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6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7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-30" yWindow="-45" windowWidth="15300" windowHeight="8610" tabRatio="910" activeTab="2"/>
  </bookViews>
  <sheets>
    <sheet name="Control" sheetId="1" r:id="rId1"/>
    <sheet name="PL-Consolidated" sheetId="2" r:id="rId2"/>
    <sheet name="PL-London" sheetId="3" r:id="rId3"/>
    <sheet name="PL-Houston" sheetId="4" r:id="rId4"/>
    <sheet name="new_trades" sheetId="5" r:id="rId5"/>
    <sheet name="DPR_detail" sheetId="6" r:id="rId6"/>
    <sheet name="Acc_Cash" sheetId="7" r:id="rId7"/>
    <sheet name="Summary" sheetId="8" r:id="rId8"/>
    <sheet name="1. PL issuer" sheetId="9" r:id="rId9"/>
    <sheet name="2. PL issuer flow book" sheetId="10" r:id="rId10"/>
    <sheet name="3. by trader" sheetId="11" r:id="rId11"/>
    <sheet name="4. Credit" sheetId="12" r:id="rId12"/>
    <sheet name="5. Max DV01" sheetId="13" r:id="rId13"/>
    <sheet name="6. P&amp;L by Industry" sheetId="14" r:id="rId14"/>
    <sheet name="7. Credit Curve Data" sheetId="15" r:id="rId15"/>
    <sheet name="Daily Credit curves" sheetId="16" r:id="rId16"/>
    <sheet name="Weekly Credit curves" sheetId="17" r:id="rId17"/>
    <sheet name="Daily Credit01 by rating curves" sheetId="18" r:id="rId18"/>
    <sheet name="Daily Credit01 by tenor curves" sheetId="19" r:id="rId19"/>
    <sheet name="Houston P&amp;L Data" sheetId="20" r:id="rId20"/>
    <sheet name="PortFolio" sheetId="21" r:id="rId21"/>
    <sheet name="ISIS Portfolio" sheetId="22" r:id="rId22"/>
    <sheet name="Bonds" sheetId="23" r:id="rId23"/>
    <sheet name="Repo's" sheetId="24" r:id="rId24"/>
    <sheet name="Equity" sheetId="25" r:id="rId25"/>
    <sheet name="Equity VaR" sheetId="26" r:id="rId26"/>
    <sheet name="Void_trades" sheetId="27" r:id="rId27"/>
    <sheet name="FX Rates" sheetId="28" r:id="rId28"/>
    <sheet name="Cash" sheetId="29" r:id="rId29"/>
    <sheet name="Prudency" sheetId="30" r:id="rId30"/>
    <sheet name="Brokerage" sheetId="31" r:id="rId31"/>
    <sheet name="YTD Last" sheetId="32" r:id="rId32"/>
    <sheet name="QTD Last" sheetId="33" r:id="rId33"/>
    <sheet name="MTD Last" sheetId="34" r:id="rId34"/>
    <sheet name="WTD Last" sheetId="35" r:id="rId35"/>
  </sheets>
  <externalReferences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</externalReferences>
  <definedNames>
    <definedName name="_xlnm._FilterDatabase" localSheetId="6" hidden="1">Acc_Cash!$A$3:$N$531</definedName>
    <definedName name="_xlnm._FilterDatabase" localSheetId="5" hidden="1">DPR_detail!$A$1:$AV$2220</definedName>
    <definedName name="_xlnm._FilterDatabase" localSheetId="33" hidden="1">'MTD Last'!$A$1:$AC$408</definedName>
    <definedName name="_xlnm._FilterDatabase" localSheetId="7" hidden="1">Summary!$A$6:$Q$14</definedName>
    <definedName name="_xlnm._FilterDatabase" localSheetId="31" hidden="1">'YTD Last'!$A$1:$AA$380</definedName>
    <definedName name="Bond_Swap_Interest">#REF!</definedName>
    <definedName name="Bond_Swaps">#REF!</definedName>
    <definedName name="CashBook">#REF!</definedName>
    <definedName name="CashBroker">#REF!</definedName>
    <definedName name="Cashflows_Check1">#REF!</definedName>
    <definedName name="CashPLDate">#REF!</definedName>
    <definedName name="CLEXCASH">'[4]C-LEX'!$K$6:$K$32</definedName>
    <definedName name="CLEXPOSITION">'[4]C-LEX'!$Y$6:$Y$32</definedName>
    <definedName name="CONSOLHEDGEPREV">'[5]Consolidated Hedge Report'!#REF!</definedName>
    <definedName name="CONSTRUCTIONCASH">[4]Construct!$K$7:$K$11</definedName>
    <definedName name="CONSTRUCTIONPOSITION">[4]Construct!$W$7:$W$11</definedName>
    <definedName name="Count">#REF!</definedName>
    <definedName name="Credit_Spreads">#REF!</definedName>
    <definedName name="CurBook">#REF!</definedName>
    <definedName name="CurBook1">#REF!</definedName>
    <definedName name="CurCcy">#REF!</definedName>
    <definedName name="CurPLDate">#REF!</definedName>
    <definedName name="CurProdType">#REF!</definedName>
    <definedName name="Curr_Risk_Report_Value">[2]Position!$I$321:$Q$322</definedName>
    <definedName name="CurrentBook">#REF!</definedName>
    <definedName name="CurveCode">#REF!</definedName>
    <definedName name="CurvePrices">#REF!</definedName>
    <definedName name="CurveTable">#REF!</definedName>
    <definedName name="CurveType">#REF!</definedName>
    <definedName name="CYCLICALCASH">[4]Cyclical!$K$7:$K$22</definedName>
    <definedName name="CYCLICALPOSITION">[4]Cyclical!$W$7:$W$22</definedName>
    <definedName name="DataD">#REF!</definedName>
    <definedName name="DBKS_Swap_Interest">#REF!</definedName>
    <definedName name="DBKS_Swaps">#REF!</definedName>
    <definedName name="deadliborcurve">'[6]Default Swap'!$E$23:$P$23</definedName>
    <definedName name="Delta_By_S_P_Industry">#REF!</definedName>
    <definedName name="DivdBook">#REF!</definedName>
    <definedName name="DivdPLDate">#REF!</definedName>
    <definedName name="DivdPosPLDate">#REF!</definedName>
    <definedName name="DivdPosTicker">#REF!</definedName>
    <definedName name="DivdTtlBook">#REF!</definedName>
    <definedName name="DivdTtlTicker">#REF!</definedName>
    <definedName name="DivPosBook">#REF!</definedName>
    <definedName name="DivPosExDate">#REF!</definedName>
    <definedName name="DPR_detail">DPR_detail!$A$1:$AY$92</definedName>
    <definedName name="DPR_summary">#REF!</definedName>
    <definedName name="dump">#REF!</definedName>
    <definedName name="EffectiveDate">#REF!</definedName>
    <definedName name="EP1CASH">'[4]Energy Basket'!$K$8:$K$56</definedName>
    <definedName name="EP1POSITION">'[4]Energy Basket'!$Y$8:$Y$56</definedName>
    <definedName name="EP2CASH">'[4]Energy Basket'!#REF!</definedName>
    <definedName name="EP2POSITION">'[4]Energy Basket'!#REF!</definedName>
    <definedName name="EP3CASH">'[4]Energy Basket'!#REF!</definedName>
    <definedName name="EP3POSITION">'[4]Energy Basket'!#REF!</definedName>
    <definedName name="Equity_LTD">#REF!</definedName>
    <definedName name="equity_var">'Equity VaR'!$F$23</definedName>
    <definedName name="EUR">'FX Rates'!$B$4</definedName>
    <definedName name="eurxrate" localSheetId="19">[1]GBPITD!$M$8</definedName>
    <definedName name="eurxrate" localSheetId="23">[11]GBPITD!$M$8</definedName>
    <definedName name="eurxrate">[1]GBPITD!$M$8</definedName>
    <definedName name="FileName">#REF!</definedName>
    <definedName name="Funding_Activity_Date">#REF!</definedName>
    <definedName name="Funding_MTD">'[3]Hedge Report'!#REF!</definedName>
    <definedName name="Funding_QTD">'[3]Hedge Report'!#REF!</definedName>
    <definedName name="Funding_Today">'[3]Hedge Report'!#REF!</definedName>
    <definedName name="Funding_YTD">'[3]Hedge Report'!#REF!</definedName>
    <definedName name="GBP">'FX Rates'!$B$3</definedName>
    <definedName name="HEDGEDISTPREV">'[3]Hedge Report'!#REF!</definedName>
    <definedName name="HEDGENONDIST">'[3]Hedge Report'!#REF!</definedName>
    <definedName name="HEDGENONDISTPREV">'[3]Hedge Report'!#REF!</definedName>
    <definedName name="HEDGEREPORTPREV">'[3]Hedge Report'!#REF!</definedName>
    <definedName name="Houston_var">'Houston P&amp;L Data'!$B$5</definedName>
    <definedName name="InterbookLiq_Check1">#REF!</definedName>
    <definedName name="ISLD70PUT">'[5]Hedge Report'!#REF!</definedName>
    <definedName name="ISLD75CALL">'[5]Hedge Report'!#REF!</definedName>
    <definedName name="ISLD75PUT">'[5]Hedge Report'!#REF!</definedName>
    <definedName name="ISLD90D">'[5]Hedge Report'!#REF!</definedName>
    <definedName name="Libor_LTD">#REF!</definedName>
    <definedName name="liveliborcurve">'[6]Default Swap'!$E$32:$P$32</definedName>
    <definedName name="London_DV01">'PL-London'!$C$56</definedName>
    <definedName name="London_MaxDV01">'PL-London'!$C$57</definedName>
    <definedName name="London_VaR">'PL-London'!$C$55</definedName>
    <definedName name="longrate">#REF!</definedName>
    <definedName name="LTD_P_L_DBKSSwaps">#REF!</definedName>
    <definedName name="LTD_P_L_SBCWSwaps">#REF!</definedName>
    <definedName name="LTD_P_L_Swaps">#REF!</definedName>
    <definedName name="max_neg_dv01_cds">'PL-Consolidated'!$C$29</definedName>
    <definedName name="max_pos_dv01_cds">'PL-Consolidated'!$C$28</definedName>
    <definedName name="mezanine_return_set">'ISIS Portfolio'!$I$28</definedName>
    <definedName name="MISCFUND">'[5]Consolidated Hedge Report'!#REF!</definedName>
    <definedName name="Month">#REF!</definedName>
    <definedName name="mtd" localSheetId="1">'PL-Consolidated'!$H$5:$H$8</definedName>
    <definedName name="mtd" localSheetId="3">'PL-Houston'!$H$7:$H$33</definedName>
    <definedName name="mtd">'PL-London'!$H$7:$H$42</definedName>
    <definedName name="Net_Long_Funding_Activity">#REF!</definedName>
    <definedName name="OSXBASKETPOSITION">'[4]OSX BASKET'!$W$6:$W$8</definedName>
    <definedName name="OSXCASH">'[4]OSX BASKET'!$K$6:$K$8</definedName>
    <definedName name="Out_ETOL">#REF!</definedName>
    <definedName name="Out_ETOL_CashTransfer">#REF!</definedName>
    <definedName name="Out_ETOL_Liquidated">#REF!</definedName>
    <definedName name="Out_JBlock">#REF!</definedName>
    <definedName name="Out_Jblock_CashTransfer">#REF!</definedName>
    <definedName name="Out_Jblock_Forward">#REF!</definedName>
    <definedName name="Out_Power">#REF!</definedName>
    <definedName name="Out_Power_Forward">#REF!</definedName>
    <definedName name="PDE200G">'[5]Hedge Report'!#REF!</definedName>
    <definedName name="PDE250F">'[5]Hedge Report'!#REF!</definedName>
    <definedName name="PL_Date">[2]Inputs!$B$1</definedName>
    <definedName name="pmtd" localSheetId="1">'PL-Consolidated'!$L$5:$L$8</definedName>
    <definedName name="pmtd" localSheetId="3">'PL-Houston'!$L$7:$L$33</definedName>
    <definedName name="pmtd">'PL-London'!$L$7:$L$42</definedName>
    <definedName name="PNL_Houston_QTD">'PL-Consolidated'!$I$14</definedName>
    <definedName name="PNL_Houston_YTD">'PL-Consolidated'!$J$14</definedName>
    <definedName name="PNL_London_QTD">'PL-Consolidated'!$I$8</definedName>
    <definedName name="PNL_London_YTD">'PL-Consolidated'!$J$8</definedName>
    <definedName name="pqtd" localSheetId="1">'PL-Consolidated'!$M$5:$M$8</definedName>
    <definedName name="pqtd" localSheetId="3">'PL-Houston'!$M$7:$M$33</definedName>
    <definedName name="pqtd">'PL-London'!$M$7:$M$42</definedName>
    <definedName name="Prev._Price">#REF!</definedName>
    <definedName name="Prev._Price_DLJP_DIST_Swaps">#REF!</definedName>
    <definedName name="Prev._Price_SBCWSwaps">#REF!</definedName>
    <definedName name="Prev._Price_Swaps">#REF!</definedName>
    <definedName name="Prev._Sovereign">[3]Corporates!#REF!</definedName>
    <definedName name="Prev_Equity_LTD">#REF!</definedName>
    <definedName name="Prev_Libor_LTD">#REF!</definedName>
    <definedName name="Prev_RIG_LTD">'[6]Default Swap'!$AF$17</definedName>
    <definedName name="Prev_Swap_Price">#REF!</definedName>
    <definedName name="Price_DLJP_DIST_Swaps">#REF!</definedName>
    <definedName name="Price_SBCWSwaps">#REF!</definedName>
    <definedName name="Price_Swaps">#REF!</definedName>
    <definedName name="PricePLDate">#REF!</definedName>
    <definedName name="PriceTable">#REF!</definedName>
    <definedName name="PriceTable1">#REF!</definedName>
    <definedName name="_xlnm.Print_Area" localSheetId="15">'Daily Credit curves'!$A$1:$X$84</definedName>
    <definedName name="_xlnm.Print_Area" localSheetId="17">'Daily Credit01 by rating curves'!$A$1:$X$84</definedName>
    <definedName name="_xlnm.Print_Area" localSheetId="18">'Daily Credit01 by tenor curves'!$A$1:$X$84</definedName>
    <definedName name="_xlnm.Print_Area" localSheetId="1">'PL-Consolidated'!$B$1:$K$30</definedName>
    <definedName name="_xlnm.Print_Area" localSheetId="3">'PL-Houston'!$A$1:$K$34</definedName>
    <definedName name="_xlnm.Print_Area" localSheetId="2">'PL-London'!$A$1:$K$63</definedName>
    <definedName name="_xlnm.Print_Area" localSheetId="16">'Weekly Credit curves'!$A$1:$X$84</definedName>
    <definedName name="_xlnm.Print_Titles" localSheetId="1">'PL-Consolidated'!$A:$A,'PL-Consolidated'!$1:$1</definedName>
    <definedName name="_xlnm.Print_Titles" localSheetId="3">'PL-Houston'!$A:$A,'PL-Houston'!$1:$1</definedName>
    <definedName name="_xlnm.Print_Titles" localSheetId="2">'PL-London'!$A:$A,'PL-London'!$1:$1</definedName>
    <definedName name="Prior_LTD_DBKSSwaps">#REF!</definedName>
    <definedName name="Prior_LTD_SBCWSwaps">#REF!</definedName>
    <definedName name="Prior_LTD_Swaps">#REF!</definedName>
    <definedName name="Priorytd" localSheetId="1">'PL-Consolidated'!$N$5:$N$8</definedName>
    <definedName name="Priorytd" localSheetId="3">'PL-Houston'!$N$7:$N$33</definedName>
    <definedName name="Priorytd">'PL-London'!$N$7:$N$42</definedName>
    <definedName name="PSIX40P">'[5]Hedge Report'!#REF!</definedName>
    <definedName name="QQQ80R">'[5]Hedge Report'!#REF!</definedName>
    <definedName name="QQQ80Rsyn">'[5]Hedge Report'!#REF!</definedName>
    <definedName name="QQQ90Q">'[5]Hedge Report'!#REF!</definedName>
    <definedName name="QQQ92S">'[5]Hedge Report'!#REF!</definedName>
    <definedName name="QQQ94E">'[5]Hedge Report'!#REF!</definedName>
    <definedName name="Qtd" localSheetId="1">'PL-Consolidated'!$I$5:$I$8</definedName>
    <definedName name="Qtd" localSheetId="3">'PL-Houston'!$I$7:$I$33</definedName>
    <definedName name="Qtd">'PL-London'!$I$7:$I$42</definedName>
    <definedName name="RATL105D">'[5]Hedge Report'!#REF!</definedName>
    <definedName name="RATL85P">'[5]Hedge Report'!#REF!</definedName>
    <definedName name="Repday">[12]Static!$B$3</definedName>
    <definedName name="repomtd">'Repo''s'!$L$8:$L$30</definedName>
    <definedName name="repomtdprior">'Repo''s'!$R$8:$R$30</definedName>
    <definedName name="repoqtd">'Repo''s'!$M$8:$M$30</definedName>
    <definedName name="repoqtdprior">'Repo''s'!$S$8:$S$30</definedName>
    <definedName name="repoytd">'Repo''s'!$N$8:$N$30</definedName>
    <definedName name="repoytdprior">'Repo''s'!$Q$8:$Q$30</definedName>
    <definedName name="rig_ltd">'[6]Default Swap'!$AE$17</definedName>
    <definedName name="RiskType">#REF!</definedName>
    <definedName name="senior_return_set">'ISIS Portfolio'!$I$25</definedName>
    <definedName name="SERVICECASH">[4]Service!$K$7:$K$16</definedName>
    <definedName name="SERVICEPOSITION">[4]Service!$W$7:$W$16</definedName>
    <definedName name="set_equity_ref">'ISIS Portfolio'!$C$33</definedName>
    <definedName name="set_mezanine_ref">'ISIS Portfolio'!$C$28</definedName>
    <definedName name="set_senior_ref">'ISIS Portfolio'!$C$25</definedName>
    <definedName name="Short">#REF!</definedName>
    <definedName name="StartCusip">#REF!</definedName>
    <definedName name="StartSedol">#REF!</definedName>
    <definedName name="STEELCASH">[4]STEEL!$K$7:$K$19</definedName>
    <definedName name="STEELPOSITION">[4]STEEL!$W$7:$W$19</definedName>
    <definedName name="SummaryCurBk">#REF!</definedName>
    <definedName name="SummaryCurPLDt">#REF!</definedName>
    <definedName name="sumvod">[11]Pivot!#REF!</definedName>
    <definedName name="Swap_Price">#REF!</definedName>
    <definedName name="SysCurBook">#REF!</definedName>
    <definedName name="Sytd" localSheetId="1">'PL-Consolidated'!$J$5:$J$8</definedName>
    <definedName name="Sytd" localSheetId="3">'PL-Houston'!$J$7:$J$33</definedName>
    <definedName name="Sytd">'PL-London'!$J$7:$J$42</definedName>
    <definedName name="table">#REF!</definedName>
    <definedName name="TodayDate" localSheetId="19">[1]Report!$F$3</definedName>
    <definedName name="TodayDate">'[18]Houston P&amp;L Data'!$F$3</definedName>
    <definedName name="Total_DV01">'PL-Consolidated'!$C$27</definedName>
    <definedName name="Total_Long_Call_Delta">[2]Derivatives!$AV$21</definedName>
    <definedName name="Total_Long_Call_Delta_Pl">[2]Derivatives!$AW$21</definedName>
    <definedName name="Total_Long_Call_Gamma">[2]Derivatives!$AX$21</definedName>
    <definedName name="Total_Long_Call_Gamma_PL">[2]Derivatives!$AY$21</definedName>
    <definedName name="Total_Long_Call_Rho">[2]Derivatives!$BB$21</definedName>
    <definedName name="Total_Long_Call_Rho_PL">[2]Derivatives!$BC$21</definedName>
    <definedName name="Total_Long_Call_Theta">[2]Derivatives!$BD$21</definedName>
    <definedName name="Total_Long_Call_Theta_PL">[2]Derivatives!$BE$21</definedName>
    <definedName name="Total_Long_Call_Vega">[2]Derivatives!$AZ$21</definedName>
    <definedName name="Total_Long_Call_Vega_PL">[2]Derivatives!$BA$21</definedName>
    <definedName name="Total_Long_Puts_Delta">[2]Derivatives!$AV$70</definedName>
    <definedName name="Total_Long_Puts_Delta_Pl">[2]Derivatives!$AW$69</definedName>
    <definedName name="Total_Long_Puts_Gamma">[2]Derivatives!$AX$69</definedName>
    <definedName name="Total_Long_Puts_Gamma_Pl">[2]Derivatives!$AY$69</definedName>
    <definedName name="Total_Long_Puts_Rho">[2]Derivatives!$BB$69</definedName>
    <definedName name="Total_Long_Puts_Rho_Pl">[2]Derivatives!$BC$69</definedName>
    <definedName name="Total_Long_Puts_Theta">[2]Derivatives!$BD$69</definedName>
    <definedName name="Total_Long_Puts_Theta_Pl">[2]Derivatives!$BE$69</definedName>
    <definedName name="Total_Long_Puts_Vega">[2]Derivatives!$AZ$69</definedName>
    <definedName name="Total_Long_Puts_Vega_Pl">[2]Derivatives!$BA$69</definedName>
    <definedName name="Total_Short_Call_Delta">[2]Derivatives!$AV$55</definedName>
    <definedName name="Total_Short_Call_Delta_PL">[2]Derivatives!$AW$55</definedName>
    <definedName name="Total_Short_Call_Gamma">[2]Derivatives!$AX$55</definedName>
    <definedName name="Total_Short_Call_Gamma_PL">[2]Derivatives!$AY$55</definedName>
    <definedName name="Total_Short_Call_Rho">[2]Derivatives!$BB$55</definedName>
    <definedName name="Total_Short_Call_Rho_PL">[2]Derivatives!$BC$55</definedName>
    <definedName name="Total_Short_Call_Theta">[2]Derivatives!$BD$55</definedName>
    <definedName name="Total_Short_Call_Theta_PL">[2]Derivatives!$BE$55</definedName>
    <definedName name="Total_Short_Call_Vega">[2]Derivatives!$AZ$55</definedName>
    <definedName name="Total_Short_Call_Vega_PL">[2]Derivatives!$BA$55</definedName>
    <definedName name="Total_Short_Puts_Delta">[2]Derivatives!$AV$98</definedName>
    <definedName name="Total_Short_Puts_Delta_PL">[2]Derivatives!$AW$98</definedName>
    <definedName name="Total_Short_Puts_Gamma">[2]Derivatives!$AX$98</definedName>
    <definedName name="Total_Short_Puts_Gamma_PL">[2]Derivatives!$AY$98</definedName>
    <definedName name="Total_Short_Puts_Rho">[2]Derivatives!$BB$98</definedName>
    <definedName name="Total_Short_Puts_Rho_PL">[2]Derivatives!$BC$98</definedName>
    <definedName name="Total_Short_Puts_Theta">[2]Derivatives!$BD$98</definedName>
    <definedName name="Total_Short_Puts_Theta_PL">[2]Derivatives!$BE$98</definedName>
    <definedName name="Total_Short_Puts_Vega">[2]Derivatives!$AZ$98</definedName>
    <definedName name="Total_Short_Puts_Vega_PL">[2]Derivatives!$BA$98</definedName>
    <definedName name="Total_VaR">'PL-Consolidated'!$C$26</definedName>
    <definedName name="Trade_P_L_for_expired_trades">#REF!</definedName>
    <definedName name="Trade_P_L_for_new_trades">#REF!</definedName>
    <definedName name="Trade_P_L_for_new_trades_New">new_trades!$A$1:$P$5</definedName>
    <definedName name="USD">'FX Rates'!$B$2</definedName>
    <definedName name="UTILITYCASH">[4]Utility!$K$10:$K$11</definedName>
    <definedName name="UTILITYPOSITION">[4]Utility!$W$10:$W$11</definedName>
    <definedName name="Value_Date">#REF!</definedName>
    <definedName name="VatRtotal">'[3]Consolidated Hedge Report'!#REF!</definedName>
    <definedName name="Void_trades">Void_trades!$A$1:$R$1</definedName>
    <definedName name="Yesterdaysrates" localSheetId="19">[1]Rates!$C$2</definedName>
    <definedName name="Yesterdaysrates">[1]Rates!$C$2</definedName>
    <definedName name="ytd" localSheetId="1">'PL-Consolidated'!$F$5:$F$8</definedName>
    <definedName name="ytd" localSheetId="3">'PL-Houston'!$F$7:$F$33</definedName>
    <definedName name="ytd">'PL-London'!$F$7:$F$42</definedName>
  </definedNames>
  <calcPr calcId="152511" fullCalcOnLoad="1"/>
  <pivotCaches>
    <pivotCache cacheId="0" r:id="rId54"/>
    <pivotCache cacheId="1" r:id="rId55"/>
    <pivotCache cacheId="2" r:id="rId56"/>
    <pivotCache cacheId="3" r:id="rId57"/>
    <pivotCache cacheId="4" r:id="rId58"/>
    <pivotCache cacheId="5" r:id="rId59"/>
    <pivotCache cacheId="6" r:id="rId60"/>
    <pivotCache cacheId="7" r:id="rId61"/>
    <pivotCache cacheId="8" r:id="rId62"/>
    <pivotCache cacheId="9" r:id="rId63"/>
    <pivotCache cacheId="10" r:id="rId64"/>
  </pivotCaches>
</workbook>
</file>

<file path=xl/calcChain.xml><?xml version="1.0" encoding="utf-8"?>
<calcChain xmlns="http://schemas.openxmlformats.org/spreadsheetml/2006/main">
  <c r="H1" i="13" l="1"/>
  <c r="C1" i="7"/>
  <c r="H2" i="7"/>
  <c r="J2" i="7"/>
  <c r="I4" i="7"/>
  <c r="J4" i="7"/>
  <c r="I5" i="7"/>
  <c r="J5" i="7"/>
  <c r="I6" i="7"/>
  <c r="J6" i="7"/>
  <c r="I7" i="7"/>
  <c r="J7" i="7"/>
  <c r="I8" i="7"/>
  <c r="J8" i="7"/>
  <c r="I9" i="7"/>
  <c r="J9" i="7"/>
  <c r="I10" i="7"/>
  <c r="J10" i="7"/>
  <c r="I11" i="7"/>
  <c r="J11" i="7"/>
  <c r="I12" i="7"/>
  <c r="J12" i="7"/>
  <c r="I13" i="7"/>
  <c r="J13" i="7"/>
  <c r="I14" i="7"/>
  <c r="J14" i="7"/>
  <c r="I15" i="7"/>
  <c r="J15" i="7"/>
  <c r="I16" i="7"/>
  <c r="J16" i="7"/>
  <c r="I17" i="7"/>
  <c r="J17" i="7"/>
  <c r="I18" i="7"/>
  <c r="J18" i="7"/>
  <c r="I19" i="7"/>
  <c r="J19" i="7"/>
  <c r="I20" i="7"/>
  <c r="J20" i="7"/>
  <c r="I21" i="7"/>
  <c r="J21" i="7"/>
  <c r="I22" i="7"/>
  <c r="J22" i="7"/>
  <c r="I23" i="7"/>
  <c r="J23" i="7"/>
  <c r="I24" i="7"/>
  <c r="J24" i="7"/>
  <c r="I25" i="7"/>
  <c r="J25" i="7"/>
  <c r="I26" i="7"/>
  <c r="J26" i="7"/>
  <c r="I27" i="7"/>
  <c r="J27" i="7"/>
  <c r="I28" i="7"/>
  <c r="J28" i="7"/>
  <c r="I29" i="7"/>
  <c r="J29" i="7"/>
  <c r="I30" i="7"/>
  <c r="J30" i="7"/>
  <c r="I31" i="7"/>
  <c r="J31" i="7"/>
  <c r="I32" i="7"/>
  <c r="J32" i="7"/>
  <c r="I33" i="7"/>
  <c r="J33" i="7"/>
  <c r="I34" i="7"/>
  <c r="J34" i="7"/>
  <c r="I35" i="7"/>
  <c r="J35" i="7"/>
  <c r="I36" i="7"/>
  <c r="J36" i="7"/>
  <c r="I37" i="7"/>
  <c r="J37" i="7"/>
  <c r="I38" i="7"/>
  <c r="J38" i="7"/>
  <c r="I39" i="7"/>
  <c r="J39" i="7"/>
  <c r="I40" i="7"/>
  <c r="J40" i="7"/>
  <c r="I41" i="7"/>
  <c r="J41" i="7"/>
  <c r="I42" i="7"/>
  <c r="J42" i="7"/>
  <c r="I43" i="7"/>
  <c r="J43" i="7"/>
  <c r="I44" i="7"/>
  <c r="J44" i="7"/>
  <c r="I45" i="7"/>
  <c r="J45" i="7"/>
  <c r="I46" i="7"/>
  <c r="J46" i="7"/>
  <c r="I47" i="7"/>
  <c r="J47" i="7"/>
  <c r="I48" i="7"/>
  <c r="J48" i="7"/>
  <c r="I49" i="7"/>
  <c r="J49" i="7"/>
  <c r="I50" i="7"/>
  <c r="J50" i="7"/>
  <c r="I51" i="7"/>
  <c r="J51" i="7"/>
  <c r="I52" i="7"/>
  <c r="J52" i="7"/>
  <c r="I53" i="7"/>
  <c r="J53" i="7"/>
  <c r="I54" i="7"/>
  <c r="J54" i="7"/>
  <c r="I55" i="7"/>
  <c r="J55" i="7"/>
  <c r="I56" i="7"/>
  <c r="J56" i="7"/>
  <c r="I57" i="7"/>
  <c r="J57" i="7"/>
  <c r="I58" i="7"/>
  <c r="J58" i="7"/>
  <c r="I59" i="7"/>
  <c r="J59" i="7"/>
  <c r="I60" i="7"/>
  <c r="J60" i="7"/>
  <c r="I61" i="7"/>
  <c r="J61" i="7"/>
  <c r="I62" i="7"/>
  <c r="J62" i="7"/>
  <c r="I63" i="7"/>
  <c r="J63" i="7"/>
  <c r="I64" i="7"/>
  <c r="J64" i="7"/>
  <c r="I65" i="7"/>
  <c r="J65" i="7"/>
  <c r="I66" i="7"/>
  <c r="J66" i="7"/>
  <c r="I67" i="7"/>
  <c r="J67" i="7"/>
  <c r="I68" i="7"/>
  <c r="J68" i="7"/>
  <c r="I69" i="7"/>
  <c r="J69" i="7"/>
  <c r="I70" i="7"/>
  <c r="J70" i="7"/>
  <c r="I71" i="7"/>
  <c r="J71" i="7"/>
  <c r="I72" i="7"/>
  <c r="J72" i="7"/>
  <c r="I73" i="7"/>
  <c r="J73" i="7"/>
  <c r="I74" i="7"/>
  <c r="J74" i="7"/>
  <c r="I75" i="7"/>
  <c r="J75" i="7"/>
  <c r="I76" i="7"/>
  <c r="J76" i="7"/>
  <c r="I77" i="7"/>
  <c r="J77" i="7"/>
  <c r="I78" i="7"/>
  <c r="J78" i="7"/>
  <c r="I79" i="7"/>
  <c r="J79" i="7"/>
  <c r="I80" i="7"/>
  <c r="J80" i="7"/>
  <c r="I81" i="7"/>
  <c r="J81" i="7"/>
  <c r="I82" i="7"/>
  <c r="J82" i="7"/>
  <c r="I83" i="7"/>
  <c r="J83" i="7"/>
  <c r="I84" i="7"/>
  <c r="J84" i="7"/>
  <c r="I85" i="7"/>
  <c r="J85" i="7"/>
  <c r="I86" i="7"/>
  <c r="J86" i="7"/>
  <c r="I87" i="7"/>
  <c r="J87" i="7"/>
  <c r="I88" i="7"/>
  <c r="J88" i="7"/>
  <c r="I89" i="7"/>
  <c r="J89" i="7"/>
  <c r="I90" i="7"/>
  <c r="J90" i="7"/>
  <c r="I91" i="7"/>
  <c r="J91" i="7"/>
  <c r="I92" i="7"/>
  <c r="J92" i="7"/>
  <c r="I93" i="7"/>
  <c r="J93" i="7"/>
  <c r="I94" i="7"/>
  <c r="J94" i="7"/>
  <c r="I95" i="7"/>
  <c r="J95" i="7"/>
  <c r="I96" i="7"/>
  <c r="J96" i="7"/>
  <c r="I97" i="7"/>
  <c r="J97" i="7"/>
  <c r="I98" i="7"/>
  <c r="J98" i="7"/>
  <c r="I99" i="7"/>
  <c r="J99" i="7"/>
  <c r="I100" i="7"/>
  <c r="J100" i="7"/>
  <c r="I101" i="7"/>
  <c r="J101" i="7"/>
  <c r="I102" i="7"/>
  <c r="J102" i="7"/>
  <c r="I103" i="7"/>
  <c r="J103" i="7"/>
  <c r="I104" i="7"/>
  <c r="J104" i="7"/>
  <c r="I105" i="7"/>
  <c r="J105" i="7"/>
  <c r="I106" i="7"/>
  <c r="J106" i="7"/>
  <c r="I107" i="7"/>
  <c r="J107" i="7"/>
  <c r="I108" i="7"/>
  <c r="J108" i="7"/>
  <c r="I109" i="7"/>
  <c r="J109" i="7"/>
  <c r="I110" i="7"/>
  <c r="J110" i="7"/>
  <c r="I111" i="7"/>
  <c r="J111" i="7"/>
  <c r="I112" i="7"/>
  <c r="J112" i="7"/>
  <c r="I113" i="7"/>
  <c r="J113" i="7"/>
  <c r="I114" i="7"/>
  <c r="J114" i="7"/>
  <c r="I115" i="7"/>
  <c r="J115" i="7"/>
  <c r="I116" i="7"/>
  <c r="J116" i="7"/>
  <c r="I117" i="7"/>
  <c r="J117" i="7"/>
  <c r="I118" i="7"/>
  <c r="J118" i="7"/>
  <c r="I119" i="7"/>
  <c r="J119" i="7"/>
  <c r="I120" i="7"/>
  <c r="J120" i="7"/>
  <c r="I121" i="7"/>
  <c r="J121" i="7"/>
  <c r="I122" i="7"/>
  <c r="J122" i="7"/>
  <c r="I123" i="7"/>
  <c r="J123" i="7"/>
  <c r="I124" i="7"/>
  <c r="J124" i="7"/>
  <c r="I125" i="7"/>
  <c r="J125" i="7"/>
  <c r="I126" i="7"/>
  <c r="J126" i="7"/>
  <c r="I127" i="7"/>
  <c r="J127" i="7"/>
  <c r="I128" i="7"/>
  <c r="J128" i="7"/>
  <c r="I129" i="7"/>
  <c r="J129" i="7"/>
  <c r="I130" i="7"/>
  <c r="J130" i="7"/>
  <c r="I131" i="7"/>
  <c r="J131" i="7"/>
  <c r="I132" i="7"/>
  <c r="J132" i="7"/>
  <c r="I133" i="7"/>
  <c r="J133" i="7"/>
  <c r="I134" i="7"/>
  <c r="J134" i="7"/>
  <c r="I135" i="7"/>
  <c r="J135" i="7"/>
  <c r="I136" i="7"/>
  <c r="J136" i="7"/>
  <c r="I137" i="7"/>
  <c r="J137" i="7"/>
  <c r="I138" i="7"/>
  <c r="J138" i="7"/>
  <c r="I139" i="7"/>
  <c r="J139" i="7"/>
  <c r="I140" i="7"/>
  <c r="J140" i="7"/>
  <c r="I141" i="7"/>
  <c r="J141" i="7"/>
  <c r="I142" i="7"/>
  <c r="J142" i="7"/>
  <c r="I143" i="7"/>
  <c r="J143" i="7"/>
  <c r="I144" i="7"/>
  <c r="J144" i="7"/>
  <c r="I145" i="7"/>
  <c r="J145" i="7"/>
  <c r="I146" i="7"/>
  <c r="J146" i="7"/>
  <c r="I147" i="7"/>
  <c r="J147" i="7"/>
  <c r="I148" i="7"/>
  <c r="J148" i="7"/>
  <c r="I149" i="7"/>
  <c r="J149" i="7"/>
  <c r="I150" i="7"/>
  <c r="J150" i="7"/>
  <c r="I151" i="7"/>
  <c r="J151" i="7"/>
  <c r="I152" i="7"/>
  <c r="J152" i="7"/>
  <c r="I153" i="7"/>
  <c r="J153" i="7"/>
  <c r="I154" i="7"/>
  <c r="J154" i="7"/>
  <c r="I155" i="7"/>
  <c r="J155" i="7"/>
  <c r="I156" i="7"/>
  <c r="J156" i="7"/>
  <c r="I157" i="7"/>
  <c r="J157" i="7"/>
  <c r="I158" i="7"/>
  <c r="J158" i="7"/>
  <c r="I159" i="7"/>
  <c r="J159" i="7"/>
  <c r="I160" i="7"/>
  <c r="J160" i="7"/>
  <c r="I161" i="7"/>
  <c r="J161" i="7"/>
  <c r="I162" i="7"/>
  <c r="J162" i="7"/>
  <c r="I163" i="7"/>
  <c r="J163" i="7"/>
  <c r="I164" i="7"/>
  <c r="J164" i="7"/>
  <c r="I165" i="7"/>
  <c r="J165" i="7"/>
  <c r="I166" i="7"/>
  <c r="J166" i="7"/>
  <c r="I167" i="7"/>
  <c r="J167" i="7"/>
  <c r="I168" i="7"/>
  <c r="J168" i="7"/>
  <c r="I169" i="7"/>
  <c r="J169" i="7"/>
  <c r="I170" i="7"/>
  <c r="J170" i="7"/>
  <c r="I171" i="7"/>
  <c r="J171" i="7"/>
  <c r="I172" i="7"/>
  <c r="J172" i="7"/>
  <c r="I173" i="7"/>
  <c r="J173" i="7"/>
  <c r="I174" i="7"/>
  <c r="J174" i="7"/>
  <c r="I175" i="7"/>
  <c r="J175" i="7"/>
  <c r="I176" i="7"/>
  <c r="J176" i="7"/>
  <c r="I177" i="7"/>
  <c r="J177" i="7"/>
  <c r="I178" i="7"/>
  <c r="J178" i="7"/>
  <c r="I179" i="7"/>
  <c r="J179" i="7"/>
  <c r="I180" i="7"/>
  <c r="J180" i="7"/>
  <c r="I181" i="7"/>
  <c r="J181" i="7"/>
  <c r="I182" i="7"/>
  <c r="J182" i="7"/>
  <c r="I183" i="7"/>
  <c r="J183" i="7"/>
  <c r="I184" i="7"/>
  <c r="J184" i="7"/>
  <c r="I185" i="7"/>
  <c r="J185" i="7"/>
  <c r="I186" i="7"/>
  <c r="J186" i="7"/>
  <c r="I187" i="7"/>
  <c r="J187" i="7"/>
  <c r="I188" i="7"/>
  <c r="J188" i="7"/>
  <c r="I189" i="7"/>
  <c r="J189" i="7"/>
  <c r="I190" i="7"/>
  <c r="J190" i="7"/>
  <c r="I191" i="7"/>
  <c r="J191" i="7"/>
  <c r="I192" i="7"/>
  <c r="J192" i="7"/>
  <c r="I193" i="7"/>
  <c r="J193" i="7"/>
  <c r="I194" i="7"/>
  <c r="J194" i="7"/>
  <c r="I195" i="7"/>
  <c r="J195" i="7"/>
  <c r="I196" i="7"/>
  <c r="J196" i="7"/>
  <c r="I197" i="7"/>
  <c r="J197" i="7"/>
  <c r="I198" i="7"/>
  <c r="J198" i="7"/>
  <c r="I199" i="7"/>
  <c r="J199" i="7"/>
  <c r="I200" i="7"/>
  <c r="J200" i="7"/>
  <c r="I201" i="7"/>
  <c r="J201" i="7"/>
  <c r="I202" i="7"/>
  <c r="J202" i="7"/>
  <c r="I203" i="7"/>
  <c r="J203" i="7"/>
  <c r="I204" i="7"/>
  <c r="J204" i="7"/>
  <c r="I205" i="7"/>
  <c r="J205" i="7"/>
  <c r="I206" i="7"/>
  <c r="J206" i="7"/>
  <c r="I207" i="7"/>
  <c r="J207" i="7"/>
  <c r="I208" i="7"/>
  <c r="J208" i="7"/>
  <c r="I209" i="7"/>
  <c r="J209" i="7"/>
  <c r="I210" i="7"/>
  <c r="J210" i="7"/>
  <c r="I211" i="7"/>
  <c r="J211" i="7"/>
  <c r="I212" i="7"/>
  <c r="J212" i="7"/>
  <c r="I213" i="7"/>
  <c r="J213" i="7"/>
  <c r="I214" i="7"/>
  <c r="J214" i="7"/>
  <c r="I215" i="7"/>
  <c r="J215" i="7"/>
  <c r="I216" i="7"/>
  <c r="J216" i="7"/>
  <c r="I217" i="7"/>
  <c r="J217" i="7"/>
  <c r="I218" i="7"/>
  <c r="J218" i="7"/>
  <c r="I219" i="7"/>
  <c r="J219" i="7"/>
  <c r="I220" i="7"/>
  <c r="J220" i="7"/>
  <c r="I221" i="7"/>
  <c r="J221" i="7"/>
  <c r="I222" i="7"/>
  <c r="J222" i="7"/>
  <c r="I223" i="7"/>
  <c r="J223" i="7"/>
  <c r="I224" i="7"/>
  <c r="J224" i="7"/>
  <c r="I225" i="7"/>
  <c r="J225" i="7"/>
  <c r="I226" i="7"/>
  <c r="J226" i="7"/>
  <c r="I227" i="7"/>
  <c r="J227" i="7"/>
  <c r="I228" i="7"/>
  <c r="J228" i="7"/>
  <c r="I229" i="7"/>
  <c r="J229" i="7"/>
  <c r="I230" i="7"/>
  <c r="J230" i="7"/>
  <c r="I231" i="7"/>
  <c r="J231" i="7"/>
  <c r="I232" i="7"/>
  <c r="J232" i="7"/>
  <c r="I233" i="7"/>
  <c r="J233" i="7"/>
  <c r="I234" i="7"/>
  <c r="J234" i="7"/>
  <c r="I235" i="7"/>
  <c r="J235" i="7"/>
  <c r="I236" i="7"/>
  <c r="J236" i="7"/>
  <c r="I237" i="7"/>
  <c r="J237" i="7"/>
  <c r="I238" i="7"/>
  <c r="J238" i="7"/>
  <c r="I239" i="7"/>
  <c r="J239" i="7"/>
  <c r="I240" i="7"/>
  <c r="J240" i="7"/>
  <c r="I241" i="7"/>
  <c r="J241" i="7"/>
  <c r="I242" i="7"/>
  <c r="J242" i="7"/>
  <c r="I243" i="7"/>
  <c r="J243" i="7"/>
  <c r="I244" i="7"/>
  <c r="J244" i="7"/>
  <c r="I245" i="7"/>
  <c r="J245" i="7"/>
  <c r="I246" i="7"/>
  <c r="J246" i="7"/>
  <c r="I247" i="7"/>
  <c r="J247" i="7"/>
  <c r="I248" i="7"/>
  <c r="J248" i="7"/>
  <c r="I249" i="7"/>
  <c r="J249" i="7"/>
  <c r="I250" i="7"/>
  <c r="J250" i="7"/>
  <c r="I251" i="7"/>
  <c r="J251" i="7"/>
  <c r="I252" i="7"/>
  <c r="J252" i="7"/>
  <c r="I253" i="7"/>
  <c r="J253" i="7"/>
  <c r="I254" i="7"/>
  <c r="J254" i="7"/>
  <c r="I255" i="7"/>
  <c r="J255" i="7"/>
  <c r="I256" i="7"/>
  <c r="J256" i="7"/>
  <c r="I257" i="7"/>
  <c r="J257" i="7"/>
  <c r="I258" i="7"/>
  <c r="J258" i="7"/>
  <c r="I259" i="7"/>
  <c r="J259" i="7"/>
  <c r="I260" i="7"/>
  <c r="J260" i="7"/>
  <c r="I261" i="7"/>
  <c r="J261" i="7"/>
  <c r="I262" i="7"/>
  <c r="J262" i="7"/>
  <c r="I263" i="7"/>
  <c r="J263" i="7"/>
  <c r="I264" i="7"/>
  <c r="J264" i="7"/>
  <c r="I265" i="7"/>
  <c r="J265" i="7"/>
  <c r="I266" i="7"/>
  <c r="J266" i="7"/>
  <c r="I267" i="7"/>
  <c r="J267" i="7"/>
  <c r="I268" i="7"/>
  <c r="J268" i="7"/>
  <c r="I269" i="7"/>
  <c r="J269" i="7"/>
  <c r="I270" i="7"/>
  <c r="J270" i="7"/>
  <c r="I271" i="7"/>
  <c r="J271" i="7"/>
  <c r="I272" i="7"/>
  <c r="J272" i="7"/>
  <c r="I273" i="7"/>
  <c r="J273" i="7"/>
  <c r="I274" i="7"/>
  <c r="J274" i="7"/>
  <c r="I275" i="7"/>
  <c r="J275" i="7"/>
  <c r="I276" i="7"/>
  <c r="J276" i="7"/>
  <c r="I277" i="7"/>
  <c r="J277" i="7"/>
  <c r="I278" i="7"/>
  <c r="J278" i="7"/>
  <c r="I279" i="7"/>
  <c r="J279" i="7"/>
  <c r="I280" i="7"/>
  <c r="J280" i="7"/>
  <c r="I281" i="7"/>
  <c r="J281" i="7"/>
  <c r="I282" i="7"/>
  <c r="J282" i="7"/>
  <c r="I283" i="7"/>
  <c r="J283" i="7"/>
  <c r="I284" i="7"/>
  <c r="J284" i="7"/>
  <c r="I285" i="7"/>
  <c r="J285" i="7"/>
  <c r="I286" i="7"/>
  <c r="J286" i="7"/>
  <c r="I287" i="7"/>
  <c r="J287" i="7"/>
  <c r="I288" i="7"/>
  <c r="J288" i="7"/>
  <c r="I289" i="7"/>
  <c r="J289" i="7"/>
  <c r="I290" i="7"/>
  <c r="J290" i="7"/>
  <c r="I291" i="7"/>
  <c r="J291" i="7"/>
  <c r="I292" i="7"/>
  <c r="J292" i="7"/>
  <c r="I293" i="7"/>
  <c r="J293" i="7"/>
  <c r="I294" i="7"/>
  <c r="J294" i="7"/>
  <c r="I295" i="7"/>
  <c r="J295" i="7"/>
  <c r="I296" i="7"/>
  <c r="J296" i="7"/>
  <c r="I297" i="7"/>
  <c r="J297" i="7"/>
  <c r="I298" i="7"/>
  <c r="J298" i="7"/>
  <c r="I299" i="7"/>
  <c r="J299" i="7"/>
  <c r="I300" i="7"/>
  <c r="J300" i="7"/>
  <c r="I301" i="7"/>
  <c r="J301" i="7"/>
  <c r="I302" i="7"/>
  <c r="J302" i="7"/>
  <c r="I303" i="7"/>
  <c r="J303" i="7"/>
  <c r="I304" i="7"/>
  <c r="J304" i="7"/>
  <c r="I305" i="7"/>
  <c r="J305" i="7"/>
  <c r="I306" i="7"/>
  <c r="J306" i="7"/>
  <c r="I307" i="7"/>
  <c r="J307" i="7"/>
  <c r="I308" i="7"/>
  <c r="J308" i="7"/>
  <c r="I309" i="7"/>
  <c r="J309" i="7"/>
  <c r="I310" i="7"/>
  <c r="J310" i="7"/>
  <c r="I311" i="7"/>
  <c r="J311" i="7"/>
  <c r="I312" i="7"/>
  <c r="J312" i="7"/>
  <c r="I313" i="7"/>
  <c r="J313" i="7"/>
  <c r="I314" i="7"/>
  <c r="J314" i="7"/>
  <c r="I315" i="7"/>
  <c r="J315" i="7"/>
  <c r="I316" i="7"/>
  <c r="J316" i="7"/>
  <c r="I317" i="7"/>
  <c r="J317" i="7"/>
  <c r="I318" i="7"/>
  <c r="J318" i="7"/>
  <c r="I319" i="7"/>
  <c r="J319" i="7"/>
  <c r="I320" i="7"/>
  <c r="J320" i="7"/>
  <c r="I321" i="7"/>
  <c r="J321" i="7"/>
  <c r="I322" i="7"/>
  <c r="J322" i="7"/>
  <c r="I323" i="7"/>
  <c r="J323" i="7"/>
  <c r="I324" i="7"/>
  <c r="J324" i="7"/>
  <c r="I325" i="7"/>
  <c r="J325" i="7"/>
  <c r="I326" i="7"/>
  <c r="J326" i="7"/>
  <c r="I327" i="7"/>
  <c r="J327" i="7"/>
  <c r="I328" i="7"/>
  <c r="J328" i="7"/>
  <c r="I329" i="7"/>
  <c r="J329" i="7"/>
  <c r="I330" i="7"/>
  <c r="J330" i="7"/>
  <c r="I331" i="7"/>
  <c r="J331" i="7"/>
  <c r="I332" i="7"/>
  <c r="J332" i="7"/>
  <c r="I333" i="7"/>
  <c r="J333" i="7"/>
  <c r="I334" i="7"/>
  <c r="J334" i="7"/>
  <c r="I335" i="7"/>
  <c r="J335" i="7"/>
  <c r="I336" i="7"/>
  <c r="J336" i="7"/>
  <c r="I337" i="7"/>
  <c r="J337" i="7"/>
  <c r="I338" i="7"/>
  <c r="J338" i="7"/>
  <c r="I339" i="7"/>
  <c r="J339" i="7"/>
  <c r="I340" i="7"/>
  <c r="J340" i="7"/>
  <c r="I341" i="7"/>
  <c r="J341" i="7"/>
  <c r="I342" i="7"/>
  <c r="J342" i="7"/>
  <c r="I343" i="7"/>
  <c r="J343" i="7"/>
  <c r="I344" i="7"/>
  <c r="J344" i="7"/>
  <c r="I345" i="7"/>
  <c r="J345" i="7"/>
  <c r="I346" i="7"/>
  <c r="J346" i="7"/>
  <c r="I347" i="7"/>
  <c r="J347" i="7"/>
  <c r="I348" i="7"/>
  <c r="J348" i="7"/>
  <c r="I349" i="7"/>
  <c r="J349" i="7"/>
  <c r="I350" i="7"/>
  <c r="J350" i="7"/>
  <c r="I351" i="7"/>
  <c r="J351" i="7"/>
  <c r="I352" i="7"/>
  <c r="J352" i="7"/>
  <c r="I353" i="7"/>
  <c r="J353" i="7"/>
  <c r="I354" i="7"/>
  <c r="J354" i="7"/>
  <c r="I355" i="7"/>
  <c r="J355" i="7"/>
  <c r="I356" i="7"/>
  <c r="J356" i="7"/>
  <c r="I357" i="7"/>
  <c r="J357" i="7"/>
  <c r="I358" i="7"/>
  <c r="J358" i="7"/>
  <c r="I359" i="7"/>
  <c r="J359" i="7"/>
  <c r="I360" i="7"/>
  <c r="J360" i="7"/>
  <c r="I361" i="7"/>
  <c r="J361" i="7"/>
  <c r="I362" i="7"/>
  <c r="J362" i="7"/>
  <c r="I363" i="7"/>
  <c r="J363" i="7"/>
  <c r="I364" i="7"/>
  <c r="J364" i="7"/>
  <c r="I365" i="7"/>
  <c r="J365" i="7"/>
  <c r="I366" i="7"/>
  <c r="J366" i="7"/>
  <c r="I367" i="7"/>
  <c r="J367" i="7"/>
  <c r="I368" i="7"/>
  <c r="J368" i="7"/>
  <c r="I369" i="7"/>
  <c r="J369" i="7"/>
  <c r="I370" i="7"/>
  <c r="J370" i="7"/>
  <c r="I371" i="7"/>
  <c r="J371" i="7"/>
  <c r="I372" i="7"/>
  <c r="J372" i="7"/>
  <c r="I373" i="7"/>
  <c r="J373" i="7"/>
  <c r="I374" i="7"/>
  <c r="J374" i="7"/>
  <c r="I375" i="7"/>
  <c r="J375" i="7"/>
  <c r="I376" i="7"/>
  <c r="J376" i="7"/>
  <c r="I377" i="7"/>
  <c r="J377" i="7"/>
  <c r="I378" i="7"/>
  <c r="J378" i="7"/>
  <c r="I379" i="7"/>
  <c r="J379" i="7"/>
  <c r="I380" i="7"/>
  <c r="J380" i="7"/>
  <c r="N463" i="7"/>
  <c r="C3" i="23"/>
  <c r="G3" i="23"/>
  <c r="G4" i="23"/>
  <c r="U5" i="23"/>
  <c r="P23" i="23"/>
  <c r="Q23" i="23"/>
  <c r="S23" i="23"/>
  <c r="T23" i="23"/>
  <c r="P24" i="23"/>
  <c r="Q24" i="23"/>
  <c r="R24" i="23" s="1"/>
  <c r="S24" i="23"/>
  <c r="T24" i="23"/>
  <c r="P25" i="23"/>
  <c r="Q25" i="23"/>
  <c r="R25" i="23" s="1"/>
  <c r="S25" i="23"/>
  <c r="T25" i="23"/>
  <c r="P26" i="23"/>
  <c r="Q26" i="23"/>
  <c r="R26" i="23"/>
  <c r="S26" i="23"/>
  <c r="T26" i="23"/>
  <c r="P27" i="23"/>
  <c r="Q27" i="23"/>
  <c r="R27" i="23"/>
  <c r="S27" i="23"/>
  <c r="T27" i="23"/>
  <c r="Q31" i="23"/>
  <c r="Q32" i="23"/>
  <c r="O33" i="23"/>
  <c r="P33" i="23" s="1"/>
  <c r="Q33" i="23"/>
  <c r="R33" i="23"/>
  <c r="S33" i="23"/>
  <c r="T33" i="23"/>
  <c r="O34" i="23"/>
  <c r="T34" i="23"/>
  <c r="Q35" i="23"/>
  <c r="Q36" i="23"/>
  <c r="P37" i="23"/>
  <c r="Q37" i="23"/>
  <c r="R37" i="23"/>
  <c r="S37" i="23"/>
  <c r="T37" i="23"/>
  <c r="E1" i="31"/>
  <c r="F1" i="31"/>
  <c r="G12" i="29"/>
  <c r="H15" i="29"/>
  <c r="H16" i="29"/>
  <c r="C3" i="1"/>
  <c r="AM8" i="6" s="1"/>
  <c r="B3" i="16"/>
  <c r="B5" i="16"/>
  <c r="J5" i="16"/>
  <c r="R5" i="16"/>
  <c r="B25" i="16"/>
  <c r="J25" i="16"/>
  <c r="R25" i="16"/>
  <c r="B45" i="16"/>
  <c r="J45" i="16"/>
  <c r="R45" i="16"/>
  <c r="J65" i="16"/>
  <c r="R65" i="16"/>
  <c r="B66" i="16"/>
  <c r="B3" i="18"/>
  <c r="B5" i="18"/>
  <c r="J5" i="18"/>
  <c r="R5" i="18"/>
  <c r="B25" i="18"/>
  <c r="J25" i="18"/>
  <c r="R25" i="18"/>
  <c r="B45" i="18"/>
  <c r="J45" i="18"/>
  <c r="R45" i="18"/>
  <c r="J65" i="18"/>
  <c r="R65" i="18"/>
  <c r="B66" i="18"/>
  <c r="B5" i="19"/>
  <c r="J5" i="19"/>
  <c r="R5" i="19"/>
  <c r="B25" i="19"/>
  <c r="J25" i="19"/>
  <c r="R25" i="19"/>
  <c r="B45" i="19"/>
  <c r="J45" i="19"/>
  <c r="R45" i="19"/>
  <c r="J65" i="19"/>
  <c r="R65" i="19"/>
  <c r="B66" i="19"/>
  <c r="AG2" i="6"/>
  <c r="AH2" i="6"/>
  <c r="AI2" i="6"/>
  <c r="AJ2" i="6"/>
  <c r="AK2" i="6"/>
  <c r="AL2" i="6"/>
  <c r="AN2" i="6"/>
  <c r="AO2" i="6"/>
  <c r="AP2" i="6"/>
  <c r="AQ2" i="6"/>
  <c r="AR2" i="6"/>
  <c r="AS2" i="6"/>
  <c r="AT2" i="6"/>
  <c r="AG3" i="6"/>
  <c r="AH3" i="6"/>
  <c r="AI3" i="6" s="1"/>
  <c r="AJ3" i="6"/>
  <c r="AK3" i="6"/>
  <c r="AL3" i="6"/>
  <c r="AN3" i="6"/>
  <c r="AP3" i="6" s="1"/>
  <c r="AO3" i="6"/>
  <c r="AR3" i="6"/>
  <c r="AS3" i="6"/>
  <c r="AT3" i="6"/>
  <c r="AG4" i="6"/>
  <c r="AH4" i="6"/>
  <c r="AL4" i="6"/>
  <c r="AM4" i="6"/>
  <c r="AN4" i="6"/>
  <c r="AO4" i="6"/>
  <c r="AR4" i="6"/>
  <c r="AS4" i="6"/>
  <c r="AT4" i="6"/>
  <c r="AG5" i="6"/>
  <c r="AH5" i="6"/>
  <c r="AI5" i="6"/>
  <c r="AL5" i="6"/>
  <c r="AN5" i="6"/>
  <c r="AO5" i="6"/>
  <c r="AP5" i="6"/>
  <c r="AR5" i="6"/>
  <c r="AS5" i="6"/>
  <c r="AT5" i="6"/>
  <c r="AG6" i="6"/>
  <c r="AH6" i="6"/>
  <c r="AI6" i="6"/>
  <c r="AJ6" i="6"/>
  <c r="AK6" i="6"/>
  <c r="AL6" i="6"/>
  <c r="AN6" i="6"/>
  <c r="AO6" i="6"/>
  <c r="AP6" i="6"/>
  <c r="AQ6" i="6"/>
  <c r="AR6" i="6"/>
  <c r="AS6" i="6"/>
  <c r="AT6" i="6"/>
  <c r="AG7" i="6"/>
  <c r="AH7" i="6"/>
  <c r="AI7" i="6" s="1"/>
  <c r="AJ7" i="6"/>
  <c r="AK7" i="6"/>
  <c r="AL7" i="6"/>
  <c r="AN7" i="6"/>
  <c r="AP7" i="6" s="1"/>
  <c r="AO7" i="6"/>
  <c r="AR7" i="6"/>
  <c r="AS7" i="6"/>
  <c r="AT7" i="6"/>
  <c r="AG8" i="6"/>
  <c r="AH8" i="6" s="1"/>
  <c r="AL8" i="6"/>
  <c r="AN8" i="6"/>
  <c r="AO8" i="6"/>
  <c r="AP8" i="6"/>
  <c r="AR8" i="6"/>
  <c r="AS8" i="6"/>
  <c r="AT8" i="6"/>
  <c r="AG9" i="6"/>
  <c r="AH9" i="6"/>
  <c r="AL9" i="6"/>
  <c r="AN9" i="6"/>
  <c r="AO9" i="6"/>
  <c r="AP9" i="6" s="1"/>
  <c r="AR9" i="6"/>
  <c r="AS9" i="6"/>
  <c r="AT9" i="6"/>
  <c r="AG10" i="6"/>
  <c r="AH10" i="6"/>
  <c r="AI10" i="6"/>
  <c r="AJ10" i="6"/>
  <c r="AK10" i="6"/>
  <c r="AL10" i="6"/>
  <c r="AN10" i="6"/>
  <c r="AO10" i="6"/>
  <c r="AP10" i="6"/>
  <c r="AQ10" i="6"/>
  <c r="AR10" i="6"/>
  <c r="AS10" i="6"/>
  <c r="AT10" i="6"/>
  <c r="AG11" i="6"/>
  <c r="AH11" i="6"/>
  <c r="AI11" i="6" s="1"/>
  <c r="AJ11" i="6"/>
  <c r="AK11" i="6"/>
  <c r="AL11" i="6"/>
  <c r="AN11" i="6"/>
  <c r="AP11" i="6" s="1"/>
  <c r="AO11" i="6"/>
  <c r="AR11" i="6"/>
  <c r="AS11" i="6"/>
  <c r="AT11" i="6"/>
  <c r="AG12" i="6"/>
  <c r="AH12" i="6"/>
  <c r="AL12" i="6"/>
  <c r="AN12" i="6"/>
  <c r="AO12" i="6"/>
  <c r="AP12" i="6"/>
  <c r="AR12" i="6"/>
  <c r="AS12" i="6"/>
  <c r="AT12" i="6"/>
  <c r="AG13" i="6"/>
  <c r="AH13" i="6" s="1"/>
  <c r="AL13" i="6"/>
  <c r="AN13" i="6"/>
  <c r="AO13" i="6"/>
  <c r="AP13" i="6"/>
  <c r="AR13" i="6"/>
  <c r="AS13" i="6"/>
  <c r="AT13" i="6"/>
  <c r="AG14" i="6"/>
  <c r="AH14" i="6"/>
  <c r="AI14" i="6"/>
  <c r="AJ14" i="6"/>
  <c r="AK14" i="6"/>
  <c r="AL14" i="6"/>
  <c r="AN14" i="6"/>
  <c r="AO14" i="6"/>
  <c r="AP14" i="6"/>
  <c r="AQ14" i="6"/>
  <c r="AR14" i="6"/>
  <c r="AS14" i="6"/>
  <c r="AT14" i="6"/>
  <c r="AG15" i="6"/>
  <c r="AH15" i="6"/>
  <c r="AI15" i="6" s="1"/>
  <c r="AJ15" i="6"/>
  <c r="AK15" i="6"/>
  <c r="AL15" i="6"/>
  <c r="AN15" i="6"/>
  <c r="AP15" i="6" s="1"/>
  <c r="AO15" i="6"/>
  <c r="AR15" i="6"/>
  <c r="AS15" i="6"/>
  <c r="AT15" i="6"/>
  <c r="AG16" i="6"/>
  <c r="AH16" i="6"/>
  <c r="AL16" i="6"/>
  <c r="AN16" i="6"/>
  <c r="AO16" i="6"/>
  <c r="AP16" i="6"/>
  <c r="AR16" i="6"/>
  <c r="AS16" i="6"/>
  <c r="AT16" i="6"/>
  <c r="AG17" i="6"/>
  <c r="AH17" i="6"/>
  <c r="AL17" i="6"/>
  <c r="AN17" i="6"/>
  <c r="AO17" i="6"/>
  <c r="AP17" i="6"/>
  <c r="AR17" i="6"/>
  <c r="AS17" i="6"/>
  <c r="AT17" i="6"/>
  <c r="AG18" i="6"/>
  <c r="AH18" i="6"/>
  <c r="AI18" i="6"/>
  <c r="AJ18" i="6"/>
  <c r="AK18" i="6"/>
  <c r="AL18" i="6"/>
  <c r="AN18" i="6"/>
  <c r="AO18" i="6"/>
  <c r="AP18" i="6"/>
  <c r="AQ18" i="6"/>
  <c r="AR18" i="6"/>
  <c r="AS18" i="6"/>
  <c r="AT18" i="6"/>
  <c r="AG19" i="6"/>
  <c r="AH19" i="6"/>
  <c r="AI19" i="6"/>
  <c r="AJ19" i="6"/>
  <c r="AK19" i="6"/>
  <c r="AL19" i="6"/>
  <c r="AN19" i="6"/>
  <c r="AP19" i="6" s="1"/>
  <c r="AO19" i="6"/>
  <c r="AQ19" i="6"/>
  <c r="AR19" i="6"/>
  <c r="AS19" i="6"/>
  <c r="AT19" i="6"/>
  <c r="AG20" i="6"/>
  <c r="AH20" i="6"/>
  <c r="AL20" i="6"/>
  <c r="AN20" i="6"/>
  <c r="AO20" i="6"/>
  <c r="AP20" i="6"/>
  <c r="AR20" i="6"/>
  <c r="AS20" i="6"/>
  <c r="AT20" i="6"/>
  <c r="AG21" i="6"/>
  <c r="AH21" i="6"/>
  <c r="AL21" i="6"/>
  <c r="AN21" i="6"/>
  <c r="AP21" i="6" s="1"/>
  <c r="AO21" i="6"/>
  <c r="AR21" i="6"/>
  <c r="AS21" i="6"/>
  <c r="AT21" i="6"/>
  <c r="AG22" i="6"/>
  <c r="AH22" i="6"/>
  <c r="AK22" i="6" s="1"/>
  <c r="AJ22" i="6"/>
  <c r="AL22" i="6"/>
  <c r="AN22" i="6"/>
  <c r="AO22" i="6"/>
  <c r="AP22" i="6"/>
  <c r="AR22" i="6"/>
  <c r="AS22" i="6"/>
  <c r="AT22" i="6"/>
  <c r="AG23" i="6"/>
  <c r="AH23" i="6"/>
  <c r="AI23" i="6"/>
  <c r="AJ23" i="6"/>
  <c r="AK23" i="6"/>
  <c r="AL23" i="6"/>
  <c r="AN23" i="6"/>
  <c r="AP23" i="6" s="1"/>
  <c r="AO23" i="6"/>
  <c r="AQ23" i="6"/>
  <c r="AR23" i="6"/>
  <c r="AS23" i="6"/>
  <c r="AT23" i="6"/>
  <c r="AG24" i="6"/>
  <c r="AH24" i="6"/>
  <c r="AL24" i="6"/>
  <c r="AN24" i="6"/>
  <c r="AO24" i="6"/>
  <c r="AP24" i="6"/>
  <c r="AR24" i="6"/>
  <c r="AS24" i="6"/>
  <c r="AT24" i="6"/>
  <c r="AG25" i="6"/>
  <c r="AH25" i="6" s="1"/>
  <c r="AL25" i="6"/>
  <c r="AN25" i="6"/>
  <c r="AP25" i="6" s="1"/>
  <c r="AO25" i="6"/>
  <c r="AQ25" i="6"/>
  <c r="AR25" i="6"/>
  <c r="AS25" i="6"/>
  <c r="AT25" i="6"/>
  <c r="AG26" i="6"/>
  <c r="AH26" i="6"/>
  <c r="AI26" i="6" s="1"/>
  <c r="AJ26" i="6"/>
  <c r="AL26" i="6"/>
  <c r="AN26" i="6"/>
  <c r="AO26" i="6"/>
  <c r="AP26" i="6"/>
  <c r="AQ26" i="6"/>
  <c r="AR26" i="6"/>
  <c r="AS26" i="6"/>
  <c r="AT26" i="6"/>
  <c r="AG27" i="6"/>
  <c r="AH27" i="6"/>
  <c r="AI27" i="6"/>
  <c r="AJ27" i="6"/>
  <c r="AK27" i="6"/>
  <c r="AL27" i="6"/>
  <c r="AN27" i="6"/>
  <c r="AP27" i="6" s="1"/>
  <c r="AO27" i="6"/>
  <c r="AQ27" i="6"/>
  <c r="AR27" i="6"/>
  <c r="AS27" i="6"/>
  <c r="AT27" i="6"/>
  <c r="AG28" i="6"/>
  <c r="AH28" i="6"/>
  <c r="AL28" i="6"/>
  <c r="AN28" i="6"/>
  <c r="AO28" i="6"/>
  <c r="AP28" i="6"/>
  <c r="AR28" i="6"/>
  <c r="AS28" i="6"/>
  <c r="AT28" i="6"/>
  <c r="AG29" i="6"/>
  <c r="AH29" i="6"/>
  <c r="AL29" i="6"/>
  <c r="AN29" i="6"/>
  <c r="AP29" i="6" s="1"/>
  <c r="AO29" i="6"/>
  <c r="AR29" i="6"/>
  <c r="AS29" i="6"/>
  <c r="AT29" i="6"/>
  <c r="AG30" i="6"/>
  <c r="AH30" i="6"/>
  <c r="AK30" i="6"/>
  <c r="AL30" i="6"/>
  <c r="AN30" i="6"/>
  <c r="AO30" i="6"/>
  <c r="AP30" i="6"/>
  <c r="AQ30" i="6"/>
  <c r="AR30" i="6"/>
  <c r="AS30" i="6"/>
  <c r="AT30" i="6"/>
  <c r="AG31" i="6"/>
  <c r="AH31" i="6"/>
  <c r="AI31" i="6"/>
  <c r="AJ31" i="6"/>
  <c r="AK31" i="6"/>
  <c r="AL31" i="6"/>
  <c r="AN31" i="6"/>
  <c r="AP31" i="6" s="1"/>
  <c r="AO31" i="6"/>
  <c r="AQ31" i="6"/>
  <c r="AR31" i="6"/>
  <c r="AS31" i="6"/>
  <c r="AT31" i="6"/>
  <c r="AG32" i="6"/>
  <c r="AH32" i="6"/>
  <c r="AL32" i="6"/>
  <c r="AN32" i="6"/>
  <c r="AO32" i="6"/>
  <c r="AP32" i="6"/>
  <c r="AR32" i="6"/>
  <c r="AS32" i="6"/>
  <c r="AT32" i="6"/>
  <c r="AG33" i="6"/>
  <c r="AH33" i="6" s="1"/>
  <c r="AL33" i="6"/>
  <c r="AN33" i="6"/>
  <c r="AO33" i="6"/>
  <c r="AP33" i="6"/>
  <c r="AQ33" i="6"/>
  <c r="AR33" i="6"/>
  <c r="AS33" i="6"/>
  <c r="AT33" i="6"/>
  <c r="AG34" i="6"/>
  <c r="AH34" i="6"/>
  <c r="AI34" i="6" s="1"/>
  <c r="AJ34" i="6"/>
  <c r="AK34" i="6"/>
  <c r="AL34" i="6"/>
  <c r="AN34" i="6"/>
  <c r="AO34" i="6"/>
  <c r="AP34" i="6"/>
  <c r="AQ34" i="6"/>
  <c r="AR34" i="6"/>
  <c r="AS34" i="6"/>
  <c r="AT34" i="6"/>
  <c r="AG35" i="6"/>
  <c r="AH35" i="6"/>
  <c r="AI35" i="6"/>
  <c r="AJ35" i="6"/>
  <c r="AK35" i="6"/>
  <c r="AL35" i="6"/>
  <c r="AM35" i="6"/>
  <c r="AN35" i="6"/>
  <c r="AP35" i="6" s="1"/>
  <c r="AO35" i="6"/>
  <c r="AQ35" i="6"/>
  <c r="AR35" i="6"/>
  <c r="AS35" i="6"/>
  <c r="AT35" i="6"/>
  <c r="AG36" i="6"/>
  <c r="AH36" i="6"/>
  <c r="AL36" i="6"/>
  <c r="AN36" i="6"/>
  <c r="AO36" i="6"/>
  <c r="AP36" i="6"/>
  <c r="AR36" i="6"/>
  <c r="AS36" i="6"/>
  <c r="AT36" i="6"/>
  <c r="AG37" i="6"/>
  <c r="AH37" i="6" s="1"/>
  <c r="AL37" i="6"/>
  <c r="AN37" i="6"/>
  <c r="AP37" i="6" s="1"/>
  <c r="AO37" i="6"/>
  <c r="AR37" i="6"/>
  <c r="AS37" i="6"/>
  <c r="AT37" i="6"/>
  <c r="AG38" i="6"/>
  <c r="AH38" i="6"/>
  <c r="AL38" i="6"/>
  <c r="AN38" i="6"/>
  <c r="AO38" i="6"/>
  <c r="AP38" i="6"/>
  <c r="AR38" i="6"/>
  <c r="AS38" i="6"/>
  <c r="AT38" i="6"/>
  <c r="AG39" i="6"/>
  <c r="AH39" i="6" s="1"/>
  <c r="AL39" i="6"/>
  <c r="AN39" i="6"/>
  <c r="AP39" i="6" s="1"/>
  <c r="AO39" i="6"/>
  <c r="AR39" i="6"/>
  <c r="AS39" i="6"/>
  <c r="AT39" i="6"/>
  <c r="AG40" i="6"/>
  <c r="AH40" i="6"/>
  <c r="AI40" i="6"/>
  <c r="AL40" i="6"/>
  <c r="AN40" i="6"/>
  <c r="AP40" i="6" s="1"/>
  <c r="AO40" i="6"/>
  <c r="AT40" i="6"/>
  <c r="AG41" i="6"/>
  <c r="AH41" i="6"/>
  <c r="AI41" i="6"/>
  <c r="AJ41" i="6"/>
  <c r="AK41" i="6"/>
  <c r="AL41" i="6"/>
  <c r="AN41" i="6"/>
  <c r="AO41" i="6"/>
  <c r="AP41" i="6"/>
  <c r="AQ41" i="6"/>
  <c r="AR41" i="6"/>
  <c r="AS41" i="6"/>
  <c r="AT41" i="6"/>
  <c r="AG42" i="6"/>
  <c r="AH42" i="6" s="1"/>
  <c r="AJ42" i="6"/>
  <c r="AK42" i="6"/>
  <c r="AL42" i="6"/>
  <c r="AM42" i="6"/>
  <c r="AN42" i="6"/>
  <c r="AP42" i="6" s="1"/>
  <c r="AO42" i="6"/>
  <c r="AR42" i="6"/>
  <c r="AS42" i="6"/>
  <c r="AT42" i="6"/>
  <c r="AG43" i="6"/>
  <c r="AH43" i="6" s="1"/>
  <c r="AI43" i="6" s="1"/>
  <c r="AL43" i="6"/>
  <c r="AM43" i="6"/>
  <c r="AN43" i="6"/>
  <c r="AO43" i="6"/>
  <c r="AP43" i="6"/>
  <c r="AR43" i="6"/>
  <c r="AS43" i="6"/>
  <c r="AT43" i="6"/>
  <c r="AG44" i="6"/>
  <c r="AH44" i="6" s="1"/>
  <c r="AL44" i="6"/>
  <c r="AN44" i="6"/>
  <c r="AP44" i="6" s="1"/>
  <c r="AO44" i="6"/>
  <c r="AR44" i="6"/>
  <c r="AS44" i="6"/>
  <c r="AT44" i="6"/>
  <c r="AG45" i="6"/>
  <c r="AH45" i="6"/>
  <c r="AK45" i="6" s="1"/>
  <c r="AI45" i="6"/>
  <c r="AJ45" i="6"/>
  <c r="AL45" i="6"/>
  <c r="AN45" i="6"/>
  <c r="AO45" i="6"/>
  <c r="AP45" i="6"/>
  <c r="AQ45" i="6"/>
  <c r="AR45" i="6"/>
  <c r="AS45" i="6"/>
  <c r="AT45" i="6"/>
  <c r="AG46" i="6"/>
  <c r="AH46" i="6" s="1"/>
  <c r="AJ46" i="6"/>
  <c r="AK46" i="6"/>
  <c r="AL46" i="6"/>
  <c r="AN46" i="6"/>
  <c r="AP46" i="6" s="1"/>
  <c r="AO46" i="6"/>
  <c r="AR46" i="6"/>
  <c r="AS46" i="6"/>
  <c r="AT46" i="6"/>
  <c r="AG47" i="6"/>
  <c r="AH47" i="6"/>
  <c r="AI47" i="6"/>
  <c r="AL47" i="6"/>
  <c r="AN47" i="6"/>
  <c r="AO47" i="6"/>
  <c r="AP47" i="6"/>
  <c r="AR47" i="6"/>
  <c r="AS47" i="6"/>
  <c r="AT47" i="6"/>
  <c r="AG48" i="6"/>
  <c r="AH48" i="6"/>
  <c r="AI48" i="6"/>
  <c r="AJ48" i="6"/>
  <c r="AK48" i="6"/>
  <c r="AL48" i="6"/>
  <c r="AN48" i="6"/>
  <c r="AP48" i="6" s="1"/>
  <c r="AO48" i="6"/>
  <c r="AQ48" i="6"/>
  <c r="AR48" i="6"/>
  <c r="AS48" i="6"/>
  <c r="AT48" i="6"/>
  <c r="AG49" i="6"/>
  <c r="AH49" i="6"/>
  <c r="AL49" i="6"/>
  <c r="AN49" i="6"/>
  <c r="AO49" i="6"/>
  <c r="AP49" i="6"/>
  <c r="AR49" i="6"/>
  <c r="AS49" i="6"/>
  <c r="AT49" i="6"/>
  <c r="AG50" i="6"/>
  <c r="AH50" i="6" s="1"/>
  <c r="AI50" i="6"/>
  <c r="AJ50" i="6"/>
  <c r="AK50" i="6"/>
  <c r="AL50" i="6"/>
  <c r="AN50" i="6"/>
  <c r="AP50" i="6" s="1"/>
  <c r="AO50" i="6"/>
  <c r="AQ50" i="6"/>
  <c r="AR50" i="6"/>
  <c r="AS50" i="6"/>
  <c r="AT50" i="6"/>
  <c r="AG51" i="6"/>
  <c r="AH51" i="6"/>
  <c r="AJ51" i="6" s="1"/>
  <c r="AI51" i="6"/>
  <c r="AK51" i="6"/>
  <c r="AL51" i="6"/>
  <c r="AN51" i="6"/>
  <c r="AP51" i="6" s="1"/>
  <c r="AO51" i="6"/>
  <c r="AQ51" i="6"/>
  <c r="AR51" i="6"/>
  <c r="AS51" i="6"/>
  <c r="AT51" i="6"/>
  <c r="O52" i="6"/>
  <c r="AS52" i="6" s="1"/>
  <c r="AG52" i="6"/>
  <c r="AH52" i="6"/>
  <c r="AL52" i="6"/>
  <c r="AN52" i="6"/>
  <c r="AO52" i="6"/>
  <c r="AP52" i="6"/>
  <c r="AR52" i="6"/>
  <c r="AT52" i="6"/>
  <c r="O53" i="6"/>
  <c r="AG53" i="6"/>
  <c r="AH53" i="6" s="1"/>
  <c r="AI53" i="6"/>
  <c r="AJ53" i="6"/>
  <c r="AK53" i="6"/>
  <c r="AL53" i="6"/>
  <c r="AN53" i="6"/>
  <c r="AO53" i="6"/>
  <c r="AP53" i="6" s="1"/>
  <c r="AQ53" i="6"/>
  <c r="AR53" i="6"/>
  <c r="AS53" i="6"/>
  <c r="AT53" i="6"/>
  <c r="AG54" i="6"/>
  <c r="AH54" i="6"/>
  <c r="AI54" i="6"/>
  <c r="AJ54" i="6"/>
  <c r="AK54" i="6"/>
  <c r="AL54" i="6"/>
  <c r="AN54" i="6"/>
  <c r="AO54" i="6"/>
  <c r="AP54" i="6"/>
  <c r="AQ54" i="6"/>
  <c r="AR54" i="6"/>
  <c r="AS54" i="6"/>
  <c r="AT54" i="6"/>
  <c r="AG55" i="6"/>
  <c r="AH55" i="6" s="1"/>
  <c r="AL55" i="6"/>
  <c r="AN55" i="6"/>
  <c r="AP55" i="6" s="1"/>
  <c r="AO55" i="6"/>
  <c r="AR55" i="6"/>
  <c r="AS55" i="6"/>
  <c r="AT55" i="6"/>
  <c r="AG56" i="6"/>
  <c r="AH56" i="6" s="1"/>
  <c r="AL56" i="6"/>
  <c r="AN56" i="6"/>
  <c r="AO56" i="6"/>
  <c r="AP56" i="6"/>
  <c r="AR56" i="6"/>
  <c r="AS56" i="6"/>
  <c r="AT56" i="6"/>
  <c r="O57" i="6"/>
  <c r="AS57" i="6" s="1"/>
  <c r="AG57" i="6"/>
  <c r="AH57" i="6"/>
  <c r="AK57" i="6" s="1"/>
  <c r="AI57" i="6"/>
  <c r="AJ57" i="6"/>
  <c r="AL57" i="6"/>
  <c r="AN57" i="6"/>
  <c r="AP57" i="6" s="1"/>
  <c r="AO57" i="6"/>
  <c r="AQ57" i="6"/>
  <c r="AR57" i="6"/>
  <c r="AT57" i="6"/>
  <c r="O58" i="6"/>
  <c r="AS58" i="6" s="1"/>
  <c r="AG58" i="6"/>
  <c r="AH58" i="6"/>
  <c r="AL58" i="6"/>
  <c r="AN58" i="6"/>
  <c r="AO58" i="6"/>
  <c r="AP58" i="6"/>
  <c r="AR58" i="6"/>
  <c r="AT58" i="6"/>
  <c r="AG59" i="6"/>
  <c r="AH59" i="6"/>
  <c r="AL59" i="6"/>
  <c r="AN59" i="6"/>
  <c r="AO59" i="6"/>
  <c r="AP59" i="6"/>
  <c r="AR59" i="6"/>
  <c r="AS59" i="6"/>
  <c r="AT59" i="6"/>
  <c r="AG60" i="6"/>
  <c r="AH60" i="6" s="1"/>
  <c r="AI60" i="6"/>
  <c r="AJ60" i="6"/>
  <c r="AK60" i="6"/>
  <c r="AL60" i="6"/>
  <c r="AM60" i="6"/>
  <c r="AN60" i="6"/>
  <c r="AP60" i="6" s="1"/>
  <c r="AO60" i="6"/>
  <c r="AQ60" i="6"/>
  <c r="AR60" i="6"/>
  <c r="AS60" i="6"/>
  <c r="AT60" i="6"/>
  <c r="AG61" i="6"/>
  <c r="AH61" i="6"/>
  <c r="AL61" i="6"/>
  <c r="AN61" i="6"/>
  <c r="AO61" i="6"/>
  <c r="AP61" i="6"/>
  <c r="AQ61" i="6"/>
  <c r="AR61" i="6"/>
  <c r="AS61" i="6"/>
  <c r="AT61" i="6"/>
  <c r="AG62" i="6"/>
  <c r="AH62" i="6" s="1"/>
  <c r="AI62" i="6" s="1"/>
  <c r="AJ62" i="6"/>
  <c r="AK62" i="6"/>
  <c r="AL62" i="6"/>
  <c r="AN62" i="6"/>
  <c r="AO62" i="6"/>
  <c r="AP62" i="6"/>
  <c r="AQ62" i="6"/>
  <c r="AR62" i="6"/>
  <c r="AS62" i="6"/>
  <c r="AT62" i="6"/>
  <c r="AG63" i="6"/>
  <c r="AH63" i="6"/>
  <c r="AI63" i="6"/>
  <c r="AJ63" i="6"/>
  <c r="AK63" i="6"/>
  <c r="AL63" i="6"/>
  <c r="AN63" i="6"/>
  <c r="AO63" i="6"/>
  <c r="AP63" i="6"/>
  <c r="AQ63" i="6"/>
  <c r="AR63" i="6"/>
  <c r="AS63" i="6"/>
  <c r="AT63" i="6"/>
  <c r="AG64" i="6"/>
  <c r="AH64" i="6" s="1"/>
  <c r="AL64" i="6"/>
  <c r="AN64" i="6"/>
  <c r="AP64" i="6" s="1"/>
  <c r="AO64" i="6"/>
  <c r="AQ64" i="6"/>
  <c r="AR64" i="6"/>
  <c r="AS64" i="6"/>
  <c r="AT64" i="6"/>
  <c r="AG65" i="6"/>
  <c r="AH65" i="6" s="1"/>
  <c r="AI65" i="6"/>
  <c r="AK65" i="6"/>
  <c r="AL65" i="6"/>
  <c r="AN65" i="6"/>
  <c r="AO65" i="6"/>
  <c r="AP65" i="6"/>
  <c r="AR65" i="6"/>
  <c r="AS65" i="6"/>
  <c r="AT65" i="6"/>
  <c r="AG66" i="6"/>
  <c r="AH66" i="6"/>
  <c r="AI66" i="6"/>
  <c r="AJ66" i="6"/>
  <c r="AK66" i="6"/>
  <c r="AL66" i="6"/>
  <c r="AN66" i="6"/>
  <c r="AP66" i="6" s="1"/>
  <c r="AO66" i="6"/>
  <c r="AQ66" i="6"/>
  <c r="AR66" i="6"/>
  <c r="AS66" i="6"/>
  <c r="AT66" i="6"/>
  <c r="AG67" i="6"/>
  <c r="AH67" i="6"/>
  <c r="AL67" i="6"/>
  <c r="AN67" i="6"/>
  <c r="AO67" i="6"/>
  <c r="AP67" i="6"/>
  <c r="AR67" i="6"/>
  <c r="AS67" i="6"/>
  <c r="AT67" i="6"/>
  <c r="AG68" i="6"/>
  <c r="AH68" i="6" s="1"/>
  <c r="AI68" i="6"/>
  <c r="AJ68" i="6"/>
  <c r="AK68" i="6"/>
  <c r="AL68" i="6"/>
  <c r="AN68" i="6"/>
  <c r="AP68" i="6" s="1"/>
  <c r="AO68" i="6"/>
  <c r="AQ68" i="6"/>
  <c r="AR68" i="6"/>
  <c r="AS68" i="6"/>
  <c r="AT68" i="6"/>
  <c r="AG69" i="6"/>
  <c r="AH69" i="6"/>
  <c r="AJ69" i="6" s="1"/>
  <c r="AI69" i="6"/>
  <c r="AK69" i="6"/>
  <c r="AL69" i="6"/>
  <c r="AN69" i="6"/>
  <c r="AP69" i="6" s="1"/>
  <c r="AO69" i="6"/>
  <c r="AQ69" i="6"/>
  <c r="AR69" i="6"/>
  <c r="AS69" i="6"/>
  <c r="AT69" i="6"/>
  <c r="AG70" i="6"/>
  <c r="AH70" i="6"/>
  <c r="AI70" i="6"/>
  <c r="AL70" i="6"/>
  <c r="AN70" i="6"/>
  <c r="AO70" i="6"/>
  <c r="AP70" i="6"/>
  <c r="AR70" i="6"/>
  <c r="AS70" i="6"/>
  <c r="AT70" i="6"/>
  <c r="AG71" i="6"/>
  <c r="AH71" i="6" s="1"/>
  <c r="AJ71" i="6" s="1"/>
  <c r="AI71" i="6"/>
  <c r="AK71" i="6"/>
  <c r="AL71" i="6"/>
  <c r="AN71" i="6"/>
  <c r="AO71" i="6"/>
  <c r="AP71" i="6"/>
  <c r="AQ71" i="6"/>
  <c r="AR71" i="6"/>
  <c r="AS71" i="6"/>
  <c r="AT71" i="6"/>
  <c r="AG72" i="6"/>
  <c r="AH72" i="6" s="1"/>
  <c r="AI72" i="6"/>
  <c r="AJ72" i="6"/>
  <c r="AK72" i="6"/>
  <c r="AL72" i="6"/>
  <c r="AN72" i="6"/>
  <c r="AP72" i="6" s="1"/>
  <c r="AO72" i="6"/>
  <c r="AQ72" i="6"/>
  <c r="AR72" i="6"/>
  <c r="AS72" i="6"/>
  <c r="AT72" i="6"/>
  <c r="AG73" i="6"/>
  <c r="AH73" i="6"/>
  <c r="AL73" i="6"/>
  <c r="AN73" i="6"/>
  <c r="AO73" i="6"/>
  <c r="AP73" i="6"/>
  <c r="AR73" i="6"/>
  <c r="AS73" i="6"/>
  <c r="AT73" i="6"/>
  <c r="AG74" i="6"/>
  <c r="AH74" i="6"/>
  <c r="AI74" i="6"/>
  <c r="AJ74" i="6"/>
  <c r="AK74" i="6"/>
  <c r="AL74" i="6"/>
  <c r="AN74" i="6"/>
  <c r="AO74" i="6"/>
  <c r="AP74" i="6"/>
  <c r="AQ74" i="6"/>
  <c r="AR74" i="6"/>
  <c r="AS74" i="6"/>
  <c r="AT74" i="6"/>
  <c r="AG75" i="6"/>
  <c r="AH75" i="6"/>
  <c r="AI75" i="6"/>
  <c r="AJ75" i="6"/>
  <c r="AK75" i="6"/>
  <c r="AL75" i="6"/>
  <c r="AN75" i="6"/>
  <c r="AO75" i="6"/>
  <c r="AP75" i="6"/>
  <c r="AQ75" i="6"/>
  <c r="AR75" i="6"/>
  <c r="AS75" i="6"/>
  <c r="AT75" i="6"/>
  <c r="AG76" i="6"/>
  <c r="AH76" i="6" s="1"/>
  <c r="AI76" i="6"/>
  <c r="AL76" i="6"/>
  <c r="AN76" i="6"/>
  <c r="AO76" i="6"/>
  <c r="AR76" i="6"/>
  <c r="AS76" i="6"/>
  <c r="AT76" i="6"/>
  <c r="AG77" i="6"/>
  <c r="AH77" i="6"/>
  <c r="AL77" i="6"/>
  <c r="AN77" i="6"/>
  <c r="AO77" i="6"/>
  <c r="AP77" i="6"/>
  <c r="AQ77" i="6"/>
  <c r="AT77" i="6"/>
  <c r="AG78" i="6"/>
  <c r="AH78" i="6" s="1"/>
  <c r="AI78" i="6"/>
  <c r="AL78" i="6"/>
  <c r="AN78" i="6"/>
  <c r="AO78" i="6"/>
  <c r="AP78" i="6"/>
  <c r="AT78" i="6"/>
  <c r="AG79" i="6"/>
  <c r="AH79" i="6"/>
  <c r="AJ79" i="6" s="1"/>
  <c r="AI79" i="6"/>
  <c r="AK79" i="6"/>
  <c r="AL79" i="6"/>
  <c r="AN79" i="6"/>
  <c r="AP79" i="6" s="1"/>
  <c r="AO79" i="6"/>
  <c r="AQ79" i="6"/>
  <c r="AR79" i="6"/>
  <c r="AS79" i="6"/>
  <c r="AT79" i="6"/>
  <c r="AG80" i="6"/>
  <c r="AH80" i="6" s="1"/>
  <c r="AL80" i="6"/>
  <c r="AN80" i="6"/>
  <c r="AO80" i="6"/>
  <c r="AP80" i="6"/>
  <c r="AR80" i="6"/>
  <c r="AS80" i="6"/>
  <c r="AT80" i="6"/>
  <c r="AG81" i="6"/>
  <c r="AH81" i="6" s="1"/>
  <c r="AI81" i="6"/>
  <c r="AL81" i="6"/>
  <c r="AN81" i="6"/>
  <c r="AO81" i="6"/>
  <c r="AP81" i="6"/>
  <c r="AR81" i="6"/>
  <c r="AS81" i="6"/>
  <c r="AT81" i="6"/>
  <c r="AG82" i="6"/>
  <c r="AH82" i="6" s="1"/>
  <c r="AJ82" i="6" s="1"/>
  <c r="AL82" i="6"/>
  <c r="AN82" i="6"/>
  <c r="AP82" i="6" s="1"/>
  <c r="AO82" i="6"/>
  <c r="AQ82" i="6"/>
  <c r="AR82" i="6"/>
  <c r="AS82" i="6"/>
  <c r="AT82" i="6"/>
  <c r="AG83" i="6"/>
  <c r="AH83" i="6" s="1"/>
  <c r="AL83" i="6"/>
  <c r="AN83" i="6"/>
  <c r="AO83" i="6"/>
  <c r="AP83" i="6"/>
  <c r="AR83" i="6"/>
  <c r="AS83" i="6"/>
  <c r="AT83" i="6"/>
  <c r="AG84" i="6"/>
  <c r="AH84" i="6" s="1"/>
  <c r="AL84" i="6"/>
  <c r="AN84" i="6"/>
  <c r="AO84" i="6"/>
  <c r="AP84" i="6"/>
  <c r="AR84" i="6"/>
  <c r="AS84" i="6"/>
  <c r="AT84" i="6"/>
  <c r="AG85" i="6"/>
  <c r="AH85" i="6"/>
  <c r="AI85" i="6"/>
  <c r="AJ85" i="6"/>
  <c r="AK85" i="6"/>
  <c r="AL85" i="6"/>
  <c r="AN85" i="6"/>
  <c r="AO85" i="6"/>
  <c r="AP85" i="6"/>
  <c r="AQ85" i="6"/>
  <c r="AR85" i="6"/>
  <c r="AS85" i="6"/>
  <c r="AT85" i="6"/>
  <c r="AG86" i="6"/>
  <c r="AH86" i="6" s="1"/>
  <c r="AL86" i="6"/>
  <c r="AN86" i="6"/>
  <c r="AP86" i="6" s="1"/>
  <c r="AO86" i="6"/>
  <c r="AQ86" i="6"/>
  <c r="AR86" i="6"/>
  <c r="AS86" i="6"/>
  <c r="AT86" i="6"/>
  <c r="AG87" i="6"/>
  <c r="AH87" i="6" s="1"/>
  <c r="AI87" i="6"/>
  <c r="AK87" i="6"/>
  <c r="AL87" i="6"/>
  <c r="AN87" i="6"/>
  <c r="AO87" i="6"/>
  <c r="AP87" i="6"/>
  <c r="AR87" i="6"/>
  <c r="AS87" i="6"/>
  <c r="AT87" i="6"/>
  <c r="AG88" i="6"/>
  <c r="AH88" i="6"/>
  <c r="AI88" i="6"/>
  <c r="AJ88" i="6"/>
  <c r="AK88" i="6"/>
  <c r="AL88" i="6"/>
  <c r="AN88" i="6"/>
  <c r="AP88" i="6" s="1"/>
  <c r="AO88" i="6"/>
  <c r="AQ88" i="6"/>
  <c r="AR88" i="6"/>
  <c r="AS88" i="6"/>
  <c r="AT88" i="6"/>
  <c r="AG89" i="6"/>
  <c r="AH89" i="6"/>
  <c r="AK89" i="6"/>
  <c r="AL89" i="6"/>
  <c r="AN89" i="6"/>
  <c r="AO89" i="6"/>
  <c r="AP89" i="6"/>
  <c r="AR89" i="6"/>
  <c r="AS89" i="6"/>
  <c r="AT89" i="6"/>
  <c r="AG90" i="6"/>
  <c r="AH90" i="6" s="1"/>
  <c r="AJ90" i="6"/>
  <c r="AL90" i="6"/>
  <c r="AN90" i="6"/>
  <c r="AP90" i="6" s="1"/>
  <c r="AO90" i="6"/>
  <c r="AQ90" i="6"/>
  <c r="AR90" i="6"/>
  <c r="AS90" i="6"/>
  <c r="AT90" i="6"/>
  <c r="AG91" i="6"/>
  <c r="AH91" i="6"/>
  <c r="AJ91" i="6" s="1"/>
  <c r="AI91" i="6"/>
  <c r="AK91" i="6"/>
  <c r="AL91" i="6"/>
  <c r="AN91" i="6"/>
  <c r="AP91" i="6" s="1"/>
  <c r="AO91" i="6"/>
  <c r="AQ91" i="6"/>
  <c r="AR91" i="6"/>
  <c r="AS91" i="6"/>
  <c r="AT91" i="6"/>
  <c r="AG92" i="6"/>
  <c r="AH92" i="6"/>
  <c r="AL92" i="6"/>
  <c r="AN92" i="6"/>
  <c r="AO92" i="6"/>
  <c r="AP92" i="6"/>
  <c r="AR92" i="6"/>
  <c r="AS92" i="6"/>
  <c r="AT92" i="6"/>
  <c r="AG93" i="6"/>
  <c r="AH93" i="6"/>
  <c r="AI93" i="6" s="1"/>
  <c r="AJ93" i="6"/>
  <c r="AK93" i="6"/>
  <c r="AL93" i="6"/>
  <c r="AN93" i="6"/>
  <c r="AO93" i="6"/>
  <c r="AP93" i="6"/>
  <c r="AQ93" i="6"/>
  <c r="AR93" i="6"/>
  <c r="AS93" i="6"/>
  <c r="AT93" i="6"/>
  <c r="AG94" i="6"/>
  <c r="AH94" i="6" s="1"/>
  <c r="AI94" i="6"/>
  <c r="AJ94" i="6"/>
  <c r="AK94" i="6"/>
  <c r="AL94" i="6"/>
  <c r="AN94" i="6"/>
  <c r="AP94" i="6" s="1"/>
  <c r="AO94" i="6"/>
  <c r="AQ94" i="6"/>
  <c r="AR94" i="6"/>
  <c r="AS94" i="6"/>
  <c r="AT94" i="6"/>
  <c r="AG95" i="6"/>
  <c r="AH95" i="6" s="1"/>
  <c r="AL95" i="6"/>
  <c r="AN95" i="6"/>
  <c r="AP95" i="6" s="1"/>
  <c r="AO95" i="6"/>
  <c r="AR95" i="6"/>
  <c r="AS95" i="6"/>
  <c r="AT95" i="6"/>
  <c r="AG96" i="6"/>
  <c r="AH96" i="6" s="1"/>
  <c r="AI96" i="6"/>
  <c r="AL96" i="6"/>
  <c r="AN96" i="6"/>
  <c r="AO96" i="6"/>
  <c r="AP96" i="6"/>
  <c r="AR96" i="6"/>
  <c r="AS96" i="6"/>
  <c r="AT96" i="6"/>
  <c r="AG97" i="6"/>
  <c r="AH97" i="6"/>
  <c r="AI97" i="6"/>
  <c r="AJ97" i="6"/>
  <c r="AK97" i="6"/>
  <c r="AL97" i="6"/>
  <c r="AN97" i="6"/>
  <c r="AO97" i="6"/>
  <c r="AP97" i="6"/>
  <c r="AQ97" i="6"/>
  <c r="AR97" i="6"/>
  <c r="AS97" i="6"/>
  <c r="AT97" i="6"/>
  <c r="AG98" i="6"/>
  <c r="AH98" i="6" s="1"/>
  <c r="AI98" i="6"/>
  <c r="AL98" i="6"/>
  <c r="AN98" i="6"/>
  <c r="AP98" i="6" s="1"/>
  <c r="AO98" i="6"/>
  <c r="AQ98" i="6"/>
  <c r="AR98" i="6"/>
  <c r="AS98" i="6"/>
  <c r="AT98" i="6"/>
  <c r="AG99" i="6"/>
  <c r="AH99" i="6"/>
  <c r="AJ99" i="6" s="1"/>
  <c r="AI99" i="6"/>
  <c r="AK99" i="6"/>
  <c r="AL99" i="6"/>
  <c r="AN99" i="6"/>
  <c r="AO99" i="6"/>
  <c r="AP99" i="6"/>
  <c r="AQ99" i="6"/>
  <c r="AR99" i="6"/>
  <c r="AS99" i="6"/>
  <c r="AT99" i="6"/>
  <c r="AG100" i="6"/>
  <c r="AH100" i="6" s="1"/>
  <c r="AL100" i="6"/>
  <c r="AM100" i="6"/>
  <c r="AN100" i="6"/>
  <c r="AO100" i="6"/>
  <c r="AR100" i="6"/>
  <c r="AS100" i="6"/>
  <c r="AT100" i="6"/>
  <c r="AG101" i="6"/>
  <c r="AH101" i="6" s="1"/>
  <c r="AI101" i="6" s="1"/>
  <c r="AL101" i="6"/>
  <c r="AM101" i="6"/>
  <c r="AN101" i="6"/>
  <c r="AO101" i="6"/>
  <c r="AP101" i="6" s="1"/>
  <c r="AR101" i="6"/>
  <c r="AS101" i="6"/>
  <c r="AT101" i="6"/>
  <c r="AG102" i="6"/>
  <c r="AH102" i="6" s="1"/>
  <c r="AJ102" i="6"/>
  <c r="AL102" i="6"/>
  <c r="AN102" i="6"/>
  <c r="AP102" i="6" s="1"/>
  <c r="AO102" i="6"/>
  <c r="AQ102" i="6"/>
  <c r="AR102" i="6"/>
  <c r="AS102" i="6"/>
  <c r="AT102" i="6"/>
  <c r="AG103" i="6"/>
  <c r="AH103" i="6" s="1"/>
  <c r="AK103" i="6"/>
  <c r="AL103" i="6"/>
  <c r="AN103" i="6"/>
  <c r="AP103" i="6" s="1"/>
  <c r="AO103" i="6"/>
  <c r="AR103" i="6"/>
  <c r="AS103" i="6"/>
  <c r="AT103" i="6"/>
  <c r="AG104" i="6"/>
  <c r="AH104" i="6"/>
  <c r="AK104" i="6" s="1"/>
  <c r="AI104" i="6"/>
  <c r="AJ104" i="6"/>
  <c r="AL104" i="6"/>
  <c r="AN104" i="6"/>
  <c r="AP104" i="6" s="1"/>
  <c r="AO104" i="6"/>
  <c r="AR104" i="6"/>
  <c r="AS104" i="6"/>
  <c r="AT104" i="6"/>
  <c r="AG105" i="6"/>
  <c r="AH105" i="6" s="1"/>
  <c r="AL105" i="6"/>
  <c r="AN105" i="6"/>
  <c r="AO105" i="6"/>
  <c r="AP105" i="6"/>
  <c r="AR105" i="6"/>
  <c r="AS105" i="6"/>
  <c r="AT105" i="6"/>
  <c r="AG106" i="6"/>
  <c r="AH106" i="6" s="1"/>
  <c r="AI106" i="6"/>
  <c r="AJ106" i="6"/>
  <c r="AK106" i="6"/>
  <c r="AL106" i="6"/>
  <c r="AN106" i="6"/>
  <c r="AO106" i="6"/>
  <c r="AQ106" i="6"/>
  <c r="AR106" i="6"/>
  <c r="AS106" i="6"/>
  <c r="AT106" i="6"/>
  <c r="AG107" i="6"/>
  <c r="AH107" i="6"/>
  <c r="AJ107" i="6" s="1"/>
  <c r="AK107" i="6"/>
  <c r="AL107" i="6"/>
  <c r="AN107" i="6"/>
  <c r="AP107" i="6" s="1"/>
  <c r="AO107" i="6"/>
  <c r="AR107" i="6"/>
  <c r="AS107" i="6"/>
  <c r="AT107" i="6"/>
  <c r="AG108" i="6"/>
  <c r="AH108" i="6"/>
  <c r="AL108" i="6"/>
  <c r="AN108" i="6"/>
  <c r="AO108" i="6"/>
  <c r="AP108" i="6"/>
  <c r="AR108" i="6"/>
  <c r="AS108" i="6"/>
  <c r="AT108" i="6"/>
  <c r="AG109" i="6"/>
  <c r="AH109" i="6" s="1"/>
  <c r="AJ109" i="6"/>
  <c r="AK109" i="6"/>
  <c r="AL109" i="6"/>
  <c r="AN109" i="6"/>
  <c r="AO109" i="6"/>
  <c r="AP109" i="6" s="1"/>
  <c r="AR109" i="6"/>
  <c r="AS109" i="6"/>
  <c r="AT109" i="6"/>
  <c r="AG110" i="6"/>
  <c r="AH110" i="6" s="1"/>
  <c r="AI110" i="6" s="1"/>
  <c r="AL110" i="6"/>
  <c r="AN110" i="6"/>
  <c r="AP110" i="6" s="1"/>
  <c r="AO110" i="6"/>
  <c r="AQ110" i="6"/>
  <c r="AR110" i="6"/>
  <c r="AS110" i="6"/>
  <c r="AT110" i="6"/>
  <c r="AG111" i="6"/>
  <c r="AH111" i="6"/>
  <c r="AJ111" i="6" s="1"/>
  <c r="AI111" i="6"/>
  <c r="AL111" i="6"/>
  <c r="AN111" i="6"/>
  <c r="AP111" i="6" s="1"/>
  <c r="AO111" i="6"/>
  <c r="AQ111" i="6"/>
  <c r="AR111" i="6"/>
  <c r="AS111" i="6"/>
  <c r="AT111" i="6"/>
  <c r="AG112" i="6"/>
  <c r="AH112" i="6"/>
  <c r="AK112" i="6"/>
  <c r="AL112" i="6"/>
  <c r="AM112" i="6"/>
  <c r="AN112" i="6"/>
  <c r="AP112" i="6" s="1"/>
  <c r="AO112" i="6"/>
  <c r="AR112" i="6"/>
  <c r="AS112" i="6"/>
  <c r="AT112" i="6"/>
  <c r="AG113" i="6"/>
  <c r="AH113" i="6"/>
  <c r="AL113" i="6"/>
  <c r="AN113" i="6"/>
  <c r="AO113" i="6"/>
  <c r="AP113" i="6" s="1"/>
  <c r="AR113" i="6"/>
  <c r="AS113" i="6"/>
  <c r="AT113" i="6"/>
  <c r="AG114" i="6"/>
  <c r="AH114" i="6" s="1"/>
  <c r="AK114" i="6" s="1"/>
  <c r="AJ114" i="6"/>
  <c r="AL114" i="6"/>
  <c r="AN114" i="6"/>
  <c r="AO114" i="6"/>
  <c r="AP114" i="6"/>
  <c r="AQ114" i="6"/>
  <c r="AR114" i="6"/>
  <c r="AS114" i="6"/>
  <c r="AT114" i="6"/>
  <c r="AG115" i="6"/>
  <c r="AH115" i="6" s="1"/>
  <c r="AK115" i="6" s="1"/>
  <c r="AJ115" i="6"/>
  <c r="AL115" i="6"/>
  <c r="AN115" i="6"/>
  <c r="AP115" i="6" s="1"/>
  <c r="AO115" i="6"/>
  <c r="AR115" i="6"/>
  <c r="AS115" i="6"/>
  <c r="AT115" i="6"/>
  <c r="AG116" i="6"/>
  <c r="AH116" i="6"/>
  <c r="AL116" i="6"/>
  <c r="AN116" i="6"/>
  <c r="AP116" i="6" s="1"/>
  <c r="AO116" i="6"/>
  <c r="AR116" i="6"/>
  <c r="AS116" i="6"/>
  <c r="AT116" i="6"/>
  <c r="AG117" i="6"/>
  <c r="AH117" i="6"/>
  <c r="AL117" i="6"/>
  <c r="AN117" i="6"/>
  <c r="AP117" i="6" s="1"/>
  <c r="AO117" i="6"/>
  <c r="AR117" i="6"/>
  <c r="AS117" i="6"/>
  <c r="AT117" i="6"/>
  <c r="AG118" i="6"/>
  <c r="AH118" i="6" s="1"/>
  <c r="AL118" i="6"/>
  <c r="AN118" i="6"/>
  <c r="AO118" i="6"/>
  <c r="AP118" i="6"/>
  <c r="AR118" i="6"/>
  <c r="AS118" i="6"/>
  <c r="AT118" i="6"/>
  <c r="AG119" i="6"/>
  <c r="AH119" i="6" s="1"/>
  <c r="AI119" i="6"/>
  <c r="AJ119" i="6"/>
  <c r="AK119" i="6"/>
  <c r="AL119" i="6"/>
  <c r="AM119" i="6"/>
  <c r="AN119" i="6"/>
  <c r="AO119" i="6"/>
  <c r="AQ119" i="6"/>
  <c r="AR119" i="6"/>
  <c r="AS119" i="6"/>
  <c r="AT119" i="6"/>
  <c r="AG120" i="6"/>
  <c r="AH120" i="6"/>
  <c r="AL120" i="6"/>
  <c r="AN120" i="6"/>
  <c r="AO120" i="6"/>
  <c r="AR120" i="6"/>
  <c r="AS120" i="6"/>
  <c r="AT120" i="6"/>
  <c r="AG121" i="6"/>
  <c r="AH121" i="6" s="1"/>
  <c r="AK121" i="6"/>
  <c r="AL121" i="6"/>
  <c r="AN121" i="6"/>
  <c r="AO121" i="6"/>
  <c r="AP121" i="6"/>
  <c r="AQ121" i="6"/>
  <c r="AR121" i="6"/>
  <c r="AS121" i="6"/>
  <c r="AT121" i="6"/>
  <c r="AG122" i="6"/>
  <c r="AH122" i="6" s="1"/>
  <c r="AI122" i="6"/>
  <c r="AJ122" i="6"/>
  <c r="AK122" i="6"/>
  <c r="AL122" i="6"/>
  <c r="AM122" i="6"/>
  <c r="AN122" i="6"/>
  <c r="AO122" i="6"/>
  <c r="AP122" i="6" s="1"/>
  <c r="AQ122" i="6"/>
  <c r="AR122" i="6"/>
  <c r="AS122" i="6"/>
  <c r="AT122" i="6"/>
  <c r="AG123" i="6"/>
  <c r="AH123" i="6" s="1"/>
  <c r="AL123" i="6"/>
  <c r="AM123" i="6"/>
  <c r="AN123" i="6"/>
  <c r="AP123" i="6" s="1"/>
  <c r="AO123" i="6"/>
  <c r="AR123" i="6"/>
  <c r="AS123" i="6"/>
  <c r="AT123" i="6"/>
  <c r="AG124" i="6"/>
  <c r="AH124" i="6" s="1"/>
  <c r="AL124" i="6"/>
  <c r="AN124" i="6"/>
  <c r="AO124" i="6"/>
  <c r="AP124" i="6"/>
  <c r="AR124" i="6"/>
  <c r="AS124" i="6"/>
  <c r="AT124" i="6"/>
  <c r="AG125" i="6"/>
  <c r="AH125" i="6"/>
  <c r="AI125" i="6" s="1"/>
  <c r="AJ125" i="6"/>
  <c r="AK125" i="6"/>
  <c r="AL125" i="6"/>
  <c r="AN125" i="6"/>
  <c r="AP125" i="6" s="1"/>
  <c r="AO125" i="6"/>
  <c r="AR125" i="6"/>
  <c r="AS125" i="6"/>
  <c r="AT125" i="6"/>
  <c r="AG126" i="6"/>
  <c r="AH126" i="6"/>
  <c r="AL126" i="6"/>
  <c r="AN126" i="6"/>
  <c r="AO126" i="6"/>
  <c r="AP126" i="6"/>
  <c r="AR126" i="6"/>
  <c r="AS126" i="6"/>
  <c r="AT126" i="6"/>
  <c r="AG127" i="6"/>
  <c r="AH127" i="6" s="1"/>
  <c r="AQ127" i="6" s="1"/>
  <c r="AL127" i="6"/>
  <c r="AN127" i="6"/>
  <c r="AP127" i="6" s="1"/>
  <c r="AO127" i="6"/>
  <c r="AT127" i="6"/>
  <c r="AG128" i="6"/>
  <c r="AH128" i="6"/>
  <c r="AL128" i="6"/>
  <c r="AN128" i="6"/>
  <c r="AO128" i="6"/>
  <c r="AP128" i="6"/>
  <c r="AT128" i="6"/>
  <c r="AG129" i="6"/>
  <c r="AH129" i="6" s="1"/>
  <c r="AI129" i="6"/>
  <c r="AJ129" i="6"/>
  <c r="AK129" i="6"/>
  <c r="AL129" i="6"/>
  <c r="AN129" i="6"/>
  <c r="AP129" i="6" s="1"/>
  <c r="AO129" i="6"/>
  <c r="AQ129" i="6"/>
  <c r="AR129" i="6"/>
  <c r="AS129" i="6"/>
  <c r="AT129" i="6"/>
  <c r="AG130" i="6"/>
  <c r="AH130" i="6"/>
  <c r="AL130" i="6"/>
  <c r="AN130" i="6"/>
  <c r="AP130" i="6" s="1"/>
  <c r="AO130" i="6"/>
  <c r="AR130" i="6"/>
  <c r="AS130" i="6"/>
  <c r="AT130" i="6"/>
  <c r="AG131" i="6"/>
  <c r="AH131" i="6" s="1"/>
  <c r="AI131" i="6"/>
  <c r="AL131" i="6"/>
  <c r="AN131" i="6"/>
  <c r="AO131" i="6"/>
  <c r="AP131" i="6"/>
  <c r="AQ131" i="6"/>
  <c r="AR131" i="6"/>
  <c r="AS131" i="6"/>
  <c r="AT131" i="6"/>
  <c r="AG132" i="6"/>
  <c r="AH132" i="6" s="1"/>
  <c r="AJ132" i="6" s="1"/>
  <c r="AI132" i="6"/>
  <c r="AK132" i="6"/>
  <c r="AL132" i="6"/>
  <c r="AN132" i="6"/>
  <c r="AO132" i="6"/>
  <c r="AP132" i="6" s="1"/>
  <c r="AQ132" i="6"/>
  <c r="AR132" i="6"/>
  <c r="AS132" i="6"/>
  <c r="AT132" i="6"/>
  <c r="AG133" i="6"/>
  <c r="AH133" i="6" s="1"/>
  <c r="AL133" i="6"/>
  <c r="AN133" i="6"/>
  <c r="AP133" i="6" s="1"/>
  <c r="AO133" i="6"/>
  <c r="AQ133" i="6"/>
  <c r="AR133" i="6"/>
  <c r="AS133" i="6"/>
  <c r="AT133" i="6"/>
  <c r="AG134" i="6"/>
  <c r="AH134" i="6" s="1"/>
  <c r="AL134" i="6"/>
  <c r="AN134" i="6"/>
  <c r="AO134" i="6"/>
  <c r="AP134" i="6"/>
  <c r="AR134" i="6"/>
  <c r="AS134" i="6"/>
  <c r="AT134" i="6"/>
  <c r="AG135" i="6"/>
  <c r="AH135" i="6"/>
  <c r="AI135" i="6" s="1"/>
  <c r="AJ135" i="6"/>
  <c r="AK135" i="6"/>
  <c r="AL135" i="6"/>
  <c r="AN135" i="6"/>
  <c r="AP135" i="6" s="1"/>
  <c r="AO135" i="6"/>
  <c r="AR135" i="6"/>
  <c r="AS135" i="6"/>
  <c r="AT135" i="6"/>
  <c r="AG136" i="6"/>
  <c r="AH136" i="6"/>
  <c r="AL136" i="6"/>
  <c r="AM136" i="6"/>
  <c r="AN136" i="6"/>
  <c r="AO136" i="6"/>
  <c r="AP136" i="6"/>
  <c r="AR136" i="6"/>
  <c r="AS136" i="6"/>
  <c r="AT136" i="6"/>
  <c r="AG137" i="6"/>
  <c r="AH137" i="6" s="1"/>
  <c r="AI137" i="6"/>
  <c r="AK137" i="6"/>
  <c r="AL137" i="6"/>
  <c r="AN137" i="6"/>
  <c r="AO137" i="6"/>
  <c r="AR137" i="6"/>
  <c r="AS137" i="6"/>
  <c r="AT137" i="6"/>
  <c r="AG138" i="6"/>
  <c r="AH138" i="6"/>
  <c r="AK138" i="6"/>
  <c r="AL138" i="6"/>
  <c r="AN138" i="6"/>
  <c r="AP138" i="6" s="1"/>
  <c r="AO138" i="6"/>
  <c r="AQ138" i="6"/>
  <c r="AT138" i="6"/>
  <c r="AG139" i="6"/>
  <c r="AH139" i="6"/>
  <c r="AL139" i="6"/>
  <c r="AN139" i="6"/>
  <c r="AO139" i="6"/>
  <c r="AP139" i="6"/>
  <c r="AQ139" i="6"/>
  <c r="AR139" i="6"/>
  <c r="AS139" i="6"/>
  <c r="AT139" i="6"/>
  <c r="AG140" i="6"/>
  <c r="AH140" i="6" s="1"/>
  <c r="AL140" i="6"/>
  <c r="AN140" i="6"/>
  <c r="AP140" i="6" s="1"/>
  <c r="AO140" i="6"/>
  <c r="AR140" i="6"/>
  <c r="AS140" i="6"/>
  <c r="AT140" i="6"/>
  <c r="AG141" i="6"/>
  <c r="AH141" i="6" s="1"/>
  <c r="AL141" i="6"/>
  <c r="AN141" i="6"/>
  <c r="AP141" i="6" s="1"/>
  <c r="AO141" i="6"/>
  <c r="AR141" i="6"/>
  <c r="AS141" i="6"/>
  <c r="AT141" i="6"/>
  <c r="AG142" i="6"/>
  <c r="AH142" i="6"/>
  <c r="AI142" i="6"/>
  <c r="AL142" i="6"/>
  <c r="AM142" i="6"/>
  <c r="AN142" i="6"/>
  <c r="AO142" i="6"/>
  <c r="AP142" i="6"/>
  <c r="AR142" i="6"/>
  <c r="AS142" i="6"/>
  <c r="AT142" i="6"/>
  <c r="AG143" i="6"/>
  <c r="AH143" i="6" s="1"/>
  <c r="AJ143" i="6"/>
  <c r="AK143" i="6"/>
  <c r="AL143" i="6"/>
  <c r="AN143" i="6"/>
  <c r="AO143" i="6"/>
  <c r="AP143" i="6"/>
  <c r="AR143" i="6"/>
  <c r="AS143" i="6"/>
  <c r="AT143" i="6"/>
  <c r="AG144" i="6"/>
  <c r="AH144" i="6" s="1"/>
  <c r="AI144" i="6" s="1"/>
  <c r="AJ144" i="6"/>
  <c r="AL144" i="6"/>
  <c r="AM144" i="6"/>
  <c r="AN144" i="6"/>
  <c r="AP144" i="6" s="1"/>
  <c r="AO144" i="6"/>
  <c r="AQ144" i="6"/>
  <c r="AR144" i="6"/>
  <c r="AS144" i="6"/>
  <c r="AT144" i="6"/>
  <c r="AG145" i="6"/>
  <c r="AH145" i="6" s="1"/>
  <c r="AJ145" i="6" s="1"/>
  <c r="AI145" i="6"/>
  <c r="AK145" i="6"/>
  <c r="AL145" i="6"/>
  <c r="AM145" i="6"/>
  <c r="AN145" i="6"/>
  <c r="AP145" i="6" s="1"/>
  <c r="AO145" i="6"/>
  <c r="AT145" i="6"/>
  <c r="AG146" i="6"/>
  <c r="AH146" i="6"/>
  <c r="AL146" i="6"/>
  <c r="AM146" i="6"/>
  <c r="AN146" i="6"/>
  <c r="AO146" i="6"/>
  <c r="AP146" i="6"/>
  <c r="AR146" i="6"/>
  <c r="AS146" i="6"/>
  <c r="AT146" i="6"/>
  <c r="AG147" i="6"/>
  <c r="AH147" i="6" s="1"/>
  <c r="AI147" i="6"/>
  <c r="AJ147" i="6"/>
  <c r="AK147" i="6"/>
  <c r="AL147" i="6"/>
  <c r="AN147" i="6"/>
  <c r="AP147" i="6" s="1"/>
  <c r="AO147" i="6"/>
  <c r="AQ147" i="6"/>
  <c r="AR147" i="6"/>
  <c r="AS147" i="6"/>
  <c r="AT147" i="6"/>
  <c r="AG148" i="6"/>
  <c r="AH148" i="6" s="1"/>
  <c r="AL148" i="6"/>
  <c r="AN148" i="6"/>
  <c r="AP148" i="6" s="1"/>
  <c r="AO148" i="6"/>
  <c r="AT148" i="6"/>
  <c r="AG149" i="6"/>
  <c r="AH149" i="6" s="1"/>
  <c r="AI149" i="6"/>
  <c r="AL149" i="6"/>
  <c r="AN149" i="6"/>
  <c r="AO149" i="6"/>
  <c r="AP149" i="6"/>
  <c r="AT149" i="6"/>
  <c r="AG150" i="6"/>
  <c r="AH150" i="6" s="1"/>
  <c r="AJ150" i="6" s="1"/>
  <c r="AI150" i="6"/>
  <c r="AK150" i="6"/>
  <c r="AL150" i="6"/>
  <c r="AN150" i="6"/>
  <c r="AP150" i="6" s="1"/>
  <c r="AO150" i="6"/>
  <c r="AT150" i="6"/>
  <c r="AG151" i="6"/>
  <c r="AH151" i="6" s="1"/>
  <c r="AL151" i="6"/>
  <c r="AN151" i="6"/>
  <c r="AO151" i="6"/>
  <c r="AP151" i="6"/>
  <c r="AR151" i="6"/>
  <c r="AS151" i="6"/>
  <c r="AT151" i="6"/>
  <c r="AG152" i="6"/>
  <c r="AH152" i="6" s="1"/>
  <c r="AI152" i="6"/>
  <c r="AJ152" i="6"/>
  <c r="AK152" i="6"/>
  <c r="AL152" i="6"/>
  <c r="AN152" i="6"/>
  <c r="AP152" i="6" s="1"/>
  <c r="AO152" i="6"/>
  <c r="AQ152" i="6"/>
  <c r="AR152" i="6"/>
  <c r="AS152" i="6"/>
  <c r="AT152" i="6"/>
  <c r="AG153" i="6"/>
  <c r="AH153" i="6" s="1"/>
  <c r="AL153" i="6"/>
  <c r="AM153" i="6"/>
  <c r="AN153" i="6"/>
  <c r="AP153" i="6" s="1"/>
  <c r="AO153" i="6"/>
  <c r="AQ153" i="6"/>
  <c r="AR153" i="6"/>
  <c r="AS153" i="6"/>
  <c r="AT153" i="6"/>
  <c r="AG154" i="6"/>
  <c r="AH154" i="6" s="1"/>
  <c r="AL154" i="6"/>
  <c r="AM154" i="6"/>
  <c r="AN154" i="6"/>
  <c r="AO154" i="6"/>
  <c r="AP154" i="6"/>
  <c r="AR154" i="6"/>
  <c r="AS154" i="6"/>
  <c r="AT154" i="6"/>
  <c r="AG155" i="6"/>
  <c r="AH155" i="6" s="1"/>
  <c r="AJ155" i="6"/>
  <c r="AL155" i="6"/>
  <c r="AN155" i="6"/>
  <c r="AO155" i="6"/>
  <c r="AP155" i="6"/>
  <c r="AT155" i="6"/>
  <c r="AG156" i="6"/>
  <c r="AH156" i="6" s="1"/>
  <c r="AJ156" i="6" s="1"/>
  <c r="AI156" i="6"/>
  <c r="AK156" i="6"/>
  <c r="AL156" i="6"/>
  <c r="AN156" i="6"/>
  <c r="AP156" i="6" s="1"/>
  <c r="AO156" i="6"/>
  <c r="AQ156" i="6"/>
  <c r="AR156" i="6"/>
  <c r="AS156" i="6"/>
  <c r="AT156" i="6"/>
  <c r="AG157" i="6"/>
  <c r="AH157" i="6"/>
  <c r="AL157" i="6"/>
  <c r="AM157" i="6"/>
  <c r="AN157" i="6"/>
  <c r="AO157" i="6"/>
  <c r="AP157" i="6"/>
  <c r="AQ157" i="6"/>
  <c r="AR157" i="6"/>
  <c r="AS157" i="6"/>
  <c r="AT157" i="6"/>
  <c r="AG158" i="6"/>
  <c r="AH158" i="6"/>
  <c r="AI158" i="6"/>
  <c r="AJ158" i="6"/>
  <c r="AK158" i="6"/>
  <c r="AL158" i="6"/>
  <c r="AN158" i="6"/>
  <c r="AO158" i="6"/>
  <c r="AP158" i="6"/>
  <c r="AQ158" i="6"/>
  <c r="AR158" i="6"/>
  <c r="AS158" i="6"/>
  <c r="AT158" i="6"/>
  <c r="AG159" i="6"/>
  <c r="AH159" i="6" s="1"/>
  <c r="AJ159" i="6" s="1"/>
  <c r="AI159" i="6"/>
  <c r="AK159" i="6"/>
  <c r="AL159" i="6"/>
  <c r="AM159" i="6"/>
  <c r="AN159" i="6"/>
  <c r="AP159" i="6" s="1"/>
  <c r="AO159" i="6"/>
  <c r="AQ159" i="6"/>
  <c r="AR159" i="6"/>
  <c r="AS159" i="6"/>
  <c r="AT159" i="6"/>
  <c r="AG160" i="6"/>
  <c r="AH160" i="6" s="1"/>
  <c r="AI160" i="6" s="1"/>
  <c r="AK160" i="6"/>
  <c r="AL160" i="6"/>
  <c r="AN160" i="6"/>
  <c r="AP160" i="6" s="1"/>
  <c r="AO160" i="6"/>
  <c r="AR160" i="6"/>
  <c r="AS160" i="6"/>
  <c r="AT160" i="6"/>
  <c r="AG161" i="6"/>
  <c r="AH161" i="6" s="1"/>
  <c r="AI161" i="6" s="1"/>
  <c r="AL161" i="6"/>
  <c r="AN161" i="6"/>
  <c r="AP161" i="6" s="1"/>
  <c r="AO161" i="6"/>
  <c r="AR161" i="6"/>
  <c r="AS161" i="6"/>
  <c r="AT161" i="6"/>
  <c r="AG162" i="6"/>
  <c r="AH162" i="6" s="1"/>
  <c r="AL162" i="6"/>
  <c r="AN162" i="6"/>
  <c r="AO162" i="6"/>
  <c r="AP162" i="6"/>
  <c r="AQ162" i="6"/>
  <c r="AR162" i="6"/>
  <c r="AS162" i="6"/>
  <c r="AT162" i="6"/>
  <c r="AG163" i="6"/>
  <c r="AH163" i="6" s="1"/>
  <c r="AI163" i="6"/>
  <c r="AJ163" i="6"/>
  <c r="AK163" i="6"/>
  <c r="AL163" i="6"/>
  <c r="AN163" i="6"/>
  <c r="AO163" i="6"/>
  <c r="AP163" i="6"/>
  <c r="AQ163" i="6"/>
  <c r="AR163" i="6"/>
  <c r="AS163" i="6"/>
  <c r="AT163" i="6"/>
  <c r="AG164" i="6"/>
  <c r="AH164" i="6" s="1"/>
  <c r="AJ164" i="6" s="1"/>
  <c r="AK164" i="6"/>
  <c r="AL164" i="6"/>
  <c r="AN164" i="6"/>
  <c r="AP164" i="6" s="1"/>
  <c r="AO164" i="6"/>
  <c r="AQ164" i="6"/>
  <c r="AR164" i="6"/>
  <c r="AS164" i="6"/>
  <c r="AT164" i="6"/>
  <c r="AG165" i="6"/>
  <c r="AH165" i="6"/>
  <c r="AJ165" i="6" s="1"/>
  <c r="AI165" i="6"/>
  <c r="AK165" i="6"/>
  <c r="AL165" i="6"/>
  <c r="AM165" i="6"/>
  <c r="AN165" i="6"/>
  <c r="AP165" i="6" s="1"/>
  <c r="AO165" i="6"/>
  <c r="AQ165" i="6"/>
  <c r="AR165" i="6"/>
  <c r="AS165" i="6"/>
  <c r="AT165" i="6"/>
  <c r="AG166" i="6"/>
  <c r="AH166" i="6" s="1"/>
  <c r="AI166" i="6"/>
  <c r="AL166" i="6"/>
  <c r="AM166" i="6"/>
  <c r="AN166" i="6"/>
  <c r="AO166" i="6"/>
  <c r="AP166" i="6"/>
  <c r="AR166" i="6"/>
  <c r="AS166" i="6"/>
  <c r="AT166" i="6"/>
  <c r="AG167" i="6"/>
  <c r="AH167" i="6" s="1"/>
  <c r="AI167" i="6"/>
  <c r="AL167" i="6"/>
  <c r="AN167" i="6"/>
  <c r="AO167" i="6"/>
  <c r="AP167" i="6"/>
  <c r="AR167" i="6"/>
  <c r="AS167" i="6"/>
  <c r="AT167" i="6"/>
  <c r="AG168" i="6"/>
  <c r="AH168" i="6" s="1"/>
  <c r="AJ168" i="6" s="1"/>
  <c r="AI168" i="6"/>
  <c r="AK168" i="6"/>
  <c r="AL168" i="6"/>
  <c r="AN168" i="6"/>
  <c r="AP168" i="6" s="1"/>
  <c r="AO168" i="6"/>
  <c r="AQ168" i="6"/>
  <c r="AR168" i="6"/>
  <c r="AS168" i="6"/>
  <c r="AT168" i="6"/>
  <c r="AG169" i="6"/>
  <c r="AH169" i="6" s="1"/>
  <c r="AL169" i="6"/>
  <c r="AM169" i="6"/>
  <c r="AN169" i="6"/>
  <c r="AO169" i="6"/>
  <c r="AP169" i="6"/>
  <c r="AQ169" i="6"/>
  <c r="AR169" i="6"/>
  <c r="AS169" i="6"/>
  <c r="AT169" i="6"/>
  <c r="AG170" i="6"/>
  <c r="AH170" i="6"/>
  <c r="AI170" i="6"/>
  <c r="AJ170" i="6"/>
  <c r="AK170" i="6"/>
  <c r="AL170" i="6"/>
  <c r="AN170" i="6"/>
  <c r="AO170" i="6"/>
  <c r="AP170" i="6"/>
  <c r="AQ170" i="6"/>
  <c r="AR170" i="6"/>
  <c r="AS170" i="6"/>
  <c r="AT170" i="6"/>
  <c r="AG171" i="6"/>
  <c r="AH171" i="6" s="1"/>
  <c r="AJ171" i="6" s="1"/>
  <c r="AI171" i="6"/>
  <c r="AK171" i="6"/>
  <c r="AL171" i="6"/>
  <c r="AM171" i="6"/>
  <c r="AN171" i="6"/>
  <c r="AO171" i="6"/>
  <c r="AP171" i="6"/>
  <c r="AQ171" i="6"/>
  <c r="AR171" i="6"/>
  <c r="AS171" i="6"/>
  <c r="AT171" i="6"/>
  <c r="AG172" i="6"/>
  <c r="AH172" i="6" s="1"/>
  <c r="AI172" i="6" s="1"/>
  <c r="AL172" i="6"/>
  <c r="AN172" i="6"/>
  <c r="AP172" i="6" s="1"/>
  <c r="AO172" i="6"/>
  <c r="AQ172" i="6"/>
  <c r="AR172" i="6"/>
  <c r="AS172" i="6"/>
  <c r="AT172" i="6"/>
  <c r="AG173" i="6"/>
  <c r="AH173" i="6"/>
  <c r="AL173" i="6"/>
  <c r="AN173" i="6"/>
  <c r="AP173" i="6" s="1"/>
  <c r="AO173" i="6"/>
  <c r="AR173" i="6"/>
  <c r="AS173" i="6"/>
  <c r="AT173" i="6"/>
  <c r="AG174" i="6"/>
  <c r="AH174" i="6"/>
  <c r="AK174" i="6"/>
  <c r="AL174" i="6"/>
  <c r="AM174" i="6"/>
  <c r="AN174" i="6"/>
  <c r="AO174" i="6"/>
  <c r="AP174" i="6"/>
  <c r="AR174" i="6"/>
  <c r="AS174" i="6"/>
  <c r="AT174" i="6"/>
  <c r="AG175" i="6"/>
  <c r="AH175" i="6"/>
  <c r="AK175" i="6" s="1"/>
  <c r="AJ175" i="6"/>
  <c r="AL175" i="6"/>
  <c r="AM175" i="6"/>
  <c r="AN175" i="6"/>
  <c r="AO175" i="6"/>
  <c r="AP175" i="6"/>
  <c r="AQ175" i="6"/>
  <c r="AR175" i="6"/>
  <c r="AS175" i="6"/>
  <c r="AT175" i="6"/>
  <c r="AG176" i="6"/>
  <c r="AH176" i="6" s="1"/>
  <c r="AK176" i="6"/>
  <c r="AL176" i="6"/>
  <c r="AN176" i="6"/>
  <c r="AO176" i="6"/>
  <c r="AP176" i="6"/>
  <c r="AR176" i="6"/>
  <c r="AS176" i="6"/>
  <c r="AT176" i="6"/>
  <c r="AG177" i="6"/>
  <c r="AH177" i="6" s="1"/>
  <c r="AL177" i="6"/>
  <c r="AN177" i="6"/>
  <c r="AP177" i="6" s="1"/>
  <c r="AO177" i="6"/>
  <c r="AR177" i="6"/>
  <c r="AS177" i="6"/>
  <c r="AT177" i="6"/>
  <c r="AG178" i="6"/>
  <c r="AH178" i="6" s="1"/>
  <c r="AL178" i="6"/>
  <c r="AN178" i="6"/>
  <c r="AO178" i="6"/>
  <c r="AP178" i="6"/>
  <c r="AQ178" i="6"/>
  <c r="AR178" i="6"/>
  <c r="AS178" i="6"/>
  <c r="AT178" i="6"/>
  <c r="AG179" i="6"/>
  <c r="AH179" i="6"/>
  <c r="AI179" i="6"/>
  <c r="AJ179" i="6"/>
  <c r="AK179" i="6"/>
  <c r="AL179" i="6"/>
  <c r="AN179" i="6"/>
  <c r="AP179" i="6" s="1"/>
  <c r="AO179" i="6"/>
  <c r="AQ179" i="6"/>
  <c r="AR179" i="6"/>
  <c r="AS179" i="6"/>
  <c r="AT179" i="6"/>
  <c r="AG180" i="6"/>
  <c r="AH180" i="6"/>
  <c r="AK180" i="6"/>
  <c r="AL180" i="6"/>
  <c r="AM180" i="6"/>
  <c r="AN180" i="6"/>
  <c r="AO180" i="6"/>
  <c r="AP180" i="6"/>
  <c r="AR180" i="6"/>
  <c r="AS180" i="6"/>
  <c r="AT180" i="6"/>
  <c r="AG181" i="6"/>
  <c r="AH181" i="6" s="1"/>
  <c r="AL181" i="6"/>
  <c r="AN181" i="6"/>
  <c r="AP181" i="6" s="1"/>
  <c r="AO181" i="6"/>
  <c r="AR181" i="6"/>
  <c r="AS181" i="6"/>
  <c r="AT181" i="6"/>
  <c r="AG182" i="6"/>
  <c r="AH182" i="6"/>
  <c r="AI182" i="6"/>
  <c r="AL182" i="6"/>
  <c r="AM182" i="6"/>
  <c r="AN182" i="6"/>
  <c r="AO182" i="6"/>
  <c r="AP182" i="6"/>
  <c r="AR182" i="6"/>
  <c r="AS182" i="6"/>
  <c r="AT182" i="6"/>
  <c r="AG183" i="6"/>
  <c r="AH183" i="6"/>
  <c r="AI183" i="6"/>
  <c r="AJ183" i="6"/>
  <c r="AK183" i="6"/>
  <c r="AL183" i="6"/>
  <c r="AM183" i="6"/>
  <c r="AN183" i="6"/>
  <c r="AP183" i="6" s="1"/>
  <c r="AO183" i="6"/>
  <c r="AQ183" i="6"/>
  <c r="AT183" i="6"/>
  <c r="AG184" i="6"/>
  <c r="AH184" i="6" s="1"/>
  <c r="AL184" i="6"/>
  <c r="AN184" i="6"/>
  <c r="AP184" i="6" s="1"/>
  <c r="AO184" i="6"/>
  <c r="AR184" i="6"/>
  <c r="AS184" i="6"/>
  <c r="AT184" i="6"/>
  <c r="AG185" i="6"/>
  <c r="AH185" i="6"/>
  <c r="AI185" i="6"/>
  <c r="AL185" i="6"/>
  <c r="AN185" i="6"/>
  <c r="AO185" i="6"/>
  <c r="AP185" i="6"/>
  <c r="AR185" i="6"/>
  <c r="AS185" i="6"/>
  <c r="AT185" i="6"/>
  <c r="AG186" i="6"/>
  <c r="AH186" i="6"/>
  <c r="AI186" i="6"/>
  <c r="AJ186" i="6"/>
  <c r="AK186" i="6"/>
  <c r="AL186" i="6"/>
  <c r="AN186" i="6"/>
  <c r="AP186" i="6" s="1"/>
  <c r="AO186" i="6"/>
  <c r="AQ186" i="6"/>
  <c r="AR186" i="6"/>
  <c r="AS186" i="6"/>
  <c r="AT186" i="6"/>
  <c r="AG187" i="6"/>
  <c r="AH187" i="6"/>
  <c r="AK187" i="6"/>
  <c r="AL187" i="6"/>
  <c r="AN187" i="6"/>
  <c r="AO187" i="6"/>
  <c r="AP187" i="6"/>
  <c r="AR187" i="6"/>
  <c r="AS187" i="6"/>
  <c r="AT187" i="6"/>
  <c r="AG188" i="6"/>
  <c r="AH188" i="6" s="1"/>
  <c r="AJ188" i="6" s="1"/>
  <c r="AL188" i="6"/>
  <c r="AM188" i="6"/>
  <c r="AN188" i="6"/>
  <c r="AP188" i="6" s="1"/>
  <c r="AO188" i="6"/>
  <c r="AR188" i="6"/>
  <c r="AS188" i="6"/>
  <c r="AT188" i="6"/>
  <c r="AG189" i="6"/>
  <c r="AH189" i="6"/>
  <c r="AI189" i="6"/>
  <c r="AL189" i="6"/>
  <c r="AN189" i="6"/>
  <c r="AO189" i="6"/>
  <c r="AP189" i="6"/>
  <c r="AR189" i="6"/>
  <c r="AS189" i="6"/>
  <c r="AT189" i="6"/>
  <c r="AG190" i="6"/>
  <c r="AH190" i="6"/>
  <c r="AI190" i="6"/>
  <c r="AJ190" i="6"/>
  <c r="AK190" i="6"/>
  <c r="AL190" i="6"/>
  <c r="AN190" i="6"/>
  <c r="AP190" i="6" s="1"/>
  <c r="AO190" i="6"/>
  <c r="AQ190" i="6"/>
  <c r="AR190" i="6"/>
  <c r="AS190" i="6"/>
  <c r="AT190" i="6"/>
  <c r="AG191" i="6"/>
  <c r="AH191" i="6"/>
  <c r="AL191" i="6"/>
  <c r="AM191" i="6"/>
  <c r="AN191" i="6"/>
  <c r="AO191" i="6"/>
  <c r="AP191" i="6"/>
  <c r="AR191" i="6"/>
  <c r="AS191" i="6"/>
  <c r="AT191" i="6"/>
  <c r="AG192" i="6"/>
  <c r="AH192" i="6" s="1"/>
  <c r="AJ192" i="6"/>
  <c r="AL192" i="6"/>
  <c r="AN192" i="6"/>
  <c r="AP192" i="6" s="1"/>
  <c r="AO192" i="6"/>
  <c r="AR192" i="6"/>
  <c r="AS192" i="6"/>
  <c r="AT192" i="6"/>
  <c r="AG193" i="6"/>
  <c r="AH193" i="6" s="1"/>
  <c r="AQ193" i="6" s="1"/>
  <c r="AL193" i="6"/>
  <c r="AN193" i="6"/>
  <c r="AO193" i="6"/>
  <c r="AP193" i="6"/>
  <c r="AR193" i="6"/>
  <c r="AS193" i="6"/>
  <c r="AT193" i="6"/>
  <c r="AG194" i="6"/>
  <c r="AH194" i="6"/>
  <c r="AI194" i="6"/>
  <c r="AJ194" i="6"/>
  <c r="AK194" i="6"/>
  <c r="AL194" i="6"/>
  <c r="AM194" i="6"/>
  <c r="AN194" i="6"/>
  <c r="AP194" i="6" s="1"/>
  <c r="AO194" i="6"/>
  <c r="AQ194" i="6"/>
  <c r="AR194" i="6"/>
  <c r="AS194" i="6"/>
  <c r="AT194" i="6"/>
  <c r="AG195" i="6"/>
  <c r="AH195" i="6"/>
  <c r="AK195" i="6" s="1"/>
  <c r="AL195" i="6"/>
  <c r="AN195" i="6"/>
  <c r="AO195" i="6"/>
  <c r="AP195" i="6"/>
  <c r="AR195" i="6"/>
  <c r="AS195" i="6"/>
  <c r="AT195" i="6"/>
  <c r="AG196" i="6"/>
  <c r="AH196" i="6" s="1"/>
  <c r="AJ196" i="6"/>
  <c r="AL196" i="6"/>
  <c r="AN196" i="6"/>
  <c r="AO196" i="6"/>
  <c r="AR196" i="6"/>
  <c r="AS196" i="6"/>
  <c r="AT196" i="6"/>
  <c r="AG197" i="6"/>
  <c r="AH197" i="6" s="1"/>
  <c r="AL197" i="6"/>
  <c r="AN197" i="6"/>
  <c r="AO197" i="6"/>
  <c r="AP197" i="6"/>
  <c r="AQ197" i="6"/>
  <c r="AR197" i="6"/>
  <c r="AS197" i="6"/>
  <c r="AT197" i="6"/>
  <c r="AG198" i="6"/>
  <c r="AH198" i="6"/>
  <c r="AI198" i="6"/>
  <c r="AJ198" i="6"/>
  <c r="AK198" i="6"/>
  <c r="AL198" i="6"/>
  <c r="AN198" i="6"/>
  <c r="AP198" i="6" s="1"/>
  <c r="AO198" i="6"/>
  <c r="AQ198" i="6"/>
  <c r="AR198" i="6"/>
  <c r="AS198" i="6"/>
  <c r="AT198" i="6"/>
  <c r="AG199" i="6"/>
  <c r="AH199" i="6"/>
  <c r="AK199" i="6"/>
  <c r="AL199" i="6"/>
  <c r="AN199" i="6"/>
  <c r="AO199" i="6"/>
  <c r="AP199" i="6"/>
  <c r="AR199" i="6"/>
  <c r="AS199" i="6"/>
  <c r="AT199" i="6"/>
  <c r="AG200" i="6"/>
  <c r="AH200" i="6" s="1"/>
  <c r="AL200" i="6"/>
  <c r="AM200" i="6"/>
  <c r="AN200" i="6"/>
  <c r="AP200" i="6" s="1"/>
  <c r="AO200" i="6"/>
  <c r="AR200" i="6"/>
  <c r="AS200" i="6"/>
  <c r="AT200" i="6"/>
  <c r="AG201" i="6"/>
  <c r="AH201" i="6" s="1"/>
  <c r="AI201" i="6" s="1"/>
  <c r="AL201" i="6"/>
  <c r="AM201" i="6"/>
  <c r="AN201" i="6"/>
  <c r="AO201" i="6"/>
  <c r="AP201" i="6"/>
  <c r="AT201" i="6"/>
  <c r="AG202" i="6"/>
  <c r="AH202" i="6"/>
  <c r="AL202" i="6"/>
  <c r="AM202" i="6"/>
  <c r="AN202" i="6"/>
  <c r="AO202" i="6"/>
  <c r="AP202" i="6"/>
  <c r="AR202" i="6"/>
  <c r="AS202" i="6"/>
  <c r="AT202" i="6"/>
  <c r="AG203" i="6"/>
  <c r="AH203" i="6" s="1"/>
  <c r="AJ203" i="6"/>
  <c r="AL203" i="6"/>
  <c r="AM203" i="6"/>
  <c r="AN203" i="6"/>
  <c r="AO203" i="6"/>
  <c r="AR203" i="6"/>
  <c r="AS203" i="6"/>
  <c r="AT203" i="6"/>
  <c r="AG204" i="6"/>
  <c r="AH204" i="6"/>
  <c r="AL204" i="6"/>
  <c r="AM204" i="6"/>
  <c r="AN204" i="6"/>
  <c r="AO204" i="6"/>
  <c r="AP204" i="6"/>
  <c r="AR204" i="6"/>
  <c r="AS204" i="6"/>
  <c r="AT204" i="6"/>
  <c r="AG205" i="6"/>
  <c r="AH205" i="6"/>
  <c r="AI205" i="6"/>
  <c r="AJ205" i="6"/>
  <c r="AK205" i="6"/>
  <c r="AL205" i="6"/>
  <c r="AM205" i="6"/>
  <c r="AN205" i="6"/>
  <c r="AP205" i="6" s="1"/>
  <c r="AO205" i="6"/>
  <c r="AQ205" i="6"/>
  <c r="AR205" i="6"/>
  <c r="AS205" i="6"/>
  <c r="AT205" i="6"/>
  <c r="AG206" i="6"/>
  <c r="AH206" i="6"/>
  <c r="AK206" i="6" s="1"/>
  <c r="AL206" i="6"/>
  <c r="AM206" i="6"/>
  <c r="AN206" i="6"/>
  <c r="AO206" i="6"/>
  <c r="AP206" i="6"/>
  <c r="AR206" i="6"/>
  <c r="AS206" i="6"/>
  <c r="AT206" i="6"/>
  <c r="AG207" i="6"/>
  <c r="AH207" i="6" s="1"/>
  <c r="AJ207" i="6"/>
  <c r="AL207" i="6"/>
  <c r="AN207" i="6"/>
  <c r="AO207" i="6"/>
  <c r="AR207" i="6"/>
  <c r="AS207" i="6"/>
  <c r="AT207" i="6"/>
  <c r="AG208" i="6"/>
  <c r="AH208" i="6" s="1"/>
  <c r="AI208" i="6"/>
  <c r="AL208" i="6"/>
  <c r="AN208" i="6"/>
  <c r="AO208" i="6"/>
  <c r="AP208" i="6"/>
  <c r="AR208" i="6"/>
  <c r="AS208" i="6"/>
  <c r="AT208" i="6"/>
  <c r="AG209" i="6"/>
  <c r="AH209" i="6"/>
  <c r="AI209" i="6"/>
  <c r="AJ209" i="6"/>
  <c r="AK209" i="6"/>
  <c r="AL209" i="6"/>
  <c r="AM209" i="6"/>
  <c r="AN209" i="6"/>
  <c r="AP209" i="6" s="1"/>
  <c r="AO209" i="6"/>
  <c r="AQ209" i="6"/>
  <c r="AR209" i="6"/>
  <c r="AS209" i="6"/>
  <c r="AT209" i="6"/>
  <c r="AG210" i="6"/>
  <c r="AH210" i="6"/>
  <c r="AL210" i="6"/>
  <c r="AN210" i="6"/>
  <c r="AO210" i="6"/>
  <c r="AP210" i="6"/>
  <c r="AR210" i="6"/>
  <c r="AS210" i="6"/>
  <c r="AT210" i="6"/>
  <c r="AG211" i="6"/>
  <c r="AH211" i="6" s="1"/>
  <c r="AL211" i="6"/>
  <c r="AN211" i="6"/>
  <c r="AP211" i="6" s="1"/>
  <c r="AO211" i="6"/>
  <c r="AT211" i="6"/>
  <c r="AG212" i="6"/>
  <c r="AH212" i="6"/>
  <c r="AI212" i="6"/>
  <c r="AJ212" i="6"/>
  <c r="AK212" i="6"/>
  <c r="AL212" i="6"/>
  <c r="AN212" i="6"/>
  <c r="AP212" i="6" s="1"/>
  <c r="AO212" i="6"/>
  <c r="AQ212" i="6"/>
  <c r="AR212" i="6"/>
  <c r="AS212" i="6"/>
  <c r="AT212" i="6"/>
  <c r="AG213" i="6"/>
  <c r="AH213" i="6"/>
  <c r="AK213" i="6"/>
  <c r="AL213" i="6"/>
  <c r="AM213" i="6"/>
  <c r="AN213" i="6"/>
  <c r="AO213" i="6"/>
  <c r="AP213" i="6"/>
  <c r="AR213" i="6"/>
  <c r="AS213" i="6"/>
  <c r="AT213" i="6"/>
  <c r="AG214" i="6"/>
  <c r="AH214" i="6" s="1"/>
  <c r="AL214" i="6"/>
  <c r="AM214" i="6"/>
  <c r="AN214" i="6"/>
  <c r="AP214" i="6" s="1"/>
  <c r="AO214" i="6"/>
  <c r="AR214" i="6"/>
  <c r="AS214" i="6"/>
  <c r="AT214" i="6"/>
  <c r="AG215" i="6"/>
  <c r="AH215" i="6" s="1"/>
  <c r="AI215" i="6" s="1"/>
  <c r="AL215" i="6"/>
  <c r="AM215" i="6"/>
  <c r="AN215" i="6"/>
  <c r="AO215" i="6"/>
  <c r="AP215" i="6"/>
  <c r="AQ215" i="6"/>
  <c r="AR215" i="6"/>
  <c r="AS215" i="6"/>
  <c r="AT215" i="6"/>
  <c r="AG216" i="6"/>
  <c r="AH216" i="6"/>
  <c r="AI216" i="6"/>
  <c r="AJ216" i="6"/>
  <c r="AK216" i="6"/>
  <c r="AL216" i="6"/>
  <c r="AN216" i="6"/>
  <c r="AP216" i="6" s="1"/>
  <c r="AO216" i="6"/>
  <c r="AQ216" i="6"/>
  <c r="AR216" i="6"/>
  <c r="AS216" i="6"/>
  <c r="AT216" i="6"/>
  <c r="AG217" i="6"/>
  <c r="AH217" i="6"/>
  <c r="AK217" i="6"/>
  <c r="AL217" i="6"/>
  <c r="AN217" i="6"/>
  <c r="AO217" i="6"/>
  <c r="AP217" i="6"/>
  <c r="AR217" i="6"/>
  <c r="AS217" i="6"/>
  <c r="AT217" i="6"/>
  <c r="AG218" i="6"/>
  <c r="AH218" i="6" s="1"/>
  <c r="AL218" i="6"/>
  <c r="AN218" i="6"/>
  <c r="AP218" i="6" s="1"/>
  <c r="AO218" i="6"/>
  <c r="AR218" i="6"/>
  <c r="AS218" i="6"/>
  <c r="AT218" i="6"/>
  <c r="AG219" i="6"/>
  <c r="AH219" i="6"/>
  <c r="AL219" i="6"/>
  <c r="AN219" i="6"/>
  <c r="AO219" i="6"/>
  <c r="AP219" i="6"/>
  <c r="AR219" i="6"/>
  <c r="AS219" i="6"/>
  <c r="AT219" i="6"/>
  <c r="AG220" i="6"/>
  <c r="AH220" i="6" s="1"/>
  <c r="AI220" i="6"/>
  <c r="AJ220" i="6"/>
  <c r="AK220" i="6"/>
  <c r="AL220" i="6"/>
  <c r="AM220" i="6"/>
  <c r="AN220" i="6"/>
  <c r="AP220" i="6" s="1"/>
  <c r="AO220" i="6"/>
  <c r="AQ220" i="6"/>
  <c r="AR220" i="6"/>
  <c r="AS220" i="6"/>
  <c r="AT220" i="6"/>
  <c r="AG221" i="6"/>
  <c r="AH221" i="6"/>
  <c r="AK221" i="6"/>
  <c r="AL221" i="6"/>
  <c r="AN221" i="6"/>
  <c r="AO221" i="6"/>
  <c r="AP221" i="6"/>
  <c r="AT221" i="6"/>
  <c r="AG222" i="6"/>
  <c r="AH222" i="6"/>
  <c r="AL222" i="6"/>
  <c r="AN222" i="6"/>
  <c r="AO222" i="6"/>
  <c r="AP222" i="6" s="1"/>
  <c r="AQ222" i="6"/>
  <c r="AR222" i="6"/>
  <c r="AS222" i="6"/>
  <c r="AT222" i="6"/>
  <c r="AG223" i="6"/>
  <c r="AH223" i="6" s="1"/>
  <c r="AK223" i="6" s="1"/>
  <c r="AI223" i="6"/>
  <c r="AJ223" i="6"/>
  <c r="AL223" i="6"/>
  <c r="AM223" i="6"/>
  <c r="AN223" i="6"/>
  <c r="AP223" i="6" s="1"/>
  <c r="AO223" i="6"/>
  <c r="AR223" i="6"/>
  <c r="AS223" i="6"/>
  <c r="AT223" i="6"/>
  <c r="AG224" i="6"/>
  <c r="AH224" i="6"/>
  <c r="AK224" i="6"/>
  <c r="AL224" i="6"/>
  <c r="AM224" i="6"/>
  <c r="AN224" i="6"/>
  <c r="AO224" i="6"/>
  <c r="AP224" i="6"/>
  <c r="AR224" i="6"/>
  <c r="AS224" i="6"/>
  <c r="AT224" i="6"/>
  <c r="AG225" i="6"/>
  <c r="AH225" i="6" s="1"/>
  <c r="AJ225" i="6"/>
  <c r="AL225" i="6"/>
  <c r="AN225" i="6"/>
  <c r="AP225" i="6" s="1"/>
  <c r="AO225" i="6"/>
  <c r="AR225" i="6"/>
  <c r="AS225" i="6"/>
  <c r="AT225" i="6"/>
  <c r="AG226" i="6"/>
  <c r="AH226" i="6"/>
  <c r="AI226" i="6"/>
  <c r="AL226" i="6"/>
  <c r="AN226" i="6"/>
  <c r="AO226" i="6"/>
  <c r="AP226" i="6"/>
  <c r="AR226" i="6"/>
  <c r="AS226" i="6"/>
  <c r="AT226" i="6"/>
  <c r="AG227" i="6"/>
  <c r="AH227" i="6" s="1"/>
  <c r="AK227" i="6" s="1"/>
  <c r="AI227" i="6"/>
  <c r="AJ227" i="6"/>
  <c r="AL227" i="6"/>
  <c r="AN227" i="6"/>
  <c r="AP227" i="6" s="1"/>
  <c r="AO227" i="6"/>
  <c r="AQ227" i="6"/>
  <c r="AR227" i="6"/>
  <c r="AS227" i="6"/>
  <c r="AT227" i="6"/>
  <c r="AG228" i="6"/>
  <c r="AH228" i="6"/>
  <c r="AK228" i="6"/>
  <c r="AL228" i="6"/>
  <c r="AN228" i="6"/>
  <c r="AO228" i="6"/>
  <c r="AP228" i="6"/>
  <c r="AR228" i="6"/>
  <c r="AS228" i="6"/>
  <c r="AT228" i="6"/>
  <c r="AG229" i="6"/>
  <c r="AH229" i="6" s="1"/>
  <c r="AJ229" i="6"/>
  <c r="AL229" i="6"/>
  <c r="AN229" i="6"/>
  <c r="AP229" i="6" s="1"/>
  <c r="AO229" i="6"/>
  <c r="AR229" i="6"/>
  <c r="AS229" i="6"/>
  <c r="AT229" i="6"/>
  <c r="AG230" i="6"/>
  <c r="AH230" i="6" s="1"/>
  <c r="AI230" i="6"/>
  <c r="AL230" i="6"/>
  <c r="AN230" i="6"/>
  <c r="AO230" i="6"/>
  <c r="AP230" i="6"/>
  <c r="AR230" i="6"/>
  <c r="AS230" i="6"/>
  <c r="AT230" i="6"/>
  <c r="AG231" i="6"/>
  <c r="AH231" i="6" s="1"/>
  <c r="AL231" i="6"/>
  <c r="AM231" i="6"/>
  <c r="AN231" i="6"/>
  <c r="AP231" i="6" s="1"/>
  <c r="AO231" i="6"/>
  <c r="AR231" i="6"/>
  <c r="AS231" i="6"/>
  <c r="AT231" i="6"/>
  <c r="AG232" i="6"/>
  <c r="AH232" i="6"/>
  <c r="AK232" i="6" s="1"/>
  <c r="AL232" i="6"/>
  <c r="AN232" i="6"/>
  <c r="AO232" i="6"/>
  <c r="AP232" i="6"/>
  <c r="AR232" i="6"/>
  <c r="AS232" i="6"/>
  <c r="AT232" i="6"/>
  <c r="AG233" i="6"/>
  <c r="AH233" i="6" s="1"/>
  <c r="AJ233" i="6"/>
  <c r="AL233" i="6"/>
  <c r="AM233" i="6"/>
  <c r="AN233" i="6"/>
  <c r="AO233" i="6"/>
  <c r="AR233" i="6"/>
  <c r="AS233" i="6"/>
  <c r="AT233" i="6"/>
  <c r="AG234" i="6"/>
  <c r="AH234" i="6"/>
  <c r="AL234" i="6"/>
  <c r="AN234" i="6"/>
  <c r="AO234" i="6"/>
  <c r="AP234" i="6" s="1"/>
  <c r="AQ234" i="6"/>
  <c r="AR234" i="6"/>
  <c r="AS234" i="6"/>
  <c r="AT234" i="6"/>
  <c r="T235" i="6"/>
  <c r="W235" i="6" s="1"/>
  <c r="Y235" i="6"/>
  <c r="Z235" i="6" s="1"/>
  <c r="AC235" i="6" s="1"/>
  <c r="AD235" i="6" s="1"/>
  <c r="AL235" i="6" s="1"/>
  <c r="AG235" i="6"/>
  <c r="AH235" i="6"/>
  <c r="AK235" i="6" s="1"/>
  <c r="AN235" i="6"/>
  <c r="AO235" i="6"/>
  <c r="AP235" i="6"/>
  <c r="AR235" i="6"/>
  <c r="AS235" i="6"/>
  <c r="AT235" i="6"/>
  <c r="AG236" i="6"/>
  <c r="AH236" i="6" s="1"/>
  <c r="AJ236" i="6"/>
  <c r="AL236" i="6"/>
  <c r="AN236" i="6"/>
  <c r="AP236" i="6" s="1"/>
  <c r="AO236" i="6"/>
  <c r="AR236" i="6"/>
  <c r="AS236" i="6"/>
  <c r="AT236" i="6"/>
  <c r="AG237" i="6"/>
  <c r="AH237" i="6" s="1"/>
  <c r="AL237" i="6"/>
  <c r="AN237" i="6"/>
  <c r="AO237" i="6"/>
  <c r="AP237" i="6"/>
  <c r="AQ237" i="6"/>
  <c r="AR237" i="6"/>
  <c r="AS237" i="6"/>
  <c r="AT237" i="6"/>
  <c r="AG238" i="6"/>
  <c r="AH238" i="6" s="1"/>
  <c r="AK238" i="6" s="1"/>
  <c r="AJ238" i="6"/>
  <c r="AL238" i="6"/>
  <c r="AN238" i="6"/>
  <c r="AP238" i="6" s="1"/>
  <c r="AO238" i="6"/>
  <c r="AQ238" i="6"/>
  <c r="AR238" i="6"/>
  <c r="AS238" i="6"/>
  <c r="AT238" i="6"/>
  <c r="AG239" i="6"/>
  <c r="AH239" i="6"/>
  <c r="AL239" i="6"/>
  <c r="AN239" i="6"/>
  <c r="AO239" i="6"/>
  <c r="AP239" i="6"/>
  <c r="AR239" i="6"/>
  <c r="AS239" i="6"/>
  <c r="AT239" i="6"/>
  <c r="AG240" i="6"/>
  <c r="AH240" i="6" s="1"/>
  <c r="AJ240" i="6"/>
  <c r="AL240" i="6"/>
  <c r="AM240" i="6"/>
  <c r="AN240" i="6"/>
  <c r="AP240" i="6" s="1"/>
  <c r="AO240" i="6"/>
  <c r="AR240" i="6"/>
  <c r="AS240" i="6"/>
  <c r="AT240" i="6"/>
  <c r="AG241" i="6"/>
  <c r="AH241" i="6" s="1"/>
  <c r="AL241" i="6"/>
  <c r="AM241" i="6"/>
  <c r="AN241" i="6"/>
  <c r="AO241" i="6"/>
  <c r="AP241" i="6"/>
  <c r="AR241" i="6"/>
  <c r="AS241" i="6"/>
  <c r="AT241" i="6"/>
  <c r="AG242" i="6"/>
  <c r="AH242" i="6" s="1"/>
  <c r="AI242" i="6"/>
  <c r="AL242" i="6"/>
  <c r="AM242" i="6"/>
  <c r="AN242" i="6"/>
  <c r="AP242" i="6" s="1"/>
  <c r="AO242" i="6"/>
  <c r="AQ242" i="6"/>
  <c r="AR242" i="6"/>
  <c r="AS242" i="6"/>
  <c r="AT242" i="6"/>
  <c r="AG243" i="6"/>
  <c r="AH243" i="6"/>
  <c r="AL243" i="6"/>
  <c r="AN243" i="6"/>
  <c r="AO243" i="6"/>
  <c r="AP243" i="6"/>
  <c r="AR243" i="6"/>
  <c r="AS243" i="6"/>
  <c r="AT243" i="6"/>
  <c r="AG244" i="6"/>
  <c r="AH244" i="6" s="1"/>
  <c r="AK244" i="6" s="1"/>
  <c r="AI244" i="6"/>
  <c r="AJ244" i="6"/>
  <c r="AL244" i="6"/>
  <c r="AN244" i="6"/>
  <c r="AO244" i="6"/>
  <c r="AQ244" i="6"/>
  <c r="AR244" i="6"/>
  <c r="AS244" i="6"/>
  <c r="AT244" i="6"/>
  <c r="AG245" i="6"/>
  <c r="AH245" i="6" s="1"/>
  <c r="AL245" i="6"/>
  <c r="AM245" i="6"/>
  <c r="AN245" i="6"/>
  <c r="AO245" i="6"/>
  <c r="AP245" i="6"/>
  <c r="AR245" i="6"/>
  <c r="AS245" i="6"/>
  <c r="AT245" i="6"/>
  <c r="AG246" i="6"/>
  <c r="AH246" i="6" s="1"/>
  <c r="AI246" i="6"/>
  <c r="AJ246" i="6"/>
  <c r="AK246" i="6"/>
  <c r="AL246" i="6"/>
  <c r="AN246" i="6"/>
  <c r="AP246" i="6" s="1"/>
  <c r="AO246" i="6"/>
  <c r="AQ246" i="6"/>
  <c r="AR246" i="6"/>
  <c r="AS246" i="6"/>
  <c r="AT246" i="6"/>
  <c r="AG247" i="6"/>
  <c r="AH247" i="6"/>
  <c r="AL247" i="6"/>
  <c r="AN247" i="6"/>
  <c r="AO247" i="6"/>
  <c r="AP247" i="6"/>
  <c r="AR247" i="6"/>
  <c r="AS247" i="6"/>
  <c r="AT247" i="6"/>
  <c r="AG248" i="6"/>
  <c r="AH248" i="6" s="1"/>
  <c r="AI248" i="6"/>
  <c r="AJ248" i="6"/>
  <c r="AK248" i="6"/>
  <c r="AL248" i="6"/>
  <c r="AM248" i="6"/>
  <c r="AN248" i="6"/>
  <c r="AP248" i="6" s="1"/>
  <c r="AO248" i="6"/>
  <c r="AQ248" i="6"/>
  <c r="AR248" i="6"/>
  <c r="AS248" i="6"/>
  <c r="AT248" i="6"/>
  <c r="AG249" i="6"/>
  <c r="AH249" i="6"/>
  <c r="AI249" i="6"/>
  <c r="AL249" i="6"/>
  <c r="AN249" i="6"/>
  <c r="AO249" i="6"/>
  <c r="AP249" i="6" s="1"/>
  <c r="AQ249" i="6"/>
  <c r="AR249" i="6"/>
  <c r="AS249" i="6"/>
  <c r="AT249" i="6"/>
  <c r="AG250" i="6"/>
  <c r="AH250" i="6" s="1"/>
  <c r="AK250" i="6" s="1"/>
  <c r="AI250" i="6"/>
  <c r="AJ250" i="6"/>
  <c r="AL250" i="6"/>
  <c r="AM250" i="6"/>
  <c r="AN250" i="6"/>
  <c r="AP250" i="6" s="1"/>
  <c r="AO250" i="6"/>
  <c r="AR250" i="6"/>
  <c r="AS250" i="6"/>
  <c r="AT250" i="6"/>
  <c r="AG251" i="6"/>
  <c r="AH251" i="6"/>
  <c r="AI251" i="6"/>
  <c r="AL251" i="6"/>
  <c r="AM251" i="6"/>
  <c r="AN251" i="6"/>
  <c r="AO251" i="6"/>
  <c r="AP251" i="6"/>
  <c r="AR251" i="6"/>
  <c r="AS251" i="6"/>
  <c r="AT251" i="6"/>
  <c r="AG252" i="6"/>
  <c r="AH252" i="6" s="1"/>
  <c r="AJ252" i="6" s="1"/>
  <c r="AI252" i="6"/>
  <c r="AK252" i="6"/>
  <c r="AL252" i="6"/>
  <c r="AN252" i="6"/>
  <c r="AP252" i="6" s="1"/>
  <c r="AO252" i="6"/>
  <c r="AQ252" i="6"/>
  <c r="AR252" i="6"/>
  <c r="AS252" i="6"/>
  <c r="AT252" i="6"/>
  <c r="AG253" i="6"/>
  <c r="AH253" i="6" s="1"/>
  <c r="AK253" i="6"/>
  <c r="AL253" i="6"/>
  <c r="AN253" i="6"/>
  <c r="AO253" i="6"/>
  <c r="AP253" i="6"/>
  <c r="AR253" i="6"/>
  <c r="AS253" i="6"/>
  <c r="AT253" i="6"/>
  <c r="AG254" i="6"/>
  <c r="AH254" i="6" s="1"/>
  <c r="AL254" i="6"/>
  <c r="AM254" i="6"/>
  <c r="AN254" i="6"/>
  <c r="AP254" i="6" s="1"/>
  <c r="AO254" i="6"/>
  <c r="AQ254" i="6"/>
  <c r="AT254" i="6"/>
  <c r="AG255" i="6"/>
  <c r="AH255" i="6" s="1"/>
  <c r="AK255" i="6" s="1"/>
  <c r="AJ255" i="6"/>
  <c r="AL255" i="6"/>
  <c r="AM255" i="6"/>
  <c r="AN255" i="6"/>
  <c r="AP255" i="6" s="1"/>
  <c r="AO255" i="6"/>
  <c r="AQ255" i="6"/>
  <c r="AR255" i="6"/>
  <c r="AS255" i="6"/>
  <c r="AT255" i="6"/>
  <c r="AG256" i="6"/>
  <c r="AH256" i="6" s="1"/>
  <c r="AI256" i="6"/>
  <c r="AL256" i="6"/>
  <c r="AM256" i="6"/>
  <c r="AN256" i="6"/>
  <c r="AO256" i="6"/>
  <c r="AP256" i="6"/>
  <c r="AT256" i="6"/>
  <c r="AG257" i="6"/>
  <c r="AH257" i="6"/>
  <c r="AI257" i="6" s="1"/>
  <c r="AL257" i="6"/>
  <c r="AM257" i="6"/>
  <c r="AN257" i="6"/>
  <c r="AO257" i="6"/>
  <c r="AP257" i="6"/>
  <c r="AR257" i="6"/>
  <c r="AS257" i="6"/>
  <c r="AT257" i="6"/>
  <c r="AG258" i="6"/>
  <c r="AH258" i="6" s="1"/>
  <c r="AL258" i="6"/>
  <c r="AM258" i="6"/>
  <c r="AN258" i="6"/>
  <c r="AP258" i="6" s="1"/>
  <c r="AO258" i="6"/>
  <c r="AR258" i="6"/>
  <c r="AS258" i="6"/>
  <c r="AT258" i="6"/>
  <c r="AG259" i="6"/>
  <c r="AH259" i="6"/>
  <c r="AI259" i="6"/>
  <c r="AL259" i="6"/>
  <c r="AN259" i="6"/>
  <c r="AO259" i="6"/>
  <c r="AP259" i="6"/>
  <c r="AR259" i="6"/>
  <c r="AS259" i="6"/>
  <c r="AT259" i="6"/>
  <c r="AG260" i="6"/>
  <c r="AH260" i="6" s="1"/>
  <c r="AJ260" i="6" s="1"/>
  <c r="AI260" i="6"/>
  <c r="AK260" i="6"/>
  <c r="AL260" i="6"/>
  <c r="AM260" i="6"/>
  <c r="AN260" i="6"/>
  <c r="AP260" i="6" s="1"/>
  <c r="AO260" i="6"/>
  <c r="AQ260" i="6"/>
  <c r="AR260" i="6"/>
  <c r="AS260" i="6"/>
  <c r="AT260" i="6"/>
  <c r="AG261" i="6"/>
  <c r="AH261" i="6"/>
  <c r="AK261" i="6"/>
  <c r="AL261" i="6"/>
  <c r="AM261" i="6"/>
  <c r="AN261" i="6"/>
  <c r="AO261" i="6"/>
  <c r="AP261" i="6"/>
  <c r="AR261" i="6"/>
  <c r="AS261" i="6"/>
  <c r="AT261" i="6"/>
  <c r="AG262" i="6"/>
  <c r="AH262" i="6" s="1"/>
  <c r="AI262" i="6" s="1"/>
  <c r="AK262" i="6"/>
  <c r="AL262" i="6"/>
  <c r="AN262" i="6"/>
  <c r="AP262" i="6" s="1"/>
  <c r="AO262" i="6"/>
  <c r="AQ262" i="6"/>
  <c r="AR262" i="6"/>
  <c r="AS262" i="6"/>
  <c r="AT262" i="6"/>
  <c r="AG263" i="6"/>
  <c r="AH263" i="6" s="1"/>
  <c r="AI263" i="6" s="1"/>
  <c r="AK263" i="6"/>
  <c r="AL263" i="6"/>
  <c r="AN263" i="6"/>
  <c r="AO263" i="6"/>
  <c r="AP263" i="6"/>
  <c r="AR263" i="6"/>
  <c r="AS263" i="6"/>
  <c r="AT263" i="6"/>
  <c r="AG264" i="6"/>
  <c r="AH264" i="6" s="1"/>
  <c r="AI264" i="6"/>
  <c r="AJ264" i="6"/>
  <c r="AK264" i="6"/>
  <c r="AL264" i="6"/>
  <c r="AM264" i="6"/>
  <c r="AN264" i="6"/>
  <c r="AO264" i="6"/>
  <c r="AQ264" i="6"/>
  <c r="AR264" i="6"/>
  <c r="AS264" i="6"/>
  <c r="AT264" i="6"/>
  <c r="AG265" i="6"/>
  <c r="AH265" i="6"/>
  <c r="AJ265" i="6" s="1"/>
  <c r="AK265" i="6"/>
  <c r="AL265" i="6"/>
  <c r="AN265" i="6"/>
  <c r="AO265" i="6"/>
  <c r="AP265" i="6" s="1"/>
  <c r="AQ265" i="6"/>
  <c r="AR265" i="6"/>
  <c r="AS265" i="6"/>
  <c r="AT265" i="6"/>
  <c r="AG266" i="6"/>
  <c r="AH266" i="6" s="1"/>
  <c r="AI266" i="6" s="1"/>
  <c r="AL266" i="6"/>
  <c r="AN266" i="6"/>
  <c r="AP266" i="6" s="1"/>
  <c r="AO266" i="6"/>
  <c r="AR266" i="6"/>
  <c r="AS266" i="6"/>
  <c r="AT266" i="6"/>
  <c r="AG267" i="6"/>
  <c r="AH267" i="6"/>
  <c r="AL267" i="6"/>
  <c r="AM267" i="6"/>
  <c r="AN267" i="6"/>
  <c r="AO267" i="6"/>
  <c r="AP267" i="6"/>
  <c r="AR267" i="6"/>
  <c r="AS267" i="6"/>
  <c r="AT267" i="6"/>
  <c r="AG268" i="6"/>
  <c r="AL268" i="6"/>
  <c r="AN268" i="6"/>
  <c r="AO268" i="6"/>
  <c r="AR268" i="6"/>
  <c r="AS268" i="6"/>
  <c r="AT268" i="6"/>
  <c r="AG269" i="6"/>
  <c r="AH269" i="6" s="1"/>
  <c r="AK269" i="6" s="1"/>
  <c r="AL269" i="6"/>
  <c r="AN269" i="6"/>
  <c r="AO269" i="6"/>
  <c r="AP269" i="6"/>
  <c r="AR269" i="6"/>
  <c r="AS269" i="6"/>
  <c r="AT269" i="6"/>
  <c r="AG270" i="6"/>
  <c r="AH270" i="6" s="1"/>
  <c r="AI270" i="6" s="1"/>
  <c r="AJ270" i="6"/>
  <c r="AK270" i="6"/>
  <c r="AL270" i="6"/>
  <c r="AN270" i="6"/>
  <c r="AO270" i="6"/>
  <c r="AQ270" i="6"/>
  <c r="AR270" i="6"/>
  <c r="AS270" i="6"/>
  <c r="AT270" i="6"/>
  <c r="AG271" i="6"/>
  <c r="AH271" i="6" s="1"/>
  <c r="AL271" i="6"/>
  <c r="AN271" i="6"/>
  <c r="AO271" i="6"/>
  <c r="AP271" i="6"/>
  <c r="AR271" i="6"/>
  <c r="AS271" i="6"/>
  <c r="AT271" i="6"/>
  <c r="AG272" i="6"/>
  <c r="AH272" i="6" s="1"/>
  <c r="AI272" i="6"/>
  <c r="AJ272" i="6"/>
  <c r="AK272" i="6"/>
  <c r="AL272" i="6"/>
  <c r="AN272" i="6"/>
  <c r="AP272" i="6" s="1"/>
  <c r="AO272" i="6"/>
  <c r="AQ272" i="6"/>
  <c r="AR272" i="6"/>
  <c r="AS272" i="6"/>
  <c r="AT272" i="6"/>
  <c r="AG273" i="6"/>
  <c r="AH273" i="6"/>
  <c r="AL273" i="6"/>
  <c r="AM273" i="6"/>
  <c r="AN273" i="6"/>
  <c r="AO273" i="6"/>
  <c r="AP273" i="6"/>
  <c r="AQ273" i="6"/>
  <c r="AR273" i="6"/>
  <c r="AS273" i="6"/>
  <c r="AT273" i="6"/>
  <c r="AG274" i="6"/>
  <c r="AH274" i="6" s="1"/>
  <c r="AK274" i="6" s="1"/>
  <c r="AJ274" i="6"/>
  <c r="AL274" i="6"/>
  <c r="AN274" i="6"/>
  <c r="AP274" i="6" s="1"/>
  <c r="AO274" i="6"/>
  <c r="AQ274" i="6"/>
  <c r="AR274" i="6"/>
  <c r="AS274" i="6"/>
  <c r="AT274" i="6"/>
  <c r="AG275" i="6"/>
  <c r="AH275" i="6" s="1"/>
  <c r="AL275" i="6"/>
  <c r="AN275" i="6"/>
  <c r="AO275" i="6"/>
  <c r="AP275" i="6"/>
  <c r="AR275" i="6"/>
  <c r="AS275" i="6"/>
  <c r="AT275" i="6"/>
  <c r="AG276" i="6"/>
  <c r="AH276" i="6" s="1"/>
  <c r="AL276" i="6"/>
  <c r="AM276" i="6"/>
  <c r="AN276" i="6"/>
  <c r="AP276" i="6" s="1"/>
  <c r="AO276" i="6"/>
  <c r="AR276" i="6"/>
  <c r="AS276" i="6"/>
  <c r="AT276" i="6"/>
  <c r="AG277" i="6"/>
  <c r="AH277" i="6" s="1"/>
  <c r="AL277" i="6"/>
  <c r="AM277" i="6"/>
  <c r="AN277" i="6"/>
  <c r="AO277" i="6"/>
  <c r="AP277" i="6"/>
  <c r="AR277" i="6"/>
  <c r="AS277" i="6"/>
  <c r="AT277" i="6"/>
  <c r="AG278" i="6"/>
  <c r="AH278" i="6" s="1"/>
  <c r="AI278" i="6"/>
  <c r="AJ278" i="6"/>
  <c r="AK278" i="6"/>
  <c r="AL278" i="6"/>
  <c r="AN278" i="6"/>
  <c r="AP278" i="6" s="1"/>
  <c r="AO278" i="6"/>
  <c r="AQ278" i="6"/>
  <c r="AR278" i="6"/>
  <c r="AS278" i="6"/>
  <c r="AT278" i="6"/>
  <c r="AG279" i="6"/>
  <c r="AH279" i="6"/>
  <c r="AI279" i="6" s="1"/>
  <c r="AL279" i="6"/>
  <c r="AN279" i="6"/>
  <c r="AP279" i="6" s="1"/>
  <c r="AO279" i="6"/>
  <c r="AR279" i="6"/>
  <c r="AS279" i="6"/>
  <c r="AT279" i="6"/>
  <c r="AG280" i="6"/>
  <c r="AH280" i="6"/>
  <c r="AL280" i="6"/>
  <c r="AN280" i="6"/>
  <c r="AO280" i="6"/>
  <c r="AP280" i="6" s="1"/>
  <c r="AR280" i="6"/>
  <c r="AS280" i="6"/>
  <c r="AT280" i="6"/>
  <c r="AG281" i="6"/>
  <c r="AH281" i="6" s="1"/>
  <c r="AI281" i="6"/>
  <c r="AL281" i="6"/>
  <c r="AM281" i="6"/>
  <c r="AN281" i="6"/>
  <c r="AO281" i="6"/>
  <c r="AP281" i="6" s="1"/>
  <c r="AR281" i="6"/>
  <c r="AS281" i="6"/>
  <c r="AT281" i="6"/>
  <c r="AG282" i="6"/>
  <c r="AH282" i="6" s="1"/>
  <c r="AL282" i="6"/>
  <c r="AM282" i="6"/>
  <c r="AN282" i="6"/>
  <c r="AP282" i="6" s="1"/>
  <c r="AO282" i="6"/>
  <c r="AR282" i="6"/>
  <c r="AS282" i="6"/>
  <c r="AT282" i="6"/>
  <c r="AG283" i="6"/>
  <c r="AH283" i="6" s="1"/>
  <c r="AQ283" i="6" s="1"/>
  <c r="AL283" i="6"/>
  <c r="AM283" i="6"/>
  <c r="AN283" i="6"/>
  <c r="AP283" i="6" s="1"/>
  <c r="AO283" i="6"/>
  <c r="AR283" i="6"/>
  <c r="AS283" i="6"/>
  <c r="AT283" i="6"/>
  <c r="AG284" i="6"/>
  <c r="AH284" i="6"/>
  <c r="AL284" i="6"/>
  <c r="AN284" i="6"/>
  <c r="AP284" i="6" s="1"/>
  <c r="AO284" i="6"/>
  <c r="AR284" i="6"/>
  <c r="AS284" i="6"/>
  <c r="AT284" i="6"/>
  <c r="AG285" i="6"/>
  <c r="AH285" i="6"/>
  <c r="AI285" i="6"/>
  <c r="AL285" i="6"/>
  <c r="AM285" i="6"/>
  <c r="AN285" i="6"/>
  <c r="AO285" i="6"/>
  <c r="AP285" i="6"/>
  <c r="AR285" i="6"/>
  <c r="AS285" i="6"/>
  <c r="AT285" i="6"/>
  <c r="AG286" i="6"/>
  <c r="AH286" i="6" s="1"/>
  <c r="AL286" i="6"/>
  <c r="AN286" i="6"/>
  <c r="AP286" i="6" s="1"/>
  <c r="AO286" i="6"/>
  <c r="AR286" i="6"/>
  <c r="AS286" i="6"/>
  <c r="AT286" i="6"/>
  <c r="AG287" i="6"/>
  <c r="AH287" i="6" s="1"/>
  <c r="AL287" i="6"/>
  <c r="AN287" i="6"/>
  <c r="AO287" i="6"/>
  <c r="AP287" i="6"/>
  <c r="AR287" i="6"/>
  <c r="AS287" i="6"/>
  <c r="AT287" i="6"/>
  <c r="AG288" i="6"/>
  <c r="AH288" i="6" s="1"/>
  <c r="AK288" i="6" s="1"/>
  <c r="AI288" i="6"/>
  <c r="AJ288" i="6"/>
  <c r="AL288" i="6"/>
  <c r="AN288" i="6"/>
  <c r="AP288" i="6" s="1"/>
  <c r="AO288" i="6"/>
  <c r="AQ288" i="6"/>
  <c r="AR288" i="6"/>
  <c r="AS288" i="6"/>
  <c r="AT288" i="6"/>
  <c r="AG289" i="6"/>
  <c r="AH289" i="6" s="1"/>
  <c r="AQ289" i="6" s="1"/>
  <c r="AL289" i="6"/>
  <c r="AM289" i="6"/>
  <c r="AN289" i="6"/>
  <c r="AO289" i="6"/>
  <c r="AP289" i="6"/>
  <c r="AR289" i="6"/>
  <c r="AS289" i="6"/>
  <c r="AT289" i="6"/>
  <c r="AG290" i="6"/>
  <c r="AH290" i="6" s="1"/>
  <c r="AL290" i="6"/>
  <c r="AN290" i="6"/>
  <c r="AP290" i="6" s="1"/>
  <c r="AO290" i="6"/>
  <c r="AR290" i="6"/>
  <c r="AS290" i="6"/>
  <c r="AT290" i="6"/>
  <c r="AG291" i="6"/>
  <c r="AH291" i="6" s="1"/>
  <c r="AI291" i="6"/>
  <c r="AK291" i="6"/>
  <c r="AL291" i="6"/>
  <c r="AM291" i="6"/>
  <c r="AN291" i="6"/>
  <c r="AP291" i="6" s="1"/>
  <c r="AO291" i="6"/>
  <c r="AR291" i="6"/>
  <c r="AS291" i="6"/>
  <c r="AT291" i="6"/>
  <c r="AG292" i="6"/>
  <c r="AH292" i="6"/>
  <c r="AK292" i="6" s="1"/>
  <c r="AI292" i="6"/>
  <c r="AJ292" i="6"/>
  <c r="AL292" i="6"/>
  <c r="AN292" i="6"/>
  <c r="AP292" i="6" s="1"/>
  <c r="AO292" i="6"/>
  <c r="AQ292" i="6"/>
  <c r="AR292" i="6"/>
  <c r="AS292" i="6"/>
  <c r="AT292" i="6"/>
  <c r="AG293" i="6"/>
  <c r="AH293" i="6"/>
  <c r="AJ293" i="6" s="1"/>
  <c r="AL293" i="6"/>
  <c r="AM293" i="6"/>
  <c r="AN293" i="6"/>
  <c r="AO293" i="6"/>
  <c r="AP293" i="6"/>
  <c r="AR293" i="6"/>
  <c r="AS293" i="6"/>
  <c r="AT293" i="6"/>
  <c r="AG294" i="6"/>
  <c r="AH294" i="6"/>
  <c r="AL294" i="6"/>
  <c r="AM294" i="6"/>
  <c r="AN294" i="6"/>
  <c r="AP294" i="6" s="1"/>
  <c r="AO294" i="6"/>
  <c r="AR294" i="6"/>
  <c r="AS294" i="6"/>
  <c r="AT294" i="6"/>
  <c r="AG295" i="6"/>
  <c r="AH295" i="6"/>
  <c r="AL295" i="6"/>
  <c r="AM295" i="6"/>
  <c r="AN295" i="6"/>
  <c r="AO295" i="6"/>
  <c r="AP295" i="6"/>
  <c r="AR295" i="6"/>
  <c r="AS295" i="6"/>
  <c r="AT295" i="6"/>
  <c r="AG296" i="6"/>
  <c r="AH296" i="6"/>
  <c r="AK296" i="6" s="1"/>
  <c r="AJ296" i="6"/>
  <c r="AL296" i="6"/>
  <c r="AN296" i="6"/>
  <c r="AO296" i="6"/>
  <c r="AP296" i="6"/>
  <c r="AQ296" i="6"/>
  <c r="AR296" i="6"/>
  <c r="AS296" i="6"/>
  <c r="AT296" i="6"/>
  <c r="AG297" i="6"/>
  <c r="AH297" i="6" s="1"/>
  <c r="AK297" i="6"/>
  <c r="AL297" i="6"/>
  <c r="AN297" i="6"/>
  <c r="AO297" i="6"/>
  <c r="AP297" i="6"/>
  <c r="AR297" i="6"/>
  <c r="AS297" i="6"/>
  <c r="AT297" i="6"/>
  <c r="AG298" i="6"/>
  <c r="AH298" i="6"/>
  <c r="AK298" i="6" s="1"/>
  <c r="AI298" i="6"/>
  <c r="AJ298" i="6"/>
  <c r="AL298" i="6"/>
  <c r="AN298" i="6"/>
  <c r="AO298" i="6"/>
  <c r="AP298" i="6"/>
  <c r="AQ298" i="6"/>
  <c r="AR298" i="6"/>
  <c r="AS298" i="6"/>
  <c r="AT298" i="6"/>
  <c r="AG299" i="6"/>
  <c r="AH299" i="6" s="1"/>
  <c r="AJ299" i="6"/>
  <c r="AL299" i="6"/>
  <c r="AM299" i="6"/>
  <c r="AN299" i="6"/>
  <c r="AP299" i="6" s="1"/>
  <c r="AO299" i="6"/>
  <c r="AR299" i="6"/>
  <c r="AS299" i="6"/>
  <c r="AT299" i="6"/>
  <c r="AG300" i="6"/>
  <c r="AH300" i="6"/>
  <c r="AK300" i="6" s="1"/>
  <c r="AI300" i="6"/>
  <c r="AJ300" i="6"/>
  <c r="AL300" i="6"/>
  <c r="AM300" i="6"/>
  <c r="AN300" i="6"/>
  <c r="AP300" i="6" s="1"/>
  <c r="AO300" i="6"/>
  <c r="AR300" i="6"/>
  <c r="AS300" i="6"/>
  <c r="AT300" i="6"/>
  <c r="AG301" i="6"/>
  <c r="AH301" i="6"/>
  <c r="AL301" i="6"/>
  <c r="AN301" i="6"/>
  <c r="AP301" i="6" s="1"/>
  <c r="AO301" i="6"/>
  <c r="AR301" i="6"/>
  <c r="AS301" i="6"/>
  <c r="AT301" i="6"/>
  <c r="AG302" i="6"/>
  <c r="AH302" i="6"/>
  <c r="AI302" i="6" s="1"/>
  <c r="AL302" i="6"/>
  <c r="AN302" i="6"/>
  <c r="AO302" i="6"/>
  <c r="AP302" i="6"/>
  <c r="AR302" i="6"/>
  <c r="AS302" i="6"/>
  <c r="AT302" i="6"/>
  <c r="AG303" i="6"/>
  <c r="AH303" i="6" s="1"/>
  <c r="AK303" i="6"/>
  <c r="AL303" i="6"/>
  <c r="AN303" i="6"/>
  <c r="AO303" i="6"/>
  <c r="AP303" i="6"/>
  <c r="AR303" i="6"/>
  <c r="AS303" i="6"/>
  <c r="AT303" i="6"/>
  <c r="AG304" i="6"/>
  <c r="AH304" i="6"/>
  <c r="AL304" i="6"/>
  <c r="AN304" i="6"/>
  <c r="AO304" i="6"/>
  <c r="AP304" i="6"/>
  <c r="AQ304" i="6"/>
  <c r="AR304" i="6"/>
  <c r="AS304" i="6"/>
  <c r="AT304" i="6"/>
  <c r="AG305" i="6"/>
  <c r="AH305" i="6" s="1"/>
  <c r="AJ305" i="6" s="1"/>
  <c r="AL305" i="6"/>
  <c r="AM305" i="6"/>
  <c r="AN305" i="6"/>
  <c r="AO305" i="6"/>
  <c r="AP305" i="6" s="1"/>
  <c r="AR305" i="6"/>
  <c r="AS305" i="6"/>
  <c r="AT305" i="6"/>
  <c r="AG306" i="6"/>
  <c r="AH306" i="6"/>
  <c r="AK306" i="6" s="1"/>
  <c r="AJ306" i="6"/>
  <c r="AL306" i="6"/>
  <c r="AN306" i="6"/>
  <c r="AP306" i="6" s="1"/>
  <c r="AO306" i="6"/>
  <c r="AQ306" i="6"/>
  <c r="AR306" i="6"/>
  <c r="AS306" i="6"/>
  <c r="AT306" i="6"/>
  <c r="AG307" i="6"/>
  <c r="AH307" i="6"/>
  <c r="AK307" i="6" s="1"/>
  <c r="AJ307" i="6"/>
  <c r="AL307" i="6"/>
  <c r="AM307" i="6"/>
  <c r="AN307" i="6"/>
  <c r="AP307" i="6" s="1"/>
  <c r="AO307" i="6"/>
  <c r="AR307" i="6"/>
  <c r="AS307" i="6"/>
  <c r="AT307" i="6"/>
  <c r="AG308" i="6"/>
  <c r="AH308" i="6"/>
  <c r="AK308" i="6" s="1"/>
  <c r="AI308" i="6"/>
  <c r="AJ308" i="6"/>
  <c r="AL308" i="6"/>
  <c r="AM308" i="6"/>
  <c r="AN308" i="6"/>
  <c r="AP308" i="6" s="1"/>
  <c r="AO308" i="6"/>
  <c r="AQ308" i="6"/>
  <c r="AR308" i="6"/>
  <c r="AS308" i="6"/>
  <c r="AT308" i="6"/>
  <c r="AG309" i="6"/>
  <c r="AH309" i="6" s="1"/>
  <c r="AL309" i="6"/>
  <c r="AN309" i="6"/>
  <c r="AO309" i="6"/>
  <c r="AP309" i="6"/>
  <c r="AR309" i="6"/>
  <c r="AS309" i="6"/>
  <c r="AT309" i="6"/>
  <c r="AG310" i="6"/>
  <c r="AH310" i="6"/>
  <c r="AL310" i="6"/>
  <c r="AN310" i="6"/>
  <c r="AP310" i="6" s="1"/>
  <c r="AO310" i="6"/>
  <c r="AQ310" i="6"/>
  <c r="AR310" i="6"/>
  <c r="AS310" i="6"/>
  <c r="AT310" i="6"/>
  <c r="AG311" i="6"/>
  <c r="AH311" i="6"/>
  <c r="AL311" i="6"/>
  <c r="AM311" i="6"/>
  <c r="AN311" i="6"/>
  <c r="AO311" i="6"/>
  <c r="AP311" i="6"/>
  <c r="AR311" i="6"/>
  <c r="AS311" i="6"/>
  <c r="AT311" i="6"/>
  <c r="AG312" i="6"/>
  <c r="AH312" i="6"/>
  <c r="AK312" i="6" s="1"/>
  <c r="AJ312" i="6"/>
  <c r="AL312" i="6"/>
  <c r="AM312" i="6"/>
  <c r="AN312" i="6"/>
  <c r="AO312" i="6"/>
  <c r="AP312" i="6"/>
  <c r="AQ312" i="6"/>
  <c r="AR312" i="6"/>
  <c r="AS312" i="6"/>
  <c r="AT312" i="6"/>
  <c r="AG313" i="6"/>
  <c r="AH313" i="6" s="1"/>
  <c r="AK313" i="6" s="1"/>
  <c r="AL313" i="6"/>
  <c r="AN313" i="6"/>
  <c r="AP313" i="6" s="1"/>
  <c r="AO313" i="6"/>
  <c r="AR313" i="6"/>
  <c r="AS313" i="6"/>
  <c r="AT313" i="6"/>
  <c r="AG314" i="6"/>
  <c r="AH314" i="6"/>
  <c r="AK314" i="6" s="1"/>
  <c r="AI314" i="6"/>
  <c r="AJ314" i="6"/>
  <c r="AL314" i="6"/>
  <c r="AM314" i="6"/>
  <c r="AN314" i="6"/>
  <c r="AO314" i="6"/>
  <c r="AP314" i="6"/>
  <c r="AQ314" i="6"/>
  <c r="AR314" i="6"/>
  <c r="AS314" i="6"/>
  <c r="AT314" i="6"/>
  <c r="AG315" i="6"/>
  <c r="AH315" i="6" s="1"/>
  <c r="AJ315" i="6"/>
  <c r="AL315" i="6"/>
  <c r="AM315" i="6"/>
  <c r="AN315" i="6"/>
  <c r="AP315" i="6" s="1"/>
  <c r="AO315" i="6"/>
  <c r="AR315" i="6"/>
  <c r="AS315" i="6"/>
  <c r="AT315" i="6"/>
  <c r="AG316" i="6"/>
  <c r="AH316" i="6"/>
  <c r="AK316" i="6" s="1"/>
  <c r="AI316" i="6"/>
  <c r="AJ316" i="6"/>
  <c r="AL316" i="6"/>
  <c r="AN316" i="6"/>
  <c r="AP316" i="6" s="1"/>
  <c r="AO316" i="6"/>
  <c r="AQ316" i="6"/>
  <c r="AR316" i="6"/>
  <c r="AS316" i="6"/>
  <c r="AT316" i="6"/>
  <c r="AG317" i="6"/>
  <c r="AH317" i="6"/>
  <c r="AL317" i="6"/>
  <c r="AM317" i="6"/>
  <c r="AN317" i="6"/>
  <c r="AP317" i="6" s="1"/>
  <c r="AO317" i="6"/>
  <c r="AR317" i="6"/>
  <c r="AS317" i="6"/>
  <c r="AT317" i="6"/>
  <c r="AG318" i="6"/>
  <c r="AH318" i="6"/>
  <c r="AI318" i="6" s="1"/>
  <c r="AL318" i="6"/>
  <c r="AN318" i="6"/>
  <c r="AO318" i="6"/>
  <c r="AP318" i="6"/>
  <c r="AQ318" i="6"/>
  <c r="AR318" i="6"/>
  <c r="AS318" i="6"/>
  <c r="AT318" i="6"/>
  <c r="AG319" i="6"/>
  <c r="AH319" i="6" s="1"/>
  <c r="AK319" i="6"/>
  <c r="AL319" i="6"/>
  <c r="AN319" i="6"/>
  <c r="AO319" i="6"/>
  <c r="AP319" i="6"/>
  <c r="AR319" i="6"/>
  <c r="AS319" i="6"/>
  <c r="AT319" i="6"/>
  <c r="AG320" i="6"/>
  <c r="AH320" i="6"/>
  <c r="AL320" i="6"/>
  <c r="AN320" i="6"/>
  <c r="AO320" i="6"/>
  <c r="AP320" i="6"/>
  <c r="AR320" i="6"/>
  <c r="AS320" i="6"/>
  <c r="AT320" i="6"/>
  <c r="AG321" i="6"/>
  <c r="AH321" i="6" s="1"/>
  <c r="AJ321" i="6" s="1"/>
  <c r="AK321" i="6"/>
  <c r="AL321" i="6"/>
  <c r="AM321" i="6"/>
  <c r="AN321" i="6"/>
  <c r="AO321" i="6"/>
  <c r="AP321" i="6"/>
  <c r="AR321" i="6"/>
  <c r="AS321" i="6"/>
  <c r="AT321" i="6"/>
  <c r="AG322" i="6"/>
  <c r="AH322" i="6"/>
  <c r="AK322" i="6" s="1"/>
  <c r="AJ322" i="6"/>
  <c r="AL322" i="6"/>
  <c r="AM322" i="6"/>
  <c r="AN322" i="6"/>
  <c r="AO322" i="6"/>
  <c r="AP322" i="6"/>
  <c r="AQ322" i="6"/>
  <c r="AR322" i="6"/>
  <c r="AS322" i="6"/>
  <c r="AT322" i="6"/>
  <c r="AG323" i="6"/>
  <c r="AH323" i="6"/>
  <c r="AJ323" i="6" s="1"/>
  <c r="AK323" i="6"/>
  <c r="AL323" i="6"/>
  <c r="AN323" i="6"/>
  <c r="AP323" i="6" s="1"/>
  <c r="AO323" i="6"/>
  <c r="AR323" i="6"/>
  <c r="AS323" i="6"/>
  <c r="AT323" i="6"/>
  <c r="AG324" i="6"/>
  <c r="AH324" i="6"/>
  <c r="AK324" i="6" s="1"/>
  <c r="AI324" i="6"/>
  <c r="AJ324" i="6"/>
  <c r="AL324" i="6"/>
  <c r="AM324" i="6"/>
  <c r="AN324" i="6"/>
  <c r="AP324" i="6" s="1"/>
  <c r="AO324" i="6"/>
  <c r="AQ324" i="6"/>
  <c r="AR324" i="6"/>
  <c r="AS324" i="6"/>
  <c r="AT324" i="6"/>
  <c r="AG325" i="6"/>
  <c r="AH325" i="6" s="1"/>
  <c r="AL325" i="6"/>
  <c r="AM325" i="6"/>
  <c r="AN325" i="6"/>
  <c r="AO325" i="6"/>
  <c r="AP325" i="6"/>
  <c r="AR325" i="6"/>
  <c r="AS325" i="6"/>
  <c r="AT325" i="6"/>
  <c r="AG326" i="6"/>
  <c r="AH326" i="6"/>
  <c r="AL326" i="6"/>
  <c r="AN326" i="6"/>
  <c r="AP326" i="6" s="1"/>
  <c r="AO326" i="6"/>
  <c r="AQ326" i="6"/>
  <c r="AR326" i="6"/>
  <c r="AS326" i="6"/>
  <c r="AT326" i="6"/>
  <c r="AG327" i="6"/>
  <c r="AH327" i="6"/>
  <c r="AL327" i="6"/>
  <c r="AN327" i="6"/>
  <c r="AO327" i="6"/>
  <c r="AP327" i="6" s="1"/>
  <c r="AR327" i="6"/>
  <c r="AS327" i="6"/>
  <c r="AT327" i="6"/>
  <c r="AG328" i="6"/>
  <c r="AH328" i="6"/>
  <c r="AK328" i="6" s="1"/>
  <c r="AJ328" i="6"/>
  <c r="AL328" i="6"/>
  <c r="AN328" i="6"/>
  <c r="AO328" i="6"/>
  <c r="AP328" i="6"/>
  <c r="AQ328" i="6"/>
  <c r="AR328" i="6"/>
  <c r="AS328" i="6"/>
  <c r="AT328" i="6"/>
  <c r="AG329" i="6"/>
  <c r="AH329" i="6" s="1"/>
  <c r="AK329" i="6"/>
  <c r="AL329" i="6"/>
  <c r="AN329" i="6"/>
  <c r="AO329" i="6"/>
  <c r="AP329" i="6"/>
  <c r="AR329" i="6"/>
  <c r="AS329" i="6"/>
  <c r="AT329" i="6"/>
  <c r="AG330" i="6"/>
  <c r="AH330" i="6"/>
  <c r="AK330" i="6" s="1"/>
  <c r="AI330" i="6"/>
  <c r="AJ330" i="6"/>
  <c r="AL330" i="6"/>
  <c r="AM330" i="6"/>
  <c r="AN330" i="6"/>
  <c r="AO330" i="6"/>
  <c r="AP330" i="6"/>
  <c r="AQ330" i="6"/>
  <c r="AR330" i="6"/>
  <c r="AS330" i="6"/>
  <c r="AT330" i="6"/>
  <c r="AG331" i="6"/>
  <c r="AH331" i="6" s="1"/>
  <c r="AJ331" i="6" s="1"/>
  <c r="AL331" i="6"/>
  <c r="AM331" i="6"/>
  <c r="AN331" i="6"/>
  <c r="AP331" i="6" s="1"/>
  <c r="AO331" i="6"/>
  <c r="AR331" i="6"/>
  <c r="AS331" i="6"/>
  <c r="AT331" i="6"/>
  <c r="AG332" i="6"/>
  <c r="AH332" i="6"/>
  <c r="AK332" i="6" s="1"/>
  <c r="AL332" i="6"/>
  <c r="AM332" i="6"/>
  <c r="AN332" i="6"/>
  <c r="AP332" i="6" s="1"/>
  <c r="AO332" i="6"/>
  <c r="AR332" i="6"/>
  <c r="AS332" i="6"/>
  <c r="AT332" i="6"/>
  <c r="AG333" i="6"/>
  <c r="AH333" i="6"/>
  <c r="AL333" i="6"/>
  <c r="AN333" i="6"/>
  <c r="AP333" i="6" s="1"/>
  <c r="AO333" i="6"/>
  <c r="AR333" i="6"/>
  <c r="AS333" i="6"/>
  <c r="AT333" i="6"/>
  <c r="AG334" i="6"/>
  <c r="AH334" i="6"/>
  <c r="AQ334" i="6" s="1"/>
  <c r="AL334" i="6"/>
  <c r="AN334" i="6"/>
  <c r="AO334" i="6"/>
  <c r="AP334" i="6"/>
  <c r="AR334" i="6"/>
  <c r="AS334" i="6"/>
  <c r="AT334" i="6"/>
  <c r="AG335" i="6"/>
  <c r="AH335" i="6" s="1"/>
  <c r="AK335" i="6" s="1"/>
  <c r="AL335" i="6"/>
  <c r="AN335" i="6"/>
  <c r="AO335" i="6"/>
  <c r="AP335" i="6"/>
  <c r="AR335" i="6"/>
  <c r="AS335" i="6"/>
  <c r="AT335" i="6"/>
  <c r="AG336" i="6"/>
  <c r="AH336" i="6"/>
  <c r="AL336" i="6"/>
  <c r="AM336" i="6"/>
  <c r="AN336" i="6"/>
  <c r="AO336" i="6"/>
  <c r="AP336" i="6"/>
  <c r="AR336" i="6"/>
  <c r="AS336" i="6"/>
  <c r="AT336" i="6"/>
  <c r="AG337" i="6"/>
  <c r="AH337" i="6" s="1"/>
  <c r="AL337" i="6"/>
  <c r="AN337" i="6"/>
  <c r="AO337" i="6"/>
  <c r="AP337" i="6"/>
  <c r="AR337" i="6"/>
  <c r="AS337" i="6"/>
  <c r="AT337" i="6"/>
  <c r="AG338" i="6"/>
  <c r="AH338" i="6"/>
  <c r="AK338" i="6" s="1"/>
  <c r="AJ338" i="6"/>
  <c r="AL338" i="6"/>
  <c r="AN338" i="6"/>
  <c r="AP338" i="6" s="1"/>
  <c r="AO338" i="6"/>
  <c r="AQ338" i="6"/>
  <c r="AR338" i="6"/>
  <c r="AS338" i="6"/>
  <c r="AT338" i="6"/>
  <c r="AG339" i="6"/>
  <c r="AH339" i="6"/>
  <c r="AL339" i="6"/>
  <c r="AN339" i="6"/>
  <c r="AO339" i="6"/>
  <c r="AP339" i="6"/>
  <c r="AQ339" i="6"/>
  <c r="AR339" i="6"/>
  <c r="AS339" i="6"/>
  <c r="AT339" i="6"/>
  <c r="AG340" i="6"/>
  <c r="AH340" i="6" s="1"/>
  <c r="AJ340" i="6"/>
  <c r="AK340" i="6"/>
  <c r="AL340" i="6"/>
  <c r="AM340" i="6"/>
  <c r="AN340" i="6"/>
  <c r="AO340" i="6"/>
  <c r="AP340" i="6"/>
  <c r="AR340" i="6"/>
  <c r="AS340" i="6"/>
  <c r="AT340" i="6"/>
  <c r="AG341" i="6"/>
  <c r="AH341" i="6" s="1"/>
  <c r="AI341" i="6"/>
  <c r="AL341" i="6"/>
  <c r="AN341" i="6"/>
  <c r="AP341" i="6" s="1"/>
  <c r="AO341" i="6"/>
  <c r="AR341" i="6"/>
  <c r="AS341" i="6"/>
  <c r="AT341" i="6"/>
  <c r="AG342" i="6"/>
  <c r="AH342" i="6" s="1"/>
  <c r="AL342" i="6"/>
  <c r="AN342" i="6"/>
  <c r="AO342" i="6"/>
  <c r="AP342" i="6"/>
  <c r="AR342" i="6"/>
  <c r="AS342" i="6"/>
  <c r="AT342" i="6"/>
  <c r="AG343" i="6"/>
  <c r="AH343" i="6"/>
  <c r="AK343" i="6" s="1"/>
  <c r="AI343" i="6"/>
  <c r="AJ343" i="6"/>
  <c r="AL343" i="6"/>
  <c r="AM343" i="6"/>
  <c r="AN343" i="6"/>
  <c r="AO343" i="6"/>
  <c r="AP343" i="6"/>
  <c r="AQ343" i="6"/>
  <c r="AR343" i="6"/>
  <c r="AS343" i="6"/>
  <c r="AT343" i="6"/>
  <c r="AG344" i="6"/>
  <c r="AH344" i="6" s="1"/>
  <c r="AJ344" i="6" s="1"/>
  <c r="AK344" i="6"/>
  <c r="AL344" i="6"/>
  <c r="AM344" i="6"/>
  <c r="AN344" i="6"/>
  <c r="AO344" i="6"/>
  <c r="AP344" i="6"/>
  <c r="AR344" i="6"/>
  <c r="AS344" i="6"/>
  <c r="AT344" i="6"/>
  <c r="AG345" i="6"/>
  <c r="AH345" i="6" s="1"/>
  <c r="AI345" i="6"/>
  <c r="AL345" i="6"/>
  <c r="AN345" i="6"/>
  <c r="AP345" i="6" s="1"/>
  <c r="AO345" i="6"/>
  <c r="AQ345" i="6"/>
  <c r="AR345" i="6"/>
  <c r="AS345" i="6"/>
  <c r="AT345" i="6"/>
  <c r="AG346" i="6"/>
  <c r="AH346" i="6"/>
  <c r="AK346" i="6"/>
  <c r="AL346" i="6"/>
  <c r="AM346" i="6"/>
  <c r="AN346" i="6"/>
  <c r="AP346" i="6" s="1"/>
  <c r="AO346" i="6"/>
  <c r="AR346" i="6"/>
  <c r="AS346" i="6"/>
  <c r="AT346" i="6"/>
  <c r="AG347" i="6"/>
  <c r="AH347" i="6"/>
  <c r="AK347" i="6" s="1"/>
  <c r="AI347" i="6"/>
  <c r="AL347" i="6"/>
  <c r="AM347" i="6"/>
  <c r="AN347" i="6"/>
  <c r="AO347" i="6"/>
  <c r="AP347" i="6"/>
  <c r="AQ347" i="6"/>
  <c r="AR347" i="6"/>
  <c r="AS347" i="6"/>
  <c r="AT347" i="6"/>
  <c r="AG348" i="6"/>
  <c r="AH348" i="6" s="1"/>
  <c r="AJ348" i="6"/>
  <c r="AK348" i="6"/>
  <c r="AL348" i="6"/>
  <c r="AN348" i="6"/>
  <c r="AO348" i="6"/>
  <c r="AP348" i="6"/>
  <c r="AR348" i="6"/>
  <c r="AS348" i="6"/>
  <c r="AT348" i="6"/>
  <c r="AG349" i="6"/>
  <c r="AH349" i="6" s="1"/>
  <c r="AI349" i="6" s="1"/>
  <c r="AL349" i="6"/>
  <c r="AN349" i="6"/>
  <c r="AP349" i="6" s="1"/>
  <c r="AO349" i="6"/>
  <c r="AQ349" i="6"/>
  <c r="AR349" i="6"/>
  <c r="AS349" i="6"/>
  <c r="AT349" i="6"/>
  <c r="AG350" i="6"/>
  <c r="AH350" i="6" s="1"/>
  <c r="AL350" i="6"/>
  <c r="AM350" i="6"/>
  <c r="AN350" i="6"/>
  <c r="AP350" i="6" s="1"/>
  <c r="AO350" i="6"/>
  <c r="AR350" i="6"/>
  <c r="AS350" i="6"/>
  <c r="AT350" i="6"/>
  <c r="AG351" i="6"/>
  <c r="AH351" i="6"/>
  <c r="AQ351" i="6" s="1"/>
  <c r="AL351" i="6"/>
  <c r="AN351" i="6"/>
  <c r="AO351" i="6"/>
  <c r="AP351" i="6"/>
  <c r="AR351" i="6"/>
  <c r="AS351" i="6"/>
  <c r="AT351" i="6"/>
  <c r="AG352" i="6"/>
  <c r="AH352" i="6" s="1"/>
  <c r="AJ352" i="6" s="1"/>
  <c r="AL352" i="6"/>
  <c r="AM352" i="6"/>
  <c r="AN352" i="6"/>
  <c r="AO352" i="6"/>
  <c r="AP352" i="6" s="1"/>
  <c r="AR352" i="6"/>
  <c r="AS352" i="6"/>
  <c r="AT352" i="6"/>
  <c r="AG353" i="6"/>
  <c r="AH353" i="6" s="1"/>
  <c r="AI353" i="6"/>
  <c r="AL353" i="6"/>
  <c r="AM353" i="6"/>
  <c r="AN353" i="6"/>
  <c r="AP353" i="6" s="1"/>
  <c r="AO353" i="6"/>
  <c r="AQ353" i="6"/>
  <c r="AR353" i="6"/>
  <c r="AS353" i="6"/>
  <c r="AT353" i="6"/>
  <c r="AG354" i="6"/>
  <c r="AH354" i="6" s="1"/>
  <c r="AL354" i="6"/>
  <c r="AN354" i="6"/>
  <c r="AO354" i="6"/>
  <c r="AP354" i="6"/>
  <c r="AR354" i="6"/>
  <c r="AS354" i="6"/>
  <c r="AT354" i="6"/>
  <c r="AG355" i="6"/>
  <c r="AH355" i="6"/>
  <c r="AK355" i="6" s="1"/>
  <c r="AL355" i="6"/>
  <c r="AN355" i="6"/>
  <c r="AO355" i="6"/>
  <c r="AP355" i="6"/>
  <c r="AQ355" i="6"/>
  <c r="AR355" i="6"/>
  <c r="AS355" i="6"/>
  <c r="AT355" i="6"/>
  <c r="AG356" i="6"/>
  <c r="AH356" i="6" s="1"/>
  <c r="AJ356" i="6"/>
  <c r="AL356" i="6"/>
  <c r="AN356" i="6"/>
  <c r="AO356" i="6"/>
  <c r="AP356" i="6" s="1"/>
  <c r="AR356" i="6"/>
  <c r="AS356" i="6"/>
  <c r="AT356" i="6"/>
  <c r="AG357" i="6"/>
  <c r="AH357" i="6" s="1"/>
  <c r="AI357" i="6" s="1"/>
  <c r="AL357" i="6"/>
  <c r="AN357" i="6"/>
  <c r="AP357" i="6" s="1"/>
  <c r="AO357" i="6"/>
  <c r="AQ357" i="6"/>
  <c r="AR357" i="6"/>
  <c r="AS357" i="6"/>
  <c r="AT357" i="6"/>
  <c r="AG358" i="6"/>
  <c r="AH358" i="6" s="1"/>
  <c r="AL358" i="6"/>
  <c r="AM358" i="6"/>
  <c r="AN358" i="6"/>
  <c r="AP358" i="6" s="1"/>
  <c r="AO358" i="6"/>
  <c r="AR358" i="6"/>
  <c r="AS358" i="6"/>
  <c r="AT358" i="6"/>
  <c r="AG359" i="6"/>
  <c r="AH359" i="6"/>
  <c r="AI359" i="6" s="1"/>
  <c r="AL359" i="6"/>
  <c r="AM359" i="6"/>
  <c r="AN359" i="6"/>
  <c r="AO359" i="6"/>
  <c r="AP359" i="6"/>
  <c r="AQ359" i="6"/>
  <c r="AR359" i="6"/>
  <c r="AS359" i="6"/>
  <c r="AT359" i="6"/>
  <c r="AG360" i="6"/>
  <c r="AH360" i="6" s="1"/>
  <c r="AJ360" i="6" s="1"/>
  <c r="AL360" i="6"/>
  <c r="AN360" i="6"/>
  <c r="AO360" i="6"/>
  <c r="AP360" i="6"/>
  <c r="AR360" i="6"/>
  <c r="AS360" i="6"/>
  <c r="AT360" i="6"/>
  <c r="AG361" i="6"/>
  <c r="AH361" i="6" s="1"/>
  <c r="AI361" i="6"/>
  <c r="AL361" i="6"/>
  <c r="AN361" i="6"/>
  <c r="AP361" i="6" s="1"/>
  <c r="AO361" i="6"/>
  <c r="AR361" i="6"/>
  <c r="AS361" i="6"/>
  <c r="AT361" i="6"/>
  <c r="AG362" i="6"/>
  <c r="AH362" i="6" s="1"/>
  <c r="AL362" i="6"/>
  <c r="AN362" i="6"/>
  <c r="AO362" i="6"/>
  <c r="AP362" i="6"/>
  <c r="AR362" i="6"/>
  <c r="AS362" i="6"/>
  <c r="AT362" i="6"/>
  <c r="AG363" i="6"/>
  <c r="AH363" i="6"/>
  <c r="AK363" i="6" s="1"/>
  <c r="AI363" i="6"/>
  <c r="AJ363" i="6"/>
  <c r="AL363" i="6"/>
  <c r="AM363" i="6"/>
  <c r="AN363" i="6"/>
  <c r="AO363" i="6"/>
  <c r="AP363" i="6"/>
  <c r="AQ363" i="6"/>
  <c r="AR363" i="6"/>
  <c r="AS363" i="6"/>
  <c r="AT363" i="6"/>
  <c r="AG364" i="6"/>
  <c r="AH364" i="6" s="1"/>
  <c r="AL364" i="6"/>
  <c r="AN364" i="6"/>
  <c r="AO364" i="6"/>
  <c r="AP364" i="6"/>
  <c r="AR364" i="6"/>
  <c r="AS364" i="6"/>
  <c r="AT364" i="6"/>
  <c r="AG365" i="6"/>
  <c r="AH365" i="6" s="1"/>
  <c r="AI365" i="6" s="1"/>
  <c r="AL365" i="6"/>
  <c r="AN365" i="6"/>
  <c r="AP365" i="6" s="1"/>
  <c r="AO365" i="6"/>
  <c r="AR365" i="6"/>
  <c r="AS365" i="6"/>
  <c r="AT365" i="6"/>
  <c r="AG366" i="6"/>
  <c r="AH366" i="6"/>
  <c r="AK366" i="6"/>
  <c r="AL366" i="6"/>
  <c r="AM366" i="6"/>
  <c r="AN366" i="6"/>
  <c r="AP366" i="6" s="1"/>
  <c r="AO366" i="6"/>
  <c r="AR366" i="6"/>
  <c r="AS366" i="6"/>
  <c r="AT366" i="6"/>
  <c r="AG367" i="6"/>
  <c r="AH367" i="6"/>
  <c r="AK367" i="6" s="1"/>
  <c r="AJ367" i="6"/>
  <c r="AL367" i="6"/>
  <c r="AM367" i="6"/>
  <c r="AN367" i="6"/>
  <c r="AO367" i="6"/>
  <c r="AP367" i="6"/>
  <c r="AQ367" i="6"/>
  <c r="AR367" i="6"/>
  <c r="AS367" i="6"/>
  <c r="AT367" i="6"/>
  <c r="AG368" i="6"/>
  <c r="AH368" i="6" s="1"/>
  <c r="AJ368" i="6"/>
  <c r="AK368" i="6"/>
  <c r="AL368" i="6"/>
  <c r="AN368" i="6"/>
  <c r="AO368" i="6"/>
  <c r="AP368" i="6"/>
  <c r="AR368" i="6"/>
  <c r="AS368" i="6"/>
  <c r="AT368" i="6"/>
  <c r="AG369" i="6"/>
  <c r="AH369" i="6" s="1"/>
  <c r="AL369" i="6"/>
  <c r="AN369" i="6"/>
  <c r="AP369" i="6" s="1"/>
  <c r="AO369" i="6"/>
  <c r="AR369" i="6"/>
  <c r="AS369" i="6"/>
  <c r="AT369" i="6"/>
  <c r="AG370" i="6"/>
  <c r="AH370" i="6"/>
  <c r="AK370" i="6" s="1"/>
  <c r="AL370" i="6"/>
  <c r="AM370" i="6"/>
  <c r="AN370" i="6"/>
  <c r="AP370" i="6" s="1"/>
  <c r="AO370" i="6"/>
  <c r="AR370" i="6"/>
  <c r="AS370" i="6"/>
  <c r="AT370" i="6"/>
  <c r="AG371" i="6"/>
  <c r="AH371" i="6"/>
  <c r="AK371" i="6" s="1"/>
  <c r="AI371" i="6"/>
  <c r="AJ371" i="6"/>
  <c r="AL371" i="6"/>
  <c r="AM371" i="6"/>
  <c r="AN371" i="6"/>
  <c r="AO371" i="6"/>
  <c r="AP371" i="6"/>
  <c r="AQ371" i="6"/>
  <c r="AR371" i="6"/>
  <c r="AS371" i="6"/>
  <c r="AT371" i="6"/>
  <c r="AG372" i="6"/>
  <c r="AH372" i="6" s="1"/>
  <c r="AK372" i="6" s="1"/>
  <c r="AJ372" i="6"/>
  <c r="AL372" i="6"/>
  <c r="AN372" i="6"/>
  <c r="AO372" i="6"/>
  <c r="AP372" i="6"/>
  <c r="AR372" i="6"/>
  <c r="AS372" i="6"/>
  <c r="AT372" i="6"/>
  <c r="AG373" i="6"/>
  <c r="AH373" i="6" s="1"/>
  <c r="AI373" i="6"/>
  <c r="AL373" i="6"/>
  <c r="AM373" i="6"/>
  <c r="AN373" i="6"/>
  <c r="AP373" i="6" s="1"/>
  <c r="AO373" i="6"/>
  <c r="AQ373" i="6"/>
  <c r="AR373" i="6"/>
  <c r="AS373" i="6"/>
  <c r="AT373" i="6"/>
  <c r="AG374" i="6"/>
  <c r="AH374" i="6" s="1"/>
  <c r="AL374" i="6"/>
  <c r="AN374" i="6"/>
  <c r="AO374" i="6"/>
  <c r="AP374" i="6"/>
  <c r="AR374" i="6"/>
  <c r="AS374" i="6"/>
  <c r="AT374" i="6"/>
  <c r="AG375" i="6"/>
  <c r="AH375" i="6"/>
  <c r="AK375" i="6" s="1"/>
  <c r="AL375" i="6"/>
  <c r="AM375" i="6"/>
  <c r="AN375" i="6"/>
  <c r="AO375" i="6"/>
  <c r="AP375" i="6"/>
  <c r="AQ375" i="6"/>
  <c r="AR375" i="6"/>
  <c r="AS375" i="6"/>
  <c r="AT375" i="6"/>
  <c r="AG376" i="6"/>
  <c r="AH376" i="6" s="1"/>
  <c r="AJ376" i="6"/>
  <c r="AL376" i="6"/>
  <c r="AN376" i="6"/>
  <c r="AO376" i="6"/>
  <c r="AP376" i="6" s="1"/>
  <c r="AR376" i="6"/>
  <c r="AS376" i="6"/>
  <c r="AT376" i="6"/>
  <c r="AG377" i="6"/>
  <c r="AH377" i="6" s="1"/>
  <c r="AI377" i="6" s="1"/>
  <c r="AL377" i="6"/>
  <c r="AN377" i="6"/>
  <c r="AP377" i="6" s="1"/>
  <c r="AO377" i="6"/>
  <c r="AQ377" i="6"/>
  <c r="AR377" i="6"/>
  <c r="AS377" i="6"/>
  <c r="AT377" i="6"/>
  <c r="AG378" i="6"/>
  <c r="AH378" i="6" s="1"/>
  <c r="AL378" i="6"/>
  <c r="AN378" i="6"/>
  <c r="AP378" i="6" s="1"/>
  <c r="AO378" i="6"/>
  <c r="AR378" i="6"/>
  <c r="AS378" i="6"/>
  <c r="AT378" i="6"/>
  <c r="AG379" i="6"/>
  <c r="AH379" i="6"/>
  <c r="AQ379" i="6" s="1"/>
  <c r="AL379" i="6"/>
  <c r="AM379" i="6"/>
  <c r="AN379" i="6"/>
  <c r="AO379" i="6"/>
  <c r="AP379" i="6"/>
  <c r="AR379" i="6"/>
  <c r="AS379" i="6"/>
  <c r="AT379" i="6"/>
  <c r="AG380" i="6"/>
  <c r="AH380" i="6" s="1"/>
  <c r="AJ380" i="6" s="1"/>
  <c r="AL380" i="6"/>
  <c r="AN380" i="6"/>
  <c r="AO380" i="6"/>
  <c r="AP380" i="6"/>
  <c r="AR380" i="6"/>
  <c r="AS380" i="6"/>
  <c r="AT380" i="6"/>
  <c r="AG381" i="6"/>
  <c r="AH381" i="6" s="1"/>
  <c r="AI381" i="6"/>
  <c r="AL381" i="6"/>
  <c r="AM381" i="6"/>
  <c r="AN381" i="6"/>
  <c r="AP381" i="6" s="1"/>
  <c r="AO381" i="6"/>
  <c r="AR381" i="6"/>
  <c r="AS381" i="6"/>
  <c r="AT381" i="6"/>
  <c r="AG382" i="6"/>
  <c r="AH382" i="6" s="1"/>
  <c r="AL382" i="6"/>
  <c r="AM382" i="6"/>
  <c r="AN382" i="6"/>
  <c r="AO382" i="6"/>
  <c r="AP382" i="6"/>
  <c r="AR382" i="6"/>
  <c r="AS382" i="6"/>
  <c r="AT382" i="6"/>
  <c r="AG383" i="6"/>
  <c r="AH383" i="6"/>
  <c r="AK383" i="6" s="1"/>
  <c r="AI383" i="6"/>
  <c r="AJ383" i="6"/>
  <c r="AL383" i="6"/>
  <c r="AN383" i="6"/>
  <c r="AO383" i="6"/>
  <c r="AP383" i="6"/>
  <c r="AQ383" i="6"/>
  <c r="AR383" i="6"/>
  <c r="AS383" i="6"/>
  <c r="AT383" i="6"/>
  <c r="AG384" i="6"/>
  <c r="AH384" i="6" s="1"/>
  <c r="AL384" i="6"/>
  <c r="AN384" i="6"/>
  <c r="AO384" i="6"/>
  <c r="AP384" i="6" s="1"/>
  <c r="AR384" i="6"/>
  <c r="AS384" i="6"/>
  <c r="AT384" i="6"/>
  <c r="AG385" i="6"/>
  <c r="AH385" i="6" s="1"/>
  <c r="AI385" i="6"/>
  <c r="AL385" i="6"/>
  <c r="AM385" i="6"/>
  <c r="AN385" i="6"/>
  <c r="AP385" i="6" s="1"/>
  <c r="AO385" i="6"/>
  <c r="AQ385" i="6"/>
  <c r="AR385" i="6"/>
  <c r="AS385" i="6"/>
  <c r="AT385" i="6"/>
  <c r="AG386" i="6"/>
  <c r="AH386" i="6"/>
  <c r="AK386" i="6"/>
  <c r="AL386" i="6"/>
  <c r="AN386" i="6"/>
  <c r="AO386" i="6"/>
  <c r="AP386" i="6"/>
  <c r="AR386" i="6"/>
  <c r="AS386" i="6"/>
  <c r="AT386" i="6"/>
  <c r="AG387" i="6"/>
  <c r="AH387" i="6"/>
  <c r="AL387" i="6"/>
  <c r="AN387" i="6"/>
  <c r="AO387" i="6"/>
  <c r="AP387" i="6"/>
  <c r="AQ387" i="6"/>
  <c r="AR387" i="6"/>
  <c r="AS387" i="6"/>
  <c r="AT387" i="6"/>
  <c r="AG388" i="6"/>
  <c r="AH388" i="6"/>
  <c r="AJ388" i="6"/>
  <c r="AK388" i="6"/>
  <c r="AL388" i="6"/>
  <c r="AN388" i="6"/>
  <c r="AO388" i="6"/>
  <c r="AP388" i="6" s="1"/>
  <c r="AR388" i="6"/>
  <c r="AS388" i="6"/>
  <c r="AT388" i="6"/>
  <c r="AG389" i="6"/>
  <c r="AH389" i="6" s="1"/>
  <c r="AL389" i="6"/>
  <c r="AN389" i="6"/>
  <c r="AP389" i="6" s="1"/>
  <c r="AO389" i="6"/>
  <c r="AR389" i="6"/>
  <c r="AS389" i="6"/>
  <c r="AT389" i="6"/>
  <c r="AG390" i="6"/>
  <c r="AH390" i="6" s="1"/>
  <c r="AL390" i="6"/>
  <c r="AN390" i="6"/>
  <c r="AP390" i="6" s="1"/>
  <c r="AO390" i="6"/>
  <c r="AR390" i="6"/>
  <c r="AS390" i="6"/>
  <c r="AT390" i="6"/>
  <c r="AG391" i="6"/>
  <c r="AH391" i="6"/>
  <c r="AL391" i="6"/>
  <c r="AN391" i="6"/>
  <c r="AO391" i="6"/>
  <c r="AP391" i="6"/>
  <c r="AR391" i="6"/>
  <c r="AS391" i="6"/>
  <c r="AT391" i="6"/>
  <c r="AG392" i="6"/>
  <c r="AH392" i="6" s="1"/>
  <c r="AL392" i="6"/>
  <c r="AN392" i="6"/>
  <c r="AO392" i="6"/>
  <c r="AP392" i="6"/>
  <c r="AR392" i="6"/>
  <c r="AS392" i="6"/>
  <c r="AT392" i="6"/>
  <c r="AG393" i="6"/>
  <c r="AH393" i="6" s="1"/>
  <c r="AI393" i="6" s="1"/>
  <c r="AL393" i="6"/>
  <c r="AN393" i="6"/>
  <c r="AP393" i="6" s="1"/>
  <c r="AO393" i="6"/>
  <c r="AR393" i="6"/>
  <c r="AS393" i="6"/>
  <c r="AT393" i="6"/>
  <c r="AG394" i="6"/>
  <c r="AH394" i="6"/>
  <c r="AK394" i="6" s="1"/>
  <c r="AL394" i="6"/>
  <c r="AM394" i="6"/>
  <c r="AN394" i="6"/>
  <c r="AP394" i="6" s="1"/>
  <c r="AO394" i="6"/>
  <c r="AR394" i="6"/>
  <c r="AS394" i="6"/>
  <c r="AT394" i="6"/>
  <c r="AG395" i="6"/>
  <c r="AH395" i="6"/>
  <c r="AK395" i="6" s="1"/>
  <c r="AI395" i="6"/>
  <c r="AJ395" i="6"/>
  <c r="AL395" i="6"/>
  <c r="AM395" i="6"/>
  <c r="AN395" i="6"/>
  <c r="AP395" i="6" s="1"/>
  <c r="AO395" i="6"/>
  <c r="AQ395" i="6"/>
  <c r="AR395" i="6"/>
  <c r="AS395" i="6"/>
  <c r="AT395" i="6"/>
  <c r="AG396" i="6"/>
  <c r="AH396" i="6"/>
  <c r="AJ396" i="6" s="1"/>
  <c r="AL396" i="6"/>
  <c r="AN396" i="6"/>
  <c r="AO396" i="6"/>
  <c r="AP396" i="6"/>
  <c r="AR396" i="6"/>
  <c r="AS396" i="6"/>
  <c r="AT396" i="6"/>
  <c r="AG397" i="6"/>
  <c r="AH397" i="6" s="1"/>
  <c r="AK397" i="6" s="1"/>
  <c r="AI397" i="6"/>
  <c r="AJ397" i="6"/>
  <c r="AL397" i="6"/>
  <c r="AM397" i="6"/>
  <c r="AN397" i="6"/>
  <c r="AP397" i="6" s="1"/>
  <c r="AO397" i="6"/>
  <c r="AR397" i="6"/>
  <c r="AS397" i="6"/>
  <c r="AT397" i="6"/>
  <c r="AG398" i="6"/>
  <c r="AH398" i="6" s="1"/>
  <c r="AL398" i="6"/>
  <c r="AM398" i="6"/>
  <c r="AN398" i="6"/>
  <c r="AO398" i="6"/>
  <c r="AP398" i="6"/>
  <c r="AR398" i="6"/>
  <c r="AS398" i="6"/>
  <c r="AT398" i="6"/>
  <c r="AG399" i="6"/>
  <c r="AH399" i="6"/>
  <c r="AK399" i="6" s="1"/>
  <c r="AI399" i="6"/>
  <c r="AJ399" i="6"/>
  <c r="AL399" i="6"/>
  <c r="AN399" i="6"/>
  <c r="AP399" i="6" s="1"/>
  <c r="AO399" i="6"/>
  <c r="AQ399" i="6"/>
  <c r="AR399" i="6"/>
  <c r="AS399" i="6"/>
  <c r="AT399" i="6"/>
  <c r="AG400" i="6"/>
  <c r="AH400" i="6" s="1"/>
  <c r="AL400" i="6"/>
  <c r="AN400" i="6"/>
  <c r="AO400" i="6"/>
  <c r="AP400" i="6" s="1"/>
  <c r="AR400" i="6"/>
  <c r="AS400" i="6"/>
  <c r="AT400" i="6"/>
  <c r="AG401" i="6"/>
  <c r="AH401" i="6" s="1"/>
  <c r="AK401" i="6" s="1"/>
  <c r="AI401" i="6"/>
  <c r="AJ401" i="6"/>
  <c r="AL401" i="6"/>
  <c r="AN401" i="6"/>
  <c r="AP401" i="6" s="1"/>
  <c r="AO401" i="6"/>
  <c r="AR401" i="6"/>
  <c r="AS401" i="6"/>
  <c r="AT401" i="6"/>
  <c r="AG402" i="6"/>
  <c r="AH402" i="6" s="1"/>
  <c r="AL402" i="6"/>
  <c r="AN402" i="6"/>
  <c r="AO402" i="6"/>
  <c r="AP402" i="6"/>
  <c r="AR402" i="6"/>
  <c r="AS402" i="6"/>
  <c r="AT402" i="6"/>
  <c r="AG403" i="6"/>
  <c r="AH403" i="6"/>
  <c r="AK403" i="6" s="1"/>
  <c r="AI403" i="6"/>
  <c r="AJ403" i="6"/>
  <c r="AL403" i="6"/>
  <c r="AM403" i="6"/>
  <c r="AN403" i="6"/>
  <c r="AO403" i="6"/>
  <c r="AP403" i="6"/>
  <c r="AQ403" i="6"/>
  <c r="AR403" i="6"/>
  <c r="AS403" i="6"/>
  <c r="AT403" i="6"/>
  <c r="AG404" i="6"/>
  <c r="AH404" i="6" s="1"/>
  <c r="AL404" i="6"/>
  <c r="AN404" i="6"/>
  <c r="AO404" i="6"/>
  <c r="AP404" i="6"/>
  <c r="AR404" i="6"/>
  <c r="AS404" i="6"/>
  <c r="AT404" i="6"/>
  <c r="AG405" i="6"/>
  <c r="AH405" i="6" s="1"/>
  <c r="AK405" i="6" s="1"/>
  <c r="AI405" i="6"/>
  <c r="AJ405" i="6"/>
  <c r="AL405" i="6"/>
  <c r="AM405" i="6"/>
  <c r="AN405" i="6"/>
  <c r="AP405" i="6" s="1"/>
  <c r="AO405" i="6"/>
  <c r="AQ405" i="6"/>
  <c r="AR405" i="6"/>
  <c r="AS405" i="6"/>
  <c r="AT405" i="6"/>
  <c r="AG406" i="6"/>
  <c r="Q11" i="8" s="1"/>
  <c r="AH406" i="6"/>
  <c r="AL406" i="6"/>
  <c r="AM406" i="6"/>
  <c r="AN406" i="6"/>
  <c r="AO406" i="6"/>
  <c r="AP406" i="6"/>
  <c r="AR406" i="6"/>
  <c r="AS406" i="6"/>
  <c r="AT406" i="6"/>
  <c r="AG407" i="6"/>
  <c r="AH407" i="6"/>
  <c r="AK407" i="6" s="1"/>
  <c r="AL407" i="6"/>
  <c r="AN407" i="6"/>
  <c r="AP407" i="6" s="1"/>
  <c r="AO407" i="6"/>
  <c r="AQ407" i="6"/>
  <c r="AR407" i="6"/>
  <c r="AS407" i="6"/>
  <c r="AT407" i="6"/>
  <c r="AG408" i="6"/>
  <c r="AH408" i="6"/>
  <c r="AL408" i="6"/>
  <c r="AN408" i="6"/>
  <c r="AO408" i="6"/>
  <c r="AP408" i="6"/>
  <c r="AR408" i="6"/>
  <c r="AS408" i="6"/>
  <c r="AT408" i="6"/>
  <c r="AG409" i="6"/>
  <c r="AH409" i="6" s="1"/>
  <c r="AK409" i="6" s="1"/>
  <c r="AL409" i="6"/>
  <c r="AN409" i="6"/>
  <c r="AP409" i="6" s="1"/>
  <c r="AO409" i="6"/>
  <c r="AR409" i="6"/>
  <c r="AS409" i="6"/>
  <c r="AT409" i="6"/>
  <c r="AG410" i="6"/>
  <c r="AH410" i="6"/>
  <c r="AK410" i="6"/>
  <c r="AL410" i="6"/>
  <c r="AN410" i="6"/>
  <c r="AP410" i="6" s="1"/>
  <c r="AO410" i="6"/>
  <c r="AR410" i="6"/>
  <c r="AT410" i="6"/>
  <c r="AG411" i="6"/>
  <c r="AH411" i="6" s="1"/>
  <c r="AL411" i="6"/>
  <c r="AM411" i="6"/>
  <c r="AN411" i="6"/>
  <c r="AO411" i="6"/>
  <c r="AR411" i="6"/>
  <c r="AS411" i="6"/>
  <c r="AT411" i="6"/>
  <c r="AG412" i="6"/>
  <c r="AH412" i="6"/>
  <c r="AJ412" i="6" s="1"/>
  <c r="AI412" i="6"/>
  <c r="AK412" i="6"/>
  <c r="AL412" i="6"/>
  <c r="AM412" i="6"/>
  <c r="AN412" i="6"/>
  <c r="AO412" i="6"/>
  <c r="AP412" i="6"/>
  <c r="AQ412" i="6"/>
  <c r="AR412" i="6"/>
  <c r="AS412" i="6"/>
  <c r="AT412" i="6"/>
  <c r="AG413" i="6"/>
  <c r="AH413" i="6" s="1"/>
  <c r="AJ413" i="6" s="1"/>
  <c r="AK413" i="6"/>
  <c r="AL413" i="6"/>
  <c r="AN413" i="6"/>
  <c r="AO413" i="6"/>
  <c r="AR413" i="6"/>
  <c r="AS413" i="6"/>
  <c r="AT413" i="6"/>
  <c r="AG414" i="6"/>
  <c r="AH414" i="6" s="1"/>
  <c r="AL414" i="6"/>
  <c r="AN414" i="6"/>
  <c r="AO414" i="6"/>
  <c r="AP414" i="6" s="1"/>
  <c r="AR414" i="6"/>
  <c r="AS414" i="6"/>
  <c r="AT414" i="6"/>
  <c r="AG415" i="6"/>
  <c r="AH415" i="6" s="1"/>
  <c r="AI415" i="6"/>
  <c r="AL415" i="6"/>
  <c r="AN415" i="6"/>
  <c r="AP415" i="6" s="1"/>
  <c r="AO415" i="6"/>
  <c r="AR415" i="6"/>
  <c r="AS415" i="6"/>
  <c r="AT415" i="6"/>
  <c r="AG416" i="6"/>
  <c r="AH416" i="6"/>
  <c r="AJ416" i="6" s="1"/>
  <c r="AI416" i="6"/>
  <c r="AK416" i="6"/>
  <c r="AL416" i="6"/>
  <c r="AM416" i="6"/>
  <c r="AN416" i="6"/>
  <c r="AO416" i="6"/>
  <c r="AP416" i="6"/>
  <c r="AQ416" i="6"/>
  <c r="AR416" i="6"/>
  <c r="AT416" i="6"/>
  <c r="AG417" i="6"/>
  <c r="AH417" i="6"/>
  <c r="AL417" i="6"/>
  <c r="AN417" i="6"/>
  <c r="AO417" i="6"/>
  <c r="AP417" i="6"/>
  <c r="AR417" i="6"/>
  <c r="AS417" i="6"/>
  <c r="AT417" i="6"/>
  <c r="AG418" i="6"/>
  <c r="AH418" i="6"/>
  <c r="AK418" i="6" s="1"/>
  <c r="AL418" i="6"/>
  <c r="AN418" i="6"/>
  <c r="AP418" i="6" s="1"/>
  <c r="AO418" i="6"/>
  <c r="AQ418" i="6"/>
  <c r="AR418" i="6"/>
  <c r="AS418" i="6"/>
  <c r="AT418" i="6"/>
  <c r="AG419" i="6"/>
  <c r="AH419" i="6"/>
  <c r="AL419" i="6"/>
  <c r="AM419" i="6"/>
  <c r="AN419" i="6"/>
  <c r="AO419" i="6"/>
  <c r="AP419" i="6"/>
  <c r="AR419" i="6"/>
  <c r="AS419" i="6"/>
  <c r="AT419" i="6"/>
  <c r="AG420" i="6"/>
  <c r="AH420" i="6" s="1"/>
  <c r="AK420" i="6" s="1"/>
  <c r="AL420" i="6"/>
  <c r="AN420" i="6"/>
  <c r="AP420" i="6" s="1"/>
  <c r="AO420" i="6"/>
  <c r="AR420" i="6"/>
  <c r="AS420" i="6"/>
  <c r="AT420" i="6"/>
  <c r="AG421" i="6"/>
  <c r="AH421" i="6"/>
  <c r="AK421" i="6"/>
  <c r="AL421" i="6"/>
  <c r="AM421" i="6"/>
  <c r="AN421" i="6"/>
  <c r="AP421" i="6" s="1"/>
  <c r="AO421" i="6"/>
  <c r="AR421" i="6"/>
  <c r="AS421" i="6"/>
  <c r="AT421" i="6"/>
  <c r="AG422" i="6"/>
  <c r="AH422" i="6"/>
  <c r="AK422" i="6" s="1"/>
  <c r="AI422" i="6"/>
  <c r="AJ422" i="6"/>
  <c r="AL422" i="6"/>
  <c r="AN422" i="6"/>
  <c r="AP422" i="6" s="1"/>
  <c r="AO422" i="6"/>
  <c r="AQ422" i="6"/>
  <c r="AR422" i="6"/>
  <c r="AS422" i="6"/>
  <c r="AT422" i="6"/>
  <c r="AG423" i="6"/>
  <c r="AH423" i="6"/>
  <c r="AL423" i="6"/>
  <c r="AM423" i="6"/>
  <c r="AN423" i="6"/>
  <c r="AO423" i="6"/>
  <c r="AP423" i="6"/>
  <c r="AR423" i="6"/>
  <c r="AS423" i="6"/>
  <c r="AT423" i="6"/>
  <c r="AG424" i="6"/>
  <c r="AH424" i="6" s="1"/>
  <c r="AK424" i="6" s="1"/>
  <c r="AI424" i="6"/>
  <c r="AJ424" i="6"/>
  <c r="AL424" i="6"/>
  <c r="AM424" i="6"/>
  <c r="AN424" i="6"/>
  <c r="AP424" i="6" s="1"/>
  <c r="AO424" i="6"/>
  <c r="AQ424" i="6"/>
  <c r="AR424" i="6"/>
  <c r="AS424" i="6"/>
  <c r="AT424" i="6"/>
  <c r="AG425" i="6"/>
  <c r="AH425" i="6"/>
  <c r="AK425" i="6"/>
  <c r="AL425" i="6"/>
  <c r="AN425" i="6"/>
  <c r="AP425" i="6" s="1"/>
  <c r="AO425" i="6"/>
  <c r="AR425" i="6"/>
  <c r="AS425" i="6"/>
  <c r="AT425" i="6"/>
  <c r="AG426" i="6"/>
  <c r="AH426" i="6"/>
  <c r="AK426" i="6" s="1"/>
  <c r="AJ426" i="6"/>
  <c r="AL426" i="6"/>
  <c r="AM426" i="6"/>
  <c r="AN426" i="6"/>
  <c r="AO426" i="6"/>
  <c r="AP426" i="6"/>
  <c r="AQ426" i="6"/>
  <c r="AR426" i="6"/>
  <c r="AS426" i="6"/>
  <c r="AT426" i="6"/>
  <c r="AG427" i="6"/>
  <c r="AH427" i="6"/>
  <c r="AJ427" i="6"/>
  <c r="AK427" i="6"/>
  <c r="AL427" i="6"/>
  <c r="AN427" i="6"/>
  <c r="AO427" i="6"/>
  <c r="AP427" i="6"/>
  <c r="AR427" i="6"/>
  <c r="AS427" i="6"/>
  <c r="AT427" i="6"/>
  <c r="AG428" i="6"/>
  <c r="AH428" i="6" s="1"/>
  <c r="AK428" i="6" s="1"/>
  <c r="AJ428" i="6"/>
  <c r="AL428" i="6"/>
  <c r="AN428" i="6"/>
  <c r="AP428" i="6" s="1"/>
  <c r="AO428" i="6"/>
  <c r="AQ428" i="6"/>
  <c r="AT428" i="6"/>
  <c r="AG429" i="6"/>
  <c r="AH429" i="6"/>
  <c r="AK429" i="6" s="1"/>
  <c r="AL429" i="6"/>
  <c r="AN429" i="6"/>
  <c r="AP429" i="6" s="1"/>
  <c r="AO429" i="6"/>
  <c r="AQ429" i="6"/>
  <c r="AR429" i="6"/>
  <c r="AS429" i="6"/>
  <c r="AT429" i="6"/>
  <c r="AG430" i="6"/>
  <c r="AH430" i="6" s="1"/>
  <c r="AL430" i="6"/>
  <c r="AM430" i="6"/>
  <c r="AN430" i="6"/>
  <c r="AO430" i="6"/>
  <c r="AP430" i="6"/>
  <c r="AR430" i="6"/>
  <c r="AS430" i="6"/>
  <c r="AT430" i="6"/>
  <c r="AG431" i="6"/>
  <c r="AH431" i="6" s="1"/>
  <c r="AK431" i="6" s="1"/>
  <c r="AL431" i="6"/>
  <c r="AN431" i="6"/>
  <c r="AP431" i="6" s="1"/>
  <c r="AO431" i="6"/>
  <c r="AR431" i="6"/>
  <c r="AS431" i="6"/>
  <c r="AT431" i="6"/>
  <c r="AG432" i="6"/>
  <c r="AH432" i="6"/>
  <c r="AQ432" i="6" s="1"/>
  <c r="AL432" i="6"/>
  <c r="AM432" i="6"/>
  <c r="AN432" i="6"/>
  <c r="AO432" i="6"/>
  <c r="AP432" i="6"/>
  <c r="AR432" i="6"/>
  <c r="AS432" i="6"/>
  <c r="AT432" i="6"/>
  <c r="AG433" i="6"/>
  <c r="AH433" i="6"/>
  <c r="AI433" i="6"/>
  <c r="AJ433" i="6"/>
  <c r="AK433" i="6"/>
  <c r="AL433" i="6"/>
  <c r="AN433" i="6"/>
  <c r="AO433" i="6"/>
  <c r="AP433" i="6"/>
  <c r="AQ433" i="6"/>
  <c r="AR433" i="6"/>
  <c r="AS433" i="6"/>
  <c r="AT433" i="6"/>
  <c r="AG434" i="6"/>
  <c r="AH434" i="6" s="1"/>
  <c r="AL434" i="6"/>
  <c r="AN434" i="6"/>
  <c r="AO434" i="6"/>
  <c r="AP434" i="6"/>
  <c r="AR434" i="6"/>
  <c r="AS434" i="6"/>
  <c r="AT434" i="6"/>
  <c r="AG435" i="6"/>
  <c r="AH435" i="6" s="1"/>
  <c r="AK435" i="6" s="1"/>
  <c r="AI435" i="6"/>
  <c r="AJ435" i="6"/>
  <c r="AL435" i="6"/>
  <c r="AN435" i="6"/>
  <c r="AP435" i="6" s="1"/>
  <c r="AO435" i="6"/>
  <c r="AR435" i="6"/>
  <c r="AS435" i="6"/>
  <c r="AT435" i="6"/>
  <c r="AG436" i="6"/>
  <c r="AH436" i="6" s="1"/>
  <c r="AL436" i="6"/>
  <c r="AN436" i="6"/>
  <c r="AO436" i="6"/>
  <c r="AP436" i="6"/>
  <c r="AR436" i="6"/>
  <c r="AS436" i="6"/>
  <c r="AT436" i="6"/>
  <c r="AG437" i="6"/>
  <c r="AH437" i="6"/>
  <c r="AK437" i="6" s="1"/>
  <c r="AI437" i="6"/>
  <c r="AJ437" i="6"/>
  <c r="AL437" i="6"/>
  <c r="AM437" i="6"/>
  <c r="AN437" i="6"/>
  <c r="AO437" i="6"/>
  <c r="AP437" i="6"/>
  <c r="AQ437" i="6"/>
  <c r="AR437" i="6"/>
  <c r="AS437" i="6"/>
  <c r="AT437" i="6"/>
  <c r="AG438" i="6"/>
  <c r="AH438" i="6" s="1"/>
  <c r="AK438" i="6"/>
  <c r="AL438" i="6"/>
  <c r="AM438" i="6"/>
  <c r="AN438" i="6"/>
  <c r="AO438" i="6"/>
  <c r="AP438" i="6" s="1"/>
  <c r="AR438" i="6"/>
  <c r="AS438" i="6"/>
  <c r="AT438" i="6"/>
  <c r="AG439" i="6"/>
  <c r="AH439" i="6" s="1"/>
  <c r="AI439" i="6" s="1"/>
  <c r="AJ439" i="6"/>
  <c r="AL439" i="6"/>
  <c r="AN439" i="6"/>
  <c r="AO439" i="6"/>
  <c r="AQ439" i="6"/>
  <c r="AR439" i="6"/>
  <c r="AS439" i="6"/>
  <c r="AT439" i="6"/>
  <c r="AG440" i="6"/>
  <c r="AH440" i="6"/>
  <c r="AJ440" i="6" s="1"/>
  <c r="AI440" i="6"/>
  <c r="AK440" i="6"/>
  <c r="AL440" i="6"/>
  <c r="AM440" i="6"/>
  <c r="AN440" i="6"/>
  <c r="AP440" i="6" s="1"/>
  <c r="AO440" i="6"/>
  <c r="AR440" i="6"/>
  <c r="AS440" i="6"/>
  <c r="AT440" i="6"/>
  <c r="AG441" i="6"/>
  <c r="AH441" i="6"/>
  <c r="AI441" i="6" s="1"/>
  <c r="AK441" i="6"/>
  <c r="AL441" i="6"/>
  <c r="AM441" i="6"/>
  <c r="AN441" i="6"/>
  <c r="AO441" i="6"/>
  <c r="AP441" i="6"/>
  <c r="AR441" i="6"/>
  <c r="AS441" i="6"/>
  <c r="AT441" i="6"/>
  <c r="AG442" i="6"/>
  <c r="AH442" i="6" s="1"/>
  <c r="AL442" i="6"/>
  <c r="AM442" i="6"/>
  <c r="AN442" i="6"/>
  <c r="AO442" i="6"/>
  <c r="AP442" i="6"/>
  <c r="AR442" i="6"/>
  <c r="AS442" i="6"/>
  <c r="AT442" i="6"/>
  <c r="AG443" i="6"/>
  <c r="AH443" i="6" s="1"/>
  <c r="AK443" i="6" s="1"/>
  <c r="AI443" i="6"/>
  <c r="AJ443" i="6"/>
  <c r="AL443" i="6"/>
  <c r="AN443" i="6"/>
  <c r="AP443" i="6" s="1"/>
  <c r="AO443" i="6"/>
  <c r="AR443" i="6"/>
  <c r="AS443" i="6"/>
  <c r="AT443" i="6"/>
  <c r="AG444" i="6"/>
  <c r="AH444" i="6"/>
  <c r="AJ444" i="6" s="1"/>
  <c r="AL444" i="6"/>
  <c r="AN444" i="6"/>
  <c r="AP444" i="6" s="1"/>
  <c r="AO444" i="6"/>
  <c r="AQ444" i="6"/>
  <c r="AT444" i="6"/>
  <c r="AG445" i="6"/>
  <c r="AH445" i="6"/>
  <c r="AK445" i="6" s="1"/>
  <c r="AI445" i="6"/>
  <c r="AJ445" i="6"/>
  <c r="AL445" i="6"/>
  <c r="AN445" i="6"/>
  <c r="AO445" i="6"/>
  <c r="AP445" i="6"/>
  <c r="AQ445" i="6"/>
  <c r="AR445" i="6"/>
  <c r="AS445" i="6"/>
  <c r="AT445" i="6"/>
  <c r="AG446" i="6"/>
  <c r="AH446" i="6" s="1"/>
  <c r="AI446" i="6" s="1"/>
  <c r="AK446" i="6"/>
  <c r="AL446" i="6"/>
  <c r="AN446" i="6"/>
  <c r="AP446" i="6" s="1"/>
  <c r="AO446" i="6"/>
  <c r="AQ446" i="6"/>
  <c r="AT446" i="6"/>
  <c r="AG447" i="6"/>
  <c r="AH447" i="6"/>
  <c r="AK447" i="6" s="1"/>
  <c r="AI447" i="6"/>
  <c r="AJ447" i="6"/>
  <c r="AL447" i="6"/>
  <c r="AN447" i="6"/>
  <c r="AO447" i="6"/>
  <c r="AP447" i="6"/>
  <c r="AQ447" i="6"/>
  <c r="AR447" i="6"/>
  <c r="AS447" i="6"/>
  <c r="AT447" i="6"/>
  <c r="AG448" i="6"/>
  <c r="AH448" i="6" s="1"/>
  <c r="AK448" i="6" s="1"/>
  <c r="AL448" i="6"/>
  <c r="AM448" i="6"/>
  <c r="AN448" i="6"/>
  <c r="AO448" i="6"/>
  <c r="AP448" i="6"/>
  <c r="AR448" i="6"/>
  <c r="AS448" i="6"/>
  <c r="AT448" i="6"/>
  <c r="AG449" i="6"/>
  <c r="AH449" i="6" s="1"/>
  <c r="AI449" i="6" s="1"/>
  <c r="AJ449" i="6"/>
  <c r="AL449" i="6"/>
  <c r="AM449" i="6"/>
  <c r="AN449" i="6"/>
  <c r="AP449" i="6" s="1"/>
  <c r="AO449" i="6"/>
  <c r="AQ449" i="6"/>
  <c r="AR449" i="6"/>
  <c r="AS449" i="6"/>
  <c r="AT449" i="6"/>
  <c r="AG450" i="6"/>
  <c r="AH450" i="6"/>
  <c r="AJ450" i="6" s="1"/>
  <c r="AI450" i="6"/>
  <c r="AK450" i="6"/>
  <c r="AL450" i="6"/>
  <c r="AN450" i="6"/>
  <c r="AP450" i="6" s="1"/>
  <c r="AO450" i="6"/>
  <c r="AQ450" i="6"/>
  <c r="AR450" i="6"/>
  <c r="AS450" i="6"/>
  <c r="AT450" i="6"/>
  <c r="AG451" i="6"/>
  <c r="AH451" i="6"/>
  <c r="AI451" i="6" s="1"/>
  <c r="AK451" i="6"/>
  <c r="AL451" i="6"/>
  <c r="AN451" i="6"/>
  <c r="AO451" i="6"/>
  <c r="AP451" i="6"/>
  <c r="AR451" i="6"/>
  <c r="AS451" i="6"/>
  <c r="AT451" i="6"/>
  <c r="AG452" i="6"/>
  <c r="AH452" i="6" s="1"/>
  <c r="AL452" i="6"/>
  <c r="AM452" i="6"/>
  <c r="AN452" i="6"/>
  <c r="AO452" i="6"/>
  <c r="AP452" i="6"/>
  <c r="AR452" i="6"/>
  <c r="AS452" i="6"/>
  <c r="AT452" i="6"/>
  <c r="AG453" i="6"/>
  <c r="AH453" i="6" s="1"/>
  <c r="AK453" i="6" s="1"/>
  <c r="AL453" i="6"/>
  <c r="AM453" i="6"/>
  <c r="AN453" i="6"/>
  <c r="AP453" i="6" s="1"/>
  <c r="AO453" i="6"/>
  <c r="AR453" i="6"/>
  <c r="AS453" i="6"/>
  <c r="AT453" i="6"/>
  <c r="AG454" i="6"/>
  <c r="AH454" i="6"/>
  <c r="AL454" i="6"/>
  <c r="AN454" i="6"/>
  <c r="AP454" i="6" s="1"/>
  <c r="AO454" i="6"/>
  <c r="AR454" i="6"/>
  <c r="AS454" i="6"/>
  <c r="AT454" i="6"/>
  <c r="AG455" i="6"/>
  <c r="AH455" i="6"/>
  <c r="AK455" i="6"/>
  <c r="AL455" i="6"/>
  <c r="AN455" i="6"/>
  <c r="AO455" i="6"/>
  <c r="AP455" i="6"/>
  <c r="AR455" i="6"/>
  <c r="AS455" i="6"/>
  <c r="AT455" i="6"/>
  <c r="AG456" i="6"/>
  <c r="AH456" i="6"/>
  <c r="AK456" i="6" s="1"/>
  <c r="AJ456" i="6"/>
  <c r="AL456" i="6"/>
  <c r="AN456" i="6"/>
  <c r="AO456" i="6"/>
  <c r="AP456" i="6"/>
  <c r="AQ456" i="6"/>
  <c r="AR456" i="6"/>
  <c r="AS456" i="6"/>
  <c r="AT456" i="6"/>
  <c r="AG457" i="6"/>
  <c r="AH457" i="6" s="1"/>
  <c r="AK457" i="6"/>
  <c r="AL457" i="6"/>
  <c r="AN457" i="6"/>
  <c r="AP457" i="6" s="1"/>
  <c r="AO457" i="6"/>
  <c r="AR457" i="6"/>
  <c r="AS457" i="6"/>
  <c r="AT457" i="6"/>
  <c r="AG458" i="6"/>
  <c r="AH458" i="6"/>
  <c r="AL458" i="6"/>
  <c r="AN458" i="6"/>
  <c r="AO458" i="6"/>
  <c r="AP458" i="6"/>
  <c r="AR458" i="6"/>
  <c r="AS458" i="6"/>
  <c r="AT458" i="6"/>
  <c r="AG459" i="6"/>
  <c r="AH459" i="6"/>
  <c r="AI459" i="6"/>
  <c r="AJ459" i="6"/>
  <c r="AK459" i="6"/>
  <c r="AL459" i="6"/>
  <c r="AM459" i="6"/>
  <c r="AN459" i="6"/>
  <c r="AP459" i="6" s="1"/>
  <c r="AO459" i="6"/>
  <c r="AQ459" i="6"/>
  <c r="AR459" i="6"/>
  <c r="AS459" i="6"/>
  <c r="AT459" i="6"/>
  <c r="AG460" i="6"/>
  <c r="AH460" i="6"/>
  <c r="AL460" i="6"/>
  <c r="AN460" i="6"/>
  <c r="AO460" i="6"/>
  <c r="AP460" i="6"/>
  <c r="AR460" i="6"/>
  <c r="AS460" i="6"/>
  <c r="AT460" i="6"/>
  <c r="AG461" i="6"/>
  <c r="AH461" i="6" s="1"/>
  <c r="AK461" i="6"/>
  <c r="AL461" i="6"/>
  <c r="AN461" i="6"/>
  <c r="AP461" i="6" s="1"/>
  <c r="AO461" i="6"/>
  <c r="AQ461" i="6"/>
  <c r="AR461" i="6"/>
  <c r="AS461" i="6"/>
  <c r="AT461" i="6"/>
  <c r="AG462" i="6"/>
  <c r="AH462" i="6"/>
  <c r="AJ462" i="6" s="1"/>
  <c r="AI462" i="6"/>
  <c r="AK462" i="6"/>
  <c r="AL462" i="6"/>
  <c r="AM462" i="6"/>
  <c r="AN462" i="6"/>
  <c r="AP462" i="6" s="1"/>
  <c r="AO462" i="6"/>
  <c r="AQ462" i="6"/>
  <c r="AR462" i="6"/>
  <c r="AS462" i="6"/>
  <c r="AT462" i="6"/>
  <c r="AG463" i="6"/>
  <c r="AH463" i="6" s="1"/>
  <c r="AL463" i="6"/>
  <c r="AM463" i="6"/>
  <c r="AN463" i="6"/>
  <c r="AP463" i="6" s="1"/>
  <c r="AO463" i="6"/>
  <c r="AR463" i="6"/>
  <c r="AS463" i="6"/>
  <c r="AT463" i="6"/>
  <c r="AG464" i="6"/>
  <c r="AH464" i="6"/>
  <c r="AK464" i="6"/>
  <c r="AL464" i="6"/>
  <c r="AN464" i="6"/>
  <c r="AO464" i="6"/>
  <c r="AP464" i="6" s="1"/>
  <c r="AR464" i="6"/>
  <c r="AS464" i="6"/>
  <c r="AT464" i="6"/>
  <c r="AG465" i="6"/>
  <c r="AH465" i="6" s="1"/>
  <c r="AI465" i="6"/>
  <c r="AJ465" i="6"/>
  <c r="AK465" i="6"/>
  <c r="AL465" i="6"/>
  <c r="AM465" i="6"/>
  <c r="AN465" i="6"/>
  <c r="AP465" i="6" s="1"/>
  <c r="AO465" i="6"/>
  <c r="AQ465" i="6"/>
  <c r="AR465" i="6"/>
  <c r="AS465" i="6"/>
  <c r="AT465" i="6"/>
  <c r="AG466" i="6"/>
  <c r="AH466" i="6" s="1"/>
  <c r="AI466" i="6"/>
  <c r="AL466" i="6"/>
  <c r="AM466" i="6"/>
  <c r="AN466" i="6"/>
  <c r="AO466" i="6"/>
  <c r="AR466" i="6"/>
  <c r="AS466" i="6"/>
  <c r="AT466" i="6"/>
  <c r="AG467" i="6"/>
  <c r="AH467" i="6"/>
  <c r="AI467" i="6"/>
  <c r="AL467" i="6"/>
  <c r="AN467" i="6"/>
  <c r="AO467" i="6"/>
  <c r="AP467" i="6"/>
  <c r="AR467" i="6"/>
  <c r="AS467" i="6"/>
  <c r="AT467" i="6"/>
  <c r="AG468" i="6"/>
  <c r="AH468" i="6"/>
  <c r="AI468" i="6"/>
  <c r="AJ468" i="6"/>
  <c r="AK468" i="6"/>
  <c r="AL468" i="6"/>
  <c r="AN468" i="6"/>
  <c r="AO468" i="6"/>
  <c r="AP468" i="6"/>
  <c r="AQ468" i="6"/>
  <c r="AR468" i="6"/>
  <c r="AS468" i="6"/>
  <c r="AT468" i="6"/>
  <c r="AG469" i="6"/>
  <c r="AH469" i="6" s="1"/>
  <c r="AJ469" i="6" s="1"/>
  <c r="AI469" i="6"/>
  <c r="AK469" i="6"/>
  <c r="AL469" i="6"/>
  <c r="AN469" i="6"/>
  <c r="AP469" i="6" s="1"/>
  <c r="AO469" i="6"/>
  <c r="AQ469" i="6"/>
  <c r="AR469" i="6"/>
  <c r="AS469" i="6"/>
  <c r="AT469" i="6"/>
  <c r="AG470" i="6"/>
  <c r="AH470" i="6"/>
  <c r="AL470" i="6"/>
  <c r="AN470" i="6"/>
  <c r="AO470" i="6"/>
  <c r="AP470" i="6"/>
  <c r="AR470" i="6"/>
  <c r="AS470" i="6"/>
  <c r="AT470" i="6"/>
  <c r="AG471" i="6"/>
  <c r="AH471" i="6" s="1"/>
  <c r="AJ471" i="6"/>
  <c r="AK471" i="6"/>
  <c r="AL471" i="6"/>
  <c r="AM471" i="6"/>
  <c r="AN471" i="6"/>
  <c r="AP471" i="6" s="1"/>
  <c r="AO471" i="6"/>
  <c r="AR471" i="6"/>
  <c r="AS471" i="6"/>
  <c r="AT471" i="6"/>
  <c r="AG472" i="6"/>
  <c r="AH472" i="6" s="1"/>
  <c r="AI472" i="6"/>
  <c r="AL472" i="6"/>
  <c r="AM472" i="6"/>
  <c r="AN472" i="6"/>
  <c r="AO472" i="6"/>
  <c r="AP472" i="6" s="1"/>
  <c r="AR472" i="6"/>
  <c r="AS472" i="6"/>
  <c r="AT472" i="6"/>
  <c r="AG473" i="6"/>
  <c r="AH473" i="6" s="1"/>
  <c r="AQ473" i="6" s="1"/>
  <c r="AI473" i="6"/>
  <c r="AL473" i="6"/>
  <c r="AN473" i="6"/>
  <c r="AO473" i="6"/>
  <c r="AT473" i="6"/>
  <c r="AG474" i="6"/>
  <c r="AH474" i="6" s="1"/>
  <c r="AQ474" i="6" s="1"/>
  <c r="AI474" i="6"/>
  <c r="AL474" i="6"/>
  <c r="AM474" i="6"/>
  <c r="AN474" i="6"/>
  <c r="AP474" i="6" s="1"/>
  <c r="AO474" i="6"/>
  <c r="AR474" i="6"/>
  <c r="AS474" i="6"/>
  <c r="AT474" i="6"/>
  <c r="AG475" i="6"/>
  <c r="AH475" i="6"/>
  <c r="AK475" i="6"/>
  <c r="AL475" i="6"/>
  <c r="AN475" i="6"/>
  <c r="AO475" i="6"/>
  <c r="AP475" i="6"/>
  <c r="AR475" i="6"/>
  <c r="AS475" i="6"/>
  <c r="AT475" i="6"/>
  <c r="AG476" i="6"/>
  <c r="AH476" i="6" s="1"/>
  <c r="AI476" i="6"/>
  <c r="AJ476" i="6"/>
  <c r="AK476" i="6"/>
  <c r="AL476" i="6"/>
  <c r="AN476" i="6"/>
  <c r="AP476" i="6" s="1"/>
  <c r="AO476" i="6"/>
  <c r="AQ476" i="6"/>
  <c r="AR476" i="6"/>
  <c r="AS476" i="6"/>
  <c r="AT476" i="6"/>
  <c r="AG477" i="6"/>
  <c r="AH477" i="6" s="1"/>
  <c r="AL477" i="6"/>
  <c r="AM477" i="6"/>
  <c r="AN477" i="6"/>
  <c r="AP477" i="6" s="1"/>
  <c r="AO477" i="6"/>
  <c r="AR477" i="6"/>
  <c r="AS477" i="6"/>
  <c r="AT477" i="6"/>
  <c r="AG478" i="6"/>
  <c r="AH478" i="6"/>
  <c r="AI478" i="6"/>
  <c r="AL478" i="6"/>
  <c r="AN478" i="6"/>
  <c r="AO478" i="6"/>
  <c r="AP478" i="6"/>
  <c r="AR478" i="6"/>
  <c r="AS478" i="6"/>
  <c r="AT478" i="6"/>
  <c r="AG479" i="6"/>
  <c r="AH479" i="6"/>
  <c r="AI479" i="6"/>
  <c r="AJ479" i="6"/>
  <c r="AK479" i="6"/>
  <c r="AL479" i="6"/>
  <c r="AN479" i="6"/>
  <c r="AO479" i="6"/>
  <c r="AP479" i="6"/>
  <c r="AQ479" i="6"/>
  <c r="AR479" i="6"/>
  <c r="AS479" i="6"/>
  <c r="AT479" i="6"/>
  <c r="AG480" i="6"/>
  <c r="AH480" i="6" s="1"/>
  <c r="AJ480" i="6" s="1"/>
  <c r="AI480" i="6"/>
  <c r="AK480" i="6"/>
  <c r="AL480" i="6"/>
  <c r="AN480" i="6"/>
  <c r="AP480" i="6" s="1"/>
  <c r="AO480" i="6"/>
  <c r="AQ480" i="6"/>
  <c r="AR480" i="6"/>
  <c r="AS480" i="6"/>
  <c r="AT480" i="6"/>
  <c r="AG481" i="6"/>
  <c r="AH481" i="6"/>
  <c r="AQ481" i="6" s="1"/>
  <c r="AI481" i="6"/>
  <c r="AL481" i="6"/>
  <c r="AM481" i="6"/>
  <c r="AN481" i="6"/>
  <c r="AO481" i="6"/>
  <c r="AP481" i="6"/>
  <c r="AR481" i="6"/>
  <c r="AS481" i="6"/>
  <c r="AT481" i="6"/>
  <c r="AG482" i="6"/>
  <c r="AH482" i="6" s="1"/>
  <c r="AJ482" i="6"/>
  <c r="AK482" i="6"/>
  <c r="AL482" i="6"/>
  <c r="AM482" i="6"/>
  <c r="AN482" i="6"/>
  <c r="AO482" i="6"/>
  <c r="AR482" i="6"/>
  <c r="AS482" i="6"/>
  <c r="AT482" i="6"/>
  <c r="AG483" i="6"/>
  <c r="AH483" i="6" s="1"/>
  <c r="AQ483" i="6" s="1"/>
  <c r="AL483" i="6"/>
  <c r="AM483" i="6"/>
  <c r="AN483" i="6"/>
  <c r="AO483" i="6"/>
  <c r="AP483" i="6" s="1"/>
  <c r="AR483" i="6"/>
  <c r="AS483" i="6"/>
  <c r="AT483" i="6"/>
  <c r="AG484" i="6"/>
  <c r="AH484" i="6" s="1"/>
  <c r="AI484" i="6"/>
  <c r="AL484" i="6"/>
  <c r="AN484" i="6"/>
  <c r="AO484" i="6"/>
  <c r="AR484" i="6"/>
  <c r="AS484" i="6"/>
  <c r="AT484" i="6"/>
  <c r="AG485" i="6"/>
  <c r="AH485" i="6" s="1"/>
  <c r="AL485" i="6"/>
  <c r="AN485" i="6"/>
  <c r="AO485" i="6"/>
  <c r="AP485" i="6"/>
  <c r="AR485" i="6"/>
  <c r="AS485" i="6"/>
  <c r="AT485" i="6"/>
  <c r="AG486" i="6"/>
  <c r="AH486" i="6" s="1"/>
  <c r="AJ486" i="6"/>
  <c r="AL486" i="6"/>
  <c r="AN486" i="6"/>
  <c r="AO486" i="6"/>
  <c r="AR486" i="6"/>
  <c r="AS486" i="6"/>
  <c r="AT486" i="6"/>
  <c r="AG487" i="6"/>
  <c r="AH487" i="6"/>
  <c r="AQ487" i="6" s="1"/>
  <c r="AL487" i="6"/>
  <c r="AN487" i="6"/>
  <c r="AO487" i="6"/>
  <c r="AP487" i="6"/>
  <c r="AR487" i="6"/>
  <c r="AS487" i="6"/>
  <c r="AT487" i="6"/>
  <c r="AG488" i="6"/>
  <c r="AH488" i="6" s="1"/>
  <c r="AI488" i="6"/>
  <c r="AJ488" i="6"/>
  <c r="AK488" i="6"/>
  <c r="AL488" i="6"/>
  <c r="AM488" i="6"/>
  <c r="AN488" i="6"/>
  <c r="AP488" i="6" s="1"/>
  <c r="AO488" i="6"/>
  <c r="AQ488" i="6"/>
  <c r="AR488" i="6"/>
  <c r="AS488" i="6"/>
  <c r="AT488" i="6"/>
  <c r="AG489" i="6"/>
  <c r="AH489" i="6" s="1"/>
  <c r="AK489" i="6"/>
  <c r="AL489" i="6"/>
  <c r="AN489" i="6"/>
  <c r="AP489" i="6" s="1"/>
  <c r="AO489" i="6"/>
  <c r="AR489" i="6"/>
  <c r="AS489" i="6"/>
  <c r="AT489" i="6"/>
  <c r="AG490" i="6"/>
  <c r="AH490" i="6"/>
  <c r="AK490" i="6" s="1"/>
  <c r="AI490" i="6"/>
  <c r="AJ490" i="6"/>
  <c r="AL490" i="6"/>
  <c r="AM490" i="6"/>
  <c r="AN490" i="6"/>
  <c r="AO490" i="6"/>
  <c r="AP490" i="6"/>
  <c r="AQ490" i="6"/>
  <c r="AT490" i="6"/>
  <c r="AG491" i="6"/>
  <c r="AH491" i="6" s="1"/>
  <c r="AI491" i="6" s="1"/>
  <c r="AJ491" i="6"/>
  <c r="AL491" i="6"/>
  <c r="AN491" i="6"/>
  <c r="AP491" i="6" s="1"/>
  <c r="AO491" i="6"/>
  <c r="AQ491" i="6"/>
  <c r="AT491" i="6"/>
  <c r="AG492" i="6"/>
  <c r="AH492" i="6" s="1"/>
  <c r="AL492" i="6"/>
  <c r="AM492" i="6"/>
  <c r="AN492" i="6"/>
  <c r="AO492" i="6"/>
  <c r="AP492" i="6" s="1"/>
  <c r="AT492" i="6"/>
  <c r="AG493" i="6"/>
  <c r="AH493" i="6" s="1"/>
  <c r="AQ493" i="6" s="1"/>
  <c r="AL493" i="6"/>
  <c r="AN493" i="6"/>
  <c r="AO493" i="6"/>
  <c r="AT493" i="6"/>
  <c r="AG494" i="6"/>
  <c r="AH494" i="6" s="1"/>
  <c r="AQ494" i="6" s="1"/>
  <c r="AL494" i="6"/>
  <c r="AN494" i="6"/>
  <c r="AP494" i="6" s="1"/>
  <c r="AO494" i="6"/>
  <c r="AT494" i="6"/>
  <c r="AG495" i="6"/>
  <c r="AH495" i="6" s="1"/>
  <c r="AI495" i="6"/>
  <c r="AJ495" i="6"/>
  <c r="AK495" i="6"/>
  <c r="AL495" i="6"/>
  <c r="AN495" i="6"/>
  <c r="AP495" i="6" s="1"/>
  <c r="AO495" i="6"/>
  <c r="AQ495" i="6"/>
  <c r="AT495" i="6"/>
  <c r="AG496" i="6"/>
  <c r="AH496" i="6"/>
  <c r="AK496" i="6"/>
  <c r="AL496" i="6"/>
  <c r="AN496" i="6"/>
  <c r="AP496" i="6" s="1"/>
  <c r="AO496" i="6"/>
  <c r="AT496" i="6"/>
  <c r="AG497" i="6"/>
  <c r="AH497" i="6" s="1"/>
  <c r="AK497" i="6"/>
  <c r="AL497" i="6"/>
  <c r="AN497" i="6"/>
  <c r="AP497" i="6" s="1"/>
  <c r="AO497" i="6"/>
  <c r="AT497" i="6"/>
  <c r="AG498" i="6"/>
  <c r="AH498" i="6"/>
  <c r="AK498" i="6" s="1"/>
  <c r="AJ498" i="6"/>
  <c r="AL498" i="6"/>
  <c r="AN498" i="6"/>
  <c r="AO498" i="6"/>
  <c r="AP498" i="6"/>
  <c r="AQ498" i="6"/>
  <c r="AT498" i="6"/>
  <c r="AG499" i="6"/>
  <c r="AH499" i="6" s="1"/>
  <c r="AI499" i="6" s="1"/>
  <c r="AJ499" i="6"/>
  <c r="AL499" i="6"/>
  <c r="AN499" i="6"/>
  <c r="AO499" i="6"/>
  <c r="AQ499" i="6"/>
  <c r="AT499" i="6"/>
  <c r="AG500" i="6"/>
  <c r="AH500" i="6" s="1"/>
  <c r="AJ500" i="6"/>
  <c r="AK500" i="6"/>
  <c r="AL500" i="6"/>
  <c r="AN500" i="6"/>
  <c r="AO500" i="6"/>
  <c r="AP500" i="6"/>
  <c r="AT500" i="6"/>
  <c r="AG501" i="6"/>
  <c r="AH501" i="6" s="1"/>
  <c r="AQ501" i="6" s="1"/>
  <c r="AI501" i="6"/>
  <c r="AL501" i="6"/>
  <c r="AN501" i="6"/>
  <c r="AP501" i="6" s="1"/>
  <c r="AO501" i="6"/>
  <c r="AT501" i="6"/>
  <c r="AG502" i="6"/>
  <c r="AH502" i="6" s="1"/>
  <c r="AQ502" i="6" s="1"/>
  <c r="AI502" i="6"/>
  <c r="AL502" i="6"/>
  <c r="AN502" i="6"/>
  <c r="AP502" i="6" s="1"/>
  <c r="AO502" i="6"/>
  <c r="AT502" i="6"/>
  <c r="AG503" i="6"/>
  <c r="AH503" i="6" s="1"/>
  <c r="AI503" i="6"/>
  <c r="AJ503" i="6"/>
  <c r="AK503" i="6"/>
  <c r="AL503" i="6"/>
  <c r="AN503" i="6"/>
  <c r="AP503" i="6" s="1"/>
  <c r="AO503" i="6"/>
  <c r="AQ503" i="6"/>
  <c r="AT503" i="6"/>
  <c r="AG504" i="6"/>
  <c r="AH504" i="6"/>
  <c r="AK504" i="6"/>
  <c r="AL504" i="6"/>
  <c r="AM504" i="6"/>
  <c r="AN504" i="6"/>
  <c r="AO504" i="6"/>
  <c r="AP504" i="6"/>
  <c r="AT504" i="6"/>
  <c r="AG505" i="6"/>
  <c r="AH505" i="6" s="1"/>
  <c r="AJ505" i="6"/>
  <c r="AK505" i="6"/>
  <c r="AL505" i="6"/>
  <c r="AN505" i="6"/>
  <c r="AO505" i="6"/>
  <c r="AP505" i="6"/>
  <c r="AT505" i="6"/>
  <c r="AG506" i="6"/>
  <c r="AH506" i="6"/>
  <c r="AK506" i="6" s="1"/>
  <c r="AL506" i="6"/>
  <c r="AN506" i="6"/>
  <c r="AP506" i="6" s="1"/>
  <c r="AO506" i="6"/>
  <c r="AT506" i="6"/>
  <c r="AG507" i="6"/>
  <c r="AH507" i="6" s="1"/>
  <c r="AJ507" i="6" s="1"/>
  <c r="AK507" i="6"/>
  <c r="AL507" i="6"/>
  <c r="AM507" i="6"/>
  <c r="AN507" i="6"/>
  <c r="AO507" i="6"/>
  <c r="AP507" i="6"/>
  <c r="AT507" i="6"/>
  <c r="AG508" i="6"/>
  <c r="AH508" i="6"/>
  <c r="AK508" i="6"/>
  <c r="AL508" i="6"/>
  <c r="AN508" i="6"/>
  <c r="AO508" i="6"/>
  <c r="AP508" i="6"/>
  <c r="AT508" i="6"/>
  <c r="AG509" i="6"/>
  <c r="AH509" i="6" s="1"/>
  <c r="AJ509" i="6"/>
  <c r="AK509" i="6"/>
  <c r="AL509" i="6"/>
  <c r="AM509" i="6"/>
  <c r="AN509" i="6"/>
  <c r="AO509" i="6"/>
  <c r="AP509" i="6"/>
  <c r="AT509" i="6"/>
  <c r="AG510" i="6"/>
  <c r="AH510" i="6"/>
  <c r="AL510" i="6"/>
  <c r="AM510" i="6"/>
  <c r="AN510" i="6"/>
  <c r="AO510" i="6"/>
  <c r="AP510" i="6"/>
  <c r="AT510" i="6"/>
  <c r="AG511" i="6"/>
  <c r="AH511" i="6" s="1"/>
  <c r="AL511" i="6"/>
  <c r="AN511" i="6"/>
  <c r="AO511" i="6"/>
  <c r="AP511" i="6"/>
  <c r="AT511" i="6"/>
  <c r="AG512" i="6"/>
  <c r="AH512" i="6"/>
  <c r="AK512" i="6"/>
  <c r="AL512" i="6"/>
  <c r="AM512" i="6"/>
  <c r="AN512" i="6"/>
  <c r="AO512" i="6"/>
  <c r="AP512" i="6"/>
  <c r="AT512" i="6"/>
  <c r="AG513" i="6"/>
  <c r="AH513" i="6" s="1"/>
  <c r="AJ513" i="6"/>
  <c r="AK513" i="6"/>
  <c r="AL513" i="6"/>
  <c r="AM513" i="6"/>
  <c r="AN513" i="6"/>
  <c r="AO513" i="6"/>
  <c r="AP513" i="6"/>
  <c r="AT513" i="6"/>
  <c r="AG514" i="6"/>
  <c r="AH514" i="6"/>
  <c r="AK514" i="6" s="1"/>
  <c r="AL514" i="6"/>
  <c r="AM514" i="6"/>
  <c r="AN514" i="6"/>
  <c r="AP514" i="6" s="1"/>
  <c r="AO514" i="6"/>
  <c r="AT514" i="6"/>
  <c r="AG515" i="6"/>
  <c r="AH515" i="6" s="1"/>
  <c r="AJ515" i="6" s="1"/>
  <c r="AK515" i="6"/>
  <c r="AL515" i="6"/>
  <c r="AM515" i="6"/>
  <c r="AN515" i="6"/>
  <c r="AO515" i="6"/>
  <c r="AP515" i="6"/>
  <c r="AT515" i="6"/>
  <c r="AG516" i="6"/>
  <c r="AH516" i="6"/>
  <c r="AK516" i="6"/>
  <c r="AL516" i="6"/>
  <c r="AM516" i="6"/>
  <c r="AN516" i="6"/>
  <c r="AO516" i="6"/>
  <c r="AP516" i="6"/>
  <c r="AT516" i="6"/>
  <c r="AG517" i="6"/>
  <c r="AH517" i="6" s="1"/>
  <c r="AJ517" i="6"/>
  <c r="AK517" i="6"/>
  <c r="AL517" i="6"/>
  <c r="AN517" i="6"/>
  <c r="AO517" i="6"/>
  <c r="AP517" i="6"/>
  <c r="AT517" i="6"/>
  <c r="AG518" i="6"/>
  <c r="AH518" i="6"/>
  <c r="AL518" i="6"/>
  <c r="AN518" i="6"/>
  <c r="AO518" i="6"/>
  <c r="AP518" i="6"/>
  <c r="AT518" i="6"/>
  <c r="AG519" i="6"/>
  <c r="AH519" i="6" s="1"/>
  <c r="AK519" i="6" s="1"/>
  <c r="AL519" i="6"/>
  <c r="AM519" i="6"/>
  <c r="AN519" i="6"/>
  <c r="AO519" i="6"/>
  <c r="AP519" i="6" s="1"/>
  <c r="AT519" i="6"/>
  <c r="AG520" i="6"/>
  <c r="AH520" i="6" s="1"/>
  <c r="AL520" i="6"/>
  <c r="AN520" i="6"/>
  <c r="AO520" i="6"/>
  <c r="AP520" i="6"/>
  <c r="AT520" i="6"/>
  <c r="AG521" i="6"/>
  <c r="AH521" i="6" s="1"/>
  <c r="AJ521" i="6"/>
  <c r="AK521" i="6"/>
  <c r="AL521" i="6"/>
  <c r="AM521" i="6"/>
  <c r="AN521" i="6"/>
  <c r="AO521" i="6"/>
  <c r="AP521" i="6" s="1"/>
  <c r="AT521" i="6"/>
  <c r="AG522" i="6"/>
  <c r="AH522" i="6"/>
  <c r="AK522" i="6"/>
  <c r="AL522" i="6"/>
  <c r="AM522" i="6"/>
  <c r="AN522" i="6"/>
  <c r="AO522" i="6"/>
  <c r="AP522" i="6"/>
  <c r="AT522" i="6"/>
  <c r="AG523" i="6"/>
  <c r="AH523" i="6" s="1"/>
  <c r="AJ523" i="6"/>
  <c r="AK523" i="6"/>
  <c r="AL523" i="6"/>
  <c r="AM523" i="6"/>
  <c r="AN523" i="6"/>
  <c r="AO523" i="6"/>
  <c r="AP523" i="6"/>
  <c r="AT523" i="6"/>
  <c r="AG524" i="6"/>
  <c r="AH524" i="6"/>
  <c r="AK524" i="6" s="1"/>
  <c r="AL524" i="6"/>
  <c r="AM524" i="6"/>
  <c r="AN524" i="6"/>
  <c r="AP524" i="6" s="1"/>
  <c r="AO524" i="6"/>
  <c r="AT524" i="6"/>
  <c r="AG525" i="6"/>
  <c r="AH525" i="6" s="1"/>
  <c r="AJ525" i="6" s="1"/>
  <c r="AK525" i="6"/>
  <c r="AL525" i="6"/>
  <c r="AM525" i="6"/>
  <c r="AN525" i="6"/>
  <c r="AO525" i="6"/>
  <c r="AP525" i="6"/>
  <c r="AT525" i="6"/>
  <c r="AG526" i="6"/>
  <c r="AH526" i="6"/>
  <c r="AK526" i="6"/>
  <c r="AL526" i="6"/>
  <c r="AM526" i="6"/>
  <c r="AN526" i="6"/>
  <c r="AO526" i="6"/>
  <c r="AP526" i="6"/>
  <c r="AT526" i="6"/>
  <c r="AG527" i="6"/>
  <c r="AH527" i="6" s="1"/>
  <c r="AJ527" i="6"/>
  <c r="AK527" i="6"/>
  <c r="AL527" i="6"/>
  <c r="AN527" i="6"/>
  <c r="AO527" i="6"/>
  <c r="AP527" i="6"/>
  <c r="AT527" i="6"/>
  <c r="AG528" i="6"/>
  <c r="AH528" i="6"/>
  <c r="AL528" i="6"/>
  <c r="AN528" i="6"/>
  <c r="AO528" i="6"/>
  <c r="AP528" i="6"/>
  <c r="AT528" i="6"/>
  <c r="AG529" i="6"/>
  <c r="AH529" i="6" s="1"/>
  <c r="AK529" i="6" s="1"/>
  <c r="AL529" i="6"/>
  <c r="AM529" i="6"/>
  <c r="AN529" i="6"/>
  <c r="AO529" i="6"/>
  <c r="AP529" i="6"/>
  <c r="AT529" i="6"/>
  <c r="X530" i="6"/>
  <c r="Y530" i="6"/>
  <c r="AD530" i="6"/>
  <c r="C3" i="25"/>
  <c r="L5" i="25"/>
  <c r="F20" i="3" s="1"/>
  <c r="E20" i="3" s="1"/>
  <c r="E22" i="3" s="1"/>
  <c r="L11" i="25"/>
  <c r="P11" i="25" s="1"/>
  <c r="M11" i="25"/>
  <c r="N11" i="25"/>
  <c r="O11" i="25"/>
  <c r="O5" i="25" s="1"/>
  <c r="O4" i="25" s="1"/>
  <c r="L12" i="25"/>
  <c r="N12" i="25" s="1"/>
  <c r="M12" i="25"/>
  <c r="O12" i="25"/>
  <c r="P12" i="25"/>
  <c r="K13" i="25"/>
  <c r="L13" i="25"/>
  <c r="O13" i="25"/>
  <c r="K14" i="25"/>
  <c r="O14" i="25" s="1"/>
  <c r="L14" i="25"/>
  <c r="P14" i="25" s="1"/>
  <c r="M14" i="25"/>
  <c r="N14" i="25"/>
  <c r="K15" i="25"/>
  <c r="L15" i="25" s="1"/>
  <c r="M15" i="25" s="1"/>
  <c r="N15" i="25"/>
  <c r="O15" i="25"/>
  <c r="P15" i="25"/>
  <c r="K16" i="25"/>
  <c r="L16" i="25" s="1"/>
  <c r="N16" i="25" s="1"/>
  <c r="M16" i="25"/>
  <c r="O16" i="25"/>
  <c r="P16" i="25"/>
  <c r="C4" i="26"/>
  <c r="C5" i="26"/>
  <c r="C19" i="26"/>
  <c r="D19" i="26"/>
  <c r="C20" i="26"/>
  <c r="D20" i="26"/>
  <c r="C2" i="28"/>
  <c r="B3" i="28"/>
  <c r="C3" i="28"/>
  <c r="F3" i="28"/>
  <c r="B4" i="28"/>
  <c r="C4" i="28" s="1"/>
  <c r="F4" i="28"/>
  <c r="B14" i="28"/>
  <c r="A2" i="20"/>
  <c r="B2" i="20"/>
  <c r="D2" i="20"/>
  <c r="E2" i="20"/>
  <c r="B5" i="20"/>
  <c r="D5" i="20"/>
  <c r="E5" i="20"/>
  <c r="F5" i="20"/>
  <c r="B8" i="20"/>
  <c r="C8" i="20"/>
  <c r="D8" i="20"/>
  <c r="E8" i="20"/>
  <c r="F8" i="20"/>
  <c r="B10" i="20"/>
  <c r="C10" i="20"/>
  <c r="D10" i="20"/>
  <c r="E10" i="20"/>
  <c r="F10" i="20"/>
  <c r="B12" i="20"/>
  <c r="C12" i="20"/>
  <c r="D12" i="20"/>
  <c r="E12" i="20"/>
  <c r="F12" i="20"/>
  <c r="B13" i="20"/>
  <c r="C13" i="20"/>
  <c r="D13" i="20"/>
  <c r="E13" i="20"/>
  <c r="F13" i="20"/>
  <c r="B14" i="20"/>
  <c r="C14" i="20"/>
  <c r="D14" i="20"/>
  <c r="E14" i="20"/>
  <c r="F14" i="20"/>
  <c r="B16" i="20"/>
  <c r="C16" i="20"/>
  <c r="D16" i="20"/>
  <c r="E16" i="20"/>
  <c r="F16" i="20"/>
  <c r="F11" i="4" s="1"/>
  <c r="B18" i="20"/>
  <c r="C18" i="20"/>
  <c r="D18" i="20"/>
  <c r="E18" i="20"/>
  <c r="F18" i="20"/>
  <c r="F23" i="4" s="1"/>
  <c r="B20" i="20"/>
  <c r="C20" i="20"/>
  <c r="D20" i="20"/>
  <c r="E20" i="20"/>
  <c r="F20" i="20"/>
  <c r="F28" i="4" s="1"/>
  <c r="B22" i="20"/>
  <c r="C22" i="20"/>
  <c r="D22" i="20"/>
  <c r="E22" i="20"/>
  <c r="F22" i="20"/>
  <c r="F24" i="20"/>
  <c r="F26" i="20"/>
  <c r="A2" i="22"/>
  <c r="A4" i="22" s="1"/>
  <c r="F17" i="3" s="1"/>
  <c r="A3" i="22"/>
  <c r="C28" i="2"/>
  <c r="C29" i="2"/>
  <c r="N7" i="4"/>
  <c r="E8" i="4"/>
  <c r="F8" i="4"/>
  <c r="H8" i="4"/>
  <c r="N9" i="4"/>
  <c r="H11" i="4"/>
  <c r="N11" i="4"/>
  <c r="N13" i="4" s="1"/>
  <c r="E15" i="4"/>
  <c r="H15" i="4"/>
  <c r="I15" i="4"/>
  <c r="J15" i="4"/>
  <c r="F18" i="4"/>
  <c r="E18" i="4" s="1"/>
  <c r="E20" i="4" s="1"/>
  <c r="N18" i="4"/>
  <c r="N20" i="4" s="1"/>
  <c r="N25" i="4" s="1"/>
  <c r="N33" i="4" s="1"/>
  <c r="N35" i="4" s="1"/>
  <c r="F19" i="4"/>
  <c r="E19" i="4" s="1"/>
  <c r="H19" i="4"/>
  <c r="I19" i="4"/>
  <c r="J19" i="4"/>
  <c r="E22" i="4"/>
  <c r="H22" i="4"/>
  <c r="I22" i="4"/>
  <c r="J22" i="4"/>
  <c r="J23" i="4"/>
  <c r="E27" i="4"/>
  <c r="H27" i="4"/>
  <c r="I27" i="4"/>
  <c r="J27" i="4"/>
  <c r="H29" i="4"/>
  <c r="I29" i="4"/>
  <c r="J29" i="4"/>
  <c r="F1" i="3"/>
  <c r="E21" i="3"/>
  <c r="F21" i="3"/>
  <c r="H21" i="3"/>
  <c r="I21" i="3"/>
  <c r="J21" i="3"/>
  <c r="E29" i="3"/>
  <c r="H29" i="3"/>
  <c r="I29" i="3"/>
  <c r="J29" i="3"/>
  <c r="E32" i="3"/>
  <c r="F32" i="3"/>
  <c r="H32" i="3" s="1"/>
  <c r="I32" i="3"/>
  <c r="F36" i="3"/>
  <c r="J36" i="3"/>
  <c r="H38" i="3"/>
  <c r="I38" i="3"/>
  <c r="J38" i="3"/>
  <c r="C56" i="3"/>
  <c r="C27" i="2" s="1"/>
  <c r="C57" i="3"/>
  <c r="D2" i="21"/>
  <c r="E2" i="21"/>
  <c r="E6" i="21" s="1"/>
  <c r="F2" i="21"/>
  <c r="F6" i="21" s="1"/>
  <c r="F16" i="3" s="1"/>
  <c r="D3" i="21"/>
  <c r="E3" i="21"/>
  <c r="F3" i="21" s="1"/>
  <c r="D4" i="21"/>
  <c r="E4" i="21"/>
  <c r="F4" i="21" s="1"/>
  <c r="D5" i="21"/>
  <c r="E5" i="21"/>
  <c r="F5" i="21"/>
  <c r="D6" i="21"/>
  <c r="F7" i="3" s="1"/>
  <c r="J8" i="24"/>
  <c r="J9" i="24"/>
  <c r="J10" i="24"/>
  <c r="J11" i="24"/>
  <c r="J12" i="24"/>
  <c r="J13" i="24"/>
  <c r="J14" i="24"/>
  <c r="J15" i="24"/>
  <c r="J16" i="24"/>
  <c r="P16" i="24"/>
  <c r="K16" i="24" s="1"/>
  <c r="J17" i="24"/>
  <c r="P17" i="24" s="1"/>
  <c r="M17" i="24"/>
  <c r="J18" i="24"/>
  <c r="P18" i="24" s="1"/>
  <c r="J19" i="24"/>
  <c r="K19" i="24"/>
  <c r="L19" i="24"/>
  <c r="M19" i="24"/>
  <c r="N19" i="24"/>
  <c r="P19" i="24"/>
  <c r="J20" i="24"/>
  <c r="P20" i="24"/>
  <c r="K20" i="24" s="1"/>
  <c r="J21" i="24"/>
  <c r="P21" i="24" s="1"/>
  <c r="M21" i="24"/>
  <c r="E1" i="8"/>
  <c r="G2" i="8"/>
  <c r="H2" i="8"/>
  <c r="E13" i="1" s="1"/>
  <c r="P2" i="8"/>
  <c r="E3" i="8"/>
  <c r="I3" i="8"/>
  <c r="D6" i="8"/>
  <c r="E6" i="8"/>
  <c r="F6" i="8"/>
  <c r="G6" i="8"/>
  <c r="G1" i="8" s="1"/>
  <c r="H6" i="8"/>
  <c r="I6" i="8"/>
  <c r="J6" i="8"/>
  <c r="K6" i="8"/>
  <c r="L6" i="8"/>
  <c r="M6" i="8"/>
  <c r="N6" i="8"/>
  <c r="O6" i="8"/>
  <c r="O1" i="8" s="1"/>
  <c r="P6" i="8"/>
  <c r="D7" i="8"/>
  <c r="E7" i="8"/>
  <c r="F7" i="8"/>
  <c r="F1" i="8" s="1"/>
  <c r="G7" i="8"/>
  <c r="H7" i="8"/>
  <c r="I7" i="8"/>
  <c r="I1" i="8" s="1"/>
  <c r="J7" i="8"/>
  <c r="K7" i="8"/>
  <c r="L7" i="8"/>
  <c r="M7" i="8"/>
  <c r="N7" i="8"/>
  <c r="N1" i="8" s="1"/>
  <c r="O7" i="8"/>
  <c r="P7" i="8"/>
  <c r="Q7" i="8"/>
  <c r="D8" i="8"/>
  <c r="E8" i="8"/>
  <c r="F8" i="8"/>
  <c r="G8" i="8"/>
  <c r="H8" i="8"/>
  <c r="I8" i="8"/>
  <c r="J8" i="8"/>
  <c r="K8" i="8"/>
  <c r="L8" i="8"/>
  <c r="M8" i="8"/>
  <c r="N8" i="8"/>
  <c r="O8" i="8"/>
  <c r="P8" i="8"/>
  <c r="D9" i="8"/>
  <c r="E9" i="8"/>
  <c r="F9" i="8"/>
  <c r="G9" i="8"/>
  <c r="H9" i="8"/>
  <c r="I9" i="8"/>
  <c r="J9" i="8"/>
  <c r="K9" i="8"/>
  <c r="L9" i="8"/>
  <c r="M9" i="8"/>
  <c r="M1" i="8" s="1"/>
  <c r="N9" i="8"/>
  <c r="O9" i="8"/>
  <c r="P9" i="8"/>
  <c r="D10" i="8"/>
  <c r="E10" i="8"/>
  <c r="F10" i="8"/>
  <c r="G10" i="8"/>
  <c r="H10" i="8"/>
  <c r="I10" i="8"/>
  <c r="J10" i="8"/>
  <c r="K10" i="8"/>
  <c r="L10" i="8"/>
  <c r="L1" i="8" s="1"/>
  <c r="D15" i="1" s="1"/>
  <c r="M10" i="8"/>
  <c r="N10" i="8"/>
  <c r="O10" i="8"/>
  <c r="P10" i="8"/>
  <c r="D11" i="8"/>
  <c r="D1" i="8" s="1"/>
  <c r="E11" i="8"/>
  <c r="F11" i="8"/>
  <c r="G11" i="8"/>
  <c r="H11" i="8"/>
  <c r="I11" i="8"/>
  <c r="J11" i="8"/>
  <c r="K11" i="8"/>
  <c r="L11" i="8"/>
  <c r="M11" i="8"/>
  <c r="N11" i="8"/>
  <c r="O11" i="8"/>
  <c r="P11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D14" i="8"/>
  <c r="E14" i="8"/>
  <c r="F14" i="8"/>
  <c r="G14" i="8"/>
  <c r="H14" i="8"/>
  <c r="I14" i="8"/>
  <c r="I2" i="8" s="1"/>
  <c r="J14" i="8"/>
  <c r="J2" i="8" s="1"/>
  <c r="K14" i="8"/>
  <c r="K2" i="8" s="1"/>
  <c r="E14" i="1" s="1"/>
  <c r="L14" i="8"/>
  <c r="M14" i="8"/>
  <c r="N14" i="8"/>
  <c r="O14" i="8"/>
  <c r="O2" i="8" s="1"/>
  <c r="P14" i="8"/>
  <c r="D15" i="8"/>
  <c r="E15" i="8"/>
  <c r="F15" i="8"/>
  <c r="F2" i="8" s="1"/>
  <c r="G15" i="8"/>
  <c r="H15" i="8"/>
  <c r="I15" i="8"/>
  <c r="J15" i="8"/>
  <c r="K15" i="8"/>
  <c r="L15" i="8"/>
  <c r="M15" i="8"/>
  <c r="N15" i="8"/>
  <c r="F7" i="4" s="1"/>
  <c r="E7" i="4" s="1"/>
  <c r="O15" i="8"/>
  <c r="P15" i="8"/>
  <c r="Q15" i="8"/>
  <c r="D16" i="8"/>
  <c r="D3" i="8" s="1"/>
  <c r="E16" i="8"/>
  <c r="F16" i="8"/>
  <c r="F3" i="8" s="1"/>
  <c r="G16" i="8"/>
  <c r="G3" i="8" s="1"/>
  <c r="H16" i="8"/>
  <c r="H3" i="8" s="1"/>
  <c r="I16" i="8"/>
  <c r="J16" i="8"/>
  <c r="K16" i="8"/>
  <c r="K3" i="8" s="1"/>
  <c r="L16" i="8"/>
  <c r="L3" i="8" s="1"/>
  <c r="M16" i="8"/>
  <c r="N16" i="8"/>
  <c r="N3" i="8" s="1"/>
  <c r="O16" i="8"/>
  <c r="O3" i="8" s="1"/>
  <c r="P16" i="8"/>
  <c r="P3" i="8" s="1"/>
  <c r="Q16" i="8"/>
  <c r="D17" i="8"/>
  <c r="E17" i="8"/>
  <c r="F17" i="8"/>
  <c r="G17" i="8"/>
  <c r="H17" i="8"/>
  <c r="I17" i="8"/>
  <c r="J17" i="8"/>
  <c r="J3" i="8" s="1"/>
  <c r="K17" i="8"/>
  <c r="L17" i="8"/>
  <c r="M17" i="8"/>
  <c r="M3" i="8" s="1"/>
  <c r="N17" i="8"/>
  <c r="O17" i="8"/>
  <c r="P17" i="8"/>
  <c r="Q17" i="8"/>
  <c r="Q3" i="8" s="1"/>
  <c r="B3" i="17"/>
  <c r="B5" i="17"/>
  <c r="J5" i="17"/>
  <c r="R5" i="17"/>
  <c r="B25" i="17"/>
  <c r="J25" i="17"/>
  <c r="R25" i="17"/>
  <c r="B45" i="17"/>
  <c r="J45" i="17"/>
  <c r="R45" i="17"/>
  <c r="J65" i="17"/>
  <c r="R65" i="17"/>
  <c r="B66" i="17"/>
  <c r="H4" i="29"/>
  <c r="H5" i="29"/>
  <c r="H13" i="29"/>
  <c r="H6" i="29"/>
  <c r="H14" i="29"/>
  <c r="H7" i="29"/>
  <c r="H8" i="29"/>
  <c r="H3" i="29"/>
  <c r="H9" i="29"/>
  <c r="H10" i="29"/>
  <c r="H11" i="29"/>
  <c r="D3" i="30"/>
  <c r="AM520" i="6" l="1"/>
  <c r="AM511" i="6"/>
  <c r="AM508" i="6"/>
  <c r="AM506" i="6"/>
  <c r="AM505" i="6"/>
  <c r="AM491" i="6"/>
  <c r="AM479" i="6"/>
  <c r="AM476" i="6"/>
  <c r="AM468" i="6"/>
  <c r="AM456" i="6"/>
  <c r="AM451" i="6"/>
  <c r="AM445" i="6"/>
  <c r="AM434" i="6"/>
  <c r="AM431" i="6"/>
  <c r="AM420" i="6"/>
  <c r="AM410" i="6"/>
  <c r="AM384" i="6"/>
  <c r="AM380" i="6"/>
  <c r="AM374" i="6"/>
  <c r="AM357" i="6"/>
  <c r="AM356" i="6"/>
  <c r="AM351" i="6"/>
  <c r="AM337" i="6"/>
  <c r="AM328" i="6"/>
  <c r="AM318" i="6"/>
  <c r="AM304" i="6"/>
  <c r="AM297" i="6"/>
  <c r="AM290" i="6"/>
  <c r="AM284" i="6"/>
  <c r="AM272" i="6"/>
  <c r="AM269" i="6"/>
  <c r="AM268" i="6"/>
  <c r="AM237" i="6"/>
  <c r="AM236" i="6"/>
  <c r="AM232" i="6"/>
  <c r="AM227" i="6"/>
  <c r="AM216" i="6"/>
  <c r="AM190" i="6"/>
  <c r="AM187" i="6"/>
  <c r="AM185" i="6"/>
  <c r="AM181" i="6"/>
  <c r="AM163" i="6"/>
  <c r="AM152" i="6"/>
  <c r="AM141" i="6"/>
  <c r="AM140" i="6"/>
  <c r="AM130" i="6"/>
  <c r="AM99" i="6"/>
  <c r="AM83" i="6"/>
  <c r="AM75" i="6"/>
  <c r="AM54" i="6"/>
  <c r="AM46" i="6"/>
  <c r="AM117" i="6"/>
  <c r="B2" i="17"/>
  <c r="AM503" i="6"/>
  <c r="AM501" i="6"/>
  <c r="AM500" i="6"/>
  <c r="AM487" i="6"/>
  <c r="AM470" i="6"/>
  <c r="AM444" i="6"/>
  <c r="AM433" i="6"/>
  <c r="AM429" i="6"/>
  <c r="AM428" i="6"/>
  <c r="AM415" i="6"/>
  <c r="AM409" i="6"/>
  <c r="AM402" i="6"/>
  <c r="AM401" i="6"/>
  <c r="AM393" i="6"/>
  <c r="AM387" i="6"/>
  <c r="AM383" i="6"/>
  <c r="AM378" i="6"/>
  <c r="AM369" i="6"/>
  <c r="AM362" i="6"/>
  <c r="AM361" i="6"/>
  <c r="AM349" i="6"/>
  <c r="AM327" i="6"/>
  <c r="AM323" i="6"/>
  <c r="AM303" i="6"/>
  <c r="AM288" i="6"/>
  <c r="AM280" i="6"/>
  <c r="AM275" i="6"/>
  <c r="AM266" i="6"/>
  <c r="AM263" i="6"/>
  <c r="AM253" i="6"/>
  <c r="AM244" i="6"/>
  <c r="AM235" i="6"/>
  <c r="AM230" i="6"/>
  <c r="AM212" i="6"/>
  <c r="AM199" i="6"/>
  <c r="AM184" i="6"/>
  <c r="AM178" i="6"/>
  <c r="AM177" i="6"/>
  <c r="AM168" i="6"/>
  <c r="AM150" i="6"/>
  <c r="AM148" i="6"/>
  <c r="AM139" i="6"/>
  <c r="AM138" i="6"/>
  <c r="AM129" i="6"/>
  <c r="AM115" i="6"/>
  <c r="AM51" i="6"/>
  <c r="AM48" i="6"/>
  <c r="AM23" i="6"/>
  <c r="AM19" i="6"/>
  <c r="AM104" i="6"/>
  <c r="AM502" i="6"/>
  <c r="AM499" i="6"/>
  <c r="AM496" i="6"/>
  <c r="AM493" i="6"/>
  <c r="AM486" i="6"/>
  <c r="AM461" i="6"/>
  <c r="AM455" i="6"/>
  <c r="AM450" i="6"/>
  <c r="AM447" i="6"/>
  <c r="AM443" i="6"/>
  <c r="AM425" i="6"/>
  <c r="AM422" i="6"/>
  <c r="AM418" i="6"/>
  <c r="AM414" i="6"/>
  <c r="AM413" i="6"/>
  <c r="AM408" i="6"/>
  <c r="AM392" i="6"/>
  <c r="AM377" i="6"/>
  <c r="AM376" i="6"/>
  <c r="AM372" i="6"/>
  <c r="AM368" i="6"/>
  <c r="AM365" i="6"/>
  <c r="AM355" i="6"/>
  <c r="AM348" i="6"/>
  <c r="AM339" i="6"/>
  <c r="AM335" i="6"/>
  <c r="AM320" i="6"/>
  <c r="AM316" i="6"/>
  <c r="AM310" i="6"/>
  <c r="AM296" i="6"/>
  <c r="AM292" i="6"/>
  <c r="AM279" i="6"/>
  <c r="AM274" i="6"/>
  <c r="AM265" i="6"/>
  <c r="AM247" i="6"/>
  <c r="AM239" i="6"/>
  <c r="AM229" i="6"/>
  <c r="AM226" i="6"/>
  <c r="AM219" i="6"/>
  <c r="AM197" i="6"/>
  <c r="AM196" i="6"/>
  <c r="AM186" i="6"/>
  <c r="AM176" i="6"/>
  <c r="AM173" i="6"/>
  <c r="AM170" i="6"/>
  <c r="AM158" i="6"/>
  <c r="AM156" i="6"/>
  <c r="AM149" i="6"/>
  <c r="AM147" i="6"/>
  <c r="AM143" i="6"/>
  <c r="AM133" i="6"/>
  <c r="AM126" i="6"/>
  <c r="AM95" i="6"/>
  <c r="AM88" i="6"/>
  <c r="AM85" i="6"/>
  <c r="AM78" i="6"/>
  <c r="AM72" i="6"/>
  <c r="AM57" i="6"/>
  <c r="AM111" i="6"/>
  <c r="AM498" i="6"/>
  <c r="AM497" i="6"/>
  <c r="AM495" i="6"/>
  <c r="AM489" i="6"/>
  <c r="AM480" i="6"/>
  <c r="AM475" i="6"/>
  <c r="AM469" i="6"/>
  <c r="AM464" i="6"/>
  <c r="AM458" i="6"/>
  <c r="AM427" i="6"/>
  <c r="AM404" i="6"/>
  <c r="AM400" i="6"/>
  <c r="AM396" i="6"/>
  <c r="AM391" i="6"/>
  <c r="AM386" i="6"/>
  <c r="AM364" i="6"/>
  <c r="AM360" i="6"/>
  <c r="AM345" i="6"/>
  <c r="AM334" i="6"/>
  <c r="AM326" i="6"/>
  <c r="AM313" i="6"/>
  <c r="AM306" i="6"/>
  <c r="AM302" i="6"/>
  <c r="AM298" i="6"/>
  <c r="AM271" i="6"/>
  <c r="AM262" i="6"/>
  <c r="AM259" i="6"/>
  <c r="AM252" i="6"/>
  <c r="AM249" i="6"/>
  <c r="AM222" i="6"/>
  <c r="AM221" i="6"/>
  <c r="AM218" i="6"/>
  <c r="AM211" i="6"/>
  <c r="AM208" i="6"/>
  <c r="AM193" i="6"/>
  <c r="AM192" i="6"/>
  <c r="AM179" i="6"/>
  <c r="AM155" i="6"/>
  <c r="AM151" i="6"/>
  <c r="AM137" i="6"/>
  <c r="AM132" i="6"/>
  <c r="AM128" i="6"/>
  <c r="AM120" i="6"/>
  <c r="AM103" i="6"/>
  <c r="AM98" i="6"/>
  <c r="AM91" i="6"/>
  <c r="AM77" i="6"/>
  <c r="AM69" i="6"/>
  <c r="AM66" i="6"/>
  <c r="AM63" i="6"/>
  <c r="AM39" i="6"/>
  <c r="F1" i="4"/>
  <c r="AM528" i="6"/>
  <c r="AM527" i="6"/>
  <c r="AM518" i="6"/>
  <c r="AM517" i="6"/>
  <c r="AM494" i="6"/>
  <c r="AM485" i="6"/>
  <c r="AM484" i="6"/>
  <c r="AM478" i="6"/>
  <c r="AM473" i="6"/>
  <c r="AM467" i="6"/>
  <c r="AM460" i="6"/>
  <c r="AM457" i="6"/>
  <c r="AM454" i="6"/>
  <c r="AM446" i="6"/>
  <c r="AM439" i="6"/>
  <c r="AM436" i="6"/>
  <c r="AM435" i="6"/>
  <c r="AM417" i="6"/>
  <c r="AM407" i="6"/>
  <c r="AM399" i="6"/>
  <c r="AM390" i="6"/>
  <c r="AM389" i="6"/>
  <c r="AM388" i="6"/>
  <c r="AM354" i="6"/>
  <c r="AM342" i="6"/>
  <c r="AM341" i="6"/>
  <c r="AM338" i="6"/>
  <c r="AM333" i="6"/>
  <c r="AM329" i="6"/>
  <c r="AM319" i="6"/>
  <c r="AM309" i="6"/>
  <c r="AM301" i="6"/>
  <c r="AM287" i="6"/>
  <c r="AM286" i="6"/>
  <c r="AM278" i="6"/>
  <c r="AM270" i="6"/>
  <c r="AM246" i="6"/>
  <c r="AM243" i="6"/>
  <c r="AM238" i="6"/>
  <c r="AM234" i="6"/>
  <c r="AM228" i="6"/>
  <c r="AM225" i="6"/>
  <c r="AM217" i="6"/>
  <c r="AM210" i="6"/>
  <c r="AM207" i="6"/>
  <c r="AM198" i="6"/>
  <c r="AM195" i="6"/>
  <c r="AM189" i="6"/>
  <c r="AM172" i="6"/>
  <c r="AM167" i="6"/>
  <c r="AM164" i="6"/>
  <c r="AM162" i="6"/>
  <c r="AM161" i="6"/>
  <c r="AM160" i="6"/>
  <c r="AM113" i="6"/>
  <c r="AM76" i="6"/>
  <c r="AM36" i="6"/>
  <c r="AM16" i="6"/>
  <c r="D1" i="30"/>
  <c r="F37" i="3" s="1"/>
  <c r="H1" i="29"/>
  <c r="F13" i="3"/>
  <c r="F25" i="3"/>
  <c r="AI354" i="6"/>
  <c r="AQ354" i="6"/>
  <c r="AJ354" i="6"/>
  <c r="AK354" i="6"/>
  <c r="AI325" i="6"/>
  <c r="AQ325" i="6"/>
  <c r="AK325" i="6"/>
  <c r="AJ325" i="6"/>
  <c r="E16" i="3"/>
  <c r="D16" i="1" s="1"/>
  <c r="H16" i="3"/>
  <c r="I16" i="3"/>
  <c r="J16" i="3"/>
  <c r="H17" i="3"/>
  <c r="I17" i="3"/>
  <c r="E17" i="3"/>
  <c r="J17" i="3"/>
  <c r="AI374" i="6"/>
  <c r="AQ374" i="6"/>
  <c r="AJ374" i="6"/>
  <c r="AK374" i="6"/>
  <c r="E9" i="4"/>
  <c r="P11" i="24"/>
  <c r="P15" i="24"/>
  <c r="P14" i="24"/>
  <c r="P8" i="24"/>
  <c r="P12" i="24"/>
  <c r="P10" i="24"/>
  <c r="AI430" i="6"/>
  <c r="AQ430" i="6"/>
  <c r="AJ430" i="6"/>
  <c r="AK430" i="6"/>
  <c r="H7" i="3"/>
  <c r="I7" i="3"/>
  <c r="J7" i="3"/>
  <c r="E7" i="3"/>
  <c r="E28" i="4"/>
  <c r="H28" i="4"/>
  <c r="I28" i="4"/>
  <c r="J28" i="4"/>
  <c r="F31" i="4"/>
  <c r="AI520" i="6"/>
  <c r="AQ520" i="6"/>
  <c r="AJ520" i="6"/>
  <c r="AK520" i="6"/>
  <c r="M18" i="24"/>
  <c r="N18" i="24"/>
  <c r="L18" i="24"/>
  <c r="K18" i="24"/>
  <c r="I31" i="4"/>
  <c r="I12" i="2" s="1"/>
  <c r="AI492" i="6"/>
  <c r="AQ492" i="6"/>
  <c r="AJ485" i="6"/>
  <c r="AQ485" i="6"/>
  <c r="AI485" i="6"/>
  <c r="AJ470" i="6"/>
  <c r="AK470" i="6"/>
  <c r="AJ463" i="6"/>
  <c r="AK463" i="6"/>
  <c r="AI460" i="6"/>
  <c r="AQ460" i="6"/>
  <c r="AJ460" i="6"/>
  <c r="AJ458" i="6"/>
  <c r="AI458" i="6"/>
  <c r="AK458" i="6"/>
  <c r="AJ436" i="6"/>
  <c r="AQ436" i="6"/>
  <c r="AI436" i="6"/>
  <c r="AK436" i="6"/>
  <c r="AI423" i="6"/>
  <c r="AQ423" i="6"/>
  <c r="AK423" i="6"/>
  <c r="AI419" i="6"/>
  <c r="AQ419" i="6"/>
  <c r="AJ419" i="6"/>
  <c r="AK419" i="6"/>
  <c r="AI358" i="6"/>
  <c r="AQ358" i="6"/>
  <c r="AJ358" i="6"/>
  <c r="AK358" i="6"/>
  <c r="AJ452" i="6"/>
  <c r="AI452" i="6"/>
  <c r="AQ452" i="6"/>
  <c r="AK452" i="6"/>
  <c r="AI378" i="6"/>
  <c r="AQ378" i="6"/>
  <c r="AJ378" i="6"/>
  <c r="AK378" i="6"/>
  <c r="AI277" i="6"/>
  <c r="AQ277" i="6"/>
  <c r="AK277" i="6"/>
  <c r="AJ277" i="6"/>
  <c r="AK13" i="6"/>
  <c r="AQ13" i="6"/>
  <c r="AI13" i="6"/>
  <c r="AJ13" i="6"/>
  <c r="AI12" i="6"/>
  <c r="AQ12" i="6"/>
  <c r="AJ12" i="6"/>
  <c r="AK12" i="6"/>
  <c r="E36" i="3"/>
  <c r="H36" i="3"/>
  <c r="I36" i="3"/>
  <c r="J20" i="3"/>
  <c r="J22" i="3" s="1"/>
  <c r="E31" i="4"/>
  <c r="E12" i="2" s="1"/>
  <c r="I7" i="4"/>
  <c r="AI517" i="6"/>
  <c r="AQ517" i="6"/>
  <c r="AI516" i="6"/>
  <c r="AQ516" i="6"/>
  <c r="AJ516" i="6"/>
  <c r="AI509" i="6"/>
  <c r="AQ509" i="6"/>
  <c r="AI508" i="6"/>
  <c r="AQ508" i="6"/>
  <c r="AJ508" i="6"/>
  <c r="AI500" i="6"/>
  <c r="AQ500" i="6"/>
  <c r="AP486" i="6"/>
  <c r="AJ484" i="6"/>
  <c r="AK484" i="6"/>
  <c r="AQ463" i="6"/>
  <c r="AQ458" i="6"/>
  <c r="AI455" i="6"/>
  <c r="AQ455" i="6"/>
  <c r="AJ455" i="6"/>
  <c r="AJ438" i="6"/>
  <c r="AI438" i="6"/>
  <c r="AQ438" i="6"/>
  <c r="AI411" i="6"/>
  <c r="AJ411" i="6"/>
  <c r="AK411" i="6"/>
  <c r="AI410" i="6"/>
  <c r="AQ410" i="6"/>
  <c r="AJ410" i="6"/>
  <c r="AI398" i="6"/>
  <c r="AQ398" i="6"/>
  <c r="AJ398" i="6"/>
  <c r="AK398" i="6"/>
  <c r="AK389" i="6"/>
  <c r="AI389" i="6"/>
  <c r="AJ389" i="6"/>
  <c r="AJ369" i="6"/>
  <c r="AK369" i="6"/>
  <c r="AI369" i="6"/>
  <c r="AQ369" i="6"/>
  <c r="AI362" i="6"/>
  <c r="AQ362" i="6"/>
  <c r="AJ362" i="6"/>
  <c r="AK362" i="6"/>
  <c r="AI356" i="6"/>
  <c r="AQ356" i="6"/>
  <c r="AK356" i="6"/>
  <c r="AJ341" i="6"/>
  <c r="AK341" i="6"/>
  <c r="AQ341" i="6"/>
  <c r="AI333" i="6"/>
  <c r="AQ333" i="6"/>
  <c r="AJ333" i="6"/>
  <c r="AK333" i="6"/>
  <c r="AJ281" i="6"/>
  <c r="AK281" i="6"/>
  <c r="AQ281" i="6"/>
  <c r="AH268" i="6"/>
  <c r="Q8" i="8"/>
  <c r="F12" i="3" s="1"/>
  <c r="K21" i="24"/>
  <c r="L21" i="24"/>
  <c r="N21" i="24"/>
  <c r="K17" i="24"/>
  <c r="L17" i="24"/>
  <c r="N17" i="24"/>
  <c r="F22" i="3"/>
  <c r="I20" i="3"/>
  <c r="I22" i="3" s="1"/>
  <c r="H18" i="4"/>
  <c r="H20" i="4" s="1"/>
  <c r="L4" i="25"/>
  <c r="AI498" i="6"/>
  <c r="AI487" i="6"/>
  <c r="AI483" i="6"/>
  <c r="AJ472" i="6"/>
  <c r="AK472" i="6"/>
  <c r="AP466" i="6"/>
  <c r="AI457" i="6"/>
  <c r="AJ457" i="6"/>
  <c r="AI434" i="6"/>
  <c r="AQ434" i="6"/>
  <c r="AJ434" i="6"/>
  <c r="AK434" i="6"/>
  <c r="AI432" i="6"/>
  <c r="AJ415" i="6"/>
  <c r="AK415" i="6"/>
  <c r="AJ414" i="6"/>
  <c r="AK414" i="6"/>
  <c r="AQ414" i="6"/>
  <c r="AI414" i="6"/>
  <c r="AI402" i="6"/>
  <c r="AQ402" i="6"/>
  <c r="AJ402" i="6"/>
  <c r="AK402" i="6"/>
  <c r="AI382" i="6"/>
  <c r="AQ382" i="6"/>
  <c r="AJ382" i="6"/>
  <c r="AK382" i="6"/>
  <c r="AI376" i="6"/>
  <c r="AQ376" i="6"/>
  <c r="AK376" i="6"/>
  <c r="AI351" i="6"/>
  <c r="AI309" i="6"/>
  <c r="AQ309" i="6"/>
  <c r="AK309" i="6"/>
  <c r="AJ309" i="6"/>
  <c r="AJ275" i="6"/>
  <c r="AK275" i="6"/>
  <c r="AI275" i="6"/>
  <c r="AJ241" i="6"/>
  <c r="AK241" i="6"/>
  <c r="AI241" i="6"/>
  <c r="AQ241" i="6"/>
  <c r="AI224" i="6"/>
  <c r="AQ224" i="6"/>
  <c r="AJ224" i="6"/>
  <c r="AJ501" i="6"/>
  <c r="AK501" i="6"/>
  <c r="AQ470" i="6"/>
  <c r="AK334" i="6"/>
  <c r="AJ334" i="6"/>
  <c r="AI334" i="6"/>
  <c r="K1" i="8"/>
  <c r="D14" i="1" s="1"/>
  <c r="AI525" i="6"/>
  <c r="AQ525" i="6"/>
  <c r="AI524" i="6"/>
  <c r="AQ524" i="6"/>
  <c r="AJ524" i="6"/>
  <c r="AI364" i="6"/>
  <c r="AQ364" i="6"/>
  <c r="AJ364" i="6"/>
  <c r="AK364" i="6"/>
  <c r="J1" i="8"/>
  <c r="N2" i="8"/>
  <c r="N20" i="24"/>
  <c r="N16" i="24"/>
  <c r="H23" i="4"/>
  <c r="M13" i="25"/>
  <c r="N13" i="25"/>
  <c r="N5" i="25" s="1"/>
  <c r="N4" i="25" s="1"/>
  <c r="P13" i="25"/>
  <c r="M5" i="25"/>
  <c r="M4" i="25" s="1"/>
  <c r="B20" i="26"/>
  <c r="F20" i="26" s="1"/>
  <c r="Q12" i="8"/>
  <c r="AI497" i="6"/>
  <c r="AJ497" i="6"/>
  <c r="AI496" i="6"/>
  <c r="AQ496" i="6"/>
  <c r="AJ496" i="6"/>
  <c r="AJ489" i="6"/>
  <c r="AQ489" i="6"/>
  <c r="AI489" i="6"/>
  <c r="AQ472" i="6"/>
  <c r="AI471" i="6"/>
  <c r="AQ471" i="6"/>
  <c r="AJ467" i="6"/>
  <c r="AK467" i="6"/>
  <c r="AI464" i="6"/>
  <c r="AQ464" i="6"/>
  <c r="AJ464" i="6"/>
  <c r="AQ457" i="6"/>
  <c r="AP439" i="6"/>
  <c r="AQ415" i="6"/>
  <c r="AQ411" i="6"/>
  <c r="AI404" i="6"/>
  <c r="AQ404" i="6"/>
  <c r="AJ404" i="6"/>
  <c r="AK404" i="6"/>
  <c r="AI400" i="6"/>
  <c r="AQ400" i="6"/>
  <c r="AJ400" i="6"/>
  <c r="AK400" i="6"/>
  <c r="AI392" i="6"/>
  <c r="AQ392" i="6"/>
  <c r="AK392" i="6"/>
  <c r="AJ392" i="6"/>
  <c r="AQ389" i="6"/>
  <c r="AI384" i="6"/>
  <c r="AQ384" i="6"/>
  <c r="AJ384" i="6"/>
  <c r="AK384" i="6"/>
  <c r="AI350" i="6"/>
  <c r="AQ350" i="6"/>
  <c r="AJ350" i="6"/>
  <c r="AK350" i="6"/>
  <c r="AQ275" i="6"/>
  <c r="AJ253" i="6"/>
  <c r="AI253" i="6"/>
  <c r="AQ253" i="6"/>
  <c r="AI247" i="6"/>
  <c r="AJ247" i="6"/>
  <c r="AQ247" i="6"/>
  <c r="AK247" i="6"/>
  <c r="AI511" i="6"/>
  <c r="AQ511" i="6"/>
  <c r="AJ493" i="6"/>
  <c r="AK493" i="6"/>
  <c r="AK391" i="6"/>
  <c r="AJ391" i="6"/>
  <c r="AK379" i="6"/>
  <c r="AJ379" i="6"/>
  <c r="AJ193" i="6"/>
  <c r="AK193" i="6"/>
  <c r="AI193" i="6"/>
  <c r="AJ151" i="6"/>
  <c r="AK151" i="6"/>
  <c r="AI151" i="6"/>
  <c r="AQ151" i="6"/>
  <c r="AP482" i="6"/>
  <c r="AJ481" i="6"/>
  <c r="AK481" i="6"/>
  <c r="AJ473" i="6"/>
  <c r="AK473" i="6"/>
  <c r="AQ453" i="6"/>
  <c r="AI442" i="6"/>
  <c r="AQ442" i="6"/>
  <c r="AJ442" i="6"/>
  <c r="AK442" i="6"/>
  <c r="AQ391" i="6"/>
  <c r="AK113" i="6"/>
  <c r="AI113" i="6"/>
  <c r="AJ113" i="6"/>
  <c r="AQ113" i="6"/>
  <c r="AI527" i="6"/>
  <c r="AQ527" i="6"/>
  <c r="F8" i="3"/>
  <c r="AI515" i="6"/>
  <c r="AQ515" i="6"/>
  <c r="AI514" i="6"/>
  <c r="AQ514" i="6"/>
  <c r="AJ514" i="6"/>
  <c r="AJ487" i="6"/>
  <c r="AK487" i="6"/>
  <c r="AQ484" i="6"/>
  <c r="AJ432" i="6"/>
  <c r="AK432" i="6"/>
  <c r="AI408" i="6"/>
  <c r="AQ408" i="6"/>
  <c r="AJ408" i="6"/>
  <c r="AK408" i="6"/>
  <c r="AK393" i="6"/>
  <c r="AJ393" i="6"/>
  <c r="AQ393" i="6"/>
  <c r="AK351" i="6"/>
  <c r="AJ351" i="6"/>
  <c r="AI337" i="6"/>
  <c r="AQ337" i="6"/>
  <c r="AJ337" i="6"/>
  <c r="AK337" i="6"/>
  <c r="AI295" i="6"/>
  <c r="AQ295" i="6"/>
  <c r="AJ295" i="6"/>
  <c r="AK295" i="6"/>
  <c r="AJ287" i="6"/>
  <c r="AI287" i="6"/>
  <c r="AQ287" i="6"/>
  <c r="AK287" i="6"/>
  <c r="M2" i="8"/>
  <c r="E2" i="8"/>
  <c r="Q9" i="8"/>
  <c r="I23" i="4"/>
  <c r="P5" i="25"/>
  <c r="P4" i="25" s="1"/>
  <c r="AI523" i="6"/>
  <c r="AQ523" i="6"/>
  <c r="AI522" i="6"/>
  <c r="AQ522" i="6"/>
  <c r="AJ522" i="6"/>
  <c r="AI513" i="6"/>
  <c r="AQ513" i="6"/>
  <c r="AI512" i="6"/>
  <c r="AQ512" i="6"/>
  <c r="AJ512" i="6"/>
  <c r="AK511" i="6"/>
  <c r="AI505" i="6"/>
  <c r="AQ505" i="6"/>
  <c r="AI504" i="6"/>
  <c r="AQ504" i="6"/>
  <c r="AJ504" i="6"/>
  <c r="AP499" i="6"/>
  <c r="AK492" i="6"/>
  <c r="AI486" i="6"/>
  <c r="AQ486" i="6"/>
  <c r="AK486" i="6"/>
  <c r="AI482" i="6"/>
  <c r="AQ482" i="6"/>
  <c r="AJ478" i="6"/>
  <c r="AK478" i="6"/>
  <c r="AI475" i="6"/>
  <c r="AQ475" i="6"/>
  <c r="AJ475" i="6"/>
  <c r="AQ467" i="6"/>
  <c r="AI461" i="6"/>
  <c r="AJ461" i="6"/>
  <c r="AI456" i="6"/>
  <c r="AJ453" i="6"/>
  <c r="AI421" i="6"/>
  <c r="AQ421" i="6"/>
  <c r="AJ421" i="6"/>
  <c r="AI346" i="6"/>
  <c r="AQ346" i="6"/>
  <c r="AJ346" i="6"/>
  <c r="H7" i="4"/>
  <c r="H9" i="4" s="1"/>
  <c r="J7" i="4"/>
  <c r="AI529" i="6"/>
  <c r="AQ529" i="6"/>
  <c r="AI528" i="6"/>
  <c r="AQ528" i="6"/>
  <c r="AJ528" i="6"/>
  <c r="AI519" i="6"/>
  <c r="AQ519" i="6"/>
  <c r="AI518" i="6"/>
  <c r="AQ518" i="6"/>
  <c r="AJ518" i="6"/>
  <c r="AI510" i="6"/>
  <c r="AQ510" i="6"/>
  <c r="AJ510" i="6"/>
  <c r="AJ494" i="6"/>
  <c r="AK494" i="6"/>
  <c r="AJ477" i="6"/>
  <c r="AQ477" i="6"/>
  <c r="AK477" i="6"/>
  <c r="AI406" i="6"/>
  <c r="AQ406" i="6"/>
  <c r="AJ406" i="6"/>
  <c r="AK406" i="6"/>
  <c r="AJ289" i="6"/>
  <c r="AK289" i="6"/>
  <c r="AI289" i="6"/>
  <c r="P13" i="24"/>
  <c r="H31" i="4"/>
  <c r="H12" i="2" s="1"/>
  <c r="AJ502" i="6"/>
  <c r="AK502" i="6"/>
  <c r="AJ474" i="6"/>
  <c r="AK474" i="6"/>
  <c r="AI390" i="6"/>
  <c r="AQ390" i="6"/>
  <c r="AJ390" i="6"/>
  <c r="AK390" i="6"/>
  <c r="AI342" i="6"/>
  <c r="AQ342" i="6"/>
  <c r="AJ342" i="6"/>
  <c r="AK342" i="6"/>
  <c r="AK320" i="6"/>
  <c r="AI320" i="6"/>
  <c r="AJ320" i="6"/>
  <c r="AQ320" i="6"/>
  <c r="AJ283" i="6"/>
  <c r="AK283" i="6"/>
  <c r="AI283" i="6"/>
  <c r="AJ204" i="6"/>
  <c r="AK204" i="6"/>
  <c r="AI204" i="6"/>
  <c r="AQ204" i="6"/>
  <c r="E11" i="4"/>
  <c r="I11" i="4"/>
  <c r="J11" i="4"/>
  <c r="AI526" i="6"/>
  <c r="AQ526" i="6"/>
  <c r="AJ526" i="6"/>
  <c r="L20" i="24"/>
  <c r="M20" i="24"/>
  <c r="L16" i="24"/>
  <c r="M16" i="24"/>
  <c r="H20" i="3"/>
  <c r="H22" i="3" s="1"/>
  <c r="I18" i="4"/>
  <c r="I20" i="4" s="1"/>
  <c r="J18" i="4"/>
  <c r="J20" i="4" s="1"/>
  <c r="F20" i="4"/>
  <c r="T32" i="23"/>
  <c r="S35" i="23"/>
  <c r="R31" i="23"/>
  <c r="T35" i="23"/>
  <c r="S31" i="23"/>
  <c r="S5" i="23" s="1"/>
  <c r="S4" i="23" s="1"/>
  <c r="P36" i="23"/>
  <c r="T31" i="23"/>
  <c r="T5" i="23" s="1"/>
  <c r="T4" i="23" s="1"/>
  <c r="R36" i="23"/>
  <c r="P32" i="23"/>
  <c r="S36" i="23"/>
  <c r="T36" i="23"/>
  <c r="S32" i="23"/>
  <c r="P35" i="23"/>
  <c r="R32" i="23"/>
  <c r="P31" i="23"/>
  <c r="P5" i="23" s="1"/>
  <c r="R35" i="23"/>
  <c r="B8" i="28"/>
  <c r="B15" i="28" s="1"/>
  <c r="AI507" i="6"/>
  <c r="AQ507" i="6"/>
  <c r="AI506" i="6"/>
  <c r="AQ506" i="6"/>
  <c r="AJ506" i="6"/>
  <c r="AJ483" i="6"/>
  <c r="AK483" i="6"/>
  <c r="AJ454" i="6"/>
  <c r="AI454" i="6"/>
  <c r="AK454" i="6"/>
  <c r="AI448" i="6"/>
  <c r="AQ448" i="6"/>
  <c r="AJ448" i="6"/>
  <c r="AI417" i="6"/>
  <c r="AQ417" i="6"/>
  <c r="AJ417" i="6"/>
  <c r="AK417" i="6"/>
  <c r="AI235" i="6"/>
  <c r="AQ235" i="6"/>
  <c r="AJ235" i="6"/>
  <c r="L2" i="8"/>
  <c r="E15" i="1" s="1"/>
  <c r="E17" i="1" s="1"/>
  <c r="E19" i="1" s="1"/>
  <c r="D2" i="8"/>
  <c r="P1" i="8"/>
  <c r="H1" i="8"/>
  <c r="D13" i="1" s="1"/>
  <c r="P9" i="24"/>
  <c r="E23" i="4"/>
  <c r="I8" i="4"/>
  <c r="I9" i="4" s="1"/>
  <c r="J8" i="4"/>
  <c r="F9" i="4"/>
  <c r="J9" i="4" s="1"/>
  <c r="AJ529" i="6"/>
  <c r="AK528" i="6"/>
  <c r="AI521" i="6"/>
  <c r="AQ521" i="6"/>
  <c r="AJ519" i="6"/>
  <c r="AK518" i="6"/>
  <c r="AJ511" i="6"/>
  <c r="AK510" i="6"/>
  <c r="AQ497" i="6"/>
  <c r="AI494" i="6"/>
  <c r="AI493" i="6"/>
  <c r="AJ492" i="6"/>
  <c r="AK485" i="6"/>
  <c r="AQ478" i="6"/>
  <c r="AI477" i="6"/>
  <c r="AI470" i="6"/>
  <c r="AJ466" i="6"/>
  <c r="AQ466" i="6"/>
  <c r="AK466" i="6"/>
  <c r="AI463" i="6"/>
  <c r="AK460" i="6"/>
  <c r="AQ454" i="6"/>
  <c r="AI453" i="6"/>
  <c r="AJ423" i="6"/>
  <c r="AI391" i="6"/>
  <c r="AK387" i="6"/>
  <c r="AI387" i="6"/>
  <c r="AJ387" i="6"/>
  <c r="AI379" i="6"/>
  <c r="AK359" i="6"/>
  <c r="AJ359" i="6"/>
  <c r="AK339" i="6"/>
  <c r="AI339" i="6"/>
  <c r="AJ339" i="6"/>
  <c r="AI317" i="6"/>
  <c r="AQ317" i="6"/>
  <c r="AJ317" i="6"/>
  <c r="AK317" i="6"/>
  <c r="AJ259" i="6"/>
  <c r="AK259" i="6"/>
  <c r="AQ259" i="6"/>
  <c r="AQ443" i="6"/>
  <c r="AI427" i="6"/>
  <c r="AQ427" i="6"/>
  <c r="AP413" i="6"/>
  <c r="AI366" i="6"/>
  <c r="AQ366" i="6"/>
  <c r="AJ366" i="6"/>
  <c r="AJ361" i="6"/>
  <c r="AK361" i="6"/>
  <c r="AI348" i="6"/>
  <c r="AQ348" i="6"/>
  <c r="AK285" i="6"/>
  <c r="AJ285" i="6"/>
  <c r="AJ280" i="6"/>
  <c r="AI280" i="6"/>
  <c r="AK280" i="6"/>
  <c r="AJ267" i="6"/>
  <c r="AK267" i="6"/>
  <c r="AQ267" i="6"/>
  <c r="AI267" i="6"/>
  <c r="AJ261" i="6"/>
  <c r="AI261" i="6"/>
  <c r="AQ261" i="6"/>
  <c r="AK258" i="6"/>
  <c r="AQ258" i="6"/>
  <c r="AI258" i="6"/>
  <c r="AJ258" i="6"/>
  <c r="AI123" i="6"/>
  <c r="AJ123" i="6"/>
  <c r="AK123" i="6"/>
  <c r="AQ123" i="6"/>
  <c r="Q14" i="8"/>
  <c r="Q10" i="8"/>
  <c r="Q6" i="8"/>
  <c r="AP493" i="6"/>
  <c r="AP484" i="6"/>
  <c r="AP473" i="6"/>
  <c r="AJ451" i="6"/>
  <c r="AJ446" i="6"/>
  <c r="AK444" i="6"/>
  <c r="AJ441" i="6"/>
  <c r="AJ431" i="6"/>
  <c r="AJ429" i="6"/>
  <c r="AJ420" i="6"/>
  <c r="AJ418" i="6"/>
  <c r="AJ409" i="6"/>
  <c r="AJ407" i="6"/>
  <c r="AQ397" i="6"/>
  <c r="AK396" i="6"/>
  <c r="AI388" i="6"/>
  <c r="AQ388" i="6"/>
  <c r="AI386" i="6"/>
  <c r="AQ386" i="6"/>
  <c r="AJ386" i="6"/>
  <c r="AK380" i="6"/>
  <c r="AJ375" i="6"/>
  <c r="AJ373" i="6"/>
  <c r="AK373" i="6"/>
  <c r="AI368" i="6"/>
  <c r="AQ368" i="6"/>
  <c r="AK360" i="6"/>
  <c r="AJ355" i="6"/>
  <c r="AJ353" i="6"/>
  <c r="AK353" i="6"/>
  <c r="AK352" i="6"/>
  <c r="AJ332" i="6"/>
  <c r="AI327" i="6"/>
  <c r="AQ327" i="6"/>
  <c r="AJ327" i="6"/>
  <c r="AK327" i="6"/>
  <c r="AK305" i="6"/>
  <c r="AQ300" i="6"/>
  <c r="AI297" i="6"/>
  <c r="AQ297" i="6"/>
  <c r="AJ297" i="6"/>
  <c r="AQ285" i="6"/>
  <c r="AI284" i="6"/>
  <c r="AQ284" i="6"/>
  <c r="AJ284" i="6"/>
  <c r="AK284" i="6"/>
  <c r="AJ249" i="6"/>
  <c r="AK249" i="6"/>
  <c r="AI243" i="6"/>
  <c r="AQ243" i="6"/>
  <c r="AJ243" i="6"/>
  <c r="AK243" i="6"/>
  <c r="AJ146" i="6"/>
  <c r="AK146" i="6"/>
  <c r="AI146" i="6"/>
  <c r="AQ146" i="6"/>
  <c r="AJ142" i="6"/>
  <c r="AK142" i="6"/>
  <c r="AQ142" i="6"/>
  <c r="AI84" i="6"/>
  <c r="AK84" i="6"/>
  <c r="AQ84" i="6"/>
  <c r="AJ84" i="6"/>
  <c r="AJ56" i="6"/>
  <c r="AQ56" i="6"/>
  <c r="AI56" i="6"/>
  <c r="AK56" i="6"/>
  <c r="AK52" i="6"/>
  <c r="AI52" i="6"/>
  <c r="AJ52" i="6"/>
  <c r="AQ52" i="6"/>
  <c r="AJ47" i="6"/>
  <c r="AK47" i="6"/>
  <c r="AQ47" i="6"/>
  <c r="AQ440" i="6"/>
  <c r="AI425" i="6"/>
  <c r="AQ425" i="6"/>
  <c r="AJ425" i="6"/>
  <c r="AP411" i="6"/>
  <c r="AJ381" i="6"/>
  <c r="AK381" i="6"/>
  <c r="AK336" i="6"/>
  <c r="AI336" i="6"/>
  <c r="AJ336" i="6"/>
  <c r="AI311" i="6"/>
  <c r="AQ311" i="6"/>
  <c r="AJ311" i="6"/>
  <c r="AK311" i="6"/>
  <c r="AI303" i="6"/>
  <c r="AQ303" i="6"/>
  <c r="AJ303" i="6"/>
  <c r="AK294" i="6"/>
  <c r="AI294" i="6"/>
  <c r="AJ294" i="6"/>
  <c r="AJ271" i="6"/>
  <c r="AQ271" i="6"/>
  <c r="AI271" i="6"/>
  <c r="AK271" i="6"/>
  <c r="AI239" i="6"/>
  <c r="AQ239" i="6"/>
  <c r="AJ239" i="6"/>
  <c r="AK239" i="6"/>
  <c r="AK231" i="6"/>
  <c r="AI231" i="6"/>
  <c r="AJ231" i="6"/>
  <c r="AI203" i="6"/>
  <c r="AQ203" i="6"/>
  <c r="AK203" i="6"/>
  <c r="AJ154" i="6"/>
  <c r="AQ154" i="6"/>
  <c r="AI154" i="6"/>
  <c r="AK154" i="6"/>
  <c r="AJ124" i="6"/>
  <c r="AK124" i="6"/>
  <c r="AQ124" i="6"/>
  <c r="AI124" i="6"/>
  <c r="AI55" i="6"/>
  <c r="AJ55" i="6"/>
  <c r="AK55" i="6"/>
  <c r="AQ55" i="6"/>
  <c r="J32" i="3"/>
  <c r="AK499" i="6"/>
  <c r="AK491" i="6"/>
  <c r="AQ451" i="6"/>
  <c r="AK449" i="6"/>
  <c r="AI444" i="6"/>
  <c r="AQ441" i="6"/>
  <c r="AK439" i="6"/>
  <c r="AQ435" i="6"/>
  <c r="AI431" i="6"/>
  <c r="AI429" i="6"/>
  <c r="AI420" i="6"/>
  <c r="AI418" i="6"/>
  <c r="AI409" i="6"/>
  <c r="AI407" i="6"/>
  <c r="AQ401" i="6"/>
  <c r="AQ381" i="6"/>
  <c r="AI375" i="6"/>
  <c r="AQ361" i="6"/>
  <c r="AI355" i="6"/>
  <c r="AJ347" i="6"/>
  <c r="AJ345" i="6"/>
  <c r="AK345" i="6"/>
  <c r="AI340" i="6"/>
  <c r="AQ340" i="6"/>
  <c r="AQ336" i="6"/>
  <c r="AI332" i="6"/>
  <c r="AI319" i="6"/>
  <c r="AQ319" i="6"/>
  <c r="AJ319" i="6"/>
  <c r="AK310" i="6"/>
  <c r="AI310" i="6"/>
  <c r="AJ310" i="6"/>
  <c r="AI299" i="6"/>
  <c r="AQ299" i="6"/>
  <c r="AK299" i="6"/>
  <c r="AJ291" i="6"/>
  <c r="AQ291" i="6"/>
  <c r="AI290" i="6"/>
  <c r="AQ290" i="6"/>
  <c r="AJ290" i="6"/>
  <c r="AK290" i="6"/>
  <c r="AJ273" i="6"/>
  <c r="AI273" i="6"/>
  <c r="AK273" i="6"/>
  <c r="AJ230" i="6"/>
  <c r="AK230" i="6"/>
  <c r="AQ230" i="6"/>
  <c r="AJ219" i="6"/>
  <c r="AK219" i="6"/>
  <c r="AQ219" i="6"/>
  <c r="AI219" i="6"/>
  <c r="AI181" i="6"/>
  <c r="AQ181" i="6"/>
  <c r="AK181" i="6"/>
  <c r="AJ181" i="6"/>
  <c r="AI396" i="6"/>
  <c r="AQ396" i="6"/>
  <c r="AI380" i="6"/>
  <c r="AQ380" i="6"/>
  <c r="AI370" i="6"/>
  <c r="AQ370" i="6"/>
  <c r="AJ370" i="6"/>
  <c r="AJ365" i="6"/>
  <c r="AK365" i="6"/>
  <c r="AI360" i="6"/>
  <c r="AQ360" i="6"/>
  <c r="AI352" i="6"/>
  <c r="AQ352" i="6"/>
  <c r="AI335" i="6"/>
  <c r="AQ335" i="6"/>
  <c r="AJ335" i="6"/>
  <c r="AK326" i="6"/>
  <c r="AI326" i="6"/>
  <c r="AJ326" i="6"/>
  <c r="AI313" i="6"/>
  <c r="AQ313" i="6"/>
  <c r="AJ313" i="6"/>
  <c r="AI305" i="6"/>
  <c r="AQ305" i="6"/>
  <c r="AK302" i="6"/>
  <c r="AJ302" i="6"/>
  <c r="AQ294" i="6"/>
  <c r="AI293" i="6"/>
  <c r="AQ293" i="6"/>
  <c r="AK293" i="6"/>
  <c r="AQ280" i="6"/>
  <c r="AJ279" i="6"/>
  <c r="AK279" i="6"/>
  <c r="AJ276" i="6"/>
  <c r="AQ276" i="6"/>
  <c r="AI276" i="6"/>
  <c r="AK276" i="6"/>
  <c r="AK266" i="6"/>
  <c r="AJ266" i="6"/>
  <c r="AJ257" i="6"/>
  <c r="AK257" i="6"/>
  <c r="AJ234" i="6"/>
  <c r="AK234" i="6"/>
  <c r="AI234" i="6"/>
  <c r="AQ231" i="6"/>
  <c r="AJ222" i="6"/>
  <c r="AK222" i="6"/>
  <c r="AI222" i="6"/>
  <c r="AI218" i="6"/>
  <c r="AQ218" i="6"/>
  <c r="AK218" i="6"/>
  <c r="AJ218" i="6"/>
  <c r="U4" i="23"/>
  <c r="AQ431" i="6"/>
  <c r="AI428" i="6"/>
  <c r="AI426" i="6"/>
  <c r="AQ420" i="6"/>
  <c r="AQ409" i="6"/>
  <c r="AJ385" i="6"/>
  <c r="AK385" i="6"/>
  <c r="AI372" i="6"/>
  <c r="AQ372" i="6"/>
  <c r="AI367" i="6"/>
  <c r="AQ332" i="6"/>
  <c r="AI329" i="6"/>
  <c r="AQ329" i="6"/>
  <c r="AJ329" i="6"/>
  <c r="AI315" i="6"/>
  <c r="AQ315" i="6"/>
  <c r="AK315" i="6"/>
  <c r="AI307" i="6"/>
  <c r="AQ307" i="6"/>
  <c r="AQ302" i="6"/>
  <c r="AI301" i="6"/>
  <c r="AQ301" i="6"/>
  <c r="AJ301" i="6"/>
  <c r="AK301" i="6"/>
  <c r="AQ257" i="6"/>
  <c r="AJ256" i="6"/>
  <c r="AK256" i="6"/>
  <c r="AQ256" i="6"/>
  <c r="AJ251" i="6"/>
  <c r="AK251" i="6"/>
  <c r="AQ251" i="6"/>
  <c r="AK242" i="6"/>
  <c r="AJ242" i="6"/>
  <c r="AI221" i="6"/>
  <c r="AQ221" i="6"/>
  <c r="AJ221" i="6"/>
  <c r="AI210" i="6"/>
  <c r="AQ210" i="6"/>
  <c r="AJ210" i="6"/>
  <c r="AK210" i="6"/>
  <c r="AI177" i="6"/>
  <c r="AQ177" i="6"/>
  <c r="AK177" i="6"/>
  <c r="AJ177" i="6"/>
  <c r="AJ134" i="6"/>
  <c r="AK134" i="6"/>
  <c r="AI134" i="6"/>
  <c r="AQ134" i="6"/>
  <c r="AI394" i="6"/>
  <c r="AQ394" i="6"/>
  <c r="AJ394" i="6"/>
  <c r="B19" i="26"/>
  <c r="F19" i="26" s="1"/>
  <c r="AI413" i="6"/>
  <c r="AQ413" i="6"/>
  <c r="AJ377" i="6"/>
  <c r="AK377" i="6"/>
  <c r="AQ365" i="6"/>
  <c r="AJ357" i="6"/>
  <c r="AK357" i="6"/>
  <c r="AJ349" i="6"/>
  <c r="AK349" i="6"/>
  <c r="AI344" i="6"/>
  <c r="AQ344" i="6"/>
  <c r="AI331" i="6"/>
  <c r="AQ331" i="6"/>
  <c r="AK331" i="6"/>
  <c r="AI323" i="6"/>
  <c r="AQ323" i="6"/>
  <c r="AI321" i="6"/>
  <c r="AQ321" i="6"/>
  <c r="AK318" i="6"/>
  <c r="AJ318" i="6"/>
  <c r="AK304" i="6"/>
  <c r="AI304" i="6"/>
  <c r="AJ304" i="6"/>
  <c r="AJ286" i="6"/>
  <c r="AQ286" i="6"/>
  <c r="AI286" i="6"/>
  <c r="AK286" i="6"/>
  <c r="AK282" i="6"/>
  <c r="AQ282" i="6"/>
  <c r="AI282" i="6"/>
  <c r="AJ282" i="6"/>
  <c r="AQ279" i="6"/>
  <c r="AJ269" i="6"/>
  <c r="AI269" i="6"/>
  <c r="AQ269" i="6"/>
  <c r="AQ266" i="6"/>
  <c r="AI254" i="6"/>
  <c r="AJ254" i="6"/>
  <c r="AK254" i="6"/>
  <c r="AJ245" i="6"/>
  <c r="AQ245" i="6"/>
  <c r="AI245" i="6"/>
  <c r="AK245" i="6"/>
  <c r="AJ237" i="6"/>
  <c r="AK237" i="6"/>
  <c r="AI237" i="6"/>
  <c r="AI214" i="6"/>
  <c r="AQ214" i="6"/>
  <c r="AK214" i="6"/>
  <c r="AJ214" i="6"/>
  <c r="AJ173" i="6"/>
  <c r="AI173" i="6"/>
  <c r="AK173" i="6"/>
  <c r="AQ173" i="6"/>
  <c r="AI328" i="6"/>
  <c r="AI312" i="6"/>
  <c r="AI296" i="6"/>
  <c r="AI274" i="6"/>
  <c r="AI265" i="6"/>
  <c r="AP264" i="6"/>
  <c r="AI238" i="6"/>
  <c r="AI217" i="6"/>
  <c r="AQ217" i="6"/>
  <c r="AJ217" i="6"/>
  <c r="AI211" i="6"/>
  <c r="AQ211" i="6"/>
  <c r="AK211" i="6"/>
  <c r="AJ211" i="6"/>
  <c r="AP207" i="6"/>
  <c r="AI202" i="6"/>
  <c r="AQ202" i="6"/>
  <c r="AJ202" i="6"/>
  <c r="AK202" i="6"/>
  <c r="AP196" i="6"/>
  <c r="AI191" i="6"/>
  <c r="AQ191" i="6"/>
  <c r="AJ191" i="6"/>
  <c r="AK191" i="6"/>
  <c r="AJ189" i="6"/>
  <c r="AK189" i="6"/>
  <c r="AQ189" i="6"/>
  <c r="AJ162" i="6"/>
  <c r="AK162" i="6"/>
  <c r="AI162" i="6"/>
  <c r="AJ140" i="6"/>
  <c r="AK140" i="6"/>
  <c r="AI140" i="6"/>
  <c r="AQ140" i="6"/>
  <c r="AJ131" i="6"/>
  <c r="AK131" i="6"/>
  <c r="AJ263" i="6"/>
  <c r="AQ263" i="6"/>
  <c r="AI232" i="6"/>
  <c r="AQ232" i="6"/>
  <c r="AJ232" i="6"/>
  <c r="AJ215" i="6"/>
  <c r="AK215" i="6"/>
  <c r="AJ201" i="6"/>
  <c r="AK201" i="6"/>
  <c r="AQ201" i="6"/>
  <c r="AI200" i="6"/>
  <c r="AQ200" i="6"/>
  <c r="AK200" i="6"/>
  <c r="AJ200" i="6"/>
  <c r="AJ161" i="6"/>
  <c r="AQ161" i="6"/>
  <c r="AK161" i="6"/>
  <c r="AJ148" i="6"/>
  <c r="AI148" i="6"/>
  <c r="AK148" i="6"/>
  <c r="AJ116" i="6"/>
  <c r="AK116" i="6"/>
  <c r="AQ116" i="6"/>
  <c r="AI116" i="6"/>
  <c r="AQ105" i="6"/>
  <c r="AI105" i="6"/>
  <c r="AJ105" i="6"/>
  <c r="AK105" i="6"/>
  <c r="AI338" i="6"/>
  <c r="AI322" i="6"/>
  <c r="AI306" i="6"/>
  <c r="AP270" i="6"/>
  <c r="AJ262" i="6"/>
  <c r="AI255" i="6"/>
  <c r="AP244" i="6"/>
  <c r="AJ226" i="6"/>
  <c r="AK226" i="6"/>
  <c r="AJ208" i="6"/>
  <c r="AK208" i="6"/>
  <c r="AJ197" i="6"/>
  <c r="AK197" i="6"/>
  <c r="AI197" i="6"/>
  <c r="AI187" i="6"/>
  <c r="AQ187" i="6"/>
  <c r="AJ187" i="6"/>
  <c r="AJ166" i="6"/>
  <c r="AK166" i="6"/>
  <c r="AQ166" i="6"/>
  <c r="AJ153" i="6"/>
  <c r="AI153" i="6"/>
  <c r="AK153" i="6"/>
  <c r="AI133" i="6"/>
  <c r="AJ133" i="6"/>
  <c r="AK133" i="6"/>
  <c r="AQ250" i="6"/>
  <c r="AI228" i="6"/>
  <c r="AQ228" i="6"/>
  <c r="AJ228" i="6"/>
  <c r="AQ226" i="6"/>
  <c r="AQ223" i="6"/>
  <c r="AQ208" i="6"/>
  <c r="AI207" i="6"/>
  <c r="AQ207" i="6"/>
  <c r="AK207" i="6"/>
  <c r="AI196" i="6"/>
  <c r="AQ196" i="6"/>
  <c r="AK196" i="6"/>
  <c r="AI184" i="6"/>
  <c r="AQ184" i="6"/>
  <c r="AK184" i="6"/>
  <c r="AJ184" i="6"/>
  <c r="AJ178" i="6"/>
  <c r="AK178" i="6"/>
  <c r="AI178" i="6"/>
  <c r="AJ169" i="6"/>
  <c r="AI169" i="6"/>
  <c r="AK169" i="6"/>
  <c r="AQ148" i="6"/>
  <c r="AI108" i="6"/>
  <c r="AQ108" i="6"/>
  <c r="AK108" i="6"/>
  <c r="AJ108" i="6"/>
  <c r="AP203" i="6"/>
  <c r="AI180" i="6"/>
  <c r="AQ180" i="6"/>
  <c r="AJ180" i="6"/>
  <c r="AI175" i="6"/>
  <c r="AI155" i="6"/>
  <c r="AQ155" i="6"/>
  <c r="AK155" i="6"/>
  <c r="AI143" i="6"/>
  <c r="AQ143" i="6"/>
  <c r="AJ139" i="6"/>
  <c r="AI139" i="6"/>
  <c r="AK139" i="6"/>
  <c r="AJ121" i="6"/>
  <c r="AI121" i="6"/>
  <c r="AJ120" i="6"/>
  <c r="AI120" i="6"/>
  <c r="AK120" i="6"/>
  <c r="AQ120" i="6"/>
  <c r="AK81" i="6"/>
  <c r="AQ81" i="6"/>
  <c r="AJ81" i="6"/>
  <c r="AI80" i="6"/>
  <c r="AQ80" i="6"/>
  <c r="AJ80" i="6"/>
  <c r="AK80" i="6"/>
  <c r="AI49" i="6"/>
  <c r="AQ49" i="6"/>
  <c r="AJ49" i="6"/>
  <c r="AK49" i="6"/>
  <c r="AP268" i="6"/>
  <c r="AI240" i="6"/>
  <c r="AQ240" i="6"/>
  <c r="AK240" i="6"/>
  <c r="AI233" i="6"/>
  <c r="AQ233" i="6"/>
  <c r="AK233" i="6"/>
  <c r="AI225" i="6"/>
  <c r="AQ225" i="6"/>
  <c r="AK225" i="6"/>
  <c r="AI206" i="6"/>
  <c r="AQ206" i="6"/>
  <c r="AJ206" i="6"/>
  <c r="AI195" i="6"/>
  <c r="AQ195" i="6"/>
  <c r="AJ195" i="6"/>
  <c r="AI188" i="6"/>
  <c r="AQ188" i="6"/>
  <c r="AK188" i="6"/>
  <c r="AJ172" i="6"/>
  <c r="AK172" i="6"/>
  <c r="AJ160" i="6"/>
  <c r="AQ160" i="6"/>
  <c r="AJ95" i="6"/>
  <c r="AK95" i="6"/>
  <c r="AQ95" i="6"/>
  <c r="AI95" i="6"/>
  <c r="AJ92" i="6"/>
  <c r="AK92" i="6"/>
  <c r="AI92" i="6"/>
  <c r="AJ73" i="6"/>
  <c r="AK73" i="6"/>
  <c r="AI73" i="6"/>
  <c r="AK59" i="6"/>
  <c r="AQ59" i="6"/>
  <c r="AI59" i="6"/>
  <c r="AJ59" i="6"/>
  <c r="AI58" i="6"/>
  <c r="AQ58" i="6"/>
  <c r="AJ58" i="6"/>
  <c r="AK58" i="6"/>
  <c r="AI20" i="6"/>
  <c r="AQ20" i="6"/>
  <c r="AJ20" i="6"/>
  <c r="AK20" i="6"/>
  <c r="AI199" i="6"/>
  <c r="AQ199" i="6"/>
  <c r="AJ199" i="6"/>
  <c r="AI192" i="6"/>
  <c r="AQ192" i="6"/>
  <c r="AK192" i="6"/>
  <c r="AJ185" i="6"/>
  <c r="AK185" i="6"/>
  <c r="AJ182" i="6"/>
  <c r="AK182" i="6"/>
  <c r="AI174" i="6"/>
  <c r="AQ174" i="6"/>
  <c r="AJ174" i="6"/>
  <c r="AJ167" i="6"/>
  <c r="AK167" i="6"/>
  <c r="AJ157" i="6"/>
  <c r="AI157" i="6"/>
  <c r="AK157" i="6"/>
  <c r="AJ149" i="6"/>
  <c r="AK149" i="6"/>
  <c r="AJ141" i="6"/>
  <c r="AQ141" i="6"/>
  <c r="AI141" i="6"/>
  <c r="AK141" i="6"/>
  <c r="AJ137" i="6"/>
  <c r="AQ137" i="6"/>
  <c r="AJ127" i="6"/>
  <c r="AI127" i="6"/>
  <c r="AK127" i="6"/>
  <c r="AI112" i="6"/>
  <c r="AQ112" i="6"/>
  <c r="AJ112" i="6"/>
  <c r="AQ92" i="6"/>
  <c r="AQ73" i="6"/>
  <c r="AJ61" i="6"/>
  <c r="AI61" i="6"/>
  <c r="AK61" i="6"/>
  <c r="AK37" i="6"/>
  <c r="AI37" i="6"/>
  <c r="AJ37" i="6"/>
  <c r="AQ37" i="6"/>
  <c r="AI236" i="6"/>
  <c r="AQ236" i="6"/>
  <c r="AK236" i="6"/>
  <c r="AP233" i="6"/>
  <c r="AI229" i="6"/>
  <c r="AQ229" i="6"/>
  <c r="AK229" i="6"/>
  <c r="AI213" i="6"/>
  <c r="AQ213" i="6"/>
  <c r="AJ213" i="6"/>
  <c r="AQ185" i="6"/>
  <c r="AQ182" i="6"/>
  <c r="AI176" i="6"/>
  <c r="AQ176" i="6"/>
  <c r="AJ176" i="6"/>
  <c r="AQ167" i="6"/>
  <c r="AQ149" i="6"/>
  <c r="AI126" i="6"/>
  <c r="AQ126" i="6"/>
  <c r="AJ126" i="6"/>
  <c r="AK126" i="6"/>
  <c r="AI118" i="6"/>
  <c r="AQ118" i="6"/>
  <c r="AK118" i="6"/>
  <c r="AJ118" i="6"/>
  <c r="AI117" i="6"/>
  <c r="AQ117" i="6"/>
  <c r="AJ117" i="6"/>
  <c r="AK117" i="6"/>
  <c r="AQ44" i="6"/>
  <c r="AI44" i="6"/>
  <c r="AJ44" i="6"/>
  <c r="AK44" i="6"/>
  <c r="AI36" i="6"/>
  <c r="AQ36" i="6"/>
  <c r="AJ36" i="6"/>
  <c r="AK36" i="6"/>
  <c r="AI136" i="6"/>
  <c r="AQ136" i="6"/>
  <c r="AJ136" i="6"/>
  <c r="AK136" i="6"/>
  <c r="AJ130" i="6"/>
  <c r="AI130" i="6"/>
  <c r="AK130" i="6"/>
  <c r="AI90" i="6"/>
  <c r="AK90" i="6"/>
  <c r="AJ70" i="6"/>
  <c r="AK70" i="6"/>
  <c r="AQ70" i="6"/>
  <c r="AI67" i="6"/>
  <c r="AQ67" i="6"/>
  <c r="AJ67" i="6"/>
  <c r="AK67" i="6"/>
  <c r="AJ65" i="6"/>
  <c r="AQ65" i="6"/>
  <c r="AI64" i="6"/>
  <c r="AJ64" i="6"/>
  <c r="AK64" i="6"/>
  <c r="AI30" i="6"/>
  <c r="AJ30" i="6"/>
  <c r="AK17" i="6"/>
  <c r="AI17" i="6"/>
  <c r="AJ17" i="6"/>
  <c r="AQ17" i="6"/>
  <c r="AQ150" i="6"/>
  <c r="AQ145" i="6"/>
  <c r="AK144" i="6"/>
  <c r="AQ104" i="6"/>
  <c r="AP100" i="6"/>
  <c r="AQ96" i="6"/>
  <c r="AJ96" i="6"/>
  <c r="AK96" i="6"/>
  <c r="AI89" i="6"/>
  <c r="AQ89" i="6"/>
  <c r="AJ89" i="6"/>
  <c r="AJ87" i="6"/>
  <c r="AQ87" i="6"/>
  <c r="AI86" i="6"/>
  <c r="AJ86" i="6"/>
  <c r="AK86" i="6"/>
  <c r="AJ78" i="6"/>
  <c r="AK78" i="6"/>
  <c r="AQ78" i="6"/>
  <c r="AJ77" i="6"/>
  <c r="AI77" i="6"/>
  <c r="AK77" i="6"/>
  <c r="AK33" i="6"/>
  <c r="AI33" i="6"/>
  <c r="AJ33" i="6"/>
  <c r="AK29" i="6"/>
  <c r="AI29" i="6"/>
  <c r="AJ29" i="6"/>
  <c r="AQ29" i="6"/>
  <c r="AM28" i="6"/>
  <c r="AK9" i="6"/>
  <c r="AQ9" i="6"/>
  <c r="AI9" i="6"/>
  <c r="AJ9" i="6"/>
  <c r="AI164" i="6"/>
  <c r="AJ138" i="6"/>
  <c r="AI138" i="6"/>
  <c r="AQ130" i="6"/>
  <c r="AP120" i="6"/>
  <c r="AI114" i="6"/>
  <c r="AI102" i="6"/>
  <c r="AK102" i="6"/>
  <c r="AJ83" i="6"/>
  <c r="AI83" i="6"/>
  <c r="AK83" i="6"/>
  <c r="AQ83" i="6"/>
  <c r="AJ76" i="6"/>
  <c r="AK76" i="6"/>
  <c r="AQ76" i="6"/>
  <c r="AK25" i="6"/>
  <c r="AI25" i="6"/>
  <c r="AJ25" i="6"/>
  <c r="AI24" i="6"/>
  <c r="AQ24" i="6"/>
  <c r="AJ24" i="6"/>
  <c r="AK24" i="6"/>
  <c r="AI22" i="6"/>
  <c r="AQ22" i="6"/>
  <c r="AI8" i="6"/>
  <c r="AQ8" i="6"/>
  <c r="AJ8" i="6"/>
  <c r="AK8" i="6"/>
  <c r="AK5" i="6"/>
  <c r="AQ5" i="6"/>
  <c r="AJ5" i="6"/>
  <c r="AM2" i="6"/>
  <c r="AM6" i="6"/>
  <c r="AM10" i="6"/>
  <c r="AM14" i="6"/>
  <c r="AM18" i="6"/>
  <c r="AM22" i="6"/>
  <c r="AM26" i="6"/>
  <c r="AM30" i="6"/>
  <c r="AM34" i="6"/>
  <c r="AM38" i="6"/>
  <c r="B2" i="16"/>
  <c r="AM5" i="6"/>
  <c r="AM9" i="6"/>
  <c r="AM13" i="6"/>
  <c r="AM17" i="6"/>
  <c r="AM21" i="6"/>
  <c r="AM25" i="6"/>
  <c r="AM29" i="6"/>
  <c r="AM33" i="6"/>
  <c r="AM37" i="6"/>
  <c r="AM44" i="6"/>
  <c r="AM11" i="6"/>
  <c r="AM47" i="6"/>
  <c r="AM56" i="6"/>
  <c r="AM65" i="6"/>
  <c r="AM74" i="6"/>
  <c r="AM87" i="6"/>
  <c r="AM96" i="6"/>
  <c r="AM102" i="6"/>
  <c r="AM105" i="6"/>
  <c r="AM12" i="6"/>
  <c r="AM41" i="6"/>
  <c r="AM50" i="6"/>
  <c r="AM53" i="6"/>
  <c r="AM62" i="6"/>
  <c r="AM68" i="6"/>
  <c r="AM71" i="6"/>
  <c r="AM84" i="6"/>
  <c r="AM90" i="6"/>
  <c r="AM93" i="6"/>
  <c r="AM107" i="6"/>
  <c r="AM7" i="6"/>
  <c r="AM45" i="6"/>
  <c r="AM59" i="6"/>
  <c r="AM73" i="6"/>
  <c r="AM81" i="6"/>
  <c r="AM3" i="6"/>
  <c r="AM49" i="6"/>
  <c r="AM55" i="6"/>
  <c r="AM58" i="6"/>
  <c r="AM64" i="6"/>
  <c r="AM67" i="6"/>
  <c r="B2" i="19"/>
  <c r="AM24" i="6"/>
  <c r="AM31" i="6"/>
  <c r="AM40" i="6"/>
  <c r="AM52" i="6"/>
  <c r="AM70" i="6"/>
  <c r="AM89" i="6"/>
  <c r="AM109" i="6"/>
  <c r="AM116" i="6"/>
  <c r="AM125" i="6"/>
  <c r="AM135" i="6"/>
  <c r="B2" i="18"/>
  <c r="AM32" i="6"/>
  <c r="AM79" i="6"/>
  <c r="AM92" i="6"/>
  <c r="AM97" i="6"/>
  <c r="AM110" i="6"/>
  <c r="AM114" i="6"/>
  <c r="AM124" i="6"/>
  <c r="AM134" i="6"/>
  <c r="AM20" i="6"/>
  <c r="AM27" i="6"/>
  <c r="AM61" i="6"/>
  <c r="AM106" i="6"/>
  <c r="AM121" i="6"/>
  <c r="AM127" i="6"/>
  <c r="AM131" i="6"/>
  <c r="AM15" i="6"/>
  <c r="AM80" i="6"/>
  <c r="AM82" i="6"/>
  <c r="AM86" i="6"/>
  <c r="AM94" i="6"/>
  <c r="AM108" i="6"/>
  <c r="AM118" i="6"/>
  <c r="AI128" i="6"/>
  <c r="AQ128" i="6"/>
  <c r="AJ128" i="6"/>
  <c r="AK128" i="6"/>
  <c r="AK110" i="6"/>
  <c r="AJ110" i="6"/>
  <c r="AJ101" i="6"/>
  <c r="AK101" i="6"/>
  <c r="AQ101" i="6"/>
  <c r="AI100" i="6"/>
  <c r="AQ100" i="6"/>
  <c r="AJ100" i="6"/>
  <c r="AK100" i="6"/>
  <c r="AI82" i="6"/>
  <c r="AK82" i="6"/>
  <c r="AI38" i="6"/>
  <c r="AQ38" i="6"/>
  <c r="AJ38" i="6"/>
  <c r="AK38" i="6"/>
  <c r="AI4" i="6"/>
  <c r="AQ4" i="6"/>
  <c r="AJ4" i="6"/>
  <c r="AK4" i="6"/>
  <c r="AP137" i="6"/>
  <c r="AQ135" i="6"/>
  <c r="AQ125" i="6"/>
  <c r="AK111" i="6"/>
  <c r="AI109" i="6"/>
  <c r="AQ109" i="6"/>
  <c r="AI107" i="6"/>
  <c r="AP106" i="6"/>
  <c r="AI39" i="6"/>
  <c r="AQ39" i="6"/>
  <c r="AJ39" i="6"/>
  <c r="AK39" i="6"/>
  <c r="AK26" i="6"/>
  <c r="AJ43" i="6"/>
  <c r="AK43" i="6"/>
  <c r="AI28" i="6"/>
  <c r="AQ28" i="6"/>
  <c r="AJ28" i="6"/>
  <c r="AK28" i="6"/>
  <c r="AK21" i="6"/>
  <c r="AI21" i="6"/>
  <c r="AJ21" i="6"/>
  <c r="AI16" i="6"/>
  <c r="AQ16" i="6"/>
  <c r="AJ16" i="6"/>
  <c r="AK16" i="6"/>
  <c r="AP119" i="6"/>
  <c r="AI115" i="6"/>
  <c r="AQ115" i="6"/>
  <c r="AQ107" i="6"/>
  <c r="AJ103" i="6"/>
  <c r="AQ103" i="6"/>
  <c r="AI103" i="6"/>
  <c r="AJ98" i="6"/>
  <c r="AK98" i="6"/>
  <c r="AP76" i="6"/>
  <c r="AQ43" i="6"/>
  <c r="AI32" i="6"/>
  <c r="AQ32" i="6"/>
  <c r="AJ32" i="6"/>
  <c r="AK32" i="6"/>
  <c r="AQ21" i="6"/>
  <c r="AP4" i="6"/>
  <c r="AI46" i="6"/>
  <c r="AQ46" i="6"/>
  <c r="AJ40" i="6"/>
  <c r="AK40" i="6"/>
  <c r="P34" i="23"/>
  <c r="Q34" i="23"/>
  <c r="R34" i="23" s="1"/>
  <c r="S34" i="23"/>
  <c r="AI42" i="6"/>
  <c r="AQ42" i="6"/>
  <c r="AQ40" i="6"/>
  <c r="R23" i="23"/>
  <c r="AQ15" i="6"/>
  <c r="AQ11" i="6"/>
  <c r="AQ7" i="6"/>
  <c r="AQ3" i="6"/>
  <c r="F23" i="26" l="1"/>
  <c r="C55" i="3" s="1"/>
  <c r="C26" i="2" s="1"/>
  <c r="P4" i="23"/>
  <c r="F24" i="3"/>
  <c r="H12" i="3"/>
  <c r="J12" i="3"/>
  <c r="E12" i="3"/>
  <c r="I12" i="3"/>
  <c r="M10" i="24"/>
  <c r="N10" i="24"/>
  <c r="K10" i="24"/>
  <c r="L10" i="24"/>
  <c r="J31" i="4"/>
  <c r="J12" i="2" s="1"/>
  <c r="F12" i="2"/>
  <c r="H9" i="3"/>
  <c r="M14" i="24"/>
  <c r="N14" i="24"/>
  <c r="K14" i="24"/>
  <c r="L14" i="24"/>
  <c r="K15" i="24"/>
  <c r="M15" i="24"/>
  <c r="L15" i="24"/>
  <c r="N15" i="24"/>
  <c r="Q1" i="8"/>
  <c r="AJ268" i="6"/>
  <c r="AQ268" i="6"/>
  <c r="AK268" i="6"/>
  <c r="AI268" i="6"/>
  <c r="K11" i="24"/>
  <c r="M11" i="24"/>
  <c r="N11" i="24"/>
  <c r="L11" i="24"/>
  <c r="H13" i="3"/>
  <c r="J13" i="3"/>
  <c r="E13" i="3"/>
  <c r="I13" i="3"/>
  <c r="L12" i="24"/>
  <c r="M12" i="24"/>
  <c r="K12" i="24"/>
  <c r="N12" i="24"/>
  <c r="H25" i="3"/>
  <c r="J25" i="3"/>
  <c r="E25" i="3"/>
  <c r="I25" i="3"/>
  <c r="K13" i="24"/>
  <c r="L13" i="24"/>
  <c r="N13" i="24"/>
  <c r="M13" i="24"/>
  <c r="F9" i="3"/>
  <c r="J9" i="3" s="1"/>
  <c r="E8" i="3"/>
  <c r="E9" i="3" s="1"/>
  <c r="I8" i="3"/>
  <c r="I9" i="3" s="1"/>
  <c r="J8" i="3"/>
  <c r="H8" i="3"/>
  <c r="D17" i="1"/>
  <c r="D19" i="1" s="1"/>
  <c r="L8" i="24"/>
  <c r="L2" i="24" s="1"/>
  <c r="J2" i="24"/>
  <c r="F28" i="3" s="1"/>
  <c r="M8" i="24"/>
  <c r="M2" i="24" s="1"/>
  <c r="N8" i="24"/>
  <c r="K8" i="24"/>
  <c r="K9" i="24"/>
  <c r="L9" i="24"/>
  <c r="N9" i="24"/>
  <c r="M9" i="24"/>
  <c r="Q5" i="23"/>
  <c r="Q4" i="23" s="1"/>
  <c r="R5" i="23"/>
  <c r="R4" i="23" s="1"/>
  <c r="Q2" i="8"/>
  <c r="F12" i="4"/>
  <c r="F11" i="3"/>
  <c r="H37" i="3"/>
  <c r="H40" i="3" s="1"/>
  <c r="H6" i="2" s="1"/>
  <c r="H18" i="2" s="1"/>
  <c r="I37" i="3"/>
  <c r="I40" i="3" s="1"/>
  <c r="I6" i="2" s="1"/>
  <c r="I18" i="2" s="1"/>
  <c r="F40" i="3"/>
  <c r="J37" i="3"/>
  <c r="E37" i="3"/>
  <c r="E40" i="3" s="1"/>
  <c r="E6" i="2" s="1"/>
  <c r="E18" i="2" s="1"/>
  <c r="F6" i="2" l="1"/>
  <c r="F18" i="2" s="1"/>
  <c r="J40" i="3"/>
  <c r="J6" i="2" s="1"/>
  <c r="J18" i="2" s="1"/>
  <c r="I11" i="3"/>
  <c r="I14" i="3" s="1"/>
  <c r="J11" i="3"/>
  <c r="E11" i="3"/>
  <c r="E14" i="3" s="1"/>
  <c r="F14" i="3"/>
  <c r="J14" i="3" s="1"/>
  <c r="H11" i="3"/>
  <c r="H14" i="3" s="1"/>
  <c r="H12" i="4"/>
  <c r="H13" i="4" s="1"/>
  <c r="H25" i="4" s="1"/>
  <c r="I12" i="4"/>
  <c r="I13" i="4" s="1"/>
  <c r="I25" i="4" s="1"/>
  <c r="E12" i="4"/>
  <c r="E13" i="4" s="1"/>
  <c r="E25" i="4" s="1"/>
  <c r="J12" i="4"/>
  <c r="J13" i="4" s="1"/>
  <c r="J25" i="4" s="1"/>
  <c r="F13" i="4"/>
  <c r="F25" i="4" s="1"/>
  <c r="K2" i="24"/>
  <c r="N2" i="24"/>
  <c r="H24" i="3"/>
  <c r="H26" i="3" s="1"/>
  <c r="J24" i="3"/>
  <c r="F26" i="3"/>
  <c r="E24" i="3"/>
  <c r="E26" i="3" s="1"/>
  <c r="E34" i="3" s="1"/>
  <c r="I24" i="3"/>
  <c r="I26" i="3" s="1"/>
  <c r="I34" i="3" s="1"/>
  <c r="E28" i="3"/>
  <c r="E30" i="3" s="1"/>
  <c r="H28" i="3"/>
  <c r="H30" i="3" s="1"/>
  <c r="F30" i="3"/>
  <c r="J30" i="3" s="1"/>
  <c r="I28" i="3"/>
  <c r="I30" i="3" s="1"/>
  <c r="J28" i="3"/>
  <c r="I5" i="2" l="1"/>
  <c r="I42" i="3"/>
  <c r="J26" i="3"/>
  <c r="J34" i="3" s="1"/>
  <c r="F34" i="3"/>
  <c r="H33" i="4"/>
  <c r="H11" i="2"/>
  <c r="H14" i="2" s="1"/>
  <c r="H34" i="3"/>
  <c r="I33" i="4"/>
  <c r="I11" i="2"/>
  <c r="I14" i="2" s="1"/>
  <c r="F11" i="2"/>
  <c r="F14" i="2" s="1"/>
  <c r="F33" i="4"/>
  <c r="J11" i="2"/>
  <c r="J33" i="4"/>
  <c r="J14" i="2" s="1"/>
  <c r="E42" i="3"/>
  <c r="E5" i="2"/>
  <c r="E11" i="2"/>
  <c r="E14" i="2" s="1"/>
  <c r="E33" i="4"/>
  <c r="H42" i="3" l="1"/>
  <c r="H5" i="2"/>
  <c r="J5" i="2"/>
  <c r="J17" i="2" s="1"/>
  <c r="J42" i="3"/>
  <c r="J8" i="2" s="1"/>
  <c r="J20" i="2" s="1"/>
  <c r="E17" i="2"/>
  <c r="E20" i="2" s="1"/>
  <c r="E8" i="2"/>
  <c r="F42" i="3"/>
  <c r="F5" i="2"/>
  <c r="I8" i="2"/>
  <c r="I17" i="2"/>
  <c r="I20" i="2" s="1"/>
  <c r="H8" i="2" l="1"/>
  <c r="H17" i="2"/>
  <c r="H20" i="2" s="1"/>
  <c r="F8" i="2"/>
  <c r="F17" i="2"/>
  <c r="F20" i="2" s="1"/>
</calcChain>
</file>

<file path=xl/sharedStrings.xml><?xml version="1.0" encoding="utf-8"?>
<sst xmlns="http://schemas.openxmlformats.org/spreadsheetml/2006/main" count="27817" uniqueCount="622">
  <si>
    <t>Campbell Soup Co</t>
  </si>
  <si>
    <t>Basket Three- Jap 4</t>
  </si>
  <si>
    <t>ISIS</t>
  </si>
  <si>
    <t>FSA Inc</t>
  </si>
  <si>
    <t>Trdnbr</t>
  </si>
  <si>
    <t>Desc</t>
  </si>
  <si>
    <t>Business</t>
  </si>
  <si>
    <t>Book</t>
  </si>
  <si>
    <t>Issuer</t>
  </si>
  <si>
    <t>TradeId</t>
  </si>
  <si>
    <t>Front Id</t>
  </si>
  <si>
    <t>Ccy</t>
  </si>
  <si>
    <t>Opening Par Rate</t>
  </si>
  <si>
    <t>Closing Par Rate</t>
  </si>
  <si>
    <t>Implied Spd Move</t>
  </si>
  <si>
    <t>Credit Delta</t>
  </si>
  <si>
    <t>Theta</t>
  </si>
  <si>
    <t>Cashflow</t>
  </si>
  <si>
    <t>Implied change in PV</t>
  </si>
  <si>
    <t>Opening PV</t>
  </si>
  <si>
    <t>Closing PV</t>
  </si>
  <si>
    <t>Actual P&amp;L</t>
  </si>
  <si>
    <t>Other</t>
  </si>
  <si>
    <t>Opening USD PV</t>
  </si>
  <si>
    <t>Closing USD PV</t>
  </si>
  <si>
    <t>Actual USD P&amp;L</t>
  </si>
  <si>
    <t>USDCashflow</t>
  </si>
  <si>
    <t>Credit</t>
  </si>
  <si>
    <t>Europe Credit Street</t>
  </si>
  <si>
    <t>Deutsche Telekom AG</t>
  </si>
  <si>
    <t>USD</t>
  </si>
  <si>
    <t>LBIE</t>
  </si>
  <si>
    <t>Europe Credit Debt hedge</t>
  </si>
  <si>
    <t>Waste Management</t>
  </si>
  <si>
    <t>Tecnost SPA</t>
  </si>
  <si>
    <t>Teleglobe Inc</t>
  </si>
  <si>
    <t>Emmis Comm</t>
  </si>
  <si>
    <t>Marks &amp; Spencer PLC</t>
  </si>
  <si>
    <t>Diamond Offshore</t>
  </si>
  <si>
    <t>Nabors Industries</t>
  </si>
  <si>
    <t>British Telecom Plc</t>
  </si>
  <si>
    <t>Allied Domecq Plc</t>
  </si>
  <si>
    <t>Bristish Airways</t>
  </si>
  <si>
    <t>Parmalat</t>
  </si>
  <si>
    <t>Telia AB</t>
  </si>
  <si>
    <t>EUR</t>
  </si>
  <si>
    <t>Repsol  YPF S.A.</t>
  </si>
  <si>
    <t>KPN</t>
  </si>
  <si>
    <t>Lockheed Martin Cor</t>
  </si>
  <si>
    <t>Cable&amp;WirelessOptus</t>
  </si>
  <si>
    <t>Abitibi Cons</t>
  </si>
  <si>
    <t>Goldman Sachs Group</t>
  </si>
  <si>
    <t>International Paper</t>
  </si>
  <si>
    <t>Worldcom Inc</t>
  </si>
  <si>
    <t>NorthAmerica Credit Hedge</t>
  </si>
  <si>
    <t>Wells Fargo</t>
  </si>
  <si>
    <t>Bank of America</t>
  </si>
  <si>
    <t>NorthAmerica Credit Street</t>
  </si>
  <si>
    <t>Transocean Sedco</t>
  </si>
  <si>
    <t>Europe Credit Internal hedge</t>
  </si>
  <si>
    <t>Dominion Resource</t>
  </si>
  <si>
    <t>Solectron Corp</t>
  </si>
  <si>
    <t>Rohm &amp; Haas Co.</t>
  </si>
  <si>
    <t>Vivendi SA</t>
  </si>
  <si>
    <t>AT&amp;T</t>
  </si>
  <si>
    <t>Nokia Oyj</t>
  </si>
  <si>
    <t>Ntt Docomo Inc</t>
  </si>
  <si>
    <t>Ericsson</t>
  </si>
  <si>
    <t>Alcatel Sa</t>
  </si>
  <si>
    <t>Daimlerchrysler Ag</t>
  </si>
  <si>
    <t>Sanwa Bank Ltd</t>
  </si>
  <si>
    <t>Bear Stearns</t>
  </si>
  <si>
    <t>Air Products</t>
  </si>
  <si>
    <t>Eastern Group</t>
  </si>
  <si>
    <t>GBP</t>
  </si>
  <si>
    <t>L-3 Communications</t>
  </si>
  <si>
    <t>Hyder Plc</t>
  </si>
  <si>
    <t>Alcoa Inc.</t>
  </si>
  <si>
    <t>NorthAmerica Debt Credit Hdg</t>
  </si>
  <si>
    <t>High Yield</t>
  </si>
  <si>
    <t>NorthAmerica Debt Street</t>
  </si>
  <si>
    <t>Boeing Co.</t>
  </si>
  <si>
    <t>trdnbr</t>
  </si>
  <si>
    <t>BO Ref</t>
  </si>
  <si>
    <t>Portfolio</t>
  </si>
  <si>
    <t>Acquirer</t>
  </si>
  <si>
    <t>Cparty</t>
  </si>
  <si>
    <t>Delta_1y</t>
  </si>
  <si>
    <t>Delta_2y</t>
  </si>
  <si>
    <t>Delta_3y</t>
  </si>
  <si>
    <t>Delta_4y</t>
  </si>
  <si>
    <t>Delta_5y</t>
  </si>
  <si>
    <t>Paribas London</t>
  </si>
  <si>
    <t>present_value</t>
  </si>
  <si>
    <t>Date</t>
  </si>
  <si>
    <t>RefID</t>
  </si>
  <si>
    <t>EndDate</t>
  </si>
  <si>
    <t>JP Morgan</t>
  </si>
  <si>
    <t>LSUM</t>
  </si>
  <si>
    <t>NSUM</t>
  </si>
  <si>
    <t xml:space="preserve"> </t>
  </si>
  <si>
    <t>Opening Value</t>
  </si>
  <si>
    <t>Brokerage</t>
  </si>
  <si>
    <t>MTD</t>
  </si>
  <si>
    <t>QTD</t>
  </si>
  <si>
    <t>Internal Trades</t>
  </si>
  <si>
    <t>External Trades</t>
  </si>
  <si>
    <t>FWD MTM:</t>
  </si>
  <si>
    <t>Ext</t>
  </si>
  <si>
    <t>Int</t>
  </si>
  <si>
    <t>NA</t>
  </si>
  <si>
    <t>Gross Trading Revenue</t>
  </si>
  <si>
    <t>Credit Reserve</t>
  </si>
  <si>
    <t>Prudency</t>
  </si>
  <si>
    <t>Adjustment</t>
  </si>
  <si>
    <t>Daily P/L</t>
  </si>
  <si>
    <t>Closing Values</t>
  </si>
  <si>
    <t>Bonds</t>
  </si>
  <si>
    <t>Realised</t>
  </si>
  <si>
    <t>MTM</t>
  </si>
  <si>
    <t>Settled</t>
  </si>
  <si>
    <t>Total Adjustments</t>
  </si>
  <si>
    <t>Gross Revenue</t>
  </si>
  <si>
    <t>CHECK</t>
  </si>
  <si>
    <t>Spot</t>
  </si>
  <si>
    <t>Today</t>
  </si>
  <si>
    <t>Xrates</t>
  </si>
  <si>
    <t>XUSD</t>
  </si>
  <si>
    <t>XGBP</t>
  </si>
  <si>
    <t>XEUR</t>
  </si>
  <si>
    <t>BOND HOLDINGS</t>
  </si>
  <si>
    <t>LTD</t>
  </si>
  <si>
    <t>DAILY</t>
  </si>
  <si>
    <t>Check</t>
  </si>
  <si>
    <t>TOTAL GBP</t>
  </si>
  <si>
    <t>TOTAL CURR</t>
  </si>
  <si>
    <t>LOCAL CURRENCY</t>
  </si>
  <si>
    <t>ISIN</t>
  </si>
  <si>
    <t>Trade</t>
  </si>
  <si>
    <t>Settlement</t>
  </si>
  <si>
    <t>Coupon</t>
  </si>
  <si>
    <t>Last</t>
  </si>
  <si>
    <t>PRIOR MTH</t>
  </si>
  <si>
    <t>PRIOR QTD</t>
  </si>
  <si>
    <t>PRIOR DAY</t>
  </si>
  <si>
    <t>TODAY</t>
  </si>
  <si>
    <t>Prev Day</t>
  </si>
  <si>
    <t>Prev</t>
  </si>
  <si>
    <t>CURR</t>
  </si>
  <si>
    <t>Bond Issuer</t>
  </si>
  <si>
    <t>Rate</t>
  </si>
  <si>
    <t>Maturity Date</t>
  </si>
  <si>
    <t>Accrual Date</t>
  </si>
  <si>
    <t>POSITION</t>
  </si>
  <si>
    <t>Trade Cost</t>
  </si>
  <si>
    <t>Clean Price</t>
  </si>
  <si>
    <t>Closing Price</t>
  </si>
  <si>
    <t>YTD</t>
  </si>
  <si>
    <t xml:space="preserve">Xerox </t>
  </si>
  <si>
    <t>Credit Trading</t>
  </si>
  <si>
    <t>C0007</t>
  </si>
  <si>
    <t>Xerox Bonds</t>
  </si>
  <si>
    <t>Local</t>
  </si>
  <si>
    <t>Curr</t>
  </si>
  <si>
    <t>Prudency against curve gain and Deutsche bond hedge gain</t>
  </si>
  <si>
    <t>CASH:</t>
  </si>
  <si>
    <t>PORTFOLIO's</t>
  </si>
  <si>
    <t>BONDS:</t>
  </si>
  <si>
    <t>Cash Settle Trade C0019</t>
  </si>
  <si>
    <t>CDS/PORTFOLIO/001003-011003/4.50</t>
  </si>
  <si>
    <t>CDS/PORTFOLIO/001003-011003/.48</t>
  </si>
  <si>
    <t>CDS/PORTFOLIO/001003-011003/0.55</t>
  </si>
  <si>
    <t>CDS/PORTFOLIO/001003-011003/0.075</t>
  </si>
  <si>
    <t>London</t>
  </si>
  <si>
    <t>TOTAL</t>
  </si>
  <si>
    <t>BROKERAGE</t>
  </si>
  <si>
    <t>Accrual</t>
  </si>
  <si>
    <t>Expected Brokerage to be paid</t>
  </si>
  <si>
    <t>CREDIT TRADING</t>
  </si>
  <si>
    <t>Subtotal</t>
  </si>
  <si>
    <t>Credit Dv01</t>
  </si>
  <si>
    <t>C/P</t>
  </si>
  <si>
    <t>Roll Up</t>
  </si>
  <si>
    <t>Lloyds TSB</t>
  </si>
  <si>
    <t>Banco Bilbao</t>
  </si>
  <si>
    <t>Today's date</t>
  </si>
  <si>
    <t>Yesterdays date</t>
  </si>
  <si>
    <t>Prior MTD</t>
  </si>
  <si>
    <t>Prior QTD</t>
  </si>
  <si>
    <t>Prior YTD</t>
  </si>
  <si>
    <t>FRONT Reserve</t>
  </si>
  <si>
    <t>S&amp;P Rating</t>
  </si>
  <si>
    <t>Notional</t>
  </si>
  <si>
    <t>Credit01</t>
  </si>
  <si>
    <t>NorthAmerica Cvt Street</t>
  </si>
  <si>
    <t>Rep Indonesia</t>
  </si>
  <si>
    <t>BB</t>
  </si>
  <si>
    <t>BBB-</t>
  </si>
  <si>
    <t>AA-</t>
  </si>
  <si>
    <t>A-</t>
  </si>
  <si>
    <t>A</t>
  </si>
  <si>
    <t>BBB+</t>
  </si>
  <si>
    <t>A+</t>
  </si>
  <si>
    <t>B-</t>
  </si>
  <si>
    <t>At Home Corp. Sub</t>
  </si>
  <si>
    <t>BBB</t>
  </si>
  <si>
    <t>AA+</t>
  </si>
  <si>
    <t>Farmland</t>
  </si>
  <si>
    <t>BB+</t>
  </si>
  <si>
    <t>AA</t>
  </si>
  <si>
    <t>B</t>
  </si>
  <si>
    <t>Asia Pulp Paper</t>
  </si>
  <si>
    <t>Northeast Util</t>
  </si>
  <si>
    <t>opening_bo_trdnbr</t>
  </si>
  <si>
    <t>Opening PV Curr</t>
  </si>
  <si>
    <t>Closing PV Curr</t>
  </si>
  <si>
    <t>PASnr</t>
  </si>
  <si>
    <t>PAMez</t>
  </si>
  <si>
    <t>PA1st</t>
  </si>
  <si>
    <t>PACit</t>
  </si>
  <si>
    <t>Total</t>
  </si>
  <si>
    <t>Grand Total</t>
  </si>
  <si>
    <t>Sum Dv01</t>
  </si>
  <si>
    <t>Limits</t>
  </si>
  <si>
    <t>Actual</t>
  </si>
  <si>
    <t>IN $</t>
  </si>
  <si>
    <t>OVERNIGHT VAR @ 95%</t>
  </si>
  <si>
    <t>DV01</t>
  </si>
  <si>
    <t>Cash</t>
  </si>
  <si>
    <t>USD cash</t>
  </si>
  <si>
    <t>Convert</t>
  </si>
  <si>
    <t>IntHY</t>
  </si>
  <si>
    <t>ExtHY</t>
  </si>
  <si>
    <t>NorthAmerica Cvt Credit Hdg</t>
  </si>
  <si>
    <t>Loews Corp</t>
  </si>
  <si>
    <t>Cash Settle Trade C0056</t>
  </si>
  <si>
    <t>Eastern Elec Plc</t>
  </si>
  <si>
    <t>Deutsche Lufthansa</t>
  </si>
  <si>
    <t>LTD P/L</t>
  </si>
  <si>
    <t>Sainsbury (j) Plc</t>
  </si>
  <si>
    <t>Data</t>
  </si>
  <si>
    <t>Bae Systems Plc</t>
  </si>
  <si>
    <t>BellSouth Capital</t>
  </si>
  <si>
    <t>Close Out's</t>
  </si>
  <si>
    <t>Type</t>
  </si>
  <si>
    <t>CDS</t>
  </si>
  <si>
    <t>Bond</t>
  </si>
  <si>
    <t>Basket One - AvgP</t>
  </si>
  <si>
    <t>Basket - 1st</t>
  </si>
  <si>
    <t>Unilever N.V.</t>
  </si>
  <si>
    <t>Eon Ag</t>
  </si>
  <si>
    <t>Telefonica Sa</t>
  </si>
  <si>
    <t>Pacific Gas &amp; Elec</t>
  </si>
  <si>
    <t>Limit</t>
  </si>
  <si>
    <t>MAX DV01 INDIVIDUAL REF ENTITY</t>
  </si>
  <si>
    <t>Houston</t>
  </si>
  <si>
    <t>Start</t>
  </si>
  <si>
    <t>End</t>
  </si>
  <si>
    <t>fixed_rate</t>
  </si>
  <si>
    <t>Merrill Lynch Int</t>
  </si>
  <si>
    <t>FUNB</t>
  </si>
  <si>
    <t>Swiss Re</t>
  </si>
  <si>
    <t>Ace Capital FinProd</t>
  </si>
  <si>
    <t>Deutsche Bank AG</t>
  </si>
  <si>
    <t>CSFB Intl</t>
  </si>
  <si>
    <t>Citibank NA</t>
  </si>
  <si>
    <t>Royal BOC</t>
  </si>
  <si>
    <t>Goldman Sachs</t>
  </si>
  <si>
    <t>Basket1</t>
  </si>
  <si>
    <t>RVI Guaranty Co</t>
  </si>
  <si>
    <t>Ace Capital O/Seas</t>
  </si>
  <si>
    <t>Continental Ins</t>
  </si>
  <si>
    <t>Disney</t>
  </si>
  <si>
    <t>Heinz</t>
  </si>
  <si>
    <t>IBM</t>
  </si>
  <si>
    <t>Greenwich Natwest</t>
  </si>
  <si>
    <t>Credit Reserve Book</t>
  </si>
  <si>
    <t>Enron North America</t>
  </si>
  <si>
    <t>Salomon</t>
  </si>
  <si>
    <t>EnronCredit.com</t>
  </si>
  <si>
    <t>Toronto Dominion</t>
  </si>
  <si>
    <t>UBS AG</t>
  </si>
  <si>
    <t>WLB</t>
  </si>
  <si>
    <t>Bank of Austria AG</t>
  </si>
  <si>
    <t>General Re Fin</t>
  </si>
  <si>
    <t>Cargill</t>
  </si>
  <si>
    <t>Morgan Stanley CP</t>
  </si>
  <si>
    <t>Consolidated</t>
  </si>
  <si>
    <t>CDS:</t>
  </si>
  <si>
    <t>Funding</t>
  </si>
  <si>
    <t>Bonds MTM</t>
  </si>
  <si>
    <t>Total Notional</t>
  </si>
  <si>
    <t>$DV01</t>
  </si>
  <si>
    <t>Reserves</t>
  </si>
  <si>
    <t>Delta</t>
  </si>
  <si>
    <t>Theta (carry)</t>
  </si>
  <si>
    <t>$VaR</t>
  </si>
  <si>
    <t>Heidelberger Zement</t>
  </si>
  <si>
    <t>Edison Mission</t>
  </si>
  <si>
    <t>Corus Group Plc</t>
  </si>
  <si>
    <t>Pg&amp;e Corp.</t>
  </si>
  <si>
    <t>Portfolio 2</t>
  </si>
  <si>
    <t>Adecco Sa</t>
  </si>
  <si>
    <t>Aegon Nv</t>
  </si>
  <si>
    <t>Agrium Inc.</t>
  </si>
  <si>
    <t>Amerada Hess Corp.</t>
  </si>
  <si>
    <t>Amr Corp/del</t>
  </si>
  <si>
    <t>Avon Products</t>
  </si>
  <si>
    <t>Basf Ag</t>
  </si>
  <si>
    <t>BAT Plc</t>
  </si>
  <si>
    <t>Black &amp; Decker</t>
  </si>
  <si>
    <t>Bnp Paribas</t>
  </si>
  <si>
    <t>Burlington Nthn</t>
  </si>
  <si>
    <t>Canadian Railway</t>
  </si>
  <si>
    <t>Cardinal Health</t>
  </si>
  <si>
    <t>Carnival Corp.</t>
  </si>
  <si>
    <t>Cendant Corporation</t>
  </si>
  <si>
    <t>Cna Financial Corp.</t>
  </si>
  <si>
    <t>Comcast Corp.</t>
  </si>
  <si>
    <t>Comdisco Inc.</t>
  </si>
  <si>
    <t>Compaq</t>
  </si>
  <si>
    <t>Costco Wholesale</t>
  </si>
  <si>
    <t>Countrywide</t>
  </si>
  <si>
    <t>Dana Corp.</t>
  </si>
  <si>
    <t>Delta Air Lines</t>
  </si>
  <si>
    <t>Diageo Plc</t>
  </si>
  <si>
    <t>Duke Energy Corp.</t>
  </si>
  <si>
    <t>Eastman Chemical</t>
  </si>
  <si>
    <t>Electrolux Ab</t>
  </si>
  <si>
    <t>Enterprise Oil Plc</t>
  </si>
  <si>
    <t>Fiat Spa</t>
  </si>
  <si>
    <t>First Union Corp.</t>
  </si>
  <si>
    <t>Fmc Corp.</t>
  </si>
  <si>
    <t>Four Seasons</t>
  </si>
  <si>
    <t>France Telecom</t>
  </si>
  <si>
    <t>Gap Inc.</t>
  </si>
  <si>
    <t>General Motors</t>
  </si>
  <si>
    <t>Georgia-pacific</t>
  </si>
  <si>
    <t>Getronics Nv</t>
  </si>
  <si>
    <t>Goodyear</t>
  </si>
  <si>
    <t>Groupe Danone</t>
  </si>
  <si>
    <t>Hilton Hotels Corp.</t>
  </si>
  <si>
    <t>ICI Plc</t>
  </si>
  <si>
    <t>Koninklijke Ahold</t>
  </si>
  <si>
    <t>Kroger Co.</t>
  </si>
  <si>
    <t>Lafarge</t>
  </si>
  <si>
    <t>Legrand</t>
  </si>
  <si>
    <t>Mannesmann Ag</t>
  </si>
  <si>
    <t>Manpower Inc.</t>
  </si>
  <si>
    <t>Marriott Intl Inc.</t>
  </si>
  <si>
    <t>Mattel Inc.</t>
  </si>
  <si>
    <t>Mbia Inc.</t>
  </si>
  <si>
    <t>Mbna Corp.</t>
  </si>
  <si>
    <t>Mckesson Hboc Inc.</t>
  </si>
  <si>
    <t>Mepc Plc</t>
  </si>
  <si>
    <t>Newell Rubbermaid</t>
  </si>
  <si>
    <t>Nike Inc.</t>
  </si>
  <si>
    <t>Nordstrom Inc.</t>
  </si>
  <si>
    <t>Novartis</t>
  </si>
  <si>
    <t>Pearson Plc</t>
  </si>
  <si>
    <t>Perkinelmer Inc.</t>
  </si>
  <si>
    <t>Philip Morris Inc.</t>
  </si>
  <si>
    <t>Placer Dome Inc.</t>
  </si>
  <si>
    <t>Powergen Plc</t>
  </si>
  <si>
    <t>Rayonier Inc.</t>
  </si>
  <si>
    <t>Raytheon Co.</t>
  </si>
  <si>
    <t>Reebok Ltd.</t>
  </si>
  <si>
    <t>Republic Services</t>
  </si>
  <si>
    <t>Reuters Group Plc</t>
  </si>
  <si>
    <t>Ryder System Inc.</t>
  </si>
  <si>
    <t>Safeway Inc.</t>
  </si>
  <si>
    <t>Seagram Co. Ltd.</t>
  </si>
  <si>
    <t>Sealed Air Corp.</t>
  </si>
  <si>
    <t>Sears Roebuck</t>
  </si>
  <si>
    <t>Skf Ab</t>
  </si>
  <si>
    <t>Southwest Airlines</t>
  </si>
  <si>
    <t>Talisman Energy</t>
  </si>
  <si>
    <t>Tate &amp; Lyle Plc</t>
  </si>
  <si>
    <t>Tesco Plc</t>
  </si>
  <si>
    <t>Time Warner Inc.</t>
  </si>
  <si>
    <t>Tribune Co.</t>
  </si>
  <si>
    <t>Union Pacific Corp.</t>
  </si>
  <si>
    <t>Usinor Sa</t>
  </si>
  <si>
    <t>Viacom Inc.</t>
  </si>
  <si>
    <t>Vnu Nv</t>
  </si>
  <si>
    <t>Weyerhaeuser Co.</t>
  </si>
  <si>
    <t>TXU Corporation</t>
  </si>
  <si>
    <t>Edison Intl</t>
  </si>
  <si>
    <t>AAA</t>
  </si>
  <si>
    <t>Hanson Plc</t>
  </si>
  <si>
    <t>Securitas Ab</t>
  </si>
  <si>
    <t>Rexam Plc</t>
  </si>
  <si>
    <t>Hays Plc</t>
  </si>
  <si>
    <t>Balance Sheet</t>
  </si>
  <si>
    <t>ISIS Portfolio Trade VaR</t>
  </si>
  <si>
    <t>ISIS Portfolio Trade DV01</t>
  </si>
  <si>
    <t>ISIS Portfolio</t>
  </si>
  <si>
    <t>Citibank Portfolio</t>
  </si>
  <si>
    <t>Sign-Off</t>
  </si>
  <si>
    <t>Buisness:</t>
  </si>
  <si>
    <t>Risk Management:</t>
  </si>
  <si>
    <t>……………………………………………………………………………………..</t>
  </si>
  <si>
    <t>Date:</t>
  </si>
  <si>
    <t>…………………………………………..</t>
  </si>
  <si>
    <t>Transalta Energy</t>
  </si>
  <si>
    <t>Portfolio ISIS</t>
  </si>
  <si>
    <t>2001 YTD</t>
  </si>
  <si>
    <t>Cash Settle Trade C0058</t>
  </si>
  <si>
    <t>Houston P&amp;L Commentary</t>
  </si>
  <si>
    <t>London P&amp;L Commentary</t>
  </si>
  <si>
    <t>BOBL</t>
  </si>
  <si>
    <t>FRTEL</t>
  </si>
  <si>
    <t>Philips Elec Nv</t>
  </si>
  <si>
    <t>Bertelsmann Ag</t>
  </si>
  <si>
    <t>Equity Hedge:</t>
  </si>
  <si>
    <t>Equity</t>
  </si>
  <si>
    <t>Equity Holdings</t>
  </si>
  <si>
    <t xml:space="preserve"> Ticker</t>
  </si>
  <si>
    <t>EIX</t>
  </si>
  <si>
    <t>PCG</t>
  </si>
  <si>
    <t>Edison International</t>
  </si>
  <si>
    <t>Pacific Gas &amp; Electric</t>
  </si>
  <si>
    <t>Southern Cal</t>
  </si>
  <si>
    <t>N/A</t>
  </si>
  <si>
    <t>Portfolio Trades</t>
  </si>
  <si>
    <t>Extrnl Deals</t>
  </si>
  <si>
    <t>Daily</t>
  </si>
  <si>
    <t>Bonds Closed</t>
  </si>
  <si>
    <t>Triplets</t>
  </si>
  <si>
    <t>CDS Closed</t>
  </si>
  <si>
    <t>Total P&amp;L</t>
  </si>
  <si>
    <t>Yesterday LTD</t>
  </si>
  <si>
    <t>LTD Sqeeze</t>
  </si>
  <si>
    <t>(All)</t>
  </si>
  <si>
    <t>MAX (+ve) DV01 INDIVIDUAL REF ENTITY</t>
  </si>
  <si>
    <t>MAX (-ve) DV01 INDIVIDUAL REF ENTITY</t>
  </si>
  <si>
    <t>Firstgroup Plc</t>
  </si>
  <si>
    <t>BP Oil Intl Ltd</t>
  </si>
  <si>
    <t>Rough VaR calculation for Credit trading equities</t>
  </si>
  <si>
    <t>Ticker</t>
  </si>
  <si>
    <t>30 day annual vols</t>
  </si>
  <si>
    <t>30 day daily vol</t>
  </si>
  <si>
    <t>Source</t>
  </si>
  <si>
    <t>Bloomberg historical vols</t>
  </si>
  <si>
    <t>Ann factor</t>
  </si>
  <si>
    <t>VaR</t>
  </si>
  <si>
    <t>Position * price * daily vol * 1.645</t>
  </si>
  <si>
    <t>To get the net VaR, assuming zero correlation, use the sum of the squares method</t>
  </si>
  <si>
    <t>Example</t>
  </si>
  <si>
    <t>Net VaR</t>
  </si>
  <si>
    <t>Assumes 1.0 correlation between PGE and EIX but must be refined</t>
  </si>
  <si>
    <t>Deutsche Bank AG NY</t>
  </si>
  <si>
    <t>Aes Corp.</t>
  </si>
  <si>
    <t>Fleet National Bank</t>
  </si>
  <si>
    <t>Basket Two- Jap</t>
  </si>
  <si>
    <t>Sum of Closing USD PV</t>
  </si>
  <si>
    <t>B+</t>
  </si>
  <si>
    <t>Total USD Cashflow</t>
  </si>
  <si>
    <t>IN USD ALREADY</t>
  </si>
  <si>
    <t>NO NO NO NO</t>
  </si>
  <si>
    <t>Daily Control Checks</t>
  </si>
  <si>
    <t>Implied P/L in Curr</t>
  </si>
  <si>
    <t>Actual P/L in Curr</t>
  </si>
  <si>
    <t>Message</t>
  </si>
  <si>
    <t>Industry</t>
  </si>
  <si>
    <t>Country</t>
  </si>
  <si>
    <t>username_posmgr</t>
  </si>
  <si>
    <t>Energy</t>
  </si>
  <si>
    <t>United States</t>
  </si>
  <si>
    <t>CORP\SBROOKS</t>
  </si>
  <si>
    <t>CORP\SOH2</t>
  </si>
  <si>
    <t>Consumer, Non-cyclical</t>
  </si>
  <si>
    <t>UK and Britain</t>
  </si>
  <si>
    <t>Communications</t>
  </si>
  <si>
    <t>Financial</t>
  </si>
  <si>
    <t>CORP\RREZAEI</t>
  </si>
  <si>
    <t>Industrial</t>
  </si>
  <si>
    <t>Consumer, Cyclical</t>
  </si>
  <si>
    <t>Germany</t>
  </si>
  <si>
    <t>CORP\JFONTAI</t>
  </si>
  <si>
    <t>CORP\MFIALA</t>
  </si>
  <si>
    <t>CORP\NSTEPHA</t>
  </si>
  <si>
    <t>France</t>
  </si>
  <si>
    <t>Italy</t>
  </si>
  <si>
    <t>Finland</t>
  </si>
  <si>
    <t>Basic Materials</t>
  </si>
  <si>
    <t>CORP\RDIPROSE</t>
  </si>
  <si>
    <t>Utilities</t>
  </si>
  <si>
    <t>Spain</t>
  </si>
  <si>
    <t>Australia</t>
  </si>
  <si>
    <t>Sweden</t>
  </si>
  <si>
    <t>Netherlands</t>
  </si>
  <si>
    <t>Technology</t>
  </si>
  <si>
    <t>Japan</t>
  </si>
  <si>
    <t>Switzerland</t>
  </si>
  <si>
    <t>Government</t>
  </si>
  <si>
    <t>Singapore</t>
  </si>
  <si>
    <t>Canada</t>
  </si>
  <si>
    <t>Diversified</t>
  </si>
  <si>
    <t>Undiversified VaR</t>
  </si>
  <si>
    <t>S&amp;P Code 1</t>
  </si>
  <si>
    <t>S&amp;P Code 2</t>
  </si>
  <si>
    <t>Comb S&amp;P Code</t>
  </si>
  <si>
    <t>Tenor</t>
  </si>
  <si>
    <t>LTD P&amp;L</t>
  </si>
  <si>
    <t>YTD P&amp;L</t>
  </si>
  <si>
    <t>QTD P&amp;L</t>
  </si>
  <si>
    <t>MTD P&amp;L</t>
  </si>
  <si>
    <t>Daily P&amp;L</t>
  </si>
  <si>
    <t>BB-</t>
  </si>
  <si>
    <t>V OIDED</t>
  </si>
  <si>
    <t>Average of Closing Par Rate</t>
  </si>
  <si>
    <t>Credit Curve Analysis</t>
  </si>
  <si>
    <t>Average of Implied Spd Move</t>
  </si>
  <si>
    <t>5 Year</t>
  </si>
  <si>
    <t>Sum of LTD P&amp;L</t>
  </si>
  <si>
    <t>Sum of YTD P&amp;L</t>
  </si>
  <si>
    <t>Sum of QTD P&amp;L</t>
  </si>
  <si>
    <t>Sum of MTD P&amp;L</t>
  </si>
  <si>
    <t>Sum of Daily P&amp;L</t>
  </si>
  <si>
    <t>Portfolio Citibank</t>
  </si>
  <si>
    <t>FOR FRONT ARENA</t>
  </si>
  <si>
    <t>BMW Ag</t>
  </si>
  <si>
    <t>Sum of Credit01</t>
  </si>
  <si>
    <t>Basic Materials Total</t>
  </si>
  <si>
    <t>Communications Total</t>
  </si>
  <si>
    <t>Consumer, Cyclical Total</t>
  </si>
  <si>
    <t>Consumer, Non-cyclical Total</t>
  </si>
  <si>
    <t>Diversified Total</t>
  </si>
  <si>
    <t>Energy Total</t>
  </si>
  <si>
    <t>Financial Total</t>
  </si>
  <si>
    <t>Government Total</t>
  </si>
  <si>
    <t>Industrial Total</t>
  </si>
  <si>
    <t>Technology Total</t>
  </si>
  <si>
    <t>Utilities Total</t>
  </si>
  <si>
    <t>Eastman Kodak Co.</t>
  </si>
  <si>
    <t>Greece</t>
  </si>
  <si>
    <t>PGE</t>
  </si>
  <si>
    <t>GMAC</t>
  </si>
  <si>
    <t>Volvo Ab</t>
  </si>
  <si>
    <t>EIX 6.875 04</t>
  </si>
  <si>
    <t>EIX 7.625 10</t>
  </si>
  <si>
    <t>CDS Open</t>
  </si>
  <si>
    <t>Cash Settle Trade 1589</t>
  </si>
  <si>
    <t>Cash Settle Trade 1602</t>
  </si>
  <si>
    <t>Code</t>
  </si>
  <si>
    <t>1 Year</t>
  </si>
  <si>
    <t>4 Year</t>
  </si>
  <si>
    <t>3 Year</t>
  </si>
  <si>
    <t>2 Year</t>
  </si>
  <si>
    <t>0 Year</t>
  </si>
  <si>
    <t>6 Year</t>
  </si>
  <si>
    <t>10 Year</t>
  </si>
  <si>
    <t>Powergen Uk Plc</t>
  </si>
  <si>
    <t>NAB</t>
  </si>
  <si>
    <t>ADO</t>
  </si>
  <si>
    <t>OBL</t>
  </si>
  <si>
    <t>MTM in ccy</t>
  </si>
  <si>
    <t>MTM in USD</t>
  </si>
  <si>
    <t>DAILY in ccy</t>
  </si>
  <si>
    <t>Raytheon Company</t>
  </si>
  <si>
    <t>British Energy Plc</t>
  </si>
  <si>
    <t>WTD P&amp;L</t>
  </si>
  <si>
    <t>WTD SPREAD CHANGE</t>
  </si>
  <si>
    <t>Sum of WTD P&amp;L</t>
  </si>
  <si>
    <t>Average of WTD SPREAD CHANGE</t>
  </si>
  <si>
    <t>Current Closing Par Rate</t>
  </si>
  <si>
    <t>DAILY sprd Change</t>
  </si>
  <si>
    <t>WEEKLY Spread Change</t>
  </si>
  <si>
    <t>Current Credit 01by rating</t>
  </si>
  <si>
    <t>Current Credit 01by Tenor</t>
  </si>
  <si>
    <t>$DV01Analysis</t>
  </si>
  <si>
    <t>WTD Credit 01 Change</t>
  </si>
  <si>
    <t>Toyota Motor Corp</t>
  </si>
  <si>
    <t>Tokyo Elec Power Co</t>
  </si>
  <si>
    <t>M &amp; S Finance Plc</t>
  </si>
  <si>
    <t>ELTLX</t>
  </si>
  <si>
    <t>DBR</t>
  </si>
  <si>
    <t>Repo</t>
  </si>
  <si>
    <t>Maturity</t>
  </si>
  <si>
    <t>Current</t>
  </si>
  <si>
    <t>Settle Date</t>
  </si>
  <si>
    <t>Swap Int.</t>
  </si>
  <si>
    <t>OBL 137</t>
  </si>
  <si>
    <t>Maturity Date of Bond</t>
  </si>
  <si>
    <t>Date of Repo</t>
  </si>
  <si>
    <t>open price</t>
  </si>
  <si>
    <t>Ntnl (000's)</t>
  </si>
  <si>
    <t>ADO 6 03/06</t>
  </si>
  <si>
    <t>DBR 5.25 04/01/08</t>
  </si>
  <si>
    <t>Daily P&amp;L $</t>
  </si>
  <si>
    <t>$ LTD P&amp;L</t>
  </si>
  <si>
    <t>Repos:</t>
  </si>
  <si>
    <t>Opening Values</t>
  </si>
  <si>
    <t>CORP\IHERSHKO</t>
  </si>
  <si>
    <t>Commonwealth Ind In</t>
  </si>
  <si>
    <t>Rwe Ag</t>
  </si>
  <si>
    <t>Enel Spa</t>
  </si>
  <si>
    <t>Daily Drip</t>
  </si>
  <si>
    <t>COMALU</t>
  </si>
  <si>
    <t>GCPCounterpartyID</t>
  </si>
  <si>
    <t>GCPRefEntID</t>
  </si>
  <si>
    <t>Vodafone Group Plc</t>
  </si>
  <si>
    <t>Iberdrola Sa</t>
  </si>
  <si>
    <t>Service Aluminium</t>
  </si>
  <si>
    <t>Volkswagen Ag</t>
  </si>
  <si>
    <t>n</t>
  </si>
  <si>
    <t>Siemens Ag</t>
  </si>
  <si>
    <t>Enron Credit Basket Street</t>
  </si>
  <si>
    <t>Basket Four-telco 8</t>
  </si>
  <si>
    <t>CORP\NPRICE2</t>
  </si>
  <si>
    <t>Marconi Plc</t>
  </si>
  <si>
    <t>Public Storage Inc.</t>
  </si>
  <si>
    <t>Wells Fargo Bank NA</t>
  </si>
  <si>
    <t>(blank)</t>
  </si>
  <si>
    <t>Duke Capital</t>
  </si>
  <si>
    <t>Deere &amp; Co.</t>
  </si>
  <si>
    <t>CORP\SGOLDEN</t>
  </si>
  <si>
    <t>Basket Five- 16 Jap</t>
  </si>
  <si>
    <t>Enron Credit Basket Hedge</t>
  </si>
  <si>
    <t>Baskets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</si>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</sst>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9">
    <numFmt numFmtId="6" formatCode="&quot;$&quot;#,##0_);[Red]\(&quot;$&quot;#,##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&quot;£&quot;#,##0;[Red]\-&quot;£&quot;#,##0"/>
    <numFmt numFmtId="167" formatCode="&quot;£&quot;#,##0.00;[Red]\-&quot;£&quot;#,##0.00"/>
    <numFmt numFmtId="168" formatCode="_-&quot;£&quot;* #,##0_-;\-&quot;£&quot;* #,##0_-;_-&quot;£&quot;* &quot;-&quot;_-;_-@_-"/>
    <numFmt numFmtId="169" formatCode="_-* #,##0_-;\-* #,##0_-;_-* &quot;-&quot;_-;_-@_-"/>
    <numFmt numFmtId="170" formatCode="_-&quot;£&quot;* #,##0.00_-;\-&quot;£&quot;* #,##0.00_-;_-&quot;£&quot;* &quot;-&quot;??_-;_-@_-"/>
    <numFmt numFmtId="171" formatCode="_-* #,##0.00_-;\-* #,##0.00_-;_-* &quot;-&quot;??_-;_-@_-"/>
    <numFmt numFmtId="173" formatCode="_-* #,##0_-;\-* #,##0_-;_-* &quot;-&quot;??_-;_-@_-"/>
    <numFmt numFmtId="174" formatCode="#,##0\ ;[Red]\(#,##0\)"/>
    <numFmt numFmtId="175" formatCode="#,##0.0000\ ;[Red]\(#,##0.0000\)"/>
    <numFmt numFmtId="176" formatCode="_(* #,##0.0000_);_(* \(#,##0.0000\);_(* &quot;-&quot;??_);_(@_)"/>
    <numFmt numFmtId="177" formatCode="#,##0.00\ ;[Red]\(#,##0.00\)"/>
    <numFmt numFmtId="179" formatCode="mmmm\ d\,\ yyyy"/>
    <numFmt numFmtId="180" formatCode="_(* #,##0_);_(* \(#,##0\);_(* &quot;-&quot;??_);_(@_)"/>
    <numFmt numFmtId="182" formatCode="dd\-mmm\-yyyy"/>
    <numFmt numFmtId="183" formatCode="#,##0.000\ ;[Red]\(#,##0.000\)"/>
    <numFmt numFmtId="184" formatCode="0.0000%"/>
    <numFmt numFmtId="188" formatCode="#,##0_ ;[Red]\-#,##0\ "/>
    <numFmt numFmtId="189" formatCode="#,##0\ ;\(#,##0\)"/>
    <numFmt numFmtId="192" formatCode="0.00000"/>
    <numFmt numFmtId="196" formatCode="#,##0.00_ ;[Red]\-#,##0.00\ "/>
    <numFmt numFmtId="198" formatCode="0.0%"/>
    <numFmt numFmtId="203" formatCode="#,##0.0000_);[Red]\(#,##0.0000\)"/>
    <numFmt numFmtId="204" formatCode="#,##0.000_);[Red]\(#,##0.000\)"/>
    <numFmt numFmtId="207" formatCode="#,##0.0_);[Red]\(#,##0.0\)"/>
    <numFmt numFmtId="232" formatCode="#,##0.0000"/>
    <numFmt numFmtId="264" formatCode="_(&quot;$&quot;* #,##0_);_(&quot;$&quot;* \(#,##0\);_(&quot;$&quot;* &quot;-&quot;??_);_(@_)"/>
    <numFmt numFmtId="297" formatCode="#,##0.00000000_);[Red]\(#,##0.00000000\)"/>
    <numFmt numFmtId="311" formatCode="&quot;£&quot;#,##0_);[Red]\(&quot;£&quot;#,##0\)"/>
    <numFmt numFmtId="312" formatCode="_(&quot;£&quot;* #,##0_);_(&quot;£&quot;* \(#,##0\);_(&quot;£&quot;* &quot;-&quot;_);_(@_)"/>
    <numFmt numFmtId="313" formatCode="&quot;£&quot;#,##0.00_);[Red]\(&quot;£&quot;#,##0.00\)"/>
    <numFmt numFmtId="314" formatCode="_(&quot;£&quot;* #,##0.00_);_(&quot;£&quot;* \(#,##0.00\);_(&quot;£&quot;* &quot;-&quot;??_);_(@_)"/>
    <numFmt numFmtId="323" formatCode="yyyy\-mmm\-dd"/>
    <numFmt numFmtId="324" formatCode="yyyy\-mmm"/>
    <numFmt numFmtId="325" formatCode="yy\-mm\-dd"/>
    <numFmt numFmtId="326" formatCode="ddd"/>
    <numFmt numFmtId="327" formatCode="yyyy"/>
    <numFmt numFmtId="328" formatCode="0%\ ;[Red]\(0%\)"/>
    <numFmt numFmtId="329" formatCode="0.0%\ ;[Red]\(0.0%\)"/>
    <numFmt numFmtId="330" formatCode="0.00%\ ;[Red]\(0.00%\)"/>
    <numFmt numFmtId="331" formatCode="0.0000%\ ;[Red]\(0.0000%\)"/>
    <numFmt numFmtId="332" formatCode="#,##0_);\(#,##0\);"/>
    <numFmt numFmtId="333" formatCode="#,##0.0_ ;[Red]\-#,##0.0\ "/>
    <numFmt numFmtId="338" formatCode="0.00_ ;[Red]\-0.00\ "/>
  </numFmts>
  <fonts count="52">
    <font>
      <sz val="10"/>
      <name val="MS Sans Serif"/>
    </font>
    <font>
      <b/>
      <sz val="10"/>
      <name val="MS Sans Serif"/>
    </font>
    <font>
      <sz val="10"/>
      <name val="MS Sans Serif"/>
    </font>
    <font>
      <u/>
      <sz val="10"/>
      <color indexed="12"/>
      <name val="MS Sans Serif"/>
    </font>
    <font>
      <u/>
      <sz val="10"/>
      <color indexed="14"/>
      <name val="MS Sans Serif"/>
    </font>
    <font>
      <b/>
      <sz val="10"/>
      <name val="MS Sans Serif"/>
      <family val="2"/>
    </font>
    <font>
      <sz val="10"/>
      <color indexed="8"/>
      <name val="Arial"/>
      <family val="2"/>
    </font>
    <font>
      <b/>
      <u/>
      <sz val="14"/>
      <name val="Arial"/>
      <family val="2"/>
    </font>
    <font>
      <b/>
      <sz val="16"/>
      <name val="Arial"/>
      <family val="2"/>
    </font>
    <font>
      <b/>
      <sz val="10"/>
      <name val="Times New Roman"/>
    </font>
    <font>
      <b/>
      <sz val="10"/>
      <name val="Arial"/>
      <family val="2"/>
    </font>
    <font>
      <b/>
      <sz val="10"/>
      <name val="Times New Roman"/>
      <family val="1"/>
    </font>
    <font>
      <sz val="12"/>
      <name val="Times New Roman"/>
    </font>
    <font>
      <b/>
      <sz val="12"/>
      <name val="Times New Roman"/>
    </font>
    <font>
      <b/>
      <sz val="12"/>
      <name val="Times New Roman"/>
      <family val="1"/>
    </font>
    <font>
      <b/>
      <sz val="12"/>
      <name val="Arial"/>
      <family val="2"/>
    </font>
    <font>
      <sz val="12"/>
      <name val="Arial"/>
      <family val="2"/>
    </font>
    <font>
      <sz val="12"/>
      <color indexed="12"/>
      <name val="Arial"/>
      <family val="2"/>
    </font>
    <font>
      <b/>
      <sz val="14"/>
      <name val="Times New Roman"/>
      <family val="1"/>
    </font>
    <font>
      <sz val="10"/>
      <name val="Times New Roman"/>
    </font>
    <font>
      <b/>
      <u/>
      <sz val="10"/>
      <name val="MS Sans Serif"/>
      <family val="2"/>
    </font>
    <font>
      <b/>
      <sz val="13.5"/>
      <name val="MS Sans Serif"/>
      <family val="2"/>
    </font>
    <font>
      <sz val="10"/>
      <name val="Arial"/>
    </font>
    <font>
      <b/>
      <u/>
      <sz val="13.5"/>
      <name val="MS Sans Serif"/>
      <family val="2"/>
    </font>
    <font>
      <b/>
      <i/>
      <u/>
      <sz val="13.5"/>
      <name val="MS Sans Serif"/>
      <family val="2"/>
    </font>
    <font>
      <sz val="10"/>
      <name val="MS Sans Serif"/>
      <family val="2"/>
    </font>
    <font>
      <sz val="13.5"/>
      <name val="MS Sans Serif"/>
      <family val="2"/>
    </font>
    <font>
      <b/>
      <i/>
      <u/>
      <sz val="18"/>
      <name val="MS Sans Serif"/>
      <family val="2"/>
    </font>
    <font>
      <sz val="10"/>
      <name val="CG Times (WN)"/>
    </font>
    <font>
      <sz val="10"/>
      <color indexed="14"/>
      <name val="Times New Roman"/>
      <family val="1"/>
    </font>
    <font>
      <i/>
      <sz val="9"/>
      <name val="Times New Roman"/>
      <family val="1"/>
    </font>
    <font>
      <sz val="10"/>
      <name val="Times New Roman"/>
      <family val="1"/>
    </font>
    <font>
      <u/>
      <sz val="10"/>
      <color indexed="36"/>
      <name val="Arial"/>
    </font>
    <font>
      <sz val="10"/>
      <color indexed="12"/>
      <name val="Times New Roman"/>
      <family val="1"/>
    </font>
    <font>
      <u/>
      <sz val="10"/>
      <color indexed="12"/>
      <name val="Arial"/>
    </font>
    <font>
      <sz val="12"/>
      <name val="Times New Roman"/>
      <family val="1"/>
    </font>
    <font>
      <sz val="14"/>
      <name val="Times New Roman"/>
      <family val="1"/>
    </font>
    <font>
      <sz val="16"/>
      <name val="Times New Roman"/>
      <family val="1"/>
    </font>
    <font>
      <i/>
      <sz val="10"/>
      <color indexed="39"/>
      <name val="Times New Roman"/>
      <family val="1"/>
    </font>
    <font>
      <sz val="10"/>
      <name val="Helv"/>
    </font>
    <font>
      <sz val="10"/>
      <color indexed="10"/>
      <name val="Times New Roman"/>
      <family val="1"/>
    </font>
    <font>
      <i/>
      <sz val="9"/>
      <color indexed="50"/>
      <name val="Times New Roman"/>
      <family val="1"/>
    </font>
    <font>
      <sz val="10"/>
      <color indexed="23"/>
      <name val="Times New Roman"/>
      <family val="1"/>
    </font>
    <font>
      <b/>
      <sz val="10"/>
      <color indexed="10"/>
      <name val="Times New Roman"/>
      <family val="1"/>
    </font>
    <font>
      <b/>
      <sz val="12"/>
      <color indexed="12"/>
      <name val="Arial"/>
      <family val="2"/>
    </font>
    <font>
      <sz val="10"/>
      <name val="MS Sans Serif"/>
    </font>
    <font>
      <sz val="10"/>
      <name val="ariel"/>
    </font>
    <font>
      <b/>
      <sz val="10"/>
      <color indexed="8"/>
      <name val="Arial"/>
      <family val="2"/>
    </font>
    <font>
      <b/>
      <sz val="12"/>
      <name val="MS Sans Serif"/>
      <family val="2"/>
    </font>
    <font>
      <b/>
      <sz val="18"/>
      <name val="MS Sans Serif"/>
      <family val="2"/>
    </font>
    <font>
      <b/>
      <sz val="24"/>
      <name val="MS Sans Serif"/>
      <family val="2"/>
    </font>
    <font>
      <b/>
      <i/>
      <sz val="10"/>
      <name val="MS Sans Serif"/>
      <family val="2"/>
    </font>
  </fonts>
  <fills count="17">
    <fill>
      <patternFill patternType="none"/>
    </fill>
    <fill>
      <patternFill patternType="gray125"/>
    </fill>
    <fill>
      <patternFill patternType="gray0625">
        <fgColor indexed="13"/>
        <bgColor indexed="43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5"/>
        <bgColor indexed="64"/>
      </patternFill>
    </fill>
  </fills>
  <borders count="68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double">
        <color indexed="64"/>
      </right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/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57">
    <xf numFmtId="0" fontId="0" fillId="0" borderId="0"/>
    <xf numFmtId="207" fontId="19" fillId="0" borderId="0" applyFont="0" applyFill="0" applyBorder="0" applyAlignment="0" applyProtection="0">
      <alignment vertical="top"/>
    </xf>
    <xf numFmtId="40" fontId="19" fillId="0" borderId="0" applyFont="0" applyFill="0" applyBorder="0" applyAlignment="0" applyProtection="0">
      <alignment vertical="top"/>
    </xf>
    <xf numFmtId="204" fontId="19" fillId="0" borderId="0" applyFont="0" applyFill="0" applyBorder="0" applyAlignment="0" applyProtection="0">
      <alignment vertical="top"/>
    </xf>
    <xf numFmtId="203" fontId="19" fillId="0" borderId="0" applyFont="0" applyFill="0" applyBorder="0" applyAlignment="0" applyProtection="0">
      <alignment vertical="top"/>
    </xf>
    <xf numFmtId="297" fontId="19" fillId="0" borderId="0" applyFont="0" applyFill="0" applyBorder="0" applyAlignment="0" applyProtection="0">
      <alignment vertical="top"/>
    </xf>
    <xf numFmtId="1" fontId="28" fillId="0" borderId="0" applyFont="0" applyFill="0" applyBorder="0" applyProtection="0">
      <alignment horizontal="left" vertical="top"/>
    </xf>
    <xf numFmtId="38" fontId="29" fillId="0" borderId="0" applyNumberFormat="0" applyFill="0" applyBorder="0" applyAlignment="0" applyProtection="0">
      <alignment vertical="top"/>
    </xf>
    <xf numFmtId="184" fontId="30" fillId="0" borderId="0" applyNumberFormat="0" applyFill="0" applyBorder="0" applyAlignment="0" applyProtection="0">
      <alignment vertical="top"/>
    </xf>
    <xf numFmtId="38" fontId="19" fillId="0" borderId="0" applyNumberFormat="0" applyFont="0" applyBorder="0" applyAlignment="0" applyProtection="0">
      <alignment vertical="top"/>
    </xf>
    <xf numFmtId="171" fontId="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323" fontId="30" fillId="0" borderId="0" applyFont="0" applyFill="0" applyBorder="0" applyProtection="0">
      <alignment horizontal="left" vertical="top"/>
    </xf>
    <xf numFmtId="324" fontId="30" fillId="0" borderId="0" applyFont="0" applyFill="0" applyBorder="0" applyProtection="0">
      <alignment horizontal="left" vertical="top"/>
    </xf>
    <xf numFmtId="325" fontId="30" fillId="0" borderId="0" applyFont="0" applyFill="0" applyBorder="0" applyProtection="0">
      <alignment horizontal="left" vertical="top"/>
    </xf>
    <xf numFmtId="326" fontId="19" fillId="0" borderId="0" applyFont="0" applyFill="0" applyBorder="0" applyProtection="0">
      <alignment horizontal="left" vertical="top"/>
    </xf>
    <xf numFmtId="327" fontId="19" fillId="0" borderId="0" applyFont="0" applyFill="0" applyBorder="0" applyProtection="0">
      <alignment horizontal="left" vertical="top"/>
    </xf>
    <xf numFmtId="37" fontId="31" fillId="2" borderId="0" applyNumberFormat="0" applyBorder="0" applyAlignment="0">
      <protection locked="0"/>
    </xf>
    <xf numFmtId="38" fontId="33" fillId="0" borderId="0" applyNumberFormat="0" applyFill="0" applyBorder="0" applyAlignment="0" applyProtection="0">
      <alignment vertical="top"/>
    </xf>
    <xf numFmtId="38" fontId="19" fillId="3" borderId="0" applyNumberFormat="0" applyFont="0" applyBorder="0" applyAlignment="0" applyProtection="0">
      <alignment vertical="top"/>
    </xf>
    <xf numFmtId="38" fontId="35" fillId="0" borderId="0" applyNumberFormat="0" applyFill="0" applyBorder="0" applyAlignment="0" applyProtection="0">
      <alignment vertical="top"/>
    </xf>
    <xf numFmtId="38" fontId="36" fillId="0" borderId="0" applyNumberFormat="0" applyFill="0" applyBorder="0" applyAlignment="0" applyProtection="0">
      <alignment vertical="top"/>
    </xf>
    <xf numFmtId="38" fontId="37" fillId="0" borderId="0" applyNumberFormat="0" applyFill="0" applyBorder="0" applyAlignment="0" applyProtection="0">
      <alignment vertical="top"/>
    </xf>
    <xf numFmtId="38" fontId="19" fillId="3" borderId="0" applyNumberFormat="0" applyFont="0" applyBorder="0" applyAlignment="0" applyProtection="0">
      <alignment vertical="top"/>
    </xf>
    <xf numFmtId="38" fontId="19" fillId="4" borderId="0" applyNumberFormat="0" applyFont="0" applyBorder="0" applyAlignment="0" applyProtection="0">
      <alignment vertical="top"/>
    </xf>
    <xf numFmtId="38" fontId="38" fillId="0" borderId="0" applyNumberFormat="0" applyFill="0" applyBorder="0" applyAlignment="0" applyProtection="0">
      <alignment vertical="top"/>
    </xf>
    <xf numFmtId="174" fontId="19" fillId="0" borderId="0">
      <alignment vertical="top"/>
    </xf>
    <xf numFmtId="174" fontId="19" fillId="0" borderId="0">
      <alignment vertical="top"/>
    </xf>
    <xf numFmtId="174" fontId="19" fillId="0" borderId="0">
      <alignment vertical="top"/>
    </xf>
    <xf numFmtId="0" fontId="2" fillId="0" borderId="0"/>
    <xf numFmtId="0" fontId="2" fillId="0" borderId="0"/>
    <xf numFmtId="0" fontId="22" fillId="0" borderId="0"/>
    <xf numFmtId="203" fontId="19" fillId="5" borderId="0" applyNumberFormat="0" applyFont="0" applyBorder="0" applyAlignment="0" applyProtection="0">
      <alignment vertical="top"/>
    </xf>
    <xf numFmtId="38" fontId="19" fillId="6" borderId="0" applyNumberFormat="0" applyFont="0" applyBorder="0" applyAlignment="0" applyProtection="0">
      <alignment vertical="top"/>
    </xf>
    <xf numFmtId="9" fontId="2" fillId="0" borderId="0" applyFont="0" applyFill="0" applyBorder="0" applyAlignment="0" applyProtection="0"/>
    <xf numFmtId="328" fontId="39" fillId="0" borderId="0" applyFont="0" applyFill="0" applyBorder="0" applyAlignment="0" applyProtection="0"/>
    <xf numFmtId="329" fontId="39" fillId="0" borderId="0" applyFont="0" applyFill="0" applyBorder="0" applyAlignment="0" applyProtection="0"/>
    <xf numFmtId="330" fontId="39" fillId="0" borderId="0" applyFont="0" applyFill="0" applyBorder="0" applyAlignment="0" applyProtection="0"/>
    <xf numFmtId="331" fontId="19" fillId="0" borderId="0" applyFont="0" applyFill="0" applyBorder="0" applyAlignment="0" applyProtection="0">
      <alignment vertical="top"/>
    </xf>
    <xf numFmtId="38" fontId="40" fillId="0" borderId="0" applyNumberFormat="0" applyFill="0" applyBorder="0" applyAlignment="0" applyProtection="0">
      <alignment vertical="top"/>
    </xf>
    <xf numFmtId="38" fontId="41" fillId="7" borderId="0" applyNumberFormat="0" applyBorder="0" applyAlignment="0" applyProtection="0">
      <alignment vertical="top"/>
    </xf>
    <xf numFmtId="37" fontId="28" fillId="0" borderId="1" applyNumberFormat="0" applyFont="0" applyFill="0" applyAlignment="0"/>
    <xf numFmtId="20" fontId="19" fillId="0" borderId="0" applyFont="0" applyFill="0" applyBorder="0" applyAlignment="0" applyProtection="0">
      <alignment vertical="top"/>
    </xf>
    <xf numFmtId="21" fontId="19" fillId="0" borderId="0" applyFont="0" applyFill="0" applyBorder="0" applyAlignment="0" applyProtection="0">
      <alignment vertical="top"/>
    </xf>
    <xf numFmtId="38" fontId="11" fillId="0" borderId="0" applyNumberFormat="0" applyFill="0" applyBorder="0" applyProtection="0">
      <alignment vertical="top" wrapText="1"/>
    </xf>
    <xf numFmtId="38" fontId="14" fillId="3" borderId="0" applyAlignment="0">
      <alignment vertical="top" wrapText="1"/>
    </xf>
    <xf numFmtId="37" fontId="28" fillId="0" borderId="2" applyNumberFormat="0" applyFont="0" applyFill="0" applyAlignment="0"/>
    <xf numFmtId="38" fontId="42" fillId="0" borderId="0" applyNumberFormat="0" applyFill="0" applyBorder="0" applyAlignment="0" applyProtection="0">
      <alignment vertical="top"/>
    </xf>
    <xf numFmtId="38" fontId="43" fillId="5" borderId="0" applyNumberFormat="0" applyBorder="0" applyAlignment="0" applyProtection="0">
      <alignment vertical="top"/>
    </xf>
    <xf numFmtId="184" fontId="19" fillId="0" borderId="0" applyNumberFormat="0" applyFont="0" applyFill="0" applyBorder="0" applyProtection="0">
      <alignment vertical="top" wrapText="1"/>
    </xf>
    <xf numFmtId="232" fontId="19" fillId="0" borderId="0" applyFont="0" applyFill="0" applyBorder="0" applyAlignment="0" applyProtection="0"/>
    <xf numFmtId="1" fontId="28" fillId="0" borderId="0" applyFont="0" applyFill="0" applyBorder="0" applyProtection="0">
      <alignment horizontal="right" vertical="top"/>
    </xf>
    <xf numFmtId="38" fontId="19" fillId="8" borderId="0" applyNumberFormat="0" applyFont="0" applyBorder="0" applyAlignment="0" applyProtection="0">
      <alignment horizontal="right" vertical="top"/>
    </xf>
    <xf numFmtId="332" fontId="19" fillId="0" borderId="0" applyFont="0" applyFill="0" applyBorder="0" applyAlignment="0" applyProtection="0">
      <alignment vertical="top" wrapText="1"/>
    </xf>
    <xf numFmtId="38" fontId="19" fillId="0" borderId="0" applyFont="0" applyFill="0" applyBorder="0" applyAlignment="0" applyProtection="0">
      <alignment horizontal="right" vertical="top"/>
    </xf>
  </cellStyleXfs>
  <cellXfs count="601">
    <xf numFmtId="0" fontId="0" fillId="0" borderId="0" xfId="0"/>
    <xf numFmtId="173" fontId="0" fillId="0" borderId="0" xfId="10" applyNumberFormat="1" applyFont="1"/>
    <xf numFmtId="173" fontId="0" fillId="0" borderId="0" xfId="0" applyNumberFormat="1"/>
    <xf numFmtId="171" fontId="0" fillId="0" borderId="0" xfId="10" applyFont="1"/>
    <xf numFmtId="0" fontId="5" fillId="0" borderId="0" xfId="0" applyFont="1"/>
    <xf numFmtId="0" fontId="6" fillId="0" borderId="0" xfId="0" applyFont="1" applyFill="1"/>
    <xf numFmtId="0" fontId="5" fillId="9" borderId="0" xfId="0" applyFont="1" applyFill="1"/>
    <xf numFmtId="173" fontId="5" fillId="9" borderId="0" xfId="0" applyNumberFormat="1" applyFont="1" applyFill="1"/>
    <xf numFmtId="175" fontId="0" fillId="0" borderId="0" xfId="0" applyNumberFormat="1"/>
    <xf numFmtId="176" fontId="0" fillId="0" borderId="0" xfId="10" applyNumberFormat="1" applyFont="1" applyAlignment="1">
      <alignment vertical="top"/>
    </xf>
    <xf numFmtId="173" fontId="6" fillId="0" borderId="0" xfId="10" applyNumberFormat="1" applyFont="1" applyFill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175" fontId="9" fillId="0" borderId="0" xfId="0" applyNumberFormat="1" applyFont="1"/>
    <xf numFmtId="15" fontId="0" fillId="0" borderId="0" xfId="0" applyNumberFormat="1"/>
    <xf numFmtId="43" fontId="0" fillId="0" borderId="0" xfId="0" applyNumberFormat="1"/>
    <xf numFmtId="0" fontId="0" fillId="0" borderId="3" xfId="0" applyBorder="1"/>
    <xf numFmtId="0" fontId="11" fillId="0" borderId="1" xfId="0" applyFont="1" applyBorder="1"/>
    <xf numFmtId="0" fontId="11" fillId="0" borderId="4" xfId="0" applyFont="1" applyBorder="1"/>
    <xf numFmtId="43" fontId="9" fillId="0" borderId="0" xfId="0" applyNumberFormat="1" applyFont="1"/>
    <xf numFmtId="0" fontId="0" fillId="0" borderId="5" xfId="0" applyBorder="1"/>
    <xf numFmtId="0" fontId="11" fillId="0" borderId="6" xfId="0" applyFont="1" applyBorder="1"/>
    <xf numFmtId="0" fontId="11" fillId="0" borderId="7" xfId="0" applyFont="1" applyBorder="1"/>
    <xf numFmtId="177" fontId="0" fillId="0" borderId="0" xfId="0" applyNumberFormat="1"/>
    <xf numFmtId="0" fontId="12" fillId="0" borderId="0" xfId="0" applyFont="1"/>
    <xf numFmtId="0" fontId="13" fillId="0" borderId="0" xfId="0" applyFont="1"/>
    <xf numFmtId="0" fontId="0" fillId="7" borderId="0" xfId="0" applyFill="1"/>
    <xf numFmtId="0" fontId="15" fillId="3" borderId="8" xfId="0" applyFont="1" applyFill="1" applyBorder="1" applyAlignment="1">
      <alignment horizontal="center"/>
    </xf>
    <xf numFmtId="0" fontId="15" fillId="8" borderId="8" xfId="0" applyFont="1" applyFill="1" applyBorder="1" applyAlignment="1">
      <alignment horizontal="center"/>
    </xf>
    <xf numFmtId="0" fontId="15" fillId="10" borderId="8" xfId="0" applyFont="1" applyFill="1" applyBorder="1" applyAlignment="1">
      <alignment horizontal="center"/>
    </xf>
    <xf numFmtId="0" fontId="15" fillId="7" borderId="8" xfId="0" applyFont="1" applyFill="1" applyBorder="1" applyAlignment="1">
      <alignment horizontal="center"/>
    </xf>
    <xf numFmtId="0" fontId="15" fillId="7" borderId="0" xfId="0" applyFont="1" applyFill="1" applyBorder="1" applyAlignment="1">
      <alignment horizontal="center"/>
    </xf>
    <xf numFmtId="0" fontId="10" fillId="7" borderId="0" xfId="0" applyFont="1" applyFill="1" applyAlignment="1">
      <alignment horizontal="center"/>
    </xf>
    <xf numFmtId="0" fontId="15" fillId="3" borderId="9" xfId="0" applyFont="1" applyFill="1" applyBorder="1" applyAlignment="1">
      <alignment horizontal="center"/>
    </xf>
    <xf numFmtId="0" fontId="15" fillId="8" borderId="9" xfId="0" applyFont="1" applyFill="1" applyBorder="1" applyAlignment="1">
      <alignment horizontal="center"/>
    </xf>
    <xf numFmtId="0" fontId="15" fillId="10" borderId="9" xfId="0" applyFont="1" applyFill="1" applyBorder="1" applyAlignment="1">
      <alignment horizontal="center"/>
    </xf>
    <xf numFmtId="0" fontId="15" fillId="7" borderId="9" xfId="0" applyFont="1" applyFill="1" applyBorder="1" applyAlignment="1">
      <alignment horizontal="center"/>
    </xf>
    <xf numFmtId="0" fontId="10" fillId="0" borderId="0" xfId="0" applyFont="1" applyFill="1" applyBorder="1"/>
    <xf numFmtId="0" fontId="10" fillId="7" borderId="0" xfId="0" applyFont="1" applyFill="1" applyBorder="1" applyAlignment="1">
      <alignment horizontal="center"/>
    </xf>
    <xf numFmtId="43" fontId="17" fillId="7" borderId="0" xfId="10" applyNumberFormat="1" applyFont="1" applyFill="1" applyBorder="1"/>
    <xf numFmtId="15" fontId="0" fillId="11" borderId="0" xfId="0" applyNumberFormat="1" applyFill="1"/>
    <xf numFmtId="0" fontId="0" fillId="11" borderId="0" xfId="0" applyFill="1"/>
    <xf numFmtId="0" fontId="9" fillId="8" borderId="0" xfId="0" applyFont="1" applyFill="1"/>
    <xf numFmtId="0" fontId="0" fillId="10" borderId="0" xfId="0" applyFill="1"/>
    <xf numFmtId="183" fontId="0" fillId="7" borderId="0" xfId="0" applyNumberFormat="1" applyFill="1"/>
    <xf numFmtId="180" fontId="0" fillId="0" borderId="0" xfId="0" applyNumberFormat="1"/>
    <xf numFmtId="174" fontId="14" fillId="0" borderId="0" xfId="30" applyNumberFormat="1" applyFont="1" applyFill="1" applyBorder="1">
      <alignment vertical="top"/>
    </xf>
    <xf numFmtId="174" fontId="19" fillId="0" borderId="10" xfId="30" applyNumberFormat="1" applyBorder="1" applyAlignment="1">
      <alignment horizontal="left" vertical="top"/>
    </xf>
    <xf numFmtId="174" fontId="0" fillId="0" borderId="0" xfId="0" applyNumberFormat="1"/>
    <xf numFmtId="0" fontId="0" fillId="8" borderId="0" xfId="0" applyFill="1"/>
    <xf numFmtId="189" fontId="0" fillId="8" borderId="0" xfId="0" applyNumberFormat="1" applyFill="1"/>
    <xf numFmtId="173" fontId="5" fillId="8" borderId="0" xfId="10" applyNumberFormat="1" applyFont="1" applyFill="1"/>
    <xf numFmtId="0" fontId="0" fillId="9" borderId="0" xfId="0" applyFill="1"/>
    <xf numFmtId="0" fontId="0" fillId="0" borderId="11" xfId="0" applyBorder="1"/>
    <xf numFmtId="0" fontId="0" fillId="0" borderId="12" xfId="0" applyBorder="1"/>
    <xf numFmtId="0" fontId="0" fillId="0" borderId="13" xfId="0" pivotButton="1" applyBorder="1"/>
    <xf numFmtId="0" fontId="0" fillId="0" borderId="14" xfId="0" applyBorder="1"/>
    <xf numFmtId="0" fontId="0" fillId="0" borderId="15" xfId="0" applyBorder="1"/>
    <xf numFmtId="0" fontId="0" fillId="0" borderId="13" xfId="0" applyBorder="1"/>
    <xf numFmtId="173" fontId="0" fillId="0" borderId="13" xfId="0" applyNumberFormat="1" applyBorder="1"/>
    <xf numFmtId="171" fontId="0" fillId="0" borderId="0" xfId="10" applyNumberFormat="1" applyFont="1"/>
    <xf numFmtId="0" fontId="0" fillId="0" borderId="0" xfId="0" applyBorder="1"/>
    <xf numFmtId="174" fontId="11" fillId="7" borderId="3" xfId="28" applyFont="1" applyFill="1" applyBorder="1">
      <alignment vertical="top"/>
    </xf>
    <xf numFmtId="174" fontId="11" fillId="7" borderId="16" xfId="28" applyFont="1" applyFill="1" applyBorder="1">
      <alignment vertical="top"/>
    </xf>
    <xf numFmtId="174" fontId="11" fillId="7" borderId="5" xfId="28" applyFont="1" applyFill="1" applyBorder="1">
      <alignment vertical="top"/>
    </xf>
    <xf numFmtId="14" fontId="0" fillId="0" borderId="0" xfId="0" applyNumberFormat="1"/>
    <xf numFmtId="0" fontId="0" fillId="0" borderId="17" xfId="0" applyBorder="1"/>
    <xf numFmtId="173" fontId="0" fillId="0" borderId="13" xfId="0" pivotButton="1" applyNumberFormat="1" applyBorder="1"/>
    <xf numFmtId="173" fontId="0" fillId="0" borderId="11" xfId="0" applyNumberFormat="1" applyBorder="1"/>
    <xf numFmtId="173" fontId="0" fillId="0" borderId="14" xfId="0" applyNumberFormat="1" applyBorder="1"/>
    <xf numFmtId="173" fontId="0" fillId="0" borderId="15" xfId="0" applyNumberFormat="1" applyBorder="1"/>
    <xf numFmtId="173" fontId="2" fillId="8" borderId="0" xfId="10" applyNumberFormat="1" applyFill="1"/>
    <xf numFmtId="189" fontId="2" fillId="8" borderId="0" xfId="10" applyNumberFormat="1" applyFill="1"/>
    <xf numFmtId="173" fontId="2" fillId="8" borderId="18" xfId="10" applyNumberFormat="1" applyFill="1" applyBorder="1"/>
    <xf numFmtId="173" fontId="2" fillId="8" borderId="19" xfId="10" applyNumberFormat="1" applyFill="1" applyBorder="1"/>
    <xf numFmtId="0" fontId="0" fillId="0" borderId="0" xfId="0" applyFill="1"/>
    <xf numFmtId="188" fontId="0" fillId="7" borderId="0" xfId="0" applyNumberFormat="1" applyFill="1"/>
    <xf numFmtId="3" fontId="0" fillId="7" borderId="0" xfId="0" applyNumberFormat="1" applyFill="1"/>
    <xf numFmtId="173" fontId="0" fillId="0" borderId="20" xfId="0" applyNumberFormat="1" applyBorder="1"/>
    <xf numFmtId="188" fontId="0" fillId="0" borderId="11" xfId="0" applyNumberFormat="1" applyBorder="1"/>
    <xf numFmtId="188" fontId="0" fillId="0" borderId="14" xfId="0" applyNumberFormat="1" applyBorder="1"/>
    <xf numFmtId="188" fontId="0" fillId="0" borderId="15" xfId="0" applyNumberFormat="1" applyBorder="1"/>
    <xf numFmtId="188" fontId="0" fillId="0" borderId="20" xfId="0" applyNumberFormat="1" applyBorder="1"/>
    <xf numFmtId="188" fontId="0" fillId="0" borderId="21" xfId="0" applyNumberFormat="1" applyBorder="1"/>
    <xf numFmtId="188" fontId="0" fillId="0" borderId="22" xfId="0" applyNumberFormat="1" applyBorder="1"/>
    <xf numFmtId="174" fontId="11" fillId="7" borderId="3" xfId="28" applyFont="1" applyFill="1" applyBorder="1" applyAlignment="1">
      <alignment horizontal="center" vertical="top"/>
    </xf>
    <xf numFmtId="174" fontId="11" fillId="7" borderId="23" xfId="28" applyFont="1" applyFill="1" applyBorder="1" applyAlignment="1">
      <alignment horizontal="center" vertical="top"/>
    </xf>
    <xf numFmtId="173" fontId="2" fillId="8" borderId="24" xfId="10" applyNumberFormat="1" applyFill="1" applyBorder="1"/>
    <xf numFmtId="0" fontId="5" fillId="7" borderId="0" xfId="0" applyFont="1" applyFill="1" applyBorder="1"/>
    <xf numFmtId="0" fontId="0" fillId="7" borderId="0" xfId="0" applyFill="1" applyBorder="1"/>
    <xf numFmtId="173" fontId="2" fillId="7" borderId="0" xfId="10" applyNumberFormat="1" applyFill="1" applyBorder="1"/>
    <xf numFmtId="189" fontId="2" fillId="7" borderId="0" xfId="10" applyNumberFormat="1" applyFill="1" applyBorder="1"/>
    <xf numFmtId="189" fontId="21" fillId="7" borderId="3" xfId="10" applyNumberFormat="1" applyFont="1" applyFill="1" applyBorder="1" applyAlignment="1">
      <alignment horizontal="center"/>
    </xf>
    <xf numFmtId="189" fontId="21" fillId="7" borderId="1" xfId="10" applyNumberFormat="1" applyFont="1" applyFill="1" applyBorder="1" applyAlignment="1">
      <alignment horizontal="center"/>
    </xf>
    <xf numFmtId="0" fontId="21" fillId="7" borderId="0" xfId="0" applyFont="1" applyFill="1" applyBorder="1"/>
    <xf numFmtId="0" fontId="26" fillId="7" borderId="0" xfId="0" applyFont="1" applyFill="1" applyBorder="1"/>
    <xf numFmtId="0" fontId="0" fillId="3" borderId="0" xfId="0" applyFill="1"/>
    <xf numFmtId="0" fontId="5" fillId="3" borderId="0" xfId="0" applyFont="1" applyFill="1"/>
    <xf numFmtId="173" fontId="2" fillId="3" borderId="0" xfId="10" applyNumberFormat="1" applyFill="1"/>
    <xf numFmtId="15" fontId="20" fillId="3" borderId="0" xfId="10" applyNumberFormat="1" applyFont="1" applyFill="1"/>
    <xf numFmtId="189" fontId="2" fillId="3" borderId="0" xfId="10" applyNumberFormat="1" applyFill="1"/>
    <xf numFmtId="189" fontId="0" fillId="3" borderId="0" xfId="0" applyNumberFormat="1" applyFill="1"/>
    <xf numFmtId="173" fontId="2" fillId="3" borderId="0" xfId="10" applyNumberFormat="1" applyFill="1" applyAlignment="1">
      <alignment horizontal="center"/>
    </xf>
    <xf numFmtId="173" fontId="0" fillId="3" borderId="0" xfId="0" applyNumberFormat="1" applyFill="1"/>
    <xf numFmtId="0" fontId="23" fillId="3" borderId="0" xfId="0" applyFont="1" applyFill="1"/>
    <xf numFmtId="0" fontId="21" fillId="3" borderId="0" xfId="0" applyFont="1" applyFill="1"/>
    <xf numFmtId="0" fontId="26" fillId="3" borderId="0" xfId="0" applyFont="1" applyFill="1"/>
    <xf numFmtId="189" fontId="5" fillId="10" borderId="24" xfId="10" applyNumberFormat="1" applyFont="1" applyFill="1" applyBorder="1"/>
    <xf numFmtId="189" fontId="5" fillId="10" borderId="19" xfId="10" applyNumberFormat="1" applyFont="1" applyFill="1" applyBorder="1"/>
    <xf numFmtId="0" fontId="24" fillId="12" borderId="3" xfId="0" applyFont="1" applyFill="1" applyBorder="1"/>
    <xf numFmtId="0" fontId="5" fillId="12" borderId="1" xfId="0" applyFont="1" applyFill="1" applyBorder="1"/>
    <xf numFmtId="173" fontId="5" fillId="12" borderId="1" xfId="10" applyNumberFormat="1" applyFont="1" applyFill="1" applyBorder="1" applyAlignment="1">
      <alignment horizontal="center"/>
    </xf>
    <xf numFmtId="173" fontId="5" fillId="12" borderId="4" xfId="10" applyNumberFormat="1" applyFont="1" applyFill="1" applyBorder="1" applyAlignment="1">
      <alignment horizontal="center"/>
    </xf>
    <xf numFmtId="0" fontId="0" fillId="12" borderId="16" xfId="0" applyFill="1" applyBorder="1"/>
    <xf numFmtId="0" fontId="0" fillId="12" borderId="0" xfId="0" applyFill="1" applyBorder="1"/>
    <xf numFmtId="0" fontId="5" fillId="12" borderId="0" xfId="0" applyFont="1" applyFill="1" applyBorder="1"/>
    <xf numFmtId="188" fontId="25" fillId="12" borderId="3" xfId="10" applyNumberFormat="1" applyFont="1" applyFill="1" applyBorder="1" applyAlignment="1">
      <alignment horizontal="center"/>
    </xf>
    <xf numFmtId="188" fontId="25" fillId="12" borderId="1" xfId="10" applyNumberFormat="1" applyFont="1" applyFill="1" applyBorder="1" applyAlignment="1">
      <alignment horizontal="center"/>
    </xf>
    <xf numFmtId="188" fontId="25" fillId="12" borderId="4" xfId="10" applyNumberFormat="1" applyFont="1" applyFill="1" applyBorder="1" applyAlignment="1">
      <alignment horizontal="center"/>
    </xf>
    <xf numFmtId="188" fontId="25" fillId="12" borderId="16" xfId="10" applyNumberFormat="1" applyFont="1" applyFill="1" applyBorder="1" applyAlignment="1">
      <alignment horizontal="center"/>
    </xf>
    <xf numFmtId="188" fontId="25" fillId="12" borderId="0" xfId="10" applyNumberFormat="1" applyFont="1" applyFill="1" applyBorder="1" applyAlignment="1">
      <alignment horizontal="center"/>
    </xf>
    <xf numFmtId="188" fontId="25" fillId="12" borderId="25" xfId="10" applyNumberFormat="1" applyFont="1" applyFill="1" applyBorder="1" applyAlignment="1">
      <alignment horizontal="center"/>
    </xf>
    <xf numFmtId="0" fontId="5" fillId="12" borderId="5" xfId="0" applyFont="1" applyFill="1" applyBorder="1"/>
    <xf numFmtId="0" fontId="5" fillId="12" borderId="6" xfId="0" applyFont="1" applyFill="1" applyBorder="1"/>
    <xf numFmtId="189" fontId="5" fillId="12" borderId="3" xfId="10" applyNumberFormat="1" applyFont="1" applyFill="1" applyBorder="1" applyAlignment="1">
      <alignment horizontal="center"/>
    </xf>
    <xf numFmtId="189" fontId="5" fillId="12" borderId="4" xfId="10" applyNumberFormat="1" applyFont="1" applyFill="1" applyBorder="1" applyAlignment="1">
      <alignment horizontal="center"/>
    </xf>
    <xf numFmtId="189" fontId="5" fillId="12" borderId="23" xfId="0" applyNumberFormat="1" applyFont="1" applyFill="1" applyBorder="1" applyAlignment="1">
      <alignment horizontal="center"/>
    </xf>
    <xf numFmtId="189" fontId="5" fillId="12" borderId="3" xfId="10" applyNumberFormat="1" applyFont="1" applyFill="1" applyBorder="1"/>
    <xf numFmtId="189" fontId="5" fillId="12" borderId="23" xfId="10" applyNumberFormat="1" applyFont="1" applyFill="1" applyBorder="1"/>
    <xf numFmtId="189" fontId="5" fillId="12" borderId="4" xfId="10" applyNumberFormat="1" applyFont="1" applyFill="1" applyBorder="1"/>
    <xf numFmtId="189" fontId="5" fillId="12" borderId="16" xfId="10" applyNumberFormat="1" applyFont="1" applyFill="1" applyBorder="1"/>
    <xf numFmtId="189" fontId="5" fillId="12" borderId="26" xfId="10" applyNumberFormat="1" applyFont="1" applyFill="1" applyBorder="1"/>
    <xf numFmtId="189" fontId="5" fillId="12" borderId="25" xfId="10" applyNumberFormat="1" applyFont="1" applyFill="1" applyBorder="1"/>
    <xf numFmtId="189" fontId="5" fillId="12" borderId="24" xfId="10" applyNumberFormat="1" applyFont="1" applyFill="1" applyBorder="1"/>
    <xf numFmtId="189" fontId="5" fillId="12" borderId="19" xfId="10" applyNumberFormat="1" applyFont="1" applyFill="1" applyBorder="1"/>
    <xf numFmtId="189" fontId="5" fillId="12" borderId="27" xfId="10" applyNumberFormat="1" applyFont="1" applyFill="1" applyBorder="1"/>
    <xf numFmtId="189" fontId="5" fillId="12" borderId="28" xfId="10" applyNumberFormat="1" applyFont="1" applyFill="1" applyBorder="1"/>
    <xf numFmtId="174" fontId="19" fillId="12" borderId="23" xfId="28" applyFill="1" applyBorder="1" applyAlignment="1">
      <alignment horizontal="center" vertical="top"/>
    </xf>
    <xf numFmtId="174" fontId="11" fillId="12" borderId="16" xfId="28" applyFont="1" applyFill="1" applyBorder="1" applyAlignment="1">
      <alignment horizontal="center" vertical="top"/>
    </xf>
    <xf numFmtId="174" fontId="19" fillId="12" borderId="26" xfId="28" applyFill="1" applyBorder="1" applyAlignment="1">
      <alignment horizontal="center" vertical="top"/>
    </xf>
    <xf numFmtId="174" fontId="11" fillId="12" borderId="5" xfId="28" applyFont="1" applyFill="1" applyBorder="1" applyAlignment="1">
      <alignment horizontal="center" vertical="top"/>
    </xf>
    <xf numFmtId="174" fontId="19" fillId="12" borderId="29" xfId="28" applyFill="1" applyBorder="1" applyAlignment="1">
      <alignment horizontal="center" vertical="top"/>
    </xf>
    <xf numFmtId="0" fontId="27" fillId="3" borderId="0" xfId="0" applyFont="1" applyFill="1" applyBorder="1"/>
    <xf numFmtId="173" fontId="5" fillId="3" borderId="0" xfId="10" applyNumberFormat="1" applyFont="1" applyFill="1"/>
    <xf numFmtId="173" fontId="2" fillId="3" borderId="18" xfId="10" applyNumberFormat="1" applyFill="1" applyBorder="1"/>
    <xf numFmtId="189" fontId="5" fillId="3" borderId="30" xfId="10" applyNumberFormat="1" applyFont="1" applyFill="1" applyBorder="1"/>
    <xf numFmtId="189" fontId="5" fillId="7" borderId="24" xfId="10" applyNumberFormat="1" applyFont="1" applyFill="1" applyBorder="1"/>
    <xf numFmtId="189" fontId="5" fillId="7" borderId="18" xfId="10" applyNumberFormat="1" applyFont="1" applyFill="1" applyBorder="1"/>
    <xf numFmtId="189" fontId="2" fillId="7" borderId="24" xfId="10" applyNumberFormat="1" applyFill="1" applyBorder="1"/>
    <xf numFmtId="189" fontId="2" fillId="7" borderId="18" xfId="10" applyNumberFormat="1" applyFill="1" applyBorder="1"/>
    <xf numFmtId="189" fontId="0" fillId="10" borderId="0" xfId="0" applyNumberFormat="1" applyFill="1" applyBorder="1"/>
    <xf numFmtId="189" fontId="2" fillId="10" borderId="0" xfId="10" applyNumberFormat="1" applyFill="1" applyBorder="1"/>
    <xf numFmtId="189" fontId="5" fillId="10" borderId="30" xfId="10" applyNumberFormat="1" applyFont="1" applyFill="1" applyBorder="1"/>
    <xf numFmtId="173" fontId="0" fillId="3" borderId="0" xfId="10" applyNumberFormat="1" applyFont="1" applyFill="1"/>
    <xf numFmtId="189" fontId="5" fillId="12" borderId="18" xfId="10" applyNumberFormat="1" applyFont="1" applyFill="1" applyBorder="1"/>
    <xf numFmtId="0" fontId="5" fillId="12" borderId="31" xfId="0" applyFont="1" applyFill="1" applyBorder="1"/>
    <xf numFmtId="189" fontId="5" fillId="12" borderId="31" xfId="10" applyNumberFormat="1" applyFont="1" applyFill="1" applyBorder="1"/>
    <xf numFmtId="189" fontId="5" fillId="12" borderId="32" xfId="10" applyNumberFormat="1" applyFont="1" applyFill="1" applyBorder="1"/>
    <xf numFmtId="0" fontId="0" fillId="12" borderId="18" xfId="0" applyFill="1" applyBorder="1"/>
    <xf numFmtId="189" fontId="0" fillId="12" borderId="0" xfId="0" applyNumberFormat="1" applyFill="1" applyBorder="1"/>
    <xf numFmtId="189" fontId="5" fillId="12" borderId="30" xfId="10" applyNumberFormat="1" applyFont="1" applyFill="1" applyBorder="1"/>
    <xf numFmtId="173" fontId="2" fillId="12" borderId="0" xfId="10" applyNumberFormat="1" applyFill="1" applyBorder="1"/>
    <xf numFmtId="189" fontId="2" fillId="12" borderId="0" xfId="10" applyNumberFormat="1" applyFill="1" applyBorder="1"/>
    <xf numFmtId="189" fontId="2" fillId="12" borderId="24" xfId="10" applyNumberFormat="1" applyFill="1" applyBorder="1"/>
    <xf numFmtId="189" fontId="2" fillId="12" borderId="18" xfId="10" applyNumberFormat="1" applyFill="1" applyBorder="1"/>
    <xf numFmtId="0" fontId="25" fillId="12" borderId="16" xfId="0" applyFont="1" applyFill="1" applyBorder="1"/>
    <xf numFmtId="189" fontId="21" fillId="7" borderId="16" xfId="10" applyNumberFormat="1" applyFont="1" applyFill="1" applyBorder="1" applyAlignment="1">
      <alignment horizontal="center"/>
    </xf>
    <xf numFmtId="189" fontId="21" fillId="7" borderId="0" xfId="10" applyNumberFormat="1" applyFont="1" applyFill="1" applyBorder="1" applyAlignment="1">
      <alignment horizontal="center"/>
    </xf>
    <xf numFmtId="189" fontId="25" fillId="12" borderId="3" xfId="10" applyNumberFormat="1" applyFont="1" applyFill="1" applyBorder="1" applyAlignment="1">
      <alignment horizontal="center"/>
    </xf>
    <xf numFmtId="189" fontId="25" fillId="12" borderId="1" xfId="10" applyNumberFormat="1" applyFont="1" applyFill="1" applyBorder="1" applyAlignment="1">
      <alignment horizontal="center"/>
    </xf>
    <xf numFmtId="189" fontId="25" fillId="12" borderId="4" xfId="10" applyNumberFormat="1" applyFont="1" applyFill="1" applyBorder="1" applyAlignment="1">
      <alignment horizontal="center"/>
    </xf>
    <xf numFmtId="189" fontId="25" fillId="12" borderId="16" xfId="10" applyNumberFormat="1" applyFont="1" applyFill="1" applyBorder="1" applyAlignment="1">
      <alignment horizontal="center"/>
    </xf>
    <xf numFmtId="189" fontId="25" fillId="12" borderId="0" xfId="10" applyNumberFormat="1" applyFont="1" applyFill="1" applyBorder="1" applyAlignment="1">
      <alignment horizontal="center"/>
    </xf>
    <xf numFmtId="189" fontId="25" fillId="12" borderId="25" xfId="10" applyNumberFormat="1" applyFont="1" applyFill="1" applyBorder="1" applyAlignment="1">
      <alignment horizontal="center"/>
    </xf>
    <xf numFmtId="188" fontId="0" fillId="0" borderId="0" xfId="0" applyNumberFormat="1"/>
    <xf numFmtId="0" fontId="27" fillId="7" borderId="33" xfId="0" applyFont="1" applyFill="1" applyBorder="1"/>
    <xf numFmtId="0" fontId="5" fillId="7" borderId="8" xfId="0" applyFont="1" applyFill="1" applyBorder="1"/>
    <xf numFmtId="173" fontId="21" fillId="7" borderId="8" xfId="10" applyNumberFormat="1" applyFont="1" applyFill="1" applyBorder="1" applyAlignment="1">
      <alignment horizontal="center"/>
    </xf>
    <xf numFmtId="173" fontId="21" fillId="7" borderId="34" xfId="10" applyNumberFormat="1" applyFont="1" applyFill="1" applyBorder="1" applyAlignment="1">
      <alignment horizontal="center"/>
    </xf>
    <xf numFmtId="0" fontId="21" fillId="7" borderId="35" xfId="0" applyFont="1" applyFill="1" applyBorder="1"/>
    <xf numFmtId="189" fontId="21" fillId="7" borderId="36" xfId="10" applyNumberFormat="1" applyFont="1" applyFill="1" applyBorder="1" applyAlignment="1">
      <alignment horizontal="center"/>
    </xf>
    <xf numFmtId="189" fontId="21" fillId="7" borderId="37" xfId="10" applyNumberFormat="1" applyFont="1" applyFill="1" applyBorder="1" applyAlignment="1">
      <alignment horizontal="center"/>
    </xf>
    <xf numFmtId="0" fontId="26" fillId="7" borderId="35" xfId="0" applyFont="1" applyFill="1" applyBorder="1"/>
    <xf numFmtId="0" fontId="21" fillId="7" borderId="38" xfId="0" applyFont="1" applyFill="1" applyBorder="1"/>
    <xf numFmtId="0" fontId="21" fillId="7" borderId="9" xfId="0" applyFont="1" applyFill="1" applyBorder="1"/>
    <xf numFmtId="189" fontId="21" fillId="10" borderId="33" xfId="10" applyNumberFormat="1" applyFont="1" applyFill="1" applyBorder="1" applyAlignment="1">
      <alignment horizontal="center"/>
    </xf>
    <xf numFmtId="189" fontId="21" fillId="10" borderId="39" xfId="0" applyNumberFormat="1" applyFont="1" applyFill="1" applyBorder="1" applyAlignment="1">
      <alignment horizontal="center"/>
    </xf>
    <xf numFmtId="189" fontId="21" fillId="10" borderId="34" xfId="10" applyNumberFormat="1" applyFont="1" applyFill="1" applyBorder="1" applyAlignment="1">
      <alignment horizontal="center"/>
    </xf>
    <xf numFmtId="189" fontId="21" fillId="10" borderId="40" xfId="10" applyNumberFormat="1" applyFont="1" applyFill="1" applyBorder="1"/>
    <xf numFmtId="189" fontId="21" fillId="10" borderId="0" xfId="10" applyNumberFormat="1" applyFont="1" applyFill="1" applyBorder="1"/>
    <xf numFmtId="189" fontId="21" fillId="10" borderId="35" xfId="10" applyNumberFormat="1" applyFont="1" applyFill="1" applyBorder="1"/>
    <xf numFmtId="189" fontId="21" fillId="10" borderId="37" xfId="10" applyNumberFormat="1" applyFont="1" applyFill="1" applyBorder="1"/>
    <xf numFmtId="189" fontId="21" fillId="10" borderId="1" xfId="10" applyNumberFormat="1" applyFont="1" applyFill="1" applyBorder="1"/>
    <xf numFmtId="189" fontId="21" fillId="10" borderId="36" xfId="10" applyNumberFormat="1" applyFont="1" applyFill="1" applyBorder="1"/>
    <xf numFmtId="189" fontId="21" fillId="10" borderId="41" xfId="10" applyNumberFormat="1" applyFont="1" applyFill="1" applyBorder="1"/>
    <xf numFmtId="189" fontId="21" fillId="10" borderId="42" xfId="0" applyNumberFormat="1" applyFont="1" applyFill="1" applyBorder="1"/>
    <xf numFmtId="189" fontId="21" fillId="10" borderId="43" xfId="10" applyNumberFormat="1" applyFont="1" applyFill="1" applyBorder="1"/>
    <xf numFmtId="189" fontId="26" fillId="10" borderId="41" xfId="10" applyNumberFormat="1" applyFont="1" applyFill="1" applyBorder="1"/>
    <xf numFmtId="189" fontId="26" fillId="10" borderId="44" xfId="0" applyNumberFormat="1" applyFont="1" applyFill="1" applyBorder="1"/>
    <xf numFmtId="189" fontId="26" fillId="10" borderId="43" xfId="10" applyNumberFormat="1" applyFont="1" applyFill="1" applyBorder="1"/>
    <xf numFmtId="189" fontId="21" fillId="7" borderId="27" xfId="10" applyNumberFormat="1" applyFont="1" applyFill="1" applyBorder="1" applyAlignment="1">
      <alignment horizontal="center"/>
    </xf>
    <xf numFmtId="189" fontId="21" fillId="7" borderId="44" xfId="10" applyNumberFormat="1" applyFont="1" applyFill="1" applyBorder="1" applyAlignment="1">
      <alignment horizontal="center"/>
    </xf>
    <xf numFmtId="189" fontId="21" fillId="7" borderId="43" xfId="10" applyNumberFormat="1" applyFont="1" applyFill="1" applyBorder="1" applyAlignment="1">
      <alignment horizontal="center"/>
    </xf>
    <xf numFmtId="189" fontId="26" fillId="7" borderId="27" xfId="10" applyNumberFormat="1" applyFont="1" applyFill="1" applyBorder="1" applyAlignment="1">
      <alignment horizontal="center"/>
    </xf>
    <xf numFmtId="189" fontId="26" fillId="7" borderId="44" xfId="10" applyNumberFormat="1" applyFont="1" applyFill="1" applyBorder="1" applyAlignment="1">
      <alignment horizontal="center"/>
    </xf>
    <xf numFmtId="189" fontId="26" fillId="7" borderId="43" xfId="10" applyNumberFormat="1" applyFont="1" applyFill="1" applyBorder="1" applyAlignment="1">
      <alignment horizontal="center"/>
    </xf>
    <xf numFmtId="0" fontId="0" fillId="6" borderId="0" xfId="0" applyFill="1"/>
    <xf numFmtId="188" fontId="0" fillId="6" borderId="0" xfId="0" applyNumberFormat="1" applyFill="1"/>
    <xf numFmtId="189" fontId="5" fillId="3" borderId="0" xfId="10" applyNumberFormat="1" applyFont="1" applyFill="1" applyAlignment="1">
      <alignment horizontal="left"/>
    </xf>
    <xf numFmtId="173" fontId="5" fillId="3" borderId="0" xfId="10" applyNumberFormat="1" applyFont="1" applyFill="1" applyAlignment="1">
      <alignment horizontal="center"/>
    </xf>
    <xf numFmtId="189" fontId="0" fillId="10" borderId="45" xfId="0" applyNumberFormat="1" applyFill="1" applyBorder="1"/>
    <xf numFmtId="189" fontId="5" fillId="12" borderId="31" xfId="0" applyNumberFormat="1" applyFont="1" applyFill="1" applyBorder="1"/>
    <xf numFmtId="189" fontId="5" fillId="12" borderId="46" xfId="10" applyNumberFormat="1" applyFont="1" applyFill="1" applyBorder="1"/>
    <xf numFmtId="189" fontId="2" fillId="3" borderId="23" xfId="10" applyNumberFormat="1" applyFill="1" applyBorder="1"/>
    <xf numFmtId="173" fontId="2" fillId="3" borderId="1" xfId="10" applyNumberFormat="1" applyFill="1" applyBorder="1"/>
    <xf numFmtId="189" fontId="2" fillId="3" borderId="26" xfId="10" applyNumberFormat="1" applyFill="1" applyBorder="1"/>
    <xf numFmtId="173" fontId="2" fillId="3" borderId="0" xfId="10" applyNumberFormat="1" applyFill="1" applyBorder="1"/>
    <xf numFmtId="173" fontId="2" fillId="3" borderId="23" xfId="10" applyNumberFormat="1" applyFill="1" applyBorder="1"/>
    <xf numFmtId="173" fontId="2" fillId="3" borderId="26" xfId="10" applyNumberFormat="1" applyFill="1" applyBorder="1"/>
    <xf numFmtId="173" fontId="2" fillId="3" borderId="30" xfId="10" applyNumberFormat="1" applyFill="1" applyBorder="1"/>
    <xf numFmtId="0" fontId="5" fillId="7" borderId="47" xfId="0" applyFont="1" applyFill="1" applyBorder="1"/>
    <xf numFmtId="0" fontId="5" fillId="7" borderId="31" xfId="0" applyFont="1" applyFill="1" applyBorder="1"/>
    <xf numFmtId="173" fontId="5" fillId="7" borderId="31" xfId="10" applyNumberFormat="1" applyFont="1" applyFill="1" applyBorder="1"/>
    <xf numFmtId="173" fontId="5" fillId="7" borderId="48" xfId="10" applyNumberFormat="1" applyFont="1" applyFill="1" applyBorder="1"/>
    <xf numFmtId="0" fontId="5" fillId="12" borderId="35" xfId="0" applyFont="1" applyFill="1" applyBorder="1"/>
    <xf numFmtId="173" fontId="2" fillId="12" borderId="37" xfId="10" applyNumberFormat="1" applyFill="1" applyBorder="1"/>
    <xf numFmtId="0" fontId="5" fillId="7" borderId="35" xfId="0" applyFont="1" applyFill="1" applyBorder="1"/>
    <xf numFmtId="173" fontId="2" fillId="7" borderId="37" xfId="10" applyNumberFormat="1" applyFill="1" applyBorder="1"/>
    <xf numFmtId="0" fontId="0" fillId="12" borderId="35" xfId="0" applyFill="1" applyBorder="1"/>
    <xf numFmtId="189" fontId="2" fillId="12" borderId="37" xfId="10" applyNumberFormat="1" applyFill="1" applyBorder="1"/>
    <xf numFmtId="0" fontId="0" fillId="7" borderId="35" xfId="0" applyFill="1" applyBorder="1"/>
    <xf numFmtId="189" fontId="2" fillId="7" borderId="37" xfId="10" applyNumberFormat="1" applyFill="1" applyBorder="1"/>
    <xf numFmtId="189" fontId="5" fillId="12" borderId="49" xfId="10" applyNumberFormat="1" applyFont="1" applyFill="1" applyBorder="1"/>
    <xf numFmtId="189" fontId="5" fillId="12" borderId="50" xfId="10" applyNumberFormat="1" applyFont="1" applyFill="1" applyBorder="1"/>
    <xf numFmtId="189" fontId="5" fillId="7" borderId="49" xfId="10" applyNumberFormat="1" applyFont="1" applyFill="1" applyBorder="1"/>
    <xf numFmtId="189" fontId="2" fillId="7" borderId="49" xfId="10" applyNumberFormat="1" applyFill="1" applyBorder="1"/>
    <xf numFmtId="189" fontId="2" fillId="12" borderId="49" xfId="10" applyNumberFormat="1" applyFill="1" applyBorder="1"/>
    <xf numFmtId="0" fontId="5" fillId="12" borderId="47" xfId="0" applyFont="1" applyFill="1" applyBorder="1"/>
    <xf numFmtId="189" fontId="5" fillId="12" borderId="48" xfId="10" applyNumberFormat="1" applyFont="1" applyFill="1" applyBorder="1"/>
    <xf numFmtId="0" fontId="5" fillId="12" borderId="51" xfId="0" applyFont="1" applyFill="1" applyBorder="1"/>
    <xf numFmtId="189" fontId="5" fillId="10" borderId="33" xfId="10" applyNumberFormat="1" applyFont="1" applyFill="1" applyBorder="1" applyAlignment="1">
      <alignment horizontal="center"/>
    </xf>
    <xf numFmtId="189" fontId="5" fillId="10" borderId="8" xfId="0" applyNumberFormat="1" applyFont="1" applyFill="1" applyBorder="1" applyAlignment="1">
      <alignment horizontal="center"/>
    </xf>
    <xf numFmtId="189" fontId="5" fillId="10" borderId="34" xfId="10" applyNumberFormat="1" applyFont="1" applyFill="1" applyBorder="1" applyAlignment="1">
      <alignment horizontal="center"/>
    </xf>
    <xf numFmtId="189" fontId="2" fillId="12" borderId="35" xfId="10" applyNumberFormat="1" applyFill="1" applyBorder="1"/>
    <xf numFmtId="189" fontId="2" fillId="10" borderId="35" xfId="10" applyNumberFormat="1" applyFill="1" applyBorder="1"/>
    <xf numFmtId="189" fontId="2" fillId="10" borderId="37" xfId="10" applyNumberFormat="1" applyFill="1" applyBorder="1"/>
    <xf numFmtId="189" fontId="0" fillId="12" borderId="37" xfId="0" applyNumberFormat="1" applyFill="1" applyBorder="1"/>
    <xf numFmtId="189" fontId="0" fillId="10" borderId="37" xfId="0" applyNumberFormat="1" applyFill="1" applyBorder="1"/>
    <xf numFmtId="189" fontId="5" fillId="12" borderId="51" xfId="10" applyNumberFormat="1" applyFont="1" applyFill="1" applyBorder="1"/>
    <xf numFmtId="189" fontId="5" fillId="10" borderId="51" xfId="10" applyNumberFormat="1" applyFont="1" applyFill="1" applyBorder="1"/>
    <xf numFmtId="189" fontId="5" fillId="10" borderId="49" xfId="10" applyNumberFormat="1" applyFont="1" applyFill="1" applyBorder="1"/>
    <xf numFmtId="189" fontId="5" fillId="10" borderId="50" xfId="10" applyNumberFormat="1" applyFont="1" applyFill="1" applyBorder="1"/>
    <xf numFmtId="189" fontId="0" fillId="10" borderId="52" xfId="0" applyNumberFormat="1" applyFill="1" applyBorder="1"/>
    <xf numFmtId="189" fontId="5" fillId="12" borderId="47" xfId="10" applyNumberFormat="1" applyFont="1" applyFill="1" applyBorder="1"/>
    <xf numFmtId="189" fontId="5" fillId="12" borderId="48" xfId="0" applyNumberFormat="1" applyFont="1" applyFill="1" applyBorder="1"/>
    <xf numFmtId="189" fontId="18" fillId="3" borderId="0" xfId="10" applyNumberFormat="1" applyFont="1" applyFill="1"/>
    <xf numFmtId="173" fontId="0" fillId="9" borderId="0" xfId="10" applyNumberFormat="1" applyFont="1" applyFill="1"/>
    <xf numFmtId="189" fontId="2" fillId="7" borderId="1" xfId="10" applyNumberFormat="1" applyFill="1" applyBorder="1"/>
    <xf numFmtId="0" fontId="0" fillId="12" borderId="38" xfId="0" applyFill="1" applyBorder="1"/>
    <xf numFmtId="0" fontId="0" fillId="12" borderId="9" xfId="0" applyFill="1" applyBorder="1"/>
    <xf numFmtId="189" fontId="2" fillId="12" borderId="9" xfId="10" applyNumberFormat="1" applyFill="1" applyBorder="1"/>
    <xf numFmtId="189" fontId="2" fillId="12" borderId="53" xfId="10" applyNumberFormat="1" applyFill="1" applyBorder="1"/>
    <xf numFmtId="173" fontId="2" fillId="3" borderId="0" xfId="10" applyNumberFormat="1" applyFont="1" applyFill="1"/>
    <xf numFmtId="0" fontId="2" fillId="12" borderId="9" xfId="31" applyFill="1" applyBorder="1"/>
    <xf numFmtId="173" fontId="2" fillId="12" borderId="9" xfId="10" applyNumberFormat="1" applyFill="1" applyBorder="1"/>
    <xf numFmtId="189" fontId="2" fillId="12" borderId="9" xfId="31" applyNumberFormat="1" applyFill="1" applyBorder="1"/>
    <xf numFmtId="189" fontId="5" fillId="12" borderId="54" xfId="10" applyNumberFormat="1" applyFont="1" applyFill="1" applyBorder="1"/>
    <xf numFmtId="189" fontId="5" fillId="12" borderId="54" xfId="0" applyNumberFormat="1" applyFont="1" applyFill="1" applyBorder="1"/>
    <xf numFmtId="0" fontId="5" fillId="0" borderId="0" xfId="0" applyFont="1" applyFill="1"/>
    <xf numFmtId="188" fontId="0" fillId="0" borderId="0" xfId="0" applyNumberFormat="1" applyFill="1"/>
    <xf numFmtId="171" fontId="2" fillId="0" borderId="0" xfId="10"/>
    <xf numFmtId="171" fontId="2" fillId="10" borderId="0" xfId="10" applyFill="1"/>
    <xf numFmtId="15" fontId="0" fillId="11" borderId="0" xfId="0" applyNumberFormat="1" applyFill="1" applyAlignment="1">
      <alignment horizontal="center"/>
    </xf>
    <xf numFmtId="189" fontId="5" fillId="12" borderId="55" xfId="10" applyNumberFormat="1" applyFont="1" applyFill="1" applyBorder="1"/>
    <xf numFmtId="0" fontId="25" fillId="7" borderId="35" xfId="0" applyFont="1" applyFill="1" applyBorder="1"/>
    <xf numFmtId="0" fontId="18" fillId="12" borderId="0" xfId="31" applyFont="1" applyFill="1" applyBorder="1" applyAlignment="1">
      <alignment horizontal="center"/>
    </xf>
    <xf numFmtId="0" fontId="0" fillId="11" borderId="0" xfId="0" applyFill="1" applyBorder="1"/>
    <xf numFmtId="15" fontId="0" fillId="11" borderId="33" xfId="0" applyNumberFormat="1" applyFill="1" applyBorder="1"/>
    <xf numFmtId="0" fontId="0" fillId="11" borderId="8" xfId="0" applyFill="1" applyBorder="1"/>
    <xf numFmtId="0" fontId="0" fillId="0" borderId="8" xfId="0" applyBorder="1"/>
    <xf numFmtId="0" fontId="0" fillId="0" borderId="34" xfId="0" applyBorder="1"/>
    <xf numFmtId="15" fontId="0" fillId="11" borderId="38" xfId="0" applyNumberFormat="1" applyFill="1" applyBorder="1"/>
    <xf numFmtId="0" fontId="0" fillId="11" borderId="9" xfId="0" applyFill="1" applyBorder="1"/>
    <xf numFmtId="0" fontId="0" fillId="0" borderId="9" xfId="0" applyBorder="1"/>
    <xf numFmtId="0" fontId="0" fillId="0" borderId="53" xfId="0" applyBorder="1"/>
    <xf numFmtId="0" fontId="18" fillId="12" borderId="37" xfId="31" applyFont="1" applyFill="1" applyBorder="1" applyAlignment="1">
      <alignment horizontal="center"/>
    </xf>
    <xf numFmtId="15" fontId="0" fillId="11" borderId="35" xfId="0" applyNumberFormat="1" applyFill="1" applyBorder="1"/>
    <xf numFmtId="0" fontId="0" fillId="0" borderId="37" xfId="0" applyBorder="1"/>
    <xf numFmtId="0" fontId="5" fillId="0" borderId="0" xfId="32" applyFont="1"/>
    <xf numFmtId="0" fontId="2" fillId="0" borderId="0" xfId="32"/>
    <xf numFmtId="16" fontId="2" fillId="13" borderId="0" xfId="32" applyNumberFormat="1" applyFill="1"/>
    <xf numFmtId="0" fontId="2" fillId="13" borderId="0" xfId="32" applyFill="1"/>
    <xf numFmtId="2" fontId="2" fillId="9" borderId="0" xfId="32" applyNumberFormat="1" applyFill="1"/>
    <xf numFmtId="180" fontId="2" fillId="13" borderId="0" xfId="11" applyNumberFormat="1" applyFont="1" applyFill="1"/>
    <xf numFmtId="37" fontId="2" fillId="9" borderId="0" xfId="32" applyNumberFormat="1" applyFill="1"/>
    <xf numFmtId="264" fontId="2" fillId="9" borderId="0" xfId="13" applyNumberFormat="1" applyFont="1" applyFill="1"/>
    <xf numFmtId="264" fontId="2" fillId="13" borderId="0" xfId="13" applyNumberFormat="1" applyFont="1" applyFill="1"/>
    <xf numFmtId="188" fontId="2" fillId="0" borderId="0" xfId="32" applyNumberFormat="1"/>
    <xf numFmtId="44" fontId="2" fillId="9" borderId="0" xfId="13" applyFont="1" applyFill="1"/>
    <xf numFmtId="264" fontId="2" fillId="0" borderId="0" xfId="32" applyNumberFormat="1"/>
    <xf numFmtId="189" fontId="5" fillId="12" borderId="56" xfId="10" applyNumberFormat="1" applyFont="1" applyFill="1" applyBorder="1"/>
    <xf numFmtId="174" fontId="11" fillId="12" borderId="26" xfId="28" applyFont="1" applyFill="1" applyBorder="1" applyAlignment="1">
      <alignment horizontal="center" vertical="top"/>
    </xf>
    <xf numFmtId="174" fontId="11" fillId="12" borderId="29" xfId="28" applyFont="1" applyFill="1" applyBorder="1" applyAlignment="1">
      <alignment horizontal="center" vertical="top"/>
    </xf>
    <xf numFmtId="0" fontId="0" fillId="12" borderId="0" xfId="0" applyFill="1"/>
    <xf numFmtId="173" fontId="2" fillId="12" borderId="0" xfId="10" applyNumberFormat="1" applyFill="1"/>
    <xf numFmtId="0" fontId="18" fillId="12" borderId="0" xfId="0" applyFont="1" applyFill="1" applyBorder="1" applyAlignment="1">
      <alignment horizontal="center"/>
    </xf>
    <xf numFmtId="0" fontId="18" fillId="12" borderId="37" xfId="0" applyFont="1" applyFill="1" applyBorder="1" applyAlignment="1">
      <alignment horizontal="center"/>
    </xf>
    <xf numFmtId="0" fontId="0" fillId="14" borderId="0" xfId="0" applyFill="1"/>
    <xf numFmtId="192" fontId="0" fillId="14" borderId="0" xfId="0" applyNumberFormat="1" applyFill="1"/>
    <xf numFmtId="0" fontId="5" fillId="14" borderId="0" xfId="0" applyFont="1" applyFill="1"/>
    <xf numFmtId="15" fontId="0" fillId="3" borderId="0" xfId="0" applyNumberFormat="1" applyFill="1"/>
    <xf numFmtId="10" fontId="16" fillId="3" borderId="0" xfId="36" applyNumberFormat="1" applyFont="1" applyFill="1" applyBorder="1"/>
    <xf numFmtId="0" fontId="9" fillId="3" borderId="0" xfId="0" applyFont="1" applyFill="1"/>
    <xf numFmtId="171" fontId="0" fillId="3" borderId="0" xfId="10" applyFont="1" applyFill="1"/>
    <xf numFmtId="43" fontId="17" fillId="3" borderId="0" xfId="10" applyNumberFormat="1" applyFont="1" applyFill="1" applyBorder="1"/>
    <xf numFmtId="188" fontId="0" fillId="3" borderId="0" xfId="0" applyNumberFormat="1" applyFill="1"/>
    <xf numFmtId="3" fontId="0" fillId="3" borderId="0" xfId="0" applyNumberFormat="1" applyFill="1"/>
    <xf numFmtId="9" fontId="0" fillId="3" borderId="0" xfId="0" applyNumberFormat="1" applyFill="1"/>
    <xf numFmtId="10" fontId="0" fillId="3" borderId="0" xfId="0" applyNumberFormat="1" applyFill="1"/>
    <xf numFmtId="43" fontId="44" fillId="7" borderId="0" xfId="10" applyNumberFormat="1" applyFont="1" applyFill="1" applyBorder="1"/>
    <xf numFmtId="0" fontId="15" fillId="7" borderId="33" xfId="0" applyFont="1" applyFill="1" applyBorder="1" applyAlignment="1">
      <alignment horizontal="center"/>
    </xf>
    <xf numFmtId="0" fontId="15" fillId="7" borderId="34" xfId="0" applyFont="1" applyFill="1" applyBorder="1" applyAlignment="1">
      <alignment horizontal="center"/>
    </xf>
    <xf numFmtId="0" fontId="15" fillId="7" borderId="38" xfId="0" applyFont="1" applyFill="1" applyBorder="1" applyAlignment="1">
      <alignment horizontal="center"/>
    </xf>
    <xf numFmtId="0" fontId="15" fillId="7" borderId="53" xfId="0" applyFont="1" applyFill="1" applyBorder="1" applyAlignment="1">
      <alignment horizontal="center"/>
    </xf>
    <xf numFmtId="0" fontId="15" fillId="8" borderId="57" xfId="0" applyFont="1" applyFill="1" applyBorder="1" applyAlignment="1">
      <alignment horizontal="center"/>
    </xf>
    <xf numFmtId="0" fontId="15" fillId="8" borderId="58" xfId="0" applyFont="1" applyFill="1" applyBorder="1" applyAlignment="1">
      <alignment horizontal="center"/>
    </xf>
    <xf numFmtId="0" fontId="0" fillId="0" borderId="33" xfId="0" applyBorder="1"/>
    <xf numFmtId="188" fontId="11" fillId="0" borderId="8" xfId="0" applyNumberFormat="1" applyFont="1" applyBorder="1"/>
    <xf numFmtId="0" fontId="0" fillId="0" borderId="38" xfId="0" applyBorder="1"/>
    <xf numFmtId="188" fontId="11" fillId="0" borderId="9" xfId="0" applyNumberFormat="1" applyFont="1" applyBorder="1"/>
    <xf numFmtId="0" fontId="10" fillId="0" borderId="0" xfId="33" applyFont="1"/>
    <xf numFmtId="0" fontId="22" fillId="0" borderId="0" xfId="33"/>
    <xf numFmtId="14" fontId="22" fillId="0" borderId="0" xfId="33" applyNumberFormat="1"/>
    <xf numFmtId="198" fontId="22" fillId="0" borderId="0" xfId="36" applyNumberFormat="1" applyFont="1"/>
    <xf numFmtId="173" fontId="22" fillId="0" borderId="0" xfId="10" applyNumberFormat="1" applyFont="1"/>
    <xf numFmtId="198" fontId="22" fillId="0" borderId="0" xfId="33" applyNumberFormat="1"/>
    <xf numFmtId="173" fontId="10" fillId="9" borderId="0" xfId="10" applyNumberFormat="1" applyFont="1" applyFill="1"/>
    <xf numFmtId="0" fontId="22" fillId="0" borderId="0" xfId="33" applyFont="1"/>
    <xf numFmtId="198" fontId="10" fillId="7" borderId="0" xfId="36" applyNumberFormat="1" applyFont="1" applyFill="1"/>
    <xf numFmtId="338" fontId="0" fillId="10" borderId="0" xfId="0" applyNumberFormat="1" applyFill="1"/>
    <xf numFmtId="338" fontId="2" fillId="10" borderId="0" xfId="10" applyNumberFormat="1" applyFill="1"/>
    <xf numFmtId="0" fontId="2" fillId="12" borderId="35" xfId="0" applyFont="1" applyFill="1" applyBorder="1"/>
    <xf numFmtId="0" fontId="36" fillId="12" borderId="0" xfId="31" applyFont="1" applyFill="1" applyBorder="1" applyAlignment="1">
      <alignment horizontal="center"/>
    </xf>
    <xf numFmtId="0" fontId="45" fillId="12" borderId="35" xfId="0" applyFont="1" applyFill="1" applyBorder="1"/>
    <xf numFmtId="171" fontId="9" fillId="8" borderId="0" xfId="10" applyFont="1" applyFill="1"/>
    <xf numFmtId="189" fontId="45" fillId="12" borderId="0" xfId="10" applyNumberFormat="1" applyFont="1" applyFill="1" applyBorder="1" applyAlignment="1">
      <alignment horizontal="center"/>
    </xf>
    <xf numFmtId="0" fontId="31" fillId="12" borderId="0" xfId="0" applyFont="1" applyFill="1" applyBorder="1" applyAlignment="1">
      <alignment horizontal="center"/>
    </xf>
    <xf numFmtId="0" fontId="31" fillId="12" borderId="0" xfId="31" applyFont="1" applyFill="1" applyBorder="1" applyAlignment="1">
      <alignment horizontal="center"/>
    </xf>
    <xf numFmtId="188" fontId="11" fillId="0" borderId="34" xfId="0" applyNumberFormat="1" applyFont="1" applyBorder="1"/>
    <xf numFmtId="188" fontId="11" fillId="0" borderId="53" xfId="0" applyNumberFormat="1" applyFont="1" applyBorder="1"/>
    <xf numFmtId="173" fontId="0" fillId="9" borderId="0" xfId="0" applyNumberFormat="1" applyFill="1"/>
    <xf numFmtId="173" fontId="5" fillId="0" borderId="0" xfId="10" applyNumberFormat="1" applyFont="1"/>
    <xf numFmtId="0" fontId="7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2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15" fontId="0" fillId="0" borderId="0" xfId="0" applyNumberFormat="1" applyAlignment="1">
      <alignment horizontal="center"/>
    </xf>
    <xf numFmtId="0" fontId="0" fillId="11" borderId="0" xfId="0" applyFill="1" applyAlignment="1">
      <alignment horizontal="center"/>
    </xf>
    <xf numFmtId="14" fontId="0" fillId="11" borderId="0" xfId="0" applyNumberFormat="1" applyFill="1" applyAlignment="1">
      <alignment horizontal="center"/>
    </xf>
    <xf numFmtId="0" fontId="18" fillId="12" borderId="8" xfId="31" applyFont="1" applyFill="1" applyBorder="1" applyAlignment="1">
      <alignment horizontal="center"/>
    </xf>
    <xf numFmtId="0" fontId="18" fillId="12" borderId="34" xfId="31" applyFont="1" applyFill="1" applyBorder="1" applyAlignment="1">
      <alignment horizontal="center"/>
    </xf>
    <xf numFmtId="0" fontId="46" fillId="12" borderId="0" xfId="31" applyFont="1" applyFill="1" applyBorder="1" applyAlignment="1">
      <alignment horizontal="center"/>
    </xf>
    <xf numFmtId="0" fontId="46" fillId="12" borderId="8" xfId="31" applyFont="1" applyFill="1" applyBorder="1" applyAlignment="1">
      <alignment horizontal="center"/>
    </xf>
    <xf numFmtId="188" fontId="0" fillId="0" borderId="12" xfId="0" applyNumberFormat="1" applyBorder="1"/>
    <xf numFmtId="188" fontId="0" fillId="0" borderId="59" xfId="0" applyNumberFormat="1" applyBorder="1"/>
    <xf numFmtId="188" fontId="0" fillId="0" borderId="13" xfId="0" applyNumberFormat="1" applyBorder="1"/>
    <xf numFmtId="173" fontId="5" fillId="9" borderId="0" xfId="10" applyNumberFormat="1" applyFont="1" applyFill="1"/>
    <xf numFmtId="173" fontId="47" fillId="0" borderId="0" xfId="10" applyNumberFormat="1" applyFont="1" applyFill="1"/>
    <xf numFmtId="0" fontId="46" fillId="12" borderId="35" xfId="31" applyFont="1" applyFill="1" applyBorder="1" applyAlignment="1">
      <alignment horizontal="left"/>
    </xf>
    <xf numFmtId="0" fontId="0" fillId="15" borderId="33" xfId="0" applyFill="1" applyBorder="1"/>
    <xf numFmtId="0" fontId="0" fillId="15" borderId="8" xfId="0" applyFill="1" applyBorder="1"/>
    <xf numFmtId="0" fontId="0" fillId="15" borderId="0" xfId="0" applyFill="1" applyBorder="1"/>
    <xf numFmtId="0" fontId="5" fillId="15" borderId="35" xfId="0" applyFont="1" applyFill="1" applyBorder="1"/>
    <xf numFmtId="0" fontId="0" fillId="15" borderId="38" xfId="0" applyFill="1" applyBorder="1"/>
    <xf numFmtId="0" fontId="0" fillId="15" borderId="9" xfId="0" applyFill="1" applyBorder="1"/>
    <xf numFmtId="15" fontId="5" fillId="12" borderId="30" xfId="0" applyNumberFormat="1" applyFont="1" applyFill="1" applyBorder="1" applyProtection="1">
      <protection locked="0"/>
    </xf>
    <xf numFmtId="0" fontId="5" fillId="15" borderId="8" xfId="0" applyFont="1" applyFill="1" applyBorder="1"/>
    <xf numFmtId="192" fontId="0" fillId="15" borderId="34" xfId="0" applyNumberFormat="1" applyFill="1" applyBorder="1"/>
    <xf numFmtId="192" fontId="0" fillId="15" borderId="37" xfId="0" applyNumberFormat="1" applyFill="1" applyBorder="1"/>
    <xf numFmtId="192" fontId="0" fillId="15" borderId="53" xfId="0" applyNumberFormat="1" applyFill="1" applyBorder="1"/>
    <xf numFmtId="0" fontId="0" fillId="12" borderId="3" xfId="0" applyFill="1" applyBorder="1"/>
    <xf numFmtId="173" fontId="0" fillId="12" borderId="16" xfId="10" applyNumberFormat="1" applyFont="1" applyFill="1" applyBorder="1"/>
    <xf numFmtId="0" fontId="0" fillId="12" borderId="23" xfId="0" applyFill="1" applyBorder="1"/>
    <xf numFmtId="173" fontId="0" fillId="12" borderId="26" xfId="10" applyNumberFormat="1" applyFont="1" applyFill="1" applyBorder="1" applyAlignment="1">
      <alignment horizontal="center"/>
    </xf>
    <xf numFmtId="173" fontId="48" fillId="12" borderId="60" xfId="0" applyNumberFormat="1" applyFont="1" applyFill="1" applyBorder="1"/>
    <xf numFmtId="173" fontId="48" fillId="12" borderId="61" xfId="0" applyNumberFormat="1" applyFont="1" applyFill="1" applyBorder="1" applyAlignment="1">
      <alignment horizontal="center"/>
    </xf>
    <xf numFmtId="0" fontId="48" fillId="10" borderId="54" xfId="0" applyFont="1" applyFill="1" applyBorder="1" applyAlignment="1">
      <alignment horizontal="center"/>
    </xf>
    <xf numFmtId="3" fontId="0" fillId="0" borderId="12" xfId="0" applyNumberFormat="1" applyBorder="1"/>
    <xf numFmtId="188" fontId="5" fillId="0" borderId="0" xfId="0" applyNumberFormat="1" applyFont="1" applyFill="1"/>
    <xf numFmtId="0" fontId="49" fillId="3" borderId="0" xfId="0" applyFont="1" applyFill="1"/>
    <xf numFmtId="0" fontId="0" fillId="0" borderId="20" xfId="0" applyBorder="1"/>
    <xf numFmtId="15" fontId="49" fillId="12" borderId="30" xfId="0" applyNumberFormat="1" applyFont="1" applyFill="1" applyBorder="1" applyAlignment="1">
      <alignment horizontal="center"/>
    </xf>
    <xf numFmtId="0" fontId="49" fillId="12" borderId="30" xfId="0" applyFont="1" applyFill="1" applyBorder="1" applyAlignment="1">
      <alignment horizontal="center"/>
    </xf>
    <xf numFmtId="0" fontId="50" fillId="3" borderId="0" xfId="0" applyFont="1" applyFill="1"/>
    <xf numFmtId="3" fontId="0" fillId="0" borderId="11" xfId="0" applyNumberFormat="1" applyBorder="1"/>
    <xf numFmtId="3" fontId="0" fillId="0" borderId="14" xfId="0" applyNumberFormat="1" applyBorder="1"/>
    <xf numFmtId="3" fontId="0" fillId="0" borderId="59" xfId="0" applyNumberFormat="1" applyBorder="1"/>
    <xf numFmtId="3" fontId="0" fillId="0" borderId="15" xfId="0" applyNumberFormat="1" applyBorder="1"/>
    <xf numFmtId="3" fontId="0" fillId="0" borderId="13" xfId="0" applyNumberFormat="1" applyBorder="1"/>
    <xf numFmtId="188" fontId="0" fillId="10" borderId="0" xfId="0" applyNumberFormat="1" applyFill="1"/>
    <xf numFmtId="0" fontId="0" fillId="10" borderId="0" xfId="0" applyFill="1" applyAlignment="1">
      <alignment horizontal="center"/>
    </xf>
    <xf numFmtId="188" fontId="0" fillId="0" borderId="17" xfId="0" applyNumberFormat="1" applyBorder="1"/>
    <xf numFmtId="188" fontId="0" fillId="0" borderId="62" xfId="0" applyNumberFormat="1" applyBorder="1"/>
    <xf numFmtId="188" fontId="5" fillId="10" borderId="0" xfId="0" applyNumberFormat="1" applyFont="1" applyFill="1"/>
    <xf numFmtId="0" fontId="5" fillId="10" borderId="0" xfId="0" applyFont="1" applyFill="1"/>
    <xf numFmtId="173" fontId="0" fillId="0" borderId="17" xfId="0" applyNumberFormat="1" applyBorder="1"/>
    <xf numFmtId="196" fontId="5" fillId="0" borderId="0" xfId="0" applyNumberFormat="1" applyFont="1" applyFill="1"/>
    <xf numFmtId="14" fontId="0" fillId="0" borderId="0" xfId="0" applyNumberFormat="1" applyFill="1"/>
    <xf numFmtId="196" fontId="0" fillId="0" borderId="0" xfId="0" applyNumberFormat="1" applyFill="1"/>
    <xf numFmtId="188" fontId="0" fillId="0" borderId="0" xfId="10" applyNumberFormat="1" applyFont="1" applyFill="1"/>
    <xf numFmtId="173" fontId="0" fillId="0" borderId="0" xfId="10" applyNumberFormat="1" applyFont="1" applyFill="1"/>
    <xf numFmtId="0" fontId="5" fillId="0" borderId="33" xfId="0" applyFont="1" applyBorder="1" applyAlignment="1">
      <alignment horizontal="center"/>
    </xf>
    <xf numFmtId="0" fontId="5" fillId="0" borderId="34" xfId="0" applyFont="1" applyBorder="1" applyAlignment="1">
      <alignment horizontal="center"/>
    </xf>
    <xf numFmtId="0" fontId="47" fillId="7" borderId="35" xfId="0" applyFont="1" applyFill="1" applyBorder="1"/>
    <xf numFmtId="0" fontId="47" fillId="7" borderId="38" xfId="0" applyFont="1" applyFill="1" applyBorder="1"/>
    <xf numFmtId="173" fontId="5" fillId="0" borderId="33" xfId="10" applyNumberFormat="1" applyFont="1" applyBorder="1" applyAlignment="1">
      <alignment horizontal="center"/>
    </xf>
    <xf numFmtId="0" fontId="5" fillId="0" borderId="8" xfId="0" applyFont="1" applyBorder="1" applyAlignment="1">
      <alignment horizontal="center"/>
    </xf>
    <xf numFmtId="188" fontId="0" fillId="0" borderId="35" xfId="0" applyNumberFormat="1" applyBorder="1"/>
    <xf numFmtId="188" fontId="0" fillId="0" borderId="0" xfId="0" applyNumberFormat="1" applyBorder="1"/>
    <xf numFmtId="188" fontId="0" fillId="0" borderId="37" xfId="0" applyNumberFormat="1" applyBorder="1"/>
    <xf numFmtId="188" fontId="0" fillId="0" borderId="38" xfId="0" applyNumberFormat="1" applyBorder="1"/>
    <xf numFmtId="188" fontId="0" fillId="0" borderId="9" xfId="0" applyNumberFormat="1" applyBorder="1"/>
    <xf numFmtId="188" fontId="0" fillId="0" borderId="53" xfId="0" applyNumberFormat="1" applyBorder="1"/>
    <xf numFmtId="188" fontId="0" fillId="0" borderId="33" xfId="0" applyNumberFormat="1" applyBorder="1"/>
    <xf numFmtId="188" fontId="0" fillId="0" borderId="8" xfId="0" applyNumberFormat="1" applyBorder="1"/>
    <xf numFmtId="188" fontId="0" fillId="0" borderId="34" xfId="0" applyNumberFormat="1" applyBorder="1"/>
    <xf numFmtId="0" fontId="6" fillId="7" borderId="0" xfId="0" applyFont="1" applyFill="1" applyBorder="1"/>
    <xf numFmtId="0" fontId="6" fillId="7" borderId="9" xfId="0" applyFont="1" applyFill="1" applyBorder="1"/>
    <xf numFmtId="188" fontId="5" fillId="0" borderId="38" xfId="0" applyNumberFormat="1" applyFont="1" applyBorder="1"/>
    <xf numFmtId="188" fontId="5" fillId="0" borderId="9" xfId="0" applyNumberFormat="1" applyFont="1" applyBorder="1"/>
    <xf numFmtId="188" fontId="5" fillId="0" borderId="53" xfId="0" applyNumberFormat="1" applyFont="1" applyBorder="1"/>
    <xf numFmtId="1" fontId="11" fillId="0" borderId="1" xfId="0" applyNumberFormat="1" applyFont="1" applyBorder="1"/>
    <xf numFmtId="1" fontId="11" fillId="0" borderId="6" xfId="0" applyNumberFormat="1" applyFont="1" applyBorder="1"/>
    <xf numFmtId="189" fontId="0" fillId="12" borderId="0" xfId="0" applyNumberFormat="1" applyFill="1" applyBorder="1" applyAlignment="1">
      <alignment horizontal="right"/>
    </xf>
    <xf numFmtId="189" fontId="2" fillId="12" borderId="0" xfId="10" applyNumberFormat="1" applyFill="1" applyBorder="1" applyAlignment="1">
      <alignment horizontal="right"/>
    </xf>
    <xf numFmtId="0" fontId="5" fillId="6" borderId="57" xfId="0" applyFont="1" applyFill="1" applyBorder="1" applyAlignment="1">
      <alignment horizontal="center"/>
    </xf>
    <xf numFmtId="189" fontId="5" fillId="12" borderId="42" xfId="0" applyNumberFormat="1" applyFont="1" applyFill="1" applyBorder="1"/>
    <xf numFmtId="189" fontId="2" fillId="12" borderId="27" xfId="10" applyNumberFormat="1" applyFill="1" applyBorder="1"/>
    <xf numFmtId="189" fontId="0" fillId="12" borderId="42" xfId="0" applyNumberFormat="1" applyFill="1" applyBorder="1"/>
    <xf numFmtId="189" fontId="2" fillId="12" borderId="28" xfId="10" applyNumberFormat="1" applyFill="1" applyBorder="1"/>
    <xf numFmtId="189" fontId="5" fillId="12" borderId="27" xfId="10" applyNumberFormat="1" applyFont="1" applyFill="1" applyBorder="1" applyAlignment="1">
      <alignment horizontal="center"/>
    </xf>
    <xf numFmtId="189" fontId="5" fillId="12" borderId="44" xfId="10" applyNumberFormat="1" applyFont="1" applyFill="1" applyBorder="1" applyAlignment="1">
      <alignment horizontal="center"/>
    </xf>
    <xf numFmtId="189" fontId="5" fillId="12" borderId="28" xfId="10" applyNumberFormat="1" applyFont="1" applyFill="1" applyBorder="1" applyAlignment="1">
      <alignment horizontal="center"/>
    </xf>
    <xf numFmtId="189" fontId="2" fillId="12" borderId="27" xfId="10" applyNumberFormat="1" applyFill="1" applyBorder="1" applyAlignment="1">
      <alignment horizontal="center"/>
    </xf>
    <xf numFmtId="189" fontId="2" fillId="12" borderId="44" xfId="10" applyNumberFormat="1" applyFill="1" applyBorder="1" applyAlignment="1">
      <alignment horizontal="center"/>
    </xf>
    <xf numFmtId="189" fontId="2" fillId="12" borderId="28" xfId="10" applyNumberFormat="1" applyFill="1" applyBorder="1" applyAlignment="1">
      <alignment horizontal="center"/>
    </xf>
    <xf numFmtId="189" fontId="25" fillId="12" borderId="27" xfId="10" applyNumberFormat="1" applyFont="1" applyFill="1" applyBorder="1" applyAlignment="1">
      <alignment horizontal="center"/>
    </xf>
    <xf numFmtId="189" fontId="25" fillId="12" borderId="44" xfId="10" applyNumberFormat="1" applyFont="1" applyFill="1" applyBorder="1" applyAlignment="1">
      <alignment horizontal="center"/>
    </xf>
    <xf numFmtId="189" fontId="25" fillId="12" borderId="28" xfId="10" applyNumberFormat="1" applyFont="1" applyFill="1" applyBorder="1" applyAlignment="1">
      <alignment horizontal="center"/>
    </xf>
    <xf numFmtId="0" fontId="0" fillId="0" borderId="63" xfId="0" applyBorder="1"/>
    <xf numFmtId="173" fontId="0" fillId="0" borderId="12" xfId="0" applyNumberFormat="1" applyBorder="1"/>
    <xf numFmtId="0" fontId="25" fillId="0" borderId="0" xfId="0" applyFont="1" applyFill="1"/>
    <xf numFmtId="0" fontId="6" fillId="3" borderId="0" xfId="0" applyFont="1" applyFill="1"/>
    <xf numFmtId="173" fontId="6" fillId="3" borderId="0" xfId="10" applyNumberFormat="1" applyFont="1" applyFill="1"/>
    <xf numFmtId="0" fontId="0" fillId="0" borderId="64" xfId="0" applyBorder="1"/>
    <xf numFmtId="188" fontId="1" fillId="0" borderId="11" xfId="0" applyNumberFormat="1" applyFont="1" applyBorder="1"/>
    <xf numFmtId="0" fontId="1" fillId="0" borderId="11" xfId="0" applyFont="1" applyBorder="1"/>
    <xf numFmtId="0" fontId="1" fillId="0" borderId="65" xfId="0" applyFont="1" applyBorder="1"/>
    <xf numFmtId="188" fontId="1" fillId="0" borderId="17" xfId="0" applyNumberFormat="1" applyFont="1" applyBorder="1"/>
    <xf numFmtId="188" fontId="1" fillId="0" borderId="20" xfId="0" applyNumberFormat="1" applyFont="1" applyBorder="1"/>
    <xf numFmtId="14" fontId="0" fillId="11" borderId="0" xfId="0" applyNumberFormat="1" applyFill="1"/>
    <xf numFmtId="0" fontId="0" fillId="4" borderId="0" xfId="0" applyFill="1"/>
    <xf numFmtId="0" fontId="25" fillId="4" borderId="0" xfId="0" applyFont="1" applyFill="1"/>
    <xf numFmtId="14" fontId="0" fillId="4" borderId="0" xfId="0" applyNumberFormat="1" applyFill="1"/>
    <xf numFmtId="188" fontId="0" fillId="4" borderId="0" xfId="0" applyNumberFormat="1" applyFill="1"/>
    <xf numFmtId="196" fontId="0" fillId="4" borderId="0" xfId="0" applyNumberFormat="1" applyFill="1"/>
    <xf numFmtId="173" fontId="2" fillId="3" borderId="24" xfId="10" applyNumberFormat="1" applyFill="1" applyBorder="1"/>
    <xf numFmtId="173" fontId="2" fillId="3" borderId="19" xfId="10" applyNumberFormat="1" applyFill="1" applyBorder="1"/>
    <xf numFmtId="189" fontId="2" fillId="12" borderId="0" xfId="10" applyNumberFormat="1" applyFont="1" applyFill="1" applyBorder="1"/>
    <xf numFmtId="189" fontId="2" fillId="7" borderId="45" xfId="10" applyNumberFormat="1" applyFill="1" applyBorder="1"/>
    <xf numFmtId="189" fontId="2" fillId="10" borderId="66" xfId="10" applyNumberFormat="1" applyFill="1" applyBorder="1"/>
    <xf numFmtId="189" fontId="2" fillId="3" borderId="0" xfId="10" applyNumberFormat="1" applyFont="1" applyFill="1"/>
    <xf numFmtId="189" fontId="2" fillId="3" borderId="0" xfId="10" applyNumberFormat="1" applyFill="1" applyAlignment="1">
      <alignment horizontal="left"/>
    </xf>
    <xf numFmtId="0" fontId="25" fillId="12" borderId="38" xfId="31" applyFont="1" applyFill="1" applyBorder="1"/>
    <xf numFmtId="0" fontId="46" fillId="12" borderId="33" xfId="31" applyFont="1" applyFill="1" applyBorder="1" applyAlignment="1">
      <alignment horizontal="left"/>
    </xf>
    <xf numFmtId="192" fontId="0" fillId="9" borderId="58" xfId="0" applyNumberFormat="1" applyFill="1" applyBorder="1" applyAlignment="1">
      <alignment horizontal="center"/>
    </xf>
    <xf numFmtId="192" fontId="0" fillId="9" borderId="57" xfId="0" applyNumberFormat="1" applyFill="1" applyBorder="1" applyAlignment="1">
      <alignment horizontal="center"/>
    </xf>
    <xf numFmtId="3" fontId="0" fillId="0" borderId="0" xfId="0" applyNumberFormat="1" applyBorder="1"/>
    <xf numFmtId="0" fontId="51" fillId="9" borderId="30" xfId="0" applyFont="1" applyFill="1" applyBorder="1" applyAlignment="1">
      <alignment horizontal="center"/>
    </xf>
    <xf numFmtId="0" fontId="0" fillId="9" borderId="24" xfId="0" applyFill="1" applyBorder="1"/>
    <xf numFmtId="0" fontId="0" fillId="9" borderId="18" xfId="0" applyFill="1" applyBorder="1"/>
    <xf numFmtId="0" fontId="51" fillId="9" borderId="19" xfId="0" applyFont="1" applyFill="1" applyBorder="1" applyAlignment="1">
      <alignment horizontal="center"/>
    </xf>
    <xf numFmtId="188" fontId="0" fillId="9" borderId="0" xfId="0" applyNumberFormat="1" applyFill="1"/>
    <xf numFmtId="14" fontId="0" fillId="9" borderId="0" xfId="0" applyNumberFormat="1" applyFill="1"/>
    <xf numFmtId="188" fontId="0" fillId="9" borderId="0" xfId="10" applyNumberFormat="1" applyFont="1" applyFill="1"/>
    <xf numFmtId="173" fontId="6" fillId="0" borderId="0" xfId="0" applyNumberFormat="1" applyFont="1" applyFill="1"/>
    <xf numFmtId="43" fontId="0" fillId="7" borderId="0" xfId="0" applyNumberFormat="1" applyFill="1"/>
    <xf numFmtId="174" fontId="19" fillId="0" borderId="0" xfId="29">
      <alignment vertical="top"/>
    </xf>
    <xf numFmtId="174" fontId="19" fillId="0" borderId="0" xfId="29" applyAlignment="1">
      <alignment horizontal="center" vertical="top"/>
    </xf>
    <xf numFmtId="174" fontId="11" fillId="0" borderId="47" xfId="29" applyFont="1" applyBorder="1">
      <alignment vertical="top"/>
    </xf>
    <xf numFmtId="174" fontId="11" fillId="0" borderId="31" xfId="29" applyFont="1" applyBorder="1">
      <alignment vertical="top"/>
    </xf>
    <xf numFmtId="174" fontId="11" fillId="0" borderId="48" xfId="29" applyFont="1" applyBorder="1">
      <alignment vertical="top"/>
    </xf>
    <xf numFmtId="174" fontId="7" fillId="0" borderId="0" xfId="29" applyFont="1" applyFill="1" applyBorder="1" applyAlignment="1">
      <alignment horizontal="left"/>
    </xf>
    <xf numFmtId="14" fontId="15" fillId="0" borderId="0" xfId="29" applyNumberFormat="1" applyFont="1" applyFill="1" applyBorder="1">
      <alignment vertical="top"/>
    </xf>
    <xf numFmtId="0" fontId="15" fillId="0" borderId="0" xfId="29" applyNumberFormat="1" applyFont="1" applyFill="1" applyBorder="1">
      <alignment vertical="top"/>
    </xf>
    <xf numFmtId="184" fontId="15" fillId="0" borderId="0" xfId="37" applyNumberFormat="1" applyFont="1" applyFill="1" applyBorder="1"/>
    <xf numFmtId="179" fontId="15" fillId="0" borderId="0" xfId="29" applyNumberFormat="1" applyFont="1" applyFill="1" applyBorder="1">
      <alignment vertical="top"/>
    </xf>
    <xf numFmtId="180" fontId="15" fillId="0" borderId="0" xfId="12" applyNumberFormat="1" applyFont="1" applyFill="1" applyBorder="1"/>
    <xf numFmtId="43" fontId="15" fillId="0" borderId="0" xfId="12" applyNumberFormat="1" applyFont="1" applyFill="1" applyBorder="1"/>
    <xf numFmtId="174" fontId="10" fillId="0" borderId="0" xfId="29" applyFont="1" applyFill="1" applyBorder="1">
      <alignment vertical="top"/>
    </xf>
    <xf numFmtId="4" fontId="10" fillId="0" borderId="0" xfId="29" applyNumberFormat="1" applyFont="1" applyFill="1" applyBorder="1" applyAlignment="1">
      <alignment horizontal="center"/>
    </xf>
    <xf numFmtId="174" fontId="19" fillId="0" borderId="0" xfId="29" applyAlignment="1">
      <alignment horizontal="center"/>
    </xf>
    <xf numFmtId="174" fontId="15" fillId="3" borderId="8" xfId="29" applyFont="1" applyFill="1" applyBorder="1" applyAlignment="1">
      <alignment horizontal="center"/>
    </xf>
    <xf numFmtId="174" fontId="15" fillId="3" borderId="34" xfId="29" applyFont="1" applyFill="1" applyBorder="1" applyAlignment="1">
      <alignment horizontal="center"/>
    </xf>
    <xf numFmtId="174" fontId="10" fillId="0" borderId="0" xfId="29" applyFont="1">
      <alignment vertical="top"/>
    </xf>
    <xf numFmtId="174" fontId="15" fillId="3" borderId="9" xfId="29" applyFont="1" applyFill="1" applyBorder="1" applyAlignment="1">
      <alignment horizontal="center"/>
    </xf>
    <xf numFmtId="14" fontId="16" fillId="4" borderId="0" xfId="29" applyNumberFormat="1" applyFont="1" applyFill="1" applyBorder="1">
      <alignment vertical="top"/>
    </xf>
    <xf numFmtId="174" fontId="16" fillId="4" borderId="0" xfId="29" applyFont="1" applyFill="1" applyBorder="1">
      <alignment vertical="top"/>
    </xf>
    <xf numFmtId="10" fontId="16" fillId="4" borderId="0" xfId="37" applyNumberFormat="1" applyFont="1" applyFill="1" applyBorder="1"/>
    <xf numFmtId="179" fontId="16" fillId="4" borderId="0" xfId="29" applyNumberFormat="1" applyFont="1" applyFill="1" applyBorder="1">
      <alignment vertical="top"/>
    </xf>
    <xf numFmtId="180" fontId="16" fillId="4" borderId="0" xfId="12" applyNumberFormat="1" applyFont="1" applyFill="1" applyBorder="1"/>
    <xf numFmtId="176" fontId="16" fillId="4" borderId="0" xfId="12" applyNumberFormat="1" applyFont="1" applyFill="1" applyBorder="1"/>
    <xf numFmtId="182" fontId="16" fillId="4" borderId="0" xfId="12" applyNumberFormat="1" applyFont="1" applyFill="1" applyBorder="1"/>
    <xf numFmtId="174" fontId="19" fillId="0" borderId="0" xfId="29" applyFill="1" applyBorder="1">
      <alignment vertical="top"/>
    </xf>
    <xf numFmtId="14" fontId="19" fillId="0" borderId="0" xfId="29" applyNumberFormat="1" applyFill="1" applyBorder="1">
      <alignment vertical="top"/>
    </xf>
    <xf numFmtId="4" fontId="19" fillId="0" borderId="0" xfId="29" applyNumberFormat="1" applyFill="1" applyBorder="1" applyAlignment="1">
      <alignment horizontal="center"/>
    </xf>
    <xf numFmtId="14" fontId="16" fillId="4" borderId="9" xfId="29" applyNumberFormat="1" applyFont="1" applyFill="1" applyBorder="1">
      <alignment vertical="top"/>
    </xf>
    <xf numFmtId="174" fontId="16" fillId="4" borderId="9" xfId="29" applyFont="1" applyFill="1" applyBorder="1">
      <alignment vertical="top"/>
    </xf>
    <xf numFmtId="10" fontId="16" fillId="4" borderId="9" xfId="37" applyNumberFormat="1" applyFont="1" applyFill="1" applyBorder="1"/>
    <xf numFmtId="179" fontId="16" fillId="4" borderId="9" xfId="29" applyNumberFormat="1" applyFont="1" applyFill="1" applyBorder="1">
      <alignment vertical="top"/>
    </xf>
    <xf numFmtId="180" fontId="16" fillId="4" borderId="9" xfId="12" applyNumberFormat="1" applyFont="1" applyFill="1" applyBorder="1"/>
    <xf numFmtId="176" fontId="16" fillId="4" borderId="9" xfId="12" applyNumberFormat="1" applyFont="1" applyFill="1" applyBorder="1"/>
    <xf numFmtId="182" fontId="16" fillId="4" borderId="9" xfId="12" applyNumberFormat="1" applyFont="1" applyFill="1" applyBorder="1"/>
    <xf numFmtId="174" fontId="19" fillId="0" borderId="0" xfId="29" applyFont="1">
      <alignment vertical="top"/>
    </xf>
    <xf numFmtId="196" fontId="16" fillId="4" borderId="0" xfId="12" applyNumberFormat="1" applyFont="1" applyFill="1" applyBorder="1" applyAlignment="1">
      <alignment horizontal="center"/>
    </xf>
    <xf numFmtId="174" fontId="10" fillId="3" borderId="33" xfId="29" applyFont="1" applyFill="1" applyBorder="1" applyAlignment="1">
      <alignment horizontal="center"/>
    </xf>
    <xf numFmtId="174" fontId="10" fillId="3" borderId="8" xfId="29" applyFont="1" applyFill="1" applyBorder="1" applyAlignment="1">
      <alignment horizontal="center"/>
    </xf>
    <xf numFmtId="174" fontId="10" fillId="3" borderId="34" xfId="29" applyFont="1" applyFill="1" applyBorder="1" applyAlignment="1">
      <alignment horizontal="center"/>
    </xf>
    <xf numFmtId="174" fontId="10" fillId="3" borderId="35" xfId="29" applyFont="1" applyFill="1" applyBorder="1" applyAlignment="1">
      <alignment horizontal="center"/>
    </xf>
    <xf numFmtId="4" fontId="19" fillId="0" borderId="37" xfId="29" applyNumberFormat="1" applyFill="1" applyBorder="1" applyAlignment="1">
      <alignment horizontal="center"/>
    </xf>
    <xf numFmtId="4" fontId="19" fillId="0" borderId="9" xfId="29" applyNumberFormat="1" applyFill="1" applyBorder="1" applyAlignment="1">
      <alignment horizontal="center"/>
    </xf>
    <xf numFmtId="4" fontId="19" fillId="0" borderId="53" xfId="29" applyNumberFormat="1" applyFill="1" applyBorder="1" applyAlignment="1">
      <alignment horizontal="center"/>
    </xf>
    <xf numFmtId="174" fontId="10" fillId="3" borderId="9" xfId="29" applyFont="1" applyFill="1" applyBorder="1" applyAlignment="1">
      <alignment horizontal="center"/>
    </xf>
    <xf numFmtId="174" fontId="10" fillId="3" borderId="53" xfId="29" applyFont="1" applyFill="1" applyBorder="1" applyAlignment="1">
      <alignment horizontal="center"/>
    </xf>
    <xf numFmtId="174" fontId="19" fillId="0" borderId="33" xfId="29" applyFill="1" applyBorder="1" applyAlignment="1">
      <alignment horizontal="center"/>
    </xf>
    <xf numFmtId="14" fontId="16" fillId="4" borderId="8" xfId="29" applyNumberFormat="1" applyFont="1" applyFill="1" applyBorder="1">
      <alignment vertical="top"/>
    </xf>
    <xf numFmtId="174" fontId="16" fillId="4" borderId="8" xfId="29" applyFont="1" applyFill="1" applyBorder="1">
      <alignment vertical="top"/>
    </xf>
    <xf numFmtId="10" fontId="16" fillId="4" borderId="8" xfId="37" applyNumberFormat="1" applyFont="1" applyFill="1" applyBorder="1"/>
    <xf numFmtId="179" fontId="16" fillId="4" borderId="8" xfId="29" applyNumberFormat="1" applyFont="1" applyFill="1" applyBorder="1">
      <alignment vertical="top"/>
    </xf>
    <xf numFmtId="180" fontId="16" fillId="4" borderId="8" xfId="12" applyNumberFormat="1" applyFont="1" applyFill="1" applyBorder="1"/>
    <xf numFmtId="176" fontId="16" fillId="4" borderId="8" xfId="12" applyNumberFormat="1" applyFont="1" applyFill="1" applyBorder="1"/>
    <xf numFmtId="182" fontId="16" fillId="4" borderId="8" xfId="12" applyNumberFormat="1" applyFont="1" applyFill="1" applyBorder="1"/>
    <xf numFmtId="196" fontId="16" fillId="4" borderId="8" xfId="12" applyNumberFormat="1" applyFont="1" applyFill="1" applyBorder="1" applyAlignment="1">
      <alignment horizontal="center"/>
    </xf>
    <xf numFmtId="196" fontId="16" fillId="4" borderId="34" xfId="12" applyNumberFormat="1" applyFont="1" applyFill="1" applyBorder="1" applyAlignment="1">
      <alignment horizontal="center"/>
    </xf>
    <xf numFmtId="174" fontId="19" fillId="0" borderId="35" xfId="29" applyFill="1" applyBorder="1" applyAlignment="1">
      <alignment horizontal="center"/>
    </xf>
    <xf numFmtId="196" fontId="16" fillId="4" borderId="37" xfId="12" applyNumberFormat="1" applyFont="1" applyFill="1" applyBorder="1" applyAlignment="1">
      <alignment horizontal="center"/>
    </xf>
    <xf numFmtId="174" fontId="19" fillId="0" borderId="38" xfId="29" applyFill="1" applyBorder="1" applyAlignment="1">
      <alignment horizontal="center"/>
    </xf>
    <xf numFmtId="196" fontId="16" fillId="4" borderId="9" xfId="12" applyNumberFormat="1" applyFont="1" applyFill="1" applyBorder="1" applyAlignment="1">
      <alignment horizontal="center"/>
    </xf>
    <xf numFmtId="196" fontId="16" fillId="4" borderId="53" xfId="12" applyNumberFormat="1" applyFont="1" applyFill="1" applyBorder="1" applyAlignment="1">
      <alignment horizontal="center"/>
    </xf>
    <xf numFmtId="4" fontId="19" fillId="0" borderId="8" xfId="29" applyNumberFormat="1" applyFill="1" applyBorder="1" applyAlignment="1">
      <alignment horizontal="center"/>
    </xf>
    <xf numFmtId="4" fontId="19" fillId="0" borderId="34" xfId="29" applyNumberFormat="1" applyFill="1" applyBorder="1" applyAlignment="1">
      <alignment horizontal="center"/>
    </xf>
    <xf numFmtId="175" fontId="19" fillId="0" borderId="0" xfId="29" applyNumberFormat="1">
      <alignment vertical="top"/>
    </xf>
    <xf numFmtId="174" fontId="15" fillId="3" borderId="0" xfId="29" applyFont="1" applyFill="1" applyBorder="1" applyAlignment="1">
      <alignment horizontal="center"/>
    </xf>
    <xf numFmtId="174" fontId="15" fillId="3" borderId="37" xfId="29" applyFont="1" applyFill="1" applyBorder="1" applyAlignment="1">
      <alignment horizontal="center"/>
    </xf>
    <xf numFmtId="196" fontId="16" fillId="4" borderId="33" xfId="12" applyNumberFormat="1" applyFont="1" applyFill="1" applyBorder="1" applyAlignment="1">
      <alignment horizontal="center"/>
    </xf>
    <xf numFmtId="196" fontId="16" fillId="4" borderId="35" xfId="12" applyNumberFormat="1" applyFont="1" applyFill="1" applyBorder="1" applyAlignment="1">
      <alignment horizontal="center"/>
    </xf>
    <xf numFmtId="196" fontId="16" fillId="4" borderId="38" xfId="12" applyNumberFormat="1" applyFont="1" applyFill="1" applyBorder="1" applyAlignment="1">
      <alignment horizontal="center"/>
    </xf>
    <xf numFmtId="4" fontId="19" fillId="7" borderId="57" xfId="29" applyNumberFormat="1" applyFill="1" applyBorder="1" applyAlignment="1">
      <alignment horizontal="center"/>
    </xf>
    <xf numFmtId="4" fontId="19" fillId="7" borderId="67" xfId="29" applyNumberFormat="1" applyFill="1" applyBorder="1" applyAlignment="1">
      <alignment horizontal="center"/>
    </xf>
    <xf numFmtId="4" fontId="19" fillId="7" borderId="58" xfId="29" applyNumberFormat="1" applyFill="1" applyBorder="1" applyAlignment="1">
      <alignment horizontal="center"/>
    </xf>
    <xf numFmtId="188" fontId="0" fillId="10" borderId="0" xfId="10" applyNumberFormat="1" applyFont="1" applyFill="1"/>
    <xf numFmtId="0" fontId="0" fillId="0" borderId="0" xfId="0" applyNumberFormat="1"/>
    <xf numFmtId="0" fontId="25" fillId="11" borderId="0" xfId="0" applyFont="1" applyFill="1"/>
    <xf numFmtId="188" fontId="0" fillId="11" borderId="0" xfId="0" applyNumberFormat="1" applyFill="1"/>
    <xf numFmtId="196" fontId="0" fillId="11" borderId="0" xfId="0" applyNumberFormat="1" applyFill="1"/>
    <xf numFmtId="43" fontId="0" fillId="12" borderId="0" xfId="0" applyNumberFormat="1" applyFill="1"/>
    <xf numFmtId="333" fontId="0" fillId="0" borderId="0" xfId="0" applyNumberFormat="1" applyFill="1"/>
    <xf numFmtId="14" fontId="0" fillId="3" borderId="0" xfId="0" applyNumberFormat="1" applyFill="1"/>
    <xf numFmtId="196" fontId="16" fillId="7" borderId="37" xfId="12" applyNumberFormat="1" applyFont="1" applyFill="1" applyBorder="1"/>
    <xf numFmtId="196" fontId="16" fillId="7" borderId="34" xfId="12" applyNumberFormat="1" applyFont="1" applyFill="1" applyBorder="1"/>
    <xf numFmtId="196" fontId="16" fillId="7" borderId="53" xfId="12" applyNumberFormat="1" applyFont="1" applyFill="1" applyBorder="1"/>
    <xf numFmtId="180" fontId="16" fillId="4" borderId="34" xfId="12" applyNumberFormat="1" applyFont="1" applyFill="1" applyBorder="1"/>
    <xf numFmtId="180" fontId="16" fillId="4" borderId="37" xfId="12" applyNumberFormat="1" applyFont="1" applyFill="1" applyBorder="1"/>
    <xf numFmtId="180" fontId="16" fillId="4" borderId="53" xfId="12" applyNumberFormat="1" applyFont="1" applyFill="1" applyBorder="1"/>
    <xf numFmtId="0" fontId="0" fillId="0" borderId="0" xfId="0" applyFill="1" applyAlignment="1">
      <alignment horizontal="center"/>
    </xf>
    <xf numFmtId="0" fontId="0" fillId="0" borderId="0" xfId="0" applyNumberFormat="1" applyFill="1"/>
    <xf numFmtId="0" fontId="0" fillId="16" borderId="0" xfId="0" applyFill="1"/>
    <xf numFmtId="0" fontId="25" fillId="16" borderId="0" xfId="0" applyFont="1" applyFill="1"/>
    <xf numFmtId="14" fontId="0" fillId="16" borderId="0" xfId="0" applyNumberFormat="1" applyFill="1"/>
    <xf numFmtId="188" fontId="0" fillId="16" borderId="0" xfId="0" applyNumberFormat="1" applyFill="1"/>
    <xf numFmtId="196" fontId="0" fillId="16" borderId="0" xfId="0" applyNumberFormat="1" applyFill="1"/>
    <xf numFmtId="0" fontId="0" fillId="16" borderId="0" xfId="0" applyFill="1" applyAlignment="1">
      <alignment horizontal="center"/>
    </xf>
    <xf numFmtId="188" fontId="0" fillId="16" borderId="0" xfId="10" applyNumberFormat="1" applyFont="1" applyFill="1"/>
    <xf numFmtId="0" fontId="0" fillId="16" borderId="0" xfId="0" applyNumberFormat="1" applyFill="1"/>
    <xf numFmtId="0" fontId="18" fillId="3" borderId="0" xfId="0" applyFont="1" applyFill="1" applyAlignment="1">
      <alignment horizontal="center"/>
    </xf>
    <xf numFmtId="0" fontId="18" fillId="12" borderId="33" xfId="31" applyFont="1" applyFill="1" applyBorder="1" applyAlignment="1">
      <alignment horizontal="center"/>
    </xf>
    <xf numFmtId="0" fontId="18" fillId="12" borderId="8" xfId="31" applyFont="1" applyFill="1" applyBorder="1" applyAlignment="1">
      <alignment horizontal="center"/>
    </xf>
    <xf numFmtId="0" fontId="18" fillId="12" borderId="34" xfId="31" applyFont="1" applyFill="1" applyBorder="1" applyAlignment="1">
      <alignment horizontal="center"/>
    </xf>
    <xf numFmtId="0" fontId="18" fillId="12" borderId="47" xfId="0" applyFont="1" applyFill="1" applyBorder="1" applyAlignment="1">
      <alignment horizontal="center"/>
    </xf>
    <xf numFmtId="0" fontId="18" fillId="12" borderId="31" xfId="0" applyFont="1" applyFill="1" applyBorder="1" applyAlignment="1">
      <alignment horizontal="center"/>
    </xf>
    <xf numFmtId="0" fontId="18" fillId="12" borderId="48" xfId="0" applyFont="1" applyFill="1" applyBorder="1" applyAlignment="1">
      <alignment horizontal="center"/>
    </xf>
    <xf numFmtId="0" fontId="0" fillId="0" borderId="11" xfId="0" pivotButton="1" applyBorder="1"/>
    <xf numFmtId="0" fontId="14" fillId="7" borderId="24" xfId="0" applyFont="1" applyFill="1" applyBorder="1" applyAlignment="1">
      <alignment horizontal="center" vertical="top"/>
    </xf>
    <xf numFmtId="0" fontId="14" fillId="7" borderId="18" xfId="0" applyFont="1" applyFill="1" applyBorder="1" applyAlignment="1">
      <alignment horizontal="center" vertical="top"/>
    </xf>
    <xf numFmtId="0" fontId="14" fillId="7" borderId="19" xfId="0" applyFont="1" applyFill="1" applyBorder="1" applyAlignment="1">
      <alignment horizontal="center" vertical="top"/>
    </xf>
    <xf numFmtId="0" fontId="14" fillId="7" borderId="47" xfId="0" applyFont="1" applyFill="1" applyBorder="1" applyAlignment="1">
      <alignment horizontal="center" vertical="top"/>
    </xf>
    <xf numFmtId="0" fontId="14" fillId="7" borderId="31" xfId="0" applyFont="1" applyFill="1" applyBorder="1" applyAlignment="1">
      <alignment horizontal="center" vertical="top"/>
    </xf>
    <xf numFmtId="0" fontId="14" fillId="7" borderId="48" xfId="0" applyFont="1" applyFill="1" applyBorder="1" applyAlignment="1">
      <alignment horizontal="center" vertical="top"/>
    </xf>
  </cellXfs>
  <cellStyles count="57">
    <cellStyle name="1dp" xfId="1"/>
    <cellStyle name="2dp" xfId="2"/>
    <cellStyle name="3dp" xfId="3"/>
    <cellStyle name="4dp" xfId="4"/>
    <cellStyle name="8dp" xfId="5"/>
    <cellStyle name="a/c" xfId="6"/>
    <cellStyle name="Changed" xfId="7"/>
    <cellStyle name="Check" xfId="8"/>
    <cellStyle name="Colourless" xfId="9"/>
    <cellStyle name="Comma" xfId="10" builtinId="3"/>
    <cellStyle name="Comma_~0026061" xfId="11"/>
    <cellStyle name="Comma_Credit_DPR_2000_10_09" xfId="12"/>
    <cellStyle name="Currency_~0026061" xfId="13"/>
    <cellStyle name="Date-day" xfId="14"/>
    <cellStyle name="Date-month" xfId="15"/>
    <cellStyle name="Date-short" xfId="16"/>
    <cellStyle name="Date-weekday" xfId="17"/>
    <cellStyle name="Date-year" xfId="18"/>
    <cellStyle name="Entry" xfId="19"/>
    <cellStyle name="Gas" xfId="20"/>
    <cellStyle name="Grey" xfId="21"/>
    <cellStyle name="Large12" xfId="22"/>
    <cellStyle name="Large14" xfId="23"/>
    <cellStyle name="Large16" xfId="24"/>
    <cellStyle name="Link in" xfId="25"/>
    <cellStyle name="Link out" xfId="26"/>
    <cellStyle name="New" xfId="27"/>
    <cellStyle name="Normal" xfId="0" builtinId="0"/>
    <cellStyle name="Normal_Credit_DPR_2000_06_09" xfId="28"/>
    <cellStyle name="Normal_Credit_DPR_2000_10_09" xfId="29"/>
    <cellStyle name="Normal_Credit_DPR_2000_11_03" xfId="30"/>
    <cellStyle name="Normal_DPR0110" xfId="31"/>
    <cellStyle name="Normal_DPR1214" xfId="32"/>
    <cellStyle name="Normal_equities VAR example" xfId="33"/>
    <cellStyle name="Output" xfId="34" builtinId="21" customBuiltin="1"/>
    <cellStyle name="Outstanding" xfId="35"/>
    <cellStyle name="Percent" xfId="36" builtinId="5"/>
    <cellStyle name="Percent_Credit_DPR_2000_10_09" xfId="37"/>
    <cellStyle name="Percent1" xfId="38"/>
    <cellStyle name="Percent2" xfId="39"/>
    <cellStyle name="Percent4" xfId="40"/>
    <cellStyle name="Power" xfId="41"/>
    <cellStyle name="SBZero" xfId="42"/>
    <cellStyle name="sum" xfId="43"/>
    <cellStyle name="Time-minutes" xfId="44"/>
    <cellStyle name="Time-seconds" xfId="45"/>
    <cellStyle name="Title" xfId="46" builtinId="15" customBuiltin="1"/>
    <cellStyle name="Titles" xfId="47"/>
    <cellStyle name="total" xfId="48"/>
    <cellStyle name="Transportation" xfId="49"/>
    <cellStyle name="Warning" xfId="50"/>
    <cellStyle name="Wrapped" xfId="51"/>
    <cellStyle name="xrate" xfId="52"/>
    <cellStyle name="year" xfId="53"/>
    <cellStyle name="Yesterday" xfId="54"/>
    <cellStyle name="Zero suppress" xfId="55"/>
    <cellStyle name="zpatchnumbers" xfId="56"/>
  </cellStyles>
  <dxfs count="21">
    <dxf>
      <font>
        <b/>
      </font>
    </dxf>
    <dxf>
      <font>
        <b/>
      </font>
    </dxf>
    <dxf>
      <numFmt numFmtId="173" formatCode="_-* #,##0_-;\-* #,##0_-;_-* &quot;-&quot;??_-;_-@_-"/>
    </dxf>
    <dxf>
      <numFmt numFmtId="172" formatCode="_-* #,##0.0_-;\-* #,##0.0_-;_-* &quot;-&quot;??_-;_-@_-"/>
    </dxf>
    <dxf>
      <numFmt numFmtId="171" formatCode="_-* #,##0.00_-;\-* #,##0.00_-;_-* &quot;-&quot;??_-;_-@_-"/>
    </dxf>
    <dxf>
      <numFmt numFmtId="188" formatCode="#,##0_ ;[Red]\-#,##0\ "/>
    </dxf>
    <dxf>
      <numFmt numFmtId="188" formatCode="#,##0_ ;[Red]\-#,##0\ "/>
    </dxf>
    <dxf>
      <numFmt numFmtId="188" formatCode="#,##0_ ;[Red]\-#,##0\ "/>
    </dxf>
    <dxf>
      <numFmt numFmtId="188" formatCode="#,##0_ ;[Red]\-#,##0\ "/>
    </dxf>
    <dxf>
      <numFmt numFmtId="188" formatCode="#,##0_ ;[Red]\-#,##0\ "/>
    </dxf>
    <dxf>
      <numFmt numFmtId="173" formatCode="_-* #,##0_-;\-* #,##0_-;_-* &quot;-&quot;??_-;_-@_-"/>
    </dxf>
    <dxf>
      <numFmt numFmtId="172" formatCode="_-* #,##0.0_-;\-* #,##0.0_-;_-* &quot;-&quot;??_-;_-@_-"/>
    </dxf>
    <dxf>
      <numFmt numFmtId="171" formatCode="_-* #,##0.00_-;\-* #,##0.00_-;_-* &quot;-&quot;??_-;_-@_-"/>
    </dxf>
    <dxf>
      <numFmt numFmtId="188" formatCode="#,##0_ ;[Red]\-#,##0\ "/>
    </dxf>
    <dxf>
      <numFmt numFmtId="188" formatCode="#,##0_ ;[Red]\-#,##0\ "/>
    </dxf>
    <dxf>
      <numFmt numFmtId="188" formatCode="#,##0_ ;[Red]\-#,##0\ "/>
    </dxf>
    <dxf>
      <numFmt numFmtId="188" formatCode="#,##0_ ;[Red]\-#,##0\ "/>
    </dxf>
    <dxf>
      <numFmt numFmtId="188" formatCode="#,##0_ ;[Red]\-#,##0\ "/>
    </dxf>
    <dxf>
      <numFmt numFmtId="173" formatCode="_-* #,##0_-;\-* #,##0_-;_-* &quot;-&quot;??_-;_-@_-"/>
    </dxf>
    <dxf>
      <numFmt numFmtId="172" formatCode="_-* #,##0.0_-;\-* #,##0.0_-;_-* &quot;-&quot;??_-;_-@_-"/>
    </dxf>
    <dxf>
      <numFmt numFmtId="171" formatCode="_-* #,##0.00_-;\-* #,##0.00_-;_-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externalLink" Target="externalLinks/externalLink7.xml"/><Relationship Id="rId47" Type="http://schemas.openxmlformats.org/officeDocument/2006/relationships/externalLink" Target="externalLinks/externalLink12.xml"/><Relationship Id="rId50" Type="http://schemas.openxmlformats.org/officeDocument/2006/relationships/externalLink" Target="externalLinks/externalLink15.xml"/><Relationship Id="rId55" Type="http://schemas.openxmlformats.org/officeDocument/2006/relationships/pivotCacheDefinition" Target="pivotCache/pivotCacheDefinition2.xml"/><Relationship Id="rId63" Type="http://schemas.openxmlformats.org/officeDocument/2006/relationships/pivotCacheDefinition" Target="pivotCache/pivotCacheDefinition10.xml"/><Relationship Id="rId68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2.xml"/><Relationship Id="rId40" Type="http://schemas.openxmlformats.org/officeDocument/2006/relationships/externalLink" Target="externalLinks/externalLink5.xml"/><Relationship Id="rId45" Type="http://schemas.openxmlformats.org/officeDocument/2006/relationships/externalLink" Target="externalLinks/externalLink10.xml"/><Relationship Id="rId53" Type="http://schemas.openxmlformats.org/officeDocument/2006/relationships/externalLink" Target="externalLinks/externalLink18.xml"/><Relationship Id="rId58" Type="http://schemas.openxmlformats.org/officeDocument/2006/relationships/pivotCacheDefinition" Target="pivotCache/pivotCacheDefinition5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pivotCacheDefinition" Target="pivotCache/pivotCacheDefinition8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externalLink" Target="externalLinks/externalLink8.xml"/><Relationship Id="rId48" Type="http://schemas.openxmlformats.org/officeDocument/2006/relationships/externalLink" Target="externalLinks/externalLink13.xml"/><Relationship Id="rId56" Type="http://schemas.openxmlformats.org/officeDocument/2006/relationships/pivotCacheDefinition" Target="pivotCache/pivotCacheDefinition3.xml"/><Relationship Id="rId64" Type="http://schemas.openxmlformats.org/officeDocument/2006/relationships/pivotCacheDefinition" Target="pivotCache/pivotCacheDefinition11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16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externalLink" Target="externalLinks/externalLink3.xml"/><Relationship Id="rId46" Type="http://schemas.openxmlformats.org/officeDocument/2006/relationships/externalLink" Target="externalLinks/externalLink11.xml"/><Relationship Id="rId59" Type="http://schemas.openxmlformats.org/officeDocument/2006/relationships/pivotCacheDefinition" Target="pivotCache/pivotCacheDefinition6.xml"/><Relationship Id="rId67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6.xml"/><Relationship Id="rId54" Type="http://schemas.openxmlformats.org/officeDocument/2006/relationships/pivotCacheDefinition" Target="pivotCache/pivotCacheDefinition1.xml"/><Relationship Id="rId62" Type="http://schemas.openxmlformats.org/officeDocument/2006/relationships/pivotCacheDefinition" Target="pivotCache/pivotCacheDefinition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1.xml"/><Relationship Id="rId49" Type="http://schemas.openxmlformats.org/officeDocument/2006/relationships/externalLink" Target="externalLinks/externalLink14.xml"/><Relationship Id="rId57" Type="http://schemas.openxmlformats.org/officeDocument/2006/relationships/pivotCacheDefinition" Target="pivotCache/pivotCacheDefinition4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9.xml"/><Relationship Id="rId52" Type="http://schemas.openxmlformats.org/officeDocument/2006/relationships/externalLink" Target="externalLinks/externalLink17.xml"/><Relationship Id="rId60" Type="http://schemas.openxmlformats.org/officeDocument/2006/relationships/pivotCacheDefinition" Target="pivotCache/pivotCacheDefinition7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externalLink" Target="externalLinks/externalLink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048515084540572"/>
          <c:y val="9.2529557715271077E-2"/>
          <c:w val="0.69503179891937561"/>
          <c:h val="0.50535373829109587"/>
        </c:manualLayout>
      </c:layout>
      <c:barChart>
        <c:barDir val="col"/>
        <c:grouping val="clustered"/>
        <c:varyColors val="0"/>
        <c:ser>
          <c:idx val="1"/>
          <c:order val="0"/>
          <c:tx>
            <c:v>CDS Premiums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Data'!$B$5:$P$5</c:f>
              <c:strCache>
                <c:ptCount val="11"/>
                <c:pt idx="0">
                  <c:v>AAA</c:v>
                </c:pt>
                <c:pt idx="1">
                  <c:v>AA+</c:v>
                </c:pt>
                <c:pt idx="2">
                  <c:v>AA</c:v>
                </c:pt>
                <c:pt idx="3">
                  <c:v>AA-</c:v>
                </c:pt>
                <c:pt idx="4">
                  <c:v>A+</c:v>
                </c:pt>
                <c:pt idx="5">
                  <c:v>A</c:v>
                </c:pt>
                <c:pt idx="6">
                  <c:v>A-</c:v>
                </c:pt>
                <c:pt idx="7">
                  <c:v>BBB+</c:v>
                </c:pt>
                <c:pt idx="8">
                  <c:v>BBB</c:v>
                </c:pt>
                <c:pt idx="9">
                  <c:v>BBB-</c:v>
                </c:pt>
                <c:pt idx="10">
                  <c:v>BB</c:v>
                </c:pt>
              </c:strCache>
            </c:strRef>
          </c:cat>
          <c:val>
            <c:numRef>
              <c:f>'7. Credit Curve Data'!$B$6:$P$6</c:f>
              <c:numCache>
                <c:formatCode>#,##0_ ;[Red]\-#,##0\ </c:formatCode>
                <c:ptCount val="15"/>
                <c:pt idx="3">
                  <c:v>24.309092</c:v>
                </c:pt>
                <c:pt idx="4">
                  <c:v>36.180813999999998</c:v>
                </c:pt>
                <c:pt idx="6">
                  <c:v>58.3902395</c:v>
                </c:pt>
                <c:pt idx="7">
                  <c:v>93.284502444444456</c:v>
                </c:pt>
                <c:pt idx="8">
                  <c:v>212.97885874999997</c:v>
                </c:pt>
                <c:pt idx="9">
                  <c:v>208.44298179999996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7732096"/>
        <c:axId val="157733216"/>
      </c:barChart>
      <c:lineChart>
        <c:grouping val="standard"/>
        <c:varyColors val="0"/>
        <c:ser>
          <c:idx val="0"/>
          <c:order val="1"/>
          <c:tx>
            <c:v>Change in CDS Premium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'7. Credit Curve Data'!$B$24:$J$24</c:f>
              <c:numCache>
                <c:formatCode>#,##0</c:formatCode>
                <c:ptCount val="9"/>
                <c:pt idx="3">
                  <c:v>-0.24580289242701114</c:v>
                </c:pt>
                <c:pt idx="4">
                  <c:v>-0.24215178934752413</c:v>
                </c:pt>
                <c:pt idx="6">
                  <c:v>-0.55543239688894197</c:v>
                </c:pt>
                <c:pt idx="7">
                  <c:v>-0.58095745390847542</c:v>
                </c:pt>
                <c:pt idx="8">
                  <c:v>-0.75059780700377898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5525440"/>
        <c:axId val="265526000"/>
      </c:lineChart>
      <c:catAx>
        <c:axId val="1577320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Ratings</a:t>
                </a:r>
              </a:p>
            </c:rich>
          </c:tx>
          <c:layout>
            <c:manualLayout>
              <c:xMode val="edge"/>
              <c:yMode val="edge"/>
              <c:x val="0.44178882963226274"/>
              <c:y val="0.7651482657224338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7733216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5773321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CDS Premiums</a:t>
                </a:r>
              </a:p>
            </c:rich>
          </c:tx>
          <c:layout>
            <c:manualLayout>
              <c:xMode val="edge"/>
              <c:yMode val="edge"/>
              <c:x val="2.957582123061173E-2"/>
              <c:y val="0.17082379885896198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[Red]\-#,##0\ 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7732096"/>
        <c:crosses val="autoZero"/>
        <c:crossBetween val="between"/>
      </c:valAx>
      <c:catAx>
        <c:axId val="265525440"/>
        <c:scaling>
          <c:orientation val="minMax"/>
        </c:scaling>
        <c:delete val="1"/>
        <c:axPos val="b"/>
        <c:majorTickMark val="out"/>
        <c:minorTickMark val="none"/>
        <c:tickLblPos val="nextTo"/>
        <c:crossAx val="265526000"/>
        <c:crosses val="autoZero"/>
        <c:auto val="0"/>
        <c:lblAlgn val="ctr"/>
        <c:lblOffset val="100"/>
        <c:noMultiLvlLbl val="0"/>
      </c:catAx>
      <c:valAx>
        <c:axId val="26552600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Change in CDS Premiums</a:t>
                </a:r>
              </a:p>
            </c:rich>
          </c:tx>
          <c:layout>
            <c:manualLayout>
              <c:xMode val="edge"/>
              <c:yMode val="edge"/>
              <c:x val="0.89836556987983129"/>
              <c:y val="0.16726496971606694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5525440"/>
        <c:crosses val="max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9963679330662917"/>
          <c:y val="0.88970728572376034"/>
          <c:w val="0.5767285139969287"/>
          <c:h val="8.54118994294809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153135591024138"/>
          <c:y val="9.8488362638831997E-2"/>
          <c:w val="0.69275874208697097"/>
          <c:h val="0.47350174345592305"/>
        </c:manualLayout>
      </c:layout>
      <c:barChart>
        <c:barDir val="col"/>
        <c:grouping val="clustered"/>
        <c:varyColors val="0"/>
        <c:ser>
          <c:idx val="1"/>
          <c:order val="0"/>
          <c:tx>
            <c:v>CDS Premium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Data'!$B$5:$P$5</c:f>
              <c:strCache>
                <c:ptCount val="11"/>
                <c:pt idx="0">
                  <c:v>AAA</c:v>
                </c:pt>
                <c:pt idx="1">
                  <c:v>AA+</c:v>
                </c:pt>
                <c:pt idx="2">
                  <c:v>AA</c:v>
                </c:pt>
                <c:pt idx="3">
                  <c:v>AA-</c:v>
                </c:pt>
                <c:pt idx="4">
                  <c:v>A+</c:v>
                </c:pt>
                <c:pt idx="5">
                  <c:v>A</c:v>
                </c:pt>
                <c:pt idx="6">
                  <c:v>A-</c:v>
                </c:pt>
                <c:pt idx="7">
                  <c:v>BBB+</c:v>
                </c:pt>
                <c:pt idx="8">
                  <c:v>BBB</c:v>
                </c:pt>
                <c:pt idx="9">
                  <c:v>BBB-</c:v>
                </c:pt>
                <c:pt idx="10">
                  <c:v>BB</c:v>
                </c:pt>
              </c:strCache>
            </c:strRef>
          </c:cat>
          <c:val>
            <c:numRef>
              <c:f>'7. Credit Curve Data'!$B$7:$P$7</c:f>
              <c:numCache>
                <c:formatCode>#,##0_ ;[Red]\-#,##0\ </c:formatCode>
                <c:ptCount val="15"/>
                <c:pt idx="3">
                  <c:v>34.863897999999999</c:v>
                </c:pt>
                <c:pt idx="4">
                  <c:v>77.238854599999996</c:v>
                </c:pt>
                <c:pt idx="5">
                  <c:v>101.03541261904762</c:v>
                </c:pt>
                <c:pt idx="6">
                  <c:v>108.35388133333333</c:v>
                </c:pt>
                <c:pt idx="7">
                  <c:v>101.74090622222222</c:v>
                </c:pt>
                <c:pt idx="8">
                  <c:v>95.772120999999999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5528800"/>
        <c:axId val="265529360"/>
      </c:barChart>
      <c:lineChart>
        <c:grouping val="standard"/>
        <c:varyColors val="0"/>
        <c:ser>
          <c:idx val="0"/>
          <c:order val="1"/>
          <c:tx>
            <c:v>Change in CDS Premium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'7. Credit Curve Data'!$B$25:$J$25</c:f>
              <c:numCache>
                <c:formatCode>#,##0</c:formatCode>
                <c:ptCount val="9"/>
                <c:pt idx="3">
                  <c:v>-0.12961342156068792</c:v>
                </c:pt>
                <c:pt idx="5">
                  <c:v>-2.5803860224282649</c:v>
                </c:pt>
                <c:pt idx="6">
                  <c:v>-4.8602967113704807</c:v>
                </c:pt>
                <c:pt idx="7">
                  <c:v>4.2460989610548072</c:v>
                </c:pt>
                <c:pt idx="8">
                  <c:v>-0.56941427369267372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5529920"/>
        <c:axId val="265530480"/>
      </c:lineChart>
      <c:catAx>
        <c:axId val="265528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Ratings</a:t>
                </a:r>
              </a:p>
            </c:rich>
          </c:tx>
          <c:layout>
            <c:manualLayout>
              <c:xMode val="edge"/>
              <c:yMode val="edge"/>
              <c:x val="0.4413543598779896"/>
              <c:y val="0.7500267616341821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5529360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2655293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CDS premiums</a:t>
                </a:r>
              </a:p>
            </c:rich>
          </c:tx>
          <c:layout>
            <c:manualLayout>
              <c:xMode val="edge"/>
              <c:yMode val="edge"/>
              <c:x val="2.9796074928471871E-2"/>
              <c:y val="0.147732543958248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[Red]\-#,##0\ 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5528800"/>
        <c:crosses val="autoZero"/>
        <c:crossBetween val="between"/>
      </c:valAx>
      <c:catAx>
        <c:axId val="265529920"/>
        <c:scaling>
          <c:orientation val="minMax"/>
        </c:scaling>
        <c:delete val="1"/>
        <c:axPos val="b"/>
        <c:majorTickMark val="out"/>
        <c:minorTickMark val="none"/>
        <c:tickLblPos val="nextTo"/>
        <c:crossAx val="265530480"/>
        <c:crosses val="autoZero"/>
        <c:auto val="0"/>
        <c:lblAlgn val="ctr"/>
        <c:lblOffset val="100"/>
        <c:noMultiLvlLbl val="0"/>
      </c:catAx>
      <c:valAx>
        <c:axId val="26553048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Change in CDS Premiums</a:t>
                </a:r>
              </a:p>
            </c:rich>
          </c:tx>
          <c:layout>
            <c:manualLayout>
              <c:xMode val="edge"/>
              <c:yMode val="edge"/>
              <c:x val="0.8976067572202151"/>
              <c:y val="0.1439445300106006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5529920"/>
        <c:crosses val="max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20298576045021463"/>
          <c:y val="0.88260724980184058"/>
          <c:w val="0.56798767832399499"/>
          <c:h val="9.091233474353722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34008008298282"/>
          <c:y val="0.10077884151553412"/>
          <c:w val="0.68870121451167499"/>
          <c:h val="0.46125700539802156"/>
        </c:manualLayout>
      </c:layout>
      <c:barChart>
        <c:barDir val="col"/>
        <c:grouping val="clustered"/>
        <c:varyColors val="0"/>
        <c:ser>
          <c:idx val="1"/>
          <c:order val="0"/>
          <c:tx>
            <c:v>CDS Premium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Data'!$B$5:$P$5</c:f>
              <c:strCache>
                <c:ptCount val="11"/>
                <c:pt idx="0">
                  <c:v>AAA</c:v>
                </c:pt>
                <c:pt idx="1">
                  <c:v>AA+</c:v>
                </c:pt>
                <c:pt idx="2">
                  <c:v>AA</c:v>
                </c:pt>
                <c:pt idx="3">
                  <c:v>AA-</c:v>
                </c:pt>
                <c:pt idx="4">
                  <c:v>A+</c:v>
                </c:pt>
                <c:pt idx="5">
                  <c:v>A</c:v>
                </c:pt>
                <c:pt idx="6">
                  <c:v>A-</c:v>
                </c:pt>
                <c:pt idx="7">
                  <c:v>BBB+</c:v>
                </c:pt>
                <c:pt idx="8">
                  <c:v>BBB</c:v>
                </c:pt>
                <c:pt idx="9">
                  <c:v>BBB-</c:v>
                </c:pt>
                <c:pt idx="10">
                  <c:v>BB</c:v>
                </c:pt>
              </c:strCache>
            </c:strRef>
          </c:cat>
          <c:val>
            <c:numRef>
              <c:f>'7. Credit Curve Data'!$B$8:$P$8</c:f>
              <c:numCache>
                <c:formatCode>#,##0_ ;[Red]\-#,##0\ </c:formatCode>
                <c:ptCount val="15"/>
                <c:pt idx="0">
                  <c:v>25.377355999999999</c:v>
                </c:pt>
                <c:pt idx="4">
                  <c:v>37.378917999999999</c:v>
                </c:pt>
                <c:pt idx="5">
                  <c:v>79.417832680000032</c:v>
                </c:pt>
                <c:pt idx="6">
                  <c:v>115.711545</c:v>
                </c:pt>
                <c:pt idx="7">
                  <c:v>65.836410000000001</c:v>
                </c:pt>
                <c:pt idx="8">
                  <c:v>359.38676099999998</c:v>
                </c:pt>
                <c:pt idx="9">
                  <c:v>174.83757314285711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5537200"/>
        <c:axId val="265537760"/>
      </c:barChart>
      <c:lineChart>
        <c:grouping val="standard"/>
        <c:varyColors val="0"/>
        <c:ser>
          <c:idx val="0"/>
          <c:order val="1"/>
          <c:tx>
            <c:v>Change in CDS Premium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'7. Credit Curve Data'!$B$26:$J$26</c:f>
              <c:numCache>
                <c:formatCode>#,##0</c:formatCode>
                <c:ptCount val="9"/>
                <c:pt idx="4">
                  <c:v>-5.1020730044284219</c:v>
                </c:pt>
                <c:pt idx="5">
                  <c:v>-2.7723667578512585</c:v>
                </c:pt>
                <c:pt idx="6">
                  <c:v>-0.13886158377554025</c:v>
                </c:pt>
                <c:pt idx="7">
                  <c:v>-0.58098183334914189</c:v>
                </c:pt>
                <c:pt idx="8">
                  <c:v>-0.63014651305050939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5538320"/>
        <c:axId val="265538880"/>
      </c:lineChart>
      <c:catAx>
        <c:axId val="2655372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Ratings</a:t>
                </a:r>
              </a:p>
            </c:rich>
          </c:tx>
          <c:layout>
            <c:manualLayout>
              <c:xMode val="edge"/>
              <c:yMode val="edge"/>
              <c:x val="0.43963666570197335"/>
              <c:y val="0.7442129834993289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5537760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2655377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CDS Premiums</a:t>
                </a:r>
              </a:p>
            </c:rich>
          </c:tx>
          <c:layout>
            <c:manualLayout>
              <c:xMode val="edge"/>
              <c:yMode val="edge"/>
              <c:x val="3.0189642279963833E-2"/>
              <c:y val="0.13953993440612417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[Red]\-#,##0\ 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5537200"/>
        <c:crosses val="autoZero"/>
        <c:crossBetween val="between"/>
      </c:valAx>
      <c:catAx>
        <c:axId val="265538320"/>
        <c:scaling>
          <c:orientation val="minMax"/>
        </c:scaling>
        <c:delete val="1"/>
        <c:axPos val="b"/>
        <c:majorTickMark val="out"/>
        <c:minorTickMark val="none"/>
        <c:tickLblPos val="nextTo"/>
        <c:crossAx val="265538880"/>
        <c:crosses val="autoZero"/>
        <c:auto val="0"/>
        <c:lblAlgn val="ctr"/>
        <c:lblOffset val="100"/>
        <c:noMultiLvlLbl val="0"/>
      </c:catAx>
      <c:valAx>
        <c:axId val="26553888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Change in CDS Premiums</a:t>
                </a:r>
              </a:p>
            </c:rich>
          </c:tx>
          <c:layout>
            <c:manualLayout>
              <c:xMode val="edge"/>
              <c:yMode val="edge"/>
              <c:x val="0.89625500518642631"/>
              <c:y val="0.13566382511706518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5538320"/>
        <c:crosses val="max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20000638010476041"/>
          <c:y val="0.87987680861639417"/>
          <c:w val="0.57549005596181058"/>
          <c:h val="9.30266229374161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504281955433432"/>
          <c:y val="0.10156599506345292"/>
          <c:w val="0.68513647657902665"/>
          <c:h val="0.45704697778553816"/>
        </c:manualLayout>
      </c:layout>
      <c:barChart>
        <c:barDir val="col"/>
        <c:grouping val="clustered"/>
        <c:varyColors val="0"/>
        <c:ser>
          <c:idx val="1"/>
          <c:order val="0"/>
          <c:tx>
            <c:v>CDS Premium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Data'!$B$5:$P$5</c:f>
              <c:strCache>
                <c:ptCount val="11"/>
                <c:pt idx="0">
                  <c:v>AAA</c:v>
                </c:pt>
                <c:pt idx="1">
                  <c:v>AA+</c:v>
                </c:pt>
                <c:pt idx="2">
                  <c:v>AA</c:v>
                </c:pt>
                <c:pt idx="3">
                  <c:v>AA-</c:v>
                </c:pt>
                <c:pt idx="4">
                  <c:v>A+</c:v>
                </c:pt>
                <c:pt idx="5">
                  <c:v>A</c:v>
                </c:pt>
                <c:pt idx="6">
                  <c:v>A-</c:v>
                </c:pt>
                <c:pt idx="7">
                  <c:v>BBB+</c:v>
                </c:pt>
                <c:pt idx="8">
                  <c:v>BBB</c:v>
                </c:pt>
                <c:pt idx="9">
                  <c:v>BBB-</c:v>
                </c:pt>
                <c:pt idx="10">
                  <c:v>BB</c:v>
                </c:pt>
              </c:strCache>
            </c:strRef>
          </c:cat>
          <c:val>
            <c:numRef>
              <c:f>'7. Credit Curve Data'!$B$9:$P$9</c:f>
              <c:numCache>
                <c:formatCode>#,##0_ ;[Red]\-#,##0\ </c:formatCode>
                <c:ptCount val="15"/>
                <c:pt idx="0">
                  <c:v>15.196482666666666</c:v>
                </c:pt>
                <c:pt idx="3">
                  <c:v>25.061346</c:v>
                </c:pt>
                <c:pt idx="4">
                  <c:v>27.436223249999998</c:v>
                </c:pt>
                <c:pt idx="5">
                  <c:v>54.967790416666666</c:v>
                </c:pt>
                <c:pt idx="7">
                  <c:v>71.654812800000002</c:v>
                </c:pt>
                <c:pt idx="8">
                  <c:v>255.47286566666668</c:v>
                </c:pt>
                <c:pt idx="9">
                  <c:v>63.344943000000001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5981088"/>
        <c:axId val="265981648"/>
      </c:barChart>
      <c:lineChart>
        <c:grouping val="standard"/>
        <c:varyColors val="0"/>
        <c:ser>
          <c:idx val="0"/>
          <c:order val="1"/>
          <c:tx>
            <c:v>Change in CDS Premium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'7. Credit Curve Data'!$B$27:$J$27</c:f>
              <c:numCache>
                <c:formatCode>#,##0</c:formatCode>
                <c:ptCount val="9"/>
                <c:pt idx="0">
                  <c:v>-1.0296392141924531E-2</c:v>
                </c:pt>
                <c:pt idx="4">
                  <c:v>-0.24676959081940766</c:v>
                </c:pt>
                <c:pt idx="5">
                  <c:v>-0.45404286531365967</c:v>
                </c:pt>
                <c:pt idx="7">
                  <c:v>0.24223779616357724</c:v>
                </c:pt>
                <c:pt idx="8">
                  <c:v>-0.61856943967384315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5982208"/>
        <c:axId val="265982768"/>
      </c:lineChart>
      <c:catAx>
        <c:axId val="2659810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Ratings</a:t>
                </a:r>
              </a:p>
            </c:rich>
          </c:tx>
          <c:layout>
            <c:manualLayout>
              <c:xMode val="edge"/>
              <c:yMode val="edge"/>
              <c:x val="0.43894537496706443"/>
              <c:y val="0.7422130408483097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5981648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26598164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CDS Premiums</a:t>
                </a:r>
              </a:p>
            </c:rich>
          </c:tx>
          <c:layout>
            <c:manualLayout>
              <c:xMode val="edge"/>
              <c:yMode val="edge"/>
              <c:x val="3.0535330432491438E-2"/>
              <c:y val="0.1367234548931096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[Red]\-#,##0\ 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5981088"/>
        <c:crosses val="autoZero"/>
        <c:crossBetween val="between"/>
      </c:valAx>
      <c:catAx>
        <c:axId val="265982208"/>
        <c:scaling>
          <c:orientation val="minMax"/>
        </c:scaling>
        <c:delete val="1"/>
        <c:axPos val="b"/>
        <c:majorTickMark val="out"/>
        <c:minorTickMark val="none"/>
        <c:tickLblPos val="nextTo"/>
        <c:crossAx val="265982768"/>
        <c:crosses val="autoZero"/>
        <c:auto val="0"/>
        <c:lblAlgn val="ctr"/>
        <c:lblOffset val="100"/>
        <c:noMultiLvlLbl val="0"/>
      </c:catAx>
      <c:valAx>
        <c:axId val="26598276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Change in CDS Premiums</a:t>
                </a:r>
              </a:p>
            </c:rich>
          </c:tx>
          <c:layout>
            <c:manualLayout>
              <c:xMode val="edge"/>
              <c:yMode val="edge"/>
              <c:x val="0.89506687330240531"/>
              <c:y val="0.13281707046759228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5982208"/>
        <c:crosses val="max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9657118965916362"/>
          <c:y val="0.87893649574141952"/>
          <c:w val="0.58207973636936805"/>
          <c:h val="9.375322621241807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449145363612101"/>
          <c:y val="9.3865911402088414E-2"/>
          <c:w val="0.69393921812084436"/>
          <c:h val="0.49821137590339232"/>
        </c:manualLayout>
      </c:layout>
      <c:barChart>
        <c:barDir val="col"/>
        <c:grouping val="clustered"/>
        <c:varyColors val="0"/>
        <c:ser>
          <c:idx val="1"/>
          <c:order val="0"/>
          <c:tx>
            <c:v>CDS Premium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Data'!$B$5:$P$5</c:f>
              <c:strCache>
                <c:ptCount val="11"/>
                <c:pt idx="0">
                  <c:v>AAA</c:v>
                </c:pt>
                <c:pt idx="1">
                  <c:v>AA+</c:v>
                </c:pt>
                <c:pt idx="2">
                  <c:v>AA</c:v>
                </c:pt>
                <c:pt idx="3">
                  <c:v>AA-</c:v>
                </c:pt>
                <c:pt idx="4">
                  <c:v>A+</c:v>
                </c:pt>
                <c:pt idx="5">
                  <c:v>A</c:v>
                </c:pt>
                <c:pt idx="6">
                  <c:v>A-</c:v>
                </c:pt>
                <c:pt idx="7">
                  <c:v>BBB+</c:v>
                </c:pt>
                <c:pt idx="8">
                  <c:v>BBB</c:v>
                </c:pt>
                <c:pt idx="9">
                  <c:v>BBB-</c:v>
                </c:pt>
                <c:pt idx="10">
                  <c:v>BB</c:v>
                </c:pt>
              </c:strCache>
            </c:strRef>
          </c:cat>
          <c:val>
            <c:numRef>
              <c:f>'7. Credit Curve Data'!$B$10:$P$10</c:f>
              <c:numCache>
                <c:formatCode>#,##0_ ;[Red]\-#,##0\ </c:formatCode>
                <c:ptCount val="15"/>
                <c:pt idx="8">
                  <c:v>111.91850033333333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5985568"/>
        <c:axId val="265986128"/>
      </c:barChart>
      <c:lineChart>
        <c:grouping val="standard"/>
        <c:varyColors val="0"/>
        <c:ser>
          <c:idx val="0"/>
          <c:order val="1"/>
          <c:tx>
            <c:v>Change in CDS Premium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'7. Credit Curve Data'!$B$28:$J$28</c:f>
              <c:numCache>
                <c:formatCode>#,##0</c:formatCode>
                <c:ptCount val="9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5986688"/>
        <c:axId val="265987248"/>
      </c:lineChart>
      <c:catAx>
        <c:axId val="265985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Ratings</a:t>
                </a:r>
              </a:p>
            </c:rich>
          </c:tx>
          <c:layout>
            <c:manualLayout>
              <c:xMode val="edge"/>
              <c:yMode val="edge"/>
              <c:x val="0.4429803775949499"/>
              <c:y val="0.761757973301563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5986128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26598612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CDS Premiums</a:t>
                </a:r>
              </a:p>
            </c:rich>
          </c:tx>
          <c:layout>
            <c:manualLayout>
              <c:xMode val="edge"/>
              <c:yMode val="edge"/>
              <c:x val="3.0419253397078107E-2"/>
              <c:y val="0.1660704586344641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[Red]\-#,##0\ 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5985568"/>
        <c:crosses val="autoZero"/>
        <c:crossBetween val="between"/>
      </c:valAx>
      <c:catAx>
        <c:axId val="265986688"/>
        <c:scaling>
          <c:orientation val="minMax"/>
        </c:scaling>
        <c:delete val="1"/>
        <c:axPos val="b"/>
        <c:majorTickMark val="out"/>
        <c:minorTickMark val="none"/>
        <c:tickLblPos val="nextTo"/>
        <c:crossAx val="265987248"/>
        <c:crosses val="autoZero"/>
        <c:auto val="0"/>
        <c:lblAlgn val="ctr"/>
        <c:lblOffset val="100"/>
        <c:noMultiLvlLbl val="0"/>
      </c:catAx>
      <c:valAx>
        <c:axId val="26598724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Change in CDS Premiums</a:t>
                </a:r>
              </a:p>
            </c:rich>
          </c:tx>
          <c:layout>
            <c:manualLayout>
              <c:xMode val="edge"/>
              <c:yMode val="edge"/>
              <c:x val="0.89546677187648671"/>
              <c:y val="0.16246023127284534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5986688"/>
        <c:crosses val="max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20152755375564246"/>
          <c:y val="0.88811593095822117"/>
          <c:w val="0.57986701788180139"/>
          <c:h val="8.664545667885084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504281955433432"/>
          <c:y val="9.4548413380301538E-2"/>
          <c:w val="0.68513647657902665"/>
          <c:h val="0.49456093152773112"/>
        </c:manualLayout>
      </c:layout>
      <c:barChart>
        <c:barDir val="col"/>
        <c:grouping val="clustered"/>
        <c:varyColors val="0"/>
        <c:ser>
          <c:idx val="1"/>
          <c:order val="0"/>
          <c:tx>
            <c:v>CDS Premium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Data'!$B$5:$P$5</c:f>
              <c:strCache>
                <c:ptCount val="11"/>
                <c:pt idx="0">
                  <c:v>AAA</c:v>
                </c:pt>
                <c:pt idx="1">
                  <c:v>AA+</c:v>
                </c:pt>
                <c:pt idx="2">
                  <c:v>AA</c:v>
                </c:pt>
                <c:pt idx="3">
                  <c:v>AA-</c:v>
                </c:pt>
                <c:pt idx="4">
                  <c:v>A+</c:v>
                </c:pt>
                <c:pt idx="5">
                  <c:v>A</c:v>
                </c:pt>
                <c:pt idx="6">
                  <c:v>A-</c:v>
                </c:pt>
                <c:pt idx="7">
                  <c:v>BBB+</c:v>
                </c:pt>
                <c:pt idx="8">
                  <c:v>BBB</c:v>
                </c:pt>
                <c:pt idx="9">
                  <c:v>BBB-</c:v>
                </c:pt>
                <c:pt idx="10">
                  <c:v>BB</c:v>
                </c:pt>
              </c:strCache>
            </c:strRef>
          </c:cat>
          <c:val>
            <c:numRef>
              <c:f>'7. Credit Curve Data'!$B$14:$P$14</c:f>
              <c:numCache>
                <c:formatCode>#,##0_ ;[Red]\-#,##0\ </c:formatCode>
                <c:ptCount val="15"/>
                <c:pt idx="2">
                  <c:v>30.673278</c:v>
                </c:pt>
                <c:pt idx="3">
                  <c:v>24.991405</c:v>
                </c:pt>
                <c:pt idx="4">
                  <c:v>98.38444699999998</c:v>
                </c:pt>
                <c:pt idx="5">
                  <c:v>43.375922624999994</c:v>
                </c:pt>
                <c:pt idx="6">
                  <c:v>53.4217972</c:v>
                </c:pt>
                <c:pt idx="7">
                  <c:v>88.408521222222205</c:v>
                </c:pt>
                <c:pt idx="8">
                  <c:v>211.5299597333333</c:v>
                </c:pt>
                <c:pt idx="9">
                  <c:v>105.71676335714288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5990048"/>
        <c:axId val="265990608"/>
      </c:barChart>
      <c:lineChart>
        <c:grouping val="standard"/>
        <c:varyColors val="0"/>
        <c:ser>
          <c:idx val="0"/>
          <c:order val="1"/>
          <c:tx>
            <c:v>Change in CDS Premium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'7. Credit Curve Data'!$B$32:$J$32</c:f>
              <c:numCache>
                <c:formatCode>#,##0</c:formatCode>
                <c:ptCount val="9"/>
                <c:pt idx="2">
                  <c:v>0.70431045501614453</c:v>
                </c:pt>
                <c:pt idx="3">
                  <c:v>-0.11792693538574553</c:v>
                </c:pt>
                <c:pt idx="4">
                  <c:v>-9.3628869893999878E-2</c:v>
                </c:pt>
                <c:pt idx="5">
                  <c:v>-0.54632300393249056</c:v>
                </c:pt>
                <c:pt idx="6">
                  <c:v>-3.1125981329549122</c:v>
                </c:pt>
                <c:pt idx="7">
                  <c:v>-0.44549890200731157</c:v>
                </c:pt>
                <c:pt idx="8">
                  <c:v>-0.37508575450408899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5991168"/>
        <c:axId val="265991728"/>
      </c:lineChart>
      <c:catAx>
        <c:axId val="265990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Ratigs</a:t>
                </a:r>
              </a:p>
            </c:rich>
          </c:tx>
          <c:layout>
            <c:manualLayout>
              <c:xMode val="edge"/>
              <c:yMode val="edge"/>
              <c:x val="0.44657920757518726"/>
              <c:y val="0.76002378448011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5990608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2659906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CDS premiums</a:t>
                </a:r>
              </a:p>
            </c:rich>
          </c:tx>
          <c:layout>
            <c:manualLayout>
              <c:xMode val="edge"/>
              <c:yMode val="edge"/>
              <c:x val="3.0535330432491438E-2"/>
              <c:y val="0.16364148469667575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[Red]\-#,##0\ 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5990048"/>
        <c:crosses val="autoZero"/>
        <c:crossBetween val="between"/>
      </c:valAx>
      <c:catAx>
        <c:axId val="265991168"/>
        <c:scaling>
          <c:orientation val="minMax"/>
        </c:scaling>
        <c:delete val="1"/>
        <c:axPos val="b"/>
        <c:majorTickMark val="out"/>
        <c:minorTickMark val="none"/>
        <c:tickLblPos val="nextTo"/>
        <c:crossAx val="265991728"/>
        <c:crosses val="autoZero"/>
        <c:auto val="0"/>
        <c:lblAlgn val="ctr"/>
        <c:lblOffset val="100"/>
        <c:noMultiLvlLbl val="0"/>
      </c:catAx>
      <c:valAx>
        <c:axId val="26599172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Change in CDS Premiums</a:t>
                </a:r>
              </a:p>
            </c:rich>
          </c:tx>
          <c:layout>
            <c:manualLayout>
              <c:xMode val="edge"/>
              <c:yMode val="edge"/>
              <c:x val="0.89506687330240531"/>
              <c:y val="0.16000500725897185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5991168"/>
        <c:crosses val="max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9657118965916362"/>
          <c:y val="0.88730049479975293"/>
          <c:w val="0.58207973636936805"/>
          <c:h val="8.727545850489372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504281955433432"/>
          <c:y val="9.8862481764292784E-2"/>
          <c:w val="0.68513647657902665"/>
          <c:h val="0.46009078051843949"/>
        </c:manualLayout>
      </c:layout>
      <c:barChart>
        <c:barDir val="col"/>
        <c:grouping val="clustered"/>
        <c:varyColors val="0"/>
        <c:ser>
          <c:idx val="1"/>
          <c:order val="0"/>
          <c:tx>
            <c:v>CDS Premium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Data'!$B$5:$P$5</c:f>
              <c:strCache>
                <c:ptCount val="11"/>
                <c:pt idx="0">
                  <c:v>AAA</c:v>
                </c:pt>
                <c:pt idx="1">
                  <c:v>AA+</c:v>
                </c:pt>
                <c:pt idx="2">
                  <c:v>AA</c:v>
                </c:pt>
                <c:pt idx="3">
                  <c:v>AA-</c:v>
                </c:pt>
                <c:pt idx="4">
                  <c:v>A+</c:v>
                </c:pt>
                <c:pt idx="5">
                  <c:v>A</c:v>
                </c:pt>
                <c:pt idx="6">
                  <c:v>A-</c:v>
                </c:pt>
                <c:pt idx="7">
                  <c:v>BBB+</c:v>
                </c:pt>
                <c:pt idx="8">
                  <c:v>BBB</c:v>
                </c:pt>
                <c:pt idx="9">
                  <c:v>BBB-</c:v>
                </c:pt>
                <c:pt idx="10">
                  <c:v>BB</c:v>
                </c:pt>
              </c:strCache>
            </c:strRef>
          </c:cat>
          <c:val>
            <c:numRef>
              <c:f>'7. Credit Curve Data'!$B$11:$P$11</c:f>
              <c:numCache>
                <c:formatCode>#,##0_ ;[Red]\-#,##0\ </c:formatCode>
                <c:ptCount val="15"/>
                <c:pt idx="6">
                  <c:v>81.784013999999999</c:v>
                </c:pt>
                <c:pt idx="7">
                  <c:v>51.279600142857142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5534400"/>
        <c:axId val="265533840"/>
      </c:barChart>
      <c:lineChart>
        <c:grouping val="standard"/>
        <c:varyColors val="0"/>
        <c:ser>
          <c:idx val="0"/>
          <c:order val="1"/>
          <c:tx>
            <c:v>Change in CDS Premium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'7. Credit Curve Data'!$B$29:$J$29</c:f>
              <c:numCache>
                <c:formatCode>#,##0</c:formatCode>
                <c:ptCount val="9"/>
                <c:pt idx="7">
                  <c:v>-2.1626541983877332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5533280"/>
        <c:axId val="265532720"/>
      </c:lineChart>
      <c:catAx>
        <c:axId val="2655344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Ratings</a:t>
                </a:r>
              </a:p>
            </c:rich>
          </c:tx>
          <c:layout>
            <c:manualLayout>
              <c:xMode val="edge"/>
              <c:yMode val="edge"/>
              <c:x val="0.43894537496706443"/>
              <c:y val="0.7490734195217568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28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5533840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2655338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CDS Premiums</a:t>
                </a:r>
              </a:p>
            </c:rich>
          </c:tx>
          <c:layout>
            <c:manualLayout>
              <c:xMode val="edge"/>
              <c:yMode val="edge"/>
              <c:x val="3.0535330432491438E-2"/>
              <c:y val="0.1406889163568781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[Red]\-#,##0\ 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5534400"/>
        <c:crosses val="autoZero"/>
        <c:crossBetween val="between"/>
      </c:valAx>
      <c:catAx>
        <c:axId val="265533280"/>
        <c:scaling>
          <c:orientation val="minMax"/>
        </c:scaling>
        <c:delete val="1"/>
        <c:axPos val="b"/>
        <c:majorTickMark val="out"/>
        <c:minorTickMark val="none"/>
        <c:tickLblPos val="nextTo"/>
        <c:crossAx val="265532720"/>
        <c:crosses val="autoZero"/>
        <c:auto val="0"/>
        <c:lblAlgn val="ctr"/>
        <c:lblOffset val="100"/>
        <c:noMultiLvlLbl val="0"/>
      </c:catAx>
      <c:valAx>
        <c:axId val="26553272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Change in CDS Premiums</a:t>
                </a:r>
              </a:p>
            </c:rich>
          </c:tx>
          <c:layout>
            <c:manualLayout>
              <c:xMode val="edge"/>
              <c:yMode val="edge"/>
              <c:x val="0.89506687330240531"/>
              <c:y val="0.1368865132120976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5533280"/>
        <c:crosses val="max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9657118965916362"/>
          <c:y val="0.88215752958907401"/>
          <c:w val="0.58207973636936805"/>
          <c:h val="9.12576754747317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504281955433432"/>
          <c:y val="9.9620438110972764E-2"/>
          <c:w val="0.68513647657902665"/>
          <c:h val="0.46744974805917988"/>
        </c:manualLayout>
      </c:layout>
      <c:barChart>
        <c:barDir val="col"/>
        <c:grouping val="clustered"/>
        <c:varyColors val="0"/>
        <c:ser>
          <c:idx val="1"/>
          <c:order val="0"/>
          <c:tx>
            <c:v>CDS Premium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Data'!$B$5:$P$5</c:f>
              <c:strCache>
                <c:ptCount val="11"/>
                <c:pt idx="0">
                  <c:v>AAA</c:v>
                </c:pt>
                <c:pt idx="1">
                  <c:v>AA+</c:v>
                </c:pt>
                <c:pt idx="2">
                  <c:v>AA</c:v>
                </c:pt>
                <c:pt idx="3">
                  <c:v>AA-</c:v>
                </c:pt>
                <c:pt idx="4">
                  <c:v>A+</c:v>
                </c:pt>
                <c:pt idx="5">
                  <c:v>A</c:v>
                </c:pt>
                <c:pt idx="6">
                  <c:v>A-</c:v>
                </c:pt>
                <c:pt idx="7">
                  <c:v>BBB+</c:v>
                </c:pt>
                <c:pt idx="8">
                  <c:v>BBB</c:v>
                </c:pt>
                <c:pt idx="9">
                  <c:v>BBB-</c:v>
                </c:pt>
                <c:pt idx="10">
                  <c:v>BB</c:v>
                </c:pt>
              </c:strCache>
            </c:strRef>
          </c:cat>
          <c:val>
            <c:numRef>
              <c:f>'7. Credit Curve Data'!$B$15:$P$15</c:f>
              <c:numCache>
                <c:formatCode>#,##0_ ;[Red]\-#,##0\ </c:formatCode>
                <c:ptCount val="15"/>
                <c:pt idx="4">
                  <c:v>50.894979666666664</c:v>
                </c:pt>
                <c:pt idx="8">
                  <c:v>145.75901400000001</c:v>
                </c:pt>
                <c:pt idx="9">
                  <c:v>269.535661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6423920"/>
        <c:axId val="266424480"/>
      </c:barChart>
      <c:lineChart>
        <c:grouping val="standard"/>
        <c:varyColors val="0"/>
        <c:ser>
          <c:idx val="0"/>
          <c:order val="1"/>
          <c:tx>
            <c:v>Change in CDS Premium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'7. Credit Curve Data'!$B$33:$O$33</c:f>
              <c:numCache>
                <c:formatCode>#,##0</c:formatCode>
                <c:ptCount val="14"/>
                <c:pt idx="4">
                  <c:v>-0.25907629433778473</c:v>
                </c:pt>
                <c:pt idx="8">
                  <c:v>-0.57066424245913261</c:v>
                </c:pt>
                <c:pt idx="9">
                  <c:v>-0.79439954097046073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6425040"/>
        <c:axId val="266425600"/>
      </c:lineChart>
      <c:catAx>
        <c:axId val="2664239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Ratings</a:t>
                </a:r>
              </a:p>
            </c:rich>
          </c:tx>
          <c:layout>
            <c:manualLayout>
              <c:xMode val="edge"/>
              <c:yMode val="edge"/>
              <c:x val="0.43894537496706443"/>
              <c:y val="0.7471532858322956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6424480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26642448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CDS Premiums</a:t>
                </a:r>
              </a:p>
            </c:rich>
          </c:tx>
          <c:layout>
            <c:manualLayout>
              <c:xMode val="edge"/>
              <c:yMode val="edge"/>
              <c:x val="3.0535330432491438E-2"/>
              <c:y val="0.14559910185449865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[Red]\-#,##0\ 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6423920"/>
        <c:crosses val="autoZero"/>
        <c:crossBetween val="between"/>
      </c:valAx>
      <c:catAx>
        <c:axId val="266425040"/>
        <c:scaling>
          <c:orientation val="minMax"/>
        </c:scaling>
        <c:delete val="1"/>
        <c:axPos val="b"/>
        <c:majorTickMark val="out"/>
        <c:minorTickMark val="none"/>
        <c:tickLblPos val="nextTo"/>
        <c:crossAx val="266425600"/>
        <c:crosses val="autoZero"/>
        <c:auto val="0"/>
        <c:lblAlgn val="ctr"/>
        <c:lblOffset val="100"/>
        <c:noMultiLvlLbl val="0"/>
      </c:catAx>
      <c:valAx>
        <c:axId val="26642560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Change in CDS Premiums</a:t>
                </a:r>
              </a:p>
            </c:rich>
          </c:tx>
          <c:layout>
            <c:manualLayout>
              <c:xMode val="edge"/>
              <c:yMode val="edge"/>
              <c:x val="0.89506687330240531"/>
              <c:y val="0.14176754654253815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6425040"/>
        <c:crosses val="max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9657118965916362"/>
          <c:y val="0.88125772175091288"/>
          <c:w val="0.58207973636936805"/>
          <c:h val="9.195732748705177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504281955433432"/>
          <c:y val="0.10196390820797206"/>
          <c:w val="0.68513647657902665"/>
          <c:h val="0.45491589815864458"/>
        </c:manualLayout>
      </c:layout>
      <c:barChart>
        <c:barDir val="col"/>
        <c:grouping val="clustered"/>
        <c:varyColors val="0"/>
        <c:ser>
          <c:idx val="1"/>
          <c:order val="0"/>
          <c:tx>
            <c:v>CDS Premium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Data'!$B$5:$P$5</c:f>
              <c:strCache>
                <c:ptCount val="11"/>
                <c:pt idx="0">
                  <c:v>AAA</c:v>
                </c:pt>
                <c:pt idx="1">
                  <c:v>AA+</c:v>
                </c:pt>
                <c:pt idx="2">
                  <c:v>AA</c:v>
                </c:pt>
                <c:pt idx="3">
                  <c:v>AA-</c:v>
                </c:pt>
                <c:pt idx="4">
                  <c:v>A+</c:v>
                </c:pt>
                <c:pt idx="5">
                  <c:v>A</c:v>
                </c:pt>
                <c:pt idx="6">
                  <c:v>A-</c:v>
                </c:pt>
                <c:pt idx="7">
                  <c:v>BBB+</c:v>
                </c:pt>
                <c:pt idx="8">
                  <c:v>BBB</c:v>
                </c:pt>
                <c:pt idx="9">
                  <c:v>BBB-</c:v>
                </c:pt>
                <c:pt idx="10">
                  <c:v>BB</c:v>
                </c:pt>
              </c:strCache>
            </c:strRef>
          </c:cat>
          <c:val>
            <c:numRef>
              <c:f>'7. Credit Curve Data'!$B$12:$P$12</c:f>
              <c:numCache>
                <c:formatCode>#,##0_ ;[Red]\-#,##0\ </c:formatCode>
                <c:ptCount val="15"/>
                <c:pt idx="2">
                  <c:v>37.993335999999999</c:v>
                </c:pt>
                <c:pt idx="3">
                  <c:v>20.061068333333335</c:v>
                </c:pt>
                <c:pt idx="4">
                  <c:v>38.727189750000001</c:v>
                </c:pt>
                <c:pt idx="5">
                  <c:v>77.573357095238094</c:v>
                </c:pt>
                <c:pt idx="7">
                  <c:v>70.159315000000007</c:v>
                </c:pt>
                <c:pt idx="8">
                  <c:v>148.20566700000001</c:v>
                </c:pt>
                <c:pt idx="10">
                  <c:v>279.51108099999999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6428400"/>
        <c:axId val="266428960"/>
      </c:barChart>
      <c:lineChart>
        <c:grouping val="standard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'7. Credit Curve Data'!$B$30:$J$30</c:f>
              <c:numCache>
                <c:formatCode>#,##0</c:formatCode>
                <c:ptCount val="9"/>
                <c:pt idx="2">
                  <c:v>-2.3189838837415565E-2</c:v>
                </c:pt>
                <c:pt idx="3">
                  <c:v>-4.4204322543762109E-2</c:v>
                </c:pt>
                <c:pt idx="4">
                  <c:v>-6.8829432968816592E-2</c:v>
                </c:pt>
                <c:pt idx="5">
                  <c:v>-3.8049346704113378</c:v>
                </c:pt>
                <c:pt idx="8">
                  <c:v>-0.33642997030425398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6429520"/>
        <c:axId val="266430080"/>
      </c:lineChart>
      <c:catAx>
        <c:axId val="2664284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Ratings</a:t>
                </a:r>
              </a:p>
            </c:rich>
          </c:tx>
          <c:layout>
            <c:manualLayout>
              <c:xMode val="edge"/>
              <c:yMode val="edge"/>
              <c:x val="0.43894537496706443"/>
              <c:y val="0.7411991788964122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6428960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2664289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CDS Premiums</a:t>
                </a:r>
              </a:p>
            </c:rich>
          </c:tx>
          <c:layout>
            <c:manualLayout>
              <c:xMode val="edge"/>
              <c:yMode val="edge"/>
              <c:x val="3.0535330432491438E-2"/>
              <c:y val="0.1372591072030393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[Red]\-#,##0\ 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6428400"/>
        <c:crosses val="autoZero"/>
        <c:crossBetween val="between"/>
      </c:valAx>
      <c:catAx>
        <c:axId val="266429520"/>
        <c:scaling>
          <c:orientation val="minMax"/>
        </c:scaling>
        <c:delete val="1"/>
        <c:axPos val="b"/>
        <c:majorTickMark val="out"/>
        <c:minorTickMark val="none"/>
        <c:tickLblPos val="nextTo"/>
        <c:crossAx val="266430080"/>
        <c:crosses val="autoZero"/>
        <c:auto val="0"/>
        <c:lblAlgn val="ctr"/>
        <c:lblOffset val="100"/>
        <c:noMultiLvlLbl val="0"/>
      </c:catAx>
      <c:valAx>
        <c:axId val="26643008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Change in CDS Premiums</a:t>
                </a:r>
              </a:p>
            </c:rich>
          </c:tx>
          <c:layout>
            <c:manualLayout>
              <c:xMode val="edge"/>
              <c:yMode val="edge"/>
              <c:x val="0.89506687330240531"/>
              <c:y val="0.1333374184258096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6429520"/>
        <c:crosses val="max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29199409726069936"/>
          <c:y val="0.87845828609945154"/>
          <c:w val="0.38932546301426585"/>
          <c:h val="9.41205306535126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421713366037794"/>
          <c:y val="0.10196390820797206"/>
          <c:w val="0.68692897875074765"/>
          <c:h val="0.45491589815864458"/>
        </c:manualLayout>
      </c:layout>
      <c:barChart>
        <c:barDir val="col"/>
        <c:grouping val="clustered"/>
        <c:varyColors val="0"/>
        <c:ser>
          <c:idx val="1"/>
          <c:order val="0"/>
          <c:tx>
            <c:v>CDS Premium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Data'!$B$5:$P$5</c:f>
              <c:strCache>
                <c:ptCount val="11"/>
                <c:pt idx="0">
                  <c:v>AAA</c:v>
                </c:pt>
                <c:pt idx="1">
                  <c:v>AA+</c:v>
                </c:pt>
                <c:pt idx="2">
                  <c:v>AA</c:v>
                </c:pt>
                <c:pt idx="3">
                  <c:v>AA-</c:v>
                </c:pt>
                <c:pt idx="4">
                  <c:v>A+</c:v>
                </c:pt>
                <c:pt idx="5">
                  <c:v>A</c:v>
                </c:pt>
                <c:pt idx="6">
                  <c:v>A-</c:v>
                </c:pt>
                <c:pt idx="7">
                  <c:v>BBB+</c:v>
                </c:pt>
                <c:pt idx="8">
                  <c:v>BBB</c:v>
                </c:pt>
                <c:pt idx="9">
                  <c:v>BBB-</c:v>
                </c:pt>
                <c:pt idx="10">
                  <c:v>BB</c:v>
                </c:pt>
              </c:strCache>
            </c:strRef>
          </c:cat>
          <c:val>
            <c:numRef>
              <c:f>'7. Credit Curve Data'!$B$16:$P$16</c:f>
              <c:numCache>
                <c:formatCode>#,##0_ ;[Red]\-#,##0\ </c:formatCode>
                <c:ptCount val="15"/>
                <c:pt idx="4">
                  <c:v>63.369548000000002</c:v>
                </c:pt>
                <c:pt idx="7">
                  <c:v>72.012502428571423</c:v>
                </c:pt>
                <c:pt idx="9">
                  <c:v>124.335255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6432880"/>
        <c:axId val="266433440"/>
      </c:barChart>
      <c:lineChart>
        <c:grouping val="standard"/>
        <c:varyColors val="0"/>
        <c:ser>
          <c:idx val="0"/>
          <c:order val="1"/>
          <c:tx>
            <c:v>Change in CDS Premium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'7. Credit Curve Data'!$B$34:$O$34</c:f>
              <c:numCache>
                <c:formatCode>#,##0</c:formatCode>
                <c:ptCount val="14"/>
                <c:pt idx="4">
                  <c:v>-6.5619932471940021E-2</c:v>
                </c:pt>
                <c:pt idx="7">
                  <c:v>-0.56609137394528841</c:v>
                </c:pt>
                <c:pt idx="9">
                  <c:v>-0.69364862164164509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6434000"/>
        <c:axId val="266434560"/>
      </c:lineChart>
      <c:catAx>
        <c:axId val="2664328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Ratings</a:t>
                </a:r>
              </a:p>
            </c:rich>
          </c:tx>
          <c:layout>
            <c:manualLayout>
              <c:xMode val="edge"/>
              <c:yMode val="edge"/>
              <c:x val="0.44024177643694323"/>
              <c:y val="0.7411991788964122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6433440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2664334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CDS premiums</a:t>
                </a:r>
              </a:p>
            </c:rich>
          </c:tx>
          <c:layout>
            <c:manualLayout>
              <c:xMode val="edge"/>
              <c:yMode val="edge"/>
              <c:x val="3.0361501823237463E-2"/>
              <c:y val="0.1372591072030393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[Red]\-#,##0\ 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6432880"/>
        <c:crosses val="autoZero"/>
        <c:crossBetween val="between"/>
      </c:valAx>
      <c:catAx>
        <c:axId val="266434000"/>
        <c:scaling>
          <c:orientation val="minMax"/>
        </c:scaling>
        <c:delete val="1"/>
        <c:axPos val="b"/>
        <c:majorTickMark val="out"/>
        <c:minorTickMark val="none"/>
        <c:tickLblPos val="nextTo"/>
        <c:crossAx val="266434560"/>
        <c:crosses val="autoZero"/>
        <c:auto val="0"/>
        <c:lblAlgn val="ctr"/>
        <c:lblOffset val="100"/>
        <c:noMultiLvlLbl val="0"/>
      </c:catAx>
      <c:valAx>
        <c:axId val="26643456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Change in CDS Premiums</a:t>
                </a:r>
              </a:p>
            </c:rich>
          </c:tx>
          <c:layout>
            <c:manualLayout>
              <c:xMode val="edge"/>
              <c:yMode val="edge"/>
              <c:x val="0.89566430378550521"/>
              <c:y val="0.1333374184258096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6434000"/>
        <c:crosses val="max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9734976185104353"/>
          <c:y val="0.87845828609945154"/>
          <c:w val="0.57876612850546416"/>
          <c:h val="9.41205306535126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193552373920017"/>
          <c:y val="0.10077884151553412"/>
          <c:w val="0.70556823564876625"/>
          <c:h val="0.46125700539802156"/>
        </c:manualLayout>
      </c:layout>
      <c:barChart>
        <c:barDir val="col"/>
        <c:grouping val="clustered"/>
        <c:varyColors val="0"/>
        <c:ser>
          <c:idx val="1"/>
          <c:order val="0"/>
          <c:tx>
            <c:v>CDS Premium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Data'!$B$5:$P$5</c:f>
              <c:strCache>
                <c:ptCount val="11"/>
                <c:pt idx="0">
                  <c:v>AAA</c:v>
                </c:pt>
                <c:pt idx="1">
                  <c:v>AA+</c:v>
                </c:pt>
                <c:pt idx="2">
                  <c:v>AA</c:v>
                </c:pt>
                <c:pt idx="3">
                  <c:v>AA-</c:v>
                </c:pt>
                <c:pt idx="4">
                  <c:v>A+</c:v>
                </c:pt>
                <c:pt idx="5">
                  <c:v>A</c:v>
                </c:pt>
                <c:pt idx="6">
                  <c:v>A-</c:v>
                </c:pt>
                <c:pt idx="7">
                  <c:v>BBB+</c:v>
                </c:pt>
                <c:pt idx="8">
                  <c:v>BBB</c:v>
                </c:pt>
                <c:pt idx="9">
                  <c:v>BBB-</c:v>
                </c:pt>
                <c:pt idx="10">
                  <c:v>BB</c:v>
                </c:pt>
              </c:strCache>
            </c:strRef>
          </c:cat>
          <c:val>
            <c:numRef>
              <c:f>'7. Credit Curve Data'!$B$13:$P$13</c:f>
              <c:numCache>
                <c:formatCode>#,##0_ ;[Red]\-#,##0\ </c:formatCode>
                <c:ptCount val="15"/>
                <c:pt idx="1">
                  <c:v>19.154254000000002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6437360"/>
        <c:axId val="266437920"/>
      </c:barChart>
      <c:lineChart>
        <c:grouping val="standard"/>
        <c:varyColors val="0"/>
        <c:ser>
          <c:idx val="0"/>
          <c:order val="1"/>
          <c:tx>
            <c:v>Change in CDS Premium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'7. Credit Curve Data'!$B$31:$J$31</c:f>
              <c:numCache>
                <c:formatCode>#,##0</c:formatCode>
                <c:ptCount val="9"/>
                <c:pt idx="1">
                  <c:v>-1.6864396125798896E-2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6438480"/>
        <c:axId val="266439040"/>
      </c:lineChart>
      <c:catAx>
        <c:axId val="266437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Ratings</a:t>
                </a:r>
              </a:p>
            </c:rich>
          </c:tx>
          <c:layout>
            <c:manualLayout>
              <c:xMode val="edge"/>
              <c:yMode val="edge"/>
              <c:x val="0.43596086105127019"/>
              <c:y val="0.7442129834993289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6437920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2664379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CDS Premiums</a:t>
                </a:r>
              </a:p>
            </c:rich>
          </c:tx>
          <c:layout>
            <c:manualLayout>
              <c:xMode val="edge"/>
              <c:yMode val="edge"/>
              <c:x val="3.0593744635176855E-2"/>
              <c:y val="0.13953993440612417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[Red]\-#,##0\ 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6437360"/>
        <c:crosses val="autoZero"/>
        <c:crossBetween val="between"/>
      </c:valAx>
      <c:catAx>
        <c:axId val="266438480"/>
        <c:scaling>
          <c:orientation val="minMax"/>
        </c:scaling>
        <c:delete val="1"/>
        <c:axPos val="b"/>
        <c:majorTickMark val="out"/>
        <c:minorTickMark val="none"/>
        <c:tickLblPos val="nextTo"/>
        <c:crossAx val="266439040"/>
        <c:crosses val="autoZero"/>
        <c:auto val="0"/>
        <c:lblAlgn val="ctr"/>
        <c:lblOffset val="100"/>
        <c:noMultiLvlLbl val="0"/>
      </c:catAx>
      <c:valAx>
        <c:axId val="26643904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Change in CDS Premiums</a:t>
                </a:r>
              </a:p>
            </c:rich>
          </c:tx>
          <c:layout>
            <c:manualLayout>
              <c:xMode val="edge"/>
              <c:yMode val="edge"/>
              <c:x val="0.89486703057892303"/>
              <c:y val="0.13566382511706518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6438480"/>
        <c:crosses val="max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931230130095539"/>
          <c:y val="0.87987680861639417"/>
          <c:w val="0.5831932571080588"/>
          <c:h val="9.30266229374161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660876932731238"/>
          <c:y val="0.101170598878025"/>
          <c:w val="0.67549324601419081"/>
          <c:h val="0.45915887183103654"/>
        </c:manualLayout>
      </c:layout>
      <c:barChart>
        <c:barDir val="col"/>
        <c:grouping val="clustered"/>
        <c:varyColors val="0"/>
        <c:ser>
          <c:idx val="1"/>
          <c:order val="0"/>
          <c:tx>
            <c:v>CDS Premium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Data'!$B$5:$P$5</c:f>
              <c:strCache>
                <c:ptCount val="11"/>
                <c:pt idx="0">
                  <c:v>AAA</c:v>
                </c:pt>
                <c:pt idx="1">
                  <c:v>AA+</c:v>
                </c:pt>
                <c:pt idx="2">
                  <c:v>AA</c:v>
                </c:pt>
                <c:pt idx="3">
                  <c:v>AA-</c:v>
                </c:pt>
                <c:pt idx="4">
                  <c:v>A+</c:v>
                </c:pt>
                <c:pt idx="5">
                  <c:v>A</c:v>
                </c:pt>
                <c:pt idx="6">
                  <c:v>A-</c:v>
                </c:pt>
                <c:pt idx="7">
                  <c:v>BBB+</c:v>
                </c:pt>
                <c:pt idx="8">
                  <c:v>BBB</c:v>
                </c:pt>
                <c:pt idx="9">
                  <c:v>BBB-</c:v>
                </c:pt>
                <c:pt idx="10">
                  <c:v>BB</c:v>
                </c:pt>
              </c:strCache>
            </c:strRef>
          </c:cat>
          <c:val>
            <c:numRef>
              <c:f>'7. Credit Curve Data'!$B$17:$P$17</c:f>
              <c:numCache>
                <c:formatCode>#,##0_ ;[Red]\-#,##0\ </c:formatCode>
                <c:ptCount val="15"/>
                <c:pt idx="0">
                  <c:v>17.741700999999999</c:v>
                </c:pt>
                <c:pt idx="1">
                  <c:v>19.154254000000002</c:v>
                </c:pt>
                <c:pt idx="2">
                  <c:v>36.5293244</c:v>
                </c:pt>
                <c:pt idx="3">
                  <c:v>25.570285533333333</c:v>
                </c:pt>
                <c:pt idx="4">
                  <c:v>48.402947891891884</c:v>
                </c:pt>
                <c:pt idx="5">
                  <c:v>77.504032724137943</c:v>
                </c:pt>
                <c:pt idx="6">
                  <c:v>84.628925714285756</c:v>
                </c:pt>
                <c:pt idx="7">
                  <c:v>79.470869824561362</c:v>
                </c:pt>
                <c:pt idx="8">
                  <c:v>213.07216467307688</c:v>
                </c:pt>
                <c:pt idx="9">
                  <c:v>150.88223943589736</c:v>
                </c:pt>
                <c:pt idx="10">
                  <c:v>279.51108099999999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6683648"/>
        <c:axId val="266684208"/>
      </c:barChart>
      <c:lineChart>
        <c:grouping val="standard"/>
        <c:varyColors val="0"/>
        <c:ser>
          <c:idx val="0"/>
          <c:order val="1"/>
          <c:tx>
            <c:v>Change in CDS Premium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'7. Credit Curve Data'!$B$35:$P$35</c:f>
              <c:numCache>
                <c:formatCode>#,##0</c:formatCode>
                <c:ptCount val="15"/>
                <c:pt idx="0">
                  <c:v>-1.0296392141924531E-2</c:v>
                </c:pt>
                <c:pt idx="1">
                  <c:v>-1.6864396125798896E-2</c:v>
                </c:pt>
                <c:pt idx="2">
                  <c:v>0.12231021993329645</c:v>
                </c:pt>
                <c:pt idx="3">
                  <c:v>-0.10717018013423789</c:v>
                </c:pt>
                <c:pt idx="4">
                  <c:v>-0.31081514902174895</c:v>
                </c:pt>
                <c:pt idx="5">
                  <c:v>-2.4889680323450682</c:v>
                </c:pt>
                <c:pt idx="6">
                  <c:v>-2.6277057300179139</c:v>
                </c:pt>
                <c:pt idx="7">
                  <c:v>-0.14799252405414295</c:v>
                </c:pt>
                <c:pt idx="8">
                  <c:v>-0.54974328421702778</c:v>
                </c:pt>
                <c:pt idx="9">
                  <c:v>-0.80519372398821398</c:v>
                </c:pt>
                <c:pt idx="10">
                  <c:v>-1.06830706554669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6684768"/>
        <c:axId val="266685328"/>
      </c:lineChart>
      <c:catAx>
        <c:axId val="266683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Ratings</a:t>
                </a:r>
              </a:p>
            </c:rich>
          </c:tx>
          <c:layout>
            <c:manualLayout>
              <c:xMode val="edge"/>
              <c:yMode val="edge"/>
              <c:x val="0.44718407627196427"/>
              <c:y val="0.7432147840654913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6684208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2666842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CDS Premiums</a:t>
                </a:r>
              </a:p>
            </c:rich>
          </c:tx>
          <c:layout>
            <c:manualLayout>
              <c:xMode val="edge"/>
              <c:yMode val="edge"/>
              <c:x val="3.0189642279963833E-2"/>
              <c:y val="0.140082367677265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6683648"/>
        <c:crosses val="autoZero"/>
        <c:crossBetween val="between"/>
      </c:valAx>
      <c:catAx>
        <c:axId val="266684768"/>
        <c:scaling>
          <c:orientation val="minMax"/>
        </c:scaling>
        <c:delete val="1"/>
        <c:axPos val="b"/>
        <c:majorTickMark val="out"/>
        <c:minorTickMark val="none"/>
        <c:tickLblPos val="nextTo"/>
        <c:crossAx val="266685328"/>
        <c:crosses val="autoZero"/>
        <c:auto val="0"/>
        <c:lblAlgn val="ctr"/>
        <c:lblOffset val="100"/>
        <c:noMultiLvlLbl val="0"/>
      </c:catAx>
      <c:valAx>
        <c:axId val="26668532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Change in CDS Premiums</a:t>
                </a:r>
              </a:p>
            </c:rich>
          </c:tx>
          <c:layout>
            <c:manualLayout>
              <c:xMode val="edge"/>
              <c:yMode val="edge"/>
              <c:x val="0.89625500518642631"/>
              <c:y val="0.1361911907973413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6684768"/>
        <c:crosses val="max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20566693803225361"/>
          <c:y val="0.87940597486283267"/>
          <c:w val="0.57549005596181058"/>
          <c:h val="9.338824511817692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6121418999488117E-2"/>
          <c:y val="9.2529557715271077E-2"/>
          <c:w val="0.80224415088034318"/>
          <c:h val="0.59076563772057689"/>
        </c:manualLayout>
      </c:layout>
      <c:barChart>
        <c:barDir val="col"/>
        <c:grouping val="clustered"/>
        <c:varyColors val="0"/>
        <c:ser>
          <c:idx val="1"/>
          <c:order val="0"/>
          <c:tx>
            <c:v>CDS Premiums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Data'!$B$5:$P$5</c:f>
              <c:strCache>
                <c:ptCount val="11"/>
                <c:pt idx="0">
                  <c:v>AAA</c:v>
                </c:pt>
                <c:pt idx="1">
                  <c:v>AA+</c:v>
                </c:pt>
                <c:pt idx="2">
                  <c:v>AA</c:v>
                </c:pt>
                <c:pt idx="3">
                  <c:v>AA-</c:v>
                </c:pt>
                <c:pt idx="4">
                  <c:v>A+</c:v>
                </c:pt>
                <c:pt idx="5">
                  <c:v>A</c:v>
                </c:pt>
                <c:pt idx="6">
                  <c:v>A-</c:v>
                </c:pt>
                <c:pt idx="7">
                  <c:v>BBB+</c:v>
                </c:pt>
                <c:pt idx="8">
                  <c:v>BBB</c:v>
                </c:pt>
                <c:pt idx="9">
                  <c:v>BBB-</c:v>
                </c:pt>
                <c:pt idx="10">
                  <c:v>BB</c:v>
                </c:pt>
              </c:strCache>
            </c:strRef>
          </c:cat>
          <c:val>
            <c:numRef>
              <c:f>'7. Credit Curve Data'!$B$6:$P$6</c:f>
              <c:numCache>
                <c:formatCode>#,##0_ ;[Red]\-#,##0\ </c:formatCode>
                <c:ptCount val="15"/>
                <c:pt idx="3">
                  <c:v>24.309092</c:v>
                </c:pt>
                <c:pt idx="4">
                  <c:v>36.180813999999998</c:v>
                </c:pt>
                <c:pt idx="6">
                  <c:v>58.3902395</c:v>
                </c:pt>
                <c:pt idx="7">
                  <c:v>93.284502444444456</c:v>
                </c:pt>
                <c:pt idx="8">
                  <c:v>212.97885874999997</c:v>
                </c:pt>
                <c:pt idx="9">
                  <c:v>208.44298179999996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7902336"/>
        <c:axId val="267902896"/>
      </c:barChart>
      <c:lineChart>
        <c:grouping val="standard"/>
        <c:varyColors val="0"/>
        <c:ser>
          <c:idx val="0"/>
          <c:order val="1"/>
          <c:tx>
            <c:v>Weekly Change in CDS Premium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'7. Credit Curve Data'!$B$43:$J$43</c:f>
              <c:numCache>
                <c:formatCode>#,##0_ ;[Red]\-#,##0\ </c:formatCode>
                <c:ptCount val="9"/>
                <c:pt idx="2">
                  <c:v>-2.1751819999999995</c:v>
                </c:pt>
                <c:pt idx="3">
                  <c:v>-2.2801970000000011</c:v>
                </c:pt>
                <c:pt idx="5">
                  <c:v>-18.838868999999995</c:v>
                </c:pt>
                <c:pt idx="6">
                  <c:v>8.5482355000000005</c:v>
                </c:pt>
                <c:pt idx="7">
                  <c:v>-4.5299008571428487</c:v>
                </c:pt>
                <c:pt idx="8">
                  <c:v>-11.14429060000001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903456"/>
        <c:axId val="267904016"/>
      </c:lineChart>
      <c:catAx>
        <c:axId val="267902336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7902896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267902896"/>
        <c:scaling>
          <c:orientation val="minMax"/>
        </c:scaling>
        <c:delete val="0"/>
        <c:axPos val="l"/>
        <c:numFmt formatCode="#,##0_ ;[Red]\-#,##0\ 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7902336"/>
        <c:crosses val="autoZero"/>
        <c:crossBetween val="between"/>
      </c:valAx>
      <c:catAx>
        <c:axId val="267903456"/>
        <c:scaling>
          <c:orientation val="minMax"/>
        </c:scaling>
        <c:delete val="1"/>
        <c:axPos val="b"/>
        <c:majorTickMark val="out"/>
        <c:minorTickMark val="none"/>
        <c:tickLblPos val="nextTo"/>
        <c:crossAx val="267904016"/>
        <c:crosses val="autoZero"/>
        <c:auto val="0"/>
        <c:lblAlgn val="ctr"/>
        <c:lblOffset val="100"/>
        <c:noMultiLvlLbl val="0"/>
      </c:catAx>
      <c:valAx>
        <c:axId val="267904016"/>
        <c:scaling>
          <c:orientation val="minMax"/>
        </c:scaling>
        <c:delete val="0"/>
        <c:axPos val="r"/>
        <c:numFmt formatCode="#,##0.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7903456"/>
        <c:crosses val="max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51550559527775"/>
          <c:y val="0.88970728572376034"/>
          <c:w val="0.66545597768876397"/>
          <c:h val="8.54118994294809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6837243517533575E-2"/>
          <c:y val="9.8488362638831997E-2"/>
          <c:w val="0.80076951370268157"/>
          <c:h val="0.56441407819946032"/>
        </c:manualLayout>
      </c:layout>
      <c:barChart>
        <c:barDir val="col"/>
        <c:grouping val="clustered"/>
        <c:varyColors val="0"/>
        <c:ser>
          <c:idx val="1"/>
          <c:order val="0"/>
          <c:tx>
            <c:v>CDS Premium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Data'!$B$5:$P$5</c:f>
              <c:strCache>
                <c:ptCount val="11"/>
                <c:pt idx="0">
                  <c:v>AAA</c:v>
                </c:pt>
                <c:pt idx="1">
                  <c:v>AA+</c:v>
                </c:pt>
                <c:pt idx="2">
                  <c:v>AA</c:v>
                </c:pt>
                <c:pt idx="3">
                  <c:v>AA-</c:v>
                </c:pt>
                <c:pt idx="4">
                  <c:v>A+</c:v>
                </c:pt>
                <c:pt idx="5">
                  <c:v>A</c:v>
                </c:pt>
                <c:pt idx="6">
                  <c:v>A-</c:v>
                </c:pt>
                <c:pt idx="7">
                  <c:v>BBB+</c:v>
                </c:pt>
                <c:pt idx="8">
                  <c:v>BBB</c:v>
                </c:pt>
                <c:pt idx="9">
                  <c:v>BBB-</c:v>
                </c:pt>
                <c:pt idx="10">
                  <c:v>BB</c:v>
                </c:pt>
              </c:strCache>
            </c:strRef>
          </c:cat>
          <c:val>
            <c:numRef>
              <c:f>'7. Credit Curve Data'!$B$7:$P$7</c:f>
              <c:numCache>
                <c:formatCode>#,##0_ ;[Red]\-#,##0\ </c:formatCode>
                <c:ptCount val="15"/>
                <c:pt idx="3">
                  <c:v>34.863897999999999</c:v>
                </c:pt>
                <c:pt idx="4">
                  <c:v>77.238854599999996</c:v>
                </c:pt>
                <c:pt idx="5">
                  <c:v>101.03541261904762</c:v>
                </c:pt>
                <c:pt idx="6">
                  <c:v>108.35388133333333</c:v>
                </c:pt>
                <c:pt idx="7">
                  <c:v>101.74090622222222</c:v>
                </c:pt>
                <c:pt idx="8">
                  <c:v>95.772120999999999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7906816"/>
        <c:axId val="267907376"/>
      </c:barChart>
      <c:lineChart>
        <c:grouping val="standard"/>
        <c:varyColors val="0"/>
        <c:ser>
          <c:idx val="0"/>
          <c:order val="1"/>
          <c:tx>
            <c:v>Change in CDS Premium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'7. Credit Curve Data'!$B$44:$J$44</c:f>
              <c:numCache>
                <c:formatCode>#,##0_ ;[Red]\-#,##0\ </c:formatCode>
                <c:ptCount val="9"/>
                <c:pt idx="2">
                  <c:v>-1.2637909999999994</c:v>
                </c:pt>
                <c:pt idx="3">
                  <c:v>-15.751736499999996</c:v>
                </c:pt>
                <c:pt idx="4">
                  <c:v>7.8440396666666663</c:v>
                </c:pt>
                <c:pt idx="5">
                  <c:v>-4.756496599999994</c:v>
                </c:pt>
                <c:pt idx="6">
                  <c:v>55.33438566666667</c:v>
                </c:pt>
                <c:pt idx="7">
                  <c:v>-3.5832120000000032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907936"/>
        <c:axId val="267908496"/>
      </c:lineChart>
      <c:catAx>
        <c:axId val="267906816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7907376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267907376"/>
        <c:scaling>
          <c:orientation val="minMax"/>
        </c:scaling>
        <c:delete val="0"/>
        <c:axPos val="l"/>
        <c:numFmt formatCode="#,##0_ ;[Red]\-#,##0\ 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7906816"/>
        <c:crosses val="autoZero"/>
        <c:crossBetween val="between"/>
      </c:valAx>
      <c:catAx>
        <c:axId val="267907936"/>
        <c:scaling>
          <c:orientation val="minMax"/>
        </c:scaling>
        <c:delete val="1"/>
        <c:axPos val="b"/>
        <c:majorTickMark val="out"/>
        <c:minorTickMark val="none"/>
        <c:tickLblPos val="nextTo"/>
        <c:crossAx val="267908496"/>
        <c:crosses val="autoZero"/>
        <c:auto val="0"/>
        <c:lblAlgn val="ctr"/>
        <c:lblOffset val="100"/>
        <c:noMultiLvlLbl val="0"/>
      </c:catAx>
      <c:valAx>
        <c:axId val="267908496"/>
        <c:scaling>
          <c:orientation val="minMax"/>
        </c:scaling>
        <c:delete val="0"/>
        <c:axPos val="r"/>
        <c:numFmt formatCode="#,##0.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7907936"/>
        <c:crosses val="max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21229703386536208"/>
          <c:y val="0.88260724980184058"/>
          <c:w val="0.56798767832399499"/>
          <c:h val="9.091233474353722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34008008298282"/>
          <c:y val="0.10077884151553412"/>
          <c:w val="0.67549324601419081"/>
          <c:h val="0.46125700539802156"/>
        </c:manualLayout>
      </c:layout>
      <c:barChart>
        <c:barDir val="col"/>
        <c:grouping val="clustered"/>
        <c:varyColors val="0"/>
        <c:ser>
          <c:idx val="1"/>
          <c:order val="0"/>
          <c:tx>
            <c:v>CDS Premium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Data'!$B$5:$P$5</c:f>
              <c:strCache>
                <c:ptCount val="11"/>
                <c:pt idx="0">
                  <c:v>AAA</c:v>
                </c:pt>
                <c:pt idx="1">
                  <c:v>AA+</c:v>
                </c:pt>
                <c:pt idx="2">
                  <c:v>AA</c:v>
                </c:pt>
                <c:pt idx="3">
                  <c:v>AA-</c:v>
                </c:pt>
                <c:pt idx="4">
                  <c:v>A+</c:v>
                </c:pt>
                <c:pt idx="5">
                  <c:v>A</c:v>
                </c:pt>
                <c:pt idx="6">
                  <c:v>A-</c:v>
                </c:pt>
                <c:pt idx="7">
                  <c:v>BBB+</c:v>
                </c:pt>
                <c:pt idx="8">
                  <c:v>BBB</c:v>
                </c:pt>
                <c:pt idx="9">
                  <c:v>BBB-</c:v>
                </c:pt>
                <c:pt idx="10">
                  <c:v>BB</c:v>
                </c:pt>
              </c:strCache>
            </c:strRef>
          </c:cat>
          <c:val>
            <c:numRef>
              <c:f>'7. Credit Curve Data'!$B$8:$P$8</c:f>
              <c:numCache>
                <c:formatCode>#,##0_ ;[Red]\-#,##0\ </c:formatCode>
                <c:ptCount val="15"/>
                <c:pt idx="0">
                  <c:v>25.377355999999999</c:v>
                </c:pt>
                <c:pt idx="4">
                  <c:v>37.378917999999999</c:v>
                </c:pt>
                <c:pt idx="5">
                  <c:v>79.417832680000032</c:v>
                </c:pt>
                <c:pt idx="6">
                  <c:v>115.711545</c:v>
                </c:pt>
                <c:pt idx="7">
                  <c:v>65.836410000000001</c:v>
                </c:pt>
                <c:pt idx="8">
                  <c:v>359.38676099999998</c:v>
                </c:pt>
                <c:pt idx="9">
                  <c:v>174.83757314285711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8415312"/>
        <c:axId val="268415872"/>
      </c:barChart>
      <c:lineChart>
        <c:grouping val="standard"/>
        <c:varyColors val="0"/>
        <c:ser>
          <c:idx val="0"/>
          <c:order val="1"/>
          <c:tx>
            <c:v>Change in CDS Premium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'7. Credit Curve Data'!$B$45:$J$45</c:f>
              <c:numCache>
                <c:formatCode>#,##0_ ;[Red]\-#,##0\ </c:formatCode>
                <c:ptCount val="9"/>
                <c:pt idx="0">
                  <c:v>1.5471369999999993</c:v>
                </c:pt>
                <c:pt idx="4">
                  <c:v>-2.0530014583333323</c:v>
                </c:pt>
                <c:pt idx="5">
                  <c:v>-7.4674704999999975</c:v>
                </c:pt>
                <c:pt idx="6">
                  <c:v>9.4422747999999963</c:v>
                </c:pt>
                <c:pt idx="7">
                  <c:v>-5.1424749999999904</c:v>
                </c:pt>
                <c:pt idx="8">
                  <c:v>-0.76118000000001018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8416432"/>
        <c:axId val="268416992"/>
      </c:lineChart>
      <c:catAx>
        <c:axId val="268415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Ratings</a:t>
                </a:r>
              </a:p>
            </c:rich>
          </c:tx>
          <c:layout>
            <c:manualLayout>
              <c:xMode val="edge"/>
              <c:yMode val="edge"/>
              <c:x val="0.43397610777448009"/>
              <c:y val="0.7442129834993289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8415872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26841587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CDS Premiums</a:t>
                </a:r>
              </a:p>
            </c:rich>
          </c:tx>
          <c:layout>
            <c:manualLayout>
              <c:xMode val="edge"/>
              <c:yMode val="edge"/>
              <c:x val="3.0189642279963833E-2"/>
              <c:y val="0.13953993440612417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[Red]\-#,##0\ 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8415312"/>
        <c:crosses val="autoZero"/>
        <c:crossBetween val="between"/>
      </c:valAx>
      <c:catAx>
        <c:axId val="268416432"/>
        <c:scaling>
          <c:orientation val="minMax"/>
        </c:scaling>
        <c:delete val="1"/>
        <c:axPos val="b"/>
        <c:majorTickMark val="out"/>
        <c:minorTickMark val="none"/>
        <c:tickLblPos val="nextTo"/>
        <c:crossAx val="268416992"/>
        <c:crosses val="autoZero"/>
        <c:auto val="0"/>
        <c:lblAlgn val="ctr"/>
        <c:lblOffset val="100"/>
        <c:noMultiLvlLbl val="0"/>
      </c:catAx>
      <c:valAx>
        <c:axId val="26841699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Change in CDS Premiums</a:t>
                </a:r>
              </a:p>
            </c:rich>
          </c:tx>
          <c:layout>
            <c:manualLayout>
              <c:xMode val="edge"/>
              <c:yMode val="edge"/>
              <c:x val="0.89625500518642631"/>
              <c:y val="0.13566382511706518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8416432"/>
        <c:crosses val="max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9245896953476943"/>
          <c:y val="0.87987680861639417"/>
          <c:w val="0.57549005596181058"/>
          <c:h val="9.30266229374161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504281955433432"/>
          <c:y val="0.10156599506345292"/>
          <c:w val="0.68513647657902665"/>
          <c:h val="0.45704697778553816"/>
        </c:manualLayout>
      </c:layout>
      <c:barChart>
        <c:barDir val="col"/>
        <c:grouping val="clustered"/>
        <c:varyColors val="0"/>
        <c:ser>
          <c:idx val="1"/>
          <c:order val="0"/>
          <c:tx>
            <c:v>CDS Premium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Data'!$B$5:$P$5</c:f>
              <c:strCache>
                <c:ptCount val="11"/>
                <c:pt idx="0">
                  <c:v>AAA</c:v>
                </c:pt>
                <c:pt idx="1">
                  <c:v>AA+</c:v>
                </c:pt>
                <c:pt idx="2">
                  <c:v>AA</c:v>
                </c:pt>
                <c:pt idx="3">
                  <c:v>AA-</c:v>
                </c:pt>
                <c:pt idx="4">
                  <c:v>A+</c:v>
                </c:pt>
                <c:pt idx="5">
                  <c:v>A</c:v>
                </c:pt>
                <c:pt idx="6">
                  <c:v>A-</c:v>
                </c:pt>
                <c:pt idx="7">
                  <c:v>BBB+</c:v>
                </c:pt>
                <c:pt idx="8">
                  <c:v>BBB</c:v>
                </c:pt>
                <c:pt idx="9">
                  <c:v>BBB-</c:v>
                </c:pt>
                <c:pt idx="10">
                  <c:v>BB</c:v>
                </c:pt>
              </c:strCache>
            </c:strRef>
          </c:cat>
          <c:val>
            <c:numRef>
              <c:f>'7. Credit Curve Data'!$B$9:$P$9</c:f>
              <c:numCache>
                <c:formatCode>#,##0_ ;[Red]\-#,##0\ </c:formatCode>
                <c:ptCount val="15"/>
                <c:pt idx="0">
                  <c:v>15.196482666666666</c:v>
                </c:pt>
                <c:pt idx="3">
                  <c:v>25.061346</c:v>
                </c:pt>
                <c:pt idx="4">
                  <c:v>27.436223249999998</c:v>
                </c:pt>
                <c:pt idx="5">
                  <c:v>54.967790416666666</c:v>
                </c:pt>
                <c:pt idx="7">
                  <c:v>71.654812800000002</c:v>
                </c:pt>
                <c:pt idx="8">
                  <c:v>255.47286566666668</c:v>
                </c:pt>
                <c:pt idx="9">
                  <c:v>63.344943000000001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8419792"/>
        <c:axId val="268420352"/>
      </c:barChart>
      <c:lineChart>
        <c:grouping val="standard"/>
        <c:varyColors val="0"/>
        <c:ser>
          <c:idx val="0"/>
          <c:order val="1"/>
          <c:tx>
            <c:v>Change in CDS Premium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'7. Credit Curve Data'!$B$46:$J$46</c:f>
              <c:numCache>
                <c:formatCode>#,##0_ ;[Red]\-#,##0\ </c:formatCode>
                <c:ptCount val="9"/>
                <c:pt idx="0">
                  <c:v>-0.21340000000000062</c:v>
                </c:pt>
                <c:pt idx="2">
                  <c:v>-5.7999130000000001</c:v>
                </c:pt>
                <c:pt idx="3">
                  <c:v>-1.5904349999999989</c:v>
                </c:pt>
                <c:pt idx="4">
                  <c:v>-2.293904333333332</c:v>
                </c:pt>
                <c:pt idx="6">
                  <c:v>-2.5965100999999984</c:v>
                </c:pt>
                <c:pt idx="7">
                  <c:v>-5.7448322222222146</c:v>
                </c:pt>
                <c:pt idx="8">
                  <c:v>-6.0780850000000015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8420912"/>
        <c:axId val="268421472"/>
      </c:lineChart>
      <c:catAx>
        <c:axId val="268419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Ratings</a:t>
                </a:r>
              </a:p>
            </c:rich>
          </c:tx>
          <c:layout>
            <c:manualLayout>
              <c:xMode val="edge"/>
              <c:yMode val="edge"/>
              <c:x val="0.43894537496706443"/>
              <c:y val="0.7422130408483097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8420352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26842035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CDS Premiums</a:t>
                </a:r>
              </a:p>
            </c:rich>
          </c:tx>
          <c:layout>
            <c:manualLayout>
              <c:xMode val="edge"/>
              <c:yMode val="edge"/>
              <c:x val="3.0535330432491438E-2"/>
              <c:y val="0.1367234548931096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[Red]\-#,##0\ 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8419792"/>
        <c:crosses val="autoZero"/>
        <c:crossBetween val="between"/>
      </c:valAx>
      <c:catAx>
        <c:axId val="268420912"/>
        <c:scaling>
          <c:orientation val="minMax"/>
        </c:scaling>
        <c:delete val="1"/>
        <c:axPos val="b"/>
        <c:majorTickMark val="out"/>
        <c:minorTickMark val="none"/>
        <c:tickLblPos val="nextTo"/>
        <c:crossAx val="268421472"/>
        <c:crosses val="autoZero"/>
        <c:auto val="0"/>
        <c:lblAlgn val="ctr"/>
        <c:lblOffset val="100"/>
        <c:noMultiLvlLbl val="0"/>
      </c:catAx>
      <c:valAx>
        <c:axId val="26842147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Change in CDS Premiums</a:t>
                </a:r>
              </a:p>
            </c:rich>
          </c:tx>
          <c:layout>
            <c:manualLayout>
              <c:xMode val="edge"/>
              <c:yMode val="edge"/>
              <c:x val="0.89506687330240531"/>
              <c:y val="0.13281707046759228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8420912"/>
        <c:crosses val="max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9657118965916362"/>
          <c:y val="0.87893649574141952"/>
          <c:w val="0.58207973636936805"/>
          <c:h val="9.375322621241807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8862573540503845E-2"/>
          <c:y val="9.3865911402088414E-2"/>
          <c:w val="0.8042090116852525"/>
          <c:h val="0.58485683258224319"/>
        </c:manualLayout>
      </c:layout>
      <c:barChart>
        <c:barDir val="col"/>
        <c:grouping val="clustered"/>
        <c:varyColors val="0"/>
        <c:ser>
          <c:idx val="1"/>
          <c:order val="0"/>
          <c:tx>
            <c:v>CDS Premium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Data'!$B$5:$P$5</c:f>
              <c:strCache>
                <c:ptCount val="11"/>
                <c:pt idx="0">
                  <c:v>AAA</c:v>
                </c:pt>
                <c:pt idx="1">
                  <c:v>AA+</c:v>
                </c:pt>
                <c:pt idx="2">
                  <c:v>AA</c:v>
                </c:pt>
                <c:pt idx="3">
                  <c:v>AA-</c:v>
                </c:pt>
                <c:pt idx="4">
                  <c:v>A+</c:v>
                </c:pt>
                <c:pt idx="5">
                  <c:v>A</c:v>
                </c:pt>
                <c:pt idx="6">
                  <c:v>A-</c:v>
                </c:pt>
                <c:pt idx="7">
                  <c:v>BBB+</c:v>
                </c:pt>
                <c:pt idx="8">
                  <c:v>BBB</c:v>
                </c:pt>
                <c:pt idx="9">
                  <c:v>BBB-</c:v>
                </c:pt>
                <c:pt idx="10">
                  <c:v>BB</c:v>
                </c:pt>
              </c:strCache>
            </c:strRef>
          </c:cat>
          <c:val>
            <c:numRef>
              <c:f>'7. Credit Curve Data'!$B$10:$P$10</c:f>
              <c:numCache>
                <c:formatCode>#,##0_ ;[Red]\-#,##0\ </c:formatCode>
                <c:ptCount val="15"/>
                <c:pt idx="8">
                  <c:v>111.91850033333333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8424272"/>
        <c:axId val="268424832"/>
      </c:barChart>
      <c:lineChart>
        <c:grouping val="standard"/>
        <c:varyColors val="0"/>
        <c:ser>
          <c:idx val="0"/>
          <c:order val="1"/>
          <c:tx>
            <c:v>Change in CDS Premium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'7. Credit Curve Data'!$B$47:$J$47</c:f>
              <c:numCache>
                <c:formatCode>#,##0_ ;[Red]\-#,##0\ </c:formatCode>
                <c:ptCount val="9"/>
                <c:pt idx="7">
                  <c:v>18.382770166666663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8425392"/>
        <c:axId val="268425952"/>
      </c:lineChart>
      <c:catAx>
        <c:axId val="268424272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8424832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268424832"/>
        <c:scaling>
          <c:orientation val="minMax"/>
        </c:scaling>
        <c:delete val="0"/>
        <c:axPos val="l"/>
        <c:numFmt formatCode="#,##0_ ;[Red]\-#,##0\ 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8424272"/>
        <c:crosses val="autoZero"/>
        <c:crossBetween val="between"/>
      </c:valAx>
      <c:catAx>
        <c:axId val="268425392"/>
        <c:scaling>
          <c:orientation val="minMax"/>
        </c:scaling>
        <c:delete val="1"/>
        <c:axPos val="b"/>
        <c:majorTickMark val="out"/>
        <c:minorTickMark val="none"/>
        <c:tickLblPos val="nextTo"/>
        <c:crossAx val="268425952"/>
        <c:crosses val="autoZero"/>
        <c:auto val="0"/>
        <c:lblAlgn val="ctr"/>
        <c:lblOffset val="100"/>
        <c:noMultiLvlLbl val="0"/>
      </c:catAx>
      <c:valAx>
        <c:axId val="268425952"/>
        <c:scaling>
          <c:orientation val="minMax"/>
        </c:scaling>
        <c:delete val="0"/>
        <c:axPos val="r"/>
        <c:numFmt formatCode="#,##0.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8425392"/>
        <c:crosses val="max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21103357044222937"/>
          <c:y val="0.88811593095822117"/>
          <c:w val="0.57986701788180139"/>
          <c:h val="8.664545667885084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239823905597171E-2"/>
          <c:y val="9.4548413380301538E-2"/>
          <c:w val="0.80918625646102316"/>
          <c:h val="0.58183639003262488"/>
        </c:manualLayout>
      </c:layout>
      <c:barChart>
        <c:barDir val="col"/>
        <c:grouping val="clustered"/>
        <c:varyColors val="0"/>
        <c:ser>
          <c:idx val="1"/>
          <c:order val="0"/>
          <c:tx>
            <c:v>CDS Premium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Data'!$B$5:$P$5</c:f>
              <c:strCache>
                <c:ptCount val="11"/>
                <c:pt idx="0">
                  <c:v>AAA</c:v>
                </c:pt>
                <c:pt idx="1">
                  <c:v>AA+</c:v>
                </c:pt>
                <c:pt idx="2">
                  <c:v>AA</c:v>
                </c:pt>
                <c:pt idx="3">
                  <c:v>AA-</c:v>
                </c:pt>
                <c:pt idx="4">
                  <c:v>A+</c:v>
                </c:pt>
                <c:pt idx="5">
                  <c:v>A</c:v>
                </c:pt>
                <c:pt idx="6">
                  <c:v>A-</c:v>
                </c:pt>
                <c:pt idx="7">
                  <c:v>BBB+</c:v>
                </c:pt>
                <c:pt idx="8">
                  <c:v>BBB</c:v>
                </c:pt>
                <c:pt idx="9">
                  <c:v>BBB-</c:v>
                </c:pt>
                <c:pt idx="10">
                  <c:v>BB</c:v>
                </c:pt>
              </c:strCache>
            </c:strRef>
          </c:cat>
          <c:val>
            <c:numRef>
              <c:f>'7. Credit Curve Data'!$B$14:$P$14</c:f>
              <c:numCache>
                <c:formatCode>#,##0_ ;[Red]\-#,##0\ </c:formatCode>
                <c:ptCount val="15"/>
                <c:pt idx="2">
                  <c:v>30.673278</c:v>
                </c:pt>
                <c:pt idx="3">
                  <c:v>24.991405</c:v>
                </c:pt>
                <c:pt idx="4">
                  <c:v>98.38444699999998</c:v>
                </c:pt>
                <c:pt idx="5">
                  <c:v>43.375922624999994</c:v>
                </c:pt>
                <c:pt idx="6">
                  <c:v>53.4217972</c:v>
                </c:pt>
                <c:pt idx="7">
                  <c:v>88.408521222222205</c:v>
                </c:pt>
                <c:pt idx="8">
                  <c:v>211.5299597333333</c:v>
                </c:pt>
                <c:pt idx="9">
                  <c:v>105.71676335714288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8428752"/>
        <c:axId val="268429312"/>
      </c:barChart>
      <c:lineChart>
        <c:grouping val="standard"/>
        <c:varyColors val="0"/>
        <c:ser>
          <c:idx val="0"/>
          <c:order val="1"/>
          <c:tx>
            <c:v>Change in CDS Premium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'7. Credit Curve Data'!$B$51:$J$51</c:f>
              <c:numCache>
                <c:formatCode>#,##0_ ;[Red]\-#,##0\ </c:formatCode>
                <c:ptCount val="9"/>
                <c:pt idx="1">
                  <c:v>-0.76712699999999856</c:v>
                </c:pt>
                <c:pt idx="2">
                  <c:v>-1.9364039999999996</c:v>
                </c:pt>
                <c:pt idx="3">
                  <c:v>-1.7405120000000096</c:v>
                </c:pt>
                <c:pt idx="4">
                  <c:v>-6.4518109999999993</c:v>
                </c:pt>
                <c:pt idx="5">
                  <c:v>-5.4259950000000003</c:v>
                </c:pt>
                <c:pt idx="6">
                  <c:v>-2.1579106666666683</c:v>
                </c:pt>
                <c:pt idx="7">
                  <c:v>-4.3005715384615399</c:v>
                </c:pt>
                <c:pt idx="8">
                  <c:v>-7.013624214285719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8429872"/>
        <c:axId val="268697152"/>
      </c:lineChart>
      <c:catAx>
        <c:axId val="268428752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8429312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268429312"/>
        <c:scaling>
          <c:orientation val="minMax"/>
        </c:scaling>
        <c:delete val="0"/>
        <c:axPos val="l"/>
        <c:numFmt formatCode="#,##0_ ;[Red]\-#,##0\ 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8428752"/>
        <c:crosses val="autoZero"/>
        <c:crossBetween val="between"/>
      </c:valAx>
      <c:catAx>
        <c:axId val="268429872"/>
        <c:scaling>
          <c:orientation val="minMax"/>
        </c:scaling>
        <c:delete val="1"/>
        <c:axPos val="b"/>
        <c:majorTickMark val="out"/>
        <c:minorTickMark val="none"/>
        <c:tickLblPos val="nextTo"/>
        <c:crossAx val="268697152"/>
        <c:crosses val="autoZero"/>
        <c:auto val="0"/>
        <c:lblAlgn val="ctr"/>
        <c:lblOffset val="100"/>
        <c:noMultiLvlLbl val="0"/>
      </c:catAx>
      <c:valAx>
        <c:axId val="268697152"/>
        <c:scaling>
          <c:orientation val="minMax"/>
        </c:scaling>
        <c:delete val="0"/>
        <c:axPos val="r"/>
        <c:numFmt formatCode="#,##0.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8429872"/>
        <c:crosses val="max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21183885487540935"/>
          <c:y val="0.88730049479975293"/>
          <c:w val="0.58207973636936805"/>
          <c:h val="8.727545850489372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5880616841382165E-2"/>
          <c:y val="9.8862481764292784E-2"/>
          <c:w val="0.82254546352523816"/>
          <c:h val="0.55134845599317128"/>
        </c:manualLayout>
      </c:layout>
      <c:barChart>
        <c:barDir val="col"/>
        <c:grouping val="clustered"/>
        <c:varyColors val="0"/>
        <c:ser>
          <c:idx val="1"/>
          <c:order val="0"/>
          <c:tx>
            <c:v>CDS Premium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Data'!$B$5:$P$5</c:f>
              <c:strCache>
                <c:ptCount val="11"/>
                <c:pt idx="0">
                  <c:v>AAA</c:v>
                </c:pt>
                <c:pt idx="1">
                  <c:v>AA+</c:v>
                </c:pt>
                <c:pt idx="2">
                  <c:v>AA</c:v>
                </c:pt>
                <c:pt idx="3">
                  <c:v>AA-</c:v>
                </c:pt>
                <c:pt idx="4">
                  <c:v>A+</c:v>
                </c:pt>
                <c:pt idx="5">
                  <c:v>A</c:v>
                </c:pt>
                <c:pt idx="6">
                  <c:v>A-</c:v>
                </c:pt>
                <c:pt idx="7">
                  <c:v>BBB+</c:v>
                </c:pt>
                <c:pt idx="8">
                  <c:v>BBB</c:v>
                </c:pt>
                <c:pt idx="9">
                  <c:v>BBB-</c:v>
                </c:pt>
                <c:pt idx="10">
                  <c:v>BB</c:v>
                </c:pt>
              </c:strCache>
            </c:strRef>
          </c:cat>
          <c:val>
            <c:numRef>
              <c:f>'7. Credit Curve Data'!$B$11:$P$11</c:f>
              <c:numCache>
                <c:formatCode>#,##0_ ;[Red]\-#,##0\ </c:formatCode>
                <c:ptCount val="15"/>
                <c:pt idx="6">
                  <c:v>81.784013999999999</c:v>
                </c:pt>
                <c:pt idx="7">
                  <c:v>51.279600142857142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8699952"/>
        <c:axId val="268700512"/>
      </c:barChart>
      <c:lineChart>
        <c:grouping val="standard"/>
        <c:varyColors val="0"/>
        <c:ser>
          <c:idx val="0"/>
          <c:order val="1"/>
          <c:tx>
            <c:v>Change in CDS Premium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'7. Credit Curve Data'!$B$48:$J$48</c:f>
              <c:numCache>
                <c:formatCode>#,##0_ ;[Red]\-#,##0\ </c:formatCode>
                <c:ptCount val="9"/>
                <c:pt idx="5">
                  <c:v>-2.7065520000000021</c:v>
                </c:pt>
                <c:pt idx="6">
                  <c:v>-3.6715257142857163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8701072"/>
        <c:axId val="268701632"/>
      </c:lineChart>
      <c:catAx>
        <c:axId val="268699952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28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8700512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268700512"/>
        <c:scaling>
          <c:orientation val="minMax"/>
        </c:scaling>
        <c:delete val="0"/>
        <c:axPos val="l"/>
        <c:numFmt formatCode="#,##0_ ;[Red]\-#,##0\ 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8699952"/>
        <c:crosses val="autoZero"/>
        <c:crossBetween val="between"/>
      </c:valAx>
      <c:catAx>
        <c:axId val="268701072"/>
        <c:scaling>
          <c:orientation val="minMax"/>
        </c:scaling>
        <c:delete val="1"/>
        <c:axPos val="b"/>
        <c:majorTickMark val="out"/>
        <c:minorTickMark val="none"/>
        <c:tickLblPos val="nextTo"/>
        <c:crossAx val="268701632"/>
        <c:crosses val="autoZero"/>
        <c:auto val="0"/>
        <c:lblAlgn val="ctr"/>
        <c:lblOffset val="100"/>
        <c:noMultiLvlLbl val="0"/>
      </c:catAx>
      <c:valAx>
        <c:axId val="268701632"/>
        <c:scaling>
          <c:orientation val="minMax"/>
        </c:scaling>
        <c:delete val="0"/>
        <c:axPos val="r"/>
        <c:numFmt formatCode="#,##0.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8701072"/>
        <c:crosses val="max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20611348041931721"/>
          <c:y val="0.88215752958907401"/>
          <c:w val="0.58207973636936805"/>
          <c:h val="9.12576754747317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239823905597171E-2"/>
          <c:y val="9.9620438110972764E-2"/>
          <c:w val="0.79582704939680815"/>
          <c:h val="0.5594070755462317"/>
        </c:manualLayout>
      </c:layout>
      <c:barChart>
        <c:barDir val="col"/>
        <c:grouping val="clustered"/>
        <c:varyColors val="0"/>
        <c:ser>
          <c:idx val="1"/>
          <c:order val="0"/>
          <c:tx>
            <c:v>CDS Premium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Data'!$B$5:$P$5</c:f>
              <c:strCache>
                <c:ptCount val="11"/>
                <c:pt idx="0">
                  <c:v>AAA</c:v>
                </c:pt>
                <c:pt idx="1">
                  <c:v>AA+</c:v>
                </c:pt>
                <c:pt idx="2">
                  <c:v>AA</c:v>
                </c:pt>
                <c:pt idx="3">
                  <c:v>AA-</c:v>
                </c:pt>
                <c:pt idx="4">
                  <c:v>A+</c:v>
                </c:pt>
                <c:pt idx="5">
                  <c:v>A</c:v>
                </c:pt>
                <c:pt idx="6">
                  <c:v>A-</c:v>
                </c:pt>
                <c:pt idx="7">
                  <c:v>BBB+</c:v>
                </c:pt>
                <c:pt idx="8">
                  <c:v>BBB</c:v>
                </c:pt>
                <c:pt idx="9">
                  <c:v>BBB-</c:v>
                </c:pt>
                <c:pt idx="10">
                  <c:v>BB</c:v>
                </c:pt>
              </c:strCache>
            </c:strRef>
          </c:cat>
          <c:val>
            <c:numRef>
              <c:f>'7. Credit Curve Data'!$B$15:$P$15</c:f>
              <c:numCache>
                <c:formatCode>#,##0_ ;[Red]\-#,##0\ </c:formatCode>
                <c:ptCount val="15"/>
                <c:pt idx="4">
                  <c:v>50.894979666666664</c:v>
                </c:pt>
                <c:pt idx="8">
                  <c:v>145.75901400000001</c:v>
                </c:pt>
                <c:pt idx="9">
                  <c:v>269.535661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8704432"/>
        <c:axId val="268704992"/>
      </c:barChart>
      <c:lineChart>
        <c:grouping val="standard"/>
        <c:varyColors val="0"/>
        <c:ser>
          <c:idx val="0"/>
          <c:order val="1"/>
          <c:tx>
            <c:v>Change in CDS Premium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'7. Credit Curve Data'!$B$52:$O$52</c:f>
              <c:numCache>
                <c:formatCode>#,##0_ ;[Red]\-#,##0\ </c:formatCode>
                <c:ptCount val="14"/>
                <c:pt idx="3">
                  <c:v>-0.95952349999999953</c:v>
                </c:pt>
                <c:pt idx="7">
                  <c:v>-8.6704649999999788</c:v>
                </c:pt>
                <c:pt idx="8">
                  <c:v>-4.0135520000000042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8705552"/>
        <c:axId val="268706112"/>
      </c:lineChart>
      <c:catAx>
        <c:axId val="268704432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8704992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268704992"/>
        <c:scaling>
          <c:orientation val="minMax"/>
        </c:scaling>
        <c:delete val="0"/>
        <c:axPos val="l"/>
        <c:numFmt formatCode="#,##0_ ;[Red]\-#,##0\ 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8704432"/>
        <c:crosses val="autoZero"/>
        <c:crossBetween val="between"/>
      </c:valAx>
      <c:catAx>
        <c:axId val="268705552"/>
        <c:scaling>
          <c:orientation val="minMax"/>
        </c:scaling>
        <c:delete val="1"/>
        <c:axPos val="b"/>
        <c:majorTickMark val="out"/>
        <c:minorTickMark val="none"/>
        <c:tickLblPos val="nextTo"/>
        <c:crossAx val="268706112"/>
        <c:crosses val="autoZero"/>
        <c:auto val="0"/>
        <c:lblAlgn val="ctr"/>
        <c:lblOffset val="100"/>
        <c:noMultiLvlLbl val="0"/>
      </c:catAx>
      <c:valAx>
        <c:axId val="268706112"/>
        <c:scaling>
          <c:orientation val="minMax"/>
        </c:scaling>
        <c:delete val="0"/>
        <c:axPos val="r"/>
        <c:numFmt formatCode="#,##0.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8705552"/>
        <c:crosses val="max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20611348041931721"/>
          <c:y val="0.88125772175091288"/>
          <c:w val="0.58207973636936805"/>
          <c:h val="9.195732748705177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504281955433432"/>
          <c:y val="0.10196390820797206"/>
          <c:w val="0.67177726951481165"/>
          <c:h val="0.45491589815864458"/>
        </c:manualLayout>
      </c:layout>
      <c:barChart>
        <c:barDir val="col"/>
        <c:grouping val="clustered"/>
        <c:varyColors val="0"/>
        <c:ser>
          <c:idx val="1"/>
          <c:order val="0"/>
          <c:tx>
            <c:v>CDS Premium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Data'!$B$5:$P$5</c:f>
              <c:strCache>
                <c:ptCount val="11"/>
                <c:pt idx="0">
                  <c:v>AAA</c:v>
                </c:pt>
                <c:pt idx="1">
                  <c:v>AA+</c:v>
                </c:pt>
                <c:pt idx="2">
                  <c:v>AA</c:v>
                </c:pt>
                <c:pt idx="3">
                  <c:v>AA-</c:v>
                </c:pt>
                <c:pt idx="4">
                  <c:v>A+</c:v>
                </c:pt>
                <c:pt idx="5">
                  <c:v>A</c:v>
                </c:pt>
                <c:pt idx="6">
                  <c:v>A-</c:v>
                </c:pt>
                <c:pt idx="7">
                  <c:v>BBB+</c:v>
                </c:pt>
                <c:pt idx="8">
                  <c:v>BBB</c:v>
                </c:pt>
                <c:pt idx="9">
                  <c:v>BBB-</c:v>
                </c:pt>
                <c:pt idx="10">
                  <c:v>BB</c:v>
                </c:pt>
              </c:strCache>
            </c:strRef>
          </c:cat>
          <c:val>
            <c:numRef>
              <c:f>'7. Credit Curve Data'!$B$12:$P$12</c:f>
              <c:numCache>
                <c:formatCode>#,##0_ ;[Red]\-#,##0\ </c:formatCode>
                <c:ptCount val="15"/>
                <c:pt idx="2">
                  <c:v>37.993335999999999</c:v>
                </c:pt>
                <c:pt idx="3">
                  <c:v>20.061068333333335</c:v>
                </c:pt>
                <c:pt idx="4">
                  <c:v>38.727189750000001</c:v>
                </c:pt>
                <c:pt idx="5">
                  <c:v>77.573357095238094</c:v>
                </c:pt>
                <c:pt idx="7">
                  <c:v>70.159315000000007</c:v>
                </c:pt>
                <c:pt idx="8">
                  <c:v>148.20566700000001</c:v>
                </c:pt>
                <c:pt idx="10">
                  <c:v>279.51108099999999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8708912"/>
        <c:axId val="268709472"/>
      </c:barChart>
      <c:lineChart>
        <c:grouping val="standard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'7. Credit Curve Data'!$B$49:$J$49</c:f>
              <c:numCache>
                <c:formatCode>#,##0_ ;[Red]\-#,##0\ </c:formatCode>
                <c:ptCount val="9"/>
                <c:pt idx="1">
                  <c:v>-8.7903736666666621</c:v>
                </c:pt>
                <c:pt idx="2">
                  <c:v>-1.9796423999999995</c:v>
                </c:pt>
                <c:pt idx="3">
                  <c:v>-0.24042158333333377</c:v>
                </c:pt>
                <c:pt idx="4">
                  <c:v>-6.4497425263157888</c:v>
                </c:pt>
                <c:pt idx="6">
                  <c:v>-8.3403319999999894</c:v>
                </c:pt>
                <c:pt idx="7">
                  <c:v>-5.5603055000000055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8710032"/>
        <c:axId val="268710592"/>
      </c:lineChart>
      <c:catAx>
        <c:axId val="268708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Ratings</a:t>
                </a:r>
              </a:p>
            </c:rich>
          </c:tx>
          <c:layout>
            <c:manualLayout>
              <c:xMode val="edge"/>
              <c:yMode val="edge"/>
              <c:x val="0.43322000051097226"/>
              <c:y val="0.7411991788964122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8709472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26870947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CDS Premiums</a:t>
                </a:r>
              </a:p>
            </c:rich>
          </c:tx>
          <c:layout>
            <c:manualLayout>
              <c:xMode val="edge"/>
              <c:yMode val="edge"/>
              <c:x val="3.0535330432491438E-2"/>
              <c:y val="0.1372591072030393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[Red]\-#,##0\ 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8708912"/>
        <c:crosses val="autoZero"/>
        <c:crossBetween val="between"/>
      </c:valAx>
      <c:catAx>
        <c:axId val="268710032"/>
        <c:scaling>
          <c:orientation val="minMax"/>
        </c:scaling>
        <c:delete val="1"/>
        <c:axPos val="b"/>
        <c:majorTickMark val="out"/>
        <c:minorTickMark val="none"/>
        <c:tickLblPos val="nextTo"/>
        <c:crossAx val="268710592"/>
        <c:crosses val="autoZero"/>
        <c:auto val="0"/>
        <c:lblAlgn val="ctr"/>
        <c:lblOffset val="100"/>
        <c:noMultiLvlLbl val="0"/>
      </c:catAx>
      <c:valAx>
        <c:axId val="26871059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Change in CDS Premiums</a:t>
                </a:r>
              </a:p>
            </c:rich>
          </c:tx>
          <c:layout>
            <c:manualLayout>
              <c:xMode val="edge"/>
              <c:yMode val="edge"/>
              <c:x val="0.89506687330240531"/>
              <c:y val="0.1333374184258096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8710032"/>
        <c:crosses val="max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28626872280460725"/>
          <c:y val="0.87845828609945154"/>
          <c:w val="0.38932546301426585"/>
          <c:h val="9.41205306535126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421713366037794"/>
          <c:y val="0.10196390820797206"/>
          <c:w val="0.68692897875074765"/>
          <c:h val="0.45491589815864458"/>
        </c:manualLayout>
      </c:layout>
      <c:barChart>
        <c:barDir val="col"/>
        <c:grouping val="clustered"/>
        <c:varyColors val="0"/>
        <c:ser>
          <c:idx val="1"/>
          <c:order val="0"/>
          <c:tx>
            <c:v>CDS Premium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Data'!$B$5:$P$5</c:f>
              <c:strCache>
                <c:ptCount val="11"/>
                <c:pt idx="0">
                  <c:v>AAA</c:v>
                </c:pt>
                <c:pt idx="1">
                  <c:v>AA+</c:v>
                </c:pt>
                <c:pt idx="2">
                  <c:v>AA</c:v>
                </c:pt>
                <c:pt idx="3">
                  <c:v>AA-</c:v>
                </c:pt>
                <c:pt idx="4">
                  <c:v>A+</c:v>
                </c:pt>
                <c:pt idx="5">
                  <c:v>A</c:v>
                </c:pt>
                <c:pt idx="6">
                  <c:v>A-</c:v>
                </c:pt>
                <c:pt idx="7">
                  <c:v>BBB+</c:v>
                </c:pt>
                <c:pt idx="8">
                  <c:v>BBB</c:v>
                </c:pt>
                <c:pt idx="9">
                  <c:v>BBB-</c:v>
                </c:pt>
                <c:pt idx="10">
                  <c:v>BB</c:v>
                </c:pt>
              </c:strCache>
            </c:strRef>
          </c:cat>
          <c:val>
            <c:numRef>
              <c:f>'7. Credit Curve Data'!$B$16:$P$16</c:f>
              <c:numCache>
                <c:formatCode>#,##0_ ;[Red]\-#,##0\ </c:formatCode>
                <c:ptCount val="15"/>
                <c:pt idx="4">
                  <c:v>63.369548000000002</c:v>
                </c:pt>
                <c:pt idx="7">
                  <c:v>72.012502428571423</c:v>
                </c:pt>
                <c:pt idx="9">
                  <c:v>124.335255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9114944"/>
        <c:axId val="269115504"/>
      </c:barChart>
      <c:lineChart>
        <c:grouping val="standard"/>
        <c:varyColors val="0"/>
        <c:ser>
          <c:idx val="0"/>
          <c:order val="1"/>
          <c:tx>
            <c:v>Change in CDS Premium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'7. Credit Curve Data'!$B$53:$O$53</c:f>
              <c:numCache>
                <c:formatCode>#,##0_ ;[Red]\-#,##0\ </c:formatCode>
                <c:ptCount val="14"/>
                <c:pt idx="3">
                  <c:v>-0.92305999999999955</c:v>
                </c:pt>
                <c:pt idx="6">
                  <c:v>-4.4267852857142858</c:v>
                </c:pt>
                <c:pt idx="8">
                  <c:v>-5.0576789999999932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9116064"/>
        <c:axId val="269116624"/>
      </c:lineChart>
      <c:catAx>
        <c:axId val="2691149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Ratings</a:t>
                </a:r>
              </a:p>
            </c:rich>
          </c:tx>
          <c:layout>
            <c:manualLayout>
              <c:xMode val="edge"/>
              <c:yMode val="edge"/>
              <c:x val="0.44024177643694323"/>
              <c:y val="0.7411991788964122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9115504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26911550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CDS premiums</a:t>
                </a:r>
              </a:p>
            </c:rich>
          </c:tx>
          <c:layout>
            <c:manualLayout>
              <c:xMode val="edge"/>
              <c:yMode val="edge"/>
              <c:x val="3.0361501823237463E-2"/>
              <c:y val="0.1372591072030393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[Red]\-#,##0\ 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9114944"/>
        <c:crosses val="autoZero"/>
        <c:crossBetween val="between"/>
      </c:valAx>
      <c:catAx>
        <c:axId val="269116064"/>
        <c:scaling>
          <c:orientation val="minMax"/>
        </c:scaling>
        <c:delete val="1"/>
        <c:axPos val="b"/>
        <c:majorTickMark val="out"/>
        <c:minorTickMark val="none"/>
        <c:tickLblPos val="nextTo"/>
        <c:crossAx val="269116624"/>
        <c:crosses val="autoZero"/>
        <c:auto val="0"/>
        <c:lblAlgn val="ctr"/>
        <c:lblOffset val="100"/>
        <c:noMultiLvlLbl val="0"/>
      </c:catAx>
      <c:valAx>
        <c:axId val="26911662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Change in CDS Premiums</a:t>
                </a:r>
              </a:p>
            </c:rich>
          </c:tx>
          <c:layout>
            <c:manualLayout>
              <c:xMode val="edge"/>
              <c:yMode val="edge"/>
              <c:x val="0.89566430378550521"/>
              <c:y val="0.1333374184258096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9116064"/>
        <c:crosses val="max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9734976185104353"/>
          <c:y val="0.87845828609945154"/>
          <c:w val="0.57876612850546416"/>
          <c:h val="9.41205306535126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193552373920017"/>
          <c:y val="0.10077884151553412"/>
          <c:w val="0.70556823564876625"/>
          <c:h val="0.46125700539802156"/>
        </c:manualLayout>
      </c:layout>
      <c:barChart>
        <c:barDir val="col"/>
        <c:grouping val="clustered"/>
        <c:varyColors val="0"/>
        <c:ser>
          <c:idx val="1"/>
          <c:order val="0"/>
          <c:tx>
            <c:v>CDS Premium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Data'!$B$5:$P$5</c:f>
              <c:strCache>
                <c:ptCount val="11"/>
                <c:pt idx="0">
                  <c:v>AAA</c:v>
                </c:pt>
                <c:pt idx="1">
                  <c:v>AA+</c:v>
                </c:pt>
                <c:pt idx="2">
                  <c:v>AA</c:v>
                </c:pt>
                <c:pt idx="3">
                  <c:v>AA-</c:v>
                </c:pt>
                <c:pt idx="4">
                  <c:v>A+</c:v>
                </c:pt>
                <c:pt idx="5">
                  <c:v>A</c:v>
                </c:pt>
                <c:pt idx="6">
                  <c:v>A-</c:v>
                </c:pt>
                <c:pt idx="7">
                  <c:v>BBB+</c:v>
                </c:pt>
                <c:pt idx="8">
                  <c:v>BBB</c:v>
                </c:pt>
                <c:pt idx="9">
                  <c:v>BBB-</c:v>
                </c:pt>
                <c:pt idx="10">
                  <c:v>BB</c:v>
                </c:pt>
              </c:strCache>
            </c:strRef>
          </c:cat>
          <c:val>
            <c:numRef>
              <c:f>'7. Credit Curve Data'!$B$13:$P$13</c:f>
              <c:numCache>
                <c:formatCode>#,##0_ ;[Red]\-#,##0\ </c:formatCode>
                <c:ptCount val="15"/>
                <c:pt idx="1">
                  <c:v>19.154254000000002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9119424"/>
        <c:axId val="269119984"/>
      </c:barChart>
      <c:lineChart>
        <c:grouping val="standard"/>
        <c:varyColors val="0"/>
        <c:ser>
          <c:idx val="0"/>
          <c:order val="1"/>
          <c:tx>
            <c:v>Change in CDS Premium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'7. Credit Curve Data'!$B$50:$J$50</c:f>
              <c:numCache>
                <c:formatCode>#,##0_ ;[Red]\-#,##0\ </c:formatCode>
                <c:ptCount val="9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9120544"/>
        <c:axId val="269121104"/>
      </c:lineChart>
      <c:catAx>
        <c:axId val="2691194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Ratings</a:t>
                </a:r>
              </a:p>
            </c:rich>
          </c:tx>
          <c:layout>
            <c:manualLayout>
              <c:xMode val="edge"/>
              <c:yMode val="edge"/>
              <c:x val="0.43596086105127019"/>
              <c:y val="0.7442129834993289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9119984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26911998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CDS Premiums</a:t>
                </a:r>
              </a:p>
            </c:rich>
          </c:tx>
          <c:layout>
            <c:manualLayout>
              <c:xMode val="edge"/>
              <c:yMode val="edge"/>
              <c:x val="3.0593744635176855E-2"/>
              <c:y val="0.13953993440612417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[Red]\-#,##0\ 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9119424"/>
        <c:crosses val="autoZero"/>
        <c:crossBetween val="between"/>
      </c:valAx>
      <c:catAx>
        <c:axId val="269120544"/>
        <c:scaling>
          <c:orientation val="minMax"/>
        </c:scaling>
        <c:delete val="1"/>
        <c:axPos val="b"/>
        <c:majorTickMark val="out"/>
        <c:minorTickMark val="none"/>
        <c:tickLblPos val="nextTo"/>
        <c:crossAx val="269121104"/>
        <c:crosses val="autoZero"/>
        <c:auto val="0"/>
        <c:lblAlgn val="ctr"/>
        <c:lblOffset val="100"/>
        <c:noMultiLvlLbl val="0"/>
      </c:catAx>
      <c:valAx>
        <c:axId val="26912110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Change in CDS Premiums</a:t>
                </a:r>
              </a:p>
            </c:rich>
          </c:tx>
          <c:layout>
            <c:manualLayout>
              <c:xMode val="edge"/>
              <c:yMode val="edge"/>
              <c:x val="0.89486703057892303"/>
              <c:y val="0.13566382511706518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9120544"/>
        <c:crosses val="max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931230130095539"/>
          <c:y val="0.87987680861639417"/>
          <c:w val="0.5831932571080588"/>
          <c:h val="9.30266229374161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660876932731238"/>
          <c:y val="0.101170598878025"/>
          <c:w val="0.66228527751670663"/>
          <c:h val="0.45915887183103654"/>
        </c:manualLayout>
      </c:layout>
      <c:barChart>
        <c:barDir val="col"/>
        <c:grouping val="clustered"/>
        <c:varyColors val="0"/>
        <c:ser>
          <c:idx val="1"/>
          <c:order val="0"/>
          <c:tx>
            <c:v>CDS Premium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Data'!$B$5:$P$5</c:f>
              <c:strCache>
                <c:ptCount val="11"/>
                <c:pt idx="0">
                  <c:v>AAA</c:v>
                </c:pt>
                <c:pt idx="1">
                  <c:v>AA+</c:v>
                </c:pt>
                <c:pt idx="2">
                  <c:v>AA</c:v>
                </c:pt>
                <c:pt idx="3">
                  <c:v>AA-</c:v>
                </c:pt>
                <c:pt idx="4">
                  <c:v>A+</c:v>
                </c:pt>
                <c:pt idx="5">
                  <c:v>A</c:v>
                </c:pt>
                <c:pt idx="6">
                  <c:v>A-</c:v>
                </c:pt>
                <c:pt idx="7">
                  <c:v>BBB+</c:v>
                </c:pt>
                <c:pt idx="8">
                  <c:v>BBB</c:v>
                </c:pt>
                <c:pt idx="9">
                  <c:v>BBB-</c:v>
                </c:pt>
                <c:pt idx="10">
                  <c:v>BB</c:v>
                </c:pt>
              </c:strCache>
            </c:strRef>
          </c:cat>
          <c:val>
            <c:numRef>
              <c:f>'7. Credit Curve Data'!$B$17:$P$17</c:f>
              <c:numCache>
                <c:formatCode>#,##0_ ;[Red]\-#,##0\ </c:formatCode>
                <c:ptCount val="15"/>
                <c:pt idx="0">
                  <c:v>17.741700999999999</c:v>
                </c:pt>
                <c:pt idx="1">
                  <c:v>19.154254000000002</c:v>
                </c:pt>
                <c:pt idx="2">
                  <c:v>36.5293244</c:v>
                </c:pt>
                <c:pt idx="3">
                  <c:v>25.570285533333333</c:v>
                </c:pt>
                <c:pt idx="4">
                  <c:v>48.402947891891884</c:v>
                </c:pt>
                <c:pt idx="5">
                  <c:v>77.504032724137943</c:v>
                </c:pt>
                <c:pt idx="6">
                  <c:v>84.628925714285756</c:v>
                </c:pt>
                <c:pt idx="7">
                  <c:v>79.470869824561362</c:v>
                </c:pt>
                <c:pt idx="8">
                  <c:v>213.07216467307688</c:v>
                </c:pt>
                <c:pt idx="9">
                  <c:v>150.88223943589736</c:v>
                </c:pt>
                <c:pt idx="10">
                  <c:v>279.51108099999999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9123904"/>
        <c:axId val="269124464"/>
      </c:barChart>
      <c:lineChart>
        <c:grouping val="standard"/>
        <c:varyColors val="0"/>
        <c:ser>
          <c:idx val="0"/>
          <c:order val="1"/>
          <c:tx>
            <c:v>Change in CDS Premium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'7. Credit Curve Data'!$B$54:$P$54</c:f>
              <c:numCache>
                <c:formatCode>#,##0_ ;[Red]\-#,##0\ </c:formatCode>
                <c:ptCount val="15"/>
                <c:pt idx="0">
                  <c:v>0.22673424999999936</c:v>
                </c:pt>
                <c:pt idx="1">
                  <c:v>-6.7845619999999967</c:v>
                </c:pt>
                <c:pt idx="2">
                  <c:v>-2.3457121428571424</c:v>
                </c:pt>
                <c:pt idx="3">
                  <c:v>-2.8137073939393935</c:v>
                </c:pt>
                <c:pt idx="4">
                  <c:v>-1.02659107142857</c:v>
                </c:pt>
                <c:pt idx="5">
                  <c:v>-8.0775459999999981</c:v>
                </c:pt>
                <c:pt idx="6">
                  <c:v>8.9855700535714327</c:v>
                </c:pt>
                <c:pt idx="7">
                  <c:v>-2.1760618571428538</c:v>
                </c:pt>
                <c:pt idx="8">
                  <c:v>-5.0224682105263243</c:v>
                </c:pt>
                <c:pt idx="9">
                  <c:v>-4.3231910000000084</c:v>
                </c:pt>
                <c:pt idx="10">
                  <c:v>-0.61279099999999787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9125024"/>
        <c:axId val="269125584"/>
      </c:lineChart>
      <c:catAx>
        <c:axId val="269123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Ratings</a:t>
                </a:r>
              </a:p>
            </c:rich>
          </c:tx>
          <c:layout>
            <c:manualLayout>
              <c:xMode val="edge"/>
              <c:yMode val="edge"/>
              <c:x val="0.43963666570197335"/>
              <c:y val="0.7432147840654913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9124464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26912446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CDS Premiums</a:t>
                </a:r>
              </a:p>
            </c:rich>
          </c:tx>
          <c:layout>
            <c:manualLayout>
              <c:xMode val="edge"/>
              <c:yMode val="edge"/>
              <c:x val="3.0189642279963833E-2"/>
              <c:y val="0.140082367677265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9123904"/>
        <c:crosses val="autoZero"/>
        <c:crossBetween val="between"/>
      </c:valAx>
      <c:catAx>
        <c:axId val="269125024"/>
        <c:scaling>
          <c:orientation val="minMax"/>
        </c:scaling>
        <c:delete val="1"/>
        <c:axPos val="b"/>
        <c:majorTickMark val="out"/>
        <c:minorTickMark val="none"/>
        <c:tickLblPos val="nextTo"/>
        <c:crossAx val="269125584"/>
        <c:crosses val="autoZero"/>
        <c:auto val="0"/>
        <c:lblAlgn val="ctr"/>
        <c:lblOffset val="100"/>
        <c:noMultiLvlLbl val="0"/>
      </c:catAx>
      <c:valAx>
        <c:axId val="26912558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Change in CDS Premiums</a:t>
                </a:r>
              </a:p>
            </c:rich>
          </c:tx>
          <c:layout>
            <c:manualLayout>
              <c:xMode val="edge"/>
              <c:yMode val="edge"/>
              <c:x val="0.89625500518642631"/>
              <c:y val="0.1361911907973413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9125024"/>
        <c:crosses val="max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20000638010476041"/>
          <c:y val="0.87940597486283267"/>
          <c:w val="0.57549005596181058"/>
          <c:h val="9.338824511817692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29561777513144"/>
          <c:y val="9.3865911402088414E-2"/>
          <c:w val="0.83676112995384166"/>
          <c:h val="0.71482501760051942"/>
        </c:manualLayout>
      </c:layout>
      <c:barChart>
        <c:barDir val="col"/>
        <c:grouping val="clustered"/>
        <c:varyColors val="0"/>
        <c:ser>
          <c:idx val="0"/>
          <c:order val="0"/>
          <c:tx>
            <c:v>$DV01</c:v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Data'!$B$61:$N$61</c:f>
              <c:strCache>
                <c:ptCount val="13"/>
                <c:pt idx="0">
                  <c:v>AAA</c:v>
                </c:pt>
                <c:pt idx="1">
                  <c:v>AA</c:v>
                </c:pt>
                <c:pt idx="2">
                  <c:v>AA-</c:v>
                </c:pt>
                <c:pt idx="3">
                  <c:v>A+</c:v>
                </c:pt>
                <c:pt idx="4">
                  <c:v>A</c:v>
                </c:pt>
                <c:pt idx="5">
                  <c:v>A-</c:v>
                </c:pt>
                <c:pt idx="6">
                  <c:v>BBB+</c:v>
                </c:pt>
                <c:pt idx="7">
                  <c:v>BBB</c:v>
                </c:pt>
                <c:pt idx="8">
                  <c:v>BBB-</c:v>
                </c:pt>
                <c:pt idx="9">
                  <c:v>BB+</c:v>
                </c:pt>
                <c:pt idx="10">
                  <c:v>BB</c:v>
                </c:pt>
                <c:pt idx="11">
                  <c:v>B+</c:v>
                </c:pt>
                <c:pt idx="12">
                  <c:v>B</c:v>
                </c:pt>
              </c:strCache>
            </c:strRef>
          </c:cat>
          <c:val>
            <c:numRef>
              <c:f>'7. Credit Curve Data'!$B$62:$N$62</c:f>
              <c:numCache>
                <c:formatCode>#,##0_ ;[Red]\-#,##0\ </c:formatCode>
                <c:ptCount val="13"/>
                <c:pt idx="2">
                  <c:v>0</c:v>
                </c:pt>
                <c:pt idx="3">
                  <c:v>245.29499799999985</c:v>
                </c:pt>
                <c:pt idx="4">
                  <c:v>3574.8780489999999</c:v>
                </c:pt>
                <c:pt idx="5">
                  <c:v>-11.066937000000053</c:v>
                </c:pt>
                <c:pt idx="6">
                  <c:v>8273.0482140000004</c:v>
                </c:pt>
                <c:pt idx="7">
                  <c:v>0</c:v>
                </c:pt>
                <c:pt idx="8">
                  <c:v>-8164.5254359999999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6687568"/>
        <c:axId val="266688128"/>
      </c:barChart>
      <c:catAx>
        <c:axId val="266687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66881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666881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_ ;[Red]\-#,##0\ 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66875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9908812407446435"/>
          <c:y val="0.88811593095822117"/>
          <c:w val="0.11317611735517592"/>
          <c:h val="8.664545667885084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884118761929479"/>
          <c:y val="9.8116521968791934E-2"/>
          <c:w val="0.83492335798089434"/>
          <c:h val="0.70191050331520388"/>
        </c:manualLayout>
      </c:layout>
      <c:barChart>
        <c:barDir val="col"/>
        <c:grouping val="clustered"/>
        <c:varyColors val="0"/>
        <c:ser>
          <c:idx val="0"/>
          <c:order val="0"/>
          <c:tx>
            <c:v>$DV01</c:v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Data'!$B$61:$N$61</c:f>
              <c:strCache>
                <c:ptCount val="13"/>
                <c:pt idx="0">
                  <c:v>AAA</c:v>
                </c:pt>
                <c:pt idx="1">
                  <c:v>AA</c:v>
                </c:pt>
                <c:pt idx="2">
                  <c:v>AA-</c:v>
                </c:pt>
                <c:pt idx="3">
                  <c:v>A+</c:v>
                </c:pt>
                <c:pt idx="4">
                  <c:v>A</c:v>
                </c:pt>
                <c:pt idx="5">
                  <c:v>A-</c:v>
                </c:pt>
                <c:pt idx="6">
                  <c:v>BBB+</c:v>
                </c:pt>
                <c:pt idx="7">
                  <c:v>BBB</c:v>
                </c:pt>
                <c:pt idx="8">
                  <c:v>BBB-</c:v>
                </c:pt>
                <c:pt idx="9">
                  <c:v>BB+</c:v>
                </c:pt>
                <c:pt idx="10">
                  <c:v>BB</c:v>
                </c:pt>
                <c:pt idx="11">
                  <c:v>B+</c:v>
                </c:pt>
                <c:pt idx="12">
                  <c:v>B</c:v>
                </c:pt>
              </c:strCache>
            </c:strRef>
          </c:cat>
          <c:val>
            <c:numRef>
              <c:f>'7. Credit Curve Data'!$B$63:$N$63</c:f>
              <c:numCache>
                <c:formatCode>#,##0_ ;[Red]\-#,##0\ </c:formatCode>
                <c:ptCount val="13"/>
                <c:pt idx="1">
                  <c:v>13040.467189000001</c:v>
                </c:pt>
                <c:pt idx="2">
                  <c:v>8029.633425</c:v>
                </c:pt>
                <c:pt idx="3">
                  <c:v>4283.065364</c:v>
                </c:pt>
                <c:pt idx="4">
                  <c:v>-6142.1321319999988</c:v>
                </c:pt>
                <c:pt idx="5">
                  <c:v>-15139.927049000002</c:v>
                </c:pt>
                <c:pt idx="6">
                  <c:v>-18518.823552000002</c:v>
                </c:pt>
                <c:pt idx="7">
                  <c:v>-439.89523000000077</c:v>
                </c:pt>
                <c:pt idx="11">
                  <c:v>-472.13530200000002</c:v>
                </c:pt>
                <c:pt idx="12">
                  <c:v>-0.21883500000012646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6829712"/>
        <c:axId val="266830272"/>
      </c:barChart>
      <c:catAx>
        <c:axId val="266829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68302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668302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_ ;[Red]\-#,##0\ 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68297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9907778252341101"/>
          <c:y val="0.88304869771912742"/>
          <c:w val="0.11445016817266192"/>
          <c:h val="9.056909720196179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9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8068465441824"/>
          <c:y val="0.10077884151553412"/>
          <c:w val="0.83615235268024191"/>
          <c:h val="0.69382356274156187"/>
        </c:manualLayout>
      </c:layout>
      <c:barChart>
        <c:barDir val="col"/>
        <c:grouping val="clustered"/>
        <c:varyColors val="0"/>
        <c:ser>
          <c:idx val="0"/>
          <c:order val="0"/>
          <c:tx>
            <c:v>$DV01</c:v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Data'!$B$61:$N$61</c:f>
              <c:strCache>
                <c:ptCount val="13"/>
                <c:pt idx="0">
                  <c:v>AAA</c:v>
                </c:pt>
                <c:pt idx="1">
                  <c:v>AA</c:v>
                </c:pt>
                <c:pt idx="2">
                  <c:v>AA-</c:v>
                </c:pt>
                <c:pt idx="3">
                  <c:v>A+</c:v>
                </c:pt>
                <c:pt idx="4">
                  <c:v>A</c:v>
                </c:pt>
                <c:pt idx="5">
                  <c:v>A-</c:v>
                </c:pt>
                <c:pt idx="6">
                  <c:v>BBB+</c:v>
                </c:pt>
                <c:pt idx="7">
                  <c:v>BBB</c:v>
                </c:pt>
                <c:pt idx="8">
                  <c:v>BBB-</c:v>
                </c:pt>
                <c:pt idx="9">
                  <c:v>BB+</c:v>
                </c:pt>
                <c:pt idx="10">
                  <c:v>BB</c:v>
                </c:pt>
                <c:pt idx="11">
                  <c:v>B+</c:v>
                </c:pt>
                <c:pt idx="12">
                  <c:v>B</c:v>
                </c:pt>
              </c:strCache>
            </c:strRef>
          </c:cat>
          <c:val>
            <c:numRef>
              <c:f>'7. Credit Curve Data'!$B$64:$N$64</c:f>
              <c:numCache>
                <c:formatCode>#,##0_ ;[Red]\-#,##0\ </c:formatCode>
                <c:ptCount val="13"/>
                <c:pt idx="0">
                  <c:v>8167.6769490000006</c:v>
                </c:pt>
                <c:pt idx="2">
                  <c:v>-37.571596999999201</c:v>
                </c:pt>
                <c:pt idx="3">
                  <c:v>4255.2649190000002</c:v>
                </c:pt>
                <c:pt idx="4">
                  <c:v>2705.3251310000023</c:v>
                </c:pt>
                <c:pt idx="5">
                  <c:v>10483.408621999999</c:v>
                </c:pt>
                <c:pt idx="6">
                  <c:v>9525.271976</c:v>
                </c:pt>
                <c:pt idx="7">
                  <c:v>0</c:v>
                </c:pt>
                <c:pt idx="8">
                  <c:v>-14879.946154000001</c:v>
                </c:pt>
                <c:pt idx="9">
                  <c:v>-36.017122000000001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6832512"/>
        <c:axId val="266833072"/>
      </c:barChart>
      <c:catAx>
        <c:axId val="266832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68330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668330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_ ;[Red]\-#,##0\ 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68325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9908425505190385"/>
          <c:y val="0.87987680861639417"/>
          <c:w val="0.11359753566479901"/>
          <c:h val="9.30266229374161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7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832227020768831"/>
          <c:y val="0.10077884151553412"/>
          <c:w val="0.83554128084914425"/>
          <c:h val="0.68994745345250286"/>
        </c:manualLayout>
      </c:layout>
      <c:barChart>
        <c:barDir val="col"/>
        <c:grouping val="clustered"/>
        <c:varyColors val="0"/>
        <c:ser>
          <c:idx val="0"/>
          <c:order val="0"/>
          <c:tx>
            <c:v>$DV01</c:v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Data'!$B$61:$N$61</c:f>
              <c:strCache>
                <c:ptCount val="13"/>
                <c:pt idx="0">
                  <c:v>AAA</c:v>
                </c:pt>
                <c:pt idx="1">
                  <c:v>AA</c:v>
                </c:pt>
                <c:pt idx="2">
                  <c:v>AA-</c:v>
                </c:pt>
                <c:pt idx="3">
                  <c:v>A+</c:v>
                </c:pt>
                <c:pt idx="4">
                  <c:v>A</c:v>
                </c:pt>
                <c:pt idx="5">
                  <c:v>A-</c:v>
                </c:pt>
                <c:pt idx="6">
                  <c:v>BBB+</c:v>
                </c:pt>
                <c:pt idx="7">
                  <c:v>BBB</c:v>
                </c:pt>
                <c:pt idx="8">
                  <c:v>BBB-</c:v>
                </c:pt>
                <c:pt idx="9">
                  <c:v>BB+</c:v>
                </c:pt>
                <c:pt idx="10">
                  <c:v>BB</c:v>
                </c:pt>
                <c:pt idx="11">
                  <c:v>B+</c:v>
                </c:pt>
                <c:pt idx="12">
                  <c:v>B</c:v>
                </c:pt>
              </c:strCache>
            </c:strRef>
          </c:cat>
          <c:val>
            <c:numRef>
              <c:f>'7. Credit Curve Data'!$B$65:$N$65</c:f>
              <c:numCache>
                <c:formatCode>#,##0_ ;[Red]\-#,##0\ </c:formatCode>
                <c:ptCount val="13"/>
                <c:pt idx="0">
                  <c:v>4117.8663759999999</c:v>
                </c:pt>
                <c:pt idx="2">
                  <c:v>-16986.730433000001</c:v>
                </c:pt>
                <c:pt idx="3">
                  <c:v>-8279.6627840000001</c:v>
                </c:pt>
                <c:pt idx="4">
                  <c:v>16094.786242</c:v>
                </c:pt>
                <c:pt idx="6">
                  <c:v>-8424.4667039999986</c:v>
                </c:pt>
                <c:pt idx="7">
                  <c:v>-4276.3720830000002</c:v>
                </c:pt>
                <c:pt idx="8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6835312"/>
        <c:axId val="266835872"/>
      </c:barChart>
      <c:catAx>
        <c:axId val="266835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68358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668358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_ ;[Red]\-#,##0\ 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68353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9908170466828078"/>
          <c:y val="0.87987680861639417"/>
          <c:w val="0.11402241192795928"/>
          <c:h val="9.30266229374161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7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8068465441824"/>
          <c:y val="9.319318535333139E-2"/>
          <c:w val="0.83615235268024191"/>
          <c:h val="0.71687065656408755"/>
        </c:manualLayout>
      </c:layout>
      <c:barChart>
        <c:barDir val="col"/>
        <c:grouping val="clustered"/>
        <c:varyColors val="0"/>
        <c:ser>
          <c:idx val="0"/>
          <c:order val="0"/>
          <c:tx>
            <c:v>$DV01</c:v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Data'!$B$61:$N$61</c:f>
              <c:strCache>
                <c:ptCount val="13"/>
                <c:pt idx="0">
                  <c:v>AAA</c:v>
                </c:pt>
                <c:pt idx="1">
                  <c:v>AA</c:v>
                </c:pt>
                <c:pt idx="2">
                  <c:v>AA-</c:v>
                </c:pt>
                <c:pt idx="3">
                  <c:v>A+</c:v>
                </c:pt>
                <c:pt idx="4">
                  <c:v>A</c:v>
                </c:pt>
                <c:pt idx="5">
                  <c:v>A-</c:v>
                </c:pt>
                <c:pt idx="6">
                  <c:v>BBB+</c:v>
                </c:pt>
                <c:pt idx="7">
                  <c:v>BBB</c:v>
                </c:pt>
                <c:pt idx="8">
                  <c:v>BBB-</c:v>
                </c:pt>
                <c:pt idx="9">
                  <c:v>BB+</c:v>
                </c:pt>
                <c:pt idx="10">
                  <c:v>BB</c:v>
                </c:pt>
                <c:pt idx="11">
                  <c:v>B+</c:v>
                </c:pt>
                <c:pt idx="12">
                  <c:v>B</c:v>
                </c:pt>
              </c:strCache>
            </c:strRef>
          </c:cat>
          <c:val>
            <c:numRef>
              <c:f>'7. Credit Curve Data'!$B$66:$N$66</c:f>
              <c:numCache>
                <c:formatCode>#,##0_ ;[Red]\-#,##0\ </c:formatCode>
                <c:ptCount val="13"/>
                <c:pt idx="7">
                  <c:v>-10166.330387999998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6955200"/>
        <c:axId val="266955760"/>
      </c:barChart>
      <c:catAx>
        <c:axId val="266955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6955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669557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_ ;[Red]\-#,##0\ 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69552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9908425505190385"/>
          <c:y val="0.88891961413946863"/>
          <c:w val="0.11359753566479901"/>
          <c:h val="8.602447878769051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842492934834653"/>
          <c:y val="9.8862481764292784E-2"/>
          <c:w val="0.85529115640472497"/>
          <c:h val="0.56275566542751276"/>
        </c:manualLayout>
      </c:layout>
      <c:barChart>
        <c:barDir val="col"/>
        <c:grouping val="clustered"/>
        <c:varyColors val="0"/>
        <c:ser>
          <c:idx val="0"/>
          <c:order val="0"/>
          <c:tx>
            <c:v>$DV01</c:v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Data'!$B$61:$N$61</c:f>
              <c:strCache>
                <c:ptCount val="13"/>
                <c:pt idx="0">
                  <c:v>AAA</c:v>
                </c:pt>
                <c:pt idx="1">
                  <c:v>AA</c:v>
                </c:pt>
                <c:pt idx="2">
                  <c:v>AA-</c:v>
                </c:pt>
                <c:pt idx="3">
                  <c:v>A+</c:v>
                </c:pt>
                <c:pt idx="4">
                  <c:v>A</c:v>
                </c:pt>
                <c:pt idx="5">
                  <c:v>A-</c:v>
                </c:pt>
                <c:pt idx="6">
                  <c:v>BBB+</c:v>
                </c:pt>
                <c:pt idx="7">
                  <c:v>BBB</c:v>
                </c:pt>
                <c:pt idx="8">
                  <c:v>BBB-</c:v>
                </c:pt>
                <c:pt idx="9">
                  <c:v>BB+</c:v>
                </c:pt>
                <c:pt idx="10">
                  <c:v>BB</c:v>
                </c:pt>
                <c:pt idx="11">
                  <c:v>B+</c:v>
                </c:pt>
                <c:pt idx="12">
                  <c:v>B</c:v>
                </c:pt>
              </c:strCache>
            </c:strRef>
          </c:cat>
          <c:val>
            <c:numRef>
              <c:f>'7. Credit Curve Data'!$B$67:$N$67</c:f>
              <c:numCache>
                <c:formatCode>#,##0_ ;[Red]\-#,##0\ </c:formatCode>
                <c:ptCount val="13"/>
                <c:pt idx="4">
                  <c:v>835.96679000000006</c:v>
                </c:pt>
                <c:pt idx="5">
                  <c:v>1546.1227300000005</c:v>
                </c:pt>
                <c:pt idx="6">
                  <c:v>4146.8469889999988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6958000"/>
        <c:axId val="266958560"/>
      </c:barChart>
      <c:catAx>
        <c:axId val="266958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6958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669585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_ ;[Red]\-#,##0\ 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69580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8873780365984282"/>
          <c:y val="0.88215752958907401"/>
          <c:w val="0.11466540778173236"/>
          <c:h val="9.12576754747317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9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962709554483274"/>
          <c:y val="0.101170598878025"/>
          <c:w val="0.83398886798400096"/>
          <c:h val="0.69262948462647889"/>
        </c:manualLayout>
      </c:layout>
      <c:barChart>
        <c:barDir val="col"/>
        <c:grouping val="clustered"/>
        <c:varyColors val="0"/>
        <c:ser>
          <c:idx val="0"/>
          <c:order val="0"/>
          <c:tx>
            <c:v>$DV01</c:v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Data'!$B$61:$N$61</c:f>
              <c:strCache>
                <c:ptCount val="13"/>
                <c:pt idx="0">
                  <c:v>AAA</c:v>
                </c:pt>
                <c:pt idx="1">
                  <c:v>AA</c:v>
                </c:pt>
                <c:pt idx="2">
                  <c:v>AA-</c:v>
                </c:pt>
                <c:pt idx="3">
                  <c:v>A+</c:v>
                </c:pt>
                <c:pt idx="4">
                  <c:v>A</c:v>
                </c:pt>
                <c:pt idx="5">
                  <c:v>A-</c:v>
                </c:pt>
                <c:pt idx="6">
                  <c:v>BBB+</c:v>
                </c:pt>
                <c:pt idx="7">
                  <c:v>BBB</c:v>
                </c:pt>
                <c:pt idx="8">
                  <c:v>BBB-</c:v>
                </c:pt>
                <c:pt idx="9">
                  <c:v>BB+</c:v>
                </c:pt>
                <c:pt idx="10">
                  <c:v>BB</c:v>
                </c:pt>
                <c:pt idx="11">
                  <c:v>B+</c:v>
                </c:pt>
                <c:pt idx="12">
                  <c:v>B</c:v>
                </c:pt>
              </c:strCache>
            </c:strRef>
          </c:cat>
          <c:val>
            <c:numRef>
              <c:f>'7. Credit Curve Data'!$B$68:$N$68</c:f>
              <c:numCache>
                <c:formatCode>#,##0_ ;[Red]\-#,##0\ </c:formatCode>
                <c:ptCount val="13"/>
                <c:pt idx="1">
                  <c:v>11927.189717000001</c:v>
                </c:pt>
                <c:pt idx="2">
                  <c:v>19412.996646</c:v>
                </c:pt>
                <c:pt idx="3">
                  <c:v>8652.2772929999992</c:v>
                </c:pt>
                <c:pt idx="4">
                  <c:v>-15083.310249999999</c:v>
                </c:pt>
                <c:pt idx="6">
                  <c:v>16317.777792000001</c:v>
                </c:pt>
                <c:pt idx="7">
                  <c:v>0</c:v>
                </c:pt>
                <c:pt idx="1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6960800"/>
        <c:axId val="266961360"/>
      </c:barChart>
      <c:catAx>
        <c:axId val="266960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6961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669613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_ ;[Red]\-#,##0\ 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69608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9812909761940327"/>
          <c:y val="0.87940597486283267"/>
          <c:w val="0.11509801119236211"/>
          <c:h val="9.338824511817692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7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257987000418589"/>
          <c:y val="0.10077884151553412"/>
          <c:w val="0.84093517545512197"/>
          <c:h val="0.55428362833543765"/>
        </c:manualLayout>
      </c:layout>
      <c:barChart>
        <c:barDir val="col"/>
        <c:grouping val="clustered"/>
        <c:varyColors val="0"/>
        <c:ser>
          <c:idx val="0"/>
          <c:order val="0"/>
          <c:tx>
            <c:v>$DV01</c:v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Data'!$B$61:$N$61</c:f>
              <c:strCache>
                <c:ptCount val="13"/>
                <c:pt idx="0">
                  <c:v>AAA</c:v>
                </c:pt>
                <c:pt idx="1">
                  <c:v>AA</c:v>
                </c:pt>
                <c:pt idx="2">
                  <c:v>AA-</c:v>
                </c:pt>
                <c:pt idx="3">
                  <c:v>A+</c:v>
                </c:pt>
                <c:pt idx="4">
                  <c:v>A</c:v>
                </c:pt>
                <c:pt idx="5">
                  <c:v>A-</c:v>
                </c:pt>
                <c:pt idx="6">
                  <c:v>BBB+</c:v>
                </c:pt>
                <c:pt idx="7">
                  <c:v>BBB</c:v>
                </c:pt>
                <c:pt idx="8">
                  <c:v>BBB-</c:v>
                </c:pt>
                <c:pt idx="9">
                  <c:v>BB+</c:v>
                </c:pt>
                <c:pt idx="10">
                  <c:v>BB</c:v>
                </c:pt>
                <c:pt idx="11">
                  <c:v>B+</c:v>
                </c:pt>
                <c:pt idx="12">
                  <c:v>B</c:v>
                </c:pt>
              </c:strCache>
            </c:strRef>
          </c:cat>
          <c:val>
            <c:numRef>
              <c:f>'7. Credit Curve Data'!$B$69:$N$69</c:f>
              <c:numCache>
                <c:formatCode>#,##0_ ;[Red]\-#,##0\ </c:formatCode>
                <c:ptCount val="13"/>
                <c:pt idx="0">
                  <c:v>16000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6963600"/>
        <c:axId val="266964160"/>
      </c:barChart>
      <c:catAx>
        <c:axId val="266963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69641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669641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_ ;[Red]\-#,##0\ 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69636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9433351530132169"/>
          <c:y val="0.87987680861639417"/>
          <c:w val="0.11553388671793342"/>
          <c:h val="9.30266229374161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7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98997596089944"/>
          <c:y val="9.6777538636151822E-2"/>
          <c:w val="0.8284931135781044"/>
          <c:h val="0.70611759671562624"/>
        </c:manualLayout>
      </c:layout>
      <c:barChart>
        <c:barDir val="col"/>
        <c:grouping val="clustered"/>
        <c:varyColors val="0"/>
        <c:ser>
          <c:idx val="0"/>
          <c:order val="0"/>
          <c:tx>
            <c:v>$DV01</c:v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Data'!$B$61:$N$61</c:f>
              <c:strCache>
                <c:ptCount val="13"/>
                <c:pt idx="0">
                  <c:v>AAA</c:v>
                </c:pt>
                <c:pt idx="1">
                  <c:v>AA</c:v>
                </c:pt>
                <c:pt idx="2">
                  <c:v>AA-</c:v>
                </c:pt>
                <c:pt idx="3">
                  <c:v>A+</c:v>
                </c:pt>
                <c:pt idx="4">
                  <c:v>A</c:v>
                </c:pt>
                <c:pt idx="5">
                  <c:v>A-</c:v>
                </c:pt>
                <c:pt idx="6">
                  <c:v>BBB+</c:v>
                </c:pt>
                <c:pt idx="7">
                  <c:v>BBB</c:v>
                </c:pt>
                <c:pt idx="8">
                  <c:v>BBB-</c:v>
                </c:pt>
                <c:pt idx="9">
                  <c:v>BB+</c:v>
                </c:pt>
                <c:pt idx="10">
                  <c:v>BB</c:v>
                </c:pt>
                <c:pt idx="11">
                  <c:v>B+</c:v>
                </c:pt>
                <c:pt idx="12">
                  <c:v>B</c:v>
                </c:pt>
              </c:strCache>
            </c:strRef>
          </c:cat>
          <c:val>
            <c:numRef>
              <c:f>'7. Credit Curve Data'!$B$70:$N$70</c:f>
              <c:numCache>
                <c:formatCode>#,##0_ ;[Red]\-#,##0\ </c:formatCode>
                <c:ptCount val="13"/>
                <c:pt idx="1">
                  <c:v>4094.082257</c:v>
                </c:pt>
                <c:pt idx="2">
                  <c:v>3929.9620290000003</c:v>
                </c:pt>
                <c:pt idx="3">
                  <c:v>4231.1372140000003</c:v>
                </c:pt>
                <c:pt idx="4">
                  <c:v>1840.8705749999992</c:v>
                </c:pt>
                <c:pt idx="5">
                  <c:v>-523.91722100000015</c:v>
                </c:pt>
                <c:pt idx="6">
                  <c:v>-8489.8076999999994</c:v>
                </c:pt>
                <c:pt idx="7">
                  <c:v>-5681.9983979999997</c:v>
                </c:pt>
                <c:pt idx="8">
                  <c:v>-5018.0853880000004</c:v>
                </c:pt>
                <c:pt idx="9">
                  <c:v>-2369.9840749999998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6966400"/>
        <c:axId val="266966960"/>
      </c:barChart>
      <c:catAx>
        <c:axId val="266966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69669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669669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_ ;[Red]\-#,##0\ 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69664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9819079296656937"/>
          <c:y val="0.88533526085664815"/>
          <c:w val="0.12226660486725328"/>
          <c:h val="8.96088320705109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4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44440425911108"/>
          <c:y val="9.9240016568579989E-2"/>
          <c:w val="0.84589814804928865"/>
          <c:h val="0.66032780255247459"/>
        </c:manualLayout>
      </c:layout>
      <c:barChart>
        <c:barDir val="col"/>
        <c:grouping val="clustered"/>
        <c:varyColors val="0"/>
        <c:ser>
          <c:idx val="0"/>
          <c:order val="0"/>
          <c:tx>
            <c:v>$DV01</c:v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Data'!$B$61:$N$61</c:f>
              <c:strCache>
                <c:ptCount val="13"/>
                <c:pt idx="0">
                  <c:v>AAA</c:v>
                </c:pt>
                <c:pt idx="1">
                  <c:v>AA</c:v>
                </c:pt>
                <c:pt idx="2">
                  <c:v>AA-</c:v>
                </c:pt>
                <c:pt idx="3">
                  <c:v>A+</c:v>
                </c:pt>
                <c:pt idx="4">
                  <c:v>A</c:v>
                </c:pt>
                <c:pt idx="5">
                  <c:v>A-</c:v>
                </c:pt>
                <c:pt idx="6">
                  <c:v>BBB+</c:v>
                </c:pt>
                <c:pt idx="7">
                  <c:v>BBB</c:v>
                </c:pt>
                <c:pt idx="8">
                  <c:v>BBB-</c:v>
                </c:pt>
                <c:pt idx="9">
                  <c:v>BB+</c:v>
                </c:pt>
                <c:pt idx="10">
                  <c:v>BB</c:v>
                </c:pt>
                <c:pt idx="11">
                  <c:v>B+</c:v>
                </c:pt>
                <c:pt idx="12">
                  <c:v>B</c:v>
                </c:pt>
              </c:strCache>
            </c:strRef>
          </c:cat>
          <c:val>
            <c:numRef>
              <c:f>'7. Credit Curve Data'!$B$71:$N$71</c:f>
              <c:numCache>
                <c:formatCode>#,##0_ ;[Red]\-#,##0\ </c:formatCode>
                <c:ptCount val="13"/>
                <c:pt idx="3">
                  <c:v>12354.122287</c:v>
                </c:pt>
                <c:pt idx="7">
                  <c:v>0</c:v>
                </c:pt>
                <c:pt idx="8">
                  <c:v>0</c:v>
                </c:pt>
                <c:pt idx="11">
                  <c:v>-1023.567796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6969200"/>
        <c:axId val="267177136"/>
      </c:barChart>
      <c:catAx>
        <c:axId val="266969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7177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671771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_ ;[Red]\-#,##0\ 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69692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954284164279999"/>
          <c:y val="0.8817093779746914"/>
          <c:w val="0.11193012371151108"/>
          <c:h val="9.160616914022767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7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1553639206437"/>
          <c:y val="0.101170598878025"/>
          <c:w val="0.8450450953664973"/>
          <c:h val="0.69262948462647889"/>
        </c:manualLayout>
      </c:layout>
      <c:barChart>
        <c:barDir val="col"/>
        <c:grouping val="clustered"/>
        <c:varyColors val="0"/>
        <c:ser>
          <c:idx val="0"/>
          <c:order val="0"/>
          <c:tx>
            <c:v>$DV01</c:v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Data'!$B$61:$N$61</c:f>
              <c:strCache>
                <c:ptCount val="13"/>
                <c:pt idx="0">
                  <c:v>AAA</c:v>
                </c:pt>
                <c:pt idx="1">
                  <c:v>AA</c:v>
                </c:pt>
                <c:pt idx="2">
                  <c:v>AA-</c:v>
                </c:pt>
                <c:pt idx="3">
                  <c:v>A+</c:v>
                </c:pt>
                <c:pt idx="4">
                  <c:v>A</c:v>
                </c:pt>
                <c:pt idx="5">
                  <c:v>A-</c:v>
                </c:pt>
                <c:pt idx="6">
                  <c:v>BBB+</c:v>
                </c:pt>
                <c:pt idx="7">
                  <c:v>BBB</c:v>
                </c:pt>
                <c:pt idx="8">
                  <c:v>BBB-</c:v>
                </c:pt>
                <c:pt idx="9">
                  <c:v>BB+</c:v>
                </c:pt>
                <c:pt idx="10">
                  <c:v>BB</c:v>
                </c:pt>
                <c:pt idx="11">
                  <c:v>B+</c:v>
                </c:pt>
                <c:pt idx="12">
                  <c:v>B</c:v>
                </c:pt>
              </c:strCache>
            </c:strRef>
          </c:cat>
          <c:val>
            <c:numRef>
              <c:f>'7. Credit Curve Data'!$B$72:$N$72</c:f>
              <c:numCache>
                <c:formatCode>#,##0_ ;[Red]\-#,##0\ </c:formatCode>
                <c:ptCount val="13"/>
                <c:pt idx="3">
                  <c:v>0</c:v>
                </c:pt>
                <c:pt idx="6">
                  <c:v>17379.262125999994</c:v>
                </c:pt>
                <c:pt idx="8">
                  <c:v>-3389.1810930000001</c:v>
                </c:pt>
                <c:pt idx="10">
                  <c:v>-778.46862699999997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7179376"/>
        <c:axId val="267179936"/>
      </c:barChart>
      <c:catAx>
        <c:axId val="267179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71799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671799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_ ;[Red]\-#,##0\ 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71793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9448053615332155"/>
          <c:y val="0.87940597486283267"/>
          <c:w val="0.11254967427370378"/>
          <c:h val="9.338824511817692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7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8068465441824"/>
          <c:y val="0.10077884151553412"/>
          <c:w val="0.83615235268024191"/>
          <c:h val="0.69382356274156187"/>
        </c:manualLayout>
      </c:layout>
      <c:barChart>
        <c:barDir val="col"/>
        <c:grouping val="clustered"/>
        <c:varyColors val="0"/>
        <c:ser>
          <c:idx val="0"/>
          <c:order val="0"/>
          <c:tx>
            <c:v>$DV01</c:v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Data'!$B$61:$N$61</c:f>
              <c:strCache>
                <c:ptCount val="13"/>
                <c:pt idx="0">
                  <c:v>AAA</c:v>
                </c:pt>
                <c:pt idx="1">
                  <c:v>AA</c:v>
                </c:pt>
                <c:pt idx="2">
                  <c:v>AA-</c:v>
                </c:pt>
                <c:pt idx="3">
                  <c:v>A+</c:v>
                </c:pt>
                <c:pt idx="4">
                  <c:v>A</c:v>
                </c:pt>
                <c:pt idx="5">
                  <c:v>A-</c:v>
                </c:pt>
                <c:pt idx="6">
                  <c:v>BBB+</c:v>
                </c:pt>
                <c:pt idx="7">
                  <c:v>BBB</c:v>
                </c:pt>
                <c:pt idx="8">
                  <c:v>BBB-</c:v>
                </c:pt>
                <c:pt idx="9">
                  <c:v>BB+</c:v>
                </c:pt>
                <c:pt idx="10">
                  <c:v>BB</c:v>
                </c:pt>
                <c:pt idx="11">
                  <c:v>B+</c:v>
                </c:pt>
                <c:pt idx="12">
                  <c:v>B</c:v>
                </c:pt>
              </c:strCache>
            </c:strRef>
          </c:cat>
          <c:val>
            <c:numRef>
              <c:f>'7. Credit Curve Data'!$B$73:$N$73</c:f>
              <c:numCache>
                <c:formatCode>#,##0_ ;[Red]\-#,##0\ </c:formatCode>
                <c:ptCount val="13"/>
                <c:pt idx="0">
                  <c:v>28285.543324999999</c:v>
                </c:pt>
                <c:pt idx="1">
                  <c:v>29061.739163000006</c:v>
                </c:pt>
                <c:pt idx="2">
                  <c:v>14348.290070000001</c:v>
                </c:pt>
                <c:pt idx="3">
                  <c:v>25741.499291</c:v>
                </c:pt>
                <c:pt idx="4">
                  <c:v>3826.3844050000025</c:v>
                </c:pt>
                <c:pt idx="5">
                  <c:v>-3645.379855000002</c:v>
                </c:pt>
                <c:pt idx="6">
                  <c:v>20209.109140999994</c:v>
                </c:pt>
                <c:pt idx="7">
                  <c:v>-20564.596098999999</c:v>
                </c:pt>
                <c:pt idx="8">
                  <c:v>-31451.738071</c:v>
                </c:pt>
                <c:pt idx="9">
                  <c:v>-2406.001197</c:v>
                </c:pt>
                <c:pt idx="10">
                  <c:v>-778.46862699999997</c:v>
                </c:pt>
                <c:pt idx="11">
                  <c:v>-1495.703098</c:v>
                </c:pt>
                <c:pt idx="12">
                  <c:v>-0.21883500000012646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7182176"/>
        <c:axId val="267182736"/>
      </c:barChart>
      <c:catAx>
        <c:axId val="267182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71827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671827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_ ;[Red]\-#,##0\ 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71821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9908425505190385"/>
          <c:y val="0.87987680861639417"/>
          <c:w val="0.11359753566479901"/>
          <c:h val="9.30266229374161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7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430819447207848"/>
          <c:y val="9.3865911402088414E-2"/>
          <c:w val="0.84974855325689469"/>
          <c:h val="0.71482501760051942"/>
        </c:manualLayout>
      </c:layout>
      <c:barChart>
        <c:barDir val="col"/>
        <c:grouping val="clustered"/>
        <c:varyColors val="0"/>
        <c:ser>
          <c:idx val="0"/>
          <c:order val="0"/>
          <c:tx>
            <c:v>$DV01</c:v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Data'!$B$78:$H$78</c:f>
              <c:strCache>
                <c:ptCount val="7"/>
                <c:pt idx="0">
                  <c:v>0 Year</c:v>
                </c:pt>
                <c:pt idx="1">
                  <c:v>1 Year</c:v>
                </c:pt>
                <c:pt idx="2">
                  <c:v>2 Year</c:v>
                </c:pt>
                <c:pt idx="3">
                  <c:v>3 Year</c:v>
                </c:pt>
                <c:pt idx="4">
                  <c:v>4 Year</c:v>
                </c:pt>
                <c:pt idx="5">
                  <c:v>5 Year</c:v>
                </c:pt>
                <c:pt idx="6">
                  <c:v>6 Year</c:v>
                </c:pt>
              </c:strCache>
            </c:strRef>
          </c:cat>
          <c:val>
            <c:numRef>
              <c:f>'7. Credit Curve Data'!$B$79:$H$79</c:f>
              <c:numCache>
                <c:formatCode>#,##0_ ;[Red]\-#,##0\ </c:formatCode>
                <c:ptCount val="7"/>
                <c:pt idx="0">
                  <c:v>0</c:v>
                </c:pt>
                <c:pt idx="1">
                  <c:v>-326.43601699999999</c:v>
                </c:pt>
                <c:pt idx="4">
                  <c:v>-64.301792000000205</c:v>
                </c:pt>
                <c:pt idx="5">
                  <c:v>3981.9306800000004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7184976"/>
        <c:axId val="267185536"/>
      </c:barChart>
      <c:catAx>
        <c:axId val="267184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7185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671855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_ ;[Red]\-#,##0\ 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71849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9166673932986266"/>
          <c:y val="0.88811593095822117"/>
          <c:w val="0.11317611735517592"/>
          <c:h val="8.664545667885084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884118761929479"/>
          <c:y val="9.8116521968791934E-2"/>
          <c:w val="0.83492335798089434"/>
          <c:h val="0.70191050331520388"/>
        </c:manualLayout>
      </c:layout>
      <c:barChart>
        <c:barDir val="col"/>
        <c:grouping val="clustered"/>
        <c:varyColors val="0"/>
        <c:ser>
          <c:idx val="0"/>
          <c:order val="0"/>
          <c:tx>
            <c:v>$DV01</c:v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Data'!$B$78:$H$78</c:f>
              <c:strCache>
                <c:ptCount val="7"/>
                <c:pt idx="0">
                  <c:v>0 Year</c:v>
                </c:pt>
                <c:pt idx="1">
                  <c:v>1 Year</c:v>
                </c:pt>
                <c:pt idx="2">
                  <c:v>2 Year</c:v>
                </c:pt>
                <c:pt idx="3">
                  <c:v>3 Year</c:v>
                </c:pt>
                <c:pt idx="4">
                  <c:v>4 Year</c:v>
                </c:pt>
                <c:pt idx="5">
                  <c:v>5 Year</c:v>
                </c:pt>
                <c:pt idx="6">
                  <c:v>6 Year</c:v>
                </c:pt>
              </c:strCache>
            </c:strRef>
          </c:cat>
          <c:val>
            <c:numRef>
              <c:f>'7. Credit Curve Data'!$B$80:$H$80</c:f>
              <c:numCache>
                <c:formatCode>#,##0_ ;[Red]\-#,##0\ </c:formatCode>
                <c:ptCount val="7"/>
                <c:pt idx="0">
                  <c:v>-503.377138</c:v>
                </c:pt>
                <c:pt idx="1">
                  <c:v>-4098.0490810000001</c:v>
                </c:pt>
                <c:pt idx="2">
                  <c:v>5097.9127979999994</c:v>
                </c:pt>
                <c:pt idx="3">
                  <c:v>7087.9535219999998</c:v>
                </c:pt>
                <c:pt idx="4">
                  <c:v>2653.2658930000007</c:v>
                </c:pt>
                <c:pt idx="5">
                  <c:v>-22769.58023</c:v>
                </c:pt>
                <c:pt idx="6">
                  <c:v>9152.3380340000003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7187776"/>
        <c:axId val="267188336"/>
      </c:barChart>
      <c:catAx>
        <c:axId val="267187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71883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671883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_ ;[Red]\-#,##0\ 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71877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9907778252341101"/>
          <c:y val="0.88304869771912742"/>
          <c:w val="0.11445016817266192"/>
          <c:h val="9.056909720196179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9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35782781206443"/>
          <c:y val="0.10077884151553412"/>
          <c:w val="0.8436013714123598"/>
          <c:h val="0.63955803269473577"/>
        </c:manualLayout>
      </c:layout>
      <c:barChart>
        <c:barDir val="col"/>
        <c:grouping val="clustered"/>
        <c:varyColors val="0"/>
        <c:ser>
          <c:idx val="0"/>
          <c:order val="0"/>
          <c:tx>
            <c:v>$DV01</c:v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Data'!$B$78:$H$78</c:f>
              <c:strCache>
                <c:ptCount val="7"/>
                <c:pt idx="0">
                  <c:v>0 Year</c:v>
                </c:pt>
                <c:pt idx="1">
                  <c:v>1 Year</c:v>
                </c:pt>
                <c:pt idx="2">
                  <c:v>2 Year</c:v>
                </c:pt>
                <c:pt idx="3">
                  <c:v>3 Year</c:v>
                </c:pt>
                <c:pt idx="4">
                  <c:v>4 Year</c:v>
                </c:pt>
                <c:pt idx="5">
                  <c:v>5 Year</c:v>
                </c:pt>
                <c:pt idx="6">
                  <c:v>6 Year</c:v>
                </c:pt>
              </c:strCache>
            </c:strRef>
          </c:cat>
          <c:val>
            <c:numRef>
              <c:f>'7. Credit Curve Data'!$B$81:$H$81</c:f>
              <c:numCache>
                <c:formatCode>#,##0_ ;[Red]\-#,##0\ </c:formatCode>
                <c:ptCount val="7"/>
                <c:pt idx="1">
                  <c:v>-36.017122000000001</c:v>
                </c:pt>
                <c:pt idx="2">
                  <c:v>7216.9400510000005</c:v>
                </c:pt>
                <c:pt idx="3">
                  <c:v>2893.9841229999997</c:v>
                </c:pt>
                <c:pt idx="4">
                  <c:v>3771.0907580000003</c:v>
                </c:pt>
                <c:pt idx="5">
                  <c:v>12572.723062000001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7190576"/>
        <c:axId val="267191136"/>
      </c:barChart>
      <c:catAx>
        <c:axId val="267190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7191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671911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_ ;[Red]\-#,##0\ 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71905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9535974568584484"/>
          <c:y val="0.87987680861639417"/>
          <c:w val="0.11359753566479901"/>
          <c:h val="9.30266229374161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7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832227020768831"/>
          <c:y val="0.10077884151553412"/>
          <c:w val="0.83554128084914425"/>
          <c:h val="0.69382356274156187"/>
        </c:manualLayout>
      </c:layout>
      <c:barChart>
        <c:barDir val="col"/>
        <c:grouping val="clustered"/>
        <c:varyColors val="0"/>
        <c:ser>
          <c:idx val="0"/>
          <c:order val="0"/>
          <c:tx>
            <c:v>$DV01</c:v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Data'!$B$78:$H$78</c:f>
              <c:strCache>
                <c:ptCount val="7"/>
                <c:pt idx="0">
                  <c:v>0 Year</c:v>
                </c:pt>
                <c:pt idx="1">
                  <c:v>1 Year</c:v>
                </c:pt>
                <c:pt idx="2">
                  <c:v>2 Year</c:v>
                </c:pt>
                <c:pt idx="3">
                  <c:v>3 Year</c:v>
                </c:pt>
                <c:pt idx="4">
                  <c:v>4 Year</c:v>
                </c:pt>
                <c:pt idx="5">
                  <c:v>5 Year</c:v>
                </c:pt>
                <c:pt idx="6">
                  <c:v>6 Year</c:v>
                </c:pt>
              </c:strCache>
            </c:strRef>
          </c:cat>
          <c:val>
            <c:numRef>
              <c:f>'7. Credit Curve Data'!$B$82:$H$82</c:f>
              <c:numCache>
                <c:formatCode>#,##0_ ;[Red]\-#,##0\ </c:formatCode>
                <c:ptCount val="7"/>
                <c:pt idx="0">
                  <c:v>-154.11502999999999</c:v>
                </c:pt>
                <c:pt idx="1">
                  <c:v>-238.304315</c:v>
                </c:pt>
                <c:pt idx="4">
                  <c:v>-16986.730433000001</c:v>
                </c:pt>
                <c:pt idx="5">
                  <c:v>-375.42960800000037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7398320"/>
        <c:axId val="267398880"/>
      </c:barChart>
      <c:catAx>
        <c:axId val="267398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7398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673988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_ ;[Red]\-#,##0\ 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73983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9721248480060931"/>
          <c:y val="0.87987680861639417"/>
          <c:w val="0.11402241192795928"/>
          <c:h val="9.30266229374161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7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8068465441824"/>
          <c:y val="9.319318535333139E-2"/>
          <c:w val="0.83615235268024191"/>
          <c:h val="0.71687065656408755"/>
        </c:manualLayout>
      </c:layout>
      <c:barChart>
        <c:barDir val="col"/>
        <c:grouping val="clustered"/>
        <c:varyColors val="0"/>
        <c:ser>
          <c:idx val="0"/>
          <c:order val="0"/>
          <c:tx>
            <c:v>$DV01</c:v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Data'!$B$78:$H$78</c:f>
              <c:strCache>
                <c:ptCount val="7"/>
                <c:pt idx="0">
                  <c:v>0 Year</c:v>
                </c:pt>
                <c:pt idx="1">
                  <c:v>1 Year</c:v>
                </c:pt>
                <c:pt idx="2">
                  <c:v>2 Year</c:v>
                </c:pt>
                <c:pt idx="3">
                  <c:v>3 Year</c:v>
                </c:pt>
                <c:pt idx="4">
                  <c:v>4 Year</c:v>
                </c:pt>
                <c:pt idx="5">
                  <c:v>5 Year</c:v>
                </c:pt>
                <c:pt idx="6">
                  <c:v>6 Year</c:v>
                </c:pt>
              </c:strCache>
            </c:strRef>
          </c:cat>
          <c:val>
            <c:numRef>
              <c:f>'7. Credit Curve Data'!$B$83:$H$83</c:f>
              <c:numCache>
                <c:formatCode>#,##0_ ;[Red]\-#,##0\ </c:formatCode>
                <c:ptCount val="7"/>
                <c:pt idx="2">
                  <c:v>2282.0629819999999</c:v>
                </c:pt>
                <c:pt idx="5">
                  <c:v>-12448.39337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7401120"/>
        <c:axId val="267401680"/>
      </c:barChart>
      <c:catAx>
        <c:axId val="267401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7401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674016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_ ;[Red]\-#,##0\ 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74011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9908425505190385"/>
          <c:y val="0.88891961413946863"/>
          <c:w val="0.11359753566479901"/>
          <c:h val="8.602447878769051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158325483149616"/>
          <c:y val="9.8862481764292784E-2"/>
          <c:w val="0.84213283092157531"/>
          <c:h val="0.65021093775746408"/>
        </c:manualLayout>
      </c:layout>
      <c:barChart>
        <c:barDir val="col"/>
        <c:grouping val="clustered"/>
        <c:varyColors val="0"/>
        <c:ser>
          <c:idx val="0"/>
          <c:order val="0"/>
          <c:tx>
            <c:v>$DV01</c:v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Data'!$B$78:$H$78</c:f>
              <c:strCache>
                <c:ptCount val="7"/>
                <c:pt idx="0">
                  <c:v>0 Year</c:v>
                </c:pt>
                <c:pt idx="1">
                  <c:v>1 Year</c:v>
                </c:pt>
                <c:pt idx="2">
                  <c:v>2 Year</c:v>
                </c:pt>
                <c:pt idx="3">
                  <c:v>3 Year</c:v>
                </c:pt>
                <c:pt idx="4">
                  <c:v>4 Year</c:v>
                </c:pt>
                <c:pt idx="5">
                  <c:v>5 Year</c:v>
                </c:pt>
                <c:pt idx="6">
                  <c:v>6 Year</c:v>
                </c:pt>
              </c:strCache>
            </c:strRef>
          </c:cat>
          <c:val>
            <c:numRef>
              <c:f>'7. Credit Curve Data'!$B$84:$H$84</c:f>
              <c:numCache>
                <c:formatCode>#,##0_ ;[Red]\-#,##0\ </c:formatCode>
                <c:ptCount val="7"/>
                <c:pt idx="2">
                  <c:v>2420.827061</c:v>
                </c:pt>
                <c:pt idx="3">
                  <c:v>12280.152892</c:v>
                </c:pt>
                <c:pt idx="4">
                  <c:v>-38.737540999999965</c:v>
                </c:pt>
                <c:pt idx="5">
                  <c:v>-123.10308700000041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7403920"/>
        <c:axId val="267404480"/>
      </c:barChart>
      <c:catAx>
        <c:axId val="26740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74044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674044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_ ;[Red]\-#,##0\ 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74039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943770860097641"/>
          <c:y val="0.88215752958907401"/>
          <c:w val="0.11466540778173236"/>
          <c:h val="9.12576754747317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9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962709554483274"/>
          <c:y val="0.101170598878025"/>
          <c:w val="0.83398886798400096"/>
          <c:h val="0.69262948462647889"/>
        </c:manualLayout>
      </c:layout>
      <c:barChart>
        <c:barDir val="col"/>
        <c:grouping val="clustered"/>
        <c:varyColors val="0"/>
        <c:ser>
          <c:idx val="0"/>
          <c:order val="0"/>
          <c:tx>
            <c:v>$DV01</c:v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Data'!$B$78:$H$78</c:f>
              <c:strCache>
                <c:ptCount val="7"/>
                <c:pt idx="0">
                  <c:v>0 Year</c:v>
                </c:pt>
                <c:pt idx="1">
                  <c:v>1 Year</c:v>
                </c:pt>
                <c:pt idx="2">
                  <c:v>2 Year</c:v>
                </c:pt>
                <c:pt idx="3">
                  <c:v>3 Year</c:v>
                </c:pt>
                <c:pt idx="4">
                  <c:v>4 Year</c:v>
                </c:pt>
                <c:pt idx="5">
                  <c:v>5 Year</c:v>
                </c:pt>
                <c:pt idx="6">
                  <c:v>6 Year</c:v>
                </c:pt>
              </c:strCache>
            </c:strRef>
          </c:cat>
          <c:val>
            <c:numRef>
              <c:f>'7. Credit Curve Data'!$B$85:$H$85</c:f>
              <c:numCache>
                <c:formatCode>#,##0_ ;[Red]\-#,##0\ </c:formatCode>
                <c:ptCount val="7"/>
                <c:pt idx="0">
                  <c:v>0</c:v>
                </c:pt>
                <c:pt idx="1">
                  <c:v>132.20549899999992</c:v>
                </c:pt>
                <c:pt idx="2">
                  <c:v>-1783.4393830000001</c:v>
                </c:pt>
                <c:pt idx="3">
                  <c:v>12445.232279</c:v>
                </c:pt>
                <c:pt idx="4">
                  <c:v>18393.680967</c:v>
                </c:pt>
                <c:pt idx="5">
                  <c:v>15762.171764999999</c:v>
                </c:pt>
                <c:pt idx="6">
                  <c:v>-4664.7975639999995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7406720"/>
        <c:axId val="267407280"/>
      </c:barChart>
      <c:catAx>
        <c:axId val="267406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74072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674072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_ ;[Red]\-#,##0\ 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74067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9812909761940327"/>
          <c:y val="0.87940597486283267"/>
          <c:w val="0.11509801119236211"/>
          <c:h val="9.338824511817692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7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689787557543508"/>
          <c:y val="0.10077884151553412"/>
          <c:w val="0.84661716988387281"/>
          <c:h val="0.69382356274156187"/>
        </c:manualLayout>
      </c:layout>
      <c:barChart>
        <c:barDir val="col"/>
        <c:grouping val="clustered"/>
        <c:varyColors val="0"/>
        <c:ser>
          <c:idx val="0"/>
          <c:order val="0"/>
          <c:tx>
            <c:v>$DV01</c:v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Data'!$B$78:$H$78</c:f>
              <c:strCache>
                <c:ptCount val="7"/>
                <c:pt idx="0">
                  <c:v>0 Year</c:v>
                </c:pt>
                <c:pt idx="1">
                  <c:v>1 Year</c:v>
                </c:pt>
                <c:pt idx="2">
                  <c:v>2 Year</c:v>
                </c:pt>
                <c:pt idx="3">
                  <c:v>3 Year</c:v>
                </c:pt>
                <c:pt idx="4">
                  <c:v>4 Year</c:v>
                </c:pt>
                <c:pt idx="5">
                  <c:v>5 Year</c:v>
                </c:pt>
                <c:pt idx="6">
                  <c:v>6 Year</c:v>
                </c:pt>
              </c:strCache>
            </c:strRef>
          </c:cat>
          <c:val>
            <c:numRef>
              <c:f>'7. Credit Curve Data'!$B$86:$H$86</c:f>
              <c:numCache>
                <c:formatCode>#,##0_ ;[Red]\-#,##0\ </c:formatCode>
                <c:ptCount val="7"/>
                <c:pt idx="5">
                  <c:v>-6119.8141370000012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7407840"/>
        <c:axId val="267408400"/>
      </c:barChart>
      <c:catAx>
        <c:axId val="2674078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7408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674084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_ ;[Red]\-#,##0\ 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74078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9243951715840473"/>
          <c:y val="0.87987680861639417"/>
          <c:w val="0.11553388671793342"/>
          <c:h val="9.30266229374161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7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139097836480951"/>
          <c:y val="9.6777538636151822E-2"/>
          <c:w val="0.84309211117419425"/>
          <c:h val="0.70611759671562624"/>
        </c:manualLayout>
      </c:layout>
      <c:barChart>
        <c:barDir val="col"/>
        <c:grouping val="clustered"/>
        <c:varyColors val="0"/>
        <c:ser>
          <c:idx val="0"/>
          <c:order val="0"/>
          <c:tx>
            <c:v>$DV01</c:v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Data'!$B$78:$H$78</c:f>
              <c:strCache>
                <c:ptCount val="7"/>
                <c:pt idx="0">
                  <c:v>0 Year</c:v>
                </c:pt>
                <c:pt idx="1">
                  <c:v>1 Year</c:v>
                </c:pt>
                <c:pt idx="2">
                  <c:v>2 Year</c:v>
                </c:pt>
                <c:pt idx="3">
                  <c:v>3 Year</c:v>
                </c:pt>
                <c:pt idx="4">
                  <c:v>4 Year</c:v>
                </c:pt>
                <c:pt idx="5">
                  <c:v>5 Year</c:v>
                </c:pt>
                <c:pt idx="6">
                  <c:v>6 Year</c:v>
                </c:pt>
              </c:strCache>
            </c:strRef>
          </c:cat>
          <c:val>
            <c:numRef>
              <c:f>'7. Credit Curve Data'!$B$87:$H$87</c:f>
              <c:numCache>
                <c:formatCode>#,##0_ ;[Red]\-#,##0\ </c:formatCode>
                <c:ptCount val="7"/>
                <c:pt idx="0">
                  <c:v>232.57288200000002</c:v>
                </c:pt>
                <c:pt idx="1">
                  <c:v>-1176.645968</c:v>
                </c:pt>
                <c:pt idx="2">
                  <c:v>-4585.3261009999997</c:v>
                </c:pt>
                <c:pt idx="5">
                  <c:v>-2705.7969419999999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7410640"/>
        <c:axId val="267411200"/>
      </c:barChart>
      <c:catAx>
        <c:axId val="267410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74112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674112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_ ;[Red]\-#,##0\ 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74106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9089129416852439"/>
          <c:y val="0.88533526085664815"/>
          <c:w val="0.12226660486725328"/>
          <c:h val="8.96088320705109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4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44440425911108"/>
          <c:y val="9.9240016568579989E-2"/>
          <c:w val="0.84589814804928865"/>
          <c:h val="0.64887703140994613"/>
        </c:manualLayout>
      </c:layout>
      <c:barChart>
        <c:barDir val="col"/>
        <c:grouping val="clustered"/>
        <c:varyColors val="0"/>
        <c:ser>
          <c:idx val="0"/>
          <c:order val="0"/>
          <c:tx>
            <c:v>$DV01</c:v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Data'!$B$78:$H$78</c:f>
              <c:strCache>
                <c:ptCount val="7"/>
                <c:pt idx="0">
                  <c:v>0 Year</c:v>
                </c:pt>
                <c:pt idx="1">
                  <c:v>1 Year</c:v>
                </c:pt>
                <c:pt idx="2">
                  <c:v>2 Year</c:v>
                </c:pt>
                <c:pt idx="3">
                  <c:v>3 Year</c:v>
                </c:pt>
                <c:pt idx="4">
                  <c:v>4 Year</c:v>
                </c:pt>
                <c:pt idx="5">
                  <c:v>5 Year</c:v>
                </c:pt>
                <c:pt idx="6">
                  <c:v>6 Year</c:v>
                </c:pt>
              </c:strCache>
            </c:strRef>
          </c:cat>
          <c:val>
            <c:numRef>
              <c:f>'7. Credit Curve Data'!$B$88:$H$88</c:f>
              <c:numCache>
                <c:formatCode>#,##0_ ;[Red]\-#,##0\ </c:formatCode>
                <c:ptCount val="7"/>
                <c:pt idx="3">
                  <c:v>-1023.567796</c:v>
                </c:pt>
                <c:pt idx="5">
                  <c:v>12354.122287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7413440"/>
        <c:axId val="267414000"/>
      </c:barChart>
      <c:catAx>
        <c:axId val="267413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7414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674140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_ ;[Red]\-#,##0\ 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74134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954284164279999"/>
          <c:y val="0.8817093779746914"/>
          <c:w val="0.11193012371151108"/>
          <c:h val="9.160616914022767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7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1553639206437"/>
          <c:y val="0.101170598878025"/>
          <c:w val="0.8450450953664973"/>
          <c:h val="0.63815300830754229"/>
        </c:manualLayout>
      </c:layout>
      <c:barChart>
        <c:barDir val="col"/>
        <c:grouping val="clustered"/>
        <c:varyColors val="0"/>
        <c:ser>
          <c:idx val="0"/>
          <c:order val="0"/>
          <c:tx>
            <c:v>$DV01</c:v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Data'!$B$78:$H$78</c:f>
              <c:strCache>
                <c:ptCount val="7"/>
                <c:pt idx="0">
                  <c:v>0 Year</c:v>
                </c:pt>
                <c:pt idx="1">
                  <c:v>1 Year</c:v>
                </c:pt>
                <c:pt idx="2">
                  <c:v>2 Year</c:v>
                </c:pt>
                <c:pt idx="3">
                  <c:v>3 Year</c:v>
                </c:pt>
                <c:pt idx="4">
                  <c:v>4 Year</c:v>
                </c:pt>
                <c:pt idx="5">
                  <c:v>5 Year</c:v>
                </c:pt>
                <c:pt idx="6">
                  <c:v>6 Year</c:v>
                </c:pt>
              </c:strCache>
            </c:strRef>
          </c:cat>
          <c:val>
            <c:numRef>
              <c:f>'7. Credit Curve Data'!$B$89:$H$89</c:f>
              <c:numCache>
                <c:formatCode>#,##0_ ;[Red]\-#,##0\ </c:formatCode>
                <c:ptCount val="7"/>
                <c:pt idx="0">
                  <c:v>0</c:v>
                </c:pt>
                <c:pt idx="1">
                  <c:v>-778.46862699999997</c:v>
                </c:pt>
                <c:pt idx="2">
                  <c:v>1527.777429</c:v>
                </c:pt>
                <c:pt idx="3">
                  <c:v>2632.3972599999997</c:v>
                </c:pt>
                <c:pt idx="4">
                  <c:v>-1512.9775290000005</c:v>
                </c:pt>
                <c:pt idx="5">
                  <c:v>32181.171543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7895616"/>
        <c:axId val="267896176"/>
      </c:barChart>
      <c:catAx>
        <c:axId val="267895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78961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678961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_ ;[Red]\-#,##0\ 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78956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9448053615332155"/>
          <c:y val="0.87940597486283267"/>
          <c:w val="0.11254967427370378"/>
          <c:h val="9.338824511817692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7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8068465441824"/>
          <c:y val="0.10077884151553412"/>
          <c:w val="0.83615235268024191"/>
          <c:h val="0.69382356274156187"/>
        </c:manualLayout>
      </c:layout>
      <c:barChart>
        <c:barDir val="col"/>
        <c:grouping val="clustered"/>
        <c:varyColors val="0"/>
        <c:ser>
          <c:idx val="0"/>
          <c:order val="0"/>
          <c:tx>
            <c:v>$DV01</c:v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Data'!$B$78:$H$78</c:f>
              <c:strCache>
                <c:ptCount val="7"/>
                <c:pt idx="0">
                  <c:v>0 Year</c:v>
                </c:pt>
                <c:pt idx="1">
                  <c:v>1 Year</c:v>
                </c:pt>
                <c:pt idx="2">
                  <c:v>2 Year</c:v>
                </c:pt>
                <c:pt idx="3">
                  <c:v>3 Year</c:v>
                </c:pt>
                <c:pt idx="4">
                  <c:v>4 Year</c:v>
                </c:pt>
                <c:pt idx="5">
                  <c:v>5 Year</c:v>
                </c:pt>
                <c:pt idx="6">
                  <c:v>6 Year</c:v>
                </c:pt>
              </c:strCache>
            </c:strRef>
          </c:cat>
          <c:val>
            <c:numRef>
              <c:f>'7. Credit Curve Data'!$B$90:$H$90</c:f>
              <c:numCache>
                <c:formatCode>#,##0_ ;[Red]\-#,##0\ </c:formatCode>
                <c:ptCount val="7"/>
                <c:pt idx="0">
                  <c:v>-424.91928599999994</c:v>
                </c:pt>
                <c:pt idx="1">
                  <c:v>-6521.7156310000009</c:v>
                </c:pt>
                <c:pt idx="2">
                  <c:v>12176.754836999999</c:v>
                </c:pt>
                <c:pt idx="3">
                  <c:v>36316.152279999995</c:v>
                </c:pt>
                <c:pt idx="4">
                  <c:v>6215.2903229999984</c:v>
                </c:pt>
                <c:pt idx="5">
                  <c:v>32310.001963000002</c:v>
                </c:pt>
                <c:pt idx="6">
                  <c:v>4487.5404700000008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7898416"/>
        <c:axId val="267898976"/>
      </c:barChart>
      <c:catAx>
        <c:axId val="267898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78989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678989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_ ;[Red]\-#,##0\ 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78984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9908425505190385"/>
          <c:y val="0.87987680861639417"/>
          <c:w val="0.11359753566479901"/>
          <c:h val="9.30266229374161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7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0.xml"/><Relationship Id="rId3" Type="http://schemas.openxmlformats.org/officeDocument/2006/relationships/chart" Target="../charts/chart15.xml"/><Relationship Id="rId7" Type="http://schemas.openxmlformats.org/officeDocument/2006/relationships/chart" Target="../charts/chart19.xml"/><Relationship Id="rId12" Type="http://schemas.openxmlformats.org/officeDocument/2006/relationships/chart" Target="../charts/chart24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11" Type="http://schemas.openxmlformats.org/officeDocument/2006/relationships/chart" Target="../charts/chart23.xml"/><Relationship Id="rId5" Type="http://schemas.openxmlformats.org/officeDocument/2006/relationships/chart" Target="../charts/chart17.xml"/><Relationship Id="rId10" Type="http://schemas.openxmlformats.org/officeDocument/2006/relationships/chart" Target="../charts/chart22.xml"/><Relationship Id="rId4" Type="http://schemas.openxmlformats.org/officeDocument/2006/relationships/chart" Target="../charts/chart16.xml"/><Relationship Id="rId9" Type="http://schemas.openxmlformats.org/officeDocument/2006/relationships/chart" Target="../charts/chart21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2.xml"/><Relationship Id="rId3" Type="http://schemas.openxmlformats.org/officeDocument/2006/relationships/chart" Target="../charts/chart27.xml"/><Relationship Id="rId7" Type="http://schemas.openxmlformats.org/officeDocument/2006/relationships/chart" Target="../charts/chart31.xml"/><Relationship Id="rId12" Type="http://schemas.openxmlformats.org/officeDocument/2006/relationships/chart" Target="../charts/chart36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11" Type="http://schemas.openxmlformats.org/officeDocument/2006/relationships/chart" Target="../charts/chart35.xml"/><Relationship Id="rId5" Type="http://schemas.openxmlformats.org/officeDocument/2006/relationships/chart" Target="../charts/chart29.xml"/><Relationship Id="rId10" Type="http://schemas.openxmlformats.org/officeDocument/2006/relationships/chart" Target="../charts/chart34.xml"/><Relationship Id="rId4" Type="http://schemas.openxmlformats.org/officeDocument/2006/relationships/chart" Target="../charts/chart28.xml"/><Relationship Id="rId9" Type="http://schemas.openxmlformats.org/officeDocument/2006/relationships/chart" Target="../charts/chart33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4.xml"/><Relationship Id="rId3" Type="http://schemas.openxmlformats.org/officeDocument/2006/relationships/chart" Target="../charts/chart39.xml"/><Relationship Id="rId7" Type="http://schemas.openxmlformats.org/officeDocument/2006/relationships/chart" Target="../charts/chart43.xml"/><Relationship Id="rId12" Type="http://schemas.openxmlformats.org/officeDocument/2006/relationships/chart" Target="../charts/chart48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6" Type="http://schemas.openxmlformats.org/officeDocument/2006/relationships/chart" Target="../charts/chart42.xml"/><Relationship Id="rId11" Type="http://schemas.openxmlformats.org/officeDocument/2006/relationships/chart" Target="../charts/chart47.xml"/><Relationship Id="rId5" Type="http://schemas.openxmlformats.org/officeDocument/2006/relationships/chart" Target="../charts/chart41.xml"/><Relationship Id="rId10" Type="http://schemas.openxmlformats.org/officeDocument/2006/relationships/chart" Target="../charts/chart46.xml"/><Relationship Id="rId4" Type="http://schemas.openxmlformats.org/officeDocument/2006/relationships/chart" Target="../charts/chart40.xml"/><Relationship Id="rId9" Type="http://schemas.openxmlformats.org/officeDocument/2006/relationships/chart" Target="../charts/chart45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28575</xdr:colOff>
          <xdr:row>5</xdr:row>
          <xdr:rowOff>76200</xdr:rowOff>
        </xdr:from>
        <xdr:to>
          <xdr:col>2</xdr:col>
          <xdr:colOff>57150</xdr:colOff>
          <xdr:row>7</xdr:row>
          <xdr:rowOff>66675</xdr:rowOff>
        </xdr:to>
        <xdr:sp macro="" textlink="">
          <xdr:nvSpPr>
            <xdr:cNvPr id="6145" name="Button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MS Sans Serif"/>
                </a:rPr>
                <a:t>Daily Roll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400050</xdr:colOff>
          <xdr:row>5</xdr:row>
          <xdr:rowOff>76200</xdr:rowOff>
        </xdr:from>
        <xdr:to>
          <xdr:col>4</xdr:col>
          <xdr:colOff>57150</xdr:colOff>
          <xdr:row>7</xdr:row>
          <xdr:rowOff>66675</xdr:rowOff>
        </xdr:to>
        <xdr:sp macro="" textlink="">
          <xdr:nvSpPr>
            <xdr:cNvPr id="6146" name="Button 2" hidden="1">
              <a:extLst>
                <a:ext uri="{63B3BB69-23CF-44E3-9099-C40C66FF867C}">
                  <a14:compatExt spid="_x0000_s61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MS Sans Serif"/>
                </a:rPr>
                <a:t>Create holding DPR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43</xdr:row>
      <xdr:rowOff>209550</xdr:rowOff>
    </xdr:from>
    <xdr:to>
      <xdr:col>9</xdr:col>
      <xdr:colOff>923925</xdr:colOff>
      <xdr:row>50</xdr:row>
      <xdr:rowOff>142875</xdr:rowOff>
    </xdr:to>
    <xdr:sp macro="" textlink="">
      <xdr:nvSpPr>
        <xdr:cNvPr id="30721" name="Text Box 1"/>
        <xdr:cNvSpPr txBox="1">
          <a:spLocks noChangeArrowheads="1"/>
        </xdr:cNvSpPr>
      </xdr:nvSpPr>
      <xdr:spPr bwMode="auto">
        <a:xfrm>
          <a:off x="628650" y="7315200"/>
          <a:ext cx="11172825" cy="13239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MS Sans Serif"/>
            </a:rPr>
            <a:t>London P&amp;L of  $34k driven by following:  </a:t>
          </a:r>
        </a:p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MS Sans Serif"/>
            </a:rPr>
            <a:t>Tecnost SPA 2yr widened 28bps to 162bps lost ($121k).</a:t>
          </a:r>
        </a:p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MS Sans Serif"/>
            </a:rPr>
            <a:t>ISIS portfolio tightened 0.7bps lost ($179k).</a:t>
          </a:r>
        </a:p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MS Sans Serif"/>
            </a:rPr>
            <a:t>Equities EIX 12.55 &amp; PCG 11.75 MTM resulting in a profit of $123k.  </a:t>
          </a:r>
        </a:p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MS Sans Serif"/>
            </a:rPr>
            <a:t>Edison Bonds P&amp;L was $190k driven by MTM of SoCal 7.625 10 marked at to 68 from 71.5 and EdInt 6.875 04 marked at 82 from 83.</a:t>
          </a:r>
        </a:p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MS Sans Serif"/>
            </a:rPr>
            <a:t>The remainder of the P&amp;L was spread across the other CDS individual reference entities</a:t>
          </a:r>
        </a:p>
        <a:p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MS Sans Serif"/>
          </a:endParaRPr>
        </a:p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MS Sans Serif"/>
            </a:rPr>
            <a:t> </a:t>
          </a:r>
        </a:p>
        <a:p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MS Sans Serif"/>
          </a:endParaRPr>
        </a:p>
        <a:p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MS Sans Serif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34</xdr:row>
      <xdr:rowOff>238125</xdr:rowOff>
    </xdr:from>
    <xdr:to>
      <xdr:col>9</xdr:col>
      <xdr:colOff>923925</xdr:colOff>
      <xdr:row>40</xdr:row>
      <xdr:rowOff>161925</xdr:rowOff>
    </xdr:to>
    <xdr:sp macro="" textlink="">
      <xdr:nvSpPr>
        <xdr:cNvPr id="18438" name="Text Box 6"/>
        <xdr:cNvSpPr txBox="1">
          <a:spLocks noChangeArrowheads="1"/>
        </xdr:cNvSpPr>
      </xdr:nvSpPr>
      <xdr:spPr bwMode="auto">
        <a:xfrm>
          <a:off x="609600" y="5886450"/>
          <a:ext cx="11534775" cy="12096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MS Sans Serif"/>
            </a:rPr>
            <a:t>Houston P&amp;L of $175k driven by the following:  long $17mn ANKER 14.25 07 moved down  to 55 lost ($160k); short ($9mn) XRX 5.5 03 moved down 4 to 69 made $328k; long $10mn MCLLC 9.75 07 moved down 1 to 14.5 made ($99k)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</xdr:colOff>
      <xdr:row>5</xdr:row>
      <xdr:rowOff>114300</xdr:rowOff>
    </xdr:from>
    <xdr:to>
      <xdr:col>8</xdr:col>
      <xdr:colOff>142875</xdr:colOff>
      <xdr:row>22</xdr:row>
      <xdr:rowOff>38100</xdr:rowOff>
    </xdr:to>
    <xdr:graphicFrame macro="">
      <xdr:nvGraphicFramePr>
        <xdr:cNvPr id="2150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66675</xdr:colOff>
      <xdr:row>25</xdr:row>
      <xdr:rowOff>152400</xdr:rowOff>
    </xdr:from>
    <xdr:to>
      <xdr:col>8</xdr:col>
      <xdr:colOff>133350</xdr:colOff>
      <xdr:row>41</xdr:row>
      <xdr:rowOff>76200</xdr:rowOff>
    </xdr:to>
    <xdr:graphicFrame macro="">
      <xdr:nvGraphicFramePr>
        <xdr:cNvPr id="2150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133350</xdr:colOff>
      <xdr:row>45</xdr:row>
      <xdr:rowOff>152400</xdr:rowOff>
    </xdr:from>
    <xdr:to>
      <xdr:col>8</xdr:col>
      <xdr:colOff>133350</xdr:colOff>
      <xdr:row>61</xdr:row>
      <xdr:rowOff>19050</xdr:rowOff>
    </xdr:to>
    <xdr:graphicFrame macro="">
      <xdr:nvGraphicFramePr>
        <xdr:cNvPr id="2150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190500</xdr:colOff>
      <xdr:row>67</xdr:row>
      <xdr:rowOff>0</xdr:rowOff>
    </xdr:from>
    <xdr:to>
      <xdr:col>8</xdr:col>
      <xdr:colOff>133350</xdr:colOff>
      <xdr:row>82</xdr:row>
      <xdr:rowOff>9525</xdr:rowOff>
    </xdr:to>
    <xdr:graphicFrame macro="">
      <xdr:nvGraphicFramePr>
        <xdr:cNvPr id="2150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0</xdr:colOff>
      <xdr:row>6</xdr:row>
      <xdr:rowOff>0</xdr:rowOff>
    </xdr:from>
    <xdr:to>
      <xdr:col>15</xdr:col>
      <xdr:colOff>571500</xdr:colOff>
      <xdr:row>22</xdr:row>
      <xdr:rowOff>47625</xdr:rowOff>
    </xdr:to>
    <xdr:graphicFrame macro="">
      <xdr:nvGraphicFramePr>
        <xdr:cNvPr id="2150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0</xdr:colOff>
      <xdr:row>6</xdr:row>
      <xdr:rowOff>0</xdr:rowOff>
    </xdr:from>
    <xdr:to>
      <xdr:col>23</xdr:col>
      <xdr:colOff>276225</xdr:colOff>
      <xdr:row>22</xdr:row>
      <xdr:rowOff>28575</xdr:rowOff>
    </xdr:to>
    <xdr:graphicFrame macro="">
      <xdr:nvGraphicFramePr>
        <xdr:cNvPr id="21510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0</xdr:colOff>
      <xdr:row>26</xdr:row>
      <xdr:rowOff>0</xdr:rowOff>
    </xdr:from>
    <xdr:to>
      <xdr:col>15</xdr:col>
      <xdr:colOff>552450</xdr:colOff>
      <xdr:row>41</xdr:row>
      <xdr:rowOff>76200</xdr:rowOff>
    </xdr:to>
    <xdr:graphicFrame macro="">
      <xdr:nvGraphicFramePr>
        <xdr:cNvPr id="21511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0</xdr:colOff>
      <xdr:row>26</xdr:row>
      <xdr:rowOff>0</xdr:rowOff>
    </xdr:from>
    <xdr:to>
      <xdr:col>23</xdr:col>
      <xdr:colOff>276225</xdr:colOff>
      <xdr:row>41</xdr:row>
      <xdr:rowOff>57150</xdr:rowOff>
    </xdr:to>
    <xdr:graphicFrame macro="">
      <xdr:nvGraphicFramePr>
        <xdr:cNvPr id="21512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0</xdr:colOff>
      <xdr:row>46</xdr:row>
      <xdr:rowOff>0</xdr:rowOff>
    </xdr:from>
    <xdr:to>
      <xdr:col>15</xdr:col>
      <xdr:colOff>552450</xdr:colOff>
      <xdr:row>61</xdr:row>
      <xdr:rowOff>0</xdr:rowOff>
    </xdr:to>
    <xdr:graphicFrame macro="">
      <xdr:nvGraphicFramePr>
        <xdr:cNvPr id="21513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17</xdr:col>
      <xdr:colOff>0</xdr:colOff>
      <xdr:row>46</xdr:row>
      <xdr:rowOff>0</xdr:rowOff>
    </xdr:from>
    <xdr:to>
      <xdr:col>23</xdr:col>
      <xdr:colOff>304800</xdr:colOff>
      <xdr:row>61</xdr:row>
      <xdr:rowOff>0</xdr:rowOff>
    </xdr:to>
    <xdr:graphicFrame macro="">
      <xdr:nvGraphicFramePr>
        <xdr:cNvPr id="21514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9</xdr:col>
      <xdr:colOff>0</xdr:colOff>
      <xdr:row>67</xdr:row>
      <xdr:rowOff>0</xdr:rowOff>
    </xdr:from>
    <xdr:to>
      <xdr:col>15</xdr:col>
      <xdr:colOff>542925</xdr:colOff>
      <xdr:row>82</xdr:row>
      <xdr:rowOff>28575</xdr:rowOff>
    </xdr:to>
    <xdr:graphicFrame macro="">
      <xdr:nvGraphicFramePr>
        <xdr:cNvPr id="21515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17</xdr:col>
      <xdr:colOff>0</xdr:colOff>
      <xdr:row>67</xdr:row>
      <xdr:rowOff>0</xdr:rowOff>
    </xdr:from>
    <xdr:to>
      <xdr:col>23</xdr:col>
      <xdr:colOff>333375</xdr:colOff>
      <xdr:row>82</xdr:row>
      <xdr:rowOff>19050</xdr:rowOff>
    </xdr:to>
    <xdr:graphicFrame macro="">
      <xdr:nvGraphicFramePr>
        <xdr:cNvPr id="21516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</xdr:colOff>
      <xdr:row>5</xdr:row>
      <xdr:rowOff>114300</xdr:rowOff>
    </xdr:from>
    <xdr:to>
      <xdr:col>8</xdr:col>
      <xdr:colOff>142875</xdr:colOff>
      <xdr:row>22</xdr:row>
      <xdr:rowOff>38100</xdr:rowOff>
    </xdr:to>
    <xdr:graphicFrame macro="">
      <xdr:nvGraphicFramePr>
        <xdr:cNvPr id="3276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66675</xdr:colOff>
      <xdr:row>25</xdr:row>
      <xdr:rowOff>152400</xdr:rowOff>
    </xdr:from>
    <xdr:to>
      <xdr:col>8</xdr:col>
      <xdr:colOff>133350</xdr:colOff>
      <xdr:row>41</xdr:row>
      <xdr:rowOff>76200</xdr:rowOff>
    </xdr:to>
    <xdr:graphicFrame macro="">
      <xdr:nvGraphicFramePr>
        <xdr:cNvPr id="3277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133350</xdr:colOff>
      <xdr:row>45</xdr:row>
      <xdr:rowOff>152400</xdr:rowOff>
    </xdr:from>
    <xdr:to>
      <xdr:col>8</xdr:col>
      <xdr:colOff>133350</xdr:colOff>
      <xdr:row>61</xdr:row>
      <xdr:rowOff>19050</xdr:rowOff>
    </xdr:to>
    <xdr:graphicFrame macro="">
      <xdr:nvGraphicFramePr>
        <xdr:cNvPr id="3277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190500</xdr:colOff>
      <xdr:row>67</xdr:row>
      <xdr:rowOff>0</xdr:rowOff>
    </xdr:from>
    <xdr:to>
      <xdr:col>8</xdr:col>
      <xdr:colOff>133350</xdr:colOff>
      <xdr:row>82</xdr:row>
      <xdr:rowOff>9525</xdr:rowOff>
    </xdr:to>
    <xdr:graphicFrame macro="">
      <xdr:nvGraphicFramePr>
        <xdr:cNvPr id="32772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0</xdr:colOff>
      <xdr:row>6</xdr:row>
      <xdr:rowOff>0</xdr:rowOff>
    </xdr:from>
    <xdr:to>
      <xdr:col>15</xdr:col>
      <xdr:colOff>571500</xdr:colOff>
      <xdr:row>22</xdr:row>
      <xdr:rowOff>47625</xdr:rowOff>
    </xdr:to>
    <xdr:graphicFrame macro="">
      <xdr:nvGraphicFramePr>
        <xdr:cNvPr id="32773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0</xdr:colOff>
      <xdr:row>6</xdr:row>
      <xdr:rowOff>0</xdr:rowOff>
    </xdr:from>
    <xdr:to>
      <xdr:col>23</xdr:col>
      <xdr:colOff>276225</xdr:colOff>
      <xdr:row>22</xdr:row>
      <xdr:rowOff>28575</xdr:rowOff>
    </xdr:to>
    <xdr:graphicFrame macro="">
      <xdr:nvGraphicFramePr>
        <xdr:cNvPr id="32774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0</xdr:colOff>
      <xdr:row>26</xdr:row>
      <xdr:rowOff>0</xdr:rowOff>
    </xdr:from>
    <xdr:to>
      <xdr:col>15</xdr:col>
      <xdr:colOff>552450</xdr:colOff>
      <xdr:row>41</xdr:row>
      <xdr:rowOff>76200</xdr:rowOff>
    </xdr:to>
    <xdr:graphicFrame macro="">
      <xdr:nvGraphicFramePr>
        <xdr:cNvPr id="32775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0</xdr:colOff>
      <xdr:row>26</xdr:row>
      <xdr:rowOff>0</xdr:rowOff>
    </xdr:from>
    <xdr:to>
      <xdr:col>23</xdr:col>
      <xdr:colOff>276225</xdr:colOff>
      <xdr:row>41</xdr:row>
      <xdr:rowOff>57150</xdr:rowOff>
    </xdr:to>
    <xdr:graphicFrame macro="">
      <xdr:nvGraphicFramePr>
        <xdr:cNvPr id="32776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0</xdr:colOff>
      <xdr:row>46</xdr:row>
      <xdr:rowOff>0</xdr:rowOff>
    </xdr:from>
    <xdr:to>
      <xdr:col>15</xdr:col>
      <xdr:colOff>552450</xdr:colOff>
      <xdr:row>61</xdr:row>
      <xdr:rowOff>0</xdr:rowOff>
    </xdr:to>
    <xdr:graphicFrame macro="">
      <xdr:nvGraphicFramePr>
        <xdr:cNvPr id="32777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17</xdr:col>
      <xdr:colOff>0</xdr:colOff>
      <xdr:row>46</xdr:row>
      <xdr:rowOff>0</xdr:rowOff>
    </xdr:from>
    <xdr:to>
      <xdr:col>23</xdr:col>
      <xdr:colOff>304800</xdr:colOff>
      <xdr:row>61</xdr:row>
      <xdr:rowOff>0</xdr:rowOff>
    </xdr:to>
    <xdr:graphicFrame macro="">
      <xdr:nvGraphicFramePr>
        <xdr:cNvPr id="32778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9</xdr:col>
      <xdr:colOff>0</xdr:colOff>
      <xdr:row>67</xdr:row>
      <xdr:rowOff>0</xdr:rowOff>
    </xdr:from>
    <xdr:to>
      <xdr:col>15</xdr:col>
      <xdr:colOff>542925</xdr:colOff>
      <xdr:row>82</xdr:row>
      <xdr:rowOff>28575</xdr:rowOff>
    </xdr:to>
    <xdr:graphicFrame macro="">
      <xdr:nvGraphicFramePr>
        <xdr:cNvPr id="32779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17</xdr:col>
      <xdr:colOff>0</xdr:colOff>
      <xdr:row>67</xdr:row>
      <xdr:rowOff>0</xdr:rowOff>
    </xdr:from>
    <xdr:to>
      <xdr:col>23</xdr:col>
      <xdr:colOff>333375</xdr:colOff>
      <xdr:row>82</xdr:row>
      <xdr:rowOff>19050</xdr:rowOff>
    </xdr:to>
    <xdr:graphicFrame macro="">
      <xdr:nvGraphicFramePr>
        <xdr:cNvPr id="32780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6</xdr:row>
      <xdr:rowOff>0</xdr:rowOff>
    </xdr:from>
    <xdr:to>
      <xdr:col>8</xdr:col>
      <xdr:colOff>161925</xdr:colOff>
      <xdr:row>22</xdr:row>
      <xdr:rowOff>47625</xdr:rowOff>
    </xdr:to>
    <xdr:graphicFrame macro="">
      <xdr:nvGraphicFramePr>
        <xdr:cNvPr id="3481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76200</xdr:colOff>
      <xdr:row>26</xdr:row>
      <xdr:rowOff>19050</xdr:rowOff>
    </xdr:from>
    <xdr:to>
      <xdr:col>8</xdr:col>
      <xdr:colOff>104775</xdr:colOff>
      <xdr:row>41</xdr:row>
      <xdr:rowOff>114300</xdr:rowOff>
    </xdr:to>
    <xdr:graphicFrame macro="">
      <xdr:nvGraphicFramePr>
        <xdr:cNvPr id="3481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46</xdr:row>
      <xdr:rowOff>0</xdr:rowOff>
    </xdr:from>
    <xdr:to>
      <xdr:col>8</xdr:col>
      <xdr:colOff>66675</xdr:colOff>
      <xdr:row>61</xdr:row>
      <xdr:rowOff>28575</xdr:rowOff>
    </xdr:to>
    <xdr:graphicFrame macro="">
      <xdr:nvGraphicFramePr>
        <xdr:cNvPr id="3481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67</xdr:row>
      <xdr:rowOff>0</xdr:rowOff>
    </xdr:from>
    <xdr:to>
      <xdr:col>8</xdr:col>
      <xdr:colOff>47625</xdr:colOff>
      <xdr:row>82</xdr:row>
      <xdr:rowOff>28575</xdr:rowOff>
    </xdr:to>
    <xdr:graphicFrame macro="">
      <xdr:nvGraphicFramePr>
        <xdr:cNvPr id="34820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0</xdr:colOff>
      <xdr:row>6</xdr:row>
      <xdr:rowOff>0</xdr:rowOff>
    </xdr:from>
    <xdr:to>
      <xdr:col>16</xdr:col>
      <xdr:colOff>66675</xdr:colOff>
      <xdr:row>22</xdr:row>
      <xdr:rowOff>66675</xdr:rowOff>
    </xdr:to>
    <xdr:graphicFrame macro="">
      <xdr:nvGraphicFramePr>
        <xdr:cNvPr id="34821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0</xdr:colOff>
      <xdr:row>26</xdr:row>
      <xdr:rowOff>0</xdr:rowOff>
    </xdr:from>
    <xdr:to>
      <xdr:col>16</xdr:col>
      <xdr:colOff>19050</xdr:colOff>
      <xdr:row>41</xdr:row>
      <xdr:rowOff>76200</xdr:rowOff>
    </xdr:to>
    <xdr:graphicFrame macro="">
      <xdr:nvGraphicFramePr>
        <xdr:cNvPr id="34822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0</xdr:colOff>
      <xdr:row>46</xdr:row>
      <xdr:rowOff>0</xdr:rowOff>
    </xdr:from>
    <xdr:to>
      <xdr:col>16</xdr:col>
      <xdr:colOff>0</xdr:colOff>
      <xdr:row>61</xdr:row>
      <xdr:rowOff>19050</xdr:rowOff>
    </xdr:to>
    <xdr:graphicFrame macro="">
      <xdr:nvGraphicFramePr>
        <xdr:cNvPr id="34823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0</xdr:colOff>
      <xdr:row>67</xdr:row>
      <xdr:rowOff>0</xdr:rowOff>
    </xdr:from>
    <xdr:to>
      <xdr:col>15</xdr:col>
      <xdr:colOff>590550</xdr:colOff>
      <xdr:row>82</xdr:row>
      <xdr:rowOff>28575</xdr:rowOff>
    </xdr:to>
    <xdr:graphicFrame macro="">
      <xdr:nvGraphicFramePr>
        <xdr:cNvPr id="34824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0</xdr:colOff>
      <xdr:row>6</xdr:row>
      <xdr:rowOff>0</xdr:rowOff>
    </xdr:from>
    <xdr:to>
      <xdr:col>23</xdr:col>
      <xdr:colOff>504825</xdr:colOff>
      <xdr:row>22</xdr:row>
      <xdr:rowOff>66675</xdr:rowOff>
    </xdr:to>
    <xdr:graphicFrame macro="">
      <xdr:nvGraphicFramePr>
        <xdr:cNvPr id="34825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17</xdr:col>
      <xdr:colOff>0</xdr:colOff>
      <xdr:row>26</xdr:row>
      <xdr:rowOff>0</xdr:rowOff>
    </xdr:from>
    <xdr:to>
      <xdr:col>23</xdr:col>
      <xdr:colOff>476250</xdr:colOff>
      <xdr:row>41</xdr:row>
      <xdr:rowOff>66675</xdr:rowOff>
    </xdr:to>
    <xdr:graphicFrame macro="">
      <xdr:nvGraphicFramePr>
        <xdr:cNvPr id="34826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17</xdr:col>
      <xdr:colOff>0</xdr:colOff>
      <xdr:row>46</xdr:row>
      <xdr:rowOff>0</xdr:rowOff>
    </xdr:from>
    <xdr:to>
      <xdr:col>23</xdr:col>
      <xdr:colOff>447675</xdr:colOff>
      <xdr:row>61</xdr:row>
      <xdr:rowOff>19050</xdr:rowOff>
    </xdr:to>
    <xdr:graphicFrame macro="">
      <xdr:nvGraphicFramePr>
        <xdr:cNvPr id="34827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17</xdr:col>
      <xdr:colOff>0</xdr:colOff>
      <xdr:row>67</xdr:row>
      <xdr:rowOff>0</xdr:rowOff>
    </xdr:from>
    <xdr:to>
      <xdr:col>23</xdr:col>
      <xdr:colOff>400050</xdr:colOff>
      <xdr:row>82</xdr:row>
      <xdr:rowOff>28575</xdr:rowOff>
    </xdr:to>
    <xdr:graphicFrame macro="">
      <xdr:nvGraphicFramePr>
        <xdr:cNvPr id="34828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6</xdr:row>
      <xdr:rowOff>0</xdr:rowOff>
    </xdr:from>
    <xdr:to>
      <xdr:col>8</xdr:col>
      <xdr:colOff>161925</xdr:colOff>
      <xdr:row>22</xdr:row>
      <xdr:rowOff>47625</xdr:rowOff>
    </xdr:to>
    <xdr:graphicFrame macro="">
      <xdr:nvGraphicFramePr>
        <xdr:cNvPr id="35841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76200</xdr:colOff>
      <xdr:row>26</xdr:row>
      <xdr:rowOff>19050</xdr:rowOff>
    </xdr:from>
    <xdr:to>
      <xdr:col>8</xdr:col>
      <xdr:colOff>104775</xdr:colOff>
      <xdr:row>41</xdr:row>
      <xdr:rowOff>114300</xdr:rowOff>
    </xdr:to>
    <xdr:graphicFrame macro="">
      <xdr:nvGraphicFramePr>
        <xdr:cNvPr id="3584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46</xdr:row>
      <xdr:rowOff>0</xdr:rowOff>
    </xdr:from>
    <xdr:to>
      <xdr:col>8</xdr:col>
      <xdr:colOff>66675</xdr:colOff>
      <xdr:row>61</xdr:row>
      <xdr:rowOff>28575</xdr:rowOff>
    </xdr:to>
    <xdr:graphicFrame macro="">
      <xdr:nvGraphicFramePr>
        <xdr:cNvPr id="3584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67</xdr:row>
      <xdr:rowOff>0</xdr:rowOff>
    </xdr:from>
    <xdr:to>
      <xdr:col>8</xdr:col>
      <xdr:colOff>47625</xdr:colOff>
      <xdr:row>82</xdr:row>
      <xdr:rowOff>28575</xdr:rowOff>
    </xdr:to>
    <xdr:graphicFrame macro="">
      <xdr:nvGraphicFramePr>
        <xdr:cNvPr id="35844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0</xdr:colOff>
      <xdr:row>6</xdr:row>
      <xdr:rowOff>0</xdr:rowOff>
    </xdr:from>
    <xdr:to>
      <xdr:col>16</xdr:col>
      <xdr:colOff>66675</xdr:colOff>
      <xdr:row>22</xdr:row>
      <xdr:rowOff>66675</xdr:rowOff>
    </xdr:to>
    <xdr:graphicFrame macro="">
      <xdr:nvGraphicFramePr>
        <xdr:cNvPr id="35845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0</xdr:colOff>
      <xdr:row>26</xdr:row>
      <xdr:rowOff>0</xdr:rowOff>
    </xdr:from>
    <xdr:to>
      <xdr:col>16</xdr:col>
      <xdr:colOff>19050</xdr:colOff>
      <xdr:row>41</xdr:row>
      <xdr:rowOff>76200</xdr:rowOff>
    </xdr:to>
    <xdr:graphicFrame macro="">
      <xdr:nvGraphicFramePr>
        <xdr:cNvPr id="35846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0</xdr:colOff>
      <xdr:row>46</xdr:row>
      <xdr:rowOff>0</xdr:rowOff>
    </xdr:from>
    <xdr:to>
      <xdr:col>16</xdr:col>
      <xdr:colOff>0</xdr:colOff>
      <xdr:row>61</xdr:row>
      <xdr:rowOff>19050</xdr:rowOff>
    </xdr:to>
    <xdr:graphicFrame macro="">
      <xdr:nvGraphicFramePr>
        <xdr:cNvPr id="35847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0</xdr:colOff>
      <xdr:row>67</xdr:row>
      <xdr:rowOff>0</xdr:rowOff>
    </xdr:from>
    <xdr:to>
      <xdr:col>15</xdr:col>
      <xdr:colOff>590550</xdr:colOff>
      <xdr:row>82</xdr:row>
      <xdr:rowOff>28575</xdr:rowOff>
    </xdr:to>
    <xdr:graphicFrame macro="">
      <xdr:nvGraphicFramePr>
        <xdr:cNvPr id="35848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0</xdr:colOff>
      <xdr:row>6</xdr:row>
      <xdr:rowOff>0</xdr:rowOff>
    </xdr:from>
    <xdr:to>
      <xdr:col>23</xdr:col>
      <xdr:colOff>504825</xdr:colOff>
      <xdr:row>22</xdr:row>
      <xdr:rowOff>66675</xdr:rowOff>
    </xdr:to>
    <xdr:graphicFrame macro="">
      <xdr:nvGraphicFramePr>
        <xdr:cNvPr id="35849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17</xdr:col>
      <xdr:colOff>0</xdr:colOff>
      <xdr:row>26</xdr:row>
      <xdr:rowOff>0</xdr:rowOff>
    </xdr:from>
    <xdr:to>
      <xdr:col>23</xdr:col>
      <xdr:colOff>476250</xdr:colOff>
      <xdr:row>41</xdr:row>
      <xdr:rowOff>66675</xdr:rowOff>
    </xdr:to>
    <xdr:graphicFrame macro="">
      <xdr:nvGraphicFramePr>
        <xdr:cNvPr id="35850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17</xdr:col>
      <xdr:colOff>0</xdr:colOff>
      <xdr:row>46</xdr:row>
      <xdr:rowOff>0</xdr:rowOff>
    </xdr:from>
    <xdr:to>
      <xdr:col>23</xdr:col>
      <xdr:colOff>447675</xdr:colOff>
      <xdr:row>61</xdr:row>
      <xdr:rowOff>19050</xdr:rowOff>
    </xdr:to>
    <xdr:graphicFrame macro="">
      <xdr:nvGraphicFramePr>
        <xdr:cNvPr id="35851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17</xdr:col>
      <xdr:colOff>0</xdr:colOff>
      <xdr:row>67</xdr:row>
      <xdr:rowOff>0</xdr:rowOff>
    </xdr:from>
    <xdr:to>
      <xdr:col>23</xdr:col>
      <xdr:colOff>400050</xdr:colOff>
      <xdr:row>82</xdr:row>
      <xdr:rowOff>28575</xdr:rowOff>
    </xdr:to>
    <xdr:graphicFrame macro="">
      <xdr:nvGraphicFramePr>
        <xdr:cNvPr id="35852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porting%20Financial/Credit/Credit%20trading/DPR/Credit_DPR_2000_11_03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CM/Inv_Prod/PL/OPTIMIZATION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WINNT/Profiles/ghedger/Local%20Settings/Temp/~002606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ECM/Inv_Prod/PL/HEDGE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nvertible/ConvertibleM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republic%20of%20indo-default-swap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Reporting%20Financial/Credit/Credit%20trading/DPR/FRONT_MTM/Mar01/DPR0131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Reporting%20Financial/Credit/Credit%20trading/DPR/VaR/RM%20VAR%20Model%20v1.2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Reporting%20Financial/Credit/Credit%20trading/DPR/Brokerage/Apr01/brokerage0402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Published/Daily_Credit_Trading_DPRa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Reporting%20Financial/Credit/Credit%20trading/DPR/Credit_DPR_2000_10_0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P&amp;L%20Development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Reporting%20Financial/Credit/Credit%20trading/DPR/Portfolio/ISIS%20-%20P&amp;L%20new%20structure%20Mar30_new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Reporting%20Financial/Credit/Credit%20trading/DPR/VaR/BondVAR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Reporting%20Financial/Credit/Credit%20trading/DPR/Portfolio/ISIS%20-%20P&amp;L%20new%20structure%20apr02_new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Curves/FX/History/musdgbp040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Curves/FX/History/meurusd040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ECM\EnronCredit\2001\042001\Credit0402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Report USD"/>
      <sheetName val="Report"/>
      <sheetName val="CCYMTMSummary"/>
      <sheetName val="Industry Pivot"/>
      <sheetName val="Blotter"/>
      <sheetName val="Pivot"/>
      <sheetName val="CreditCurveToday"/>
      <sheetName val="CreditCurvePrior"/>
      <sheetName val="Rates"/>
      <sheetName val="GBPITD"/>
      <sheetName val="FX Expo"/>
      <sheetName val="Summary1"/>
      <sheetName val="FwdNotionalStripsGBP"/>
      <sheetName val="FwdMTMStripsGBP"/>
      <sheetName val="ValueStripsGBP"/>
      <sheetName val="FwdMTMSensitivitiesGBP"/>
      <sheetName val="FwdNotionalStrips"/>
      <sheetName val="FwdMTMStrips"/>
      <sheetName val="ValueStrips"/>
      <sheetName val="FwdMTMSensitivities"/>
      <sheetName val="RefEntities"/>
      <sheetName val="IntCurvePrior"/>
      <sheetName val="IntCurveToday"/>
      <sheetName val="Calculation"/>
      <sheetName val="Prudency"/>
      <sheetName val="Cash transfers"/>
      <sheetName val="Lookup"/>
      <sheetName val="Working"/>
      <sheetName val="MACRO ACTIVE"/>
      <sheetName val="Accrued"/>
      <sheetName val="Repo's"/>
      <sheetName val="Bonds"/>
    </sheetNames>
    <sheetDataSet>
      <sheetData sheetId="0"/>
      <sheetData sheetId="1"/>
      <sheetData sheetId="2" refreshError="1">
        <row r="3">
          <cell r="F3">
            <v>36836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>
        <row r="2">
          <cell r="C2">
            <v>1.4461499999999901</v>
          </cell>
        </row>
      </sheetData>
      <sheetData sheetId="10" refreshError="1">
        <row r="8">
          <cell r="M8">
            <v>1.6716262975778513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Position Rec"/>
      <sheetName val="Position"/>
      <sheetName val="Risk"/>
      <sheetName val="Security Activity"/>
      <sheetName val="Derivatives"/>
      <sheetName val="Inputs"/>
      <sheetName val="Price Download"/>
      <sheetName val="Funding Activity (BS)"/>
      <sheetName val="Funding Activity (Morg. Stan.)"/>
      <sheetName val="New JPMS Swap Sheet"/>
      <sheetName val="Prices"/>
      <sheetName val="PortManor"/>
      <sheetName val="Macro Inputs"/>
      <sheetName val="Module1"/>
      <sheetName val="Module2"/>
      <sheetName val="Dialog1"/>
      <sheetName val="Dialog2"/>
      <sheetName val="Module3"/>
      <sheetName val="Module5"/>
      <sheetName val="DailyCashRec"/>
      <sheetName val="Module4"/>
      <sheetName val="OPTIMIZATION"/>
    </sheetNames>
    <sheetDataSet>
      <sheetData sheetId="0" refreshError="1"/>
      <sheetData sheetId="1" refreshError="1"/>
      <sheetData sheetId="2" refreshError="1">
        <row r="321">
          <cell r="I321" t="str">
            <v>NET FUNDING TOTALS</v>
          </cell>
          <cell r="J321" t="str">
            <v>.</v>
          </cell>
          <cell r="K321" t="str">
            <v>Open Position</v>
          </cell>
          <cell r="L321" t="str">
            <v>Daily P/L</v>
          </cell>
          <cell r="M321" t="str">
            <v>MTD P/L</v>
          </cell>
          <cell r="N321" t="str">
            <v>QTD P/L</v>
          </cell>
          <cell r="O321" t="str">
            <v>YTD P/L</v>
          </cell>
        </row>
        <row r="322">
          <cell r="I322" t="str">
            <v>;</v>
          </cell>
          <cell r="J322" t="str">
            <v>Totals</v>
          </cell>
          <cell r="K322">
            <v>793117.75404004008</v>
          </cell>
          <cell r="L322">
            <v>16612.65646111111</v>
          </cell>
          <cell r="M322">
            <v>91089.698015276896</v>
          </cell>
          <cell r="N322">
            <v>15183.750509193726</v>
          </cell>
          <cell r="O322">
            <v>146582.29670205491</v>
          </cell>
        </row>
      </sheetData>
      <sheetData sheetId="3" refreshError="1"/>
      <sheetData sheetId="4" refreshError="1"/>
      <sheetData sheetId="5" refreshError="1">
        <row r="21">
          <cell r="AV21">
            <v>4542957.7608325966</v>
          </cell>
          <cell r="AW21">
            <v>0</v>
          </cell>
          <cell r="AX21">
            <v>218212.07108968042</v>
          </cell>
          <cell r="AY21">
            <v>0</v>
          </cell>
          <cell r="AZ21">
            <v>17657.318537840885</v>
          </cell>
          <cell r="BA21">
            <v>0</v>
          </cell>
          <cell r="BB21">
            <v>-6.3065497599455771</v>
          </cell>
          <cell r="BC21">
            <v>-2.5296836406479698E-4</v>
          </cell>
          <cell r="BD21">
            <v>-175.18193777626598</v>
          </cell>
          <cell r="BE21">
            <v>-183.81478801357162</v>
          </cell>
        </row>
        <row r="55">
          <cell r="AV55">
            <v>-12556469.695869628</v>
          </cell>
          <cell r="AW55">
            <v>0</v>
          </cell>
          <cell r="AX55">
            <v>-305250.91714798607</v>
          </cell>
          <cell r="AY55">
            <v>0</v>
          </cell>
          <cell r="AZ55">
            <v>-54589.889460831269</v>
          </cell>
          <cell r="BA55">
            <v>0</v>
          </cell>
          <cell r="BB55">
            <v>13.634742458732912</v>
          </cell>
          <cell r="BC55">
            <v>-1.1213886046739698E-5</v>
          </cell>
          <cell r="BD55">
            <v>378.74284607591409</v>
          </cell>
          <cell r="BE55">
            <v>397.4070434819281</v>
          </cell>
        </row>
        <row r="69"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-1105.4882445771641</v>
          </cell>
        </row>
        <row r="70">
          <cell r="AV70">
            <v>-19838.726520456989</v>
          </cell>
        </row>
        <row r="98">
          <cell r="AV98">
            <v>3110242.1967555736</v>
          </cell>
          <cell r="AW98">
            <v>-27111.529640285225</v>
          </cell>
          <cell r="AX98">
            <v>-218476.95767786531</v>
          </cell>
          <cell r="AY98">
            <v>5748.029621304946</v>
          </cell>
          <cell r="AZ98">
            <v>-33536.891242793419</v>
          </cell>
          <cell r="BA98">
            <v>0</v>
          </cell>
          <cell r="BB98">
            <v>9.0362165921059283</v>
          </cell>
          <cell r="BC98">
            <v>-3.8510493713704009E-5</v>
          </cell>
          <cell r="BD98">
            <v>251.0060164473868</v>
          </cell>
          <cell r="BE98">
            <v>184.14491514721669</v>
          </cell>
        </row>
      </sheetData>
      <sheetData sheetId="6" refreshError="1">
        <row r="1">
          <cell r="B1">
            <v>36314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Corporates"/>
      <sheetName val="Hedge Report"/>
      <sheetName val="Consolidated Hedge Report"/>
      <sheetName val="Px"/>
      <sheetName val="Credit Var"/>
      <sheetName val="Houston P&amp;L Data"/>
      <sheetName val="Quotes"/>
      <sheetName val="StaticBonds"/>
      <sheetName val="Funding"/>
      <sheetName val="Default Swap"/>
      <sheetName val="Hedgedata"/>
      <sheetName val="Sheet5"/>
      <sheetName val="Closed Position Detail 2000"/>
      <sheetName val="Closed Position By Strat. 2000"/>
      <sheetName val="NE Utility"/>
      <sheetName val="APP Debt Swap"/>
      <sheetName val="Telmex Debt Swap"/>
      <sheetName val="Republic of Indonesia Debt Swap"/>
      <sheetName val="Level 3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Funding Activity"/>
      <sheetName val="Position"/>
      <sheetName val="Position Rec"/>
      <sheetName val="Funding Activity (Morg. Stan.)"/>
      <sheetName val="Previous Month"/>
      <sheetName val="Derivatives"/>
      <sheetName val="Security Activity"/>
      <sheetName val="TSE Basket"/>
      <sheetName val="CAD PAPER BASKET"/>
      <sheetName val="Cad Basket"/>
      <sheetName val="Inputs"/>
      <sheetName val="Risk"/>
      <sheetName val="ECT1"/>
      <sheetName val="PALLADIN"/>
      <sheetName val="PALLIDIN LIBOR"/>
      <sheetName val="STEEL"/>
      <sheetName val="Energy Basket"/>
      <sheetName val="C-LEX"/>
      <sheetName val="Construct"/>
      <sheetName val="Cyclical"/>
      <sheetName val="Service"/>
      <sheetName val="Utility"/>
      <sheetName val="OSX BASKET"/>
      <sheetName val="Deutsche Bank Cad Hedge"/>
      <sheetName val="Macro Inputs"/>
      <sheetName val="Prices"/>
      <sheetName val="Bankers Trust Swap Sheet"/>
      <sheetName val="SWBK Swap Sheet"/>
      <sheetName val="Baskets summary"/>
      <sheetName val="Bear Stearns Swap Sheet "/>
      <sheetName val="New JPMS Swap Sheet"/>
      <sheetName val="SWBK SWAPS"/>
      <sheetName val="CADII BASKET"/>
      <sheetName val="Basket Swaps"/>
      <sheetName val="Hedge Pairoff"/>
      <sheetName val="Sheet1"/>
      <sheetName val="Dialog1"/>
      <sheetName val="Dialog2"/>
      <sheetName val="DailyCashRec"/>
      <sheetName val="DailyCopy"/>
      <sheetName val="Module1"/>
      <sheetName val="Module2"/>
      <sheetName val="Sheet2"/>
      <sheetName val="MorganRec"/>
      <sheetName val="RISKMTD"/>
      <sheetName val="HEDGE"/>
      <sheetName val="Palladin Bask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>
        <row r="7">
          <cell r="K7">
            <v>0</v>
          </cell>
          <cell r="W7">
            <v>1192856.06</v>
          </cell>
        </row>
        <row r="8">
          <cell r="K8">
            <v>0</v>
          </cell>
          <cell r="W8">
            <v>1193531.5154166669</v>
          </cell>
        </row>
        <row r="9">
          <cell r="K9">
            <v>0</v>
          </cell>
          <cell r="W9">
            <v>462819.46852399979</v>
          </cell>
        </row>
        <row r="10">
          <cell r="K10">
            <v>0</v>
          </cell>
          <cell r="W10">
            <v>-12096.147706666663</v>
          </cell>
        </row>
        <row r="11">
          <cell r="K11">
            <v>0</v>
          </cell>
          <cell r="W11">
            <v>-306653.90351966681</v>
          </cell>
        </row>
        <row r="12">
          <cell r="K12">
            <v>0</v>
          </cell>
          <cell r="W12">
            <v>-890973.71145533305</v>
          </cell>
        </row>
        <row r="13">
          <cell r="K13">
            <v>0</v>
          </cell>
          <cell r="W13">
            <v>-23466.861039999996</v>
          </cell>
        </row>
        <row r="14">
          <cell r="K14">
            <v>0</v>
          </cell>
          <cell r="W14">
            <v>692321.83083333331</v>
          </cell>
        </row>
        <row r="15">
          <cell r="K15">
            <v>0</v>
          </cell>
          <cell r="W15">
            <v>208647.1399999999</v>
          </cell>
        </row>
        <row r="16">
          <cell r="K16">
            <v>0</v>
          </cell>
          <cell r="W16">
            <v>-25037.754367666668</v>
          </cell>
        </row>
        <row r="17">
          <cell r="K17">
            <v>0</v>
          </cell>
          <cell r="W17">
            <v>307262.8</v>
          </cell>
        </row>
        <row r="18">
          <cell r="K18">
            <v>0</v>
          </cell>
          <cell r="W18">
            <v>910656.15360133362</v>
          </cell>
        </row>
        <row r="19">
          <cell r="K19">
            <v>0</v>
          </cell>
          <cell r="W19">
            <v>943678.11199499934</v>
          </cell>
        </row>
      </sheetData>
      <sheetData sheetId="17" refreshError="1">
        <row r="8">
          <cell r="K8">
            <v>4605768.75</v>
          </cell>
          <cell r="Y8" t="str">
            <v>APC-15070036399</v>
          </cell>
        </row>
        <row r="9">
          <cell r="K9">
            <v>0</v>
          </cell>
          <cell r="Y9" t="str">
            <v>ARC036399</v>
          </cell>
        </row>
        <row r="10">
          <cell r="K10">
            <v>0</v>
          </cell>
          <cell r="Y10" t="str">
            <v>BELW036399</v>
          </cell>
        </row>
        <row r="11">
          <cell r="K11">
            <v>5431700</v>
          </cell>
          <cell r="Y11" t="str">
            <v>BHI-18730036399</v>
          </cell>
        </row>
        <row r="12">
          <cell r="K12">
            <v>0</v>
          </cell>
          <cell r="Y12" t="str">
            <v>BNO036399</v>
          </cell>
        </row>
        <row r="13">
          <cell r="K13">
            <v>8366343.75</v>
          </cell>
          <cell r="Y13" t="str">
            <v>BPA-7550036399</v>
          </cell>
        </row>
        <row r="14">
          <cell r="K14">
            <v>4520250</v>
          </cell>
          <cell r="Y14" t="str">
            <v>BR-12300036399</v>
          </cell>
        </row>
        <row r="15">
          <cell r="K15">
            <v>0</v>
          </cell>
          <cell r="Y15" t="str">
            <v>BRR036399</v>
          </cell>
        </row>
        <row r="16">
          <cell r="K16">
            <v>0</v>
          </cell>
          <cell r="Y16" t="str">
            <v>BRY036399</v>
          </cell>
        </row>
        <row r="17">
          <cell r="K17">
            <v>0</v>
          </cell>
          <cell r="Y17" t="str">
            <v>BSNX036399</v>
          </cell>
        </row>
        <row r="18">
          <cell r="K18">
            <v>0</v>
          </cell>
          <cell r="Y18" t="str">
            <v>CHK036399</v>
          </cell>
        </row>
        <row r="19">
          <cell r="K19">
            <v>7668000</v>
          </cell>
          <cell r="Y19" t="str">
            <v>CHV-8640036399</v>
          </cell>
        </row>
        <row r="20">
          <cell r="K20">
            <v>0</v>
          </cell>
          <cell r="Y20" t="str">
            <v>CID036399</v>
          </cell>
        </row>
        <row r="21">
          <cell r="K21">
            <v>5433450</v>
          </cell>
          <cell r="Y21" t="str">
            <v>COC-19580036399</v>
          </cell>
        </row>
        <row r="22">
          <cell r="K22">
            <v>0</v>
          </cell>
          <cell r="Y22" t="str">
            <v>COC036399</v>
          </cell>
        </row>
        <row r="23">
          <cell r="K23">
            <v>0</v>
          </cell>
          <cell r="Y23" t="str">
            <v>COHO.OB036399</v>
          </cell>
        </row>
        <row r="24">
          <cell r="K24">
            <v>0</v>
          </cell>
          <cell r="Y24" t="str">
            <v>CRK036399</v>
          </cell>
        </row>
        <row r="25">
          <cell r="K25">
            <v>3559481.25</v>
          </cell>
          <cell r="Y25" t="str">
            <v>DVN-8590036399</v>
          </cell>
        </row>
        <row r="26">
          <cell r="K26">
            <v>0</v>
          </cell>
          <cell r="Y26" t="str">
            <v>EEX036399</v>
          </cell>
        </row>
        <row r="27">
          <cell r="K27">
            <v>0</v>
          </cell>
          <cell r="Y27" t="str">
            <v>FEN036399</v>
          </cell>
        </row>
        <row r="28">
          <cell r="K28">
            <v>5346400</v>
          </cell>
          <cell r="Y28" t="str">
            <v>HAL-13040036399</v>
          </cell>
        </row>
        <row r="29">
          <cell r="K29">
            <v>0</v>
          </cell>
          <cell r="Y29" t="str">
            <v>HSE036399</v>
          </cell>
        </row>
        <row r="30">
          <cell r="K30">
            <v>0</v>
          </cell>
          <cell r="Y30" t="str">
            <v>KCS036399</v>
          </cell>
        </row>
        <row r="31">
          <cell r="K31">
            <v>0</v>
          </cell>
          <cell r="Y31" t="str">
            <v>KMG036399</v>
          </cell>
        </row>
        <row r="32">
          <cell r="K32">
            <v>0</v>
          </cell>
          <cell r="Y32" t="str">
            <v>KOGC036399</v>
          </cell>
        </row>
        <row r="33">
          <cell r="K33">
            <v>0</v>
          </cell>
          <cell r="Y33" t="str">
            <v>LD036399</v>
          </cell>
        </row>
        <row r="34">
          <cell r="K34">
            <v>0</v>
          </cell>
          <cell r="Y34" t="str">
            <v>MARY036399</v>
          </cell>
        </row>
        <row r="35">
          <cell r="K35">
            <v>5414175</v>
          </cell>
          <cell r="Y35" t="str">
            <v>MRO-18510036399</v>
          </cell>
        </row>
        <row r="36">
          <cell r="K36">
            <v>2647700</v>
          </cell>
          <cell r="Y36" t="str">
            <v>NBL-9130036399</v>
          </cell>
        </row>
        <row r="37">
          <cell r="K37">
            <v>0</v>
          </cell>
          <cell r="Y37" t="str">
            <v>NEV036399</v>
          </cell>
        </row>
        <row r="38">
          <cell r="K38">
            <v>0</v>
          </cell>
          <cell r="Y38" t="str">
            <v>NFX036399</v>
          </cell>
        </row>
        <row r="39">
          <cell r="K39">
            <v>0</v>
          </cell>
          <cell r="Y39" t="str">
            <v>OEI036399</v>
          </cell>
        </row>
        <row r="40">
          <cell r="K40">
            <v>0</v>
          </cell>
          <cell r="Y40" t="str">
            <v>OIL036399</v>
          </cell>
        </row>
        <row r="41">
          <cell r="K41">
            <v>0</v>
          </cell>
          <cell r="Y41" t="str">
            <v>OXY036399</v>
          </cell>
        </row>
        <row r="42">
          <cell r="K42">
            <v>5479500</v>
          </cell>
          <cell r="Y42" t="str">
            <v>P-11240036399</v>
          </cell>
        </row>
        <row r="43">
          <cell r="K43">
            <v>0</v>
          </cell>
          <cell r="Y43" t="str">
            <v>PLX036399</v>
          </cell>
        </row>
        <row r="44">
          <cell r="K44">
            <v>0</v>
          </cell>
          <cell r="Y44" t="str">
            <v>PPP036399</v>
          </cell>
        </row>
        <row r="45">
          <cell r="K45">
            <v>0</v>
          </cell>
          <cell r="Y45" t="str">
            <v>PXD036399</v>
          </cell>
        </row>
        <row r="46">
          <cell r="K46">
            <v>8180156.25</v>
          </cell>
          <cell r="Y46" t="str">
            <v>RD-13850036399</v>
          </cell>
        </row>
        <row r="47">
          <cell r="K47">
            <v>0</v>
          </cell>
          <cell r="Y47" t="str">
            <v>SFS036399</v>
          </cell>
        </row>
        <row r="48">
          <cell r="K48">
            <v>0</v>
          </cell>
          <cell r="Y48" t="str">
            <v>SGO036399</v>
          </cell>
        </row>
        <row r="49">
          <cell r="K49">
            <v>0</v>
          </cell>
          <cell r="Y49" t="str">
            <v>SGY036399</v>
          </cell>
        </row>
        <row r="50">
          <cell r="K50">
            <v>5608125</v>
          </cell>
          <cell r="Y50" t="str">
            <v>SLB-9000036399</v>
          </cell>
        </row>
        <row r="51">
          <cell r="K51">
            <v>0</v>
          </cell>
          <cell r="Y51" t="str">
            <v>THX036399</v>
          </cell>
        </row>
        <row r="52">
          <cell r="K52">
            <v>0</v>
          </cell>
          <cell r="Y52" t="str">
            <v>TMBR036399</v>
          </cell>
        </row>
        <row r="53">
          <cell r="K53">
            <v>0</v>
          </cell>
          <cell r="Y53" t="str">
            <v>TMR036399</v>
          </cell>
        </row>
        <row r="54">
          <cell r="K54">
            <v>0</v>
          </cell>
          <cell r="Y54" t="str">
            <v>TTG036399</v>
          </cell>
        </row>
        <row r="55">
          <cell r="K55">
            <v>5794875</v>
          </cell>
          <cell r="Y55" t="str">
            <v>TX-9180036399</v>
          </cell>
        </row>
        <row r="56">
          <cell r="K56">
            <v>4970081.25</v>
          </cell>
          <cell r="Y56" t="str">
            <v>UCL-13410036399</v>
          </cell>
        </row>
      </sheetData>
      <sheetData sheetId="18" refreshError="1">
        <row r="6">
          <cell r="K6">
            <v>0</v>
          </cell>
          <cell r="Y6" t="str">
            <v>ABOV036399</v>
          </cell>
        </row>
        <row r="7">
          <cell r="K7">
            <v>0</v>
          </cell>
          <cell r="Y7" t="str">
            <v>ACS036399</v>
          </cell>
        </row>
        <row r="8">
          <cell r="K8">
            <v>0</v>
          </cell>
          <cell r="Y8" t="str">
            <v>ALGX036399</v>
          </cell>
        </row>
        <row r="9">
          <cell r="K9">
            <v>0</v>
          </cell>
          <cell r="Y9" t="str">
            <v>BEL036399</v>
          </cell>
        </row>
        <row r="10">
          <cell r="K10">
            <v>0</v>
          </cell>
          <cell r="Y10" t="str">
            <v>BLS036399</v>
          </cell>
        </row>
        <row r="11">
          <cell r="K11">
            <v>0</v>
          </cell>
          <cell r="Y11" t="str">
            <v>CKFR036399</v>
          </cell>
        </row>
        <row r="12">
          <cell r="K12">
            <v>0</v>
          </cell>
          <cell r="Y12" t="str">
            <v>CLEC036399</v>
          </cell>
        </row>
        <row r="13">
          <cell r="K13">
            <v>0</v>
          </cell>
          <cell r="Y13" t="str">
            <v>CSC036399</v>
          </cell>
        </row>
        <row r="14">
          <cell r="K14">
            <v>0</v>
          </cell>
          <cell r="Y14" t="str">
            <v>CTS036399</v>
          </cell>
        </row>
        <row r="15">
          <cell r="K15">
            <v>0</v>
          </cell>
          <cell r="Y15" t="str">
            <v>ELIX.O036399</v>
          </cell>
        </row>
        <row r="16">
          <cell r="K16">
            <v>0</v>
          </cell>
          <cell r="Y16" t="str">
            <v>ESPI036399</v>
          </cell>
        </row>
        <row r="17">
          <cell r="K17">
            <v>0</v>
          </cell>
          <cell r="Y17" t="str">
            <v>FON036399</v>
          </cell>
        </row>
        <row r="18">
          <cell r="K18">
            <v>0</v>
          </cell>
          <cell r="Y18" t="str">
            <v>FRO036399</v>
          </cell>
        </row>
        <row r="19">
          <cell r="K19">
            <v>0</v>
          </cell>
          <cell r="Y19" t="str">
            <v>GSTX036399</v>
          </cell>
        </row>
        <row r="20">
          <cell r="K20">
            <v>0</v>
          </cell>
          <cell r="Y20" t="str">
            <v>ICGX036399</v>
          </cell>
        </row>
        <row r="21">
          <cell r="K21">
            <v>0</v>
          </cell>
          <cell r="Y21" t="str">
            <v>ICIX036399</v>
          </cell>
        </row>
        <row r="22">
          <cell r="K22">
            <v>0</v>
          </cell>
          <cell r="Y22" t="str">
            <v>MCLD036399</v>
          </cell>
        </row>
        <row r="23">
          <cell r="K23">
            <v>0</v>
          </cell>
          <cell r="Y23" t="str">
            <v>METNF036399</v>
          </cell>
        </row>
        <row r="24">
          <cell r="K24">
            <v>0</v>
          </cell>
          <cell r="Y24" t="str">
            <v>MGCX036399</v>
          </cell>
        </row>
        <row r="25">
          <cell r="K25">
            <v>0</v>
          </cell>
          <cell r="Y25" t="str">
            <v>MSPG036399</v>
          </cell>
        </row>
        <row r="26">
          <cell r="K26">
            <v>0</v>
          </cell>
          <cell r="Y26" t="str">
            <v>NXLK036399</v>
          </cell>
        </row>
        <row r="27">
          <cell r="K27">
            <v>0</v>
          </cell>
          <cell r="Y27" t="str">
            <v>RCNC.O036399</v>
          </cell>
        </row>
        <row r="28">
          <cell r="K28">
            <v>0</v>
          </cell>
          <cell r="Y28" t="str">
            <v>SBC036399</v>
          </cell>
        </row>
        <row r="29">
          <cell r="K29">
            <v>0</v>
          </cell>
          <cell r="Y29" t="str">
            <v>T036399</v>
          </cell>
        </row>
        <row r="30">
          <cell r="K30">
            <v>0</v>
          </cell>
          <cell r="Y30" t="str">
            <v>USW036399</v>
          </cell>
        </row>
        <row r="31">
          <cell r="K31">
            <v>0</v>
          </cell>
          <cell r="Y31" t="str">
            <v>VRIO036399</v>
          </cell>
        </row>
        <row r="32">
          <cell r="K32">
            <v>0</v>
          </cell>
          <cell r="Y32" t="str">
            <v>WHIT036399</v>
          </cell>
        </row>
      </sheetData>
      <sheetData sheetId="19" refreshError="1">
        <row r="7">
          <cell r="K7">
            <v>0</v>
          </cell>
          <cell r="W7">
            <v>-1883176.6039176667</v>
          </cell>
        </row>
        <row r="8">
          <cell r="K8">
            <v>0</v>
          </cell>
          <cell r="W8">
            <v>84064.681875000009</v>
          </cell>
        </row>
        <row r="9">
          <cell r="K9">
            <v>0</v>
          </cell>
          <cell r="W9">
            <v>184375.41283733328</v>
          </cell>
        </row>
        <row r="10">
          <cell r="K10">
            <v>0</v>
          </cell>
          <cell r="W10">
            <v>-80089.229551999975</v>
          </cell>
        </row>
        <row r="11">
          <cell r="K11">
            <v>0</v>
          </cell>
          <cell r="W11">
            <v>156992.81666666662</v>
          </cell>
        </row>
      </sheetData>
      <sheetData sheetId="20" refreshError="1">
        <row r="7">
          <cell r="K7">
            <v>0</v>
          </cell>
          <cell r="W7">
            <v>622261.41229999985</v>
          </cell>
        </row>
        <row r="8">
          <cell r="K8">
            <v>0</v>
          </cell>
          <cell r="W8">
            <v>455797.55645833339</v>
          </cell>
        </row>
        <row r="9">
          <cell r="K9">
            <v>0</v>
          </cell>
          <cell r="W9">
            <v>604242.10062499996</v>
          </cell>
        </row>
        <row r="10">
          <cell r="K10">
            <v>0</v>
          </cell>
          <cell r="W10">
            <v>398319.70377600001</v>
          </cell>
        </row>
        <row r="11">
          <cell r="K11">
            <v>0</v>
          </cell>
          <cell r="W11">
            <v>346003.63914633333</v>
          </cell>
        </row>
        <row r="12">
          <cell r="K12">
            <v>0</v>
          </cell>
          <cell r="W12">
            <v>409185.70692466677</v>
          </cell>
        </row>
        <row r="13">
          <cell r="K13">
            <v>0</v>
          </cell>
          <cell r="W13">
            <v>46004.426041666666</v>
          </cell>
        </row>
        <row r="14">
          <cell r="K14">
            <v>0</v>
          </cell>
          <cell r="W14">
            <v>555179.08833433338</v>
          </cell>
        </row>
        <row r="15">
          <cell r="K15">
            <v>0</v>
          </cell>
          <cell r="W15">
            <v>338936.30562366667</v>
          </cell>
        </row>
        <row r="16">
          <cell r="K16">
            <v>0</v>
          </cell>
          <cell r="W16">
            <v>136483.27915800002</v>
          </cell>
        </row>
        <row r="17">
          <cell r="K17">
            <v>0</v>
          </cell>
          <cell r="W17">
            <v>472237.490529</v>
          </cell>
        </row>
        <row r="18">
          <cell r="K18">
            <v>0</v>
          </cell>
          <cell r="W18">
            <v>404246.93167333328</v>
          </cell>
        </row>
        <row r="19">
          <cell r="K19">
            <v>0</v>
          </cell>
          <cell r="W19">
            <v>-266316.38189066667</v>
          </cell>
        </row>
        <row r="20">
          <cell r="K20">
            <v>0</v>
          </cell>
          <cell r="W20">
            <v>759237.22084066668</v>
          </cell>
        </row>
        <row r="22">
          <cell r="K22">
            <v>0</v>
          </cell>
          <cell r="W22">
            <v>6062861.1535889991</v>
          </cell>
        </row>
      </sheetData>
      <sheetData sheetId="21" refreshError="1">
        <row r="7">
          <cell r="K7">
            <v>0</v>
          </cell>
          <cell r="W7">
            <v>-367915.11668066669</v>
          </cell>
        </row>
        <row r="8">
          <cell r="K8">
            <v>0</v>
          </cell>
          <cell r="W8">
            <v>-506520.27539999993</v>
          </cell>
        </row>
        <row r="9">
          <cell r="K9">
            <v>0</v>
          </cell>
          <cell r="W9">
            <v>-174316.75085933332</v>
          </cell>
        </row>
        <row r="10">
          <cell r="K10">
            <v>0</v>
          </cell>
          <cell r="W10">
            <v>-255037.54581666668</v>
          </cell>
        </row>
        <row r="11">
          <cell r="K11">
            <v>0</v>
          </cell>
          <cell r="W11">
            <v>-187975.303954</v>
          </cell>
        </row>
        <row r="12">
          <cell r="K12">
            <v>0</v>
          </cell>
          <cell r="W12">
            <v>-537074.53999633342</v>
          </cell>
        </row>
        <row r="13">
          <cell r="K13">
            <v>0</v>
          </cell>
          <cell r="W13">
            <v>-742648.55813033332</v>
          </cell>
        </row>
        <row r="14">
          <cell r="K14">
            <v>0</v>
          </cell>
          <cell r="W14">
            <v>-328374.27500000002</v>
          </cell>
        </row>
        <row r="15">
          <cell r="K15">
            <v>0</v>
          </cell>
          <cell r="W15">
            <v>-1137560.5093171666</v>
          </cell>
        </row>
        <row r="16">
          <cell r="K16">
            <v>0</v>
          </cell>
          <cell r="W16">
            <v>-550351.88645800005</v>
          </cell>
        </row>
      </sheetData>
      <sheetData sheetId="22" refreshError="1">
        <row r="11">
          <cell r="K11">
            <v>0</v>
          </cell>
          <cell r="W11">
            <v>1578366.6072256665</v>
          </cell>
        </row>
      </sheetData>
      <sheetData sheetId="23" refreshError="1">
        <row r="6">
          <cell r="K6">
            <v>0</v>
          </cell>
          <cell r="W6">
            <v>578050.01</v>
          </cell>
        </row>
        <row r="7">
          <cell r="K7">
            <v>0</v>
          </cell>
          <cell r="W7">
            <v>797533.06464</v>
          </cell>
        </row>
        <row r="8">
          <cell r="K8">
            <v>0</v>
          </cell>
          <cell r="W8">
            <v>468171.79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Corporates"/>
      <sheetName val="Hedge Report"/>
      <sheetName val="Consolidated Hedge Report"/>
      <sheetName val="DO Default Swap"/>
      <sheetName val="NBR Default Swap"/>
      <sheetName val="DBKS Swap Loews"/>
      <sheetName val="Var Check"/>
      <sheetName val="Greeks"/>
      <sheetName val="System"/>
      <sheetName val="Closed Position Detail"/>
      <sheetName val="Closed Position Summary"/>
      <sheetName val="Cost of Funds"/>
      <sheetName val="DB Swaps Tele.Mex."/>
      <sheetName val="RIG Default Sw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fault Swap"/>
      <sheetName val="Data"/>
    </sheetNames>
    <sheetDataSet>
      <sheetData sheetId="0" refreshError="1">
        <row r="17">
          <cell r="AE17">
            <v>179501.56544636318</v>
          </cell>
          <cell r="AF17">
            <v>-127569</v>
          </cell>
        </row>
        <row r="23">
          <cell r="E23">
            <v>0</v>
          </cell>
          <cell r="F23">
            <v>6.8054229548324005E-2</v>
          </cell>
          <cell r="G23">
            <v>6.84120717422005E-2</v>
          </cell>
          <cell r="H23">
            <v>6.9243028859796094E-2</v>
          </cell>
          <cell r="I23">
            <v>6.9389179619837399E-2</v>
          </cell>
          <cell r="J23">
            <v>6.9483601553930199E-2</v>
          </cell>
          <cell r="K23">
            <v>6.9610606804466194E-2</v>
          </cell>
          <cell r="L23">
            <v>6.9776248001189006E-2</v>
          </cell>
          <cell r="M23">
            <v>6.9801326667933594E-2</v>
          </cell>
          <cell r="N23">
            <v>6.9808263497455503E-2</v>
          </cell>
          <cell r="O23">
            <v>6.9811145041929201E-2</v>
          </cell>
          <cell r="P23">
            <v>6.9839269999479203E-2</v>
          </cell>
        </row>
        <row r="32">
          <cell r="E32">
            <v>0</v>
          </cell>
          <cell r="F32">
            <v>6.8054229548324005E-2</v>
          </cell>
          <cell r="G32">
            <v>6.84120717422005E-2</v>
          </cell>
          <cell r="H32">
            <v>6.9243028859796094E-2</v>
          </cell>
          <cell r="I32">
            <v>6.9389179619837399E-2</v>
          </cell>
          <cell r="J32">
            <v>6.9483601553930199E-2</v>
          </cell>
          <cell r="K32">
            <v>6.9610606804466194E-2</v>
          </cell>
          <cell r="L32">
            <v>6.9776248001189006E-2</v>
          </cell>
          <cell r="M32">
            <v>6.9801326667933594E-2</v>
          </cell>
          <cell r="N32">
            <v>6.9808263497455503E-2</v>
          </cell>
          <cell r="O32">
            <v>6.9811145041929201E-2</v>
          </cell>
          <cell r="P32">
            <v>6.9839269999479203E-2</v>
          </cell>
        </row>
      </sheetData>
      <sheetData sheetId="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L-Consolidated"/>
      <sheetName val="Summary"/>
      <sheetName val="PL-London"/>
      <sheetName val="PL-Houston"/>
      <sheetName val="Credit Pivot"/>
      <sheetName val="DPR_detail"/>
      <sheetName val="PL issuer"/>
      <sheetName val="Houston P&amp;L Data"/>
      <sheetName val="Acc_Cash"/>
      <sheetName val="PortFolio"/>
      <sheetName val="ISIS Portfolio"/>
      <sheetName val="Bonds"/>
      <sheetName val="Equity"/>
      <sheetName val="Equity VaR"/>
      <sheetName val="FX Rates"/>
      <sheetName val="Max DV01"/>
      <sheetName val="Trade_P_L_for_new_trades"/>
      <sheetName val="Trade_P_L_for_expired_trades"/>
      <sheetName val="Delta_By_S_P_Industry"/>
      <sheetName val="Void_trades"/>
      <sheetName val="Cash"/>
      <sheetName val="Prudency"/>
      <sheetName val="Brokerage"/>
      <sheetName val="x-ref"/>
      <sheetName val="VaR-Houston"/>
      <sheetName val="VaR-Consolidated"/>
      <sheetName val="MaxLoss"/>
      <sheetName val="Vols"/>
      <sheetName val="Sheet1"/>
      <sheetName val="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4">
          <cell r="H4">
            <v>-19933.3</v>
          </cell>
        </row>
        <row r="5">
          <cell r="H5">
            <v>6083.3</v>
          </cell>
        </row>
        <row r="6">
          <cell r="H6">
            <v>135173.6</v>
          </cell>
        </row>
        <row r="7">
          <cell r="H7">
            <v>-65520.800000000003</v>
          </cell>
        </row>
        <row r="8">
          <cell r="H8">
            <v>-29450</v>
          </cell>
        </row>
        <row r="12">
          <cell r="H12">
            <v>61762.5</v>
          </cell>
        </row>
        <row r="13">
          <cell r="H13">
            <v>-38633.300000000003</v>
          </cell>
        </row>
        <row r="14">
          <cell r="H14">
            <v>-14983.3</v>
          </cell>
        </row>
        <row r="15">
          <cell r="H15">
            <v>15772.2</v>
          </cell>
        </row>
        <row r="16">
          <cell r="H16">
            <v>-12847.2</v>
          </cell>
        </row>
        <row r="18">
          <cell r="H18">
            <v>-12847.2</v>
          </cell>
        </row>
        <row r="20">
          <cell r="H20">
            <v>-12847.2</v>
          </cell>
        </row>
        <row r="23">
          <cell r="H23">
            <v>16433.3</v>
          </cell>
        </row>
        <row r="24">
          <cell r="H24">
            <v>-16433.3</v>
          </cell>
        </row>
        <row r="25">
          <cell r="H25">
            <v>-135173.6</v>
          </cell>
        </row>
        <row r="26">
          <cell r="H26">
            <v>135173.6</v>
          </cell>
        </row>
        <row r="27">
          <cell r="H27">
            <v>8711.1</v>
          </cell>
        </row>
        <row r="28">
          <cell r="H28">
            <v>15416.7</v>
          </cell>
        </row>
        <row r="29">
          <cell r="H29">
            <v>-15416.7</v>
          </cell>
        </row>
        <row r="30">
          <cell r="H30">
            <v>15416.7</v>
          </cell>
        </row>
        <row r="31">
          <cell r="H31">
            <v>71555.600000000006</v>
          </cell>
        </row>
        <row r="32">
          <cell r="H32">
            <v>-12750</v>
          </cell>
        </row>
        <row r="33">
          <cell r="H33">
            <v>-15211.1</v>
          </cell>
        </row>
        <row r="34">
          <cell r="H34">
            <v>-15772.2</v>
          </cell>
        </row>
        <row r="35">
          <cell r="H35">
            <v>-12368.1</v>
          </cell>
        </row>
        <row r="36">
          <cell r="H36">
            <v>116416.7</v>
          </cell>
        </row>
        <row r="38">
          <cell r="H38">
            <v>25555.599999999999</v>
          </cell>
        </row>
        <row r="39">
          <cell r="H39">
            <v>-16100</v>
          </cell>
        </row>
        <row r="40">
          <cell r="H40">
            <v>28860.7</v>
          </cell>
        </row>
        <row r="41">
          <cell r="H41">
            <v>-36291.699999999997</v>
          </cell>
        </row>
        <row r="42">
          <cell r="H42">
            <v>23766.7</v>
          </cell>
        </row>
        <row r="43">
          <cell r="H43">
            <v>84409.7</v>
          </cell>
        </row>
        <row r="44">
          <cell r="H44">
            <v>84409.7</v>
          </cell>
        </row>
        <row r="45">
          <cell r="H45">
            <v>-84409.7</v>
          </cell>
        </row>
        <row r="46">
          <cell r="H46">
            <v>-8433.2999999999993</v>
          </cell>
        </row>
        <row r="47">
          <cell r="H47">
            <v>5238.8999999999996</v>
          </cell>
        </row>
        <row r="48">
          <cell r="H48">
            <v>13433.3</v>
          </cell>
        </row>
        <row r="49">
          <cell r="H49">
            <v>-11755.6</v>
          </cell>
        </row>
        <row r="50">
          <cell r="H50">
            <v>-11375</v>
          </cell>
        </row>
        <row r="51">
          <cell r="H51">
            <v>12777.8</v>
          </cell>
        </row>
        <row r="52">
          <cell r="H52">
            <v>-7301.1</v>
          </cell>
        </row>
        <row r="53">
          <cell r="H53">
            <v>-13650</v>
          </cell>
        </row>
        <row r="54">
          <cell r="H54">
            <v>19550</v>
          </cell>
        </row>
        <row r="55">
          <cell r="H55">
            <v>-11500</v>
          </cell>
        </row>
        <row r="56">
          <cell r="H56">
            <v>-11122.2</v>
          </cell>
        </row>
        <row r="57">
          <cell r="H57">
            <v>26833.3</v>
          </cell>
        </row>
        <row r="59">
          <cell r="H59">
            <v>-16355.6</v>
          </cell>
        </row>
        <row r="60">
          <cell r="H60">
            <v>-13288.9</v>
          </cell>
        </row>
        <row r="65">
          <cell r="H65">
            <v>-161989.6</v>
          </cell>
        </row>
        <row r="66">
          <cell r="H66">
            <v>-184491</v>
          </cell>
        </row>
        <row r="67">
          <cell r="H67">
            <v>161989.6</v>
          </cell>
        </row>
        <row r="68">
          <cell r="H68">
            <v>184491</v>
          </cell>
        </row>
        <row r="69">
          <cell r="H69">
            <v>-196701.4</v>
          </cell>
        </row>
        <row r="70">
          <cell r="H70">
            <v>196701.4</v>
          </cell>
        </row>
        <row r="71">
          <cell r="H71">
            <v>-8030.6</v>
          </cell>
        </row>
        <row r="72">
          <cell r="H72">
            <v>-28637.5</v>
          </cell>
        </row>
        <row r="73">
          <cell r="H73">
            <v>-13479</v>
          </cell>
        </row>
        <row r="74">
          <cell r="H74">
            <v>30155.599999999999</v>
          </cell>
        </row>
        <row r="75">
          <cell r="H75">
            <v>42291.7</v>
          </cell>
        </row>
        <row r="76">
          <cell r="H76">
            <v>8030.6</v>
          </cell>
        </row>
        <row r="77">
          <cell r="H77">
            <v>-8030.6</v>
          </cell>
        </row>
        <row r="86">
          <cell r="H86">
            <v>-8944.4</v>
          </cell>
        </row>
        <row r="87">
          <cell r="H87">
            <v>84518.6</v>
          </cell>
        </row>
        <row r="88">
          <cell r="H88">
            <v>12522.2</v>
          </cell>
        </row>
        <row r="89">
          <cell r="H89">
            <v>-13175</v>
          </cell>
        </row>
        <row r="90">
          <cell r="H90">
            <v>14566.7</v>
          </cell>
        </row>
        <row r="92">
          <cell r="H92">
            <v>11083.3</v>
          </cell>
        </row>
        <row r="93">
          <cell r="H93">
            <v>15569.4</v>
          </cell>
        </row>
        <row r="94">
          <cell r="H94">
            <v>6125</v>
          </cell>
        </row>
        <row r="95">
          <cell r="H95">
            <v>-18277.8</v>
          </cell>
        </row>
        <row r="96">
          <cell r="H96">
            <v>-14622.2</v>
          </cell>
        </row>
        <row r="97">
          <cell r="H97">
            <v>14622.2</v>
          </cell>
        </row>
        <row r="98">
          <cell r="H98">
            <v>-14622.2</v>
          </cell>
        </row>
        <row r="99">
          <cell r="H99">
            <v>-17755.599999999999</v>
          </cell>
        </row>
        <row r="100">
          <cell r="H100">
            <v>-19322.2</v>
          </cell>
        </row>
        <row r="101">
          <cell r="H101">
            <v>-13055.6</v>
          </cell>
        </row>
        <row r="102">
          <cell r="H102">
            <v>5937.5</v>
          </cell>
        </row>
        <row r="103">
          <cell r="H103">
            <v>-5937.5</v>
          </cell>
        </row>
        <row r="104">
          <cell r="H104">
            <v>5937.5</v>
          </cell>
        </row>
        <row r="105">
          <cell r="H105">
            <v>0</v>
          </cell>
        </row>
        <row r="106">
          <cell r="H106">
            <v>-8944.4</v>
          </cell>
        </row>
        <row r="107">
          <cell r="H107">
            <v>-17928.900000000001</v>
          </cell>
        </row>
        <row r="108">
          <cell r="H108">
            <v>8944.4</v>
          </cell>
        </row>
        <row r="109">
          <cell r="H109">
            <v>-8944.4</v>
          </cell>
        </row>
        <row r="110">
          <cell r="H110">
            <v>8944.4</v>
          </cell>
        </row>
        <row r="111">
          <cell r="H111">
            <v>26833.3</v>
          </cell>
        </row>
        <row r="112">
          <cell r="H112">
            <v>7155.6</v>
          </cell>
        </row>
        <row r="113">
          <cell r="H113">
            <v>-28111.1</v>
          </cell>
        </row>
        <row r="114">
          <cell r="H114">
            <v>28111.1</v>
          </cell>
        </row>
        <row r="115">
          <cell r="H115">
            <v>-28111.1</v>
          </cell>
        </row>
        <row r="116">
          <cell r="H116">
            <v>56700</v>
          </cell>
        </row>
        <row r="117">
          <cell r="H117">
            <v>311111.09999999998</v>
          </cell>
        </row>
        <row r="118">
          <cell r="H118">
            <v>-176458.3</v>
          </cell>
        </row>
        <row r="119">
          <cell r="H119">
            <v>-35777.800000000003</v>
          </cell>
        </row>
        <row r="120">
          <cell r="H120">
            <v>20220</v>
          </cell>
        </row>
        <row r="121">
          <cell r="H121">
            <v>0</v>
          </cell>
        </row>
        <row r="122">
          <cell r="H122">
            <v>381875</v>
          </cell>
        </row>
        <row r="123">
          <cell r="H123">
            <v>0</v>
          </cell>
        </row>
        <row r="124">
          <cell r="H124">
            <v>0</v>
          </cell>
        </row>
        <row r="125">
          <cell r="H125">
            <v>0</v>
          </cell>
        </row>
        <row r="126">
          <cell r="H126">
            <v>0</v>
          </cell>
        </row>
        <row r="127">
          <cell r="H127">
            <v>0</v>
          </cell>
        </row>
        <row r="128">
          <cell r="H128">
            <v>-6133.3</v>
          </cell>
        </row>
        <row r="129">
          <cell r="H129">
            <v>6133.3</v>
          </cell>
        </row>
        <row r="130">
          <cell r="H130">
            <v>-6133.3</v>
          </cell>
        </row>
        <row r="131">
          <cell r="H131">
            <v>0</v>
          </cell>
        </row>
        <row r="132">
          <cell r="H132">
            <v>0</v>
          </cell>
        </row>
        <row r="133">
          <cell r="H133">
            <v>194378.4</v>
          </cell>
        </row>
        <row r="134">
          <cell r="H134">
            <v>-194378.4</v>
          </cell>
        </row>
        <row r="135">
          <cell r="H135">
            <v>-4047.2</v>
          </cell>
        </row>
        <row r="136">
          <cell r="H136">
            <v>0</v>
          </cell>
        </row>
        <row r="137">
          <cell r="H137">
            <v>0</v>
          </cell>
        </row>
        <row r="138">
          <cell r="H138">
            <v>0</v>
          </cell>
        </row>
        <row r="139">
          <cell r="H139">
            <v>0</v>
          </cell>
        </row>
        <row r="140">
          <cell r="H140">
            <v>0</v>
          </cell>
        </row>
        <row r="141">
          <cell r="H141">
            <v>-28675</v>
          </cell>
        </row>
        <row r="142">
          <cell r="H142">
            <v>0</v>
          </cell>
        </row>
        <row r="143">
          <cell r="H143">
            <v>34125</v>
          </cell>
        </row>
        <row r="144">
          <cell r="H144">
            <v>0</v>
          </cell>
        </row>
        <row r="145">
          <cell r="H145">
            <v>0</v>
          </cell>
        </row>
        <row r="146">
          <cell r="H146">
            <v>0</v>
          </cell>
        </row>
        <row r="147">
          <cell r="H147">
            <v>0</v>
          </cell>
        </row>
        <row r="148">
          <cell r="H148">
            <v>10291.700000000001</v>
          </cell>
        </row>
        <row r="149">
          <cell r="H149">
            <v>-5277.8</v>
          </cell>
        </row>
        <row r="150">
          <cell r="H150">
            <v>5277.8</v>
          </cell>
        </row>
        <row r="151">
          <cell r="H151">
            <v>-5277.8</v>
          </cell>
        </row>
        <row r="152">
          <cell r="H152">
            <v>-30.9</v>
          </cell>
        </row>
        <row r="153">
          <cell r="H153">
            <v>0</v>
          </cell>
        </row>
        <row r="154">
          <cell r="H154">
            <v>0</v>
          </cell>
        </row>
        <row r="155">
          <cell r="H155">
            <v>0</v>
          </cell>
        </row>
        <row r="156">
          <cell r="H156">
            <v>-13416.7</v>
          </cell>
        </row>
        <row r="157">
          <cell r="H157">
            <v>0</v>
          </cell>
        </row>
        <row r="158">
          <cell r="H158">
            <v>0</v>
          </cell>
        </row>
        <row r="159">
          <cell r="H159">
            <v>0</v>
          </cell>
        </row>
        <row r="160">
          <cell r="H160">
            <v>0</v>
          </cell>
        </row>
        <row r="161">
          <cell r="H161">
            <v>0</v>
          </cell>
        </row>
        <row r="162">
          <cell r="H162">
            <v>0</v>
          </cell>
        </row>
        <row r="163">
          <cell r="H163">
            <v>0</v>
          </cell>
        </row>
        <row r="164">
          <cell r="H164">
            <v>0</v>
          </cell>
        </row>
        <row r="165">
          <cell r="H165">
            <v>0</v>
          </cell>
        </row>
        <row r="166">
          <cell r="H166">
            <v>0</v>
          </cell>
        </row>
        <row r="167">
          <cell r="H167">
            <v>0</v>
          </cell>
        </row>
        <row r="168">
          <cell r="H168">
            <v>0</v>
          </cell>
        </row>
        <row r="169">
          <cell r="H169">
            <v>0</v>
          </cell>
        </row>
        <row r="170">
          <cell r="H170">
            <v>0</v>
          </cell>
        </row>
        <row r="171">
          <cell r="H171">
            <v>0</v>
          </cell>
        </row>
        <row r="172">
          <cell r="H172">
            <v>0</v>
          </cell>
        </row>
        <row r="173">
          <cell r="H173">
            <v>0</v>
          </cell>
        </row>
        <row r="174">
          <cell r="H174">
            <v>0</v>
          </cell>
        </row>
        <row r="175">
          <cell r="H175">
            <v>0</v>
          </cell>
        </row>
        <row r="176">
          <cell r="H176">
            <v>0</v>
          </cell>
        </row>
        <row r="177">
          <cell r="H177">
            <v>0</v>
          </cell>
        </row>
        <row r="178">
          <cell r="H178">
            <v>0</v>
          </cell>
        </row>
        <row r="179">
          <cell r="H179">
            <v>0</v>
          </cell>
        </row>
        <row r="180">
          <cell r="H180">
            <v>0</v>
          </cell>
        </row>
        <row r="181">
          <cell r="H181">
            <v>0</v>
          </cell>
        </row>
        <row r="182">
          <cell r="H182">
            <v>0</v>
          </cell>
        </row>
        <row r="183">
          <cell r="H183">
            <v>0</v>
          </cell>
        </row>
        <row r="184">
          <cell r="H184">
            <v>0</v>
          </cell>
        </row>
        <row r="185">
          <cell r="H185">
            <v>0</v>
          </cell>
        </row>
        <row r="186">
          <cell r="H186">
            <v>0</v>
          </cell>
        </row>
        <row r="187">
          <cell r="H187">
            <v>0</v>
          </cell>
        </row>
        <row r="188">
          <cell r="H188">
            <v>0</v>
          </cell>
        </row>
        <row r="189">
          <cell r="H189">
            <v>0</v>
          </cell>
        </row>
        <row r="190">
          <cell r="H190">
            <v>0</v>
          </cell>
        </row>
        <row r="191">
          <cell r="H191">
            <v>0</v>
          </cell>
        </row>
        <row r="192">
          <cell r="H192">
            <v>0</v>
          </cell>
        </row>
        <row r="193">
          <cell r="H193">
            <v>0</v>
          </cell>
        </row>
        <row r="194">
          <cell r="H194">
            <v>0</v>
          </cell>
        </row>
        <row r="195">
          <cell r="H195">
            <v>0</v>
          </cell>
        </row>
        <row r="196">
          <cell r="H196">
            <v>0</v>
          </cell>
        </row>
        <row r="197">
          <cell r="H197">
            <v>0</v>
          </cell>
        </row>
        <row r="198">
          <cell r="H198">
            <v>0</v>
          </cell>
        </row>
        <row r="199">
          <cell r="H199">
            <v>0</v>
          </cell>
        </row>
        <row r="200">
          <cell r="H200">
            <v>0</v>
          </cell>
        </row>
        <row r="201">
          <cell r="H201">
            <v>0</v>
          </cell>
        </row>
        <row r="202">
          <cell r="H202">
            <v>0</v>
          </cell>
        </row>
        <row r="203">
          <cell r="H203">
            <v>0</v>
          </cell>
        </row>
        <row r="204">
          <cell r="H204">
            <v>0</v>
          </cell>
        </row>
        <row r="205">
          <cell r="H205">
            <v>0</v>
          </cell>
        </row>
        <row r="206">
          <cell r="H206">
            <v>0</v>
          </cell>
        </row>
        <row r="207">
          <cell r="H207">
            <v>0</v>
          </cell>
        </row>
        <row r="208">
          <cell r="H208">
            <v>0</v>
          </cell>
        </row>
        <row r="209">
          <cell r="H209">
            <v>0</v>
          </cell>
        </row>
        <row r="210">
          <cell r="H210">
            <v>0</v>
          </cell>
        </row>
        <row r="211">
          <cell r="H211">
            <v>0</v>
          </cell>
        </row>
        <row r="212">
          <cell r="H212">
            <v>0</v>
          </cell>
        </row>
        <row r="213">
          <cell r="H213">
            <v>0</v>
          </cell>
        </row>
        <row r="214">
          <cell r="H214">
            <v>0</v>
          </cell>
        </row>
        <row r="215">
          <cell r="H215">
            <v>0</v>
          </cell>
        </row>
        <row r="216">
          <cell r="H216">
            <v>0</v>
          </cell>
        </row>
        <row r="217">
          <cell r="H217">
            <v>0</v>
          </cell>
        </row>
        <row r="218">
          <cell r="H218">
            <v>0</v>
          </cell>
        </row>
        <row r="219">
          <cell r="H219">
            <v>0</v>
          </cell>
        </row>
        <row r="220">
          <cell r="H220">
            <v>0</v>
          </cell>
        </row>
        <row r="221">
          <cell r="H221">
            <v>0</v>
          </cell>
        </row>
        <row r="222">
          <cell r="H222">
            <v>0</v>
          </cell>
        </row>
        <row r="223">
          <cell r="H223">
            <v>0</v>
          </cell>
        </row>
        <row r="224">
          <cell r="H224">
            <v>0</v>
          </cell>
        </row>
        <row r="225">
          <cell r="H225">
            <v>0</v>
          </cell>
        </row>
        <row r="226">
          <cell r="H226">
            <v>0</v>
          </cell>
        </row>
        <row r="227">
          <cell r="H227">
            <v>0</v>
          </cell>
        </row>
        <row r="228">
          <cell r="H228">
            <v>0</v>
          </cell>
        </row>
        <row r="229">
          <cell r="H229">
            <v>0</v>
          </cell>
        </row>
        <row r="230">
          <cell r="H230">
            <v>0</v>
          </cell>
        </row>
        <row r="231">
          <cell r="H231">
            <v>0</v>
          </cell>
        </row>
        <row r="232">
          <cell r="H232">
            <v>0</v>
          </cell>
        </row>
        <row r="233">
          <cell r="H233">
            <v>0</v>
          </cell>
        </row>
        <row r="234">
          <cell r="H234">
            <v>0</v>
          </cell>
        </row>
        <row r="235">
          <cell r="H235">
            <v>0</v>
          </cell>
        </row>
        <row r="236">
          <cell r="H236">
            <v>0</v>
          </cell>
        </row>
        <row r="237">
          <cell r="H237">
            <v>0</v>
          </cell>
        </row>
        <row r="238">
          <cell r="H238">
            <v>0</v>
          </cell>
        </row>
        <row r="239">
          <cell r="H239">
            <v>0</v>
          </cell>
        </row>
        <row r="240">
          <cell r="H240">
            <v>0</v>
          </cell>
        </row>
        <row r="241">
          <cell r="H241">
            <v>0</v>
          </cell>
        </row>
        <row r="242">
          <cell r="H242">
            <v>0</v>
          </cell>
        </row>
        <row r="243">
          <cell r="H243">
            <v>0</v>
          </cell>
        </row>
        <row r="247">
          <cell r="H247">
            <v>0</v>
          </cell>
        </row>
        <row r="248">
          <cell r="H248">
            <v>0</v>
          </cell>
        </row>
        <row r="249">
          <cell r="H249">
            <v>0</v>
          </cell>
        </row>
        <row r="252">
          <cell r="H252">
            <v>0</v>
          </cell>
        </row>
        <row r="253">
          <cell r="H253">
            <v>0</v>
          </cell>
        </row>
        <row r="254">
          <cell r="H254">
            <v>0</v>
          </cell>
        </row>
        <row r="255">
          <cell r="H255">
            <v>0</v>
          </cell>
        </row>
        <row r="256">
          <cell r="H256">
            <v>0</v>
          </cell>
        </row>
        <row r="257">
          <cell r="H257">
            <v>0</v>
          </cell>
        </row>
        <row r="258">
          <cell r="H258">
            <v>0</v>
          </cell>
        </row>
        <row r="259">
          <cell r="H259">
            <v>0</v>
          </cell>
        </row>
        <row r="260">
          <cell r="H260">
            <v>0</v>
          </cell>
        </row>
        <row r="261">
          <cell r="H261">
            <v>0</v>
          </cell>
        </row>
        <row r="262">
          <cell r="H262">
            <v>0</v>
          </cell>
        </row>
        <row r="263">
          <cell r="H263">
            <v>0</v>
          </cell>
        </row>
        <row r="264">
          <cell r="H264">
            <v>0</v>
          </cell>
        </row>
        <row r="265">
          <cell r="H265">
            <v>0</v>
          </cell>
        </row>
        <row r="266">
          <cell r="H266">
            <v>0</v>
          </cell>
        </row>
        <row r="267">
          <cell r="H267">
            <v>0</v>
          </cell>
        </row>
        <row r="268">
          <cell r="H268">
            <v>0</v>
          </cell>
        </row>
        <row r="269">
          <cell r="H269">
            <v>0</v>
          </cell>
        </row>
        <row r="270">
          <cell r="H270">
            <v>0</v>
          </cell>
        </row>
        <row r="271">
          <cell r="H271">
            <v>0</v>
          </cell>
        </row>
        <row r="272">
          <cell r="H272">
            <v>0</v>
          </cell>
        </row>
        <row r="273">
          <cell r="H273">
            <v>0</v>
          </cell>
        </row>
        <row r="274">
          <cell r="H274">
            <v>0</v>
          </cell>
        </row>
        <row r="275">
          <cell r="H275">
            <v>0</v>
          </cell>
        </row>
        <row r="276">
          <cell r="H276">
            <v>0</v>
          </cell>
        </row>
        <row r="277">
          <cell r="H277">
            <v>0</v>
          </cell>
        </row>
        <row r="278">
          <cell r="H278">
            <v>0</v>
          </cell>
        </row>
        <row r="279">
          <cell r="H279">
            <v>0</v>
          </cell>
        </row>
        <row r="280">
          <cell r="H280">
            <v>0</v>
          </cell>
        </row>
        <row r="281">
          <cell r="H281">
            <v>0</v>
          </cell>
        </row>
        <row r="282">
          <cell r="H282">
            <v>0</v>
          </cell>
        </row>
        <row r="283">
          <cell r="H283">
            <v>0</v>
          </cell>
        </row>
        <row r="284">
          <cell r="H284">
            <v>0</v>
          </cell>
        </row>
        <row r="285">
          <cell r="H285">
            <v>0</v>
          </cell>
        </row>
        <row r="286">
          <cell r="H286">
            <v>0</v>
          </cell>
        </row>
        <row r="287">
          <cell r="H287">
            <v>0</v>
          </cell>
        </row>
        <row r="288">
          <cell r="H288">
            <v>0</v>
          </cell>
        </row>
        <row r="289">
          <cell r="H289">
            <v>0</v>
          </cell>
        </row>
        <row r="290">
          <cell r="H290">
            <v>0</v>
          </cell>
        </row>
        <row r="291">
          <cell r="H291">
            <v>0</v>
          </cell>
        </row>
        <row r="292">
          <cell r="H292">
            <v>0</v>
          </cell>
        </row>
        <row r="293">
          <cell r="H293">
            <v>0</v>
          </cell>
        </row>
        <row r="294">
          <cell r="H294">
            <v>0</v>
          </cell>
        </row>
        <row r="295">
          <cell r="H295">
            <v>0</v>
          </cell>
        </row>
        <row r="296">
          <cell r="H296">
            <v>0</v>
          </cell>
        </row>
        <row r="297">
          <cell r="H297">
            <v>0</v>
          </cell>
        </row>
        <row r="298">
          <cell r="H298">
            <v>0</v>
          </cell>
        </row>
        <row r="299">
          <cell r="H299">
            <v>0</v>
          </cell>
        </row>
        <row r="300">
          <cell r="H300">
            <v>0</v>
          </cell>
        </row>
        <row r="301">
          <cell r="H301">
            <v>0</v>
          </cell>
        </row>
        <row r="302">
          <cell r="H302">
            <v>0</v>
          </cell>
        </row>
        <row r="303">
          <cell r="H303">
            <v>0</v>
          </cell>
        </row>
        <row r="304">
          <cell r="H304">
            <v>0</v>
          </cell>
        </row>
        <row r="305">
          <cell r="H305">
            <v>0</v>
          </cell>
        </row>
        <row r="306">
          <cell r="H306">
            <v>0</v>
          </cell>
        </row>
        <row r="307">
          <cell r="H307">
            <v>0</v>
          </cell>
        </row>
        <row r="308">
          <cell r="H308">
            <v>0</v>
          </cell>
        </row>
        <row r="312">
          <cell r="H312">
            <v>0</v>
          </cell>
        </row>
        <row r="313">
          <cell r="H313">
            <v>0</v>
          </cell>
        </row>
        <row r="315">
          <cell r="H315">
            <v>0</v>
          </cell>
        </row>
        <row r="317">
          <cell r="H317">
            <v>0</v>
          </cell>
        </row>
        <row r="318">
          <cell r="H318">
            <v>0</v>
          </cell>
        </row>
        <row r="319">
          <cell r="H319">
            <v>0</v>
          </cell>
        </row>
        <row r="320">
          <cell r="H320">
            <v>0</v>
          </cell>
        </row>
        <row r="321">
          <cell r="H321">
            <v>0</v>
          </cell>
        </row>
        <row r="322">
          <cell r="H322">
            <v>0</v>
          </cell>
        </row>
        <row r="323">
          <cell r="H323">
            <v>0</v>
          </cell>
        </row>
        <row r="324">
          <cell r="H324">
            <v>0</v>
          </cell>
        </row>
        <row r="325">
          <cell r="H325">
            <v>0</v>
          </cell>
        </row>
        <row r="326">
          <cell r="H326">
            <v>0</v>
          </cell>
        </row>
        <row r="327">
          <cell r="H327">
            <v>0</v>
          </cell>
        </row>
        <row r="328">
          <cell r="H328">
            <v>0</v>
          </cell>
        </row>
        <row r="329">
          <cell r="H329">
            <v>0</v>
          </cell>
        </row>
        <row r="330">
          <cell r="H330">
            <v>0</v>
          </cell>
        </row>
        <row r="331">
          <cell r="H331">
            <v>0</v>
          </cell>
        </row>
        <row r="332">
          <cell r="H332">
            <v>0</v>
          </cell>
        </row>
        <row r="333">
          <cell r="H333">
            <v>0</v>
          </cell>
        </row>
        <row r="334">
          <cell r="H334">
            <v>0</v>
          </cell>
        </row>
        <row r="335">
          <cell r="H335">
            <v>0</v>
          </cell>
        </row>
        <row r="336">
          <cell r="H336">
            <v>0</v>
          </cell>
        </row>
        <row r="337">
          <cell r="H337">
            <v>0</v>
          </cell>
        </row>
        <row r="338">
          <cell r="H338">
            <v>0</v>
          </cell>
        </row>
        <row r="339">
          <cell r="H339">
            <v>0</v>
          </cell>
        </row>
        <row r="340">
          <cell r="H340">
            <v>0</v>
          </cell>
        </row>
        <row r="341">
          <cell r="H341">
            <v>0</v>
          </cell>
        </row>
        <row r="342">
          <cell r="H342">
            <v>0</v>
          </cell>
        </row>
        <row r="343">
          <cell r="H343">
            <v>0</v>
          </cell>
        </row>
        <row r="344">
          <cell r="H344">
            <v>0</v>
          </cell>
        </row>
        <row r="345">
          <cell r="H345">
            <v>0</v>
          </cell>
        </row>
        <row r="346">
          <cell r="H346">
            <v>0</v>
          </cell>
        </row>
        <row r="347">
          <cell r="H347">
            <v>0</v>
          </cell>
        </row>
        <row r="348">
          <cell r="H348">
            <v>0</v>
          </cell>
        </row>
        <row r="349">
          <cell r="H349">
            <v>0</v>
          </cell>
        </row>
        <row r="350">
          <cell r="H350">
            <v>0</v>
          </cell>
        </row>
        <row r="351">
          <cell r="H351">
            <v>0</v>
          </cell>
        </row>
        <row r="352">
          <cell r="H352">
            <v>0</v>
          </cell>
        </row>
        <row r="353">
          <cell r="H353">
            <v>0</v>
          </cell>
        </row>
        <row r="354">
          <cell r="H354">
            <v>0</v>
          </cell>
        </row>
        <row r="355">
          <cell r="H355">
            <v>0</v>
          </cell>
        </row>
        <row r="357">
          <cell r="H357">
            <v>0</v>
          </cell>
        </row>
        <row r="358">
          <cell r="H358">
            <v>0</v>
          </cell>
        </row>
        <row r="359">
          <cell r="H359">
            <v>0</v>
          </cell>
        </row>
        <row r="360">
          <cell r="H360">
            <v>0</v>
          </cell>
        </row>
        <row r="361">
          <cell r="H361">
            <v>0</v>
          </cell>
        </row>
        <row r="362">
          <cell r="H362">
            <v>11250</v>
          </cell>
        </row>
        <row r="363">
          <cell r="H363">
            <v>0</v>
          </cell>
        </row>
        <row r="364">
          <cell r="H364">
            <v>0</v>
          </cell>
        </row>
        <row r="365">
          <cell r="H365">
            <v>0</v>
          </cell>
        </row>
        <row r="366">
          <cell r="H366">
            <v>0</v>
          </cell>
        </row>
        <row r="367">
          <cell r="H367">
            <v>-311111.09999999998</v>
          </cell>
        </row>
        <row r="368">
          <cell r="H368">
            <v>311111.09999999998</v>
          </cell>
        </row>
        <row r="369">
          <cell r="H369">
            <v>-34125</v>
          </cell>
        </row>
        <row r="370">
          <cell r="H370">
            <v>34125</v>
          </cell>
        </row>
        <row r="371">
          <cell r="H371">
            <v>-56700</v>
          </cell>
        </row>
        <row r="372">
          <cell r="H372">
            <v>56700</v>
          </cell>
        </row>
        <row r="373">
          <cell r="H373">
            <v>0</v>
          </cell>
        </row>
        <row r="374">
          <cell r="H374">
            <v>0</v>
          </cell>
        </row>
        <row r="375">
          <cell r="H375">
            <v>0</v>
          </cell>
        </row>
        <row r="376">
          <cell r="H376">
            <v>0</v>
          </cell>
        </row>
        <row r="377">
          <cell r="H377">
            <v>0</v>
          </cell>
        </row>
        <row r="378">
          <cell r="H378">
            <v>0</v>
          </cell>
        </row>
        <row r="379">
          <cell r="H379">
            <v>0</v>
          </cell>
        </row>
        <row r="380">
          <cell r="H380">
            <v>0</v>
          </cell>
        </row>
        <row r="381">
          <cell r="H381">
            <v>0</v>
          </cell>
        </row>
        <row r="382">
          <cell r="H382">
            <v>0</v>
          </cell>
        </row>
        <row r="383">
          <cell r="H383">
            <v>0</v>
          </cell>
        </row>
        <row r="384">
          <cell r="H384">
            <v>0</v>
          </cell>
        </row>
        <row r="385">
          <cell r="H385">
            <v>0</v>
          </cell>
        </row>
        <row r="386">
          <cell r="H386">
            <v>0</v>
          </cell>
        </row>
        <row r="387">
          <cell r="H387">
            <v>0</v>
          </cell>
        </row>
        <row r="388">
          <cell r="H388">
            <v>0</v>
          </cell>
        </row>
        <row r="389">
          <cell r="H389">
            <v>0</v>
          </cell>
        </row>
        <row r="390">
          <cell r="H390">
            <v>0</v>
          </cell>
        </row>
        <row r="391">
          <cell r="H391">
            <v>0</v>
          </cell>
        </row>
        <row r="392">
          <cell r="H392">
            <v>0</v>
          </cell>
        </row>
        <row r="393">
          <cell r="H393">
            <v>0</v>
          </cell>
        </row>
        <row r="394">
          <cell r="H394">
            <v>0</v>
          </cell>
        </row>
        <row r="395">
          <cell r="H395">
            <v>0</v>
          </cell>
        </row>
        <row r="399">
          <cell r="H399">
            <v>0</v>
          </cell>
        </row>
        <row r="400">
          <cell r="H400">
            <v>0</v>
          </cell>
        </row>
        <row r="401">
          <cell r="H401">
            <v>0</v>
          </cell>
        </row>
        <row r="402">
          <cell r="H402">
            <v>0</v>
          </cell>
        </row>
        <row r="403">
          <cell r="H403">
            <v>0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lta"/>
      <sheetName val="Price"/>
      <sheetName val="Vol"/>
      <sheetName val="Correl"/>
      <sheetName val="TimeCorrel"/>
      <sheetName val="Versions"/>
    </sheetNames>
    <sheetDataSet>
      <sheetData sheetId="0">
        <row r="27">
          <cell r="G27">
            <v>2009474.5224309075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cedure"/>
      <sheetName val="InvoicedBrokerage"/>
      <sheetName val="ExpectedBrokerage"/>
      <sheetName val="TradeByTrade"/>
      <sheetName val="Trade Dump"/>
      <sheetName val="Rate (USD)"/>
      <sheetName val="Rate (GBP)"/>
      <sheetName val="Rate (EUR)"/>
      <sheetName val="PAID"/>
    </sheetNames>
    <sheetDataSet>
      <sheetData sheetId="0" refreshError="1"/>
      <sheetData sheetId="1" refreshError="1"/>
      <sheetData sheetId="2">
        <row r="26">
          <cell r="D26">
            <v>458220.97969020007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"/>
      <sheetName val="Limits"/>
      <sheetName val="Analysis 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Report USD"/>
      <sheetName val="Report"/>
      <sheetName val="CCYMTMSummary"/>
      <sheetName val="Pivot"/>
      <sheetName val="Blotter"/>
      <sheetName val="CreditCurveToday"/>
      <sheetName val="CreditCurvePrior"/>
      <sheetName val="Rates"/>
      <sheetName val="GBPITD"/>
      <sheetName val="FX Expo"/>
      <sheetName val="Summary1"/>
      <sheetName val="FwdNotionalStripsGBP"/>
      <sheetName val="FwdMTMStripsGBP"/>
      <sheetName val="ValueStripsGBP"/>
      <sheetName val="FwdMTMSensitivitiesGBP"/>
      <sheetName val="FwdNotionalStrips"/>
      <sheetName val="FwdMTMStrips"/>
      <sheetName val="ValueStrips"/>
      <sheetName val="FwdMTMSensitivities"/>
      <sheetName val="RefEntities"/>
      <sheetName val="IntCurvePrior"/>
      <sheetName val="IntCurveToday"/>
      <sheetName val="Calculation"/>
      <sheetName val="Prudency"/>
      <sheetName val="Cash transfers"/>
      <sheetName val="Lookup"/>
      <sheetName val="Working"/>
      <sheetName val="MACRO ACTIVE"/>
      <sheetName val="Accrued"/>
      <sheetName val="Repo's"/>
      <sheetName val="Bond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8">
          <cell r="M8">
            <v>1.6662830840045968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Summary"/>
      <sheetName val="Adjustments"/>
      <sheetName val="Data"/>
      <sheetName val="ltd-ytd"/>
      <sheetName val="Funding"/>
      <sheetName val="PSUM"/>
      <sheetName val="FX Exposure"/>
      <sheetName val="Static"/>
      <sheetName val="Reconciliation"/>
      <sheetName val="Pivot On Adjustments"/>
      <sheetName val="Chucki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3">
          <cell r="B3">
            <v>36628</v>
          </cell>
        </row>
      </sheetData>
      <sheetData sheetId="9" refreshError="1"/>
      <sheetData sheetId="10" refreshError="1"/>
      <sheetData sheetId="1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RONT"/>
      <sheetName val="Summary"/>
      <sheetName val="Libor"/>
    </sheetNames>
    <sheetDataSet>
      <sheetData sheetId="0" refreshError="1"/>
      <sheetData sheetId="1" refreshError="1"/>
      <sheetData sheetId="2">
        <row r="13">
          <cell r="L13">
            <v>3931100.7091484135</v>
          </cell>
        </row>
      </sheetData>
      <sheetData sheetId="3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R"/>
      <sheetName val="Sheet1"/>
      <sheetName val="Sheet2"/>
    </sheetNames>
    <sheetDataSet>
      <sheetData sheetId="0">
        <row r="27">
          <cell r="F27">
            <v>-3419.9000000000015</v>
          </cell>
        </row>
        <row r="30">
          <cell r="H30">
            <v>143764.00211433097</v>
          </cell>
        </row>
      </sheetData>
      <sheetData sheetId="1"/>
      <sheetData sheetId="2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RONT"/>
      <sheetName val="Summary"/>
      <sheetName val="Libor"/>
    </sheetNames>
    <sheetDataSet>
      <sheetData sheetId="0" refreshError="1"/>
      <sheetData sheetId="1" refreshError="1"/>
      <sheetData sheetId="2">
        <row r="10">
          <cell r="L10">
            <v>-1740517.6671374324</v>
          </cell>
        </row>
        <row r="11">
          <cell r="L11">
            <v>2243162.1829295005</v>
          </cell>
        </row>
        <row r="12">
          <cell r="L12">
            <v>6939759.4592672074</v>
          </cell>
        </row>
      </sheetData>
      <sheetData sheetId="3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X"/>
    </sheetNames>
    <sheetDataSet>
      <sheetData sheetId="0">
        <row r="8">
          <cell r="B8">
            <v>1.4177499999999901</v>
          </cell>
        </row>
      </sheetData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X"/>
    </sheetNames>
    <sheetDataSet>
      <sheetData sheetId="0">
        <row r="8">
          <cell r="B8">
            <v>1.13507377979568</v>
          </cell>
        </row>
      </sheetData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PL"/>
      <sheetName val="DATA"/>
      <sheetName val="bondPrices"/>
      <sheetName val="ETInput"/>
      <sheetName val="Houston P&amp;L Data"/>
      <sheetName val="London"/>
      <sheetName val="BRKDWN"/>
      <sheetName val="Sector"/>
      <sheetName val="Contacts"/>
      <sheetName val="TradeBlotter"/>
      <sheetName val="Accounting"/>
      <sheetName val="PrimePos"/>
      <sheetName val="Credit Var"/>
      <sheetName val="Default Swap"/>
      <sheetName val="Px"/>
      <sheetName val="StaticBonds"/>
      <sheetName val="Coupons"/>
      <sheetName val="Bond data"/>
      <sheetName val="Bond live"/>
      <sheetName val="ME POS Summary"/>
      <sheetName val="Quotes"/>
      <sheetName val="Closed Position Detail 2000"/>
      <sheetName val="Closed Position By Strat. 2000"/>
      <sheetName val="Fundi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>
            <v>36983</v>
          </cell>
          <cell r="B2">
            <v>102</v>
          </cell>
          <cell r="D2">
            <v>0.78500000000000003</v>
          </cell>
          <cell r="E2">
            <v>0.66</v>
          </cell>
        </row>
        <row r="5">
          <cell r="B5">
            <v>629248.62</v>
          </cell>
          <cell r="D5">
            <v>-86647347.40124999</v>
          </cell>
          <cell r="E5">
            <v>227392.39600413843</v>
          </cell>
          <cell r="F5">
            <v>-52036</v>
          </cell>
        </row>
        <row r="8">
          <cell r="B8">
            <v>124870.7826701384</v>
          </cell>
          <cell r="C8">
            <v>124870.78267013817</v>
          </cell>
          <cell r="D8">
            <v>124870.78267013817</v>
          </cell>
          <cell r="E8">
            <v>-1902702.3394190986</v>
          </cell>
          <cell r="F8">
            <v>4038621.7618706264</v>
          </cell>
        </row>
        <row r="10">
          <cell r="B10">
            <v>-7.4578565545380116E-11</v>
          </cell>
          <cell r="C10">
            <v>-7.4578565545380116E-11</v>
          </cell>
          <cell r="D10">
            <v>-7.4578565545380116E-11</v>
          </cell>
          <cell r="E10">
            <v>1312793.514797234</v>
          </cell>
          <cell r="F10">
            <v>-1559390.9759999868</v>
          </cell>
        </row>
        <row r="14">
          <cell r="B14">
            <v>-2291.6666659999173</v>
          </cell>
          <cell r="C14">
            <v>-2291.6666659999173</v>
          </cell>
          <cell r="D14">
            <v>-2291.6666659999173</v>
          </cell>
          <cell r="E14">
            <v>-1822745.0777769999</v>
          </cell>
          <cell r="F14">
            <v>-6782292.0777770001</v>
          </cell>
        </row>
        <row r="16"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-915219</v>
          </cell>
        </row>
        <row r="18">
          <cell r="B18">
            <v>52777.279999999999</v>
          </cell>
          <cell r="C18">
            <v>52777.279999999999</v>
          </cell>
          <cell r="D18">
            <v>52777.279999999999</v>
          </cell>
          <cell r="E18">
            <v>558580.28</v>
          </cell>
          <cell r="F18">
            <v>-2133434.7200000002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</row>
        <row r="22">
          <cell r="B22">
            <v>175356.39600413843</v>
          </cell>
          <cell r="C22">
            <v>175356.39600413819</v>
          </cell>
          <cell r="D22">
            <v>175356.39600413819</v>
          </cell>
          <cell r="E22">
            <v>-1854073.6223988647</v>
          </cell>
          <cell r="F22">
            <v>-7351715.0119063603</v>
          </cell>
        </row>
        <row r="24">
          <cell r="F24">
            <v>-7527071.4079105109</v>
          </cell>
        </row>
        <row r="26">
          <cell r="F26">
            <v>175356.39600415062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Hansjee" refreshedDate="36983.852357175929" createdVersion="1" recordCount="487" upgradeOnRefresh="1">
  <cacheSource type="worksheet">
    <worksheetSource ref="A1:AP488" sheet="DPR_detail"/>
  </cacheSource>
  <cacheFields count="42">
    <cacheField name="BO Ref" numFmtId="0">
      <sharedItems containsSemiMixedTypes="0" containsString="0" containsNumber="1" containsInteger="1" minValue="1" maxValue="1750"/>
    </cacheField>
    <cacheField name="trdnbr" numFmtId="0">
      <sharedItems containsSemiMixedTypes="0" containsString="0" containsNumber="1" containsInteger="1" minValue="2" maxValue="956"/>
    </cacheField>
    <cacheField name="Business" numFmtId="0">
      <sharedItems count="3">
        <s v="Credit"/>
        <s v="High Yield"/>
        <s v="Convert"/>
      </sharedItems>
    </cacheField>
    <cacheField name="Book" numFmtId="0">
      <sharedItems count="11">
        <s v="Europe Credit Street"/>
        <s v="Portfolio 2"/>
        <s v="NorthAmerica Credit Street"/>
        <s v="NorthAmerica Credit Hedge"/>
        <s v="Europe Credit Internal hedge"/>
        <s v="NorthAmerica Debt Street"/>
        <s v="Enron Credit Basket Street"/>
        <s v="NorthAmerica Debt Credit Hdg"/>
        <s v="Europe Credit Debt hedge"/>
        <s v="NorthAmerica Cvt Credit Hdg"/>
        <s v="NorthAmerica Cvt Street"/>
      </sharedItems>
    </cacheField>
    <cacheField name="Issuer" numFmtId="0">
      <sharedItems/>
    </cacheField>
    <cacheField name="S&amp;P Rating" numFmtId="0">
      <sharedItems containsBlank="1" count="17">
        <s v="BBB-"/>
        <s v="BBB+"/>
        <s v="AA-"/>
        <s v="BB"/>
        <s v="BBB"/>
        <s v="A"/>
        <s v="A+"/>
        <s v="B-"/>
        <s v="B+"/>
        <s v="N/A"/>
        <s v="A-"/>
        <s v="AA"/>
        <s v="BB+"/>
        <s v="AAA"/>
        <s v="AA+"/>
        <s v="B"/>
        <m u="1"/>
      </sharedItems>
    </cacheField>
    <cacheField name="Industry" numFmtId="0">
      <sharedItems containsBlank="1" count="12">
        <s v="Basic Materials"/>
        <s v="Consumer, Non-cyclical"/>
        <s v="Financial"/>
        <s v="Utilities"/>
        <s v="Communications"/>
        <s v="Energy"/>
        <s v="Consumer, Cyclical"/>
        <s v="Technology"/>
        <s v="Industrial"/>
        <s v="Government"/>
        <m/>
        <s v="Diversified"/>
      </sharedItems>
    </cacheField>
    <cacheField name="Country" numFmtId="0">
      <sharedItems containsBlank="1" count="16">
        <s v="Canada"/>
        <s v="Switzerland"/>
        <s v="Netherlands"/>
        <s v="United States"/>
        <s v="France"/>
        <s v="Singapore"/>
        <s v="UK and Britain"/>
        <s v="Spain"/>
        <s v="Germany"/>
        <s v="Japan"/>
        <s v="Australia"/>
        <s v="Sweden"/>
        <s v="Italy"/>
        <s v="Greece"/>
        <s v="Finland"/>
        <m/>
      </sharedItems>
    </cacheField>
    <cacheField name="Cparty" numFmtId="0">
      <sharedItems/>
    </cacheField>
    <cacheField name="username_posmgr" numFmtId="0">
      <sharedItems count="10">
        <s v="CORP\MFIALA"/>
        <s v="CORP\RDIPROSE"/>
        <s v="CORP\SBROOKS"/>
        <s v="CORP\NSTEPHA"/>
        <s v="CORP\SOH2"/>
        <s v="CORP\RREZAEI"/>
        <s v="CORP\JFONTAI"/>
        <s v="CORP\NPRICE2"/>
        <s v="CORP\SGOLDEN"/>
        <s v="CORP\IHERSHKO"/>
      </sharedItems>
    </cacheField>
    <cacheField name="Start" numFmtId="0">
      <sharedItems containsSemiMixedTypes="0" containsNonDate="0" containsDate="1" containsString="0" minDate="1998-03-31T00:00:00" maxDate="2001-04-05T00:00:00"/>
    </cacheField>
    <cacheField name="End" numFmtId="0">
      <sharedItems containsSemiMixedTypes="0" containsNonDate="0" containsDate="1" containsString="0" minDate="2000-11-30T00:00:00" maxDate="2011-03-01T00:00:00"/>
    </cacheField>
    <cacheField name="Ccy" numFmtId="0">
      <sharedItems count="3">
        <s v="USD"/>
        <s v="EUR"/>
        <s v="GBP"/>
      </sharedItems>
    </cacheField>
    <cacheField name="Notional" numFmtId="0">
      <sharedItems containsSemiMixedTypes="0" containsString="0" containsNumber="1" containsInteger="1" minValue="-730000000" maxValue="730000000"/>
    </cacheField>
    <cacheField name="Credit01" numFmtId="0">
      <sharedItems containsString="0" containsBlank="1" containsNumber="1" minValue="-22751.101314" maxValue="22751.101314"/>
    </cacheField>
    <cacheField name="fixed_rate" numFmtId="0">
      <sharedItems containsSemiMixedTypes="0" containsString="0" containsNumber="1" minValue="0.06" maxValue="19.5"/>
    </cacheField>
    <cacheField name="Opening Par Rate" numFmtId="0">
      <sharedItems containsSemiMixedTypes="0" containsString="0" containsNumber="1" minValue="-4.344189E-13" maxValue="2263.969599"/>
    </cacheField>
    <cacheField name="Closing Par Rate" numFmtId="0">
      <sharedItems containsSemiMixedTypes="0" containsString="0" containsNumber="1" minValue="0" maxValue="2252.0169340000002"/>
    </cacheField>
    <cacheField name="Implied Spd Move" numFmtId="0">
      <sharedItems containsString="0" containsBlank="1" containsNumber="1" minValue="-47.377517095945933" maxValue="31.612790463739771"/>
    </cacheField>
    <cacheField name="Credit Delta" numFmtId="0">
      <sharedItems containsString="0" containsBlank="1" containsNumber="1" minValue="-72607.487168535052" maxValue="64000"/>
    </cacheField>
    <cacheField name="Theta" numFmtId="0">
      <sharedItems containsString="0" containsBlank="1" containsNumber="1" minValue="-18656.467457999999" maxValue="7607.2068839999993"/>
    </cacheField>
    <cacheField name="Cashflow" numFmtId="0">
      <sharedItems containsSemiMixedTypes="0" containsString="0" containsNumber="1" containsInteger="1" minValue="-12500" maxValue="7125" count="4">
        <n v="0"/>
        <n v="-12500"/>
        <n v="-7125"/>
        <n v="7125"/>
      </sharedItems>
    </cacheField>
    <cacheField name="Implied change in PV" numFmtId="0">
      <sharedItems containsString="0" containsBlank="1" containsNumber="1" minValue="-73145.614502535056" maxValue="63471.724624000002"/>
    </cacheField>
    <cacheField name="Opening PV" numFmtId="0">
      <sharedItems containsSemiMixedTypes="0" containsString="0" containsNumber="1" minValue="-8844975" maxValue="10237430"/>
    </cacheField>
    <cacheField name="Closing PV" numFmtId="0">
      <sharedItems containsSemiMixedTypes="0" containsString="0" containsNumber="1" minValue="-8860123" maxValue="10254010"/>
    </cacheField>
    <cacheField name="Actual P&amp;L" numFmtId="0">
      <sharedItems containsSemiMixedTypes="0" containsString="0" containsNumber="1" minValue="-73028.953232999993" maxValue="63471.724624000002"/>
    </cacheField>
    <cacheField name="Other" numFmtId="0">
      <sharedItems containsString="0" containsBlank="1" containsNumber="1" minValue="-11599.617467318916" maxValue="11599.617467318916"/>
    </cacheField>
    <cacheField name="Opening USD PV" numFmtId="0">
      <sharedItems containsSemiMixedTypes="0" containsString="0" containsNumber="1" minValue="-8844975" maxValue="10237430"/>
    </cacheField>
    <cacheField name="Closing USD PV" numFmtId="0">
      <sharedItems containsSemiMixedTypes="0" containsString="0" containsNumber="1" minValue="-8860123" maxValue="10254010"/>
    </cacheField>
    <cacheField name="Actual USD P&amp;L" numFmtId="0">
      <sharedItems containsSemiMixedTypes="0" containsString="0" containsNumber="1" minValue="-73028.953232999993" maxValue="56529.155603799998"/>
    </cacheField>
    <cacheField name="USDCashflow" numFmtId="0">
      <sharedItems containsString="0" containsBlank="1" containsNumber="1" containsInteger="1" minValue="-12500" maxValue="7125" count="4">
        <m/>
        <n v="-12500"/>
        <n v="-7125"/>
        <n v="7125"/>
      </sharedItems>
    </cacheField>
    <cacheField name="Undiversified VaR" numFmtId="0">
      <sharedItems containsString="0" containsBlank="1" containsNumber="1" minValue="-124856.62610251601" maxValue="124856.62610251601"/>
    </cacheField>
    <cacheField name="Total USD Cashflow" numFmtId="0">
      <sharedItems containsSemiMixedTypes="0" containsString="0" containsNumber="1" minValue="-1267000" maxValue="1267000"/>
    </cacheField>
    <cacheField name="LTD P&amp;L" numFmtId="0">
      <sharedItems containsSemiMixedTypes="0" containsString="0" containsNumber="1" minValue="-10127123" maxValue="11521010"/>
    </cacheField>
    <cacheField name="YTD P&amp;L" numFmtId="0">
      <sharedItems containsSemiMixedTypes="0" containsString="0" containsNumber="1" minValue="-1745207.6333329999" maxValue="1231946.8729389999"/>
    </cacheField>
    <cacheField name="QTD P&amp;L" numFmtId="0">
      <sharedItems containsSemiMixedTypes="0" containsString="0" containsNumber="1" minValue="-73028.953233000007" maxValue="961203.36576299998"/>
    </cacheField>
    <cacheField name="MTD P&amp;L" numFmtId="0">
      <sharedItems containsSemiMixedTypes="0" containsString="0" containsNumber="1" minValue="-73028.953233000007" maxValue="56529.2310478"/>
    </cacheField>
    <cacheField name="Daily P&amp;L" numFmtId="0">
      <sharedItems containsSemiMixedTypes="0" containsString="0" containsNumber="1" minValue="-73028.953232999993" maxValue="56529.155603799998"/>
    </cacheField>
    <cacheField name="Tenor" numFmtId="0">
      <sharedItems containsMixedTypes="1" containsNumber="1" containsInteger="1" minValue="0" maxValue="6" count="15">
        <s v="4 Year"/>
        <s v="5 Year"/>
        <s v="1 Year"/>
        <s v="0 Year"/>
        <s v="3 Year"/>
        <s v="2 Year"/>
        <s v="6 Year"/>
        <s v="10 Year"/>
        <n v="0" u="1"/>
        <n v="1" u="1"/>
        <n v="2" u="1"/>
        <n v="3" u="1"/>
        <n v="4" u="1"/>
        <n v="5" u="1"/>
        <n v="6" u="1"/>
      </sharedItems>
    </cacheField>
    <cacheField name="S&amp;P Code 1" numFmtId="0">
      <sharedItems containsMixedTypes="1" containsNumber="1" containsInteger="1" minValue="1" maxValue="8" count="9">
        <s v="Code"/>
        <n v="8"/>
        <n v="4"/>
        <n v="6"/>
        <n v="5"/>
        <n v="7"/>
        <n v="3"/>
        <n v="1"/>
        <n v="2"/>
      </sharedItems>
    </cacheField>
    <cacheField name="S&amp;P Code 2" numFmtId="0">
      <sharedItems containsMixedTypes="1" containsNumber="1" containsInteger="1" minValue="9" maxValue="16" count="8">
        <n v="10"/>
        <s v="Code"/>
        <n v="12"/>
        <n v="9"/>
        <n v="16"/>
        <n v="14"/>
        <n v="11"/>
        <n v="15"/>
      </sharedItems>
    </cacheField>
    <cacheField name="Comb S&amp;P Code" numFmtId="0">
      <sharedItems containsMixedTypes="1" containsNumber="1" containsInteger="1" minValue="1" maxValue="16" count="16">
        <n v="10"/>
        <n v="8"/>
        <n v="4"/>
        <n v="12"/>
        <n v="9"/>
        <n v="6"/>
        <n v="5"/>
        <n v="16"/>
        <n v="14"/>
        <s v="Code"/>
        <n v="7"/>
        <n v="3"/>
        <n v="11"/>
        <n v="1"/>
        <n v="2"/>
        <n v="1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CHansjee" refreshedDate="36983.852332407405" createdVersion="1" recordCount="405" upgradeOnRefresh="1">
  <cacheSource type="worksheet">
    <worksheetSource ref="A1:AP406" sheet="DPR_detail"/>
  </cacheSource>
  <cacheFields count="42">
    <cacheField name="BO Ref" numFmtId="0">
      <sharedItems containsSemiMixedTypes="0" containsString="0" containsNumber="1" containsInteger="1" minValue="1" maxValue="1750"/>
    </cacheField>
    <cacheField name="trdnbr" numFmtId="0">
      <sharedItems containsSemiMixedTypes="0" containsString="0" containsNumber="1" containsInteger="1" minValue="2" maxValue="956"/>
    </cacheField>
    <cacheField name="Business" numFmtId="0">
      <sharedItems count="3">
        <s v="Credit"/>
        <s v="High Yield"/>
        <s v="Convert"/>
      </sharedItems>
    </cacheField>
    <cacheField name="Book" numFmtId="0">
      <sharedItems count="11">
        <s v="Europe Credit Street"/>
        <s v="Portfolio 2"/>
        <s v="NorthAmerica Credit Street"/>
        <s v="NorthAmerica Credit Hedge"/>
        <s v="Europe Credit Internal hedge"/>
        <s v="NorthAmerica Debt Street"/>
        <s v="Enron Credit Basket Street"/>
        <s v="NorthAmerica Debt Credit Hdg"/>
        <s v="Europe Credit Debt hedge"/>
        <s v="NorthAmerica Cvt Credit Hdg"/>
        <s v="NorthAmerica Cvt Street"/>
      </sharedItems>
    </cacheField>
    <cacheField name="Issuer" numFmtId="0">
      <sharedItems/>
    </cacheField>
    <cacheField name="S&amp;P Rating" numFmtId="0">
      <sharedItems count="16">
        <s v="BBB-"/>
        <s v="BBB+"/>
        <s v="AA-"/>
        <s v="BB"/>
        <s v="BBB"/>
        <s v="A"/>
        <s v="A+"/>
        <s v="B-"/>
        <s v="B+"/>
        <s v="N/A"/>
        <s v="A-"/>
        <s v="AA"/>
        <s v="BB+"/>
        <s v="AAA"/>
        <s v="AA+"/>
        <s v="B"/>
      </sharedItems>
    </cacheField>
    <cacheField name="Industry" numFmtId="0">
      <sharedItems containsBlank="1" count="12">
        <s v="Basic Materials"/>
        <s v="Consumer, Non-cyclical"/>
        <s v="Financial"/>
        <s v="Utilities"/>
        <s v="Communications"/>
        <s v="Energy"/>
        <s v="Consumer, Cyclical"/>
        <s v="Technology"/>
        <s v="Industrial"/>
        <s v="Government"/>
        <m/>
        <s v="Diversified" u="1"/>
      </sharedItems>
    </cacheField>
    <cacheField name="Country" numFmtId="0">
      <sharedItems containsBlank="1" count="16">
        <s v="Canada"/>
        <s v="Switzerland"/>
        <s v="Netherlands"/>
        <s v="United States"/>
        <s v="France"/>
        <s v="Singapore"/>
        <s v="UK and Britain"/>
        <s v="Spain"/>
        <s v="Germany"/>
        <s v="Japan"/>
        <s v="Australia"/>
        <s v="Sweden"/>
        <s v="Italy"/>
        <s v="Greece"/>
        <s v="Finland"/>
        <m/>
      </sharedItems>
    </cacheField>
    <cacheField name="Cparty" numFmtId="0">
      <sharedItems/>
    </cacheField>
    <cacheField name="username_posmgr" numFmtId="0">
      <sharedItems count="10">
        <s v="CORP\MFIALA"/>
        <s v="CORP\RDIPROSE"/>
        <s v="CORP\SBROOKS"/>
        <s v="CORP\NSTEPHA"/>
        <s v="CORP\SOH2"/>
        <s v="CORP\RREZAEI"/>
        <s v="CORP\JFONTAI"/>
        <s v="CORP\NPRICE2"/>
        <s v="CORP\SGOLDEN"/>
        <s v="CORP\IHERSHKO"/>
      </sharedItems>
    </cacheField>
    <cacheField name="Start" numFmtId="0">
      <sharedItems containsSemiMixedTypes="0" containsNonDate="0" containsDate="1" containsString="0" minDate="1998-03-31T00:00:00" maxDate="2001-04-05T00:00:00"/>
    </cacheField>
    <cacheField name="End" numFmtId="0">
      <sharedItems containsSemiMixedTypes="0" containsNonDate="0" containsDate="1" containsString="0" minDate="2000-11-30T00:00:00" maxDate="2011-03-01T00:00:00"/>
    </cacheField>
    <cacheField name="Ccy" numFmtId="0">
      <sharedItems count="3">
        <s v="USD"/>
        <s v="EUR"/>
        <s v="GBP"/>
      </sharedItems>
    </cacheField>
    <cacheField name="Notional" numFmtId="0">
      <sharedItems containsSemiMixedTypes="0" containsString="0" containsNumber="1" containsInteger="1" minValue="-730000000" maxValue="730000000"/>
    </cacheField>
    <cacheField name="Credit01" numFmtId="0">
      <sharedItems containsString="0" containsBlank="1" containsNumber="1" minValue="-22751.101314" maxValue="22751.101314"/>
    </cacheField>
    <cacheField name="fixed_rate" numFmtId="0">
      <sharedItems containsSemiMixedTypes="0" containsString="0" containsNumber="1" minValue="0.06" maxValue="19.5"/>
    </cacheField>
    <cacheField name="Opening Par Rate" numFmtId="0">
      <sharedItems containsSemiMixedTypes="0" containsString="0" containsNumber="1" minValue="-4.344189E-13" maxValue="2263.969599"/>
    </cacheField>
    <cacheField name="Closing Par Rate" numFmtId="0">
      <sharedItems containsSemiMixedTypes="0" containsString="0" containsNumber="1" minValue="0" maxValue="2252.0169340000002"/>
    </cacheField>
    <cacheField name="Implied Spd Move" numFmtId="0">
      <sharedItems containsString="0" containsBlank="1" containsNumber="1" minValue="-47.377517095945933" maxValue="9.0668426050937949"/>
    </cacheField>
    <cacheField name="Credit Delta" numFmtId="0">
      <sharedItems containsString="0" containsBlank="1" containsNumber="1" minValue="-72607.487168535052" maxValue="64000"/>
    </cacheField>
    <cacheField name="Theta" numFmtId="0">
      <sharedItems containsString="0" containsBlank="1" containsNumber="1" minValue="-18656.467457999999" maxValue="7607.2068839999993"/>
    </cacheField>
    <cacheField name="Cashflow" numFmtId="0">
      <sharedItems containsSemiMixedTypes="0" containsString="0" containsNumber="1" containsInteger="1" minValue="-12500" maxValue="0" count="3">
        <n v="0"/>
        <n v="-12500"/>
        <n v="-7125"/>
      </sharedItems>
    </cacheField>
    <cacheField name="Implied change in PV" numFmtId="0">
      <sharedItems containsString="0" containsBlank="1" containsNumber="1" minValue="-73145.614502535056" maxValue="63471.724624000002"/>
    </cacheField>
    <cacheField name="Opening PV" numFmtId="0">
      <sharedItems containsSemiMixedTypes="0" containsString="0" containsNumber="1" minValue="-8844975" maxValue="10237430"/>
    </cacheField>
    <cacheField name="Closing PV" numFmtId="0">
      <sharedItems containsSemiMixedTypes="0" containsString="0" containsNumber="1" minValue="-8860123" maxValue="10254010"/>
    </cacheField>
    <cacheField name="Actual P&amp;L" numFmtId="0">
      <sharedItems containsSemiMixedTypes="0" containsString="0" containsNumber="1" minValue="-73028.953232999993" maxValue="63471.724624000002"/>
    </cacheField>
    <cacheField name="Other" numFmtId="0">
      <sharedItems containsString="0" containsBlank="1" containsNumber="1" minValue="-11599.617467318916" maxValue="11599.617467318916"/>
    </cacheField>
    <cacheField name="Opening USD PV" numFmtId="0">
      <sharedItems containsSemiMixedTypes="0" containsString="0" containsNumber="1" minValue="-8844975" maxValue="10237430"/>
    </cacheField>
    <cacheField name="Closing USD PV" numFmtId="0">
      <sharedItems containsSemiMixedTypes="0" containsString="0" containsNumber="1" minValue="-8860123" maxValue="10254010"/>
    </cacheField>
    <cacheField name="Actual USD P&amp;L" numFmtId="0">
      <sharedItems containsSemiMixedTypes="0" containsString="0" containsNumber="1" minValue="-73028.953232999993" maxValue="56529.155603799998"/>
    </cacheField>
    <cacheField name="USDCashflow" numFmtId="0">
      <sharedItems containsString="0" containsBlank="1" containsNumber="1" containsInteger="1" minValue="-12500" maxValue="-7125" count="3">
        <m/>
        <n v="-12500"/>
        <n v="-7125"/>
      </sharedItems>
    </cacheField>
    <cacheField name="Undiversified VaR" numFmtId="0">
      <sharedItems containsString="0" containsBlank="1" containsNumber="1" minValue="-124856.62610251601" maxValue="124856.62610251601"/>
    </cacheField>
    <cacheField name="Total USD Cashflow" numFmtId="0">
      <sharedItems containsSemiMixedTypes="0" containsString="0" containsNumber="1" minValue="-1267000" maxValue="1267000"/>
    </cacheField>
    <cacheField name="LTD P&amp;L" numFmtId="0">
      <sharedItems containsSemiMixedTypes="0" containsString="0" containsNumber="1" minValue="-10127123" maxValue="11521010"/>
    </cacheField>
    <cacheField name="YTD P&amp;L" numFmtId="0">
      <sharedItems containsSemiMixedTypes="0" containsString="0" containsNumber="1" minValue="-1745207.6333329999" maxValue="983761"/>
    </cacheField>
    <cacheField name="QTD P&amp;L" numFmtId="0">
      <sharedItems containsSemiMixedTypes="0" containsString="0" containsNumber="1" minValue="-73028.953233000007" maxValue="961203.36576299998"/>
    </cacheField>
    <cacheField name="MTD P&amp;L" numFmtId="0">
      <sharedItems containsSemiMixedTypes="0" containsString="0" containsNumber="1" minValue="-73028.953233000007" maxValue="56529.2310478"/>
    </cacheField>
    <cacheField name="Daily P&amp;L" numFmtId="0">
      <sharedItems containsSemiMixedTypes="0" containsString="0" containsNumber="1" minValue="-73028.953232999993" maxValue="56529.155603799998"/>
    </cacheField>
    <cacheField name="Tenor" numFmtId="0">
      <sharedItems count="8">
        <s v="4 Year"/>
        <s v="5 Year"/>
        <s v="1 Year"/>
        <s v="0 Year"/>
        <s v="3 Year"/>
        <s v="2 Year"/>
        <s v="6 Year"/>
        <s v="10 Year"/>
      </sharedItems>
    </cacheField>
    <cacheField name="S&amp;P Code 1" numFmtId="0">
      <sharedItems containsMixedTypes="1" containsNumber="1" containsInteger="1" minValue="1" maxValue="8" count="9">
        <s v="Code"/>
        <n v="8"/>
        <n v="4"/>
        <n v="6"/>
        <n v="5"/>
        <n v="7"/>
        <n v="3"/>
        <n v="1"/>
        <n v="2"/>
      </sharedItems>
    </cacheField>
    <cacheField name="S&amp;P Code 2" numFmtId="0">
      <sharedItems containsMixedTypes="1" containsNumber="1" containsInteger="1" minValue="9" maxValue="16" count="8">
        <n v="10"/>
        <s v="Code"/>
        <n v="12"/>
        <n v="9"/>
        <n v="16"/>
        <n v="14"/>
        <n v="11"/>
        <n v="15"/>
      </sharedItems>
    </cacheField>
    <cacheField name="Comb S&amp;P Code" numFmtId="0">
      <sharedItems containsMixedTypes="1" containsNumber="1" containsInteger="1" minValue="1" maxValue="16" count="16">
        <n v="10"/>
        <n v="8"/>
        <n v="4"/>
        <n v="12"/>
        <n v="9"/>
        <n v="6"/>
        <n v="5"/>
        <n v="16"/>
        <n v="14"/>
        <s v="Code"/>
        <n v="7"/>
        <n v="3"/>
        <n v="11"/>
        <n v="1"/>
        <n v="2"/>
        <n v="1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CHansjee" refreshedDate="36984.474830902778" createdVersion="1" recordCount="987" upgradeOnRefresh="1">
  <cacheSource type="worksheet">
    <worksheetSource ref="A1:AM988" sheet="DPR_detail"/>
  </cacheSource>
  <cacheFields count="39">
    <cacheField name="BO Ref" numFmtId="0">
      <sharedItems containsString="0" containsBlank="1" containsNumber="1" containsInteger="1" minValue="1" maxValue="1766"/>
    </cacheField>
    <cacheField name="trdnbr" numFmtId="0">
      <sharedItems containsString="0" containsBlank="1" containsNumber="1" containsInteger="1" minValue="2" maxValue="972"/>
    </cacheField>
    <cacheField name="Business" numFmtId="0">
      <sharedItems containsBlank="1" count="5">
        <s v="Credit"/>
        <s v="High Yield"/>
        <s v="Convert"/>
        <m/>
        <s v="Convertible" u="1"/>
      </sharedItems>
    </cacheField>
    <cacheField name="Book" numFmtId="0">
      <sharedItems containsBlank="1" count="13">
        <s v="Europe Credit Street"/>
        <s v="Portfolio 2"/>
        <s v="NorthAmerica Credit Street"/>
        <s v="NorthAmerica Credit Hedge"/>
        <s v="Europe Credit Internal hedge"/>
        <s v="NorthAmerica Debt Street"/>
        <s v="Enron Credit Basket Street"/>
        <s v="NorthAmerica Debt Credit Hdg"/>
        <s v="Europe Credit Debt hedge"/>
        <s v="NorthAmerica Cvt Credit Hdg"/>
        <s v="NorthAmerica Cvt Street"/>
        <s v="Enron Credit Basket Hedge"/>
        <m/>
      </sharedItems>
    </cacheField>
    <cacheField name="Issuer" numFmtId="0">
      <sharedItems containsBlank="1" count="201">
        <s v="Abitibi Cons"/>
        <s v="Adecco Sa"/>
        <s v="Aegon Nv"/>
        <s v="Aes Corp."/>
        <s v="Agrium Inc."/>
        <s v="Air Products"/>
        <s v="Alcatel Sa"/>
        <s v="Alcoa Inc."/>
        <s v="Amerada Hess Corp."/>
        <s v="Amr Corp/del"/>
        <s v="Asia Pulp Paper"/>
        <s v="At Home Corp. Sub"/>
        <s v="AT&amp;T"/>
        <s v="Avon Products"/>
        <s v="Bae Systems Plc"/>
        <s v="Banco Bilbao"/>
        <s v="Bank of America"/>
        <s v="Basf Ag"/>
        <s v="Basket - 1st"/>
        <s v="Basket Five- 16 Jap"/>
        <s v="Basket Four-telco 8"/>
        <s v="Basket One - AvgP"/>
        <s v="Basket Three- Jap 4"/>
        <s v="Basket Two- Jap"/>
        <s v="BAT Plc"/>
        <s v="Bear Stearns"/>
        <s v="BellSouth Capital"/>
        <s v="Bertelsmann Ag"/>
        <s v="Black &amp; Decker"/>
        <s v="BMW Ag"/>
        <s v="Bnp Paribas"/>
        <s v="Boeing Co."/>
        <s v="Bristish Airways"/>
        <s v="British Energy Plc"/>
        <s v="British Telecom Plc"/>
        <s v="Burlington Nthn"/>
        <s v="Cable&amp;WirelessOptus"/>
        <s v="Campbell Soup Co"/>
        <s v="Canadian Railway"/>
        <s v="Cardinal Health"/>
        <s v="Carnival Corp."/>
        <s v="Cendant Corporation"/>
        <s v="Cna Financial Corp."/>
        <s v="Comcast Corp."/>
        <s v="Comdisco Inc."/>
        <s v="Commonwealth Ind In"/>
        <s v="Compaq"/>
        <s v="Corus Group Plc"/>
        <s v="Costco Wholesale"/>
        <s v="Countrywide"/>
        <s v="Daimlerchrysler Ag"/>
        <s v="Dana Corp."/>
        <s v="Deere &amp; Co."/>
        <s v="Delta Air Lines"/>
        <s v="Deutsche Bank AG"/>
        <s v="Deutsche Lufthansa"/>
        <s v="Deutsche Telekom AG"/>
        <s v="Diageo Plc"/>
        <s v="Diamond Offshore"/>
        <s v="Dominion Resource"/>
        <s v="Duke Capital"/>
        <s v="Duke Energy Corp."/>
        <s v="Eastern Elec Plc"/>
        <s v="Eastern Group"/>
        <s v="Eastman Chemical"/>
        <s v="Eastman Kodak Co."/>
        <s v="Edison Intl"/>
        <s v="Edison Mission"/>
        <s v="Electrolux Ab"/>
        <s v="Emmis Comm"/>
        <s v="Enel Spa"/>
        <s v="Enterprise Oil Plc"/>
        <s v="Eon Ag"/>
        <s v="Ericsson"/>
        <s v="Farmland"/>
        <s v="Fiat Spa"/>
        <s v="First Union Corp."/>
        <s v="Firstgroup Plc"/>
        <s v="Fmc Corp."/>
        <s v="Four Seasons"/>
        <s v="France Telecom"/>
        <s v="Gap Inc."/>
        <s v="General Motors"/>
        <s v="Georgia-pacific"/>
        <s v="Getronics Nv"/>
        <s v="GMAC"/>
        <s v="Goldman Sachs Group"/>
        <s v="Goodyear"/>
        <s v="Greece"/>
        <s v="Groupe Danone"/>
        <s v="Hanson Plc"/>
        <s v="Hays Plc"/>
        <s v="Heidelberger Zement"/>
        <s v="Hilton Hotels Corp."/>
        <s v="Hyder Plc"/>
        <s v="Iberdrola Sa"/>
        <s v="IBM"/>
        <s v="ICI Plc"/>
        <s v="International Paper"/>
        <s v="ISIS"/>
        <s v="Japan"/>
        <s v="Koninklijke Ahold"/>
        <s v="KPN"/>
        <s v="Kroger Co."/>
        <s v="L-3 Communications"/>
        <s v="Lafarge"/>
        <s v="LBIE"/>
        <s v="Legrand"/>
        <s v="Lloyds TSB"/>
        <s v="Lockheed Martin Cor"/>
        <s v="Loews Corp"/>
        <s v="M &amp; S Finance Plc"/>
        <s v="Mannesmann Ag"/>
        <s v="Manpower Inc."/>
        <s v="Marconi Plc"/>
        <s v="Marks &amp; Spencer PLC"/>
        <s v="Marriott Intl Inc."/>
        <s v="Mattel Inc."/>
        <s v="Mbia Inc."/>
        <s v="Mbna Corp."/>
        <s v="Mckesson Hboc Inc."/>
        <s v="Mepc Plc"/>
        <s v="Nabors Industries"/>
        <s v="Newell Rubbermaid"/>
        <s v="Nike Inc."/>
        <s v="Nokia Oyj"/>
        <s v="Nordstrom Inc."/>
        <s v="Northeast Util"/>
        <s v="Novartis"/>
        <s v="Ntt Docomo Inc"/>
        <s v="PA1st"/>
        <s v="Pacific Gas &amp; Elec"/>
        <s v="PACit"/>
        <s v="PAMez"/>
        <s v="Parmalat"/>
        <s v="PASnr"/>
        <s v="Pearson Plc"/>
        <s v="Perkinelmer Inc."/>
        <s v="Pg&amp;e Corp."/>
        <s v="Philip Morris Inc."/>
        <s v="Philips Elec Nv"/>
        <s v="Placer Dome Inc."/>
        <s v="Portfolio"/>
        <s v="Powergen Plc"/>
        <s v="Powergen Uk Plc"/>
        <s v="Public Storage Inc."/>
        <s v="Rayonier Inc."/>
        <s v="Raytheon Company"/>
        <s v="Reebok Ltd."/>
        <s v="Rep Indonesia"/>
        <s v="Repsol  YPF S.A."/>
        <s v="Republic Services"/>
        <s v="Reuters Group Plc"/>
        <s v="Rexam Plc"/>
        <s v="Rohm &amp; Haas Co."/>
        <s v="Rwe Ag"/>
        <s v="Ryder System Inc."/>
        <s v="Safeway Inc."/>
        <s v="Sainsbury (j) Plc"/>
        <s v="Sanwa Bank Ltd"/>
        <s v="Sealed Air Corp."/>
        <s v="Sears Roebuck"/>
        <s v="Securitas Ab"/>
        <s v="Siemens Ag"/>
        <s v="Skf Ab"/>
        <s v="Solectron Corp"/>
        <s v="Southwest Airlines"/>
        <s v="Talisman Energy"/>
        <s v="Tate &amp; Lyle Plc"/>
        <s v="Tecnost SPA"/>
        <s v="Telefonica Sa"/>
        <s v="Teleglobe Inc"/>
        <s v="Telia AB"/>
        <s v="Tesco Plc"/>
        <s v="Time Warner Inc."/>
        <s v="Tokyo Elec Power Co"/>
        <s v="Toyota Motor Corp"/>
        <s v="Transocean Sedco"/>
        <s v="Tribune Co."/>
        <s v="Triplets"/>
        <s v="TXU Corporation"/>
        <s v="Unilever N.V."/>
        <s v="Union Pacific Corp."/>
        <s v="Usinor Sa"/>
        <s v="Viacom Inc."/>
        <s v="Vivendi SA"/>
        <s v="Vnu Nv"/>
        <s v="Vodafone Group Plc"/>
        <s v="Volkswagen Ag"/>
        <s v="Volvo Ab"/>
        <s v="Waste Management"/>
        <s v="Wells Fargo"/>
        <s v="Weyerhaeuser Co."/>
        <s v="Worldcom Inc"/>
        <m/>
        <s v="Allied Domecq Plc" u="1"/>
        <s v="Basket1" u="1"/>
        <s v="Disney" u="1"/>
        <s v="Heinz" u="1"/>
        <s v="Raytheon Co." u="1"/>
        <s v="Seagram Co. Ltd." u="1"/>
      </sharedItems>
    </cacheField>
    <cacheField name="S&amp;P Rating" numFmtId="0">
      <sharedItems containsBlank="1" count="17">
        <s v="BBB-"/>
        <s v="BBB+"/>
        <s v="AA-"/>
        <s v="BB"/>
        <s v="BBB"/>
        <s v="A"/>
        <s v="A+"/>
        <s v="B-"/>
        <s v="B+"/>
        <s v="N/A"/>
        <s v="A-"/>
        <s v="AA"/>
        <s v="BB+"/>
        <s v="AAA"/>
        <s v="AA+"/>
        <s v="B"/>
        <m/>
      </sharedItems>
    </cacheField>
    <cacheField name="Industry" numFmtId="0">
      <sharedItems containsBlank="1" count="12">
        <s v="Basic Materials"/>
        <s v="Consumer, Non-cyclical"/>
        <s v="Financial"/>
        <s v="Utilities"/>
        <s v="Communications"/>
        <s v="Energy"/>
        <s v="Consumer, Cyclical"/>
        <s v="Technology"/>
        <s v="Industrial"/>
        <s v="Government"/>
        <m/>
        <s v="Diversified"/>
      </sharedItems>
    </cacheField>
    <cacheField name="Country" numFmtId="0">
      <sharedItems containsBlank="1" count="16">
        <s v="Canada"/>
        <s v="Switzerland"/>
        <s v="Netherlands"/>
        <s v="United States"/>
        <s v="France"/>
        <s v="Singapore"/>
        <s v="UK and Britain"/>
        <s v="Spain"/>
        <s v="Germany"/>
        <s v="Japan"/>
        <s v="Australia"/>
        <s v="Sweden"/>
        <s v="Italy"/>
        <s v="Greece"/>
        <s v="Finland"/>
        <m/>
      </sharedItems>
    </cacheField>
    <cacheField name="Cparty" numFmtId="0">
      <sharedItems containsBlank="1"/>
    </cacheField>
    <cacheField name="username_posmgr" numFmtId="0">
      <sharedItems containsBlank="1" count="11">
        <s v="CORP\MFIALA"/>
        <s v="CORP\RDIPROSE"/>
        <s v="CORP\SBROOKS"/>
        <s v="CORP\NSTEPHA"/>
        <s v="CORP\SOH2"/>
        <s v="CORP\RREZAEI"/>
        <s v="CORP\JFONTAI"/>
        <s v="CORP\NPRICE2"/>
        <s v="CORP\SGOLDEN"/>
        <s v="CORP\IHERSHKO"/>
        <m/>
      </sharedItems>
    </cacheField>
    <cacheField name="Start" numFmtId="0">
      <sharedItems containsDate="1" containsString="0" containsBlank="1" minDate="1998-03-31T00:00:00" maxDate="2001-04-05T00:00:00"/>
    </cacheField>
    <cacheField name="End" numFmtId="0">
      <sharedItems containsDate="1" containsString="0" containsBlank="1" minDate="2000-11-30T00:00:00" maxDate="2011-03-01T00:00:00"/>
    </cacheField>
    <cacheField name="Ccy" numFmtId="0">
      <sharedItems containsBlank="1" count="4">
        <s v="USD"/>
        <s v="EUR"/>
        <s v="GBP"/>
        <m/>
      </sharedItems>
    </cacheField>
    <cacheField name="Notional" numFmtId="0">
      <sharedItems containsString="0" containsBlank="1" containsNumber="1" containsInteger="1" minValue="-730000000" maxValue="730000000"/>
    </cacheField>
    <cacheField name="Credit01" numFmtId="0">
      <sharedItems containsString="0" containsBlank="1" containsNumber="1" minValue="-22751.101314" maxValue="99999.993971999997"/>
    </cacheField>
    <cacheField name="fixed_rate" numFmtId="0">
      <sharedItems containsString="0" containsBlank="1" containsNumber="1" minValue="0.06" maxValue="19.5"/>
    </cacheField>
    <cacheField name="Opening Par Rate" numFmtId="0">
      <sharedItems containsString="0" containsBlank="1" containsNumber="1" minValue="-4.344189E-13" maxValue="2263.969599"/>
    </cacheField>
    <cacheField name="Closing Par Rate" numFmtId="0">
      <sharedItems containsString="0" containsBlank="1" containsNumber="1" minValue="0" maxValue="2252.0169340000002"/>
    </cacheField>
    <cacheField name="Implied Spd Move" numFmtId="0">
      <sharedItems containsString="0" containsBlank="1" containsNumber="1" minValue="-47.377517095945933" maxValue="31.612790463739771"/>
    </cacheField>
    <cacheField name="Credit Delta" numFmtId="0">
      <sharedItems containsString="0" containsBlank="1" containsNumber="1" minValue="-261215.919918" maxValue="261215.919918"/>
    </cacheField>
    <cacheField name="Theta" numFmtId="0">
      <sharedItems containsString="0" containsBlank="1" containsNumber="1" minValue="-18656.467457999999" maxValue="7607.2068839999993"/>
    </cacheField>
    <cacheField name="Cashflow" numFmtId="0">
      <sharedItems containsString="0" containsBlank="1" containsNumber="1" containsInteger="1" minValue="-12500" maxValue="7125" count="5">
        <n v="0"/>
        <n v="-12500"/>
        <n v="-7125"/>
        <n v="7125"/>
        <m/>
      </sharedItems>
    </cacheField>
    <cacheField name="Implied change in PV" numFmtId="0">
      <sharedItems containsString="0" containsBlank="1" containsNumber="1" minValue="-261215.919918" maxValue="261215.919918"/>
    </cacheField>
    <cacheField name="Opening PV" numFmtId="0">
      <sharedItems containsString="0" containsBlank="1" containsNumber="1" minValue="-8844975" maxValue="10237430"/>
    </cacheField>
    <cacheField name="Closing PV" numFmtId="0">
      <sharedItems containsString="0" containsBlank="1" containsNumber="1" minValue="-8860123" maxValue="10254010"/>
    </cacheField>
    <cacheField name="Actual P&amp;L" numFmtId="0">
      <sharedItems containsString="0" containsBlank="1" containsNumber="1" minValue="-261215.919918" maxValue="261215.919918"/>
    </cacheField>
    <cacheField name="Other" numFmtId="0">
      <sharedItems containsString="0" containsBlank="1" containsNumber="1" minValue="-11599.617467318916" maxValue="11599.617467318916"/>
    </cacheField>
    <cacheField name="Opening USD PV" numFmtId="0">
      <sharedItems containsString="0" containsBlank="1" containsNumber="1" minValue="-8844975" maxValue="10237430"/>
    </cacheField>
    <cacheField name="Closing USD PV" numFmtId="0">
      <sharedItems containsString="0" containsBlank="1" containsNumber="1" minValue="-8860123" maxValue="10254010"/>
    </cacheField>
    <cacheField name="Actual USD P&amp;L" numFmtId="0">
      <sharedItems containsString="0" containsBlank="1" containsNumber="1" minValue="-229216.96972804499" maxValue="229216.96972804499"/>
    </cacheField>
    <cacheField name="USDCashflow" numFmtId="0">
      <sharedItems containsString="0" containsBlank="1" containsNumber="1" containsInteger="1" minValue="-12500" maxValue="7125" count="4">
        <m/>
        <n v="-12500"/>
        <n v="-7125"/>
        <n v="7125"/>
      </sharedItems>
    </cacheField>
    <cacheField name="Undiversified VaR" numFmtId="0">
      <sharedItems containsString="0" containsBlank="1" containsNumber="1" minValue="-124856.62610251601" maxValue="124856.62610251601"/>
    </cacheField>
    <cacheField name="Total USD Cashflow" numFmtId="0">
      <sharedItems containsString="0" containsBlank="1" containsNumber="1" minValue="-1267000" maxValue="1267000"/>
    </cacheField>
    <cacheField name="LTD P&amp;L" numFmtId="0">
      <sharedItems containsString="0" containsBlank="1" containsNumber="1" minValue="-10127123" maxValue="11521010"/>
    </cacheField>
    <cacheField name="YTD P&amp;L" numFmtId="0">
      <sharedItems containsString="0" containsBlank="1" containsNumber="1" minValue="-1745207.6333329999" maxValue="1231946.8729389999"/>
    </cacheField>
    <cacheField name="QTD P&amp;L" numFmtId="0">
      <sharedItems containsString="0" containsBlank="1" containsNumber="1" minValue="-228095.71972804499" maxValue="228095.71972804499"/>
    </cacheField>
    <cacheField name="MTD P&amp;L" numFmtId="0">
      <sharedItems containsString="0" containsBlank="1" containsNumber="1" minValue="-228095.71972804499" maxValue="228095.71972804499"/>
    </cacheField>
    <cacheField name="Daily P&amp;L" numFmtId="0">
      <sharedItems containsString="0" containsBlank="1" containsNumber="1" minValue="-229216.96972804499" maxValue="229216.96972804499"/>
    </cacheField>
    <cacheField name="Tenor" numFmtId="0">
      <sharedItems containsBlank="1" count="9">
        <s v="4 Year"/>
        <s v="5 Year"/>
        <s v="1 Year"/>
        <s v="0 Year"/>
        <s v="3 Year"/>
        <s v="2 Year"/>
        <s v="6 Year"/>
        <s v="10 Year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CHansjee" refreshedDate="36984.474791666667" createdVersion="1" recordCount="595" upgradeOnRefresh="1">
  <cacheSource type="worksheet">
    <worksheetSource ref="A1:AM596" sheet="DPR_detail"/>
  </cacheSource>
  <cacheFields count="39">
    <cacheField name="BO Ref" numFmtId="0">
      <sharedItems containsString="0" containsBlank="1" containsNumber="1" containsInteger="1" minValue="1" maxValue="1766"/>
    </cacheField>
    <cacheField name="trdnbr" numFmtId="0">
      <sharedItems containsString="0" containsBlank="1" containsNumber="1" containsInteger="1" minValue="2" maxValue="972"/>
    </cacheField>
    <cacheField name="Business" numFmtId="0">
      <sharedItems containsBlank="1" count="5">
        <s v="Credit"/>
        <s v="High Yield"/>
        <s v="Convert"/>
        <m/>
        <s v="Convertible" u="1"/>
      </sharedItems>
    </cacheField>
    <cacheField name="Book" numFmtId="0">
      <sharedItems containsBlank="1" count="13">
        <s v="Europe Credit Street"/>
        <s v="Portfolio 2"/>
        <s v="NorthAmerica Credit Street"/>
        <s v="NorthAmerica Credit Hedge"/>
        <s v="Europe Credit Internal hedge"/>
        <s v="NorthAmerica Debt Street"/>
        <s v="Enron Credit Basket Street"/>
        <s v="NorthAmerica Debt Credit Hdg"/>
        <s v="Europe Credit Debt hedge"/>
        <s v="NorthAmerica Cvt Credit Hdg"/>
        <s v="NorthAmerica Cvt Street"/>
        <s v="Enron Credit Basket Hedge"/>
        <m/>
      </sharedItems>
    </cacheField>
    <cacheField name="Issuer" numFmtId="0">
      <sharedItems containsBlank="1" count="201">
        <s v="Abitibi Cons"/>
        <s v="Adecco Sa"/>
        <s v="Aegon Nv"/>
        <s v="Aes Corp."/>
        <s v="Agrium Inc."/>
        <s v="Air Products"/>
        <s v="Alcatel Sa"/>
        <s v="Alcoa Inc."/>
        <s v="Amerada Hess Corp."/>
        <s v="Amr Corp/del"/>
        <s v="Asia Pulp Paper"/>
        <s v="At Home Corp. Sub"/>
        <s v="AT&amp;T"/>
        <s v="Avon Products"/>
        <s v="Bae Systems Plc"/>
        <s v="Banco Bilbao"/>
        <s v="Bank of America"/>
        <s v="Basf Ag"/>
        <s v="Basket - 1st"/>
        <s v="Basket Five- 16 Jap"/>
        <s v="Basket Four-telco 8"/>
        <s v="Basket One - AvgP"/>
        <s v="Basket Three- Jap 4"/>
        <s v="Basket Two- Jap"/>
        <s v="BAT Plc"/>
        <s v="Bear Stearns"/>
        <s v="BellSouth Capital"/>
        <s v="Bertelsmann Ag"/>
        <s v="Black &amp; Decker"/>
        <s v="BMW Ag"/>
        <s v="Bnp Paribas"/>
        <s v="Boeing Co."/>
        <s v="Bristish Airways"/>
        <s v="British Energy Plc"/>
        <s v="British Telecom Plc"/>
        <s v="Burlington Nthn"/>
        <s v="Cable&amp;WirelessOptus"/>
        <s v="Campbell Soup Co"/>
        <s v="Canadian Railway"/>
        <s v="Cardinal Health"/>
        <s v="Carnival Corp."/>
        <s v="Cendant Corporation"/>
        <s v="Cna Financial Corp."/>
        <s v="Comcast Corp."/>
        <s v="Comdisco Inc."/>
        <s v="Commonwealth Ind In"/>
        <s v="Compaq"/>
        <s v="Corus Group Plc"/>
        <s v="Costco Wholesale"/>
        <s v="Countrywide"/>
        <s v="Daimlerchrysler Ag"/>
        <s v="Dana Corp."/>
        <s v="Deere &amp; Co."/>
        <s v="Delta Air Lines"/>
        <s v="Deutsche Bank AG"/>
        <s v="Deutsche Lufthansa"/>
        <s v="Deutsche Telekom AG"/>
        <s v="Diageo Plc"/>
        <s v="Diamond Offshore"/>
        <s v="Dominion Resource"/>
        <s v="Duke Capital"/>
        <s v="Duke Energy Corp."/>
        <s v="Eastern Elec Plc"/>
        <s v="Eastern Group"/>
        <s v="Eastman Chemical"/>
        <s v="Eastman Kodak Co."/>
        <s v="Edison Intl"/>
        <s v="Edison Mission"/>
        <s v="Electrolux Ab"/>
        <s v="Emmis Comm"/>
        <s v="Enel Spa"/>
        <s v="Enterprise Oil Plc"/>
        <s v="Eon Ag"/>
        <s v="Ericsson"/>
        <s v="Farmland"/>
        <s v="Fiat Spa"/>
        <s v="First Union Corp."/>
        <s v="Firstgroup Plc"/>
        <s v="Fmc Corp."/>
        <s v="Four Seasons"/>
        <s v="France Telecom"/>
        <s v="Gap Inc."/>
        <s v="General Motors"/>
        <s v="Georgia-pacific"/>
        <s v="Getronics Nv"/>
        <s v="GMAC"/>
        <s v="Goldman Sachs Group"/>
        <s v="Goodyear"/>
        <s v="Greece"/>
        <s v="Groupe Danone"/>
        <s v="Hanson Plc"/>
        <s v="Hays Plc"/>
        <s v="Heidelberger Zement"/>
        <s v="Hilton Hotels Corp."/>
        <s v="Hyder Plc"/>
        <s v="Iberdrola Sa"/>
        <s v="IBM"/>
        <s v="ICI Plc"/>
        <s v="International Paper"/>
        <s v="ISIS"/>
        <s v="Japan"/>
        <s v="Koninklijke Ahold"/>
        <s v="KPN"/>
        <s v="Kroger Co."/>
        <s v="L-3 Communications"/>
        <s v="Lafarge"/>
        <s v="LBIE"/>
        <s v="Legrand"/>
        <s v="Lloyds TSB"/>
        <s v="Lockheed Martin Cor"/>
        <s v="Loews Corp"/>
        <s v="M &amp; S Finance Plc"/>
        <s v="Mannesmann Ag"/>
        <s v="Manpower Inc."/>
        <s v="Marconi Plc"/>
        <s v="Marks &amp; Spencer PLC"/>
        <s v="Marriott Intl Inc."/>
        <s v="Mattel Inc."/>
        <s v="Mbia Inc."/>
        <s v="Mbna Corp."/>
        <s v="Mckesson Hboc Inc."/>
        <s v="Mepc Plc"/>
        <s v="Nabors Industries"/>
        <s v="Newell Rubbermaid"/>
        <s v="Nike Inc."/>
        <s v="Nokia Oyj"/>
        <s v="Nordstrom Inc."/>
        <s v="Northeast Util"/>
        <s v="Novartis"/>
        <s v="Ntt Docomo Inc"/>
        <s v="PA1st"/>
        <s v="Pacific Gas &amp; Elec"/>
        <s v="PACit"/>
        <s v="PAMez"/>
        <s v="Parmalat"/>
        <s v="PASnr"/>
        <s v="Pearson Plc"/>
        <s v="Perkinelmer Inc."/>
        <s v="Pg&amp;e Corp."/>
        <s v="Philip Morris Inc."/>
        <s v="Philips Elec Nv"/>
        <s v="Placer Dome Inc."/>
        <s v="Portfolio"/>
        <s v="Powergen Plc"/>
        <s v="Powergen Uk Plc"/>
        <s v="Public Storage Inc."/>
        <s v="Rayonier Inc."/>
        <s v="Raytheon Company"/>
        <s v="Reebok Ltd."/>
        <s v="Rep Indonesia"/>
        <s v="Repsol  YPF S.A."/>
        <s v="Republic Services"/>
        <s v="Reuters Group Plc"/>
        <s v="Rexam Plc"/>
        <s v="Rohm &amp; Haas Co."/>
        <s v="Rwe Ag"/>
        <s v="Ryder System Inc."/>
        <s v="Safeway Inc."/>
        <s v="Sainsbury (j) Plc"/>
        <s v="Sanwa Bank Ltd"/>
        <s v="Sealed Air Corp."/>
        <s v="Sears Roebuck"/>
        <s v="Securitas Ab"/>
        <s v="Siemens Ag"/>
        <s v="Skf Ab"/>
        <s v="Solectron Corp"/>
        <s v="Southwest Airlines"/>
        <s v="Talisman Energy"/>
        <s v="Tate &amp; Lyle Plc"/>
        <s v="Tecnost SPA"/>
        <s v="Telefonica Sa"/>
        <s v="Teleglobe Inc"/>
        <s v="Telia AB"/>
        <s v="Tesco Plc"/>
        <s v="Time Warner Inc."/>
        <s v="Tokyo Elec Power Co"/>
        <s v="Toyota Motor Corp"/>
        <s v="Transocean Sedco"/>
        <s v="Tribune Co."/>
        <s v="Triplets"/>
        <s v="TXU Corporation"/>
        <s v="Unilever N.V."/>
        <s v="Union Pacific Corp."/>
        <s v="Usinor Sa"/>
        <s v="Viacom Inc."/>
        <s v="Vivendi SA"/>
        <s v="Vnu Nv"/>
        <s v="Vodafone Group Plc"/>
        <s v="Volkswagen Ag"/>
        <s v="Volvo Ab"/>
        <s v="Waste Management"/>
        <s v="Wells Fargo"/>
        <s v="Weyerhaeuser Co."/>
        <s v="Worldcom Inc"/>
        <m/>
        <s v="Allied Domecq Plc" u="1"/>
        <s v="Basket1" u="1"/>
        <s v="Disney" u="1"/>
        <s v="Heinz" u="1"/>
        <s v="Raytheon Co." u="1"/>
        <s v="Seagram Co. Ltd." u="1"/>
      </sharedItems>
    </cacheField>
    <cacheField name="S&amp;P Rating" numFmtId="0">
      <sharedItems containsBlank="1" count="17">
        <s v="BBB-"/>
        <s v="BBB+"/>
        <s v="AA-"/>
        <s v="BB"/>
        <s v="BBB"/>
        <s v="A"/>
        <s v="A+"/>
        <s v="B-"/>
        <s v="B+"/>
        <s v="N/A"/>
        <s v="A-"/>
        <s v="AA"/>
        <s v="BB+"/>
        <s v="AAA"/>
        <s v="AA+"/>
        <s v="B"/>
        <m/>
      </sharedItems>
    </cacheField>
    <cacheField name="Industry" numFmtId="0">
      <sharedItems containsBlank="1" count="12">
        <s v="Basic Materials"/>
        <s v="Consumer, Non-cyclical"/>
        <s v="Financial"/>
        <s v="Utilities"/>
        <s v="Communications"/>
        <s v="Energy"/>
        <s v="Consumer, Cyclical"/>
        <s v="Technology"/>
        <s v="Industrial"/>
        <s v="Government"/>
        <m/>
        <s v="Diversified"/>
      </sharedItems>
    </cacheField>
    <cacheField name="Country" numFmtId="0">
      <sharedItems containsBlank="1" count="16">
        <s v="Canada"/>
        <s v="Switzerland"/>
        <s v="Netherlands"/>
        <s v="United States"/>
        <s v="France"/>
        <s v="Singapore"/>
        <s v="UK and Britain"/>
        <s v="Spain"/>
        <s v="Germany"/>
        <s v="Japan"/>
        <s v="Australia"/>
        <s v="Sweden"/>
        <s v="Italy"/>
        <s v="Greece"/>
        <s v="Finland"/>
        <m/>
      </sharedItems>
    </cacheField>
    <cacheField name="Cparty" numFmtId="0">
      <sharedItems containsBlank="1"/>
    </cacheField>
    <cacheField name="username_posmgr" numFmtId="0">
      <sharedItems containsBlank="1" count="11">
        <s v="CORP\MFIALA"/>
        <s v="CORP\RDIPROSE"/>
        <s v="CORP\SBROOKS"/>
        <s v="CORP\NSTEPHA"/>
        <s v="CORP\SOH2"/>
        <s v="CORP\RREZAEI"/>
        <s v="CORP\JFONTAI"/>
        <s v="CORP\NPRICE2"/>
        <s v="CORP\SGOLDEN"/>
        <s v="CORP\IHERSHKO"/>
        <m/>
      </sharedItems>
    </cacheField>
    <cacheField name="Start" numFmtId="0">
      <sharedItems containsDate="1" containsString="0" containsBlank="1" minDate="1998-03-31T00:00:00" maxDate="2001-04-05T00:00:00"/>
    </cacheField>
    <cacheField name="End" numFmtId="0">
      <sharedItems containsDate="1" containsString="0" containsBlank="1" minDate="2000-11-30T00:00:00" maxDate="2011-03-01T00:00:00"/>
    </cacheField>
    <cacheField name="Ccy" numFmtId="0">
      <sharedItems containsBlank="1" count="4">
        <s v="USD"/>
        <s v="EUR"/>
        <s v="GBP"/>
        <m/>
      </sharedItems>
    </cacheField>
    <cacheField name="Notional" numFmtId="0">
      <sharedItems containsString="0" containsBlank="1" containsNumber="1" containsInteger="1" minValue="-730000000" maxValue="730000000"/>
    </cacheField>
    <cacheField name="Credit01" numFmtId="0">
      <sharedItems containsString="0" containsBlank="1" containsNumber="1" minValue="-22751.101314" maxValue="99999.993971999997"/>
    </cacheField>
    <cacheField name="fixed_rate" numFmtId="0">
      <sharedItems containsString="0" containsBlank="1" containsNumber="1" minValue="0.06" maxValue="19.5"/>
    </cacheField>
    <cacheField name="Opening Par Rate" numFmtId="0">
      <sharedItems containsString="0" containsBlank="1" containsNumber="1" minValue="-4.344189E-13" maxValue="2263.969599"/>
    </cacheField>
    <cacheField name="Closing Par Rate" numFmtId="0">
      <sharedItems containsString="0" containsBlank="1" containsNumber="1" minValue="0" maxValue="2252.0169340000002"/>
    </cacheField>
    <cacheField name="Implied Spd Move" numFmtId="0">
      <sharedItems containsString="0" containsBlank="1" containsNumber="1" minValue="-47.377517095945933" maxValue="31.612790463739771"/>
    </cacheField>
    <cacheField name="Credit Delta" numFmtId="0">
      <sharedItems containsString="0" containsBlank="1" containsNumber="1" minValue="-261215.919918" maxValue="261215.919918"/>
    </cacheField>
    <cacheField name="Theta" numFmtId="0">
      <sharedItems containsString="0" containsBlank="1" containsNumber="1" minValue="-18656.467457999999" maxValue="7607.2068839999993"/>
    </cacheField>
    <cacheField name="Cashflow" numFmtId="0">
      <sharedItems containsString="0" containsBlank="1" containsNumber="1" containsInteger="1" minValue="-12500" maxValue="7125" count="5">
        <n v="0"/>
        <n v="-12500"/>
        <n v="-7125"/>
        <n v="7125"/>
        <m/>
      </sharedItems>
    </cacheField>
    <cacheField name="Implied change in PV" numFmtId="0">
      <sharedItems containsString="0" containsBlank="1" containsNumber="1" minValue="-261215.919918" maxValue="261215.919918"/>
    </cacheField>
    <cacheField name="Opening PV" numFmtId="0">
      <sharedItems containsString="0" containsBlank="1" containsNumber="1" minValue="-8844975" maxValue="10237430"/>
    </cacheField>
    <cacheField name="Closing PV" numFmtId="0">
      <sharedItems containsString="0" containsBlank="1" containsNumber="1" minValue="-8860123" maxValue="10254010"/>
    </cacheField>
    <cacheField name="Actual P&amp;L" numFmtId="0">
      <sharedItems containsString="0" containsBlank="1" containsNumber="1" minValue="-261215.919918" maxValue="261215.919918"/>
    </cacheField>
    <cacheField name="Other" numFmtId="0">
      <sharedItems containsString="0" containsBlank="1" containsNumber="1" minValue="-11599.617467318916" maxValue="11599.617467318916"/>
    </cacheField>
    <cacheField name="Opening USD PV" numFmtId="0">
      <sharedItems containsString="0" containsBlank="1" containsNumber="1" minValue="-8844975" maxValue="10237430"/>
    </cacheField>
    <cacheField name="Closing USD PV" numFmtId="0">
      <sharedItems containsString="0" containsBlank="1" containsNumber="1" minValue="-8860123" maxValue="10254010"/>
    </cacheField>
    <cacheField name="Actual USD P&amp;L" numFmtId="0">
      <sharedItems containsString="0" containsBlank="1" containsNumber="1" minValue="-229216.96972804499" maxValue="229216.96972804499"/>
    </cacheField>
    <cacheField name="USDCashflow" numFmtId="0">
      <sharedItems containsString="0" containsBlank="1" containsNumber="1" containsInteger="1" minValue="-12500" maxValue="7125" count="4">
        <m/>
        <n v="-12500"/>
        <n v="-7125"/>
        <n v="7125"/>
      </sharedItems>
    </cacheField>
    <cacheField name="Undiversified VaR" numFmtId="0">
      <sharedItems containsString="0" containsBlank="1" containsNumber="1" minValue="-124856.62610251601" maxValue="124856.62610251601"/>
    </cacheField>
    <cacheField name="Total USD Cashflow" numFmtId="0">
      <sharedItems containsString="0" containsBlank="1" containsNumber="1" minValue="-1267000" maxValue="1267000"/>
    </cacheField>
    <cacheField name="LTD P&amp;L" numFmtId="0">
      <sharedItems containsString="0" containsBlank="1" containsNumber="1" minValue="-10127123" maxValue="11521010"/>
    </cacheField>
    <cacheField name="YTD P&amp;L" numFmtId="0">
      <sharedItems containsString="0" containsBlank="1" containsNumber="1" minValue="-1745207.6333329999" maxValue="1231946.8729389999"/>
    </cacheField>
    <cacheField name="QTD P&amp;L" numFmtId="0">
      <sharedItems containsString="0" containsBlank="1" containsNumber="1" minValue="-228095.71972804499" maxValue="228095.71972804499"/>
    </cacheField>
    <cacheField name="MTD P&amp;L" numFmtId="0">
      <sharedItems containsString="0" containsBlank="1" containsNumber="1" minValue="-228095.71972804499" maxValue="228095.71972804499"/>
    </cacheField>
    <cacheField name="Daily P&amp;L" numFmtId="0">
      <sharedItems containsString="0" containsBlank="1" containsNumber="1" minValue="-229216.96972804499" maxValue="229216.96972804499"/>
    </cacheField>
    <cacheField name="Tenor" numFmtId="0">
      <sharedItems containsBlank="1" count="9">
        <s v="4 Year"/>
        <s v="5 Year"/>
        <s v="1 Year"/>
        <s v="0 Year"/>
        <s v="3 Year"/>
        <s v="2 Year"/>
        <s v="6 Year"/>
        <s v="10 Year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CHansjee" refreshedDate="36984.474873032406" createdVersion="1" recordCount="995" upgradeOnRefresh="1">
  <cacheSource type="worksheet">
    <worksheetSource ref="A1:AM996" sheet="DPR_detail"/>
  </cacheSource>
  <cacheFields count="39">
    <cacheField name="BO Ref" numFmtId="0">
      <sharedItems containsString="0" containsBlank="1" containsNumber="1" containsInteger="1" minValue="1" maxValue="1766"/>
    </cacheField>
    <cacheField name="trdnbr" numFmtId="0">
      <sharedItems containsString="0" containsBlank="1" containsNumber="1" containsInteger="1" minValue="2" maxValue="972"/>
    </cacheField>
    <cacheField name="Business" numFmtId="0">
      <sharedItems containsBlank="1" count="4">
        <s v="Credit"/>
        <s v="High Yield"/>
        <s v="Convert"/>
        <m/>
      </sharedItems>
    </cacheField>
    <cacheField name="Book" numFmtId="0">
      <sharedItems containsBlank="1" count="13">
        <s v="Europe Credit Street"/>
        <s v="Portfolio 2"/>
        <s v="NorthAmerica Credit Street"/>
        <s v="NorthAmerica Credit Hedge"/>
        <s v="Europe Credit Internal hedge"/>
        <s v="NorthAmerica Debt Street"/>
        <s v="Enron Credit Basket Street"/>
        <s v="NorthAmerica Debt Credit Hdg"/>
        <s v="Europe Credit Debt hedge"/>
        <s v="NorthAmerica Cvt Credit Hdg"/>
        <s v="NorthAmerica Cvt Street"/>
        <s v="Enron Credit Basket Hedge"/>
        <m/>
      </sharedItems>
    </cacheField>
    <cacheField name="Issuer" numFmtId="0">
      <sharedItems containsBlank="1"/>
    </cacheField>
    <cacheField name="S&amp;P Rating" numFmtId="0">
      <sharedItems containsBlank="1" count="17">
        <s v="BBB-"/>
        <s v="BBB+"/>
        <s v="AA-"/>
        <s v="BB"/>
        <s v="BBB"/>
        <s v="A"/>
        <s v="A+"/>
        <s v="B-"/>
        <s v="B+"/>
        <s v="N/A"/>
        <s v="A-"/>
        <s v="AA"/>
        <s v="BB+"/>
        <s v="AAA"/>
        <s v="AA+"/>
        <s v="B"/>
        <m/>
      </sharedItems>
    </cacheField>
    <cacheField name="Industry" numFmtId="0">
      <sharedItems containsBlank="1" count="12">
        <s v="Basic Materials"/>
        <s v="Consumer, Non-cyclical"/>
        <s v="Financial"/>
        <s v="Utilities"/>
        <s v="Communications"/>
        <s v="Energy"/>
        <s v="Consumer, Cyclical"/>
        <s v="Technology"/>
        <s v="Industrial"/>
        <s v="Government"/>
        <m/>
        <s v="Diversified"/>
      </sharedItems>
    </cacheField>
    <cacheField name="Country" numFmtId="0">
      <sharedItems containsBlank="1" count="16">
        <s v="Canada"/>
        <s v="Switzerland"/>
        <s v="Netherlands"/>
        <s v="United States"/>
        <s v="France"/>
        <s v="Singapore"/>
        <s v="UK and Britain"/>
        <s v="Spain"/>
        <s v="Germany"/>
        <s v="Japan"/>
        <s v="Australia"/>
        <s v="Sweden"/>
        <s v="Italy"/>
        <s v="Greece"/>
        <s v="Finland"/>
        <m/>
      </sharedItems>
    </cacheField>
    <cacheField name="Cparty" numFmtId="0">
      <sharedItems containsBlank="1" count="43">
        <s v="Citibank NA"/>
        <s v="Portfolio ISIS"/>
        <s v="Fleet National Bank"/>
        <s v="Deutsche Bank AG"/>
        <s v="EnronCredit.com"/>
        <s v="Enron North America"/>
        <s v="JP Morgan"/>
        <s v="Goldman Sachs"/>
        <s v="Merrill Lynch Int"/>
        <s v="Ace Capital O/Seas"/>
        <s v="Morgan Stanley CP"/>
        <s v="LBIE"/>
        <s v="CSFB Intl"/>
        <s v="Royal BOC"/>
        <s v="Bank of Austria AG"/>
        <s v="Bear Stearns"/>
        <s v="Toronto Dominion"/>
        <s v="Paribas London"/>
        <s v="Continental Ins"/>
        <s v="UBS AG"/>
        <s v="Swiss Re"/>
        <s v="Deutsche Bank AG NY"/>
        <s v="Service Aluminium"/>
        <s v="High Yield"/>
        <s v="FUNB"/>
        <s v="Greenwich Natwest"/>
        <s v="Credit Reserve Book"/>
        <s v="WLB"/>
        <s v="Cargill"/>
        <s v="BP Oil Intl Ltd"/>
        <s v="FSA Inc"/>
        <s v="Bank of America"/>
        <s v="NAB"/>
        <s v="General Re Fin"/>
        <s v="Transalta Energy"/>
        <s v="Ace Capital FinProd"/>
        <s v="RVI Guaranty Co"/>
        <s v="Wells Fargo Bank NA"/>
        <s v="Salomon"/>
        <s v="Baskets"/>
        <m/>
        <s v="Eastern Alloys" u="1"/>
        <s v="BCI" u="1"/>
      </sharedItems>
    </cacheField>
    <cacheField name="username_posmgr" numFmtId="0">
      <sharedItems containsBlank="1" count="15">
        <s v="CORP\MFIALA"/>
        <s v="CORP\RDIPROSE"/>
        <s v="CORP\SBROOKS"/>
        <s v="CORP\NSTEPHA"/>
        <s v="CORP\SOH2"/>
        <s v="CORP\RREZAEI"/>
        <s v="CORP\JFONTAI"/>
        <s v="CORP\NPRICE2"/>
        <s v="CORP\SGOLDEN"/>
        <s v="CORP\IHERSHKO"/>
        <m/>
        <s v="CORP\GHEDGER" u="1"/>
        <s v="CORP\MMCDERMO" u="1"/>
        <s v="CORP\RNELSON" u="1"/>
        <s v="CORP\BSEYFRIE" u="1"/>
      </sharedItems>
    </cacheField>
    <cacheField name="Start" numFmtId="0">
      <sharedItems containsDate="1" containsString="0" containsBlank="1" minDate="1998-03-31T00:00:00" maxDate="2001-04-05T00:00:00"/>
    </cacheField>
    <cacheField name="End" numFmtId="0">
      <sharedItems containsDate="1" containsString="0" containsBlank="1" minDate="2000-11-30T00:00:00" maxDate="2011-03-01T00:00:00"/>
    </cacheField>
    <cacheField name="Ccy" numFmtId="0">
      <sharedItems containsBlank="1" count="4">
        <s v="USD"/>
        <s v="EUR"/>
        <s v="GBP"/>
        <m/>
      </sharedItems>
    </cacheField>
    <cacheField name="Notional" numFmtId="0">
      <sharedItems containsString="0" containsBlank="1" containsNumber="1" containsInteger="1" minValue="-730000000" maxValue="730000000"/>
    </cacheField>
    <cacheField name="Credit01" numFmtId="0">
      <sharedItems containsString="0" containsBlank="1" containsNumber="1" minValue="-22751.101314" maxValue="99999.993971999997"/>
    </cacheField>
    <cacheField name="fixed_rate" numFmtId="0">
      <sharedItems containsString="0" containsBlank="1" containsNumber="1" minValue="0.06" maxValue="19.5"/>
    </cacheField>
    <cacheField name="Opening Par Rate" numFmtId="0">
      <sharedItems containsString="0" containsBlank="1" containsNumber="1" minValue="-4.344189E-13" maxValue="2263.969599"/>
    </cacheField>
    <cacheField name="Closing Par Rate" numFmtId="0">
      <sharedItems containsString="0" containsBlank="1" containsNumber="1" minValue="0" maxValue="2252.0169340000002"/>
    </cacheField>
    <cacheField name="Implied Spd Move" numFmtId="0">
      <sharedItems containsString="0" containsBlank="1" containsNumber="1" minValue="-47.377517095945933" maxValue="31.612790463739771"/>
    </cacheField>
    <cacheField name="Credit Delta" numFmtId="0">
      <sharedItems containsString="0" containsBlank="1" containsNumber="1" minValue="-261215.919918" maxValue="261215.919918"/>
    </cacheField>
    <cacheField name="Theta" numFmtId="0">
      <sharedItems containsString="0" containsBlank="1" containsNumber="1" minValue="-18656.467457999999" maxValue="7607.2068839999993"/>
    </cacheField>
    <cacheField name="Cashflow" numFmtId="0">
      <sharedItems containsString="0" containsBlank="1" containsNumber="1" containsInteger="1" minValue="-12500" maxValue="7125" count="5">
        <n v="0"/>
        <n v="-12500"/>
        <n v="-7125"/>
        <n v="7125"/>
        <m/>
      </sharedItems>
    </cacheField>
    <cacheField name="Implied change in PV" numFmtId="0">
      <sharedItems containsString="0" containsBlank="1" containsNumber="1" minValue="-261215.919918" maxValue="261215.919918"/>
    </cacheField>
    <cacheField name="Opening PV" numFmtId="0">
      <sharedItems containsString="0" containsBlank="1" containsNumber="1" minValue="-8844975" maxValue="10237430"/>
    </cacheField>
    <cacheField name="Closing PV" numFmtId="0">
      <sharedItems containsString="0" containsBlank="1" containsNumber="1" minValue="-8860123" maxValue="10254010"/>
    </cacheField>
    <cacheField name="Actual P&amp;L" numFmtId="0">
      <sharedItems containsString="0" containsBlank="1" containsNumber="1" minValue="-261215.919918" maxValue="261215.919918"/>
    </cacheField>
    <cacheField name="Other" numFmtId="0">
      <sharedItems containsString="0" containsBlank="1" containsNumber="1" minValue="-11599.617467318916" maxValue="11599.617467318916"/>
    </cacheField>
    <cacheField name="Opening USD PV" numFmtId="0">
      <sharedItems containsString="0" containsBlank="1" containsNumber="1" minValue="-8844975" maxValue="10237430"/>
    </cacheField>
    <cacheField name="Closing USD PV" numFmtId="0">
      <sharedItems containsString="0" containsBlank="1" containsNumber="1" minValue="-8860123" maxValue="10254010"/>
    </cacheField>
    <cacheField name="Actual USD P&amp;L" numFmtId="0">
      <sharedItems containsString="0" containsBlank="1" containsNumber="1" minValue="-229216.96972804499" maxValue="229216.96972804499"/>
    </cacheField>
    <cacheField name="USDCashflow" numFmtId="0">
      <sharedItems containsString="0" containsBlank="1" containsNumber="1" containsInteger="1" minValue="-12500" maxValue="7125" count="4">
        <m/>
        <n v="-12500"/>
        <n v="-7125"/>
        <n v="7125"/>
      </sharedItems>
    </cacheField>
    <cacheField name="Undiversified VaR" numFmtId="0">
      <sharedItems containsString="0" containsBlank="1" containsNumber="1" minValue="-124856.62610251601" maxValue="124856.62610251601"/>
    </cacheField>
    <cacheField name="Total USD Cashflow" numFmtId="0">
      <sharedItems containsString="0" containsBlank="1" containsNumber="1" minValue="-1267000" maxValue="1267000"/>
    </cacheField>
    <cacheField name="LTD P&amp;L" numFmtId="0">
      <sharedItems containsString="0" containsBlank="1" containsNumber="1" minValue="-10127123" maxValue="11521010"/>
    </cacheField>
    <cacheField name="YTD P&amp;L" numFmtId="0">
      <sharedItems containsString="0" containsBlank="1" containsNumber="1" minValue="-1745207.6333329999" maxValue="1231946.8729389999"/>
    </cacheField>
    <cacheField name="QTD P&amp;L" numFmtId="0">
      <sharedItems containsString="0" containsBlank="1" containsNumber="1" minValue="-228095.71972804499" maxValue="228095.71972804499"/>
    </cacheField>
    <cacheField name="MTD P&amp;L" numFmtId="0">
      <sharedItems containsString="0" containsBlank="1" containsNumber="1" minValue="-228095.71972804499" maxValue="228095.71972804499"/>
    </cacheField>
    <cacheField name="Daily P&amp;L" numFmtId="0">
      <sharedItems containsString="0" containsBlank="1" containsNumber="1" minValue="-229216.96972804499" maxValue="229216.96972804499"/>
    </cacheField>
    <cacheField name="Tenor" numFmtId="0">
      <sharedItems containsBlank="1" count="9">
        <s v="4 Year"/>
        <s v="5 Year"/>
        <s v="1 Year"/>
        <s v="0 Year"/>
        <s v="3 Year"/>
        <s v="2 Year"/>
        <s v="6 Year"/>
        <s v="10 Year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CHansjee" refreshedDate="36984.474946064816" createdVersion="1" recordCount="595" upgradeOnRefresh="1">
  <cacheSource type="worksheet">
    <worksheetSource ref="A1:AP596" sheet="DPR_detail"/>
  </cacheSource>
  <cacheFields count="42">
    <cacheField name="BO Ref" numFmtId="0">
      <sharedItems containsString="0" containsBlank="1" containsNumber="1" containsInteger="1" minValue="1" maxValue="1766"/>
    </cacheField>
    <cacheField name="trdnbr" numFmtId="0">
      <sharedItems containsString="0" containsBlank="1" containsNumber="1" containsInteger="1" minValue="2" maxValue="972"/>
    </cacheField>
    <cacheField name="Business" numFmtId="0">
      <sharedItems containsBlank="1" count="5">
        <s v="Credit"/>
        <s v="High Yield"/>
        <s v="Convert"/>
        <m/>
        <s v="Convertible" u="1"/>
      </sharedItems>
    </cacheField>
    <cacheField name="Book" numFmtId="0">
      <sharedItems containsBlank="1" count="13">
        <s v="Europe Credit Street"/>
        <s v="Portfolio 2"/>
        <s v="NorthAmerica Credit Street"/>
        <s v="NorthAmerica Credit Hedge"/>
        <s v="Europe Credit Internal hedge"/>
        <s v="NorthAmerica Debt Street"/>
        <s v="Enron Credit Basket Street"/>
        <s v="NorthAmerica Debt Credit Hdg"/>
        <s v="Europe Credit Debt hedge"/>
        <s v="NorthAmerica Cvt Credit Hdg"/>
        <s v="NorthAmerica Cvt Street"/>
        <s v="Enron Credit Basket Hedge"/>
        <m/>
      </sharedItems>
    </cacheField>
    <cacheField name="Issuer" numFmtId="0">
      <sharedItems containsBlank="1" count="201">
        <s v="Abitibi Cons"/>
        <s v="Adecco Sa"/>
        <s v="Aegon Nv"/>
        <s v="Aes Corp."/>
        <s v="Agrium Inc."/>
        <s v="Air Products"/>
        <s v="Alcatel Sa"/>
        <s v="Alcoa Inc."/>
        <s v="Amerada Hess Corp."/>
        <s v="Amr Corp/del"/>
        <s v="Asia Pulp Paper"/>
        <s v="At Home Corp. Sub"/>
        <s v="AT&amp;T"/>
        <s v="Avon Products"/>
        <s v="Bae Systems Plc"/>
        <s v="Banco Bilbao"/>
        <s v="Bank of America"/>
        <s v="Basf Ag"/>
        <s v="Basket - 1st"/>
        <s v="Basket Five- 16 Jap"/>
        <s v="Basket Four-telco 8"/>
        <s v="Basket One - AvgP"/>
        <s v="Basket Three- Jap 4"/>
        <s v="Basket Two- Jap"/>
        <s v="BAT Plc"/>
        <s v="Bear Stearns"/>
        <s v="BellSouth Capital"/>
        <s v="Bertelsmann Ag"/>
        <s v="Black &amp; Decker"/>
        <s v="BMW Ag"/>
        <s v="Bnp Paribas"/>
        <s v="Boeing Co."/>
        <s v="Bristish Airways"/>
        <s v="British Energy Plc"/>
        <s v="British Telecom Plc"/>
        <s v="Burlington Nthn"/>
        <s v="Cable&amp;WirelessOptus"/>
        <s v="Campbell Soup Co"/>
        <s v="Canadian Railway"/>
        <s v="Cardinal Health"/>
        <s v="Carnival Corp."/>
        <s v="Cendant Corporation"/>
        <s v="Cna Financial Corp."/>
        <s v="Comcast Corp."/>
        <s v="Comdisco Inc."/>
        <s v="Commonwealth Ind In"/>
        <s v="Compaq"/>
        <s v="Corus Group Plc"/>
        <s v="Costco Wholesale"/>
        <s v="Countrywide"/>
        <s v="Daimlerchrysler Ag"/>
        <s v="Dana Corp."/>
        <s v="Deere &amp; Co."/>
        <s v="Delta Air Lines"/>
        <s v="Deutsche Bank AG"/>
        <s v="Deutsche Lufthansa"/>
        <s v="Deutsche Telekom AG"/>
        <s v="Diageo Plc"/>
        <s v="Diamond Offshore"/>
        <s v="Dominion Resource"/>
        <s v="Duke Capital"/>
        <s v="Duke Energy Corp."/>
        <s v="Eastern Elec Plc"/>
        <s v="Eastern Group"/>
        <s v="Eastman Chemical"/>
        <s v="Eastman Kodak Co."/>
        <s v="Edison Intl"/>
        <s v="Edison Mission"/>
        <s v="Electrolux Ab"/>
        <s v="Emmis Comm"/>
        <s v="Enel Spa"/>
        <s v="Enterprise Oil Plc"/>
        <s v="Eon Ag"/>
        <s v="Ericsson"/>
        <s v="Farmland"/>
        <s v="Fiat Spa"/>
        <s v="First Union Corp."/>
        <s v="Firstgroup Plc"/>
        <s v="Fmc Corp."/>
        <s v="Four Seasons"/>
        <s v="France Telecom"/>
        <s v="Gap Inc."/>
        <s v="General Motors"/>
        <s v="Georgia-pacific"/>
        <s v="Getronics Nv"/>
        <s v="GMAC"/>
        <s v="Goldman Sachs Group"/>
        <s v="Goodyear"/>
        <s v="Greece"/>
        <s v="Groupe Danone"/>
        <s v="Hanson Plc"/>
        <s v="Hays Plc"/>
        <s v="Heidelberger Zement"/>
        <s v="Hilton Hotels Corp."/>
        <s v="Hyder Plc"/>
        <s v="Iberdrola Sa"/>
        <s v="IBM"/>
        <s v="ICI Plc"/>
        <s v="International Paper"/>
        <s v="ISIS"/>
        <s v="Japan"/>
        <s v="Koninklijke Ahold"/>
        <s v="KPN"/>
        <s v="Kroger Co."/>
        <s v="L-3 Communications"/>
        <s v="Lafarge"/>
        <s v="LBIE"/>
        <s v="Legrand"/>
        <s v="Lloyds TSB"/>
        <s v="Lockheed Martin Cor"/>
        <s v="Loews Corp"/>
        <s v="M &amp; S Finance Plc"/>
        <s v="Mannesmann Ag"/>
        <s v="Manpower Inc."/>
        <s v="Marconi Plc"/>
        <s v="Marks &amp; Spencer PLC"/>
        <s v="Marriott Intl Inc."/>
        <s v="Mattel Inc."/>
        <s v="Mbia Inc."/>
        <s v="Mbna Corp."/>
        <s v="Mckesson Hboc Inc."/>
        <s v="Mepc Plc"/>
        <s v="Nabors Industries"/>
        <s v="Newell Rubbermaid"/>
        <s v="Nike Inc."/>
        <s v="Nokia Oyj"/>
        <s v="Nordstrom Inc."/>
        <s v="Northeast Util"/>
        <s v="Novartis"/>
        <s v="Ntt Docomo Inc"/>
        <s v="PA1st"/>
        <s v="Pacific Gas &amp; Elec"/>
        <s v="PACit"/>
        <s v="PAMez"/>
        <s v="Parmalat"/>
        <s v="PASnr"/>
        <s v="Pearson Plc"/>
        <s v="Perkinelmer Inc."/>
        <s v="Pg&amp;e Corp."/>
        <s v="Philip Morris Inc."/>
        <s v="Philips Elec Nv"/>
        <s v="Placer Dome Inc."/>
        <s v="Portfolio"/>
        <s v="Powergen Plc"/>
        <s v="Powergen Uk Plc"/>
        <s v="Public Storage Inc."/>
        <s v="Rayonier Inc."/>
        <s v="Raytheon Company"/>
        <s v="Reebok Ltd."/>
        <s v="Rep Indonesia"/>
        <s v="Repsol  YPF S.A."/>
        <s v="Republic Services"/>
        <s v="Reuters Group Plc"/>
        <s v="Rexam Plc"/>
        <s v="Rohm &amp; Haas Co."/>
        <s v="Rwe Ag"/>
        <s v="Ryder System Inc."/>
        <s v="Safeway Inc."/>
        <s v="Sainsbury (j) Plc"/>
        <s v="Sanwa Bank Ltd"/>
        <s v="Sealed Air Corp."/>
        <s v="Sears Roebuck"/>
        <s v="Securitas Ab"/>
        <s v="Siemens Ag"/>
        <s v="Skf Ab"/>
        <s v="Solectron Corp"/>
        <s v="Southwest Airlines"/>
        <s v="Talisman Energy"/>
        <s v="Tate &amp; Lyle Plc"/>
        <s v="Tecnost SPA"/>
        <s v="Telefonica Sa"/>
        <s v="Teleglobe Inc"/>
        <s v="Telia AB"/>
        <s v="Tesco Plc"/>
        <s v="Time Warner Inc."/>
        <s v="Tokyo Elec Power Co"/>
        <s v="Toyota Motor Corp"/>
        <s v="Transocean Sedco"/>
        <s v="Tribune Co."/>
        <s v="Triplets"/>
        <s v="TXU Corporation"/>
        <s v="Unilever N.V."/>
        <s v="Union Pacific Corp."/>
        <s v="Usinor Sa"/>
        <s v="Viacom Inc."/>
        <s v="Vivendi SA"/>
        <s v="Vnu Nv"/>
        <s v="Vodafone Group Plc"/>
        <s v="Volkswagen Ag"/>
        <s v="Volvo Ab"/>
        <s v="Waste Management"/>
        <s v="Wells Fargo"/>
        <s v="Weyerhaeuser Co."/>
        <s v="Worldcom Inc"/>
        <m/>
        <s v="Allied Domecq Plc" u="1"/>
        <s v="Basket1" u="1"/>
        <s v="Disney" u="1"/>
        <s v="Heinz" u="1"/>
        <s v="Raytheon Co." u="1"/>
        <s v="Seagram Co. Ltd." u="1"/>
      </sharedItems>
    </cacheField>
    <cacheField name="S&amp;P Rating" numFmtId="0">
      <sharedItems containsBlank="1" count="18">
        <s v="BBB-"/>
        <s v="BBB+"/>
        <s v="AA-"/>
        <s v="BB"/>
        <s v="BBB"/>
        <s v="A"/>
        <s v="A+"/>
        <s v="B-"/>
        <s v="B+"/>
        <s v="N/A"/>
        <s v="A-"/>
        <s v="AA"/>
        <s v="BB+"/>
        <s v="AAA"/>
        <s v="AA+"/>
        <s v="B"/>
        <m/>
        <s v="BB-" u="1"/>
      </sharedItems>
    </cacheField>
    <cacheField name="Industry" numFmtId="0">
      <sharedItems containsBlank="1" count="12">
        <s v="Basic Materials"/>
        <s v="Consumer, Non-cyclical"/>
        <s v="Financial"/>
        <s v="Utilities"/>
        <s v="Communications"/>
        <s v="Energy"/>
        <s v="Consumer, Cyclical"/>
        <s v="Technology"/>
        <s v="Industrial"/>
        <s v="Government"/>
        <m/>
        <s v="Diversified"/>
      </sharedItems>
    </cacheField>
    <cacheField name="Country" numFmtId="0">
      <sharedItems containsBlank="1" count="16">
        <s v="Canada"/>
        <s v="Switzerland"/>
        <s v="Netherlands"/>
        <s v="United States"/>
        <s v="France"/>
        <s v="Singapore"/>
        <s v="UK and Britain"/>
        <s v="Spain"/>
        <s v="Germany"/>
        <s v="Japan"/>
        <s v="Australia"/>
        <s v="Sweden"/>
        <s v="Italy"/>
        <s v="Greece"/>
        <s v="Finland"/>
        <m/>
      </sharedItems>
    </cacheField>
    <cacheField name="Cparty" numFmtId="0">
      <sharedItems containsBlank="1"/>
    </cacheField>
    <cacheField name="username_posmgr" numFmtId="0">
      <sharedItems containsBlank="1" count="11">
        <s v="CORP\MFIALA"/>
        <s v="CORP\RDIPROSE"/>
        <s v="CORP\SBROOKS"/>
        <s v="CORP\NSTEPHA"/>
        <s v="CORP\SOH2"/>
        <s v="CORP\RREZAEI"/>
        <s v="CORP\JFONTAI"/>
        <s v="CORP\NPRICE2"/>
        <s v="CORP\SGOLDEN"/>
        <s v="CORP\IHERSHKO"/>
        <m/>
      </sharedItems>
    </cacheField>
    <cacheField name="Start" numFmtId="0">
      <sharedItems containsDate="1" containsString="0" containsBlank="1" minDate="1998-03-31T00:00:00" maxDate="2001-04-05T00:00:00"/>
    </cacheField>
    <cacheField name="End" numFmtId="0">
      <sharedItems containsDate="1" containsString="0" containsBlank="1" minDate="2000-11-30T00:00:00" maxDate="2011-03-01T00:00:00"/>
    </cacheField>
    <cacheField name="Ccy" numFmtId="0">
      <sharedItems containsBlank="1" count="4">
        <s v="USD"/>
        <s v="EUR"/>
        <s v="GBP"/>
        <m/>
      </sharedItems>
    </cacheField>
    <cacheField name="Notional" numFmtId="0">
      <sharedItems containsString="0" containsBlank="1" containsNumber="1" containsInteger="1" minValue="-730000000" maxValue="730000000"/>
    </cacheField>
    <cacheField name="Credit01" numFmtId="0">
      <sharedItems containsString="0" containsBlank="1" containsNumber="1" minValue="-22751.101314" maxValue="99999.993971999997"/>
    </cacheField>
    <cacheField name="fixed_rate" numFmtId="0">
      <sharedItems containsString="0" containsBlank="1" containsNumber="1" minValue="0.06" maxValue="19.5"/>
    </cacheField>
    <cacheField name="Opening Par Rate" numFmtId="0">
      <sharedItems containsString="0" containsBlank="1" containsNumber="1" minValue="-4.344189E-13" maxValue="2263.969599"/>
    </cacheField>
    <cacheField name="Closing Par Rate" numFmtId="0">
      <sharedItems containsString="0" containsBlank="1" containsNumber="1" minValue="0" maxValue="2252.0169340000002"/>
    </cacheField>
    <cacheField name="Implied Spd Move" numFmtId="0">
      <sharedItems containsString="0" containsBlank="1" containsNumber="1" minValue="-47.377517095945933" maxValue="31.612790463739771"/>
    </cacheField>
    <cacheField name="Credit Delta" numFmtId="0">
      <sharedItems containsString="0" containsBlank="1" containsNumber="1" minValue="-261215.919918" maxValue="261215.919918"/>
    </cacheField>
    <cacheField name="Theta" numFmtId="0">
      <sharedItems containsString="0" containsBlank="1" containsNumber="1" minValue="-18656.467457999999" maxValue="7607.2068839999993"/>
    </cacheField>
    <cacheField name="Cashflow" numFmtId="0">
      <sharedItems containsString="0" containsBlank="1" containsNumber="1" containsInteger="1" minValue="-12500" maxValue="7125" count="5">
        <n v="0"/>
        <n v="-12500"/>
        <n v="-7125"/>
        <n v="7125"/>
        <m/>
      </sharedItems>
    </cacheField>
    <cacheField name="Implied change in PV" numFmtId="0">
      <sharedItems containsString="0" containsBlank="1" containsNumber="1" minValue="-261215.919918" maxValue="261215.919918"/>
    </cacheField>
    <cacheField name="Opening PV" numFmtId="0">
      <sharedItems containsString="0" containsBlank="1" containsNumber="1" minValue="-8844975" maxValue="10237430"/>
    </cacheField>
    <cacheField name="Closing PV" numFmtId="0">
      <sharedItems containsString="0" containsBlank="1" containsNumber="1" minValue="-8860123" maxValue="10254010"/>
    </cacheField>
    <cacheField name="Actual P&amp;L" numFmtId="0">
      <sharedItems containsString="0" containsBlank="1" containsNumber="1" minValue="-261215.919918" maxValue="261215.919918"/>
    </cacheField>
    <cacheField name="Other" numFmtId="0">
      <sharedItems containsString="0" containsBlank="1" containsNumber="1" minValue="-11599.617467318916" maxValue="11599.617467318916"/>
    </cacheField>
    <cacheField name="Opening USD PV" numFmtId="0">
      <sharedItems containsString="0" containsBlank="1" containsNumber="1" minValue="-8844975" maxValue="10237430"/>
    </cacheField>
    <cacheField name="Closing USD PV" numFmtId="0">
      <sharedItems containsString="0" containsBlank="1" containsNumber="1" minValue="-8860123" maxValue="10254010"/>
    </cacheField>
    <cacheField name="Actual USD P&amp;L" numFmtId="0">
      <sharedItems containsString="0" containsBlank="1" containsNumber="1" minValue="-229216.96972804499" maxValue="229216.96972804499"/>
    </cacheField>
    <cacheField name="USDCashflow" numFmtId="0">
      <sharedItems containsString="0" containsBlank="1" containsNumber="1" containsInteger="1" minValue="-12500" maxValue="7125" count="4">
        <m/>
        <n v="-12500"/>
        <n v="-7125"/>
        <n v="7125"/>
      </sharedItems>
    </cacheField>
    <cacheField name="Undiversified VaR" numFmtId="0">
      <sharedItems containsString="0" containsBlank="1" containsNumber="1" minValue="-124856.62610251601" maxValue="124856.62610251601"/>
    </cacheField>
    <cacheField name="Total USD Cashflow" numFmtId="0">
      <sharedItems containsString="0" containsBlank="1" containsNumber="1" minValue="-1267000" maxValue="1267000"/>
    </cacheField>
    <cacheField name="LTD P&amp;L" numFmtId="0">
      <sharedItems containsString="0" containsBlank="1" containsNumber="1" minValue="-10127123" maxValue="11521010"/>
    </cacheField>
    <cacheField name="YTD P&amp;L" numFmtId="0">
      <sharedItems containsString="0" containsBlank="1" containsNumber="1" minValue="-1745207.6333329999" maxValue="1231946.8729389999"/>
    </cacheField>
    <cacheField name="QTD P&amp;L" numFmtId="0">
      <sharedItems containsString="0" containsBlank="1" containsNumber="1" minValue="-228095.71972804499" maxValue="228095.71972804499"/>
    </cacheField>
    <cacheField name="MTD P&amp;L" numFmtId="0">
      <sharedItems containsString="0" containsBlank="1" containsNumber="1" minValue="-228095.71972804499" maxValue="228095.71972804499"/>
    </cacheField>
    <cacheField name="Daily P&amp;L" numFmtId="0">
      <sharedItems containsString="0" containsBlank="1" containsNumber="1" minValue="-229216.96972804499" maxValue="229216.96972804499"/>
    </cacheField>
    <cacheField name="Tenor" numFmtId="0">
      <sharedItems containsBlank="1" count="9">
        <s v="4 Year"/>
        <s v="5 Year"/>
        <s v="1 Year"/>
        <s v="0 Year"/>
        <s v="3 Year"/>
        <s v="2 Year"/>
        <s v="6 Year"/>
        <s v="10 Year"/>
        <m/>
      </sharedItems>
    </cacheField>
    <cacheField name="S&amp;P Code 1" numFmtId="0">
      <sharedItems containsBlank="1" containsMixedTypes="1" containsNumber="1" containsInteger="1" minValue="1" maxValue="8" count="10">
        <s v="Code"/>
        <n v="8"/>
        <n v="4"/>
        <n v="6"/>
        <n v="5"/>
        <n v="7"/>
        <n v="3"/>
        <n v="1"/>
        <n v="2"/>
        <m/>
      </sharedItems>
    </cacheField>
    <cacheField name="S&amp;P Code 2" numFmtId="0">
      <sharedItems containsBlank="1" containsMixedTypes="1" containsNumber="1" containsInteger="1" minValue="9" maxValue="16" count="9">
        <n v="10"/>
        <s v="Code"/>
        <n v="12"/>
        <n v="9"/>
        <n v="16"/>
        <n v="14"/>
        <n v="11"/>
        <n v="15"/>
        <m/>
      </sharedItems>
    </cacheField>
    <cacheField name="Comb S&amp;P Code" numFmtId="0">
      <sharedItems containsBlank="1" containsMixedTypes="1" containsNumber="1" containsInteger="1" minValue="1" maxValue="16" count="17">
        <n v="10"/>
        <n v="8"/>
        <n v="4"/>
        <n v="12"/>
        <n v="9"/>
        <n v="6"/>
        <n v="5"/>
        <n v="16"/>
        <n v="14"/>
        <s v="Code"/>
        <n v="7"/>
        <n v="3"/>
        <n v="11"/>
        <n v="1"/>
        <n v="2"/>
        <n v="15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CHansjee" refreshedDate="36984.474988541668" createdVersion="1" recordCount="595" upgradeOnRefresh="1">
  <cacheSource type="worksheet">
    <worksheetSource ref="A1:AR596" sheet="DPR_detail"/>
  </cacheSource>
  <cacheFields count="44">
    <cacheField name="BO Ref" numFmtId="0">
      <sharedItems containsString="0" containsBlank="1" containsNumber="1" containsInteger="1" minValue="1" maxValue="1766"/>
    </cacheField>
    <cacheField name="trdnbr" numFmtId="0">
      <sharedItems containsString="0" containsBlank="1" containsNumber="1" containsInteger="1" minValue="2" maxValue="972"/>
    </cacheField>
    <cacheField name="Business" numFmtId="0">
      <sharedItems containsBlank="1" count="5">
        <s v="Credit"/>
        <s v="High Yield"/>
        <s v="Convert"/>
        <m/>
        <s v="Convertible" u="1"/>
      </sharedItems>
    </cacheField>
    <cacheField name="Book" numFmtId="0">
      <sharedItems containsBlank="1" count="13">
        <s v="Europe Credit Street"/>
        <s v="Portfolio 2"/>
        <s v="NorthAmerica Credit Street"/>
        <s v="NorthAmerica Credit Hedge"/>
        <s v="Europe Credit Internal hedge"/>
        <s v="NorthAmerica Debt Street"/>
        <s v="Enron Credit Basket Street"/>
        <s v="NorthAmerica Debt Credit Hdg"/>
        <s v="Europe Credit Debt hedge"/>
        <s v="NorthAmerica Cvt Credit Hdg"/>
        <s v="NorthAmerica Cvt Street"/>
        <s v="Enron Credit Basket Hedge"/>
        <m/>
      </sharedItems>
    </cacheField>
    <cacheField name="Issuer" numFmtId="0">
      <sharedItems containsBlank="1"/>
    </cacheField>
    <cacheField name="S&amp;P Rating" numFmtId="0">
      <sharedItems containsBlank="1" count="17">
        <s v="BBB-"/>
        <s v="BBB+"/>
        <s v="AA-"/>
        <s v="BB"/>
        <s v="BBB"/>
        <s v="A"/>
        <s v="A+"/>
        <s v="B-"/>
        <s v="B+"/>
        <s v="N/A"/>
        <s v="A-"/>
        <s v="AA"/>
        <s v="BB+"/>
        <s v="AAA"/>
        <s v="AA+"/>
        <s v="B"/>
        <m/>
      </sharedItems>
    </cacheField>
    <cacheField name="Industry" numFmtId="0">
      <sharedItems containsBlank="1" count="12">
        <s v="Basic Materials"/>
        <s v="Consumer, Non-cyclical"/>
        <s v="Financial"/>
        <s v="Utilities"/>
        <s v="Communications"/>
        <s v="Energy"/>
        <s v="Consumer, Cyclical"/>
        <s v="Technology"/>
        <s v="Industrial"/>
        <s v="Government"/>
        <m/>
        <s v="Diversified"/>
      </sharedItems>
    </cacheField>
    <cacheField name="Country" numFmtId="0">
      <sharedItems containsBlank="1" count="16">
        <s v="Canada"/>
        <s v="Switzerland"/>
        <s v="Netherlands"/>
        <s v="United States"/>
        <s v="France"/>
        <s v="Singapore"/>
        <s v="UK and Britain"/>
        <s v="Spain"/>
        <s v="Germany"/>
        <s v="Japan"/>
        <s v="Australia"/>
        <s v="Sweden"/>
        <s v="Italy"/>
        <s v="Greece"/>
        <s v="Finland"/>
        <m/>
      </sharedItems>
    </cacheField>
    <cacheField name="Cparty" numFmtId="0">
      <sharedItems containsBlank="1"/>
    </cacheField>
    <cacheField name="username_posmgr" numFmtId="0">
      <sharedItems containsBlank="1" count="11">
        <s v="CORP\MFIALA"/>
        <s v="CORP\RDIPROSE"/>
        <s v="CORP\SBROOKS"/>
        <s v="CORP\NSTEPHA"/>
        <s v="CORP\SOH2"/>
        <s v="CORP\RREZAEI"/>
        <s v="CORP\JFONTAI"/>
        <s v="CORP\NPRICE2"/>
        <s v="CORP\SGOLDEN"/>
        <s v="CORP\IHERSHKO"/>
        <m/>
      </sharedItems>
    </cacheField>
    <cacheField name="Start" numFmtId="0">
      <sharedItems containsDate="1" containsString="0" containsBlank="1" minDate="1998-03-31T00:00:00" maxDate="2001-04-05T00:00:00"/>
    </cacheField>
    <cacheField name="End" numFmtId="0">
      <sharedItems containsDate="1" containsString="0" containsBlank="1" minDate="2000-11-30T00:00:00" maxDate="2011-03-01T00:00:00"/>
    </cacheField>
    <cacheField name="Ccy" numFmtId="0">
      <sharedItems containsBlank="1" count="4">
        <s v="USD"/>
        <s v="EUR"/>
        <s v="GBP"/>
        <m/>
      </sharedItems>
    </cacheField>
    <cacheField name="Notional" numFmtId="0">
      <sharedItems containsString="0" containsBlank="1" containsNumber="1" containsInteger="1" minValue="-730000000" maxValue="730000000"/>
    </cacheField>
    <cacheField name="Credit01" numFmtId="0">
      <sharedItems containsString="0" containsBlank="1" containsNumber="1" minValue="-22751.101314" maxValue="99999.993971999997"/>
    </cacheField>
    <cacheField name="fixed_rate" numFmtId="0">
      <sharedItems containsString="0" containsBlank="1" containsNumber="1" minValue="0.06" maxValue="19.5"/>
    </cacheField>
    <cacheField name="Opening Par Rate" numFmtId="0">
      <sharedItems containsString="0" containsBlank="1" containsNumber="1" minValue="-4.344189E-13" maxValue="2263.969599"/>
    </cacheField>
    <cacheField name="Closing Par Rate" numFmtId="0">
      <sharedItems containsString="0" containsBlank="1" containsNumber="1" minValue="0" maxValue="2252.0169340000002"/>
    </cacheField>
    <cacheField name="Implied Spd Move" numFmtId="0">
      <sharedItems containsString="0" containsBlank="1" containsNumber="1" minValue="-47.377517095945933" maxValue="31.612790463739771"/>
    </cacheField>
    <cacheField name="Credit Delta" numFmtId="0">
      <sharedItems containsString="0" containsBlank="1" containsNumber="1" minValue="-261215.919918" maxValue="261215.919918"/>
    </cacheField>
    <cacheField name="Theta" numFmtId="0">
      <sharedItems containsString="0" containsBlank="1" containsNumber="1" minValue="-18656.467457999999" maxValue="7607.2068839999993"/>
    </cacheField>
    <cacheField name="Cashflow" numFmtId="0">
      <sharedItems containsString="0" containsBlank="1" containsNumber="1" containsInteger="1" minValue="-12500" maxValue="7125" count="5">
        <n v="0"/>
        <n v="-12500"/>
        <n v="-7125"/>
        <n v="7125"/>
        <m/>
      </sharedItems>
    </cacheField>
    <cacheField name="Implied change in PV" numFmtId="0">
      <sharedItems containsString="0" containsBlank="1" containsNumber="1" minValue="-261215.919918" maxValue="261215.919918"/>
    </cacheField>
    <cacheField name="Opening PV" numFmtId="0">
      <sharedItems containsString="0" containsBlank="1" containsNumber="1" minValue="-8844975" maxValue="10237430"/>
    </cacheField>
    <cacheField name="Closing PV" numFmtId="0">
      <sharedItems containsString="0" containsBlank="1" containsNumber="1" minValue="-8860123" maxValue="10254010"/>
    </cacheField>
    <cacheField name="Actual P&amp;L" numFmtId="0">
      <sharedItems containsString="0" containsBlank="1" containsNumber="1" minValue="-261215.919918" maxValue="261215.919918"/>
    </cacheField>
    <cacheField name="Other" numFmtId="0">
      <sharedItems containsString="0" containsBlank="1" containsNumber="1" minValue="-11599.617467318916" maxValue="11599.617467318916"/>
    </cacheField>
    <cacheField name="Opening USD PV" numFmtId="0">
      <sharedItems containsString="0" containsBlank="1" containsNumber="1" minValue="-8844975" maxValue="10237430"/>
    </cacheField>
    <cacheField name="Closing USD PV" numFmtId="0">
      <sharedItems containsString="0" containsBlank="1" containsNumber="1" minValue="-8860123" maxValue="10254010"/>
    </cacheField>
    <cacheField name="Actual USD P&amp;L" numFmtId="0">
      <sharedItems containsString="0" containsBlank="1" containsNumber="1" minValue="-229216.96972804499" maxValue="229216.96972804499"/>
    </cacheField>
    <cacheField name="USDCashflow" numFmtId="0">
      <sharedItems containsString="0" containsBlank="1" containsNumber="1" containsInteger="1" minValue="-12500" maxValue="7125" count="4">
        <m/>
        <n v="-12500"/>
        <n v="-7125"/>
        <n v="7125"/>
      </sharedItems>
    </cacheField>
    <cacheField name="Undiversified VaR" numFmtId="0">
      <sharedItems containsString="0" containsBlank="1" containsNumber="1" minValue="-124856.62610251601" maxValue="124856.62610251601"/>
    </cacheField>
    <cacheField name="Total USD Cashflow" numFmtId="0">
      <sharedItems containsString="0" containsBlank="1" containsNumber="1" minValue="-1267000" maxValue="1267000"/>
    </cacheField>
    <cacheField name="LTD P&amp;L" numFmtId="0">
      <sharedItems containsString="0" containsBlank="1" containsNumber="1" minValue="-10127123" maxValue="11521010"/>
    </cacheField>
    <cacheField name="YTD P&amp;L" numFmtId="0">
      <sharedItems containsString="0" containsBlank="1" containsNumber="1" minValue="-1745207.6333329999" maxValue="1231946.8729389999"/>
    </cacheField>
    <cacheField name="QTD P&amp;L" numFmtId="0">
      <sharedItems containsString="0" containsBlank="1" containsNumber="1" minValue="-228095.71972804499" maxValue="228095.71972804499"/>
    </cacheField>
    <cacheField name="MTD P&amp;L" numFmtId="0">
      <sharedItems containsString="0" containsBlank="1" containsNumber="1" minValue="-228095.71972804499" maxValue="228095.71972804499"/>
    </cacheField>
    <cacheField name="Daily P&amp;L" numFmtId="0">
      <sharedItems containsString="0" containsBlank="1" containsNumber="1" minValue="-229216.96972804499" maxValue="229216.96972804499"/>
    </cacheField>
    <cacheField name="Tenor" numFmtId="0">
      <sharedItems containsBlank="1" count="9">
        <s v="4 Year"/>
        <s v="5 Year"/>
        <s v="1 Year"/>
        <s v="0 Year"/>
        <s v="3 Year"/>
        <s v="2 Year"/>
        <s v="6 Year"/>
        <s v="10 Year"/>
        <m/>
      </sharedItems>
    </cacheField>
    <cacheField name="S&amp;P Code 1" numFmtId="0">
      <sharedItems containsBlank="1" containsMixedTypes="1" containsNumber="1" containsInteger="1" minValue="1" maxValue="8" count="10">
        <s v="Code"/>
        <n v="8"/>
        <n v="4"/>
        <n v="6"/>
        <n v="5"/>
        <n v="7"/>
        <n v="3"/>
        <n v="1"/>
        <n v="2"/>
        <m/>
      </sharedItems>
    </cacheField>
    <cacheField name="S&amp;P Code 2" numFmtId="0">
      <sharedItems containsBlank="1" containsMixedTypes="1" containsNumber="1" containsInteger="1" minValue="9" maxValue="16" count="9">
        <n v="10"/>
        <s v="Code"/>
        <n v="12"/>
        <n v="9"/>
        <n v="16"/>
        <n v="14"/>
        <n v="11"/>
        <n v="15"/>
        <m/>
      </sharedItems>
    </cacheField>
    <cacheField name="Comb S&amp;P Code" numFmtId="0">
      <sharedItems containsBlank="1" containsMixedTypes="1" containsNumber="1" containsInteger="1" minValue="1" maxValue="16" count="17">
        <n v="10"/>
        <n v="8"/>
        <n v="4"/>
        <n v="12"/>
        <n v="9"/>
        <n v="6"/>
        <n v="5"/>
        <n v="16"/>
        <n v="14"/>
        <s v="Code"/>
        <n v="7"/>
        <n v="3"/>
        <n v="11"/>
        <n v="1"/>
        <n v="2"/>
        <n v="15"/>
        <m/>
      </sharedItems>
    </cacheField>
    <cacheField name="WTD P&amp;L" numFmtId="0">
      <sharedItems containsString="0" containsBlank="1" containsNumber="1" minValue="-2477778" maxValue="2477778"/>
    </cacheField>
    <cacheField name="WTD SPREAD CHANGE" numFmtId="0">
      <sharedItems containsString="0" containsBlank="1" containsNumber="1" minValue="-134.60931600000001" maxValue="704.616101999999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refreshedBy="CHansjee" refreshedDate="36983.852315046293" createdVersion="1" recordCount="596" upgradeOnRefresh="1">
  <cacheSource type="worksheet">
    <worksheetSource ref="A1:AR597" sheet="DPR_detail"/>
  </cacheSource>
  <cacheFields count="44">
    <cacheField name="BO Ref" numFmtId="0">
      <sharedItems containsString="0" containsBlank="1" containsNumber="1" containsInteger="1" minValue="1" maxValue="1766"/>
    </cacheField>
    <cacheField name="trdnbr" numFmtId="0">
      <sharedItems containsString="0" containsBlank="1" containsNumber="1" containsInteger="1" minValue="2" maxValue="972"/>
    </cacheField>
    <cacheField name="Business" numFmtId="0">
      <sharedItems containsBlank="1" count="4">
        <s v="Credit"/>
        <s v="High Yield"/>
        <s v="Convert"/>
        <m/>
      </sharedItems>
    </cacheField>
    <cacheField name="Book" numFmtId="0">
      <sharedItems containsBlank="1" count="13">
        <s v="Europe Credit Street"/>
        <s v="Portfolio 2"/>
        <s v="NorthAmerica Credit Street"/>
        <s v="NorthAmerica Credit Hedge"/>
        <s v="Europe Credit Internal hedge"/>
        <s v="NorthAmerica Debt Street"/>
        <s v="Enron Credit Basket Street"/>
        <s v="NorthAmerica Debt Credit Hdg"/>
        <s v="Europe Credit Debt hedge"/>
        <s v="NorthAmerica Cvt Credit Hdg"/>
        <s v="NorthAmerica Cvt Street"/>
        <s v="Enron Credit Basket Hedge"/>
        <m/>
      </sharedItems>
    </cacheField>
    <cacheField name="Issuer" numFmtId="0">
      <sharedItems containsBlank="1"/>
    </cacheField>
    <cacheField name="S&amp;P Rating" numFmtId="0">
      <sharedItems containsBlank="1" count="17">
        <s v="BBB-"/>
        <s v="BBB+"/>
        <s v="AA-"/>
        <s v="BB"/>
        <s v="BBB"/>
        <s v="A"/>
        <s v="A+"/>
        <s v="B-"/>
        <s v="B+"/>
        <s v="N/A"/>
        <s v="A-"/>
        <s v="AA"/>
        <s v="BB+"/>
        <s v="AAA"/>
        <s v="AA+"/>
        <s v="B"/>
        <m/>
      </sharedItems>
    </cacheField>
    <cacheField name="Industry" numFmtId="0">
      <sharedItems containsBlank="1" count="12">
        <s v="Basic Materials"/>
        <s v="Consumer, Non-cyclical"/>
        <s v="Financial"/>
        <s v="Utilities"/>
        <s v="Communications"/>
        <s v="Energy"/>
        <s v="Consumer, Cyclical"/>
        <s v="Technology"/>
        <s v="Industrial"/>
        <s v="Government"/>
        <m/>
        <s v="Diversified"/>
      </sharedItems>
    </cacheField>
    <cacheField name="Country" numFmtId="0">
      <sharedItems containsBlank="1" count="16">
        <s v="Canada"/>
        <s v="Switzerland"/>
        <s v="Netherlands"/>
        <s v="United States"/>
        <s v="France"/>
        <s v="Singapore"/>
        <s v="UK and Britain"/>
        <s v="Spain"/>
        <s v="Germany"/>
        <s v="Japan"/>
        <s v="Australia"/>
        <s v="Sweden"/>
        <s v="Italy"/>
        <s v="Greece"/>
        <s v="Finland"/>
        <m/>
      </sharedItems>
    </cacheField>
    <cacheField name="Cparty" numFmtId="0">
      <sharedItems containsBlank="1"/>
    </cacheField>
    <cacheField name="username_posmgr" numFmtId="0">
      <sharedItems containsBlank="1" count="11">
        <s v="CORP\MFIALA"/>
        <s v="CORP\RDIPROSE"/>
        <s v="CORP\SBROOKS"/>
        <s v="CORP\NSTEPHA"/>
        <s v="CORP\SOH2"/>
        <s v="CORP\RREZAEI"/>
        <s v="CORP\JFONTAI"/>
        <s v="CORP\NPRICE2"/>
        <s v="CORP\SGOLDEN"/>
        <s v="CORP\IHERSHKO"/>
        <m/>
      </sharedItems>
    </cacheField>
    <cacheField name="Start" numFmtId="0">
      <sharedItems containsDate="1" containsString="0" containsBlank="1" minDate="1998-03-31T00:00:00" maxDate="2001-04-05T00:00:00"/>
    </cacheField>
    <cacheField name="End" numFmtId="0">
      <sharedItems containsDate="1" containsString="0" containsBlank="1" minDate="2000-11-30T00:00:00" maxDate="2011-03-01T00:00:00"/>
    </cacheField>
    <cacheField name="Ccy" numFmtId="0">
      <sharedItems containsBlank="1" count="4">
        <s v="USD"/>
        <s v="EUR"/>
        <s v="GBP"/>
        <m/>
      </sharedItems>
    </cacheField>
    <cacheField name="Notional" numFmtId="0">
      <sharedItems containsString="0" containsBlank="1" containsNumber="1" containsInteger="1" minValue="-730000000" maxValue="730000000"/>
    </cacheField>
    <cacheField name="Credit01" numFmtId="0">
      <sharedItems containsString="0" containsBlank="1" containsNumber="1" minValue="-22751.101314" maxValue="22751.101314"/>
    </cacheField>
    <cacheField name="fixed_rate" numFmtId="0">
      <sharedItems containsString="0" containsBlank="1" containsNumber="1" minValue="0.06" maxValue="19.5"/>
    </cacheField>
    <cacheField name="Opening Par Rate" numFmtId="0">
      <sharedItems containsString="0" containsBlank="1" containsNumber="1" minValue="-4.344189E-13" maxValue="2263.969599"/>
    </cacheField>
    <cacheField name="Closing Par Rate" numFmtId="0">
      <sharedItems containsString="0" containsBlank="1" containsNumber="1" minValue="0" maxValue="2252.0169340000002"/>
    </cacheField>
    <cacheField name="Implied Spd Move" numFmtId="0">
      <sharedItems containsString="0" containsBlank="1" containsNumber="1" minValue="-47.377517095945933" maxValue="31.612790463739771"/>
    </cacheField>
    <cacheField name="Credit Delta" numFmtId="0">
      <sharedItems containsString="0" containsBlank="1" containsNumber="1" minValue="-261215.919918" maxValue="261215.919918"/>
    </cacheField>
    <cacheField name="Theta" numFmtId="0">
      <sharedItems containsString="0" containsBlank="1" containsNumber="1" minValue="-18656.467457999999" maxValue="7607.2068839999993"/>
    </cacheField>
    <cacheField name="Cashflow" numFmtId="0">
      <sharedItems containsString="0" containsBlank="1" containsNumber="1" containsInteger="1" minValue="-12500" maxValue="7125" count="5">
        <n v="0"/>
        <n v="-12500"/>
        <n v="-7125"/>
        <n v="7125"/>
        <m/>
      </sharedItems>
    </cacheField>
    <cacheField name="Implied change in PV" numFmtId="0">
      <sharedItems containsString="0" containsBlank="1" containsNumber="1" minValue="-261215.919918" maxValue="261215.919918"/>
    </cacheField>
    <cacheField name="Opening PV" numFmtId="0">
      <sharedItems containsString="0" containsBlank="1" containsNumber="1" minValue="-8844975" maxValue="10237430"/>
    </cacheField>
    <cacheField name="Closing PV" numFmtId="0">
      <sharedItems containsString="0" containsBlank="1" containsNumber="1" minValue="-8860123" maxValue="10254010"/>
    </cacheField>
    <cacheField name="Actual P&amp;L" numFmtId="0">
      <sharedItems containsString="0" containsBlank="1" containsNumber="1" minValue="-261215.919918" maxValue="261215.919918"/>
    </cacheField>
    <cacheField name="Other" numFmtId="0">
      <sharedItems containsString="0" containsBlank="1" containsNumber="1" minValue="-11599.617467318916" maxValue="11599.617467318916"/>
    </cacheField>
    <cacheField name="Opening USD PV" numFmtId="0">
      <sharedItems containsString="0" containsBlank="1" containsNumber="1" minValue="-8844975" maxValue="10237430"/>
    </cacheField>
    <cacheField name="Closing USD PV" numFmtId="0">
      <sharedItems containsString="0" containsBlank="1" containsNumber="1" minValue="-8860123" maxValue="10254010"/>
    </cacheField>
    <cacheField name="Actual USD P&amp;L" numFmtId="0">
      <sharedItems containsString="0" containsBlank="1" containsNumber="1" minValue="-229216.96972804499" maxValue="229216.96972804499"/>
    </cacheField>
    <cacheField name="USDCashflow" numFmtId="0">
      <sharedItems containsString="0" containsBlank="1" containsNumber="1" containsInteger="1" minValue="-12500" maxValue="7125" count="4">
        <m/>
        <n v="-12500"/>
        <n v="-7125"/>
        <n v="7125"/>
      </sharedItems>
    </cacheField>
    <cacheField name="Undiversified VaR" numFmtId="0">
      <sharedItems containsString="0" containsBlank="1" containsNumber="1" minValue="-124856.62610251601" maxValue="124856.62610251601"/>
    </cacheField>
    <cacheField name="Total USD Cashflow" numFmtId="0">
      <sharedItems containsString="0" containsBlank="1" containsNumber="1" minValue="-1267000" maxValue="1267000"/>
    </cacheField>
    <cacheField name="LTD P&amp;L" numFmtId="0">
      <sharedItems containsString="0" containsBlank="1" containsNumber="1" minValue="-10127123" maxValue="11521010"/>
    </cacheField>
    <cacheField name="YTD P&amp;L" numFmtId="0">
      <sharedItems containsString="0" containsBlank="1" containsNumber="1" minValue="-1745207.6333329999" maxValue="1231946.8729389999"/>
    </cacheField>
    <cacheField name="QTD P&amp;L" numFmtId="0">
      <sharedItems containsString="0" containsBlank="1" containsNumber="1" minValue="-228095.71972804499" maxValue="961203.36576299998"/>
    </cacheField>
    <cacheField name="MTD P&amp;L" numFmtId="0">
      <sharedItems containsString="0" containsBlank="1" containsNumber="1" minValue="-228095.71972804499" maxValue="228095.71972804499"/>
    </cacheField>
    <cacheField name="Daily P&amp;L" numFmtId="0">
      <sharedItems containsString="0" containsBlank="1" containsNumber="1" minValue="-229216.96972804499" maxValue="229216.96972804499"/>
    </cacheField>
    <cacheField name="Tenor" numFmtId="0">
      <sharedItems containsBlank="1" count="9">
        <s v="4 Year"/>
        <s v="5 Year"/>
        <s v="1 Year"/>
        <s v="0 Year"/>
        <s v="3 Year"/>
        <s v="2 Year"/>
        <s v="6 Year"/>
        <s v="10 Year"/>
        <m/>
      </sharedItems>
    </cacheField>
    <cacheField name="S&amp;P Code 1" numFmtId="0">
      <sharedItems containsBlank="1" containsMixedTypes="1" containsNumber="1" containsInteger="1" minValue="1" maxValue="8" count="10">
        <s v="Code"/>
        <n v="8"/>
        <n v="4"/>
        <n v="6"/>
        <n v="5"/>
        <n v="7"/>
        <n v="3"/>
        <n v="1"/>
        <n v="2"/>
        <m/>
      </sharedItems>
    </cacheField>
    <cacheField name="S&amp;P Code 2" numFmtId="0">
      <sharedItems containsBlank="1" containsMixedTypes="1" containsNumber="1" containsInteger="1" minValue="9" maxValue="16" count="9">
        <n v="10"/>
        <s v="Code"/>
        <n v="12"/>
        <n v="9"/>
        <n v="16"/>
        <n v="14"/>
        <n v="11"/>
        <n v="15"/>
        <m/>
      </sharedItems>
    </cacheField>
    <cacheField name="Comb S&amp;P Code" numFmtId="0">
      <sharedItems containsBlank="1" containsMixedTypes="1" containsNumber="1" containsInteger="1" minValue="1" maxValue="16" count="17">
        <n v="10"/>
        <n v="8"/>
        <n v="4"/>
        <n v="12"/>
        <n v="9"/>
        <n v="6"/>
        <n v="5"/>
        <n v="16"/>
        <n v="14"/>
        <s v="Code"/>
        <n v="7"/>
        <n v="3"/>
        <n v="11"/>
        <n v="1"/>
        <n v="2"/>
        <n v="15"/>
        <m/>
      </sharedItems>
    </cacheField>
    <cacheField name="WTD P&amp;L" numFmtId="0">
      <sharedItems containsString="0" containsBlank="1" containsNumber="1" minValue="-2477778" maxValue="2477778"/>
    </cacheField>
    <cacheField name="WTD SPREAD CHANGE" numFmtId="0">
      <sharedItems containsString="0" containsBlank="1" containsNumber="1" minValue="-134.60931600000001" maxValue="704.616101999999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refreshedBy="CHansjee" refreshedDate="36983.852273611112" createdVersion="1" recordCount="599" upgradeOnRefresh="1">
  <cacheSource type="worksheet">
    <worksheetSource ref="A1:AR600" sheet="DPR_detail"/>
  </cacheSource>
  <cacheFields count="44">
    <cacheField name="BO Ref" numFmtId="0">
      <sharedItems containsString="0" containsBlank="1" containsNumber="1" containsInteger="1" minValue="1" maxValue="1766"/>
    </cacheField>
    <cacheField name="trdnbr" numFmtId="0">
      <sharedItems containsString="0" containsBlank="1" containsNumber="1" containsInteger="1" minValue="2" maxValue="972"/>
    </cacheField>
    <cacheField name="Business" numFmtId="0">
      <sharedItems containsBlank="1" count="4">
        <s v="Credit"/>
        <s v="High Yield"/>
        <s v="Convert"/>
        <m/>
      </sharedItems>
    </cacheField>
    <cacheField name="Book" numFmtId="0">
      <sharedItems containsBlank="1" count="13">
        <s v="Europe Credit Street"/>
        <s v="Portfolio 2"/>
        <s v="NorthAmerica Credit Street"/>
        <s v="NorthAmerica Credit Hedge"/>
        <s v="Europe Credit Internal hedge"/>
        <s v="NorthAmerica Debt Street"/>
        <s v="Enron Credit Basket Street"/>
        <s v="NorthAmerica Debt Credit Hdg"/>
        <s v="Europe Credit Debt hedge"/>
        <s v="NorthAmerica Cvt Credit Hdg"/>
        <s v="NorthAmerica Cvt Street"/>
        <s v="Enron Credit Basket Hedge"/>
        <m/>
      </sharedItems>
    </cacheField>
    <cacheField name="Issuer" numFmtId="0">
      <sharedItems containsBlank="1"/>
    </cacheField>
    <cacheField name="S&amp;P Rating" numFmtId="0">
      <sharedItems containsBlank="1" count="17">
        <s v="BBB-"/>
        <s v="BBB+"/>
        <s v="AA-"/>
        <s v="BB"/>
        <s v="BBB"/>
        <s v="A"/>
        <s v="A+"/>
        <s v="B-"/>
        <s v="B+"/>
        <s v="N/A"/>
        <s v="A-"/>
        <s v="AA"/>
        <s v="BB+"/>
        <s v="AAA"/>
        <s v="AA+"/>
        <s v="B"/>
        <m/>
      </sharedItems>
    </cacheField>
    <cacheField name="Industry" numFmtId="0">
      <sharedItems containsBlank="1" count="12">
        <s v="Basic Materials"/>
        <s v="Consumer, Non-cyclical"/>
        <s v="Financial"/>
        <s v="Utilities"/>
        <s v="Communications"/>
        <s v="Energy"/>
        <s v="Consumer, Cyclical"/>
        <s v="Technology"/>
        <s v="Industrial"/>
        <s v="Government"/>
        <m/>
        <s v="Diversified"/>
      </sharedItems>
    </cacheField>
    <cacheField name="Country" numFmtId="0">
      <sharedItems containsBlank="1" count="16">
        <s v="Canada"/>
        <s v="Switzerland"/>
        <s v="Netherlands"/>
        <s v="United States"/>
        <s v="France"/>
        <s v="Singapore"/>
        <s v="UK and Britain"/>
        <s v="Spain"/>
        <s v="Germany"/>
        <s v="Japan"/>
        <s v="Australia"/>
        <s v="Sweden"/>
        <s v="Italy"/>
        <s v="Greece"/>
        <s v="Finland"/>
        <m/>
      </sharedItems>
    </cacheField>
    <cacheField name="Cparty" numFmtId="0">
      <sharedItems containsBlank="1"/>
    </cacheField>
    <cacheField name="username_posmgr" numFmtId="0">
      <sharedItems containsBlank="1" count="11">
        <s v="CORP\MFIALA"/>
        <s v="CORP\RDIPROSE"/>
        <s v="CORP\SBROOKS"/>
        <s v="CORP\NSTEPHA"/>
        <s v="CORP\SOH2"/>
        <s v="CORP\RREZAEI"/>
        <s v="CORP\JFONTAI"/>
        <s v="CORP\NPRICE2"/>
        <s v="CORP\SGOLDEN"/>
        <s v="CORP\IHERSHKO"/>
        <m/>
      </sharedItems>
    </cacheField>
    <cacheField name="Start" numFmtId="0">
      <sharedItems containsDate="1" containsString="0" containsBlank="1" minDate="1998-03-31T00:00:00" maxDate="2001-04-05T00:00:00"/>
    </cacheField>
    <cacheField name="End" numFmtId="0">
      <sharedItems containsDate="1" containsString="0" containsBlank="1" minDate="2000-11-30T00:00:00" maxDate="2011-03-01T00:00:00"/>
    </cacheField>
    <cacheField name="Ccy" numFmtId="0">
      <sharedItems containsBlank="1" count="4">
        <s v="USD"/>
        <s v="EUR"/>
        <s v="GBP"/>
        <m/>
      </sharedItems>
    </cacheField>
    <cacheField name="Notional" numFmtId="0">
      <sharedItems containsString="0" containsBlank="1" containsNumber="1" containsInteger="1" minValue="-730000000" maxValue="730000000"/>
    </cacheField>
    <cacheField name="Credit01" numFmtId="0">
      <sharedItems containsString="0" containsBlank="1" containsNumber="1" minValue="-22751.101314" maxValue="22751.101314"/>
    </cacheField>
    <cacheField name="fixed_rate" numFmtId="0">
      <sharedItems containsString="0" containsBlank="1" containsNumber="1" minValue="0.06" maxValue="19.5"/>
    </cacheField>
    <cacheField name="Opening Par Rate" numFmtId="0">
      <sharedItems containsString="0" containsBlank="1" containsNumber="1" minValue="-4.344189E-13" maxValue="2263.969599"/>
    </cacheField>
    <cacheField name="Closing Par Rate" numFmtId="0">
      <sharedItems containsString="0" containsBlank="1" containsNumber="1" minValue="0" maxValue="2252.0169340000002"/>
    </cacheField>
    <cacheField name="Implied Spd Move" numFmtId="0">
      <sharedItems containsString="0" containsBlank="1" containsNumber="1" minValue="-47.377517095945933" maxValue="31.612790463739771"/>
    </cacheField>
    <cacheField name="Credit Delta" numFmtId="0">
      <sharedItems containsString="0" containsBlank="1" containsNumber="1" minValue="-261215.919918" maxValue="261215.919918"/>
    </cacheField>
    <cacheField name="Theta" numFmtId="0">
      <sharedItems containsString="0" containsBlank="1" containsNumber="1" minValue="-18656.467457999999" maxValue="7607.2068839999993"/>
    </cacheField>
    <cacheField name="Cashflow" numFmtId="0">
      <sharedItems containsString="0" containsBlank="1" containsNumber="1" containsInteger="1" minValue="-12500" maxValue="7125" count="5">
        <n v="0"/>
        <n v="-12500"/>
        <n v="-7125"/>
        <n v="7125"/>
        <m/>
      </sharedItems>
    </cacheField>
    <cacheField name="Implied change in PV" numFmtId="0">
      <sharedItems containsString="0" containsBlank="1" containsNumber="1" minValue="-261215.919918" maxValue="261215.919918"/>
    </cacheField>
    <cacheField name="Opening PV" numFmtId="0">
      <sharedItems containsString="0" containsBlank="1" containsNumber="1" minValue="-8844975" maxValue="10237430"/>
    </cacheField>
    <cacheField name="Closing PV" numFmtId="0">
      <sharedItems containsString="0" containsBlank="1" containsNumber="1" minValue="-8860123" maxValue="10254010"/>
    </cacheField>
    <cacheField name="Actual P&amp;L" numFmtId="0">
      <sharedItems containsString="0" containsBlank="1" containsNumber="1" minValue="-261215.919918" maxValue="261215.919918"/>
    </cacheField>
    <cacheField name="Other" numFmtId="0">
      <sharedItems containsString="0" containsBlank="1" containsNumber="1" minValue="-11599.617467318916" maxValue="11599.617467318916"/>
    </cacheField>
    <cacheField name="Opening USD PV" numFmtId="0">
      <sharedItems containsString="0" containsBlank="1" containsNumber="1" minValue="-8844975" maxValue="10237430"/>
    </cacheField>
    <cacheField name="Closing USD PV" numFmtId="0">
      <sharedItems containsString="0" containsBlank="1" containsNumber="1" minValue="-8860123" maxValue="10254010"/>
    </cacheField>
    <cacheField name="Actual USD P&amp;L" numFmtId="0">
      <sharedItems containsString="0" containsBlank="1" containsNumber="1" minValue="-229216.96972804499" maxValue="229216.96972804499"/>
    </cacheField>
    <cacheField name="USDCashflow" numFmtId="0">
      <sharedItems containsString="0" containsBlank="1" containsNumber="1" containsInteger="1" minValue="-12500" maxValue="7125" count="4">
        <m/>
        <n v="-12500"/>
        <n v="-7125"/>
        <n v="7125"/>
      </sharedItems>
    </cacheField>
    <cacheField name="Undiversified VaR" numFmtId="0">
      <sharedItems containsString="0" containsBlank="1" containsNumber="1" minValue="-124856.62610251601" maxValue="124856.62610251601"/>
    </cacheField>
    <cacheField name="Total USD Cashflow" numFmtId="0">
      <sharedItems containsString="0" containsBlank="1" containsNumber="1" minValue="-1267000" maxValue="1267000"/>
    </cacheField>
    <cacheField name="LTD P&amp;L" numFmtId="0">
      <sharedItems containsString="0" containsBlank="1" containsNumber="1" minValue="-10127123" maxValue="11521010"/>
    </cacheField>
    <cacheField name="YTD P&amp;L" numFmtId="0">
      <sharedItems containsString="0" containsBlank="1" containsNumber="1" minValue="-1745207.6333329999" maxValue="1231946.8729389999"/>
    </cacheField>
    <cacheField name="QTD P&amp;L" numFmtId="0">
      <sharedItems containsString="0" containsBlank="1" containsNumber="1" minValue="-228095.71972804499" maxValue="961203.36576299998"/>
    </cacheField>
    <cacheField name="MTD P&amp;L" numFmtId="0">
      <sharedItems containsString="0" containsBlank="1" containsNumber="1" minValue="-228095.71972804499" maxValue="228095.71972804499"/>
    </cacheField>
    <cacheField name="Daily P&amp;L" numFmtId="0">
      <sharedItems containsString="0" containsBlank="1" containsNumber="1" minValue="-229216.96972804499" maxValue="229216.96972804499"/>
    </cacheField>
    <cacheField name="Tenor" numFmtId="0">
      <sharedItems containsBlank="1" count="9">
        <s v="4 Year"/>
        <s v="5 Year"/>
        <s v="1 Year"/>
        <s v="0 Year"/>
        <s v="3 Year"/>
        <s v="2 Year"/>
        <s v="6 Year"/>
        <s v="10 Year"/>
        <m/>
      </sharedItems>
    </cacheField>
    <cacheField name="S&amp;P Code 1" numFmtId="0">
      <sharedItems containsBlank="1" containsMixedTypes="1" containsNumber="1" containsInteger="1" minValue="1" maxValue="8" count="10">
        <s v="Code"/>
        <n v="8"/>
        <n v="4"/>
        <n v="6"/>
        <n v="5"/>
        <n v="7"/>
        <n v="3"/>
        <n v="1"/>
        <n v="2"/>
        <m/>
      </sharedItems>
    </cacheField>
    <cacheField name="S&amp;P Code 2" numFmtId="0">
      <sharedItems containsBlank="1" containsMixedTypes="1" containsNumber="1" containsInteger="1" minValue="9" maxValue="16" count="9">
        <n v="10"/>
        <s v="Code"/>
        <n v="12"/>
        <n v="9"/>
        <n v="16"/>
        <n v="14"/>
        <n v="11"/>
        <n v="15"/>
        <m/>
      </sharedItems>
    </cacheField>
    <cacheField name="Comb S&amp;P Code" numFmtId="0">
      <sharedItems containsBlank="1" containsMixedTypes="1" containsNumber="1" containsInteger="1" minValue="1" maxValue="16" count="17">
        <n v="10"/>
        <n v="8"/>
        <n v="4"/>
        <n v="12"/>
        <n v="9"/>
        <n v="6"/>
        <n v="5"/>
        <n v="16"/>
        <n v="14"/>
        <s v="Code"/>
        <n v="7"/>
        <n v="3"/>
        <n v="11"/>
        <n v="1"/>
        <n v="2"/>
        <n v="15"/>
        <m/>
      </sharedItems>
    </cacheField>
    <cacheField name="WTD P&amp;L" numFmtId="0">
      <sharedItems containsString="0" containsBlank="1" containsNumber="1" minValue="-2477778" maxValue="2477778"/>
    </cacheField>
    <cacheField name="WTD SPREAD CHANGE" numFmtId="0">
      <sharedItems containsString="0" containsBlank="1" containsNumber="1" minValue="-134.60931600000001" maxValue="704.616101999999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refreshedBy="CHansjee" refreshedDate="36983.85225300926" createdVersion="1" recordCount="599" upgradeOnRefresh="1">
  <cacheSource type="worksheet">
    <worksheetSource ref="A1:AR600" sheet="DPR_detail"/>
  </cacheSource>
  <cacheFields count="44">
    <cacheField name="BO Ref" numFmtId="0">
      <sharedItems containsString="0" containsBlank="1" containsNumber="1" containsInteger="1" minValue="1" maxValue="1766"/>
    </cacheField>
    <cacheField name="trdnbr" numFmtId="0">
      <sharedItems containsString="0" containsBlank="1" containsNumber="1" containsInteger="1" minValue="2" maxValue="972"/>
    </cacheField>
    <cacheField name="Business" numFmtId="0">
      <sharedItems containsBlank="1" count="4">
        <s v="Credit"/>
        <s v="High Yield"/>
        <s v="Convert"/>
        <m/>
      </sharedItems>
    </cacheField>
    <cacheField name="Book" numFmtId="0">
      <sharedItems containsBlank="1" count="13">
        <s v="Europe Credit Street"/>
        <s v="Portfolio 2"/>
        <s v="NorthAmerica Credit Street"/>
        <s v="NorthAmerica Credit Hedge"/>
        <s v="Europe Credit Internal hedge"/>
        <s v="NorthAmerica Debt Street"/>
        <s v="Enron Credit Basket Street"/>
        <s v="NorthAmerica Debt Credit Hdg"/>
        <s v="Europe Credit Debt hedge"/>
        <s v="NorthAmerica Cvt Credit Hdg"/>
        <s v="NorthAmerica Cvt Street"/>
        <s v="Enron Credit Basket Hedge"/>
        <m/>
      </sharedItems>
    </cacheField>
    <cacheField name="Issuer" numFmtId="0">
      <sharedItems containsBlank="1"/>
    </cacheField>
    <cacheField name="S&amp;P Rating" numFmtId="0">
      <sharedItems containsBlank="1" count="17">
        <s v="BBB-"/>
        <s v="BBB+"/>
        <s v="AA-"/>
        <s v="BB"/>
        <s v="BBB"/>
        <s v="A"/>
        <s v="A+"/>
        <s v="B-"/>
        <s v="B+"/>
        <s v="N/A"/>
        <s v="A-"/>
        <s v="AA"/>
        <s v="BB+"/>
        <s v="AAA"/>
        <s v="AA+"/>
        <s v="B"/>
        <m/>
      </sharedItems>
    </cacheField>
    <cacheField name="Industry" numFmtId="0">
      <sharedItems containsBlank="1" count="12">
        <s v="Basic Materials"/>
        <s v="Consumer, Non-cyclical"/>
        <s v="Financial"/>
        <s v="Utilities"/>
        <s v="Communications"/>
        <s v="Energy"/>
        <s v="Consumer, Cyclical"/>
        <s v="Technology"/>
        <s v="Industrial"/>
        <s v="Government"/>
        <m/>
        <s v="Diversified"/>
      </sharedItems>
    </cacheField>
    <cacheField name="Country" numFmtId="0">
      <sharedItems containsBlank="1" count="16">
        <s v="Canada"/>
        <s v="Switzerland"/>
        <s v="Netherlands"/>
        <s v="United States"/>
        <s v="France"/>
        <s v="Singapore"/>
        <s v="UK and Britain"/>
        <s v="Spain"/>
        <s v="Germany"/>
        <s v="Japan"/>
        <s v="Australia"/>
        <s v="Sweden"/>
        <s v="Italy"/>
        <s v="Greece"/>
        <s v="Finland"/>
        <m/>
      </sharedItems>
    </cacheField>
    <cacheField name="Cparty" numFmtId="0">
      <sharedItems containsBlank="1"/>
    </cacheField>
    <cacheField name="username_posmgr" numFmtId="0">
      <sharedItems containsBlank="1" count="11">
        <s v="CORP\MFIALA"/>
        <s v="CORP\RDIPROSE"/>
        <s v="CORP\SBROOKS"/>
        <s v="CORP\NSTEPHA"/>
        <s v="CORP\SOH2"/>
        <s v="CORP\RREZAEI"/>
        <s v="CORP\JFONTAI"/>
        <s v="CORP\NPRICE2"/>
        <s v="CORP\SGOLDEN"/>
        <s v="CORP\IHERSHKO"/>
        <m/>
      </sharedItems>
    </cacheField>
    <cacheField name="Start" numFmtId="0">
      <sharedItems containsDate="1" containsString="0" containsBlank="1" minDate="1998-03-31T00:00:00" maxDate="2001-04-05T00:00:00"/>
    </cacheField>
    <cacheField name="End" numFmtId="0">
      <sharedItems containsDate="1" containsString="0" containsBlank="1" minDate="2000-11-30T00:00:00" maxDate="2011-03-01T00:00:00"/>
    </cacheField>
    <cacheField name="Ccy" numFmtId="0">
      <sharedItems containsBlank="1" count="4">
        <s v="USD"/>
        <s v="EUR"/>
        <s v="GBP"/>
        <m/>
      </sharedItems>
    </cacheField>
    <cacheField name="Notional" numFmtId="0">
      <sharedItems containsString="0" containsBlank="1" containsNumber="1" containsInteger="1" minValue="-730000000" maxValue="730000000"/>
    </cacheField>
    <cacheField name="Credit01" numFmtId="0">
      <sharedItems containsString="0" containsBlank="1" containsNumber="1" minValue="-22751.101314" maxValue="22751.101314"/>
    </cacheField>
    <cacheField name="fixed_rate" numFmtId="0">
      <sharedItems containsString="0" containsBlank="1" containsNumber="1" minValue="0.06" maxValue="19.5"/>
    </cacheField>
    <cacheField name="Opening Par Rate" numFmtId="0">
      <sharedItems containsString="0" containsBlank="1" containsNumber="1" minValue="-4.344189E-13" maxValue="2263.969599"/>
    </cacheField>
    <cacheField name="Closing Par Rate" numFmtId="0">
      <sharedItems containsString="0" containsBlank="1" containsNumber="1" minValue="0" maxValue="2252.0169340000002"/>
    </cacheField>
    <cacheField name="Implied Spd Move" numFmtId="0">
      <sharedItems containsString="0" containsBlank="1" containsNumber="1" minValue="-47.377517095945933" maxValue="31.612790463739771"/>
    </cacheField>
    <cacheField name="Credit Delta" numFmtId="0">
      <sharedItems containsString="0" containsBlank="1" containsNumber="1" minValue="-261215.919918" maxValue="261215.919918"/>
    </cacheField>
    <cacheField name="Theta" numFmtId="0">
      <sharedItems containsString="0" containsBlank="1" containsNumber="1" minValue="-18656.467457999999" maxValue="7607.2068839999993"/>
    </cacheField>
    <cacheField name="Cashflow" numFmtId="0">
      <sharedItems containsString="0" containsBlank="1" containsNumber="1" containsInteger="1" minValue="-12500" maxValue="7125" count="5">
        <n v="0"/>
        <n v="-12500"/>
        <n v="-7125"/>
        <n v="7125"/>
        <m/>
      </sharedItems>
    </cacheField>
    <cacheField name="Implied change in PV" numFmtId="0">
      <sharedItems containsString="0" containsBlank="1" containsNumber="1" minValue="-261215.919918" maxValue="261215.919918"/>
    </cacheField>
    <cacheField name="Opening PV" numFmtId="0">
      <sharedItems containsString="0" containsBlank="1" containsNumber="1" minValue="-8844975" maxValue="10237430"/>
    </cacheField>
    <cacheField name="Closing PV" numFmtId="0">
      <sharedItems containsString="0" containsBlank="1" containsNumber="1" minValue="-8860123" maxValue="10254010"/>
    </cacheField>
    <cacheField name="Actual P&amp;L" numFmtId="0">
      <sharedItems containsString="0" containsBlank="1" containsNumber="1" minValue="-261215.919918" maxValue="261215.919918"/>
    </cacheField>
    <cacheField name="Other" numFmtId="0">
      <sharedItems containsString="0" containsBlank="1" containsNumber="1" minValue="-11599.617467318916" maxValue="11599.617467318916"/>
    </cacheField>
    <cacheField name="Opening USD PV" numFmtId="0">
      <sharedItems containsString="0" containsBlank="1" containsNumber="1" minValue="-8844975" maxValue="10237430"/>
    </cacheField>
    <cacheField name="Closing USD PV" numFmtId="0">
      <sharedItems containsString="0" containsBlank="1" containsNumber="1" minValue="-8860123" maxValue="10254010"/>
    </cacheField>
    <cacheField name="Actual USD P&amp;L" numFmtId="0">
      <sharedItems containsString="0" containsBlank="1" containsNumber="1" minValue="-229216.96972804499" maxValue="229216.96972804499"/>
    </cacheField>
    <cacheField name="USDCashflow" numFmtId="0">
      <sharedItems containsString="0" containsBlank="1" containsNumber="1" containsInteger="1" minValue="-12500" maxValue="7125" count="4">
        <m/>
        <n v="-12500"/>
        <n v="-7125"/>
        <n v="7125"/>
      </sharedItems>
    </cacheField>
    <cacheField name="Undiversified VaR" numFmtId="0">
      <sharedItems containsString="0" containsBlank="1" containsNumber="1" minValue="-124856.62610251601" maxValue="124856.62610251601"/>
    </cacheField>
    <cacheField name="Total USD Cashflow" numFmtId="0">
      <sharedItems containsString="0" containsBlank="1" containsNumber="1" minValue="-1267000" maxValue="1267000"/>
    </cacheField>
    <cacheField name="LTD P&amp;L" numFmtId="0">
      <sharedItems containsString="0" containsBlank="1" containsNumber="1" minValue="-10127123" maxValue="11521010"/>
    </cacheField>
    <cacheField name="YTD P&amp;L" numFmtId="0">
      <sharedItems containsString="0" containsBlank="1" containsNumber="1" minValue="-1745207.6333329999" maxValue="1231946.8729389999"/>
    </cacheField>
    <cacheField name="QTD P&amp;L" numFmtId="0">
      <sharedItems containsString="0" containsBlank="1" containsNumber="1" minValue="-228095.71972804499" maxValue="961203.36576299998"/>
    </cacheField>
    <cacheField name="MTD P&amp;L" numFmtId="0">
      <sharedItems containsString="0" containsBlank="1" containsNumber="1" minValue="-228095.71972804499" maxValue="228095.71972804499"/>
    </cacheField>
    <cacheField name="Daily P&amp;L" numFmtId="0">
      <sharedItems containsString="0" containsBlank="1" containsNumber="1" minValue="-229216.96972804499" maxValue="229216.96972804499"/>
    </cacheField>
    <cacheField name="Tenor" numFmtId="0">
      <sharedItems containsBlank="1" count="9">
        <s v="4 Year"/>
        <s v="5 Year"/>
        <s v="1 Year"/>
        <s v="0 Year"/>
        <s v="3 Year"/>
        <s v="2 Year"/>
        <s v="6 Year"/>
        <s v="10 Year"/>
        <m/>
      </sharedItems>
    </cacheField>
    <cacheField name="S&amp;P Code 1" numFmtId="0">
      <sharedItems containsBlank="1" containsMixedTypes="1" containsNumber="1" containsInteger="1" minValue="1" maxValue="8" count="10">
        <s v="Code"/>
        <n v="8"/>
        <n v="4"/>
        <n v="6"/>
        <n v="5"/>
        <n v="7"/>
        <n v="3"/>
        <n v="1"/>
        <n v="2"/>
        <m/>
      </sharedItems>
    </cacheField>
    <cacheField name="S&amp;P Code 2" numFmtId="0">
      <sharedItems containsBlank="1" containsMixedTypes="1" containsNumber="1" containsInteger="1" minValue="9" maxValue="16" count="9">
        <n v="10"/>
        <s v="Code"/>
        <n v="12"/>
        <n v="9"/>
        <n v="16"/>
        <n v="14"/>
        <n v="11"/>
        <n v="15"/>
        <m/>
      </sharedItems>
    </cacheField>
    <cacheField name="Comb S&amp;P Code" numFmtId="0">
      <sharedItems containsBlank="1" containsMixedTypes="1" containsNumber="1" containsInteger="1" minValue="1" maxValue="16" count="17">
        <n v="10"/>
        <n v="8"/>
        <n v="4"/>
        <n v="12"/>
        <n v="9"/>
        <n v="6"/>
        <n v="5"/>
        <n v="16"/>
        <n v="14"/>
        <s v="Code"/>
        <n v="7"/>
        <n v="3"/>
        <n v="11"/>
        <n v="1"/>
        <n v="2"/>
        <n v="15"/>
        <m/>
      </sharedItems>
    </cacheField>
    <cacheField name="WTD P&amp;L" numFmtId="0">
      <sharedItems containsString="0" containsBlank="1" containsNumber="1" minValue="-2477778" maxValue="2477778"/>
    </cacheField>
    <cacheField name="WTD SPREAD CHANGE" numFmtId="0">
      <sharedItems containsString="0" containsBlank="1" containsNumber="1" minValue="-134.60931600000001" maxValue="704.616101999999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refreshedBy="CHansjee" refreshedDate="36984.474914120372" createdVersion="1" recordCount="595" upgradeOnRefresh="1">
  <cacheSource type="worksheet">
    <worksheetSource ref="A1:AV596" sheet="DPR_detail"/>
  </cacheSource>
  <cacheFields count="48">
    <cacheField name="BO Ref" numFmtId="0">
      <sharedItems containsString="0" containsBlank="1" containsNumber="1" containsInteger="1" minValue="1" maxValue="1766"/>
    </cacheField>
    <cacheField name="trdnbr" numFmtId="0">
      <sharedItems containsString="0" containsBlank="1" containsNumber="1" containsInteger="1" minValue="2" maxValue="972"/>
    </cacheField>
    <cacheField name="Business" numFmtId="0">
      <sharedItems containsBlank="1" count="4">
        <s v="Credit"/>
        <s v="High Yield"/>
        <s v="Convert"/>
        <m/>
      </sharedItems>
    </cacheField>
    <cacheField name="Book" numFmtId="0">
      <sharedItems containsBlank="1" count="13">
        <s v="Europe Credit Street"/>
        <s v="Portfolio 2"/>
        <s v="NorthAmerica Credit Street"/>
        <s v="NorthAmerica Credit Hedge"/>
        <s v="Europe Credit Internal hedge"/>
        <s v="NorthAmerica Debt Street"/>
        <s v="Enron Credit Basket Street"/>
        <s v="NorthAmerica Debt Credit Hdg"/>
        <s v="Europe Credit Debt hedge"/>
        <s v="NorthAmerica Cvt Credit Hdg"/>
        <s v="NorthAmerica Cvt Street"/>
        <s v="Enron Credit Basket Hedge"/>
        <m/>
      </sharedItems>
    </cacheField>
    <cacheField name="Issuer" numFmtId="0">
      <sharedItems containsBlank="1"/>
    </cacheField>
    <cacheField name="S&amp;P Rating" numFmtId="0">
      <sharedItems containsBlank="1" count="17">
        <s v="BBB-"/>
        <s v="BBB+"/>
        <s v="AA-"/>
        <s v="BB"/>
        <s v="BBB"/>
        <s v="A"/>
        <s v="A+"/>
        <s v="B-"/>
        <s v="B+"/>
        <s v="N/A"/>
        <s v="A-"/>
        <s v="AA"/>
        <s v="BB+"/>
        <s v="AAA"/>
        <s v="AA+"/>
        <s v="B"/>
        <m/>
      </sharedItems>
    </cacheField>
    <cacheField name="Industry" numFmtId="0">
      <sharedItems containsBlank="1" count="12">
        <s v="Basic Materials"/>
        <s v="Consumer, Non-cyclical"/>
        <s v="Financial"/>
        <s v="Utilities"/>
        <s v="Communications"/>
        <s v="Energy"/>
        <s v="Consumer, Cyclical"/>
        <s v="Technology"/>
        <s v="Industrial"/>
        <s v="Government"/>
        <m/>
        <s v="Diversified"/>
      </sharedItems>
    </cacheField>
    <cacheField name="Country" numFmtId="0">
      <sharedItems containsBlank="1" count="16">
        <s v="Canada"/>
        <s v="Switzerland"/>
        <s v="Netherlands"/>
        <s v="United States"/>
        <s v="France"/>
        <s v="Singapore"/>
        <s v="UK and Britain"/>
        <s v="Spain"/>
        <s v="Germany"/>
        <s v="Japan"/>
        <s v="Australia"/>
        <s v="Sweden"/>
        <s v="Italy"/>
        <s v="Greece"/>
        <s v="Finland"/>
        <m/>
      </sharedItems>
    </cacheField>
    <cacheField name="Cparty" numFmtId="0">
      <sharedItems containsBlank="1" count="44">
        <s v="Citibank NA"/>
        <s v="Portfolio ISIS"/>
        <s v="Fleet National Bank"/>
        <s v="Deutsche Bank AG"/>
        <s v="EnronCredit.com"/>
        <s v="Enron North America"/>
        <s v="JP Morgan"/>
        <s v="Goldman Sachs"/>
        <s v="Merrill Lynch Int"/>
        <s v="Ace Capital O/Seas"/>
        <s v="Morgan Stanley CP"/>
        <s v="LBIE"/>
        <s v="CSFB Intl"/>
        <s v="Royal BOC"/>
        <s v="Bank of Austria AG"/>
        <s v="Bear Stearns"/>
        <s v="Toronto Dominion"/>
        <s v="Paribas London"/>
        <s v="Continental Ins"/>
        <s v="UBS AG"/>
        <s v="Swiss Re"/>
        <s v="Deutsche Bank AG NY"/>
        <s v="Service Aluminium"/>
        <s v="High Yield"/>
        <s v="FUNB"/>
        <s v="Greenwich Natwest"/>
        <s v="Credit Reserve Book"/>
        <s v="WLB"/>
        <s v="Cargill"/>
        <s v="BP Oil Intl Ltd"/>
        <s v="FSA Inc"/>
        <s v="Bank of America"/>
        <s v="NAB"/>
        <s v="General Re Fin"/>
        <s v="Transalta Energy"/>
        <s v="Ace Capital FinProd"/>
        <s v="RVI Guaranty Co"/>
        <s v="Wells Fargo Bank NA"/>
        <s v="Salomon"/>
        <s v="Baskets"/>
        <m/>
        <e v="#N/A" u="1"/>
        <s v="Eastern Alloys" u="1"/>
        <s v="BCI" u="1"/>
      </sharedItems>
    </cacheField>
    <cacheField name="username_posmgr" numFmtId="0">
      <sharedItems containsBlank="1" count="11">
        <s v="CORP\MFIALA"/>
        <s v="CORP\RDIPROSE"/>
        <s v="CORP\SBROOKS"/>
        <s v="CORP\NSTEPHA"/>
        <s v="CORP\SOH2"/>
        <s v="CORP\RREZAEI"/>
        <s v="CORP\JFONTAI"/>
        <s v="CORP\NPRICE2"/>
        <s v="CORP\SGOLDEN"/>
        <s v="CORP\IHERSHKO"/>
        <m/>
      </sharedItems>
    </cacheField>
    <cacheField name="Start" numFmtId="0">
      <sharedItems containsDate="1" containsString="0" containsBlank="1" minDate="1998-03-31T00:00:00" maxDate="2001-04-05T00:00:00"/>
    </cacheField>
    <cacheField name="End" numFmtId="0">
      <sharedItems containsDate="1" containsString="0" containsBlank="1" minDate="2000-11-30T00:00:00" maxDate="2011-03-01T00:00:00"/>
    </cacheField>
    <cacheField name="Ccy" numFmtId="0">
      <sharedItems containsBlank="1" count="4">
        <s v="USD"/>
        <s v="EUR"/>
        <s v="GBP"/>
        <m/>
      </sharedItems>
    </cacheField>
    <cacheField name="Notional" numFmtId="0">
      <sharedItems containsString="0" containsBlank="1" containsNumber="1" containsInteger="1" minValue="-730000000" maxValue="730000000"/>
    </cacheField>
    <cacheField name="Credit01" numFmtId="0">
      <sharedItems containsString="0" containsBlank="1" containsNumber="1" minValue="-22751.101314" maxValue="99999.993971999997"/>
    </cacheField>
    <cacheField name="fixed_rate" numFmtId="0">
      <sharedItems containsString="0" containsBlank="1" containsNumber="1" minValue="0.06" maxValue="19.5"/>
    </cacheField>
    <cacheField name="Opening Par Rate" numFmtId="0">
      <sharedItems containsString="0" containsBlank="1" containsNumber="1" minValue="-4.344189E-13" maxValue="2263.969599"/>
    </cacheField>
    <cacheField name="Closing Par Rate" numFmtId="0">
      <sharedItems containsString="0" containsBlank="1" containsNumber="1" minValue="0" maxValue="2252.0169340000002"/>
    </cacheField>
    <cacheField name="Implied Spd Move" numFmtId="0">
      <sharedItems containsString="0" containsBlank="1" containsNumber="1" minValue="-47.377517095945933" maxValue="31.612790463739771"/>
    </cacheField>
    <cacheField name="Credit Delta" numFmtId="0">
      <sharedItems containsString="0" containsBlank="1" containsNumber="1" minValue="-261215.919918" maxValue="261215.919918"/>
    </cacheField>
    <cacheField name="Theta" numFmtId="0">
      <sharedItems containsString="0" containsBlank="1" containsNumber="1" minValue="-18656.467457999999" maxValue="7607.2068839999993"/>
    </cacheField>
    <cacheField name="Cashflow" numFmtId="0">
      <sharedItems containsString="0" containsBlank="1" containsNumber="1" containsInteger="1" minValue="-12500" maxValue="7125" count="5">
        <n v="0"/>
        <n v="-12500"/>
        <n v="-7125"/>
        <n v="7125"/>
        <m/>
      </sharedItems>
    </cacheField>
    <cacheField name="Implied change in PV" numFmtId="0">
      <sharedItems containsString="0" containsBlank="1" containsNumber="1" minValue="-261215.919918" maxValue="261215.919918"/>
    </cacheField>
    <cacheField name="Opening PV" numFmtId="0">
      <sharedItems containsString="0" containsBlank="1" containsNumber="1" minValue="-8844975" maxValue="10237430"/>
    </cacheField>
    <cacheField name="Closing PV" numFmtId="0">
      <sharedItems containsString="0" containsBlank="1" containsNumber="1" minValue="-8860123" maxValue="10254010"/>
    </cacheField>
    <cacheField name="Actual P&amp;L" numFmtId="0">
      <sharedItems containsString="0" containsBlank="1" containsNumber="1" minValue="-261215.919918" maxValue="261215.919918"/>
    </cacheField>
    <cacheField name="Other" numFmtId="0">
      <sharedItems containsString="0" containsBlank="1" containsNumber="1" minValue="-11599.617467318916" maxValue="11599.617467318916"/>
    </cacheField>
    <cacheField name="Opening USD PV" numFmtId="0">
      <sharedItems containsString="0" containsBlank="1" containsNumber="1" minValue="-8844975" maxValue="10237430"/>
    </cacheField>
    <cacheField name="Closing USD PV" numFmtId="0">
      <sharedItems containsString="0" containsBlank="1" containsNumber="1" minValue="-8860123" maxValue="10254010"/>
    </cacheField>
    <cacheField name="Actual USD P&amp;L" numFmtId="0">
      <sharedItems containsString="0" containsBlank="1" containsNumber="1" minValue="-229216.96972804499" maxValue="229216.96972804499"/>
    </cacheField>
    <cacheField name="USDCashflow" numFmtId="0">
      <sharedItems containsString="0" containsBlank="1" containsNumber="1" containsInteger="1" minValue="-12500" maxValue="7125" count="4">
        <m/>
        <n v="-12500"/>
        <n v="-7125"/>
        <n v="7125"/>
      </sharedItems>
    </cacheField>
    <cacheField name="Undiversified VaR" numFmtId="0">
      <sharedItems containsString="0" containsBlank="1" containsNumber="1" minValue="-124856.62610251601" maxValue="124856.62610251601"/>
    </cacheField>
    <cacheField name="Total USD Cashflow" numFmtId="0">
      <sharedItems containsString="0" containsBlank="1" containsNumber="1" minValue="-1267000" maxValue="1267000"/>
    </cacheField>
    <cacheField name="LTD P&amp;L" numFmtId="0">
      <sharedItems containsString="0" containsBlank="1" containsNumber="1" minValue="-10127123" maxValue="11521010"/>
    </cacheField>
    <cacheField name="YTD P&amp;L" numFmtId="0">
      <sharedItems containsString="0" containsBlank="1" containsNumber="1" minValue="-1745207.6333329999" maxValue="1231946.8729389999"/>
    </cacheField>
    <cacheField name="QTD P&amp;L" numFmtId="0">
      <sharedItems containsString="0" containsBlank="1" containsNumber="1" minValue="-228095.71972804499" maxValue="228095.71972804499"/>
    </cacheField>
    <cacheField name="MTD P&amp;L" numFmtId="0">
      <sharedItems containsString="0" containsBlank="1" containsNumber="1" minValue="-228095.71972804499" maxValue="228095.71972804499"/>
    </cacheField>
    <cacheField name="Daily P&amp;L" numFmtId="0">
      <sharedItems containsString="0" containsBlank="1" containsNumber="1" minValue="-229216.96972804499" maxValue="229216.96972804499"/>
    </cacheField>
    <cacheField name="Tenor" numFmtId="0">
      <sharedItems containsBlank="1" count="9">
        <s v="4 Year"/>
        <s v="5 Year"/>
        <s v="1 Year"/>
        <s v="0 Year"/>
        <s v="3 Year"/>
        <s v="2 Year"/>
        <s v="6 Year"/>
        <s v="10 Year"/>
        <m/>
      </sharedItems>
    </cacheField>
    <cacheField name="S&amp;P Code 1" numFmtId="0">
      <sharedItems containsBlank="1" containsMixedTypes="1" containsNumber="1" containsInteger="1" minValue="1" maxValue="8" count="10">
        <s v="Code"/>
        <n v="8"/>
        <n v="4"/>
        <n v="6"/>
        <n v="5"/>
        <n v="7"/>
        <n v="3"/>
        <n v="1"/>
        <n v="2"/>
        <m/>
      </sharedItems>
    </cacheField>
    <cacheField name="S&amp;P Code 2" numFmtId="0">
      <sharedItems containsBlank="1" containsMixedTypes="1" containsNumber="1" containsInteger="1" minValue="9" maxValue="16" count="9">
        <n v="10"/>
        <s v="Code"/>
        <n v="12"/>
        <n v="9"/>
        <n v="16"/>
        <n v="14"/>
        <n v="11"/>
        <n v="15"/>
        <m/>
      </sharedItems>
    </cacheField>
    <cacheField name="Comb S&amp;P Code" numFmtId="0">
      <sharedItems containsBlank="1" containsMixedTypes="1" containsNumber="1" containsInteger="1" minValue="1" maxValue="16" count="17">
        <n v="10"/>
        <n v="8"/>
        <n v="4"/>
        <n v="12"/>
        <n v="9"/>
        <n v="6"/>
        <n v="5"/>
        <n v="16"/>
        <n v="14"/>
        <s v="Code"/>
        <n v="7"/>
        <n v="3"/>
        <n v="11"/>
        <n v="1"/>
        <n v="2"/>
        <n v="15"/>
        <m/>
      </sharedItems>
    </cacheField>
    <cacheField name="WTD P&amp;L" numFmtId="0">
      <sharedItems containsString="0" containsBlank="1" containsNumber="1" minValue="-2477778" maxValue="2477778"/>
    </cacheField>
    <cacheField name="WTD SPREAD CHANGE" numFmtId="0">
      <sharedItems containsString="0" containsBlank="1" containsNumber="1" minValue="-134.60931600000001" maxValue="704.61610199999996"/>
    </cacheField>
    <cacheField name="WTD Credit 01 Change" numFmtId="0">
      <sharedItems containsString="0" containsBlank="1" containsNumber="1" minValue="-6947.5640069999999" maxValue="99999.993971999997"/>
    </cacheField>
    <cacheField name="Daily Drip" numFmtId="0">
      <sharedItems containsString="0" containsBlank="1" containsNumber="1" minValue="-7000" maxValue="7000"/>
    </cacheField>
    <cacheField name="GCPCounterpartyID" numFmtId="0">
      <sharedItems containsString="0" containsBlank="1" containsNumber="1" containsInteger="1" minValue="122" maxValue="94231" count="35">
        <n v="86945"/>
        <m/>
        <n v="76452"/>
        <n v="93466"/>
        <n v="45549"/>
        <n v="1305"/>
        <n v="122"/>
        <n v="61984"/>
        <n v="81224"/>
        <n v="86085"/>
        <n v="89135"/>
        <n v="86921"/>
        <n v="90590"/>
        <n v="21585"/>
        <n v="89144"/>
        <n v="82003"/>
        <n v="11352"/>
        <n v="81676"/>
        <n v="86087"/>
        <n v="61429"/>
        <n v="63051"/>
        <n v="87954"/>
        <n v="63087"/>
        <n v="72317"/>
        <n v="59433"/>
        <n v="73096"/>
        <n v="26621"/>
        <n v="94231"/>
        <n v="89050"/>
        <n v="54730"/>
        <n v="88762"/>
        <n v="62413"/>
        <n v="86084"/>
        <n v="86086"/>
        <n v="83340"/>
      </sharedItems>
    </cacheField>
    <cacheField name="GCPRefEntID" numFmtId="0">
      <sharedItems containsString="0" containsBlank="1" containsNumber="1" containsInteger="1" minValue="8" maxValue="951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87">
  <r>
    <n v="151"/>
    <n v="209"/>
    <x v="0"/>
    <x v="0"/>
    <s v="Abitibi Cons"/>
    <x v="0"/>
    <x v="0"/>
    <x v="0"/>
    <s v="Citibank NA"/>
    <x v="0"/>
    <d v="2000-09-26T00:00:00"/>
    <d v="2005-09-26T00:00:00"/>
    <x v="0"/>
    <n v="10000000"/>
    <n v="-3898.814523"/>
    <n v="1.05"/>
    <n v="146.602925"/>
    <n v="145.830073"/>
    <n v="-0.65798359578530019"/>
    <n v="2565.35599914349"/>
    <n v="1561.097115"/>
    <x v="0"/>
    <n v="4126.45311414349"/>
    <n v="-157140.73814900001"/>
    <n v="-154088.59292600001"/>
    <n v="3052.1452229999995"/>
    <n v="-1074.3078911434905"/>
    <n v="-157140.73814900001"/>
    <n v="-154088.59292600001"/>
    <n v="3052.1452229999995"/>
    <x v="0"/>
    <n v="-48742.979166546"/>
    <n v="52791.666666999998"/>
    <n v="-101296.92625900001"/>
    <n v="137223.83449499996"/>
    <n v="3052.1452229999995"/>
    <n v="3052.1452229999995"/>
    <n v="3052.1452229999995"/>
    <x v="0"/>
    <x v="0"/>
    <x v="0"/>
    <x v="0"/>
  </r>
  <r>
    <n v="1074"/>
    <n v="530"/>
    <x v="0"/>
    <x v="0"/>
    <s v="Abitibi Cons"/>
    <x v="0"/>
    <x v="0"/>
    <x v="0"/>
    <s v="Portfolio ISIS"/>
    <x v="0"/>
    <d v="2001-01-05T00:00:00"/>
    <d v="2006-01-05T00:00:00"/>
    <x v="0"/>
    <n v="-10000000"/>
    <n v="4229.6292250000006"/>
    <n v="1.75"/>
    <n v="150.69236599999999"/>
    <n v="149.92077499999999"/>
    <n v="-0.68534367529321627"/>
    <n v="-2898.7496381890983"/>
    <n v="-1832.567712"/>
    <x v="0"/>
    <n v="-4731.3173501890979"/>
    <n v="-140539.47255000001"/>
    <n v="-144290.553594"/>
    <n v="-3751.0810439999914"/>
    <n v="980.23630618910647"/>
    <n v="-140539.47255000001"/>
    <n v="-144290.553594"/>
    <n v="-3751.0810439999914"/>
    <x v="0"/>
    <n v="52878.824570950012"/>
    <n v="0"/>
    <n v="-144290.553594"/>
    <n v="-144882.82173900001"/>
    <n v="-3751.0810439999914"/>
    <n v="-3751.0810439999914"/>
    <n v="-3751.0810439999914"/>
    <x v="1"/>
    <x v="0"/>
    <x v="0"/>
    <x v="0"/>
  </r>
  <r>
    <n v="1580"/>
    <n v="634"/>
    <x v="0"/>
    <x v="1"/>
    <s v="Abitibi Cons"/>
    <x v="0"/>
    <x v="0"/>
    <x v="0"/>
    <s v="Portfolio ISIS"/>
    <x v="1"/>
    <d v="2001-01-05T00:00:00"/>
    <d v="2006-01-05T00:00:00"/>
    <x v="0"/>
    <n v="10000000"/>
    <n v="-4229.6292250000006"/>
    <n v="1.75"/>
    <n v="150.69236599999999"/>
    <n v="149.92077499999999"/>
    <n v="-0.68534367529321627"/>
    <n v="2898.7496381890983"/>
    <n v="1832.567712"/>
    <x v="0"/>
    <n v="4731.3173501890979"/>
    <n v="140539.47255000001"/>
    <n v="144290.553594"/>
    <n v="3751.0810439999914"/>
    <n v="-980.23630618910647"/>
    <n v="140539.47255000001"/>
    <n v="144290.553594"/>
    <n v="3751.0810439999914"/>
    <x v="0"/>
    <n v="-52878.824570950012"/>
    <n v="0"/>
    <n v="144290.553594"/>
    <n v="144882.82173900001"/>
    <n v="3751.0810439999914"/>
    <n v="3751.0810439999914"/>
    <n v="3751.0810439999914"/>
    <x v="1"/>
    <x v="0"/>
    <x v="0"/>
    <x v="0"/>
  </r>
  <r>
    <n v="1276"/>
    <n v="437"/>
    <x v="0"/>
    <x v="0"/>
    <s v="Adecco Sa"/>
    <x v="1"/>
    <x v="1"/>
    <x v="1"/>
    <s v="Portfolio ISIS"/>
    <x v="2"/>
    <d v="2001-01-05T00:00:00"/>
    <d v="2006-01-05T00:00:00"/>
    <x v="0"/>
    <n v="-10000000"/>
    <n v="4035.051316"/>
    <n v="0.46"/>
    <n v="102.573634"/>
    <n v="101.961777"/>
    <n v="-0.56746986561291657"/>
    <n v="-2289.7700280317422"/>
    <n v="-925.586634"/>
    <x v="0"/>
    <n v="-3215.3566620317424"/>
    <n v="219833.13457200001"/>
    <n v="217524.15115200001"/>
    <n v="-2308.9834200000041"/>
    <n v="906.3732420317383"/>
    <n v="219833.13457200001"/>
    <n v="217524.15115200001"/>
    <n v="-2308.9834200000041"/>
    <x v="0"/>
    <n v="29205.701425208004"/>
    <n v="0"/>
    <n v="217524.15115200001"/>
    <n v="163484.127779"/>
    <n v="-2308.9834200000041"/>
    <n v="-2308.9834200000041"/>
    <n v="-2308.9834200000041"/>
    <x v="1"/>
    <x v="1"/>
    <x v="1"/>
    <x v="1"/>
  </r>
  <r>
    <n v="1552"/>
    <n v="598"/>
    <x v="0"/>
    <x v="1"/>
    <s v="Adecco Sa"/>
    <x v="1"/>
    <x v="1"/>
    <x v="1"/>
    <s v="Portfolio ISIS"/>
    <x v="1"/>
    <d v="2001-01-05T00:00:00"/>
    <d v="2006-01-05T00:00:00"/>
    <x v="0"/>
    <n v="10000000"/>
    <n v="-4035.051316"/>
    <n v="0.46"/>
    <n v="102.573634"/>
    <n v="101.961777"/>
    <n v="-0.56746986561291657"/>
    <n v="2289.7700280317422"/>
    <n v="925.586634"/>
    <x v="0"/>
    <n v="3215.3566620317424"/>
    <n v="-219833.13457200001"/>
    <n v="-217524.15115200001"/>
    <n v="2308.9834200000041"/>
    <n v="-906.3732420317383"/>
    <n v="-219833.13457200001"/>
    <n v="-217524.15115200001"/>
    <n v="2308.9834200000041"/>
    <x v="0"/>
    <n v="-29205.701425208004"/>
    <n v="0"/>
    <n v="-217524.15115200001"/>
    <n v="-163484.127779"/>
    <n v="2308.9834200000041"/>
    <n v="2308.9834200000041"/>
    <n v="2308.9834200000041"/>
    <x v="1"/>
    <x v="1"/>
    <x v="1"/>
    <x v="1"/>
  </r>
  <r>
    <n v="1277"/>
    <n v="438"/>
    <x v="0"/>
    <x v="0"/>
    <s v="Aegon Nv"/>
    <x v="2"/>
    <x v="2"/>
    <x v="2"/>
    <s v="Portfolio ISIS"/>
    <x v="2"/>
    <d v="2001-01-05T00:00:00"/>
    <d v="2006-01-05T00:00:00"/>
    <x v="0"/>
    <n v="-10000000"/>
    <n v="4016.8056079999997"/>
    <n v="0.18"/>
    <n v="21.256535"/>
    <n v="21.139047999999999"/>
    <n v="-0.11839029830313609"/>
    <n v="-475.55081415682992"/>
    <n v="-246.993402"/>
    <x v="0"/>
    <n v="-722.54421615682986"/>
    <n v="9346.6119930000004"/>
    <n v="8815.135902"/>
    <n v="-531.47609100000045"/>
    <n v="191.06812515682941"/>
    <n v="9346.6119930000004"/>
    <n v="8815.135902"/>
    <n v="-531.47609100000045"/>
    <x v="0"/>
    <n v="11893.761405287998"/>
    <n v="0"/>
    <n v="8815.135902"/>
    <n v="-29015.478415999998"/>
    <n v="-531.47609100000045"/>
    <n v="-531.47609100000045"/>
    <n v="-531.47609100000045"/>
    <x v="1"/>
    <x v="2"/>
    <x v="1"/>
    <x v="2"/>
  </r>
  <r>
    <n v="1553"/>
    <n v="599"/>
    <x v="0"/>
    <x v="1"/>
    <s v="Aegon Nv"/>
    <x v="2"/>
    <x v="2"/>
    <x v="2"/>
    <s v="Portfolio ISIS"/>
    <x v="1"/>
    <d v="2001-01-05T00:00:00"/>
    <d v="2006-01-05T00:00:00"/>
    <x v="0"/>
    <n v="10000000"/>
    <n v="-4016.8056079999997"/>
    <n v="0.18"/>
    <n v="21.256535"/>
    <n v="21.139047999999999"/>
    <n v="-0.11839029830313609"/>
    <n v="475.55081415682992"/>
    <n v="246.993402"/>
    <x v="0"/>
    <n v="722.54421615682986"/>
    <n v="-9346.6119930000004"/>
    <n v="-8815.135902"/>
    <n v="531.47609100000045"/>
    <n v="-191.06812515682941"/>
    <n v="-9346.6119930000004"/>
    <n v="-8815.135902"/>
    <n v="531.47609100000045"/>
    <x v="0"/>
    <n v="-11893.761405287998"/>
    <n v="0"/>
    <n v="-8815.135902"/>
    <n v="29015.478415999998"/>
    <n v="531.47609100000045"/>
    <n v="531.47609100000045"/>
    <n v="531.47609100000045"/>
    <x v="1"/>
    <x v="2"/>
    <x v="1"/>
    <x v="2"/>
  </r>
  <r>
    <n v="1632"/>
    <n v="836"/>
    <x v="0"/>
    <x v="0"/>
    <s v="Aes Corp."/>
    <x v="3"/>
    <x v="3"/>
    <x v="3"/>
    <s v="Fleet National Bank"/>
    <x v="3"/>
    <d v="2001-02-06T00:00:00"/>
    <d v="2002-01-29T00:00:00"/>
    <x v="0"/>
    <n v="10000000"/>
    <n v="-778.46862699999997"/>
    <n v="2.85"/>
    <n v="254.48452399999999"/>
    <n v="251.73385099999999"/>
    <n v="-1.1213868120596437"/>
    <n v="872.96445191997793"/>
    <n v="2211.0391140000002"/>
    <x v="0"/>
    <n v="3084.003565919978"/>
    <n v="68614.740736000007"/>
    <n v="71546.640411999993"/>
    <n v="2931.8996759999864"/>
    <n v="-152.10388991999162"/>
    <n v="68614.740736000007"/>
    <n v="71546.640411999993"/>
    <n v="2931.8996759999864"/>
    <x v="0"/>
    <n v="-12293.576557584"/>
    <n v="0"/>
    <n v="71546.640411999993"/>
    <n v="71546.640411999993"/>
    <n v="2931.8996759999864"/>
    <n v="2931.8996759999864"/>
    <n v="2931.8996759999864"/>
    <x v="2"/>
    <x v="0"/>
    <x v="2"/>
    <x v="3"/>
  </r>
  <r>
    <n v="1278"/>
    <n v="439"/>
    <x v="0"/>
    <x v="0"/>
    <s v="Agrium Inc."/>
    <x v="4"/>
    <x v="0"/>
    <x v="0"/>
    <s v="Portfolio ISIS"/>
    <x v="3"/>
    <d v="2001-01-05T00:00:00"/>
    <d v="2006-01-05T00:00:00"/>
    <x v="0"/>
    <n v="-10000000"/>
    <n v="4209.2618029999994"/>
    <n v="2.1"/>
    <n v="251.31009599999999"/>
    <n v="250.47202300000001"/>
    <n v="-0.6073800306563556"/>
    <n v="-2556.6215629467661"/>
    <n v="-2360.9238"/>
    <x v="0"/>
    <n v="-4917.5453629467665"/>
    <n v="109157.39769899999"/>
    <n v="105541.616379"/>
    <n v="-3615.7813199999946"/>
    <n v="1301.764042946772"/>
    <n v="109157.39769899999"/>
    <n v="105541.616379"/>
    <n v="-3615.7813199999946"/>
    <x v="0"/>
    <n v="41545.413995609997"/>
    <n v="0"/>
    <n v="105541.616379"/>
    <n v="-17708.342648999998"/>
    <n v="-3615.7813199999946"/>
    <n v="-3615.7813199999946"/>
    <n v="-3615.7813199999946"/>
    <x v="1"/>
    <x v="0"/>
    <x v="3"/>
    <x v="4"/>
  </r>
  <r>
    <n v="1480"/>
    <n v="531"/>
    <x v="0"/>
    <x v="1"/>
    <s v="Agrium Inc."/>
    <x v="4"/>
    <x v="0"/>
    <x v="0"/>
    <s v="Portfolio ISIS"/>
    <x v="1"/>
    <d v="2001-01-05T00:00:00"/>
    <d v="2006-01-05T00:00:00"/>
    <x v="0"/>
    <n v="10000000"/>
    <n v="-4209.2618029999994"/>
    <n v="2.1"/>
    <n v="251.31009599999999"/>
    <n v="250.47202300000001"/>
    <n v="-0.6073800306563556"/>
    <n v="2556.6215629467661"/>
    <n v="2360.9238"/>
    <x v="0"/>
    <n v="4917.5453629467665"/>
    <n v="-109157.39769899999"/>
    <n v="-105541.616379"/>
    <n v="3615.7813199999946"/>
    <n v="-1301.764042946772"/>
    <n v="-109157.39769899999"/>
    <n v="-105541.616379"/>
    <n v="3615.7813199999946"/>
    <x v="0"/>
    <n v="-41545.413995609997"/>
    <n v="0"/>
    <n v="-105541.616379"/>
    <n v="17708.342648999998"/>
    <n v="3615.7813199999946"/>
    <n v="3615.7813199999946"/>
    <n v="3615.7813199999946"/>
    <x v="1"/>
    <x v="0"/>
    <x v="3"/>
    <x v="4"/>
  </r>
  <r>
    <n v="155"/>
    <n v="314"/>
    <x v="0"/>
    <x v="2"/>
    <s v="Air Products"/>
    <x v="5"/>
    <x v="0"/>
    <x v="3"/>
    <s v="Deutsche Bank AG"/>
    <x v="3"/>
    <d v="2000-09-25T00:00:00"/>
    <d v="2005-05-11T00:00:00"/>
    <x v="0"/>
    <n v="-10000000"/>
    <n v="3574.8780489999999"/>
    <n v="0.59"/>
    <n v="44.077781999999999"/>
    <n v="43.542003999999999"/>
    <n v="-0.52475625032501172"/>
    <n v="-1875.9396003624336"/>
    <n v="-529.014951"/>
    <x v="0"/>
    <n v="-2404.9545513624334"/>
    <n v="-63163.716254999999"/>
    <n v="-65359.763741000002"/>
    <n v="-2196.0474860000031"/>
    <n v="208.90706536243033"/>
    <n v="-63163.716254999999"/>
    <n v="-65359.763741000002"/>
    <n v="-2196.0474860000031"/>
    <x v="0"/>
    <n v="20582.360367117501"/>
    <n v="-22944.444444000001"/>
    <n v="-88304.208184999996"/>
    <n v="-76045.404316999993"/>
    <n v="-2196.0474859999958"/>
    <n v="-2196.0474859999958"/>
    <n v="-2196.0474860000031"/>
    <x v="0"/>
    <x v="3"/>
    <x v="1"/>
    <x v="5"/>
  </r>
  <r>
    <n v="200"/>
    <n v="319"/>
    <x v="0"/>
    <x v="3"/>
    <s v="Air Products"/>
    <x v="5"/>
    <x v="0"/>
    <x v="3"/>
    <s v="EnronCredit.com"/>
    <x v="3"/>
    <d v="2000-09-25T00:00:00"/>
    <d v="2005-05-11T00:00:00"/>
    <x v="0"/>
    <n v="10000000"/>
    <n v="-3574.8780489999999"/>
    <n v="0.59"/>
    <n v="44.077781999999999"/>
    <n v="43.542003999999999"/>
    <n v="-0.52475625032501172"/>
    <n v="1875.9396003624336"/>
    <n v="529.014951"/>
    <x v="0"/>
    <n v="2404.9545513624334"/>
    <n v="63163.716254999999"/>
    <n v="65359.763741000002"/>
    <n v="2196.0474860000031"/>
    <n v="-208.90706536243033"/>
    <n v="63163.716254999999"/>
    <n v="65359.763741000002"/>
    <n v="2196.0474860000031"/>
    <x v="0"/>
    <n v="-20582.360367117501"/>
    <n v="22944.444444000001"/>
    <n v="88304.208184999996"/>
    <n v="76045.404316999993"/>
    <n v="2196.0474859999958"/>
    <n v="2196.0474859999958"/>
    <n v="2196.0474860000031"/>
    <x v="0"/>
    <x v="3"/>
    <x v="1"/>
    <x v="5"/>
  </r>
  <r>
    <n v="201"/>
    <n v="320"/>
    <x v="0"/>
    <x v="4"/>
    <s v="Air Products"/>
    <x v="5"/>
    <x v="0"/>
    <x v="3"/>
    <s v="Enron North America"/>
    <x v="3"/>
    <d v="2000-09-25T00:00:00"/>
    <d v="2005-05-11T00:00:00"/>
    <x v="0"/>
    <n v="-10000000"/>
    <n v="3574.8780489999999"/>
    <n v="0.59"/>
    <n v="44.077781999999999"/>
    <n v="43.542003999999999"/>
    <n v="-0.52475625032501172"/>
    <n v="-1875.9396003624336"/>
    <n v="-529.014951"/>
    <x v="0"/>
    <n v="-2404.9545513624334"/>
    <n v="-63163.716254999999"/>
    <n v="-65359.763741000002"/>
    <n v="-2196.0474860000031"/>
    <n v="208.90706536243033"/>
    <n v="-63163.716254999999"/>
    <n v="-65359.763741000002"/>
    <n v="-2196.0474860000031"/>
    <x v="0"/>
    <n v="20582.360367117501"/>
    <n v="-22944.444444000001"/>
    <n v="-88304.208184999996"/>
    <n v="-76045.404316999993"/>
    <n v="-2196.0474859999958"/>
    <n v="-2196.0474859999958"/>
    <n v="-2196.0474860000031"/>
    <x v="0"/>
    <x v="3"/>
    <x v="1"/>
    <x v="5"/>
  </r>
  <r>
    <n v="234"/>
    <n v="349"/>
    <x v="0"/>
    <x v="0"/>
    <s v="Alcatel Sa"/>
    <x v="5"/>
    <x v="4"/>
    <x v="4"/>
    <s v="JP Morgan"/>
    <x v="2"/>
    <d v="2000-10-20T00:00:00"/>
    <d v="2005-10-20T00:00:00"/>
    <x v="0"/>
    <n v="-20000000"/>
    <n v="7734.7140080000008"/>
    <n v="0.37"/>
    <n v="67.441136999999998"/>
    <n v="66.877345000000005"/>
    <n v="-0.541691637827592"/>
    <n v="-4189.8298991215388"/>
    <n v="-1319.463495"/>
    <x v="0"/>
    <n v="-5509.2933941215388"/>
    <n v="229080.616606"/>
    <n v="224648.000206"/>
    <n v="-4432.616399999999"/>
    <n v="1076.6769941215398"/>
    <n v="229080.616606"/>
    <n v="224648.000206"/>
    <n v="-4432.616399999999"/>
    <x v="0"/>
    <n v="44532.615901060002"/>
    <n v="-19322.222222"/>
    <n v="205325.77798399999"/>
    <n v="23404.115068999992"/>
    <n v="-4432.616399999999"/>
    <n v="-4432.616399999999"/>
    <n v="-4432.616399999999"/>
    <x v="1"/>
    <x v="3"/>
    <x v="1"/>
    <x v="5"/>
  </r>
  <r>
    <n v="1637"/>
    <n v="841"/>
    <x v="0"/>
    <x v="0"/>
    <s v="Alcatel Sa"/>
    <x v="5"/>
    <x v="4"/>
    <x v="4"/>
    <s v="Goldman Sachs"/>
    <x v="2"/>
    <d v="2001-02-09T00:00:00"/>
    <d v="2006-02-09T00:00:00"/>
    <x v="0"/>
    <n v="-10000000"/>
    <n v="4145.4694319999999"/>
    <n v="0.72"/>
    <n v="68.947253000000003"/>
    <n v="68.385298000000006"/>
    <n v="-0.55547367064347697"/>
    <n v="-2302.6991219333695"/>
    <n v="-739.52471100000002"/>
    <x v="0"/>
    <n v="-3042.2238329333695"/>
    <n v="-23501.703741000001"/>
    <n v="-26102.195921999999"/>
    <n v="-2600.4921809999978"/>
    <n v="441.73165193337172"/>
    <n v="-23501.703741000001"/>
    <n v="-26102.195921999999"/>
    <n v="-2600.4921809999978"/>
    <x v="0"/>
    <n v="23867.540254740001"/>
    <n v="0"/>
    <n v="-26102.195921999999"/>
    <n v="-26102.195921999999"/>
    <n v="-2600.4921809999978"/>
    <n v="-2600.4921809999978"/>
    <n v="-2600.4921809999978"/>
    <x v="1"/>
    <x v="3"/>
    <x v="1"/>
    <x v="5"/>
  </r>
  <r>
    <n v="1652"/>
    <n v="862"/>
    <x v="0"/>
    <x v="0"/>
    <s v="Alcatel Sa"/>
    <x v="5"/>
    <x v="4"/>
    <x v="4"/>
    <s v="Merrill Lynch Int"/>
    <x v="2"/>
    <d v="2001-02-27T00:00:00"/>
    <d v="2006-02-27T00:00:00"/>
    <x v="0"/>
    <n v="10000000"/>
    <n v="-4202.164409"/>
    <n v="0.85"/>
    <n v="69.168711000000002"/>
    <n v="68.607563999999996"/>
    <n v="-0.55541009044585377"/>
    <n v="2333.9245144710376"/>
    <n v="768.65336400000001"/>
    <x v="0"/>
    <n v="3102.5778784710374"/>
    <n v="75765.139756999997"/>
    <n v="78496.809815999994"/>
    <n v="2731.6700589999964"/>
    <n v="-370.90781947104097"/>
    <n v="75765.139756999997"/>
    <n v="78496.809815999994"/>
    <n v="2731.6700589999964"/>
    <x v="0"/>
    <n v="-24193.961584817498"/>
    <n v="0"/>
    <n v="78496.809815999994"/>
    <n v="78496.809815999994"/>
    <n v="2731.6700589999964"/>
    <n v="2731.6700589999964"/>
    <n v="2731.6700589999964"/>
    <x v="1"/>
    <x v="3"/>
    <x v="1"/>
    <x v="5"/>
  </r>
  <r>
    <n v="1661"/>
    <n v="872"/>
    <x v="0"/>
    <x v="0"/>
    <s v="Alcatel Sa"/>
    <x v="5"/>
    <x v="4"/>
    <x v="4"/>
    <s v="Merrill Lynch Int"/>
    <x v="2"/>
    <d v="2001-03-02T00:00:00"/>
    <d v="2006-03-02T00:00:00"/>
    <x v="0"/>
    <n v="10000000"/>
    <n v="-4226.8352670000004"/>
    <n v="0.97"/>
    <n v="69.206136000000001"/>
    <n v="68.645211000000003"/>
    <n v="-0.55891291351952999"/>
    <n v="2362.4328140460707"/>
    <n v="813.79838099999995"/>
    <x v="0"/>
    <n v="3176.2311950460708"/>
    <n v="127299.237593"/>
    <n v="130140.894634"/>
    <n v="2841.6570409999986"/>
    <n v="-334.57415404607218"/>
    <n v="127299.237593"/>
    <n v="130140.894634"/>
    <n v="2841.6570409999986"/>
    <x v="0"/>
    <n v="-24336.004049752501"/>
    <n v="0"/>
    <n v="130140.894634"/>
    <n v="130140.894634"/>
    <n v="2841.6570409999986"/>
    <n v="2841.6570409999986"/>
    <n v="2841.6570409999986"/>
    <x v="1"/>
    <x v="3"/>
    <x v="1"/>
    <x v="5"/>
  </r>
  <r>
    <n v="265"/>
    <n v="380"/>
    <x v="0"/>
    <x v="2"/>
    <s v="Alcoa Inc."/>
    <x v="6"/>
    <x v="0"/>
    <x v="3"/>
    <s v="Ace Capital O/Seas"/>
    <x v="3"/>
    <d v="2000-10-05T00:00:00"/>
    <d v="2005-10-05T00:00:00"/>
    <x v="0"/>
    <n v="-10000000"/>
    <n v="3837.553512"/>
    <n v="0.24"/>
    <n v="36.428516000000002"/>
    <n v="36.180813999999998"/>
    <n v="-0.24215178934752413"/>
    <n v="-929.27044964767538"/>
    <n v="-416.23621500000002"/>
    <x v="0"/>
    <n v="-1345.5066646476753"/>
    <n v="43903.645513000003"/>
    <n v="42896.463961000001"/>
    <n v="-1007.1815520000018"/>
    <n v="338.32511264767345"/>
    <n v="43903.645513000003"/>
    <n v="42896.463961000001"/>
    <n v="-1007.1815520000018"/>
    <x v="0"/>
    <n v="15781.938818099999"/>
    <n v="-6133.3333329999996"/>
    <n v="36763.130627999999"/>
    <n v="-28151.921269999999"/>
    <n v="-1007.1815520000018"/>
    <n v="-1007.1815520000018"/>
    <n v="-1007.1815520000018"/>
    <x v="1"/>
    <x v="4"/>
    <x v="1"/>
    <x v="6"/>
  </r>
  <r>
    <n v="266"/>
    <n v="381"/>
    <x v="0"/>
    <x v="3"/>
    <s v="Alcoa Inc."/>
    <x v="6"/>
    <x v="0"/>
    <x v="3"/>
    <s v="EnronCredit.com"/>
    <x v="3"/>
    <d v="2000-10-05T00:00:00"/>
    <d v="2005-10-05T00:00:00"/>
    <x v="0"/>
    <n v="10000000"/>
    <n v="-3837.553512"/>
    <n v="0.24"/>
    <n v="36.428516000000002"/>
    <n v="36.180813999999998"/>
    <n v="-0.24215178934752413"/>
    <n v="929.27044964767538"/>
    <n v="416.23621500000002"/>
    <x v="0"/>
    <n v="1345.5066646476753"/>
    <n v="-43903.645513000003"/>
    <n v="-42896.463961000001"/>
    <n v="1007.1815520000018"/>
    <n v="-338.32511264767345"/>
    <n v="-43903.645513000003"/>
    <n v="-42896.463961000001"/>
    <n v="1007.1815520000018"/>
    <x v="0"/>
    <n v="-15781.938818099999"/>
    <n v="6133.3333329999996"/>
    <n v="-36763.130627999999"/>
    <n v="28151.921269999999"/>
    <n v="1007.1815520000018"/>
    <n v="1007.1815520000018"/>
    <n v="1007.1815520000018"/>
    <x v="1"/>
    <x v="4"/>
    <x v="1"/>
    <x v="6"/>
  </r>
  <r>
    <n v="267"/>
    <n v="382"/>
    <x v="0"/>
    <x v="4"/>
    <s v="Alcoa Inc."/>
    <x v="6"/>
    <x v="0"/>
    <x v="3"/>
    <s v="Enron North America"/>
    <x v="3"/>
    <d v="2000-10-05T00:00:00"/>
    <d v="2005-10-05T00:00:00"/>
    <x v="0"/>
    <n v="-10000000"/>
    <n v="3837.553512"/>
    <n v="0.24"/>
    <n v="36.428516000000002"/>
    <n v="36.180813999999998"/>
    <n v="-0.24215178934752413"/>
    <n v="-929.27044964767538"/>
    <n v="-416.23621500000002"/>
    <x v="0"/>
    <n v="-1345.5066646476753"/>
    <n v="43903.645513000003"/>
    <n v="42896.463961000001"/>
    <n v="-1007.1815520000018"/>
    <n v="338.32511264767345"/>
    <n v="43903.645513000003"/>
    <n v="42896.463961000001"/>
    <n v="-1007.1815520000018"/>
    <x v="0"/>
    <n v="15781.938818099999"/>
    <n v="-6133.3333329999996"/>
    <n v="36763.130627999999"/>
    <n v="-28151.921269999999"/>
    <n v="-1007.1815520000018"/>
    <n v="-1007.1815520000018"/>
    <n v="-1007.1815520000018"/>
    <x v="1"/>
    <x v="4"/>
    <x v="1"/>
    <x v="6"/>
  </r>
  <r>
    <n v="1679"/>
    <n v="887"/>
    <x v="0"/>
    <x v="0"/>
    <s v="Alcoa Inc."/>
    <x v="6"/>
    <x v="0"/>
    <x v="3"/>
    <s v="Morgan Stanley CP"/>
    <x v="3"/>
    <d v="2001-03-13T00:00:00"/>
    <d v="2005-05-30T00:00:00"/>
    <x v="0"/>
    <n v="10000000"/>
    <n v="-3592.2585140000001"/>
    <n v="0.37"/>
    <n v="34.980043999999999"/>
    <n v="34.730195000000002"/>
    <n v="-0.23603090529177265"/>
    <n v="847.88402910149796"/>
    <n v="422.26855800000004"/>
    <x v="0"/>
    <n v="1270.1525871014981"/>
    <n v="9698.6219380000002"/>
    <n v="10742.452241000001"/>
    <n v="1043.8303030000006"/>
    <n v="-226.32228410149742"/>
    <n v="9698.6219380000002"/>
    <n v="10742.452241000001"/>
    <n v="1043.8303030000006"/>
    <x v="0"/>
    <n v="-14773.163138825001"/>
    <n v="0"/>
    <n v="10742.452241000001"/>
    <n v="10742.452241000001"/>
    <n v="1043.8303030000006"/>
    <n v="1043.8303030000006"/>
    <n v="1043.8303030000006"/>
    <x v="0"/>
    <x v="4"/>
    <x v="1"/>
    <x v="6"/>
  </r>
  <r>
    <n v="1280"/>
    <n v="441"/>
    <x v="0"/>
    <x v="0"/>
    <s v="Amerada Hess Corp."/>
    <x v="1"/>
    <x v="5"/>
    <x v="3"/>
    <s v="Portfolio ISIS"/>
    <x v="4"/>
    <d v="2001-01-05T00:00:00"/>
    <d v="2006-01-05T00:00:00"/>
    <x v="0"/>
    <n v="-10000000"/>
    <n v="4039.6729190000001"/>
    <n v="0.45"/>
    <n v="48.561619999999998"/>
    <n v="48.483626999999998"/>
    <n v="-6.5629071640960768E-2"/>
    <n v="-265.11998340710011"/>
    <n v="-573.92037900000003"/>
    <x v="0"/>
    <n v="-839.04036240710013"/>
    <n v="3924.5262120000002"/>
    <n v="3486.7713709999998"/>
    <n v="-437.7548410000004"/>
    <n v="401.28552140709974"/>
    <n v="3924.5262120000002"/>
    <n v="3486.7713709999998"/>
    <n v="-437.7548410000004"/>
    <x v="0"/>
    <n v="29239.152587722005"/>
    <n v="0"/>
    <n v="3486.7713709999998"/>
    <n v="-3673.5191869999999"/>
    <n v="-437.7548410000004"/>
    <n v="-437.7548410000004"/>
    <n v="-437.7548410000004"/>
    <x v="1"/>
    <x v="1"/>
    <x v="1"/>
    <x v="1"/>
  </r>
  <r>
    <n v="1481"/>
    <n v="532"/>
    <x v="0"/>
    <x v="1"/>
    <s v="Amerada Hess Corp."/>
    <x v="1"/>
    <x v="5"/>
    <x v="3"/>
    <s v="Portfolio ISIS"/>
    <x v="1"/>
    <d v="2001-01-05T00:00:00"/>
    <d v="2006-01-05T00:00:00"/>
    <x v="0"/>
    <n v="10000000"/>
    <n v="-4039.6729190000001"/>
    <n v="0.45"/>
    <n v="48.561619999999998"/>
    <n v="48.483626999999998"/>
    <n v="-6.5629071640960768E-2"/>
    <n v="265.11998340710011"/>
    <n v="573.92037900000003"/>
    <x v="0"/>
    <n v="839.04036240710013"/>
    <n v="-3924.5262120000002"/>
    <n v="-3486.7713709999998"/>
    <n v="437.7548410000004"/>
    <n v="-401.28552140709974"/>
    <n v="-3924.5262120000002"/>
    <n v="-3486.7713709999998"/>
    <n v="437.7548410000004"/>
    <x v="0"/>
    <n v="-29239.152587722005"/>
    <n v="0"/>
    <n v="-3486.7713709999998"/>
    <n v="3673.5191869999999"/>
    <n v="437.7548410000004"/>
    <n v="437.7548410000004"/>
    <n v="437.7548410000004"/>
    <x v="1"/>
    <x v="1"/>
    <x v="1"/>
    <x v="1"/>
  </r>
  <r>
    <n v="1281"/>
    <n v="442"/>
    <x v="0"/>
    <x v="0"/>
    <s v="Amr Corp/del"/>
    <x v="0"/>
    <x v="6"/>
    <x v="3"/>
    <s v="Portfolio ISIS"/>
    <x v="3"/>
    <d v="2001-01-05T00:00:00"/>
    <d v="2006-01-05T00:00:00"/>
    <x v="0"/>
    <n v="-10000000"/>
    <n v="4087.9293440000001"/>
    <n v="1.25"/>
    <n v="181.08235999999999"/>
    <n v="181.53553199999999"/>
    <n v="0.57852292577987918"/>
    <n v="2364.9608444723021"/>
    <n v="-1562.526288"/>
    <x v="0"/>
    <n v="802.43455647230212"/>
    <n v="194494.161238"/>
    <n v="196266.89735399999"/>
    <n v="1772.7361159999855"/>
    <n v="970.30155952768337"/>
    <n v="194494.161238"/>
    <n v="196266.89735399999"/>
    <n v="1772.7361159999855"/>
    <x v="0"/>
    <n v="51107.292658688006"/>
    <n v="0"/>
    <n v="196266.89735399999"/>
    <n v="186664.069391"/>
    <n v="1772.7361159999855"/>
    <n v="1772.7361159999855"/>
    <n v="1772.7361159999855"/>
    <x v="1"/>
    <x v="0"/>
    <x v="0"/>
    <x v="0"/>
  </r>
  <r>
    <n v="1482"/>
    <n v="533"/>
    <x v="0"/>
    <x v="1"/>
    <s v="Amr Corp/del"/>
    <x v="0"/>
    <x v="6"/>
    <x v="3"/>
    <s v="Portfolio ISIS"/>
    <x v="1"/>
    <d v="2001-01-05T00:00:00"/>
    <d v="2006-01-05T00:00:00"/>
    <x v="0"/>
    <n v="10000000"/>
    <n v="-4087.9293440000001"/>
    <n v="1.25"/>
    <n v="181.08235999999999"/>
    <n v="181.53553199999999"/>
    <n v="0.57852292577987918"/>
    <n v="-2364.9608444723021"/>
    <n v="1562.526288"/>
    <x v="0"/>
    <n v="-802.43455647230212"/>
    <n v="-194494.161238"/>
    <n v="-196266.89735399999"/>
    <n v="-1772.7361159999855"/>
    <n v="-970.30155952768337"/>
    <n v="-194494.161238"/>
    <n v="-196266.89735399999"/>
    <n v="-1772.7361159999855"/>
    <x v="0"/>
    <n v="-51107.292658688006"/>
    <n v="0"/>
    <n v="-196266.89735399999"/>
    <n v="-186664.069391"/>
    <n v="-1772.7361159999855"/>
    <n v="-1772.7361159999855"/>
    <n v="-1772.7361159999855"/>
    <x v="1"/>
    <x v="0"/>
    <x v="0"/>
    <x v="0"/>
  </r>
  <r>
    <n v="1689"/>
    <n v="897"/>
    <x v="0"/>
    <x v="0"/>
    <s v="Amr Corp/del"/>
    <x v="0"/>
    <x v="6"/>
    <x v="3"/>
    <s v="Morgan Stanley CP"/>
    <x v="3"/>
    <d v="2001-03-16T00:00:00"/>
    <d v="2006-03-16T00:00:00"/>
    <x v="0"/>
    <n v="10000000"/>
    <n v="-4320.4699460000002"/>
    <n v="1.87"/>
    <n v="182.18141600000001"/>
    <n v="182.95858899999999"/>
    <n v="0.80991950500952126"/>
    <n v="-3499.2328800728333"/>
    <n v="1722.7148009999999"/>
    <x v="0"/>
    <n v="-1776.5180790728334"/>
    <n v="29303.012351000001"/>
    <n v="26630.079548999998"/>
    <n v="-2672.932802000003"/>
    <n v="-896.41472292716958"/>
    <n v="29303.012351000001"/>
    <n v="26630.079548999998"/>
    <n v="-2672.932802000003"/>
    <x v="0"/>
    <n v="-54014.515264892005"/>
    <n v="0"/>
    <n v="26630.079548999998"/>
    <n v="26630.079548999998"/>
    <n v="-2672.932802000003"/>
    <n v="-2672.932802000003"/>
    <n v="-2672.932802000003"/>
    <x v="1"/>
    <x v="0"/>
    <x v="0"/>
    <x v="0"/>
  </r>
  <r>
    <n v="253"/>
    <n v="374"/>
    <x v="1"/>
    <x v="5"/>
    <s v="Asia Pulp Paper"/>
    <x v="7"/>
    <x v="0"/>
    <x v="5"/>
    <s v="Deutsche Bank AG"/>
    <x v="0"/>
    <d v="2000-04-10T00:00:00"/>
    <d v="2001-03-14T00:00:00"/>
    <x v="0"/>
    <n v="0"/>
    <n v="0"/>
    <n v="19.5"/>
    <n v="0"/>
    <n v="0"/>
    <m/>
    <n v="-"/>
    <n v="0"/>
    <x v="0"/>
    <n v="0"/>
    <n v="-4562083.3"/>
    <n v="-4562083.3"/>
    <n v="0"/>
    <n v="0"/>
    <n v="-4562083.3"/>
    <n v="-4562083.3"/>
    <n v="0"/>
    <x v="0"/>
    <n v="0"/>
    <n v="915416.66666700004"/>
    <n v="-3646666.6333329999"/>
    <n v="-1745207.6333329999"/>
    <n v="0"/>
    <n v="0"/>
    <n v="0"/>
    <x v="3"/>
    <x v="0"/>
    <x v="4"/>
    <x v="7"/>
  </r>
  <r>
    <n v="39"/>
    <n v="134"/>
    <x v="0"/>
    <x v="0"/>
    <s v="At Home Corp. Sub"/>
    <x v="8"/>
    <x v="7"/>
    <x v="3"/>
    <s v="JP Morgan"/>
    <x v="0"/>
    <d v="2000-08-04T00:00:00"/>
    <d v="2004-01-14T00:00:00"/>
    <x v="0"/>
    <n v="4000000"/>
    <n v="-1023.567796"/>
    <n v="6.35"/>
    <n v="803.15139099999999"/>
    <n v="800.95621100000005"/>
    <n v="-1.9864486686683405"/>
    <n v="2033.2648856559877"/>
    <n v="2642.503275"/>
    <x v="0"/>
    <n v="4675.7681606559872"/>
    <n v="-101513.194454"/>
    <n v="-97212.042272999999"/>
    <n v="4301.1521809999977"/>
    <n v="-374.61597965598958"/>
    <n v="-101513.194454"/>
    <n v="-97212.042272999999"/>
    <n v="4301.1521809999977"/>
    <x v="0"/>
    <n v="-16837.690244199999"/>
    <n v="116416.666667"/>
    <n v="19204.624393999999"/>
    <n v="117285.35252899998"/>
    <n v="4301.1521809999977"/>
    <n v="4301.1521809999977"/>
    <n v="4301.1521809999977"/>
    <x v="4"/>
    <x v="0"/>
    <x v="5"/>
    <x v="8"/>
  </r>
  <r>
    <n v="149"/>
    <n v="208"/>
    <x v="0"/>
    <x v="0"/>
    <s v="AT&amp;T"/>
    <x v="5"/>
    <x v="4"/>
    <x v="3"/>
    <s v="JP Morgan"/>
    <x v="3"/>
    <d v="2000-09-19T00:00:00"/>
    <d v="2005-09-19T00:00:00"/>
    <x v="0"/>
    <n v="-10000000"/>
    <n v="3794.3384489999999"/>
    <n v="0.44"/>
    <n v="113.891194"/>
    <n v="113.262494"/>
    <n v="-0.55214469368786201"/>
    <n v="-2095.0238406711824"/>
    <n v="-1074.1117919999999"/>
    <x v="0"/>
    <n v="-3169.1356326711821"/>
    <n v="269444.61105100001"/>
    <n v="267201.09735300002"/>
    <n v="-2243.5136979999952"/>
    <n v="925.62193467118686"/>
    <n v="269444.61105100001"/>
    <n v="267201.09735300002"/>
    <n v="-2243.5136979999952"/>
    <x v="0"/>
    <n v="21845.903620117497"/>
    <n v="-22122.222222"/>
    <n v="245078.87513100001"/>
    <n v="-111191.69785199995"/>
    <n v="-2243.5136979999952"/>
    <n v="-2243.5136979999952"/>
    <n v="-2243.5136979999952"/>
    <x v="0"/>
    <x v="3"/>
    <x v="1"/>
    <x v="5"/>
  </r>
  <r>
    <n v="220"/>
    <n v="337"/>
    <x v="0"/>
    <x v="0"/>
    <s v="AT&amp;T"/>
    <x v="5"/>
    <x v="4"/>
    <x v="3"/>
    <s v="LBIE"/>
    <x v="3"/>
    <d v="2000-10-10T00:00:00"/>
    <d v="2005-10-10T00:00:00"/>
    <x v="0"/>
    <n v="10000000"/>
    <n v="-3843.5686770000002"/>
    <n v="0.49"/>
    <n v="114.421626"/>
    <n v="113.792053"/>
    <n v="-0.55740236180438374"/>
    <n v="2142.4142583171506"/>
    <n v="1106.6142300000001"/>
    <x v="0"/>
    <n v="3249.0284883171507"/>
    <n v="-245372.18382199999"/>
    <n v="-243076.14849200001"/>
    <n v="2296.0353299999842"/>
    <n v="-952.99315831716649"/>
    <n v="-245372.18382199999"/>
    <n v="-243076.14849200001"/>
    <n v="2296.0353299999842"/>
    <x v="0"/>
    <n v="-22129.346657827504"/>
    <n v="12522.222222"/>
    <n v="-230553.92627"/>
    <n v="111698.32243499998"/>
    <n v="2296.0353299999842"/>
    <n v="2296.0353299999842"/>
    <n v="2296.0353299999842"/>
    <x v="1"/>
    <x v="3"/>
    <x v="1"/>
    <x v="5"/>
  </r>
  <r>
    <n v="1644"/>
    <n v="848"/>
    <x v="0"/>
    <x v="0"/>
    <s v="AT&amp;T"/>
    <x v="5"/>
    <x v="4"/>
    <x v="3"/>
    <s v="CSFB Intl"/>
    <x v="3"/>
    <d v="2001-02-15T00:00:00"/>
    <d v="2002-02-15T00:00:00"/>
    <x v="0"/>
    <n v="20000000"/>
    <n v="-1642.4835760000001"/>
    <n v="0.75"/>
    <n v="79.086118999999997"/>
    <n v="78.105469999999997"/>
    <n v="-0.53662131429321747"/>
    <n v="881.39169525814384"/>
    <n v="1426.778403"/>
    <x v="0"/>
    <n v="2308.1700982581438"/>
    <n v="12597.675496"/>
    <n v="14706.634552"/>
    <n v="2108.9590559999997"/>
    <n v="-199.21104225814406"/>
    <n v="12597.675496"/>
    <n v="14706.634552"/>
    <n v="2108.9590559999997"/>
    <x v="0"/>
    <n v="-9456.5991888200006"/>
    <n v="0"/>
    <n v="14706.634552"/>
    <n v="14706.634552"/>
    <n v="2108.9590559999997"/>
    <n v="2108.9590559999997"/>
    <n v="2108.9590559999997"/>
    <x v="2"/>
    <x v="3"/>
    <x v="1"/>
    <x v="5"/>
  </r>
  <r>
    <n v="1282"/>
    <n v="443"/>
    <x v="0"/>
    <x v="0"/>
    <s v="Avon Products"/>
    <x v="5"/>
    <x v="1"/>
    <x v="3"/>
    <s v="Portfolio ISIS"/>
    <x v="5"/>
    <d v="2001-01-05T00:00:00"/>
    <d v="2006-01-05T00:00:00"/>
    <x v="0"/>
    <n v="-10000000"/>
    <n v="4068.6065490000001"/>
    <n v="0.6"/>
    <n v="46.278998999999999"/>
    <n v="45.734516999999997"/>
    <n v="-0.55109811116039342"/>
    <n v="-2242.2013842087067"/>
    <n v="-630.10603800000001"/>
    <x v="0"/>
    <n v="-2872.3074222087066"/>
    <n v="-72129.442282999997"/>
    <n v="-74661.086454999997"/>
    <n v="-2531.6441720000003"/>
    <n v="340.66325020870636"/>
    <n v="-72129.442282999997"/>
    <n v="-74661.086454999997"/>
    <n v="-2531.6441720000003"/>
    <x v="0"/>
    <n v="23425.002205867499"/>
    <n v="0"/>
    <n v="-74661.086454999997"/>
    <n v="-59462.192589999999"/>
    <n v="-2531.6441720000003"/>
    <n v="-2531.6441720000003"/>
    <n v="-2531.6441720000003"/>
    <x v="1"/>
    <x v="3"/>
    <x v="1"/>
    <x v="5"/>
  </r>
  <r>
    <n v="1483"/>
    <n v="534"/>
    <x v="0"/>
    <x v="1"/>
    <s v="Avon Products"/>
    <x v="5"/>
    <x v="1"/>
    <x v="3"/>
    <s v="Portfolio ISIS"/>
    <x v="1"/>
    <d v="2001-01-05T00:00:00"/>
    <d v="2006-01-05T00:00:00"/>
    <x v="0"/>
    <n v="10000000"/>
    <n v="-4068.6065490000001"/>
    <n v="0.6"/>
    <n v="46.278998999999999"/>
    <n v="45.734516999999997"/>
    <n v="-0.55109811116039342"/>
    <n v="2242.2013842087067"/>
    <n v="630.10603800000001"/>
    <x v="0"/>
    <n v="2872.3074222087066"/>
    <n v="72129.442282999997"/>
    <n v="74661.086454999997"/>
    <n v="2531.6441720000003"/>
    <n v="-340.66325020870636"/>
    <n v="72129.442282999997"/>
    <n v="74661.086454999997"/>
    <n v="2531.6441720000003"/>
    <x v="0"/>
    <n v="-23425.002205867499"/>
    <n v="0"/>
    <n v="74661.086454999997"/>
    <n v="59462.192589999999"/>
    <n v="2531.6441720000003"/>
    <n v="2531.6441720000003"/>
    <n v="2531.6441720000003"/>
    <x v="1"/>
    <x v="3"/>
    <x v="1"/>
    <x v="5"/>
  </r>
  <r>
    <n v="274"/>
    <n v="411"/>
    <x v="0"/>
    <x v="0"/>
    <s v="Bae Systems Plc"/>
    <x v="5"/>
    <x v="8"/>
    <x v="6"/>
    <s v="Royal BOC"/>
    <x v="2"/>
    <d v="2000-12-05T00:00:00"/>
    <d v="2005-12-05T00:00:00"/>
    <x v="0"/>
    <n v="-15000000"/>
    <n v="5974.8675800000001"/>
    <n v="0.46"/>
    <n v="35.859721999999998"/>
    <n v="35.339247"/>
    <n v="-0.54391992770417352"/>
    <n v="-3249.8495421556104"/>
    <n v="-946.37845800000014"/>
    <x v="0"/>
    <n v="-4196.2280001556101"/>
    <n v="-68651.187858000005"/>
    <n v="-72165.812191000005"/>
    <n v="-3514.6243329999998"/>
    <n v="681.60366715561031"/>
    <n v="-68651.187858000005"/>
    <n v="-72165.812191000005"/>
    <n v="-3514.6243329999998"/>
    <x v="0"/>
    <n v="34400.300091850004"/>
    <n v="-17250"/>
    <n v="-89415.812191000005"/>
    <n v="-79671.093023000009"/>
    <n v="-3514.6243329999998"/>
    <n v="-3514.6243329999998"/>
    <n v="-3514.6243329999998"/>
    <x v="1"/>
    <x v="3"/>
    <x v="1"/>
    <x v="5"/>
  </r>
  <r>
    <n v="1283"/>
    <n v="444"/>
    <x v="0"/>
    <x v="0"/>
    <s v="Bae Systems Plc"/>
    <x v="5"/>
    <x v="8"/>
    <x v="6"/>
    <s v="Portfolio ISIS"/>
    <x v="2"/>
    <d v="2001-01-05T00:00:00"/>
    <d v="2006-01-05T00:00:00"/>
    <x v="0"/>
    <n v="-10000000"/>
    <n v="4029.1408970000002"/>
    <n v="0.34"/>
    <n v="36.629640000000002"/>
    <n v="36.10877"/>
    <n v="-0.54732664325219504"/>
    <n v="-2205.2561623451484"/>
    <n v="-617.89978199999996"/>
    <x v="0"/>
    <n v="-2823.1559443451483"/>
    <n v="2771.3175550000001"/>
    <n v="491.952518"/>
    <n v="-2279.365037"/>
    <n v="543.7909073451483"/>
    <n v="2771.3175550000001"/>
    <n v="491.952518"/>
    <n v="-2279.365037"/>
    <x v="0"/>
    <n v="23197.778714477499"/>
    <n v="0"/>
    <n v="491.952518"/>
    <n v="-48631.273322000001"/>
    <n v="-2279.365037"/>
    <n v="-2279.365037"/>
    <n v="-2279.365037"/>
    <x v="1"/>
    <x v="3"/>
    <x v="1"/>
    <x v="5"/>
  </r>
  <r>
    <n v="1484"/>
    <n v="535"/>
    <x v="0"/>
    <x v="1"/>
    <s v="Bae Systems Plc"/>
    <x v="5"/>
    <x v="8"/>
    <x v="6"/>
    <s v="Portfolio ISIS"/>
    <x v="1"/>
    <d v="2001-01-05T00:00:00"/>
    <d v="2006-01-05T00:00:00"/>
    <x v="0"/>
    <n v="10000000"/>
    <n v="-4029.1408970000002"/>
    <n v="0.34"/>
    <n v="36.629640000000002"/>
    <n v="36.10877"/>
    <n v="-0.54732664325219504"/>
    <n v="2205.2561623451484"/>
    <n v="617.89978199999996"/>
    <x v="0"/>
    <n v="2823.1559443451483"/>
    <n v="-2771.3175550000001"/>
    <n v="-491.952518"/>
    <n v="2279.365037"/>
    <n v="-543.7909073451483"/>
    <n v="-2771.3175550000001"/>
    <n v="-491.952518"/>
    <n v="2279.365037"/>
    <x v="0"/>
    <n v="-23197.778714477499"/>
    <n v="0"/>
    <n v="-491.952518"/>
    <n v="48631.273322000001"/>
    <n v="2279.365037"/>
    <n v="2279.365037"/>
    <n v="2279.365037"/>
    <x v="1"/>
    <x v="3"/>
    <x v="1"/>
    <x v="5"/>
  </r>
  <r>
    <n v="1609"/>
    <n v="663"/>
    <x v="0"/>
    <x v="0"/>
    <s v="Bae Systems Plc"/>
    <x v="5"/>
    <x v="8"/>
    <x v="6"/>
    <s v="Morgan Stanley CP"/>
    <x v="2"/>
    <d v="2001-01-17T00:00:00"/>
    <d v="2006-01-17T00:00:00"/>
    <x v="0"/>
    <n v="10000000"/>
    <n v="-4093.278323"/>
    <n v="0.625"/>
    <n v="36.931289"/>
    <n v="36.410380000000004"/>
    <n v="-0.54720412473644908"/>
    <n v="2239.8587820398952"/>
    <n v="682.44784500000003"/>
    <x v="0"/>
    <n v="2922.3066270398954"/>
    <n v="121525.042503"/>
    <n v="124056.631171"/>
    <n v="2531.5886679999967"/>
    <n v="-390.71795903989869"/>
    <n v="121525.042503"/>
    <n v="124056.631171"/>
    <n v="2531.5886679999967"/>
    <x v="0"/>
    <n v="-23567.049944672501"/>
    <n v="0"/>
    <n v="124056.631171"/>
    <n v="124056.631171"/>
    <n v="2531.5886679999967"/>
    <n v="2531.5886679999967"/>
    <n v="2531.5886679999967"/>
    <x v="1"/>
    <x v="3"/>
    <x v="1"/>
    <x v="5"/>
  </r>
  <r>
    <n v="1636"/>
    <n v="840"/>
    <x v="0"/>
    <x v="0"/>
    <s v="Bae Systems Plc"/>
    <x v="5"/>
    <x v="8"/>
    <x v="6"/>
    <s v="Goldman Sachs"/>
    <x v="2"/>
    <d v="2001-02-09T00:00:00"/>
    <d v="2006-02-09T00:00:00"/>
    <x v="0"/>
    <n v="-10000000"/>
    <n v="4143.5595110000004"/>
    <n v="0.65"/>
    <n v="37.486888"/>
    <n v="36.965757000000004"/>
    <n v="-0.55078640359667286"/>
    <n v="-2282.2162411524787"/>
    <n v="-663.608655"/>
    <x v="0"/>
    <n v="-2945.8248961524787"/>
    <n v="-127432.171134"/>
    <n v="-130012.818247"/>
    <n v="-2580.6471129999991"/>
    <n v="365.17778315247961"/>
    <n v="-127432.171134"/>
    <n v="-130012.818247"/>
    <n v="-2580.6471129999991"/>
    <x v="0"/>
    <n v="23856.543884582501"/>
    <n v="0"/>
    <n v="-130012.818247"/>
    <n v="-130012.818247"/>
    <n v="-2580.6471129999991"/>
    <n v="-2580.6471129999991"/>
    <n v="-2580.6471129999991"/>
    <x v="1"/>
    <x v="3"/>
    <x v="1"/>
    <x v="5"/>
  </r>
  <r>
    <n v="262"/>
    <n v="377"/>
    <x v="0"/>
    <x v="0"/>
    <s v="Banco Bilbao"/>
    <x v="2"/>
    <x v="2"/>
    <x v="7"/>
    <s v="CSFB Intl"/>
    <x v="4"/>
    <d v="2000-11-08T00:00:00"/>
    <d v="2005-11-08T00:00:00"/>
    <x v="1"/>
    <n v="-10000000"/>
    <n v="3990.9019929999999"/>
    <n v="0.19500000000000001"/>
    <n v="19.519231999999999"/>
    <n v="19.494727999999999"/>
    <n v="-5.1027306198566779E-3"/>
    <n v="-20.364497800528142"/>
    <n v="-195.22026599999998"/>
    <x v="0"/>
    <n v="-215.58476380052812"/>
    <n v="-2843.4748359999999"/>
    <n v="-3000.3144040000002"/>
    <n v="-156.83956800000033"/>
    <n v="58.745195800527796"/>
    <n v="-2507.944805352"/>
    <n v="-2632.7758895100001"/>
    <n v="-124.83108415800007"/>
    <x v="0"/>
    <n v="11817.060801272999"/>
    <n v="-4372.875"/>
    <n v="-7005.6508895099996"/>
    <n v="-23527.289901063996"/>
    <n v="-102.40608415799943"/>
    <n v="-102.40608415799943"/>
    <n v="-124.83108415800007"/>
    <x v="1"/>
    <x v="2"/>
    <x v="1"/>
    <x v="2"/>
  </r>
  <r>
    <n v="263"/>
    <n v="378"/>
    <x v="0"/>
    <x v="0"/>
    <s v="Banco Bilbao"/>
    <x v="2"/>
    <x v="2"/>
    <x v="7"/>
    <s v="CSFB Intl"/>
    <x v="4"/>
    <d v="2000-11-10T00:00:00"/>
    <d v="2005-11-10T00:00:00"/>
    <x v="1"/>
    <n v="-10000000"/>
    <n v="4003.5646409999999"/>
    <n v="0.25"/>
    <n v="19.524324"/>
    <n v="19.499853000000002"/>
    <n v="-5.1002160598915998E-3"/>
    <n v="-20.419044678842347"/>
    <n v="-204.836457"/>
    <x v="0"/>
    <n v="-225.25550167884234"/>
    <n v="-26269.736161000001"/>
    <n v="-26447.918012999999"/>
    <n v="-178.18185199999789"/>
    <n v="47.073649678844447"/>
    <n v="-23169.907294002001"/>
    <n v="-23208.048056407497"/>
    <n v="-38.140762405495479"/>
    <x v="0"/>
    <n v="11854.554902000998"/>
    <n v="-5728.125"/>
    <n v="-28936.173056407497"/>
    <n v="-24473.595174883263"/>
    <n v="-8.7657624054954795"/>
    <n v="-8.7657624054954795"/>
    <n v="-38.140762405495479"/>
    <x v="1"/>
    <x v="2"/>
    <x v="1"/>
    <x v="2"/>
  </r>
  <r>
    <n v="264"/>
    <n v="379"/>
    <x v="0"/>
    <x v="0"/>
    <s v="Banco Bilbao"/>
    <x v="2"/>
    <x v="2"/>
    <x v="7"/>
    <s v="Bank of Austria AG"/>
    <x v="4"/>
    <d v="2000-11-14T00:00:00"/>
    <d v="2005-11-14T00:00:00"/>
    <x v="0"/>
    <n v="-20000000"/>
    <n v="7838.8929889999999"/>
    <n v="0.22"/>
    <n v="19.515581000000001"/>
    <n v="19.491816"/>
    <n v="-1.3020575787210662E-2"/>
    <n v="-102.06690025110882"/>
    <n v="-398.25667200000004"/>
    <x v="0"/>
    <n v="-500.32357225110889"/>
    <n v="-26285.021597999999"/>
    <n v="-26625.958106999999"/>
    <n v="-340.93650899999921"/>
    <n v="159.38706325110968"/>
    <n v="-26285.021597999999"/>
    <n v="-26625.958106999999"/>
    <n v="-340.93650899999921"/>
    <x v="0"/>
    <n v="23210.962140428997"/>
    <n v="-11244.444444000001"/>
    <n v="-37870.402550999999"/>
    <n v="-54063.045339999997"/>
    <n v="-340.93650899999921"/>
    <n v="-340.93650899999921"/>
    <n v="-340.93650899999921"/>
    <x v="1"/>
    <x v="2"/>
    <x v="1"/>
    <x v="2"/>
  </r>
  <r>
    <n v="1065"/>
    <n v="429"/>
    <x v="0"/>
    <x v="0"/>
    <s v="Banco Bilbao"/>
    <x v="2"/>
    <x v="2"/>
    <x v="7"/>
    <s v="CSFB Intl"/>
    <x v="4"/>
    <d v="2000-12-18T00:00:00"/>
    <d v="2005-12-19T00:00:00"/>
    <x v="1"/>
    <n v="-5000000"/>
    <n v="2047.1065819999999"/>
    <n v="0.3"/>
    <n v="19.626031999999999"/>
    <n v="19.601917"/>
    <n v="-5.2218161893415249E-3"/>
    <n v="-10.689614291195193"/>
    <n v="-107.52470099999999"/>
    <x v="0"/>
    <n v="-118.21431529119519"/>
    <n v="-22664.336552000001"/>
    <n v="-22763.691423"/>
    <n v="-99.354870999999548"/>
    <n v="18.859444291195643"/>
    <n v="-19989.944838864001"/>
    <n v="-19975.139223682498"/>
    <n v="14.805615181503526"/>
    <x v="0"/>
    <n v="6061.4825893019997"/>
    <n v="-3327.1875"/>
    <n v="-23302.326723682498"/>
    <n v="-12908.408630413009"/>
    <n v="31.868115181503526"/>
    <n v="31.868115181503526"/>
    <n v="14.805615181503526"/>
    <x v="1"/>
    <x v="2"/>
    <x v="1"/>
    <x v="2"/>
  </r>
  <r>
    <n v="21"/>
    <n v="110"/>
    <x v="0"/>
    <x v="0"/>
    <s v="Bank of America"/>
    <x v="6"/>
    <x v="2"/>
    <x v="3"/>
    <s v="JP Morgan"/>
    <x v="4"/>
    <d v="2000-07-31T00:00:00"/>
    <d v="2005-08-01T00:00:00"/>
    <x v="0"/>
    <n v="-20000000"/>
    <n v="7411.9772080000002"/>
    <n v="0.28999999999999998"/>
    <n v="41.435910999999997"/>
    <n v="41.373711999999998"/>
    <n v="-3.8694790531203227E-2"/>
    <n v="-286.80490548561255"/>
    <n v="-958.00453499999992"/>
    <x v="0"/>
    <n v="-1244.8094404856124"/>
    <n v="86099.645638999995"/>
    <n v="85542.470654999997"/>
    <n v="-557.17498399999749"/>
    <n v="687.63445648561492"/>
    <n v="86099.645638999995"/>
    <n v="85542.470654999997"/>
    <n v="-557.17498399999749"/>
    <x v="0"/>
    <n v="30481.7562679"/>
    <n v="-29644.444444000001"/>
    <n v="55898.026210999997"/>
    <n v="-193366.09649900004"/>
    <n v="-557.17498399999749"/>
    <n v="-557.17498399999749"/>
    <n v="-557.17498399999749"/>
    <x v="0"/>
    <x v="4"/>
    <x v="1"/>
    <x v="6"/>
  </r>
  <r>
    <n v="30"/>
    <n v="125"/>
    <x v="0"/>
    <x v="0"/>
    <s v="Bank of America"/>
    <x v="6"/>
    <x v="2"/>
    <x v="3"/>
    <s v="Bear Stearns"/>
    <x v="4"/>
    <d v="2000-07-07T00:00:00"/>
    <d v="2005-04-19T00:00:00"/>
    <x v="0"/>
    <n v="5000000"/>
    <n v="-1746.7661939999998"/>
    <n v="0.32"/>
    <n v="40.026043999999999"/>
    <n v="39.960500000000003"/>
    <n v="-3.597589441933112E-2"/>
    <n v="62.841476170600856"/>
    <n v="232.68301499999998"/>
    <x v="0"/>
    <n v="295.52449117060087"/>
    <n v="-11325.651443000001"/>
    <n v="-11172.400438999999"/>
    <n v="153.25100400000156"/>
    <n v="-142.27348717059931"/>
    <n v="-11325.651443000001"/>
    <n v="-11172.400438999999"/>
    <n v="153.25100400000156"/>
    <x v="0"/>
    <n v="-7183.5759728249996"/>
    <n v="8711.1111110000002"/>
    <n v="-2461.2893279999989"/>
    <n v="45995.324647000001"/>
    <n v="153.25100400000156"/>
    <n v="153.25100400000156"/>
    <n v="153.25100400000156"/>
    <x v="0"/>
    <x v="4"/>
    <x v="1"/>
    <x v="6"/>
  </r>
  <r>
    <n v="259"/>
    <n v="373"/>
    <x v="0"/>
    <x v="0"/>
    <s v="Bank of America"/>
    <x v="6"/>
    <x v="2"/>
    <x v="3"/>
    <s v="LBIE"/>
    <x v="4"/>
    <d v="2000-11-03T00:00:00"/>
    <d v="2005-11-03T00:00:00"/>
    <x v="0"/>
    <n v="15000000"/>
    <n v="-5860.7835230000001"/>
    <n v="0.35499999999999998"/>
    <n v="42.711468000000004"/>
    <n v="42.650399999999998"/>
    <n v="-4.6237222634369662E-2"/>
    <n v="270.98635256479639"/>
    <n v="752.57471099999998"/>
    <x v="0"/>
    <n v="1023.5610635647963"/>
    <n v="-35488.353708000002"/>
    <n v="-35011.881189"/>
    <n v="476.47251900000265"/>
    <n v="-547.08854456479366"/>
    <n v="-35488.353708000002"/>
    <n v="-35011.881189"/>
    <n v="476.47251900000265"/>
    <x v="0"/>
    <n v="-24102.472238337501"/>
    <n v="13904.166667"/>
    <n v="-21107.714522000002"/>
    <n v="153553.96809800001"/>
    <n v="476.47251900000265"/>
    <n v="476.47251900000265"/>
    <n v="476.47251900000265"/>
    <x v="1"/>
    <x v="4"/>
    <x v="1"/>
    <x v="6"/>
  </r>
  <r>
    <n v="1581"/>
    <n v="635"/>
    <x v="0"/>
    <x v="0"/>
    <s v="Bank of America"/>
    <x v="6"/>
    <x v="2"/>
    <x v="3"/>
    <s v="Portfolio ISIS"/>
    <x v="4"/>
    <d v="2001-01-05T00:00:00"/>
    <d v="2006-01-05T00:00:00"/>
    <x v="0"/>
    <n v="-10000000"/>
    <n v="4079.0510899999999"/>
    <n v="0.64"/>
    <n v="43.560110000000002"/>
    <n v="43.499215999999997"/>
    <n v="-5.1681649590254647E-2"/>
    <n v="-210.81208909412626"/>
    <n v="-585.10187700000006"/>
    <x v="0"/>
    <n v="-795.91396609412629"/>
    <n v="-101272.249495"/>
    <n v="-101808.657332"/>
    <n v="-536.40783700000611"/>
    <n v="259.50612909412018"/>
    <n v="-101272.249495"/>
    <n v="-101808.657332"/>
    <n v="-536.40783700000611"/>
    <x v="0"/>
    <n v="16775.097607625001"/>
    <n v="0"/>
    <n v="-101808.657332"/>
    <n v="-110243.858718"/>
    <n v="-536.40783700000611"/>
    <n v="-536.40783700000611"/>
    <n v="-536.40783700000611"/>
    <x v="1"/>
    <x v="4"/>
    <x v="1"/>
    <x v="6"/>
  </r>
  <r>
    <n v="1582"/>
    <n v="636"/>
    <x v="0"/>
    <x v="1"/>
    <s v="Bank of America"/>
    <x v="6"/>
    <x v="2"/>
    <x v="3"/>
    <s v="Portfolio ISIS"/>
    <x v="1"/>
    <d v="2001-01-05T00:00:00"/>
    <d v="2006-01-05T00:00:00"/>
    <x v="0"/>
    <n v="10000000"/>
    <n v="-4079.0510899999999"/>
    <n v="0.64"/>
    <n v="43.560110000000002"/>
    <n v="43.499215999999997"/>
    <n v="-5.1681649590254647E-2"/>
    <n v="210.81208909412626"/>
    <n v="585.10187700000006"/>
    <x v="0"/>
    <n v="795.91396609412629"/>
    <n v="101272.249495"/>
    <n v="101808.657332"/>
    <n v="536.40783700000611"/>
    <n v="-259.50612909412018"/>
    <n v="101272.249495"/>
    <n v="101808.657332"/>
    <n v="536.40783700000611"/>
    <x v="0"/>
    <n v="-16775.097607625001"/>
    <n v="0"/>
    <n v="101808.657332"/>
    <n v="110243.858718"/>
    <n v="536.40783700000611"/>
    <n v="536.40783700000611"/>
    <n v="536.40783700000611"/>
    <x v="1"/>
    <x v="4"/>
    <x v="1"/>
    <x v="6"/>
  </r>
  <r>
    <n v="1284"/>
    <n v="445"/>
    <x v="0"/>
    <x v="0"/>
    <s v="Basf Ag"/>
    <x v="2"/>
    <x v="0"/>
    <x v="8"/>
    <s v="Portfolio ISIS"/>
    <x v="6"/>
    <d v="2001-01-05T00:00:00"/>
    <d v="2006-01-05T00:00:00"/>
    <x v="0"/>
    <n v="-10000000"/>
    <n v="4030.9309090000002"/>
    <n v="0.25"/>
    <n v="24.545114000000002"/>
    <n v="24.309092"/>
    <n v="-0.24580289242701114"/>
    <n v="-990.81447660564129"/>
    <n v="-370.87888499999997"/>
    <x v="0"/>
    <n v="-1361.6933616056413"/>
    <n v="-8025.3377780000001"/>
    <n v="-9095.0813390000003"/>
    <n v="-1069.7435610000002"/>
    <n v="291.94980060564103"/>
    <n v="-8025.3377780000001"/>
    <n v="-9095.0813390000003"/>
    <n v="-1069.7435610000002"/>
    <x v="0"/>
    <n v="11935.586421549"/>
    <n v="0"/>
    <n v="-9095.0813390000003"/>
    <n v="-9908.6073250000009"/>
    <n v="-1069.7435610000002"/>
    <n v="-1069.7435610000002"/>
    <n v="-1069.7435610000002"/>
    <x v="1"/>
    <x v="2"/>
    <x v="1"/>
    <x v="2"/>
  </r>
  <r>
    <n v="1485"/>
    <n v="536"/>
    <x v="0"/>
    <x v="1"/>
    <s v="Basf Ag"/>
    <x v="2"/>
    <x v="0"/>
    <x v="8"/>
    <s v="Portfolio ISIS"/>
    <x v="1"/>
    <d v="2001-01-05T00:00:00"/>
    <d v="2006-01-05T00:00:00"/>
    <x v="0"/>
    <n v="10000000"/>
    <n v="-4030.9309090000002"/>
    <n v="0.25"/>
    <n v="24.545114000000002"/>
    <n v="24.309092"/>
    <n v="-0.24580289242701114"/>
    <n v="990.81447660564129"/>
    <n v="370.87888499999997"/>
    <x v="0"/>
    <n v="1361.6933616056413"/>
    <n v="8025.3377780000001"/>
    <n v="9095.0813390000003"/>
    <n v="1069.7435610000002"/>
    <n v="-291.94980060564103"/>
    <n v="8025.3377780000001"/>
    <n v="9095.0813390000003"/>
    <n v="1069.7435610000002"/>
    <x v="0"/>
    <n v="-11935.586421549"/>
    <n v="0"/>
    <n v="9095.0813390000003"/>
    <n v="9908.6073250000009"/>
    <n v="1069.7435610000002"/>
    <n v="1069.7435610000002"/>
    <n v="1069.7435610000002"/>
    <x v="1"/>
    <x v="2"/>
    <x v="1"/>
    <x v="2"/>
  </r>
  <r>
    <n v="402"/>
    <n v="416"/>
    <x v="0"/>
    <x v="0"/>
    <s v="Basket - 1st"/>
    <x v="2"/>
    <x v="1"/>
    <x v="3"/>
    <s v="JP Morgan"/>
    <x v="1"/>
    <d v="2000-09-25T00:00:00"/>
    <d v="2005-09-25T00:00:00"/>
    <x v="0"/>
    <n v="-15000000"/>
    <n v="5764.3708809999998"/>
    <n v="0.74"/>
    <n v="143.400226"/>
    <n v="143.205027"/>
    <n v="-6.9230115008550183E-2"/>
    <n v="-399.06805904356776"/>
    <n v="-1719.6746370000001"/>
    <x v="0"/>
    <n v="-2118.7426960435678"/>
    <n v="395941.54226000002"/>
    <n v="394945.11902899999"/>
    <n v="-996.4232310000225"/>
    <n v="1122.3194650435453"/>
    <n v="395941.54226000002"/>
    <n v="394945.11902899999"/>
    <n v="-996.4232310000225"/>
    <x v="0"/>
    <n v="17068.302178640999"/>
    <n v="-56116.666666999998"/>
    <n v="338828.45236200001"/>
    <n v="-170235.97383699997"/>
    <n v="-996.4232310000225"/>
    <n v="-996.4232310000225"/>
    <n v="-996.4232310000225"/>
    <x v="0"/>
    <x v="2"/>
    <x v="1"/>
    <x v="2"/>
  </r>
  <r>
    <n v="1749"/>
    <n v="955"/>
    <x v="0"/>
    <x v="6"/>
    <s v="Basket Five- 16 Jap"/>
    <x v="9"/>
    <x v="5"/>
    <x v="9"/>
    <s v="Toronto Dominion"/>
    <x v="1"/>
    <d v="2001-04-04T00:00:00"/>
    <d v="2004-09-09T00:00:00"/>
    <x v="0"/>
    <n v="-40000000"/>
    <n v="12280.152892"/>
    <n v="1.6"/>
    <n v="240.76559700000001"/>
    <n v="240.201785"/>
    <n v="-6.0136138741006082E-2"/>
    <n v="-738.48097807407908"/>
    <n v="-10584.627462"/>
    <x v="0"/>
    <n v="-11323.10844007408"/>
    <n v="966436.67243899999"/>
    <n v="961203.36576299998"/>
    <n v="-5233.3066760000074"/>
    <n v="6089.8017640740727"/>
    <n v="966436.67243899999"/>
    <n v="961203.36576299998"/>
    <n v="-5233.3066760000074"/>
    <x v="0"/>
    <m/>
    <n v="0"/>
    <n v="961203.36576299998"/>
    <n v="961203.36576299998"/>
    <n v="961203.36576299998"/>
    <n v="-5233.3066760000074"/>
    <n v="-5233.3066760000074"/>
    <x v="4"/>
    <x v="0"/>
    <x v="1"/>
    <x v="9"/>
  </r>
  <r>
    <n v="1726"/>
    <n v="936"/>
    <x v="0"/>
    <x v="6"/>
    <s v="Basket Four-telco 8"/>
    <x v="9"/>
    <x v="4"/>
    <x v="6"/>
    <s v="Paribas London"/>
    <x v="7"/>
    <d v="2001-03-28T00:00:00"/>
    <d v="2006-06-30T00:00:00"/>
    <x v="1"/>
    <n v="-30000000"/>
    <n v="15308.120857"/>
    <n v="6.55"/>
    <n v="707.74776699999995"/>
    <n v="704.61610199999996"/>
    <n v="-1.5862562341592281"/>
    <n v="-24282.602142679156"/>
    <n v="-18656.467457999999"/>
    <x v="0"/>
    <n v="-42939.069600679155"/>
    <n v="557584.14477300004"/>
    <n v="517989.292273"/>
    <n v="-39594.852500000037"/>
    <n v="3344.2171006791177"/>
    <n v="491789.21568978601"/>
    <n v="454535.60396955744"/>
    <n v="-37253.611720228568"/>
    <x v="0"/>
    <m/>
    <n v="0"/>
    <n v="454535.60396955744"/>
    <n v="454535.60396955744"/>
    <n v="-37253.611720228568"/>
    <n v="-37253.611720228568"/>
    <n v="-37253.611720228568"/>
    <x v="1"/>
    <x v="0"/>
    <x v="1"/>
    <x v="9"/>
  </r>
  <r>
    <n v="419"/>
    <n v="420"/>
    <x v="1"/>
    <x v="5"/>
    <s v="Basket One - AvgP"/>
    <x v="2"/>
    <x v="1"/>
    <x v="3"/>
    <s v="Continental Ins"/>
    <x v="1"/>
    <d v="2000-09-15T00:00:00"/>
    <d v="2005-09-15T00:00:00"/>
    <x v="0"/>
    <n v="60000000"/>
    <n v="-22751.101314"/>
    <n v="0.22500000000000001"/>
    <n v="38.189974999999997"/>
    <n v="38.210254999999997"/>
    <n v="7.6611233409559373E-2"/>
    <n v="-1742.989933091387"/>
    <n v="2357.181771"/>
    <x v="0"/>
    <n v="614.19183790861302"/>
    <n v="-365578.01607900002"/>
    <n v="-366116.44485500001"/>
    <n v="-538.4287759999861"/>
    <n v="-1152.6206139085991"/>
    <n v="-365578.01607900002"/>
    <n v="-366116.44485500001"/>
    <n v="-538.4287759999861"/>
    <x v="0"/>
    <n v="-67366.010990754003"/>
    <n v="67875"/>
    <n v="-298241.44485500001"/>
    <n v="267008.70964599994"/>
    <n v="-538.4287759999861"/>
    <n v="-538.4287759999861"/>
    <n v="-538.4287759999861"/>
    <x v="0"/>
    <x v="2"/>
    <x v="1"/>
    <x v="2"/>
  </r>
  <r>
    <n v="1592"/>
    <n v="646"/>
    <x v="1"/>
    <x v="7"/>
    <s v="Basket One - AvgP"/>
    <x v="2"/>
    <x v="1"/>
    <x v="3"/>
    <s v="EnronCredit.com"/>
    <x v="1"/>
    <d v="2000-09-15T00:00:00"/>
    <d v="2005-09-15T00:00:00"/>
    <x v="0"/>
    <n v="-60000000"/>
    <n v="22751.101314"/>
    <n v="0.22500000000000001"/>
    <n v="38.189974999999997"/>
    <n v="38.210254999999997"/>
    <n v="7.6611233409559373E-2"/>
    <n v="1742.989933091387"/>
    <n v="-2357.181771"/>
    <x v="0"/>
    <n v="-614.19183790861302"/>
    <n v="365578.01607900002"/>
    <n v="366116.44485500001"/>
    <n v="538.4287759999861"/>
    <n v="1152.6206139085991"/>
    <n v="365578.01607900002"/>
    <n v="366116.44485500001"/>
    <n v="538.4287759999861"/>
    <x v="0"/>
    <n v="67366.010990754003"/>
    <n v="-67875"/>
    <n v="298241.44485500001"/>
    <n v="-267008.70964599994"/>
    <n v="538.4287759999861"/>
    <n v="538.4287759999861"/>
    <n v="538.4287759999861"/>
    <x v="0"/>
    <x v="2"/>
    <x v="1"/>
    <x v="2"/>
  </r>
  <r>
    <n v="1593"/>
    <n v="647"/>
    <x v="0"/>
    <x v="8"/>
    <s v="Basket One - AvgP"/>
    <x v="2"/>
    <x v="1"/>
    <x v="3"/>
    <s v="Enron North America"/>
    <x v="1"/>
    <d v="2000-09-15T00:00:00"/>
    <d v="2005-09-15T00:00:00"/>
    <x v="0"/>
    <n v="60000000"/>
    <n v="-22751.101314"/>
    <n v="0.22500000000000001"/>
    <n v="38.189974999999997"/>
    <n v="38.210254999999997"/>
    <n v="7.6611233409559373E-2"/>
    <n v="-1742.989933091387"/>
    <n v="2357.181771"/>
    <x v="0"/>
    <n v="614.19183790861302"/>
    <n v="-365578.01607900002"/>
    <n v="-366116.44485500001"/>
    <n v="-538.4287759999861"/>
    <n v="-1152.6206139085991"/>
    <n v="-365578.01607900002"/>
    <n v="-366116.44485500001"/>
    <n v="-538.4287759999861"/>
    <x v="0"/>
    <n v="-67366.010990754003"/>
    <n v="67875"/>
    <n v="-298241.44485500001"/>
    <n v="267008.70964599994"/>
    <n v="-538.4287759999861"/>
    <n v="-538.4287759999861"/>
    <n v="-538.4287759999861"/>
    <x v="0"/>
    <x v="2"/>
    <x v="1"/>
    <x v="2"/>
  </r>
  <r>
    <n v="1646"/>
    <n v="849"/>
    <x v="0"/>
    <x v="0"/>
    <s v="Basket Three- Jap 4"/>
    <x v="1"/>
    <x v="2"/>
    <x v="9"/>
    <s v="Toronto Dominion"/>
    <x v="1"/>
    <d v="2001-02-19T00:00:00"/>
    <d v="2004-09-13T00:00:00"/>
    <x v="0"/>
    <n v="-18000000"/>
    <n v="5519.0691000000006"/>
    <n v="2.5499999999999998"/>
    <n v="355.07301999999999"/>
    <n v="354.39515499999999"/>
    <n v="-0.16182125594832242"/>
    <n v="-893.10269342757761"/>
    <n v="-5010.3992880000005"/>
    <x v="0"/>
    <n v="-5903.5019814275784"/>
    <n v="506404.79727500002"/>
    <n v="501907.05376799998"/>
    <n v="-4497.7435070000356"/>
    <n v="1405.7584744275428"/>
    <n v="506404.79727500002"/>
    <n v="501907.05376799998"/>
    <n v="-4497.7435070000356"/>
    <x v="0"/>
    <n v="39947.022145800009"/>
    <n v="-28050"/>
    <n v="473857.05376799998"/>
    <n v="473857.05376799998"/>
    <n v="-4497.7435070000356"/>
    <n v="-4497.7435070000356"/>
    <n v="-4497.7435070000356"/>
    <x v="4"/>
    <x v="1"/>
    <x v="1"/>
    <x v="1"/>
  </r>
  <r>
    <n v="1639"/>
    <n v="843"/>
    <x v="0"/>
    <x v="0"/>
    <s v="Basket Two- Jap"/>
    <x v="1"/>
    <x v="2"/>
    <x v="9"/>
    <s v="Toronto Dominion"/>
    <x v="1"/>
    <d v="2001-02-09T00:00:00"/>
    <d v="2004-08-23T00:00:00"/>
    <x v="0"/>
    <n v="-23000000"/>
    <n v="6926.1631790000001"/>
    <n v="2"/>
    <n v="268.30162300000001"/>
    <n v="267.81603699999999"/>
    <n v="-0.11852880198668032"/>
    <n v="-820.94982397112733"/>
    <n v="-5343.4040159999995"/>
    <x v="0"/>
    <n v="-6164.3538399711269"/>
    <n v="399224.24513599998"/>
    <n v="394914.39914400002"/>
    <n v="-4309.8459919999586"/>
    <n v="1854.5078479711683"/>
    <n v="399224.24513599998"/>
    <n v="394914.39914400002"/>
    <n v="-4309.8459919999586"/>
    <x v="0"/>
    <n v="50131.569089602002"/>
    <n v="0"/>
    <n v="394914.39914400002"/>
    <n v="394914.39914400002"/>
    <n v="-4309.8459919999586"/>
    <n v="-4309.8459919999586"/>
    <n v="-4309.8459919999586"/>
    <x v="4"/>
    <x v="1"/>
    <x v="1"/>
    <x v="1"/>
  </r>
  <r>
    <n v="1287"/>
    <n v="448"/>
    <x v="0"/>
    <x v="0"/>
    <s v="BAT Plc"/>
    <x v="5"/>
    <x v="1"/>
    <x v="6"/>
    <s v="Portfolio ISIS"/>
    <x v="6"/>
    <d v="2001-01-05T00:00:00"/>
    <d v="2006-01-05T00:00:00"/>
    <x v="0"/>
    <n v="-10000000"/>
    <n v="4106.1984300000004"/>
    <n v="0.8"/>
    <n v="71.620583999999994"/>
    <n v="71.059638000000007"/>
    <n v="-0.55029755279721448"/>
    <n v="-2259.6309473287643"/>
    <n v="-908.50811700000008"/>
    <x v="0"/>
    <n v="-3168.1390643287641"/>
    <n v="-54254.425467000001"/>
    <n v="-56856.832840000003"/>
    <n v="-2602.4073730000018"/>
    <n v="565.73169132876228"/>
    <n v="-54254.425467000001"/>
    <n v="-56856.832840000003"/>
    <n v="-2602.4073730000018"/>
    <x v="0"/>
    <n v="23641.437460725003"/>
    <n v="0"/>
    <n v="-56856.832840000003"/>
    <n v="-58308.063959999999"/>
    <n v="-2602.4073730000018"/>
    <n v="-2602.4073730000018"/>
    <n v="-2602.4073730000018"/>
    <x v="1"/>
    <x v="3"/>
    <x v="1"/>
    <x v="5"/>
  </r>
  <r>
    <n v="1487"/>
    <n v="538"/>
    <x v="0"/>
    <x v="1"/>
    <s v="BAT Plc"/>
    <x v="5"/>
    <x v="1"/>
    <x v="6"/>
    <s v="Portfolio ISIS"/>
    <x v="1"/>
    <d v="2001-01-05T00:00:00"/>
    <d v="2006-01-05T00:00:00"/>
    <x v="0"/>
    <n v="10000000"/>
    <n v="-4106.1984300000004"/>
    <n v="0.8"/>
    <n v="71.620583999999994"/>
    <n v="71.059638000000007"/>
    <n v="-0.55029755279721448"/>
    <n v="2259.6309473287643"/>
    <n v="908.50811700000008"/>
    <x v="0"/>
    <n v="3168.1390643287641"/>
    <n v="54254.425467000001"/>
    <n v="56856.832840000003"/>
    <n v="2602.4073730000018"/>
    <n v="-565.73169132876228"/>
    <n v="54254.425467000001"/>
    <n v="56856.832840000003"/>
    <n v="2602.4073730000018"/>
    <x v="0"/>
    <n v="-23641.437460725003"/>
    <n v="0"/>
    <n v="56856.832840000003"/>
    <n v="58308.063959999999"/>
    <n v="2602.4073730000018"/>
    <n v="2602.4073730000018"/>
    <n v="2602.4073730000018"/>
    <x v="1"/>
    <x v="3"/>
    <x v="1"/>
    <x v="5"/>
  </r>
  <r>
    <n v="242"/>
    <n v="357"/>
    <x v="0"/>
    <x v="2"/>
    <s v="Bear Stearns"/>
    <x v="5"/>
    <x v="2"/>
    <x v="3"/>
    <s v="UBS AG"/>
    <x v="4"/>
    <d v="2000-10-24T00:00:00"/>
    <d v="2005-10-24T00:00:00"/>
    <x v="0"/>
    <n v="5000000"/>
    <n v="-1960.2979720000001"/>
    <n v="0.7"/>
    <n v="80.216363000000001"/>
    <n v="75.167923999999999"/>
    <n v="-5.0973365336148841"/>
    <n v="9992.2984694467668"/>
    <n v="487.18920000000003"/>
    <x v="0"/>
    <n v="10479.487669446768"/>
    <n v="-13693.596147"/>
    <n v="-3544.594603"/>
    <n v="10149.001544000001"/>
    <n v="-330.48612544676689"/>
    <n v="-13693.596147"/>
    <n v="-3544.594603"/>
    <n v="10149.001544000001"/>
    <x v="0"/>
    <n v="-11286.41557379"/>
    <n v="8944.4444440000007"/>
    <n v="5399.8498410000011"/>
    <n v="43033.667784000005"/>
    <n v="10149.001544000001"/>
    <n v="10149.001544000001"/>
    <n v="10149.001544000001"/>
    <x v="1"/>
    <x v="3"/>
    <x v="1"/>
    <x v="5"/>
  </r>
  <r>
    <n v="243"/>
    <n v="358"/>
    <x v="0"/>
    <x v="3"/>
    <s v="Bear Stearns"/>
    <x v="5"/>
    <x v="2"/>
    <x v="3"/>
    <s v="EnronCredit.com"/>
    <x v="4"/>
    <d v="2000-10-24T00:00:00"/>
    <d v="2005-10-24T00:00:00"/>
    <x v="0"/>
    <n v="-5000000"/>
    <n v="1960.2979720000001"/>
    <n v="0.7"/>
    <n v="80.216363000000001"/>
    <n v="75.167923999999999"/>
    <n v="-5.0973365336148841"/>
    <n v="-9992.2984694467668"/>
    <n v="-487.18920000000003"/>
    <x v="0"/>
    <n v="-10479.487669446768"/>
    <n v="13693.596147"/>
    <n v="3544.594603"/>
    <n v="-10149.001544000001"/>
    <n v="330.48612544676689"/>
    <n v="13693.596147"/>
    <n v="3544.594603"/>
    <n v="-10149.001544000001"/>
    <x v="0"/>
    <n v="11286.41557379"/>
    <n v="-8944.4444440000007"/>
    <n v="-5399.8498410000011"/>
    <n v="-43033.667784000005"/>
    <n v="-10149.001544000001"/>
    <n v="-10149.001544000001"/>
    <n v="-10149.001544000001"/>
    <x v="1"/>
    <x v="3"/>
    <x v="1"/>
    <x v="5"/>
  </r>
  <r>
    <n v="244"/>
    <n v="359"/>
    <x v="0"/>
    <x v="4"/>
    <s v="Bear Stearns"/>
    <x v="5"/>
    <x v="2"/>
    <x v="3"/>
    <s v="Enron North America"/>
    <x v="4"/>
    <d v="2000-10-24T00:00:00"/>
    <d v="2005-10-24T00:00:00"/>
    <x v="0"/>
    <n v="5000000"/>
    <n v="-1960.2979720000001"/>
    <n v="0.7"/>
    <n v="80.216363000000001"/>
    <n v="75.167923999999999"/>
    <n v="-5.0973365336148841"/>
    <n v="9992.2984694467668"/>
    <n v="487.18920000000003"/>
    <x v="0"/>
    <n v="10479.487669446768"/>
    <n v="-13693.596147"/>
    <n v="-3544.594603"/>
    <n v="10149.001544000001"/>
    <n v="-330.48612544676689"/>
    <n v="-13693.596147"/>
    <n v="-3544.594603"/>
    <n v="10149.001544000001"/>
    <x v="0"/>
    <n v="-11286.41557379"/>
    <n v="8944.4444440000007"/>
    <n v="5399.8498410000011"/>
    <n v="43033.667784000005"/>
    <n v="10149.001544000001"/>
    <n v="10149.001544000001"/>
    <n v="10149.001544000001"/>
    <x v="1"/>
    <x v="3"/>
    <x v="1"/>
    <x v="5"/>
  </r>
  <r>
    <n v="245"/>
    <n v="360"/>
    <x v="0"/>
    <x v="0"/>
    <s v="Bear Stearns"/>
    <x v="5"/>
    <x v="2"/>
    <x v="3"/>
    <s v="Paribas London"/>
    <x v="4"/>
    <d v="2000-10-25T00:00:00"/>
    <d v="2005-10-25T00:00:00"/>
    <x v="0"/>
    <n v="15000000"/>
    <n v="-5884.0024300000005"/>
    <n v="0.7"/>
    <n v="80.243978999999996"/>
    <n v="75.195584999999994"/>
    <n v="-5.0973351142387031"/>
    <n v="29992.73219870486"/>
    <n v="1461.641316"/>
    <x v="0"/>
    <n v="31454.373514704861"/>
    <n v="-41568.414632"/>
    <n v="-11107.229611000001"/>
    <n v="30461.185020999998"/>
    <n v="-993.1884937048635"/>
    <n v="-41568.414632"/>
    <n v="-11107.229611000001"/>
    <n v="30461.185020999998"/>
    <x v="0"/>
    <n v="-33877.143990725002"/>
    <n v="26833.333332999999"/>
    <n v="15726.103721999998"/>
    <n v="129020.294973"/>
    <n v="30461.185020999998"/>
    <n v="30461.185020999998"/>
    <n v="30461.185020999998"/>
    <x v="1"/>
    <x v="3"/>
    <x v="1"/>
    <x v="5"/>
  </r>
  <r>
    <n v="248"/>
    <n v="362"/>
    <x v="0"/>
    <x v="2"/>
    <s v="Bear Stearns"/>
    <x v="5"/>
    <x v="2"/>
    <x v="3"/>
    <s v="Swiss Re"/>
    <x v="4"/>
    <d v="2000-10-25T00:00:00"/>
    <d v="2001-10-25T00:00:00"/>
    <x v="0"/>
    <n v="-20000000"/>
    <n v="1074.083134"/>
    <n v="0.55000000000000004"/>
    <n v="41.172696999999999"/>
    <n v="35.786520000000003"/>
    <n v="-5.2378643635897504"/>
    <n v="-5625.9017711113947"/>
    <n v="-776.19515999999999"/>
    <x v="0"/>
    <n v="-6402.096931111395"/>
    <n v="-36148.899986999997"/>
    <n v="-42366.415708"/>
    <n v="-6217.5157210000034"/>
    <n v="184.58121011139156"/>
    <n v="-36148.899986999997"/>
    <n v="-42366.415708"/>
    <n v="-6217.5157210000034"/>
    <x v="0"/>
    <n v="6184.0336440049996"/>
    <n v="-28111.111110999998"/>
    <n v="-70477.526818999992"/>
    <n v="-100615.06154999998"/>
    <n v="-6217.5157209999961"/>
    <n v="-6217.5157209999961"/>
    <n v="-6217.5157210000034"/>
    <x v="2"/>
    <x v="3"/>
    <x v="1"/>
    <x v="5"/>
  </r>
  <r>
    <n v="249"/>
    <n v="363"/>
    <x v="0"/>
    <x v="3"/>
    <s v="Bear Stearns"/>
    <x v="5"/>
    <x v="2"/>
    <x v="3"/>
    <s v="EnronCredit.com"/>
    <x v="4"/>
    <d v="2000-10-25T00:00:00"/>
    <d v="2001-10-25T00:00:00"/>
    <x v="0"/>
    <n v="20000000"/>
    <n v="-1074.083134"/>
    <n v="0.55000000000000004"/>
    <n v="41.172696999999999"/>
    <n v="35.786520000000003"/>
    <n v="-5.2378643635897504"/>
    <n v="5625.9017711113947"/>
    <n v="776.19515999999999"/>
    <x v="0"/>
    <n v="6402.096931111395"/>
    <n v="36148.899986999997"/>
    <n v="42366.415708"/>
    <n v="6217.5157210000034"/>
    <n v="-184.58121011139156"/>
    <n v="36148.899986999997"/>
    <n v="42366.415708"/>
    <n v="6217.5157210000034"/>
    <x v="0"/>
    <n v="-6184.0336440049996"/>
    <n v="28111.111110999998"/>
    <n v="70477.526818999992"/>
    <n v="100615.06154999998"/>
    <n v="6217.5157209999961"/>
    <n v="6217.5157209999961"/>
    <n v="6217.5157210000034"/>
    <x v="2"/>
    <x v="3"/>
    <x v="1"/>
    <x v="5"/>
  </r>
  <r>
    <n v="250"/>
    <n v="364"/>
    <x v="0"/>
    <x v="4"/>
    <s v="Bear Stearns"/>
    <x v="5"/>
    <x v="2"/>
    <x v="3"/>
    <s v="Enron North America"/>
    <x v="4"/>
    <d v="2000-10-25T00:00:00"/>
    <d v="2001-10-25T00:00:00"/>
    <x v="0"/>
    <n v="-20000000"/>
    <n v="1074.083134"/>
    <n v="0.55000000000000004"/>
    <n v="41.172696999999999"/>
    <n v="35.786520000000003"/>
    <n v="-5.2378643635897504"/>
    <n v="-5625.9017711113947"/>
    <n v="-776.19515999999999"/>
    <x v="0"/>
    <n v="-6402.096931111395"/>
    <n v="-36148.899986999997"/>
    <n v="-42366.415708"/>
    <n v="-6217.5157210000034"/>
    <n v="184.58121011139156"/>
    <n v="-36148.899986999997"/>
    <n v="-42366.415708"/>
    <n v="-6217.5157210000034"/>
    <x v="0"/>
    <n v="6184.0336440049996"/>
    <n v="-28111.111110999998"/>
    <n v="-70477.526818999992"/>
    <n v="-100615.06154999998"/>
    <n v="-6217.5157209999961"/>
    <n v="-6217.5157209999961"/>
    <n v="-6217.5157210000034"/>
    <x v="2"/>
    <x v="3"/>
    <x v="1"/>
    <x v="5"/>
  </r>
  <r>
    <n v="1379"/>
    <n v="435"/>
    <x v="0"/>
    <x v="0"/>
    <s v="Bear Stearns"/>
    <x v="5"/>
    <x v="2"/>
    <x v="3"/>
    <s v="LBIE"/>
    <x v="4"/>
    <d v="2000-12-20T00:00:00"/>
    <d v="2005-12-20T00:00:00"/>
    <x v="0"/>
    <n v="-10000000"/>
    <n v="4083.7429399999996"/>
    <n v="1"/>
    <n v="81.748227999999997"/>
    <n v="76.701732000000007"/>
    <n v="-5.0959486764346886"/>
    <n v="-20810.544429992504"/>
    <n v="-1056.3172950000001"/>
    <x v="0"/>
    <n v="-21866.861724992505"/>
    <n v="-78853.739600999994"/>
    <n v="-100150.58624999999"/>
    <n v="-21296.846648999999"/>
    <n v="570.01507599250544"/>
    <n v="-78853.739600999994"/>
    <n v="-100150.58624999999"/>
    <n v="-21296.846648999999"/>
    <x v="0"/>
    <n v="23512.149977049998"/>
    <n v="-25000"/>
    <n v="-125150.58624999999"/>
    <n v="-89059.074280000001"/>
    <n v="-21296.846648999999"/>
    <n v="-21296.846648999999"/>
    <n v="-21296.846648999999"/>
    <x v="1"/>
    <x v="3"/>
    <x v="1"/>
    <x v="5"/>
  </r>
  <r>
    <n v="1649"/>
    <n v="859"/>
    <x v="0"/>
    <x v="0"/>
    <s v="Bear Stearns"/>
    <x v="5"/>
    <x v="2"/>
    <x v="3"/>
    <s v="LBIE"/>
    <x v="4"/>
    <d v="2001-02-23T00:00:00"/>
    <d v="2006-02-23T00:00:00"/>
    <x v="0"/>
    <n v="-10000000"/>
    <n v="4170.9523589999999"/>
    <n v="0.7"/>
    <n v="83.472939999999994"/>
    <n v="78.427226000000005"/>
    <n v="-5.0939237998751423"/>
    <n v="-21246.513489655466"/>
    <n v="-974.41293899999994"/>
    <x v="0"/>
    <n v="-22220.926428655468"/>
    <n v="49483.334429000002"/>
    <n v="28031.151549999999"/>
    <n v="-21452.182879000004"/>
    <n v="768.74354965546445"/>
    <n v="49483.334429000002"/>
    <n v="28031.151549999999"/>
    <n v="-21452.182879000004"/>
    <x v="0"/>
    <n v="24014.258206942501"/>
    <n v="0"/>
    <n v="28031.151549999999"/>
    <n v="28031.151549999999"/>
    <n v="-21452.182879000004"/>
    <n v="-21452.182879000004"/>
    <n v="-21452.182879000004"/>
    <x v="1"/>
    <x v="3"/>
    <x v="1"/>
    <x v="5"/>
  </r>
  <r>
    <n v="1669"/>
    <n v="876"/>
    <x v="0"/>
    <x v="0"/>
    <s v="Bear Stearns"/>
    <x v="5"/>
    <x v="2"/>
    <x v="3"/>
    <s v="Morgan Stanley CP"/>
    <x v="4"/>
    <d v="2001-03-07T00:00:00"/>
    <d v="2006-03-07T00:00:00"/>
    <x v="0"/>
    <n v="10000000"/>
    <n v="-4210.0022100000006"/>
    <n v="0.79"/>
    <n v="83.782911999999996"/>
    <n v="78.737155000000001"/>
    <n v="-5.0939837099817629"/>
    <n v="21445.682676727225"/>
    <n v="1035.60249"/>
    <x v="0"/>
    <n v="22481.285166727226"/>
    <n v="-14448.161985999999"/>
    <n v="7265.7647770000003"/>
    <n v="21713.926762999999"/>
    <n v="-767.35840372722669"/>
    <n v="-14448.161985999999"/>
    <n v="7265.7647770000003"/>
    <n v="21713.926762999999"/>
    <x v="0"/>
    <n v="-24239.087724075001"/>
    <n v="0"/>
    <n v="7265.7647770000003"/>
    <n v="7265.7647770000003"/>
    <n v="21713.926762999999"/>
    <n v="21713.926762999999"/>
    <n v="21713.926762999999"/>
    <x v="1"/>
    <x v="3"/>
    <x v="1"/>
    <x v="5"/>
  </r>
  <r>
    <n v="1691"/>
    <n v="899"/>
    <x v="0"/>
    <x v="0"/>
    <s v="Bear Stearns"/>
    <x v="5"/>
    <x v="2"/>
    <x v="3"/>
    <s v="JP Morgan"/>
    <x v="4"/>
    <d v="2001-03-19T00:00:00"/>
    <d v="2006-03-19T00:00:00"/>
    <x v="0"/>
    <n v="-10000000"/>
    <n v="4244.4052510000001"/>
    <n v="0.85"/>
    <n v="84.110235000000003"/>
    <n v="79.065548000000007"/>
    <n v="-5.0940628098853145"/>
    <n v="-21621.266939201043"/>
    <n v="-1050.3278580000001"/>
    <x v="0"/>
    <n v="-22671.594797201044"/>
    <n v="-7349.9515259999998"/>
    <n v="-29273.279764999999"/>
    <n v="-21923.328238999999"/>
    <n v="748.26655820104497"/>
    <n v="-7349.9515259999998"/>
    <n v="-29273.279764999999"/>
    <n v="-21923.328238999999"/>
    <x v="0"/>
    <n v="24437.163232632502"/>
    <n v="0"/>
    <n v="-29273.279764999999"/>
    <n v="-29273.279764999999"/>
    <n v="-21923.328238999999"/>
    <n v="-21923.328238999999"/>
    <n v="-21923.328238999999"/>
    <x v="1"/>
    <x v="3"/>
    <x v="1"/>
    <x v="5"/>
  </r>
  <r>
    <n v="275"/>
    <n v="870"/>
    <x v="0"/>
    <x v="0"/>
    <s v="BellSouth Capital"/>
    <x v="2"/>
    <x v="4"/>
    <x v="3"/>
    <s v="Merrill Lynch Int"/>
    <x v="5"/>
    <d v="2000-12-05T00:00:00"/>
    <d v="2005-12-05T00:00:00"/>
    <x v="0"/>
    <n v="-15000000"/>
    <n v="6022.2250690000001"/>
    <n v="0.7"/>
    <n v="50.817267999999999"/>
    <n v="50.660072999999997"/>
    <n v="-0.14051785911272635"/>
    <n v="-846.23017379087082"/>
    <n v="-959.76548100000002"/>
    <x v="0"/>
    <n v="-1805.995654790871"/>
    <n v="-126921.977535"/>
    <n v="-128322.925942"/>
    <n v="-1400.9484070000035"/>
    <n v="405.04724779086746"/>
    <n v="-126921.977535"/>
    <n v="-128322.925942"/>
    <n v="-1400.9484070000035"/>
    <x v="0"/>
    <n v="17831.808429309"/>
    <n v="-26250"/>
    <n v="-154572.925942"/>
    <n v="-161380.800093"/>
    <n v="-1400.9484069999889"/>
    <n v="-1400.9484069999889"/>
    <n v="-1400.9484070000035"/>
    <x v="1"/>
    <x v="2"/>
    <x v="1"/>
    <x v="2"/>
  </r>
  <r>
    <n v="276"/>
    <n v="413"/>
    <x v="0"/>
    <x v="0"/>
    <s v="BellSouth Capital"/>
    <x v="2"/>
    <x v="4"/>
    <x v="3"/>
    <s v="JP Morgan"/>
    <x v="5"/>
    <d v="2000-12-05T00:00:00"/>
    <d v="2005-12-05T00:00:00"/>
    <x v="0"/>
    <n v="-5000000"/>
    <n v="2007.4083559999999"/>
    <n v="0.7"/>
    <n v="50.817267999999999"/>
    <n v="50.660072999999997"/>
    <n v="-0.14051785911902631"/>
    <n v="-282.07672456276418"/>
    <n v="-319.92182700000001"/>
    <x v="0"/>
    <n v="-601.99855156276419"/>
    <n v="-42307.325844999999"/>
    <n v="-42774.308646999998"/>
    <n v="-466.98280199999863"/>
    <n v="135.01574956276556"/>
    <n v="-42307.325844999999"/>
    <n v="-42774.308646999998"/>
    <n v="-466.98280199999863"/>
    <x v="0"/>
    <n v="5943.9361421159992"/>
    <n v="-8750"/>
    <n v="-51524.308646999998"/>
    <n v="-53793.600030999994"/>
    <n v="-466.98280199999863"/>
    <n v="-466.98280199999863"/>
    <n v="-466.98280199999863"/>
    <x v="1"/>
    <x v="2"/>
    <x v="1"/>
    <x v="2"/>
  </r>
  <r>
    <n v="1618"/>
    <n v="823"/>
    <x v="0"/>
    <x v="0"/>
    <s v="Bertelsmann Ag"/>
    <x v="4"/>
    <x v="4"/>
    <x v="8"/>
    <s v="Morgan Stanley CP"/>
    <x v="0"/>
    <d v="2001-01-18T00:00:00"/>
    <d v="2003-08-06T00:00:00"/>
    <x v="0"/>
    <n v="-17000000"/>
    <n v="3606.4505999999997"/>
    <n v="0.32"/>
    <n v="24.752414999999999"/>
    <n v="24.695128"/>
    <n v="-1.6463792969405939E-2"/>
    <n v="-59.375856032789819"/>
    <n v="-614.47095300000001"/>
    <x v="0"/>
    <n v="-673.84680903278979"/>
    <n v="-38699.233010999997"/>
    <n v="-39066.218488999999"/>
    <n v="-366.98547800000233"/>
    <n v="306.86133103278746"/>
    <n v="-38699.233010999997"/>
    <n v="-39066.218488999999"/>
    <n v="-366.98547800000233"/>
    <x v="0"/>
    <n v="35595.667421999999"/>
    <n v="0"/>
    <n v="-39066.218488999999"/>
    <n v="-39066.218488999999"/>
    <n v="-366.98547800000233"/>
    <n v="-366.98547800000233"/>
    <n v="-366.98547800000233"/>
    <x v="5"/>
    <x v="0"/>
    <x v="3"/>
    <x v="4"/>
  </r>
  <r>
    <n v="1285"/>
    <n v="446"/>
    <x v="0"/>
    <x v="0"/>
    <s v="Black &amp; Decker"/>
    <x v="4"/>
    <x v="8"/>
    <x v="3"/>
    <s v="Portfolio ISIS"/>
    <x v="3"/>
    <d v="2001-01-05T00:00:00"/>
    <d v="2006-01-05T00:00:00"/>
    <x v="0"/>
    <n v="-10000000"/>
    <n v="4129.8772579999995"/>
    <n v="0.9"/>
    <n v="72.424462000000005"/>
    <n v="71.85239"/>
    <n v="-0.54636888937513073"/>
    <n v="-2256.43645070907"/>
    <n v="-821.66985899999997"/>
    <x v="0"/>
    <n v="-3078.10630970907"/>
    <n v="-94520.630699999994"/>
    <n v="-97242.794611999998"/>
    <n v="-2722.1639120000036"/>
    <n v="355.94239770906643"/>
    <n v="-94520.630699999994"/>
    <n v="-97242.794611999998"/>
    <n v="-2722.1639120000036"/>
    <x v="0"/>
    <n v="40761.888536459999"/>
    <n v="0"/>
    <n v="-97242.794611999998"/>
    <n v="-375331.52437200001"/>
    <n v="-2722.1639120000036"/>
    <n v="-2722.1639120000036"/>
    <n v="-2722.1639120000036"/>
    <x v="1"/>
    <x v="0"/>
    <x v="3"/>
    <x v="4"/>
  </r>
  <r>
    <n v="1486"/>
    <n v="537"/>
    <x v="0"/>
    <x v="1"/>
    <s v="Black &amp; Decker"/>
    <x v="4"/>
    <x v="8"/>
    <x v="3"/>
    <s v="Portfolio ISIS"/>
    <x v="1"/>
    <d v="2001-01-05T00:00:00"/>
    <d v="2006-01-05T00:00:00"/>
    <x v="0"/>
    <n v="10000000"/>
    <n v="-4129.8772579999995"/>
    <n v="0.9"/>
    <n v="72.424462000000005"/>
    <n v="71.85239"/>
    <n v="-0.54636888937513073"/>
    <n v="2256.43645070907"/>
    <n v="821.66985899999997"/>
    <x v="0"/>
    <n v="3078.10630970907"/>
    <n v="94520.630699999994"/>
    <n v="97242.794611999998"/>
    <n v="2722.1639120000036"/>
    <n v="-355.94239770906643"/>
    <n v="94520.630699999994"/>
    <n v="97242.794611999998"/>
    <n v="2722.1639120000036"/>
    <x v="0"/>
    <n v="-40761.888536459999"/>
    <n v="0"/>
    <n v="97242.794611999998"/>
    <n v="375331.52437200001"/>
    <n v="2722.1639120000036"/>
    <n v="2722.1639120000036"/>
    <n v="2722.1639120000036"/>
    <x v="1"/>
    <x v="0"/>
    <x v="3"/>
    <x v="4"/>
  </r>
  <r>
    <n v="1584"/>
    <n v="638"/>
    <x v="0"/>
    <x v="0"/>
    <s v="Black &amp; Decker"/>
    <x v="4"/>
    <x v="8"/>
    <x v="3"/>
    <s v="JP Morgan"/>
    <x v="3"/>
    <d v="2000-12-27T00:00:00"/>
    <d v="2005-12-27T00:00:00"/>
    <x v="0"/>
    <n v="10000000"/>
    <n v="-4164.6623129999998"/>
    <n v="1.2"/>
    <n v="72.304050000000004"/>
    <n v="71.732820000000004"/>
    <n v="-0.54278107274864695"/>
    <n v="2260.4998778860013"/>
    <n v="876.57082500000001"/>
    <x v="0"/>
    <n v="3137.0707028860015"/>
    <n v="198314.356711"/>
    <n v="201268.484772"/>
    <n v="2954.1280609999958"/>
    <n v="-182.94264188600573"/>
    <n v="198314.356711"/>
    <n v="201268.484772"/>
    <n v="2954.1280609999958"/>
    <x v="0"/>
    <n v="-41105.217029309999"/>
    <n v="30000"/>
    <n v="231268.484772"/>
    <n v="230624.327318"/>
    <n v="2954.1280609999958"/>
    <n v="2954.1280609999958"/>
    <n v="2954.1280609999958"/>
    <x v="1"/>
    <x v="0"/>
    <x v="3"/>
    <x v="4"/>
  </r>
  <r>
    <n v="1651"/>
    <n v="861"/>
    <x v="0"/>
    <x v="0"/>
    <s v="BMW Ag"/>
    <x v="6"/>
    <x v="6"/>
    <x v="8"/>
    <s v="JP Morgan"/>
    <x v="6"/>
    <d v="2001-02-26T00:00:00"/>
    <d v="2006-02-26T00:00:00"/>
    <x v="1"/>
    <n v="-10000000"/>
    <n v="4255.2649190000002"/>
    <n v="0.51"/>
    <n v="42.346812"/>
    <n v="37.378917999999999"/>
    <n v="-5.1020730044284219"/>
    <n v="-21710.672269921197"/>
    <n v="-567.12319500000001"/>
    <x v="0"/>
    <n v="-22277.795464921197"/>
    <n v="-42985.623139000003"/>
    <n v="-64983.913066000001"/>
    <n v="-21998.289926999998"/>
    <n v="279.50553792119899"/>
    <n v="-37913.319608598002"/>
    <n v="-57023.383715414995"/>
    <n v="-19110.064106816993"/>
    <x v="0"/>
    <n v="17499.776979387501"/>
    <n v="0"/>
    <n v="-57023.383715414995"/>
    <n v="-57023.383715414995"/>
    <n v="-19110.064106816993"/>
    <n v="-19110.064106816993"/>
    <n v="-19110.064106816993"/>
    <x v="1"/>
    <x v="4"/>
    <x v="1"/>
    <x v="6"/>
  </r>
  <r>
    <n v="1286"/>
    <n v="447"/>
    <x v="0"/>
    <x v="0"/>
    <s v="Bnp Paribas"/>
    <x v="6"/>
    <x v="2"/>
    <x v="4"/>
    <s v="Portfolio ISIS"/>
    <x v="2"/>
    <d v="2001-01-05T00:00:00"/>
    <d v="2006-01-05T00:00:00"/>
    <x v="0"/>
    <n v="-10000000"/>
    <n v="4010.153491"/>
    <n v="0.12"/>
    <n v="14.825138000000001"/>
    <n v="14.712737000000001"/>
    <n v="-0.11594265716401327"/>
    <n v="-464.94785138208397"/>
    <n v="-190.77229800000001"/>
    <x v="0"/>
    <n v="-655.72014938208395"/>
    <n v="9018.5220140000001"/>
    <n v="8522.4067510000004"/>
    <n v="-496.11526299999969"/>
    <n v="159.60488638208426"/>
    <n v="9018.5220140000001"/>
    <n v="8522.4067510000004"/>
    <n v="-496.11526299999969"/>
    <x v="0"/>
    <n v="16491.756231737498"/>
    <n v="0"/>
    <n v="8522.4067510000004"/>
    <n v="-25302.64615"/>
    <n v="-496.11526299999969"/>
    <n v="-496.11526299999969"/>
    <n v="-496.11526299999969"/>
    <x v="1"/>
    <x v="4"/>
    <x v="1"/>
    <x v="6"/>
  </r>
  <r>
    <n v="1554"/>
    <n v="600"/>
    <x v="0"/>
    <x v="1"/>
    <s v="Bnp Paribas"/>
    <x v="6"/>
    <x v="2"/>
    <x v="4"/>
    <s v="Portfolio ISIS"/>
    <x v="1"/>
    <d v="2001-01-05T00:00:00"/>
    <d v="2006-01-05T00:00:00"/>
    <x v="0"/>
    <n v="10000000"/>
    <n v="-4010.153491"/>
    <n v="0.12"/>
    <n v="14.825138000000001"/>
    <n v="14.712737000000001"/>
    <n v="-0.11594265716401327"/>
    <n v="464.94785138208397"/>
    <n v="190.77229800000001"/>
    <x v="0"/>
    <n v="655.72014938208395"/>
    <n v="-9018.5220140000001"/>
    <n v="-8522.4067510000004"/>
    <n v="496.11526299999969"/>
    <n v="-159.60488638208426"/>
    <n v="-9018.5220140000001"/>
    <n v="-8522.4067510000004"/>
    <n v="496.11526299999969"/>
    <x v="0"/>
    <n v="-16491.756231737498"/>
    <n v="0"/>
    <n v="-8522.4067510000004"/>
    <n v="25302.64615"/>
    <n v="496.11526299999969"/>
    <n v="496.11526299999969"/>
    <n v="496.11526299999969"/>
    <x v="1"/>
    <x v="4"/>
    <x v="1"/>
    <x v="6"/>
  </r>
  <r>
    <n v="1643"/>
    <n v="847"/>
    <x v="0"/>
    <x v="0"/>
    <s v="Bnp Paribas"/>
    <x v="6"/>
    <x v="2"/>
    <x v="4"/>
    <s v="CSFB Intl"/>
    <x v="2"/>
    <d v="2001-02-15T00:00:00"/>
    <d v="2006-02-15T00:00:00"/>
    <x v="0"/>
    <n v="10000000"/>
    <n v="-4099.394217"/>
    <n v="0.17"/>
    <n v="15.051762999999999"/>
    <n v="14.939441"/>
    <n v="-0.11710592236678874"/>
    <n v="480.06334092686473"/>
    <n v="195.94470899999999"/>
    <x v="0"/>
    <n v="676.00804992686471"/>
    <n v="10624.843644"/>
    <n v="11168.431489000001"/>
    <n v="543.58784500000002"/>
    <n v="-132.4202049268647"/>
    <n v="10624.843644"/>
    <n v="11168.431489000001"/>
    <n v="543.58784500000002"/>
    <x v="0"/>
    <n v="-16858.7587174125"/>
    <n v="0"/>
    <n v="11168.431489000001"/>
    <n v="11168.431489000001"/>
    <n v="543.58784500000002"/>
    <n v="543.58784500000002"/>
    <n v="543.58784500000002"/>
    <x v="1"/>
    <x v="4"/>
    <x v="1"/>
    <x v="6"/>
  </r>
  <r>
    <n v="268"/>
    <n v="405"/>
    <x v="0"/>
    <x v="0"/>
    <s v="Boeing Co."/>
    <x v="2"/>
    <x v="8"/>
    <x v="3"/>
    <s v="LBIE"/>
    <x v="2"/>
    <d v="2000-11-17T00:00:00"/>
    <d v="2005-11-17T00:00:00"/>
    <x v="0"/>
    <n v="-10000000"/>
    <n v="3929.9620290000003"/>
    <n v="0.3"/>
    <n v="25.112331999999999"/>
    <n v="24.991405"/>
    <n v="-0.11792693538574553"/>
    <n v="-463.44837826231645"/>
    <n v="-356.01044999999999"/>
    <x v="0"/>
    <n v="-819.4588282623165"/>
    <n v="-23616.652761000001"/>
    <n v="-24221.138943000002"/>
    <n v="-604.48618200000055"/>
    <n v="214.97264626231595"/>
    <n v="-23616.652761000001"/>
    <n v="-24221.138943000002"/>
    <n v="-604.48618200000055"/>
    <x v="0"/>
    <n v="11636.617567869"/>
    <n v="-7916.6666670000004"/>
    <n v="-32137.805610000003"/>
    <n v="-43095.058608000007"/>
    <n v="-604.48618200000055"/>
    <n v="-604.48618200000055"/>
    <n v="-604.48618200000055"/>
    <x v="1"/>
    <x v="2"/>
    <x v="1"/>
    <x v="2"/>
  </r>
  <r>
    <n v="59"/>
    <n v="152"/>
    <x v="0"/>
    <x v="0"/>
    <s v="Bristish Airways"/>
    <x v="1"/>
    <x v="6"/>
    <x v="6"/>
    <s v="Merrill Lynch Int"/>
    <x v="6"/>
    <d v="2000-09-13T00:00:00"/>
    <d v="2005-09-13T00:00:00"/>
    <x v="0"/>
    <n v="-10000000"/>
    <n v="3808.6623549999999"/>
    <n v="0.45"/>
    <n v="43.261795999999997"/>
    <n v="42.732160999999998"/>
    <n v="-0.53369050175315047"/>
    <n v="-2032.6469232482857"/>
    <n v="-564.37728300000003"/>
    <x v="0"/>
    <n v="-2597.0242062482857"/>
    <n v="-9510.0711009999995"/>
    <n v="-11744.161946"/>
    <n v="-2234.0908450000006"/>
    <n v="362.93336124828511"/>
    <n v="-9510.0711009999995"/>
    <n v="-11744.161946"/>
    <n v="-2234.0908450000006"/>
    <x v="0"/>
    <n v="27567.098125490003"/>
    <n v="-22625"/>
    <n v="-34369.161946"/>
    <n v="-45972.155837999999"/>
    <n v="-2234.0908449999988"/>
    <n v="-2234.0908449999988"/>
    <n v="-2234.0908450000006"/>
    <x v="0"/>
    <x v="1"/>
    <x v="1"/>
    <x v="1"/>
  </r>
  <r>
    <n v="1611"/>
    <n v="819"/>
    <x v="0"/>
    <x v="0"/>
    <s v="Bristish Airways"/>
    <x v="1"/>
    <x v="6"/>
    <x v="6"/>
    <s v="Morgan Stanley CP"/>
    <x v="6"/>
    <d v="2001-01-18T00:00:00"/>
    <d v="2003-08-06T00:00:00"/>
    <x v="0"/>
    <n v="-17000000"/>
    <n v="3610.8607190000002"/>
    <n v="0.44"/>
    <n v="28.149173999999999"/>
    <n v="27.607790999999999"/>
    <n v="-0.51882349065992017"/>
    <n v="-1873.3993625183691"/>
    <n v="-679.67786699999999"/>
    <x v="0"/>
    <n v="-2553.0772295183692"/>
    <n v="-75428.962180000002"/>
    <n v="-77682.764255000002"/>
    <n v="-2253.8020749999996"/>
    <n v="299.27515451836962"/>
    <n v="-75428.962180000002"/>
    <n v="-77682.764255000002"/>
    <n v="-2253.8020749999996"/>
    <x v="0"/>
    <n v="26135.409884122004"/>
    <n v="0"/>
    <n v="-77682.764255000002"/>
    <n v="-77682.764255000002"/>
    <n v="-2253.8020749999996"/>
    <n v="-2253.8020749999996"/>
    <n v="-2253.8020749999996"/>
    <x v="5"/>
    <x v="1"/>
    <x v="1"/>
    <x v="1"/>
  </r>
  <r>
    <n v="1735"/>
    <n v="942"/>
    <x v="0"/>
    <x v="0"/>
    <s v="Bristish Airways"/>
    <x v="1"/>
    <x v="6"/>
    <x v="6"/>
    <s v="Goldman Sachs"/>
    <x v="6"/>
    <d v="2001-03-30T00:00:00"/>
    <d v="2006-03-30T00:00:00"/>
    <x v="0"/>
    <n v="-5000000"/>
    <n v="2105.7489019999998"/>
    <n v="0.47"/>
    <n v="46.647967999999999"/>
    <n v="46.119675999999998"/>
    <n v="-0.55162191056170273"/>
    <n v="-1161.5772324844477"/>
    <n v="-307.331322"/>
    <x v="0"/>
    <n v="-1468.9085544844477"/>
    <n v="-1029.994508"/>
    <n v="-2252.224181"/>
    <n v="-1222.229673"/>
    <n v="246.67888148444763"/>
    <n v="-1029.994508"/>
    <n v="-2252.224181"/>
    <n v="-1222.229673"/>
    <x v="0"/>
    <n v="15241.410552675999"/>
    <n v="0"/>
    <n v="-2252.224181"/>
    <n v="-2252.224181"/>
    <n v="-1222.229673"/>
    <n v="-1222.229673"/>
    <n v="-1222.229673"/>
    <x v="1"/>
    <x v="1"/>
    <x v="1"/>
    <x v="1"/>
  </r>
  <r>
    <n v="1680"/>
    <n v="888"/>
    <x v="0"/>
    <x v="0"/>
    <s v="British Energy Plc"/>
    <x v="1"/>
    <x v="3"/>
    <x v="6"/>
    <s v="JP Morgan"/>
    <x v="0"/>
    <d v="2001-03-13T00:00:00"/>
    <d v="2006-03-13T00:00:00"/>
    <x v="0"/>
    <n v="-30000000"/>
    <n v="12603.720421"/>
    <n v="0.57999999999999996"/>
    <n v="66.252180999999993"/>
    <n v="65.691423999999998"/>
    <n v="-0.55811679167980832"/>
    <n v="-7034.3480045978031"/>
    <n v="-2265.0849390000003"/>
    <x v="0"/>
    <n v="-9299.4329435978034"/>
    <n v="95955.323487999995"/>
    <n v="88406.862252999999"/>
    <n v="-7548.4612349999952"/>
    <n v="1750.9717085978082"/>
    <n v="95955.323487999995"/>
    <n v="88406.862252999999"/>
    <n v="-7548.4612349999952"/>
    <x v="0"/>
    <n v="91225.72840719801"/>
    <n v="0"/>
    <n v="88406.862252999999"/>
    <n v="88406.862252999999"/>
    <n v="-7548.4612349999952"/>
    <n v="-7548.4612349999952"/>
    <n v="-7548.4612349999952"/>
    <x v="1"/>
    <x v="1"/>
    <x v="1"/>
    <x v="1"/>
  </r>
  <r>
    <n v="1682"/>
    <n v="890"/>
    <x v="0"/>
    <x v="0"/>
    <s v="British Energy Plc"/>
    <x v="1"/>
    <x v="3"/>
    <x v="6"/>
    <s v="Morgan Stanley CP"/>
    <x v="0"/>
    <d v="2001-03-14T00:00:00"/>
    <d v="2006-07-10T00:00:00"/>
    <x v="0"/>
    <n v="-20000000"/>
    <n v="8896.1438429999998"/>
    <n v="0.62"/>
    <n v="68.322703000000004"/>
    <n v="67.761709999999994"/>
    <n v="-0.56891096066495439"/>
    <n v="-5061.113739934749"/>
    <n v="-1565.7146460000001"/>
    <x v="0"/>
    <n v="-6626.8283859347493"/>
    <n v="50231.443277999999"/>
    <n v="44906.385192000002"/>
    <n v="-5325.0580859999973"/>
    <n v="1301.7702999347521"/>
    <n v="50231.443277999999"/>
    <n v="44906.385192000002"/>
    <n v="-5325.0580859999973"/>
    <x v="0"/>
    <n v="64390.289135634004"/>
    <n v="0"/>
    <n v="44906.385192000002"/>
    <n v="44906.385192000002"/>
    <n v="-5325.0580859999973"/>
    <n v="-5325.0580859999973"/>
    <n v="-5325.0580859999973"/>
    <x v="1"/>
    <x v="1"/>
    <x v="1"/>
    <x v="1"/>
  </r>
  <r>
    <n v="55"/>
    <n v="150"/>
    <x v="0"/>
    <x v="0"/>
    <s v="British Telecom Plc"/>
    <x v="5"/>
    <x v="4"/>
    <x v="6"/>
    <s v="Goldman Sachs"/>
    <x v="2"/>
    <d v="2000-08-29T00:00:00"/>
    <d v="2005-08-29T00:00:00"/>
    <x v="0"/>
    <n v="-10000000"/>
    <n v="3740.276437"/>
    <n v="0.46"/>
    <n v="148.41441800000001"/>
    <n v="147.76630499999999"/>
    <n v="-0.53311103752075084"/>
    <n v="-1993.9826519434873"/>
    <n v="-1282.0832879999998"/>
    <x v="0"/>
    <n v="-3276.0659399434871"/>
    <n v="384928.81770800002"/>
    <n v="382786.212436"/>
    <n v="-2142.6052720000152"/>
    <n v="1133.4606679434719"/>
    <n v="384928.81770800002"/>
    <n v="382786.212436"/>
    <n v="-2142.6052720000152"/>
    <x v="0"/>
    <n v="21534.641586027501"/>
    <n v="-23383.333332999999"/>
    <n v="359402.87910299998"/>
    <n v="34042.155722999945"/>
    <n v="-2142.6052720000152"/>
    <n v="-2142.6052720000152"/>
    <n v="-2142.6052720000152"/>
    <x v="0"/>
    <x v="3"/>
    <x v="1"/>
    <x v="5"/>
  </r>
  <r>
    <n v="1288"/>
    <n v="449"/>
    <x v="0"/>
    <x v="0"/>
    <s v="British Telecom Plc"/>
    <x v="5"/>
    <x v="4"/>
    <x v="6"/>
    <s v="Portfolio ISIS"/>
    <x v="0"/>
    <d v="2001-01-05T00:00:00"/>
    <d v="2006-01-05T00:00:00"/>
    <x v="0"/>
    <n v="-10000000"/>
    <n v="4098.0224349999999"/>
    <n v="1.1499999999999999"/>
    <n v="151.75523000000001"/>
    <n v="151.111018"/>
    <n v="-0.56718279384932779"/>
    <n v="-2324.3278139405252"/>
    <n v="-1497.022866"/>
    <x v="0"/>
    <n v="-3821.350679940525"/>
    <n v="120735.202986"/>
    <n v="118000.78313"/>
    <n v="-2734.4198560000077"/>
    <n v="1086.9308239405173"/>
    <n v="120735.202986"/>
    <n v="118000.78313"/>
    <n v="-2734.4198560000077"/>
    <x v="0"/>
    <n v="23594.364169512501"/>
    <n v="0"/>
    <n v="118000.78313"/>
    <n v="38808.804760999992"/>
    <n v="-2734.4198560000077"/>
    <n v="-2734.4198560000077"/>
    <n v="-2734.4198560000077"/>
    <x v="1"/>
    <x v="3"/>
    <x v="1"/>
    <x v="5"/>
  </r>
  <r>
    <n v="1377"/>
    <n v="434"/>
    <x v="0"/>
    <x v="0"/>
    <s v="British Telecom Plc"/>
    <x v="5"/>
    <x v="4"/>
    <x v="6"/>
    <s v="LBIE"/>
    <x v="2"/>
    <d v="2000-12-20T00:00:00"/>
    <d v="2005-12-20T00:00:00"/>
    <x v="0"/>
    <n v="10000000"/>
    <n v="-4093.92283"/>
    <n v="1.36"/>
    <n v="151.34197599999999"/>
    <n v="150.69881799999999"/>
    <n v="-0.55966594230466149"/>
    <n v="2291.2291783745163"/>
    <n v="1532.008374"/>
    <x v="0"/>
    <n v="3823.2375523745163"/>
    <n v="-56369.654887999997"/>
    <n v="-53484.898510999999"/>
    <n v="2884.7563769999979"/>
    <n v="-938.48117537451844"/>
    <n v="-56369.654887999997"/>
    <n v="-53484.898510999999"/>
    <n v="2884.7563769999979"/>
    <x v="0"/>
    <n v="-23570.760693725002"/>
    <n v="34000"/>
    <n v="-19484.898510999999"/>
    <n v="-32447.259793999998"/>
    <n v="2884.7563769999979"/>
    <n v="2884.7563769999979"/>
    <n v="2884.7563769999979"/>
    <x v="1"/>
    <x v="3"/>
    <x v="1"/>
    <x v="5"/>
  </r>
  <r>
    <n v="1488"/>
    <n v="539"/>
    <x v="0"/>
    <x v="1"/>
    <s v="British Telecom Plc"/>
    <x v="5"/>
    <x v="4"/>
    <x v="6"/>
    <s v="Portfolio ISIS"/>
    <x v="1"/>
    <d v="2001-01-05T00:00:00"/>
    <d v="2006-01-05T00:00:00"/>
    <x v="0"/>
    <n v="10000000"/>
    <n v="-4098.0224349999999"/>
    <n v="1.1499999999999999"/>
    <n v="151.75523000000001"/>
    <n v="151.111018"/>
    <n v="-0.56718279384932779"/>
    <n v="2324.3278139405252"/>
    <n v="1497.022866"/>
    <x v="0"/>
    <n v="3821.350679940525"/>
    <n v="-120735.202986"/>
    <n v="-118000.78313"/>
    <n v="2734.4198560000077"/>
    <n v="-1086.9308239405173"/>
    <n v="-120735.202986"/>
    <n v="-118000.78313"/>
    <n v="2734.4198560000077"/>
    <x v="0"/>
    <n v="-23594.364169512501"/>
    <n v="0"/>
    <n v="-118000.78313"/>
    <n v="-38808.804760999992"/>
    <n v="2734.4198560000077"/>
    <n v="2734.4198560000077"/>
    <n v="2734.4198560000077"/>
    <x v="1"/>
    <x v="3"/>
    <x v="1"/>
    <x v="5"/>
  </r>
  <r>
    <n v="1701"/>
    <n v="907"/>
    <x v="0"/>
    <x v="0"/>
    <s v="British Telecom Plc"/>
    <x v="5"/>
    <x v="4"/>
    <x v="6"/>
    <s v="Goldman Sachs"/>
    <x v="2"/>
    <d v="2001-03-19T00:00:00"/>
    <d v="2006-03-19T00:00:00"/>
    <x v="0"/>
    <n v="-10000000"/>
    <n v="4317.8370729999997"/>
    <n v="1.6"/>
    <n v="153.590597"/>
    <n v="152.95093299999999"/>
    <n v="-0.58167415427893321"/>
    <n v="-2511.5742277514992"/>
    <n v="-1620.1054710000001"/>
    <x v="0"/>
    <n v="-4131.679698751499"/>
    <n v="-33495.437035000003"/>
    <n v="-36663.795589000001"/>
    <n v="-3168.3585539999985"/>
    <n v="963.32114475150047"/>
    <n v="-33495.437035000003"/>
    <n v="-36663.795589000001"/>
    <n v="-3168.3585539999985"/>
    <x v="0"/>
    <n v="24859.9469477975"/>
    <n v="0"/>
    <n v="-36663.795589000001"/>
    <n v="-36663.795589000001"/>
    <n v="-3168.3585539999985"/>
    <n v="-3168.3585539999985"/>
    <n v="-3168.3585539999985"/>
    <x v="1"/>
    <x v="3"/>
    <x v="1"/>
    <x v="5"/>
  </r>
  <r>
    <n v="1289"/>
    <n v="450"/>
    <x v="0"/>
    <x v="0"/>
    <s v="Burlington Nthn"/>
    <x v="1"/>
    <x v="8"/>
    <x v="3"/>
    <s v="Portfolio ISIS"/>
    <x v="3"/>
    <d v="2001-01-05T00:00:00"/>
    <d v="2006-01-05T00:00:00"/>
    <x v="0"/>
    <n v="-10000000"/>
    <n v="4040.949584"/>
    <n v="0.52"/>
    <n v="65.995333000000002"/>
    <n v="65.395975000000007"/>
    <n v="-0.59027915444193624"/>
    <n v="-2385.2883035860141"/>
    <n v="-764.01237900000001"/>
    <x v="0"/>
    <n v="-3149.3006825860139"/>
    <n v="45598.358182000004"/>
    <n v="43028.826047000002"/>
    <n v="-2569.5321350000013"/>
    <n v="579.76854758601257"/>
    <n v="45598.358182000004"/>
    <n v="43028.826047000002"/>
    <n v="-2569.5321350000013"/>
    <x v="0"/>
    <n v="29248.393088992005"/>
    <n v="0"/>
    <n v="43028.826047000002"/>
    <n v="-69632.671963000001"/>
    <n v="-2569.5321350000013"/>
    <n v="-2569.5321350000013"/>
    <n v="-2569.5321350000013"/>
    <x v="1"/>
    <x v="1"/>
    <x v="1"/>
    <x v="1"/>
  </r>
  <r>
    <n v="1489"/>
    <n v="540"/>
    <x v="0"/>
    <x v="1"/>
    <s v="Burlington Nthn"/>
    <x v="1"/>
    <x v="8"/>
    <x v="3"/>
    <s v="Portfolio ISIS"/>
    <x v="1"/>
    <d v="2001-01-05T00:00:00"/>
    <d v="2006-01-05T00:00:00"/>
    <x v="0"/>
    <n v="10000000"/>
    <n v="-4040.949584"/>
    <n v="0.52"/>
    <n v="65.995333000000002"/>
    <n v="65.395975000000007"/>
    <n v="-0.59027915444193624"/>
    <n v="2385.2883035860141"/>
    <n v="764.01237900000001"/>
    <x v="0"/>
    <n v="3149.3006825860139"/>
    <n v="-45598.358182000004"/>
    <n v="-43028.826047000002"/>
    <n v="2569.5321350000013"/>
    <n v="-579.76854758601257"/>
    <n v="-45598.358182000004"/>
    <n v="-43028.826047000002"/>
    <n v="2569.5321350000013"/>
    <x v="0"/>
    <n v="-29248.393088992005"/>
    <n v="0"/>
    <n v="-43028.826047000002"/>
    <n v="69632.671963000001"/>
    <n v="2569.5321350000013"/>
    <n v="2569.5321350000013"/>
    <n v="2569.5321350000013"/>
    <x v="1"/>
    <x v="1"/>
    <x v="1"/>
    <x v="1"/>
  </r>
  <r>
    <n v="18"/>
    <n v="107"/>
    <x v="0"/>
    <x v="0"/>
    <s v="Cable&amp;WirelessOptus"/>
    <x v="10"/>
    <x v="4"/>
    <x v="10"/>
    <s v="Merrill Lynch Int"/>
    <x v="2"/>
    <d v="2000-06-12T00:00:00"/>
    <d v="2005-06-12T00:00:00"/>
    <x v="0"/>
    <n v="15000000"/>
    <n v="-5461.816049"/>
    <n v="0.81"/>
    <n v="64.375360000000001"/>
    <n v="63.780465999999997"/>
    <n v="-0.55726110750648405"/>
    <n v="3043.6576604624292"/>
    <n v="1067.519943"/>
    <x v="0"/>
    <n v="4111.177603462429"/>
    <n v="100636.596257"/>
    <n v="104408.847006"/>
    <n v="3772.2507489999989"/>
    <n v="-338.92685446243013"/>
    <n v="100636.596257"/>
    <n v="104408.847006"/>
    <n v="3772.2507489999989"/>
    <x v="0"/>
    <n v="-40431.093302722504"/>
    <n v="92137.5"/>
    <n v="196546.347006"/>
    <n v="45469.144361999992"/>
    <n v="3772.2507489999989"/>
    <n v="3772.2507489999989"/>
    <n v="3772.2507489999989"/>
    <x v="0"/>
    <x v="5"/>
    <x v="1"/>
    <x v="10"/>
  </r>
  <r>
    <n v="20"/>
    <n v="109"/>
    <x v="0"/>
    <x v="0"/>
    <s v="Cable&amp;WirelessOptus"/>
    <x v="10"/>
    <x v="4"/>
    <x v="10"/>
    <s v="JP Morgan"/>
    <x v="2"/>
    <d v="2000-06-13T00:00:00"/>
    <d v="2005-06-13T00:00:00"/>
    <x v="0"/>
    <n v="-10000000"/>
    <n v="3638.1546579999999"/>
    <n v="0.76"/>
    <n v="64.387439999999998"/>
    <n v="63.792672000000003"/>
    <n v="-0.55726276410996178"/>
    <n v="-2027.4081209766125"/>
    <n v="-701.890491"/>
    <x v="0"/>
    <n v="-2729.2986119766124"/>
    <n v="-47864.390227999997"/>
    <n v="-50347.228402000001"/>
    <n v="-2482.8381740000041"/>
    <n v="246.46043797660832"/>
    <n v="-47864.390227999997"/>
    <n v="-50347.228402000001"/>
    <n v="-2482.8381740000041"/>
    <x v="0"/>
    <n v="26931.439855844998"/>
    <n v="-57633.333333000002"/>
    <n v="-107980.561735"/>
    <n v="-29558.498036999983"/>
    <n v="-2482.8381740000041"/>
    <n v="-2482.8381740000041"/>
    <n v="-2482.8381740000041"/>
    <x v="0"/>
    <x v="5"/>
    <x v="1"/>
    <x v="10"/>
  </r>
  <r>
    <n v="38"/>
    <n v="133"/>
    <x v="0"/>
    <x v="0"/>
    <s v="Cable&amp;WirelessOptus"/>
    <x v="10"/>
    <x v="4"/>
    <x v="10"/>
    <s v="Deutsche Bank AG"/>
    <x v="2"/>
    <d v="2000-07-28T00:00:00"/>
    <d v="2005-06-12T00:00:00"/>
    <x v="0"/>
    <n v="-5000000"/>
    <n v="1812.326654"/>
    <n v="0.65"/>
    <n v="64.375360000000001"/>
    <n v="63.780465999999997"/>
    <n v="-0.55726643319431313"/>
    <n v="-1009.948810257564"/>
    <n v="-340.24083899999999"/>
    <x v="0"/>
    <n v="-1350.189649257564"/>
    <n v="-3152.461069"/>
    <n v="-4357.4405230000002"/>
    <n v="-1204.9794540000003"/>
    <n v="145.21019525756378"/>
    <n v="-3152.461069"/>
    <n v="-4357.4405230000002"/>
    <n v="-1204.9794540000003"/>
    <x v="0"/>
    <n v="13415.748056234999"/>
    <n v="-20493.055555999999"/>
    <n v="-24850.496079"/>
    <n v="-14002.111105000002"/>
    <n v="-1204.9794540000003"/>
    <n v="-1204.9794540000003"/>
    <n v="-1204.9794540000003"/>
    <x v="0"/>
    <x v="5"/>
    <x v="1"/>
    <x v="10"/>
  </r>
  <r>
    <n v="1647"/>
    <n v="852"/>
    <x v="0"/>
    <x v="0"/>
    <s v="Campbell Soup Co"/>
    <x v="5"/>
    <x v="1"/>
    <x v="3"/>
    <s v="JP Morgan"/>
    <x v="4"/>
    <d v="2001-02-21T00:00:00"/>
    <d v="2006-02-21T00:00:00"/>
    <x v="0"/>
    <n v="-10000000"/>
    <n v="4158.8244209999993"/>
    <n v="0.56000000000000005"/>
    <n v="49.155588000000002"/>
    <n v="49.088464999999999"/>
    <n v="-5.8613437784491157E-2"/>
    <n v="-243.76299645690591"/>
    <n v="-583.30953599999998"/>
    <x v="0"/>
    <n v="-827.07253245690595"/>
    <n v="-35648.909481000002"/>
    <n v="-36129.91287"/>
    <n v="-481.0033889999977"/>
    <n v="346.06914345690825"/>
    <n v="-35648.909481000002"/>
    <n v="-36129.91287"/>
    <n v="-481.0033889999977"/>
    <x v="0"/>
    <n v="23944.431603907495"/>
    <n v="0"/>
    <n v="-36129.91287"/>
    <n v="-36129.91287"/>
    <n v="-481.0033889999977"/>
    <n v="-481.0033889999977"/>
    <n v="-481.0033889999977"/>
    <x v="1"/>
    <x v="3"/>
    <x v="1"/>
    <x v="5"/>
  </r>
  <r>
    <n v="1648"/>
    <n v="853"/>
    <x v="0"/>
    <x v="0"/>
    <s v="Campbell Soup Co"/>
    <x v="5"/>
    <x v="1"/>
    <x v="3"/>
    <s v="Merrill Lynch Int"/>
    <x v="4"/>
    <d v="2001-02-21T00:00:00"/>
    <d v="2006-02-21T00:00:00"/>
    <x v="0"/>
    <n v="-10000000"/>
    <n v="4157.2074819999998"/>
    <n v="0.55000000000000004"/>
    <n v="49.155588000000002"/>
    <n v="49.088464999999999"/>
    <n v="-5.862429259027719E-2"/>
    <n v="-243.71334778325749"/>
    <n v="-581.03935799999999"/>
    <x v="0"/>
    <n v="-824.75270578325751"/>
    <n v="-31257.912972999999"/>
    <n v="-31730.811900000001"/>
    <n v="-472.898927000002"/>
    <n v="351.85377878325551"/>
    <n v="-31257.912972999999"/>
    <n v="-31730.811900000001"/>
    <n v="-472.898927000002"/>
    <x v="0"/>
    <n v="23935.122077615"/>
    <n v="0"/>
    <n v="-31730.811900000001"/>
    <n v="-31730.811900000001"/>
    <n v="-472.898927000002"/>
    <n v="-472.898927000002"/>
    <n v="-472.898927000002"/>
    <x v="1"/>
    <x v="3"/>
    <x v="1"/>
    <x v="5"/>
  </r>
  <r>
    <n v="1290"/>
    <n v="451"/>
    <x v="0"/>
    <x v="0"/>
    <s v="Canadian Railway"/>
    <x v="4"/>
    <x v="8"/>
    <x v="0"/>
    <s v="Portfolio ISIS"/>
    <x v="6"/>
    <d v="2001-01-05T00:00:00"/>
    <d v="2006-01-05T00:00:00"/>
    <x v="0"/>
    <n v="-10000000"/>
    <n v="4049.172818"/>
    <n v="0.6"/>
    <n v="72.160148000000007"/>
    <n v="71.582716000000005"/>
    <n v="-0.56066496690107859"/>
    <n v="-2270.2293439807172"/>
    <n v="-783.77842800000008"/>
    <x v="0"/>
    <n v="-3054.0077719807173"/>
    <n v="35888.370692999997"/>
    <n v="33382.023910000004"/>
    <n v="-2506.3467829999936"/>
    <n v="547.66098898072369"/>
    <n v="35888.370692999997"/>
    <n v="33382.023910000004"/>
    <n v="-2506.3467829999936"/>
    <x v="0"/>
    <n v="39965.335713660003"/>
    <n v="0"/>
    <n v="33382.023910000004"/>
    <n v="35174.904738000005"/>
    <n v="-2506.3467829999936"/>
    <n v="-2506.3467829999936"/>
    <n v="-2506.3467829999936"/>
    <x v="1"/>
    <x v="0"/>
    <x v="3"/>
    <x v="4"/>
  </r>
  <r>
    <n v="1490"/>
    <n v="541"/>
    <x v="0"/>
    <x v="1"/>
    <s v="Canadian Railway"/>
    <x v="4"/>
    <x v="8"/>
    <x v="0"/>
    <s v="Portfolio ISIS"/>
    <x v="1"/>
    <d v="2001-01-05T00:00:00"/>
    <d v="2006-01-05T00:00:00"/>
    <x v="0"/>
    <n v="10000000"/>
    <n v="-4049.172818"/>
    <n v="0.6"/>
    <n v="72.160148000000007"/>
    <n v="71.582716000000005"/>
    <n v="-0.56066496690107859"/>
    <n v="2270.2293439807172"/>
    <n v="783.77842800000008"/>
    <x v="0"/>
    <n v="3054.0077719807173"/>
    <n v="-35888.370692999997"/>
    <n v="-33382.023910000004"/>
    <n v="2506.3467829999936"/>
    <n v="-547.66098898072369"/>
    <n v="-35888.370692999997"/>
    <n v="-33382.023910000004"/>
    <n v="2506.3467829999936"/>
    <x v="0"/>
    <n v="-39965.335713660003"/>
    <n v="0"/>
    <n v="-33382.023910000004"/>
    <n v="-35174.904738000005"/>
    <n v="2506.3467829999936"/>
    <n v="2506.3467829999936"/>
    <n v="2506.3467829999936"/>
    <x v="1"/>
    <x v="0"/>
    <x v="3"/>
    <x v="4"/>
  </r>
  <r>
    <n v="1291"/>
    <n v="452"/>
    <x v="0"/>
    <x v="0"/>
    <s v="Cardinal Health"/>
    <x v="5"/>
    <x v="1"/>
    <x v="3"/>
    <s v="Portfolio ISIS"/>
    <x v="5"/>
    <d v="2001-01-05T00:00:00"/>
    <d v="2006-01-05T00:00:00"/>
    <x v="0"/>
    <n v="-10000000"/>
    <n v="4083.347143"/>
    <n v="0.75"/>
    <n v="33.517887000000002"/>
    <n v="32.983727999999999"/>
    <n v="-0.54393473626598887"/>
    <n v="-2221.0743513101843"/>
    <n v="-439.76582999999994"/>
    <x v="0"/>
    <n v="-2660.8401813101841"/>
    <n v="-192847.28877300001"/>
    <n v="-195540.548045"/>
    <n v="-2693.2592719999957"/>
    <n v="-32.419090689811583"/>
    <n v="-192847.28877300001"/>
    <n v="-195540.548045"/>
    <n v="-2693.2592719999957"/>
    <x v="0"/>
    <n v="23509.8711758225"/>
    <n v="0"/>
    <n v="-195540.548045"/>
    <n v="-51959.271221000003"/>
    <n v="-2693.2592719999957"/>
    <n v="-2693.2592719999957"/>
    <n v="-2693.2592719999957"/>
    <x v="1"/>
    <x v="3"/>
    <x v="1"/>
    <x v="5"/>
  </r>
  <r>
    <n v="1555"/>
    <n v="601"/>
    <x v="0"/>
    <x v="1"/>
    <s v="Cardinal Health"/>
    <x v="5"/>
    <x v="1"/>
    <x v="3"/>
    <s v="Portfolio ISIS"/>
    <x v="1"/>
    <d v="2001-01-05T00:00:00"/>
    <d v="2006-01-05T00:00:00"/>
    <x v="0"/>
    <n v="10000000"/>
    <n v="-4083.347143"/>
    <n v="0.75"/>
    <n v="33.517887000000002"/>
    <n v="32.983727999999999"/>
    <n v="-0.54393473626598887"/>
    <n v="2221.0743513101843"/>
    <n v="439.76582999999994"/>
    <x v="0"/>
    <n v="2660.8401813101841"/>
    <n v="192847.28877300001"/>
    <n v="195540.548045"/>
    <n v="2693.2592719999957"/>
    <n v="32.419090689811583"/>
    <n v="192847.28877300001"/>
    <n v="195540.548045"/>
    <n v="2693.2592719999957"/>
    <x v="0"/>
    <n v="-23509.8711758225"/>
    <n v="0"/>
    <n v="195540.548045"/>
    <n v="51959.271221000003"/>
    <n v="2693.2592719999957"/>
    <n v="2693.2592719999957"/>
    <n v="2693.2592719999957"/>
    <x v="1"/>
    <x v="3"/>
    <x v="1"/>
    <x v="5"/>
  </r>
  <r>
    <n v="1292"/>
    <n v="453"/>
    <x v="0"/>
    <x v="0"/>
    <s v="Carnival Corp."/>
    <x v="5"/>
    <x v="6"/>
    <x v="3"/>
    <s v="Portfolio ISIS"/>
    <x v="5"/>
    <d v="2001-01-05T00:00:00"/>
    <d v="2006-01-05T00:00:00"/>
    <x v="0"/>
    <n v="-10000000"/>
    <n v="4098.1308920000001"/>
    <n v="0.8"/>
    <n v="51.186630000000001"/>
    <n v="50.634864999999998"/>
    <n v="-0.55305306334092064"/>
    <n v="-2266.4838437926596"/>
    <n v="-716.396163"/>
    <x v="0"/>
    <n v="-2982.8800067926595"/>
    <n v="-139981.97999600001"/>
    <n v="-142681.82780999999"/>
    <n v="-2699.8478139999788"/>
    <n v="283.03219279268069"/>
    <n v="-139981.97999600001"/>
    <n v="-142681.82780999999"/>
    <n v="-2699.8478139999788"/>
    <x v="0"/>
    <n v="23594.988610690001"/>
    <n v="0"/>
    <n v="-142681.82780999999"/>
    <n v="-93513.183249999987"/>
    <n v="-2699.8478139999788"/>
    <n v="-2699.8478139999788"/>
    <n v="-2699.8478139999788"/>
    <x v="1"/>
    <x v="3"/>
    <x v="1"/>
    <x v="5"/>
  </r>
  <r>
    <n v="1491"/>
    <n v="542"/>
    <x v="0"/>
    <x v="1"/>
    <s v="Carnival Corp."/>
    <x v="5"/>
    <x v="6"/>
    <x v="3"/>
    <s v="Portfolio ISIS"/>
    <x v="1"/>
    <d v="2001-01-05T00:00:00"/>
    <d v="2006-01-05T00:00:00"/>
    <x v="0"/>
    <n v="10000000"/>
    <n v="-4098.1308920000001"/>
    <n v="0.8"/>
    <n v="51.186630000000001"/>
    <n v="50.634864999999998"/>
    <n v="-0.55305306334092064"/>
    <n v="2266.4838437926596"/>
    <n v="716.396163"/>
    <x v="0"/>
    <n v="2982.8800067926595"/>
    <n v="139981.97999600001"/>
    <n v="142681.82780999999"/>
    <n v="2699.8478139999788"/>
    <n v="-283.03219279268069"/>
    <n v="139981.97999600001"/>
    <n v="142681.82780999999"/>
    <n v="2699.8478139999788"/>
    <x v="0"/>
    <n v="-23594.988610690001"/>
    <n v="0"/>
    <n v="142681.82780999999"/>
    <n v="93513.183249999987"/>
    <n v="2699.8478139999788"/>
    <n v="2699.8478139999788"/>
    <n v="2699.8478139999788"/>
    <x v="1"/>
    <x v="3"/>
    <x v="1"/>
    <x v="5"/>
  </r>
  <r>
    <n v="1293"/>
    <n v="454"/>
    <x v="0"/>
    <x v="0"/>
    <s v="Cendant Corporation"/>
    <x v="4"/>
    <x v="1"/>
    <x v="3"/>
    <s v="Portfolio ISIS"/>
    <x v="5"/>
    <d v="2001-01-05T00:00:00"/>
    <d v="2006-01-05T00:00:00"/>
    <x v="0"/>
    <n v="-10000000"/>
    <n v="4177.5940280000004"/>
    <n v="2.15"/>
    <n v="251.64173400000001"/>
    <n v="250.792089"/>
    <n v="-0.62274885859357887"/>
    <n v="-2601.5919126043518"/>
    <n v="-2246.2591649999999"/>
    <x v="0"/>
    <n v="-4847.8510776043513"/>
    <n v="91047.649411999999"/>
    <n v="87313.743952000004"/>
    <n v="-3733.9054599999945"/>
    <n v="1113.9456176043568"/>
    <n v="91047.649411999999"/>
    <n v="87313.743952000004"/>
    <n v="-3733.9054599999945"/>
    <x v="0"/>
    <n v="41232.853056360007"/>
    <n v="0"/>
    <n v="87313.743952000004"/>
    <n v="-16258.334019000002"/>
    <n v="-3733.9054599999945"/>
    <n v="-3733.9054599999945"/>
    <n v="-3733.9054599999945"/>
    <x v="1"/>
    <x v="0"/>
    <x v="3"/>
    <x v="4"/>
  </r>
  <r>
    <n v="1556"/>
    <n v="602"/>
    <x v="0"/>
    <x v="1"/>
    <s v="Cendant Corporation"/>
    <x v="4"/>
    <x v="1"/>
    <x v="3"/>
    <s v="Portfolio ISIS"/>
    <x v="1"/>
    <d v="2001-01-05T00:00:00"/>
    <d v="2006-01-05T00:00:00"/>
    <x v="0"/>
    <n v="10000000"/>
    <n v="-4177.5940280000004"/>
    <n v="2.15"/>
    <n v="251.64173400000001"/>
    <n v="250.792089"/>
    <n v="-0.62274885859357887"/>
    <n v="2601.5919126043518"/>
    <n v="2246.2591649999999"/>
    <x v="0"/>
    <n v="4847.8510776043513"/>
    <n v="-91047.649411999999"/>
    <n v="-87313.743952000004"/>
    <n v="3733.9054599999945"/>
    <n v="-1113.9456176043568"/>
    <n v="-91047.649411999999"/>
    <n v="-87313.743952000004"/>
    <n v="3733.9054599999945"/>
    <x v="0"/>
    <n v="-41232.853056360007"/>
    <n v="0"/>
    <n v="-87313.743952000004"/>
    <n v="16258.334019000002"/>
    <n v="3733.9054599999945"/>
    <n v="3733.9054599999945"/>
    <n v="3733.9054599999945"/>
    <x v="1"/>
    <x v="0"/>
    <x v="3"/>
    <x v="4"/>
  </r>
  <r>
    <n v="1641"/>
    <n v="845"/>
    <x v="0"/>
    <x v="0"/>
    <s v="Cendant Corporation"/>
    <x v="4"/>
    <x v="1"/>
    <x v="3"/>
    <s v="Deutsche Bank AG NY"/>
    <x v="5"/>
    <d v="2001-02-13T00:00:00"/>
    <d v="2006-02-13T00:00:00"/>
    <x v="0"/>
    <n v="10000000"/>
    <n v="-4276.3720830000002"/>
    <n v="2.25"/>
    <n v="252.44275999999999"/>
    <n v="251.59916699999999"/>
    <n v="-0.63221264423753054"/>
    <n v="2703.5765023369868"/>
    <n v="2238.5014979999996"/>
    <x v="0"/>
    <n v="4942.0780003369864"/>
    <n v="-78800.290728000007"/>
    <n v="-74966.479487999997"/>
    <n v="3833.81124000001"/>
    <n v="-1108.2667603369764"/>
    <n v="-78800.290728000007"/>
    <n v="-74966.479487999997"/>
    <n v="3833.81124000001"/>
    <x v="0"/>
    <n v="-42207.792459210003"/>
    <n v="0"/>
    <n v="-74966.479487999997"/>
    <n v="-74966.479487999997"/>
    <n v="3833.81124000001"/>
    <n v="3833.81124000001"/>
    <n v="3833.81124000001"/>
    <x v="1"/>
    <x v="0"/>
    <x v="3"/>
    <x v="4"/>
  </r>
  <r>
    <n v="1294"/>
    <n v="455"/>
    <x v="0"/>
    <x v="0"/>
    <s v="Cna Financial Corp."/>
    <x v="4"/>
    <x v="2"/>
    <x v="3"/>
    <s v="Portfolio ISIS"/>
    <x v="0"/>
    <d v="2001-01-05T00:00:00"/>
    <d v="2006-01-05T00:00:00"/>
    <x v="0"/>
    <n v="-10000000"/>
    <n v="4174.0911820000001"/>
    <n v="1.68"/>
    <n v="180.24135200000001"/>
    <n v="179.515514"/>
    <n v="-0.59315876172642412"/>
    <n v="-2475.8987568483062"/>
    <n v="-1837.5582119999999"/>
    <x v="0"/>
    <n v="-4313.4569688483061"/>
    <n v="7808.9624880000001"/>
    <n v="4500.7083819999998"/>
    <n v="-3308.2541060000003"/>
    <n v="1005.2028628483058"/>
    <n v="7808.9624880000001"/>
    <n v="4500.7083819999998"/>
    <n v="-3308.2541060000003"/>
    <x v="0"/>
    <n v="41198.27996634"/>
    <n v="0"/>
    <n v="4500.7083819999998"/>
    <n v="442443.20056799997"/>
    <n v="-3308.2541060000003"/>
    <n v="-3308.2541060000003"/>
    <n v="-3308.2541060000003"/>
    <x v="1"/>
    <x v="0"/>
    <x v="3"/>
    <x v="4"/>
  </r>
  <r>
    <n v="1576"/>
    <n v="622"/>
    <x v="0"/>
    <x v="1"/>
    <s v="Cna Financial Corp."/>
    <x v="4"/>
    <x v="2"/>
    <x v="3"/>
    <s v="Portfolio ISIS"/>
    <x v="1"/>
    <d v="2001-01-05T00:00:00"/>
    <d v="2006-01-05T00:00:00"/>
    <x v="0"/>
    <n v="10000000"/>
    <n v="-4174.0911820000001"/>
    <n v="1.68"/>
    <n v="180.24135200000001"/>
    <n v="179.515514"/>
    <n v="-0.59315876172642412"/>
    <n v="2475.8987568483062"/>
    <n v="1837.5582119999999"/>
    <x v="0"/>
    <n v="4313.4569688483061"/>
    <n v="-7808.9624880000001"/>
    <n v="-4500.7083819999998"/>
    <n v="3308.2541060000003"/>
    <n v="-1005.2028628483058"/>
    <n v="-7808.9624880000001"/>
    <n v="-4500.7083819999998"/>
    <n v="3308.2541060000003"/>
    <x v="0"/>
    <n v="-41198.27996634"/>
    <n v="0"/>
    <n v="-4500.7083819999998"/>
    <n v="-442443.20056799997"/>
    <n v="3308.2541060000003"/>
    <n v="3308.2541060000003"/>
    <n v="3308.2541060000003"/>
    <x v="1"/>
    <x v="0"/>
    <x v="3"/>
    <x v="4"/>
  </r>
  <r>
    <n v="1295"/>
    <n v="456"/>
    <x v="0"/>
    <x v="0"/>
    <s v="Comcast Corp."/>
    <x v="4"/>
    <x v="4"/>
    <x v="3"/>
    <s v="Portfolio ISIS"/>
    <x v="5"/>
    <d v="2001-01-05T00:00:00"/>
    <d v="2006-01-05T00:00:00"/>
    <x v="0"/>
    <n v="-10000000"/>
    <n v="4075.3806340000001"/>
    <n v="0.78"/>
    <n v="96.384440999999995"/>
    <n v="95.772120999999999"/>
    <n v="-0.56941427369267372"/>
    <n v="-2320.5799037302982"/>
    <n v="-991.38851099999988"/>
    <x v="0"/>
    <n v="-3311.9684147302978"/>
    <n v="56530.913231999999"/>
    <n v="53892.741501999997"/>
    <n v="-2638.1717300000018"/>
    <n v="673.79668473029596"/>
    <n v="56530.913231999999"/>
    <n v="53892.741501999997"/>
    <n v="-2638.1717300000018"/>
    <x v="0"/>
    <n v="40224.006857580003"/>
    <n v="0"/>
    <n v="53892.741501999997"/>
    <n v="-185648.036792"/>
    <n v="-2638.1717300000018"/>
    <n v="-2638.1717300000018"/>
    <n v="-2638.1717300000018"/>
    <x v="1"/>
    <x v="0"/>
    <x v="3"/>
    <x v="4"/>
  </r>
  <r>
    <n v="1492"/>
    <n v="543"/>
    <x v="0"/>
    <x v="1"/>
    <s v="Comcast Corp."/>
    <x v="4"/>
    <x v="4"/>
    <x v="3"/>
    <s v="Portfolio ISIS"/>
    <x v="1"/>
    <d v="2001-01-05T00:00:00"/>
    <d v="2006-01-05T00:00:00"/>
    <x v="0"/>
    <n v="10000000"/>
    <n v="-4075.3806340000001"/>
    <n v="0.78"/>
    <n v="96.384440999999995"/>
    <n v="95.772120999999999"/>
    <n v="-0.56941427369267372"/>
    <n v="2320.5799037302982"/>
    <n v="991.38851099999988"/>
    <x v="0"/>
    <n v="3311.9684147302978"/>
    <n v="-56530.913231999999"/>
    <n v="-53892.741501999997"/>
    <n v="2638.1717300000018"/>
    <n v="-673.79668473029596"/>
    <n v="-56530.913231999999"/>
    <n v="-53892.741501999997"/>
    <n v="2638.1717300000018"/>
    <x v="0"/>
    <n v="-40224.006857580003"/>
    <n v="0"/>
    <n v="-53892.741501999997"/>
    <n v="185648.036792"/>
    <n v="2638.1717300000018"/>
    <n v="2638.1717300000018"/>
    <n v="2638.1717300000018"/>
    <x v="1"/>
    <x v="0"/>
    <x v="3"/>
    <x v="4"/>
  </r>
  <r>
    <n v="1297"/>
    <n v="458"/>
    <x v="0"/>
    <x v="0"/>
    <s v="Comdisco Inc."/>
    <x v="4"/>
    <x v="1"/>
    <x v="3"/>
    <s v="Portfolio ISIS"/>
    <x v="0"/>
    <d v="2001-01-05T00:00:00"/>
    <d v="2006-01-05T00:00:00"/>
    <x v="0"/>
    <n v="-10000000"/>
    <n v="4452.6426819999997"/>
    <n v="4.3"/>
    <n v="547.35039099999995"/>
    <n v="545.848164"/>
    <n v="-0.62502424626013631"/>
    <n v="-2783.0096361827614"/>
    <n v="-4248.3333509999993"/>
    <x v="0"/>
    <n v="-7031.3429871827611"/>
    <n v="296779.53777400003"/>
    <n v="291154.06854200002"/>
    <n v="-5625.4692320000031"/>
    <n v="1405.873755182758"/>
    <n v="296779.53777400003"/>
    <n v="291154.06854200002"/>
    <n v="-5625.4692320000031"/>
    <x v="0"/>
    <n v="43947.583271340001"/>
    <n v="0"/>
    <n v="291154.06854200002"/>
    <n v="855515.46691299998"/>
    <n v="-5625.4692320000031"/>
    <n v="-5625.4692320000031"/>
    <n v="-5625.4692320000031"/>
    <x v="1"/>
    <x v="0"/>
    <x v="3"/>
    <x v="4"/>
  </r>
  <r>
    <n v="1493"/>
    <n v="544"/>
    <x v="0"/>
    <x v="1"/>
    <s v="Comdisco Inc."/>
    <x v="4"/>
    <x v="1"/>
    <x v="3"/>
    <s v="Portfolio ISIS"/>
    <x v="1"/>
    <d v="2001-01-05T00:00:00"/>
    <d v="2006-01-05T00:00:00"/>
    <x v="0"/>
    <n v="10000000"/>
    <n v="-4452.6426819999997"/>
    <n v="4.3"/>
    <n v="547.35039099999995"/>
    <n v="545.848164"/>
    <n v="-0.62502424626013631"/>
    <n v="2783.0096361827614"/>
    <n v="4248.3333509999993"/>
    <x v="0"/>
    <n v="7031.3429871827611"/>
    <n v="-296779.53777400003"/>
    <n v="-291154.06854200002"/>
    <n v="5625.4692320000031"/>
    <n v="-1405.873755182758"/>
    <n v="-296779.53777400003"/>
    <n v="-291154.06854200002"/>
    <n v="5625.4692320000031"/>
    <x v="0"/>
    <n v="-43947.583271340001"/>
    <n v="0"/>
    <n v="-291154.06854200002"/>
    <n v="-855515.46691299998"/>
    <n v="5625.4692320000031"/>
    <n v="5625.4692320000031"/>
    <n v="5625.4692320000031"/>
    <x v="1"/>
    <x v="0"/>
    <x v="3"/>
    <x v="4"/>
  </r>
  <r>
    <n v="1708"/>
    <n v="917"/>
    <x v="0"/>
    <x v="2"/>
    <s v="Commonwealth Ind In"/>
    <x v="9"/>
    <x v="0"/>
    <x v="3"/>
    <s v="Service Aluminium"/>
    <x v="0"/>
    <d v="2001-03-21T00:00:00"/>
    <d v="2002-03-21T00:00:00"/>
    <x v="0"/>
    <n v="2000000"/>
    <n v="-326.43601699999999"/>
    <n v="10"/>
    <n v="959.42788599999994"/>
    <n v="949.90374099999997"/>
    <n v="-2.4938790541395583"/>
    <n v="814.09194531304479"/>
    <n v="1358.249403"/>
    <x v="0"/>
    <n v="2172.3413483130448"/>
    <n v="14478.977698000001"/>
    <n v="16728.268302"/>
    <n v="2249.2906039999998"/>
    <n v="76.949255686954984"/>
    <n v="14478.977698000001"/>
    <n v="16728.268302"/>
    <n v="2249.2906039999998"/>
    <x v="0"/>
    <m/>
    <n v="0"/>
    <n v="16728.268302"/>
    <n v="16728.268302"/>
    <n v="2249.2906039999998"/>
    <n v="2249.2906039999998"/>
    <n v="2249.2906039999998"/>
    <x v="2"/>
    <x v="0"/>
    <x v="1"/>
    <x v="9"/>
  </r>
  <r>
    <n v="1709"/>
    <n v="912"/>
    <x v="0"/>
    <x v="3"/>
    <s v="Commonwealth Ind In"/>
    <x v="9"/>
    <x v="0"/>
    <x v="3"/>
    <s v="EnronCredit.com"/>
    <x v="0"/>
    <d v="2001-03-21T00:00:00"/>
    <d v="2002-03-21T00:00:00"/>
    <x v="0"/>
    <n v="-2000000"/>
    <n v="326.43601699999999"/>
    <n v="10"/>
    <n v="959.42788599999994"/>
    <n v="949.90374099999997"/>
    <n v="-2.4938790541395583"/>
    <n v="-814.09194531304479"/>
    <n v="-1358.249403"/>
    <x v="0"/>
    <n v="-2172.3413483130448"/>
    <n v="-14478.977698000001"/>
    <n v="-16728.268302"/>
    <n v="-2249.2906039999998"/>
    <n v="-76.949255686954984"/>
    <n v="-14478.977698000001"/>
    <n v="-16728.268302"/>
    <n v="-2249.2906039999998"/>
    <x v="0"/>
    <m/>
    <n v="0"/>
    <n v="-16728.268302"/>
    <n v="-16728.268302"/>
    <n v="-2249.2906039999998"/>
    <n v="-2249.2906039999998"/>
    <n v="-2249.2906039999998"/>
    <x v="2"/>
    <x v="0"/>
    <x v="1"/>
    <x v="9"/>
  </r>
  <r>
    <n v="1710"/>
    <n v="913"/>
    <x v="0"/>
    <x v="4"/>
    <s v="Commonwealth Ind In"/>
    <x v="9"/>
    <x v="0"/>
    <x v="3"/>
    <s v="Enron North America"/>
    <x v="0"/>
    <d v="2001-03-21T00:00:00"/>
    <d v="2002-03-21T00:00:00"/>
    <x v="0"/>
    <n v="2000000"/>
    <n v="-326.43601699999999"/>
    <n v="10"/>
    <n v="959.42788599999994"/>
    <n v="949.90374099999997"/>
    <n v="-2.4938790541395583"/>
    <n v="814.09194531304479"/>
    <n v="1358.249403"/>
    <x v="0"/>
    <n v="2172.3413483130448"/>
    <n v="14478.977698000001"/>
    <n v="16728.268302"/>
    <n v="2249.2906039999998"/>
    <n v="76.949255686954984"/>
    <n v="14478.977698000001"/>
    <n v="16728.268302"/>
    <n v="2249.2906039999998"/>
    <x v="0"/>
    <m/>
    <n v="0"/>
    <n v="16728.268302"/>
    <n v="16728.268302"/>
    <n v="2249.2906039999998"/>
    <n v="2249.2906039999998"/>
    <n v="2249.2906039999998"/>
    <x v="2"/>
    <x v="0"/>
    <x v="1"/>
    <x v="9"/>
  </r>
  <r>
    <n v="1296"/>
    <n v="457"/>
    <x v="0"/>
    <x v="0"/>
    <s v="Compaq"/>
    <x v="4"/>
    <x v="7"/>
    <x v="3"/>
    <s v="Portfolio ISIS"/>
    <x v="5"/>
    <d v="2001-01-05T00:00:00"/>
    <d v="2006-01-05T00:00:00"/>
    <x v="0"/>
    <n v="-10000000"/>
    <n v="4140.063279"/>
    <n v="1.1499999999999999"/>
    <n v="146.460364"/>
    <n v="145.75901400000001"/>
    <n v="-0.57066424245913261"/>
    <n v="-2362.5860748434075"/>
    <n v="-1271.7036600000001"/>
    <x v="0"/>
    <n v="-3634.2897348434076"/>
    <n v="97401.437709999998"/>
    <n v="94459.728684000002"/>
    <n v="-2941.7090259999968"/>
    <n v="692.58070884341078"/>
    <n v="97401.437709999998"/>
    <n v="94459.728684000002"/>
    <n v="-2941.7090259999968"/>
    <x v="0"/>
    <n v="40862.424563730005"/>
    <n v="0"/>
    <n v="94459.728684000002"/>
    <n v="7013.0252800000017"/>
    <n v="-2941.7090259999968"/>
    <n v="-2941.7090259999968"/>
    <n v="-2941.7090259999968"/>
    <x v="1"/>
    <x v="0"/>
    <x v="3"/>
    <x v="4"/>
  </r>
  <r>
    <n v="1551"/>
    <n v="597"/>
    <x v="0"/>
    <x v="1"/>
    <s v="Compaq"/>
    <x v="4"/>
    <x v="7"/>
    <x v="3"/>
    <s v="Portfolio ISIS"/>
    <x v="1"/>
    <d v="2001-01-05T00:00:00"/>
    <d v="2006-01-05T00:00:00"/>
    <x v="0"/>
    <n v="10000000"/>
    <n v="-4140.063279"/>
    <n v="1.1499999999999999"/>
    <n v="146.460364"/>
    <n v="145.75901400000001"/>
    <n v="-0.57066424245913261"/>
    <n v="2362.5860748434075"/>
    <n v="1271.7036600000001"/>
    <x v="0"/>
    <n v="3634.2897348434076"/>
    <n v="-97401.437709999998"/>
    <n v="-94459.728684000002"/>
    <n v="2941.7090259999968"/>
    <n v="-692.58070884341078"/>
    <n v="-97401.437709999998"/>
    <n v="-94459.728684000002"/>
    <n v="2941.7090259999968"/>
    <x v="0"/>
    <n v="-40862.424563730005"/>
    <n v="0"/>
    <n v="-94459.728684000002"/>
    <n v="-7013.0252800000017"/>
    <n v="2941.7090259999968"/>
    <n v="2941.7090259999968"/>
    <n v="2941.7090259999968"/>
    <x v="1"/>
    <x v="0"/>
    <x v="3"/>
    <x v="4"/>
  </r>
  <r>
    <n v="1075"/>
    <n v="432"/>
    <x v="0"/>
    <x v="0"/>
    <s v="Corus Group Plc"/>
    <x v="4"/>
    <x v="0"/>
    <x v="6"/>
    <s v="JP Morgan"/>
    <x v="0"/>
    <d v="2000-12-19T00:00:00"/>
    <d v="2001-03-16T00:00:00"/>
    <x v="0"/>
    <n v="0"/>
    <n v="0"/>
    <n v="4.3"/>
    <n v="0"/>
    <n v="0"/>
    <m/>
    <n v="-"/>
    <n v="0"/>
    <x v="0"/>
    <n v="0"/>
    <n v="0"/>
    <n v="0"/>
    <n v="0"/>
    <n v="0"/>
    <n v="0"/>
    <n v="0"/>
    <n v="0"/>
    <x v="0"/>
    <n v="0"/>
    <n v="220022.65333299999"/>
    <n v="220022.65333299999"/>
    <n v="164667.75234599999"/>
    <n v="0"/>
    <n v="0"/>
    <n v="0"/>
    <x v="3"/>
    <x v="0"/>
    <x v="3"/>
    <x v="4"/>
  </r>
  <r>
    <n v="1298"/>
    <n v="459"/>
    <x v="0"/>
    <x v="0"/>
    <s v="Corus Group Plc"/>
    <x v="4"/>
    <x v="0"/>
    <x v="6"/>
    <s v="Portfolio ISIS"/>
    <x v="0"/>
    <d v="2001-01-05T00:00:00"/>
    <d v="2006-01-05T00:00:00"/>
    <x v="0"/>
    <n v="-10000000"/>
    <n v="4328.4483749999999"/>
    <n v="3.5"/>
    <n v="342.43061299999999"/>
    <n v="340.93444499999998"/>
    <n v="-1.0710228759611948"/>
    <n v="-4635.8672270420602"/>
    <n v="-3195.3171540000003"/>
    <x v="0"/>
    <n v="-7831.1843810420605"/>
    <n v="-114217.132982"/>
    <n v="-120947.03595200001"/>
    <n v="-6729.9029700000101"/>
    <n v="1101.2814110420504"/>
    <n v="-114217.132982"/>
    <n v="-120947.03595200001"/>
    <n v="-6729.9029700000101"/>
    <x v="0"/>
    <n v="42721.785461250001"/>
    <n v="0"/>
    <n v="-120947.03595200001"/>
    <n v="-329328.35217199998"/>
    <n v="-6729.9029700000101"/>
    <n v="-6729.9029700000101"/>
    <n v="-6729.9029700000101"/>
    <x v="1"/>
    <x v="0"/>
    <x v="3"/>
    <x v="4"/>
  </r>
  <r>
    <n v="1494"/>
    <n v="545"/>
    <x v="0"/>
    <x v="1"/>
    <s v="Corus Group Plc"/>
    <x v="4"/>
    <x v="0"/>
    <x v="6"/>
    <s v="Portfolio ISIS"/>
    <x v="1"/>
    <d v="2001-01-05T00:00:00"/>
    <d v="2006-01-05T00:00:00"/>
    <x v="0"/>
    <n v="10000000"/>
    <n v="-4328.4483749999999"/>
    <n v="3.5"/>
    <n v="342.43061299999999"/>
    <n v="340.93444499999998"/>
    <n v="-1.0710228759611948"/>
    <n v="4635.8672270420602"/>
    <n v="3195.3171540000003"/>
    <x v="0"/>
    <n v="7831.1843810420605"/>
    <n v="114217.132982"/>
    <n v="120947.03595200001"/>
    <n v="6729.9029700000101"/>
    <n v="-1101.2814110420504"/>
    <n v="114217.132982"/>
    <n v="120947.03595200001"/>
    <n v="6729.9029700000101"/>
    <x v="0"/>
    <n v="-42721.785461250001"/>
    <n v="0"/>
    <n v="120947.03595200001"/>
    <n v="329328.35217199998"/>
    <n v="6729.9029700000101"/>
    <n v="6729.9029700000101"/>
    <n v="6729.9029700000101"/>
    <x v="1"/>
    <x v="0"/>
    <x v="3"/>
    <x v="4"/>
  </r>
  <r>
    <n v="1299"/>
    <n v="460"/>
    <x v="0"/>
    <x v="0"/>
    <s v="Costco Wholesale"/>
    <x v="5"/>
    <x v="6"/>
    <x v="3"/>
    <s v="Portfolio ISIS"/>
    <x v="4"/>
    <d v="2001-01-05T00:00:00"/>
    <d v="2006-01-05T00:00:00"/>
    <x v="0"/>
    <n v="-10000000"/>
    <n v="4094.493939"/>
    <n v="0.75"/>
    <n v="48.565840000000001"/>
    <n v="48.487673000000001"/>
    <n v="-6.5243073000771618E-2"/>
    <n v="-267.1373669633939"/>
    <n v="-642.00766199999998"/>
    <x v="0"/>
    <n v="-909.14502896339388"/>
    <n v="-128849.54205800001"/>
    <n v="-129519.419377"/>
    <n v="-669.87731899999199"/>
    <n v="239.2677099634019"/>
    <n v="-128849.54205800001"/>
    <n v="-129519.419377"/>
    <n v="-669.87731899999199"/>
    <x v="0"/>
    <n v="23574.048853792498"/>
    <n v="0"/>
    <n v="-129519.419377"/>
    <n v="-157281.90352200001"/>
    <n v="-669.87731899999199"/>
    <n v="-669.87731899999199"/>
    <n v="-669.87731899999199"/>
    <x v="1"/>
    <x v="3"/>
    <x v="1"/>
    <x v="5"/>
  </r>
  <r>
    <n v="1557"/>
    <n v="603"/>
    <x v="0"/>
    <x v="1"/>
    <s v="Costco Wholesale"/>
    <x v="5"/>
    <x v="6"/>
    <x v="3"/>
    <s v="Portfolio ISIS"/>
    <x v="1"/>
    <d v="2001-01-05T00:00:00"/>
    <d v="2006-01-05T00:00:00"/>
    <x v="0"/>
    <n v="10000000"/>
    <n v="-4094.493939"/>
    <n v="0.75"/>
    <n v="48.565840000000001"/>
    <n v="48.487673000000001"/>
    <n v="-6.5243073000771618E-2"/>
    <n v="267.1373669633939"/>
    <n v="642.00766199999998"/>
    <x v="0"/>
    <n v="909.14502896339388"/>
    <n v="128849.54205800001"/>
    <n v="129519.419377"/>
    <n v="669.87731899999199"/>
    <n v="-239.2677099634019"/>
    <n v="128849.54205800001"/>
    <n v="129519.419377"/>
    <n v="669.87731899999199"/>
    <x v="0"/>
    <n v="-23574.048853792498"/>
    <n v="0"/>
    <n v="129519.419377"/>
    <n v="157281.90352200001"/>
    <n v="669.87731899999199"/>
    <n v="669.87731899999199"/>
    <n v="669.87731899999199"/>
    <x v="1"/>
    <x v="3"/>
    <x v="1"/>
    <x v="5"/>
  </r>
  <r>
    <n v="1300"/>
    <n v="461"/>
    <x v="0"/>
    <x v="0"/>
    <s v="Countrywide"/>
    <x v="5"/>
    <x v="2"/>
    <x v="3"/>
    <s v="Portfolio ISIS"/>
    <x v="4"/>
    <d v="2001-01-05T00:00:00"/>
    <d v="2006-01-05T00:00:00"/>
    <x v="0"/>
    <n v="-10000000"/>
    <n v="4076.6510250000001"/>
    <n v="0.74"/>
    <n v="83.011606999999998"/>
    <n v="82.423213000000004"/>
    <n v="-0.56330011168211602"/>
    <n v="-2296.3779776715128"/>
    <n v="-968.11453799999992"/>
    <x v="0"/>
    <n v="-3264.4925156715126"/>
    <n v="19160.986585999999"/>
    <n v="16566.744448000001"/>
    <n v="-2594.2421379999978"/>
    <n v="670.2503776715148"/>
    <n v="19160.986585999999"/>
    <n v="16566.744448000001"/>
    <n v="-2594.2421379999978"/>
    <x v="0"/>
    <n v="23471.318276437501"/>
    <n v="0"/>
    <n v="16566.744448000001"/>
    <n v="-1680.1992439999995"/>
    <n v="-2594.2421379999978"/>
    <n v="-2594.2421379999978"/>
    <n v="-2594.2421379999978"/>
    <x v="1"/>
    <x v="3"/>
    <x v="1"/>
    <x v="5"/>
  </r>
  <r>
    <n v="1575"/>
    <n v="621"/>
    <x v="0"/>
    <x v="1"/>
    <s v="Countrywide"/>
    <x v="5"/>
    <x v="2"/>
    <x v="3"/>
    <s v="Portfolio ISIS"/>
    <x v="1"/>
    <d v="2001-01-05T00:00:00"/>
    <d v="2006-01-05T00:00:00"/>
    <x v="0"/>
    <n v="10000000"/>
    <n v="-4076.6510250000001"/>
    <n v="0.74"/>
    <n v="83.011606999999998"/>
    <n v="82.423213000000004"/>
    <n v="-0.56330011168211602"/>
    <n v="2296.3779776715128"/>
    <n v="968.11453799999992"/>
    <x v="0"/>
    <n v="3264.4925156715126"/>
    <n v="-19160.986585999999"/>
    <n v="-16566.744448000001"/>
    <n v="2594.2421379999978"/>
    <n v="-670.2503776715148"/>
    <n v="-19160.986585999999"/>
    <n v="-16566.744448000001"/>
    <n v="2594.2421379999978"/>
    <x v="0"/>
    <n v="-23471.318276437501"/>
    <n v="0"/>
    <n v="-16566.744448000001"/>
    <n v="1680.1992439999995"/>
    <n v="2594.2421379999978"/>
    <n v="2594.2421379999978"/>
    <n v="2594.2421379999978"/>
    <x v="1"/>
    <x v="3"/>
    <x v="1"/>
    <x v="5"/>
  </r>
  <r>
    <n v="1633"/>
    <n v="837"/>
    <x v="0"/>
    <x v="0"/>
    <s v="Countrywide"/>
    <x v="5"/>
    <x v="2"/>
    <x v="3"/>
    <s v="JP Morgan"/>
    <x v="4"/>
    <d v="2001-02-07T00:00:00"/>
    <d v="2006-02-07T00:00:00"/>
    <x v="0"/>
    <n v="10000000"/>
    <n v="-4153.9229299999997"/>
    <n v="0.8"/>
    <n v="83.782867999999993"/>
    <n v="83.195081000000002"/>
    <n v="-0.56812023297382386"/>
    <n v="2359.9276627469089"/>
    <n v="958.85990099999992"/>
    <x v="0"/>
    <n v="3318.7875637469087"/>
    <n v="-3661.5231990000002"/>
    <n v="-988.14794500000005"/>
    <n v="2673.375254"/>
    <n v="-645.4123097469087"/>
    <n v="-3661.5231990000002"/>
    <n v="-988.14794500000005"/>
    <n v="2673.375254"/>
    <x v="0"/>
    <n v="-23916.211269474996"/>
    <n v="0"/>
    <n v="-988.14794500000005"/>
    <n v="-988.14794500000005"/>
    <n v="2673.375254"/>
    <n v="2673.375254"/>
    <n v="2673.375254"/>
    <x v="1"/>
    <x v="3"/>
    <x v="1"/>
    <x v="5"/>
  </r>
  <r>
    <n v="235"/>
    <n v="350"/>
    <x v="0"/>
    <x v="0"/>
    <s v="Daimlerchrysler Ag"/>
    <x v="5"/>
    <x v="6"/>
    <x v="8"/>
    <s v="Toronto Dominion"/>
    <x v="3"/>
    <d v="2000-10-20T00:00:00"/>
    <d v="2005-10-20T00:00:00"/>
    <x v="0"/>
    <n v="-10000000"/>
    <n v="3855.8334880000002"/>
    <n v="0.5"/>
    <n v="127.742525"/>
    <n v="118.134303"/>
    <n v="-9.5914909308992922"/>
    <n v="-36983.191931209789"/>
    <n v="-1349.6328629999998"/>
    <x v="0"/>
    <n v="-38332.824794209788"/>
    <n v="296710.43028299999"/>
    <n v="259663.70701099999"/>
    <n v="-37046.723272000003"/>
    <n v="1286.1015222097849"/>
    <n v="296710.43028299999"/>
    <n v="259663.70701099999"/>
    <n v="-37046.723272000003"/>
    <x v="0"/>
    <n v="22199.96130716"/>
    <n v="-13055.555555999999"/>
    <n v="246608.15145499998"/>
    <n v="45874.129368999973"/>
    <n v="-37046.723272000032"/>
    <n v="-37046.723272000032"/>
    <n v="-37046.723272000003"/>
    <x v="1"/>
    <x v="3"/>
    <x v="1"/>
    <x v="5"/>
  </r>
  <r>
    <n v="1061"/>
    <n v="425"/>
    <x v="0"/>
    <x v="0"/>
    <s v="Daimlerchrysler Ag"/>
    <x v="5"/>
    <x v="6"/>
    <x v="8"/>
    <s v="Morgan Stanley CP"/>
    <x v="3"/>
    <d v="2000-12-14T00:00:00"/>
    <d v="2005-10-20T00:00:00"/>
    <x v="0"/>
    <n v="10000000"/>
    <n v="-3911.8067610000003"/>
    <n v="0.95"/>
    <n v="127.742525"/>
    <n v="118.134303"/>
    <n v="-9.578764577280257"/>
    <n v="37470.276035432216"/>
    <n v="1460.7045149999999"/>
    <x v="0"/>
    <n v="38930.980550432214"/>
    <n v="-110389.687425"/>
    <n v="-72565.944168999995"/>
    <n v="37823.743256000002"/>
    <n v="-1107.2372944322124"/>
    <n v="-110389.687425"/>
    <n v="-72565.944168999995"/>
    <n v="37823.743256000002"/>
    <x v="0"/>
    <n v="-22522.227426457503"/>
    <n v="10291.666667"/>
    <n v="-62274.277501999997"/>
    <n v="-38265.037511000002"/>
    <n v="37823.743256000002"/>
    <n v="37823.743256000002"/>
    <n v="37823.743256000002"/>
    <x v="1"/>
    <x v="3"/>
    <x v="1"/>
    <x v="5"/>
  </r>
  <r>
    <n v="1675"/>
    <n v="883"/>
    <x v="0"/>
    <x v="0"/>
    <s v="Daimlerchrysler Ag"/>
    <x v="5"/>
    <x v="6"/>
    <x v="8"/>
    <s v="Merrill Lynch Int"/>
    <x v="3"/>
    <d v="2001-03-13T00:00:00"/>
    <d v="2006-03-13T00:00:00"/>
    <x v="0"/>
    <n v="10000000"/>
    <n v="-4274.8691060000001"/>
    <n v="1.42"/>
    <n v="133.34522100000001"/>
    <n v="123.349587"/>
    <n v="-9.9508518464406563"/>
    <n v="42538.589136732218"/>
    <n v="1635.047364"/>
    <x v="0"/>
    <n v="44173.636500732217"/>
    <n v="44813.128345999998"/>
    <n v="87733.032496999993"/>
    <n v="42919.904150999995"/>
    <n v="-1253.7323497322213"/>
    <n v="44813.128345999998"/>
    <n v="87733.032496999993"/>
    <n v="42919.904150999995"/>
    <x v="0"/>
    <n v="-24612.558877795"/>
    <n v="0"/>
    <n v="87733.032496999993"/>
    <n v="87733.032496999993"/>
    <n v="42919.904150999995"/>
    <n v="42919.904150999995"/>
    <n v="42919.904150999995"/>
    <x v="1"/>
    <x v="3"/>
    <x v="1"/>
    <x v="5"/>
  </r>
  <r>
    <n v="1677"/>
    <n v="885"/>
    <x v="0"/>
    <x v="0"/>
    <s v="Daimlerchrysler Ag"/>
    <x v="5"/>
    <x v="6"/>
    <x v="8"/>
    <s v="Morgan Stanley CP"/>
    <x v="3"/>
    <d v="2001-03-13T00:00:00"/>
    <d v="2006-03-13T00:00:00"/>
    <x v="0"/>
    <n v="-10000000"/>
    <n v="4267.7061979999999"/>
    <n v="1.37"/>
    <n v="133.34522100000001"/>
    <n v="123.349587"/>
    <n v="-9.9526496065120131"/>
    <n v="-42474.984412233578"/>
    <n v="-1621.9989269999999"/>
    <x v="0"/>
    <n v="-44096.983339233579"/>
    <n v="-23415.099536000002"/>
    <n v="-66232.937443000003"/>
    <n v="-42817.837907000001"/>
    <n v="1279.1454322335776"/>
    <n v="-23415.099536000002"/>
    <n v="-66232.937443000003"/>
    <n v="-42817.837907000001"/>
    <x v="0"/>
    <n v="24571.318434984998"/>
    <n v="0"/>
    <n v="-66232.937443000003"/>
    <n v="-66232.937443000003"/>
    <n v="-42817.837907000001"/>
    <n v="-42817.837907000001"/>
    <n v="-42817.837907000001"/>
    <x v="1"/>
    <x v="3"/>
    <x v="1"/>
    <x v="5"/>
  </r>
  <r>
    <n v="1301"/>
    <n v="462"/>
    <x v="0"/>
    <x v="0"/>
    <s v="Dana Corp."/>
    <x v="4"/>
    <x v="6"/>
    <x v="3"/>
    <s v="Portfolio ISIS"/>
    <x v="0"/>
    <d v="2001-01-05T00:00:00"/>
    <d v="2006-01-05T00:00:00"/>
    <x v="0"/>
    <n v="-10000000"/>
    <n v="4281.8026200000004"/>
    <n v="4.0999999999999996"/>
    <n v="531.07010000000002"/>
    <n v="529.18842600000005"/>
    <n v="-1.0958941897283003"/>
    <n v="-4692.4026128214136"/>
    <n v="-4224.9920249999996"/>
    <x v="0"/>
    <n v="-8917.3946378214132"/>
    <n v="336798.74013300001"/>
    <n v="329624.35794399999"/>
    <n v="-7174.3821890000254"/>
    <n v="1743.0124488213878"/>
    <n v="336798.74013300001"/>
    <n v="329624.35794399999"/>
    <n v="-7174.3821890000254"/>
    <x v="0"/>
    <n v="42261.391859400006"/>
    <n v="0"/>
    <n v="329624.35794399999"/>
    <n v="-189058.45644400001"/>
    <n v="-7174.3821890000254"/>
    <n v="-7174.3821890000254"/>
    <n v="-7174.3821890000254"/>
    <x v="1"/>
    <x v="0"/>
    <x v="3"/>
    <x v="4"/>
  </r>
  <r>
    <n v="1495"/>
    <n v="546"/>
    <x v="0"/>
    <x v="1"/>
    <s v="Dana Corp."/>
    <x v="4"/>
    <x v="6"/>
    <x v="3"/>
    <s v="Portfolio ISIS"/>
    <x v="1"/>
    <d v="2001-01-05T00:00:00"/>
    <d v="2006-01-05T00:00:00"/>
    <x v="0"/>
    <n v="10000000"/>
    <n v="-4281.8026200000004"/>
    <n v="4.0999999999999996"/>
    <n v="531.07010000000002"/>
    <n v="529.18842600000005"/>
    <n v="-1.0958941897283003"/>
    <n v="4692.4026128214136"/>
    <n v="4224.9920249999996"/>
    <x v="0"/>
    <n v="8917.3946378214132"/>
    <n v="-336798.74013300001"/>
    <n v="-329624.35794399999"/>
    <n v="7174.3821890000254"/>
    <n v="-1743.0124488213878"/>
    <n v="-336798.74013300001"/>
    <n v="-329624.35794399999"/>
    <n v="7174.3821890000254"/>
    <x v="0"/>
    <n v="-42261.391859400006"/>
    <n v="0"/>
    <n v="-329624.35794399999"/>
    <n v="189058.45644400001"/>
    <n v="7174.3821890000254"/>
    <n v="7174.3821890000254"/>
    <n v="7174.3821890000254"/>
    <x v="1"/>
    <x v="0"/>
    <x v="3"/>
    <x v="4"/>
  </r>
  <r>
    <n v="1748"/>
    <n v="954"/>
    <x v="0"/>
    <x v="0"/>
    <s v="Deere &amp; Co."/>
    <x v="9"/>
    <x v="8"/>
    <x v="3"/>
    <s v="Toronto Dominion"/>
    <x v="8"/>
    <d v="2001-04-03T00:00:00"/>
    <d v="2006-04-03T00:00:00"/>
    <x v="0"/>
    <n v="-10000000"/>
    <n v="4258.8900100000001"/>
    <n v="0.57999999999999996"/>
    <n v="57.666037000000003"/>
    <n v="57.398172000000002"/>
    <n v="-0.27146744646619725"/>
    <n v="-1156.1499957950973"/>
    <n v="-690.34329000000002"/>
    <x v="0"/>
    <n v="-1846.4932857950973"/>
    <n v="-1447.7487550000001"/>
    <n v="-2773.7163190000001"/>
    <n v="-1325.967564"/>
    <n v="520.5257217950973"/>
    <n v="-1447.7487550000001"/>
    <n v="-2773.7163190000001"/>
    <n v="-1325.967564"/>
    <x v="0"/>
    <m/>
    <n v="0"/>
    <n v="-2773.7163190000001"/>
    <n v="-2773.7163190000001"/>
    <n v="-2773.7163190000001"/>
    <n v="-1325.967564"/>
    <n v="-1325.967564"/>
    <x v="1"/>
    <x v="0"/>
    <x v="1"/>
    <x v="9"/>
  </r>
  <r>
    <n v="1302"/>
    <n v="463"/>
    <x v="0"/>
    <x v="0"/>
    <s v="Delta Air Lines"/>
    <x v="0"/>
    <x v="6"/>
    <x v="3"/>
    <s v="Portfolio ISIS"/>
    <x v="3"/>
    <d v="2001-01-05T00:00:00"/>
    <d v="2006-01-05T00:00:00"/>
    <x v="0"/>
    <n v="-10000000"/>
    <n v="4091.2514169999999"/>
    <n v="1.4"/>
    <n v="217.92233899999999"/>
    <n v="217.04157799999999"/>
    <n v="-0.70799305465498563"/>
    <n v="-2896.5775880833685"/>
    <n v="-1762.391511"/>
    <x v="0"/>
    <n v="-4658.9690990833687"/>
    <n v="275080.35453900002"/>
    <n v="271632.98615499999"/>
    <n v="-3447.3683840000303"/>
    <n v="1211.6007150833384"/>
    <n v="275080.35453900002"/>
    <n v="271632.98615499999"/>
    <n v="-3447.3683840000303"/>
    <x v="0"/>
    <n v="51148.825215334007"/>
    <n v="0"/>
    <n v="271632.98615499999"/>
    <n v="99246.209869999991"/>
    <n v="-3447.3683840000303"/>
    <n v="-3447.3683840000303"/>
    <n v="-3447.3683840000303"/>
    <x v="1"/>
    <x v="0"/>
    <x v="0"/>
    <x v="0"/>
  </r>
  <r>
    <n v="1496"/>
    <n v="547"/>
    <x v="0"/>
    <x v="1"/>
    <s v="Delta Air Lines"/>
    <x v="0"/>
    <x v="6"/>
    <x v="3"/>
    <s v="Portfolio ISIS"/>
    <x v="1"/>
    <d v="2001-01-05T00:00:00"/>
    <d v="2006-01-05T00:00:00"/>
    <x v="0"/>
    <n v="10000000"/>
    <n v="-4091.2514169999999"/>
    <n v="1.4"/>
    <n v="217.92233899999999"/>
    <n v="217.04157799999999"/>
    <n v="-0.70799305465498563"/>
    <n v="2896.5775880833685"/>
    <n v="1762.391511"/>
    <x v="0"/>
    <n v="4658.9690990833687"/>
    <n v="-275080.35453900002"/>
    <n v="-271632.98615499999"/>
    <n v="3447.3683840000303"/>
    <n v="-1211.6007150833384"/>
    <n v="-275080.35453900002"/>
    <n v="-271632.98615499999"/>
    <n v="3447.3683840000303"/>
    <x v="0"/>
    <n v="-51148.825215334007"/>
    <n v="0"/>
    <n v="-271632.98615499999"/>
    <n v="-99246.209869999991"/>
    <n v="3447.3683840000303"/>
    <n v="3447.3683840000303"/>
    <n v="3447.3683840000303"/>
    <x v="1"/>
    <x v="0"/>
    <x v="0"/>
    <x v="0"/>
  </r>
  <r>
    <n v="1702"/>
    <n v="908"/>
    <x v="0"/>
    <x v="0"/>
    <s v="Delta Air Lines"/>
    <x v="0"/>
    <x v="6"/>
    <x v="3"/>
    <s v="Morgan Stanley CP"/>
    <x v="3"/>
    <d v="2001-03-19T00:00:00"/>
    <d v="2006-03-19T00:00:00"/>
    <x v="0"/>
    <n v="10000000"/>
    <n v="-4327.0797499999999"/>
    <n v="2"/>
    <n v="218.85621399999999"/>
    <n v="217.98461499999999"/>
    <n v="-0.72375850762842986"/>
    <n v="3131.7607822491991"/>
    <n v="1916.9509739999999"/>
    <x v="0"/>
    <n v="5048.7117562491985"/>
    <n v="-68996.220667999994"/>
    <n v="-64980.733382999999"/>
    <n v="4015.4872849999956"/>
    <n v="-1033.2244712492029"/>
    <n v="-68996.220667999994"/>
    <n v="-64980.733382999999"/>
    <n v="4015.4872849999956"/>
    <x v="0"/>
    <n v="-54097.151034499999"/>
    <n v="0"/>
    <n v="-64980.733382999999"/>
    <n v="-64980.733382999999"/>
    <n v="4015.4872849999956"/>
    <n v="4015.4872849999956"/>
    <n v="4015.4872849999956"/>
    <x v="1"/>
    <x v="0"/>
    <x v="0"/>
    <x v="0"/>
  </r>
  <r>
    <n v="1600"/>
    <n v="654"/>
    <x v="0"/>
    <x v="0"/>
    <s v="Deutsche Bank AG"/>
    <x v="11"/>
    <x v="2"/>
    <x v="8"/>
    <s v="CSFB Intl"/>
    <x v="2"/>
    <d v="2001-01-08T00:00:00"/>
    <d v="2006-01-09T00:00:00"/>
    <x v="1"/>
    <n v="-10000000"/>
    <n v="4132.6561389999997"/>
    <n v="0.27"/>
    <n v="22.294087999999999"/>
    <n v="22.272065999999999"/>
    <n v="-5.0760248903722422E-3"/>
    <n v="-20.977465424913646"/>
    <n v="-302.48462999999998"/>
    <x v="0"/>
    <n v="-323.46209542491363"/>
    <n v="-26589.521726999999"/>
    <n v="-26766.887320999998"/>
    <n v="-177.36559399999896"/>
    <n v="146.09650142491466"/>
    <n v="-23451.958163214"/>
    <n v="-23487.943624177497"/>
    <n v="-35.985460963496735"/>
    <x v="0"/>
    <n v="8157.8632183859991"/>
    <n v="0"/>
    <n v="-23487.943624177497"/>
    <n v="-23487.943624177497"/>
    <n v="-35.985460963496735"/>
    <n v="-35.985460963496735"/>
    <n v="-35.985460963496735"/>
    <x v="1"/>
    <x v="6"/>
    <x v="1"/>
    <x v="11"/>
  </r>
  <r>
    <n v="272"/>
    <n v="409"/>
    <x v="0"/>
    <x v="0"/>
    <s v="Deutsche Lufthansa"/>
    <x v="5"/>
    <x v="6"/>
    <x v="8"/>
    <s v="UBS AG"/>
    <x v="6"/>
    <d v="2000-11-30T00:00:00"/>
    <d v="2004-07-14T00:00:00"/>
    <x v="0"/>
    <n v="-10000000"/>
    <n v="2893.9841229999997"/>
    <n v="0.31"/>
    <n v="24.924952999999999"/>
    <n v="24.401592000000001"/>
    <n v="-0.52465701185476676"/>
    <n v="-1518.3490623283176"/>
    <n v="-355.25358299999999"/>
    <x v="0"/>
    <n v="-1873.6026453283175"/>
    <n v="-25066.781147999998"/>
    <n v="-26754.543656000002"/>
    <n v="-1687.7625080000034"/>
    <n v="185.84013732831409"/>
    <n v="-25066.781147999998"/>
    <n v="-26754.543656000002"/>
    <n v="-1687.7625080000034"/>
    <x v="0"/>
    <n v="16662.113588172499"/>
    <n v="-4047.2222219999999"/>
    <n v="-30801.765878000002"/>
    <n v="-63171.710831000004"/>
    <n v="-1687.7625080000034"/>
    <n v="-1687.7625080000034"/>
    <n v="-1687.7625080000034"/>
    <x v="4"/>
    <x v="3"/>
    <x v="1"/>
    <x v="5"/>
  </r>
  <r>
    <n v="1612"/>
    <n v="821"/>
    <x v="0"/>
    <x v="0"/>
    <s v="Deutsche Lufthansa"/>
    <x v="5"/>
    <x v="6"/>
    <x v="8"/>
    <s v="Morgan Stanley CP"/>
    <x v="6"/>
    <d v="2001-01-18T00:00:00"/>
    <d v="2003-08-06T00:00:00"/>
    <x v="0"/>
    <n v="-17000000"/>
    <n v="3606.0793320000002"/>
    <n v="0.32"/>
    <n v="19.806493"/>
    <n v="19.278925999999998"/>
    <n v="-0.52031391571987895"/>
    <n v="-1876.2932576294454"/>
    <n v="-476.27690400000006"/>
    <x v="0"/>
    <n v="-2352.5701616294455"/>
    <n v="-57427.651134"/>
    <n v="-59574.280751999999"/>
    <n v="-2146.629617999999"/>
    <n v="205.94054362944644"/>
    <n v="-57427.651134"/>
    <n v="-59574.280751999999"/>
    <n v="-2146.629617999999"/>
    <x v="0"/>
    <n v="20762.001753990004"/>
    <n v="0"/>
    <n v="-59574.280751999999"/>
    <n v="-59574.280751999999"/>
    <n v="-2146.629617999999"/>
    <n v="-2146.629617999999"/>
    <n v="-2146.629617999999"/>
    <x v="5"/>
    <x v="3"/>
    <x v="1"/>
    <x v="5"/>
  </r>
  <r>
    <n v="9"/>
    <n v="2"/>
    <x v="0"/>
    <x v="0"/>
    <s v="Deutsche Telekom AG"/>
    <x v="10"/>
    <x v="4"/>
    <x v="8"/>
    <s v="JP Morgan"/>
    <x v="2"/>
    <d v="2000-04-07T00:00:00"/>
    <d v="2005-04-07T00:00:00"/>
    <x v="0"/>
    <n v="-10000000"/>
    <n v="3419.9417309999999"/>
    <n v="0.26"/>
    <n v="149.2749"/>
    <n v="144.41476299999999"/>
    <n v="-4.7176253570151738"/>
    <n v="-16134.003829679967"/>
    <n v="-1242.5731919999998"/>
    <x v="0"/>
    <n v="-17376.577021679965"/>
    <n v="426542.75780399999"/>
    <n v="410288.41252000001"/>
    <n v="-16254.345283999981"/>
    <n v="1122.2317376799838"/>
    <n v="426542.75780399999"/>
    <n v="410288.41252000001"/>
    <n v="-16254.345283999981"/>
    <x v="0"/>
    <n v="25316.118663727499"/>
    <n v="-19933.333332999999"/>
    <n v="390355.079187"/>
    <n v="123877.92407899996"/>
    <n v="-16254.345283999981"/>
    <n v="-16254.345283999981"/>
    <n v="-16254.345283999981"/>
    <x v="0"/>
    <x v="5"/>
    <x v="1"/>
    <x v="10"/>
  </r>
  <r>
    <n v="10"/>
    <n v="3"/>
    <x v="0"/>
    <x v="0"/>
    <s v="Deutsche Telekom AG"/>
    <x v="10"/>
    <x v="4"/>
    <x v="8"/>
    <s v="Merrill Lynch Int"/>
    <x v="2"/>
    <d v="2000-04-26T00:00:00"/>
    <d v="2000-11-30T00:00:00"/>
    <x v="0"/>
    <n v="0"/>
    <n v="0"/>
    <n v="0.1"/>
    <n v="0"/>
    <n v="0"/>
    <m/>
    <n v="-"/>
    <n v="0"/>
    <x v="0"/>
    <n v="0"/>
    <n v="0"/>
    <n v="0"/>
    <n v="0"/>
    <n v="0"/>
    <n v="0"/>
    <n v="0"/>
    <n v="0"/>
    <x v="0"/>
    <n v="0"/>
    <n v="6083.3255559999998"/>
    <n v="6083.3255559999998"/>
    <n v="2.5555999999596679E-2"/>
    <n v="0"/>
    <n v="0"/>
    <n v="0"/>
    <x v="3"/>
    <x v="5"/>
    <x v="1"/>
    <x v="10"/>
  </r>
  <r>
    <n v="1303"/>
    <n v="464"/>
    <x v="0"/>
    <x v="0"/>
    <s v="Deutsche Telekom AG"/>
    <x v="10"/>
    <x v="4"/>
    <x v="8"/>
    <s v="Portfolio ISIS"/>
    <x v="0"/>
    <d v="2001-01-05T00:00:00"/>
    <d v="2006-01-05T00:00:00"/>
    <x v="0"/>
    <n v="-10000000"/>
    <n v="4067.535856"/>
    <n v="0.95"/>
    <n v="156.667969"/>
    <n v="151.62232900000001"/>
    <n v="-4.8879061745435113"/>
    <n v="-19881.733625719527"/>
    <n v="-1480.893012"/>
    <x v="0"/>
    <n v="-21362.626637719528"/>
    <n v="226092.179149"/>
    <n v="206051.53619000001"/>
    <n v="-20040.64295899999"/>
    <n v="1321.9836787195381"/>
    <n v="226092.179149"/>
    <n v="206051.53619000001"/>
    <n v="-20040.64295899999"/>
    <x v="0"/>
    <n v="30109.934174039998"/>
    <n v="0"/>
    <n v="206051.53619000001"/>
    <n v="162336.82888700001"/>
    <n v="-20040.64295899999"/>
    <n v="-20040.64295899999"/>
    <n v="-20040.64295899999"/>
    <x v="1"/>
    <x v="5"/>
    <x v="1"/>
    <x v="10"/>
  </r>
  <r>
    <n v="1497"/>
    <n v="548"/>
    <x v="0"/>
    <x v="1"/>
    <s v="Deutsche Telekom AG"/>
    <x v="10"/>
    <x v="4"/>
    <x v="8"/>
    <s v="Portfolio ISIS"/>
    <x v="1"/>
    <d v="2001-01-05T00:00:00"/>
    <d v="2006-01-05T00:00:00"/>
    <x v="0"/>
    <n v="10000000"/>
    <n v="-4067.535856"/>
    <n v="0.95"/>
    <n v="156.667969"/>
    <n v="151.62232900000001"/>
    <n v="-4.8879061745435113"/>
    <n v="19881.733625719527"/>
    <n v="1480.893012"/>
    <x v="0"/>
    <n v="21362.626637719528"/>
    <n v="-226092.179149"/>
    <n v="-206051.53619000001"/>
    <n v="20040.64295899999"/>
    <n v="-1321.9836787195381"/>
    <n v="-226092.179149"/>
    <n v="-206051.53619000001"/>
    <n v="20040.64295899999"/>
    <x v="0"/>
    <n v="-30109.934174039998"/>
    <n v="0"/>
    <n v="-206051.53619000001"/>
    <n v="-162336.82888700001"/>
    <n v="20040.64295899999"/>
    <n v="20040.64295899999"/>
    <n v="20040.64295899999"/>
    <x v="1"/>
    <x v="5"/>
    <x v="1"/>
    <x v="10"/>
  </r>
  <r>
    <n v="1698"/>
    <n v="904"/>
    <x v="0"/>
    <x v="2"/>
    <s v="Deutsche Telekom AG"/>
    <x v="10"/>
    <x v="4"/>
    <x v="8"/>
    <s v="CSFB Intl"/>
    <x v="0"/>
    <d v="2000-08-23T00:00:00"/>
    <d v="2005-08-23T00:00:00"/>
    <x v="0"/>
    <n v="10000000"/>
    <n v="-3733.6083500000004"/>
    <n v="0.52"/>
    <n v="153.03456700000001"/>
    <n v="148.084068"/>
    <n v="-4.7805854110310522"/>
    <n v="17848.83360851372"/>
    <n v="1334.888193"/>
    <x v="0"/>
    <n v="19183.721801513719"/>
    <n v="-376636.16956200002"/>
    <n v="-358632.99351599999"/>
    <n v="18003.176046000037"/>
    <n v="-1180.5457555136818"/>
    <n v="-376636.16956200002"/>
    <n v="-358632.99351599999"/>
    <n v="18003.176046000037"/>
    <x v="0"/>
    <n v="-27638.035810875004"/>
    <n v="26577.777778"/>
    <n v="-332055.215738"/>
    <n v="-143502.72151499998"/>
    <n v="18003.176046000037"/>
    <n v="18003.176046000037"/>
    <n v="18003.176046000037"/>
    <x v="0"/>
    <x v="5"/>
    <x v="1"/>
    <x v="10"/>
  </r>
  <r>
    <n v="1699"/>
    <n v="905"/>
    <x v="0"/>
    <x v="3"/>
    <s v="Deutsche Telekom AG"/>
    <x v="10"/>
    <x v="4"/>
    <x v="8"/>
    <s v="EnronCredit.com"/>
    <x v="0"/>
    <d v="2000-08-23T00:00:00"/>
    <d v="2005-08-23T00:00:00"/>
    <x v="0"/>
    <n v="-10000000"/>
    <n v="3733.6083500000004"/>
    <n v="0.52"/>
    <n v="153.03456700000001"/>
    <n v="148.084068"/>
    <n v="-4.7805854110310522"/>
    <n v="-17848.83360851372"/>
    <n v="-1334.888193"/>
    <x v="0"/>
    <n v="-19183.721801513719"/>
    <n v="376636.16956200002"/>
    <n v="358632.99351599999"/>
    <n v="-18003.176046000037"/>
    <n v="1180.5457555136818"/>
    <n v="376636.16956200002"/>
    <n v="358632.99351599999"/>
    <n v="-18003.176046000037"/>
    <x v="0"/>
    <n v="27638.035810875004"/>
    <n v="-26577.777778"/>
    <n v="332055.215738"/>
    <n v="143502.72151500001"/>
    <n v="-18003.176046000037"/>
    <n v="-18003.176046000037"/>
    <n v="-18003.176046000037"/>
    <x v="0"/>
    <x v="5"/>
    <x v="1"/>
    <x v="10"/>
  </r>
  <r>
    <n v="1700"/>
    <n v="906"/>
    <x v="0"/>
    <x v="4"/>
    <s v="Deutsche Telekom AG"/>
    <x v="10"/>
    <x v="4"/>
    <x v="8"/>
    <s v="Enron North America"/>
    <x v="0"/>
    <d v="2000-08-23T00:00:00"/>
    <d v="2005-08-23T00:00:00"/>
    <x v="0"/>
    <n v="10000000"/>
    <n v="-3733.6083500000004"/>
    <n v="0.52"/>
    <n v="153.03456700000001"/>
    <n v="148.084068"/>
    <n v="-4.7805854110310522"/>
    <n v="17848.83360851372"/>
    <n v="1334.888193"/>
    <x v="0"/>
    <n v="19183.721801513719"/>
    <n v="-376636.16956200002"/>
    <n v="-358632.99351599999"/>
    <n v="18003.176046000037"/>
    <n v="-1180.5457555136818"/>
    <n v="-376636.16956200002"/>
    <n v="-358632.99351599999"/>
    <n v="18003.176046000037"/>
    <x v="0"/>
    <n v="-27638.035810875004"/>
    <n v="26577.777778"/>
    <n v="-332055.215738"/>
    <n v="-332055.215738"/>
    <n v="18003.176046000037"/>
    <n v="18003.176046000037"/>
    <n v="18003.176046000037"/>
    <x v="0"/>
    <x v="5"/>
    <x v="1"/>
    <x v="10"/>
  </r>
  <r>
    <n v="1727"/>
    <n v="932"/>
    <x v="0"/>
    <x v="0"/>
    <s v="Deutsche Telekom AG"/>
    <x v="10"/>
    <x v="4"/>
    <x v="8"/>
    <s v="Merrill Lynch Int"/>
    <x v="2"/>
    <d v="2001-03-29T00:00:00"/>
    <d v="2006-03-29T00:00:00"/>
    <x v="1"/>
    <n v="10000000"/>
    <n v="-4453.3695040000002"/>
    <n v="1.66"/>
    <n v="159.22109499999999"/>
    <n v="154.09317799999999"/>
    <n v="-4.8050777850244195"/>
    <n v="21398.78687217562"/>
    <n v="1689.480102"/>
    <x v="0"/>
    <n v="23088.266974175622"/>
    <n v="31225.338250000001"/>
    <n v="53668.372393999998"/>
    <n v="22443.034143999997"/>
    <n v="-645.23283017562426"/>
    <n v="27540.748336500001"/>
    <n v="47093.996775734995"/>
    <n v="19553.248439234994"/>
    <x v="0"/>
    <n v="-32966.067753360003"/>
    <n v="0"/>
    <n v="47093.996775734995"/>
    <n v="47093.996775734995"/>
    <n v="19553.248439234994"/>
    <n v="19553.248439234994"/>
    <n v="19553.248439234994"/>
    <x v="1"/>
    <x v="5"/>
    <x v="1"/>
    <x v="10"/>
  </r>
  <r>
    <n v="1744"/>
    <n v="951"/>
    <x v="0"/>
    <x v="0"/>
    <s v="Deutsche Telekom AG"/>
    <x v="10"/>
    <x v="4"/>
    <x v="8"/>
    <s v="Merrill Lynch Int"/>
    <x v="2"/>
    <d v="2001-04-03T00:00:00"/>
    <d v="2005-04-03T00:00:00"/>
    <x v="0"/>
    <n v="10000000"/>
    <n v="-3544.0780810000001"/>
    <n v="1.52"/>
    <n v="149.080397"/>
    <n v="144.227206"/>
    <n v="-4.7094582127034972"/>
    <n v="16690.687625027902"/>
    <n v="1517.060322"/>
    <x v="0"/>
    <n v="18207.747947027903"/>
    <n v="10229.901898"/>
    <n v="27713.933645000001"/>
    <n v="17484.031747000001"/>
    <n v="-723.71620002790223"/>
    <n v="10229.901898"/>
    <n v="27713.933645000001"/>
    <n v="17484.031747000001"/>
    <x v="0"/>
    <n v="-26235.037994602502"/>
    <n v="0"/>
    <n v="27713.933645000001"/>
    <n v="27713.933645000001"/>
    <n v="27713.933645000001"/>
    <n v="17484.031747000001"/>
    <n v="17484.031747000001"/>
    <x v="0"/>
    <x v="5"/>
    <x v="1"/>
    <x v="10"/>
  </r>
  <r>
    <n v="1304"/>
    <n v="465"/>
    <x v="0"/>
    <x v="0"/>
    <s v="Diageo Plc"/>
    <x v="6"/>
    <x v="1"/>
    <x v="6"/>
    <s v="Portfolio ISIS"/>
    <x v="6"/>
    <d v="2001-01-05T00:00:00"/>
    <d v="2006-01-05T00:00:00"/>
    <x v="0"/>
    <n v="-10000000"/>
    <n v="4023.521221"/>
    <n v="0.22"/>
    <n v="29.884208999999998"/>
    <n v="29.643833000000001"/>
    <n v="-0.24754137363925138"/>
    <n v="-995.98796991301788"/>
    <n v="-386.46020099999998"/>
    <x v="0"/>
    <n v="-1382.4481709130177"/>
    <n v="27794.08973"/>
    <n v="26759.970817000001"/>
    <n v="-1034.1189129999984"/>
    <n v="348.32925791301932"/>
    <n v="27794.08973"/>
    <n v="26759.970817000001"/>
    <n v="-1034.1189129999984"/>
    <x v="0"/>
    <n v="16546.731021362499"/>
    <n v="0"/>
    <n v="26759.970817000001"/>
    <n v="-4017.4692780000005"/>
    <n v="-1034.1189129999984"/>
    <n v="-1034.1189129999984"/>
    <n v="-1034.1189129999984"/>
    <x v="1"/>
    <x v="4"/>
    <x v="1"/>
    <x v="6"/>
  </r>
  <r>
    <n v="1498"/>
    <n v="549"/>
    <x v="0"/>
    <x v="1"/>
    <s v="Diageo Plc"/>
    <x v="6"/>
    <x v="1"/>
    <x v="6"/>
    <s v="Portfolio ISIS"/>
    <x v="1"/>
    <d v="2001-01-05T00:00:00"/>
    <d v="2006-01-05T00:00:00"/>
    <x v="0"/>
    <n v="10000000"/>
    <n v="-4023.521221"/>
    <n v="0.22"/>
    <n v="29.884208999999998"/>
    <n v="29.643833000000001"/>
    <n v="-0.24754137363925138"/>
    <n v="995.98796991301788"/>
    <n v="386.46020099999998"/>
    <x v="0"/>
    <n v="1382.4481709130177"/>
    <n v="-27794.08973"/>
    <n v="-26759.970817000001"/>
    <n v="1034.1189129999984"/>
    <n v="-348.32925791301932"/>
    <n v="-27794.08973"/>
    <n v="-26759.970817000001"/>
    <n v="1034.1189129999984"/>
    <x v="0"/>
    <n v="-16546.731021362499"/>
    <n v="0"/>
    <n v="-26759.970817000001"/>
    <n v="4017.4692780000005"/>
    <n v="1034.1189129999984"/>
    <n v="1034.1189129999984"/>
    <n v="1034.1189129999984"/>
    <x v="1"/>
    <x v="4"/>
    <x v="1"/>
    <x v="6"/>
  </r>
  <r>
    <n v="1598"/>
    <n v="652"/>
    <x v="0"/>
    <x v="0"/>
    <s v="Diageo Plc"/>
    <x v="6"/>
    <x v="1"/>
    <x v="6"/>
    <s v="Goldman Sachs"/>
    <x v="6"/>
    <d v="2001-01-08T00:00:00"/>
    <d v="2006-01-08T00:00:00"/>
    <x v="0"/>
    <n v="10000000"/>
    <n v="-4043.6700690000002"/>
    <n v="0.3"/>
    <n v="29.921341000000002"/>
    <n v="29.680844"/>
    <n v="-0.24750953192033023"/>
    <n v="1000.8468860184395"/>
    <n v="404.22637199999997"/>
    <x v="0"/>
    <n v="1405.0732580184394"/>
    <n v="7410.7331800000002"/>
    <n v="8510.9401529999996"/>
    <n v="1100.2069729999994"/>
    <n v="-304.86628501844007"/>
    <n v="7410.7331800000002"/>
    <n v="8510.9401529999996"/>
    <n v="1100.2069729999994"/>
    <x v="0"/>
    <n v="-16629.593158762502"/>
    <n v="0"/>
    <n v="8510.9401529999996"/>
    <n v="8510.9401529999996"/>
    <n v="1100.2069729999994"/>
    <n v="1100.2069729999994"/>
    <n v="1100.2069729999994"/>
    <x v="1"/>
    <x v="4"/>
    <x v="1"/>
    <x v="6"/>
  </r>
  <r>
    <n v="22"/>
    <n v="111"/>
    <x v="0"/>
    <x v="8"/>
    <s v="Diamond Offshore"/>
    <x v="5"/>
    <x v="5"/>
    <x v="3"/>
    <s v="High Yield"/>
    <x v="5"/>
    <d v="2000-06-22T00:00:00"/>
    <d v="2005-06-06T00:00:00"/>
    <x v="0"/>
    <n v="4000000"/>
    <n v="-1454.480996"/>
    <n v="0.85"/>
    <n v="71.356305000000006"/>
    <n v="70.764525000000006"/>
    <n v="-0.54035502313714923"/>
    <n v="785.9361122461238"/>
    <n v="286.59374400000002"/>
    <x v="0"/>
    <n v="1072.5298562461239"/>
    <n v="22897.44803"/>
    <n v="23892.60065"/>
    <n v="995.15262000000075"/>
    <n v="-77.377236246123175"/>
    <n v="22897.44803"/>
    <n v="23892.60065"/>
    <n v="995.15262000000075"/>
    <x v="0"/>
    <n v="-8374.1743344699989"/>
    <n v="24272.222222"/>
    <n v="48164.822872000004"/>
    <n v="31922.882570000002"/>
    <n v="995.15262000000803"/>
    <n v="995.15262000000803"/>
    <n v="995.15262000000075"/>
    <x v="0"/>
    <x v="3"/>
    <x v="1"/>
    <x v="5"/>
  </r>
  <r>
    <n v="37"/>
    <n v="131"/>
    <x v="0"/>
    <x v="0"/>
    <s v="Diamond Offshore"/>
    <x v="5"/>
    <x v="5"/>
    <x v="3"/>
    <s v="JP Morgan"/>
    <x v="5"/>
    <d v="2000-07-21T00:00:00"/>
    <d v="2003-07-21T00:00:00"/>
    <x v="0"/>
    <n v="-4000000"/>
    <n v="835.96679000000006"/>
    <n v="0.74"/>
    <n v="65.096379999999996"/>
    <n v="64.444349000000003"/>
    <n v="-0.54335233336584754"/>
    <n v="-454.22450596285751"/>
    <n v="-254.36949900000002"/>
    <x v="0"/>
    <n v="-708.59400496285753"/>
    <n v="-13551.404102"/>
    <n v="-14200.087844"/>
    <n v="-648.68374199999926"/>
    <n v="59.910262962858269"/>
    <n v="-13551.404102"/>
    <n v="-14200.087844"/>
    <n v="-648.68374199999926"/>
    <x v="0"/>
    <n v="4813.0787934250002"/>
    <n v="-15211.111111"/>
    <n v="-29411.198955"/>
    <n v="-22241.462750999999"/>
    <n v="-648.68374200000108"/>
    <n v="-648.68374200000108"/>
    <n v="-648.68374199999926"/>
    <x v="5"/>
    <x v="3"/>
    <x v="1"/>
    <x v="5"/>
  </r>
  <r>
    <n v="122"/>
    <n v="132"/>
    <x v="2"/>
    <x v="9"/>
    <s v="Diamond Offshore"/>
    <x v="5"/>
    <x v="5"/>
    <x v="3"/>
    <s v="EnronCredit.com"/>
    <x v="2"/>
    <d v="2000-06-22T00:00:00"/>
    <d v="2005-06-06T00:00:00"/>
    <x v="0"/>
    <n v="-4000000"/>
    <n v="1454.480996"/>
    <n v="0.85"/>
    <n v="71.356305000000006"/>
    <n v="70.764525000000006"/>
    <n v="-0.54035502313714923"/>
    <n v="-785.9361122461238"/>
    <n v="-286.59374400000002"/>
    <x v="0"/>
    <n v="-1072.5298562461239"/>
    <n v="-22897.44803"/>
    <n v="-23892.60065"/>
    <n v="-995.15262000000075"/>
    <n v="77.377236246123175"/>
    <n v="-22897.44803"/>
    <n v="-23892.60065"/>
    <n v="-995.15262000000075"/>
    <x v="0"/>
    <n v="8374.1743344699989"/>
    <n v="-24272.222222"/>
    <n v="-48164.822872000004"/>
    <n v="-31922.882570000002"/>
    <n v="-995.15262000000803"/>
    <n v="-995.15262000000803"/>
    <n v="-995.15262000000075"/>
    <x v="0"/>
    <x v="3"/>
    <x v="1"/>
    <x v="5"/>
  </r>
  <r>
    <n v="51"/>
    <n v="126"/>
    <x v="0"/>
    <x v="2"/>
    <s v="Dominion Resource"/>
    <x v="1"/>
    <x v="3"/>
    <x v="3"/>
    <s v="FUNB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15416.666667"/>
    <n v="15416.666667"/>
    <n v="2916.3306250000005"/>
    <n v="0"/>
    <n v="0"/>
    <n v="0"/>
    <x v="3"/>
    <x v="1"/>
    <x v="1"/>
    <x v="1"/>
  </r>
  <r>
    <n v="52"/>
    <n v="127"/>
    <x v="0"/>
    <x v="3"/>
    <s v="Dominion Resource"/>
    <x v="1"/>
    <x v="3"/>
    <x v="3"/>
    <s v="EnronCredit.com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-15416.666667"/>
    <n v="-15416.666667"/>
    <n v="-2916.3306250000005"/>
    <n v="0"/>
    <n v="0"/>
    <n v="0"/>
    <x v="3"/>
    <x v="1"/>
    <x v="1"/>
    <x v="1"/>
  </r>
  <r>
    <n v="53"/>
    <n v="128"/>
    <x v="0"/>
    <x v="4"/>
    <s v="Dominion Resource"/>
    <x v="1"/>
    <x v="3"/>
    <x v="3"/>
    <s v="Enron North America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15416.666667"/>
    <n v="15416.666667"/>
    <n v="2916.3306250000005"/>
    <n v="0"/>
    <n v="0"/>
    <n v="0"/>
    <x v="3"/>
    <x v="1"/>
    <x v="1"/>
    <x v="1"/>
  </r>
  <r>
    <n v="1746"/>
    <n v="952"/>
    <x v="0"/>
    <x v="0"/>
    <s v="Duke Capital"/>
    <x v="9"/>
    <x v="5"/>
    <x v="3"/>
    <s v="JP Morgan"/>
    <x v="4"/>
    <d v="2001-04-03T00:00:00"/>
    <d v="2006-04-03T00:00:00"/>
    <x v="0"/>
    <n v="10000000"/>
    <n v="-4269.9500760000001"/>
    <n v="0.75"/>
    <n v="74.524782999999999"/>
    <n v="73.928293999999994"/>
    <n v="-0.58492147164732977"/>
    <n v="2497.5854823145478"/>
    <n v="792.47521200000006"/>
    <x v="0"/>
    <n v="3290.0606943145476"/>
    <n v="2047.7274540000001"/>
    <n v="4833.4455930000004"/>
    <n v="2785.7181390000005"/>
    <n v="-504.3425553145471"/>
    <n v="2047.7274540000001"/>
    <n v="4833.4455930000004"/>
    <n v="2785.7181390000005"/>
    <x v="0"/>
    <m/>
    <n v="0"/>
    <n v="4833.4455930000004"/>
    <n v="4833.4455930000004"/>
    <n v="4833.4455930000004"/>
    <n v="2785.7181390000005"/>
    <n v="2785.7181390000005"/>
    <x v="1"/>
    <x v="0"/>
    <x v="1"/>
    <x v="9"/>
  </r>
  <r>
    <n v="1305"/>
    <n v="466"/>
    <x v="0"/>
    <x v="0"/>
    <s v="Duke Energy Corp."/>
    <x v="6"/>
    <x v="3"/>
    <x v="3"/>
    <s v="Portfolio ISIS"/>
    <x v="4"/>
    <d v="2001-01-05T00:00:00"/>
    <d v="2006-01-05T00:00:00"/>
    <x v="0"/>
    <n v="-10000000"/>
    <n v="4069.0768189999999"/>
    <n v="0.6"/>
    <n v="63.458775000000003"/>
    <n v="63.369548000000002"/>
    <n v="-6.5619932471940021E-2"/>
    <n v="-267.01254608591648"/>
    <n v="-696.30320099999994"/>
    <x v="0"/>
    <n v="-963.31574708591643"/>
    <n v="-296.45548300000002"/>
    <n v="-821.25593000000003"/>
    <n v="-524.80044700000008"/>
    <n v="438.51530008591635"/>
    <n v="-296.45548300000002"/>
    <n v="-821.25593000000003"/>
    <n v="-524.80044700000008"/>
    <x v="0"/>
    <n v="16734.078418137498"/>
    <n v="0"/>
    <n v="-821.25593000000003"/>
    <n v="-5086.9335470000005"/>
    <n v="-524.80044700000008"/>
    <n v="-524.80044700000008"/>
    <n v="-524.80044700000008"/>
    <x v="1"/>
    <x v="4"/>
    <x v="1"/>
    <x v="6"/>
  </r>
  <r>
    <n v="1499"/>
    <n v="550"/>
    <x v="0"/>
    <x v="1"/>
    <s v="Duke Energy Corp."/>
    <x v="6"/>
    <x v="3"/>
    <x v="3"/>
    <s v="Portfolio ISIS"/>
    <x v="1"/>
    <d v="2001-01-05T00:00:00"/>
    <d v="2006-01-05T00:00:00"/>
    <x v="0"/>
    <n v="10000000"/>
    <n v="-4069.0768189999999"/>
    <n v="0.6"/>
    <n v="63.458775000000003"/>
    <n v="63.369548000000002"/>
    <n v="-6.5619932471940021E-2"/>
    <n v="267.01254608591648"/>
    <n v="696.30320099999994"/>
    <x v="0"/>
    <n v="963.31574708591643"/>
    <n v="296.45548300000002"/>
    <n v="821.25593000000003"/>
    <n v="524.80044700000008"/>
    <n v="-438.51530008591635"/>
    <n v="296.45548300000002"/>
    <n v="821.25593000000003"/>
    <n v="524.80044700000008"/>
    <x v="0"/>
    <n v="-16734.078418137498"/>
    <n v="0"/>
    <n v="821.25593000000003"/>
    <n v="5086.9335470000005"/>
    <n v="524.80044700000008"/>
    <n v="524.80044700000008"/>
    <n v="524.80044700000008"/>
    <x v="1"/>
    <x v="4"/>
    <x v="1"/>
    <x v="6"/>
  </r>
  <r>
    <n v="1"/>
    <n v="307"/>
    <x v="0"/>
    <x v="0"/>
    <s v="Eastern Elec Plc"/>
    <x v="1"/>
    <x v="3"/>
    <x v="6"/>
    <s v="Greenwich Natwest"/>
    <x v="0"/>
    <d v="1999-09-08T00:00:00"/>
    <d v="2004-12-01T00:00:00"/>
    <x v="2"/>
    <n v="-15000000"/>
    <n v="0"/>
    <n v="0.47499999999999998"/>
    <n v="64.734776999999994"/>
    <n v="64.116387000000003"/>
    <m/>
    <n v="-"/>
    <n v="-624.17158800000004"/>
    <x v="0"/>
    <n v="-624.17158800000004"/>
    <n v="-49565.834379"/>
    <n v="-51600.477140000003"/>
    <n v="-2034.6427610000028"/>
    <n v="-1410.4711730000026"/>
    <n v="-70631.313990074996"/>
    <n v="-73092.075868810003"/>
    <n v="-2460.7618787350075"/>
    <x v="0"/>
    <n v="0"/>
    <n v="-151388.4375"/>
    <n v="-224480.51336881"/>
    <n v="-348412.1739126434"/>
    <n v="-1552.3243787350075"/>
    <n v="-1552.3243787350075"/>
    <n v="-2460.7618787350075"/>
    <x v="0"/>
    <x v="1"/>
    <x v="1"/>
    <x v="1"/>
  </r>
  <r>
    <n v="2"/>
    <n v="306"/>
    <x v="0"/>
    <x v="0"/>
    <s v="Eastern Elec Plc"/>
    <x v="1"/>
    <x v="3"/>
    <x v="6"/>
    <s v="Greenwich Natwest"/>
    <x v="0"/>
    <d v="1999-11-29T00:00:00"/>
    <d v="2004-11-25T00:00:00"/>
    <x v="2"/>
    <n v="-15000000"/>
    <n v="0"/>
    <n v="0.51"/>
    <n v="64.654505"/>
    <n v="64.035717000000005"/>
    <m/>
    <n v="-"/>
    <n v="-632.39696100000003"/>
    <x v="0"/>
    <n v="-632.39696100000003"/>
    <n v="-67460.164392999999"/>
    <n v="-69500.285262999998"/>
    <n v="-2040.1208699999988"/>
    <n v="-1407.7239089999989"/>
    <n v="-96130.734260024998"/>
    <n v="-98447.154075039507"/>
    <n v="-2316.4198150145094"/>
    <x v="0"/>
    <n v="0"/>
    <n v="-137860.86249999999"/>
    <n v="-236308.01657503948"/>
    <n v="-353640.04009070876"/>
    <n v="-1489.1573150144832"/>
    <n v="-1489.1573150144832"/>
    <n v="-2316.4198150145094"/>
    <x v="0"/>
    <x v="1"/>
    <x v="1"/>
    <x v="1"/>
  </r>
  <r>
    <n v="3"/>
    <n v="308"/>
    <x v="0"/>
    <x v="0"/>
    <s v="Eastern Elec Plc"/>
    <x v="1"/>
    <x v="3"/>
    <x v="6"/>
    <s v="Credit Reserve Book"/>
    <x v="0"/>
    <d v="1999-11-29T00:00:00"/>
    <d v="2004-11-25T00:00:00"/>
    <x v="2"/>
    <n v="15000000"/>
    <n v="0"/>
    <n v="0.51"/>
    <n v="64.654505"/>
    <n v="64.035717000000005"/>
    <m/>
    <n v="-"/>
    <n v="632.39696100000003"/>
    <x v="0"/>
    <n v="632.39696100000003"/>
    <n v="67460.164392999999"/>
    <n v="69500.285262999998"/>
    <n v="2040.1208699999988"/>
    <n v="1407.7239089999989"/>
    <n v="96130.734260024998"/>
    <n v="98447.154075039507"/>
    <n v="2316.4198150145094"/>
    <x v="0"/>
    <n v="0"/>
    <n v="137860.86249999999"/>
    <n v="236308.01657503948"/>
    <n v="353640.04009070876"/>
    <n v="1489.1573150144832"/>
    <n v="1489.1573150144832"/>
    <n v="2316.4198150145094"/>
    <x v="0"/>
    <x v="1"/>
    <x v="1"/>
    <x v="1"/>
  </r>
  <r>
    <n v="4"/>
    <n v="309"/>
    <x v="0"/>
    <x v="0"/>
    <s v="Eastern Elec Plc"/>
    <x v="1"/>
    <x v="3"/>
    <x v="6"/>
    <s v="Credit Reserve Book"/>
    <x v="0"/>
    <d v="1999-09-08T00:00:00"/>
    <d v="2004-12-01T00:00:00"/>
    <x v="2"/>
    <n v="15000000"/>
    <n v="0"/>
    <n v="0.47499999999999998"/>
    <n v="64.734776999999994"/>
    <n v="64.116387000000003"/>
    <m/>
    <n v="-"/>
    <n v="624.17158800000004"/>
    <x v="0"/>
    <n v="624.17158800000004"/>
    <n v="49565.834379"/>
    <n v="51600.477140000003"/>
    <n v="2034.6427610000028"/>
    <n v="1410.4711730000026"/>
    <n v="70631.313990074996"/>
    <n v="73092.075868810003"/>
    <n v="2460.7618787350075"/>
    <x v="0"/>
    <n v="0"/>
    <n v="151388.4375"/>
    <n v="224480.51336881"/>
    <n v="348412.1739126434"/>
    <n v="1552.3243787350075"/>
    <n v="1552.3243787350075"/>
    <n v="2460.7618787350075"/>
    <x v="0"/>
    <x v="1"/>
    <x v="1"/>
    <x v="1"/>
  </r>
  <r>
    <n v="270"/>
    <n v="408"/>
    <x v="0"/>
    <x v="4"/>
    <s v="Eastern Elec Plc"/>
    <x v="1"/>
    <x v="3"/>
    <x v="6"/>
    <s v="Toronto Dominion"/>
    <x v="0"/>
    <d v="1998-03-31T00:00:00"/>
    <d v="2001-03-31T00:00:00"/>
    <x v="2"/>
    <n v="0"/>
    <n v="4.4440299999999997"/>
    <n v="0.3125"/>
    <n v="0"/>
    <n v="0"/>
    <n v="-0.54844546195642607"/>
    <n v="-2.4373080862982159"/>
    <n v="-518.93755199999998"/>
    <x v="0"/>
    <n v="-521.37486008629821"/>
    <n v="172.979184"/>
    <n v="0"/>
    <n v="-172.979184"/>
    <n v="348.39567608629818"/>
    <n v="246.49533720000002"/>
    <n v="0"/>
    <n v="-246.49533720000002"/>
    <x v="0"/>
    <n v="32.165889140000004"/>
    <n v="-132918.150685"/>
    <n v="-132918.150685"/>
    <n v="37546.571751944663"/>
    <n v="551.10740280000027"/>
    <n v="551.10740280000027"/>
    <n v="-246.49533720000002"/>
    <x v="3"/>
    <x v="1"/>
    <x v="1"/>
    <x v="1"/>
  </r>
  <r>
    <n v="271"/>
    <n v="407"/>
    <x v="0"/>
    <x v="4"/>
    <s v="Eastern Elec Plc"/>
    <x v="1"/>
    <x v="3"/>
    <x v="6"/>
    <s v="Credit Reserve Book"/>
    <x v="0"/>
    <d v="1998-03-31T00:00:00"/>
    <d v="2001-03-31T00:00:00"/>
    <x v="2"/>
    <n v="0"/>
    <n v="-4.4440299999999997"/>
    <n v="0.3125"/>
    <n v="0"/>
    <n v="0"/>
    <n v="-0.54844546195642607"/>
    <n v="2.4373080862982159"/>
    <n v="518.93755199999998"/>
    <x v="0"/>
    <n v="521.37486008629821"/>
    <n v="-172.979184"/>
    <n v="0"/>
    <n v="172.979184"/>
    <n v="-348.39567608629818"/>
    <n v="-246.49533720000002"/>
    <n v="0"/>
    <n v="246.49533720000002"/>
    <x v="0"/>
    <n v="-32.165889140000004"/>
    <n v="132918.150685"/>
    <n v="132918.150685"/>
    <n v="-37546.571751944663"/>
    <n v="-551.10740280000027"/>
    <n v="-551.10740280000027"/>
    <n v="246.49533720000002"/>
    <x v="3"/>
    <x v="1"/>
    <x v="1"/>
    <x v="1"/>
  </r>
  <r>
    <n v="5"/>
    <n v="310"/>
    <x v="0"/>
    <x v="0"/>
    <s v="Eastern Group"/>
    <x v="1"/>
    <x v="3"/>
    <x v="6"/>
    <s v="Merrill Lynch Int"/>
    <x v="0"/>
    <d v="2000-03-22T00:00:00"/>
    <d v="2005-03-22T00:00:00"/>
    <x v="0"/>
    <n v="-50000000"/>
    <n v="17250.155581999999"/>
    <n v="0.51500000000000001"/>
    <n v="66.201836999999998"/>
    <n v="65.593292000000005"/>
    <n v="-0.56121563055078361"/>
    <n v="-9681.0569420512493"/>
    <n v="-3326.5415430000003"/>
    <x v="0"/>
    <n v="-13007.59848505125"/>
    <n v="252114.24013399999"/>
    <n v="240845.19472100001"/>
    <n v="-11269.045412999985"/>
    <n v="1738.5530720512652"/>
    <n v="252114.24013399999"/>
    <n v="240845.19472100001"/>
    <n v="-11269.045412999985"/>
    <x v="0"/>
    <n v="124856.62610251601"/>
    <n v="-261076.38888899999"/>
    <n v="-20231.194167999987"/>
    <n v="-573069.307317"/>
    <n v="-11269.045412999985"/>
    <n v="-11269.045412999985"/>
    <n v="-11269.045412999985"/>
    <x v="0"/>
    <x v="1"/>
    <x v="1"/>
    <x v="1"/>
  </r>
  <r>
    <n v="6"/>
    <n v="311"/>
    <x v="0"/>
    <x v="0"/>
    <s v="Eastern Group"/>
    <x v="1"/>
    <x v="3"/>
    <x v="6"/>
    <s v="Credit Reserve Book"/>
    <x v="0"/>
    <d v="2000-03-22T00:00:00"/>
    <d v="2005-03-22T00:00:00"/>
    <x v="0"/>
    <n v="50000000"/>
    <n v="-17250.155581999999"/>
    <n v="0.51500000000000001"/>
    <n v="66.201836999999998"/>
    <n v="65.593292000000005"/>
    <n v="-0.56121563055078361"/>
    <n v="9681.0569420512493"/>
    <n v="3326.5415430000003"/>
    <x v="0"/>
    <n v="13007.59848505125"/>
    <n v="-252114.24013399999"/>
    <n v="-240845.19472100001"/>
    <n v="11269.045412999985"/>
    <n v="-1738.5530720512652"/>
    <n v="-252114.24013399999"/>
    <n v="-240845.19472100001"/>
    <n v="11269.045412999985"/>
    <x v="0"/>
    <n v="-124856.62610251601"/>
    <n v="261076.38888899999"/>
    <n v="20231.194167999987"/>
    <n v="573069.307317"/>
    <n v="11269.045412999985"/>
    <n v="11269.045412999985"/>
    <n v="11269.045412999985"/>
    <x v="0"/>
    <x v="1"/>
    <x v="1"/>
    <x v="1"/>
  </r>
  <r>
    <n v="1306"/>
    <n v="467"/>
    <x v="0"/>
    <x v="0"/>
    <s v="Eastman Chemical"/>
    <x v="1"/>
    <x v="0"/>
    <x v="3"/>
    <s v="Portfolio ISIS"/>
    <x v="3"/>
    <d v="2001-01-05T00:00:00"/>
    <d v="2006-01-05T00:00:00"/>
    <x v="0"/>
    <n v="-10000000"/>
    <n v="4172.0164370000002"/>
    <n v="1.2"/>
    <n v="119.510954"/>
    <n v="118.84314999999999"/>
    <n v="-0.59012939526734798"/>
    <n v="-2462.0295370122458"/>
    <n v="-1288.270293"/>
    <x v="0"/>
    <n v="-3750.2998300122458"/>
    <n v="-31292.454972"/>
    <n v="-34338.653615000003"/>
    <n v="-3046.1986430000034"/>
    <n v="704.10118701224246"/>
    <n v="-31292.454972"/>
    <n v="-34338.653615000003"/>
    <n v="-3046.1986430000034"/>
    <x v="0"/>
    <n v="30197.054971006004"/>
    <n v="0"/>
    <n v="-34338.653615000003"/>
    <n v="-61252.696624000004"/>
    <n v="-3046.1986430000034"/>
    <n v="-3046.1986430000034"/>
    <n v="-3046.1986430000034"/>
    <x v="1"/>
    <x v="1"/>
    <x v="1"/>
    <x v="1"/>
  </r>
  <r>
    <n v="1500"/>
    <n v="551"/>
    <x v="0"/>
    <x v="1"/>
    <s v="Eastman Chemical"/>
    <x v="1"/>
    <x v="0"/>
    <x v="3"/>
    <s v="Portfolio ISIS"/>
    <x v="1"/>
    <d v="2001-01-05T00:00:00"/>
    <d v="2006-01-05T00:00:00"/>
    <x v="0"/>
    <n v="10000000"/>
    <n v="-4172.0164370000002"/>
    <n v="1.2"/>
    <n v="119.510954"/>
    <n v="118.84314999999999"/>
    <n v="-0.59012939526734798"/>
    <n v="2462.0295370122458"/>
    <n v="1288.270293"/>
    <x v="0"/>
    <n v="3750.2998300122458"/>
    <n v="31292.454972"/>
    <n v="34338.653615000003"/>
    <n v="3046.1986430000034"/>
    <n v="-704.10118701224246"/>
    <n v="31292.454972"/>
    <n v="34338.653615000003"/>
    <n v="3046.1986430000034"/>
    <x v="0"/>
    <n v="-30197.054971006004"/>
    <n v="0"/>
    <n v="34338.653615000003"/>
    <n v="61252.696624000004"/>
    <n v="3046.1986430000034"/>
    <n v="3046.1986430000034"/>
    <n v="3046.1986430000034"/>
    <x v="1"/>
    <x v="1"/>
    <x v="1"/>
    <x v="1"/>
  </r>
  <r>
    <n v="1654"/>
    <n v="864"/>
    <x v="0"/>
    <x v="2"/>
    <s v="Eastman Kodak Co."/>
    <x v="6"/>
    <x v="8"/>
    <x v="3"/>
    <s v="Swiss Re"/>
    <x v="4"/>
    <d v="2001-02-27T00:00:00"/>
    <d v="2006-02-27T00:00:00"/>
    <x v="0"/>
    <n v="-10000000"/>
    <n v="4231.1372140000003"/>
    <n v="1.1000000000000001"/>
    <n v="98.501375999999993"/>
    <n v="98.384446999999994"/>
    <n v="-9.3628869893999878E-2"/>
    <n v="-396.15659571326717"/>
    <n v="-1159.2197430000001"/>
    <x v="0"/>
    <n v="-1555.3763387132672"/>
    <n v="-59245.143395999999"/>
    <n v="-60109.815861000003"/>
    <n v="-864.67246500000329"/>
    <n v="690.70387371326387"/>
    <n v="-59245.143395999999"/>
    <n v="-60109.815861000003"/>
    <n v="-864.67246500000329"/>
    <x v="0"/>
    <n v="17400.551792575003"/>
    <n v="0"/>
    <n v="-60109.815861000003"/>
    <n v="-60109.815861000003"/>
    <n v="-864.67246500000329"/>
    <n v="-864.67246500000329"/>
    <n v="-864.67246500000329"/>
    <x v="1"/>
    <x v="4"/>
    <x v="1"/>
    <x v="6"/>
  </r>
  <r>
    <n v="1655"/>
    <n v="865"/>
    <x v="0"/>
    <x v="3"/>
    <s v="Eastman Kodak Co."/>
    <x v="6"/>
    <x v="8"/>
    <x v="3"/>
    <s v="EnronCredit.com"/>
    <x v="4"/>
    <d v="2001-02-27T00:00:00"/>
    <d v="2006-02-27T00:00:00"/>
    <x v="0"/>
    <n v="10000000"/>
    <n v="-4231.1372140000003"/>
    <n v="1.1000000000000001"/>
    <n v="98.501375999999993"/>
    <n v="98.384446999999994"/>
    <n v="-9.3628869893999878E-2"/>
    <n v="396.15659571326717"/>
    <n v="1159.2197430000001"/>
    <x v="0"/>
    <n v="1555.3763387132672"/>
    <n v="59245.143395999999"/>
    <n v="60109.815861000003"/>
    <n v="864.67246500000329"/>
    <n v="-690.70387371326387"/>
    <n v="59245.143395999999"/>
    <n v="60109.815861000003"/>
    <n v="864.67246500000329"/>
    <x v="0"/>
    <n v="-17400.551792575003"/>
    <n v="0"/>
    <n v="60109.815861000003"/>
    <n v="60109.815861000003"/>
    <n v="864.67246500000329"/>
    <n v="864.67246500000329"/>
    <n v="864.67246500000329"/>
    <x v="1"/>
    <x v="4"/>
    <x v="1"/>
    <x v="6"/>
  </r>
  <r>
    <n v="1656"/>
    <n v="866"/>
    <x v="0"/>
    <x v="4"/>
    <s v="Eastman Kodak Co."/>
    <x v="6"/>
    <x v="8"/>
    <x v="3"/>
    <s v="Enron North America"/>
    <x v="4"/>
    <d v="2001-02-27T00:00:00"/>
    <d v="2006-02-27T00:00:00"/>
    <x v="0"/>
    <n v="-10000000"/>
    <n v="4231.1372140000003"/>
    <n v="1.1000000000000001"/>
    <n v="98.501375999999993"/>
    <n v="98.384446999999994"/>
    <n v="-9.3628869893999878E-2"/>
    <n v="-396.15659571326717"/>
    <n v="-1159.2197430000001"/>
    <x v="0"/>
    <n v="-1555.3763387132672"/>
    <n v="-59245.143395999999"/>
    <n v="-60109.815861000003"/>
    <n v="-864.67246500000329"/>
    <n v="690.70387371326387"/>
    <n v="-59245.143395999999"/>
    <n v="-60109.815861000003"/>
    <n v="-864.67246500000329"/>
    <x v="0"/>
    <n v="17400.551792575003"/>
    <n v="0"/>
    <n v="-60109.815861000003"/>
    <n v="-60109.815861000003"/>
    <n v="-864.67246500000329"/>
    <n v="-864.67246500000329"/>
    <n v="-864.67246500000329"/>
    <x v="1"/>
    <x v="4"/>
    <x v="1"/>
    <x v="6"/>
  </r>
  <r>
    <n v="1583"/>
    <n v="637"/>
    <x v="0"/>
    <x v="0"/>
    <s v="Edison Intl"/>
    <x v="7"/>
    <x v="3"/>
    <x v="3"/>
    <s v="JP Morgan"/>
    <x v="0"/>
    <d v="2000-12-22T00:00:00"/>
    <d v="2004-10-15T00:00:00"/>
    <x v="0"/>
    <n v="5000000"/>
    <n v="-1436.656213"/>
    <n v="3"/>
    <n v="1797.2918110000001"/>
    <n v="1789.22208"/>
    <n v="-1.1738781280626833"/>
    <n v="1686.4593059860638"/>
    <n v="3112.9011989999999"/>
    <x v="0"/>
    <n v="4799.3605049860635"/>
    <n v="-609166.66666700004"/>
    <n v="-607916.66666700004"/>
    <n v="1250"/>
    <n v="-3549.3605049860635"/>
    <n v="-609166.66666700004"/>
    <n v="-607916.66666700004"/>
    <n v="1250"/>
    <x v="0"/>
    <n v="-40176.090996544997"/>
    <n v="0"/>
    <n v="-607916.66666700004"/>
    <n v="-492145.12179100001"/>
    <n v="1250"/>
    <n v="1250"/>
    <n v="1250"/>
    <x v="0"/>
    <x v="0"/>
    <x v="4"/>
    <x v="7"/>
  </r>
  <r>
    <n v="1604"/>
    <n v="660"/>
    <x v="0"/>
    <x v="0"/>
    <s v="Edison Intl"/>
    <x v="7"/>
    <x v="3"/>
    <x v="3"/>
    <s v="Deutsche Bank AG NY"/>
    <x v="0"/>
    <d v="2001-01-10T00:00:00"/>
    <d v="2006-01-10T00:00:00"/>
    <x v="0"/>
    <n v="5000000"/>
    <n v="-2165.5699079999999"/>
    <n v="8.25"/>
    <n v="1709.0127379999999"/>
    <n v="1702.2409"/>
    <n v="-1.1359429330187822"/>
    <n v="2459.9638329507343"/>
    <n v="3923.1608910000004"/>
    <x v="0"/>
    <n v="6383.1247239507347"/>
    <n v="-559479.16666700004"/>
    <n v="-556041.66666700004"/>
    <n v="3437.5"/>
    <n v="-2945.6247239507347"/>
    <n v="-559479.16666700004"/>
    <n v="-556041.66666700004"/>
    <n v="3437.5"/>
    <x v="0"/>
    <n v="-60560.162477219994"/>
    <n v="0"/>
    <n v="-556041.66666700004"/>
    <n v="-556041.66666700004"/>
    <n v="3437.5"/>
    <n v="3437.5"/>
    <n v="3437.5"/>
    <x v="1"/>
    <x v="0"/>
    <x v="4"/>
    <x v="7"/>
  </r>
  <r>
    <n v="1073"/>
    <n v="431"/>
    <x v="0"/>
    <x v="0"/>
    <s v="Edison Mission"/>
    <x v="7"/>
    <x v="3"/>
    <x v="3"/>
    <s v="LBIE"/>
    <x v="0"/>
    <d v="2000-12-18T00:00:00"/>
    <d v="2004-05-28T00:00:00"/>
    <x v="0"/>
    <n v="-5000000"/>
    <n v="1307.0160089999999"/>
    <n v="2"/>
    <n v="1303.6232789999999"/>
    <n v="1297.6292100000001"/>
    <n v="-1.504847961499036"/>
    <n v="-1966.8603767902557"/>
    <n v="-2697.1137330000001"/>
    <x v="0"/>
    <n v="-4663.9741097902561"/>
    <n v="641666.66666700004"/>
    <n v="640833.33333299996"/>
    <n v="-833.33333400008269"/>
    <n v="3830.6407757901734"/>
    <n v="641666.66666700004"/>
    <n v="640833.33333299996"/>
    <n v="-833.33333400008269"/>
    <x v="0"/>
    <n v="36550.702691685001"/>
    <n v="-20000"/>
    <n v="620833.33333299996"/>
    <n v="274530.88759999996"/>
    <n v="-833.33333400008269"/>
    <n v="-833.33333400008269"/>
    <n v="-833.33333400008269"/>
    <x v="4"/>
    <x v="0"/>
    <x v="4"/>
    <x v="7"/>
  </r>
  <r>
    <n v="1376"/>
    <n v="433"/>
    <x v="0"/>
    <x v="0"/>
    <s v="Edison Mission"/>
    <x v="7"/>
    <x v="3"/>
    <x v="3"/>
    <s v="Morgan Stanley CP"/>
    <x v="0"/>
    <d v="2000-12-19T00:00:00"/>
    <d v="2005-04-11T00:00:00"/>
    <x v="0"/>
    <n v="-10000000"/>
    <n v="3312.8597769999997"/>
    <n v="2.1"/>
    <n v="1275.787235"/>
    <n v="1270.3027689999999"/>
    <n v="-1.2626909232195098"/>
    <n v="-4183.1179703169091"/>
    <n v="-4564.0460400000002"/>
    <x v="0"/>
    <n v="-8747.1640103169084"/>
    <n v="1254500"/>
    <n v="1252750"/>
    <n v="-1750"/>
    <n v="6997.1640103169084"/>
    <n v="1254500"/>
    <n v="1252750"/>
    <n v="-1750"/>
    <x v="0"/>
    <n v="92644.123663804989"/>
    <n v="-13416.666667"/>
    <n v="1239333.3333330001"/>
    <n v="641366.8488700001"/>
    <n v="-1750"/>
    <n v="-1750"/>
    <n v="-1750"/>
    <x v="0"/>
    <x v="0"/>
    <x v="4"/>
    <x v="7"/>
  </r>
  <r>
    <n v="1307"/>
    <n v="468"/>
    <x v="0"/>
    <x v="0"/>
    <s v="Electrolux Ab"/>
    <x v="1"/>
    <x v="6"/>
    <x v="11"/>
    <s v="Portfolio ISIS"/>
    <x v="2"/>
    <d v="2001-01-05T00:00:00"/>
    <d v="2006-01-05T00:00:00"/>
    <x v="0"/>
    <n v="-10000000"/>
    <n v="4048.4325570000001"/>
    <n v="0.53"/>
    <n v="67.740813000000003"/>
    <n v="67.154532000000003"/>
    <n v="-0.58361023124142708"/>
    <n v="-2362.7066607560919"/>
    <n v="-810.05605500000001"/>
    <x v="0"/>
    <n v="-3172.7627157560919"/>
    <n v="48398.367139000002"/>
    <n v="45887.515321999999"/>
    <n v="-2510.8518170000025"/>
    <n v="661.91089875608941"/>
    <n v="48398.367139000002"/>
    <n v="45887.515321999999"/>
    <n v="-2510.8518170000025"/>
    <x v="0"/>
    <n v="29302.554847566003"/>
    <n v="0"/>
    <n v="45887.515321999999"/>
    <n v="-3450.1895460000014"/>
    <n v="-2510.8518170000025"/>
    <n v="-2510.8518170000025"/>
    <n v="-2510.8518170000025"/>
    <x v="1"/>
    <x v="1"/>
    <x v="1"/>
    <x v="1"/>
  </r>
  <r>
    <n v="1501"/>
    <n v="552"/>
    <x v="0"/>
    <x v="1"/>
    <s v="Electrolux Ab"/>
    <x v="1"/>
    <x v="6"/>
    <x v="11"/>
    <s v="Portfolio ISIS"/>
    <x v="1"/>
    <d v="2001-01-05T00:00:00"/>
    <d v="2006-01-05T00:00:00"/>
    <x v="0"/>
    <n v="10000000"/>
    <n v="-4048.4325570000001"/>
    <n v="0.53"/>
    <n v="67.740813000000003"/>
    <n v="67.154532000000003"/>
    <n v="-0.58361023124142708"/>
    <n v="2362.7066607560919"/>
    <n v="810.05605500000001"/>
    <x v="0"/>
    <n v="3172.7627157560919"/>
    <n v="-48398.367139000002"/>
    <n v="-45887.515321999999"/>
    <n v="2510.8518170000025"/>
    <n v="-661.91089875608941"/>
    <n v="-48398.367139000002"/>
    <n v="-45887.515321999999"/>
    <n v="2510.8518170000025"/>
    <x v="0"/>
    <n v="-29302.554847566003"/>
    <n v="0"/>
    <n v="-45887.515321999999"/>
    <n v="3450.1895460000014"/>
    <n v="2510.8518170000025"/>
    <n v="2510.8518170000025"/>
    <n v="2510.8518170000025"/>
    <x v="1"/>
    <x v="1"/>
    <x v="1"/>
    <x v="1"/>
  </r>
  <r>
    <n v="44"/>
    <n v="143"/>
    <x v="0"/>
    <x v="8"/>
    <s v="Emmis Comm"/>
    <x v="8"/>
    <x v="4"/>
    <x v="3"/>
    <s v="High Yield"/>
    <x v="5"/>
    <d v="2000-08-08T00:00:00"/>
    <d v="2001-09-30T00:00:00"/>
    <x v="0"/>
    <n v="10000000"/>
    <n v="-472.13530200000002"/>
    <n v="2.125"/>
    <n v="146.53989899999999"/>
    <n v="144.02382800000001"/>
    <n v="-0.9709092778686923"/>
    <n v="458.40054512113699"/>
    <n v="1367.2499399999999"/>
    <x v="0"/>
    <n v="1825.6504851211369"/>
    <n v="34464.463580000003"/>
    <n v="36113.804515999997"/>
    <n v="1649.3409359999932"/>
    <n v="-176.30954912114362"/>
    <n v="34464.463580000003"/>
    <n v="36113.804515999997"/>
    <n v="1649.3409359999932"/>
    <x v="0"/>
    <n v="-7766.6257179000004"/>
    <n v="138125"/>
    <n v="174238.804516"/>
    <n v="117244.99110000001"/>
    <n v="1649.3409359999932"/>
    <n v="1649.3409359999932"/>
    <n v="1649.3409359999932"/>
    <x v="3"/>
    <x v="0"/>
    <x v="5"/>
    <x v="8"/>
  </r>
  <r>
    <n v="57"/>
    <n v="144"/>
    <x v="1"/>
    <x v="5"/>
    <s v="Emmis Comm"/>
    <x v="8"/>
    <x v="4"/>
    <x v="3"/>
    <s v="FUNB"/>
    <x v="5"/>
    <d v="2000-08-08T00:00:00"/>
    <d v="2001-09-30T00:00:00"/>
    <x v="0"/>
    <n v="10000000"/>
    <n v="-472.13530200000002"/>
    <n v="2.125"/>
    <n v="146.53989899999999"/>
    <n v="144.02382800000001"/>
    <n v="-0.9709092778686923"/>
    <n v="458.40054512113699"/>
    <n v="1367.2499399999999"/>
    <x v="0"/>
    <n v="1825.6504851211369"/>
    <n v="34464.463580000003"/>
    <n v="36113.804515999997"/>
    <n v="1649.3409359999932"/>
    <n v="-176.30954912114362"/>
    <n v="34464.463580000003"/>
    <n v="36113.804515999997"/>
    <n v="1649.3409359999932"/>
    <x v="0"/>
    <n v="-7766.6257179000004"/>
    <n v="138125"/>
    <n v="174238.804516"/>
    <n v="117244.99110000001"/>
    <n v="1649.3409359999932"/>
    <n v="1649.3409359999932"/>
    <n v="1649.3409359999932"/>
    <x v="3"/>
    <x v="0"/>
    <x v="5"/>
    <x v="8"/>
  </r>
  <r>
    <n v="144"/>
    <n v="145"/>
    <x v="1"/>
    <x v="7"/>
    <s v="Emmis Comm"/>
    <x v="8"/>
    <x v="4"/>
    <x v="3"/>
    <s v="EnronCredit.com"/>
    <x v="5"/>
    <d v="2000-08-08T00:00:00"/>
    <d v="2001-09-30T00:00:00"/>
    <x v="0"/>
    <n v="-10000000"/>
    <n v="472.13530200000002"/>
    <n v="2.125"/>
    <n v="146.53989899999999"/>
    <n v="144.02382800000001"/>
    <n v="-0.9709092778686923"/>
    <n v="-458.40054512113699"/>
    <n v="-1367.2499399999999"/>
    <x v="0"/>
    <n v="-1825.6504851211369"/>
    <n v="-34464.463580000003"/>
    <n v="-36113.804515999997"/>
    <n v="-1649.3409359999932"/>
    <n v="176.30954912114362"/>
    <n v="-34464.463580000003"/>
    <n v="-36113.804515999997"/>
    <n v="-1649.3409359999932"/>
    <x v="0"/>
    <n v="7766.6257179000004"/>
    <n v="-138125"/>
    <n v="-174238.804516"/>
    <n v="-117244.99110000001"/>
    <n v="-1649.3409359999932"/>
    <n v="-1649.3409359999932"/>
    <n v="-1649.3409359999932"/>
    <x v="3"/>
    <x v="0"/>
    <x v="5"/>
    <x v="8"/>
  </r>
  <r>
    <n v="1713"/>
    <n v="916"/>
    <x v="0"/>
    <x v="0"/>
    <s v="Enel Spa"/>
    <x v="9"/>
    <x v="3"/>
    <x v="12"/>
    <s v="Deutsche Bank AG"/>
    <x v="9"/>
    <d v="2001-03-22T00:00:00"/>
    <d v="2006-03-22T00:00:00"/>
    <x v="1"/>
    <n v="-10000000"/>
    <n v="4297.8901839999999"/>
    <n v="0.36"/>
    <n v="33.598148999999999"/>
    <n v="33.463147999999997"/>
    <n v="-0.11209634849360449"/>
    <n v="-481.77779585290591"/>
    <n v="-430.55050199999994"/>
    <x v="0"/>
    <n v="-912.32829785290585"/>
    <n v="-11841.053260999999"/>
    <n v="-12543.910411000001"/>
    <n v="-702.85715000000164"/>
    <n v="209.47114785290421"/>
    <n v="-10443.808976201999"/>
    <n v="-11007.281385652501"/>
    <n v="-563.4724094505018"/>
    <x v="0"/>
    <m/>
    <n v="0"/>
    <n v="-11007.281385652501"/>
    <n v="-11007.281385652501"/>
    <n v="-563.4724094505018"/>
    <n v="-563.4724094505018"/>
    <n v="-563.4724094505018"/>
    <x v="1"/>
    <x v="0"/>
    <x v="1"/>
    <x v="9"/>
  </r>
  <r>
    <n v="1308"/>
    <n v="469"/>
    <x v="0"/>
    <x v="0"/>
    <s v="Enterprise Oil Plc"/>
    <x v="1"/>
    <x v="5"/>
    <x v="6"/>
    <s v="Portfolio ISIS"/>
    <x v="6"/>
    <d v="2001-01-05T00:00:00"/>
    <d v="2006-01-05T00:00:00"/>
    <x v="0"/>
    <n v="-10000000"/>
    <n v="4058.4455370000001"/>
    <n v="0.61"/>
    <n v="56.657971000000003"/>
    <n v="51.798108999999997"/>
    <n v="-5.0560740756191658"/>
    <n v="-20519.801266938004"/>
    <n v="-778.80806099999995"/>
    <x v="0"/>
    <n v="-21298.609327938004"/>
    <n v="-33071.251651999999"/>
    <n v="-53676.063780999997"/>
    <n v="-20604.812128999998"/>
    <n v="693.79719893800575"/>
    <n v="-33071.251651999999"/>
    <n v="-53676.063780999997"/>
    <n v="-20604.812128999998"/>
    <x v="0"/>
    <n v="29375.028796806004"/>
    <n v="0"/>
    <n v="-53676.063780999997"/>
    <n v="-56459.159734999994"/>
    <n v="-20604.812128999998"/>
    <n v="-20604.812128999998"/>
    <n v="-20604.812128999998"/>
    <x v="1"/>
    <x v="1"/>
    <x v="1"/>
    <x v="1"/>
  </r>
  <r>
    <n v="1502"/>
    <n v="553"/>
    <x v="0"/>
    <x v="1"/>
    <s v="Enterprise Oil Plc"/>
    <x v="1"/>
    <x v="5"/>
    <x v="6"/>
    <s v="Portfolio ISIS"/>
    <x v="1"/>
    <d v="2001-01-05T00:00:00"/>
    <d v="2006-01-05T00:00:00"/>
    <x v="0"/>
    <n v="10000000"/>
    <n v="-4058.4455370000001"/>
    <n v="0.61"/>
    <n v="56.657971000000003"/>
    <n v="51.798108999999997"/>
    <n v="-5.0560740756191658"/>
    <n v="20519.801266938004"/>
    <n v="778.80806099999995"/>
    <x v="0"/>
    <n v="21298.609327938004"/>
    <n v="33071.251651999999"/>
    <n v="53676.063780999997"/>
    <n v="20604.812128999998"/>
    <n v="-693.79719893800575"/>
    <n v="33071.251651999999"/>
    <n v="53676.063780999997"/>
    <n v="20604.812128999998"/>
    <x v="0"/>
    <n v="-29375.028796806004"/>
    <n v="0"/>
    <n v="53676.063780999997"/>
    <n v="56459.159734999994"/>
    <n v="20604.812128999998"/>
    <n v="20604.812128999998"/>
    <n v="20604.812128999998"/>
    <x v="1"/>
    <x v="1"/>
    <x v="1"/>
    <x v="1"/>
  </r>
  <r>
    <n v="881"/>
    <n v="422"/>
    <x v="0"/>
    <x v="0"/>
    <s v="Eon Ag"/>
    <x v="11"/>
    <x v="8"/>
    <x v="8"/>
    <s v="WLB"/>
    <x v="2"/>
    <d v="2000-12-12T00:00:00"/>
    <d v="2005-12-12T00:00:00"/>
    <x v="1"/>
    <n v="-10000000"/>
    <n v="4094.082257"/>
    <n v="0.4"/>
    <n v="29.999134999999999"/>
    <n v="30.673278"/>
    <n v="0.70431045501614453"/>
    <n v="2883.5049373011939"/>
    <n v="-372.11242800000002"/>
    <x v="0"/>
    <n v="2511.392509301194"/>
    <n v="-44636.592726000003"/>
    <n v="-41913.143393999999"/>
    <n v="2723.4493320000038"/>
    <n v="212.05682269880981"/>
    <n v="-39369.474784332"/>
    <n v="-36778.783328234997"/>
    <n v="2590.6914560970035"/>
    <x v="0"/>
    <n v="8081.7183753179997"/>
    <n v="-8775"/>
    <n v="-45553.783328234997"/>
    <n v="-42650.981377118842"/>
    <n v="2635.6914560970035"/>
    <n v="2635.6914560970035"/>
    <n v="2590.6914560970035"/>
    <x v="1"/>
    <x v="6"/>
    <x v="1"/>
    <x v="11"/>
  </r>
  <r>
    <n v="233"/>
    <n v="348"/>
    <x v="0"/>
    <x v="0"/>
    <s v="Ericsson"/>
    <x v="5"/>
    <x v="4"/>
    <x v="11"/>
    <s v="JP Morgan"/>
    <x v="2"/>
    <d v="2000-10-20T00:00:00"/>
    <d v="2001-02-27T00:00:00"/>
    <x v="0"/>
    <n v="0"/>
    <n v="0"/>
    <n v="0.34"/>
    <n v="0"/>
    <n v="0"/>
    <m/>
    <n v="-"/>
    <n v="0"/>
    <x v="0"/>
    <n v="0"/>
    <n v="0"/>
    <n v="0"/>
    <n v="0"/>
    <n v="0"/>
    <n v="0"/>
    <n v="0"/>
    <n v="0"/>
    <x v="0"/>
    <n v="0"/>
    <n v="429743.44444400002"/>
    <n v="429743.44444400002"/>
    <n v="170552.37640000001"/>
    <n v="0"/>
    <n v="0"/>
    <n v="0"/>
    <x v="3"/>
    <x v="3"/>
    <x v="1"/>
    <x v="5"/>
  </r>
  <r>
    <n v="418"/>
    <n v="419"/>
    <x v="0"/>
    <x v="0"/>
    <s v="Ericsson"/>
    <x v="5"/>
    <x v="4"/>
    <x v="11"/>
    <s v="Goldman Sachs"/>
    <x v="2"/>
    <d v="2000-12-08T00:00:00"/>
    <d v="2005-12-08T00:00:00"/>
    <x v="0"/>
    <n v="10000000"/>
    <n v="-3996.746361"/>
    <n v="0.55000000000000004"/>
    <n v="100.93238700000001"/>
    <n v="96.027624000000003"/>
    <n v="-4.8645177634327101"/>
    <n v="19442.243669019543"/>
    <n v="1090.360842"/>
    <x v="0"/>
    <n v="20532.604511019541"/>
    <n v="-181348.393989"/>
    <n v="-161888.61392599999"/>
    <n v="19459.780063000013"/>
    <n v="-1072.8244480195281"/>
    <n v="-181348.393989"/>
    <n v="-161888.61392599999"/>
    <n v="19459.780063000013"/>
    <x v="0"/>
    <n v="-23011.267173457498"/>
    <n v="13750"/>
    <n v="-148138.61392599999"/>
    <n v="-98477.214061999985"/>
    <n v="19459.780063000013"/>
    <n v="19459.780063000013"/>
    <n v="19459.780063000013"/>
    <x v="1"/>
    <x v="3"/>
    <x v="1"/>
    <x v="5"/>
  </r>
  <r>
    <n v="1614"/>
    <n v="820"/>
    <x v="0"/>
    <x v="0"/>
    <s v="Ericsson"/>
    <x v="5"/>
    <x v="4"/>
    <x v="11"/>
    <s v="Morgan Stanley CP"/>
    <x v="2"/>
    <d v="2001-01-18T00:00:00"/>
    <d v="2003-08-06T00:00:00"/>
    <x v="0"/>
    <n v="-17000000"/>
    <n v="3615.9343709999998"/>
    <n v="0.6"/>
    <n v="75.451828000000006"/>
    <n v="71.654735000000002"/>
    <n v="-3.7827714493890778"/>
    <n v="-13678.253301483453"/>
    <n v="-1378.5333839999998"/>
    <x v="0"/>
    <n v="-15056.786685483454"/>
    <n v="36420.064158000001"/>
    <n v="21992.185157"/>
    <n v="-14427.879001000001"/>
    <n v="628.90768448345261"/>
    <n v="36420.064158000001"/>
    <n v="21992.185157"/>
    <n v="-14427.879001000001"/>
    <x v="0"/>
    <n v="20818.742141032497"/>
    <n v="0"/>
    <n v="21992.185157"/>
    <n v="21992.185157"/>
    <n v="-14427.879001000001"/>
    <n v="-14427.879001000001"/>
    <n v="-14427.879001000001"/>
    <x v="5"/>
    <x v="3"/>
    <x v="1"/>
    <x v="5"/>
  </r>
  <r>
    <n v="1729"/>
    <n v="934"/>
    <x v="0"/>
    <x v="0"/>
    <s v="Ericsson"/>
    <x v="5"/>
    <x v="4"/>
    <x v="11"/>
    <s v="Morgan Stanley CP"/>
    <x v="2"/>
    <d v="2001-03-29T00:00:00"/>
    <d v="2006-06-30T00:00:00"/>
    <x v="1"/>
    <n v="15000000"/>
    <n v="-6947.5640069999999"/>
    <n v="1.06"/>
    <n v="107.374695"/>
    <n v="102.162752"/>
    <n v="-4.9950275374784932"/>
    <n v="34703.273533359425"/>
    <n v="1932.8139960000001"/>
    <x v="0"/>
    <n v="36636.087529359422"/>
    <n v="-7066.7292530000004"/>
    <n v="28601.510491000001"/>
    <n v="35668.239743999999"/>
    <n v="-967.84778535942314"/>
    <n v="-6232.8552011460006"/>
    <n v="25097.8254558525"/>
    <n v="31330.680656998502"/>
    <x v="0"/>
    <n v="-40000.599770302499"/>
    <n v="0"/>
    <n v="25097.8254558525"/>
    <n v="25097.8254558525"/>
    <n v="31330.680656998502"/>
    <n v="31330.680656998502"/>
    <n v="31330.680656998502"/>
    <x v="1"/>
    <x v="3"/>
    <x v="1"/>
    <x v="5"/>
  </r>
  <r>
    <n v="1734"/>
    <n v="941"/>
    <x v="0"/>
    <x v="0"/>
    <s v="Ericsson"/>
    <x v="5"/>
    <x v="4"/>
    <x v="11"/>
    <s v="Morgan Stanley CP"/>
    <x v="2"/>
    <d v="2001-04-02T00:00:00"/>
    <d v="2006-04-02T00:00:00"/>
    <x v="0"/>
    <n v="10000000"/>
    <n v="-4327.273158"/>
    <n v="1.05"/>
    <n v="104.409464"/>
    <n v="99.347156999999996"/>
    <n v="-5.0162064433789961"/>
    <n v="21706.495497420576"/>
    <n v="1245.6066839999999"/>
    <x v="0"/>
    <n v="22952.102181420574"/>
    <n v="2801.2974079999999"/>
    <n v="24687.356930000002"/>
    <n v="21886.059522000003"/>
    <n v="-1066.042659420571"/>
    <n v="2801.2974079999999"/>
    <n v="24687.356930000002"/>
    <n v="21886.059522000003"/>
    <x v="0"/>
    <n v="-24914.275207185001"/>
    <n v="0"/>
    <n v="24687.356930000002"/>
    <n v="24687.356930000002"/>
    <n v="21886.059522000003"/>
    <n v="21886.059522000003"/>
    <n v="21886.059522000003"/>
    <x v="1"/>
    <x v="3"/>
    <x v="1"/>
    <x v="5"/>
  </r>
  <r>
    <n v="1738"/>
    <n v="944"/>
    <x v="0"/>
    <x v="0"/>
    <s v="Ericsson"/>
    <x v="5"/>
    <x v="4"/>
    <x v="11"/>
    <s v="JP Morgan"/>
    <x v="2"/>
    <d v="2001-04-02T00:00:00"/>
    <d v="2004-04-02T00:00:00"/>
    <x v="0"/>
    <n v="-10000000"/>
    <n v="2695.5909379999998"/>
    <n v="0.81499999999999995"/>
    <n v="82.603544999999997"/>
    <n v="78.503020000000006"/>
    <n v="-4.1049062416546169"/>
    <n v="-11065.148066343823"/>
    <n v="-923.90770199999997"/>
    <x v="0"/>
    <n v="-11989.055768343824"/>
    <n v="2807.4078810000001"/>
    <n v="-8702.6482969999997"/>
    <n v="-11510.056177999999"/>
    <n v="478.99959034382482"/>
    <n v="2807.4078810000001"/>
    <n v="-8702.6482969999997"/>
    <n v="-11510.056177999999"/>
    <x v="0"/>
    <n v="15519.864825535"/>
    <n v="0"/>
    <n v="-8702.6482969999997"/>
    <n v="-8702.6482969999997"/>
    <n v="-8702.6482969999997"/>
    <n v="-11510.056177999999"/>
    <n v="-11510.056177999999"/>
    <x v="4"/>
    <x v="3"/>
    <x v="1"/>
    <x v="5"/>
  </r>
  <r>
    <n v="1740"/>
    <n v="946"/>
    <x v="0"/>
    <x v="0"/>
    <s v="Ericsson"/>
    <x v="5"/>
    <x v="4"/>
    <x v="11"/>
    <s v="Goldman Sachs"/>
    <x v="2"/>
    <d v="2001-04-02T00:00:00"/>
    <d v="2006-04-02T00:00:00"/>
    <x v="0"/>
    <n v="-5000000"/>
    <n v="2159.4863880000003"/>
    <n v="1.01"/>
    <n v="104.306639"/>
    <n v="99.253501"/>
    <n v="-5.0171188048761373"/>
    <n v="-10834.399766108847"/>
    <n v="-617.85507600000005"/>
    <x v="0"/>
    <n v="-11452.254842108847"/>
    <n v="6893.3850400000001"/>
    <n v="-4007.5978570000002"/>
    <n v="-10900.982897"/>
    <n v="551.27194510884692"/>
    <n v="6893.3850400000001"/>
    <n v="-4007.5978570000002"/>
    <n v="-10900.982897"/>
    <x v="0"/>
    <n v="12433.242878910001"/>
    <n v="0"/>
    <n v="-4007.5978570000002"/>
    <n v="-4007.5978570000002"/>
    <n v="-4007.5978570000002"/>
    <n v="-10900.982897"/>
    <n v="-10900.982897"/>
    <x v="1"/>
    <x v="3"/>
    <x v="1"/>
    <x v="5"/>
  </r>
  <r>
    <n v="1743"/>
    <n v="950"/>
    <x v="0"/>
    <x v="0"/>
    <s v="Ericsson"/>
    <x v="5"/>
    <x v="4"/>
    <x v="11"/>
    <s v="Goldman Sachs"/>
    <x v="2"/>
    <d v="2001-04-03T00:00:00"/>
    <d v="2006-04-03T00:00:00"/>
    <x v="0"/>
    <n v="10000000"/>
    <n v="-4322.9981589999998"/>
    <n v="1.02"/>
    <n v="104.33497199999999"/>
    <n v="99.280563000000001"/>
    <n v="-5.016898839671093"/>
    <n v="21688.044447787368"/>
    <n v="1238.348082"/>
    <x v="0"/>
    <n v="22926.392529787368"/>
    <n v="-9938.0189480000008"/>
    <n v="11895.428567000001"/>
    <n v="21833.447515"/>
    <n v="-1092.9450147873686"/>
    <n v="-9938.0189480000008"/>
    <n v="11895.428567000001"/>
    <n v="21833.447515"/>
    <x v="0"/>
    <n v="-24889.661900442497"/>
    <n v="0"/>
    <n v="11895.428567000001"/>
    <n v="11895.428567000001"/>
    <n v="11895.428567000001"/>
    <n v="21833.447515"/>
    <n v="21833.447515"/>
    <x v="1"/>
    <x v="3"/>
    <x v="1"/>
    <x v="5"/>
  </r>
  <r>
    <n v="256"/>
    <n v="370"/>
    <x v="0"/>
    <x v="0"/>
    <s v="Farmland"/>
    <x v="12"/>
    <x v="6"/>
    <x v="3"/>
    <s v="Cargill"/>
    <x v="0"/>
    <d v="2000-11-03T00:00:00"/>
    <d v="2001-10-29T00:00:00"/>
    <x v="0"/>
    <n v="600000"/>
    <n v="-36.017122000000001"/>
    <n v="3.37"/>
    <n v="508.32507099999998"/>
    <n v="502.07915200000002"/>
    <n v="-1.069676819289711"/>
    <n v="38.52668050092948"/>
    <n v="248.654415"/>
    <x v="0"/>
    <n v="287.18109550092947"/>
    <n v="3056.8144200000002"/>
    <n v="3331.5532619999999"/>
    <n v="274.73884199999975"/>
    <n v="-12.442253500929723"/>
    <n v="3056.8144200000002"/>
    <n v="3331.5532619999999"/>
    <n v="274.73884199999975"/>
    <x v="0"/>
    <n v="-426.58679296799994"/>
    <n v="0"/>
    <n v="3331.5532619999999"/>
    <n v="3889.5490659999982"/>
    <n v="274.73884199999975"/>
    <n v="274.73884199999975"/>
    <n v="274.73884199999975"/>
    <x v="2"/>
    <x v="0"/>
    <x v="6"/>
    <x v="12"/>
  </r>
  <r>
    <n v="1309"/>
    <n v="629"/>
    <x v="0"/>
    <x v="0"/>
    <s v="Fiat Spa"/>
    <x v="5"/>
    <x v="6"/>
    <x v="12"/>
    <s v="Portfolio ISIS"/>
    <x v="6"/>
    <d v="2001-01-05T00:00:00"/>
    <d v="2006-01-05T00:00:00"/>
    <x v="0"/>
    <n v="-10000000"/>
    <n v="4051.3334839999998"/>
    <n v="0.68"/>
    <n v="92.145073999999994"/>
    <n v="87.159018000000003"/>
    <n v="-5.0802152051399387"/>
    <n v="-20581.645966509361"/>
    <n v="-1058.281125"/>
    <x v="0"/>
    <n v="-21639.927091509362"/>
    <n v="83368.737949999995"/>
    <n v="62731.617997000001"/>
    <n v="-20637.119952999994"/>
    <n v="1002.8071385093681"/>
    <n v="83368.737949999995"/>
    <n v="62731.617997000001"/>
    <n v="-20637.119952999994"/>
    <x v="0"/>
    <n v="23325.552534129998"/>
    <n v="0"/>
    <n v="62731.617997000001"/>
    <n v="18581.480705000002"/>
    <n v="-20637.119952999994"/>
    <n v="-20637.119952999994"/>
    <n v="-20637.119952999994"/>
    <x v="1"/>
    <x v="3"/>
    <x v="1"/>
    <x v="5"/>
  </r>
  <r>
    <n v="1503"/>
    <n v="624"/>
    <x v="0"/>
    <x v="1"/>
    <s v="Fiat Spa"/>
    <x v="5"/>
    <x v="6"/>
    <x v="12"/>
    <s v="Portfolio ISIS"/>
    <x v="1"/>
    <d v="2001-01-05T00:00:00"/>
    <d v="2006-01-05T00:00:00"/>
    <x v="0"/>
    <n v="10000000"/>
    <n v="-4051.3334839999998"/>
    <n v="0.68"/>
    <n v="92.145073999999994"/>
    <n v="87.159018000000003"/>
    <n v="-5.0802152051399387"/>
    <n v="20581.645966509361"/>
    <n v="1058.281125"/>
    <x v="0"/>
    <n v="21639.927091509362"/>
    <n v="-83368.737949999995"/>
    <n v="-62731.617997000001"/>
    <n v="20637.119952999994"/>
    <n v="-1002.8071385093681"/>
    <n v="-83368.737949999995"/>
    <n v="-62731.617997000001"/>
    <n v="20637.119952999994"/>
    <x v="0"/>
    <n v="-23325.552534129998"/>
    <n v="0"/>
    <n v="-62731.617997000001"/>
    <n v="-18581.480705000002"/>
    <n v="20637.119952999994"/>
    <n v="20637.119952999994"/>
    <n v="20637.119952999994"/>
    <x v="1"/>
    <x v="3"/>
    <x v="1"/>
    <x v="5"/>
  </r>
  <r>
    <n v="1601"/>
    <n v="655"/>
    <x v="0"/>
    <x v="0"/>
    <s v="Fiat Spa"/>
    <x v="5"/>
    <x v="6"/>
    <x v="12"/>
    <s v="JP Morgan"/>
    <x v="6"/>
    <d v="2001-01-10T00:00:00"/>
    <d v="2006-01-10T00:00:00"/>
    <x v="0"/>
    <n v="10000000"/>
    <n v="-4098.4858729999996"/>
    <n v="0.95"/>
    <n v="92.285565000000005"/>
    <n v="87.292657000000005"/>
    <n v="-5.0754655418944967"/>
    <n v="20801.723822352884"/>
    <n v="1124.341944"/>
    <x v="0"/>
    <n v="21926.065766352884"/>
    <n v="33157.161921999999"/>
    <n v="54233.370010999999"/>
    <n v="21076.208089"/>
    <n v="-849.85767735288391"/>
    <n v="33157.161921999999"/>
    <n v="54233.370010999999"/>
    <n v="21076.208089"/>
    <x v="0"/>
    <n v="-23597.0324137975"/>
    <n v="0"/>
    <n v="54233.370010999999"/>
    <n v="54233.370010999999"/>
    <n v="21076.208089"/>
    <n v="21076.208089"/>
    <n v="21076.208089"/>
    <x v="1"/>
    <x v="3"/>
    <x v="1"/>
    <x v="5"/>
  </r>
  <r>
    <n v="1704"/>
    <n v="910"/>
    <x v="0"/>
    <x v="0"/>
    <s v="Fiat Spa"/>
    <x v="5"/>
    <x v="6"/>
    <x v="12"/>
    <s v="LBIE"/>
    <x v="6"/>
    <d v="2001-03-19T00:00:00"/>
    <d v="2006-03-19T00:00:00"/>
    <x v="1"/>
    <n v="-10000000"/>
    <n v="4356.6657480000003"/>
    <n v="1.05"/>
    <n v="94.453312999999994"/>
    <n v="89.344468000000006"/>
    <n v="-5.0723023714135609"/>
    <n v="-22098.326005036637"/>
    <n v="-1172.1550770000001"/>
    <x v="0"/>
    <n v="-23270.481082036637"/>
    <n v="-50303.096181000001"/>
    <n v="-72970.920729000005"/>
    <n v="-22667.824548000004"/>
    <n v="602.65653403663237"/>
    <n v="-44367.330831642001"/>
    <n v="-64031.982939697504"/>
    <n v="-19664.652108055503"/>
    <x v="0"/>
    <n v="25083.503044110003"/>
    <n v="0"/>
    <n v="-64031.982939697504"/>
    <n v="-64031.982939697504"/>
    <n v="-19664.652108055503"/>
    <n v="-19664.652108055503"/>
    <n v="-19664.652108055503"/>
    <x v="1"/>
    <x v="3"/>
    <x v="1"/>
    <x v="5"/>
  </r>
  <r>
    <n v="1310"/>
    <n v="470"/>
    <x v="0"/>
    <x v="0"/>
    <s v="First Union Corp."/>
    <x v="5"/>
    <x v="2"/>
    <x v="3"/>
    <s v="Portfolio ISIS"/>
    <x v="4"/>
    <d v="2001-01-05T00:00:00"/>
    <d v="2006-01-05T00:00:00"/>
    <x v="0"/>
    <n v="-10000000"/>
    <n v="4104.0929189999997"/>
    <n v="0.86"/>
    <n v="63.434876000000003"/>
    <n v="58.397446000000002"/>
    <n v="-5.1309744999201232"/>
    <n v="-21057.996112691741"/>
    <n v="-759.94202999999993"/>
    <x v="0"/>
    <n v="-21817.938142691739"/>
    <n v="-114824.95101400001"/>
    <n v="-136367.80686899999"/>
    <n v="-21542.855854999987"/>
    <n v="275.08228769175184"/>
    <n v="-114824.95101400001"/>
    <n v="-136367.80686899999"/>
    <n v="-21542.855854999987"/>
    <x v="0"/>
    <n v="23629.314981142499"/>
    <n v="0"/>
    <n v="-136367.80686899999"/>
    <n v="-124881.99733899999"/>
    <n v="-21542.855854999987"/>
    <n v="-21542.855854999987"/>
    <n v="-21542.855854999987"/>
    <x v="1"/>
    <x v="3"/>
    <x v="1"/>
    <x v="5"/>
  </r>
  <r>
    <n v="1547"/>
    <n v="594"/>
    <x v="0"/>
    <x v="1"/>
    <s v="First Union Corp."/>
    <x v="5"/>
    <x v="2"/>
    <x v="3"/>
    <s v="Portfolio ISIS"/>
    <x v="1"/>
    <d v="2001-01-05T00:00:00"/>
    <d v="2006-01-05T00:00:00"/>
    <x v="0"/>
    <n v="10000000"/>
    <n v="-4104.0929189999997"/>
    <n v="0.86"/>
    <n v="63.434876000000003"/>
    <n v="58.397446000000002"/>
    <n v="-5.1309744999201232"/>
    <n v="21057.996112691741"/>
    <n v="759.94202999999993"/>
    <x v="0"/>
    <n v="21817.938142691739"/>
    <n v="114824.95101400001"/>
    <n v="136367.80686899999"/>
    <n v="21542.855854999987"/>
    <n v="-275.08228769175184"/>
    <n v="114824.95101400001"/>
    <n v="136367.80686899999"/>
    <n v="21542.855854999987"/>
    <x v="0"/>
    <n v="-23629.314981142499"/>
    <n v="0"/>
    <n v="136367.80686899999"/>
    <n v="124881.99733899999"/>
    <n v="21542.855854999987"/>
    <n v="21542.855854999987"/>
    <n v="21542.855854999987"/>
    <x v="1"/>
    <x v="3"/>
    <x v="1"/>
    <x v="5"/>
  </r>
  <r>
    <n v="1628"/>
    <n v="832"/>
    <x v="0"/>
    <x v="0"/>
    <s v="Firstgroup Plc"/>
    <x v="12"/>
    <x v="8"/>
    <x v="6"/>
    <s v="BP Oil Intl Ltd"/>
    <x v="2"/>
    <d v="2001-01-24T00:00:00"/>
    <d v="2003-01-24T00:00:00"/>
    <x v="0"/>
    <n v="10000000"/>
    <n v="-2369.9840749999998"/>
    <n v="1.6"/>
    <n v="154.06843599999999"/>
    <n v="153.21776399999999"/>
    <n v="-0.50668444478358388"/>
    <n v="1200.8340651873104"/>
    <n v="1816.5879030000001"/>
    <x v="0"/>
    <n v="3017.4219681873105"/>
    <n v="-282727.25245899998"/>
    <n v="-280819.99656599999"/>
    <n v="1907.2558929999941"/>
    <n v="-1110.1660751873164"/>
    <n v="-282727.25245899998"/>
    <n v="-280819.99656599999"/>
    <n v="1907.2558929999941"/>
    <x v="0"/>
    <n v="-28070.091384299994"/>
    <n v="324444.44444400002"/>
    <n v="43624.447878000035"/>
    <n v="43624.447878000035"/>
    <n v="1907.2558929999941"/>
    <n v="1907.2558929999941"/>
    <n v="1907.2558929999941"/>
    <x v="5"/>
    <x v="0"/>
    <x v="6"/>
    <x v="12"/>
  </r>
  <r>
    <n v="1311"/>
    <n v="471"/>
    <x v="0"/>
    <x v="0"/>
    <s v="Fmc Corp."/>
    <x v="0"/>
    <x v="8"/>
    <x v="3"/>
    <s v="Portfolio ISIS"/>
    <x v="5"/>
    <d v="2001-01-05T00:00:00"/>
    <d v="2006-01-05T00:00:00"/>
    <x v="0"/>
    <n v="-10000000"/>
    <n v="4188.6299519999993"/>
    <n v="1.65"/>
    <n v="123.740891"/>
    <n v="122.982196"/>
    <n v="-0.69213067162107555"/>
    <n v="-2899.0792618499131"/>
    <n v="-1373.246232"/>
    <x v="0"/>
    <n v="-4272.3254938499131"/>
    <n v="-208559.265331"/>
    <n v="-212368.76841799999"/>
    <n v="-3809.50308699999"/>
    <n v="462.82240684992303"/>
    <n v="-208559.265331"/>
    <n v="-212368.76841799999"/>
    <n v="-3809.50308699999"/>
    <x v="0"/>
    <n v="52366.251659903995"/>
    <n v="0"/>
    <n v="-212368.76841799999"/>
    <n v="-135497.958919"/>
    <n v="-3809.50308699999"/>
    <n v="-3809.50308699999"/>
    <n v="-3809.50308699999"/>
    <x v="1"/>
    <x v="0"/>
    <x v="0"/>
    <x v="0"/>
  </r>
  <r>
    <n v="1504"/>
    <n v="554"/>
    <x v="0"/>
    <x v="1"/>
    <s v="Fmc Corp."/>
    <x v="0"/>
    <x v="8"/>
    <x v="3"/>
    <s v="Portfolio ISIS"/>
    <x v="1"/>
    <d v="2001-01-05T00:00:00"/>
    <d v="2006-01-05T00:00:00"/>
    <x v="0"/>
    <n v="10000000"/>
    <n v="-4188.6299519999993"/>
    <n v="1.65"/>
    <n v="123.740891"/>
    <n v="122.982196"/>
    <n v="-0.69213067162107555"/>
    <n v="2899.0792618499131"/>
    <n v="1373.246232"/>
    <x v="0"/>
    <n v="4272.3254938499131"/>
    <n v="208559.265331"/>
    <n v="212368.76841799999"/>
    <n v="3809.50308699999"/>
    <n v="-462.82240684992303"/>
    <n v="208559.265331"/>
    <n v="212368.76841799999"/>
    <n v="3809.50308699999"/>
    <x v="0"/>
    <n v="-52366.251659903995"/>
    <n v="0"/>
    <n v="212368.76841799999"/>
    <n v="135497.958919"/>
    <n v="3809.50308699999"/>
    <n v="3809.50308699999"/>
    <n v="3809.50308699999"/>
    <x v="1"/>
    <x v="0"/>
    <x v="0"/>
    <x v="0"/>
  </r>
  <r>
    <n v="1312"/>
    <n v="472"/>
    <x v="0"/>
    <x v="0"/>
    <s v="Four Seasons"/>
    <x v="0"/>
    <x v="6"/>
    <x v="0"/>
    <s v="Portfolio ISIS"/>
    <x v="3"/>
    <d v="2001-01-05T00:00:00"/>
    <d v="2006-01-05T00:00:00"/>
    <x v="0"/>
    <n v="-10000000"/>
    <n v="4094.9535179999998"/>
    <n v="1.1200000000000001"/>
    <n v="109.19256900000001"/>
    <n v="108.475934"/>
    <n v="-0.68859563932485612"/>
    <n v="-2819.7671357327786"/>
    <n v="-1258.5229919999999"/>
    <x v="0"/>
    <n v="-4078.2901277327783"/>
    <n v="-38941.515867000002"/>
    <n v="-42235.909275999998"/>
    <n v="-3294.3934089999966"/>
    <n v="783.89671873278166"/>
    <n v="-38941.515867000002"/>
    <n v="-42235.909275999998"/>
    <n v="-3294.3934089999966"/>
    <x v="0"/>
    <n v="51195.108882036002"/>
    <n v="0"/>
    <n v="-42235.909275999998"/>
    <n v="-73048.339267000003"/>
    <n v="-3294.3934089999966"/>
    <n v="-3294.3934089999966"/>
    <n v="-3294.3934089999966"/>
    <x v="1"/>
    <x v="0"/>
    <x v="0"/>
    <x v="0"/>
  </r>
  <r>
    <n v="1558"/>
    <n v="604"/>
    <x v="0"/>
    <x v="1"/>
    <s v="Four Seasons"/>
    <x v="0"/>
    <x v="6"/>
    <x v="0"/>
    <s v="Portfolio ISIS"/>
    <x v="1"/>
    <d v="2001-01-05T00:00:00"/>
    <d v="2006-01-05T00:00:00"/>
    <x v="0"/>
    <n v="10000000"/>
    <n v="-4094.9535179999998"/>
    <n v="1.1200000000000001"/>
    <n v="109.19256900000001"/>
    <n v="108.475934"/>
    <n v="-0.68859563932485612"/>
    <n v="2819.7671357327786"/>
    <n v="1258.5229919999999"/>
    <x v="0"/>
    <n v="4078.2901277327783"/>
    <n v="38941.515867000002"/>
    <n v="42235.909275999998"/>
    <n v="3294.3934089999966"/>
    <n v="-783.89671873278166"/>
    <n v="38941.515867000002"/>
    <n v="42235.909275999998"/>
    <n v="3294.3934089999966"/>
    <x v="0"/>
    <n v="-51195.108882036002"/>
    <n v="0"/>
    <n v="42235.909275999998"/>
    <n v="73048.339267000003"/>
    <n v="3294.3934089999966"/>
    <n v="3294.3934089999966"/>
    <n v="3294.3934089999966"/>
    <x v="1"/>
    <x v="0"/>
    <x v="0"/>
    <x v="0"/>
  </r>
  <r>
    <n v="1313"/>
    <n v="473"/>
    <x v="0"/>
    <x v="0"/>
    <s v="France Telecom"/>
    <x v="5"/>
    <x v="4"/>
    <x v="4"/>
    <s v="Portfolio ISIS"/>
    <x v="2"/>
    <d v="2001-01-05T00:00:00"/>
    <d v="2006-01-05T00:00:00"/>
    <x v="0"/>
    <n v="-10000000"/>
    <n v="4048.1128369999997"/>
    <n v="0.9"/>
    <n v="149.92967200000001"/>
    <n v="146.85324399999999"/>
    <n v="-3.0044584534551864"/>
    <n v="-12162.386833665107"/>
    <n v="-1410.845217"/>
    <x v="0"/>
    <n v="-13573.232050665107"/>
    <n v="222158.45579000001"/>
    <n v="209835.06924499999"/>
    <n v="-12323.386545000016"/>
    <n v="1249.845505665091"/>
    <n v="222158.45579000001"/>
    <n v="209835.06924499999"/>
    <n v="-12323.386545000016"/>
    <x v="0"/>
    <n v="23307.009659027499"/>
    <n v="0"/>
    <n v="209835.06924499999"/>
    <n v="88387.728289999985"/>
    <n v="-12323.386545000016"/>
    <n v="-12323.386545000016"/>
    <n v="-12323.386545000016"/>
    <x v="1"/>
    <x v="3"/>
    <x v="1"/>
    <x v="5"/>
  </r>
  <r>
    <n v="1505"/>
    <n v="555"/>
    <x v="0"/>
    <x v="1"/>
    <s v="France Telecom"/>
    <x v="5"/>
    <x v="4"/>
    <x v="4"/>
    <s v="Portfolio ISIS"/>
    <x v="1"/>
    <d v="2001-01-05T00:00:00"/>
    <d v="2006-01-05T00:00:00"/>
    <x v="0"/>
    <n v="10000000"/>
    <n v="-4048.1128369999997"/>
    <n v="0.9"/>
    <n v="149.92967200000001"/>
    <n v="146.85324399999999"/>
    <n v="-3.0044584534551864"/>
    <n v="12162.386833665107"/>
    <n v="1410.845217"/>
    <x v="0"/>
    <n v="13573.232050665107"/>
    <n v="-222158.45579000001"/>
    <n v="-209835.06924499999"/>
    <n v="12323.386545000016"/>
    <n v="-1249.845505665091"/>
    <n v="-222158.45579000001"/>
    <n v="-209835.06924499999"/>
    <n v="12323.386545000016"/>
    <x v="0"/>
    <n v="-23307.009659027499"/>
    <n v="0"/>
    <n v="-209835.06924499999"/>
    <n v="-88387.728289999985"/>
    <n v="12323.386545000016"/>
    <n v="12323.386545000016"/>
    <n v="12323.386545000016"/>
    <x v="1"/>
    <x v="3"/>
    <x v="1"/>
    <x v="5"/>
  </r>
  <r>
    <n v="1596"/>
    <n v="650"/>
    <x v="0"/>
    <x v="0"/>
    <s v="France Telecom"/>
    <x v="5"/>
    <x v="4"/>
    <x v="4"/>
    <s v="JP Morgan"/>
    <x v="2"/>
    <d v="2001-01-05T00:00:00"/>
    <d v="2006-01-05T00:00:00"/>
    <x v="0"/>
    <n v="10000000"/>
    <n v="-4096.9181079999998"/>
    <n v="1.29"/>
    <n v="149.92967200000001"/>
    <n v="146.85324399999999"/>
    <n v="-3.002425621130647"/>
    <n v="12300.691895133295"/>
    <n v="1513.4226390000001"/>
    <x v="0"/>
    <n v="13814.114534133296"/>
    <n v="-53749.335275999998"/>
    <n v="-40995.481776000001"/>
    <n v="12753.853499999997"/>
    <n v="-1060.2610341332984"/>
    <n v="-53749.335275999998"/>
    <n v="-40995.481776000001"/>
    <n v="12753.853499999997"/>
    <x v="0"/>
    <n v="-23588.006006809999"/>
    <n v="0"/>
    <n v="-40995.481776000001"/>
    <n v="-40995.481776000001"/>
    <n v="12753.853499999997"/>
    <n v="12753.853499999997"/>
    <n v="12753.853499999997"/>
    <x v="1"/>
    <x v="3"/>
    <x v="1"/>
    <x v="5"/>
  </r>
  <r>
    <n v="1625"/>
    <n v="825"/>
    <x v="0"/>
    <x v="0"/>
    <s v="France Telecom"/>
    <x v="5"/>
    <x v="4"/>
    <x v="4"/>
    <s v="Paribas London"/>
    <x v="2"/>
    <d v="2001-01-22T00:00:00"/>
    <d v="2002-01-22T00:00:00"/>
    <x v="1"/>
    <n v="20000000"/>
    <n v="-1526.7495329999999"/>
    <n v="0.6"/>
    <n v="73.924166"/>
    <n v="71.821799999999996"/>
    <n v="-1.6376202925116878"/>
    <n v="2500.2360168235427"/>
    <n v="1727.9661690000003"/>
    <x v="0"/>
    <n v="4228.202185823543"/>
    <n v="1564.0021389999999"/>
    <n v="5293.7248509999999"/>
    <n v="3729.7227119999998"/>
    <n v="-498.47947382354323"/>
    <n v="1379.4498865979999"/>
    <n v="4645.2435567524999"/>
    <n v="3265.7936701545"/>
    <x v="0"/>
    <n v="-8790.2604362474995"/>
    <n v="0"/>
    <n v="4645.2435567524999"/>
    <n v="4645.2435567524999"/>
    <n v="3265.7936701545"/>
    <n v="3265.7936701545"/>
    <n v="3265.7936701545"/>
    <x v="2"/>
    <x v="3"/>
    <x v="1"/>
    <x v="5"/>
  </r>
  <r>
    <n v="1314"/>
    <n v="474"/>
    <x v="0"/>
    <x v="0"/>
    <s v="Gap Inc."/>
    <x v="5"/>
    <x v="6"/>
    <x v="3"/>
    <s v="Portfolio ISIS"/>
    <x v="4"/>
    <d v="2001-01-05T00:00:00"/>
    <d v="2006-01-05T00:00:00"/>
    <x v="0"/>
    <n v="-10000000"/>
    <n v="4193.3617020000002"/>
    <n v="1.6"/>
    <n v="97.109323000000003"/>
    <n v="97.010056000000006"/>
    <n v="-6.6502562886848249E-2"/>
    <n v="-278.86930029455601"/>
    <n v="-1312.7133180000001"/>
    <x v="0"/>
    <n v="-1591.5826182945561"/>
    <n v="-298229.148247"/>
    <n v="-299400.61437299999"/>
    <n v="-1171.4661259999848"/>
    <n v="420.11649229457134"/>
    <n v="-298229.148247"/>
    <n v="-299400.61437299999"/>
    <n v="-1171.4661259999848"/>
    <x v="0"/>
    <n v="24143.279999265"/>
    <n v="0"/>
    <n v="-299400.61437299999"/>
    <n v="-183493.35117699997"/>
    <n v="-1171.4661259999848"/>
    <n v="-1171.4661259999848"/>
    <n v="-1171.4661259999848"/>
    <x v="1"/>
    <x v="3"/>
    <x v="1"/>
    <x v="5"/>
  </r>
  <r>
    <n v="1550"/>
    <n v="596"/>
    <x v="0"/>
    <x v="1"/>
    <s v="Gap Inc."/>
    <x v="5"/>
    <x v="6"/>
    <x v="3"/>
    <s v="Portfolio ISIS"/>
    <x v="1"/>
    <d v="2001-01-05T00:00:00"/>
    <d v="2006-01-05T00:00:00"/>
    <x v="0"/>
    <n v="10000000"/>
    <n v="-4193.3617020000002"/>
    <n v="1.6"/>
    <n v="97.109323000000003"/>
    <n v="97.010056000000006"/>
    <n v="-6.6502562886848249E-2"/>
    <n v="278.86930029455601"/>
    <n v="1312.7133180000001"/>
    <x v="0"/>
    <n v="1591.5826182945561"/>
    <n v="298229.148247"/>
    <n v="299400.61437299999"/>
    <n v="1171.4661259999848"/>
    <n v="-420.11649229457134"/>
    <n v="298229.148247"/>
    <n v="299400.61437299999"/>
    <n v="1171.4661259999848"/>
    <x v="0"/>
    <n v="-24143.279999265"/>
    <n v="0"/>
    <n v="299400.61437299999"/>
    <n v="183493.35117699997"/>
    <n v="1171.4661259999848"/>
    <n v="1171.4661259999848"/>
    <n v="1171.4661259999848"/>
    <x v="1"/>
    <x v="3"/>
    <x v="1"/>
    <x v="5"/>
  </r>
  <r>
    <n v="1687"/>
    <n v="895"/>
    <x v="0"/>
    <x v="0"/>
    <s v="Gap Inc."/>
    <x v="5"/>
    <x v="6"/>
    <x v="3"/>
    <s v="Morgan Stanley CP"/>
    <x v="4"/>
    <d v="2001-03-15T00:00:00"/>
    <d v="2006-03-15T00:00:00"/>
    <x v="0"/>
    <n v="5000000"/>
    <n v="-2139.681603"/>
    <n v="1.2"/>
    <n v="98.928151"/>
    <n v="98.830944000000002"/>
    <n v="-7.9354042766238517E-2"/>
    <n v="169.79238543059577"/>
    <n v="611.00990999999999"/>
    <x v="0"/>
    <n v="780.80229543059579"/>
    <n v="47990.339042"/>
    <n v="48423.026817999998"/>
    <n v="432.68777599999885"/>
    <n v="-348.11451943059694"/>
    <n v="47990.339042"/>
    <n v="48423.026817999998"/>
    <n v="432.68777599999885"/>
    <x v="0"/>
    <n v="-12319.2168292725"/>
    <n v="0"/>
    <n v="48423.026817999998"/>
    <n v="48423.026817999998"/>
    <n v="432.68777599999885"/>
    <n v="432.68777599999885"/>
    <n v="432.68777599999885"/>
    <x v="1"/>
    <x v="3"/>
    <x v="1"/>
    <x v="5"/>
  </r>
  <r>
    <n v="1747"/>
    <n v="953"/>
    <x v="0"/>
    <x v="0"/>
    <s v="Gap Inc."/>
    <x v="5"/>
    <x v="6"/>
    <x v="3"/>
    <s v="Deutsche Bank AG NY"/>
    <x v="4"/>
    <d v="2001-04-03T00:00:00"/>
    <d v="2006-04-03T00:00:00"/>
    <x v="0"/>
    <n v="-5000000"/>
    <n v="2143.3643750000001"/>
    <n v="1"/>
    <n v="99.437693999999993"/>
    <n v="99.342145000000002"/>
    <n v="-8.6333582643582554E-2"/>
    <n v="-185.04432540437318"/>
    <n v="-586.58417700000007"/>
    <x v="0"/>
    <n v="-771.62850240437319"/>
    <n v="-1206.553091"/>
    <n v="-1552.2992569999999"/>
    <n v="-345.7461659999999"/>
    <n v="425.88233640437329"/>
    <n v="-1206.553091"/>
    <n v="-1552.2992569999999"/>
    <n v="-345.7461659999999"/>
    <x v="0"/>
    <n v="12340.420389062499"/>
    <n v="0"/>
    <n v="-1552.2992569999999"/>
    <n v="-1552.2992569999999"/>
    <n v="-1552.2992569999999"/>
    <n v="-345.7461659999999"/>
    <n v="-345.7461659999999"/>
    <x v="1"/>
    <x v="3"/>
    <x v="1"/>
    <x v="5"/>
  </r>
  <r>
    <n v="1315"/>
    <n v="475"/>
    <x v="0"/>
    <x v="0"/>
    <s v="General Motors"/>
    <x v="5"/>
    <x v="6"/>
    <x v="3"/>
    <s v="Portfolio ISIS"/>
    <x v="3"/>
    <d v="2001-01-05T00:00:00"/>
    <d v="2006-01-05T00:00:00"/>
    <x v="0"/>
    <n v="-10000000"/>
    <n v="4049.6843170000002"/>
    <n v="0.65"/>
    <n v="86.340196000000006"/>
    <n v="85.751718999999994"/>
    <n v="-0.55911795616468996"/>
    <n v="-2264.2512184332386"/>
    <n v="-840.85127999999986"/>
    <x v="0"/>
    <n v="-3105.1024984332385"/>
    <n v="72411.777067999996"/>
    <n v="69907.638850999996"/>
    <n v="-2504.1382169999997"/>
    <n v="600.96428143323874"/>
    <n v="72411.777067999996"/>
    <n v="69907.638850999996"/>
    <n v="-2504.1382169999997"/>
    <x v="0"/>
    <n v="23316.057455127502"/>
    <n v="0"/>
    <n v="69907.638850999996"/>
    <n v="64088.565526999999"/>
    <n v="-2504.1382169999997"/>
    <n v="-2504.1382169999997"/>
    <n v="-2504.1382169999997"/>
    <x v="1"/>
    <x v="3"/>
    <x v="1"/>
    <x v="5"/>
  </r>
  <r>
    <n v="1506"/>
    <n v="556"/>
    <x v="0"/>
    <x v="1"/>
    <s v="General Motors"/>
    <x v="5"/>
    <x v="6"/>
    <x v="3"/>
    <s v="Portfolio ISIS"/>
    <x v="1"/>
    <d v="2001-01-05T00:00:00"/>
    <d v="2006-01-05T00:00:00"/>
    <x v="0"/>
    <n v="10000000"/>
    <n v="-4049.6843170000002"/>
    <n v="0.65"/>
    <n v="86.340196000000006"/>
    <n v="85.751718999999994"/>
    <n v="-0.55911795616468996"/>
    <n v="2264.2512184332386"/>
    <n v="840.85127999999986"/>
    <x v="0"/>
    <n v="3105.1024984332385"/>
    <n v="-72411.777067999996"/>
    <n v="-69907.638850999996"/>
    <n v="2504.1382169999997"/>
    <n v="-600.96428143323874"/>
    <n v="-72411.777067999996"/>
    <n v="-69907.638850999996"/>
    <n v="2504.1382169999997"/>
    <x v="0"/>
    <n v="-23316.057455127502"/>
    <n v="0"/>
    <n v="-69907.638850999996"/>
    <n v="-64088.565526999999"/>
    <n v="2504.1382169999997"/>
    <n v="2504.1382169999997"/>
    <n v="2504.1382169999997"/>
    <x v="1"/>
    <x v="3"/>
    <x v="1"/>
    <x v="5"/>
  </r>
  <r>
    <n v="1316"/>
    <n v="476"/>
    <x v="0"/>
    <x v="0"/>
    <s v="Georgia-pacific"/>
    <x v="0"/>
    <x v="0"/>
    <x v="3"/>
    <s v="Portfolio ISIS"/>
    <x v="3"/>
    <d v="2001-01-05T00:00:00"/>
    <d v="2006-01-05T00:00:00"/>
    <x v="0"/>
    <n v="-10000000"/>
    <n v="4126.2758700000004"/>
    <n v="1.9"/>
    <n v="248.15962200000001"/>
    <n v="247.22813199999999"/>
    <n v="-0.74494561502200185"/>
    <n v="-3073.8511157275962"/>
    <n v="-2482.1030069999997"/>
    <x v="0"/>
    <n v="-5555.9541227275959"/>
    <n v="183924.300445"/>
    <n v="180025.93939799999"/>
    <n v="-3898.3610470000131"/>
    <n v="1657.5930757275828"/>
    <n v="183924.300445"/>
    <n v="180025.93939799999"/>
    <n v="-3898.3610470000131"/>
    <x v="0"/>
    <n v="51586.700926740014"/>
    <n v="0"/>
    <n v="180025.93939799999"/>
    <n v="-224250.30264800004"/>
    <n v="-3898.3610470000131"/>
    <n v="-3898.3610470000131"/>
    <n v="-3898.3610470000131"/>
    <x v="1"/>
    <x v="0"/>
    <x v="0"/>
    <x v="0"/>
  </r>
  <r>
    <n v="1507"/>
    <n v="557"/>
    <x v="0"/>
    <x v="1"/>
    <s v="Georgia-pacific"/>
    <x v="0"/>
    <x v="0"/>
    <x v="3"/>
    <s v="Portfolio ISIS"/>
    <x v="1"/>
    <d v="2001-01-05T00:00:00"/>
    <d v="2006-01-05T00:00:00"/>
    <x v="0"/>
    <n v="10000000"/>
    <n v="-4126.2758700000004"/>
    <n v="1.9"/>
    <n v="248.15962200000001"/>
    <n v="247.22813199999999"/>
    <n v="-0.74494561502200185"/>
    <n v="3073.8511157275962"/>
    <n v="2482.1030069999997"/>
    <x v="0"/>
    <n v="5555.9541227275959"/>
    <n v="-183924.300445"/>
    <n v="-180025.93939799999"/>
    <n v="3898.3610470000131"/>
    <n v="-1657.5930757275828"/>
    <n v="-183924.300445"/>
    <n v="-180025.93939799999"/>
    <n v="3898.3610470000131"/>
    <x v="0"/>
    <n v="-51586.700926740014"/>
    <n v="0"/>
    <n v="-180025.93939799999"/>
    <n v="224250.30264800004"/>
    <n v="3898.3610470000131"/>
    <n v="3898.3610470000131"/>
    <n v="3898.3610470000131"/>
    <x v="1"/>
    <x v="0"/>
    <x v="0"/>
    <x v="0"/>
  </r>
  <r>
    <n v="1624"/>
    <n v="824"/>
    <x v="0"/>
    <x v="0"/>
    <s v="Georgia-pacific"/>
    <x v="0"/>
    <x v="0"/>
    <x v="3"/>
    <s v="JP Morgan"/>
    <x v="3"/>
    <d v="2001-01-19T00:00:00"/>
    <d v="2006-01-19T00:00:00"/>
    <x v="0"/>
    <n v="10000000"/>
    <n v="-4265.7109129999999"/>
    <n v="2.8"/>
    <n v="248.84653800000001"/>
    <n v="247.91709499999999"/>
    <n v="-0.74420168521937391"/>
    <n v="3174.549250113274"/>
    <n v="2745.8661090000001"/>
    <x v="0"/>
    <n v="5920.4153591132745"/>
    <n v="181682.82873899999"/>
    <n v="186370.691605"/>
    <n v="4687.8628660000104"/>
    <n v="-1232.5524931132641"/>
    <n v="181682.82873899999"/>
    <n v="186370.691605"/>
    <n v="4687.8628660000104"/>
    <x v="0"/>
    <n v="-53329.917834326006"/>
    <n v="0"/>
    <n v="186370.691605"/>
    <n v="186370.691605"/>
    <n v="4687.8628660000104"/>
    <n v="4687.8628660000104"/>
    <n v="4687.8628660000104"/>
    <x v="1"/>
    <x v="0"/>
    <x v="0"/>
    <x v="0"/>
  </r>
  <r>
    <n v="1317"/>
    <n v="477"/>
    <x v="0"/>
    <x v="0"/>
    <s v="Getronics Nv"/>
    <x v="0"/>
    <x v="7"/>
    <x v="2"/>
    <s v="Portfolio ISIS"/>
    <x v="2"/>
    <d v="2001-01-05T00:00:00"/>
    <d v="2006-01-05T00:00:00"/>
    <x v="0"/>
    <n v="-10000000"/>
    <n v="4397.9967689999994"/>
    <n v="3"/>
    <n v="270.66204800000003"/>
    <n v="269.535661"/>
    <n v="-0.79439954097046073"/>
    <n v="-3493.7666144831687"/>
    <n v="-2676.0876749999998"/>
    <x v="0"/>
    <n v="-6169.854289483168"/>
    <n v="-184718.980977"/>
    <n v="-190046.90819300001"/>
    <n v="-5327.927216000011"/>
    <n v="841.92707348315707"/>
    <n v="-184718.980977"/>
    <n v="-190046.90819300001"/>
    <n v="-5327.927216000011"/>
    <x v="0"/>
    <n v="54983.755606038001"/>
    <n v="0"/>
    <n v="-190046.90819300001"/>
    <n v="-151095.331737"/>
    <n v="-5327.927216000011"/>
    <n v="-5327.927216000011"/>
    <n v="-5327.927216000011"/>
    <x v="1"/>
    <x v="0"/>
    <x v="0"/>
    <x v="0"/>
  </r>
  <r>
    <n v="1559"/>
    <n v="605"/>
    <x v="0"/>
    <x v="1"/>
    <s v="Getronics Nv"/>
    <x v="0"/>
    <x v="7"/>
    <x v="2"/>
    <s v="Portfolio ISIS"/>
    <x v="1"/>
    <d v="2001-01-05T00:00:00"/>
    <d v="2006-01-05T00:00:00"/>
    <x v="0"/>
    <n v="10000000"/>
    <n v="-4397.9967689999994"/>
    <n v="3"/>
    <n v="270.66204800000003"/>
    <n v="269.535661"/>
    <n v="-0.79439954097046073"/>
    <n v="3493.7666144831687"/>
    <n v="2676.0876749999998"/>
    <x v="0"/>
    <n v="6169.854289483168"/>
    <n v="184718.980977"/>
    <n v="190046.90819300001"/>
    <n v="5327.927216000011"/>
    <n v="-841.92707348315707"/>
    <n v="184718.980977"/>
    <n v="190046.90819300001"/>
    <n v="5327.927216000011"/>
    <x v="0"/>
    <n v="-54983.755606038001"/>
    <n v="0"/>
    <n v="190046.90819300001"/>
    <n v="151095.331737"/>
    <n v="5327.927216000011"/>
    <n v="5327.927216000011"/>
    <n v="5327.927216000011"/>
    <x v="1"/>
    <x v="0"/>
    <x v="0"/>
    <x v="0"/>
  </r>
  <r>
    <n v="1662"/>
    <n v="873"/>
    <x v="0"/>
    <x v="0"/>
    <s v="GMAC"/>
    <x v="5"/>
    <x v="2"/>
    <x v="3"/>
    <s v="CSFB Intl"/>
    <x v="3"/>
    <d v="2001-03-02T00:00:00"/>
    <d v="2006-03-02T00:00:00"/>
    <x v="0"/>
    <n v="10000000"/>
    <n v="-4246.4461140000003"/>
    <n v="1.1000000000000001"/>
    <n v="91.034473000000006"/>
    <n v="90.441576999999995"/>
    <n v="-0.56625475065486353"/>
    <n v="2404.5702854523843"/>
    <n v="970.68843300000003"/>
    <x v="0"/>
    <n v="3375.2587184523845"/>
    <n v="89940.610346999994"/>
    <n v="92876.899233999997"/>
    <n v="2936.2888870000024"/>
    <n v="-438.9698314523821"/>
    <n v="89940.610346999994"/>
    <n v="92876.899233999997"/>
    <n v="2936.2888870000024"/>
    <x v="0"/>
    <n v="-24448.913501355004"/>
    <n v="0"/>
    <n v="92876.899233999997"/>
    <n v="92876.899233999997"/>
    <n v="2936.2888870000024"/>
    <n v="2936.2888870000024"/>
    <n v="2936.2888870000024"/>
    <x v="1"/>
    <x v="3"/>
    <x v="1"/>
    <x v="5"/>
  </r>
  <r>
    <n v="1684"/>
    <n v="892"/>
    <x v="0"/>
    <x v="0"/>
    <s v="GMAC"/>
    <x v="5"/>
    <x v="2"/>
    <x v="3"/>
    <s v="Morgan Stanley CP"/>
    <x v="3"/>
    <d v="2001-03-14T00:00:00"/>
    <d v="2006-03-14T00:00:00"/>
    <x v="0"/>
    <n v="20000000"/>
    <n v="-8497.1819959999993"/>
    <n v="0.96"/>
    <n v="91.192876999999996"/>
    <n v="90.599979000000005"/>
    <n v="-0.56636390630201106"/>
    <n v="4812.4971878136794"/>
    <n v="1877.5240920000001"/>
    <x v="0"/>
    <n v="6690.0212798136799"/>
    <n v="51525.733012999997"/>
    <n v="57170.767253999999"/>
    <n v="5645.0342410000012"/>
    <n v="-1044.9870388136787"/>
    <n v="51525.733012999997"/>
    <n v="57170.767253999999"/>
    <n v="5645.0342410000012"/>
    <x v="0"/>
    <n v="-48922.525341969995"/>
    <n v="0"/>
    <n v="57170.767253999999"/>
    <n v="57170.767253999999"/>
    <n v="5645.0342410000012"/>
    <n v="5645.0342410000012"/>
    <n v="5645.0342410000012"/>
    <x v="1"/>
    <x v="3"/>
    <x v="1"/>
    <x v="5"/>
  </r>
  <r>
    <n v="1721"/>
    <n v="925"/>
    <x v="0"/>
    <x v="0"/>
    <s v="GMAC"/>
    <x v="5"/>
    <x v="2"/>
    <x v="3"/>
    <s v="Deutsche Bank AG NY"/>
    <x v="3"/>
    <d v="2001-03-26T00:00:00"/>
    <d v="2006-03-26T00:00:00"/>
    <x v="0"/>
    <n v="-5000000"/>
    <n v="2134.1853620000002"/>
    <n v="0.93"/>
    <n v="91.349711999999997"/>
    <n v="90.757896000000002"/>
    <n v="-0.56639209401613255"/>
    <n v="-1208.7857162017581"/>
    <n v="-464.833662"/>
    <x v="0"/>
    <n v="-1673.6193782017581"/>
    <n v="-4559.2910439999996"/>
    <n v="-5960.6453279999996"/>
    <n v="-1401.354284"/>
    <n v="272.26509420175807"/>
    <n v="-4559.2910439999996"/>
    <n v="-5960.6453279999996"/>
    <n v="-1401.354284"/>
    <x v="0"/>
    <n v="12287.572221715"/>
    <n v="0"/>
    <n v="-5960.6453279999996"/>
    <n v="-5960.6453279999996"/>
    <n v="-1401.354284"/>
    <n v="-1401.354284"/>
    <n v="-1401.354284"/>
    <x v="1"/>
    <x v="3"/>
    <x v="1"/>
    <x v="5"/>
  </r>
  <r>
    <n v="217"/>
    <n v="334"/>
    <x v="0"/>
    <x v="0"/>
    <s v="Goldman Sachs Group"/>
    <x v="6"/>
    <x v="2"/>
    <x v="3"/>
    <s v="LBIE"/>
    <x v="4"/>
    <d v="2000-10-04T00:00:00"/>
    <d v="2005-10-04T00:00:00"/>
    <x v="0"/>
    <n v="-10000000"/>
    <n v="3843.239274"/>
    <n v="0.35"/>
    <n v="47.269444"/>
    <n v="47.200676000000001"/>
    <n v="-4.6609770053080743E-2"/>
    <n v="-179.13249882010896"/>
    <n v="-533.06982000000005"/>
    <x v="0"/>
    <n v="-712.20231882010899"/>
    <n v="40312.236229000002"/>
    <n v="39987.598169999997"/>
    <n v="-324.63805900000443"/>
    <n v="387.56425982010455"/>
    <n v="40312.236229000002"/>
    <n v="39987.598169999997"/>
    <n v="-324.63805900000443"/>
    <x v="0"/>
    <n v="15805.321514325002"/>
    <n v="-8944.4444440000007"/>
    <n v="31043.153725999997"/>
    <n v="-120945.88057900002"/>
    <n v="-324.63805900000443"/>
    <n v="-324.63805900000443"/>
    <n v="-324.63805900000443"/>
    <x v="1"/>
    <x v="4"/>
    <x v="1"/>
    <x v="6"/>
  </r>
  <r>
    <n v="225"/>
    <n v="341"/>
    <x v="0"/>
    <x v="0"/>
    <s v="Goldman Sachs Group"/>
    <x v="6"/>
    <x v="2"/>
    <x v="3"/>
    <s v="JP Morgan"/>
    <x v="4"/>
    <d v="2000-10-13T00:00:00"/>
    <d v="2005-10-13T00:00:00"/>
    <x v="0"/>
    <n v="10000000"/>
    <n v="-3871.6615489999999"/>
    <n v="0.42"/>
    <n v="47.395260999999998"/>
    <n v="47.326247000000002"/>
    <n v="-4.6566714230038747E-2"/>
    <n v="180.29055694771216"/>
    <n v="550.822632"/>
    <x v="0"/>
    <n v="731.11318894771216"/>
    <n v="-12650.939987"/>
    <n v="-12276.933268999999"/>
    <n v="374.00671800000055"/>
    <n v="-357.10647094771161"/>
    <n v="-12650.939987"/>
    <n v="-12276.933268999999"/>
    <n v="374.00671800000055"/>
    <x v="0"/>
    <n v="-15922.208120262501"/>
    <n v="11083.333333"/>
    <n v="-1193.5999359999987"/>
    <n v="122821.864554"/>
    <n v="374.00671800000055"/>
    <n v="374.00671800000055"/>
    <n v="374.00671800000055"/>
    <x v="1"/>
    <x v="4"/>
    <x v="1"/>
    <x v="6"/>
  </r>
  <r>
    <n v="260"/>
    <n v="375"/>
    <x v="0"/>
    <x v="0"/>
    <s v="Goldman Sachs Group"/>
    <x v="6"/>
    <x v="2"/>
    <x v="3"/>
    <s v="Deutsche Bank AG"/>
    <x v="4"/>
    <d v="2000-11-07T00:00:00"/>
    <d v="2006-11-07T00:00:00"/>
    <x v="0"/>
    <n v="10000000"/>
    <n v="-4664.7975639999995"/>
    <n v="0.51"/>
    <n v="52.625549999999997"/>
    <n v="52.559730999999999"/>
    <n v="-7.7637947373078442E-2"/>
    <n v="362.16530777989647"/>
    <n v="622.45193100000006"/>
    <x v="0"/>
    <n v="984.61723877989652"/>
    <n v="9.6324780000000008"/>
    <n v="455.78943099999998"/>
    <n v="446.15695299999999"/>
    <n v="-538.46028577989659"/>
    <n v="9.6324780000000008"/>
    <n v="455.78943099999998"/>
    <n v="446.15695299999999"/>
    <x v="0"/>
    <n v="-19183.97998195"/>
    <n v="13033.333333"/>
    <n v="13489.122764"/>
    <n v="147837.46311400001"/>
    <n v="446.1569529999997"/>
    <n v="446.1569529999997"/>
    <n v="446.15695299999999"/>
    <x v="6"/>
    <x v="4"/>
    <x v="1"/>
    <x v="6"/>
  </r>
  <r>
    <n v="1060"/>
    <n v="424"/>
    <x v="0"/>
    <x v="0"/>
    <s v="Goldman Sachs Group"/>
    <x v="6"/>
    <x v="2"/>
    <x v="3"/>
    <s v="Morgan Stanley CP"/>
    <x v="4"/>
    <d v="2000-12-12T00:00:00"/>
    <d v="2005-12-12T00:00:00"/>
    <x v="0"/>
    <n v="-10000000"/>
    <n v="4044.2248600000003"/>
    <n v="0.75"/>
    <n v="48.207113"/>
    <n v="48.139170999999997"/>
    <n v="-5.1969488845675982E-2"/>
    <n v="-210.17629875117552"/>
    <n v="-628.34673599999996"/>
    <x v="0"/>
    <n v="-838.52303475117549"/>
    <n v="-115297.143465"/>
    <n v="-115910.80535900001"/>
    <n v="-613.66189400000439"/>
    <n v="224.86114075117109"/>
    <n v="-115297.143465"/>
    <n v="-115910.80535900001"/>
    <n v="-613.66189400000439"/>
    <x v="0"/>
    <n v="16631.87473675"/>
    <n v="-18750"/>
    <n v="-134660.80535899999"/>
    <n v="-132913.84360299999"/>
    <n v="-613.66189399998984"/>
    <n v="-613.66189399998984"/>
    <n v="-613.66189400000439"/>
    <x v="1"/>
    <x v="4"/>
    <x v="1"/>
    <x v="6"/>
  </r>
  <r>
    <n v="1650"/>
    <n v="860"/>
    <x v="0"/>
    <x v="0"/>
    <s v="Goldman Sachs Group"/>
    <x v="6"/>
    <x v="2"/>
    <x v="3"/>
    <s v="LBIE"/>
    <x v="4"/>
    <d v="2001-02-23T00:00:00"/>
    <d v="2006-02-23T00:00:00"/>
    <x v="0"/>
    <n v="-10000000"/>
    <n v="4154.0743119999997"/>
    <n v="0.5"/>
    <n v="49.180706999999998"/>
    <n v="49.113613999999998"/>
    <n v="-5.8659214625827343E-2"/>
    <n v="-243.67473663924403"/>
    <n v="-569.61389099999997"/>
    <x v="0"/>
    <n v="-813.28862763924394"/>
    <n v="-8920.5138769999994"/>
    <n v="-9352.7881689999995"/>
    <n v="-432.27429200000006"/>
    <n v="381.01433563924388"/>
    <n v="-8920.5138769999994"/>
    <n v="-9352.7881689999995"/>
    <n v="-432.27429200000006"/>
    <x v="0"/>
    <n v="17083.6306081"/>
    <n v="0"/>
    <n v="-9352.7881689999995"/>
    <n v="-9352.7881689999995"/>
    <n v="-432.27429200000006"/>
    <n v="-432.27429200000006"/>
    <n v="-432.27429200000006"/>
    <x v="1"/>
    <x v="4"/>
    <x v="1"/>
    <x v="6"/>
  </r>
  <r>
    <n v="1685"/>
    <n v="894"/>
    <x v="0"/>
    <x v="0"/>
    <s v="Goldman Sachs Group"/>
    <x v="6"/>
    <x v="2"/>
    <x v="3"/>
    <s v="Morgan Stanley CP"/>
    <x v="4"/>
    <d v="2001-03-14T00:00:00"/>
    <d v="2006-03-14T00:00:00"/>
    <x v="0"/>
    <n v="-10000000"/>
    <n v="4200.5948200000003"/>
    <n v="0.55000000000000004"/>
    <n v="49.431648000000003"/>
    <n v="49.364725"/>
    <n v="-6.1726738394825488E-2"/>
    <n v="-259.28901755679908"/>
    <n v="-600.72378900000001"/>
    <x v="0"/>
    <n v="-860.01280655679909"/>
    <n v="-27102.19656"/>
    <n v="-27575.828162999998"/>
    <n v="-473.63160299999799"/>
    <n v="386.3812035568011"/>
    <n v="-27102.19656"/>
    <n v="-27575.828162999998"/>
    <n v="-473.63160299999799"/>
    <x v="0"/>
    <n v="17274.946197249999"/>
    <n v="0"/>
    <n v="-27575.828162999998"/>
    <n v="-27575.828162999998"/>
    <n v="-473.63160299999799"/>
    <n v="-473.63160299999799"/>
    <n v="-473.63160299999799"/>
    <x v="1"/>
    <x v="4"/>
    <x v="1"/>
    <x v="6"/>
  </r>
  <r>
    <n v="1730"/>
    <n v="937"/>
    <x v="0"/>
    <x v="0"/>
    <s v="Goldman Sachs Group"/>
    <x v="6"/>
    <x v="2"/>
    <x v="3"/>
    <s v="Bear Stearns"/>
    <x v="4"/>
    <d v="2001-03-29T00:00:00"/>
    <d v="2006-03-29T00:00:00"/>
    <x v="0"/>
    <n v="5000000"/>
    <n v="-2117.0542700000001"/>
    <n v="0.56999999999999995"/>
    <n v="49.634315000000001"/>
    <n v="49.568097000000002"/>
    <n v="-6.1829510966656571E-2"/>
    <n v="130.89643020397213"/>
    <n v="302.53378199999997"/>
    <x v="0"/>
    <n v="433.43021220397213"/>
    <n v="16412.411704999999"/>
    <n v="16656.672599000001"/>
    <n v="244.26089400000274"/>
    <n v="-189.1693182039694"/>
    <n v="16412.411704999999"/>
    <n v="16656.672599000001"/>
    <n v="244.26089400000274"/>
    <x v="0"/>
    <n v="-8706.3856853750003"/>
    <n v="0"/>
    <n v="16656.672599000001"/>
    <n v="16656.672599000001"/>
    <n v="244.26089400000274"/>
    <n v="244.26089400000274"/>
    <n v="244.26089400000274"/>
    <x v="1"/>
    <x v="4"/>
    <x v="1"/>
    <x v="6"/>
  </r>
  <r>
    <n v="1318"/>
    <n v="478"/>
    <x v="0"/>
    <x v="0"/>
    <s v="Goodyear"/>
    <x v="4"/>
    <x v="6"/>
    <x v="3"/>
    <s v="Portfolio ISIS"/>
    <x v="0"/>
    <d v="2001-01-05T00:00:00"/>
    <d v="2006-01-05T00:00:00"/>
    <x v="0"/>
    <n v="-10000000"/>
    <n v="4311.992534"/>
    <n v="3.55"/>
    <n v="332.16156100000001"/>
    <n v="331.25929600000001"/>
    <n v="-0.63262481094895451"/>
    <n v="-2727.8734616350534"/>
    <n v="-3571.3148369999999"/>
    <x v="0"/>
    <n v="-6299.1882986350538"/>
    <n v="-174720.25468300001"/>
    <n v="-179341.24083900001"/>
    <n v="-4620.986155999999"/>
    <n v="1678.2021426350548"/>
    <n v="-174720.25468300001"/>
    <n v="-179341.24083900001"/>
    <n v="-4620.986155999999"/>
    <x v="0"/>
    <n v="42559.366310580001"/>
    <n v="0"/>
    <n v="-179341.24083900001"/>
    <n v="-735213.69868399994"/>
    <n v="-4620.986155999999"/>
    <n v="-4620.986155999999"/>
    <n v="-4620.986155999999"/>
    <x v="1"/>
    <x v="0"/>
    <x v="3"/>
    <x v="4"/>
  </r>
  <r>
    <n v="1508"/>
    <n v="558"/>
    <x v="0"/>
    <x v="1"/>
    <s v="Goodyear"/>
    <x v="4"/>
    <x v="6"/>
    <x v="3"/>
    <s v="Portfolio ISIS"/>
    <x v="1"/>
    <d v="2001-01-05T00:00:00"/>
    <d v="2006-01-05T00:00:00"/>
    <x v="0"/>
    <n v="10000000"/>
    <n v="-4311.992534"/>
    <n v="3.55"/>
    <n v="332.16156100000001"/>
    <n v="331.25929600000001"/>
    <n v="-0.63262481094895451"/>
    <n v="2727.8734616350534"/>
    <n v="3571.3148369999999"/>
    <x v="0"/>
    <n v="6299.1882986350538"/>
    <n v="174720.25468300001"/>
    <n v="179341.24083900001"/>
    <n v="4620.986155999999"/>
    <n v="-1678.2021426350548"/>
    <n v="174720.25468300001"/>
    <n v="179341.24083900001"/>
    <n v="4620.986155999999"/>
    <x v="0"/>
    <n v="-42559.366310580001"/>
    <n v="0"/>
    <n v="179341.24083900001"/>
    <n v="735213.69868399994"/>
    <n v="4620.986155999999"/>
    <n v="4620.986155999999"/>
    <n v="4620.986155999999"/>
    <x v="1"/>
    <x v="0"/>
    <x v="3"/>
    <x v="4"/>
  </r>
  <r>
    <n v="1658"/>
    <n v="868"/>
    <x v="0"/>
    <x v="0"/>
    <s v="Greece"/>
    <x v="13"/>
    <x v="9"/>
    <x v="13"/>
    <s v="CSFB Intl"/>
    <x v="0"/>
    <d v="2001-02-27T00:00:00"/>
    <d v="2011-02-28T00:00:00"/>
    <x v="1"/>
    <n v="-20000000"/>
    <n v="16000"/>
    <n v="0.19"/>
    <n v="23.163733000000001"/>
    <n v="23.133465999999999"/>
    <n v="-4.8503026829004002E-3"/>
    <n v="64000"/>
    <n v="-528.27537600000005"/>
    <x v="0"/>
    <n v="63471.724624000002"/>
    <n v="-198"/>
    <n v="63273.724624000002"/>
    <n v="63471.724624000002"/>
    <n v="0"/>
    <n v="-198"/>
    <n v="56331.155603799998"/>
    <n v="56529.155603799998"/>
    <x v="0"/>
    <n v="2329.7903311455502"/>
    <n v="0"/>
    <n v="56331.155603799998"/>
    <n v="56331.155603799998"/>
    <n v="56529.2310478"/>
    <n v="56529.2310478"/>
    <n v="56529.155603799998"/>
    <x v="7"/>
    <x v="7"/>
    <x v="1"/>
    <x v="13"/>
  </r>
  <r>
    <n v="1319"/>
    <n v="479"/>
    <x v="0"/>
    <x v="0"/>
    <s v="Groupe Danone"/>
    <x v="6"/>
    <x v="1"/>
    <x v="4"/>
    <s v="Portfolio ISIS"/>
    <x v="2"/>
    <d v="2001-01-05T00:00:00"/>
    <d v="2006-01-05T00:00:00"/>
    <x v="0"/>
    <n v="-10000000"/>
    <n v="4027.2006700000002"/>
    <n v="0.24"/>
    <n v="29.477930000000001"/>
    <n v="29.232823"/>
    <n v="-0.24601278611888436"/>
    <n v="-990.74285708653781"/>
    <n v="-314.96318400000001"/>
    <x v="0"/>
    <n v="-1305.7060410865379"/>
    <n v="17158.343041"/>
    <n v="16087.261968000001"/>
    <n v="-1071.0810729999994"/>
    <n v="234.6249680865385"/>
    <n v="17158.343041"/>
    <n v="16087.261968000001"/>
    <n v="-1071.0810729999994"/>
    <x v="0"/>
    <n v="16561.862755375001"/>
    <n v="0"/>
    <n v="16087.261968000001"/>
    <n v="10984.148426"/>
    <n v="-1071.0810729999994"/>
    <n v="-1071.0810729999994"/>
    <n v="-1071.0810729999994"/>
    <x v="1"/>
    <x v="4"/>
    <x v="1"/>
    <x v="6"/>
  </r>
  <r>
    <n v="1560"/>
    <n v="606"/>
    <x v="0"/>
    <x v="1"/>
    <s v="Groupe Danone"/>
    <x v="6"/>
    <x v="1"/>
    <x v="4"/>
    <s v="Portfolio ISIS"/>
    <x v="1"/>
    <d v="2001-01-05T00:00:00"/>
    <d v="2006-01-05T00:00:00"/>
    <x v="0"/>
    <n v="10000000"/>
    <n v="-4027.2006700000002"/>
    <n v="0.24"/>
    <n v="29.477930000000001"/>
    <n v="29.232823"/>
    <n v="-0.24601278611888436"/>
    <n v="990.74285708653781"/>
    <n v="314.96318400000001"/>
    <x v="0"/>
    <n v="1305.7060410865379"/>
    <n v="-17158.343041"/>
    <n v="-16087.261968000001"/>
    <n v="1071.0810729999994"/>
    <n v="-234.6249680865385"/>
    <n v="-17158.343041"/>
    <n v="-16087.261968000001"/>
    <n v="1071.0810729999994"/>
    <x v="0"/>
    <n v="-16561.862755375001"/>
    <n v="0"/>
    <n v="-16087.261968000001"/>
    <n v="-10984.148426"/>
    <n v="1071.0810729999994"/>
    <n v="1071.0810729999994"/>
    <n v="1071.0810729999994"/>
    <x v="1"/>
    <x v="4"/>
    <x v="1"/>
    <x v="6"/>
  </r>
  <r>
    <n v="1606"/>
    <n v="659"/>
    <x v="0"/>
    <x v="0"/>
    <s v="Groupe Danone"/>
    <x v="6"/>
    <x v="1"/>
    <x v="4"/>
    <s v="JP Morgan"/>
    <x v="2"/>
    <d v="2001-01-11T00:00:00"/>
    <d v="2006-01-11T00:00:00"/>
    <x v="0"/>
    <n v="10000000"/>
    <n v="-4048.098555"/>
    <n v="0.28999999999999998"/>
    <n v="29.516608999999999"/>
    <n v="29.271483"/>
    <n v="-0.24599969347984429"/>
    <n v="995.83100370620059"/>
    <n v="325.88524200000001"/>
    <x v="0"/>
    <n v="1321.7162457062007"/>
    <n v="4424.386512"/>
    <n v="5538.5226949999997"/>
    <n v="1114.1361829999996"/>
    <n v="-207.58006270620103"/>
    <n v="4424.386512"/>
    <n v="5538.5226949999997"/>
    <n v="1114.1361829999996"/>
    <x v="0"/>
    <n v="-16647.805307437498"/>
    <n v="0"/>
    <n v="5538.5226949999997"/>
    <n v="5538.5226949999997"/>
    <n v="1114.1361829999996"/>
    <n v="1114.1361829999996"/>
    <n v="1114.1361829999996"/>
    <x v="1"/>
    <x v="4"/>
    <x v="1"/>
    <x v="6"/>
  </r>
  <r>
    <n v="1585"/>
    <n v="640"/>
    <x v="0"/>
    <x v="0"/>
    <s v="Hanson Plc"/>
    <x v="1"/>
    <x v="8"/>
    <x v="6"/>
    <s v="Paribas London"/>
    <x v="2"/>
    <d v="2000-12-28T00:00:00"/>
    <d v="2001-08-10T00:00:00"/>
    <x v="2"/>
    <n v="5700000"/>
    <n v="-194.10168200000001"/>
    <n v="0.45"/>
    <n v="33.995863999999997"/>
    <n v="32.985900000000001"/>
    <n v="-0.51512249632290619"/>
    <n v="99.986142972314909"/>
    <n v="183.53427600000001"/>
    <x v="0"/>
    <n v="283.52041897231493"/>
    <n v="5762.9224770000001"/>
    <n v="6019.7255759999998"/>
    <n v="256.80309899999975"/>
    <n v="-26.717319972315181"/>
    <n v="8212.1645297249997"/>
    <n v="8526.9412784039996"/>
    <n v="314.77674867899987"/>
    <x v="0"/>
    <n v="-1404.907974316"/>
    <n v="4642.5787499999997"/>
    <n v="13169.520028404"/>
    <n v="19903.873624687287"/>
    <n v="286.91799867900045"/>
    <n v="286.91799867900045"/>
    <n v="314.77674867899987"/>
    <x v="3"/>
    <x v="1"/>
    <x v="1"/>
    <x v="1"/>
  </r>
  <r>
    <n v="1586"/>
    <n v="643"/>
    <x v="0"/>
    <x v="0"/>
    <s v="Hays Plc"/>
    <x v="1"/>
    <x v="1"/>
    <x v="6"/>
    <s v="Paribas London"/>
    <x v="2"/>
    <d v="2000-12-28T00:00:00"/>
    <d v="2001-04-23T00:00:00"/>
    <x v="2"/>
    <n v="17000000"/>
    <n v="-105.09616"/>
    <n v="0.15"/>
    <n v="18.479364"/>
    <n v="16.905317"/>
    <n v="-0.10033311591994831"/>
    <n v="10.544625204021434"/>
    <n v="231.21432900000002"/>
    <x v="0"/>
    <n v="241.75895420402145"/>
    <n v="6473.6517899999999"/>
    <n v="6701.061095"/>
    <n v="227.40930500000013"/>
    <n v="-14.349649204021318"/>
    <n v="9224.9538007499996"/>
    <n v="9492.0530410675001"/>
    <n v="267.09924031750052"/>
    <x v="0"/>
    <n v="-760.68600607999997"/>
    <n v="0"/>
    <n v="9492.0530410675001"/>
    <n v="13576.123104650436"/>
    <n v="267.09924031750052"/>
    <n v="267.09924031750052"/>
    <n v="267.09924031750052"/>
    <x v="3"/>
    <x v="1"/>
    <x v="1"/>
    <x v="1"/>
  </r>
  <r>
    <n v="1069"/>
    <n v="430"/>
    <x v="0"/>
    <x v="0"/>
    <s v="Heidelberger Zement"/>
    <x v="1"/>
    <x v="8"/>
    <x v="8"/>
    <s v="LBIE"/>
    <x v="6"/>
    <d v="2000-12-18T00:00:00"/>
    <d v="2005-12-18T00:00:00"/>
    <x v="0"/>
    <n v="10000000"/>
    <n v="-4032.16914"/>
    <n v="0.55000000000000004"/>
    <n v="53.325699999999998"/>
    <n v="53.067889000000001"/>
    <n v="-0.25316774618150462"/>
    <n v="1020.8151733964157"/>
    <n v="680.89616699999999"/>
    <x v="0"/>
    <n v="1701.7113403964158"/>
    <n v="9216.6325940000006"/>
    <n v="10446.147685"/>
    <n v="1229.5150909999993"/>
    <n v="-472.19624939641653"/>
    <n v="9216.6325940000006"/>
    <n v="10446.147685"/>
    <n v="1229.5150909999993"/>
    <x v="0"/>
    <n v="-29184.84023532"/>
    <n v="13902.777778"/>
    <n v="24348.925463"/>
    <n v="3263.3069719999985"/>
    <n v="1229.5150910000011"/>
    <n v="1229.5150910000011"/>
    <n v="1229.5150909999993"/>
    <x v="1"/>
    <x v="1"/>
    <x v="1"/>
    <x v="1"/>
  </r>
  <r>
    <n v="1320"/>
    <n v="480"/>
    <x v="0"/>
    <x v="0"/>
    <s v="Heidelberger Zement"/>
    <x v="1"/>
    <x v="8"/>
    <x v="8"/>
    <s v="Portfolio ISIS"/>
    <x v="6"/>
    <d v="2001-01-05T00:00:00"/>
    <d v="2006-01-05T00:00:00"/>
    <x v="0"/>
    <n v="-10000000"/>
    <n v="4051.8241680000001"/>
    <n v="0.45"/>
    <n v="53.662956000000001"/>
    <n v="53.404885999999998"/>
    <n v="-0.25692531174358407"/>
    <n v="-1041.0161874935882"/>
    <n v="-668.45678999999996"/>
    <x v="0"/>
    <n v="-1709.4729774935881"/>
    <n v="25160.292873999999"/>
    <n v="23998.74626"/>
    <n v="-1161.546613999999"/>
    <n v="547.92636349358918"/>
    <n v="25160.292873999999"/>
    <n v="23998.74626"/>
    <n v="-1161.546613999999"/>
    <x v="0"/>
    <n v="29327.103327984005"/>
    <n v="0"/>
    <n v="23998.74626"/>
    <n v="-362.43546200000128"/>
    <n v="-1161.546613999999"/>
    <n v="-1161.546613999999"/>
    <n v="-1161.546613999999"/>
    <x v="1"/>
    <x v="1"/>
    <x v="1"/>
    <x v="1"/>
  </r>
  <r>
    <n v="1509"/>
    <n v="559"/>
    <x v="0"/>
    <x v="1"/>
    <s v="Heidelberger Zement"/>
    <x v="1"/>
    <x v="8"/>
    <x v="8"/>
    <s v="Portfolio ISIS"/>
    <x v="1"/>
    <d v="2001-01-05T00:00:00"/>
    <d v="2006-01-05T00:00:00"/>
    <x v="0"/>
    <n v="10000000"/>
    <n v="-4051.8241680000001"/>
    <n v="0.45"/>
    <n v="53.662956000000001"/>
    <n v="53.404885999999998"/>
    <n v="-0.25692531174358407"/>
    <n v="1041.0161874935882"/>
    <n v="668.45678999999996"/>
    <x v="0"/>
    <n v="1709.4729774935881"/>
    <n v="-25160.292873999999"/>
    <n v="-23998.74626"/>
    <n v="1161.546613999999"/>
    <n v="-547.92636349358918"/>
    <n v="-25160.292873999999"/>
    <n v="-23998.74626"/>
    <n v="1161.546613999999"/>
    <x v="0"/>
    <n v="-29327.103327984005"/>
    <n v="0"/>
    <n v="-23998.74626"/>
    <n v="362.43546200000128"/>
    <n v="1161.546613999999"/>
    <n v="1161.546613999999"/>
    <n v="1161.546613999999"/>
    <x v="1"/>
    <x v="1"/>
    <x v="1"/>
    <x v="1"/>
  </r>
  <r>
    <n v="1321"/>
    <n v="481"/>
    <x v="0"/>
    <x v="0"/>
    <s v="Hilton Hotels Corp."/>
    <x v="0"/>
    <x v="6"/>
    <x v="3"/>
    <s v="Portfolio ISIS"/>
    <x v="3"/>
    <d v="2001-01-05T00:00:00"/>
    <d v="2006-01-05T00:00:00"/>
    <x v="0"/>
    <n v="-10000000"/>
    <n v="4122.5343540000003"/>
    <n v="1.55"/>
    <n v="167.02564100000001"/>
    <n v="166.21422999999999"/>
    <n v="-0.70921918472695666"/>
    <n v="-2923.7804535527512"/>
    <n v="-1624.4342940000001"/>
    <x v="0"/>
    <n v="-4548.2147475527509"/>
    <n v="10806.505735999999"/>
    <n v="7145.4963459999999"/>
    <n v="-3661.0093899999993"/>
    <n v="887.20535755275159"/>
    <n v="10806.505735999999"/>
    <n v="7145.4963459999999"/>
    <n v="-3661.0093899999993"/>
    <x v="0"/>
    <n v="51539.924493708008"/>
    <n v="0"/>
    <n v="7145.4963459999999"/>
    <n v="-83978.832013000007"/>
    <n v="-3661.0093899999993"/>
    <n v="-3661.0093899999993"/>
    <n v="-3661.0093899999993"/>
    <x v="1"/>
    <x v="0"/>
    <x v="0"/>
    <x v="0"/>
  </r>
  <r>
    <n v="1510"/>
    <n v="560"/>
    <x v="0"/>
    <x v="1"/>
    <s v="Hilton Hotels Corp."/>
    <x v="0"/>
    <x v="6"/>
    <x v="3"/>
    <s v="Portfolio ISIS"/>
    <x v="1"/>
    <d v="2001-01-05T00:00:00"/>
    <d v="2006-01-05T00:00:00"/>
    <x v="0"/>
    <n v="10000000"/>
    <n v="-4122.5343540000003"/>
    <n v="1.55"/>
    <n v="167.02564100000001"/>
    <n v="166.21422999999999"/>
    <n v="-0.70921918472695666"/>
    <n v="2923.7804535527512"/>
    <n v="1624.4342940000001"/>
    <x v="0"/>
    <n v="4548.2147475527509"/>
    <n v="-10806.505735999999"/>
    <n v="-7145.4963459999999"/>
    <n v="3661.0093899999993"/>
    <n v="-887.20535755275159"/>
    <n v="-10806.505735999999"/>
    <n v="-7145.4963459999999"/>
    <n v="3661.0093899999993"/>
    <x v="0"/>
    <n v="-51539.924493708008"/>
    <n v="0"/>
    <n v="-7145.4963459999999"/>
    <n v="83978.832013000007"/>
    <n v="3661.0093899999993"/>
    <n v="3661.0093899999993"/>
    <n v="3661.0093899999993"/>
    <x v="1"/>
    <x v="0"/>
    <x v="0"/>
    <x v="0"/>
  </r>
  <r>
    <n v="1640"/>
    <n v="844"/>
    <x v="0"/>
    <x v="0"/>
    <s v="Hilton Hotels Corp."/>
    <x v="0"/>
    <x v="6"/>
    <x v="3"/>
    <s v="Morgan Stanley CP"/>
    <x v="3"/>
    <d v="2001-02-12T00:00:00"/>
    <d v="2006-02-12T00:00:00"/>
    <x v="0"/>
    <n v="10000000"/>
    <n v="-4222.3796970000003"/>
    <n v="1.7"/>
    <n v="167.81207800000001"/>
    <n v="167.00321299999999"/>
    <n v="-0.71638331144113776"/>
    <n v="3024.8423494986882"/>
    <n v="1636.5920429999999"/>
    <x v="0"/>
    <n v="4661.4343924986879"/>
    <n v="32609.290396"/>
    <n v="36437.818920999998"/>
    <n v="3828.5285249999979"/>
    <n v="-832.90586749868999"/>
    <n v="32609.290396"/>
    <n v="36437.818920999998"/>
    <n v="3828.5285249999979"/>
    <x v="0"/>
    <n v="-52788.190971894008"/>
    <n v="0"/>
    <n v="36437.818920999998"/>
    <n v="36437.818920999998"/>
    <n v="3828.5285249999979"/>
    <n v="3828.5285249999979"/>
    <n v="3828.5285249999979"/>
    <x v="1"/>
    <x v="0"/>
    <x v="0"/>
    <x v="0"/>
  </r>
  <r>
    <n v="1686"/>
    <n v="893"/>
    <x v="0"/>
    <x v="0"/>
    <s v="Hilton Hotels Corp."/>
    <x v="0"/>
    <x v="6"/>
    <x v="3"/>
    <s v="JP Morgan"/>
    <x v="3"/>
    <d v="2001-03-14T00:00:00"/>
    <d v="2005-11-15T00:00:00"/>
    <x v="0"/>
    <n v="5000000"/>
    <n v="-2010.0167609999999"/>
    <n v="1.6"/>
    <n v="165.979027"/>
    <n v="165.16600299999999"/>
    <n v="-0.69537384206218056"/>
    <n v="1397.7130777059497"/>
    <n v="799.44519000000014"/>
    <x v="0"/>
    <n v="2197.1582677059496"/>
    <n v="-7367.4301009999999"/>
    <n v="-5551.6414000000004"/>
    <n v="1815.7887009999995"/>
    <n v="-381.36956670595009"/>
    <n v="-7367.4301009999999"/>
    <n v="-5551.6414000000004"/>
    <n v="1815.7887009999995"/>
    <x v="0"/>
    <n v="-25129.229546021998"/>
    <n v="0"/>
    <n v="-5551.6414000000004"/>
    <n v="-5551.6414000000004"/>
    <n v="1815.7887009999995"/>
    <n v="1815.7887009999995"/>
    <n v="1815.7887009999995"/>
    <x v="1"/>
    <x v="0"/>
    <x v="0"/>
    <x v="0"/>
  </r>
  <r>
    <n v="164"/>
    <n v="318"/>
    <x v="0"/>
    <x v="0"/>
    <s v="Hyder Plc"/>
    <x v="0"/>
    <x v="3"/>
    <x v="6"/>
    <s v="LBIE"/>
    <x v="6"/>
    <d v="2000-10-03T00:00:00"/>
    <d v="2005-01-15T00:00:00"/>
    <x v="0"/>
    <n v="10000000"/>
    <n v="-3389.1810930000001"/>
    <n v="1.45"/>
    <n v="109.041861"/>
    <n v="108.286965"/>
    <n v="-0.65587535700243005"/>
    <n v="2222.8803593172611"/>
    <n v="1377.227316"/>
    <x v="0"/>
    <n v="3600.1076753172611"/>
    <n v="152194.55119699999"/>
    <n v="155265.229968"/>
    <n v="3070.6787710000062"/>
    <n v="-529.42890431725482"/>
    <n v="152194.55119699999"/>
    <n v="155265.229968"/>
    <n v="3070.6787710000062"/>
    <x v="0"/>
    <n v="-42371.542024686001"/>
    <n v="42291.666666999998"/>
    <n v="197556.89663500001"/>
    <n v="156455.211855"/>
    <n v="3070.6787710000062"/>
    <n v="3070.6787710000062"/>
    <n v="3070.6787710000062"/>
    <x v="0"/>
    <x v="0"/>
    <x v="0"/>
    <x v="0"/>
  </r>
  <r>
    <n v="1322"/>
    <n v="482"/>
    <x v="0"/>
    <x v="0"/>
    <s v="Hyder Plc"/>
    <x v="0"/>
    <x v="3"/>
    <x v="6"/>
    <s v="Portfolio ISIS"/>
    <x v="6"/>
    <d v="2001-01-05T00:00:00"/>
    <d v="2006-01-05T00:00:00"/>
    <x v="0"/>
    <n v="-10000000"/>
    <n v="4170.9544839999999"/>
    <n v="1.45"/>
    <n v="125.073835"/>
    <n v="124.335255"/>
    <n v="-0.69364862164164509"/>
    <n v="-2893.1768287566388"/>
    <n v="-1695.525903"/>
    <x v="0"/>
    <n v="-4588.702731756639"/>
    <n v="-116752.671212"/>
    <n v="-120300.64978599999"/>
    <n v="-3547.9785739999934"/>
    <n v="1040.7241577566456"/>
    <n v="-116752.671212"/>
    <n v="-120300.64978599999"/>
    <n v="-3547.9785739999934"/>
    <x v="0"/>
    <n v="52145.272958968002"/>
    <n v="0"/>
    <n v="-120300.64978599999"/>
    <n v="-142323.288619"/>
    <n v="-3547.9785739999934"/>
    <n v="-3547.9785739999934"/>
    <n v="-3547.9785739999934"/>
    <x v="1"/>
    <x v="0"/>
    <x v="0"/>
    <x v="0"/>
  </r>
  <r>
    <n v="1511"/>
    <n v="561"/>
    <x v="0"/>
    <x v="1"/>
    <s v="Hyder Plc"/>
    <x v="0"/>
    <x v="3"/>
    <x v="6"/>
    <s v="Portfolio ISIS"/>
    <x v="1"/>
    <d v="2001-01-05T00:00:00"/>
    <d v="2006-01-05T00:00:00"/>
    <x v="0"/>
    <n v="10000000"/>
    <n v="-4170.9544839999999"/>
    <n v="1.45"/>
    <n v="125.073835"/>
    <n v="124.335255"/>
    <n v="-0.69364862164164509"/>
    <n v="2893.1768287566388"/>
    <n v="1695.525903"/>
    <x v="0"/>
    <n v="4588.702731756639"/>
    <n v="116752.671212"/>
    <n v="120300.64978599999"/>
    <n v="3547.9785739999934"/>
    <n v="-1040.7241577566456"/>
    <n v="116752.671212"/>
    <n v="120300.64978599999"/>
    <n v="3547.9785739999934"/>
    <x v="0"/>
    <n v="-52145.272958968002"/>
    <n v="0"/>
    <n v="120300.64978599999"/>
    <n v="142323.288619"/>
    <n v="3547.9785739999934"/>
    <n v="3547.9785739999934"/>
    <n v="3547.9785739999934"/>
    <x v="1"/>
    <x v="0"/>
    <x v="0"/>
    <x v="0"/>
  </r>
  <r>
    <n v="1719"/>
    <n v="923"/>
    <x v="0"/>
    <x v="0"/>
    <s v="Iberdrola Sa"/>
    <x v="9"/>
    <x v="3"/>
    <x v="7"/>
    <s v="JP Morgan"/>
    <x v="9"/>
    <d v="2001-03-26T00:00:00"/>
    <d v="2004-03-26T00:00:00"/>
    <x v="0"/>
    <n v="-5000000"/>
    <n v="1325.381251"/>
    <n v="0.28000000000000003"/>
    <n v="27.603726999999999"/>
    <n v="27.46041"/>
    <n v="-0.11218696396782875"/>
    <n v="-148.69049864957279"/>
    <n v="-160.488945"/>
    <x v="0"/>
    <n v="-309.17944364957282"/>
    <n v="-860.55190600000003"/>
    <n v="-1098.522453"/>
    <n v="-237.97054700000001"/>
    <n v="71.208896649572807"/>
    <n v="-860.55190600000003"/>
    <n v="-1098.522453"/>
    <n v="-237.97054700000001"/>
    <x v="0"/>
    <m/>
    <n v="0"/>
    <n v="-1098.522453"/>
    <n v="-1098.522453"/>
    <n v="-237.97054700000001"/>
    <n v="-237.97054700000001"/>
    <n v="-237.97054700000001"/>
    <x v="4"/>
    <x v="0"/>
    <x v="1"/>
    <x v="9"/>
  </r>
  <r>
    <n v="1608"/>
    <n v="662"/>
    <x v="0"/>
    <x v="0"/>
    <s v="IBM"/>
    <x v="6"/>
    <x v="7"/>
    <x v="3"/>
    <s v="Bear Stearns"/>
    <x v="3"/>
    <d v="2001-01-17T00:00:00"/>
    <d v="2006-01-17T00:00:00"/>
    <x v="0"/>
    <n v="-10000000"/>
    <n v="4073.2308760000001"/>
    <n v="0.4"/>
    <n v="51.041007999999998"/>
    <n v="50.770926000000003"/>
    <n v="-0.25729215532023181"/>
    <n v="-1048.0103512029559"/>
    <n v="-513.92985599999997"/>
    <x v="0"/>
    <n v="-1561.9402072029559"/>
    <n v="37794.058367999998"/>
    <n v="36607.582415999997"/>
    <n v="-1186.4759520000007"/>
    <n v="375.4642552029552"/>
    <n v="37794.058367999998"/>
    <n v="36607.582415999997"/>
    <n v="-1186.4759520000007"/>
    <x v="0"/>
    <n v="16751.16197755"/>
    <n v="0"/>
    <n v="36607.582415999997"/>
    <n v="36607.582415999997"/>
    <n v="-1186.4759520000007"/>
    <n v="-1186.4759520000007"/>
    <n v="-1186.4759520000007"/>
    <x v="1"/>
    <x v="4"/>
    <x v="1"/>
    <x v="6"/>
  </r>
  <r>
    <n v="1610"/>
    <n v="818"/>
    <x v="0"/>
    <x v="0"/>
    <s v="IBM"/>
    <x v="6"/>
    <x v="7"/>
    <x v="3"/>
    <s v="JP Morgan"/>
    <x v="3"/>
    <d v="2001-01-18T00:00:00"/>
    <d v="2006-01-18T00:00:00"/>
    <x v="0"/>
    <n v="-10000000"/>
    <n v="4086.342173"/>
    <n v="0.46"/>
    <n v="51.050147000000003"/>
    <n v="50.780093999999998"/>
    <n v="-0.25726557560076996"/>
    <n v="-1051.2751712385461"/>
    <n v="-527.88253499999996"/>
    <x v="0"/>
    <n v="-1579.1577062385461"/>
    <n v="11579.423808"/>
    <n v="10343.368016"/>
    <n v="-1236.0557919999992"/>
    <n v="343.1019142385469"/>
    <n v="11579.423808"/>
    <n v="10343.368016"/>
    <n v="-1236.0557919999992"/>
    <x v="0"/>
    <n v="16805.0821864625"/>
    <n v="0"/>
    <n v="10343.368016"/>
    <n v="10343.368016"/>
    <n v="-1236.0557919999992"/>
    <n v="-1236.0557919999992"/>
    <n v="-1236.0557919999992"/>
    <x v="1"/>
    <x v="4"/>
    <x v="1"/>
    <x v="6"/>
  </r>
  <r>
    <n v="1660"/>
    <n v="871"/>
    <x v="0"/>
    <x v="0"/>
    <s v="IBM"/>
    <x v="6"/>
    <x v="7"/>
    <x v="3"/>
    <s v="JP Morgan"/>
    <x v="3"/>
    <d v="2001-03-01T00:00:00"/>
    <d v="2006-03-01T00:00:00"/>
    <x v="0"/>
    <n v="-10000000"/>
    <n v="4194.5492379999996"/>
    <n v="0.57999999999999996"/>
    <n v="51.403032000000003"/>
    <n v="51.133918999999999"/>
    <n v="-0.26267115209235248"/>
    <n v="-1101.787080853559"/>
    <n v="-545.35301699999991"/>
    <x v="0"/>
    <n v="-1647.1400978535589"/>
    <n v="-33505.569945000003"/>
    <n v="-34858.034782000002"/>
    <n v="-1352.4648369999995"/>
    <n v="294.67526085355939"/>
    <n v="-33505.569945000003"/>
    <n v="-34858.034782000002"/>
    <n v="-1352.4648369999995"/>
    <x v="0"/>
    <n v="17250.083741274997"/>
    <n v="0"/>
    <n v="-34858.034782000002"/>
    <n v="-34858.034782000002"/>
    <n v="-1352.4648369999995"/>
    <n v="-1352.4648369999995"/>
    <n v="-1352.4648369999995"/>
    <x v="1"/>
    <x v="4"/>
    <x v="1"/>
    <x v="6"/>
  </r>
  <r>
    <n v="1323"/>
    <n v="483"/>
    <x v="0"/>
    <x v="0"/>
    <s v="ICI Plc"/>
    <x v="1"/>
    <x v="0"/>
    <x v="6"/>
    <s v="Portfolio ISIS"/>
    <x v="6"/>
    <d v="2001-01-05T00:00:00"/>
    <d v="2006-01-05T00:00:00"/>
    <x v="0"/>
    <n v="-10000000"/>
    <n v="4080.2446909999999"/>
    <n v="0.7"/>
    <n v="89.249966999999998"/>
    <n v="88.674283000000003"/>
    <n v="-0.55432579708669594"/>
    <n v="-2261.7848906473341"/>
    <n v="-1093.7205509999999"/>
    <x v="0"/>
    <n v="-3355.505441647334"/>
    <n v="62157.604037999998"/>
    <n v="59694.622104000002"/>
    <n v="-2462.9819339999958"/>
    <n v="892.52350764733819"/>
    <n v="62157.604037999998"/>
    <n v="59694.622104000002"/>
    <n v="-2462.9819339999958"/>
    <x v="0"/>
    <n v="29532.811073458"/>
    <n v="0"/>
    <n v="59694.622104000002"/>
    <n v="28787.042741000001"/>
    <n v="-2462.9819339999958"/>
    <n v="-2462.9819339999958"/>
    <n v="-2462.9819339999958"/>
    <x v="1"/>
    <x v="1"/>
    <x v="1"/>
    <x v="1"/>
  </r>
  <r>
    <n v="1512"/>
    <n v="562"/>
    <x v="0"/>
    <x v="1"/>
    <s v="ICI Plc"/>
    <x v="1"/>
    <x v="0"/>
    <x v="6"/>
    <s v="Portfolio ISIS"/>
    <x v="1"/>
    <d v="2001-01-05T00:00:00"/>
    <d v="2006-01-05T00:00:00"/>
    <x v="0"/>
    <n v="10000000"/>
    <n v="-4080.2446909999999"/>
    <n v="0.7"/>
    <n v="89.249966999999998"/>
    <n v="88.674283000000003"/>
    <n v="-0.55432579708669594"/>
    <n v="2261.7848906473341"/>
    <n v="1093.7205509999999"/>
    <x v="0"/>
    <n v="3355.505441647334"/>
    <n v="-62157.604037999998"/>
    <n v="-59694.622104000002"/>
    <n v="2462.9819339999958"/>
    <n v="-892.52350764733819"/>
    <n v="-62157.604037999998"/>
    <n v="-59694.622104000002"/>
    <n v="2462.9819339999958"/>
    <x v="0"/>
    <n v="-29532.811073458"/>
    <n v="0"/>
    <n v="-59694.622104000002"/>
    <n v="-28787.042741000001"/>
    <n v="2462.9819339999958"/>
    <n v="2462.9819339999958"/>
    <n v="2462.9819339999958"/>
    <x v="1"/>
    <x v="1"/>
    <x v="1"/>
    <x v="1"/>
  </r>
  <r>
    <n v="154"/>
    <n v="211"/>
    <x v="0"/>
    <x v="0"/>
    <s v="International Paper"/>
    <x v="1"/>
    <x v="0"/>
    <x v="3"/>
    <s v="Merrill Lynch Int"/>
    <x v="3"/>
    <d v="2000-09-25T00:00:00"/>
    <d v="2005-09-25T00:00:00"/>
    <x v="0"/>
    <n v="-10000000"/>
    <n v="3851.893196"/>
    <n v="0.64"/>
    <n v="83.945884000000007"/>
    <n v="83.322911000000005"/>
    <n v="-0.57216582705679164"/>
    <n v="-2203.9216562237684"/>
    <n v="-807.04484100000002"/>
    <x v="0"/>
    <n v="-3010.9664972237683"/>
    <n v="76736.128276999996"/>
    <n v="74208.525127999994"/>
    <n v="-2527.6031490000023"/>
    <n v="483.36334822376602"/>
    <n v="76736.128276999996"/>
    <n v="74208.525127999994"/>
    <n v="-2527.6031490000023"/>
    <x v="0"/>
    <n v="27880.002952648003"/>
    <n v="-32355.555555999999"/>
    <n v="41852.969571999995"/>
    <n v="-142732.69597099998"/>
    <n v="-2527.6031490000023"/>
    <n v="-2527.6031490000023"/>
    <n v="-2527.6031490000023"/>
    <x v="0"/>
    <x v="1"/>
    <x v="1"/>
    <x v="1"/>
  </r>
  <r>
    <n v="269"/>
    <n v="406"/>
    <x v="0"/>
    <x v="0"/>
    <s v="International Paper"/>
    <x v="1"/>
    <x v="0"/>
    <x v="3"/>
    <s v="Citibank NA"/>
    <x v="3"/>
    <d v="2000-11-28T00:00:00"/>
    <d v="2005-11-28T00:00:00"/>
    <x v="0"/>
    <n v="10000000"/>
    <n v="-4008.6064299999998"/>
    <n v="0.8"/>
    <n v="84.820663999999994"/>
    <n v="84.199461999999997"/>
    <n v="-0.57933880684795247"/>
    <n v="2322.3412662792302"/>
    <n v="854.60527200000001"/>
    <x v="0"/>
    <n v="3176.9465382792305"/>
    <n v="-11956.270616"/>
    <n v="-9240.6075490000003"/>
    <n v="2715.6630669999995"/>
    <n v="-461.28347127923098"/>
    <n v="-11956.270616"/>
    <n v="-9240.6075490000003"/>
    <n v="2715.6630669999995"/>
    <x v="0"/>
    <n v="-29014.293340340002"/>
    <n v="20444.444444000001"/>
    <n v="11203.836895"/>
    <n v="150501.53850000002"/>
    <n v="2715.6630669999995"/>
    <n v="2715.6630669999995"/>
    <n v="2715.6630669999995"/>
    <x v="1"/>
    <x v="1"/>
    <x v="1"/>
    <x v="1"/>
  </r>
  <r>
    <n v="1324"/>
    <n v="484"/>
    <x v="0"/>
    <x v="0"/>
    <s v="International Paper"/>
    <x v="1"/>
    <x v="0"/>
    <x v="3"/>
    <s v="Portfolio ISIS"/>
    <x v="3"/>
    <d v="2001-01-05T00:00:00"/>
    <d v="2006-01-05T00:00:00"/>
    <x v="0"/>
    <n v="-10000000"/>
    <n v="4074.8781020000001"/>
    <n v="0.72"/>
    <n v="85.335769999999997"/>
    <n v="84.714854000000003"/>
    <n v="-0.58707598735269984"/>
    <n v="-2392.2630850735454"/>
    <n v="-855.94121100000007"/>
    <x v="0"/>
    <n v="-3248.2042960735453"/>
    <n v="37385.338695999999"/>
    <n v="34693.777451000002"/>
    <n v="-2691.5612449999971"/>
    <n v="556.64305107354812"/>
    <n v="37385.338695999999"/>
    <n v="34693.777451000002"/>
    <n v="-2691.5612449999971"/>
    <x v="0"/>
    <n v="29493.967702276004"/>
    <n v="0"/>
    <n v="34693.777451000002"/>
    <n v="-150294.195886"/>
    <n v="-2691.5612449999971"/>
    <n v="-2691.5612449999971"/>
    <n v="-2691.5612449999971"/>
    <x v="1"/>
    <x v="1"/>
    <x v="1"/>
    <x v="1"/>
  </r>
  <r>
    <n v="1513"/>
    <n v="563"/>
    <x v="0"/>
    <x v="1"/>
    <s v="International Paper"/>
    <x v="1"/>
    <x v="0"/>
    <x v="3"/>
    <s v="Portfolio ISIS"/>
    <x v="1"/>
    <d v="2001-01-05T00:00:00"/>
    <d v="2006-01-05T00:00:00"/>
    <x v="0"/>
    <n v="10000000"/>
    <n v="-4074.8781020000001"/>
    <n v="0.72"/>
    <n v="85.335769999999997"/>
    <n v="84.714854000000003"/>
    <n v="-0.58707598735269984"/>
    <n v="2392.2630850735454"/>
    <n v="855.94121100000007"/>
    <x v="0"/>
    <n v="3248.2042960735453"/>
    <n v="-37385.338695999999"/>
    <n v="-34693.777451000002"/>
    <n v="2691.5612449999971"/>
    <n v="-556.64305107354812"/>
    <n v="-37385.338695999999"/>
    <n v="-34693.777451000002"/>
    <n v="2691.5612449999971"/>
    <x v="0"/>
    <n v="-29493.967702276004"/>
    <n v="0"/>
    <n v="-34693.777451000002"/>
    <n v="150294.195886"/>
    <n v="2691.5612449999971"/>
    <n v="2691.5612449999971"/>
    <n v="2691.5612449999971"/>
    <x v="1"/>
    <x v="1"/>
    <x v="1"/>
    <x v="1"/>
  </r>
  <r>
    <n v="1629"/>
    <n v="833"/>
    <x v="0"/>
    <x v="0"/>
    <s v="International Paper"/>
    <x v="1"/>
    <x v="0"/>
    <x v="3"/>
    <s v="Morgan Stanley CP"/>
    <x v="3"/>
    <d v="2001-01-26T00:00:00"/>
    <d v="2006-01-26T00:00:00"/>
    <x v="0"/>
    <n v="-10000000"/>
    <n v="4156.6222319999997"/>
    <n v="0.96"/>
    <n v="85.633415999999997"/>
    <n v="85.013504999999995"/>
    <n v="-0.58697454426768447"/>
    <n v="-2439.8314403211252"/>
    <n v="-913.09091399999988"/>
    <x v="0"/>
    <n v="-3352.9223543211251"/>
    <n v="-61017.192365000003"/>
    <n v="-63935.167973000003"/>
    <n v="-2917.9756080000006"/>
    <n v="434.94674632112446"/>
    <n v="-61017.192365000003"/>
    <n v="-63935.167973000003"/>
    <n v="-2917.9756080000006"/>
    <x v="0"/>
    <n v="30085.631715215997"/>
    <n v="0"/>
    <n v="-63935.167973000003"/>
    <n v="-63935.167973000003"/>
    <n v="-2917.9756080000006"/>
    <n v="-2917.9756080000006"/>
    <n v="-2917.9756080000006"/>
    <x v="1"/>
    <x v="1"/>
    <x v="1"/>
    <x v="1"/>
  </r>
  <r>
    <n v="1742"/>
    <n v="949"/>
    <x v="0"/>
    <x v="0"/>
    <s v="International Paper"/>
    <x v="1"/>
    <x v="0"/>
    <x v="3"/>
    <s v="Deutsche Bank AG NY"/>
    <x v="3"/>
    <d v="2001-04-02T00:00:00"/>
    <d v="2006-04-02T00:00:00"/>
    <x v="0"/>
    <n v="-10000000"/>
    <n v="4273.1392160000005"/>
    <n v="0.84"/>
    <n v="86.499994000000001"/>
    <n v="85.882981000000001"/>
    <n v="-0.59924137464715321"/>
    <n v="-2560.6418178544986"/>
    <n v="-885.87229500000012"/>
    <x v="0"/>
    <n v="-3446.5141128544988"/>
    <n v="10498.074992"/>
    <n v="7628.69067"/>
    <n v="-2869.3843219999999"/>
    <n v="577.12979085449888"/>
    <n v="10498.074992"/>
    <n v="7628.69067"/>
    <n v="-2869.3843219999999"/>
    <x v="0"/>
    <n v="30928.981645408006"/>
    <n v="0"/>
    <n v="7628.69067"/>
    <n v="7628.69067"/>
    <n v="7628.69067"/>
    <n v="-2869.3843219999999"/>
    <n v="-2869.3843219999999"/>
    <x v="1"/>
    <x v="1"/>
    <x v="1"/>
    <x v="1"/>
  </r>
  <r>
    <n v="1066"/>
    <n v="850"/>
    <x v="0"/>
    <x v="2"/>
    <s v="ISIS"/>
    <x v="9"/>
    <x v="5"/>
    <x v="4"/>
    <s v="FSA Inc"/>
    <x v="1"/>
    <d v="2000-12-22T00:00:00"/>
    <d v="2006-01-05T00:00:00"/>
    <x v="0"/>
    <n v="-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-111933.333333"/>
    <n v="-111933.333333"/>
    <n v="-111933.333333"/>
    <n v="0"/>
    <n v="0"/>
    <n v="0"/>
    <x v="1"/>
    <x v="0"/>
    <x v="1"/>
    <x v="9"/>
  </r>
  <r>
    <n v="1066"/>
    <n v="857"/>
    <x v="0"/>
    <x v="4"/>
    <s v="ISIS"/>
    <x v="9"/>
    <x v="5"/>
    <x v="4"/>
    <s v="Enron North America"/>
    <x v="1"/>
    <d v="2000-12-22T00:00:00"/>
    <d v="2006-01-05T00:00:00"/>
    <x v="0"/>
    <n v="-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-111933.333333"/>
    <n v="-111933.333333"/>
    <n v="-111933.333333"/>
    <n v="0"/>
    <n v="0"/>
    <n v="0"/>
    <x v="1"/>
    <x v="0"/>
    <x v="1"/>
    <x v="9"/>
  </r>
  <r>
    <n v="1067"/>
    <n v="856"/>
    <x v="0"/>
    <x v="3"/>
    <s v="ISIS"/>
    <x v="9"/>
    <x v="5"/>
    <x v="4"/>
    <s v="EnronCredit.com"/>
    <x v="1"/>
    <d v="2000-12-22T00:00:00"/>
    <d v="2006-01-05T00:00:00"/>
    <x v="0"/>
    <n v="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111933.333333"/>
    <n v="111933.333333"/>
    <n v="111933.333333"/>
    <n v="0"/>
    <n v="0"/>
    <n v="0"/>
    <x v="1"/>
    <x v="0"/>
    <x v="1"/>
    <x v="9"/>
  </r>
  <r>
    <n v="1070"/>
    <n v="851"/>
    <x v="0"/>
    <x v="2"/>
    <s v="ISIS"/>
    <x v="9"/>
    <x v="5"/>
    <x v="4"/>
    <s v="Ace Capital O/Seas"/>
    <x v="1"/>
    <d v="2001-01-05T00:00:00"/>
    <d v="2006-01-05T00:00:00"/>
    <x v="0"/>
    <n v="-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</r>
  <r>
    <n v="1070"/>
    <n v="855"/>
    <x v="0"/>
    <x v="4"/>
    <s v="ISIS"/>
    <x v="9"/>
    <x v="5"/>
    <x v="4"/>
    <s v="Enron North America"/>
    <x v="1"/>
    <d v="2001-01-05T00:00:00"/>
    <d v="2006-01-05T00:00:00"/>
    <x v="0"/>
    <n v="-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</r>
  <r>
    <n v="1071"/>
    <n v="854"/>
    <x v="0"/>
    <x v="3"/>
    <s v="ISIS"/>
    <x v="9"/>
    <x v="5"/>
    <x v="4"/>
    <s v="EnronCredit.com"/>
    <x v="1"/>
    <d v="2001-01-05T00:00:00"/>
    <d v="2006-01-05T00:00:00"/>
    <x v="0"/>
    <n v="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</r>
  <r>
    <n v="1664"/>
    <n v="929"/>
    <x v="0"/>
    <x v="2"/>
    <s v="ISIS"/>
    <x v="9"/>
    <x v="5"/>
    <x v="4"/>
    <s v="FSA Inc"/>
    <x v="7"/>
    <d v="2001-03-02T00:00:00"/>
    <d v="2006-03-02T00:00:00"/>
    <x v="0"/>
    <n v="-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</r>
  <r>
    <n v="1665"/>
    <n v="930"/>
    <x v="0"/>
    <x v="3"/>
    <s v="ISIS"/>
    <x v="9"/>
    <x v="5"/>
    <x v="4"/>
    <s v="EnronCredit.com"/>
    <x v="7"/>
    <d v="2001-03-02T00:00:00"/>
    <d v="2006-03-02T00:00:00"/>
    <x v="0"/>
    <n v="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</r>
  <r>
    <n v="1666"/>
    <n v="931"/>
    <x v="0"/>
    <x v="4"/>
    <s v="ISIS"/>
    <x v="9"/>
    <x v="5"/>
    <x v="4"/>
    <s v="Enron North America"/>
    <x v="7"/>
    <d v="2001-03-02T00:00:00"/>
    <d v="2006-03-02T00:00:00"/>
    <x v="0"/>
    <n v="-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</r>
  <r>
    <n v="1688"/>
    <n v="896"/>
    <x v="0"/>
    <x v="0"/>
    <s v="Japan"/>
    <x v="14"/>
    <x v="9"/>
    <x v="9"/>
    <s v="Bank of America"/>
    <x v="6"/>
    <d v="2001-03-16T00:00:00"/>
    <d v="2006-05-16T00:00:00"/>
    <x v="0"/>
    <n v="20000000"/>
    <n v="-8545.4243380000007"/>
    <n v="0.16"/>
    <n v="19.171043000000001"/>
    <n v="19.154254000000002"/>
    <n v="-1.6864396125798896E-2"/>
    <n v="144.1134210990748"/>
    <n v="411.646299"/>
    <x v="0"/>
    <n v="555.7597200990748"/>
    <n v="-26896.071376"/>
    <n v="-26694.670104000001"/>
    <n v="201.40127199999915"/>
    <n v="-354.35844809907564"/>
    <n v="-26896.071376"/>
    <n v="-26694.670104000001"/>
    <n v="201.40127199999915"/>
    <x v="0"/>
    <n v="-13494.934114569602"/>
    <n v="0"/>
    <n v="-26694.670104000001"/>
    <n v="-26694.670104000001"/>
    <n v="201.40127199999915"/>
    <n v="201.40127199999915"/>
    <n v="201.40127199999915"/>
    <x v="1"/>
    <x v="8"/>
    <x v="1"/>
    <x v="14"/>
  </r>
  <r>
    <n v="1279"/>
    <n v="440"/>
    <x v="0"/>
    <x v="0"/>
    <s v="Koninklijke Ahold"/>
    <x v="1"/>
    <x v="1"/>
    <x v="2"/>
    <s v="Portfolio ISIS"/>
    <x v="2"/>
    <d v="2001-01-05T00:00:00"/>
    <d v="2006-01-05T00:00:00"/>
    <x v="0"/>
    <n v="-10000000"/>
    <n v="4075.5654559999998"/>
    <n v="0.56000000000000005"/>
    <n v="46.858555000000003"/>
    <n v="48.131174999999999"/>
    <n v="1.3367980216223954"/>
    <n v="5448.2078385733757"/>
    <n v="-488.74900500000001"/>
    <x v="0"/>
    <n v="4959.4588335733761"/>
    <n v="-51821.317646000003"/>
    <n v="-46693.137909999998"/>
    <n v="5128.1797360000055"/>
    <n v="168.72090242662944"/>
    <n v="-51821.317646000003"/>
    <n v="-46693.137909999998"/>
    <n v="5128.1797360000055"/>
    <x v="0"/>
    <n v="29498.942770528003"/>
    <n v="0"/>
    <n v="-46693.137909999998"/>
    <n v="-53154.446642999996"/>
    <n v="5128.1797360000055"/>
    <n v="5128.1797360000055"/>
    <n v="5128.1797360000055"/>
    <x v="1"/>
    <x v="1"/>
    <x v="1"/>
    <x v="1"/>
  </r>
  <r>
    <n v="1514"/>
    <n v="564"/>
    <x v="0"/>
    <x v="1"/>
    <s v="Koninklijke Ahold"/>
    <x v="1"/>
    <x v="1"/>
    <x v="2"/>
    <s v="Portfolio ISIS"/>
    <x v="1"/>
    <d v="2001-01-05T00:00:00"/>
    <d v="2006-01-05T00:00:00"/>
    <x v="0"/>
    <n v="10000000"/>
    <n v="-4075.5654559999998"/>
    <n v="0.56000000000000005"/>
    <n v="46.858555000000003"/>
    <n v="48.131174999999999"/>
    <n v="1.3367980216223954"/>
    <n v="-5448.2078385733757"/>
    <n v="488.74900500000001"/>
    <x v="0"/>
    <n v="-4959.4588335733761"/>
    <n v="51821.317646000003"/>
    <n v="46693.137909999998"/>
    <n v="-5128.1797360000055"/>
    <n v="-168.72090242662944"/>
    <n v="51821.317646000003"/>
    <n v="46693.137909999998"/>
    <n v="-5128.1797360000055"/>
    <x v="0"/>
    <n v="-29498.942770528003"/>
    <n v="0"/>
    <n v="46693.137909999998"/>
    <n v="53154.446642999996"/>
    <n v="-5128.1797360000055"/>
    <n v="-5128.1797360000055"/>
    <n v="-5128.1797360000055"/>
    <x v="1"/>
    <x v="1"/>
    <x v="1"/>
    <x v="1"/>
  </r>
  <r>
    <n v="1605"/>
    <n v="658"/>
    <x v="0"/>
    <x v="0"/>
    <s v="Koninklijke Ahold"/>
    <x v="1"/>
    <x v="1"/>
    <x v="2"/>
    <s v="JP Morgan"/>
    <x v="2"/>
    <d v="2001-01-11T00:00:00"/>
    <d v="2006-01-11T00:00:00"/>
    <x v="0"/>
    <n v="10000000"/>
    <n v="-4094.9653749999998"/>
    <n v="0.6"/>
    <n v="46.895538000000002"/>
    <n v="48.169629999999998"/>
    <n v="1.3366242581601475"/>
    <n v="-5473.4300565508647"/>
    <n v="497.57297399999993"/>
    <x v="0"/>
    <n v="-4975.857082550865"/>
    <n v="68491.754155999995"/>
    <n v="63364.784573999998"/>
    <n v="-5126.9695819999979"/>
    <n v="-151.11249944913288"/>
    <n v="68491.754155999995"/>
    <n v="63364.784573999998"/>
    <n v="-5126.9695819999979"/>
    <x v="0"/>
    <n v="-29639.359384250001"/>
    <n v="0"/>
    <n v="63364.784573999998"/>
    <n v="63364.784573999998"/>
    <n v="-5126.9695819999979"/>
    <n v="-5126.9695819999979"/>
    <n v="-5126.9695819999979"/>
    <x v="1"/>
    <x v="1"/>
    <x v="1"/>
    <x v="1"/>
  </r>
  <r>
    <n v="13"/>
    <n v="103"/>
    <x v="0"/>
    <x v="0"/>
    <s v="KPN"/>
    <x v="1"/>
    <x v="4"/>
    <x v="2"/>
    <s v="Merrill Lynch Int"/>
    <x v="2"/>
    <d v="2000-05-25T00:00:00"/>
    <d v="2005-05-25T00:00:00"/>
    <x v="0"/>
    <n v="-15000000"/>
    <n v="5251.0022929999996"/>
    <n v="0.38"/>
    <n v="239.924577"/>
    <n v="249.18542600000001"/>
    <n v="9.056496027907345"/>
    <n v="47555.681409086857"/>
    <n v="-2633.7096240000001"/>
    <x v="0"/>
    <n v="44921.971785086855"/>
    <n v="1060408"/>
    <n v="1107373"/>
    <n v="46965"/>
    <n v="2043.0282149131453"/>
    <n v="1060408"/>
    <n v="1107373"/>
    <n v="46965"/>
    <x v="0"/>
    <n v="38006.754596733997"/>
    <n v="-43858.333333000002"/>
    <n v="1063514.6666669999"/>
    <n v="459972.28813099989"/>
    <n v="46964.999999999884"/>
    <n v="46964.999999999884"/>
    <n v="46965"/>
    <x v="0"/>
    <x v="1"/>
    <x v="1"/>
    <x v="1"/>
  </r>
  <r>
    <n v="150"/>
    <n v="206"/>
    <x v="0"/>
    <x v="0"/>
    <s v="KPN"/>
    <x v="1"/>
    <x v="4"/>
    <x v="2"/>
    <s v="JP Morgan"/>
    <x v="2"/>
    <d v="2000-09-26T00:00:00"/>
    <d v="2005-09-26T00:00:00"/>
    <x v="0"/>
    <n v="15000000"/>
    <n v="-5651.3912620000001"/>
    <n v="0.51"/>
    <n v="243.341781"/>
    <n v="252.76261400000001"/>
    <n v="9.0571876802928042"/>
    <n v="-51185.711314700806"/>
    <n v="2664.0697649999997"/>
    <x v="0"/>
    <n v="-48521.641549700806"/>
    <n v="-1080200"/>
    <n v="-1131091"/>
    <n v="-50891"/>
    <n v="-2369.3584502991944"/>
    <n v="-1080200"/>
    <n v="-1131091"/>
    <n v="-50891"/>
    <x v="0"/>
    <n v="-40904.769954356008"/>
    <n v="38462.5"/>
    <n v="-1092628.5"/>
    <n v="-503273.54803099995"/>
    <n v="-50891"/>
    <n v="-50891"/>
    <n v="-50891"/>
    <x v="0"/>
    <x v="1"/>
    <x v="1"/>
    <x v="1"/>
  </r>
  <r>
    <n v="1732"/>
    <n v="939"/>
    <x v="0"/>
    <x v="0"/>
    <s v="KPN"/>
    <x v="1"/>
    <x v="4"/>
    <x v="2"/>
    <s v="Deutsche Bank AG"/>
    <x v="2"/>
    <d v="2001-03-30T00:00:00"/>
    <d v="2006-03-30T00:00:00"/>
    <x v="1"/>
    <n v="10000000"/>
    <n v="-4524.4602700000005"/>
    <n v="2.4"/>
    <n v="248.90283400000001"/>
    <n v="258.53803199999999"/>
    <n v="9.0625292002408191"/>
    <n v="-41003.053312204465"/>
    <n v="2380.9058970000001"/>
    <x v="0"/>
    <n v="-38622.147415204468"/>
    <n v="-34228.471227000002"/>
    <n v="-73288.454452000005"/>
    <n v="-39059.983225000004"/>
    <n v="-437.83580979553517"/>
    <n v="-30189.511622214002"/>
    <n v="-64310.618781630001"/>
    <n v="-34121.107159416002"/>
    <x v="0"/>
    <n v="-32748.043434260006"/>
    <n v="0"/>
    <n v="-64310.618781630001"/>
    <n v="-64310.618781630001"/>
    <n v="-34121.107159416002"/>
    <n v="-34121.107159416002"/>
    <n v="-34121.107159416002"/>
    <x v="1"/>
    <x v="1"/>
    <x v="1"/>
    <x v="1"/>
  </r>
  <r>
    <n v="1750"/>
    <n v="956"/>
    <x v="0"/>
    <x v="0"/>
    <s v="KPN"/>
    <x v="1"/>
    <x v="4"/>
    <x v="2"/>
    <s v="Bank of America"/>
    <x v="2"/>
    <d v="2001-04-04T00:00:00"/>
    <d v="2006-04-04T00:00:00"/>
    <x v="1"/>
    <n v="10000000"/>
    <n v="-4555.9624569999996"/>
    <n v="2.5299999999999998"/>
    <n v="249.20134400000001"/>
    <n v="258.67492900000002"/>
    <n v="9.0668426050937949"/>
    <n v="-41308.194512335402"/>
    <n v="2418.5415659999999"/>
    <x v="0"/>
    <n v="-38889.652946335402"/>
    <n v="15765.844352"/>
    <n v="-23506.856672000002"/>
    <n v="-39272.701024000002"/>
    <n v="-383.04807766459999"/>
    <n v="13905.474718464"/>
    <n v="-20627.266729679999"/>
    <n v="-34532.741448143999"/>
    <x v="0"/>
    <n v="-32976.056263765997"/>
    <n v="0"/>
    <n v="-20627.266729679999"/>
    <n v="-20627.266729679999"/>
    <n v="-20627.266729679999"/>
    <n v="-34532.741448143999"/>
    <n v="-34532.741448143999"/>
    <x v="1"/>
    <x v="1"/>
    <x v="1"/>
    <x v="1"/>
  </r>
  <r>
    <n v="1325"/>
    <n v="485"/>
    <x v="0"/>
    <x v="0"/>
    <s v="Kroger Co."/>
    <x v="0"/>
    <x v="1"/>
    <x v="3"/>
    <s v="Portfolio ISIS"/>
    <x v="4"/>
    <d v="2001-01-05T00:00:00"/>
    <d v="2006-01-05T00:00:00"/>
    <x v="0"/>
    <n v="-10000000"/>
    <n v="4176.9262040000003"/>
    <n v="1.2"/>
    <n v="68.411254"/>
    <n v="63.344943000000001"/>
    <n v="-5.1112863673844915"/>
    <n v="-21349.465964076255"/>
    <n v="-870.82984499999998"/>
    <x v="0"/>
    <n v="-22220.295809076255"/>
    <n v="-242773.849885"/>
    <n v="-264857.98752099997"/>
    <n v="-22084.13763599997"/>
    <n v="136.15817307628458"/>
    <n v="-242773.849885"/>
    <n v="-264857.98752099997"/>
    <n v="-22084.13763599997"/>
    <x v="0"/>
    <n v="52219.931402408009"/>
    <n v="0"/>
    <n v="-264857.98752099997"/>
    <n v="-145548.69331799998"/>
    <n v="-22084.13763599997"/>
    <n v="-22084.13763599997"/>
    <n v="-22084.13763599997"/>
    <x v="1"/>
    <x v="0"/>
    <x v="0"/>
    <x v="0"/>
  </r>
  <r>
    <n v="1515"/>
    <n v="565"/>
    <x v="0"/>
    <x v="1"/>
    <s v="Kroger Co."/>
    <x v="0"/>
    <x v="1"/>
    <x v="3"/>
    <s v="Portfolio ISIS"/>
    <x v="1"/>
    <d v="2001-01-05T00:00:00"/>
    <d v="2006-01-05T00:00:00"/>
    <x v="0"/>
    <n v="10000000"/>
    <n v="-4176.9262040000003"/>
    <n v="1.2"/>
    <n v="68.411254"/>
    <n v="63.344943000000001"/>
    <n v="-5.1112863673844915"/>
    <n v="21349.465964076255"/>
    <n v="870.82984499999998"/>
    <x v="0"/>
    <n v="22220.295809076255"/>
    <n v="242773.849885"/>
    <n v="264857.98752099997"/>
    <n v="22084.13763599997"/>
    <n v="-136.15817307628458"/>
    <n v="242773.849885"/>
    <n v="264857.98752099997"/>
    <n v="22084.13763599997"/>
    <x v="0"/>
    <n v="-52219.931402408009"/>
    <n v="0"/>
    <n v="264857.98752099997"/>
    <n v="145548.69331799998"/>
    <n v="22084.13763599997"/>
    <n v="22084.13763599997"/>
    <n v="22084.13763599997"/>
    <x v="1"/>
    <x v="0"/>
    <x v="0"/>
    <x v="0"/>
  </r>
  <r>
    <n v="161"/>
    <n v="315"/>
    <x v="0"/>
    <x v="0"/>
    <s v="L-3 Communications"/>
    <x v="15"/>
    <x v="4"/>
    <x v="3"/>
    <s v="JP Morgan"/>
    <x v="3"/>
    <d v="2000-09-19T00:00:00"/>
    <d v="2003-03-15T00:00:00"/>
    <x v="0"/>
    <n v="-3000000"/>
    <n v="528.08903699999996"/>
    <n v="3.95"/>
    <n v="676.15562699999998"/>
    <n v="672.50452199999995"/>
    <n v="-1.548417739428503"/>
    <n v="-817.70243288851498"/>
    <n v="-1644.367422"/>
    <x v="0"/>
    <n v="-2462.0698548885148"/>
    <n v="137037.24122699999"/>
    <n v="134883.699031"/>
    <n v="-2153.5421959999949"/>
    <n v="308.52765888851991"/>
    <n v="137037.24122699999"/>
    <n v="134883.699031"/>
    <n v="-2153.5421959999949"/>
    <x v="0"/>
    <n v="11293.184056245"/>
    <n v="-58262.5"/>
    <n v="76621.199030999996"/>
    <n v="-100615.61474799999"/>
    <n v="-2153.5421959999949"/>
    <n v="-2153.5421959999949"/>
    <n v="-2153.5421959999949"/>
    <x v="5"/>
    <x v="0"/>
    <x v="7"/>
    <x v="15"/>
  </r>
  <r>
    <n v="251"/>
    <n v="365"/>
    <x v="1"/>
    <x v="5"/>
    <s v="L-3 Communications"/>
    <x v="15"/>
    <x v="4"/>
    <x v="3"/>
    <s v="Deutsche Bank AG"/>
    <x v="3"/>
    <d v="2000-03-10T00:00:00"/>
    <d v="2003-03-15T00:00:00"/>
    <x v="0"/>
    <n v="3000000"/>
    <n v="-528.30787200000009"/>
    <n v="3.6"/>
    <n v="688.71589800000004"/>
    <n v="684.944661"/>
    <n v="-1.5485531673721913"/>
    <n v="818.11282853326236"/>
    <n v="1620.7586609999998"/>
    <x v="0"/>
    <n v="2438.8714895332623"/>
    <n v="-158774.447388"/>
    <n v="-156642.15767399999"/>
    <n v="2132.2897140000132"/>
    <n v="-306.58177553324913"/>
    <n v="-158774.447388"/>
    <n v="-156642.15767399999"/>
    <n v="2132.2897140000132"/>
    <x v="0"/>
    <n v="-11297.863842720002"/>
    <n v="111000"/>
    <n v="-45642.157673999987"/>
    <n v="100473.662282"/>
    <n v="2132.2897140000132"/>
    <n v="2132.2897140000132"/>
    <n v="2132.2897140000132"/>
    <x v="5"/>
    <x v="0"/>
    <x v="7"/>
    <x v="15"/>
  </r>
  <r>
    <n v="1594"/>
    <n v="648"/>
    <x v="1"/>
    <x v="7"/>
    <s v="L-3 Communications"/>
    <x v="15"/>
    <x v="4"/>
    <x v="3"/>
    <s v="EnronCredit.com"/>
    <x v="3"/>
    <d v="2000-03-10T00:00:00"/>
    <d v="2003-03-15T00:00:00"/>
    <x v="0"/>
    <n v="-3000000"/>
    <n v="528.30787200000009"/>
    <n v="3.6"/>
    <n v="688.71589800000004"/>
    <n v="684.944661"/>
    <n v="-1.5485531673721913"/>
    <n v="-818.11282853326236"/>
    <n v="-1620.7586609999998"/>
    <x v="0"/>
    <n v="-2438.8714895332623"/>
    <n v="158774.447388"/>
    <n v="156642.15767399999"/>
    <n v="-2132.2897140000132"/>
    <n v="306.58177553324913"/>
    <n v="158774.447388"/>
    <n v="156642.15767399999"/>
    <n v="-2132.2897140000132"/>
    <x v="0"/>
    <n v="11297.863842720002"/>
    <n v="-111000"/>
    <n v="45642.157673999987"/>
    <n v="-100473.662282"/>
    <n v="-2132.2897140000132"/>
    <n v="-2132.2897140000132"/>
    <n v="-2132.2897140000132"/>
    <x v="5"/>
    <x v="0"/>
    <x v="7"/>
    <x v="15"/>
  </r>
  <r>
    <n v="1595"/>
    <n v="649"/>
    <x v="0"/>
    <x v="8"/>
    <s v="L-3 Communications"/>
    <x v="15"/>
    <x v="4"/>
    <x v="3"/>
    <s v="Enron North America"/>
    <x v="3"/>
    <d v="2000-03-10T00:00:00"/>
    <d v="2003-03-15T00:00:00"/>
    <x v="0"/>
    <n v="3000000"/>
    <n v="-528.30787200000009"/>
    <n v="3.6"/>
    <n v="688.71589800000004"/>
    <n v="684.944661"/>
    <n v="-1.5485531673721913"/>
    <n v="818.11282853326236"/>
    <n v="1620.7586609999998"/>
    <x v="0"/>
    <n v="2438.8714895332623"/>
    <n v="-158774.447388"/>
    <n v="-156642.15767399999"/>
    <n v="2132.2897140000132"/>
    <n v="-306.58177553324913"/>
    <n v="-158774.447388"/>
    <n v="-156642.15767399999"/>
    <n v="2132.2897140000132"/>
    <x v="0"/>
    <n v="-11297.863842720002"/>
    <n v="111000"/>
    <n v="-45642.157673999987"/>
    <n v="100473.662282"/>
    <n v="2132.2897140000132"/>
    <n v="2132.2897140000132"/>
    <n v="2132.2897140000132"/>
    <x v="5"/>
    <x v="0"/>
    <x v="7"/>
    <x v="15"/>
  </r>
  <r>
    <n v="1326"/>
    <n v="486"/>
    <x v="0"/>
    <x v="0"/>
    <s v="Lafarge"/>
    <x v="10"/>
    <x v="8"/>
    <x v="4"/>
    <s v="Portfolio ISIS"/>
    <x v="6"/>
    <d v="2001-01-05T00:00:00"/>
    <d v="2006-01-05T00:00:00"/>
    <x v="0"/>
    <n v="-10000000"/>
    <n v="4084.3707010000003"/>
    <n v="0.65"/>
    <n v="57.444164000000001"/>
    <n v="52.769271000000003"/>
    <n v="-4.8156670164841699"/>
    <n v="-19668.969267900029"/>
    <n v="-795.73059600000011"/>
    <x v="0"/>
    <n v="-20464.69986390003"/>
    <n v="-47366.539978000001"/>
    <n v="-67173.485000999994"/>
    <n v="-19806.945022999993"/>
    <n v="657.75484090003738"/>
    <n v="-47366.539978000001"/>
    <n v="-67173.485000999994"/>
    <n v="-19806.945022999993"/>
    <x v="0"/>
    <n v="30234.554114152503"/>
    <n v="0"/>
    <n v="-67173.485000999994"/>
    <n v="-77668.078323999987"/>
    <n v="-19806.945022999993"/>
    <n v="-19806.945022999993"/>
    <n v="-19806.945022999993"/>
    <x v="1"/>
    <x v="5"/>
    <x v="1"/>
    <x v="10"/>
  </r>
  <r>
    <n v="1516"/>
    <n v="566"/>
    <x v="0"/>
    <x v="1"/>
    <s v="Lafarge"/>
    <x v="10"/>
    <x v="8"/>
    <x v="4"/>
    <s v="Portfolio ISIS"/>
    <x v="1"/>
    <d v="2001-01-05T00:00:00"/>
    <d v="2006-01-05T00:00:00"/>
    <x v="0"/>
    <n v="10000000"/>
    <n v="-4084.3707010000003"/>
    <n v="0.65"/>
    <n v="57.444164000000001"/>
    <n v="52.769271000000003"/>
    <n v="-4.8156670164841699"/>
    <n v="19668.969267900029"/>
    <n v="795.73059600000011"/>
    <x v="0"/>
    <n v="20464.69986390003"/>
    <n v="47366.539978000001"/>
    <n v="67173.485000999994"/>
    <n v="19806.945022999993"/>
    <n v="-657.75484090003738"/>
    <n v="47366.539978000001"/>
    <n v="67173.485000999994"/>
    <n v="19806.945022999993"/>
    <x v="0"/>
    <n v="-30234.554114152503"/>
    <n v="0"/>
    <n v="67173.485000999994"/>
    <n v="77668.078323999987"/>
    <n v="19806.945022999993"/>
    <n v="19806.945022999993"/>
    <n v="19806.945022999993"/>
    <x v="1"/>
    <x v="5"/>
    <x v="1"/>
    <x v="10"/>
  </r>
  <r>
    <n v="1603"/>
    <n v="657"/>
    <x v="0"/>
    <x v="0"/>
    <s v="Lafarge"/>
    <x v="10"/>
    <x v="8"/>
    <x v="4"/>
    <s v="JP Morgan"/>
    <x v="6"/>
    <d v="2001-01-11T00:00:00"/>
    <d v="2006-01-11T00:00:00"/>
    <x v="0"/>
    <n v="10000000"/>
    <n v="-4122.5774609999999"/>
    <n v="0.8"/>
    <n v="57.587659000000002"/>
    <n v="52.902256000000001"/>
    <n v="-4.8120874497729709"/>
    <n v="19838.203260795017"/>
    <n v="831.55770600000005"/>
    <x v="0"/>
    <n v="20669.760966795016"/>
    <n v="111875.91796599999"/>
    <n v="131998.943696"/>
    <n v="20123.025730000008"/>
    <n v="-546.73523679500795"/>
    <n v="111875.91796599999"/>
    <n v="131998.943696"/>
    <n v="20123.025730000008"/>
    <x v="0"/>
    <n v="-30517.3796550525"/>
    <n v="0"/>
    <n v="131998.943696"/>
    <n v="131998.943696"/>
    <n v="20123.025730000008"/>
    <n v="20123.025730000008"/>
    <n v="20123.025730000008"/>
    <x v="1"/>
    <x v="5"/>
    <x v="1"/>
    <x v="10"/>
  </r>
  <r>
    <n v="159"/>
    <n v="212"/>
    <x v="0"/>
    <x v="0"/>
    <s v="LBIE"/>
    <x v="5"/>
    <x v="2"/>
    <x v="3"/>
    <s v="JP Morgan"/>
    <x v="4"/>
    <d v="2000-09-26T00:00:00"/>
    <d v="2005-09-26T00:00:00"/>
    <x v="0"/>
    <n v="-10000000"/>
    <n v="3837.315376"/>
    <n v="0.52"/>
    <n v="79.450416000000004"/>
    <n v="74.402298000000002"/>
    <n v="-5.0982540868311501"/>
    <n v="-19563.60879815201"/>
    <n v="-909.19518900000003"/>
    <x v="0"/>
    <n v="-20472.803987152009"/>
    <n v="106912.51414"/>
    <n v="87142.659935999996"/>
    <n v="-19769.854204000003"/>
    <n v="702.94978315200569"/>
    <n v="106912.51414"/>
    <n v="87142.659935999996"/>
    <n v="-19769.854204000003"/>
    <x v="0"/>
    <n v="22093.34327732"/>
    <n v="-26144.444444000001"/>
    <n v="60998.215491999996"/>
    <n v="-83940.513950000022"/>
    <n v="-19769.854203999996"/>
    <n v="-19769.854203999996"/>
    <n v="-19769.854204000003"/>
    <x v="0"/>
    <x v="3"/>
    <x v="1"/>
    <x v="5"/>
  </r>
  <r>
    <n v="221"/>
    <n v="338"/>
    <x v="0"/>
    <x v="0"/>
    <s v="LBIE"/>
    <x v="5"/>
    <x v="2"/>
    <x v="3"/>
    <s v="Merrill Lynch Int"/>
    <x v="4"/>
    <d v="2000-10-10T00:00:00"/>
    <d v="2005-10-11T00:00:00"/>
    <x v="0"/>
    <n v="-10000000"/>
    <n v="3866.7075110000001"/>
    <n v="0.51"/>
    <n v="79.856329000000002"/>
    <n v="74.807253000000003"/>
    <n v="-5.0970879865573924"/>
    <n v="-19708.948401849335"/>
    <n v="-929.68738500000006"/>
    <x v="0"/>
    <n v="-20638.635786849336"/>
    <n v="102868.428033"/>
    <n v="82963.349841000003"/>
    <n v="-19905.078192000001"/>
    <n v="733.55759484933515"/>
    <n v="102868.428033"/>
    <n v="82963.349841000003"/>
    <n v="-19905.078192000001"/>
    <x v="0"/>
    <n v="22262.568494582501"/>
    <n v="-13175"/>
    <n v="69788.349841000003"/>
    <n v="-82615.899365000005"/>
    <n v="-19905.078192000001"/>
    <n v="-19905.078192000001"/>
    <n v="-19905.078192000001"/>
    <x v="1"/>
    <x v="3"/>
    <x v="1"/>
    <x v="5"/>
  </r>
  <r>
    <n v="223"/>
    <n v="339"/>
    <x v="0"/>
    <x v="0"/>
    <s v="LBIE"/>
    <x v="5"/>
    <x v="2"/>
    <x v="3"/>
    <s v="Bear Stearns"/>
    <x v="4"/>
    <d v="2000-10-12T00:00:00"/>
    <d v="2005-10-12T00:00:00"/>
    <x v="0"/>
    <n v="10000000"/>
    <n v="-3877.2574929999996"/>
    <n v="0.56999999999999995"/>
    <n v="79.884127000000007"/>
    <n v="74.835087000000001"/>
    <n v="-5.0971702017188596"/>
    <n v="19763.041357710768"/>
    <n v="943.64546400000006"/>
    <x v="0"/>
    <n v="20706.686821710769"/>
    <n v="-78013.804386999996"/>
    <n v="-58014.174358999997"/>
    <n v="19999.630028"/>
    <n v="-707.05679371076985"/>
    <n v="-78013.804386999996"/>
    <n v="-58014.174358999997"/>
    <n v="19999.630028"/>
    <x v="0"/>
    <n v="-22323.3100159475"/>
    <n v="14566.666667"/>
    <n v="-43447.507691999999"/>
    <n v="84089.638982999997"/>
    <n v="19999.630028"/>
    <n v="19999.630028"/>
    <n v="19999.630028"/>
    <x v="1"/>
    <x v="3"/>
    <x v="1"/>
    <x v="5"/>
  </r>
  <r>
    <n v="226"/>
    <n v="342"/>
    <x v="0"/>
    <x v="0"/>
    <s v="LBIE"/>
    <x v="5"/>
    <x v="2"/>
    <x v="3"/>
    <s v="Citibank NA"/>
    <x v="4"/>
    <d v="2000-10-13T00:00:00"/>
    <d v="2005-10-13T00:00:00"/>
    <x v="0"/>
    <n v="10000000"/>
    <n v="-3882.1516549999997"/>
    <n v="0.59"/>
    <n v="79.911704999999998"/>
    <n v="74.862752"/>
    <n v="-5.0971960185609202"/>
    <n v="19788.087959315686"/>
    <n v="948.12807899999996"/>
    <x v="0"/>
    <n v="20736.216038315684"/>
    <n v="-70432.455067999996"/>
    <n v="-50395.275031999998"/>
    <n v="20037.180035999998"/>
    <n v="-699.03600231568635"/>
    <n v="-70432.455067999996"/>
    <n v="-50395.275031999998"/>
    <n v="20037.180035999998"/>
    <x v="0"/>
    <n v="-22351.4881536625"/>
    <n v="15569.444444000001"/>
    <n v="-34825.830587999997"/>
    <n v="84431.411158000003"/>
    <n v="20037.180035999998"/>
    <n v="20037.180035999998"/>
    <n v="20037.180035999998"/>
    <x v="1"/>
    <x v="3"/>
    <x v="1"/>
    <x v="5"/>
  </r>
  <r>
    <n v="1328"/>
    <n v="488"/>
    <x v="0"/>
    <x v="0"/>
    <s v="LBIE"/>
    <x v="5"/>
    <x v="2"/>
    <x v="3"/>
    <s v="Portfolio ISIS"/>
    <x v="0"/>
    <d v="2001-01-05T00:00:00"/>
    <d v="2006-01-05T00:00:00"/>
    <x v="0"/>
    <n v="-10000000"/>
    <n v="4086.3558040000003"/>
    <n v="0.8"/>
    <n v="82.18083"/>
    <n v="77.134269000000003"/>
    <n v="-5.0946149766946576"/>
    <n v="-20818.409479161539"/>
    <n v="-1026.1954020000001"/>
    <x v="0"/>
    <n v="-21844.60488116154"/>
    <n v="-10517.385435"/>
    <n v="-31670.929194"/>
    <n v="-21153.543759"/>
    <n v="691.06112216153997"/>
    <n v="-10517.385435"/>
    <n v="-31670.929194"/>
    <n v="-21153.543759"/>
    <x v="0"/>
    <n v="23527.193541529999"/>
    <n v="0"/>
    <n v="-31670.929194"/>
    <n v="-83148.213917000001"/>
    <n v="-21153.543759"/>
    <n v="-21153.543759"/>
    <n v="-21153.543759"/>
    <x v="1"/>
    <x v="3"/>
    <x v="1"/>
    <x v="5"/>
  </r>
  <r>
    <n v="1561"/>
    <n v="607"/>
    <x v="0"/>
    <x v="1"/>
    <s v="LBIE"/>
    <x v="5"/>
    <x v="2"/>
    <x v="3"/>
    <s v="Portfolio ISIS"/>
    <x v="1"/>
    <d v="2001-01-05T00:00:00"/>
    <d v="2006-01-05T00:00:00"/>
    <x v="0"/>
    <n v="10000000"/>
    <n v="-4086.3558040000003"/>
    <n v="0.8"/>
    <n v="82.18083"/>
    <n v="77.134269000000003"/>
    <n v="-5.0946149766946576"/>
    <n v="20818.409479161539"/>
    <n v="1026.1954020000001"/>
    <x v="0"/>
    <n v="21844.60488116154"/>
    <n v="10517.385435"/>
    <n v="31670.929194"/>
    <n v="21153.543759"/>
    <n v="-691.06112216153997"/>
    <n v="10517.385435"/>
    <n v="31670.929194"/>
    <n v="21153.543759"/>
    <x v="0"/>
    <n v="-23527.193541529999"/>
    <n v="0"/>
    <n v="31670.929194"/>
    <n v="83148.213917000001"/>
    <n v="21153.543759"/>
    <n v="21153.543759"/>
    <n v="21153.543759"/>
    <x v="1"/>
    <x v="3"/>
    <x v="1"/>
    <x v="5"/>
  </r>
  <r>
    <n v="1678"/>
    <n v="886"/>
    <x v="0"/>
    <x v="0"/>
    <s v="LBIE"/>
    <x v="5"/>
    <x v="2"/>
    <x v="3"/>
    <s v="Morgan Stanley CP"/>
    <x v="4"/>
    <d v="2001-03-13T00:00:00"/>
    <d v="2001-03-19T00:00:00"/>
    <x v="0"/>
    <n v="0"/>
    <n v="0"/>
    <n v="0.74"/>
    <n v="0"/>
    <n v="0"/>
    <m/>
    <n v="-"/>
    <n v="0"/>
    <x v="0"/>
    <n v="0"/>
    <n v="0"/>
    <n v="0"/>
    <n v="0"/>
    <n v="0"/>
    <n v="0"/>
    <n v="0"/>
    <n v="0"/>
    <x v="0"/>
    <n v="0"/>
    <n v="-45499.996666999999"/>
    <n v="-45499.996666999999"/>
    <n v="-45499.996666999999"/>
    <n v="0"/>
    <n v="0"/>
    <n v="0"/>
    <x v="3"/>
    <x v="3"/>
    <x v="1"/>
    <x v="5"/>
  </r>
  <r>
    <n v="1683"/>
    <n v="891"/>
    <x v="0"/>
    <x v="0"/>
    <s v="LBIE"/>
    <x v="5"/>
    <x v="2"/>
    <x v="3"/>
    <s v="JP Morgan"/>
    <x v="4"/>
    <d v="2001-03-14T00:00:00"/>
    <d v="2003-03-14T00:00:00"/>
    <x v="0"/>
    <n v="10000000"/>
    <n v="-1783.4393830000001"/>
    <n v="0.56999999999999995"/>
    <n v="54.403840000000002"/>
    <n v="49.293748999999998"/>
    <n v="-5.2023944202131842"/>
    <n v="9278.1550949076445"/>
    <n v="606.09336900000005"/>
    <x v="0"/>
    <n v="9884.2484639076447"/>
    <n v="7980.4294879999998"/>
    <n v="17624.132947999999"/>
    <n v="9643.7034599999988"/>
    <n v="-240.54500390764588"/>
    <n v="7980.4294879999998"/>
    <n v="17624.132947999999"/>
    <n v="9643.7034599999988"/>
    <x v="0"/>
    <n v="-10268.152247622502"/>
    <n v="0"/>
    <n v="17624.132947999999"/>
    <n v="17624.132947999999"/>
    <n v="9643.7034599999988"/>
    <n v="9643.7034599999988"/>
    <n v="9643.7034599999988"/>
    <x v="5"/>
    <x v="3"/>
    <x v="1"/>
    <x v="5"/>
  </r>
  <r>
    <n v="1327"/>
    <n v="487"/>
    <x v="0"/>
    <x v="0"/>
    <s v="Legrand"/>
    <x v="10"/>
    <x v="8"/>
    <x v="4"/>
    <s v="Portfolio ISIS"/>
    <x v="6"/>
    <d v="2001-01-05T00:00:00"/>
    <d v="2006-01-05T00:00:00"/>
    <x v="0"/>
    <n v="-10000000"/>
    <n v="4081.2239789999999"/>
    <n v="0.65"/>
    <n v="54.892052"/>
    <n v="54.334094"/>
    <n v="-0.55978459101662448"/>
    <n v="-2284.6062959317555"/>
    <n v="-679.45765800000004"/>
    <x v="0"/>
    <n v="-2964.0639539317553"/>
    <n v="-58036.982817999997"/>
    <n v="-60609.614075999998"/>
    <n v="-2572.6312580000013"/>
    <n v="391.4326959317541"/>
    <n v="-58036.982817999997"/>
    <n v="-60609.614075999998"/>
    <n v="-2572.6312580000013"/>
    <x v="0"/>
    <n v="30211.260504547499"/>
    <n v="0"/>
    <n v="-60609.614075999998"/>
    <n v="-58451.683493999997"/>
    <n v="-2572.6312580000013"/>
    <n v="-2572.6312580000013"/>
    <n v="-2572.6312580000013"/>
    <x v="1"/>
    <x v="5"/>
    <x v="1"/>
    <x v="10"/>
  </r>
  <r>
    <n v="1517"/>
    <n v="567"/>
    <x v="0"/>
    <x v="1"/>
    <s v="Legrand"/>
    <x v="10"/>
    <x v="8"/>
    <x v="4"/>
    <s v="Portfolio ISIS"/>
    <x v="1"/>
    <d v="2001-01-05T00:00:00"/>
    <d v="2006-01-05T00:00:00"/>
    <x v="0"/>
    <n v="10000000"/>
    <n v="-4081.2239789999999"/>
    <n v="0.65"/>
    <n v="54.892052"/>
    <n v="54.334094"/>
    <n v="-0.55978459101662448"/>
    <n v="2284.6062959317555"/>
    <n v="679.45765800000004"/>
    <x v="0"/>
    <n v="2964.0639539317553"/>
    <n v="58036.982817999997"/>
    <n v="60609.614075999998"/>
    <n v="2572.6312580000013"/>
    <n v="-391.4326959317541"/>
    <n v="58036.982817999997"/>
    <n v="60609.614075999998"/>
    <n v="2572.6312580000013"/>
    <x v="0"/>
    <n v="-30211.260504547499"/>
    <n v="0"/>
    <n v="60609.614075999998"/>
    <n v="58451.683493999997"/>
    <n v="2572.6312580000013"/>
    <n v="2572.6312580000013"/>
    <n v="2572.6312580000013"/>
    <x v="1"/>
    <x v="5"/>
    <x v="1"/>
    <x v="10"/>
  </r>
  <r>
    <n v="261"/>
    <n v="376"/>
    <x v="0"/>
    <x v="0"/>
    <s v="Lloyds TSB"/>
    <x v="11"/>
    <x v="2"/>
    <x v="6"/>
    <s v="Goldman Sachs"/>
    <x v="2"/>
    <d v="2000-11-08T00:00:00"/>
    <d v="2005-11-08T00:00:00"/>
    <x v="0"/>
    <n v="-20000000"/>
    <n v="7794.5335780000005"/>
    <n v="0.14000000000000001"/>
    <n v="15.181873"/>
    <n v="15.168445999999999"/>
    <n v="-8.2327035767544594E-3"/>
    <n v="-64.170084466733343"/>
    <n v="-368.83481700000004"/>
    <x v="0"/>
    <n v="-433.00490146673337"/>
    <n v="5507.8229220000003"/>
    <n v="5328.5829670000003"/>
    <n v="-179.23995500000001"/>
    <n v="253.76494646673336"/>
    <n v="5507.8229220000003"/>
    <n v="5328.5829670000003"/>
    <n v="-179.23995500000001"/>
    <x v="0"/>
    <n v="15386.409282971999"/>
    <n v="-7155.5555560000003"/>
    <n v="-1826.972589"/>
    <n v="-45216.398989999994"/>
    <n v="-179.23995500000001"/>
    <n v="-179.23995500000001"/>
    <n v="-179.23995500000001"/>
    <x v="1"/>
    <x v="6"/>
    <x v="1"/>
    <x v="11"/>
  </r>
  <r>
    <n v="11"/>
    <n v="4"/>
    <x v="0"/>
    <x v="2"/>
    <s v="Lockheed Martin Cor"/>
    <x v="0"/>
    <x v="8"/>
    <x v="3"/>
    <s v="FUNB"/>
    <x v="3"/>
    <d v="2000-05-05T00:00:00"/>
    <d v="2001-12-20T00:00:00"/>
    <x v="0"/>
    <n v="25000000"/>
    <n v="-1702.505443"/>
    <n v="0.85"/>
    <n v="34.522668000000003"/>
    <n v="33.671351999999999"/>
    <n v="-0.63282476270076771"/>
    <n v="1077.3876029632404"/>
    <n v="921.20696999999996"/>
    <x v="0"/>
    <n v="1998.5945729632404"/>
    <n v="97381.128452999998"/>
    <n v="99180.023275"/>
    <n v="1798.894822000002"/>
    <n v="-199.69975096323833"/>
    <n v="97381.128452999998"/>
    <n v="99180.023275"/>
    <n v="1798.894822000002"/>
    <x v="0"/>
    <n v="-21284.723048386004"/>
    <n v="188298.61111100001"/>
    <n v="287478.63438599999"/>
    <n v="86615.964859999978"/>
    <n v="1798.894822000002"/>
    <n v="1798.894822000002"/>
    <n v="1798.894822000002"/>
    <x v="2"/>
    <x v="0"/>
    <x v="0"/>
    <x v="0"/>
  </r>
  <r>
    <n v="12"/>
    <n v="102"/>
    <x v="0"/>
    <x v="0"/>
    <s v="Lockheed Martin Cor"/>
    <x v="0"/>
    <x v="8"/>
    <x v="3"/>
    <s v="JP Morgan"/>
    <x v="3"/>
    <d v="2000-05-05T00:00:00"/>
    <d v="2002-05-05T00:00:00"/>
    <x v="0"/>
    <n v="-15000000"/>
    <n v="1535.797548"/>
    <n v="0.85"/>
    <n v="38.823658999999999"/>
    <n v="38.038218000000001"/>
    <n v="-0.63785659858436039"/>
    <n v="-979.61860008148096"/>
    <n v="-680.56435799999997"/>
    <x v="0"/>
    <n v="-1660.182958081481"/>
    <n v="-93865.426481999995"/>
    <n v="-95344.501629999999"/>
    <n v="-1479.0751480000035"/>
    <n v="181.10781008147751"/>
    <n v="-93865.426481999995"/>
    <n v="-95344.501629999999"/>
    <n v="-1479.0751480000035"/>
    <x v="0"/>
    <n v="19200.540945096003"/>
    <n v="-97750"/>
    <n v="-193094.50163000001"/>
    <n v="-60775.13939299999"/>
    <n v="-1479.0751480000326"/>
    <n v="-1479.0751480000326"/>
    <n v="-1479.0751480000035"/>
    <x v="2"/>
    <x v="0"/>
    <x v="0"/>
    <x v="0"/>
  </r>
  <r>
    <n v="27"/>
    <n v="123"/>
    <x v="0"/>
    <x v="3"/>
    <s v="Lockheed Martin Cor"/>
    <x v="0"/>
    <x v="8"/>
    <x v="3"/>
    <s v="EnronCredit.com"/>
    <x v="3"/>
    <d v="2000-05-05T00:00:00"/>
    <d v="2001-12-20T00:00:00"/>
    <x v="0"/>
    <n v="-25000000"/>
    <n v="1702.505443"/>
    <n v="0.85"/>
    <n v="34.522668000000003"/>
    <n v="33.671351999999999"/>
    <n v="-0.63282476270076771"/>
    <n v="-1077.3876029632404"/>
    <n v="-921.20696999999996"/>
    <x v="0"/>
    <n v="-1998.5945729632404"/>
    <n v="-97381.128452999998"/>
    <n v="-99180.023275"/>
    <n v="-1798.894822000002"/>
    <n v="199.69975096323833"/>
    <n v="-97381.128452999998"/>
    <n v="-99180.023275"/>
    <n v="-1798.894822000002"/>
    <x v="0"/>
    <n v="21284.723048386004"/>
    <n v="-188298.61111100001"/>
    <n v="-287478.63438599999"/>
    <n v="-86615.964859999978"/>
    <n v="-1798.894822000002"/>
    <n v="-1798.894822000002"/>
    <n v="-1798.894822000002"/>
    <x v="2"/>
    <x v="0"/>
    <x v="0"/>
    <x v="0"/>
  </r>
  <r>
    <n v="33"/>
    <n v="124"/>
    <x v="0"/>
    <x v="4"/>
    <s v="Lockheed Martin Cor"/>
    <x v="0"/>
    <x v="8"/>
    <x v="3"/>
    <s v="Enron North America"/>
    <x v="3"/>
    <d v="2000-05-05T00:00:00"/>
    <d v="2001-12-20T00:00:00"/>
    <x v="0"/>
    <n v="25000000"/>
    <n v="-1702.505443"/>
    <n v="0.85"/>
    <n v="34.522668000000003"/>
    <n v="33.671351999999999"/>
    <n v="-0.63282476270076771"/>
    <n v="1077.3876029632404"/>
    <n v="921.20696999999996"/>
    <x v="0"/>
    <n v="1998.5945729632404"/>
    <n v="97381.128452999998"/>
    <n v="99180.023275"/>
    <n v="1798.894822000002"/>
    <n v="-199.69975096323833"/>
    <n v="97381.128452999998"/>
    <n v="99180.023275"/>
    <n v="1798.894822000002"/>
    <x v="0"/>
    <n v="-21284.723048386004"/>
    <n v="188298.61111100001"/>
    <n v="287478.63438599999"/>
    <n v="86615.964859999978"/>
    <n v="1798.894822000002"/>
    <n v="1798.894822000002"/>
    <n v="1798.894822000002"/>
    <x v="2"/>
    <x v="0"/>
    <x v="0"/>
    <x v="0"/>
  </r>
  <r>
    <n v="152"/>
    <n v="207"/>
    <x v="0"/>
    <x v="0"/>
    <s v="Lockheed Martin Cor"/>
    <x v="0"/>
    <x v="8"/>
    <x v="3"/>
    <s v="LBIE"/>
    <x v="3"/>
    <d v="2000-09-26T00:00:00"/>
    <d v="2001-09-26T00:00:00"/>
    <x v="0"/>
    <n v="-10000000"/>
    <n v="463.01620600000001"/>
    <n v="0.45"/>
    <n v="31.915289999999999"/>
    <n v="30.970912999999999"/>
    <n v="-0.62481837511452198"/>
    <n v="-289.3010334846108"/>
    <n v="-307.50546300000002"/>
    <x v="0"/>
    <n v="-596.80649648461076"/>
    <n v="-7267.6278970000003"/>
    <n v="-7810.1003019999998"/>
    <n v="-542.47240499999953"/>
    <n v="54.334091484611236"/>
    <n v="-7267.6278970000003"/>
    <n v="-7810.1003019999998"/>
    <n v="-542.47240499999953"/>
    <x v="0"/>
    <n v="5788.6286074120007"/>
    <n v="-22625"/>
    <n v="-30435.100301999999"/>
    <n v="-28892.717386999997"/>
    <n v="-542.47240500000044"/>
    <n v="-542.47240500000044"/>
    <n v="-542.47240499999953"/>
    <x v="3"/>
    <x v="0"/>
    <x v="0"/>
    <x v="0"/>
  </r>
  <r>
    <n v="1329"/>
    <n v="489"/>
    <x v="0"/>
    <x v="0"/>
    <s v="Lockheed Martin Cor"/>
    <x v="0"/>
    <x v="8"/>
    <x v="3"/>
    <s v="Portfolio ISIS"/>
    <x v="3"/>
    <d v="2001-01-05T00:00:00"/>
    <d v="2006-01-05T00:00:00"/>
    <x v="0"/>
    <n v="-10000000"/>
    <n v="4038.3561149999996"/>
    <n v="0.52"/>
    <n v="71.919985999999994"/>
    <n v="71.241175999999996"/>
    <n v="-0.67542623306935989"/>
    <n v="-2727.6116585470645"/>
    <n v="-800.95468800000003"/>
    <x v="0"/>
    <n v="-3528.5663465470643"/>
    <n v="70210.573753000004"/>
    <n v="67346.781386000002"/>
    <n v="-2863.7923670000018"/>
    <n v="664.77397954706248"/>
    <n v="70210.573753000004"/>
    <n v="67346.781386000002"/>
    <n v="-2863.7923670000018"/>
    <x v="0"/>
    <n v="50487.528149729995"/>
    <n v="0"/>
    <n v="67346.781386000002"/>
    <n v="-27910.354424000005"/>
    <n v="-2863.7923670000018"/>
    <n v="-2863.7923670000018"/>
    <n v="-2863.7923670000018"/>
    <x v="1"/>
    <x v="0"/>
    <x v="0"/>
    <x v="0"/>
  </r>
  <r>
    <n v="1518"/>
    <n v="568"/>
    <x v="0"/>
    <x v="1"/>
    <s v="Lockheed Martin Cor"/>
    <x v="0"/>
    <x v="8"/>
    <x v="3"/>
    <s v="Portfolio ISIS"/>
    <x v="1"/>
    <d v="2001-01-05T00:00:00"/>
    <d v="2006-01-05T00:00:00"/>
    <x v="0"/>
    <n v="10000000"/>
    <n v="-4038.3561149999996"/>
    <n v="0.52"/>
    <n v="71.919985999999994"/>
    <n v="71.241175999999996"/>
    <n v="-0.67542623306935989"/>
    <n v="2727.6116585470645"/>
    <n v="800.95468800000003"/>
    <x v="0"/>
    <n v="3528.5663465470643"/>
    <n v="-70210.573753000004"/>
    <n v="-67346.781386000002"/>
    <n v="2863.7923670000018"/>
    <n v="-664.77397954706248"/>
    <n v="-70210.573753000004"/>
    <n v="-67346.781386000002"/>
    <n v="2863.7923670000018"/>
    <x v="0"/>
    <n v="-50487.528149729995"/>
    <n v="0"/>
    <n v="-67346.781386000002"/>
    <n v="27910.354424000005"/>
    <n v="2863.7923670000018"/>
    <n v="2863.7923670000018"/>
    <n v="2863.7923670000018"/>
    <x v="1"/>
    <x v="0"/>
    <x v="0"/>
    <x v="0"/>
  </r>
  <r>
    <n v="255"/>
    <n v="369"/>
    <x v="2"/>
    <x v="10"/>
    <s v="Loews Corp"/>
    <x v="2"/>
    <x v="2"/>
    <x v="3"/>
    <s v="Deutsche Bank AG"/>
    <x v="0"/>
    <d v="2000-07-19T00:00:00"/>
    <d v="2005-07-19T00:00:00"/>
    <x v="0"/>
    <n v="-4000000"/>
    <n v="1532.5304409999999"/>
    <n v="1.75"/>
    <n v="110.80402599999999"/>
    <n v="63.989553999999998"/>
    <n v="-47.377517095945933"/>
    <n v="-72607.487168535052"/>
    <n v="-538.12733400000002"/>
    <x v="0"/>
    <n v="-73145.614502535056"/>
    <n v="-110805.052212"/>
    <n v="-183834.00544499999"/>
    <n v="-73028.953232999993"/>
    <n v="116.66126953506318"/>
    <n v="-110805.052212"/>
    <n v="-183834.00544499999"/>
    <n v="-73028.953232999993"/>
    <x v="0"/>
    <n v="4537.8226358009997"/>
    <n v="-35777.777778000003"/>
    <n v="-219611.78322300001"/>
    <n v="-122764.649172"/>
    <n v="-73028.953233000007"/>
    <n v="-73028.953233000007"/>
    <n v="-73028.953232999993"/>
    <x v="0"/>
    <x v="2"/>
    <x v="1"/>
    <x v="2"/>
  </r>
  <r>
    <n v="1706"/>
    <n v="911"/>
    <x v="0"/>
    <x v="0"/>
    <s v="M &amp; S Finance Plc"/>
    <x v="9"/>
    <x v="6"/>
    <x v="6"/>
    <s v="NAB"/>
    <x v="2"/>
    <d v="2001-03-20T00:00:00"/>
    <d v="2006-02-16T00:00:00"/>
    <x v="0"/>
    <n v="-10000000"/>
    <n v="4137.1702089999999"/>
    <n v="0.52"/>
    <n v="55.291178000000002"/>
    <n v="55.237960000000001"/>
    <n v="-3.5519222761263895E-2"/>
    <n v="-146.94907025473572"/>
    <n v="-544.35681"/>
    <x v="0"/>
    <n v="-691.30588025473571"/>
    <n v="11985.958655"/>
    <n v="11631.403614999999"/>
    <n v="-354.5550400000011"/>
    <n v="336.75084025473461"/>
    <n v="11985.958655"/>
    <n v="11631.403614999999"/>
    <n v="-354.5550400000011"/>
    <x v="0"/>
    <m/>
    <n v="0"/>
    <n v="11631.403614999999"/>
    <n v="11631.403614999999"/>
    <n v="-354.5550400000011"/>
    <n v="-354.5550400000011"/>
    <n v="-354.5550400000011"/>
    <x v="1"/>
    <x v="0"/>
    <x v="1"/>
    <x v="9"/>
  </r>
  <r>
    <n v="1330"/>
    <n v="490"/>
    <x v="0"/>
    <x v="0"/>
    <s v="Mannesmann Ag"/>
    <x v="5"/>
    <x v="8"/>
    <x v="8"/>
    <s v="Portfolio ISIS"/>
    <x v="2"/>
    <d v="2001-01-05T00:00:00"/>
    <d v="2006-01-05T00:00:00"/>
    <x v="0"/>
    <n v="-10000000"/>
    <n v="4068.6817550000001"/>
    <n v="0.52"/>
    <n v="55.773122999999998"/>
    <n v="55.230815999999997"/>
    <n v="-0.54471969556090183"/>
    <n v="-2216.2910869177958"/>
    <n v="-737.38045199999999"/>
    <x v="0"/>
    <n v="-2953.6715389177957"/>
    <n v="3010.031966"/>
    <n v="622.06548099999998"/>
    <n v="-2387.9664849999999"/>
    <n v="565.70505391779579"/>
    <n v="3010.031966"/>
    <n v="622.06548099999998"/>
    <n v="-2387.9664849999999"/>
    <x v="0"/>
    <n v="23425.435204412501"/>
    <n v="0"/>
    <n v="622.06548099999998"/>
    <n v="-5549.821105"/>
    <n v="-2387.9664849999999"/>
    <n v="-2387.9664849999999"/>
    <n v="-2387.9664849999999"/>
    <x v="1"/>
    <x v="3"/>
    <x v="1"/>
    <x v="5"/>
  </r>
  <r>
    <n v="1519"/>
    <n v="569"/>
    <x v="0"/>
    <x v="1"/>
    <s v="Mannesmann Ag"/>
    <x v="5"/>
    <x v="8"/>
    <x v="8"/>
    <s v="Portfolio ISIS"/>
    <x v="1"/>
    <d v="2001-01-05T00:00:00"/>
    <d v="2006-01-05T00:00:00"/>
    <x v="0"/>
    <n v="10000000"/>
    <n v="-4068.6817550000001"/>
    <n v="0.52"/>
    <n v="55.773122999999998"/>
    <n v="55.230815999999997"/>
    <n v="-0.54471969556090183"/>
    <n v="2216.2910869177958"/>
    <n v="737.38045199999999"/>
    <x v="0"/>
    <n v="2953.6715389177957"/>
    <n v="-3010.031966"/>
    <n v="-622.06548099999998"/>
    <n v="2387.9664849999999"/>
    <n v="-565.70505391779579"/>
    <n v="-3010.031966"/>
    <n v="-622.06548099999998"/>
    <n v="2387.9664849999999"/>
    <x v="0"/>
    <n v="-23425.435204412501"/>
    <n v="0"/>
    <n v="-622.06548099999998"/>
    <n v="5549.821105"/>
    <n v="2387.9664849999999"/>
    <n v="2387.9664849999999"/>
    <n v="2387.9664849999999"/>
    <x v="1"/>
    <x v="3"/>
    <x v="1"/>
    <x v="5"/>
  </r>
  <r>
    <n v="1626"/>
    <n v="826"/>
    <x v="0"/>
    <x v="0"/>
    <s v="Mannesmann Ag"/>
    <x v="5"/>
    <x v="8"/>
    <x v="8"/>
    <s v="Goldman Sachs"/>
    <x v="2"/>
    <d v="2001-01-22T00:00:00"/>
    <d v="2006-01-22T00:00:00"/>
    <x v="0"/>
    <n v="10000000"/>
    <n v="-4147.9365509999998"/>
    <n v="0.76"/>
    <n v="56.154904000000002"/>
    <n v="55.612825000000001"/>
    <n v="-0.54458089779643482"/>
    <n v="2258.8870109462273"/>
    <n v="795.36141599999996"/>
    <x v="0"/>
    <n v="3054.2484269462275"/>
    <n v="98298.649093999993"/>
    <n v="100910.60328"/>
    <n v="2611.9541860000027"/>
    <n v="-442.29424094622482"/>
    <n v="98298.649093999993"/>
    <n v="100910.60328"/>
    <n v="2611.9541860000027"/>
    <x v="0"/>
    <n v="-23881.744692382497"/>
    <n v="0"/>
    <n v="100910.60328"/>
    <n v="100910.60328"/>
    <n v="2611.9541860000027"/>
    <n v="2611.9541860000027"/>
    <n v="2611.9541860000027"/>
    <x v="1"/>
    <x v="3"/>
    <x v="1"/>
    <x v="5"/>
  </r>
  <r>
    <n v="1331"/>
    <n v="491"/>
    <x v="0"/>
    <x v="0"/>
    <s v="Manpower Inc."/>
    <x v="1"/>
    <x v="1"/>
    <x v="3"/>
    <s v="Portfolio ISIS"/>
    <x v="5"/>
    <d v="2001-01-05T00:00:00"/>
    <d v="2006-01-05T00:00:00"/>
    <x v="0"/>
    <n v="-10000000"/>
    <n v="4076.7589130000001"/>
    <n v="0.78"/>
    <n v="80.902732999999998"/>
    <n v="80.283368999999993"/>
    <n v="-0.58980799851703225"/>
    <n v="-2404.505014913002"/>
    <n v="-741.15044999999998"/>
    <x v="0"/>
    <n v="-3145.6554649130021"/>
    <n v="-7047.6340010000004"/>
    <n v="-9818.8781940000008"/>
    <n v="-2771.2441930000005"/>
    <n v="374.41127191300166"/>
    <n v="-7047.6340010000004"/>
    <n v="-9818.8781940000008"/>
    <n v="-2771.2441930000005"/>
    <x v="0"/>
    <n v="29507.581012294002"/>
    <n v="0"/>
    <n v="-9818.8781940000008"/>
    <n v="-70933.797714"/>
    <n v="-2771.2441930000005"/>
    <n v="-2771.2441930000005"/>
    <n v="-2771.2441930000005"/>
    <x v="1"/>
    <x v="1"/>
    <x v="1"/>
    <x v="1"/>
  </r>
  <r>
    <n v="1562"/>
    <n v="608"/>
    <x v="0"/>
    <x v="1"/>
    <s v="Manpower Inc."/>
    <x v="1"/>
    <x v="1"/>
    <x v="3"/>
    <s v="Portfolio ISIS"/>
    <x v="1"/>
    <d v="2001-01-05T00:00:00"/>
    <d v="2006-01-05T00:00:00"/>
    <x v="0"/>
    <n v="10000000"/>
    <n v="-4076.7589130000001"/>
    <n v="0.78"/>
    <n v="80.902732999999998"/>
    <n v="80.283368999999993"/>
    <n v="-0.58980799851703225"/>
    <n v="2404.505014913002"/>
    <n v="741.15044999999998"/>
    <x v="0"/>
    <n v="3145.6554649130021"/>
    <n v="7047.6340010000004"/>
    <n v="9818.8781940000008"/>
    <n v="2771.2441930000005"/>
    <n v="-374.41127191300166"/>
    <n v="7047.6340010000004"/>
    <n v="9818.8781940000008"/>
    <n v="2771.2441930000005"/>
    <x v="0"/>
    <n v="-29507.581012294002"/>
    <n v="0"/>
    <n v="9818.8781940000008"/>
    <n v="70933.797714"/>
    <n v="2771.2441930000005"/>
    <n v="2771.2441930000005"/>
    <n v="2771.2441930000005"/>
    <x v="1"/>
    <x v="1"/>
    <x v="1"/>
    <x v="1"/>
  </r>
  <r>
    <n v="1731"/>
    <n v="938"/>
    <x v="0"/>
    <x v="0"/>
    <s v="Marconi Plc"/>
    <x v="9"/>
    <x v="4"/>
    <x v="6"/>
    <s v="Merrill Lynch Int"/>
    <x v="2"/>
    <d v="2001-03-30T00:00:00"/>
    <d v="2006-03-30T00:00:00"/>
    <x v="1"/>
    <n v="10000000"/>
    <n v="-4416.2269420000002"/>
    <n v="1.35"/>
    <n v="139.372736"/>
    <n v="138.692508"/>
    <n v="-0.52197844554377659"/>
    <n v="2305.1752743537063"/>
    <n v="1677.3498210000002"/>
    <x v="0"/>
    <n v="3982.5250953537065"/>
    <n v="-17236.870305"/>
    <n v="-13956.680109999999"/>
    <n v="3280.190195000001"/>
    <n v="-702.33490035370551"/>
    <n v="-15202.919609010001"/>
    <n v="-12246.986796524998"/>
    <n v="2955.9328124850035"/>
    <x v="0"/>
    <m/>
    <n v="0"/>
    <n v="-12246.986796524998"/>
    <n v="-12246.986796524998"/>
    <n v="2955.9328124850035"/>
    <n v="2955.9328124850035"/>
    <n v="2955.9328124850035"/>
    <x v="1"/>
    <x v="0"/>
    <x v="1"/>
    <x v="9"/>
  </r>
  <r>
    <n v="46"/>
    <n v="146"/>
    <x v="0"/>
    <x v="0"/>
    <s v="Marks &amp; Spencer PLC"/>
    <x v="2"/>
    <x v="6"/>
    <x v="6"/>
    <s v="JP Morgan"/>
    <x v="2"/>
    <d v="2000-08-16T00:00:00"/>
    <d v="2005-08-16T00:00:00"/>
    <x v="0"/>
    <n v="-10000000"/>
    <n v="3736.1790680000004"/>
    <n v="0.33"/>
    <n v="52.496555000000001"/>
    <n v="52.450682"/>
    <n v="-1.639404557578944E-2"/>
    <n v="-61.251089920102523"/>
    <n v="-562.10254199999997"/>
    <x v="0"/>
    <n v="-623.35363192010254"/>
    <n v="71532.860062000007"/>
    <n v="71332.000746000005"/>
    <n v="-200.85931600000185"/>
    <n v="422.49431592010069"/>
    <n v="71532.860062000007"/>
    <n v="71332.000746000005"/>
    <n v="-200.85931600000185"/>
    <x v="0"/>
    <n v="11062.826220348001"/>
    <n v="-16866.666667000001"/>
    <n v="54465.334079000007"/>
    <n v="-68196.606700000004"/>
    <n v="-200.85931600000185"/>
    <n v="-200.85931600000185"/>
    <n v="-200.85931600000185"/>
    <x v="0"/>
    <x v="2"/>
    <x v="1"/>
    <x v="2"/>
  </r>
  <r>
    <n v="239"/>
    <n v="354"/>
    <x v="0"/>
    <x v="0"/>
    <s v="Marks &amp; Spencer PLC"/>
    <x v="2"/>
    <x v="6"/>
    <x v="6"/>
    <s v="WLB"/>
    <x v="2"/>
    <d v="2000-10-23T00:00:00"/>
    <d v="2005-08-16T00:00:00"/>
    <x v="0"/>
    <n v="10000000"/>
    <n v="-3773.7506649999996"/>
    <n v="0.62"/>
    <n v="52.496555000000001"/>
    <n v="52.450682"/>
    <n v="-1.6311798376016907E-2"/>
    <n v="61.556659968839718"/>
    <n v="621.63984600000003"/>
    <x v="0"/>
    <n v="683.1965059688398"/>
    <n v="44840.115432999999"/>
    <n v="45227.208121000003"/>
    <n v="387.09268800000427"/>
    <n v="-296.10381796883553"/>
    <n v="44840.115432999999"/>
    <n v="45227.208121000003"/>
    <n v="387.09268800000427"/>
    <x v="0"/>
    <n v="-11174.075719064997"/>
    <n v="19977.777778"/>
    <n v="65204.985899000007"/>
    <n v="73309.755469000011"/>
    <n v="387.09268800000427"/>
    <n v="387.09268800000427"/>
    <n v="387.09268800000427"/>
    <x v="0"/>
    <x v="2"/>
    <x v="1"/>
    <x v="2"/>
  </r>
  <r>
    <n v="1332"/>
    <n v="492"/>
    <x v="0"/>
    <x v="0"/>
    <s v="Marriott Intl Inc."/>
    <x v="1"/>
    <x v="6"/>
    <x v="3"/>
    <s v="Portfolio ISIS"/>
    <x v="3"/>
    <d v="2001-01-05T00:00:00"/>
    <d v="2006-01-05T00:00:00"/>
    <x v="0"/>
    <n v="-10000000"/>
    <n v="4049.8726040000001"/>
    <n v="0.65"/>
    <n v="74.983644999999996"/>
    <n v="74.376655"/>
    <n v="-0.59303339685057621"/>
    <n v="-2401.7097071622084"/>
    <n v="-838.38447300000007"/>
    <x v="0"/>
    <n v="-3240.0941801622084"/>
    <n v="25648.243103000001"/>
    <n v="22990.657614"/>
    <n v="-2657.585489000001"/>
    <n v="582.50869116220747"/>
    <n v="25648.243103000001"/>
    <n v="22990.657614"/>
    <n v="-2657.585489000001"/>
    <x v="0"/>
    <n v="29312.977907752003"/>
    <n v="0"/>
    <n v="22990.657614"/>
    <n v="-64044.901589000001"/>
    <n v="-2657.585489000001"/>
    <n v="-2657.585489000001"/>
    <n v="-2657.585489000001"/>
    <x v="1"/>
    <x v="1"/>
    <x v="1"/>
    <x v="1"/>
  </r>
  <r>
    <n v="1563"/>
    <n v="609"/>
    <x v="0"/>
    <x v="1"/>
    <s v="Marriott Intl Inc."/>
    <x v="1"/>
    <x v="6"/>
    <x v="3"/>
    <s v="Portfolio ISIS"/>
    <x v="1"/>
    <d v="2001-01-05T00:00:00"/>
    <d v="2006-01-05T00:00:00"/>
    <x v="0"/>
    <n v="10000000"/>
    <n v="-4049.8726040000001"/>
    <n v="0.65"/>
    <n v="74.983644999999996"/>
    <n v="74.376655"/>
    <n v="-0.59303339685057621"/>
    <n v="2401.7097071622084"/>
    <n v="838.38447300000007"/>
    <x v="0"/>
    <n v="3240.0941801622084"/>
    <n v="-25648.243103000001"/>
    <n v="-22990.657614"/>
    <n v="2657.585489000001"/>
    <n v="-582.50869116220747"/>
    <n v="-25648.243103000001"/>
    <n v="-22990.657614"/>
    <n v="2657.585489000001"/>
    <x v="0"/>
    <n v="-29312.977907752003"/>
    <n v="0"/>
    <n v="-22990.657614"/>
    <n v="64044.901589000001"/>
    <n v="2657.585489000001"/>
    <n v="2657.585489000001"/>
    <n v="2657.585489000001"/>
    <x v="1"/>
    <x v="1"/>
    <x v="1"/>
    <x v="1"/>
  </r>
  <r>
    <n v="1333"/>
    <n v="493"/>
    <x v="0"/>
    <x v="0"/>
    <s v="Mattel Inc."/>
    <x v="4"/>
    <x v="6"/>
    <x v="3"/>
    <s v="Portfolio ISIS"/>
    <x v="4"/>
    <d v="2001-01-05T00:00:00"/>
    <d v="2006-01-05T00:00:00"/>
    <x v="0"/>
    <n v="-10000000"/>
    <n v="4380.521471"/>
    <n v="3.3"/>
    <n v="217.96599000000001"/>
    <n v="217.71256099999999"/>
    <n v="-0.16192053847427351"/>
    <n v="-709.29639538243669"/>
    <n v="-2986.9550249999998"/>
    <x v="0"/>
    <n v="-3696.2514203824367"/>
    <n v="-526005.972725"/>
    <n v="-528506.68697599997"/>
    <n v="-2500.7142509999685"/>
    <n v="1195.5371693824682"/>
    <n v="-526005.972725"/>
    <n v="-528506.68697599997"/>
    <n v="-2500.7142509999685"/>
    <x v="0"/>
    <n v="43235.746918770004"/>
    <n v="0"/>
    <n v="-528506.68697599997"/>
    <n v="-643279.97544399998"/>
    <n v="-2500.7142509999685"/>
    <n v="-2500.7142509999685"/>
    <n v="-2500.7142509999685"/>
    <x v="1"/>
    <x v="0"/>
    <x v="3"/>
    <x v="4"/>
  </r>
  <r>
    <n v="1564"/>
    <n v="610"/>
    <x v="0"/>
    <x v="1"/>
    <s v="Mattel Inc."/>
    <x v="4"/>
    <x v="6"/>
    <x v="3"/>
    <s v="Portfolio ISIS"/>
    <x v="1"/>
    <d v="2001-01-05T00:00:00"/>
    <d v="2006-01-05T00:00:00"/>
    <x v="0"/>
    <n v="10000000"/>
    <n v="-4380.521471"/>
    <n v="3.3"/>
    <n v="217.96599000000001"/>
    <n v="217.71256099999999"/>
    <n v="-0.16192053847427351"/>
    <n v="709.29639538243669"/>
    <n v="2986.9550249999998"/>
    <x v="0"/>
    <n v="3696.2514203824367"/>
    <n v="526005.972725"/>
    <n v="528506.68697599997"/>
    <n v="2500.7142509999685"/>
    <n v="-1195.5371693824682"/>
    <n v="526005.972725"/>
    <n v="528506.68697599997"/>
    <n v="2500.7142509999685"/>
    <x v="0"/>
    <n v="-43235.746918770004"/>
    <n v="0"/>
    <n v="528506.68697599997"/>
    <n v="643279.97544399998"/>
    <n v="2500.7142509999685"/>
    <n v="2500.7142509999685"/>
    <n v="2500.7142509999685"/>
    <x v="1"/>
    <x v="0"/>
    <x v="3"/>
    <x v="4"/>
  </r>
  <r>
    <n v="1334"/>
    <n v="494"/>
    <x v="0"/>
    <x v="0"/>
    <s v="Mbia Inc."/>
    <x v="11"/>
    <x v="2"/>
    <x v="3"/>
    <s v="Portfolio ISIS"/>
    <x v="4"/>
    <d v="2001-01-05T00:00:00"/>
    <d v="2006-01-05T00:00:00"/>
    <x v="0"/>
    <n v="-10000000"/>
    <n v="4019.9113870000001"/>
    <n v="0.3"/>
    <n v="57.308422999999998"/>
    <n v="57.266416"/>
    <n v="-3.9725313441267777E-2"/>
    <n v="-159.69223985469651"/>
    <n v="-762.44916599999999"/>
    <x v="0"/>
    <n v="-922.14140585469647"/>
    <n v="106799.56669199999"/>
    <n v="106669.32584799999"/>
    <n v="-130.24084399999992"/>
    <n v="791.90056185469655"/>
    <n v="106799.56669199999"/>
    <n v="106669.32584799999"/>
    <n v="-130.24084399999992"/>
    <x v="0"/>
    <n v="7935.3050779380001"/>
    <n v="0"/>
    <n v="106669.32584799999"/>
    <n v="90373.648149999994"/>
    <n v="-130.24084399999992"/>
    <n v="-130.24084399999992"/>
    <n v="-130.24084399999992"/>
    <x v="1"/>
    <x v="6"/>
    <x v="1"/>
    <x v="11"/>
  </r>
  <r>
    <n v="1565"/>
    <n v="611"/>
    <x v="0"/>
    <x v="1"/>
    <s v="Mbia Inc."/>
    <x v="11"/>
    <x v="2"/>
    <x v="3"/>
    <s v="Portfolio ISIS"/>
    <x v="1"/>
    <d v="2001-01-05T00:00:00"/>
    <d v="2006-01-05T00:00:00"/>
    <x v="0"/>
    <n v="10000000"/>
    <n v="-4019.9113870000001"/>
    <n v="0.3"/>
    <n v="57.308422999999998"/>
    <n v="57.266416"/>
    <n v="-3.9725313441267777E-2"/>
    <n v="159.69223985469651"/>
    <n v="762.44916599999999"/>
    <x v="0"/>
    <n v="922.14140585469647"/>
    <n v="-106799.56669199999"/>
    <n v="-106669.32584799999"/>
    <n v="130.24084399999992"/>
    <n v="-791.90056185469655"/>
    <n v="-106799.56669199999"/>
    <n v="-106669.32584799999"/>
    <n v="130.24084399999992"/>
    <x v="0"/>
    <n v="-7935.3050779380001"/>
    <n v="0"/>
    <n v="-106669.32584799999"/>
    <n v="-90373.648149999994"/>
    <n v="130.24084399999992"/>
    <n v="130.24084399999992"/>
    <n v="130.24084399999992"/>
    <x v="1"/>
    <x v="6"/>
    <x v="1"/>
    <x v="11"/>
  </r>
  <r>
    <n v="1335"/>
    <n v="495"/>
    <x v="0"/>
    <x v="0"/>
    <s v="Mbna Corp."/>
    <x v="4"/>
    <x v="2"/>
    <x v="3"/>
    <s v="Portfolio ISIS"/>
    <x v="4"/>
    <d v="2001-01-05T00:00:00"/>
    <d v="2006-01-05T00:00:00"/>
    <x v="0"/>
    <n v="-10000000"/>
    <n v="4192.4139329999998"/>
    <n v="1.6"/>
    <n v="117.02529800000001"/>
    <n v="116.89582"/>
    <n v="-7.9701178882083792E-2"/>
    <n v="-334.14033282177343"/>
    <n v="-1432.8624629999999"/>
    <x v="0"/>
    <n v="-1767.0027958217734"/>
    <n v="-214630.490062"/>
    <n v="-215826.78056399999"/>
    <n v="-1196.2905019999889"/>
    <n v="570.71229382178444"/>
    <n v="-214630.490062"/>
    <n v="-215826.78056399999"/>
    <n v="-1196.2905019999889"/>
    <x v="0"/>
    <n v="41379.125518710003"/>
    <n v="0"/>
    <n v="-215826.78056399999"/>
    <n v="-134203.28166399998"/>
    <n v="-1196.2905019999889"/>
    <n v="-1196.2905019999889"/>
    <n v="-1196.2905019999889"/>
    <x v="1"/>
    <x v="0"/>
    <x v="3"/>
    <x v="4"/>
  </r>
  <r>
    <n v="1548"/>
    <n v="595"/>
    <x v="0"/>
    <x v="1"/>
    <s v="Mbna Corp."/>
    <x v="4"/>
    <x v="2"/>
    <x v="3"/>
    <s v="Portfolio ISIS"/>
    <x v="1"/>
    <d v="2001-01-05T00:00:00"/>
    <d v="2006-01-05T00:00:00"/>
    <x v="0"/>
    <n v="10000000"/>
    <n v="-4192.4139329999998"/>
    <n v="1.6"/>
    <n v="117.02529800000001"/>
    <n v="116.89582"/>
    <n v="-7.9701178882083792E-2"/>
    <n v="334.14033282177343"/>
    <n v="1432.8624629999999"/>
    <x v="0"/>
    <n v="1767.0027958217734"/>
    <n v="214630.490062"/>
    <n v="215826.78056399999"/>
    <n v="1196.2905019999889"/>
    <n v="-570.71229382178444"/>
    <n v="214630.490062"/>
    <n v="215826.78056399999"/>
    <n v="1196.2905019999889"/>
    <x v="0"/>
    <n v="-41379.125518710003"/>
    <n v="0"/>
    <n v="215826.78056399999"/>
    <n v="134203.28166399998"/>
    <n v="1196.2905019999889"/>
    <n v="1196.2905019999889"/>
    <n v="1196.2905019999889"/>
    <x v="1"/>
    <x v="0"/>
    <x v="3"/>
    <x v="4"/>
  </r>
  <r>
    <n v="1336"/>
    <n v="496"/>
    <x v="0"/>
    <x v="0"/>
    <s v="Mckesson Hboc Inc."/>
    <x v="4"/>
    <x v="1"/>
    <x v="3"/>
    <s v="Portfolio ISIS"/>
    <x v="3"/>
    <d v="2001-01-05T00:00:00"/>
    <d v="2006-01-05T00:00:00"/>
    <x v="0"/>
    <n v="-10000000"/>
    <n v="4167.1405079999995"/>
    <n v="1.85"/>
    <n v="189.386562"/>
    <n v="188.63628"/>
    <n v="-0.60111361188597068"/>
    <n v="-2504.9248820002185"/>
    <n v="-1806.19749"/>
    <x v="0"/>
    <n v="-4311.1223720002181"/>
    <n v="-27668.921027"/>
    <n v="-31172.561618"/>
    <n v="-3503.6405909999994"/>
    <n v="807.48178100021869"/>
    <n v="-27668.921027"/>
    <n v="-31172.561618"/>
    <n v="-3503.6405909999994"/>
    <x v="0"/>
    <n v="41129.676813959995"/>
    <n v="0"/>
    <n v="-31172.561618"/>
    <n v="-96342.32351300001"/>
    <n v="-3503.6405909999994"/>
    <n v="-3503.6405909999994"/>
    <n v="-3503.6405909999994"/>
    <x v="1"/>
    <x v="0"/>
    <x v="3"/>
    <x v="4"/>
  </r>
  <r>
    <n v="1520"/>
    <n v="570"/>
    <x v="0"/>
    <x v="1"/>
    <s v="Mckesson Hboc Inc."/>
    <x v="4"/>
    <x v="1"/>
    <x v="3"/>
    <s v="Portfolio ISIS"/>
    <x v="1"/>
    <d v="2001-01-05T00:00:00"/>
    <d v="2006-01-05T00:00:00"/>
    <x v="0"/>
    <n v="10000000"/>
    <n v="-4167.1405079999995"/>
    <n v="1.85"/>
    <n v="189.386562"/>
    <n v="188.63628"/>
    <n v="-0.60111361188597068"/>
    <n v="2504.9248820002185"/>
    <n v="1806.19749"/>
    <x v="0"/>
    <n v="4311.1223720002181"/>
    <n v="27668.921027"/>
    <n v="31172.561618"/>
    <n v="3503.6405909999994"/>
    <n v="-807.48178100021869"/>
    <n v="27668.921027"/>
    <n v="31172.561618"/>
    <n v="3503.6405909999994"/>
    <x v="0"/>
    <n v="-41129.676813959995"/>
    <n v="0"/>
    <n v="31172.561618"/>
    <n v="96342.32351300001"/>
    <n v="3503.6405909999994"/>
    <n v="3503.6405909999994"/>
    <n v="3503.6405909999994"/>
    <x v="1"/>
    <x v="0"/>
    <x v="3"/>
    <x v="4"/>
  </r>
  <r>
    <n v="1337"/>
    <n v="497"/>
    <x v="0"/>
    <x v="0"/>
    <s v="Mepc Plc"/>
    <x v="3"/>
    <x v="2"/>
    <x v="6"/>
    <s v="Portfolio ISIS"/>
    <x v="6"/>
    <d v="2001-01-05T00:00:00"/>
    <d v="2006-01-05T00:00:00"/>
    <x v="0"/>
    <n v="-10000000"/>
    <n v="4006.5958839999998"/>
    <n v="0.78"/>
    <n v="280.89097500000003"/>
    <n v="279.51108099999999"/>
    <n v="-1.06830706554669"/>
    <n v="-4280.274691667486"/>
    <n v="-2341.537992"/>
    <x v="0"/>
    <n v="-6621.8126836674855"/>
    <n v="761274.54804499994"/>
    <n v="757083.24491500005"/>
    <n v="-4191.3031299998984"/>
    <n v="2430.5095536675872"/>
    <n v="761274.54804499994"/>
    <n v="757083.24491500005"/>
    <n v="-4191.3031299998984"/>
    <x v="0"/>
    <n v="63272.16220012799"/>
    <n v="0"/>
    <n v="757083.24491500005"/>
    <n v="-111911.4927709999"/>
    <n v="-4191.3031299998984"/>
    <n v="-4191.3031299998984"/>
    <n v="-4191.3031299998984"/>
    <x v="1"/>
    <x v="0"/>
    <x v="2"/>
    <x v="3"/>
  </r>
  <r>
    <n v="1566"/>
    <n v="612"/>
    <x v="0"/>
    <x v="1"/>
    <s v="Mepc Plc"/>
    <x v="3"/>
    <x v="2"/>
    <x v="6"/>
    <s v="Portfolio ISIS"/>
    <x v="1"/>
    <d v="2001-01-05T00:00:00"/>
    <d v="2006-01-05T00:00:00"/>
    <x v="0"/>
    <n v="10000000"/>
    <n v="-4006.5958839999998"/>
    <n v="0.78"/>
    <n v="280.89097500000003"/>
    <n v="279.51108099999999"/>
    <n v="-1.06830706554669"/>
    <n v="4280.274691667486"/>
    <n v="2341.537992"/>
    <x v="0"/>
    <n v="6621.8126836674855"/>
    <n v="-761274.54804499994"/>
    <n v="-757083.24491500005"/>
    <n v="4191.3031299998984"/>
    <n v="-2430.5095536675872"/>
    <n v="-761274.54804499994"/>
    <n v="-757083.24491500005"/>
    <n v="4191.3031299998984"/>
    <x v="0"/>
    <n v="-63272.16220012799"/>
    <n v="0"/>
    <n v="-757083.24491500005"/>
    <n v="111911.4927709999"/>
    <n v="4191.3031299998984"/>
    <n v="4191.3031299998984"/>
    <n v="4191.3031299998984"/>
    <x v="1"/>
    <x v="0"/>
    <x v="2"/>
    <x v="3"/>
  </r>
  <r>
    <n v="25"/>
    <n v="121"/>
    <x v="0"/>
    <x v="8"/>
    <s v="Nabors Industries"/>
    <x v="10"/>
    <x v="5"/>
    <x v="3"/>
    <s v="High Yield"/>
    <x v="5"/>
    <d v="2000-06-29T00:00:00"/>
    <d v="2003-06-20T00:00:00"/>
    <x v="0"/>
    <n v="4000000"/>
    <n v="-807.90400599999998"/>
    <n v="0.85"/>
    <n v="69.960155999999998"/>
    <n v="69.274349999999998"/>
    <n v="-0.56306571637256531"/>
    <n v="454.90304789865525"/>
    <n v="263.25611700000002"/>
    <x v="0"/>
    <n v="718.15916489865526"/>
    <n v="13897.05269"/>
    <n v="14563.774756999999"/>
    <n v="666.72206699999879"/>
    <n v="-51.437097898656475"/>
    <n v="13897.05269"/>
    <n v="14563.774756999999"/>
    <n v="666.72206699999879"/>
    <x v="0"/>
    <n v="-5980.5094044150001"/>
    <n v="24933.333332999999"/>
    <n v="39497.108089999994"/>
    <n v="64607.931005999999"/>
    <n v="666.72206699999515"/>
    <n v="666.72206699999515"/>
    <n v="666.72206699999879"/>
    <x v="5"/>
    <x v="5"/>
    <x v="1"/>
    <x v="10"/>
  </r>
  <r>
    <n v="36"/>
    <n v="130"/>
    <x v="0"/>
    <x v="0"/>
    <s v="Nabors Industries"/>
    <x v="10"/>
    <x v="5"/>
    <x v="3"/>
    <s v="JP Morgan"/>
    <x v="5"/>
    <d v="2000-07-20T00:00:00"/>
    <d v="2003-06-20T00:00:00"/>
    <x v="0"/>
    <n v="-4000000"/>
    <n v="806.485681"/>
    <n v="0.75"/>
    <n v="69.960155999999998"/>
    <n v="69.274349999999998"/>
    <n v="-0.56306706077275248"/>
    <n v="-454.10552195598166"/>
    <n v="-259.079319"/>
    <x v="0"/>
    <n v="-713.1848409559816"/>
    <n v="-5380.0776159999996"/>
    <n v="-6036.6054359999998"/>
    <n v="-656.52782000000025"/>
    <n v="56.657020955981352"/>
    <n v="-5380.0776159999996"/>
    <n v="-6036.6054359999998"/>
    <n v="-656.52782000000025"/>
    <x v="0"/>
    <n v="5970.0102536025006"/>
    <n v="-20250"/>
    <n v="-26286.605435999998"/>
    <n v="-63968.333963999998"/>
    <n v="-656.52781999999934"/>
    <n v="-656.52781999999934"/>
    <n v="-656.52782000000025"/>
    <x v="5"/>
    <x v="5"/>
    <x v="1"/>
    <x v="10"/>
  </r>
  <r>
    <n v="125"/>
    <n v="122"/>
    <x v="2"/>
    <x v="9"/>
    <s v="Nabors Industries"/>
    <x v="10"/>
    <x v="5"/>
    <x v="3"/>
    <s v="EnronCredit.com"/>
    <x v="5"/>
    <d v="2000-06-29T00:00:00"/>
    <d v="2003-06-20T00:00:00"/>
    <x v="0"/>
    <n v="-4000000"/>
    <n v="807.90400599999998"/>
    <n v="0.85"/>
    <n v="69.960155999999998"/>
    <n v="69.274349999999998"/>
    <n v="-0.56306571637256531"/>
    <n v="-454.90304789865525"/>
    <n v="-263.25611700000002"/>
    <x v="0"/>
    <n v="-718.15916489865526"/>
    <n v="-13897.05269"/>
    <n v="-14563.774756999999"/>
    <n v="-666.72206699999879"/>
    <n v="51.437097898656475"/>
    <n v="-13897.05269"/>
    <n v="-14563.774756999999"/>
    <n v="-666.72206699999879"/>
    <x v="0"/>
    <n v="5980.5094044150001"/>
    <n v="-24933.333332999999"/>
    <n v="-39497.108089999994"/>
    <n v="-64607.931005999999"/>
    <n v="-666.72206699999515"/>
    <n v="-666.72206699999515"/>
    <n v="-666.72206699999879"/>
    <x v="5"/>
    <x v="5"/>
    <x v="1"/>
    <x v="10"/>
  </r>
  <r>
    <n v="1338"/>
    <n v="498"/>
    <x v="0"/>
    <x v="0"/>
    <s v="Newell Rubbermaid"/>
    <x v="5"/>
    <x v="6"/>
    <x v="3"/>
    <s v="Portfolio ISIS"/>
    <x v="3"/>
    <d v="2001-01-05T00:00:00"/>
    <d v="2006-01-05T00:00:00"/>
    <x v="0"/>
    <n v="-10000000"/>
    <n v="4052.2993610000003"/>
    <n v="0.54"/>
    <n v="62.390864999999998"/>
    <n v="61.823456"/>
    <n v="-0.56066131749018577"/>
    <n v="-2271.9674986028981"/>
    <n v="-821.9878920000001"/>
    <x v="0"/>
    <n v="-3093.9553906028982"/>
    <n v="21756.061038"/>
    <n v="19283.317953999998"/>
    <n v="-2472.7430840000015"/>
    <n v="621.21230660289666"/>
    <n v="21756.061038"/>
    <n v="19283.317953999998"/>
    <n v="-2472.7430840000015"/>
    <x v="0"/>
    <n v="23331.113570957503"/>
    <n v="0"/>
    <n v="19283.317953999998"/>
    <n v="-29048.893809000001"/>
    <n v="-2472.7430840000015"/>
    <n v="-2472.7430840000015"/>
    <n v="-2472.7430840000015"/>
    <x v="1"/>
    <x v="3"/>
    <x v="1"/>
    <x v="5"/>
  </r>
  <r>
    <n v="1521"/>
    <n v="571"/>
    <x v="0"/>
    <x v="1"/>
    <s v="Newell Rubbermaid"/>
    <x v="5"/>
    <x v="6"/>
    <x v="3"/>
    <s v="Portfolio ISIS"/>
    <x v="1"/>
    <d v="2001-01-05T00:00:00"/>
    <d v="2006-01-05T00:00:00"/>
    <x v="0"/>
    <n v="10000000"/>
    <n v="-4052.2993610000003"/>
    <n v="0.54"/>
    <n v="62.390864999999998"/>
    <n v="61.823456"/>
    <n v="-0.56066131749018577"/>
    <n v="2271.9674986028981"/>
    <n v="821.9878920000001"/>
    <x v="0"/>
    <n v="3093.9553906028982"/>
    <n v="-21756.061038"/>
    <n v="-19283.317953999998"/>
    <n v="2472.7430840000015"/>
    <n v="-621.21230660289666"/>
    <n v="-21756.061038"/>
    <n v="-19283.317953999998"/>
    <n v="2472.7430840000015"/>
    <x v="0"/>
    <n v="-23331.113570957503"/>
    <n v="0"/>
    <n v="-19283.317953999998"/>
    <n v="29048.893809000001"/>
    <n v="2472.7430840000015"/>
    <n v="2472.7430840000015"/>
    <n v="2472.7430840000015"/>
    <x v="1"/>
    <x v="3"/>
    <x v="1"/>
    <x v="5"/>
  </r>
  <r>
    <n v="1630"/>
    <n v="834"/>
    <x v="0"/>
    <x v="0"/>
    <s v="Newell Rubbermaid"/>
    <x v="5"/>
    <x v="6"/>
    <x v="3"/>
    <s v="Deutsche Bank AG NY"/>
    <x v="3"/>
    <d v="2001-01-30T00:00:00"/>
    <d v="2005-11-27T00:00:00"/>
    <x v="0"/>
    <n v="10000000"/>
    <n v="-3993.46479"/>
    <n v="0.68"/>
    <n v="61.425144000000003"/>
    <n v="60.857301"/>
    <n v="-0.55286224421185926"/>
    <n v="2207.8359059804411"/>
    <n v="826.38702599999988"/>
    <x v="0"/>
    <n v="3034.222931980441"/>
    <n v="38751.414342999997"/>
    <n v="41300.803688"/>
    <n v="2549.3893450000032"/>
    <n v="-484.83358698043776"/>
    <n v="38751.414342999997"/>
    <n v="41300.803688"/>
    <n v="2549.3893450000032"/>
    <x v="0"/>
    <n v="-22992.373528425"/>
    <n v="0"/>
    <n v="41300.803688"/>
    <n v="41300.803688"/>
    <n v="2549.3893450000032"/>
    <n v="2549.3893450000032"/>
    <n v="2549.3893450000032"/>
    <x v="1"/>
    <x v="3"/>
    <x v="1"/>
    <x v="5"/>
  </r>
  <r>
    <n v="1339"/>
    <n v="499"/>
    <x v="0"/>
    <x v="0"/>
    <s v="Nike Inc."/>
    <x v="5"/>
    <x v="6"/>
    <x v="3"/>
    <s v="Portfolio ISIS"/>
    <x v="4"/>
    <d v="2001-01-05T00:00:00"/>
    <d v="2006-01-05T00:00:00"/>
    <x v="0"/>
    <n v="-10000000"/>
    <n v="4063.1822620000003"/>
    <n v="0.65"/>
    <n v="38.565204999999999"/>
    <n v="38.531027999999999"/>
    <n v="-2.7387165235141731E-2"/>
    <n v="-111.27904398989095"/>
    <n v="-558.09352200000001"/>
    <x v="0"/>
    <n v="-669.37256598989097"/>
    <n v="-127112.16860200001"/>
    <n v="-127568.388702"/>
    <n v="-456.22009999999136"/>
    <n v="213.15246598989961"/>
    <n v="-127112.16860200001"/>
    <n v="-127568.388702"/>
    <n v="-456.22009999999136"/>
    <x v="0"/>
    <n v="23393.771873465004"/>
    <n v="0"/>
    <n v="-127568.388702"/>
    <n v="-73810.55071499999"/>
    <n v="-456.22009999999136"/>
    <n v="-456.22009999999136"/>
    <n v="-456.22009999999136"/>
    <x v="1"/>
    <x v="3"/>
    <x v="1"/>
    <x v="5"/>
  </r>
  <r>
    <n v="1567"/>
    <n v="613"/>
    <x v="0"/>
    <x v="1"/>
    <s v="Nike Inc."/>
    <x v="5"/>
    <x v="6"/>
    <x v="3"/>
    <s v="Portfolio ISIS"/>
    <x v="1"/>
    <d v="2001-01-05T00:00:00"/>
    <d v="2006-01-05T00:00:00"/>
    <x v="0"/>
    <n v="10000000"/>
    <n v="-4063.1822620000003"/>
    <n v="0.65"/>
    <n v="38.565204999999999"/>
    <n v="38.531027999999999"/>
    <n v="-2.7387165235141731E-2"/>
    <n v="111.27904398989095"/>
    <n v="558.09352200000001"/>
    <x v="0"/>
    <n v="669.37256598989097"/>
    <n v="127112.16860200001"/>
    <n v="127568.388702"/>
    <n v="456.22009999999136"/>
    <n v="-213.15246598989961"/>
    <n v="127112.16860200001"/>
    <n v="127568.388702"/>
    <n v="456.22009999999136"/>
    <x v="0"/>
    <n v="-23393.771873465004"/>
    <n v="0"/>
    <n v="127568.388702"/>
    <n v="73810.55071499999"/>
    <n v="456.22009999999136"/>
    <n v="456.22009999999136"/>
    <n v="456.22009999999136"/>
    <x v="1"/>
    <x v="3"/>
    <x v="1"/>
    <x v="5"/>
  </r>
  <r>
    <n v="229"/>
    <n v="344"/>
    <x v="0"/>
    <x v="0"/>
    <s v="Nokia Oyj"/>
    <x v="5"/>
    <x v="4"/>
    <x v="14"/>
    <s v="JP Morgan"/>
    <x v="2"/>
    <d v="2000-10-20T00:00:00"/>
    <d v="2005-10-20T00:00:00"/>
    <x v="0"/>
    <n v="-20000000"/>
    <n v="7738.3210790000003"/>
    <n v="0.35"/>
    <n v="56.697079000000002"/>
    <n v="51.902903000000002"/>
    <n v="-4.9452240786821005"/>
    <n v="-38267.731728444051"/>
    <n v="-1292.301201"/>
    <x v="0"/>
    <n v="-39560.032929444053"/>
    <n v="160611.35164400001"/>
    <n v="122203.08491799999"/>
    <n v="-38408.266726000016"/>
    <n v="1151.7662034440364"/>
    <n v="160611.35164400001"/>
    <n v="122203.08491799999"/>
    <n v="-38408.266726000016"/>
    <x v="0"/>
    <n v="44553.383612342499"/>
    <n v="-18277.777778"/>
    <n v="103925.30713999999"/>
    <n v="-5547.2223000000085"/>
    <n v="-38408.266726000031"/>
    <n v="-38408.266726000031"/>
    <n v="-38408.266726000016"/>
    <x v="1"/>
    <x v="3"/>
    <x v="1"/>
    <x v="5"/>
  </r>
  <r>
    <n v="1653"/>
    <n v="863"/>
    <x v="0"/>
    <x v="0"/>
    <s v="Nokia Oyj"/>
    <x v="5"/>
    <x v="4"/>
    <x v="14"/>
    <s v="Merrill Lynch Int"/>
    <x v="2"/>
    <d v="2001-02-27T00:00:00"/>
    <d v="2006-02-27T00:00:00"/>
    <x v="0"/>
    <n v="10000000"/>
    <n v="-4183.8955470000001"/>
    <n v="0.7"/>
    <n v="59.001873000000003"/>
    <n v="54.035257000000001"/>
    <n v="-5.116402072053396"/>
    <n v="21406.491845925779"/>
    <n v="725.92167900000004"/>
    <x v="0"/>
    <n v="22132.413524925778"/>
    <n v="53905.826609999996"/>
    <n v="75563.124064000003"/>
    <n v="21657.297454000007"/>
    <n v="-475.11607092577106"/>
    <n v="53905.826609999996"/>
    <n v="75563.124064000003"/>
    <n v="21657.297454000007"/>
    <x v="0"/>
    <n v="-24088.778611852504"/>
    <n v="0"/>
    <n v="75563.124064000003"/>
    <n v="75563.124064000003"/>
    <n v="21657.297454000007"/>
    <n v="21657.297454000007"/>
    <n v="21657.297454000007"/>
    <x v="1"/>
    <x v="3"/>
    <x v="1"/>
    <x v="5"/>
  </r>
  <r>
    <n v="1717"/>
    <n v="921"/>
    <x v="0"/>
    <x v="0"/>
    <s v="Nokia Oyj"/>
    <x v="5"/>
    <x v="4"/>
    <x v="14"/>
    <s v="JP Morgan"/>
    <x v="2"/>
    <d v="2001-03-23T00:00:00"/>
    <d v="2004-03-23T00:00:00"/>
    <x v="0"/>
    <n v="-5000000"/>
    <n v="1327.019325"/>
    <n v="0.55000000000000004"/>
    <n v="45.476588999999997"/>
    <n v="41.517118000000004"/>
    <n v="-4.0579008726662389"/>
    <n v="-5384.9128769624631"/>
    <n v="-301.23452699999996"/>
    <x v="0"/>
    <n v="-5686.1474039624627"/>
    <n v="-13982.290326"/>
    <n v="-19542.935979000002"/>
    <n v="-5560.6456530000014"/>
    <n v="125.5017509624613"/>
    <n v="-13982.290326"/>
    <n v="-19542.935979000002"/>
    <n v="-5560.6456530000014"/>
    <x v="0"/>
    <n v="7640.3137636874999"/>
    <n v="0"/>
    <n v="-19542.935979000002"/>
    <n v="-19542.935979000002"/>
    <n v="-5560.6456530000014"/>
    <n v="-5560.6456530000014"/>
    <n v="-5560.6456530000014"/>
    <x v="4"/>
    <x v="3"/>
    <x v="1"/>
    <x v="5"/>
  </r>
  <r>
    <n v="1340"/>
    <n v="500"/>
    <x v="0"/>
    <x v="0"/>
    <s v="Nordstrom Inc."/>
    <x v="10"/>
    <x v="6"/>
    <x v="3"/>
    <s v="Portfolio ISIS"/>
    <x v="4"/>
    <d v="2001-01-05T00:00:00"/>
    <d v="2006-01-05T00:00:00"/>
    <x v="0"/>
    <n v="-10000000"/>
    <n v="4202.9521970000005"/>
    <n v="2.2000000000000002"/>
    <n v="164.40811500000001"/>
    <n v="164.218086"/>
    <n v="-0.13886158377554025"/>
    <n v="-583.62859860830656"/>
    <n v="-2204.311584"/>
    <x v="0"/>
    <n v="-2787.9401826083067"/>
    <n v="-280055.64201700001"/>
    <n v="-281729.39072899998"/>
    <n v="-1673.7487119999714"/>
    <n v="1114.1914706083353"/>
    <n v="-280055.64201700001"/>
    <n v="-281729.39072899998"/>
    <n v="-1673.7487119999714"/>
    <x v="0"/>
    <n v="31112.353638292505"/>
    <n v="0"/>
    <n v="-281729.39072899998"/>
    <n v="-101414.47277599998"/>
    <n v="-1673.7487119999714"/>
    <n v="-1673.7487119999714"/>
    <n v="-1673.7487119999714"/>
    <x v="1"/>
    <x v="5"/>
    <x v="1"/>
    <x v="10"/>
  </r>
  <r>
    <n v="1522"/>
    <n v="572"/>
    <x v="0"/>
    <x v="1"/>
    <s v="Nordstrom Inc."/>
    <x v="10"/>
    <x v="6"/>
    <x v="3"/>
    <s v="Portfolio ISIS"/>
    <x v="1"/>
    <d v="2001-01-05T00:00:00"/>
    <d v="2006-01-05T00:00:00"/>
    <x v="0"/>
    <n v="10000000"/>
    <n v="-4202.9521970000005"/>
    <n v="2.2000000000000002"/>
    <n v="164.40811500000001"/>
    <n v="164.218086"/>
    <n v="-0.13886158377554025"/>
    <n v="583.62859860830656"/>
    <n v="2204.311584"/>
    <x v="0"/>
    <n v="2787.9401826083067"/>
    <n v="280055.64201700001"/>
    <n v="281729.39072899998"/>
    <n v="1673.7487119999714"/>
    <n v="-1114.1914706083353"/>
    <n v="280055.64201700001"/>
    <n v="281729.39072899998"/>
    <n v="1673.7487119999714"/>
    <x v="0"/>
    <n v="-31112.353638292505"/>
    <n v="0"/>
    <n v="281729.39072899998"/>
    <n v="101414.47277599998"/>
    <n v="1673.7487119999714"/>
    <n v="1673.7487119999714"/>
    <n v="1673.7487119999714"/>
    <x v="1"/>
    <x v="5"/>
    <x v="1"/>
    <x v="10"/>
  </r>
  <r>
    <n v="252"/>
    <n v="366"/>
    <x v="1"/>
    <x v="5"/>
    <s v="Northeast Util"/>
    <x v="1"/>
    <x v="3"/>
    <x v="3"/>
    <s v="Goldman Sachs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358891.81555599999"/>
    <n v="358891.81555599999"/>
    <n v="83859.17483699997"/>
    <n v="0"/>
    <n v="0"/>
    <n v="0"/>
    <x v="3"/>
    <x v="1"/>
    <x v="1"/>
    <x v="1"/>
  </r>
  <r>
    <n v="1590"/>
    <n v="644"/>
    <x v="1"/>
    <x v="7"/>
    <s v="Northeast Util"/>
    <x v="1"/>
    <x v="3"/>
    <x v="3"/>
    <s v="EnronCredit.com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-358891.81555599999"/>
    <n v="-358891.81555599999"/>
    <n v="-83859.17483699997"/>
    <n v="0"/>
    <n v="0"/>
    <n v="0"/>
    <x v="3"/>
    <x v="1"/>
    <x v="1"/>
    <x v="1"/>
  </r>
  <r>
    <n v="1591"/>
    <n v="645"/>
    <x v="0"/>
    <x v="8"/>
    <s v="Northeast Util"/>
    <x v="1"/>
    <x v="3"/>
    <x v="3"/>
    <s v="Enron North America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358891.81555599999"/>
    <n v="358891.81555599999"/>
    <n v="83859.17483699997"/>
    <n v="0"/>
    <n v="0"/>
    <n v="0"/>
    <x v="3"/>
    <x v="1"/>
    <x v="1"/>
    <x v="1"/>
  </r>
  <r>
    <n v="1341"/>
    <n v="501"/>
    <x v="0"/>
    <x v="0"/>
    <s v="Novartis"/>
    <x v="13"/>
    <x v="1"/>
    <x v="1"/>
    <s v="Portfolio ISIS"/>
    <x v="6"/>
    <d v="2001-01-05T00:00:00"/>
    <d v="2006-01-05T00:00:00"/>
    <x v="0"/>
    <n v="-10000000"/>
    <n v="4009.8668620000003"/>
    <n v="0.14000000000000001"/>
    <n v="15.163441000000001"/>
    <n v="15.148802999999999"/>
    <n v="-9.9862571294664134E-3"/>
    <n v="-40.043561538858619"/>
    <n v="-159.918747"/>
    <x v="0"/>
    <n v="-199.96230853885862"/>
    <n v="1501.853646"/>
    <n v="1405.6103599999999"/>
    <n v="-96.243286000000126"/>
    <n v="103.7190225388585"/>
    <n v="1501.853646"/>
    <n v="1405.6103599999999"/>
    <n v="-96.243286000000126"/>
    <x v="0"/>
    <n v="6002.5701990709013"/>
    <n v="0"/>
    <n v="1405.6103599999999"/>
    <n v="-24024.508039"/>
    <n v="-96.243286000000126"/>
    <n v="-96.243286000000126"/>
    <n v="-96.243286000000126"/>
    <x v="1"/>
    <x v="7"/>
    <x v="1"/>
    <x v="13"/>
  </r>
  <r>
    <n v="1523"/>
    <n v="573"/>
    <x v="0"/>
    <x v="1"/>
    <s v="Novartis"/>
    <x v="13"/>
    <x v="1"/>
    <x v="1"/>
    <s v="Portfolio ISIS"/>
    <x v="1"/>
    <d v="2001-01-05T00:00:00"/>
    <d v="2006-01-05T00:00:00"/>
    <x v="0"/>
    <n v="10000000"/>
    <n v="-4009.8668620000003"/>
    <n v="0.14000000000000001"/>
    <n v="15.163441000000001"/>
    <n v="15.148802999999999"/>
    <n v="-9.9862571294664134E-3"/>
    <n v="40.043561538858619"/>
    <n v="159.918747"/>
    <x v="0"/>
    <n v="199.96230853885862"/>
    <n v="-1501.853646"/>
    <n v="-1405.6103599999999"/>
    <n v="96.243286000000126"/>
    <n v="-103.7190225388585"/>
    <n v="-1501.853646"/>
    <n v="-1405.6103599999999"/>
    <n v="96.243286000000126"/>
    <x v="0"/>
    <n v="-6002.5701990709013"/>
    <n v="0"/>
    <n v="-1405.6103599999999"/>
    <n v="24024.508039"/>
    <n v="96.243286000000126"/>
    <n v="96.243286000000126"/>
    <n v="96.243286000000126"/>
    <x v="1"/>
    <x v="7"/>
    <x v="1"/>
    <x v="13"/>
  </r>
  <r>
    <n v="1659"/>
    <n v="869"/>
    <x v="0"/>
    <x v="0"/>
    <s v="Novartis"/>
    <x v="13"/>
    <x v="1"/>
    <x v="1"/>
    <s v="General Re Fin"/>
    <x v="6"/>
    <d v="2001-02-28T00:00:00"/>
    <d v="2006-02-28T00:00:00"/>
    <x v="0"/>
    <n v="-10000000"/>
    <n v="4117.8663759999999"/>
    <n v="0.15"/>
    <n v="15.306164000000001"/>
    <n v="15.291842000000001"/>
    <n v="-1.0916662166840766E-2"/>
    <n v="-44.953356074984889"/>
    <n v="-158.71003199999998"/>
    <x v="0"/>
    <n v="-203.66338807498488"/>
    <n v="-86.209299000000001"/>
    <n v="-188.90443999999999"/>
    <n v="-102.69514099999999"/>
    <n v="100.96824707498489"/>
    <n v="-86.209299000000001"/>
    <n v="-188.90443999999999"/>
    <n v="-102.69514099999999"/>
    <x v="0"/>
    <n v="6164.2400715532012"/>
    <n v="0"/>
    <n v="-188.90443999999999"/>
    <n v="-188.90443999999999"/>
    <n v="-102.69514099999999"/>
    <n v="-102.69514099999999"/>
    <n v="-102.69514099999999"/>
    <x v="1"/>
    <x v="7"/>
    <x v="1"/>
    <x v="13"/>
  </r>
  <r>
    <n v="230"/>
    <n v="345"/>
    <x v="0"/>
    <x v="2"/>
    <s v="Ntt Docomo Inc"/>
    <x v="11"/>
    <x v="4"/>
    <x v="9"/>
    <s v="Swiss Re"/>
    <x v="2"/>
    <d v="2000-10-20T00:00:00"/>
    <d v="2006-10-20T00:00:00"/>
    <x v="0"/>
    <n v="-20000000"/>
    <n v="9152.3380340000003"/>
    <n v="0.28000000000000003"/>
    <n v="46.889915999999999"/>
    <n v="46.843496000000002"/>
    <n v="-4.4238310833227497E-2"/>
    <n v="-404.88397479886225"/>
    <n v="-854.38198499999999"/>
    <x v="0"/>
    <n v="-1259.2659597988622"/>
    <n v="169094.809736"/>
    <n v="168790.83698299999"/>
    <n v="-303.97275300000911"/>
    <n v="955.29320679885313"/>
    <n v="169094.809736"/>
    <n v="168790.83698299999"/>
    <n v="-303.97275300000911"/>
    <x v="0"/>
    <n v="18066.715279116001"/>
    <n v="-14622.222222"/>
    <n v="154168.61476099998"/>
    <n v="-98475.210882000014"/>
    <n v="-303.97275300000911"/>
    <n v="-303.97275300000911"/>
    <n v="-303.97275300000911"/>
    <x v="6"/>
    <x v="6"/>
    <x v="1"/>
    <x v="11"/>
  </r>
  <r>
    <n v="231"/>
    <n v="346"/>
    <x v="0"/>
    <x v="3"/>
    <s v="Ntt Docomo Inc"/>
    <x v="11"/>
    <x v="4"/>
    <x v="9"/>
    <s v="EnronCredit.com"/>
    <x v="2"/>
    <d v="2000-10-20T00:00:00"/>
    <d v="2006-10-20T00:00:00"/>
    <x v="0"/>
    <n v="20000000"/>
    <n v="-9152.3380340000003"/>
    <n v="0.28000000000000003"/>
    <n v="46.889915999999999"/>
    <n v="46.843496000000002"/>
    <n v="-4.4238310833227497E-2"/>
    <n v="404.88397479886225"/>
    <n v="854.38198499999999"/>
    <x v="0"/>
    <n v="1259.2659597988622"/>
    <n v="-169094.809736"/>
    <n v="-168790.83698299999"/>
    <n v="303.97275300000911"/>
    <n v="-955.29320679885313"/>
    <n v="-169094.809736"/>
    <n v="-168790.83698299999"/>
    <n v="303.97275300000911"/>
    <x v="0"/>
    <n v="-18066.715279116001"/>
    <n v="14622.222222"/>
    <n v="-154168.61476099998"/>
    <n v="98475.210882000014"/>
    <n v="303.97275300000911"/>
    <n v="303.97275300000911"/>
    <n v="303.97275300000911"/>
    <x v="6"/>
    <x v="6"/>
    <x v="1"/>
    <x v="11"/>
  </r>
  <r>
    <n v="232"/>
    <n v="347"/>
    <x v="0"/>
    <x v="4"/>
    <s v="Ntt Docomo Inc"/>
    <x v="11"/>
    <x v="4"/>
    <x v="9"/>
    <s v="Enron North America"/>
    <x v="2"/>
    <d v="2000-10-20T00:00:00"/>
    <d v="2006-10-20T00:00:00"/>
    <x v="0"/>
    <n v="-20000000"/>
    <n v="9152.3380340000003"/>
    <n v="0.28000000000000003"/>
    <n v="46.889915999999999"/>
    <n v="46.843496000000002"/>
    <n v="-4.4238310833227497E-2"/>
    <n v="-404.88397479886225"/>
    <n v="-854.38198499999999"/>
    <x v="0"/>
    <n v="-1259.2659597988622"/>
    <n v="169094.809736"/>
    <n v="168790.83698299999"/>
    <n v="-303.97275300000911"/>
    <n v="955.29320679885313"/>
    <n v="169094.809736"/>
    <n v="168790.83698299999"/>
    <n v="-303.97275300000911"/>
    <x v="0"/>
    <n v="18066.715279116001"/>
    <n v="-14622.222222"/>
    <n v="154168.61476099998"/>
    <n v="-98475.210882000014"/>
    <n v="-303.97275300000911"/>
    <n v="-303.97275300000911"/>
    <n v="-303.97275300000911"/>
    <x v="6"/>
    <x v="6"/>
    <x v="1"/>
    <x v="11"/>
  </r>
  <r>
    <n v="209"/>
    <n v="327"/>
    <x v="0"/>
    <x v="3"/>
    <s v="PA1st"/>
    <x v="9"/>
    <x v="2"/>
    <x v="3"/>
    <s v="EnronCredit.com"/>
    <x v="1"/>
    <d v="2000-09-15T00:00:00"/>
    <d v="2005-09-15T00:00:00"/>
    <x v="0"/>
    <n v="34000000"/>
    <n v="-2201.2508620000003"/>
    <n v="4.5"/>
    <n v="3.5358740000000002"/>
    <n v="3.5549140000000001"/>
    <n v="0.37465444757343219"/>
    <n v="-824.70842567315151"/>
    <n v="4233.2886359999993"/>
    <x v="0"/>
    <n v="3408.5802103268479"/>
    <n v="5726567"/>
    <n v="5735909"/>
    <n v="9342"/>
    <n v="5933.4197896731521"/>
    <n v="5726567"/>
    <n v="5735909"/>
    <n v="9342"/>
    <x v="0"/>
    <m/>
    <n v="769250"/>
    <n v="6505159"/>
    <n v="924097"/>
    <n v="9342"/>
    <n v="9342"/>
    <n v="9342"/>
    <x v="0"/>
    <x v="0"/>
    <x v="1"/>
    <x v="9"/>
  </r>
  <r>
    <n v="210"/>
    <n v="328"/>
    <x v="0"/>
    <x v="4"/>
    <s v="PA1st"/>
    <x v="9"/>
    <x v="2"/>
    <x v="3"/>
    <s v="Enron North America"/>
    <x v="1"/>
    <d v="2000-09-15T00:00:00"/>
    <d v="2005-09-15T00:00:00"/>
    <x v="0"/>
    <n v="-34000000"/>
    <n v="2201.2508620000003"/>
    <n v="4.5"/>
    <n v="3.5358740000000002"/>
    <n v="3.5549140000000001"/>
    <n v="0.37465444757343219"/>
    <n v="824.70842567315151"/>
    <n v="-4233.2886359999993"/>
    <x v="0"/>
    <n v="-3408.5802103268479"/>
    <n v="-5726567"/>
    <n v="-5735909"/>
    <n v="-9342"/>
    <n v="-5933.4197896731521"/>
    <n v="-5726567"/>
    <n v="-5735909"/>
    <n v="-9342"/>
    <x v="0"/>
    <m/>
    <n v="-769250"/>
    <n v="-6505159"/>
    <n v="-1174347"/>
    <n v="-9342"/>
    <n v="-9342"/>
    <n v="-9342"/>
    <x v="0"/>
    <x v="0"/>
    <x v="1"/>
    <x v="9"/>
  </r>
  <r>
    <n v="1062"/>
    <n v="426"/>
    <x v="0"/>
    <x v="2"/>
    <s v="Pacific Gas &amp; Elec"/>
    <x v="7"/>
    <x v="3"/>
    <x v="3"/>
    <s v="Swiss Re"/>
    <x v="0"/>
    <d v="2000-12-14T00:00:00"/>
    <d v="2003-10-01T00:00:00"/>
    <x v="0"/>
    <n v="-10000000"/>
    <n v="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55482.910513309995"/>
    <n v="-5277.7777779999997"/>
    <n v="-5277.7777779999997"/>
    <n v="-870239.16867199994"/>
    <n v="0"/>
    <n v="0"/>
    <n v="0"/>
    <x v="5"/>
    <x v="0"/>
    <x v="4"/>
    <x v="7"/>
  </r>
  <r>
    <n v="1063"/>
    <n v="427"/>
    <x v="0"/>
    <x v="3"/>
    <s v="Pacific Gas &amp; Elec"/>
    <x v="7"/>
    <x v="3"/>
    <x v="3"/>
    <s v="EnronCredit.com"/>
    <x v="0"/>
    <d v="2000-12-14T00:00:00"/>
    <d v="2003-10-01T00:00:00"/>
    <x v="0"/>
    <n v="10000000"/>
    <n v="-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-55482.910513309995"/>
    <n v="5277.7777779999997"/>
    <n v="5277.7777779999997"/>
    <n v="870239.16867199994"/>
    <n v="0"/>
    <n v="0"/>
    <n v="0"/>
    <x v="5"/>
    <x v="0"/>
    <x v="4"/>
    <x v="7"/>
  </r>
  <r>
    <n v="1064"/>
    <n v="428"/>
    <x v="0"/>
    <x v="4"/>
    <s v="Pacific Gas &amp; Elec"/>
    <x v="7"/>
    <x v="3"/>
    <x v="3"/>
    <s v="Enron North America"/>
    <x v="0"/>
    <d v="2000-12-14T00:00:00"/>
    <d v="2003-10-01T00:00:00"/>
    <x v="0"/>
    <n v="-10000000"/>
    <n v="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55482.910513309995"/>
    <n v="-5277.7777779999997"/>
    <n v="-5277.7777779999997"/>
    <n v="-870239.16867199994"/>
    <n v="0"/>
    <n v="0"/>
    <n v="0"/>
    <x v="5"/>
    <x v="0"/>
    <x v="4"/>
    <x v="7"/>
  </r>
  <r>
    <n v="514"/>
    <n v="332"/>
    <x v="0"/>
    <x v="3"/>
    <s v="PACit"/>
    <x v="9"/>
    <x v="2"/>
    <x v="3"/>
    <s v="EnronCredit.com"/>
    <x v="1"/>
    <d v="2000-09-15T00:00:00"/>
    <d v="2005-09-15T00:00:00"/>
    <x v="0"/>
    <n v="-525000000"/>
    <n v="6456.8028830000003"/>
    <n v="0.48"/>
    <n v="3.4092229999999999"/>
    <n v="3.4254600000000002"/>
    <n v="0.62861208942978897"/>
    <n v="4058.8243513189154"/>
    <n v="-7607.2068839999993"/>
    <x v="0"/>
    <n v="-3548.3825326810838"/>
    <n v="-8844975"/>
    <n v="-8860123"/>
    <n v="-15148"/>
    <n v="-11599.617467318916"/>
    <n v="-8844975"/>
    <n v="-8860123"/>
    <n v="-15148"/>
    <x v="0"/>
    <m/>
    <n v="-1267000"/>
    <n v="-10127123"/>
    <n v="-1620761"/>
    <n v="-15148"/>
    <n v="-15148"/>
    <n v="-15148"/>
    <x v="0"/>
    <x v="0"/>
    <x v="1"/>
    <x v="9"/>
  </r>
  <r>
    <n v="714"/>
    <n v="331"/>
    <x v="0"/>
    <x v="4"/>
    <s v="PACit"/>
    <x v="9"/>
    <x v="2"/>
    <x v="3"/>
    <s v="Enron North America"/>
    <x v="1"/>
    <d v="2000-09-15T00:00:00"/>
    <d v="2005-09-15T00:00:00"/>
    <x v="0"/>
    <n v="525000000"/>
    <n v="-6456.8028830000003"/>
    <n v="0.48"/>
    <n v="3.4092229999999999"/>
    <n v="3.4254600000000002"/>
    <n v="0.62861208942978897"/>
    <n v="-4058.8243513189154"/>
    <n v="7607.2068839999993"/>
    <x v="0"/>
    <n v="3548.3825326810838"/>
    <n v="8844975"/>
    <n v="8860123"/>
    <n v="15148"/>
    <n v="11599.617467318916"/>
    <n v="8844975"/>
    <n v="8860123"/>
    <n v="15148"/>
    <x v="0"/>
    <m/>
    <n v="1267000"/>
    <n v="10127123"/>
    <n v="983761"/>
    <n v="15148"/>
    <n v="15148"/>
    <n v="15148"/>
    <x v="0"/>
    <x v="0"/>
    <x v="1"/>
    <x v="9"/>
  </r>
  <r>
    <n v="206"/>
    <n v="325"/>
    <x v="0"/>
    <x v="3"/>
    <s v="PAMez"/>
    <x v="9"/>
    <x v="2"/>
    <x v="3"/>
    <s v="EnronCredit.com"/>
    <x v="1"/>
    <d v="2000-09-15T00:00:00"/>
    <d v="2005-09-15T00:00:00"/>
    <x v="0"/>
    <n v="21000000"/>
    <n v="-276.54967299999998"/>
    <n v="0.55000000000000004"/>
    <n v="3.5884510000000001"/>
    <n v="3.5153490000000001"/>
    <n v="-4.5723264158603891"/>
    <n v="1264.4753751554526"/>
    <n v="343.22729400000003"/>
    <x v="0"/>
    <n v="1607.7026691554527"/>
    <n v="405820.332849"/>
    <n v="407850.672463"/>
    <n v="2030.3396139999968"/>
    <n v="422.63694484454413"/>
    <n v="405820.332849"/>
    <n v="407850.672463"/>
    <n v="2030.3396139999968"/>
    <x v="0"/>
    <m/>
    <n v="58070.833333000002"/>
    <n v="465921.50579600001"/>
    <n v="70503.254169000022"/>
    <n v="2030.3396139999968"/>
    <n v="2030.3396139999968"/>
    <n v="2030.3396139999968"/>
    <x v="0"/>
    <x v="0"/>
    <x v="1"/>
    <x v="9"/>
  </r>
  <r>
    <n v="207"/>
    <n v="326"/>
    <x v="0"/>
    <x v="4"/>
    <s v="PAMez"/>
    <x v="9"/>
    <x v="2"/>
    <x v="3"/>
    <s v="Enron North America"/>
    <x v="1"/>
    <d v="2000-09-15T00:00:00"/>
    <d v="2005-09-15T00:00:00"/>
    <x v="0"/>
    <n v="-21000000"/>
    <n v="276.54967299999998"/>
    <n v="0.55000000000000004"/>
    <n v="3.5884510000000001"/>
    <n v="3.5153490000000001"/>
    <n v="-4.5723264158603891"/>
    <n v="-1264.4753751554526"/>
    <n v="-343.22729400000003"/>
    <x v="0"/>
    <n v="-1607.7026691554527"/>
    <n v="-405820.332849"/>
    <n v="-407850.672463"/>
    <n v="-2030.3396139999968"/>
    <n v="-422.63694484454413"/>
    <n v="-405820.332849"/>
    <n v="-407850.672463"/>
    <n v="-2030.3396139999968"/>
    <x v="0"/>
    <m/>
    <n v="-58070.833333000002"/>
    <n v="-465921.50579600001"/>
    <n v="-428057.420836"/>
    <n v="-2030.3396139999968"/>
    <n v="-2030.3396139999968"/>
    <n v="-2030.3396139999968"/>
    <x v="0"/>
    <x v="0"/>
    <x v="1"/>
    <x v="9"/>
  </r>
  <r>
    <n v="145"/>
    <n v="203"/>
    <x v="0"/>
    <x v="0"/>
    <s v="Parmalat"/>
    <x v="5"/>
    <x v="1"/>
    <x v="12"/>
    <s v="Deutsche Bank AG"/>
    <x v="6"/>
    <d v="2000-10-02T00:00:00"/>
    <d v="2001-10-02T00:00:00"/>
    <x v="0"/>
    <n v="5000000"/>
    <n v="-238.304315"/>
    <n v="1"/>
    <n v="109.240392"/>
    <n v="107.484015"/>
    <n v="-0.62786020653238239"/>
    <n v="149.62179643345792"/>
    <n v="490.71577200000002"/>
    <x v="1"/>
    <n v="-11859.662431566543"/>
    <n v="10356.318818"/>
    <n v="-1556.0706869999999"/>
    <n v="-11912.389504999999"/>
    <n v="-52.727073433456098"/>
    <n v="10356.318818"/>
    <n v="-1556.0706869999999"/>
    <n v="-11912.389504999999"/>
    <x v="1"/>
    <n v="-1372.0370936125"/>
    <n v="25277.777778"/>
    <n v="23721.707091"/>
    <n v="11564.202478000001"/>
    <n v="587.61049500000081"/>
    <n v="587.61049500000081"/>
    <n v="587.61049500000081"/>
    <x v="2"/>
    <x v="3"/>
    <x v="1"/>
    <x v="5"/>
  </r>
  <r>
    <n v="204"/>
    <n v="323"/>
    <x v="0"/>
    <x v="3"/>
    <s v="PASnr"/>
    <x v="9"/>
    <x v="2"/>
    <x v="3"/>
    <s v="EnronCredit.com"/>
    <x v="1"/>
    <d v="2000-09-15T00:00:00"/>
    <d v="2005-09-15T00:00:00"/>
    <x v="0"/>
    <n v="470000000"/>
    <n v="-3289.834218"/>
    <n v="7.4999999999999997E-2"/>
    <n v="3.5805669999999998"/>
    <n v="3.5546899999999999"/>
    <n v="-1.31969954075704"/>
    <n v="4341.5927066613958"/>
    <n v="1868.373576"/>
    <x v="0"/>
    <n v="6209.9662826613958"/>
    <n v="702284.66169400001"/>
    <n v="708901.20545799995"/>
    <n v="6616.5437639999436"/>
    <n v="406.57748133854784"/>
    <n v="702284.66169400001"/>
    <n v="708901.20545799995"/>
    <n v="6616.5437639999436"/>
    <x v="0"/>
    <m/>
    <n v="177229.16666700001"/>
    <n v="886130.37212499999"/>
    <n v="236806.90432199999"/>
    <n v="6616.5437639999436"/>
    <n v="6616.5437639999436"/>
    <n v="6616.5437639999436"/>
    <x v="0"/>
    <x v="0"/>
    <x v="1"/>
    <x v="9"/>
  </r>
  <r>
    <n v="205"/>
    <n v="324"/>
    <x v="0"/>
    <x v="4"/>
    <s v="PASnr"/>
    <x v="9"/>
    <x v="2"/>
    <x v="3"/>
    <s v="Enron North America"/>
    <x v="1"/>
    <d v="2000-09-15T00:00:00"/>
    <d v="2005-09-15T00:00:00"/>
    <x v="0"/>
    <n v="-470000000"/>
    <n v="3289.834218"/>
    <n v="7.4999999999999997E-2"/>
    <n v="3.5805669999999998"/>
    <n v="3.5546899999999999"/>
    <n v="-1.31969954075704"/>
    <n v="-4341.5927066613958"/>
    <n v="-1868.373576"/>
    <x v="0"/>
    <n v="-6209.9662826613958"/>
    <n v="-702284.66169400001"/>
    <n v="-708901.20545799995"/>
    <n v="-6616.5437639999436"/>
    <n v="-406.57748133854784"/>
    <n v="-702284.66169400001"/>
    <n v="-708901.20545799995"/>
    <n v="-6616.5437639999436"/>
    <x v="0"/>
    <m/>
    <n v="-177229.16666700001"/>
    <n v="-886130.37212499999"/>
    <n v="-176898.5709879999"/>
    <n v="-6616.5437639999436"/>
    <n v="-6616.5437639999436"/>
    <n v="-6616.5437639999436"/>
    <x v="0"/>
    <x v="0"/>
    <x v="1"/>
    <x v="9"/>
  </r>
  <r>
    <n v="1342"/>
    <n v="630"/>
    <x v="0"/>
    <x v="0"/>
    <s v="Pearson Plc"/>
    <x v="1"/>
    <x v="4"/>
    <x v="6"/>
    <s v="Portfolio ISIS"/>
    <x v="2"/>
    <d v="2001-01-05T00:00:00"/>
    <d v="2006-01-05T00:00:00"/>
    <x v="0"/>
    <n v="-10000000"/>
    <n v="4066.3101839999999"/>
    <n v="0.62"/>
    <n v="52.543688000000003"/>
    <n v="51.977876999999999"/>
    <n v="-0.57248798055769146"/>
    <n v="-2327.9137055593346"/>
    <n v="-636.296829"/>
    <x v="0"/>
    <n v="-2964.2105345593345"/>
    <n v="-54698.220326000002"/>
    <n v="-57297.319525999999"/>
    <n v="-2599.0991999999969"/>
    <n v="365.11133455933759"/>
    <n v="-54698.220326000002"/>
    <n v="-57297.319525999999"/>
    <n v="-2599.0991999999969"/>
    <x v="0"/>
    <n v="29431.953111792001"/>
    <n v="0"/>
    <n v="-57297.319525999999"/>
    <n v="-51585.540989000001"/>
    <n v="-2599.0991999999969"/>
    <n v="-2599.0991999999969"/>
    <n v="-2599.0991999999969"/>
    <x v="1"/>
    <x v="1"/>
    <x v="1"/>
    <x v="1"/>
  </r>
  <r>
    <n v="1524"/>
    <n v="625"/>
    <x v="0"/>
    <x v="1"/>
    <s v="Pearson Plc"/>
    <x v="1"/>
    <x v="4"/>
    <x v="6"/>
    <s v="Portfolio ISIS"/>
    <x v="1"/>
    <d v="2001-01-05T00:00:00"/>
    <d v="2006-01-05T00:00:00"/>
    <x v="0"/>
    <n v="10000000"/>
    <n v="-4066.3101839999999"/>
    <n v="0.62"/>
    <n v="52.543688000000003"/>
    <n v="51.977876999999999"/>
    <n v="-0.57248798055769146"/>
    <n v="2327.9137055593346"/>
    <n v="636.296829"/>
    <x v="0"/>
    <n v="2964.2105345593345"/>
    <n v="54698.220326000002"/>
    <n v="57297.319525999999"/>
    <n v="2599.0991999999969"/>
    <n v="-365.11133455933759"/>
    <n v="54698.220326000002"/>
    <n v="57297.319525999999"/>
    <n v="2599.0991999999969"/>
    <x v="0"/>
    <n v="-29431.953111792001"/>
    <n v="0"/>
    <n v="57297.319525999999"/>
    <n v="51585.540989000001"/>
    <n v="2599.0991999999969"/>
    <n v="2599.0991999999969"/>
    <n v="2599.0991999999969"/>
    <x v="1"/>
    <x v="1"/>
    <x v="1"/>
    <x v="1"/>
  </r>
  <r>
    <n v="1343"/>
    <n v="502"/>
    <x v="0"/>
    <x v="0"/>
    <s v="Perkinelmer Inc."/>
    <x v="1"/>
    <x v="8"/>
    <x v="3"/>
    <s v="Portfolio ISIS"/>
    <x v="5"/>
    <d v="2001-01-05T00:00:00"/>
    <d v="2006-01-05T00:00:00"/>
    <x v="0"/>
    <n v="-10000000"/>
    <n v="4098.3314740000005"/>
    <n v="1.1499999999999999"/>
    <n v="156.51341600000001"/>
    <n v="155.831973"/>
    <n v="-0.58545781774931782"/>
    <n v="-2399.4002011813855"/>
    <n v="-1364.717412"/>
    <x v="0"/>
    <n v="-3764.1176131813854"/>
    <n v="139300.64885600001"/>
    <n v="136455.45603100001"/>
    <n v="-2845.1928250000055"/>
    <n v="918.92478818137988"/>
    <n v="139300.64885600001"/>
    <n v="136455.45603100001"/>
    <n v="-2845.1928250000055"/>
    <x v="0"/>
    <n v="29663.723208812004"/>
    <n v="0"/>
    <n v="136455.45603100001"/>
    <n v="150794.241285"/>
    <n v="-2845.1928250000055"/>
    <n v="-2845.1928250000055"/>
    <n v="-2845.1928250000055"/>
    <x v="1"/>
    <x v="1"/>
    <x v="1"/>
    <x v="1"/>
  </r>
  <r>
    <n v="1568"/>
    <n v="614"/>
    <x v="0"/>
    <x v="1"/>
    <s v="Perkinelmer Inc."/>
    <x v="1"/>
    <x v="8"/>
    <x v="3"/>
    <s v="Portfolio ISIS"/>
    <x v="1"/>
    <d v="2001-01-05T00:00:00"/>
    <d v="2006-01-05T00:00:00"/>
    <x v="0"/>
    <n v="10000000"/>
    <n v="-4098.3314740000005"/>
    <n v="1.1499999999999999"/>
    <n v="156.51341600000001"/>
    <n v="155.831973"/>
    <n v="-0.58545781774931782"/>
    <n v="2399.4002011813855"/>
    <n v="1364.717412"/>
    <x v="0"/>
    <n v="3764.1176131813854"/>
    <n v="-139300.64885600001"/>
    <n v="-136455.45603100001"/>
    <n v="2845.1928250000055"/>
    <n v="-918.92478818137988"/>
    <n v="-139300.64885600001"/>
    <n v="-136455.45603100001"/>
    <n v="2845.1928250000055"/>
    <x v="0"/>
    <n v="-29663.723208812004"/>
    <n v="0"/>
    <n v="-136455.45603100001"/>
    <n v="-150794.241285"/>
    <n v="2845.1928250000055"/>
    <n v="2845.1928250000055"/>
    <n v="2845.1928250000055"/>
    <x v="1"/>
    <x v="1"/>
    <x v="1"/>
    <x v="1"/>
  </r>
  <r>
    <n v="1715"/>
    <n v="919"/>
    <x v="0"/>
    <x v="0"/>
    <s v="Perkinelmer Inc."/>
    <x v="1"/>
    <x v="8"/>
    <x v="3"/>
    <s v="Deutsche Bank AG NY"/>
    <x v="5"/>
    <d v="2001-03-22T00:00:00"/>
    <d v="2003-08-07T00:00:00"/>
    <x v="0"/>
    <n v="10000000"/>
    <n v="-2131.7684389999999"/>
    <n v="1.1499999999999999"/>
    <n v="139.90043700000001"/>
    <n v="139.114665"/>
    <n v="-0.53707750896424122"/>
    <n v="1144.9248829067089"/>
    <n v="1211.5717139999999"/>
    <x v="0"/>
    <n v="2356.4965969067089"/>
    <n v="-50463.928475000001"/>
    <n v="-48431.763528000003"/>
    <n v="2032.1649469999975"/>
    <n v="-324.33164990671139"/>
    <n v="-50463.928475000001"/>
    <n v="-48431.763528000003"/>
    <n v="2032.1649469999975"/>
    <x v="0"/>
    <n v="-15429.739961482001"/>
    <n v="0"/>
    <n v="-48431.763528000003"/>
    <n v="-48431.763528000003"/>
    <n v="2032.1649469999975"/>
    <n v="2032.1649469999975"/>
    <n v="2032.1649469999975"/>
    <x v="5"/>
    <x v="1"/>
    <x v="1"/>
    <x v="1"/>
  </r>
  <r>
    <n v="1716"/>
    <n v="920"/>
    <x v="0"/>
    <x v="0"/>
    <s v="Perkinelmer Inc."/>
    <x v="1"/>
    <x v="8"/>
    <x v="3"/>
    <s v="JP Morgan"/>
    <x v="5"/>
    <d v="2001-03-22T00:00:00"/>
    <d v="2003-08-07T00:00:00"/>
    <x v="0"/>
    <n v="10000000"/>
    <n v="-2131.7684389999999"/>
    <n v="1.1499999999999999"/>
    <n v="139.90043700000001"/>
    <n v="139.114665"/>
    <n v="-0.53707750896424122"/>
    <n v="1144.9248829067089"/>
    <n v="1211.5717139999999"/>
    <x v="0"/>
    <n v="2356.4965969067089"/>
    <n v="-50463.928475000001"/>
    <n v="-48431.763528000003"/>
    <n v="2032.1649469999975"/>
    <n v="-324.33164990671139"/>
    <n v="-50463.928475000001"/>
    <n v="-48431.763528000003"/>
    <n v="2032.1649469999975"/>
    <x v="0"/>
    <n v="-15429.739961482001"/>
    <n v="0"/>
    <n v="-48431.763528000003"/>
    <n v="-48431.763528000003"/>
    <n v="2032.1649469999975"/>
    <n v="2032.1649469999975"/>
    <n v="2032.1649469999975"/>
    <x v="5"/>
    <x v="1"/>
    <x v="1"/>
    <x v="1"/>
  </r>
  <r>
    <n v="1378"/>
    <n v="436"/>
    <x v="0"/>
    <x v="0"/>
    <s v="Pg&amp;e Corp."/>
    <x v="7"/>
    <x v="3"/>
    <x v="3"/>
    <s v="Transalta Energy"/>
    <x v="0"/>
    <d v="2000-12-19T00:00:00"/>
    <d v="2002-12-19T00:00:00"/>
    <x v="0"/>
    <n v="2000000"/>
    <n v="-456.23510500000003"/>
    <n v="2.15"/>
    <n v="2263.969599"/>
    <n v="2252.0169340000002"/>
    <n v="-1.3893898396513726"/>
    <n v="633.88841937927725"/>
    <n v="2432.9434860000001"/>
    <x v="0"/>
    <n v="3066.8319053792775"/>
    <n v="-398686.11111100001"/>
    <n v="-398327.77777799999"/>
    <n v="358.33333300001686"/>
    <n v="-2708.4985723792606"/>
    <n v="-398686.11111100001"/>
    <n v="-398327.77777799999"/>
    <n v="358.33333300001686"/>
    <x v="0"/>
    <n v="-12758.614711325001"/>
    <n v="10750"/>
    <n v="-387577.77777799999"/>
    <n v="-182136.16491699999"/>
    <n v="358.33333300001686"/>
    <n v="358.33333300001686"/>
    <n v="358.33333300001686"/>
    <x v="5"/>
    <x v="0"/>
    <x v="4"/>
    <x v="7"/>
  </r>
  <r>
    <n v="1344"/>
    <n v="503"/>
    <x v="0"/>
    <x v="0"/>
    <s v="Philip Morris Inc."/>
    <x v="5"/>
    <x v="1"/>
    <x v="3"/>
    <s v="Portfolio ISIS"/>
    <x v="3"/>
    <d v="2001-01-05T00:00:00"/>
    <d v="2006-01-05T00:00:00"/>
    <x v="0"/>
    <n v="-10000000"/>
    <n v="4108.6800469999998"/>
    <n v="1.05"/>
    <n v="97.016335999999995"/>
    <n v="96.418799000000007"/>
    <n v="-0.56626506115731745"/>
    <n v="-2326.6019580903048"/>
    <n v="-1054.713546"/>
    <x v="0"/>
    <n v="-3381.3155040903048"/>
    <n v="-58563.739608000003"/>
    <n v="-61373.986447000003"/>
    <n v="-2810.2468389999995"/>
    <n v="571.06866509030533"/>
    <n v="-58563.739608000003"/>
    <n v="-61373.986447000003"/>
    <n v="-2810.2468389999995"/>
    <x v="0"/>
    <n v="23655.7253706025"/>
    <n v="0"/>
    <n v="-61373.986447000003"/>
    <n v="-45807.501473000004"/>
    <n v="-2810.2468389999995"/>
    <n v="-2810.2468389999995"/>
    <n v="-2810.2468389999995"/>
    <x v="1"/>
    <x v="3"/>
    <x v="1"/>
    <x v="5"/>
  </r>
  <r>
    <n v="1525"/>
    <n v="574"/>
    <x v="0"/>
    <x v="1"/>
    <s v="Philip Morris Inc."/>
    <x v="5"/>
    <x v="1"/>
    <x v="3"/>
    <s v="Portfolio ISIS"/>
    <x v="1"/>
    <d v="2001-01-05T00:00:00"/>
    <d v="2006-01-05T00:00:00"/>
    <x v="0"/>
    <n v="10000000"/>
    <n v="-4108.6800469999998"/>
    <n v="1.05"/>
    <n v="97.016335999999995"/>
    <n v="96.418799000000007"/>
    <n v="-0.56626506115731745"/>
    <n v="2326.6019580903048"/>
    <n v="1054.713546"/>
    <x v="0"/>
    <n v="3381.3155040903048"/>
    <n v="58563.739608000003"/>
    <n v="61373.986447000003"/>
    <n v="2810.2468389999995"/>
    <n v="-571.06866509030533"/>
    <n v="58563.739608000003"/>
    <n v="61373.986447000003"/>
    <n v="2810.2468389999995"/>
    <x v="0"/>
    <n v="-23655.7253706025"/>
    <n v="0"/>
    <n v="61373.986447000003"/>
    <n v="45807.501473000004"/>
    <n v="2810.2468389999995"/>
    <n v="2810.2468389999995"/>
    <n v="2810.2468389999995"/>
    <x v="1"/>
    <x v="3"/>
    <x v="1"/>
    <x v="5"/>
  </r>
  <r>
    <n v="1613"/>
    <n v="822"/>
    <x v="0"/>
    <x v="0"/>
    <s v="Philips Elec Nv"/>
    <x v="10"/>
    <x v="8"/>
    <x v="2"/>
    <s v="Morgan Stanley CP"/>
    <x v="2"/>
    <d v="2001-01-18T00:00:00"/>
    <d v="2003-08-06T00:00:00"/>
    <x v="0"/>
    <n v="-17000000"/>
    <n v="3598.6602399999997"/>
    <n v="0.22"/>
    <n v="33.789439000000002"/>
    <n v="33.230347999999999"/>
    <n v="-0.52114718889513034"/>
    <n v="-1875.4316678646749"/>
    <n v="-599.39252999999997"/>
    <x v="0"/>
    <n v="-2474.8241978646747"/>
    <n v="36598.494567000002"/>
    <n v="34387.585058999997"/>
    <n v="-2210.9095080000043"/>
    <n v="263.91468986467044"/>
    <n v="36598.494567000002"/>
    <n v="34387.585058999997"/>
    <n v="-2210.9095080000043"/>
    <x v="0"/>
    <n v="26639.082426599998"/>
    <n v="0"/>
    <n v="34387.585058999997"/>
    <n v="34387.585058999997"/>
    <n v="-2210.9095080000043"/>
    <n v="-2210.9095080000043"/>
    <n v="-2210.9095080000043"/>
    <x v="5"/>
    <x v="5"/>
    <x v="1"/>
    <x v="10"/>
  </r>
  <r>
    <n v="1345"/>
    <n v="504"/>
    <x v="0"/>
    <x v="0"/>
    <s v="Placer Dome Inc."/>
    <x v="4"/>
    <x v="0"/>
    <x v="0"/>
    <s v="Portfolio ISIS"/>
    <x v="6"/>
    <d v="2001-01-05T00:00:00"/>
    <d v="2006-01-05T00:00:00"/>
    <x v="0"/>
    <n v="-10000000"/>
    <n v="4188.0222690000001"/>
    <n v="1.65"/>
    <n v="159.388632"/>
    <n v="158.719021"/>
    <n v="-0.57339051439378663"/>
    <n v="-2401.3722431145434"/>
    <n v="-1680.971622"/>
    <x v="0"/>
    <n v="-4082.3438651145434"/>
    <n v="-62862.857373999999"/>
    <n v="-66059.412960000001"/>
    <n v="-3196.5555860000022"/>
    <n v="885.78827911454118"/>
    <n v="-62862.857373999999"/>
    <n v="-66059.412960000001"/>
    <n v="-3196.5555860000022"/>
    <x v="0"/>
    <n v="41335.779795030001"/>
    <n v="0"/>
    <n v="-66059.412960000001"/>
    <n v="-103792.163266"/>
    <n v="-3196.5555860000022"/>
    <n v="-3196.5555860000022"/>
    <n v="-3196.5555860000022"/>
    <x v="1"/>
    <x v="0"/>
    <x v="3"/>
    <x v="4"/>
  </r>
  <r>
    <n v="1526"/>
    <n v="575"/>
    <x v="0"/>
    <x v="1"/>
    <s v="Placer Dome Inc."/>
    <x v="4"/>
    <x v="0"/>
    <x v="0"/>
    <s v="Portfolio ISIS"/>
    <x v="1"/>
    <d v="2001-01-05T00:00:00"/>
    <d v="2006-01-05T00:00:00"/>
    <x v="0"/>
    <n v="10000000"/>
    <n v="-4188.0222690000001"/>
    <n v="1.65"/>
    <n v="159.388632"/>
    <n v="158.719021"/>
    <n v="-0.57339051439378663"/>
    <n v="2401.3722431145434"/>
    <n v="1680.971622"/>
    <x v="0"/>
    <n v="4082.3438651145434"/>
    <n v="62862.857373999999"/>
    <n v="66059.412960000001"/>
    <n v="3196.5555860000022"/>
    <n v="-885.78827911454118"/>
    <n v="62862.857373999999"/>
    <n v="66059.412960000001"/>
    <n v="3196.5555860000022"/>
    <x v="0"/>
    <n v="-41335.779795030001"/>
    <n v="0"/>
    <n v="66059.412960000001"/>
    <n v="103792.163266"/>
    <n v="3196.5555860000022"/>
    <n v="3196.5555860000022"/>
    <n v="3196.5555860000022"/>
    <x v="1"/>
    <x v="0"/>
    <x v="3"/>
    <x v="4"/>
  </r>
  <r>
    <n v="156"/>
    <n v="217"/>
    <x v="0"/>
    <x v="2"/>
    <s v="Portfolio"/>
    <x v="9"/>
    <x v="10"/>
    <x v="15"/>
    <s v="Ace Capital O/Seas"/>
    <x v="1"/>
    <d v="2000-09-15T00:00:00"/>
    <d v="2005-09-15T00:00:00"/>
    <x v="0"/>
    <n v="-470000000"/>
    <m/>
    <n v="7.4999999999999997E-2"/>
    <n v="-4.344189E-13"/>
    <n v="1.3062889999999999E-12"/>
    <m/>
    <m/>
    <n v="-637.515714"/>
    <x v="0"/>
    <m/>
    <n v="-1432022"/>
    <n v="-1434341"/>
    <n v="-2319"/>
    <m/>
    <n v="-1432022"/>
    <n v="-1434341"/>
    <n v="-2319"/>
    <x v="0"/>
    <m/>
    <n v="-177229.16666700001"/>
    <n v="-1611570.1666669999"/>
    <n v="-83902.33333399985"/>
    <n v="-2319"/>
    <n v="-2319"/>
    <n v="-2319"/>
    <x v="0"/>
    <x v="0"/>
    <x v="1"/>
    <x v="9"/>
  </r>
  <r>
    <n v="157"/>
    <n v="216"/>
    <x v="0"/>
    <x v="2"/>
    <s v="Portfolio"/>
    <x v="9"/>
    <x v="10"/>
    <x v="15"/>
    <s v="Ace Capital FinProd"/>
    <x v="1"/>
    <d v="2000-09-15T00:00:00"/>
    <d v="2005-09-15T00:00:00"/>
    <x v="0"/>
    <n v="-21000000"/>
    <m/>
    <n v="0.55000000000000004"/>
    <n v="-4.344189E-13"/>
    <n v="1.3062889999999999E-12"/>
    <m/>
    <m/>
    <n v="-208.88812799999999"/>
    <x v="0"/>
    <m/>
    <n v="-469215.72496700002"/>
    <n v="-469975.66819200001"/>
    <n v="-759.94322499999544"/>
    <m/>
    <n v="-469215.72496700002"/>
    <n v="-469975.66819200001"/>
    <n v="-759.94322499999544"/>
    <x v="0"/>
    <m/>
    <n v="-58070.833333000002"/>
    <n v="-528046.50152499997"/>
    <n v="349692.35397300008"/>
    <n v="-759.94322499993723"/>
    <n v="-759.94322499993723"/>
    <n v="-759.94322499999544"/>
    <x v="0"/>
    <x v="0"/>
    <x v="1"/>
    <x v="9"/>
  </r>
  <r>
    <n v="158"/>
    <n v="214"/>
    <x v="0"/>
    <x v="2"/>
    <s v="Portfolio"/>
    <x v="9"/>
    <x v="10"/>
    <x v="15"/>
    <s v="RVI Guaranty Co"/>
    <x v="1"/>
    <d v="2000-09-15T00:00:00"/>
    <d v="2005-09-15T00:00:00"/>
    <x v="0"/>
    <n v="-34000000"/>
    <m/>
    <n v="4.5"/>
    <n v="-4.344189E-13"/>
    <n v="1.3062889999999999E-12"/>
    <m/>
    <m/>
    <n v="-2767.0894829999997"/>
    <x v="0"/>
    <m/>
    <n v="-6215585"/>
    <n v="-6225652"/>
    <n v="-10067"/>
    <m/>
    <n v="-6215585"/>
    <n v="-6225652"/>
    <n v="-10067"/>
    <x v="0"/>
    <m/>
    <n v="-769250"/>
    <n v="-6994902"/>
    <n v="-477605.11111100018"/>
    <n v="-10067"/>
    <n v="-10067"/>
    <n v="-10067"/>
    <x v="0"/>
    <x v="0"/>
    <x v="1"/>
    <x v="9"/>
  </r>
  <r>
    <n v="214"/>
    <n v="215"/>
    <x v="0"/>
    <x v="2"/>
    <s v="Portfolio"/>
    <x v="9"/>
    <x v="10"/>
    <x v="15"/>
    <s v="Citibank NA"/>
    <x v="1"/>
    <d v="2000-09-15T00:00:00"/>
    <d v="2005-09-15T00:00:00"/>
    <x v="0"/>
    <n v="525000000"/>
    <m/>
    <n v="0.48"/>
    <n v="-4.344189E-13"/>
    <n v="1.3062889999999999E-12"/>
    <m/>
    <m/>
    <n v="4557.5591460000005"/>
    <x v="0"/>
    <m/>
    <n v="10237430"/>
    <n v="10254010"/>
    <n v="16580"/>
    <m/>
    <n v="10237430"/>
    <n v="10254010"/>
    <n v="16580"/>
    <x v="0"/>
    <m/>
    <n v="1267000"/>
    <n v="11521010"/>
    <n v="817474.44444400072"/>
    <n v="16580"/>
    <n v="16580"/>
    <n v="16580"/>
    <x v="0"/>
    <x v="0"/>
    <x v="1"/>
    <x v="9"/>
  </r>
  <r>
    <n v="1346"/>
    <n v="631"/>
    <x v="0"/>
    <x v="0"/>
    <s v="Powergen Plc"/>
    <x v="1"/>
    <x v="3"/>
    <x v="6"/>
    <s v="Portfolio ISIS"/>
    <x v="6"/>
    <d v="2001-01-05T00:00:00"/>
    <d v="2006-01-05T00:00:00"/>
    <x v="0"/>
    <n v="-10000000"/>
    <n v="4056.81682"/>
    <n v="0.5"/>
    <n v="54.339931999999997"/>
    <n v="53.777161"/>
    <n v="-0.56783085327301641"/>
    <n v="-2303.5857564729249"/>
    <n v="-693.78937199999996"/>
    <x v="0"/>
    <n v="-2997.3751284729251"/>
    <n v="5900.2906819999998"/>
    <n v="3430.4389759999999"/>
    <n v="-2469.8517059999999"/>
    <n v="527.52342247292518"/>
    <n v="5900.2906819999998"/>
    <n v="3430.4389759999999"/>
    <n v="-2469.8517059999999"/>
    <x v="0"/>
    <n v="29363.240143160001"/>
    <n v="0"/>
    <n v="3430.4389759999999"/>
    <n v="-62883.381008999997"/>
    <n v="-2469.8517059999999"/>
    <n v="-2469.8517059999999"/>
    <n v="-2469.8517059999999"/>
    <x v="1"/>
    <x v="1"/>
    <x v="1"/>
    <x v="1"/>
  </r>
  <r>
    <n v="1527"/>
    <n v="626"/>
    <x v="0"/>
    <x v="1"/>
    <s v="Powergen Plc"/>
    <x v="1"/>
    <x v="3"/>
    <x v="6"/>
    <s v="Portfolio ISIS"/>
    <x v="1"/>
    <d v="2001-01-05T00:00:00"/>
    <d v="2006-01-05T00:00:00"/>
    <x v="0"/>
    <n v="10000000"/>
    <n v="-4056.81682"/>
    <n v="0.5"/>
    <n v="54.339931999999997"/>
    <n v="53.777161"/>
    <n v="-0.56783085327301641"/>
    <n v="2303.5857564729249"/>
    <n v="693.78937199999996"/>
    <x v="0"/>
    <n v="2997.3751284729251"/>
    <n v="-5900.2906819999998"/>
    <n v="-3430.4389759999999"/>
    <n v="2469.8517059999999"/>
    <n v="-527.52342247292518"/>
    <n v="-5900.2906819999998"/>
    <n v="-3430.4389759999999"/>
    <n v="2469.8517059999999"/>
    <x v="0"/>
    <n v="-29363.240143160001"/>
    <n v="0"/>
    <n v="-3430.4389759999999"/>
    <n v="62883.381008999997"/>
    <n v="2469.8517059999999"/>
    <n v="2469.8517059999999"/>
    <n v="2469.8517059999999"/>
    <x v="1"/>
    <x v="1"/>
    <x v="1"/>
    <x v="1"/>
  </r>
  <r>
    <n v="1627"/>
    <n v="831"/>
    <x v="0"/>
    <x v="0"/>
    <s v="Powergen Plc"/>
    <x v="1"/>
    <x v="3"/>
    <x v="6"/>
    <s v="JP Morgan"/>
    <x v="6"/>
    <d v="2001-01-24T00:00:00"/>
    <d v="2006-01-24T00:00:00"/>
    <x v="0"/>
    <n v="10000000"/>
    <n v="-4120.6021380000002"/>
    <n v="0.65"/>
    <n v="54.718448000000002"/>
    <n v="54.156044999999999"/>
    <n v="-0.56776741083564597"/>
    <n v="2339.5436069760872"/>
    <n v="729.54753300000004"/>
    <x v="0"/>
    <n v="3069.0911399760871"/>
    <n v="55758.908857000002"/>
    <n v="58375.820262000001"/>
    <n v="2616.9114049999989"/>
    <n v="-452.17973497608818"/>
    <n v="55758.908857000002"/>
    <n v="58375.820262000001"/>
    <n v="2616.9114049999989"/>
    <x v="0"/>
    <n v="-29824.918274844003"/>
    <n v="0"/>
    <n v="58375.820262000001"/>
    <n v="58375.820262000001"/>
    <n v="2616.9114049999989"/>
    <n v="2616.9114049999989"/>
    <n v="2616.9114049999989"/>
    <x v="1"/>
    <x v="1"/>
    <x v="1"/>
    <x v="1"/>
  </r>
  <r>
    <n v="1667"/>
    <n v="877"/>
    <x v="0"/>
    <x v="0"/>
    <s v="Powergen Uk Plc"/>
    <x v="1"/>
    <x v="5"/>
    <x v="6"/>
    <s v="NAB"/>
    <x v="6"/>
    <d v="2001-03-06T00:00:00"/>
    <d v="2006-02-16T00:00:00"/>
    <x v="0"/>
    <n v="-10000000"/>
    <n v="4146.8469889999997"/>
    <n v="0.52"/>
    <n v="51.703246"/>
    <n v="51.141083000000002"/>
    <n v="-0.56986469741841284"/>
    <n v="-2363.1417046269412"/>
    <n v="-619.62777900000003"/>
    <x v="0"/>
    <n v="-2982.7694836269411"/>
    <n v="-5306.7527659999996"/>
    <n v="-7853.1784699999998"/>
    <n v="-2546.4257040000002"/>
    <n v="436.34377962694089"/>
    <n v="-5306.7527659999996"/>
    <n v="-7853.1784699999998"/>
    <n v="-2546.4257040000002"/>
    <x v="0"/>
    <n v="30014.878506382"/>
    <n v="0"/>
    <n v="-7853.1784699999998"/>
    <n v="-7853.1784699999998"/>
    <n v="-2546.4257040000002"/>
    <n v="-2546.4257040000002"/>
    <n v="-2546.4257040000002"/>
    <x v="1"/>
    <x v="1"/>
    <x v="1"/>
    <x v="1"/>
  </r>
  <r>
    <n v="1737"/>
    <n v="947"/>
    <x v="0"/>
    <x v="0"/>
    <s v="Public Storage Inc."/>
    <x v="9"/>
    <x v="2"/>
    <x v="3"/>
    <s v="Wells Fargo Bank NA"/>
    <x v="3"/>
    <d v="2001-04-02T00:00:00"/>
    <d v="2002-04-02T00:00:00"/>
    <x v="0"/>
    <n v="10000000"/>
    <n v="-941.87763500000005"/>
    <n v="1.04"/>
    <n v="104"/>
    <n v="105.73863299999999"/>
    <n v="1.738632999999993"/>
    <n v="-1637.5795381729486"/>
    <n v="569.1121290000001"/>
    <x v="0"/>
    <n v="-1068.4674091729485"/>
    <n v="0"/>
    <n v="-1113.7393199999999"/>
    <n v="-1113.7393199999999"/>
    <n v="-45.271910827051443"/>
    <n v="0"/>
    <n v="-1113.7393199999999"/>
    <n v="-1113.7393199999999"/>
    <x v="0"/>
    <m/>
    <n v="0"/>
    <n v="-1113.7393199999999"/>
    <n v="-1113.7393199999999"/>
    <n v="-1113.7393199999999"/>
    <n v="-1113.7393199999999"/>
    <n v="-1113.7393199999999"/>
    <x v="2"/>
    <x v="0"/>
    <x v="1"/>
    <x v="9"/>
  </r>
  <r>
    <n v="1347"/>
    <n v="505"/>
    <x v="0"/>
    <x v="0"/>
    <s v="Rayonier Inc."/>
    <x v="0"/>
    <x v="8"/>
    <x v="3"/>
    <s v="Portfolio ISIS"/>
    <x v="3"/>
    <d v="2001-01-05T00:00:00"/>
    <d v="2006-01-05T00:00:00"/>
    <x v="0"/>
    <n v="-10000000"/>
    <n v="4216.1417550000006"/>
    <n v="1.6"/>
    <n v="118.268558"/>
    <n v="117.531633"/>
    <n v="-0.68078262172079318"/>
    <n v="-2870.2760375154066"/>
    <n v="-1457.2674059999999"/>
    <x v="0"/>
    <n v="-4327.5434435154066"/>
    <n v="-208991.02728000001"/>
    <n v="-212698.53257400001"/>
    <n v="-3707.5052940000023"/>
    <n v="620.03814951540426"/>
    <n v="-208991.02728000001"/>
    <n v="-212698.53257400001"/>
    <n v="-3707.5052940000023"/>
    <x v="0"/>
    <n v="52710.204221010012"/>
    <n v="0"/>
    <n v="-212698.53257400001"/>
    <n v="-161153.71457500002"/>
    <n v="-3707.5052940000023"/>
    <n v="-3707.5052940000023"/>
    <n v="-3707.5052940000023"/>
    <x v="1"/>
    <x v="0"/>
    <x v="0"/>
    <x v="0"/>
  </r>
  <r>
    <n v="1528"/>
    <n v="576"/>
    <x v="0"/>
    <x v="1"/>
    <s v="Rayonier Inc."/>
    <x v="0"/>
    <x v="8"/>
    <x v="3"/>
    <s v="Portfolio ISIS"/>
    <x v="1"/>
    <d v="2001-01-05T00:00:00"/>
    <d v="2006-01-05T00:00:00"/>
    <x v="0"/>
    <n v="10000000"/>
    <n v="-4216.1417550000006"/>
    <n v="1.6"/>
    <n v="118.268558"/>
    <n v="117.531633"/>
    <n v="-0.68078262172079318"/>
    <n v="2870.2760375154066"/>
    <n v="1457.2674059999999"/>
    <x v="0"/>
    <n v="4327.5434435154066"/>
    <n v="208991.02728000001"/>
    <n v="212698.53257400001"/>
    <n v="3707.5052940000023"/>
    <n v="-620.03814951540426"/>
    <n v="208991.02728000001"/>
    <n v="212698.53257400001"/>
    <n v="3707.5052940000023"/>
    <x v="0"/>
    <n v="-52710.204221010012"/>
    <n v="0"/>
    <n v="212698.53257400001"/>
    <n v="161153.71457500002"/>
    <n v="3707.5052940000023"/>
    <n v="3707.5052940000023"/>
    <n v="3707.5052940000023"/>
    <x v="1"/>
    <x v="0"/>
    <x v="0"/>
    <x v="0"/>
  </r>
  <r>
    <n v="1348"/>
    <n v="506"/>
    <x v="0"/>
    <x v="0"/>
    <s v="Raytheon Company"/>
    <x v="0"/>
    <x v="8"/>
    <x v="3"/>
    <s v="Portfolio ISIS"/>
    <x v="3"/>
    <d v="2001-01-05T00:00:00"/>
    <d v="2006-01-05T00:00:00"/>
    <x v="0"/>
    <n v="-10000000"/>
    <n v="4035.3812750000002"/>
    <n v="0.66"/>
    <n v="122.233549"/>
    <n v="121.478016"/>
    <n v="-0.69822334594123447"/>
    <n v="-2817.5974159791049"/>
    <n v="-1187.7484650000001"/>
    <x v="0"/>
    <n v="-4005.345880979105"/>
    <n v="214107.505985"/>
    <n v="211146.42900100001"/>
    <n v="-2961.0769839999848"/>
    <n v="1044.2688969791202"/>
    <n v="214107.505985"/>
    <n v="211146.42900100001"/>
    <n v="-2961.0769839999848"/>
    <x v="0"/>
    <n v="50450.336700050007"/>
    <n v="0"/>
    <n v="211146.42900100001"/>
    <n v="149965.67328000002"/>
    <n v="-2961.0769839999848"/>
    <n v="-2961.0769839999848"/>
    <n v="-2961.0769839999848"/>
    <x v="1"/>
    <x v="0"/>
    <x v="0"/>
    <x v="0"/>
  </r>
  <r>
    <n v="1529"/>
    <n v="577"/>
    <x v="0"/>
    <x v="1"/>
    <s v="Raytheon Company"/>
    <x v="0"/>
    <x v="8"/>
    <x v="3"/>
    <s v="Portfolio ISIS"/>
    <x v="1"/>
    <d v="2001-01-05T00:00:00"/>
    <d v="2006-01-05T00:00:00"/>
    <x v="0"/>
    <n v="10000000"/>
    <n v="-4035.3812750000002"/>
    <n v="0.66"/>
    <n v="122.233549"/>
    <n v="121.478016"/>
    <n v="-0.69822334594123447"/>
    <n v="2817.5974159791049"/>
    <n v="1187.7484650000001"/>
    <x v="0"/>
    <n v="4005.345880979105"/>
    <n v="-214107.505985"/>
    <n v="-211146.42900100001"/>
    <n v="2961.0769839999848"/>
    <n v="-1044.2688969791202"/>
    <n v="-214107.505985"/>
    <n v="-211146.42900100001"/>
    <n v="2961.0769839999848"/>
    <x v="0"/>
    <n v="-50450.336700050007"/>
    <n v="0"/>
    <n v="-211146.42900100001"/>
    <n v="-149965.67328000002"/>
    <n v="2961.0769839999848"/>
    <n v="2961.0769839999848"/>
    <n v="2961.0769839999848"/>
    <x v="1"/>
    <x v="0"/>
    <x v="0"/>
    <x v="0"/>
  </r>
  <r>
    <n v="1607"/>
    <n v="661"/>
    <x v="0"/>
    <x v="0"/>
    <s v="Raytheon Company"/>
    <x v="0"/>
    <x v="8"/>
    <x v="3"/>
    <s v="LBIE"/>
    <x v="3"/>
    <d v="2001-01-16T00:00:00"/>
    <d v="2006-01-16T00:00:00"/>
    <x v="0"/>
    <n v="-10000000"/>
    <n v="4053.5908129999998"/>
    <n v="0.63"/>
    <n v="122.514139"/>
    <n v="121.759072"/>
    <n v="-0.69825038714195009"/>
    <n v="-2830.4213544923023"/>
    <n v="-1178.75874"/>
    <x v="0"/>
    <n v="-4009.1800944923025"/>
    <n v="231450.112295"/>
    <n v="228509.374347"/>
    <n v="-2940.7379479999945"/>
    <n v="1068.442146492308"/>
    <n v="231450.112295"/>
    <n v="228509.374347"/>
    <n v="-2940.7379479999945"/>
    <x v="0"/>
    <n v="50677.992344126003"/>
    <n v="0"/>
    <n v="228509.374347"/>
    <n v="228509.374347"/>
    <n v="-2940.7379479999945"/>
    <n v="-2940.7379479999945"/>
    <n v="-2940.7379479999945"/>
    <x v="1"/>
    <x v="0"/>
    <x v="0"/>
    <x v="0"/>
  </r>
  <r>
    <n v="1672"/>
    <n v="880"/>
    <x v="0"/>
    <x v="0"/>
    <s v="Raytheon Company"/>
    <x v="0"/>
    <x v="8"/>
    <x v="3"/>
    <s v="Merrill Lynch Int"/>
    <x v="3"/>
    <d v="2001-03-09T00:00:00"/>
    <d v="2006-03-09T00:00:00"/>
    <x v="0"/>
    <n v="10000000"/>
    <n v="-4172.1429319999997"/>
    <n v="0.73"/>
    <n v="123.73230599999999"/>
    <n v="122.979607"/>
    <n v="-0.71044825160005576"/>
    <n v="2964.0916514649302"/>
    <n v="1210.658631"/>
    <x v="0"/>
    <n v="4174.75028246493"/>
    <n v="-208784.976521"/>
    <n v="-205727.49919199999"/>
    <n v="3057.4773290000157"/>
    <n v="-1117.2729534649143"/>
    <n v="-208784.976521"/>
    <n v="-205727.49919199999"/>
    <n v="3057.4773290000157"/>
    <x v="0"/>
    <n v="-52160.130935863999"/>
    <n v="0"/>
    <n v="-205727.49919199999"/>
    <n v="-205727.49919199999"/>
    <n v="3057.4773290000157"/>
    <n v="3057.4773290000157"/>
    <n v="3057.4773290000157"/>
    <x v="1"/>
    <x v="0"/>
    <x v="0"/>
    <x v="0"/>
  </r>
  <r>
    <n v="1673"/>
    <n v="881"/>
    <x v="0"/>
    <x v="0"/>
    <s v="Raytheon Company"/>
    <x v="0"/>
    <x v="8"/>
    <x v="3"/>
    <s v="Merrill Lynch Int"/>
    <x v="3"/>
    <d v="2001-03-09T00:00:00"/>
    <d v="2006-03-09T00:00:00"/>
    <x v="0"/>
    <n v="5000000"/>
    <n v="-2088.2151720000002"/>
    <n v="0.76"/>
    <n v="123.73230599999999"/>
    <n v="122.979607"/>
    <n v="-0.71042280251227641"/>
    <n v="1483.5156747408955"/>
    <n v="609.16823399999998"/>
    <x v="0"/>
    <n v="2092.6839087408953"/>
    <n v="-97965.440050999998"/>
    <n v="-96422.917067000002"/>
    <n v="1542.5229839999956"/>
    <n v="-550.16092474089965"/>
    <n v="-97965.440050999998"/>
    <n v="-96422.917067000002"/>
    <n v="1542.5229839999956"/>
    <x v="0"/>
    <n v="-26106.866080344003"/>
    <n v="0"/>
    <n v="-96422.917067000002"/>
    <n v="-96422.917067000002"/>
    <n v="1542.5229839999956"/>
    <n v="1542.5229839999956"/>
    <n v="1542.5229839999956"/>
    <x v="1"/>
    <x v="0"/>
    <x v="0"/>
    <x v="0"/>
  </r>
  <r>
    <n v="1674"/>
    <n v="882"/>
    <x v="0"/>
    <x v="0"/>
    <s v="Raytheon Company"/>
    <x v="0"/>
    <x v="8"/>
    <x v="3"/>
    <s v="Merrill Lynch Int"/>
    <x v="3"/>
    <d v="2001-03-12T00:00:00"/>
    <d v="2006-03-12T00:00:00"/>
    <x v="0"/>
    <n v="5000000"/>
    <n v="-2097.6883349999998"/>
    <n v="0.85"/>
    <n v="123.80693100000001"/>
    <n v="123.054535"/>
    <n v="-0.71034833238843853"/>
    <n v="1490.0894106379301"/>
    <n v="620.48361299999999"/>
    <x v="0"/>
    <n v="2110.57302363793"/>
    <n v="-79306.664183000001"/>
    <n v="-77722.231004999994"/>
    <n v="1584.4331780000066"/>
    <n v="-526.13984563792337"/>
    <n v="-79306.664183000001"/>
    <n v="-77722.231004999994"/>
    <n v="1584.4331780000066"/>
    <x v="0"/>
    <n v="-26225.29956417"/>
    <n v="0"/>
    <n v="-77722.231004999994"/>
    <n v="-77722.231004999994"/>
    <n v="1584.4331780000066"/>
    <n v="1584.4331780000066"/>
    <n v="1584.4331780000066"/>
    <x v="1"/>
    <x v="0"/>
    <x v="0"/>
    <x v="0"/>
  </r>
  <r>
    <n v="1741"/>
    <n v="948"/>
    <x v="0"/>
    <x v="0"/>
    <s v="Raytheon Company"/>
    <x v="0"/>
    <x v="8"/>
    <x v="3"/>
    <s v="Deutsche Bank AG NY"/>
    <x v="3"/>
    <d v="2001-04-02T00:00:00"/>
    <d v="2002-05-01T00:00:00"/>
    <x v="0"/>
    <n v="10000000"/>
    <n v="-1009.938073"/>
    <n v="1.03"/>
    <n v="88.781062000000006"/>
    <n v="87.718215999999998"/>
    <n v="-0.67463456255397058"/>
    <n v="681.33913008495506"/>
    <n v="803.41856400000006"/>
    <x v="0"/>
    <n v="1484.7576940849551"/>
    <n v="15203.26179"/>
    <n v="16575.621715000001"/>
    <n v="1372.3599250000007"/>
    <n v="-112.39776908495446"/>
    <n v="15203.26179"/>
    <n v="16575.621715000001"/>
    <n v="1372.3599250000007"/>
    <x v="0"/>
    <n v="-12626.245788646002"/>
    <n v="0"/>
    <n v="16575.621715000001"/>
    <n v="16575.621715000001"/>
    <n v="16575.621715000001"/>
    <n v="1372.3599250000007"/>
    <n v="1372.3599250000007"/>
    <x v="2"/>
    <x v="0"/>
    <x v="0"/>
    <x v="0"/>
  </r>
  <r>
    <n v="1349"/>
    <n v="507"/>
    <x v="0"/>
    <x v="0"/>
    <s v="Reebok Ltd."/>
    <x v="0"/>
    <x v="6"/>
    <x v="3"/>
    <s v="Portfolio ISIS"/>
    <x v="4"/>
    <d v="2001-01-05T00:00:00"/>
    <d v="2006-01-05T00:00:00"/>
    <x v="0"/>
    <n v="-10000000"/>
    <n v="4173.908735"/>
    <n v="2.1"/>
    <n v="184.24877799999999"/>
    <n v="184.03952799999999"/>
    <n v="-0.14297844069860019"/>
    <n v="-596.77896254856682"/>
    <n v="-2287.186839"/>
    <x v="0"/>
    <n v="-2883.9658015485666"/>
    <n v="-155628.33133799999"/>
    <n v="-157200.82091400001"/>
    <n v="-1572.4895760000218"/>
    <n v="1311.4762255485448"/>
    <n v="-155628.33133799999"/>
    <n v="-157200.82091400001"/>
    <n v="-1572.4895760000218"/>
    <x v="0"/>
    <n v="52182.207004970005"/>
    <n v="0"/>
    <n v="-157200.82091400001"/>
    <n v="-99020.163545000018"/>
    <n v="-1572.4895760000218"/>
    <n v="-1572.4895760000218"/>
    <n v="-1572.4895760000218"/>
    <x v="1"/>
    <x v="0"/>
    <x v="0"/>
    <x v="0"/>
  </r>
  <r>
    <n v="1577"/>
    <n v="623"/>
    <x v="0"/>
    <x v="1"/>
    <s v="Reebok Ltd."/>
    <x v="0"/>
    <x v="6"/>
    <x v="3"/>
    <s v="Portfolio ISIS"/>
    <x v="1"/>
    <d v="2001-01-05T00:00:00"/>
    <d v="2006-01-05T00:00:00"/>
    <x v="0"/>
    <n v="10000000"/>
    <n v="-4173.908735"/>
    <n v="2.1"/>
    <n v="184.24877799999999"/>
    <n v="184.03952799999999"/>
    <n v="-0.14297844069860019"/>
    <n v="596.77896254856682"/>
    <n v="2287.186839"/>
    <x v="0"/>
    <n v="2883.9658015485666"/>
    <n v="155628.33133799999"/>
    <n v="157200.82091400001"/>
    <n v="1572.4895760000218"/>
    <n v="-1311.4762255485448"/>
    <n v="155628.33133799999"/>
    <n v="157200.82091400001"/>
    <n v="1572.4895760000218"/>
    <x v="0"/>
    <n v="-52182.207004970005"/>
    <n v="0"/>
    <n v="157200.82091400001"/>
    <n v="99020.163545000018"/>
    <n v="1572.4895760000218"/>
    <n v="1572.4895760000218"/>
    <n v="1572.4895760000218"/>
    <x v="1"/>
    <x v="0"/>
    <x v="0"/>
    <x v="0"/>
  </r>
  <r>
    <n v="254"/>
    <n v="368"/>
    <x v="1"/>
    <x v="5"/>
    <s v="Rep Indonesia"/>
    <x v="7"/>
    <x v="9"/>
    <x v="5"/>
    <s v="Deutsche Bank AG"/>
    <x v="0"/>
    <d v="2000-03-15T00:00:00"/>
    <d v="2006-08-01T00:00:00"/>
    <x v="0"/>
    <n v="-5000000"/>
    <n v="2425.610201"/>
    <n v="5.5"/>
    <n v="964.78430400000002"/>
    <n v="962.20503299999996"/>
    <n v="-1.6193333766172469"/>
    <n v="-3927.8715571425687"/>
    <n v="-2856.2467259999999"/>
    <x v="0"/>
    <n v="-6784.1182831425685"/>
    <n v="684958.33333299996"/>
    <n v="682666.66666700004"/>
    <n v="-2291.6666659999173"/>
    <n v="4492.4516171426512"/>
    <n v="684958.33333299996"/>
    <n v="682666.66666700004"/>
    <n v="-2291.6666659999173"/>
    <x v="0"/>
    <n v="67832.189270964998"/>
    <n v="-246736.11111100001"/>
    <n v="435930.55555600004"/>
    <n v="-77537.144443999976"/>
    <n v="-2291.6666659999173"/>
    <n v="-2291.6666659999173"/>
    <n v="-2291.6666659999173"/>
    <x v="1"/>
    <x v="0"/>
    <x v="4"/>
    <x v="7"/>
  </r>
  <r>
    <n v="147"/>
    <n v="205"/>
    <x v="0"/>
    <x v="0"/>
    <s v="Repsol  YPF S.A."/>
    <x v="10"/>
    <x v="5"/>
    <x v="7"/>
    <s v="JP Morgan"/>
    <x v="2"/>
    <d v="2000-09-22T00:00:00"/>
    <d v="2005-09-22T00:00:00"/>
    <x v="0"/>
    <n v="-20000000"/>
    <n v="7622.2635300000002"/>
    <n v="0.27"/>
    <n v="40.474685000000001"/>
    <n v="39.937713000000002"/>
    <n v="-0.53519093119935524"/>
    <n v="-4079.366316467585"/>
    <n v="-892.26510299999995"/>
    <x v="0"/>
    <n v="-4971.6314194675851"/>
    <n v="105285.599906"/>
    <n v="100987.47678300001"/>
    <n v="-4298.1231229999976"/>
    <n v="673.50829646758757"/>
    <n v="105285.599906"/>
    <n v="100987.47678300001"/>
    <n v="-4298.1231229999976"/>
    <x v="0"/>
    <n v="56423.805780825001"/>
    <n v="-27150"/>
    <n v="73837.476783000006"/>
    <n v="-257451.35127400002"/>
    <n v="-4298.1231229999976"/>
    <n v="-4298.1231229999976"/>
    <n v="-4298.1231229999976"/>
    <x v="0"/>
    <x v="5"/>
    <x v="1"/>
    <x v="10"/>
  </r>
  <r>
    <n v="227"/>
    <n v="343"/>
    <x v="0"/>
    <x v="0"/>
    <s v="Repsol  YPF S.A."/>
    <x v="10"/>
    <x v="5"/>
    <x v="7"/>
    <s v="Salomon"/>
    <x v="2"/>
    <d v="2000-10-20T00:00:00"/>
    <d v="2005-09-22T00:00:00"/>
    <x v="0"/>
    <n v="10000000"/>
    <n v="-3822.609555"/>
    <n v="0.35"/>
    <n v="40.474685000000001"/>
    <n v="39.937713000000002"/>
    <n v="-0.53517819541428724"/>
    <n v="2045.7772834183118"/>
    <n v="462.21016499999996"/>
    <x v="0"/>
    <n v="2507.9874484183119"/>
    <n v="-20587.907557999999"/>
    <n v="-18379.544562999999"/>
    <n v="2208.3629949999995"/>
    <n v="-299.62445341831244"/>
    <n v="-20587.907557999999"/>
    <n v="-18379.544562999999"/>
    <n v="2208.3629949999995"/>
    <x v="0"/>
    <n v="-28296.867230887499"/>
    <n v="14875"/>
    <n v="-3504.5445629999995"/>
    <n v="130126.23703999998"/>
    <n v="2208.3629949999995"/>
    <n v="2208.3629949999995"/>
    <n v="2208.3629949999995"/>
    <x v="0"/>
    <x v="5"/>
    <x v="1"/>
    <x v="10"/>
  </r>
  <r>
    <n v="247"/>
    <n v="361"/>
    <x v="0"/>
    <x v="0"/>
    <s v="Repsol  YPF S.A."/>
    <x v="10"/>
    <x v="5"/>
    <x v="7"/>
    <s v="General Re Fin"/>
    <x v="2"/>
    <d v="2000-10-27T00:00:00"/>
    <d v="2005-09-22T00:00:00"/>
    <x v="0"/>
    <n v="10000000"/>
    <n v="-3838.3915160000001"/>
    <n v="0.46"/>
    <n v="40.474685000000001"/>
    <n v="39.937713000000002"/>
    <n v="-0.53516080807749078"/>
    <n v="2054.1567054203451"/>
    <n v="484.31688600000001"/>
    <x v="0"/>
    <n v="2538.4735914203452"/>
    <n v="23487.569484"/>
    <n v="25777.471952"/>
    <n v="2289.9024680000002"/>
    <n v="-248.57112342034497"/>
    <n v="23487.569484"/>
    <n v="25777.471952"/>
    <n v="2289.9024680000002"/>
    <x v="0"/>
    <n v="-28413.693197190001"/>
    <n v="18655.555555999999"/>
    <n v="44433.027507999999"/>
    <n v="132282.814526"/>
    <n v="2289.9024680000002"/>
    <n v="2289.9024680000002"/>
    <n v="2289.9024680000002"/>
    <x v="0"/>
    <x v="5"/>
    <x v="1"/>
    <x v="10"/>
  </r>
  <r>
    <n v="1350"/>
    <n v="508"/>
    <x v="0"/>
    <x v="0"/>
    <s v="Republic Services"/>
    <x v="4"/>
    <x v="8"/>
    <x v="3"/>
    <s v="Portfolio ISIS"/>
    <x v="4"/>
    <d v="2001-01-05T00:00:00"/>
    <d v="2006-01-05T00:00:00"/>
    <x v="0"/>
    <n v="-10000000"/>
    <n v="4178.0676859999994"/>
    <n v="1.3"/>
    <n v="117.056366"/>
    <n v="116.925358"/>
    <n v="-7.8962252634674573E-2"/>
    <n v="-329.90963614670216"/>
    <n v="-1353.591021"/>
    <x v="0"/>
    <n v="-1683.500657146702"/>
    <n v="-84306.673311999999"/>
    <n v="-85273.058415000007"/>
    <n v="-966.3851030000078"/>
    <n v="717.11555414669419"/>
    <n v="-84306.673311999999"/>
    <n v="-85273.058415000007"/>
    <n v="-966.3851030000078"/>
    <x v="0"/>
    <n v="41237.528060819997"/>
    <n v="0"/>
    <n v="-85273.058415000007"/>
    <n v="-70060.555637000012"/>
    <n v="-966.3851030000078"/>
    <n v="-966.3851030000078"/>
    <n v="-966.3851030000078"/>
    <x v="1"/>
    <x v="0"/>
    <x v="3"/>
    <x v="4"/>
  </r>
  <r>
    <n v="1530"/>
    <n v="578"/>
    <x v="0"/>
    <x v="1"/>
    <s v="Republic Services"/>
    <x v="4"/>
    <x v="8"/>
    <x v="3"/>
    <s v="Portfolio ISIS"/>
    <x v="1"/>
    <d v="2001-01-05T00:00:00"/>
    <d v="2006-01-05T00:00:00"/>
    <x v="0"/>
    <n v="10000000"/>
    <n v="-4178.0676859999994"/>
    <n v="1.3"/>
    <n v="117.056366"/>
    <n v="116.925358"/>
    <n v="-7.8962252634674573E-2"/>
    <n v="329.90963614670216"/>
    <n v="1353.591021"/>
    <x v="0"/>
    <n v="1683.500657146702"/>
    <n v="84306.673311999999"/>
    <n v="85273.058415000007"/>
    <n v="966.3851030000078"/>
    <n v="-717.11555414669419"/>
    <n v="84306.673311999999"/>
    <n v="85273.058415000007"/>
    <n v="966.3851030000078"/>
    <x v="0"/>
    <n v="-41237.528060819997"/>
    <n v="0"/>
    <n v="85273.058415000007"/>
    <n v="70060.555637000012"/>
    <n v="966.3851030000078"/>
    <n v="966.3851030000078"/>
    <n v="966.3851030000078"/>
    <x v="1"/>
    <x v="0"/>
    <x v="3"/>
    <x v="4"/>
  </r>
  <r>
    <n v="1642"/>
    <n v="846"/>
    <x v="0"/>
    <x v="0"/>
    <s v="Republic Services"/>
    <x v="4"/>
    <x v="8"/>
    <x v="3"/>
    <s v="JP Morgan"/>
    <x v="4"/>
    <d v="2001-02-13T00:00:00"/>
    <d v="2006-02-13T00:00:00"/>
    <x v="0"/>
    <n v="-10000000"/>
    <n v="4262.2578910000002"/>
    <n v="1.3"/>
    <n v="118.106128"/>
    <n v="117.976642"/>
    <n v="-8.5912745462297116E-2"/>
    <n v="-366.18227728415036"/>
    <n v="-1323.248499"/>
    <x v="0"/>
    <n v="-1689.4307762841504"/>
    <n v="-66840.068742999996"/>
    <n v="-67804.737309000004"/>
    <n v="-964.66856600000756"/>
    <n v="724.76221028414284"/>
    <n v="-66840.068742999996"/>
    <n v="-67804.737309000004"/>
    <n v="-964.66856600000756"/>
    <x v="0"/>
    <n v="42068.485384170002"/>
    <n v="0"/>
    <n v="-67804.737309000004"/>
    <n v="-67804.737309000004"/>
    <n v="-964.66856600000756"/>
    <n v="-964.66856600000756"/>
    <n v="-964.66856600000756"/>
    <x v="1"/>
    <x v="0"/>
    <x v="3"/>
    <x v="4"/>
  </r>
  <r>
    <n v="1351"/>
    <n v="509"/>
    <x v="0"/>
    <x v="0"/>
    <s v="Reuters Group Plc"/>
    <x v="2"/>
    <x v="4"/>
    <x v="6"/>
    <s v="Portfolio ISIS"/>
    <x v="2"/>
    <d v="2001-01-05T00:00:00"/>
    <d v="2006-01-05T00:00:00"/>
    <x v="0"/>
    <n v="-10000000"/>
    <n v="4016.1069780000003"/>
    <n v="0.18"/>
    <n v="19.181601000000001"/>
    <n v="19.067723000000001"/>
    <n v="-0.11870898400549951"/>
    <n v="-476.74797901577699"/>
    <n v="-262.24790400000001"/>
    <x v="0"/>
    <n v="-738.99588301577705"/>
    <n v="597.30126499999994"/>
    <n v="69.988877000000002"/>
    <n v="-527.31238799999994"/>
    <n v="211.68349501577711"/>
    <n v="597.30126499999994"/>
    <n v="69.988877000000002"/>
    <n v="-527.31238799999994"/>
    <x v="0"/>
    <n v="11891.692761857999"/>
    <n v="0"/>
    <n v="69.988877000000002"/>
    <n v="5045.57413"/>
    <n v="-527.31238799999994"/>
    <n v="-527.31238799999994"/>
    <n v="-527.31238799999994"/>
    <x v="1"/>
    <x v="2"/>
    <x v="1"/>
    <x v="2"/>
  </r>
  <r>
    <n v="1569"/>
    <n v="615"/>
    <x v="0"/>
    <x v="1"/>
    <s v="Reuters Group Plc"/>
    <x v="2"/>
    <x v="4"/>
    <x v="6"/>
    <s v="Portfolio ISIS"/>
    <x v="1"/>
    <d v="2001-01-05T00:00:00"/>
    <d v="2006-01-05T00:00:00"/>
    <x v="0"/>
    <n v="10000000"/>
    <n v="-4016.1069780000003"/>
    <n v="0.18"/>
    <n v="19.181601000000001"/>
    <n v="19.067723000000001"/>
    <n v="-0.11870898400549951"/>
    <n v="476.74797901577699"/>
    <n v="262.24790400000001"/>
    <x v="0"/>
    <n v="738.99588301577705"/>
    <n v="-597.30126499999994"/>
    <n v="-69.988877000000002"/>
    <n v="527.31238799999994"/>
    <n v="-211.68349501577711"/>
    <n v="-597.30126499999994"/>
    <n v="-69.988877000000002"/>
    <n v="527.31238799999994"/>
    <x v="0"/>
    <n v="-11891.692761857999"/>
    <n v="0"/>
    <n v="-69.988877000000002"/>
    <n v="-5045.57413"/>
    <n v="527.31238799999994"/>
    <n v="527.31238799999994"/>
    <n v="527.31238799999994"/>
    <x v="1"/>
    <x v="2"/>
    <x v="1"/>
    <x v="2"/>
  </r>
  <r>
    <n v="1588"/>
    <n v="642"/>
    <x v="0"/>
    <x v="0"/>
    <s v="Rexam Plc"/>
    <x v="5"/>
    <x v="8"/>
    <x v="6"/>
    <s v="Paribas London"/>
    <x v="2"/>
    <d v="2000-12-28T00:00:00"/>
    <d v="2001-04-06T00:00:00"/>
    <x v="0"/>
    <n v="20000000"/>
    <n v="-36.341642"/>
    <n v="0.6"/>
    <n v="92.721171999999996"/>
    <n v="78.370755000000003"/>
    <n v="-0.54866508962136962"/>
    <n v="19.93939026491773"/>
    <n v="667.834383"/>
    <x v="0"/>
    <n v="687.77377326491774"/>
    <n v="31446.695544999999"/>
    <n v="32123.687529999999"/>
    <n v="676.99198500000057"/>
    <n v="-10.781788264917168"/>
    <n v="31446.695544999999"/>
    <n v="32123.687529999999"/>
    <n v="676.99198500000057"/>
    <x v="0"/>
    <n v="-209.23700381500001"/>
    <n v="0"/>
    <n v="32123.687529999999"/>
    <n v="33806.081651"/>
    <n v="676.99198500000057"/>
    <n v="676.99198500000057"/>
    <n v="676.99198500000057"/>
    <x v="3"/>
    <x v="3"/>
    <x v="1"/>
    <x v="5"/>
  </r>
  <r>
    <n v="219"/>
    <n v="336"/>
    <x v="0"/>
    <x v="0"/>
    <s v="Rohm &amp; Haas Co."/>
    <x v="10"/>
    <x v="0"/>
    <x v="3"/>
    <s v="JP Morgan"/>
    <x v="3"/>
    <d v="2000-10-03T00:00:00"/>
    <d v="2005-10-03T00:00:00"/>
    <x v="0"/>
    <n v="-5000000"/>
    <n v="1930.710834"/>
    <n v="0.43"/>
    <n v="58.978265999999998"/>
    <n v="58.400669000000001"/>
    <n v="-0.55544761305786439"/>
    <n v="-1072.4087242502587"/>
    <n v="-316.54934100000003"/>
    <x v="0"/>
    <n v="-1388.9580652502586"/>
    <n v="26232.398753000001"/>
    <n v="25065.581152999999"/>
    <n v="-1166.8176000000021"/>
    <n v="222.14046525025651"/>
    <n v="26232.398753000001"/>
    <n v="25065.581152999999"/>
    <n v="-1166.8176000000021"/>
    <x v="0"/>
    <n v="14292.086948684999"/>
    <n v="84518.555556000007"/>
    <n v="109584.13670900001"/>
    <n v="-29561.30019899999"/>
    <n v="-1166.8175999999949"/>
    <n v="-1166.8175999999949"/>
    <n v="-1166.8176000000021"/>
    <x v="1"/>
    <x v="5"/>
    <x v="1"/>
    <x v="10"/>
  </r>
  <r>
    <n v="236"/>
    <n v="351"/>
    <x v="0"/>
    <x v="2"/>
    <s v="Rohm &amp; Haas Co."/>
    <x v="10"/>
    <x v="0"/>
    <x v="3"/>
    <s v="UBS AG"/>
    <x v="3"/>
    <d v="2000-10-19T00:00:00"/>
    <d v="2005-10-02T00:00:00"/>
    <x v="0"/>
    <n v="5000000"/>
    <n v="-1941.777771"/>
    <n v="0.56999999999999995"/>
    <n v="58.964440000000003"/>
    <n v="58.386763000000002"/>
    <n v="-0.55541718072001955"/>
    <n v="1078.4967351536238"/>
    <n v="332.51997599999999"/>
    <x v="2"/>
    <n v="-5713.983288846377"/>
    <n v="3317.2653759999998"/>
    <n v="-2586.5940580000001"/>
    <n v="-5903.859434"/>
    <n v="-189.87614515362293"/>
    <n v="3317.2653759999998"/>
    <n v="-2586.5940580000001"/>
    <n v="-5903.859434"/>
    <x v="2"/>
    <n v="-14374.009949827499"/>
    <n v="13062.5"/>
    <n v="10475.905941999999"/>
    <n v="30834.999450999996"/>
    <n v="1221.140566"/>
    <n v="1221.140566"/>
    <n v="1221.140566"/>
    <x v="1"/>
    <x v="5"/>
    <x v="1"/>
    <x v="10"/>
  </r>
  <r>
    <n v="237"/>
    <n v="352"/>
    <x v="0"/>
    <x v="3"/>
    <s v="Rohm &amp; Haas Co."/>
    <x v="10"/>
    <x v="0"/>
    <x v="3"/>
    <s v="EnronCredit.com"/>
    <x v="3"/>
    <d v="2000-10-19T00:00:00"/>
    <d v="2005-10-02T00:00:00"/>
    <x v="0"/>
    <n v="-5000000"/>
    <n v="1941.777771"/>
    <n v="0.56999999999999995"/>
    <n v="58.964440000000003"/>
    <n v="58.386763000000002"/>
    <n v="-0.55541718072001955"/>
    <n v="-1078.4967351536238"/>
    <n v="-332.51997599999999"/>
    <x v="3"/>
    <n v="5713.983288846377"/>
    <n v="-3317.2653759999998"/>
    <n v="2586.5940580000001"/>
    <n v="5903.859434"/>
    <n v="189.87614515362293"/>
    <n v="-3317.2653759999998"/>
    <n v="2586.5940580000001"/>
    <n v="5903.859434"/>
    <x v="3"/>
    <n v="14374.009949827499"/>
    <n v="-13062.5"/>
    <n v="-10475.905941999999"/>
    <n v="-30834.999450999996"/>
    <n v="-1221.140566"/>
    <n v="-1221.140566"/>
    <n v="-1221.140566"/>
    <x v="1"/>
    <x v="5"/>
    <x v="1"/>
    <x v="10"/>
  </r>
  <r>
    <n v="238"/>
    <n v="353"/>
    <x v="0"/>
    <x v="4"/>
    <s v="Rohm &amp; Haas Co."/>
    <x v="10"/>
    <x v="0"/>
    <x v="3"/>
    <s v="Enron North America"/>
    <x v="3"/>
    <d v="2000-10-19T00:00:00"/>
    <d v="2005-10-02T00:00:00"/>
    <x v="0"/>
    <n v="5000000"/>
    <n v="-1941.777771"/>
    <n v="0.56999999999999995"/>
    <n v="58.964440000000003"/>
    <n v="58.386763000000002"/>
    <n v="-0.55541718072001955"/>
    <n v="1078.4967351536238"/>
    <n v="332.51997599999999"/>
    <x v="2"/>
    <n v="-5713.983288846377"/>
    <n v="3317.2653759999998"/>
    <n v="-2586.5940580000001"/>
    <n v="-5903.859434"/>
    <n v="-189.87614515362293"/>
    <n v="3317.2653759999998"/>
    <n v="-2586.5940580000001"/>
    <n v="-5903.859434"/>
    <x v="2"/>
    <n v="-14374.009949827499"/>
    <n v="13062.5"/>
    <n v="10475.905941999999"/>
    <n v="30834.999450999996"/>
    <n v="1221.140566"/>
    <n v="1221.140566"/>
    <n v="1221.140566"/>
    <x v="1"/>
    <x v="5"/>
    <x v="1"/>
    <x v="10"/>
  </r>
  <r>
    <n v="1712"/>
    <n v="915"/>
    <x v="0"/>
    <x v="0"/>
    <s v="Rwe Ag"/>
    <x v="9"/>
    <x v="3"/>
    <x v="8"/>
    <s v="Deutsche Bank AG"/>
    <x v="9"/>
    <d v="2001-03-22T00:00:00"/>
    <d v="2006-03-22T00:00:00"/>
    <x v="1"/>
    <n v="-10000000"/>
    <n v="4295.1460440000001"/>
    <n v="0.34"/>
    <n v="31.624559000000001"/>
    <n v="31.497858000000001"/>
    <n v="-0.10711625167985107"/>
    <n v="-460.07994465082072"/>
    <n v="-414.22440900000004"/>
    <x v="0"/>
    <n v="-874.30435365082076"/>
    <n v="-11668.909900000001"/>
    <n v="-12329.887287"/>
    <n v="-660.977386999999"/>
    <n v="213.32696665082176"/>
    <n v="-10291.978531800001"/>
    <n v="-10819.476094342499"/>
    <n v="-527.49756254249769"/>
    <x v="0"/>
    <m/>
    <n v="0"/>
    <n v="-10819.476094342499"/>
    <n v="-10819.476094342499"/>
    <n v="-527.49756254249769"/>
    <n v="-527.49756254249769"/>
    <n v="-527.49756254249769"/>
    <x v="1"/>
    <x v="0"/>
    <x v="1"/>
    <x v="9"/>
  </r>
  <r>
    <n v="1352"/>
    <n v="510"/>
    <x v="0"/>
    <x v="0"/>
    <s v="Ryder System Inc."/>
    <x v="4"/>
    <x v="8"/>
    <x v="3"/>
    <s v="Portfolio ISIS"/>
    <x v="3"/>
    <d v="2001-01-05T00:00:00"/>
    <d v="2006-01-05T00:00:00"/>
    <x v="0"/>
    <n v="-10000000"/>
    <n v="4177.1971039999999"/>
    <n v="1.8"/>
    <n v="145.47922600000001"/>
    <n v="144.80224000000001"/>
    <n v="-0.58762452536344567"/>
    <n v="-2454.6234655875596"/>
    <n v="-1583.4446190000001"/>
    <x v="0"/>
    <n v="-4038.0680845875595"/>
    <n v="-184128.15351999999"/>
    <n v="-187587.69587"/>
    <n v="-3459.5423500000034"/>
    <n v="578.52573458755614"/>
    <n v="-184128.15351999999"/>
    <n v="-187587.69587"/>
    <n v="-3459.5423500000034"/>
    <x v="0"/>
    <n v="41228.935416479995"/>
    <n v="0"/>
    <n v="-187587.69587"/>
    <n v="-274129.09008200001"/>
    <n v="-3459.5423500000034"/>
    <n v="-3459.5423500000034"/>
    <n v="-3459.5423500000034"/>
    <x v="1"/>
    <x v="0"/>
    <x v="3"/>
    <x v="4"/>
  </r>
  <r>
    <n v="1531"/>
    <n v="579"/>
    <x v="0"/>
    <x v="1"/>
    <s v="Ryder System Inc."/>
    <x v="4"/>
    <x v="8"/>
    <x v="3"/>
    <s v="Portfolio ISIS"/>
    <x v="1"/>
    <d v="2001-01-05T00:00:00"/>
    <d v="2006-01-05T00:00:00"/>
    <x v="0"/>
    <n v="10000000"/>
    <n v="-4177.1971039999999"/>
    <n v="1.8"/>
    <n v="145.47922600000001"/>
    <n v="144.80224000000001"/>
    <n v="-0.58762452536344567"/>
    <n v="2454.6234655875596"/>
    <n v="1583.4446190000001"/>
    <x v="0"/>
    <n v="4038.0680845875595"/>
    <n v="184128.15351999999"/>
    <n v="187587.69587"/>
    <n v="3459.5423500000034"/>
    <n v="-578.52573458755614"/>
    <n v="184128.15351999999"/>
    <n v="187587.69587"/>
    <n v="3459.5423500000034"/>
    <x v="0"/>
    <n v="-41228.935416479995"/>
    <n v="0"/>
    <n v="187587.69587"/>
    <n v="274129.09008200001"/>
    <n v="3459.5423500000034"/>
    <n v="3459.5423500000034"/>
    <n v="3459.5423500000034"/>
    <x v="1"/>
    <x v="0"/>
    <x v="3"/>
    <x v="4"/>
  </r>
  <r>
    <n v="1597"/>
    <n v="651"/>
    <x v="0"/>
    <x v="0"/>
    <s v="Ryder System Inc."/>
    <x v="4"/>
    <x v="8"/>
    <x v="3"/>
    <s v="Deutsche Bank AG NY"/>
    <x v="3"/>
    <d v="2001-01-05T00:00:00"/>
    <d v="2006-01-05T00:00:00"/>
    <x v="0"/>
    <n v="10000000"/>
    <n v="-4229.1285880000005"/>
    <n v="2.19"/>
    <n v="145.47922600000001"/>
    <n v="144.80224000000001"/>
    <n v="-0.58740390015921984"/>
    <n v="2484.2066268660546"/>
    <n v="1687.1530320000002"/>
    <x v="0"/>
    <n v="4171.3596588660548"/>
    <n v="351994.55592000001"/>
    <n v="355785.30587500002"/>
    <n v="3790.7499550000066"/>
    <n v="-380.60970386604822"/>
    <n v="351994.55592000001"/>
    <n v="355785.30587500002"/>
    <n v="3790.7499550000066"/>
    <x v="0"/>
    <n v="-41741.499163560009"/>
    <n v="0"/>
    <n v="355785.30587500002"/>
    <n v="355785.30587500002"/>
    <n v="3790.7499550000066"/>
    <n v="3790.7499550000066"/>
    <n v="3790.7499550000066"/>
    <x v="1"/>
    <x v="0"/>
    <x v="3"/>
    <x v="4"/>
  </r>
  <r>
    <n v="1353"/>
    <n v="511"/>
    <x v="0"/>
    <x v="0"/>
    <s v="Safeway Inc."/>
    <x v="4"/>
    <x v="1"/>
    <x v="3"/>
    <s v="Portfolio ISIS"/>
    <x v="4"/>
    <d v="2001-01-05T00:00:00"/>
    <d v="2006-01-05T00:00:00"/>
    <x v="0"/>
    <n v="-10000000"/>
    <n v="4068.8899659999997"/>
    <n v="0.5"/>
    <n v="38.586272000000001"/>
    <n v="38.551779000000003"/>
    <n v="-2.7249916786002398E-2"/>
    <n v="-110.87691298490012"/>
    <n v="-523.19133599999998"/>
    <x v="0"/>
    <n v="-634.06824898490004"/>
    <n v="-60057.152134000004"/>
    <n v="-60399.212894999997"/>
    <n v="-342.06076099999336"/>
    <n v="292.00748798490667"/>
    <n v="-60057.152134000004"/>
    <n v="-60399.212894999997"/>
    <n v="-342.06076099999336"/>
    <x v="0"/>
    <n v="40159.943964419996"/>
    <n v="0"/>
    <n v="-60399.212894999997"/>
    <n v="-147090.01308899999"/>
    <n v="-342.06076099999336"/>
    <n v="-342.06076099999336"/>
    <n v="-342.06076099999336"/>
    <x v="1"/>
    <x v="0"/>
    <x v="3"/>
    <x v="4"/>
  </r>
  <r>
    <n v="1532"/>
    <n v="580"/>
    <x v="0"/>
    <x v="1"/>
    <s v="Safeway Inc."/>
    <x v="4"/>
    <x v="1"/>
    <x v="3"/>
    <s v="Portfolio ISIS"/>
    <x v="1"/>
    <d v="2001-01-05T00:00:00"/>
    <d v="2006-01-05T00:00:00"/>
    <x v="0"/>
    <n v="10000000"/>
    <n v="-4068.8899659999997"/>
    <n v="0.5"/>
    <n v="38.586272000000001"/>
    <n v="38.551779000000003"/>
    <n v="-2.7249916786002398E-2"/>
    <n v="110.87691298490012"/>
    <n v="523.19133599999998"/>
    <x v="0"/>
    <n v="634.06824898490004"/>
    <n v="60057.152134000004"/>
    <n v="60399.212894999997"/>
    <n v="342.06076099999336"/>
    <n v="-292.00748798490667"/>
    <n v="60057.152134000004"/>
    <n v="60399.212894999997"/>
    <n v="342.06076099999336"/>
    <x v="0"/>
    <n v="-40159.943964419996"/>
    <n v="0"/>
    <n v="60399.212894999997"/>
    <n v="147090.01308899999"/>
    <n v="342.06076099999336"/>
    <n v="342.06076099999336"/>
    <n v="342.06076099999336"/>
    <x v="1"/>
    <x v="0"/>
    <x v="3"/>
    <x v="4"/>
  </r>
  <r>
    <n v="273"/>
    <n v="410"/>
    <x v="0"/>
    <x v="0"/>
    <s v="Sainsbury (j) Plc"/>
    <x v="5"/>
    <x v="1"/>
    <x v="6"/>
    <s v="Goldman Sachs"/>
    <x v="2"/>
    <d v="2000-12-05T00:00:00"/>
    <d v="2005-12-05T00:00:00"/>
    <x v="0"/>
    <n v="-10000000"/>
    <n v="4009.0522820000001"/>
    <n v="0.56999999999999995"/>
    <n v="37.446593"/>
    <n v="34.516455999999998"/>
    <n v="-3.0441939412980492"/>
    <n v="-12204.332667211518"/>
    <n v="-491.15313900000001"/>
    <x v="0"/>
    <n v="-12695.485806211518"/>
    <n v="-85371.130692999999"/>
    <n v="-97829.735375000004"/>
    <n v="-12458.604682000005"/>
    <n v="236.88112421151345"/>
    <n v="-85371.130692999999"/>
    <n v="-97829.735375000004"/>
    <n v="-12458.604682000005"/>
    <x v="0"/>
    <n v="23082.118513615002"/>
    <n v="-14250"/>
    <n v="-112079.735375"/>
    <n v="-62524.971637000002"/>
    <n v="-12458.604682000005"/>
    <n v="-12458.604682000005"/>
    <n v="-12458.604682000005"/>
    <x v="1"/>
    <x v="3"/>
    <x v="1"/>
    <x v="5"/>
  </r>
  <r>
    <n v="277"/>
    <n v="414"/>
    <x v="0"/>
    <x v="0"/>
    <s v="Sainsbury (j) Plc"/>
    <x v="5"/>
    <x v="1"/>
    <x v="6"/>
    <s v="JP Morgan"/>
    <x v="2"/>
    <d v="2000-12-06T00:00:00"/>
    <d v="2005-12-06T00:00:00"/>
    <x v="0"/>
    <n v="-10000000"/>
    <n v="4008.0063719999998"/>
    <n v="0.55000000000000004"/>
    <n v="37.457720999999999"/>
    <n v="34.526735000000002"/>
    <n v="-3.0444275383618686"/>
    <n v="-12202.084972846644"/>
    <n v="-486.93861000000004"/>
    <x v="0"/>
    <n v="-12689.023582846643"/>
    <n v="-76785.102822999994"/>
    <n v="-89230.627624000001"/>
    <n v="-12445.524801000007"/>
    <n v="243.49878184663612"/>
    <n v="-76785.102822999994"/>
    <n v="-89230.627624000001"/>
    <n v="-12445.524801000007"/>
    <x v="0"/>
    <n v="23076.096686789999"/>
    <n v="-13750"/>
    <n v="-102980.627624"/>
    <n v="-62172.337263000001"/>
    <n v="-12445.524801000007"/>
    <n v="-12445.524801000007"/>
    <n v="-12445.524801000007"/>
    <x v="1"/>
    <x v="3"/>
    <x v="1"/>
    <x v="5"/>
  </r>
  <r>
    <n v="240"/>
    <n v="355"/>
    <x v="0"/>
    <x v="0"/>
    <s v="Sanwa Bank Ltd"/>
    <x v="1"/>
    <x v="2"/>
    <x v="9"/>
    <s v="JP Morgan"/>
    <x v="4"/>
    <d v="2000-10-23T00:00:00"/>
    <d v="2005-10-23T00:00:00"/>
    <x v="0"/>
    <n v="-10000000"/>
    <n v="3872.545513"/>
    <n v="0.35"/>
    <n v="70.185725000000005"/>
    <n v="70.159315000000007"/>
    <n v="-5.3976690499440358E-3"/>
    <n v="-20.902719060019749"/>
    <n v="-835.74408000000005"/>
    <x v="0"/>
    <n v="-856.64679906001982"/>
    <n v="134153.002549"/>
    <n v="134092.26921699999"/>
    <n v="-60.733332000003429"/>
    <n v="795.91346706001639"/>
    <n v="134153.002549"/>
    <n v="134092.26921699999"/>
    <n v="-60.733332000003429"/>
    <x v="0"/>
    <n v="28029.484423094"/>
    <n v="-8944.4444440000007"/>
    <n v="125147.824773"/>
    <n v="67965.189633000002"/>
    <n v="-60.733332000003429"/>
    <n v="-60.733332000003429"/>
    <n v="-60.733332000003429"/>
    <x v="1"/>
    <x v="1"/>
    <x v="1"/>
    <x v="1"/>
  </r>
  <r>
    <n v="1356"/>
    <n v="513"/>
    <x v="0"/>
    <x v="0"/>
    <s v="Sealed Air Corp."/>
    <x v="4"/>
    <x v="8"/>
    <x v="3"/>
    <s v="Portfolio ISIS"/>
    <x v="5"/>
    <d v="2001-01-05T00:00:00"/>
    <d v="2006-01-05T00:00:00"/>
    <x v="0"/>
    <n v="-10000000"/>
    <n v="4081.5182599999998"/>
    <n v="1.5"/>
    <n v="314.51199400000002"/>
    <n v="313.53422599999999"/>
    <n v="-0.6238957572697954"/>
    <n v="-2546.4419256331976"/>
    <n v="-2163.7533360000002"/>
    <x v="0"/>
    <n v="-4710.1952616331982"/>
    <n v="589171.48411700001"/>
    <n v="585998.10633900005"/>
    <n v="-3173.3777779999655"/>
    <n v="1536.8174836332328"/>
    <n v="589171.48411700001"/>
    <n v="585998.10633900005"/>
    <n v="-3173.3777779999655"/>
    <x v="0"/>
    <n v="40284.585226199997"/>
    <n v="0"/>
    <n v="585998.10633900005"/>
    <n v="-331173.4604509999"/>
    <n v="-3173.3777779999655"/>
    <n v="-3173.3777779999655"/>
    <n v="-3173.3777779999655"/>
    <x v="1"/>
    <x v="0"/>
    <x v="3"/>
    <x v="4"/>
  </r>
  <r>
    <n v="1570"/>
    <n v="616"/>
    <x v="0"/>
    <x v="1"/>
    <s v="Sealed Air Corp."/>
    <x v="4"/>
    <x v="8"/>
    <x v="3"/>
    <s v="Portfolio ISIS"/>
    <x v="1"/>
    <d v="2001-01-05T00:00:00"/>
    <d v="2006-01-05T00:00:00"/>
    <x v="0"/>
    <n v="10000000"/>
    <n v="-4081.5182599999998"/>
    <n v="1.5"/>
    <n v="314.51199400000002"/>
    <n v="313.53422599999999"/>
    <n v="-0.6238957572697954"/>
    <n v="2546.4419256331976"/>
    <n v="2163.7533360000002"/>
    <x v="0"/>
    <n v="4710.1952616331982"/>
    <n v="-589171.48411700001"/>
    <n v="-585998.10633900005"/>
    <n v="3173.3777779999655"/>
    <n v="-1536.8174836332328"/>
    <n v="-589171.48411700001"/>
    <n v="-585998.10633900005"/>
    <n v="3173.3777779999655"/>
    <x v="0"/>
    <n v="-40284.585226199997"/>
    <n v="0"/>
    <n v="-585998.10633900005"/>
    <n v="331173.4604509999"/>
    <n v="3173.3777779999655"/>
    <n v="3173.3777779999655"/>
    <n v="3173.3777779999655"/>
    <x v="1"/>
    <x v="0"/>
    <x v="3"/>
    <x v="4"/>
  </r>
  <r>
    <n v="1357"/>
    <n v="514"/>
    <x v="0"/>
    <x v="0"/>
    <s v="Sears Roebuck"/>
    <x v="10"/>
    <x v="6"/>
    <x v="3"/>
    <s v="Portfolio ISIS"/>
    <x v="4"/>
    <d v="2001-01-05T00:00:00"/>
    <d v="2006-01-05T00:00:00"/>
    <x v="0"/>
    <n v="-10000000"/>
    <n v="4163.5560020000003"/>
    <n v="1.3"/>
    <n v="67.203585000000004"/>
    <n v="67.205004000000002"/>
    <n v="1.06490700938758E-2"/>
    <n v="44.337999705075291"/>
    <n v="-1056.7905780000001"/>
    <x v="0"/>
    <n v="-1012.4525782949248"/>
    <n v="-293391.69171899999"/>
    <n v="-294053.48641399998"/>
    <n v="-661.79469499998959"/>
    <n v="350.65788329493523"/>
    <n v="-293391.69171899999"/>
    <n v="-294053.48641399998"/>
    <n v="-661.79469499998959"/>
    <x v="0"/>
    <n v="30820.723304805004"/>
    <n v="0"/>
    <n v="-294053.48641399998"/>
    <n v="-186536.55266299998"/>
    <n v="-661.79469499998959"/>
    <n v="-661.79469499998959"/>
    <n v="-661.79469499998959"/>
    <x v="1"/>
    <x v="5"/>
    <x v="1"/>
    <x v="10"/>
  </r>
  <r>
    <n v="1534"/>
    <n v="582"/>
    <x v="0"/>
    <x v="1"/>
    <s v="Sears Roebuck"/>
    <x v="10"/>
    <x v="6"/>
    <x v="3"/>
    <s v="Portfolio ISIS"/>
    <x v="1"/>
    <d v="2001-01-05T00:00:00"/>
    <d v="2006-01-05T00:00:00"/>
    <x v="0"/>
    <n v="10000000"/>
    <n v="-4163.5560020000003"/>
    <n v="1.3"/>
    <n v="67.203585000000004"/>
    <n v="67.205004000000002"/>
    <n v="1.06490700938758E-2"/>
    <n v="-44.337999705075291"/>
    <n v="1056.7905780000001"/>
    <x v="0"/>
    <n v="1012.4525782949248"/>
    <n v="293391.69171899999"/>
    <n v="294053.48641399998"/>
    <n v="661.79469499998959"/>
    <n v="-350.65788329493523"/>
    <n v="293391.69171899999"/>
    <n v="294053.48641399998"/>
    <n v="661.79469499998959"/>
    <x v="0"/>
    <n v="-30820.723304805004"/>
    <n v="0"/>
    <n v="294053.48641399998"/>
    <n v="186536.55266299998"/>
    <n v="661.79469499998959"/>
    <n v="661.79469499998959"/>
    <n v="661.79469499998959"/>
    <x v="1"/>
    <x v="5"/>
    <x v="1"/>
    <x v="10"/>
  </r>
  <r>
    <n v="1587"/>
    <n v="641"/>
    <x v="0"/>
    <x v="0"/>
    <s v="Securitas Ab"/>
    <x v="1"/>
    <x v="1"/>
    <x v="11"/>
    <s v="Paribas London"/>
    <x v="2"/>
    <d v="2000-12-28T00:00:00"/>
    <d v="2001-04-06T00:00:00"/>
    <x v="0"/>
    <n v="27000000"/>
    <n v="-49.01887"/>
    <n v="0.18"/>
    <n v="73.854395999999994"/>
    <n v="62.170392999999997"/>
    <n v="-0.55982346213401257"/>
    <n v="27.441913513297084"/>
    <n v="711.03095099999996"/>
    <x v="0"/>
    <n v="738.47286451329705"/>
    <n v="11718.914779999999"/>
    <n v="12440.270358"/>
    <n v="721.35557800000061"/>
    <n v="-17.117286513296449"/>
    <n v="11718.914779999999"/>
    <n v="12440.270358"/>
    <n v="721.35557800000061"/>
    <x v="0"/>
    <n v="-354.79858106"/>
    <n v="0"/>
    <n v="12440.270358"/>
    <n v="42686.8606"/>
    <n v="721.35557800000061"/>
    <n v="721.35557800000061"/>
    <n v="721.35557800000061"/>
    <x v="3"/>
    <x v="1"/>
    <x v="1"/>
    <x v="1"/>
  </r>
  <r>
    <n v="1728"/>
    <n v="933"/>
    <x v="0"/>
    <x v="0"/>
    <s v="Siemens Ag"/>
    <x v="9"/>
    <x v="8"/>
    <x v="8"/>
    <s v="Morgan Stanley CP"/>
    <x v="2"/>
    <d v="2001-03-29T00:00:00"/>
    <d v="2006-06-30T00:00:00"/>
    <x v="1"/>
    <n v="10000000"/>
    <n v="-4506.3454320000001"/>
    <n v="0.41499999999999998"/>
    <n v="43.118613000000003"/>
    <n v="41.023018"/>
    <n v="-2.1239329242067737"/>
    <n v="9571.1754308735963"/>
    <n v="541.72626000000002"/>
    <x v="0"/>
    <n v="10112.901690873596"/>
    <n v="-6923.1617340000003"/>
    <n v="2903.8261050000001"/>
    <n v="9826.9878390000013"/>
    <n v="-285.91385187359447"/>
    <n v="-6106.2286493880001"/>
    <n v="2548.1074071375001"/>
    <n v="8654.3360565255007"/>
    <x v="0"/>
    <m/>
    <n v="0"/>
    <n v="2548.1074071375001"/>
    <n v="2548.1074071375001"/>
    <n v="8654.3360565255007"/>
    <n v="8654.3360565255007"/>
    <n v="8654.3360565255007"/>
    <x v="1"/>
    <x v="0"/>
    <x v="1"/>
    <x v="9"/>
  </r>
  <r>
    <n v="1358"/>
    <n v="515"/>
    <x v="0"/>
    <x v="0"/>
    <s v="Skf Ab"/>
    <x v="1"/>
    <x v="8"/>
    <x v="11"/>
    <s v="Portfolio ISIS"/>
    <x v="2"/>
    <d v="2001-01-05T00:00:00"/>
    <d v="2006-01-05T00:00:00"/>
    <x v="0"/>
    <n v="-10000000"/>
    <n v="4121.9274269999996"/>
    <n v="0.98"/>
    <n v="97.314836999999997"/>
    <n v="96.671566999999996"/>
    <n v="-0.59517626624313646"/>
    <n v="-2453.273375727038"/>
    <n v="-1123.3574550000001"/>
    <x v="0"/>
    <n v="-3576.6308307270383"/>
    <n v="-26747.962018999999"/>
    <n v="-29668.978639000001"/>
    <n v="-2921.0166200000021"/>
    <n v="655.61421072703615"/>
    <n v="-26747.962018999999"/>
    <n v="-29668.978639000001"/>
    <n v="-2921.0166200000021"/>
    <x v="0"/>
    <n v="29834.510716625999"/>
    <n v="0"/>
    <n v="-29668.978639000001"/>
    <n v="-31598.992525000001"/>
    <n v="-2921.0166200000021"/>
    <n v="-2921.0166200000021"/>
    <n v="-2921.0166200000021"/>
    <x v="1"/>
    <x v="1"/>
    <x v="1"/>
    <x v="1"/>
  </r>
  <r>
    <n v="1571"/>
    <n v="617"/>
    <x v="0"/>
    <x v="1"/>
    <s v="Skf Ab"/>
    <x v="1"/>
    <x v="8"/>
    <x v="11"/>
    <s v="Portfolio ISIS"/>
    <x v="1"/>
    <d v="2001-01-05T00:00:00"/>
    <d v="2006-01-05T00:00:00"/>
    <x v="0"/>
    <n v="10000000"/>
    <n v="-4121.9274269999996"/>
    <n v="0.98"/>
    <n v="97.314836999999997"/>
    <n v="96.671566999999996"/>
    <n v="-0.59517626624313646"/>
    <n v="2453.273375727038"/>
    <n v="1123.3574550000001"/>
    <x v="0"/>
    <n v="3576.6308307270383"/>
    <n v="26747.962018999999"/>
    <n v="29668.978639000001"/>
    <n v="2921.0166200000021"/>
    <n v="-655.61421072703615"/>
    <n v="26747.962018999999"/>
    <n v="29668.978639000001"/>
    <n v="2921.0166200000021"/>
    <x v="0"/>
    <n v="-29834.510716625999"/>
    <n v="0"/>
    <n v="29668.978639000001"/>
    <n v="31598.992525000001"/>
    <n v="2921.0166200000021"/>
    <n v="2921.0166200000021"/>
    <n v="2921.0166200000021"/>
    <x v="1"/>
    <x v="1"/>
    <x v="1"/>
    <x v="1"/>
  </r>
  <r>
    <n v="35"/>
    <n v="129"/>
    <x v="0"/>
    <x v="0"/>
    <s v="Solectron Corp"/>
    <x v="4"/>
    <x v="8"/>
    <x v="3"/>
    <s v="JP Morgan"/>
    <x v="0"/>
    <d v="2000-07-19T00:00:00"/>
    <d v="2003-05-08T00:00:00"/>
    <x v="0"/>
    <n v="10000000"/>
    <n v="-1814.942397"/>
    <n v="1.4"/>
    <n v="665.63547300000005"/>
    <n v="663.20128199999999"/>
    <n v="-0.64309392575033064"/>
    <n v="1167.1784310974451"/>
    <n v="4732.764228"/>
    <x v="0"/>
    <n v="5899.9426590974454"/>
    <n v="-941714.44917699997"/>
    <n v="-937005.74503700004"/>
    <n v="4708.7041399999289"/>
    <n v="-1191.2385190975165"/>
    <n v="-941714.44917699997"/>
    <n v="-937005.74503700004"/>
    <n v="4708.7041399999289"/>
    <x v="0"/>
    <n v="-17913.481458390001"/>
    <n v="71555.555556000007"/>
    <n v="-865450.18948100007"/>
    <n v="-549552.63048900012"/>
    <n v="4708.7041399999289"/>
    <n v="4708.7041399999289"/>
    <n v="4708.7041399999289"/>
    <x v="5"/>
    <x v="0"/>
    <x v="3"/>
    <x v="4"/>
  </r>
  <r>
    <n v="1359"/>
    <n v="516"/>
    <x v="0"/>
    <x v="0"/>
    <s v="Solectron Corp"/>
    <x v="4"/>
    <x v="8"/>
    <x v="3"/>
    <s v="Portfolio ISIS"/>
    <x v="0"/>
    <d v="2001-01-05T00:00:00"/>
    <d v="2006-01-05T00:00:00"/>
    <x v="0"/>
    <n v="-10000000"/>
    <n v="3975.421648"/>
    <n v="2.4500000000000002"/>
    <n v="702.10145199999999"/>
    <n v="700.52191700000003"/>
    <n v="-0.73153640977001477"/>
    <n v="-2908.1656796999155"/>
    <n v="-4553.2733550000003"/>
    <x v="0"/>
    <n v="-7461.4390346999153"/>
    <n v="1569986"/>
    <n v="1566309"/>
    <n v="-3677"/>
    <n v="3784.4390346999153"/>
    <n v="1569986"/>
    <n v="1566309"/>
    <n v="-3677"/>
    <x v="0"/>
    <n v="39237.411665760003"/>
    <n v="0"/>
    <n v="1566309"/>
    <n v="1231946.8729389999"/>
    <n v="-3677"/>
    <n v="-3677"/>
    <n v="-3677"/>
    <x v="1"/>
    <x v="0"/>
    <x v="3"/>
    <x v="4"/>
  </r>
  <r>
    <n v="1535"/>
    <n v="583"/>
    <x v="0"/>
    <x v="1"/>
    <s v="Solectron Corp"/>
    <x v="4"/>
    <x v="8"/>
    <x v="3"/>
    <s v="Portfolio ISIS"/>
    <x v="1"/>
    <d v="2001-01-05T00:00:00"/>
    <d v="2006-01-05T00:00:00"/>
    <x v="0"/>
    <n v="10000000"/>
    <n v="-3975.421648"/>
    <n v="2.4500000000000002"/>
    <n v="702.10145199999999"/>
    <n v="700.52191700000003"/>
    <n v="-0.73153640977001477"/>
    <n v="2908.1656796999155"/>
    <n v="4553.2733550000003"/>
    <x v="0"/>
    <n v="7461.4390346999153"/>
    <n v="-1569986"/>
    <n v="-1566309"/>
    <n v="3677"/>
    <n v="-3784.4390346999153"/>
    <n v="-1569986"/>
    <n v="-1566309"/>
    <n v="3677"/>
    <x v="0"/>
    <n v="-39237.411665760003"/>
    <n v="0"/>
    <n v="-1566309"/>
    <n v="-1231946.8729389999"/>
    <n v="3677"/>
    <n v="3677"/>
    <n v="3677"/>
    <x v="1"/>
    <x v="0"/>
    <x v="3"/>
    <x v="4"/>
  </r>
  <r>
    <n v="1681"/>
    <n v="889"/>
    <x v="0"/>
    <x v="0"/>
    <s v="Solectron Corp"/>
    <x v="4"/>
    <x v="8"/>
    <x v="3"/>
    <s v="Merrill Lynch Int"/>
    <x v="0"/>
    <d v="2001-03-13T00:00:00"/>
    <d v="2003-05-08T00:00:00"/>
    <x v="0"/>
    <n v="10000000"/>
    <n v="-1871.2435330000001"/>
    <n v="3.8"/>
    <n v="665.48240499999997"/>
    <n v="663.08336099999997"/>
    <n v="-0.64289783543383028"/>
    <n v="1203.0184169352533"/>
    <n v="5183.6626290000004"/>
    <x v="0"/>
    <n v="6386.6810459352537"/>
    <n v="-505050.63903399999"/>
    <n v="-499630.22592400003"/>
    <n v="5420.4131099999649"/>
    <n v="-966.26793593528873"/>
    <n v="-505050.63903399999"/>
    <n v="-499630.22592400003"/>
    <n v="5420.4131099999649"/>
    <x v="0"/>
    <n v="-18469.173670709999"/>
    <n v="0"/>
    <n v="-499630.22592400003"/>
    <n v="-499630.22592400003"/>
    <n v="5420.4131099999649"/>
    <n v="5420.4131099999649"/>
    <n v="5420.4131099999649"/>
    <x v="5"/>
    <x v="0"/>
    <x v="3"/>
    <x v="4"/>
  </r>
  <r>
    <n v="1360"/>
    <n v="517"/>
    <x v="0"/>
    <x v="0"/>
    <s v="Southwest Airlines"/>
    <x v="5"/>
    <x v="6"/>
    <x v="3"/>
    <s v="Portfolio ISIS"/>
    <x v="3"/>
    <d v="2001-01-05T00:00:00"/>
    <d v="2006-01-05T00:00:00"/>
    <x v="0"/>
    <n v="-10000000"/>
    <n v="4019.617217"/>
    <n v="0.36"/>
    <n v="64.583652999999998"/>
    <n v="64.007446000000002"/>
    <n v="-0.57858542339271835"/>
    <n v="-2325.691929374605"/>
    <n v="-788.42718300000001"/>
    <x v="0"/>
    <n v="-3114.1191123746048"/>
    <n v="110507.248685"/>
    <n v="108155.947745"/>
    <n v="-2351.300940000001"/>
    <n v="762.81817237460382"/>
    <n v="110507.248685"/>
    <n v="108155.947745"/>
    <n v="-2351.300940000001"/>
    <x v="0"/>
    <n v="23142.946126877501"/>
    <n v="0"/>
    <n v="108155.947745"/>
    <n v="-33892.845589999997"/>
    <n v="-2351.300940000001"/>
    <n v="-2351.300940000001"/>
    <n v="-2351.300940000001"/>
    <x v="1"/>
    <x v="3"/>
    <x v="1"/>
    <x v="5"/>
  </r>
  <r>
    <n v="1536"/>
    <n v="584"/>
    <x v="0"/>
    <x v="1"/>
    <s v="Southwest Airlines"/>
    <x v="5"/>
    <x v="6"/>
    <x v="3"/>
    <s v="Portfolio ISIS"/>
    <x v="1"/>
    <d v="2001-01-05T00:00:00"/>
    <d v="2006-01-05T00:00:00"/>
    <x v="0"/>
    <n v="10000000"/>
    <n v="-4019.617217"/>
    <n v="0.36"/>
    <n v="64.583652999999998"/>
    <n v="64.007446000000002"/>
    <n v="-0.57858542339271835"/>
    <n v="2325.691929374605"/>
    <n v="788.42718300000001"/>
    <x v="0"/>
    <n v="3114.1191123746048"/>
    <n v="-110507.248685"/>
    <n v="-108155.947745"/>
    <n v="2351.300940000001"/>
    <n v="-762.81817237460382"/>
    <n v="-110507.248685"/>
    <n v="-108155.947745"/>
    <n v="2351.300940000001"/>
    <x v="0"/>
    <n v="-23142.946126877501"/>
    <n v="0"/>
    <n v="-108155.947745"/>
    <n v="33892.845589999997"/>
    <n v="2351.300940000001"/>
    <n v="2351.300940000001"/>
    <n v="2351.300940000001"/>
    <x v="1"/>
    <x v="3"/>
    <x v="1"/>
    <x v="5"/>
  </r>
  <r>
    <n v="1361"/>
    <n v="632"/>
    <x v="0"/>
    <x v="0"/>
    <s v="Talisman Energy"/>
    <x v="1"/>
    <x v="5"/>
    <x v="0"/>
    <s v="Portfolio ISIS"/>
    <x v="6"/>
    <d v="2001-01-05T00:00:00"/>
    <d v="2006-01-05T00:00:00"/>
    <x v="0"/>
    <n v="-10000000"/>
    <n v="4069.2701520000001"/>
    <n v="0.68"/>
    <n v="54.198740000000001"/>
    <n v="53.626322999999999"/>
    <n v="-0.57954233986098402"/>
    <n v="-2358.314345416542"/>
    <n v="-740.32869000000005"/>
    <x v="0"/>
    <n v="-3098.6430354165423"/>
    <n v="-74359.560673999993"/>
    <n v="-77028.363458000007"/>
    <n v="-2668.8027840000141"/>
    <n v="429.84025141652819"/>
    <n v="-74359.560673999993"/>
    <n v="-77028.363458000007"/>
    <n v="-2668.8027840000141"/>
    <x v="0"/>
    <n v="29453.377360176004"/>
    <n v="0"/>
    <n v="-77028.363458000007"/>
    <n v="-105054.627978"/>
    <n v="-2668.8027840000141"/>
    <n v="-2668.8027840000141"/>
    <n v="-2668.8027840000141"/>
    <x v="1"/>
    <x v="1"/>
    <x v="1"/>
    <x v="1"/>
  </r>
  <r>
    <n v="1537"/>
    <n v="627"/>
    <x v="0"/>
    <x v="1"/>
    <s v="Talisman Energy"/>
    <x v="1"/>
    <x v="5"/>
    <x v="0"/>
    <s v="Portfolio ISIS"/>
    <x v="1"/>
    <d v="2001-01-05T00:00:00"/>
    <d v="2006-01-05T00:00:00"/>
    <x v="0"/>
    <n v="10000000"/>
    <n v="-4069.2701520000001"/>
    <n v="0.68"/>
    <n v="54.198740000000001"/>
    <n v="53.626322999999999"/>
    <n v="-0.57954233986098402"/>
    <n v="2358.314345416542"/>
    <n v="740.32869000000005"/>
    <x v="0"/>
    <n v="3098.6430354165423"/>
    <n v="74359.560673999993"/>
    <n v="77028.363458000007"/>
    <n v="2668.8027840000141"/>
    <n v="-429.84025141652819"/>
    <n v="74359.560673999993"/>
    <n v="77028.363458000007"/>
    <n v="2668.8027840000141"/>
    <x v="0"/>
    <n v="-29453.377360176004"/>
    <n v="0"/>
    <n v="77028.363458000007"/>
    <n v="105054.627978"/>
    <n v="2668.8027840000141"/>
    <n v="2668.8027840000141"/>
    <n v="2668.8027840000141"/>
    <x v="1"/>
    <x v="1"/>
    <x v="1"/>
    <x v="1"/>
  </r>
  <r>
    <n v="1362"/>
    <n v="518"/>
    <x v="0"/>
    <x v="0"/>
    <s v="Tate &amp; Lyle Plc"/>
    <x v="1"/>
    <x v="1"/>
    <x v="6"/>
    <s v="Portfolio ISIS"/>
    <x v="6"/>
    <d v="2001-01-05T00:00:00"/>
    <d v="2006-01-05T00:00:00"/>
    <x v="0"/>
    <n v="-10000000"/>
    <n v="4089.762154"/>
    <n v="0.7"/>
    <n v="69.535317000000006"/>
    <n v="68.958430000000007"/>
    <n v="-0.57044419729050477"/>
    <n v="-2332.9810890476156"/>
    <n v="-835.75452299999995"/>
    <x v="0"/>
    <n v="-3168.7356120476156"/>
    <n v="-19027.905506999999"/>
    <n v="-21624.690044999999"/>
    <n v="-2596.7845379999999"/>
    <n v="571.95107404761575"/>
    <n v="-19027.905506999999"/>
    <n v="-21624.690044999999"/>
    <n v="-2596.7845379999999"/>
    <x v="0"/>
    <n v="29601.698470652002"/>
    <n v="0"/>
    <n v="-21624.690044999999"/>
    <n v="-132319.809584"/>
    <n v="-2596.7845379999999"/>
    <n v="-2596.7845379999999"/>
    <n v="-2596.7845379999999"/>
    <x v="1"/>
    <x v="1"/>
    <x v="1"/>
    <x v="1"/>
  </r>
  <r>
    <n v="1572"/>
    <n v="618"/>
    <x v="0"/>
    <x v="1"/>
    <s v="Tate &amp; Lyle Plc"/>
    <x v="1"/>
    <x v="1"/>
    <x v="6"/>
    <s v="Portfolio ISIS"/>
    <x v="1"/>
    <d v="2001-01-05T00:00:00"/>
    <d v="2006-01-05T00:00:00"/>
    <x v="0"/>
    <n v="10000000"/>
    <n v="-4089.762154"/>
    <n v="0.7"/>
    <n v="69.535317000000006"/>
    <n v="68.958430000000007"/>
    <n v="-0.57044419729050477"/>
    <n v="2332.9810890476156"/>
    <n v="835.75452299999995"/>
    <x v="0"/>
    <n v="3168.7356120476156"/>
    <n v="19027.905506999999"/>
    <n v="21624.690044999999"/>
    <n v="2596.7845379999999"/>
    <n v="-571.95107404761575"/>
    <n v="19027.905506999999"/>
    <n v="21624.690044999999"/>
    <n v="2596.7845379999999"/>
    <x v="0"/>
    <n v="-29601.698470652002"/>
    <n v="0"/>
    <n v="21624.690044999999"/>
    <n v="132319.809584"/>
    <n v="2596.7845379999999"/>
    <n v="2596.7845379999999"/>
    <n v="2596.7845379999999"/>
    <x v="1"/>
    <x v="1"/>
    <x v="1"/>
    <x v="1"/>
  </r>
  <r>
    <n v="1638"/>
    <n v="842"/>
    <x v="0"/>
    <x v="0"/>
    <s v="Tate &amp; Lyle Plc"/>
    <x v="1"/>
    <x v="1"/>
    <x v="6"/>
    <s v="Morgan Stanley CP"/>
    <x v="6"/>
    <d v="2001-02-12T00:00:00"/>
    <d v="2006-02-12T00:00:00"/>
    <x v="0"/>
    <n v="10000000"/>
    <n v="-4175.3862989999998"/>
    <n v="0.74"/>
    <n v="70.285754999999995"/>
    <n v="69.708995999999999"/>
    <n v="-0.57467775383199293"/>
    <n v="2399.5016196901979"/>
    <n v="825.38717099999997"/>
    <x v="0"/>
    <n v="3224.8887906901978"/>
    <n v="25947.721962"/>
    <n v="28616.546549999999"/>
    <n v="2668.8245879999995"/>
    <n v="-556.06420269019827"/>
    <n v="25947.721962"/>
    <n v="28616.546549999999"/>
    <n v="2668.8245879999995"/>
    <x v="0"/>
    <n v="-30221.446032161999"/>
    <n v="0"/>
    <n v="28616.546549999999"/>
    <n v="28616.546549999999"/>
    <n v="2668.8245879999995"/>
    <n v="2668.8245879999995"/>
    <n v="2668.8245879999995"/>
    <x v="1"/>
    <x v="1"/>
    <x v="1"/>
    <x v="1"/>
  </r>
  <r>
    <n v="42"/>
    <n v="138"/>
    <x v="0"/>
    <x v="0"/>
    <s v="Tecnost SPA"/>
    <x v="4"/>
    <x v="4"/>
    <x v="12"/>
    <s v="JP Morgan"/>
    <x v="2"/>
    <d v="2000-08-08T00:00:00"/>
    <d v="2003-08-08T00:00:00"/>
    <x v="0"/>
    <n v="10000000"/>
    <n v="-2124.253338"/>
    <n v="1"/>
    <n v="132.65221500000001"/>
    <n v="159.930128"/>
    <n v="28.183652648394336"/>
    <n v="-59869.218215384208"/>
    <n v="1607.494506"/>
    <x v="0"/>
    <n v="-58261.723709384205"/>
    <n v="-56608.811443999999"/>
    <n v="-115503.384993"/>
    <n v="-58894.573549000001"/>
    <n v="-632.84983961579564"/>
    <n v="-56608.811443999999"/>
    <n v="-115503.384993"/>
    <n v="-58894.573549000001"/>
    <x v="0"/>
    <n v="-20966.38044606"/>
    <n v="51111.111110999998"/>
    <n v="-64392.273882000001"/>
    <n v="31232.723405000004"/>
    <n v="-58894.573549000001"/>
    <n v="-58894.573549000001"/>
    <n v="-58894.573549000001"/>
    <x v="5"/>
    <x v="0"/>
    <x v="3"/>
    <x v="4"/>
  </r>
  <r>
    <n v="45"/>
    <n v="139"/>
    <x v="0"/>
    <x v="0"/>
    <s v="Tecnost SPA"/>
    <x v="4"/>
    <x v="4"/>
    <x v="12"/>
    <s v="Citibank NA"/>
    <x v="2"/>
    <d v="2000-08-09T00:00:00"/>
    <d v="2001-08-09T00:00:00"/>
    <x v="0"/>
    <n v="-10000000"/>
    <n v="338.94062500000001"/>
    <n v="0.63"/>
    <n v="72.881929999999997"/>
    <n v="102.00650400000001"/>
    <n v="31.612790463739771"/>
    <n v="10714.858957773999"/>
    <n v="-678.98179200000004"/>
    <x v="0"/>
    <n v="10035.877165773998"/>
    <n v="-5824.503256"/>
    <n v="4034.07519"/>
    <n v="9858.5784459999995"/>
    <n v="-177.29871977399853"/>
    <n v="-5824.503256"/>
    <n v="4034.07519"/>
    <n v="9858.5784459999995"/>
    <x v="0"/>
    <n v="3345.3439687500004"/>
    <n v="-32200"/>
    <n v="-28165.92481"/>
    <n v="-35503.579461000001"/>
    <n v="9858.5784459999959"/>
    <n v="9858.5784459999959"/>
    <n v="9858.5784459999995"/>
    <x v="3"/>
    <x v="0"/>
    <x v="3"/>
    <x v="4"/>
  </r>
  <r>
    <n v="163"/>
    <n v="317"/>
    <x v="0"/>
    <x v="0"/>
    <s v="Tecnost SPA"/>
    <x v="4"/>
    <x v="4"/>
    <x v="12"/>
    <s v="Deutsche Bank AG"/>
    <x v="2"/>
    <d v="2000-10-03T00:00:00"/>
    <d v="2003-10-03T00:00:00"/>
    <x v="0"/>
    <n v="10000000"/>
    <n v="-2261.0331169999999"/>
    <n v="1.18"/>
    <n v="137.195662"/>
    <n v="164.44076100000001"/>
    <n v="28.048160764368006"/>
    <n v="-63417.820359176098"/>
    <n v="1701.6201570000001"/>
    <x v="0"/>
    <n v="-61716.2002021761"/>
    <n v="-15122.392468"/>
    <n v="-77548.360910999996"/>
    <n v="-62425.968442999998"/>
    <n v="-709.76824082389794"/>
    <n v="-15122.392468"/>
    <n v="-77548.360910999996"/>
    <n v="-62425.968442999998"/>
    <x v="0"/>
    <n v="-22316.39686479"/>
    <n v="30155.555555999999"/>
    <n v="-47392.805354999997"/>
    <n v="31151.470036000006"/>
    <n v="-62425.968442999998"/>
    <n v="-62425.968442999998"/>
    <n v="-62425.968442999998"/>
    <x v="4"/>
    <x v="0"/>
    <x v="3"/>
    <x v="4"/>
  </r>
  <r>
    <n v="882"/>
    <n v="423"/>
    <x v="0"/>
    <x v="0"/>
    <s v="Telefonica Sa"/>
    <x v="6"/>
    <x v="4"/>
    <x v="7"/>
    <s v="LBIE"/>
    <x v="2"/>
    <d v="2000-12-12T00:00:00"/>
    <d v="2005-12-12T00:00:00"/>
    <x v="1"/>
    <n v="-10000000"/>
    <n v="4159.6687910000001"/>
    <n v="1.04"/>
    <n v="77.064280999999994"/>
    <n v="76.762378999999996"/>
    <n v="-0.2356673467744522"/>
    <n v="-980.29810743546329"/>
    <n v="-1004.385798"/>
    <x v="0"/>
    <n v="-1984.6839054354632"/>
    <n v="-118542.007228"/>
    <n v="-120133.91871300001"/>
    <n v="-1591.9114850000042"/>
    <n v="392.77242043545903"/>
    <n v="-104554.05037509601"/>
    <n v="-105417.5136706575"/>
    <n v="-863.46329556149431"/>
    <x v="0"/>
    <n v="17106.637902987499"/>
    <n v="-22815"/>
    <n v="-128232.5136706575"/>
    <n v="-121545.88985315965"/>
    <n v="-746.46329556149431"/>
    <n v="-746.46329556149431"/>
    <n v="-863.46329556149431"/>
    <x v="1"/>
    <x v="4"/>
    <x v="1"/>
    <x v="6"/>
  </r>
  <r>
    <n v="1363"/>
    <n v="519"/>
    <x v="0"/>
    <x v="0"/>
    <s v="Telefonica Sa"/>
    <x v="6"/>
    <x v="4"/>
    <x v="7"/>
    <s v="Portfolio ISIS"/>
    <x v="2"/>
    <d v="2001-01-05T00:00:00"/>
    <d v="2006-01-05T00:00:00"/>
    <x v="0"/>
    <n v="-10000000"/>
    <n v="4074.1300550000001"/>
    <n v="0.75"/>
    <n v="77.396471000000005"/>
    <n v="77.103553000000005"/>
    <n v="-0.27613344844093085"/>
    <n v="-1125.0035814839894"/>
    <n v="-948.39226200000007"/>
    <x v="0"/>
    <n v="-2073.3958434839897"/>
    <n v="-8377.1385570000002"/>
    <n v="-9795.3594969999995"/>
    <n v="-1418.2209399999992"/>
    <n v="655.17490348399042"/>
    <n v="-8377.1385570000002"/>
    <n v="-9795.3594969999995"/>
    <n v="-1418.2209399999992"/>
    <x v="0"/>
    <n v="16754.859851187499"/>
    <n v="0"/>
    <n v="-9795.3594969999995"/>
    <n v="-130483.37944399999"/>
    <n v="-1418.2209399999992"/>
    <n v="-1418.2209399999992"/>
    <n v="-1418.2209399999992"/>
    <x v="1"/>
    <x v="4"/>
    <x v="1"/>
    <x v="6"/>
  </r>
  <r>
    <n v="1538"/>
    <n v="585"/>
    <x v="0"/>
    <x v="1"/>
    <s v="Telefonica Sa"/>
    <x v="6"/>
    <x v="4"/>
    <x v="7"/>
    <s v="Portfolio ISIS"/>
    <x v="1"/>
    <d v="2001-01-05T00:00:00"/>
    <d v="2006-01-05T00:00:00"/>
    <x v="0"/>
    <n v="10000000"/>
    <n v="-4074.1300550000001"/>
    <n v="0.75"/>
    <n v="77.396471000000005"/>
    <n v="77.103553000000005"/>
    <n v="-0.27613344844093085"/>
    <n v="1125.0035814839894"/>
    <n v="948.39226200000007"/>
    <x v="0"/>
    <n v="2073.3958434839897"/>
    <n v="8377.1385570000002"/>
    <n v="9795.3594969999995"/>
    <n v="1418.2209399999992"/>
    <n v="-655.17490348399042"/>
    <n v="8377.1385570000002"/>
    <n v="9795.3594969999995"/>
    <n v="1418.2209399999992"/>
    <x v="0"/>
    <n v="-16754.859851187499"/>
    <n v="0"/>
    <n v="9795.3594969999995"/>
    <n v="130483.37944399999"/>
    <n v="1418.2209399999992"/>
    <n v="1418.2209399999992"/>
    <n v="1418.2209399999992"/>
    <x v="1"/>
    <x v="4"/>
    <x v="1"/>
    <x v="6"/>
  </r>
  <r>
    <n v="1599"/>
    <n v="653"/>
    <x v="0"/>
    <x v="0"/>
    <s v="Telefonica Sa"/>
    <x v="6"/>
    <x v="4"/>
    <x v="7"/>
    <s v="Goldman Sachs"/>
    <x v="2"/>
    <d v="2001-01-08T00:00:00"/>
    <d v="2006-01-08T00:00:00"/>
    <x v="0"/>
    <n v="10000000"/>
    <n v="-4144.6320720000003"/>
    <n v="1.19"/>
    <n v="77.471906000000004"/>
    <n v="77.178730000000002"/>
    <n v="-0.27583504421501098"/>
    <n v="1143.2347708350726"/>
    <n v="1054.2666449999999"/>
    <x v="0"/>
    <n v="2197.5014158350723"/>
    <n v="200675.587868"/>
    <n v="202450.17924299999"/>
    <n v="1774.5913749999891"/>
    <n v="-422.91004083508324"/>
    <n v="200675.587868"/>
    <n v="202450.17924299999"/>
    <n v="1774.5913749999891"/>
    <x v="0"/>
    <n v="-17044.799396100003"/>
    <n v="0"/>
    <n v="202450.17924299999"/>
    <n v="202450.17924299999"/>
    <n v="1774.5913749999891"/>
    <n v="1774.5913749999891"/>
    <n v="1774.5913749999891"/>
    <x v="1"/>
    <x v="4"/>
    <x v="1"/>
    <x v="6"/>
  </r>
  <r>
    <n v="1631"/>
    <n v="835"/>
    <x v="0"/>
    <x v="0"/>
    <s v="Telefonica Sa"/>
    <x v="6"/>
    <x v="4"/>
    <x v="7"/>
    <s v="Goldman Sachs"/>
    <x v="2"/>
    <d v="2001-02-02T00:00:00"/>
    <d v="2006-02-02T00:00:00"/>
    <x v="1"/>
    <n v="-10000000"/>
    <n v="4268.0286450000003"/>
    <n v="1"/>
    <n v="78.348502999999994"/>
    <n v="78.046058000000002"/>
    <n v="-0.23851050012737091"/>
    <n v="-1017.9696466768953"/>
    <n v="-984.65892000000008"/>
    <x v="0"/>
    <n v="-2002.6285666768954"/>
    <n v="-109173.61500400001"/>
    <n v="-110788.23687199999"/>
    <n v="-1614.6218679999874"/>
    <n v="388.00669867690794"/>
    <n v="-96291.128433528007"/>
    <n v="-97216.677855179994"/>
    <n v="-925.54942165198736"/>
    <x v="0"/>
    <n v="17552.267802562499"/>
    <n v="0"/>
    <n v="-97216.677855179994"/>
    <n v="-97216.677855179994"/>
    <n v="-925.54942165198736"/>
    <n v="-925.54942165198736"/>
    <n v="-925.54942165198736"/>
    <x v="1"/>
    <x v="4"/>
    <x v="1"/>
    <x v="6"/>
  </r>
  <r>
    <n v="43"/>
    <n v="140"/>
    <x v="0"/>
    <x v="0"/>
    <s v="Teleglobe Inc"/>
    <x v="1"/>
    <x v="4"/>
    <x v="0"/>
    <s v="JP Morgan"/>
    <x v="6"/>
    <d v="2000-08-08T00:00:00"/>
    <d v="2005-08-08T00:00:00"/>
    <x v="0"/>
    <n v="12000000"/>
    <n v="-4537.480509"/>
    <n v="1"/>
    <n v="129.38756599999999"/>
    <n v="128.710351"/>
    <n v="-0.58851723891278251"/>
    <n v="2670.3855007772468"/>
    <n v="1894.8970380000001"/>
    <x v="0"/>
    <n v="4565.2825387772464"/>
    <n v="-115339.92707600001"/>
    <n v="-112081.459369"/>
    <n v="3258.4677070000034"/>
    <n v="-1306.8148317772429"/>
    <n v="-115339.92707600001"/>
    <n v="-112081.459369"/>
    <n v="3258.4677070000034"/>
    <x v="0"/>
    <n v="-32842.283924142001"/>
    <n v="59527.333333000002"/>
    <n v="-52554.126036000001"/>
    <n v="156674.27522499999"/>
    <n v="3258.4677070000034"/>
    <n v="3258.4677070000034"/>
    <n v="3258.4677070000034"/>
    <x v="0"/>
    <x v="1"/>
    <x v="1"/>
    <x v="1"/>
  </r>
  <r>
    <n v="47"/>
    <n v="141"/>
    <x v="0"/>
    <x v="0"/>
    <s v="Teleglobe Inc"/>
    <x v="1"/>
    <x v="4"/>
    <x v="0"/>
    <s v="Citibank NA"/>
    <x v="6"/>
    <d v="2000-08-21T00:00:00"/>
    <d v="2001-03-29T00:00:00"/>
    <x v="0"/>
    <n v="0"/>
    <n v="0"/>
    <n v="0.67"/>
    <n v="0"/>
    <n v="0"/>
    <m/>
    <n v="-"/>
    <n v="0"/>
    <x v="0"/>
    <n v="0"/>
    <n v="0"/>
    <n v="0"/>
    <n v="0"/>
    <n v="0"/>
    <n v="0"/>
    <n v="0"/>
    <n v="0"/>
    <x v="0"/>
    <n v="0"/>
    <n v="-61416.666666999998"/>
    <n v="-61416.666666999998"/>
    <n v="-28237.786785999997"/>
    <n v="0"/>
    <n v="0"/>
    <n v="0"/>
    <x v="3"/>
    <x v="1"/>
    <x v="1"/>
    <x v="1"/>
  </r>
  <r>
    <n v="48"/>
    <n v="142"/>
    <x v="0"/>
    <x v="0"/>
    <s v="Teleglobe Inc"/>
    <x v="1"/>
    <x v="4"/>
    <x v="0"/>
    <s v="Royal BOC"/>
    <x v="6"/>
    <d v="2000-08-21T00:00:00"/>
    <d v="2001-08-21T00:00:00"/>
    <x v="0"/>
    <n v="10000000"/>
    <n v="-370.18246099999999"/>
    <n v="0.93"/>
    <n v="80.262300999999994"/>
    <n v="78.624740000000003"/>
    <n v="-0.54334234937947201"/>
    <n v="201.13580805881475"/>
    <n v="664.60455300000001"/>
    <x v="0"/>
    <n v="865.74036105881476"/>
    <n v="15432.933016999999"/>
    <n v="16281.09057"/>
    <n v="848.15755300000092"/>
    <n v="-17.582808058813839"/>
    <n v="15432.933016999999"/>
    <n v="16281.09057"/>
    <n v="848.15755300000092"/>
    <x v="0"/>
    <n v="-2679.3806527180004"/>
    <n v="47533.333333000002"/>
    <n v="63814.423903000003"/>
    <n v="24662.691977000002"/>
    <n v="848.15755299999728"/>
    <n v="848.15755299999728"/>
    <n v="848.15755300000092"/>
    <x v="3"/>
    <x v="1"/>
    <x v="1"/>
    <x v="1"/>
  </r>
  <r>
    <n v="146"/>
    <n v="204"/>
    <x v="0"/>
    <x v="0"/>
    <s v="Telia AB"/>
    <x v="11"/>
    <x v="4"/>
    <x v="11"/>
    <s v="Goldman Sachs"/>
    <x v="2"/>
    <d v="2000-09-21T00:00:00"/>
    <d v="2005-09-21T00:00:00"/>
    <x v="1"/>
    <n v="-10000000"/>
    <n v="3888.1291550000001"/>
    <n v="0.39"/>
    <n v="71.113518999999997"/>
    <n v="71.043334000000002"/>
    <n v="-6.5816525417679121E-4"/>
    <n v="-2.5590315135727675"/>
    <n v="-688.52408100000002"/>
    <x v="0"/>
    <n v="-691.08311251357281"/>
    <n v="127047.87916500001"/>
    <n v="126689.09331500001"/>
    <n v="-358.78585000000021"/>
    <n v="332.2972625135726"/>
    <n v="112056.22942353001"/>
    <n v="111169.6793839125"/>
    <n v="-886.55003961750481"/>
    <x v="0"/>
    <n v="7675.166951969999"/>
    <n v="-17206.3125"/>
    <n v="93963.366883912502"/>
    <n v="-23343.017985619299"/>
    <n v="-798.3125396175019"/>
    <n v="-798.3125396175019"/>
    <n v="-886.55003961750481"/>
    <x v="0"/>
    <x v="6"/>
    <x v="1"/>
    <x v="11"/>
  </r>
  <r>
    <n v="1364"/>
    <n v="520"/>
    <x v="0"/>
    <x v="0"/>
    <s v="Tesco Plc"/>
    <x v="2"/>
    <x v="1"/>
    <x v="6"/>
    <s v="Portfolio ISIS"/>
    <x v="2"/>
    <d v="2001-01-05T00:00:00"/>
    <d v="2006-01-05T00:00:00"/>
    <x v="0"/>
    <n v="-10000000"/>
    <n v="4043.2138479999999"/>
    <n v="0.32"/>
    <n v="25.181457000000002"/>
    <n v="25.061346"/>
    <n v="-0.1192179149569869"/>
    <n v="-482.02352468377575"/>
    <n v="-294.49678499999999"/>
    <x v="0"/>
    <n v="-776.52030968377574"/>
    <n v="-36528.029423"/>
    <n v="-37159.451455000002"/>
    <n v="-631.42203200000222"/>
    <n v="145.09827768377352"/>
    <n v="-36528.029423"/>
    <n v="-37159.451455000002"/>
    <n v="-631.42203200000222"/>
    <x v="0"/>
    <n v="11971.956203927999"/>
    <n v="0"/>
    <n v="-37159.451455000002"/>
    <n v="-40409.179061000003"/>
    <n v="-631.42203200000222"/>
    <n v="-631.42203200000222"/>
    <n v="-631.42203200000222"/>
    <x v="1"/>
    <x v="2"/>
    <x v="1"/>
    <x v="2"/>
  </r>
  <r>
    <n v="1573"/>
    <n v="619"/>
    <x v="0"/>
    <x v="1"/>
    <s v="Tesco Plc"/>
    <x v="2"/>
    <x v="1"/>
    <x v="6"/>
    <s v="Portfolio ISIS"/>
    <x v="1"/>
    <d v="2001-01-05T00:00:00"/>
    <d v="2006-01-05T00:00:00"/>
    <x v="0"/>
    <n v="10000000"/>
    <n v="-4043.2138479999999"/>
    <n v="0.32"/>
    <n v="25.181457000000002"/>
    <n v="25.061346"/>
    <n v="-0.1192179149569869"/>
    <n v="482.02352468377575"/>
    <n v="294.49678499999999"/>
    <x v="0"/>
    <n v="776.52030968377574"/>
    <n v="36528.029423"/>
    <n v="37159.451455000002"/>
    <n v="631.42203200000222"/>
    <n v="-145.09827768377352"/>
    <n v="36528.029423"/>
    <n v="37159.451455000002"/>
    <n v="631.42203200000222"/>
    <x v="0"/>
    <n v="-11971.956203927999"/>
    <n v="0"/>
    <n v="37159.451455000002"/>
    <n v="40409.179061000003"/>
    <n v="631.42203200000222"/>
    <n v="631.42203200000222"/>
    <n v="631.42203200000222"/>
    <x v="1"/>
    <x v="2"/>
    <x v="1"/>
    <x v="2"/>
  </r>
  <r>
    <n v="1365"/>
    <n v="521"/>
    <x v="0"/>
    <x v="0"/>
    <s v="Time Warner Inc."/>
    <x v="1"/>
    <x v="4"/>
    <x v="3"/>
    <s v="Portfolio ISIS"/>
    <x v="5"/>
    <d v="2001-01-05T00:00:00"/>
    <d v="2006-01-05T00:00:00"/>
    <x v="0"/>
    <n v="-10000000"/>
    <n v="4066.4859859999997"/>
    <n v="0.65"/>
    <n v="61.826332999999998"/>
    <n v="61.236718000000003"/>
    <n v="-0.58334762529288886"/>
    <n v="-2372.1749432199117"/>
    <n v="-696.44003399999997"/>
    <x v="0"/>
    <n v="-3068.6149772199115"/>
    <n v="-29104.474528999999"/>
    <n v="-31767.621015000001"/>
    <n v="-2663.1464860000015"/>
    <n v="405.46849121990999"/>
    <n v="-29104.474528999999"/>
    <n v="-31767.621015000001"/>
    <n v="-2663.1464860000015"/>
    <x v="0"/>
    <n v="29433.225566667999"/>
    <n v="0"/>
    <n v="-31767.621015000001"/>
    <n v="-131216.14405999999"/>
    <n v="-2663.1464860000015"/>
    <n v="-2663.1464860000015"/>
    <n v="-2663.1464860000015"/>
    <x v="1"/>
    <x v="1"/>
    <x v="1"/>
    <x v="1"/>
  </r>
  <r>
    <n v="1539"/>
    <n v="586"/>
    <x v="0"/>
    <x v="1"/>
    <s v="Time Warner Inc."/>
    <x v="1"/>
    <x v="4"/>
    <x v="3"/>
    <s v="Portfolio ISIS"/>
    <x v="1"/>
    <d v="2001-01-05T00:00:00"/>
    <d v="2006-01-05T00:00:00"/>
    <x v="0"/>
    <n v="10000000"/>
    <n v="-4066.4859859999997"/>
    <n v="0.65"/>
    <n v="61.826332999999998"/>
    <n v="61.236718000000003"/>
    <n v="-0.58334762529288886"/>
    <n v="2372.1749432199117"/>
    <n v="696.44003399999997"/>
    <x v="0"/>
    <n v="3068.6149772199115"/>
    <n v="29104.474528999999"/>
    <n v="31767.621015000001"/>
    <n v="2663.1464860000015"/>
    <n v="-405.46849121990999"/>
    <n v="29104.474528999999"/>
    <n v="31767.621015000001"/>
    <n v="2663.1464860000015"/>
    <x v="0"/>
    <n v="-29433.225566667999"/>
    <n v="0"/>
    <n v="31767.621015000001"/>
    <n v="131216.14405999999"/>
    <n v="2663.1464860000015"/>
    <n v="2663.1464860000015"/>
    <n v="2663.1464860000015"/>
    <x v="1"/>
    <x v="1"/>
    <x v="1"/>
    <x v="1"/>
  </r>
  <r>
    <n v="1634"/>
    <n v="838"/>
    <x v="0"/>
    <x v="0"/>
    <s v="Time Warner Inc."/>
    <x v="1"/>
    <x v="4"/>
    <x v="3"/>
    <s v="CSFB Intl"/>
    <x v="5"/>
    <d v="2001-02-09T00:00:00"/>
    <d v="2006-02-09T00:00:00"/>
    <x v="0"/>
    <n v="10000000"/>
    <n v="-4130.3488859999998"/>
    <n v="0.6"/>
    <n v="62.295693"/>
    <n v="61.706549000000003"/>
    <n v="-0.58676728043778648"/>
    <n v="2423.5535830974609"/>
    <n v="670.437996"/>
    <x v="0"/>
    <n v="3093.991579097461"/>
    <n v="-898.43137100000001"/>
    <n v="1756.6084450000001"/>
    <n v="2655.039816"/>
    <n v="-438.95176309746103"/>
    <n v="-898.43137100000001"/>
    <n v="1756.6084450000001"/>
    <n v="2655.039816"/>
    <x v="0"/>
    <n v="-29895.465236868"/>
    <n v="0"/>
    <n v="1756.6084450000001"/>
    <n v="1756.6084450000001"/>
    <n v="2655.039816"/>
    <n v="2655.039816"/>
    <n v="2655.039816"/>
    <x v="1"/>
    <x v="1"/>
    <x v="1"/>
    <x v="1"/>
  </r>
  <r>
    <n v="1703"/>
    <n v="909"/>
    <x v="0"/>
    <x v="0"/>
    <s v="Tokyo Elec Power Co"/>
    <x v="9"/>
    <x v="3"/>
    <x v="9"/>
    <s v="LBIE"/>
    <x v="6"/>
    <d v="2001-03-20T00:00:00"/>
    <d v="2006-03-20T00:00:00"/>
    <x v="0"/>
    <n v="-20000000"/>
    <n v="8374.4430970000012"/>
    <n v="0.32"/>
    <n v="27.646260000000002"/>
    <n v="27.619098000000001"/>
    <n v="-3.178116076015769E-2"/>
    <n v="-266.14952234254986"/>
    <n v="-835.13915700000007"/>
    <x v="0"/>
    <n v="-1101.28867934255"/>
    <n v="-40508.387337"/>
    <n v="-40972.962005000001"/>
    <n v="-464.57466800000111"/>
    <n v="636.71401134254893"/>
    <n v="-40508.387337"/>
    <n v="-40972.962005000001"/>
    <n v="-464.57466800000111"/>
    <x v="0"/>
    <m/>
    <n v="0"/>
    <n v="-40972.962005000001"/>
    <n v="-40972.962005000001"/>
    <n v="-464.57466800000111"/>
    <n v="-464.57466800000111"/>
    <n v="-464.57466800000111"/>
    <x v="1"/>
    <x v="0"/>
    <x v="1"/>
    <x v="9"/>
  </r>
  <r>
    <n v="1690"/>
    <n v="898"/>
    <x v="0"/>
    <x v="0"/>
    <s v="Toyota Motor Corp"/>
    <x v="13"/>
    <x v="6"/>
    <x v="9"/>
    <s v="Bank of America"/>
    <x v="6"/>
    <d v="2001-03-16T00:00:00"/>
    <d v="2006-02-06T00:00:00"/>
    <x v="0"/>
    <n v="-20000000"/>
    <n v="8167.6769490000006"/>
    <n v="0.24"/>
    <n v="25.395150999999998"/>
    <n v="25.377355999999999"/>
    <n v="-1.8330493305996887E-2"/>
    <n v="-149.7175476391896"/>
    <n v="-605.90820600000006"/>
    <x v="0"/>
    <n v="-755.62575363918972"/>
    <n v="9566.2017070000002"/>
    <n v="9293.6353629999994"/>
    <n v="-272.56634400000075"/>
    <n v="483.05940963918897"/>
    <n v="9566.2017070000002"/>
    <n v="9293.6353629999994"/>
    <n v="-272.56634400000075"/>
    <x v="0"/>
    <n v="12226.604008805552"/>
    <n v="0"/>
    <n v="9293.6353629999994"/>
    <n v="9293.6353629999994"/>
    <n v="-272.56634400000075"/>
    <n v="-272.56634400000075"/>
    <n v="-272.56634400000075"/>
    <x v="1"/>
    <x v="7"/>
    <x v="1"/>
    <x v="13"/>
  </r>
  <r>
    <n v="14"/>
    <n v="104"/>
    <x v="0"/>
    <x v="8"/>
    <s v="Transocean Sedco"/>
    <x v="10"/>
    <x v="5"/>
    <x v="3"/>
    <s v="High Yield"/>
    <x v="5"/>
    <d v="2000-06-06T00:00:00"/>
    <d v="2003-05-24T00:00:00"/>
    <x v="0"/>
    <n v="4000000"/>
    <n v="-780.98029199999996"/>
    <n v="0.75"/>
    <n v="70.104755999999995"/>
    <n v="69.421198000000004"/>
    <n v="-0.55099230694412715"/>
    <n v="430.31413276697799"/>
    <n v="251.55140400000002"/>
    <x v="0"/>
    <n v="681.86553676697804"/>
    <n v="6961.6029760000001"/>
    <n v="7598.4070339999998"/>
    <n v="636.80405799999971"/>
    <n v="-45.061478766978325"/>
    <n v="6961.6029760000001"/>
    <n v="7598.4070339999998"/>
    <n v="636.80405799999971"/>
    <x v="0"/>
    <n v="-5781.2066115299995"/>
    <n v="22083.333332999999"/>
    <n v="29681.740366999999"/>
    <n v="15894.458395"/>
    <n v="636.80405800000153"/>
    <n v="636.80405800000153"/>
    <n v="636.80405799999971"/>
    <x v="5"/>
    <x v="5"/>
    <x v="1"/>
    <x v="10"/>
  </r>
  <r>
    <n v="16"/>
    <n v="105"/>
    <x v="0"/>
    <x v="0"/>
    <s v="Transocean Sedco"/>
    <x v="10"/>
    <x v="5"/>
    <x v="3"/>
    <s v="Merrill Lynch Int"/>
    <x v="5"/>
    <d v="2000-06-06T00:00:00"/>
    <d v="2003-05-24T00:00:00"/>
    <x v="0"/>
    <n v="-10000000"/>
    <n v="1947.4400450000001"/>
    <n v="0.6"/>
    <n v="70.104721999999995"/>
    <n v="69.421165000000002"/>
    <n v="-0.55099260759959579"/>
    <n v="-1073.0250685384242"/>
    <n v="-613.31453699999997"/>
    <x v="0"/>
    <n v="-1686.3396055384242"/>
    <n v="14455.891546999999"/>
    <n v="12900.754704000001"/>
    <n v="-1555.1368429999984"/>
    <n v="131.20276253842576"/>
    <n v="14455.891546999999"/>
    <n v="12900.754704000001"/>
    <n v="-1555.1368429999984"/>
    <x v="0"/>
    <n v="14415.924933112499"/>
    <n v="-44166.666666999998"/>
    <n v="-31265.911962999999"/>
    <n v="-40106.387115999998"/>
    <n v="-1555.1368430000002"/>
    <n v="-1555.1368430000002"/>
    <n v="-1555.1368429999984"/>
    <x v="5"/>
    <x v="5"/>
    <x v="1"/>
    <x v="10"/>
  </r>
  <r>
    <n v="17"/>
    <n v="106"/>
    <x v="0"/>
    <x v="0"/>
    <s v="Transocean Sedco"/>
    <x v="10"/>
    <x v="5"/>
    <x v="3"/>
    <s v="JP Morgan"/>
    <x v="5"/>
    <d v="2000-06-06T00:00:00"/>
    <d v="2003-05-24T00:00:00"/>
    <x v="0"/>
    <n v="6000000"/>
    <n v="-1169.0654549999999"/>
    <n v="0.63"/>
    <n v="70.104755999999995"/>
    <n v="69.421198000000004"/>
    <n v="-0.55099254736392966"/>
    <n v="644.1463530856214"/>
    <n v="369.85552800000005"/>
    <x v="0"/>
    <n v="1014.0018810856214"/>
    <n v="-4850.3755879999999"/>
    <n v="-3912.8679630000001"/>
    <n v="937.50762499999973"/>
    <n v="-76.494256085621714"/>
    <n v="-4850.3755879999999"/>
    <n v="-3912.8679630000001"/>
    <n v="937.50762499999973"/>
    <x v="0"/>
    <n v="-8654.0070306375001"/>
    <n v="27825"/>
    <n v="23912.132036999999"/>
    <n v="24194.365518999999"/>
    <n v="937.50762499999837"/>
    <n v="937.50762499999837"/>
    <n v="937.50762499999973"/>
    <x v="5"/>
    <x v="5"/>
    <x v="1"/>
    <x v="10"/>
  </r>
  <r>
    <n v="114"/>
    <n v="120"/>
    <x v="2"/>
    <x v="9"/>
    <s v="Transocean Sedco"/>
    <x v="10"/>
    <x v="5"/>
    <x v="3"/>
    <s v="EnronCredit.com"/>
    <x v="5"/>
    <d v="2000-06-06T00:00:00"/>
    <d v="2003-05-24T00:00:00"/>
    <x v="0"/>
    <n v="-4000000"/>
    <n v="780.98029199999996"/>
    <n v="0.75"/>
    <n v="70.104755999999995"/>
    <n v="69.421198000000004"/>
    <n v="-0.55099230694412715"/>
    <n v="-430.31413276697799"/>
    <n v="-251.55140400000002"/>
    <x v="0"/>
    <n v="-681.86553676697804"/>
    <n v="-6961.6029760000001"/>
    <n v="-7598.4070339999998"/>
    <n v="-636.80405799999971"/>
    <n v="45.061478766978325"/>
    <n v="-6961.6029760000001"/>
    <n v="-7598.4070339999998"/>
    <n v="-636.80405799999971"/>
    <x v="0"/>
    <n v="5781.2066115299995"/>
    <n v="-22083.333332999999"/>
    <n v="-29681.740366999999"/>
    <n v="-15894.458395"/>
    <n v="-636.80405800000153"/>
    <n v="-636.80405800000153"/>
    <n v="-636.80405799999971"/>
    <x v="5"/>
    <x v="5"/>
    <x v="1"/>
    <x v="10"/>
  </r>
  <r>
    <n v="1366"/>
    <n v="522"/>
    <x v="0"/>
    <x v="0"/>
    <s v="Transocean Sedco"/>
    <x v="10"/>
    <x v="5"/>
    <x v="3"/>
    <s v="Portfolio ISIS"/>
    <x v="5"/>
    <d v="2001-01-05T00:00:00"/>
    <d v="2006-01-05T00:00:00"/>
    <x v="0"/>
    <n v="-10000000"/>
    <n v="4073.0553370000002"/>
    <n v="0.8"/>
    <n v="82.380177000000003"/>
    <n v="81.784013999999999"/>
    <n v="-0.56790507871508111"/>
    <n v="-2313.1088117698664"/>
    <n v="-969.70272899999998"/>
    <x v="0"/>
    <n v="-3282.8115407698665"/>
    <n v="-9688.2679079999998"/>
    <n v="-12374.615673"/>
    <n v="-2686.3477650000004"/>
    <n v="596.46377576986606"/>
    <n v="-9688.2679079999998"/>
    <n v="-12374.615673"/>
    <n v="-2686.3477650000004"/>
    <x v="0"/>
    <n v="30150.792132142502"/>
    <n v="0"/>
    <n v="-12374.615673"/>
    <n v="-34771.686732999995"/>
    <n v="-2686.3477650000004"/>
    <n v="-2686.3477650000004"/>
    <n v="-2686.3477650000004"/>
    <x v="1"/>
    <x v="5"/>
    <x v="1"/>
    <x v="10"/>
  </r>
  <r>
    <n v="1540"/>
    <n v="587"/>
    <x v="0"/>
    <x v="1"/>
    <s v="Transocean Sedco"/>
    <x v="10"/>
    <x v="5"/>
    <x v="3"/>
    <s v="Portfolio ISIS"/>
    <x v="1"/>
    <d v="2001-01-05T00:00:00"/>
    <d v="2006-01-05T00:00:00"/>
    <x v="0"/>
    <n v="10000000"/>
    <n v="-4073.0553370000002"/>
    <n v="0.8"/>
    <n v="82.380177000000003"/>
    <n v="81.784013999999999"/>
    <n v="-0.56790507871508111"/>
    <n v="2313.1088117698664"/>
    <n v="969.70272899999998"/>
    <x v="0"/>
    <n v="3282.8115407698665"/>
    <n v="9688.2679079999998"/>
    <n v="12374.615673"/>
    <n v="2686.3477650000004"/>
    <n v="-596.46377576986606"/>
    <n v="9688.2679079999998"/>
    <n v="12374.615673"/>
    <n v="2686.3477650000004"/>
    <x v="0"/>
    <n v="-30150.792132142502"/>
    <n v="0"/>
    <n v="12374.615673"/>
    <n v="34771.686732999995"/>
    <n v="2686.3477650000004"/>
    <n v="2686.3477650000004"/>
    <n v="2686.3477650000004"/>
    <x v="1"/>
    <x v="5"/>
    <x v="1"/>
    <x v="10"/>
  </r>
  <r>
    <n v="1367"/>
    <n v="523"/>
    <x v="0"/>
    <x v="0"/>
    <s v="Tribune Co."/>
    <x v="5"/>
    <x v="4"/>
    <x v="3"/>
    <s v="Portfolio ISIS"/>
    <x v="4"/>
    <d v="2001-01-05T00:00:00"/>
    <d v="2006-01-05T00:00:00"/>
    <x v="0"/>
    <n v="-10000000"/>
    <n v="4030.570721"/>
    <n v="0.35"/>
    <n v="43.538643999999998"/>
    <n v="43.497458999999999"/>
    <n v="-3.1033151222696252E-2"/>
    <n v="-125.08131069856486"/>
    <n v="-522.114192"/>
    <x v="0"/>
    <n v="-647.19550269856484"/>
    <n v="27252.508321000001"/>
    <n v="27021.223458"/>
    <n v="-231.28486300000077"/>
    <n v="415.91063969856407"/>
    <n v="27252.508321000001"/>
    <n v="27021.223458"/>
    <n v="-231.28486300000077"/>
    <x v="0"/>
    <n v="23206.010926157498"/>
    <n v="0"/>
    <n v="27021.223458"/>
    <n v="-123374.429852"/>
    <n v="-231.28486300000077"/>
    <n v="-231.28486300000077"/>
    <n v="-231.28486300000077"/>
    <x v="1"/>
    <x v="3"/>
    <x v="1"/>
    <x v="5"/>
  </r>
  <r>
    <n v="1541"/>
    <n v="588"/>
    <x v="0"/>
    <x v="1"/>
    <s v="Tribune Co."/>
    <x v="5"/>
    <x v="4"/>
    <x v="3"/>
    <s v="Portfolio ISIS"/>
    <x v="1"/>
    <d v="2001-01-05T00:00:00"/>
    <d v="2006-01-05T00:00:00"/>
    <x v="0"/>
    <n v="10000000"/>
    <n v="-4030.570721"/>
    <n v="0.35"/>
    <n v="43.538643999999998"/>
    <n v="43.497458999999999"/>
    <n v="-3.1033151222696252E-2"/>
    <n v="125.08131069856486"/>
    <n v="522.114192"/>
    <x v="0"/>
    <n v="647.19550269856484"/>
    <n v="-27252.508321000001"/>
    <n v="-27021.223458"/>
    <n v="231.28486300000077"/>
    <n v="-415.91063969856407"/>
    <n v="-27252.508321000001"/>
    <n v="-27021.223458"/>
    <n v="231.28486300000077"/>
    <x v="0"/>
    <n v="-23206.010926157498"/>
    <n v="0"/>
    <n v="-27021.223458"/>
    <n v="123374.429852"/>
    <n v="231.28486300000077"/>
    <n v="231.28486300000077"/>
    <n v="231.28486300000077"/>
    <x v="1"/>
    <x v="3"/>
    <x v="1"/>
    <x v="5"/>
  </r>
  <r>
    <n v="883"/>
    <n v="827"/>
    <x v="1"/>
    <x v="5"/>
    <s v="Triplets"/>
    <x v="9"/>
    <x v="10"/>
    <x v="15"/>
    <s v="Deutsche Bank AG"/>
    <x v="0"/>
    <d v="2000-05-02T00:00:00"/>
    <d v="2005-05-02T00:00:00"/>
    <x v="0"/>
    <n v="5000000"/>
    <m/>
    <n v="6.4"/>
    <n v="0"/>
    <n v="0"/>
    <n v="0"/>
    <n v="0"/>
    <n v="0"/>
    <x v="0"/>
    <n v="0"/>
    <n v="0"/>
    <n v="0"/>
    <n v="0"/>
    <n v="0"/>
    <n v="0"/>
    <n v="0"/>
    <n v="0"/>
    <x v="0"/>
    <m/>
    <n v="80000"/>
    <n v="80000"/>
    <n v="80000"/>
    <n v="0"/>
    <n v="0"/>
    <n v="0"/>
    <x v="0"/>
    <x v="0"/>
    <x v="1"/>
    <x v="9"/>
  </r>
  <r>
    <n v="884"/>
    <n v="828"/>
    <x v="1"/>
    <x v="7"/>
    <s v="Triplets"/>
    <x v="9"/>
    <x v="10"/>
    <x v="15"/>
    <s v="EnronCredit.com"/>
    <x v="0"/>
    <d v="2000-05-02T00:00:00"/>
    <d v="2005-05-02T00:00:00"/>
    <x v="0"/>
    <n v="-5000000"/>
    <m/>
    <n v="6.4"/>
    <n v="0"/>
    <n v="0"/>
    <n v="0"/>
    <n v="0"/>
    <n v="0"/>
    <x v="0"/>
    <n v="0"/>
    <n v="0"/>
    <n v="0"/>
    <n v="0"/>
    <n v="0"/>
    <n v="0"/>
    <n v="0"/>
    <n v="0"/>
    <x v="0"/>
    <m/>
    <n v="-80000"/>
    <n v="-80000"/>
    <n v="-80000"/>
    <n v="0"/>
    <n v="0"/>
    <n v="0"/>
    <x v="0"/>
    <x v="0"/>
    <x v="1"/>
    <x v="9"/>
  </r>
  <r>
    <n v="885"/>
    <n v="830"/>
    <x v="0"/>
    <x v="8"/>
    <s v="Triplets"/>
    <x v="9"/>
    <x v="10"/>
    <x v="15"/>
    <s v="High Yield"/>
    <x v="0"/>
    <d v="2000-05-02T00:00:00"/>
    <d v="2005-05-02T00:00:00"/>
    <x v="0"/>
    <n v="5000000"/>
    <m/>
    <n v="6.4"/>
    <n v="0"/>
    <n v="0"/>
    <n v="0"/>
    <n v="0"/>
    <n v="0"/>
    <x v="0"/>
    <n v="0"/>
    <n v="0"/>
    <n v="0"/>
    <n v="0"/>
    <n v="0"/>
    <n v="0"/>
    <n v="0"/>
    <n v="0"/>
    <x v="0"/>
    <m/>
    <n v="80000"/>
    <n v="80000"/>
    <n v="80000"/>
    <n v="0"/>
    <n v="0"/>
    <n v="0"/>
    <x v="0"/>
    <x v="0"/>
    <x v="1"/>
    <x v="9"/>
  </r>
  <r>
    <n v="1368"/>
    <n v="524"/>
    <x v="0"/>
    <x v="0"/>
    <s v="TXU Corporation"/>
    <x v="1"/>
    <x v="3"/>
    <x v="3"/>
    <s v="Portfolio ISIS"/>
    <x v="0"/>
    <d v="2001-01-05T00:00:00"/>
    <d v="2006-01-05T00:00:00"/>
    <x v="0"/>
    <n v="-10000000"/>
    <n v="4100.0806259999999"/>
    <n v="1"/>
    <n v="105.066034"/>
    <n v="104.462008"/>
    <n v="-0.56926722082839532"/>
    <n v="-2334.0415031353673"/>
    <n v="-1209.5192520000001"/>
    <x v="0"/>
    <n v="-3543.5607551353673"/>
    <n v="-3602.7541569999999"/>
    <n v="-6345.583028"/>
    <n v="-2742.8288710000002"/>
    <n v="800.73188413536718"/>
    <n v="-3602.7541569999999"/>
    <n v="-6345.583028"/>
    <n v="-2742.8288710000002"/>
    <x v="0"/>
    <n v="29676.383570988"/>
    <n v="0"/>
    <n v="-6345.583028"/>
    <n v="-140978.04345100001"/>
    <n v="-2742.8288710000002"/>
    <n v="-2742.8288710000002"/>
    <n v="-2742.8288710000002"/>
    <x v="1"/>
    <x v="1"/>
    <x v="1"/>
    <x v="1"/>
  </r>
  <r>
    <n v="1542"/>
    <n v="589"/>
    <x v="0"/>
    <x v="1"/>
    <s v="TXU Corporation"/>
    <x v="1"/>
    <x v="3"/>
    <x v="3"/>
    <s v="Portfolio ISIS"/>
    <x v="1"/>
    <d v="2001-01-05T00:00:00"/>
    <d v="2006-01-05T00:00:00"/>
    <x v="0"/>
    <n v="10000000"/>
    <n v="-4100.0806259999999"/>
    <n v="1"/>
    <n v="105.066034"/>
    <n v="104.462008"/>
    <n v="-0.56926722082839532"/>
    <n v="2334.0415031353673"/>
    <n v="1209.5192520000001"/>
    <x v="0"/>
    <n v="3543.5607551353673"/>
    <n v="3602.7541569999999"/>
    <n v="6345.583028"/>
    <n v="2742.8288710000002"/>
    <n v="-800.73188413536718"/>
    <n v="3602.7541569999999"/>
    <n v="6345.583028"/>
    <n v="2742.8288710000002"/>
    <x v="0"/>
    <n v="-29676.383570988"/>
    <n v="0"/>
    <n v="6345.583028"/>
    <n v="140978.04345100001"/>
    <n v="2742.8288710000002"/>
    <n v="2742.8288710000002"/>
    <n v="2742.8288710000002"/>
    <x v="1"/>
    <x v="1"/>
    <x v="1"/>
    <x v="1"/>
  </r>
  <r>
    <n v="424"/>
    <n v="421"/>
    <x v="0"/>
    <x v="0"/>
    <s v="Unilever N.V."/>
    <x v="6"/>
    <x v="1"/>
    <x v="2"/>
    <s v="CSFB Intl"/>
    <x v="2"/>
    <d v="2000-12-12T00:00:00"/>
    <d v="2005-12-12T00:00:00"/>
    <x v="1"/>
    <n v="-10000000"/>
    <n v="4078.264271"/>
    <n v="0.26500000000000001"/>
    <n v="21.043251999999999"/>
    <n v="21.021153000000002"/>
    <n v="-5.1079783548984431E-3"/>
    <n v="-20.831685621823677"/>
    <n v="-291.46311000000003"/>
    <x v="0"/>
    <n v="-312.29479562182371"/>
    <n v="-24715.083949"/>
    <n v="-24889.085782999999"/>
    <n v="-174.00183399999878"/>
    <n v="138.29296162182493"/>
    <n v="-21798.704043017999"/>
    <n v="-21840.172774582497"/>
    <n v="-41.468731564498739"/>
    <x v="0"/>
    <n v="16771.8618144875"/>
    <n v="-5813.4375"/>
    <n v="-27653.610274582497"/>
    <n v="-21914.923644394668"/>
    <n v="-11.656231564498739"/>
    <n v="-11.656231564498739"/>
    <n v="-41.468731564498739"/>
    <x v="1"/>
    <x v="4"/>
    <x v="1"/>
    <x v="6"/>
  </r>
  <r>
    <n v="1676"/>
    <n v="884"/>
    <x v="0"/>
    <x v="0"/>
    <s v="Unilever N.V."/>
    <x v="6"/>
    <x v="1"/>
    <x v="2"/>
    <s v="Goldman Sachs"/>
    <x v="2"/>
    <d v="2001-03-13T00:00:00"/>
    <d v="2006-03-13T00:00:00"/>
    <x v="1"/>
    <n v="10000000"/>
    <n v="-4266.1584309999998"/>
    <n v="0.245"/>
    <n v="21.785964"/>
    <n v="21.762993999999999"/>
    <n v="-6.8119961930273162E-3"/>
    <n v="29.061054990823386"/>
    <n v="298.12572899999998"/>
    <x v="0"/>
    <n v="327.18678399082336"/>
    <n v="13448.184018"/>
    <n v="13622.435871"/>
    <n v="174.25185299999976"/>
    <n v="-152.9349309908236"/>
    <n v="11861.298303875999"/>
    <n v="11953.687476802499"/>
    <n v="92.389172926499668"/>
    <x v="0"/>
    <n v="-17544.576547487501"/>
    <n v="0"/>
    <n v="11953.687476802499"/>
    <n v="11953.687476802499"/>
    <n v="92.389172926499668"/>
    <n v="92.389172926499668"/>
    <n v="92.389172926499668"/>
    <x v="1"/>
    <x v="4"/>
    <x v="1"/>
    <x v="6"/>
  </r>
  <r>
    <n v="1369"/>
    <n v="525"/>
    <x v="0"/>
    <x v="0"/>
    <s v="Union Pacific Corp."/>
    <x v="0"/>
    <x v="8"/>
    <x v="3"/>
    <s v="Portfolio ISIS"/>
    <x v="3"/>
    <d v="2001-01-05T00:00:00"/>
    <d v="2006-01-05T00:00:00"/>
    <x v="0"/>
    <n v="-10000000"/>
    <n v="4067.4736910000001"/>
    <n v="0.7"/>
    <n v="62.074907000000003"/>
    <n v="61.397911999999998"/>
    <n v="-0.67760805076460873"/>
    <n v="-2756.1529192948387"/>
    <n v="-778.46813699999996"/>
    <x v="0"/>
    <n v="-3534.6210562948386"/>
    <n v="-50174.484123000002"/>
    <n v="-53248.186199000003"/>
    <n v="-3073.7020760000014"/>
    <n v="460.91898029483718"/>
    <n v="-50174.484123000002"/>
    <n v="-53248.186199000003"/>
    <n v="-3073.7020760000014"/>
    <x v="0"/>
    <n v="50851.556084882002"/>
    <n v="0"/>
    <n v="-53248.186199000003"/>
    <n v="-72196.353797999996"/>
    <n v="-3073.7020760000014"/>
    <n v="-3073.7020760000014"/>
    <n v="-3073.7020760000014"/>
    <x v="1"/>
    <x v="0"/>
    <x v="0"/>
    <x v="0"/>
  </r>
  <r>
    <n v="1543"/>
    <n v="590"/>
    <x v="0"/>
    <x v="1"/>
    <s v="Union Pacific Corp."/>
    <x v="0"/>
    <x v="8"/>
    <x v="3"/>
    <s v="Portfolio ISIS"/>
    <x v="1"/>
    <d v="2001-01-05T00:00:00"/>
    <d v="2006-01-05T00:00:00"/>
    <x v="0"/>
    <n v="10000000"/>
    <n v="-4067.4736910000001"/>
    <n v="0.7"/>
    <n v="62.074907000000003"/>
    <n v="61.397911999999998"/>
    <n v="-0.67760805076460873"/>
    <n v="2756.1529192948387"/>
    <n v="778.46813699999996"/>
    <x v="0"/>
    <n v="3534.6210562948386"/>
    <n v="50174.484123000002"/>
    <n v="53248.186199000003"/>
    <n v="3073.7020760000014"/>
    <n v="-460.91898029483718"/>
    <n v="50174.484123000002"/>
    <n v="53248.186199000003"/>
    <n v="3073.7020760000014"/>
    <x v="0"/>
    <n v="-50851.556084882002"/>
    <n v="0"/>
    <n v="53248.186199000003"/>
    <n v="72196.353797999996"/>
    <n v="3073.7020760000014"/>
    <n v="3073.7020760000014"/>
    <n v="3073.7020760000014"/>
    <x v="1"/>
    <x v="0"/>
    <x v="0"/>
    <x v="0"/>
  </r>
  <r>
    <n v="1370"/>
    <n v="633"/>
    <x v="0"/>
    <x v="0"/>
    <s v="Usinor Sa"/>
    <x v="4"/>
    <x v="0"/>
    <x v="4"/>
    <s v="Portfolio ISIS"/>
    <x v="6"/>
    <d v="2001-01-05T00:00:00"/>
    <d v="2006-01-05T00:00:00"/>
    <x v="0"/>
    <n v="-10000000"/>
    <n v="4179.4058709999999"/>
    <n v="1.3"/>
    <n v="106.41699800000001"/>
    <n v="101.789946"/>
    <n v="-4.5627090225397451"/>
    <n v="-19069.412876467282"/>
    <n v="-1338.287055"/>
    <x v="0"/>
    <n v="-20407.699931467283"/>
    <n v="-128079.75715600001"/>
    <n v="-147680.160065"/>
    <n v="-19600.402908999997"/>
    <n v="807.2970224672863"/>
    <n v="-128079.75715600001"/>
    <n v="-147680.160065"/>
    <n v="-19600.402908999997"/>
    <x v="0"/>
    <n v="41250.735946770001"/>
    <n v="0"/>
    <n v="-147680.160065"/>
    <n v="-194166.60773799999"/>
    <n v="-19600.402908999997"/>
    <n v="-19600.402908999997"/>
    <n v="-19600.402908999997"/>
    <x v="1"/>
    <x v="0"/>
    <x v="3"/>
    <x v="4"/>
  </r>
  <r>
    <n v="1549"/>
    <n v="628"/>
    <x v="0"/>
    <x v="1"/>
    <s v="Usinor Sa"/>
    <x v="4"/>
    <x v="0"/>
    <x v="4"/>
    <s v="Portfolio ISIS"/>
    <x v="1"/>
    <d v="2001-01-05T00:00:00"/>
    <d v="2006-01-05T00:00:00"/>
    <x v="0"/>
    <n v="10000000"/>
    <n v="-4179.4058709999999"/>
    <n v="1.3"/>
    <n v="106.41699800000001"/>
    <n v="101.789946"/>
    <n v="-4.5627090225397451"/>
    <n v="19069.412876467282"/>
    <n v="1338.287055"/>
    <x v="0"/>
    <n v="20407.699931467283"/>
    <n v="128079.75715600001"/>
    <n v="147680.160065"/>
    <n v="19600.402908999997"/>
    <n v="-807.2970224672863"/>
    <n v="128079.75715600001"/>
    <n v="147680.160065"/>
    <n v="19600.402908999997"/>
    <x v="0"/>
    <n v="-41250.735946770001"/>
    <n v="0"/>
    <n v="147680.160065"/>
    <n v="194166.60773799999"/>
    <n v="19600.402908999997"/>
    <n v="19600.402908999997"/>
    <n v="19600.402908999997"/>
    <x v="1"/>
    <x v="0"/>
    <x v="3"/>
    <x v="4"/>
  </r>
  <r>
    <n v="1371"/>
    <n v="526"/>
    <x v="0"/>
    <x v="0"/>
    <s v="Viacom Inc."/>
    <x v="10"/>
    <x v="4"/>
    <x v="3"/>
    <s v="Portfolio ISIS"/>
    <x v="5"/>
    <d v="2001-01-05T00:00:00"/>
    <d v="2006-01-05T00:00:00"/>
    <x v="0"/>
    <n v="-10000000"/>
    <n v="4072.50657"/>
    <n v="0.7"/>
    <n v="64.596996000000004"/>
    <n v="63.995134"/>
    <n v="-0.58664872820530778"/>
    <n v="-2389.1307998982602"/>
    <n v="-751.84869600000002"/>
    <x v="0"/>
    <n v="-3140.9794958982602"/>
    <n v="-39573.144295999999"/>
    <n v="-42309.687303999999"/>
    <n v="-2736.5430080000006"/>
    <n v="404.43648789825966"/>
    <n v="-39573.144295999999"/>
    <n v="-42309.687303999999"/>
    <n v="-2736.5430080000006"/>
    <x v="0"/>
    <n v="30146.729884425"/>
    <n v="0"/>
    <n v="-42309.687303999999"/>
    <n v="-174145.16484799999"/>
    <n v="-2736.5430080000006"/>
    <n v="-2736.5430080000006"/>
    <n v="-2736.5430080000006"/>
    <x v="1"/>
    <x v="5"/>
    <x v="1"/>
    <x v="10"/>
  </r>
  <r>
    <n v="1544"/>
    <n v="591"/>
    <x v="0"/>
    <x v="1"/>
    <s v="Viacom Inc."/>
    <x v="10"/>
    <x v="4"/>
    <x v="3"/>
    <s v="Portfolio ISIS"/>
    <x v="1"/>
    <d v="2001-01-05T00:00:00"/>
    <d v="2006-01-05T00:00:00"/>
    <x v="0"/>
    <n v="10000000"/>
    <n v="-4072.50657"/>
    <n v="0.7"/>
    <n v="64.596996000000004"/>
    <n v="63.995134"/>
    <n v="-0.58664872820530778"/>
    <n v="2389.1307998982602"/>
    <n v="751.84869600000002"/>
    <x v="0"/>
    <n v="3140.9794958982602"/>
    <n v="39573.144295999999"/>
    <n v="42309.687303999999"/>
    <n v="2736.5430080000006"/>
    <n v="-404.43648789825966"/>
    <n v="39573.144295999999"/>
    <n v="42309.687303999999"/>
    <n v="2736.5430080000006"/>
    <x v="0"/>
    <n v="-30146.729884425"/>
    <n v="0"/>
    <n v="42309.687303999999"/>
    <n v="174145.16484799999"/>
    <n v="2736.5430080000006"/>
    <n v="2736.5430080000006"/>
    <n v="2736.5430080000006"/>
    <x v="1"/>
    <x v="5"/>
    <x v="1"/>
    <x v="10"/>
  </r>
  <r>
    <n v="1657"/>
    <n v="867"/>
    <x v="0"/>
    <x v="0"/>
    <s v="Viacom Inc."/>
    <x v="10"/>
    <x v="4"/>
    <x v="3"/>
    <s v="Merrill Lynch Int"/>
    <x v="5"/>
    <d v="2001-02-27T00:00:00"/>
    <d v="2006-02-27T00:00:00"/>
    <x v="0"/>
    <n v="10000000"/>
    <n v="-4188.4955580000005"/>
    <n v="0.75"/>
    <n v="65.395488999999998"/>
    <n v="64.795184000000006"/>
    <n v="-0.59023688400752916"/>
    <n v="2472.2045668332976"/>
    <n v="746.00965499999995"/>
    <x v="0"/>
    <n v="3218.2142218332974"/>
    <n v="48250.272738"/>
    <n v="51084.385968000002"/>
    <n v="2834.1132300000027"/>
    <n v="-384.10099183329476"/>
    <n v="48250.272738"/>
    <n v="51084.385968000002"/>
    <n v="2834.1132300000027"/>
    <x v="0"/>
    <n v="-31005.338368095003"/>
    <n v="0"/>
    <n v="51084.385968000002"/>
    <n v="51084.385968000002"/>
    <n v="2834.1132300000027"/>
    <n v="2834.1132300000027"/>
    <n v="2834.1132300000027"/>
    <x v="1"/>
    <x v="5"/>
    <x v="1"/>
    <x v="10"/>
  </r>
  <r>
    <n v="162"/>
    <n v="316"/>
    <x v="0"/>
    <x v="0"/>
    <s v="Vivendi SA"/>
    <x v="4"/>
    <x v="11"/>
    <x v="4"/>
    <s v="Bank of America"/>
    <x v="6"/>
    <d v="2000-09-28T00:00:00"/>
    <d v="2003-09-28T00:00:00"/>
    <x v="1"/>
    <n v="-10000000"/>
    <n v="2280.9383359999997"/>
    <n v="0.72"/>
    <n v="84.692588999999998"/>
    <n v="88.248278999999997"/>
    <n v="3.7911211394083733"/>
    <n v="8647.3135432965573"/>
    <n v="-872.76914099999999"/>
    <x v="0"/>
    <n v="7774.5444022965576"/>
    <n v="28373.182870000001"/>
    <n v="36404.795804000001"/>
    <n v="8031.6129340000007"/>
    <n v="257.06853170344311"/>
    <n v="25025.147291339999"/>
    <n v="31945.208318009998"/>
    <n v="6920.0610266699987"/>
    <x v="0"/>
    <n v="22512.861376319997"/>
    <n v="-31765.5"/>
    <n v="179.70831800999804"/>
    <n v="-39432.023853218619"/>
    <n v="7082.9610266700001"/>
    <n v="7082.9610266700001"/>
    <n v="6920.0610266699987"/>
    <x v="5"/>
    <x v="0"/>
    <x v="3"/>
    <x v="4"/>
  </r>
  <r>
    <n v="224"/>
    <n v="340"/>
    <x v="0"/>
    <x v="0"/>
    <s v="Vivendi SA"/>
    <x v="4"/>
    <x v="11"/>
    <x v="4"/>
    <s v="Bank of America"/>
    <x v="6"/>
    <d v="2000-10-11T00:00:00"/>
    <d v="2005-10-11T00:00:00"/>
    <x v="1"/>
    <n v="20000000"/>
    <n v="-8013.0940359999995"/>
    <n v="0.84499999999999997"/>
    <n v="105.00131"/>
    <n v="109.62698399999999"/>
    <n v="4.6714885362536673"/>
    <n v="-37433.076929096627"/>
    <n v="2333.0738670000001"/>
    <x v="0"/>
    <n v="-35100.003062096628"/>
    <n v="-124299.423865"/>
    <n v="-160273.72524599999"/>
    <n v="-35974.301380999983"/>
    <n v="-874.29831890335481"/>
    <n v="-109632.09184893001"/>
    <n v="-140640.19390336497"/>
    <n v="-31008.102054434959"/>
    <x v="0"/>
    <n v="-79089.238135319989"/>
    <n v="37898.25"/>
    <n v="-102741.94390336497"/>
    <n v="106704.53569587856"/>
    <n v="-31202.452054434951"/>
    <n v="-31202.452054434951"/>
    <n v="-31008.102054434959"/>
    <x v="1"/>
    <x v="0"/>
    <x v="3"/>
    <x v="4"/>
  </r>
  <r>
    <n v="241"/>
    <n v="356"/>
    <x v="0"/>
    <x v="0"/>
    <s v="Vivendi SA"/>
    <x v="4"/>
    <x v="11"/>
    <x v="4"/>
    <s v="Bank of Austria AG"/>
    <x v="6"/>
    <d v="2000-10-24T00:00:00"/>
    <d v="2003-07-14T00:00:00"/>
    <x v="1"/>
    <n v="-10000000"/>
    <n v="2114.4717340000002"/>
    <n v="1.05"/>
    <n v="82.621736999999996"/>
    <n v="86.060486999999995"/>
    <n v="3.7141707968683959"/>
    <n v="7853.5091652264791"/>
    <n v="-894.23725800000011"/>
    <x v="0"/>
    <n v="6959.271907226479"/>
    <n v="-70814.927035999994"/>
    <n v="-63666.601971999997"/>
    <n v="7148.3250639999969"/>
    <n v="189.05315677351791"/>
    <n v="-62458.765645751992"/>
    <n v="-55867.443230429992"/>
    <n v="6591.3224153219999"/>
    <x v="0"/>
    <n v="20869.836014580003"/>
    <n v="-21242.8125"/>
    <n v="-77110.255730429984"/>
    <n v="-37947.241343777343"/>
    <n v="6700.2599153220071"/>
    <n v="6700.2599153220071"/>
    <n v="6591.3224153219999"/>
    <x v="5"/>
    <x v="0"/>
    <x v="3"/>
    <x v="4"/>
  </r>
  <r>
    <n v="1354"/>
    <n v="512"/>
    <x v="0"/>
    <x v="0"/>
    <s v="Vivendi SA"/>
    <x v="4"/>
    <x v="11"/>
    <x v="4"/>
    <s v="Portfolio ISIS"/>
    <x v="6"/>
    <d v="2001-01-05T00:00:00"/>
    <d v="2006-01-05T00:00:00"/>
    <x v="0"/>
    <n v="-10000000"/>
    <n v="4135.8990360000007"/>
    <n v="1.05"/>
    <n v="107.086831"/>
    <n v="111.82739599999999"/>
    <n v="4.7409329295154023"/>
    <n v="19608.019932923413"/>
    <n v="-1231.2346889999999"/>
    <x v="0"/>
    <n v="18376.785243923412"/>
    <n v="-17138.14659"/>
    <n v="1888.130936"/>
    <n v="19026.277526000002"/>
    <n v="649.49228207658962"/>
    <n v="-17138.14659"/>
    <n v="1888.130936"/>
    <n v="19026.277526000002"/>
    <x v="0"/>
    <n v="40821.323485320012"/>
    <n v="0"/>
    <n v="1888.130936"/>
    <n v="-14807.471637000001"/>
    <n v="19026.277526000002"/>
    <n v="19026.277526000002"/>
    <n v="19026.277526000002"/>
    <x v="1"/>
    <x v="0"/>
    <x v="3"/>
    <x v="4"/>
  </r>
  <r>
    <n v="1373"/>
    <n v="527"/>
    <x v="0"/>
    <x v="0"/>
    <s v="Vivendi SA"/>
    <x v="4"/>
    <x v="11"/>
    <x v="4"/>
    <s v="Portfolio ISIS"/>
    <x v="6"/>
    <d v="2001-01-05T00:00:00"/>
    <d v="2006-01-05T00:00:00"/>
    <x v="0"/>
    <n v="-10000000"/>
    <n v="4162.0161450000005"/>
    <n v="1.2"/>
    <n v="107.086831"/>
    <n v="111.82739599999999"/>
    <n v="4.7384825833914999"/>
    <n v="19721.641014876735"/>
    <n v="-1270.8263219999999"/>
    <x v="0"/>
    <n v="18450.814692876735"/>
    <n v="-82001.144058000005"/>
    <n v="-62982.607774999997"/>
    <n v="19018.536283000009"/>
    <n v="567.72159012327393"/>
    <n v="-82001.144058000005"/>
    <n v="-62982.607774999997"/>
    <n v="19018.536283000009"/>
    <x v="0"/>
    <n v="41079.099351150006"/>
    <n v="0"/>
    <n v="-62982.607774999997"/>
    <n v="-64532.167393999996"/>
    <n v="19018.536283000009"/>
    <n v="19018.536283000009"/>
    <n v="19018.536283000009"/>
    <x v="1"/>
    <x v="0"/>
    <x v="3"/>
    <x v="4"/>
  </r>
  <r>
    <n v="1533"/>
    <n v="581"/>
    <x v="0"/>
    <x v="1"/>
    <s v="Vivendi SA"/>
    <x v="4"/>
    <x v="11"/>
    <x v="4"/>
    <s v="Portfolio ISIS"/>
    <x v="1"/>
    <d v="2001-01-05T00:00:00"/>
    <d v="2006-01-05T00:00:00"/>
    <x v="0"/>
    <n v="10000000"/>
    <n v="-4135.8990360000007"/>
    <n v="1.05"/>
    <n v="107.086831"/>
    <n v="111.82739599999999"/>
    <n v="4.7409329295154023"/>
    <n v="-19608.019932923413"/>
    <n v="1231.2346889999999"/>
    <x v="0"/>
    <n v="-18376.785243923412"/>
    <n v="17138.14659"/>
    <n v="-1888.130936"/>
    <n v="-19026.277526000002"/>
    <n v="-649.49228207658962"/>
    <n v="17138.14659"/>
    <n v="-1888.130936"/>
    <n v="-19026.277526000002"/>
    <x v="0"/>
    <n v="-40821.323485320012"/>
    <n v="0"/>
    <n v="-1888.130936"/>
    <n v="14807.471637000001"/>
    <n v="-19026.277526000002"/>
    <n v="-19026.277526000002"/>
    <n v="-19026.277526000002"/>
    <x v="1"/>
    <x v="0"/>
    <x v="3"/>
    <x v="4"/>
  </r>
  <r>
    <n v="1545"/>
    <n v="592"/>
    <x v="0"/>
    <x v="1"/>
    <s v="Vivendi SA"/>
    <x v="4"/>
    <x v="11"/>
    <x v="4"/>
    <s v="Portfolio ISIS"/>
    <x v="6"/>
    <d v="2001-01-05T00:00:00"/>
    <d v="2006-01-05T00:00:00"/>
    <x v="0"/>
    <n v="10000000"/>
    <n v="-4162.0161450000005"/>
    <n v="1.2"/>
    <n v="107.086831"/>
    <n v="111.82739599999999"/>
    <n v="4.7384825833914999"/>
    <n v="-19721.641014876735"/>
    <n v="1270.8263219999999"/>
    <x v="0"/>
    <n v="-18450.814692876735"/>
    <n v="82001.144058000005"/>
    <n v="62982.607774999997"/>
    <n v="-19018.536283000009"/>
    <n v="-567.72159012327393"/>
    <n v="82001.144058000005"/>
    <n v="62982.607774999997"/>
    <n v="-19018.536283000009"/>
    <x v="0"/>
    <n v="-41079.099351150006"/>
    <n v="0"/>
    <n v="62982.607774999997"/>
    <n v="64532.167393999996"/>
    <n v="-19018.536283000009"/>
    <n v="-19018.536283000009"/>
    <n v="-19018.536283000009"/>
    <x v="1"/>
    <x v="0"/>
    <x v="3"/>
    <x v="4"/>
  </r>
  <r>
    <n v="1711"/>
    <n v="914"/>
    <x v="0"/>
    <x v="0"/>
    <s v="Vivendi SA"/>
    <x v="4"/>
    <x v="11"/>
    <x v="4"/>
    <s v="Goldman Sachs"/>
    <x v="6"/>
    <d v="2001-03-22T00:00:00"/>
    <d v="2003-07-14T00:00:00"/>
    <x v="1"/>
    <n v="10000000"/>
    <n v="-2113.347088"/>
    <n v="1.03"/>
    <n v="82.604933000000003"/>
    <n v="86.044360999999995"/>
    <n v="3.7142757877119781"/>
    <n v="-7849.5539199900149"/>
    <n v="882.76474199999996"/>
    <x v="0"/>
    <n v="-6966.7891779900147"/>
    <n v="47256.650528999999"/>
    <n v="40100.285090999998"/>
    <n v="-7156.3654380000007"/>
    <n v="-189.57626000998607"/>
    <n v="41680.365766577997"/>
    <n v="35188.000167352497"/>
    <n v="-6492.3655992255008"/>
    <x v="0"/>
    <n v="-20858.73575856"/>
    <n v="0"/>
    <n v="35188.000167352497"/>
    <n v="35188.000167352497"/>
    <n v="-6492.3655992255008"/>
    <n v="-6492.3655992255008"/>
    <n v="-6492.3655992255008"/>
    <x v="5"/>
    <x v="0"/>
    <x v="3"/>
    <x v="4"/>
  </r>
  <r>
    <n v="1736"/>
    <n v="943"/>
    <x v="0"/>
    <x v="0"/>
    <s v="Vivendi SA"/>
    <x v="4"/>
    <x v="11"/>
    <x v="4"/>
    <s v="JP Morgan"/>
    <x v="6"/>
    <d v="2001-04-02T00:00:00"/>
    <d v="2006-04-02T00:00:00"/>
    <x v="1"/>
    <n v="10000000"/>
    <n v="-4435.2993340000003"/>
    <n v="1.1000000000000001"/>
    <n v="109.71319"/>
    <n v="114.574434"/>
    <n v="4.8566298036714253"/>
    <n v="-21540.606933708426"/>
    <n v="1264.7211750000001"/>
    <x v="0"/>
    <n v="-20275.885758708428"/>
    <n v="1543.104675"/>
    <n v="-19100.521731000001"/>
    <n v="-20643.626405999999"/>
    <n v="-367.7406472915718"/>
    <n v="1361.0183233499999"/>
    <n v="-16760.707818952498"/>
    <n v="-18121.726142302497"/>
    <x v="0"/>
    <n v="-43776.404426580004"/>
    <n v="0"/>
    <n v="-16760.707818952498"/>
    <n v="-16760.707818952498"/>
    <n v="-18121.726142302497"/>
    <n v="-18121.726142302497"/>
    <n v="-18121.726142302497"/>
    <x v="1"/>
    <x v="0"/>
    <x v="3"/>
    <x v="4"/>
  </r>
  <r>
    <n v="1374"/>
    <n v="528"/>
    <x v="0"/>
    <x v="0"/>
    <s v="Vnu Nv"/>
    <x v="1"/>
    <x v="4"/>
    <x v="2"/>
    <s v="Portfolio ISIS"/>
    <x v="2"/>
    <d v="2001-01-05T00:00:00"/>
    <d v="2006-01-05T00:00:00"/>
    <x v="0"/>
    <n v="-10000000"/>
    <n v="4062.0048569999999"/>
    <n v="0.6"/>
    <n v="55.718983000000001"/>
    <n v="55.159728000000001"/>
    <n v="-0.56937043832428935"/>
    <n v="-2312.7854859054823"/>
    <n v="-753.222936"/>
    <x v="0"/>
    <n v="-3066.0084219054825"/>
    <n v="-32563.554679000001"/>
    <n v="-35100.441691"/>
    <n v="-2536.8870119999992"/>
    <n v="529.12140990548323"/>
    <n v="-32563.554679000001"/>
    <n v="-35100.441691"/>
    <n v="-2536.8870119999992"/>
    <x v="0"/>
    <n v="29400.791154966002"/>
    <n v="0"/>
    <n v="-35100.441691"/>
    <n v="-70980.669078999999"/>
    <n v="-2536.8870119999992"/>
    <n v="-2536.8870119999992"/>
    <n v="-2536.8870119999992"/>
    <x v="1"/>
    <x v="1"/>
    <x v="1"/>
    <x v="1"/>
  </r>
  <r>
    <n v="1574"/>
    <n v="620"/>
    <x v="0"/>
    <x v="1"/>
    <s v="Vnu Nv"/>
    <x v="1"/>
    <x v="4"/>
    <x v="2"/>
    <s v="Portfolio ISIS"/>
    <x v="1"/>
    <d v="2001-01-05T00:00:00"/>
    <d v="2006-01-05T00:00:00"/>
    <x v="0"/>
    <n v="10000000"/>
    <n v="-4062.0048569999999"/>
    <n v="0.6"/>
    <n v="55.718983000000001"/>
    <n v="55.159728000000001"/>
    <n v="-0.56937043832428935"/>
    <n v="2312.7854859054823"/>
    <n v="753.222936"/>
    <x v="0"/>
    <n v="3066.0084219054825"/>
    <n v="32563.554679000001"/>
    <n v="35100.441691"/>
    <n v="2536.8870119999992"/>
    <n v="-529.12140990548323"/>
    <n v="32563.554679000001"/>
    <n v="35100.441691"/>
    <n v="2536.8870119999992"/>
    <x v="0"/>
    <n v="-29400.791154966002"/>
    <n v="0"/>
    <n v="35100.441691"/>
    <n v="70980.669078999999"/>
    <n v="2536.8870119999992"/>
    <n v="2536.8870119999992"/>
    <n v="2536.8870119999992"/>
    <x v="1"/>
    <x v="1"/>
    <x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05">
  <r>
    <n v="151"/>
    <n v="209"/>
    <x v="0"/>
    <x v="0"/>
    <s v="Abitibi Cons"/>
    <x v="0"/>
    <x v="0"/>
    <x v="0"/>
    <s v="Citibank NA"/>
    <x v="0"/>
    <d v="2000-09-26T00:00:00"/>
    <d v="2005-09-26T00:00:00"/>
    <x v="0"/>
    <n v="10000000"/>
    <n v="-3898.814523"/>
    <n v="1.05"/>
    <n v="146.602925"/>
    <n v="145.830073"/>
    <n v="-0.65798359578530019"/>
    <n v="2565.35599914349"/>
    <n v="1561.097115"/>
    <x v="0"/>
    <n v="4126.45311414349"/>
    <n v="-157140.73814900001"/>
    <n v="-154088.59292600001"/>
    <n v="3052.1452229999995"/>
    <n v="-1074.3078911434905"/>
    <n v="-157140.73814900001"/>
    <n v="-154088.59292600001"/>
    <n v="3052.1452229999995"/>
    <x v="0"/>
    <n v="-48742.979166546"/>
    <n v="52791.666666999998"/>
    <n v="-101296.92625900001"/>
    <n v="137223.83449499996"/>
    <n v="3052.1452229999995"/>
    <n v="3052.1452229999995"/>
    <n v="3052.1452229999995"/>
    <x v="0"/>
    <x v="0"/>
    <x v="0"/>
    <x v="0"/>
  </r>
  <r>
    <n v="1074"/>
    <n v="530"/>
    <x v="0"/>
    <x v="0"/>
    <s v="Abitibi Cons"/>
    <x v="0"/>
    <x v="0"/>
    <x v="0"/>
    <s v="Portfolio ISIS"/>
    <x v="0"/>
    <d v="2001-01-05T00:00:00"/>
    <d v="2006-01-05T00:00:00"/>
    <x v="0"/>
    <n v="-10000000"/>
    <n v="4229.6292250000006"/>
    <n v="1.75"/>
    <n v="150.69236599999999"/>
    <n v="149.92077499999999"/>
    <n v="-0.68534367529321627"/>
    <n v="-2898.7496381890983"/>
    <n v="-1832.567712"/>
    <x v="0"/>
    <n v="-4731.3173501890979"/>
    <n v="-140539.47255000001"/>
    <n v="-144290.553594"/>
    <n v="-3751.0810439999914"/>
    <n v="980.23630618910647"/>
    <n v="-140539.47255000001"/>
    <n v="-144290.553594"/>
    <n v="-3751.0810439999914"/>
    <x v="0"/>
    <n v="52878.824570950012"/>
    <n v="0"/>
    <n v="-144290.553594"/>
    <n v="-144882.82173900001"/>
    <n v="-3751.0810439999914"/>
    <n v="-3751.0810439999914"/>
    <n v="-3751.0810439999914"/>
    <x v="1"/>
    <x v="0"/>
    <x v="0"/>
    <x v="0"/>
  </r>
  <r>
    <n v="1580"/>
    <n v="634"/>
    <x v="0"/>
    <x v="1"/>
    <s v="Abitibi Cons"/>
    <x v="0"/>
    <x v="0"/>
    <x v="0"/>
    <s v="Portfolio ISIS"/>
    <x v="1"/>
    <d v="2001-01-05T00:00:00"/>
    <d v="2006-01-05T00:00:00"/>
    <x v="0"/>
    <n v="10000000"/>
    <n v="-4229.6292250000006"/>
    <n v="1.75"/>
    <n v="150.69236599999999"/>
    <n v="149.92077499999999"/>
    <n v="-0.68534367529321627"/>
    <n v="2898.7496381890983"/>
    <n v="1832.567712"/>
    <x v="0"/>
    <n v="4731.3173501890979"/>
    <n v="140539.47255000001"/>
    <n v="144290.553594"/>
    <n v="3751.0810439999914"/>
    <n v="-980.23630618910647"/>
    <n v="140539.47255000001"/>
    <n v="144290.553594"/>
    <n v="3751.0810439999914"/>
    <x v="0"/>
    <n v="-52878.824570950012"/>
    <n v="0"/>
    <n v="144290.553594"/>
    <n v="144882.82173900001"/>
    <n v="3751.0810439999914"/>
    <n v="3751.0810439999914"/>
    <n v="3751.0810439999914"/>
    <x v="1"/>
    <x v="0"/>
    <x v="0"/>
    <x v="0"/>
  </r>
  <r>
    <n v="1276"/>
    <n v="437"/>
    <x v="0"/>
    <x v="0"/>
    <s v="Adecco Sa"/>
    <x v="1"/>
    <x v="1"/>
    <x v="1"/>
    <s v="Portfolio ISIS"/>
    <x v="2"/>
    <d v="2001-01-05T00:00:00"/>
    <d v="2006-01-05T00:00:00"/>
    <x v="0"/>
    <n v="-10000000"/>
    <n v="4035.051316"/>
    <n v="0.46"/>
    <n v="102.573634"/>
    <n v="101.961777"/>
    <n v="-0.56746986561291657"/>
    <n v="-2289.7700280317422"/>
    <n v="-925.586634"/>
    <x v="0"/>
    <n v="-3215.3566620317424"/>
    <n v="219833.13457200001"/>
    <n v="217524.15115200001"/>
    <n v="-2308.9834200000041"/>
    <n v="906.3732420317383"/>
    <n v="219833.13457200001"/>
    <n v="217524.15115200001"/>
    <n v="-2308.9834200000041"/>
    <x v="0"/>
    <n v="29205.701425208004"/>
    <n v="0"/>
    <n v="217524.15115200001"/>
    <n v="163484.127779"/>
    <n v="-2308.9834200000041"/>
    <n v="-2308.9834200000041"/>
    <n v="-2308.9834200000041"/>
    <x v="1"/>
    <x v="1"/>
    <x v="1"/>
    <x v="1"/>
  </r>
  <r>
    <n v="1552"/>
    <n v="598"/>
    <x v="0"/>
    <x v="1"/>
    <s v="Adecco Sa"/>
    <x v="1"/>
    <x v="1"/>
    <x v="1"/>
    <s v="Portfolio ISIS"/>
    <x v="1"/>
    <d v="2001-01-05T00:00:00"/>
    <d v="2006-01-05T00:00:00"/>
    <x v="0"/>
    <n v="10000000"/>
    <n v="-4035.051316"/>
    <n v="0.46"/>
    <n v="102.573634"/>
    <n v="101.961777"/>
    <n v="-0.56746986561291657"/>
    <n v="2289.7700280317422"/>
    <n v="925.586634"/>
    <x v="0"/>
    <n v="3215.3566620317424"/>
    <n v="-219833.13457200001"/>
    <n v="-217524.15115200001"/>
    <n v="2308.9834200000041"/>
    <n v="-906.3732420317383"/>
    <n v="-219833.13457200001"/>
    <n v="-217524.15115200001"/>
    <n v="2308.9834200000041"/>
    <x v="0"/>
    <n v="-29205.701425208004"/>
    <n v="0"/>
    <n v="-217524.15115200001"/>
    <n v="-163484.127779"/>
    <n v="2308.9834200000041"/>
    <n v="2308.9834200000041"/>
    <n v="2308.9834200000041"/>
    <x v="1"/>
    <x v="1"/>
    <x v="1"/>
    <x v="1"/>
  </r>
  <r>
    <n v="1277"/>
    <n v="438"/>
    <x v="0"/>
    <x v="0"/>
    <s v="Aegon Nv"/>
    <x v="2"/>
    <x v="2"/>
    <x v="2"/>
    <s v="Portfolio ISIS"/>
    <x v="2"/>
    <d v="2001-01-05T00:00:00"/>
    <d v="2006-01-05T00:00:00"/>
    <x v="0"/>
    <n v="-10000000"/>
    <n v="4016.8056079999997"/>
    <n v="0.18"/>
    <n v="21.256535"/>
    <n v="21.139047999999999"/>
    <n v="-0.11839029830313609"/>
    <n v="-475.55081415682992"/>
    <n v="-246.993402"/>
    <x v="0"/>
    <n v="-722.54421615682986"/>
    <n v="9346.6119930000004"/>
    <n v="8815.135902"/>
    <n v="-531.47609100000045"/>
    <n v="191.06812515682941"/>
    <n v="9346.6119930000004"/>
    <n v="8815.135902"/>
    <n v="-531.47609100000045"/>
    <x v="0"/>
    <n v="11893.761405287998"/>
    <n v="0"/>
    <n v="8815.135902"/>
    <n v="-29015.478415999998"/>
    <n v="-531.47609100000045"/>
    <n v="-531.47609100000045"/>
    <n v="-531.47609100000045"/>
    <x v="1"/>
    <x v="2"/>
    <x v="1"/>
    <x v="2"/>
  </r>
  <r>
    <n v="1553"/>
    <n v="599"/>
    <x v="0"/>
    <x v="1"/>
    <s v="Aegon Nv"/>
    <x v="2"/>
    <x v="2"/>
    <x v="2"/>
    <s v="Portfolio ISIS"/>
    <x v="1"/>
    <d v="2001-01-05T00:00:00"/>
    <d v="2006-01-05T00:00:00"/>
    <x v="0"/>
    <n v="10000000"/>
    <n v="-4016.8056079999997"/>
    <n v="0.18"/>
    <n v="21.256535"/>
    <n v="21.139047999999999"/>
    <n v="-0.11839029830313609"/>
    <n v="475.55081415682992"/>
    <n v="246.993402"/>
    <x v="0"/>
    <n v="722.54421615682986"/>
    <n v="-9346.6119930000004"/>
    <n v="-8815.135902"/>
    <n v="531.47609100000045"/>
    <n v="-191.06812515682941"/>
    <n v="-9346.6119930000004"/>
    <n v="-8815.135902"/>
    <n v="531.47609100000045"/>
    <x v="0"/>
    <n v="-11893.761405287998"/>
    <n v="0"/>
    <n v="-8815.135902"/>
    <n v="29015.478415999998"/>
    <n v="531.47609100000045"/>
    <n v="531.47609100000045"/>
    <n v="531.47609100000045"/>
    <x v="1"/>
    <x v="2"/>
    <x v="1"/>
    <x v="2"/>
  </r>
  <r>
    <n v="1632"/>
    <n v="836"/>
    <x v="0"/>
    <x v="0"/>
    <s v="Aes Corp."/>
    <x v="3"/>
    <x v="3"/>
    <x v="3"/>
    <s v="Fleet National Bank"/>
    <x v="3"/>
    <d v="2001-02-06T00:00:00"/>
    <d v="2002-01-29T00:00:00"/>
    <x v="0"/>
    <n v="10000000"/>
    <n v="-778.46862699999997"/>
    <n v="2.85"/>
    <n v="254.48452399999999"/>
    <n v="251.73385099999999"/>
    <n v="-1.1213868120596437"/>
    <n v="872.96445191997793"/>
    <n v="2211.0391140000002"/>
    <x v="0"/>
    <n v="3084.003565919978"/>
    <n v="68614.740736000007"/>
    <n v="71546.640411999993"/>
    <n v="2931.8996759999864"/>
    <n v="-152.10388991999162"/>
    <n v="68614.740736000007"/>
    <n v="71546.640411999993"/>
    <n v="2931.8996759999864"/>
    <x v="0"/>
    <n v="-12293.576557584"/>
    <n v="0"/>
    <n v="71546.640411999993"/>
    <n v="71546.640411999993"/>
    <n v="2931.8996759999864"/>
    <n v="2931.8996759999864"/>
    <n v="2931.8996759999864"/>
    <x v="2"/>
    <x v="0"/>
    <x v="2"/>
    <x v="3"/>
  </r>
  <r>
    <n v="1278"/>
    <n v="439"/>
    <x v="0"/>
    <x v="0"/>
    <s v="Agrium Inc."/>
    <x v="4"/>
    <x v="0"/>
    <x v="0"/>
    <s v="Portfolio ISIS"/>
    <x v="3"/>
    <d v="2001-01-05T00:00:00"/>
    <d v="2006-01-05T00:00:00"/>
    <x v="0"/>
    <n v="-10000000"/>
    <n v="4209.2618029999994"/>
    <n v="2.1"/>
    <n v="251.31009599999999"/>
    <n v="250.47202300000001"/>
    <n v="-0.6073800306563556"/>
    <n v="-2556.6215629467661"/>
    <n v="-2360.9238"/>
    <x v="0"/>
    <n v="-4917.5453629467665"/>
    <n v="109157.39769899999"/>
    <n v="105541.616379"/>
    <n v="-3615.7813199999946"/>
    <n v="1301.764042946772"/>
    <n v="109157.39769899999"/>
    <n v="105541.616379"/>
    <n v="-3615.7813199999946"/>
    <x v="0"/>
    <n v="41545.413995609997"/>
    <n v="0"/>
    <n v="105541.616379"/>
    <n v="-17708.342648999998"/>
    <n v="-3615.7813199999946"/>
    <n v="-3615.7813199999946"/>
    <n v="-3615.7813199999946"/>
    <x v="1"/>
    <x v="0"/>
    <x v="3"/>
    <x v="4"/>
  </r>
  <r>
    <n v="1480"/>
    <n v="531"/>
    <x v="0"/>
    <x v="1"/>
    <s v="Agrium Inc."/>
    <x v="4"/>
    <x v="0"/>
    <x v="0"/>
    <s v="Portfolio ISIS"/>
    <x v="1"/>
    <d v="2001-01-05T00:00:00"/>
    <d v="2006-01-05T00:00:00"/>
    <x v="0"/>
    <n v="10000000"/>
    <n v="-4209.2618029999994"/>
    <n v="2.1"/>
    <n v="251.31009599999999"/>
    <n v="250.47202300000001"/>
    <n v="-0.6073800306563556"/>
    <n v="2556.6215629467661"/>
    <n v="2360.9238"/>
    <x v="0"/>
    <n v="4917.5453629467665"/>
    <n v="-109157.39769899999"/>
    <n v="-105541.616379"/>
    <n v="3615.7813199999946"/>
    <n v="-1301.764042946772"/>
    <n v="-109157.39769899999"/>
    <n v="-105541.616379"/>
    <n v="3615.7813199999946"/>
    <x v="0"/>
    <n v="-41545.413995609997"/>
    <n v="0"/>
    <n v="-105541.616379"/>
    <n v="17708.342648999998"/>
    <n v="3615.7813199999946"/>
    <n v="3615.7813199999946"/>
    <n v="3615.7813199999946"/>
    <x v="1"/>
    <x v="0"/>
    <x v="3"/>
    <x v="4"/>
  </r>
  <r>
    <n v="155"/>
    <n v="314"/>
    <x v="0"/>
    <x v="2"/>
    <s v="Air Products"/>
    <x v="5"/>
    <x v="0"/>
    <x v="3"/>
    <s v="Deutsche Bank AG"/>
    <x v="3"/>
    <d v="2000-09-25T00:00:00"/>
    <d v="2005-05-11T00:00:00"/>
    <x v="0"/>
    <n v="-10000000"/>
    <n v="3574.8780489999999"/>
    <n v="0.59"/>
    <n v="44.077781999999999"/>
    <n v="43.542003999999999"/>
    <n v="-0.52475625032501172"/>
    <n v="-1875.9396003624336"/>
    <n v="-529.014951"/>
    <x v="0"/>
    <n v="-2404.9545513624334"/>
    <n v="-63163.716254999999"/>
    <n v="-65359.763741000002"/>
    <n v="-2196.0474860000031"/>
    <n v="208.90706536243033"/>
    <n v="-63163.716254999999"/>
    <n v="-65359.763741000002"/>
    <n v="-2196.0474860000031"/>
    <x v="0"/>
    <n v="20582.360367117501"/>
    <n v="-22944.444444000001"/>
    <n v="-88304.208184999996"/>
    <n v="-76045.404316999993"/>
    <n v="-2196.0474859999958"/>
    <n v="-2196.0474859999958"/>
    <n v="-2196.0474860000031"/>
    <x v="0"/>
    <x v="3"/>
    <x v="1"/>
    <x v="5"/>
  </r>
  <r>
    <n v="200"/>
    <n v="319"/>
    <x v="0"/>
    <x v="3"/>
    <s v="Air Products"/>
    <x v="5"/>
    <x v="0"/>
    <x v="3"/>
    <s v="EnronCredit.com"/>
    <x v="3"/>
    <d v="2000-09-25T00:00:00"/>
    <d v="2005-05-11T00:00:00"/>
    <x v="0"/>
    <n v="10000000"/>
    <n v="-3574.8780489999999"/>
    <n v="0.59"/>
    <n v="44.077781999999999"/>
    <n v="43.542003999999999"/>
    <n v="-0.52475625032501172"/>
    <n v="1875.9396003624336"/>
    <n v="529.014951"/>
    <x v="0"/>
    <n v="2404.9545513624334"/>
    <n v="63163.716254999999"/>
    <n v="65359.763741000002"/>
    <n v="2196.0474860000031"/>
    <n v="-208.90706536243033"/>
    <n v="63163.716254999999"/>
    <n v="65359.763741000002"/>
    <n v="2196.0474860000031"/>
    <x v="0"/>
    <n v="-20582.360367117501"/>
    <n v="22944.444444000001"/>
    <n v="88304.208184999996"/>
    <n v="76045.404316999993"/>
    <n v="2196.0474859999958"/>
    <n v="2196.0474859999958"/>
    <n v="2196.0474860000031"/>
    <x v="0"/>
    <x v="3"/>
    <x v="1"/>
    <x v="5"/>
  </r>
  <r>
    <n v="201"/>
    <n v="320"/>
    <x v="0"/>
    <x v="4"/>
    <s v="Air Products"/>
    <x v="5"/>
    <x v="0"/>
    <x v="3"/>
    <s v="Enron North America"/>
    <x v="3"/>
    <d v="2000-09-25T00:00:00"/>
    <d v="2005-05-11T00:00:00"/>
    <x v="0"/>
    <n v="-10000000"/>
    <n v="3574.8780489999999"/>
    <n v="0.59"/>
    <n v="44.077781999999999"/>
    <n v="43.542003999999999"/>
    <n v="-0.52475625032501172"/>
    <n v="-1875.9396003624336"/>
    <n v="-529.014951"/>
    <x v="0"/>
    <n v="-2404.9545513624334"/>
    <n v="-63163.716254999999"/>
    <n v="-65359.763741000002"/>
    <n v="-2196.0474860000031"/>
    <n v="208.90706536243033"/>
    <n v="-63163.716254999999"/>
    <n v="-65359.763741000002"/>
    <n v="-2196.0474860000031"/>
    <x v="0"/>
    <n v="20582.360367117501"/>
    <n v="-22944.444444000001"/>
    <n v="-88304.208184999996"/>
    <n v="-76045.404316999993"/>
    <n v="-2196.0474859999958"/>
    <n v="-2196.0474859999958"/>
    <n v="-2196.0474860000031"/>
    <x v="0"/>
    <x v="3"/>
    <x v="1"/>
    <x v="5"/>
  </r>
  <r>
    <n v="234"/>
    <n v="349"/>
    <x v="0"/>
    <x v="0"/>
    <s v="Alcatel Sa"/>
    <x v="5"/>
    <x v="4"/>
    <x v="4"/>
    <s v="JP Morgan"/>
    <x v="2"/>
    <d v="2000-10-20T00:00:00"/>
    <d v="2005-10-20T00:00:00"/>
    <x v="0"/>
    <n v="-20000000"/>
    <n v="7734.7140080000008"/>
    <n v="0.37"/>
    <n v="67.441136999999998"/>
    <n v="66.877345000000005"/>
    <n v="-0.541691637827592"/>
    <n v="-4189.8298991215388"/>
    <n v="-1319.463495"/>
    <x v="0"/>
    <n v="-5509.2933941215388"/>
    <n v="229080.616606"/>
    <n v="224648.000206"/>
    <n v="-4432.616399999999"/>
    <n v="1076.6769941215398"/>
    <n v="229080.616606"/>
    <n v="224648.000206"/>
    <n v="-4432.616399999999"/>
    <x v="0"/>
    <n v="44532.615901060002"/>
    <n v="-19322.222222"/>
    <n v="205325.77798399999"/>
    <n v="23404.115068999992"/>
    <n v="-4432.616399999999"/>
    <n v="-4432.616399999999"/>
    <n v="-4432.616399999999"/>
    <x v="1"/>
    <x v="3"/>
    <x v="1"/>
    <x v="5"/>
  </r>
  <r>
    <n v="1637"/>
    <n v="841"/>
    <x v="0"/>
    <x v="0"/>
    <s v="Alcatel Sa"/>
    <x v="5"/>
    <x v="4"/>
    <x v="4"/>
    <s v="Goldman Sachs"/>
    <x v="2"/>
    <d v="2001-02-09T00:00:00"/>
    <d v="2006-02-09T00:00:00"/>
    <x v="0"/>
    <n v="-10000000"/>
    <n v="4145.4694319999999"/>
    <n v="0.72"/>
    <n v="68.947253000000003"/>
    <n v="68.385298000000006"/>
    <n v="-0.55547367064347697"/>
    <n v="-2302.6991219333695"/>
    <n v="-739.52471100000002"/>
    <x v="0"/>
    <n v="-3042.2238329333695"/>
    <n v="-23501.703741000001"/>
    <n v="-26102.195921999999"/>
    <n v="-2600.4921809999978"/>
    <n v="441.73165193337172"/>
    <n v="-23501.703741000001"/>
    <n v="-26102.195921999999"/>
    <n v="-2600.4921809999978"/>
    <x v="0"/>
    <n v="23867.540254740001"/>
    <n v="0"/>
    <n v="-26102.195921999999"/>
    <n v="-26102.195921999999"/>
    <n v="-2600.4921809999978"/>
    <n v="-2600.4921809999978"/>
    <n v="-2600.4921809999978"/>
    <x v="1"/>
    <x v="3"/>
    <x v="1"/>
    <x v="5"/>
  </r>
  <r>
    <n v="1652"/>
    <n v="862"/>
    <x v="0"/>
    <x v="0"/>
    <s v="Alcatel Sa"/>
    <x v="5"/>
    <x v="4"/>
    <x v="4"/>
    <s v="Merrill Lynch Int"/>
    <x v="2"/>
    <d v="2001-02-27T00:00:00"/>
    <d v="2006-02-27T00:00:00"/>
    <x v="0"/>
    <n v="10000000"/>
    <n v="-4202.164409"/>
    <n v="0.85"/>
    <n v="69.168711000000002"/>
    <n v="68.607563999999996"/>
    <n v="-0.55541009044585377"/>
    <n v="2333.9245144710376"/>
    <n v="768.65336400000001"/>
    <x v="0"/>
    <n v="3102.5778784710374"/>
    <n v="75765.139756999997"/>
    <n v="78496.809815999994"/>
    <n v="2731.6700589999964"/>
    <n v="-370.90781947104097"/>
    <n v="75765.139756999997"/>
    <n v="78496.809815999994"/>
    <n v="2731.6700589999964"/>
    <x v="0"/>
    <n v="-24193.961584817498"/>
    <n v="0"/>
    <n v="78496.809815999994"/>
    <n v="78496.809815999994"/>
    <n v="2731.6700589999964"/>
    <n v="2731.6700589999964"/>
    <n v="2731.6700589999964"/>
    <x v="1"/>
    <x v="3"/>
    <x v="1"/>
    <x v="5"/>
  </r>
  <r>
    <n v="1661"/>
    <n v="872"/>
    <x v="0"/>
    <x v="0"/>
    <s v="Alcatel Sa"/>
    <x v="5"/>
    <x v="4"/>
    <x v="4"/>
    <s v="Merrill Lynch Int"/>
    <x v="2"/>
    <d v="2001-03-02T00:00:00"/>
    <d v="2006-03-02T00:00:00"/>
    <x v="0"/>
    <n v="10000000"/>
    <n v="-4226.8352670000004"/>
    <n v="0.97"/>
    <n v="69.206136000000001"/>
    <n v="68.645211000000003"/>
    <n v="-0.55891291351952999"/>
    <n v="2362.4328140460707"/>
    <n v="813.79838099999995"/>
    <x v="0"/>
    <n v="3176.2311950460708"/>
    <n v="127299.237593"/>
    <n v="130140.894634"/>
    <n v="2841.6570409999986"/>
    <n v="-334.57415404607218"/>
    <n v="127299.237593"/>
    <n v="130140.894634"/>
    <n v="2841.6570409999986"/>
    <x v="0"/>
    <n v="-24336.004049752501"/>
    <n v="0"/>
    <n v="130140.894634"/>
    <n v="130140.894634"/>
    <n v="2841.6570409999986"/>
    <n v="2841.6570409999986"/>
    <n v="2841.6570409999986"/>
    <x v="1"/>
    <x v="3"/>
    <x v="1"/>
    <x v="5"/>
  </r>
  <r>
    <n v="265"/>
    <n v="380"/>
    <x v="0"/>
    <x v="2"/>
    <s v="Alcoa Inc."/>
    <x v="6"/>
    <x v="0"/>
    <x v="3"/>
    <s v="Ace Capital O/Seas"/>
    <x v="3"/>
    <d v="2000-10-05T00:00:00"/>
    <d v="2005-10-05T00:00:00"/>
    <x v="0"/>
    <n v="-10000000"/>
    <n v="3837.553512"/>
    <n v="0.24"/>
    <n v="36.428516000000002"/>
    <n v="36.180813999999998"/>
    <n v="-0.24215178934752413"/>
    <n v="-929.27044964767538"/>
    <n v="-416.23621500000002"/>
    <x v="0"/>
    <n v="-1345.5066646476753"/>
    <n v="43903.645513000003"/>
    <n v="42896.463961000001"/>
    <n v="-1007.1815520000018"/>
    <n v="338.32511264767345"/>
    <n v="43903.645513000003"/>
    <n v="42896.463961000001"/>
    <n v="-1007.1815520000018"/>
    <x v="0"/>
    <n v="15781.938818099999"/>
    <n v="-6133.3333329999996"/>
    <n v="36763.130627999999"/>
    <n v="-28151.921269999999"/>
    <n v="-1007.1815520000018"/>
    <n v="-1007.1815520000018"/>
    <n v="-1007.1815520000018"/>
    <x v="1"/>
    <x v="4"/>
    <x v="1"/>
    <x v="6"/>
  </r>
  <r>
    <n v="266"/>
    <n v="381"/>
    <x v="0"/>
    <x v="3"/>
    <s v="Alcoa Inc."/>
    <x v="6"/>
    <x v="0"/>
    <x v="3"/>
    <s v="EnronCredit.com"/>
    <x v="3"/>
    <d v="2000-10-05T00:00:00"/>
    <d v="2005-10-05T00:00:00"/>
    <x v="0"/>
    <n v="10000000"/>
    <n v="-3837.553512"/>
    <n v="0.24"/>
    <n v="36.428516000000002"/>
    <n v="36.180813999999998"/>
    <n v="-0.24215178934752413"/>
    <n v="929.27044964767538"/>
    <n v="416.23621500000002"/>
    <x v="0"/>
    <n v="1345.5066646476753"/>
    <n v="-43903.645513000003"/>
    <n v="-42896.463961000001"/>
    <n v="1007.1815520000018"/>
    <n v="-338.32511264767345"/>
    <n v="-43903.645513000003"/>
    <n v="-42896.463961000001"/>
    <n v="1007.1815520000018"/>
    <x v="0"/>
    <n v="-15781.938818099999"/>
    <n v="6133.3333329999996"/>
    <n v="-36763.130627999999"/>
    <n v="28151.921269999999"/>
    <n v="1007.1815520000018"/>
    <n v="1007.1815520000018"/>
    <n v="1007.1815520000018"/>
    <x v="1"/>
    <x v="4"/>
    <x v="1"/>
    <x v="6"/>
  </r>
  <r>
    <n v="267"/>
    <n v="382"/>
    <x v="0"/>
    <x v="4"/>
    <s v="Alcoa Inc."/>
    <x v="6"/>
    <x v="0"/>
    <x v="3"/>
    <s v="Enron North America"/>
    <x v="3"/>
    <d v="2000-10-05T00:00:00"/>
    <d v="2005-10-05T00:00:00"/>
    <x v="0"/>
    <n v="-10000000"/>
    <n v="3837.553512"/>
    <n v="0.24"/>
    <n v="36.428516000000002"/>
    <n v="36.180813999999998"/>
    <n v="-0.24215178934752413"/>
    <n v="-929.27044964767538"/>
    <n v="-416.23621500000002"/>
    <x v="0"/>
    <n v="-1345.5066646476753"/>
    <n v="43903.645513000003"/>
    <n v="42896.463961000001"/>
    <n v="-1007.1815520000018"/>
    <n v="338.32511264767345"/>
    <n v="43903.645513000003"/>
    <n v="42896.463961000001"/>
    <n v="-1007.1815520000018"/>
    <x v="0"/>
    <n v="15781.938818099999"/>
    <n v="-6133.3333329999996"/>
    <n v="36763.130627999999"/>
    <n v="-28151.921269999999"/>
    <n v="-1007.1815520000018"/>
    <n v="-1007.1815520000018"/>
    <n v="-1007.1815520000018"/>
    <x v="1"/>
    <x v="4"/>
    <x v="1"/>
    <x v="6"/>
  </r>
  <r>
    <n v="1679"/>
    <n v="887"/>
    <x v="0"/>
    <x v="0"/>
    <s v="Alcoa Inc."/>
    <x v="6"/>
    <x v="0"/>
    <x v="3"/>
    <s v="Morgan Stanley CP"/>
    <x v="3"/>
    <d v="2001-03-13T00:00:00"/>
    <d v="2005-05-30T00:00:00"/>
    <x v="0"/>
    <n v="10000000"/>
    <n v="-3592.2585140000001"/>
    <n v="0.37"/>
    <n v="34.980043999999999"/>
    <n v="34.730195000000002"/>
    <n v="-0.23603090529177265"/>
    <n v="847.88402910149796"/>
    <n v="422.26855800000004"/>
    <x v="0"/>
    <n v="1270.1525871014981"/>
    <n v="9698.6219380000002"/>
    <n v="10742.452241000001"/>
    <n v="1043.8303030000006"/>
    <n v="-226.32228410149742"/>
    <n v="9698.6219380000002"/>
    <n v="10742.452241000001"/>
    <n v="1043.8303030000006"/>
    <x v="0"/>
    <n v="-14773.163138825001"/>
    <n v="0"/>
    <n v="10742.452241000001"/>
    <n v="10742.452241000001"/>
    <n v="1043.8303030000006"/>
    <n v="1043.8303030000006"/>
    <n v="1043.8303030000006"/>
    <x v="0"/>
    <x v="4"/>
    <x v="1"/>
    <x v="6"/>
  </r>
  <r>
    <n v="1280"/>
    <n v="441"/>
    <x v="0"/>
    <x v="0"/>
    <s v="Amerada Hess Corp."/>
    <x v="1"/>
    <x v="5"/>
    <x v="3"/>
    <s v="Portfolio ISIS"/>
    <x v="4"/>
    <d v="2001-01-05T00:00:00"/>
    <d v="2006-01-05T00:00:00"/>
    <x v="0"/>
    <n v="-10000000"/>
    <n v="4039.6729190000001"/>
    <n v="0.45"/>
    <n v="48.561619999999998"/>
    <n v="48.483626999999998"/>
    <n v="-6.5629071640960768E-2"/>
    <n v="-265.11998340710011"/>
    <n v="-573.92037900000003"/>
    <x v="0"/>
    <n v="-839.04036240710013"/>
    <n v="3924.5262120000002"/>
    <n v="3486.7713709999998"/>
    <n v="-437.7548410000004"/>
    <n v="401.28552140709974"/>
    <n v="3924.5262120000002"/>
    <n v="3486.7713709999998"/>
    <n v="-437.7548410000004"/>
    <x v="0"/>
    <n v="29239.152587722005"/>
    <n v="0"/>
    <n v="3486.7713709999998"/>
    <n v="-3673.5191869999999"/>
    <n v="-437.7548410000004"/>
    <n v="-437.7548410000004"/>
    <n v="-437.7548410000004"/>
    <x v="1"/>
    <x v="1"/>
    <x v="1"/>
    <x v="1"/>
  </r>
  <r>
    <n v="1481"/>
    <n v="532"/>
    <x v="0"/>
    <x v="1"/>
    <s v="Amerada Hess Corp."/>
    <x v="1"/>
    <x v="5"/>
    <x v="3"/>
    <s v="Portfolio ISIS"/>
    <x v="1"/>
    <d v="2001-01-05T00:00:00"/>
    <d v="2006-01-05T00:00:00"/>
    <x v="0"/>
    <n v="10000000"/>
    <n v="-4039.6729190000001"/>
    <n v="0.45"/>
    <n v="48.561619999999998"/>
    <n v="48.483626999999998"/>
    <n v="-6.5629071640960768E-2"/>
    <n v="265.11998340710011"/>
    <n v="573.92037900000003"/>
    <x v="0"/>
    <n v="839.04036240710013"/>
    <n v="-3924.5262120000002"/>
    <n v="-3486.7713709999998"/>
    <n v="437.7548410000004"/>
    <n v="-401.28552140709974"/>
    <n v="-3924.5262120000002"/>
    <n v="-3486.7713709999998"/>
    <n v="437.7548410000004"/>
    <x v="0"/>
    <n v="-29239.152587722005"/>
    <n v="0"/>
    <n v="-3486.7713709999998"/>
    <n v="3673.5191869999999"/>
    <n v="437.7548410000004"/>
    <n v="437.7548410000004"/>
    <n v="437.7548410000004"/>
    <x v="1"/>
    <x v="1"/>
    <x v="1"/>
    <x v="1"/>
  </r>
  <r>
    <n v="1281"/>
    <n v="442"/>
    <x v="0"/>
    <x v="0"/>
    <s v="Amr Corp/del"/>
    <x v="0"/>
    <x v="6"/>
    <x v="3"/>
    <s v="Portfolio ISIS"/>
    <x v="3"/>
    <d v="2001-01-05T00:00:00"/>
    <d v="2006-01-05T00:00:00"/>
    <x v="0"/>
    <n v="-10000000"/>
    <n v="4087.9293440000001"/>
    <n v="1.25"/>
    <n v="181.08235999999999"/>
    <n v="181.53553199999999"/>
    <n v="0.57852292577987918"/>
    <n v="2364.9608444723021"/>
    <n v="-1562.526288"/>
    <x v="0"/>
    <n v="802.43455647230212"/>
    <n v="194494.161238"/>
    <n v="196266.89735399999"/>
    <n v="1772.7361159999855"/>
    <n v="970.30155952768337"/>
    <n v="194494.161238"/>
    <n v="196266.89735399999"/>
    <n v="1772.7361159999855"/>
    <x v="0"/>
    <n v="51107.292658688006"/>
    <n v="0"/>
    <n v="196266.89735399999"/>
    <n v="186664.069391"/>
    <n v="1772.7361159999855"/>
    <n v="1772.7361159999855"/>
    <n v="1772.7361159999855"/>
    <x v="1"/>
    <x v="0"/>
    <x v="0"/>
    <x v="0"/>
  </r>
  <r>
    <n v="1482"/>
    <n v="533"/>
    <x v="0"/>
    <x v="1"/>
    <s v="Amr Corp/del"/>
    <x v="0"/>
    <x v="6"/>
    <x v="3"/>
    <s v="Portfolio ISIS"/>
    <x v="1"/>
    <d v="2001-01-05T00:00:00"/>
    <d v="2006-01-05T00:00:00"/>
    <x v="0"/>
    <n v="10000000"/>
    <n v="-4087.9293440000001"/>
    <n v="1.25"/>
    <n v="181.08235999999999"/>
    <n v="181.53553199999999"/>
    <n v="0.57852292577987918"/>
    <n v="-2364.9608444723021"/>
    <n v="1562.526288"/>
    <x v="0"/>
    <n v="-802.43455647230212"/>
    <n v="-194494.161238"/>
    <n v="-196266.89735399999"/>
    <n v="-1772.7361159999855"/>
    <n v="-970.30155952768337"/>
    <n v="-194494.161238"/>
    <n v="-196266.89735399999"/>
    <n v="-1772.7361159999855"/>
    <x v="0"/>
    <n v="-51107.292658688006"/>
    <n v="0"/>
    <n v="-196266.89735399999"/>
    <n v="-186664.069391"/>
    <n v="-1772.7361159999855"/>
    <n v="-1772.7361159999855"/>
    <n v="-1772.7361159999855"/>
    <x v="1"/>
    <x v="0"/>
    <x v="0"/>
    <x v="0"/>
  </r>
  <r>
    <n v="1689"/>
    <n v="897"/>
    <x v="0"/>
    <x v="0"/>
    <s v="Amr Corp/del"/>
    <x v="0"/>
    <x v="6"/>
    <x v="3"/>
    <s v="Morgan Stanley CP"/>
    <x v="3"/>
    <d v="2001-03-16T00:00:00"/>
    <d v="2006-03-16T00:00:00"/>
    <x v="0"/>
    <n v="10000000"/>
    <n v="-4320.4699460000002"/>
    <n v="1.87"/>
    <n v="182.18141600000001"/>
    <n v="182.95858899999999"/>
    <n v="0.80991950500952126"/>
    <n v="-3499.2328800728333"/>
    <n v="1722.7148009999999"/>
    <x v="0"/>
    <n v="-1776.5180790728334"/>
    <n v="29303.012351000001"/>
    <n v="26630.079548999998"/>
    <n v="-2672.932802000003"/>
    <n v="-896.41472292716958"/>
    <n v="29303.012351000001"/>
    <n v="26630.079548999998"/>
    <n v="-2672.932802000003"/>
    <x v="0"/>
    <n v="-54014.515264892005"/>
    <n v="0"/>
    <n v="26630.079548999998"/>
    <n v="26630.079548999998"/>
    <n v="-2672.932802000003"/>
    <n v="-2672.932802000003"/>
    <n v="-2672.932802000003"/>
    <x v="1"/>
    <x v="0"/>
    <x v="0"/>
    <x v="0"/>
  </r>
  <r>
    <n v="253"/>
    <n v="374"/>
    <x v="1"/>
    <x v="5"/>
    <s v="Asia Pulp Paper"/>
    <x v="7"/>
    <x v="0"/>
    <x v="5"/>
    <s v="Deutsche Bank AG"/>
    <x v="0"/>
    <d v="2000-04-10T00:00:00"/>
    <d v="2001-03-14T00:00:00"/>
    <x v="0"/>
    <n v="0"/>
    <n v="0"/>
    <n v="19.5"/>
    <n v="0"/>
    <n v="0"/>
    <m/>
    <n v="-"/>
    <n v="0"/>
    <x v="0"/>
    <n v="0"/>
    <n v="-4562083.3"/>
    <n v="-4562083.3"/>
    <n v="0"/>
    <n v="0"/>
    <n v="-4562083.3"/>
    <n v="-4562083.3"/>
    <n v="0"/>
    <x v="0"/>
    <n v="0"/>
    <n v="915416.66666700004"/>
    <n v="-3646666.6333329999"/>
    <n v="-1745207.6333329999"/>
    <n v="0"/>
    <n v="0"/>
    <n v="0"/>
    <x v="3"/>
    <x v="0"/>
    <x v="4"/>
    <x v="7"/>
  </r>
  <r>
    <n v="39"/>
    <n v="134"/>
    <x v="0"/>
    <x v="0"/>
    <s v="At Home Corp. Sub"/>
    <x v="8"/>
    <x v="7"/>
    <x v="3"/>
    <s v="JP Morgan"/>
    <x v="0"/>
    <d v="2000-08-04T00:00:00"/>
    <d v="2004-01-14T00:00:00"/>
    <x v="0"/>
    <n v="4000000"/>
    <n v="-1023.567796"/>
    <n v="6.35"/>
    <n v="803.15139099999999"/>
    <n v="800.95621100000005"/>
    <n v="-1.9864486686683405"/>
    <n v="2033.2648856559877"/>
    <n v="2642.503275"/>
    <x v="0"/>
    <n v="4675.7681606559872"/>
    <n v="-101513.194454"/>
    <n v="-97212.042272999999"/>
    <n v="4301.1521809999977"/>
    <n v="-374.61597965598958"/>
    <n v="-101513.194454"/>
    <n v="-97212.042272999999"/>
    <n v="4301.1521809999977"/>
    <x v="0"/>
    <n v="-16837.690244199999"/>
    <n v="116416.666667"/>
    <n v="19204.624393999999"/>
    <n v="117285.35252899998"/>
    <n v="4301.1521809999977"/>
    <n v="4301.1521809999977"/>
    <n v="4301.1521809999977"/>
    <x v="4"/>
    <x v="0"/>
    <x v="5"/>
    <x v="8"/>
  </r>
  <r>
    <n v="149"/>
    <n v="208"/>
    <x v="0"/>
    <x v="0"/>
    <s v="AT&amp;T"/>
    <x v="5"/>
    <x v="4"/>
    <x v="3"/>
    <s v="JP Morgan"/>
    <x v="3"/>
    <d v="2000-09-19T00:00:00"/>
    <d v="2005-09-19T00:00:00"/>
    <x v="0"/>
    <n v="-10000000"/>
    <n v="3794.3384489999999"/>
    <n v="0.44"/>
    <n v="113.891194"/>
    <n v="113.262494"/>
    <n v="-0.55214469368786201"/>
    <n v="-2095.0238406711824"/>
    <n v="-1074.1117919999999"/>
    <x v="0"/>
    <n v="-3169.1356326711821"/>
    <n v="269444.61105100001"/>
    <n v="267201.09735300002"/>
    <n v="-2243.5136979999952"/>
    <n v="925.62193467118686"/>
    <n v="269444.61105100001"/>
    <n v="267201.09735300002"/>
    <n v="-2243.5136979999952"/>
    <x v="0"/>
    <n v="21845.903620117497"/>
    <n v="-22122.222222"/>
    <n v="245078.87513100001"/>
    <n v="-111191.69785199995"/>
    <n v="-2243.5136979999952"/>
    <n v="-2243.5136979999952"/>
    <n v="-2243.5136979999952"/>
    <x v="0"/>
    <x v="3"/>
    <x v="1"/>
    <x v="5"/>
  </r>
  <r>
    <n v="220"/>
    <n v="337"/>
    <x v="0"/>
    <x v="0"/>
    <s v="AT&amp;T"/>
    <x v="5"/>
    <x v="4"/>
    <x v="3"/>
    <s v="LBIE"/>
    <x v="3"/>
    <d v="2000-10-10T00:00:00"/>
    <d v="2005-10-10T00:00:00"/>
    <x v="0"/>
    <n v="10000000"/>
    <n v="-3843.5686770000002"/>
    <n v="0.49"/>
    <n v="114.421626"/>
    <n v="113.792053"/>
    <n v="-0.55740236180438374"/>
    <n v="2142.4142583171506"/>
    <n v="1106.6142300000001"/>
    <x v="0"/>
    <n v="3249.0284883171507"/>
    <n v="-245372.18382199999"/>
    <n v="-243076.14849200001"/>
    <n v="2296.0353299999842"/>
    <n v="-952.99315831716649"/>
    <n v="-245372.18382199999"/>
    <n v="-243076.14849200001"/>
    <n v="2296.0353299999842"/>
    <x v="0"/>
    <n v="-22129.346657827504"/>
    <n v="12522.222222"/>
    <n v="-230553.92627"/>
    <n v="111698.32243499998"/>
    <n v="2296.0353299999842"/>
    <n v="2296.0353299999842"/>
    <n v="2296.0353299999842"/>
    <x v="1"/>
    <x v="3"/>
    <x v="1"/>
    <x v="5"/>
  </r>
  <r>
    <n v="1644"/>
    <n v="848"/>
    <x v="0"/>
    <x v="0"/>
    <s v="AT&amp;T"/>
    <x v="5"/>
    <x v="4"/>
    <x v="3"/>
    <s v="CSFB Intl"/>
    <x v="3"/>
    <d v="2001-02-15T00:00:00"/>
    <d v="2002-02-15T00:00:00"/>
    <x v="0"/>
    <n v="20000000"/>
    <n v="-1642.4835760000001"/>
    <n v="0.75"/>
    <n v="79.086118999999997"/>
    <n v="78.105469999999997"/>
    <n v="-0.53662131429321747"/>
    <n v="881.39169525814384"/>
    <n v="1426.778403"/>
    <x v="0"/>
    <n v="2308.1700982581438"/>
    <n v="12597.675496"/>
    <n v="14706.634552"/>
    <n v="2108.9590559999997"/>
    <n v="-199.21104225814406"/>
    <n v="12597.675496"/>
    <n v="14706.634552"/>
    <n v="2108.9590559999997"/>
    <x v="0"/>
    <n v="-9456.5991888200006"/>
    <n v="0"/>
    <n v="14706.634552"/>
    <n v="14706.634552"/>
    <n v="2108.9590559999997"/>
    <n v="2108.9590559999997"/>
    <n v="2108.9590559999997"/>
    <x v="2"/>
    <x v="3"/>
    <x v="1"/>
    <x v="5"/>
  </r>
  <r>
    <n v="1282"/>
    <n v="443"/>
    <x v="0"/>
    <x v="0"/>
    <s v="Avon Products"/>
    <x v="5"/>
    <x v="1"/>
    <x v="3"/>
    <s v="Portfolio ISIS"/>
    <x v="5"/>
    <d v="2001-01-05T00:00:00"/>
    <d v="2006-01-05T00:00:00"/>
    <x v="0"/>
    <n v="-10000000"/>
    <n v="4068.6065490000001"/>
    <n v="0.6"/>
    <n v="46.278998999999999"/>
    <n v="45.734516999999997"/>
    <n v="-0.55109811116039342"/>
    <n v="-2242.2013842087067"/>
    <n v="-630.10603800000001"/>
    <x v="0"/>
    <n v="-2872.3074222087066"/>
    <n v="-72129.442282999997"/>
    <n v="-74661.086454999997"/>
    <n v="-2531.6441720000003"/>
    <n v="340.66325020870636"/>
    <n v="-72129.442282999997"/>
    <n v="-74661.086454999997"/>
    <n v="-2531.6441720000003"/>
    <x v="0"/>
    <n v="23425.002205867499"/>
    <n v="0"/>
    <n v="-74661.086454999997"/>
    <n v="-59462.192589999999"/>
    <n v="-2531.6441720000003"/>
    <n v="-2531.6441720000003"/>
    <n v="-2531.6441720000003"/>
    <x v="1"/>
    <x v="3"/>
    <x v="1"/>
    <x v="5"/>
  </r>
  <r>
    <n v="1483"/>
    <n v="534"/>
    <x v="0"/>
    <x v="1"/>
    <s v="Avon Products"/>
    <x v="5"/>
    <x v="1"/>
    <x v="3"/>
    <s v="Portfolio ISIS"/>
    <x v="1"/>
    <d v="2001-01-05T00:00:00"/>
    <d v="2006-01-05T00:00:00"/>
    <x v="0"/>
    <n v="10000000"/>
    <n v="-4068.6065490000001"/>
    <n v="0.6"/>
    <n v="46.278998999999999"/>
    <n v="45.734516999999997"/>
    <n v="-0.55109811116039342"/>
    <n v="2242.2013842087067"/>
    <n v="630.10603800000001"/>
    <x v="0"/>
    <n v="2872.3074222087066"/>
    <n v="72129.442282999997"/>
    <n v="74661.086454999997"/>
    <n v="2531.6441720000003"/>
    <n v="-340.66325020870636"/>
    <n v="72129.442282999997"/>
    <n v="74661.086454999997"/>
    <n v="2531.6441720000003"/>
    <x v="0"/>
    <n v="-23425.002205867499"/>
    <n v="0"/>
    <n v="74661.086454999997"/>
    <n v="59462.192589999999"/>
    <n v="2531.6441720000003"/>
    <n v="2531.6441720000003"/>
    <n v="2531.6441720000003"/>
    <x v="1"/>
    <x v="3"/>
    <x v="1"/>
    <x v="5"/>
  </r>
  <r>
    <n v="274"/>
    <n v="411"/>
    <x v="0"/>
    <x v="0"/>
    <s v="Bae Systems Plc"/>
    <x v="5"/>
    <x v="8"/>
    <x v="6"/>
    <s v="Royal BOC"/>
    <x v="2"/>
    <d v="2000-12-05T00:00:00"/>
    <d v="2005-12-05T00:00:00"/>
    <x v="0"/>
    <n v="-15000000"/>
    <n v="5974.8675800000001"/>
    <n v="0.46"/>
    <n v="35.859721999999998"/>
    <n v="35.339247"/>
    <n v="-0.54391992770417352"/>
    <n v="-3249.8495421556104"/>
    <n v="-946.37845800000014"/>
    <x v="0"/>
    <n v="-4196.2280001556101"/>
    <n v="-68651.187858000005"/>
    <n v="-72165.812191000005"/>
    <n v="-3514.6243329999998"/>
    <n v="681.60366715561031"/>
    <n v="-68651.187858000005"/>
    <n v="-72165.812191000005"/>
    <n v="-3514.6243329999998"/>
    <x v="0"/>
    <n v="34400.300091850004"/>
    <n v="-17250"/>
    <n v="-89415.812191000005"/>
    <n v="-79671.093023000009"/>
    <n v="-3514.6243329999998"/>
    <n v="-3514.6243329999998"/>
    <n v="-3514.6243329999998"/>
    <x v="1"/>
    <x v="3"/>
    <x v="1"/>
    <x v="5"/>
  </r>
  <r>
    <n v="1283"/>
    <n v="444"/>
    <x v="0"/>
    <x v="0"/>
    <s v="Bae Systems Plc"/>
    <x v="5"/>
    <x v="8"/>
    <x v="6"/>
    <s v="Portfolio ISIS"/>
    <x v="2"/>
    <d v="2001-01-05T00:00:00"/>
    <d v="2006-01-05T00:00:00"/>
    <x v="0"/>
    <n v="-10000000"/>
    <n v="4029.1408970000002"/>
    <n v="0.34"/>
    <n v="36.629640000000002"/>
    <n v="36.10877"/>
    <n v="-0.54732664325219504"/>
    <n v="-2205.2561623451484"/>
    <n v="-617.89978199999996"/>
    <x v="0"/>
    <n v="-2823.1559443451483"/>
    <n v="2771.3175550000001"/>
    <n v="491.952518"/>
    <n v="-2279.365037"/>
    <n v="543.7909073451483"/>
    <n v="2771.3175550000001"/>
    <n v="491.952518"/>
    <n v="-2279.365037"/>
    <x v="0"/>
    <n v="23197.778714477499"/>
    <n v="0"/>
    <n v="491.952518"/>
    <n v="-48631.273322000001"/>
    <n v="-2279.365037"/>
    <n v="-2279.365037"/>
    <n v="-2279.365037"/>
    <x v="1"/>
    <x v="3"/>
    <x v="1"/>
    <x v="5"/>
  </r>
  <r>
    <n v="1484"/>
    <n v="535"/>
    <x v="0"/>
    <x v="1"/>
    <s v="Bae Systems Plc"/>
    <x v="5"/>
    <x v="8"/>
    <x v="6"/>
    <s v="Portfolio ISIS"/>
    <x v="1"/>
    <d v="2001-01-05T00:00:00"/>
    <d v="2006-01-05T00:00:00"/>
    <x v="0"/>
    <n v="10000000"/>
    <n v="-4029.1408970000002"/>
    <n v="0.34"/>
    <n v="36.629640000000002"/>
    <n v="36.10877"/>
    <n v="-0.54732664325219504"/>
    <n v="2205.2561623451484"/>
    <n v="617.89978199999996"/>
    <x v="0"/>
    <n v="2823.1559443451483"/>
    <n v="-2771.3175550000001"/>
    <n v="-491.952518"/>
    <n v="2279.365037"/>
    <n v="-543.7909073451483"/>
    <n v="-2771.3175550000001"/>
    <n v="-491.952518"/>
    <n v="2279.365037"/>
    <x v="0"/>
    <n v="-23197.778714477499"/>
    <n v="0"/>
    <n v="-491.952518"/>
    <n v="48631.273322000001"/>
    <n v="2279.365037"/>
    <n v="2279.365037"/>
    <n v="2279.365037"/>
    <x v="1"/>
    <x v="3"/>
    <x v="1"/>
    <x v="5"/>
  </r>
  <r>
    <n v="1609"/>
    <n v="663"/>
    <x v="0"/>
    <x v="0"/>
    <s v="Bae Systems Plc"/>
    <x v="5"/>
    <x v="8"/>
    <x v="6"/>
    <s v="Morgan Stanley CP"/>
    <x v="2"/>
    <d v="2001-01-17T00:00:00"/>
    <d v="2006-01-17T00:00:00"/>
    <x v="0"/>
    <n v="10000000"/>
    <n v="-4093.278323"/>
    <n v="0.625"/>
    <n v="36.931289"/>
    <n v="36.410380000000004"/>
    <n v="-0.54720412473644908"/>
    <n v="2239.8587820398952"/>
    <n v="682.44784500000003"/>
    <x v="0"/>
    <n v="2922.3066270398954"/>
    <n v="121525.042503"/>
    <n v="124056.631171"/>
    <n v="2531.5886679999967"/>
    <n v="-390.71795903989869"/>
    <n v="121525.042503"/>
    <n v="124056.631171"/>
    <n v="2531.5886679999967"/>
    <x v="0"/>
    <n v="-23567.049944672501"/>
    <n v="0"/>
    <n v="124056.631171"/>
    <n v="124056.631171"/>
    <n v="2531.5886679999967"/>
    <n v="2531.5886679999967"/>
    <n v="2531.5886679999967"/>
    <x v="1"/>
    <x v="3"/>
    <x v="1"/>
    <x v="5"/>
  </r>
  <r>
    <n v="1636"/>
    <n v="840"/>
    <x v="0"/>
    <x v="0"/>
    <s v="Bae Systems Plc"/>
    <x v="5"/>
    <x v="8"/>
    <x v="6"/>
    <s v="Goldman Sachs"/>
    <x v="2"/>
    <d v="2001-02-09T00:00:00"/>
    <d v="2006-02-09T00:00:00"/>
    <x v="0"/>
    <n v="-10000000"/>
    <n v="4143.5595110000004"/>
    <n v="0.65"/>
    <n v="37.486888"/>
    <n v="36.965757000000004"/>
    <n v="-0.55078640359667286"/>
    <n v="-2282.2162411524787"/>
    <n v="-663.608655"/>
    <x v="0"/>
    <n v="-2945.8248961524787"/>
    <n v="-127432.171134"/>
    <n v="-130012.818247"/>
    <n v="-2580.6471129999991"/>
    <n v="365.17778315247961"/>
    <n v="-127432.171134"/>
    <n v="-130012.818247"/>
    <n v="-2580.6471129999991"/>
    <x v="0"/>
    <n v="23856.543884582501"/>
    <n v="0"/>
    <n v="-130012.818247"/>
    <n v="-130012.818247"/>
    <n v="-2580.6471129999991"/>
    <n v="-2580.6471129999991"/>
    <n v="-2580.6471129999991"/>
    <x v="1"/>
    <x v="3"/>
    <x v="1"/>
    <x v="5"/>
  </r>
  <r>
    <n v="262"/>
    <n v="377"/>
    <x v="0"/>
    <x v="0"/>
    <s v="Banco Bilbao"/>
    <x v="2"/>
    <x v="2"/>
    <x v="7"/>
    <s v="CSFB Intl"/>
    <x v="4"/>
    <d v="2000-11-08T00:00:00"/>
    <d v="2005-11-08T00:00:00"/>
    <x v="1"/>
    <n v="-10000000"/>
    <n v="3990.9019929999999"/>
    <n v="0.19500000000000001"/>
    <n v="19.519231999999999"/>
    <n v="19.494727999999999"/>
    <n v="-5.1027306198566779E-3"/>
    <n v="-20.364497800528142"/>
    <n v="-195.22026599999998"/>
    <x v="0"/>
    <n v="-215.58476380052812"/>
    <n v="-2843.4748359999999"/>
    <n v="-3000.3144040000002"/>
    <n v="-156.83956800000033"/>
    <n v="58.745195800527796"/>
    <n v="-2507.944805352"/>
    <n v="-2632.7758895100001"/>
    <n v="-124.83108415800007"/>
    <x v="0"/>
    <n v="11817.060801272999"/>
    <n v="-4372.875"/>
    <n v="-7005.6508895099996"/>
    <n v="-23527.289901063996"/>
    <n v="-102.40608415799943"/>
    <n v="-102.40608415799943"/>
    <n v="-124.83108415800007"/>
    <x v="1"/>
    <x v="2"/>
    <x v="1"/>
    <x v="2"/>
  </r>
  <r>
    <n v="263"/>
    <n v="378"/>
    <x v="0"/>
    <x v="0"/>
    <s v="Banco Bilbao"/>
    <x v="2"/>
    <x v="2"/>
    <x v="7"/>
    <s v="CSFB Intl"/>
    <x v="4"/>
    <d v="2000-11-10T00:00:00"/>
    <d v="2005-11-10T00:00:00"/>
    <x v="1"/>
    <n v="-10000000"/>
    <n v="4003.5646409999999"/>
    <n v="0.25"/>
    <n v="19.524324"/>
    <n v="19.499853000000002"/>
    <n v="-5.1002160598915998E-3"/>
    <n v="-20.419044678842347"/>
    <n v="-204.836457"/>
    <x v="0"/>
    <n v="-225.25550167884234"/>
    <n v="-26269.736161000001"/>
    <n v="-26447.918012999999"/>
    <n v="-178.18185199999789"/>
    <n v="47.073649678844447"/>
    <n v="-23169.907294002001"/>
    <n v="-23208.048056407497"/>
    <n v="-38.140762405495479"/>
    <x v="0"/>
    <n v="11854.554902000998"/>
    <n v="-5728.125"/>
    <n v="-28936.173056407497"/>
    <n v="-24473.595174883263"/>
    <n v="-8.7657624054954795"/>
    <n v="-8.7657624054954795"/>
    <n v="-38.140762405495479"/>
    <x v="1"/>
    <x v="2"/>
    <x v="1"/>
    <x v="2"/>
  </r>
  <r>
    <n v="264"/>
    <n v="379"/>
    <x v="0"/>
    <x v="0"/>
    <s v="Banco Bilbao"/>
    <x v="2"/>
    <x v="2"/>
    <x v="7"/>
    <s v="Bank of Austria AG"/>
    <x v="4"/>
    <d v="2000-11-14T00:00:00"/>
    <d v="2005-11-14T00:00:00"/>
    <x v="0"/>
    <n v="-20000000"/>
    <n v="7838.8929889999999"/>
    <n v="0.22"/>
    <n v="19.515581000000001"/>
    <n v="19.491816"/>
    <n v="-1.3020575787210662E-2"/>
    <n v="-102.06690025110882"/>
    <n v="-398.25667200000004"/>
    <x v="0"/>
    <n v="-500.32357225110889"/>
    <n v="-26285.021597999999"/>
    <n v="-26625.958106999999"/>
    <n v="-340.93650899999921"/>
    <n v="159.38706325110968"/>
    <n v="-26285.021597999999"/>
    <n v="-26625.958106999999"/>
    <n v="-340.93650899999921"/>
    <x v="0"/>
    <n v="23210.962140428997"/>
    <n v="-11244.444444000001"/>
    <n v="-37870.402550999999"/>
    <n v="-54063.045339999997"/>
    <n v="-340.93650899999921"/>
    <n v="-340.93650899999921"/>
    <n v="-340.93650899999921"/>
    <x v="1"/>
    <x v="2"/>
    <x v="1"/>
    <x v="2"/>
  </r>
  <r>
    <n v="1065"/>
    <n v="429"/>
    <x v="0"/>
    <x v="0"/>
    <s v="Banco Bilbao"/>
    <x v="2"/>
    <x v="2"/>
    <x v="7"/>
    <s v="CSFB Intl"/>
    <x v="4"/>
    <d v="2000-12-18T00:00:00"/>
    <d v="2005-12-19T00:00:00"/>
    <x v="1"/>
    <n v="-5000000"/>
    <n v="2047.1065819999999"/>
    <n v="0.3"/>
    <n v="19.626031999999999"/>
    <n v="19.601917"/>
    <n v="-5.2218161893415249E-3"/>
    <n v="-10.689614291195193"/>
    <n v="-107.52470099999999"/>
    <x v="0"/>
    <n v="-118.21431529119519"/>
    <n v="-22664.336552000001"/>
    <n v="-22763.691423"/>
    <n v="-99.354870999999548"/>
    <n v="18.859444291195643"/>
    <n v="-19989.944838864001"/>
    <n v="-19975.139223682498"/>
    <n v="14.805615181503526"/>
    <x v="0"/>
    <n v="6061.4825893019997"/>
    <n v="-3327.1875"/>
    <n v="-23302.326723682498"/>
    <n v="-12908.408630413009"/>
    <n v="31.868115181503526"/>
    <n v="31.868115181503526"/>
    <n v="14.805615181503526"/>
    <x v="1"/>
    <x v="2"/>
    <x v="1"/>
    <x v="2"/>
  </r>
  <r>
    <n v="21"/>
    <n v="110"/>
    <x v="0"/>
    <x v="0"/>
    <s v="Bank of America"/>
    <x v="6"/>
    <x v="2"/>
    <x v="3"/>
    <s v="JP Morgan"/>
    <x v="4"/>
    <d v="2000-07-31T00:00:00"/>
    <d v="2005-08-01T00:00:00"/>
    <x v="0"/>
    <n v="-20000000"/>
    <n v="7411.9772080000002"/>
    <n v="0.28999999999999998"/>
    <n v="41.435910999999997"/>
    <n v="41.373711999999998"/>
    <n v="-3.8694790531203227E-2"/>
    <n v="-286.80490548561255"/>
    <n v="-958.00453499999992"/>
    <x v="0"/>
    <n v="-1244.8094404856124"/>
    <n v="86099.645638999995"/>
    <n v="85542.470654999997"/>
    <n v="-557.17498399999749"/>
    <n v="687.63445648561492"/>
    <n v="86099.645638999995"/>
    <n v="85542.470654999997"/>
    <n v="-557.17498399999749"/>
    <x v="0"/>
    <n v="30481.7562679"/>
    <n v="-29644.444444000001"/>
    <n v="55898.026210999997"/>
    <n v="-193366.09649900004"/>
    <n v="-557.17498399999749"/>
    <n v="-557.17498399999749"/>
    <n v="-557.17498399999749"/>
    <x v="0"/>
    <x v="4"/>
    <x v="1"/>
    <x v="6"/>
  </r>
  <r>
    <n v="30"/>
    <n v="125"/>
    <x v="0"/>
    <x v="0"/>
    <s v="Bank of America"/>
    <x v="6"/>
    <x v="2"/>
    <x v="3"/>
    <s v="Bear Stearns"/>
    <x v="4"/>
    <d v="2000-07-07T00:00:00"/>
    <d v="2005-04-19T00:00:00"/>
    <x v="0"/>
    <n v="5000000"/>
    <n v="-1746.7661939999998"/>
    <n v="0.32"/>
    <n v="40.026043999999999"/>
    <n v="39.960500000000003"/>
    <n v="-3.597589441933112E-2"/>
    <n v="62.841476170600856"/>
    <n v="232.68301499999998"/>
    <x v="0"/>
    <n v="295.52449117060087"/>
    <n v="-11325.651443000001"/>
    <n v="-11172.400438999999"/>
    <n v="153.25100400000156"/>
    <n v="-142.27348717059931"/>
    <n v="-11325.651443000001"/>
    <n v="-11172.400438999999"/>
    <n v="153.25100400000156"/>
    <x v="0"/>
    <n v="-7183.5759728249996"/>
    <n v="8711.1111110000002"/>
    <n v="-2461.2893279999989"/>
    <n v="45995.324647000001"/>
    <n v="153.25100400000156"/>
    <n v="153.25100400000156"/>
    <n v="153.25100400000156"/>
    <x v="0"/>
    <x v="4"/>
    <x v="1"/>
    <x v="6"/>
  </r>
  <r>
    <n v="259"/>
    <n v="373"/>
    <x v="0"/>
    <x v="0"/>
    <s v="Bank of America"/>
    <x v="6"/>
    <x v="2"/>
    <x v="3"/>
    <s v="LBIE"/>
    <x v="4"/>
    <d v="2000-11-03T00:00:00"/>
    <d v="2005-11-03T00:00:00"/>
    <x v="0"/>
    <n v="15000000"/>
    <n v="-5860.7835230000001"/>
    <n v="0.35499999999999998"/>
    <n v="42.711468000000004"/>
    <n v="42.650399999999998"/>
    <n v="-4.6237222634369662E-2"/>
    <n v="270.98635256479639"/>
    <n v="752.57471099999998"/>
    <x v="0"/>
    <n v="1023.5610635647963"/>
    <n v="-35488.353708000002"/>
    <n v="-35011.881189"/>
    <n v="476.47251900000265"/>
    <n v="-547.08854456479366"/>
    <n v="-35488.353708000002"/>
    <n v="-35011.881189"/>
    <n v="476.47251900000265"/>
    <x v="0"/>
    <n v="-24102.472238337501"/>
    <n v="13904.166667"/>
    <n v="-21107.714522000002"/>
    <n v="153553.96809800001"/>
    <n v="476.47251900000265"/>
    <n v="476.47251900000265"/>
    <n v="476.47251900000265"/>
    <x v="1"/>
    <x v="4"/>
    <x v="1"/>
    <x v="6"/>
  </r>
  <r>
    <n v="1581"/>
    <n v="635"/>
    <x v="0"/>
    <x v="0"/>
    <s v="Bank of America"/>
    <x v="6"/>
    <x v="2"/>
    <x v="3"/>
    <s v="Portfolio ISIS"/>
    <x v="4"/>
    <d v="2001-01-05T00:00:00"/>
    <d v="2006-01-05T00:00:00"/>
    <x v="0"/>
    <n v="-10000000"/>
    <n v="4079.0510899999999"/>
    <n v="0.64"/>
    <n v="43.560110000000002"/>
    <n v="43.499215999999997"/>
    <n v="-5.1681649590254647E-2"/>
    <n v="-210.81208909412626"/>
    <n v="-585.10187700000006"/>
    <x v="0"/>
    <n v="-795.91396609412629"/>
    <n v="-101272.249495"/>
    <n v="-101808.657332"/>
    <n v="-536.40783700000611"/>
    <n v="259.50612909412018"/>
    <n v="-101272.249495"/>
    <n v="-101808.657332"/>
    <n v="-536.40783700000611"/>
    <x v="0"/>
    <n v="16775.097607625001"/>
    <n v="0"/>
    <n v="-101808.657332"/>
    <n v="-110243.858718"/>
    <n v="-536.40783700000611"/>
    <n v="-536.40783700000611"/>
    <n v="-536.40783700000611"/>
    <x v="1"/>
    <x v="4"/>
    <x v="1"/>
    <x v="6"/>
  </r>
  <r>
    <n v="1582"/>
    <n v="636"/>
    <x v="0"/>
    <x v="1"/>
    <s v="Bank of America"/>
    <x v="6"/>
    <x v="2"/>
    <x v="3"/>
    <s v="Portfolio ISIS"/>
    <x v="1"/>
    <d v="2001-01-05T00:00:00"/>
    <d v="2006-01-05T00:00:00"/>
    <x v="0"/>
    <n v="10000000"/>
    <n v="-4079.0510899999999"/>
    <n v="0.64"/>
    <n v="43.560110000000002"/>
    <n v="43.499215999999997"/>
    <n v="-5.1681649590254647E-2"/>
    <n v="210.81208909412626"/>
    <n v="585.10187700000006"/>
    <x v="0"/>
    <n v="795.91396609412629"/>
    <n v="101272.249495"/>
    <n v="101808.657332"/>
    <n v="536.40783700000611"/>
    <n v="-259.50612909412018"/>
    <n v="101272.249495"/>
    <n v="101808.657332"/>
    <n v="536.40783700000611"/>
    <x v="0"/>
    <n v="-16775.097607625001"/>
    <n v="0"/>
    <n v="101808.657332"/>
    <n v="110243.858718"/>
    <n v="536.40783700000611"/>
    <n v="536.40783700000611"/>
    <n v="536.40783700000611"/>
    <x v="1"/>
    <x v="4"/>
    <x v="1"/>
    <x v="6"/>
  </r>
  <r>
    <n v="1284"/>
    <n v="445"/>
    <x v="0"/>
    <x v="0"/>
    <s v="Basf Ag"/>
    <x v="2"/>
    <x v="0"/>
    <x v="8"/>
    <s v="Portfolio ISIS"/>
    <x v="6"/>
    <d v="2001-01-05T00:00:00"/>
    <d v="2006-01-05T00:00:00"/>
    <x v="0"/>
    <n v="-10000000"/>
    <n v="4030.9309090000002"/>
    <n v="0.25"/>
    <n v="24.545114000000002"/>
    <n v="24.309092"/>
    <n v="-0.24580289242701114"/>
    <n v="-990.81447660564129"/>
    <n v="-370.87888499999997"/>
    <x v="0"/>
    <n v="-1361.6933616056413"/>
    <n v="-8025.3377780000001"/>
    <n v="-9095.0813390000003"/>
    <n v="-1069.7435610000002"/>
    <n v="291.94980060564103"/>
    <n v="-8025.3377780000001"/>
    <n v="-9095.0813390000003"/>
    <n v="-1069.7435610000002"/>
    <x v="0"/>
    <n v="11935.586421549"/>
    <n v="0"/>
    <n v="-9095.0813390000003"/>
    <n v="-9908.6073250000009"/>
    <n v="-1069.7435610000002"/>
    <n v="-1069.7435610000002"/>
    <n v="-1069.7435610000002"/>
    <x v="1"/>
    <x v="2"/>
    <x v="1"/>
    <x v="2"/>
  </r>
  <r>
    <n v="1485"/>
    <n v="536"/>
    <x v="0"/>
    <x v="1"/>
    <s v="Basf Ag"/>
    <x v="2"/>
    <x v="0"/>
    <x v="8"/>
    <s v="Portfolio ISIS"/>
    <x v="1"/>
    <d v="2001-01-05T00:00:00"/>
    <d v="2006-01-05T00:00:00"/>
    <x v="0"/>
    <n v="10000000"/>
    <n v="-4030.9309090000002"/>
    <n v="0.25"/>
    <n v="24.545114000000002"/>
    <n v="24.309092"/>
    <n v="-0.24580289242701114"/>
    <n v="990.81447660564129"/>
    <n v="370.87888499999997"/>
    <x v="0"/>
    <n v="1361.6933616056413"/>
    <n v="8025.3377780000001"/>
    <n v="9095.0813390000003"/>
    <n v="1069.7435610000002"/>
    <n v="-291.94980060564103"/>
    <n v="8025.3377780000001"/>
    <n v="9095.0813390000003"/>
    <n v="1069.7435610000002"/>
    <x v="0"/>
    <n v="-11935.586421549"/>
    <n v="0"/>
    <n v="9095.0813390000003"/>
    <n v="9908.6073250000009"/>
    <n v="1069.7435610000002"/>
    <n v="1069.7435610000002"/>
    <n v="1069.7435610000002"/>
    <x v="1"/>
    <x v="2"/>
    <x v="1"/>
    <x v="2"/>
  </r>
  <r>
    <n v="402"/>
    <n v="416"/>
    <x v="0"/>
    <x v="0"/>
    <s v="Basket - 1st"/>
    <x v="2"/>
    <x v="1"/>
    <x v="3"/>
    <s v="JP Morgan"/>
    <x v="1"/>
    <d v="2000-09-25T00:00:00"/>
    <d v="2005-09-25T00:00:00"/>
    <x v="0"/>
    <n v="-15000000"/>
    <n v="5764.3708809999998"/>
    <n v="0.74"/>
    <n v="143.400226"/>
    <n v="143.205027"/>
    <n v="-6.9230115008550183E-2"/>
    <n v="-399.06805904356776"/>
    <n v="-1719.6746370000001"/>
    <x v="0"/>
    <n v="-2118.7426960435678"/>
    <n v="395941.54226000002"/>
    <n v="394945.11902899999"/>
    <n v="-996.4232310000225"/>
    <n v="1122.3194650435453"/>
    <n v="395941.54226000002"/>
    <n v="394945.11902899999"/>
    <n v="-996.4232310000225"/>
    <x v="0"/>
    <n v="17068.302178640999"/>
    <n v="-56116.666666999998"/>
    <n v="338828.45236200001"/>
    <n v="-170235.97383699997"/>
    <n v="-996.4232310000225"/>
    <n v="-996.4232310000225"/>
    <n v="-996.4232310000225"/>
    <x v="0"/>
    <x v="2"/>
    <x v="1"/>
    <x v="2"/>
  </r>
  <r>
    <n v="1749"/>
    <n v="955"/>
    <x v="0"/>
    <x v="6"/>
    <s v="Basket Five- 16 Jap"/>
    <x v="9"/>
    <x v="5"/>
    <x v="9"/>
    <s v="Toronto Dominion"/>
    <x v="1"/>
    <d v="2001-04-04T00:00:00"/>
    <d v="2004-09-09T00:00:00"/>
    <x v="0"/>
    <n v="-40000000"/>
    <n v="12280.152892"/>
    <n v="1.6"/>
    <n v="240.76559700000001"/>
    <n v="240.201785"/>
    <n v="-6.0136138741006082E-2"/>
    <n v="-738.48097807407908"/>
    <n v="-10584.627462"/>
    <x v="0"/>
    <n v="-11323.10844007408"/>
    <n v="966436.67243899999"/>
    <n v="961203.36576299998"/>
    <n v="-5233.3066760000074"/>
    <n v="6089.8017640740727"/>
    <n v="966436.67243899999"/>
    <n v="961203.36576299998"/>
    <n v="-5233.3066760000074"/>
    <x v="0"/>
    <m/>
    <n v="0"/>
    <n v="961203.36576299998"/>
    <n v="961203.36576299998"/>
    <n v="961203.36576299998"/>
    <n v="-5233.3066760000074"/>
    <n v="-5233.3066760000074"/>
    <x v="4"/>
    <x v="0"/>
    <x v="1"/>
    <x v="9"/>
  </r>
  <r>
    <n v="1726"/>
    <n v="936"/>
    <x v="0"/>
    <x v="6"/>
    <s v="Basket Four-telco 8"/>
    <x v="9"/>
    <x v="4"/>
    <x v="6"/>
    <s v="Paribas London"/>
    <x v="7"/>
    <d v="2001-03-28T00:00:00"/>
    <d v="2006-06-30T00:00:00"/>
    <x v="1"/>
    <n v="-30000000"/>
    <n v="15308.120857"/>
    <n v="6.55"/>
    <n v="707.74776699999995"/>
    <n v="704.61610199999996"/>
    <n v="-1.5862562341592281"/>
    <n v="-24282.602142679156"/>
    <n v="-18656.467457999999"/>
    <x v="0"/>
    <n v="-42939.069600679155"/>
    <n v="557584.14477300004"/>
    <n v="517989.292273"/>
    <n v="-39594.852500000037"/>
    <n v="3344.2171006791177"/>
    <n v="491789.21568978601"/>
    <n v="454535.60396955744"/>
    <n v="-37253.611720228568"/>
    <x v="0"/>
    <m/>
    <n v="0"/>
    <n v="454535.60396955744"/>
    <n v="454535.60396955744"/>
    <n v="-37253.611720228568"/>
    <n v="-37253.611720228568"/>
    <n v="-37253.611720228568"/>
    <x v="1"/>
    <x v="0"/>
    <x v="1"/>
    <x v="9"/>
  </r>
  <r>
    <n v="419"/>
    <n v="420"/>
    <x v="1"/>
    <x v="5"/>
    <s v="Basket One - AvgP"/>
    <x v="2"/>
    <x v="1"/>
    <x v="3"/>
    <s v="Continental Ins"/>
    <x v="1"/>
    <d v="2000-09-15T00:00:00"/>
    <d v="2005-09-15T00:00:00"/>
    <x v="0"/>
    <n v="60000000"/>
    <n v="-22751.101314"/>
    <n v="0.22500000000000001"/>
    <n v="38.189974999999997"/>
    <n v="38.210254999999997"/>
    <n v="7.6611233409559373E-2"/>
    <n v="-1742.989933091387"/>
    <n v="2357.181771"/>
    <x v="0"/>
    <n v="614.19183790861302"/>
    <n v="-365578.01607900002"/>
    <n v="-366116.44485500001"/>
    <n v="-538.4287759999861"/>
    <n v="-1152.6206139085991"/>
    <n v="-365578.01607900002"/>
    <n v="-366116.44485500001"/>
    <n v="-538.4287759999861"/>
    <x v="0"/>
    <n v="-67366.010990754003"/>
    <n v="67875"/>
    <n v="-298241.44485500001"/>
    <n v="267008.70964599994"/>
    <n v="-538.4287759999861"/>
    <n v="-538.4287759999861"/>
    <n v="-538.4287759999861"/>
    <x v="0"/>
    <x v="2"/>
    <x v="1"/>
    <x v="2"/>
  </r>
  <r>
    <n v="1592"/>
    <n v="646"/>
    <x v="1"/>
    <x v="7"/>
    <s v="Basket One - AvgP"/>
    <x v="2"/>
    <x v="1"/>
    <x v="3"/>
    <s v="EnronCredit.com"/>
    <x v="1"/>
    <d v="2000-09-15T00:00:00"/>
    <d v="2005-09-15T00:00:00"/>
    <x v="0"/>
    <n v="-60000000"/>
    <n v="22751.101314"/>
    <n v="0.22500000000000001"/>
    <n v="38.189974999999997"/>
    <n v="38.210254999999997"/>
    <n v="7.6611233409559373E-2"/>
    <n v="1742.989933091387"/>
    <n v="-2357.181771"/>
    <x v="0"/>
    <n v="-614.19183790861302"/>
    <n v="365578.01607900002"/>
    <n v="366116.44485500001"/>
    <n v="538.4287759999861"/>
    <n v="1152.6206139085991"/>
    <n v="365578.01607900002"/>
    <n v="366116.44485500001"/>
    <n v="538.4287759999861"/>
    <x v="0"/>
    <n v="67366.010990754003"/>
    <n v="-67875"/>
    <n v="298241.44485500001"/>
    <n v="-267008.70964599994"/>
    <n v="538.4287759999861"/>
    <n v="538.4287759999861"/>
    <n v="538.4287759999861"/>
    <x v="0"/>
    <x v="2"/>
    <x v="1"/>
    <x v="2"/>
  </r>
  <r>
    <n v="1593"/>
    <n v="647"/>
    <x v="0"/>
    <x v="8"/>
    <s v="Basket One - AvgP"/>
    <x v="2"/>
    <x v="1"/>
    <x v="3"/>
    <s v="Enron North America"/>
    <x v="1"/>
    <d v="2000-09-15T00:00:00"/>
    <d v="2005-09-15T00:00:00"/>
    <x v="0"/>
    <n v="60000000"/>
    <n v="-22751.101314"/>
    <n v="0.22500000000000001"/>
    <n v="38.189974999999997"/>
    <n v="38.210254999999997"/>
    <n v="7.6611233409559373E-2"/>
    <n v="-1742.989933091387"/>
    <n v="2357.181771"/>
    <x v="0"/>
    <n v="614.19183790861302"/>
    <n v="-365578.01607900002"/>
    <n v="-366116.44485500001"/>
    <n v="-538.4287759999861"/>
    <n v="-1152.6206139085991"/>
    <n v="-365578.01607900002"/>
    <n v="-366116.44485500001"/>
    <n v="-538.4287759999861"/>
    <x v="0"/>
    <n v="-67366.010990754003"/>
    <n v="67875"/>
    <n v="-298241.44485500001"/>
    <n v="267008.70964599994"/>
    <n v="-538.4287759999861"/>
    <n v="-538.4287759999861"/>
    <n v="-538.4287759999861"/>
    <x v="0"/>
    <x v="2"/>
    <x v="1"/>
    <x v="2"/>
  </r>
  <r>
    <n v="1646"/>
    <n v="849"/>
    <x v="0"/>
    <x v="0"/>
    <s v="Basket Three- Jap 4"/>
    <x v="1"/>
    <x v="2"/>
    <x v="9"/>
    <s v="Toronto Dominion"/>
    <x v="1"/>
    <d v="2001-02-19T00:00:00"/>
    <d v="2004-09-13T00:00:00"/>
    <x v="0"/>
    <n v="-18000000"/>
    <n v="5519.0691000000006"/>
    <n v="2.5499999999999998"/>
    <n v="355.07301999999999"/>
    <n v="354.39515499999999"/>
    <n v="-0.16182125594832242"/>
    <n v="-893.10269342757761"/>
    <n v="-5010.3992880000005"/>
    <x v="0"/>
    <n v="-5903.5019814275784"/>
    <n v="506404.79727500002"/>
    <n v="501907.05376799998"/>
    <n v="-4497.7435070000356"/>
    <n v="1405.7584744275428"/>
    <n v="506404.79727500002"/>
    <n v="501907.05376799998"/>
    <n v="-4497.7435070000356"/>
    <x v="0"/>
    <n v="39947.022145800009"/>
    <n v="-28050"/>
    <n v="473857.05376799998"/>
    <n v="473857.05376799998"/>
    <n v="-4497.7435070000356"/>
    <n v="-4497.7435070000356"/>
    <n v="-4497.7435070000356"/>
    <x v="4"/>
    <x v="1"/>
    <x v="1"/>
    <x v="1"/>
  </r>
  <r>
    <n v="1639"/>
    <n v="843"/>
    <x v="0"/>
    <x v="0"/>
    <s v="Basket Two- Jap"/>
    <x v="1"/>
    <x v="2"/>
    <x v="9"/>
    <s v="Toronto Dominion"/>
    <x v="1"/>
    <d v="2001-02-09T00:00:00"/>
    <d v="2004-08-23T00:00:00"/>
    <x v="0"/>
    <n v="-23000000"/>
    <n v="6926.1631790000001"/>
    <n v="2"/>
    <n v="268.30162300000001"/>
    <n v="267.81603699999999"/>
    <n v="-0.11852880198668032"/>
    <n v="-820.94982397112733"/>
    <n v="-5343.4040159999995"/>
    <x v="0"/>
    <n v="-6164.3538399711269"/>
    <n v="399224.24513599998"/>
    <n v="394914.39914400002"/>
    <n v="-4309.8459919999586"/>
    <n v="1854.5078479711683"/>
    <n v="399224.24513599998"/>
    <n v="394914.39914400002"/>
    <n v="-4309.8459919999586"/>
    <x v="0"/>
    <n v="50131.569089602002"/>
    <n v="0"/>
    <n v="394914.39914400002"/>
    <n v="394914.39914400002"/>
    <n v="-4309.8459919999586"/>
    <n v="-4309.8459919999586"/>
    <n v="-4309.8459919999586"/>
    <x v="4"/>
    <x v="1"/>
    <x v="1"/>
    <x v="1"/>
  </r>
  <r>
    <n v="1287"/>
    <n v="448"/>
    <x v="0"/>
    <x v="0"/>
    <s v="BAT Plc"/>
    <x v="5"/>
    <x v="1"/>
    <x v="6"/>
    <s v="Portfolio ISIS"/>
    <x v="6"/>
    <d v="2001-01-05T00:00:00"/>
    <d v="2006-01-05T00:00:00"/>
    <x v="0"/>
    <n v="-10000000"/>
    <n v="4106.1984300000004"/>
    <n v="0.8"/>
    <n v="71.620583999999994"/>
    <n v="71.059638000000007"/>
    <n v="-0.55029755279721448"/>
    <n v="-2259.6309473287643"/>
    <n v="-908.50811700000008"/>
    <x v="0"/>
    <n v="-3168.1390643287641"/>
    <n v="-54254.425467000001"/>
    <n v="-56856.832840000003"/>
    <n v="-2602.4073730000018"/>
    <n v="565.73169132876228"/>
    <n v="-54254.425467000001"/>
    <n v="-56856.832840000003"/>
    <n v="-2602.4073730000018"/>
    <x v="0"/>
    <n v="23641.437460725003"/>
    <n v="0"/>
    <n v="-56856.832840000003"/>
    <n v="-58308.063959999999"/>
    <n v="-2602.4073730000018"/>
    <n v="-2602.4073730000018"/>
    <n v="-2602.4073730000018"/>
    <x v="1"/>
    <x v="3"/>
    <x v="1"/>
    <x v="5"/>
  </r>
  <r>
    <n v="1487"/>
    <n v="538"/>
    <x v="0"/>
    <x v="1"/>
    <s v="BAT Plc"/>
    <x v="5"/>
    <x v="1"/>
    <x v="6"/>
    <s v="Portfolio ISIS"/>
    <x v="1"/>
    <d v="2001-01-05T00:00:00"/>
    <d v="2006-01-05T00:00:00"/>
    <x v="0"/>
    <n v="10000000"/>
    <n v="-4106.1984300000004"/>
    <n v="0.8"/>
    <n v="71.620583999999994"/>
    <n v="71.059638000000007"/>
    <n v="-0.55029755279721448"/>
    <n v="2259.6309473287643"/>
    <n v="908.50811700000008"/>
    <x v="0"/>
    <n v="3168.1390643287641"/>
    <n v="54254.425467000001"/>
    <n v="56856.832840000003"/>
    <n v="2602.4073730000018"/>
    <n v="-565.73169132876228"/>
    <n v="54254.425467000001"/>
    <n v="56856.832840000003"/>
    <n v="2602.4073730000018"/>
    <x v="0"/>
    <n v="-23641.437460725003"/>
    <n v="0"/>
    <n v="56856.832840000003"/>
    <n v="58308.063959999999"/>
    <n v="2602.4073730000018"/>
    <n v="2602.4073730000018"/>
    <n v="2602.4073730000018"/>
    <x v="1"/>
    <x v="3"/>
    <x v="1"/>
    <x v="5"/>
  </r>
  <r>
    <n v="242"/>
    <n v="357"/>
    <x v="0"/>
    <x v="2"/>
    <s v="Bear Stearns"/>
    <x v="5"/>
    <x v="2"/>
    <x v="3"/>
    <s v="UBS AG"/>
    <x v="4"/>
    <d v="2000-10-24T00:00:00"/>
    <d v="2005-10-24T00:00:00"/>
    <x v="0"/>
    <n v="5000000"/>
    <n v="-1960.2979720000001"/>
    <n v="0.7"/>
    <n v="80.216363000000001"/>
    <n v="75.167923999999999"/>
    <n v="-5.0973365336148841"/>
    <n v="9992.2984694467668"/>
    <n v="487.18920000000003"/>
    <x v="0"/>
    <n v="10479.487669446768"/>
    <n v="-13693.596147"/>
    <n v="-3544.594603"/>
    <n v="10149.001544000001"/>
    <n v="-330.48612544676689"/>
    <n v="-13693.596147"/>
    <n v="-3544.594603"/>
    <n v="10149.001544000001"/>
    <x v="0"/>
    <n v="-11286.41557379"/>
    <n v="8944.4444440000007"/>
    <n v="5399.8498410000011"/>
    <n v="43033.667784000005"/>
    <n v="10149.001544000001"/>
    <n v="10149.001544000001"/>
    <n v="10149.001544000001"/>
    <x v="1"/>
    <x v="3"/>
    <x v="1"/>
    <x v="5"/>
  </r>
  <r>
    <n v="243"/>
    <n v="358"/>
    <x v="0"/>
    <x v="3"/>
    <s v="Bear Stearns"/>
    <x v="5"/>
    <x v="2"/>
    <x v="3"/>
    <s v="EnronCredit.com"/>
    <x v="4"/>
    <d v="2000-10-24T00:00:00"/>
    <d v="2005-10-24T00:00:00"/>
    <x v="0"/>
    <n v="-5000000"/>
    <n v="1960.2979720000001"/>
    <n v="0.7"/>
    <n v="80.216363000000001"/>
    <n v="75.167923999999999"/>
    <n v="-5.0973365336148841"/>
    <n v="-9992.2984694467668"/>
    <n v="-487.18920000000003"/>
    <x v="0"/>
    <n v="-10479.487669446768"/>
    <n v="13693.596147"/>
    <n v="3544.594603"/>
    <n v="-10149.001544000001"/>
    <n v="330.48612544676689"/>
    <n v="13693.596147"/>
    <n v="3544.594603"/>
    <n v="-10149.001544000001"/>
    <x v="0"/>
    <n v="11286.41557379"/>
    <n v="-8944.4444440000007"/>
    <n v="-5399.8498410000011"/>
    <n v="-43033.667784000005"/>
    <n v="-10149.001544000001"/>
    <n v="-10149.001544000001"/>
    <n v="-10149.001544000001"/>
    <x v="1"/>
    <x v="3"/>
    <x v="1"/>
    <x v="5"/>
  </r>
  <r>
    <n v="244"/>
    <n v="359"/>
    <x v="0"/>
    <x v="4"/>
    <s v="Bear Stearns"/>
    <x v="5"/>
    <x v="2"/>
    <x v="3"/>
    <s v="Enron North America"/>
    <x v="4"/>
    <d v="2000-10-24T00:00:00"/>
    <d v="2005-10-24T00:00:00"/>
    <x v="0"/>
    <n v="5000000"/>
    <n v="-1960.2979720000001"/>
    <n v="0.7"/>
    <n v="80.216363000000001"/>
    <n v="75.167923999999999"/>
    <n v="-5.0973365336148841"/>
    <n v="9992.2984694467668"/>
    <n v="487.18920000000003"/>
    <x v="0"/>
    <n v="10479.487669446768"/>
    <n v="-13693.596147"/>
    <n v="-3544.594603"/>
    <n v="10149.001544000001"/>
    <n v="-330.48612544676689"/>
    <n v="-13693.596147"/>
    <n v="-3544.594603"/>
    <n v="10149.001544000001"/>
    <x v="0"/>
    <n v="-11286.41557379"/>
    <n v="8944.4444440000007"/>
    <n v="5399.8498410000011"/>
    <n v="43033.667784000005"/>
    <n v="10149.001544000001"/>
    <n v="10149.001544000001"/>
    <n v="10149.001544000001"/>
    <x v="1"/>
    <x v="3"/>
    <x v="1"/>
    <x v="5"/>
  </r>
  <r>
    <n v="245"/>
    <n v="360"/>
    <x v="0"/>
    <x v="0"/>
    <s v="Bear Stearns"/>
    <x v="5"/>
    <x v="2"/>
    <x v="3"/>
    <s v="Paribas London"/>
    <x v="4"/>
    <d v="2000-10-25T00:00:00"/>
    <d v="2005-10-25T00:00:00"/>
    <x v="0"/>
    <n v="15000000"/>
    <n v="-5884.0024300000005"/>
    <n v="0.7"/>
    <n v="80.243978999999996"/>
    <n v="75.195584999999994"/>
    <n v="-5.0973351142387031"/>
    <n v="29992.73219870486"/>
    <n v="1461.641316"/>
    <x v="0"/>
    <n v="31454.373514704861"/>
    <n v="-41568.414632"/>
    <n v="-11107.229611000001"/>
    <n v="30461.185020999998"/>
    <n v="-993.1884937048635"/>
    <n v="-41568.414632"/>
    <n v="-11107.229611000001"/>
    <n v="30461.185020999998"/>
    <x v="0"/>
    <n v="-33877.143990725002"/>
    <n v="26833.333332999999"/>
    <n v="15726.103721999998"/>
    <n v="129020.294973"/>
    <n v="30461.185020999998"/>
    <n v="30461.185020999998"/>
    <n v="30461.185020999998"/>
    <x v="1"/>
    <x v="3"/>
    <x v="1"/>
    <x v="5"/>
  </r>
  <r>
    <n v="248"/>
    <n v="362"/>
    <x v="0"/>
    <x v="2"/>
    <s v="Bear Stearns"/>
    <x v="5"/>
    <x v="2"/>
    <x v="3"/>
    <s v="Swiss Re"/>
    <x v="4"/>
    <d v="2000-10-25T00:00:00"/>
    <d v="2001-10-25T00:00:00"/>
    <x v="0"/>
    <n v="-20000000"/>
    <n v="1074.083134"/>
    <n v="0.55000000000000004"/>
    <n v="41.172696999999999"/>
    <n v="35.786520000000003"/>
    <n v="-5.2378643635897504"/>
    <n v="-5625.9017711113947"/>
    <n v="-776.19515999999999"/>
    <x v="0"/>
    <n v="-6402.096931111395"/>
    <n v="-36148.899986999997"/>
    <n v="-42366.415708"/>
    <n v="-6217.5157210000034"/>
    <n v="184.58121011139156"/>
    <n v="-36148.899986999997"/>
    <n v="-42366.415708"/>
    <n v="-6217.5157210000034"/>
    <x v="0"/>
    <n v="6184.0336440049996"/>
    <n v="-28111.111110999998"/>
    <n v="-70477.526818999992"/>
    <n v="-100615.06154999998"/>
    <n v="-6217.5157209999961"/>
    <n v="-6217.5157209999961"/>
    <n v="-6217.5157210000034"/>
    <x v="2"/>
    <x v="3"/>
    <x v="1"/>
    <x v="5"/>
  </r>
  <r>
    <n v="249"/>
    <n v="363"/>
    <x v="0"/>
    <x v="3"/>
    <s v="Bear Stearns"/>
    <x v="5"/>
    <x v="2"/>
    <x v="3"/>
    <s v="EnronCredit.com"/>
    <x v="4"/>
    <d v="2000-10-25T00:00:00"/>
    <d v="2001-10-25T00:00:00"/>
    <x v="0"/>
    <n v="20000000"/>
    <n v="-1074.083134"/>
    <n v="0.55000000000000004"/>
    <n v="41.172696999999999"/>
    <n v="35.786520000000003"/>
    <n v="-5.2378643635897504"/>
    <n v="5625.9017711113947"/>
    <n v="776.19515999999999"/>
    <x v="0"/>
    <n v="6402.096931111395"/>
    <n v="36148.899986999997"/>
    <n v="42366.415708"/>
    <n v="6217.5157210000034"/>
    <n v="-184.58121011139156"/>
    <n v="36148.899986999997"/>
    <n v="42366.415708"/>
    <n v="6217.5157210000034"/>
    <x v="0"/>
    <n v="-6184.0336440049996"/>
    <n v="28111.111110999998"/>
    <n v="70477.526818999992"/>
    <n v="100615.06154999998"/>
    <n v="6217.5157209999961"/>
    <n v="6217.5157209999961"/>
    <n v="6217.5157210000034"/>
    <x v="2"/>
    <x v="3"/>
    <x v="1"/>
    <x v="5"/>
  </r>
  <r>
    <n v="250"/>
    <n v="364"/>
    <x v="0"/>
    <x v="4"/>
    <s v="Bear Stearns"/>
    <x v="5"/>
    <x v="2"/>
    <x v="3"/>
    <s v="Enron North America"/>
    <x v="4"/>
    <d v="2000-10-25T00:00:00"/>
    <d v="2001-10-25T00:00:00"/>
    <x v="0"/>
    <n v="-20000000"/>
    <n v="1074.083134"/>
    <n v="0.55000000000000004"/>
    <n v="41.172696999999999"/>
    <n v="35.786520000000003"/>
    <n v="-5.2378643635897504"/>
    <n v="-5625.9017711113947"/>
    <n v="-776.19515999999999"/>
    <x v="0"/>
    <n v="-6402.096931111395"/>
    <n v="-36148.899986999997"/>
    <n v="-42366.415708"/>
    <n v="-6217.5157210000034"/>
    <n v="184.58121011139156"/>
    <n v="-36148.899986999997"/>
    <n v="-42366.415708"/>
    <n v="-6217.5157210000034"/>
    <x v="0"/>
    <n v="6184.0336440049996"/>
    <n v="-28111.111110999998"/>
    <n v="-70477.526818999992"/>
    <n v="-100615.06154999998"/>
    <n v="-6217.5157209999961"/>
    <n v="-6217.5157209999961"/>
    <n v="-6217.5157210000034"/>
    <x v="2"/>
    <x v="3"/>
    <x v="1"/>
    <x v="5"/>
  </r>
  <r>
    <n v="1379"/>
    <n v="435"/>
    <x v="0"/>
    <x v="0"/>
    <s v="Bear Stearns"/>
    <x v="5"/>
    <x v="2"/>
    <x v="3"/>
    <s v="LBIE"/>
    <x v="4"/>
    <d v="2000-12-20T00:00:00"/>
    <d v="2005-12-20T00:00:00"/>
    <x v="0"/>
    <n v="-10000000"/>
    <n v="4083.7429399999996"/>
    <n v="1"/>
    <n v="81.748227999999997"/>
    <n v="76.701732000000007"/>
    <n v="-5.0959486764346886"/>
    <n v="-20810.544429992504"/>
    <n v="-1056.3172950000001"/>
    <x v="0"/>
    <n v="-21866.861724992505"/>
    <n v="-78853.739600999994"/>
    <n v="-100150.58624999999"/>
    <n v="-21296.846648999999"/>
    <n v="570.01507599250544"/>
    <n v="-78853.739600999994"/>
    <n v="-100150.58624999999"/>
    <n v="-21296.846648999999"/>
    <x v="0"/>
    <n v="23512.149977049998"/>
    <n v="-25000"/>
    <n v="-125150.58624999999"/>
    <n v="-89059.074280000001"/>
    <n v="-21296.846648999999"/>
    <n v="-21296.846648999999"/>
    <n v="-21296.846648999999"/>
    <x v="1"/>
    <x v="3"/>
    <x v="1"/>
    <x v="5"/>
  </r>
  <r>
    <n v="1649"/>
    <n v="859"/>
    <x v="0"/>
    <x v="0"/>
    <s v="Bear Stearns"/>
    <x v="5"/>
    <x v="2"/>
    <x v="3"/>
    <s v="LBIE"/>
    <x v="4"/>
    <d v="2001-02-23T00:00:00"/>
    <d v="2006-02-23T00:00:00"/>
    <x v="0"/>
    <n v="-10000000"/>
    <n v="4170.9523589999999"/>
    <n v="0.7"/>
    <n v="83.472939999999994"/>
    <n v="78.427226000000005"/>
    <n v="-5.0939237998751423"/>
    <n v="-21246.513489655466"/>
    <n v="-974.41293899999994"/>
    <x v="0"/>
    <n v="-22220.926428655468"/>
    <n v="49483.334429000002"/>
    <n v="28031.151549999999"/>
    <n v="-21452.182879000004"/>
    <n v="768.74354965546445"/>
    <n v="49483.334429000002"/>
    <n v="28031.151549999999"/>
    <n v="-21452.182879000004"/>
    <x v="0"/>
    <n v="24014.258206942501"/>
    <n v="0"/>
    <n v="28031.151549999999"/>
    <n v="28031.151549999999"/>
    <n v="-21452.182879000004"/>
    <n v="-21452.182879000004"/>
    <n v="-21452.182879000004"/>
    <x v="1"/>
    <x v="3"/>
    <x v="1"/>
    <x v="5"/>
  </r>
  <r>
    <n v="1669"/>
    <n v="876"/>
    <x v="0"/>
    <x v="0"/>
    <s v="Bear Stearns"/>
    <x v="5"/>
    <x v="2"/>
    <x v="3"/>
    <s v="Morgan Stanley CP"/>
    <x v="4"/>
    <d v="2001-03-07T00:00:00"/>
    <d v="2006-03-07T00:00:00"/>
    <x v="0"/>
    <n v="10000000"/>
    <n v="-4210.0022100000006"/>
    <n v="0.79"/>
    <n v="83.782911999999996"/>
    <n v="78.737155000000001"/>
    <n v="-5.0939837099817629"/>
    <n v="21445.682676727225"/>
    <n v="1035.60249"/>
    <x v="0"/>
    <n v="22481.285166727226"/>
    <n v="-14448.161985999999"/>
    <n v="7265.7647770000003"/>
    <n v="21713.926762999999"/>
    <n v="-767.35840372722669"/>
    <n v="-14448.161985999999"/>
    <n v="7265.7647770000003"/>
    <n v="21713.926762999999"/>
    <x v="0"/>
    <n v="-24239.087724075001"/>
    <n v="0"/>
    <n v="7265.7647770000003"/>
    <n v="7265.7647770000003"/>
    <n v="21713.926762999999"/>
    <n v="21713.926762999999"/>
    <n v="21713.926762999999"/>
    <x v="1"/>
    <x v="3"/>
    <x v="1"/>
    <x v="5"/>
  </r>
  <r>
    <n v="1691"/>
    <n v="899"/>
    <x v="0"/>
    <x v="0"/>
    <s v="Bear Stearns"/>
    <x v="5"/>
    <x v="2"/>
    <x v="3"/>
    <s v="JP Morgan"/>
    <x v="4"/>
    <d v="2001-03-19T00:00:00"/>
    <d v="2006-03-19T00:00:00"/>
    <x v="0"/>
    <n v="-10000000"/>
    <n v="4244.4052510000001"/>
    <n v="0.85"/>
    <n v="84.110235000000003"/>
    <n v="79.065548000000007"/>
    <n v="-5.0940628098853145"/>
    <n v="-21621.266939201043"/>
    <n v="-1050.3278580000001"/>
    <x v="0"/>
    <n v="-22671.594797201044"/>
    <n v="-7349.9515259999998"/>
    <n v="-29273.279764999999"/>
    <n v="-21923.328238999999"/>
    <n v="748.26655820104497"/>
    <n v="-7349.9515259999998"/>
    <n v="-29273.279764999999"/>
    <n v="-21923.328238999999"/>
    <x v="0"/>
    <n v="24437.163232632502"/>
    <n v="0"/>
    <n v="-29273.279764999999"/>
    <n v="-29273.279764999999"/>
    <n v="-21923.328238999999"/>
    <n v="-21923.328238999999"/>
    <n v="-21923.328238999999"/>
    <x v="1"/>
    <x v="3"/>
    <x v="1"/>
    <x v="5"/>
  </r>
  <r>
    <n v="275"/>
    <n v="870"/>
    <x v="0"/>
    <x v="0"/>
    <s v="BellSouth Capital"/>
    <x v="2"/>
    <x v="4"/>
    <x v="3"/>
    <s v="Merrill Lynch Int"/>
    <x v="5"/>
    <d v="2000-12-05T00:00:00"/>
    <d v="2005-12-05T00:00:00"/>
    <x v="0"/>
    <n v="-15000000"/>
    <n v="6022.2250690000001"/>
    <n v="0.7"/>
    <n v="50.817267999999999"/>
    <n v="50.660072999999997"/>
    <n v="-0.14051785911272635"/>
    <n v="-846.23017379087082"/>
    <n v="-959.76548100000002"/>
    <x v="0"/>
    <n v="-1805.995654790871"/>
    <n v="-126921.977535"/>
    <n v="-128322.925942"/>
    <n v="-1400.9484070000035"/>
    <n v="405.04724779086746"/>
    <n v="-126921.977535"/>
    <n v="-128322.925942"/>
    <n v="-1400.9484070000035"/>
    <x v="0"/>
    <n v="17831.808429309"/>
    <n v="-26250"/>
    <n v="-154572.925942"/>
    <n v="-161380.800093"/>
    <n v="-1400.9484069999889"/>
    <n v="-1400.9484069999889"/>
    <n v="-1400.9484070000035"/>
    <x v="1"/>
    <x v="2"/>
    <x v="1"/>
    <x v="2"/>
  </r>
  <r>
    <n v="276"/>
    <n v="413"/>
    <x v="0"/>
    <x v="0"/>
    <s v="BellSouth Capital"/>
    <x v="2"/>
    <x v="4"/>
    <x v="3"/>
    <s v="JP Morgan"/>
    <x v="5"/>
    <d v="2000-12-05T00:00:00"/>
    <d v="2005-12-05T00:00:00"/>
    <x v="0"/>
    <n v="-5000000"/>
    <n v="2007.4083559999999"/>
    <n v="0.7"/>
    <n v="50.817267999999999"/>
    <n v="50.660072999999997"/>
    <n v="-0.14051785911902631"/>
    <n v="-282.07672456276418"/>
    <n v="-319.92182700000001"/>
    <x v="0"/>
    <n v="-601.99855156276419"/>
    <n v="-42307.325844999999"/>
    <n v="-42774.308646999998"/>
    <n v="-466.98280199999863"/>
    <n v="135.01574956276556"/>
    <n v="-42307.325844999999"/>
    <n v="-42774.308646999998"/>
    <n v="-466.98280199999863"/>
    <x v="0"/>
    <n v="5943.9361421159992"/>
    <n v="-8750"/>
    <n v="-51524.308646999998"/>
    <n v="-53793.600030999994"/>
    <n v="-466.98280199999863"/>
    <n v="-466.98280199999863"/>
    <n v="-466.98280199999863"/>
    <x v="1"/>
    <x v="2"/>
    <x v="1"/>
    <x v="2"/>
  </r>
  <r>
    <n v="1618"/>
    <n v="823"/>
    <x v="0"/>
    <x v="0"/>
    <s v="Bertelsmann Ag"/>
    <x v="4"/>
    <x v="4"/>
    <x v="8"/>
    <s v="Morgan Stanley CP"/>
    <x v="0"/>
    <d v="2001-01-18T00:00:00"/>
    <d v="2003-08-06T00:00:00"/>
    <x v="0"/>
    <n v="-17000000"/>
    <n v="3606.4505999999997"/>
    <n v="0.32"/>
    <n v="24.752414999999999"/>
    <n v="24.695128"/>
    <n v="-1.6463792969405939E-2"/>
    <n v="-59.375856032789819"/>
    <n v="-614.47095300000001"/>
    <x v="0"/>
    <n v="-673.84680903278979"/>
    <n v="-38699.233010999997"/>
    <n v="-39066.218488999999"/>
    <n v="-366.98547800000233"/>
    <n v="306.86133103278746"/>
    <n v="-38699.233010999997"/>
    <n v="-39066.218488999999"/>
    <n v="-366.98547800000233"/>
    <x v="0"/>
    <n v="35595.667421999999"/>
    <n v="0"/>
    <n v="-39066.218488999999"/>
    <n v="-39066.218488999999"/>
    <n v="-366.98547800000233"/>
    <n v="-366.98547800000233"/>
    <n v="-366.98547800000233"/>
    <x v="5"/>
    <x v="0"/>
    <x v="3"/>
    <x v="4"/>
  </r>
  <r>
    <n v="1285"/>
    <n v="446"/>
    <x v="0"/>
    <x v="0"/>
    <s v="Black &amp; Decker"/>
    <x v="4"/>
    <x v="8"/>
    <x v="3"/>
    <s v="Portfolio ISIS"/>
    <x v="3"/>
    <d v="2001-01-05T00:00:00"/>
    <d v="2006-01-05T00:00:00"/>
    <x v="0"/>
    <n v="-10000000"/>
    <n v="4129.8772579999995"/>
    <n v="0.9"/>
    <n v="72.424462000000005"/>
    <n v="71.85239"/>
    <n v="-0.54636888937513073"/>
    <n v="-2256.43645070907"/>
    <n v="-821.66985899999997"/>
    <x v="0"/>
    <n v="-3078.10630970907"/>
    <n v="-94520.630699999994"/>
    <n v="-97242.794611999998"/>
    <n v="-2722.1639120000036"/>
    <n v="355.94239770906643"/>
    <n v="-94520.630699999994"/>
    <n v="-97242.794611999998"/>
    <n v="-2722.1639120000036"/>
    <x v="0"/>
    <n v="40761.888536459999"/>
    <n v="0"/>
    <n v="-97242.794611999998"/>
    <n v="-375331.52437200001"/>
    <n v="-2722.1639120000036"/>
    <n v="-2722.1639120000036"/>
    <n v="-2722.1639120000036"/>
    <x v="1"/>
    <x v="0"/>
    <x v="3"/>
    <x v="4"/>
  </r>
  <r>
    <n v="1486"/>
    <n v="537"/>
    <x v="0"/>
    <x v="1"/>
    <s v="Black &amp; Decker"/>
    <x v="4"/>
    <x v="8"/>
    <x v="3"/>
    <s v="Portfolio ISIS"/>
    <x v="1"/>
    <d v="2001-01-05T00:00:00"/>
    <d v="2006-01-05T00:00:00"/>
    <x v="0"/>
    <n v="10000000"/>
    <n v="-4129.8772579999995"/>
    <n v="0.9"/>
    <n v="72.424462000000005"/>
    <n v="71.85239"/>
    <n v="-0.54636888937513073"/>
    <n v="2256.43645070907"/>
    <n v="821.66985899999997"/>
    <x v="0"/>
    <n v="3078.10630970907"/>
    <n v="94520.630699999994"/>
    <n v="97242.794611999998"/>
    <n v="2722.1639120000036"/>
    <n v="-355.94239770906643"/>
    <n v="94520.630699999994"/>
    <n v="97242.794611999998"/>
    <n v="2722.1639120000036"/>
    <x v="0"/>
    <n v="-40761.888536459999"/>
    <n v="0"/>
    <n v="97242.794611999998"/>
    <n v="375331.52437200001"/>
    <n v="2722.1639120000036"/>
    <n v="2722.1639120000036"/>
    <n v="2722.1639120000036"/>
    <x v="1"/>
    <x v="0"/>
    <x v="3"/>
    <x v="4"/>
  </r>
  <r>
    <n v="1584"/>
    <n v="638"/>
    <x v="0"/>
    <x v="0"/>
    <s v="Black &amp; Decker"/>
    <x v="4"/>
    <x v="8"/>
    <x v="3"/>
    <s v="JP Morgan"/>
    <x v="3"/>
    <d v="2000-12-27T00:00:00"/>
    <d v="2005-12-27T00:00:00"/>
    <x v="0"/>
    <n v="10000000"/>
    <n v="-4164.6623129999998"/>
    <n v="1.2"/>
    <n v="72.304050000000004"/>
    <n v="71.732820000000004"/>
    <n v="-0.54278107274864695"/>
    <n v="2260.4998778860013"/>
    <n v="876.57082500000001"/>
    <x v="0"/>
    <n v="3137.0707028860015"/>
    <n v="198314.356711"/>
    <n v="201268.484772"/>
    <n v="2954.1280609999958"/>
    <n v="-182.94264188600573"/>
    <n v="198314.356711"/>
    <n v="201268.484772"/>
    <n v="2954.1280609999958"/>
    <x v="0"/>
    <n v="-41105.217029309999"/>
    <n v="30000"/>
    <n v="231268.484772"/>
    <n v="230624.327318"/>
    <n v="2954.1280609999958"/>
    <n v="2954.1280609999958"/>
    <n v="2954.1280609999958"/>
    <x v="1"/>
    <x v="0"/>
    <x v="3"/>
    <x v="4"/>
  </r>
  <r>
    <n v="1651"/>
    <n v="861"/>
    <x v="0"/>
    <x v="0"/>
    <s v="BMW Ag"/>
    <x v="6"/>
    <x v="6"/>
    <x v="8"/>
    <s v="JP Morgan"/>
    <x v="6"/>
    <d v="2001-02-26T00:00:00"/>
    <d v="2006-02-26T00:00:00"/>
    <x v="1"/>
    <n v="-10000000"/>
    <n v="4255.2649190000002"/>
    <n v="0.51"/>
    <n v="42.346812"/>
    <n v="37.378917999999999"/>
    <n v="-5.1020730044284219"/>
    <n v="-21710.672269921197"/>
    <n v="-567.12319500000001"/>
    <x v="0"/>
    <n v="-22277.795464921197"/>
    <n v="-42985.623139000003"/>
    <n v="-64983.913066000001"/>
    <n v="-21998.289926999998"/>
    <n v="279.50553792119899"/>
    <n v="-37913.319608598002"/>
    <n v="-57023.383715414995"/>
    <n v="-19110.064106816993"/>
    <x v="0"/>
    <n v="17499.776979387501"/>
    <n v="0"/>
    <n v="-57023.383715414995"/>
    <n v="-57023.383715414995"/>
    <n v="-19110.064106816993"/>
    <n v="-19110.064106816993"/>
    <n v="-19110.064106816993"/>
    <x v="1"/>
    <x v="4"/>
    <x v="1"/>
    <x v="6"/>
  </r>
  <r>
    <n v="1286"/>
    <n v="447"/>
    <x v="0"/>
    <x v="0"/>
    <s v="Bnp Paribas"/>
    <x v="6"/>
    <x v="2"/>
    <x v="4"/>
    <s v="Portfolio ISIS"/>
    <x v="2"/>
    <d v="2001-01-05T00:00:00"/>
    <d v="2006-01-05T00:00:00"/>
    <x v="0"/>
    <n v="-10000000"/>
    <n v="4010.153491"/>
    <n v="0.12"/>
    <n v="14.825138000000001"/>
    <n v="14.712737000000001"/>
    <n v="-0.11594265716401327"/>
    <n v="-464.94785138208397"/>
    <n v="-190.77229800000001"/>
    <x v="0"/>
    <n v="-655.72014938208395"/>
    <n v="9018.5220140000001"/>
    <n v="8522.4067510000004"/>
    <n v="-496.11526299999969"/>
    <n v="159.60488638208426"/>
    <n v="9018.5220140000001"/>
    <n v="8522.4067510000004"/>
    <n v="-496.11526299999969"/>
    <x v="0"/>
    <n v="16491.756231737498"/>
    <n v="0"/>
    <n v="8522.4067510000004"/>
    <n v="-25302.64615"/>
    <n v="-496.11526299999969"/>
    <n v="-496.11526299999969"/>
    <n v="-496.11526299999969"/>
    <x v="1"/>
    <x v="4"/>
    <x v="1"/>
    <x v="6"/>
  </r>
  <r>
    <n v="1554"/>
    <n v="600"/>
    <x v="0"/>
    <x v="1"/>
    <s v="Bnp Paribas"/>
    <x v="6"/>
    <x v="2"/>
    <x v="4"/>
    <s v="Portfolio ISIS"/>
    <x v="1"/>
    <d v="2001-01-05T00:00:00"/>
    <d v="2006-01-05T00:00:00"/>
    <x v="0"/>
    <n v="10000000"/>
    <n v="-4010.153491"/>
    <n v="0.12"/>
    <n v="14.825138000000001"/>
    <n v="14.712737000000001"/>
    <n v="-0.11594265716401327"/>
    <n v="464.94785138208397"/>
    <n v="190.77229800000001"/>
    <x v="0"/>
    <n v="655.72014938208395"/>
    <n v="-9018.5220140000001"/>
    <n v="-8522.4067510000004"/>
    <n v="496.11526299999969"/>
    <n v="-159.60488638208426"/>
    <n v="-9018.5220140000001"/>
    <n v="-8522.4067510000004"/>
    <n v="496.11526299999969"/>
    <x v="0"/>
    <n v="-16491.756231737498"/>
    <n v="0"/>
    <n v="-8522.4067510000004"/>
    <n v="25302.64615"/>
    <n v="496.11526299999969"/>
    <n v="496.11526299999969"/>
    <n v="496.11526299999969"/>
    <x v="1"/>
    <x v="4"/>
    <x v="1"/>
    <x v="6"/>
  </r>
  <r>
    <n v="1643"/>
    <n v="847"/>
    <x v="0"/>
    <x v="0"/>
    <s v="Bnp Paribas"/>
    <x v="6"/>
    <x v="2"/>
    <x v="4"/>
    <s v="CSFB Intl"/>
    <x v="2"/>
    <d v="2001-02-15T00:00:00"/>
    <d v="2006-02-15T00:00:00"/>
    <x v="0"/>
    <n v="10000000"/>
    <n v="-4099.394217"/>
    <n v="0.17"/>
    <n v="15.051762999999999"/>
    <n v="14.939441"/>
    <n v="-0.11710592236678874"/>
    <n v="480.06334092686473"/>
    <n v="195.94470899999999"/>
    <x v="0"/>
    <n v="676.00804992686471"/>
    <n v="10624.843644"/>
    <n v="11168.431489000001"/>
    <n v="543.58784500000002"/>
    <n v="-132.4202049268647"/>
    <n v="10624.843644"/>
    <n v="11168.431489000001"/>
    <n v="543.58784500000002"/>
    <x v="0"/>
    <n v="-16858.7587174125"/>
    <n v="0"/>
    <n v="11168.431489000001"/>
    <n v="11168.431489000001"/>
    <n v="543.58784500000002"/>
    <n v="543.58784500000002"/>
    <n v="543.58784500000002"/>
    <x v="1"/>
    <x v="4"/>
    <x v="1"/>
    <x v="6"/>
  </r>
  <r>
    <n v="268"/>
    <n v="405"/>
    <x v="0"/>
    <x v="0"/>
    <s v="Boeing Co."/>
    <x v="2"/>
    <x v="8"/>
    <x v="3"/>
    <s v="LBIE"/>
    <x v="2"/>
    <d v="2000-11-17T00:00:00"/>
    <d v="2005-11-17T00:00:00"/>
    <x v="0"/>
    <n v="-10000000"/>
    <n v="3929.9620290000003"/>
    <n v="0.3"/>
    <n v="25.112331999999999"/>
    <n v="24.991405"/>
    <n v="-0.11792693538574553"/>
    <n v="-463.44837826231645"/>
    <n v="-356.01044999999999"/>
    <x v="0"/>
    <n v="-819.4588282623165"/>
    <n v="-23616.652761000001"/>
    <n v="-24221.138943000002"/>
    <n v="-604.48618200000055"/>
    <n v="214.97264626231595"/>
    <n v="-23616.652761000001"/>
    <n v="-24221.138943000002"/>
    <n v="-604.48618200000055"/>
    <x v="0"/>
    <n v="11636.617567869"/>
    <n v="-7916.6666670000004"/>
    <n v="-32137.805610000003"/>
    <n v="-43095.058608000007"/>
    <n v="-604.48618200000055"/>
    <n v="-604.48618200000055"/>
    <n v="-604.48618200000055"/>
    <x v="1"/>
    <x v="2"/>
    <x v="1"/>
    <x v="2"/>
  </r>
  <r>
    <n v="59"/>
    <n v="152"/>
    <x v="0"/>
    <x v="0"/>
    <s v="Bristish Airways"/>
    <x v="1"/>
    <x v="6"/>
    <x v="6"/>
    <s v="Merrill Lynch Int"/>
    <x v="6"/>
    <d v="2000-09-13T00:00:00"/>
    <d v="2005-09-13T00:00:00"/>
    <x v="0"/>
    <n v="-10000000"/>
    <n v="3808.6623549999999"/>
    <n v="0.45"/>
    <n v="43.261795999999997"/>
    <n v="42.732160999999998"/>
    <n v="-0.53369050175315047"/>
    <n v="-2032.6469232482857"/>
    <n v="-564.37728300000003"/>
    <x v="0"/>
    <n v="-2597.0242062482857"/>
    <n v="-9510.0711009999995"/>
    <n v="-11744.161946"/>
    <n v="-2234.0908450000006"/>
    <n v="362.93336124828511"/>
    <n v="-9510.0711009999995"/>
    <n v="-11744.161946"/>
    <n v="-2234.0908450000006"/>
    <x v="0"/>
    <n v="27567.098125490003"/>
    <n v="-22625"/>
    <n v="-34369.161946"/>
    <n v="-45972.155837999999"/>
    <n v="-2234.0908449999988"/>
    <n v="-2234.0908449999988"/>
    <n v="-2234.0908450000006"/>
    <x v="0"/>
    <x v="1"/>
    <x v="1"/>
    <x v="1"/>
  </r>
  <r>
    <n v="1611"/>
    <n v="819"/>
    <x v="0"/>
    <x v="0"/>
    <s v="Bristish Airways"/>
    <x v="1"/>
    <x v="6"/>
    <x v="6"/>
    <s v="Morgan Stanley CP"/>
    <x v="6"/>
    <d v="2001-01-18T00:00:00"/>
    <d v="2003-08-06T00:00:00"/>
    <x v="0"/>
    <n v="-17000000"/>
    <n v="3610.8607190000002"/>
    <n v="0.44"/>
    <n v="28.149173999999999"/>
    <n v="27.607790999999999"/>
    <n v="-0.51882349065992017"/>
    <n v="-1873.3993625183691"/>
    <n v="-679.67786699999999"/>
    <x v="0"/>
    <n v="-2553.0772295183692"/>
    <n v="-75428.962180000002"/>
    <n v="-77682.764255000002"/>
    <n v="-2253.8020749999996"/>
    <n v="299.27515451836962"/>
    <n v="-75428.962180000002"/>
    <n v="-77682.764255000002"/>
    <n v="-2253.8020749999996"/>
    <x v="0"/>
    <n v="26135.409884122004"/>
    <n v="0"/>
    <n v="-77682.764255000002"/>
    <n v="-77682.764255000002"/>
    <n v="-2253.8020749999996"/>
    <n v="-2253.8020749999996"/>
    <n v="-2253.8020749999996"/>
    <x v="5"/>
    <x v="1"/>
    <x v="1"/>
    <x v="1"/>
  </r>
  <r>
    <n v="1735"/>
    <n v="942"/>
    <x v="0"/>
    <x v="0"/>
    <s v="Bristish Airways"/>
    <x v="1"/>
    <x v="6"/>
    <x v="6"/>
    <s v="Goldman Sachs"/>
    <x v="6"/>
    <d v="2001-03-30T00:00:00"/>
    <d v="2006-03-30T00:00:00"/>
    <x v="0"/>
    <n v="-5000000"/>
    <n v="2105.7489019999998"/>
    <n v="0.47"/>
    <n v="46.647967999999999"/>
    <n v="46.119675999999998"/>
    <n v="-0.55162191056170273"/>
    <n v="-1161.5772324844477"/>
    <n v="-307.331322"/>
    <x v="0"/>
    <n v="-1468.9085544844477"/>
    <n v="-1029.994508"/>
    <n v="-2252.224181"/>
    <n v="-1222.229673"/>
    <n v="246.67888148444763"/>
    <n v="-1029.994508"/>
    <n v="-2252.224181"/>
    <n v="-1222.229673"/>
    <x v="0"/>
    <n v="15241.410552675999"/>
    <n v="0"/>
    <n v="-2252.224181"/>
    <n v="-2252.224181"/>
    <n v="-1222.229673"/>
    <n v="-1222.229673"/>
    <n v="-1222.229673"/>
    <x v="1"/>
    <x v="1"/>
    <x v="1"/>
    <x v="1"/>
  </r>
  <r>
    <n v="1680"/>
    <n v="888"/>
    <x v="0"/>
    <x v="0"/>
    <s v="British Energy Plc"/>
    <x v="1"/>
    <x v="3"/>
    <x v="6"/>
    <s v="JP Morgan"/>
    <x v="0"/>
    <d v="2001-03-13T00:00:00"/>
    <d v="2006-03-13T00:00:00"/>
    <x v="0"/>
    <n v="-30000000"/>
    <n v="12603.720421"/>
    <n v="0.57999999999999996"/>
    <n v="66.252180999999993"/>
    <n v="65.691423999999998"/>
    <n v="-0.55811679167980832"/>
    <n v="-7034.3480045978031"/>
    <n v="-2265.0849390000003"/>
    <x v="0"/>
    <n v="-9299.4329435978034"/>
    <n v="95955.323487999995"/>
    <n v="88406.862252999999"/>
    <n v="-7548.4612349999952"/>
    <n v="1750.9717085978082"/>
    <n v="95955.323487999995"/>
    <n v="88406.862252999999"/>
    <n v="-7548.4612349999952"/>
    <x v="0"/>
    <n v="91225.72840719801"/>
    <n v="0"/>
    <n v="88406.862252999999"/>
    <n v="88406.862252999999"/>
    <n v="-7548.4612349999952"/>
    <n v="-7548.4612349999952"/>
    <n v="-7548.4612349999952"/>
    <x v="1"/>
    <x v="1"/>
    <x v="1"/>
    <x v="1"/>
  </r>
  <r>
    <n v="1682"/>
    <n v="890"/>
    <x v="0"/>
    <x v="0"/>
    <s v="British Energy Plc"/>
    <x v="1"/>
    <x v="3"/>
    <x v="6"/>
    <s v="Morgan Stanley CP"/>
    <x v="0"/>
    <d v="2001-03-14T00:00:00"/>
    <d v="2006-07-10T00:00:00"/>
    <x v="0"/>
    <n v="-20000000"/>
    <n v="8896.1438429999998"/>
    <n v="0.62"/>
    <n v="68.322703000000004"/>
    <n v="67.761709999999994"/>
    <n v="-0.56891096066495439"/>
    <n v="-5061.113739934749"/>
    <n v="-1565.7146460000001"/>
    <x v="0"/>
    <n v="-6626.8283859347493"/>
    <n v="50231.443277999999"/>
    <n v="44906.385192000002"/>
    <n v="-5325.0580859999973"/>
    <n v="1301.7702999347521"/>
    <n v="50231.443277999999"/>
    <n v="44906.385192000002"/>
    <n v="-5325.0580859999973"/>
    <x v="0"/>
    <n v="64390.289135634004"/>
    <n v="0"/>
    <n v="44906.385192000002"/>
    <n v="44906.385192000002"/>
    <n v="-5325.0580859999973"/>
    <n v="-5325.0580859999973"/>
    <n v="-5325.0580859999973"/>
    <x v="1"/>
    <x v="1"/>
    <x v="1"/>
    <x v="1"/>
  </r>
  <r>
    <n v="55"/>
    <n v="150"/>
    <x v="0"/>
    <x v="0"/>
    <s v="British Telecom Plc"/>
    <x v="5"/>
    <x v="4"/>
    <x v="6"/>
    <s v="Goldman Sachs"/>
    <x v="2"/>
    <d v="2000-08-29T00:00:00"/>
    <d v="2005-08-29T00:00:00"/>
    <x v="0"/>
    <n v="-10000000"/>
    <n v="3740.276437"/>
    <n v="0.46"/>
    <n v="148.41441800000001"/>
    <n v="147.76630499999999"/>
    <n v="-0.53311103752075084"/>
    <n v="-1993.9826519434873"/>
    <n v="-1282.0832879999998"/>
    <x v="0"/>
    <n v="-3276.0659399434871"/>
    <n v="384928.81770800002"/>
    <n v="382786.212436"/>
    <n v="-2142.6052720000152"/>
    <n v="1133.4606679434719"/>
    <n v="384928.81770800002"/>
    <n v="382786.212436"/>
    <n v="-2142.6052720000152"/>
    <x v="0"/>
    <n v="21534.641586027501"/>
    <n v="-23383.333332999999"/>
    <n v="359402.87910299998"/>
    <n v="34042.155722999945"/>
    <n v="-2142.6052720000152"/>
    <n v="-2142.6052720000152"/>
    <n v="-2142.6052720000152"/>
    <x v="0"/>
    <x v="3"/>
    <x v="1"/>
    <x v="5"/>
  </r>
  <r>
    <n v="1288"/>
    <n v="449"/>
    <x v="0"/>
    <x v="0"/>
    <s v="British Telecom Plc"/>
    <x v="5"/>
    <x v="4"/>
    <x v="6"/>
    <s v="Portfolio ISIS"/>
    <x v="0"/>
    <d v="2001-01-05T00:00:00"/>
    <d v="2006-01-05T00:00:00"/>
    <x v="0"/>
    <n v="-10000000"/>
    <n v="4098.0224349999999"/>
    <n v="1.1499999999999999"/>
    <n v="151.75523000000001"/>
    <n v="151.111018"/>
    <n v="-0.56718279384932779"/>
    <n v="-2324.3278139405252"/>
    <n v="-1497.022866"/>
    <x v="0"/>
    <n v="-3821.350679940525"/>
    <n v="120735.202986"/>
    <n v="118000.78313"/>
    <n v="-2734.4198560000077"/>
    <n v="1086.9308239405173"/>
    <n v="120735.202986"/>
    <n v="118000.78313"/>
    <n v="-2734.4198560000077"/>
    <x v="0"/>
    <n v="23594.364169512501"/>
    <n v="0"/>
    <n v="118000.78313"/>
    <n v="38808.804760999992"/>
    <n v="-2734.4198560000077"/>
    <n v="-2734.4198560000077"/>
    <n v="-2734.4198560000077"/>
    <x v="1"/>
    <x v="3"/>
    <x v="1"/>
    <x v="5"/>
  </r>
  <r>
    <n v="1377"/>
    <n v="434"/>
    <x v="0"/>
    <x v="0"/>
    <s v="British Telecom Plc"/>
    <x v="5"/>
    <x v="4"/>
    <x v="6"/>
    <s v="LBIE"/>
    <x v="2"/>
    <d v="2000-12-20T00:00:00"/>
    <d v="2005-12-20T00:00:00"/>
    <x v="0"/>
    <n v="10000000"/>
    <n v="-4093.92283"/>
    <n v="1.36"/>
    <n v="151.34197599999999"/>
    <n v="150.69881799999999"/>
    <n v="-0.55966594230466149"/>
    <n v="2291.2291783745163"/>
    <n v="1532.008374"/>
    <x v="0"/>
    <n v="3823.2375523745163"/>
    <n v="-56369.654887999997"/>
    <n v="-53484.898510999999"/>
    <n v="2884.7563769999979"/>
    <n v="-938.48117537451844"/>
    <n v="-56369.654887999997"/>
    <n v="-53484.898510999999"/>
    <n v="2884.7563769999979"/>
    <x v="0"/>
    <n v="-23570.760693725002"/>
    <n v="34000"/>
    <n v="-19484.898510999999"/>
    <n v="-32447.259793999998"/>
    <n v="2884.7563769999979"/>
    <n v="2884.7563769999979"/>
    <n v="2884.7563769999979"/>
    <x v="1"/>
    <x v="3"/>
    <x v="1"/>
    <x v="5"/>
  </r>
  <r>
    <n v="1488"/>
    <n v="539"/>
    <x v="0"/>
    <x v="1"/>
    <s v="British Telecom Plc"/>
    <x v="5"/>
    <x v="4"/>
    <x v="6"/>
    <s v="Portfolio ISIS"/>
    <x v="1"/>
    <d v="2001-01-05T00:00:00"/>
    <d v="2006-01-05T00:00:00"/>
    <x v="0"/>
    <n v="10000000"/>
    <n v="-4098.0224349999999"/>
    <n v="1.1499999999999999"/>
    <n v="151.75523000000001"/>
    <n v="151.111018"/>
    <n v="-0.56718279384932779"/>
    <n v="2324.3278139405252"/>
    <n v="1497.022866"/>
    <x v="0"/>
    <n v="3821.350679940525"/>
    <n v="-120735.202986"/>
    <n v="-118000.78313"/>
    <n v="2734.4198560000077"/>
    <n v="-1086.9308239405173"/>
    <n v="-120735.202986"/>
    <n v="-118000.78313"/>
    <n v="2734.4198560000077"/>
    <x v="0"/>
    <n v="-23594.364169512501"/>
    <n v="0"/>
    <n v="-118000.78313"/>
    <n v="-38808.804760999992"/>
    <n v="2734.4198560000077"/>
    <n v="2734.4198560000077"/>
    <n v="2734.4198560000077"/>
    <x v="1"/>
    <x v="3"/>
    <x v="1"/>
    <x v="5"/>
  </r>
  <r>
    <n v="1701"/>
    <n v="907"/>
    <x v="0"/>
    <x v="0"/>
    <s v="British Telecom Plc"/>
    <x v="5"/>
    <x v="4"/>
    <x v="6"/>
    <s v="Goldman Sachs"/>
    <x v="2"/>
    <d v="2001-03-19T00:00:00"/>
    <d v="2006-03-19T00:00:00"/>
    <x v="0"/>
    <n v="-10000000"/>
    <n v="4317.8370729999997"/>
    <n v="1.6"/>
    <n v="153.590597"/>
    <n v="152.95093299999999"/>
    <n v="-0.58167415427893321"/>
    <n v="-2511.5742277514992"/>
    <n v="-1620.1054710000001"/>
    <x v="0"/>
    <n v="-4131.679698751499"/>
    <n v="-33495.437035000003"/>
    <n v="-36663.795589000001"/>
    <n v="-3168.3585539999985"/>
    <n v="963.32114475150047"/>
    <n v="-33495.437035000003"/>
    <n v="-36663.795589000001"/>
    <n v="-3168.3585539999985"/>
    <x v="0"/>
    <n v="24859.9469477975"/>
    <n v="0"/>
    <n v="-36663.795589000001"/>
    <n v="-36663.795589000001"/>
    <n v="-3168.3585539999985"/>
    <n v="-3168.3585539999985"/>
    <n v="-3168.3585539999985"/>
    <x v="1"/>
    <x v="3"/>
    <x v="1"/>
    <x v="5"/>
  </r>
  <r>
    <n v="1289"/>
    <n v="450"/>
    <x v="0"/>
    <x v="0"/>
    <s v="Burlington Nthn"/>
    <x v="1"/>
    <x v="8"/>
    <x v="3"/>
    <s v="Portfolio ISIS"/>
    <x v="3"/>
    <d v="2001-01-05T00:00:00"/>
    <d v="2006-01-05T00:00:00"/>
    <x v="0"/>
    <n v="-10000000"/>
    <n v="4040.949584"/>
    <n v="0.52"/>
    <n v="65.995333000000002"/>
    <n v="65.395975000000007"/>
    <n v="-0.59027915444193624"/>
    <n v="-2385.2883035860141"/>
    <n v="-764.01237900000001"/>
    <x v="0"/>
    <n v="-3149.3006825860139"/>
    <n v="45598.358182000004"/>
    <n v="43028.826047000002"/>
    <n v="-2569.5321350000013"/>
    <n v="579.76854758601257"/>
    <n v="45598.358182000004"/>
    <n v="43028.826047000002"/>
    <n v="-2569.5321350000013"/>
    <x v="0"/>
    <n v="29248.393088992005"/>
    <n v="0"/>
    <n v="43028.826047000002"/>
    <n v="-69632.671963000001"/>
    <n v="-2569.5321350000013"/>
    <n v="-2569.5321350000013"/>
    <n v="-2569.5321350000013"/>
    <x v="1"/>
    <x v="1"/>
    <x v="1"/>
    <x v="1"/>
  </r>
  <r>
    <n v="1489"/>
    <n v="540"/>
    <x v="0"/>
    <x v="1"/>
    <s v="Burlington Nthn"/>
    <x v="1"/>
    <x v="8"/>
    <x v="3"/>
    <s v="Portfolio ISIS"/>
    <x v="1"/>
    <d v="2001-01-05T00:00:00"/>
    <d v="2006-01-05T00:00:00"/>
    <x v="0"/>
    <n v="10000000"/>
    <n v="-4040.949584"/>
    <n v="0.52"/>
    <n v="65.995333000000002"/>
    <n v="65.395975000000007"/>
    <n v="-0.59027915444193624"/>
    <n v="2385.2883035860141"/>
    <n v="764.01237900000001"/>
    <x v="0"/>
    <n v="3149.3006825860139"/>
    <n v="-45598.358182000004"/>
    <n v="-43028.826047000002"/>
    <n v="2569.5321350000013"/>
    <n v="-579.76854758601257"/>
    <n v="-45598.358182000004"/>
    <n v="-43028.826047000002"/>
    <n v="2569.5321350000013"/>
    <x v="0"/>
    <n v="-29248.393088992005"/>
    <n v="0"/>
    <n v="-43028.826047000002"/>
    <n v="69632.671963000001"/>
    <n v="2569.5321350000013"/>
    <n v="2569.5321350000013"/>
    <n v="2569.5321350000013"/>
    <x v="1"/>
    <x v="1"/>
    <x v="1"/>
    <x v="1"/>
  </r>
  <r>
    <n v="18"/>
    <n v="107"/>
    <x v="0"/>
    <x v="0"/>
    <s v="Cable&amp;WirelessOptus"/>
    <x v="10"/>
    <x v="4"/>
    <x v="10"/>
    <s v="Merrill Lynch Int"/>
    <x v="2"/>
    <d v="2000-06-12T00:00:00"/>
    <d v="2005-06-12T00:00:00"/>
    <x v="0"/>
    <n v="15000000"/>
    <n v="-5461.816049"/>
    <n v="0.81"/>
    <n v="64.375360000000001"/>
    <n v="63.780465999999997"/>
    <n v="-0.55726110750648405"/>
    <n v="3043.6576604624292"/>
    <n v="1067.519943"/>
    <x v="0"/>
    <n v="4111.177603462429"/>
    <n v="100636.596257"/>
    <n v="104408.847006"/>
    <n v="3772.2507489999989"/>
    <n v="-338.92685446243013"/>
    <n v="100636.596257"/>
    <n v="104408.847006"/>
    <n v="3772.2507489999989"/>
    <x v="0"/>
    <n v="-40431.093302722504"/>
    <n v="92137.5"/>
    <n v="196546.347006"/>
    <n v="45469.144361999992"/>
    <n v="3772.2507489999989"/>
    <n v="3772.2507489999989"/>
    <n v="3772.2507489999989"/>
    <x v="0"/>
    <x v="5"/>
    <x v="1"/>
    <x v="10"/>
  </r>
  <r>
    <n v="20"/>
    <n v="109"/>
    <x v="0"/>
    <x v="0"/>
    <s v="Cable&amp;WirelessOptus"/>
    <x v="10"/>
    <x v="4"/>
    <x v="10"/>
    <s v="JP Morgan"/>
    <x v="2"/>
    <d v="2000-06-13T00:00:00"/>
    <d v="2005-06-13T00:00:00"/>
    <x v="0"/>
    <n v="-10000000"/>
    <n v="3638.1546579999999"/>
    <n v="0.76"/>
    <n v="64.387439999999998"/>
    <n v="63.792672000000003"/>
    <n v="-0.55726276410996178"/>
    <n v="-2027.4081209766125"/>
    <n v="-701.890491"/>
    <x v="0"/>
    <n v="-2729.2986119766124"/>
    <n v="-47864.390227999997"/>
    <n v="-50347.228402000001"/>
    <n v="-2482.8381740000041"/>
    <n v="246.46043797660832"/>
    <n v="-47864.390227999997"/>
    <n v="-50347.228402000001"/>
    <n v="-2482.8381740000041"/>
    <x v="0"/>
    <n v="26931.439855844998"/>
    <n v="-57633.333333000002"/>
    <n v="-107980.561735"/>
    <n v="-29558.498036999983"/>
    <n v="-2482.8381740000041"/>
    <n v="-2482.8381740000041"/>
    <n v="-2482.8381740000041"/>
    <x v="0"/>
    <x v="5"/>
    <x v="1"/>
    <x v="10"/>
  </r>
  <r>
    <n v="38"/>
    <n v="133"/>
    <x v="0"/>
    <x v="0"/>
    <s v="Cable&amp;WirelessOptus"/>
    <x v="10"/>
    <x v="4"/>
    <x v="10"/>
    <s v="Deutsche Bank AG"/>
    <x v="2"/>
    <d v="2000-07-28T00:00:00"/>
    <d v="2005-06-12T00:00:00"/>
    <x v="0"/>
    <n v="-5000000"/>
    <n v="1812.326654"/>
    <n v="0.65"/>
    <n v="64.375360000000001"/>
    <n v="63.780465999999997"/>
    <n v="-0.55726643319431313"/>
    <n v="-1009.948810257564"/>
    <n v="-340.24083899999999"/>
    <x v="0"/>
    <n v="-1350.189649257564"/>
    <n v="-3152.461069"/>
    <n v="-4357.4405230000002"/>
    <n v="-1204.9794540000003"/>
    <n v="145.21019525756378"/>
    <n v="-3152.461069"/>
    <n v="-4357.4405230000002"/>
    <n v="-1204.9794540000003"/>
    <x v="0"/>
    <n v="13415.748056234999"/>
    <n v="-20493.055555999999"/>
    <n v="-24850.496079"/>
    <n v="-14002.111105000002"/>
    <n v="-1204.9794540000003"/>
    <n v="-1204.9794540000003"/>
    <n v="-1204.9794540000003"/>
    <x v="0"/>
    <x v="5"/>
    <x v="1"/>
    <x v="10"/>
  </r>
  <r>
    <n v="1647"/>
    <n v="852"/>
    <x v="0"/>
    <x v="0"/>
    <s v="Campbell Soup Co"/>
    <x v="5"/>
    <x v="1"/>
    <x v="3"/>
    <s v="JP Morgan"/>
    <x v="4"/>
    <d v="2001-02-21T00:00:00"/>
    <d v="2006-02-21T00:00:00"/>
    <x v="0"/>
    <n v="-10000000"/>
    <n v="4158.8244209999993"/>
    <n v="0.56000000000000005"/>
    <n v="49.155588000000002"/>
    <n v="49.088464999999999"/>
    <n v="-5.8613437784491157E-2"/>
    <n v="-243.76299645690591"/>
    <n v="-583.30953599999998"/>
    <x v="0"/>
    <n v="-827.07253245690595"/>
    <n v="-35648.909481000002"/>
    <n v="-36129.91287"/>
    <n v="-481.0033889999977"/>
    <n v="346.06914345690825"/>
    <n v="-35648.909481000002"/>
    <n v="-36129.91287"/>
    <n v="-481.0033889999977"/>
    <x v="0"/>
    <n v="23944.431603907495"/>
    <n v="0"/>
    <n v="-36129.91287"/>
    <n v="-36129.91287"/>
    <n v="-481.0033889999977"/>
    <n v="-481.0033889999977"/>
    <n v="-481.0033889999977"/>
    <x v="1"/>
    <x v="3"/>
    <x v="1"/>
    <x v="5"/>
  </r>
  <r>
    <n v="1648"/>
    <n v="853"/>
    <x v="0"/>
    <x v="0"/>
    <s v="Campbell Soup Co"/>
    <x v="5"/>
    <x v="1"/>
    <x v="3"/>
    <s v="Merrill Lynch Int"/>
    <x v="4"/>
    <d v="2001-02-21T00:00:00"/>
    <d v="2006-02-21T00:00:00"/>
    <x v="0"/>
    <n v="-10000000"/>
    <n v="4157.2074819999998"/>
    <n v="0.55000000000000004"/>
    <n v="49.155588000000002"/>
    <n v="49.088464999999999"/>
    <n v="-5.862429259027719E-2"/>
    <n v="-243.71334778325749"/>
    <n v="-581.03935799999999"/>
    <x v="0"/>
    <n v="-824.75270578325751"/>
    <n v="-31257.912972999999"/>
    <n v="-31730.811900000001"/>
    <n v="-472.898927000002"/>
    <n v="351.85377878325551"/>
    <n v="-31257.912972999999"/>
    <n v="-31730.811900000001"/>
    <n v="-472.898927000002"/>
    <x v="0"/>
    <n v="23935.122077615"/>
    <n v="0"/>
    <n v="-31730.811900000001"/>
    <n v="-31730.811900000001"/>
    <n v="-472.898927000002"/>
    <n v="-472.898927000002"/>
    <n v="-472.898927000002"/>
    <x v="1"/>
    <x v="3"/>
    <x v="1"/>
    <x v="5"/>
  </r>
  <r>
    <n v="1290"/>
    <n v="451"/>
    <x v="0"/>
    <x v="0"/>
    <s v="Canadian Railway"/>
    <x v="4"/>
    <x v="8"/>
    <x v="0"/>
    <s v="Portfolio ISIS"/>
    <x v="6"/>
    <d v="2001-01-05T00:00:00"/>
    <d v="2006-01-05T00:00:00"/>
    <x v="0"/>
    <n v="-10000000"/>
    <n v="4049.172818"/>
    <n v="0.6"/>
    <n v="72.160148000000007"/>
    <n v="71.582716000000005"/>
    <n v="-0.56066496690107859"/>
    <n v="-2270.2293439807172"/>
    <n v="-783.77842800000008"/>
    <x v="0"/>
    <n v="-3054.0077719807173"/>
    <n v="35888.370692999997"/>
    <n v="33382.023910000004"/>
    <n v="-2506.3467829999936"/>
    <n v="547.66098898072369"/>
    <n v="35888.370692999997"/>
    <n v="33382.023910000004"/>
    <n v="-2506.3467829999936"/>
    <x v="0"/>
    <n v="39965.335713660003"/>
    <n v="0"/>
    <n v="33382.023910000004"/>
    <n v="35174.904738000005"/>
    <n v="-2506.3467829999936"/>
    <n v="-2506.3467829999936"/>
    <n v="-2506.3467829999936"/>
    <x v="1"/>
    <x v="0"/>
    <x v="3"/>
    <x v="4"/>
  </r>
  <r>
    <n v="1490"/>
    <n v="541"/>
    <x v="0"/>
    <x v="1"/>
    <s v="Canadian Railway"/>
    <x v="4"/>
    <x v="8"/>
    <x v="0"/>
    <s v="Portfolio ISIS"/>
    <x v="1"/>
    <d v="2001-01-05T00:00:00"/>
    <d v="2006-01-05T00:00:00"/>
    <x v="0"/>
    <n v="10000000"/>
    <n v="-4049.172818"/>
    <n v="0.6"/>
    <n v="72.160148000000007"/>
    <n v="71.582716000000005"/>
    <n v="-0.56066496690107859"/>
    <n v="2270.2293439807172"/>
    <n v="783.77842800000008"/>
    <x v="0"/>
    <n v="3054.0077719807173"/>
    <n v="-35888.370692999997"/>
    <n v="-33382.023910000004"/>
    <n v="2506.3467829999936"/>
    <n v="-547.66098898072369"/>
    <n v="-35888.370692999997"/>
    <n v="-33382.023910000004"/>
    <n v="2506.3467829999936"/>
    <x v="0"/>
    <n v="-39965.335713660003"/>
    <n v="0"/>
    <n v="-33382.023910000004"/>
    <n v="-35174.904738000005"/>
    <n v="2506.3467829999936"/>
    <n v="2506.3467829999936"/>
    <n v="2506.3467829999936"/>
    <x v="1"/>
    <x v="0"/>
    <x v="3"/>
    <x v="4"/>
  </r>
  <r>
    <n v="1291"/>
    <n v="452"/>
    <x v="0"/>
    <x v="0"/>
    <s v="Cardinal Health"/>
    <x v="5"/>
    <x v="1"/>
    <x v="3"/>
    <s v="Portfolio ISIS"/>
    <x v="5"/>
    <d v="2001-01-05T00:00:00"/>
    <d v="2006-01-05T00:00:00"/>
    <x v="0"/>
    <n v="-10000000"/>
    <n v="4083.347143"/>
    <n v="0.75"/>
    <n v="33.517887000000002"/>
    <n v="32.983727999999999"/>
    <n v="-0.54393473626598887"/>
    <n v="-2221.0743513101843"/>
    <n v="-439.76582999999994"/>
    <x v="0"/>
    <n v="-2660.8401813101841"/>
    <n v="-192847.28877300001"/>
    <n v="-195540.548045"/>
    <n v="-2693.2592719999957"/>
    <n v="-32.419090689811583"/>
    <n v="-192847.28877300001"/>
    <n v="-195540.548045"/>
    <n v="-2693.2592719999957"/>
    <x v="0"/>
    <n v="23509.8711758225"/>
    <n v="0"/>
    <n v="-195540.548045"/>
    <n v="-51959.271221000003"/>
    <n v="-2693.2592719999957"/>
    <n v="-2693.2592719999957"/>
    <n v="-2693.2592719999957"/>
    <x v="1"/>
    <x v="3"/>
    <x v="1"/>
    <x v="5"/>
  </r>
  <r>
    <n v="1555"/>
    <n v="601"/>
    <x v="0"/>
    <x v="1"/>
    <s v="Cardinal Health"/>
    <x v="5"/>
    <x v="1"/>
    <x v="3"/>
    <s v="Portfolio ISIS"/>
    <x v="1"/>
    <d v="2001-01-05T00:00:00"/>
    <d v="2006-01-05T00:00:00"/>
    <x v="0"/>
    <n v="10000000"/>
    <n v="-4083.347143"/>
    <n v="0.75"/>
    <n v="33.517887000000002"/>
    <n v="32.983727999999999"/>
    <n v="-0.54393473626598887"/>
    <n v="2221.0743513101843"/>
    <n v="439.76582999999994"/>
    <x v="0"/>
    <n v="2660.8401813101841"/>
    <n v="192847.28877300001"/>
    <n v="195540.548045"/>
    <n v="2693.2592719999957"/>
    <n v="32.419090689811583"/>
    <n v="192847.28877300001"/>
    <n v="195540.548045"/>
    <n v="2693.2592719999957"/>
    <x v="0"/>
    <n v="-23509.8711758225"/>
    <n v="0"/>
    <n v="195540.548045"/>
    <n v="51959.271221000003"/>
    <n v="2693.2592719999957"/>
    <n v="2693.2592719999957"/>
    <n v="2693.2592719999957"/>
    <x v="1"/>
    <x v="3"/>
    <x v="1"/>
    <x v="5"/>
  </r>
  <r>
    <n v="1292"/>
    <n v="453"/>
    <x v="0"/>
    <x v="0"/>
    <s v="Carnival Corp."/>
    <x v="5"/>
    <x v="6"/>
    <x v="3"/>
    <s v="Portfolio ISIS"/>
    <x v="5"/>
    <d v="2001-01-05T00:00:00"/>
    <d v="2006-01-05T00:00:00"/>
    <x v="0"/>
    <n v="-10000000"/>
    <n v="4098.1308920000001"/>
    <n v="0.8"/>
    <n v="51.186630000000001"/>
    <n v="50.634864999999998"/>
    <n v="-0.55305306334092064"/>
    <n v="-2266.4838437926596"/>
    <n v="-716.396163"/>
    <x v="0"/>
    <n v="-2982.8800067926595"/>
    <n v="-139981.97999600001"/>
    <n v="-142681.82780999999"/>
    <n v="-2699.8478139999788"/>
    <n v="283.03219279268069"/>
    <n v="-139981.97999600001"/>
    <n v="-142681.82780999999"/>
    <n v="-2699.8478139999788"/>
    <x v="0"/>
    <n v="23594.988610690001"/>
    <n v="0"/>
    <n v="-142681.82780999999"/>
    <n v="-93513.183249999987"/>
    <n v="-2699.8478139999788"/>
    <n v="-2699.8478139999788"/>
    <n v="-2699.8478139999788"/>
    <x v="1"/>
    <x v="3"/>
    <x v="1"/>
    <x v="5"/>
  </r>
  <r>
    <n v="1491"/>
    <n v="542"/>
    <x v="0"/>
    <x v="1"/>
    <s v="Carnival Corp."/>
    <x v="5"/>
    <x v="6"/>
    <x v="3"/>
    <s v="Portfolio ISIS"/>
    <x v="1"/>
    <d v="2001-01-05T00:00:00"/>
    <d v="2006-01-05T00:00:00"/>
    <x v="0"/>
    <n v="10000000"/>
    <n v="-4098.1308920000001"/>
    <n v="0.8"/>
    <n v="51.186630000000001"/>
    <n v="50.634864999999998"/>
    <n v="-0.55305306334092064"/>
    <n v="2266.4838437926596"/>
    <n v="716.396163"/>
    <x v="0"/>
    <n v="2982.8800067926595"/>
    <n v="139981.97999600001"/>
    <n v="142681.82780999999"/>
    <n v="2699.8478139999788"/>
    <n v="-283.03219279268069"/>
    <n v="139981.97999600001"/>
    <n v="142681.82780999999"/>
    <n v="2699.8478139999788"/>
    <x v="0"/>
    <n v="-23594.988610690001"/>
    <n v="0"/>
    <n v="142681.82780999999"/>
    <n v="93513.183249999987"/>
    <n v="2699.8478139999788"/>
    <n v="2699.8478139999788"/>
    <n v="2699.8478139999788"/>
    <x v="1"/>
    <x v="3"/>
    <x v="1"/>
    <x v="5"/>
  </r>
  <r>
    <n v="1293"/>
    <n v="454"/>
    <x v="0"/>
    <x v="0"/>
    <s v="Cendant Corporation"/>
    <x v="4"/>
    <x v="1"/>
    <x v="3"/>
    <s v="Portfolio ISIS"/>
    <x v="5"/>
    <d v="2001-01-05T00:00:00"/>
    <d v="2006-01-05T00:00:00"/>
    <x v="0"/>
    <n v="-10000000"/>
    <n v="4177.5940280000004"/>
    <n v="2.15"/>
    <n v="251.64173400000001"/>
    <n v="250.792089"/>
    <n v="-0.62274885859357887"/>
    <n v="-2601.5919126043518"/>
    <n v="-2246.2591649999999"/>
    <x v="0"/>
    <n v="-4847.8510776043513"/>
    <n v="91047.649411999999"/>
    <n v="87313.743952000004"/>
    <n v="-3733.9054599999945"/>
    <n v="1113.9456176043568"/>
    <n v="91047.649411999999"/>
    <n v="87313.743952000004"/>
    <n v="-3733.9054599999945"/>
    <x v="0"/>
    <n v="41232.853056360007"/>
    <n v="0"/>
    <n v="87313.743952000004"/>
    <n v="-16258.334019000002"/>
    <n v="-3733.9054599999945"/>
    <n v="-3733.9054599999945"/>
    <n v="-3733.9054599999945"/>
    <x v="1"/>
    <x v="0"/>
    <x v="3"/>
    <x v="4"/>
  </r>
  <r>
    <n v="1556"/>
    <n v="602"/>
    <x v="0"/>
    <x v="1"/>
    <s v="Cendant Corporation"/>
    <x v="4"/>
    <x v="1"/>
    <x v="3"/>
    <s v="Portfolio ISIS"/>
    <x v="1"/>
    <d v="2001-01-05T00:00:00"/>
    <d v="2006-01-05T00:00:00"/>
    <x v="0"/>
    <n v="10000000"/>
    <n v="-4177.5940280000004"/>
    <n v="2.15"/>
    <n v="251.64173400000001"/>
    <n v="250.792089"/>
    <n v="-0.62274885859357887"/>
    <n v="2601.5919126043518"/>
    <n v="2246.2591649999999"/>
    <x v="0"/>
    <n v="4847.8510776043513"/>
    <n v="-91047.649411999999"/>
    <n v="-87313.743952000004"/>
    <n v="3733.9054599999945"/>
    <n v="-1113.9456176043568"/>
    <n v="-91047.649411999999"/>
    <n v="-87313.743952000004"/>
    <n v="3733.9054599999945"/>
    <x v="0"/>
    <n v="-41232.853056360007"/>
    <n v="0"/>
    <n v="-87313.743952000004"/>
    <n v="16258.334019000002"/>
    <n v="3733.9054599999945"/>
    <n v="3733.9054599999945"/>
    <n v="3733.9054599999945"/>
    <x v="1"/>
    <x v="0"/>
    <x v="3"/>
    <x v="4"/>
  </r>
  <r>
    <n v="1641"/>
    <n v="845"/>
    <x v="0"/>
    <x v="0"/>
    <s v="Cendant Corporation"/>
    <x v="4"/>
    <x v="1"/>
    <x v="3"/>
    <s v="Deutsche Bank AG NY"/>
    <x v="5"/>
    <d v="2001-02-13T00:00:00"/>
    <d v="2006-02-13T00:00:00"/>
    <x v="0"/>
    <n v="10000000"/>
    <n v="-4276.3720830000002"/>
    <n v="2.25"/>
    <n v="252.44275999999999"/>
    <n v="251.59916699999999"/>
    <n v="-0.63221264423753054"/>
    <n v="2703.5765023369868"/>
    <n v="2238.5014979999996"/>
    <x v="0"/>
    <n v="4942.0780003369864"/>
    <n v="-78800.290728000007"/>
    <n v="-74966.479487999997"/>
    <n v="3833.81124000001"/>
    <n v="-1108.2667603369764"/>
    <n v="-78800.290728000007"/>
    <n v="-74966.479487999997"/>
    <n v="3833.81124000001"/>
    <x v="0"/>
    <n v="-42207.792459210003"/>
    <n v="0"/>
    <n v="-74966.479487999997"/>
    <n v="-74966.479487999997"/>
    <n v="3833.81124000001"/>
    <n v="3833.81124000001"/>
    <n v="3833.81124000001"/>
    <x v="1"/>
    <x v="0"/>
    <x v="3"/>
    <x v="4"/>
  </r>
  <r>
    <n v="1294"/>
    <n v="455"/>
    <x v="0"/>
    <x v="0"/>
    <s v="Cna Financial Corp."/>
    <x v="4"/>
    <x v="2"/>
    <x v="3"/>
    <s v="Portfolio ISIS"/>
    <x v="0"/>
    <d v="2001-01-05T00:00:00"/>
    <d v="2006-01-05T00:00:00"/>
    <x v="0"/>
    <n v="-10000000"/>
    <n v="4174.0911820000001"/>
    <n v="1.68"/>
    <n v="180.24135200000001"/>
    <n v="179.515514"/>
    <n v="-0.59315876172642412"/>
    <n v="-2475.8987568483062"/>
    <n v="-1837.5582119999999"/>
    <x v="0"/>
    <n v="-4313.4569688483061"/>
    <n v="7808.9624880000001"/>
    <n v="4500.7083819999998"/>
    <n v="-3308.2541060000003"/>
    <n v="1005.2028628483058"/>
    <n v="7808.9624880000001"/>
    <n v="4500.7083819999998"/>
    <n v="-3308.2541060000003"/>
    <x v="0"/>
    <n v="41198.27996634"/>
    <n v="0"/>
    <n v="4500.7083819999998"/>
    <n v="442443.20056799997"/>
    <n v="-3308.2541060000003"/>
    <n v="-3308.2541060000003"/>
    <n v="-3308.2541060000003"/>
    <x v="1"/>
    <x v="0"/>
    <x v="3"/>
    <x v="4"/>
  </r>
  <r>
    <n v="1576"/>
    <n v="622"/>
    <x v="0"/>
    <x v="1"/>
    <s v="Cna Financial Corp."/>
    <x v="4"/>
    <x v="2"/>
    <x v="3"/>
    <s v="Portfolio ISIS"/>
    <x v="1"/>
    <d v="2001-01-05T00:00:00"/>
    <d v="2006-01-05T00:00:00"/>
    <x v="0"/>
    <n v="10000000"/>
    <n v="-4174.0911820000001"/>
    <n v="1.68"/>
    <n v="180.24135200000001"/>
    <n v="179.515514"/>
    <n v="-0.59315876172642412"/>
    <n v="2475.8987568483062"/>
    <n v="1837.5582119999999"/>
    <x v="0"/>
    <n v="4313.4569688483061"/>
    <n v="-7808.9624880000001"/>
    <n v="-4500.7083819999998"/>
    <n v="3308.2541060000003"/>
    <n v="-1005.2028628483058"/>
    <n v="-7808.9624880000001"/>
    <n v="-4500.7083819999998"/>
    <n v="3308.2541060000003"/>
    <x v="0"/>
    <n v="-41198.27996634"/>
    <n v="0"/>
    <n v="-4500.7083819999998"/>
    <n v="-442443.20056799997"/>
    <n v="3308.2541060000003"/>
    <n v="3308.2541060000003"/>
    <n v="3308.2541060000003"/>
    <x v="1"/>
    <x v="0"/>
    <x v="3"/>
    <x v="4"/>
  </r>
  <r>
    <n v="1295"/>
    <n v="456"/>
    <x v="0"/>
    <x v="0"/>
    <s v="Comcast Corp."/>
    <x v="4"/>
    <x v="4"/>
    <x v="3"/>
    <s v="Portfolio ISIS"/>
    <x v="5"/>
    <d v="2001-01-05T00:00:00"/>
    <d v="2006-01-05T00:00:00"/>
    <x v="0"/>
    <n v="-10000000"/>
    <n v="4075.3806340000001"/>
    <n v="0.78"/>
    <n v="96.384440999999995"/>
    <n v="95.772120999999999"/>
    <n v="-0.56941427369267372"/>
    <n v="-2320.5799037302982"/>
    <n v="-991.38851099999988"/>
    <x v="0"/>
    <n v="-3311.9684147302978"/>
    <n v="56530.913231999999"/>
    <n v="53892.741501999997"/>
    <n v="-2638.1717300000018"/>
    <n v="673.79668473029596"/>
    <n v="56530.913231999999"/>
    <n v="53892.741501999997"/>
    <n v="-2638.1717300000018"/>
    <x v="0"/>
    <n v="40224.006857580003"/>
    <n v="0"/>
    <n v="53892.741501999997"/>
    <n v="-185648.036792"/>
    <n v="-2638.1717300000018"/>
    <n v="-2638.1717300000018"/>
    <n v="-2638.1717300000018"/>
    <x v="1"/>
    <x v="0"/>
    <x v="3"/>
    <x v="4"/>
  </r>
  <r>
    <n v="1492"/>
    <n v="543"/>
    <x v="0"/>
    <x v="1"/>
    <s v="Comcast Corp."/>
    <x v="4"/>
    <x v="4"/>
    <x v="3"/>
    <s v="Portfolio ISIS"/>
    <x v="1"/>
    <d v="2001-01-05T00:00:00"/>
    <d v="2006-01-05T00:00:00"/>
    <x v="0"/>
    <n v="10000000"/>
    <n v="-4075.3806340000001"/>
    <n v="0.78"/>
    <n v="96.384440999999995"/>
    <n v="95.772120999999999"/>
    <n v="-0.56941427369267372"/>
    <n v="2320.5799037302982"/>
    <n v="991.38851099999988"/>
    <x v="0"/>
    <n v="3311.9684147302978"/>
    <n v="-56530.913231999999"/>
    <n v="-53892.741501999997"/>
    <n v="2638.1717300000018"/>
    <n v="-673.79668473029596"/>
    <n v="-56530.913231999999"/>
    <n v="-53892.741501999997"/>
    <n v="2638.1717300000018"/>
    <x v="0"/>
    <n v="-40224.006857580003"/>
    <n v="0"/>
    <n v="-53892.741501999997"/>
    <n v="185648.036792"/>
    <n v="2638.1717300000018"/>
    <n v="2638.1717300000018"/>
    <n v="2638.1717300000018"/>
    <x v="1"/>
    <x v="0"/>
    <x v="3"/>
    <x v="4"/>
  </r>
  <r>
    <n v="1297"/>
    <n v="458"/>
    <x v="0"/>
    <x v="0"/>
    <s v="Comdisco Inc."/>
    <x v="4"/>
    <x v="1"/>
    <x v="3"/>
    <s v="Portfolio ISIS"/>
    <x v="0"/>
    <d v="2001-01-05T00:00:00"/>
    <d v="2006-01-05T00:00:00"/>
    <x v="0"/>
    <n v="-10000000"/>
    <n v="4452.6426819999997"/>
    <n v="4.3"/>
    <n v="547.35039099999995"/>
    <n v="545.848164"/>
    <n v="-0.62502424626013631"/>
    <n v="-2783.0096361827614"/>
    <n v="-4248.3333509999993"/>
    <x v="0"/>
    <n v="-7031.3429871827611"/>
    <n v="296779.53777400003"/>
    <n v="291154.06854200002"/>
    <n v="-5625.4692320000031"/>
    <n v="1405.873755182758"/>
    <n v="296779.53777400003"/>
    <n v="291154.06854200002"/>
    <n v="-5625.4692320000031"/>
    <x v="0"/>
    <n v="43947.583271340001"/>
    <n v="0"/>
    <n v="291154.06854200002"/>
    <n v="855515.46691299998"/>
    <n v="-5625.4692320000031"/>
    <n v="-5625.4692320000031"/>
    <n v="-5625.4692320000031"/>
    <x v="1"/>
    <x v="0"/>
    <x v="3"/>
    <x v="4"/>
  </r>
  <r>
    <n v="1493"/>
    <n v="544"/>
    <x v="0"/>
    <x v="1"/>
    <s v="Comdisco Inc."/>
    <x v="4"/>
    <x v="1"/>
    <x v="3"/>
    <s v="Portfolio ISIS"/>
    <x v="1"/>
    <d v="2001-01-05T00:00:00"/>
    <d v="2006-01-05T00:00:00"/>
    <x v="0"/>
    <n v="10000000"/>
    <n v="-4452.6426819999997"/>
    <n v="4.3"/>
    <n v="547.35039099999995"/>
    <n v="545.848164"/>
    <n v="-0.62502424626013631"/>
    <n v="2783.0096361827614"/>
    <n v="4248.3333509999993"/>
    <x v="0"/>
    <n v="7031.3429871827611"/>
    <n v="-296779.53777400003"/>
    <n v="-291154.06854200002"/>
    <n v="5625.4692320000031"/>
    <n v="-1405.873755182758"/>
    <n v="-296779.53777400003"/>
    <n v="-291154.06854200002"/>
    <n v="5625.4692320000031"/>
    <x v="0"/>
    <n v="-43947.583271340001"/>
    <n v="0"/>
    <n v="-291154.06854200002"/>
    <n v="-855515.46691299998"/>
    <n v="5625.4692320000031"/>
    <n v="5625.4692320000031"/>
    <n v="5625.4692320000031"/>
    <x v="1"/>
    <x v="0"/>
    <x v="3"/>
    <x v="4"/>
  </r>
  <r>
    <n v="1708"/>
    <n v="917"/>
    <x v="0"/>
    <x v="2"/>
    <s v="Commonwealth Ind In"/>
    <x v="9"/>
    <x v="0"/>
    <x v="3"/>
    <s v="Service Aluminium"/>
    <x v="0"/>
    <d v="2001-03-21T00:00:00"/>
    <d v="2002-03-21T00:00:00"/>
    <x v="0"/>
    <n v="2000000"/>
    <n v="-326.43601699999999"/>
    <n v="10"/>
    <n v="959.42788599999994"/>
    <n v="949.90374099999997"/>
    <n v="-2.4938790541395583"/>
    <n v="814.09194531304479"/>
    <n v="1358.249403"/>
    <x v="0"/>
    <n v="2172.3413483130448"/>
    <n v="14478.977698000001"/>
    <n v="16728.268302"/>
    <n v="2249.2906039999998"/>
    <n v="76.949255686954984"/>
    <n v="14478.977698000001"/>
    <n v="16728.268302"/>
    <n v="2249.2906039999998"/>
    <x v="0"/>
    <m/>
    <n v="0"/>
    <n v="16728.268302"/>
    <n v="16728.268302"/>
    <n v="2249.2906039999998"/>
    <n v="2249.2906039999998"/>
    <n v="2249.2906039999998"/>
    <x v="2"/>
    <x v="0"/>
    <x v="1"/>
    <x v="9"/>
  </r>
  <r>
    <n v="1709"/>
    <n v="912"/>
    <x v="0"/>
    <x v="3"/>
    <s v="Commonwealth Ind In"/>
    <x v="9"/>
    <x v="0"/>
    <x v="3"/>
    <s v="EnronCredit.com"/>
    <x v="0"/>
    <d v="2001-03-21T00:00:00"/>
    <d v="2002-03-21T00:00:00"/>
    <x v="0"/>
    <n v="-2000000"/>
    <n v="326.43601699999999"/>
    <n v="10"/>
    <n v="959.42788599999994"/>
    <n v="949.90374099999997"/>
    <n v="-2.4938790541395583"/>
    <n v="-814.09194531304479"/>
    <n v="-1358.249403"/>
    <x v="0"/>
    <n v="-2172.3413483130448"/>
    <n v="-14478.977698000001"/>
    <n v="-16728.268302"/>
    <n v="-2249.2906039999998"/>
    <n v="-76.949255686954984"/>
    <n v="-14478.977698000001"/>
    <n v="-16728.268302"/>
    <n v="-2249.2906039999998"/>
    <x v="0"/>
    <m/>
    <n v="0"/>
    <n v="-16728.268302"/>
    <n v="-16728.268302"/>
    <n v="-2249.2906039999998"/>
    <n v="-2249.2906039999998"/>
    <n v="-2249.2906039999998"/>
    <x v="2"/>
    <x v="0"/>
    <x v="1"/>
    <x v="9"/>
  </r>
  <r>
    <n v="1710"/>
    <n v="913"/>
    <x v="0"/>
    <x v="4"/>
    <s v="Commonwealth Ind In"/>
    <x v="9"/>
    <x v="0"/>
    <x v="3"/>
    <s v="Enron North America"/>
    <x v="0"/>
    <d v="2001-03-21T00:00:00"/>
    <d v="2002-03-21T00:00:00"/>
    <x v="0"/>
    <n v="2000000"/>
    <n v="-326.43601699999999"/>
    <n v="10"/>
    <n v="959.42788599999994"/>
    <n v="949.90374099999997"/>
    <n v="-2.4938790541395583"/>
    <n v="814.09194531304479"/>
    <n v="1358.249403"/>
    <x v="0"/>
    <n v="2172.3413483130448"/>
    <n v="14478.977698000001"/>
    <n v="16728.268302"/>
    <n v="2249.2906039999998"/>
    <n v="76.949255686954984"/>
    <n v="14478.977698000001"/>
    <n v="16728.268302"/>
    <n v="2249.2906039999998"/>
    <x v="0"/>
    <m/>
    <n v="0"/>
    <n v="16728.268302"/>
    <n v="16728.268302"/>
    <n v="2249.2906039999998"/>
    <n v="2249.2906039999998"/>
    <n v="2249.2906039999998"/>
    <x v="2"/>
    <x v="0"/>
    <x v="1"/>
    <x v="9"/>
  </r>
  <r>
    <n v="1296"/>
    <n v="457"/>
    <x v="0"/>
    <x v="0"/>
    <s v="Compaq"/>
    <x v="4"/>
    <x v="7"/>
    <x v="3"/>
    <s v="Portfolio ISIS"/>
    <x v="5"/>
    <d v="2001-01-05T00:00:00"/>
    <d v="2006-01-05T00:00:00"/>
    <x v="0"/>
    <n v="-10000000"/>
    <n v="4140.063279"/>
    <n v="1.1499999999999999"/>
    <n v="146.460364"/>
    <n v="145.75901400000001"/>
    <n v="-0.57066424245913261"/>
    <n v="-2362.5860748434075"/>
    <n v="-1271.7036600000001"/>
    <x v="0"/>
    <n v="-3634.2897348434076"/>
    <n v="97401.437709999998"/>
    <n v="94459.728684000002"/>
    <n v="-2941.7090259999968"/>
    <n v="692.58070884341078"/>
    <n v="97401.437709999998"/>
    <n v="94459.728684000002"/>
    <n v="-2941.7090259999968"/>
    <x v="0"/>
    <n v="40862.424563730005"/>
    <n v="0"/>
    <n v="94459.728684000002"/>
    <n v="7013.0252800000017"/>
    <n v="-2941.7090259999968"/>
    <n v="-2941.7090259999968"/>
    <n v="-2941.7090259999968"/>
    <x v="1"/>
    <x v="0"/>
    <x v="3"/>
    <x v="4"/>
  </r>
  <r>
    <n v="1551"/>
    <n v="597"/>
    <x v="0"/>
    <x v="1"/>
    <s v="Compaq"/>
    <x v="4"/>
    <x v="7"/>
    <x v="3"/>
    <s v="Portfolio ISIS"/>
    <x v="1"/>
    <d v="2001-01-05T00:00:00"/>
    <d v="2006-01-05T00:00:00"/>
    <x v="0"/>
    <n v="10000000"/>
    <n v="-4140.063279"/>
    <n v="1.1499999999999999"/>
    <n v="146.460364"/>
    <n v="145.75901400000001"/>
    <n v="-0.57066424245913261"/>
    <n v="2362.5860748434075"/>
    <n v="1271.7036600000001"/>
    <x v="0"/>
    <n v="3634.2897348434076"/>
    <n v="-97401.437709999998"/>
    <n v="-94459.728684000002"/>
    <n v="2941.7090259999968"/>
    <n v="-692.58070884341078"/>
    <n v="-97401.437709999998"/>
    <n v="-94459.728684000002"/>
    <n v="2941.7090259999968"/>
    <x v="0"/>
    <n v="-40862.424563730005"/>
    <n v="0"/>
    <n v="-94459.728684000002"/>
    <n v="-7013.0252800000017"/>
    <n v="2941.7090259999968"/>
    <n v="2941.7090259999968"/>
    <n v="2941.7090259999968"/>
    <x v="1"/>
    <x v="0"/>
    <x v="3"/>
    <x v="4"/>
  </r>
  <r>
    <n v="1075"/>
    <n v="432"/>
    <x v="0"/>
    <x v="0"/>
    <s v="Corus Group Plc"/>
    <x v="4"/>
    <x v="0"/>
    <x v="6"/>
    <s v="JP Morgan"/>
    <x v="0"/>
    <d v="2000-12-19T00:00:00"/>
    <d v="2001-03-16T00:00:00"/>
    <x v="0"/>
    <n v="0"/>
    <n v="0"/>
    <n v="4.3"/>
    <n v="0"/>
    <n v="0"/>
    <m/>
    <n v="-"/>
    <n v="0"/>
    <x v="0"/>
    <n v="0"/>
    <n v="0"/>
    <n v="0"/>
    <n v="0"/>
    <n v="0"/>
    <n v="0"/>
    <n v="0"/>
    <n v="0"/>
    <x v="0"/>
    <n v="0"/>
    <n v="220022.65333299999"/>
    <n v="220022.65333299999"/>
    <n v="164667.75234599999"/>
    <n v="0"/>
    <n v="0"/>
    <n v="0"/>
    <x v="3"/>
    <x v="0"/>
    <x v="3"/>
    <x v="4"/>
  </r>
  <r>
    <n v="1298"/>
    <n v="459"/>
    <x v="0"/>
    <x v="0"/>
    <s v="Corus Group Plc"/>
    <x v="4"/>
    <x v="0"/>
    <x v="6"/>
    <s v="Portfolio ISIS"/>
    <x v="0"/>
    <d v="2001-01-05T00:00:00"/>
    <d v="2006-01-05T00:00:00"/>
    <x v="0"/>
    <n v="-10000000"/>
    <n v="4328.4483749999999"/>
    <n v="3.5"/>
    <n v="342.43061299999999"/>
    <n v="340.93444499999998"/>
    <n v="-1.0710228759611948"/>
    <n v="-4635.8672270420602"/>
    <n v="-3195.3171540000003"/>
    <x v="0"/>
    <n v="-7831.1843810420605"/>
    <n v="-114217.132982"/>
    <n v="-120947.03595200001"/>
    <n v="-6729.9029700000101"/>
    <n v="1101.2814110420504"/>
    <n v="-114217.132982"/>
    <n v="-120947.03595200001"/>
    <n v="-6729.9029700000101"/>
    <x v="0"/>
    <n v="42721.785461250001"/>
    <n v="0"/>
    <n v="-120947.03595200001"/>
    <n v="-329328.35217199998"/>
    <n v="-6729.9029700000101"/>
    <n v="-6729.9029700000101"/>
    <n v="-6729.9029700000101"/>
    <x v="1"/>
    <x v="0"/>
    <x v="3"/>
    <x v="4"/>
  </r>
  <r>
    <n v="1494"/>
    <n v="545"/>
    <x v="0"/>
    <x v="1"/>
    <s v="Corus Group Plc"/>
    <x v="4"/>
    <x v="0"/>
    <x v="6"/>
    <s v="Portfolio ISIS"/>
    <x v="1"/>
    <d v="2001-01-05T00:00:00"/>
    <d v="2006-01-05T00:00:00"/>
    <x v="0"/>
    <n v="10000000"/>
    <n v="-4328.4483749999999"/>
    <n v="3.5"/>
    <n v="342.43061299999999"/>
    <n v="340.93444499999998"/>
    <n v="-1.0710228759611948"/>
    <n v="4635.8672270420602"/>
    <n v="3195.3171540000003"/>
    <x v="0"/>
    <n v="7831.1843810420605"/>
    <n v="114217.132982"/>
    <n v="120947.03595200001"/>
    <n v="6729.9029700000101"/>
    <n v="-1101.2814110420504"/>
    <n v="114217.132982"/>
    <n v="120947.03595200001"/>
    <n v="6729.9029700000101"/>
    <x v="0"/>
    <n v="-42721.785461250001"/>
    <n v="0"/>
    <n v="120947.03595200001"/>
    <n v="329328.35217199998"/>
    <n v="6729.9029700000101"/>
    <n v="6729.9029700000101"/>
    <n v="6729.9029700000101"/>
    <x v="1"/>
    <x v="0"/>
    <x v="3"/>
    <x v="4"/>
  </r>
  <r>
    <n v="1299"/>
    <n v="460"/>
    <x v="0"/>
    <x v="0"/>
    <s v="Costco Wholesale"/>
    <x v="5"/>
    <x v="6"/>
    <x v="3"/>
    <s v="Portfolio ISIS"/>
    <x v="4"/>
    <d v="2001-01-05T00:00:00"/>
    <d v="2006-01-05T00:00:00"/>
    <x v="0"/>
    <n v="-10000000"/>
    <n v="4094.493939"/>
    <n v="0.75"/>
    <n v="48.565840000000001"/>
    <n v="48.487673000000001"/>
    <n v="-6.5243073000771618E-2"/>
    <n v="-267.1373669633939"/>
    <n v="-642.00766199999998"/>
    <x v="0"/>
    <n v="-909.14502896339388"/>
    <n v="-128849.54205800001"/>
    <n v="-129519.419377"/>
    <n v="-669.87731899999199"/>
    <n v="239.2677099634019"/>
    <n v="-128849.54205800001"/>
    <n v="-129519.419377"/>
    <n v="-669.87731899999199"/>
    <x v="0"/>
    <n v="23574.048853792498"/>
    <n v="0"/>
    <n v="-129519.419377"/>
    <n v="-157281.90352200001"/>
    <n v="-669.87731899999199"/>
    <n v="-669.87731899999199"/>
    <n v="-669.87731899999199"/>
    <x v="1"/>
    <x v="3"/>
    <x v="1"/>
    <x v="5"/>
  </r>
  <r>
    <n v="1557"/>
    <n v="603"/>
    <x v="0"/>
    <x v="1"/>
    <s v="Costco Wholesale"/>
    <x v="5"/>
    <x v="6"/>
    <x v="3"/>
    <s v="Portfolio ISIS"/>
    <x v="1"/>
    <d v="2001-01-05T00:00:00"/>
    <d v="2006-01-05T00:00:00"/>
    <x v="0"/>
    <n v="10000000"/>
    <n v="-4094.493939"/>
    <n v="0.75"/>
    <n v="48.565840000000001"/>
    <n v="48.487673000000001"/>
    <n v="-6.5243073000771618E-2"/>
    <n v="267.1373669633939"/>
    <n v="642.00766199999998"/>
    <x v="0"/>
    <n v="909.14502896339388"/>
    <n v="128849.54205800001"/>
    <n v="129519.419377"/>
    <n v="669.87731899999199"/>
    <n v="-239.2677099634019"/>
    <n v="128849.54205800001"/>
    <n v="129519.419377"/>
    <n v="669.87731899999199"/>
    <x v="0"/>
    <n v="-23574.048853792498"/>
    <n v="0"/>
    <n v="129519.419377"/>
    <n v="157281.90352200001"/>
    <n v="669.87731899999199"/>
    <n v="669.87731899999199"/>
    <n v="669.87731899999199"/>
    <x v="1"/>
    <x v="3"/>
    <x v="1"/>
    <x v="5"/>
  </r>
  <r>
    <n v="1300"/>
    <n v="461"/>
    <x v="0"/>
    <x v="0"/>
    <s v="Countrywide"/>
    <x v="5"/>
    <x v="2"/>
    <x v="3"/>
    <s v="Portfolio ISIS"/>
    <x v="4"/>
    <d v="2001-01-05T00:00:00"/>
    <d v="2006-01-05T00:00:00"/>
    <x v="0"/>
    <n v="-10000000"/>
    <n v="4076.6510250000001"/>
    <n v="0.74"/>
    <n v="83.011606999999998"/>
    <n v="82.423213000000004"/>
    <n v="-0.56330011168211602"/>
    <n v="-2296.3779776715128"/>
    <n v="-968.11453799999992"/>
    <x v="0"/>
    <n v="-3264.4925156715126"/>
    <n v="19160.986585999999"/>
    <n v="16566.744448000001"/>
    <n v="-2594.2421379999978"/>
    <n v="670.2503776715148"/>
    <n v="19160.986585999999"/>
    <n v="16566.744448000001"/>
    <n v="-2594.2421379999978"/>
    <x v="0"/>
    <n v="23471.318276437501"/>
    <n v="0"/>
    <n v="16566.744448000001"/>
    <n v="-1680.1992439999995"/>
    <n v="-2594.2421379999978"/>
    <n v="-2594.2421379999978"/>
    <n v="-2594.2421379999978"/>
    <x v="1"/>
    <x v="3"/>
    <x v="1"/>
    <x v="5"/>
  </r>
  <r>
    <n v="1575"/>
    <n v="621"/>
    <x v="0"/>
    <x v="1"/>
    <s v="Countrywide"/>
    <x v="5"/>
    <x v="2"/>
    <x v="3"/>
    <s v="Portfolio ISIS"/>
    <x v="1"/>
    <d v="2001-01-05T00:00:00"/>
    <d v="2006-01-05T00:00:00"/>
    <x v="0"/>
    <n v="10000000"/>
    <n v="-4076.6510250000001"/>
    <n v="0.74"/>
    <n v="83.011606999999998"/>
    <n v="82.423213000000004"/>
    <n v="-0.56330011168211602"/>
    <n v="2296.3779776715128"/>
    <n v="968.11453799999992"/>
    <x v="0"/>
    <n v="3264.4925156715126"/>
    <n v="-19160.986585999999"/>
    <n v="-16566.744448000001"/>
    <n v="2594.2421379999978"/>
    <n v="-670.2503776715148"/>
    <n v="-19160.986585999999"/>
    <n v="-16566.744448000001"/>
    <n v="2594.2421379999978"/>
    <x v="0"/>
    <n v="-23471.318276437501"/>
    <n v="0"/>
    <n v="-16566.744448000001"/>
    <n v="1680.1992439999995"/>
    <n v="2594.2421379999978"/>
    <n v="2594.2421379999978"/>
    <n v="2594.2421379999978"/>
    <x v="1"/>
    <x v="3"/>
    <x v="1"/>
    <x v="5"/>
  </r>
  <r>
    <n v="1633"/>
    <n v="837"/>
    <x v="0"/>
    <x v="0"/>
    <s v="Countrywide"/>
    <x v="5"/>
    <x v="2"/>
    <x v="3"/>
    <s v="JP Morgan"/>
    <x v="4"/>
    <d v="2001-02-07T00:00:00"/>
    <d v="2006-02-07T00:00:00"/>
    <x v="0"/>
    <n v="10000000"/>
    <n v="-4153.9229299999997"/>
    <n v="0.8"/>
    <n v="83.782867999999993"/>
    <n v="83.195081000000002"/>
    <n v="-0.56812023297382386"/>
    <n v="2359.9276627469089"/>
    <n v="958.85990099999992"/>
    <x v="0"/>
    <n v="3318.7875637469087"/>
    <n v="-3661.5231990000002"/>
    <n v="-988.14794500000005"/>
    <n v="2673.375254"/>
    <n v="-645.4123097469087"/>
    <n v="-3661.5231990000002"/>
    <n v="-988.14794500000005"/>
    <n v="2673.375254"/>
    <x v="0"/>
    <n v="-23916.211269474996"/>
    <n v="0"/>
    <n v="-988.14794500000005"/>
    <n v="-988.14794500000005"/>
    <n v="2673.375254"/>
    <n v="2673.375254"/>
    <n v="2673.375254"/>
    <x v="1"/>
    <x v="3"/>
    <x v="1"/>
    <x v="5"/>
  </r>
  <r>
    <n v="235"/>
    <n v="350"/>
    <x v="0"/>
    <x v="0"/>
    <s v="Daimlerchrysler Ag"/>
    <x v="5"/>
    <x v="6"/>
    <x v="8"/>
    <s v="Toronto Dominion"/>
    <x v="3"/>
    <d v="2000-10-20T00:00:00"/>
    <d v="2005-10-20T00:00:00"/>
    <x v="0"/>
    <n v="-10000000"/>
    <n v="3855.8334880000002"/>
    <n v="0.5"/>
    <n v="127.742525"/>
    <n v="118.134303"/>
    <n v="-9.5914909308992922"/>
    <n v="-36983.191931209789"/>
    <n v="-1349.6328629999998"/>
    <x v="0"/>
    <n v="-38332.824794209788"/>
    <n v="296710.43028299999"/>
    <n v="259663.70701099999"/>
    <n v="-37046.723272000003"/>
    <n v="1286.1015222097849"/>
    <n v="296710.43028299999"/>
    <n v="259663.70701099999"/>
    <n v="-37046.723272000003"/>
    <x v="0"/>
    <n v="22199.96130716"/>
    <n v="-13055.555555999999"/>
    <n v="246608.15145499998"/>
    <n v="45874.129368999973"/>
    <n v="-37046.723272000032"/>
    <n v="-37046.723272000032"/>
    <n v="-37046.723272000003"/>
    <x v="1"/>
    <x v="3"/>
    <x v="1"/>
    <x v="5"/>
  </r>
  <r>
    <n v="1061"/>
    <n v="425"/>
    <x v="0"/>
    <x v="0"/>
    <s v="Daimlerchrysler Ag"/>
    <x v="5"/>
    <x v="6"/>
    <x v="8"/>
    <s v="Morgan Stanley CP"/>
    <x v="3"/>
    <d v="2000-12-14T00:00:00"/>
    <d v="2005-10-20T00:00:00"/>
    <x v="0"/>
    <n v="10000000"/>
    <n v="-3911.8067610000003"/>
    <n v="0.95"/>
    <n v="127.742525"/>
    <n v="118.134303"/>
    <n v="-9.578764577280257"/>
    <n v="37470.276035432216"/>
    <n v="1460.7045149999999"/>
    <x v="0"/>
    <n v="38930.980550432214"/>
    <n v="-110389.687425"/>
    <n v="-72565.944168999995"/>
    <n v="37823.743256000002"/>
    <n v="-1107.2372944322124"/>
    <n v="-110389.687425"/>
    <n v="-72565.944168999995"/>
    <n v="37823.743256000002"/>
    <x v="0"/>
    <n v="-22522.227426457503"/>
    <n v="10291.666667"/>
    <n v="-62274.277501999997"/>
    <n v="-38265.037511000002"/>
    <n v="37823.743256000002"/>
    <n v="37823.743256000002"/>
    <n v="37823.743256000002"/>
    <x v="1"/>
    <x v="3"/>
    <x v="1"/>
    <x v="5"/>
  </r>
  <r>
    <n v="1675"/>
    <n v="883"/>
    <x v="0"/>
    <x v="0"/>
    <s v="Daimlerchrysler Ag"/>
    <x v="5"/>
    <x v="6"/>
    <x v="8"/>
    <s v="Merrill Lynch Int"/>
    <x v="3"/>
    <d v="2001-03-13T00:00:00"/>
    <d v="2006-03-13T00:00:00"/>
    <x v="0"/>
    <n v="10000000"/>
    <n v="-4274.8691060000001"/>
    <n v="1.42"/>
    <n v="133.34522100000001"/>
    <n v="123.349587"/>
    <n v="-9.9508518464406563"/>
    <n v="42538.589136732218"/>
    <n v="1635.047364"/>
    <x v="0"/>
    <n v="44173.636500732217"/>
    <n v="44813.128345999998"/>
    <n v="87733.032496999993"/>
    <n v="42919.904150999995"/>
    <n v="-1253.7323497322213"/>
    <n v="44813.128345999998"/>
    <n v="87733.032496999993"/>
    <n v="42919.904150999995"/>
    <x v="0"/>
    <n v="-24612.558877795"/>
    <n v="0"/>
    <n v="87733.032496999993"/>
    <n v="87733.032496999993"/>
    <n v="42919.904150999995"/>
    <n v="42919.904150999995"/>
    <n v="42919.904150999995"/>
    <x v="1"/>
    <x v="3"/>
    <x v="1"/>
    <x v="5"/>
  </r>
  <r>
    <n v="1677"/>
    <n v="885"/>
    <x v="0"/>
    <x v="0"/>
    <s v="Daimlerchrysler Ag"/>
    <x v="5"/>
    <x v="6"/>
    <x v="8"/>
    <s v="Morgan Stanley CP"/>
    <x v="3"/>
    <d v="2001-03-13T00:00:00"/>
    <d v="2006-03-13T00:00:00"/>
    <x v="0"/>
    <n v="-10000000"/>
    <n v="4267.7061979999999"/>
    <n v="1.37"/>
    <n v="133.34522100000001"/>
    <n v="123.349587"/>
    <n v="-9.9526496065120131"/>
    <n v="-42474.984412233578"/>
    <n v="-1621.9989269999999"/>
    <x v="0"/>
    <n v="-44096.983339233579"/>
    <n v="-23415.099536000002"/>
    <n v="-66232.937443000003"/>
    <n v="-42817.837907000001"/>
    <n v="1279.1454322335776"/>
    <n v="-23415.099536000002"/>
    <n v="-66232.937443000003"/>
    <n v="-42817.837907000001"/>
    <x v="0"/>
    <n v="24571.318434984998"/>
    <n v="0"/>
    <n v="-66232.937443000003"/>
    <n v="-66232.937443000003"/>
    <n v="-42817.837907000001"/>
    <n v="-42817.837907000001"/>
    <n v="-42817.837907000001"/>
    <x v="1"/>
    <x v="3"/>
    <x v="1"/>
    <x v="5"/>
  </r>
  <r>
    <n v="1301"/>
    <n v="462"/>
    <x v="0"/>
    <x v="0"/>
    <s v="Dana Corp."/>
    <x v="4"/>
    <x v="6"/>
    <x v="3"/>
    <s v="Portfolio ISIS"/>
    <x v="0"/>
    <d v="2001-01-05T00:00:00"/>
    <d v="2006-01-05T00:00:00"/>
    <x v="0"/>
    <n v="-10000000"/>
    <n v="4281.8026200000004"/>
    <n v="4.0999999999999996"/>
    <n v="531.07010000000002"/>
    <n v="529.18842600000005"/>
    <n v="-1.0958941897283003"/>
    <n v="-4692.4026128214136"/>
    <n v="-4224.9920249999996"/>
    <x v="0"/>
    <n v="-8917.3946378214132"/>
    <n v="336798.74013300001"/>
    <n v="329624.35794399999"/>
    <n v="-7174.3821890000254"/>
    <n v="1743.0124488213878"/>
    <n v="336798.74013300001"/>
    <n v="329624.35794399999"/>
    <n v="-7174.3821890000254"/>
    <x v="0"/>
    <n v="42261.391859400006"/>
    <n v="0"/>
    <n v="329624.35794399999"/>
    <n v="-189058.45644400001"/>
    <n v="-7174.3821890000254"/>
    <n v="-7174.3821890000254"/>
    <n v="-7174.3821890000254"/>
    <x v="1"/>
    <x v="0"/>
    <x v="3"/>
    <x v="4"/>
  </r>
  <r>
    <n v="1495"/>
    <n v="546"/>
    <x v="0"/>
    <x v="1"/>
    <s v="Dana Corp."/>
    <x v="4"/>
    <x v="6"/>
    <x v="3"/>
    <s v="Portfolio ISIS"/>
    <x v="1"/>
    <d v="2001-01-05T00:00:00"/>
    <d v="2006-01-05T00:00:00"/>
    <x v="0"/>
    <n v="10000000"/>
    <n v="-4281.8026200000004"/>
    <n v="4.0999999999999996"/>
    <n v="531.07010000000002"/>
    <n v="529.18842600000005"/>
    <n v="-1.0958941897283003"/>
    <n v="4692.4026128214136"/>
    <n v="4224.9920249999996"/>
    <x v="0"/>
    <n v="8917.3946378214132"/>
    <n v="-336798.74013300001"/>
    <n v="-329624.35794399999"/>
    <n v="7174.3821890000254"/>
    <n v="-1743.0124488213878"/>
    <n v="-336798.74013300001"/>
    <n v="-329624.35794399999"/>
    <n v="7174.3821890000254"/>
    <x v="0"/>
    <n v="-42261.391859400006"/>
    <n v="0"/>
    <n v="-329624.35794399999"/>
    <n v="189058.45644400001"/>
    <n v="7174.3821890000254"/>
    <n v="7174.3821890000254"/>
    <n v="7174.3821890000254"/>
    <x v="1"/>
    <x v="0"/>
    <x v="3"/>
    <x v="4"/>
  </r>
  <r>
    <n v="1748"/>
    <n v="954"/>
    <x v="0"/>
    <x v="0"/>
    <s v="Deere &amp; Co."/>
    <x v="9"/>
    <x v="8"/>
    <x v="3"/>
    <s v="Toronto Dominion"/>
    <x v="8"/>
    <d v="2001-04-03T00:00:00"/>
    <d v="2006-04-03T00:00:00"/>
    <x v="0"/>
    <n v="-10000000"/>
    <n v="4258.8900100000001"/>
    <n v="0.57999999999999996"/>
    <n v="57.666037000000003"/>
    <n v="57.398172000000002"/>
    <n v="-0.27146744646619725"/>
    <n v="-1156.1499957950973"/>
    <n v="-690.34329000000002"/>
    <x v="0"/>
    <n v="-1846.4932857950973"/>
    <n v="-1447.7487550000001"/>
    <n v="-2773.7163190000001"/>
    <n v="-1325.967564"/>
    <n v="520.5257217950973"/>
    <n v="-1447.7487550000001"/>
    <n v="-2773.7163190000001"/>
    <n v="-1325.967564"/>
    <x v="0"/>
    <m/>
    <n v="0"/>
    <n v="-2773.7163190000001"/>
    <n v="-2773.7163190000001"/>
    <n v="-2773.7163190000001"/>
    <n v="-1325.967564"/>
    <n v="-1325.967564"/>
    <x v="1"/>
    <x v="0"/>
    <x v="1"/>
    <x v="9"/>
  </r>
  <r>
    <n v="1302"/>
    <n v="463"/>
    <x v="0"/>
    <x v="0"/>
    <s v="Delta Air Lines"/>
    <x v="0"/>
    <x v="6"/>
    <x v="3"/>
    <s v="Portfolio ISIS"/>
    <x v="3"/>
    <d v="2001-01-05T00:00:00"/>
    <d v="2006-01-05T00:00:00"/>
    <x v="0"/>
    <n v="-10000000"/>
    <n v="4091.2514169999999"/>
    <n v="1.4"/>
    <n v="217.92233899999999"/>
    <n v="217.04157799999999"/>
    <n v="-0.70799305465498563"/>
    <n v="-2896.5775880833685"/>
    <n v="-1762.391511"/>
    <x v="0"/>
    <n v="-4658.9690990833687"/>
    <n v="275080.35453900002"/>
    <n v="271632.98615499999"/>
    <n v="-3447.3683840000303"/>
    <n v="1211.6007150833384"/>
    <n v="275080.35453900002"/>
    <n v="271632.98615499999"/>
    <n v="-3447.3683840000303"/>
    <x v="0"/>
    <n v="51148.825215334007"/>
    <n v="0"/>
    <n v="271632.98615499999"/>
    <n v="99246.209869999991"/>
    <n v="-3447.3683840000303"/>
    <n v="-3447.3683840000303"/>
    <n v="-3447.3683840000303"/>
    <x v="1"/>
    <x v="0"/>
    <x v="0"/>
    <x v="0"/>
  </r>
  <r>
    <n v="1496"/>
    <n v="547"/>
    <x v="0"/>
    <x v="1"/>
    <s v="Delta Air Lines"/>
    <x v="0"/>
    <x v="6"/>
    <x v="3"/>
    <s v="Portfolio ISIS"/>
    <x v="1"/>
    <d v="2001-01-05T00:00:00"/>
    <d v="2006-01-05T00:00:00"/>
    <x v="0"/>
    <n v="10000000"/>
    <n v="-4091.2514169999999"/>
    <n v="1.4"/>
    <n v="217.92233899999999"/>
    <n v="217.04157799999999"/>
    <n v="-0.70799305465498563"/>
    <n v="2896.5775880833685"/>
    <n v="1762.391511"/>
    <x v="0"/>
    <n v="4658.9690990833687"/>
    <n v="-275080.35453900002"/>
    <n v="-271632.98615499999"/>
    <n v="3447.3683840000303"/>
    <n v="-1211.6007150833384"/>
    <n v="-275080.35453900002"/>
    <n v="-271632.98615499999"/>
    <n v="3447.3683840000303"/>
    <x v="0"/>
    <n v="-51148.825215334007"/>
    <n v="0"/>
    <n v="-271632.98615499999"/>
    <n v="-99246.209869999991"/>
    <n v="3447.3683840000303"/>
    <n v="3447.3683840000303"/>
    <n v="3447.3683840000303"/>
    <x v="1"/>
    <x v="0"/>
    <x v="0"/>
    <x v="0"/>
  </r>
  <r>
    <n v="1702"/>
    <n v="908"/>
    <x v="0"/>
    <x v="0"/>
    <s v="Delta Air Lines"/>
    <x v="0"/>
    <x v="6"/>
    <x v="3"/>
    <s v="Morgan Stanley CP"/>
    <x v="3"/>
    <d v="2001-03-19T00:00:00"/>
    <d v="2006-03-19T00:00:00"/>
    <x v="0"/>
    <n v="10000000"/>
    <n v="-4327.0797499999999"/>
    <n v="2"/>
    <n v="218.85621399999999"/>
    <n v="217.98461499999999"/>
    <n v="-0.72375850762842986"/>
    <n v="3131.7607822491991"/>
    <n v="1916.9509739999999"/>
    <x v="0"/>
    <n v="5048.7117562491985"/>
    <n v="-68996.220667999994"/>
    <n v="-64980.733382999999"/>
    <n v="4015.4872849999956"/>
    <n v="-1033.2244712492029"/>
    <n v="-68996.220667999994"/>
    <n v="-64980.733382999999"/>
    <n v="4015.4872849999956"/>
    <x v="0"/>
    <n v="-54097.151034499999"/>
    <n v="0"/>
    <n v="-64980.733382999999"/>
    <n v="-64980.733382999999"/>
    <n v="4015.4872849999956"/>
    <n v="4015.4872849999956"/>
    <n v="4015.4872849999956"/>
    <x v="1"/>
    <x v="0"/>
    <x v="0"/>
    <x v="0"/>
  </r>
  <r>
    <n v="1600"/>
    <n v="654"/>
    <x v="0"/>
    <x v="0"/>
    <s v="Deutsche Bank AG"/>
    <x v="11"/>
    <x v="2"/>
    <x v="8"/>
    <s v="CSFB Intl"/>
    <x v="2"/>
    <d v="2001-01-08T00:00:00"/>
    <d v="2006-01-09T00:00:00"/>
    <x v="1"/>
    <n v="-10000000"/>
    <n v="4132.6561389999997"/>
    <n v="0.27"/>
    <n v="22.294087999999999"/>
    <n v="22.272065999999999"/>
    <n v="-5.0760248903722422E-3"/>
    <n v="-20.977465424913646"/>
    <n v="-302.48462999999998"/>
    <x v="0"/>
    <n v="-323.46209542491363"/>
    <n v="-26589.521726999999"/>
    <n v="-26766.887320999998"/>
    <n v="-177.36559399999896"/>
    <n v="146.09650142491466"/>
    <n v="-23451.958163214"/>
    <n v="-23487.943624177497"/>
    <n v="-35.985460963496735"/>
    <x v="0"/>
    <n v="8157.8632183859991"/>
    <n v="0"/>
    <n v="-23487.943624177497"/>
    <n v="-23487.943624177497"/>
    <n v="-35.985460963496735"/>
    <n v="-35.985460963496735"/>
    <n v="-35.985460963496735"/>
    <x v="1"/>
    <x v="6"/>
    <x v="1"/>
    <x v="11"/>
  </r>
  <r>
    <n v="272"/>
    <n v="409"/>
    <x v="0"/>
    <x v="0"/>
    <s v="Deutsche Lufthansa"/>
    <x v="5"/>
    <x v="6"/>
    <x v="8"/>
    <s v="UBS AG"/>
    <x v="6"/>
    <d v="2000-11-30T00:00:00"/>
    <d v="2004-07-14T00:00:00"/>
    <x v="0"/>
    <n v="-10000000"/>
    <n v="2893.9841229999997"/>
    <n v="0.31"/>
    <n v="24.924952999999999"/>
    <n v="24.401592000000001"/>
    <n v="-0.52465701185476676"/>
    <n v="-1518.3490623283176"/>
    <n v="-355.25358299999999"/>
    <x v="0"/>
    <n v="-1873.6026453283175"/>
    <n v="-25066.781147999998"/>
    <n v="-26754.543656000002"/>
    <n v="-1687.7625080000034"/>
    <n v="185.84013732831409"/>
    <n v="-25066.781147999998"/>
    <n v="-26754.543656000002"/>
    <n v="-1687.7625080000034"/>
    <x v="0"/>
    <n v="16662.113588172499"/>
    <n v="-4047.2222219999999"/>
    <n v="-30801.765878000002"/>
    <n v="-63171.710831000004"/>
    <n v="-1687.7625080000034"/>
    <n v="-1687.7625080000034"/>
    <n v="-1687.7625080000034"/>
    <x v="4"/>
    <x v="3"/>
    <x v="1"/>
    <x v="5"/>
  </r>
  <r>
    <n v="1612"/>
    <n v="821"/>
    <x v="0"/>
    <x v="0"/>
    <s v="Deutsche Lufthansa"/>
    <x v="5"/>
    <x v="6"/>
    <x v="8"/>
    <s v="Morgan Stanley CP"/>
    <x v="6"/>
    <d v="2001-01-18T00:00:00"/>
    <d v="2003-08-06T00:00:00"/>
    <x v="0"/>
    <n v="-17000000"/>
    <n v="3606.0793320000002"/>
    <n v="0.32"/>
    <n v="19.806493"/>
    <n v="19.278925999999998"/>
    <n v="-0.52031391571987895"/>
    <n v="-1876.2932576294454"/>
    <n v="-476.27690400000006"/>
    <x v="0"/>
    <n v="-2352.5701616294455"/>
    <n v="-57427.651134"/>
    <n v="-59574.280751999999"/>
    <n v="-2146.629617999999"/>
    <n v="205.94054362944644"/>
    <n v="-57427.651134"/>
    <n v="-59574.280751999999"/>
    <n v="-2146.629617999999"/>
    <x v="0"/>
    <n v="20762.001753990004"/>
    <n v="0"/>
    <n v="-59574.280751999999"/>
    <n v="-59574.280751999999"/>
    <n v="-2146.629617999999"/>
    <n v="-2146.629617999999"/>
    <n v="-2146.629617999999"/>
    <x v="5"/>
    <x v="3"/>
    <x v="1"/>
    <x v="5"/>
  </r>
  <r>
    <n v="9"/>
    <n v="2"/>
    <x v="0"/>
    <x v="0"/>
    <s v="Deutsche Telekom AG"/>
    <x v="10"/>
    <x v="4"/>
    <x v="8"/>
    <s v="JP Morgan"/>
    <x v="2"/>
    <d v="2000-04-07T00:00:00"/>
    <d v="2005-04-07T00:00:00"/>
    <x v="0"/>
    <n v="-10000000"/>
    <n v="3419.9417309999999"/>
    <n v="0.26"/>
    <n v="149.2749"/>
    <n v="144.41476299999999"/>
    <n v="-4.7176253570151738"/>
    <n v="-16134.003829679967"/>
    <n v="-1242.5731919999998"/>
    <x v="0"/>
    <n v="-17376.577021679965"/>
    <n v="426542.75780399999"/>
    <n v="410288.41252000001"/>
    <n v="-16254.345283999981"/>
    <n v="1122.2317376799838"/>
    <n v="426542.75780399999"/>
    <n v="410288.41252000001"/>
    <n v="-16254.345283999981"/>
    <x v="0"/>
    <n v="25316.118663727499"/>
    <n v="-19933.333332999999"/>
    <n v="390355.079187"/>
    <n v="123877.92407899996"/>
    <n v="-16254.345283999981"/>
    <n v="-16254.345283999981"/>
    <n v="-16254.345283999981"/>
    <x v="0"/>
    <x v="5"/>
    <x v="1"/>
    <x v="10"/>
  </r>
  <r>
    <n v="10"/>
    <n v="3"/>
    <x v="0"/>
    <x v="0"/>
    <s v="Deutsche Telekom AG"/>
    <x v="10"/>
    <x v="4"/>
    <x v="8"/>
    <s v="Merrill Lynch Int"/>
    <x v="2"/>
    <d v="2000-04-26T00:00:00"/>
    <d v="2000-11-30T00:00:00"/>
    <x v="0"/>
    <n v="0"/>
    <n v="0"/>
    <n v="0.1"/>
    <n v="0"/>
    <n v="0"/>
    <m/>
    <n v="-"/>
    <n v="0"/>
    <x v="0"/>
    <n v="0"/>
    <n v="0"/>
    <n v="0"/>
    <n v="0"/>
    <n v="0"/>
    <n v="0"/>
    <n v="0"/>
    <n v="0"/>
    <x v="0"/>
    <n v="0"/>
    <n v="6083.3255559999998"/>
    <n v="6083.3255559999998"/>
    <n v="2.5555999999596679E-2"/>
    <n v="0"/>
    <n v="0"/>
    <n v="0"/>
    <x v="3"/>
    <x v="5"/>
    <x v="1"/>
    <x v="10"/>
  </r>
  <r>
    <n v="1303"/>
    <n v="464"/>
    <x v="0"/>
    <x v="0"/>
    <s v="Deutsche Telekom AG"/>
    <x v="10"/>
    <x v="4"/>
    <x v="8"/>
    <s v="Portfolio ISIS"/>
    <x v="0"/>
    <d v="2001-01-05T00:00:00"/>
    <d v="2006-01-05T00:00:00"/>
    <x v="0"/>
    <n v="-10000000"/>
    <n v="4067.535856"/>
    <n v="0.95"/>
    <n v="156.667969"/>
    <n v="151.62232900000001"/>
    <n v="-4.8879061745435113"/>
    <n v="-19881.733625719527"/>
    <n v="-1480.893012"/>
    <x v="0"/>
    <n v="-21362.626637719528"/>
    <n v="226092.179149"/>
    <n v="206051.53619000001"/>
    <n v="-20040.64295899999"/>
    <n v="1321.9836787195381"/>
    <n v="226092.179149"/>
    <n v="206051.53619000001"/>
    <n v="-20040.64295899999"/>
    <x v="0"/>
    <n v="30109.934174039998"/>
    <n v="0"/>
    <n v="206051.53619000001"/>
    <n v="162336.82888700001"/>
    <n v="-20040.64295899999"/>
    <n v="-20040.64295899999"/>
    <n v="-20040.64295899999"/>
    <x v="1"/>
    <x v="5"/>
    <x v="1"/>
    <x v="10"/>
  </r>
  <r>
    <n v="1497"/>
    <n v="548"/>
    <x v="0"/>
    <x v="1"/>
    <s v="Deutsche Telekom AG"/>
    <x v="10"/>
    <x v="4"/>
    <x v="8"/>
    <s v="Portfolio ISIS"/>
    <x v="1"/>
    <d v="2001-01-05T00:00:00"/>
    <d v="2006-01-05T00:00:00"/>
    <x v="0"/>
    <n v="10000000"/>
    <n v="-4067.535856"/>
    <n v="0.95"/>
    <n v="156.667969"/>
    <n v="151.62232900000001"/>
    <n v="-4.8879061745435113"/>
    <n v="19881.733625719527"/>
    <n v="1480.893012"/>
    <x v="0"/>
    <n v="21362.626637719528"/>
    <n v="-226092.179149"/>
    <n v="-206051.53619000001"/>
    <n v="20040.64295899999"/>
    <n v="-1321.9836787195381"/>
    <n v="-226092.179149"/>
    <n v="-206051.53619000001"/>
    <n v="20040.64295899999"/>
    <x v="0"/>
    <n v="-30109.934174039998"/>
    <n v="0"/>
    <n v="-206051.53619000001"/>
    <n v="-162336.82888700001"/>
    <n v="20040.64295899999"/>
    <n v="20040.64295899999"/>
    <n v="20040.64295899999"/>
    <x v="1"/>
    <x v="5"/>
    <x v="1"/>
    <x v="10"/>
  </r>
  <r>
    <n v="1698"/>
    <n v="904"/>
    <x v="0"/>
    <x v="2"/>
    <s v="Deutsche Telekom AG"/>
    <x v="10"/>
    <x v="4"/>
    <x v="8"/>
    <s v="CSFB Intl"/>
    <x v="0"/>
    <d v="2000-08-23T00:00:00"/>
    <d v="2005-08-23T00:00:00"/>
    <x v="0"/>
    <n v="10000000"/>
    <n v="-3733.6083500000004"/>
    <n v="0.52"/>
    <n v="153.03456700000001"/>
    <n v="148.084068"/>
    <n v="-4.7805854110310522"/>
    <n v="17848.83360851372"/>
    <n v="1334.888193"/>
    <x v="0"/>
    <n v="19183.721801513719"/>
    <n v="-376636.16956200002"/>
    <n v="-358632.99351599999"/>
    <n v="18003.176046000037"/>
    <n v="-1180.5457555136818"/>
    <n v="-376636.16956200002"/>
    <n v="-358632.99351599999"/>
    <n v="18003.176046000037"/>
    <x v="0"/>
    <n v="-27638.035810875004"/>
    <n v="26577.777778"/>
    <n v="-332055.215738"/>
    <n v="-143502.72151499998"/>
    <n v="18003.176046000037"/>
    <n v="18003.176046000037"/>
    <n v="18003.176046000037"/>
    <x v="0"/>
    <x v="5"/>
    <x v="1"/>
    <x v="10"/>
  </r>
  <r>
    <n v="1699"/>
    <n v="905"/>
    <x v="0"/>
    <x v="3"/>
    <s v="Deutsche Telekom AG"/>
    <x v="10"/>
    <x v="4"/>
    <x v="8"/>
    <s v="EnronCredit.com"/>
    <x v="0"/>
    <d v="2000-08-23T00:00:00"/>
    <d v="2005-08-23T00:00:00"/>
    <x v="0"/>
    <n v="-10000000"/>
    <n v="3733.6083500000004"/>
    <n v="0.52"/>
    <n v="153.03456700000001"/>
    <n v="148.084068"/>
    <n v="-4.7805854110310522"/>
    <n v="-17848.83360851372"/>
    <n v="-1334.888193"/>
    <x v="0"/>
    <n v="-19183.721801513719"/>
    <n v="376636.16956200002"/>
    <n v="358632.99351599999"/>
    <n v="-18003.176046000037"/>
    <n v="1180.5457555136818"/>
    <n v="376636.16956200002"/>
    <n v="358632.99351599999"/>
    <n v="-18003.176046000037"/>
    <x v="0"/>
    <n v="27638.035810875004"/>
    <n v="-26577.777778"/>
    <n v="332055.215738"/>
    <n v="143502.72151500001"/>
    <n v="-18003.176046000037"/>
    <n v="-18003.176046000037"/>
    <n v="-18003.176046000037"/>
    <x v="0"/>
    <x v="5"/>
    <x v="1"/>
    <x v="10"/>
  </r>
  <r>
    <n v="1700"/>
    <n v="906"/>
    <x v="0"/>
    <x v="4"/>
    <s v="Deutsche Telekom AG"/>
    <x v="10"/>
    <x v="4"/>
    <x v="8"/>
    <s v="Enron North America"/>
    <x v="0"/>
    <d v="2000-08-23T00:00:00"/>
    <d v="2005-08-23T00:00:00"/>
    <x v="0"/>
    <n v="10000000"/>
    <n v="-3733.6083500000004"/>
    <n v="0.52"/>
    <n v="153.03456700000001"/>
    <n v="148.084068"/>
    <n v="-4.7805854110310522"/>
    <n v="17848.83360851372"/>
    <n v="1334.888193"/>
    <x v="0"/>
    <n v="19183.721801513719"/>
    <n v="-376636.16956200002"/>
    <n v="-358632.99351599999"/>
    <n v="18003.176046000037"/>
    <n v="-1180.5457555136818"/>
    <n v="-376636.16956200002"/>
    <n v="-358632.99351599999"/>
    <n v="18003.176046000037"/>
    <x v="0"/>
    <n v="-27638.035810875004"/>
    <n v="26577.777778"/>
    <n v="-332055.215738"/>
    <n v="-332055.215738"/>
    <n v="18003.176046000037"/>
    <n v="18003.176046000037"/>
    <n v="18003.176046000037"/>
    <x v="0"/>
    <x v="5"/>
    <x v="1"/>
    <x v="10"/>
  </r>
  <r>
    <n v="1727"/>
    <n v="932"/>
    <x v="0"/>
    <x v="0"/>
    <s v="Deutsche Telekom AG"/>
    <x v="10"/>
    <x v="4"/>
    <x v="8"/>
    <s v="Merrill Lynch Int"/>
    <x v="2"/>
    <d v="2001-03-29T00:00:00"/>
    <d v="2006-03-29T00:00:00"/>
    <x v="1"/>
    <n v="10000000"/>
    <n v="-4453.3695040000002"/>
    <n v="1.66"/>
    <n v="159.22109499999999"/>
    <n v="154.09317799999999"/>
    <n v="-4.8050777850244195"/>
    <n v="21398.78687217562"/>
    <n v="1689.480102"/>
    <x v="0"/>
    <n v="23088.266974175622"/>
    <n v="31225.338250000001"/>
    <n v="53668.372393999998"/>
    <n v="22443.034143999997"/>
    <n v="-645.23283017562426"/>
    <n v="27540.748336500001"/>
    <n v="47093.996775734995"/>
    <n v="19553.248439234994"/>
    <x v="0"/>
    <n v="-32966.067753360003"/>
    <n v="0"/>
    <n v="47093.996775734995"/>
    <n v="47093.996775734995"/>
    <n v="19553.248439234994"/>
    <n v="19553.248439234994"/>
    <n v="19553.248439234994"/>
    <x v="1"/>
    <x v="5"/>
    <x v="1"/>
    <x v="10"/>
  </r>
  <r>
    <n v="1744"/>
    <n v="951"/>
    <x v="0"/>
    <x v="0"/>
    <s v="Deutsche Telekom AG"/>
    <x v="10"/>
    <x v="4"/>
    <x v="8"/>
    <s v="Merrill Lynch Int"/>
    <x v="2"/>
    <d v="2001-04-03T00:00:00"/>
    <d v="2005-04-03T00:00:00"/>
    <x v="0"/>
    <n v="10000000"/>
    <n v="-3544.0780810000001"/>
    <n v="1.52"/>
    <n v="149.080397"/>
    <n v="144.227206"/>
    <n v="-4.7094582127034972"/>
    <n v="16690.687625027902"/>
    <n v="1517.060322"/>
    <x v="0"/>
    <n v="18207.747947027903"/>
    <n v="10229.901898"/>
    <n v="27713.933645000001"/>
    <n v="17484.031747000001"/>
    <n v="-723.71620002790223"/>
    <n v="10229.901898"/>
    <n v="27713.933645000001"/>
    <n v="17484.031747000001"/>
    <x v="0"/>
    <n v="-26235.037994602502"/>
    <n v="0"/>
    <n v="27713.933645000001"/>
    <n v="27713.933645000001"/>
    <n v="27713.933645000001"/>
    <n v="17484.031747000001"/>
    <n v="17484.031747000001"/>
    <x v="0"/>
    <x v="5"/>
    <x v="1"/>
    <x v="10"/>
  </r>
  <r>
    <n v="1304"/>
    <n v="465"/>
    <x v="0"/>
    <x v="0"/>
    <s v="Diageo Plc"/>
    <x v="6"/>
    <x v="1"/>
    <x v="6"/>
    <s v="Portfolio ISIS"/>
    <x v="6"/>
    <d v="2001-01-05T00:00:00"/>
    <d v="2006-01-05T00:00:00"/>
    <x v="0"/>
    <n v="-10000000"/>
    <n v="4023.521221"/>
    <n v="0.22"/>
    <n v="29.884208999999998"/>
    <n v="29.643833000000001"/>
    <n v="-0.24754137363925138"/>
    <n v="-995.98796991301788"/>
    <n v="-386.46020099999998"/>
    <x v="0"/>
    <n v="-1382.4481709130177"/>
    <n v="27794.08973"/>
    <n v="26759.970817000001"/>
    <n v="-1034.1189129999984"/>
    <n v="348.32925791301932"/>
    <n v="27794.08973"/>
    <n v="26759.970817000001"/>
    <n v="-1034.1189129999984"/>
    <x v="0"/>
    <n v="16546.731021362499"/>
    <n v="0"/>
    <n v="26759.970817000001"/>
    <n v="-4017.4692780000005"/>
    <n v="-1034.1189129999984"/>
    <n v="-1034.1189129999984"/>
    <n v="-1034.1189129999984"/>
    <x v="1"/>
    <x v="4"/>
    <x v="1"/>
    <x v="6"/>
  </r>
  <r>
    <n v="1498"/>
    <n v="549"/>
    <x v="0"/>
    <x v="1"/>
    <s v="Diageo Plc"/>
    <x v="6"/>
    <x v="1"/>
    <x v="6"/>
    <s v="Portfolio ISIS"/>
    <x v="1"/>
    <d v="2001-01-05T00:00:00"/>
    <d v="2006-01-05T00:00:00"/>
    <x v="0"/>
    <n v="10000000"/>
    <n v="-4023.521221"/>
    <n v="0.22"/>
    <n v="29.884208999999998"/>
    <n v="29.643833000000001"/>
    <n v="-0.24754137363925138"/>
    <n v="995.98796991301788"/>
    <n v="386.46020099999998"/>
    <x v="0"/>
    <n v="1382.4481709130177"/>
    <n v="-27794.08973"/>
    <n v="-26759.970817000001"/>
    <n v="1034.1189129999984"/>
    <n v="-348.32925791301932"/>
    <n v="-27794.08973"/>
    <n v="-26759.970817000001"/>
    <n v="1034.1189129999984"/>
    <x v="0"/>
    <n v="-16546.731021362499"/>
    <n v="0"/>
    <n v="-26759.970817000001"/>
    <n v="4017.4692780000005"/>
    <n v="1034.1189129999984"/>
    <n v="1034.1189129999984"/>
    <n v="1034.1189129999984"/>
    <x v="1"/>
    <x v="4"/>
    <x v="1"/>
    <x v="6"/>
  </r>
  <r>
    <n v="1598"/>
    <n v="652"/>
    <x v="0"/>
    <x v="0"/>
    <s v="Diageo Plc"/>
    <x v="6"/>
    <x v="1"/>
    <x v="6"/>
    <s v="Goldman Sachs"/>
    <x v="6"/>
    <d v="2001-01-08T00:00:00"/>
    <d v="2006-01-08T00:00:00"/>
    <x v="0"/>
    <n v="10000000"/>
    <n v="-4043.6700690000002"/>
    <n v="0.3"/>
    <n v="29.921341000000002"/>
    <n v="29.680844"/>
    <n v="-0.24750953192033023"/>
    <n v="1000.8468860184395"/>
    <n v="404.22637199999997"/>
    <x v="0"/>
    <n v="1405.0732580184394"/>
    <n v="7410.7331800000002"/>
    <n v="8510.9401529999996"/>
    <n v="1100.2069729999994"/>
    <n v="-304.86628501844007"/>
    <n v="7410.7331800000002"/>
    <n v="8510.9401529999996"/>
    <n v="1100.2069729999994"/>
    <x v="0"/>
    <n v="-16629.593158762502"/>
    <n v="0"/>
    <n v="8510.9401529999996"/>
    <n v="8510.9401529999996"/>
    <n v="1100.2069729999994"/>
    <n v="1100.2069729999994"/>
    <n v="1100.2069729999994"/>
    <x v="1"/>
    <x v="4"/>
    <x v="1"/>
    <x v="6"/>
  </r>
  <r>
    <n v="22"/>
    <n v="111"/>
    <x v="0"/>
    <x v="8"/>
    <s v="Diamond Offshore"/>
    <x v="5"/>
    <x v="5"/>
    <x v="3"/>
    <s v="High Yield"/>
    <x v="5"/>
    <d v="2000-06-22T00:00:00"/>
    <d v="2005-06-06T00:00:00"/>
    <x v="0"/>
    <n v="4000000"/>
    <n v="-1454.480996"/>
    <n v="0.85"/>
    <n v="71.356305000000006"/>
    <n v="70.764525000000006"/>
    <n v="-0.54035502313714923"/>
    <n v="785.9361122461238"/>
    <n v="286.59374400000002"/>
    <x v="0"/>
    <n v="1072.5298562461239"/>
    <n v="22897.44803"/>
    <n v="23892.60065"/>
    <n v="995.15262000000075"/>
    <n v="-77.377236246123175"/>
    <n v="22897.44803"/>
    <n v="23892.60065"/>
    <n v="995.15262000000075"/>
    <x v="0"/>
    <n v="-8374.1743344699989"/>
    <n v="24272.222222"/>
    <n v="48164.822872000004"/>
    <n v="31922.882570000002"/>
    <n v="995.15262000000803"/>
    <n v="995.15262000000803"/>
    <n v="995.15262000000075"/>
    <x v="0"/>
    <x v="3"/>
    <x v="1"/>
    <x v="5"/>
  </r>
  <r>
    <n v="37"/>
    <n v="131"/>
    <x v="0"/>
    <x v="0"/>
    <s v="Diamond Offshore"/>
    <x v="5"/>
    <x v="5"/>
    <x v="3"/>
    <s v="JP Morgan"/>
    <x v="5"/>
    <d v="2000-07-21T00:00:00"/>
    <d v="2003-07-21T00:00:00"/>
    <x v="0"/>
    <n v="-4000000"/>
    <n v="835.96679000000006"/>
    <n v="0.74"/>
    <n v="65.096379999999996"/>
    <n v="64.444349000000003"/>
    <n v="-0.54335233336584754"/>
    <n v="-454.22450596285751"/>
    <n v="-254.36949900000002"/>
    <x v="0"/>
    <n v="-708.59400496285753"/>
    <n v="-13551.404102"/>
    <n v="-14200.087844"/>
    <n v="-648.68374199999926"/>
    <n v="59.910262962858269"/>
    <n v="-13551.404102"/>
    <n v="-14200.087844"/>
    <n v="-648.68374199999926"/>
    <x v="0"/>
    <n v="4813.0787934250002"/>
    <n v="-15211.111111"/>
    <n v="-29411.198955"/>
    <n v="-22241.462750999999"/>
    <n v="-648.68374200000108"/>
    <n v="-648.68374200000108"/>
    <n v="-648.68374199999926"/>
    <x v="5"/>
    <x v="3"/>
    <x v="1"/>
    <x v="5"/>
  </r>
  <r>
    <n v="122"/>
    <n v="132"/>
    <x v="2"/>
    <x v="9"/>
    <s v="Diamond Offshore"/>
    <x v="5"/>
    <x v="5"/>
    <x v="3"/>
    <s v="EnronCredit.com"/>
    <x v="2"/>
    <d v="2000-06-22T00:00:00"/>
    <d v="2005-06-06T00:00:00"/>
    <x v="0"/>
    <n v="-4000000"/>
    <n v="1454.480996"/>
    <n v="0.85"/>
    <n v="71.356305000000006"/>
    <n v="70.764525000000006"/>
    <n v="-0.54035502313714923"/>
    <n v="-785.9361122461238"/>
    <n v="-286.59374400000002"/>
    <x v="0"/>
    <n v="-1072.5298562461239"/>
    <n v="-22897.44803"/>
    <n v="-23892.60065"/>
    <n v="-995.15262000000075"/>
    <n v="77.377236246123175"/>
    <n v="-22897.44803"/>
    <n v="-23892.60065"/>
    <n v="-995.15262000000075"/>
    <x v="0"/>
    <n v="8374.1743344699989"/>
    <n v="-24272.222222"/>
    <n v="-48164.822872000004"/>
    <n v="-31922.882570000002"/>
    <n v="-995.15262000000803"/>
    <n v="-995.15262000000803"/>
    <n v="-995.15262000000075"/>
    <x v="0"/>
    <x v="3"/>
    <x v="1"/>
    <x v="5"/>
  </r>
  <r>
    <n v="51"/>
    <n v="126"/>
    <x v="0"/>
    <x v="2"/>
    <s v="Dominion Resource"/>
    <x v="1"/>
    <x v="3"/>
    <x v="3"/>
    <s v="FUNB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15416.666667"/>
    <n v="15416.666667"/>
    <n v="2916.3306250000005"/>
    <n v="0"/>
    <n v="0"/>
    <n v="0"/>
    <x v="3"/>
    <x v="1"/>
    <x v="1"/>
    <x v="1"/>
  </r>
  <r>
    <n v="52"/>
    <n v="127"/>
    <x v="0"/>
    <x v="3"/>
    <s v="Dominion Resource"/>
    <x v="1"/>
    <x v="3"/>
    <x v="3"/>
    <s v="EnronCredit.com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-15416.666667"/>
    <n v="-15416.666667"/>
    <n v="-2916.3306250000005"/>
    <n v="0"/>
    <n v="0"/>
    <n v="0"/>
    <x v="3"/>
    <x v="1"/>
    <x v="1"/>
    <x v="1"/>
  </r>
  <r>
    <n v="53"/>
    <n v="128"/>
    <x v="0"/>
    <x v="4"/>
    <s v="Dominion Resource"/>
    <x v="1"/>
    <x v="3"/>
    <x v="3"/>
    <s v="Enron North America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15416.666667"/>
    <n v="15416.666667"/>
    <n v="2916.3306250000005"/>
    <n v="0"/>
    <n v="0"/>
    <n v="0"/>
    <x v="3"/>
    <x v="1"/>
    <x v="1"/>
    <x v="1"/>
  </r>
  <r>
    <n v="1746"/>
    <n v="952"/>
    <x v="0"/>
    <x v="0"/>
    <s v="Duke Capital"/>
    <x v="9"/>
    <x v="5"/>
    <x v="3"/>
    <s v="JP Morgan"/>
    <x v="4"/>
    <d v="2001-04-03T00:00:00"/>
    <d v="2006-04-03T00:00:00"/>
    <x v="0"/>
    <n v="10000000"/>
    <n v="-4269.9500760000001"/>
    <n v="0.75"/>
    <n v="74.524782999999999"/>
    <n v="73.928293999999994"/>
    <n v="-0.58492147164732977"/>
    <n v="2497.5854823145478"/>
    <n v="792.47521200000006"/>
    <x v="0"/>
    <n v="3290.0606943145476"/>
    <n v="2047.7274540000001"/>
    <n v="4833.4455930000004"/>
    <n v="2785.7181390000005"/>
    <n v="-504.3425553145471"/>
    <n v="2047.7274540000001"/>
    <n v="4833.4455930000004"/>
    <n v="2785.7181390000005"/>
    <x v="0"/>
    <m/>
    <n v="0"/>
    <n v="4833.4455930000004"/>
    <n v="4833.4455930000004"/>
    <n v="4833.4455930000004"/>
    <n v="2785.7181390000005"/>
    <n v="2785.7181390000005"/>
    <x v="1"/>
    <x v="0"/>
    <x v="1"/>
    <x v="9"/>
  </r>
  <r>
    <n v="1305"/>
    <n v="466"/>
    <x v="0"/>
    <x v="0"/>
    <s v="Duke Energy Corp."/>
    <x v="6"/>
    <x v="3"/>
    <x v="3"/>
    <s v="Portfolio ISIS"/>
    <x v="4"/>
    <d v="2001-01-05T00:00:00"/>
    <d v="2006-01-05T00:00:00"/>
    <x v="0"/>
    <n v="-10000000"/>
    <n v="4069.0768189999999"/>
    <n v="0.6"/>
    <n v="63.458775000000003"/>
    <n v="63.369548000000002"/>
    <n v="-6.5619932471940021E-2"/>
    <n v="-267.01254608591648"/>
    <n v="-696.30320099999994"/>
    <x v="0"/>
    <n v="-963.31574708591643"/>
    <n v="-296.45548300000002"/>
    <n v="-821.25593000000003"/>
    <n v="-524.80044700000008"/>
    <n v="438.51530008591635"/>
    <n v="-296.45548300000002"/>
    <n v="-821.25593000000003"/>
    <n v="-524.80044700000008"/>
    <x v="0"/>
    <n v="16734.078418137498"/>
    <n v="0"/>
    <n v="-821.25593000000003"/>
    <n v="-5086.9335470000005"/>
    <n v="-524.80044700000008"/>
    <n v="-524.80044700000008"/>
    <n v="-524.80044700000008"/>
    <x v="1"/>
    <x v="4"/>
    <x v="1"/>
    <x v="6"/>
  </r>
  <r>
    <n v="1499"/>
    <n v="550"/>
    <x v="0"/>
    <x v="1"/>
    <s v="Duke Energy Corp."/>
    <x v="6"/>
    <x v="3"/>
    <x v="3"/>
    <s v="Portfolio ISIS"/>
    <x v="1"/>
    <d v="2001-01-05T00:00:00"/>
    <d v="2006-01-05T00:00:00"/>
    <x v="0"/>
    <n v="10000000"/>
    <n v="-4069.0768189999999"/>
    <n v="0.6"/>
    <n v="63.458775000000003"/>
    <n v="63.369548000000002"/>
    <n v="-6.5619932471940021E-2"/>
    <n v="267.01254608591648"/>
    <n v="696.30320099999994"/>
    <x v="0"/>
    <n v="963.31574708591643"/>
    <n v="296.45548300000002"/>
    <n v="821.25593000000003"/>
    <n v="524.80044700000008"/>
    <n v="-438.51530008591635"/>
    <n v="296.45548300000002"/>
    <n v="821.25593000000003"/>
    <n v="524.80044700000008"/>
    <x v="0"/>
    <n v="-16734.078418137498"/>
    <n v="0"/>
    <n v="821.25593000000003"/>
    <n v="5086.9335470000005"/>
    <n v="524.80044700000008"/>
    <n v="524.80044700000008"/>
    <n v="524.80044700000008"/>
    <x v="1"/>
    <x v="4"/>
    <x v="1"/>
    <x v="6"/>
  </r>
  <r>
    <n v="1"/>
    <n v="307"/>
    <x v="0"/>
    <x v="0"/>
    <s v="Eastern Elec Plc"/>
    <x v="1"/>
    <x v="3"/>
    <x v="6"/>
    <s v="Greenwich Natwest"/>
    <x v="0"/>
    <d v="1999-09-08T00:00:00"/>
    <d v="2004-12-01T00:00:00"/>
    <x v="2"/>
    <n v="-15000000"/>
    <n v="0"/>
    <n v="0.47499999999999998"/>
    <n v="64.734776999999994"/>
    <n v="64.116387000000003"/>
    <m/>
    <n v="-"/>
    <n v="-624.17158800000004"/>
    <x v="0"/>
    <n v="-624.17158800000004"/>
    <n v="-49565.834379"/>
    <n v="-51600.477140000003"/>
    <n v="-2034.6427610000028"/>
    <n v="-1410.4711730000026"/>
    <n v="-70631.313990074996"/>
    <n v="-73092.075868810003"/>
    <n v="-2460.7618787350075"/>
    <x v="0"/>
    <n v="0"/>
    <n v="-151388.4375"/>
    <n v="-224480.51336881"/>
    <n v="-348412.1739126434"/>
    <n v="-1552.3243787350075"/>
    <n v="-1552.3243787350075"/>
    <n v="-2460.7618787350075"/>
    <x v="0"/>
    <x v="1"/>
    <x v="1"/>
    <x v="1"/>
  </r>
  <r>
    <n v="2"/>
    <n v="306"/>
    <x v="0"/>
    <x v="0"/>
    <s v="Eastern Elec Plc"/>
    <x v="1"/>
    <x v="3"/>
    <x v="6"/>
    <s v="Greenwich Natwest"/>
    <x v="0"/>
    <d v="1999-11-29T00:00:00"/>
    <d v="2004-11-25T00:00:00"/>
    <x v="2"/>
    <n v="-15000000"/>
    <n v="0"/>
    <n v="0.51"/>
    <n v="64.654505"/>
    <n v="64.035717000000005"/>
    <m/>
    <n v="-"/>
    <n v="-632.39696100000003"/>
    <x v="0"/>
    <n v="-632.39696100000003"/>
    <n v="-67460.164392999999"/>
    <n v="-69500.285262999998"/>
    <n v="-2040.1208699999988"/>
    <n v="-1407.7239089999989"/>
    <n v="-96130.734260024998"/>
    <n v="-98447.154075039507"/>
    <n v="-2316.4198150145094"/>
    <x v="0"/>
    <n v="0"/>
    <n v="-137860.86249999999"/>
    <n v="-236308.01657503948"/>
    <n v="-353640.04009070876"/>
    <n v="-1489.1573150144832"/>
    <n v="-1489.1573150144832"/>
    <n v="-2316.4198150145094"/>
    <x v="0"/>
    <x v="1"/>
    <x v="1"/>
    <x v="1"/>
  </r>
  <r>
    <n v="3"/>
    <n v="308"/>
    <x v="0"/>
    <x v="0"/>
    <s v="Eastern Elec Plc"/>
    <x v="1"/>
    <x v="3"/>
    <x v="6"/>
    <s v="Credit Reserve Book"/>
    <x v="0"/>
    <d v="1999-11-29T00:00:00"/>
    <d v="2004-11-25T00:00:00"/>
    <x v="2"/>
    <n v="15000000"/>
    <n v="0"/>
    <n v="0.51"/>
    <n v="64.654505"/>
    <n v="64.035717000000005"/>
    <m/>
    <n v="-"/>
    <n v="632.39696100000003"/>
    <x v="0"/>
    <n v="632.39696100000003"/>
    <n v="67460.164392999999"/>
    <n v="69500.285262999998"/>
    <n v="2040.1208699999988"/>
    <n v="1407.7239089999989"/>
    <n v="96130.734260024998"/>
    <n v="98447.154075039507"/>
    <n v="2316.4198150145094"/>
    <x v="0"/>
    <n v="0"/>
    <n v="137860.86249999999"/>
    <n v="236308.01657503948"/>
    <n v="353640.04009070876"/>
    <n v="1489.1573150144832"/>
    <n v="1489.1573150144832"/>
    <n v="2316.4198150145094"/>
    <x v="0"/>
    <x v="1"/>
    <x v="1"/>
    <x v="1"/>
  </r>
  <r>
    <n v="4"/>
    <n v="309"/>
    <x v="0"/>
    <x v="0"/>
    <s v="Eastern Elec Plc"/>
    <x v="1"/>
    <x v="3"/>
    <x v="6"/>
    <s v="Credit Reserve Book"/>
    <x v="0"/>
    <d v="1999-09-08T00:00:00"/>
    <d v="2004-12-01T00:00:00"/>
    <x v="2"/>
    <n v="15000000"/>
    <n v="0"/>
    <n v="0.47499999999999998"/>
    <n v="64.734776999999994"/>
    <n v="64.116387000000003"/>
    <m/>
    <n v="-"/>
    <n v="624.17158800000004"/>
    <x v="0"/>
    <n v="624.17158800000004"/>
    <n v="49565.834379"/>
    <n v="51600.477140000003"/>
    <n v="2034.6427610000028"/>
    <n v="1410.4711730000026"/>
    <n v="70631.313990074996"/>
    <n v="73092.075868810003"/>
    <n v="2460.7618787350075"/>
    <x v="0"/>
    <n v="0"/>
    <n v="151388.4375"/>
    <n v="224480.51336881"/>
    <n v="348412.1739126434"/>
    <n v="1552.3243787350075"/>
    <n v="1552.3243787350075"/>
    <n v="2460.7618787350075"/>
    <x v="0"/>
    <x v="1"/>
    <x v="1"/>
    <x v="1"/>
  </r>
  <r>
    <n v="270"/>
    <n v="408"/>
    <x v="0"/>
    <x v="4"/>
    <s v="Eastern Elec Plc"/>
    <x v="1"/>
    <x v="3"/>
    <x v="6"/>
    <s v="Toronto Dominion"/>
    <x v="0"/>
    <d v="1998-03-31T00:00:00"/>
    <d v="2001-03-31T00:00:00"/>
    <x v="2"/>
    <n v="0"/>
    <n v="4.4440299999999997"/>
    <n v="0.3125"/>
    <n v="0"/>
    <n v="0"/>
    <n v="-0.54844546195642607"/>
    <n v="-2.4373080862982159"/>
    <n v="-518.93755199999998"/>
    <x v="0"/>
    <n v="-521.37486008629821"/>
    <n v="172.979184"/>
    <n v="0"/>
    <n v="-172.979184"/>
    <n v="348.39567608629818"/>
    <n v="246.49533720000002"/>
    <n v="0"/>
    <n v="-246.49533720000002"/>
    <x v="0"/>
    <n v="32.165889140000004"/>
    <n v="-132918.150685"/>
    <n v="-132918.150685"/>
    <n v="37546.571751944663"/>
    <n v="551.10740280000027"/>
    <n v="551.10740280000027"/>
    <n v="-246.49533720000002"/>
    <x v="3"/>
    <x v="1"/>
    <x v="1"/>
    <x v="1"/>
  </r>
  <r>
    <n v="271"/>
    <n v="407"/>
    <x v="0"/>
    <x v="4"/>
    <s v="Eastern Elec Plc"/>
    <x v="1"/>
    <x v="3"/>
    <x v="6"/>
    <s v="Credit Reserve Book"/>
    <x v="0"/>
    <d v="1998-03-31T00:00:00"/>
    <d v="2001-03-31T00:00:00"/>
    <x v="2"/>
    <n v="0"/>
    <n v="-4.4440299999999997"/>
    <n v="0.3125"/>
    <n v="0"/>
    <n v="0"/>
    <n v="-0.54844546195642607"/>
    <n v="2.4373080862982159"/>
    <n v="518.93755199999998"/>
    <x v="0"/>
    <n v="521.37486008629821"/>
    <n v="-172.979184"/>
    <n v="0"/>
    <n v="172.979184"/>
    <n v="-348.39567608629818"/>
    <n v="-246.49533720000002"/>
    <n v="0"/>
    <n v="246.49533720000002"/>
    <x v="0"/>
    <n v="-32.165889140000004"/>
    <n v="132918.150685"/>
    <n v="132918.150685"/>
    <n v="-37546.571751944663"/>
    <n v="-551.10740280000027"/>
    <n v="-551.10740280000027"/>
    <n v="246.49533720000002"/>
    <x v="3"/>
    <x v="1"/>
    <x v="1"/>
    <x v="1"/>
  </r>
  <r>
    <n v="5"/>
    <n v="310"/>
    <x v="0"/>
    <x v="0"/>
    <s v="Eastern Group"/>
    <x v="1"/>
    <x v="3"/>
    <x v="6"/>
    <s v="Merrill Lynch Int"/>
    <x v="0"/>
    <d v="2000-03-22T00:00:00"/>
    <d v="2005-03-22T00:00:00"/>
    <x v="0"/>
    <n v="-50000000"/>
    <n v="17250.155581999999"/>
    <n v="0.51500000000000001"/>
    <n v="66.201836999999998"/>
    <n v="65.593292000000005"/>
    <n v="-0.56121563055078361"/>
    <n v="-9681.0569420512493"/>
    <n v="-3326.5415430000003"/>
    <x v="0"/>
    <n v="-13007.59848505125"/>
    <n v="252114.24013399999"/>
    <n v="240845.19472100001"/>
    <n v="-11269.045412999985"/>
    <n v="1738.5530720512652"/>
    <n v="252114.24013399999"/>
    <n v="240845.19472100001"/>
    <n v="-11269.045412999985"/>
    <x v="0"/>
    <n v="124856.62610251601"/>
    <n v="-261076.38888899999"/>
    <n v="-20231.194167999987"/>
    <n v="-573069.307317"/>
    <n v="-11269.045412999985"/>
    <n v="-11269.045412999985"/>
    <n v="-11269.045412999985"/>
    <x v="0"/>
    <x v="1"/>
    <x v="1"/>
    <x v="1"/>
  </r>
  <r>
    <n v="6"/>
    <n v="311"/>
    <x v="0"/>
    <x v="0"/>
    <s v="Eastern Group"/>
    <x v="1"/>
    <x v="3"/>
    <x v="6"/>
    <s v="Credit Reserve Book"/>
    <x v="0"/>
    <d v="2000-03-22T00:00:00"/>
    <d v="2005-03-22T00:00:00"/>
    <x v="0"/>
    <n v="50000000"/>
    <n v="-17250.155581999999"/>
    <n v="0.51500000000000001"/>
    <n v="66.201836999999998"/>
    <n v="65.593292000000005"/>
    <n v="-0.56121563055078361"/>
    <n v="9681.0569420512493"/>
    <n v="3326.5415430000003"/>
    <x v="0"/>
    <n v="13007.59848505125"/>
    <n v="-252114.24013399999"/>
    <n v="-240845.19472100001"/>
    <n v="11269.045412999985"/>
    <n v="-1738.5530720512652"/>
    <n v="-252114.24013399999"/>
    <n v="-240845.19472100001"/>
    <n v="11269.045412999985"/>
    <x v="0"/>
    <n v="-124856.62610251601"/>
    <n v="261076.38888899999"/>
    <n v="20231.194167999987"/>
    <n v="573069.307317"/>
    <n v="11269.045412999985"/>
    <n v="11269.045412999985"/>
    <n v="11269.045412999985"/>
    <x v="0"/>
    <x v="1"/>
    <x v="1"/>
    <x v="1"/>
  </r>
  <r>
    <n v="1306"/>
    <n v="467"/>
    <x v="0"/>
    <x v="0"/>
    <s v="Eastman Chemical"/>
    <x v="1"/>
    <x v="0"/>
    <x v="3"/>
    <s v="Portfolio ISIS"/>
    <x v="3"/>
    <d v="2001-01-05T00:00:00"/>
    <d v="2006-01-05T00:00:00"/>
    <x v="0"/>
    <n v="-10000000"/>
    <n v="4172.0164370000002"/>
    <n v="1.2"/>
    <n v="119.510954"/>
    <n v="118.84314999999999"/>
    <n v="-0.59012939526734798"/>
    <n v="-2462.0295370122458"/>
    <n v="-1288.270293"/>
    <x v="0"/>
    <n v="-3750.2998300122458"/>
    <n v="-31292.454972"/>
    <n v="-34338.653615000003"/>
    <n v="-3046.1986430000034"/>
    <n v="704.10118701224246"/>
    <n v="-31292.454972"/>
    <n v="-34338.653615000003"/>
    <n v="-3046.1986430000034"/>
    <x v="0"/>
    <n v="30197.054971006004"/>
    <n v="0"/>
    <n v="-34338.653615000003"/>
    <n v="-61252.696624000004"/>
    <n v="-3046.1986430000034"/>
    <n v="-3046.1986430000034"/>
    <n v="-3046.1986430000034"/>
    <x v="1"/>
    <x v="1"/>
    <x v="1"/>
    <x v="1"/>
  </r>
  <r>
    <n v="1500"/>
    <n v="551"/>
    <x v="0"/>
    <x v="1"/>
    <s v="Eastman Chemical"/>
    <x v="1"/>
    <x v="0"/>
    <x v="3"/>
    <s v="Portfolio ISIS"/>
    <x v="1"/>
    <d v="2001-01-05T00:00:00"/>
    <d v="2006-01-05T00:00:00"/>
    <x v="0"/>
    <n v="10000000"/>
    <n v="-4172.0164370000002"/>
    <n v="1.2"/>
    <n v="119.510954"/>
    <n v="118.84314999999999"/>
    <n v="-0.59012939526734798"/>
    <n v="2462.0295370122458"/>
    <n v="1288.270293"/>
    <x v="0"/>
    <n v="3750.2998300122458"/>
    <n v="31292.454972"/>
    <n v="34338.653615000003"/>
    <n v="3046.1986430000034"/>
    <n v="-704.10118701224246"/>
    <n v="31292.454972"/>
    <n v="34338.653615000003"/>
    <n v="3046.1986430000034"/>
    <x v="0"/>
    <n v="-30197.054971006004"/>
    <n v="0"/>
    <n v="34338.653615000003"/>
    <n v="61252.696624000004"/>
    <n v="3046.1986430000034"/>
    <n v="3046.1986430000034"/>
    <n v="3046.1986430000034"/>
    <x v="1"/>
    <x v="1"/>
    <x v="1"/>
    <x v="1"/>
  </r>
  <r>
    <n v="1654"/>
    <n v="864"/>
    <x v="0"/>
    <x v="2"/>
    <s v="Eastman Kodak Co."/>
    <x v="6"/>
    <x v="8"/>
    <x v="3"/>
    <s v="Swiss Re"/>
    <x v="4"/>
    <d v="2001-02-27T00:00:00"/>
    <d v="2006-02-27T00:00:00"/>
    <x v="0"/>
    <n v="-10000000"/>
    <n v="4231.1372140000003"/>
    <n v="1.1000000000000001"/>
    <n v="98.501375999999993"/>
    <n v="98.384446999999994"/>
    <n v="-9.3628869893999878E-2"/>
    <n v="-396.15659571326717"/>
    <n v="-1159.2197430000001"/>
    <x v="0"/>
    <n v="-1555.3763387132672"/>
    <n v="-59245.143395999999"/>
    <n v="-60109.815861000003"/>
    <n v="-864.67246500000329"/>
    <n v="690.70387371326387"/>
    <n v="-59245.143395999999"/>
    <n v="-60109.815861000003"/>
    <n v="-864.67246500000329"/>
    <x v="0"/>
    <n v="17400.551792575003"/>
    <n v="0"/>
    <n v="-60109.815861000003"/>
    <n v="-60109.815861000003"/>
    <n v="-864.67246500000329"/>
    <n v="-864.67246500000329"/>
    <n v="-864.67246500000329"/>
    <x v="1"/>
    <x v="4"/>
    <x v="1"/>
    <x v="6"/>
  </r>
  <r>
    <n v="1655"/>
    <n v="865"/>
    <x v="0"/>
    <x v="3"/>
    <s v="Eastman Kodak Co."/>
    <x v="6"/>
    <x v="8"/>
    <x v="3"/>
    <s v="EnronCredit.com"/>
    <x v="4"/>
    <d v="2001-02-27T00:00:00"/>
    <d v="2006-02-27T00:00:00"/>
    <x v="0"/>
    <n v="10000000"/>
    <n v="-4231.1372140000003"/>
    <n v="1.1000000000000001"/>
    <n v="98.501375999999993"/>
    <n v="98.384446999999994"/>
    <n v="-9.3628869893999878E-2"/>
    <n v="396.15659571326717"/>
    <n v="1159.2197430000001"/>
    <x v="0"/>
    <n v="1555.3763387132672"/>
    <n v="59245.143395999999"/>
    <n v="60109.815861000003"/>
    <n v="864.67246500000329"/>
    <n v="-690.70387371326387"/>
    <n v="59245.143395999999"/>
    <n v="60109.815861000003"/>
    <n v="864.67246500000329"/>
    <x v="0"/>
    <n v="-17400.551792575003"/>
    <n v="0"/>
    <n v="60109.815861000003"/>
    <n v="60109.815861000003"/>
    <n v="864.67246500000329"/>
    <n v="864.67246500000329"/>
    <n v="864.67246500000329"/>
    <x v="1"/>
    <x v="4"/>
    <x v="1"/>
    <x v="6"/>
  </r>
  <r>
    <n v="1656"/>
    <n v="866"/>
    <x v="0"/>
    <x v="4"/>
    <s v="Eastman Kodak Co."/>
    <x v="6"/>
    <x v="8"/>
    <x v="3"/>
    <s v="Enron North America"/>
    <x v="4"/>
    <d v="2001-02-27T00:00:00"/>
    <d v="2006-02-27T00:00:00"/>
    <x v="0"/>
    <n v="-10000000"/>
    <n v="4231.1372140000003"/>
    <n v="1.1000000000000001"/>
    <n v="98.501375999999993"/>
    <n v="98.384446999999994"/>
    <n v="-9.3628869893999878E-2"/>
    <n v="-396.15659571326717"/>
    <n v="-1159.2197430000001"/>
    <x v="0"/>
    <n v="-1555.3763387132672"/>
    <n v="-59245.143395999999"/>
    <n v="-60109.815861000003"/>
    <n v="-864.67246500000329"/>
    <n v="690.70387371326387"/>
    <n v="-59245.143395999999"/>
    <n v="-60109.815861000003"/>
    <n v="-864.67246500000329"/>
    <x v="0"/>
    <n v="17400.551792575003"/>
    <n v="0"/>
    <n v="-60109.815861000003"/>
    <n v="-60109.815861000003"/>
    <n v="-864.67246500000329"/>
    <n v="-864.67246500000329"/>
    <n v="-864.67246500000329"/>
    <x v="1"/>
    <x v="4"/>
    <x v="1"/>
    <x v="6"/>
  </r>
  <r>
    <n v="1583"/>
    <n v="637"/>
    <x v="0"/>
    <x v="0"/>
    <s v="Edison Intl"/>
    <x v="7"/>
    <x v="3"/>
    <x v="3"/>
    <s v="JP Morgan"/>
    <x v="0"/>
    <d v="2000-12-22T00:00:00"/>
    <d v="2004-10-15T00:00:00"/>
    <x v="0"/>
    <n v="5000000"/>
    <n v="-1436.656213"/>
    <n v="3"/>
    <n v="1797.2918110000001"/>
    <n v="1789.22208"/>
    <n v="-1.1738781280626833"/>
    <n v="1686.4593059860638"/>
    <n v="3112.9011989999999"/>
    <x v="0"/>
    <n v="4799.3605049860635"/>
    <n v="-609166.66666700004"/>
    <n v="-607916.66666700004"/>
    <n v="1250"/>
    <n v="-3549.3605049860635"/>
    <n v="-609166.66666700004"/>
    <n v="-607916.66666700004"/>
    <n v="1250"/>
    <x v="0"/>
    <n v="-40176.090996544997"/>
    <n v="0"/>
    <n v="-607916.66666700004"/>
    <n v="-492145.12179100001"/>
    <n v="1250"/>
    <n v="1250"/>
    <n v="1250"/>
    <x v="0"/>
    <x v="0"/>
    <x v="4"/>
    <x v="7"/>
  </r>
  <r>
    <n v="1604"/>
    <n v="660"/>
    <x v="0"/>
    <x v="0"/>
    <s v="Edison Intl"/>
    <x v="7"/>
    <x v="3"/>
    <x v="3"/>
    <s v="Deutsche Bank AG NY"/>
    <x v="0"/>
    <d v="2001-01-10T00:00:00"/>
    <d v="2006-01-10T00:00:00"/>
    <x v="0"/>
    <n v="5000000"/>
    <n v="-2165.5699079999999"/>
    <n v="8.25"/>
    <n v="1709.0127379999999"/>
    <n v="1702.2409"/>
    <n v="-1.1359429330187822"/>
    <n v="2459.9638329507343"/>
    <n v="3923.1608910000004"/>
    <x v="0"/>
    <n v="6383.1247239507347"/>
    <n v="-559479.16666700004"/>
    <n v="-556041.66666700004"/>
    <n v="3437.5"/>
    <n v="-2945.6247239507347"/>
    <n v="-559479.16666700004"/>
    <n v="-556041.66666700004"/>
    <n v="3437.5"/>
    <x v="0"/>
    <n v="-60560.162477219994"/>
    <n v="0"/>
    <n v="-556041.66666700004"/>
    <n v="-556041.66666700004"/>
    <n v="3437.5"/>
    <n v="3437.5"/>
    <n v="3437.5"/>
    <x v="1"/>
    <x v="0"/>
    <x v="4"/>
    <x v="7"/>
  </r>
  <r>
    <n v="1073"/>
    <n v="431"/>
    <x v="0"/>
    <x v="0"/>
    <s v="Edison Mission"/>
    <x v="7"/>
    <x v="3"/>
    <x v="3"/>
    <s v="LBIE"/>
    <x v="0"/>
    <d v="2000-12-18T00:00:00"/>
    <d v="2004-05-28T00:00:00"/>
    <x v="0"/>
    <n v="-5000000"/>
    <n v="1307.0160089999999"/>
    <n v="2"/>
    <n v="1303.6232789999999"/>
    <n v="1297.6292100000001"/>
    <n v="-1.504847961499036"/>
    <n v="-1966.8603767902557"/>
    <n v="-2697.1137330000001"/>
    <x v="0"/>
    <n v="-4663.9741097902561"/>
    <n v="641666.66666700004"/>
    <n v="640833.33333299996"/>
    <n v="-833.33333400008269"/>
    <n v="3830.6407757901734"/>
    <n v="641666.66666700004"/>
    <n v="640833.33333299996"/>
    <n v="-833.33333400008269"/>
    <x v="0"/>
    <n v="36550.702691685001"/>
    <n v="-20000"/>
    <n v="620833.33333299996"/>
    <n v="274530.88759999996"/>
    <n v="-833.33333400008269"/>
    <n v="-833.33333400008269"/>
    <n v="-833.33333400008269"/>
    <x v="4"/>
    <x v="0"/>
    <x v="4"/>
    <x v="7"/>
  </r>
  <r>
    <n v="1376"/>
    <n v="433"/>
    <x v="0"/>
    <x v="0"/>
    <s v="Edison Mission"/>
    <x v="7"/>
    <x v="3"/>
    <x v="3"/>
    <s v="Morgan Stanley CP"/>
    <x v="0"/>
    <d v="2000-12-19T00:00:00"/>
    <d v="2005-04-11T00:00:00"/>
    <x v="0"/>
    <n v="-10000000"/>
    <n v="3312.8597769999997"/>
    <n v="2.1"/>
    <n v="1275.787235"/>
    <n v="1270.3027689999999"/>
    <n v="-1.2626909232195098"/>
    <n v="-4183.1179703169091"/>
    <n v="-4564.0460400000002"/>
    <x v="0"/>
    <n v="-8747.1640103169084"/>
    <n v="1254500"/>
    <n v="1252750"/>
    <n v="-1750"/>
    <n v="6997.1640103169084"/>
    <n v="1254500"/>
    <n v="1252750"/>
    <n v="-1750"/>
    <x v="0"/>
    <n v="92644.123663804989"/>
    <n v="-13416.666667"/>
    <n v="1239333.3333330001"/>
    <n v="641366.8488700001"/>
    <n v="-1750"/>
    <n v="-1750"/>
    <n v="-1750"/>
    <x v="0"/>
    <x v="0"/>
    <x v="4"/>
    <x v="7"/>
  </r>
  <r>
    <n v="1307"/>
    <n v="468"/>
    <x v="0"/>
    <x v="0"/>
    <s v="Electrolux Ab"/>
    <x v="1"/>
    <x v="6"/>
    <x v="11"/>
    <s v="Portfolio ISIS"/>
    <x v="2"/>
    <d v="2001-01-05T00:00:00"/>
    <d v="2006-01-05T00:00:00"/>
    <x v="0"/>
    <n v="-10000000"/>
    <n v="4048.4325570000001"/>
    <n v="0.53"/>
    <n v="67.740813000000003"/>
    <n v="67.154532000000003"/>
    <n v="-0.58361023124142708"/>
    <n v="-2362.7066607560919"/>
    <n v="-810.05605500000001"/>
    <x v="0"/>
    <n v="-3172.7627157560919"/>
    <n v="48398.367139000002"/>
    <n v="45887.515321999999"/>
    <n v="-2510.8518170000025"/>
    <n v="661.91089875608941"/>
    <n v="48398.367139000002"/>
    <n v="45887.515321999999"/>
    <n v="-2510.8518170000025"/>
    <x v="0"/>
    <n v="29302.554847566003"/>
    <n v="0"/>
    <n v="45887.515321999999"/>
    <n v="-3450.1895460000014"/>
    <n v="-2510.8518170000025"/>
    <n v="-2510.8518170000025"/>
    <n v="-2510.8518170000025"/>
    <x v="1"/>
    <x v="1"/>
    <x v="1"/>
    <x v="1"/>
  </r>
  <r>
    <n v="1501"/>
    <n v="552"/>
    <x v="0"/>
    <x v="1"/>
    <s v="Electrolux Ab"/>
    <x v="1"/>
    <x v="6"/>
    <x v="11"/>
    <s v="Portfolio ISIS"/>
    <x v="1"/>
    <d v="2001-01-05T00:00:00"/>
    <d v="2006-01-05T00:00:00"/>
    <x v="0"/>
    <n v="10000000"/>
    <n v="-4048.4325570000001"/>
    <n v="0.53"/>
    <n v="67.740813000000003"/>
    <n v="67.154532000000003"/>
    <n v="-0.58361023124142708"/>
    <n v="2362.7066607560919"/>
    <n v="810.05605500000001"/>
    <x v="0"/>
    <n v="3172.7627157560919"/>
    <n v="-48398.367139000002"/>
    <n v="-45887.515321999999"/>
    <n v="2510.8518170000025"/>
    <n v="-661.91089875608941"/>
    <n v="-48398.367139000002"/>
    <n v="-45887.515321999999"/>
    <n v="2510.8518170000025"/>
    <x v="0"/>
    <n v="-29302.554847566003"/>
    <n v="0"/>
    <n v="-45887.515321999999"/>
    <n v="3450.1895460000014"/>
    <n v="2510.8518170000025"/>
    <n v="2510.8518170000025"/>
    <n v="2510.8518170000025"/>
    <x v="1"/>
    <x v="1"/>
    <x v="1"/>
    <x v="1"/>
  </r>
  <r>
    <n v="44"/>
    <n v="143"/>
    <x v="0"/>
    <x v="8"/>
    <s v="Emmis Comm"/>
    <x v="8"/>
    <x v="4"/>
    <x v="3"/>
    <s v="High Yield"/>
    <x v="5"/>
    <d v="2000-08-08T00:00:00"/>
    <d v="2001-09-30T00:00:00"/>
    <x v="0"/>
    <n v="10000000"/>
    <n v="-472.13530200000002"/>
    <n v="2.125"/>
    <n v="146.53989899999999"/>
    <n v="144.02382800000001"/>
    <n v="-0.9709092778686923"/>
    <n v="458.40054512113699"/>
    <n v="1367.2499399999999"/>
    <x v="0"/>
    <n v="1825.6504851211369"/>
    <n v="34464.463580000003"/>
    <n v="36113.804515999997"/>
    <n v="1649.3409359999932"/>
    <n v="-176.30954912114362"/>
    <n v="34464.463580000003"/>
    <n v="36113.804515999997"/>
    <n v="1649.3409359999932"/>
    <x v="0"/>
    <n v="-7766.6257179000004"/>
    <n v="138125"/>
    <n v="174238.804516"/>
    <n v="117244.99110000001"/>
    <n v="1649.3409359999932"/>
    <n v="1649.3409359999932"/>
    <n v="1649.3409359999932"/>
    <x v="3"/>
    <x v="0"/>
    <x v="5"/>
    <x v="8"/>
  </r>
  <r>
    <n v="57"/>
    <n v="144"/>
    <x v="1"/>
    <x v="5"/>
    <s v="Emmis Comm"/>
    <x v="8"/>
    <x v="4"/>
    <x v="3"/>
    <s v="FUNB"/>
    <x v="5"/>
    <d v="2000-08-08T00:00:00"/>
    <d v="2001-09-30T00:00:00"/>
    <x v="0"/>
    <n v="10000000"/>
    <n v="-472.13530200000002"/>
    <n v="2.125"/>
    <n v="146.53989899999999"/>
    <n v="144.02382800000001"/>
    <n v="-0.9709092778686923"/>
    <n v="458.40054512113699"/>
    <n v="1367.2499399999999"/>
    <x v="0"/>
    <n v="1825.6504851211369"/>
    <n v="34464.463580000003"/>
    <n v="36113.804515999997"/>
    <n v="1649.3409359999932"/>
    <n v="-176.30954912114362"/>
    <n v="34464.463580000003"/>
    <n v="36113.804515999997"/>
    <n v="1649.3409359999932"/>
    <x v="0"/>
    <n v="-7766.6257179000004"/>
    <n v="138125"/>
    <n v="174238.804516"/>
    <n v="117244.99110000001"/>
    <n v="1649.3409359999932"/>
    <n v="1649.3409359999932"/>
    <n v="1649.3409359999932"/>
    <x v="3"/>
    <x v="0"/>
    <x v="5"/>
    <x v="8"/>
  </r>
  <r>
    <n v="144"/>
    <n v="145"/>
    <x v="1"/>
    <x v="7"/>
    <s v="Emmis Comm"/>
    <x v="8"/>
    <x v="4"/>
    <x v="3"/>
    <s v="EnronCredit.com"/>
    <x v="5"/>
    <d v="2000-08-08T00:00:00"/>
    <d v="2001-09-30T00:00:00"/>
    <x v="0"/>
    <n v="-10000000"/>
    <n v="472.13530200000002"/>
    <n v="2.125"/>
    <n v="146.53989899999999"/>
    <n v="144.02382800000001"/>
    <n v="-0.9709092778686923"/>
    <n v="-458.40054512113699"/>
    <n v="-1367.2499399999999"/>
    <x v="0"/>
    <n v="-1825.6504851211369"/>
    <n v="-34464.463580000003"/>
    <n v="-36113.804515999997"/>
    <n v="-1649.3409359999932"/>
    <n v="176.30954912114362"/>
    <n v="-34464.463580000003"/>
    <n v="-36113.804515999997"/>
    <n v="-1649.3409359999932"/>
    <x v="0"/>
    <n v="7766.6257179000004"/>
    <n v="-138125"/>
    <n v="-174238.804516"/>
    <n v="-117244.99110000001"/>
    <n v="-1649.3409359999932"/>
    <n v="-1649.3409359999932"/>
    <n v="-1649.3409359999932"/>
    <x v="3"/>
    <x v="0"/>
    <x v="5"/>
    <x v="8"/>
  </r>
  <r>
    <n v="1713"/>
    <n v="916"/>
    <x v="0"/>
    <x v="0"/>
    <s v="Enel Spa"/>
    <x v="9"/>
    <x v="3"/>
    <x v="12"/>
    <s v="Deutsche Bank AG"/>
    <x v="9"/>
    <d v="2001-03-22T00:00:00"/>
    <d v="2006-03-22T00:00:00"/>
    <x v="1"/>
    <n v="-10000000"/>
    <n v="4297.8901839999999"/>
    <n v="0.36"/>
    <n v="33.598148999999999"/>
    <n v="33.463147999999997"/>
    <n v="-0.11209634849360449"/>
    <n v="-481.77779585290591"/>
    <n v="-430.55050199999994"/>
    <x v="0"/>
    <n v="-912.32829785290585"/>
    <n v="-11841.053260999999"/>
    <n v="-12543.910411000001"/>
    <n v="-702.85715000000164"/>
    <n v="209.47114785290421"/>
    <n v="-10443.808976201999"/>
    <n v="-11007.281385652501"/>
    <n v="-563.4724094505018"/>
    <x v="0"/>
    <m/>
    <n v="0"/>
    <n v="-11007.281385652501"/>
    <n v="-11007.281385652501"/>
    <n v="-563.4724094505018"/>
    <n v="-563.4724094505018"/>
    <n v="-563.4724094505018"/>
    <x v="1"/>
    <x v="0"/>
    <x v="1"/>
    <x v="9"/>
  </r>
  <r>
    <n v="1308"/>
    <n v="469"/>
    <x v="0"/>
    <x v="0"/>
    <s v="Enterprise Oil Plc"/>
    <x v="1"/>
    <x v="5"/>
    <x v="6"/>
    <s v="Portfolio ISIS"/>
    <x v="6"/>
    <d v="2001-01-05T00:00:00"/>
    <d v="2006-01-05T00:00:00"/>
    <x v="0"/>
    <n v="-10000000"/>
    <n v="4058.4455370000001"/>
    <n v="0.61"/>
    <n v="56.657971000000003"/>
    <n v="51.798108999999997"/>
    <n v="-5.0560740756191658"/>
    <n v="-20519.801266938004"/>
    <n v="-778.80806099999995"/>
    <x v="0"/>
    <n v="-21298.609327938004"/>
    <n v="-33071.251651999999"/>
    <n v="-53676.063780999997"/>
    <n v="-20604.812128999998"/>
    <n v="693.79719893800575"/>
    <n v="-33071.251651999999"/>
    <n v="-53676.063780999997"/>
    <n v="-20604.812128999998"/>
    <x v="0"/>
    <n v="29375.028796806004"/>
    <n v="0"/>
    <n v="-53676.063780999997"/>
    <n v="-56459.159734999994"/>
    <n v="-20604.812128999998"/>
    <n v="-20604.812128999998"/>
    <n v="-20604.812128999998"/>
    <x v="1"/>
    <x v="1"/>
    <x v="1"/>
    <x v="1"/>
  </r>
  <r>
    <n v="1502"/>
    <n v="553"/>
    <x v="0"/>
    <x v="1"/>
    <s v="Enterprise Oil Plc"/>
    <x v="1"/>
    <x v="5"/>
    <x v="6"/>
    <s v="Portfolio ISIS"/>
    <x v="1"/>
    <d v="2001-01-05T00:00:00"/>
    <d v="2006-01-05T00:00:00"/>
    <x v="0"/>
    <n v="10000000"/>
    <n v="-4058.4455370000001"/>
    <n v="0.61"/>
    <n v="56.657971000000003"/>
    <n v="51.798108999999997"/>
    <n v="-5.0560740756191658"/>
    <n v="20519.801266938004"/>
    <n v="778.80806099999995"/>
    <x v="0"/>
    <n v="21298.609327938004"/>
    <n v="33071.251651999999"/>
    <n v="53676.063780999997"/>
    <n v="20604.812128999998"/>
    <n v="-693.79719893800575"/>
    <n v="33071.251651999999"/>
    <n v="53676.063780999997"/>
    <n v="20604.812128999998"/>
    <x v="0"/>
    <n v="-29375.028796806004"/>
    <n v="0"/>
    <n v="53676.063780999997"/>
    <n v="56459.159734999994"/>
    <n v="20604.812128999998"/>
    <n v="20604.812128999998"/>
    <n v="20604.812128999998"/>
    <x v="1"/>
    <x v="1"/>
    <x v="1"/>
    <x v="1"/>
  </r>
  <r>
    <n v="881"/>
    <n v="422"/>
    <x v="0"/>
    <x v="0"/>
    <s v="Eon Ag"/>
    <x v="11"/>
    <x v="8"/>
    <x v="8"/>
    <s v="WLB"/>
    <x v="2"/>
    <d v="2000-12-12T00:00:00"/>
    <d v="2005-12-12T00:00:00"/>
    <x v="1"/>
    <n v="-10000000"/>
    <n v="4094.082257"/>
    <n v="0.4"/>
    <n v="29.999134999999999"/>
    <n v="30.673278"/>
    <n v="0.70431045501614453"/>
    <n v="2883.5049373011939"/>
    <n v="-372.11242800000002"/>
    <x v="0"/>
    <n v="2511.392509301194"/>
    <n v="-44636.592726000003"/>
    <n v="-41913.143393999999"/>
    <n v="2723.4493320000038"/>
    <n v="212.05682269880981"/>
    <n v="-39369.474784332"/>
    <n v="-36778.783328234997"/>
    <n v="2590.6914560970035"/>
    <x v="0"/>
    <n v="8081.7183753179997"/>
    <n v="-8775"/>
    <n v="-45553.783328234997"/>
    <n v="-42650.981377118842"/>
    <n v="2635.6914560970035"/>
    <n v="2635.6914560970035"/>
    <n v="2590.6914560970035"/>
    <x v="1"/>
    <x v="6"/>
    <x v="1"/>
    <x v="11"/>
  </r>
  <r>
    <n v="233"/>
    <n v="348"/>
    <x v="0"/>
    <x v="0"/>
    <s v="Ericsson"/>
    <x v="5"/>
    <x v="4"/>
    <x v="11"/>
    <s v="JP Morgan"/>
    <x v="2"/>
    <d v="2000-10-20T00:00:00"/>
    <d v="2001-02-27T00:00:00"/>
    <x v="0"/>
    <n v="0"/>
    <n v="0"/>
    <n v="0.34"/>
    <n v="0"/>
    <n v="0"/>
    <m/>
    <n v="-"/>
    <n v="0"/>
    <x v="0"/>
    <n v="0"/>
    <n v="0"/>
    <n v="0"/>
    <n v="0"/>
    <n v="0"/>
    <n v="0"/>
    <n v="0"/>
    <n v="0"/>
    <x v="0"/>
    <n v="0"/>
    <n v="429743.44444400002"/>
    <n v="429743.44444400002"/>
    <n v="170552.37640000001"/>
    <n v="0"/>
    <n v="0"/>
    <n v="0"/>
    <x v="3"/>
    <x v="3"/>
    <x v="1"/>
    <x v="5"/>
  </r>
  <r>
    <n v="418"/>
    <n v="419"/>
    <x v="0"/>
    <x v="0"/>
    <s v="Ericsson"/>
    <x v="5"/>
    <x v="4"/>
    <x v="11"/>
    <s v="Goldman Sachs"/>
    <x v="2"/>
    <d v="2000-12-08T00:00:00"/>
    <d v="2005-12-08T00:00:00"/>
    <x v="0"/>
    <n v="10000000"/>
    <n v="-3996.746361"/>
    <n v="0.55000000000000004"/>
    <n v="100.93238700000001"/>
    <n v="96.027624000000003"/>
    <n v="-4.8645177634327101"/>
    <n v="19442.243669019543"/>
    <n v="1090.360842"/>
    <x v="0"/>
    <n v="20532.604511019541"/>
    <n v="-181348.393989"/>
    <n v="-161888.61392599999"/>
    <n v="19459.780063000013"/>
    <n v="-1072.8244480195281"/>
    <n v="-181348.393989"/>
    <n v="-161888.61392599999"/>
    <n v="19459.780063000013"/>
    <x v="0"/>
    <n v="-23011.267173457498"/>
    <n v="13750"/>
    <n v="-148138.61392599999"/>
    <n v="-98477.214061999985"/>
    <n v="19459.780063000013"/>
    <n v="19459.780063000013"/>
    <n v="19459.780063000013"/>
    <x v="1"/>
    <x v="3"/>
    <x v="1"/>
    <x v="5"/>
  </r>
  <r>
    <n v="1614"/>
    <n v="820"/>
    <x v="0"/>
    <x v="0"/>
    <s v="Ericsson"/>
    <x v="5"/>
    <x v="4"/>
    <x v="11"/>
    <s v="Morgan Stanley CP"/>
    <x v="2"/>
    <d v="2001-01-18T00:00:00"/>
    <d v="2003-08-06T00:00:00"/>
    <x v="0"/>
    <n v="-17000000"/>
    <n v="3615.9343709999998"/>
    <n v="0.6"/>
    <n v="75.451828000000006"/>
    <n v="71.654735000000002"/>
    <n v="-3.7827714493890778"/>
    <n v="-13678.253301483453"/>
    <n v="-1378.5333839999998"/>
    <x v="0"/>
    <n v="-15056.786685483454"/>
    <n v="36420.064158000001"/>
    <n v="21992.185157"/>
    <n v="-14427.879001000001"/>
    <n v="628.90768448345261"/>
    <n v="36420.064158000001"/>
    <n v="21992.185157"/>
    <n v="-14427.879001000001"/>
    <x v="0"/>
    <n v="20818.742141032497"/>
    <n v="0"/>
    <n v="21992.185157"/>
    <n v="21992.185157"/>
    <n v="-14427.879001000001"/>
    <n v="-14427.879001000001"/>
    <n v="-14427.879001000001"/>
    <x v="5"/>
    <x v="3"/>
    <x v="1"/>
    <x v="5"/>
  </r>
  <r>
    <n v="1729"/>
    <n v="934"/>
    <x v="0"/>
    <x v="0"/>
    <s v="Ericsson"/>
    <x v="5"/>
    <x v="4"/>
    <x v="11"/>
    <s v="Morgan Stanley CP"/>
    <x v="2"/>
    <d v="2001-03-29T00:00:00"/>
    <d v="2006-06-30T00:00:00"/>
    <x v="1"/>
    <n v="15000000"/>
    <n v="-6947.5640069999999"/>
    <n v="1.06"/>
    <n v="107.374695"/>
    <n v="102.162752"/>
    <n v="-4.9950275374784932"/>
    <n v="34703.273533359425"/>
    <n v="1932.8139960000001"/>
    <x v="0"/>
    <n v="36636.087529359422"/>
    <n v="-7066.7292530000004"/>
    <n v="28601.510491000001"/>
    <n v="35668.239743999999"/>
    <n v="-967.84778535942314"/>
    <n v="-6232.8552011460006"/>
    <n v="25097.8254558525"/>
    <n v="31330.680656998502"/>
    <x v="0"/>
    <n v="-40000.599770302499"/>
    <n v="0"/>
    <n v="25097.8254558525"/>
    <n v="25097.8254558525"/>
    <n v="31330.680656998502"/>
    <n v="31330.680656998502"/>
    <n v="31330.680656998502"/>
    <x v="1"/>
    <x v="3"/>
    <x v="1"/>
    <x v="5"/>
  </r>
  <r>
    <n v="1734"/>
    <n v="941"/>
    <x v="0"/>
    <x v="0"/>
    <s v="Ericsson"/>
    <x v="5"/>
    <x v="4"/>
    <x v="11"/>
    <s v="Morgan Stanley CP"/>
    <x v="2"/>
    <d v="2001-04-02T00:00:00"/>
    <d v="2006-04-02T00:00:00"/>
    <x v="0"/>
    <n v="10000000"/>
    <n v="-4327.273158"/>
    <n v="1.05"/>
    <n v="104.409464"/>
    <n v="99.347156999999996"/>
    <n v="-5.0162064433789961"/>
    <n v="21706.495497420576"/>
    <n v="1245.6066839999999"/>
    <x v="0"/>
    <n v="22952.102181420574"/>
    <n v="2801.2974079999999"/>
    <n v="24687.356930000002"/>
    <n v="21886.059522000003"/>
    <n v="-1066.042659420571"/>
    <n v="2801.2974079999999"/>
    <n v="24687.356930000002"/>
    <n v="21886.059522000003"/>
    <x v="0"/>
    <n v="-24914.275207185001"/>
    <n v="0"/>
    <n v="24687.356930000002"/>
    <n v="24687.356930000002"/>
    <n v="21886.059522000003"/>
    <n v="21886.059522000003"/>
    <n v="21886.059522000003"/>
    <x v="1"/>
    <x v="3"/>
    <x v="1"/>
    <x v="5"/>
  </r>
  <r>
    <n v="1738"/>
    <n v="944"/>
    <x v="0"/>
    <x v="0"/>
    <s v="Ericsson"/>
    <x v="5"/>
    <x v="4"/>
    <x v="11"/>
    <s v="JP Morgan"/>
    <x v="2"/>
    <d v="2001-04-02T00:00:00"/>
    <d v="2004-04-02T00:00:00"/>
    <x v="0"/>
    <n v="-10000000"/>
    <n v="2695.5909379999998"/>
    <n v="0.81499999999999995"/>
    <n v="82.603544999999997"/>
    <n v="78.503020000000006"/>
    <n v="-4.1049062416546169"/>
    <n v="-11065.148066343823"/>
    <n v="-923.90770199999997"/>
    <x v="0"/>
    <n v="-11989.055768343824"/>
    <n v="2807.4078810000001"/>
    <n v="-8702.6482969999997"/>
    <n v="-11510.056177999999"/>
    <n v="478.99959034382482"/>
    <n v="2807.4078810000001"/>
    <n v="-8702.6482969999997"/>
    <n v="-11510.056177999999"/>
    <x v="0"/>
    <n v="15519.864825535"/>
    <n v="0"/>
    <n v="-8702.6482969999997"/>
    <n v="-8702.6482969999997"/>
    <n v="-8702.6482969999997"/>
    <n v="-11510.056177999999"/>
    <n v="-11510.056177999999"/>
    <x v="4"/>
    <x v="3"/>
    <x v="1"/>
    <x v="5"/>
  </r>
  <r>
    <n v="1740"/>
    <n v="946"/>
    <x v="0"/>
    <x v="0"/>
    <s v="Ericsson"/>
    <x v="5"/>
    <x v="4"/>
    <x v="11"/>
    <s v="Goldman Sachs"/>
    <x v="2"/>
    <d v="2001-04-02T00:00:00"/>
    <d v="2006-04-02T00:00:00"/>
    <x v="0"/>
    <n v="-5000000"/>
    <n v="2159.4863880000003"/>
    <n v="1.01"/>
    <n v="104.306639"/>
    <n v="99.253501"/>
    <n v="-5.0171188048761373"/>
    <n v="-10834.399766108847"/>
    <n v="-617.85507600000005"/>
    <x v="0"/>
    <n v="-11452.254842108847"/>
    <n v="6893.3850400000001"/>
    <n v="-4007.5978570000002"/>
    <n v="-10900.982897"/>
    <n v="551.27194510884692"/>
    <n v="6893.3850400000001"/>
    <n v="-4007.5978570000002"/>
    <n v="-10900.982897"/>
    <x v="0"/>
    <n v="12433.242878910001"/>
    <n v="0"/>
    <n v="-4007.5978570000002"/>
    <n v="-4007.5978570000002"/>
    <n v="-4007.5978570000002"/>
    <n v="-10900.982897"/>
    <n v="-10900.982897"/>
    <x v="1"/>
    <x v="3"/>
    <x v="1"/>
    <x v="5"/>
  </r>
  <r>
    <n v="1743"/>
    <n v="950"/>
    <x v="0"/>
    <x v="0"/>
    <s v="Ericsson"/>
    <x v="5"/>
    <x v="4"/>
    <x v="11"/>
    <s v="Goldman Sachs"/>
    <x v="2"/>
    <d v="2001-04-03T00:00:00"/>
    <d v="2006-04-03T00:00:00"/>
    <x v="0"/>
    <n v="10000000"/>
    <n v="-4322.9981589999998"/>
    <n v="1.02"/>
    <n v="104.33497199999999"/>
    <n v="99.280563000000001"/>
    <n v="-5.016898839671093"/>
    <n v="21688.044447787368"/>
    <n v="1238.348082"/>
    <x v="0"/>
    <n v="22926.392529787368"/>
    <n v="-9938.0189480000008"/>
    <n v="11895.428567000001"/>
    <n v="21833.447515"/>
    <n v="-1092.9450147873686"/>
    <n v="-9938.0189480000008"/>
    <n v="11895.428567000001"/>
    <n v="21833.447515"/>
    <x v="0"/>
    <n v="-24889.661900442497"/>
    <n v="0"/>
    <n v="11895.428567000001"/>
    <n v="11895.428567000001"/>
    <n v="11895.428567000001"/>
    <n v="21833.447515"/>
    <n v="21833.447515"/>
    <x v="1"/>
    <x v="3"/>
    <x v="1"/>
    <x v="5"/>
  </r>
  <r>
    <n v="256"/>
    <n v="370"/>
    <x v="0"/>
    <x v="0"/>
    <s v="Farmland"/>
    <x v="12"/>
    <x v="6"/>
    <x v="3"/>
    <s v="Cargill"/>
    <x v="0"/>
    <d v="2000-11-03T00:00:00"/>
    <d v="2001-10-29T00:00:00"/>
    <x v="0"/>
    <n v="600000"/>
    <n v="-36.017122000000001"/>
    <n v="3.37"/>
    <n v="508.32507099999998"/>
    <n v="502.07915200000002"/>
    <n v="-1.069676819289711"/>
    <n v="38.52668050092948"/>
    <n v="248.654415"/>
    <x v="0"/>
    <n v="287.18109550092947"/>
    <n v="3056.8144200000002"/>
    <n v="3331.5532619999999"/>
    <n v="274.73884199999975"/>
    <n v="-12.442253500929723"/>
    <n v="3056.8144200000002"/>
    <n v="3331.5532619999999"/>
    <n v="274.73884199999975"/>
    <x v="0"/>
    <n v="-426.58679296799994"/>
    <n v="0"/>
    <n v="3331.5532619999999"/>
    <n v="3889.5490659999982"/>
    <n v="274.73884199999975"/>
    <n v="274.73884199999975"/>
    <n v="274.73884199999975"/>
    <x v="2"/>
    <x v="0"/>
    <x v="6"/>
    <x v="12"/>
  </r>
  <r>
    <n v="1309"/>
    <n v="629"/>
    <x v="0"/>
    <x v="0"/>
    <s v="Fiat Spa"/>
    <x v="5"/>
    <x v="6"/>
    <x v="12"/>
    <s v="Portfolio ISIS"/>
    <x v="6"/>
    <d v="2001-01-05T00:00:00"/>
    <d v="2006-01-05T00:00:00"/>
    <x v="0"/>
    <n v="-10000000"/>
    <n v="4051.3334839999998"/>
    <n v="0.68"/>
    <n v="92.145073999999994"/>
    <n v="87.159018000000003"/>
    <n v="-5.0802152051399387"/>
    <n v="-20581.645966509361"/>
    <n v="-1058.281125"/>
    <x v="0"/>
    <n v="-21639.927091509362"/>
    <n v="83368.737949999995"/>
    <n v="62731.617997000001"/>
    <n v="-20637.119952999994"/>
    <n v="1002.8071385093681"/>
    <n v="83368.737949999995"/>
    <n v="62731.617997000001"/>
    <n v="-20637.119952999994"/>
    <x v="0"/>
    <n v="23325.552534129998"/>
    <n v="0"/>
    <n v="62731.617997000001"/>
    <n v="18581.480705000002"/>
    <n v="-20637.119952999994"/>
    <n v="-20637.119952999994"/>
    <n v="-20637.119952999994"/>
    <x v="1"/>
    <x v="3"/>
    <x v="1"/>
    <x v="5"/>
  </r>
  <r>
    <n v="1503"/>
    <n v="624"/>
    <x v="0"/>
    <x v="1"/>
    <s v="Fiat Spa"/>
    <x v="5"/>
    <x v="6"/>
    <x v="12"/>
    <s v="Portfolio ISIS"/>
    <x v="1"/>
    <d v="2001-01-05T00:00:00"/>
    <d v="2006-01-05T00:00:00"/>
    <x v="0"/>
    <n v="10000000"/>
    <n v="-4051.3334839999998"/>
    <n v="0.68"/>
    <n v="92.145073999999994"/>
    <n v="87.159018000000003"/>
    <n v="-5.0802152051399387"/>
    <n v="20581.645966509361"/>
    <n v="1058.281125"/>
    <x v="0"/>
    <n v="21639.927091509362"/>
    <n v="-83368.737949999995"/>
    <n v="-62731.617997000001"/>
    <n v="20637.119952999994"/>
    <n v="-1002.8071385093681"/>
    <n v="-83368.737949999995"/>
    <n v="-62731.617997000001"/>
    <n v="20637.119952999994"/>
    <x v="0"/>
    <n v="-23325.552534129998"/>
    <n v="0"/>
    <n v="-62731.617997000001"/>
    <n v="-18581.480705000002"/>
    <n v="20637.119952999994"/>
    <n v="20637.119952999994"/>
    <n v="20637.119952999994"/>
    <x v="1"/>
    <x v="3"/>
    <x v="1"/>
    <x v="5"/>
  </r>
  <r>
    <n v="1601"/>
    <n v="655"/>
    <x v="0"/>
    <x v="0"/>
    <s v="Fiat Spa"/>
    <x v="5"/>
    <x v="6"/>
    <x v="12"/>
    <s v="JP Morgan"/>
    <x v="6"/>
    <d v="2001-01-10T00:00:00"/>
    <d v="2006-01-10T00:00:00"/>
    <x v="0"/>
    <n v="10000000"/>
    <n v="-4098.4858729999996"/>
    <n v="0.95"/>
    <n v="92.285565000000005"/>
    <n v="87.292657000000005"/>
    <n v="-5.0754655418944967"/>
    <n v="20801.723822352884"/>
    <n v="1124.341944"/>
    <x v="0"/>
    <n v="21926.065766352884"/>
    <n v="33157.161921999999"/>
    <n v="54233.370010999999"/>
    <n v="21076.208089"/>
    <n v="-849.85767735288391"/>
    <n v="33157.161921999999"/>
    <n v="54233.370010999999"/>
    <n v="21076.208089"/>
    <x v="0"/>
    <n v="-23597.0324137975"/>
    <n v="0"/>
    <n v="54233.370010999999"/>
    <n v="54233.370010999999"/>
    <n v="21076.208089"/>
    <n v="21076.208089"/>
    <n v="21076.208089"/>
    <x v="1"/>
    <x v="3"/>
    <x v="1"/>
    <x v="5"/>
  </r>
  <r>
    <n v="1704"/>
    <n v="910"/>
    <x v="0"/>
    <x v="0"/>
    <s v="Fiat Spa"/>
    <x v="5"/>
    <x v="6"/>
    <x v="12"/>
    <s v="LBIE"/>
    <x v="6"/>
    <d v="2001-03-19T00:00:00"/>
    <d v="2006-03-19T00:00:00"/>
    <x v="1"/>
    <n v="-10000000"/>
    <n v="4356.6657480000003"/>
    <n v="1.05"/>
    <n v="94.453312999999994"/>
    <n v="89.344468000000006"/>
    <n v="-5.0723023714135609"/>
    <n v="-22098.326005036637"/>
    <n v="-1172.1550770000001"/>
    <x v="0"/>
    <n v="-23270.481082036637"/>
    <n v="-50303.096181000001"/>
    <n v="-72970.920729000005"/>
    <n v="-22667.824548000004"/>
    <n v="602.65653403663237"/>
    <n v="-44367.330831642001"/>
    <n v="-64031.982939697504"/>
    <n v="-19664.652108055503"/>
    <x v="0"/>
    <n v="25083.503044110003"/>
    <n v="0"/>
    <n v="-64031.982939697504"/>
    <n v="-64031.982939697504"/>
    <n v="-19664.652108055503"/>
    <n v="-19664.652108055503"/>
    <n v="-19664.652108055503"/>
    <x v="1"/>
    <x v="3"/>
    <x v="1"/>
    <x v="5"/>
  </r>
  <r>
    <n v="1310"/>
    <n v="470"/>
    <x v="0"/>
    <x v="0"/>
    <s v="First Union Corp."/>
    <x v="5"/>
    <x v="2"/>
    <x v="3"/>
    <s v="Portfolio ISIS"/>
    <x v="4"/>
    <d v="2001-01-05T00:00:00"/>
    <d v="2006-01-05T00:00:00"/>
    <x v="0"/>
    <n v="-10000000"/>
    <n v="4104.0929189999997"/>
    <n v="0.86"/>
    <n v="63.434876000000003"/>
    <n v="58.397446000000002"/>
    <n v="-5.1309744999201232"/>
    <n v="-21057.996112691741"/>
    <n v="-759.94202999999993"/>
    <x v="0"/>
    <n v="-21817.938142691739"/>
    <n v="-114824.95101400001"/>
    <n v="-136367.80686899999"/>
    <n v="-21542.855854999987"/>
    <n v="275.08228769175184"/>
    <n v="-114824.95101400001"/>
    <n v="-136367.80686899999"/>
    <n v="-21542.855854999987"/>
    <x v="0"/>
    <n v="23629.314981142499"/>
    <n v="0"/>
    <n v="-136367.80686899999"/>
    <n v="-124881.99733899999"/>
    <n v="-21542.855854999987"/>
    <n v="-21542.855854999987"/>
    <n v="-21542.855854999987"/>
    <x v="1"/>
    <x v="3"/>
    <x v="1"/>
    <x v="5"/>
  </r>
  <r>
    <n v="1547"/>
    <n v="594"/>
    <x v="0"/>
    <x v="1"/>
    <s v="First Union Corp."/>
    <x v="5"/>
    <x v="2"/>
    <x v="3"/>
    <s v="Portfolio ISIS"/>
    <x v="1"/>
    <d v="2001-01-05T00:00:00"/>
    <d v="2006-01-05T00:00:00"/>
    <x v="0"/>
    <n v="10000000"/>
    <n v="-4104.0929189999997"/>
    <n v="0.86"/>
    <n v="63.434876000000003"/>
    <n v="58.397446000000002"/>
    <n v="-5.1309744999201232"/>
    <n v="21057.996112691741"/>
    <n v="759.94202999999993"/>
    <x v="0"/>
    <n v="21817.938142691739"/>
    <n v="114824.95101400001"/>
    <n v="136367.80686899999"/>
    <n v="21542.855854999987"/>
    <n v="-275.08228769175184"/>
    <n v="114824.95101400001"/>
    <n v="136367.80686899999"/>
    <n v="21542.855854999987"/>
    <x v="0"/>
    <n v="-23629.314981142499"/>
    <n v="0"/>
    <n v="136367.80686899999"/>
    <n v="124881.99733899999"/>
    <n v="21542.855854999987"/>
    <n v="21542.855854999987"/>
    <n v="21542.855854999987"/>
    <x v="1"/>
    <x v="3"/>
    <x v="1"/>
    <x v="5"/>
  </r>
  <r>
    <n v="1628"/>
    <n v="832"/>
    <x v="0"/>
    <x v="0"/>
    <s v="Firstgroup Plc"/>
    <x v="12"/>
    <x v="8"/>
    <x v="6"/>
    <s v="BP Oil Intl Ltd"/>
    <x v="2"/>
    <d v="2001-01-24T00:00:00"/>
    <d v="2003-01-24T00:00:00"/>
    <x v="0"/>
    <n v="10000000"/>
    <n v="-2369.9840749999998"/>
    <n v="1.6"/>
    <n v="154.06843599999999"/>
    <n v="153.21776399999999"/>
    <n v="-0.50668444478358388"/>
    <n v="1200.8340651873104"/>
    <n v="1816.5879030000001"/>
    <x v="0"/>
    <n v="3017.4219681873105"/>
    <n v="-282727.25245899998"/>
    <n v="-280819.99656599999"/>
    <n v="1907.2558929999941"/>
    <n v="-1110.1660751873164"/>
    <n v="-282727.25245899998"/>
    <n v="-280819.99656599999"/>
    <n v="1907.2558929999941"/>
    <x v="0"/>
    <n v="-28070.091384299994"/>
    <n v="324444.44444400002"/>
    <n v="43624.447878000035"/>
    <n v="43624.447878000035"/>
    <n v="1907.2558929999941"/>
    <n v="1907.2558929999941"/>
    <n v="1907.2558929999941"/>
    <x v="5"/>
    <x v="0"/>
    <x v="6"/>
    <x v="12"/>
  </r>
  <r>
    <n v="1311"/>
    <n v="471"/>
    <x v="0"/>
    <x v="0"/>
    <s v="Fmc Corp."/>
    <x v="0"/>
    <x v="8"/>
    <x v="3"/>
    <s v="Portfolio ISIS"/>
    <x v="5"/>
    <d v="2001-01-05T00:00:00"/>
    <d v="2006-01-05T00:00:00"/>
    <x v="0"/>
    <n v="-10000000"/>
    <n v="4188.6299519999993"/>
    <n v="1.65"/>
    <n v="123.740891"/>
    <n v="122.982196"/>
    <n v="-0.69213067162107555"/>
    <n v="-2899.0792618499131"/>
    <n v="-1373.246232"/>
    <x v="0"/>
    <n v="-4272.3254938499131"/>
    <n v="-208559.265331"/>
    <n v="-212368.76841799999"/>
    <n v="-3809.50308699999"/>
    <n v="462.82240684992303"/>
    <n v="-208559.265331"/>
    <n v="-212368.76841799999"/>
    <n v="-3809.50308699999"/>
    <x v="0"/>
    <n v="52366.251659903995"/>
    <n v="0"/>
    <n v="-212368.76841799999"/>
    <n v="-135497.958919"/>
    <n v="-3809.50308699999"/>
    <n v="-3809.50308699999"/>
    <n v="-3809.50308699999"/>
    <x v="1"/>
    <x v="0"/>
    <x v="0"/>
    <x v="0"/>
  </r>
  <r>
    <n v="1504"/>
    <n v="554"/>
    <x v="0"/>
    <x v="1"/>
    <s v="Fmc Corp."/>
    <x v="0"/>
    <x v="8"/>
    <x v="3"/>
    <s v="Portfolio ISIS"/>
    <x v="1"/>
    <d v="2001-01-05T00:00:00"/>
    <d v="2006-01-05T00:00:00"/>
    <x v="0"/>
    <n v="10000000"/>
    <n v="-4188.6299519999993"/>
    <n v="1.65"/>
    <n v="123.740891"/>
    <n v="122.982196"/>
    <n v="-0.69213067162107555"/>
    <n v="2899.0792618499131"/>
    <n v="1373.246232"/>
    <x v="0"/>
    <n v="4272.3254938499131"/>
    <n v="208559.265331"/>
    <n v="212368.76841799999"/>
    <n v="3809.50308699999"/>
    <n v="-462.82240684992303"/>
    <n v="208559.265331"/>
    <n v="212368.76841799999"/>
    <n v="3809.50308699999"/>
    <x v="0"/>
    <n v="-52366.251659903995"/>
    <n v="0"/>
    <n v="212368.76841799999"/>
    <n v="135497.958919"/>
    <n v="3809.50308699999"/>
    <n v="3809.50308699999"/>
    <n v="3809.50308699999"/>
    <x v="1"/>
    <x v="0"/>
    <x v="0"/>
    <x v="0"/>
  </r>
  <r>
    <n v="1312"/>
    <n v="472"/>
    <x v="0"/>
    <x v="0"/>
    <s v="Four Seasons"/>
    <x v="0"/>
    <x v="6"/>
    <x v="0"/>
    <s v="Portfolio ISIS"/>
    <x v="3"/>
    <d v="2001-01-05T00:00:00"/>
    <d v="2006-01-05T00:00:00"/>
    <x v="0"/>
    <n v="-10000000"/>
    <n v="4094.9535179999998"/>
    <n v="1.1200000000000001"/>
    <n v="109.19256900000001"/>
    <n v="108.475934"/>
    <n v="-0.68859563932485612"/>
    <n v="-2819.7671357327786"/>
    <n v="-1258.5229919999999"/>
    <x v="0"/>
    <n v="-4078.2901277327783"/>
    <n v="-38941.515867000002"/>
    <n v="-42235.909275999998"/>
    <n v="-3294.3934089999966"/>
    <n v="783.89671873278166"/>
    <n v="-38941.515867000002"/>
    <n v="-42235.909275999998"/>
    <n v="-3294.3934089999966"/>
    <x v="0"/>
    <n v="51195.108882036002"/>
    <n v="0"/>
    <n v="-42235.909275999998"/>
    <n v="-73048.339267000003"/>
    <n v="-3294.3934089999966"/>
    <n v="-3294.3934089999966"/>
    <n v="-3294.3934089999966"/>
    <x v="1"/>
    <x v="0"/>
    <x v="0"/>
    <x v="0"/>
  </r>
  <r>
    <n v="1558"/>
    <n v="604"/>
    <x v="0"/>
    <x v="1"/>
    <s v="Four Seasons"/>
    <x v="0"/>
    <x v="6"/>
    <x v="0"/>
    <s v="Portfolio ISIS"/>
    <x v="1"/>
    <d v="2001-01-05T00:00:00"/>
    <d v="2006-01-05T00:00:00"/>
    <x v="0"/>
    <n v="10000000"/>
    <n v="-4094.9535179999998"/>
    <n v="1.1200000000000001"/>
    <n v="109.19256900000001"/>
    <n v="108.475934"/>
    <n v="-0.68859563932485612"/>
    <n v="2819.7671357327786"/>
    <n v="1258.5229919999999"/>
    <x v="0"/>
    <n v="4078.2901277327783"/>
    <n v="38941.515867000002"/>
    <n v="42235.909275999998"/>
    <n v="3294.3934089999966"/>
    <n v="-783.89671873278166"/>
    <n v="38941.515867000002"/>
    <n v="42235.909275999998"/>
    <n v="3294.3934089999966"/>
    <x v="0"/>
    <n v="-51195.108882036002"/>
    <n v="0"/>
    <n v="42235.909275999998"/>
    <n v="73048.339267000003"/>
    <n v="3294.3934089999966"/>
    <n v="3294.3934089999966"/>
    <n v="3294.3934089999966"/>
    <x v="1"/>
    <x v="0"/>
    <x v="0"/>
    <x v="0"/>
  </r>
  <r>
    <n v="1313"/>
    <n v="473"/>
    <x v="0"/>
    <x v="0"/>
    <s v="France Telecom"/>
    <x v="5"/>
    <x v="4"/>
    <x v="4"/>
    <s v="Portfolio ISIS"/>
    <x v="2"/>
    <d v="2001-01-05T00:00:00"/>
    <d v="2006-01-05T00:00:00"/>
    <x v="0"/>
    <n v="-10000000"/>
    <n v="4048.1128369999997"/>
    <n v="0.9"/>
    <n v="149.92967200000001"/>
    <n v="146.85324399999999"/>
    <n v="-3.0044584534551864"/>
    <n v="-12162.386833665107"/>
    <n v="-1410.845217"/>
    <x v="0"/>
    <n v="-13573.232050665107"/>
    <n v="222158.45579000001"/>
    <n v="209835.06924499999"/>
    <n v="-12323.386545000016"/>
    <n v="1249.845505665091"/>
    <n v="222158.45579000001"/>
    <n v="209835.06924499999"/>
    <n v="-12323.386545000016"/>
    <x v="0"/>
    <n v="23307.009659027499"/>
    <n v="0"/>
    <n v="209835.06924499999"/>
    <n v="88387.728289999985"/>
    <n v="-12323.386545000016"/>
    <n v="-12323.386545000016"/>
    <n v="-12323.386545000016"/>
    <x v="1"/>
    <x v="3"/>
    <x v="1"/>
    <x v="5"/>
  </r>
  <r>
    <n v="1505"/>
    <n v="555"/>
    <x v="0"/>
    <x v="1"/>
    <s v="France Telecom"/>
    <x v="5"/>
    <x v="4"/>
    <x v="4"/>
    <s v="Portfolio ISIS"/>
    <x v="1"/>
    <d v="2001-01-05T00:00:00"/>
    <d v="2006-01-05T00:00:00"/>
    <x v="0"/>
    <n v="10000000"/>
    <n v="-4048.1128369999997"/>
    <n v="0.9"/>
    <n v="149.92967200000001"/>
    <n v="146.85324399999999"/>
    <n v="-3.0044584534551864"/>
    <n v="12162.386833665107"/>
    <n v="1410.845217"/>
    <x v="0"/>
    <n v="13573.232050665107"/>
    <n v="-222158.45579000001"/>
    <n v="-209835.06924499999"/>
    <n v="12323.386545000016"/>
    <n v="-1249.845505665091"/>
    <n v="-222158.45579000001"/>
    <n v="-209835.06924499999"/>
    <n v="12323.386545000016"/>
    <x v="0"/>
    <n v="-23307.009659027499"/>
    <n v="0"/>
    <n v="-209835.06924499999"/>
    <n v="-88387.728289999985"/>
    <n v="12323.386545000016"/>
    <n v="12323.386545000016"/>
    <n v="12323.386545000016"/>
    <x v="1"/>
    <x v="3"/>
    <x v="1"/>
    <x v="5"/>
  </r>
  <r>
    <n v="1596"/>
    <n v="650"/>
    <x v="0"/>
    <x v="0"/>
    <s v="France Telecom"/>
    <x v="5"/>
    <x v="4"/>
    <x v="4"/>
    <s v="JP Morgan"/>
    <x v="2"/>
    <d v="2001-01-05T00:00:00"/>
    <d v="2006-01-05T00:00:00"/>
    <x v="0"/>
    <n v="10000000"/>
    <n v="-4096.9181079999998"/>
    <n v="1.29"/>
    <n v="149.92967200000001"/>
    <n v="146.85324399999999"/>
    <n v="-3.002425621130647"/>
    <n v="12300.691895133295"/>
    <n v="1513.4226390000001"/>
    <x v="0"/>
    <n v="13814.114534133296"/>
    <n v="-53749.335275999998"/>
    <n v="-40995.481776000001"/>
    <n v="12753.853499999997"/>
    <n v="-1060.2610341332984"/>
    <n v="-53749.335275999998"/>
    <n v="-40995.481776000001"/>
    <n v="12753.853499999997"/>
    <x v="0"/>
    <n v="-23588.006006809999"/>
    <n v="0"/>
    <n v="-40995.481776000001"/>
    <n v="-40995.481776000001"/>
    <n v="12753.853499999997"/>
    <n v="12753.853499999997"/>
    <n v="12753.853499999997"/>
    <x v="1"/>
    <x v="3"/>
    <x v="1"/>
    <x v="5"/>
  </r>
  <r>
    <n v="1625"/>
    <n v="825"/>
    <x v="0"/>
    <x v="0"/>
    <s v="France Telecom"/>
    <x v="5"/>
    <x v="4"/>
    <x v="4"/>
    <s v="Paribas London"/>
    <x v="2"/>
    <d v="2001-01-22T00:00:00"/>
    <d v="2002-01-22T00:00:00"/>
    <x v="1"/>
    <n v="20000000"/>
    <n v="-1526.7495329999999"/>
    <n v="0.6"/>
    <n v="73.924166"/>
    <n v="71.821799999999996"/>
    <n v="-1.6376202925116878"/>
    <n v="2500.2360168235427"/>
    <n v="1727.9661690000003"/>
    <x v="0"/>
    <n v="4228.202185823543"/>
    <n v="1564.0021389999999"/>
    <n v="5293.7248509999999"/>
    <n v="3729.7227119999998"/>
    <n v="-498.47947382354323"/>
    <n v="1379.4498865979999"/>
    <n v="4645.2435567524999"/>
    <n v="3265.7936701545"/>
    <x v="0"/>
    <n v="-8790.2604362474995"/>
    <n v="0"/>
    <n v="4645.2435567524999"/>
    <n v="4645.2435567524999"/>
    <n v="3265.7936701545"/>
    <n v="3265.7936701545"/>
    <n v="3265.7936701545"/>
    <x v="2"/>
    <x v="3"/>
    <x v="1"/>
    <x v="5"/>
  </r>
  <r>
    <n v="1314"/>
    <n v="474"/>
    <x v="0"/>
    <x v="0"/>
    <s v="Gap Inc."/>
    <x v="5"/>
    <x v="6"/>
    <x v="3"/>
    <s v="Portfolio ISIS"/>
    <x v="4"/>
    <d v="2001-01-05T00:00:00"/>
    <d v="2006-01-05T00:00:00"/>
    <x v="0"/>
    <n v="-10000000"/>
    <n v="4193.3617020000002"/>
    <n v="1.6"/>
    <n v="97.109323000000003"/>
    <n v="97.010056000000006"/>
    <n v="-6.6502562886848249E-2"/>
    <n v="-278.86930029455601"/>
    <n v="-1312.7133180000001"/>
    <x v="0"/>
    <n v="-1591.5826182945561"/>
    <n v="-298229.148247"/>
    <n v="-299400.61437299999"/>
    <n v="-1171.4661259999848"/>
    <n v="420.11649229457134"/>
    <n v="-298229.148247"/>
    <n v="-299400.61437299999"/>
    <n v="-1171.4661259999848"/>
    <x v="0"/>
    <n v="24143.279999265"/>
    <n v="0"/>
    <n v="-299400.61437299999"/>
    <n v="-183493.35117699997"/>
    <n v="-1171.4661259999848"/>
    <n v="-1171.4661259999848"/>
    <n v="-1171.4661259999848"/>
    <x v="1"/>
    <x v="3"/>
    <x v="1"/>
    <x v="5"/>
  </r>
  <r>
    <n v="1550"/>
    <n v="596"/>
    <x v="0"/>
    <x v="1"/>
    <s v="Gap Inc."/>
    <x v="5"/>
    <x v="6"/>
    <x v="3"/>
    <s v="Portfolio ISIS"/>
    <x v="1"/>
    <d v="2001-01-05T00:00:00"/>
    <d v="2006-01-05T00:00:00"/>
    <x v="0"/>
    <n v="10000000"/>
    <n v="-4193.3617020000002"/>
    <n v="1.6"/>
    <n v="97.109323000000003"/>
    <n v="97.010056000000006"/>
    <n v="-6.6502562886848249E-2"/>
    <n v="278.86930029455601"/>
    <n v="1312.7133180000001"/>
    <x v="0"/>
    <n v="1591.5826182945561"/>
    <n v="298229.148247"/>
    <n v="299400.61437299999"/>
    <n v="1171.4661259999848"/>
    <n v="-420.11649229457134"/>
    <n v="298229.148247"/>
    <n v="299400.61437299999"/>
    <n v="1171.4661259999848"/>
    <x v="0"/>
    <n v="-24143.279999265"/>
    <n v="0"/>
    <n v="299400.61437299999"/>
    <n v="183493.35117699997"/>
    <n v="1171.4661259999848"/>
    <n v="1171.4661259999848"/>
    <n v="1171.4661259999848"/>
    <x v="1"/>
    <x v="3"/>
    <x v="1"/>
    <x v="5"/>
  </r>
  <r>
    <n v="1687"/>
    <n v="895"/>
    <x v="0"/>
    <x v="0"/>
    <s v="Gap Inc."/>
    <x v="5"/>
    <x v="6"/>
    <x v="3"/>
    <s v="Morgan Stanley CP"/>
    <x v="4"/>
    <d v="2001-03-15T00:00:00"/>
    <d v="2006-03-15T00:00:00"/>
    <x v="0"/>
    <n v="5000000"/>
    <n v="-2139.681603"/>
    <n v="1.2"/>
    <n v="98.928151"/>
    <n v="98.830944000000002"/>
    <n v="-7.9354042766238517E-2"/>
    <n v="169.79238543059577"/>
    <n v="611.00990999999999"/>
    <x v="0"/>
    <n v="780.80229543059579"/>
    <n v="47990.339042"/>
    <n v="48423.026817999998"/>
    <n v="432.68777599999885"/>
    <n v="-348.11451943059694"/>
    <n v="47990.339042"/>
    <n v="48423.026817999998"/>
    <n v="432.68777599999885"/>
    <x v="0"/>
    <n v="-12319.2168292725"/>
    <n v="0"/>
    <n v="48423.026817999998"/>
    <n v="48423.026817999998"/>
    <n v="432.68777599999885"/>
    <n v="432.68777599999885"/>
    <n v="432.68777599999885"/>
    <x v="1"/>
    <x v="3"/>
    <x v="1"/>
    <x v="5"/>
  </r>
  <r>
    <n v="1747"/>
    <n v="953"/>
    <x v="0"/>
    <x v="0"/>
    <s v="Gap Inc."/>
    <x v="5"/>
    <x v="6"/>
    <x v="3"/>
    <s v="Deutsche Bank AG NY"/>
    <x v="4"/>
    <d v="2001-04-03T00:00:00"/>
    <d v="2006-04-03T00:00:00"/>
    <x v="0"/>
    <n v="-5000000"/>
    <n v="2143.3643750000001"/>
    <n v="1"/>
    <n v="99.437693999999993"/>
    <n v="99.342145000000002"/>
    <n v="-8.6333582643582554E-2"/>
    <n v="-185.04432540437318"/>
    <n v="-586.58417700000007"/>
    <x v="0"/>
    <n v="-771.62850240437319"/>
    <n v="-1206.553091"/>
    <n v="-1552.2992569999999"/>
    <n v="-345.7461659999999"/>
    <n v="425.88233640437329"/>
    <n v="-1206.553091"/>
    <n v="-1552.2992569999999"/>
    <n v="-345.7461659999999"/>
    <x v="0"/>
    <n v="12340.420389062499"/>
    <n v="0"/>
    <n v="-1552.2992569999999"/>
    <n v="-1552.2992569999999"/>
    <n v="-1552.2992569999999"/>
    <n v="-345.7461659999999"/>
    <n v="-345.7461659999999"/>
    <x v="1"/>
    <x v="3"/>
    <x v="1"/>
    <x v="5"/>
  </r>
  <r>
    <n v="1315"/>
    <n v="475"/>
    <x v="0"/>
    <x v="0"/>
    <s v="General Motors"/>
    <x v="5"/>
    <x v="6"/>
    <x v="3"/>
    <s v="Portfolio ISIS"/>
    <x v="3"/>
    <d v="2001-01-05T00:00:00"/>
    <d v="2006-01-05T00:00:00"/>
    <x v="0"/>
    <n v="-10000000"/>
    <n v="4049.6843170000002"/>
    <n v="0.65"/>
    <n v="86.340196000000006"/>
    <n v="85.751718999999994"/>
    <n v="-0.55911795616468996"/>
    <n v="-2264.2512184332386"/>
    <n v="-840.85127999999986"/>
    <x v="0"/>
    <n v="-3105.1024984332385"/>
    <n v="72411.777067999996"/>
    <n v="69907.638850999996"/>
    <n v="-2504.1382169999997"/>
    <n v="600.96428143323874"/>
    <n v="72411.777067999996"/>
    <n v="69907.638850999996"/>
    <n v="-2504.1382169999997"/>
    <x v="0"/>
    <n v="23316.057455127502"/>
    <n v="0"/>
    <n v="69907.638850999996"/>
    <n v="64088.565526999999"/>
    <n v="-2504.1382169999997"/>
    <n v="-2504.1382169999997"/>
    <n v="-2504.1382169999997"/>
    <x v="1"/>
    <x v="3"/>
    <x v="1"/>
    <x v="5"/>
  </r>
  <r>
    <n v="1506"/>
    <n v="556"/>
    <x v="0"/>
    <x v="1"/>
    <s v="General Motors"/>
    <x v="5"/>
    <x v="6"/>
    <x v="3"/>
    <s v="Portfolio ISIS"/>
    <x v="1"/>
    <d v="2001-01-05T00:00:00"/>
    <d v="2006-01-05T00:00:00"/>
    <x v="0"/>
    <n v="10000000"/>
    <n v="-4049.6843170000002"/>
    <n v="0.65"/>
    <n v="86.340196000000006"/>
    <n v="85.751718999999994"/>
    <n v="-0.55911795616468996"/>
    <n v="2264.2512184332386"/>
    <n v="840.85127999999986"/>
    <x v="0"/>
    <n v="3105.1024984332385"/>
    <n v="-72411.777067999996"/>
    <n v="-69907.638850999996"/>
    <n v="2504.1382169999997"/>
    <n v="-600.96428143323874"/>
    <n v="-72411.777067999996"/>
    <n v="-69907.638850999996"/>
    <n v="2504.1382169999997"/>
    <x v="0"/>
    <n v="-23316.057455127502"/>
    <n v="0"/>
    <n v="-69907.638850999996"/>
    <n v="-64088.565526999999"/>
    <n v="2504.1382169999997"/>
    <n v="2504.1382169999997"/>
    <n v="2504.1382169999997"/>
    <x v="1"/>
    <x v="3"/>
    <x v="1"/>
    <x v="5"/>
  </r>
  <r>
    <n v="1316"/>
    <n v="476"/>
    <x v="0"/>
    <x v="0"/>
    <s v="Georgia-pacific"/>
    <x v="0"/>
    <x v="0"/>
    <x v="3"/>
    <s v="Portfolio ISIS"/>
    <x v="3"/>
    <d v="2001-01-05T00:00:00"/>
    <d v="2006-01-05T00:00:00"/>
    <x v="0"/>
    <n v="-10000000"/>
    <n v="4126.2758700000004"/>
    <n v="1.9"/>
    <n v="248.15962200000001"/>
    <n v="247.22813199999999"/>
    <n v="-0.74494561502200185"/>
    <n v="-3073.8511157275962"/>
    <n v="-2482.1030069999997"/>
    <x v="0"/>
    <n v="-5555.9541227275959"/>
    <n v="183924.300445"/>
    <n v="180025.93939799999"/>
    <n v="-3898.3610470000131"/>
    <n v="1657.5930757275828"/>
    <n v="183924.300445"/>
    <n v="180025.93939799999"/>
    <n v="-3898.3610470000131"/>
    <x v="0"/>
    <n v="51586.700926740014"/>
    <n v="0"/>
    <n v="180025.93939799999"/>
    <n v="-224250.30264800004"/>
    <n v="-3898.3610470000131"/>
    <n v="-3898.3610470000131"/>
    <n v="-3898.3610470000131"/>
    <x v="1"/>
    <x v="0"/>
    <x v="0"/>
    <x v="0"/>
  </r>
  <r>
    <n v="1507"/>
    <n v="557"/>
    <x v="0"/>
    <x v="1"/>
    <s v="Georgia-pacific"/>
    <x v="0"/>
    <x v="0"/>
    <x v="3"/>
    <s v="Portfolio ISIS"/>
    <x v="1"/>
    <d v="2001-01-05T00:00:00"/>
    <d v="2006-01-05T00:00:00"/>
    <x v="0"/>
    <n v="10000000"/>
    <n v="-4126.2758700000004"/>
    <n v="1.9"/>
    <n v="248.15962200000001"/>
    <n v="247.22813199999999"/>
    <n v="-0.74494561502200185"/>
    <n v="3073.8511157275962"/>
    <n v="2482.1030069999997"/>
    <x v="0"/>
    <n v="5555.9541227275959"/>
    <n v="-183924.300445"/>
    <n v="-180025.93939799999"/>
    <n v="3898.3610470000131"/>
    <n v="-1657.5930757275828"/>
    <n v="-183924.300445"/>
    <n v="-180025.93939799999"/>
    <n v="3898.3610470000131"/>
    <x v="0"/>
    <n v="-51586.700926740014"/>
    <n v="0"/>
    <n v="-180025.93939799999"/>
    <n v="224250.30264800004"/>
    <n v="3898.3610470000131"/>
    <n v="3898.3610470000131"/>
    <n v="3898.3610470000131"/>
    <x v="1"/>
    <x v="0"/>
    <x v="0"/>
    <x v="0"/>
  </r>
  <r>
    <n v="1624"/>
    <n v="824"/>
    <x v="0"/>
    <x v="0"/>
    <s v="Georgia-pacific"/>
    <x v="0"/>
    <x v="0"/>
    <x v="3"/>
    <s v="JP Morgan"/>
    <x v="3"/>
    <d v="2001-01-19T00:00:00"/>
    <d v="2006-01-19T00:00:00"/>
    <x v="0"/>
    <n v="10000000"/>
    <n v="-4265.7109129999999"/>
    <n v="2.8"/>
    <n v="248.84653800000001"/>
    <n v="247.91709499999999"/>
    <n v="-0.74420168521937391"/>
    <n v="3174.549250113274"/>
    <n v="2745.8661090000001"/>
    <x v="0"/>
    <n v="5920.4153591132745"/>
    <n v="181682.82873899999"/>
    <n v="186370.691605"/>
    <n v="4687.8628660000104"/>
    <n v="-1232.5524931132641"/>
    <n v="181682.82873899999"/>
    <n v="186370.691605"/>
    <n v="4687.8628660000104"/>
    <x v="0"/>
    <n v="-53329.917834326006"/>
    <n v="0"/>
    <n v="186370.691605"/>
    <n v="186370.691605"/>
    <n v="4687.8628660000104"/>
    <n v="4687.8628660000104"/>
    <n v="4687.8628660000104"/>
    <x v="1"/>
    <x v="0"/>
    <x v="0"/>
    <x v="0"/>
  </r>
  <r>
    <n v="1317"/>
    <n v="477"/>
    <x v="0"/>
    <x v="0"/>
    <s v="Getronics Nv"/>
    <x v="0"/>
    <x v="7"/>
    <x v="2"/>
    <s v="Portfolio ISIS"/>
    <x v="2"/>
    <d v="2001-01-05T00:00:00"/>
    <d v="2006-01-05T00:00:00"/>
    <x v="0"/>
    <n v="-10000000"/>
    <n v="4397.9967689999994"/>
    <n v="3"/>
    <n v="270.66204800000003"/>
    <n v="269.535661"/>
    <n v="-0.79439954097046073"/>
    <n v="-3493.7666144831687"/>
    <n v="-2676.0876749999998"/>
    <x v="0"/>
    <n v="-6169.854289483168"/>
    <n v="-184718.980977"/>
    <n v="-190046.90819300001"/>
    <n v="-5327.927216000011"/>
    <n v="841.92707348315707"/>
    <n v="-184718.980977"/>
    <n v="-190046.90819300001"/>
    <n v="-5327.927216000011"/>
    <x v="0"/>
    <n v="54983.755606038001"/>
    <n v="0"/>
    <n v="-190046.90819300001"/>
    <n v="-151095.331737"/>
    <n v="-5327.927216000011"/>
    <n v="-5327.927216000011"/>
    <n v="-5327.927216000011"/>
    <x v="1"/>
    <x v="0"/>
    <x v="0"/>
    <x v="0"/>
  </r>
  <r>
    <n v="1559"/>
    <n v="605"/>
    <x v="0"/>
    <x v="1"/>
    <s v="Getronics Nv"/>
    <x v="0"/>
    <x v="7"/>
    <x v="2"/>
    <s v="Portfolio ISIS"/>
    <x v="1"/>
    <d v="2001-01-05T00:00:00"/>
    <d v="2006-01-05T00:00:00"/>
    <x v="0"/>
    <n v="10000000"/>
    <n v="-4397.9967689999994"/>
    <n v="3"/>
    <n v="270.66204800000003"/>
    <n v="269.535661"/>
    <n v="-0.79439954097046073"/>
    <n v="3493.7666144831687"/>
    <n v="2676.0876749999998"/>
    <x v="0"/>
    <n v="6169.854289483168"/>
    <n v="184718.980977"/>
    <n v="190046.90819300001"/>
    <n v="5327.927216000011"/>
    <n v="-841.92707348315707"/>
    <n v="184718.980977"/>
    <n v="190046.90819300001"/>
    <n v="5327.927216000011"/>
    <x v="0"/>
    <n v="-54983.755606038001"/>
    <n v="0"/>
    <n v="190046.90819300001"/>
    <n v="151095.331737"/>
    <n v="5327.927216000011"/>
    <n v="5327.927216000011"/>
    <n v="5327.927216000011"/>
    <x v="1"/>
    <x v="0"/>
    <x v="0"/>
    <x v="0"/>
  </r>
  <r>
    <n v="1662"/>
    <n v="873"/>
    <x v="0"/>
    <x v="0"/>
    <s v="GMAC"/>
    <x v="5"/>
    <x v="2"/>
    <x v="3"/>
    <s v="CSFB Intl"/>
    <x v="3"/>
    <d v="2001-03-02T00:00:00"/>
    <d v="2006-03-02T00:00:00"/>
    <x v="0"/>
    <n v="10000000"/>
    <n v="-4246.4461140000003"/>
    <n v="1.1000000000000001"/>
    <n v="91.034473000000006"/>
    <n v="90.441576999999995"/>
    <n v="-0.56625475065486353"/>
    <n v="2404.5702854523843"/>
    <n v="970.68843300000003"/>
    <x v="0"/>
    <n v="3375.2587184523845"/>
    <n v="89940.610346999994"/>
    <n v="92876.899233999997"/>
    <n v="2936.2888870000024"/>
    <n v="-438.9698314523821"/>
    <n v="89940.610346999994"/>
    <n v="92876.899233999997"/>
    <n v="2936.2888870000024"/>
    <x v="0"/>
    <n v="-24448.913501355004"/>
    <n v="0"/>
    <n v="92876.899233999997"/>
    <n v="92876.899233999997"/>
    <n v="2936.2888870000024"/>
    <n v="2936.2888870000024"/>
    <n v="2936.2888870000024"/>
    <x v="1"/>
    <x v="3"/>
    <x v="1"/>
    <x v="5"/>
  </r>
  <r>
    <n v="1684"/>
    <n v="892"/>
    <x v="0"/>
    <x v="0"/>
    <s v="GMAC"/>
    <x v="5"/>
    <x v="2"/>
    <x v="3"/>
    <s v="Morgan Stanley CP"/>
    <x v="3"/>
    <d v="2001-03-14T00:00:00"/>
    <d v="2006-03-14T00:00:00"/>
    <x v="0"/>
    <n v="20000000"/>
    <n v="-8497.1819959999993"/>
    <n v="0.96"/>
    <n v="91.192876999999996"/>
    <n v="90.599979000000005"/>
    <n v="-0.56636390630201106"/>
    <n v="4812.4971878136794"/>
    <n v="1877.5240920000001"/>
    <x v="0"/>
    <n v="6690.0212798136799"/>
    <n v="51525.733012999997"/>
    <n v="57170.767253999999"/>
    <n v="5645.0342410000012"/>
    <n v="-1044.9870388136787"/>
    <n v="51525.733012999997"/>
    <n v="57170.767253999999"/>
    <n v="5645.0342410000012"/>
    <x v="0"/>
    <n v="-48922.525341969995"/>
    <n v="0"/>
    <n v="57170.767253999999"/>
    <n v="57170.767253999999"/>
    <n v="5645.0342410000012"/>
    <n v="5645.0342410000012"/>
    <n v="5645.0342410000012"/>
    <x v="1"/>
    <x v="3"/>
    <x v="1"/>
    <x v="5"/>
  </r>
  <r>
    <n v="1721"/>
    <n v="925"/>
    <x v="0"/>
    <x v="0"/>
    <s v="GMAC"/>
    <x v="5"/>
    <x v="2"/>
    <x v="3"/>
    <s v="Deutsche Bank AG NY"/>
    <x v="3"/>
    <d v="2001-03-26T00:00:00"/>
    <d v="2006-03-26T00:00:00"/>
    <x v="0"/>
    <n v="-5000000"/>
    <n v="2134.1853620000002"/>
    <n v="0.93"/>
    <n v="91.349711999999997"/>
    <n v="90.757896000000002"/>
    <n v="-0.56639209401613255"/>
    <n v="-1208.7857162017581"/>
    <n v="-464.833662"/>
    <x v="0"/>
    <n v="-1673.6193782017581"/>
    <n v="-4559.2910439999996"/>
    <n v="-5960.6453279999996"/>
    <n v="-1401.354284"/>
    <n v="272.26509420175807"/>
    <n v="-4559.2910439999996"/>
    <n v="-5960.6453279999996"/>
    <n v="-1401.354284"/>
    <x v="0"/>
    <n v="12287.572221715"/>
    <n v="0"/>
    <n v="-5960.6453279999996"/>
    <n v="-5960.6453279999996"/>
    <n v="-1401.354284"/>
    <n v="-1401.354284"/>
    <n v="-1401.354284"/>
    <x v="1"/>
    <x v="3"/>
    <x v="1"/>
    <x v="5"/>
  </r>
  <r>
    <n v="217"/>
    <n v="334"/>
    <x v="0"/>
    <x v="0"/>
    <s v="Goldman Sachs Group"/>
    <x v="6"/>
    <x v="2"/>
    <x v="3"/>
    <s v="LBIE"/>
    <x v="4"/>
    <d v="2000-10-04T00:00:00"/>
    <d v="2005-10-04T00:00:00"/>
    <x v="0"/>
    <n v="-10000000"/>
    <n v="3843.239274"/>
    <n v="0.35"/>
    <n v="47.269444"/>
    <n v="47.200676000000001"/>
    <n v="-4.6609770053080743E-2"/>
    <n v="-179.13249882010896"/>
    <n v="-533.06982000000005"/>
    <x v="0"/>
    <n v="-712.20231882010899"/>
    <n v="40312.236229000002"/>
    <n v="39987.598169999997"/>
    <n v="-324.63805900000443"/>
    <n v="387.56425982010455"/>
    <n v="40312.236229000002"/>
    <n v="39987.598169999997"/>
    <n v="-324.63805900000443"/>
    <x v="0"/>
    <n v="15805.321514325002"/>
    <n v="-8944.4444440000007"/>
    <n v="31043.153725999997"/>
    <n v="-120945.88057900002"/>
    <n v="-324.63805900000443"/>
    <n v="-324.63805900000443"/>
    <n v="-324.63805900000443"/>
    <x v="1"/>
    <x v="4"/>
    <x v="1"/>
    <x v="6"/>
  </r>
  <r>
    <n v="225"/>
    <n v="341"/>
    <x v="0"/>
    <x v="0"/>
    <s v="Goldman Sachs Group"/>
    <x v="6"/>
    <x v="2"/>
    <x v="3"/>
    <s v="JP Morgan"/>
    <x v="4"/>
    <d v="2000-10-13T00:00:00"/>
    <d v="2005-10-13T00:00:00"/>
    <x v="0"/>
    <n v="10000000"/>
    <n v="-3871.6615489999999"/>
    <n v="0.42"/>
    <n v="47.395260999999998"/>
    <n v="47.326247000000002"/>
    <n v="-4.6566714230038747E-2"/>
    <n v="180.29055694771216"/>
    <n v="550.822632"/>
    <x v="0"/>
    <n v="731.11318894771216"/>
    <n v="-12650.939987"/>
    <n v="-12276.933268999999"/>
    <n v="374.00671800000055"/>
    <n v="-357.10647094771161"/>
    <n v="-12650.939987"/>
    <n v="-12276.933268999999"/>
    <n v="374.00671800000055"/>
    <x v="0"/>
    <n v="-15922.208120262501"/>
    <n v="11083.333333"/>
    <n v="-1193.5999359999987"/>
    <n v="122821.864554"/>
    <n v="374.00671800000055"/>
    <n v="374.00671800000055"/>
    <n v="374.00671800000055"/>
    <x v="1"/>
    <x v="4"/>
    <x v="1"/>
    <x v="6"/>
  </r>
  <r>
    <n v="260"/>
    <n v="375"/>
    <x v="0"/>
    <x v="0"/>
    <s v="Goldman Sachs Group"/>
    <x v="6"/>
    <x v="2"/>
    <x v="3"/>
    <s v="Deutsche Bank AG"/>
    <x v="4"/>
    <d v="2000-11-07T00:00:00"/>
    <d v="2006-11-07T00:00:00"/>
    <x v="0"/>
    <n v="10000000"/>
    <n v="-4664.7975639999995"/>
    <n v="0.51"/>
    <n v="52.625549999999997"/>
    <n v="52.559730999999999"/>
    <n v="-7.7637947373078442E-2"/>
    <n v="362.16530777989647"/>
    <n v="622.45193100000006"/>
    <x v="0"/>
    <n v="984.61723877989652"/>
    <n v="9.6324780000000008"/>
    <n v="455.78943099999998"/>
    <n v="446.15695299999999"/>
    <n v="-538.46028577989659"/>
    <n v="9.6324780000000008"/>
    <n v="455.78943099999998"/>
    <n v="446.15695299999999"/>
    <x v="0"/>
    <n v="-19183.97998195"/>
    <n v="13033.333333"/>
    <n v="13489.122764"/>
    <n v="147837.46311400001"/>
    <n v="446.1569529999997"/>
    <n v="446.1569529999997"/>
    <n v="446.15695299999999"/>
    <x v="6"/>
    <x v="4"/>
    <x v="1"/>
    <x v="6"/>
  </r>
  <r>
    <n v="1060"/>
    <n v="424"/>
    <x v="0"/>
    <x v="0"/>
    <s v="Goldman Sachs Group"/>
    <x v="6"/>
    <x v="2"/>
    <x v="3"/>
    <s v="Morgan Stanley CP"/>
    <x v="4"/>
    <d v="2000-12-12T00:00:00"/>
    <d v="2005-12-12T00:00:00"/>
    <x v="0"/>
    <n v="-10000000"/>
    <n v="4044.2248600000003"/>
    <n v="0.75"/>
    <n v="48.207113"/>
    <n v="48.139170999999997"/>
    <n v="-5.1969488845675982E-2"/>
    <n v="-210.17629875117552"/>
    <n v="-628.34673599999996"/>
    <x v="0"/>
    <n v="-838.52303475117549"/>
    <n v="-115297.143465"/>
    <n v="-115910.80535900001"/>
    <n v="-613.66189400000439"/>
    <n v="224.86114075117109"/>
    <n v="-115297.143465"/>
    <n v="-115910.80535900001"/>
    <n v="-613.66189400000439"/>
    <x v="0"/>
    <n v="16631.87473675"/>
    <n v="-18750"/>
    <n v="-134660.80535899999"/>
    <n v="-132913.84360299999"/>
    <n v="-613.66189399998984"/>
    <n v="-613.66189399998984"/>
    <n v="-613.66189400000439"/>
    <x v="1"/>
    <x v="4"/>
    <x v="1"/>
    <x v="6"/>
  </r>
  <r>
    <n v="1650"/>
    <n v="860"/>
    <x v="0"/>
    <x v="0"/>
    <s v="Goldman Sachs Group"/>
    <x v="6"/>
    <x v="2"/>
    <x v="3"/>
    <s v="LBIE"/>
    <x v="4"/>
    <d v="2001-02-23T00:00:00"/>
    <d v="2006-02-23T00:00:00"/>
    <x v="0"/>
    <n v="-10000000"/>
    <n v="4154.0743119999997"/>
    <n v="0.5"/>
    <n v="49.180706999999998"/>
    <n v="49.113613999999998"/>
    <n v="-5.8659214625827343E-2"/>
    <n v="-243.67473663924403"/>
    <n v="-569.61389099999997"/>
    <x v="0"/>
    <n v="-813.28862763924394"/>
    <n v="-8920.5138769999994"/>
    <n v="-9352.7881689999995"/>
    <n v="-432.27429200000006"/>
    <n v="381.01433563924388"/>
    <n v="-8920.5138769999994"/>
    <n v="-9352.7881689999995"/>
    <n v="-432.27429200000006"/>
    <x v="0"/>
    <n v="17083.6306081"/>
    <n v="0"/>
    <n v="-9352.7881689999995"/>
    <n v="-9352.7881689999995"/>
    <n v="-432.27429200000006"/>
    <n v="-432.27429200000006"/>
    <n v="-432.27429200000006"/>
    <x v="1"/>
    <x v="4"/>
    <x v="1"/>
    <x v="6"/>
  </r>
  <r>
    <n v="1685"/>
    <n v="894"/>
    <x v="0"/>
    <x v="0"/>
    <s v="Goldman Sachs Group"/>
    <x v="6"/>
    <x v="2"/>
    <x v="3"/>
    <s v="Morgan Stanley CP"/>
    <x v="4"/>
    <d v="2001-03-14T00:00:00"/>
    <d v="2006-03-14T00:00:00"/>
    <x v="0"/>
    <n v="-10000000"/>
    <n v="4200.5948200000003"/>
    <n v="0.55000000000000004"/>
    <n v="49.431648000000003"/>
    <n v="49.364725"/>
    <n v="-6.1726738394825488E-2"/>
    <n v="-259.28901755679908"/>
    <n v="-600.72378900000001"/>
    <x v="0"/>
    <n v="-860.01280655679909"/>
    <n v="-27102.19656"/>
    <n v="-27575.828162999998"/>
    <n v="-473.63160299999799"/>
    <n v="386.3812035568011"/>
    <n v="-27102.19656"/>
    <n v="-27575.828162999998"/>
    <n v="-473.63160299999799"/>
    <x v="0"/>
    <n v="17274.946197249999"/>
    <n v="0"/>
    <n v="-27575.828162999998"/>
    <n v="-27575.828162999998"/>
    <n v="-473.63160299999799"/>
    <n v="-473.63160299999799"/>
    <n v="-473.63160299999799"/>
    <x v="1"/>
    <x v="4"/>
    <x v="1"/>
    <x v="6"/>
  </r>
  <r>
    <n v="1730"/>
    <n v="937"/>
    <x v="0"/>
    <x v="0"/>
    <s v="Goldman Sachs Group"/>
    <x v="6"/>
    <x v="2"/>
    <x v="3"/>
    <s v="Bear Stearns"/>
    <x v="4"/>
    <d v="2001-03-29T00:00:00"/>
    <d v="2006-03-29T00:00:00"/>
    <x v="0"/>
    <n v="5000000"/>
    <n v="-2117.0542700000001"/>
    <n v="0.56999999999999995"/>
    <n v="49.634315000000001"/>
    <n v="49.568097000000002"/>
    <n v="-6.1829510966656571E-2"/>
    <n v="130.89643020397213"/>
    <n v="302.53378199999997"/>
    <x v="0"/>
    <n v="433.43021220397213"/>
    <n v="16412.411704999999"/>
    <n v="16656.672599000001"/>
    <n v="244.26089400000274"/>
    <n v="-189.1693182039694"/>
    <n v="16412.411704999999"/>
    <n v="16656.672599000001"/>
    <n v="244.26089400000274"/>
    <x v="0"/>
    <n v="-8706.3856853750003"/>
    <n v="0"/>
    <n v="16656.672599000001"/>
    <n v="16656.672599000001"/>
    <n v="244.26089400000274"/>
    <n v="244.26089400000274"/>
    <n v="244.26089400000274"/>
    <x v="1"/>
    <x v="4"/>
    <x v="1"/>
    <x v="6"/>
  </r>
  <r>
    <n v="1318"/>
    <n v="478"/>
    <x v="0"/>
    <x v="0"/>
    <s v="Goodyear"/>
    <x v="4"/>
    <x v="6"/>
    <x v="3"/>
    <s v="Portfolio ISIS"/>
    <x v="0"/>
    <d v="2001-01-05T00:00:00"/>
    <d v="2006-01-05T00:00:00"/>
    <x v="0"/>
    <n v="-10000000"/>
    <n v="4311.992534"/>
    <n v="3.55"/>
    <n v="332.16156100000001"/>
    <n v="331.25929600000001"/>
    <n v="-0.63262481094895451"/>
    <n v="-2727.8734616350534"/>
    <n v="-3571.3148369999999"/>
    <x v="0"/>
    <n v="-6299.1882986350538"/>
    <n v="-174720.25468300001"/>
    <n v="-179341.24083900001"/>
    <n v="-4620.986155999999"/>
    <n v="1678.2021426350548"/>
    <n v="-174720.25468300001"/>
    <n v="-179341.24083900001"/>
    <n v="-4620.986155999999"/>
    <x v="0"/>
    <n v="42559.366310580001"/>
    <n v="0"/>
    <n v="-179341.24083900001"/>
    <n v="-735213.69868399994"/>
    <n v="-4620.986155999999"/>
    <n v="-4620.986155999999"/>
    <n v="-4620.986155999999"/>
    <x v="1"/>
    <x v="0"/>
    <x v="3"/>
    <x v="4"/>
  </r>
  <r>
    <n v="1508"/>
    <n v="558"/>
    <x v="0"/>
    <x v="1"/>
    <s v="Goodyear"/>
    <x v="4"/>
    <x v="6"/>
    <x v="3"/>
    <s v="Portfolio ISIS"/>
    <x v="1"/>
    <d v="2001-01-05T00:00:00"/>
    <d v="2006-01-05T00:00:00"/>
    <x v="0"/>
    <n v="10000000"/>
    <n v="-4311.992534"/>
    <n v="3.55"/>
    <n v="332.16156100000001"/>
    <n v="331.25929600000001"/>
    <n v="-0.63262481094895451"/>
    <n v="2727.8734616350534"/>
    <n v="3571.3148369999999"/>
    <x v="0"/>
    <n v="6299.1882986350538"/>
    <n v="174720.25468300001"/>
    <n v="179341.24083900001"/>
    <n v="4620.986155999999"/>
    <n v="-1678.2021426350548"/>
    <n v="174720.25468300001"/>
    <n v="179341.24083900001"/>
    <n v="4620.986155999999"/>
    <x v="0"/>
    <n v="-42559.366310580001"/>
    <n v="0"/>
    <n v="179341.24083900001"/>
    <n v="735213.69868399994"/>
    <n v="4620.986155999999"/>
    <n v="4620.986155999999"/>
    <n v="4620.986155999999"/>
    <x v="1"/>
    <x v="0"/>
    <x v="3"/>
    <x v="4"/>
  </r>
  <r>
    <n v="1658"/>
    <n v="868"/>
    <x v="0"/>
    <x v="0"/>
    <s v="Greece"/>
    <x v="13"/>
    <x v="9"/>
    <x v="13"/>
    <s v="CSFB Intl"/>
    <x v="0"/>
    <d v="2001-02-27T00:00:00"/>
    <d v="2011-02-28T00:00:00"/>
    <x v="1"/>
    <n v="-20000000"/>
    <n v="16000"/>
    <n v="0.19"/>
    <n v="23.163733000000001"/>
    <n v="23.133465999999999"/>
    <n v="-4.8503026829004002E-3"/>
    <n v="64000"/>
    <n v="-528.27537600000005"/>
    <x v="0"/>
    <n v="63471.724624000002"/>
    <n v="-198"/>
    <n v="63273.724624000002"/>
    <n v="63471.724624000002"/>
    <n v="0"/>
    <n v="-198"/>
    <n v="56331.155603799998"/>
    <n v="56529.155603799998"/>
    <x v="0"/>
    <n v="2329.7903311455502"/>
    <n v="0"/>
    <n v="56331.155603799998"/>
    <n v="56331.155603799998"/>
    <n v="56529.2310478"/>
    <n v="56529.2310478"/>
    <n v="56529.155603799998"/>
    <x v="7"/>
    <x v="7"/>
    <x v="1"/>
    <x v="13"/>
  </r>
  <r>
    <n v="1319"/>
    <n v="479"/>
    <x v="0"/>
    <x v="0"/>
    <s v="Groupe Danone"/>
    <x v="6"/>
    <x v="1"/>
    <x v="4"/>
    <s v="Portfolio ISIS"/>
    <x v="2"/>
    <d v="2001-01-05T00:00:00"/>
    <d v="2006-01-05T00:00:00"/>
    <x v="0"/>
    <n v="-10000000"/>
    <n v="4027.2006700000002"/>
    <n v="0.24"/>
    <n v="29.477930000000001"/>
    <n v="29.232823"/>
    <n v="-0.24601278611888436"/>
    <n v="-990.74285708653781"/>
    <n v="-314.96318400000001"/>
    <x v="0"/>
    <n v="-1305.7060410865379"/>
    <n v="17158.343041"/>
    <n v="16087.261968000001"/>
    <n v="-1071.0810729999994"/>
    <n v="234.6249680865385"/>
    <n v="17158.343041"/>
    <n v="16087.261968000001"/>
    <n v="-1071.0810729999994"/>
    <x v="0"/>
    <n v="16561.862755375001"/>
    <n v="0"/>
    <n v="16087.261968000001"/>
    <n v="10984.148426"/>
    <n v="-1071.0810729999994"/>
    <n v="-1071.0810729999994"/>
    <n v="-1071.0810729999994"/>
    <x v="1"/>
    <x v="4"/>
    <x v="1"/>
    <x v="6"/>
  </r>
  <r>
    <n v="1560"/>
    <n v="606"/>
    <x v="0"/>
    <x v="1"/>
    <s v="Groupe Danone"/>
    <x v="6"/>
    <x v="1"/>
    <x v="4"/>
    <s v="Portfolio ISIS"/>
    <x v="1"/>
    <d v="2001-01-05T00:00:00"/>
    <d v="2006-01-05T00:00:00"/>
    <x v="0"/>
    <n v="10000000"/>
    <n v="-4027.2006700000002"/>
    <n v="0.24"/>
    <n v="29.477930000000001"/>
    <n v="29.232823"/>
    <n v="-0.24601278611888436"/>
    <n v="990.74285708653781"/>
    <n v="314.96318400000001"/>
    <x v="0"/>
    <n v="1305.7060410865379"/>
    <n v="-17158.343041"/>
    <n v="-16087.261968000001"/>
    <n v="1071.0810729999994"/>
    <n v="-234.6249680865385"/>
    <n v="-17158.343041"/>
    <n v="-16087.261968000001"/>
    <n v="1071.0810729999994"/>
    <x v="0"/>
    <n v="-16561.862755375001"/>
    <n v="0"/>
    <n v="-16087.261968000001"/>
    <n v="-10984.148426"/>
    <n v="1071.0810729999994"/>
    <n v="1071.0810729999994"/>
    <n v="1071.0810729999994"/>
    <x v="1"/>
    <x v="4"/>
    <x v="1"/>
    <x v="6"/>
  </r>
  <r>
    <n v="1606"/>
    <n v="659"/>
    <x v="0"/>
    <x v="0"/>
    <s v="Groupe Danone"/>
    <x v="6"/>
    <x v="1"/>
    <x v="4"/>
    <s v="JP Morgan"/>
    <x v="2"/>
    <d v="2001-01-11T00:00:00"/>
    <d v="2006-01-11T00:00:00"/>
    <x v="0"/>
    <n v="10000000"/>
    <n v="-4048.098555"/>
    <n v="0.28999999999999998"/>
    <n v="29.516608999999999"/>
    <n v="29.271483"/>
    <n v="-0.24599969347984429"/>
    <n v="995.83100370620059"/>
    <n v="325.88524200000001"/>
    <x v="0"/>
    <n v="1321.7162457062007"/>
    <n v="4424.386512"/>
    <n v="5538.5226949999997"/>
    <n v="1114.1361829999996"/>
    <n v="-207.58006270620103"/>
    <n v="4424.386512"/>
    <n v="5538.5226949999997"/>
    <n v="1114.1361829999996"/>
    <x v="0"/>
    <n v="-16647.805307437498"/>
    <n v="0"/>
    <n v="5538.5226949999997"/>
    <n v="5538.5226949999997"/>
    <n v="1114.1361829999996"/>
    <n v="1114.1361829999996"/>
    <n v="1114.1361829999996"/>
    <x v="1"/>
    <x v="4"/>
    <x v="1"/>
    <x v="6"/>
  </r>
  <r>
    <n v="1585"/>
    <n v="640"/>
    <x v="0"/>
    <x v="0"/>
    <s v="Hanson Plc"/>
    <x v="1"/>
    <x v="8"/>
    <x v="6"/>
    <s v="Paribas London"/>
    <x v="2"/>
    <d v="2000-12-28T00:00:00"/>
    <d v="2001-08-10T00:00:00"/>
    <x v="2"/>
    <n v="5700000"/>
    <n v="-194.10168200000001"/>
    <n v="0.45"/>
    <n v="33.995863999999997"/>
    <n v="32.985900000000001"/>
    <n v="-0.51512249632290619"/>
    <n v="99.986142972314909"/>
    <n v="183.53427600000001"/>
    <x v="0"/>
    <n v="283.52041897231493"/>
    <n v="5762.9224770000001"/>
    <n v="6019.7255759999998"/>
    <n v="256.80309899999975"/>
    <n v="-26.717319972315181"/>
    <n v="8212.1645297249997"/>
    <n v="8526.9412784039996"/>
    <n v="314.77674867899987"/>
    <x v="0"/>
    <n v="-1404.907974316"/>
    <n v="4642.5787499999997"/>
    <n v="13169.520028404"/>
    <n v="19903.873624687287"/>
    <n v="286.91799867900045"/>
    <n v="286.91799867900045"/>
    <n v="314.77674867899987"/>
    <x v="3"/>
    <x v="1"/>
    <x v="1"/>
    <x v="1"/>
  </r>
  <r>
    <n v="1586"/>
    <n v="643"/>
    <x v="0"/>
    <x v="0"/>
    <s v="Hays Plc"/>
    <x v="1"/>
    <x v="1"/>
    <x v="6"/>
    <s v="Paribas London"/>
    <x v="2"/>
    <d v="2000-12-28T00:00:00"/>
    <d v="2001-04-23T00:00:00"/>
    <x v="2"/>
    <n v="17000000"/>
    <n v="-105.09616"/>
    <n v="0.15"/>
    <n v="18.479364"/>
    <n v="16.905317"/>
    <n v="-0.10033311591994831"/>
    <n v="10.544625204021434"/>
    <n v="231.21432900000002"/>
    <x v="0"/>
    <n v="241.75895420402145"/>
    <n v="6473.6517899999999"/>
    <n v="6701.061095"/>
    <n v="227.40930500000013"/>
    <n v="-14.349649204021318"/>
    <n v="9224.9538007499996"/>
    <n v="9492.0530410675001"/>
    <n v="267.09924031750052"/>
    <x v="0"/>
    <n v="-760.68600607999997"/>
    <n v="0"/>
    <n v="9492.0530410675001"/>
    <n v="13576.123104650436"/>
    <n v="267.09924031750052"/>
    <n v="267.09924031750052"/>
    <n v="267.09924031750052"/>
    <x v="3"/>
    <x v="1"/>
    <x v="1"/>
    <x v="1"/>
  </r>
  <r>
    <n v="1069"/>
    <n v="430"/>
    <x v="0"/>
    <x v="0"/>
    <s v="Heidelberger Zement"/>
    <x v="1"/>
    <x v="8"/>
    <x v="8"/>
    <s v="LBIE"/>
    <x v="6"/>
    <d v="2000-12-18T00:00:00"/>
    <d v="2005-12-18T00:00:00"/>
    <x v="0"/>
    <n v="10000000"/>
    <n v="-4032.16914"/>
    <n v="0.55000000000000004"/>
    <n v="53.325699999999998"/>
    <n v="53.067889000000001"/>
    <n v="-0.25316774618150462"/>
    <n v="1020.8151733964157"/>
    <n v="680.89616699999999"/>
    <x v="0"/>
    <n v="1701.7113403964158"/>
    <n v="9216.6325940000006"/>
    <n v="10446.147685"/>
    <n v="1229.5150909999993"/>
    <n v="-472.19624939641653"/>
    <n v="9216.6325940000006"/>
    <n v="10446.147685"/>
    <n v="1229.5150909999993"/>
    <x v="0"/>
    <n v="-29184.84023532"/>
    <n v="13902.777778"/>
    <n v="24348.925463"/>
    <n v="3263.3069719999985"/>
    <n v="1229.5150910000011"/>
    <n v="1229.5150910000011"/>
    <n v="1229.5150909999993"/>
    <x v="1"/>
    <x v="1"/>
    <x v="1"/>
    <x v="1"/>
  </r>
  <r>
    <n v="1320"/>
    <n v="480"/>
    <x v="0"/>
    <x v="0"/>
    <s v="Heidelberger Zement"/>
    <x v="1"/>
    <x v="8"/>
    <x v="8"/>
    <s v="Portfolio ISIS"/>
    <x v="6"/>
    <d v="2001-01-05T00:00:00"/>
    <d v="2006-01-05T00:00:00"/>
    <x v="0"/>
    <n v="-10000000"/>
    <n v="4051.8241680000001"/>
    <n v="0.45"/>
    <n v="53.662956000000001"/>
    <n v="53.404885999999998"/>
    <n v="-0.25692531174358407"/>
    <n v="-1041.0161874935882"/>
    <n v="-668.45678999999996"/>
    <x v="0"/>
    <n v="-1709.4729774935881"/>
    <n v="25160.292873999999"/>
    <n v="23998.74626"/>
    <n v="-1161.546613999999"/>
    <n v="547.92636349358918"/>
    <n v="25160.292873999999"/>
    <n v="23998.74626"/>
    <n v="-1161.546613999999"/>
    <x v="0"/>
    <n v="29327.103327984005"/>
    <n v="0"/>
    <n v="23998.74626"/>
    <n v="-362.43546200000128"/>
    <n v="-1161.546613999999"/>
    <n v="-1161.546613999999"/>
    <n v="-1161.546613999999"/>
    <x v="1"/>
    <x v="1"/>
    <x v="1"/>
    <x v="1"/>
  </r>
  <r>
    <n v="1509"/>
    <n v="559"/>
    <x v="0"/>
    <x v="1"/>
    <s v="Heidelberger Zement"/>
    <x v="1"/>
    <x v="8"/>
    <x v="8"/>
    <s v="Portfolio ISIS"/>
    <x v="1"/>
    <d v="2001-01-05T00:00:00"/>
    <d v="2006-01-05T00:00:00"/>
    <x v="0"/>
    <n v="10000000"/>
    <n v="-4051.8241680000001"/>
    <n v="0.45"/>
    <n v="53.662956000000001"/>
    <n v="53.404885999999998"/>
    <n v="-0.25692531174358407"/>
    <n v="1041.0161874935882"/>
    <n v="668.45678999999996"/>
    <x v="0"/>
    <n v="1709.4729774935881"/>
    <n v="-25160.292873999999"/>
    <n v="-23998.74626"/>
    <n v="1161.546613999999"/>
    <n v="-547.92636349358918"/>
    <n v="-25160.292873999999"/>
    <n v="-23998.74626"/>
    <n v="1161.546613999999"/>
    <x v="0"/>
    <n v="-29327.103327984005"/>
    <n v="0"/>
    <n v="-23998.74626"/>
    <n v="362.43546200000128"/>
    <n v="1161.546613999999"/>
    <n v="1161.546613999999"/>
    <n v="1161.546613999999"/>
    <x v="1"/>
    <x v="1"/>
    <x v="1"/>
    <x v="1"/>
  </r>
  <r>
    <n v="1321"/>
    <n v="481"/>
    <x v="0"/>
    <x v="0"/>
    <s v="Hilton Hotels Corp."/>
    <x v="0"/>
    <x v="6"/>
    <x v="3"/>
    <s v="Portfolio ISIS"/>
    <x v="3"/>
    <d v="2001-01-05T00:00:00"/>
    <d v="2006-01-05T00:00:00"/>
    <x v="0"/>
    <n v="-10000000"/>
    <n v="4122.5343540000003"/>
    <n v="1.55"/>
    <n v="167.02564100000001"/>
    <n v="166.21422999999999"/>
    <n v="-0.70921918472695666"/>
    <n v="-2923.7804535527512"/>
    <n v="-1624.4342940000001"/>
    <x v="0"/>
    <n v="-4548.2147475527509"/>
    <n v="10806.505735999999"/>
    <n v="7145.4963459999999"/>
    <n v="-3661.0093899999993"/>
    <n v="887.20535755275159"/>
    <n v="10806.505735999999"/>
    <n v="7145.4963459999999"/>
    <n v="-3661.0093899999993"/>
    <x v="0"/>
    <n v="51539.924493708008"/>
    <n v="0"/>
    <n v="7145.4963459999999"/>
    <n v="-83978.832013000007"/>
    <n v="-3661.0093899999993"/>
    <n v="-3661.0093899999993"/>
    <n v="-3661.0093899999993"/>
    <x v="1"/>
    <x v="0"/>
    <x v="0"/>
    <x v="0"/>
  </r>
  <r>
    <n v="1510"/>
    <n v="560"/>
    <x v="0"/>
    <x v="1"/>
    <s v="Hilton Hotels Corp."/>
    <x v="0"/>
    <x v="6"/>
    <x v="3"/>
    <s v="Portfolio ISIS"/>
    <x v="1"/>
    <d v="2001-01-05T00:00:00"/>
    <d v="2006-01-05T00:00:00"/>
    <x v="0"/>
    <n v="10000000"/>
    <n v="-4122.5343540000003"/>
    <n v="1.55"/>
    <n v="167.02564100000001"/>
    <n v="166.21422999999999"/>
    <n v="-0.70921918472695666"/>
    <n v="2923.7804535527512"/>
    <n v="1624.4342940000001"/>
    <x v="0"/>
    <n v="4548.2147475527509"/>
    <n v="-10806.505735999999"/>
    <n v="-7145.4963459999999"/>
    <n v="3661.0093899999993"/>
    <n v="-887.20535755275159"/>
    <n v="-10806.505735999999"/>
    <n v="-7145.4963459999999"/>
    <n v="3661.0093899999993"/>
    <x v="0"/>
    <n v="-51539.924493708008"/>
    <n v="0"/>
    <n v="-7145.4963459999999"/>
    <n v="83978.832013000007"/>
    <n v="3661.0093899999993"/>
    <n v="3661.0093899999993"/>
    <n v="3661.0093899999993"/>
    <x v="1"/>
    <x v="0"/>
    <x v="0"/>
    <x v="0"/>
  </r>
  <r>
    <n v="1640"/>
    <n v="844"/>
    <x v="0"/>
    <x v="0"/>
    <s v="Hilton Hotels Corp."/>
    <x v="0"/>
    <x v="6"/>
    <x v="3"/>
    <s v="Morgan Stanley CP"/>
    <x v="3"/>
    <d v="2001-02-12T00:00:00"/>
    <d v="2006-02-12T00:00:00"/>
    <x v="0"/>
    <n v="10000000"/>
    <n v="-4222.3796970000003"/>
    <n v="1.7"/>
    <n v="167.81207800000001"/>
    <n v="167.00321299999999"/>
    <n v="-0.71638331144113776"/>
    <n v="3024.8423494986882"/>
    <n v="1636.5920429999999"/>
    <x v="0"/>
    <n v="4661.4343924986879"/>
    <n v="32609.290396"/>
    <n v="36437.818920999998"/>
    <n v="3828.5285249999979"/>
    <n v="-832.90586749868999"/>
    <n v="32609.290396"/>
    <n v="36437.818920999998"/>
    <n v="3828.5285249999979"/>
    <x v="0"/>
    <n v="-52788.190971894008"/>
    <n v="0"/>
    <n v="36437.818920999998"/>
    <n v="36437.818920999998"/>
    <n v="3828.5285249999979"/>
    <n v="3828.5285249999979"/>
    <n v="3828.5285249999979"/>
    <x v="1"/>
    <x v="0"/>
    <x v="0"/>
    <x v="0"/>
  </r>
  <r>
    <n v="1686"/>
    <n v="893"/>
    <x v="0"/>
    <x v="0"/>
    <s v="Hilton Hotels Corp."/>
    <x v="0"/>
    <x v="6"/>
    <x v="3"/>
    <s v="JP Morgan"/>
    <x v="3"/>
    <d v="2001-03-14T00:00:00"/>
    <d v="2005-11-15T00:00:00"/>
    <x v="0"/>
    <n v="5000000"/>
    <n v="-2010.0167609999999"/>
    <n v="1.6"/>
    <n v="165.979027"/>
    <n v="165.16600299999999"/>
    <n v="-0.69537384206218056"/>
    <n v="1397.7130777059497"/>
    <n v="799.44519000000014"/>
    <x v="0"/>
    <n v="2197.1582677059496"/>
    <n v="-7367.4301009999999"/>
    <n v="-5551.6414000000004"/>
    <n v="1815.7887009999995"/>
    <n v="-381.36956670595009"/>
    <n v="-7367.4301009999999"/>
    <n v="-5551.6414000000004"/>
    <n v="1815.7887009999995"/>
    <x v="0"/>
    <n v="-25129.229546021998"/>
    <n v="0"/>
    <n v="-5551.6414000000004"/>
    <n v="-5551.6414000000004"/>
    <n v="1815.7887009999995"/>
    <n v="1815.7887009999995"/>
    <n v="1815.7887009999995"/>
    <x v="1"/>
    <x v="0"/>
    <x v="0"/>
    <x v="0"/>
  </r>
  <r>
    <n v="164"/>
    <n v="318"/>
    <x v="0"/>
    <x v="0"/>
    <s v="Hyder Plc"/>
    <x v="0"/>
    <x v="3"/>
    <x v="6"/>
    <s v="LBIE"/>
    <x v="6"/>
    <d v="2000-10-03T00:00:00"/>
    <d v="2005-01-15T00:00:00"/>
    <x v="0"/>
    <n v="10000000"/>
    <n v="-3389.1810930000001"/>
    <n v="1.45"/>
    <n v="109.041861"/>
    <n v="108.286965"/>
    <n v="-0.65587535700243005"/>
    <n v="2222.8803593172611"/>
    <n v="1377.227316"/>
    <x v="0"/>
    <n v="3600.1076753172611"/>
    <n v="152194.55119699999"/>
    <n v="155265.229968"/>
    <n v="3070.6787710000062"/>
    <n v="-529.42890431725482"/>
    <n v="152194.55119699999"/>
    <n v="155265.229968"/>
    <n v="3070.6787710000062"/>
    <x v="0"/>
    <n v="-42371.542024686001"/>
    <n v="42291.666666999998"/>
    <n v="197556.89663500001"/>
    <n v="156455.211855"/>
    <n v="3070.6787710000062"/>
    <n v="3070.6787710000062"/>
    <n v="3070.6787710000062"/>
    <x v="0"/>
    <x v="0"/>
    <x v="0"/>
    <x v="0"/>
  </r>
  <r>
    <n v="1322"/>
    <n v="482"/>
    <x v="0"/>
    <x v="0"/>
    <s v="Hyder Plc"/>
    <x v="0"/>
    <x v="3"/>
    <x v="6"/>
    <s v="Portfolio ISIS"/>
    <x v="6"/>
    <d v="2001-01-05T00:00:00"/>
    <d v="2006-01-05T00:00:00"/>
    <x v="0"/>
    <n v="-10000000"/>
    <n v="4170.9544839999999"/>
    <n v="1.45"/>
    <n v="125.073835"/>
    <n v="124.335255"/>
    <n v="-0.69364862164164509"/>
    <n v="-2893.1768287566388"/>
    <n v="-1695.525903"/>
    <x v="0"/>
    <n v="-4588.702731756639"/>
    <n v="-116752.671212"/>
    <n v="-120300.64978599999"/>
    <n v="-3547.9785739999934"/>
    <n v="1040.7241577566456"/>
    <n v="-116752.671212"/>
    <n v="-120300.64978599999"/>
    <n v="-3547.9785739999934"/>
    <x v="0"/>
    <n v="52145.272958968002"/>
    <n v="0"/>
    <n v="-120300.64978599999"/>
    <n v="-142323.288619"/>
    <n v="-3547.9785739999934"/>
    <n v="-3547.9785739999934"/>
    <n v="-3547.9785739999934"/>
    <x v="1"/>
    <x v="0"/>
    <x v="0"/>
    <x v="0"/>
  </r>
  <r>
    <n v="1511"/>
    <n v="561"/>
    <x v="0"/>
    <x v="1"/>
    <s v="Hyder Plc"/>
    <x v="0"/>
    <x v="3"/>
    <x v="6"/>
    <s v="Portfolio ISIS"/>
    <x v="1"/>
    <d v="2001-01-05T00:00:00"/>
    <d v="2006-01-05T00:00:00"/>
    <x v="0"/>
    <n v="10000000"/>
    <n v="-4170.9544839999999"/>
    <n v="1.45"/>
    <n v="125.073835"/>
    <n v="124.335255"/>
    <n v="-0.69364862164164509"/>
    <n v="2893.1768287566388"/>
    <n v="1695.525903"/>
    <x v="0"/>
    <n v="4588.702731756639"/>
    <n v="116752.671212"/>
    <n v="120300.64978599999"/>
    <n v="3547.9785739999934"/>
    <n v="-1040.7241577566456"/>
    <n v="116752.671212"/>
    <n v="120300.64978599999"/>
    <n v="3547.9785739999934"/>
    <x v="0"/>
    <n v="-52145.272958968002"/>
    <n v="0"/>
    <n v="120300.64978599999"/>
    <n v="142323.288619"/>
    <n v="3547.9785739999934"/>
    <n v="3547.9785739999934"/>
    <n v="3547.9785739999934"/>
    <x v="1"/>
    <x v="0"/>
    <x v="0"/>
    <x v="0"/>
  </r>
  <r>
    <n v="1719"/>
    <n v="923"/>
    <x v="0"/>
    <x v="0"/>
    <s v="Iberdrola Sa"/>
    <x v="9"/>
    <x v="3"/>
    <x v="7"/>
    <s v="JP Morgan"/>
    <x v="9"/>
    <d v="2001-03-26T00:00:00"/>
    <d v="2004-03-26T00:00:00"/>
    <x v="0"/>
    <n v="-5000000"/>
    <n v="1325.381251"/>
    <n v="0.28000000000000003"/>
    <n v="27.603726999999999"/>
    <n v="27.46041"/>
    <n v="-0.11218696396782875"/>
    <n v="-148.69049864957279"/>
    <n v="-160.488945"/>
    <x v="0"/>
    <n v="-309.17944364957282"/>
    <n v="-860.55190600000003"/>
    <n v="-1098.522453"/>
    <n v="-237.97054700000001"/>
    <n v="71.208896649572807"/>
    <n v="-860.55190600000003"/>
    <n v="-1098.522453"/>
    <n v="-237.97054700000001"/>
    <x v="0"/>
    <m/>
    <n v="0"/>
    <n v="-1098.522453"/>
    <n v="-1098.522453"/>
    <n v="-237.97054700000001"/>
    <n v="-237.97054700000001"/>
    <n v="-237.97054700000001"/>
    <x v="4"/>
    <x v="0"/>
    <x v="1"/>
    <x v="9"/>
  </r>
  <r>
    <n v="1608"/>
    <n v="662"/>
    <x v="0"/>
    <x v="0"/>
    <s v="IBM"/>
    <x v="6"/>
    <x v="7"/>
    <x v="3"/>
    <s v="Bear Stearns"/>
    <x v="3"/>
    <d v="2001-01-17T00:00:00"/>
    <d v="2006-01-17T00:00:00"/>
    <x v="0"/>
    <n v="-10000000"/>
    <n v="4073.2308760000001"/>
    <n v="0.4"/>
    <n v="51.041007999999998"/>
    <n v="50.770926000000003"/>
    <n v="-0.25729215532023181"/>
    <n v="-1048.0103512029559"/>
    <n v="-513.92985599999997"/>
    <x v="0"/>
    <n v="-1561.9402072029559"/>
    <n v="37794.058367999998"/>
    <n v="36607.582415999997"/>
    <n v="-1186.4759520000007"/>
    <n v="375.4642552029552"/>
    <n v="37794.058367999998"/>
    <n v="36607.582415999997"/>
    <n v="-1186.4759520000007"/>
    <x v="0"/>
    <n v="16751.16197755"/>
    <n v="0"/>
    <n v="36607.582415999997"/>
    <n v="36607.582415999997"/>
    <n v="-1186.4759520000007"/>
    <n v="-1186.4759520000007"/>
    <n v="-1186.4759520000007"/>
    <x v="1"/>
    <x v="4"/>
    <x v="1"/>
    <x v="6"/>
  </r>
  <r>
    <n v="1610"/>
    <n v="818"/>
    <x v="0"/>
    <x v="0"/>
    <s v="IBM"/>
    <x v="6"/>
    <x v="7"/>
    <x v="3"/>
    <s v="JP Morgan"/>
    <x v="3"/>
    <d v="2001-01-18T00:00:00"/>
    <d v="2006-01-18T00:00:00"/>
    <x v="0"/>
    <n v="-10000000"/>
    <n v="4086.342173"/>
    <n v="0.46"/>
    <n v="51.050147000000003"/>
    <n v="50.780093999999998"/>
    <n v="-0.25726557560076996"/>
    <n v="-1051.2751712385461"/>
    <n v="-527.88253499999996"/>
    <x v="0"/>
    <n v="-1579.1577062385461"/>
    <n v="11579.423808"/>
    <n v="10343.368016"/>
    <n v="-1236.0557919999992"/>
    <n v="343.1019142385469"/>
    <n v="11579.423808"/>
    <n v="10343.368016"/>
    <n v="-1236.0557919999992"/>
    <x v="0"/>
    <n v="16805.0821864625"/>
    <n v="0"/>
    <n v="10343.368016"/>
    <n v="10343.368016"/>
    <n v="-1236.0557919999992"/>
    <n v="-1236.0557919999992"/>
    <n v="-1236.0557919999992"/>
    <x v="1"/>
    <x v="4"/>
    <x v="1"/>
    <x v="6"/>
  </r>
  <r>
    <n v="1660"/>
    <n v="871"/>
    <x v="0"/>
    <x v="0"/>
    <s v="IBM"/>
    <x v="6"/>
    <x v="7"/>
    <x v="3"/>
    <s v="JP Morgan"/>
    <x v="3"/>
    <d v="2001-03-01T00:00:00"/>
    <d v="2006-03-01T00:00:00"/>
    <x v="0"/>
    <n v="-10000000"/>
    <n v="4194.5492379999996"/>
    <n v="0.57999999999999996"/>
    <n v="51.403032000000003"/>
    <n v="51.133918999999999"/>
    <n v="-0.26267115209235248"/>
    <n v="-1101.787080853559"/>
    <n v="-545.35301699999991"/>
    <x v="0"/>
    <n v="-1647.1400978535589"/>
    <n v="-33505.569945000003"/>
    <n v="-34858.034782000002"/>
    <n v="-1352.4648369999995"/>
    <n v="294.67526085355939"/>
    <n v="-33505.569945000003"/>
    <n v="-34858.034782000002"/>
    <n v="-1352.4648369999995"/>
    <x v="0"/>
    <n v="17250.083741274997"/>
    <n v="0"/>
    <n v="-34858.034782000002"/>
    <n v="-34858.034782000002"/>
    <n v="-1352.4648369999995"/>
    <n v="-1352.4648369999995"/>
    <n v="-1352.4648369999995"/>
    <x v="1"/>
    <x v="4"/>
    <x v="1"/>
    <x v="6"/>
  </r>
  <r>
    <n v="1323"/>
    <n v="483"/>
    <x v="0"/>
    <x v="0"/>
    <s v="ICI Plc"/>
    <x v="1"/>
    <x v="0"/>
    <x v="6"/>
    <s v="Portfolio ISIS"/>
    <x v="6"/>
    <d v="2001-01-05T00:00:00"/>
    <d v="2006-01-05T00:00:00"/>
    <x v="0"/>
    <n v="-10000000"/>
    <n v="4080.2446909999999"/>
    <n v="0.7"/>
    <n v="89.249966999999998"/>
    <n v="88.674283000000003"/>
    <n v="-0.55432579708669594"/>
    <n v="-2261.7848906473341"/>
    <n v="-1093.7205509999999"/>
    <x v="0"/>
    <n v="-3355.505441647334"/>
    <n v="62157.604037999998"/>
    <n v="59694.622104000002"/>
    <n v="-2462.9819339999958"/>
    <n v="892.52350764733819"/>
    <n v="62157.604037999998"/>
    <n v="59694.622104000002"/>
    <n v="-2462.9819339999958"/>
    <x v="0"/>
    <n v="29532.811073458"/>
    <n v="0"/>
    <n v="59694.622104000002"/>
    <n v="28787.042741000001"/>
    <n v="-2462.9819339999958"/>
    <n v="-2462.9819339999958"/>
    <n v="-2462.9819339999958"/>
    <x v="1"/>
    <x v="1"/>
    <x v="1"/>
    <x v="1"/>
  </r>
  <r>
    <n v="1512"/>
    <n v="562"/>
    <x v="0"/>
    <x v="1"/>
    <s v="ICI Plc"/>
    <x v="1"/>
    <x v="0"/>
    <x v="6"/>
    <s v="Portfolio ISIS"/>
    <x v="1"/>
    <d v="2001-01-05T00:00:00"/>
    <d v="2006-01-05T00:00:00"/>
    <x v="0"/>
    <n v="10000000"/>
    <n v="-4080.2446909999999"/>
    <n v="0.7"/>
    <n v="89.249966999999998"/>
    <n v="88.674283000000003"/>
    <n v="-0.55432579708669594"/>
    <n v="2261.7848906473341"/>
    <n v="1093.7205509999999"/>
    <x v="0"/>
    <n v="3355.505441647334"/>
    <n v="-62157.604037999998"/>
    <n v="-59694.622104000002"/>
    <n v="2462.9819339999958"/>
    <n v="-892.52350764733819"/>
    <n v="-62157.604037999998"/>
    <n v="-59694.622104000002"/>
    <n v="2462.9819339999958"/>
    <x v="0"/>
    <n v="-29532.811073458"/>
    <n v="0"/>
    <n v="-59694.622104000002"/>
    <n v="-28787.042741000001"/>
    <n v="2462.9819339999958"/>
    <n v="2462.9819339999958"/>
    <n v="2462.9819339999958"/>
    <x v="1"/>
    <x v="1"/>
    <x v="1"/>
    <x v="1"/>
  </r>
  <r>
    <n v="154"/>
    <n v="211"/>
    <x v="0"/>
    <x v="0"/>
    <s v="International Paper"/>
    <x v="1"/>
    <x v="0"/>
    <x v="3"/>
    <s v="Merrill Lynch Int"/>
    <x v="3"/>
    <d v="2000-09-25T00:00:00"/>
    <d v="2005-09-25T00:00:00"/>
    <x v="0"/>
    <n v="-10000000"/>
    <n v="3851.893196"/>
    <n v="0.64"/>
    <n v="83.945884000000007"/>
    <n v="83.322911000000005"/>
    <n v="-0.57216582705679164"/>
    <n v="-2203.9216562237684"/>
    <n v="-807.04484100000002"/>
    <x v="0"/>
    <n v="-3010.9664972237683"/>
    <n v="76736.128276999996"/>
    <n v="74208.525127999994"/>
    <n v="-2527.6031490000023"/>
    <n v="483.36334822376602"/>
    <n v="76736.128276999996"/>
    <n v="74208.525127999994"/>
    <n v="-2527.6031490000023"/>
    <x v="0"/>
    <n v="27880.002952648003"/>
    <n v="-32355.555555999999"/>
    <n v="41852.969571999995"/>
    <n v="-142732.69597099998"/>
    <n v="-2527.6031490000023"/>
    <n v="-2527.6031490000023"/>
    <n v="-2527.6031490000023"/>
    <x v="0"/>
    <x v="1"/>
    <x v="1"/>
    <x v="1"/>
  </r>
  <r>
    <n v="269"/>
    <n v="406"/>
    <x v="0"/>
    <x v="0"/>
    <s v="International Paper"/>
    <x v="1"/>
    <x v="0"/>
    <x v="3"/>
    <s v="Citibank NA"/>
    <x v="3"/>
    <d v="2000-11-28T00:00:00"/>
    <d v="2005-11-28T00:00:00"/>
    <x v="0"/>
    <n v="10000000"/>
    <n v="-4008.6064299999998"/>
    <n v="0.8"/>
    <n v="84.820663999999994"/>
    <n v="84.199461999999997"/>
    <n v="-0.57933880684795247"/>
    <n v="2322.3412662792302"/>
    <n v="854.60527200000001"/>
    <x v="0"/>
    <n v="3176.9465382792305"/>
    <n v="-11956.270616"/>
    <n v="-9240.6075490000003"/>
    <n v="2715.6630669999995"/>
    <n v="-461.28347127923098"/>
    <n v="-11956.270616"/>
    <n v="-9240.6075490000003"/>
    <n v="2715.6630669999995"/>
    <x v="0"/>
    <n v="-29014.293340340002"/>
    <n v="20444.444444000001"/>
    <n v="11203.836895"/>
    <n v="150501.53850000002"/>
    <n v="2715.6630669999995"/>
    <n v="2715.6630669999995"/>
    <n v="2715.6630669999995"/>
    <x v="1"/>
    <x v="1"/>
    <x v="1"/>
    <x v="1"/>
  </r>
  <r>
    <n v="1324"/>
    <n v="484"/>
    <x v="0"/>
    <x v="0"/>
    <s v="International Paper"/>
    <x v="1"/>
    <x v="0"/>
    <x v="3"/>
    <s v="Portfolio ISIS"/>
    <x v="3"/>
    <d v="2001-01-05T00:00:00"/>
    <d v="2006-01-05T00:00:00"/>
    <x v="0"/>
    <n v="-10000000"/>
    <n v="4074.8781020000001"/>
    <n v="0.72"/>
    <n v="85.335769999999997"/>
    <n v="84.714854000000003"/>
    <n v="-0.58707598735269984"/>
    <n v="-2392.2630850735454"/>
    <n v="-855.94121100000007"/>
    <x v="0"/>
    <n v="-3248.2042960735453"/>
    <n v="37385.338695999999"/>
    <n v="34693.777451000002"/>
    <n v="-2691.5612449999971"/>
    <n v="556.64305107354812"/>
    <n v="37385.338695999999"/>
    <n v="34693.777451000002"/>
    <n v="-2691.5612449999971"/>
    <x v="0"/>
    <n v="29493.967702276004"/>
    <n v="0"/>
    <n v="34693.777451000002"/>
    <n v="-150294.195886"/>
    <n v="-2691.5612449999971"/>
    <n v="-2691.5612449999971"/>
    <n v="-2691.5612449999971"/>
    <x v="1"/>
    <x v="1"/>
    <x v="1"/>
    <x v="1"/>
  </r>
  <r>
    <n v="1513"/>
    <n v="563"/>
    <x v="0"/>
    <x v="1"/>
    <s v="International Paper"/>
    <x v="1"/>
    <x v="0"/>
    <x v="3"/>
    <s v="Portfolio ISIS"/>
    <x v="1"/>
    <d v="2001-01-05T00:00:00"/>
    <d v="2006-01-05T00:00:00"/>
    <x v="0"/>
    <n v="10000000"/>
    <n v="-4074.8781020000001"/>
    <n v="0.72"/>
    <n v="85.335769999999997"/>
    <n v="84.714854000000003"/>
    <n v="-0.58707598735269984"/>
    <n v="2392.2630850735454"/>
    <n v="855.94121100000007"/>
    <x v="0"/>
    <n v="3248.2042960735453"/>
    <n v="-37385.338695999999"/>
    <n v="-34693.777451000002"/>
    <n v="2691.5612449999971"/>
    <n v="-556.64305107354812"/>
    <n v="-37385.338695999999"/>
    <n v="-34693.777451000002"/>
    <n v="2691.5612449999971"/>
    <x v="0"/>
    <n v="-29493.967702276004"/>
    <n v="0"/>
    <n v="-34693.777451000002"/>
    <n v="150294.195886"/>
    <n v="2691.5612449999971"/>
    <n v="2691.5612449999971"/>
    <n v="2691.5612449999971"/>
    <x v="1"/>
    <x v="1"/>
    <x v="1"/>
    <x v="1"/>
  </r>
  <r>
    <n v="1629"/>
    <n v="833"/>
    <x v="0"/>
    <x v="0"/>
    <s v="International Paper"/>
    <x v="1"/>
    <x v="0"/>
    <x v="3"/>
    <s v="Morgan Stanley CP"/>
    <x v="3"/>
    <d v="2001-01-26T00:00:00"/>
    <d v="2006-01-26T00:00:00"/>
    <x v="0"/>
    <n v="-10000000"/>
    <n v="4156.6222319999997"/>
    <n v="0.96"/>
    <n v="85.633415999999997"/>
    <n v="85.013504999999995"/>
    <n v="-0.58697454426768447"/>
    <n v="-2439.8314403211252"/>
    <n v="-913.09091399999988"/>
    <x v="0"/>
    <n v="-3352.9223543211251"/>
    <n v="-61017.192365000003"/>
    <n v="-63935.167973000003"/>
    <n v="-2917.9756080000006"/>
    <n v="434.94674632112446"/>
    <n v="-61017.192365000003"/>
    <n v="-63935.167973000003"/>
    <n v="-2917.9756080000006"/>
    <x v="0"/>
    <n v="30085.631715215997"/>
    <n v="0"/>
    <n v="-63935.167973000003"/>
    <n v="-63935.167973000003"/>
    <n v="-2917.9756080000006"/>
    <n v="-2917.9756080000006"/>
    <n v="-2917.9756080000006"/>
    <x v="1"/>
    <x v="1"/>
    <x v="1"/>
    <x v="1"/>
  </r>
  <r>
    <n v="1742"/>
    <n v="949"/>
    <x v="0"/>
    <x v="0"/>
    <s v="International Paper"/>
    <x v="1"/>
    <x v="0"/>
    <x v="3"/>
    <s v="Deutsche Bank AG NY"/>
    <x v="3"/>
    <d v="2001-04-02T00:00:00"/>
    <d v="2006-04-02T00:00:00"/>
    <x v="0"/>
    <n v="-10000000"/>
    <n v="4273.1392160000005"/>
    <n v="0.84"/>
    <n v="86.499994000000001"/>
    <n v="85.882981000000001"/>
    <n v="-0.59924137464715321"/>
    <n v="-2560.6418178544986"/>
    <n v="-885.87229500000012"/>
    <x v="0"/>
    <n v="-3446.5141128544988"/>
    <n v="10498.074992"/>
    <n v="7628.69067"/>
    <n v="-2869.3843219999999"/>
    <n v="577.12979085449888"/>
    <n v="10498.074992"/>
    <n v="7628.69067"/>
    <n v="-2869.3843219999999"/>
    <x v="0"/>
    <n v="30928.981645408006"/>
    <n v="0"/>
    <n v="7628.69067"/>
    <n v="7628.69067"/>
    <n v="7628.69067"/>
    <n v="-2869.3843219999999"/>
    <n v="-2869.3843219999999"/>
    <x v="1"/>
    <x v="1"/>
    <x v="1"/>
    <x v="1"/>
  </r>
  <r>
    <n v="1066"/>
    <n v="850"/>
    <x v="0"/>
    <x v="2"/>
    <s v="ISIS"/>
    <x v="9"/>
    <x v="5"/>
    <x v="4"/>
    <s v="FSA Inc"/>
    <x v="1"/>
    <d v="2000-12-22T00:00:00"/>
    <d v="2006-01-05T00:00:00"/>
    <x v="0"/>
    <n v="-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-111933.333333"/>
    <n v="-111933.333333"/>
    <n v="-111933.333333"/>
    <n v="0"/>
    <n v="0"/>
    <n v="0"/>
    <x v="1"/>
    <x v="0"/>
    <x v="1"/>
    <x v="9"/>
  </r>
  <r>
    <n v="1066"/>
    <n v="857"/>
    <x v="0"/>
    <x v="4"/>
    <s v="ISIS"/>
    <x v="9"/>
    <x v="5"/>
    <x v="4"/>
    <s v="Enron North America"/>
    <x v="1"/>
    <d v="2000-12-22T00:00:00"/>
    <d v="2006-01-05T00:00:00"/>
    <x v="0"/>
    <n v="-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-111933.333333"/>
    <n v="-111933.333333"/>
    <n v="-111933.333333"/>
    <n v="0"/>
    <n v="0"/>
    <n v="0"/>
    <x v="1"/>
    <x v="0"/>
    <x v="1"/>
    <x v="9"/>
  </r>
  <r>
    <n v="1067"/>
    <n v="856"/>
    <x v="0"/>
    <x v="3"/>
    <s v="ISIS"/>
    <x v="9"/>
    <x v="5"/>
    <x v="4"/>
    <s v="EnronCredit.com"/>
    <x v="1"/>
    <d v="2000-12-22T00:00:00"/>
    <d v="2006-01-05T00:00:00"/>
    <x v="0"/>
    <n v="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111933.333333"/>
    <n v="111933.333333"/>
    <n v="111933.333333"/>
    <n v="0"/>
    <n v="0"/>
    <n v="0"/>
    <x v="1"/>
    <x v="0"/>
    <x v="1"/>
    <x v="9"/>
  </r>
  <r>
    <n v="1070"/>
    <n v="851"/>
    <x v="0"/>
    <x v="2"/>
    <s v="ISIS"/>
    <x v="9"/>
    <x v="5"/>
    <x v="4"/>
    <s v="Ace Capital O/Seas"/>
    <x v="1"/>
    <d v="2001-01-05T00:00:00"/>
    <d v="2006-01-05T00:00:00"/>
    <x v="0"/>
    <n v="-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</r>
  <r>
    <n v="1070"/>
    <n v="855"/>
    <x v="0"/>
    <x v="4"/>
    <s v="ISIS"/>
    <x v="9"/>
    <x v="5"/>
    <x v="4"/>
    <s v="Enron North America"/>
    <x v="1"/>
    <d v="2001-01-05T00:00:00"/>
    <d v="2006-01-05T00:00:00"/>
    <x v="0"/>
    <n v="-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</r>
  <r>
    <n v="1071"/>
    <n v="854"/>
    <x v="0"/>
    <x v="3"/>
    <s v="ISIS"/>
    <x v="9"/>
    <x v="5"/>
    <x v="4"/>
    <s v="EnronCredit.com"/>
    <x v="1"/>
    <d v="2001-01-05T00:00:00"/>
    <d v="2006-01-05T00:00:00"/>
    <x v="0"/>
    <n v="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</r>
  <r>
    <n v="1664"/>
    <n v="929"/>
    <x v="0"/>
    <x v="2"/>
    <s v="ISIS"/>
    <x v="9"/>
    <x v="5"/>
    <x v="4"/>
    <s v="FSA Inc"/>
    <x v="7"/>
    <d v="2001-03-02T00:00:00"/>
    <d v="2006-03-02T00:00:00"/>
    <x v="0"/>
    <n v="-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</r>
  <r>
    <n v="1665"/>
    <n v="930"/>
    <x v="0"/>
    <x v="3"/>
    <s v="ISIS"/>
    <x v="9"/>
    <x v="5"/>
    <x v="4"/>
    <s v="EnronCredit.com"/>
    <x v="7"/>
    <d v="2001-03-02T00:00:00"/>
    <d v="2006-03-02T00:00:00"/>
    <x v="0"/>
    <n v="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</r>
  <r>
    <n v="1666"/>
    <n v="931"/>
    <x v="0"/>
    <x v="4"/>
    <s v="ISIS"/>
    <x v="9"/>
    <x v="5"/>
    <x v="4"/>
    <s v="Enron North America"/>
    <x v="7"/>
    <d v="2001-03-02T00:00:00"/>
    <d v="2006-03-02T00:00:00"/>
    <x v="0"/>
    <n v="-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</r>
  <r>
    <n v="1688"/>
    <n v="896"/>
    <x v="0"/>
    <x v="0"/>
    <s v="Japan"/>
    <x v="14"/>
    <x v="9"/>
    <x v="9"/>
    <s v="Bank of America"/>
    <x v="6"/>
    <d v="2001-03-16T00:00:00"/>
    <d v="2006-05-16T00:00:00"/>
    <x v="0"/>
    <n v="20000000"/>
    <n v="-8545.4243380000007"/>
    <n v="0.16"/>
    <n v="19.171043000000001"/>
    <n v="19.154254000000002"/>
    <n v="-1.6864396125798896E-2"/>
    <n v="144.1134210990748"/>
    <n v="411.646299"/>
    <x v="0"/>
    <n v="555.7597200990748"/>
    <n v="-26896.071376"/>
    <n v="-26694.670104000001"/>
    <n v="201.40127199999915"/>
    <n v="-354.35844809907564"/>
    <n v="-26896.071376"/>
    <n v="-26694.670104000001"/>
    <n v="201.40127199999915"/>
    <x v="0"/>
    <n v="-13494.934114569602"/>
    <n v="0"/>
    <n v="-26694.670104000001"/>
    <n v="-26694.670104000001"/>
    <n v="201.40127199999915"/>
    <n v="201.40127199999915"/>
    <n v="201.40127199999915"/>
    <x v="1"/>
    <x v="8"/>
    <x v="1"/>
    <x v="14"/>
  </r>
  <r>
    <n v="1279"/>
    <n v="440"/>
    <x v="0"/>
    <x v="0"/>
    <s v="Koninklijke Ahold"/>
    <x v="1"/>
    <x v="1"/>
    <x v="2"/>
    <s v="Portfolio ISIS"/>
    <x v="2"/>
    <d v="2001-01-05T00:00:00"/>
    <d v="2006-01-05T00:00:00"/>
    <x v="0"/>
    <n v="-10000000"/>
    <n v="4075.5654559999998"/>
    <n v="0.56000000000000005"/>
    <n v="46.858555000000003"/>
    <n v="48.131174999999999"/>
    <n v="1.3367980216223954"/>
    <n v="5448.2078385733757"/>
    <n v="-488.74900500000001"/>
    <x v="0"/>
    <n v="4959.4588335733761"/>
    <n v="-51821.317646000003"/>
    <n v="-46693.137909999998"/>
    <n v="5128.1797360000055"/>
    <n v="168.72090242662944"/>
    <n v="-51821.317646000003"/>
    <n v="-46693.137909999998"/>
    <n v="5128.1797360000055"/>
    <x v="0"/>
    <n v="29498.942770528003"/>
    <n v="0"/>
    <n v="-46693.137909999998"/>
    <n v="-53154.446642999996"/>
    <n v="5128.1797360000055"/>
    <n v="5128.1797360000055"/>
    <n v="5128.1797360000055"/>
    <x v="1"/>
    <x v="1"/>
    <x v="1"/>
    <x v="1"/>
  </r>
  <r>
    <n v="1514"/>
    <n v="564"/>
    <x v="0"/>
    <x v="1"/>
    <s v="Koninklijke Ahold"/>
    <x v="1"/>
    <x v="1"/>
    <x v="2"/>
    <s v="Portfolio ISIS"/>
    <x v="1"/>
    <d v="2001-01-05T00:00:00"/>
    <d v="2006-01-05T00:00:00"/>
    <x v="0"/>
    <n v="10000000"/>
    <n v="-4075.5654559999998"/>
    <n v="0.56000000000000005"/>
    <n v="46.858555000000003"/>
    <n v="48.131174999999999"/>
    <n v="1.3367980216223954"/>
    <n v="-5448.2078385733757"/>
    <n v="488.74900500000001"/>
    <x v="0"/>
    <n v="-4959.4588335733761"/>
    <n v="51821.317646000003"/>
    <n v="46693.137909999998"/>
    <n v="-5128.1797360000055"/>
    <n v="-168.72090242662944"/>
    <n v="51821.317646000003"/>
    <n v="46693.137909999998"/>
    <n v="-5128.1797360000055"/>
    <x v="0"/>
    <n v="-29498.942770528003"/>
    <n v="0"/>
    <n v="46693.137909999998"/>
    <n v="53154.446642999996"/>
    <n v="-5128.1797360000055"/>
    <n v="-5128.1797360000055"/>
    <n v="-5128.1797360000055"/>
    <x v="1"/>
    <x v="1"/>
    <x v="1"/>
    <x v="1"/>
  </r>
  <r>
    <n v="1605"/>
    <n v="658"/>
    <x v="0"/>
    <x v="0"/>
    <s v="Koninklijke Ahold"/>
    <x v="1"/>
    <x v="1"/>
    <x v="2"/>
    <s v="JP Morgan"/>
    <x v="2"/>
    <d v="2001-01-11T00:00:00"/>
    <d v="2006-01-11T00:00:00"/>
    <x v="0"/>
    <n v="10000000"/>
    <n v="-4094.9653749999998"/>
    <n v="0.6"/>
    <n v="46.895538000000002"/>
    <n v="48.169629999999998"/>
    <n v="1.3366242581601475"/>
    <n v="-5473.4300565508647"/>
    <n v="497.57297399999993"/>
    <x v="0"/>
    <n v="-4975.857082550865"/>
    <n v="68491.754155999995"/>
    <n v="63364.784573999998"/>
    <n v="-5126.9695819999979"/>
    <n v="-151.11249944913288"/>
    <n v="68491.754155999995"/>
    <n v="63364.784573999998"/>
    <n v="-5126.9695819999979"/>
    <x v="0"/>
    <n v="-29639.359384250001"/>
    <n v="0"/>
    <n v="63364.784573999998"/>
    <n v="63364.784573999998"/>
    <n v="-5126.9695819999979"/>
    <n v="-5126.9695819999979"/>
    <n v="-5126.9695819999979"/>
    <x v="1"/>
    <x v="1"/>
    <x v="1"/>
    <x v="1"/>
  </r>
  <r>
    <n v="13"/>
    <n v="103"/>
    <x v="0"/>
    <x v="0"/>
    <s v="KPN"/>
    <x v="1"/>
    <x v="4"/>
    <x v="2"/>
    <s v="Merrill Lynch Int"/>
    <x v="2"/>
    <d v="2000-05-25T00:00:00"/>
    <d v="2005-05-25T00:00:00"/>
    <x v="0"/>
    <n v="-15000000"/>
    <n v="5251.0022929999996"/>
    <n v="0.38"/>
    <n v="239.924577"/>
    <n v="249.18542600000001"/>
    <n v="9.056496027907345"/>
    <n v="47555.681409086857"/>
    <n v="-2633.7096240000001"/>
    <x v="0"/>
    <n v="44921.971785086855"/>
    <n v="1060408"/>
    <n v="1107373"/>
    <n v="46965"/>
    <n v="2043.0282149131453"/>
    <n v="1060408"/>
    <n v="1107373"/>
    <n v="46965"/>
    <x v="0"/>
    <n v="38006.754596733997"/>
    <n v="-43858.333333000002"/>
    <n v="1063514.6666669999"/>
    <n v="459972.28813099989"/>
    <n v="46964.999999999884"/>
    <n v="46964.999999999884"/>
    <n v="46965"/>
    <x v="0"/>
    <x v="1"/>
    <x v="1"/>
    <x v="1"/>
  </r>
  <r>
    <n v="150"/>
    <n v="206"/>
    <x v="0"/>
    <x v="0"/>
    <s v="KPN"/>
    <x v="1"/>
    <x v="4"/>
    <x v="2"/>
    <s v="JP Morgan"/>
    <x v="2"/>
    <d v="2000-09-26T00:00:00"/>
    <d v="2005-09-26T00:00:00"/>
    <x v="0"/>
    <n v="15000000"/>
    <n v="-5651.3912620000001"/>
    <n v="0.51"/>
    <n v="243.341781"/>
    <n v="252.76261400000001"/>
    <n v="9.0571876802928042"/>
    <n v="-51185.711314700806"/>
    <n v="2664.0697649999997"/>
    <x v="0"/>
    <n v="-48521.641549700806"/>
    <n v="-1080200"/>
    <n v="-1131091"/>
    <n v="-50891"/>
    <n v="-2369.3584502991944"/>
    <n v="-1080200"/>
    <n v="-1131091"/>
    <n v="-50891"/>
    <x v="0"/>
    <n v="-40904.769954356008"/>
    <n v="38462.5"/>
    <n v="-1092628.5"/>
    <n v="-503273.54803099995"/>
    <n v="-50891"/>
    <n v="-50891"/>
    <n v="-50891"/>
    <x v="0"/>
    <x v="1"/>
    <x v="1"/>
    <x v="1"/>
  </r>
  <r>
    <n v="1732"/>
    <n v="939"/>
    <x v="0"/>
    <x v="0"/>
    <s v="KPN"/>
    <x v="1"/>
    <x v="4"/>
    <x v="2"/>
    <s v="Deutsche Bank AG"/>
    <x v="2"/>
    <d v="2001-03-30T00:00:00"/>
    <d v="2006-03-30T00:00:00"/>
    <x v="1"/>
    <n v="10000000"/>
    <n v="-4524.4602700000005"/>
    <n v="2.4"/>
    <n v="248.90283400000001"/>
    <n v="258.53803199999999"/>
    <n v="9.0625292002408191"/>
    <n v="-41003.053312204465"/>
    <n v="2380.9058970000001"/>
    <x v="0"/>
    <n v="-38622.147415204468"/>
    <n v="-34228.471227000002"/>
    <n v="-73288.454452000005"/>
    <n v="-39059.983225000004"/>
    <n v="-437.83580979553517"/>
    <n v="-30189.511622214002"/>
    <n v="-64310.618781630001"/>
    <n v="-34121.107159416002"/>
    <x v="0"/>
    <n v="-32748.043434260006"/>
    <n v="0"/>
    <n v="-64310.618781630001"/>
    <n v="-64310.618781630001"/>
    <n v="-34121.107159416002"/>
    <n v="-34121.107159416002"/>
    <n v="-34121.107159416002"/>
    <x v="1"/>
    <x v="1"/>
    <x v="1"/>
    <x v="1"/>
  </r>
  <r>
    <n v="1750"/>
    <n v="956"/>
    <x v="0"/>
    <x v="0"/>
    <s v="KPN"/>
    <x v="1"/>
    <x v="4"/>
    <x v="2"/>
    <s v="Bank of America"/>
    <x v="2"/>
    <d v="2001-04-04T00:00:00"/>
    <d v="2006-04-04T00:00:00"/>
    <x v="1"/>
    <n v="10000000"/>
    <n v="-4555.9624569999996"/>
    <n v="2.5299999999999998"/>
    <n v="249.20134400000001"/>
    <n v="258.67492900000002"/>
    <n v="9.0668426050937949"/>
    <n v="-41308.194512335402"/>
    <n v="2418.5415659999999"/>
    <x v="0"/>
    <n v="-38889.652946335402"/>
    <n v="15765.844352"/>
    <n v="-23506.856672000002"/>
    <n v="-39272.701024000002"/>
    <n v="-383.04807766459999"/>
    <n v="13905.474718464"/>
    <n v="-20627.266729679999"/>
    <n v="-34532.741448143999"/>
    <x v="0"/>
    <n v="-32976.056263765997"/>
    <n v="0"/>
    <n v="-20627.266729679999"/>
    <n v="-20627.266729679999"/>
    <n v="-20627.266729679999"/>
    <n v="-34532.741448143999"/>
    <n v="-34532.741448143999"/>
    <x v="1"/>
    <x v="1"/>
    <x v="1"/>
    <x v="1"/>
  </r>
  <r>
    <n v="1325"/>
    <n v="485"/>
    <x v="0"/>
    <x v="0"/>
    <s v="Kroger Co."/>
    <x v="0"/>
    <x v="1"/>
    <x v="3"/>
    <s v="Portfolio ISIS"/>
    <x v="4"/>
    <d v="2001-01-05T00:00:00"/>
    <d v="2006-01-05T00:00:00"/>
    <x v="0"/>
    <n v="-10000000"/>
    <n v="4176.9262040000003"/>
    <n v="1.2"/>
    <n v="68.411254"/>
    <n v="63.344943000000001"/>
    <n v="-5.1112863673844915"/>
    <n v="-21349.465964076255"/>
    <n v="-870.82984499999998"/>
    <x v="0"/>
    <n v="-22220.295809076255"/>
    <n v="-242773.849885"/>
    <n v="-264857.98752099997"/>
    <n v="-22084.13763599997"/>
    <n v="136.15817307628458"/>
    <n v="-242773.849885"/>
    <n v="-264857.98752099997"/>
    <n v="-22084.13763599997"/>
    <x v="0"/>
    <n v="52219.931402408009"/>
    <n v="0"/>
    <n v="-264857.98752099997"/>
    <n v="-145548.69331799998"/>
    <n v="-22084.13763599997"/>
    <n v="-22084.13763599997"/>
    <n v="-22084.13763599997"/>
    <x v="1"/>
    <x v="0"/>
    <x v="0"/>
    <x v="0"/>
  </r>
  <r>
    <n v="1515"/>
    <n v="565"/>
    <x v="0"/>
    <x v="1"/>
    <s v="Kroger Co."/>
    <x v="0"/>
    <x v="1"/>
    <x v="3"/>
    <s v="Portfolio ISIS"/>
    <x v="1"/>
    <d v="2001-01-05T00:00:00"/>
    <d v="2006-01-05T00:00:00"/>
    <x v="0"/>
    <n v="10000000"/>
    <n v="-4176.9262040000003"/>
    <n v="1.2"/>
    <n v="68.411254"/>
    <n v="63.344943000000001"/>
    <n v="-5.1112863673844915"/>
    <n v="21349.465964076255"/>
    <n v="870.82984499999998"/>
    <x v="0"/>
    <n v="22220.295809076255"/>
    <n v="242773.849885"/>
    <n v="264857.98752099997"/>
    <n v="22084.13763599997"/>
    <n v="-136.15817307628458"/>
    <n v="242773.849885"/>
    <n v="264857.98752099997"/>
    <n v="22084.13763599997"/>
    <x v="0"/>
    <n v="-52219.931402408009"/>
    <n v="0"/>
    <n v="264857.98752099997"/>
    <n v="145548.69331799998"/>
    <n v="22084.13763599997"/>
    <n v="22084.13763599997"/>
    <n v="22084.13763599997"/>
    <x v="1"/>
    <x v="0"/>
    <x v="0"/>
    <x v="0"/>
  </r>
  <r>
    <n v="161"/>
    <n v="315"/>
    <x v="0"/>
    <x v="0"/>
    <s v="L-3 Communications"/>
    <x v="15"/>
    <x v="4"/>
    <x v="3"/>
    <s v="JP Morgan"/>
    <x v="3"/>
    <d v="2000-09-19T00:00:00"/>
    <d v="2003-03-15T00:00:00"/>
    <x v="0"/>
    <n v="-3000000"/>
    <n v="528.08903699999996"/>
    <n v="3.95"/>
    <n v="676.15562699999998"/>
    <n v="672.50452199999995"/>
    <n v="-1.548417739428503"/>
    <n v="-817.70243288851498"/>
    <n v="-1644.367422"/>
    <x v="0"/>
    <n v="-2462.0698548885148"/>
    <n v="137037.24122699999"/>
    <n v="134883.699031"/>
    <n v="-2153.5421959999949"/>
    <n v="308.52765888851991"/>
    <n v="137037.24122699999"/>
    <n v="134883.699031"/>
    <n v="-2153.5421959999949"/>
    <x v="0"/>
    <n v="11293.184056245"/>
    <n v="-58262.5"/>
    <n v="76621.199030999996"/>
    <n v="-100615.61474799999"/>
    <n v="-2153.5421959999949"/>
    <n v="-2153.5421959999949"/>
    <n v="-2153.5421959999949"/>
    <x v="5"/>
    <x v="0"/>
    <x v="7"/>
    <x v="15"/>
  </r>
  <r>
    <n v="251"/>
    <n v="365"/>
    <x v="1"/>
    <x v="5"/>
    <s v="L-3 Communications"/>
    <x v="15"/>
    <x v="4"/>
    <x v="3"/>
    <s v="Deutsche Bank AG"/>
    <x v="3"/>
    <d v="2000-03-10T00:00:00"/>
    <d v="2003-03-15T00:00:00"/>
    <x v="0"/>
    <n v="3000000"/>
    <n v="-528.30787200000009"/>
    <n v="3.6"/>
    <n v="688.71589800000004"/>
    <n v="684.944661"/>
    <n v="-1.5485531673721913"/>
    <n v="818.11282853326236"/>
    <n v="1620.7586609999998"/>
    <x v="0"/>
    <n v="2438.8714895332623"/>
    <n v="-158774.447388"/>
    <n v="-156642.15767399999"/>
    <n v="2132.2897140000132"/>
    <n v="-306.58177553324913"/>
    <n v="-158774.447388"/>
    <n v="-156642.15767399999"/>
    <n v="2132.2897140000132"/>
    <x v="0"/>
    <n v="-11297.863842720002"/>
    <n v="111000"/>
    <n v="-45642.157673999987"/>
    <n v="100473.662282"/>
    <n v="2132.2897140000132"/>
    <n v="2132.2897140000132"/>
    <n v="2132.2897140000132"/>
    <x v="5"/>
    <x v="0"/>
    <x v="7"/>
    <x v="15"/>
  </r>
  <r>
    <n v="1594"/>
    <n v="648"/>
    <x v="1"/>
    <x v="7"/>
    <s v="L-3 Communications"/>
    <x v="15"/>
    <x v="4"/>
    <x v="3"/>
    <s v="EnronCredit.com"/>
    <x v="3"/>
    <d v="2000-03-10T00:00:00"/>
    <d v="2003-03-15T00:00:00"/>
    <x v="0"/>
    <n v="-3000000"/>
    <n v="528.30787200000009"/>
    <n v="3.6"/>
    <n v="688.71589800000004"/>
    <n v="684.944661"/>
    <n v="-1.5485531673721913"/>
    <n v="-818.11282853326236"/>
    <n v="-1620.7586609999998"/>
    <x v="0"/>
    <n v="-2438.8714895332623"/>
    <n v="158774.447388"/>
    <n v="156642.15767399999"/>
    <n v="-2132.2897140000132"/>
    <n v="306.58177553324913"/>
    <n v="158774.447388"/>
    <n v="156642.15767399999"/>
    <n v="-2132.2897140000132"/>
    <x v="0"/>
    <n v="11297.863842720002"/>
    <n v="-111000"/>
    <n v="45642.157673999987"/>
    <n v="-100473.662282"/>
    <n v="-2132.2897140000132"/>
    <n v="-2132.2897140000132"/>
    <n v="-2132.2897140000132"/>
    <x v="5"/>
    <x v="0"/>
    <x v="7"/>
    <x v="15"/>
  </r>
  <r>
    <n v="1595"/>
    <n v="649"/>
    <x v="0"/>
    <x v="8"/>
    <s v="L-3 Communications"/>
    <x v="15"/>
    <x v="4"/>
    <x v="3"/>
    <s v="Enron North America"/>
    <x v="3"/>
    <d v="2000-03-10T00:00:00"/>
    <d v="2003-03-15T00:00:00"/>
    <x v="0"/>
    <n v="3000000"/>
    <n v="-528.30787200000009"/>
    <n v="3.6"/>
    <n v="688.71589800000004"/>
    <n v="684.944661"/>
    <n v="-1.5485531673721913"/>
    <n v="818.11282853326236"/>
    <n v="1620.7586609999998"/>
    <x v="0"/>
    <n v="2438.8714895332623"/>
    <n v="-158774.447388"/>
    <n v="-156642.15767399999"/>
    <n v="2132.2897140000132"/>
    <n v="-306.58177553324913"/>
    <n v="-158774.447388"/>
    <n v="-156642.15767399999"/>
    <n v="2132.2897140000132"/>
    <x v="0"/>
    <n v="-11297.863842720002"/>
    <n v="111000"/>
    <n v="-45642.157673999987"/>
    <n v="100473.662282"/>
    <n v="2132.2897140000132"/>
    <n v="2132.2897140000132"/>
    <n v="2132.2897140000132"/>
    <x v="5"/>
    <x v="0"/>
    <x v="7"/>
    <x v="15"/>
  </r>
  <r>
    <n v="1326"/>
    <n v="486"/>
    <x v="0"/>
    <x v="0"/>
    <s v="Lafarge"/>
    <x v="10"/>
    <x v="8"/>
    <x v="4"/>
    <s v="Portfolio ISIS"/>
    <x v="6"/>
    <d v="2001-01-05T00:00:00"/>
    <d v="2006-01-05T00:00:00"/>
    <x v="0"/>
    <n v="-10000000"/>
    <n v="4084.3707010000003"/>
    <n v="0.65"/>
    <n v="57.444164000000001"/>
    <n v="52.769271000000003"/>
    <n v="-4.8156670164841699"/>
    <n v="-19668.969267900029"/>
    <n v="-795.73059600000011"/>
    <x v="0"/>
    <n v="-20464.69986390003"/>
    <n v="-47366.539978000001"/>
    <n v="-67173.485000999994"/>
    <n v="-19806.945022999993"/>
    <n v="657.75484090003738"/>
    <n v="-47366.539978000001"/>
    <n v="-67173.485000999994"/>
    <n v="-19806.945022999993"/>
    <x v="0"/>
    <n v="30234.554114152503"/>
    <n v="0"/>
    <n v="-67173.485000999994"/>
    <n v="-77668.078323999987"/>
    <n v="-19806.945022999993"/>
    <n v="-19806.945022999993"/>
    <n v="-19806.945022999993"/>
    <x v="1"/>
    <x v="5"/>
    <x v="1"/>
    <x v="10"/>
  </r>
  <r>
    <n v="1516"/>
    <n v="566"/>
    <x v="0"/>
    <x v="1"/>
    <s v="Lafarge"/>
    <x v="10"/>
    <x v="8"/>
    <x v="4"/>
    <s v="Portfolio ISIS"/>
    <x v="1"/>
    <d v="2001-01-05T00:00:00"/>
    <d v="2006-01-05T00:00:00"/>
    <x v="0"/>
    <n v="10000000"/>
    <n v="-4084.3707010000003"/>
    <n v="0.65"/>
    <n v="57.444164000000001"/>
    <n v="52.769271000000003"/>
    <n v="-4.8156670164841699"/>
    <n v="19668.969267900029"/>
    <n v="795.73059600000011"/>
    <x v="0"/>
    <n v="20464.69986390003"/>
    <n v="47366.539978000001"/>
    <n v="67173.485000999994"/>
    <n v="19806.945022999993"/>
    <n v="-657.75484090003738"/>
    <n v="47366.539978000001"/>
    <n v="67173.485000999994"/>
    <n v="19806.945022999993"/>
    <x v="0"/>
    <n v="-30234.554114152503"/>
    <n v="0"/>
    <n v="67173.485000999994"/>
    <n v="77668.078323999987"/>
    <n v="19806.945022999993"/>
    <n v="19806.945022999993"/>
    <n v="19806.945022999993"/>
    <x v="1"/>
    <x v="5"/>
    <x v="1"/>
    <x v="10"/>
  </r>
  <r>
    <n v="1603"/>
    <n v="657"/>
    <x v="0"/>
    <x v="0"/>
    <s v="Lafarge"/>
    <x v="10"/>
    <x v="8"/>
    <x v="4"/>
    <s v="JP Morgan"/>
    <x v="6"/>
    <d v="2001-01-11T00:00:00"/>
    <d v="2006-01-11T00:00:00"/>
    <x v="0"/>
    <n v="10000000"/>
    <n v="-4122.5774609999999"/>
    <n v="0.8"/>
    <n v="57.587659000000002"/>
    <n v="52.902256000000001"/>
    <n v="-4.8120874497729709"/>
    <n v="19838.203260795017"/>
    <n v="831.55770600000005"/>
    <x v="0"/>
    <n v="20669.760966795016"/>
    <n v="111875.91796599999"/>
    <n v="131998.943696"/>
    <n v="20123.025730000008"/>
    <n v="-546.73523679500795"/>
    <n v="111875.91796599999"/>
    <n v="131998.943696"/>
    <n v="20123.025730000008"/>
    <x v="0"/>
    <n v="-30517.3796550525"/>
    <n v="0"/>
    <n v="131998.943696"/>
    <n v="131998.943696"/>
    <n v="20123.025730000008"/>
    <n v="20123.025730000008"/>
    <n v="20123.025730000008"/>
    <x v="1"/>
    <x v="5"/>
    <x v="1"/>
    <x v="10"/>
  </r>
  <r>
    <n v="159"/>
    <n v="212"/>
    <x v="0"/>
    <x v="0"/>
    <s v="LBIE"/>
    <x v="5"/>
    <x v="2"/>
    <x v="3"/>
    <s v="JP Morgan"/>
    <x v="4"/>
    <d v="2000-09-26T00:00:00"/>
    <d v="2005-09-26T00:00:00"/>
    <x v="0"/>
    <n v="-10000000"/>
    <n v="3837.315376"/>
    <n v="0.52"/>
    <n v="79.450416000000004"/>
    <n v="74.402298000000002"/>
    <n v="-5.0982540868311501"/>
    <n v="-19563.60879815201"/>
    <n v="-909.19518900000003"/>
    <x v="0"/>
    <n v="-20472.803987152009"/>
    <n v="106912.51414"/>
    <n v="87142.659935999996"/>
    <n v="-19769.854204000003"/>
    <n v="702.94978315200569"/>
    <n v="106912.51414"/>
    <n v="87142.659935999996"/>
    <n v="-19769.854204000003"/>
    <x v="0"/>
    <n v="22093.34327732"/>
    <n v="-26144.444444000001"/>
    <n v="60998.215491999996"/>
    <n v="-83940.513950000022"/>
    <n v="-19769.854203999996"/>
    <n v="-19769.854203999996"/>
    <n v="-19769.854204000003"/>
    <x v="0"/>
    <x v="3"/>
    <x v="1"/>
    <x v="5"/>
  </r>
  <r>
    <n v="221"/>
    <n v="338"/>
    <x v="0"/>
    <x v="0"/>
    <s v="LBIE"/>
    <x v="5"/>
    <x v="2"/>
    <x v="3"/>
    <s v="Merrill Lynch Int"/>
    <x v="4"/>
    <d v="2000-10-10T00:00:00"/>
    <d v="2005-10-11T00:00:00"/>
    <x v="0"/>
    <n v="-10000000"/>
    <n v="3866.7075110000001"/>
    <n v="0.51"/>
    <n v="79.856329000000002"/>
    <n v="74.807253000000003"/>
    <n v="-5.0970879865573924"/>
    <n v="-19708.948401849335"/>
    <n v="-929.68738500000006"/>
    <x v="0"/>
    <n v="-20638.635786849336"/>
    <n v="102868.428033"/>
    <n v="82963.349841000003"/>
    <n v="-19905.078192000001"/>
    <n v="733.55759484933515"/>
    <n v="102868.428033"/>
    <n v="82963.349841000003"/>
    <n v="-19905.078192000001"/>
    <x v="0"/>
    <n v="22262.568494582501"/>
    <n v="-13175"/>
    <n v="69788.349841000003"/>
    <n v="-82615.899365000005"/>
    <n v="-19905.078192000001"/>
    <n v="-19905.078192000001"/>
    <n v="-19905.078192000001"/>
    <x v="1"/>
    <x v="3"/>
    <x v="1"/>
    <x v="5"/>
  </r>
  <r>
    <n v="223"/>
    <n v="339"/>
    <x v="0"/>
    <x v="0"/>
    <s v="LBIE"/>
    <x v="5"/>
    <x v="2"/>
    <x v="3"/>
    <s v="Bear Stearns"/>
    <x v="4"/>
    <d v="2000-10-12T00:00:00"/>
    <d v="2005-10-12T00:00:00"/>
    <x v="0"/>
    <n v="10000000"/>
    <n v="-3877.2574929999996"/>
    <n v="0.56999999999999995"/>
    <n v="79.884127000000007"/>
    <n v="74.835087000000001"/>
    <n v="-5.0971702017188596"/>
    <n v="19763.041357710768"/>
    <n v="943.64546400000006"/>
    <x v="0"/>
    <n v="20706.686821710769"/>
    <n v="-78013.804386999996"/>
    <n v="-58014.174358999997"/>
    <n v="19999.630028"/>
    <n v="-707.05679371076985"/>
    <n v="-78013.804386999996"/>
    <n v="-58014.174358999997"/>
    <n v="19999.630028"/>
    <x v="0"/>
    <n v="-22323.3100159475"/>
    <n v="14566.666667"/>
    <n v="-43447.507691999999"/>
    <n v="84089.638982999997"/>
    <n v="19999.630028"/>
    <n v="19999.630028"/>
    <n v="19999.630028"/>
    <x v="1"/>
    <x v="3"/>
    <x v="1"/>
    <x v="5"/>
  </r>
  <r>
    <n v="226"/>
    <n v="342"/>
    <x v="0"/>
    <x v="0"/>
    <s v="LBIE"/>
    <x v="5"/>
    <x v="2"/>
    <x v="3"/>
    <s v="Citibank NA"/>
    <x v="4"/>
    <d v="2000-10-13T00:00:00"/>
    <d v="2005-10-13T00:00:00"/>
    <x v="0"/>
    <n v="10000000"/>
    <n v="-3882.1516549999997"/>
    <n v="0.59"/>
    <n v="79.911704999999998"/>
    <n v="74.862752"/>
    <n v="-5.0971960185609202"/>
    <n v="19788.087959315686"/>
    <n v="948.12807899999996"/>
    <x v="0"/>
    <n v="20736.216038315684"/>
    <n v="-70432.455067999996"/>
    <n v="-50395.275031999998"/>
    <n v="20037.180035999998"/>
    <n v="-699.03600231568635"/>
    <n v="-70432.455067999996"/>
    <n v="-50395.275031999998"/>
    <n v="20037.180035999998"/>
    <x v="0"/>
    <n v="-22351.4881536625"/>
    <n v="15569.444444000001"/>
    <n v="-34825.830587999997"/>
    <n v="84431.411158000003"/>
    <n v="20037.180035999998"/>
    <n v="20037.180035999998"/>
    <n v="20037.180035999998"/>
    <x v="1"/>
    <x v="3"/>
    <x v="1"/>
    <x v="5"/>
  </r>
  <r>
    <n v="1328"/>
    <n v="488"/>
    <x v="0"/>
    <x v="0"/>
    <s v="LBIE"/>
    <x v="5"/>
    <x v="2"/>
    <x v="3"/>
    <s v="Portfolio ISIS"/>
    <x v="0"/>
    <d v="2001-01-05T00:00:00"/>
    <d v="2006-01-05T00:00:00"/>
    <x v="0"/>
    <n v="-10000000"/>
    <n v="4086.3558040000003"/>
    <n v="0.8"/>
    <n v="82.18083"/>
    <n v="77.134269000000003"/>
    <n v="-5.0946149766946576"/>
    <n v="-20818.409479161539"/>
    <n v="-1026.1954020000001"/>
    <x v="0"/>
    <n v="-21844.60488116154"/>
    <n v="-10517.385435"/>
    <n v="-31670.929194"/>
    <n v="-21153.543759"/>
    <n v="691.06112216153997"/>
    <n v="-10517.385435"/>
    <n v="-31670.929194"/>
    <n v="-21153.543759"/>
    <x v="0"/>
    <n v="23527.193541529999"/>
    <n v="0"/>
    <n v="-31670.929194"/>
    <n v="-83148.213917000001"/>
    <n v="-21153.543759"/>
    <n v="-21153.543759"/>
    <n v="-21153.543759"/>
    <x v="1"/>
    <x v="3"/>
    <x v="1"/>
    <x v="5"/>
  </r>
  <r>
    <n v="1561"/>
    <n v="607"/>
    <x v="0"/>
    <x v="1"/>
    <s v="LBIE"/>
    <x v="5"/>
    <x v="2"/>
    <x v="3"/>
    <s v="Portfolio ISIS"/>
    <x v="1"/>
    <d v="2001-01-05T00:00:00"/>
    <d v="2006-01-05T00:00:00"/>
    <x v="0"/>
    <n v="10000000"/>
    <n v="-4086.3558040000003"/>
    <n v="0.8"/>
    <n v="82.18083"/>
    <n v="77.134269000000003"/>
    <n v="-5.0946149766946576"/>
    <n v="20818.409479161539"/>
    <n v="1026.1954020000001"/>
    <x v="0"/>
    <n v="21844.60488116154"/>
    <n v="10517.385435"/>
    <n v="31670.929194"/>
    <n v="21153.543759"/>
    <n v="-691.06112216153997"/>
    <n v="10517.385435"/>
    <n v="31670.929194"/>
    <n v="21153.543759"/>
    <x v="0"/>
    <n v="-23527.193541529999"/>
    <n v="0"/>
    <n v="31670.929194"/>
    <n v="83148.213917000001"/>
    <n v="21153.543759"/>
    <n v="21153.543759"/>
    <n v="21153.543759"/>
    <x v="1"/>
    <x v="3"/>
    <x v="1"/>
    <x v="5"/>
  </r>
  <r>
    <n v="1678"/>
    <n v="886"/>
    <x v="0"/>
    <x v="0"/>
    <s v="LBIE"/>
    <x v="5"/>
    <x v="2"/>
    <x v="3"/>
    <s v="Morgan Stanley CP"/>
    <x v="4"/>
    <d v="2001-03-13T00:00:00"/>
    <d v="2001-03-19T00:00:00"/>
    <x v="0"/>
    <n v="0"/>
    <n v="0"/>
    <n v="0.74"/>
    <n v="0"/>
    <n v="0"/>
    <m/>
    <n v="-"/>
    <n v="0"/>
    <x v="0"/>
    <n v="0"/>
    <n v="0"/>
    <n v="0"/>
    <n v="0"/>
    <n v="0"/>
    <n v="0"/>
    <n v="0"/>
    <n v="0"/>
    <x v="0"/>
    <n v="0"/>
    <n v="-45499.996666999999"/>
    <n v="-45499.996666999999"/>
    <n v="-45499.996666999999"/>
    <n v="0"/>
    <n v="0"/>
    <n v="0"/>
    <x v="3"/>
    <x v="3"/>
    <x v="1"/>
    <x v="5"/>
  </r>
  <r>
    <n v="1683"/>
    <n v="891"/>
    <x v="0"/>
    <x v="0"/>
    <s v="LBIE"/>
    <x v="5"/>
    <x v="2"/>
    <x v="3"/>
    <s v="JP Morgan"/>
    <x v="4"/>
    <d v="2001-03-14T00:00:00"/>
    <d v="2003-03-14T00:00:00"/>
    <x v="0"/>
    <n v="10000000"/>
    <n v="-1783.4393830000001"/>
    <n v="0.56999999999999995"/>
    <n v="54.403840000000002"/>
    <n v="49.293748999999998"/>
    <n v="-5.2023944202131842"/>
    <n v="9278.1550949076445"/>
    <n v="606.09336900000005"/>
    <x v="0"/>
    <n v="9884.2484639076447"/>
    <n v="7980.4294879999998"/>
    <n v="17624.132947999999"/>
    <n v="9643.7034599999988"/>
    <n v="-240.54500390764588"/>
    <n v="7980.4294879999998"/>
    <n v="17624.132947999999"/>
    <n v="9643.7034599999988"/>
    <x v="0"/>
    <n v="-10268.152247622502"/>
    <n v="0"/>
    <n v="17624.132947999999"/>
    <n v="17624.132947999999"/>
    <n v="9643.7034599999988"/>
    <n v="9643.7034599999988"/>
    <n v="9643.7034599999988"/>
    <x v="5"/>
    <x v="3"/>
    <x v="1"/>
    <x v="5"/>
  </r>
  <r>
    <n v="1327"/>
    <n v="487"/>
    <x v="0"/>
    <x v="0"/>
    <s v="Legrand"/>
    <x v="10"/>
    <x v="8"/>
    <x v="4"/>
    <s v="Portfolio ISIS"/>
    <x v="6"/>
    <d v="2001-01-05T00:00:00"/>
    <d v="2006-01-05T00:00:00"/>
    <x v="0"/>
    <n v="-10000000"/>
    <n v="4081.2239789999999"/>
    <n v="0.65"/>
    <n v="54.892052"/>
    <n v="54.334094"/>
    <n v="-0.55978459101662448"/>
    <n v="-2284.6062959317555"/>
    <n v="-679.45765800000004"/>
    <x v="0"/>
    <n v="-2964.0639539317553"/>
    <n v="-58036.982817999997"/>
    <n v="-60609.614075999998"/>
    <n v="-2572.6312580000013"/>
    <n v="391.4326959317541"/>
    <n v="-58036.982817999997"/>
    <n v="-60609.614075999998"/>
    <n v="-2572.6312580000013"/>
    <x v="0"/>
    <n v="30211.260504547499"/>
    <n v="0"/>
    <n v="-60609.614075999998"/>
    <n v="-58451.683493999997"/>
    <n v="-2572.6312580000013"/>
    <n v="-2572.6312580000013"/>
    <n v="-2572.6312580000013"/>
    <x v="1"/>
    <x v="5"/>
    <x v="1"/>
    <x v="10"/>
  </r>
  <r>
    <n v="1517"/>
    <n v="567"/>
    <x v="0"/>
    <x v="1"/>
    <s v="Legrand"/>
    <x v="10"/>
    <x v="8"/>
    <x v="4"/>
    <s v="Portfolio ISIS"/>
    <x v="1"/>
    <d v="2001-01-05T00:00:00"/>
    <d v="2006-01-05T00:00:00"/>
    <x v="0"/>
    <n v="10000000"/>
    <n v="-4081.2239789999999"/>
    <n v="0.65"/>
    <n v="54.892052"/>
    <n v="54.334094"/>
    <n v="-0.55978459101662448"/>
    <n v="2284.6062959317555"/>
    <n v="679.45765800000004"/>
    <x v="0"/>
    <n v="2964.0639539317553"/>
    <n v="58036.982817999997"/>
    <n v="60609.614075999998"/>
    <n v="2572.6312580000013"/>
    <n v="-391.4326959317541"/>
    <n v="58036.982817999997"/>
    <n v="60609.614075999998"/>
    <n v="2572.6312580000013"/>
    <x v="0"/>
    <n v="-30211.260504547499"/>
    <n v="0"/>
    <n v="60609.614075999998"/>
    <n v="58451.683493999997"/>
    <n v="2572.6312580000013"/>
    <n v="2572.6312580000013"/>
    <n v="2572.6312580000013"/>
    <x v="1"/>
    <x v="5"/>
    <x v="1"/>
    <x v="10"/>
  </r>
  <r>
    <n v="261"/>
    <n v="376"/>
    <x v="0"/>
    <x v="0"/>
    <s v="Lloyds TSB"/>
    <x v="11"/>
    <x v="2"/>
    <x v="6"/>
    <s v="Goldman Sachs"/>
    <x v="2"/>
    <d v="2000-11-08T00:00:00"/>
    <d v="2005-11-08T00:00:00"/>
    <x v="0"/>
    <n v="-20000000"/>
    <n v="7794.5335780000005"/>
    <n v="0.14000000000000001"/>
    <n v="15.181873"/>
    <n v="15.168445999999999"/>
    <n v="-8.2327035767544594E-3"/>
    <n v="-64.170084466733343"/>
    <n v="-368.83481700000004"/>
    <x v="0"/>
    <n v="-433.00490146673337"/>
    <n v="5507.8229220000003"/>
    <n v="5328.5829670000003"/>
    <n v="-179.23995500000001"/>
    <n v="253.76494646673336"/>
    <n v="5507.8229220000003"/>
    <n v="5328.5829670000003"/>
    <n v="-179.23995500000001"/>
    <x v="0"/>
    <n v="15386.409282971999"/>
    <n v="-7155.5555560000003"/>
    <n v="-1826.972589"/>
    <n v="-45216.398989999994"/>
    <n v="-179.23995500000001"/>
    <n v="-179.23995500000001"/>
    <n v="-179.23995500000001"/>
    <x v="1"/>
    <x v="6"/>
    <x v="1"/>
    <x v="11"/>
  </r>
  <r>
    <n v="11"/>
    <n v="4"/>
    <x v="0"/>
    <x v="2"/>
    <s v="Lockheed Martin Cor"/>
    <x v="0"/>
    <x v="8"/>
    <x v="3"/>
    <s v="FUNB"/>
    <x v="3"/>
    <d v="2000-05-05T00:00:00"/>
    <d v="2001-12-20T00:00:00"/>
    <x v="0"/>
    <n v="25000000"/>
    <n v="-1702.505443"/>
    <n v="0.85"/>
    <n v="34.522668000000003"/>
    <n v="33.671351999999999"/>
    <n v="-0.63282476270076771"/>
    <n v="1077.3876029632404"/>
    <n v="921.20696999999996"/>
    <x v="0"/>
    <n v="1998.5945729632404"/>
    <n v="97381.128452999998"/>
    <n v="99180.023275"/>
    <n v="1798.894822000002"/>
    <n v="-199.69975096323833"/>
    <n v="97381.128452999998"/>
    <n v="99180.023275"/>
    <n v="1798.894822000002"/>
    <x v="0"/>
    <n v="-21284.723048386004"/>
    <n v="188298.61111100001"/>
    <n v="287478.63438599999"/>
    <n v="86615.964859999978"/>
    <n v="1798.894822000002"/>
    <n v="1798.894822000002"/>
    <n v="1798.894822000002"/>
    <x v="2"/>
    <x v="0"/>
    <x v="0"/>
    <x v="0"/>
  </r>
  <r>
    <n v="12"/>
    <n v="102"/>
    <x v="0"/>
    <x v="0"/>
    <s v="Lockheed Martin Cor"/>
    <x v="0"/>
    <x v="8"/>
    <x v="3"/>
    <s v="JP Morgan"/>
    <x v="3"/>
    <d v="2000-05-05T00:00:00"/>
    <d v="2002-05-05T00:00:00"/>
    <x v="0"/>
    <n v="-15000000"/>
    <n v="1535.797548"/>
    <n v="0.85"/>
    <n v="38.823658999999999"/>
    <n v="38.038218000000001"/>
    <n v="-0.63785659858436039"/>
    <n v="-979.61860008148096"/>
    <n v="-680.56435799999997"/>
    <x v="0"/>
    <n v="-1660.182958081481"/>
    <n v="-93865.426481999995"/>
    <n v="-95344.501629999999"/>
    <n v="-1479.0751480000035"/>
    <n v="181.10781008147751"/>
    <n v="-93865.426481999995"/>
    <n v="-95344.501629999999"/>
    <n v="-1479.0751480000035"/>
    <x v="0"/>
    <n v="19200.540945096003"/>
    <n v="-97750"/>
    <n v="-193094.50163000001"/>
    <n v="-60775.13939299999"/>
    <n v="-1479.0751480000326"/>
    <n v="-1479.0751480000326"/>
    <n v="-1479.0751480000035"/>
    <x v="2"/>
    <x v="0"/>
    <x v="0"/>
    <x v="0"/>
  </r>
  <r>
    <n v="27"/>
    <n v="123"/>
    <x v="0"/>
    <x v="3"/>
    <s v="Lockheed Martin Cor"/>
    <x v="0"/>
    <x v="8"/>
    <x v="3"/>
    <s v="EnronCredit.com"/>
    <x v="3"/>
    <d v="2000-05-05T00:00:00"/>
    <d v="2001-12-20T00:00:00"/>
    <x v="0"/>
    <n v="-25000000"/>
    <n v="1702.505443"/>
    <n v="0.85"/>
    <n v="34.522668000000003"/>
    <n v="33.671351999999999"/>
    <n v="-0.63282476270076771"/>
    <n v="-1077.3876029632404"/>
    <n v="-921.20696999999996"/>
    <x v="0"/>
    <n v="-1998.5945729632404"/>
    <n v="-97381.128452999998"/>
    <n v="-99180.023275"/>
    <n v="-1798.894822000002"/>
    <n v="199.69975096323833"/>
    <n v="-97381.128452999998"/>
    <n v="-99180.023275"/>
    <n v="-1798.894822000002"/>
    <x v="0"/>
    <n v="21284.723048386004"/>
    <n v="-188298.61111100001"/>
    <n v="-287478.63438599999"/>
    <n v="-86615.964859999978"/>
    <n v="-1798.894822000002"/>
    <n v="-1798.894822000002"/>
    <n v="-1798.894822000002"/>
    <x v="2"/>
    <x v="0"/>
    <x v="0"/>
    <x v="0"/>
  </r>
  <r>
    <n v="33"/>
    <n v="124"/>
    <x v="0"/>
    <x v="4"/>
    <s v="Lockheed Martin Cor"/>
    <x v="0"/>
    <x v="8"/>
    <x v="3"/>
    <s v="Enron North America"/>
    <x v="3"/>
    <d v="2000-05-05T00:00:00"/>
    <d v="2001-12-20T00:00:00"/>
    <x v="0"/>
    <n v="25000000"/>
    <n v="-1702.505443"/>
    <n v="0.85"/>
    <n v="34.522668000000003"/>
    <n v="33.671351999999999"/>
    <n v="-0.63282476270076771"/>
    <n v="1077.3876029632404"/>
    <n v="921.20696999999996"/>
    <x v="0"/>
    <n v="1998.5945729632404"/>
    <n v="97381.128452999998"/>
    <n v="99180.023275"/>
    <n v="1798.894822000002"/>
    <n v="-199.69975096323833"/>
    <n v="97381.128452999998"/>
    <n v="99180.023275"/>
    <n v="1798.894822000002"/>
    <x v="0"/>
    <n v="-21284.723048386004"/>
    <n v="188298.61111100001"/>
    <n v="287478.63438599999"/>
    <n v="86615.964859999978"/>
    <n v="1798.894822000002"/>
    <n v="1798.894822000002"/>
    <n v="1798.894822000002"/>
    <x v="2"/>
    <x v="0"/>
    <x v="0"/>
    <x v="0"/>
  </r>
  <r>
    <n v="152"/>
    <n v="207"/>
    <x v="0"/>
    <x v="0"/>
    <s v="Lockheed Martin Cor"/>
    <x v="0"/>
    <x v="8"/>
    <x v="3"/>
    <s v="LBIE"/>
    <x v="3"/>
    <d v="2000-09-26T00:00:00"/>
    <d v="2001-09-26T00:00:00"/>
    <x v="0"/>
    <n v="-10000000"/>
    <n v="463.01620600000001"/>
    <n v="0.45"/>
    <n v="31.915289999999999"/>
    <n v="30.970912999999999"/>
    <n v="-0.62481837511452198"/>
    <n v="-289.3010334846108"/>
    <n v="-307.50546300000002"/>
    <x v="0"/>
    <n v="-596.80649648461076"/>
    <n v="-7267.6278970000003"/>
    <n v="-7810.1003019999998"/>
    <n v="-542.47240499999953"/>
    <n v="54.334091484611236"/>
    <n v="-7267.6278970000003"/>
    <n v="-7810.1003019999998"/>
    <n v="-542.47240499999953"/>
    <x v="0"/>
    <n v="5788.6286074120007"/>
    <n v="-22625"/>
    <n v="-30435.100301999999"/>
    <n v="-28892.717386999997"/>
    <n v="-542.47240500000044"/>
    <n v="-542.47240500000044"/>
    <n v="-542.47240499999953"/>
    <x v="3"/>
    <x v="0"/>
    <x v="0"/>
    <x v="0"/>
  </r>
  <r>
    <n v="1329"/>
    <n v="489"/>
    <x v="0"/>
    <x v="0"/>
    <s v="Lockheed Martin Cor"/>
    <x v="0"/>
    <x v="8"/>
    <x v="3"/>
    <s v="Portfolio ISIS"/>
    <x v="3"/>
    <d v="2001-01-05T00:00:00"/>
    <d v="2006-01-05T00:00:00"/>
    <x v="0"/>
    <n v="-10000000"/>
    <n v="4038.3561149999996"/>
    <n v="0.52"/>
    <n v="71.919985999999994"/>
    <n v="71.241175999999996"/>
    <n v="-0.67542623306935989"/>
    <n v="-2727.6116585470645"/>
    <n v="-800.95468800000003"/>
    <x v="0"/>
    <n v="-3528.5663465470643"/>
    <n v="70210.573753000004"/>
    <n v="67346.781386000002"/>
    <n v="-2863.7923670000018"/>
    <n v="664.77397954706248"/>
    <n v="70210.573753000004"/>
    <n v="67346.781386000002"/>
    <n v="-2863.7923670000018"/>
    <x v="0"/>
    <n v="50487.528149729995"/>
    <n v="0"/>
    <n v="67346.781386000002"/>
    <n v="-27910.354424000005"/>
    <n v="-2863.7923670000018"/>
    <n v="-2863.7923670000018"/>
    <n v="-2863.7923670000018"/>
    <x v="1"/>
    <x v="0"/>
    <x v="0"/>
    <x v="0"/>
  </r>
  <r>
    <n v="1518"/>
    <n v="568"/>
    <x v="0"/>
    <x v="1"/>
    <s v="Lockheed Martin Cor"/>
    <x v="0"/>
    <x v="8"/>
    <x v="3"/>
    <s v="Portfolio ISIS"/>
    <x v="1"/>
    <d v="2001-01-05T00:00:00"/>
    <d v="2006-01-05T00:00:00"/>
    <x v="0"/>
    <n v="10000000"/>
    <n v="-4038.3561149999996"/>
    <n v="0.52"/>
    <n v="71.919985999999994"/>
    <n v="71.241175999999996"/>
    <n v="-0.67542623306935989"/>
    <n v="2727.6116585470645"/>
    <n v="800.95468800000003"/>
    <x v="0"/>
    <n v="3528.5663465470643"/>
    <n v="-70210.573753000004"/>
    <n v="-67346.781386000002"/>
    <n v="2863.7923670000018"/>
    <n v="-664.77397954706248"/>
    <n v="-70210.573753000004"/>
    <n v="-67346.781386000002"/>
    <n v="2863.7923670000018"/>
    <x v="0"/>
    <n v="-50487.528149729995"/>
    <n v="0"/>
    <n v="-67346.781386000002"/>
    <n v="27910.354424000005"/>
    <n v="2863.7923670000018"/>
    <n v="2863.7923670000018"/>
    <n v="2863.7923670000018"/>
    <x v="1"/>
    <x v="0"/>
    <x v="0"/>
    <x v="0"/>
  </r>
  <r>
    <n v="255"/>
    <n v="369"/>
    <x v="2"/>
    <x v="10"/>
    <s v="Loews Corp"/>
    <x v="2"/>
    <x v="2"/>
    <x v="3"/>
    <s v="Deutsche Bank AG"/>
    <x v="0"/>
    <d v="2000-07-19T00:00:00"/>
    <d v="2005-07-19T00:00:00"/>
    <x v="0"/>
    <n v="-4000000"/>
    <n v="1532.5304409999999"/>
    <n v="1.75"/>
    <n v="110.80402599999999"/>
    <n v="63.989553999999998"/>
    <n v="-47.377517095945933"/>
    <n v="-72607.487168535052"/>
    <n v="-538.12733400000002"/>
    <x v="0"/>
    <n v="-73145.614502535056"/>
    <n v="-110805.052212"/>
    <n v="-183834.00544499999"/>
    <n v="-73028.953232999993"/>
    <n v="116.66126953506318"/>
    <n v="-110805.052212"/>
    <n v="-183834.00544499999"/>
    <n v="-73028.953232999993"/>
    <x v="0"/>
    <n v="4537.8226358009997"/>
    <n v="-35777.777778000003"/>
    <n v="-219611.78322300001"/>
    <n v="-122764.649172"/>
    <n v="-73028.953233000007"/>
    <n v="-73028.953233000007"/>
    <n v="-73028.953232999993"/>
    <x v="0"/>
    <x v="2"/>
    <x v="1"/>
    <x v="2"/>
  </r>
  <r>
    <n v="1706"/>
    <n v="911"/>
    <x v="0"/>
    <x v="0"/>
    <s v="M &amp; S Finance Plc"/>
    <x v="9"/>
    <x v="6"/>
    <x v="6"/>
    <s v="NAB"/>
    <x v="2"/>
    <d v="2001-03-20T00:00:00"/>
    <d v="2006-02-16T00:00:00"/>
    <x v="0"/>
    <n v="-10000000"/>
    <n v="4137.1702089999999"/>
    <n v="0.52"/>
    <n v="55.291178000000002"/>
    <n v="55.237960000000001"/>
    <n v="-3.5519222761263895E-2"/>
    <n v="-146.94907025473572"/>
    <n v="-544.35681"/>
    <x v="0"/>
    <n v="-691.30588025473571"/>
    <n v="11985.958655"/>
    <n v="11631.403614999999"/>
    <n v="-354.5550400000011"/>
    <n v="336.75084025473461"/>
    <n v="11985.958655"/>
    <n v="11631.403614999999"/>
    <n v="-354.5550400000011"/>
    <x v="0"/>
    <m/>
    <n v="0"/>
    <n v="11631.403614999999"/>
    <n v="11631.403614999999"/>
    <n v="-354.5550400000011"/>
    <n v="-354.5550400000011"/>
    <n v="-354.5550400000011"/>
    <x v="1"/>
    <x v="0"/>
    <x v="1"/>
    <x v="9"/>
  </r>
  <r>
    <n v="1330"/>
    <n v="490"/>
    <x v="0"/>
    <x v="0"/>
    <s v="Mannesmann Ag"/>
    <x v="5"/>
    <x v="8"/>
    <x v="8"/>
    <s v="Portfolio ISIS"/>
    <x v="2"/>
    <d v="2001-01-05T00:00:00"/>
    <d v="2006-01-05T00:00:00"/>
    <x v="0"/>
    <n v="-10000000"/>
    <n v="4068.6817550000001"/>
    <n v="0.52"/>
    <n v="55.773122999999998"/>
    <n v="55.230815999999997"/>
    <n v="-0.54471969556090183"/>
    <n v="-2216.2910869177958"/>
    <n v="-737.38045199999999"/>
    <x v="0"/>
    <n v="-2953.6715389177957"/>
    <n v="3010.031966"/>
    <n v="622.06548099999998"/>
    <n v="-2387.9664849999999"/>
    <n v="565.70505391779579"/>
    <n v="3010.031966"/>
    <n v="622.06548099999998"/>
    <n v="-2387.9664849999999"/>
    <x v="0"/>
    <n v="23425.435204412501"/>
    <n v="0"/>
    <n v="622.06548099999998"/>
    <n v="-5549.821105"/>
    <n v="-2387.9664849999999"/>
    <n v="-2387.9664849999999"/>
    <n v="-2387.9664849999999"/>
    <x v="1"/>
    <x v="3"/>
    <x v="1"/>
    <x v="5"/>
  </r>
  <r>
    <n v="1519"/>
    <n v="569"/>
    <x v="0"/>
    <x v="1"/>
    <s v="Mannesmann Ag"/>
    <x v="5"/>
    <x v="8"/>
    <x v="8"/>
    <s v="Portfolio ISIS"/>
    <x v="1"/>
    <d v="2001-01-05T00:00:00"/>
    <d v="2006-01-05T00:00:00"/>
    <x v="0"/>
    <n v="10000000"/>
    <n v="-4068.6817550000001"/>
    <n v="0.52"/>
    <n v="55.773122999999998"/>
    <n v="55.230815999999997"/>
    <n v="-0.54471969556090183"/>
    <n v="2216.2910869177958"/>
    <n v="737.38045199999999"/>
    <x v="0"/>
    <n v="2953.6715389177957"/>
    <n v="-3010.031966"/>
    <n v="-622.06548099999998"/>
    <n v="2387.9664849999999"/>
    <n v="-565.70505391779579"/>
    <n v="-3010.031966"/>
    <n v="-622.06548099999998"/>
    <n v="2387.9664849999999"/>
    <x v="0"/>
    <n v="-23425.435204412501"/>
    <n v="0"/>
    <n v="-622.06548099999998"/>
    <n v="5549.821105"/>
    <n v="2387.9664849999999"/>
    <n v="2387.9664849999999"/>
    <n v="2387.9664849999999"/>
    <x v="1"/>
    <x v="3"/>
    <x v="1"/>
    <x v="5"/>
  </r>
  <r>
    <n v="1626"/>
    <n v="826"/>
    <x v="0"/>
    <x v="0"/>
    <s v="Mannesmann Ag"/>
    <x v="5"/>
    <x v="8"/>
    <x v="8"/>
    <s v="Goldman Sachs"/>
    <x v="2"/>
    <d v="2001-01-22T00:00:00"/>
    <d v="2006-01-22T00:00:00"/>
    <x v="0"/>
    <n v="10000000"/>
    <n v="-4147.9365509999998"/>
    <n v="0.76"/>
    <n v="56.154904000000002"/>
    <n v="55.612825000000001"/>
    <n v="-0.54458089779643482"/>
    <n v="2258.8870109462273"/>
    <n v="795.36141599999996"/>
    <x v="0"/>
    <n v="3054.2484269462275"/>
    <n v="98298.649093999993"/>
    <n v="100910.60328"/>
    <n v="2611.9541860000027"/>
    <n v="-442.29424094622482"/>
    <n v="98298.649093999993"/>
    <n v="100910.60328"/>
    <n v="2611.9541860000027"/>
    <x v="0"/>
    <n v="-23881.744692382497"/>
    <n v="0"/>
    <n v="100910.60328"/>
    <n v="100910.60328"/>
    <n v="2611.9541860000027"/>
    <n v="2611.9541860000027"/>
    <n v="2611.9541860000027"/>
    <x v="1"/>
    <x v="3"/>
    <x v="1"/>
    <x v="5"/>
  </r>
  <r>
    <n v="1331"/>
    <n v="491"/>
    <x v="0"/>
    <x v="0"/>
    <s v="Manpower Inc."/>
    <x v="1"/>
    <x v="1"/>
    <x v="3"/>
    <s v="Portfolio ISIS"/>
    <x v="5"/>
    <d v="2001-01-05T00:00:00"/>
    <d v="2006-01-05T00:00:00"/>
    <x v="0"/>
    <n v="-10000000"/>
    <n v="4076.7589130000001"/>
    <n v="0.78"/>
    <n v="80.902732999999998"/>
    <n v="80.283368999999993"/>
    <n v="-0.58980799851703225"/>
    <n v="-2404.505014913002"/>
    <n v="-741.15044999999998"/>
    <x v="0"/>
    <n v="-3145.6554649130021"/>
    <n v="-7047.6340010000004"/>
    <n v="-9818.8781940000008"/>
    <n v="-2771.2441930000005"/>
    <n v="374.41127191300166"/>
    <n v="-7047.6340010000004"/>
    <n v="-9818.8781940000008"/>
    <n v="-2771.2441930000005"/>
    <x v="0"/>
    <n v="29507.581012294002"/>
    <n v="0"/>
    <n v="-9818.8781940000008"/>
    <n v="-70933.797714"/>
    <n v="-2771.2441930000005"/>
    <n v="-2771.2441930000005"/>
    <n v="-2771.2441930000005"/>
    <x v="1"/>
    <x v="1"/>
    <x v="1"/>
    <x v="1"/>
  </r>
  <r>
    <n v="1562"/>
    <n v="608"/>
    <x v="0"/>
    <x v="1"/>
    <s v="Manpower Inc."/>
    <x v="1"/>
    <x v="1"/>
    <x v="3"/>
    <s v="Portfolio ISIS"/>
    <x v="1"/>
    <d v="2001-01-05T00:00:00"/>
    <d v="2006-01-05T00:00:00"/>
    <x v="0"/>
    <n v="10000000"/>
    <n v="-4076.7589130000001"/>
    <n v="0.78"/>
    <n v="80.902732999999998"/>
    <n v="80.283368999999993"/>
    <n v="-0.58980799851703225"/>
    <n v="2404.505014913002"/>
    <n v="741.15044999999998"/>
    <x v="0"/>
    <n v="3145.6554649130021"/>
    <n v="7047.6340010000004"/>
    <n v="9818.8781940000008"/>
    <n v="2771.2441930000005"/>
    <n v="-374.41127191300166"/>
    <n v="7047.6340010000004"/>
    <n v="9818.8781940000008"/>
    <n v="2771.2441930000005"/>
    <x v="0"/>
    <n v="-29507.581012294002"/>
    <n v="0"/>
    <n v="9818.8781940000008"/>
    <n v="70933.797714"/>
    <n v="2771.2441930000005"/>
    <n v="2771.2441930000005"/>
    <n v="2771.2441930000005"/>
    <x v="1"/>
    <x v="1"/>
    <x v="1"/>
    <x v="1"/>
  </r>
  <r>
    <n v="1731"/>
    <n v="938"/>
    <x v="0"/>
    <x v="0"/>
    <s v="Marconi Plc"/>
    <x v="9"/>
    <x v="4"/>
    <x v="6"/>
    <s v="Merrill Lynch Int"/>
    <x v="2"/>
    <d v="2001-03-30T00:00:00"/>
    <d v="2006-03-30T00:00:00"/>
    <x v="1"/>
    <n v="10000000"/>
    <n v="-4416.2269420000002"/>
    <n v="1.35"/>
    <n v="139.372736"/>
    <n v="138.692508"/>
    <n v="-0.52197844554377659"/>
    <n v="2305.1752743537063"/>
    <n v="1677.3498210000002"/>
    <x v="0"/>
    <n v="3982.5250953537065"/>
    <n v="-17236.870305"/>
    <n v="-13956.680109999999"/>
    <n v="3280.190195000001"/>
    <n v="-702.33490035370551"/>
    <n v="-15202.919609010001"/>
    <n v="-12246.986796524998"/>
    <n v="2955.9328124850035"/>
    <x v="0"/>
    <m/>
    <n v="0"/>
    <n v="-12246.986796524998"/>
    <n v="-12246.986796524998"/>
    <n v="2955.9328124850035"/>
    <n v="2955.9328124850035"/>
    <n v="2955.9328124850035"/>
    <x v="1"/>
    <x v="0"/>
    <x v="1"/>
    <x v="9"/>
  </r>
  <r>
    <n v="46"/>
    <n v="146"/>
    <x v="0"/>
    <x v="0"/>
    <s v="Marks &amp; Spencer PLC"/>
    <x v="2"/>
    <x v="6"/>
    <x v="6"/>
    <s v="JP Morgan"/>
    <x v="2"/>
    <d v="2000-08-16T00:00:00"/>
    <d v="2005-08-16T00:00:00"/>
    <x v="0"/>
    <n v="-10000000"/>
    <n v="3736.1790680000004"/>
    <n v="0.33"/>
    <n v="52.496555000000001"/>
    <n v="52.450682"/>
    <n v="-1.639404557578944E-2"/>
    <n v="-61.251089920102523"/>
    <n v="-562.10254199999997"/>
    <x v="0"/>
    <n v="-623.35363192010254"/>
    <n v="71532.860062000007"/>
    <n v="71332.000746000005"/>
    <n v="-200.85931600000185"/>
    <n v="422.49431592010069"/>
    <n v="71532.860062000007"/>
    <n v="71332.000746000005"/>
    <n v="-200.85931600000185"/>
    <x v="0"/>
    <n v="11062.826220348001"/>
    <n v="-16866.666667000001"/>
    <n v="54465.334079000007"/>
    <n v="-68196.606700000004"/>
    <n v="-200.85931600000185"/>
    <n v="-200.85931600000185"/>
    <n v="-200.85931600000185"/>
    <x v="0"/>
    <x v="2"/>
    <x v="1"/>
    <x v="2"/>
  </r>
  <r>
    <n v="239"/>
    <n v="354"/>
    <x v="0"/>
    <x v="0"/>
    <s v="Marks &amp; Spencer PLC"/>
    <x v="2"/>
    <x v="6"/>
    <x v="6"/>
    <s v="WLB"/>
    <x v="2"/>
    <d v="2000-10-23T00:00:00"/>
    <d v="2005-08-16T00:00:00"/>
    <x v="0"/>
    <n v="10000000"/>
    <n v="-3773.7506649999996"/>
    <n v="0.62"/>
    <n v="52.496555000000001"/>
    <n v="52.450682"/>
    <n v="-1.6311798376016907E-2"/>
    <n v="61.556659968839718"/>
    <n v="621.63984600000003"/>
    <x v="0"/>
    <n v="683.1965059688398"/>
    <n v="44840.115432999999"/>
    <n v="45227.208121000003"/>
    <n v="387.09268800000427"/>
    <n v="-296.10381796883553"/>
    <n v="44840.115432999999"/>
    <n v="45227.208121000003"/>
    <n v="387.09268800000427"/>
    <x v="0"/>
    <n v="-11174.075719064997"/>
    <n v="19977.777778"/>
    <n v="65204.985899000007"/>
    <n v="73309.755469000011"/>
    <n v="387.09268800000427"/>
    <n v="387.09268800000427"/>
    <n v="387.09268800000427"/>
    <x v="0"/>
    <x v="2"/>
    <x v="1"/>
    <x v="2"/>
  </r>
  <r>
    <n v="1332"/>
    <n v="492"/>
    <x v="0"/>
    <x v="0"/>
    <s v="Marriott Intl Inc."/>
    <x v="1"/>
    <x v="6"/>
    <x v="3"/>
    <s v="Portfolio ISIS"/>
    <x v="3"/>
    <d v="2001-01-05T00:00:00"/>
    <d v="2006-01-05T00:00:00"/>
    <x v="0"/>
    <n v="-10000000"/>
    <n v="4049.8726040000001"/>
    <n v="0.65"/>
    <n v="74.983644999999996"/>
    <n v="74.376655"/>
    <n v="-0.59303339685057621"/>
    <n v="-2401.7097071622084"/>
    <n v="-838.38447300000007"/>
    <x v="0"/>
    <n v="-3240.0941801622084"/>
    <n v="25648.243103000001"/>
    <n v="22990.657614"/>
    <n v="-2657.585489000001"/>
    <n v="582.50869116220747"/>
    <n v="25648.243103000001"/>
    <n v="22990.657614"/>
    <n v="-2657.585489000001"/>
    <x v="0"/>
    <n v="29312.977907752003"/>
    <n v="0"/>
    <n v="22990.657614"/>
    <n v="-64044.901589000001"/>
    <n v="-2657.585489000001"/>
    <n v="-2657.585489000001"/>
    <n v="-2657.585489000001"/>
    <x v="1"/>
    <x v="1"/>
    <x v="1"/>
    <x v="1"/>
  </r>
  <r>
    <n v="1563"/>
    <n v="609"/>
    <x v="0"/>
    <x v="1"/>
    <s v="Marriott Intl Inc."/>
    <x v="1"/>
    <x v="6"/>
    <x v="3"/>
    <s v="Portfolio ISIS"/>
    <x v="1"/>
    <d v="2001-01-05T00:00:00"/>
    <d v="2006-01-05T00:00:00"/>
    <x v="0"/>
    <n v="10000000"/>
    <n v="-4049.8726040000001"/>
    <n v="0.65"/>
    <n v="74.983644999999996"/>
    <n v="74.376655"/>
    <n v="-0.59303339685057621"/>
    <n v="2401.7097071622084"/>
    <n v="838.38447300000007"/>
    <x v="0"/>
    <n v="3240.0941801622084"/>
    <n v="-25648.243103000001"/>
    <n v="-22990.657614"/>
    <n v="2657.585489000001"/>
    <n v="-582.50869116220747"/>
    <n v="-25648.243103000001"/>
    <n v="-22990.657614"/>
    <n v="2657.585489000001"/>
    <x v="0"/>
    <n v="-29312.977907752003"/>
    <n v="0"/>
    <n v="-22990.657614"/>
    <n v="64044.901589000001"/>
    <n v="2657.585489000001"/>
    <n v="2657.585489000001"/>
    <n v="2657.585489000001"/>
    <x v="1"/>
    <x v="1"/>
    <x v="1"/>
    <x v="1"/>
  </r>
  <r>
    <n v="1333"/>
    <n v="493"/>
    <x v="0"/>
    <x v="0"/>
    <s v="Mattel Inc."/>
    <x v="4"/>
    <x v="6"/>
    <x v="3"/>
    <s v="Portfolio ISIS"/>
    <x v="4"/>
    <d v="2001-01-05T00:00:00"/>
    <d v="2006-01-05T00:00:00"/>
    <x v="0"/>
    <n v="-10000000"/>
    <n v="4380.521471"/>
    <n v="3.3"/>
    <n v="217.96599000000001"/>
    <n v="217.71256099999999"/>
    <n v="-0.16192053847427351"/>
    <n v="-709.29639538243669"/>
    <n v="-2986.9550249999998"/>
    <x v="0"/>
    <n v="-3696.2514203824367"/>
    <n v="-526005.972725"/>
    <n v="-528506.68697599997"/>
    <n v="-2500.7142509999685"/>
    <n v="1195.5371693824682"/>
    <n v="-526005.972725"/>
    <n v="-528506.68697599997"/>
    <n v="-2500.7142509999685"/>
    <x v="0"/>
    <n v="43235.746918770004"/>
    <n v="0"/>
    <n v="-528506.68697599997"/>
    <n v="-643279.97544399998"/>
    <n v="-2500.7142509999685"/>
    <n v="-2500.7142509999685"/>
    <n v="-2500.7142509999685"/>
    <x v="1"/>
    <x v="0"/>
    <x v="3"/>
    <x v="4"/>
  </r>
  <r>
    <n v="1564"/>
    <n v="610"/>
    <x v="0"/>
    <x v="1"/>
    <s v="Mattel Inc."/>
    <x v="4"/>
    <x v="6"/>
    <x v="3"/>
    <s v="Portfolio ISIS"/>
    <x v="1"/>
    <d v="2001-01-05T00:00:00"/>
    <d v="2006-01-05T00:00:00"/>
    <x v="0"/>
    <n v="10000000"/>
    <n v="-4380.521471"/>
    <n v="3.3"/>
    <n v="217.96599000000001"/>
    <n v="217.71256099999999"/>
    <n v="-0.16192053847427351"/>
    <n v="709.29639538243669"/>
    <n v="2986.9550249999998"/>
    <x v="0"/>
    <n v="3696.2514203824367"/>
    <n v="526005.972725"/>
    <n v="528506.68697599997"/>
    <n v="2500.7142509999685"/>
    <n v="-1195.5371693824682"/>
    <n v="526005.972725"/>
    <n v="528506.68697599997"/>
    <n v="2500.7142509999685"/>
    <x v="0"/>
    <n v="-43235.746918770004"/>
    <n v="0"/>
    <n v="528506.68697599997"/>
    <n v="643279.97544399998"/>
    <n v="2500.7142509999685"/>
    <n v="2500.7142509999685"/>
    <n v="2500.7142509999685"/>
    <x v="1"/>
    <x v="0"/>
    <x v="3"/>
    <x v="4"/>
  </r>
  <r>
    <n v="1334"/>
    <n v="494"/>
    <x v="0"/>
    <x v="0"/>
    <s v="Mbia Inc."/>
    <x v="11"/>
    <x v="2"/>
    <x v="3"/>
    <s v="Portfolio ISIS"/>
    <x v="4"/>
    <d v="2001-01-05T00:00:00"/>
    <d v="2006-01-05T00:00:00"/>
    <x v="0"/>
    <n v="-10000000"/>
    <n v="4019.9113870000001"/>
    <n v="0.3"/>
    <n v="57.308422999999998"/>
    <n v="57.266416"/>
    <n v="-3.9725313441267777E-2"/>
    <n v="-159.69223985469651"/>
    <n v="-762.44916599999999"/>
    <x v="0"/>
    <n v="-922.14140585469647"/>
    <n v="106799.56669199999"/>
    <n v="106669.32584799999"/>
    <n v="-130.24084399999992"/>
    <n v="791.90056185469655"/>
    <n v="106799.56669199999"/>
    <n v="106669.32584799999"/>
    <n v="-130.24084399999992"/>
    <x v="0"/>
    <n v="7935.3050779380001"/>
    <n v="0"/>
    <n v="106669.32584799999"/>
    <n v="90373.648149999994"/>
    <n v="-130.24084399999992"/>
    <n v="-130.24084399999992"/>
    <n v="-130.24084399999992"/>
    <x v="1"/>
    <x v="6"/>
    <x v="1"/>
    <x v="11"/>
  </r>
  <r>
    <n v="1565"/>
    <n v="611"/>
    <x v="0"/>
    <x v="1"/>
    <s v="Mbia Inc."/>
    <x v="11"/>
    <x v="2"/>
    <x v="3"/>
    <s v="Portfolio ISIS"/>
    <x v="1"/>
    <d v="2001-01-05T00:00:00"/>
    <d v="2006-01-05T00:00:00"/>
    <x v="0"/>
    <n v="10000000"/>
    <n v="-4019.9113870000001"/>
    <n v="0.3"/>
    <n v="57.308422999999998"/>
    <n v="57.266416"/>
    <n v="-3.9725313441267777E-2"/>
    <n v="159.69223985469651"/>
    <n v="762.44916599999999"/>
    <x v="0"/>
    <n v="922.14140585469647"/>
    <n v="-106799.56669199999"/>
    <n v="-106669.32584799999"/>
    <n v="130.24084399999992"/>
    <n v="-791.90056185469655"/>
    <n v="-106799.56669199999"/>
    <n v="-106669.32584799999"/>
    <n v="130.24084399999992"/>
    <x v="0"/>
    <n v="-7935.3050779380001"/>
    <n v="0"/>
    <n v="-106669.32584799999"/>
    <n v="-90373.648149999994"/>
    <n v="130.24084399999992"/>
    <n v="130.24084399999992"/>
    <n v="130.24084399999992"/>
    <x v="1"/>
    <x v="6"/>
    <x v="1"/>
    <x v="11"/>
  </r>
  <r>
    <n v="1335"/>
    <n v="495"/>
    <x v="0"/>
    <x v="0"/>
    <s v="Mbna Corp."/>
    <x v="4"/>
    <x v="2"/>
    <x v="3"/>
    <s v="Portfolio ISIS"/>
    <x v="4"/>
    <d v="2001-01-05T00:00:00"/>
    <d v="2006-01-05T00:00:00"/>
    <x v="0"/>
    <n v="-10000000"/>
    <n v="4192.4139329999998"/>
    <n v="1.6"/>
    <n v="117.02529800000001"/>
    <n v="116.89582"/>
    <n v="-7.9701178882083792E-2"/>
    <n v="-334.14033282177343"/>
    <n v="-1432.8624629999999"/>
    <x v="0"/>
    <n v="-1767.0027958217734"/>
    <n v="-214630.490062"/>
    <n v="-215826.78056399999"/>
    <n v="-1196.2905019999889"/>
    <n v="570.71229382178444"/>
    <n v="-214630.490062"/>
    <n v="-215826.78056399999"/>
    <n v="-1196.2905019999889"/>
    <x v="0"/>
    <n v="41379.125518710003"/>
    <n v="0"/>
    <n v="-215826.78056399999"/>
    <n v="-134203.28166399998"/>
    <n v="-1196.2905019999889"/>
    <n v="-1196.2905019999889"/>
    <n v="-1196.2905019999889"/>
    <x v="1"/>
    <x v="0"/>
    <x v="3"/>
    <x v="4"/>
  </r>
  <r>
    <n v="1548"/>
    <n v="595"/>
    <x v="0"/>
    <x v="1"/>
    <s v="Mbna Corp."/>
    <x v="4"/>
    <x v="2"/>
    <x v="3"/>
    <s v="Portfolio ISIS"/>
    <x v="1"/>
    <d v="2001-01-05T00:00:00"/>
    <d v="2006-01-05T00:00:00"/>
    <x v="0"/>
    <n v="10000000"/>
    <n v="-4192.4139329999998"/>
    <n v="1.6"/>
    <n v="117.02529800000001"/>
    <n v="116.89582"/>
    <n v="-7.9701178882083792E-2"/>
    <n v="334.14033282177343"/>
    <n v="1432.8624629999999"/>
    <x v="0"/>
    <n v="1767.0027958217734"/>
    <n v="214630.490062"/>
    <n v="215826.78056399999"/>
    <n v="1196.2905019999889"/>
    <n v="-570.71229382178444"/>
    <n v="214630.490062"/>
    <n v="215826.78056399999"/>
    <n v="1196.2905019999889"/>
    <x v="0"/>
    <n v="-41379.125518710003"/>
    <n v="0"/>
    <n v="215826.78056399999"/>
    <n v="134203.28166399998"/>
    <n v="1196.2905019999889"/>
    <n v="1196.2905019999889"/>
    <n v="1196.2905019999889"/>
    <x v="1"/>
    <x v="0"/>
    <x v="3"/>
    <x v="4"/>
  </r>
  <r>
    <n v="1336"/>
    <n v="496"/>
    <x v="0"/>
    <x v="0"/>
    <s v="Mckesson Hboc Inc."/>
    <x v="4"/>
    <x v="1"/>
    <x v="3"/>
    <s v="Portfolio ISIS"/>
    <x v="3"/>
    <d v="2001-01-05T00:00:00"/>
    <d v="2006-01-05T00:00:00"/>
    <x v="0"/>
    <n v="-10000000"/>
    <n v="4167.1405079999995"/>
    <n v="1.85"/>
    <n v="189.386562"/>
    <n v="188.63628"/>
    <n v="-0.60111361188597068"/>
    <n v="-2504.9248820002185"/>
    <n v="-1806.19749"/>
    <x v="0"/>
    <n v="-4311.1223720002181"/>
    <n v="-27668.921027"/>
    <n v="-31172.561618"/>
    <n v="-3503.6405909999994"/>
    <n v="807.48178100021869"/>
    <n v="-27668.921027"/>
    <n v="-31172.561618"/>
    <n v="-3503.6405909999994"/>
    <x v="0"/>
    <n v="41129.676813959995"/>
    <n v="0"/>
    <n v="-31172.561618"/>
    <n v="-96342.32351300001"/>
    <n v="-3503.6405909999994"/>
    <n v="-3503.6405909999994"/>
    <n v="-3503.6405909999994"/>
    <x v="1"/>
    <x v="0"/>
    <x v="3"/>
    <x v="4"/>
  </r>
  <r>
    <n v="1520"/>
    <n v="570"/>
    <x v="0"/>
    <x v="1"/>
    <s v="Mckesson Hboc Inc."/>
    <x v="4"/>
    <x v="1"/>
    <x v="3"/>
    <s v="Portfolio ISIS"/>
    <x v="1"/>
    <d v="2001-01-05T00:00:00"/>
    <d v="2006-01-05T00:00:00"/>
    <x v="0"/>
    <n v="10000000"/>
    <n v="-4167.1405079999995"/>
    <n v="1.85"/>
    <n v="189.386562"/>
    <n v="188.63628"/>
    <n v="-0.60111361188597068"/>
    <n v="2504.9248820002185"/>
    <n v="1806.19749"/>
    <x v="0"/>
    <n v="4311.1223720002181"/>
    <n v="27668.921027"/>
    <n v="31172.561618"/>
    <n v="3503.6405909999994"/>
    <n v="-807.48178100021869"/>
    <n v="27668.921027"/>
    <n v="31172.561618"/>
    <n v="3503.6405909999994"/>
    <x v="0"/>
    <n v="-41129.676813959995"/>
    <n v="0"/>
    <n v="31172.561618"/>
    <n v="96342.32351300001"/>
    <n v="3503.6405909999994"/>
    <n v="3503.6405909999994"/>
    <n v="3503.6405909999994"/>
    <x v="1"/>
    <x v="0"/>
    <x v="3"/>
    <x v="4"/>
  </r>
  <r>
    <n v="1337"/>
    <n v="497"/>
    <x v="0"/>
    <x v="0"/>
    <s v="Mepc Plc"/>
    <x v="3"/>
    <x v="2"/>
    <x v="6"/>
    <s v="Portfolio ISIS"/>
    <x v="6"/>
    <d v="2001-01-05T00:00:00"/>
    <d v="2006-01-05T00:00:00"/>
    <x v="0"/>
    <n v="-10000000"/>
    <n v="4006.5958839999998"/>
    <n v="0.78"/>
    <n v="280.89097500000003"/>
    <n v="279.51108099999999"/>
    <n v="-1.06830706554669"/>
    <n v="-4280.274691667486"/>
    <n v="-2341.537992"/>
    <x v="0"/>
    <n v="-6621.8126836674855"/>
    <n v="761274.54804499994"/>
    <n v="757083.24491500005"/>
    <n v="-4191.3031299998984"/>
    <n v="2430.5095536675872"/>
    <n v="761274.54804499994"/>
    <n v="757083.24491500005"/>
    <n v="-4191.3031299998984"/>
    <x v="0"/>
    <n v="63272.16220012799"/>
    <n v="0"/>
    <n v="757083.24491500005"/>
    <n v="-111911.4927709999"/>
    <n v="-4191.3031299998984"/>
    <n v="-4191.3031299998984"/>
    <n v="-4191.3031299998984"/>
    <x v="1"/>
    <x v="0"/>
    <x v="2"/>
    <x v="3"/>
  </r>
  <r>
    <n v="1566"/>
    <n v="612"/>
    <x v="0"/>
    <x v="1"/>
    <s v="Mepc Plc"/>
    <x v="3"/>
    <x v="2"/>
    <x v="6"/>
    <s v="Portfolio ISIS"/>
    <x v="1"/>
    <d v="2001-01-05T00:00:00"/>
    <d v="2006-01-05T00:00:00"/>
    <x v="0"/>
    <n v="10000000"/>
    <n v="-4006.5958839999998"/>
    <n v="0.78"/>
    <n v="280.89097500000003"/>
    <n v="279.51108099999999"/>
    <n v="-1.06830706554669"/>
    <n v="4280.274691667486"/>
    <n v="2341.537992"/>
    <x v="0"/>
    <n v="6621.8126836674855"/>
    <n v="-761274.54804499994"/>
    <n v="-757083.24491500005"/>
    <n v="4191.3031299998984"/>
    <n v="-2430.5095536675872"/>
    <n v="-761274.54804499994"/>
    <n v="-757083.24491500005"/>
    <n v="4191.3031299998984"/>
    <x v="0"/>
    <n v="-63272.16220012799"/>
    <n v="0"/>
    <n v="-757083.24491500005"/>
    <n v="111911.4927709999"/>
    <n v="4191.3031299998984"/>
    <n v="4191.3031299998984"/>
    <n v="4191.3031299998984"/>
    <x v="1"/>
    <x v="0"/>
    <x v="2"/>
    <x v="3"/>
  </r>
  <r>
    <n v="25"/>
    <n v="121"/>
    <x v="0"/>
    <x v="8"/>
    <s v="Nabors Industries"/>
    <x v="10"/>
    <x v="5"/>
    <x v="3"/>
    <s v="High Yield"/>
    <x v="5"/>
    <d v="2000-06-29T00:00:00"/>
    <d v="2003-06-20T00:00:00"/>
    <x v="0"/>
    <n v="4000000"/>
    <n v="-807.90400599999998"/>
    <n v="0.85"/>
    <n v="69.960155999999998"/>
    <n v="69.274349999999998"/>
    <n v="-0.56306571637256531"/>
    <n v="454.90304789865525"/>
    <n v="263.25611700000002"/>
    <x v="0"/>
    <n v="718.15916489865526"/>
    <n v="13897.05269"/>
    <n v="14563.774756999999"/>
    <n v="666.72206699999879"/>
    <n v="-51.437097898656475"/>
    <n v="13897.05269"/>
    <n v="14563.774756999999"/>
    <n v="666.72206699999879"/>
    <x v="0"/>
    <n v="-5980.5094044150001"/>
    <n v="24933.333332999999"/>
    <n v="39497.108089999994"/>
    <n v="64607.931005999999"/>
    <n v="666.72206699999515"/>
    <n v="666.72206699999515"/>
    <n v="666.72206699999879"/>
    <x v="5"/>
    <x v="5"/>
    <x v="1"/>
    <x v="10"/>
  </r>
  <r>
    <n v="36"/>
    <n v="130"/>
    <x v="0"/>
    <x v="0"/>
    <s v="Nabors Industries"/>
    <x v="10"/>
    <x v="5"/>
    <x v="3"/>
    <s v="JP Morgan"/>
    <x v="5"/>
    <d v="2000-07-20T00:00:00"/>
    <d v="2003-06-20T00:00:00"/>
    <x v="0"/>
    <n v="-4000000"/>
    <n v="806.485681"/>
    <n v="0.75"/>
    <n v="69.960155999999998"/>
    <n v="69.274349999999998"/>
    <n v="-0.56306706077275248"/>
    <n v="-454.10552195598166"/>
    <n v="-259.079319"/>
    <x v="0"/>
    <n v="-713.1848409559816"/>
    <n v="-5380.0776159999996"/>
    <n v="-6036.6054359999998"/>
    <n v="-656.52782000000025"/>
    <n v="56.657020955981352"/>
    <n v="-5380.0776159999996"/>
    <n v="-6036.6054359999998"/>
    <n v="-656.52782000000025"/>
    <x v="0"/>
    <n v="5970.0102536025006"/>
    <n v="-20250"/>
    <n v="-26286.605435999998"/>
    <n v="-63968.333963999998"/>
    <n v="-656.52781999999934"/>
    <n v="-656.52781999999934"/>
    <n v="-656.52782000000025"/>
    <x v="5"/>
    <x v="5"/>
    <x v="1"/>
    <x v="10"/>
  </r>
  <r>
    <n v="125"/>
    <n v="122"/>
    <x v="2"/>
    <x v="9"/>
    <s v="Nabors Industries"/>
    <x v="10"/>
    <x v="5"/>
    <x v="3"/>
    <s v="EnronCredit.com"/>
    <x v="5"/>
    <d v="2000-06-29T00:00:00"/>
    <d v="2003-06-20T00:00:00"/>
    <x v="0"/>
    <n v="-4000000"/>
    <n v="807.90400599999998"/>
    <n v="0.85"/>
    <n v="69.960155999999998"/>
    <n v="69.274349999999998"/>
    <n v="-0.56306571637256531"/>
    <n v="-454.90304789865525"/>
    <n v="-263.25611700000002"/>
    <x v="0"/>
    <n v="-718.15916489865526"/>
    <n v="-13897.05269"/>
    <n v="-14563.774756999999"/>
    <n v="-666.72206699999879"/>
    <n v="51.437097898656475"/>
    <n v="-13897.05269"/>
    <n v="-14563.774756999999"/>
    <n v="-666.72206699999879"/>
    <x v="0"/>
    <n v="5980.5094044150001"/>
    <n v="-24933.333332999999"/>
    <n v="-39497.108089999994"/>
    <n v="-64607.931005999999"/>
    <n v="-666.72206699999515"/>
    <n v="-666.72206699999515"/>
    <n v="-666.72206699999879"/>
    <x v="5"/>
    <x v="5"/>
    <x v="1"/>
    <x v="10"/>
  </r>
  <r>
    <n v="1338"/>
    <n v="498"/>
    <x v="0"/>
    <x v="0"/>
    <s v="Newell Rubbermaid"/>
    <x v="5"/>
    <x v="6"/>
    <x v="3"/>
    <s v="Portfolio ISIS"/>
    <x v="3"/>
    <d v="2001-01-05T00:00:00"/>
    <d v="2006-01-05T00:00:00"/>
    <x v="0"/>
    <n v="-10000000"/>
    <n v="4052.2993610000003"/>
    <n v="0.54"/>
    <n v="62.390864999999998"/>
    <n v="61.823456"/>
    <n v="-0.56066131749018577"/>
    <n v="-2271.9674986028981"/>
    <n v="-821.9878920000001"/>
    <x v="0"/>
    <n v="-3093.9553906028982"/>
    <n v="21756.061038"/>
    <n v="19283.317953999998"/>
    <n v="-2472.7430840000015"/>
    <n v="621.21230660289666"/>
    <n v="21756.061038"/>
    <n v="19283.317953999998"/>
    <n v="-2472.7430840000015"/>
    <x v="0"/>
    <n v="23331.113570957503"/>
    <n v="0"/>
    <n v="19283.317953999998"/>
    <n v="-29048.893809000001"/>
    <n v="-2472.7430840000015"/>
    <n v="-2472.7430840000015"/>
    <n v="-2472.7430840000015"/>
    <x v="1"/>
    <x v="3"/>
    <x v="1"/>
    <x v="5"/>
  </r>
  <r>
    <n v="1521"/>
    <n v="571"/>
    <x v="0"/>
    <x v="1"/>
    <s v="Newell Rubbermaid"/>
    <x v="5"/>
    <x v="6"/>
    <x v="3"/>
    <s v="Portfolio ISIS"/>
    <x v="1"/>
    <d v="2001-01-05T00:00:00"/>
    <d v="2006-01-05T00:00:00"/>
    <x v="0"/>
    <n v="10000000"/>
    <n v="-4052.2993610000003"/>
    <n v="0.54"/>
    <n v="62.390864999999998"/>
    <n v="61.823456"/>
    <n v="-0.56066131749018577"/>
    <n v="2271.9674986028981"/>
    <n v="821.9878920000001"/>
    <x v="0"/>
    <n v="3093.9553906028982"/>
    <n v="-21756.061038"/>
    <n v="-19283.317953999998"/>
    <n v="2472.7430840000015"/>
    <n v="-621.21230660289666"/>
    <n v="-21756.061038"/>
    <n v="-19283.317953999998"/>
    <n v="2472.7430840000015"/>
    <x v="0"/>
    <n v="-23331.113570957503"/>
    <n v="0"/>
    <n v="-19283.317953999998"/>
    <n v="29048.893809000001"/>
    <n v="2472.7430840000015"/>
    <n v="2472.7430840000015"/>
    <n v="2472.7430840000015"/>
    <x v="1"/>
    <x v="3"/>
    <x v="1"/>
    <x v="5"/>
  </r>
  <r>
    <n v="1630"/>
    <n v="834"/>
    <x v="0"/>
    <x v="0"/>
    <s v="Newell Rubbermaid"/>
    <x v="5"/>
    <x v="6"/>
    <x v="3"/>
    <s v="Deutsche Bank AG NY"/>
    <x v="3"/>
    <d v="2001-01-30T00:00:00"/>
    <d v="2005-11-27T00:00:00"/>
    <x v="0"/>
    <n v="10000000"/>
    <n v="-3993.46479"/>
    <n v="0.68"/>
    <n v="61.425144000000003"/>
    <n v="60.857301"/>
    <n v="-0.55286224421185926"/>
    <n v="2207.8359059804411"/>
    <n v="826.38702599999988"/>
    <x v="0"/>
    <n v="3034.222931980441"/>
    <n v="38751.414342999997"/>
    <n v="41300.803688"/>
    <n v="2549.3893450000032"/>
    <n v="-484.83358698043776"/>
    <n v="38751.414342999997"/>
    <n v="41300.803688"/>
    <n v="2549.3893450000032"/>
    <x v="0"/>
    <n v="-22992.373528425"/>
    <n v="0"/>
    <n v="41300.803688"/>
    <n v="41300.803688"/>
    <n v="2549.3893450000032"/>
    <n v="2549.3893450000032"/>
    <n v="2549.3893450000032"/>
    <x v="1"/>
    <x v="3"/>
    <x v="1"/>
    <x v="5"/>
  </r>
  <r>
    <n v="1339"/>
    <n v="499"/>
    <x v="0"/>
    <x v="0"/>
    <s v="Nike Inc."/>
    <x v="5"/>
    <x v="6"/>
    <x v="3"/>
    <s v="Portfolio ISIS"/>
    <x v="4"/>
    <d v="2001-01-05T00:00:00"/>
    <d v="2006-01-05T00:00:00"/>
    <x v="0"/>
    <n v="-10000000"/>
    <n v="4063.1822620000003"/>
    <n v="0.65"/>
    <n v="38.565204999999999"/>
    <n v="38.531027999999999"/>
    <n v="-2.7387165235141731E-2"/>
    <n v="-111.27904398989095"/>
    <n v="-558.09352200000001"/>
    <x v="0"/>
    <n v="-669.37256598989097"/>
    <n v="-127112.16860200001"/>
    <n v="-127568.388702"/>
    <n v="-456.22009999999136"/>
    <n v="213.15246598989961"/>
    <n v="-127112.16860200001"/>
    <n v="-127568.388702"/>
    <n v="-456.22009999999136"/>
    <x v="0"/>
    <n v="23393.771873465004"/>
    <n v="0"/>
    <n v="-127568.388702"/>
    <n v="-73810.55071499999"/>
    <n v="-456.22009999999136"/>
    <n v="-456.22009999999136"/>
    <n v="-456.22009999999136"/>
    <x v="1"/>
    <x v="3"/>
    <x v="1"/>
    <x v="5"/>
  </r>
  <r>
    <n v="1567"/>
    <n v="613"/>
    <x v="0"/>
    <x v="1"/>
    <s v="Nike Inc."/>
    <x v="5"/>
    <x v="6"/>
    <x v="3"/>
    <s v="Portfolio ISIS"/>
    <x v="1"/>
    <d v="2001-01-05T00:00:00"/>
    <d v="2006-01-05T00:00:00"/>
    <x v="0"/>
    <n v="10000000"/>
    <n v="-4063.1822620000003"/>
    <n v="0.65"/>
    <n v="38.565204999999999"/>
    <n v="38.531027999999999"/>
    <n v="-2.7387165235141731E-2"/>
    <n v="111.27904398989095"/>
    <n v="558.09352200000001"/>
    <x v="0"/>
    <n v="669.37256598989097"/>
    <n v="127112.16860200001"/>
    <n v="127568.388702"/>
    <n v="456.22009999999136"/>
    <n v="-213.15246598989961"/>
    <n v="127112.16860200001"/>
    <n v="127568.388702"/>
    <n v="456.22009999999136"/>
    <x v="0"/>
    <n v="-23393.771873465004"/>
    <n v="0"/>
    <n v="127568.388702"/>
    <n v="73810.55071499999"/>
    <n v="456.22009999999136"/>
    <n v="456.22009999999136"/>
    <n v="456.22009999999136"/>
    <x v="1"/>
    <x v="3"/>
    <x v="1"/>
    <x v="5"/>
  </r>
  <r>
    <n v="229"/>
    <n v="344"/>
    <x v="0"/>
    <x v="0"/>
    <s v="Nokia Oyj"/>
    <x v="5"/>
    <x v="4"/>
    <x v="14"/>
    <s v="JP Morgan"/>
    <x v="2"/>
    <d v="2000-10-20T00:00:00"/>
    <d v="2005-10-20T00:00:00"/>
    <x v="0"/>
    <n v="-20000000"/>
    <n v="7738.3210790000003"/>
    <n v="0.35"/>
    <n v="56.697079000000002"/>
    <n v="51.902903000000002"/>
    <n v="-4.9452240786821005"/>
    <n v="-38267.731728444051"/>
    <n v="-1292.301201"/>
    <x v="0"/>
    <n v="-39560.032929444053"/>
    <n v="160611.35164400001"/>
    <n v="122203.08491799999"/>
    <n v="-38408.266726000016"/>
    <n v="1151.7662034440364"/>
    <n v="160611.35164400001"/>
    <n v="122203.08491799999"/>
    <n v="-38408.266726000016"/>
    <x v="0"/>
    <n v="44553.383612342499"/>
    <n v="-18277.777778"/>
    <n v="103925.30713999999"/>
    <n v="-5547.2223000000085"/>
    <n v="-38408.266726000031"/>
    <n v="-38408.266726000031"/>
    <n v="-38408.266726000016"/>
    <x v="1"/>
    <x v="3"/>
    <x v="1"/>
    <x v="5"/>
  </r>
  <r>
    <n v="1653"/>
    <n v="863"/>
    <x v="0"/>
    <x v="0"/>
    <s v="Nokia Oyj"/>
    <x v="5"/>
    <x v="4"/>
    <x v="14"/>
    <s v="Merrill Lynch Int"/>
    <x v="2"/>
    <d v="2001-02-27T00:00:00"/>
    <d v="2006-02-27T00:00:00"/>
    <x v="0"/>
    <n v="10000000"/>
    <n v="-4183.8955470000001"/>
    <n v="0.7"/>
    <n v="59.001873000000003"/>
    <n v="54.035257000000001"/>
    <n v="-5.116402072053396"/>
    <n v="21406.491845925779"/>
    <n v="725.92167900000004"/>
    <x v="0"/>
    <n v="22132.413524925778"/>
    <n v="53905.826609999996"/>
    <n v="75563.124064000003"/>
    <n v="21657.297454000007"/>
    <n v="-475.11607092577106"/>
    <n v="53905.826609999996"/>
    <n v="75563.124064000003"/>
    <n v="21657.297454000007"/>
    <x v="0"/>
    <n v="-24088.778611852504"/>
    <n v="0"/>
    <n v="75563.124064000003"/>
    <n v="75563.124064000003"/>
    <n v="21657.297454000007"/>
    <n v="21657.297454000007"/>
    <n v="21657.297454000007"/>
    <x v="1"/>
    <x v="3"/>
    <x v="1"/>
    <x v="5"/>
  </r>
  <r>
    <n v="1717"/>
    <n v="921"/>
    <x v="0"/>
    <x v="0"/>
    <s v="Nokia Oyj"/>
    <x v="5"/>
    <x v="4"/>
    <x v="14"/>
    <s v="JP Morgan"/>
    <x v="2"/>
    <d v="2001-03-23T00:00:00"/>
    <d v="2004-03-23T00:00:00"/>
    <x v="0"/>
    <n v="-5000000"/>
    <n v="1327.019325"/>
    <n v="0.55000000000000004"/>
    <n v="45.476588999999997"/>
    <n v="41.517118000000004"/>
    <n v="-4.0579008726662389"/>
    <n v="-5384.9128769624631"/>
    <n v="-301.23452699999996"/>
    <x v="0"/>
    <n v="-5686.1474039624627"/>
    <n v="-13982.290326"/>
    <n v="-19542.935979000002"/>
    <n v="-5560.6456530000014"/>
    <n v="125.5017509624613"/>
    <n v="-13982.290326"/>
    <n v="-19542.935979000002"/>
    <n v="-5560.6456530000014"/>
    <x v="0"/>
    <n v="7640.3137636874999"/>
    <n v="0"/>
    <n v="-19542.935979000002"/>
    <n v="-19542.935979000002"/>
    <n v="-5560.6456530000014"/>
    <n v="-5560.6456530000014"/>
    <n v="-5560.6456530000014"/>
    <x v="4"/>
    <x v="3"/>
    <x v="1"/>
    <x v="5"/>
  </r>
  <r>
    <n v="1340"/>
    <n v="500"/>
    <x v="0"/>
    <x v="0"/>
    <s v="Nordstrom Inc."/>
    <x v="10"/>
    <x v="6"/>
    <x v="3"/>
    <s v="Portfolio ISIS"/>
    <x v="4"/>
    <d v="2001-01-05T00:00:00"/>
    <d v="2006-01-05T00:00:00"/>
    <x v="0"/>
    <n v="-10000000"/>
    <n v="4202.9521970000005"/>
    <n v="2.2000000000000002"/>
    <n v="164.40811500000001"/>
    <n v="164.218086"/>
    <n v="-0.13886158377554025"/>
    <n v="-583.62859860830656"/>
    <n v="-2204.311584"/>
    <x v="0"/>
    <n v="-2787.9401826083067"/>
    <n v="-280055.64201700001"/>
    <n v="-281729.39072899998"/>
    <n v="-1673.7487119999714"/>
    <n v="1114.1914706083353"/>
    <n v="-280055.64201700001"/>
    <n v="-281729.39072899998"/>
    <n v="-1673.7487119999714"/>
    <x v="0"/>
    <n v="31112.353638292505"/>
    <n v="0"/>
    <n v="-281729.39072899998"/>
    <n v="-101414.47277599998"/>
    <n v="-1673.7487119999714"/>
    <n v="-1673.7487119999714"/>
    <n v="-1673.7487119999714"/>
    <x v="1"/>
    <x v="5"/>
    <x v="1"/>
    <x v="10"/>
  </r>
  <r>
    <n v="1522"/>
    <n v="572"/>
    <x v="0"/>
    <x v="1"/>
    <s v="Nordstrom Inc."/>
    <x v="10"/>
    <x v="6"/>
    <x v="3"/>
    <s v="Portfolio ISIS"/>
    <x v="1"/>
    <d v="2001-01-05T00:00:00"/>
    <d v="2006-01-05T00:00:00"/>
    <x v="0"/>
    <n v="10000000"/>
    <n v="-4202.9521970000005"/>
    <n v="2.2000000000000002"/>
    <n v="164.40811500000001"/>
    <n v="164.218086"/>
    <n v="-0.13886158377554025"/>
    <n v="583.62859860830656"/>
    <n v="2204.311584"/>
    <x v="0"/>
    <n v="2787.9401826083067"/>
    <n v="280055.64201700001"/>
    <n v="281729.39072899998"/>
    <n v="1673.7487119999714"/>
    <n v="-1114.1914706083353"/>
    <n v="280055.64201700001"/>
    <n v="281729.39072899998"/>
    <n v="1673.7487119999714"/>
    <x v="0"/>
    <n v="-31112.353638292505"/>
    <n v="0"/>
    <n v="281729.39072899998"/>
    <n v="101414.47277599998"/>
    <n v="1673.7487119999714"/>
    <n v="1673.7487119999714"/>
    <n v="1673.7487119999714"/>
    <x v="1"/>
    <x v="5"/>
    <x v="1"/>
    <x v="10"/>
  </r>
  <r>
    <n v="252"/>
    <n v="366"/>
    <x v="1"/>
    <x v="5"/>
    <s v="Northeast Util"/>
    <x v="1"/>
    <x v="3"/>
    <x v="3"/>
    <s v="Goldman Sachs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358891.81555599999"/>
    <n v="358891.81555599999"/>
    <n v="83859.17483699997"/>
    <n v="0"/>
    <n v="0"/>
    <n v="0"/>
    <x v="3"/>
    <x v="1"/>
    <x v="1"/>
    <x v="1"/>
  </r>
  <r>
    <n v="1590"/>
    <n v="644"/>
    <x v="1"/>
    <x v="7"/>
    <s v="Northeast Util"/>
    <x v="1"/>
    <x v="3"/>
    <x v="3"/>
    <s v="EnronCredit.com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-358891.81555599999"/>
    <n v="-358891.81555599999"/>
    <n v="-83859.17483699997"/>
    <n v="0"/>
    <n v="0"/>
    <n v="0"/>
    <x v="3"/>
    <x v="1"/>
    <x v="1"/>
    <x v="1"/>
  </r>
  <r>
    <n v="1591"/>
    <n v="645"/>
    <x v="0"/>
    <x v="8"/>
    <s v="Northeast Util"/>
    <x v="1"/>
    <x v="3"/>
    <x v="3"/>
    <s v="Enron North America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358891.81555599999"/>
    <n v="358891.81555599999"/>
    <n v="83859.17483699997"/>
    <n v="0"/>
    <n v="0"/>
    <n v="0"/>
    <x v="3"/>
    <x v="1"/>
    <x v="1"/>
    <x v="1"/>
  </r>
  <r>
    <n v="1341"/>
    <n v="501"/>
    <x v="0"/>
    <x v="0"/>
    <s v="Novartis"/>
    <x v="13"/>
    <x v="1"/>
    <x v="1"/>
    <s v="Portfolio ISIS"/>
    <x v="6"/>
    <d v="2001-01-05T00:00:00"/>
    <d v="2006-01-05T00:00:00"/>
    <x v="0"/>
    <n v="-10000000"/>
    <n v="4009.8668620000003"/>
    <n v="0.14000000000000001"/>
    <n v="15.163441000000001"/>
    <n v="15.148802999999999"/>
    <n v="-9.9862571294664134E-3"/>
    <n v="-40.043561538858619"/>
    <n v="-159.918747"/>
    <x v="0"/>
    <n v="-199.96230853885862"/>
    <n v="1501.853646"/>
    <n v="1405.6103599999999"/>
    <n v="-96.243286000000126"/>
    <n v="103.7190225388585"/>
    <n v="1501.853646"/>
    <n v="1405.6103599999999"/>
    <n v="-96.243286000000126"/>
    <x v="0"/>
    <n v="6002.5701990709013"/>
    <n v="0"/>
    <n v="1405.6103599999999"/>
    <n v="-24024.508039"/>
    <n v="-96.243286000000126"/>
    <n v="-96.243286000000126"/>
    <n v="-96.243286000000126"/>
    <x v="1"/>
    <x v="7"/>
    <x v="1"/>
    <x v="13"/>
  </r>
  <r>
    <n v="1523"/>
    <n v="573"/>
    <x v="0"/>
    <x v="1"/>
    <s v="Novartis"/>
    <x v="13"/>
    <x v="1"/>
    <x v="1"/>
    <s v="Portfolio ISIS"/>
    <x v="1"/>
    <d v="2001-01-05T00:00:00"/>
    <d v="2006-01-05T00:00:00"/>
    <x v="0"/>
    <n v="10000000"/>
    <n v="-4009.8668620000003"/>
    <n v="0.14000000000000001"/>
    <n v="15.163441000000001"/>
    <n v="15.148802999999999"/>
    <n v="-9.9862571294664134E-3"/>
    <n v="40.043561538858619"/>
    <n v="159.918747"/>
    <x v="0"/>
    <n v="199.96230853885862"/>
    <n v="-1501.853646"/>
    <n v="-1405.6103599999999"/>
    <n v="96.243286000000126"/>
    <n v="-103.7190225388585"/>
    <n v="-1501.853646"/>
    <n v="-1405.6103599999999"/>
    <n v="96.243286000000126"/>
    <x v="0"/>
    <n v="-6002.5701990709013"/>
    <n v="0"/>
    <n v="-1405.6103599999999"/>
    <n v="24024.508039"/>
    <n v="96.243286000000126"/>
    <n v="96.243286000000126"/>
    <n v="96.243286000000126"/>
    <x v="1"/>
    <x v="7"/>
    <x v="1"/>
    <x v="13"/>
  </r>
  <r>
    <n v="1659"/>
    <n v="869"/>
    <x v="0"/>
    <x v="0"/>
    <s v="Novartis"/>
    <x v="13"/>
    <x v="1"/>
    <x v="1"/>
    <s v="General Re Fin"/>
    <x v="6"/>
    <d v="2001-02-28T00:00:00"/>
    <d v="2006-02-28T00:00:00"/>
    <x v="0"/>
    <n v="-10000000"/>
    <n v="4117.8663759999999"/>
    <n v="0.15"/>
    <n v="15.306164000000001"/>
    <n v="15.291842000000001"/>
    <n v="-1.0916662166840766E-2"/>
    <n v="-44.953356074984889"/>
    <n v="-158.71003199999998"/>
    <x v="0"/>
    <n v="-203.66338807498488"/>
    <n v="-86.209299000000001"/>
    <n v="-188.90443999999999"/>
    <n v="-102.69514099999999"/>
    <n v="100.96824707498489"/>
    <n v="-86.209299000000001"/>
    <n v="-188.90443999999999"/>
    <n v="-102.69514099999999"/>
    <x v="0"/>
    <n v="6164.2400715532012"/>
    <n v="0"/>
    <n v="-188.90443999999999"/>
    <n v="-188.90443999999999"/>
    <n v="-102.69514099999999"/>
    <n v="-102.69514099999999"/>
    <n v="-102.69514099999999"/>
    <x v="1"/>
    <x v="7"/>
    <x v="1"/>
    <x v="13"/>
  </r>
  <r>
    <n v="230"/>
    <n v="345"/>
    <x v="0"/>
    <x v="2"/>
    <s v="Ntt Docomo Inc"/>
    <x v="11"/>
    <x v="4"/>
    <x v="9"/>
    <s v="Swiss Re"/>
    <x v="2"/>
    <d v="2000-10-20T00:00:00"/>
    <d v="2006-10-20T00:00:00"/>
    <x v="0"/>
    <n v="-20000000"/>
    <n v="9152.3380340000003"/>
    <n v="0.28000000000000003"/>
    <n v="46.889915999999999"/>
    <n v="46.843496000000002"/>
    <n v="-4.4238310833227497E-2"/>
    <n v="-404.88397479886225"/>
    <n v="-854.38198499999999"/>
    <x v="0"/>
    <n v="-1259.2659597988622"/>
    <n v="169094.809736"/>
    <n v="168790.83698299999"/>
    <n v="-303.97275300000911"/>
    <n v="955.29320679885313"/>
    <n v="169094.809736"/>
    <n v="168790.83698299999"/>
    <n v="-303.97275300000911"/>
    <x v="0"/>
    <n v="18066.715279116001"/>
    <n v="-14622.222222"/>
    <n v="154168.61476099998"/>
    <n v="-98475.210882000014"/>
    <n v="-303.97275300000911"/>
    <n v="-303.97275300000911"/>
    <n v="-303.97275300000911"/>
    <x v="6"/>
    <x v="6"/>
    <x v="1"/>
    <x v="11"/>
  </r>
  <r>
    <n v="231"/>
    <n v="346"/>
    <x v="0"/>
    <x v="3"/>
    <s v="Ntt Docomo Inc"/>
    <x v="11"/>
    <x v="4"/>
    <x v="9"/>
    <s v="EnronCredit.com"/>
    <x v="2"/>
    <d v="2000-10-20T00:00:00"/>
    <d v="2006-10-20T00:00:00"/>
    <x v="0"/>
    <n v="20000000"/>
    <n v="-9152.3380340000003"/>
    <n v="0.28000000000000003"/>
    <n v="46.889915999999999"/>
    <n v="46.843496000000002"/>
    <n v="-4.4238310833227497E-2"/>
    <n v="404.88397479886225"/>
    <n v="854.38198499999999"/>
    <x v="0"/>
    <n v="1259.2659597988622"/>
    <n v="-169094.809736"/>
    <n v="-168790.83698299999"/>
    <n v="303.97275300000911"/>
    <n v="-955.29320679885313"/>
    <n v="-169094.809736"/>
    <n v="-168790.83698299999"/>
    <n v="303.97275300000911"/>
    <x v="0"/>
    <n v="-18066.715279116001"/>
    <n v="14622.222222"/>
    <n v="-154168.61476099998"/>
    <n v="98475.210882000014"/>
    <n v="303.97275300000911"/>
    <n v="303.97275300000911"/>
    <n v="303.97275300000911"/>
    <x v="6"/>
    <x v="6"/>
    <x v="1"/>
    <x v="11"/>
  </r>
  <r>
    <n v="232"/>
    <n v="347"/>
    <x v="0"/>
    <x v="4"/>
    <s v="Ntt Docomo Inc"/>
    <x v="11"/>
    <x v="4"/>
    <x v="9"/>
    <s v="Enron North America"/>
    <x v="2"/>
    <d v="2000-10-20T00:00:00"/>
    <d v="2006-10-20T00:00:00"/>
    <x v="0"/>
    <n v="-20000000"/>
    <n v="9152.3380340000003"/>
    <n v="0.28000000000000003"/>
    <n v="46.889915999999999"/>
    <n v="46.843496000000002"/>
    <n v="-4.4238310833227497E-2"/>
    <n v="-404.88397479886225"/>
    <n v="-854.38198499999999"/>
    <x v="0"/>
    <n v="-1259.2659597988622"/>
    <n v="169094.809736"/>
    <n v="168790.83698299999"/>
    <n v="-303.97275300000911"/>
    <n v="955.29320679885313"/>
    <n v="169094.809736"/>
    <n v="168790.83698299999"/>
    <n v="-303.97275300000911"/>
    <x v="0"/>
    <n v="18066.715279116001"/>
    <n v="-14622.222222"/>
    <n v="154168.61476099998"/>
    <n v="-98475.210882000014"/>
    <n v="-303.97275300000911"/>
    <n v="-303.97275300000911"/>
    <n v="-303.97275300000911"/>
    <x v="6"/>
    <x v="6"/>
    <x v="1"/>
    <x v="11"/>
  </r>
  <r>
    <n v="209"/>
    <n v="327"/>
    <x v="0"/>
    <x v="3"/>
    <s v="PA1st"/>
    <x v="9"/>
    <x v="2"/>
    <x v="3"/>
    <s v="EnronCredit.com"/>
    <x v="1"/>
    <d v="2000-09-15T00:00:00"/>
    <d v="2005-09-15T00:00:00"/>
    <x v="0"/>
    <n v="34000000"/>
    <n v="-2201.2508620000003"/>
    <n v="4.5"/>
    <n v="3.5358740000000002"/>
    <n v="3.5549140000000001"/>
    <n v="0.37465444757343219"/>
    <n v="-824.70842567315151"/>
    <n v="4233.2886359999993"/>
    <x v="0"/>
    <n v="3408.5802103268479"/>
    <n v="5726567"/>
    <n v="5735909"/>
    <n v="9342"/>
    <n v="5933.4197896731521"/>
    <n v="5726567"/>
    <n v="5735909"/>
    <n v="9342"/>
    <x v="0"/>
    <m/>
    <n v="769250"/>
    <n v="6505159"/>
    <n v="924097"/>
    <n v="9342"/>
    <n v="9342"/>
    <n v="9342"/>
    <x v="0"/>
    <x v="0"/>
    <x v="1"/>
    <x v="9"/>
  </r>
  <r>
    <n v="210"/>
    <n v="328"/>
    <x v="0"/>
    <x v="4"/>
    <s v="PA1st"/>
    <x v="9"/>
    <x v="2"/>
    <x v="3"/>
    <s v="Enron North America"/>
    <x v="1"/>
    <d v="2000-09-15T00:00:00"/>
    <d v="2005-09-15T00:00:00"/>
    <x v="0"/>
    <n v="-34000000"/>
    <n v="2201.2508620000003"/>
    <n v="4.5"/>
    <n v="3.5358740000000002"/>
    <n v="3.5549140000000001"/>
    <n v="0.37465444757343219"/>
    <n v="824.70842567315151"/>
    <n v="-4233.2886359999993"/>
    <x v="0"/>
    <n v="-3408.5802103268479"/>
    <n v="-5726567"/>
    <n v="-5735909"/>
    <n v="-9342"/>
    <n v="-5933.4197896731521"/>
    <n v="-5726567"/>
    <n v="-5735909"/>
    <n v="-9342"/>
    <x v="0"/>
    <m/>
    <n v="-769250"/>
    <n v="-6505159"/>
    <n v="-1174347"/>
    <n v="-9342"/>
    <n v="-9342"/>
    <n v="-9342"/>
    <x v="0"/>
    <x v="0"/>
    <x v="1"/>
    <x v="9"/>
  </r>
  <r>
    <n v="1062"/>
    <n v="426"/>
    <x v="0"/>
    <x v="2"/>
    <s v="Pacific Gas &amp; Elec"/>
    <x v="7"/>
    <x v="3"/>
    <x v="3"/>
    <s v="Swiss Re"/>
    <x v="0"/>
    <d v="2000-12-14T00:00:00"/>
    <d v="2003-10-01T00:00:00"/>
    <x v="0"/>
    <n v="-10000000"/>
    <n v="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55482.910513309995"/>
    <n v="-5277.7777779999997"/>
    <n v="-5277.7777779999997"/>
    <n v="-870239.16867199994"/>
    <n v="0"/>
    <n v="0"/>
    <n v="0"/>
    <x v="5"/>
    <x v="0"/>
    <x v="4"/>
    <x v="7"/>
  </r>
  <r>
    <n v="1063"/>
    <n v="427"/>
    <x v="0"/>
    <x v="3"/>
    <s v="Pacific Gas &amp; Elec"/>
    <x v="7"/>
    <x v="3"/>
    <x v="3"/>
    <s v="EnronCredit.com"/>
    <x v="0"/>
    <d v="2000-12-14T00:00:00"/>
    <d v="2003-10-01T00:00:00"/>
    <x v="0"/>
    <n v="10000000"/>
    <n v="-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-55482.910513309995"/>
    <n v="5277.7777779999997"/>
    <n v="5277.7777779999997"/>
    <n v="870239.16867199994"/>
    <n v="0"/>
    <n v="0"/>
    <n v="0"/>
    <x v="5"/>
    <x v="0"/>
    <x v="4"/>
    <x v="7"/>
  </r>
  <r>
    <n v="1064"/>
    <n v="428"/>
    <x v="0"/>
    <x v="4"/>
    <s v="Pacific Gas &amp; Elec"/>
    <x v="7"/>
    <x v="3"/>
    <x v="3"/>
    <s v="Enron North America"/>
    <x v="0"/>
    <d v="2000-12-14T00:00:00"/>
    <d v="2003-10-01T00:00:00"/>
    <x v="0"/>
    <n v="-10000000"/>
    <n v="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55482.910513309995"/>
    <n v="-5277.7777779999997"/>
    <n v="-5277.7777779999997"/>
    <n v="-870239.16867199994"/>
    <n v="0"/>
    <n v="0"/>
    <n v="0"/>
    <x v="5"/>
    <x v="0"/>
    <x v="4"/>
    <x v="7"/>
  </r>
  <r>
    <n v="514"/>
    <n v="332"/>
    <x v="0"/>
    <x v="3"/>
    <s v="PACit"/>
    <x v="9"/>
    <x v="2"/>
    <x v="3"/>
    <s v="EnronCredit.com"/>
    <x v="1"/>
    <d v="2000-09-15T00:00:00"/>
    <d v="2005-09-15T00:00:00"/>
    <x v="0"/>
    <n v="-525000000"/>
    <n v="6456.8028830000003"/>
    <n v="0.48"/>
    <n v="3.4092229999999999"/>
    <n v="3.4254600000000002"/>
    <n v="0.62861208942978897"/>
    <n v="4058.8243513189154"/>
    <n v="-7607.2068839999993"/>
    <x v="0"/>
    <n v="-3548.3825326810838"/>
    <n v="-8844975"/>
    <n v="-8860123"/>
    <n v="-15148"/>
    <n v="-11599.617467318916"/>
    <n v="-8844975"/>
    <n v="-8860123"/>
    <n v="-15148"/>
    <x v="0"/>
    <m/>
    <n v="-1267000"/>
    <n v="-10127123"/>
    <n v="-1620761"/>
    <n v="-15148"/>
    <n v="-15148"/>
    <n v="-15148"/>
    <x v="0"/>
    <x v="0"/>
    <x v="1"/>
    <x v="9"/>
  </r>
  <r>
    <n v="714"/>
    <n v="331"/>
    <x v="0"/>
    <x v="4"/>
    <s v="PACit"/>
    <x v="9"/>
    <x v="2"/>
    <x v="3"/>
    <s v="Enron North America"/>
    <x v="1"/>
    <d v="2000-09-15T00:00:00"/>
    <d v="2005-09-15T00:00:00"/>
    <x v="0"/>
    <n v="525000000"/>
    <n v="-6456.8028830000003"/>
    <n v="0.48"/>
    <n v="3.4092229999999999"/>
    <n v="3.4254600000000002"/>
    <n v="0.62861208942978897"/>
    <n v="-4058.8243513189154"/>
    <n v="7607.2068839999993"/>
    <x v="0"/>
    <n v="3548.3825326810838"/>
    <n v="8844975"/>
    <n v="8860123"/>
    <n v="15148"/>
    <n v="11599.617467318916"/>
    <n v="8844975"/>
    <n v="8860123"/>
    <n v="15148"/>
    <x v="0"/>
    <m/>
    <n v="1267000"/>
    <n v="10127123"/>
    <n v="983761"/>
    <n v="15148"/>
    <n v="15148"/>
    <n v="15148"/>
    <x v="0"/>
    <x v="0"/>
    <x v="1"/>
    <x v="9"/>
  </r>
  <r>
    <n v="206"/>
    <n v="325"/>
    <x v="0"/>
    <x v="3"/>
    <s v="PAMez"/>
    <x v="9"/>
    <x v="2"/>
    <x v="3"/>
    <s v="EnronCredit.com"/>
    <x v="1"/>
    <d v="2000-09-15T00:00:00"/>
    <d v="2005-09-15T00:00:00"/>
    <x v="0"/>
    <n v="21000000"/>
    <n v="-276.54967299999998"/>
    <n v="0.55000000000000004"/>
    <n v="3.5884510000000001"/>
    <n v="3.5153490000000001"/>
    <n v="-4.5723264158603891"/>
    <n v="1264.4753751554526"/>
    <n v="343.22729400000003"/>
    <x v="0"/>
    <n v="1607.7026691554527"/>
    <n v="405820.332849"/>
    <n v="407850.672463"/>
    <n v="2030.3396139999968"/>
    <n v="422.63694484454413"/>
    <n v="405820.332849"/>
    <n v="407850.672463"/>
    <n v="2030.3396139999968"/>
    <x v="0"/>
    <m/>
    <n v="58070.833333000002"/>
    <n v="465921.50579600001"/>
    <n v="70503.254169000022"/>
    <n v="2030.3396139999968"/>
    <n v="2030.3396139999968"/>
    <n v="2030.3396139999968"/>
    <x v="0"/>
    <x v="0"/>
    <x v="1"/>
    <x v="9"/>
  </r>
  <r>
    <n v="207"/>
    <n v="326"/>
    <x v="0"/>
    <x v="4"/>
    <s v="PAMez"/>
    <x v="9"/>
    <x v="2"/>
    <x v="3"/>
    <s v="Enron North America"/>
    <x v="1"/>
    <d v="2000-09-15T00:00:00"/>
    <d v="2005-09-15T00:00:00"/>
    <x v="0"/>
    <n v="-21000000"/>
    <n v="276.54967299999998"/>
    <n v="0.55000000000000004"/>
    <n v="3.5884510000000001"/>
    <n v="3.5153490000000001"/>
    <n v="-4.5723264158603891"/>
    <n v="-1264.4753751554526"/>
    <n v="-343.22729400000003"/>
    <x v="0"/>
    <n v="-1607.7026691554527"/>
    <n v="-405820.332849"/>
    <n v="-407850.672463"/>
    <n v="-2030.3396139999968"/>
    <n v="-422.63694484454413"/>
    <n v="-405820.332849"/>
    <n v="-407850.672463"/>
    <n v="-2030.3396139999968"/>
    <x v="0"/>
    <m/>
    <n v="-58070.833333000002"/>
    <n v="-465921.50579600001"/>
    <n v="-428057.420836"/>
    <n v="-2030.3396139999968"/>
    <n v="-2030.3396139999968"/>
    <n v="-2030.3396139999968"/>
    <x v="0"/>
    <x v="0"/>
    <x v="1"/>
    <x v="9"/>
  </r>
  <r>
    <n v="145"/>
    <n v="203"/>
    <x v="0"/>
    <x v="0"/>
    <s v="Parmalat"/>
    <x v="5"/>
    <x v="1"/>
    <x v="12"/>
    <s v="Deutsche Bank AG"/>
    <x v="6"/>
    <d v="2000-10-02T00:00:00"/>
    <d v="2001-10-02T00:00:00"/>
    <x v="0"/>
    <n v="5000000"/>
    <n v="-238.304315"/>
    <n v="1"/>
    <n v="109.240392"/>
    <n v="107.484015"/>
    <n v="-0.62786020653238239"/>
    <n v="149.62179643345792"/>
    <n v="490.71577200000002"/>
    <x v="1"/>
    <n v="-11859.662431566543"/>
    <n v="10356.318818"/>
    <n v="-1556.0706869999999"/>
    <n v="-11912.389504999999"/>
    <n v="-52.727073433456098"/>
    <n v="10356.318818"/>
    <n v="-1556.0706869999999"/>
    <n v="-11912.389504999999"/>
    <x v="1"/>
    <n v="-1372.0370936125"/>
    <n v="25277.777778"/>
    <n v="23721.707091"/>
    <n v="11564.202478000001"/>
    <n v="587.61049500000081"/>
    <n v="587.61049500000081"/>
    <n v="587.61049500000081"/>
    <x v="2"/>
    <x v="3"/>
    <x v="1"/>
    <x v="5"/>
  </r>
  <r>
    <n v="204"/>
    <n v="323"/>
    <x v="0"/>
    <x v="3"/>
    <s v="PASnr"/>
    <x v="9"/>
    <x v="2"/>
    <x v="3"/>
    <s v="EnronCredit.com"/>
    <x v="1"/>
    <d v="2000-09-15T00:00:00"/>
    <d v="2005-09-15T00:00:00"/>
    <x v="0"/>
    <n v="470000000"/>
    <n v="-3289.834218"/>
    <n v="7.4999999999999997E-2"/>
    <n v="3.5805669999999998"/>
    <n v="3.5546899999999999"/>
    <n v="-1.31969954075704"/>
    <n v="4341.5927066613958"/>
    <n v="1868.373576"/>
    <x v="0"/>
    <n v="6209.9662826613958"/>
    <n v="702284.66169400001"/>
    <n v="708901.20545799995"/>
    <n v="6616.5437639999436"/>
    <n v="406.57748133854784"/>
    <n v="702284.66169400001"/>
    <n v="708901.20545799995"/>
    <n v="6616.5437639999436"/>
    <x v="0"/>
    <m/>
    <n v="177229.16666700001"/>
    <n v="886130.37212499999"/>
    <n v="236806.90432199999"/>
    <n v="6616.5437639999436"/>
    <n v="6616.5437639999436"/>
    <n v="6616.5437639999436"/>
    <x v="0"/>
    <x v="0"/>
    <x v="1"/>
    <x v="9"/>
  </r>
  <r>
    <n v="205"/>
    <n v="324"/>
    <x v="0"/>
    <x v="4"/>
    <s v="PASnr"/>
    <x v="9"/>
    <x v="2"/>
    <x v="3"/>
    <s v="Enron North America"/>
    <x v="1"/>
    <d v="2000-09-15T00:00:00"/>
    <d v="2005-09-15T00:00:00"/>
    <x v="0"/>
    <n v="-470000000"/>
    <n v="3289.834218"/>
    <n v="7.4999999999999997E-2"/>
    <n v="3.5805669999999998"/>
    <n v="3.5546899999999999"/>
    <n v="-1.31969954075704"/>
    <n v="-4341.5927066613958"/>
    <n v="-1868.373576"/>
    <x v="0"/>
    <n v="-6209.9662826613958"/>
    <n v="-702284.66169400001"/>
    <n v="-708901.20545799995"/>
    <n v="-6616.5437639999436"/>
    <n v="-406.57748133854784"/>
    <n v="-702284.66169400001"/>
    <n v="-708901.20545799995"/>
    <n v="-6616.5437639999436"/>
    <x v="0"/>
    <m/>
    <n v="-177229.16666700001"/>
    <n v="-886130.37212499999"/>
    <n v="-176898.5709879999"/>
    <n v="-6616.5437639999436"/>
    <n v="-6616.5437639999436"/>
    <n v="-6616.5437639999436"/>
    <x v="0"/>
    <x v="0"/>
    <x v="1"/>
    <x v="9"/>
  </r>
  <r>
    <n v="1342"/>
    <n v="630"/>
    <x v="0"/>
    <x v="0"/>
    <s v="Pearson Plc"/>
    <x v="1"/>
    <x v="4"/>
    <x v="6"/>
    <s v="Portfolio ISIS"/>
    <x v="2"/>
    <d v="2001-01-05T00:00:00"/>
    <d v="2006-01-05T00:00:00"/>
    <x v="0"/>
    <n v="-10000000"/>
    <n v="4066.3101839999999"/>
    <n v="0.62"/>
    <n v="52.543688000000003"/>
    <n v="51.977876999999999"/>
    <n v="-0.57248798055769146"/>
    <n v="-2327.9137055593346"/>
    <n v="-636.296829"/>
    <x v="0"/>
    <n v="-2964.2105345593345"/>
    <n v="-54698.220326000002"/>
    <n v="-57297.319525999999"/>
    <n v="-2599.0991999999969"/>
    <n v="365.11133455933759"/>
    <n v="-54698.220326000002"/>
    <n v="-57297.319525999999"/>
    <n v="-2599.0991999999969"/>
    <x v="0"/>
    <n v="29431.953111792001"/>
    <n v="0"/>
    <n v="-57297.319525999999"/>
    <n v="-51585.540989000001"/>
    <n v="-2599.0991999999969"/>
    <n v="-2599.0991999999969"/>
    <n v="-2599.0991999999969"/>
    <x v="1"/>
    <x v="1"/>
    <x v="1"/>
    <x v="1"/>
  </r>
  <r>
    <n v="1524"/>
    <n v="625"/>
    <x v="0"/>
    <x v="1"/>
    <s v="Pearson Plc"/>
    <x v="1"/>
    <x v="4"/>
    <x v="6"/>
    <s v="Portfolio ISIS"/>
    <x v="1"/>
    <d v="2001-01-05T00:00:00"/>
    <d v="2006-01-05T00:00:00"/>
    <x v="0"/>
    <n v="10000000"/>
    <n v="-4066.3101839999999"/>
    <n v="0.62"/>
    <n v="52.543688000000003"/>
    <n v="51.977876999999999"/>
    <n v="-0.57248798055769146"/>
    <n v="2327.9137055593346"/>
    <n v="636.296829"/>
    <x v="0"/>
    <n v="2964.2105345593345"/>
    <n v="54698.220326000002"/>
    <n v="57297.319525999999"/>
    <n v="2599.0991999999969"/>
    <n v="-365.11133455933759"/>
    <n v="54698.220326000002"/>
    <n v="57297.319525999999"/>
    <n v="2599.0991999999969"/>
    <x v="0"/>
    <n v="-29431.953111792001"/>
    <n v="0"/>
    <n v="57297.319525999999"/>
    <n v="51585.540989000001"/>
    <n v="2599.0991999999969"/>
    <n v="2599.0991999999969"/>
    <n v="2599.0991999999969"/>
    <x v="1"/>
    <x v="1"/>
    <x v="1"/>
    <x v="1"/>
  </r>
  <r>
    <n v="1343"/>
    <n v="502"/>
    <x v="0"/>
    <x v="0"/>
    <s v="Perkinelmer Inc."/>
    <x v="1"/>
    <x v="8"/>
    <x v="3"/>
    <s v="Portfolio ISIS"/>
    <x v="5"/>
    <d v="2001-01-05T00:00:00"/>
    <d v="2006-01-05T00:00:00"/>
    <x v="0"/>
    <n v="-10000000"/>
    <n v="4098.3314740000005"/>
    <n v="1.1499999999999999"/>
    <n v="156.51341600000001"/>
    <n v="155.831973"/>
    <n v="-0.58545781774931782"/>
    <n v="-2399.4002011813855"/>
    <n v="-1364.717412"/>
    <x v="0"/>
    <n v="-3764.1176131813854"/>
    <n v="139300.64885600001"/>
    <n v="136455.45603100001"/>
    <n v="-2845.1928250000055"/>
    <n v="918.92478818137988"/>
    <n v="139300.64885600001"/>
    <n v="136455.45603100001"/>
    <n v="-2845.1928250000055"/>
    <x v="0"/>
    <n v="29663.723208812004"/>
    <n v="0"/>
    <n v="136455.45603100001"/>
    <n v="150794.241285"/>
    <n v="-2845.1928250000055"/>
    <n v="-2845.1928250000055"/>
    <n v="-2845.1928250000055"/>
    <x v="1"/>
    <x v="1"/>
    <x v="1"/>
    <x v="1"/>
  </r>
  <r>
    <n v="1568"/>
    <n v="614"/>
    <x v="0"/>
    <x v="1"/>
    <s v="Perkinelmer Inc."/>
    <x v="1"/>
    <x v="8"/>
    <x v="3"/>
    <s v="Portfolio ISIS"/>
    <x v="1"/>
    <d v="2001-01-05T00:00:00"/>
    <d v="2006-01-05T00:00:00"/>
    <x v="0"/>
    <n v="10000000"/>
    <n v="-4098.3314740000005"/>
    <n v="1.1499999999999999"/>
    <n v="156.51341600000001"/>
    <n v="155.831973"/>
    <n v="-0.58545781774931782"/>
    <n v="2399.4002011813855"/>
    <n v="1364.717412"/>
    <x v="0"/>
    <n v="3764.1176131813854"/>
    <n v="-139300.64885600001"/>
    <n v="-136455.45603100001"/>
    <n v="2845.1928250000055"/>
    <n v="-918.92478818137988"/>
    <n v="-139300.64885600001"/>
    <n v="-136455.45603100001"/>
    <n v="2845.1928250000055"/>
    <x v="0"/>
    <n v="-29663.723208812004"/>
    <n v="0"/>
    <n v="-136455.45603100001"/>
    <n v="-150794.241285"/>
    <n v="2845.1928250000055"/>
    <n v="2845.1928250000055"/>
    <n v="2845.1928250000055"/>
    <x v="1"/>
    <x v="1"/>
    <x v="1"/>
    <x v="1"/>
  </r>
  <r>
    <n v="1715"/>
    <n v="919"/>
    <x v="0"/>
    <x v="0"/>
    <s v="Perkinelmer Inc."/>
    <x v="1"/>
    <x v="8"/>
    <x v="3"/>
    <s v="Deutsche Bank AG NY"/>
    <x v="5"/>
    <d v="2001-03-22T00:00:00"/>
    <d v="2003-08-07T00:00:00"/>
    <x v="0"/>
    <n v="10000000"/>
    <n v="-2131.7684389999999"/>
    <n v="1.1499999999999999"/>
    <n v="139.90043700000001"/>
    <n v="139.114665"/>
    <n v="-0.53707750896424122"/>
    <n v="1144.9248829067089"/>
    <n v="1211.5717139999999"/>
    <x v="0"/>
    <n v="2356.4965969067089"/>
    <n v="-50463.928475000001"/>
    <n v="-48431.763528000003"/>
    <n v="2032.1649469999975"/>
    <n v="-324.33164990671139"/>
    <n v="-50463.928475000001"/>
    <n v="-48431.763528000003"/>
    <n v="2032.1649469999975"/>
    <x v="0"/>
    <n v="-15429.739961482001"/>
    <n v="0"/>
    <n v="-48431.763528000003"/>
    <n v="-48431.763528000003"/>
    <n v="2032.1649469999975"/>
    <n v="2032.1649469999975"/>
    <n v="2032.1649469999975"/>
    <x v="5"/>
    <x v="1"/>
    <x v="1"/>
    <x v="1"/>
  </r>
  <r>
    <n v="1716"/>
    <n v="920"/>
    <x v="0"/>
    <x v="0"/>
    <s v="Perkinelmer Inc."/>
    <x v="1"/>
    <x v="8"/>
    <x v="3"/>
    <s v="JP Morgan"/>
    <x v="5"/>
    <d v="2001-03-22T00:00:00"/>
    <d v="2003-08-07T00:00:00"/>
    <x v="0"/>
    <n v="10000000"/>
    <n v="-2131.7684389999999"/>
    <n v="1.1499999999999999"/>
    <n v="139.90043700000001"/>
    <n v="139.114665"/>
    <n v="-0.53707750896424122"/>
    <n v="1144.9248829067089"/>
    <n v="1211.5717139999999"/>
    <x v="0"/>
    <n v="2356.4965969067089"/>
    <n v="-50463.928475000001"/>
    <n v="-48431.763528000003"/>
    <n v="2032.1649469999975"/>
    <n v="-324.33164990671139"/>
    <n v="-50463.928475000001"/>
    <n v="-48431.763528000003"/>
    <n v="2032.1649469999975"/>
    <x v="0"/>
    <n v="-15429.739961482001"/>
    <n v="0"/>
    <n v="-48431.763528000003"/>
    <n v="-48431.763528000003"/>
    <n v="2032.1649469999975"/>
    <n v="2032.1649469999975"/>
    <n v="2032.1649469999975"/>
    <x v="5"/>
    <x v="1"/>
    <x v="1"/>
    <x v="1"/>
  </r>
  <r>
    <n v="1378"/>
    <n v="436"/>
    <x v="0"/>
    <x v="0"/>
    <s v="Pg&amp;e Corp."/>
    <x v="7"/>
    <x v="3"/>
    <x v="3"/>
    <s v="Transalta Energy"/>
    <x v="0"/>
    <d v="2000-12-19T00:00:00"/>
    <d v="2002-12-19T00:00:00"/>
    <x v="0"/>
    <n v="2000000"/>
    <n v="-456.23510500000003"/>
    <n v="2.15"/>
    <n v="2263.969599"/>
    <n v="2252.0169340000002"/>
    <n v="-1.3893898396513726"/>
    <n v="633.88841937927725"/>
    <n v="2432.9434860000001"/>
    <x v="0"/>
    <n v="3066.8319053792775"/>
    <n v="-398686.11111100001"/>
    <n v="-398327.77777799999"/>
    <n v="358.33333300001686"/>
    <n v="-2708.4985723792606"/>
    <n v="-398686.11111100001"/>
    <n v="-398327.77777799999"/>
    <n v="358.33333300001686"/>
    <x v="0"/>
    <n v="-12758.614711325001"/>
    <n v="10750"/>
    <n v="-387577.77777799999"/>
    <n v="-182136.16491699999"/>
    <n v="358.33333300001686"/>
    <n v="358.33333300001686"/>
    <n v="358.33333300001686"/>
    <x v="5"/>
    <x v="0"/>
    <x v="4"/>
    <x v="7"/>
  </r>
  <r>
    <n v="1344"/>
    <n v="503"/>
    <x v="0"/>
    <x v="0"/>
    <s v="Philip Morris Inc."/>
    <x v="5"/>
    <x v="1"/>
    <x v="3"/>
    <s v="Portfolio ISIS"/>
    <x v="3"/>
    <d v="2001-01-05T00:00:00"/>
    <d v="2006-01-05T00:00:00"/>
    <x v="0"/>
    <n v="-10000000"/>
    <n v="4108.6800469999998"/>
    <n v="1.05"/>
    <n v="97.016335999999995"/>
    <n v="96.418799000000007"/>
    <n v="-0.56626506115731745"/>
    <n v="-2326.6019580903048"/>
    <n v="-1054.713546"/>
    <x v="0"/>
    <n v="-3381.3155040903048"/>
    <n v="-58563.739608000003"/>
    <n v="-61373.986447000003"/>
    <n v="-2810.2468389999995"/>
    <n v="571.06866509030533"/>
    <n v="-58563.739608000003"/>
    <n v="-61373.986447000003"/>
    <n v="-2810.2468389999995"/>
    <x v="0"/>
    <n v="23655.7253706025"/>
    <n v="0"/>
    <n v="-61373.986447000003"/>
    <n v="-45807.501473000004"/>
    <n v="-2810.2468389999995"/>
    <n v="-2810.2468389999995"/>
    <n v="-2810.2468389999995"/>
    <x v="1"/>
    <x v="3"/>
    <x v="1"/>
    <x v="5"/>
  </r>
  <r>
    <n v="1525"/>
    <n v="574"/>
    <x v="0"/>
    <x v="1"/>
    <s v="Philip Morris Inc."/>
    <x v="5"/>
    <x v="1"/>
    <x v="3"/>
    <s v="Portfolio ISIS"/>
    <x v="1"/>
    <d v="2001-01-05T00:00:00"/>
    <d v="2006-01-05T00:00:00"/>
    <x v="0"/>
    <n v="10000000"/>
    <n v="-4108.6800469999998"/>
    <n v="1.05"/>
    <n v="97.016335999999995"/>
    <n v="96.418799000000007"/>
    <n v="-0.56626506115731745"/>
    <n v="2326.6019580903048"/>
    <n v="1054.713546"/>
    <x v="0"/>
    <n v="3381.3155040903048"/>
    <n v="58563.739608000003"/>
    <n v="61373.986447000003"/>
    <n v="2810.2468389999995"/>
    <n v="-571.06866509030533"/>
    <n v="58563.739608000003"/>
    <n v="61373.986447000003"/>
    <n v="2810.2468389999995"/>
    <x v="0"/>
    <n v="-23655.7253706025"/>
    <n v="0"/>
    <n v="61373.986447000003"/>
    <n v="45807.501473000004"/>
    <n v="2810.2468389999995"/>
    <n v="2810.2468389999995"/>
    <n v="2810.2468389999995"/>
    <x v="1"/>
    <x v="3"/>
    <x v="1"/>
    <x v="5"/>
  </r>
  <r>
    <n v="1613"/>
    <n v="822"/>
    <x v="0"/>
    <x v="0"/>
    <s v="Philips Elec Nv"/>
    <x v="10"/>
    <x v="8"/>
    <x v="2"/>
    <s v="Morgan Stanley CP"/>
    <x v="2"/>
    <d v="2001-01-18T00:00:00"/>
    <d v="2003-08-06T00:00:00"/>
    <x v="0"/>
    <n v="-17000000"/>
    <n v="3598.6602399999997"/>
    <n v="0.22"/>
    <n v="33.789439000000002"/>
    <n v="33.230347999999999"/>
    <n v="-0.52114718889513034"/>
    <n v="-1875.4316678646749"/>
    <n v="-599.39252999999997"/>
    <x v="0"/>
    <n v="-2474.8241978646747"/>
    <n v="36598.494567000002"/>
    <n v="34387.585058999997"/>
    <n v="-2210.9095080000043"/>
    <n v="263.91468986467044"/>
    <n v="36598.494567000002"/>
    <n v="34387.585058999997"/>
    <n v="-2210.9095080000043"/>
    <x v="0"/>
    <n v="26639.082426599998"/>
    <n v="0"/>
    <n v="34387.585058999997"/>
    <n v="34387.585058999997"/>
    <n v="-2210.9095080000043"/>
    <n v="-2210.9095080000043"/>
    <n v="-2210.9095080000043"/>
    <x v="5"/>
    <x v="5"/>
    <x v="1"/>
    <x v="10"/>
  </r>
  <r>
    <n v="1345"/>
    <n v="504"/>
    <x v="0"/>
    <x v="0"/>
    <s v="Placer Dome Inc."/>
    <x v="4"/>
    <x v="0"/>
    <x v="0"/>
    <s v="Portfolio ISIS"/>
    <x v="6"/>
    <d v="2001-01-05T00:00:00"/>
    <d v="2006-01-05T00:00:00"/>
    <x v="0"/>
    <n v="-10000000"/>
    <n v="4188.0222690000001"/>
    <n v="1.65"/>
    <n v="159.388632"/>
    <n v="158.719021"/>
    <n v="-0.57339051439378663"/>
    <n v="-2401.3722431145434"/>
    <n v="-1680.971622"/>
    <x v="0"/>
    <n v="-4082.3438651145434"/>
    <n v="-62862.857373999999"/>
    <n v="-66059.412960000001"/>
    <n v="-3196.5555860000022"/>
    <n v="885.78827911454118"/>
    <n v="-62862.857373999999"/>
    <n v="-66059.412960000001"/>
    <n v="-3196.5555860000022"/>
    <x v="0"/>
    <n v="41335.779795030001"/>
    <n v="0"/>
    <n v="-66059.412960000001"/>
    <n v="-103792.163266"/>
    <n v="-3196.5555860000022"/>
    <n v="-3196.5555860000022"/>
    <n v="-3196.5555860000022"/>
    <x v="1"/>
    <x v="0"/>
    <x v="3"/>
    <x v="4"/>
  </r>
  <r>
    <n v="1526"/>
    <n v="575"/>
    <x v="0"/>
    <x v="1"/>
    <s v="Placer Dome Inc."/>
    <x v="4"/>
    <x v="0"/>
    <x v="0"/>
    <s v="Portfolio ISIS"/>
    <x v="1"/>
    <d v="2001-01-05T00:00:00"/>
    <d v="2006-01-05T00:00:00"/>
    <x v="0"/>
    <n v="10000000"/>
    <n v="-4188.0222690000001"/>
    <n v="1.65"/>
    <n v="159.388632"/>
    <n v="158.719021"/>
    <n v="-0.57339051439378663"/>
    <n v="2401.3722431145434"/>
    <n v="1680.971622"/>
    <x v="0"/>
    <n v="4082.3438651145434"/>
    <n v="62862.857373999999"/>
    <n v="66059.412960000001"/>
    <n v="3196.5555860000022"/>
    <n v="-885.78827911454118"/>
    <n v="62862.857373999999"/>
    <n v="66059.412960000001"/>
    <n v="3196.5555860000022"/>
    <x v="0"/>
    <n v="-41335.779795030001"/>
    <n v="0"/>
    <n v="66059.412960000001"/>
    <n v="103792.163266"/>
    <n v="3196.5555860000022"/>
    <n v="3196.5555860000022"/>
    <n v="3196.5555860000022"/>
    <x v="1"/>
    <x v="0"/>
    <x v="3"/>
    <x v="4"/>
  </r>
  <r>
    <n v="156"/>
    <n v="217"/>
    <x v="0"/>
    <x v="2"/>
    <s v="Portfolio"/>
    <x v="9"/>
    <x v="10"/>
    <x v="15"/>
    <s v="Ace Capital O/Seas"/>
    <x v="1"/>
    <d v="2000-09-15T00:00:00"/>
    <d v="2005-09-15T00:00:00"/>
    <x v="0"/>
    <n v="-470000000"/>
    <m/>
    <n v="7.4999999999999997E-2"/>
    <n v="-4.344189E-13"/>
    <n v="1.3062889999999999E-12"/>
    <m/>
    <m/>
    <n v="-637.515714"/>
    <x v="0"/>
    <m/>
    <n v="-1432022"/>
    <n v="-1434341"/>
    <n v="-2319"/>
    <m/>
    <n v="-1432022"/>
    <n v="-1434341"/>
    <n v="-2319"/>
    <x v="0"/>
    <m/>
    <n v="-177229.16666700001"/>
    <n v="-1611570.1666669999"/>
    <n v="-83902.33333399985"/>
    <n v="-2319"/>
    <n v="-2319"/>
    <n v="-2319"/>
    <x v="0"/>
    <x v="0"/>
    <x v="1"/>
    <x v="9"/>
  </r>
  <r>
    <n v="157"/>
    <n v="216"/>
    <x v="0"/>
    <x v="2"/>
    <s v="Portfolio"/>
    <x v="9"/>
    <x v="10"/>
    <x v="15"/>
    <s v="Ace Capital FinProd"/>
    <x v="1"/>
    <d v="2000-09-15T00:00:00"/>
    <d v="2005-09-15T00:00:00"/>
    <x v="0"/>
    <n v="-21000000"/>
    <m/>
    <n v="0.55000000000000004"/>
    <n v="-4.344189E-13"/>
    <n v="1.3062889999999999E-12"/>
    <m/>
    <m/>
    <n v="-208.88812799999999"/>
    <x v="0"/>
    <m/>
    <n v="-469215.72496700002"/>
    <n v="-469975.66819200001"/>
    <n v="-759.94322499999544"/>
    <m/>
    <n v="-469215.72496700002"/>
    <n v="-469975.66819200001"/>
    <n v="-759.94322499999544"/>
    <x v="0"/>
    <m/>
    <n v="-58070.833333000002"/>
    <n v="-528046.50152499997"/>
    <n v="349692.35397300008"/>
    <n v="-759.94322499993723"/>
    <n v="-759.94322499993723"/>
    <n v="-759.94322499999544"/>
    <x v="0"/>
    <x v="0"/>
    <x v="1"/>
    <x v="9"/>
  </r>
  <r>
    <n v="158"/>
    <n v="214"/>
    <x v="0"/>
    <x v="2"/>
    <s v="Portfolio"/>
    <x v="9"/>
    <x v="10"/>
    <x v="15"/>
    <s v="RVI Guaranty Co"/>
    <x v="1"/>
    <d v="2000-09-15T00:00:00"/>
    <d v="2005-09-15T00:00:00"/>
    <x v="0"/>
    <n v="-34000000"/>
    <m/>
    <n v="4.5"/>
    <n v="-4.344189E-13"/>
    <n v="1.3062889999999999E-12"/>
    <m/>
    <m/>
    <n v="-2767.0894829999997"/>
    <x v="0"/>
    <m/>
    <n v="-6215585"/>
    <n v="-6225652"/>
    <n v="-10067"/>
    <m/>
    <n v="-6215585"/>
    <n v="-6225652"/>
    <n v="-10067"/>
    <x v="0"/>
    <m/>
    <n v="-769250"/>
    <n v="-6994902"/>
    <n v="-477605.11111100018"/>
    <n v="-10067"/>
    <n v="-10067"/>
    <n v="-10067"/>
    <x v="0"/>
    <x v="0"/>
    <x v="1"/>
    <x v="9"/>
  </r>
  <r>
    <n v="214"/>
    <n v="215"/>
    <x v="0"/>
    <x v="2"/>
    <s v="Portfolio"/>
    <x v="9"/>
    <x v="10"/>
    <x v="15"/>
    <s v="Citibank NA"/>
    <x v="1"/>
    <d v="2000-09-15T00:00:00"/>
    <d v="2005-09-15T00:00:00"/>
    <x v="0"/>
    <n v="525000000"/>
    <m/>
    <n v="0.48"/>
    <n v="-4.344189E-13"/>
    <n v="1.3062889999999999E-12"/>
    <m/>
    <m/>
    <n v="4557.5591460000005"/>
    <x v="0"/>
    <m/>
    <n v="10237430"/>
    <n v="10254010"/>
    <n v="16580"/>
    <m/>
    <n v="10237430"/>
    <n v="10254010"/>
    <n v="16580"/>
    <x v="0"/>
    <m/>
    <n v="1267000"/>
    <n v="11521010"/>
    <n v="817474.44444400072"/>
    <n v="16580"/>
    <n v="16580"/>
    <n v="16580"/>
    <x v="0"/>
    <x v="0"/>
    <x v="1"/>
    <x v="9"/>
  </r>
  <r>
    <n v="1346"/>
    <n v="631"/>
    <x v="0"/>
    <x v="0"/>
    <s v="Powergen Plc"/>
    <x v="1"/>
    <x v="3"/>
    <x v="6"/>
    <s v="Portfolio ISIS"/>
    <x v="6"/>
    <d v="2001-01-05T00:00:00"/>
    <d v="2006-01-05T00:00:00"/>
    <x v="0"/>
    <n v="-10000000"/>
    <n v="4056.81682"/>
    <n v="0.5"/>
    <n v="54.339931999999997"/>
    <n v="53.777161"/>
    <n v="-0.56783085327301641"/>
    <n v="-2303.5857564729249"/>
    <n v="-693.78937199999996"/>
    <x v="0"/>
    <n v="-2997.3751284729251"/>
    <n v="5900.2906819999998"/>
    <n v="3430.4389759999999"/>
    <n v="-2469.8517059999999"/>
    <n v="527.52342247292518"/>
    <n v="5900.2906819999998"/>
    <n v="3430.4389759999999"/>
    <n v="-2469.8517059999999"/>
    <x v="0"/>
    <n v="29363.240143160001"/>
    <n v="0"/>
    <n v="3430.4389759999999"/>
    <n v="-62883.381008999997"/>
    <n v="-2469.8517059999999"/>
    <n v="-2469.8517059999999"/>
    <n v="-2469.8517059999999"/>
    <x v="1"/>
    <x v="1"/>
    <x v="1"/>
    <x v="1"/>
  </r>
  <r>
    <n v="1527"/>
    <n v="626"/>
    <x v="0"/>
    <x v="1"/>
    <s v="Powergen Plc"/>
    <x v="1"/>
    <x v="3"/>
    <x v="6"/>
    <s v="Portfolio ISIS"/>
    <x v="1"/>
    <d v="2001-01-05T00:00:00"/>
    <d v="2006-01-05T00:00:00"/>
    <x v="0"/>
    <n v="10000000"/>
    <n v="-4056.81682"/>
    <n v="0.5"/>
    <n v="54.339931999999997"/>
    <n v="53.777161"/>
    <n v="-0.56783085327301641"/>
    <n v="2303.5857564729249"/>
    <n v="693.78937199999996"/>
    <x v="0"/>
    <n v="2997.3751284729251"/>
    <n v="-5900.2906819999998"/>
    <n v="-3430.4389759999999"/>
    <n v="2469.8517059999999"/>
    <n v="-527.52342247292518"/>
    <n v="-5900.2906819999998"/>
    <n v="-3430.4389759999999"/>
    <n v="2469.8517059999999"/>
    <x v="0"/>
    <n v="-29363.240143160001"/>
    <n v="0"/>
    <n v="-3430.4389759999999"/>
    <n v="62883.381008999997"/>
    <n v="2469.8517059999999"/>
    <n v="2469.8517059999999"/>
    <n v="2469.8517059999999"/>
    <x v="1"/>
    <x v="1"/>
    <x v="1"/>
    <x v="1"/>
  </r>
  <r>
    <n v="1627"/>
    <n v="831"/>
    <x v="0"/>
    <x v="0"/>
    <s v="Powergen Plc"/>
    <x v="1"/>
    <x v="3"/>
    <x v="6"/>
    <s v="JP Morgan"/>
    <x v="6"/>
    <d v="2001-01-24T00:00:00"/>
    <d v="2006-01-24T00:00:00"/>
    <x v="0"/>
    <n v="10000000"/>
    <n v="-4120.6021380000002"/>
    <n v="0.65"/>
    <n v="54.718448000000002"/>
    <n v="54.156044999999999"/>
    <n v="-0.56776741083564597"/>
    <n v="2339.5436069760872"/>
    <n v="729.54753300000004"/>
    <x v="0"/>
    <n v="3069.0911399760871"/>
    <n v="55758.908857000002"/>
    <n v="58375.820262000001"/>
    <n v="2616.9114049999989"/>
    <n v="-452.17973497608818"/>
    <n v="55758.908857000002"/>
    <n v="58375.820262000001"/>
    <n v="2616.9114049999989"/>
    <x v="0"/>
    <n v="-29824.918274844003"/>
    <n v="0"/>
    <n v="58375.820262000001"/>
    <n v="58375.820262000001"/>
    <n v="2616.9114049999989"/>
    <n v="2616.9114049999989"/>
    <n v="2616.9114049999989"/>
    <x v="1"/>
    <x v="1"/>
    <x v="1"/>
    <x v="1"/>
  </r>
  <r>
    <n v="1667"/>
    <n v="877"/>
    <x v="0"/>
    <x v="0"/>
    <s v="Powergen Uk Plc"/>
    <x v="1"/>
    <x v="5"/>
    <x v="6"/>
    <s v="NAB"/>
    <x v="6"/>
    <d v="2001-03-06T00:00:00"/>
    <d v="2006-02-16T00:00:00"/>
    <x v="0"/>
    <n v="-10000000"/>
    <n v="4146.8469889999997"/>
    <n v="0.52"/>
    <n v="51.703246"/>
    <n v="51.141083000000002"/>
    <n v="-0.56986469741841284"/>
    <n v="-2363.1417046269412"/>
    <n v="-619.62777900000003"/>
    <x v="0"/>
    <n v="-2982.7694836269411"/>
    <n v="-5306.7527659999996"/>
    <n v="-7853.1784699999998"/>
    <n v="-2546.4257040000002"/>
    <n v="436.34377962694089"/>
    <n v="-5306.7527659999996"/>
    <n v="-7853.1784699999998"/>
    <n v="-2546.4257040000002"/>
    <x v="0"/>
    <n v="30014.878506382"/>
    <n v="0"/>
    <n v="-7853.1784699999998"/>
    <n v="-7853.1784699999998"/>
    <n v="-2546.4257040000002"/>
    <n v="-2546.4257040000002"/>
    <n v="-2546.4257040000002"/>
    <x v="1"/>
    <x v="1"/>
    <x v="1"/>
    <x v="1"/>
  </r>
  <r>
    <n v="1737"/>
    <n v="947"/>
    <x v="0"/>
    <x v="0"/>
    <s v="Public Storage Inc."/>
    <x v="9"/>
    <x v="2"/>
    <x v="3"/>
    <s v="Wells Fargo Bank NA"/>
    <x v="3"/>
    <d v="2001-04-02T00:00:00"/>
    <d v="2002-04-02T00:00:00"/>
    <x v="0"/>
    <n v="10000000"/>
    <n v="-941.87763500000005"/>
    <n v="1.04"/>
    <n v="104"/>
    <n v="105.73863299999999"/>
    <n v="1.738632999999993"/>
    <n v="-1637.5795381729486"/>
    <n v="569.1121290000001"/>
    <x v="0"/>
    <n v="-1068.4674091729485"/>
    <n v="0"/>
    <n v="-1113.7393199999999"/>
    <n v="-1113.7393199999999"/>
    <n v="-45.271910827051443"/>
    <n v="0"/>
    <n v="-1113.7393199999999"/>
    <n v="-1113.7393199999999"/>
    <x v="0"/>
    <m/>
    <n v="0"/>
    <n v="-1113.7393199999999"/>
    <n v="-1113.7393199999999"/>
    <n v="-1113.7393199999999"/>
    <n v="-1113.7393199999999"/>
    <n v="-1113.7393199999999"/>
    <x v="2"/>
    <x v="0"/>
    <x v="1"/>
    <x v="9"/>
  </r>
  <r>
    <n v="1347"/>
    <n v="505"/>
    <x v="0"/>
    <x v="0"/>
    <s v="Rayonier Inc."/>
    <x v="0"/>
    <x v="8"/>
    <x v="3"/>
    <s v="Portfolio ISIS"/>
    <x v="3"/>
    <d v="2001-01-05T00:00:00"/>
    <d v="2006-01-05T00:00:00"/>
    <x v="0"/>
    <n v="-10000000"/>
    <n v="4216.1417550000006"/>
    <n v="1.6"/>
    <n v="118.268558"/>
    <n v="117.531633"/>
    <n v="-0.68078262172079318"/>
    <n v="-2870.2760375154066"/>
    <n v="-1457.2674059999999"/>
    <x v="0"/>
    <n v="-4327.5434435154066"/>
    <n v="-208991.02728000001"/>
    <n v="-212698.53257400001"/>
    <n v="-3707.5052940000023"/>
    <n v="620.03814951540426"/>
    <n v="-208991.02728000001"/>
    <n v="-212698.53257400001"/>
    <n v="-3707.5052940000023"/>
    <x v="0"/>
    <n v="52710.204221010012"/>
    <n v="0"/>
    <n v="-212698.53257400001"/>
    <n v="-161153.71457500002"/>
    <n v="-3707.5052940000023"/>
    <n v="-3707.5052940000023"/>
    <n v="-3707.5052940000023"/>
    <x v="1"/>
    <x v="0"/>
    <x v="0"/>
    <x v="0"/>
  </r>
  <r>
    <n v="1528"/>
    <n v="576"/>
    <x v="0"/>
    <x v="1"/>
    <s v="Rayonier Inc."/>
    <x v="0"/>
    <x v="8"/>
    <x v="3"/>
    <s v="Portfolio ISIS"/>
    <x v="1"/>
    <d v="2001-01-05T00:00:00"/>
    <d v="2006-01-05T00:00:00"/>
    <x v="0"/>
    <n v="10000000"/>
    <n v="-4216.1417550000006"/>
    <n v="1.6"/>
    <n v="118.268558"/>
    <n v="117.531633"/>
    <n v="-0.68078262172079318"/>
    <n v="2870.2760375154066"/>
    <n v="1457.2674059999999"/>
    <x v="0"/>
    <n v="4327.5434435154066"/>
    <n v="208991.02728000001"/>
    <n v="212698.53257400001"/>
    <n v="3707.5052940000023"/>
    <n v="-620.03814951540426"/>
    <n v="208991.02728000001"/>
    <n v="212698.53257400001"/>
    <n v="3707.5052940000023"/>
    <x v="0"/>
    <n v="-52710.204221010012"/>
    <n v="0"/>
    <n v="212698.53257400001"/>
    <n v="161153.71457500002"/>
    <n v="3707.5052940000023"/>
    <n v="3707.5052940000023"/>
    <n v="3707.5052940000023"/>
    <x v="1"/>
    <x v="0"/>
    <x v="0"/>
    <x v="0"/>
  </r>
  <r>
    <n v="1348"/>
    <n v="506"/>
    <x v="0"/>
    <x v="0"/>
    <s v="Raytheon Company"/>
    <x v="0"/>
    <x v="8"/>
    <x v="3"/>
    <s v="Portfolio ISIS"/>
    <x v="3"/>
    <d v="2001-01-05T00:00:00"/>
    <d v="2006-01-05T00:00:00"/>
    <x v="0"/>
    <n v="-10000000"/>
    <n v="4035.3812750000002"/>
    <n v="0.66"/>
    <n v="122.233549"/>
    <n v="121.478016"/>
    <n v="-0.69822334594123447"/>
    <n v="-2817.5974159791049"/>
    <n v="-1187.7484650000001"/>
    <x v="0"/>
    <n v="-4005.345880979105"/>
    <n v="214107.505985"/>
    <n v="211146.42900100001"/>
    <n v="-2961.0769839999848"/>
    <n v="1044.2688969791202"/>
    <n v="214107.505985"/>
    <n v="211146.42900100001"/>
    <n v="-2961.0769839999848"/>
    <x v="0"/>
    <n v="50450.336700050007"/>
    <n v="0"/>
    <n v="211146.42900100001"/>
    <n v="149965.67328000002"/>
    <n v="-2961.0769839999848"/>
    <n v="-2961.0769839999848"/>
    <n v="-2961.0769839999848"/>
    <x v="1"/>
    <x v="0"/>
    <x v="0"/>
    <x v="0"/>
  </r>
  <r>
    <n v="1529"/>
    <n v="577"/>
    <x v="0"/>
    <x v="1"/>
    <s v="Raytheon Company"/>
    <x v="0"/>
    <x v="8"/>
    <x v="3"/>
    <s v="Portfolio ISIS"/>
    <x v="1"/>
    <d v="2001-01-05T00:00:00"/>
    <d v="2006-01-05T00:00:00"/>
    <x v="0"/>
    <n v="10000000"/>
    <n v="-4035.3812750000002"/>
    <n v="0.66"/>
    <n v="122.233549"/>
    <n v="121.478016"/>
    <n v="-0.69822334594123447"/>
    <n v="2817.5974159791049"/>
    <n v="1187.7484650000001"/>
    <x v="0"/>
    <n v="4005.345880979105"/>
    <n v="-214107.505985"/>
    <n v="-211146.42900100001"/>
    <n v="2961.0769839999848"/>
    <n v="-1044.2688969791202"/>
    <n v="-214107.505985"/>
    <n v="-211146.42900100001"/>
    <n v="2961.0769839999848"/>
    <x v="0"/>
    <n v="-50450.336700050007"/>
    <n v="0"/>
    <n v="-211146.42900100001"/>
    <n v="-149965.67328000002"/>
    <n v="2961.0769839999848"/>
    <n v="2961.0769839999848"/>
    <n v="2961.0769839999848"/>
    <x v="1"/>
    <x v="0"/>
    <x v="0"/>
    <x v="0"/>
  </r>
  <r>
    <n v="1607"/>
    <n v="661"/>
    <x v="0"/>
    <x v="0"/>
    <s v="Raytheon Company"/>
    <x v="0"/>
    <x v="8"/>
    <x v="3"/>
    <s v="LBIE"/>
    <x v="3"/>
    <d v="2001-01-16T00:00:00"/>
    <d v="2006-01-16T00:00:00"/>
    <x v="0"/>
    <n v="-10000000"/>
    <n v="4053.5908129999998"/>
    <n v="0.63"/>
    <n v="122.514139"/>
    <n v="121.759072"/>
    <n v="-0.69825038714195009"/>
    <n v="-2830.4213544923023"/>
    <n v="-1178.75874"/>
    <x v="0"/>
    <n v="-4009.1800944923025"/>
    <n v="231450.112295"/>
    <n v="228509.374347"/>
    <n v="-2940.7379479999945"/>
    <n v="1068.442146492308"/>
    <n v="231450.112295"/>
    <n v="228509.374347"/>
    <n v="-2940.7379479999945"/>
    <x v="0"/>
    <n v="50677.992344126003"/>
    <n v="0"/>
    <n v="228509.374347"/>
    <n v="228509.374347"/>
    <n v="-2940.7379479999945"/>
    <n v="-2940.7379479999945"/>
    <n v="-2940.7379479999945"/>
    <x v="1"/>
    <x v="0"/>
    <x v="0"/>
    <x v="0"/>
  </r>
  <r>
    <n v="1672"/>
    <n v="880"/>
    <x v="0"/>
    <x v="0"/>
    <s v="Raytheon Company"/>
    <x v="0"/>
    <x v="8"/>
    <x v="3"/>
    <s v="Merrill Lynch Int"/>
    <x v="3"/>
    <d v="2001-03-09T00:00:00"/>
    <d v="2006-03-09T00:00:00"/>
    <x v="0"/>
    <n v="10000000"/>
    <n v="-4172.1429319999997"/>
    <n v="0.73"/>
    <n v="123.73230599999999"/>
    <n v="122.979607"/>
    <n v="-0.71044825160005576"/>
    <n v="2964.0916514649302"/>
    <n v="1210.658631"/>
    <x v="0"/>
    <n v="4174.75028246493"/>
    <n v="-208784.976521"/>
    <n v="-205727.49919199999"/>
    <n v="3057.4773290000157"/>
    <n v="-1117.2729534649143"/>
    <n v="-208784.976521"/>
    <n v="-205727.49919199999"/>
    <n v="3057.4773290000157"/>
    <x v="0"/>
    <n v="-52160.130935863999"/>
    <n v="0"/>
    <n v="-205727.49919199999"/>
    <n v="-205727.49919199999"/>
    <n v="3057.4773290000157"/>
    <n v="3057.4773290000157"/>
    <n v="3057.4773290000157"/>
    <x v="1"/>
    <x v="0"/>
    <x v="0"/>
    <x v="0"/>
  </r>
  <r>
    <n v="1673"/>
    <n v="881"/>
    <x v="0"/>
    <x v="0"/>
    <s v="Raytheon Company"/>
    <x v="0"/>
    <x v="8"/>
    <x v="3"/>
    <s v="Merrill Lynch Int"/>
    <x v="3"/>
    <d v="2001-03-09T00:00:00"/>
    <d v="2006-03-09T00:00:00"/>
    <x v="0"/>
    <n v="5000000"/>
    <n v="-2088.2151720000002"/>
    <n v="0.76"/>
    <n v="123.73230599999999"/>
    <n v="122.979607"/>
    <n v="-0.71042280251227641"/>
    <n v="1483.5156747408955"/>
    <n v="609.16823399999998"/>
    <x v="0"/>
    <n v="2092.6839087408953"/>
    <n v="-97965.440050999998"/>
    <n v="-96422.917067000002"/>
    <n v="1542.5229839999956"/>
    <n v="-550.16092474089965"/>
    <n v="-97965.440050999998"/>
    <n v="-96422.917067000002"/>
    <n v="1542.5229839999956"/>
    <x v="0"/>
    <n v="-26106.866080344003"/>
    <n v="0"/>
    <n v="-96422.917067000002"/>
    <n v="-96422.917067000002"/>
    <n v="1542.5229839999956"/>
    <n v="1542.5229839999956"/>
    <n v="1542.5229839999956"/>
    <x v="1"/>
    <x v="0"/>
    <x v="0"/>
    <x v="0"/>
  </r>
  <r>
    <n v="1674"/>
    <n v="882"/>
    <x v="0"/>
    <x v="0"/>
    <s v="Raytheon Company"/>
    <x v="0"/>
    <x v="8"/>
    <x v="3"/>
    <s v="Merrill Lynch Int"/>
    <x v="3"/>
    <d v="2001-03-12T00:00:00"/>
    <d v="2006-03-12T00:00:00"/>
    <x v="0"/>
    <n v="5000000"/>
    <n v="-2097.6883349999998"/>
    <n v="0.85"/>
    <n v="123.80693100000001"/>
    <n v="123.054535"/>
    <n v="-0.71034833238843853"/>
    <n v="1490.0894106379301"/>
    <n v="620.48361299999999"/>
    <x v="0"/>
    <n v="2110.57302363793"/>
    <n v="-79306.664183000001"/>
    <n v="-77722.231004999994"/>
    <n v="1584.4331780000066"/>
    <n v="-526.13984563792337"/>
    <n v="-79306.664183000001"/>
    <n v="-77722.231004999994"/>
    <n v="1584.4331780000066"/>
    <x v="0"/>
    <n v="-26225.29956417"/>
    <n v="0"/>
    <n v="-77722.231004999994"/>
    <n v="-77722.231004999994"/>
    <n v="1584.4331780000066"/>
    <n v="1584.4331780000066"/>
    <n v="1584.4331780000066"/>
    <x v="1"/>
    <x v="0"/>
    <x v="0"/>
    <x v="0"/>
  </r>
  <r>
    <n v="1741"/>
    <n v="948"/>
    <x v="0"/>
    <x v="0"/>
    <s v="Raytheon Company"/>
    <x v="0"/>
    <x v="8"/>
    <x v="3"/>
    <s v="Deutsche Bank AG NY"/>
    <x v="3"/>
    <d v="2001-04-02T00:00:00"/>
    <d v="2002-05-01T00:00:00"/>
    <x v="0"/>
    <n v="10000000"/>
    <n v="-1009.938073"/>
    <n v="1.03"/>
    <n v="88.781062000000006"/>
    <n v="87.718215999999998"/>
    <n v="-0.67463456255397058"/>
    <n v="681.33913008495506"/>
    <n v="803.41856400000006"/>
    <x v="0"/>
    <n v="1484.7576940849551"/>
    <n v="15203.26179"/>
    <n v="16575.621715000001"/>
    <n v="1372.3599250000007"/>
    <n v="-112.39776908495446"/>
    <n v="15203.26179"/>
    <n v="16575.621715000001"/>
    <n v="1372.3599250000007"/>
    <x v="0"/>
    <n v="-12626.245788646002"/>
    <n v="0"/>
    <n v="16575.621715000001"/>
    <n v="16575.621715000001"/>
    <n v="16575.621715000001"/>
    <n v="1372.3599250000007"/>
    <n v="1372.3599250000007"/>
    <x v="2"/>
    <x v="0"/>
    <x v="0"/>
    <x v="0"/>
  </r>
  <r>
    <n v="1349"/>
    <n v="507"/>
    <x v="0"/>
    <x v="0"/>
    <s v="Reebok Ltd."/>
    <x v="0"/>
    <x v="6"/>
    <x v="3"/>
    <s v="Portfolio ISIS"/>
    <x v="4"/>
    <d v="2001-01-05T00:00:00"/>
    <d v="2006-01-05T00:00:00"/>
    <x v="0"/>
    <n v="-10000000"/>
    <n v="4173.908735"/>
    <n v="2.1"/>
    <n v="184.24877799999999"/>
    <n v="184.03952799999999"/>
    <n v="-0.14297844069860019"/>
    <n v="-596.77896254856682"/>
    <n v="-2287.186839"/>
    <x v="0"/>
    <n v="-2883.9658015485666"/>
    <n v="-155628.33133799999"/>
    <n v="-157200.82091400001"/>
    <n v="-1572.4895760000218"/>
    <n v="1311.4762255485448"/>
    <n v="-155628.33133799999"/>
    <n v="-157200.82091400001"/>
    <n v="-1572.4895760000218"/>
    <x v="0"/>
    <n v="52182.207004970005"/>
    <n v="0"/>
    <n v="-157200.82091400001"/>
    <n v="-99020.163545000018"/>
    <n v="-1572.4895760000218"/>
    <n v="-1572.4895760000218"/>
    <n v="-1572.4895760000218"/>
    <x v="1"/>
    <x v="0"/>
    <x v="0"/>
    <x v="0"/>
  </r>
  <r>
    <n v="1577"/>
    <n v="623"/>
    <x v="0"/>
    <x v="1"/>
    <s v="Reebok Ltd."/>
    <x v="0"/>
    <x v="6"/>
    <x v="3"/>
    <s v="Portfolio ISIS"/>
    <x v="1"/>
    <d v="2001-01-05T00:00:00"/>
    <d v="2006-01-05T00:00:00"/>
    <x v="0"/>
    <n v="10000000"/>
    <n v="-4173.908735"/>
    <n v="2.1"/>
    <n v="184.24877799999999"/>
    <n v="184.03952799999999"/>
    <n v="-0.14297844069860019"/>
    <n v="596.77896254856682"/>
    <n v="2287.186839"/>
    <x v="0"/>
    <n v="2883.9658015485666"/>
    <n v="155628.33133799999"/>
    <n v="157200.82091400001"/>
    <n v="1572.4895760000218"/>
    <n v="-1311.4762255485448"/>
    <n v="155628.33133799999"/>
    <n v="157200.82091400001"/>
    <n v="1572.4895760000218"/>
    <x v="0"/>
    <n v="-52182.207004970005"/>
    <n v="0"/>
    <n v="157200.82091400001"/>
    <n v="99020.163545000018"/>
    <n v="1572.4895760000218"/>
    <n v="1572.4895760000218"/>
    <n v="1572.4895760000218"/>
    <x v="1"/>
    <x v="0"/>
    <x v="0"/>
    <x v="0"/>
  </r>
  <r>
    <n v="254"/>
    <n v="368"/>
    <x v="1"/>
    <x v="5"/>
    <s v="Rep Indonesia"/>
    <x v="7"/>
    <x v="9"/>
    <x v="5"/>
    <s v="Deutsche Bank AG"/>
    <x v="0"/>
    <d v="2000-03-15T00:00:00"/>
    <d v="2006-08-01T00:00:00"/>
    <x v="0"/>
    <n v="-5000000"/>
    <n v="2425.610201"/>
    <n v="5.5"/>
    <n v="964.78430400000002"/>
    <n v="962.20503299999996"/>
    <n v="-1.6193333766172469"/>
    <n v="-3927.8715571425687"/>
    <n v="-2856.2467259999999"/>
    <x v="0"/>
    <n v="-6784.1182831425685"/>
    <n v="684958.33333299996"/>
    <n v="682666.66666700004"/>
    <n v="-2291.6666659999173"/>
    <n v="4492.4516171426512"/>
    <n v="684958.33333299996"/>
    <n v="682666.66666700004"/>
    <n v="-2291.6666659999173"/>
    <x v="0"/>
    <n v="67832.189270964998"/>
    <n v="-246736.11111100001"/>
    <n v="435930.55555600004"/>
    <n v="-77537.144443999976"/>
    <n v="-2291.6666659999173"/>
    <n v="-2291.6666659999173"/>
    <n v="-2291.6666659999173"/>
    <x v="1"/>
    <x v="0"/>
    <x v="4"/>
    <x v="7"/>
  </r>
  <r>
    <n v="147"/>
    <n v="205"/>
    <x v="0"/>
    <x v="0"/>
    <s v="Repsol  YPF S.A."/>
    <x v="10"/>
    <x v="5"/>
    <x v="7"/>
    <s v="JP Morgan"/>
    <x v="2"/>
    <d v="2000-09-22T00:00:00"/>
    <d v="2005-09-22T00:00:00"/>
    <x v="0"/>
    <n v="-20000000"/>
    <n v="7622.2635300000002"/>
    <n v="0.27"/>
    <n v="40.474685000000001"/>
    <n v="39.937713000000002"/>
    <n v="-0.53519093119935524"/>
    <n v="-4079.366316467585"/>
    <n v="-892.26510299999995"/>
    <x v="0"/>
    <n v="-4971.6314194675851"/>
    <n v="105285.599906"/>
    <n v="100987.47678300001"/>
    <n v="-4298.1231229999976"/>
    <n v="673.50829646758757"/>
    <n v="105285.599906"/>
    <n v="100987.47678300001"/>
    <n v="-4298.1231229999976"/>
    <x v="0"/>
    <n v="56423.805780825001"/>
    <n v="-27150"/>
    <n v="73837.476783000006"/>
    <n v="-257451.35127400002"/>
    <n v="-4298.1231229999976"/>
    <n v="-4298.1231229999976"/>
    <n v="-4298.1231229999976"/>
    <x v="0"/>
    <x v="5"/>
    <x v="1"/>
    <x v="10"/>
  </r>
  <r>
    <n v="227"/>
    <n v="343"/>
    <x v="0"/>
    <x v="0"/>
    <s v="Repsol  YPF S.A."/>
    <x v="10"/>
    <x v="5"/>
    <x v="7"/>
    <s v="Salomon"/>
    <x v="2"/>
    <d v="2000-10-20T00:00:00"/>
    <d v="2005-09-22T00:00:00"/>
    <x v="0"/>
    <n v="10000000"/>
    <n v="-3822.609555"/>
    <n v="0.35"/>
    <n v="40.474685000000001"/>
    <n v="39.937713000000002"/>
    <n v="-0.53517819541428724"/>
    <n v="2045.7772834183118"/>
    <n v="462.21016499999996"/>
    <x v="0"/>
    <n v="2507.9874484183119"/>
    <n v="-20587.907557999999"/>
    <n v="-18379.544562999999"/>
    <n v="2208.3629949999995"/>
    <n v="-299.62445341831244"/>
    <n v="-20587.907557999999"/>
    <n v="-18379.544562999999"/>
    <n v="2208.3629949999995"/>
    <x v="0"/>
    <n v="-28296.867230887499"/>
    <n v="14875"/>
    <n v="-3504.5445629999995"/>
    <n v="130126.23703999998"/>
    <n v="2208.3629949999995"/>
    <n v="2208.3629949999995"/>
    <n v="2208.3629949999995"/>
    <x v="0"/>
    <x v="5"/>
    <x v="1"/>
    <x v="10"/>
  </r>
  <r>
    <n v="247"/>
    <n v="361"/>
    <x v="0"/>
    <x v="0"/>
    <s v="Repsol  YPF S.A."/>
    <x v="10"/>
    <x v="5"/>
    <x v="7"/>
    <s v="General Re Fin"/>
    <x v="2"/>
    <d v="2000-10-27T00:00:00"/>
    <d v="2005-09-22T00:00:00"/>
    <x v="0"/>
    <n v="10000000"/>
    <n v="-3838.3915160000001"/>
    <n v="0.46"/>
    <n v="40.474685000000001"/>
    <n v="39.937713000000002"/>
    <n v="-0.53516080807749078"/>
    <n v="2054.1567054203451"/>
    <n v="484.31688600000001"/>
    <x v="0"/>
    <n v="2538.4735914203452"/>
    <n v="23487.569484"/>
    <n v="25777.471952"/>
    <n v="2289.9024680000002"/>
    <n v="-248.57112342034497"/>
    <n v="23487.569484"/>
    <n v="25777.471952"/>
    <n v="2289.9024680000002"/>
    <x v="0"/>
    <n v="-28413.693197190001"/>
    <n v="18655.555555999999"/>
    <n v="44433.027507999999"/>
    <n v="132282.814526"/>
    <n v="2289.9024680000002"/>
    <n v="2289.9024680000002"/>
    <n v="2289.9024680000002"/>
    <x v="0"/>
    <x v="5"/>
    <x v="1"/>
    <x v="10"/>
  </r>
  <r>
    <n v="1350"/>
    <n v="508"/>
    <x v="0"/>
    <x v="0"/>
    <s v="Republic Services"/>
    <x v="4"/>
    <x v="8"/>
    <x v="3"/>
    <s v="Portfolio ISIS"/>
    <x v="4"/>
    <d v="2001-01-05T00:00:00"/>
    <d v="2006-01-05T00:00:00"/>
    <x v="0"/>
    <n v="-10000000"/>
    <n v="4178.0676859999994"/>
    <n v="1.3"/>
    <n v="117.056366"/>
    <n v="116.925358"/>
    <n v="-7.8962252634674573E-2"/>
    <n v="-329.90963614670216"/>
    <n v="-1353.591021"/>
    <x v="0"/>
    <n v="-1683.500657146702"/>
    <n v="-84306.673311999999"/>
    <n v="-85273.058415000007"/>
    <n v="-966.3851030000078"/>
    <n v="717.11555414669419"/>
    <n v="-84306.673311999999"/>
    <n v="-85273.058415000007"/>
    <n v="-966.3851030000078"/>
    <x v="0"/>
    <n v="41237.528060819997"/>
    <n v="0"/>
    <n v="-85273.058415000007"/>
    <n v="-70060.555637000012"/>
    <n v="-966.3851030000078"/>
    <n v="-966.3851030000078"/>
    <n v="-966.3851030000078"/>
    <x v="1"/>
    <x v="0"/>
    <x v="3"/>
    <x v="4"/>
  </r>
  <r>
    <n v="1530"/>
    <n v="578"/>
    <x v="0"/>
    <x v="1"/>
    <s v="Republic Services"/>
    <x v="4"/>
    <x v="8"/>
    <x v="3"/>
    <s v="Portfolio ISIS"/>
    <x v="1"/>
    <d v="2001-01-05T00:00:00"/>
    <d v="2006-01-05T00:00:00"/>
    <x v="0"/>
    <n v="10000000"/>
    <n v="-4178.0676859999994"/>
    <n v="1.3"/>
    <n v="117.056366"/>
    <n v="116.925358"/>
    <n v="-7.8962252634674573E-2"/>
    <n v="329.90963614670216"/>
    <n v="1353.591021"/>
    <x v="0"/>
    <n v="1683.500657146702"/>
    <n v="84306.673311999999"/>
    <n v="85273.058415000007"/>
    <n v="966.3851030000078"/>
    <n v="-717.11555414669419"/>
    <n v="84306.673311999999"/>
    <n v="85273.058415000007"/>
    <n v="966.3851030000078"/>
    <x v="0"/>
    <n v="-41237.528060819997"/>
    <n v="0"/>
    <n v="85273.058415000007"/>
    <n v="70060.555637000012"/>
    <n v="966.3851030000078"/>
    <n v="966.3851030000078"/>
    <n v="966.3851030000078"/>
    <x v="1"/>
    <x v="0"/>
    <x v="3"/>
    <x v="4"/>
  </r>
  <r>
    <n v="1642"/>
    <n v="846"/>
    <x v="0"/>
    <x v="0"/>
    <s v="Republic Services"/>
    <x v="4"/>
    <x v="8"/>
    <x v="3"/>
    <s v="JP Morgan"/>
    <x v="4"/>
    <d v="2001-02-13T00:00:00"/>
    <d v="2006-02-13T00:00:00"/>
    <x v="0"/>
    <n v="-10000000"/>
    <n v="4262.2578910000002"/>
    <n v="1.3"/>
    <n v="118.106128"/>
    <n v="117.976642"/>
    <n v="-8.5912745462297116E-2"/>
    <n v="-366.18227728415036"/>
    <n v="-1323.248499"/>
    <x v="0"/>
    <n v="-1689.4307762841504"/>
    <n v="-66840.068742999996"/>
    <n v="-67804.737309000004"/>
    <n v="-964.66856600000756"/>
    <n v="724.76221028414284"/>
    <n v="-66840.068742999996"/>
    <n v="-67804.737309000004"/>
    <n v="-964.66856600000756"/>
    <x v="0"/>
    <n v="42068.485384170002"/>
    <n v="0"/>
    <n v="-67804.737309000004"/>
    <n v="-67804.737309000004"/>
    <n v="-964.66856600000756"/>
    <n v="-964.66856600000756"/>
    <n v="-964.66856600000756"/>
    <x v="1"/>
    <x v="0"/>
    <x v="3"/>
    <x v="4"/>
  </r>
  <r>
    <n v="1351"/>
    <n v="509"/>
    <x v="0"/>
    <x v="0"/>
    <s v="Reuters Group Plc"/>
    <x v="2"/>
    <x v="4"/>
    <x v="6"/>
    <s v="Portfolio ISIS"/>
    <x v="2"/>
    <d v="2001-01-05T00:00:00"/>
    <d v="2006-01-05T00:00:00"/>
    <x v="0"/>
    <n v="-10000000"/>
    <n v="4016.1069780000003"/>
    <n v="0.18"/>
    <n v="19.181601000000001"/>
    <n v="19.067723000000001"/>
    <n v="-0.11870898400549951"/>
    <n v="-476.74797901577699"/>
    <n v="-262.24790400000001"/>
    <x v="0"/>
    <n v="-738.99588301577705"/>
    <n v="597.30126499999994"/>
    <n v="69.988877000000002"/>
    <n v="-527.31238799999994"/>
    <n v="211.68349501577711"/>
    <n v="597.30126499999994"/>
    <n v="69.988877000000002"/>
    <n v="-527.31238799999994"/>
    <x v="0"/>
    <n v="11891.692761857999"/>
    <n v="0"/>
    <n v="69.988877000000002"/>
    <n v="5045.57413"/>
    <n v="-527.31238799999994"/>
    <n v="-527.31238799999994"/>
    <n v="-527.31238799999994"/>
    <x v="1"/>
    <x v="2"/>
    <x v="1"/>
    <x v="2"/>
  </r>
  <r>
    <n v="1569"/>
    <n v="615"/>
    <x v="0"/>
    <x v="1"/>
    <s v="Reuters Group Plc"/>
    <x v="2"/>
    <x v="4"/>
    <x v="6"/>
    <s v="Portfolio ISIS"/>
    <x v="1"/>
    <d v="2001-01-05T00:00:00"/>
    <d v="2006-01-05T00:00:00"/>
    <x v="0"/>
    <n v="10000000"/>
    <n v="-4016.1069780000003"/>
    <n v="0.18"/>
    <n v="19.181601000000001"/>
    <n v="19.067723000000001"/>
    <n v="-0.11870898400549951"/>
    <n v="476.74797901577699"/>
    <n v="262.24790400000001"/>
    <x v="0"/>
    <n v="738.99588301577705"/>
    <n v="-597.30126499999994"/>
    <n v="-69.988877000000002"/>
    <n v="527.31238799999994"/>
    <n v="-211.68349501577711"/>
    <n v="-597.30126499999994"/>
    <n v="-69.988877000000002"/>
    <n v="527.31238799999994"/>
    <x v="0"/>
    <n v="-11891.692761857999"/>
    <n v="0"/>
    <n v="-69.988877000000002"/>
    <n v="-5045.57413"/>
    <n v="527.31238799999994"/>
    <n v="527.31238799999994"/>
    <n v="527.31238799999994"/>
    <x v="1"/>
    <x v="2"/>
    <x v="1"/>
    <x v="2"/>
  </r>
  <r>
    <n v="1588"/>
    <n v="642"/>
    <x v="0"/>
    <x v="0"/>
    <s v="Rexam Plc"/>
    <x v="5"/>
    <x v="8"/>
    <x v="6"/>
    <s v="Paribas London"/>
    <x v="2"/>
    <d v="2000-12-28T00:00:00"/>
    <d v="2001-04-06T00:00:00"/>
    <x v="0"/>
    <n v="20000000"/>
    <n v="-36.341642"/>
    <n v="0.6"/>
    <n v="92.721171999999996"/>
    <n v="78.370755000000003"/>
    <n v="-0.54866508962136962"/>
    <n v="19.93939026491773"/>
    <n v="667.834383"/>
    <x v="0"/>
    <n v="687.77377326491774"/>
    <n v="31446.695544999999"/>
    <n v="32123.687529999999"/>
    <n v="676.99198500000057"/>
    <n v="-10.781788264917168"/>
    <n v="31446.695544999999"/>
    <n v="32123.687529999999"/>
    <n v="676.99198500000057"/>
    <x v="0"/>
    <n v="-209.23700381500001"/>
    <n v="0"/>
    <n v="32123.687529999999"/>
    <n v="33806.081651"/>
    <n v="676.99198500000057"/>
    <n v="676.99198500000057"/>
    <n v="676.99198500000057"/>
    <x v="3"/>
    <x v="3"/>
    <x v="1"/>
    <x v="5"/>
  </r>
  <r>
    <n v="219"/>
    <n v="336"/>
    <x v="0"/>
    <x v="0"/>
    <s v="Rohm &amp; Haas Co."/>
    <x v="10"/>
    <x v="0"/>
    <x v="3"/>
    <s v="JP Morgan"/>
    <x v="3"/>
    <d v="2000-10-03T00:00:00"/>
    <d v="2005-10-03T00:00:00"/>
    <x v="0"/>
    <n v="-5000000"/>
    <n v="1930.710834"/>
    <n v="0.43"/>
    <n v="58.978265999999998"/>
    <n v="58.400669000000001"/>
    <n v="-0.55544761305786439"/>
    <n v="-1072.4087242502587"/>
    <n v="-316.54934100000003"/>
    <x v="0"/>
    <n v="-1388.9580652502586"/>
    <n v="26232.398753000001"/>
    <n v="25065.581152999999"/>
    <n v="-1166.8176000000021"/>
    <n v="222.14046525025651"/>
    <n v="26232.398753000001"/>
    <n v="25065.581152999999"/>
    <n v="-1166.8176000000021"/>
    <x v="0"/>
    <n v="14292.086948684999"/>
    <n v="84518.555556000007"/>
    <n v="109584.13670900001"/>
    <n v="-29561.30019899999"/>
    <n v="-1166.8175999999949"/>
    <n v="-1166.8175999999949"/>
    <n v="-1166.8176000000021"/>
    <x v="1"/>
    <x v="5"/>
    <x v="1"/>
    <x v="10"/>
  </r>
  <r>
    <n v="236"/>
    <n v="351"/>
    <x v="0"/>
    <x v="2"/>
    <s v="Rohm &amp; Haas Co."/>
    <x v="10"/>
    <x v="0"/>
    <x v="3"/>
    <s v="UBS AG"/>
    <x v="3"/>
    <d v="2000-10-19T00:00:00"/>
    <d v="2005-10-02T00:00:00"/>
    <x v="0"/>
    <n v="5000000"/>
    <n v="-1941.777771"/>
    <n v="0.56999999999999995"/>
    <n v="58.964440000000003"/>
    <n v="58.386763000000002"/>
    <n v="-0.55541718072001955"/>
    <n v="1078.4967351536238"/>
    <n v="332.51997599999999"/>
    <x v="2"/>
    <n v="-5713.983288846377"/>
    <n v="3317.2653759999998"/>
    <n v="-2586.5940580000001"/>
    <n v="-5903.859434"/>
    <n v="-189.87614515362293"/>
    <n v="3317.2653759999998"/>
    <n v="-2586.5940580000001"/>
    <n v="-5903.859434"/>
    <x v="2"/>
    <n v="-14374.009949827499"/>
    <n v="13062.5"/>
    <n v="10475.905941999999"/>
    <n v="30834.999450999996"/>
    <n v="1221.140566"/>
    <n v="1221.140566"/>
    <n v="1221.140566"/>
    <x v="1"/>
    <x v="5"/>
    <x v="1"/>
    <x v="1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987">
  <r>
    <n v="151"/>
    <n v="209"/>
    <x v="0"/>
    <x v="0"/>
    <x v="0"/>
    <x v="0"/>
    <x v="0"/>
    <x v="0"/>
    <s v="Citibank NA"/>
    <x v="0"/>
    <d v="2000-09-26T00:00:00"/>
    <d v="2005-09-26T00:00:00"/>
    <x v="0"/>
    <n v="10000000"/>
    <n v="-3898.814523"/>
    <n v="1.05"/>
    <n v="146.602925"/>
    <n v="145.830073"/>
    <n v="-0.65798359578530019"/>
    <n v="2565.35599914349"/>
    <n v="1561.097115"/>
    <x v="0"/>
    <n v="4126.45311414349"/>
    <n v="-157140.73814900001"/>
    <n v="-154088.59292600001"/>
    <n v="3052.1452229999995"/>
    <n v="-1074.3078911434905"/>
    <n v="-157140.73814900001"/>
    <n v="-154088.59292600001"/>
    <n v="3052.1452229999995"/>
    <x v="0"/>
    <n v="-48742.979166546"/>
    <n v="52791.666666999998"/>
    <n v="-101296.92625900001"/>
    <n v="137223.83449499996"/>
    <n v="3052.1452229999995"/>
    <n v="3052.1452229999995"/>
    <n v="3052.1452229999995"/>
    <x v="0"/>
  </r>
  <r>
    <n v="1074"/>
    <n v="530"/>
    <x v="0"/>
    <x v="0"/>
    <x v="0"/>
    <x v="0"/>
    <x v="0"/>
    <x v="0"/>
    <s v="Portfolio ISIS"/>
    <x v="0"/>
    <d v="2001-01-05T00:00:00"/>
    <d v="2006-01-05T00:00:00"/>
    <x v="0"/>
    <n v="-10000000"/>
    <n v="4229.6292250000006"/>
    <n v="1.75"/>
    <n v="150.69236599999999"/>
    <n v="149.92077499999999"/>
    <n v="-0.68534367529321627"/>
    <n v="-2898.7496381890983"/>
    <n v="-1832.567712"/>
    <x v="0"/>
    <n v="-4731.3173501890979"/>
    <n v="-140539.47255000001"/>
    <n v="-144290.553594"/>
    <n v="-3751.0810439999914"/>
    <n v="980.23630618910647"/>
    <n v="-140539.47255000001"/>
    <n v="-144290.553594"/>
    <n v="-3751.0810439999914"/>
    <x v="0"/>
    <n v="52878.824570950012"/>
    <n v="0"/>
    <n v="-144290.553594"/>
    <n v="-144882.82173900001"/>
    <n v="-3751.0810439999914"/>
    <n v="-3751.0810439999914"/>
    <n v="-3751.0810439999914"/>
    <x v="1"/>
  </r>
  <r>
    <n v="1580"/>
    <n v="634"/>
    <x v="0"/>
    <x v="1"/>
    <x v="0"/>
    <x v="0"/>
    <x v="0"/>
    <x v="0"/>
    <s v="Portfolio ISIS"/>
    <x v="1"/>
    <d v="2001-01-05T00:00:00"/>
    <d v="2006-01-05T00:00:00"/>
    <x v="0"/>
    <n v="10000000"/>
    <n v="-4229.6292250000006"/>
    <n v="1.75"/>
    <n v="150.69236599999999"/>
    <n v="149.92077499999999"/>
    <n v="-0.68534367529321627"/>
    <n v="2898.7496381890983"/>
    <n v="1832.567712"/>
    <x v="0"/>
    <n v="4731.3173501890979"/>
    <n v="140539.47255000001"/>
    <n v="144290.553594"/>
    <n v="3751.0810439999914"/>
    <n v="-980.23630618910647"/>
    <n v="140539.47255000001"/>
    <n v="144290.553594"/>
    <n v="3751.0810439999914"/>
    <x v="0"/>
    <n v="-52878.824570950012"/>
    <n v="0"/>
    <n v="144290.553594"/>
    <n v="144882.82173900001"/>
    <n v="3751.0810439999914"/>
    <n v="3751.0810439999914"/>
    <n v="3751.0810439999914"/>
    <x v="1"/>
  </r>
  <r>
    <n v="1276"/>
    <n v="437"/>
    <x v="0"/>
    <x v="0"/>
    <x v="1"/>
    <x v="1"/>
    <x v="1"/>
    <x v="1"/>
    <s v="Portfolio ISIS"/>
    <x v="2"/>
    <d v="2001-01-05T00:00:00"/>
    <d v="2006-01-05T00:00:00"/>
    <x v="0"/>
    <n v="-10000000"/>
    <n v="4035.051316"/>
    <n v="0.46"/>
    <n v="102.573634"/>
    <n v="101.961777"/>
    <n v="-0.56746986561291657"/>
    <n v="-2289.7700280317422"/>
    <n v="-925.586634"/>
    <x v="0"/>
    <n v="-3215.3566620317424"/>
    <n v="219833.13457200001"/>
    <n v="217524.15115200001"/>
    <n v="-2308.9834200000041"/>
    <n v="906.3732420317383"/>
    <n v="219833.13457200001"/>
    <n v="217524.15115200001"/>
    <n v="-2308.9834200000041"/>
    <x v="0"/>
    <n v="29205.701425208004"/>
    <n v="0"/>
    <n v="217524.15115200001"/>
    <n v="163484.127779"/>
    <n v="-2308.9834200000041"/>
    <n v="-2308.9834200000041"/>
    <n v="-2308.9834200000041"/>
    <x v="1"/>
  </r>
  <r>
    <n v="1552"/>
    <n v="598"/>
    <x v="0"/>
    <x v="1"/>
    <x v="1"/>
    <x v="1"/>
    <x v="1"/>
    <x v="1"/>
    <s v="Portfolio ISIS"/>
    <x v="1"/>
    <d v="2001-01-05T00:00:00"/>
    <d v="2006-01-05T00:00:00"/>
    <x v="0"/>
    <n v="10000000"/>
    <n v="-4035.051316"/>
    <n v="0.46"/>
    <n v="102.573634"/>
    <n v="101.961777"/>
    <n v="-0.56746986561291657"/>
    <n v="2289.7700280317422"/>
    <n v="925.586634"/>
    <x v="0"/>
    <n v="3215.3566620317424"/>
    <n v="-219833.13457200001"/>
    <n v="-217524.15115200001"/>
    <n v="2308.9834200000041"/>
    <n v="-906.3732420317383"/>
    <n v="-219833.13457200001"/>
    <n v="-217524.15115200001"/>
    <n v="2308.9834200000041"/>
    <x v="0"/>
    <n v="-29205.701425208004"/>
    <n v="0"/>
    <n v="-217524.15115200001"/>
    <n v="-163484.127779"/>
    <n v="2308.9834200000041"/>
    <n v="2308.9834200000041"/>
    <n v="2308.9834200000041"/>
    <x v="1"/>
  </r>
  <r>
    <n v="1277"/>
    <n v="438"/>
    <x v="0"/>
    <x v="0"/>
    <x v="2"/>
    <x v="2"/>
    <x v="2"/>
    <x v="2"/>
    <s v="Portfolio ISIS"/>
    <x v="2"/>
    <d v="2001-01-05T00:00:00"/>
    <d v="2006-01-05T00:00:00"/>
    <x v="0"/>
    <n v="-10000000"/>
    <n v="4016.8056079999997"/>
    <n v="0.18"/>
    <n v="21.256535"/>
    <n v="21.139047999999999"/>
    <n v="-0.11839029830313609"/>
    <n v="-475.55081415682992"/>
    <n v="-246.993402"/>
    <x v="0"/>
    <n v="-722.54421615682986"/>
    <n v="9346.6119930000004"/>
    <n v="8815.135902"/>
    <n v="-531.47609100000045"/>
    <n v="191.06812515682941"/>
    <n v="9346.6119930000004"/>
    <n v="8815.135902"/>
    <n v="-531.47609100000045"/>
    <x v="0"/>
    <n v="11893.761405287998"/>
    <n v="0"/>
    <n v="8815.135902"/>
    <n v="-29015.478415999998"/>
    <n v="-531.47609100000045"/>
    <n v="-531.47609100000045"/>
    <n v="-531.47609100000045"/>
    <x v="1"/>
  </r>
  <r>
    <n v="1553"/>
    <n v="599"/>
    <x v="0"/>
    <x v="1"/>
    <x v="2"/>
    <x v="2"/>
    <x v="2"/>
    <x v="2"/>
    <s v="Portfolio ISIS"/>
    <x v="1"/>
    <d v="2001-01-05T00:00:00"/>
    <d v="2006-01-05T00:00:00"/>
    <x v="0"/>
    <n v="10000000"/>
    <n v="-4016.8056079999997"/>
    <n v="0.18"/>
    <n v="21.256535"/>
    <n v="21.139047999999999"/>
    <n v="-0.11839029830313609"/>
    <n v="475.55081415682992"/>
    <n v="246.993402"/>
    <x v="0"/>
    <n v="722.54421615682986"/>
    <n v="-9346.6119930000004"/>
    <n v="-8815.135902"/>
    <n v="531.47609100000045"/>
    <n v="-191.06812515682941"/>
    <n v="-9346.6119930000004"/>
    <n v="-8815.135902"/>
    <n v="531.47609100000045"/>
    <x v="0"/>
    <n v="-11893.761405287998"/>
    <n v="0"/>
    <n v="-8815.135902"/>
    <n v="29015.478415999998"/>
    <n v="531.47609100000045"/>
    <n v="531.47609100000045"/>
    <n v="531.47609100000045"/>
    <x v="1"/>
  </r>
  <r>
    <n v="1632"/>
    <n v="836"/>
    <x v="0"/>
    <x v="0"/>
    <x v="3"/>
    <x v="3"/>
    <x v="3"/>
    <x v="3"/>
    <s v="Fleet National Bank"/>
    <x v="3"/>
    <d v="2001-02-06T00:00:00"/>
    <d v="2002-01-29T00:00:00"/>
    <x v="0"/>
    <n v="10000000"/>
    <n v="-778.46862699999997"/>
    <n v="2.85"/>
    <n v="254.48452399999999"/>
    <n v="251.73385099999999"/>
    <n v="-1.1213868120596437"/>
    <n v="872.96445191997793"/>
    <n v="2211.0391140000002"/>
    <x v="0"/>
    <n v="3084.003565919978"/>
    <n v="68614.740736000007"/>
    <n v="71546.640411999993"/>
    <n v="2931.8996759999864"/>
    <n v="-152.10388991999162"/>
    <n v="68614.740736000007"/>
    <n v="71546.640411999993"/>
    <n v="2931.8996759999864"/>
    <x v="0"/>
    <n v="-12293.576557584"/>
    <n v="0"/>
    <n v="71546.640411999993"/>
    <n v="71546.640411999993"/>
    <n v="2931.8996759999864"/>
    <n v="2931.8996759999864"/>
    <n v="2931.8996759999864"/>
    <x v="2"/>
  </r>
  <r>
    <n v="1278"/>
    <n v="439"/>
    <x v="0"/>
    <x v="0"/>
    <x v="4"/>
    <x v="4"/>
    <x v="0"/>
    <x v="0"/>
    <s v="Portfolio ISIS"/>
    <x v="3"/>
    <d v="2001-01-05T00:00:00"/>
    <d v="2006-01-05T00:00:00"/>
    <x v="0"/>
    <n v="-10000000"/>
    <n v="4209.2618029999994"/>
    <n v="2.1"/>
    <n v="251.31009599999999"/>
    <n v="250.47202300000001"/>
    <n v="-0.6073800306563556"/>
    <n v="-2556.6215629467661"/>
    <n v="-2360.9238"/>
    <x v="0"/>
    <n v="-4917.5453629467665"/>
    <n v="109157.39769899999"/>
    <n v="105541.616379"/>
    <n v="-3615.7813199999946"/>
    <n v="1301.764042946772"/>
    <n v="109157.39769899999"/>
    <n v="105541.616379"/>
    <n v="-3615.7813199999946"/>
    <x v="0"/>
    <n v="41545.413995609997"/>
    <n v="0"/>
    <n v="105541.616379"/>
    <n v="-17708.342648999998"/>
    <n v="-3615.7813199999946"/>
    <n v="-3615.7813199999946"/>
    <n v="-3615.7813199999946"/>
    <x v="1"/>
  </r>
  <r>
    <n v="1480"/>
    <n v="531"/>
    <x v="0"/>
    <x v="1"/>
    <x v="4"/>
    <x v="4"/>
    <x v="0"/>
    <x v="0"/>
    <s v="Portfolio ISIS"/>
    <x v="1"/>
    <d v="2001-01-05T00:00:00"/>
    <d v="2006-01-05T00:00:00"/>
    <x v="0"/>
    <n v="10000000"/>
    <n v="-4209.2618029999994"/>
    <n v="2.1"/>
    <n v="251.31009599999999"/>
    <n v="250.47202300000001"/>
    <n v="-0.6073800306563556"/>
    <n v="2556.6215629467661"/>
    <n v="2360.9238"/>
    <x v="0"/>
    <n v="4917.5453629467665"/>
    <n v="-109157.39769899999"/>
    <n v="-105541.616379"/>
    <n v="3615.7813199999946"/>
    <n v="-1301.764042946772"/>
    <n v="-109157.39769899999"/>
    <n v="-105541.616379"/>
    <n v="3615.7813199999946"/>
    <x v="0"/>
    <n v="-41545.413995609997"/>
    <n v="0"/>
    <n v="-105541.616379"/>
    <n v="17708.342648999998"/>
    <n v="3615.7813199999946"/>
    <n v="3615.7813199999946"/>
    <n v="3615.7813199999946"/>
    <x v="1"/>
  </r>
  <r>
    <n v="155"/>
    <n v="314"/>
    <x v="0"/>
    <x v="2"/>
    <x v="5"/>
    <x v="5"/>
    <x v="0"/>
    <x v="3"/>
    <s v="Deutsche Bank AG"/>
    <x v="3"/>
    <d v="2000-09-25T00:00:00"/>
    <d v="2005-05-11T00:00:00"/>
    <x v="0"/>
    <n v="-10000000"/>
    <n v="3574.8780489999999"/>
    <n v="0.59"/>
    <n v="44.077781999999999"/>
    <n v="43.542003999999999"/>
    <n v="-0.52475625032501172"/>
    <n v="-1875.9396003624336"/>
    <n v="-529.014951"/>
    <x v="0"/>
    <n v="-2404.9545513624334"/>
    <n v="-63163.716254999999"/>
    <n v="-65359.763741000002"/>
    <n v="-2196.0474860000031"/>
    <n v="208.90706536243033"/>
    <n v="-63163.716254999999"/>
    <n v="-65359.763741000002"/>
    <n v="-2196.0474860000031"/>
    <x v="0"/>
    <n v="20582.360367117501"/>
    <n v="-22944.444444000001"/>
    <n v="-88304.208184999996"/>
    <n v="-76045.404316999993"/>
    <n v="-2196.0474859999958"/>
    <n v="-2196.0474859999958"/>
    <n v="-2196.0474860000031"/>
    <x v="0"/>
  </r>
  <r>
    <n v="200"/>
    <n v="319"/>
    <x v="0"/>
    <x v="3"/>
    <x v="5"/>
    <x v="5"/>
    <x v="0"/>
    <x v="3"/>
    <s v="EnronCredit.com"/>
    <x v="3"/>
    <d v="2000-09-25T00:00:00"/>
    <d v="2005-05-11T00:00:00"/>
    <x v="0"/>
    <n v="10000000"/>
    <n v="-3574.8780489999999"/>
    <n v="0.59"/>
    <n v="44.077781999999999"/>
    <n v="43.542003999999999"/>
    <n v="-0.52475625032501172"/>
    <n v="1875.9396003624336"/>
    <n v="529.014951"/>
    <x v="0"/>
    <n v="2404.9545513624334"/>
    <n v="63163.716254999999"/>
    <n v="65359.763741000002"/>
    <n v="2196.0474860000031"/>
    <n v="-208.90706536243033"/>
    <n v="63163.716254999999"/>
    <n v="65359.763741000002"/>
    <n v="2196.0474860000031"/>
    <x v="0"/>
    <n v="-20582.360367117501"/>
    <n v="22944.444444000001"/>
    <n v="88304.208184999996"/>
    <n v="76045.404316999993"/>
    <n v="2196.0474859999958"/>
    <n v="2196.0474859999958"/>
    <n v="2196.0474860000031"/>
    <x v="0"/>
  </r>
  <r>
    <n v="201"/>
    <n v="320"/>
    <x v="0"/>
    <x v="4"/>
    <x v="5"/>
    <x v="5"/>
    <x v="0"/>
    <x v="3"/>
    <s v="Enron North America"/>
    <x v="3"/>
    <d v="2000-09-25T00:00:00"/>
    <d v="2005-05-11T00:00:00"/>
    <x v="0"/>
    <n v="-10000000"/>
    <n v="3574.8780489999999"/>
    <n v="0.59"/>
    <n v="44.077781999999999"/>
    <n v="43.542003999999999"/>
    <n v="-0.52475625032501172"/>
    <n v="-1875.9396003624336"/>
    <n v="-529.014951"/>
    <x v="0"/>
    <n v="-2404.9545513624334"/>
    <n v="-63163.716254999999"/>
    <n v="-65359.763741000002"/>
    <n v="-2196.0474860000031"/>
    <n v="208.90706536243033"/>
    <n v="-63163.716254999999"/>
    <n v="-65359.763741000002"/>
    <n v="-2196.0474860000031"/>
    <x v="0"/>
    <n v="20582.360367117501"/>
    <n v="-22944.444444000001"/>
    <n v="-88304.208184999996"/>
    <n v="-76045.404316999993"/>
    <n v="-2196.0474859999958"/>
    <n v="-2196.0474859999958"/>
    <n v="-2196.0474860000031"/>
    <x v="0"/>
  </r>
  <r>
    <n v="234"/>
    <n v="349"/>
    <x v="0"/>
    <x v="0"/>
    <x v="6"/>
    <x v="5"/>
    <x v="4"/>
    <x v="4"/>
    <s v="JP Morgan"/>
    <x v="2"/>
    <d v="2000-10-20T00:00:00"/>
    <d v="2005-10-20T00:00:00"/>
    <x v="0"/>
    <n v="-20000000"/>
    <n v="7734.7140080000008"/>
    <n v="0.37"/>
    <n v="67.441136999999998"/>
    <n v="66.877345000000005"/>
    <n v="-0.541691637827592"/>
    <n v="-4189.8298991215388"/>
    <n v="-1319.463495"/>
    <x v="0"/>
    <n v="-5509.2933941215388"/>
    <n v="229080.616606"/>
    <n v="224648.000206"/>
    <n v="-4432.616399999999"/>
    <n v="1076.6769941215398"/>
    <n v="229080.616606"/>
    <n v="224648.000206"/>
    <n v="-4432.616399999999"/>
    <x v="0"/>
    <n v="44532.615901060002"/>
    <n v="-19322.222222"/>
    <n v="205325.77798399999"/>
    <n v="23404.115068999992"/>
    <n v="-4432.616399999999"/>
    <n v="-4432.616399999999"/>
    <n v="-4432.616399999999"/>
    <x v="1"/>
  </r>
  <r>
    <n v="1637"/>
    <n v="841"/>
    <x v="0"/>
    <x v="0"/>
    <x v="6"/>
    <x v="5"/>
    <x v="4"/>
    <x v="4"/>
    <s v="Goldman Sachs"/>
    <x v="2"/>
    <d v="2001-02-09T00:00:00"/>
    <d v="2006-02-09T00:00:00"/>
    <x v="0"/>
    <n v="-10000000"/>
    <n v="4145.4694319999999"/>
    <n v="0.72"/>
    <n v="68.947253000000003"/>
    <n v="68.385298000000006"/>
    <n v="-0.55547367064347697"/>
    <n v="-2302.6991219333695"/>
    <n v="-739.52471100000002"/>
    <x v="0"/>
    <n v="-3042.2238329333695"/>
    <n v="-23501.703741000001"/>
    <n v="-26102.195921999999"/>
    <n v="-2600.4921809999978"/>
    <n v="441.73165193337172"/>
    <n v="-23501.703741000001"/>
    <n v="-26102.195921999999"/>
    <n v="-2600.4921809999978"/>
    <x v="0"/>
    <n v="23867.540254740001"/>
    <n v="0"/>
    <n v="-26102.195921999999"/>
    <n v="-26102.195921999999"/>
    <n v="-2600.4921809999978"/>
    <n v="-2600.4921809999978"/>
    <n v="-2600.4921809999978"/>
    <x v="1"/>
  </r>
  <r>
    <n v="1652"/>
    <n v="862"/>
    <x v="0"/>
    <x v="0"/>
    <x v="6"/>
    <x v="5"/>
    <x v="4"/>
    <x v="4"/>
    <s v="Merrill Lynch Int"/>
    <x v="2"/>
    <d v="2001-02-27T00:00:00"/>
    <d v="2006-02-27T00:00:00"/>
    <x v="0"/>
    <n v="10000000"/>
    <n v="-4202.164409"/>
    <n v="0.85"/>
    <n v="69.168711000000002"/>
    <n v="68.607563999999996"/>
    <n v="-0.55541009044585377"/>
    <n v="2333.9245144710376"/>
    <n v="768.65336400000001"/>
    <x v="0"/>
    <n v="3102.5778784710374"/>
    <n v="75765.139756999997"/>
    <n v="78496.809815999994"/>
    <n v="2731.6700589999964"/>
    <n v="-370.90781947104097"/>
    <n v="75765.139756999997"/>
    <n v="78496.809815999994"/>
    <n v="2731.6700589999964"/>
    <x v="0"/>
    <n v="-24193.961584817498"/>
    <n v="0"/>
    <n v="78496.809815999994"/>
    <n v="78496.809815999994"/>
    <n v="2731.6700589999964"/>
    <n v="2731.6700589999964"/>
    <n v="2731.6700589999964"/>
    <x v="1"/>
  </r>
  <r>
    <n v="1661"/>
    <n v="872"/>
    <x v="0"/>
    <x v="0"/>
    <x v="6"/>
    <x v="5"/>
    <x v="4"/>
    <x v="4"/>
    <s v="Merrill Lynch Int"/>
    <x v="2"/>
    <d v="2001-03-02T00:00:00"/>
    <d v="2006-03-02T00:00:00"/>
    <x v="0"/>
    <n v="10000000"/>
    <n v="-4226.8352670000004"/>
    <n v="0.97"/>
    <n v="69.206136000000001"/>
    <n v="68.645211000000003"/>
    <n v="-0.55891291351952999"/>
    <n v="2362.4328140460707"/>
    <n v="813.79838099999995"/>
    <x v="0"/>
    <n v="3176.2311950460708"/>
    <n v="127299.237593"/>
    <n v="130140.894634"/>
    <n v="2841.6570409999986"/>
    <n v="-334.57415404607218"/>
    <n v="127299.237593"/>
    <n v="130140.894634"/>
    <n v="2841.6570409999986"/>
    <x v="0"/>
    <n v="-24336.004049752501"/>
    <n v="0"/>
    <n v="130140.894634"/>
    <n v="130140.894634"/>
    <n v="2841.6570409999986"/>
    <n v="2841.6570409999986"/>
    <n v="2841.6570409999986"/>
    <x v="1"/>
  </r>
  <r>
    <n v="265"/>
    <n v="380"/>
    <x v="0"/>
    <x v="2"/>
    <x v="7"/>
    <x v="6"/>
    <x v="0"/>
    <x v="3"/>
    <s v="Ace Capital O/Seas"/>
    <x v="3"/>
    <d v="2000-10-05T00:00:00"/>
    <d v="2005-10-05T00:00:00"/>
    <x v="0"/>
    <n v="-10000000"/>
    <n v="3837.553512"/>
    <n v="0.24"/>
    <n v="36.428516000000002"/>
    <n v="36.180813999999998"/>
    <n v="-0.24215178934752413"/>
    <n v="-929.27044964767538"/>
    <n v="-416.23621500000002"/>
    <x v="0"/>
    <n v="-1345.5066646476753"/>
    <n v="43903.645513000003"/>
    <n v="42896.463961000001"/>
    <n v="-1007.1815520000018"/>
    <n v="338.32511264767345"/>
    <n v="43903.645513000003"/>
    <n v="42896.463961000001"/>
    <n v="-1007.1815520000018"/>
    <x v="0"/>
    <n v="15781.938818099999"/>
    <n v="-6133.3333329999996"/>
    <n v="36763.130627999999"/>
    <n v="-28151.921269999999"/>
    <n v="-1007.1815520000018"/>
    <n v="-1007.1815520000018"/>
    <n v="-1007.1815520000018"/>
    <x v="1"/>
  </r>
  <r>
    <n v="266"/>
    <n v="381"/>
    <x v="0"/>
    <x v="3"/>
    <x v="7"/>
    <x v="6"/>
    <x v="0"/>
    <x v="3"/>
    <s v="EnronCredit.com"/>
    <x v="3"/>
    <d v="2000-10-05T00:00:00"/>
    <d v="2005-10-05T00:00:00"/>
    <x v="0"/>
    <n v="10000000"/>
    <n v="-3837.553512"/>
    <n v="0.24"/>
    <n v="36.428516000000002"/>
    <n v="36.180813999999998"/>
    <n v="-0.24215178934752413"/>
    <n v="929.27044964767538"/>
    <n v="416.23621500000002"/>
    <x v="0"/>
    <n v="1345.5066646476753"/>
    <n v="-43903.645513000003"/>
    <n v="-42896.463961000001"/>
    <n v="1007.1815520000018"/>
    <n v="-338.32511264767345"/>
    <n v="-43903.645513000003"/>
    <n v="-42896.463961000001"/>
    <n v="1007.1815520000018"/>
    <x v="0"/>
    <n v="-15781.938818099999"/>
    <n v="6133.3333329999996"/>
    <n v="-36763.130627999999"/>
    <n v="28151.921269999999"/>
    <n v="1007.1815520000018"/>
    <n v="1007.1815520000018"/>
    <n v="1007.1815520000018"/>
    <x v="1"/>
  </r>
  <r>
    <n v="267"/>
    <n v="382"/>
    <x v="0"/>
    <x v="4"/>
    <x v="7"/>
    <x v="6"/>
    <x v="0"/>
    <x v="3"/>
    <s v="Enron North America"/>
    <x v="3"/>
    <d v="2000-10-05T00:00:00"/>
    <d v="2005-10-05T00:00:00"/>
    <x v="0"/>
    <n v="-10000000"/>
    <n v="3837.553512"/>
    <n v="0.24"/>
    <n v="36.428516000000002"/>
    <n v="36.180813999999998"/>
    <n v="-0.24215178934752413"/>
    <n v="-929.27044964767538"/>
    <n v="-416.23621500000002"/>
    <x v="0"/>
    <n v="-1345.5066646476753"/>
    <n v="43903.645513000003"/>
    <n v="42896.463961000001"/>
    <n v="-1007.1815520000018"/>
    <n v="338.32511264767345"/>
    <n v="43903.645513000003"/>
    <n v="42896.463961000001"/>
    <n v="-1007.1815520000018"/>
    <x v="0"/>
    <n v="15781.938818099999"/>
    <n v="-6133.3333329999996"/>
    <n v="36763.130627999999"/>
    <n v="-28151.921269999999"/>
    <n v="-1007.1815520000018"/>
    <n v="-1007.1815520000018"/>
    <n v="-1007.1815520000018"/>
    <x v="1"/>
  </r>
  <r>
    <n v="1679"/>
    <n v="887"/>
    <x v="0"/>
    <x v="0"/>
    <x v="7"/>
    <x v="6"/>
    <x v="0"/>
    <x v="3"/>
    <s v="Morgan Stanley CP"/>
    <x v="3"/>
    <d v="2001-03-13T00:00:00"/>
    <d v="2005-05-30T00:00:00"/>
    <x v="0"/>
    <n v="10000000"/>
    <n v="-3592.2585140000001"/>
    <n v="0.37"/>
    <n v="34.980043999999999"/>
    <n v="34.730195000000002"/>
    <n v="-0.23603090529177265"/>
    <n v="847.88402910149796"/>
    <n v="422.26855800000004"/>
    <x v="0"/>
    <n v="1270.1525871014981"/>
    <n v="9698.6219380000002"/>
    <n v="10742.452241000001"/>
    <n v="1043.8303030000006"/>
    <n v="-226.32228410149742"/>
    <n v="9698.6219380000002"/>
    <n v="10742.452241000001"/>
    <n v="1043.8303030000006"/>
    <x v="0"/>
    <n v="-14773.163138825001"/>
    <n v="0"/>
    <n v="10742.452241000001"/>
    <n v="10742.452241000001"/>
    <n v="1043.8303030000006"/>
    <n v="1043.8303030000006"/>
    <n v="1043.8303030000006"/>
    <x v="0"/>
  </r>
  <r>
    <n v="1280"/>
    <n v="441"/>
    <x v="0"/>
    <x v="0"/>
    <x v="8"/>
    <x v="1"/>
    <x v="5"/>
    <x v="3"/>
    <s v="Portfolio ISIS"/>
    <x v="4"/>
    <d v="2001-01-05T00:00:00"/>
    <d v="2006-01-05T00:00:00"/>
    <x v="0"/>
    <n v="-10000000"/>
    <n v="4039.6729190000001"/>
    <n v="0.45"/>
    <n v="48.561619999999998"/>
    <n v="48.483626999999998"/>
    <n v="-6.5629071640960768E-2"/>
    <n v="-265.11998340710011"/>
    <n v="-573.92037900000003"/>
    <x v="0"/>
    <n v="-839.04036240710013"/>
    <n v="3924.5262120000002"/>
    <n v="3486.7713709999998"/>
    <n v="-437.7548410000004"/>
    <n v="401.28552140709974"/>
    <n v="3924.5262120000002"/>
    <n v="3486.7713709999998"/>
    <n v="-437.7548410000004"/>
    <x v="0"/>
    <n v="29239.152587722005"/>
    <n v="0"/>
    <n v="3486.7713709999998"/>
    <n v="-3673.5191869999999"/>
    <n v="-437.7548410000004"/>
    <n v="-437.7548410000004"/>
    <n v="-437.7548410000004"/>
    <x v="1"/>
  </r>
  <r>
    <n v="1481"/>
    <n v="532"/>
    <x v="0"/>
    <x v="1"/>
    <x v="8"/>
    <x v="1"/>
    <x v="5"/>
    <x v="3"/>
    <s v="Portfolio ISIS"/>
    <x v="1"/>
    <d v="2001-01-05T00:00:00"/>
    <d v="2006-01-05T00:00:00"/>
    <x v="0"/>
    <n v="10000000"/>
    <n v="-4039.6729190000001"/>
    <n v="0.45"/>
    <n v="48.561619999999998"/>
    <n v="48.483626999999998"/>
    <n v="-6.5629071640960768E-2"/>
    <n v="265.11998340710011"/>
    <n v="573.92037900000003"/>
    <x v="0"/>
    <n v="839.04036240710013"/>
    <n v="-3924.5262120000002"/>
    <n v="-3486.7713709999998"/>
    <n v="437.7548410000004"/>
    <n v="-401.28552140709974"/>
    <n v="-3924.5262120000002"/>
    <n v="-3486.7713709999998"/>
    <n v="437.7548410000004"/>
    <x v="0"/>
    <n v="-29239.152587722005"/>
    <n v="0"/>
    <n v="-3486.7713709999998"/>
    <n v="3673.5191869999999"/>
    <n v="437.7548410000004"/>
    <n v="437.7548410000004"/>
    <n v="437.7548410000004"/>
    <x v="1"/>
  </r>
  <r>
    <n v="1281"/>
    <n v="442"/>
    <x v="0"/>
    <x v="0"/>
    <x v="9"/>
    <x v="0"/>
    <x v="6"/>
    <x v="3"/>
    <s v="Portfolio ISIS"/>
    <x v="3"/>
    <d v="2001-01-05T00:00:00"/>
    <d v="2006-01-05T00:00:00"/>
    <x v="0"/>
    <n v="-10000000"/>
    <n v="4087.9293440000001"/>
    <n v="1.25"/>
    <n v="181.08235999999999"/>
    <n v="181.53553199999999"/>
    <n v="0.57852292577987918"/>
    <n v="2364.9608444723021"/>
    <n v="-1562.526288"/>
    <x v="0"/>
    <n v="802.43455647230212"/>
    <n v="194494.161238"/>
    <n v="196266.89735399999"/>
    <n v="1772.7361159999855"/>
    <n v="970.30155952768337"/>
    <n v="194494.161238"/>
    <n v="196266.89735399999"/>
    <n v="1772.7361159999855"/>
    <x v="0"/>
    <n v="51107.292658688006"/>
    <n v="0"/>
    <n v="196266.89735399999"/>
    <n v="186664.069391"/>
    <n v="1772.7361159999855"/>
    <n v="1772.7361159999855"/>
    <n v="1772.7361159999855"/>
    <x v="1"/>
  </r>
  <r>
    <n v="1482"/>
    <n v="533"/>
    <x v="0"/>
    <x v="1"/>
    <x v="9"/>
    <x v="0"/>
    <x v="6"/>
    <x v="3"/>
    <s v="Portfolio ISIS"/>
    <x v="1"/>
    <d v="2001-01-05T00:00:00"/>
    <d v="2006-01-05T00:00:00"/>
    <x v="0"/>
    <n v="10000000"/>
    <n v="-4087.9293440000001"/>
    <n v="1.25"/>
    <n v="181.08235999999999"/>
    <n v="181.53553199999999"/>
    <n v="0.57852292577987918"/>
    <n v="-2364.9608444723021"/>
    <n v="1562.526288"/>
    <x v="0"/>
    <n v="-802.43455647230212"/>
    <n v="-194494.161238"/>
    <n v="-196266.89735399999"/>
    <n v="-1772.7361159999855"/>
    <n v="-970.30155952768337"/>
    <n v="-194494.161238"/>
    <n v="-196266.89735399999"/>
    <n v="-1772.7361159999855"/>
    <x v="0"/>
    <n v="-51107.292658688006"/>
    <n v="0"/>
    <n v="-196266.89735399999"/>
    <n v="-186664.069391"/>
    <n v="-1772.7361159999855"/>
    <n v="-1772.7361159999855"/>
    <n v="-1772.7361159999855"/>
    <x v="1"/>
  </r>
  <r>
    <n v="1689"/>
    <n v="897"/>
    <x v="0"/>
    <x v="0"/>
    <x v="9"/>
    <x v="0"/>
    <x v="6"/>
    <x v="3"/>
    <s v="Morgan Stanley CP"/>
    <x v="3"/>
    <d v="2001-03-16T00:00:00"/>
    <d v="2006-03-16T00:00:00"/>
    <x v="0"/>
    <n v="10000000"/>
    <n v="-4320.4699460000002"/>
    <n v="1.87"/>
    <n v="182.18141600000001"/>
    <n v="182.95858899999999"/>
    <n v="0.80991950500952126"/>
    <n v="-3499.2328800728333"/>
    <n v="1722.7148009999999"/>
    <x v="0"/>
    <n v="-1776.5180790728334"/>
    <n v="29303.012351000001"/>
    <n v="26630.079548999998"/>
    <n v="-2672.932802000003"/>
    <n v="-896.41472292716958"/>
    <n v="29303.012351000001"/>
    <n v="26630.079548999998"/>
    <n v="-2672.932802000003"/>
    <x v="0"/>
    <n v="-54014.515264892005"/>
    <n v="0"/>
    <n v="26630.079548999998"/>
    <n v="26630.079548999998"/>
    <n v="-2672.932802000003"/>
    <n v="-2672.932802000003"/>
    <n v="-2672.932802000003"/>
    <x v="1"/>
  </r>
  <r>
    <n v="253"/>
    <n v="374"/>
    <x v="1"/>
    <x v="5"/>
    <x v="10"/>
    <x v="7"/>
    <x v="0"/>
    <x v="5"/>
    <s v="Deutsche Bank AG"/>
    <x v="0"/>
    <d v="2000-04-10T00:00:00"/>
    <d v="2001-03-14T00:00:00"/>
    <x v="0"/>
    <n v="0"/>
    <n v="0"/>
    <n v="19.5"/>
    <n v="0"/>
    <n v="0"/>
    <m/>
    <n v="-"/>
    <n v="0"/>
    <x v="0"/>
    <n v="0"/>
    <n v="-4562083.3"/>
    <n v="-4562083.3"/>
    <n v="0"/>
    <n v="0"/>
    <n v="-4562083.3"/>
    <n v="-4562083.3"/>
    <n v="0"/>
    <x v="0"/>
    <n v="0"/>
    <n v="915416.66666700004"/>
    <n v="-3646666.6333329999"/>
    <n v="-1745207.6333329999"/>
    <n v="0"/>
    <n v="0"/>
    <n v="0"/>
    <x v="3"/>
  </r>
  <r>
    <n v="39"/>
    <n v="134"/>
    <x v="0"/>
    <x v="0"/>
    <x v="11"/>
    <x v="8"/>
    <x v="7"/>
    <x v="3"/>
    <s v="JP Morgan"/>
    <x v="0"/>
    <d v="2000-08-04T00:00:00"/>
    <d v="2004-01-14T00:00:00"/>
    <x v="0"/>
    <n v="4000000"/>
    <n v="-1023.567796"/>
    <n v="6.35"/>
    <n v="803.15139099999999"/>
    <n v="800.95621100000005"/>
    <n v="-1.9864486686683405"/>
    <n v="2033.2648856559877"/>
    <n v="2642.503275"/>
    <x v="0"/>
    <n v="4675.7681606559872"/>
    <n v="-101513.194454"/>
    <n v="-97212.042272999999"/>
    <n v="4301.1521809999977"/>
    <n v="-374.61597965598958"/>
    <n v="-101513.194454"/>
    <n v="-97212.042272999999"/>
    <n v="4301.1521809999977"/>
    <x v="0"/>
    <n v="-16837.690244199999"/>
    <n v="116416.666667"/>
    <n v="19204.624393999999"/>
    <n v="117285.35252899998"/>
    <n v="4301.1521809999977"/>
    <n v="4301.1521809999977"/>
    <n v="4301.1521809999977"/>
    <x v="4"/>
  </r>
  <r>
    <n v="149"/>
    <n v="208"/>
    <x v="0"/>
    <x v="0"/>
    <x v="12"/>
    <x v="5"/>
    <x v="4"/>
    <x v="3"/>
    <s v="JP Morgan"/>
    <x v="3"/>
    <d v="2000-09-19T00:00:00"/>
    <d v="2005-09-19T00:00:00"/>
    <x v="0"/>
    <n v="-10000000"/>
    <n v="3794.3384489999999"/>
    <n v="0.44"/>
    <n v="113.891194"/>
    <n v="113.262494"/>
    <n v="-0.55214469368786201"/>
    <n v="-2095.0238406711824"/>
    <n v="-1074.1117919999999"/>
    <x v="0"/>
    <n v="-3169.1356326711821"/>
    <n v="269444.61105100001"/>
    <n v="267201.09735300002"/>
    <n v="-2243.5136979999952"/>
    <n v="925.62193467118686"/>
    <n v="269444.61105100001"/>
    <n v="267201.09735300002"/>
    <n v="-2243.5136979999952"/>
    <x v="0"/>
    <n v="21845.903620117497"/>
    <n v="-22122.222222"/>
    <n v="245078.87513100001"/>
    <n v="-111191.69785199995"/>
    <n v="-2243.5136979999952"/>
    <n v="-2243.5136979999952"/>
    <n v="-2243.5136979999952"/>
    <x v="0"/>
  </r>
  <r>
    <n v="220"/>
    <n v="337"/>
    <x v="0"/>
    <x v="0"/>
    <x v="12"/>
    <x v="5"/>
    <x v="4"/>
    <x v="3"/>
    <s v="LBIE"/>
    <x v="3"/>
    <d v="2000-10-10T00:00:00"/>
    <d v="2005-10-10T00:00:00"/>
    <x v="0"/>
    <n v="10000000"/>
    <n v="-3843.5686770000002"/>
    <n v="0.49"/>
    <n v="114.421626"/>
    <n v="113.792053"/>
    <n v="-0.55740236180438374"/>
    <n v="2142.4142583171506"/>
    <n v="1106.6142300000001"/>
    <x v="0"/>
    <n v="3249.0284883171507"/>
    <n v="-245372.18382199999"/>
    <n v="-243076.14849200001"/>
    <n v="2296.0353299999842"/>
    <n v="-952.99315831716649"/>
    <n v="-245372.18382199999"/>
    <n v="-243076.14849200001"/>
    <n v="2296.0353299999842"/>
    <x v="0"/>
    <n v="-22129.346657827504"/>
    <n v="12522.222222"/>
    <n v="-230553.92627"/>
    <n v="111698.32243499998"/>
    <n v="2296.0353299999842"/>
    <n v="2296.0353299999842"/>
    <n v="2296.0353299999842"/>
    <x v="1"/>
  </r>
  <r>
    <n v="1644"/>
    <n v="848"/>
    <x v="0"/>
    <x v="0"/>
    <x v="12"/>
    <x v="5"/>
    <x v="4"/>
    <x v="3"/>
    <s v="CSFB Intl"/>
    <x v="3"/>
    <d v="2001-02-15T00:00:00"/>
    <d v="2002-02-15T00:00:00"/>
    <x v="0"/>
    <n v="20000000"/>
    <n v="-1642.4835760000001"/>
    <n v="0.75"/>
    <n v="79.086118999999997"/>
    <n v="78.105469999999997"/>
    <n v="-0.53662131429321747"/>
    <n v="881.39169525814384"/>
    <n v="1426.778403"/>
    <x v="0"/>
    <n v="2308.1700982581438"/>
    <n v="12597.675496"/>
    <n v="14706.634552"/>
    <n v="2108.9590559999997"/>
    <n v="-199.21104225814406"/>
    <n v="12597.675496"/>
    <n v="14706.634552"/>
    <n v="2108.9590559999997"/>
    <x v="0"/>
    <n v="-9456.5991888200006"/>
    <n v="0"/>
    <n v="14706.634552"/>
    <n v="14706.634552"/>
    <n v="2108.9590559999997"/>
    <n v="2108.9590559999997"/>
    <n v="2108.9590559999997"/>
    <x v="2"/>
  </r>
  <r>
    <n v="1282"/>
    <n v="443"/>
    <x v="0"/>
    <x v="0"/>
    <x v="13"/>
    <x v="5"/>
    <x v="1"/>
    <x v="3"/>
    <s v="Portfolio ISIS"/>
    <x v="5"/>
    <d v="2001-01-05T00:00:00"/>
    <d v="2006-01-05T00:00:00"/>
    <x v="0"/>
    <n v="-10000000"/>
    <n v="4068.6065490000001"/>
    <n v="0.6"/>
    <n v="46.278998999999999"/>
    <n v="45.734516999999997"/>
    <n v="-0.55109811116039342"/>
    <n v="-2242.2013842087067"/>
    <n v="-630.10603800000001"/>
    <x v="0"/>
    <n v="-2872.3074222087066"/>
    <n v="-72129.442282999997"/>
    <n v="-74661.086454999997"/>
    <n v="-2531.6441720000003"/>
    <n v="340.66325020870636"/>
    <n v="-72129.442282999997"/>
    <n v="-74661.086454999997"/>
    <n v="-2531.6441720000003"/>
    <x v="0"/>
    <n v="23425.002205867499"/>
    <n v="0"/>
    <n v="-74661.086454999997"/>
    <n v="-59462.192589999999"/>
    <n v="-2531.6441720000003"/>
    <n v="-2531.6441720000003"/>
    <n v="-2531.6441720000003"/>
    <x v="1"/>
  </r>
  <r>
    <n v="1483"/>
    <n v="534"/>
    <x v="0"/>
    <x v="1"/>
    <x v="13"/>
    <x v="5"/>
    <x v="1"/>
    <x v="3"/>
    <s v="Portfolio ISIS"/>
    <x v="1"/>
    <d v="2001-01-05T00:00:00"/>
    <d v="2006-01-05T00:00:00"/>
    <x v="0"/>
    <n v="10000000"/>
    <n v="-4068.6065490000001"/>
    <n v="0.6"/>
    <n v="46.278998999999999"/>
    <n v="45.734516999999997"/>
    <n v="-0.55109811116039342"/>
    <n v="2242.2013842087067"/>
    <n v="630.10603800000001"/>
    <x v="0"/>
    <n v="2872.3074222087066"/>
    <n v="72129.442282999997"/>
    <n v="74661.086454999997"/>
    <n v="2531.6441720000003"/>
    <n v="-340.66325020870636"/>
    <n v="72129.442282999997"/>
    <n v="74661.086454999997"/>
    <n v="2531.6441720000003"/>
    <x v="0"/>
    <n v="-23425.002205867499"/>
    <n v="0"/>
    <n v="74661.086454999997"/>
    <n v="59462.192589999999"/>
    <n v="2531.6441720000003"/>
    <n v="2531.6441720000003"/>
    <n v="2531.6441720000003"/>
    <x v="1"/>
  </r>
  <r>
    <n v="274"/>
    <n v="411"/>
    <x v="0"/>
    <x v="0"/>
    <x v="14"/>
    <x v="5"/>
    <x v="8"/>
    <x v="6"/>
    <s v="Royal BOC"/>
    <x v="2"/>
    <d v="2000-12-05T00:00:00"/>
    <d v="2005-12-05T00:00:00"/>
    <x v="0"/>
    <n v="-15000000"/>
    <n v="5974.8675800000001"/>
    <n v="0.46"/>
    <n v="35.859721999999998"/>
    <n v="35.339247"/>
    <n v="-0.54391992770417352"/>
    <n v="-3249.8495421556104"/>
    <n v="-946.37845800000014"/>
    <x v="0"/>
    <n v="-4196.2280001556101"/>
    <n v="-68651.187858000005"/>
    <n v="-72165.812191000005"/>
    <n v="-3514.6243329999998"/>
    <n v="681.60366715561031"/>
    <n v="-68651.187858000005"/>
    <n v="-72165.812191000005"/>
    <n v="-3514.6243329999998"/>
    <x v="0"/>
    <n v="34400.300091850004"/>
    <n v="-17250"/>
    <n v="-89415.812191000005"/>
    <n v="-79671.093023000009"/>
    <n v="-3514.6243329999998"/>
    <n v="-3514.6243329999998"/>
    <n v="-3514.6243329999998"/>
    <x v="1"/>
  </r>
  <r>
    <n v="1283"/>
    <n v="444"/>
    <x v="0"/>
    <x v="0"/>
    <x v="14"/>
    <x v="5"/>
    <x v="8"/>
    <x v="6"/>
    <s v="Portfolio ISIS"/>
    <x v="2"/>
    <d v="2001-01-05T00:00:00"/>
    <d v="2006-01-05T00:00:00"/>
    <x v="0"/>
    <n v="-10000000"/>
    <n v="4029.1408970000002"/>
    <n v="0.34"/>
    <n v="36.629640000000002"/>
    <n v="36.10877"/>
    <n v="-0.54732664325219504"/>
    <n v="-2205.2561623451484"/>
    <n v="-617.89978199999996"/>
    <x v="0"/>
    <n v="-2823.1559443451483"/>
    <n v="2771.3175550000001"/>
    <n v="491.952518"/>
    <n v="-2279.365037"/>
    <n v="543.7909073451483"/>
    <n v="2771.3175550000001"/>
    <n v="491.952518"/>
    <n v="-2279.365037"/>
    <x v="0"/>
    <n v="23197.778714477499"/>
    <n v="0"/>
    <n v="491.952518"/>
    <n v="-48631.273322000001"/>
    <n v="-2279.365037"/>
    <n v="-2279.365037"/>
    <n v="-2279.365037"/>
    <x v="1"/>
  </r>
  <r>
    <n v="1484"/>
    <n v="535"/>
    <x v="0"/>
    <x v="1"/>
    <x v="14"/>
    <x v="5"/>
    <x v="8"/>
    <x v="6"/>
    <s v="Portfolio ISIS"/>
    <x v="1"/>
    <d v="2001-01-05T00:00:00"/>
    <d v="2006-01-05T00:00:00"/>
    <x v="0"/>
    <n v="10000000"/>
    <n v="-4029.1408970000002"/>
    <n v="0.34"/>
    <n v="36.629640000000002"/>
    <n v="36.10877"/>
    <n v="-0.54732664325219504"/>
    <n v="2205.2561623451484"/>
    <n v="617.89978199999996"/>
    <x v="0"/>
    <n v="2823.1559443451483"/>
    <n v="-2771.3175550000001"/>
    <n v="-491.952518"/>
    <n v="2279.365037"/>
    <n v="-543.7909073451483"/>
    <n v="-2771.3175550000001"/>
    <n v="-491.952518"/>
    <n v="2279.365037"/>
    <x v="0"/>
    <n v="-23197.778714477499"/>
    <n v="0"/>
    <n v="-491.952518"/>
    <n v="48631.273322000001"/>
    <n v="2279.365037"/>
    <n v="2279.365037"/>
    <n v="2279.365037"/>
    <x v="1"/>
  </r>
  <r>
    <n v="1609"/>
    <n v="663"/>
    <x v="0"/>
    <x v="0"/>
    <x v="14"/>
    <x v="5"/>
    <x v="8"/>
    <x v="6"/>
    <s v="Morgan Stanley CP"/>
    <x v="2"/>
    <d v="2001-01-17T00:00:00"/>
    <d v="2006-01-17T00:00:00"/>
    <x v="0"/>
    <n v="10000000"/>
    <n v="-4093.278323"/>
    <n v="0.625"/>
    <n v="36.931289"/>
    <n v="36.410380000000004"/>
    <n v="-0.54720412473644908"/>
    <n v="2239.8587820398952"/>
    <n v="682.44784500000003"/>
    <x v="0"/>
    <n v="2922.3066270398954"/>
    <n v="121525.042503"/>
    <n v="124056.631171"/>
    <n v="2531.5886679999967"/>
    <n v="-390.71795903989869"/>
    <n v="121525.042503"/>
    <n v="124056.631171"/>
    <n v="2531.5886679999967"/>
    <x v="0"/>
    <n v="-23567.049944672501"/>
    <n v="0"/>
    <n v="124056.631171"/>
    <n v="124056.631171"/>
    <n v="2531.5886679999967"/>
    <n v="2531.5886679999967"/>
    <n v="2531.5886679999967"/>
    <x v="1"/>
  </r>
  <r>
    <n v="1636"/>
    <n v="840"/>
    <x v="0"/>
    <x v="0"/>
    <x v="14"/>
    <x v="5"/>
    <x v="8"/>
    <x v="6"/>
    <s v="Goldman Sachs"/>
    <x v="2"/>
    <d v="2001-02-09T00:00:00"/>
    <d v="2006-02-09T00:00:00"/>
    <x v="0"/>
    <n v="-10000000"/>
    <n v="4143.5595110000004"/>
    <n v="0.65"/>
    <n v="37.486888"/>
    <n v="36.965757000000004"/>
    <n v="-0.55078640359667286"/>
    <n v="-2282.2162411524787"/>
    <n v="-663.608655"/>
    <x v="0"/>
    <n v="-2945.8248961524787"/>
    <n v="-127432.171134"/>
    <n v="-130012.818247"/>
    <n v="-2580.6471129999991"/>
    <n v="365.17778315247961"/>
    <n v="-127432.171134"/>
    <n v="-130012.818247"/>
    <n v="-2580.6471129999991"/>
    <x v="0"/>
    <n v="23856.543884582501"/>
    <n v="0"/>
    <n v="-130012.818247"/>
    <n v="-130012.818247"/>
    <n v="-2580.6471129999991"/>
    <n v="-2580.6471129999991"/>
    <n v="-2580.6471129999991"/>
    <x v="1"/>
  </r>
  <r>
    <n v="262"/>
    <n v="377"/>
    <x v="0"/>
    <x v="0"/>
    <x v="15"/>
    <x v="2"/>
    <x v="2"/>
    <x v="7"/>
    <s v="CSFB Intl"/>
    <x v="4"/>
    <d v="2000-11-08T00:00:00"/>
    <d v="2005-11-08T00:00:00"/>
    <x v="1"/>
    <n v="-10000000"/>
    <n v="3990.9019929999999"/>
    <n v="0.19500000000000001"/>
    <n v="19.519231999999999"/>
    <n v="19.494727999999999"/>
    <n v="-5.1027306198566779E-3"/>
    <n v="-20.364497800528142"/>
    <n v="-195.22026599999998"/>
    <x v="0"/>
    <n v="-215.58476380052812"/>
    <n v="-2843.4748359999999"/>
    <n v="-3000.3144040000002"/>
    <n v="-156.83956800000033"/>
    <n v="58.745195800527796"/>
    <n v="-2507.944805352"/>
    <n v="-2632.7758895100001"/>
    <n v="-124.83108415800007"/>
    <x v="0"/>
    <n v="11817.060801272999"/>
    <n v="-4372.875"/>
    <n v="-7005.6508895099996"/>
    <n v="-23527.289901063996"/>
    <n v="-102.40608415799943"/>
    <n v="-102.40608415799943"/>
    <n v="-124.83108415800007"/>
    <x v="1"/>
  </r>
  <r>
    <n v="263"/>
    <n v="378"/>
    <x v="0"/>
    <x v="0"/>
    <x v="15"/>
    <x v="2"/>
    <x v="2"/>
    <x v="7"/>
    <s v="CSFB Intl"/>
    <x v="4"/>
    <d v="2000-11-10T00:00:00"/>
    <d v="2005-11-10T00:00:00"/>
    <x v="1"/>
    <n v="-10000000"/>
    <n v="4003.5646409999999"/>
    <n v="0.25"/>
    <n v="19.524324"/>
    <n v="19.499853000000002"/>
    <n v="-5.1002160598915998E-3"/>
    <n v="-20.419044678842347"/>
    <n v="-204.836457"/>
    <x v="0"/>
    <n v="-225.25550167884234"/>
    <n v="-26269.736161000001"/>
    <n v="-26447.918012999999"/>
    <n v="-178.18185199999789"/>
    <n v="47.073649678844447"/>
    <n v="-23169.907294002001"/>
    <n v="-23208.048056407497"/>
    <n v="-38.140762405495479"/>
    <x v="0"/>
    <n v="11854.554902000998"/>
    <n v="-5728.125"/>
    <n v="-28936.173056407497"/>
    <n v="-24473.595174883263"/>
    <n v="-8.7657624054954795"/>
    <n v="-8.7657624054954795"/>
    <n v="-38.140762405495479"/>
    <x v="1"/>
  </r>
  <r>
    <n v="264"/>
    <n v="379"/>
    <x v="0"/>
    <x v="0"/>
    <x v="15"/>
    <x v="2"/>
    <x v="2"/>
    <x v="7"/>
    <s v="Bank of Austria AG"/>
    <x v="4"/>
    <d v="2000-11-14T00:00:00"/>
    <d v="2005-11-14T00:00:00"/>
    <x v="0"/>
    <n v="-20000000"/>
    <n v="7838.8929889999999"/>
    <n v="0.22"/>
    <n v="19.515581000000001"/>
    <n v="19.491816"/>
    <n v="-1.3020575787210662E-2"/>
    <n v="-102.06690025110882"/>
    <n v="-398.25667200000004"/>
    <x v="0"/>
    <n v="-500.32357225110889"/>
    <n v="-26285.021597999999"/>
    <n v="-26625.958106999999"/>
    <n v="-340.93650899999921"/>
    <n v="159.38706325110968"/>
    <n v="-26285.021597999999"/>
    <n v="-26625.958106999999"/>
    <n v="-340.93650899999921"/>
    <x v="0"/>
    <n v="23210.962140428997"/>
    <n v="-11244.444444000001"/>
    <n v="-37870.402550999999"/>
    <n v="-54063.045339999997"/>
    <n v="-340.93650899999921"/>
    <n v="-340.93650899999921"/>
    <n v="-340.93650899999921"/>
    <x v="1"/>
  </r>
  <r>
    <n v="1065"/>
    <n v="429"/>
    <x v="0"/>
    <x v="0"/>
    <x v="15"/>
    <x v="2"/>
    <x v="2"/>
    <x v="7"/>
    <s v="CSFB Intl"/>
    <x v="4"/>
    <d v="2000-12-18T00:00:00"/>
    <d v="2005-12-19T00:00:00"/>
    <x v="1"/>
    <n v="-5000000"/>
    <n v="2047.1065819999999"/>
    <n v="0.3"/>
    <n v="19.626031999999999"/>
    <n v="19.601917"/>
    <n v="-5.2218161893415249E-3"/>
    <n v="-10.689614291195193"/>
    <n v="-107.52470099999999"/>
    <x v="0"/>
    <n v="-118.21431529119519"/>
    <n v="-22664.336552000001"/>
    <n v="-22763.691423"/>
    <n v="-99.354870999999548"/>
    <n v="18.859444291195643"/>
    <n v="-19989.944838864001"/>
    <n v="-19975.139223682498"/>
    <n v="14.805615181503526"/>
    <x v="0"/>
    <n v="6061.4825893019997"/>
    <n v="-3327.1875"/>
    <n v="-23302.326723682498"/>
    <n v="-12908.408630413009"/>
    <n v="31.868115181503526"/>
    <n v="31.868115181503526"/>
    <n v="14.805615181503526"/>
    <x v="1"/>
  </r>
  <r>
    <n v="21"/>
    <n v="110"/>
    <x v="0"/>
    <x v="0"/>
    <x v="16"/>
    <x v="6"/>
    <x v="2"/>
    <x v="3"/>
    <s v="JP Morgan"/>
    <x v="4"/>
    <d v="2000-07-31T00:00:00"/>
    <d v="2005-08-01T00:00:00"/>
    <x v="0"/>
    <n v="-20000000"/>
    <n v="7411.9772080000002"/>
    <n v="0.28999999999999998"/>
    <n v="41.435910999999997"/>
    <n v="41.373711999999998"/>
    <n v="-3.8694790531203227E-2"/>
    <n v="-286.80490548561255"/>
    <n v="-958.00453499999992"/>
    <x v="0"/>
    <n v="-1244.8094404856124"/>
    <n v="86099.645638999995"/>
    <n v="85542.470654999997"/>
    <n v="-557.17498399999749"/>
    <n v="687.63445648561492"/>
    <n v="86099.645638999995"/>
    <n v="85542.470654999997"/>
    <n v="-557.17498399999749"/>
    <x v="0"/>
    <n v="30481.7562679"/>
    <n v="-29644.444444000001"/>
    <n v="55898.026210999997"/>
    <n v="-193366.09649900004"/>
    <n v="-557.17498399999749"/>
    <n v="-557.17498399999749"/>
    <n v="-557.17498399999749"/>
    <x v="0"/>
  </r>
  <r>
    <n v="30"/>
    <n v="125"/>
    <x v="0"/>
    <x v="0"/>
    <x v="16"/>
    <x v="6"/>
    <x v="2"/>
    <x v="3"/>
    <s v="Bear Stearns"/>
    <x v="4"/>
    <d v="2000-07-07T00:00:00"/>
    <d v="2005-04-19T00:00:00"/>
    <x v="0"/>
    <n v="5000000"/>
    <n v="-1746.7661939999998"/>
    <n v="0.32"/>
    <n v="40.026043999999999"/>
    <n v="39.960500000000003"/>
    <n v="-3.597589441933112E-2"/>
    <n v="62.841476170600856"/>
    <n v="232.68301499999998"/>
    <x v="0"/>
    <n v="295.52449117060087"/>
    <n v="-11325.651443000001"/>
    <n v="-11172.400438999999"/>
    <n v="153.25100400000156"/>
    <n v="-142.27348717059931"/>
    <n v="-11325.651443000001"/>
    <n v="-11172.400438999999"/>
    <n v="153.25100400000156"/>
    <x v="0"/>
    <n v="-7183.5759728249996"/>
    <n v="8711.1111110000002"/>
    <n v="-2461.2893279999989"/>
    <n v="45995.324647000001"/>
    <n v="153.25100400000156"/>
    <n v="153.25100400000156"/>
    <n v="153.25100400000156"/>
    <x v="0"/>
  </r>
  <r>
    <n v="259"/>
    <n v="373"/>
    <x v="0"/>
    <x v="0"/>
    <x v="16"/>
    <x v="6"/>
    <x v="2"/>
    <x v="3"/>
    <s v="LBIE"/>
    <x v="4"/>
    <d v="2000-11-03T00:00:00"/>
    <d v="2005-11-03T00:00:00"/>
    <x v="0"/>
    <n v="15000000"/>
    <n v="-5860.7835230000001"/>
    <n v="0.35499999999999998"/>
    <n v="42.711468000000004"/>
    <n v="42.650399999999998"/>
    <n v="-4.6237222634369662E-2"/>
    <n v="270.98635256479639"/>
    <n v="752.57471099999998"/>
    <x v="0"/>
    <n v="1023.5610635647963"/>
    <n v="-35488.353708000002"/>
    <n v="-35011.881189"/>
    <n v="476.47251900000265"/>
    <n v="-547.08854456479366"/>
    <n v="-35488.353708000002"/>
    <n v="-35011.881189"/>
    <n v="476.47251900000265"/>
    <x v="0"/>
    <n v="-24102.472238337501"/>
    <n v="13904.166667"/>
    <n v="-21107.714522000002"/>
    <n v="153553.96809800001"/>
    <n v="476.47251900000265"/>
    <n v="476.47251900000265"/>
    <n v="476.47251900000265"/>
    <x v="1"/>
  </r>
  <r>
    <n v="1581"/>
    <n v="635"/>
    <x v="0"/>
    <x v="0"/>
    <x v="16"/>
    <x v="6"/>
    <x v="2"/>
    <x v="3"/>
    <s v="Portfolio ISIS"/>
    <x v="4"/>
    <d v="2001-01-05T00:00:00"/>
    <d v="2006-01-05T00:00:00"/>
    <x v="0"/>
    <n v="-10000000"/>
    <n v="4079.0510899999999"/>
    <n v="0.64"/>
    <n v="43.560110000000002"/>
    <n v="43.499215999999997"/>
    <n v="-5.1681649590254647E-2"/>
    <n v="-210.81208909412626"/>
    <n v="-585.10187700000006"/>
    <x v="0"/>
    <n v="-795.91396609412629"/>
    <n v="-101272.249495"/>
    <n v="-101808.657332"/>
    <n v="-536.40783700000611"/>
    <n v="259.50612909412018"/>
    <n v="-101272.249495"/>
    <n v="-101808.657332"/>
    <n v="-536.40783700000611"/>
    <x v="0"/>
    <n v="16775.097607625001"/>
    <n v="0"/>
    <n v="-101808.657332"/>
    <n v="-110243.858718"/>
    <n v="-536.40783700000611"/>
    <n v="-536.40783700000611"/>
    <n v="-536.40783700000611"/>
    <x v="1"/>
  </r>
  <r>
    <n v="1582"/>
    <n v="636"/>
    <x v="0"/>
    <x v="1"/>
    <x v="16"/>
    <x v="6"/>
    <x v="2"/>
    <x v="3"/>
    <s v="Portfolio ISIS"/>
    <x v="1"/>
    <d v="2001-01-05T00:00:00"/>
    <d v="2006-01-05T00:00:00"/>
    <x v="0"/>
    <n v="10000000"/>
    <n v="-4079.0510899999999"/>
    <n v="0.64"/>
    <n v="43.560110000000002"/>
    <n v="43.499215999999997"/>
    <n v="-5.1681649590254647E-2"/>
    <n v="210.81208909412626"/>
    <n v="585.10187700000006"/>
    <x v="0"/>
    <n v="795.91396609412629"/>
    <n v="101272.249495"/>
    <n v="101808.657332"/>
    <n v="536.40783700000611"/>
    <n v="-259.50612909412018"/>
    <n v="101272.249495"/>
    <n v="101808.657332"/>
    <n v="536.40783700000611"/>
    <x v="0"/>
    <n v="-16775.097607625001"/>
    <n v="0"/>
    <n v="101808.657332"/>
    <n v="110243.858718"/>
    <n v="536.40783700000611"/>
    <n v="536.40783700000611"/>
    <n v="536.40783700000611"/>
    <x v="1"/>
  </r>
  <r>
    <n v="1284"/>
    <n v="445"/>
    <x v="0"/>
    <x v="0"/>
    <x v="17"/>
    <x v="2"/>
    <x v="0"/>
    <x v="8"/>
    <s v="Portfolio ISIS"/>
    <x v="6"/>
    <d v="2001-01-05T00:00:00"/>
    <d v="2006-01-05T00:00:00"/>
    <x v="0"/>
    <n v="-10000000"/>
    <n v="4030.9309090000002"/>
    <n v="0.25"/>
    <n v="24.545114000000002"/>
    <n v="24.309092"/>
    <n v="-0.24580289242701114"/>
    <n v="-990.81447660564129"/>
    <n v="-370.87888499999997"/>
    <x v="0"/>
    <n v="-1361.6933616056413"/>
    <n v="-8025.3377780000001"/>
    <n v="-9095.0813390000003"/>
    <n v="-1069.7435610000002"/>
    <n v="291.94980060564103"/>
    <n v="-8025.3377780000001"/>
    <n v="-9095.0813390000003"/>
    <n v="-1069.7435610000002"/>
    <x v="0"/>
    <n v="11935.586421549"/>
    <n v="0"/>
    <n v="-9095.0813390000003"/>
    <n v="-9908.6073250000009"/>
    <n v="-1069.7435610000002"/>
    <n v="-1069.7435610000002"/>
    <n v="-1069.7435610000002"/>
    <x v="1"/>
  </r>
  <r>
    <n v="1485"/>
    <n v="536"/>
    <x v="0"/>
    <x v="1"/>
    <x v="17"/>
    <x v="2"/>
    <x v="0"/>
    <x v="8"/>
    <s v="Portfolio ISIS"/>
    <x v="1"/>
    <d v="2001-01-05T00:00:00"/>
    <d v="2006-01-05T00:00:00"/>
    <x v="0"/>
    <n v="10000000"/>
    <n v="-4030.9309090000002"/>
    <n v="0.25"/>
    <n v="24.545114000000002"/>
    <n v="24.309092"/>
    <n v="-0.24580289242701114"/>
    <n v="990.81447660564129"/>
    <n v="370.87888499999997"/>
    <x v="0"/>
    <n v="1361.6933616056413"/>
    <n v="8025.3377780000001"/>
    <n v="9095.0813390000003"/>
    <n v="1069.7435610000002"/>
    <n v="-291.94980060564103"/>
    <n v="8025.3377780000001"/>
    <n v="9095.0813390000003"/>
    <n v="1069.7435610000002"/>
    <x v="0"/>
    <n v="-11935.586421549"/>
    <n v="0"/>
    <n v="9095.0813390000003"/>
    <n v="9908.6073250000009"/>
    <n v="1069.7435610000002"/>
    <n v="1069.7435610000002"/>
    <n v="1069.7435610000002"/>
    <x v="1"/>
  </r>
  <r>
    <n v="402"/>
    <n v="416"/>
    <x v="0"/>
    <x v="0"/>
    <x v="18"/>
    <x v="2"/>
    <x v="1"/>
    <x v="3"/>
    <s v="JP Morgan"/>
    <x v="1"/>
    <d v="2000-09-25T00:00:00"/>
    <d v="2005-09-25T00:00:00"/>
    <x v="0"/>
    <n v="-15000000"/>
    <n v="5764.3708809999998"/>
    <n v="0.74"/>
    <n v="143.400226"/>
    <n v="143.205027"/>
    <n v="-6.9230115008550183E-2"/>
    <n v="-399.06805904356776"/>
    <n v="-1719.6746370000001"/>
    <x v="0"/>
    <n v="-2118.7426960435678"/>
    <n v="395941.54226000002"/>
    <n v="394945.11902899999"/>
    <n v="-996.4232310000225"/>
    <n v="1122.3194650435453"/>
    <n v="395941.54226000002"/>
    <n v="394945.11902899999"/>
    <n v="-996.4232310000225"/>
    <x v="0"/>
    <n v="17068.302178640999"/>
    <n v="-56116.666666999998"/>
    <n v="338828.45236200001"/>
    <n v="-170235.97383699997"/>
    <n v="-996.4232310000225"/>
    <n v="-996.4232310000225"/>
    <n v="-996.4232310000225"/>
    <x v="0"/>
  </r>
  <r>
    <n v="1749"/>
    <n v="955"/>
    <x v="0"/>
    <x v="6"/>
    <x v="19"/>
    <x v="9"/>
    <x v="5"/>
    <x v="9"/>
    <s v="Toronto Dominion"/>
    <x v="1"/>
    <d v="2001-04-04T00:00:00"/>
    <d v="2004-09-09T00:00:00"/>
    <x v="0"/>
    <n v="-40000000"/>
    <n v="99999.993971999997"/>
    <n v="1.6"/>
    <n v="240.76559700000001"/>
    <n v="240.201785"/>
    <n v="-6.0136138741006082E-2"/>
    <n v="-738.48097807407908"/>
    <n v="-10584.627462"/>
    <x v="0"/>
    <n v="-11323.10844007408"/>
    <n v="966436.67243899999"/>
    <n v="961203.36576299998"/>
    <n v="-5233.3066760000074"/>
    <n v="6089.8017640740727"/>
    <n v="966436.67243899999"/>
    <n v="961203.36576299998"/>
    <n v="-5233.3066760000074"/>
    <x v="0"/>
    <m/>
    <n v="0"/>
    <n v="961203.36576299998"/>
    <n v="961203.36576299998"/>
    <n v="-5233.3066760000074"/>
    <n v="-5233.3066760000074"/>
    <n v="-5233.3066760000074"/>
    <x v="4"/>
  </r>
  <r>
    <n v="1726"/>
    <n v="936"/>
    <x v="0"/>
    <x v="6"/>
    <x v="20"/>
    <x v="9"/>
    <x v="4"/>
    <x v="6"/>
    <s v="Paribas London"/>
    <x v="7"/>
    <d v="2001-03-28T00:00:00"/>
    <d v="2006-06-30T00:00:00"/>
    <x v="1"/>
    <n v="-30000000"/>
    <n v="30000.018"/>
    <n v="6.55"/>
    <n v="707.74776699999995"/>
    <n v="704.61610199999996"/>
    <n v="-1.5862562341592281"/>
    <n v="-24282.602142679156"/>
    <n v="-18656.467457999999"/>
    <x v="0"/>
    <n v="-42939.069600679155"/>
    <n v="557584.14477300004"/>
    <n v="517989.292273"/>
    <n v="-39594.852500000037"/>
    <n v="3344.2171006791177"/>
    <n v="491789.21568978601"/>
    <n v="454535.60396955744"/>
    <n v="-37253.611720228568"/>
    <x v="0"/>
    <m/>
    <n v="0"/>
    <n v="454535.60396955744"/>
    <n v="454535.60396955744"/>
    <n v="-37253.611720228568"/>
    <n v="-37253.611720228568"/>
    <n v="-37253.611720228568"/>
    <x v="1"/>
  </r>
  <r>
    <n v="419"/>
    <n v="420"/>
    <x v="1"/>
    <x v="5"/>
    <x v="21"/>
    <x v="2"/>
    <x v="1"/>
    <x v="3"/>
    <s v="Continental Ins"/>
    <x v="1"/>
    <d v="2000-09-15T00:00:00"/>
    <d v="2005-09-15T00:00:00"/>
    <x v="0"/>
    <n v="60000000"/>
    <n v="-22751.101314"/>
    <n v="0.22500000000000001"/>
    <n v="38.189974999999997"/>
    <n v="38.210254999999997"/>
    <n v="7.6611233409559373E-2"/>
    <n v="-1742.989933091387"/>
    <n v="2357.181771"/>
    <x v="0"/>
    <n v="614.19183790861302"/>
    <n v="-365578.01607900002"/>
    <n v="-366116.44485500001"/>
    <n v="-538.4287759999861"/>
    <n v="-1152.6206139085991"/>
    <n v="-365578.01607900002"/>
    <n v="-366116.44485500001"/>
    <n v="-538.4287759999861"/>
    <x v="0"/>
    <n v="-67366.010990754003"/>
    <n v="67875"/>
    <n v="-298241.44485500001"/>
    <n v="267008.70964599994"/>
    <n v="-538.4287759999861"/>
    <n v="-538.4287759999861"/>
    <n v="-538.4287759999861"/>
    <x v="0"/>
  </r>
  <r>
    <n v="1592"/>
    <n v="646"/>
    <x v="1"/>
    <x v="7"/>
    <x v="21"/>
    <x v="2"/>
    <x v="1"/>
    <x v="3"/>
    <s v="EnronCredit.com"/>
    <x v="1"/>
    <d v="2000-09-15T00:00:00"/>
    <d v="2005-09-15T00:00:00"/>
    <x v="0"/>
    <n v="-60000000"/>
    <n v="22751.101314"/>
    <n v="0.22500000000000001"/>
    <n v="38.189974999999997"/>
    <n v="38.210254999999997"/>
    <n v="7.6611233409559373E-2"/>
    <n v="1742.989933091387"/>
    <n v="-2357.181771"/>
    <x v="0"/>
    <n v="-614.19183790861302"/>
    <n v="365578.01607900002"/>
    <n v="366116.44485500001"/>
    <n v="538.4287759999861"/>
    <n v="1152.6206139085991"/>
    <n v="365578.01607900002"/>
    <n v="366116.44485500001"/>
    <n v="538.4287759999861"/>
    <x v="0"/>
    <n v="67366.010990754003"/>
    <n v="-67875"/>
    <n v="298241.44485500001"/>
    <n v="-267008.70964599994"/>
    <n v="538.4287759999861"/>
    <n v="538.4287759999861"/>
    <n v="538.4287759999861"/>
    <x v="0"/>
  </r>
  <r>
    <n v="1593"/>
    <n v="647"/>
    <x v="0"/>
    <x v="8"/>
    <x v="21"/>
    <x v="2"/>
    <x v="1"/>
    <x v="3"/>
    <s v="Enron North America"/>
    <x v="1"/>
    <d v="2000-09-15T00:00:00"/>
    <d v="2005-09-15T00:00:00"/>
    <x v="0"/>
    <n v="60000000"/>
    <n v="-22751.101314"/>
    <n v="0.22500000000000001"/>
    <n v="38.189974999999997"/>
    <n v="38.210254999999997"/>
    <n v="7.6611233409559373E-2"/>
    <n v="-1742.989933091387"/>
    <n v="2357.181771"/>
    <x v="0"/>
    <n v="614.19183790861302"/>
    <n v="-365578.01607900002"/>
    <n v="-366116.44485500001"/>
    <n v="-538.4287759999861"/>
    <n v="-1152.6206139085991"/>
    <n v="-365578.01607900002"/>
    <n v="-366116.44485500001"/>
    <n v="-538.4287759999861"/>
    <x v="0"/>
    <n v="-67366.010990754003"/>
    <n v="67875"/>
    <n v="-298241.44485500001"/>
    <n v="267008.70964599994"/>
    <n v="-538.4287759999861"/>
    <n v="-538.4287759999861"/>
    <n v="-538.4287759999861"/>
    <x v="0"/>
  </r>
  <r>
    <n v="1646"/>
    <n v="849"/>
    <x v="0"/>
    <x v="0"/>
    <x v="22"/>
    <x v="1"/>
    <x v="2"/>
    <x v="9"/>
    <s v="Toronto Dominion"/>
    <x v="1"/>
    <d v="2001-02-19T00:00:00"/>
    <d v="2004-09-13T00:00:00"/>
    <x v="0"/>
    <n v="-18000000"/>
    <n v="15000"/>
    <n v="2.5499999999999998"/>
    <n v="355.07301999999999"/>
    <n v="354.39515499999999"/>
    <n v="-0.16182125594832242"/>
    <n v="-893.10269342757761"/>
    <n v="-5010.3992880000005"/>
    <x v="0"/>
    <n v="-5903.5019814275784"/>
    <n v="506404.79727500002"/>
    <n v="501907.05376799998"/>
    <n v="-4497.7435070000356"/>
    <n v="1405.7584744275428"/>
    <n v="506404.79727500002"/>
    <n v="501907.05376799998"/>
    <n v="-4497.7435070000356"/>
    <x v="0"/>
    <n v="39947.022145800009"/>
    <n v="-28050"/>
    <n v="473857.05376799998"/>
    <n v="473857.05376799998"/>
    <n v="-4497.7435070000356"/>
    <n v="-4497.7435070000356"/>
    <n v="-4497.7435070000356"/>
    <x v="4"/>
  </r>
  <r>
    <n v="1639"/>
    <n v="843"/>
    <x v="0"/>
    <x v="0"/>
    <x v="23"/>
    <x v="1"/>
    <x v="2"/>
    <x v="9"/>
    <s v="Toronto Dominion"/>
    <x v="1"/>
    <d v="2001-02-09T00:00:00"/>
    <d v="2004-08-23T00:00:00"/>
    <x v="0"/>
    <n v="-23000000"/>
    <n v="15000"/>
    <n v="2"/>
    <n v="268.30162300000001"/>
    <n v="267.81603699999999"/>
    <n v="-0.11852880198668032"/>
    <n v="-820.94982397112733"/>
    <n v="-5343.4040159999995"/>
    <x v="0"/>
    <n v="-6164.3538399711269"/>
    <n v="399224.24513599998"/>
    <n v="394914.39914400002"/>
    <n v="-4309.8459919999586"/>
    <n v="1854.5078479711683"/>
    <n v="399224.24513599998"/>
    <n v="394914.39914400002"/>
    <n v="-4309.8459919999586"/>
    <x v="0"/>
    <n v="50131.569089602002"/>
    <n v="0"/>
    <n v="394914.39914400002"/>
    <n v="394914.39914400002"/>
    <n v="-4309.8459919999586"/>
    <n v="-4309.8459919999586"/>
    <n v="-4309.8459919999586"/>
    <x v="4"/>
  </r>
  <r>
    <n v="1287"/>
    <n v="448"/>
    <x v="0"/>
    <x v="0"/>
    <x v="24"/>
    <x v="5"/>
    <x v="1"/>
    <x v="6"/>
    <s v="Portfolio ISIS"/>
    <x v="6"/>
    <d v="2001-01-05T00:00:00"/>
    <d v="2006-01-05T00:00:00"/>
    <x v="0"/>
    <n v="-10000000"/>
    <n v="4106.1984300000004"/>
    <n v="0.8"/>
    <n v="71.620583999999994"/>
    <n v="71.059638000000007"/>
    <n v="-0.55029755279721448"/>
    <n v="-2259.6309473287643"/>
    <n v="-908.50811700000008"/>
    <x v="0"/>
    <n v="-3168.1390643287641"/>
    <n v="-54254.425467000001"/>
    <n v="-56856.832840000003"/>
    <n v="-2602.4073730000018"/>
    <n v="565.73169132876228"/>
    <n v="-54254.425467000001"/>
    <n v="-56856.832840000003"/>
    <n v="-2602.4073730000018"/>
    <x v="0"/>
    <n v="23641.437460725003"/>
    <n v="0"/>
    <n v="-56856.832840000003"/>
    <n v="-58308.063959999999"/>
    <n v="-2602.4073730000018"/>
    <n v="-2602.4073730000018"/>
    <n v="-2602.4073730000018"/>
    <x v="1"/>
  </r>
  <r>
    <n v="1487"/>
    <n v="538"/>
    <x v="0"/>
    <x v="1"/>
    <x v="24"/>
    <x v="5"/>
    <x v="1"/>
    <x v="6"/>
    <s v="Portfolio ISIS"/>
    <x v="1"/>
    <d v="2001-01-05T00:00:00"/>
    <d v="2006-01-05T00:00:00"/>
    <x v="0"/>
    <n v="10000000"/>
    <n v="-4106.1984300000004"/>
    <n v="0.8"/>
    <n v="71.620583999999994"/>
    <n v="71.059638000000007"/>
    <n v="-0.55029755279721448"/>
    <n v="2259.6309473287643"/>
    <n v="908.50811700000008"/>
    <x v="0"/>
    <n v="3168.1390643287641"/>
    <n v="54254.425467000001"/>
    <n v="56856.832840000003"/>
    <n v="2602.4073730000018"/>
    <n v="-565.73169132876228"/>
    <n v="54254.425467000001"/>
    <n v="56856.832840000003"/>
    <n v="2602.4073730000018"/>
    <x v="0"/>
    <n v="-23641.437460725003"/>
    <n v="0"/>
    <n v="56856.832840000003"/>
    <n v="58308.063959999999"/>
    <n v="2602.4073730000018"/>
    <n v="2602.4073730000018"/>
    <n v="2602.4073730000018"/>
    <x v="1"/>
  </r>
  <r>
    <n v="242"/>
    <n v="357"/>
    <x v="0"/>
    <x v="2"/>
    <x v="25"/>
    <x v="5"/>
    <x v="2"/>
    <x v="3"/>
    <s v="UBS AG"/>
    <x v="4"/>
    <d v="2000-10-24T00:00:00"/>
    <d v="2005-10-24T00:00:00"/>
    <x v="0"/>
    <n v="5000000"/>
    <n v="-1960.2979720000001"/>
    <n v="0.7"/>
    <n v="80.216363000000001"/>
    <n v="75.167923999999999"/>
    <n v="-5.0973365336148841"/>
    <n v="9992.2984694467668"/>
    <n v="487.18920000000003"/>
    <x v="0"/>
    <n v="10479.487669446768"/>
    <n v="-13693.596147"/>
    <n v="-3544.594603"/>
    <n v="10149.001544000001"/>
    <n v="-330.48612544676689"/>
    <n v="-13693.596147"/>
    <n v="-3544.594603"/>
    <n v="10149.001544000001"/>
    <x v="0"/>
    <n v="-11286.41557379"/>
    <n v="8944.4444440000007"/>
    <n v="5399.8498410000011"/>
    <n v="43033.667784000005"/>
    <n v="10149.001544000001"/>
    <n v="10149.001544000001"/>
    <n v="10149.001544000001"/>
    <x v="1"/>
  </r>
  <r>
    <n v="243"/>
    <n v="358"/>
    <x v="0"/>
    <x v="3"/>
    <x v="25"/>
    <x v="5"/>
    <x v="2"/>
    <x v="3"/>
    <s v="EnronCredit.com"/>
    <x v="4"/>
    <d v="2000-10-24T00:00:00"/>
    <d v="2005-10-24T00:00:00"/>
    <x v="0"/>
    <n v="-5000000"/>
    <n v="1960.2979720000001"/>
    <n v="0.7"/>
    <n v="80.216363000000001"/>
    <n v="75.167923999999999"/>
    <n v="-5.0973365336148841"/>
    <n v="-9992.2984694467668"/>
    <n v="-487.18920000000003"/>
    <x v="0"/>
    <n v="-10479.487669446768"/>
    <n v="13693.596147"/>
    <n v="3544.594603"/>
    <n v="-10149.001544000001"/>
    <n v="330.48612544676689"/>
    <n v="13693.596147"/>
    <n v="3544.594603"/>
    <n v="-10149.001544000001"/>
    <x v="0"/>
    <n v="11286.41557379"/>
    <n v="-8944.4444440000007"/>
    <n v="-5399.8498410000011"/>
    <n v="-43033.667784000005"/>
    <n v="-10149.001544000001"/>
    <n v="-10149.001544000001"/>
    <n v="-10149.001544000001"/>
    <x v="1"/>
  </r>
  <r>
    <n v="244"/>
    <n v="359"/>
    <x v="0"/>
    <x v="4"/>
    <x v="25"/>
    <x v="5"/>
    <x v="2"/>
    <x v="3"/>
    <s v="Enron North America"/>
    <x v="4"/>
    <d v="2000-10-24T00:00:00"/>
    <d v="2005-10-24T00:00:00"/>
    <x v="0"/>
    <n v="5000000"/>
    <n v="-1960.2979720000001"/>
    <n v="0.7"/>
    <n v="80.216363000000001"/>
    <n v="75.167923999999999"/>
    <n v="-5.0973365336148841"/>
    <n v="9992.2984694467668"/>
    <n v="487.18920000000003"/>
    <x v="0"/>
    <n v="10479.487669446768"/>
    <n v="-13693.596147"/>
    <n v="-3544.594603"/>
    <n v="10149.001544000001"/>
    <n v="-330.48612544676689"/>
    <n v="-13693.596147"/>
    <n v="-3544.594603"/>
    <n v="10149.001544000001"/>
    <x v="0"/>
    <n v="-11286.41557379"/>
    <n v="8944.4444440000007"/>
    <n v="5399.8498410000011"/>
    <n v="43033.667784000005"/>
    <n v="10149.001544000001"/>
    <n v="10149.001544000001"/>
    <n v="10149.001544000001"/>
    <x v="1"/>
  </r>
  <r>
    <n v="245"/>
    <n v="360"/>
    <x v="0"/>
    <x v="0"/>
    <x v="25"/>
    <x v="5"/>
    <x v="2"/>
    <x v="3"/>
    <s v="Paribas London"/>
    <x v="4"/>
    <d v="2000-10-25T00:00:00"/>
    <d v="2005-10-25T00:00:00"/>
    <x v="0"/>
    <n v="15000000"/>
    <n v="-5884.0024300000005"/>
    <n v="0.7"/>
    <n v="80.243978999999996"/>
    <n v="75.195584999999994"/>
    <n v="-5.0973351142387031"/>
    <n v="29992.73219870486"/>
    <n v="1461.641316"/>
    <x v="0"/>
    <n v="31454.373514704861"/>
    <n v="-41568.414632"/>
    <n v="-11107.229611000001"/>
    <n v="30461.185020999998"/>
    <n v="-993.1884937048635"/>
    <n v="-41568.414632"/>
    <n v="-11107.229611000001"/>
    <n v="30461.185020999998"/>
    <x v="0"/>
    <n v="-33877.143990725002"/>
    <n v="26833.333332999999"/>
    <n v="15726.103721999998"/>
    <n v="129020.294973"/>
    <n v="30461.185020999998"/>
    <n v="30461.185020999998"/>
    <n v="30461.185020999998"/>
    <x v="1"/>
  </r>
  <r>
    <n v="248"/>
    <n v="362"/>
    <x v="0"/>
    <x v="2"/>
    <x v="25"/>
    <x v="5"/>
    <x v="2"/>
    <x v="3"/>
    <s v="Swiss Re"/>
    <x v="4"/>
    <d v="2000-10-25T00:00:00"/>
    <d v="2001-10-25T00:00:00"/>
    <x v="0"/>
    <n v="-20000000"/>
    <n v="1074.083134"/>
    <n v="0.55000000000000004"/>
    <n v="41.172696999999999"/>
    <n v="35.786520000000003"/>
    <n v="-5.2378643635897504"/>
    <n v="-5625.9017711113947"/>
    <n v="-776.19515999999999"/>
    <x v="0"/>
    <n v="-6402.096931111395"/>
    <n v="-36148.899986999997"/>
    <n v="-42366.415708"/>
    <n v="-6217.5157210000034"/>
    <n v="184.58121011139156"/>
    <n v="-36148.899986999997"/>
    <n v="-42366.415708"/>
    <n v="-6217.5157210000034"/>
    <x v="0"/>
    <n v="6184.0336440049996"/>
    <n v="-28111.111110999998"/>
    <n v="-70477.526818999992"/>
    <n v="-100615.06154999998"/>
    <n v="-6217.5157209999961"/>
    <n v="-6217.5157209999961"/>
    <n v="-6217.5157210000034"/>
    <x v="2"/>
  </r>
  <r>
    <n v="249"/>
    <n v="363"/>
    <x v="0"/>
    <x v="3"/>
    <x v="25"/>
    <x v="5"/>
    <x v="2"/>
    <x v="3"/>
    <s v="EnronCredit.com"/>
    <x v="4"/>
    <d v="2000-10-25T00:00:00"/>
    <d v="2001-10-25T00:00:00"/>
    <x v="0"/>
    <n v="20000000"/>
    <n v="-1074.083134"/>
    <n v="0.55000000000000004"/>
    <n v="41.172696999999999"/>
    <n v="35.786520000000003"/>
    <n v="-5.2378643635897504"/>
    <n v="5625.9017711113947"/>
    <n v="776.19515999999999"/>
    <x v="0"/>
    <n v="6402.096931111395"/>
    <n v="36148.899986999997"/>
    <n v="42366.415708"/>
    <n v="6217.5157210000034"/>
    <n v="-184.58121011139156"/>
    <n v="36148.899986999997"/>
    <n v="42366.415708"/>
    <n v="6217.5157210000034"/>
    <x v="0"/>
    <n v="-6184.0336440049996"/>
    <n v="28111.111110999998"/>
    <n v="70477.526818999992"/>
    <n v="100615.06154999998"/>
    <n v="6217.5157209999961"/>
    <n v="6217.5157209999961"/>
    <n v="6217.5157210000034"/>
    <x v="2"/>
  </r>
  <r>
    <n v="250"/>
    <n v="364"/>
    <x v="0"/>
    <x v="4"/>
    <x v="25"/>
    <x v="5"/>
    <x v="2"/>
    <x v="3"/>
    <s v="Enron North America"/>
    <x v="4"/>
    <d v="2000-10-25T00:00:00"/>
    <d v="2001-10-25T00:00:00"/>
    <x v="0"/>
    <n v="-20000000"/>
    <n v="1074.083134"/>
    <n v="0.55000000000000004"/>
    <n v="41.172696999999999"/>
    <n v="35.786520000000003"/>
    <n v="-5.2378643635897504"/>
    <n v="-5625.9017711113947"/>
    <n v="-776.19515999999999"/>
    <x v="0"/>
    <n v="-6402.096931111395"/>
    <n v="-36148.899986999997"/>
    <n v="-42366.415708"/>
    <n v="-6217.5157210000034"/>
    <n v="184.58121011139156"/>
    <n v="-36148.899986999997"/>
    <n v="-42366.415708"/>
    <n v="-6217.5157210000034"/>
    <x v="0"/>
    <n v="6184.0336440049996"/>
    <n v="-28111.111110999998"/>
    <n v="-70477.526818999992"/>
    <n v="-100615.06154999998"/>
    <n v="-6217.5157209999961"/>
    <n v="-6217.5157209999961"/>
    <n v="-6217.5157210000034"/>
    <x v="2"/>
  </r>
  <r>
    <n v="1379"/>
    <n v="435"/>
    <x v="0"/>
    <x v="0"/>
    <x v="25"/>
    <x v="5"/>
    <x v="2"/>
    <x v="3"/>
    <s v="LBIE"/>
    <x v="4"/>
    <d v="2000-12-20T00:00:00"/>
    <d v="2005-12-20T00:00:00"/>
    <x v="0"/>
    <n v="-10000000"/>
    <n v="4083.7429399999996"/>
    <n v="1"/>
    <n v="81.748227999999997"/>
    <n v="76.701732000000007"/>
    <n v="-5.0959486764346886"/>
    <n v="-20810.544429992504"/>
    <n v="-1056.3172950000001"/>
    <x v="0"/>
    <n v="-21866.861724992505"/>
    <n v="-78853.739600999994"/>
    <n v="-100150.58624999999"/>
    <n v="-21296.846648999999"/>
    <n v="570.01507599250544"/>
    <n v="-78853.739600999994"/>
    <n v="-100150.58624999999"/>
    <n v="-21296.846648999999"/>
    <x v="0"/>
    <n v="23512.149977049998"/>
    <n v="-25000"/>
    <n v="-125150.58624999999"/>
    <n v="-89059.074280000001"/>
    <n v="-21296.846648999999"/>
    <n v="-21296.846648999999"/>
    <n v="-21296.846648999999"/>
    <x v="1"/>
  </r>
  <r>
    <n v="1649"/>
    <n v="859"/>
    <x v="0"/>
    <x v="0"/>
    <x v="25"/>
    <x v="5"/>
    <x v="2"/>
    <x v="3"/>
    <s v="LBIE"/>
    <x v="4"/>
    <d v="2001-02-23T00:00:00"/>
    <d v="2006-02-23T00:00:00"/>
    <x v="0"/>
    <n v="-10000000"/>
    <n v="4170.9523589999999"/>
    <n v="0.7"/>
    <n v="83.472939999999994"/>
    <n v="78.427226000000005"/>
    <n v="-5.0939237998751423"/>
    <n v="-21246.513489655466"/>
    <n v="-974.41293899999994"/>
    <x v="0"/>
    <n v="-22220.926428655468"/>
    <n v="49483.334429000002"/>
    <n v="28031.151549999999"/>
    <n v="-21452.182879000004"/>
    <n v="768.74354965546445"/>
    <n v="49483.334429000002"/>
    <n v="28031.151549999999"/>
    <n v="-21452.182879000004"/>
    <x v="0"/>
    <n v="24014.258206942501"/>
    <n v="0"/>
    <n v="28031.151549999999"/>
    <n v="28031.151549999999"/>
    <n v="-21452.182879000004"/>
    <n v="-21452.182879000004"/>
    <n v="-21452.182879000004"/>
    <x v="1"/>
  </r>
  <r>
    <n v="1669"/>
    <n v="876"/>
    <x v="0"/>
    <x v="0"/>
    <x v="25"/>
    <x v="5"/>
    <x v="2"/>
    <x v="3"/>
    <s v="Morgan Stanley CP"/>
    <x v="4"/>
    <d v="2001-03-07T00:00:00"/>
    <d v="2006-03-07T00:00:00"/>
    <x v="0"/>
    <n v="10000000"/>
    <n v="-4210.0022100000006"/>
    <n v="0.79"/>
    <n v="83.782911999999996"/>
    <n v="78.737155000000001"/>
    <n v="-5.0939837099817629"/>
    <n v="21445.682676727225"/>
    <n v="1035.60249"/>
    <x v="0"/>
    <n v="22481.285166727226"/>
    <n v="-14448.161985999999"/>
    <n v="7265.7647770000003"/>
    <n v="21713.926762999999"/>
    <n v="-767.35840372722669"/>
    <n v="-14448.161985999999"/>
    <n v="7265.7647770000003"/>
    <n v="21713.926762999999"/>
    <x v="0"/>
    <n v="-24239.087724075001"/>
    <n v="0"/>
    <n v="7265.7647770000003"/>
    <n v="7265.7647770000003"/>
    <n v="21713.926762999999"/>
    <n v="21713.926762999999"/>
    <n v="21713.926762999999"/>
    <x v="1"/>
  </r>
  <r>
    <n v="1691"/>
    <n v="899"/>
    <x v="0"/>
    <x v="0"/>
    <x v="25"/>
    <x v="5"/>
    <x v="2"/>
    <x v="3"/>
    <s v="JP Morgan"/>
    <x v="4"/>
    <d v="2001-03-19T00:00:00"/>
    <d v="2006-03-19T00:00:00"/>
    <x v="0"/>
    <n v="-10000000"/>
    <n v="4244.4052510000001"/>
    <n v="0.85"/>
    <n v="84.110235000000003"/>
    <n v="79.065548000000007"/>
    <n v="-5.0940628098853145"/>
    <n v="-21621.266939201043"/>
    <n v="-1050.3278580000001"/>
    <x v="0"/>
    <n v="-22671.594797201044"/>
    <n v="-7349.9515259999998"/>
    <n v="-29273.279764999999"/>
    <n v="-21923.328238999999"/>
    <n v="748.26655820104497"/>
    <n v="-7349.9515259999998"/>
    <n v="-29273.279764999999"/>
    <n v="-21923.328238999999"/>
    <x v="0"/>
    <n v="24437.163232632502"/>
    <n v="0"/>
    <n v="-29273.279764999999"/>
    <n v="-29273.279764999999"/>
    <n v="-21923.328238999999"/>
    <n v="-21923.328238999999"/>
    <n v="-21923.328238999999"/>
    <x v="1"/>
  </r>
  <r>
    <n v="275"/>
    <n v="870"/>
    <x v="0"/>
    <x v="0"/>
    <x v="26"/>
    <x v="2"/>
    <x v="4"/>
    <x v="3"/>
    <s v="Merrill Lynch Int"/>
    <x v="5"/>
    <d v="2000-12-05T00:00:00"/>
    <d v="2005-12-05T00:00:00"/>
    <x v="0"/>
    <n v="-15000000"/>
    <n v="6022.2250690000001"/>
    <n v="0.7"/>
    <n v="50.817267999999999"/>
    <n v="50.660072999999997"/>
    <n v="-0.14051785911272635"/>
    <n v="-846.23017379087082"/>
    <n v="-959.76548100000002"/>
    <x v="0"/>
    <n v="-1805.995654790871"/>
    <n v="-126921.977535"/>
    <n v="-128322.925942"/>
    <n v="-1400.9484070000035"/>
    <n v="405.04724779086746"/>
    <n v="-126921.977535"/>
    <n v="-128322.925942"/>
    <n v="-1400.9484070000035"/>
    <x v="0"/>
    <n v="17831.808429309"/>
    <n v="-26250"/>
    <n v="-154572.925942"/>
    <n v="-161380.800093"/>
    <n v="-1400.9484069999889"/>
    <n v="-1400.9484069999889"/>
    <n v="-1400.9484070000035"/>
    <x v="1"/>
  </r>
  <r>
    <n v="276"/>
    <n v="413"/>
    <x v="0"/>
    <x v="0"/>
    <x v="26"/>
    <x v="2"/>
    <x v="4"/>
    <x v="3"/>
    <s v="JP Morgan"/>
    <x v="5"/>
    <d v="2000-12-05T00:00:00"/>
    <d v="2005-12-05T00:00:00"/>
    <x v="0"/>
    <n v="-5000000"/>
    <n v="2007.4083559999999"/>
    <n v="0.7"/>
    <n v="50.817267999999999"/>
    <n v="50.660072999999997"/>
    <n v="-0.14051785911902631"/>
    <n v="-282.07672456276418"/>
    <n v="-319.92182700000001"/>
    <x v="0"/>
    <n v="-601.99855156276419"/>
    <n v="-42307.325844999999"/>
    <n v="-42774.308646999998"/>
    <n v="-466.98280199999863"/>
    <n v="135.01574956276556"/>
    <n v="-42307.325844999999"/>
    <n v="-42774.308646999998"/>
    <n v="-466.98280199999863"/>
    <x v="0"/>
    <n v="5943.9361421159992"/>
    <n v="-8750"/>
    <n v="-51524.308646999998"/>
    <n v="-53793.600030999994"/>
    <n v="-466.98280199999863"/>
    <n v="-466.98280199999863"/>
    <n v="-466.98280199999863"/>
    <x v="1"/>
  </r>
  <r>
    <n v="1618"/>
    <n v="823"/>
    <x v="0"/>
    <x v="0"/>
    <x v="27"/>
    <x v="4"/>
    <x v="4"/>
    <x v="8"/>
    <s v="Morgan Stanley CP"/>
    <x v="0"/>
    <d v="2001-01-18T00:00:00"/>
    <d v="2003-08-06T00:00:00"/>
    <x v="0"/>
    <n v="-17000000"/>
    <n v="3606.4505999999997"/>
    <n v="0.32"/>
    <n v="24.752414999999999"/>
    <n v="24.695128"/>
    <n v="-1.6463792969405939E-2"/>
    <n v="-59.375856032789819"/>
    <n v="-614.47095300000001"/>
    <x v="0"/>
    <n v="-673.84680903278979"/>
    <n v="-38699.233010999997"/>
    <n v="-39066.218488999999"/>
    <n v="-366.98547800000233"/>
    <n v="306.86133103278746"/>
    <n v="-38699.233010999997"/>
    <n v="-39066.218488999999"/>
    <n v="-366.98547800000233"/>
    <x v="0"/>
    <n v="35595.667421999999"/>
    <n v="0"/>
    <n v="-39066.218488999999"/>
    <n v="-39066.218488999999"/>
    <n v="-366.98547800000233"/>
    <n v="-366.98547800000233"/>
    <n v="-366.98547800000233"/>
    <x v="5"/>
  </r>
  <r>
    <n v="1285"/>
    <n v="446"/>
    <x v="0"/>
    <x v="0"/>
    <x v="28"/>
    <x v="4"/>
    <x v="8"/>
    <x v="3"/>
    <s v="Portfolio ISIS"/>
    <x v="3"/>
    <d v="2001-01-05T00:00:00"/>
    <d v="2006-01-05T00:00:00"/>
    <x v="0"/>
    <n v="-10000000"/>
    <n v="4129.8772579999995"/>
    <n v="0.9"/>
    <n v="72.424462000000005"/>
    <n v="71.85239"/>
    <n v="-0.54636888937513073"/>
    <n v="-2256.43645070907"/>
    <n v="-821.66985899999997"/>
    <x v="0"/>
    <n v="-3078.10630970907"/>
    <n v="-94520.630699999994"/>
    <n v="-97242.794611999998"/>
    <n v="-2722.1639120000036"/>
    <n v="355.94239770906643"/>
    <n v="-94520.630699999994"/>
    <n v="-97242.794611999998"/>
    <n v="-2722.1639120000036"/>
    <x v="0"/>
    <n v="40761.888536459999"/>
    <n v="0"/>
    <n v="-97242.794611999998"/>
    <n v="-375331.52437200001"/>
    <n v="-2722.1639120000036"/>
    <n v="-2722.1639120000036"/>
    <n v="-2722.1639120000036"/>
    <x v="1"/>
  </r>
  <r>
    <n v="1486"/>
    <n v="537"/>
    <x v="0"/>
    <x v="1"/>
    <x v="28"/>
    <x v="4"/>
    <x v="8"/>
    <x v="3"/>
    <s v="Portfolio ISIS"/>
    <x v="1"/>
    <d v="2001-01-05T00:00:00"/>
    <d v="2006-01-05T00:00:00"/>
    <x v="0"/>
    <n v="10000000"/>
    <n v="-4129.8772579999995"/>
    <n v="0.9"/>
    <n v="72.424462000000005"/>
    <n v="71.85239"/>
    <n v="-0.54636888937513073"/>
    <n v="2256.43645070907"/>
    <n v="821.66985899999997"/>
    <x v="0"/>
    <n v="3078.10630970907"/>
    <n v="94520.630699999994"/>
    <n v="97242.794611999998"/>
    <n v="2722.1639120000036"/>
    <n v="-355.94239770906643"/>
    <n v="94520.630699999994"/>
    <n v="97242.794611999998"/>
    <n v="2722.1639120000036"/>
    <x v="0"/>
    <n v="-40761.888536459999"/>
    <n v="0"/>
    <n v="97242.794611999998"/>
    <n v="375331.52437200001"/>
    <n v="2722.1639120000036"/>
    <n v="2722.1639120000036"/>
    <n v="2722.1639120000036"/>
    <x v="1"/>
  </r>
  <r>
    <n v="1584"/>
    <n v="638"/>
    <x v="0"/>
    <x v="0"/>
    <x v="28"/>
    <x v="4"/>
    <x v="8"/>
    <x v="3"/>
    <s v="JP Morgan"/>
    <x v="3"/>
    <d v="2000-12-27T00:00:00"/>
    <d v="2005-12-27T00:00:00"/>
    <x v="0"/>
    <n v="10000000"/>
    <n v="-4164.6623129999998"/>
    <n v="1.2"/>
    <n v="72.304050000000004"/>
    <n v="71.732820000000004"/>
    <n v="-0.54278107274864695"/>
    <n v="2260.4998778860013"/>
    <n v="876.57082500000001"/>
    <x v="0"/>
    <n v="3137.0707028860015"/>
    <n v="198314.356711"/>
    <n v="201268.484772"/>
    <n v="2954.1280609999958"/>
    <n v="-182.94264188600573"/>
    <n v="198314.356711"/>
    <n v="201268.484772"/>
    <n v="2954.1280609999958"/>
    <x v="0"/>
    <n v="-41105.217029309999"/>
    <n v="30000"/>
    <n v="231268.484772"/>
    <n v="230624.327318"/>
    <n v="2954.1280609999958"/>
    <n v="2954.1280609999958"/>
    <n v="2954.1280609999958"/>
    <x v="1"/>
  </r>
  <r>
    <n v="1651"/>
    <n v="861"/>
    <x v="0"/>
    <x v="0"/>
    <x v="29"/>
    <x v="6"/>
    <x v="6"/>
    <x v="8"/>
    <s v="JP Morgan"/>
    <x v="6"/>
    <d v="2001-02-26T00:00:00"/>
    <d v="2006-02-26T00:00:00"/>
    <x v="1"/>
    <n v="-10000000"/>
    <n v="4255.2649190000002"/>
    <n v="0.51"/>
    <n v="42.346812"/>
    <n v="37.378917999999999"/>
    <n v="-5.1020730044284219"/>
    <n v="-21710.672269921197"/>
    <n v="-567.12319500000001"/>
    <x v="0"/>
    <n v="-22277.795464921197"/>
    <n v="-42985.623139000003"/>
    <n v="-64983.913066000001"/>
    <n v="-21998.289926999998"/>
    <n v="279.50553792119899"/>
    <n v="-37913.319608598002"/>
    <n v="-57023.383715414995"/>
    <n v="-19110.064106816993"/>
    <x v="0"/>
    <n v="17499.776979387501"/>
    <n v="0"/>
    <n v="-57023.383715414995"/>
    <n v="-57023.383715414995"/>
    <n v="-19110.064106816993"/>
    <n v="-19110.064106816993"/>
    <n v="-19110.064106816993"/>
    <x v="1"/>
  </r>
  <r>
    <n v="1286"/>
    <n v="447"/>
    <x v="0"/>
    <x v="0"/>
    <x v="30"/>
    <x v="6"/>
    <x v="2"/>
    <x v="4"/>
    <s v="Portfolio ISIS"/>
    <x v="2"/>
    <d v="2001-01-05T00:00:00"/>
    <d v="2006-01-05T00:00:00"/>
    <x v="0"/>
    <n v="-10000000"/>
    <n v="4010.153491"/>
    <n v="0.12"/>
    <n v="14.825138000000001"/>
    <n v="14.712737000000001"/>
    <n v="-0.11594265716401327"/>
    <n v="-464.94785138208397"/>
    <n v="-190.77229800000001"/>
    <x v="0"/>
    <n v="-655.72014938208395"/>
    <n v="9018.5220140000001"/>
    <n v="8522.4067510000004"/>
    <n v="-496.11526299999969"/>
    <n v="159.60488638208426"/>
    <n v="9018.5220140000001"/>
    <n v="8522.4067510000004"/>
    <n v="-496.11526299999969"/>
    <x v="0"/>
    <n v="16491.756231737498"/>
    <n v="0"/>
    <n v="8522.4067510000004"/>
    <n v="-25302.64615"/>
    <n v="-496.11526299999969"/>
    <n v="-496.11526299999969"/>
    <n v="-496.11526299999969"/>
    <x v="1"/>
  </r>
  <r>
    <n v="1554"/>
    <n v="600"/>
    <x v="0"/>
    <x v="1"/>
    <x v="30"/>
    <x v="6"/>
    <x v="2"/>
    <x v="4"/>
    <s v="Portfolio ISIS"/>
    <x v="1"/>
    <d v="2001-01-05T00:00:00"/>
    <d v="2006-01-05T00:00:00"/>
    <x v="0"/>
    <n v="10000000"/>
    <n v="-4010.153491"/>
    <n v="0.12"/>
    <n v="14.825138000000001"/>
    <n v="14.712737000000001"/>
    <n v="-0.11594265716401327"/>
    <n v="464.94785138208397"/>
    <n v="190.77229800000001"/>
    <x v="0"/>
    <n v="655.72014938208395"/>
    <n v="-9018.5220140000001"/>
    <n v="-8522.4067510000004"/>
    <n v="496.11526299999969"/>
    <n v="-159.60488638208426"/>
    <n v="-9018.5220140000001"/>
    <n v="-8522.4067510000004"/>
    <n v="496.11526299999969"/>
    <x v="0"/>
    <n v="-16491.756231737498"/>
    <n v="0"/>
    <n v="-8522.4067510000004"/>
    <n v="25302.64615"/>
    <n v="496.11526299999969"/>
    <n v="496.11526299999969"/>
    <n v="496.11526299999969"/>
    <x v="1"/>
  </r>
  <r>
    <n v="1643"/>
    <n v="847"/>
    <x v="0"/>
    <x v="0"/>
    <x v="30"/>
    <x v="6"/>
    <x v="2"/>
    <x v="4"/>
    <s v="CSFB Intl"/>
    <x v="2"/>
    <d v="2001-02-15T00:00:00"/>
    <d v="2006-02-15T00:00:00"/>
    <x v="0"/>
    <n v="10000000"/>
    <n v="-4099.394217"/>
    <n v="0.17"/>
    <n v="15.051762999999999"/>
    <n v="14.939441"/>
    <n v="-0.11710592236678874"/>
    <n v="480.06334092686473"/>
    <n v="195.94470899999999"/>
    <x v="0"/>
    <n v="676.00804992686471"/>
    <n v="10624.843644"/>
    <n v="11168.431489000001"/>
    <n v="543.58784500000002"/>
    <n v="-132.4202049268647"/>
    <n v="10624.843644"/>
    <n v="11168.431489000001"/>
    <n v="543.58784500000002"/>
    <x v="0"/>
    <n v="-16858.7587174125"/>
    <n v="0"/>
    <n v="11168.431489000001"/>
    <n v="11168.431489000001"/>
    <n v="543.58784500000002"/>
    <n v="543.58784500000002"/>
    <n v="543.58784500000002"/>
    <x v="1"/>
  </r>
  <r>
    <n v="268"/>
    <n v="405"/>
    <x v="0"/>
    <x v="0"/>
    <x v="31"/>
    <x v="2"/>
    <x v="8"/>
    <x v="3"/>
    <s v="LBIE"/>
    <x v="2"/>
    <d v="2000-11-17T00:00:00"/>
    <d v="2005-11-17T00:00:00"/>
    <x v="0"/>
    <n v="-10000000"/>
    <n v="3929.9620290000003"/>
    <n v="0.3"/>
    <n v="25.112331999999999"/>
    <n v="24.991405"/>
    <n v="-0.11792693538574553"/>
    <n v="-463.44837826231645"/>
    <n v="-356.01044999999999"/>
    <x v="0"/>
    <n v="-819.4588282623165"/>
    <n v="-23616.652761000001"/>
    <n v="-24221.138943000002"/>
    <n v="-604.48618200000055"/>
    <n v="214.97264626231595"/>
    <n v="-23616.652761000001"/>
    <n v="-24221.138943000002"/>
    <n v="-604.48618200000055"/>
    <x v="0"/>
    <n v="11636.617567869"/>
    <n v="-7916.6666670000004"/>
    <n v="-32137.805610000003"/>
    <n v="-43095.058608000007"/>
    <n v="-604.48618200000055"/>
    <n v="-604.48618200000055"/>
    <n v="-604.48618200000055"/>
    <x v="1"/>
  </r>
  <r>
    <n v="59"/>
    <n v="152"/>
    <x v="0"/>
    <x v="0"/>
    <x v="32"/>
    <x v="1"/>
    <x v="6"/>
    <x v="6"/>
    <s v="Merrill Lynch Int"/>
    <x v="6"/>
    <d v="2000-09-13T00:00:00"/>
    <d v="2005-09-13T00:00:00"/>
    <x v="0"/>
    <n v="-10000000"/>
    <n v="3808.6623549999999"/>
    <n v="0.45"/>
    <n v="43.261795999999997"/>
    <n v="42.732160999999998"/>
    <n v="-0.53369050175315047"/>
    <n v="-2032.6469232482857"/>
    <n v="-564.37728300000003"/>
    <x v="0"/>
    <n v="-2597.0242062482857"/>
    <n v="-9510.0711009999995"/>
    <n v="-11744.161946"/>
    <n v="-2234.0908450000006"/>
    <n v="362.93336124828511"/>
    <n v="-9510.0711009999995"/>
    <n v="-11744.161946"/>
    <n v="-2234.0908450000006"/>
    <x v="0"/>
    <n v="27567.098125490003"/>
    <n v="-22625"/>
    <n v="-34369.161946"/>
    <n v="-45972.155837999999"/>
    <n v="-2234.0908449999988"/>
    <n v="-2234.0908449999988"/>
    <n v="-2234.0908450000006"/>
    <x v="0"/>
  </r>
  <r>
    <n v="1611"/>
    <n v="819"/>
    <x v="0"/>
    <x v="0"/>
    <x v="32"/>
    <x v="1"/>
    <x v="6"/>
    <x v="6"/>
    <s v="Morgan Stanley CP"/>
    <x v="6"/>
    <d v="2001-01-18T00:00:00"/>
    <d v="2003-08-06T00:00:00"/>
    <x v="0"/>
    <n v="-17000000"/>
    <n v="3610.8607190000002"/>
    <n v="0.44"/>
    <n v="28.149173999999999"/>
    <n v="27.607790999999999"/>
    <n v="-0.51882349065992017"/>
    <n v="-1873.3993625183691"/>
    <n v="-679.67786699999999"/>
    <x v="0"/>
    <n v="-2553.0772295183692"/>
    <n v="-75428.962180000002"/>
    <n v="-77682.764255000002"/>
    <n v="-2253.8020749999996"/>
    <n v="299.27515451836962"/>
    <n v="-75428.962180000002"/>
    <n v="-77682.764255000002"/>
    <n v="-2253.8020749999996"/>
    <x v="0"/>
    <n v="26135.409884122004"/>
    <n v="0"/>
    <n v="-77682.764255000002"/>
    <n v="-77682.764255000002"/>
    <n v="-2253.8020749999996"/>
    <n v="-2253.8020749999996"/>
    <n v="-2253.8020749999996"/>
    <x v="5"/>
  </r>
  <r>
    <n v="1735"/>
    <n v="942"/>
    <x v="0"/>
    <x v="0"/>
    <x v="32"/>
    <x v="1"/>
    <x v="6"/>
    <x v="6"/>
    <s v="Goldman Sachs"/>
    <x v="6"/>
    <d v="2001-03-30T00:00:00"/>
    <d v="2006-03-30T00:00:00"/>
    <x v="0"/>
    <n v="-5000000"/>
    <n v="2105.7489019999998"/>
    <n v="0.47"/>
    <n v="46.647967999999999"/>
    <n v="46.119675999999998"/>
    <n v="-0.55162191056170273"/>
    <n v="-1161.5772324844477"/>
    <n v="-307.331322"/>
    <x v="0"/>
    <n v="-1468.9085544844477"/>
    <n v="-1029.994508"/>
    <n v="-2252.224181"/>
    <n v="-1222.229673"/>
    <n v="246.67888148444763"/>
    <n v="-1029.994508"/>
    <n v="-2252.224181"/>
    <n v="-1222.229673"/>
    <x v="0"/>
    <n v="15241.410552675999"/>
    <n v="0"/>
    <n v="-2252.224181"/>
    <n v="-2252.224181"/>
    <n v="-1222.229673"/>
    <n v="-1222.229673"/>
    <n v="-1222.229673"/>
    <x v="1"/>
  </r>
  <r>
    <n v="1680"/>
    <n v="888"/>
    <x v="0"/>
    <x v="0"/>
    <x v="33"/>
    <x v="1"/>
    <x v="3"/>
    <x v="6"/>
    <s v="JP Morgan"/>
    <x v="0"/>
    <d v="2001-03-13T00:00:00"/>
    <d v="2006-03-13T00:00:00"/>
    <x v="0"/>
    <n v="-30000000"/>
    <n v="12603.720421"/>
    <n v="0.57999999999999996"/>
    <n v="66.252180999999993"/>
    <n v="65.691423999999998"/>
    <n v="-0.55811679167980832"/>
    <n v="-7034.3480045978031"/>
    <n v="-2265.0849390000003"/>
    <x v="0"/>
    <n v="-9299.4329435978034"/>
    <n v="95955.323487999995"/>
    <n v="88406.862252999999"/>
    <n v="-7548.4612349999952"/>
    <n v="1750.9717085978082"/>
    <n v="95955.323487999995"/>
    <n v="88406.862252999999"/>
    <n v="-7548.4612349999952"/>
    <x v="0"/>
    <n v="91225.72840719801"/>
    <n v="0"/>
    <n v="88406.862252999999"/>
    <n v="88406.862252999999"/>
    <n v="-7548.4612349999952"/>
    <n v="-7548.4612349999952"/>
    <n v="-7548.4612349999952"/>
    <x v="1"/>
  </r>
  <r>
    <n v="1682"/>
    <n v="890"/>
    <x v="0"/>
    <x v="0"/>
    <x v="33"/>
    <x v="1"/>
    <x v="3"/>
    <x v="6"/>
    <s v="Morgan Stanley CP"/>
    <x v="0"/>
    <d v="2001-03-14T00:00:00"/>
    <d v="2006-07-10T00:00:00"/>
    <x v="0"/>
    <n v="-20000000"/>
    <n v="8896.1438429999998"/>
    <n v="0.62"/>
    <n v="68.322703000000004"/>
    <n v="67.761709999999994"/>
    <n v="-0.56891096066495439"/>
    <n v="-5061.113739934749"/>
    <n v="-1565.7146460000001"/>
    <x v="0"/>
    <n v="-6626.8283859347493"/>
    <n v="50231.443277999999"/>
    <n v="44906.385192000002"/>
    <n v="-5325.0580859999973"/>
    <n v="1301.7702999347521"/>
    <n v="50231.443277999999"/>
    <n v="44906.385192000002"/>
    <n v="-5325.0580859999973"/>
    <x v="0"/>
    <n v="64390.289135634004"/>
    <n v="0"/>
    <n v="44906.385192000002"/>
    <n v="44906.385192000002"/>
    <n v="-5325.0580859999973"/>
    <n v="-5325.0580859999973"/>
    <n v="-5325.0580859999973"/>
    <x v="1"/>
  </r>
  <r>
    <n v="55"/>
    <n v="150"/>
    <x v="0"/>
    <x v="0"/>
    <x v="34"/>
    <x v="5"/>
    <x v="4"/>
    <x v="6"/>
    <s v="Goldman Sachs"/>
    <x v="2"/>
    <d v="2000-08-29T00:00:00"/>
    <d v="2005-08-29T00:00:00"/>
    <x v="0"/>
    <n v="-10000000"/>
    <n v="3740.276437"/>
    <n v="0.46"/>
    <n v="148.41441800000001"/>
    <n v="147.76630499999999"/>
    <n v="-0.53311103752075084"/>
    <n v="-1993.9826519434873"/>
    <n v="-1282.0832879999998"/>
    <x v="0"/>
    <n v="-3276.0659399434871"/>
    <n v="384928.81770800002"/>
    <n v="382786.212436"/>
    <n v="-2142.6052720000152"/>
    <n v="1133.4606679434719"/>
    <n v="384928.81770800002"/>
    <n v="382786.212436"/>
    <n v="-2142.6052720000152"/>
    <x v="0"/>
    <n v="21534.641586027501"/>
    <n v="-23383.333332999999"/>
    <n v="359402.87910299998"/>
    <n v="34042.155722999945"/>
    <n v="-2142.6052720000152"/>
    <n v="-2142.6052720000152"/>
    <n v="-2142.6052720000152"/>
    <x v="0"/>
  </r>
  <r>
    <n v="1288"/>
    <n v="449"/>
    <x v="0"/>
    <x v="0"/>
    <x v="34"/>
    <x v="5"/>
    <x v="4"/>
    <x v="6"/>
    <s v="Portfolio ISIS"/>
    <x v="0"/>
    <d v="2001-01-05T00:00:00"/>
    <d v="2006-01-05T00:00:00"/>
    <x v="0"/>
    <n v="-10000000"/>
    <n v="4098.0224349999999"/>
    <n v="1.1499999999999999"/>
    <n v="151.75523000000001"/>
    <n v="151.111018"/>
    <n v="-0.56718279384932779"/>
    <n v="-2324.3278139405252"/>
    <n v="-1497.022866"/>
    <x v="0"/>
    <n v="-3821.350679940525"/>
    <n v="120735.202986"/>
    <n v="118000.78313"/>
    <n v="-2734.4198560000077"/>
    <n v="1086.9308239405173"/>
    <n v="120735.202986"/>
    <n v="118000.78313"/>
    <n v="-2734.4198560000077"/>
    <x v="0"/>
    <n v="23594.364169512501"/>
    <n v="0"/>
    <n v="118000.78313"/>
    <n v="38808.804760999992"/>
    <n v="-2734.4198560000077"/>
    <n v="-2734.4198560000077"/>
    <n v="-2734.4198560000077"/>
    <x v="1"/>
  </r>
  <r>
    <n v="1377"/>
    <n v="434"/>
    <x v="0"/>
    <x v="0"/>
    <x v="34"/>
    <x v="5"/>
    <x v="4"/>
    <x v="6"/>
    <s v="LBIE"/>
    <x v="2"/>
    <d v="2000-12-20T00:00:00"/>
    <d v="2005-12-20T00:00:00"/>
    <x v="0"/>
    <n v="10000000"/>
    <n v="-4093.92283"/>
    <n v="1.36"/>
    <n v="151.34197599999999"/>
    <n v="150.69881799999999"/>
    <n v="-0.55966594230466149"/>
    <n v="2291.2291783745163"/>
    <n v="1532.008374"/>
    <x v="0"/>
    <n v="3823.2375523745163"/>
    <n v="-56369.654887999997"/>
    <n v="-53484.898510999999"/>
    <n v="2884.7563769999979"/>
    <n v="-938.48117537451844"/>
    <n v="-56369.654887999997"/>
    <n v="-53484.898510999999"/>
    <n v="2884.7563769999979"/>
    <x v="0"/>
    <n v="-23570.760693725002"/>
    <n v="34000"/>
    <n v="-19484.898510999999"/>
    <n v="-32447.259793999998"/>
    <n v="2884.7563769999979"/>
    <n v="2884.7563769999979"/>
    <n v="2884.7563769999979"/>
    <x v="1"/>
  </r>
  <r>
    <n v="1488"/>
    <n v="539"/>
    <x v="0"/>
    <x v="1"/>
    <x v="34"/>
    <x v="5"/>
    <x v="4"/>
    <x v="6"/>
    <s v="Portfolio ISIS"/>
    <x v="1"/>
    <d v="2001-01-05T00:00:00"/>
    <d v="2006-01-05T00:00:00"/>
    <x v="0"/>
    <n v="10000000"/>
    <n v="-4098.0224349999999"/>
    <n v="1.1499999999999999"/>
    <n v="151.75523000000001"/>
    <n v="151.111018"/>
    <n v="-0.56718279384932779"/>
    <n v="2324.3278139405252"/>
    <n v="1497.022866"/>
    <x v="0"/>
    <n v="3821.350679940525"/>
    <n v="-120735.202986"/>
    <n v="-118000.78313"/>
    <n v="2734.4198560000077"/>
    <n v="-1086.9308239405173"/>
    <n v="-120735.202986"/>
    <n v="-118000.78313"/>
    <n v="2734.4198560000077"/>
    <x v="0"/>
    <n v="-23594.364169512501"/>
    <n v="0"/>
    <n v="-118000.78313"/>
    <n v="-38808.804760999992"/>
    <n v="2734.4198560000077"/>
    <n v="2734.4198560000077"/>
    <n v="2734.4198560000077"/>
    <x v="1"/>
  </r>
  <r>
    <n v="1701"/>
    <n v="907"/>
    <x v="0"/>
    <x v="0"/>
    <x v="34"/>
    <x v="5"/>
    <x v="4"/>
    <x v="6"/>
    <s v="Goldman Sachs"/>
    <x v="2"/>
    <d v="2001-03-19T00:00:00"/>
    <d v="2006-03-19T00:00:00"/>
    <x v="0"/>
    <n v="-10000000"/>
    <n v="4317.8370729999997"/>
    <n v="1.6"/>
    <n v="153.590597"/>
    <n v="152.95093299999999"/>
    <n v="-0.58167415427893321"/>
    <n v="-2511.5742277514992"/>
    <n v="-1620.1054710000001"/>
    <x v="0"/>
    <n v="-4131.679698751499"/>
    <n v="-33495.437035000003"/>
    <n v="-36663.795589000001"/>
    <n v="-3168.3585539999985"/>
    <n v="963.32114475150047"/>
    <n v="-33495.437035000003"/>
    <n v="-36663.795589000001"/>
    <n v="-3168.3585539999985"/>
    <x v="0"/>
    <n v="24859.9469477975"/>
    <n v="0"/>
    <n v="-36663.795589000001"/>
    <n v="-36663.795589000001"/>
    <n v="-3168.3585539999985"/>
    <n v="-3168.3585539999985"/>
    <n v="-3168.3585539999985"/>
    <x v="1"/>
  </r>
  <r>
    <n v="1289"/>
    <n v="450"/>
    <x v="0"/>
    <x v="0"/>
    <x v="35"/>
    <x v="1"/>
    <x v="8"/>
    <x v="3"/>
    <s v="Portfolio ISIS"/>
    <x v="3"/>
    <d v="2001-01-05T00:00:00"/>
    <d v="2006-01-05T00:00:00"/>
    <x v="0"/>
    <n v="-10000000"/>
    <n v="4040.949584"/>
    <n v="0.52"/>
    <n v="65.995333000000002"/>
    <n v="65.395975000000007"/>
    <n v="-0.59027915444193624"/>
    <n v="-2385.2883035860141"/>
    <n v="-764.01237900000001"/>
    <x v="0"/>
    <n v="-3149.3006825860139"/>
    <n v="45598.358182000004"/>
    <n v="43028.826047000002"/>
    <n v="-2569.5321350000013"/>
    <n v="579.76854758601257"/>
    <n v="45598.358182000004"/>
    <n v="43028.826047000002"/>
    <n v="-2569.5321350000013"/>
    <x v="0"/>
    <n v="29248.393088992005"/>
    <n v="0"/>
    <n v="43028.826047000002"/>
    <n v="-69632.671963000001"/>
    <n v="-2569.5321350000013"/>
    <n v="-2569.5321350000013"/>
    <n v="-2569.5321350000013"/>
    <x v="1"/>
  </r>
  <r>
    <n v="1489"/>
    <n v="540"/>
    <x v="0"/>
    <x v="1"/>
    <x v="35"/>
    <x v="1"/>
    <x v="8"/>
    <x v="3"/>
    <s v="Portfolio ISIS"/>
    <x v="1"/>
    <d v="2001-01-05T00:00:00"/>
    <d v="2006-01-05T00:00:00"/>
    <x v="0"/>
    <n v="10000000"/>
    <n v="-4040.949584"/>
    <n v="0.52"/>
    <n v="65.995333000000002"/>
    <n v="65.395975000000007"/>
    <n v="-0.59027915444193624"/>
    <n v="2385.2883035860141"/>
    <n v="764.01237900000001"/>
    <x v="0"/>
    <n v="3149.3006825860139"/>
    <n v="-45598.358182000004"/>
    <n v="-43028.826047000002"/>
    <n v="2569.5321350000013"/>
    <n v="-579.76854758601257"/>
    <n v="-45598.358182000004"/>
    <n v="-43028.826047000002"/>
    <n v="2569.5321350000013"/>
    <x v="0"/>
    <n v="-29248.393088992005"/>
    <n v="0"/>
    <n v="-43028.826047000002"/>
    <n v="69632.671963000001"/>
    <n v="2569.5321350000013"/>
    <n v="2569.5321350000013"/>
    <n v="2569.5321350000013"/>
    <x v="1"/>
  </r>
  <r>
    <n v="18"/>
    <n v="107"/>
    <x v="0"/>
    <x v="0"/>
    <x v="36"/>
    <x v="10"/>
    <x v="4"/>
    <x v="10"/>
    <s v="Merrill Lynch Int"/>
    <x v="2"/>
    <d v="2000-06-12T00:00:00"/>
    <d v="2005-06-12T00:00:00"/>
    <x v="0"/>
    <n v="15000000"/>
    <n v="-5461.816049"/>
    <n v="0.81"/>
    <n v="64.375360000000001"/>
    <n v="63.780465999999997"/>
    <n v="-0.55726110750648405"/>
    <n v="3043.6576604624292"/>
    <n v="1067.519943"/>
    <x v="0"/>
    <n v="4111.177603462429"/>
    <n v="100636.596257"/>
    <n v="104408.847006"/>
    <n v="3772.2507489999989"/>
    <n v="-338.92685446243013"/>
    <n v="100636.596257"/>
    <n v="104408.847006"/>
    <n v="3772.2507489999989"/>
    <x v="0"/>
    <n v="-40431.093302722504"/>
    <n v="92137.5"/>
    <n v="196546.347006"/>
    <n v="45469.144361999992"/>
    <n v="3772.2507489999989"/>
    <n v="3772.2507489999989"/>
    <n v="3772.2507489999989"/>
    <x v="0"/>
  </r>
  <r>
    <n v="20"/>
    <n v="109"/>
    <x v="0"/>
    <x v="0"/>
    <x v="36"/>
    <x v="10"/>
    <x v="4"/>
    <x v="10"/>
    <s v="JP Morgan"/>
    <x v="2"/>
    <d v="2000-06-13T00:00:00"/>
    <d v="2005-06-13T00:00:00"/>
    <x v="0"/>
    <n v="-10000000"/>
    <n v="3638.1546579999999"/>
    <n v="0.76"/>
    <n v="64.387439999999998"/>
    <n v="63.792672000000003"/>
    <n v="-0.55726276410996178"/>
    <n v="-2027.4081209766125"/>
    <n v="-701.890491"/>
    <x v="0"/>
    <n v="-2729.2986119766124"/>
    <n v="-47864.390227999997"/>
    <n v="-50347.228402000001"/>
    <n v="-2482.8381740000041"/>
    <n v="246.46043797660832"/>
    <n v="-47864.390227999997"/>
    <n v="-50347.228402000001"/>
    <n v="-2482.8381740000041"/>
    <x v="0"/>
    <n v="26931.439855844998"/>
    <n v="-57633.333333000002"/>
    <n v="-107980.561735"/>
    <n v="-29558.498036999983"/>
    <n v="-2482.8381740000041"/>
    <n v="-2482.8381740000041"/>
    <n v="-2482.8381740000041"/>
    <x v="0"/>
  </r>
  <r>
    <n v="38"/>
    <n v="133"/>
    <x v="0"/>
    <x v="0"/>
    <x v="36"/>
    <x v="10"/>
    <x v="4"/>
    <x v="10"/>
    <s v="Deutsche Bank AG"/>
    <x v="2"/>
    <d v="2000-07-28T00:00:00"/>
    <d v="2005-06-12T00:00:00"/>
    <x v="0"/>
    <n v="-5000000"/>
    <n v="1812.326654"/>
    <n v="0.65"/>
    <n v="64.375360000000001"/>
    <n v="63.780465999999997"/>
    <n v="-0.55726643319431313"/>
    <n v="-1009.948810257564"/>
    <n v="-340.24083899999999"/>
    <x v="0"/>
    <n v="-1350.189649257564"/>
    <n v="-3152.461069"/>
    <n v="-4357.4405230000002"/>
    <n v="-1204.9794540000003"/>
    <n v="145.21019525756378"/>
    <n v="-3152.461069"/>
    <n v="-4357.4405230000002"/>
    <n v="-1204.9794540000003"/>
    <x v="0"/>
    <n v="13415.748056234999"/>
    <n v="-20493.055555999999"/>
    <n v="-24850.496079"/>
    <n v="-14002.111105000002"/>
    <n v="-1204.9794540000003"/>
    <n v="-1204.9794540000003"/>
    <n v="-1204.9794540000003"/>
    <x v="0"/>
  </r>
  <r>
    <n v="1647"/>
    <n v="852"/>
    <x v="0"/>
    <x v="0"/>
    <x v="37"/>
    <x v="5"/>
    <x v="1"/>
    <x v="3"/>
    <s v="JP Morgan"/>
    <x v="4"/>
    <d v="2001-02-21T00:00:00"/>
    <d v="2006-02-21T00:00:00"/>
    <x v="0"/>
    <n v="-10000000"/>
    <n v="4158.8244209999993"/>
    <n v="0.56000000000000005"/>
    <n v="49.155588000000002"/>
    <n v="49.088464999999999"/>
    <n v="-5.8613437784491157E-2"/>
    <n v="-243.76299645690591"/>
    <n v="-583.30953599999998"/>
    <x v="0"/>
    <n v="-827.07253245690595"/>
    <n v="-35648.909481000002"/>
    <n v="-36129.91287"/>
    <n v="-481.0033889999977"/>
    <n v="346.06914345690825"/>
    <n v="-35648.909481000002"/>
    <n v="-36129.91287"/>
    <n v="-481.0033889999977"/>
    <x v="0"/>
    <n v="23944.431603907495"/>
    <n v="0"/>
    <n v="-36129.91287"/>
    <n v="-36129.91287"/>
    <n v="-481.0033889999977"/>
    <n v="-481.0033889999977"/>
    <n v="-481.0033889999977"/>
    <x v="1"/>
  </r>
  <r>
    <n v="1648"/>
    <n v="853"/>
    <x v="0"/>
    <x v="0"/>
    <x v="37"/>
    <x v="5"/>
    <x v="1"/>
    <x v="3"/>
    <s v="Merrill Lynch Int"/>
    <x v="4"/>
    <d v="2001-02-21T00:00:00"/>
    <d v="2006-02-21T00:00:00"/>
    <x v="0"/>
    <n v="-10000000"/>
    <n v="4157.2074819999998"/>
    <n v="0.55000000000000004"/>
    <n v="49.155588000000002"/>
    <n v="49.088464999999999"/>
    <n v="-5.862429259027719E-2"/>
    <n v="-243.71334778325749"/>
    <n v="-581.03935799999999"/>
    <x v="0"/>
    <n v="-824.75270578325751"/>
    <n v="-31257.912972999999"/>
    <n v="-31730.811900000001"/>
    <n v="-472.898927000002"/>
    <n v="351.85377878325551"/>
    <n v="-31257.912972999999"/>
    <n v="-31730.811900000001"/>
    <n v="-472.898927000002"/>
    <x v="0"/>
    <n v="23935.122077615"/>
    <n v="0"/>
    <n v="-31730.811900000001"/>
    <n v="-31730.811900000001"/>
    <n v="-472.898927000002"/>
    <n v="-472.898927000002"/>
    <n v="-472.898927000002"/>
    <x v="1"/>
  </r>
  <r>
    <n v="1290"/>
    <n v="451"/>
    <x v="0"/>
    <x v="0"/>
    <x v="38"/>
    <x v="4"/>
    <x v="8"/>
    <x v="0"/>
    <s v="Portfolio ISIS"/>
    <x v="6"/>
    <d v="2001-01-05T00:00:00"/>
    <d v="2006-01-05T00:00:00"/>
    <x v="0"/>
    <n v="-10000000"/>
    <n v="4049.172818"/>
    <n v="0.6"/>
    <n v="72.160148000000007"/>
    <n v="71.582716000000005"/>
    <n v="-0.56066496690107859"/>
    <n v="-2270.2293439807172"/>
    <n v="-783.77842800000008"/>
    <x v="0"/>
    <n v="-3054.0077719807173"/>
    <n v="35888.370692999997"/>
    <n v="33382.023910000004"/>
    <n v="-2506.3467829999936"/>
    <n v="547.66098898072369"/>
    <n v="35888.370692999997"/>
    <n v="33382.023910000004"/>
    <n v="-2506.3467829999936"/>
    <x v="0"/>
    <n v="39965.335713660003"/>
    <n v="0"/>
    <n v="33382.023910000004"/>
    <n v="35174.904738000005"/>
    <n v="-2506.3467829999936"/>
    <n v="-2506.3467829999936"/>
    <n v="-2506.3467829999936"/>
    <x v="1"/>
  </r>
  <r>
    <n v="1490"/>
    <n v="541"/>
    <x v="0"/>
    <x v="1"/>
    <x v="38"/>
    <x v="4"/>
    <x v="8"/>
    <x v="0"/>
    <s v="Portfolio ISIS"/>
    <x v="1"/>
    <d v="2001-01-05T00:00:00"/>
    <d v="2006-01-05T00:00:00"/>
    <x v="0"/>
    <n v="10000000"/>
    <n v="-4049.172818"/>
    <n v="0.6"/>
    <n v="72.160148000000007"/>
    <n v="71.582716000000005"/>
    <n v="-0.56066496690107859"/>
    <n v="2270.2293439807172"/>
    <n v="783.77842800000008"/>
    <x v="0"/>
    <n v="3054.0077719807173"/>
    <n v="-35888.370692999997"/>
    <n v="-33382.023910000004"/>
    <n v="2506.3467829999936"/>
    <n v="-547.66098898072369"/>
    <n v="-35888.370692999997"/>
    <n v="-33382.023910000004"/>
    <n v="2506.3467829999936"/>
    <x v="0"/>
    <n v="-39965.335713660003"/>
    <n v="0"/>
    <n v="-33382.023910000004"/>
    <n v="-35174.904738000005"/>
    <n v="2506.3467829999936"/>
    <n v="2506.3467829999936"/>
    <n v="2506.3467829999936"/>
    <x v="1"/>
  </r>
  <r>
    <n v="1291"/>
    <n v="452"/>
    <x v="0"/>
    <x v="0"/>
    <x v="39"/>
    <x v="5"/>
    <x v="1"/>
    <x v="3"/>
    <s v="Portfolio ISIS"/>
    <x v="5"/>
    <d v="2001-01-05T00:00:00"/>
    <d v="2006-01-05T00:00:00"/>
    <x v="0"/>
    <n v="-10000000"/>
    <n v="4083.347143"/>
    <n v="0.75"/>
    <n v="33.517887000000002"/>
    <n v="32.983727999999999"/>
    <n v="-0.54393473626598887"/>
    <n v="-2221.0743513101843"/>
    <n v="-439.76582999999994"/>
    <x v="0"/>
    <n v="-2660.8401813101841"/>
    <n v="-192847.28877300001"/>
    <n v="-195540.548045"/>
    <n v="-2693.2592719999957"/>
    <n v="-32.419090689811583"/>
    <n v="-192847.28877300001"/>
    <n v="-195540.548045"/>
    <n v="-2693.2592719999957"/>
    <x v="0"/>
    <n v="23509.8711758225"/>
    <n v="0"/>
    <n v="-195540.548045"/>
    <n v="-51959.271221000003"/>
    <n v="-2693.2592719999957"/>
    <n v="-2693.2592719999957"/>
    <n v="-2693.2592719999957"/>
    <x v="1"/>
  </r>
  <r>
    <n v="1555"/>
    <n v="601"/>
    <x v="0"/>
    <x v="1"/>
    <x v="39"/>
    <x v="5"/>
    <x v="1"/>
    <x v="3"/>
    <s v="Portfolio ISIS"/>
    <x v="1"/>
    <d v="2001-01-05T00:00:00"/>
    <d v="2006-01-05T00:00:00"/>
    <x v="0"/>
    <n v="10000000"/>
    <n v="-4083.347143"/>
    <n v="0.75"/>
    <n v="33.517887000000002"/>
    <n v="32.983727999999999"/>
    <n v="-0.54393473626598887"/>
    <n v="2221.0743513101843"/>
    <n v="439.76582999999994"/>
    <x v="0"/>
    <n v="2660.8401813101841"/>
    <n v="192847.28877300001"/>
    <n v="195540.548045"/>
    <n v="2693.2592719999957"/>
    <n v="32.419090689811583"/>
    <n v="192847.28877300001"/>
    <n v="195540.548045"/>
    <n v="2693.2592719999957"/>
    <x v="0"/>
    <n v="-23509.8711758225"/>
    <n v="0"/>
    <n v="195540.548045"/>
    <n v="51959.271221000003"/>
    <n v="2693.2592719999957"/>
    <n v="2693.2592719999957"/>
    <n v="2693.2592719999957"/>
    <x v="1"/>
  </r>
  <r>
    <n v="1292"/>
    <n v="453"/>
    <x v="0"/>
    <x v="0"/>
    <x v="40"/>
    <x v="5"/>
    <x v="6"/>
    <x v="3"/>
    <s v="Portfolio ISIS"/>
    <x v="5"/>
    <d v="2001-01-05T00:00:00"/>
    <d v="2006-01-05T00:00:00"/>
    <x v="0"/>
    <n v="-10000000"/>
    <n v="4098.1308920000001"/>
    <n v="0.8"/>
    <n v="51.186630000000001"/>
    <n v="50.634864999999998"/>
    <n v="-0.55305306334092064"/>
    <n v="-2266.4838437926596"/>
    <n v="-716.396163"/>
    <x v="0"/>
    <n v="-2982.8800067926595"/>
    <n v="-139981.97999600001"/>
    <n v="-142681.82780999999"/>
    <n v="-2699.8478139999788"/>
    <n v="283.03219279268069"/>
    <n v="-139981.97999600001"/>
    <n v="-142681.82780999999"/>
    <n v="-2699.8478139999788"/>
    <x v="0"/>
    <n v="23594.988610690001"/>
    <n v="0"/>
    <n v="-142681.82780999999"/>
    <n v="-93513.183249999987"/>
    <n v="-2699.8478139999788"/>
    <n v="-2699.8478139999788"/>
    <n v="-2699.8478139999788"/>
    <x v="1"/>
  </r>
  <r>
    <n v="1491"/>
    <n v="542"/>
    <x v="0"/>
    <x v="1"/>
    <x v="40"/>
    <x v="5"/>
    <x v="6"/>
    <x v="3"/>
    <s v="Portfolio ISIS"/>
    <x v="1"/>
    <d v="2001-01-05T00:00:00"/>
    <d v="2006-01-05T00:00:00"/>
    <x v="0"/>
    <n v="10000000"/>
    <n v="-4098.1308920000001"/>
    <n v="0.8"/>
    <n v="51.186630000000001"/>
    <n v="50.634864999999998"/>
    <n v="-0.55305306334092064"/>
    <n v="2266.4838437926596"/>
    <n v="716.396163"/>
    <x v="0"/>
    <n v="2982.8800067926595"/>
    <n v="139981.97999600001"/>
    <n v="142681.82780999999"/>
    <n v="2699.8478139999788"/>
    <n v="-283.03219279268069"/>
    <n v="139981.97999600001"/>
    <n v="142681.82780999999"/>
    <n v="2699.8478139999788"/>
    <x v="0"/>
    <n v="-23594.988610690001"/>
    <n v="0"/>
    <n v="142681.82780999999"/>
    <n v="93513.183249999987"/>
    <n v="2699.8478139999788"/>
    <n v="2699.8478139999788"/>
    <n v="2699.8478139999788"/>
    <x v="1"/>
  </r>
  <r>
    <n v="1293"/>
    <n v="454"/>
    <x v="0"/>
    <x v="0"/>
    <x v="41"/>
    <x v="4"/>
    <x v="1"/>
    <x v="3"/>
    <s v="Portfolio ISIS"/>
    <x v="5"/>
    <d v="2001-01-05T00:00:00"/>
    <d v="2006-01-05T00:00:00"/>
    <x v="0"/>
    <n v="-10000000"/>
    <n v="4177.5940280000004"/>
    <n v="2.15"/>
    <n v="251.64173400000001"/>
    <n v="250.792089"/>
    <n v="-0.62274885859357887"/>
    <n v="-2601.5919126043518"/>
    <n v="-2246.2591649999999"/>
    <x v="0"/>
    <n v="-4847.8510776043513"/>
    <n v="91047.649411999999"/>
    <n v="87313.743952000004"/>
    <n v="-3733.9054599999945"/>
    <n v="1113.9456176043568"/>
    <n v="91047.649411999999"/>
    <n v="87313.743952000004"/>
    <n v="-3733.9054599999945"/>
    <x v="0"/>
    <n v="41232.853056360007"/>
    <n v="0"/>
    <n v="87313.743952000004"/>
    <n v="-16258.334019000002"/>
    <n v="-3733.9054599999945"/>
    <n v="-3733.9054599999945"/>
    <n v="-3733.9054599999945"/>
    <x v="1"/>
  </r>
  <r>
    <n v="1556"/>
    <n v="602"/>
    <x v="0"/>
    <x v="1"/>
    <x v="41"/>
    <x v="4"/>
    <x v="1"/>
    <x v="3"/>
    <s v="Portfolio ISIS"/>
    <x v="1"/>
    <d v="2001-01-05T00:00:00"/>
    <d v="2006-01-05T00:00:00"/>
    <x v="0"/>
    <n v="10000000"/>
    <n v="-4177.5940280000004"/>
    <n v="2.15"/>
    <n v="251.64173400000001"/>
    <n v="250.792089"/>
    <n v="-0.62274885859357887"/>
    <n v="2601.5919126043518"/>
    <n v="2246.2591649999999"/>
    <x v="0"/>
    <n v="4847.8510776043513"/>
    <n v="-91047.649411999999"/>
    <n v="-87313.743952000004"/>
    <n v="3733.9054599999945"/>
    <n v="-1113.9456176043568"/>
    <n v="-91047.649411999999"/>
    <n v="-87313.743952000004"/>
    <n v="3733.9054599999945"/>
    <x v="0"/>
    <n v="-41232.853056360007"/>
    <n v="0"/>
    <n v="-87313.743952000004"/>
    <n v="16258.334019000002"/>
    <n v="3733.9054599999945"/>
    <n v="3733.9054599999945"/>
    <n v="3733.9054599999945"/>
    <x v="1"/>
  </r>
  <r>
    <n v="1641"/>
    <n v="845"/>
    <x v="0"/>
    <x v="0"/>
    <x v="41"/>
    <x v="4"/>
    <x v="1"/>
    <x v="3"/>
    <s v="Deutsche Bank AG NY"/>
    <x v="5"/>
    <d v="2001-02-13T00:00:00"/>
    <d v="2006-02-13T00:00:00"/>
    <x v="0"/>
    <n v="10000000"/>
    <n v="-4276.3720830000002"/>
    <n v="2.25"/>
    <n v="252.44275999999999"/>
    <n v="251.59916699999999"/>
    <n v="-0.63221264423753054"/>
    <n v="2703.5765023369868"/>
    <n v="2238.5014979999996"/>
    <x v="0"/>
    <n v="4942.0780003369864"/>
    <n v="-78800.290728000007"/>
    <n v="-74966.479487999997"/>
    <n v="3833.81124000001"/>
    <n v="-1108.2667603369764"/>
    <n v="-78800.290728000007"/>
    <n v="-74966.479487999997"/>
    <n v="3833.81124000001"/>
    <x v="0"/>
    <n v="-42207.792459210003"/>
    <n v="0"/>
    <n v="-74966.479487999997"/>
    <n v="-74966.479487999997"/>
    <n v="3833.81124000001"/>
    <n v="3833.81124000001"/>
    <n v="3833.81124000001"/>
    <x v="1"/>
  </r>
  <r>
    <n v="1294"/>
    <n v="455"/>
    <x v="0"/>
    <x v="0"/>
    <x v="42"/>
    <x v="4"/>
    <x v="2"/>
    <x v="3"/>
    <s v="Portfolio ISIS"/>
    <x v="0"/>
    <d v="2001-01-05T00:00:00"/>
    <d v="2006-01-05T00:00:00"/>
    <x v="0"/>
    <n v="-10000000"/>
    <n v="4174.0911820000001"/>
    <n v="1.68"/>
    <n v="180.24135200000001"/>
    <n v="179.515514"/>
    <n v="-0.59315876172642412"/>
    <n v="-2475.8987568483062"/>
    <n v="-1837.5582119999999"/>
    <x v="0"/>
    <n v="-4313.4569688483061"/>
    <n v="7808.9624880000001"/>
    <n v="4500.7083819999998"/>
    <n v="-3308.2541060000003"/>
    <n v="1005.2028628483058"/>
    <n v="7808.9624880000001"/>
    <n v="4500.7083819999998"/>
    <n v="-3308.2541060000003"/>
    <x v="0"/>
    <n v="41198.27996634"/>
    <n v="0"/>
    <n v="4500.7083819999998"/>
    <n v="442443.20056799997"/>
    <n v="-3308.2541060000003"/>
    <n v="-3308.2541060000003"/>
    <n v="-3308.2541060000003"/>
    <x v="1"/>
  </r>
  <r>
    <n v="1576"/>
    <n v="622"/>
    <x v="0"/>
    <x v="1"/>
    <x v="42"/>
    <x v="4"/>
    <x v="2"/>
    <x v="3"/>
    <s v="Portfolio ISIS"/>
    <x v="1"/>
    <d v="2001-01-05T00:00:00"/>
    <d v="2006-01-05T00:00:00"/>
    <x v="0"/>
    <n v="10000000"/>
    <n v="-4174.0911820000001"/>
    <n v="1.68"/>
    <n v="180.24135200000001"/>
    <n v="179.515514"/>
    <n v="-0.59315876172642412"/>
    <n v="2475.8987568483062"/>
    <n v="1837.5582119999999"/>
    <x v="0"/>
    <n v="4313.4569688483061"/>
    <n v="-7808.9624880000001"/>
    <n v="-4500.7083819999998"/>
    <n v="3308.2541060000003"/>
    <n v="-1005.2028628483058"/>
    <n v="-7808.9624880000001"/>
    <n v="-4500.7083819999998"/>
    <n v="3308.2541060000003"/>
    <x v="0"/>
    <n v="-41198.27996634"/>
    <n v="0"/>
    <n v="-4500.7083819999998"/>
    <n v="-442443.20056799997"/>
    <n v="3308.2541060000003"/>
    <n v="3308.2541060000003"/>
    <n v="3308.2541060000003"/>
    <x v="1"/>
  </r>
  <r>
    <n v="1295"/>
    <n v="456"/>
    <x v="0"/>
    <x v="0"/>
    <x v="43"/>
    <x v="4"/>
    <x v="4"/>
    <x v="3"/>
    <s v="Portfolio ISIS"/>
    <x v="5"/>
    <d v="2001-01-05T00:00:00"/>
    <d v="2006-01-05T00:00:00"/>
    <x v="0"/>
    <n v="-10000000"/>
    <n v="4075.3806340000001"/>
    <n v="0.78"/>
    <n v="96.384440999999995"/>
    <n v="95.772120999999999"/>
    <n v="-0.56941427369267372"/>
    <n v="-2320.5799037302982"/>
    <n v="-991.38851099999988"/>
    <x v="0"/>
    <n v="-3311.9684147302978"/>
    <n v="56530.913231999999"/>
    <n v="53892.741501999997"/>
    <n v="-2638.1717300000018"/>
    <n v="673.79668473029596"/>
    <n v="56530.913231999999"/>
    <n v="53892.741501999997"/>
    <n v="-2638.1717300000018"/>
    <x v="0"/>
    <n v="40224.006857580003"/>
    <n v="0"/>
    <n v="53892.741501999997"/>
    <n v="-185648.036792"/>
    <n v="-2638.1717300000018"/>
    <n v="-2638.1717300000018"/>
    <n v="-2638.1717300000018"/>
    <x v="1"/>
  </r>
  <r>
    <n v="1492"/>
    <n v="543"/>
    <x v="0"/>
    <x v="1"/>
    <x v="43"/>
    <x v="4"/>
    <x v="4"/>
    <x v="3"/>
    <s v="Portfolio ISIS"/>
    <x v="1"/>
    <d v="2001-01-05T00:00:00"/>
    <d v="2006-01-05T00:00:00"/>
    <x v="0"/>
    <n v="10000000"/>
    <n v="-4075.3806340000001"/>
    <n v="0.78"/>
    <n v="96.384440999999995"/>
    <n v="95.772120999999999"/>
    <n v="-0.56941427369267372"/>
    <n v="2320.5799037302982"/>
    <n v="991.38851099999988"/>
    <x v="0"/>
    <n v="3311.9684147302978"/>
    <n v="-56530.913231999999"/>
    <n v="-53892.741501999997"/>
    <n v="2638.1717300000018"/>
    <n v="-673.79668473029596"/>
    <n v="-56530.913231999999"/>
    <n v="-53892.741501999997"/>
    <n v="2638.1717300000018"/>
    <x v="0"/>
    <n v="-40224.006857580003"/>
    <n v="0"/>
    <n v="-53892.741501999997"/>
    <n v="185648.036792"/>
    <n v="2638.1717300000018"/>
    <n v="2638.1717300000018"/>
    <n v="2638.1717300000018"/>
    <x v="1"/>
  </r>
  <r>
    <n v="1297"/>
    <n v="458"/>
    <x v="0"/>
    <x v="0"/>
    <x v="44"/>
    <x v="4"/>
    <x v="1"/>
    <x v="3"/>
    <s v="Portfolio ISIS"/>
    <x v="0"/>
    <d v="2001-01-05T00:00:00"/>
    <d v="2006-01-05T00:00:00"/>
    <x v="0"/>
    <n v="-10000000"/>
    <n v="4452.6426819999997"/>
    <n v="4.3"/>
    <n v="547.35039099999995"/>
    <n v="545.848164"/>
    <n v="-0.62502424626013631"/>
    <n v="-2783.0096361827614"/>
    <n v="-4248.3333509999993"/>
    <x v="0"/>
    <n v="-7031.3429871827611"/>
    <n v="296779.53777400003"/>
    <n v="291154.06854200002"/>
    <n v="-5625.4692320000031"/>
    <n v="1405.873755182758"/>
    <n v="296779.53777400003"/>
    <n v="291154.06854200002"/>
    <n v="-5625.4692320000031"/>
    <x v="0"/>
    <n v="43947.583271340001"/>
    <n v="0"/>
    <n v="291154.06854200002"/>
    <n v="855515.46691299998"/>
    <n v="-5625.4692320000031"/>
    <n v="-5625.4692320000031"/>
    <n v="-5625.4692320000031"/>
    <x v="1"/>
  </r>
  <r>
    <n v="1493"/>
    <n v="544"/>
    <x v="0"/>
    <x v="1"/>
    <x v="44"/>
    <x v="4"/>
    <x v="1"/>
    <x v="3"/>
    <s v="Portfolio ISIS"/>
    <x v="1"/>
    <d v="2001-01-05T00:00:00"/>
    <d v="2006-01-05T00:00:00"/>
    <x v="0"/>
    <n v="10000000"/>
    <n v="-4452.6426819999997"/>
    <n v="4.3"/>
    <n v="547.35039099999995"/>
    <n v="545.848164"/>
    <n v="-0.62502424626013631"/>
    <n v="2783.0096361827614"/>
    <n v="4248.3333509999993"/>
    <x v="0"/>
    <n v="7031.3429871827611"/>
    <n v="-296779.53777400003"/>
    <n v="-291154.06854200002"/>
    <n v="5625.4692320000031"/>
    <n v="-1405.873755182758"/>
    <n v="-296779.53777400003"/>
    <n v="-291154.06854200002"/>
    <n v="5625.4692320000031"/>
    <x v="0"/>
    <n v="-43947.583271340001"/>
    <n v="0"/>
    <n v="-291154.06854200002"/>
    <n v="-855515.46691299998"/>
    <n v="5625.4692320000031"/>
    <n v="5625.4692320000031"/>
    <n v="5625.4692320000031"/>
    <x v="1"/>
  </r>
  <r>
    <n v="1708"/>
    <n v="917"/>
    <x v="0"/>
    <x v="2"/>
    <x v="45"/>
    <x v="9"/>
    <x v="0"/>
    <x v="3"/>
    <s v="Service Aluminium"/>
    <x v="0"/>
    <d v="2001-03-21T00:00:00"/>
    <d v="2002-03-21T00:00:00"/>
    <x v="0"/>
    <n v="2000000"/>
    <n v="-326.43601699999999"/>
    <n v="10"/>
    <n v="959.42788599999994"/>
    <n v="949.90374099999997"/>
    <n v="-2.4938790541395583"/>
    <n v="814.09194531304479"/>
    <n v="1358.249403"/>
    <x v="0"/>
    <n v="2172.3413483130448"/>
    <n v="14478.977698000001"/>
    <n v="16728.268302"/>
    <n v="2249.2906039999998"/>
    <n v="76.949255686954984"/>
    <n v="14478.977698000001"/>
    <n v="16728.268302"/>
    <n v="2249.2906039999998"/>
    <x v="0"/>
    <m/>
    <n v="0"/>
    <n v="16728.268302"/>
    <n v="16728.268302"/>
    <n v="2249.2906039999998"/>
    <n v="2249.2906039999998"/>
    <n v="2249.2906039999998"/>
    <x v="2"/>
  </r>
  <r>
    <n v="1709"/>
    <n v="912"/>
    <x v="0"/>
    <x v="3"/>
    <x v="45"/>
    <x v="9"/>
    <x v="0"/>
    <x v="3"/>
    <s v="EnronCredit.com"/>
    <x v="0"/>
    <d v="2001-03-21T00:00:00"/>
    <d v="2002-03-21T00:00:00"/>
    <x v="0"/>
    <n v="-2000000"/>
    <n v="326.43601699999999"/>
    <n v="10"/>
    <n v="959.42788599999994"/>
    <n v="949.90374099999997"/>
    <n v="-2.4938790541395583"/>
    <n v="-814.09194531304479"/>
    <n v="-1358.249403"/>
    <x v="0"/>
    <n v="-2172.3413483130448"/>
    <n v="-14478.977698000001"/>
    <n v="-16728.268302"/>
    <n v="-2249.2906039999998"/>
    <n v="-76.949255686954984"/>
    <n v="-14478.977698000001"/>
    <n v="-16728.268302"/>
    <n v="-2249.2906039999998"/>
    <x v="0"/>
    <m/>
    <n v="0"/>
    <n v="-16728.268302"/>
    <n v="-16728.268302"/>
    <n v="-2249.2906039999998"/>
    <n v="-2249.2906039999998"/>
    <n v="-2249.2906039999998"/>
    <x v="2"/>
  </r>
  <r>
    <n v="1710"/>
    <n v="913"/>
    <x v="0"/>
    <x v="4"/>
    <x v="45"/>
    <x v="9"/>
    <x v="0"/>
    <x v="3"/>
    <s v="Enron North America"/>
    <x v="0"/>
    <d v="2001-03-21T00:00:00"/>
    <d v="2002-03-21T00:00:00"/>
    <x v="0"/>
    <n v="2000000"/>
    <n v="-326.43601699999999"/>
    <n v="10"/>
    <n v="959.42788599999994"/>
    <n v="949.90374099999997"/>
    <n v="-2.4938790541395583"/>
    <n v="814.09194531304479"/>
    <n v="1358.249403"/>
    <x v="0"/>
    <n v="2172.3413483130448"/>
    <n v="14478.977698000001"/>
    <n v="16728.268302"/>
    <n v="2249.2906039999998"/>
    <n v="76.949255686954984"/>
    <n v="14478.977698000001"/>
    <n v="16728.268302"/>
    <n v="2249.2906039999998"/>
    <x v="0"/>
    <m/>
    <n v="0"/>
    <n v="16728.268302"/>
    <n v="16728.268302"/>
    <n v="2249.2906039999998"/>
    <n v="2249.2906039999998"/>
    <n v="2249.2906039999998"/>
    <x v="2"/>
  </r>
  <r>
    <n v="1296"/>
    <n v="457"/>
    <x v="0"/>
    <x v="0"/>
    <x v="46"/>
    <x v="4"/>
    <x v="7"/>
    <x v="3"/>
    <s v="Portfolio ISIS"/>
    <x v="5"/>
    <d v="2001-01-05T00:00:00"/>
    <d v="2006-01-05T00:00:00"/>
    <x v="0"/>
    <n v="-10000000"/>
    <n v="4140.063279"/>
    <n v="1.1499999999999999"/>
    <n v="146.460364"/>
    <n v="145.75901400000001"/>
    <n v="-0.57066424245913261"/>
    <n v="-2362.5860748434075"/>
    <n v="-1271.7036600000001"/>
    <x v="0"/>
    <n v="-3634.2897348434076"/>
    <n v="97401.437709999998"/>
    <n v="94459.728684000002"/>
    <n v="-2941.7090259999968"/>
    <n v="692.58070884341078"/>
    <n v="97401.437709999998"/>
    <n v="94459.728684000002"/>
    <n v="-2941.7090259999968"/>
    <x v="0"/>
    <n v="40862.424563730005"/>
    <n v="0"/>
    <n v="94459.728684000002"/>
    <n v="7013.0252800000017"/>
    <n v="-2941.7090259999968"/>
    <n v="-2941.7090259999968"/>
    <n v="-2941.7090259999968"/>
    <x v="1"/>
  </r>
  <r>
    <n v="1551"/>
    <n v="597"/>
    <x v="0"/>
    <x v="1"/>
    <x v="46"/>
    <x v="4"/>
    <x v="7"/>
    <x v="3"/>
    <s v="Portfolio ISIS"/>
    <x v="1"/>
    <d v="2001-01-05T00:00:00"/>
    <d v="2006-01-05T00:00:00"/>
    <x v="0"/>
    <n v="10000000"/>
    <n v="-4140.063279"/>
    <n v="1.1499999999999999"/>
    <n v="146.460364"/>
    <n v="145.75901400000001"/>
    <n v="-0.57066424245913261"/>
    <n v="2362.5860748434075"/>
    <n v="1271.7036600000001"/>
    <x v="0"/>
    <n v="3634.2897348434076"/>
    <n v="-97401.437709999998"/>
    <n v="-94459.728684000002"/>
    <n v="2941.7090259999968"/>
    <n v="-692.58070884341078"/>
    <n v="-97401.437709999998"/>
    <n v="-94459.728684000002"/>
    <n v="2941.7090259999968"/>
    <x v="0"/>
    <n v="-40862.424563730005"/>
    <n v="0"/>
    <n v="-94459.728684000002"/>
    <n v="-7013.0252800000017"/>
    <n v="2941.7090259999968"/>
    <n v="2941.7090259999968"/>
    <n v="2941.7090259999968"/>
    <x v="1"/>
  </r>
  <r>
    <n v="1075"/>
    <n v="432"/>
    <x v="0"/>
    <x v="0"/>
    <x v="47"/>
    <x v="4"/>
    <x v="0"/>
    <x v="6"/>
    <s v="JP Morgan"/>
    <x v="0"/>
    <d v="2000-12-19T00:00:00"/>
    <d v="2001-03-16T00:00:00"/>
    <x v="0"/>
    <n v="0"/>
    <n v="0"/>
    <n v="4.3"/>
    <n v="0"/>
    <n v="0"/>
    <m/>
    <n v="-"/>
    <n v="0"/>
    <x v="0"/>
    <n v="0"/>
    <n v="0"/>
    <n v="0"/>
    <n v="0"/>
    <n v="0"/>
    <n v="0"/>
    <n v="0"/>
    <n v="0"/>
    <x v="0"/>
    <n v="0"/>
    <n v="220022.65333299999"/>
    <n v="220022.65333299999"/>
    <n v="164667.75234599999"/>
    <n v="0"/>
    <n v="0"/>
    <n v="0"/>
    <x v="3"/>
  </r>
  <r>
    <n v="1298"/>
    <n v="459"/>
    <x v="0"/>
    <x v="0"/>
    <x v="47"/>
    <x v="4"/>
    <x v="0"/>
    <x v="6"/>
    <s v="Portfolio ISIS"/>
    <x v="0"/>
    <d v="2001-01-05T00:00:00"/>
    <d v="2006-01-05T00:00:00"/>
    <x v="0"/>
    <n v="-10000000"/>
    <n v="4328.4483749999999"/>
    <n v="3.5"/>
    <n v="342.43061299999999"/>
    <n v="340.93444499999998"/>
    <n v="-1.0710228759611948"/>
    <n v="-4635.8672270420602"/>
    <n v="-3195.3171540000003"/>
    <x v="0"/>
    <n v="-7831.1843810420605"/>
    <n v="-114217.132982"/>
    <n v="-120947.03595200001"/>
    <n v="-6729.9029700000101"/>
    <n v="1101.2814110420504"/>
    <n v="-114217.132982"/>
    <n v="-120947.03595200001"/>
    <n v="-6729.9029700000101"/>
    <x v="0"/>
    <n v="42721.785461250001"/>
    <n v="0"/>
    <n v="-120947.03595200001"/>
    <n v="-329328.35217199998"/>
    <n v="-6729.9029700000101"/>
    <n v="-6729.9029700000101"/>
    <n v="-6729.9029700000101"/>
    <x v="1"/>
  </r>
  <r>
    <n v="1494"/>
    <n v="545"/>
    <x v="0"/>
    <x v="1"/>
    <x v="47"/>
    <x v="4"/>
    <x v="0"/>
    <x v="6"/>
    <s v="Portfolio ISIS"/>
    <x v="1"/>
    <d v="2001-01-05T00:00:00"/>
    <d v="2006-01-05T00:00:00"/>
    <x v="0"/>
    <n v="10000000"/>
    <n v="-4328.4483749999999"/>
    <n v="3.5"/>
    <n v="342.43061299999999"/>
    <n v="340.93444499999998"/>
    <n v="-1.0710228759611948"/>
    <n v="4635.8672270420602"/>
    <n v="3195.3171540000003"/>
    <x v="0"/>
    <n v="7831.1843810420605"/>
    <n v="114217.132982"/>
    <n v="120947.03595200001"/>
    <n v="6729.9029700000101"/>
    <n v="-1101.2814110420504"/>
    <n v="114217.132982"/>
    <n v="120947.03595200001"/>
    <n v="6729.9029700000101"/>
    <x v="0"/>
    <n v="-42721.785461250001"/>
    <n v="0"/>
    <n v="120947.03595200001"/>
    <n v="329328.35217199998"/>
    <n v="6729.9029700000101"/>
    <n v="6729.9029700000101"/>
    <n v="6729.9029700000101"/>
    <x v="1"/>
  </r>
  <r>
    <n v="1299"/>
    <n v="460"/>
    <x v="0"/>
    <x v="0"/>
    <x v="48"/>
    <x v="5"/>
    <x v="6"/>
    <x v="3"/>
    <s v="Portfolio ISIS"/>
    <x v="4"/>
    <d v="2001-01-05T00:00:00"/>
    <d v="2006-01-05T00:00:00"/>
    <x v="0"/>
    <n v="-10000000"/>
    <n v="4094.493939"/>
    <n v="0.75"/>
    <n v="48.565840000000001"/>
    <n v="48.487673000000001"/>
    <n v="-6.5243073000771618E-2"/>
    <n v="-267.1373669633939"/>
    <n v="-642.00766199999998"/>
    <x v="0"/>
    <n v="-909.14502896339388"/>
    <n v="-128849.54205800001"/>
    <n v="-129519.419377"/>
    <n v="-669.87731899999199"/>
    <n v="239.2677099634019"/>
    <n v="-128849.54205800001"/>
    <n v="-129519.419377"/>
    <n v="-669.87731899999199"/>
    <x v="0"/>
    <n v="23574.048853792498"/>
    <n v="0"/>
    <n v="-129519.419377"/>
    <n v="-157281.90352200001"/>
    <n v="-669.87731899999199"/>
    <n v="-669.87731899999199"/>
    <n v="-669.87731899999199"/>
    <x v="1"/>
  </r>
  <r>
    <n v="1557"/>
    <n v="603"/>
    <x v="0"/>
    <x v="1"/>
    <x v="48"/>
    <x v="5"/>
    <x v="6"/>
    <x v="3"/>
    <s v="Portfolio ISIS"/>
    <x v="1"/>
    <d v="2001-01-05T00:00:00"/>
    <d v="2006-01-05T00:00:00"/>
    <x v="0"/>
    <n v="10000000"/>
    <n v="-4094.493939"/>
    <n v="0.75"/>
    <n v="48.565840000000001"/>
    <n v="48.487673000000001"/>
    <n v="-6.5243073000771618E-2"/>
    <n v="267.1373669633939"/>
    <n v="642.00766199999998"/>
    <x v="0"/>
    <n v="909.14502896339388"/>
    <n v="128849.54205800001"/>
    <n v="129519.419377"/>
    <n v="669.87731899999199"/>
    <n v="-239.2677099634019"/>
    <n v="128849.54205800001"/>
    <n v="129519.419377"/>
    <n v="669.87731899999199"/>
    <x v="0"/>
    <n v="-23574.048853792498"/>
    <n v="0"/>
    <n v="129519.419377"/>
    <n v="157281.90352200001"/>
    <n v="669.87731899999199"/>
    <n v="669.87731899999199"/>
    <n v="669.87731899999199"/>
    <x v="1"/>
  </r>
  <r>
    <n v="1300"/>
    <n v="461"/>
    <x v="0"/>
    <x v="0"/>
    <x v="49"/>
    <x v="5"/>
    <x v="2"/>
    <x v="3"/>
    <s v="Portfolio ISIS"/>
    <x v="4"/>
    <d v="2001-01-05T00:00:00"/>
    <d v="2006-01-05T00:00:00"/>
    <x v="0"/>
    <n v="-10000000"/>
    <n v="4076.6510250000001"/>
    <n v="0.74"/>
    <n v="83.011606999999998"/>
    <n v="82.423213000000004"/>
    <n v="-0.56330011168211602"/>
    <n v="-2296.3779776715128"/>
    <n v="-968.11453799999992"/>
    <x v="0"/>
    <n v="-3264.4925156715126"/>
    <n v="19160.986585999999"/>
    <n v="16566.744448000001"/>
    <n v="-2594.2421379999978"/>
    <n v="670.2503776715148"/>
    <n v="19160.986585999999"/>
    <n v="16566.744448000001"/>
    <n v="-2594.2421379999978"/>
    <x v="0"/>
    <n v="23471.318276437501"/>
    <n v="0"/>
    <n v="16566.744448000001"/>
    <n v="-1680.1992439999995"/>
    <n v="-2594.2421379999978"/>
    <n v="-2594.2421379999978"/>
    <n v="-2594.2421379999978"/>
    <x v="1"/>
  </r>
  <r>
    <n v="1575"/>
    <n v="621"/>
    <x v="0"/>
    <x v="1"/>
    <x v="49"/>
    <x v="5"/>
    <x v="2"/>
    <x v="3"/>
    <s v="Portfolio ISIS"/>
    <x v="1"/>
    <d v="2001-01-05T00:00:00"/>
    <d v="2006-01-05T00:00:00"/>
    <x v="0"/>
    <n v="10000000"/>
    <n v="-4076.6510250000001"/>
    <n v="0.74"/>
    <n v="83.011606999999998"/>
    <n v="82.423213000000004"/>
    <n v="-0.56330011168211602"/>
    <n v="2296.3779776715128"/>
    <n v="968.11453799999992"/>
    <x v="0"/>
    <n v="3264.4925156715126"/>
    <n v="-19160.986585999999"/>
    <n v="-16566.744448000001"/>
    <n v="2594.2421379999978"/>
    <n v="-670.2503776715148"/>
    <n v="-19160.986585999999"/>
    <n v="-16566.744448000001"/>
    <n v="2594.2421379999978"/>
    <x v="0"/>
    <n v="-23471.318276437501"/>
    <n v="0"/>
    <n v="-16566.744448000001"/>
    <n v="1680.1992439999995"/>
    <n v="2594.2421379999978"/>
    <n v="2594.2421379999978"/>
    <n v="2594.2421379999978"/>
    <x v="1"/>
  </r>
  <r>
    <n v="1633"/>
    <n v="837"/>
    <x v="0"/>
    <x v="0"/>
    <x v="49"/>
    <x v="5"/>
    <x v="2"/>
    <x v="3"/>
    <s v="JP Morgan"/>
    <x v="4"/>
    <d v="2001-02-07T00:00:00"/>
    <d v="2006-02-07T00:00:00"/>
    <x v="0"/>
    <n v="10000000"/>
    <n v="-4153.9229299999997"/>
    <n v="0.8"/>
    <n v="83.782867999999993"/>
    <n v="83.195081000000002"/>
    <n v="-0.56812023297382386"/>
    <n v="2359.9276627469089"/>
    <n v="958.85990099999992"/>
    <x v="0"/>
    <n v="3318.7875637469087"/>
    <n v="-3661.5231990000002"/>
    <n v="-988.14794500000005"/>
    <n v="2673.375254"/>
    <n v="-645.4123097469087"/>
    <n v="-3661.5231990000002"/>
    <n v="-988.14794500000005"/>
    <n v="2673.375254"/>
    <x v="0"/>
    <n v="-23916.211269474996"/>
    <n v="0"/>
    <n v="-988.14794500000005"/>
    <n v="-988.14794500000005"/>
    <n v="2673.375254"/>
    <n v="2673.375254"/>
    <n v="2673.375254"/>
    <x v="1"/>
  </r>
  <r>
    <n v="235"/>
    <n v="350"/>
    <x v="0"/>
    <x v="0"/>
    <x v="50"/>
    <x v="5"/>
    <x v="6"/>
    <x v="8"/>
    <s v="Toronto Dominion"/>
    <x v="3"/>
    <d v="2000-10-20T00:00:00"/>
    <d v="2005-10-20T00:00:00"/>
    <x v="0"/>
    <n v="-10000000"/>
    <n v="3855.8334880000002"/>
    <n v="0.5"/>
    <n v="127.742525"/>
    <n v="118.134303"/>
    <n v="-9.5914909308992922"/>
    <n v="-36983.191931209789"/>
    <n v="-1349.6328629999998"/>
    <x v="0"/>
    <n v="-38332.824794209788"/>
    <n v="296710.43028299999"/>
    <n v="259663.70701099999"/>
    <n v="-37046.723272000003"/>
    <n v="1286.1015222097849"/>
    <n v="296710.43028299999"/>
    <n v="259663.70701099999"/>
    <n v="-37046.723272000003"/>
    <x v="0"/>
    <n v="22199.96130716"/>
    <n v="-13055.555555999999"/>
    <n v="246608.15145499998"/>
    <n v="45874.129368999973"/>
    <n v="-37046.723272000032"/>
    <n v="-37046.723272000032"/>
    <n v="-37046.723272000003"/>
    <x v="1"/>
  </r>
  <r>
    <n v="1061"/>
    <n v="425"/>
    <x v="0"/>
    <x v="0"/>
    <x v="50"/>
    <x v="5"/>
    <x v="6"/>
    <x v="8"/>
    <s v="Morgan Stanley CP"/>
    <x v="3"/>
    <d v="2000-12-14T00:00:00"/>
    <d v="2005-10-20T00:00:00"/>
    <x v="0"/>
    <n v="10000000"/>
    <n v="-3911.8067610000003"/>
    <n v="0.95"/>
    <n v="127.742525"/>
    <n v="118.134303"/>
    <n v="-9.578764577280257"/>
    <n v="37470.276035432216"/>
    <n v="1460.7045149999999"/>
    <x v="0"/>
    <n v="38930.980550432214"/>
    <n v="-110389.687425"/>
    <n v="-72565.944168999995"/>
    <n v="37823.743256000002"/>
    <n v="-1107.2372944322124"/>
    <n v="-110389.687425"/>
    <n v="-72565.944168999995"/>
    <n v="37823.743256000002"/>
    <x v="0"/>
    <n v="-22522.227426457503"/>
    <n v="10291.666667"/>
    <n v="-62274.277501999997"/>
    <n v="-38265.037511000002"/>
    <n v="37823.743256000002"/>
    <n v="37823.743256000002"/>
    <n v="37823.743256000002"/>
    <x v="1"/>
  </r>
  <r>
    <n v="1675"/>
    <n v="883"/>
    <x v="0"/>
    <x v="0"/>
    <x v="50"/>
    <x v="5"/>
    <x v="6"/>
    <x v="8"/>
    <s v="Merrill Lynch Int"/>
    <x v="3"/>
    <d v="2001-03-13T00:00:00"/>
    <d v="2006-03-13T00:00:00"/>
    <x v="0"/>
    <n v="10000000"/>
    <n v="-4274.8691060000001"/>
    <n v="1.42"/>
    <n v="133.34522100000001"/>
    <n v="123.349587"/>
    <n v="-9.9508518464406563"/>
    <n v="42538.589136732218"/>
    <n v="1635.047364"/>
    <x v="0"/>
    <n v="44173.636500732217"/>
    <n v="44813.128345999998"/>
    <n v="87733.032496999993"/>
    <n v="42919.904150999995"/>
    <n v="-1253.7323497322213"/>
    <n v="44813.128345999998"/>
    <n v="87733.032496999993"/>
    <n v="42919.904150999995"/>
    <x v="0"/>
    <n v="-24612.558877795"/>
    <n v="0"/>
    <n v="87733.032496999993"/>
    <n v="87733.032496999993"/>
    <n v="42919.904150999995"/>
    <n v="42919.904150999995"/>
    <n v="42919.904150999995"/>
    <x v="1"/>
  </r>
  <r>
    <n v="1677"/>
    <n v="885"/>
    <x v="0"/>
    <x v="0"/>
    <x v="50"/>
    <x v="5"/>
    <x v="6"/>
    <x v="8"/>
    <s v="Morgan Stanley CP"/>
    <x v="3"/>
    <d v="2001-03-13T00:00:00"/>
    <d v="2006-03-13T00:00:00"/>
    <x v="0"/>
    <n v="-10000000"/>
    <n v="4267.7061979999999"/>
    <n v="1.37"/>
    <n v="133.34522100000001"/>
    <n v="123.349587"/>
    <n v="-9.9526496065120131"/>
    <n v="-42474.984412233578"/>
    <n v="-1621.9989269999999"/>
    <x v="0"/>
    <n v="-44096.983339233579"/>
    <n v="-23415.099536000002"/>
    <n v="-66232.937443000003"/>
    <n v="-42817.837907000001"/>
    <n v="1279.1454322335776"/>
    <n v="-23415.099536000002"/>
    <n v="-66232.937443000003"/>
    <n v="-42817.837907000001"/>
    <x v="0"/>
    <n v="24571.318434984998"/>
    <n v="0"/>
    <n v="-66232.937443000003"/>
    <n v="-66232.937443000003"/>
    <n v="-42817.837907000001"/>
    <n v="-42817.837907000001"/>
    <n v="-42817.837907000001"/>
    <x v="1"/>
  </r>
  <r>
    <n v="1301"/>
    <n v="462"/>
    <x v="0"/>
    <x v="0"/>
    <x v="51"/>
    <x v="4"/>
    <x v="6"/>
    <x v="3"/>
    <s v="Portfolio ISIS"/>
    <x v="0"/>
    <d v="2001-01-05T00:00:00"/>
    <d v="2006-01-05T00:00:00"/>
    <x v="0"/>
    <n v="-10000000"/>
    <n v="4281.8026200000004"/>
    <n v="4.0999999999999996"/>
    <n v="531.07010000000002"/>
    <n v="529.18842600000005"/>
    <n v="-1.0958941897283003"/>
    <n v="-4692.4026128214136"/>
    <n v="-4224.9920249999996"/>
    <x v="0"/>
    <n v="-8917.3946378214132"/>
    <n v="336798.74013300001"/>
    <n v="329624.35794399999"/>
    <n v="-7174.3821890000254"/>
    <n v="1743.0124488213878"/>
    <n v="336798.74013300001"/>
    <n v="329624.35794399999"/>
    <n v="-7174.3821890000254"/>
    <x v="0"/>
    <n v="42261.391859400006"/>
    <n v="0"/>
    <n v="329624.35794399999"/>
    <n v="-189058.45644400001"/>
    <n v="-7174.3821890000254"/>
    <n v="-7174.3821890000254"/>
    <n v="-7174.3821890000254"/>
    <x v="1"/>
  </r>
  <r>
    <n v="1495"/>
    <n v="546"/>
    <x v="0"/>
    <x v="1"/>
    <x v="51"/>
    <x v="4"/>
    <x v="6"/>
    <x v="3"/>
    <s v="Portfolio ISIS"/>
    <x v="1"/>
    <d v="2001-01-05T00:00:00"/>
    <d v="2006-01-05T00:00:00"/>
    <x v="0"/>
    <n v="10000000"/>
    <n v="-4281.8026200000004"/>
    <n v="4.0999999999999996"/>
    <n v="531.07010000000002"/>
    <n v="529.18842600000005"/>
    <n v="-1.0958941897283003"/>
    <n v="4692.4026128214136"/>
    <n v="4224.9920249999996"/>
    <x v="0"/>
    <n v="8917.3946378214132"/>
    <n v="-336798.74013300001"/>
    <n v="-329624.35794399999"/>
    <n v="7174.3821890000254"/>
    <n v="-1743.0124488213878"/>
    <n v="-336798.74013300001"/>
    <n v="-329624.35794399999"/>
    <n v="7174.3821890000254"/>
    <x v="0"/>
    <n v="-42261.391859400006"/>
    <n v="0"/>
    <n v="-329624.35794399999"/>
    <n v="189058.45644400001"/>
    <n v="7174.3821890000254"/>
    <n v="7174.3821890000254"/>
    <n v="7174.3821890000254"/>
    <x v="1"/>
  </r>
  <r>
    <n v="1748"/>
    <n v="954"/>
    <x v="0"/>
    <x v="0"/>
    <x v="52"/>
    <x v="9"/>
    <x v="8"/>
    <x v="3"/>
    <s v="Toronto Dominion"/>
    <x v="8"/>
    <d v="2001-04-03T00:00:00"/>
    <d v="2006-04-03T00:00:00"/>
    <x v="0"/>
    <n v="-10000000"/>
    <n v="4258.8900100000001"/>
    <n v="0.57999999999999996"/>
    <n v="57.666037000000003"/>
    <n v="57.398172000000002"/>
    <n v="-0.27146744646619725"/>
    <n v="-1156.1499957950973"/>
    <n v="-690.34329000000002"/>
    <x v="0"/>
    <n v="-1846.4932857950973"/>
    <n v="-1447.7487550000001"/>
    <n v="-2773.7163190000001"/>
    <n v="-1325.967564"/>
    <n v="520.5257217950973"/>
    <n v="-1447.7487550000001"/>
    <n v="-2773.7163190000001"/>
    <n v="-1325.967564"/>
    <x v="0"/>
    <m/>
    <n v="0"/>
    <n v="-2773.7163190000001"/>
    <n v="-2773.7163190000001"/>
    <n v="-1325.967564"/>
    <n v="-1325.967564"/>
    <n v="-1325.967564"/>
    <x v="1"/>
  </r>
  <r>
    <n v="1302"/>
    <n v="463"/>
    <x v="0"/>
    <x v="0"/>
    <x v="53"/>
    <x v="0"/>
    <x v="6"/>
    <x v="3"/>
    <s v="Portfolio ISIS"/>
    <x v="3"/>
    <d v="2001-01-05T00:00:00"/>
    <d v="2006-01-05T00:00:00"/>
    <x v="0"/>
    <n v="-10000000"/>
    <n v="4091.2514169999999"/>
    <n v="1.4"/>
    <n v="217.92233899999999"/>
    <n v="217.04157799999999"/>
    <n v="-0.70799305465498563"/>
    <n v="-2896.5775880833685"/>
    <n v="-1762.391511"/>
    <x v="0"/>
    <n v="-4658.9690990833687"/>
    <n v="275080.35453900002"/>
    <n v="271632.98615499999"/>
    <n v="-3447.3683840000303"/>
    <n v="1211.6007150833384"/>
    <n v="275080.35453900002"/>
    <n v="271632.98615499999"/>
    <n v="-3447.3683840000303"/>
    <x v="0"/>
    <n v="51148.825215334007"/>
    <n v="0"/>
    <n v="271632.98615499999"/>
    <n v="99246.209869999991"/>
    <n v="-3447.3683840000303"/>
    <n v="-3447.3683840000303"/>
    <n v="-3447.3683840000303"/>
    <x v="1"/>
  </r>
  <r>
    <n v="1496"/>
    <n v="547"/>
    <x v="0"/>
    <x v="1"/>
    <x v="53"/>
    <x v="0"/>
    <x v="6"/>
    <x v="3"/>
    <s v="Portfolio ISIS"/>
    <x v="1"/>
    <d v="2001-01-05T00:00:00"/>
    <d v="2006-01-05T00:00:00"/>
    <x v="0"/>
    <n v="10000000"/>
    <n v="-4091.2514169999999"/>
    <n v="1.4"/>
    <n v="217.92233899999999"/>
    <n v="217.04157799999999"/>
    <n v="-0.70799305465498563"/>
    <n v="2896.5775880833685"/>
    <n v="1762.391511"/>
    <x v="0"/>
    <n v="4658.9690990833687"/>
    <n v="-275080.35453900002"/>
    <n v="-271632.98615499999"/>
    <n v="3447.3683840000303"/>
    <n v="-1211.6007150833384"/>
    <n v="-275080.35453900002"/>
    <n v="-271632.98615499999"/>
    <n v="3447.3683840000303"/>
    <x v="0"/>
    <n v="-51148.825215334007"/>
    <n v="0"/>
    <n v="-271632.98615499999"/>
    <n v="-99246.209869999991"/>
    <n v="3447.3683840000303"/>
    <n v="3447.3683840000303"/>
    <n v="3447.3683840000303"/>
    <x v="1"/>
  </r>
  <r>
    <n v="1702"/>
    <n v="908"/>
    <x v="0"/>
    <x v="0"/>
    <x v="53"/>
    <x v="0"/>
    <x v="6"/>
    <x v="3"/>
    <s v="Morgan Stanley CP"/>
    <x v="3"/>
    <d v="2001-03-19T00:00:00"/>
    <d v="2006-03-19T00:00:00"/>
    <x v="0"/>
    <n v="10000000"/>
    <n v="-4327.0797499999999"/>
    <n v="2"/>
    <n v="218.85621399999999"/>
    <n v="217.98461499999999"/>
    <n v="-0.72375850762842986"/>
    <n v="3131.7607822491991"/>
    <n v="1916.9509739999999"/>
    <x v="0"/>
    <n v="5048.7117562491985"/>
    <n v="-68996.220667999994"/>
    <n v="-64980.733382999999"/>
    <n v="4015.4872849999956"/>
    <n v="-1033.2244712492029"/>
    <n v="-68996.220667999994"/>
    <n v="-64980.733382999999"/>
    <n v="4015.4872849999956"/>
    <x v="0"/>
    <n v="-54097.151034499999"/>
    <n v="0"/>
    <n v="-64980.733382999999"/>
    <n v="-64980.733382999999"/>
    <n v="4015.4872849999956"/>
    <n v="4015.4872849999956"/>
    <n v="4015.4872849999956"/>
    <x v="1"/>
  </r>
  <r>
    <n v="1600"/>
    <n v="654"/>
    <x v="0"/>
    <x v="0"/>
    <x v="54"/>
    <x v="11"/>
    <x v="2"/>
    <x v="8"/>
    <s v="CSFB Intl"/>
    <x v="2"/>
    <d v="2001-01-08T00:00:00"/>
    <d v="2006-01-09T00:00:00"/>
    <x v="1"/>
    <n v="-10000000"/>
    <n v="4132.6561389999997"/>
    <n v="0.27"/>
    <n v="22.294087999999999"/>
    <n v="22.272065999999999"/>
    <n v="-5.0760248903722422E-3"/>
    <n v="-20.977465424913646"/>
    <n v="-302.48462999999998"/>
    <x v="0"/>
    <n v="-323.46209542491363"/>
    <n v="-26589.521726999999"/>
    <n v="-26766.887320999998"/>
    <n v="-177.36559399999896"/>
    <n v="146.09650142491466"/>
    <n v="-23451.958163214"/>
    <n v="-23487.943624177497"/>
    <n v="-35.985460963496735"/>
    <x v="0"/>
    <n v="8157.8632183859991"/>
    <n v="0"/>
    <n v="-23487.943624177497"/>
    <n v="-23487.943624177497"/>
    <n v="-35.985460963496735"/>
    <n v="-35.985460963496735"/>
    <n v="-35.985460963496735"/>
    <x v="1"/>
  </r>
  <r>
    <n v="272"/>
    <n v="409"/>
    <x v="0"/>
    <x v="0"/>
    <x v="55"/>
    <x v="5"/>
    <x v="6"/>
    <x v="8"/>
    <s v="UBS AG"/>
    <x v="6"/>
    <d v="2000-11-30T00:00:00"/>
    <d v="2004-07-14T00:00:00"/>
    <x v="0"/>
    <n v="-10000000"/>
    <n v="2893.9841229999997"/>
    <n v="0.31"/>
    <n v="24.924952999999999"/>
    <n v="24.401592000000001"/>
    <n v="-0.52465701185476676"/>
    <n v="-1518.3490623283176"/>
    <n v="-355.25358299999999"/>
    <x v="0"/>
    <n v="-1873.6026453283175"/>
    <n v="-25066.781147999998"/>
    <n v="-26754.543656000002"/>
    <n v="-1687.7625080000034"/>
    <n v="185.84013732831409"/>
    <n v="-25066.781147999998"/>
    <n v="-26754.543656000002"/>
    <n v="-1687.7625080000034"/>
    <x v="0"/>
    <n v="16662.113588172499"/>
    <n v="-4047.2222219999999"/>
    <n v="-30801.765878000002"/>
    <n v="-63171.710831000004"/>
    <n v="-1687.7625080000034"/>
    <n v="-1687.7625080000034"/>
    <n v="-1687.7625080000034"/>
    <x v="4"/>
  </r>
  <r>
    <n v="1612"/>
    <n v="821"/>
    <x v="0"/>
    <x v="0"/>
    <x v="55"/>
    <x v="5"/>
    <x v="6"/>
    <x v="8"/>
    <s v="Morgan Stanley CP"/>
    <x v="6"/>
    <d v="2001-01-18T00:00:00"/>
    <d v="2003-08-06T00:00:00"/>
    <x v="0"/>
    <n v="-17000000"/>
    <n v="3606.0793320000002"/>
    <n v="0.32"/>
    <n v="19.806493"/>
    <n v="19.278925999999998"/>
    <n v="-0.52031391571987895"/>
    <n v="-1876.2932576294454"/>
    <n v="-476.27690400000006"/>
    <x v="0"/>
    <n v="-2352.5701616294455"/>
    <n v="-57427.651134"/>
    <n v="-59574.280751999999"/>
    <n v="-2146.629617999999"/>
    <n v="205.94054362944644"/>
    <n v="-57427.651134"/>
    <n v="-59574.280751999999"/>
    <n v="-2146.629617999999"/>
    <x v="0"/>
    <n v="20762.001753990004"/>
    <n v="0"/>
    <n v="-59574.280751999999"/>
    <n v="-59574.280751999999"/>
    <n v="-2146.629617999999"/>
    <n v="-2146.629617999999"/>
    <n v="-2146.629617999999"/>
    <x v="5"/>
  </r>
  <r>
    <n v="9"/>
    <n v="2"/>
    <x v="0"/>
    <x v="0"/>
    <x v="56"/>
    <x v="10"/>
    <x v="4"/>
    <x v="8"/>
    <s v="JP Morgan"/>
    <x v="2"/>
    <d v="2000-04-07T00:00:00"/>
    <d v="2005-04-07T00:00:00"/>
    <x v="0"/>
    <n v="-10000000"/>
    <n v="3419.9417309999999"/>
    <n v="0.26"/>
    <n v="149.2749"/>
    <n v="144.41476299999999"/>
    <n v="-4.7176253570151738"/>
    <n v="-16134.003829679967"/>
    <n v="-1242.5731919999998"/>
    <x v="0"/>
    <n v="-17376.577021679965"/>
    <n v="426542.75780399999"/>
    <n v="410288.41252000001"/>
    <n v="-16254.345283999981"/>
    <n v="1122.2317376799838"/>
    <n v="426542.75780399999"/>
    <n v="410288.41252000001"/>
    <n v="-16254.345283999981"/>
    <x v="0"/>
    <n v="25316.118663727499"/>
    <n v="-19933.333332999999"/>
    <n v="390355.079187"/>
    <n v="123877.92407899996"/>
    <n v="-16254.345283999981"/>
    <n v="-16254.345283999981"/>
    <n v="-16254.345283999981"/>
    <x v="0"/>
  </r>
  <r>
    <n v="10"/>
    <n v="3"/>
    <x v="0"/>
    <x v="0"/>
    <x v="56"/>
    <x v="10"/>
    <x v="4"/>
    <x v="8"/>
    <s v="Merrill Lynch Int"/>
    <x v="2"/>
    <d v="2000-04-26T00:00:00"/>
    <d v="2000-11-30T00:00:00"/>
    <x v="0"/>
    <n v="0"/>
    <n v="0"/>
    <n v="0.1"/>
    <n v="0"/>
    <n v="0"/>
    <m/>
    <n v="-"/>
    <n v="0"/>
    <x v="0"/>
    <n v="0"/>
    <n v="0"/>
    <n v="0"/>
    <n v="0"/>
    <n v="0"/>
    <n v="0"/>
    <n v="0"/>
    <n v="0"/>
    <x v="0"/>
    <n v="0"/>
    <n v="6083.3255559999998"/>
    <n v="6083.3255559999998"/>
    <n v="2.5555999999596679E-2"/>
    <n v="0"/>
    <n v="0"/>
    <n v="0"/>
    <x v="3"/>
  </r>
  <r>
    <n v="1303"/>
    <n v="464"/>
    <x v="0"/>
    <x v="0"/>
    <x v="56"/>
    <x v="10"/>
    <x v="4"/>
    <x v="8"/>
    <s v="Portfolio ISIS"/>
    <x v="0"/>
    <d v="2001-01-05T00:00:00"/>
    <d v="2006-01-05T00:00:00"/>
    <x v="0"/>
    <n v="-10000000"/>
    <n v="4067.535856"/>
    <n v="0.95"/>
    <n v="156.667969"/>
    <n v="151.62232900000001"/>
    <n v="-4.8879061745435113"/>
    <n v="-19881.733625719527"/>
    <n v="-1480.893012"/>
    <x v="0"/>
    <n v="-21362.626637719528"/>
    <n v="226092.179149"/>
    <n v="206051.53619000001"/>
    <n v="-20040.64295899999"/>
    <n v="1321.9836787195381"/>
    <n v="226092.179149"/>
    <n v="206051.53619000001"/>
    <n v="-20040.64295899999"/>
    <x v="0"/>
    <n v="30109.934174039998"/>
    <n v="0"/>
    <n v="206051.53619000001"/>
    <n v="162336.82888700001"/>
    <n v="-20040.64295899999"/>
    <n v="-20040.64295899999"/>
    <n v="-20040.64295899999"/>
    <x v="1"/>
  </r>
  <r>
    <n v="1497"/>
    <n v="548"/>
    <x v="0"/>
    <x v="1"/>
    <x v="56"/>
    <x v="10"/>
    <x v="4"/>
    <x v="8"/>
    <s v="Portfolio ISIS"/>
    <x v="1"/>
    <d v="2001-01-05T00:00:00"/>
    <d v="2006-01-05T00:00:00"/>
    <x v="0"/>
    <n v="10000000"/>
    <n v="-4067.535856"/>
    <n v="0.95"/>
    <n v="156.667969"/>
    <n v="151.62232900000001"/>
    <n v="-4.8879061745435113"/>
    <n v="19881.733625719527"/>
    <n v="1480.893012"/>
    <x v="0"/>
    <n v="21362.626637719528"/>
    <n v="-226092.179149"/>
    <n v="-206051.53619000001"/>
    <n v="20040.64295899999"/>
    <n v="-1321.9836787195381"/>
    <n v="-226092.179149"/>
    <n v="-206051.53619000001"/>
    <n v="20040.64295899999"/>
    <x v="0"/>
    <n v="-30109.934174039998"/>
    <n v="0"/>
    <n v="-206051.53619000001"/>
    <n v="-162336.82888700001"/>
    <n v="20040.64295899999"/>
    <n v="20040.64295899999"/>
    <n v="20040.64295899999"/>
    <x v="1"/>
  </r>
  <r>
    <n v="1698"/>
    <n v="904"/>
    <x v="0"/>
    <x v="2"/>
    <x v="56"/>
    <x v="10"/>
    <x v="4"/>
    <x v="8"/>
    <s v="CSFB Intl"/>
    <x v="0"/>
    <d v="2000-08-23T00:00:00"/>
    <d v="2005-08-23T00:00:00"/>
    <x v="0"/>
    <n v="10000000"/>
    <n v="-3733.6083500000004"/>
    <n v="0.52"/>
    <n v="153.03456700000001"/>
    <n v="148.084068"/>
    <n v="-4.7805854110310522"/>
    <n v="17848.83360851372"/>
    <n v="1334.888193"/>
    <x v="0"/>
    <n v="19183.721801513719"/>
    <n v="-376636.16956200002"/>
    <n v="-358632.99351599999"/>
    <n v="18003.176046000037"/>
    <n v="-1180.5457555136818"/>
    <n v="-376636.16956200002"/>
    <n v="-358632.99351599999"/>
    <n v="18003.176046000037"/>
    <x v="0"/>
    <n v="-27638.035810875004"/>
    <n v="26577.777778"/>
    <n v="-332055.215738"/>
    <n v="-143502.72151499998"/>
    <n v="18003.176046000037"/>
    <n v="18003.176046000037"/>
    <n v="18003.176046000037"/>
    <x v="0"/>
  </r>
  <r>
    <n v="1699"/>
    <n v="905"/>
    <x v="0"/>
    <x v="3"/>
    <x v="56"/>
    <x v="10"/>
    <x v="4"/>
    <x v="8"/>
    <s v="EnronCredit.com"/>
    <x v="0"/>
    <d v="2000-08-23T00:00:00"/>
    <d v="2005-08-23T00:00:00"/>
    <x v="0"/>
    <n v="-10000000"/>
    <n v="3733.6083500000004"/>
    <n v="0.52"/>
    <n v="153.03456700000001"/>
    <n v="148.084068"/>
    <n v="-4.7805854110310522"/>
    <n v="-17848.83360851372"/>
    <n v="-1334.888193"/>
    <x v="0"/>
    <n v="-19183.721801513719"/>
    <n v="376636.16956200002"/>
    <n v="358632.99351599999"/>
    <n v="-18003.176046000037"/>
    <n v="1180.5457555136818"/>
    <n v="376636.16956200002"/>
    <n v="358632.99351599999"/>
    <n v="-18003.176046000037"/>
    <x v="0"/>
    <n v="27638.035810875004"/>
    <n v="-26577.777778"/>
    <n v="332055.215738"/>
    <n v="143502.72151500001"/>
    <n v="-18003.176046000037"/>
    <n v="-18003.176046000037"/>
    <n v="-18003.176046000037"/>
    <x v="0"/>
  </r>
  <r>
    <n v="1700"/>
    <n v="906"/>
    <x v="0"/>
    <x v="4"/>
    <x v="56"/>
    <x v="10"/>
    <x v="4"/>
    <x v="8"/>
    <s v="Enron North America"/>
    <x v="0"/>
    <d v="2000-08-23T00:00:00"/>
    <d v="2005-08-23T00:00:00"/>
    <x v="0"/>
    <n v="10000000"/>
    <n v="-3733.6083500000004"/>
    <n v="0.52"/>
    <n v="153.03456700000001"/>
    <n v="148.084068"/>
    <n v="-4.7805854110310522"/>
    <n v="17848.83360851372"/>
    <n v="1334.888193"/>
    <x v="0"/>
    <n v="19183.721801513719"/>
    <n v="-376636.16956200002"/>
    <n v="-358632.99351599999"/>
    <n v="18003.176046000037"/>
    <n v="-1180.5457555136818"/>
    <n v="-376636.16956200002"/>
    <n v="-358632.99351599999"/>
    <n v="18003.176046000037"/>
    <x v="0"/>
    <n v="-27638.035810875004"/>
    <n v="26577.777778"/>
    <n v="-332055.215738"/>
    <n v="-332055.215738"/>
    <n v="18003.176046000037"/>
    <n v="18003.176046000037"/>
    <n v="18003.176046000037"/>
    <x v="0"/>
  </r>
  <r>
    <n v="1727"/>
    <n v="932"/>
    <x v="0"/>
    <x v="0"/>
    <x v="56"/>
    <x v="10"/>
    <x v="4"/>
    <x v="8"/>
    <s v="Merrill Lynch Int"/>
    <x v="2"/>
    <d v="2001-03-29T00:00:00"/>
    <d v="2006-03-29T00:00:00"/>
    <x v="1"/>
    <n v="10000000"/>
    <n v="-4453.3695040000002"/>
    <n v="1.66"/>
    <n v="159.22109499999999"/>
    <n v="154.09317799999999"/>
    <n v="-4.8050777850244195"/>
    <n v="21398.78687217562"/>
    <n v="1689.480102"/>
    <x v="0"/>
    <n v="23088.266974175622"/>
    <n v="31225.338250000001"/>
    <n v="53668.372393999998"/>
    <n v="22443.034143999997"/>
    <n v="-645.23283017562426"/>
    <n v="27540.748336500001"/>
    <n v="47093.996775734995"/>
    <n v="19553.248439234994"/>
    <x v="0"/>
    <n v="-32966.067753360003"/>
    <n v="0"/>
    <n v="47093.996775734995"/>
    <n v="47093.996775734995"/>
    <n v="19553.248439234994"/>
    <n v="19553.248439234994"/>
    <n v="19553.248439234994"/>
    <x v="1"/>
  </r>
  <r>
    <n v="1744"/>
    <n v="951"/>
    <x v="0"/>
    <x v="0"/>
    <x v="56"/>
    <x v="10"/>
    <x v="4"/>
    <x v="8"/>
    <s v="Merrill Lynch Int"/>
    <x v="2"/>
    <d v="2001-04-03T00:00:00"/>
    <d v="2005-04-03T00:00:00"/>
    <x v="0"/>
    <n v="10000000"/>
    <n v="-3544.0780810000001"/>
    <n v="1.52"/>
    <n v="149.080397"/>
    <n v="144.227206"/>
    <n v="-4.7094582127034972"/>
    <n v="16690.687625027902"/>
    <n v="1517.060322"/>
    <x v="0"/>
    <n v="18207.747947027903"/>
    <n v="10229.901898"/>
    <n v="27713.933645000001"/>
    <n v="17484.031747000001"/>
    <n v="-723.71620002790223"/>
    <n v="10229.901898"/>
    <n v="27713.933645000001"/>
    <n v="17484.031747000001"/>
    <x v="0"/>
    <n v="-26235.037994602502"/>
    <n v="0"/>
    <n v="27713.933645000001"/>
    <n v="27713.933645000001"/>
    <n v="17484.031747000001"/>
    <n v="17484.031747000001"/>
    <n v="17484.031747000001"/>
    <x v="0"/>
  </r>
  <r>
    <n v="1304"/>
    <n v="465"/>
    <x v="0"/>
    <x v="0"/>
    <x v="57"/>
    <x v="6"/>
    <x v="1"/>
    <x v="6"/>
    <s v="Portfolio ISIS"/>
    <x v="6"/>
    <d v="2001-01-05T00:00:00"/>
    <d v="2006-01-05T00:00:00"/>
    <x v="0"/>
    <n v="-10000000"/>
    <n v="4023.521221"/>
    <n v="0.22"/>
    <n v="29.884208999999998"/>
    <n v="29.643833000000001"/>
    <n v="-0.24754137363925138"/>
    <n v="-995.98796991301788"/>
    <n v="-386.46020099999998"/>
    <x v="0"/>
    <n v="-1382.4481709130177"/>
    <n v="27794.08973"/>
    <n v="26759.970817000001"/>
    <n v="-1034.1189129999984"/>
    <n v="348.32925791301932"/>
    <n v="27794.08973"/>
    <n v="26759.970817000001"/>
    <n v="-1034.1189129999984"/>
    <x v="0"/>
    <n v="16546.731021362499"/>
    <n v="0"/>
    <n v="26759.970817000001"/>
    <n v="-4017.4692780000005"/>
    <n v="-1034.1189129999984"/>
    <n v="-1034.1189129999984"/>
    <n v="-1034.1189129999984"/>
    <x v="1"/>
  </r>
  <r>
    <n v="1498"/>
    <n v="549"/>
    <x v="0"/>
    <x v="1"/>
    <x v="57"/>
    <x v="6"/>
    <x v="1"/>
    <x v="6"/>
    <s v="Portfolio ISIS"/>
    <x v="1"/>
    <d v="2001-01-05T00:00:00"/>
    <d v="2006-01-05T00:00:00"/>
    <x v="0"/>
    <n v="10000000"/>
    <n v="-4023.521221"/>
    <n v="0.22"/>
    <n v="29.884208999999998"/>
    <n v="29.643833000000001"/>
    <n v="-0.24754137363925138"/>
    <n v="995.98796991301788"/>
    <n v="386.46020099999998"/>
    <x v="0"/>
    <n v="1382.4481709130177"/>
    <n v="-27794.08973"/>
    <n v="-26759.970817000001"/>
    <n v="1034.1189129999984"/>
    <n v="-348.32925791301932"/>
    <n v="-27794.08973"/>
    <n v="-26759.970817000001"/>
    <n v="1034.1189129999984"/>
    <x v="0"/>
    <n v="-16546.731021362499"/>
    <n v="0"/>
    <n v="-26759.970817000001"/>
    <n v="4017.4692780000005"/>
    <n v="1034.1189129999984"/>
    <n v="1034.1189129999984"/>
    <n v="1034.1189129999984"/>
    <x v="1"/>
  </r>
  <r>
    <n v="1598"/>
    <n v="652"/>
    <x v="0"/>
    <x v="0"/>
    <x v="57"/>
    <x v="6"/>
    <x v="1"/>
    <x v="6"/>
    <s v="Goldman Sachs"/>
    <x v="6"/>
    <d v="2001-01-08T00:00:00"/>
    <d v="2006-01-08T00:00:00"/>
    <x v="0"/>
    <n v="10000000"/>
    <n v="-4043.6700690000002"/>
    <n v="0.3"/>
    <n v="29.921341000000002"/>
    <n v="29.680844"/>
    <n v="-0.24750953192033023"/>
    <n v="1000.8468860184395"/>
    <n v="404.22637199999997"/>
    <x v="0"/>
    <n v="1405.0732580184394"/>
    <n v="7410.7331800000002"/>
    <n v="8510.9401529999996"/>
    <n v="1100.2069729999994"/>
    <n v="-304.86628501844007"/>
    <n v="7410.7331800000002"/>
    <n v="8510.9401529999996"/>
    <n v="1100.2069729999994"/>
    <x v="0"/>
    <n v="-16629.593158762502"/>
    <n v="0"/>
    <n v="8510.9401529999996"/>
    <n v="8510.9401529999996"/>
    <n v="1100.2069729999994"/>
    <n v="1100.2069729999994"/>
    <n v="1100.2069729999994"/>
    <x v="1"/>
  </r>
  <r>
    <n v="22"/>
    <n v="111"/>
    <x v="0"/>
    <x v="8"/>
    <x v="58"/>
    <x v="5"/>
    <x v="5"/>
    <x v="3"/>
    <s v="High Yield"/>
    <x v="5"/>
    <d v="2000-06-22T00:00:00"/>
    <d v="2005-06-06T00:00:00"/>
    <x v="0"/>
    <n v="4000000"/>
    <n v="-1454.480996"/>
    <n v="0.85"/>
    <n v="71.356305000000006"/>
    <n v="70.764525000000006"/>
    <n v="-0.54035502313714923"/>
    <n v="785.9361122461238"/>
    <n v="286.59374400000002"/>
    <x v="0"/>
    <n v="1072.5298562461239"/>
    <n v="22897.44803"/>
    <n v="23892.60065"/>
    <n v="995.15262000000075"/>
    <n v="-77.377236246123175"/>
    <n v="22897.44803"/>
    <n v="23892.60065"/>
    <n v="995.15262000000075"/>
    <x v="0"/>
    <n v="-8374.1743344699989"/>
    <n v="24272.222222"/>
    <n v="48164.822872000004"/>
    <n v="31922.882570000002"/>
    <n v="995.15262000000803"/>
    <n v="995.15262000000803"/>
    <n v="995.15262000000075"/>
    <x v="0"/>
  </r>
  <r>
    <n v="37"/>
    <n v="131"/>
    <x v="0"/>
    <x v="0"/>
    <x v="58"/>
    <x v="5"/>
    <x v="5"/>
    <x v="3"/>
    <s v="JP Morgan"/>
    <x v="5"/>
    <d v="2000-07-21T00:00:00"/>
    <d v="2003-07-21T00:00:00"/>
    <x v="0"/>
    <n v="-4000000"/>
    <n v="835.96679000000006"/>
    <n v="0.74"/>
    <n v="65.096379999999996"/>
    <n v="64.444349000000003"/>
    <n v="-0.54335233336584754"/>
    <n v="-454.22450596285751"/>
    <n v="-254.36949900000002"/>
    <x v="0"/>
    <n v="-708.59400496285753"/>
    <n v="-13551.404102"/>
    <n v="-14200.087844"/>
    <n v="-648.68374199999926"/>
    <n v="59.910262962858269"/>
    <n v="-13551.404102"/>
    <n v="-14200.087844"/>
    <n v="-648.68374199999926"/>
    <x v="0"/>
    <n v="4813.0787934250002"/>
    <n v="-15211.111111"/>
    <n v="-29411.198955"/>
    <n v="-22241.462750999999"/>
    <n v="-648.68374200000108"/>
    <n v="-648.68374200000108"/>
    <n v="-648.68374199999926"/>
    <x v="5"/>
  </r>
  <r>
    <n v="122"/>
    <n v="132"/>
    <x v="2"/>
    <x v="9"/>
    <x v="58"/>
    <x v="5"/>
    <x v="5"/>
    <x v="3"/>
    <s v="EnronCredit.com"/>
    <x v="2"/>
    <d v="2000-06-22T00:00:00"/>
    <d v="2005-06-06T00:00:00"/>
    <x v="0"/>
    <n v="-4000000"/>
    <n v="1454.480996"/>
    <n v="0.85"/>
    <n v="71.356305000000006"/>
    <n v="70.764525000000006"/>
    <n v="-0.54035502313714923"/>
    <n v="-785.9361122461238"/>
    <n v="-286.59374400000002"/>
    <x v="0"/>
    <n v="-1072.5298562461239"/>
    <n v="-22897.44803"/>
    <n v="-23892.60065"/>
    <n v="-995.15262000000075"/>
    <n v="77.377236246123175"/>
    <n v="-22897.44803"/>
    <n v="-23892.60065"/>
    <n v="-995.15262000000075"/>
    <x v="0"/>
    <n v="8374.1743344699989"/>
    <n v="-24272.222222"/>
    <n v="-48164.822872000004"/>
    <n v="-31922.882570000002"/>
    <n v="-995.15262000000803"/>
    <n v="-995.15262000000803"/>
    <n v="-995.15262000000075"/>
    <x v="0"/>
  </r>
  <r>
    <n v="51"/>
    <n v="126"/>
    <x v="0"/>
    <x v="2"/>
    <x v="59"/>
    <x v="1"/>
    <x v="3"/>
    <x v="3"/>
    <s v="FUNB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15416.666667"/>
    <n v="15416.666667"/>
    <n v="2916.3306250000005"/>
    <n v="0"/>
    <n v="0"/>
    <n v="0"/>
    <x v="3"/>
  </r>
  <r>
    <n v="52"/>
    <n v="127"/>
    <x v="0"/>
    <x v="3"/>
    <x v="59"/>
    <x v="1"/>
    <x v="3"/>
    <x v="3"/>
    <s v="EnronCredit.com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-15416.666667"/>
    <n v="-15416.666667"/>
    <n v="-2916.3306250000005"/>
    <n v="0"/>
    <n v="0"/>
    <n v="0"/>
    <x v="3"/>
  </r>
  <r>
    <n v="53"/>
    <n v="128"/>
    <x v="0"/>
    <x v="4"/>
    <x v="59"/>
    <x v="1"/>
    <x v="3"/>
    <x v="3"/>
    <s v="Enron North America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15416.666667"/>
    <n v="15416.666667"/>
    <n v="2916.3306250000005"/>
    <n v="0"/>
    <n v="0"/>
    <n v="0"/>
    <x v="3"/>
  </r>
  <r>
    <n v="1746"/>
    <n v="952"/>
    <x v="0"/>
    <x v="0"/>
    <x v="60"/>
    <x v="9"/>
    <x v="5"/>
    <x v="3"/>
    <s v="JP Morgan"/>
    <x v="4"/>
    <d v="2001-04-03T00:00:00"/>
    <d v="2006-04-03T00:00:00"/>
    <x v="0"/>
    <n v="10000000"/>
    <n v="-4269.9500760000001"/>
    <n v="0.75"/>
    <n v="74.524782999999999"/>
    <n v="73.928293999999994"/>
    <n v="-0.58492147164732977"/>
    <n v="2497.5854823145478"/>
    <n v="792.47521200000006"/>
    <x v="0"/>
    <n v="3290.0606943145476"/>
    <n v="2047.7274540000001"/>
    <n v="4833.4455930000004"/>
    <n v="2785.7181390000005"/>
    <n v="-504.3425553145471"/>
    <n v="2047.7274540000001"/>
    <n v="4833.4455930000004"/>
    <n v="2785.7181390000005"/>
    <x v="0"/>
    <m/>
    <n v="0"/>
    <n v="4833.4455930000004"/>
    <n v="4833.4455930000004"/>
    <n v="2785.7181390000005"/>
    <n v="2785.7181390000005"/>
    <n v="2785.7181390000005"/>
    <x v="1"/>
  </r>
  <r>
    <n v="1305"/>
    <n v="466"/>
    <x v="0"/>
    <x v="0"/>
    <x v="61"/>
    <x v="6"/>
    <x v="3"/>
    <x v="3"/>
    <s v="Portfolio ISIS"/>
    <x v="4"/>
    <d v="2001-01-05T00:00:00"/>
    <d v="2006-01-05T00:00:00"/>
    <x v="0"/>
    <n v="-10000000"/>
    <n v="4069.0768189999999"/>
    <n v="0.6"/>
    <n v="63.458775000000003"/>
    <n v="63.369548000000002"/>
    <n v="-6.5619932471940021E-2"/>
    <n v="-267.01254608591648"/>
    <n v="-696.30320099999994"/>
    <x v="0"/>
    <n v="-963.31574708591643"/>
    <n v="-296.45548300000002"/>
    <n v="-821.25593000000003"/>
    <n v="-524.80044700000008"/>
    <n v="438.51530008591635"/>
    <n v="-296.45548300000002"/>
    <n v="-821.25593000000003"/>
    <n v="-524.80044700000008"/>
    <x v="0"/>
    <n v="16734.078418137498"/>
    <n v="0"/>
    <n v="-821.25593000000003"/>
    <n v="-5086.9335470000005"/>
    <n v="-524.80044700000008"/>
    <n v="-524.80044700000008"/>
    <n v="-524.80044700000008"/>
    <x v="1"/>
  </r>
  <r>
    <n v="1499"/>
    <n v="550"/>
    <x v="0"/>
    <x v="1"/>
    <x v="61"/>
    <x v="6"/>
    <x v="3"/>
    <x v="3"/>
    <s v="Portfolio ISIS"/>
    <x v="1"/>
    <d v="2001-01-05T00:00:00"/>
    <d v="2006-01-05T00:00:00"/>
    <x v="0"/>
    <n v="10000000"/>
    <n v="-4069.0768189999999"/>
    <n v="0.6"/>
    <n v="63.458775000000003"/>
    <n v="63.369548000000002"/>
    <n v="-6.5619932471940021E-2"/>
    <n v="267.01254608591648"/>
    <n v="696.30320099999994"/>
    <x v="0"/>
    <n v="963.31574708591643"/>
    <n v="296.45548300000002"/>
    <n v="821.25593000000003"/>
    <n v="524.80044700000008"/>
    <n v="-438.51530008591635"/>
    <n v="296.45548300000002"/>
    <n v="821.25593000000003"/>
    <n v="524.80044700000008"/>
    <x v="0"/>
    <n v="-16734.078418137498"/>
    <n v="0"/>
    <n v="821.25593000000003"/>
    <n v="5086.9335470000005"/>
    <n v="524.80044700000008"/>
    <n v="524.80044700000008"/>
    <n v="524.80044700000008"/>
    <x v="1"/>
  </r>
  <r>
    <n v="1"/>
    <n v="307"/>
    <x v="0"/>
    <x v="0"/>
    <x v="62"/>
    <x v="1"/>
    <x v="3"/>
    <x v="6"/>
    <s v="Greenwich Natwest"/>
    <x v="0"/>
    <d v="1999-09-08T00:00:00"/>
    <d v="2004-12-01T00:00:00"/>
    <x v="2"/>
    <n v="-15000000"/>
    <n v="0"/>
    <n v="0.47499999999999998"/>
    <n v="64.734776999999994"/>
    <n v="64.116387000000003"/>
    <m/>
    <n v="-"/>
    <n v="-624.17158800000004"/>
    <x v="0"/>
    <n v="-624.17158800000004"/>
    <n v="-49565.834379"/>
    <n v="-51600.477140000003"/>
    <n v="-2034.6427610000028"/>
    <n v="-1410.4711730000026"/>
    <n v="-70631.313990074996"/>
    <n v="-73092.075868810003"/>
    <n v="-2460.7618787350075"/>
    <x v="0"/>
    <n v="0"/>
    <n v="-151388.4375"/>
    <n v="-224480.51336881"/>
    <n v="-348412.1739126434"/>
    <n v="-1552.3243787350075"/>
    <n v="-1552.3243787350075"/>
    <n v="-2460.7618787350075"/>
    <x v="0"/>
  </r>
  <r>
    <n v="2"/>
    <n v="306"/>
    <x v="0"/>
    <x v="0"/>
    <x v="62"/>
    <x v="1"/>
    <x v="3"/>
    <x v="6"/>
    <s v="Greenwich Natwest"/>
    <x v="0"/>
    <d v="1999-11-29T00:00:00"/>
    <d v="2004-11-25T00:00:00"/>
    <x v="2"/>
    <n v="-15000000"/>
    <n v="0"/>
    <n v="0.51"/>
    <n v="64.654505"/>
    <n v="64.035717000000005"/>
    <m/>
    <n v="-"/>
    <n v="-632.39696100000003"/>
    <x v="0"/>
    <n v="-632.39696100000003"/>
    <n v="-67460.164392999999"/>
    <n v="-69500.285262999998"/>
    <n v="-2040.1208699999988"/>
    <n v="-1407.7239089999989"/>
    <n v="-96130.734260024998"/>
    <n v="-98447.154075039507"/>
    <n v="-2316.4198150145094"/>
    <x v="0"/>
    <n v="0"/>
    <n v="-137860.86249999999"/>
    <n v="-236308.01657503948"/>
    <n v="-353640.04009070876"/>
    <n v="-1489.1573150144832"/>
    <n v="-1489.1573150144832"/>
    <n v="-2316.4198150145094"/>
    <x v="0"/>
  </r>
  <r>
    <n v="3"/>
    <n v="308"/>
    <x v="0"/>
    <x v="0"/>
    <x v="62"/>
    <x v="1"/>
    <x v="3"/>
    <x v="6"/>
    <s v="Credit Reserve Book"/>
    <x v="0"/>
    <d v="1999-11-29T00:00:00"/>
    <d v="2004-11-25T00:00:00"/>
    <x v="2"/>
    <n v="15000000"/>
    <n v="0"/>
    <n v="0.51"/>
    <n v="64.654505"/>
    <n v="64.035717000000005"/>
    <m/>
    <n v="-"/>
    <n v="632.39696100000003"/>
    <x v="0"/>
    <n v="632.39696100000003"/>
    <n v="67460.164392999999"/>
    <n v="69500.285262999998"/>
    <n v="2040.1208699999988"/>
    <n v="1407.7239089999989"/>
    <n v="96130.734260024998"/>
    <n v="98447.154075039507"/>
    <n v="2316.4198150145094"/>
    <x v="0"/>
    <n v="0"/>
    <n v="137860.86249999999"/>
    <n v="236308.01657503948"/>
    <n v="353640.04009070876"/>
    <n v="1489.1573150144832"/>
    <n v="1489.1573150144832"/>
    <n v="2316.4198150145094"/>
    <x v="0"/>
  </r>
  <r>
    <n v="4"/>
    <n v="309"/>
    <x v="0"/>
    <x v="0"/>
    <x v="62"/>
    <x v="1"/>
    <x v="3"/>
    <x v="6"/>
    <s v="Credit Reserve Book"/>
    <x v="0"/>
    <d v="1999-09-08T00:00:00"/>
    <d v="2004-12-01T00:00:00"/>
    <x v="2"/>
    <n v="15000000"/>
    <n v="0"/>
    <n v="0.47499999999999998"/>
    <n v="64.734776999999994"/>
    <n v="64.116387000000003"/>
    <m/>
    <n v="-"/>
    <n v="624.17158800000004"/>
    <x v="0"/>
    <n v="624.17158800000004"/>
    <n v="49565.834379"/>
    <n v="51600.477140000003"/>
    <n v="2034.6427610000028"/>
    <n v="1410.4711730000026"/>
    <n v="70631.313990074996"/>
    <n v="73092.075868810003"/>
    <n v="2460.7618787350075"/>
    <x v="0"/>
    <n v="0"/>
    <n v="151388.4375"/>
    <n v="224480.51336881"/>
    <n v="348412.1739126434"/>
    <n v="1552.3243787350075"/>
    <n v="1552.3243787350075"/>
    <n v="2460.7618787350075"/>
    <x v="0"/>
  </r>
  <r>
    <n v="270"/>
    <n v="408"/>
    <x v="0"/>
    <x v="4"/>
    <x v="62"/>
    <x v="1"/>
    <x v="3"/>
    <x v="6"/>
    <s v="Toronto Dominion"/>
    <x v="0"/>
    <d v="1998-03-31T00:00:00"/>
    <d v="2001-03-31T00:00:00"/>
    <x v="2"/>
    <n v="0"/>
    <n v="4.4440299999999997"/>
    <n v="0.3125"/>
    <n v="0"/>
    <n v="0"/>
    <n v="-0.54844546195642607"/>
    <n v="-2.4373080862982159"/>
    <n v="-518.93755199999998"/>
    <x v="0"/>
    <n v="-521.37486008629821"/>
    <n v="172.979184"/>
    <n v="0"/>
    <n v="-172.979184"/>
    <n v="348.39567608629818"/>
    <n v="246.49533720000002"/>
    <n v="0"/>
    <n v="-246.49533720000002"/>
    <x v="0"/>
    <n v="32.165889140000004"/>
    <n v="-132918.150685"/>
    <n v="-132918.150685"/>
    <n v="37546.571751944663"/>
    <n v="551.10740280000027"/>
    <n v="551.10740280000027"/>
    <n v="-246.49533720000002"/>
    <x v="3"/>
  </r>
  <r>
    <n v="271"/>
    <n v="407"/>
    <x v="0"/>
    <x v="4"/>
    <x v="62"/>
    <x v="1"/>
    <x v="3"/>
    <x v="6"/>
    <s v="Credit Reserve Book"/>
    <x v="0"/>
    <d v="1998-03-31T00:00:00"/>
    <d v="2001-03-31T00:00:00"/>
    <x v="2"/>
    <n v="0"/>
    <n v="-4.4440299999999997"/>
    <n v="0.3125"/>
    <n v="0"/>
    <n v="0"/>
    <n v="-0.54844546195642607"/>
    <n v="2.4373080862982159"/>
    <n v="518.93755199999998"/>
    <x v="0"/>
    <n v="521.37486008629821"/>
    <n v="-172.979184"/>
    <n v="0"/>
    <n v="172.979184"/>
    <n v="-348.39567608629818"/>
    <n v="-246.49533720000002"/>
    <n v="0"/>
    <n v="246.49533720000002"/>
    <x v="0"/>
    <n v="-32.165889140000004"/>
    <n v="132918.150685"/>
    <n v="132918.150685"/>
    <n v="-37546.571751944663"/>
    <n v="-551.10740280000027"/>
    <n v="-551.10740280000027"/>
    <n v="246.49533720000002"/>
    <x v="3"/>
  </r>
  <r>
    <n v="5"/>
    <n v="310"/>
    <x v="0"/>
    <x v="0"/>
    <x v="63"/>
    <x v="1"/>
    <x v="3"/>
    <x v="6"/>
    <s v="Merrill Lynch Int"/>
    <x v="0"/>
    <d v="2000-03-22T00:00:00"/>
    <d v="2005-03-22T00:00:00"/>
    <x v="0"/>
    <n v="-50000000"/>
    <n v="17250.155581999999"/>
    <n v="0.51500000000000001"/>
    <n v="66.201836999999998"/>
    <n v="65.593292000000005"/>
    <n v="-0.56121563055078361"/>
    <n v="-9681.0569420512493"/>
    <n v="-3326.5415430000003"/>
    <x v="0"/>
    <n v="-13007.59848505125"/>
    <n v="252114.24013399999"/>
    <n v="240845.19472100001"/>
    <n v="-11269.045412999985"/>
    <n v="1738.5530720512652"/>
    <n v="252114.24013399999"/>
    <n v="240845.19472100001"/>
    <n v="-11269.045412999985"/>
    <x v="0"/>
    <n v="124856.62610251601"/>
    <n v="-261076.38888899999"/>
    <n v="-20231.194167999987"/>
    <n v="-573069.307317"/>
    <n v="-11269.045412999985"/>
    <n v="-11269.045412999985"/>
    <n v="-11269.045412999985"/>
    <x v="0"/>
  </r>
  <r>
    <n v="6"/>
    <n v="311"/>
    <x v="0"/>
    <x v="0"/>
    <x v="63"/>
    <x v="1"/>
    <x v="3"/>
    <x v="6"/>
    <s v="Credit Reserve Book"/>
    <x v="0"/>
    <d v="2000-03-22T00:00:00"/>
    <d v="2005-03-22T00:00:00"/>
    <x v="0"/>
    <n v="50000000"/>
    <n v="-17250.155581999999"/>
    <n v="0.51500000000000001"/>
    <n v="66.201836999999998"/>
    <n v="65.593292000000005"/>
    <n v="-0.56121563055078361"/>
    <n v="9681.0569420512493"/>
    <n v="3326.5415430000003"/>
    <x v="0"/>
    <n v="13007.59848505125"/>
    <n v="-252114.24013399999"/>
    <n v="-240845.19472100001"/>
    <n v="11269.045412999985"/>
    <n v="-1738.5530720512652"/>
    <n v="-252114.24013399999"/>
    <n v="-240845.19472100001"/>
    <n v="11269.045412999985"/>
    <x v="0"/>
    <n v="-124856.62610251601"/>
    <n v="261076.38888899999"/>
    <n v="20231.194167999987"/>
    <n v="573069.307317"/>
    <n v="11269.045412999985"/>
    <n v="11269.045412999985"/>
    <n v="11269.045412999985"/>
    <x v="0"/>
  </r>
  <r>
    <n v="1306"/>
    <n v="467"/>
    <x v="0"/>
    <x v="0"/>
    <x v="64"/>
    <x v="1"/>
    <x v="0"/>
    <x v="3"/>
    <s v="Portfolio ISIS"/>
    <x v="3"/>
    <d v="2001-01-05T00:00:00"/>
    <d v="2006-01-05T00:00:00"/>
    <x v="0"/>
    <n v="-10000000"/>
    <n v="4172.0164370000002"/>
    <n v="1.2"/>
    <n v="119.510954"/>
    <n v="118.84314999999999"/>
    <n v="-0.59012939526734798"/>
    <n v="-2462.0295370122458"/>
    <n v="-1288.270293"/>
    <x v="0"/>
    <n v="-3750.2998300122458"/>
    <n v="-31292.454972"/>
    <n v="-34338.653615000003"/>
    <n v="-3046.1986430000034"/>
    <n v="704.10118701224246"/>
    <n v="-31292.454972"/>
    <n v="-34338.653615000003"/>
    <n v="-3046.1986430000034"/>
    <x v="0"/>
    <n v="30197.054971006004"/>
    <n v="0"/>
    <n v="-34338.653615000003"/>
    <n v="-61252.696624000004"/>
    <n v="-3046.1986430000034"/>
    <n v="-3046.1986430000034"/>
    <n v="-3046.1986430000034"/>
    <x v="1"/>
  </r>
  <r>
    <n v="1500"/>
    <n v="551"/>
    <x v="0"/>
    <x v="1"/>
    <x v="64"/>
    <x v="1"/>
    <x v="0"/>
    <x v="3"/>
    <s v="Portfolio ISIS"/>
    <x v="1"/>
    <d v="2001-01-05T00:00:00"/>
    <d v="2006-01-05T00:00:00"/>
    <x v="0"/>
    <n v="10000000"/>
    <n v="-4172.0164370000002"/>
    <n v="1.2"/>
    <n v="119.510954"/>
    <n v="118.84314999999999"/>
    <n v="-0.59012939526734798"/>
    <n v="2462.0295370122458"/>
    <n v="1288.270293"/>
    <x v="0"/>
    <n v="3750.2998300122458"/>
    <n v="31292.454972"/>
    <n v="34338.653615000003"/>
    <n v="3046.1986430000034"/>
    <n v="-704.10118701224246"/>
    <n v="31292.454972"/>
    <n v="34338.653615000003"/>
    <n v="3046.1986430000034"/>
    <x v="0"/>
    <n v="-30197.054971006004"/>
    <n v="0"/>
    <n v="34338.653615000003"/>
    <n v="61252.696624000004"/>
    <n v="3046.1986430000034"/>
    <n v="3046.1986430000034"/>
    <n v="3046.1986430000034"/>
    <x v="1"/>
  </r>
  <r>
    <n v="1654"/>
    <n v="864"/>
    <x v="0"/>
    <x v="2"/>
    <x v="65"/>
    <x v="6"/>
    <x v="8"/>
    <x v="3"/>
    <s v="Swiss Re"/>
    <x v="4"/>
    <d v="2001-02-27T00:00:00"/>
    <d v="2006-02-27T00:00:00"/>
    <x v="0"/>
    <n v="-10000000"/>
    <n v="4231.1372140000003"/>
    <n v="1.1000000000000001"/>
    <n v="98.501375999999993"/>
    <n v="98.384446999999994"/>
    <n v="-9.3628869893999878E-2"/>
    <n v="-396.15659571326717"/>
    <n v="-1159.2197430000001"/>
    <x v="0"/>
    <n v="-1555.3763387132672"/>
    <n v="-59245.143395999999"/>
    <n v="-60109.815861000003"/>
    <n v="-864.67246500000329"/>
    <n v="690.70387371326387"/>
    <n v="-59245.143395999999"/>
    <n v="-60109.815861000003"/>
    <n v="-864.67246500000329"/>
    <x v="0"/>
    <n v="17400.551792575003"/>
    <n v="0"/>
    <n v="-60109.815861000003"/>
    <n v="-60109.815861000003"/>
    <n v="-864.67246500000329"/>
    <n v="-864.67246500000329"/>
    <n v="-864.67246500000329"/>
    <x v="1"/>
  </r>
  <r>
    <n v="1655"/>
    <n v="865"/>
    <x v="0"/>
    <x v="3"/>
    <x v="65"/>
    <x v="6"/>
    <x v="8"/>
    <x v="3"/>
    <s v="EnronCredit.com"/>
    <x v="4"/>
    <d v="2001-02-27T00:00:00"/>
    <d v="2006-02-27T00:00:00"/>
    <x v="0"/>
    <n v="10000000"/>
    <n v="-4231.1372140000003"/>
    <n v="1.1000000000000001"/>
    <n v="98.501375999999993"/>
    <n v="98.384446999999994"/>
    <n v="-9.3628869893999878E-2"/>
    <n v="396.15659571326717"/>
    <n v="1159.2197430000001"/>
    <x v="0"/>
    <n v="1555.3763387132672"/>
    <n v="59245.143395999999"/>
    <n v="60109.815861000003"/>
    <n v="864.67246500000329"/>
    <n v="-690.70387371326387"/>
    <n v="59245.143395999999"/>
    <n v="60109.815861000003"/>
    <n v="864.67246500000329"/>
    <x v="0"/>
    <n v="-17400.551792575003"/>
    <n v="0"/>
    <n v="60109.815861000003"/>
    <n v="60109.815861000003"/>
    <n v="864.67246500000329"/>
    <n v="864.67246500000329"/>
    <n v="864.67246500000329"/>
    <x v="1"/>
  </r>
  <r>
    <n v="1656"/>
    <n v="866"/>
    <x v="0"/>
    <x v="4"/>
    <x v="65"/>
    <x v="6"/>
    <x v="8"/>
    <x v="3"/>
    <s v="Enron North America"/>
    <x v="4"/>
    <d v="2001-02-27T00:00:00"/>
    <d v="2006-02-27T00:00:00"/>
    <x v="0"/>
    <n v="-10000000"/>
    <n v="4231.1372140000003"/>
    <n v="1.1000000000000001"/>
    <n v="98.501375999999993"/>
    <n v="98.384446999999994"/>
    <n v="-9.3628869893999878E-2"/>
    <n v="-396.15659571326717"/>
    <n v="-1159.2197430000001"/>
    <x v="0"/>
    <n v="-1555.3763387132672"/>
    <n v="-59245.143395999999"/>
    <n v="-60109.815861000003"/>
    <n v="-864.67246500000329"/>
    <n v="690.70387371326387"/>
    <n v="-59245.143395999999"/>
    <n v="-60109.815861000003"/>
    <n v="-864.67246500000329"/>
    <x v="0"/>
    <n v="17400.551792575003"/>
    <n v="0"/>
    <n v="-60109.815861000003"/>
    <n v="-60109.815861000003"/>
    <n v="-864.67246500000329"/>
    <n v="-864.67246500000329"/>
    <n v="-864.67246500000329"/>
    <x v="1"/>
  </r>
  <r>
    <n v="1583"/>
    <n v="637"/>
    <x v="0"/>
    <x v="0"/>
    <x v="66"/>
    <x v="7"/>
    <x v="3"/>
    <x v="3"/>
    <s v="JP Morgan"/>
    <x v="0"/>
    <d v="2000-12-22T00:00:00"/>
    <d v="2004-10-15T00:00:00"/>
    <x v="0"/>
    <n v="5000000"/>
    <n v="-1436.656213"/>
    <n v="3"/>
    <n v="1797.2918110000001"/>
    <n v="1789.22208"/>
    <n v="-1.1738781280626833"/>
    <n v="1686.4593059860638"/>
    <n v="3112.9011989999999"/>
    <x v="0"/>
    <n v="4799.3605049860635"/>
    <n v="-609166.66666700004"/>
    <n v="-607916.66666700004"/>
    <n v="1250"/>
    <n v="-3549.3605049860635"/>
    <n v="-609166.66666700004"/>
    <n v="-607916.66666700004"/>
    <n v="1250"/>
    <x v="0"/>
    <n v="-40176.090996544997"/>
    <n v="0"/>
    <n v="-607916.66666700004"/>
    <n v="-492145.12179100001"/>
    <n v="1250"/>
    <n v="1250"/>
    <n v="1250"/>
    <x v="0"/>
  </r>
  <r>
    <n v="1604"/>
    <n v="660"/>
    <x v="0"/>
    <x v="0"/>
    <x v="66"/>
    <x v="7"/>
    <x v="3"/>
    <x v="3"/>
    <s v="Deutsche Bank AG NY"/>
    <x v="0"/>
    <d v="2001-01-10T00:00:00"/>
    <d v="2006-01-10T00:00:00"/>
    <x v="0"/>
    <n v="5000000"/>
    <n v="-2165.5699079999999"/>
    <n v="8.25"/>
    <n v="1709.0127379999999"/>
    <n v="1702.2409"/>
    <n v="-1.1359429330187822"/>
    <n v="2459.9638329507343"/>
    <n v="3923.1608910000004"/>
    <x v="0"/>
    <n v="6383.1247239507347"/>
    <n v="-559479.16666700004"/>
    <n v="-556041.66666700004"/>
    <n v="3437.5"/>
    <n v="-2945.6247239507347"/>
    <n v="-559479.16666700004"/>
    <n v="-556041.66666700004"/>
    <n v="3437.5"/>
    <x v="0"/>
    <n v="-60560.162477219994"/>
    <n v="0"/>
    <n v="-556041.66666700004"/>
    <n v="-556041.66666700004"/>
    <n v="3437.5"/>
    <n v="3437.5"/>
    <n v="3437.5"/>
    <x v="1"/>
  </r>
  <r>
    <n v="1073"/>
    <n v="431"/>
    <x v="0"/>
    <x v="0"/>
    <x v="67"/>
    <x v="7"/>
    <x v="3"/>
    <x v="3"/>
    <s v="LBIE"/>
    <x v="0"/>
    <d v="2000-12-18T00:00:00"/>
    <d v="2004-05-28T00:00:00"/>
    <x v="0"/>
    <n v="-5000000"/>
    <n v="1307.0160089999999"/>
    <n v="2"/>
    <n v="1303.6232789999999"/>
    <n v="1297.6292100000001"/>
    <n v="-1.504847961499036"/>
    <n v="-1966.8603767902557"/>
    <n v="-2697.1137330000001"/>
    <x v="0"/>
    <n v="-4663.9741097902561"/>
    <n v="641666.66666700004"/>
    <n v="640833.33333299996"/>
    <n v="-833.33333400008269"/>
    <n v="3830.6407757901734"/>
    <n v="641666.66666700004"/>
    <n v="640833.33333299996"/>
    <n v="-833.33333400008269"/>
    <x v="0"/>
    <n v="36550.702691685001"/>
    <n v="-20000"/>
    <n v="620833.33333299996"/>
    <n v="274530.88759999996"/>
    <n v="-833.33333400008269"/>
    <n v="-833.33333400008269"/>
    <n v="-833.33333400008269"/>
    <x v="4"/>
  </r>
  <r>
    <n v="1376"/>
    <n v="433"/>
    <x v="0"/>
    <x v="0"/>
    <x v="67"/>
    <x v="7"/>
    <x v="3"/>
    <x v="3"/>
    <s v="Morgan Stanley CP"/>
    <x v="0"/>
    <d v="2000-12-19T00:00:00"/>
    <d v="2005-04-11T00:00:00"/>
    <x v="0"/>
    <n v="-10000000"/>
    <n v="3312.8597769999997"/>
    <n v="2.1"/>
    <n v="1275.787235"/>
    <n v="1270.3027689999999"/>
    <n v="-1.2626909232195098"/>
    <n v="-4183.1179703169091"/>
    <n v="-4564.0460400000002"/>
    <x v="0"/>
    <n v="-8747.1640103169084"/>
    <n v="1254500"/>
    <n v="1252750"/>
    <n v="-1750"/>
    <n v="6997.1640103169084"/>
    <n v="1254500"/>
    <n v="1252750"/>
    <n v="-1750"/>
    <x v="0"/>
    <n v="92644.123663804989"/>
    <n v="-13416.666667"/>
    <n v="1239333.3333330001"/>
    <n v="641366.8488700001"/>
    <n v="-1750"/>
    <n v="-1750"/>
    <n v="-1750"/>
    <x v="0"/>
  </r>
  <r>
    <n v="1307"/>
    <n v="468"/>
    <x v="0"/>
    <x v="0"/>
    <x v="68"/>
    <x v="1"/>
    <x v="6"/>
    <x v="11"/>
    <s v="Portfolio ISIS"/>
    <x v="2"/>
    <d v="2001-01-05T00:00:00"/>
    <d v="2006-01-05T00:00:00"/>
    <x v="0"/>
    <n v="-10000000"/>
    <n v="4048.4325570000001"/>
    <n v="0.53"/>
    <n v="67.740813000000003"/>
    <n v="67.154532000000003"/>
    <n v="-0.58361023124142708"/>
    <n v="-2362.7066607560919"/>
    <n v="-810.05605500000001"/>
    <x v="0"/>
    <n v="-3172.7627157560919"/>
    <n v="48398.367139000002"/>
    <n v="45887.515321999999"/>
    <n v="-2510.8518170000025"/>
    <n v="661.91089875608941"/>
    <n v="48398.367139000002"/>
    <n v="45887.515321999999"/>
    <n v="-2510.8518170000025"/>
    <x v="0"/>
    <n v="29302.554847566003"/>
    <n v="0"/>
    <n v="45887.515321999999"/>
    <n v="-3450.1895460000014"/>
    <n v="-2510.8518170000025"/>
    <n v="-2510.8518170000025"/>
    <n v="-2510.8518170000025"/>
    <x v="1"/>
  </r>
  <r>
    <n v="1501"/>
    <n v="552"/>
    <x v="0"/>
    <x v="1"/>
    <x v="68"/>
    <x v="1"/>
    <x v="6"/>
    <x v="11"/>
    <s v="Portfolio ISIS"/>
    <x v="1"/>
    <d v="2001-01-05T00:00:00"/>
    <d v="2006-01-05T00:00:00"/>
    <x v="0"/>
    <n v="10000000"/>
    <n v="-4048.4325570000001"/>
    <n v="0.53"/>
    <n v="67.740813000000003"/>
    <n v="67.154532000000003"/>
    <n v="-0.58361023124142708"/>
    <n v="2362.7066607560919"/>
    <n v="810.05605500000001"/>
    <x v="0"/>
    <n v="3172.7627157560919"/>
    <n v="-48398.367139000002"/>
    <n v="-45887.515321999999"/>
    <n v="2510.8518170000025"/>
    <n v="-661.91089875608941"/>
    <n v="-48398.367139000002"/>
    <n v="-45887.515321999999"/>
    <n v="2510.8518170000025"/>
    <x v="0"/>
    <n v="-29302.554847566003"/>
    <n v="0"/>
    <n v="-45887.515321999999"/>
    <n v="3450.1895460000014"/>
    <n v="2510.8518170000025"/>
    <n v="2510.8518170000025"/>
    <n v="2510.8518170000025"/>
    <x v="1"/>
  </r>
  <r>
    <n v="44"/>
    <n v="143"/>
    <x v="0"/>
    <x v="8"/>
    <x v="69"/>
    <x v="8"/>
    <x v="4"/>
    <x v="3"/>
    <s v="High Yield"/>
    <x v="5"/>
    <d v="2000-08-08T00:00:00"/>
    <d v="2001-09-30T00:00:00"/>
    <x v="0"/>
    <n v="10000000"/>
    <n v="-472.13530200000002"/>
    <n v="2.125"/>
    <n v="146.53989899999999"/>
    <n v="144.02382800000001"/>
    <n v="-0.9709092778686923"/>
    <n v="458.40054512113699"/>
    <n v="1367.2499399999999"/>
    <x v="0"/>
    <n v="1825.6504851211369"/>
    <n v="34464.463580000003"/>
    <n v="36113.804515999997"/>
    <n v="1649.3409359999932"/>
    <n v="-176.30954912114362"/>
    <n v="34464.463580000003"/>
    <n v="36113.804515999997"/>
    <n v="1649.3409359999932"/>
    <x v="0"/>
    <n v="-7766.6257179000004"/>
    <n v="138125"/>
    <n v="174238.804516"/>
    <n v="117244.99110000001"/>
    <n v="1649.3409359999932"/>
    <n v="1649.3409359999932"/>
    <n v="1649.3409359999932"/>
    <x v="3"/>
  </r>
  <r>
    <n v="57"/>
    <n v="144"/>
    <x v="1"/>
    <x v="5"/>
    <x v="69"/>
    <x v="8"/>
    <x v="4"/>
    <x v="3"/>
    <s v="FUNB"/>
    <x v="5"/>
    <d v="2000-08-08T00:00:00"/>
    <d v="2001-09-30T00:00:00"/>
    <x v="0"/>
    <n v="10000000"/>
    <n v="-472.13530200000002"/>
    <n v="2.125"/>
    <n v="146.53989899999999"/>
    <n v="144.02382800000001"/>
    <n v="-0.9709092778686923"/>
    <n v="458.40054512113699"/>
    <n v="1367.2499399999999"/>
    <x v="0"/>
    <n v="1825.6504851211369"/>
    <n v="34464.463580000003"/>
    <n v="36113.804515999997"/>
    <n v="1649.3409359999932"/>
    <n v="-176.30954912114362"/>
    <n v="34464.463580000003"/>
    <n v="36113.804515999997"/>
    <n v="1649.3409359999932"/>
    <x v="0"/>
    <n v="-7766.6257179000004"/>
    <n v="138125"/>
    <n v="174238.804516"/>
    <n v="117244.99110000001"/>
    <n v="1649.3409359999932"/>
    <n v="1649.3409359999932"/>
    <n v="1649.3409359999932"/>
    <x v="3"/>
  </r>
  <r>
    <n v="144"/>
    <n v="145"/>
    <x v="1"/>
    <x v="7"/>
    <x v="69"/>
    <x v="8"/>
    <x v="4"/>
    <x v="3"/>
    <s v="EnronCredit.com"/>
    <x v="5"/>
    <d v="2000-08-08T00:00:00"/>
    <d v="2001-09-30T00:00:00"/>
    <x v="0"/>
    <n v="-10000000"/>
    <n v="472.13530200000002"/>
    <n v="2.125"/>
    <n v="146.53989899999999"/>
    <n v="144.02382800000001"/>
    <n v="-0.9709092778686923"/>
    <n v="-458.40054512113699"/>
    <n v="-1367.2499399999999"/>
    <x v="0"/>
    <n v="-1825.6504851211369"/>
    <n v="-34464.463580000003"/>
    <n v="-36113.804515999997"/>
    <n v="-1649.3409359999932"/>
    <n v="176.30954912114362"/>
    <n v="-34464.463580000003"/>
    <n v="-36113.804515999997"/>
    <n v="-1649.3409359999932"/>
    <x v="0"/>
    <n v="7766.6257179000004"/>
    <n v="-138125"/>
    <n v="-174238.804516"/>
    <n v="-117244.99110000001"/>
    <n v="-1649.3409359999932"/>
    <n v="-1649.3409359999932"/>
    <n v="-1649.3409359999932"/>
    <x v="3"/>
  </r>
  <r>
    <n v="1713"/>
    <n v="916"/>
    <x v="0"/>
    <x v="0"/>
    <x v="70"/>
    <x v="9"/>
    <x v="3"/>
    <x v="12"/>
    <s v="Deutsche Bank AG"/>
    <x v="9"/>
    <d v="2001-03-22T00:00:00"/>
    <d v="2006-03-22T00:00:00"/>
    <x v="1"/>
    <n v="-10000000"/>
    <n v="4297.8901839999999"/>
    <n v="0.36"/>
    <n v="33.598148999999999"/>
    <n v="33.463147999999997"/>
    <n v="-0.11209634849360449"/>
    <n v="-481.77779585290591"/>
    <n v="-430.55050199999994"/>
    <x v="0"/>
    <n v="-912.32829785290585"/>
    <n v="-11841.053260999999"/>
    <n v="-12543.910411000001"/>
    <n v="-702.85715000000164"/>
    <n v="209.47114785290421"/>
    <n v="-10443.808976201999"/>
    <n v="-11007.281385652501"/>
    <n v="-563.4724094505018"/>
    <x v="0"/>
    <m/>
    <n v="0"/>
    <n v="-11007.281385652501"/>
    <n v="-11007.281385652501"/>
    <n v="-563.4724094505018"/>
    <n v="-563.4724094505018"/>
    <n v="-563.4724094505018"/>
    <x v="1"/>
  </r>
  <r>
    <n v="1308"/>
    <n v="469"/>
    <x v="0"/>
    <x v="0"/>
    <x v="71"/>
    <x v="1"/>
    <x v="5"/>
    <x v="6"/>
    <s v="Portfolio ISIS"/>
    <x v="6"/>
    <d v="2001-01-05T00:00:00"/>
    <d v="2006-01-05T00:00:00"/>
    <x v="0"/>
    <n v="-10000000"/>
    <n v="4058.4455370000001"/>
    <n v="0.61"/>
    <n v="56.657971000000003"/>
    <n v="51.798108999999997"/>
    <n v="-5.0560740756191658"/>
    <n v="-20519.801266938004"/>
    <n v="-778.80806099999995"/>
    <x v="0"/>
    <n v="-21298.609327938004"/>
    <n v="-33071.251651999999"/>
    <n v="-53676.063780999997"/>
    <n v="-20604.812128999998"/>
    <n v="693.79719893800575"/>
    <n v="-33071.251651999999"/>
    <n v="-53676.063780999997"/>
    <n v="-20604.812128999998"/>
    <x v="0"/>
    <n v="29375.028796806004"/>
    <n v="0"/>
    <n v="-53676.063780999997"/>
    <n v="-56459.159734999994"/>
    <n v="-20604.812128999998"/>
    <n v="-20604.812128999998"/>
    <n v="-20604.812128999998"/>
    <x v="1"/>
  </r>
  <r>
    <n v="1502"/>
    <n v="553"/>
    <x v="0"/>
    <x v="1"/>
    <x v="71"/>
    <x v="1"/>
    <x v="5"/>
    <x v="6"/>
    <s v="Portfolio ISIS"/>
    <x v="1"/>
    <d v="2001-01-05T00:00:00"/>
    <d v="2006-01-05T00:00:00"/>
    <x v="0"/>
    <n v="10000000"/>
    <n v="-4058.4455370000001"/>
    <n v="0.61"/>
    <n v="56.657971000000003"/>
    <n v="51.798108999999997"/>
    <n v="-5.0560740756191658"/>
    <n v="20519.801266938004"/>
    <n v="778.80806099999995"/>
    <x v="0"/>
    <n v="21298.609327938004"/>
    <n v="33071.251651999999"/>
    <n v="53676.063780999997"/>
    <n v="20604.812128999998"/>
    <n v="-693.79719893800575"/>
    <n v="33071.251651999999"/>
    <n v="53676.063780999997"/>
    <n v="20604.812128999998"/>
    <x v="0"/>
    <n v="-29375.028796806004"/>
    <n v="0"/>
    <n v="53676.063780999997"/>
    <n v="56459.159734999994"/>
    <n v="20604.812128999998"/>
    <n v="20604.812128999998"/>
    <n v="20604.812128999998"/>
    <x v="1"/>
  </r>
  <r>
    <n v="881"/>
    <n v="422"/>
    <x v="0"/>
    <x v="0"/>
    <x v="72"/>
    <x v="11"/>
    <x v="8"/>
    <x v="8"/>
    <s v="WLB"/>
    <x v="2"/>
    <d v="2000-12-12T00:00:00"/>
    <d v="2005-12-12T00:00:00"/>
    <x v="1"/>
    <n v="-10000000"/>
    <n v="4094.082257"/>
    <n v="0.4"/>
    <n v="29.999134999999999"/>
    <n v="30.673278"/>
    <n v="0.70431045501614453"/>
    <n v="2883.5049373011939"/>
    <n v="-372.11242800000002"/>
    <x v="0"/>
    <n v="2511.392509301194"/>
    <n v="-44636.592726000003"/>
    <n v="-41913.143393999999"/>
    <n v="2723.4493320000038"/>
    <n v="212.05682269880981"/>
    <n v="-39369.474784332"/>
    <n v="-36778.783328234997"/>
    <n v="2590.6914560970035"/>
    <x v="0"/>
    <n v="8081.7183753179997"/>
    <n v="-8775"/>
    <n v="-45553.783328234997"/>
    <n v="-42650.981377118842"/>
    <n v="2635.6914560970035"/>
    <n v="2635.6914560970035"/>
    <n v="2590.6914560970035"/>
    <x v="1"/>
  </r>
  <r>
    <n v="233"/>
    <n v="348"/>
    <x v="0"/>
    <x v="0"/>
    <x v="73"/>
    <x v="5"/>
    <x v="4"/>
    <x v="11"/>
    <s v="JP Morgan"/>
    <x v="2"/>
    <d v="2000-10-20T00:00:00"/>
    <d v="2001-02-27T00:00:00"/>
    <x v="0"/>
    <n v="0"/>
    <n v="0"/>
    <n v="0.34"/>
    <n v="0"/>
    <n v="0"/>
    <m/>
    <n v="-"/>
    <n v="0"/>
    <x v="0"/>
    <n v="0"/>
    <n v="0"/>
    <n v="0"/>
    <n v="0"/>
    <n v="0"/>
    <n v="0"/>
    <n v="0"/>
    <n v="0"/>
    <x v="0"/>
    <n v="0"/>
    <n v="429743.44444400002"/>
    <n v="429743.44444400002"/>
    <n v="170552.37640000001"/>
    <n v="0"/>
    <n v="0"/>
    <n v="0"/>
    <x v="3"/>
  </r>
  <r>
    <n v="418"/>
    <n v="419"/>
    <x v="0"/>
    <x v="0"/>
    <x v="73"/>
    <x v="5"/>
    <x v="4"/>
    <x v="11"/>
    <s v="Goldman Sachs"/>
    <x v="2"/>
    <d v="2000-12-08T00:00:00"/>
    <d v="2005-12-08T00:00:00"/>
    <x v="0"/>
    <n v="10000000"/>
    <n v="-3996.746361"/>
    <n v="0.55000000000000004"/>
    <n v="100.93238700000001"/>
    <n v="96.027624000000003"/>
    <n v="-4.8645177634327101"/>
    <n v="19442.243669019543"/>
    <n v="1090.360842"/>
    <x v="0"/>
    <n v="20532.604511019541"/>
    <n v="-181348.393989"/>
    <n v="-161888.61392599999"/>
    <n v="19459.780063000013"/>
    <n v="-1072.8244480195281"/>
    <n v="-181348.393989"/>
    <n v="-161888.61392599999"/>
    <n v="19459.780063000013"/>
    <x v="0"/>
    <n v="-23011.267173457498"/>
    <n v="13750"/>
    <n v="-148138.61392599999"/>
    <n v="-98477.214061999985"/>
    <n v="19459.780063000013"/>
    <n v="19459.780063000013"/>
    <n v="19459.780063000013"/>
    <x v="1"/>
  </r>
  <r>
    <n v="1614"/>
    <n v="820"/>
    <x v="0"/>
    <x v="0"/>
    <x v="73"/>
    <x v="5"/>
    <x v="4"/>
    <x v="11"/>
    <s v="Morgan Stanley CP"/>
    <x v="2"/>
    <d v="2001-01-18T00:00:00"/>
    <d v="2003-08-06T00:00:00"/>
    <x v="0"/>
    <n v="-17000000"/>
    <n v="3615.9343709999998"/>
    <n v="0.6"/>
    <n v="75.451828000000006"/>
    <n v="71.654735000000002"/>
    <n v="-3.7827714493890778"/>
    <n v="-13678.253301483453"/>
    <n v="-1378.5333839999998"/>
    <x v="0"/>
    <n v="-15056.786685483454"/>
    <n v="36420.064158000001"/>
    <n v="21992.185157"/>
    <n v="-14427.879001000001"/>
    <n v="628.90768448345261"/>
    <n v="36420.064158000001"/>
    <n v="21992.185157"/>
    <n v="-14427.879001000001"/>
    <x v="0"/>
    <n v="20818.742141032497"/>
    <n v="0"/>
    <n v="21992.185157"/>
    <n v="21992.185157"/>
    <n v="-14427.879001000001"/>
    <n v="-14427.879001000001"/>
    <n v="-14427.879001000001"/>
    <x v="5"/>
  </r>
  <r>
    <n v="1729"/>
    <n v="934"/>
    <x v="0"/>
    <x v="0"/>
    <x v="73"/>
    <x v="5"/>
    <x v="4"/>
    <x v="11"/>
    <s v="Morgan Stanley CP"/>
    <x v="2"/>
    <d v="2001-03-29T00:00:00"/>
    <d v="2006-06-30T00:00:00"/>
    <x v="1"/>
    <n v="15000000"/>
    <n v="-6947.5640069999999"/>
    <n v="1.06"/>
    <n v="107.374695"/>
    <n v="102.162752"/>
    <n v="-4.9950275374784932"/>
    <n v="34703.273533359425"/>
    <n v="1932.8139960000001"/>
    <x v="0"/>
    <n v="36636.087529359422"/>
    <n v="-7066.7292530000004"/>
    <n v="28601.510491000001"/>
    <n v="35668.239743999999"/>
    <n v="-967.84778535942314"/>
    <n v="-6232.8552011460006"/>
    <n v="25097.8254558525"/>
    <n v="31330.680656998502"/>
    <x v="0"/>
    <n v="-40000.599770302499"/>
    <n v="0"/>
    <n v="25097.8254558525"/>
    <n v="25097.8254558525"/>
    <n v="31330.680656998502"/>
    <n v="31330.680656998502"/>
    <n v="31330.680656998502"/>
    <x v="1"/>
  </r>
  <r>
    <n v="1734"/>
    <n v="941"/>
    <x v="0"/>
    <x v="0"/>
    <x v="73"/>
    <x v="5"/>
    <x v="4"/>
    <x v="11"/>
    <s v="Morgan Stanley CP"/>
    <x v="2"/>
    <d v="2001-04-02T00:00:00"/>
    <d v="2006-04-02T00:00:00"/>
    <x v="0"/>
    <n v="10000000"/>
    <n v="-4327.273158"/>
    <n v="1.05"/>
    <n v="104.409464"/>
    <n v="99.347156999999996"/>
    <n v="-5.0162064433789961"/>
    <n v="21706.495497420576"/>
    <n v="1245.6066839999999"/>
    <x v="0"/>
    <n v="22952.102181420574"/>
    <n v="2801.2974079999999"/>
    <n v="24687.356930000002"/>
    <n v="21886.059522000003"/>
    <n v="-1066.042659420571"/>
    <n v="2801.2974079999999"/>
    <n v="24687.356930000002"/>
    <n v="21886.059522000003"/>
    <x v="0"/>
    <n v="-24914.275207185001"/>
    <n v="0"/>
    <n v="24687.356930000002"/>
    <n v="24687.356930000002"/>
    <n v="21886.059522000003"/>
    <n v="21886.059522000003"/>
    <n v="21886.059522000003"/>
    <x v="1"/>
  </r>
  <r>
    <n v="1738"/>
    <n v="944"/>
    <x v="0"/>
    <x v="0"/>
    <x v="73"/>
    <x v="5"/>
    <x v="4"/>
    <x v="11"/>
    <s v="JP Morgan"/>
    <x v="2"/>
    <d v="2001-04-02T00:00:00"/>
    <d v="2004-04-02T00:00:00"/>
    <x v="0"/>
    <n v="-10000000"/>
    <n v="2695.5909379999998"/>
    <n v="0.81499999999999995"/>
    <n v="82.603544999999997"/>
    <n v="78.503020000000006"/>
    <n v="-4.1049062416546169"/>
    <n v="-11065.148066343823"/>
    <n v="-923.90770199999997"/>
    <x v="0"/>
    <n v="-11989.055768343824"/>
    <n v="2807.4078810000001"/>
    <n v="-8702.6482969999997"/>
    <n v="-11510.056177999999"/>
    <n v="478.99959034382482"/>
    <n v="2807.4078810000001"/>
    <n v="-8702.6482969999997"/>
    <n v="-11510.056177999999"/>
    <x v="0"/>
    <n v="15519.864825535"/>
    <n v="0"/>
    <n v="-8702.6482969999997"/>
    <n v="-8702.6482969999997"/>
    <n v="-11510.056177999999"/>
    <n v="-11510.056177999999"/>
    <n v="-11510.056177999999"/>
    <x v="4"/>
  </r>
  <r>
    <n v="1740"/>
    <n v="946"/>
    <x v="0"/>
    <x v="0"/>
    <x v="73"/>
    <x v="5"/>
    <x v="4"/>
    <x v="11"/>
    <s v="Goldman Sachs"/>
    <x v="2"/>
    <d v="2001-04-02T00:00:00"/>
    <d v="2006-04-02T00:00:00"/>
    <x v="0"/>
    <n v="-5000000"/>
    <n v="2159.4863880000003"/>
    <n v="1.01"/>
    <n v="104.306639"/>
    <n v="99.253501"/>
    <n v="-5.0171188048761373"/>
    <n v="-10834.399766108847"/>
    <n v="-617.85507600000005"/>
    <x v="0"/>
    <n v="-11452.254842108847"/>
    <n v="6893.3850400000001"/>
    <n v="-4007.5978570000002"/>
    <n v="-10900.982897"/>
    <n v="551.27194510884692"/>
    <n v="6893.3850400000001"/>
    <n v="-4007.5978570000002"/>
    <n v="-10900.982897"/>
    <x v="0"/>
    <n v="12433.242878910001"/>
    <n v="0"/>
    <n v="-4007.5978570000002"/>
    <n v="-4007.5978570000002"/>
    <n v="-10900.982897"/>
    <n v="-10900.982897"/>
    <n v="-10900.982897"/>
    <x v="1"/>
  </r>
  <r>
    <n v="1743"/>
    <n v="950"/>
    <x v="0"/>
    <x v="0"/>
    <x v="73"/>
    <x v="5"/>
    <x v="4"/>
    <x v="11"/>
    <s v="Goldman Sachs"/>
    <x v="2"/>
    <d v="2001-04-03T00:00:00"/>
    <d v="2006-04-03T00:00:00"/>
    <x v="0"/>
    <n v="10000000"/>
    <n v="-4322.9981589999998"/>
    <n v="1.02"/>
    <n v="104.33497199999999"/>
    <n v="99.280563000000001"/>
    <n v="-5.016898839671093"/>
    <n v="21688.044447787368"/>
    <n v="1238.348082"/>
    <x v="0"/>
    <n v="22926.392529787368"/>
    <n v="-9938.0189480000008"/>
    <n v="11895.428567000001"/>
    <n v="21833.447515"/>
    <n v="-1092.9450147873686"/>
    <n v="-9938.0189480000008"/>
    <n v="11895.428567000001"/>
    <n v="21833.447515"/>
    <x v="0"/>
    <n v="-24889.661900442497"/>
    <n v="0"/>
    <n v="11895.428567000001"/>
    <n v="11895.428567000001"/>
    <n v="21833.447515"/>
    <n v="21833.447515"/>
    <n v="21833.447515"/>
    <x v="1"/>
  </r>
  <r>
    <n v="256"/>
    <n v="370"/>
    <x v="0"/>
    <x v="0"/>
    <x v="74"/>
    <x v="12"/>
    <x v="6"/>
    <x v="3"/>
    <s v="Cargill"/>
    <x v="0"/>
    <d v="2000-11-03T00:00:00"/>
    <d v="2001-10-29T00:00:00"/>
    <x v="0"/>
    <n v="600000"/>
    <n v="-36.017122000000001"/>
    <n v="3.37"/>
    <n v="508.32507099999998"/>
    <n v="502.07915200000002"/>
    <n v="-1.069676819289711"/>
    <n v="38.52668050092948"/>
    <n v="248.654415"/>
    <x v="0"/>
    <n v="287.18109550092947"/>
    <n v="3056.8144200000002"/>
    <n v="3331.5532619999999"/>
    <n v="274.73884199999975"/>
    <n v="-12.442253500929723"/>
    <n v="3056.8144200000002"/>
    <n v="3331.5532619999999"/>
    <n v="274.73884199999975"/>
    <x v="0"/>
    <n v="-426.58679296799994"/>
    <n v="0"/>
    <n v="3331.5532619999999"/>
    <n v="3889.5490659999982"/>
    <n v="274.73884199999975"/>
    <n v="274.73884199999975"/>
    <n v="274.73884199999975"/>
    <x v="2"/>
  </r>
  <r>
    <n v="1309"/>
    <n v="629"/>
    <x v="0"/>
    <x v="0"/>
    <x v="75"/>
    <x v="5"/>
    <x v="6"/>
    <x v="12"/>
    <s v="Portfolio ISIS"/>
    <x v="6"/>
    <d v="2001-01-05T00:00:00"/>
    <d v="2006-01-05T00:00:00"/>
    <x v="0"/>
    <n v="-10000000"/>
    <n v="4051.3334839999998"/>
    <n v="0.68"/>
    <n v="92.145073999999994"/>
    <n v="87.159018000000003"/>
    <n v="-5.0802152051399387"/>
    <n v="-20581.645966509361"/>
    <n v="-1058.281125"/>
    <x v="0"/>
    <n v="-21639.927091509362"/>
    <n v="83368.737949999995"/>
    <n v="62731.617997000001"/>
    <n v="-20637.119952999994"/>
    <n v="1002.8071385093681"/>
    <n v="83368.737949999995"/>
    <n v="62731.617997000001"/>
    <n v="-20637.119952999994"/>
    <x v="0"/>
    <n v="23325.552534129998"/>
    <n v="0"/>
    <n v="62731.617997000001"/>
    <n v="18581.480705000002"/>
    <n v="-20637.119952999994"/>
    <n v="-20637.119952999994"/>
    <n v="-20637.119952999994"/>
    <x v="1"/>
  </r>
  <r>
    <n v="1503"/>
    <n v="624"/>
    <x v="0"/>
    <x v="1"/>
    <x v="75"/>
    <x v="5"/>
    <x v="6"/>
    <x v="12"/>
    <s v="Portfolio ISIS"/>
    <x v="1"/>
    <d v="2001-01-05T00:00:00"/>
    <d v="2006-01-05T00:00:00"/>
    <x v="0"/>
    <n v="10000000"/>
    <n v="-4051.3334839999998"/>
    <n v="0.68"/>
    <n v="92.145073999999994"/>
    <n v="87.159018000000003"/>
    <n v="-5.0802152051399387"/>
    <n v="20581.645966509361"/>
    <n v="1058.281125"/>
    <x v="0"/>
    <n v="21639.927091509362"/>
    <n v="-83368.737949999995"/>
    <n v="-62731.617997000001"/>
    <n v="20637.119952999994"/>
    <n v="-1002.8071385093681"/>
    <n v="-83368.737949999995"/>
    <n v="-62731.617997000001"/>
    <n v="20637.119952999994"/>
    <x v="0"/>
    <n v="-23325.552534129998"/>
    <n v="0"/>
    <n v="-62731.617997000001"/>
    <n v="-18581.480705000002"/>
    <n v="20637.119952999994"/>
    <n v="20637.119952999994"/>
    <n v="20637.119952999994"/>
    <x v="1"/>
  </r>
  <r>
    <n v="1601"/>
    <n v="655"/>
    <x v="0"/>
    <x v="0"/>
    <x v="75"/>
    <x v="5"/>
    <x v="6"/>
    <x v="12"/>
    <s v="JP Morgan"/>
    <x v="6"/>
    <d v="2001-01-10T00:00:00"/>
    <d v="2006-01-10T00:00:00"/>
    <x v="0"/>
    <n v="10000000"/>
    <n v="-4098.4858729999996"/>
    <n v="0.95"/>
    <n v="92.285565000000005"/>
    <n v="87.292657000000005"/>
    <n v="-5.0754655418944967"/>
    <n v="20801.723822352884"/>
    <n v="1124.341944"/>
    <x v="0"/>
    <n v="21926.065766352884"/>
    <n v="33157.161921999999"/>
    <n v="54233.370010999999"/>
    <n v="21076.208089"/>
    <n v="-849.85767735288391"/>
    <n v="33157.161921999999"/>
    <n v="54233.370010999999"/>
    <n v="21076.208089"/>
    <x v="0"/>
    <n v="-23597.0324137975"/>
    <n v="0"/>
    <n v="54233.370010999999"/>
    <n v="54233.370010999999"/>
    <n v="21076.208089"/>
    <n v="21076.208089"/>
    <n v="21076.208089"/>
    <x v="1"/>
  </r>
  <r>
    <n v="1704"/>
    <n v="910"/>
    <x v="0"/>
    <x v="0"/>
    <x v="75"/>
    <x v="5"/>
    <x v="6"/>
    <x v="12"/>
    <s v="LBIE"/>
    <x v="6"/>
    <d v="2001-03-19T00:00:00"/>
    <d v="2006-03-19T00:00:00"/>
    <x v="1"/>
    <n v="-10000000"/>
    <n v="4356.6657480000003"/>
    <n v="1.05"/>
    <n v="94.453312999999994"/>
    <n v="89.344468000000006"/>
    <n v="-5.0723023714135609"/>
    <n v="-22098.326005036637"/>
    <n v="-1172.1550770000001"/>
    <x v="0"/>
    <n v="-23270.481082036637"/>
    <n v="-50303.096181000001"/>
    <n v="-72970.920729000005"/>
    <n v="-22667.824548000004"/>
    <n v="602.65653403663237"/>
    <n v="-44367.330831642001"/>
    <n v="-64031.982939697504"/>
    <n v="-19664.652108055503"/>
    <x v="0"/>
    <n v="25083.503044110003"/>
    <n v="0"/>
    <n v="-64031.982939697504"/>
    <n v="-64031.982939697504"/>
    <n v="-19664.652108055503"/>
    <n v="-19664.652108055503"/>
    <n v="-19664.652108055503"/>
    <x v="1"/>
  </r>
  <r>
    <n v="1310"/>
    <n v="470"/>
    <x v="0"/>
    <x v="0"/>
    <x v="76"/>
    <x v="5"/>
    <x v="2"/>
    <x v="3"/>
    <s v="Portfolio ISIS"/>
    <x v="4"/>
    <d v="2001-01-05T00:00:00"/>
    <d v="2006-01-05T00:00:00"/>
    <x v="0"/>
    <n v="-10000000"/>
    <n v="4104.0929189999997"/>
    <n v="0.86"/>
    <n v="63.434876000000003"/>
    <n v="58.397446000000002"/>
    <n v="-5.1309744999201232"/>
    <n v="-21057.996112691741"/>
    <n v="-759.94202999999993"/>
    <x v="0"/>
    <n v="-21817.938142691739"/>
    <n v="-114824.95101400001"/>
    <n v="-136367.80686899999"/>
    <n v="-21542.855854999987"/>
    <n v="275.08228769175184"/>
    <n v="-114824.95101400001"/>
    <n v="-136367.80686899999"/>
    <n v="-21542.855854999987"/>
    <x v="0"/>
    <n v="23629.314981142499"/>
    <n v="0"/>
    <n v="-136367.80686899999"/>
    <n v="-124881.99733899999"/>
    <n v="-21542.855854999987"/>
    <n v="-21542.855854999987"/>
    <n v="-21542.855854999987"/>
    <x v="1"/>
  </r>
  <r>
    <n v="1547"/>
    <n v="594"/>
    <x v="0"/>
    <x v="1"/>
    <x v="76"/>
    <x v="5"/>
    <x v="2"/>
    <x v="3"/>
    <s v="Portfolio ISIS"/>
    <x v="1"/>
    <d v="2001-01-05T00:00:00"/>
    <d v="2006-01-05T00:00:00"/>
    <x v="0"/>
    <n v="10000000"/>
    <n v="-4104.0929189999997"/>
    <n v="0.86"/>
    <n v="63.434876000000003"/>
    <n v="58.397446000000002"/>
    <n v="-5.1309744999201232"/>
    <n v="21057.996112691741"/>
    <n v="759.94202999999993"/>
    <x v="0"/>
    <n v="21817.938142691739"/>
    <n v="114824.95101400001"/>
    <n v="136367.80686899999"/>
    <n v="21542.855854999987"/>
    <n v="-275.08228769175184"/>
    <n v="114824.95101400001"/>
    <n v="136367.80686899999"/>
    <n v="21542.855854999987"/>
    <x v="0"/>
    <n v="-23629.314981142499"/>
    <n v="0"/>
    <n v="136367.80686899999"/>
    <n v="124881.99733899999"/>
    <n v="21542.855854999987"/>
    <n v="21542.855854999987"/>
    <n v="21542.855854999987"/>
    <x v="1"/>
  </r>
  <r>
    <n v="1628"/>
    <n v="832"/>
    <x v="0"/>
    <x v="0"/>
    <x v="77"/>
    <x v="12"/>
    <x v="8"/>
    <x v="6"/>
    <s v="BP Oil Intl Ltd"/>
    <x v="2"/>
    <d v="2001-01-24T00:00:00"/>
    <d v="2003-01-24T00:00:00"/>
    <x v="0"/>
    <n v="10000000"/>
    <n v="-2369.9840749999998"/>
    <n v="1.6"/>
    <n v="154.06843599999999"/>
    <n v="153.21776399999999"/>
    <n v="-0.50668444478358388"/>
    <n v="1200.8340651873104"/>
    <n v="1816.5879030000001"/>
    <x v="0"/>
    <n v="3017.4219681873105"/>
    <n v="-282727.25245899998"/>
    <n v="-280819.99656599999"/>
    <n v="1907.2558929999941"/>
    <n v="-1110.1660751873164"/>
    <n v="-282727.25245899998"/>
    <n v="-280819.99656599999"/>
    <n v="1907.2558929999941"/>
    <x v="0"/>
    <n v="-28070.091384299994"/>
    <n v="324444.44444400002"/>
    <n v="43624.447878000035"/>
    <n v="43624.447878000035"/>
    <n v="1907.2558929999941"/>
    <n v="1907.2558929999941"/>
    <n v="1907.2558929999941"/>
    <x v="5"/>
  </r>
  <r>
    <n v="1311"/>
    <n v="471"/>
    <x v="0"/>
    <x v="0"/>
    <x v="78"/>
    <x v="0"/>
    <x v="8"/>
    <x v="3"/>
    <s v="Portfolio ISIS"/>
    <x v="5"/>
    <d v="2001-01-05T00:00:00"/>
    <d v="2006-01-05T00:00:00"/>
    <x v="0"/>
    <n v="-10000000"/>
    <n v="4188.6299519999993"/>
    <n v="1.65"/>
    <n v="123.740891"/>
    <n v="122.982196"/>
    <n v="-0.69213067162107555"/>
    <n v="-2899.0792618499131"/>
    <n v="-1373.246232"/>
    <x v="0"/>
    <n v="-4272.3254938499131"/>
    <n v="-208559.265331"/>
    <n v="-212368.76841799999"/>
    <n v="-3809.50308699999"/>
    <n v="462.82240684992303"/>
    <n v="-208559.265331"/>
    <n v="-212368.76841799999"/>
    <n v="-3809.50308699999"/>
    <x v="0"/>
    <n v="52366.251659903995"/>
    <n v="0"/>
    <n v="-212368.76841799999"/>
    <n v="-135497.958919"/>
    <n v="-3809.50308699999"/>
    <n v="-3809.50308699999"/>
    <n v="-3809.50308699999"/>
    <x v="1"/>
  </r>
  <r>
    <n v="1504"/>
    <n v="554"/>
    <x v="0"/>
    <x v="1"/>
    <x v="78"/>
    <x v="0"/>
    <x v="8"/>
    <x v="3"/>
    <s v="Portfolio ISIS"/>
    <x v="1"/>
    <d v="2001-01-05T00:00:00"/>
    <d v="2006-01-05T00:00:00"/>
    <x v="0"/>
    <n v="10000000"/>
    <n v="-4188.6299519999993"/>
    <n v="1.65"/>
    <n v="123.740891"/>
    <n v="122.982196"/>
    <n v="-0.69213067162107555"/>
    <n v="2899.0792618499131"/>
    <n v="1373.246232"/>
    <x v="0"/>
    <n v="4272.3254938499131"/>
    <n v="208559.265331"/>
    <n v="212368.76841799999"/>
    <n v="3809.50308699999"/>
    <n v="-462.82240684992303"/>
    <n v="208559.265331"/>
    <n v="212368.76841799999"/>
    <n v="3809.50308699999"/>
    <x v="0"/>
    <n v="-52366.251659903995"/>
    <n v="0"/>
    <n v="212368.76841799999"/>
    <n v="135497.958919"/>
    <n v="3809.50308699999"/>
    <n v="3809.50308699999"/>
    <n v="3809.50308699999"/>
    <x v="1"/>
  </r>
  <r>
    <n v="1312"/>
    <n v="472"/>
    <x v="0"/>
    <x v="0"/>
    <x v="79"/>
    <x v="0"/>
    <x v="6"/>
    <x v="0"/>
    <s v="Portfolio ISIS"/>
    <x v="3"/>
    <d v="2001-01-05T00:00:00"/>
    <d v="2006-01-05T00:00:00"/>
    <x v="0"/>
    <n v="-10000000"/>
    <n v="4094.9535179999998"/>
    <n v="1.1200000000000001"/>
    <n v="109.19256900000001"/>
    <n v="108.475934"/>
    <n v="-0.68859563932485612"/>
    <n v="-2819.7671357327786"/>
    <n v="-1258.5229919999999"/>
    <x v="0"/>
    <n v="-4078.2901277327783"/>
    <n v="-38941.515867000002"/>
    <n v="-42235.909275999998"/>
    <n v="-3294.3934089999966"/>
    <n v="783.89671873278166"/>
    <n v="-38941.515867000002"/>
    <n v="-42235.909275999998"/>
    <n v="-3294.3934089999966"/>
    <x v="0"/>
    <n v="51195.108882036002"/>
    <n v="0"/>
    <n v="-42235.909275999998"/>
    <n v="-73048.339267000003"/>
    <n v="-3294.3934089999966"/>
    <n v="-3294.3934089999966"/>
    <n v="-3294.3934089999966"/>
    <x v="1"/>
  </r>
  <r>
    <n v="1558"/>
    <n v="604"/>
    <x v="0"/>
    <x v="1"/>
    <x v="79"/>
    <x v="0"/>
    <x v="6"/>
    <x v="0"/>
    <s v="Portfolio ISIS"/>
    <x v="1"/>
    <d v="2001-01-05T00:00:00"/>
    <d v="2006-01-05T00:00:00"/>
    <x v="0"/>
    <n v="10000000"/>
    <n v="-4094.9535179999998"/>
    <n v="1.1200000000000001"/>
    <n v="109.19256900000001"/>
    <n v="108.475934"/>
    <n v="-0.68859563932485612"/>
    <n v="2819.7671357327786"/>
    <n v="1258.5229919999999"/>
    <x v="0"/>
    <n v="4078.2901277327783"/>
    <n v="38941.515867000002"/>
    <n v="42235.909275999998"/>
    <n v="3294.3934089999966"/>
    <n v="-783.89671873278166"/>
    <n v="38941.515867000002"/>
    <n v="42235.909275999998"/>
    <n v="3294.3934089999966"/>
    <x v="0"/>
    <n v="-51195.108882036002"/>
    <n v="0"/>
    <n v="42235.909275999998"/>
    <n v="73048.339267000003"/>
    <n v="3294.3934089999966"/>
    <n v="3294.3934089999966"/>
    <n v="3294.3934089999966"/>
    <x v="1"/>
  </r>
  <r>
    <n v="1313"/>
    <n v="473"/>
    <x v="0"/>
    <x v="0"/>
    <x v="80"/>
    <x v="5"/>
    <x v="4"/>
    <x v="4"/>
    <s v="Portfolio ISIS"/>
    <x v="2"/>
    <d v="2001-01-05T00:00:00"/>
    <d v="2006-01-05T00:00:00"/>
    <x v="0"/>
    <n v="-10000000"/>
    <n v="4048.1128369999997"/>
    <n v="0.9"/>
    <n v="149.92967200000001"/>
    <n v="146.85324399999999"/>
    <n v="-3.0044584534551864"/>
    <n v="-12162.386833665107"/>
    <n v="-1410.845217"/>
    <x v="0"/>
    <n v="-13573.232050665107"/>
    <n v="222158.45579000001"/>
    <n v="209835.06924499999"/>
    <n v="-12323.386545000016"/>
    <n v="1249.845505665091"/>
    <n v="222158.45579000001"/>
    <n v="209835.06924499999"/>
    <n v="-12323.386545000016"/>
    <x v="0"/>
    <n v="23307.009659027499"/>
    <n v="0"/>
    <n v="209835.06924499999"/>
    <n v="88387.728289999985"/>
    <n v="-12323.386545000016"/>
    <n v="-12323.386545000016"/>
    <n v="-12323.386545000016"/>
    <x v="1"/>
  </r>
  <r>
    <n v="1505"/>
    <n v="555"/>
    <x v="0"/>
    <x v="1"/>
    <x v="80"/>
    <x v="5"/>
    <x v="4"/>
    <x v="4"/>
    <s v="Portfolio ISIS"/>
    <x v="1"/>
    <d v="2001-01-05T00:00:00"/>
    <d v="2006-01-05T00:00:00"/>
    <x v="0"/>
    <n v="10000000"/>
    <n v="-4048.1128369999997"/>
    <n v="0.9"/>
    <n v="149.92967200000001"/>
    <n v="146.85324399999999"/>
    <n v="-3.0044584534551864"/>
    <n v="12162.386833665107"/>
    <n v="1410.845217"/>
    <x v="0"/>
    <n v="13573.232050665107"/>
    <n v="-222158.45579000001"/>
    <n v="-209835.06924499999"/>
    <n v="12323.386545000016"/>
    <n v="-1249.845505665091"/>
    <n v="-222158.45579000001"/>
    <n v="-209835.06924499999"/>
    <n v="12323.386545000016"/>
    <x v="0"/>
    <n v="-23307.009659027499"/>
    <n v="0"/>
    <n v="-209835.06924499999"/>
    <n v="-88387.728289999985"/>
    <n v="12323.386545000016"/>
    <n v="12323.386545000016"/>
    <n v="12323.386545000016"/>
    <x v="1"/>
  </r>
  <r>
    <n v="1596"/>
    <n v="650"/>
    <x v="0"/>
    <x v="0"/>
    <x v="80"/>
    <x v="5"/>
    <x v="4"/>
    <x v="4"/>
    <s v="JP Morgan"/>
    <x v="2"/>
    <d v="2001-01-05T00:00:00"/>
    <d v="2006-01-05T00:00:00"/>
    <x v="0"/>
    <n v="10000000"/>
    <n v="-4096.9181079999998"/>
    <n v="1.29"/>
    <n v="149.92967200000001"/>
    <n v="146.85324399999999"/>
    <n v="-3.002425621130647"/>
    <n v="12300.691895133295"/>
    <n v="1513.4226390000001"/>
    <x v="0"/>
    <n v="13814.114534133296"/>
    <n v="-53749.335275999998"/>
    <n v="-40995.481776000001"/>
    <n v="12753.853499999997"/>
    <n v="-1060.2610341332984"/>
    <n v="-53749.335275999998"/>
    <n v="-40995.481776000001"/>
    <n v="12753.853499999997"/>
    <x v="0"/>
    <n v="-23588.006006809999"/>
    <n v="0"/>
    <n v="-40995.481776000001"/>
    <n v="-40995.481776000001"/>
    <n v="12753.853499999997"/>
    <n v="12753.853499999997"/>
    <n v="12753.853499999997"/>
    <x v="1"/>
  </r>
  <r>
    <n v="1625"/>
    <n v="825"/>
    <x v="0"/>
    <x v="0"/>
    <x v="80"/>
    <x v="5"/>
    <x v="4"/>
    <x v="4"/>
    <s v="Paribas London"/>
    <x v="2"/>
    <d v="2001-01-22T00:00:00"/>
    <d v="2002-01-22T00:00:00"/>
    <x v="1"/>
    <n v="20000000"/>
    <n v="-1526.7495329999999"/>
    <n v="0.6"/>
    <n v="73.924166"/>
    <n v="71.821799999999996"/>
    <n v="-1.6376202925116878"/>
    <n v="2500.2360168235427"/>
    <n v="1727.9661690000003"/>
    <x v="0"/>
    <n v="4228.202185823543"/>
    <n v="1564.0021389999999"/>
    <n v="5293.7248509999999"/>
    <n v="3729.7227119999998"/>
    <n v="-498.47947382354323"/>
    <n v="1379.4498865979999"/>
    <n v="4645.2435567524999"/>
    <n v="3265.7936701545"/>
    <x v="0"/>
    <n v="-8790.2604362474995"/>
    <n v="0"/>
    <n v="4645.2435567524999"/>
    <n v="4645.2435567524999"/>
    <n v="3265.7936701545"/>
    <n v="3265.7936701545"/>
    <n v="3265.7936701545"/>
    <x v="2"/>
  </r>
  <r>
    <n v="1314"/>
    <n v="474"/>
    <x v="0"/>
    <x v="0"/>
    <x v="81"/>
    <x v="5"/>
    <x v="6"/>
    <x v="3"/>
    <s v="Portfolio ISIS"/>
    <x v="4"/>
    <d v="2001-01-05T00:00:00"/>
    <d v="2006-01-05T00:00:00"/>
    <x v="0"/>
    <n v="-10000000"/>
    <n v="4193.3617020000002"/>
    <n v="1.6"/>
    <n v="97.109323000000003"/>
    <n v="97.010056000000006"/>
    <n v="-6.6502562886848249E-2"/>
    <n v="-278.86930029455601"/>
    <n v="-1312.7133180000001"/>
    <x v="0"/>
    <n v="-1591.5826182945561"/>
    <n v="-298229.148247"/>
    <n v="-299400.61437299999"/>
    <n v="-1171.4661259999848"/>
    <n v="420.11649229457134"/>
    <n v="-298229.148247"/>
    <n v="-299400.61437299999"/>
    <n v="-1171.4661259999848"/>
    <x v="0"/>
    <n v="24143.279999265"/>
    <n v="0"/>
    <n v="-299400.61437299999"/>
    <n v="-183493.35117699997"/>
    <n v="-1171.4661259999848"/>
    <n v="-1171.4661259999848"/>
    <n v="-1171.4661259999848"/>
    <x v="1"/>
  </r>
  <r>
    <n v="1550"/>
    <n v="596"/>
    <x v="0"/>
    <x v="1"/>
    <x v="81"/>
    <x v="5"/>
    <x v="6"/>
    <x v="3"/>
    <s v="Portfolio ISIS"/>
    <x v="1"/>
    <d v="2001-01-05T00:00:00"/>
    <d v="2006-01-05T00:00:00"/>
    <x v="0"/>
    <n v="10000000"/>
    <n v="-4193.3617020000002"/>
    <n v="1.6"/>
    <n v="97.109323000000003"/>
    <n v="97.010056000000006"/>
    <n v="-6.6502562886848249E-2"/>
    <n v="278.86930029455601"/>
    <n v="1312.7133180000001"/>
    <x v="0"/>
    <n v="1591.5826182945561"/>
    <n v="298229.148247"/>
    <n v="299400.61437299999"/>
    <n v="1171.4661259999848"/>
    <n v="-420.11649229457134"/>
    <n v="298229.148247"/>
    <n v="299400.61437299999"/>
    <n v="1171.4661259999848"/>
    <x v="0"/>
    <n v="-24143.279999265"/>
    <n v="0"/>
    <n v="299400.61437299999"/>
    <n v="183493.35117699997"/>
    <n v="1171.4661259999848"/>
    <n v="1171.4661259999848"/>
    <n v="1171.4661259999848"/>
    <x v="1"/>
  </r>
  <r>
    <n v="1687"/>
    <n v="895"/>
    <x v="0"/>
    <x v="0"/>
    <x v="81"/>
    <x v="5"/>
    <x v="6"/>
    <x v="3"/>
    <s v="Morgan Stanley CP"/>
    <x v="4"/>
    <d v="2001-03-15T00:00:00"/>
    <d v="2006-03-15T00:00:00"/>
    <x v="0"/>
    <n v="5000000"/>
    <n v="-2139.681603"/>
    <n v="1.2"/>
    <n v="98.928151"/>
    <n v="98.830944000000002"/>
    <n v="-7.9354042766238517E-2"/>
    <n v="169.79238543059577"/>
    <n v="611.00990999999999"/>
    <x v="0"/>
    <n v="780.80229543059579"/>
    <n v="47990.339042"/>
    <n v="48423.026817999998"/>
    <n v="432.68777599999885"/>
    <n v="-348.11451943059694"/>
    <n v="47990.339042"/>
    <n v="48423.026817999998"/>
    <n v="432.68777599999885"/>
    <x v="0"/>
    <n v="-12319.2168292725"/>
    <n v="0"/>
    <n v="48423.026817999998"/>
    <n v="48423.026817999998"/>
    <n v="432.68777599999885"/>
    <n v="432.68777599999885"/>
    <n v="432.68777599999885"/>
    <x v="1"/>
  </r>
  <r>
    <n v="1747"/>
    <n v="953"/>
    <x v="0"/>
    <x v="0"/>
    <x v="81"/>
    <x v="5"/>
    <x v="6"/>
    <x v="3"/>
    <s v="Deutsche Bank AG NY"/>
    <x v="4"/>
    <d v="2001-04-03T00:00:00"/>
    <d v="2006-04-03T00:00:00"/>
    <x v="0"/>
    <n v="-5000000"/>
    <n v="2143.3643750000001"/>
    <n v="1"/>
    <n v="99.437693999999993"/>
    <n v="99.342145000000002"/>
    <n v="-8.6333582643582554E-2"/>
    <n v="-185.04432540437318"/>
    <n v="-586.58417700000007"/>
    <x v="0"/>
    <n v="-771.62850240437319"/>
    <n v="-1206.553091"/>
    <n v="-1552.2992569999999"/>
    <n v="-345.7461659999999"/>
    <n v="425.88233640437329"/>
    <n v="-1206.553091"/>
    <n v="-1552.2992569999999"/>
    <n v="-345.7461659999999"/>
    <x v="0"/>
    <n v="12340.420389062499"/>
    <n v="0"/>
    <n v="-1552.2992569999999"/>
    <n v="-1552.2992569999999"/>
    <n v="-345.7461659999999"/>
    <n v="-345.7461659999999"/>
    <n v="-345.7461659999999"/>
    <x v="1"/>
  </r>
  <r>
    <n v="1315"/>
    <n v="475"/>
    <x v="0"/>
    <x v="0"/>
    <x v="82"/>
    <x v="5"/>
    <x v="6"/>
    <x v="3"/>
    <s v="Portfolio ISIS"/>
    <x v="3"/>
    <d v="2001-01-05T00:00:00"/>
    <d v="2006-01-05T00:00:00"/>
    <x v="0"/>
    <n v="-10000000"/>
    <n v="4049.6843170000002"/>
    <n v="0.65"/>
    <n v="86.340196000000006"/>
    <n v="85.751718999999994"/>
    <n v="-0.55911795616468996"/>
    <n v="-2264.2512184332386"/>
    <n v="-840.85127999999986"/>
    <x v="0"/>
    <n v="-3105.1024984332385"/>
    <n v="72411.777067999996"/>
    <n v="69907.638850999996"/>
    <n v="-2504.1382169999997"/>
    <n v="600.96428143323874"/>
    <n v="72411.777067999996"/>
    <n v="69907.638850999996"/>
    <n v="-2504.1382169999997"/>
    <x v="0"/>
    <n v="23316.057455127502"/>
    <n v="0"/>
    <n v="69907.638850999996"/>
    <n v="64088.565526999999"/>
    <n v="-2504.1382169999997"/>
    <n v="-2504.1382169999997"/>
    <n v="-2504.1382169999997"/>
    <x v="1"/>
  </r>
  <r>
    <n v="1506"/>
    <n v="556"/>
    <x v="0"/>
    <x v="1"/>
    <x v="82"/>
    <x v="5"/>
    <x v="6"/>
    <x v="3"/>
    <s v="Portfolio ISIS"/>
    <x v="1"/>
    <d v="2001-01-05T00:00:00"/>
    <d v="2006-01-05T00:00:00"/>
    <x v="0"/>
    <n v="10000000"/>
    <n v="-4049.6843170000002"/>
    <n v="0.65"/>
    <n v="86.340196000000006"/>
    <n v="85.751718999999994"/>
    <n v="-0.55911795616468996"/>
    <n v="2264.2512184332386"/>
    <n v="840.85127999999986"/>
    <x v="0"/>
    <n v="3105.1024984332385"/>
    <n v="-72411.777067999996"/>
    <n v="-69907.638850999996"/>
    <n v="2504.1382169999997"/>
    <n v="-600.96428143323874"/>
    <n v="-72411.777067999996"/>
    <n v="-69907.638850999996"/>
    <n v="2504.1382169999997"/>
    <x v="0"/>
    <n v="-23316.057455127502"/>
    <n v="0"/>
    <n v="-69907.638850999996"/>
    <n v="-64088.565526999999"/>
    <n v="2504.1382169999997"/>
    <n v="2504.1382169999997"/>
    <n v="2504.1382169999997"/>
    <x v="1"/>
  </r>
  <r>
    <n v="1316"/>
    <n v="476"/>
    <x v="0"/>
    <x v="0"/>
    <x v="83"/>
    <x v="0"/>
    <x v="0"/>
    <x v="3"/>
    <s v="Portfolio ISIS"/>
    <x v="3"/>
    <d v="2001-01-05T00:00:00"/>
    <d v="2006-01-05T00:00:00"/>
    <x v="0"/>
    <n v="-10000000"/>
    <n v="4126.2758700000004"/>
    <n v="1.9"/>
    <n v="248.15962200000001"/>
    <n v="247.22813199999999"/>
    <n v="-0.74494561502200185"/>
    <n v="-3073.8511157275962"/>
    <n v="-2482.1030069999997"/>
    <x v="0"/>
    <n v="-5555.9541227275959"/>
    <n v="183924.300445"/>
    <n v="180025.93939799999"/>
    <n v="-3898.3610470000131"/>
    <n v="1657.5930757275828"/>
    <n v="183924.300445"/>
    <n v="180025.93939799999"/>
    <n v="-3898.3610470000131"/>
    <x v="0"/>
    <n v="51586.700926740014"/>
    <n v="0"/>
    <n v="180025.93939799999"/>
    <n v="-224250.30264800004"/>
    <n v="-3898.3610470000131"/>
    <n v="-3898.3610470000131"/>
    <n v="-3898.3610470000131"/>
    <x v="1"/>
  </r>
  <r>
    <n v="1507"/>
    <n v="557"/>
    <x v="0"/>
    <x v="1"/>
    <x v="83"/>
    <x v="0"/>
    <x v="0"/>
    <x v="3"/>
    <s v="Portfolio ISIS"/>
    <x v="1"/>
    <d v="2001-01-05T00:00:00"/>
    <d v="2006-01-05T00:00:00"/>
    <x v="0"/>
    <n v="10000000"/>
    <n v="-4126.2758700000004"/>
    <n v="1.9"/>
    <n v="248.15962200000001"/>
    <n v="247.22813199999999"/>
    <n v="-0.74494561502200185"/>
    <n v="3073.8511157275962"/>
    <n v="2482.1030069999997"/>
    <x v="0"/>
    <n v="5555.9541227275959"/>
    <n v="-183924.300445"/>
    <n v="-180025.93939799999"/>
    <n v="3898.3610470000131"/>
    <n v="-1657.5930757275828"/>
    <n v="-183924.300445"/>
    <n v="-180025.93939799999"/>
    <n v="3898.3610470000131"/>
    <x v="0"/>
    <n v="-51586.700926740014"/>
    <n v="0"/>
    <n v="-180025.93939799999"/>
    <n v="224250.30264800004"/>
    <n v="3898.3610470000131"/>
    <n v="3898.3610470000131"/>
    <n v="3898.3610470000131"/>
    <x v="1"/>
  </r>
  <r>
    <n v="1624"/>
    <n v="824"/>
    <x v="0"/>
    <x v="0"/>
    <x v="83"/>
    <x v="0"/>
    <x v="0"/>
    <x v="3"/>
    <s v="JP Morgan"/>
    <x v="3"/>
    <d v="2001-01-19T00:00:00"/>
    <d v="2006-01-19T00:00:00"/>
    <x v="0"/>
    <n v="10000000"/>
    <n v="-4265.7109129999999"/>
    <n v="2.8"/>
    <n v="248.84653800000001"/>
    <n v="247.91709499999999"/>
    <n v="-0.74420168521937391"/>
    <n v="3174.549250113274"/>
    <n v="2745.8661090000001"/>
    <x v="0"/>
    <n v="5920.4153591132745"/>
    <n v="181682.82873899999"/>
    <n v="186370.691605"/>
    <n v="4687.8628660000104"/>
    <n v="-1232.5524931132641"/>
    <n v="181682.82873899999"/>
    <n v="186370.691605"/>
    <n v="4687.8628660000104"/>
    <x v="0"/>
    <n v="-53329.917834326006"/>
    <n v="0"/>
    <n v="186370.691605"/>
    <n v="186370.691605"/>
    <n v="4687.8628660000104"/>
    <n v="4687.8628660000104"/>
    <n v="4687.8628660000104"/>
    <x v="1"/>
  </r>
  <r>
    <n v="1317"/>
    <n v="477"/>
    <x v="0"/>
    <x v="0"/>
    <x v="84"/>
    <x v="0"/>
    <x v="7"/>
    <x v="2"/>
    <s v="Portfolio ISIS"/>
    <x v="2"/>
    <d v="2001-01-05T00:00:00"/>
    <d v="2006-01-05T00:00:00"/>
    <x v="0"/>
    <n v="-10000000"/>
    <n v="4397.9967689999994"/>
    <n v="3"/>
    <n v="270.66204800000003"/>
    <n v="269.535661"/>
    <n v="-0.79439954097046073"/>
    <n v="-3493.7666144831687"/>
    <n v="-2676.0876749999998"/>
    <x v="0"/>
    <n v="-6169.854289483168"/>
    <n v="-184718.980977"/>
    <n v="-190046.90819300001"/>
    <n v="-5327.927216000011"/>
    <n v="841.92707348315707"/>
    <n v="-184718.980977"/>
    <n v="-190046.90819300001"/>
    <n v="-5327.927216000011"/>
    <x v="0"/>
    <n v="54983.755606038001"/>
    <n v="0"/>
    <n v="-190046.90819300001"/>
    <n v="-151095.331737"/>
    <n v="-5327.927216000011"/>
    <n v="-5327.927216000011"/>
    <n v="-5327.927216000011"/>
    <x v="1"/>
  </r>
  <r>
    <n v="1559"/>
    <n v="605"/>
    <x v="0"/>
    <x v="1"/>
    <x v="84"/>
    <x v="0"/>
    <x v="7"/>
    <x v="2"/>
    <s v="Portfolio ISIS"/>
    <x v="1"/>
    <d v="2001-01-05T00:00:00"/>
    <d v="2006-01-05T00:00:00"/>
    <x v="0"/>
    <n v="10000000"/>
    <n v="-4397.9967689999994"/>
    <n v="3"/>
    <n v="270.66204800000003"/>
    <n v="269.535661"/>
    <n v="-0.79439954097046073"/>
    <n v="3493.7666144831687"/>
    <n v="2676.0876749999998"/>
    <x v="0"/>
    <n v="6169.854289483168"/>
    <n v="184718.980977"/>
    <n v="190046.90819300001"/>
    <n v="5327.927216000011"/>
    <n v="-841.92707348315707"/>
    <n v="184718.980977"/>
    <n v="190046.90819300001"/>
    <n v="5327.927216000011"/>
    <x v="0"/>
    <n v="-54983.755606038001"/>
    <n v="0"/>
    <n v="190046.90819300001"/>
    <n v="151095.331737"/>
    <n v="5327.927216000011"/>
    <n v="5327.927216000011"/>
    <n v="5327.927216000011"/>
    <x v="1"/>
  </r>
  <r>
    <n v="1662"/>
    <n v="873"/>
    <x v="0"/>
    <x v="0"/>
    <x v="85"/>
    <x v="5"/>
    <x v="2"/>
    <x v="3"/>
    <s v="CSFB Intl"/>
    <x v="3"/>
    <d v="2001-03-02T00:00:00"/>
    <d v="2006-03-02T00:00:00"/>
    <x v="0"/>
    <n v="10000000"/>
    <n v="-4246.4461140000003"/>
    <n v="1.1000000000000001"/>
    <n v="91.034473000000006"/>
    <n v="90.441576999999995"/>
    <n v="-0.56625475065486353"/>
    <n v="2404.5702854523843"/>
    <n v="970.68843300000003"/>
    <x v="0"/>
    <n v="3375.2587184523845"/>
    <n v="89940.610346999994"/>
    <n v="92876.899233999997"/>
    <n v="2936.2888870000024"/>
    <n v="-438.9698314523821"/>
    <n v="89940.610346999994"/>
    <n v="92876.899233999997"/>
    <n v="2936.2888870000024"/>
    <x v="0"/>
    <n v="-24448.913501355004"/>
    <n v="0"/>
    <n v="92876.899233999997"/>
    <n v="92876.899233999997"/>
    <n v="2936.2888870000024"/>
    <n v="2936.2888870000024"/>
    <n v="2936.2888870000024"/>
    <x v="1"/>
  </r>
  <r>
    <n v="1684"/>
    <n v="892"/>
    <x v="0"/>
    <x v="0"/>
    <x v="85"/>
    <x v="5"/>
    <x v="2"/>
    <x v="3"/>
    <s v="Morgan Stanley CP"/>
    <x v="3"/>
    <d v="2001-03-14T00:00:00"/>
    <d v="2006-03-14T00:00:00"/>
    <x v="0"/>
    <n v="20000000"/>
    <n v="-8497.1819959999993"/>
    <n v="0.96"/>
    <n v="91.192876999999996"/>
    <n v="90.599979000000005"/>
    <n v="-0.56636390630201106"/>
    <n v="4812.4971878136794"/>
    <n v="1877.5240920000001"/>
    <x v="0"/>
    <n v="6690.0212798136799"/>
    <n v="51525.733012999997"/>
    <n v="57170.767253999999"/>
    <n v="5645.0342410000012"/>
    <n v="-1044.9870388136787"/>
    <n v="51525.733012999997"/>
    <n v="57170.767253999999"/>
    <n v="5645.0342410000012"/>
    <x v="0"/>
    <n v="-48922.525341969995"/>
    <n v="0"/>
    <n v="57170.767253999999"/>
    <n v="57170.767253999999"/>
    <n v="5645.0342410000012"/>
    <n v="5645.0342410000012"/>
    <n v="5645.0342410000012"/>
    <x v="1"/>
  </r>
  <r>
    <n v="1721"/>
    <n v="925"/>
    <x v="0"/>
    <x v="0"/>
    <x v="85"/>
    <x v="5"/>
    <x v="2"/>
    <x v="3"/>
    <s v="Deutsche Bank AG NY"/>
    <x v="3"/>
    <d v="2001-03-26T00:00:00"/>
    <d v="2006-03-26T00:00:00"/>
    <x v="0"/>
    <n v="-5000000"/>
    <n v="2134.1853620000002"/>
    <n v="0.93"/>
    <n v="91.349711999999997"/>
    <n v="90.757896000000002"/>
    <n v="-0.56639209401613255"/>
    <n v="-1208.7857162017581"/>
    <n v="-464.833662"/>
    <x v="0"/>
    <n v="-1673.6193782017581"/>
    <n v="-4559.2910439999996"/>
    <n v="-5960.6453279999996"/>
    <n v="-1401.354284"/>
    <n v="272.26509420175807"/>
    <n v="-4559.2910439999996"/>
    <n v="-5960.6453279999996"/>
    <n v="-1401.354284"/>
    <x v="0"/>
    <n v="12287.572221715"/>
    <n v="0"/>
    <n v="-5960.6453279999996"/>
    <n v="-5960.6453279999996"/>
    <n v="-1401.354284"/>
    <n v="-1401.354284"/>
    <n v="-1401.354284"/>
    <x v="1"/>
  </r>
  <r>
    <n v="217"/>
    <n v="334"/>
    <x v="0"/>
    <x v="0"/>
    <x v="86"/>
    <x v="6"/>
    <x v="2"/>
    <x v="3"/>
    <s v="LBIE"/>
    <x v="4"/>
    <d v="2000-10-04T00:00:00"/>
    <d v="2005-10-04T00:00:00"/>
    <x v="0"/>
    <n v="-10000000"/>
    <n v="3843.239274"/>
    <n v="0.35"/>
    <n v="47.269444"/>
    <n v="47.200676000000001"/>
    <n v="-4.6609770053080743E-2"/>
    <n v="-179.13249882010896"/>
    <n v="-533.06982000000005"/>
    <x v="0"/>
    <n v="-712.20231882010899"/>
    <n v="40312.236229000002"/>
    <n v="39987.598169999997"/>
    <n v="-324.63805900000443"/>
    <n v="387.56425982010455"/>
    <n v="40312.236229000002"/>
    <n v="39987.598169999997"/>
    <n v="-324.63805900000443"/>
    <x v="0"/>
    <n v="15805.321514325002"/>
    <n v="-8944.4444440000007"/>
    <n v="31043.153725999997"/>
    <n v="-120945.88057900002"/>
    <n v="-324.63805900000443"/>
    <n v="-324.63805900000443"/>
    <n v="-324.63805900000443"/>
    <x v="1"/>
  </r>
  <r>
    <n v="225"/>
    <n v="341"/>
    <x v="0"/>
    <x v="0"/>
    <x v="86"/>
    <x v="6"/>
    <x v="2"/>
    <x v="3"/>
    <s v="JP Morgan"/>
    <x v="4"/>
    <d v="2000-10-13T00:00:00"/>
    <d v="2005-10-13T00:00:00"/>
    <x v="0"/>
    <n v="10000000"/>
    <n v="-3871.6615489999999"/>
    <n v="0.42"/>
    <n v="47.395260999999998"/>
    <n v="47.326247000000002"/>
    <n v="-4.6566714230038747E-2"/>
    <n v="180.29055694771216"/>
    <n v="550.822632"/>
    <x v="0"/>
    <n v="731.11318894771216"/>
    <n v="-12650.939987"/>
    <n v="-12276.933268999999"/>
    <n v="374.00671800000055"/>
    <n v="-357.10647094771161"/>
    <n v="-12650.939987"/>
    <n v="-12276.933268999999"/>
    <n v="374.00671800000055"/>
    <x v="0"/>
    <n v="-15922.208120262501"/>
    <n v="11083.333333"/>
    <n v="-1193.5999359999987"/>
    <n v="122821.864554"/>
    <n v="374.00671800000055"/>
    <n v="374.00671800000055"/>
    <n v="374.00671800000055"/>
    <x v="1"/>
  </r>
  <r>
    <n v="260"/>
    <n v="375"/>
    <x v="0"/>
    <x v="0"/>
    <x v="86"/>
    <x v="6"/>
    <x v="2"/>
    <x v="3"/>
    <s v="Deutsche Bank AG"/>
    <x v="4"/>
    <d v="2000-11-07T00:00:00"/>
    <d v="2006-11-07T00:00:00"/>
    <x v="0"/>
    <n v="10000000"/>
    <n v="-4664.7975639999995"/>
    <n v="0.51"/>
    <n v="52.625549999999997"/>
    <n v="52.559730999999999"/>
    <n v="-7.7637947373078442E-2"/>
    <n v="362.16530777989647"/>
    <n v="622.45193100000006"/>
    <x v="0"/>
    <n v="984.61723877989652"/>
    <n v="9.6324780000000008"/>
    <n v="455.78943099999998"/>
    <n v="446.15695299999999"/>
    <n v="-538.46028577989659"/>
    <n v="9.6324780000000008"/>
    <n v="455.78943099999998"/>
    <n v="446.15695299999999"/>
    <x v="0"/>
    <n v="-19183.97998195"/>
    <n v="13033.333333"/>
    <n v="13489.122764"/>
    <n v="147837.46311400001"/>
    <n v="446.1569529999997"/>
    <n v="446.1569529999997"/>
    <n v="446.15695299999999"/>
    <x v="6"/>
  </r>
  <r>
    <n v="1060"/>
    <n v="424"/>
    <x v="0"/>
    <x v="0"/>
    <x v="86"/>
    <x v="6"/>
    <x v="2"/>
    <x v="3"/>
    <s v="Morgan Stanley CP"/>
    <x v="4"/>
    <d v="2000-12-12T00:00:00"/>
    <d v="2005-12-12T00:00:00"/>
    <x v="0"/>
    <n v="-10000000"/>
    <n v="4044.2248600000003"/>
    <n v="0.75"/>
    <n v="48.207113"/>
    <n v="48.139170999999997"/>
    <n v="-5.1969488845675982E-2"/>
    <n v="-210.17629875117552"/>
    <n v="-628.34673599999996"/>
    <x v="0"/>
    <n v="-838.52303475117549"/>
    <n v="-115297.143465"/>
    <n v="-115910.80535900001"/>
    <n v="-613.66189400000439"/>
    <n v="224.86114075117109"/>
    <n v="-115297.143465"/>
    <n v="-115910.80535900001"/>
    <n v="-613.66189400000439"/>
    <x v="0"/>
    <n v="16631.87473675"/>
    <n v="-18750"/>
    <n v="-134660.80535899999"/>
    <n v="-132913.84360299999"/>
    <n v="-613.66189399998984"/>
    <n v="-613.66189399998984"/>
    <n v="-613.66189400000439"/>
    <x v="1"/>
  </r>
  <r>
    <n v="1650"/>
    <n v="860"/>
    <x v="0"/>
    <x v="0"/>
    <x v="86"/>
    <x v="6"/>
    <x v="2"/>
    <x v="3"/>
    <s v="LBIE"/>
    <x v="4"/>
    <d v="2001-02-23T00:00:00"/>
    <d v="2006-02-23T00:00:00"/>
    <x v="0"/>
    <n v="-10000000"/>
    <n v="4154.0743119999997"/>
    <n v="0.5"/>
    <n v="49.180706999999998"/>
    <n v="49.113613999999998"/>
    <n v="-5.8659214625827343E-2"/>
    <n v="-243.67473663924403"/>
    <n v="-569.61389099999997"/>
    <x v="0"/>
    <n v="-813.28862763924394"/>
    <n v="-8920.5138769999994"/>
    <n v="-9352.7881689999995"/>
    <n v="-432.27429200000006"/>
    <n v="381.01433563924388"/>
    <n v="-8920.5138769999994"/>
    <n v="-9352.7881689999995"/>
    <n v="-432.27429200000006"/>
    <x v="0"/>
    <n v="17083.6306081"/>
    <n v="0"/>
    <n v="-9352.7881689999995"/>
    <n v="-9352.7881689999995"/>
    <n v="-432.27429200000006"/>
    <n v="-432.27429200000006"/>
    <n v="-432.27429200000006"/>
    <x v="1"/>
  </r>
  <r>
    <n v="1685"/>
    <n v="894"/>
    <x v="0"/>
    <x v="0"/>
    <x v="86"/>
    <x v="6"/>
    <x v="2"/>
    <x v="3"/>
    <s v="Morgan Stanley CP"/>
    <x v="4"/>
    <d v="2001-03-14T00:00:00"/>
    <d v="2006-03-14T00:00:00"/>
    <x v="0"/>
    <n v="-10000000"/>
    <n v="4200.5948200000003"/>
    <n v="0.55000000000000004"/>
    <n v="49.431648000000003"/>
    <n v="49.364725"/>
    <n v="-6.1726738394825488E-2"/>
    <n v="-259.28901755679908"/>
    <n v="-600.72378900000001"/>
    <x v="0"/>
    <n v="-860.01280655679909"/>
    <n v="-27102.19656"/>
    <n v="-27575.828162999998"/>
    <n v="-473.63160299999799"/>
    <n v="386.3812035568011"/>
    <n v="-27102.19656"/>
    <n v="-27575.828162999998"/>
    <n v="-473.63160299999799"/>
    <x v="0"/>
    <n v="17274.946197249999"/>
    <n v="0"/>
    <n v="-27575.828162999998"/>
    <n v="-27575.828162999998"/>
    <n v="-473.63160299999799"/>
    <n v="-473.63160299999799"/>
    <n v="-473.63160299999799"/>
    <x v="1"/>
  </r>
  <r>
    <n v="1730"/>
    <n v="937"/>
    <x v="0"/>
    <x v="0"/>
    <x v="86"/>
    <x v="6"/>
    <x v="2"/>
    <x v="3"/>
    <s v="Bear Stearns"/>
    <x v="4"/>
    <d v="2001-03-29T00:00:00"/>
    <d v="2006-03-29T00:00:00"/>
    <x v="0"/>
    <n v="5000000"/>
    <n v="-2117.0542700000001"/>
    <n v="0.56999999999999995"/>
    <n v="49.634315000000001"/>
    <n v="49.568097000000002"/>
    <n v="-6.1829510966656571E-2"/>
    <n v="130.89643020397213"/>
    <n v="302.53378199999997"/>
    <x v="0"/>
    <n v="433.43021220397213"/>
    <n v="16412.411704999999"/>
    <n v="16656.672599000001"/>
    <n v="244.26089400000274"/>
    <n v="-189.1693182039694"/>
    <n v="16412.411704999999"/>
    <n v="16656.672599000001"/>
    <n v="244.26089400000274"/>
    <x v="0"/>
    <n v="-8706.3856853750003"/>
    <n v="0"/>
    <n v="16656.672599000001"/>
    <n v="16656.672599000001"/>
    <n v="244.26089400000274"/>
    <n v="244.26089400000274"/>
    <n v="244.26089400000274"/>
    <x v="1"/>
  </r>
  <r>
    <n v="1318"/>
    <n v="478"/>
    <x v="0"/>
    <x v="0"/>
    <x v="87"/>
    <x v="4"/>
    <x v="6"/>
    <x v="3"/>
    <s v="Portfolio ISIS"/>
    <x v="0"/>
    <d v="2001-01-05T00:00:00"/>
    <d v="2006-01-05T00:00:00"/>
    <x v="0"/>
    <n v="-10000000"/>
    <n v="4311.992534"/>
    <n v="3.55"/>
    <n v="332.16156100000001"/>
    <n v="331.25929600000001"/>
    <n v="-0.63262481094895451"/>
    <n v="-2727.8734616350534"/>
    <n v="-3571.3148369999999"/>
    <x v="0"/>
    <n v="-6299.1882986350538"/>
    <n v="-174720.25468300001"/>
    <n v="-179341.24083900001"/>
    <n v="-4620.986155999999"/>
    <n v="1678.2021426350548"/>
    <n v="-174720.25468300001"/>
    <n v="-179341.24083900001"/>
    <n v="-4620.986155999999"/>
    <x v="0"/>
    <n v="42559.366310580001"/>
    <n v="0"/>
    <n v="-179341.24083900001"/>
    <n v="-735213.69868399994"/>
    <n v="-4620.986155999999"/>
    <n v="-4620.986155999999"/>
    <n v="-4620.986155999999"/>
    <x v="1"/>
  </r>
  <r>
    <n v="1508"/>
    <n v="558"/>
    <x v="0"/>
    <x v="1"/>
    <x v="87"/>
    <x v="4"/>
    <x v="6"/>
    <x v="3"/>
    <s v="Portfolio ISIS"/>
    <x v="1"/>
    <d v="2001-01-05T00:00:00"/>
    <d v="2006-01-05T00:00:00"/>
    <x v="0"/>
    <n v="10000000"/>
    <n v="-4311.992534"/>
    <n v="3.55"/>
    <n v="332.16156100000001"/>
    <n v="331.25929600000001"/>
    <n v="-0.63262481094895451"/>
    <n v="2727.8734616350534"/>
    <n v="3571.3148369999999"/>
    <x v="0"/>
    <n v="6299.1882986350538"/>
    <n v="174720.25468300001"/>
    <n v="179341.24083900001"/>
    <n v="4620.986155999999"/>
    <n v="-1678.2021426350548"/>
    <n v="174720.25468300001"/>
    <n v="179341.24083900001"/>
    <n v="4620.986155999999"/>
    <x v="0"/>
    <n v="-42559.366310580001"/>
    <n v="0"/>
    <n v="179341.24083900001"/>
    <n v="735213.69868399994"/>
    <n v="4620.986155999999"/>
    <n v="4620.986155999999"/>
    <n v="4620.986155999999"/>
    <x v="1"/>
  </r>
  <r>
    <n v="1658"/>
    <n v="868"/>
    <x v="0"/>
    <x v="0"/>
    <x v="88"/>
    <x v="13"/>
    <x v="9"/>
    <x v="13"/>
    <s v="CSFB Intl"/>
    <x v="0"/>
    <d v="2001-02-27T00:00:00"/>
    <d v="2011-02-28T00:00:00"/>
    <x v="1"/>
    <n v="-20000000"/>
    <n v="16000"/>
    <n v="0.19"/>
    <n v="23.163733000000001"/>
    <n v="23.133465999999999"/>
    <n v="-4.8503026829004002E-3"/>
    <n v="64000"/>
    <n v="-528.27537600000005"/>
    <x v="0"/>
    <n v="63471.724624000002"/>
    <n v="-198"/>
    <n v="63273.724624000002"/>
    <n v="63471.724624000002"/>
    <n v="0"/>
    <n v="-198"/>
    <n v="56331.155603799998"/>
    <n v="56529.155603799998"/>
    <x v="0"/>
    <n v="2329.7903311455502"/>
    <n v="0"/>
    <n v="56331.155603799998"/>
    <n v="56331.155603799998"/>
    <n v="56529.2310478"/>
    <n v="56529.2310478"/>
    <n v="56529.155603799998"/>
    <x v="7"/>
  </r>
  <r>
    <n v="1319"/>
    <n v="479"/>
    <x v="0"/>
    <x v="0"/>
    <x v="89"/>
    <x v="6"/>
    <x v="1"/>
    <x v="4"/>
    <s v="Portfolio ISIS"/>
    <x v="2"/>
    <d v="2001-01-05T00:00:00"/>
    <d v="2006-01-05T00:00:00"/>
    <x v="0"/>
    <n v="-10000000"/>
    <n v="4027.2006700000002"/>
    <n v="0.24"/>
    <n v="29.477930000000001"/>
    <n v="29.232823"/>
    <n v="-0.24601278611888436"/>
    <n v="-990.74285708653781"/>
    <n v="-314.96318400000001"/>
    <x v="0"/>
    <n v="-1305.7060410865379"/>
    <n v="17158.343041"/>
    <n v="16087.261968000001"/>
    <n v="-1071.0810729999994"/>
    <n v="234.6249680865385"/>
    <n v="17158.343041"/>
    <n v="16087.261968000001"/>
    <n v="-1071.0810729999994"/>
    <x v="0"/>
    <n v="16561.862755375001"/>
    <n v="0"/>
    <n v="16087.261968000001"/>
    <n v="10984.148426"/>
    <n v="-1071.0810729999994"/>
    <n v="-1071.0810729999994"/>
    <n v="-1071.0810729999994"/>
    <x v="1"/>
  </r>
  <r>
    <n v="1560"/>
    <n v="606"/>
    <x v="0"/>
    <x v="1"/>
    <x v="89"/>
    <x v="6"/>
    <x v="1"/>
    <x v="4"/>
    <s v="Portfolio ISIS"/>
    <x v="1"/>
    <d v="2001-01-05T00:00:00"/>
    <d v="2006-01-05T00:00:00"/>
    <x v="0"/>
    <n v="10000000"/>
    <n v="-4027.2006700000002"/>
    <n v="0.24"/>
    <n v="29.477930000000001"/>
    <n v="29.232823"/>
    <n v="-0.24601278611888436"/>
    <n v="990.74285708653781"/>
    <n v="314.96318400000001"/>
    <x v="0"/>
    <n v="1305.7060410865379"/>
    <n v="-17158.343041"/>
    <n v="-16087.261968000001"/>
    <n v="1071.0810729999994"/>
    <n v="-234.6249680865385"/>
    <n v="-17158.343041"/>
    <n v="-16087.261968000001"/>
    <n v="1071.0810729999994"/>
    <x v="0"/>
    <n v="-16561.862755375001"/>
    <n v="0"/>
    <n v="-16087.261968000001"/>
    <n v="-10984.148426"/>
    <n v="1071.0810729999994"/>
    <n v="1071.0810729999994"/>
    <n v="1071.0810729999994"/>
    <x v="1"/>
  </r>
  <r>
    <n v="1606"/>
    <n v="659"/>
    <x v="0"/>
    <x v="0"/>
    <x v="89"/>
    <x v="6"/>
    <x v="1"/>
    <x v="4"/>
    <s v="JP Morgan"/>
    <x v="2"/>
    <d v="2001-01-11T00:00:00"/>
    <d v="2006-01-11T00:00:00"/>
    <x v="0"/>
    <n v="10000000"/>
    <n v="-4048.098555"/>
    <n v="0.28999999999999998"/>
    <n v="29.516608999999999"/>
    <n v="29.271483"/>
    <n v="-0.24599969347984429"/>
    <n v="995.83100370620059"/>
    <n v="325.88524200000001"/>
    <x v="0"/>
    <n v="1321.7162457062007"/>
    <n v="4424.386512"/>
    <n v="5538.5226949999997"/>
    <n v="1114.1361829999996"/>
    <n v="-207.58006270620103"/>
    <n v="4424.386512"/>
    <n v="5538.5226949999997"/>
    <n v="1114.1361829999996"/>
    <x v="0"/>
    <n v="-16647.805307437498"/>
    <n v="0"/>
    <n v="5538.5226949999997"/>
    <n v="5538.5226949999997"/>
    <n v="1114.1361829999996"/>
    <n v="1114.1361829999996"/>
    <n v="1114.1361829999996"/>
    <x v="1"/>
  </r>
  <r>
    <n v="1585"/>
    <n v="640"/>
    <x v="0"/>
    <x v="0"/>
    <x v="90"/>
    <x v="1"/>
    <x v="8"/>
    <x v="6"/>
    <s v="Paribas London"/>
    <x v="2"/>
    <d v="2000-12-28T00:00:00"/>
    <d v="2001-08-10T00:00:00"/>
    <x v="2"/>
    <n v="5700000"/>
    <n v="-194.10168200000001"/>
    <n v="0.45"/>
    <n v="33.995863999999997"/>
    <n v="32.985900000000001"/>
    <n v="-0.51512249632290619"/>
    <n v="99.986142972314909"/>
    <n v="183.53427600000001"/>
    <x v="0"/>
    <n v="283.52041897231493"/>
    <n v="5762.9224770000001"/>
    <n v="6019.7255759999998"/>
    <n v="256.80309899999975"/>
    <n v="-26.717319972315181"/>
    <n v="8212.1645297249997"/>
    <n v="8526.9412784039996"/>
    <n v="314.77674867899987"/>
    <x v="0"/>
    <n v="-1404.907974316"/>
    <n v="4642.5787499999997"/>
    <n v="13169.520028404"/>
    <n v="19903.873624687287"/>
    <n v="286.91799867900045"/>
    <n v="286.91799867900045"/>
    <n v="314.77674867899987"/>
    <x v="3"/>
  </r>
  <r>
    <n v="1586"/>
    <n v="643"/>
    <x v="0"/>
    <x v="0"/>
    <x v="91"/>
    <x v="1"/>
    <x v="1"/>
    <x v="6"/>
    <s v="Paribas London"/>
    <x v="2"/>
    <d v="2000-12-28T00:00:00"/>
    <d v="2001-04-23T00:00:00"/>
    <x v="2"/>
    <n v="17000000"/>
    <n v="-105.09616"/>
    <n v="0.15"/>
    <n v="18.479364"/>
    <n v="16.905317"/>
    <n v="-0.10033311591994831"/>
    <n v="10.544625204021434"/>
    <n v="231.21432900000002"/>
    <x v="0"/>
    <n v="241.75895420402145"/>
    <n v="6473.6517899999999"/>
    <n v="6701.061095"/>
    <n v="227.40930500000013"/>
    <n v="-14.349649204021318"/>
    <n v="9224.9538007499996"/>
    <n v="9492.0530410675001"/>
    <n v="267.09924031750052"/>
    <x v="0"/>
    <n v="-760.68600607999997"/>
    <n v="0"/>
    <n v="9492.0530410675001"/>
    <n v="13576.123104650436"/>
    <n v="267.09924031750052"/>
    <n v="267.09924031750052"/>
    <n v="267.09924031750052"/>
    <x v="3"/>
  </r>
  <r>
    <n v="1069"/>
    <n v="430"/>
    <x v="0"/>
    <x v="0"/>
    <x v="92"/>
    <x v="1"/>
    <x v="8"/>
    <x v="8"/>
    <s v="LBIE"/>
    <x v="6"/>
    <d v="2000-12-18T00:00:00"/>
    <d v="2005-12-18T00:00:00"/>
    <x v="0"/>
    <n v="10000000"/>
    <n v="-4032.16914"/>
    <n v="0.55000000000000004"/>
    <n v="53.325699999999998"/>
    <n v="53.067889000000001"/>
    <n v="-0.25316774618150462"/>
    <n v="1020.8151733964157"/>
    <n v="680.89616699999999"/>
    <x v="0"/>
    <n v="1701.7113403964158"/>
    <n v="9216.6325940000006"/>
    <n v="10446.147685"/>
    <n v="1229.5150909999993"/>
    <n v="-472.19624939641653"/>
    <n v="9216.6325940000006"/>
    <n v="10446.147685"/>
    <n v="1229.5150909999993"/>
    <x v="0"/>
    <n v="-29184.84023532"/>
    <n v="13902.777778"/>
    <n v="24348.925463"/>
    <n v="3263.3069719999985"/>
    <n v="1229.5150910000011"/>
    <n v="1229.5150910000011"/>
    <n v="1229.5150909999993"/>
    <x v="1"/>
  </r>
  <r>
    <n v="1320"/>
    <n v="480"/>
    <x v="0"/>
    <x v="0"/>
    <x v="92"/>
    <x v="1"/>
    <x v="8"/>
    <x v="8"/>
    <s v="Portfolio ISIS"/>
    <x v="6"/>
    <d v="2001-01-05T00:00:00"/>
    <d v="2006-01-05T00:00:00"/>
    <x v="0"/>
    <n v="-10000000"/>
    <n v="4051.8241680000001"/>
    <n v="0.45"/>
    <n v="53.662956000000001"/>
    <n v="53.404885999999998"/>
    <n v="-0.25692531174358407"/>
    <n v="-1041.0161874935882"/>
    <n v="-668.45678999999996"/>
    <x v="0"/>
    <n v="-1709.4729774935881"/>
    <n v="25160.292873999999"/>
    <n v="23998.74626"/>
    <n v="-1161.546613999999"/>
    <n v="547.92636349358918"/>
    <n v="25160.292873999999"/>
    <n v="23998.74626"/>
    <n v="-1161.546613999999"/>
    <x v="0"/>
    <n v="29327.103327984005"/>
    <n v="0"/>
    <n v="23998.74626"/>
    <n v="-362.43546200000128"/>
    <n v="-1161.546613999999"/>
    <n v="-1161.546613999999"/>
    <n v="-1161.546613999999"/>
    <x v="1"/>
  </r>
  <r>
    <n v="1509"/>
    <n v="559"/>
    <x v="0"/>
    <x v="1"/>
    <x v="92"/>
    <x v="1"/>
    <x v="8"/>
    <x v="8"/>
    <s v="Portfolio ISIS"/>
    <x v="1"/>
    <d v="2001-01-05T00:00:00"/>
    <d v="2006-01-05T00:00:00"/>
    <x v="0"/>
    <n v="10000000"/>
    <n v="-4051.8241680000001"/>
    <n v="0.45"/>
    <n v="53.662956000000001"/>
    <n v="53.404885999999998"/>
    <n v="-0.25692531174358407"/>
    <n v="1041.0161874935882"/>
    <n v="668.45678999999996"/>
    <x v="0"/>
    <n v="1709.4729774935881"/>
    <n v="-25160.292873999999"/>
    <n v="-23998.74626"/>
    <n v="1161.546613999999"/>
    <n v="-547.92636349358918"/>
    <n v="-25160.292873999999"/>
    <n v="-23998.74626"/>
    <n v="1161.546613999999"/>
    <x v="0"/>
    <n v="-29327.103327984005"/>
    <n v="0"/>
    <n v="-23998.74626"/>
    <n v="362.43546200000128"/>
    <n v="1161.546613999999"/>
    <n v="1161.546613999999"/>
    <n v="1161.546613999999"/>
    <x v="1"/>
  </r>
  <r>
    <n v="1321"/>
    <n v="481"/>
    <x v="0"/>
    <x v="0"/>
    <x v="93"/>
    <x v="0"/>
    <x v="6"/>
    <x v="3"/>
    <s v="Portfolio ISIS"/>
    <x v="3"/>
    <d v="2001-01-05T00:00:00"/>
    <d v="2006-01-05T00:00:00"/>
    <x v="0"/>
    <n v="-10000000"/>
    <n v="4122.5343540000003"/>
    <n v="1.55"/>
    <n v="167.02564100000001"/>
    <n v="166.21422999999999"/>
    <n v="-0.70921918472695666"/>
    <n v="-2923.7804535527512"/>
    <n v="-1624.4342940000001"/>
    <x v="0"/>
    <n v="-4548.2147475527509"/>
    <n v="10806.505735999999"/>
    <n v="7145.4963459999999"/>
    <n v="-3661.0093899999993"/>
    <n v="887.20535755275159"/>
    <n v="10806.505735999999"/>
    <n v="7145.4963459999999"/>
    <n v="-3661.0093899999993"/>
    <x v="0"/>
    <n v="51539.924493708008"/>
    <n v="0"/>
    <n v="7145.4963459999999"/>
    <n v="-83978.832013000007"/>
    <n v="-3661.0093899999993"/>
    <n v="-3661.0093899999993"/>
    <n v="-3661.0093899999993"/>
    <x v="1"/>
  </r>
  <r>
    <n v="1510"/>
    <n v="560"/>
    <x v="0"/>
    <x v="1"/>
    <x v="93"/>
    <x v="0"/>
    <x v="6"/>
    <x v="3"/>
    <s v="Portfolio ISIS"/>
    <x v="1"/>
    <d v="2001-01-05T00:00:00"/>
    <d v="2006-01-05T00:00:00"/>
    <x v="0"/>
    <n v="10000000"/>
    <n v="-4122.5343540000003"/>
    <n v="1.55"/>
    <n v="167.02564100000001"/>
    <n v="166.21422999999999"/>
    <n v="-0.70921918472695666"/>
    <n v="2923.7804535527512"/>
    <n v="1624.4342940000001"/>
    <x v="0"/>
    <n v="4548.2147475527509"/>
    <n v="-10806.505735999999"/>
    <n v="-7145.4963459999999"/>
    <n v="3661.0093899999993"/>
    <n v="-887.20535755275159"/>
    <n v="-10806.505735999999"/>
    <n v="-7145.4963459999999"/>
    <n v="3661.0093899999993"/>
    <x v="0"/>
    <n v="-51539.924493708008"/>
    <n v="0"/>
    <n v="-7145.4963459999999"/>
    <n v="83978.832013000007"/>
    <n v="3661.0093899999993"/>
    <n v="3661.0093899999993"/>
    <n v="3661.0093899999993"/>
    <x v="1"/>
  </r>
  <r>
    <n v="1640"/>
    <n v="844"/>
    <x v="0"/>
    <x v="0"/>
    <x v="93"/>
    <x v="0"/>
    <x v="6"/>
    <x v="3"/>
    <s v="Morgan Stanley CP"/>
    <x v="3"/>
    <d v="2001-02-12T00:00:00"/>
    <d v="2006-02-12T00:00:00"/>
    <x v="0"/>
    <n v="10000000"/>
    <n v="-4222.3796970000003"/>
    <n v="1.7"/>
    <n v="167.81207800000001"/>
    <n v="167.00321299999999"/>
    <n v="-0.71638331144113776"/>
    <n v="3024.8423494986882"/>
    <n v="1636.5920429999999"/>
    <x v="0"/>
    <n v="4661.4343924986879"/>
    <n v="32609.290396"/>
    <n v="36437.818920999998"/>
    <n v="3828.5285249999979"/>
    <n v="-832.90586749868999"/>
    <n v="32609.290396"/>
    <n v="36437.818920999998"/>
    <n v="3828.5285249999979"/>
    <x v="0"/>
    <n v="-52788.190971894008"/>
    <n v="0"/>
    <n v="36437.818920999998"/>
    <n v="36437.818920999998"/>
    <n v="3828.5285249999979"/>
    <n v="3828.5285249999979"/>
    <n v="3828.5285249999979"/>
    <x v="1"/>
  </r>
  <r>
    <n v="1686"/>
    <n v="893"/>
    <x v="0"/>
    <x v="0"/>
    <x v="93"/>
    <x v="0"/>
    <x v="6"/>
    <x v="3"/>
    <s v="JP Morgan"/>
    <x v="3"/>
    <d v="2001-03-14T00:00:00"/>
    <d v="2005-11-15T00:00:00"/>
    <x v="0"/>
    <n v="5000000"/>
    <n v="-2010.0167609999999"/>
    <n v="1.6"/>
    <n v="165.979027"/>
    <n v="165.16600299999999"/>
    <n v="-0.69537384206218056"/>
    <n v="1397.7130777059497"/>
    <n v="799.44519000000014"/>
    <x v="0"/>
    <n v="2197.1582677059496"/>
    <n v="-7367.4301009999999"/>
    <n v="-5551.6414000000004"/>
    <n v="1815.7887009999995"/>
    <n v="-381.36956670595009"/>
    <n v="-7367.4301009999999"/>
    <n v="-5551.6414000000004"/>
    <n v="1815.7887009999995"/>
    <x v="0"/>
    <n v="-25129.229546021998"/>
    <n v="0"/>
    <n v="-5551.6414000000004"/>
    <n v="-5551.6414000000004"/>
    <n v="1815.7887009999995"/>
    <n v="1815.7887009999995"/>
    <n v="1815.7887009999995"/>
    <x v="1"/>
  </r>
  <r>
    <n v="164"/>
    <n v="318"/>
    <x v="0"/>
    <x v="0"/>
    <x v="94"/>
    <x v="0"/>
    <x v="3"/>
    <x v="6"/>
    <s v="LBIE"/>
    <x v="6"/>
    <d v="2000-10-03T00:00:00"/>
    <d v="2005-01-15T00:00:00"/>
    <x v="0"/>
    <n v="10000000"/>
    <n v="-3389.1810930000001"/>
    <n v="1.45"/>
    <n v="109.041861"/>
    <n v="108.286965"/>
    <n v="-0.65587535700243005"/>
    <n v="2222.8803593172611"/>
    <n v="1377.227316"/>
    <x v="0"/>
    <n v="3600.1076753172611"/>
    <n v="152194.55119699999"/>
    <n v="155265.229968"/>
    <n v="3070.6787710000062"/>
    <n v="-529.42890431725482"/>
    <n v="152194.55119699999"/>
    <n v="155265.229968"/>
    <n v="3070.6787710000062"/>
    <x v="0"/>
    <n v="-42371.542024686001"/>
    <n v="42291.666666999998"/>
    <n v="197556.89663500001"/>
    <n v="156455.211855"/>
    <n v="3070.6787710000062"/>
    <n v="3070.6787710000062"/>
    <n v="3070.6787710000062"/>
    <x v="0"/>
  </r>
  <r>
    <n v="1322"/>
    <n v="482"/>
    <x v="0"/>
    <x v="0"/>
    <x v="94"/>
    <x v="0"/>
    <x v="3"/>
    <x v="6"/>
    <s v="Portfolio ISIS"/>
    <x v="6"/>
    <d v="2001-01-05T00:00:00"/>
    <d v="2006-01-05T00:00:00"/>
    <x v="0"/>
    <n v="-10000000"/>
    <n v="4170.9544839999999"/>
    <n v="1.45"/>
    <n v="125.073835"/>
    <n v="124.335255"/>
    <n v="-0.69364862164164509"/>
    <n v="-2893.1768287566388"/>
    <n v="-1695.525903"/>
    <x v="0"/>
    <n v="-4588.702731756639"/>
    <n v="-116752.671212"/>
    <n v="-120300.64978599999"/>
    <n v="-3547.9785739999934"/>
    <n v="1040.7241577566456"/>
    <n v="-116752.671212"/>
    <n v="-120300.64978599999"/>
    <n v="-3547.9785739999934"/>
    <x v="0"/>
    <n v="52145.272958968002"/>
    <n v="0"/>
    <n v="-120300.64978599999"/>
    <n v="-142323.288619"/>
    <n v="-3547.9785739999934"/>
    <n v="-3547.9785739999934"/>
    <n v="-3547.9785739999934"/>
    <x v="1"/>
  </r>
  <r>
    <n v="1511"/>
    <n v="561"/>
    <x v="0"/>
    <x v="1"/>
    <x v="94"/>
    <x v="0"/>
    <x v="3"/>
    <x v="6"/>
    <s v="Portfolio ISIS"/>
    <x v="1"/>
    <d v="2001-01-05T00:00:00"/>
    <d v="2006-01-05T00:00:00"/>
    <x v="0"/>
    <n v="10000000"/>
    <n v="-4170.9544839999999"/>
    <n v="1.45"/>
    <n v="125.073835"/>
    <n v="124.335255"/>
    <n v="-0.69364862164164509"/>
    <n v="2893.1768287566388"/>
    <n v="1695.525903"/>
    <x v="0"/>
    <n v="4588.702731756639"/>
    <n v="116752.671212"/>
    <n v="120300.64978599999"/>
    <n v="3547.9785739999934"/>
    <n v="-1040.7241577566456"/>
    <n v="116752.671212"/>
    <n v="120300.64978599999"/>
    <n v="3547.9785739999934"/>
    <x v="0"/>
    <n v="-52145.272958968002"/>
    <n v="0"/>
    <n v="120300.64978599999"/>
    <n v="142323.288619"/>
    <n v="3547.9785739999934"/>
    <n v="3547.9785739999934"/>
    <n v="3547.9785739999934"/>
    <x v="1"/>
  </r>
  <r>
    <n v="1719"/>
    <n v="923"/>
    <x v="0"/>
    <x v="0"/>
    <x v="95"/>
    <x v="9"/>
    <x v="3"/>
    <x v="7"/>
    <s v="JP Morgan"/>
    <x v="9"/>
    <d v="2001-03-26T00:00:00"/>
    <d v="2004-03-26T00:00:00"/>
    <x v="0"/>
    <n v="-5000000"/>
    <n v="1325.381251"/>
    <n v="0.28000000000000003"/>
    <n v="27.603726999999999"/>
    <n v="27.46041"/>
    <n v="-0.11218696396782875"/>
    <n v="-148.69049864957279"/>
    <n v="-160.488945"/>
    <x v="0"/>
    <n v="-309.17944364957282"/>
    <n v="-860.55190600000003"/>
    <n v="-1098.522453"/>
    <n v="-237.97054700000001"/>
    <n v="71.208896649572807"/>
    <n v="-860.55190600000003"/>
    <n v="-1098.522453"/>
    <n v="-237.97054700000001"/>
    <x v="0"/>
    <m/>
    <n v="0"/>
    <n v="-1098.522453"/>
    <n v="-1098.522453"/>
    <n v="-237.97054700000001"/>
    <n v="-237.97054700000001"/>
    <n v="-237.97054700000001"/>
    <x v="4"/>
  </r>
  <r>
    <n v="1608"/>
    <n v="662"/>
    <x v="0"/>
    <x v="0"/>
    <x v="96"/>
    <x v="6"/>
    <x v="7"/>
    <x v="3"/>
    <s v="Bear Stearns"/>
    <x v="3"/>
    <d v="2001-01-17T00:00:00"/>
    <d v="2006-01-17T00:00:00"/>
    <x v="0"/>
    <n v="-10000000"/>
    <n v="4073.2308760000001"/>
    <n v="0.4"/>
    <n v="51.041007999999998"/>
    <n v="50.770926000000003"/>
    <n v="-0.25729215532023181"/>
    <n v="-1048.0103512029559"/>
    <n v="-513.92985599999997"/>
    <x v="0"/>
    <n v="-1561.9402072029559"/>
    <n v="37794.058367999998"/>
    <n v="36607.582415999997"/>
    <n v="-1186.4759520000007"/>
    <n v="375.4642552029552"/>
    <n v="37794.058367999998"/>
    <n v="36607.582415999997"/>
    <n v="-1186.4759520000007"/>
    <x v="0"/>
    <n v="16751.16197755"/>
    <n v="0"/>
    <n v="36607.582415999997"/>
    <n v="36607.582415999997"/>
    <n v="-1186.4759520000007"/>
    <n v="-1186.4759520000007"/>
    <n v="-1186.4759520000007"/>
    <x v="1"/>
  </r>
  <r>
    <n v="1610"/>
    <n v="818"/>
    <x v="0"/>
    <x v="0"/>
    <x v="96"/>
    <x v="6"/>
    <x v="7"/>
    <x v="3"/>
    <s v="JP Morgan"/>
    <x v="3"/>
    <d v="2001-01-18T00:00:00"/>
    <d v="2006-01-18T00:00:00"/>
    <x v="0"/>
    <n v="-10000000"/>
    <n v="4086.342173"/>
    <n v="0.46"/>
    <n v="51.050147000000003"/>
    <n v="50.780093999999998"/>
    <n v="-0.25726557560076996"/>
    <n v="-1051.2751712385461"/>
    <n v="-527.88253499999996"/>
    <x v="0"/>
    <n v="-1579.1577062385461"/>
    <n v="11579.423808"/>
    <n v="10343.368016"/>
    <n v="-1236.0557919999992"/>
    <n v="343.1019142385469"/>
    <n v="11579.423808"/>
    <n v="10343.368016"/>
    <n v="-1236.0557919999992"/>
    <x v="0"/>
    <n v="16805.0821864625"/>
    <n v="0"/>
    <n v="10343.368016"/>
    <n v="10343.368016"/>
    <n v="-1236.0557919999992"/>
    <n v="-1236.0557919999992"/>
    <n v="-1236.0557919999992"/>
    <x v="1"/>
  </r>
  <r>
    <n v="1660"/>
    <n v="871"/>
    <x v="0"/>
    <x v="0"/>
    <x v="96"/>
    <x v="6"/>
    <x v="7"/>
    <x v="3"/>
    <s v="JP Morgan"/>
    <x v="3"/>
    <d v="2001-03-01T00:00:00"/>
    <d v="2006-03-01T00:00:00"/>
    <x v="0"/>
    <n v="-10000000"/>
    <n v="4194.5492379999996"/>
    <n v="0.57999999999999996"/>
    <n v="51.403032000000003"/>
    <n v="51.133918999999999"/>
    <n v="-0.26267115209235248"/>
    <n v="-1101.787080853559"/>
    <n v="-545.35301699999991"/>
    <x v="0"/>
    <n v="-1647.1400978535589"/>
    <n v="-33505.569945000003"/>
    <n v="-34858.034782000002"/>
    <n v="-1352.4648369999995"/>
    <n v="294.67526085355939"/>
    <n v="-33505.569945000003"/>
    <n v="-34858.034782000002"/>
    <n v="-1352.4648369999995"/>
    <x v="0"/>
    <n v="17250.083741274997"/>
    <n v="0"/>
    <n v="-34858.034782000002"/>
    <n v="-34858.034782000002"/>
    <n v="-1352.4648369999995"/>
    <n v="-1352.4648369999995"/>
    <n v="-1352.4648369999995"/>
    <x v="1"/>
  </r>
  <r>
    <n v="1323"/>
    <n v="483"/>
    <x v="0"/>
    <x v="0"/>
    <x v="97"/>
    <x v="1"/>
    <x v="0"/>
    <x v="6"/>
    <s v="Portfolio ISIS"/>
    <x v="6"/>
    <d v="2001-01-05T00:00:00"/>
    <d v="2006-01-05T00:00:00"/>
    <x v="0"/>
    <n v="-10000000"/>
    <n v="4080.2446909999999"/>
    <n v="0.7"/>
    <n v="89.249966999999998"/>
    <n v="88.674283000000003"/>
    <n v="-0.55432579708669594"/>
    <n v="-2261.7848906473341"/>
    <n v="-1093.7205509999999"/>
    <x v="0"/>
    <n v="-3355.505441647334"/>
    <n v="62157.604037999998"/>
    <n v="59694.622104000002"/>
    <n v="-2462.9819339999958"/>
    <n v="892.52350764733819"/>
    <n v="62157.604037999998"/>
    <n v="59694.622104000002"/>
    <n v="-2462.9819339999958"/>
    <x v="0"/>
    <n v="29532.811073458"/>
    <n v="0"/>
    <n v="59694.622104000002"/>
    <n v="28787.042741000001"/>
    <n v="-2462.9819339999958"/>
    <n v="-2462.9819339999958"/>
    <n v="-2462.9819339999958"/>
    <x v="1"/>
  </r>
  <r>
    <n v="1512"/>
    <n v="562"/>
    <x v="0"/>
    <x v="1"/>
    <x v="97"/>
    <x v="1"/>
    <x v="0"/>
    <x v="6"/>
    <s v="Portfolio ISIS"/>
    <x v="1"/>
    <d v="2001-01-05T00:00:00"/>
    <d v="2006-01-05T00:00:00"/>
    <x v="0"/>
    <n v="10000000"/>
    <n v="-4080.2446909999999"/>
    <n v="0.7"/>
    <n v="89.249966999999998"/>
    <n v="88.674283000000003"/>
    <n v="-0.55432579708669594"/>
    <n v="2261.7848906473341"/>
    <n v="1093.7205509999999"/>
    <x v="0"/>
    <n v="3355.505441647334"/>
    <n v="-62157.604037999998"/>
    <n v="-59694.622104000002"/>
    <n v="2462.9819339999958"/>
    <n v="-892.52350764733819"/>
    <n v="-62157.604037999998"/>
    <n v="-59694.622104000002"/>
    <n v="2462.9819339999958"/>
    <x v="0"/>
    <n v="-29532.811073458"/>
    <n v="0"/>
    <n v="-59694.622104000002"/>
    <n v="-28787.042741000001"/>
    <n v="2462.9819339999958"/>
    <n v="2462.9819339999958"/>
    <n v="2462.9819339999958"/>
    <x v="1"/>
  </r>
  <r>
    <n v="154"/>
    <n v="211"/>
    <x v="0"/>
    <x v="0"/>
    <x v="98"/>
    <x v="1"/>
    <x v="0"/>
    <x v="3"/>
    <s v="Merrill Lynch Int"/>
    <x v="3"/>
    <d v="2000-09-25T00:00:00"/>
    <d v="2005-09-25T00:00:00"/>
    <x v="0"/>
    <n v="-10000000"/>
    <n v="3851.893196"/>
    <n v="0.64"/>
    <n v="83.945884000000007"/>
    <n v="83.322911000000005"/>
    <n v="-0.57216582705679164"/>
    <n v="-2203.9216562237684"/>
    <n v="-807.04484100000002"/>
    <x v="0"/>
    <n v="-3010.9664972237683"/>
    <n v="76736.128276999996"/>
    <n v="74208.525127999994"/>
    <n v="-2527.6031490000023"/>
    <n v="483.36334822376602"/>
    <n v="76736.128276999996"/>
    <n v="74208.525127999994"/>
    <n v="-2527.6031490000023"/>
    <x v="0"/>
    <n v="27880.002952648003"/>
    <n v="-32355.555555999999"/>
    <n v="41852.969571999995"/>
    <n v="-142732.69597099998"/>
    <n v="-2527.6031490000023"/>
    <n v="-2527.6031490000023"/>
    <n v="-2527.6031490000023"/>
    <x v="0"/>
  </r>
  <r>
    <n v="269"/>
    <n v="406"/>
    <x v="0"/>
    <x v="0"/>
    <x v="98"/>
    <x v="1"/>
    <x v="0"/>
    <x v="3"/>
    <s v="Citibank NA"/>
    <x v="3"/>
    <d v="2000-11-28T00:00:00"/>
    <d v="2005-11-28T00:00:00"/>
    <x v="0"/>
    <n v="10000000"/>
    <n v="-4008.6064299999998"/>
    <n v="0.8"/>
    <n v="84.820663999999994"/>
    <n v="84.199461999999997"/>
    <n v="-0.57933880684795247"/>
    <n v="2322.3412662792302"/>
    <n v="854.60527200000001"/>
    <x v="0"/>
    <n v="3176.9465382792305"/>
    <n v="-11956.270616"/>
    <n v="-9240.6075490000003"/>
    <n v="2715.6630669999995"/>
    <n v="-461.28347127923098"/>
    <n v="-11956.270616"/>
    <n v="-9240.6075490000003"/>
    <n v="2715.6630669999995"/>
    <x v="0"/>
    <n v="-29014.293340340002"/>
    <n v="20444.444444000001"/>
    <n v="11203.836895"/>
    <n v="150501.53850000002"/>
    <n v="2715.6630669999995"/>
    <n v="2715.6630669999995"/>
    <n v="2715.6630669999995"/>
    <x v="1"/>
  </r>
  <r>
    <n v="1324"/>
    <n v="484"/>
    <x v="0"/>
    <x v="0"/>
    <x v="98"/>
    <x v="1"/>
    <x v="0"/>
    <x v="3"/>
    <s v="Portfolio ISIS"/>
    <x v="3"/>
    <d v="2001-01-05T00:00:00"/>
    <d v="2006-01-05T00:00:00"/>
    <x v="0"/>
    <n v="-10000000"/>
    <n v="4074.8781020000001"/>
    <n v="0.72"/>
    <n v="85.335769999999997"/>
    <n v="84.714854000000003"/>
    <n v="-0.58707598735269984"/>
    <n v="-2392.2630850735454"/>
    <n v="-855.94121100000007"/>
    <x v="0"/>
    <n v="-3248.2042960735453"/>
    <n v="37385.338695999999"/>
    <n v="34693.777451000002"/>
    <n v="-2691.5612449999971"/>
    <n v="556.64305107354812"/>
    <n v="37385.338695999999"/>
    <n v="34693.777451000002"/>
    <n v="-2691.5612449999971"/>
    <x v="0"/>
    <n v="29493.967702276004"/>
    <n v="0"/>
    <n v="34693.777451000002"/>
    <n v="-150294.195886"/>
    <n v="-2691.5612449999971"/>
    <n v="-2691.5612449999971"/>
    <n v="-2691.5612449999971"/>
    <x v="1"/>
  </r>
  <r>
    <n v="1513"/>
    <n v="563"/>
    <x v="0"/>
    <x v="1"/>
    <x v="98"/>
    <x v="1"/>
    <x v="0"/>
    <x v="3"/>
    <s v="Portfolio ISIS"/>
    <x v="1"/>
    <d v="2001-01-05T00:00:00"/>
    <d v="2006-01-05T00:00:00"/>
    <x v="0"/>
    <n v="10000000"/>
    <n v="-4074.8781020000001"/>
    <n v="0.72"/>
    <n v="85.335769999999997"/>
    <n v="84.714854000000003"/>
    <n v="-0.58707598735269984"/>
    <n v="2392.2630850735454"/>
    <n v="855.94121100000007"/>
    <x v="0"/>
    <n v="3248.2042960735453"/>
    <n v="-37385.338695999999"/>
    <n v="-34693.777451000002"/>
    <n v="2691.5612449999971"/>
    <n v="-556.64305107354812"/>
    <n v="-37385.338695999999"/>
    <n v="-34693.777451000002"/>
    <n v="2691.5612449999971"/>
    <x v="0"/>
    <n v="-29493.967702276004"/>
    <n v="0"/>
    <n v="-34693.777451000002"/>
    <n v="150294.195886"/>
    <n v="2691.5612449999971"/>
    <n v="2691.5612449999971"/>
    <n v="2691.5612449999971"/>
    <x v="1"/>
  </r>
  <r>
    <n v="1629"/>
    <n v="833"/>
    <x v="0"/>
    <x v="0"/>
    <x v="98"/>
    <x v="1"/>
    <x v="0"/>
    <x v="3"/>
    <s v="Morgan Stanley CP"/>
    <x v="3"/>
    <d v="2001-01-26T00:00:00"/>
    <d v="2006-01-26T00:00:00"/>
    <x v="0"/>
    <n v="-10000000"/>
    <n v="4156.6222319999997"/>
    <n v="0.96"/>
    <n v="85.633415999999997"/>
    <n v="85.013504999999995"/>
    <n v="-0.58697454426768447"/>
    <n v="-2439.8314403211252"/>
    <n v="-913.09091399999988"/>
    <x v="0"/>
    <n v="-3352.9223543211251"/>
    <n v="-61017.192365000003"/>
    <n v="-63935.167973000003"/>
    <n v="-2917.9756080000006"/>
    <n v="434.94674632112446"/>
    <n v="-61017.192365000003"/>
    <n v="-63935.167973000003"/>
    <n v="-2917.9756080000006"/>
    <x v="0"/>
    <n v="30085.631715215997"/>
    <n v="0"/>
    <n v="-63935.167973000003"/>
    <n v="-63935.167973000003"/>
    <n v="-2917.9756080000006"/>
    <n v="-2917.9756080000006"/>
    <n v="-2917.9756080000006"/>
    <x v="1"/>
  </r>
  <r>
    <n v="1742"/>
    <n v="949"/>
    <x v="0"/>
    <x v="0"/>
    <x v="98"/>
    <x v="1"/>
    <x v="0"/>
    <x v="3"/>
    <s v="Deutsche Bank AG NY"/>
    <x v="3"/>
    <d v="2001-04-02T00:00:00"/>
    <d v="2006-04-02T00:00:00"/>
    <x v="0"/>
    <n v="-10000000"/>
    <n v="4273.1392160000005"/>
    <n v="0.84"/>
    <n v="86.499994000000001"/>
    <n v="85.882981000000001"/>
    <n v="-0.59924137464715321"/>
    <n v="-2560.6418178544986"/>
    <n v="-885.87229500000012"/>
    <x v="0"/>
    <n v="-3446.5141128544988"/>
    <n v="10498.074992"/>
    <n v="7628.69067"/>
    <n v="-2869.3843219999999"/>
    <n v="577.12979085449888"/>
    <n v="10498.074992"/>
    <n v="7628.69067"/>
    <n v="-2869.3843219999999"/>
    <x v="0"/>
    <n v="30928.981645408006"/>
    <n v="0"/>
    <n v="7628.69067"/>
    <n v="7628.69067"/>
    <n v="-2869.3843219999999"/>
    <n v="-2869.3843219999999"/>
    <n v="-2869.3843219999999"/>
    <x v="1"/>
  </r>
  <r>
    <n v="1066"/>
    <n v="850"/>
    <x v="0"/>
    <x v="2"/>
    <x v="99"/>
    <x v="9"/>
    <x v="5"/>
    <x v="4"/>
    <s v="FSA Inc"/>
    <x v="1"/>
    <d v="2000-12-22T00:00:00"/>
    <d v="2006-01-05T00:00:00"/>
    <x v="0"/>
    <n v="-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-111933.333333"/>
    <n v="-111933.333333"/>
    <n v="-111933.333333"/>
    <n v="0"/>
    <n v="0"/>
    <n v="0"/>
    <x v="1"/>
  </r>
  <r>
    <n v="1066"/>
    <n v="857"/>
    <x v="0"/>
    <x v="4"/>
    <x v="99"/>
    <x v="9"/>
    <x v="5"/>
    <x v="4"/>
    <s v="Enron North America"/>
    <x v="1"/>
    <d v="2000-12-22T00:00:00"/>
    <d v="2006-01-05T00:00:00"/>
    <x v="0"/>
    <n v="-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-111933.333333"/>
    <n v="-111933.333333"/>
    <n v="-111933.333333"/>
    <n v="0"/>
    <n v="0"/>
    <n v="0"/>
    <x v="1"/>
  </r>
  <r>
    <n v="1067"/>
    <n v="856"/>
    <x v="0"/>
    <x v="3"/>
    <x v="99"/>
    <x v="9"/>
    <x v="5"/>
    <x v="4"/>
    <s v="EnronCredit.com"/>
    <x v="1"/>
    <d v="2000-12-22T00:00:00"/>
    <d v="2006-01-05T00:00:00"/>
    <x v="0"/>
    <n v="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111933.333333"/>
    <n v="111933.333333"/>
    <n v="111933.333333"/>
    <n v="0"/>
    <n v="0"/>
    <n v="0"/>
    <x v="1"/>
  </r>
  <r>
    <n v="1070"/>
    <n v="851"/>
    <x v="0"/>
    <x v="2"/>
    <x v="99"/>
    <x v="9"/>
    <x v="5"/>
    <x v="4"/>
    <s v="Ace Capital O/Seas"/>
    <x v="1"/>
    <d v="2001-01-05T00:00:00"/>
    <d v="2006-01-05T00:00:00"/>
    <x v="0"/>
    <n v="-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</r>
  <r>
    <n v="1070"/>
    <n v="855"/>
    <x v="0"/>
    <x v="4"/>
    <x v="99"/>
    <x v="9"/>
    <x v="5"/>
    <x v="4"/>
    <s v="Enron North America"/>
    <x v="1"/>
    <d v="2001-01-05T00:00:00"/>
    <d v="2006-01-05T00:00:00"/>
    <x v="0"/>
    <n v="-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</r>
  <r>
    <n v="1071"/>
    <n v="854"/>
    <x v="0"/>
    <x v="3"/>
    <x v="99"/>
    <x v="9"/>
    <x v="5"/>
    <x v="4"/>
    <s v="EnronCredit.com"/>
    <x v="1"/>
    <d v="2001-01-05T00:00:00"/>
    <d v="2006-01-05T00:00:00"/>
    <x v="0"/>
    <n v="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</r>
  <r>
    <n v="1664"/>
    <n v="929"/>
    <x v="0"/>
    <x v="2"/>
    <x v="99"/>
    <x v="9"/>
    <x v="5"/>
    <x v="4"/>
    <s v="FSA Inc"/>
    <x v="7"/>
    <d v="2001-03-02T00:00:00"/>
    <d v="2006-03-02T00:00:00"/>
    <x v="0"/>
    <n v="-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</r>
  <r>
    <n v="1665"/>
    <n v="930"/>
    <x v="0"/>
    <x v="3"/>
    <x v="99"/>
    <x v="9"/>
    <x v="5"/>
    <x v="4"/>
    <s v="EnronCredit.com"/>
    <x v="7"/>
    <d v="2001-03-02T00:00:00"/>
    <d v="2006-03-02T00:00:00"/>
    <x v="0"/>
    <n v="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</r>
  <r>
    <n v="1666"/>
    <n v="931"/>
    <x v="0"/>
    <x v="4"/>
    <x v="99"/>
    <x v="9"/>
    <x v="5"/>
    <x v="4"/>
    <s v="Enron North America"/>
    <x v="7"/>
    <d v="2001-03-02T00:00:00"/>
    <d v="2006-03-02T00:00:00"/>
    <x v="0"/>
    <n v="-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</r>
  <r>
    <n v="1688"/>
    <n v="896"/>
    <x v="0"/>
    <x v="0"/>
    <x v="100"/>
    <x v="14"/>
    <x v="9"/>
    <x v="9"/>
    <s v="Bank of America"/>
    <x v="6"/>
    <d v="2001-03-16T00:00:00"/>
    <d v="2006-05-16T00:00:00"/>
    <x v="0"/>
    <n v="20000000"/>
    <n v="-8545.4243380000007"/>
    <n v="0.16"/>
    <n v="19.171043000000001"/>
    <n v="19.154254000000002"/>
    <n v="-1.6864396125798896E-2"/>
    <n v="144.1134210990748"/>
    <n v="411.646299"/>
    <x v="0"/>
    <n v="555.7597200990748"/>
    <n v="-26896.071376"/>
    <n v="-26694.670104000001"/>
    <n v="201.40127199999915"/>
    <n v="-354.35844809907564"/>
    <n v="-26896.071376"/>
    <n v="-26694.670104000001"/>
    <n v="201.40127199999915"/>
    <x v="0"/>
    <n v="-13494.934114569602"/>
    <n v="0"/>
    <n v="-26694.670104000001"/>
    <n v="-26694.670104000001"/>
    <n v="201.40127199999915"/>
    <n v="201.40127199999915"/>
    <n v="201.40127199999915"/>
    <x v="1"/>
  </r>
  <r>
    <n v="1279"/>
    <n v="440"/>
    <x v="0"/>
    <x v="0"/>
    <x v="101"/>
    <x v="1"/>
    <x v="1"/>
    <x v="2"/>
    <s v="Portfolio ISIS"/>
    <x v="2"/>
    <d v="2001-01-05T00:00:00"/>
    <d v="2006-01-05T00:00:00"/>
    <x v="0"/>
    <n v="-10000000"/>
    <n v="4075.5654559999998"/>
    <n v="0.56000000000000005"/>
    <n v="46.858555000000003"/>
    <n v="48.131174999999999"/>
    <n v="1.3367980216223954"/>
    <n v="5448.2078385733757"/>
    <n v="-488.74900500000001"/>
    <x v="0"/>
    <n v="4959.4588335733761"/>
    <n v="-51821.317646000003"/>
    <n v="-46693.137909999998"/>
    <n v="5128.1797360000055"/>
    <n v="168.72090242662944"/>
    <n v="-51821.317646000003"/>
    <n v="-46693.137909999998"/>
    <n v="5128.1797360000055"/>
    <x v="0"/>
    <n v="29498.942770528003"/>
    <n v="0"/>
    <n v="-46693.137909999998"/>
    <n v="-53154.446642999996"/>
    <n v="5128.1797360000055"/>
    <n v="5128.1797360000055"/>
    <n v="5128.1797360000055"/>
    <x v="1"/>
  </r>
  <r>
    <n v="1514"/>
    <n v="564"/>
    <x v="0"/>
    <x v="1"/>
    <x v="101"/>
    <x v="1"/>
    <x v="1"/>
    <x v="2"/>
    <s v="Portfolio ISIS"/>
    <x v="1"/>
    <d v="2001-01-05T00:00:00"/>
    <d v="2006-01-05T00:00:00"/>
    <x v="0"/>
    <n v="10000000"/>
    <n v="-4075.5654559999998"/>
    <n v="0.56000000000000005"/>
    <n v="46.858555000000003"/>
    <n v="48.131174999999999"/>
    <n v="1.3367980216223954"/>
    <n v="-5448.2078385733757"/>
    <n v="488.74900500000001"/>
    <x v="0"/>
    <n v="-4959.4588335733761"/>
    <n v="51821.317646000003"/>
    <n v="46693.137909999998"/>
    <n v="-5128.1797360000055"/>
    <n v="-168.72090242662944"/>
    <n v="51821.317646000003"/>
    <n v="46693.137909999998"/>
    <n v="-5128.1797360000055"/>
    <x v="0"/>
    <n v="-29498.942770528003"/>
    <n v="0"/>
    <n v="46693.137909999998"/>
    <n v="53154.446642999996"/>
    <n v="-5128.1797360000055"/>
    <n v="-5128.1797360000055"/>
    <n v="-5128.1797360000055"/>
    <x v="1"/>
  </r>
  <r>
    <n v="1605"/>
    <n v="658"/>
    <x v="0"/>
    <x v="0"/>
    <x v="101"/>
    <x v="1"/>
    <x v="1"/>
    <x v="2"/>
    <s v="JP Morgan"/>
    <x v="2"/>
    <d v="2001-01-11T00:00:00"/>
    <d v="2006-01-11T00:00:00"/>
    <x v="0"/>
    <n v="10000000"/>
    <n v="-4094.9653749999998"/>
    <n v="0.6"/>
    <n v="46.895538000000002"/>
    <n v="48.169629999999998"/>
    <n v="1.3366242581601475"/>
    <n v="-5473.4300565508647"/>
    <n v="497.57297399999993"/>
    <x v="0"/>
    <n v="-4975.857082550865"/>
    <n v="68491.754155999995"/>
    <n v="63364.784573999998"/>
    <n v="-5126.9695819999979"/>
    <n v="-151.11249944913288"/>
    <n v="68491.754155999995"/>
    <n v="63364.784573999998"/>
    <n v="-5126.9695819999979"/>
    <x v="0"/>
    <n v="-29639.359384250001"/>
    <n v="0"/>
    <n v="63364.784573999998"/>
    <n v="63364.784573999998"/>
    <n v="-5126.9695819999979"/>
    <n v="-5126.9695819999979"/>
    <n v="-5126.9695819999979"/>
    <x v="1"/>
  </r>
  <r>
    <n v="13"/>
    <n v="103"/>
    <x v="0"/>
    <x v="0"/>
    <x v="102"/>
    <x v="1"/>
    <x v="4"/>
    <x v="2"/>
    <s v="Merrill Lynch Int"/>
    <x v="2"/>
    <d v="2000-05-25T00:00:00"/>
    <d v="2005-05-25T00:00:00"/>
    <x v="0"/>
    <n v="-15000000"/>
    <n v="5251.0022929999996"/>
    <n v="0.38"/>
    <n v="239.924577"/>
    <n v="249.18542600000001"/>
    <n v="9.056496027907345"/>
    <n v="47555.681409086857"/>
    <n v="-2633.7096240000001"/>
    <x v="0"/>
    <n v="44921.971785086855"/>
    <n v="1060408"/>
    <n v="1107373"/>
    <n v="46965"/>
    <n v="2043.0282149131453"/>
    <n v="1060408"/>
    <n v="1107373"/>
    <n v="46965"/>
    <x v="0"/>
    <n v="38006.754596733997"/>
    <n v="-43858.333333000002"/>
    <n v="1063514.6666669999"/>
    <n v="459972.28813099989"/>
    <n v="46964.999999999884"/>
    <n v="46964.999999999884"/>
    <n v="46965"/>
    <x v="0"/>
  </r>
  <r>
    <n v="150"/>
    <n v="206"/>
    <x v="0"/>
    <x v="0"/>
    <x v="102"/>
    <x v="1"/>
    <x v="4"/>
    <x v="2"/>
    <s v="JP Morgan"/>
    <x v="2"/>
    <d v="2000-09-26T00:00:00"/>
    <d v="2005-09-26T00:00:00"/>
    <x v="0"/>
    <n v="15000000"/>
    <n v="-5651.3912620000001"/>
    <n v="0.51"/>
    <n v="243.341781"/>
    <n v="252.76261400000001"/>
    <n v="9.0571876802928042"/>
    <n v="-51185.711314700806"/>
    <n v="2664.0697649999997"/>
    <x v="0"/>
    <n v="-48521.641549700806"/>
    <n v="-1080200"/>
    <n v="-1131091"/>
    <n v="-50891"/>
    <n v="-2369.3584502991944"/>
    <n v="-1080200"/>
    <n v="-1131091"/>
    <n v="-50891"/>
    <x v="0"/>
    <n v="-40904.769954356008"/>
    <n v="38462.5"/>
    <n v="-1092628.5"/>
    <n v="-503273.54803099995"/>
    <n v="-50891"/>
    <n v="-50891"/>
    <n v="-50891"/>
    <x v="0"/>
  </r>
  <r>
    <n v="1732"/>
    <n v="939"/>
    <x v="0"/>
    <x v="0"/>
    <x v="102"/>
    <x v="1"/>
    <x v="4"/>
    <x v="2"/>
    <s v="Deutsche Bank AG"/>
    <x v="2"/>
    <d v="2001-03-30T00:00:00"/>
    <d v="2006-03-30T00:00:00"/>
    <x v="1"/>
    <n v="10000000"/>
    <n v="-4524.4602700000005"/>
    <n v="2.4"/>
    <n v="248.90283400000001"/>
    <n v="258.53803199999999"/>
    <n v="9.0625292002408191"/>
    <n v="-41003.053312204465"/>
    <n v="2380.9058970000001"/>
    <x v="0"/>
    <n v="-38622.147415204468"/>
    <n v="-34228.471227000002"/>
    <n v="-73288.454452000005"/>
    <n v="-39059.983225000004"/>
    <n v="-437.83580979553517"/>
    <n v="-30189.511622214002"/>
    <n v="-64310.618781630001"/>
    <n v="-34121.107159416002"/>
    <x v="0"/>
    <n v="-32748.043434260006"/>
    <n v="0"/>
    <n v="-64310.618781630001"/>
    <n v="-64310.618781630001"/>
    <n v="-34121.107159416002"/>
    <n v="-34121.107159416002"/>
    <n v="-34121.107159416002"/>
    <x v="1"/>
  </r>
  <r>
    <n v="1750"/>
    <n v="956"/>
    <x v="0"/>
    <x v="0"/>
    <x v="102"/>
    <x v="1"/>
    <x v="4"/>
    <x v="2"/>
    <s v="Bank of America"/>
    <x v="2"/>
    <d v="2001-04-04T00:00:00"/>
    <d v="2006-04-04T00:00:00"/>
    <x v="1"/>
    <n v="10000000"/>
    <n v="-4555.9624569999996"/>
    <n v="2.5299999999999998"/>
    <n v="249.20134400000001"/>
    <n v="258.67492900000002"/>
    <n v="9.0668426050937949"/>
    <n v="-41308.194512335402"/>
    <n v="2418.5415659999999"/>
    <x v="0"/>
    <n v="-38889.652946335402"/>
    <n v="15765.844352"/>
    <n v="-23506.856672000002"/>
    <n v="-39272.701024000002"/>
    <n v="-383.04807766459999"/>
    <n v="13905.474718464"/>
    <n v="-20627.266729679999"/>
    <n v="-34532.741448143999"/>
    <x v="0"/>
    <n v="-32976.056263765997"/>
    <n v="0"/>
    <n v="-20627.266729679999"/>
    <n v="-20627.266729679999"/>
    <n v="-34532.741448143999"/>
    <n v="-34532.741448143999"/>
    <n v="-34532.741448143999"/>
    <x v="1"/>
  </r>
  <r>
    <n v="1325"/>
    <n v="485"/>
    <x v="0"/>
    <x v="0"/>
    <x v="103"/>
    <x v="0"/>
    <x v="1"/>
    <x v="3"/>
    <s v="Portfolio ISIS"/>
    <x v="4"/>
    <d v="2001-01-05T00:00:00"/>
    <d v="2006-01-05T00:00:00"/>
    <x v="0"/>
    <n v="-10000000"/>
    <n v="4176.9262040000003"/>
    <n v="1.2"/>
    <n v="68.411254"/>
    <n v="63.344943000000001"/>
    <n v="-5.1112863673844915"/>
    <n v="-21349.465964076255"/>
    <n v="-870.82984499999998"/>
    <x v="0"/>
    <n v="-22220.295809076255"/>
    <n v="-242773.849885"/>
    <n v="-264857.98752099997"/>
    <n v="-22084.13763599997"/>
    <n v="136.15817307628458"/>
    <n v="-242773.849885"/>
    <n v="-264857.98752099997"/>
    <n v="-22084.13763599997"/>
    <x v="0"/>
    <n v="52219.931402408009"/>
    <n v="0"/>
    <n v="-264857.98752099997"/>
    <n v="-145548.69331799998"/>
    <n v="-22084.13763599997"/>
    <n v="-22084.13763599997"/>
    <n v="-22084.13763599997"/>
    <x v="1"/>
  </r>
  <r>
    <n v="1515"/>
    <n v="565"/>
    <x v="0"/>
    <x v="1"/>
    <x v="103"/>
    <x v="0"/>
    <x v="1"/>
    <x v="3"/>
    <s v="Portfolio ISIS"/>
    <x v="1"/>
    <d v="2001-01-05T00:00:00"/>
    <d v="2006-01-05T00:00:00"/>
    <x v="0"/>
    <n v="10000000"/>
    <n v="-4176.9262040000003"/>
    <n v="1.2"/>
    <n v="68.411254"/>
    <n v="63.344943000000001"/>
    <n v="-5.1112863673844915"/>
    <n v="21349.465964076255"/>
    <n v="870.82984499999998"/>
    <x v="0"/>
    <n v="22220.295809076255"/>
    <n v="242773.849885"/>
    <n v="264857.98752099997"/>
    <n v="22084.13763599997"/>
    <n v="-136.15817307628458"/>
    <n v="242773.849885"/>
    <n v="264857.98752099997"/>
    <n v="22084.13763599997"/>
    <x v="0"/>
    <n v="-52219.931402408009"/>
    <n v="0"/>
    <n v="264857.98752099997"/>
    <n v="145548.69331799998"/>
    <n v="22084.13763599997"/>
    <n v="22084.13763599997"/>
    <n v="22084.13763599997"/>
    <x v="1"/>
  </r>
  <r>
    <n v="161"/>
    <n v="315"/>
    <x v="0"/>
    <x v="0"/>
    <x v="104"/>
    <x v="15"/>
    <x v="4"/>
    <x v="3"/>
    <s v="JP Morgan"/>
    <x v="3"/>
    <d v="2000-09-19T00:00:00"/>
    <d v="2003-03-15T00:00:00"/>
    <x v="0"/>
    <n v="-3000000"/>
    <n v="528.08903699999996"/>
    <n v="3.95"/>
    <n v="676.15562699999998"/>
    <n v="672.50452199999995"/>
    <n v="-1.548417739428503"/>
    <n v="-817.70243288851498"/>
    <n v="-1644.367422"/>
    <x v="0"/>
    <n v="-2462.0698548885148"/>
    <n v="137037.24122699999"/>
    <n v="134883.699031"/>
    <n v="-2153.5421959999949"/>
    <n v="308.52765888851991"/>
    <n v="137037.24122699999"/>
    <n v="134883.699031"/>
    <n v="-2153.5421959999949"/>
    <x v="0"/>
    <n v="11293.184056245"/>
    <n v="-58262.5"/>
    <n v="76621.199030999996"/>
    <n v="-100615.61474799999"/>
    <n v="-2153.5421959999949"/>
    <n v="-2153.5421959999949"/>
    <n v="-2153.5421959999949"/>
    <x v="5"/>
  </r>
  <r>
    <n v="251"/>
    <n v="365"/>
    <x v="1"/>
    <x v="5"/>
    <x v="104"/>
    <x v="15"/>
    <x v="4"/>
    <x v="3"/>
    <s v="Deutsche Bank AG"/>
    <x v="3"/>
    <d v="2000-03-10T00:00:00"/>
    <d v="2003-03-15T00:00:00"/>
    <x v="0"/>
    <n v="3000000"/>
    <n v="-528.30787200000009"/>
    <n v="3.6"/>
    <n v="688.71589800000004"/>
    <n v="684.944661"/>
    <n v="-1.5485531673721913"/>
    <n v="818.11282853326236"/>
    <n v="1620.7586609999998"/>
    <x v="0"/>
    <n v="2438.8714895332623"/>
    <n v="-158774.447388"/>
    <n v="-156642.15767399999"/>
    <n v="2132.2897140000132"/>
    <n v="-306.58177553324913"/>
    <n v="-158774.447388"/>
    <n v="-156642.15767399999"/>
    <n v="2132.2897140000132"/>
    <x v="0"/>
    <n v="-11297.863842720002"/>
    <n v="111000"/>
    <n v="-45642.157673999987"/>
    <n v="100473.662282"/>
    <n v="2132.2897140000132"/>
    <n v="2132.2897140000132"/>
    <n v="2132.2897140000132"/>
    <x v="5"/>
  </r>
  <r>
    <n v="1594"/>
    <n v="648"/>
    <x v="1"/>
    <x v="7"/>
    <x v="104"/>
    <x v="15"/>
    <x v="4"/>
    <x v="3"/>
    <s v="EnronCredit.com"/>
    <x v="3"/>
    <d v="2000-03-10T00:00:00"/>
    <d v="2003-03-15T00:00:00"/>
    <x v="0"/>
    <n v="-3000000"/>
    <n v="528.30787200000009"/>
    <n v="3.6"/>
    <n v="688.71589800000004"/>
    <n v="684.944661"/>
    <n v="-1.5485531673721913"/>
    <n v="-818.11282853326236"/>
    <n v="-1620.7586609999998"/>
    <x v="0"/>
    <n v="-2438.8714895332623"/>
    <n v="158774.447388"/>
    <n v="156642.15767399999"/>
    <n v="-2132.2897140000132"/>
    <n v="306.58177553324913"/>
    <n v="158774.447388"/>
    <n v="156642.15767399999"/>
    <n v="-2132.2897140000132"/>
    <x v="0"/>
    <n v="11297.863842720002"/>
    <n v="-111000"/>
    <n v="45642.157673999987"/>
    <n v="-100473.662282"/>
    <n v="-2132.2897140000132"/>
    <n v="-2132.2897140000132"/>
    <n v="-2132.2897140000132"/>
    <x v="5"/>
  </r>
  <r>
    <n v="1595"/>
    <n v="649"/>
    <x v="0"/>
    <x v="8"/>
    <x v="104"/>
    <x v="15"/>
    <x v="4"/>
    <x v="3"/>
    <s v="Enron North America"/>
    <x v="3"/>
    <d v="2000-03-10T00:00:00"/>
    <d v="2003-03-15T00:00:00"/>
    <x v="0"/>
    <n v="3000000"/>
    <n v="-528.30787200000009"/>
    <n v="3.6"/>
    <n v="688.71589800000004"/>
    <n v="684.944661"/>
    <n v="-1.5485531673721913"/>
    <n v="818.11282853326236"/>
    <n v="1620.7586609999998"/>
    <x v="0"/>
    <n v="2438.8714895332623"/>
    <n v="-158774.447388"/>
    <n v="-156642.15767399999"/>
    <n v="2132.2897140000132"/>
    <n v="-306.58177553324913"/>
    <n v="-158774.447388"/>
    <n v="-156642.15767399999"/>
    <n v="2132.2897140000132"/>
    <x v="0"/>
    <n v="-11297.863842720002"/>
    <n v="111000"/>
    <n v="-45642.157673999987"/>
    <n v="100473.662282"/>
    <n v="2132.2897140000132"/>
    <n v="2132.2897140000132"/>
    <n v="2132.2897140000132"/>
    <x v="5"/>
  </r>
  <r>
    <n v="1326"/>
    <n v="486"/>
    <x v="0"/>
    <x v="0"/>
    <x v="105"/>
    <x v="10"/>
    <x v="8"/>
    <x v="4"/>
    <s v="Portfolio ISIS"/>
    <x v="6"/>
    <d v="2001-01-05T00:00:00"/>
    <d v="2006-01-05T00:00:00"/>
    <x v="0"/>
    <n v="-10000000"/>
    <n v="4084.3707010000003"/>
    <n v="0.65"/>
    <n v="57.444164000000001"/>
    <n v="52.769271000000003"/>
    <n v="-4.8156670164841699"/>
    <n v="-19668.969267900029"/>
    <n v="-795.73059600000011"/>
    <x v="0"/>
    <n v="-20464.69986390003"/>
    <n v="-47366.539978000001"/>
    <n v="-67173.485000999994"/>
    <n v="-19806.945022999993"/>
    <n v="657.75484090003738"/>
    <n v="-47366.539978000001"/>
    <n v="-67173.485000999994"/>
    <n v="-19806.945022999993"/>
    <x v="0"/>
    <n v="30234.554114152503"/>
    <n v="0"/>
    <n v="-67173.485000999994"/>
    <n v="-77668.078323999987"/>
    <n v="-19806.945022999993"/>
    <n v="-19806.945022999993"/>
    <n v="-19806.945022999993"/>
    <x v="1"/>
  </r>
  <r>
    <n v="1516"/>
    <n v="566"/>
    <x v="0"/>
    <x v="1"/>
    <x v="105"/>
    <x v="10"/>
    <x v="8"/>
    <x v="4"/>
    <s v="Portfolio ISIS"/>
    <x v="1"/>
    <d v="2001-01-05T00:00:00"/>
    <d v="2006-01-05T00:00:00"/>
    <x v="0"/>
    <n v="10000000"/>
    <n v="-4084.3707010000003"/>
    <n v="0.65"/>
    <n v="57.444164000000001"/>
    <n v="52.769271000000003"/>
    <n v="-4.8156670164841699"/>
    <n v="19668.969267900029"/>
    <n v="795.73059600000011"/>
    <x v="0"/>
    <n v="20464.69986390003"/>
    <n v="47366.539978000001"/>
    <n v="67173.485000999994"/>
    <n v="19806.945022999993"/>
    <n v="-657.75484090003738"/>
    <n v="47366.539978000001"/>
    <n v="67173.485000999994"/>
    <n v="19806.945022999993"/>
    <x v="0"/>
    <n v="-30234.554114152503"/>
    <n v="0"/>
    <n v="67173.485000999994"/>
    <n v="77668.078323999987"/>
    <n v="19806.945022999993"/>
    <n v="19806.945022999993"/>
    <n v="19806.945022999993"/>
    <x v="1"/>
  </r>
  <r>
    <n v="1603"/>
    <n v="657"/>
    <x v="0"/>
    <x v="0"/>
    <x v="105"/>
    <x v="10"/>
    <x v="8"/>
    <x v="4"/>
    <s v="JP Morgan"/>
    <x v="6"/>
    <d v="2001-01-11T00:00:00"/>
    <d v="2006-01-11T00:00:00"/>
    <x v="0"/>
    <n v="10000000"/>
    <n v="-4122.5774609999999"/>
    <n v="0.8"/>
    <n v="57.587659000000002"/>
    <n v="52.902256000000001"/>
    <n v="-4.8120874497729709"/>
    <n v="19838.203260795017"/>
    <n v="831.55770600000005"/>
    <x v="0"/>
    <n v="20669.760966795016"/>
    <n v="111875.91796599999"/>
    <n v="131998.943696"/>
    <n v="20123.025730000008"/>
    <n v="-546.73523679500795"/>
    <n v="111875.91796599999"/>
    <n v="131998.943696"/>
    <n v="20123.025730000008"/>
    <x v="0"/>
    <n v="-30517.3796550525"/>
    <n v="0"/>
    <n v="131998.943696"/>
    <n v="131998.943696"/>
    <n v="20123.025730000008"/>
    <n v="20123.025730000008"/>
    <n v="20123.025730000008"/>
    <x v="1"/>
  </r>
  <r>
    <n v="159"/>
    <n v="212"/>
    <x v="0"/>
    <x v="0"/>
    <x v="106"/>
    <x v="5"/>
    <x v="2"/>
    <x v="3"/>
    <s v="JP Morgan"/>
    <x v="4"/>
    <d v="2000-09-26T00:00:00"/>
    <d v="2005-09-26T00:00:00"/>
    <x v="0"/>
    <n v="-10000000"/>
    <n v="3837.315376"/>
    <n v="0.52"/>
    <n v="79.450416000000004"/>
    <n v="74.402298000000002"/>
    <n v="-5.0982540868311501"/>
    <n v="-19563.60879815201"/>
    <n v="-909.19518900000003"/>
    <x v="0"/>
    <n v="-20472.803987152009"/>
    <n v="106912.51414"/>
    <n v="87142.659935999996"/>
    <n v="-19769.854204000003"/>
    <n v="702.94978315200569"/>
    <n v="106912.51414"/>
    <n v="87142.659935999996"/>
    <n v="-19769.854204000003"/>
    <x v="0"/>
    <n v="22093.34327732"/>
    <n v="-26144.444444000001"/>
    <n v="60998.215491999996"/>
    <n v="-83940.513950000022"/>
    <n v="-19769.854203999996"/>
    <n v="-19769.854203999996"/>
    <n v="-19769.854204000003"/>
    <x v="0"/>
  </r>
  <r>
    <n v="221"/>
    <n v="338"/>
    <x v="0"/>
    <x v="0"/>
    <x v="106"/>
    <x v="5"/>
    <x v="2"/>
    <x v="3"/>
    <s v="Merrill Lynch Int"/>
    <x v="4"/>
    <d v="2000-10-10T00:00:00"/>
    <d v="2005-10-11T00:00:00"/>
    <x v="0"/>
    <n v="-10000000"/>
    <n v="3866.7075110000001"/>
    <n v="0.51"/>
    <n v="79.856329000000002"/>
    <n v="74.807253000000003"/>
    <n v="-5.0970879865573924"/>
    <n v="-19708.948401849335"/>
    <n v="-929.68738500000006"/>
    <x v="0"/>
    <n v="-20638.635786849336"/>
    <n v="102868.428033"/>
    <n v="82963.349841000003"/>
    <n v="-19905.078192000001"/>
    <n v="733.55759484933515"/>
    <n v="102868.428033"/>
    <n v="82963.349841000003"/>
    <n v="-19905.078192000001"/>
    <x v="0"/>
    <n v="22262.568494582501"/>
    <n v="-13175"/>
    <n v="69788.349841000003"/>
    <n v="-82615.899365000005"/>
    <n v="-19905.078192000001"/>
    <n v="-19905.078192000001"/>
    <n v="-19905.078192000001"/>
    <x v="1"/>
  </r>
  <r>
    <n v="223"/>
    <n v="339"/>
    <x v="0"/>
    <x v="0"/>
    <x v="106"/>
    <x v="5"/>
    <x v="2"/>
    <x v="3"/>
    <s v="Bear Stearns"/>
    <x v="4"/>
    <d v="2000-10-12T00:00:00"/>
    <d v="2005-10-12T00:00:00"/>
    <x v="0"/>
    <n v="10000000"/>
    <n v="-3877.2574929999996"/>
    <n v="0.56999999999999995"/>
    <n v="79.884127000000007"/>
    <n v="74.835087000000001"/>
    <n v="-5.0971702017188596"/>
    <n v="19763.041357710768"/>
    <n v="943.64546400000006"/>
    <x v="0"/>
    <n v="20706.686821710769"/>
    <n v="-78013.804386999996"/>
    <n v="-58014.174358999997"/>
    <n v="19999.630028"/>
    <n v="-707.05679371076985"/>
    <n v="-78013.804386999996"/>
    <n v="-58014.174358999997"/>
    <n v="19999.630028"/>
    <x v="0"/>
    <n v="-22323.3100159475"/>
    <n v="14566.666667"/>
    <n v="-43447.507691999999"/>
    <n v="84089.638982999997"/>
    <n v="19999.630028"/>
    <n v="19999.630028"/>
    <n v="19999.630028"/>
    <x v="1"/>
  </r>
  <r>
    <n v="226"/>
    <n v="342"/>
    <x v="0"/>
    <x v="0"/>
    <x v="106"/>
    <x v="5"/>
    <x v="2"/>
    <x v="3"/>
    <s v="Citibank NA"/>
    <x v="4"/>
    <d v="2000-10-13T00:00:00"/>
    <d v="2005-10-13T00:00:00"/>
    <x v="0"/>
    <n v="10000000"/>
    <n v="-3882.1516549999997"/>
    <n v="0.59"/>
    <n v="79.911704999999998"/>
    <n v="74.862752"/>
    <n v="-5.0971960185609202"/>
    <n v="19788.087959315686"/>
    <n v="948.12807899999996"/>
    <x v="0"/>
    <n v="20736.216038315684"/>
    <n v="-70432.455067999996"/>
    <n v="-50395.275031999998"/>
    <n v="20037.180035999998"/>
    <n v="-699.03600231568635"/>
    <n v="-70432.455067999996"/>
    <n v="-50395.275031999998"/>
    <n v="20037.180035999998"/>
    <x v="0"/>
    <n v="-22351.4881536625"/>
    <n v="15569.444444000001"/>
    <n v="-34825.830587999997"/>
    <n v="84431.411158000003"/>
    <n v="20037.180035999998"/>
    <n v="20037.180035999998"/>
    <n v="20037.180035999998"/>
    <x v="1"/>
  </r>
  <r>
    <n v="1328"/>
    <n v="488"/>
    <x v="0"/>
    <x v="0"/>
    <x v="106"/>
    <x v="5"/>
    <x v="2"/>
    <x v="3"/>
    <s v="Portfolio ISIS"/>
    <x v="0"/>
    <d v="2001-01-05T00:00:00"/>
    <d v="2006-01-05T00:00:00"/>
    <x v="0"/>
    <n v="-10000000"/>
    <n v="4086.3558040000003"/>
    <n v="0.8"/>
    <n v="82.18083"/>
    <n v="77.134269000000003"/>
    <n v="-5.0946149766946576"/>
    <n v="-20818.409479161539"/>
    <n v="-1026.1954020000001"/>
    <x v="0"/>
    <n v="-21844.60488116154"/>
    <n v="-10517.385435"/>
    <n v="-31670.929194"/>
    <n v="-21153.543759"/>
    <n v="691.06112216153997"/>
    <n v="-10517.385435"/>
    <n v="-31670.929194"/>
    <n v="-21153.543759"/>
    <x v="0"/>
    <n v="23527.193541529999"/>
    <n v="0"/>
    <n v="-31670.929194"/>
    <n v="-83148.213917000001"/>
    <n v="-21153.543759"/>
    <n v="-21153.543759"/>
    <n v="-21153.543759"/>
    <x v="1"/>
  </r>
  <r>
    <n v="1561"/>
    <n v="607"/>
    <x v="0"/>
    <x v="1"/>
    <x v="106"/>
    <x v="5"/>
    <x v="2"/>
    <x v="3"/>
    <s v="Portfolio ISIS"/>
    <x v="1"/>
    <d v="2001-01-05T00:00:00"/>
    <d v="2006-01-05T00:00:00"/>
    <x v="0"/>
    <n v="10000000"/>
    <n v="-4086.3558040000003"/>
    <n v="0.8"/>
    <n v="82.18083"/>
    <n v="77.134269000000003"/>
    <n v="-5.0946149766946576"/>
    <n v="20818.409479161539"/>
    <n v="1026.1954020000001"/>
    <x v="0"/>
    <n v="21844.60488116154"/>
    <n v="10517.385435"/>
    <n v="31670.929194"/>
    <n v="21153.543759"/>
    <n v="-691.06112216153997"/>
    <n v="10517.385435"/>
    <n v="31670.929194"/>
    <n v="21153.543759"/>
    <x v="0"/>
    <n v="-23527.193541529999"/>
    <n v="0"/>
    <n v="31670.929194"/>
    <n v="83148.213917000001"/>
    <n v="21153.543759"/>
    <n v="21153.543759"/>
    <n v="21153.543759"/>
    <x v="1"/>
  </r>
  <r>
    <n v="1678"/>
    <n v="886"/>
    <x v="0"/>
    <x v="0"/>
    <x v="106"/>
    <x v="5"/>
    <x v="2"/>
    <x v="3"/>
    <s v="Morgan Stanley CP"/>
    <x v="4"/>
    <d v="2001-03-13T00:00:00"/>
    <d v="2001-03-19T00:00:00"/>
    <x v="0"/>
    <n v="0"/>
    <n v="0"/>
    <n v="0.74"/>
    <n v="0"/>
    <n v="0"/>
    <m/>
    <n v="-"/>
    <n v="0"/>
    <x v="0"/>
    <n v="0"/>
    <n v="0"/>
    <n v="0"/>
    <n v="0"/>
    <n v="0"/>
    <n v="0"/>
    <n v="0"/>
    <n v="0"/>
    <x v="0"/>
    <n v="0"/>
    <n v="-45499.996666999999"/>
    <n v="-45499.996666999999"/>
    <n v="-45499.996666999999"/>
    <n v="0"/>
    <n v="0"/>
    <n v="0"/>
    <x v="3"/>
  </r>
  <r>
    <n v="1683"/>
    <n v="891"/>
    <x v="0"/>
    <x v="0"/>
    <x v="106"/>
    <x v="5"/>
    <x v="2"/>
    <x v="3"/>
    <s v="JP Morgan"/>
    <x v="4"/>
    <d v="2001-03-14T00:00:00"/>
    <d v="2003-03-14T00:00:00"/>
    <x v="0"/>
    <n v="10000000"/>
    <n v="-1783.4393830000001"/>
    <n v="0.56999999999999995"/>
    <n v="54.403840000000002"/>
    <n v="49.293748999999998"/>
    <n v="-5.2023944202131842"/>
    <n v="9278.1550949076445"/>
    <n v="606.09336900000005"/>
    <x v="0"/>
    <n v="9884.2484639076447"/>
    <n v="7980.4294879999998"/>
    <n v="17624.132947999999"/>
    <n v="9643.7034599999988"/>
    <n v="-240.54500390764588"/>
    <n v="7980.4294879999998"/>
    <n v="17624.132947999999"/>
    <n v="9643.7034599999988"/>
    <x v="0"/>
    <n v="-10268.152247622502"/>
    <n v="0"/>
    <n v="17624.132947999999"/>
    <n v="17624.132947999999"/>
    <n v="9643.7034599999988"/>
    <n v="9643.7034599999988"/>
    <n v="9643.7034599999988"/>
    <x v="5"/>
  </r>
  <r>
    <n v="1327"/>
    <n v="487"/>
    <x v="0"/>
    <x v="0"/>
    <x v="107"/>
    <x v="10"/>
    <x v="8"/>
    <x v="4"/>
    <s v="Portfolio ISIS"/>
    <x v="6"/>
    <d v="2001-01-05T00:00:00"/>
    <d v="2006-01-05T00:00:00"/>
    <x v="0"/>
    <n v="-10000000"/>
    <n v="4081.2239789999999"/>
    <n v="0.65"/>
    <n v="54.892052"/>
    <n v="54.334094"/>
    <n v="-0.55978459101662448"/>
    <n v="-2284.6062959317555"/>
    <n v="-679.45765800000004"/>
    <x v="0"/>
    <n v="-2964.0639539317553"/>
    <n v="-58036.982817999997"/>
    <n v="-60609.614075999998"/>
    <n v="-2572.6312580000013"/>
    <n v="391.4326959317541"/>
    <n v="-58036.982817999997"/>
    <n v="-60609.614075999998"/>
    <n v="-2572.6312580000013"/>
    <x v="0"/>
    <n v="30211.260504547499"/>
    <n v="0"/>
    <n v="-60609.614075999998"/>
    <n v="-58451.683493999997"/>
    <n v="-2572.6312580000013"/>
    <n v="-2572.6312580000013"/>
    <n v="-2572.6312580000013"/>
    <x v="1"/>
  </r>
  <r>
    <n v="1517"/>
    <n v="567"/>
    <x v="0"/>
    <x v="1"/>
    <x v="107"/>
    <x v="10"/>
    <x v="8"/>
    <x v="4"/>
    <s v="Portfolio ISIS"/>
    <x v="1"/>
    <d v="2001-01-05T00:00:00"/>
    <d v="2006-01-05T00:00:00"/>
    <x v="0"/>
    <n v="10000000"/>
    <n v="-4081.2239789999999"/>
    <n v="0.65"/>
    <n v="54.892052"/>
    <n v="54.334094"/>
    <n v="-0.55978459101662448"/>
    <n v="2284.6062959317555"/>
    <n v="679.45765800000004"/>
    <x v="0"/>
    <n v="2964.0639539317553"/>
    <n v="58036.982817999997"/>
    <n v="60609.614075999998"/>
    <n v="2572.6312580000013"/>
    <n v="-391.4326959317541"/>
    <n v="58036.982817999997"/>
    <n v="60609.614075999998"/>
    <n v="2572.6312580000013"/>
    <x v="0"/>
    <n v="-30211.260504547499"/>
    <n v="0"/>
    <n v="60609.614075999998"/>
    <n v="58451.683493999997"/>
    <n v="2572.6312580000013"/>
    <n v="2572.6312580000013"/>
    <n v="2572.6312580000013"/>
    <x v="1"/>
  </r>
  <r>
    <n v="261"/>
    <n v="376"/>
    <x v="0"/>
    <x v="0"/>
    <x v="108"/>
    <x v="11"/>
    <x v="2"/>
    <x v="6"/>
    <s v="Goldman Sachs"/>
    <x v="2"/>
    <d v="2000-11-08T00:00:00"/>
    <d v="2005-11-08T00:00:00"/>
    <x v="0"/>
    <n v="-20000000"/>
    <n v="7794.5335780000005"/>
    <n v="0.14000000000000001"/>
    <n v="15.181873"/>
    <n v="15.168445999999999"/>
    <n v="-8.2327035767544594E-3"/>
    <n v="-64.170084466733343"/>
    <n v="-368.83481700000004"/>
    <x v="0"/>
    <n v="-433.00490146673337"/>
    <n v="5507.8229220000003"/>
    <n v="5328.5829670000003"/>
    <n v="-179.23995500000001"/>
    <n v="253.76494646673336"/>
    <n v="5507.8229220000003"/>
    <n v="5328.5829670000003"/>
    <n v="-179.23995500000001"/>
    <x v="0"/>
    <n v="15386.409282971999"/>
    <n v="-7155.5555560000003"/>
    <n v="-1826.972589"/>
    <n v="-45216.398989999994"/>
    <n v="-179.23995500000001"/>
    <n v="-179.23995500000001"/>
    <n v="-179.23995500000001"/>
    <x v="1"/>
  </r>
  <r>
    <n v="11"/>
    <n v="4"/>
    <x v="0"/>
    <x v="2"/>
    <x v="109"/>
    <x v="0"/>
    <x v="8"/>
    <x v="3"/>
    <s v="FUNB"/>
    <x v="3"/>
    <d v="2000-05-05T00:00:00"/>
    <d v="2001-12-20T00:00:00"/>
    <x v="0"/>
    <n v="25000000"/>
    <n v="-1702.505443"/>
    <n v="0.85"/>
    <n v="34.522668000000003"/>
    <n v="33.671351999999999"/>
    <n v="-0.63282476270076771"/>
    <n v="1077.3876029632404"/>
    <n v="921.20696999999996"/>
    <x v="0"/>
    <n v="1998.5945729632404"/>
    <n v="97381.128452999998"/>
    <n v="99180.023275"/>
    <n v="1798.894822000002"/>
    <n v="-199.69975096323833"/>
    <n v="97381.128452999998"/>
    <n v="99180.023275"/>
    <n v="1798.894822000002"/>
    <x v="0"/>
    <n v="-21284.723048386004"/>
    <n v="188298.61111100001"/>
    <n v="287478.63438599999"/>
    <n v="86615.964859999978"/>
    <n v="1798.894822000002"/>
    <n v="1798.894822000002"/>
    <n v="1798.894822000002"/>
    <x v="2"/>
  </r>
  <r>
    <n v="12"/>
    <n v="102"/>
    <x v="0"/>
    <x v="0"/>
    <x v="109"/>
    <x v="0"/>
    <x v="8"/>
    <x v="3"/>
    <s v="JP Morgan"/>
    <x v="3"/>
    <d v="2000-05-05T00:00:00"/>
    <d v="2002-05-05T00:00:00"/>
    <x v="0"/>
    <n v="-15000000"/>
    <n v="1535.797548"/>
    <n v="0.85"/>
    <n v="38.823658999999999"/>
    <n v="38.038218000000001"/>
    <n v="-0.63785659858436039"/>
    <n v="-979.61860008148096"/>
    <n v="-680.56435799999997"/>
    <x v="0"/>
    <n v="-1660.182958081481"/>
    <n v="-93865.426481999995"/>
    <n v="-95344.501629999999"/>
    <n v="-1479.0751480000035"/>
    <n v="181.10781008147751"/>
    <n v="-93865.426481999995"/>
    <n v="-95344.501629999999"/>
    <n v="-1479.0751480000035"/>
    <x v="0"/>
    <n v="19200.540945096003"/>
    <n v="-97750"/>
    <n v="-193094.50163000001"/>
    <n v="-60775.13939299999"/>
    <n v="-1479.0751480000326"/>
    <n v="-1479.0751480000326"/>
    <n v="-1479.0751480000035"/>
    <x v="2"/>
  </r>
  <r>
    <n v="27"/>
    <n v="123"/>
    <x v="0"/>
    <x v="3"/>
    <x v="109"/>
    <x v="0"/>
    <x v="8"/>
    <x v="3"/>
    <s v="EnronCredit.com"/>
    <x v="3"/>
    <d v="2000-05-05T00:00:00"/>
    <d v="2001-12-20T00:00:00"/>
    <x v="0"/>
    <n v="-25000000"/>
    <n v="1702.505443"/>
    <n v="0.85"/>
    <n v="34.522668000000003"/>
    <n v="33.671351999999999"/>
    <n v="-0.63282476270076771"/>
    <n v="-1077.3876029632404"/>
    <n v="-921.20696999999996"/>
    <x v="0"/>
    <n v="-1998.5945729632404"/>
    <n v="-97381.128452999998"/>
    <n v="-99180.023275"/>
    <n v="-1798.894822000002"/>
    <n v="199.69975096323833"/>
    <n v="-97381.128452999998"/>
    <n v="-99180.023275"/>
    <n v="-1798.894822000002"/>
    <x v="0"/>
    <n v="21284.723048386004"/>
    <n v="-188298.61111100001"/>
    <n v="-287478.63438599999"/>
    <n v="-86615.964859999978"/>
    <n v="-1798.894822000002"/>
    <n v="-1798.894822000002"/>
    <n v="-1798.894822000002"/>
    <x v="2"/>
  </r>
  <r>
    <n v="33"/>
    <n v="124"/>
    <x v="0"/>
    <x v="4"/>
    <x v="109"/>
    <x v="0"/>
    <x v="8"/>
    <x v="3"/>
    <s v="Enron North America"/>
    <x v="3"/>
    <d v="2000-05-05T00:00:00"/>
    <d v="2001-12-20T00:00:00"/>
    <x v="0"/>
    <n v="25000000"/>
    <n v="-1702.505443"/>
    <n v="0.85"/>
    <n v="34.522668000000003"/>
    <n v="33.671351999999999"/>
    <n v="-0.63282476270076771"/>
    <n v="1077.3876029632404"/>
    <n v="921.20696999999996"/>
    <x v="0"/>
    <n v="1998.5945729632404"/>
    <n v="97381.128452999998"/>
    <n v="99180.023275"/>
    <n v="1798.894822000002"/>
    <n v="-199.69975096323833"/>
    <n v="97381.128452999998"/>
    <n v="99180.023275"/>
    <n v="1798.894822000002"/>
    <x v="0"/>
    <n v="-21284.723048386004"/>
    <n v="188298.61111100001"/>
    <n v="287478.63438599999"/>
    <n v="86615.964859999978"/>
    <n v="1798.894822000002"/>
    <n v="1798.894822000002"/>
    <n v="1798.894822000002"/>
    <x v="2"/>
  </r>
  <r>
    <n v="152"/>
    <n v="207"/>
    <x v="0"/>
    <x v="0"/>
    <x v="109"/>
    <x v="0"/>
    <x v="8"/>
    <x v="3"/>
    <s v="LBIE"/>
    <x v="3"/>
    <d v="2000-09-26T00:00:00"/>
    <d v="2001-09-26T00:00:00"/>
    <x v="0"/>
    <n v="-10000000"/>
    <n v="463.01620600000001"/>
    <n v="0.45"/>
    <n v="31.915289999999999"/>
    <n v="30.970912999999999"/>
    <n v="-0.62481837511452198"/>
    <n v="-289.3010334846108"/>
    <n v="-307.50546300000002"/>
    <x v="0"/>
    <n v="-596.80649648461076"/>
    <n v="-7267.6278970000003"/>
    <n v="-7810.1003019999998"/>
    <n v="-542.47240499999953"/>
    <n v="54.334091484611236"/>
    <n v="-7267.6278970000003"/>
    <n v="-7810.1003019999998"/>
    <n v="-542.47240499999953"/>
    <x v="0"/>
    <n v="5788.6286074120007"/>
    <n v="-22625"/>
    <n v="-30435.100301999999"/>
    <n v="-28892.717386999997"/>
    <n v="-542.47240500000044"/>
    <n v="-542.47240500000044"/>
    <n v="-542.47240499999953"/>
    <x v="3"/>
  </r>
  <r>
    <n v="1329"/>
    <n v="489"/>
    <x v="0"/>
    <x v="0"/>
    <x v="109"/>
    <x v="0"/>
    <x v="8"/>
    <x v="3"/>
    <s v="Portfolio ISIS"/>
    <x v="3"/>
    <d v="2001-01-05T00:00:00"/>
    <d v="2006-01-05T00:00:00"/>
    <x v="0"/>
    <n v="-10000000"/>
    <n v="4038.3561149999996"/>
    <n v="0.52"/>
    <n v="71.919985999999994"/>
    <n v="71.241175999999996"/>
    <n v="-0.67542623306935989"/>
    <n v="-2727.6116585470645"/>
    <n v="-800.95468800000003"/>
    <x v="0"/>
    <n v="-3528.5663465470643"/>
    <n v="70210.573753000004"/>
    <n v="67346.781386000002"/>
    <n v="-2863.7923670000018"/>
    <n v="664.77397954706248"/>
    <n v="70210.573753000004"/>
    <n v="67346.781386000002"/>
    <n v="-2863.7923670000018"/>
    <x v="0"/>
    <n v="50487.528149729995"/>
    <n v="0"/>
    <n v="67346.781386000002"/>
    <n v="-27910.354424000005"/>
    <n v="-2863.7923670000018"/>
    <n v="-2863.7923670000018"/>
    <n v="-2863.7923670000018"/>
    <x v="1"/>
  </r>
  <r>
    <n v="1518"/>
    <n v="568"/>
    <x v="0"/>
    <x v="1"/>
    <x v="109"/>
    <x v="0"/>
    <x v="8"/>
    <x v="3"/>
    <s v="Portfolio ISIS"/>
    <x v="1"/>
    <d v="2001-01-05T00:00:00"/>
    <d v="2006-01-05T00:00:00"/>
    <x v="0"/>
    <n v="10000000"/>
    <n v="-4038.3561149999996"/>
    <n v="0.52"/>
    <n v="71.919985999999994"/>
    <n v="71.241175999999996"/>
    <n v="-0.67542623306935989"/>
    <n v="2727.6116585470645"/>
    <n v="800.95468800000003"/>
    <x v="0"/>
    <n v="3528.5663465470643"/>
    <n v="-70210.573753000004"/>
    <n v="-67346.781386000002"/>
    <n v="2863.7923670000018"/>
    <n v="-664.77397954706248"/>
    <n v="-70210.573753000004"/>
    <n v="-67346.781386000002"/>
    <n v="2863.7923670000018"/>
    <x v="0"/>
    <n v="-50487.528149729995"/>
    <n v="0"/>
    <n v="-67346.781386000002"/>
    <n v="27910.354424000005"/>
    <n v="2863.7923670000018"/>
    <n v="2863.7923670000018"/>
    <n v="2863.7923670000018"/>
    <x v="1"/>
  </r>
  <r>
    <n v="255"/>
    <n v="369"/>
    <x v="2"/>
    <x v="10"/>
    <x v="110"/>
    <x v="2"/>
    <x v="2"/>
    <x v="3"/>
    <s v="Deutsche Bank AG"/>
    <x v="0"/>
    <d v="2000-07-19T00:00:00"/>
    <d v="2005-07-19T00:00:00"/>
    <x v="0"/>
    <n v="-4000000"/>
    <n v="1532.5304409999999"/>
    <n v="1.75"/>
    <n v="110.80402599999999"/>
    <n v="63.989553999999998"/>
    <n v="-47.377517095945933"/>
    <n v="-72607.487168535052"/>
    <n v="-538.12733400000002"/>
    <x v="0"/>
    <n v="-73145.614502535056"/>
    <n v="-110805.052212"/>
    <n v="-183834.00544499999"/>
    <n v="-73028.953232999993"/>
    <n v="116.66126953506318"/>
    <n v="-110805.052212"/>
    <n v="-183834.00544499999"/>
    <n v="-73028.953232999993"/>
    <x v="0"/>
    <n v="4537.8226358009997"/>
    <n v="-35777.777778000003"/>
    <n v="-219611.78322300001"/>
    <n v="-122764.649172"/>
    <n v="-73028.953233000007"/>
    <n v="-73028.953233000007"/>
    <n v="-73028.953232999993"/>
    <x v="0"/>
  </r>
  <r>
    <n v="1706"/>
    <n v="911"/>
    <x v="0"/>
    <x v="0"/>
    <x v="111"/>
    <x v="9"/>
    <x v="6"/>
    <x v="6"/>
    <s v="NAB"/>
    <x v="2"/>
    <d v="2001-03-20T00:00:00"/>
    <d v="2006-02-16T00:00:00"/>
    <x v="0"/>
    <n v="-10000000"/>
    <n v="4137.1702089999999"/>
    <n v="0.52"/>
    <n v="55.291178000000002"/>
    <n v="55.237960000000001"/>
    <n v="-3.5519222761263895E-2"/>
    <n v="-146.94907025473572"/>
    <n v="-544.35681"/>
    <x v="0"/>
    <n v="-691.30588025473571"/>
    <n v="11985.958655"/>
    <n v="11631.403614999999"/>
    <n v="-354.5550400000011"/>
    <n v="336.75084025473461"/>
    <n v="11985.958655"/>
    <n v="11631.403614999999"/>
    <n v="-354.5550400000011"/>
    <x v="0"/>
    <m/>
    <n v="0"/>
    <n v="11631.403614999999"/>
    <n v="11631.403614999999"/>
    <n v="-354.5550400000011"/>
    <n v="-354.5550400000011"/>
    <n v="-354.5550400000011"/>
    <x v="1"/>
  </r>
  <r>
    <n v="1330"/>
    <n v="490"/>
    <x v="0"/>
    <x v="0"/>
    <x v="112"/>
    <x v="5"/>
    <x v="8"/>
    <x v="8"/>
    <s v="Portfolio ISIS"/>
    <x v="2"/>
    <d v="2001-01-05T00:00:00"/>
    <d v="2006-01-05T00:00:00"/>
    <x v="0"/>
    <n v="-10000000"/>
    <n v="4068.6817550000001"/>
    <n v="0.52"/>
    <n v="55.773122999999998"/>
    <n v="55.230815999999997"/>
    <n v="-0.54471969556090183"/>
    <n v="-2216.2910869177958"/>
    <n v="-737.38045199999999"/>
    <x v="0"/>
    <n v="-2953.6715389177957"/>
    <n v="3010.031966"/>
    <n v="622.06548099999998"/>
    <n v="-2387.9664849999999"/>
    <n v="565.70505391779579"/>
    <n v="3010.031966"/>
    <n v="622.06548099999998"/>
    <n v="-2387.9664849999999"/>
    <x v="0"/>
    <n v="23425.435204412501"/>
    <n v="0"/>
    <n v="622.06548099999998"/>
    <n v="-5549.821105"/>
    <n v="-2387.9664849999999"/>
    <n v="-2387.9664849999999"/>
    <n v="-2387.9664849999999"/>
    <x v="1"/>
  </r>
  <r>
    <n v="1519"/>
    <n v="569"/>
    <x v="0"/>
    <x v="1"/>
    <x v="112"/>
    <x v="5"/>
    <x v="8"/>
    <x v="8"/>
    <s v="Portfolio ISIS"/>
    <x v="1"/>
    <d v="2001-01-05T00:00:00"/>
    <d v="2006-01-05T00:00:00"/>
    <x v="0"/>
    <n v="10000000"/>
    <n v="-4068.6817550000001"/>
    <n v="0.52"/>
    <n v="55.773122999999998"/>
    <n v="55.230815999999997"/>
    <n v="-0.54471969556090183"/>
    <n v="2216.2910869177958"/>
    <n v="737.38045199999999"/>
    <x v="0"/>
    <n v="2953.6715389177957"/>
    <n v="-3010.031966"/>
    <n v="-622.06548099999998"/>
    <n v="2387.9664849999999"/>
    <n v="-565.70505391779579"/>
    <n v="-3010.031966"/>
    <n v="-622.06548099999998"/>
    <n v="2387.9664849999999"/>
    <x v="0"/>
    <n v="-23425.435204412501"/>
    <n v="0"/>
    <n v="-622.06548099999998"/>
    <n v="5549.821105"/>
    <n v="2387.9664849999999"/>
    <n v="2387.9664849999999"/>
    <n v="2387.9664849999999"/>
    <x v="1"/>
  </r>
  <r>
    <n v="1626"/>
    <n v="826"/>
    <x v="0"/>
    <x v="0"/>
    <x v="112"/>
    <x v="5"/>
    <x v="8"/>
    <x v="8"/>
    <s v="Goldman Sachs"/>
    <x v="2"/>
    <d v="2001-01-22T00:00:00"/>
    <d v="2006-01-22T00:00:00"/>
    <x v="0"/>
    <n v="10000000"/>
    <n v="-4147.9365509999998"/>
    <n v="0.76"/>
    <n v="56.154904000000002"/>
    <n v="55.612825000000001"/>
    <n v="-0.54458089779643482"/>
    <n v="2258.8870109462273"/>
    <n v="795.36141599999996"/>
    <x v="0"/>
    <n v="3054.2484269462275"/>
    <n v="98298.649093999993"/>
    <n v="100910.60328"/>
    <n v="2611.9541860000027"/>
    <n v="-442.29424094622482"/>
    <n v="98298.649093999993"/>
    <n v="100910.60328"/>
    <n v="2611.9541860000027"/>
    <x v="0"/>
    <n v="-23881.744692382497"/>
    <n v="0"/>
    <n v="100910.60328"/>
    <n v="100910.60328"/>
    <n v="2611.9541860000027"/>
    <n v="2611.9541860000027"/>
    <n v="2611.9541860000027"/>
    <x v="1"/>
  </r>
  <r>
    <n v="1331"/>
    <n v="491"/>
    <x v="0"/>
    <x v="0"/>
    <x v="113"/>
    <x v="1"/>
    <x v="1"/>
    <x v="3"/>
    <s v="Portfolio ISIS"/>
    <x v="5"/>
    <d v="2001-01-05T00:00:00"/>
    <d v="2006-01-05T00:00:00"/>
    <x v="0"/>
    <n v="-10000000"/>
    <n v="4076.7589130000001"/>
    <n v="0.78"/>
    <n v="80.902732999999998"/>
    <n v="80.283368999999993"/>
    <n v="-0.58980799851703225"/>
    <n v="-2404.505014913002"/>
    <n v="-741.15044999999998"/>
    <x v="0"/>
    <n v="-3145.6554649130021"/>
    <n v="-7047.6340010000004"/>
    <n v="-9818.8781940000008"/>
    <n v="-2771.2441930000005"/>
    <n v="374.41127191300166"/>
    <n v="-7047.6340010000004"/>
    <n v="-9818.8781940000008"/>
    <n v="-2771.2441930000005"/>
    <x v="0"/>
    <n v="29507.581012294002"/>
    <n v="0"/>
    <n v="-9818.8781940000008"/>
    <n v="-70933.797714"/>
    <n v="-2771.2441930000005"/>
    <n v="-2771.2441930000005"/>
    <n v="-2771.2441930000005"/>
    <x v="1"/>
  </r>
  <r>
    <n v="1562"/>
    <n v="608"/>
    <x v="0"/>
    <x v="1"/>
    <x v="113"/>
    <x v="1"/>
    <x v="1"/>
    <x v="3"/>
    <s v="Portfolio ISIS"/>
    <x v="1"/>
    <d v="2001-01-05T00:00:00"/>
    <d v="2006-01-05T00:00:00"/>
    <x v="0"/>
    <n v="10000000"/>
    <n v="-4076.7589130000001"/>
    <n v="0.78"/>
    <n v="80.902732999999998"/>
    <n v="80.283368999999993"/>
    <n v="-0.58980799851703225"/>
    <n v="2404.505014913002"/>
    <n v="741.15044999999998"/>
    <x v="0"/>
    <n v="3145.6554649130021"/>
    <n v="7047.6340010000004"/>
    <n v="9818.8781940000008"/>
    <n v="2771.2441930000005"/>
    <n v="-374.41127191300166"/>
    <n v="7047.6340010000004"/>
    <n v="9818.8781940000008"/>
    <n v="2771.2441930000005"/>
    <x v="0"/>
    <n v="-29507.581012294002"/>
    <n v="0"/>
    <n v="9818.8781940000008"/>
    <n v="70933.797714"/>
    <n v="2771.2441930000005"/>
    <n v="2771.2441930000005"/>
    <n v="2771.2441930000005"/>
    <x v="1"/>
  </r>
  <r>
    <n v="1731"/>
    <n v="938"/>
    <x v="0"/>
    <x v="0"/>
    <x v="114"/>
    <x v="9"/>
    <x v="4"/>
    <x v="6"/>
    <s v="Merrill Lynch Int"/>
    <x v="2"/>
    <d v="2001-03-30T00:00:00"/>
    <d v="2006-03-30T00:00:00"/>
    <x v="1"/>
    <n v="10000000"/>
    <n v="-4416.2269420000002"/>
    <n v="1.35"/>
    <n v="139.372736"/>
    <n v="138.692508"/>
    <n v="-0.52197844554377659"/>
    <n v="2305.1752743537063"/>
    <n v="1677.3498210000002"/>
    <x v="0"/>
    <n v="3982.5250953537065"/>
    <n v="-17236.870305"/>
    <n v="-13956.680109999999"/>
    <n v="3280.190195000001"/>
    <n v="-702.33490035370551"/>
    <n v="-15202.919609010001"/>
    <n v="-12246.986796524998"/>
    <n v="2955.9328124850035"/>
    <x v="0"/>
    <m/>
    <n v="0"/>
    <n v="-12246.986796524998"/>
    <n v="-12246.986796524998"/>
    <n v="2955.9328124850035"/>
    <n v="2955.9328124850035"/>
    <n v="2955.9328124850035"/>
    <x v="1"/>
  </r>
  <r>
    <n v="46"/>
    <n v="146"/>
    <x v="0"/>
    <x v="0"/>
    <x v="115"/>
    <x v="2"/>
    <x v="6"/>
    <x v="6"/>
    <s v="JP Morgan"/>
    <x v="2"/>
    <d v="2000-08-16T00:00:00"/>
    <d v="2005-08-16T00:00:00"/>
    <x v="0"/>
    <n v="-10000000"/>
    <n v="3736.1790680000004"/>
    <n v="0.33"/>
    <n v="52.496555000000001"/>
    <n v="52.450682"/>
    <n v="-1.639404557578944E-2"/>
    <n v="-61.251089920102523"/>
    <n v="-562.10254199999997"/>
    <x v="0"/>
    <n v="-623.35363192010254"/>
    <n v="71532.860062000007"/>
    <n v="71332.000746000005"/>
    <n v="-200.85931600000185"/>
    <n v="422.49431592010069"/>
    <n v="71532.860062000007"/>
    <n v="71332.000746000005"/>
    <n v="-200.85931600000185"/>
    <x v="0"/>
    <n v="11062.826220348001"/>
    <n v="-16866.666667000001"/>
    <n v="54465.334079000007"/>
    <n v="-68196.606700000004"/>
    <n v="-200.85931600000185"/>
    <n v="-200.85931600000185"/>
    <n v="-200.85931600000185"/>
    <x v="0"/>
  </r>
  <r>
    <n v="239"/>
    <n v="354"/>
    <x v="0"/>
    <x v="0"/>
    <x v="115"/>
    <x v="2"/>
    <x v="6"/>
    <x v="6"/>
    <s v="WLB"/>
    <x v="2"/>
    <d v="2000-10-23T00:00:00"/>
    <d v="2005-08-16T00:00:00"/>
    <x v="0"/>
    <n v="10000000"/>
    <n v="-3773.7506649999996"/>
    <n v="0.62"/>
    <n v="52.496555000000001"/>
    <n v="52.450682"/>
    <n v="-1.6311798376016907E-2"/>
    <n v="61.556659968839718"/>
    <n v="621.63984600000003"/>
    <x v="0"/>
    <n v="683.1965059688398"/>
    <n v="44840.115432999999"/>
    <n v="45227.208121000003"/>
    <n v="387.09268800000427"/>
    <n v="-296.10381796883553"/>
    <n v="44840.115432999999"/>
    <n v="45227.208121000003"/>
    <n v="387.09268800000427"/>
    <x v="0"/>
    <n v="-11174.075719064997"/>
    <n v="19977.777778"/>
    <n v="65204.985899000007"/>
    <n v="73309.755469000011"/>
    <n v="387.09268800000427"/>
    <n v="387.09268800000427"/>
    <n v="387.09268800000427"/>
    <x v="0"/>
  </r>
  <r>
    <n v="1332"/>
    <n v="492"/>
    <x v="0"/>
    <x v="0"/>
    <x v="116"/>
    <x v="1"/>
    <x v="6"/>
    <x v="3"/>
    <s v="Portfolio ISIS"/>
    <x v="3"/>
    <d v="2001-01-05T00:00:00"/>
    <d v="2006-01-05T00:00:00"/>
    <x v="0"/>
    <n v="-10000000"/>
    <n v="4049.8726040000001"/>
    <n v="0.65"/>
    <n v="74.983644999999996"/>
    <n v="74.376655"/>
    <n v="-0.59303339685057621"/>
    <n v="-2401.7097071622084"/>
    <n v="-838.38447300000007"/>
    <x v="0"/>
    <n v="-3240.0941801622084"/>
    <n v="25648.243103000001"/>
    <n v="22990.657614"/>
    <n v="-2657.585489000001"/>
    <n v="582.50869116220747"/>
    <n v="25648.243103000001"/>
    <n v="22990.657614"/>
    <n v="-2657.585489000001"/>
    <x v="0"/>
    <n v="29312.977907752003"/>
    <n v="0"/>
    <n v="22990.657614"/>
    <n v="-64044.901589000001"/>
    <n v="-2657.585489000001"/>
    <n v="-2657.585489000001"/>
    <n v="-2657.585489000001"/>
    <x v="1"/>
  </r>
  <r>
    <n v="1563"/>
    <n v="609"/>
    <x v="0"/>
    <x v="1"/>
    <x v="116"/>
    <x v="1"/>
    <x v="6"/>
    <x v="3"/>
    <s v="Portfolio ISIS"/>
    <x v="1"/>
    <d v="2001-01-05T00:00:00"/>
    <d v="2006-01-05T00:00:00"/>
    <x v="0"/>
    <n v="10000000"/>
    <n v="-4049.8726040000001"/>
    <n v="0.65"/>
    <n v="74.983644999999996"/>
    <n v="74.376655"/>
    <n v="-0.59303339685057621"/>
    <n v="2401.7097071622084"/>
    <n v="838.38447300000007"/>
    <x v="0"/>
    <n v="3240.0941801622084"/>
    <n v="-25648.243103000001"/>
    <n v="-22990.657614"/>
    <n v="2657.585489000001"/>
    <n v="-582.50869116220747"/>
    <n v="-25648.243103000001"/>
    <n v="-22990.657614"/>
    <n v="2657.585489000001"/>
    <x v="0"/>
    <n v="-29312.977907752003"/>
    <n v="0"/>
    <n v="-22990.657614"/>
    <n v="64044.901589000001"/>
    <n v="2657.585489000001"/>
    <n v="2657.585489000001"/>
    <n v="2657.585489000001"/>
    <x v="1"/>
  </r>
  <r>
    <n v="1333"/>
    <n v="493"/>
    <x v="0"/>
    <x v="0"/>
    <x v="117"/>
    <x v="4"/>
    <x v="6"/>
    <x v="3"/>
    <s v="Portfolio ISIS"/>
    <x v="4"/>
    <d v="2001-01-05T00:00:00"/>
    <d v="2006-01-05T00:00:00"/>
    <x v="0"/>
    <n v="-10000000"/>
    <n v="4380.521471"/>
    <n v="3.3"/>
    <n v="217.96599000000001"/>
    <n v="217.71256099999999"/>
    <n v="-0.16192053847427351"/>
    <n v="-709.29639538243669"/>
    <n v="-2986.9550249999998"/>
    <x v="0"/>
    <n v="-3696.2514203824367"/>
    <n v="-526005.972725"/>
    <n v="-528506.68697599997"/>
    <n v="-2500.7142509999685"/>
    <n v="1195.5371693824682"/>
    <n v="-526005.972725"/>
    <n v="-528506.68697599997"/>
    <n v="-2500.7142509999685"/>
    <x v="0"/>
    <n v="43235.746918770004"/>
    <n v="0"/>
    <n v="-528506.68697599997"/>
    <n v="-643279.97544399998"/>
    <n v="-2500.7142509999685"/>
    <n v="-2500.7142509999685"/>
    <n v="-2500.7142509999685"/>
    <x v="1"/>
  </r>
  <r>
    <n v="1564"/>
    <n v="610"/>
    <x v="0"/>
    <x v="1"/>
    <x v="117"/>
    <x v="4"/>
    <x v="6"/>
    <x v="3"/>
    <s v="Portfolio ISIS"/>
    <x v="1"/>
    <d v="2001-01-05T00:00:00"/>
    <d v="2006-01-05T00:00:00"/>
    <x v="0"/>
    <n v="10000000"/>
    <n v="-4380.521471"/>
    <n v="3.3"/>
    <n v="217.96599000000001"/>
    <n v="217.71256099999999"/>
    <n v="-0.16192053847427351"/>
    <n v="709.29639538243669"/>
    <n v="2986.9550249999998"/>
    <x v="0"/>
    <n v="3696.2514203824367"/>
    <n v="526005.972725"/>
    <n v="528506.68697599997"/>
    <n v="2500.7142509999685"/>
    <n v="-1195.5371693824682"/>
    <n v="526005.972725"/>
    <n v="528506.68697599997"/>
    <n v="2500.7142509999685"/>
    <x v="0"/>
    <n v="-43235.746918770004"/>
    <n v="0"/>
    <n v="528506.68697599997"/>
    <n v="643279.97544399998"/>
    <n v="2500.7142509999685"/>
    <n v="2500.7142509999685"/>
    <n v="2500.7142509999685"/>
    <x v="1"/>
  </r>
  <r>
    <n v="1334"/>
    <n v="494"/>
    <x v="0"/>
    <x v="0"/>
    <x v="118"/>
    <x v="11"/>
    <x v="2"/>
    <x v="3"/>
    <s v="Portfolio ISIS"/>
    <x v="4"/>
    <d v="2001-01-05T00:00:00"/>
    <d v="2006-01-05T00:00:00"/>
    <x v="0"/>
    <n v="-10000000"/>
    <n v="4019.9113870000001"/>
    <n v="0.3"/>
    <n v="57.308422999999998"/>
    <n v="57.266416"/>
    <n v="-3.9725313441267777E-2"/>
    <n v="-159.69223985469651"/>
    <n v="-762.44916599999999"/>
    <x v="0"/>
    <n v="-922.14140585469647"/>
    <n v="106799.56669199999"/>
    <n v="106669.32584799999"/>
    <n v="-130.24084399999992"/>
    <n v="791.90056185469655"/>
    <n v="106799.56669199999"/>
    <n v="106669.32584799999"/>
    <n v="-130.24084399999992"/>
    <x v="0"/>
    <n v="7935.3050779380001"/>
    <n v="0"/>
    <n v="106669.32584799999"/>
    <n v="90373.648149999994"/>
    <n v="-130.24084399999992"/>
    <n v="-130.24084399999992"/>
    <n v="-130.24084399999992"/>
    <x v="1"/>
  </r>
  <r>
    <n v="1565"/>
    <n v="611"/>
    <x v="0"/>
    <x v="1"/>
    <x v="118"/>
    <x v="11"/>
    <x v="2"/>
    <x v="3"/>
    <s v="Portfolio ISIS"/>
    <x v="1"/>
    <d v="2001-01-05T00:00:00"/>
    <d v="2006-01-05T00:00:00"/>
    <x v="0"/>
    <n v="10000000"/>
    <n v="-4019.9113870000001"/>
    <n v="0.3"/>
    <n v="57.308422999999998"/>
    <n v="57.266416"/>
    <n v="-3.9725313441267777E-2"/>
    <n v="159.69223985469651"/>
    <n v="762.44916599999999"/>
    <x v="0"/>
    <n v="922.14140585469647"/>
    <n v="-106799.56669199999"/>
    <n v="-106669.32584799999"/>
    <n v="130.24084399999992"/>
    <n v="-791.90056185469655"/>
    <n v="-106799.56669199999"/>
    <n v="-106669.32584799999"/>
    <n v="130.24084399999992"/>
    <x v="0"/>
    <n v="-7935.3050779380001"/>
    <n v="0"/>
    <n v="-106669.32584799999"/>
    <n v="-90373.648149999994"/>
    <n v="130.24084399999992"/>
    <n v="130.24084399999992"/>
    <n v="130.24084399999992"/>
    <x v="1"/>
  </r>
  <r>
    <n v="1335"/>
    <n v="495"/>
    <x v="0"/>
    <x v="0"/>
    <x v="119"/>
    <x v="4"/>
    <x v="2"/>
    <x v="3"/>
    <s v="Portfolio ISIS"/>
    <x v="4"/>
    <d v="2001-01-05T00:00:00"/>
    <d v="2006-01-05T00:00:00"/>
    <x v="0"/>
    <n v="-10000000"/>
    <n v="4192.4139329999998"/>
    <n v="1.6"/>
    <n v="117.02529800000001"/>
    <n v="116.89582"/>
    <n v="-7.9701178882083792E-2"/>
    <n v="-334.14033282177343"/>
    <n v="-1432.8624629999999"/>
    <x v="0"/>
    <n v="-1767.0027958217734"/>
    <n v="-214630.490062"/>
    <n v="-215826.78056399999"/>
    <n v="-1196.2905019999889"/>
    <n v="570.71229382178444"/>
    <n v="-214630.490062"/>
    <n v="-215826.78056399999"/>
    <n v="-1196.2905019999889"/>
    <x v="0"/>
    <n v="41379.125518710003"/>
    <n v="0"/>
    <n v="-215826.78056399999"/>
    <n v="-134203.28166399998"/>
    <n v="-1196.2905019999889"/>
    <n v="-1196.2905019999889"/>
    <n v="-1196.2905019999889"/>
    <x v="1"/>
  </r>
  <r>
    <n v="1548"/>
    <n v="595"/>
    <x v="0"/>
    <x v="1"/>
    <x v="119"/>
    <x v="4"/>
    <x v="2"/>
    <x v="3"/>
    <s v="Portfolio ISIS"/>
    <x v="1"/>
    <d v="2001-01-05T00:00:00"/>
    <d v="2006-01-05T00:00:00"/>
    <x v="0"/>
    <n v="10000000"/>
    <n v="-4192.4139329999998"/>
    <n v="1.6"/>
    <n v="117.02529800000001"/>
    <n v="116.89582"/>
    <n v="-7.9701178882083792E-2"/>
    <n v="334.14033282177343"/>
    <n v="1432.8624629999999"/>
    <x v="0"/>
    <n v="1767.0027958217734"/>
    <n v="214630.490062"/>
    <n v="215826.78056399999"/>
    <n v="1196.2905019999889"/>
    <n v="-570.71229382178444"/>
    <n v="214630.490062"/>
    <n v="215826.78056399999"/>
    <n v="1196.2905019999889"/>
    <x v="0"/>
    <n v="-41379.125518710003"/>
    <n v="0"/>
    <n v="215826.78056399999"/>
    <n v="134203.28166399998"/>
    <n v="1196.2905019999889"/>
    <n v="1196.2905019999889"/>
    <n v="1196.2905019999889"/>
    <x v="1"/>
  </r>
  <r>
    <n v="1336"/>
    <n v="496"/>
    <x v="0"/>
    <x v="0"/>
    <x v="120"/>
    <x v="4"/>
    <x v="1"/>
    <x v="3"/>
    <s v="Portfolio ISIS"/>
    <x v="3"/>
    <d v="2001-01-05T00:00:00"/>
    <d v="2006-01-05T00:00:00"/>
    <x v="0"/>
    <n v="-10000000"/>
    <n v="4167.1405079999995"/>
    <n v="1.85"/>
    <n v="189.386562"/>
    <n v="188.63628"/>
    <n v="-0.60111361188597068"/>
    <n v="-2504.9248820002185"/>
    <n v="-1806.19749"/>
    <x v="0"/>
    <n v="-4311.1223720002181"/>
    <n v="-27668.921027"/>
    <n v="-31172.561618"/>
    <n v="-3503.6405909999994"/>
    <n v="807.48178100021869"/>
    <n v="-27668.921027"/>
    <n v="-31172.561618"/>
    <n v="-3503.6405909999994"/>
    <x v="0"/>
    <n v="41129.676813959995"/>
    <n v="0"/>
    <n v="-31172.561618"/>
    <n v="-96342.32351300001"/>
    <n v="-3503.6405909999994"/>
    <n v="-3503.6405909999994"/>
    <n v="-3503.6405909999994"/>
    <x v="1"/>
  </r>
  <r>
    <n v="1520"/>
    <n v="570"/>
    <x v="0"/>
    <x v="1"/>
    <x v="120"/>
    <x v="4"/>
    <x v="1"/>
    <x v="3"/>
    <s v="Portfolio ISIS"/>
    <x v="1"/>
    <d v="2001-01-05T00:00:00"/>
    <d v="2006-01-05T00:00:00"/>
    <x v="0"/>
    <n v="10000000"/>
    <n v="-4167.1405079999995"/>
    <n v="1.85"/>
    <n v="189.386562"/>
    <n v="188.63628"/>
    <n v="-0.60111361188597068"/>
    <n v="2504.9248820002185"/>
    <n v="1806.19749"/>
    <x v="0"/>
    <n v="4311.1223720002181"/>
    <n v="27668.921027"/>
    <n v="31172.561618"/>
    <n v="3503.6405909999994"/>
    <n v="-807.48178100021869"/>
    <n v="27668.921027"/>
    <n v="31172.561618"/>
    <n v="3503.6405909999994"/>
    <x v="0"/>
    <n v="-41129.676813959995"/>
    <n v="0"/>
    <n v="31172.561618"/>
    <n v="96342.32351300001"/>
    <n v="3503.6405909999994"/>
    <n v="3503.6405909999994"/>
    <n v="3503.6405909999994"/>
    <x v="1"/>
  </r>
  <r>
    <n v="1337"/>
    <n v="497"/>
    <x v="0"/>
    <x v="0"/>
    <x v="121"/>
    <x v="3"/>
    <x v="2"/>
    <x v="6"/>
    <s v="Portfolio ISIS"/>
    <x v="6"/>
    <d v="2001-01-05T00:00:00"/>
    <d v="2006-01-05T00:00:00"/>
    <x v="0"/>
    <n v="-10000000"/>
    <n v="4006.5958839999998"/>
    <n v="0.78"/>
    <n v="280.89097500000003"/>
    <n v="279.51108099999999"/>
    <n v="-1.06830706554669"/>
    <n v="-4280.274691667486"/>
    <n v="-2341.537992"/>
    <x v="0"/>
    <n v="-6621.8126836674855"/>
    <n v="761274.54804499994"/>
    <n v="757083.24491500005"/>
    <n v="-4191.3031299998984"/>
    <n v="2430.5095536675872"/>
    <n v="761274.54804499994"/>
    <n v="757083.24491500005"/>
    <n v="-4191.3031299998984"/>
    <x v="0"/>
    <n v="63272.16220012799"/>
    <n v="0"/>
    <n v="757083.24491500005"/>
    <n v="-111911.4927709999"/>
    <n v="-4191.3031299998984"/>
    <n v="-4191.3031299998984"/>
    <n v="-4191.3031299998984"/>
    <x v="1"/>
  </r>
  <r>
    <n v="1566"/>
    <n v="612"/>
    <x v="0"/>
    <x v="1"/>
    <x v="121"/>
    <x v="3"/>
    <x v="2"/>
    <x v="6"/>
    <s v="Portfolio ISIS"/>
    <x v="1"/>
    <d v="2001-01-05T00:00:00"/>
    <d v="2006-01-05T00:00:00"/>
    <x v="0"/>
    <n v="10000000"/>
    <n v="-4006.5958839999998"/>
    <n v="0.78"/>
    <n v="280.89097500000003"/>
    <n v="279.51108099999999"/>
    <n v="-1.06830706554669"/>
    <n v="4280.274691667486"/>
    <n v="2341.537992"/>
    <x v="0"/>
    <n v="6621.8126836674855"/>
    <n v="-761274.54804499994"/>
    <n v="-757083.24491500005"/>
    <n v="4191.3031299998984"/>
    <n v="-2430.5095536675872"/>
    <n v="-761274.54804499994"/>
    <n v="-757083.24491500005"/>
    <n v="4191.3031299998984"/>
    <x v="0"/>
    <n v="-63272.16220012799"/>
    <n v="0"/>
    <n v="-757083.24491500005"/>
    <n v="111911.4927709999"/>
    <n v="4191.3031299998984"/>
    <n v="4191.3031299998984"/>
    <n v="4191.3031299998984"/>
    <x v="1"/>
  </r>
  <r>
    <n v="25"/>
    <n v="121"/>
    <x v="0"/>
    <x v="8"/>
    <x v="122"/>
    <x v="10"/>
    <x v="5"/>
    <x v="3"/>
    <s v="High Yield"/>
    <x v="5"/>
    <d v="2000-06-29T00:00:00"/>
    <d v="2003-06-20T00:00:00"/>
    <x v="0"/>
    <n v="4000000"/>
    <n v="-807.90400599999998"/>
    <n v="0.85"/>
    <n v="69.960155999999998"/>
    <n v="69.274349999999998"/>
    <n v="-0.56306571637256531"/>
    <n v="454.90304789865525"/>
    <n v="263.25611700000002"/>
    <x v="0"/>
    <n v="718.15916489865526"/>
    <n v="13897.05269"/>
    <n v="14563.774756999999"/>
    <n v="666.72206699999879"/>
    <n v="-51.437097898656475"/>
    <n v="13897.05269"/>
    <n v="14563.774756999999"/>
    <n v="666.72206699999879"/>
    <x v="0"/>
    <n v="-5980.5094044150001"/>
    <n v="24933.333332999999"/>
    <n v="39497.108089999994"/>
    <n v="64607.931005999999"/>
    <n v="666.72206699999515"/>
    <n v="666.72206699999515"/>
    <n v="666.72206699999879"/>
    <x v="5"/>
  </r>
  <r>
    <n v="36"/>
    <n v="130"/>
    <x v="0"/>
    <x v="0"/>
    <x v="122"/>
    <x v="10"/>
    <x v="5"/>
    <x v="3"/>
    <s v="JP Morgan"/>
    <x v="5"/>
    <d v="2000-07-20T00:00:00"/>
    <d v="2003-06-20T00:00:00"/>
    <x v="0"/>
    <n v="-4000000"/>
    <n v="806.485681"/>
    <n v="0.75"/>
    <n v="69.960155999999998"/>
    <n v="69.274349999999998"/>
    <n v="-0.56306706077275248"/>
    <n v="-454.10552195598166"/>
    <n v="-259.079319"/>
    <x v="0"/>
    <n v="-713.1848409559816"/>
    <n v="-5380.0776159999996"/>
    <n v="-6036.6054359999998"/>
    <n v="-656.52782000000025"/>
    <n v="56.657020955981352"/>
    <n v="-5380.0776159999996"/>
    <n v="-6036.6054359999998"/>
    <n v="-656.52782000000025"/>
    <x v="0"/>
    <n v="5970.0102536025006"/>
    <n v="-20250"/>
    <n v="-26286.605435999998"/>
    <n v="-63968.333963999998"/>
    <n v="-656.52781999999934"/>
    <n v="-656.52781999999934"/>
    <n v="-656.52782000000025"/>
    <x v="5"/>
  </r>
  <r>
    <n v="125"/>
    <n v="122"/>
    <x v="2"/>
    <x v="9"/>
    <x v="122"/>
    <x v="10"/>
    <x v="5"/>
    <x v="3"/>
    <s v="EnronCredit.com"/>
    <x v="5"/>
    <d v="2000-06-29T00:00:00"/>
    <d v="2003-06-20T00:00:00"/>
    <x v="0"/>
    <n v="-4000000"/>
    <n v="807.90400599999998"/>
    <n v="0.85"/>
    <n v="69.960155999999998"/>
    <n v="69.274349999999998"/>
    <n v="-0.56306571637256531"/>
    <n v="-454.90304789865525"/>
    <n v="-263.25611700000002"/>
    <x v="0"/>
    <n v="-718.15916489865526"/>
    <n v="-13897.05269"/>
    <n v="-14563.774756999999"/>
    <n v="-666.72206699999879"/>
    <n v="51.437097898656475"/>
    <n v="-13897.05269"/>
    <n v="-14563.774756999999"/>
    <n v="-666.72206699999879"/>
    <x v="0"/>
    <n v="5980.5094044150001"/>
    <n v="-24933.333332999999"/>
    <n v="-39497.108089999994"/>
    <n v="-64607.931005999999"/>
    <n v="-666.72206699999515"/>
    <n v="-666.72206699999515"/>
    <n v="-666.72206699999879"/>
    <x v="5"/>
  </r>
  <r>
    <n v="1338"/>
    <n v="498"/>
    <x v="0"/>
    <x v="0"/>
    <x v="123"/>
    <x v="5"/>
    <x v="6"/>
    <x v="3"/>
    <s v="Portfolio ISIS"/>
    <x v="3"/>
    <d v="2001-01-05T00:00:00"/>
    <d v="2006-01-05T00:00:00"/>
    <x v="0"/>
    <n v="-10000000"/>
    <n v="4052.2993610000003"/>
    <n v="0.54"/>
    <n v="62.390864999999998"/>
    <n v="61.823456"/>
    <n v="-0.56066131749018577"/>
    <n v="-2271.9674986028981"/>
    <n v="-821.9878920000001"/>
    <x v="0"/>
    <n v="-3093.9553906028982"/>
    <n v="21756.061038"/>
    <n v="19283.317953999998"/>
    <n v="-2472.7430840000015"/>
    <n v="621.21230660289666"/>
    <n v="21756.061038"/>
    <n v="19283.317953999998"/>
    <n v="-2472.7430840000015"/>
    <x v="0"/>
    <n v="23331.113570957503"/>
    <n v="0"/>
    <n v="19283.317953999998"/>
    <n v="-29048.893809000001"/>
    <n v="-2472.7430840000015"/>
    <n v="-2472.7430840000015"/>
    <n v="-2472.7430840000015"/>
    <x v="1"/>
  </r>
  <r>
    <n v="1521"/>
    <n v="571"/>
    <x v="0"/>
    <x v="1"/>
    <x v="123"/>
    <x v="5"/>
    <x v="6"/>
    <x v="3"/>
    <s v="Portfolio ISIS"/>
    <x v="1"/>
    <d v="2001-01-05T00:00:00"/>
    <d v="2006-01-05T00:00:00"/>
    <x v="0"/>
    <n v="10000000"/>
    <n v="-4052.2993610000003"/>
    <n v="0.54"/>
    <n v="62.390864999999998"/>
    <n v="61.823456"/>
    <n v="-0.56066131749018577"/>
    <n v="2271.9674986028981"/>
    <n v="821.9878920000001"/>
    <x v="0"/>
    <n v="3093.9553906028982"/>
    <n v="-21756.061038"/>
    <n v="-19283.317953999998"/>
    <n v="2472.7430840000015"/>
    <n v="-621.21230660289666"/>
    <n v="-21756.061038"/>
    <n v="-19283.317953999998"/>
    <n v="2472.7430840000015"/>
    <x v="0"/>
    <n v="-23331.113570957503"/>
    <n v="0"/>
    <n v="-19283.317953999998"/>
    <n v="29048.893809000001"/>
    <n v="2472.7430840000015"/>
    <n v="2472.7430840000015"/>
    <n v="2472.7430840000015"/>
    <x v="1"/>
  </r>
  <r>
    <n v="1630"/>
    <n v="834"/>
    <x v="0"/>
    <x v="0"/>
    <x v="123"/>
    <x v="5"/>
    <x v="6"/>
    <x v="3"/>
    <s v="Deutsche Bank AG NY"/>
    <x v="3"/>
    <d v="2001-01-30T00:00:00"/>
    <d v="2005-11-27T00:00:00"/>
    <x v="0"/>
    <n v="10000000"/>
    <n v="-3993.46479"/>
    <n v="0.68"/>
    <n v="61.425144000000003"/>
    <n v="60.857301"/>
    <n v="-0.55286224421185926"/>
    <n v="2207.8359059804411"/>
    <n v="826.38702599999988"/>
    <x v="0"/>
    <n v="3034.222931980441"/>
    <n v="38751.414342999997"/>
    <n v="41300.803688"/>
    <n v="2549.3893450000032"/>
    <n v="-484.83358698043776"/>
    <n v="38751.414342999997"/>
    <n v="41300.803688"/>
    <n v="2549.3893450000032"/>
    <x v="0"/>
    <n v="-22992.373528425"/>
    <n v="0"/>
    <n v="41300.803688"/>
    <n v="41300.803688"/>
    <n v="2549.3893450000032"/>
    <n v="2549.3893450000032"/>
    <n v="2549.3893450000032"/>
    <x v="1"/>
  </r>
  <r>
    <n v="1339"/>
    <n v="499"/>
    <x v="0"/>
    <x v="0"/>
    <x v="124"/>
    <x v="5"/>
    <x v="6"/>
    <x v="3"/>
    <s v="Portfolio ISIS"/>
    <x v="4"/>
    <d v="2001-01-05T00:00:00"/>
    <d v="2006-01-05T00:00:00"/>
    <x v="0"/>
    <n v="-10000000"/>
    <n v="4063.1822620000003"/>
    <n v="0.65"/>
    <n v="38.565204999999999"/>
    <n v="38.531027999999999"/>
    <n v="-2.7387165235141731E-2"/>
    <n v="-111.27904398989095"/>
    <n v="-558.09352200000001"/>
    <x v="0"/>
    <n v="-669.37256598989097"/>
    <n v="-127112.16860200001"/>
    <n v="-127568.388702"/>
    <n v="-456.22009999999136"/>
    <n v="213.15246598989961"/>
    <n v="-127112.16860200001"/>
    <n v="-127568.388702"/>
    <n v="-456.22009999999136"/>
    <x v="0"/>
    <n v="23393.771873465004"/>
    <n v="0"/>
    <n v="-127568.388702"/>
    <n v="-73810.55071499999"/>
    <n v="-456.22009999999136"/>
    <n v="-456.22009999999136"/>
    <n v="-456.22009999999136"/>
    <x v="1"/>
  </r>
  <r>
    <n v="1567"/>
    <n v="613"/>
    <x v="0"/>
    <x v="1"/>
    <x v="124"/>
    <x v="5"/>
    <x v="6"/>
    <x v="3"/>
    <s v="Portfolio ISIS"/>
    <x v="1"/>
    <d v="2001-01-05T00:00:00"/>
    <d v="2006-01-05T00:00:00"/>
    <x v="0"/>
    <n v="10000000"/>
    <n v="-4063.1822620000003"/>
    <n v="0.65"/>
    <n v="38.565204999999999"/>
    <n v="38.531027999999999"/>
    <n v="-2.7387165235141731E-2"/>
    <n v="111.27904398989095"/>
    <n v="558.09352200000001"/>
    <x v="0"/>
    <n v="669.37256598989097"/>
    <n v="127112.16860200001"/>
    <n v="127568.388702"/>
    <n v="456.22009999999136"/>
    <n v="-213.15246598989961"/>
    <n v="127112.16860200001"/>
    <n v="127568.388702"/>
    <n v="456.22009999999136"/>
    <x v="0"/>
    <n v="-23393.771873465004"/>
    <n v="0"/>
    <n v="127568.388702"/>
    <n v="73810.55071499999"/>
    <n v="456.22009999999136"/>
    <n v="456.22009999999136"/>
    <n v="456.22009999999136"/>
    <x v="1"/>
  </r>
  <r>
    <n v="229"/>
    <n v="344"/>
    <x v="0"/>
    <x v="0"/>
    <x v="125"/>
    <x v="5"/>
    <x v="4"/>
    <x v="14"/>
    <s v="JP Morgan"/>
    <x v="2"/>
    <d v="2000-10-20T00:00:00"/>
    <d v="2005-10-20T00:00:00"/>
    <x v="0"/>
    <n v="-20000000"/>
    <n v="7738.3210790000003"/>
    <n v="0.35"/>
    <n v="56.697079000000002"/>
    <n v="51.902903000000002"/>
    <n v="-4.9452240786821005"/>
    <n v="-38267.731728444051"/>
    <n v="-1292.301201"/>
    <x v="0"/>
    <n v="-39560.032929444053"/>
    <n v="160611.35164400001"/>
    <n v="122203.08491799999"/>
    <n v="-38408.266726000016"/>
    <n v="1151.7662034440364"/>
    <n v="160611.35164400001"/>
    <n v="122203.08491799999"/>
    <n v="-38408.266726000016"/>
    <x v="0"/>
    <n v="44553.383612342499"/>
    <n v="-18277.777778"/>
    <n v="103925.30713999999"/>
    <n v="-5547.2223000000085"/>
    <n v="-38408.266726000031"/>
    <n v="-38408.266726000031"/>
    <n v="-38408.266726000016"/>
    <x v="1"/>
  </r>
  <r>
    <n v="1653"/>
    <n v="863"/>
    <x v="0"/>
    <x v="0"/>
    <x v="125"/>
    <x v="5"/>
    <x v="4"/>
    <x v="14"/>
    <s v="Merrill Lynch Int"/>
    <x v="2"/>
    <d v="2001-02-27T00:00:00"/>
    <d v="2006-02-27T00:00:00"/>
    <x v="0"/>
    <n v="10000000"/>
    <n v="-4183.8955470000001"/>
    <n v="0.7"/>
    <n v="59.001873000000003"/>
    <n v="54.035257000000001"/>
    <n v="-5.116402072053396"/>
    <n v="21406.491845925779"/>
    <n v="725.92167900000004"/>
    <x v="0"/>
    <n v="22132.413524925778"/>
    <n v="53905.826609999996"/>
    <n v="75563.124064000003"/>
    <n v="21657.297454000007"/>
    <n v="-475.11607092577106"/>
    <n v="53905.826609999996"/>
    <n v="75563.124064000003"/>
    <n v="21657.297454000007"/>
    <x v="0"/>
    <n v="-24088.778611852504"/>
    <n v="0"/>
    <n v="75563.124064000003"/>
    <n v="75563.124064000003"/>
    <n v="21657.297454000007"/>
    <n v="21657.297454000007"/>
    <n v="21657.297454000007"/>
    <x v="1"/>
  </r>
  <r>
    <n v="1717"/>
    <n v="921"/>
    <x v="0"/>
    <x v="0"/>
    <x v="125"/>
    <x v="5"/>
    <x v="4"/>
    <x v="14"/>
    <s v="JP Morgan"/>
    <x v="2"/>
    <d v="2001-03-23T00:00:00"/>
    <d v="2004-03-23T00:00:00"/>
    <x v="0"/>
    <n v="-5000000"/>
    <n v="1327.019325"/>
    <n v="0.55000000000000004"/>
    <n v="45.476588999999997"/>
    <n v="41.517118000000004"/>
    <n v="-4.0579008726662389"/>
    <n v="-5384.9128769624631"/>
    <n v="-301.23452699999996"/>
    <x v="0"/>
    <n v="-5686.1474039624627"/>
    <n v="-13982.290326"/>
    <n v="-19542.935979000002"/>
    <n v="-5560.6456530000014"/>
    <n v="125.5017509624613"/>
    <n v="-13982.290326"/>
    <n v="-19542.935979000002"/>
    <n v="-5560.6456530000014"/>
    <x v="0"/>
    <n v="7640.3137636874999"/>
    <n v="0"/>
    <n v="-19542.935979000002"/>
    <n v="-19542.935979000002"/>
    <n v="-5560.6456530000014"/>
    <n v="-5560.6456530000014"/>
    <n v="-5560.6456530000014"/>
    <x v="4"/>
  </r>
  <r>
    <n v="1340"/>
    <n v="500"/>
    <x v="0"/>
    <x v="0"/>
    <x v="126"/>
    <x v="10"/>
    <x v="6"/>
    <x v="3"/>
    <s v="Portfolio ISIS"/>
    <x v="4"/>
    <d v="2001-01-05T00:00:00"/>
    <d v="2006-01-05T00:00:00"/>
    <x v="0"/>
    <n v="-10000000"/>
    <n v="4202.9521970000005"/>
    <n v="2.2000000000000002"/>
    <n v="164.40811500000001"/>
    <n v="164.218086"/>
    <n v="-0.13886158377554025"/>
    <n v="-583.62859860830656"/>
    <n v="-2204.311584"/>
    <x v="0"/>
    <n v="-2787.9401826083067"/>
    <n v="-280055.64201700001"/>
    <n v="-281729.39072899998"/>
    <n v="-1673.7487119999714"/>
    <n v="1114.1914706083353"/>
    <n v="-280055.64201700001"/>
    <n v="-281729.39072899998"/>
    <n v="-1673.7487119999714"/>
    <x v="0"/>
    <n v="31112.353638292505"/>
    <n v="0"/>
    <n v="-281729.39072899998"/>
    <n v="-101414.47277599998"/>
    <n v="-1673.7487119999714"/>
    <n v="-1673.7487119999714"/>
    <n v="-1673.7487119999714"/>
    <x v="1"/>
  </r>
  <r>
    <n v="1522"/>
    <n v="572"/>
    <x v="0"/>
    <x v="1"/>
    <x v="126"/>
    <x v="10"/>
    <x v="6"/>
    <x v="3"/>
    <s v="Portfolio ISIS"/>
    <x v="1"/>
    <d v="2001-01-05T00:00:00"/>
    <d v="2006-01-05T00:00:00"/>
    <x v="0"/>
    <n v="10000000"/>
    <n v="-4202.9521970000005"/>
    <n v="2.2000000000000002"/>
    <n v="164.40811500000001"/>
    <n v="164.218086"/>
    <n v="-0.13886158377554025"/>
    <n v="583.62859860830656"/>
    <n v="2204.311584"/>
    <x v="0"/>
    <n v="2787.9401826083067"/>
    <n v="280055.64201700001"/>
    <n v="281729.39072899998"/>
    <n v="1673.7487119999714"/>
    <n v="-1114.1914706083353"/>
    <n v="280055.64201700001"/>
    <n v="281729.39072899998"/>
    <n v="1673.7487119999714"/>
    <x v="0"/>
    <n v="-31112.353638292505"/>
    <n v="0"/>
    <n v="281729.39072899998"/>
    <n v="101414.47277599998"/>
    <n v="1673.7487119999714"/>
    <n v="1673.7487119999714"/>
    <n v="1673.7487119999714"/>
    <x v="1"/>
  </r>
  <r>
    <n v="252"/>
    <n v="366"/>
    <x v="1"/>
    <x v="5"/>
    <x v="127"/>
    <x v="1"/>
    <x v="3"/>
    <x v="3"/>
    <s v="Goldman Sachs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358891.81555599999"/>
    <n v="358891.81555599999"/>
    <n v="83859.17483699997"/>
    <n v="0"/>
    <n v="0"/>
    <n v="0"/>
    <x v="3"/>
  </r>
  <r>
    <n v="1590"/>
    <n v="644"/>
    <x v="1"/>
    <x v="7"/>
    <x v="127"/>
    <x v="1"/>
    <x v="3"/>
    <x v="3"/>
    <s v="EnronCredit.com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-358891.81555599999"/>
    <n v="-358891.81555599999"/>
    <n v="-83859.17483699997"/>
    <n v="0"/>
    <n v="0"/>
    <n v="0"/>
    <x v="3"/>
  </r>
  <r>
    <n v="1591"/>
    <n v="645"/>
    <x v="0"/>
    <x v="8"/>
    <x v="127"/>
    <x v="1"/>
    <x v="3"/>
    <x v="3"/>
    <s v="Enron North America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358891.81555599999"/>
    <n v="358891.81555599999"/>
    <n v="83859.17483699997"/>
    <n v="0"/>
    <n v="0"/>
    <n v="0"/>
    <x v="3"/>
  </r>
  <r>
    <n v="1341"/>
    <n v="501"/>
    <x v="0"/>
    <x v="0"/>
    <x v="128"/>
    <x v="13"/>
    <x v="1"/>
    <x v="1"/>
    <s v="Portfolio ISIS"/>
    <x v="6"/>
    <d v="2001-01-05T00:00:00"/>
    <d v="2006-01-05T00:00:00"/>
    <x v="0"/>
    <n v="-10000000"/>
    <n v="4009.8668620000003"/>
    <n v="0.14000000000000001"/>
    <n v="15.163441000000001"/>
    <n v="15.148802999999999"/>
    <n v="-9.9862571294664134E-3"/>
    <n v="-40.043561538858619"/>
    <n v="-159.918747"/>
    <x v="0"/>
    <n v="-199.96230853885862"/>
    <n v="1501.853646"/>
    <n v="1405.6103599999999"/>
    <n v="-96.243286000000126"/>
    <n v="103.7190225388585"/>
    <n v="1501.853646"/>
    <n v="1405.6103599999999"/>
    <n v="-96.243286000000126"/>
    <x v="0"/>
    <n v="6002.5701990709013"/>
    <n v="0"/>
    <n v="1405.6103599999999"/>
    <n v="-24024.508039"/>
    <n v="-96.243286000000126"/>
    <n v="-96.243286000000126"/>
    <n v="-96.243286000000126"/>
    <x v="1"/>
  </r>
  <r>
    <n v="1523"/>
    <n v="573"/>
    <x v="0"/>
    <x v="1"/>
    <x v="128"/>
    <x v="13"/>
    <x v="1"/>
    <x v="1"/>
    <s v="Portfolio ISIS"/>
    <x v="1"/>
    <d v="2001-01-05T00:00:00"/>
    <d v="2006-01-05T00:00:00"/>
    <x v="0"/>
    <n v="10000000"/>
    <n v="-4009.8668620000003"/>
    <n v="0.14000000000000001"/>
    <n v="15.163441000000001"/>
    <n v="15.148802999999999"/>
    <n v="-9.9862571294664134E-3"/>
    <n v="40.043561538858619"/>
    <n v="159.918747"/>
    <x v="0"/>
    <n v="199.96230853885862"/>
    <n v="-1501.853646"/>
    <n v="-1405.6103599999999"/>
    <n v="96.243286000000126"/>
    <n v="-103.7190225388585"/>
    <n v="-1501.853646"/>
    <n v="-1405.6103599999999"/>
    <n v="96.243286000000126"/>
    <x v="0"/>
    <n v="-6002.5701990709013"/>
    <n v="0"/>
    <n v="-1405.6103599999999"/>
    <n v="24024.508039"/>
    <n v="96.243286000000126"/>
    <n v="96.243286000000126"/>
    <n v="96.243286000000126"/>
    <x v="1"/>
  </r>
  <r>
    <n v="1659"/>
    <n v="869"/>
    <x v="0"/>
    <x v="0"/>
    <x v="128"/>
    <x v="13"/>
    <x v="1"/>
    <x v="1"/>
    <s v="General Re Fin"/>
    <x v="6"/>
    <d v="2001-02-28T00:00:00"/>
    <d v="2006-02-28T00:00:00"/>
    <x v="0"/>
    <n v="-10000000"/>
    <n v="4117.8663759999999"/>
    <n v="0.15"/>
    <n v="15.306164000000001"/>
    <n v="15.291842000000001"/>
    <n v="-1.0916662166840766E-2"/>
    <n v="-44.953356074984889"/>
    <n v="-158.71003199999998"/>
    <x v="0"/>
    <n v="-203.66338807498488"/>
    <n v="-86.209299000000001"/>
    <n v="-188.90443999999999"/>
    <n v="-102.69514099999999"/>
    <n v="100.96824707498489"/>
    <n v="-86.209299000000001"/>
    <n v="-188.90443999999999"/>
    <n v="-102.69514099999999"/>
    <x v="0"/>
    <n v="6164.2400715532012"/>
    <n v="0"/>
    <n v="-188.90443999999999"/>
    <n v="-188.90443999999999"/>
    <n v="-102.69514099999999"/>
    <n v="-102.69514099999999"/>
    <n v="-102.69514099999999"/>
    <x v="1"/>
  </r>
  <r>
    <n v="230"/>
    <n v="345"/>
    <x v="0"/>
    <x v="2"/>
    <x v="129"/>
    <x v="11"/>
    <x v="4"/>
    <x v="9"/>
    <s v="Swiss Re"/>
    <x v="2"/>
    <d v="2000-10-20T00:00:00"/>
    <d v="2006-10-20T00:00:00"/>
    <x v="0"/>
    <n v="-20000000"/>
    <n v="9152.3380340000003"/>
    <n v="0.28000000000000003"/>
    <n v="46.889915999999999"/>
    <n v="46.843496000000002"/>
    <n v="-4.4238310833227497E-2"/>
    <n v="-404.88397479886225"/>
    <n v="-854.38198499999999"/>
    <x v="0"/>
    <n v="-1259.2659597988622"/>
    <n v="169094.809736"/>
    <n v="168790.83698299999"/>
    <n v="-303.97275300000911"/>
    <n v="955.29320679885313"/>
    <n v="169094.809736"/>
    <n v="168790.83698299999"/>
    <n v="-303.97275300000911"/>
    <x v="0"/>
    <n v="18066.715279116001"/>
    <n v="-14622.222222"/>
    <n v="154168.61476099998"/>
    <n v="-98475.210882000014"/>
    <n v="-303.97275300000911"/>
    <n v="-303.97275300000911"/>
    <n v="-303.97275300000911"/>
    <x v="6"/>
  </r>
  <r>
    <n v="231"/>
    <n v="346"/>
    <x v="0"/>
    <x v="3"/>
    <x v="129"/>
    <x v="11"/>
    <x v="4"/>
    <x v="9"/>
    <s v="EnronCredit.com"/>
    <x v="2"/>
    <d v="2000-10-20T00:00:00"/>
    <d v="2006-10-20T00:00:00"/>
    <x v="0"/>
    <n v="20000000"/>
    <n v="-9152.3380340000003"/>
    <n v="0.28000000000000003"/>
    <n v="46.889915999999999"/>
    <n v="46.843496000000002"/>
    <n v="-4.4238310833227497E-2"/>
    <n v="404.88397479886225"/>
    <n v="854.38198499999999"/>
    <x v="0"/>
    <n v="1259.2659597988622"/>
    <n v="-169094.809736"/>
    <n v="-168790.83698299999"/>
    <n v="303.97275300000911"/>
    <n v="-955.29320679885313"/>
    <n v="-169094.809736"/>
    <n v="-168790.83698299999"/>
    <n v="303.97275300000911"/>
    <x v="0"/>
    <n v="-18066.715279116001"/>
    <n v="14622.222222"/>
    <n v="-154168.61476099998"/>
    <n v="98475.210882000014"/>
    <n v="303.97275300000911"/>
    <n v="303.97275300000911"/>
    <n v="303.97275300000911"/>
    <x v="6"/>
  </r>
  <r>
    <n v="232"/>
    <n v="347"/>
    <x v="0"/>
    <x v="4"/>
    <x v="129"/>
    <x v="11"/>
    <x v="4"/>
    <x v="9"/>
    <s v="Enron North America"/>
    <x v="2"/>
    <d v="2000-10-20T00:00:00"/>
    <d v="2006-10-20T00:00:00"/>
    <x v="0"/>
    <n v="-20000000"/>
    <n v="9152.3380340000003"/>
    <n v="0.28000000000000003"/>
    <n v="46.889915999999999"/>
    <n v="46.843496000000002"/>
    <n v="-4.4238310833227497E-2"/>
    <n v="-404.88397479886225"/>
    <n v="-854.38198499999999"/>
    <x v="0"/>
    <n v="-1259.2659597988622"/>
    <n v="169094.809736"/>
    <n v="168790.83698299999"/>
    <n v="-303.97275300000911"/>
    <n v="955.29320679885313"/>
    <n v="169094.809736"/>
    <n v="168790.83698299999"/>
    <n v="-303.97275300000911"/>
    <x v="0"/>
    <n v="18066.715279116001"/>
    <n v="-14622.222222"/>
    <n v="154168.61476099998"/>
    <n v="-98475.210882000014"/>
    <n v="-303.97275300000911"/>
    <n v="-303.97275300000911"/>
    <n v="-303.97275300000911"/>
    <x v="6"/>
  </r>
  <r>
    <n v="209"/>
    <n v="327"/>
    <x v="0"/>
    <x v="3"/>
    <x v="130"/>
    <x v="9"/>
    <x v="2"/>
    <x v="3"/>
    <s v="EnronCredit.com"/>
    <x v="1"/>
    <d v="2000-09-15T00:00:00"/>
    <d v="2005-09-15T00:00:00"/>
    <x v="0"/>
    <n v="34000000"/>
    <n v="-2201.2508620000003"/>
    <n v="4.5"/>
    <n v="3.5358740000000002"/>
    <n v="3.5549140000000001"/>
    <n v="0.37465444757343219"/>
    <n v="-824.70842567315151"/>
    <n v="4233.2886359999993"/>
    <x v="0"/>
    <n v="3408.5802103268479"/>
    <n v="5726567"/>
    <n v="5735909"/>
    <n v="9342"/>
    <n v="5933.4197896731521"/>
    <n v="5726567"/>
    <n v="5735909"/>
    <n v="9342"/>
    <x v="0"/>
    <m/>
    <n v="769250"/>
    <n v="6505159"/>
    <n v="924097"/>
    <n v="9342"/>
    <n v="9342"/>
    <n v="9342"/>
    <x v="0"/>
  </r>
  <r>
    <n v="210"/>
    <n v="328"/>
    <x v="0"/>
    <x v="4"/>
    <x v="130"/>
    <x v="9"/>
    <x v="2"/>
    <x v="3"/>
    <s v="Enron North America"/>
    <x v="1"/>
    <d v="2000-09-15T00:00:00"/>
    <d v="2005-09-15T00:00:00"/>
    <x v="0"/>
    <n v="-34000000"/>
    <n v="2201.2508620000003"/>
    <n v="4.5"/>
    <n v="3.5358740000000002"/>
    <n v="3.5549140000000001"/>
    <n v="0.37465444757343219"/>
    <n v="824.70842567315151"/>
    <n v="-4233.2886359999993"/>
    <x v="0"/>
    <n v="-3408.5802103268479"/>
    <n v="-5726567"/>
    <n v="-5735909"/>
    <n v="-9342"/>
    <n v="-5933.4197896731521"/>
    <n v="-5726567"/>
    <n v="-5735909"/>
    <n v="-9342"/>
    <x v="0"/>
    <m/>
    <n v="-769250"/>
    <n v="-6505159"/>
    <n v="-1174347"/>
    <n v="-9342"/>
    <n v="-9342"/>
    <n v="-9342"/>
    <x v="0"/>
  </r>
  <r>
    <n v="1062"/>
    <n v="426"/>
    <x v="0"/>
    <x v="2"/>
    <x v="131"/>
    <x v="7"/>
    <x v="3"/>
    <x v="3"/>
    <s v="Swiss Re"/>
    <x v="0"/>
    <d v="2000-12-14T00:00:00"/>
    <d v="2003-10-01T00:00:00"/>
    <x v="0"/>
    <n v="-10000000"/>
    <n v="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55482.910513309995"/>
    <n v="-5277.7777779999997"/>
    <n v="-5277.7777779999997"/>
    <n v="-870239.16867199994"/>
    <n v="0"/>
    <n v="0"/>
    <n v="0"/>
    <x v="5"/>
  </r>
  <r>
    <n v="1063"/>
    <n v="427"/>
    <x v="0"/>
    <x v="3"/>
    <x v="131"/>
    <x v="7"/>
    <x v="3"/>
    <x v="3"/>
    <s v="EnronCredit.com"/>
    <x v="0"/>
    <d v="2000-12-14T00:00:00"/>
    <d v="2003-10-01T00:00:00"/>
    <x v="0"/>
    <n v="10000000"/>
    <n v="-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-55482.910513309995"/>
    <n v="5277.7777779999997"/>
    <n v="5277.7777779999997"/>
    <n v="870239.16867199994"/>
    <n v="0"/>
    <n v="0"/>
    <n v="0"/>
    <x v="5"/>
  </r>
  <r>
    <n v="1064"/>
    <n v="428"/>
    <x v="0"/>
    <x v="4"/>
    <x v="131"/>
    <x v="7"/>
    <x v="3"/>
    <x v="3"/>
    <s v="Enron North America"/>
    <x v="0"/>
    <d v="2000-12-14T00:00:00"/>
    <d v="2003-10-01T00:00:00"/>
    <x v="0"/>
    <n v="-10000000"/>
    <n v="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55482.910513309995"/>
    <n v="-5277.7777779999997"/>
    <n v="-5277.7777779999997"/>
    <n v="-870239.16867199994"/>
    <n v="0"/>
    <n v="0"/>
    <n v="0"/>
    <x v="5"/>
  </r>
  <r>
    <n v="514"/>
    <n v="332"/>
    <x v="0"/>
    <x v="3"/>
    <x v="132"/>
    <x v="9"/>
    <x v="2"/>
    <x v="3"/>
    <s v="EnronCredit.com"/>
    <x v="1"/>
    <d v="2000-09-15T00:00:00"/>
    <d v="2005-09-15T00:00:00"/>
    <x v="0"/>
    <n v="-525000000"/>
    <n v="6456.8028830000003"/>
    <n v="0.48"/>
    <n v="3.4092229999999999"/>
    <n v="3.4254600000000002"/>
    <n v="0.62861208942978897"/>
    <n v="4058.8243513189154"/>
    <n v="-7607.2068839999993"/>
    <x v="0"/>
    <n v="-3548.3825326810838"/>
    <n v="-8844975"/>
    <n v="-8860123"/>
    <n v="-15148"/>
    <n v="-11599.617467318916"/>
    <n v="-8844975"/>
    <n v="-8860123"/>
    <n v="-15148"/>
    <x v="0"/>
    <m/>
    <n v="-1267000"/>
    <n v="-10127123"/>
    <n v="-1620761"/>
    <n v="-15148"/>
    <n v="-15148"/>
    <n v="-15148"/>
    <x v="0"/>
  </r>
  <r>
    <n v="714"/>
    <n v="331"/>
    <x v="0"/>
    <x v="4"/>
    <x v="132"/>
    <x v="9"/>
    <x v="2"/>
    <x v="3"/>
    <s v="Enron North America"/>
    <x v="1"/>
    <d v="2000-09-15T00:00:00"/>
    <d v="2005-09-15T00:00:00"/>
    <x v="0"/>
    <n v="525000000"/>
    <n v="-6456.8028830000003"/>
    <n v="0.48"/>
    <n v="3.4092229999999999"/>
    <n v="3.4254600000000002"/>
    <n v="0.62861208942978897"/>
    <n v="-4058.8243513189154"/>
    <n v="7607.2068839999993"/>
    <x v="0"/>
    <n v="3548.3825326810838"/>
    <n v="8844975"/>
    <n v="8860123"/>
    <n v="15148"/>
    <n v="11599.617467318916"/>
    <n v="8844975"/>
    <n v="8860123"/>
    <n v="15148"/>
    <x v="0"/>
    <m/>
    <n v="1267000"/>
    <n v="10127123"/>
    <n v="983761"/>
    <n v="15148"/>
    <n v="15148"/>
    <n v="15148"/>
    <x v="0"/>
  </r>
  <r>
    <n v="206"/>
    <n v="325"/>
    <x v="0"/>
    <x v="3"/>
    <x v="133"/>
    <x v="9"/>
    <x v="2"/>
    <x v="3"/>
    <s v="EnronCredit.com"/>
    <x v="1"/>
    <d v="2000-09-15T00:00:00"/>
    <d v="2005-09-15T00:00:00"/>
    <x v="0"/>
    <n v="21000000"/>
    <n v="-276.54967299999998"/>
    <n v="0.55000000000000004"/>
    <n v="3.5884510000000001"/>
    <n v="3.5153490000000001"/>
    <n v="-4.5723264158603891"/>
    <n v="1264.4753751554526"/>
    <n v="343.22729400000003"/>
    <x v="0"/>
    <n v="1607.7026691554527"/>
    <n v="405820.332849"/>
    <n v="407850.672463"/>
    <n v="2030.3396139999968"/>
    <n v="422.63694484454413"/>
    <n v="405820.332849"/>
    <n v="407850.672463"/>
    <n v="2030.3396139999968"/>
    <x v="0"/>
    <m/>
    <n v="58070.833333000002"/>
    <n v="465921.50579600001"/>
    <n v="70503.254169000022"/>
    <n v="2030.3396139999968"/>
    <n v="2030.3396139999968"/>
    <n v="2030.3396139999968"/>
    <x v="0"/>
  </r>
  <r>
    <n v="207"/>
    <n v="326"/>
    <x v="0"/>
    <x v="4"/>
    <x v="133"/>
    <x v="9"/>
    <x v="2"/>
    <x v="3"/>
    <s v="Enron North America"/>
    <x v="1"/>
    <d v="2000-09-15T00:00:00"/>
    <d v="2005-09-15T00:00:00"/>
    <x v="0"/>
    <n v="-21000000"/>
    <n v="276.54967299999998"/>
    <n v="0.55000000000000004"/>
    <n v="3.5884510000000001"/>
    <n v="3.5153490000000001"/>
    <n v="-4.5723264158603891"/>
    <n v="-1264.4753751554526"/>
    <n v="-343.22729400000003"/>
    <x v="0"/>
    <n v="-1607.7026691554527"/>
    <n v="-405820.332849"/>
    <n v="-407850.672463"/>
    <n v="-2030.3396139999968"/>
    <n v="-422.63694484454413"/>
    <n v="-405820.332849"/>
    <n v="-407850.672463"/>
    <n v="-2030.3396139999968"/>
    <x v="0"/>
    <m/>
    <n v="-58070.833333000002"/>
    <n v="-465921.50579600001"/>
    <n v="-428057.420836"/>
    <n v="-2030.3396139999968"/>
    <n v="-2030.3396139999968"/>
    <n v="-2030.3396139999968"/>
    <x v="0"/>
  </r>
  <r>
    <n v="145"/>
    <n v="203"/>
    <x v="0"/>
    <x v="0"/>
    <x v="134"/>
    <x v="5"/>
    <x v="1"/>
    <x v="12"/>
    <s v="Deutsche Bank AG"/>
    <x v="6"/>
    <d v="2000-10-02T00:00:00"/>
    <d v="2001-10-02T00:00:00"/>
    <x v="0"/>
    <n v="5000000"/>
    <n v="-238.304315"/>
    <n v="1"/>
    <n v="109.240392"/>
    <n v="107.484015"/>
    <n v="-0.62786020653238239"/>
    <n v="149.62179643345792"/>
    <n v="490.71577200000002"/>
    <x v="1"/>
    <n v="-11859.662431566543"/>
    <n v="10356.318818"/>
    <n v="-1556.0706869999999"/>
    <n v="-11912.389504999999"/>
    <n v="-52.727073433456098"/>
    <n v="10356.318818"/>
    <n v="-1556.0706869999999"/>
    <n v="-11912.389504999999"/>
    <x v="1"/>
    <n v="-1372.0370936125"/>
    <n v="25277.777778"/>
    <n v="23721.707091"/>
    <n v="11564.202478000001"/>
    <n v="587.61049500000081"/>
    <n v="587.61049500000081"/>
    <n v="587.61049500000081"/>
    <x v="3"/>
  </r>
  <r>
    <n v="204"/>
    <n v="323"/>
    <x v="0"/>
    <x v="3"/>
    <x v="135"/>
    <x v="9"/>
    <x v="2"/>
    <x v="3"/>
    <s v="EnronCredit.com"/>
    <x v="1"/>
    <d v="2000-09-15T00:00:00"/>
    <d v="2005-09-15T00:00:00"/>
    <x v="0"/>
    <n v="470000000"/>
    <n v="-3289.834218"/>
    <n v="7.4999999999999997E-2"/>
    <n v="3.5805669999999998"/>
    <n v="3.5546899999999999"/>
    <n v="-1.31969954075704"/>
    <n v="4341.5927066613958"/>
    <n v="1868.373576"/>
    <x v="0"/>
    <n v="6209.9662826613958"/>
    <n v="702284.66169400001"/>
    <n v="708901.20545799995"/>
    <n v="6616.5437639999436"/>
    <n v="406.57748133854784"/>
    <n v="702284.66169400001"/>
    <n v="708901.20545799995"/>
    <n v="6616.5437639999436"/>
    <x v="0"/>
    <m/>
    <n v="177229.16666700001"/>
    <n v="886130.37212499999"/>
    <n v="236806.90432199999"/>
    <n v="6616.5437639999436"/>
    <n v="6616.5437639999436"/>
    <n v="6616.5437639999436"/>
    <x v="0"/>
  </r>
  <r>
    <n v="205"/>
    <n v="324"/>
    <x v="0"/>
    <x v="4"/>
    <x v="135"/>
    <x v="9"/>
    <x v="2"/>
    <x v="3"/>
    <s v="Enron North America"/>
    <x v="1"/>
    <d v="2000-09-15T00:00:00"/>
    <d v="2005-09-15T00:00:00"/>
    <x v="0"/>
    <n v="-470000000"/>
    <n v="3289.834218"/>
    <n v="7.4999999999999997E-2"/>
    <n v="3.5805669999999998"/>
    <n v="3.5546899999999999"/>
    <n v="-1.31969954075704"/>
    <n v="-4341.5927066613958"/>
    <n v="-1868.373576"/>
    <x v="0"/>
    <n v="-6209.9662826613958"/>
    <n v="-702284.66169400001"/>
    <n v="-708901.20545799995"/>
    <n v="-6616.5437639999436"/>
    <n v="-406.57748133854784"/>
    <n v="-702284.66169400001"/>
    <n v="-708901.20545799995"/>
    <n v="-6616.5437639999436"/>
    <x v="0"/>
    <m/>
    <n v="-177229.16666700001"/>
    <n v="-886130.37212499999"/>
    <n v="-176898.5709879999"/>
    <n v="-6616.5437639999436"/>
    <n v="-6616.5437639999436"/>
    <n v="-6616.5437639999436"/>
    <x v="0"/>
  </r>
  <r>
    <n v="1342"/>
    <n v="630"/>
    <x v="0"/>
    <x v="0"/>
    <x v="136"/>
    <x v="1"/>
    <x v="4"/>
    <x v="6"/>
    <s v="Portfolio ISIS"/>
    <x v="2"/>
    <d v="2001-01-05T00:00:00"/>
    <d v="2006-01-05T00:00:00"/>
    <x v="0"/>
    <n v="-10000000"/>
    <n v="4066.3101839999999"/>
    <n v="0.62"/>
    <n v="52.543688000000003"/>
    <n v="51.977876999999999"/>
    <n v="-0.57248798055769146"/>
    <n v="-2327.9137055593346"/>
    <n v="-636.296829"/>
    <x v="0"/>
    <n v="-2964.2105345593345"/>
    <n v="-54698.220326000002"/>
    <n v="-57297.319525999999"/>
    <n v="-2599.0991999999969"/>
    <n v="365.11133455933759"/>
    <n v="-54698.220326000002"/>
    <n v="-57297.319525999999"/>
    <n v="-2599.0991999999969"/>
    <x v="0"/>
    <n v="29431.953111792001"/>
    <n v="0"/>
    <n v="-57297.319525999999"/>
    <n v="-51585.540989000001"/>
    <n v="-2599.0991999999969"/>
    <n v="-2599.0991999999969"/>
    <n v="-2599.0991999999969"/>
    <x v="1"/>
  </r>
  <r>
    <n v="1524"/>
    <n v="625"/>
    <x v="0"/>
    <x v="1"/>
    <x v="136"/>
    <x v="1"/>
    <x v="4"/>
    <x v="6"/>
    <s v="Portfolio ISIS"/>
    <x v="1"/>
    <d v="2001-01-05T00:00:00"/>
    <d v="2006-01-05T00:00:00"/>
    <x v="0"/>
    <n v="10000000"/>
    <n v="-4066.3101839999999"/>
    <n v="0.62"/>
    <n v="52.543688000000003"/>
    <n v="51.977876999999999"/>
    <n v="-0.57248798055769146"/>
    <n v="2327.9137055593346"/>
    <n v="636.296829"/>
    <x v="0"/>
    <n v="2964.2105345593345"/>
    <n v="54698.220326000002"/>
    <n v="57297.319525999999"/>
    <n v="2599.0991999999969"/>
    <n v="-365.11133455933759"/>
    <n v="54698.220326000002"/>
    <n v="57297.319525999999"/>
    <n v="2599.0991999999969"/>
    <x v="0"/>
    <n v="-29431.953111792001"/>
    <n v="0"/>
    <n v="57297.319525999999"/>
    <n v="51585.540989000001"/>
    <n v="2599.0991999999969"/>
    <n v="2599.0991999999969"/>
    <n v="2599.0991999999969"/>
    <x v="1"/>
  </r>
  <r>
    <n v="1343"/>
    <n v="502"/>
    <x v="0"/>
    <x v="0"/>
    <x v="137"/>
    <x v="1"/>
    <x v="8"/>
    <x v="3"/>
    <s v="Portfolio ISIS"/>
    <x v="5"/>
    <d v="2001-01-05T00:00:00"/>
    <d v="2006-01-05T00:00:00"/>
    <x v="0"/>
    <n v="-10000000"/>
    <n v="4098.3314740000005"/>
    <n v="1.1499999999999999"/>
    <n v="156.51341600000001"/>
    <n v="155.831973"/>
    <n v="-0.58545781774931782"/>
    <n v="-2399.4002011813855"/>
    <n v="-1364.717412"/>
    <x v="0"/>
    <n v="-3764.1176131813854"/>
    <n v="139300.64885600001"/>
    <n v="136455.45603100001"/>
    <n v="-2845.1928250000055"/>
    <n v="918.92478818137988"/>
    <n v="139300.64885600001"/>
    <n v="136455.45603100001"/>
    <n v="-2845.1928250000055"/>
    <x v="0"/>
    <n v="29663.723208812004"/>
    <n v="0"/>
    <n v="136455.45603100001"/>
    <n v="150794.241285"/>
    <n v="-2845.1928250000055"/>
    <n v="-2845.1928250000055"/>
    <n v="-2845.1928250000055"/>
    <x v="1"/>
  </r>
  <r>
    <n v="1568"/>
    <n v="614"/>
    <x v="0"/>
    <x v="1"/>
    <x v="137"/>
    <x v="1"/>
    <x v="8"/>
    <x v="3"/>
    <s v="Portfolio ISIS"/>
    <x v="1"/>
    <d v="2001-01-05T00:00:00"/>
    <d v="2006-01-05T00:00:00"/>
    <x v="0"/>
    <n v="10000000"/>
    <n v="-4098.3314740000005"/>
    <n v="1.1499999999999999"/>
    <n v="156.51341600000001"/>
    <n v="155.831973"/>
    <n v="-0.58545781774931782"/>
    <n v="2399.4002011813855"/>
    <n v="1364.717412"/>
    <x v="0"/>
    <n v="3764.1176131813854"/>
    <n v="-139300.64885600001"/>
    <n v="-136455.45603100001"/>
    <n v="2845.1928250000055"/>
    <n v="-918.92478818137988"/>
    <n v="-139300.64885600001"/>
    <n v="-136455.45603100001"/>
    <n v="2845.1928250000055"/>
    <x v="0"/>
    <n v="-29663.723208812004"/>
    <n v="0"/>
    <n v="-136455.45603100001"/>
    <n v="-150794.241285"/>
    <n v="2845.1928250000055"/>
    <n v="2845.1928250000055"/>
    <n v="2845.1928250000055"/>
    <x v="1"/>
  </r>
  <r>
    <n v="1715"/>
    <n v="919"/>
    <x v="0"/>
    <x v="0"/>
    <x v="137"/>
    <x v="1"/>
    <x v="8"/>
    <x v="3"/>
    <s v="Deutsche Bank AG NY"/>
    <x v="5"/>
    <d v="2001-03-22T00:00:00"/>
    <d v="2003-08-07T00:00:00"/>
    <x v="0"/>
    <n v="10000000"/>
    <n v="-2131.7684389999999"/>
    <n v="1.1499999999999999"/>
    <n v="139.90043700000001"/>
    <n v="139.114665"/>
    <n v="-0.53707750896424122"/>
    <n v="1144.9248829067089"/>
    <n v="1211.5717139999999"/>
    <x v="0"/>
    <n v="2356.4965969067089"/>
    <n v="-50463.928475000001"/>
    <n v="-48431.763528000003"/>
    <n v="2032.1649469999975"/>
    <n v="-324.33164990671139"/>
    <n v="-50463.928475000001"/>
    <n v="-48431.763528000003"/>
    <n v="2032.1649469999975"/>
    <x v="0"/>
    <n v="-15429.739961482001"/>
    <n v="0"/>
    <n v="-48431.763528000003"/>
    <n v="-48431.763528000003"/>
    <n v="2032.1649469999975"/>
    <n v="2032.1649469999975"/>
    <n v="2032.1649469999975"/>
    <x v="5"/>
  </r>
  <r>
    <n v="1716"/>
    <n v="920"/>
    <x v="0"/>
    <x v="0"/>
    <x v="137"/>
    <x v="1"/>
    <x v="8"/>
    <x v="3"/>
    <s v="JP Morgan"/>
    <x v="5"/>
    <d v="2001-03-22T00:00:00"/>
    <d v="2003-08-07T00:00:00"/>
    <x v="0"/>
    <n v="10000000"/>
    <n v="-2131.7684389999999"/>
    <n v="1.1499999999999999"/>
    <n v="139.90043700000001"/>
    <n v="139.114665"/>
    <n v="-0.53707750896424122"/>
    <n v="1144.9248829067089"/>
    <n v="1211.5717139999999"/>
    <x v="0"/>
    <n v="2356.4965969067089"/>
    <n v="-50463.928475000001"/>
    <n v="-48431.763528000003"/>
    <n v="2032.1649469999975"/>
    <n v="-324.33164990671139"/>
    <n v="-50463.928475000001"/>
    <n v="-48431.763528000003"/>
    <n v="2032.1649469999975"/>
    <x v="0"/>
    <n v="-15429.739961482001"/>
    <n v="0"/>
    <n v="-48431.763528000003"/>
    <n v="-48431.763528000003"/>
    <n v="2032.1649469999975"/>
    <n v="2032.1649469999975"/>
    <n v="2032.1649469999975"/>
    <x v="5"/>
  </r>
  <r>
    <n v="1378"/>
    <n v="436"/>
    <x v="0"/>
    <x v="0"/>
    <x v="138"/>
    <x v="7"/>
    <x v="3"/>
    <x v="3"/>
    <s v="Transalta Energy"/>
    <x v="0"/>
    <d v="2000-12-19T00:00:00"/>
    <d v="2002-12-19T00:00:00"/>
    <x v="0"/>
    <n v="2000000"/>
    <n v="-456.23510500000003"/>
    <n v="2.15"/>
    <n v="2263.969599"/>
    <n v="2252.0169340000002"/>
    <n v="-1.3893898396513726"/>
    <n v="633.88841937927725"/>
    <n v="2432.9434860000001"/>
    <x v="0"/>
    <n v="3066.8319053792775"/>
    <n v="-398686.11111100001"/>
    <n v="-398327.77777799999"/>
    <n v="358.33333300001686"/>
    <n v="-2708.4985723792606"/>
    <n v="-398686.11111100001"/>
    <n v="-398327.77777799999"/>
    <n v="358.33333300001686"/>
    <x v="0"/>
    <n v="-12758.614711325001"/>
    <n v="10750"/>
    <n v="-387577.77777799999"/>
    <n v="-182136.16491699999"/>
    <n v="358.33333300001686"/>
    <n v="358.33333300001686"/>
    <n v="358.33333300001686"/>
    <x v="5"/>
  </r>
  <r>
    <n v="1344"/>
    <n v="503"/>
    <x v="0"/>
    <x v="0"/>
    <x v="139"/>
    <x v="5"/>
    <x v="1"/>
    <x v="3"/>
    <s v="Portfolio ISIS"/>
    <x v="3"/>
    <d v="2001-01-05T00:00:00"/>
    <d v="2006-01-05T00:00:00"/>
    <x v="0"/>
    <n v="-10000000"/>
    <n v="4108.6800469999998"/>
    <n v="1.05"/>
    <n v="97.016335999999995"/>
    <n v="96.418799000000007"/>
    <n v="-0.56626506115731745"/>
    <n v="-2326.6019580903048"/>
    <n v="-1054.713546"/>
    <x v="0"/>
    <n v="-3381.3155040903048"/>
    <n v="-58563.739608000003"/>
    <n v="-61373.986447000003"/>
    <n v="-2810.2468389999995"/>
    <n v="571.06866509030533"/>
    <n v="-58563.739608000003"/>
    <n v="-61373.986447000003"/>
    <n v="-2810.2468389999995"/>
    <x v="0"/>
    <n v="23655.7253706025"/>
    <n v="0"/>
    <n v="-61373.986447000003"/>
    <n v="-45807.501473000004"/>
    <n v="-2810.2468389999995"/>
    <n v="-2810.2468389999995"/>
    <n v="-2810.2468389999995"/>
    <x v="1"/>
  </r>
  <r>
    <n v="1525"/>
    <n v="574"/>
    <x v="0"/>
    <x v="1"/>
    <x v="139"/>
    <x v="5"/>
    <x v="1"/>
    <x v="3"/>
    <s v="Portfolio ISIS"/>
    <x v="1"/>
    <d v="2001-01-05T00:00:00"/>
    <d v="2006-01-05T00:00:00"/>
    <x v="0"/>
    <n v="10000000"/>
    <n v="-4108.6800469999998"/>
    <n v="1.05"/>
    <n v="97.016335999999995"/>
    <n v="96.418799000000007"/>
    <n v="-0.56626506115731745"/>
    <n v="2326.6019580903048"/>
    <n v="1054.713546"/>
    <x v="0"/>
    <n v="3381.3155040903048"/>
    <n v="58563.739608000003"/>
    <n v="61373.986447000003"/>
    <n v="2810.2468389999995"/>
    <n v="-571.06866509030533"/>
    <n v="58563.739608000003"/>
    <n v="61373.986447000003"/>
    <n v="2810.2468389999995"/>
    <x v="0"/>
    <n v="-23655.7253706025"/>
    <n v="0"/>
    <n v="61373.986447000003"/>
    <n v="45807.501473000004"/>
    <n v="2810.2468389999995"/>
    <n v="2810.2468389999995"/>
    <n v="2810.2468389999995"/>
    <x v="1"/>
  </r>
  <r>
    <n v="1613"/>
    <n v="822"/>
    <x v="0"/>
    <x v="0"/>
    <x v="140"/>
    <x v="10"/>
    <x v="8"/>
    <x v="2"/>
    <s v="Morgan Stanley CP"/>
    <x v="2"/>
    <d v="2001-01-18T00:00:00"/>
    <d v="2003-08-06T00:00:00"/>
    <x v="0"/>
    <n v="-17000000"/>
    <n v="3598.6602399999997"/>
    <n v="0.22"/>
    <n v="33.789439000000002"/>
    <n v="33.230347999999999"/>
    <n v="-0.52114718889513034"/>
    <n v="-1875.4316678646749"/>
    <n v="-599.39252999999997"/>
    <x v="0"/>
    <n v="-2474.8241978646747"/>
    <n v="36598.494567000002"/>
    <n v="34387.585058999997"/>
    <n v="-2210.9095080000043"/>
    <n v="263.91468986467044"/>
    <n v="36598.494567000002"/>
    <n v="34387.585058999997"/>
    <n v="-2210.9095080000043"/>
    <x v="0"/>
    <n v="26639.082426599998"/>
    <n v="0"/>
    <n v="34387.585058999997"/>
    <n v="34387.585058999997"/>
    <n v="-2210.9095080000043"/>
    <n v="-2210.9095080000043"/>
    <n v="-2210.9095080000043"/>
    <x v="5"/>
  </r>
  <r>
    <n v="1345"/>
    <n v="504"/>
    <x v="0"/>
    <x v="0"/>
    <x v="141"/>
    <x v="4"/>
    <x v="0"/>
    <x v="0"/>
    <s v="Portfolio ISIS"/>
    <x v="6"/>
    <d v="2001-01-05T00:00:00"/>
    <d v="2006-01-05T00:00:00"/>
    <x v="0"/>
    <n v="-10000000"/>
    <n v="4188.0222690000001"/>
    <n v="1.65"/>
    <n v="159.388632"/>
    <n v="158.719021"/>
    <n v="-0.57339051439378663"/>
    <n v="-2401.3722431145434"/>
    <n v="-1680.971622"/>
    <x v="0"/>
    <n v="-4082.3438651145434"/>
    <n v="-62862.857373999999"/>
    <n v="-66059.412960000001"/>
    <n v="-3196.5555860000022"/>
    <n v="885.78827911454118"/>
    <n v="-62862.857373999999"/>
    <n v="-66059.412960000001"/>
    <n v="-3196.5555860000022"/>
    <x v="0"/>
    <n v="41335.779795030001"/>
    <n v="0"/>
    <n v="-66059.412960000001"/>
    <n v="-103792.163266"/>
    <n v="-3196.5555860000022"/>
    <n v="-3196.5555860000022"/>
    <n v="-3196.5555860000022"/>
    <x v="1"/>
  </r>
  <r>
    <n v="1526"/>
    <n v="575"/>
    <x v="0"/>
    <x v="1"/>
    <x v="141"/>
    <x v="4"/>
    <x v="0"/>
    <x v="0"/>
    <s v="Portfolio ISIS"/>
    <x v="1"/>
    <d v="2001-01-05T00:00:00"/>
    <d v="2006-01-05T00:00:00"/>
    <x v="0"/>
    <n v="10000000"/>
    <n v="-4188.0222690000001"/>
    <n v="1.65"/>
    <n v="159.388632"/>
    <n v="158.719021"/>
    <n v="-0.57339051439378663"/>
    <n v="2401.3722431145434"/>
    <n v="1680.971622"/>
    <x v="0"/>
    <n v="4082.3438651145434"/>
    <n v="62862.857373999999"/>
    <n v="66059.412960000001"/>
    <n v="3196.5555860000022"/>
    <n v="-885.78827911454118"/>
    <n v="62862.857373999999"/>
    <n v="66059.412960000001"/>
    <n v="3196.5555860000022"/>
    <x v="0"/>
    <n v="-41335.779795030001"/>
    <n v="0"/>
    <n v="66059.412960000001"/>
    <n v="103792.163266"/>
    <n v="3196.5555860000022"/>
    <n v="3196.5555860000022"/>
    <n v="3196.5555860000022"/>
    <x v="1"/>
  </r>
  <r>
    <n v="156"/>
    <n v="217"/>
    <x v="0"/>
    <x v="2"/>
    <x v="142"/>
    <x v="9"/>
    <x v="10"/>
    <x v="15"/>
    <s v="Ace Capital O/Seas"/>
    <x v="1"/>
    <d v="2000-09-15T00:00:00"/>
    <d v="2005-09-15T00:00:00"/>
    <x v="0"/>
    <n v="-470000000"/>
    <m/>
    <n v="7.4999999999999997E-2"/>
    <n v="-4.344189E-13"/>
    <n v="1.3062889999999999E-12"/>
    <m/>
    <m/>
    <n v="-637.515714"/>
    <x v="0"/>
    <m/>
    <n v="-1432022"/>
    <n v="-1434341"/>
    <n v="-2319"/>
    <m/>
    <n v="-1432022"/>
    <n v="-1434341"/>
    <n v="-2319"/>
    <x v="0"/>
    <m/>
    <n v="-177229.16666700001"/>
    <n v="-1611570.1666669999"/>
    <n v="-83902.33333399985"/>
    <n v="-2319"/>
    <n v="-2319"/>
    <n v="-2319"/>
    <x v="0"/>
  </r>
  <r>
    <n v="157"/>
    <n v="216"/>
    <x v="0"/>
    <x v="2"/>
    <x v="142"/>
    <x v="9"/>
    <x v="10"/>
    <x v="15"/>
    <s v="Ace Capital FinProd"/>
    <x v="1"/>
    <d v="2000-09-15T00:00:00"/>
    <d v="2005-09-15T00:00:00"/>
    <x v="0"/>
    <n v="-21000000"/>
    <m/>
    <n v="0.55000000000000004"/>
    <n v="-4.344189E-13"/>
    <n v="1.3062889999999999E-12"/>
    <m/>
    <m/>
    <n v="-208.88812799999999"/>
    <x v="0"/>
    <m/>
    <n v="-469215.72496700002"/>
    <n v="-469975.66819200001"/>
    <n v="-759.94322499999544"/>
    <m/>
    <n v="-469215.72496700002"/>
    <n v="-469975.66819200001"/>
    <n v="-759.94322499999544"/>
    <x v="0"/>
    <m/>
    <n v="-58070.833333000002"/>
    <n v="-528046.50152499997"/>
    <n v="349692.35397300008"/>
    <n v="-759.94322499993723"/>
    <n v="-759.94322499993723"/>
    <n v="-759.94322499999544"/>
    <x v="0"/>
  </r>
  <r>
    <n v="158"/>
    <n v="214"/>
    <x v="0"/>
    <x v="2"/>
    <x v="142"/>
    <x v="9"/>
    <x v="10"/>
    <x v="15"/>
    <s v="RVI Guaranty Co"/>
    <x v="1"/>
    <d v="2000-09-15T00:00:00"/>
    <d v="2005-09-15T00:00:00"/>
    <x v="0"/>
    <n v="-34000000"/>
    <m/>
    <n v="4.5"/>
    <n v="-4.344189E-13"/>
    <n v="1.3062889999999999E-12"/>
    <m/>
    <m/>
    <n v="-2767.0894829999997"/>
    <x v="0"/>
    <m/>
    <n v="-6215585"/>
    <n v="-6225652"/>
    <n v="-10067"/>
    <m/>
    <n v="-6215585"/>
    <n v="-6225652"/>
    <n v="-10067"/>
    <x v="0"/>
    <m/>
    <n v="-769250"/>
    <n v="-6994902"/>
    <n v="-477605.11111100018"/>
    <n v="-10067"/>
    <n v="-10067"/>
    <n v="-10067"/>
    <x v="0"/>
  </r>
  <r>
    <n v="214"/>
    <n v="215"/>
    <x v="0"/>
    <x v="2"/>
    <x v="142"/>
    <x v="9"/>
    <x v="10"/>
    <x v="15"/>
    <s v="Citibank NA"/>
    <x v="1"/>
    <d v="2000-09-15T00:00:00"/>
    <d v="2005-09-15T00:00:00"/>
    <x v="0"/>
    <n v="525000000"/>
    <m/>
    <n v="0.48"/>
    <n v="-4.344189E-13"/>
    <n v="1.3062889999999999E-12"/>
    <m/>
    <m/>
    <n v="4557.5591460000005"/>
    <x v="0"/>
    <m/>
    <n v="10237430"/>
    <n v="10254010"/>
    <n v="16580"/>
    <m/>
    <n v="10237430"/>
    <n v="10254010"/>
    <n v="16580"/>
    <x v="0"/>
    <m/>
    <n v="1267000"/>
    <n v="11521010"/>
    <n v="817474.44444400072"/>
    <n v="16580"/>
    <n v="16580"/>
    <n v="16580"/>
    <x v="0"/>
  </r>
  <r>
    <n v="1346"/>
    <n v="631"/>
    <x v="0"/>
    <x v="0"/>
    <x v="143"/>
    <x v="1"/>
    <x v="3"/>
    <x v="6"/>
    <s v="Portfolio ISIS"/>
    <x v="6"/>
    <d v="2001-01-05T00:00:00"/>
    <d v="2006-01-05T00:00:00"/>
    <x v="0"/>
    <n v="-10000000"/>
    <n v="4056.81682"/>
    <n v="0.5"/>
    <n v="54.339931999999997"/>
    <n v="53.777161"/>
    <n v="-0.56783085327301641"/>
    <n v="-2303.5857564729249"/>
    <n v="-693.78937199999996"/>
    <x v="0"/>
    <n v="-2997.3751284729251"/>
    <n v="5900.2906819999998"/>
    <n v="3430.4389759999999"/>
    <n v="-2469.8517059999999"/>
    <n v="527.52342247292518"/>
    <n v="5900.2906819999998"/>
    <n v="3430.4389759999999"/>
    <n v="-2469.8517059999999"/>
    <x v="0"/>
    <n v="29363.240143160001"/>
    <n v="0"/>
    <n v="3430.4389759999999"/>
    <n v="-62883.381008999997"/>
    <n v="-2469.8517059999999"/>
    <n v="-2469.8517059999999"/>
    <n v="-2469.8517059999999"/>
    <x v="1"/>
  </r>
  <r>
    <n v="1527"/>
    <n v="626"/>
    <x v="0"/>
    <x v="1"/>
    <x v="143"/>
    <x v="1"/>
    <x v="3"/>
    <x v="6"/>
    <s v="Portfolio ISIS"/>
    <x v="1"/>
    <d v="2001-01-05T00:00:00"/>
    <d v="2006-01-05T00:00:00"/>
    <x v="0"/>
    <n v="10000000"/>
    <n v="-4056.81682"/>
    <n v="0.5"/>
    <n v="54.339931999999997"/>
    <n v="53.777161"/>
    <n v="-0.56783085327301641"/>
    <n v="2303.5857564729249"/>
    <n v="693.78937199999996"/>
    <x v="0"/>
    <n v="2997.3751284729251"/>
    <n v="-5900.2906819999998"/>
    <n v="-3430.4389759999999"/>
    <n v="2469.8517059999999"/>
    <n v="-527.52342247292518"/>
    <n v="-5900.2906819999998"/>
    <n v="-3430.4389759999999"/>
    <n v="2469.8517059999999"/>
    <x v="0"/>
    <n v="-29363.240143160001"/>
    <n v="0"/>
    <n v="-3430.4389759999999"/>
    <n v="62883.381008999997"/>
    <n v="2469.8517059999999"/>
    <n v="2469.8517059999999"/>
    <n v="2469.8517059999999"/>
    <x v="1"/>
  </r>
  <r>
    <n v="1627"/>
    <n v="831"/>
    <x v="0"/>
    <x v="0"/>
    <x v="143"/>
    <x v="1"/>
    <x v="3"/>
    <x v="6"/>
    <s v="JP Morgan"/>
    <x v="6"/>
    <d v="2001-01-24T00:00:00"/>
    <d v="2006-01-24T00:00:00"/>
    <x v="0"/>
    <n v="10000000"/>
    <n v="-4120.6021380000002"/>
    <n v="0.65"/>
    <n v="54.718448000000002"/>
    <n v="54.156044999999999"/>
    <n v="-0.56776741083564597"/>
    <n v="2339.5436069760872"/>
    <n v="729.54753300000004"/>
    <x v="0"/>
    <n v="3069.0911399760871"/>
    <n v="55758.908857000002"/>
    <n v="58375.820262000001"/>
    <n v="2616.9114049999989"/>
    <n v="-452.17973497608818"/>
    <n v="55758.908857000002"/>
    <n v="58375.820262000001"/>
    <n v="2616.9114049999989"/>
    <x v="0"/>
    <n v="-29824.918274844003"/>
    <n v="0"/>
    <n v="58375.820262000001"/>
    <n v="58375.820262000001"/>
    <n v="2616.9114049999989"/>
    <n v="2616.9114049999989"/>
    <n v="2616.9114049999989"/>
    <x v="1"/>
  </r>
  <r>
    <n v="1667"/>
    <n v="877"/>
    <x v="0"/>
    <x v="0"/>
    <x v="144"/>
    <x v="1"/>
    <x v="5"/>
    <x v="6"/>
    <s v="NAB"/>
    <x v="6"/>
    <d v="2001-03-06T00:00:00"/>
    <d v="2006-02-16T00:00:00"/>
    <x v="0"/>
    <n v="-10000000"/>
    <n v="4146.8469889999997"/>
    <n v="0.52"/>
    <n v="51.703246"/>
    <n v="51.141083000000002"/>
    <n v="-0.56986469741841284"/>
    <n v="-2363.1417046269412"/>
    <n v="-619.62777900000003"/>
    <x v="0"/>
    <n v="-2982.7694836269411"/>
    <n v="-5306.7527659999996"/>
    <n v="-7853.1784699999998"/>
    <n v="-2546.4257040000002"/>
    <n v="436.34377962694089"/>
    <n v="-5306.7527659999996"/>
    <n v="-7853.1784699999998"/>
    <n v="-2546.4257040000002"/>
    <x v="0"/>
    <n v="30014.878506382"/>
    <n v="0"/>
    <n v="-7853.1784699999998"/>
    <n v="-7853.1784699999998"/>
    <n v="-2546.4257040000002"/>
    <n v="-2546.4257040000002"/>
    <n v="-2546.4257040000002"/>
    <x v="1"/>
  </r>
  <r>
    <n v="1737"/>
    <n v="947"/>
    <x v="0"/>
    <x v="0"/>
    <x v="145"/>
    <x v="9"/>
    <x v="2"/>
    <x v="3"/>
    <s v="Wells Fargo Bank NA"/>
    <x v="3"/>
    <d v="2001-04-02T00:00:00"/>
    <d v="2002-04-02T00:00:00"/>
    <x v="0"/>
    <n v="10000000"/>
    <n v="-941.87763500000005"/>
    <n v="1.04"/>
    <n v="104"/>
    <n v="105.73863299999999"/>
    <n v="1.738632999999993"/>
    <n v="-1637.5795381729486"/>
    <n v="569.1121290000001"/>
    <x v="0"/>
    <n v="-1068.4674091729485"/>
    <n v="0"/>
    <n v="-1113.7393199999999"/>
    <n v="-1113.7393199999999"/>
    <n v="-45.271910827051443"/>
    <n v="0"/>
    <n v="-1113.7393199999999"/>
    <n v="-1113.7393199999999"/>
    <x v="0"/>
    <m/>
    <n v="0"/>
    <n v="-1113.7393199999999"/>
    <n v="-1113.7393199999999"/>
    <n v="-1113.7393199999999"/>
    <n v="-1113.7393199999999"/>
    <n v="-1113.7393199999999"/>
    <x v="2"/>
  </r>
  <r>
    <n v="1347"/>
    <n v="505"/>
    <x v="0"/>
    <x v="0"/>
    <x v="146"/>
    <x v="0"/>
    <x v="8"/>
    <x v="3"/>
    <s v="Portfolio ISIS"/>
    <x v="3"/>
    <d v="2001-01-05T00:00:00"/>
    <d v="2006-01-05T00:00:00"/>
    <x v="0"/>
    <n v="-10000000"/>
    <n v="4216.1417550000006"/>
    <n v="1.6"/>
    <n v="118.268558"/>
    <n v="117.531633"/>
    <n v="-0.68078262172079318"/>
    <n v="-2870.2760375154066"/>
    <n v="-1457.2674059999999"/>
    <x v="0"/>
    <n v="-4327.5434435154066"/>
    <n v="-208991.02728000001"/>
    <n v="-212698.53257400001"/>
    <n v="-3707.5052940000023"/>
    <n v="620.03814951540426"/>
    <n v="-208991.02728000001"/>
    <n v="-212698.53257400001"/>
    <n v="-3707.5052940000023"/>
    <x v="0"/>
    <n v="52710.204221010012"/>
    <n v="0"/>
    <n v="-212698.53257400001"/>
    <n v="-161153.71457500002"/>
    <n v="-3707.5052940000023"/>
    <n v="-3707.5052940000023"/>
    <n v="-3707.5052940000023"/>
    <x v="1"/>
  </r>
  <r>
    <n v="1528"/>
    <n v="576"/>
    <x v="0"/>
    <x v="1"/>
    <x v="146"/>
    <x v="0"/>
    <x v="8"/>
    <x v="3"/>
    <s v="Portfolio ISIS"/>
    <x v="1"/>
    <d v="2001-01-05T00:00:00"/>
    <d v="2006-01-05T00:00:00"/>
    <x v="0"/>
    <n v="10000000"/>
    <n v="-4216.1417550000006"/>
    <n v="1.6"/>
    <n v="118.268558"/>
    <n v="117.531633"/>
    <n v="-0.68078262172079318"/>
    <n v="2870.2760375154066"/>
    <n v="1457.2674059999999"/>
    <x v="0"/>
    <n v="4327.5434435154066"/>
    <n v="208991.02728000001"/>
    <n v="212698.53257400001"/>
    <n v="3707.5052940000023"/>
    <n v="-620.03814951540426"/>
    <n v="208991.02728000001"/>
    <n v="212698.53257400001"/>
    <n v="3707.5052940000023"/>
    <x v="0"/>
    <n v="-52710.204221010012"/>
    <n v="0"/>
    <n v="212698.53257400001"/>
    <n v="161153.71457500002"/>
    <n v="3707.5052940000023"/>
    <n v="3707.5052940000023"/>
    <n v="3707.5052940000023"/>
    <x v="1"/>
  </r>
  <r>
    <n v="1348"/>
    <n v="506"/>
    <x v="0"/>
    <x v="0"/>
    <x v="147"/>
    <x v="0"/>
    <x v="8"/>
    <x v="3"/>
    <s v="Portfolio ISIS"/>
    <x v="3"/>
    <d v="2001-01-05T00:00:00"/>
    <d v="2006-01-05T00:00:00"/>
    <x v="0"/>
    <n v="-10000000"/>
    <n v="4035.3812750000002"/>
    <n v="0.66"/>
    <n v="122.233549"/>
    <n v="121.478016"/>
    <n v="-0.69822334594123447"/>
    <n v="-2817.5974159791049"/>
    <n v="-1187.7484650000001"/>
    <x v="0"/>
    <n v="-4005.345880979105"/>
    <n v="214107.505985"/>
    <n v="211146.42900100001"/>
    <n v="-2961.0769839999848"/>
    <n v="1044.2688969791202"/>
    <n v="214107.505985"/>
    <n v="211146.42900100001"/>
    <n v="-2961.0769839999848"/>
    <x v="0"/>
    <n v="50450.336700050007"/>
    <n v="0"/>
    <n v="211146.42900100001"/>
    <n v="149965.67328000002"/>
    <n v="-2961.0769839999848"/>
    <n v="-2961.0769839999848"/>
    <n v="-2961.0769839999848"/>
    <x v="1"/>
  </r>
  <r>
    <n v="1529"/>
    <n v="577"/>
    <x v="0"/>
    <x v="1"/>
    <x v="147"/>
    <x v="0"/>
    <x v="8"/>
    <x v="3"/>
    <s v="Portfolio ISIS"/>
    <x v="1"/>
    <d v="2001-01-05T00:00:00"/>
    <d v="2006-01-05T00:00:00"/>
    <x v="0"/>
    <n v="10000000"/>
    <n v="-4035.3812750000002"/>
    <n v="0.66"/>
    <n v="122.233549"/>
    <n v="121.478016"/>
    <n v="-0.69822334594123447"/>
    <n v="2817.5974159791049"/>
    <n v="1187.7484650000001"/>
    <x v="0"/>
    <n v="4005.345880979105"/>
    <n v="-214107.505985"/>
    <n v="-211146.42900100001"/>
    <n v="2961.0769839999848"/>
    <n v="-1044.2688969791202"/>
    <n v="-214107.505985"/>
    <n v="-211146.42900100001"/>
    <n v="2961.0769839999848"/>
    <x v="0"/>
    <n v="-50450.336700050007"/>
    <n v="0"/>
    <n v="-211146.42900100001"/>
    <n v="-149965.67328000002"/>
    <n v="2961.0769839999848"/>
    <n v="2961.0769839999848"/>
    <n v="2961.0769839999848"/>
    <x v="1"/>
  </r>
  <r>
    <n v="1607"/>
    <n v="661"/>
    <x v="0"/>
    <x v="0"/>
    <x v="147"/>
    <x v="0"/>
    <x v="8"/>
    <x v="3"/>
    <s v="LBIE"/>
    <x v="3"/>
    <d v="2001-01-16T00:00:00"/>
    <d v="2006-01-16T00:00:00"/>
    <x v="0"/>
    <n v="-10000000"/>
    <n v="4053.5908129999998"/>
    <n v="0.63"/>
    <n v="122.514139"/>
    <n v="121.759072"/>
    <n v="-0.69825038714195009"/>
    <n v="-2830.4213544923023"/>
    <n v="-1178.75874"/>
    <x v="0"/>
    <n v="-4009.1800944923025"/>
    <n v="231450.112295"/>
    <n v="228509.374347"/>
    <n v="-2940.7379479999945"/>
    <n v="1068.442146492308"/>
    <n v="231450.112295"/>
    <n v="228509.374347"/>
    <n v="-2940.7379479999945"/>
    <x v="0"/>
    <n v="50677.992344126003"/>
    <n v="0"/>
    <n v="228509.374347"/>
    <n v="228509.374347"/>
    <n v="-2940.7379479999945"/>
    <n v="-2940.7379479999945"/>
    <n v="-2940.7379479999945"/>
    <x v="1"/>
  </r>
  <r>
    <n v="1672"/>
    <n v="880"/>
    <x v="0"/>
    <x v="0"/>
    <x v="147"/>
    <x v="0"/>
    <x v="8"/>
    <x v="3"/>
    <s v="Merrill Lynch Int"/>
    <x v="3"/>
    <d v="2001-03-09T00:00:00"/>
    <d v="2006-03-09T00:00:00"/>
    <x v="0"/>
    <n v="10000000"/>
    <n v="-4172.1429319999997"/>
    <n v="0.73"/>
    <n v="123.73230599999999"/>
    <n v="122.979607"/>
    <n v="-0.71044825160005576"/>
    <n v="2964.0916514649302"/>
    <n v="1210.658631"/>
    <x v="0"/>
    <n v="4174.75028246493"/>
    <n v="-208784.976521"/>
    <n v="-205727.49919199999"/>
    <n v="3057.4773290000157"/>
    <n v="-1117.2729534649143"/>
    <n v="-208784.976521"/>
    <n v="-205727.49919199999"/>
    <n v="3057.4773290000157"/>
    <x v="0"/>
    <n v="-52160.130935863999"/>
    <n v="0"/>
    <n v="-205727.49919199999"/>
    <n v="-205727.49919199999"/>
    <n v="3057.4773290000157"/>
    <n v="3057.4773290000157"/>
    <n v="3057.4773290000157"/>
    <x v="1"/>
  </r>
  <r>
    <n v="1673"/>
    <n v="881"/>
    <x v="0"/>
    <x v="0"/>
    <x v="147"/>
    <x v="0"/>
    <x v="8"/>
    <x v="3"/>
    <s v="Merrill Lynch Int"/>
    <x v="3"/>
    <d v="2001-03-09T00:00:00"/>
    <d v="2006-03-09T00:00:00"/>
    <x v="0"/>
    <n v="5000000"/>
    <n v="-2088.2151720000002"/>
    <n v="0.76"/>
    <n v="123.73230599999999"/>
    <n v="122.979607"/>
    <n v="-0.71042280251227641"/>
    <n v="1483.5156747408955"/>
    <n v="609.16823399999998"/>
    <x v="0"/>
    <n v="2092.6839087408953"/>
    <n v="-97965.440050999998"/>
    <n v="-96422.917067000002"/>
    <n v="1542.5229839999956"/>
    <n v="-550.16092474089965"/>
    <n v="-97965.440050999998"/>
    <n v="-96422.917067000002"/>
    <n v="1542.5229839999956"/>
    <x v="0"/>
    <n v="-26106.866080344003"/>
    <n v="0"/>
    <n v="-96422.917067000002"/>
    <n v="-96422.917067000002"/>
    <n v="1542.5229839999956"/>
    <n v="1542.5229839999956"/>
    <n v="1542.5229839999956"/>
    <x v="1"/>
  </r>
  <r>
    <n v="1674"/>
    <n v="882"/>
    <x v="0"/>
    <x v="0"/>
    <x v="147"/>
    <x v="0"/>
    <x v="8"/>
    <x v="3"/>
    <s v="Merrill Lynch Int"/>
    <x v="3"/>
    <d v="2001-03-12T00:00:00"/>
    <d v="2006-03-12T00:00:00"/>
    <x v="0"/>
    <n v="5000000"/>
    <n v="-2097.6883349999998"/>
    <n v="0.85"/>
    <n v="123.80693100000001"/>
    <n v="123.054535"/>
    <n v="-0.71034833238843853"/>
    <n v="1490.0894106379301"/>
    <n v="620.48361299999999"/>
    <x v="0"/>
    <n v="2110.57302363793"/>
    <n v="-79306.664183000001"/>
    <n v="-77722.231004999994"/>
    <n v="1584.4331780000066"/>
    <n v="-526.13984563792337"/>
    <n v="-79306.664183000001"/>
    <n v="-77722.231004999994"/>
    <n v="1584.4331780000066"/>
    <x v="0"/>
    <n v="-26225.29956417"/>
    <n v="0"/>
    <n v="-77722.231004999994"/>
    <n v="-77722.231004999994"/>
    <n v="1584.4331780000066"/>
    <n v="1584.4331780000066"/>
    <n v="1584.4331780000066"/>
    <x v="1"/>
  </r>
  <r>
    <n v="1741"/>
    <n v="948"/>
    <x v="0"/>
    <x v="0"/>
    <x v="147"/>
    <x v="0"/>
    <x v="8"/>
    <x v="3"/>
    <s v="Deutsche Bank AG NY"/>
    <x v="3"/>
    <d v="2001-04-02T00:00:00"/>
    <d v="2002-05-01T00:00:00"/>
    <x v="0"/>
    <n v="10000000"/>
    <n v="-1009.938073"/>
    <n v="1.03"/>
    <n v="88.781062000000006"/>
    <n v="87.718215999999998"/>
    <n v="-0.67463456255397058"/>
    <n v="681.33913008495506"/>
    <n v="803.41856400000006"/>
    <x v="0"/>
    <n v="1484.7576940849551"/>
    <n v="15203.26179"/>
    <n v="16575.621715000001"/>
    <n v="1372.3599250000007"/>
    <n v="-112.39776908495446"/>
    <n v="15203.26179"/>
    <n v="16575.621715000001"/>
    <n v="1372.3599250000007"/>
    <x v="0"/>
    <n v="-12626.245788646002"/>
    <n v="0"/>
    <n v="16575.621715000001"/>
    <n v="16575.621715000001"/>
    <n v="1372.3599250000007"/>
    <n v="1372.3599250000007"/>
    <n v="1372.3599250000007"/>
    <x v="2"/>
  </r>
  <r>
    <n v="1349"/>
    <n v="507"/>
    <x v="0"/>
    <x v="0"/>
    <x v="148"/>
    <x v="0"/>
    <x v="6"/>
    <x v="3"/>
    <s v="Portfolio ISIS"/>
    <x v="4"/>
    <d v="2001-01-05T00:00:00"/>
    <d v="2006-01-05T00:00:00"/>
    <x v="0"/>
    <n v="-10000000"/>
    <n v="4173.908735"/>
    <n v="2.1"/>
    <n v="184.24877799999999"/>
    <n v="184.03952799999999"/>
    <n v="-0.14297844069860019"/>
    <n v="-596.77896254856682"/>
    <n v="-2287.186839"/>
    <x v="0"/>
    <n v="-2883.9658015485666"/>
    <n v="-155628.33133799999"/>
    <n v="-157200.82091400001"/>
    <n v="-1572.4895760000218"/>
    <n v="1311.4762255485448"/>
    <n v="-155628.33133799999"/>
    <n v="-157200.82091400001"/>
    <n v="-1572.4895760000218"/>
    <x v="0"/>
    <n v="52182.207004970005"/>
    <n v="0"/>
    <n v="-157200.82091400001"/>
    <n v="-99020.163545000018"/>
    <n v="-1572.4895760000218"/>
    <n v="-1572.4895760000218"/>
    <n v="-1572.4895760000218"/>
    <x v="1"/>
  </r>
  <r>
    <n v="1577"/>
    <n v="623"/>
    <x v="0"/>
    <x v="1"/>
    <x v="148"/>
    <x v="0"/>
    <x v="6"/>
    <x v="3"/>
    <s v="Portfolio ISIS"/>
    <x v="1"/>
    <d v="2001-01-05T00:00:00"/>
    <d v="2006-01-05T00:00:00"/>
    <x v="0"/>
    <n v="10000000"/>
    <n v="-4173.908735"/>
    <n v="2.1"/>
    <n v="184.24877799999999"/>
    <n v="184.03952799999999"/>
    <n v="-0.14297844069860019"/>
    <n v="596.77896254856682"/>
    <n v="2287.186839"/>
    <x v="0"/>
    <n v="2883.9658015485666"/>
    <n v="155628.33133799999"/>
    <n v="157200.82091400001"/>
    <n v="1572.4895760000218"/>
    <n v="-1311.4762255485448"/>
    <n v="155628.33133799999"/>
    <n v="157200.82091400001"/>
    <n v="1572.4895760000218"/>
    <x v="0"/>
    <n v="-52182.207004970005"/>
    <n v="0"/>
    <n v="157200.82091400001"/>
    <n v="99020.163545000018"/>
    <n v="1572.4895760000218"/>
    <n v="1572.4895760000218"/>
    <n v="1572.4895760000218"/>
    <x v="1"/>
  </r>
  <r>
    <n v="254"/>
    <n v="368"/>
    <x v="1"/>
    <x v="5"/>
    <x v="149"/>
    <x v="7"/>
    <x v="9"/>
    <x v="5"/>
    <s v="Deutsche Bank AG"/>
    <x v="0"/>
    <d v="2000-03-15T00:00:00"/>
    <d v="2006-08-01T00:00:00"/>
    <x v="0"/>
    <n v="-5000000"/>
    <n v="2425.610201"/>
    <n v="5.5"/>
    <n v="964.78430400000002"/>
    <n v="962.20503299999996"/>
    <n v="-1.6193333766172469"/>
    <n v="-3927.8715571425687"/>
    <n v="-2856.2467259999999"/>
    <x v="0"/>
    <n v="-6784.1182831425685"/>
    <n v="684958.33333299996"/>
    <n v="682666.66666700004"/>
    <n v="-2291.6666659999173"/>
    <n v="4492.4516171426512"/>
    <n v="684958.33333299996"/>
    <n v="682666.66666700004"/>
    <n v="-2291.6666659999173"/>
    <x v="0"/>
    <n v="67832.189270964998"/>
    <n v="-246736.11111100001"/>
    <n v="435930.55555600004"/>
    <n v="-77537.144443999976"/>
    <n v="-2291.6666659999173"/>
    <n v="-2291.6666659999173"/>
    <n v="-2291.6666659999173"/>
    <x v="1"/>
  </r>
  <r>
    <n v="147"/>
    <n v="205"/>
    <x v="0"/>
    <x v="0"/>
    <x v="150"/>
    <x v="10"/>
    <x v="5"/>
    <x v="7"/>
    <s v="JP Morgan"/>
    <x v="2"/>
    <d v="2000-09-22T00:00:00"/>
    <d v="2005-09-22T00:00:00"/>
    <x v="0"/>
    <n v="-20000000"/>
    <n v="7622.2635300000002"/>
    <n v="0.27"/>
    <n v="40.474685000000001"/>
    <n v="39.937713000000002"/>
    <n v="-0.53519093119935524"/>
    <n v="-4079.366316467585"/>
    <n v="-892.26510299999995"/>
    <x v="0"/>
    <n v="-4971.6314194675851"/>
    <n v="105285.599906"/>
    <n v="100987.47678300001"/>
    <n v="-4298.1231229999976"/>
    <n v="673.50829646758757"/>
    <n v="105285.599906"/>
    <n v="100987.47678300001"/>
    <n v="-4298.1231229999976"/>
    <x v="0"/>
    <n v="56423.805780825001"/>
    <n v="-27150"/>
    <n v="73837.476783000006"/>
    <n v="-257451.35127400002"/>
    <n v="-4298.1231229999976"/>
    <n v="-4298.1231229999976"/>
    <n v="-4298.1231229999976"/>
    <x v="0"/>
  </r>
  <r>
    <n v="227"/>
    <n v="343"/>
    <x v="0"/>
    <x v="0"/>
    <x v="150"/>
    <x v="10"/>
    <x v="5"/>
    <x v="7"/>
    <s v="Salomon"/>
    <x v="2"/>
    <d v="2000-10-20T00:00:00"/>
    <d v="2005-09-22T00:00:00"/>
    <x v="0"/>
    <n v="10000000"/>
    <n v="-3822.609555"/>
    <n v="0.35"/>
    <n v="40.474685000000001"/>
    <n v="39.937713000000002"/>
    <n v="-0.53517819541428724"/>
    <n v="2045.7772834183118"/>
    <n v="462.21016499999996"/>
    <x v="0"/>
    <n v="2507.9874484183119"/>
    <n v="-20587.907557999999"/>
    <n v="-18379.544562999999"/>
    <n v="2208.3629949999995"/>
    <n v="-299.62445341831244"/>
    <n v="-20587.907557999999"/>
    <n v="-18379.544562999999"/>
    <n v="2208.3629949999995"/>
    <x v="0"/>
    <n v="-28296.867230887499"/>
    <n v="14875"/>
    <n v="-3504.5445629999995"/>
    <n v="130126.23703999998"/>
    <n v="2208.3629949999995"/>
    <n v="2208.3629949999995"/>
    <n v="2208.3629949999995"/>
    <x v="0"/>
  </r>
  <r>
    <n v="247"/>
    <n v="361"/>
    <x v="0"/>
    <x v="0"/>
    <x v="150"/>
    <x v="10"/>
    <x v="5"/>
    <x v="7"/>
    <s v="General Re Fin"/>
    <x v="2"/>
    <d v="2000-10-27T00:00:00"/>
    <d v="2005-09-22T00:00:00"/>
    <x v="0"/>
    <n v="10000000"/>
    <n v="-3838.3915160000001"/>
    <n v="0.46"/>
    <n v="40.474685000000001"/>
    <n v="39.937713000000002"/>
    <n v="-0.53516080807749078"/>
    <n v="2054.1567054203451"/>
    <n v="484.31688600000001"/>
    <x v="0"/>
    <n v="2538.4735914203452"/>
    <n v="23487.569484"/>
    <n v="25777.471952"/>
    <n v="2289.9024680000002"/>
    <n v="-248.57112342034497"/>
    <n v="23487.569484"/>
    <n v="25777.471952"/>
    <n v="2289.9024680000002"/>
    <x v="0"/>
    <n v="-28413.693197190001"/>
    <n v="18655.555555999999"/>
    <n v="44433.027507999999"/>
    <n v="132282.814526"/>
    <n v="2289.9024680000002"/>
    <n v="2289.9024680000002"/>
    <n v="2289.9024680000002"/>
    <x v="0"/>
  </r>
  <r>
    <n v="1350"/>
    <n v="508"/>
    <x v="0"/>
    <x v="0"/>
    <x v="151"/>
    <x v="4"/>
    <x v="8"/>
    <x v="3"/>
    <s v="Portfolio ISIS"/>
    <x v="4"/>
    <d v="2001-01-05T00:00:00"/>
    <d v="2006-01-05T00:00:00"/>
    <x v="0"/>
    <n v="-10000000"/>
    <n v="4178.0676859999994"/>
    <n v="1.3"/>
    <n v="117.056366"/>
    <n v="116.925358"/>
    <n v="-7.8962252634674573E-2"/>
    <n v="-329.90963614670216"/>
    <n v="-1353.591021"/>
    <x v="0"/>
    <n v="-1683.500657146702"/>
    <n v="-84306.673311999999"/>
    <n v="-85273.058415000007"/>
    <n v="-966.3851030000078"/>
    <n v="717.11555414669419"/>
    <n v="-84306.673311999999"/>
    <n v="-85273.058415000007"/>
    <n v="-966.3851030000078"/>
    <x v="0"/>
    <n v="41237.528060819997"/>
    <n v="0"/>
    <n v="-85273.058415000007"/>
    <n v="-70060.555637000012"/>
    <n v="-966.3851030000078"/>
    <n v="-966.3851030000078"/>
    <n v="-966.3851030000078"/>
    <x v="1"/>
  </r>
  <r>
    <n v="1530"/>
    <n v="578"/>
    <x v="0"/>
    <x v="1"/>
    <x v="151"/>
    <x v="4"/>
    <x v="8"/>
    <x v="3"/>
    <s v="Portfolio ISIS"/>
    <x v="1"/>
    <d v="2001-01-05T00:00:00"/>
    <d v="2006-01-05T00:00:00"/>
    <x v="0"/>
    <n v="10000000"/>
    <n v="-4178.0676859999994"/>
    <n v="1.3"/>
    <n v="117.056366"/>
    <n v="116.925358"/>
    <n v="-7.8962252634674573E-2"/>
    <n v="329.90963614670216"/>
    <n v="1353.591021"/>
    <x v="0"/>
    <n v="1683.500657146702"/>
    <n v="84306.673311999999"/>
    <n v="85273.058415000007"/>
    <n v="966.3851030000078"/>
    <n v="-717.11555414669419"/>
    <n v="84306.673311999999"/>
    <n v="85273.058415000007"/>
    <n v="966.3851030000078"/>
    <x v="0"/>
    <n v="-41237.528060819997"/>
    <n v="0"/>
    <n v="85273.058415000007"/>
    <n v="70060.555637000012"/>
    <n v="966.3851030000078"/>
    <n v="966.3851030000078"/>
    <n v="966.3851030000078"/>
    <x v="1"/>
  </r>
  <r>
    <n v="1642"/>
    <n v="846"/>
    <x v="0"/>
    <x v="0"/>
    <x v="151"/>
    <x v="4"/>
    <x v="8"/>
    <x v="3"/>
    <s v="JP Morgan"/>
    <x v="4"/>
    <d v="2001-02-13T00:00:00"/>
    <d v="2006-02-13T00:00:00"/>
    <x v="0"/>
    <n v="-10000000"/>
    <n v="4262.2578910000002"/>
    <n v="1.3"/>
    <n v="118.106128"/>
    <n v="117.976642"/>
    <n v="-8.5912745462297116E-2"/>
    <n v="-366.18227728415036"/>
    <n v="-1323.248499"/>
    <x v="0"/>
    <n v="-1689.4307762841504"/>
    <n v="-66840.068742999996"/>
    <n v="-67804.737309000004"/>
    <n v="-964.66856600000756"/>
    <n v="724.76221028414284"/>
    <n v="-66840.068742999996"/>
    <n v="-67804.737309000004"/>
    <n v="-964.66856600000756"/>
    <x v="0"/>
    <n v="42068.485384170002"/>
    <n v="0"/>
    <n v="-67804.737309000004"/>
    <n v="-67804.737309000004"/>
    <n v="-964.66856600000756"/>
    <n v="-964.66856600000756"/>
    <n v="-964.66856600000756"/>
    <x v="1"/>
  </r>
  <r>
    <n v="1351"/>
    <n v="509"/>
    <x v="0"/>
    <x v="0"/>
    <x v="152"/>
    <x v="2"/>
    <x v="4"/>
    <x v="6"/>
    <s v="Portfolio ISIS"/>
    <x v="2"/>
    <d v="2001-01-05T00:00:00"/>
    <d v="2006-01-05T00:00:00"/>
    <x v="0"/>
    <n v="-10000000"/>
    <n v="4016.1069780000003"/>
    <n v="0.18"/>
    <n v="19.181601000000001"/>
    <n v="19.067723000000001"/>
    <n v="-0.11870898400549951"/>
    <n v="-476.74797901577699"/>
    <n v="-262.24790400000001"/>
    <x v="0"/>
    <n v="-738.99588301577705"/>
    <n v="597.30126499999994"/>
    <n v="69.988877000000002"/>
    <n v="-527.31238799999994"/>
    <n v="211.68349501577711"/>
    <n v="597.30126499999994"/>
    <n v="69.988877000000002"/>
    <n v="-527.31238799999994"/>
    <x v="0"/>
    <n v="11891.692761857999"/>
    <n v="0"/>
    <n v="69.988877000000002"/>
    <n v="5045.57413"/>
    <n v="-527.31238799999994"/>
    <n v="-527.31238799999994"/>
    <n v="-527.31238799999994"/>
    <x v="1"/>
  </r>
  <r>
    <n v="1569"/>
    <n v="615"/>
    <x v="0"/>
    <x v="1"/>
    <x v="152"/>
    <x v="2"/>
    <x v="4"/>
    <x v="6"/>
    <s v="Portfolio ISIS"/>
    <x v="1"/>
    <d v="2001-01-05T00:00:00"/>
    <d v="2006-01-05T00:00:00"/>
    <x v="0"/>
    <n v="10000000"/>
    <n v="-4016.1069780000003"/>
    <n v="0.18"/>
    <n v="19.181601000000001"/>
    <n v="19.067723000000001"/>
    <n v="-0.11870898400549951"/>
    <n v="476.74797901577699"/>
    <n v="262.24790400000001"/>
    <x v="0"/>
    <n v="738.99588301577705"/>
    <n v="-597.30126499999994"/>
    <n v="-69.988877000000002"/>
    <n v="527.31238799999994"/>
    <n v="-211.68349501577711"/>
    <n v="-597.30126499999994"/>
    <n v="-69.988877000000002"/>
    <n v="527.31238799999994"/>
    <x v="0"/>
    <n v="-11891.692761857999"/>
    <n v="0"/>
    <n v="-69.988877000000002"/>
    <n v="-5045.57413"/>
    <n v="527.31238799999994"/>
    <n v="527.31238799999994"/>
    <n v="527.31238799999994"/>
    <x v="1"/>
  </r>
  <r>
    <n v="1588"/>
    <n v="642"/>
    <x v="0"/>
    <x v="0"/>
    <x v="153"/>
    <x v="5"/>
    <x v="8"/>
    <x v="6"/>
    <s v="Paribas London"/>
    <x v="2"/>
    <d v="2000-12-28T00:00:00"/>
    <d v="2001-04-06T00:00:00"/>
    <x v="0"/>
    <n v="20000000"/>
    <n v="-36.341642"/>
    <n v="0.6"/>
    <n v="92.721171999999996"/>
    <n v="78.370755000000003"/>
    <n v="-0.54866508962136962"/>
    <n v="19.93939026491773"/>
    <n v="667.834383"/>
    <x v="0"/>
    <n v="687.77377326491774"/>
    <n v="31446.695544999999"/>
    <n v="32123.687529999999"/>
    <n v="676.99198500000057"/>
    <n v="-10.781788264917168"/>
    <n v="31446.695544999999"/>
    <n v="32123.687529999999"/>
    <n v="676.99198500000057"/>
    <x v="0"/>
    <n v="-209.23700381500001"/>
    <n v="0"/>
    <n v="32123.687529999999"/>
    <n v="33806.081651"/>
    <n v="676.99198500000057"/>
    <n v="676.99198500000057"/>
    <n v="676.99198500000057"/>
    <x v="3"/>
  </r>
  <r>
    <n v="219"/>
    <n v="336"/>
    <x v="0"/>
    <x v="0"/>
    <x v="154"/>
    <x v="10"/>
    <x v="0"/>
    <x v="3"/>
    <s v="JP Morgan"/>
    <x v="3"/>
    <d v="2000-10-03T00:00:00"/>
    <d v="2005-10-03T00:00:00"/>
    <x v="0"/>
    <n v="-5000000"/>
    <n v="1930.710834"/>
    <n v="0.43"/>
    <n v="58.978265999999998"/>
    <n v="58.400669000000001"/>
    <n v="-0.55544761305786439"/>
    <n v="-1072.4087242502587"/>
    <n v="-316.54934100000003"/>
    <x v="0"/>
    <n v="-1388.9580652502586"/>
    <n v="26232.398753000001"/>
    <n v="25065.581152999999"/>
    <n v="-1166.8176000000021"/>
    <n v="222.14046525025651"/>
    <n v="26232.398753000001"/>
    <n v="25065.581152999999"/>
    <n v="-1166.8176000000021"/>
    <x v="0"/>
    <n v="14292.086948684999"/>
    <n v="84518.555556000007"/>
    <n v="109584.13670900001"/>
    <n v="-29561.30019899999"/>
    <n v="-1166.8175999999949"/>
    <n v="-1166.8175999999949"/>
    <n v="-1166.8176000000021"/>
    <x v="1"/>
  </r>
  <r>
    <n v="236"/>
    <n v="351"/>
    <x v="0"/>
    <x v="2"/>
    <x v="154"/>
    <x v="10"/>
    <x v="0"/>
    <x v="3"/>
    <s v="UBS AG"/>
    <x v="3"/>
    <d v="2000-10-19T00:00:00"/>
    <d v="2005-10-02T00:00:00"/>
    <x v="0"/>
    <n v="5000000"/>
    <n v="-1941.777771"/>
    <n v="0.56999999999999995"/>
    <n v="58.964440000000003"/>
    <n v="58.386763000000002"/>
    <n v="-0.55541718072001955"/>
    <n v="1078.4967351536238"/>
    <n v="332.51997599999999"/>
    <x v="2"/>
    <n v="-5713.983288846377"/>
    <n v="3317.2653759999998"/>
    <n v="-2586.5940580000001"/>
    <n v="-5903.859434"/>
    <n v="-189.87614515362293"/>
    <n v="3317.2653759999998"/>
    <n v="-2586.5940580000001"/>
    <n v="-5903.859434"/>
    <x v="2"/>
    <n v="-14374.009949827499"/>
    <n v="13062.5"/>
    <n v="10475.905941999999"/>
    <n v="30834.999450999996"/>
    <n v="1221.140566"/>
    <n v="1221.140566"/>
    <n v="1221.140566"/>
    <x v="1"/>
  </r>
  <r>
    <n v="237"/>
    <n v="352"/>
    <x v="0"/>
    <x v="3"/>
    <x v="154"/>
    <x v="10"/>
    <x v="0"/>
    <x v="3"/>
    <s v="EnronCredit.com"/>
    <x v="3"/>
    <d v="2000-10-19T00:00:00"/>
    <d v="2005-10-02T00:00:00"/>
    <x v="0"/>
    <n v="-5000000"/>
    <n v="1941.777771"/>
    <n v="0.56999999999999995"/>
    <n v="58.964440000000003"/>
    <n v="58.386763000000002"/>
    <n v="-0.55541718072001955"/>
    <n v="-1078.4967351536238"/>
    <n v="-332.51997599999999"/>
    <x v="3"/>
    <n v="5713.983288846377"/>
    <n v="-3317.2653759999998"/>
    <n v="2586.5940580000001"/>
    <n v="5903.859434"/>
    <n v="189.87614515362293"/>
    <n v="-3317.2653759999998"/>
    <n v="2586.5940580000001"/>
    <n v="5903.859434"/>
    <x v="3"/>
    <n v="14374.009949827499"/>
    <n v="-13062.5"/>
    <n v="-10475.905941999999"/>
    <n v="-30834.999450999996"/>
    <n v="-1221.140566"/>
    <n v="-1221.140566"/>
    <n v="-1221.140566"/>
    <x v="1"/>
  </r>
  <r>
    <n v="238"/>
    <n v="353"/>
    <x v="0"/>
    <x v="4"/>
    <x v="154"/>
    <x v="10"/>
    <x v="0"/>
    <x v="3"/>
    <s v="Enron North America"/>
    <x v="3"/>
    <d v="2000-10-19T00:00:00"/>
    <d v="2005-10-02T00:00:00"/>
    <x v="0"/>
    <n v="5000000"/>
    <n v="-1941.777771"/>
    <n v="0.56999999999999995"/>
    <n v="58.964440000000003"/>
    <n v="58.386763000000002"/>
    <n v="-0.55541718072001955"/>
    <n v="1078.4967351536238"/>
    <n v="332.51997599999999"/>
    <x v="2"/>
    <n v="-5713.983288846377"/>
    <n v="3317.2653759999998"/>
    <n v="-2586.5940580000001"/>
    <n v="-5903.859434"/>
    <n v="-189.87614515362293"/>
    <n v="3317.2653759999998"/>
    <n v="-2586.5940580000001"/>
    <n v="-5903.859434"/>
    <x v="2"/>
    <n v="-14374.009949827499"/>
    <n v="13062.5"/>
    <n v="10475.905941999999"/>
    <n v="30834.999450999996"/>
    <n v="1221.140566"/>
    <n v="1221.140566"/>
    <n v="1221.140566"/>
    <x v="1"/>
  </r>
  <r>
    <n v="1712"/>
    <n v="915"/>
    <x v="0"/>
    <x v="0"/>
    <x v="155"/>
    <x v="9"/>
    <x v="3"/>
    <x v="8"/>
    <s v="Deutsche Bank AG"/>
    <x v="9"/>
    <d v="2001-03-22T00:00:00"/>
    <d v="2006-03-22T00:00:00"/>
    <x v="1"/>
    <n v="-10000000"/>
    <n v="4295.1460440000001"/>
    <n v="0.34"/>
    <n v="31.624559000000001"/>
    <n v="31.497858000000001"/>
    <n v="-0.10711625167985107"/>
    <n v="-460.07994465082072"/>
    <n v="-414.22440900000004"/>
    <x v="0"/>
    <n v="-874.30435365082076"/>
    <n v="-11668.909900000001"/>
    <n v="-12329.887287"/>
    <n v="-660.977386999999"/>
    <n v="213.32696665082176"/>
    <n v="-10291.978531800001"/>
    <n v="-10819.476094342499"/>
    <n v="-527.49756254249769"/>
    <x v="0"/>
    <m/>
    <n v="0"/>
    <n v="-10819.476094342499"/>
    <n v="-10819.476094342499"/>
    <n v="-527.49756254249769"/>
    <n v="-527.49756254249769"/>
    <n v="-527.49756254249769"/>
    <x v="1"/>
  </r>
  <r>
    <n v="1352"/>
    <n v="510"/>
    <x v="0"/>
    <x v="0"/>
    <x v="156"/>
    <x v="4"/>
    <x v="8"/>
    <x v="3"/>
    <s v="Portfolio ISIS"/>
    <x v="3"/>
    <d v="2001-01-05T00:00:00"/>
    <d v="2006-01-05T00:00:00"/>
    <x v="0"/>
    <n v="-10000000"/>
    <n v="4177.1971039999999"/>
    <n v="1.8"/>
    <n v="145.47922600000001"/>
    <n v="144.80224000000001"/>
    <n v="-0.58762452536344567"/>
    <n v="-2454.6234655875596"/>
    <n v="-1583.4446190000001"/>
    <x v="0"/>
    <n v="-4038.0680845875595"/>
    <n v="-184128.15351999999"/>
    <n v="-187587.69587"/>
    <n v="-3459.5423500000034"/>
    <n v="578.52573458755614"/>
    <n v="-184128.15351999999"/>
    <n v="-187587.69587"/>
    <n v="-3459.5423500000034"/>
    <x v="0"/>
    <n v="41228.935416479995"/>
    <n v="0"/>
    <n v="-187587.69587"/>
    <n v="-274129.09008200001"/>
    <n v="-3459.5423500000034"/>
    <n v="-3459.5423500000034"/>
    <n v="-3459.5423500000034"/>
    <x v="1"/>
  </r>
  <r>
    <n v="1531"/>
    <n v="579"/>
    <x v="0"/>
    <x v="1"/>
    <x v="156"/>
    <x v="4"/>
    <x v="8"/>
    <x v="3"/>
    <s v="Portfolio ISIS"/>
    <x v="1"/>
    <d v="2001-01-05T00:00:00"/>
    <d v="2006-01-05T00:00:00"/>
    <x v="0"/>
    <n v="10000000"/>
    <n v="-4177.1971039999999"/>
    <n v="1.8"/>
    <n v="145.47922600000001"/>
    <n v="144.80224000000001"/>
    <n v="-0.58762452536344567"/>
    <n v="2454.6234655875596"/>
    <n v="1583.4446190000001"/>
    <x v="0"/>
    <n v="4038.0680845875595"/>
    <n v="184128.15351999999"/>
    <n v="187587.69587"/>
    <n v="3459.5423500000034"/>
    <n v="-578.52573458755614"/>
    <n v="184128.15351999999"/>
    <n v="187587.69587"/>
    <n v="3459.5423500000034"/>
    <x v="0"/>
    <n v="-41228.935416479995"/>
    <n v="0"/>
    <n v="187587.69587"/>
    <n v="274129.09008200001"/>
    <n v="3459.5423500000034"/>
    <n v="3459.5423500000034"/>
    <n v="3459.5423500000034"/>
    <x v="1"/>
  </r>
  <r>
    <n v="1597"/>
    <n v="651"/>
    <x v="0"/>
    <x v="0"/>
    <x v="156"/>
    <x v="4"/>
    <x v="8"/>
    <x v="3"/>
    <s v="Deutsche Bank AG NY"/>
    <x v="3"/>
    <d v="2001-01-05T00:00:00"/>
    <d v="2006-01-05T00:00:00"/>
    <x v="0"/>
    <n v="10000000"/>
    <n v="-4229.1285880000005"/>
    <n v="2.19"/>
    <n v="145.47922600000001"/>
    <n v="144.80224000000001"/>
    <n v="-0.58740390015921984"/>
    <n v="2484.2066268660546"/>
    <n v="1687.1530320000002"/>
    <x v="0"/>
    <n v="4171.3596588660548"/>
    <n v="351994.55592000001"/>
    <n v="355785.30587500002"/>
    <n v="3790.7499550000066"/>
    <n v="-380.60970386604822"/>
    <n v="351994.55592000001"/>
    <n v="355785.30587500002"/>
    <n v="3790.7499550000066"/>
    <x v="0"/>
    <n v="-41741.499163560009"/>
    <n v="0"/>
    <n v="355785.30587500002"/>
    <n v="355785.30587500002"/>
    <n v="3790.7499550000066"/>
    <n v="3790.7499550000066"/>
    <n v="3790.7499550000066"/>
    <x v="1"/>
  </r>
  <r>
    <n v="1353"/>
    <n v="511"/>
    <x v="0"/>
    <x v="0"/>
    <x v="157"/>
    <x v="4"/>
    <x v="1"/>
    <x v="3"/>
    <s v="Portfolio ISIS"/>
    <x v="4"/>
    <d v="2001-01-05T00:00:00"/>
    <d v="2006-01-05T00:00:00"/>
    <x v="0"/>
    <n v="-10000000"/>
    <n v="4068.8899659999997"/>
    <n v="0.5"/>
    <n v="38.586272000000001"/>
    <n v="38.551779000000003"/>
    <n v="-2.7249916786002398E-2"/>
    <n v="-110.87691298490012"/>
    <n v="-523.19133599999998"/>
    <x v="0"/>
    <n v="-634.06824898490004"/>
    <n v="-60057.152134000004"/>
    <n v="-60399.212894999997"/>
    <n v="-342.06076099999336"/>
    <n v="292.00748798490667"/>
    <n v="-60057.152134000004"/>
    <n v="-60399.212894999997"/>
    <n v="-342.06076099999336"/>
    <x v="0"/>
    <n v="40159.943964419996"/>
    <n v="0"/>
    <n v="-60399.212894999997"/>
    <n v="-147090.01308899999"/>
    <n v="-342.06076099999336"/>
    <n v="-342.06076099999336"/>
    <n v="-342.06076099999336"/>
    <x v="1"/>
  </r>
  <r>
    <n v="1532"/>
    <n v="580"/>
    <x v="0"/>
    <x v="1"/>
    <x v="157"/>
    <x v="4"/>
    <x v="1"/>
    <x v="3"/>
    <s v="Portfolio ISIS"/>
    <x v="1"/>
    <d v="2001-01-05T00:00:00"/>
    <d v="2006-01-05T00:00:00"/>
    <x v="0"/>
    <n v="10000000"/>
    <n v="-4068.8899659999997"/>
    <n v="0.5"/>
    <n v="38.586272000000001"/>
    <n v="38.551779000000003"/>
    <n v="-2.7249916786002398E-2"/>
    <n v="110.87691298490012"/>
    <n v="523.19133599999998"/>
    <x v="0"/>
    <n v="634.06824898490004"/>
    <n v="60057.152134000004"/>
    <n v="60399.212894999997"/>
    <n v="342.06076099999336"/>
    <n v="-292.00748798490667"/>
    <n v="60057.152134000004"/>
    <n v="60399.212894999997"/>
    <n v="342.06076099999336"/>
    <x v="0"/>
    <n v="-40159.943964419996"/>
    <n v="0"/>
    <n v="60399.212894999997"/>
    <n v="147090.01308899999"/>
    <n v="342.06076099999336"/>
    <n v="342.06076099999336"/>
    <n v="342.06076099999336"/>
    <x v="1"/>
  </r>
  <r>
    <n v="273"/>
    <n v="410"/>
    <x v="0"/>
    <x v="0"/>
    <x v="158"/>
    <x v="5"/>
    <x v="1"/>
    <x v="6"/>
    <s v="Goldman Sachs"/>
    <x v="2"/>
    <d v="2000-12-05T00:00:00"/>
    <d v="2005-12-05T00:00:00"/>
    <x v="0"/>
    <n v="-10000000"/>
    <n v="4009.0522820000001"/>
    <n v="0.56999999999999995"/>
    <n v="37.446593"/>
    <n v="34.516455999999998"/>
    <n v="-3.0441939412980492"/>
    <n v="-12204.332667211518"/>
    <n v="-491.15313900000001"/>
    <x v="0"/>
    <n v="-12695.485806211518"/>
    <n v="-85371.130692999999"/>
    <n v="-97829.735375000004"/>
    <n v="-12458.604682000005"/>
    <n v="236.88112421151345"/>
    <n v="-85371.130692999999"/>
    <n v="-97829.735375000004"/>
    <n v="-12458.604682000005"/>
    <x v="0"/>
    <n v="23082.118513615002"/>
    <n v="-14250"/>
    <n v="-112079.735375"/>
    <n v="-62524.971637000002"/>
    <n v="-12458.604682000005"/>
    <n v="-12458.604682000005"/>
    <n v="-12458.604682000005"/>
    <x v="1"/>
  </r>
  <r>
    <n v="277"/>
    <n v="414"/>
    <x v="0"/>
    <x v="0"/>
    <x v="158"/>
    <x v="5"/>
    <x v="1"/>
    <x v="6"/>
    <s v="JP Morgan"/>
    <x v="2"/>
    <d v="2000-12-06T00:00:00"/>
    <d v="2005-12-06T00:00:00"/>
    <x v="0"/>
    <n v="-10000000"/>
    <n v="4008.0063719999998"/>
    <n v="0.55000000000000004"/>
    <n v="37.457720999999999"/>
    <n v="34.526735000000002"/>
    <n v="-3.0444275383618686"/>
    <n v="-12202.084972846644"/>
    <n v="-486.93861000000004"/>
    <x v="0"/>
    <n v="-12689.023582846643"/>
    <n v="-76785.102822999994"/>
    <n v="-89230.627624000001"/>
    <n v="-12445.524801000007"/>
    <n v="243.49878184663612"/>
    <n v="-76785.102822999994"/>
    <n v="-89230.627624000001"/>
    <n v="-12445.524801000007"/>
    <x v="0"/>
    <n v="23076.096686789999"/>
    <n v="-13750"/>
    <n v="-102980.627624"/>
    <n v="-62172.337263000001"/>
    <n v="-12445.524801000007"/>
    <n v="-12445.524801000007"/>
    <n v="-12445.524801000007"/>
    <x v="1"/>
  </r>
  <r>
    <n v="240"/>
    <n v="355"/>
    <x v="0"/>
    <x v="0"/>
    <x v="159"/>
    <x v="1"/>
    <x v="2"/>
    <x v="9"/>
    <s v="JP Morgan"/>
    <x v="4"/>
    <d v="2000-10-23T00:00:00"/>
    <d v="2005-10-23T00:00:00"/>
    <x v="0"/>
    <n v="-10000000"/>
    <n v="3872.545513"/>
    <n v="0.35"/>
    <n v="70.185725000000005"/>
    <n v="70.159315000000007"/>
    <n v="-5.3976690499440358E-3"/>
    <n v="-20.902719060019749"/>
    <n v="-835.74408000000005"/>
    <x v="0"/>
    <n v="-856.64679906001982"/>
    <n v="134153.002549"/>
    <n v="134092.26921699999"/>
    <n v="-60.733332000003429"/>
    <n v="795.91346706001639"/>
    <n v="134153.002549"/>
    <n v="134092.26921699999"/>
    <n v="-60.733332000003429"/>
    <x v="0"/>
    <n v="28029.484423094"/>
    <n v="-8944.4444440000007"/>
    <n v="125147.824773"/>
    <n v="67965.189633000002"/>
    <n v="-60.733332000003429"/>
    <n v="-60.733332000003429"/>
    <n v="-60.733332000003429"/>
    <x v="1"/>
  </r>
  <r>
    <n v="1356"/>
    <n v="513"/>
    <x v="0"/>
    <x v="0"/>
    <x v="160"/>
    <x v="4"/>
    <x v="8"/>
    <x v="3"/>
    <s v="Portfolio ISIS"/>
    <x v="5"/>
    <d v="2001-01-05T00:00:00"/>
    <d v="2006-01-05T00:00:00"/>
    <x v="0"/>
    <n v="-10000000"/>
    <n v="4081.5182599999998"/>
    <n v="1.5"/>
    <n v="314.51199400000002"/>
    <n v="313.53422599999999"/>
    <n v="-0.6238957572697954"/>
    <n v="-2546.4419256331976"/>
    <n v="-2163.7533360000002"/>
    <x v="0"/>
    <n v="-4710.1952616331982"/>
    <n v="589171.48411700001"/>
    <n v="585998.10633900005"/>
    <n v="-3173.3777779999655"/>
    <n v="1536.8174836332328"/>
    <n v="589171.48411700001"/>
    <n v="585998.10633900005"/>
    <n v="-3173.3777779999655"/>
    <x v="0"/>
    <n v="40284.585226199997"/>
    <n v="0"/>
    <n v="585998.10633900005"/>
    <n v="-331173.4604509999"/>
    <n v="-3173.3777779999655"/>
    <n v="-3173.3777779999655"/>
    <n v="-3173.3777779999655"/>
    <x v="1"/>
  </r>
  <r>
    <n v="1570"/>
    <n v="616"/>
    <x v="0"/>
    <x v="1"/>
    <x v="160"/>
    <x v="4"/>
    <x v="8"/>
    <x v="3"/>
    <s v="Portfolio ISIS"/>
    <x v="1"/>
    <d v="2001-01-05T00:00:00"/>
    <d v="2006-01-05T00:00:00"/>
    <x v="0"/>
    <n v="10000000"/>
    <n v="-4081.5182599999998"/>
    <n v="1.5"/>
    <n v="314.51199400000002"/>
    <n v="313.53422599999999"/>
    <n v="-0.6238957572697954"/>
    <n v="2546.4419256331976"/>
    <n v="2163.7533360000002"/>
    <x v="0"/>
    <n v="4710.1952616331982"/>
    <n v="-589171.48411700001"/>
    <n v="-585998.10633900005"/>
    <n v="3173.3777779999655"/>
    <n v="-1536.8174836332328"/>
    <n v="-589171.48411700001"/>
    <n v="-585998.10633900005"/>
    <n v="3173.3777779999655"/>
    <x v="0"/>
    <n v="-40284.585226199997"/>
    <n v="0"/>
    <n v="-585998.10633900005"/>
    <n v="331173.4604509999"/>
    <n v="3173.3777779999655"/>
    <n v="3173.3777779999655"/>
    <n v="3173.3777779999655"/>
    <x v="1"/>
  </r>
  <r>
    <n v="1357"/>
    <n v="514"/>
    <x v="0"/>
    <x v="0"/>
    <x v="161"/>
    <x v="10"/>
    <x v="6"/>
    <x v="3"/>
    <s v="Portfolio ISIS"/>
    <x v="4"/>
    <d v="2001-01-05T00:00:00"/>
    <d v="2006-01-05T00:00:00"/>
    <x v="0"/>
    <n v="-10000000"/>
    <n v="4163.5560020000003"/>
    <n v="1.3"/>
    <n v="67.203585000000004"/>
    <n v="67.205004000000002"/>
    <n v="1.06490700938758E-2"/>
    <n v="44.337999705075291"/>
    <n v="-1056.7905780000001"/>
    <x v="0"/>
    <n v="-1012.4525782949248"/>
    <n v="-293391.69171899999"/>
    <n v="-294053.48641399998"/>
    <n v="-661.79469499998959"/>
    <n v="350.65788329493523"/>
    <n v="-293391.69171899999"/>
    <n v="-294053.48641399998"/>
    <n v="-661.79469499998959"/>
    <x v="0"/>
    <n v="30820.723304805004"/>
    <n v="0"/>
    <n v="-294053.48641399998"/>
    <n v="-186536.55266299998"/>
    <n v="-661.79469499998959"/>
    <n v="-661.79469499998959"/>
    <n v="-661.79469499998959"/>
    <x v="1"/>
  </r>
  <r>
    <n v="1534"/>
    <n v="582"/>
    <x v="0"/>
    <x v="1"/>
    <x v="161"/>
    <x v="10"/>
    <x v="6"/>
    <x v="3"/>
    <s v="Portfolio ISIS"/>
    <x v="1"/>
    <d v="2001-01-05T00:00:00"/>
    <d v="2006-01-05T00:00:00"/>
    <x v="0"/>
    <n v="10000000"/>
    <n v="-4163.5560020000003"/>
    <n v="1.3"/>
    <n v="67.203585000000004"/>
    <n v="67.205004000000002"/>
    <n v="1.06490700938758E-2"/>
    <n v="-44.337999705075291"/>
    <n v="1056.7905780000001"/>
    <x v="0"/>
    <n v="1012.4525782949248"/>
    <n v="293391.69171899999"/>
    <n v="294053.48641399998"/>
    <n v="661.79469499998959"/>
    <n v="-350.65788329493523"/>
    <n v="293391.69171899999"/>
    <n v="294053.48641399998"/>
    <n v="661.79469499998959"/>
    <x v="0"/>
    <n v="-30820.723304805004"/>
    <n v="0"/>
    <n v="294053.48641399998"/>
    <n v="186536.55266299998"/>
    <n v="661.79469499998959"/>
    <n v="661.79469499998959"/>
    <n v="661.79469499998959"/>
    <x v="1"/>
  </r>
  <r>
    <n v="1587"/>
    <n v="641"/>
    <x v="0"/>
    <x v="0"/>
    <x v="162"/>
    <x v="1"/>
    <x v="1"/>
    <x v="11"/>
    <s v="Paribas London"/>
    <x v="2"/>
    <d v="2000-12-28T00:00:00"/>
    <d v="2001-04-06T00:00:00"/>
    <x v="0"/>
    <n v="27000000"/>
    <n v="-49.01887"/>
    <n v="0.18"/>
    <n v="73.854395999999994"/>
    <n v="62.170392999999997"/>
    <n v="-0.55982346213401257"/>
    <n v="27.441913513297084"/>
    <n v="711.03095099999996"/>
    <x v="0"/>
    <n v="738.47286451329705"/>
    <n v="11718.914779999999"/>
    <n v="12440.270358"/>
    <n v="721.35557800000061"/>
    <n v="-17.117286513296449"/>
    <n v="11718.914779999999"/>
    <n v="12440.270358"/>
    <n v="721.35557800000061"/>
    <x v="0"/>
    <n v="-354.79858106"/>
    <n v="0"/>
    <n v="12440.270358"/>
    <n v="42686.8606"/>
    <n v="721.35557800000061"/>
    <n v="721.35557800000061"/>
    <n v="721.35557800000061"/>
    <x v="3"/>
  </r>
  <r>
    <n v="1728"/>
    <n v="933"/>
    <x v="0"/>
    <x v="0"/>
    <x v="163"/>
    <x v="9"/>
    <x v="8"/>
    <x v="8"/>
    <s v="Morgan Stanley CP"/>
    <x v="2"/>
    <d v="2001-03-29T00:00:00"/>
    <d v="2006-06-30T00:00:00"/>
    <x v="1"/>
    <n v="10000000"/>
    <n v="-4506.3454320000001"/>
    <n v="0.41499999999999998"/>
    <n v="43.118613000000003"/>
    <n v="41.023018"/>
    <n v="-2.1239329242067737"/>
    <n v="9571.1754308735963"/>
    <n v="541.72626000000002"/>
    <x v="0"/>
    <n v="10112.901690873596"/>
    <n v="-6923.1617340000003"/>
    <n v="2903.8261050000001"/>
    <n v="9826.9878390000013"/>
    <n v="-285.91385187359447"/>
    <n v="-6106.2286493880001"/>
    <n v="2548.1074071375001"/>
    <n v="8654.3360565255007"/>
    <x v="0"/>
    <m/>
    <n v="0"/>
    <n v="2548.1074071375001"/>
    <n v="2548.1074071375001"/>
    <n v="8654.3360565255007"/>
    <n v="8654.3360565255007"/>
    <n v="8654.3360565255007"/>
    <x v="1"/>
  </r>
  <r>
    <n v="1358"/>
    <n v="515"/>
    <x v="0"/>
    <x v="0"/>
    <x v="164"/>
    <x v="1"/>
    <x v="8"/>
    <x v="11"/>
    <s v="Portfolio ISIS"/>
    <x v="2"/>
    <d v="2001-01-05T00:00:00"/>
    <d v="2006-01-05T00:00:00"/>
    <x v="0"/>
    <n v="-10000000"/>
    <n v="4121.9274269999996"/>
    <n v="0.98"/>
    <n v="97.314836999999997"/>
    <n v="96.671566999999996"/>
    <n v="-0.59517626624313646"/>
    <n v="-2453.273375727038"/>
    <n v="-1123.3574550000001"/>
    <x v="0"/>
    <n v="-3576.6308307270383"/>
    <n v="-26747.962018999999"/>
    <n v="-29668.978639000001"/>
    <n v="-2921.0166200000021"/>
    <n v="655.61421072703615"/>
    <n v="-26747.962018999999"/>
    <n v="-29668.978639000001"/>
    <n v="-2921.0166200000021"/>
    <x v="0"/>
    <n v="29834.510716625999"/>
    <n v="0"/>
    <n v="-29668.978639000001"/>
    <n v="-31598.992525000001"/>
    <n v="-2921.0166200000021"/>
    <n v="-2921.0166200000021"/>
    <n v="-2921.0166200000021"/>
    <x v="1"/>
  </r>
  <r>
    <n v="1571"/>
    <n v="617"/>
    <x v="0"/>
    <x v="1"/>
    <x v="164"/>
    <x v="1"/>
    <x v="8"/>
    <x v="11"/>
    <s v="Portfolio ISIS"/>
    <x v="1"/>
    <d v="2001-01-05T00:00:00"/>
    <d v="2006-01-05T00:00:00"/>
    <x v="0"/>
    <n v="10000000"/>
    <n v="-4121.9274269999996"/>
    <n v="0.98"/>
    <n v="97.314836999999997"/>
    <n v="96.671566999999996"/>
    <n v="-0.59517626624313646"/>
    <n v="2453.273375727038"/>
    <n v="1123.3574550000001"/>
    <x v="0"/>
    <n v="3576.6308307270383"/>
    <n v="26747.962018999999"/>
    <n v="29668.978639000001"/>
    <n v="2921.0166200000021"/>
    <n v="-655.61421072703615"/>
    <n v="26747.962018999999"/>
    <n v="29668.978639000001"/>
    <n v="2921.0166200000021"/>
    <x v="0"/>
    <n v="-29834.510716625999"/>
    <n v="0"/>
    <n v="29668.978639000001"/>
    <n v="31598.992525000001"/>
    <n v="2921.0166200000021"/>
    <n v="2921.0166200000021"/>
    <n v="2921.0166200000021"/>
    <x v="1"/>
  </r>
  <r>
    <n v="35"/>
    <n v="129"/>
    <x v="0"/>
    <x v="0"/>
    <x v="165"/>
    <x v="4"/>
    <x v="8"/>
    <x v="3"/>
    <s v="JP Morgan"/>
    <x v="0"/>
    <d v="2000-07-19T00:00:00"/>
    <d v="2003-05-08T00:00:00"/>
    <x v="0"/>
    <n v="10000000"/>
    <n v="-1814.942397"/>
    <n v="1.4"/>
    <n v="665.63547300000005"/>
    <n v="663.20128199999999"/>
    <n v="-0.64309392575033064"/>
    <n v="1167.1784310974451"/>
    <n v="4732.764228"/>
    <x v="0"/>
    <n v="5899.9426590974454"/>
    <n v="-941714.44917699997"/>
    <n v="-937005.74503700004"/>
    <n v="4708.7041399999289"/>
    <n v="-1191.2385190975165"/>
    <n v="-941714.44917699997"/>
    <n v="-937005.74503700004"/>
    <n v="4708.7041399999289"/>
    <x v="0"/>
    <n v="-17913.481458390001"/>
    <n v="71555.555556000007"/>
    <n v="-865450.18948100007"/>
    <n v="-549552.63048900012"/>
    <n v="4708.7041399999289"/>
    <n v="4708.7041399999289"/>
    <n v="4708.7041399999289"/>
    <x v="5"/>
  </r>
  <r>
    <n v="1359"/>
    <n v="516"/>
    <x v="0"/>
    <x v="0"/>
    <x v="165"/>
    <x v="4"/>
    <x v="8"/>
    <x v="3"/>
    <s v="Portfolio ISIS"/>
    <x v="0"/>
    <d v="2001-01-05T00:00:00"/>
    <d v="2006-01-05T00:00:00"/>
    <x v="0"/>
    <n v="-10000000"/>
    <n v="3975.421648"/>
    <n v="2.4500000000000002"/>
    <n v="702.10145199999999"/>
    <n v="700.52191700000003"/>
    <n v="-0.73153640977001477"/>
    <n v="-2908.1656796999155"/>
    <n v="-4553.2733550000003"/>
    <x v="0"/>
    <n v="-7461.4390346999153"/>
    <n v="1569986"/>
    <n v="1566309"/>
    <n v="-3677"/>
    <n v="3784.4390346999153"/>
    <n v="1569986"/>
    <n v="1566309"/>
    <n v="-3677"/>
    <x v="0"/>
    <n v="39237.411665760003"/>
    <n v="0"/>
    <n v="1566309"/>
    <n v="1231946.8729389999"/>
    <n v="-3677"/>
    <n v="-3677"/>
    <n v="-3677"/>
    <x v="1"/>
  </r>
  <r>
    <n v="1535"/>
    <n v="583"/>
    <x v="0"/>
    <x v="1"/>
    <x v="165"/>
    <x v="4"/>
    <x v="8"/>
    <x v="3"/>
    <s v="Portfolio ISIS"/>
    <x v="1"/>
    <d v="2001-01-05T00:00:00"/>
    <d v="2006-01-05T00:00:00"/>
    <x v="0"/>
    <n v="10000000"/>
    <n v="-3975.421648"/>
    <n v="2.4500000000000002"/>
    <n v="702.10145199999999"/>
    <n v="700.52191700000003"/>
    <n v="-0.73153640977001477"/>
    <n v="2908.1656796999155"/>
    <n v="4553.2733550000003"/>
    <x v="0"/>
    <n v="7461.4390346999153"/>
    <n v="-1569986"/>
    <n v="-1566309"/>
    <n v="3677"/>
    <n v="-3784.4390346999153"/>
    <n v="-1569986"/>
    <n v="-1566309"/>
    <n v="3677"/>
    <x v="0"/>
    <n v="-39237.411665760003"/>
    <n v="0"/>
    <n v="-1566309"/>
    <n v="-1231946.8729389999"/>
    <n v="3677"/>
    <n v="3677"/>
    <n v="3677"/>
    <x v="1"/>
  </r>
  <r>
    <n v="1681"/>
    <n v="889"/>
    <x v="0"/>
    <x v="0"/>
    <x v="165"/>
    <x v="4"/>
    <x v="8"/>
    <x v="3"/>
    <s v="Merrill Lynch Int"/>
    <x v="0"/>
    <d v="2001-03-13T00:00:00"/>
    <d v="2003-05-08T00:00:00"/>
    <x v="0"/>
    <n v="10000000"/>
    <n v="-1871.2435330000001"/>
    <n v="3.8"/>
    <n v="665.48240499999997"/>
    <n v="663.08336099999997"/>
    <n v="-0.64289783543383028"/>
    <n v="1203.0184169352533"/>
    <n v="5183.6626290000004"/>
    <x v="0"/>
    <n v="6386.6810459352537"/>
    <n v="-505050.63903399999"/>
    <n v="-499630.22592400003"/>
    <n v="5420.4131099999649"/>
    <n v="-966.26793593528873"/>
    <n v="-505050.63903399999"/>
    <n v="-499630.22592400003"/>
    <n v="5420.4131099999649"/>
    <x v="0"/>
    <n v="-18469.173670709999"/>
    <n v="0"/>
    <n v="-499630.22592400003"/>
    <n v="-499630.22592400003"/>
    <n v="5420.4131099999649"/>
    <n v="5420.4131099999649"/>
    <n v="5420.4131099999649"/>
    <x v="5"/>
  </r>
  <r>
    <n v="1360"/>
    <n v="517"/>
    <x v="0"/>
    <x v="0"/>
    <x v="166"/>
    <x v="5"/>
    <x v="6"/>
    <x v="3"/>
    <s v="Portfolio ISIS"/>
    <x v="3"/>
    <d v="2001-01-05T00:00:00"/>
    <d v="2006-01-05T00:00:00"/>
    <x v="0"/>
    <n v="-10000000"/>
    <n v="4019.617217"/>
    <n v="0.36"/>
    <n v="64.583652999999998"/>
    <n v="64.007446000000002"/>
    <n v="-0.57858542339271835"/>
    <n v="-2325.691929374605"/>
    <n v="-788.42718300000001"/>
    <x v="0"/>
    <n v="-3114.1191123746048"/>
    <n v="110507.248685"/>
    <n v="108155.947745"/>
    <n v="-2351.300940000001"/>
    <n v="762.81817237460382"/>
    <n v="110507.248685"/>
    <n v="108155.947745"/>
    <n v="-2351.300940000001"/>
    <x v="0"/>
    <n v="23142.946126877501"/>
    <n v="0"/>
    <n v="108155.947745"/>
    <n v="-33892.845589999997"/>
    <n v="-2351.300940000001"/>
    <n v="-2351.300940000001"/>
    <n v="-2351.300940000001"/>
    <x v="1"/>
  </r>
  <r>
    <n v="1536"/>
    <n v="584"/>
    <x v="0"/>
    <x v="1"/>
    <x v="166"/>
    <x v="5"/>
    <x v="6"/>
    <x v="3"/>
    <s v="Portfolio ISIS"/>
    <x v="1"/>
    <d v="2001-01-05T00:00:00"/>
    <d v="2006-01-05T00:00:00"/>
    <x v="0"/>
    <n v="10000000"/>
    <n v="-4019.617217"/>
    <n v="0.36"/>
    <n v="64.583652999999998"/>
    <n v="64.007446000000002"/>
    <n v="-0.57858542339271835"/>
    <n v="2325.691929374605"/>
    <n v="788.42718300000001"/>
    <x v="0"/>
    <n v="3114.1191123746048"/>
    <n v="-110507.248685"/>
    <n v="-108155.947745"/>
    <n v="2351.300940000001"/>
    <n v="-762.81817237460382"/>
    <n v="-110507.248685"/>
    <n v="-108155.947745"/>
    <n v="2351.300940000001"/>
    <x v="0"/>
    <n v="-23142.946126877501"/>
    <n v="0"/>
    <n v="-108155.947745"/>
    <n v="33892.845589999997"/>
    <n v="2351.300940000001"/>
    <n v="2351.300940000001"/>
    <n v="2351.300940000001"/>
    <x v="1"/>
  </r>
  <r>
    <n v="1361"/>
    <n v="632"/>
    <x v="0"/>
    <x v="0"/>
    <x v="167"/>
    <x v="1"/>
    <x v="5"/>
    <x v="0"/>
    <s v="Portfolio ISIS"/>
    <x v="6"/>
    <d v="2001-01-05T00:00:00"/>
    <d v="2006-01-05T00:00:00"/>
    <x v="0"/>
    <n v="-10000000"/>
    <n v="4069.2701520000001"/>
    <n v="0.68"/>
    <n v="54.198740000000001"/>
    <n v="53.626322999999999"/>
    <n v="-0.57954233986098402"/>
    <n v="-2358.314345416542"/>
    <n v="-740.32869000000005"/>
    <x v="0"/>
    <n v="-3098.6430354165423"/>
    <n v="-74359.560673999993"/>
    <n v="-77028.363458000007"/>
    <n v="-2668.8027840000141"/>
    <n v="429.84025141652819"/>
    <n v="-74359.560673999993"/>
    <n v="-77028.363458000007"/>
    <n v="-2668.8027840000141"/>
    <x v="0"/>
    <n v="29453.377360176004"/>
    <n v="0"/>
    <n v="-77028.363458000007"/>
    <n v="-105054.627978"/>
    <n v="-2668.8027840000141"/>
    <n v="-2668.8027840000141"/>
    <n v="-2668.8027840000141"/>
    <x v="1"/>
  </r>
  <r>
    <n v="1537"/>
    <n v="627"/>
    <x v="0"/>
    <x v="1"/>
    <x v="167"/>
    <x v="1"/>
    <x v="5"/>
    <x v="0"/>
    <s v="Portfolio ISIS"/>
    <x v="1"/>
    <d v="2001-01-05T00:00:00"/>
    <d v="2006-01-05T00:00:00"/>
    <x v="0"/>
    <n v="10000000"/>
    <n v="-4069.2701520000001"/>
    <n v="0.68"/>
    <n v="54.198740000000001"/>
    <n v="53.626322999999999"/>
    <n v="-0.57954233986098402"/>
    <n v="2358.314345416542"/>
    <n v="740.32869000000005"/>
    <x v="0"/>
    <n v="3098.6430354165423"/>
    <n v="74359.560673999993"/>
    <n v="77028.363458000007"/>
    <n v="2668.8027840000141"/>
    <n v="-429.84025141652819"/>
    <n v="74359.560673999993"/>
    <n v="77028.363458000007"/>
    <n v="2668.8027840000141"/>
    <x v="0"/>
    <n v="-29453.377360176004"/>
    <n v="0"/>
    <n v="77028.363458000007"/>
    <n v="105054.627978"/>
    <n v="2668.8027840000141"/>
    <n v="2668.8027840000141"/>
    <n v="2668.8027840000141"/>
    <x v="1"/>
  </r>
  <r>
    <n v="1362"/>
    <n v="518"/>
    <x v="0"/>
    <x v="0"/>
    <x v="168"/>
    <x v="1"/>
    <x v="1"/>
    <x v="6"/>
    <s v="Portfolio ISIS"/>
    <x v="6"/>
    <d v="2001-01-05T00:00:00"/>
    <d v="2006-01-05T00:00:00"/>
    <x v="0"/>
    <n v="-10000000"/>
    <n v="4089.762154"/>
    <n v="0.7"/>
    <n v="69.535317000000006"/>
    <n v="68.958430000000007"/>
    <n v="-0.57044419729050477"/>
    <n v="-2332.9810890476156"/>
    <n v="-835.75452299999995"/>
    <x v="0"/>
    <n v="-3168.7356120476156"/>
    <n v="-19027.905506999999"/>
    <n v="-21624.690044999999"/>
    <n v="-2596.7845379999999"/>
    <n v="571.95107404761575"/>
    <n v="-19027.905506999999"/>
    <n v="-21624.690044999999"/>
    <n v="-2596.7845379999999"/>
    <x v="0"/>
    <n v="29601.698470652002"/>
    <n v="0"/>
    <n v="-21624.690044999999"/>
    <n v="-132319.809584"/>
    <n v="-2596.7845379999999"/>
    <n v="-2596.7845379999999"/>
    <n v="-2596.7845379999999"/>
    <x v="1"/>
  </r>
  <r>
    <n v="1572"/>
    <n v="618"/>
    <x v="0"/>
    <x v="1"/>
    <x v="168"/>
    <x v="1"/>
    <x v="1"/>
    <x v="6"/>
    <s v="Portfolio ISIS"/>
    <x v="1"/>
    <d v="2001-01-05T00:00:00"/>
    <d v="2006-01-05T00:00:00"/>
    <x v="0"/>
    <n v="10000000"/>
    <n v="-4089.762154"/>
    <n v="0.7"/>
    <n v="69.535317000000006"/>
    <n v="68.958430000000007"/>
    <n v="-0.57044419729050477"/>
    <n v="2332.9810890476156"/>
    <n v="835.75452299999995"/>
    <x v="0"/>
    <n v="3168.7356120476156"/>
    <n v="19027.905506999999"/>
    <n v="21624.690044999999"/>
    <n v="2596.7845379999999"/>
    <n v="-571.95107404761575"/>
    <n v="19027.905506999999"/>
    <n v="21624.690044999999"/>
    <n v="2596.7845379999999"/>
    <x v="0"/>
    <n v="-29601.698470652002"/>
    <n v="0"/>
    <n v="21624.690044999999"/>
    <n v="132319.809584"/>
    <n v="2596.7845379999999"/>
    <n v="2596.7845379999999"/>
    <n v="2596.7845379999999"/>
    <x v="1"/>
  </r>
  <r>
    <n v="1638"/>
    <n v="842"/>
    <x v="0"/>
    <x v="0"/>
    <x v="168"/>
    <x v="1"/>
    <x v="1"/>
    <x v="6"/>
    <s v="Morgan Stanley CP"/>
    <x v="6"/>
    <d v="2001-02-12T00:00:00"/>
    <d v="2006-02-12T00:00:00"/>
    <x v="0"/>
    <n v="10000000"/>
    <n v="-4175.3862989999998"/>
    <n v="0.74"/>
    <n v="70.285754999999995"/>
    <n v="69.708995999999999"/>
    <n v="-0.57467775383199293"/>
    <n v="2399.5016196901979"/>
    <n v="825.38717099999997"/>
    <x v="0"/>
    <n v="3224.8887906901978"/>
    <n v="25947.721962"/>
    <n v="28616.546549999999"/>
    <n v="2668.8245879999995"/>
    <n v="-556.06420269019827"/>
    <n v="25947.721962"/>
    <n v="28616.546549999999"/>
    <n v="2668.8245879999995"/>
    <x v="0"/>
    <n v="-30221.446032161999"/>
    <n v="0"/>
    <n v="28616.546549999999"/>
    <n v="28616.546549999999"/>
    <n v="2668.8245879999995"/>
    <n v="2668.8245879999995"/>
    <n v="2668.8245879999995"/>
    <x v="1"/>
  </r>
  <r>
    <n v="42"/>
    <n v="138"/>
    <x v="0"/>
    <x v="0"/>
    <x v="169"/>
    <x v="4"/>
    <x v="4"/>
    <x v="12"/>
    <s v="JP Morgan"/>
    <x v="2"/>
    <d v="2000-08-08T00:00:00"/>
    <d v="2003-08-08T00:00:00"/>
    <x v="0"/>
    <n v="10000000"/>
    <n v="-2124.253338"/>
    <n v="1"/>
    <n v="132.65221500000001"/>
    <n v="159.930128"/>
    <n v="28.183652648394336"/>
    <n v="-59869.218215384208"/>
    <n v="1607.494506"/>
    <x v="0"/>
    <n v="-58261.723709384205"/>
    <n v="-56608.811443999999"/>
    <n v="-115503.384993"/>
    <n v="-58894.573549000001"/>
    <n v="-632.84983961579564"/>
    <n v="-56608.811443999999"/>
    <n v="-115503.384993"/>
    <n v="-58894.573549000001"/>
    <x v="0"/>
    <n v="-20966.38044606"/>
    <n v="51111.111110999998"/>
    <n v="-64392.273882000001"/>
    <n v="31232.723405000004"/>
    <n v="-58894.573549000001"/>
    <n v="-58894.573549000001"/>
    <n v="-58894.573549000001"/>
    <x v="5"/>
  </r>
  <r>
    <n v="45"/>
    <n v="139"/>
    <x v="0"/>
    <x v="0"/>
    <x v="169"/>
    <x v="4"/>
    <x v="4"/>
    <x v="12"/>
    <s v="Citibank NA"/>
    <x v="2"/>
    <d v="2000-08-09T00:00:00"/>
    <d v="2001-08-09T00:00:00"/>
    <x v="0"/>
    <n v="-10000000"/>
    <n v="338.94062500000001"/>
    <n v="0.63"/>
    <n v="72.881929999999997"/>
    <n v="102.00650400000001"/>
    <n v="31.612790463739771"/>
    <n v="10714.858957773999"/>
    <n v="-678.98179200000004"/>
    <x v="0"/>
    <n v="10035.877165773998"/>
    <n v="-5824.503256"/>
    <n v="4034.07519"/>
    <n v="9858.5784459999995"/>
    <n v="-177.29871977399853"/>
    <n v="-5824.503256"/>
    <n v="4034.07519"/>
    <n v="9858.5784459999995"/>
    <x v="0"/>
    <n v="3345.3439687500004"/>
    <n v="-32200"/>
    <n v="-28165.92481"/>
    <n v="-35503.579461000001"/>
    <n v="9858.5784459999959"/>
    <n v="9858.5784459999959"/>
    <n v="9858.5784459999995"/>
    <x v="3"/>
  </r>
  <r>
    <n v="163"/>
    <n v="317"/>
    <x v="0"/>
    <x v="0"/>
    <x v="169"/>
    <x v="4"/>
    <x v="4"/>
    <x v="12"/>
    <s v="Deutsche Bank AG"/>
    <x v="2"/>
    <d v="2000-10-03T00:00:00"/>
    <d v="2003-10-03T00:00:00"/>
    <x v="0"/>
    <n v="10000000"/>
    <n v="-2261.0331169999999"/>
    <n v="1.18"/>
    <n v="137.195662"/>
    <n v="164.44076100000001"/>
    <n v="28.048160764368006"/>
    <n v="-63417.820359176098"/>
    <n v="1701.6201570000001"/>
    <x v="0"/>
    <n v="-61716.2002021761"/>
    <n v="-15122.392468"/>
    <n v="-77548.360910999996"/>
    <n v="-62425.968442999998"/>
    <n v="-709.76824082389794"/>
    <n v="-15122.392468"/>
    <n v="-77548.360910999996"/>
    <n v="-62425.968442999998"/>
    <x v="0"/>
    <n v="-22316.39686479"/>
    <n v="30155.555555999999"/>
    <n v="-47392.805354999997"/>
    <n v="31151.470036000006"/>
    <n v="-62425.968442999998"/>
    <n v="-62425.968442999998"/>
    <n v="-62425.968442999998"/>
    <x v="4"/>
  </r>
  <r>
    <n v="882"/>
    <n v="423"/>
    <x v="0"/>
    <x v="0"/>
    <x v="170"/>
    <x v="6"/>
    <x v="4"/>
    <x v="7"/>
    <s v="LBIE"/>
    <x v="2"/>
    <d v="2000-12-12T00:00:00"/>
    <d v="2005-12-12T00:00:00"/>
    <x v="1"/>
    <n v="-10000000"/>
    <n v="4159.6687910000001"/>
    <n v="1.04"/>
    <n v="77.064280999999994"/>
    <n v="76.762378999999996"/>
    <n v="-0.2356673467744522"/>
    <n v="-980.29810743546329"/>
    <n v="-1004.385798"/>
    <x v="0"/>
    <n v="-1984.6839054354632"/>
    <n v="-118542.007228"/>
    <n v="-120133.91871300001"/>
    <n v="-1591.9114850000042"/>
    <n v="392.77242043545903"/>
    <n v="-104554.05037509601"/>
    <n v="-105417.5136706575"/>
    <n v="-863.46329556149431"/>
    <x v="0"/>
    <n v="17106.637902987499"/>
    <n v="-22815"/>
    <n v="-128232.5136706575"/>
    <n v="-121545.88985315965"/>
    <n v="-746.46329556149431"/>
    <n v="-746.46329556149431"/>
    <n v="-863.46329556149431"/>
    <x v="1"/>
  </r>
  <r>
    <n v="1363"/>
    <n v="519"/>
    <x v="0"/>
    <x v="0"/>
    <x v="170"/>
    <x v="6"/>
    <x v="4"/>
    <x v="7"/>
    <s v="Portfolio ISIS"/>
    <x v="2"/>
    <d v="2001-01-05T00:00:00"/>
    <d v="2006-01-05T00:00:00"/>
    <x v="0"/>
    <n v="-10000000"/>
    <n v="4074.1300550000001"/>
    <n v="0.75"/>
    <n v="77.396471000000005"/>
    <n v="77.103553000000005"/>
    <n v="-0.27613344844093085"/>
    <n v="-1125.0035814839894"/>
    <n v="-948.39226200000007"/>
    <x v="0"/>
    <n v="-2073.3958434839897"/>
    <n v="-8377.1385570000002"/>
    <n v="-9795.3594969999995"/>
    <n v="-1418.2209399999992"/>
    <n v="655.17490348399042"/>
    <n v="-8377.1385570000002"/>
    <n v="-9795.3594969999995"/>
    <n v="-1418.2209399999992"/>
    <x v="0"/>
    <n v="16754.859851187499"/>
    <n v="0"/>
    <n v="-9795.3594969999995"/>
    <n v="-130483.37944399999"/>
    <n v="-1418.2209399999992"/>
    <n v="-1418.2209399999992"/>
    <n v="-1418.2209399999992"/>
    <x v="1"/>
  </r>
  <r>
    <n v="1538"/>
    <n v="585"/>
    <x v="0"/>
    <x v="1"/>
    <x v="170"/>
    <x v="6"/>
    <x v="4"/>
    <x v="7"/>
    <s v="Portfolio ISIS"/>
    <x v="1"/>
    <d v="2001-01-05T00:00:00"/>
    <d v="2006-01-05T00:00:00"/>
    <x v="0"/>
    <n v="10000000"/>
    <n v="-4074.1300550000001"/>
    <n v="0.75"/>
    <n v="77.396471000000005"/>
    <n v="77.103553000000005"/>
    <n v="-0.27613344844093085"/>
    <n v="1125.0035814839894"/>
    <n v="948.39226200000007"/>
    <x v="0"/>
    <n v="2073.3958434839897"/>
    <n v="8377.1385570000002"/>
    <n v="9795.3594969999995"/>
    <n v="1418.2209399999992"/>
    <n v="-655.17490348399042"/>
    <n v="8377.1385570000002"/>
    <n v="9795.3594969999995"/>
    <n v="1418.2209399999992"/>
    <x v="0"/>
    <n v="-16754.859851187499"/>
    <n v="0"/>
    <n v="9795.3594969999995"/>
    <n v="130483.37944399999"/>
    <n v="1418.2209399999992"/>
    <n v="1418.2209399999992"/>
    <n v="1418.2209399999992"/>
    <x v="1"/>
  </r>
  <r>
    <n v="1599"/>
    <n v="653"/>
    <x v="0"/>
    <x v="0"/>
    <x v="170"/>
    <x v="6"/>
    <x v="4"/>
    <x v="7"/>
    <s v="Goldman Sachs"/>
    <x v="2"/>
    <d v="2001-01-08T00:00:00"/>
    <d v="2006-01-08T00:00:00"/>
    <x v="0"/>
    <n v="10000000"/>
    <n v="-4144.6320720000003"/>
    <n v="1.19"/>
    <n v="77.471906000000004"/>
    <n v="77.178730000000002"/>
    <n v="-0.27583504421501098"/>
    <n v="1143.2347708350726"/>
    <n v="1054.2666449999999"/>
    <x v="0"/>
    <n v="2197.5014158350723"/>
    <n v="200675.587868"/>
    <n v="202450.17924299999"/>
    <n v="1774.5913749999891"/>
    <n v="-422.91004083508324"/>
    <n v="200675.587868"/>
    <n v="202450.17924299999"/>
    <n v="1774.5913749999891"/>
    <x v="0"/>
    <n v="-17044.799396100003"/>
    <n v="0"/>
    <n v="202450.17924299999"/>
    <n v="202450.17924299999"/>
    <n v="1774.5913749999891"/>
    <n v="1774.5913749999891"/>
    <n v="1774.5913749999891"/>
    <x v="1"/>
  </r>
  <r>
    <n v="1631"/>
    <n v="835"/>
    <x v="0"/>
    <x v="0"/>
    <x v="170"/>
    <x v="6"/>
    <x v="4"/>
    <x v="7"/>
    <s v="Goldman Sachs"/>
    <x v="2"/>
    <d v="2001-02-02T00:00:00"/>
    <d v="2006-02-02T00:00:00"/>
    <x v="1"/>
    <n v="-10000000"/>
    <n v="4268.0286450000003"/>
    <n v="1"/>
    <n v="78.348502999999994"/>
    <n v="78.046058000000002"/>
    <n v="-0.23851050012737091"/>
    <n v="-1017.9696466768953"/>
    <n v="-984.65892000000008"/>
    <x v="0"/>
    <n v="-2002.6285666768954"/>
    <n v="-109173.61500400001"/>
    <n v="-110788.23687199999"/>
    <n v="-1614.6218679999874"/>
    <n v="388.00669867690794"/>
    <n v="-96291.128433528007"/>
    <n v="-97216.677855179994"/>
    <n v="-925.54942165198736"/>
    <x v="0"/>
    <n v="17552.267802562499"/>
    <n v="0"/>
    <n v="-97216.677855179994"/>
    <n v="-97216.677855179994"/>
    <n v="-925.54942165198736"/>
    <n v="-925.54942165198736"/>
    <n v="-925.54942165198736"/>
    <x v="1"/>
  </r>
  <r>
    <n v="43"/>
    <n v="140"/>
    <x v="0"/>
    <x v="0"/>
    <x v="171"/>
    <x v="1"/>
    <x v="4"/>
    <x v="0"/>
    <s v="JP Morgan"/>
    <x v="6"/>
    <d v="2000-08-08T00:00:00"/>
    <d v="2005-08-08T00:00:00"/>
    <x v="0"/>
    <n v="12000000"/>
    <n v="-4537.480509"/>
    <n v="1"/>
    <n v="129.38756599999999"/>
    <n v="128.710351"/>
    <n v="-0.58851723891278251"/>
    <n v="2670.3855007772468"/>
    <n v="1894.8970380000001"/>
    <x v="0"/>
    <n v="4565.2825387772464"/>
    <n v="-115339.92707600001"/>
    <n v="-112081.459369"/>
    <n v="3258.4677070000034"/>
    <n v="-1306.8148317772429"/>
    <n v="-115339.92707600001"/>
    <n v="-112081.459369"/>
    <n v="3258.4677070000034"/>
    <x v="0"/>
    <n v="-32842.283924142001"/>
    <n v="59527.333333000002"/>
    <n v="-52554.126036000001"/>
    <n v="156674.27522499999"/>
    <n v="3258.4677070000034"/>
    <n v="3258.4677070000034"/>
    <n v="3258.4677070000034"/>
    <x v="0"/>
  </r>
  <r>
    <n v="47"/>
    <n v="141"/>
    <x v="0"/>
    <x v="0"/>
    <x v="171"/>
    <x v="1"/>
    <x v="4"/>
    <x v="0"/>
    <s v="Citibank NA"/>
    <x v="6"/>
    <d v="2000-08-21T00:00:00"/>
    <d v="2001-03-29T00:00:00"/>
    <x v="0"/>
    <n v="0"/>
    <n v="0"/>
    <n v="0.67"/>
    <n v="0"/>
    <n v="0"/>
    <m/>
    <n v="-"/>
    <n v="0"/>
    <x v="0"/>
    <n v="0"/>
    <n v="0"/>
    <n v="0"/>
    <n v="0"/>
    <n v="0"/>
    <n v="0"/>
    <n v="0"/>
    <n v="0"/>
    <x v="0"/>
    <n v="0"/>
    <n v="-61416.666666999998"/>
    <n v="-61416.666666999998"/>
    <n v="-28237.786785999997"/>
    <n v="0"/>
    <n v="0"/>
    <n v="0"/>
    <x v="3"/>
  </r>
  <r>
    <n v="48"/>
    <n v="142"/>
    <x v="0"/>
    <x v="0"/>
    <x v="171"/>
    <x v="1"/>
    <x v="4"/>
    <x v="0"/>
    <s v="Royal BOC"/>
    <x v="6"/>
    <d v="2000-08-21T00:00:00"/>
    <d v="2001-08-21T00:00:00"/>
    <x v="0"/>
    <n v="10000000"/>
    <n v="-370.18246099999999"/>
    <n v="0.93"/>
    <n v="80.262300999999994"/>
    <n v="78.624740000000003"/>
    <n v="-0.54334234937947201"/>
    <n v="201.13580805881475"/>
    <n v="664.60455300000001"/>
    <x v="0"/>
    <n v="865.74036105881476"/>
    <n v="15432.933016999999"/>
    <n v="16281.09057"/>
    <n v="848.15755300000092"/>
    <n v="-17.582808058813839"/>
    <n v="15432.933016999999"/>
    <n v="16281.09057"/>
    <n v="848.15755300000092"/>
    <x v="0"/>
    <n v="-2679.3806527180004"/>
    <n v="47533.333333000002"/>
    <n v="63814.423903000003"/>
    <n v="24662.691977000002"/>
    <n v="848.15755299999728"/>
    <n v="848.15755299999728"/>
    <n v="848.15755300000092"/>
    <x v="3"/>
  </r>
  <r>
    <n v="146"/>
    <n v="204"/>
    <x v="0"/>
    <x v="0"/>
    <x v="172"/>
    <x v="11"/>
    <x v="4"/>
    <x v="11"/>
    <s v="Goldman Sachs"/>
    <x v="2"/>
    <d v="2000-09-21T00:00:00"/>
    <d v="2005-09-21T00:00:00"/>
    <x v="1"/>
    <n v="-10000000"/>
    <n v="3888.1291550000001"/>
    <n v="0.39"/>
    <n v="71.113518999999997"/>
    <n v="71.043334000000002"/>
    <n v="-6.5816525417679121E-4"/>
    <n v="-2.5590315135727675"/>
    <n v="-688.52408100000002"/>
    <x v="0"/>
    <n v="-691.08311251357281"/>
    <n v="127047.87916500001"/>
    <n v="126689.09331500001"/>
    <n v="-358.78585000000021"/>
    <n v="332.2972625135726"/>
    <n v="112056.22942353001"/>
    <n v="111169.6793839125"/>
    <n v="-886.55003961750481"/>
    <x v="0"/>
    <n v="7675.166951969999"/>
    <n v="-17206.3125"/>
    <n v="93963.366883912502"/>
    <n v="-23343.017985619299"/>
    <n v="-798.3125396175019"/>
    <n v="-798.3125396175019"/>
    <n v="-886.55003961750481"/>
    <x v="0"/>
  </r>
  <r>
    <n v="1364"/>
    <n v="520"/>
    <x v="0"/>
    <x v="0"/>
    <x v="173"/>
    <x v="2"/>
    <x v="1"/>
    <x v="6"/>
    <s v="Portfolio ISIS"/>
    <x v="2"/>
    <d v="2001-01-05T00:00:00"/>
    <d v="2006-01-05T00:00:00"/>
    <x v="0"/>
    <n v="-10000000"/>
    <n v="4043.2138479999999"/>
    <n v="0.32"/>
    <n v="25.181457000000002"/>
    <n v="25.061346"/>
    <n v="-0.1192179149569869"/>
    <n v="-482.02352468377575"/>
    <n v="-294.49678499999999"/>
    <x v="0"/>
    <n v="-776.52030968377574"/>
    <n v="-36528.029423"/>
    <n v="-37159.451455000002"/>
    <n v="-631.42203200000222"/>
    <n v="145.09827768377352"/>
    <n v="-36528.029423"/>
    <n v="-37159.451455000002"/>
    <n v="-631.42203200000222"/>
    <x v="0"/>
    <n v="11971.956203927999"/>
    <n v="0"/>
    <n v="-37159.451455000002"/>
    <n v="-40409.179061000003"/>
    <n v="-631.42203200000222"/>
    <n v="-631.42203200000222"/>
    <n v="-631.42203200000222"/>
    <x v="1"/>
  </r>
  <r>
    <n v="1573"/>
    <n v="619"/>
    <x v="0"/>
    <x v="1"/>
    <x v="173"/>
    <x v="2"/>
    <x v="1"/>
    <x v="6"/>
    <s v="Portfolio ISIS"/>
    <x v="1"/>
    <d v="2001-01-05T00:00:00"/>
    <d v="2006-01-05T00:00:00"/>
    <x v="0"/>
    <n v="10000000"/>
    <n v="-4043.2138479999999"/>
    <n v="0.32"/>
    <n v="25.181457000000002"/>
    <n v="25.061346"/>
    <n v="-0.1192179149569869"/>
    <n v="482.02352468377575"/>
    <n v="294.49678499999999"/>
    <x v="0"/>
    <n v="776.52030968377574"/>
    <n v="36528.029423"/>
    <n v="37159.451455000002"/>
    <n v="631.42203200000222"/>
    <n v="-145.09827768377352"/>
    <n v="36528.029423"/>
    <n v="37159.451455000002"/>
    <n v="631.42203200000222"/>
    <x v="0"/>
    <n v="-11971.956203927999"/>
    <n v="0"/>
    <n v="37159.451455000002"/>
    <n v="40409.179061000003"/>
    <n v="631.42203200000222"/>
    <n v="631.42203200000222"/>
    <n v="631.42203200000222"/>
    <x v="1"/>
  </r>
  <r>
    <n v="1365"/>
    <n v="521"/>
    <x v="0"/>
    <x v="0"/>
    <x v="174"/>
    <x v="1"/>
    <x v="4"/>
    <x v="3"/>
    <s v="Portfolio ISIS"/>
    <x v="5"/>
    <d v="2001-01-05T00:00:00"/>
    <d v="2006-01-05T00:00:00"/>
    <x v="0"/>
    <n v="-10000000"/>
    <n v="4066.4859859999997"/>
    <n v="0.65"/>
    <n v="61.826332999999998"/>
    <n v="61.236718000000003"/>
    <n v="-0.58334762529288886"/>
    <n v="-2372.1749432199117"/>
    <n v="-696.44003399999997"/>
    <x v="0"/>
    <n v="-3068.6149772199115"/>
    <n v="-29104.474528999999"/>
    <n v="-31767.621015000001"/>
    <n v="-2663.1464860000015"/>
    <n v="405.46849121990999"/>
    <n v="-29104.474528999999"/>
    <n v="-31767.621015000001"/>
    <n v="-2663.1464860000015"/>
    <x v="0"/>
    <n v="29433.225566667999"/>
    <n v="0"/>
    <n v="-31767.621015000001"/>
    <n v="-131216.14405999999"/>
    <n v="-2663.1464860000015"/>
    <n v="-2663.1464860000015"/>
    <n v="-2663.1464860000015"/>
    <x v="1"/>
  </r>
  <r>
    <n v="1539"/>
    <n v="586"/>
    <x v="0"/>
    <x v="1"/>
    <x v="174"/>
    <x v="1"/>
    <x v="4"/>
    <x v="3"/>
    <s v="Portfolio ISIS"/>
    <x v="1"/>
    <d v="2001-01-05T00:00:00"/>
    <d v="2006-01-05T00:00:00"/>
    <x v="0"/>
    <n v="10000000"/>
    <n v="-4066.4859859999997"/>
    <n v="0.65"/>
    <n v="61.826332999999998"/>
    <n v="61.236718000000003"/>
    <n v="-0.58334762529288886"/>
    <n v="2372.1749432199117"/>
    <n v="696.44003399999997"/>
    <x v="0"/>
    <n v="3068.6149772199115"/>
    <n v="29104.474528999999"/>
    <n v="31767.621015000001"/>
    <n v="2663.1464860000015"/>
    <n v="-405.46849121990999"/>
    <n v="29104.474528999999"/>
    <n v="31767.621015000001"/>
    <n v="2663.1464860000015"/>
    <x v="0"/>
    <n v="-29433.225566667999"/>
    <n v="0"/>
    <n v="31767.621015000001"/>
    <n v="131216.14405999999"/>
    <n v="2663.1464860000015"/>
    <n v="2663.1464860000015"/>
    <n v="2663.1464860000015"/>
    <x v="1"/>
  </r>
  <r>
    <n v="1634"/>
    <n v="838"/>
    <x v="0"/>
    <x v="0"/>
    <x v="174"/>
    <x v="1"/>
    <x v="4"/>
    <x v="3"/>
    <s v="CSFB Intl"/>
    <x v="5"/>
    <d v="2001-02-09T00:00:00"/>
    <d v="2006-02-09T00:00:00"/>
    <x v="0"/>
    <n v="10000000"/>
    <n v="-4130.3488859999998"/>
    <n v="0.6"/>
    <n v="62.295693"/>
    <n v="61.706549000000003"/>
    <n v="-0.58676728043778648"/>
    <n v="2423.5535830974609"/>
    <n v="670.437996"/>
    <x v="0"/>
    <n v="3093.991579097461"/>
    <n v="-898.43137100000001"/>
    <n v="1756.6084450000001"/>
    <n v="2655.039816"/>
    <n v="-438.95176309746103"/>
    <n v="-898.43137100000001"/>
    <n v="1756.6084450000001"/>
    <n v="2655.039816"/>
    <x v="0"/>
    <n v="-29895.465236868"/>
    <n v="0"/>
    <n v="1756.6084450000001"/>
    <n v="1756.6084450000001"/>
    <n v="2655.039816"/>
    <n v="2655.039816"/>
    <n v="2655.039816"/>
    <x v="1"/>
  </r>
  <r>
    <n v="1703"/>
    <n v="909"/>
    <x v="0"/>
    <x v="0"/>
    <x v="175"/>
    <x v="9"/>
    <x v="3"/>
    <x v="9"/>
    <s v="LBIE"/>
    <x v="6"/>
    <d v="2001-03-20T00:00:00"/>
    <d v="2006-03-20T00:00:00"/>
    <x v="0"/>
    <n v="-20000000"/>
    <n v="8374.4430970000012"/>
    <n v="0.32"/>
    <n v="27.646260000000002"/>
    <n v="27.619098000000001"/>
    <n v="-3.178116076015769E-2"/>
    <n v="-266.14952234254986"/>
    <n v="-835.13915700000007"/>
    <x v="0"/>
    <n v="-1101.28867934255"/>
    <n v="-40508.387337"/>
    <n v="-40972.962005000001"/>
    <n v="-464.57466800000111"/>
    <n v="636.71401134254893"/>
    <n v="-40508.387337"/>
    <n v="-40972.962005000001"/>
    <n v="-464.57466800000111"/>
    <x v="0"/>
    <m/>
    <n v="0"/>
    <n v="-40972.962005000001"/>
    <n v="-40972.962005000001"/>
    <n v="-464.57466800000111"/>
    <n v="-464.57466800000111"/>
    <n v="-464.57466800000111"/>
    <x v="1"/>
  </r>
  <r>
    <n v="1690"/>
    <n v="898"/>
    <x v="0"/>
    <x v="0"/>
    <x v="176"/>
    <x v="13"/>
    <x v="6"/>
    <x v="9"/>
    <s v="Bank of America"/>
    <x v="6"/>
    <d v="2001-03-16T00:00:00"/>
    <d v="2006-02-06T00:00:00"/>
    <x v="0"/>
    <n v="-20000000"/>
    <n v="8167.6769490000006"/>
    <n v="0.24"/>
    <n v="25.395150999999998"/>
    <n v="25.377355999999999"/>
    <n v="-1.8330493305996887E-2"/>
    <n v="-149.7175476391896"/>
    <n v="-605.90820600000006"/>
    <x v="0"/>
    <n v="-755.62575363918972"/>
    <n v="9566.2017070000002"/>
    <n v="9293.6353629999994"/>
    <n v="-272.56634400000075"/>
    <n v="483.05940963918897"/>
    <n v="9566.2017070000002"/>
    <n v="9293.6353629999994"/>
    <n v="-272.56634400000075"/>
    <x v="0"/>
    <n v="12226.604008805552"/>
    <n v="0"/>
    <n v="9293.6353629999994"/>
    <n v="9293.6353629999994"/>
    <n v="-272.56634400000075"/>
    <n v="-272.56634400000075"/>
    <n v="-272.56634400000075"/>
    <x v="1"/>
  </r>
  <r>
    <n v="14"/>
    <n v="104"/>
    <x v="0"/>
    <x v="8"/>
    <x v="177"/>
    <x v="10"/>
    <x v="5"/>
    <x v="3"/>
    <s v="High Yield"/>
    <x v="5"/>
    <d v="2000-06-06T00:00:00"/>
    <d v="2003-05-24T00:00:00"/>
    <x v="0"/>
    <n v="4000000"/>
    <n v="-780.98029199999996"/>
    <n v="0.75"/>
    <n v="70.104755999999995"/>
    <n v="69.421198000000004"/>
    <n v="-0.55099230694412715"/>
    <n v="430.31413276697799"/>
    <n v="251.55140400000002"/>
    <x v="0"/>
    <n v="681.86553676697804"/>
    <n v="6961.6029760000001"/>
    <n v="7598.4070339999998"/>
    <n v="636.80405799999971"/>
    <n v="-45.061478766978325"/>
    <n v="6961.6029760000001"/>
    <n v="7598.4070339999998"/>
    <n v="636.80405799999971"/>
    <x v="0"/>
    <n v="-5781.2066115299995"/>
    <n v="22083.333332999999"/>
    <n v="29681.740366999999"/>
    <n v="15894.458395"/>
    <n v="636.80405800000153"/>
    <n v="636.80405800000153"/>
    <n v="636.80405799999971"/>
    <x v="5"/>
  </r>
  <r>
    <n v="16"/>
    <n v="105"/>
    <x v="0"/>
    <x v="0"/>
    <x v="177"/>
    <x v="10"/>
    <x v="5"/>
    <x v="3"/>
    <s v="Merrill Lynch Int"/>
    <x v="5"/>
    <d v="2000-06-06T00:00:00"/>
    <d v="2003-05-24T00:00:00"/>
    <x v="0"/>
    <n v="-10000000"/>
    <n v="1947.4400450000001"/>
    <n v="0.6"/>
    <n v="70.104721999999995"/>
    <n v="69.421165000000002"/>
    <n v="-0.55099260759959579"/>
    <n v="-1073.0250685384242"/>
    <n v="-613.31453699999997"/>
    <x v="0"/>
    <n v="-1686.3396055384242"/>
    <n v="14455.891546999999"/>
    <n v="12900.754704000001"/>
    <n v="-1555.1368429999984"/>
    <n v="131.20276253842576"/>
    <n v="14455.891546999999"/>
    <n v="12900.754704000001"/>
    <n v="-1555.1368429999984"/>
    <x v="0"/>
    <n v="14415.924933112499"/>
    <n v="-44166.666666999998"/>
    <n v="-31265.911962999999"/>
    <n v="-40106.387115999998"/>
    <n v="-1555.1368430000002"/>
    <n v="-1555.1368430000002"/>
    <n v="-1555.1368429999984"/>
    <x v="5"/>
  </r>
  <r>
    <n v="17"/>
    <n v="106"/>
    <x v="0"/>
    <x v="0"/>
    <x v="177"/>
    <x v="10"/>
    <x v="5"/>
    <x v="3"/>
    <s v="JP Morgan"/>
    <x v="5"/>
    <d v="2000-06-06T00:00:00"/>
    <d v="2003-05-24T00:00:00"/>
    <x v="0"/>
    <n v="6000000"/>
    <n v="-1169.0654549999999"/>
    <n v="0.63"/>
    <n v="70.104755999999995"/>
    <n v="69.421198000000004"/>
    <n v="-0.55099254736392966"/>
    <n v="644.1463530856214"/>
    <n v="369.85552800000005"/>
    <x v="0"/>
    <n v="1014.0018810856214"/>
    <n v="-4850.3755879999999"/>
    <n v="-3912.8679630000001"/>
    <n v="937.50762499999973"/>
    <n v="-76.494256085621714"/>
    <n v="-4850.3755879999999"/>
    <n v="-3912.8679630000001"/>
    <n v="937.50762499999973"/>
    <x v="0"/>
    <n v="-8654.0070306375001"/>
    <n v="27825"/>
    <n v="23912.132036999999"/>
    <n v="24194.365518999999"/>
    <n v="937.50762499999837"/>
    <n v="937.50762499999837"/>
    <n v="937.50762499999973"/>
    <x v="5"/>
  </r>
  <r>
    <n v="114"/>
    <n v="120"/>
    <x v="2"/>
    <x v="9"/>
    <x v="177"/>
    <x v="10"/>
    <x v="5"/>
    <x v="3"/>
    <s v="EnronCredit.com"/>
    <x v="5"/>
    <d v="2000-06-06T00:00:00"/>
    <d v="2003-05-24T00:00:00"/>
    <x v="0"/>
    <n v="-4000000"/>
    <n v="780.98029199999996"/>
    <n v="0.75"/>
    <n v="70.104755999999995"/>
    <n v="69.421198000000004"/>
    <n v="-0.55099230694412715"/>
    <n v="-430.31413276697799"/>
    <n v="-251.55140400000002"/>
    <x v="0"/>
    <n v="-681.86553676697804"/>
    <n v="-6961.6029760000001"/>
    <n v="-7598.4070339999998"/>
    <n v="-636.80405799999971"/>
    <n v="45.061478766978325"/>
    <n v="-6961.6029760000001"/>
    <n v="-7598.4070339999998"/>
    <n v="-636.80405799999971"/>
    <x v="0"/>
    <n v="5781.2066115299995"/>
    <n v="-22083.333332999999"/>
    <n v="-29681.740366999999"/>
    <n v="-15894.458395"/>
    <n v="-636.80405800000153"/>
    <n v="-636.80405800000153"/>
    <n v="-636.80405799999971"/>
    <x v="5"/>
  </r>
  <r>
    <n v="1366"/>
    <n v="522"/>
    <x v="0"/>
    <x v="0"/>
    <x v="177"/>
    <x v="10"/>
    <x v="5"/>
    <x v="3"/>
    <s v="Portfolio ISIS"/>
    <x v="5"/>
    <d v="2001-01-05T00:00:00"/>
    <d v="2006-01-05T00:00:00"/>
    <x v="0"/>
    <n v="-10000000"/>
    <n v="4073.0553370000002"/>
    <n v="0.8"/>
    <n v="82.380177000000003"/>
    <n v="81.784013999999999"/>
    <n v="-0.56790507871508111"/>
    <n v="-2313.1088117698664"/>
    <n v="-969.70272899999998"/>
    <x v="0"/>
    <n v="-3282.8115407698665"/>
    <n v="-9688.2679079999998"/>
    <n v="-12374.615673"/>
    <n v="-2686.3477650000004"/>
    <n v="596.46377576986606"/>
    <n v="-9688.2679079999998"/>
    <n v="-12374.615673"/>
    <n v="-2686.3477650000004"/>
    <x v="0"/>
    <n v="30150.792132142502"/>
    <n v="0"/>
    <n v="-12374.615673"/>
    <n v="-34771.686732999995"/>
    <n v="-2686.3477650000004"/>
    <n v="-2686.3477650000004"/>
    <n v="-2686.3477650000004"/>
    <x v="1"/>
  </r>
  <r>
    <n v="1540"/>
    <n v="587"/>
    <x v="0"/>
    <x v="1"/>
    <x v="177"/>
    <x v="10"/>
    <x v="5"/>
    <x v="3"/>
    <s v="Portfolio ISIS"/>
    <x v="1"/>
    <d v="2001-01-05T00:00:00"/>
    <d v="2006-01-05T00:00:00"/>
    <x v="0"/>
    <n v="10000000"/>
    <n v="-4073.0553370000002"/>
    <n v="0.8"/>
    <n v="82.380177000000003"/>
    <n v="81.784013999999999"/>
    <n v="-0.56790507871508111"/>
    <n v="2313.1088117698664"/>
    <n v="969.70272899999998"/>
    <x v="0"/>
    <n v="3282.8115407698665"/>
    <n v="9688.2679079999998"/>
    <n v="12374.615673"/>
    <n v="2686.3477650000004"/>
    <n v="-596.46377576986606"/>
    <n v="9688.2679079999998"/>
    <n v="12374.615673"/>
    <n v="2686.3477650000004"/>
    <x v="0"/>
    <n v="-30150.792132142502"/>
    <n v="0"/>
    <n v="12374.615673"/>
    <n v="34771.686732999995"/>
    <n v="2686.3477650000004"/>
    <n v="2686.3477650000004"/>
    <n v="2686.3477650000004"/>
    <x v="1"/>
  </r>
  <r>
    <n v="1367"/>
    <n v="523"/>
    <x v="0"/>
    <x v="0"/>
    <x v="178"/>
    <x v="5"/>
    <x v="4"/>
    <x v="3"/>
    <s v="Portfolio ISIS"/>
    <x v="4"/>
    <d v="2001-01-05T00:00:00"/>
    <d v="2006-01-05T00:00:00"/>
    <x v="0"/>
    <n v="-10000000"/>
    <n v="4030.570721"/>
    <n v="0.35"/>
    <n v="43.538643999999998"/>
    <n v="43.497458999999999"/>
    <n v="-3.1033151222696252E-2"/>
    <n v="-125.08131069856486"/>
    <n v="-522.114192"/>
    <x v="0"/>
    <n v="-647.19550269856484"/>
    <n v="27252.508321000001"/>
    <n v="27021.223458"/>
    <n v="-231.28486300000077"/>
    <n v="415.91063969856407"/>
    <n v="27252.508321000001"/>
    <n v="27021.223458"/>
    <n v="-231.28486300000077"/>
    <x v="0"/>
    <n v="23206.010926157498"/>
    <n v="0"/>
    <n v="27021.223458"/>
    <n v="-123374.429852"/>
    <n v="-231.28486300000077"/>
    <n v="-231.28486300000077"/>
    <n v="-231.28486300000077"/>
    <x v="1"/>
  </r>
  <r>
    <n v="1541"/>
    <n v="588"/>
    <x v="0"/>
    <x v="1"/>
    <x v="178"/>
    <x v="5"/>
    <x v="4"/>
    <x v="3"/>
    <s v="Portfolio ISIS"/>
    <x v="1"/>
    <d v="2001-01-05T00:00:00"/>
    <d v="2006-01-05T00:00:00"/>
    <x v="0"/>
    <n v="10000000"/>
    <n v="-4030.570721"/>
    <n v="0.35"/>
    <n v="43.538643999999998"/>
    <n v="43.497458999999999"/>
    <n v="-3.1033151222696252E-2"/>
    <n v="125.08131069856486"/>
    <n v="522.114192"/>
    <x v="0"/>
    <n v="647.19550269856484"/>
    <n v="-27252.508321000001"/>
    <n v="-27021.223458"/>
    <n v="231.28486300000077"/>
    <n v="-415.91063969856407"/>
    <n v="-27252.508321000001"/>
    <n v="-27021.223458"/>
    <n v="231.28486300000077"/>
    <x v="0"/>
    <n v="-23206.010926157498"/>
    <n v="0"/>
    <n v="-27021.223458"/>
    <n v="123374.429852"/>
    <n v="231.28486300000077"/>
    <n v="231.28486300000077"/>
    <n v="231.28486300000077"/>
    <x v="1"/>
  </r>
  <r>
    <n v="883"/>
    <n v="827"/>
    <x v="1"/>
    <x v="5"/>
    <x v="179"/>
    <x v="9"/>
    <x v="10"/>
    <x v="15"/>
    <s v="Deutsche Bank AG"/>
    <x v="0"/>
    <d v="2000-05-02T00:00:00"/>
    <d v="2005-05-02T00:00:00"/>
    <x v="0"/>
    <n v="5000000"/>
    <m/>
    <n v="6.4"/>
    <n v="0"/>
    <n v="0"/>
    <n v="0"/>
    <n v="0"/>
    <n v="0"/>
    <x v="0"/>
    <n v="0"/>
    <n v="0"/>
    <n v="0"/>
    <n v="0"/>
    <n v="0"/>
    <n v="0"/>
    <n v="0"/>
    <n v="0"/>
    <x v="0"/>
    <m/>
    <n v="80000"/>
    <n v="80000"/>
    <n v="80000"/>
    <n v="0"/>
    <n v="0"/>
    <n v="0"/>
    <x v="0"/>
  </r>
  <r>
    <n v="884"/>
    <n v="828"/>
    <x v="1"/>
    <x v="7"/>
    <x v="179"/>
    <x v="9"/>
    <x v="10"/>
    <x v="15"/>
    <s v="EnronCredit.com"/>
    <x v="0"/>
    <d v="2000-05-02T00:00:00"/>
    <d v="2005-05-02T00:00:00"/>
    <x v="0"/>
    <n v="-5000000"/>
    <m/>
    <n v="6.4"/>
    <n v="0"/>
    <n v="0"/>
    <n v="0"/>
    <n v="0"/>
    <n v="0"/>
    <x v="0"/>
    <n v="0"/>
    <n v="0"/>
    <n v="0"/>
    <n v="0"/>
    <n v="0"/>
    <n v="0"/>
    <n v="0"/>
    <n v="0"/>
    <x v="0"/>
    <m/>
    <n v="-80000"/>
    <n v="-80000"/>
    <n v="-80000"/>
    <n v="0"/>
    <n v="0"/>
    <n v="0"/>
    <x v="0"/>
  </r>
  <r>
    <n v="885"/>
    <n v="830"/>
    <x v="0"/>
    <x v="8"/>
    <x v="179"/>
    <x v="9"/>
    <x v="10"/>
    <x v="15"/>
    <s v="High Yield"/>
    <x v="0"/>
    <d v="2000-05-02T00:00:00"/>
    <d v="2005-05-02T00:00:00"/>
    <x v="0"/>
    <n v="5000000"/>
    <m/>
    <n v="6.4"/>
    <n v="0"/>
    <n v="0"/>
    <n v="0"/>
    <n v="0"/>
    <n v="0"/>
    <x v="0"/>
    <n v="0"/>
    <n v="0"/>
    <n v="0"/>
    <n v="0"/>
    <n v="0"/>
    <n v="0"/>
    <n v="0"/>
    <n v="0"/>
    <x v="0"/>
    <m/>
    <n v="80000"/>
    <n v="80000"/>
    <n v="80000"/>
    <n v="0"/>
    <n v="0"/>
    <n v="0"/>
    <x v="0"/>
  </r>
  <r>
    <n v="1368"/>
    <n v="524"/>
    <x v="0"/>
    <x v="0"/>
    <x v="180"/>
    <x v="1"/>
    <x v="3"/>
    <x v="3"/>
    <s v="Portfolio ISIS"/>
    <x v="0"/>
    <d v="2001-01-05T00:00:00"/>
    <d v="2006-01-05T00:00:00"/>
    <x v="0"/>
    <n v="-10000000"/>
    <n v="4100.0806259999999"/>
    <n v="1"/>
    <n v="105.066034"/>
    <n v="104.462008"/>
    <n v="-0.56926722082839532"/>
    <n v="-2334.0415031353673"/>
    <n v="-1209.5192520000001"/>
    <x v="0"/>
    <n v="-3543.5607551353673"/>
    <n v="-3602.7541569999999"/>
    <n v="-6345.583028"/>
    <n v="-2742.8288710000002"/>
    <n v="800.73188413536718"/>
    <n v="-3602.7541569999999"/>
    <n v="-6345.583028"/>
    <n v="-2742.8288710000002"/>
    <x v="0"/>
    <n v="29676.383570988"/>
    <n v="0"/>
    <n v="-6345.583028"/>
    <n v="-140978.04345100001"/>
    <n v="-2742.8288710000002"/>
    <n v="-2742.8288710000002"/>
    <n v="-2742.8288710000002"/>
    <x v="1"/>
  </r>
  <r>
    <n v="1542"/>
    <n v="589"/>
    <x v="0"/>
    <x v="1"/>
    <x v="180"/>
    <x v="1"/>
    <x v="3"/>
    <x v="3"/>
    <s v="Portfolio ISIS"/>
    <x v="1"/>
    <d v="2001-01-05T00:00:00"/>
    <d v="2006-01-05T00:00:00"/>
    <x v="0"/>
    <n v="10000000"/>
    <n v="-4100.0806259999999"/>
    <n v="1"/>
    <n v="105.066034"/>
    <n v="104.462008"/>
    <n v="-0.56926722082839532"/>
    <n v="2334.0415031353673"/>
    <n v="1209.5192520000001"/>
    <x v="0"/>
    <n v="3543.5607551353673"/>
    <n v="3602.7541569999999"/>
    <n v="6345.583028"/>
    <n v="2742.8288710000002"/>
    <n v="-800.73188413536718"/>
    <n v="3602.7541569999999"/>
    <n v="6345.583028"/>
    <n v="2742.8288710000002"/>
    <x v="0"/>
    <n v="-29676.383570988"/>
    <n v="0"/>
    <n v="6345.583028"/>
    <n v="140978.04345100001"/>
    <n v="2742.8288710000002"/>
    <n v="2742.8288710000002"/>
    <n v="2742.8288710000002"/>
    <x v="1"/>
  </r>
  <r>
    <n v="424"/>
    <n v="421"/>
    <x v="0"/>
    <x v="0"/>
    <x v="181"/>
    <x v="6"/>
    <x v="1"/>
    <x v="2"/>
    <s v="CSFB Intl"/>
    <x v="2"/>
    <d v="2000-12-12T00:00:00"/>
    <d v="2005-12-12T00:00:00"/>
    <x v="1"/>
    <n v="-10000000"/>
    <n v="4078.264271"/>
    <n v="0.26500000000000001"/>
    <n v="21.043251999999999"/>
    <n v="21.021153000000002"/>
    <n v="-5.1079783548984431E-3"/>
    <n v="-20.831685621823677"/>
    <n v="-291.46311000000003"/>
    <x v="0"/>
    <n v="-312.29479562182371"/>
    <n v="-24715.083949"/>
    <n v="-24889.085782999999"/>
    <n v="-174.00183399999878"/>
    <n v="138.29296162182493"/>
    <n v="-21798.704043017999"/>
    <n v="-21840.172774582497"/>
    <n v="-41.468731564498739"/>
    <x v="0"/>
    <n v="16771.8618144875"/>
    <n v="-5813.4375"/>
    <n v="-27653.610274582497"/>
    <n v="-21914.923644394668"/>
    <n v="-11.656231564498739"/>
    <n v="-11.656231564498739"/>
    <n v="-41.468731564498739"/>
    <x v="1"/>
  </r>
  <r>
    <n v="1676"/>
    <n v="884"/>
    <x v="0"/>
    <x v="0"/>
    <x v="181"/>
    <x v="6"/>
    <x v="1"/>
    <x v="2"/>
    <s v="Goldman Sachs"/>
    <x v="2"/>
    <d v="2001-03-13T00:00:00"/>
    <d v="2006-03-13T00:00:00"/>
    <x v="1"/>
    <n v="10000000"/>
    <n v="-4266.1584309999998"/>
    <n v="0.245"/>
    <n v="21.785964"/>
    <n v="21.762993999999999"/>
    <n v="-6.8119961930273162E-3"/>
    <n v="29.061054990823386"/>
    <n v="298.12572899999998"/>
    <x v="0"/>
    <n v="327.18678399082336"/>
    <n v="13448.184018"/>
    <n v="13622.435871"/>
    <n v="174.25185299999976"/>
    <n v="-152.9349309908236"/>
    <n v="11861.298303875999"/>
    <n v="11953.687476802499"/>
    <n v="92.389172926499668"/>
    <x v="0"/>
    <n v="-17544.576547487501"/>
    <n v="0"/>
    <n v="11953.687476802499"/>
    <n v="11953.687476802499"/>
    <n v="92.389172926499668"/>
    <n v="92.389172926499668"/>
    <n v="92.389172926499668"/>
    <x v="1"/>
  </r>
  <r>
    <n v="1369"/>
    <n v="525"/>
    <x v="0"/>
    <x v="0"/>
    <x v="182"/>
    <x v="0"/>
    <x v="8"/>
    <x v="3"/>
    <s v="Portfolio ISIS"/>
    <x v="3"/>
    <d v="2001-01-05T00:00:00"/>
    <d v="2006-01-05T00:00:00"/>
    <x v="0"/>
    <n v="-10000000"/>
    <n v="4067.4736910000001"/>
    <n v="0.7"/>
    <n v="62.074907000000003"/>
    <n v="61.397911999999998"/>
    <n v="-0.67760805076460873"/>
    <n v="-2756.1529192948387"/>
    <n v="-778.46813699999996"/>
    <x v="0"/>
    <n v="-3534.6210562948386"/>
    <n v="-50174.484123000002"/>
    <n v="-53248.186199000003"/>
    <n v="-3073.7020760000014"/>
    <n v="460.91898029483718"/>
    <n v="-50174.484123000002"/>
    <n v="-53248.186199000003"/>
    <n v="-3073.7020760000014"/>
    <x v="0"/>
    <n v="50851.556084882002"/>
    <n v="0"/>
    <n v="-53248.186199000003"/>
    <n v="-72196.353797999996"/>
    <n v="-3073.7020760000014"/>
    <n v="-3073.7020760000014"/>
    <n v="-3073.7020760000014"/>
    <x v="1"/>
  </r>
  <r>
    <n v="1543"/>
    <n v="590"/>
    <x v="0"/>
    <x v="1"/>
    <x v="182"/>
    <x v="0"/>
    <x v="8"/>
    <x v="3"/>
    <s v="Portfolio ISIS"/>
    <x v="1"/>
    <d v="2001-01-05T00:00:00"/>
    <d v="2006-01-05T00:00:00"/>
    <x v="0"/>
    <n v="10000000"/>
    <n v="-4067.4736910000001"/>
    <n v="0.7"/>
    <n v="62.074907000000003"/>
    <n v="61.397911999999998"/>
    <n v="-0.67760805076460873"/>
    <n v="2756.1529192948387"/>
    <n v="778.46813699999996"/>
    <x v="0"/>
    <n v="3534.6210562948386"/>
    <n v="50174.484123000002"/>
    <n v="53248.186199000003"/>
    <n v="3073.7020760000014"/>
    <n v="-460.91898029483718"/>
    <n v="50174.484123000002"/>
    <n v="53248.186199000003"/>
    <n v="3073.7020760000014"/>
    <x v="0"/>
    <n v="-50851.556084882002"/>
    <n v="0"/>
    <n v="53248.186199000003"/>
    <n v="72196.353797999996"/>
    <n v="3073.7020760000014"/>
    <n v="3073.7020760000014"/>
    <n v="3073.7020760000014"/>
    <x v="1"/>
  </r>
  <r>
    <n v="1370"/>
    <n v="633"/>
    <x v="0"/>
    <x v="0"/>
    <x v="183"/>
    <x v="4"/>
    <x v="0"/>
    <x v="4"/>
    <s v="Portfolio ISIS"/>
    <x v="6"/>
    <d v="2001-01-05T00:00:00"/>
    <d v="2006-01-05T00:00:00"/>
    <x v="0"/>
    <n v="-10000000"/>
    <n v="4179.4058709999999"/>
    <n v="1.3"/>
    <n v="106.41699800000001"/>
    <n v="101.789946"/>
    <n v="-4.5627090225397451"/>
    <n v="-19069.412876467282"/>
    <n v="-1338.287055"/>
    <x v="0"/>
    <n v="-20407.699931467283"/>
    <n v="-128079.75715600001"/>
    <n v="-147680.160065"/>
    <n v="-19600.402908999997"/>
    <n v="807.2970224672863"/>
    <n v="-128079.75715600001"/>
    <n v="-147680.160065"/>
    <n v="-19600.402908999997"/>
    <x v="0"/>
    <n v="41250.735946770001"/>
    <n v="0"/>
    <n v="-147680.160065"/>
    <n v="-194166.60773799999"/>
    <n v="-19600.402908999997"/>
    <n v="-19600.402908999997"/>
    <n v="-19600.402908999997"/>
    <x v="1"/>
  </r>
  <r>
    <n v="1549"/>
    <n v="628"/>
    <x v="0"/>
    <x v="1"/>
    <x v="183"/>
    <x v="4"/>
    <x v="0"/>
    <x v="4"/>
    <s v="Portfolio ISIS"/>
    <x v="1"/>
    <d v="2001-01-05T00:00:00"/>
    <d v="2006-01-05T00:00:00"/>
    <x v="0"/>
    <n v="10000000"/>
    <n v="-4179.4058709999999"/>
    <n v="1.3"/>
    <n v="106.41699800000001"/>
    <n v="101.789946"/>
    <n v="-4.5627090225397451"/>
    <n v="19069.412876467282"/>
    <n v="1338.287055"/>
    <x v="0"/>
    <n v="20407.699931467283"/>
    <n v="128079.75715600001"/>
    <n v="147680.160065"/>
    <n v="19600.402908999997"/>
    <n v="-807.2970224672863"/>
    <n v="128079.75715600001"/>
    <n v="147680.160065"/>
    <n v="19600.402908999997"/>
    <x v="0"/>
    <n v="-41250.735946770001"/>
    <n v="0"/>
    <n v="147680.160065"/>
    <n v="194166.60773799999"/>
    <n v="19600.402908999997"/>
    <n v="19600.402908999997"/>
    <n v="19600.402908999997"/>
    <x v="1"/>
  </r>
  <r>
    <n v="1371"/>
    <n v="526"/>
    <x v="0"/>
    <x v="0"/>
    <x v="184"/>
    <x v="10"/>
    <x v="4"/>
    <x v="3"/>
    <s v="Portfolio ISIS"/>
    <x v="5"/>
    <d v="2001-01-05T00:00:00"/>
    <d v="2006-01-05T00:00:00"/>
    <x v="0"/>
    <n v="-10000000"/>
    <n v="4072.50657"/>
    <n v="0.7"/>
    <n v="64.596996000000004"/>
    <n v="63.995134"/>
    <n v="-0.58664872820530778"/>
    <n v="-2389.1307998982602"/>
    <n v="-751.84869600000002"/>
    <x v="0"/>
    <n v="-3140.9794958982602"/>
    <n v="-39573.144295999999"/>
    <n v="-42309.687303999999"/>
    <n v="-2736.5430080000006"/>
    <n v="404.43648789825966"/>
    <n v="-39573.144295999999"/>
    <n v="-42309.687303999999"/>
    <n v="-2736.5430080000006"/>
    <x v="0"/>
    <n v="30146.729884425"/>
    <n v="0"/>
    <n v="-42309.687303999999"/>
    <n v="-174145.16484799999"/>
    <n v="-2736.5430080000006"/>
    <n v="-2736.5430080000006"/>
    <n v="-2736.5430080000006"/>
    <x v="1"/>
  </r>
  <r>
    <n v="1544"/>
    <n v="591"/>
    <x v="0"/>
    <x v="1"/>
    <x v="184"/>
    <x v="10"/>
    <x v="4"/>
    <x v="3"/>
    <s v="Portfolio ISIS"/>
    <x v="1"/>
    <d v="2001-01-05T00:00:00"/>
    <d v="2006-01-05T00:00:00"/>
    <x v="0"/>
    <n v="10000000"/>
    <n v="-4072.50657"/>
    <n v="0.7"/>
    <n v="64.596996000000004"/>
    <n v="63.995134"/>
    <n v="-0.58664872820530778"/>
    <n v="2389.1307998982602"/>
    <n v="751.84869600000002"/>
    <x v="0"/>
    <n v="3140.9794958982602"/>
    <n v="39573.144295999999"/>
    <n v="42309.687303999999"/>
    <n v="2736.5430080000006"/>
    <n v="-404.43648789825966"/>
    <n v="39573.144295999999"/>
    <n v="42309.687303999999"/>
    <n v="2736.5430080000006"/>
    <x v="0"/>
    <n v="-30146.729884425"/>
    <n v="0"/>
    <n v="42309.687303999999"/>
    <n v="174145.16484799999"/>
    <n v="2736.5430080000006"/>
    <n v="2736.5430080000006"/>
    <n v="2736.5430080000006"/>
    <x v="1"/>
  </r>
  <r>
    <n v="1657"/>
    <n v="867"/>
    <x v="0"/>
    <x v="0"/>
    <x v="184"/>
    <x v="10"/>
    <x v="4"/>
    <x v="3"/>
    <s v="Merrill Lynch Int"/>
    <x v="5"/>
    <d v="2001-02-27T00:00:00"/>
    <d v="2006-02-27T00:00:00"/>
    <x v="0"/>
    <n v="10000000"/>
    <n v="-4188.4955580000005"/>
    <n v="0.75"/>
    <n v="65.395488999999998"/>
    <n v="64.795184000000006"/>
    <n v="-0.59023688400752916"/>
    <n v="2472.2045668332976"/>
    <n v="746.00965499999995"/>
    <x v="0"/>
    <n v="3218.2142218332974"/>
    <n v="48250.272738"/>
    <n v="51084.385968000002"/>
    <n v="2834.1132300000027"/>
    <n v="-384.10099183329476"/>
    <n v="48250.272738"/>
    <n v="51084.385968000002"/>
    <n v="2834.1132300000027"/>
    <x v="0"/>
    <n v="-31005.338368095003"/>
    <n v="0"/>
    <n v="51084.385968000002"/>
    <n v="51084.385968000002"/>
    <n v="2834.1132300000027"/>
    <n v="2834.1132300000027"/>
    <n v="2834.1132300000027"/>
    <x v="1"/>
  </r>
  <r>
    <n v="162"/>
    <n v="316"/>
    <x v="0"/>
    <x v="0"/>
    <x v="185"/>
    <x v="4"/>
    <x v="11"/>
    <x v="4"/>
    <s v="Bank of America"/>
    <x v="6"/>
    <d v="2000-09-28T00:00:00"/>
    <d v="2003-09-28T00:00:00"/>
    <x v="1"/>
    <n v="-10000000"/>
    <n v="2280.9383359999997"/>
    <n v="0.72"/>
    <n v="84.692588999999998"/>
    <n v="88.248278999999997"/>
    <n v="3.7911211394083733"/>
    <n v="8647.3135432965573"/>
    <n v="-872.76914099999999"/>
    <x v="0"/>
    <n v="7774.5444022965576"/>
    <n v="28373.182870000001"/>
    <n v="36404.795804000001"/>
    <n v="8031.6129340000007"/>
    <n v="257.06853170344311"/>
    <n v="25025.147291339999"/>
    <n v="31945.208318009998"/>
    <n v="6920.0610266699987"/>
    <x v="0"/>
    <n v="22512.861376319997"/>
    <n v="-31765.5"/>
    <n v="179.70831800999804"/>
    <n v="-39432.023853218619"/>
    <n v="7082.9610266700001"/>
    <n v="7082.9610266700001"/>
    <n v="6920.0610266699987"/>
    <x v="5"/>
  </r>
  <r>
    <n v="224"/>
    <n v="340"/>
    <x v="0"/>
    <x v="0"/>
    <x v="185"/>
    <x v="4"/>
    <x v="11"/>
    <x v="4"/>
    <s v="Bank of America"/>
    <x v="6"/>
    <d v="2000-10-11T00:00:00"/>
    <d v="2005-10-11T00:00:00"/>
    <x v="1"/>
    <n v="20000000"/>
    <n v="-8013.0940359999995"/>
    <n v="0.84499999999999997"/>
    <n v="105.00131"/>
    <n v="109.62698399999999"/>
    <n v="4.6714885362536673"/>
    <n v="-37433.076929096627"/>
    <n v="2333.0738670000001"/>
    <x v="0"/>
    <n v="-35100.003062096628"/>
    <n v="-124299.423865"/>
    <n v="-160273.72524599999"/>
    <n v="-35974.301380999983"/>
    <n v="-874.29831890335481"/>
    <n v="-109632.09184893001"/>
    <n v="-140640.19390336497"/>
    <n v="-31008.102054434959"/>
    <x v="0"/>
    <n v="-79089.238135319989"/>
    <n v="37898.25"/>
    <n v="-102741.94390336497"/>
    <n v="106704.53569587856"/>
    <n v="-31202.452054434951"/>
    <n v="-31202.452054434951"/>
    <n v="-31008.102054434959"/>
    <x v="1"/>
  </r>
  <r>
    <n v="241"/>
    <n v="356"/>
    <x v="0"/>
    <x v="0"/>
    <x v="185"/>
    <x v="4"/>
    <x v="11"/>
    <x v="4"/>
    <s v="Bank of Austria AG"/>
    <x v="6"/>
    <d v="2000-10-24T00:00:00"/>
    <d v="2003-07-14T00:00:00"/>
    <x v="1"/>
    <n v="-10000000"/>
    <n v="2114.4717340000002"/>
    <n v="1.05"/>
    <n v="82.621736999999996"/>
    <n v="86.060486999999995"/>
    <n v="3.7141707968683959"/>
    <n v="7853.5091652264791"/>
    <n v="-894.23725800000011"/>
    <x v="0"/>
    <n v="6959.271907226479"/>
    <n v="-70814.927035999994"/>
    <n v="-63666.601971999997"/>
    <n v="7148.3250639999969"/>
    <n v="189.05315677351791"/>
    <n v="-62458.765645751992"/>
    <n v="-55867.443230429992"/>
    <n v="6591.3224153219999"/>
    <x v="0"/>
    <n v="20869.836014580003"/>
    <n v="-21242.8125"/>
    <n v="-77110.255730429984"/>
    <n v="-37947.241343777343"/>
    <n v="6700.2599153220071"/>
    <n v="6700.2599153220071"/>
    <n v="6591.3224153219999"/>
    <x v="5"/>
  </r>
  <r>
    <n v="1354"/>
    <n v="512"/>
    <x v="0"/>
    <x v="0"/>
    <x v="185"/>
    <x v="4"/>
    <x v="11"/>
    <x v="4"/>
    <s v="Portfolio ISIS"/>
    <x v="6"/>
    <d v="2001-01-05T00:00:00"/>
    <d v="2006-01-05T00:00:00"/>
    <x v="0"/>
    <n v="-10000000"/>
    <n v="4135.8990360000007"/>
    <n v="1.05"/>
    <n v="107.086831"/>
    <n v="111.82739599999999"/>
    <n v="4.7409329295154023"/>
    <n v="19608.019932923413"/>
    <n v="-1231.2346889999999"/>
    <x v="0"/>
    <n v="18376.785243923412"/>
    <n v="-17138.14659"/>
    <n v="1888.130936"/>
    <n v="19026.277526000002"/>
    <n v="649.49228207658962"/>
    <n v="-17138.14659"/>
    <n v="1888.130936"/>
    <n v="19026.277526000002"/>
    <x v="0"/>
    <n v="40821.323485320012"/>
    <n v="0"/>
    <n v="1888.130936"/>
    <n v="-14807.471637000001"/>
    <n v="19026.277526000002"/>
    <n v="19026.277526000002"/>
    <n v="19026.277526000002"/>
    <x v="1"/>
  </r>
  <r>
    <n v="1373"/>
    <n v="527"/>
    <x v="0"/>
    <x v="0"/>
    <x v="185"/>
    <x v="4"/>
    <x v="11"/>
    <x v="4"/>
    <s v="Portfolio ISIS"/>
    <x v="6"/>
    <d v="2001-01-05T00:00:00"/>
    <d v="2006-01-05T00:00:00"/>
    <x v="0"/>
    <n v="-10000000"/>
    <n v="4162.0161450000005"/>
    <n v="1.2"/>
    <n v="107.086831"/>
    <n v="111.82739599999999"/>
    <n v="4.7384825833914999"/>
    <n v="19721.641014876735"/>
    <n v="-1270.8263219999999"/>
    <x v="0"/>
    <n v="18450.814692876735"/>
    <n v="-82001.144058000005"/>
    <n v="-62982.607774999997"/>
    <n v="19018.536283000009"/>
    <n v="567.72159012327393"/>
    <n v="-82001.144058000005"/>
    <n v="-62982.607774999997"/>
    <n v="19018.536283000009"/>
    <x v="0"/>
    <n v="41079.099351150006"/>
    <n v="0"/>
    <n v="-62982.607774999997"/>
    <n v="-64532.167393999996"/>
    <n v="19018.536283000009"/>
    <n v="19018.536283000009"/>
    <n v="19018.536283000009"/>
    <x v="1"/>
  </r>
  <r>
    <n v="1533"/>
    <n v="581"/>
    <x v="0"/>
    <x v="1"/>
    <x v="185"/>
    <x v="4"/>
    <x v="11"/>
    <x v="4"/>
    <s v="Portfolio ISIS"/>
    <x v="1"/>
    <d v="2001-01-05T00:00:00"/>
    <d v="2006-01-05T00:00:00"/>
    <x v="0"/>
    <n v="10000000"/>
    <n v="-4135.8990360000007"/>
    <n v="1.05"/>
    <n v="107.086831"/>
    <n v="111.82739599999999"/>
    <n v="4.7409329295154023"/>
    <n v="-19608.019932923413"/>
    <n v="1231.2346889999999"/>
    <x v="0"/>
    <n v="-18376.785243923412"/>
    <n v="17138.14659"/>
    <n v="-1888.130936"/>
    <n v="-19026.277526000002"/>
    <n v="-649.49228207658962"/>
    <n v="17138.14659"/>
    <n v="-1888.130936"/>
    <n v="-19026.277526000002"/>
    <x v="0"/>
    <n v="-40821.323485320012"/>
    <n v="0"/>
    <n v="-1888.130936"/>
    <n v="14807.471637000001"/>
    <n v="-19026.277526000002"/>
    <n v="-19026.277526000002"/>
    <n v="-19026.277526000002"/>
    <x v="1"/>
  </r>
  <r>
    <n v="1545"/>
    <n v="592"/>
    <x v="0"/>
    <x v="1"/>
    <x v="185"/>
    <x v="4"/>
    <x v="11"/>
    <x v="4"/>
    <s v="Portfolio ISIS"/>
    <x v="6"/>
    <d v="2001-01-05T00:00:00"/>
    <d v="2006-01-05T00:00:00"/>
    <x v="0"/>
    <n v="10000000"/>
    <n v="-4162.0161450000005"/>
    <n v="1.2"/>
    <n v="107.086831"/>
    <n v="111.82739599999999"/>
    <n v="4.7384825833914999"/>
    <n v="-19721.641014876735"/>
    <n v="1270.8263219999999"/>
    <x v="0"/>
    <n v="-18450.814692876735"/>
    <n v="82001.144058000005"/>
    <n v="62982.607774999997"/>
    <n v="-19018.536283000009"/>
    <n v="-567.72159012327393"/>
    <n v="82001.144058000005"/>
    <n v="62982.607774999997"/>
    <n v="-19018.536283000009"/>
    <x v="0"/>
    <n v="-41079.099351150006"/>
    <n v="0"/>
    <n v="62982.607774999997"/>
    <n v="64532.167393999996"/>
    <n v="-19018.536283000009"/>
    <n v="-19018.536283000009"/>
    <n v="-19018.536283000009"/>
    <x v="1"/>
  </r>
  <r>
    <n v="1711"/>
    <n v="914"/>
    <x v="0"/>
    <x v="0"/>
    <x v="185"/>
    <x v="4"/>
    <x v="11"/>
    <x v="4"/>
    <s v="Goldman Sachs"/>
    <x v="6"/>
    <d v="2001-03-22T00:00:00"/>
    <d v="2003-07-14T00:00:00"/>
    <x v="1"/>
    <n v="10000000"/>
    <n v="-2113.347088"/>
    <n v="1.03"/>
    <n v="82.604933000000003"/>
    <n v="86.044360999999995"/>
    <n v="3.7142757877119781"/>
    <n v="-7849.5539199900149"/>
    <n v="882.76474199999996"/>
    <x v="0"/>
    <n v="-6966.7891779900147"/>
    <n v="47256.650528999999"/>
    <n v="40100.285090999998"/>
    <n v="-7156.3654380000007"/>
    <n v="-189.57626000998607"/>
    <n v="41680.365766577997"/>
    <n v="35188.000167352497"/>
    <n v="-6492.3655992255008"/>
    <x v="0"/>
    <n v="-20858.73575856"/>
    <n v="0"/>
    <n v="35188.000167352497"/>
    <n v="35188.000167352497"/>
    <n v="-6492.3655992255008"/>
    <n v="-6492.3655992255008"/>
    <n v="-6492.3655992255008"/>
    <x v="5"/>
  </r>
  <r>
    <n v="1736"/>
    <n v="943"/>
    <x v="0"/>
    <x v="0"/>
    <x v="185"/>
    <x v="4"/>
    <x v="11"/>
    <x v="4"/>
    <s v="JP Morgan"/>
    <x v="6"/>
    <d v="2001-04-02T00:00:00"/>
    <d v="2006-04-02T00:00:00"/>
    <x v="1"/>
    <n v="10000000"/>
    <n v="-4435.2993340000003"/>
    <n v="1.1000000000000001"/>
    <n v="109.71319"/>
    <n v="114.574434"/>
    <n v="4.8566298036714253"/>
    <n v="-21540.606933708426"/>
    <n v="1264.7211750000001"/>
    <x v="0"/>
    <n v="-20275.885758708428"/>
    <n v="1543.104675"/>
    <n v="-19100.521731000001"/>
    <n v="-20643.626405999999"/>
    <n v="-367.7406472915718"/>
    <n v="1361.0183233499999"/>
    <n v="-16760.707818952498"/>
    <n v="-18121.726142302497"/>
    <x v="0"/>
    <n v="-43776.404426580004"/>
    <n v="0"/>
    <n v="-16760.707818952498"/>
    <n v="-16760.707818952498"/>
    <n v="-18121.726142302497"/>
    <n v="-18121.726142302497"/>
    <n v="-18121.726142302497"/>
    <x v="1"/>
  </r>
  <r>
    <n v="1374"/>
    <n v="528"/>
    <x v="0"/>
    <x v="0"/>
    <x v="186"/>
    <x v="1"/>
    <x v="4"/>
    <x v="2"/>
    <s v="Portfolio ISIS"/>
    <x v="2"/>
    <d v="2001-01-05T00:00:00"/>
    <d v="2006-01-05T00:00:00"/>
    <x v="0"/>
    <n v="-10000000"/>
    <n v="4062.0048569999999"/>
    <n v="0.6"/>
    <n v="55.718983000000001"/>
    <n v="55.159728000000001"/>
    <n v="-0.56937043832428935"/>
    <n v="-2312.7854859054823"/>
    <n v="-753.222936"/>
    <x v="0"/>
    <n v="-3066.0084219054825"/>
    <n v="-32563.554679000001"/>
    <n v="-35100.441691"/>
    <n v="-2536.8870119999992"/>
    <n v="529.12140990548323"/>
    <n v="-32563.554679000001"/>
    <n v="-35100.441691"/>
    <n v="-2536.8870119999992"/>
    <x v="0"/>
    <n v="29400.791154966002"/>
    <n v="0"/>
    <n v="-35100.441691"/>
    <n v="-70980.669078999999"/>
    <n v="-2536.8870119999992"/>
    <n v="-2536.8870119999992"/>
    <n v="-2536.8870119999992"/>
    <x v="1"/>
  </r>
  <r>
    <n v="1574"/>
    <n v="620"/>
    <x v="0"/>
    <x v="1"/>
    <x v="186"/>
    <x v="1"/>
    <x v="4"/>
    <x v="2"/>
    <s v="Portfolio ISIS"/>
    <x v="1"/>
    <d v="2001-01-05T00:00:00"/>
    <d v="2006-01-05T00:00:00"/>
    <x v="0"/>
    <n v="10000000"/>
    <n v="-4062.0048569999999"/>
    <n v="0.6"/>
    <n v="55.718983000000001"/>
    <n v="55.159728000000001"/>
    <n v="-0.56937043832428935"/>
    <n v="2312.7854859054823"/>
    <n v="753.222936"/>
    <x v="0"/>
    <n v="3066.0084219054825"/>
    <n v="32563.554679000001"/>
    <n v="35100.441691"/>
    <n v="2536.8870119999992"/>
    <n v="-529.12140990548323"/>
    <n v="32563.554679000001"/>
    <n v="35100.441691"/>
    <n v="2536.8870119999992"/>
    <x v="0"/>
    <n v="-29400.791154966002"/>
    <n v="0"/>
    <n v="35100.441691"/>
    <n v="70980.669078999999"/>
    <n v="2536.8870119999992"/>
    <n v="2536.8870119999992"/>
    <n v="2536.8870119999992"/>
    <x v="1"/>
  </r>
  <r>
    <n v="1718"/>
    <n v="922"/>
    <x v="0"/>
    <x v="0"/>
    <x v="187"/>
    <x v="9"/>
    <x v="4"/>
    <x v="6"/>
    <s v="JP Morgan"/>
    <x v="2"/>
    <d v="2001-03-23T00:00:00"/>
    <d v="2004-03-23T00:00:00"/>
    <x v="0"/>
    <n v="-5000000"/>
    <n v="1327.222884"/>
    <n v="0.53"/>
    <n v="49.395152000000003"/>
    <n v="43.990780999999998"/>
    <n v="-5.5497690062151577"/>
    <n v="-7365.7804259626955"/>
    <n v="-275.19264299999998"/>
    <x v="0"/>
    <n v="-7640.9730689626958"/>
    <n v="-5772.6441439999999"/>
    <n v="-13306.367849"/>
    <n v="-7533.7237050000003"/>
    <n v="107.2493639626955"/>
    <n v="-5772.6441439999999"/>
    <n v="-13306.367849"/>
    <n v="-7533.7237050000003"/>
    <x v="0"/>
    <m/>
    <n v="0"/>
    <n v="-13306.367849"/>
    <n v="-13306.367849"/>
    <n v="-7533.7237050000003"/>
    <n v="-7533.7237050000003"/>
    <n v="-7533.7237050000003"/>
    <x v="4"/>
  </r>
  <r>
    <n v="1720"/>
    <n v="924"/>
    <x v="0"/>
    <x v="0"/>
    <x v="187"/>
    <x v="9"/>
    <x v="4"/>
    <x v="6"/>
    <s v="Goldman Sachs"/>
    <x v="2"/>
    <d v="2001-03-26T00:00:00"/>
    <d v="2004-03-26T00:00:00"/>
    <x v="0"/>
    <n v="-5000000"/>
    <n v="1329.2152719999999"/>
    <n v="0.49"/>
    <n v="49.443846999999998"/>
    <n v="44.034903"/>
    <n v="-5.5502307209944597"/>
    <n v="-7377.4514374694063"/>
    <n v="-272.566686"/>
    <x v="0"/>
    <n v="-7650.0181234694064"/>
    <n v="68.522535000000005"/>
    <n v="-7476.3125710000004"/>
    <n v="-7544.8351060000005"/>
    <n v="105.18301746940597"/>
    <n v="68.522535000000005"/>
    <n v="-7476.3125710000004"/>
    <n v="-7544.8351060000005"/>
    <x v="0"/>
    <m/>
    <n v="0"/>
    <n v="-7476.3125710000004"/>
    <n v="-7476.3125710000004"/>
    <n v="-7544.8351060000005"/>
    <n v="-7544.8351060000005"/>
    <n v="-7544.8351060000005"/>
    <x v="4"/>
  </r>
  <r>
    <n v="1724"/>
    <n v="928"/>
    <x v="0"/>
    <x v="0"/>
    <x v="187"/>
    <x v="9"/>
    <x v="4"/>
    <x v="6"/>
    <s v="Merrill Lynch Int"/>
    <x v="2"/>
    <d v="2001-03-27T00:00:00"/>
    <d v="2006-03-27T00:00:00"/>
    <x v="0"/>
    <n v="10000000"/>
    <n v="-4237.8403710000002"/>
    <n v="0.64"/>
    <n v="63.228247000000003"/>
    <n v="56.481005000000003"/>
    <n v="-6.9028397915008242"/>
    <n v="29253.133142967417"/>
    <n v="775.22326799999996"/>
    <x v="0"/>
    <n v="30028.356410967419"/>
    <n v="4581.3154379999996"/>
    <n v="34056.536384999999"/>
    <n v="29475.220947000002"/>
    <n v="-553.13546396741731"/>
    <n v="4581.3154379999996"/>
    <n v="34056.536384999999"/>
    <n v="29475.220947000002"/>
    <x v="0"/>
    <m/>
    <n v="0"/>
    <n v="34056.536384999999"/>
    <n v="34056.536384999999"/>
    <n v="29475.220947000002"/>
    <n v="29475.220947000002"/>
    <n v="29475.220947000002"/>
    <x v="1"/>
  </r>
  <r>
    <n v="1739"/>
    <n v="945"/>
    <x v="0"/>
    <x v="0"/>
    <x v="187"/>
    <x v="9"/>
    <x v="4"/>
    <x v="6"/>
    <s v="LBIE"/>
    <x v="2"/>
    <d v="2001-04-02T00:00:00"/>
    <d v="2004-04-02T00:00:00"/>
    <x v="0"/>
    <n v="-10000000"/>
    <n v="2669.93822"/>
    <n v="0.43"/>
    <n v="49.558691000000003"/>
    <n v="44.139004"/>
    <n v="-5.6034600938663344"/>
    <n v="-14960.892268858513"/>
    <n v="-554.79310499999997"/>
    <x v="0"/>
    <n v="-15515.685373858514"/>
    <n v="18093.604815999999"/>
    <n v="2928.98981"/>
    <n v="-15164.615006"/>
    <n v="351.07036785851415"/>
    <n v="18093.604815999999"/>
    <n v="2928.98981"/>
    <n v="-15164.615006"/>
    <x v="0"/>
    <m/>
    <n v="0"/>
    <n v="2928.98981"/>
    <n v="2928.98981"/>
    <n v="-15164.615006"/>
    <n v="-15164.615006"/>
    <n v="-15164.615006"/>
    <x v="4"/>
  </r>
  <r>
    <n v="1722"/>
    <n v="926"/>
    <x v="0"/>
    <x v="0"/>
    <x v="188"/>
    <x v="9"/>
    <x v="6"/>
    <x v="8"/>
    <s v="Goldman Sachs"/>
    <x v="6"/>
    <d v="2001-03-26T00:00:00"/>
    <d v="2006-03-26T00:00:00"/>
    <x v="0"/>
    <n v="-5000000"/>
    <n v="2098.1379390000002"/>
    <n v="0.4"/>
    <n v="39.648069999999997"/>
    <n v="36.638542000000001"/>
    <n v="-3.1395195806341412"/>
    <n v="-6587.1451423618619"/>
    <n v="-254.057523"/>
    <x v="0"/>
    <n v="-6841.2026653618623"/>
    <n v="-1212.7917379999999"/>
    <n v="-7856.8757310000001"/>
    <n v="-6644.0839930000002"/>
    <n v="197.11867236186208"/>
    <n v="-1212.7917379999999"/>
    <n v="-7856.8757310000001"/>
    <n v="-6644.0839930000002"/>
    <x v="0"/>
    <m/>
    <n v="0"/>
    <n v="-7856.8757310000001"/>
    <n v="-7856.8757310000001"/>
    <n v="-6644.0839930000002"/>
    <n v="-6644.0839930000002"/>
    <n v="-6644.0839930000002"/>
    <x v="1"/>
  </r>
  <r>
    <n v="1663"/>
    <n v="874"/>
    <x v="0"/>
    <x v="0"/>
    <x v="189"/>
    <x v="10"/>
    <x v="6"/>
    <x v="11"/>
    <s v="LBIE"/>
    <x v="6"/>
    <d v="2001-03-02T00:00:00"/>
    <d v="2006-03-02T00:00:00"/>
    <x v="0"/>
    <n v="-10000000"/>
    <n v="4186.3442349999996"/>
    <n v="0.74"/>
    <n v="65.102542999999997"/>
    <n v="64.109948000000003"/>
    <n v="-1.0187989965758162"/>
    <n v="-4265.0433059389525"/>
    <n v="-738.83526600000005"/>
    <x v="0"/>
    <n v="-5003.8785719389525"/>
    <n v="-44708.751607999999"/>
    <n v="-49236.040990000001"/>
    <n v="-4527.2893820000027"/>
    <n v="476.58918993894986"/>
    <n v="-44708.751607999999"/>
    <n v="-49236.040990000001"/>
    <n v="-4527.2893820000027"/>
    <x v="0"/>
    <n v="30989.413199587496"/>
    <n v="0"/>
    <n v="-49236.040990000001"/>
    <n v="-49236.040990000001"/>
    <n v="-4527.2893820000027"/>
    <n v="-4527.2893820000027"/>
    <n v="-4527.2893820000027"/>
    <x v="1"/>
  </r>
  <r>
    <n v="1668"/>
    <n v="875"/>
    <x v="0"/>
    <x v="0"/>
    <x v="189"/>
    <x v="10"/>
    <x v="6"/>
    <x v="11"/>
    <s v="Merrill Lynch Int"/>
    <x v="6"/>
    <d v="2001-03-05T00:00:00"/>
    <d v="2006-03-05T00:00:00"/>
    <x v="0"/>
    <n v="-10000000"/>
    <n v="4188.0569809999997"/>
    <n v="0.71"/>
    <n v="65.144426999999993"/>
    <n v="64.151427999999996"/>
    <n v="-1.0188893680925948"/>
    <n v="-4267.1667309068698"/>
    <n v="-735.16343399999994"/>
    <x v="0"/>
    <n v="-5002.3301649068699"/>
    <n v="-30848.254652"/>
    <n v="-35354.682704999999"/>
    <n v="-4506.4280529999996"/>
    <n v="495.90211190687023"/>
    <n v="-30848.254652"/>
    <n v="-35354.682704999999"/>
    <n v="-4506.4280529999996"/>
    <x v="0"/>
    <n v="31002.091801852497"/>
    <n v="0"/>
    <n v="-35354.682704999999"/>
    <n v="-35354.682704999999"/>
    <n v="-4506.4280529999996"/>
    <n v="-4506.4280529999996"/>
    <n v="-4506.4280529999996"/>
    <x v="1"/>
  </r>
  <r>
    <n v="1723"/>
    <n v="927"/>
    <x v="0"/>
    <x v="0"/>
    <x v="189"/>
    <x v="10"/>
    <x v="6"/>
    <x v="11"/>
    <s v="Bear Stearns"/>
    <x v="6"/>
    <d v="2001-03-22T00:00:00"/>
    <d v="2006-03-22T00:00:00"/>
    <x v="0"/>
    <n v="-5000000"/>
    <n v="2109.0074060000002"/>
    <n v="0.68"/>
    <n v="65.377577000000002"/>
    <n v="64.383433999999994"/>
    <n v="-1.0190214801364017"/>
    <n v="-2149.1238484807532"/>
    <n v="-363.625407"/>
    <x v="0"/>
    <n v="-2512.7492554807532"/>
    <n v="-6805.0961230000003"/>
    <n v="-9062.6216729999996"/>
    <n v="-2257.5255499999994"/>
    <n v="255.22370548075378"/>
    <n v="-6805.0961230000003"/>
    <n v="-9062.6216729999996"/>
    <n v="-2257.5255499999994"/>
    <x v="0"/>
    <n v="15611.927322915"/>
    <n v="0"/>
    <n v="-9062.6216729999996"/>
    <n v="-9062.6216729999996"/>
    <n v="-2257.5255499999994"/>
    <n v="-2257.5255499999994"/>
    <n v="-2257.5255499999994"/>
    <x v="1"/>
  </r>
  <r>
    <n v="1695"/>
    <n v="901"/>
    <x v="0"/>
    <x v="2"/>
    <x v="190"/>
    <x v="4"/>
    <x v="8"/>
    <x v="3"/>
    <s v="CSFB Intl"/>
    <x v="0"/>
    <d v="2000-08-04T00:00:00"/>
    <d v="2003-08-04T00:00:00"/>
    <x v="0"/>
    <n v="-10000000"/>
    <n v="2135.720542"/>
    <n v="2"/>
    <n v="165.269722"/>
    <n v="164.36622800000001"/>
    <n v="-0.58144618549215166"/>
    <n v="-1241.8065624231306"/>
    <n v="-1604.7628499999998"/>
    <x v="0"/>
    <n v="-2846.5694124231304"/>
    <n v="-107081.060984"/>
    <n v="-109611.183745"/>
    <n v="-2530.122761000006"/>
    <n v="316.44665142312442"/>
    <n v="-107081.060984"/>
    <n v="-109611.183745"/>
    <n v="-2530.122761000006"/>
    <x v="0"/>
    <n v="21079.56174954"/>
    <n v="-102777.777778"/>
    <n v="-212388.96152300001"/>
    <n v="-136251.43188400002"/>
    <n v="-2530.122761000006"/>
    <n v="-2530.122761000006"/>
    <n v="-2530.122761000006"/>
    <x v="5"/>
  </r>
  <r>
    <n v="1696"/>
    <n v="902"/>
    <x v="0"/>
    <x v="3"/>
    <x v="190"/>
    <x v="4"/>
    <x v="8"/>
    <x v="3"/>
    <s v="EnronCredit.com"/>
    <x v="0"/>
    <d v="2000-08-04T00:00:00"/>
    <d v="2003-08-04T00:00:00"/>
    <x v="0"/>
    <n v="10000000"/>
    <n v="-2135.720542"/>
    <n v="2"/>
    <n v="165.269722"/>
    <n v="164.36622800000001"/>
    <n v="-0.58144618549215166"/>
    <n v="1241.8065624231306"/>
    <n v="1604.7628499999998"/>
    <x v="0"/>
    <n v="2846.5694124231304"/>
    <n v="107081.060984"/>
    <n v="109611.183745"/>
    <n v="2530.122761000006"/>
    <n v="-316.44665142312442"/>
    <n v="107081.060984"/>
    <n v="109611.183745"/>
    <n v="2530.122761000006"/>
    <x v="0"/>
    <n v="-21079.56174954"/>
    <n v="102777.777778"/>
    <n v="212388.96152300001"/>
    <n v="136251.43188400002"/>
    <n v="2530.122761000006"/>
    <n v="2530.122761000006"/>
    <n v="2530.122761000006"/>
    <x v="5"/>
  </r>
  <r>
    <n v="1697"/>
    <n v="903"/>
    <x v="0"/>
    <x v="4"/>
    <x v="190"/>
    <x v="4"/>
    <x v="8"/>
    <x v="3"/>
    <s v="Enron North America"/>
    <x v="0"/>
    <d v="2000-08-04T00:00:00"/>
    <d v="2003-08-04T00:00:00"/>
    <x v="0"/>
    <n v="-10000000"/>
    <n v="2135.720542"/>
    <n v="2"/>
    <n v="165.269722"/>
    <n v="164.36622800000001"/>
    <n v="-0.58144618549215166"/>
    <n v="-1241.8065624231306"/>
    <n v="-1604.7628499999998"/>
    <x v="0"/>
    <n v="-2846.5694124231304"/>
    <n v="-107081.060984"/>
    <n v="-109611.183745"/>
    <n v="-2530.122761000006"/>
    <n v="316.44665142312442"/>
    <n v="-107081.060984"/>
    <n v="-109611.183745"/>
    <n v="-2530.122761000006"/>
    <x v="0"/>
    <n v="21079.56174954"/>
    <n v="-102777.777778"/>
    <n v="-212388.96152300001"/>
    <n v="-136251.43188400002"/>
    <n v="-2530.122761000006"/>
    <n v="-2530.122761000006"/>
    <n v="-2530.122761000006"/>
    <x v="5"/>
  </r>
  <r>
    <n v="23"/>
    <n v="112"/>
    <x v="0"/>
    <x v="2"/>
    <x v="191"/>
    <x v="6"/>
    <x v="2"/>
    <x v="3"/>
    <s v="Swiss Re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</r>
  <r>
    <n v="24"/>
    <n v="114"/>
    <x v="0"/>
    <x v="2"/>
    <x v="191"/>
    <x v="6"/>
    <x v="2"/>
    <x v="3"/>
    <s v="Swiss Re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</r>
  <r>
    <n v="26"/>
    <n v="113"/>
    <x v="0"/>
    <x v="3"/>
    <x v="191"/>
    <x v="6"/>
    <x v="2"/>
    <x v="3"/>
    <s v="EnronCredit.com"/>
    <x v="4"/>
    <d v="2000-07-21T00:00:00"/>
    <d v="2005-07-21T00:00:00"/>
    <x v="0"/>
    <n v="10000000"/>
    <n v="-3679.3120680000002"/>
    <n v="0.25"/>
    <n v="38.300477999999998"/>
    <n v="38.242082000000003"/>
    <n v="-3.5812889099236078E-2"/>
    <n v="131.76679505276496"/>
    <n v="451.95556199999999"/>
    <x v="0"/>
    <n v="583.72235705276489"/>
    <n v="-46200.500806999997"/>
    <n v="-45950.788472"/>
    <n v="249.71233499999653"/>
    <n v="-334.01002205276836"/>
    <n v="-46200.500806999997"/>
    <n v="-45950.788472"/>
    <n v="249.71233499999653"/>
    <x v="0"/>
    <n v="-15131.170879650001"/>
    <n v="12847.222222"/>
    <n v="-33103.566250000003"/>
    <n v="36239.115861999991"/>
    <n v="249.71233499998925"/>
    <n v="249.71233499998925"/>
    <n v="249.71233499999653"/>
    <x v="0"/>
  </r>
  <r>
    <n v="28"/>
    <n v="115"/>
    <x v="0"/>
    <x v="3"/>
    <x v="191"/>
    <x v="6"/>
    <x v="2"/>
    <x v="3"/>
    <s v="EnronCredit.com"/>
    <x v="4"/>
    <d v="2000-07-21T00:00:00"/>
    <d v="2005-07-21T00:00:00"/>
    <x v="0"/>
    <n v="10000000"/>
    <n v="-3679.3120680000002"/>
    <n v="0.25"/>
    <n v="38.300477999999998"/>
    <n v="38.242082000000003"/>
    <n v="-3.5812889099236078E-2"/>
    <n v="131.76679505276496"/>
    <n v="451.95556199999999"/>
    <x v="0"/>
    <n v="583.72235705276489"/>
    <n v="-46200.500806999997"/>
    <n v="-45950.788472"/>
    <n v="249.71233499999653"/>
    <n v="-334.01002205276836"/>
    <n v="-46200.500806999997"/>
    <n v="-45950.788472"/>
    <n v="249.71233499999653"/>
    <x v="0"/>
    <n v="-15131.170879650001"/>
    <n v="12847.222222"/>
    <n v="-33103.566250000003"/>
    <n v="36239.115861999991"/>
    <n v="249.71233499998925"/>
    <n v="249.71233499998925"/>
    <n v="249.71233499999653"/>
    <x v="0"/>
  </r>
  <r>
    <n v="31"/>
    <n v="116"/>
    <x v="0"/>
    <x v="4"/>
    <x v="191"/>
    <x v="6"/>
    <x v="2"/>
    <x v="3"/>
    <s v="Enron North America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</r>
  <r>
    <n v="32"/>
    <n v="117"/>
    <x v="0"/>
    <x v="4"/>
    <x v="191"/>
    <x v="6"/>
    <x v="2"/>
    <x v="3"/>
    <s v="Enron North America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</r>
  <r>
    <n v="1375"/>
    <n v="529"/>
    <x v="0"/>
    <x v="0"/>
    <x v="192"/>
    <x v="5"/>
    <x v="0"/>
    <x v="3"/>
    <s v="Portfolio ISIS"/>
    <x v="3"/>
    <d v="2001-01-05T00:00:00"/>
    <d v="2006-01-05T00:00:00"/>
    <x v="0"/>
    <n v="-10000000"/>
    <n v="4109.2130950000001"/>
    <n v="0.98"/>
    <n v="99.295305999999997"/>
    <n v="98.654715999999993"/>
    <n v="-0.58472746198606829"/>
    <n v="-2402.7697437992665"/>
    <n v="-964.73152200000004"/>
    <x v="0"/>
    <n v="-3367.5012657992665"/>
    <n v="-18635.052468000002"/>
    <n v="-21534.725071000001"/>
    <n v="-2899.6726029999991"/>
    <n v="467.82866279926748"/>
    <n v="-18635.052468000002"/>
    <n v="-21534.725071000001"/>
    <n v="-2899.6726029999991"/>
    <x v="0"/>
    <n v="23658.7943944625"/>
    <n v="0"/>
    <n v="-21534.725071000001"/>
    <n v="-224459.050437"/>
    <n v="-2899.6726029999991"/>
    <n v="-2899.6726029999991"/>
    <n v="-2899.6726029999991"/>
    <x v="1"/>
  </r>
  <r>
    <n v="1546"/>
    <n v="593"/>
    <x v="0"/>
    <x v="1"/>
    <x v="192"/>
    <x v="5"/>
    <x v="0"/>
    <x v="3"/>
    <s v="Portfolio ISIS"/>
    <x v="1"/>
    <d v="2001-01-05T00:00:00"/>
    <d v="2006-01-05T00:00:00"/>
    <x v="0"/>
    <n v="10000000"/>
    <n v="-4109.2130950000001"/>
    <n v="0.98"/>
    <n v="99.295305999999997"/>
    <n v="98.654715999999993"/>
    <n v="-0.58472746198606829"/>
    <n v="2402.7697437992665"/>
    <n v="964.73152200000004"/>
    <x v="0"/>
    <n v="3367.5012657992665"/>
    <n v="18635.052468000002"/>
    <n v="21534.725071000001"/>
    <n v="2899.6726029999991"/>
    <n v="-467.82866279926748"/>
    <n v="18635.052468000002"/>
    <n v="21534.725071000001"/>
    <n v="2899.6726029999991"/>
    <x v="0"/>
    <n v="-23658.7943944625"/>
    <n v="0"/>
    <n v="21534.725071000001"/>
    <n v="224459.050437"/>
    <n v="2899.6726029999991"/>
    <n v="2899.6726029999991"/>
    <n v="2899.6726029999991"/>
    <x v="1"/>
  </r>
  <r>
    <n v="49"/>
    <n v="147"/>
    <x v="0"/>
    <x v="0"/>
    <x v="193"/>
    <x v="10"/>
    <x v="4"/>
    <x v="3"/>
    <s v="LBIE"/>
    <x v="3"/>
    <d v="2000-08-21T00:00:00"/>
    <d v="2005-08-21T00:00:00"/>
    <x v="0"/>
    <n v="5000000"/>
    <n v="-1858.1901250000001"/>
    <n v="0.41"/>
    <n v="152.00923700000001"/>
    <n v="151.31529599999999"/>
    <n v="-0.55878072999479733"/>
    <n v="1038.3208345166238"/>
    <n v="573.09178500000007"/>
    <x v="0"/>
    <n v="1611.4126195166239"/>
    <n v="-207127.67035999999"/>
    <n v="-206005.609192"/>
    <n v="1122.0611679999856"/>
    <n v="-489.35145151663824"/>
    <n v="-207127.67035999999"/>
    <n v="-206005.609192"/>
    <n v="1122.0611679999856"/>
    <x v="0"/>
    <n v="-13755.2524003125"/>
    <n v="10477.777778"/>
    <n v="-195527.83141400001"/>
    <n v="-25751.455692000018"/>
    <n v="1122.0611679999856"/>
    <n v="1122.0611679999856"/>
    <n v="1122.0611679999856"/>
    <x v="0"/>
  </r>
  <r>
    <n v="153"/>
    <n v="210"/>
    <x v="0"/>
    <x v="0"/>
    <x v="193"/>
    <x v="10"/>
    <x v="4"/>
    <x v="3"/>
    <s v="Merrill Lynch Int"/>
    <x v="3"/>
    <d v="2000-09-25T00:00:00"/>
    <d v="2005-09-25T00:00:00"/>
    <x v="0"/>
    <n v="-5000000"/>
    <n v="1895.6608920000001"/>
    <n v="0.44"/>
    <n v="152.461432"/>
    <n v="151.771072"/>
    <n v="-0.56478357844730576"/>
    <n v="-1070.6381421063716"/>
    <n v="-572.73097200000007"/>
    <x v="0"/>
    <n v="-1643.3691141063716"/>
    <n v="207878.04844899999"/>
    <n v="206743.38904899999"/>
    <n v="-1134.6594000000041"/>
    <n v="508.70971410636753"/>
    <n v="207878.04844899999"/>
    <n v="206743.38904899999"/>
    <n v="-1134.6594000000041"/>
    <x v="0"/>
    <n v="14032.629753030002"/>
    <n v="-11122.222222"/>
    <n v="195621.16682699998"/>
    <n v="26247.037715999992"/>
    <n v="-1134.6594000000041"/>
    <n v="-1134.6594000000041"/>
    <n v="-1134.6594000000041"/>
    <x v="0"/>
  </r>
  <r>
    <n v="1670"/>
    <n v="878"/>
    <x v="0"/>
    <x v="0"/>
    <x v="193"/>
    <x v="10"/>
    <x v="4"/>
    <x v="3"/>
    <s v="Merrill Lynch Int"/>
    <x v="5"/>
    <d v="2001-03-07T00:00:00"/>
    <d v="2006-03-07T00:00:00"/>
    <x v="0"/>
    <n v="10000000"/>
    <n v="-4293.7853640000003"/>
    <n v="1.615"/>
    <n v="154.63043099999999"/>
    <n v="153.94739899999999"/>
    <n v="-0.60142536157054372"/>
    <n v="2582.3914150500091"/>
    <n v="1473.885636"/>
    <x v="0"/>
    <n v="4056.277051050009"/>
    <n v="40625.527213000001"/>
    <n v="43960.278197"/>
    <n v="3334.7509839999984"/>
    <n v="-721.52606705001062"/>
    <n v="40625.527213000001"/>
    <n v="43960.278197"/>
    <n v="3334.7509839999984"/>
    <x v="0"/>
    <n v="-31784.746157010002"/>
    <n v="0"/>
    <n v="43960.278197"/>
    <n v="43960.278197"/>
    <n v="3334.7509839999984"/>
    <n v="3334.7509839999984"/>
    <n v="3334.7509839999984"/>
    <x v="1"/>
  </r>
  <r>
    <n v="1671"/>
    <n v="879"/>
    <x v="0"/>
    <x v="0"/>
    <x v="193"/>
    <x v="10"/>
    <x v="4"/>
    <x v="3"/>
    <s v="Merrill Lynch Int"/>
    <x v="5"/>
    <d v="2001-03-07T00:00:00"/>
    <d v="2006-03-07T00:00:00"/>
    <x v="0"/>
    <n v="5000000"/>
    <n v="-2153.2622430000001"/>
    <n v="1.7"/>
    <n v="154.63043099999999"/>
    <n v="153.94739899999999"/>
    <n v="-0.60134036991310025"/>
    <n v="1294.8435137255319"/>
    <n v="748.50357899999995"/>
    <x v="0"/>
    <n v="2043.3470927255319"/>
    <n v="38275.728346999997"/>
    <n v="39981.536246000003"/>
    <n v="1705.8078990000067"/>
    <n v="-337.53919372552514"/>
    <n v="38275.728346999997"/>
    <n v="39981.536246000003"/>
    <n v="1705.8078990000067"/>
    <x v="0"/>
    <n v="-15939.523753807502"/>
    <n v="0"/>
    <n v="39981.536246000003"/>
    <n v="39981.536246000003"/>
    <n v="1705.8078990000067"/>
    <n v="1705.8078990000067"/>
    <n v="1705.8078990000067"/>
    <x v="1"/>
  </r>
  <r>
    <n v="1714"/>
    <n v="918"/>
    <x v="0"/>
    <x v="0"/>
    <x v="193"/>
    <x v="10"/>
    <x v="4"/>
    <x v="3"/>
    <s v="JP Morgan"/>
    <x v="5"/>
    <d v="2001-03-22T00:00:00"/>
    <d v="2006-03-22T00:00:00"/>
    <x v="0"/>
    <n v="-10000000"/>
    <n v="4323.5139730000001"/>
    <n v="1.6"/>
    <n v="154.827279"/>
    <n v="154.14649"/>
    <n v="-0.60145008116110743"/>
    <n v="-2600.3778299620321"/>
    <n v="-1464.8406089999999"/>
    <x v="0"/>
    <n v="-4065.218438962032"/>
    <n v="-26950.616413"/>
    <n v="-30279.345499999999"/>
    <n v="-3328.7290869999997"/>
    <n v="736.48935196203229"/>
    <n v="-26950.616413"/>
    <n v="-30279.345499999999"/>
    <n v="-3328.7290869999997"/>
    <x v="0"/>
    <n v="32004.812185132501"/>
    <n v="0"/>
    <n v="-30279.345499999999"/>
    <n v="-30279.345499999999"/>
    <n v="-3328.7290869999997"/>
    <n v="-3328.7290869999997"/>
    <n v="-3328.7290869999997"/>
    <x v="1"/>
  </r>
  <r>
    <n v="1733"/>
    <n v="940"/>
    <x v="0"/>
    <x v="0"/>
    <x v="193"/>
    <x v="10"/>
    <x v="4"/>
    <x v="3"/>
    <s v="LBIE"/>
    <x v="5"/>
    <d v="2001-03-30T00:00:00"/>
    <d v="2002-03-30T00:00:00"/>
    <x v="0"/>
    <n v="10000000"/>
    <n v="-928.81597199999999"/>
    <n v="1.05"/>
    <n v="107.09273"/>
    <n v="106.021936"/>
    <n v="-0.54051288239209683"/>
    <n v="502.03699823753709"/>
    <n v="1054.650093"/>
    <x v="0"/>
    <n v="1556.6870912375371"/>
    <n v="-851.23308999999995"/>
    <n v="474.86590000000001"/>
    <n v="1326.09899"/>
    <n v="-230.5881012375371"/>
    <n v="-851.23308999999995"/>
    <n v="474.86590000000001"/>
    <n v="1326.09899"/>
    <x v="0"/>
    <n v="-6875.5602327300003"/>
    <n v="0"/>
    <n v="474.86590000000001"/>
    <n v="474.86590000000001"/>
    <n v="1326.09899"/>
    <n v="1326.09899"/>
    <n v="1326.09899"/>
    <x v="2"/>
  </r>
  <r>
    <n v="1751"/>
    <n v="957"/>
    <x v="0"/>
    <x v="11"/>
    <x v="56"/>
    <x v="10"/>
    <x v="4"/>
    <x v="8"/>
    <s v="Baskets"/>
    <x v="7"/>
    <d v="2001-03-29T00:00:00"/>
    <d v="2006-04-05T00:00:00"/>
    <x v="1"/>
    <n v="20000000"/>
    <n v="-8933.5572300000003"/>
    <n v="1.65"/>
    <n v="154.27609699999999"/>
    <n v="154.27609699999999"/>
    <n v="0"/>
    <n v="96565.694111999997"/>
    <n v="1098.7109270000001"/>
    <x v="0"/>
    <n v="96565.694111999997"/>
    <n v="0"/>
    <n v="96565.694111999997"/>
    <n v="96565.694111999997"/>
    <n v="0"/>
    <n v="0"/>
    <n v="84736.396583279988"/>
    <n v="84736.396583279988"/>
    <x v="0"/>
    <n v="0"/>
    <n v="804.375"/>
    <n v="85540.771583279988"/>
    <n v="85540.771583279988"/>
    <n v="85540.771583279988"/>
    <n v="85540.771583279988"/>
    <n v="84736.396583279988"/>
    <x v="1"/>
  </r>
  <r>
    <n v="1752"/>
    <n v="958"/>
    <x v="0"/>
    <x v="11"/>
    <x v="73"/>
    <x v="5"/>
    <x v="4"/>
    <x v="11"/>
    <s v="Baskets"/>
    <x v="7"/>
    <d v="2001-03-29T00:00:00"/>
    <d v="2006-06-30T00:00:00"/>
    <x v="1"/>
    <n v="20000000"/>
    <n v="-9236.9826869999997"/>
    <n v="1"/>
    <n v="102.161948"/>
    <n v="102.161948"/>
    <n v="0"/>
    <n v="-16718.792824"/>
    <n v="817.76459199999999"/>
    <x v="0"/>
    <n v="-16718.792824"/>
    <n v="0"/>
    <n v="-16718.792824"/>
    <n v="-16718.792824"/>
    <n v="0"/>
    <n v="0"/>
    <n v="-14670.740703059999"/>
    <n v="-14670.740703059999"/>
    <x v="0"/>
    <n v="0"/>
    <n v="487.5"/>
    <n v="-14183.240703059999"/>
    <n v="-14183.240703059999"/>
    <n v="-14183.240703059999"/>
    <n v="-14183.240703059999"/>
    <n v="-14670.740703059999"/>
    <x v="1"/>
  </r>
  <r>
    <n v="1753"/>
    <n v="959"/>
    <x v="0"/>
    <x v="0"/>
    <x v="73"/>
    <x v="5"/>
    <x v="4"/>
    <x v="11"/>
    <s v="Baskets"/>
    <x v="2"/>
    <d v="2001-03-29T00:00:00"/>
    <d v="2006-06-30T00:00:00"/>
    <x v="1"/>
    <n v="-20000000"/>
    <n v="9236.9826869999997"/>
    <n v="1"/>
    <n v="102.161948"/>
    <n v="102.161948"/>
    <n v="0"/>
    <n v="16718.792824"/>
    <n v="-817.76459199999999"/>
    <x v="0"/>
    <n v="16718.792824"/>
    <n v="0"/>
    <n v="16718.792824"/>
    <n v="16718.792824"/>
    <n v="0"/>
    <n v="0"/>
    <n v="14670.740703059999"/>
    <n v="14670.740703059999"/>
    <x v="0"/>
    <n v="0"/>
    <n v="-487.5"/>
    <n v="14183.240703059999"/>
    <n v="14183.240703059999"/>
    <n v="14183.240703059999"/>
    <n v="14183.240703059999"/>
    <n v="14670.740703059999"/>
    <x v="1"/>
  </r>
  <r>
    <n v="1754"/>
    <n v="960"/>
    <x v="0"/>
    <x v="11"/>
    <x v="6"/>
    <x v="5"/>
    <x v="4"/>
    <x v="4"/>
    <s v="Baskets"/>
    <x v="7"/>
    <d v="2001-03-29T00:00:00"/>
    <d v="2006-06-30T00:00:00"/>
    <x v="1"/>
    <n v="20000000"/>
    <n v="-9095.5009639999989"/>
    <n v="0.75"/>
    <n v="70.458690000000004"/>
    <n v="70.458690000000004"/>
    <n v="0"/>
    <n v="43762.915202999997"/>
    <n v="518.39200000000005"/>
    <x v="0"/>
    <n v="43762.915202999997"/>
    <n v="0"/>
    <n v="43762.915202999997"/>
    <n v="43762.915202999997"/>
    <n v="0"/>
    <n v="0"/>
    <n v="38401.958090632492"/>
    <n v="38401.958090632492"/>
    <x v="0"/>
    <n v="0"/>
    <n v="365.625"/>
    <n v="38767.583090632492"/>
    <n v="38767.583090632492"/>
    <n v="38767.583090632492"/>
    <n v="38767.583090632492"/>
    <n v="38401.958090632492"/>
    <x v="1"/>
  </r>
  <r>
    <n v="1755"/>
    <n v="961"/>
    <x v="0"/>
    <x v="0"/>
    <x v="6"/>
    <x v="5"/>
    <x v="4"/>
    <x v="4"/>
    <s v="Baskets"/>
    <x v="2"/>
    <d v="2001-03-29T00:00:00"/>
    <d v="2006-06-30T00:00:00"/>
    <x v="1"/>
    <n v="-20000000"/>
    <n v="9095.5009639999989"/>
    <n v="0.75"/>
    <n v="70.458690000000004"/>
    <n v="70.458690000000004"/>
    <n v="0"/>
    <n v="-43762.915202999997"/>
    <n v="-518.39200000000005"/>
    <x v="0"/>
    <n v="-43762.915202999997"/>
    <n v="0"/>
    <n v="-43762.915202999997"/>
    <n v="-43762.915202999997"/>
    <n v="0"/>
    <n v="0"/>
    <n v="-38401.958090632492"/>
    <n v="-38401.958090632492"/>
    <x v="0"/>
    <n v="0"/>
    <n v="-365.625"/>
    <n v="-38767.583090632492"/>
    <n v="-38767.583090632492"/>
    <n v="-38767.583090632492"/>
    <n v="-38767.583090632492"/>
    <n v="-38401.958090632492"/>
    <x v="1"/>
  </r>
  <r>
    <n v="1756"/>
    <n v="962"/>
    <x v="0"/>
    <x v="11"/>
    <x v="114"/>
    <x v="9"/>
    <x v="4"/>
    <x v="6"/>
    <s v="Baskets"/>
    <x v="7"/>
    <d v="2001-03-29T00:00:00"/>
    <d v="2006-06-30T00:00:00"/>
    <x v="1"/>
    <n v="20000000"/>
    <n v="-9265.0873780000002"/>
    <n v="1.45"/>
    <n v="142.63259099999999"/>
    <n v="142.63259099999999"/>
    <n v="0"/>
    <n v="25169.351208"/>
    <n v="1176.054905"/>
    <x v="0"/>
    <n v="25169.351208"/>
    <n v="0"/>
    <n v="25169.351208"/>
    <n v="25169.351208"/>
    <n v="0"/>
    <n v="0"/>
    <n v="22086.10568502"/>
    <n v="22086.10568502"/>
    <x v="0"/>
    <n v="0"/>
    <n v="706.875"/>
    <n v="22792.98068502"/>
    <n v="22792.98068502"/>
    <n v="22792.98068502"/>
    <n v="22792.98068502"/>
    <n v="22086.10568502"/>
    <x v="1"/>
  </r>
  <r>
    <n v="1757"/>
    <n v="963"/>
    <x v="0"/>
    <x v="0"/>
    <x v="114"/>
    <x v="9"/>
    <x v="4"/>
    <x v="6"/>
    <s v="Baskets"/>
    <x v="2"/>
    <d v="2001-03-29T00:00:00"/>
    <d v="2006-06-30T00:00:00"/>
    <x v="1"/>
    <n v="-20000000"/>
    <n v="9265.0873780000002"/>
    <n v="1.45"/>
    <n v="142.63259099999999"/>
    <n v="142.63259099999999"/>
    <n v="0"/>
    <n v="-25169.351208"/>
    <n v="-1176.054905"/>
    <x v="0"/>
    <n v="-25169.351208"/>
    <n v="0"/>
    <n v="-25169.351208"/>
    <n v="-25169.351208"/>
    <n v="0"/>
    <n v="0"/>
    <n v="-22086.10568502"/>
    <n v="-22086.10568502"/>
    <x v="0"/>
    <n v="0"/>
    <n v="-706.875"/>
    <n v="-22792.98068502"/>
    <n v="-22792.98068502"/>
    <n v="-22792.98068502"/>
    <n v="-22792.98068502"/>
    <n v="-22086.10568502"/>
    <x v="1"/>
  </r>
  <r>
    <n v="1758"/>
    <n v="964"/>
    <x v="0"/>
    <x v="11"/>
    <x v="163"/>
    <x v="9"/>
    <x v="8"/>
    <x v="8"/>
    <s v="Baskets"/>
    <x v="7"/>
    <d v="2001-03-29T00:00:00"/>
    <d v="2006-06-30T00:00:00"/>
    <x v="1"/>
    <n v="20000000"/>
    <n v="-8985.5663189999996"/>
    <n v="0.35"/>
    <n v="41.022728000000001"/>
    <n v="41.022728000000001"/>
    <n v="0"/>
    <n v="-54897.760943000001"/>
    <n v="337.77118200000001"/>
    <x v="0"/>
    <n v="-54897.760943000001"/>
    <n v="0"/>
    <n v="-54897.760943000001"/>
    <n v="-54897.760943000001"/>
    <n v="0"/>
    <n v="0"/>
    <n v="-48172.785227482498"/>
    <n v="-48172.785227482498"/>
    <x v="0"/>
    <n v="0"/>
    <n v="170.625"/>
    <n v="-48002.160227482498"/>
    <n v="-48002.160227482498"/>
    <n v="-48002.160227482498"/>
    <n v="-48002.160227482498"/>
    <n v="-48172.785227482498"/>
    <x v="1"/>
  </r>
  <r>
    <n v="1759"/>
    <n v="965"/>
    <x v="0"/>
    <x v="0"/>
    <x v="163"/>
    <x v="9"/>
    <x v="8"/>
    <x v="8"/>
    <s v="Baskets"/>
    <x v="2"/>
    <d v="2001-03-29T00:00:00"/>
    <d v="2006-06-30T00:00:00"/>
    <x v="1"/>
    <n v="-20000000"/>
    <n v="8985.5663189999996"/>
    <n v="0.35"/>
    <n v="41.022728000000001"/>
    <n v="41.022728000000001"/>
    <n v="0"/>
    <n v="54897.760943000001"/>
    <n v="-337.77118200000001"/>
    <x v="0"/>
    <n v="54897.760943000001"/>
    <n v="0"/>
    <n v="54897.760943000001"/>
    <n v="54897.760943000001"/>
    <n v="0"/>
    <n v="0"/>
    <n v="48172.785227482498"/>
    <n v="48172.785227482498"/>
    <x v="0"/>
    <n v="0"/>
    <n v="-170.625"/>
    <n v="48002.160227482498"/>
    <n v="48002.160227482498"/>
    <n v="48002.160227482498"/>
    <n v="48002.160227482498"/>
    <n v="48172.785227482498"/>
    <x v="1"/>
  </r>
  <r>
    <n v="1760"/>
    <n v="966"/>
    <x v="0"/>
    <x v="0"/>
    <x v="56"/>
    <x v="10"/>
    <x v="4"/>
    <x v="8"/>
    <s v="Baskets"/>
    <x v="2"/>
    <d v="2001-03-29T00:00:00"/>
    <d v="2006-06-30T00:00:00"/>
    <x v="1"/>
    <n v="-20000000"/>
    <n v="9319.4535190000006"/>
    <n v="1.65"/>
    <n v="156.586611"/>
    <n v="156.586611"/>
    <n v="0"/>
    <n v="-79510.633919999993"/>
    <n v="-1115.288184"/>
    <x v="0"/>
    <n v="-79510.633919999993"/>
    <n v="0"/>
    <n v="-79510.633919999993"/>
    <n v="-79510.633919999993"/>
    <n v="0"/>
    <n v="0"/>
    <n v="-69770.581264799985"/>
    <n v="-69770.581264799985"/>
    <x v="0"/>
    <n v="0"/>
    <n v="-804.375"/>
    <n v="-70574.956264799985"/>
    <n v="-70574.956264799985"/>
    <n v="-70574.956264799985"/>
    <n v="-70574.956264799985"/>
    <n v="-69770.581264799985"/>
    <x v="1"/>
  </r>
  <r>
    <n v="1761"/>
    <n v="967"/>
    <x v="0"/>
    <x v="11"/>
    <x v="80"/>
    <x v="5"/>
    <x v="4"/>
    <x v="4"/>
    <s v="Baskets"/>
    <x v="7"/>
    <d v="2001-03-29T00:00:00"/>
    <d v="2006-06-30T00:00:00"/>
    <x v="1"/>
    <n v="20000000"/>
    <n v="-9257.5397470000007"/>
    <n v="1.65"/>
    <n v="151.481741"/>
    <n v="151.481741"/>
    <n v="0"/>
    <n v="125921.388915"/>
    <n v="1080.7308479999999"/>
    <x v="0"/>
    <n v="125921.388915"/>
    <n v="0"/>
    <n v="125921.388915"/>
    <n v="125921.388915"/>
    <n v="0"/>
    <n v="0"/>
    <n v="110496.0187729125"/>
    <n v="110496.0187729125"/>
    <x v="0"/>
    <n v="0"/>
    <n v="804.375"/>
    <n v="111300.3937729125"/>
    <n v="111300.3937729125"/>
    <n v="111300.3937729125"/>
    <n v="111300.3937729125"/>
    <n v="110496.0187729125"/>
    <x v="1"/>
  </r>
  <r>
    <n v="1762"/>
    <n v="968"/>
    <x v="0"/>
    <x v="0"/>
    <x v="80"/>
    <x v="5"/>
    <x v="4"/>
    <x v="4"/>
    <s v="Baskets"/>
    <x v="2"/>
    <d v="2001-03-29T00:00:00"/>
    <d v="2006-06-30T00:00:00"/>
    <x v="1"/>
    <n v="-20000000"/>
    <n v="9257.5397470000007"/>
    <n v="1.65"/>
    <n v="151.481741"/>
    <n v="151.481741"/>
    <n v="0"/>
    <n v="-125921.388915"/>
    <n v="-1080.7308479999999"/>
    <x v="0"/>
    <n v="-125921.388915"/>
    <n v="0"/>
    <n v="-125921.388915"/>
    <n v="-125921.388915"/>
    <n v="0"/>
    <n v="0"/>
    <n v="-110496.0187729125"/>
    <n v="-110496.0187729125"/>
    <x v="0"/>
    <n v="0"/>
    <n v="-804.375"/>
    <n v="-111300.3937729125"/>
    <n v="-111300.3937729125"/>
    <n v="-111300.3937729125"/>
    <n v="-111300.3937729125"/>
    <n v="-110496.0187729125"/>
    <x v="1"/>
  </r>
  <r>
    <n v="1763"/>
    <n v="969"/>
    <x v="0"/>
    <x v="11"/>
    <x v="34"/>
    <x v="5"/>
    <x v="4"/>
    <x v="6"/>
    <s v="Baskets"/>
    <x v="7"/>
    <d v="2001-03-29T00:00:00"/>
    <d v="2006-06-30T00:00:00"/>
    <x v="1"/>
    <n v="20000000"/>
    <n v="-9320.0754849999994"/>
    <n v="1.65"/>
    <n v="156.03814700000001"/>
    <n v="156.03814700000001"/>
    <n v="0"/>
    <n v="84417.387279000002"/>
    <n v="1110.5790589999999"/>
    <x v="0"/>
    <n v="84417.387279000002"/>
    <n v="0"/>
    <n v="84417.387279000002"/>
    <n v="84417.387279000002"/>
    <n v="0"/>
    <n v="0"/>
    <n v="74076.257337322502"/>
    <n v="74076.257337322502"/>
    <x v="0"/>
    <n v="0"/>
    <n v="804.375"/>
    <n v="74880.632337322502"/>
    <n v="74880.632337322502"/>
    <n v="74880.632337322502"/>
    <n v="74880.632337322502"/>
    <n v="74076.257337322502"/>
    <x v="1"/>
  </r>
  <r>
    <n v="1764"/>
    <n v="970"/>
    <x v="0"/>
    <x v="0"/>
    <x v="34"/>
    <x v="5"/>
    <x v="4"/>
    <x v="6"/>
    <s v="Baskets"/>
    <x v="2"/>
    <d v="2001-03-29T00:00:00"/>
    <d v="2006-06-30T00:00:00"/>
    <x v="1"/>
    <n v="-20000000"/>
    <n v="9320.0754849999994"/>
    <n v="1.65"/>
    <n v="156.03814700000001"/>
    <n v="156.03814700000001"/>
    <n v="0"/>
    <n v="-84417.387279000002"/>
    <n v="-1110.5790589999999"/>
    <x v="0"/>
    <n v="-84417.387279000002"/>
    <n v="0"/>
    <n v="-84417.387279000002"/>
    <n v="-84417.387279000002"/>
    <n v="0"/>
    <n v="0"/>
    <n v="-74076.257337322502"/>
    <n v="-74076.257337322502"/>
    <x v="0"/>
    <n v="0"/>
    <n v="-804.375"/>
    <n v="-74880.632337322502"/>
    <n v="-74880.632337322502"/>
    <n v="-74880.632337322502"/>
    <n v="-74880.632337322502"/>
    <n v="-74076.257337322502"/>
    <x v="1"/>
  </r>
  <r>
    <n v="1765"/>
    <n v="971"/>
    <x v="0"/>
    <x v="11"/>
    <x v="102"/>
    <x v="1"/>
    <x v="4"/>
    <x v="2"/>
    <s v="Baskets"/>
    <x v="7"/>
    <d v="2001-03-29T00:00:00"/>
    <d v="2006-06-30T00:00:00"/>
    <x v="1"/>
    <n v="20000000"/>
    <n v="-9425.9387349999997"/>
    <n v="2.2999999999999998"/>
    <n v="261.14713"/>
    <n v="261.14713"/>
    <n v="0"/>
    <n v="-261215.919918"/>
    <n v="1613.630897"/>
    <x v="0"/>
    <n v="-261215.919918"/>
    <n v="0"/>
    <n v="-261215.919918"/>
    <n v="-261215.919918"/>
    <n v="0"/>
    <n v="0"/>
    <n v="-229216.96972804499"/>
    <n v="-229216.96972804499"/>
    <x v="0"/>
    <n v="0"/>
    <n v="1121.25"/>
    <n v="-228095.71972804499"/>
    <n v="-228095.71972804499"/>
    <n v="-228095.71972804499"/>
    <n v="-228095.71972804499"/>
    <n v="-229216.96972804499"/>
    <x v="1"/>
  </r>
  <r>
    <n v="1766"/>
    <n v="972"/>
    <x v="0"/>
    <x v="0"/>
    <x v="102"/>
    <x v="1"/>
    <x v="4"/>
    <x v="2"/>
    <s v="Baskets"/>
    <x v="2"/>
    <d v="2001-03-29T00:00:00"/>
    <d v="2006-06-30T00:00:00"/>
    <x v="1"/>
    <n v="-20000000"/>
    <n v="9425.9387349999997"/>
    <n v="2.2999999999999998"/>
    <n v="261.14713"/>
    <n v="261.14713"/>
    <n v="0"/>
    <n v="261215.919918"/>
    <n v="-1613.630897"/>
    <x v="0"/>
    <n v="261215.919918"/>
    <n v="0"/>
    <n v="261215.919918"/>
    <n v="261215.919918"/>
    <n v="0"/>
    <n v="0"/>
    <n v="229216.96972804499"/>
    <n v="229216.96972804499"/>
    <x v="0"/>
    <n v="0"/>
    <n v="-1121.25"/>
    <n v="228095.71972804499"/>
    <n v="228095.71972804499"/>
    <n v="228095.71972804499"/>
    <n v="228095.71972804499"/>
    <n v="229216.96972804499"/>
    <x v="1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n v="593858.0737530014"/>
    <n v="391086.27047799766"/>
    <m/>
    <m/>
    <m/>
    <m/>
    <n v="-194990.99327766761"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595">
  <r>
    <n v="151"/>
    <n v="209"/>
    <x v="0"/>
    <x v="0"/>
    <x v="0"/>
    <x v="0"/>
    <x v="0"/>
    <x v="0"/>
    <s v="Citibank NA"/>
    <x v="0"/>
    <d v="2000-09-26T00:00:00"/>
    <d v="2005-09-26T00:00:00"/>
    <x v="0"/>
    <n v="10000000"/>
    <n v="-3898.814523"/>
    <n v="1.05"/>
    <n v="146.602925"/>
    <n v="145.830073"/>
    <n v="-0.65798359578530019"/>
    <n v="2565.35599914349"/>
    <n v="1561.097115"/>
    <x v="0"/>
    <n v="4126.45311414349"/>
    <n v="-157140.73814900001"/>
    <n v="-154088.59292600001"/>
    <n v="3052.1452229999995"/>
    <n v="-1074.3078911434905"/>
    <n v="-157140.73814900001"/>
    <n v="-154088.59292600001"/>
    <n v="3052.1452229999995"/>
    <x v="0"/>
    <n v="-48742.979166546"/>
    <n v="52791.666666999998"/>
    <n v="-101296.92625900001"/>
    <n v="137223.83449499996"/>
    <n v="3052.1452229999995"/>
    <n v="3052.1452229999995"/>
    <n v="3052.1452229999995"/>
    <x v="0"/>
  </r>
  <r>
    <n v="1074"/>
    <n v="530"/>
    <x v="0"/>
    <x v="0"/>
    <x v="0"/>
    <x v="0"/>
    <x v="0"/>
    <x v="0"/>
    <s v="Portfolio ISIS"/>
    <x v="0"/>
    <d v="2001-01-05T00:00:00"/>
    <d v="2006-01-05T00:00:00"/>
    <x v="0"/>
    <n v="-10000000"/>
    <n v="4229.6292250000006"/>
    <n v="1.75"/>
    <n v="150.69236599999999"/>
    <n v="149.92077499999999"/>
    <n v="-0.68534367529321627"/>
    <n v="-2898.7496381890983"/>
    <n v="-1832.567712"/>
    <x v="0"/>
    <n v="-4731.3173501890979"/>
    <n v="-140539.47255000001"/>
    <n v="-144290.553594"/>
    <n v="-3751.0810439999914"/>
    <n v="980.23630618910647"/>
    <n v="-140539.47255000001"/>
    <n v="-144290.553594"/>
    <n v="-3751.0810439999914"/>
    <x v="0"/>
    <n v="52878.824570950012"/>
    <n v="0"/>
    <n v="-144290.553594"/>
    <n v="-144882.82173900001"/>
    <n v="-3751.0810439999914"/>
    <n v="-3751.0810439999914"/>
    <n v="-3751.0810439999914"/>
    <x v="1"/>
  </r>
  <r>
    <n v="1580"/>
    <n v="634"/>
    <x v="0"/>
    <x v="1"/>
    <x v="0"/>
    <x v="0"/>
    <x v="0"/>
    <x v="0"/>
    <s v="Portfolio ISIS"/>
    <x v="1"/>
    <d v="2001-01-05T00:00:00"/>
    <d v="2006-01-05T00:00:00"/>
    <x v="0"/>
    <n v="10000000"/>
    <n v="-4229.6292250000006"/>
    <n v="1.75"/>
    <n v="150.69236599999999"/>
    <n v="149.92077499999999"/>
    <n v="-0.68534367529321627"/>
    <n v="2898.7496381890983"/>
    <n v="1832.567712"/>
    <x v="0"/>
    <n v="4731.3173501890979"/>
    <n v="140539.47255000001"/>
    <n v="144290.553594"/>
    <n v="3751.0810439999914"/>
    <n v="-980.23630618910647"/>
    <n v="140539.47255000001"/>
    <n v="144290.553594"/>
    <n v="3751.0810439999914"/>
    <x v="0"/>
    <n v="-52878.824570950012"/>
    <n v="0"/>
    <n v="144290.553594"/>
    <n v="144882.82173900001"/>
    <n v="3751.0810439999914"/>
    <n v="3751.0810439999914"/>
    <n v="3751.0810439999914"/>
    <x v="1"/>
  </r>
  <r>
    <n v="1276"/>
    <n v="437"/>
    <x v="0"/>
    <x v="0"/>
    <x v="1"/>
    <x v="1"/>
    <x v="1"/>
    <x v="1"/>
    <s v="Portfolio ISIS"/>
    <x v="2"/>
    <d v="2001-01-05T00:00:00"/>
    <d v="2006-01-05T00:00:00"/>
    <x v="0"/>
    <n v="-10000000"/>
    <n v="4035.051316"/>
    <n v="0.46"/>
    <n v="102.573634"/>
    <n v="101.961777"/>
    <n v="-0.56746986561291657"/>
    <n v="-2289.7700280317422"/>
    <n v="-925.586634"/>
    <x v="0"/>
    <n v="-3215.3566620317424"/>
    <n v="219833.13457200001"/>
    <n v="217524.15115200001"/>
    <n v="-2308.9834200000041"/>
    <n v="906.3732420317383"/>
    <n v="219833.13457200001"/>
    <n v="217524.15115200001"/>
    <n v="-2308.9834200000041"/>
    <x v="0"/>
    <n v="29205.701425208004"/>
    <n v="0"/>
    <n v="217524.15115200001"/>
    <n v="163484.127779"/>
    <n v="-2308.9834200000041"/>
    <n v="-2308.9834200000041"/>
    <n v="-2308.9834200000041"/>
    <x v="1"/>
  </r>
  <r>
    <n v="1552"/>
    <n v="598"/>
    <x v="0"/>
    <x v="1"/>
    <x v="1"/>
    <x v="1"/>
    <x v="1"/>
    <x v="1"/>
    <s v="Portfolio ISIS"/>
    <x v="1"/>
    <d v="2001-01-05T00:00:00"/>
    <d v="2006-01-05T00:00:00"/>
    <x v="0"/>
    <n v="10000000"/>
    <n v="-4035.051316"/>
    <n v="0.46"/>
    <n v="102.573634"/>
    <n v="101.961777"/>
    <n v="-0.56746986561291657"/>
    <n v="2289.7700280317422"/>
    <n v="925.586634"/>
    <x v="0"/>
    <n v="3215.3566620317424"/>
    <n v="-219833.13457200001"/>
    <n v="-217524.15115200001"/>
    <n v="2308.9834200000041"/>
    <n v="-906.3732420317383"/>
    <n v="-219833.13457200001"/>
    <n v="-217524.15115200001"/>
    <n v="2308.9834200000041"/>
    <x v="0"/>
    <n v="-29205.701425208004"/>
    <n v="0"/>
    <n v="-217524.15115200001"/>
    <n v="-163484.127779"/>
    <n v="2308.9834200000041"/>
    <n v="2308.9834200000041"/>
    <n v="2308.9834200000041"/>
    <x v="1"/>
  </r>
  <r>
    <n v="1277"/>
    <n v="438"/>
    <x v="0"/>
    <x v="0"/>
    <x v="2"/>
    <x v="2"/>
    <x v="2"/>
    <x v="2"/>
    <s v="Portfolio ISIS"/>
    <x v="2"/>
    <d v="2001-01-05T00:00:00"/>
    <d v="2006-01-05T00:00:00"/>
    <x v="0"/>
    <n v="-10000000"/>
    <n v="4016.8056079999997"/>
    <n v="0.18"/>
    <n v="21.256535"/>
    <n v="21.139047999999999"/>
    <n v="-0.11839029830313609"/>
    <n v="-475.55081415682992"/>
    <n v="-246.993402"/>
    <x v="0"/>
    <n v="-722.54421615682986"/>
    <n v="9346.6119930000004"/>
    <n v="8815.135902"/>
    <n v="-531.47609100000045"/>
    <n v="191.06812515682941"/>
    <n v="9346.6119930000004"/>
    <n v="8815.135902"/>
    <n v="-531.47609100000045"/>
    <x v="0"/>
    <n v="11893.761405287998"/>
    <n v="0"/>
    <n v="8815.135902"/>
    <n v="-29015.478415999998"/>
    <n v="-531.47609100000045"/>
    <n v="-531.47609100000045"/>
    <n v="-531.47609100000045"/>
    <x v="1"/>
  </r>
  <r>
    <n v="1553"/>
    <n v="599"/>
    <x v="0"/>
    <x v="1"/>
    <x v="2"/>
    <x v="2"/>
    <x v="2"/>
    <x v="2"/>
    <s v="Portfolio ISIS"/>
    <x v="1"/>
    <d v="2001-01-05T00:00:00"/>
    <d v="2006-01-05T00:00:00"/>
    <x v="0"/>
    <n v="10000000"/>
    <n v="-4016.8056079999997"/>
    <n v="0.18"/>
    <n v="21.256535"/>
    <n v="21.139047999999999"/>
    <n v="-0.11839029830313609"/>
    <n v="475.55081415682992"/>
    <n v="246.993402"/>
    <x v="0"/>
    <n v="722.54421615682986"/>
    <n v="-9346.6119930000004"/>
    <n v="-8815.135902"/>
    <n v="531.47609100000045"/>
    <n v="-191.06812515682941"/>
    <n v="-9346.6119930000004"/>
    <n v="-8815.135902"/>
    <n v="531.47609100000045"/>
    <x v="0"/>
    <n v="-11893.761405287998"/>
    <n v="0"/>
    <n v="-8815.135902"/>
    <n v="29015.478415999998"/>
    <n v="531.47609100000045"/>
    <n v="531.47609100000045"/>
    <n v="531.47609100000045"/>
    <x v="1"/>
  </r>
  <r>
    <n v="1632"/>
    <n v="836"/>
    <x v="0"/>
    <x v="0"/>
    <x v="3"/>
    <x v="3"/>
    <x v="3"/>
    <x v="3"/>
    <s v="Fleet National Bank"/>
    <x v="3"/>
    <d v="2001-02-06T00:00:00"/>
    <d v="2002-01-29T00:00:00"/>
    <x v="0"/>
    <n v="10000000"/>
    <n v="-778.46862699999997"/>
    <n v="2.85"/>
    <n v="254.48452399999999"/>
    <n v="251.73385099999999"/>
    <n v="-1.1213868120596437"/>
    <n v="872.96445191997793"/>
    <n v="2211.0391140000002"/>
    <x v="0"/>
    <n v="3084.003565919978"/>
    <n v="68614.740736000007"/>
    <n v="71546.640411999993"/>
    <n v="2931.8996759999864"/>
    <n v="-152.10388991999162"/>
    <n v="68614.740736000007"/>
    <n v="71546.640411999993"/>
    <n v="2931.8996759999864"/>
    <x v="0"/>
    <n v="-12293.576557584"/>
    <n v="0"/>
    <n v="71546.640411999993"/>
    <n v="71546.640411999993"/>
    <n v="2931.8996759999864"/>
    <n v="2931.8996759999864"/>
    <n v="2931.8996759999864"/>
    <x v="2"/>
  </r>
  <r>
    <n v="1278"/>
    <n v="439"/>
    <x v="0"/>
    <x v="0"/>
    <x v="4"/>
    <x v="4"/>
    <x v="0"/>
    <x v="0"/>
    <s v="Portfolio ISIS"/>
    <x v="3"/>
    <d v="2001-01-05T00:00:00"/>
    <d v="2006-01-05T00:00:00"/>
    <x v="0"/>
    <n v="-10000000"/>
    <n v="4209.2618029999994"/>
    <n v="2.1"/>
    <n v="251.31009599999999"/>
    <n v="250.47202300000001"/>
    <n v="-0.6073800306563556"/>
    <n v="-2556.6215629467661"/>
    <n v="-2360.9238"/>
    <x v="0"/>
    <n v="-4917.5453629467665"/>
    <n v="109157.39769899999"/>
    <n v="105541.616379"/>
    <n v="-3615.7813199999946"/>
    <n v="1301.764042946772"/>
    <n v="109157.39769899999"/>
    <n v="105541.616379"/>
    <n v="-3615.7813199999946"/>
    <x v="0"/>
    <n v="41545.413995609997"/>
    <n v="0"/>
    <n v="105541.616379"/>
    <n v="-17708.342648999998"/>
    <n v="-3615.7813199999946"/>
    <n v="-3615.7813199999946"/>
    <n v="-3615.7813199999946"/>
    <x v="1"/>
  </r>
  <r>
    <n v="1480"/>
    <n v="531"/>
    <x v="0"/>
    <x v="1"/>
    <x v="4"/>
    <x v="4"/>
    <x v="0"/>
    <x v="0"/>
    <s v="Portfolio ISIS"/>
    <x v="1"/>
    <d v="2001-01-05T00:00:00"/>
    <d v="2006-01-05T00:00:00"/>
    <x v="0"/>
    <n v="10000000"/>
    <n v="-4209.2618029999994"/>
    <n v="2.1"/>
    <n v="251.31009599999999"/>
    <n v="250.47202300000001"/>
    <n v="-0.6073800306563556"/>
    <n v="2556.6215629467661"/>
    <n v="2360.9238"/>
    <x v="0"/>
    <n v="4917.5453629467665"/>
    <n v="-109157.39769899999"/>
    <n v="-105541.616379"/>
    <n v="3615.7813199999946"/>
    <n v="-1301.764042946772"/>
    <n v="-109157.39769899999"/>
    <n v="-105541.616379"/>
    <n v="3615.7813199999946"/>
    <x v="0"/>
    <n v="-41545.413995609997"/>
    <n v="0"/>
    <n v="-105541.616379"/>
    <n v="17708.342648999998"/>
    <n v="3615.7813199999946"/>
    <n v="3615.7813199999946"/>
    <n v="3615.7813199999946"/>
    <x v="1"/>
  </r>
  <r>
    <n v="155"/>
    <n v="314"/>
    <x v="0"/>
    <x v="2"/>
    <x v="5"/>
    <x v="5"/>
    <x v="0"/>
    <x v="3"/>
    <s v="Deutsche Bank AG"/>
    <x v="3"/>
    <d v="2000-09-25T00:00:00"/>
    <d v="2005-05-11T00:00:00"/>
    <x v="0"/>
    <n v="-10000000"/>
    <n v="3574.8780489999999"/>
    <n v="0.59"/>
    <n v="44.077781999999999"/>
    <n v="43.542003999999999"/>
    <n v="-0.52475625032501172"/>
    <n v="-1875.9396003624336"/>
    <n v="-529.014951"/>
    <x v="0"/>
    <n v="-2404.9545513624334"/>
    <n v="-63163.716254999999"/>
    <n v="-65359.763741000002"/>
    <n v="-2196.0474860000031"/>
    <n v="208.90706536243033"/>
    <n v="-63163.716254999999"/>
    <n v="-65359.763741000002"/>
    <n v="-2196.0474860000031"/>
    <x v="0"/>
    <n v="20582.360367117501"/>
    <n v="-22944.444444000001"/>
    <n v="-88304.208184999996"/>
    <n v="-76045.404316999993"/>
    <n v="-2196.0474859999958"/>
    <n v="-2196.0474859999958"/>
    <n v="-2196.0474860000031"/>
    <x v="0"/>
  </r>
  <r>
    <n v="200"/>
    <n v="319"/>
    <x v="0"/>
    <x v="3"/>
    <x v="5"/>
    <x v="5"/>
    <x v="0"/>
    <x v="3"/>
    <s v="EnronCredit.com"/>
    <x v="3"/>
    <d v="2000-09-25T00:00:00"/>
    <d v="2005-05-11T00:00:00"/>
    <x v="0"/>
    <n v="10000000"/>
    <n v="-3574.8780489999999"/>
    <n v="0.59"/>
    <n v="44.077781999999999"/>
    <n v="43.542003999999999"/>
    <n v="-0.52475625032501172"/>
    <n v="1875.9396003624336"/>
    <n v="529.014951"/>
    <x v="0"/>
    <n v="2404.9545513624334"/>
    <n v="63163.716254999999"/>
    <n v="65359.763741000002"/>
    <n v="2196.0474860000031"/>
    <n v="-208.90706536243033"/>
    <n v="63163.716254999999"/>
    <n v="65359.763741000002"/>
    <n v="2196.0474860000031"/>
    <x v="0"/>
    <n v="-20582.360367117501"/>
    <n v="22944.444444000001"/>
    <n v="88304.208184999996"/>
    <n v="76045.404316999993"/>
    <n v="2196.0474859999958"/>
    <n v="2196.0474859999958"/>
    <n v="2196.0474860000031"/>
    <x v="0"/>
  </r>
  <r>
    <n v="201"/>
    <n v="320"/>
    <x v="0"/>
    <x v="4"/>
    <x v="5"/>
    <x v="5"/>
    <x v="0"/>
    <x v="3"/>
    <s v="Enron North America"/>
    <x v="3"/>
    <d v="2000-09-25T00:00:00"/>
    <d v="2005-05-11T00:00:00"/>
    <x v="0"/>
    <n v="-10000000"/>
    <n v="3574.8780489999999"/>
    <n v="0.59"/>
    <n v="44.077781999999999"/>
    <n v="43.542003999999999"/>
    <n v="-0.52475625032501172"/>
    <n v="-1875.9396003624336"/>
    <n v="-529.014951"/>
    <x v="0"/>
    <n v="-2404.9545513624334"/>
    <n v="-63163.716254999999"/>
    <n v="-65359.763741000002"/>
    <n v="-2196.0474860000031"/>
    <n v="208.90706536243033"/>
    <n v="-63163.716254999999"/>
    <n v="-65359.763741000002"/>
    <n v="-2196.0474860000031"/>
    <x v="0"/>
    <n v="20582.360367117501"/>
    <n v="-22944.444444000001"/>
    <n v="-88304.208184999996"/>
    <n v="-76045.404316999993"/>
    <n v="-2196.0474859999958"/>
    <n v="-2196.0474859999958"/>
    <n v="-2196.0474860000031"/>
    <x v="0"/>
  </r>
  <r>
    <n v="234"/>
    <n v="349"/>
    <x v="0"/>
    <x v="0"/>
    <x v="6"/>
    <x v="5"/>
    <x v="4"/>
    <x v="4"/>
    <s v="JP Morgan"/>
    <x v="2"/>
    <d v="2000-10-20T00:00:00"/>
    <d v="2005-10-20T00:00:00"/>
    <x v="0"/>
    <n v="-20000000"/>
    <n v="7734.7140080000008"/>
    <n v="0.37"/>
    <n v="67.441136999999998"/>
    <n v="66.877345000000005"/>
    <n v="-0.541691637827592"/>
    <n v="-4189.8298991215388"/>
    <n v="-1319.463495"/>
    <x v="0"/>
    <n v="-5509.2933941215388"/>
    <n v="229080.616606"/>
    <n v="224648.000206"/>
    <n v="-4432.616399999999"/>
    <n v="1076.6769941215398"/>
    <n v="229080.616606"/>
    <n v="224648.000206"/>
    <n v="-4432.616399999999"/>
    <x v="0"/>
    <n v="44532.615901060002"/>
    <n v="-19322.222222"/>
    <n v="205325.77798399999"/>
    <n v="23404.115068999992"/>
    <n v="-4432.616399999999"/>
    <n v="-4432.616399999999"/>
    <n v="-4432.616399999999"/>
    <x v="1"/>
  </r>
  <r>
    <n v="1637"/>
    <n v="841"/>
    <x v="0"/>
    <x v="0"/>
    <x v="6"/>
    <x v="5"/>
    <x v="4"/>
    <x v="4"/>
    <s v="Goldman Sachs"/>
    <x v="2"/>
    <d v="2001-02-09T00:00:00"/>
    <d v="2006-02-09T00:00:00"/>
    <x v="0"/>
    <n v="-10000000"/>
    <n v="4145.4694319999999"/>
    <n v="0.72"/>
    <n v="68.947253000000003"/>
    <n v="68.385298000000006"/>
    <n v="-0.55547367064347697"/>
    <n v="-2302.6991219333695"/>
    <n v="-739.52471100000002"/>
    <x v="0"/>
    <n v="-3042.2238329333695"/>
    <n v="-23501.703741000001"/>
    <n v="-26102.195921999999"/>
    <n v="-2600.4921809999978"/>
    <n v="441.73165193337172"/>
    <n v="-23501.703741000001"/>
    <n v="-26102.195921999999"/>
    <n v="-2600.4921809999978"/>
    <x v="0"/>
    <n v="23867.540254740001"/>
    <n v="0"/>
    <n v="-26102.195921999999"/>
    <n v="-26102.195921999999"/>
    <n v="-2600.4921809999978"/>
    <n v="-2600.4921809999978"/>
    <n v="-2600.4921809999978"/>
    <x v="1"/>
  </r>
  <r>
    <n v="1652"/>
    <n v="862"/>
    <x v="0"/>
    <x v="0"/>
    <x v="6"/>
    <x v="5"/>
    <x v="4"/>
    <x v="4"/>
    <s v="Merrill Lynch Int"/>
    <x v="2"/>
    <d v="2001-02-27T00:00:00"/>
    <d v="2006-02-27T00:00:00"/>
    <x v="0"/>
    <n v="10000000"/>
    <n v="-4202.164409"/>
    <n v="0.85"/>
    <n v="69.168711000000002"/>
    <n v="68.607563999999996"/>
    <n v="-0.55541009044585377"/>
    <n v="2333.9245144710376"/>
    <n v="768.65336400000001"/>
    <x v="0"/>
    <n v="3102.5778784710374"/>
    <n v="75765.139756999997"/>
    <n v="78496.809815999994"/>
    <n v="2731.6700589999964"/>
    <n v="-370.90781947104097"/>
    <n v="75765.139756999997"/>
    <n v="78496.809815999994"/>
    <n v="2731.6700589999964"/>
    <x v="0"/>
    <n v="-24193.961584817498"/>
    <n v="0"/>
    <n v="78496.809815999994"/>
    <n v="78496.809815999994"/>
    <n v="2731.6700589999964"/>
    <n v="2731.6700589999964"/>
    <n v="2731.6700589999964"/>
    <x v="1"/>
  </r>
  <r>
    <n v="1661"/>
    <n v="872"/>
    <x v="0"/>
    <x v="0"/>
    <x v="6"/>
    <x v="5"/>
    <x v="4"/>
    <x v="4"/>
    <s v="Merrill Lynch Int"/>
    <x v="2"/>
    <d v="2001-03-02T00:00:00"/>
    <d v="2006-03-02T00:00:00"/>
    <x v="0"/>
    <n v="10000000"/>
    <n v="-4226.8352670000004"/>
    <n v="0.97"/>
    <n v="69.206136000000001"/>
    <n v="68.645211000000003"/>
    <n v="-0.55891291351952999"/>
    <n v="2362.4328140460707"/>
    <n v="813.79838099999995"/>
    <x v="0"/>
    <n v="3176.2311950460708"/>
    <n v="127299.237593"/>
    <n v="130140.894634"/>
    <n v="2841.6570409999986"/>
    <n v="-334.57415404607218"/>
    <n v="127299.237593"/>
    <n v="130140.894634"/>
    <n v="2841.6570409999986"/>
    <x v="0"/>
    <n v="-24336.004049752501"/>
    <n v="0"/>
    <n v="130140.894634"/>
    <n v="130140.894634"/>
    <n v="2841.6570409999986"/>
    <n v="2841.6570409999986"/>
    <n v="2841.6570409999986"/>
    <x v="1"/>
  </r>
  <r>
    <n v="265"/>
    <n v="380"/>
    <x v="0"/>
    <x v="2"/>
    <x v="7"/>
    <x v="6"/>
    <x v="0"/>
    <x v="3"/>
    <s v="Ace Capital O/Seas"/>
    <x v="3"/>
    <d v="2000-10-05T00:00:00"/>
    <d v="2005-10-05T00:00:00"/>
    <x v="0"/>
    <n v="-10000000"/>
    <n v="3837.553512"/>
    <n v="0.24"/>
    <n v="36.428516000000002"/>
    <n v="36.180813999999998"/>
    <n v="-0.24215178934752413"/>
    <n v="-929.27044964767538"/>
    <n v="-416.23621500000002"/>
    <x v="0"/>
    <n v="-1345.5066646476753"/>
    <n v="43903.645513000003"/>
    <n v="42896.463961000001"/>
    <n v="-1007.1815520000018"/>
    <n v="338.32511264767345"/>
    <n v="43903.645513000003"/>
    <n v="42896.463961000001"/>
    <n v="-1007.1815520000018"/>
    <x v="0"/>
    <n v="15781.938818099999"/>
    <n v="-6133.3333329999996"/>
    <n v="36763.130627999999"/>
    <n v="-28151.921269999999"/>
    <n v="-1007.1815520000018"/>
    <n v="-1007.1815520000018"/>
    <n v="-1007.1815520000018"/>
    <x v="1"/>
  </r>
  <r>
    <n v="266"/>
    <n v="381"/>
    <x v="0"/>
    <x v="3"/>
    <x v="7"/>
    <x v="6"/>
    <x v="0"/>
    <x v="3"/>
    <s v="EnronCredit.com"/>
    <x v="3"/>
    <d v="2000-10-05T00:00:00"/>
    <d v="2005-10-05T00:00:00"/>
    <x v="0"/>
    <n v="10000000"/>
    <n v="-3837.553512"/>
    <n v="0.24"/>
    <n v="36.428516000000002"/>
    <n v="36.180813999999998"/>
    <n v="-0.24215178934752413"/>
    <n v="929.27044964767538"/>
    <n v="416.23621500000002"/>
    <x v="0"/>
    <n v="1345.5066646476753"/>
    <n v="-43903.645513000003"/>
    <n v="-42896.463961000001"/>
    <n v="1007.1815520000018"/>
    <n v="-338.32511264767345"/>
    <n v="-43903.645513000003"/>
    <n v="-42896.463961000001"/>
    <n v="1007.1815520000018"/>
    <x v="0"/>
    <n v="-15781.938818099999"/>
    <n v="6133.3333329999996"/>
    <n v="-36763.130627999999"/>
    <n v="28151.921269999999"/>
    <n v="1007.1815520000018"/>
    <n v="1007.1815520000018"/>
    <n v="1007.1815520000018"/>
    <x v="1"/>
  </r>
  <r>
    <n v="267"/>
    <n v="382"/>
    <x v="0"/>
    <x v="4"/>
    <x v="7"/>
    <x v="6"/>
    <x v="0"/>
    <x v="3"/>
    <s v="Enron North America"/>
    <x v="3"/>
    <d v="2000-10-05T00:00:00"/>
    <d v="2005-10-05T00:00:00"/>
    <x v="0"/>
    <n v="-10000000"/>
    <n v="3837.553512"/>
    <n v="0.24"/>
    <n v="36.428516000000002"/>
    <n v="36.180813999999998"/>
    <n v="-0.24215178934752413"/>
    <n v="-929.27044964767538"/>
    <n v="-416.23621500000002"/>
    <x v="0"/>
    <n v="-1345.5066646476753"/>
    <n v="43903.645513000003"/>
    <n v="42896.463961000001"/>
    <n v="-1007.1815520000018"/>
    <n v="338.32511264767345"/>
    <n v="43903.645513000003"/>
    <n v="42896.463961000001"/>
    <n v="-1007.1815520000018"/>
    <x v="0"/>
    <n v="15781.938818099999"/>
    <n v="-6133.3333329999996"/>
    <n v="36763.130627999999"/>
    <n v="-28151.921269999999"/>
    <n v="-1007.1815520000018"/>
    <n v="-1007.1815520000018"/>
    <n v="-1007.1815520000018"/>
    <x v="1"/>
  </r>
  <r>
    <n v="1679"/>
    <n v="887"/>
    <x v="0"/>
    <x v="0"/>
    <x v="7"/>
    <x v="6"/>
    <x v="0"/>
    <x v="3"/>
    <s v="Morgan Stanley CP"/>
    <x v="3"/>
    <d v="2001-03-13T00:00:00"/>
    <d v="2005-05-30T00:00:00"/>
    <x v="0"/>
    <n v="10000000"/>
    <n v="-3592.2585140000001"/>
    <n v="0.37"/>
    <n v="34.980043999999999"/>
    <n v="34.730195000000002"/>
    <n v="-0.23603090529177265"/>
    <n v="847.88402910149796"/>
    <n v="422.26855800000004"/>
    <x v="0"/>
    <n v="1270.1525871014981"/>
    <n v="9698.6219380000002"/>
    <n v="10742.452241000001"/>
    <n v="1043.8303030000006"/>
    <n v="-226.32228410149742"/>
    <n v="9698.6219380000002"/>
    <n v="10742.452241000001"/>
    <n v="1043.8303030000006"/>
    <x v="0"/>
    <n v="-14773.163138825001"/>
    <n v="0"/>
    <n v="10742.452241000001"/>
    <n v="10742.452241000001"/>
    <n v="1043.8303030000006"/>
    <n v="1043.8303030000006"/>
    <n v="1043.8303030000006"/>
    <x v="0"/>
  </r>
  <r>
    <n v="1280"/>
    <n v="441"/>
    <x v="0"/>
    <x v="0"/>
    <x v="8"/>
    <x v="1"/>
    <x v="5"/>
    <x v="3"/>
    <s v="Portfolio ISIS"/>
    <x v="4"/>
    <d v="2001-01-05T00:00:00"/>
    <d v="2006-01-05T00:00:00"/>
    <x v="0"/>
    <n v="-10000000"/>
    <n v="4039.6729190000001"/>
    <n v="0.45"/>
    <n v="48.561619999999998"/>
    <n v="48.483626999999998"/>
    <n v="-6.5629071640960768E-2"/>
    <n v="-265.11998340710011"/>
    <n v="-573.92037900000003"/>
    <x v="0"/>
    <n v="-839.04036240710013"/>
    <n v="3924.5262120000002"/>
    <n v="3486.7713709999998"/>
    <n v="-437.7548410000004"/>
    <n v="401.28552140709974"/>
    <n v="3924.5262120000002"/>
    <n v="3486.7713709999998"/>
    <n v="-437.7548410000004"/>
    <x v="0"/>
    <n v="29239.152587722005"/>
    <n v="0"/>
    <n v="3486.7713709999998"/>
    <n v="-3673.5191869999999"/>
    <n v="-437.7548410000004"/>
    <n v="-437.7548410000004"/>
    <n v="-437.7548410000004"/>
    <x v="1"/>
  </r>
  <r>
    <n v="1481"/>
    <n v="532"/>
    <x v="0"/>
    <x v="1"/>
    <x v="8"/>
    <x v="1"/>
    <x v="5"/>
    <x v="3"/>
    <s v="Portfolio ISIS"/>
    <x v="1"/>
    <d v="2001-01-05T00:00:00"/>
    <d v="2006-01-05T00:00:00"/>
    <x v="0"/>
    <n v="10000000"/>
    <n v="-4039.6729190000001"/>
    <n v="0.45"/>
    <n v="48.561619999999998"/>
    <n v="48.483626999999998"/>
    <n v="-6.5629071640960768E-2"/>
    <n v="265.11998340710011"/>
    <n v="573.92037900000003"/>
    <x v="0"/>
    <n v="839.04036240710013"/>
    <n v="-3924.5262120000002"/>
    <n v="-3486.7713709999998"/>
    <n v="437.7548410000004"/>
    <n v="-401.28552140709974"/>
    <n v="-3924.5262120000002"/>
    <n v="-3486.7713709999998"/>
    <n v="437.7548410000004"/>
    <x v="0"/>
    <n v="-29239.152587722005"/>
    <n v="0"/>
    <n v="-3486.7713709999998"/>
    <n v="3673.5191869999999"/>
    <n v="437.7548410000004"/>
    <n v="437.7548410000004"/>
    <n v="437.7548410000004"/>
    <x v="1"/>
  </r>
  <r>
    <n v="1281"/>
    <n v="442"/>
    <x v="0"/>
    <x v="0"/>
    <x v="9"/>
    <x v="0"/>
    <x v="6"/>
    <x v="3"/>
    <s v="Portfolio ISIS"/>
    <x v="3"/>
    <d v="2001-01-05T00:00:00"/>
    <d v="2006-01-05T00:00:00"/>
    <x v="0"/>
    <n v="-10000000"/>
    <n v="4087.9293440000001"/>
    <n v="1.25"/>
    <n v="181.08235999999999"/>
    <n v="181.53553199999999"/>
    <n v="0.57852292577987918"/>
    <n v="2364.9608444723021"/>
    <n v="-1562.526288"/>
    <x v="0"/>
    <n v="802.43455647230212"/>
    <n v="194494.161238"/>
    <n v="196266.89735399999"/>
    <n v="1772.7361159999855"/>
    <n v="970.30155952768337"/>
    <n v="194494.161238"/>
    <n v="196266.89735399999"/>
    <n v="1772.7361159999855"/>
    <x v="0"/>
    <n v="51107.292658688006"/>
    <n v="0"/>
    <n v="196266.89735399999"/>
    <n v="186664.069391"/>
    <n v="1772.7361159999855"/>
    <n v="1772.7361159999855"/>
    <n v="1772.7361159999855"/>
    <x v="1"/>
  </r>
  <r>
    <n v="1482"/>
    <n v="533"/>
    <x v="0"/>
    <x v="1"/>
    <x v="9"/>
    <x v="0"/>
    <x v="6"/>
    <x v="3"/>
    <s v="Portfolio ISIS"/>
    <x v="1"/>
    <d v="2001-01-05T00:00:00"/>
    <d v="2006-01-05T00:00:00"/>
    <x v="0"/>
    <n v="10000000"/>
    <n v="-4087.9293440000001"/>
    <n v="1.25"/>
    <n v="181.08235999999999"/>
    <n v="181.53553199999999"/>
    <n v="0.57852292577987918"/>
    <n v="-2364.9608444723021"/>
    <n v="1562.526288"/>
    <x v="0"/>
    <n v="-802.43455647230212"/>
    <n v="-194494.161238"/>
    <n v="-196266.89735399999"/>
    <n v="-1772.7361159999855"/>
    <n v="-970.30155952768337"/>
    <n v="-194494.161238"/>
    <n v="-196266.89735399999"/>
    <n v="-1772.7361159999855"/>
    <x v="0"/>
    <n v="-51107.292658688006"/>
    <n v="0"/>
    <n v="-196266.89735399999"/>
    <n v="-186664.069391"/>
    <n v="-1772.7361159999855"/>
    <n v="-1772.7361159999855"/>
    <n v="-1772.7361159999855"/>
    <x v="1"/>
  </r>
  <r>
    <n v="1689"/>
    <n v="897"/>
    <x v="0"/>
    <x v="0"/>
    <x v="9"/>
    <x v="0"/>
    <x v="6"/>
    <x v="3"/>
    <s v="Morgan Stanley CP"/>
    <x v="3"/>
    <d v="2001-03-16T00:00:00"/>
    <d v="2006-03-16T00:00:00"/>
    <x v="0"/>
    <n v="10000000"/>
    <n v="-4320.4699460000002"/>
    <n v="1.87"/>
    <n v="182.18141600000001"/>
    <n v="182.95858899999999"/>
    <n v="0.80991950500952126"/>
    <n v="-3499.2328800728333"/>
    <n v="1722.7148009999999"/>
    <x v="0"/>
    <n v="-1776.5180790728334"/>
    <n v="29303.012351000001"/>
    <n v="26630.079548999998"/>
    <n v="-2672.932802000003"/>
    <n v="-896.41472292716958"/>
    <n v="29303.012351000001"/>
    <n v="26630.079548999998"/>
    <n v="-2672.932802000003"/>
    <x v="0"/>
    <n v="-54014.515264892005"/>
    <n v="0"/>
    <n v="26630.079548999998"/>
    <n v="26630.079548999998"/>
    <n v="-2672.932802000003"/>
    <n v="-2672.932802000003"/>
    <n v="-2672.932802000003"/>
    <x v="1"/>
  </r>
  <r>
    <n v="253"/>
    <n v="374"/>
    <x v="1"/>
    <x v="5"/>
    <x v="10"/>
    <x v="7"/>
    <x v="0"/>
    <x v="5"/>
    <s v="Deutsche Bank AG"/>
    <x v="0"/>
    <d v="2000-04-10T00:00:00"/>
    <d v="2001-03-14T00:00:00"/>
    <x v="0"/>
    <n v="0"/>
    <n v="0"/>
    <n v="19.5"/>
    <n v="0"/>
    <n v="0"/>
    <m/>
    <n v="-"/>
    <n v="0"/>
    <x v="0"/>
    <n v="0"/>
    <n v="-4562083.3"/>
    <n v="-4562083.3"/>
    <n v="0"/>
    <n v="0"/>
    <n v="-4562083.3"/>
    <n v="-4562083.3"/>
    <n v="0"/>
    <x v="0"/>
    <n v="0"/>
    <n v="915416.66666700004"/>
    <n v="-3646666.6333329999"/>
    <n v="-1745207.6333329999"/>
    <n v="0"/>
    <n v="0"/>
    <n v="0"/>
    <x v="3"/>
  </r>
  <r>
    <n v="39"/>
    <n v="134"/>
    <x v="0"/>
    <x v="0"/>
    <x v="11"/>
    <x v="8"/>
    <x v="7"/>
    <x v="3"/>
    <s v="JP Morgan"/>
    <x v="0"/>
    <d v="2000-08-04T00:00:00"/>
    <d v="2004-01-14T00:00:00"/>
    <x v="0"/>
    <n v="4000000"/>
    <n v="-1023.567796"/>
    <n v="6.35"/>
    <n v="803.15139099999999"/>
    <n v="800.95621100000005"/>
    <n v="-1.9864486686683405"/>
    <n v="2033.2648856559877"/>
    <n v="2642.503275"/>
    <x v="0"/>
    <n v="4675.7681606559872"/>
    <n v="-101513.194454"/>
    <n v="-97212.042272999999"/>
    <n v="4301.1521809999977"/>
    <n v="-374.61597965598958"/>
    <n v="-101513.194454"/>
    <n v="-97212.042272999999"/>
    <n v="4301.1521809999977"/>
    <x v="0"/>
    <n v="-16837.690244199999"/>
    <n v="116416.666667"/>
    <n v="19204.624393999999"/>
    <n v="117285.35252899998"/>
    <n v="4301.1521809999977"/>
    <n v="4301.1521809999977"/>
    <n v="4301.1521809999977"/>
    <x v="4"/>
  </r>
  <r>
    <n v="149"/>
    <n v="208"/>
    <x v="0"/>
    <x v="0"/>
    <x v="12"/>
    <x v="5"/>
    <x v="4"/>
    <x v="3"/>
    <s v="JP Morgan"/>
    <x v="3"/>
    <d v="2000-09-19T00:00:00"/>
    <d v="2005-09-19T00:00:00"/>
    <x v="0"/>
    <n v="-10000000"/>
    <n v="3794.3384489999999"/>
    <n v="0.44"/>
    <n v="113.891194"/>
    <n v="113.262494"/>
    <n v="-0.55214469368786201"/>
    <n v="-2095.0238406711824"/>
    <n v="-1074.1117919999999"/>
    <x v="0"/>
    <n v="-3169.1356326711821"/>
    <n v="269444.61105100001"/>
    <n v="267201.09735300002"/>
    <n v="-2243.5136979999952"/>
    <n v="925.62193467118686"/>
    <n v="269444.61105100001"/>
    <n v="267201.09735300002"/>
    <n v="-2243.5136979999952"/>
    <x v="0"/>
    <n v="21845.903620117497"/>
    <n v="-22122.222222"/>
    <n v="245078.87513100001"/>
    <n v="-111191.69785199995"/>
    <n v="-2243.5136979999952"/>
    <n v="-2243.5136979999952"/>
    <n v="-2243.5136979999952"/>
    <x v="0"/>
  </r>
  <r>
    <n v="220"/>
    <n v="337"/>
    <x v="0"/>
    <x v="0"/>
    <x v="12"/>
    <x v="5"/>
    <x v="4"/>
    <x v="3"/>
    <s v="LBIE"/>
    <x v="3"/>
    <d v="2000-10-10T00:00:00"/>
    <d v="2005-10-10T00:00:00"/>
    <x v="0"/>
    <n v="10000000"/>
    <n v="-3843.5686770000002"/>
    <n v="0.49"/>
    <n v="114.421626"/>
    <n v="113.792053"/>
    <n v="-0.55740236180438374"/>
    <n v="2142.4142583171506"/>
    <n v="1106.6142300000001"/>
    <x v="0"/>
    <n v="3249.0284883171507"/>
    <n v="-245372.18382199999"/>
    <n v="-243076.14849200001"/>
    <n v="2296.0353299999842"/>
    <n v="-952.99315831716649"/>
    <n v="-245372.18382199999"/>
    <n v="-243076.14849200001"/>
    <n v="2296.0353299999842"/>
    <x v="0"/>
    <n v="-22129.346657827504"/>
    <n v="12522.222222"/>
    <n v="-230553.92627"/>
    <n v="111698.32243499998"/>
    <n v="2296.0353299999842"/>
    <n v="2296.0353299999842"/>
    <n v="2296.0353299999842"/>
    <x v="1"/>
  </r>
  <r>
    <n v="1644"/>
    <n v="848"/>
    <x v="0"/>
    <x v="0"/>
    <x v="12"/>
    <x v="5"/>
    <x v="4"/>
    <x v="3"/>
    <s v="CSFB Intl"/>
    <x v="3"/>
    <d v="2001-02-15T00:00:00"/>
    <d v="2002-02-15T00:00:00"/>
    <x v="0"/>
    <n v="20000000"/>
    <n v="-1642.4835760000001"/>
    <n v="0.75"/>
    <n v="79.086118999999997"/>
    <n v="78.105469999999997"/>
    <n v="-0.53662131429321747"/>
    <n v="881.39169525814384"/>
    <n v="1426.778403"/>
    <x v="0"/>
    <n v="2308.1700982581438"/>
    <n v="12597.675496"/>
    <n v="14706.634552"/>
    <n v="2108.9590559999997"/>
    <n v="-199.21104225814406"/>
    <n v="12597.675496"/>
    <n v="14706.634552"/>
    <n v="2108.9590559999997"/>
    <x v="0"/>
    <n v="-9456.5991888200006"/>
    <n v="0"/>
    <n v="14706.634552"/>
    <n v="14706.634552"/>
    <n v="2108.9590559999997"/>
    <n v="2108.9590559999997"/>
    <n v="2108.9590559999997"/>
    <x v="2"/>
  </r>
  <r>
    <n v="1282"/>
    <n v="443"/>
    <x v="0"/>
    <x v="0"/>
    <x v="13"/>
    <x v="5"/>
    <x v="1"/>
    <x v="3"/>
    <s v="Portfolio ISIS"/>
    <x v="5"/>
    <d v="2001-01-05T00:00:00"/>
    <d v="2006-01-05T00:00:00"/>
    <x v="0"/>
    <n v="-10000000"/>
    <n v="4068.6065490000001"/>
    <n v="0.6"/>
    <n v="46.278998999999999"/>
    <n v="45.734516999999997"/>
    <n v="-0.55109811116039342"/>
    <n v="-2242.2013842087067"/>
    <n v="-630.10603800000001"/>
    <x v="0"/>
    <n v="-2872.3074222087066"/>
    <n v="-72129.442282999997"/>
    <n v="-74661.086454999997"/>
    <n v="-2531.6441720000003"/>
    <n v="340.66325020870636"/>
    <n v="-72129.442282999997"/>
    <n v="-74661.086454999997"/>
    <n v="-2531.6441720000003"/>
    <x v="0"/>
    <n v="23425.002205867499"/>
    <n v="0"/>
    <n v="-74661.086454999997"/>
    <n v="-59462.192589999999"/>
    <n v="-2531.6441720000003"/>
    <n v="-2531.6441720000003"/>
    <n v="-2531.6441720000003"/>
    <x v="1"/>
  </r>
  <r>
    <n v="1483"/>
    <n v="534"/>
    <x v="0"/>
    <x v="1"/>
    <x v="13"/>
    <x v="5"/>
    <x v="1"/>
    <x v="3"/>
    <s v="Portfolio ISIS"/>
    <x v="1"/>
    <d v="2001-01-05T00:00:00"/>
    <d v="2006-01-05T00:00:00"/>
    <x v="0"/>
    <n v="10000000"/>
    <n v="-4068.6065490000001"/>
    <n v="0.6"/>
    <n v="46.278998999999999"/>
    <n v="45.734516999999997"/>
    <n v="-0.55109811116039342"/>
    <n v="2242.2013842087067"/>
    <n v="630.10603800000001"/>
    <x v="0"/>
    <n v="2872.3074222087066"/>
    <n v="72129.442282999997"/>
    <n v="74661.086454999997"/>
    <n v="2531.6441720000003"/>
    <n v="-340.66325020870636"/>
    <n v="72129.442282999997"/>
    <n v="74661.086454999997"/>
    <n v="2531.6441720000003"/>
    <x v="0"/>
    <n v="-23425.002205867499"/>
    <n v="0"/>
    <n v="74661.086454999997"/>
    <n v="59462.192589999999"/>
    <n v="2531.6441720000003"/>
    <n v="2531.6441720000003"/>
    <n v="2531.6441720000003"/>
    <x v="1"/>
  </r>
  <r>
    <n v="274"/>
    <n v="411"/>
    <x v="0"/>
    <x v="0"/>
    <x v="14"/>
    <x v="5"/>
    <x v="8"/>
    <x v="6"/>
    <s v="Royal BOC"/>
    <x v="2"/>
    <d v="2000-12-05T00:00:00"/>
    <d v="2005-12-05T00:00:00"/>
    <x v="0"/>
    <n v="-15000000"/>
    <n v="5974.8675800000001"/>
    <n v="0.46"/>
    <n v="35.859721999999998"/>
    <n v="35.339247"/>
    <n v="-0.54391992770417352"/>
    <n v="-3249.8495421556104"/>
    <n v="-946.37845800000014"/>
    <x v="0"/>
    <n v="-4196.2280001556101"/>
    <n v="-68651.187858000005"/>
    <n v="-72165.812191000005"/>
    <n v="-3514.6243329999998"/>
    <n v="681.60366715561031"/>
    <n v="-68651.187858000005"/>
    <n v="-72165.812191000005"/>
    <n v="-3514.6243329999998"/>
    <x v="0"/>
    <n v="34400.300091850004"/>
    <n v="-17250"/>
    <n v="-89415.812191000005"/>
    <n v="-79671.093023000009"/>
    <n v="-3514.6243329999998"/>
    <n v="-3514.6243329999998"/>
    <n v="-3514.6243329999998"/>
    <x v="1"/>
  </r>
  <r>
    <n v="1283"/>
    <n v="444"/>
    <x v="0"/>
    <x v="0"/>
    <x v="14"/>
    <x v="5"/>
    <x v="8"/>
    <x v="6"/>
    <s v="Portfolio ISIS"/>
    <x v="2"/>
    <d v="2001-01-05T00:00:00"/>
    <d v="2006-01-05T00:00:00"/>
    <x v="0"/>
    <n v="-10000000"/>
    <n v="4029.1408970000002"/>
    <n v="0.34"/>
    <n v="36.629640000000002"/>
    <n v="36.10877"/>
    <n v="-0.54732664325219504"/>
    <n v="-2205.2561623451484"/>
    <n v="-617.89978199999996"/>
    <x v="0"/>
    <n v="-2823.1559443451483"/>
    <n v="2771.3175550000001"/>
    <n v="491.952518"/>
    <n v="-2279.365037"/>
    <n v="543.7909073451483"/>
    <n v="2771.3175550000001"/>
    <n v="491.952518"/>
    <n v="-2279.365037"/>
    <x v="0"/>
    <n v="23197.778714477499"/>
    <n v="0"/>
    <n v="491.952518"/>
    <n v="-48631.273322000001"/>
    <n v="-2279.365037"/>
    <n v="-2279.365037"/>
    <n v="-2279.365037"/>
    <x v="1"/>
  </r>
  <r>
    <n v="1484"/>
    <n v="535"/>
    <x v="0"/>
    <x v="1"/>
    <x v="14"/>
    <x v="5"/>
    <x v="8"/>
    <x v="6"/>
    <s v="Portfolio ISIS"/>
    <x v="1"/>
    <d v="2001-01-05T00:00:00"/>
    <d v="2006-01-05T00:00:00"/>
    <x v="0"/>
    <n v="10000000"/>
    <n v="-4029.1408970000002"/>
    <n v="0.34"/>
    <n v="36.629640000000002"/>
    <n v="36.10877"/>
    <n v="-0.54732664325219504"/>
    <n v="2205.2561623451484"/>
    <n v="617.89978199999996"/>
    <x v="0"/>
    <n v="2823.1559443451483"/>
    <n v="-2771.3175550000001"/>
    <n v="-491.952518"/>
    <n v="2279.365037"/>
    <n v="-543.7909073451483"/>
    <n v="-2771.3175550000001"/>
    <n v="-491.952518"/>
    <n v="2279.365037"/>
    <x v="0"/>
    <n v="-23197.778714477499"/>
    <n v="0"/>
    <n v="-491.952518"/>
    <n v="48631.273322000001"/>
    <n v="2279.365037"/>
    <n v="2279.365037"/>
    <n v="2279.365037"/>
    <x v="1"/>
  </r>
  <r>
    <n v="1609"/>
    <n v="663"/>
    <x v="0"/>
    <x v="0"/>
    <x v="14"/>
    <x v="5"/>
    <x v="8"/>
    <x v="6"/>
    <s v="Morgan Stanley CP"/>
    <x v="2"/>
    <d v="2001-01-17T00:00:00"/>
    <d v="2006-01-17T00:00:00"/>
    <x v="0"/>
    <n v="10000000"/>
    <n v="-4093.278323"/>
    <n v="0.625"/>
    <n v="36.931289"/>
    <n v="36.410380000000004"/>
    <n v="-0.54720412473644908"/>
    <n v="2239.8587820398952"/>
    <n v="682.44784500000003"/>
    <x v="0"/>
    <n v="2922.3066270398954"/>
    <n v="121525.042503"/>
    <n v="124056.631171"/>
    <n v="2531.5886679999967"/>
    <n v="-390.71795903989869"/>
    <n v="121525.042503"/>
    <n v="124056.631171"/>
    <n v="2531.5886679999967"/>
    <x v="0"/>
    <n v="-23567.049944672501"/>
    <n v="0"/>
    <n v="124056.631171"/>
    <n v="124056.631171"/>
    <n v="2531.5886679999967"/>
    <n v="2531.5886679999967"/>
    <n v="2531.5886679999967"/>
    <x v="1"/>
  </r>
  <r>
    <n v="1636"/>
    <n v="840"/>
    <x v="0"/>
    <x v="0"/>
    <x v="14"/>
    <x v="5"/>
    <x v="8"/>
    <x v="6"/>
    <s v="Goldman Sachs"/>
    <x v="2"/>
    <d v="2001-02-09T00:00:00"/>
    <d v="2006-02-09T00:00:00"/>
    <x v="0"/>
    <n v="-10000000"/>
    <n v="4143.5595110000004"/>
    <n v="0.65"/>
    <n v="37.486888"/>
    <n v="36.965757000000004"/>
    <n v="-0.55078640359667286"/>
    <n v="-2282.2162411524787"/>
    <n v="-663.608655"/>
    <x v="0"/>
    <n v="-2945.8248961524787"/>
    <n v="-127432.171134"/>
    <n v="-130012.818247"/>
    <n v="-2580.6471129999991"/>
    <n v="365.17778315247961"/>
    <n v="-127432.171134"/>
    <n v="-130012.818247"/>
    <n v="-2580.6471129999991"/>
    <x v="0"/>
    <n v="23856.543884582501"/>
    <n v="0"/>
    <n v="-130012.818247"/>
    <n v="-130012.818247"/>
    <n v="-2580.6471129999991"/>
    <n v="-2580.6471129999991"/>
    <n v="-2580.6471129999991"/>
    <x v="1"/>
  </r>
  <r>
    <n v="262"/>
    <n v="377"/>
    <x v="0"/>
    <x v="0"/>
    <x v="15"/>
    <x v="2"/>
    <x v="2"/>
    <x v="7"/>
    <s v="CSFB Intl"/>
    <x v="4"/>
    <d v="2000-11-08T00:00:00"/>
    <d v="2005-11-08T00:00:00"/>
    <x v="1"/>
    <n v="-10000000"/>
    <n v="3990.9019929999999"/>
    <n v="0.19500000000000001"/>
    <n v="19.519231999999999"/>
    <n v="19.494727999999999"/>
    <n v="-5.1027306198566779E-3"/>
    <n v="-20.364497800528142"/>
    <n v="-195.22026599999998"/>
    <x v="0"/>
    <n v="-215.58476380052812"/>
    <n v="-2843.4748359999999"/>
    <n v="-3000.3144040000002"/>
    <n v="-156.83956800000033"/>
    <n v="58.745195800527796"/>
    <n v="-2507.944805352"/>
    <n v="-2632.7758895100001"/>
    <n v="-124.83108415800007"/>
    <x v="0"/>
    <n v="11817.060801272999"/>
    <n v="-4372.875"/>
    <n v="-7005.6508895099996"/>
    <n v="-23527.289901063996"/>
    <n v="-102.40608415799943"/>
    <n v="-102.40608415799943"/>
    <n v="-124.83108415800007"/>
    <x v="1"/>
  </r>
  <r>
    <n v="263"/>
    <n v="378"/>
    <x v="0"/>
    <x v="0"/>
    <x v="15"/>
    <x v="2"/>
    <x v="2"/>
    <x v="7"/>
    <s v="CSFB Intl"/>
    <x v="4"/>
    <d v="2000-11-10T00:00:00"/>
    <d v="2005-11-10T00:00:00"/>
    <x v="1"/>
    <n v="-10000000"/>
    <n v="4003.5646409999999"/>
    <n v="0.25"/>
    <n v="19.524324"/>
    <n v="19.499853000000002"/>
    <n v="-5.1002160598915998E-3"/>
    <n v="-20.419044678842347"/>
    <n v="-204.836457"/>
    <x v="0"/>
    <n v="-225.25550167884234"/>
    <n v="-26269.736161000001"/>
    <n v="-26447.918012999999"/>
    <n v="-178.18185199999789"/>
    <n v="47.073649678844447"/>
    <n v="-23169.907294002001"/>
    <n v="-23208.048056407497"/>
    <n v="-38.140762405495479"/>
    <x v="0"/>
    <n v="11854.554902000998"/>
    <n v="-5728.125"/>
    <n v="-28936.173056407497"/>
    <n v="-24473.595174883263"/>
    <n v="-8.7657624054954795"/>
    <n v="-8.7657624054954795"/>
    <n v="-38.140762405495479"/>
    <x v="1"/>
  </r>
  <r>
    <n v="264"/>
    <n v="379"/>
    <x v="0"/>
    <x v="0"/>
    <x v="15"/>
    <x v="2"/>
    <x v="2"/>
    <x v="7"/>
    <s v="Bank of Austria AG"/>
    <x v="4"/>
    <d v="2000-11-14T00:00:00"/>
    <d v="2005-11-14T00:00:00"/>
    <x v="0"/>
    <n v="-20000000"/>
    <n v="7838.8929889999999"/>
    <n v="0.22"/>
    <n v="19.515581000000001"/>
    <n v="19.491816"/>
    <n v="-1.3020575787210662E-2"/>
    <n v="-102.06690025110882"/>
    <n v="-398.25667200000004"/>
    <x v="0"/>
    <n v="-500.32357225110889"/>
    <n v="-26285.021597999999"/>
    <n v="-26625.958106999999"/>
    <n v="-340.93650899999921"/>
    <n v="159.38706325110968"/>
    <n v="-26285.021597999999"/>
    <n v="-26625.958106999999"/>
    <n v="-340.93650899999921"/>
    <x v="0"/>
    <n v="23210.962140428997"/>
    <n v="-11244.444444000001"/>
    <n v="-37870.402550999999"/>
    <n v="-54063.045339999997"/>
    <n v="-340.93650899999921"/>
    <n v="-340.93650899999921"/>
    <n v="-340.93650899999921"/>
    <x v="1"/>
  </r>
  <r>
    <n v="1065"/>
    <n v="429"/>
    <x v="0"/>
    <x v="0"/>
    <x v="15"/>
    <x v="2"/>
    <x v="2"/>
    <x v="7"/>
    <s v="CSFB Intl"/>
    <x v="4"/>
    <d v="2000-12-18T00:00:00"/>
    <d v="2005-12-19T00:00:00"/>
    <x v="1"/>
    <n v="-5000000"/>
    <n v="2047.1065819999999"/>
    <n v="0.3"/>
    <n v="19.626031999999999"/>
    <n v="19.601917"/>
    <n v="-5.2218161893415249E-3"/>
    <n v="-10.689614291195193"/>
    <n v="-107.52470099999999"/>
    <x v="0"/>
    <n v="-118.21431529119519"/>
    <n v="-22664.336552000001"/>
    <n v="-22763.691423"/>
    <n v="-99.354870999999548"/>
    <n v="18.859444291195643"/>
    <n v="-19989.944838864001"/>
    <n v="-19975.139223682498"/>
    <n v="14.805615181503526"/>
    <x v="0"/>
    <n v="6061.4825893019997"/>
    <n v="-3327.1875"/>
    <n v="-23302.326723682498"/>
    <n v="-12908.408630413009"/>
    <n v="31.868115181503526"/>
    <n v="31.868115181503526"/>
    <n v="14.805615181503526"/>
    <x v="1"/>
  </r>
  <r>
    <n v="21"/>
    <n v="110"/>
    <x v="0"/>
    <x v="0"/>
    <x v="16"/>
    <x v="6"/>
    <x v="2"/>
    <x v="3"/>
    <s v="JP Morgan"/>
    <x v="4"/>
    <d v="2000-07-31T00:00:00"/>
    <d v="2005-08-01T00:00:00"/>
    <x v="0"/>
    <n v="-20000000"/>
    <n v="7411.9772080000002"/>
    <n v="0.28999999999999998"/>
    <n v="41.435910999999997"/>
    <n v="41.373711999999998"/>
    <n v="-3.8694790531203227E-2"/>
    <n v="-286.80490548561255"/>
    <n v="-958.00453499999992"/>
    <x v="0"/>
    <n v="-1244.8094404856124"/>
    <n v="86099.645638999995"/>
    <n v="85542.470654999997"/>
    <n v="-557.17498399999749"/>
    <n v="687.63445648561492"/>
    <n v="86099.645638999995"/>
    <n v="85542.470654999997"/>
    <n v="-557.17498399999749"/>
    <x v="0"/>
    <n v="30481.7562679"/>
    <n v="-29644.444444000001"/>
    <n v="55898.026210999997"/>
    <n v="-193366.09649900004"/>
    <n v="-557.17498399999749"/>
    <n v="-557.17498399999749"/>
    <n v="-557.17498399999749"/>
    <x v="0"/>
  </r>
  <r>
    <n v="30"/>
    <n v="125"/>
    <x v="0"/>
    <x v="0"/>
    <x v="16"/>
    <x v="6"/>
    <x v="2"/>
    <x v="3"/>
    <s v="Bear Stearns"/>
    <x v="4"/>
    <d v="2000-07-07T00:00:00"/>
    <d v="2005-04-19T00:00:00"/>
    <x v="0"/>
    <n v="5000000"/>
    <n v="-1746.7661939999998"/>
    <n v="0.32"/>
    <n v="40.026043999999999"/>
    <n v="39.960500000000003"/>
    <n v="-3.597589441933112E-2"/>
    <n v="62.841476170600856"/>
    <n v="232.68301499999998"/>
    <x v="0"/>
    <n v="295.52449117060087"/>
    <n v="-11325.651443000001"/>
    <n v="-11172.400438999999"/>
    <n v="153.25100400000156"/>
    <n v="-142.27348717059931"/>
    <n v="-11325.651443000001"/>
    <n v="-11172.400438999999"/>
    <n v="153.25100400000156"/>
    <x v="0"/>
    <n v="-7183.5759728249996"/>
    <n v="8711.1111110000002"/>
    <n v="-2461.2893279999989"/>
    <n v="45995.324647000001"/>
    <n v="153.25100400000156"/>
    <n v="153.25100400000156"/>
    <n v="153.25100400000156"/>
    <x v="0"/>
  </r>
  <r>
    <n v="259"/>
    <n v="373"/>
    <x v="0"/>
    <x v="0"/>
    <x v="16"/>
    <x v="6"/>
    <x v="2"/>
    <x v="3"/>
    <s v="LBIE"/>
    <x v="4"/>
    <d v="2000-11-03T00:00:00"/>
    <d v="2005-11-03T00:00:00"/>
    <x v="0"/>
    <n v="15000000"/>
    <n v="-5860.7835230000001"/>
    <n v="0.35499999999999998"/>
    <n v="42.711468000000004"/>
    <n v="42.650399999999998"/>
    <n v="-4.6237222634369662E-2"/>
    <n v="270.98635256479639"/>
    <n v="752.57471099999998"/>
    <x v="0"/>
    <n v="1023.5610635647963"/>
    <n v="-35488.353708000002"/>
    <n v="-35011.881189"/>
    <n v="476.47251900000265"/>
    <n v="-547.08854456479366"/>
    <n v="-35488.353708000002"/>
    <n v="-35011.881189"/>
    <n v="476.47251900000265"/>
    <x v="0"/>
    <n v="-24102.472238337501"/>
    <n v="13904.166667"/>
    <n v="-21107.714522000002"/>
    <n v="153553.96809800001"/>
    <n v="476.47251900000265"/>
    <n v="476.47251900000265"/>
    <n v="476.47251900000265"/>
    <x v="1"/>
  </r>
  <r>
    <n v="1581"/>
    <n v="635"/>
    <x v="0"/>
    <x v="0"/>
    <x v="16"/>
    <x v="6"/>
    <x v="2"/>
    <x v="3"/>
    <s v="Portfolio ISIS"/>
    <x v="4"/>
    <d v="2001-01-05T00:00:00"/>
    <d v="2006-01-05T00:00:00"/>
    <x v="0"/>
    <n v="-10000000"/>
    <n v="4079.0510899999999"/>
    <n v="0.64"/>
    <n v="43.560110000000002"/>
    <n v="43.499215999999997"/>
    <n v="-5.1681649590254647E-2"/>
    <n v="-210.81208909412626"/>
    <n v="-585.10187700000006"/>
    <x v="0"/>
    <n v="-795.91396609412629"/>
    <n v="-101272.249495"/>
    <n v="-101808.657332"/>
    <n v="-536.40783700000611"/>
    <n v="259.50612909412018"/>
    <n v="-101272.249495"/>
    <n v="-101808.657332"/>
    <n v="-536.40783700000611"/>
    <x v="0"/>
    <n v="16775.097607625001"/>
    <n v="0"/>
    <n v="-101808.657332"/>
    <n v="-110243.858718"/>
    <n v="-536.40783700000611"/>
    <n v="-536.40783700000611"/>
    <n v="-536.40783700000611"/>
    <x v="1"/>
  </r>
  <r>
    <n v="1582"/>
    <n v="636"/>
    <x v="0"/>
    <x v="1"/>
    <x v="16"/>
    <x v="6"/>
    <x v="2"/>
    <x v="3"/>
    <s v="Portfolio ISIS"/>
    <x v="1"/>
    <d v="2001-01-05T00:00:00"/>
    <d v="2006-01-05T00:00:00"/>
    <x v="0"/>
    <n v="10000000"/>
    <n v="-4079.0510899999999"/>
    <n v="0.64"/>
    <n v="43.560110000000002"/>
    <n v="43.499215999999997"/>
    <n v="-5.1681649590254647E-2"/>
    <n v="210.81208909412626"/>
    <n v="585.10187700000006"/>
    <x v="0"/>
    <n v="795.91396609412629"/>
    <n v="101272.249495"/>
    <n v="101808.657332"/>
    <n v="536.40783700000611"/>
    <n v="-259.50612909412018"/>
    <n v="101272.249495"/>
    <n v="101808.657332"/>
    <n v="536.40783700000611"/>
    <x v="0"/>
    <n v="-16775.097607625001"/>
    <n v="0"/>
    <n v="101808.657332"/>
    <n v="110243.858718"/>
    <n v="536.40783700000611"/>
    <n v="536.40783700000611"/>
    <n v="536.40783700000611"/>
    <x v="1"/>
  </r>
  <r>
    <n v="1284"/>
    <n v="445"/>
    <x v="0"/>
    <x v="0"/>
    <x v="17"/>
    <x v="2"/>
    <x v="0"/>
    <x v="8"/>
    <s v="Portfolio ISIS"/>
    <x v="6"/>
    <d v="2001-01-05T00:00:00"/>
    <d v="2006-01-05T00:00:00"/>
    <x v="0"/>
    <n v="-10000000"/>
    <n v="4030.9309090000002"/>
    <n v="0.25"/>
    <n v="24.545114000000002"/>
    <n v="24.309092"/>
    <n v="-0.24580289242701114"/>
    <n v="-990.81447660564129"/>
    <n v="-370.87888499999997"/>
    <x v="0"/>
    <n v="-1361.6933616056413"/>
    <n v="-8025.3377780000001"/>
    <n v="-9095.0813390000003"/>
    <n v="-1069.7435610000002"/>
    <n v="291.94980060564103"/>
    <n v="-8025.3377780000001"/>
    <n v="-9095.0813390000003"/>
    <n v="-1069.7435610000002"/>
    <x v="0"/>
    <n v="11935.586421549"/>
    <n v="0"/>
    <n v="-9095.0813390000003"/>
    <n v="-9908.6073250000009"/>
    <n v="-1069.7435610000002"/>
    <n v="-1069.7435610000002"/>
    <n v="-1069.7435610000002"/>
    <x v="1"/>
  </r>
  <r>
    <n v="1485"/>
    <n v="536"/>
    <x v="0"/>
    <x v="1"/>
    <x v="17"/>
    <x v="2"/>
    <x v="0"/>
    <x v="8"/>
    <s v="Portfolio ISIS"/>
    <x v="1"/>
    <d v="2001-01-05T00:00:00"/>
    <d v="2006-01-05T00:00:00"/>
    <x v="0"/>
    <n v="10000000"/>
    <n v="-4030.9309090000002"/>
    <n v="0.25"/>
    <n v="24.545114000000002"/>
    <n v="24.309092"/>
    <n v="-0.24580289242701114"/>
    <n v="990.81447660564129"/>
    <n v="370.87888499999997"/>
    <x v="0"/>
    <n v="1361.6933616056413"/>
    <n v="8025.3377780000001"/>
    <n v="9095.0813390000003"/>
    <n v="1069.7435610000002"/>
    <n v="-291.94980060564103"/>
    <n v="8025.3377780000001"/>
    <n v="9095.0813390000003"/>
    <n v="1069.7435610000002"/>
    <x v="0"/>
    <n v="-11935.586421549"/>
    <n v="0"/>
    <n v="9095.0813390000003"/>
    <n v="9908.6073250000009"/>
    <n v="1069.7435610000002"/>
    <n v="1069.7435610000002"/>
    <n v="1069.7435610000002"/>
    <x v="1"/>
  </r>
  <r>
    <n v="402"/>
    <n v="416"/>
    <x v="0"/>
    <x v="0"/>
    <x v="18"/>
    <x v="2"/>
    <x v="1"/>
    <x v="3"/>
    <s v="JP Morgan"/>
    <x v="1"/>
    <d v="2000-09-25T00:00:00"/>
    <d v="2005-09-25T00:00:00"/>
    <x v="0"/>
    <n v="-15000000"/>
    <n v="5764.3708809999998"/>
    <n v="0.74"/>
    <n v="143.400226"/>
    <n v="143.205027"/>
    <n v="-6.9230115008550183E-2"/>
    <n v="-399.06805904356776"/>
    <n v="-1719.6746370000001"/>
    <x v="0"/>
    <n v="-2118.7426960435678"/>
    <n v="395941.54226000002"/>
    <n v="394945.11902899999"/>
    <n v="-996.4232310000225"/>
    <n v="1122.3194650435453"/>
    <n v="395941.54226000002"/>
    <n v="394945.11902899999"/>
    <n v="-996.4232310000225"/>
    <x v="0"/>
    <n v="17068.302178640999"/>
    <n v="-56116.666666999998"/>
    <n v="338828.45236200001"/>
    <n v="-170235.97383699997"/>
    <n v="-996.4232310000225"/>
    <n v="-996.4232310000225"/>
    <n v="-996.4232310000225"/>
    <x v="0"/>
  </r>
  <r>
    <n v="1749"/>
    <n v="955"/>
    <x v="0"/>
    <x v="6"/>
    <x v="19"/>
    <x v="9"/>
    <x v="5"/>
    <x v="9"/>
    <s v="Toronto Dominion"/>
    <x v="1"/>
    <d v="2001-04-04T00:00:00"/>
    <d v="2004-09-09T00:00:00"/>
    <x v="0"/>
    <n v="-40000000"/>
    <n v="99999.993971999997"/>
    <n v="1.6"/>
    <n v="240.76559700000001"/>
    <n v="240.201785"/>
    <n v="-6.0136138741006082E-2"/>
    <n v="-738.48097807407908"/>
    <n v="-10584.627462"/>
    <x v="0"/>
    <n v="-11323.10844007408"/>
    <n v="966436.67243899999"/>
    <n v="961203.36576299998"/>
    <n v="-5233.3066760000074"/>
    <n v="6089.8017640740727"/>
    <n v="966436.67243899999"/>
    <n v="961203.36576299998"/>
    <n v="-5233.3066760000074"/>
    <x v="0"/>
    <m/>
    <n v="0"/>
    <n v="961203.36576299998"/>
    <n v="961203.36576299998"/>
    <n v="-5233.3066760000074"/>
    <n v="-5233.3066760000074"/>
    <n v="-5233.3066760000074"/>
    <x v="4"/>
  </r>
  <r>
    <n v="1726"/>
    <n v="936"/>
    <x v="0"/>
    <x v="6"/>
    <x v="20"/>
    <x v="9"/>
    <x v="4"/>
    <x v="6"/>
    <s v="Paribas London"/>
    <x v="7"/>
    <d v="2001-03-28T00:00:00"/>
    <d v="2006-06-30T00:00:00"/>
    <x v="1"/>
    <n v="-30000000"/>
    <n v="30000.018"/>
    <n v="6.55"/>
    <n v="707.74776699999995"/>
    <n v="704.61610199999996"/>
    <n v="-1.5862562341592281"/>
    <n v="-24282.602142679156"/>
    <n v="-18656.467457999999"/>
    <x v="0"/>
    <n v="-42939.069600679155"/>
    <n v="557584.14477300004"/>
    <n v="517989.292273"/>
    <n v="-39594.852500000037"/>
    <n v="3344.2171006791177"/>
    <n v="491789.21568978601"/>
    <n v="454535.60396955744"/>
    <n v="-37253.611720228568"/>
    <x v="0"/>
    <m/>
    <n v="0"/>
    <n v="454535.60396955744"/>
    <n v="454535.60396955744"/>
    <n v="-37253.611720228568"/>
    <n v="-37253.611720228568"/>
    <n v="-37253.611720228568"/>
    <x v="1"/>
  </r>
  <r>
    <n v="419"/>
    <n v="420"/>
    <x v="1"/>
    <x v="5"/>
    <x v="21"/>
    <x v="2"/>
    <x v="1"/>
    <x v="3"/>
    <s v="Continental Ins"/>
    <x v="1"/>
    <d v="2000-09-15T00:00:00"/>
    <d v="2005-09-15T00:00:00"/>
    <x v="0"/>
    <n v="60000000"/>
    <n v="-22751.101314"/>
    <n v="0.22500000000000001"/>
    <n v="38.189974999999997"/>
    <n v="38.210254999999997"/>
    <n v="7.6611233409559373E-2"/>
    <n v="-1742.989933091387"/>
    <n v="2357.181771"/>
    <x v="0"/>
    <n v="614.19183790861302"/>
    <n v="-365578.01607900002"/>
    <n v="-366116.44485500001"/>
    <n v="-538.4287759999861"/>
    <n v="-1152.6206139085991"/>
    <n v="-365578.01607900002"/>
    <n v="-366116.44485500001"/>
    <n v="-538.4287759999861"/>
    <x v="0"/>
    <n v="-67366.010990754003"/>
    <n v="67875"/>
    <n v="-298241.44485500001"/>
    <n v="267008.70964599994"/>
    <n v="-538.4287759999861"/>
    <n v="-538.4287759999861"/>
    <n v="-538.4287759999861"/>
    <x v="0"/>
  </r>
  <r>
    <n v="1592"/>
    <n v="646"/>
    <x v="1"/>
    <x v="7"/>
    <x v="21"/>
    <x v="2"/>
    <x v="1"/>
    <x v="3"/>
    <s v="EnronCredit.com"/>
    <x v="1"/>
    <d v="2000-09-15T00:00:00"/>
    <d v="2005-09-15T00:00:00"/>
    <x v="0"/>
    <n v="-60000000"/>
    <n v="22751.101314"/>
    <n v="0.22500000000000001"/>
    <n v="38.189974999999997"/>
    <n v="38.210254999999997"/>
    <n v="7.6611233409559373E-2"/>
    <n v="1742.989933091387"/>
    <n v="-2357.181771"/>
    <x v="0"/>
    <n v="-614.19183790861302"/>
    <n v="365578.01607900002"/>
    <n v="366116.44485500001"/>
    <n v="538.4287759999861"/>
    <n v="1152.6206139085991"/>
    <n v="365578.01607900002"/>
    <n v="366116.44485500001"/>
    <n v="538.4287759999861"/>
    <x v="0"/>
    <n v="67366.010990754003"/>
    <n v="-67875"/>
    <n v="298241.44485500001"/>
    <n v="-267008.70964599994"/>
    <n v="538.4287759999861"/>
    <n v="538.4287759999861"/>
    <n v="538.4287759999861"/>
    <x v="0"/>
  </r>
  <r>
    <n v="1593"/>
    <n v="647"/>
    <x v="0"/>
    <x v="8"/>
    <x v="21"/>
    <x v="2"/>
    <x v="1"/>
    <x v="3"/>
    <s v="Enron North America"/>
    <x v="1"/>
    <d v="2000-09-15T00:00:00"/>
    <d v="2005-09-15T00:00:00"/>
    <x v="0"/>
    <n v="60000000"/>
    <n v="-22751.101314"/>
    <n v="0.22500000000000001"/>
    <n v="38.189974999999997"/>
    <n v="38.210254999999997"/>
    <n v="7.6611233409559373E-2"/>
    <n v="-1742.989933091387"/>
    <n v="2357.181771"/>
    <x v="0"/>
    <n v="614.19183790861302"/>
    <n v="-365578.01607900002"/>
    <n v="-366116.44485500001"/>
    <n v="-538.4287759999861"/>
    <n v="-1152.6206139085991"/>
    <n v="-365578.01607900002"/>
    <n v="-366116.44485500001"/>
    <n v="-538.4287759999861"/>
    <x v="0"/>
    <n v="-67366.010990754003"/>
    <n v="67875"/>
    <n v="-298241.44485500001"/>
    <n v="267008.70964599994"/>
    <n v="-538.4287759999861"/>
    <n v="-538.4287759999861"/>
    <n v="-538.4287759999861"/>
    <x v="0"/>
  </r>
  <r>
    <n v="1646"/>
    <n v="849"/>
    <x v="0"/>
    <x v="0"/>
    <x v="22"/>
    <x v="1"/>
    <x v="2"/>
    <x v="9"/>
    <s v="Toronto Dominion"/>
    <x v="1"/>
    <d v="2001-02-19T00:00:00"/>
    <d v="2004-09-13T00:00:00"/>
    <x v="0"/>
    <n v="-18000000"/>
    <n v="15000"/>
    <n v="2.5499999999999998"/>
    <n v="355.07301999999999"/>
    <n v="354.39515499999999"/>
    <n v="-0.16182125594832242"/>
    <n v="-893.10269342757761"/>
    <n v="-5010.3992880000005"/>
    <x v="0"/>
    <n v="-5903.5019814275784"/>
    <n v="506404.79727500002"/>
    <n v="501907.05376799998"/>
    <n v="-4497.7435070000356"/>
    <n v="1405.7584744275428"/>
    <n v="506404.79727500002"/>
    <n v="501907.05376799998"/>
    <n v="-4497.7435070000356"/>
    <x v="0"/>
    <n v="39947.022145800009"/>
    <n v="-28050"/>
    <n v="473857.05376799998"/>
    <n v="473857.05376799998"/>
    <n v="-4497.7435070000356"/>
    <n v="-4497.7435070000356"/>
    <n v="-4497.7435070000356"/>
    <x v="4"/>
  </r>
  <r>
    <n v="1639"/>
    <n v="843"/>
    <x v="0"/>
    <x v="0"/>
    <x v="23"/>
    <x v="1"/>
    <x v="2"/>
    <x v="9"/>
    <s v="Toronto Dominion"/>
    <x v="1"/>
    <d v="2001-02-09T00:00:00"/>
    <d v="2004-08-23T00:00:00"/>
    <x v="0"/>
    <n v="-23000000"/>
    <n v="15000"/>
    <n v="2"/>
    <n v="268.30162300000001"/>
    <n v="267.81603699999999"/>
    <n v="-0.11852880198668032"/>
    <n v="-820.94982397112733"/>
    <n v="-5343.4040159999995"/>
    <x v="0"/>
    <n v="-6164.3538399711269"/>
    <n v="399224.24513599998"/>
    <n v="394914.39914400002"/>
    <n v="-4309.8459919999586"/>
    <n v="1854.5078479711683"/>
    <n v="399224.24513599998"/>
    <n v="394914.39914400002"/>
    <n v="-4309.8459919999586"/>
    <x v="0"/>
    <n v="50131.569089602002"/>
    <n v="0"/>
    <n v="394914.39914400002"/>
    <n v="394914.39914400002"/>
    <n v="-4309.8459919999586"/>
    <n v="-4309.8459919999586"/>
    <n v="-4309.8459919999586"/>
    <x v="4"/>
  </r>
  <r>
    <n v="1287"/>
    <n v="448"/>
    <x v="0"/>
    <x v="0"/>
    <x v="24"/>
    <x v="5"/>
    <x v="1"/>
    <x v="6"/>
    <s v="Portfolio ISIS"/>
    <x v="6"/>
    <d v="2001-01-05T00:00:00"/>
    <d v="2006-01-05T00:00:00"/>
    <x v="0"/>
    <n v="-10000000"/>
    <n v="4106.1984300000004"/>
    <n v="0.8"/>
    <n v="71.620583999999994"/>
    <n v="71.059638000000007"/>
    <n v="-0.55029755279721448"/>
    <n v="-2259.6309473287643"/>
    <n v="-908.50811700000008"/>
    <x v="0"/>
    <n v="-3168.1390643287641"/>
    <n v="-54254.425467000001"/>
    <n v="-56856.832840000003"/>
    <n v="-2602.4073730000018"/>
    <n v="565.73169132876228"/>
    <n v="-54254.425467000001"/>
    <n v="-56856.832840000003"/>
    <n v="-2602.4073730000018"/>
    <x v="0"/>
    <n v="23641.437460725003"/>
    <n v="0"/>
    <n v="-56856.832840000003"/>
    <n v="-58308.063959999999"/>
    <n v="-2602.4073730000018"/>
    <n v="-2602.4073730000018"/>
    <n v="-2602.4073730000018"/>
    <x v="1"/>
  </r>
  <r>
    <n v="1487"/>
    <n v="538"/>
    <x v="0"/>
    <x v="1"/>
    <x v="24"/>
    <x v="5"/>
    <x v="1"/>
    <x v="6"/>
    <s v="Portfolio ISIS"/>
    <x v="1"/>
    <d v="2001-01-05T00:00:00"/>
    <d v="2006-01-05T00:00:00"/>
    <x v="0"/>
    <n v="10000000"/>
    <n v="-4106.1984300000004"/>
    <n v="0.8"/>
    <n v="71.620583999999994"/>
    <n v="71.059638000000007"/>
    <n v="-0.55029755279721448"/>
    <n v="2259.6309473287643"/>
    <n v="908.50811700000008"/>
    <x v="0"/>
    <n v="3168.1390643287641"/>
    <n v="54254.425467000001"/>
    <n v="56856.832840000003"/>
    <n v="2602.4073730000018"/>
    <n v="-565.73169132876228"/>
    <n v="54254.425467000001"/>
    <n v="56856.832840000003"/>
    <n v="2602.4073730000018"/>
    <x v="0"/>
    <n v="-23641.437460725003"/>
    <n v="0"/>
    <n v="56856.832840000003"/>
    <n v="58308.063959999999"/>
    <n v="2602.4073730000018"/>
    <n v="2602.4073730000018"/>
    <n v="2602.4073730000018"/>
    <x v="1"/>
  </r>
  <r>
    <n v="242"/>
    <n v="357"/>
    <x v="0"/>
    <x v="2"/>
    <x v="25"/>
    <x v="5"/>
    <x v="2"/>
    <x v="3"/>
    <s v="UBS AG"/>
    <x v="4"/>
    <d v="2000-10-24T00:00:00"/>
    <d v="2005-10-24T00:00:00"/>
    <x v="0"/>
    <n v="5000000"/>
    <n v="-1960.2979720000001"/>
    <n v="0.7"/>
    <n v="80.216363000000001"/>
    <n v="75.167923999999999"/>
    <n v="-5.0973365336148841"/>
    <n v="9992.2984694467668"/>
    <n v="487.18920000000003"/>
    <x v="0"/>
    <n v="10479.487669446768"/>
    <n v="-13693.596147"/>
    <n v="-3544.594603"/>
    <n v="10149.001544000001"/>
    <n v="-330.48612544676689"/>
    <n v="-13693.596147"/>
    <n v="-3544.594603"/>
    <n v="10149.001544000001"/>
    <x v="0"/>
    <n v="-11286.41557379"/>
    <n v="8944.4444440000007"/>
    <n v="5399.8498410000011"/>
    <n v="43033.667784000005"/>
    <n v="10149.001544000001"/>
    <n v="10149.001544000001"/>
    <n v="10149.001544000001"/>
    <x v="1"/>
  </r>
  <r>
    <n v="243"/>
    <n v="358"/>
    <x v="0"/>
    <x v="3"/>
    <x v="25"/>
    <x v="5"/>
    <x v="2"/>
    <x v="3"/>
    <s v="EnronCredit.com"/>
    <x v="4"/>
    <d v="2000-10-24T00:00:00"/>
    <d v="2005-10-24T00:00:00"/>
    <x v="0"/>
    <n v="-5000000"/>
    <n v="1960.2979720000001"/>
    <n v="0.7"/>
    <n v="80.216363000000001"/>
    <n v="75.167923999999999"/>
    <n v="-5.0973365336148841"/>
    <n v="-9992.2984694467668"/>
    <n v="-487.18920000000003"/>
    <x v="0"/>
    <n v="-10479.487669446768"/>
    <n v="13693.596147"/>
    <n v="3544.594603"/>
    <n v="-10149.001544000001"/>
    <n v="330.48612544676689"/>
    <n v="13693.596147"/>
    <n v="3544.594603"/>
    <n v="-10149.001544000001"/>
    <x v="0"/>
    <n v="11286.41557379"/>
    <n v="-8944.4444440000007"/>
    <n v="-5399.8498410000011"/>
    <n v="-43033.667784000005"/>
    <n v="-10149.001544000001"/>
    <n v="-10149.001544000001"/>
    <n v="-10149.001544000001"/>
    <x v="1"/>
  </r>
  <r>
    <n v="244"/>
    <n v="359"/>
    <x v="0"/>
    <x v="4"/>
    <x v="25"/>
    <x v="5"/>
    <x v="2"/>
    <x v="3"/>
    <s v="Enron North America"/>
    <x v="4"/>
    <d v="2000-10-24T00:00:00"/>
    <d v="2005-10-24T00:00:00"/>
    <x v="0"/>
    <n v="5000000"/>
    <n v="-1960.2979720000001"/>
    <n v="0.7"/>
    <n v="80.216363000000001"/>
    <n v="75.167923999999999"/>
    <n v="-5.0973365336148841"/>
    <n v="9992.2984694467668"/>
    <n v="487.18920000000003"/>
    <x v="0"/>
    <n v="10479.487669446768"/>
    <n v="-13693.596147"/>
    <n v="-3544.594603"/>
    <n v="10149.001544000001"/>
    <n v="-330.48612544676689"/>
    <n v="-13693.596147"/>
    <n v="-3544.594603"/>
    <n v="10149.001544000001"/>
    <x v="0"/>
    <n v="-11286.41557379"/>
    <n v="8944.4444440000007"/>
    <n v="5399.8498410000011"/>
    <n v="43033.667784000005"/>
    <n v="10149.001544000001"/>
    <n v="10149.001544000001"/>
    <n v="10149.001544000001"/>
    <x v="1"/>
  </r>
  <r>
    <n v="245"/>
    <n v="360"/>
    <x v="0"/>
    <x v="0"/>
    <x v="25"/>
    <x v="5"/>
    <x v="2"/>
    <x v="3"/>
    <s v="Paribas London"/>
    <x v="4"/>
    <d v="2000-10-25T00:00:00"/>
    <d v="2005-10-25T00:00:00"/>
    <x v="0"/>
    <n v="15000000"/>
    <n v="-5884.0024300000005"/>
    <n v="0.7"/>
    <n v="80.243978999999996"/>
    <n v="75.195584999999994"/>
    <n v="-5.0973351142387031"/>
    <n v="29992.73219870486"/>
    <n v="1461.641316"/>
    <x v="0"/>
    <n v="31454.373514704861"/>
    <n v="-41568.414632"/>
    <n v="-11107.229611000001"/>
    <n v="30461.185020999998"/>
    <n v="-993.1884937048635"/>
    <n v="-41568.414632"/>
    <n v="-11107.229611000001"/>
    <n v="30461.185020999998"/>
    <x v="0"/>
    <n v="-33877.143990725002"/>
    <n v="26833.333332999999"/>
    <n v="15726.103721999998"/>
    <n v="129020.294973"/>
    <n v="30461.185020999998"/>
    <n v="30461.185020999998"/>
    <n v="30461.185020999998"/>
    <x v="1"/>
  </r>
  <r>
    <n v="248"/>
    <n v="362"/>
    <x v="0"/>
    <x v="2"/>
    <x v="25"/>
    <x v="5"/>
    <x v="2"/>
    <x v="3"/>
    <s v="Swiss Re"/>
    <x v="4"/>
    <d v="2000-10-25T00:00:00"/>
    <d v="2001-10-25T00:00:00"/>
    <x v="0"/>
    <n v="-20000000"/>
    <n v="1074.083134"/>
    <n v="0.55000000000000004"/>
    <n v="41.172696999999999"/>
    <n v="35.786520000000003"/>
    <n v="-5.2378643635897504"/>
    <n v="-5625.9017711113947"/>
    <n v="-776.19515999999999"/>
    <x v="0"/>
    <n v="-6402.096931111395"/>
    <n v="-36148.899986999997"/>
    <n v="-42366.415708"/>
    <n v="-6217.5157210000034"/>
    <n v="184.58121011139156"/>
    <n v="-36148.899986999997"/>
    <n v="-42366.415708"/>
    <n v="-6217.5157210000034"/>
    <x v="0"/>
    <n v="6184.0336440049996"/>
    <n v="-28111.111110999998"/>
    <n v="-70477.526818999992"/>
    <n v="-100615.06154999998"/>
    <n v="-6217.5157209999961"/>
    <n v="-6217.5157209999961"/>
    <n v="-6217.5157210000034"/>
    <x v="2"/>
  </r>
  <r>
    <n v="249"/>
    <n v="363"/>
    <x v="0"/>
    <x v="3"/>
    <x v="25"/>
    <x v="5"/>
    <x v="2"/>
    <x v="3"/>
    <s v="EnronCredit.com"/>
    <x v="4"/>
    <d v="2000-10-25T00:00:00"/>
    <d v="2001-10-25T00:00:00"/>
    <x v="0"/>
    <n v="20000000"/>
    <n v="-1074.083134"/>
    <n v="0.55000000000000004"/>
    <n v="41.172696999999999"/>
    <n v="35.786520000000003"/>
    <n v="-5.2378643635897504"/>
    <n v="5625.9017711113947"/>
    <n v="776.19515999999999"/>
    <x v="0"/>
    <n v="6402.096931111395"/>
    <n v="36148.899986999997"/>
    <n v="42366.415708"/>
    <n v="6217.5157210000034"/>
    <n v="-184.58121011139156"/>
    <n v="36148.899986999997"/>
    <n v="42366.415708"/>
    <n v="6217.5157210000034"/>
    <x v="0"/>
    <n v="-6184.0336440049996"/>
    <n v="28111.111110999998"/>
    <n v="70477.526818999992"/>
    <n v="100615.06154999998"/>
    <n v="6217.5157209999961"/>
    <n v="6217.5157209999961"/>
    <n v="6217.5157210000034"/>
    <x v="2"/>
  </r>
  <r>
    <n v="250"/>
    <n v="364"/>
    <x v="0"/>
    <x v="4"/>
    <x v="25"/>
    <x v="5"/>
    <x v="2"/>
    <x v="3"/>
    <s v="Enron North America"/>
    <x v="4"/>
    <d v="2000-10-25T00:00:00"/>
    <d v="2001-10-25T00:00:00"/>
    <x v="0"/>
    <n v="-20000000"/>
    <n v="1074.083134"/>
    <n v="0.55000000000000004"/>
    <n v="41.172696999999999"/>
    <n v="35.786520000000003"/>
    <n v="-5.2378643635897504"/>
    <n v="-5625.9017711113947"/>
    <n v="-776.19515999999999"/>
    <x v="0"/>
    <n v="-6402.096931111395"/>
    <n v="-36148.899986999997"/>
    <n v="-42366.415708"/>
    <n v="-6217.5157210000034"/>
    <n v="184.58121011139156"/>
    <n v="-36148.899986999997"/>
    <n v="-42366.415708"/>
    <n v="-6217.5157210000034"/>
    <x v="0"/>
    <n v="6184.0336440049996"/>
    <n v="-28111.111110999998"/>
    <n v="-70477.526818999992"/>
    <n v="-100615.06154999998"/>
    <n v="-6217.5157209999961"/>
    <n v="-6217.5157209999961"/>
    <n v="-6217.5157210000034"/>
    <x v="2"/>
  </r>
  <r>
    <n v="1379"/>
    <n v="435"/>
    <x v="0"/>
    <x v="0"/>
    <x v="25"/>
    <x v="5"/>
    <x v="2"/>
    <x v="3"/>
    <s v="LBIE"/>
    <x v="4"/>
    <d v="2000-12-20T00:00:00"/>
    <d v="2005-12-20T00:00:00"/>
    <x v="0"/>
    <n v="-10000000"/>
    <n v="4083.7429399999996"/>
    <n v="1"/>
    <n v="81.748227999999997"/>
    <n v="76.701732000000007"/>
    <n v="-5.0959486764346886"/>
    <n v="-20810.544429992504"/>
    <n v="-1056.3172950000001"/>
    <x v="0"/>
    <n v="-21866.861724992505"/>
    <n v="-78853.739600999994"/>
    <n v="-100150.58624999999"/>
    <n v="-21296.846648999999"/>
    <n v="570.01507599250544"/>
    <n v="-78853.739600999994"/>
    <n v="-100150.58624999999"/>
    <n v="-21296.846648999999"/>
    <x v="0"/>
    <n v="23512.149977049998"/>
    <n v="-25000"/>
    <n v="-125150.58624999999"/>
    <n v="-89059.074280000001"/>
    <n v="-21296.846648999999"/>
    <n v="-21296.846648999999"/>
    <n v="-21296.846648999999"/>
    <x v="1"/>
  </r>
  <r>
    <n v="1649"/>
    <n v="859"/>
    <x v="0"/>
    <x v="0"/>
    <x v="25"/>
    <x v="5"/>
    <x v="2"/>
    <x v="3"/>
    <s v="LBIE"/>
    <x v="4"/>
    <d v="2001-02-23T00:00:00"/>
    <d v="2006-02-23T00:00:00"/>
    <x v="0"/>
    <n v="-10000000"/>
    <n v="4170.9523589999999"/>
    <n v="0.7"/>
    <n v="83.472939999999994"/>
    <n v="78.427226000000005"/>
    <n v="-5.0939237998751423"/>
    <n v="-21246.513489655466"/>
    <n v="-974.41293899999994"/>
    <x v="0"/>
    <n v="-22220.926428655468"/>
    <n v="49483.334429000002"/>
    <n v="28031.151549999999"/>
    <n v="-21452.182879000004"/>
    <n v="768.74354965546445"/>
    <n v="49483.334429000002"/>
    <n v="28031.151549999999"/>
    <n v="-21452.182879000004"/>
    <x v="0"/>
    <n v="24014.258206942501"/>
    <n v="0"/>
    <n v="28031.151549999999"/>
    <n v="28031.151549999999"/>
    <n v="-21452.182879000004"/>
    <n v="-21452.182879000004"/>
    <n v="-21452.182879000004"/>
    <x v="1"/>
  </r>
  <r>
    <n v="1669"/>
    <n v="876"/>
    <x v="0"/>
    <x v="0"/>
    <x v="25"/>
    <x v="5"/>
    <x v="2"/>
    <x v="3"/>
    <s v="Morgan Stanley CP"/>
    <x v="4"/>
    <d v="2001-03-07T00:00:00"/>
    <d v="2006-03-07T00:00:00"/>
    <x v="0"/>
    <n v="10000000"/>
    <n v="-4210.0022100000006"/>
    <n v="0.79"/>
    <n v="83.782911999999996"/>
    <n v="78.737155000000001"/>
    <n v="-5.0939837099817629"/>
    <n v="21445.682676727225"/>
    <n v="1035.60249"/>
    <x v="0"/>
    <n v="22481.285166727226"/>
    <n v="-14448.161985999999"/>
    <n v="7265.7647770000003"/>
    <n v="21713.926762999999"/>
    <n v="-767.35840372722669"/>
    <n v="-14448.161985999999"/>
    <n v="7265.7647770000003"/>
    <n v="21713.926762999999"/>
    <x v="0"/>
    <n v="-24239.087724075001"/>
    <n v="0"/>
    <n v="7265.7647770000003"/>
    <n v="7265.7647770000003"/>
    <n v="21713.926762999999"/>
    <n v="21713.926762999999"/>
    <n v="21713.926762999999"/>
    <x v="1"/>
  </r>
  <r>
    <n v="1691"/>
    <n v="899"/>
    <x v="0"/>
    <x v="0"/>
    <x v="25"/>
    <x v="5"/>
    <x v="2"/>
    <x v="3"/>
    <s v="JP Morgan"/>
    <x v="4"/>
    <d v="2001-03-19T00:00:00"/>
    <d v="2006-03-19T00:00:00"/>
    <x v="0"/>
    <n v="-10000000"/>
    <n v="4244.4052510000001"/>
    <n v="0.85"/>
    <n v="84.110235000000003"/>
    <n v="79.065548000000007"/>
    <n v="-5.0940628098853145"/>
    <n v="-21621.266939201043"/>
    <n v="-1050.3278580000001"/>
    <x v="0"/>
    <n v="-22671.594797201044"/>
    <n v="-7349.9515259999998"/>
    <n v="-29273.279764999999"/>
    <n v="-21923.328238999999"/>
    <n v="748.26655820104497"/>
    <n v="-7349.9515259999998"/>
    <n v="-29273.279764999999"/>
    <n v="-21923.328238999999"/>
    <x v="0"/>
    <n v="24437.163232632502"/>
    <n v="0"/>
    <n v="-29273.279764999999"/>
    <n v="-29273.279764999999"/>
    <n v="-21923.328238999999"/>
    <n v="-21923.328238999999"/>
    <n v="-21923.328238999999"/>
    <x v="1"/>
  </r>
  <r>
    <n v="275"/>
    <n v="870"/>
    <x v="0"/>
    <x v="0"/>
    <x v="26"/>
    <x v="2"/>
    <x v="4"/>
    <x v="3"/>
    <s v="Merrill Lynch Int"/>
    <x v="5"/>
    <d v="2000-12-05T00:00:00"/>
    <d v="2005-12-05T00:00:00"/>
    <x v="0"/>
    <n v="-15000000"/>
    <n v="6022.2250690000001"/>
    <n v="0.7"/>
    <n v="50.817267999999999"/>
    <n v="50.660072999999997"/>
    <n v="-0.14051785911272635"/>
    <n v="-846.23017379087082"/>
    <n v="-959.76548100000002"/>
    <x v="0"/>
    <n v="-1805.995654790871"/>
    <n v="-126921.977535"/>
    <n v="-128322.925942"/>
    <n v="-1400.9484070000035"/>
    <n v="405.04724779086746"/>
    <n v="-126921.977535"/>
    <n v="-128322.925942"/>
    <n v="-1400.9484070000035"/>
    <x v="0"/>
    <n v="17831.808429309"/>
    <n v="-26250"/>
    <n v="-154572.925942"/>
    <n v="-161380.800093"/>
    <n v="-1400.9484069999889"/>
    <n v="-1400.9484069999889"/>
    <n v="-1400.9484070000035"/>
    <x v="1"/>
  </r>
  <r>
    <n v="276"/>
    <n v="413"/>
    <x v="0"/>
    <x v="0"/>
    <x v="26"/>
    <x v="2"/>
    <x v="4"/>
    <x v="3"/>
    <s v="JP Morgan"/>
    <x v="5"/>
    <d v="2000-12-05T00:00:00"/>
    <d v="2005-12-05T00:00:00"/>
    <x v="0"/>
    <n v="-5000000"/>
    <n v="2007.4083559999999"/>
    <n v="0.7"/>
    <n v="50.817267999999999"/>
    <n v="50.660072999999997"/>
    <n v="-0.14051785911902631"/>
    <n v="-282.07672456276418"/>
    <n v="-319.92182700000001"/>
    <x v="0"/>
    <n v="-601.99855156276419"/>
    <n v="-42307.325844999999"/>
    <n v="-42774.308646999998"/>
    <n v="-466.98280199999863"/>
    <n v="135.01574956276556"/>
    <n v="-42307.325844999999"/>
    <n v="-42774.308646999998"/>
    <n v="-466.98280199999863"/>
    <x v="0"/>
    <n v="5943.9361421159992"/>
    <n v="-8750"/>
    <n v="-51524.308646999998"/>
    <n v="-53793.600030999994"/>
    <n v="-466.98280199999863"/>
    <n v="-466.98280199999863"/>
    <n v="-466.98280199999863"/>
    <x v="1"/>
  </r>
  <r>
    <n v="1618"/>
    <n v="823"/>
    <x v="0"/>
    <x v="0"/>
    <x v="27"/>
    <x v="4"/>
    <x v="4"/>
    <x v="8"/>
    <s v="Morgan Stanley CP"/>
    <x v="0"/>
    <d v="2001-01-18T00:00:00"/>
    <d v="2003-08-06T00:00:00"/>
    <x v="0"/>
    <n v="-17000000"/>
    <n v="3606.4505999999997"/>
    <n v="0.32"/>
    <n v="24.752414999999999"/>
    <n v="24.695128"/>
    <n v="-1.6463792969405939E-2"/>
    <n v="-59.375856032789819"/>
    <n v="-614.47095300000001"/>
    <x v="0"/>
    <n v="-673.84680903278979"/>
    <n v="-38699.233010999997"/>
    <n v="-39066.218488999999"/>
    <n v="-366.98547800000233"/>
    <n v="306.86133103278746"/>
    <n v="-38699.233010999997"/>
    <n v="-39066.218488999999"/>
    <n v="-366.98547800000233"/>
    <x v="0"/>
    <n v="35595.667421999999"/>
    <n v="0"/>
    <n v="-39066.218488999999"/>
    <n v="-39066.218488999999"/>
    <n v="-366.98547800000233"/>
    <n v="-366.98547800000233"/>
    <n v="-366.98547800000233"/>
    <x v="5"/>
  </r>
  <r>
    <n v="1285"/>
    <n v="446"/>
    <x v="0"/>
    <x v="0"/>
    <x v="28"/>
    <x v="4"/>
    <x v="8"/>
    <x v="3"/>
    <s v="Portfolio ISIS"/>
    <x v="3"/>
    <d v="2001-01-05T00:00:00"/>
    <d v="2006-01-05T00:00:00"/>
    <x v="0"/>
    <n v="-10000000"/>
    <n v="4129.8772579999995"/>
    <n v="0.9"/>
    <n v="72.424462000000005"/>
    <n v="71.85239"/>
    <n v="-0.54636888937513073"/>
    <n v="-2256.43645070907"/>
    <n v="-821.66985899999997"/>
    <x v="0"/>
    <n v="-3078.10630970907"/>
    <n v="-94520.630699999994"/>
    <n v="-97242.794611999998"/>
    <n v="-2722.1639120000036"/>
    <n v="355.94239770906643"/>
    <n v="-94520.630699999994"/>
    <n v="-97242.794611999998"/>
    <n v="-2722.1639120000036"/>
    <x v="0"/>
    <n v="40761.888536459999"/>
    <n v="0"/>
    <n v="-97242.794611999998"/>
    <n v="-375331.52437200001"/>
    <n v="-2722.1639120000036"/>
    <n v="-2722.1639120000036"/>
    <n v="-2722.1639120000036"/>
    <x v="1"/>
  </r>
  <r>
    <n v="1486"/>
    <n v="537"/>
    <x v="0"/>
    <x v="1"/>
    <x v="28"/>
    <x v="4"/>
    <x v="8"/>
    <x v="3"/>
    <s v="Portfolio ISIS"/>
    <x v="1"/>
    <d v="2001-01-05T00:00:00"/>
    <d v="2006-01-05T00:00:00"/>
    <x v="0"/>
    <n v="10000000"/>
    <n v="-4129.8772579999995"/>
    <n v="0.9"/>
    <n v="72.424462000000005"/>
    <n v="71.85239"/>
    <n v="-0.54636888937513073"/>
    <n v="2256.43645070907"/>
    <n v="821.66985899999997"/>
    <x v="0"/>
    <n v="3078.10630970907"/>
    <n v="94520.630699999994"/>
    <n v="97242.794611999998"/>
    <n v="2722.1639120000036"/>
    <n v="-355.94239770906643"/>
    <n v="94520.630699999994"/>
    <n v="97242.794611999998"/>
    <n v="2722.1639120000036"/>
    <x v="0"/>
    <n v="-40761.888536459999"/>
    <n v="0"/>
    <n v="97242.794611999998"/>
    <n v="375331.52437200001"/>
    <n v="2722.1639120000036"/>
    <n v="2722.1639120000036"/>
    <n v="2722.1639120000036"/>
    <x v="1"/>
  </r>
  <r>
    <n v="1584"/>
    <n v="638"/>
    <x v="0"/>
    <x v="0"/>
    <x v="28"/>
    <x v="4"/>
    <x v="8"/>
    <x v="3"/>
    <s v="JP Morgan"/>
    <x v="3"/>
    <d v="2000-12-27T00:00:00"/>
    <d v="2005-12-27T00:00:00"/>
    <x v="0"/>
    <n v="10000000"/>
    <n v="-4164.6623129999998"/>
    <n v="1.2"/>
    <n v="72.304050000000004"/>
    <n v="71.732820000000004"/>
    <n v="-0.54278107274864695"/>
    <n v="2260.4998778860013"/>
    <n v="876.57082500000001"/>
    <x v="0"/>
    <n v="3137.0707028860015"/>
    <n v="198314.356711"/>
    <n v="201268.484772"/>
    <n v="2954.1280609999958"/>
    <n v="-182.94264188600573"/>
    <n v="198314.356711"/>
    <n v="201268.484772"/>
    <n v="2954.1280609999958"/>
    <x v="0"/>
    <n v="-41105.217029309999"/>
    <n v="30000"/>
    <n v="231268.484772"/>
    <n v="230624.327318"/>
    <n v="2954.1280609999958"/>
    <n v="2954.1280609999958"/>
    <n v="2954.1280609999958"/>
    <x v="1"/>
  </r>
  <r>
    <n v="1651"/>
    <n v="861"/>
    <x v="0"/>
    <x v="0"/>
    <x v="29"/>
    <x v="6"/>
    <x v="6"/>
    <x v="8"/>
    <s v="JP Morgan"/>
    <x v="6"/>
    <d v="2001-02-26T00:00:00"/>
    <d v="2006-02-26T00:00:00"/>
    <x v="1"/>
    <n v="-10000000"/>
    <n v="4255.2649190000002"/>
    <n v="0.51"/>
    <n v="42.346812"/>
    <n v="37.378917999999999"/>
    <n v="-5.1020730044284219"/>
    <n v="-21710.672269921197"/>
    <n v="-567.12319500000001"/>
    <x v="0"/>
    <n v="-22277.795464921197"/>
    <n v="-42985.623139000003"/>
    <n v="-64983.913066000001"/>
    <n v="-21998.289926999998"/>
    <n v="279.50553792119899"/>
    <n v="-37913.319608598002"/>
    <n v="-57023.383715414995"/>
    <n v="-19110.064106816993"/>
    <x v="0"/>
    <n v="17499.776979387501"/>
    <n v="0"/>
    <n v="-57023.383715414995"/>
    <n v="-57023.383715414995"/>
    <n v="-19110.064106816993"/>
    <n v="-19110.064106816993"/>
    <n v="-19110.064106816993"/>
    <x v="1"/>
  </r>
  <r>
    <n v="1286"/>
    <n v="447"/>
    <x v="0"/>
    <x v="0"/>
    <x v="30"/>
    <x v="6"/>
    <x v="2"/>
    <x v="4"/>
    <s v="Portfolio ISIS"/>
    <x v="2"/>
    <d v="2001-01-05T00:00:00"/>
    <d v="2006-01-05T00:00:00"/>
    <x v="0"/>
    <n v="-10000000"/>
    <n v="4010.153491"/>
    <n v="0.12"/>
    <n v="14.825138000000001"/>
    <n v="14.712737000000001"/>
    <n v="-0.11594265716401327"/>
    <n v="-464.94785138208397"/>
    <n v="-190.77229800000001"/>
    <x v="0"/>
    <n v="-655.72014938208395"/>
    <n v="9018.5220140000001"/>
    <n v="8522.4067510000004"/>
    <n v="-496.11526299999969"/>
    <n v="159.60488638208426"/>
    <n v="9018.5220140000001"/>
    <n v="8522.4067510000004"/>
    <n v="-496.11526299999969"/>
    <x v="0"/>
    <n v="16491.756231737498"/>
    <n v="0"/>
    <n v="8522.4067510000004"/>
    <n v="-25302.64615"/>
    <n v="-496.11526299999969"/>
    <n v="-496.11526299999969"/>
    <n v="-496.11526299999969"/>
    <x v="1"/>
  </r>
  <r>
    <n v="1554"/>
    <n v="600"/>
    <x v="0"/>
    <x v="1"/>
    <x v="30"/>
    <x v="6"/>
    <x v="2"/>
    <x v="4"/>
    <s v="Portfolio ISIS"/>
    <x v="1"/>
    <d v="2001-01-05T00:00:00"/>
    <d v="2006-01-05T00:00:00"/>
    <x v="0"/>
    <n v="10000000"/>
    <n v="-4010.153491"/>
    <n v="0.12"/>
    <n v="14.825138000000001"/>
    <n v="14.712737000000001"/>
    <n v="-0.11594265716401327"/>
    <n v="464.94785138208397"/>
    <n v="190.77229800000001"/>
    <x v="0"/>
    <n v="655.72014938208395"/>
    <n v="-9018.5220140000001"/>
    <n v="-8522.4067510000004"/>
    <n v="496.11526299999969"/>
    <n v="-159.60488638208426"/>
    <n v="-9018.5220140000001"/>
    <n v="-8522.4067510000004"/>
    <n v="496.11526299999969"/>
    <x v="0"/>
    <n v="-16491.756231737498"/>
    <n v="0"/>
    <n v="-8522.4067510000004"/>
    <n v="25302.64615"/>
    <n v="496.11526299999969"/>
    <n v="496.11526299999969"/>
    <n v="496.11526299999969"/>
    <x v="1"/>
  </r>
  <r>
    <n v="1643"/>
    <n v="847"/>
    <x v="0"/>
    <x v="0"/>
    <x v="30"/>
    <x v="6"/>
    <x v="2"/>
    <x v="4"/>
    <s v="CSFB Intl"/>
    <x v="2"/>
    <d v="2001-02-15T00:00:00"/>
    <d v="2006-02-15T00:00:00"/>
    <x v="0"/>
    <n v="10000000"/>
    <n v="-4099.394217"/>
    <n v="0.17"/>
    <n v="15.051762999999999"/>
    <n v="14.939441"/>
    <n v="-0.11710592236678874"/>
    <n v="480.06334092686473"/>
    <n v="195.94470899999999"/>
    <x v="0"/>
    <n v="676.00804992686471"/>
    <n v="10624.843644"/>
    <n v="11168.431489000001"/>
    <n v="543.58784500000002"/>
    <n v="-132.4202049268647"/>
    <n v="10624.843644"/>
    <n v="11168.431489000001"/>
    <n v="543.58784500000002"/>
    <x v="0"/>
    <n v="-16858.7587174125"/>
    <n v="0"/>
    <n v="11168.431489000001"/>
    <n v="11168.431489000001"/>
    <n v="543.58784500000002"/>
    <n v="543.58784500000002"/>
    <n v="543.58784500000002"/>
    <x v="1"/>
  </r>
  <r>
    <n v="268"/>
    <n v="405"/>
    <x v="0"/>
    <x v="0"/>
    <x v="31"/>
    <x v="2"/>
    <x v="8"/>
    <x v="3"/>
    <s v="LBIE"/>
    <x v="2"/>
    <d v="2000-11-17T00:00:00"/>
    <d v="2005-11-17T00:00:00"/>
    <x v="0"/>
    <n v="-10000000"/>
    <n v="3929.9620290000003"/>
    <n v="0.3"/>
    <n v="25.112331999999999"/>
    <n v="24.991405"/>
    <n v="-0.11792693538574553"/>
    <n v="-463.44837826231645"/>
    <n v="-356.01044999999999"/>
    <x v="0"/>
    <n v="-819.4588282623165"/>
    <n v="-23616.652761000001"/>
    <n v="-24221.138943000002"/>
    <n v="-604.48618200000055"/>
    <n v="214.97264626231595"/>
    <n v="-23616.652761000001"/>
    <n v="-24221.138943000002"/>
    <n v="-604.48618200000055"/>
    <x v="0"/>
    <n v="11636.617567869"/>
    <n v="-7916.6666670000004"/>
    <n v="-32137.805610000003"/>
    <n v="-43095.058608000007"/>
    <n v="-604.48618200000055"/>
    <n v="-604.48618200000055"/>
    <n v="-604.48618200000055"/>
    <x v="1"/>
  </r>
  <r>
    <n v="59"/>
    <n v="152"/>
    <x v="0"/>
    <x v="0"/>
    <x v="32"/>
    <x v="1"/>
    <x v="6"/>
    <x v="6"/>
    <s v="Merrill Lynch Int"/>
    <x v="6"/>
    <d v="2000-09-13T00:00:00"/>
    <d v="2005-09-13T00:00:00"/>
    <x v="0"/>
    <n v="-10000000"/>
    <n v="3808.6623549999999"/>
    <n v="0.45"/>
    <n v="43.261795999999997"/>
    <n v="42.732160999999998"/>
    <n v="-0.53369050175315047"/>
    <n v="-2032.6469232482857"/>
    <n v="-564.37728300000003"/>
    <x v="0"/>
    <n v="-2597.0242062482857"/>
    <n v="-9510.0711009999995"/>
    <n v="-11744.161946"/>
    <n v="-2234.0908450000006"/>
    <n v="362.93336124828511"/>
    <n v="-9510.0711009999995"/>
    <n v="-11744.161946"/>
    <n v="-2234.0908450000006"/>
    <x v="0"/>
    <n v="27567.098125490003"/>
    <n v="-22625"/>
    <n v="-34369.161946"/>
    <n v="-45972.155837999999"/>
    <n v="-2234.0908449999988"/>
    <n v="-2234.0908449999988"/>
    <n v="-2234.0908450000006"/>
    <x v="0"/>
  </r>
  <r>
    <n v="1611"/>
    <n v="819"/>
    <x v="0"/>
    <x v="0"/>
    <x v="32"/>
    <x v="1"/>
    <x v="6"/>
    <x v="6"/>
    <s v="Morgan Stanley CP"/>
    <x v="6"/>
    <d v="2001-01-18T00:00:00"/>
    <d v="2003-08-06T00:00:00"/>
    <x v="0"/>
    <n v="-17000000"/>
    <n v="3610.8607190000002"/>
    <n v="0.44"/>
    <n v="28.149173999999999"/>
    <n v="27.607790999999999"/>
    <n v="-0.51882349065992017"/>
    <n v="-1873.3993625183691"/>
    <n v="-679.67786699999999"/>
    <x v="0"/>
    <n v="-2553.0772295183692"/>
    <n v="-75428.962180000002"/>
    <n v="-77682.764255000002"/>
    <n v="-2253.8020749999996"/>
    <n v="299.27515451836962"/>
    <n v="-75428.962180000002"/>
    <n v="-77682.764255000002"/>
    <n v="-2253.8020749999996"/>
    <x v="0"/>
    <n v="26135.409884122004"/>
    <n v="0"/>
    <n v="-77682.764255000002"/>
    <n v="-77682.764255000002"/>
    <n v="-2253.8020749999996"/>
    <n v="-2253.8020749999996"/>
    <n v="-2253.8020749999996"/>
    <x v="5"/>
  </r>
  <r>
    <n v="1735"/>
    <n v="942"/>
    <x v="0"/>
    <x v="0"/>
    <x v="32"/>
    <x v="1"/>
    <x v="6"/>
    <x v="6"/>
    <s v="Goldman Sachs"/>
    <x v="6"/>
    <d v="2001-03-30T00:00:00"/>
    <d v="2006-03-30T00:00:00"/>
    <x v="0"/>
    <n v="-5000000"/>
    <n v="2105.7489019999998"/>
    <n v="0.47"/>
    <n v="46.647967999999999"/>
    <n v="46.119675999999998"/>
    <n v="-0.55162191056170273"/>
    <n v="-1161.5772324844477"/>
    <n v="-307.331322"/>
    <x v="0"/>
    <n v="-1468.9085544844477"/>
    <n v="-1029.994508"/>
    <n v="-2252.224181"/>
    <n v="-1222.229673"/>
    <n v="246.67888148444763"/>
    <n v="-1029.994508"/>
    <n v="-2252.224181"/>
    <n v="-1222.229673"/>
    <x v="0"/>
    <n v="15241.410552675999"/>
    <n v="0"/>
    <n v="-2252.224181"/>
    <n v="-2252.224181"/>
    <n v="-1222.229673"/>
    <n v="-1222.229673"/>
    <n v="-1222.229673"/>
    <x v="1"/>
  </r>
  <r>
    <n v="1680"/>
    <n v="888"/>
    <x v="0"/>
    <x v="0"/>
    <x v="33"/>
    <x v="1"/>
    <x v="3"/>
    <x v="6"/>
    <s v="JP Morgan"/>
    <x v="0"/>
    <d v="2001-03-13T00:00:00"/>
    <d v="2006-03-13T00:00:00"/>
    <x v="0"/>
    <n v="-30000000"/>
    <n v="12603.720421"/>
    <n v="0.57999999999999996"/>
    <n v="66.252180999999993"/>
    <n v="65.691423999999998"/>
    <n v="-0.55811679167980832"/>
    <n v="-7034.3480045978031"/>
    <n v="-2265.0849390000003"/>
    <x v="0"/>
    <n v="-9299.4329435978034"/>
    <n v="95955.323487999995"/>
    <n v="88406.862252999999"/>
    <n v="-7548.4612349999952"/>
    <n v="1750.9717085978082"/>
    <n v="95955.323487999995"/>
    <n v="88406.862252999999"/>
    <n v="-7548.4612349999952"/>
    <x v="0"/>
    <n v="91225.72840719801"/>
    <n v="0"/>
    <n v="88406.862252999999"/>
    <n v="88406.862252999999"/>
    <n v="-7548.4612349999952"/>
    <n v="-7548.4612349999952"/>
    <n v="-7548.4612349999952"/>
    <x v="1"/>
  </r>
  <r>
    <n v="1682"/>
    <n v="890"/>
    <x v="0"/>
    <x v="0"/>
    <x v="33"/>
    <x v="1"/>
    <x v="3"/>
    <x v="6"/>
    <s v="Morgan Stanley CP"/>
    <x v="0"/>
    <d v="2001-03-14T00:00:00"/>
    <d v="2006-07-10T00:00:00"/>
    <x v="0"/>
    <n v="-20000000"/>
    <n v="8896.1438429999998"/>
    <n v="0.62"/>
    <n v="68.322703000000004"/>
    <n v="67.761709999999994"/>
    <n v="-0.56891096066495439"/>
    <n v="-5061.113739934749"/>
    <n v="-1565.7146460000001"/>
    <x v="0"/>
    <n v="-6626.8283859347493"/>
    <n v="50231.443277999999"/>
    <n v="44906.385192000002"/>
    <n v="-5325.0580859999973"/>
    <n v="1301.7702999347521"/>
    <n v="50231.443277999999"/>
    <n v="44906.385192000002"/>
    <n v="-5325.0580859999973"/>
    <x v="0"/>
    <n v="64390.289135634004"/>
    <n v="0"/>
    <n v="44906.385192000002"/>
    <n v="44906.385192000002"/>
    <n v="-5325.0580859999973"/>
    <n v="-5325.0580859999973"/>
    <n v="-5325.0580859999973"/>
    <x v="1"/>
  </r>
  <r>
    <n v="55"/>
    <n v="150"/>
    <x v="0"/>
    <x v="0"/>
    <x v="34"/>
    <x v="5"/>
    <x v="4"/>
    <x v="6"/>
    <s v="Goldman Sachs"/>
    <x v="2"/>
    <d v="2000-08-29T00:00:00"/>
    <d v="2005-08-29T00:00:00"/>
    <x v="0"/>
    <n v="-10000000"/>
    <n v="3740.276437"/>
    <n v="0.46"/>
    <n v="148.41441800000001"/>
    <n v="147.76630499999999"/>
    <n v="-0.53311103752075084"/>
    <n v="-1993.9826519434873"/>
    <n v="-1282.0832879999998"/>
    <x v="0"/>
    <n v="-3276.0659399434871"/>
    <n v="384928.81770800002"/>
    <n v="382786.212436"/>
    <n v="-2142.6052720000152"/>
    <n v="1133.4606679434719"/>
    <n v="384928.81770800002"/>
    <n v="382786.212436"/>
    <n v="-2142.6052720000152"/>
    <x v="0"/>
    <n v="21534.641586027501"/>
    <n v="-23383.333332999999"/>
    <n v="359402.87910299998"/>
    <n v="34042.155722999945"/>
    <n v="-2142.6052720000152"/>
    <n v="-2142.6052720000152"/>
    <n v="-2142.6052720000152"/>
    <x v="0"/>
  </r>
  <r>
    <n v="1288"/>
    <n v="449"/>
    <x v="0"/>
    <x v="0"/>
    <x v="34"/>
    <x v="5"/>
    <x v="4"/>
    <x v="6"/>
    <s v="Portfolio ISIS"/>
    <x v="0"/>
    <d v="2001-01-05T00:00:00"/>
    <d v="2006-01-05T00:00:00"/>
    <x v="0"/>
    <n v="-10000000"/>
    <n v="4098.0224349999999"/>
    <n v="1.1499999999999999"/>
    <n v="151.75523000000001"/>
    <n v="151.111018"/>
    <n v="-0.56718279384932779"/>
    <n v="-2324.3278139405252"/>
    <n v="-1497.022866"/>
    <x v="0"/>
    <n v="-3821.350679940525"/>
    <n v="120735.202986"/>
    <n v="118000.78313"/>
    <n v="-2734.4198560000077"/>
    <n v="1086.9308239405173"/>
    <n v="120735.202986"/>
    <n v="118000.78313"/>
    <n v="-2734.4198560000077"/>
    <x v="0"/>
    <n v="23594.364169512501"/>
    <n v="0"/>
    <n v="118000.78313"/>
    <n v="38808.804760999992"/>
    <n v="-2734.4198560000077"/>
    <n v="-2734.4198560000077"/>
    <n v="-2734.4198560000077"/>
    <x v="1"/>
  </r>
  <r>
    <n v="1377"/>
    <n v="434"/>
    <x v="0"/>
    <x v="0"/>
    <x v="34"/>
    <x v="5"/>
    <x v="4"/>
    <x v="6"/>
    <s v="LBIE"/>
    <x v="2"/>
    <d v="2000-12-20T00:00:00"/>
    <d v="2005-12-20T00:00:00"/>
    <x v="0"/>
    <n v="10000000"/>
    <n v="-4093.92283"/>
    <n v="1.36"/>
    <n v="151.34197599999999"/>
    <n v="150.69881799999999"/>
    <n v="-0.55966594230466149"/>
    <n v="2291.2291783745163"/>
    <n v="1532.008374"/>
    <x v="0"/>
    <n v="3823.2375523745163"/>
    <n v="-56369.654887999997"/>
    <n v="-53484.898510999999"/>
    <n v="2884.7563769999979"/>
    <n v="-938.48117537451844"/>
    <n v="-56369.654887999997"/>
    <n v="-53484.898510999999"/>
    <n v="2884.7563769999979"/>
    <x v="0"/>
    <n v="-23570.760693725002"/>
    <n v="34000"/>
    <n v="-19484.898510999999"/>
    <n v="-32447.259793999998"/>
    <n v="2884.7563769999979"/>
    <n v="2884.7563769999979"/>
    <n v="2884.7563769999979"/>
    <x v="1"/>
  </r>
  <r>
    <n v="1488"/>
    <n v="539"/>
    <x v="0"/>
    <x v="1"/>
    <x v="34"/>
    <x v="5"/>
    <x v="4"/>
    <x v="6"/>
    <s v="Portfolio ISIS"/>
    <x v="1"/>
    <d v="2001-01-05T00:00:00"/>
    <d v="2006-01-05T00:00:00"/>
    <x v="0"/>
    <n v="10000000"/>
    <n v="-4098.0224349999999"/>
    <n v="1.1499999999999999"/>
    <n v="151.75523000000001"/>
    <n v="151.111018"/>
    <n v="-0.56718279384932779"/>
    <n v="2324.3278139405252"/>
    <n v="1497.022866"/>
    <x v="0"/>
    <n v="3821.350679940525"/>
    <n v="-120735.202986"/>
    <n v="-118000.78313"/>
    <n v="2734.4198560000077"/>
    <n v="-1086.9308239405173"/>
    <n v="-120735.202986"/>
    <n v="-118000.78313"/>
    <n v="2734.4198560000077"/>
    <x v="0"/>
    <n v="-23594.364169512501"/>
    <n v="0"/>
    <n v="-118000.78313"/>
    <n v="-38808.804760999992"/>
    <n v="2734.4198560000077"/>
    <n v="2734.4198560000077"/>
    <n v="2734.4198560000077"/>
    <x v="1"/>
  </r>
  <r>
    <n v="1701"/>
    <n v="907"/>
    <x v="0"/>
    <x v="0"/>
    <x v="34"/>
    <x v="5"/>
    <x v="4"/>
    <x v="6"/>
    <s v="Goldman Sachs"/>
    <x v="2"/>
    <d v="2001-03-19T00:00:00"/>
    <d v="2006-03-19T00:00:00"/>
    <x v="0"/>
    <n v="-10000000"/>
    <n v="4317.8370729999997"/>
    <n v="1.6"/>
    <n v="153.590597"/>
    <n v="152.95093299999999"/>
    <n v="-0.58167415427893321"/>
    <n v="-2511.5742277514992"/>
    <n v="-1620.1054710000001"/>
    <x v="0"/>
    <n v="-4131.679698751499"/>
    <n v="-33495.437035000003"/>
    <n v="-36663.795589000001"/>
    <n v="-3168.3585539999985"/>
    <n v="963.32114475150047"/>
    <n v="-33495.437035000003"/>
    <n v="-36663.795589000001"/>
    <n v="-3168.3585539999985"/>
    <x v="0"/>
    <n v="24859.9469477975"/>
    <n v="0"/>
    <n v="-36663.795589000001"/>
    <n v="-36663.795589000001"/>
    <n v="-3168.3585539999985"/>
    <n v="-3168.3585539999985"/>
    <n v="-3168.3585539999985"/>
    <x v="1"/>
  </r>
  <r>
    <n v="1289"/>
    <n v="450"/>
    <x v="0"/>
    <x v="0"/>
    <x v="35"/>
    <x v="1"/>
    <x v="8"/>
    <x v="3"/>
    <s v="Portfolio ISIS"/>
    <x v="3"/>
    <d v="2001-01-05T00:00:00"/>
    <d v="2006-01-05T00:00:00"/>
    <x v="0"/>
    <n v="-10000000"/>
    <n v="4040.949584"/>
    <n v="0.52"/>
    <n v="65.995333000000002"/>
    <n v="65.395975000000007"/>
    <n v="-0.59027915444193624"/>
    <n v="-2385.2883035860141"/>
    <n v="-764.01237900000001"/>
    <x v="0"/>
    <n v="-3149.3006825860139"/>
    <n v="45598.358182000004"/>
    <n v="43028.826047000002"/>
    <n v="-2569.5321350000013"/>
    <n v="579.76854758601257"/>
    <n v="45598.358182000004"/>
    <n v="43028.826047000002"/>
    <n v="-2569.5321350000013"/>
    <x v="0"/>
    <n v="29248.393088992005"/>
    <n v="0"/>
    <n v="43028.826047000002"/>
    <n v="-69632.671963000001"/>
    <n v="-2569.5321350000013"/>
    <n v="-2569.5321350000013"/>
    <n v="-2569.5321350000013"/>
    <x v="1"/>
  </r>
  <r>
    <n v="1489"/>
    <n v="540"/>
    <x v="0"/>
    <x v="1"/>
    <x v="35"/>
    <x v="1"/>
    <x v="8"/>
    <x v="3"/>
    <s v="Portfolio ISIS"/>
    <x v="1"/>
    <d v="2001-01-05T00:00:00"/>
    <d v="2006-01-05T00:00:00"/>
    <x v="0"/>
    <n v="10000000"/>
    <n v="-4040.949584"/>
    <n v="0.52"/>
    <n v="65.995333000000002"/>
    <n v="65.395975000000007"/>
    <n v="-0.59027915444193624"/>
    <n v="2385.2883035860141"/>
    <n v="764.01237900000001"/>
    <x v="0"/>
    <n v="3149.3006825860139"/>
    <n v="-45598.358182000004"/>
    <n v="-43028.826047000002"/>
    <n v="2569.5321350000013"/>
    <n v="-579.76854758601257"/>
    <n v="-45598.358182000004"/>
    <n v="-43028.826047000002"/>
    <n v="2569.5321350000013"/>
    <x v="0"/>
    <n v="-29248.393088992005"/>
    <n v="0"/>
    <n v="-43028.826047000002"/>
    <n v="69632.671963000001"/>
    <n v="2569.5321350000013"/>
    <n v="2569.5321350000013"/>
    <n v="2569.5321350000013"/>
    <x v="1"/>
  </r>
  <r>
    <n v="18"/>
    <n v="107"/>
    <x v="0"/>
    <x v="0"/>
    <x v="36"/>
    <x v="10"/>
    <x v="4"/>
    <x v="10"/>
    <s v="Merrill Lynch Int"/>
    <x v="2"/>
    <d v="2000-06-12T00:00:00"/>
    <d v="2005-06-12T00:00:00"/>
    <x v="0"/>
    <n v="15000000"/>
    <n v="-5461.816049"/>
    <n v="0.81"/>
    <n v="64.375360000000001"/>
    <n v="63.780465999999997"/>
    <n v="-0.55726110750648405"/>
    <n v="3043.6576604624292"/>
    <n v="1067.519943"/>
    <x v="0"/>
    <n v="4111.177603462429"/>
    <n v="100636.596257"/>
    <n v="104408.847006"/>
    <n v="3772.2507489999989"/>
    <n v="-338.92685446243013"/>
    <n v="100636.596257"/>
    <n v="104408.847006"/>
    <n v="3772.2507489999989"/>
    <x v="0"/>
    <n v="-40431.093302722504"/>
    <n v="92137.5"/>
    <n v="196546.347006"/>
    <n v="45469.144361999992"/>
    <n v="3772.2507489999989"/>
    <n v="3772.2507489999989"/>
    <n v="3772.2507489999989"/>
    <x v="0"/>
  </r>
  <r>
    <n v="20"/>
    <n v="109"/>
    <x v="0"/>
    <x v="0"/>
    <x v="36"/>
    <x v="10"/>
    <x v="4"/>
    <x v="10"/>
    <s v="JP Morgan"/>
    <x v="2"/>
    <d v="2000-06-13T00:00:00"/>
    <d v="2005-06-13T00:00:00"/>
    <x v="0"/>
    <n v="-10000000"/>
    <n v="3638.1546579999999"/>
    <n v="0.76"/>
    <n v="64.387439999999998"/>
    <n v="63.792672000000003"/>
    <n v="-0.55726276410996178"/>
    <n v="-2027.4081209766125"/>
    <n v="-701.890491"/>
    <x v="0"/>
    <n v="-2729.2986119766124"/>
    <n v="-47864.390227999997"/>
    <n v="-50347.228402000001"/>
    <n v="-2482.8381740000041"/>
    <n v="246.46043797660832"/>
    <n v="-47864.390227999997"/>
    <n v="-50347.228402000001"/>
    <n v="-2482.8381740000041"/>
    <x v="0"/>
    <n v="26931.439855844998"/>
    <n v="-57633.333333000002"/>
    <n v="-107980.561735"/>
    <n v="-29558.498036999983"/>
    <n v="-2482.8381740000041"/>
    <n v="-2482.8381740000041"/>
    <n v="-2482.8381740000041"/>
    <x v="0"/>
  </r>
  <r>
    <n v="38"/>
    <n v="133"/>
    <x v="0"/>
    <x v="0"/>
    <x v="36"/>
    <x v="10"/>
    <x v="4"/>
    <x v="10"/>
    <s v="Deutsche Bank AG"/>
    <x v="2"/>
    <d v="2000-07-28T00:00:00"/>
    <d v="2005-06-12T00:00:00"/>
    <x v="0"/>
    <n v="-5000000"/>
    <n v="1812.326654"/>
    <n v="0.65"/>
    <n v="64.375360000000001"/>
    <n v="63.780465999999997"/>
    <n v="-0.55726643319431313"/>
    <n v="-1009.948810257564"/>
    <n v="-340.24083899999999"/>
    <x v="0"/>
    <n v="-1350.189649257564"/>
    <n v="-3152.461069"/>
    <n v="-4357.4405230000002"/>
    <n v="-1204.9794540000003"/>
    <n v="145.21019525756378"/>
    <n v="-3152.461069"/>
    <n v="-4357.4405230000002"/>
    <n v="-1204.9794540000003"/>
    <x v="0"/>
    <n v="13415.748056234999"/>
    <n v="-20493.055555999999"/>
    <n v="-24850.496079"/>
    <n v="-14002.111105000002"/>
    <n v="-1204.9794540000003"/>
    <n v="-1204.9794540000003"/>
    <n v="-1204.9794540000003"/>
    <x v="0"/>
  </r>
  <r>
    <n v="1647"/>
    <n v="852"/>
    <x v="0"/>
    <x v="0"/>
    <x v="37"/>
    <x v="5"/>
    <x v="1"/>
    <x v="3"/>
    <s v="JP Morgan"/>
    <x v="4"/>
    <d v="2001-02-21T00:00:00"/>
    <d v="2006-02-21T00:00:00"/>
    <x v="0"/>
    <n v="-10000000"/>
    <n v="4158.8244209999993"/>
    <n v="0.56000000000000005"/>
    <n v="49.155588000000002"/>
    <n v="49.088464999999999"/>
    <n v="-5.8613437784491157E-2"/>
    <n v="-243.76299645690591"/>
    <n v="-583.30953599999998"/>
    <x v="0"/>
    <n v="-827.07253245690595"/>
    <n v="-35648.909481000002"/>
    <n v="-36129.91287"/>
    <n v="-481.0033889999977"/>
    <n v="346.06914345690825"/>
    <n v="-35648.909481000002"/>
    <n v="-36129.91287"/>
    <n v="-481.0033889999977"/>
    <x v="0"/>
    <n v="23944.431603907495"/>
    <n v="0"/>
    <n v="-36129.91287"/>
    <n v="-36129.91287"/>
    <n v="-481.0033889999977"/>
    <n v="-481.0033889999977"/>
    <n v="-481.0033889999977"/>
    <x v="1"/>
  </r>
  <r>
    <n v="1648"/>
    <n v="853"/>
    <x v="0"/>
    <x v="0"/>
    <x v="37"/>
    <x v="5"/>
    <x v="1"/>
    <x v="3"/>
    <s v="Merrill Lynch Int"/>
    <x v="4"/>
    <d v="2001-02-21T00:00:00"/>
    <d v="2006-02-21T00:00:00"/>
    <x v="0"/>
    <n v="-10000000"/>
    <n v="4157.2074819999998"/>
    <n v="0.55000000000000004"/>
    <n v="49.155588000000002"/>
    <n v="49.088464999999999"/>
    <n v="-5.862429259027719E-2"/>
    <n v="-243.71334778325749"/>
    <n v="-581.03935799999999"/>
    <x v="0"/>
    <n v="-824.75270578325751"/>
    <n v="-31257.912972999999"/>
    <n v="-31730.811900000001"/>
    <n v="-472.898927000002"/>
    <n v="351.85377878325551"/>
    <n v="-31257.912972999999"/>
    <n v="-31730.811900000001"/>
    <n v="-472.898927000002"/>
    <x v="0"/>
    <n v="23935.122077615"/>
    <n v="0"/>
    <n v="-31730.811900000001"/>
    <n v="-31730.811900000001"/>
    <n v="-472.898927000002"/>
    <n v="-472.898927000002"/>
    <n v="-472.898927000002"/>
    <x v="1"/>
  </r>
  <r>
    <n v="1290"/>
    <n v="451"/>
    <x v="0"/>
    <x v="0"/>
    <x v="38"/>
    <x v="4"/>
    <x v="8"/>
    <x v="0"/>
    <s v="Portfolio ISIS"/>
    <x v="6"/>
    <d v="2001-01-05T00:00:00"/>
    <d v="2006-01-05T00:00:00"/>
    <x v="0"/>
    <n v="-10000000"/>
    <n v="4049.172818"/>
    <n v="0.6"/>
    <n v="72.160148000000007"/>
    <n v="71.582716000000005"/>
    <n v="-0.56066496690107859"/>
    <n v="-2270.2293439807172"/>
    <n v="-783.77842800000008"/>
    <x v="0"/>
    <n v="-3054.0077719807173"/>
    <n v="35888.370692999997"/>
    <n v="33382.023910000004"/>
    <n v="-2506.3467829999936"/>
    <n v="547.66098898072369"/>
    <n v="35888.370692999997"/>
    <n v="33382.023910000004"/>
    <n v="-2506.3467829999936"/>
    <x v="0"/>
    <n v="39965.335713660003"/>
    <n v="0"/>
    <n v="33382.023910000004"/>
    <n v="35174.904738000005"/>
    <n v="-2506.3467829999936"/>
    <n v="-2506.3467829999936"/>
    <n v="-2506.3467829999936"/>
    <x v="1"/>
  </r>
  <r>
    <n v="1490"/>
    <n v="541"/>
    <x v="0"/>
    <x v="1"/>
    <x v="38"/>
    <x v="4"/>
    <x v="8"/>
    <x v="0"/>
    <s v="Portfolio ISIS"/>
    <x v="1"/>
    <d v="2001-01-05T00:00:00"/>
    <d v="2006-01-05T00:00:00"/>
    <x v="0"/>
    <n v="10000000"/>
    <n v="-4049.172818"/>
    <n v="0.6"/>
    <n v="72.160148000000007"/>
    <n v="71.582716000000005"/>
    <n v="-0.56066496690107859"/>
    <n v="2270.2293439807172"/>
    <n v="783.77842800000008"/>
    <x v="0"/>
    <n v="3054.0077719807173"/>
    <n v="-35888.370692999997"/>
    <n v="-33382.023910000004"/>
    <n v="2506.3467829999936"/>
    <n v="-547.66098898072369"/>
    <n v="-35888.370692999997"/>
    <n v="-33382.023910000004"/>
    <n v="2506.3467829999936"/>
    <x v="0"/>
    <n v="-39965.335713660003"/>
    <n v="0"/>
    <n v="-33382.023910000004"/>
    <n v="-35174.904738000005"/>
    <n v="2506.3467829999936"/>
    <n v="2506.3467829999936"/>
    <n v="2506.3467829999936"/>
    <x v="1"/>
  </r>
  <r>
    <n v="1291"/>
    <n v="452"/>
    <x v="0"/>
    <x v="0"/>
    <x v="39"/>
    <x v="5"/>
    <x v="1"/>
    <x v="3"/>
    <s v="Portfolio ISIS"/>
    <x v="5"/>
    <d v="2001-01-05T00:00:00"/>
    <d v="2006-01-05T00:00:00"/>
    <x v="0"/>
    <n v="-10000000"/>
    <n v="4083.347143"/>
    <n v="0.75"/>
    <n v="33.517887000000002"/>
    <n v="32.983727999999999"/>
    <n v="-0.54393473626598887"/>
    <n v="-2221.0743513101843"/>
    <n v="-439.76582999999994"/>
    <x v="0"/>
    <n v="-2660.8401813101841"/>
    <n v="-192847.28877300001"/>
    <n v="-195540.548045"/>
    <n v="-2693.2592719999957"/>
    <n v="-32.419090689811583"/>
    <n v="-192847.28877300001"/>
    <n v="-195540.548045"/>
    <n v="-2693.2592719999957"/>
    <x v="0"/>
    <n v="23509.8711758225"/>
    <n v="0"/>
    <n v="-195540.548045"/>
    <n v="-51959.271221000003"/>
    <n v="-2693.2592719999957"/>
    <n v="-2693.2592719999957"/>
    <n v="-2693.2592719999957"/>
    <x v="1"/>
  </r>
  <r>
    <n v="1555"/>
    <n v="601"/>
    <x v="0"/>
    <x v="1"/>
    <x v="39"/>
    <x v="5"/>
    <x v="1"/>
    <x v="3"/>
    <s v="Portfolio ISIS"/>
    <x v="1"/>
    <d v="2001-01-05T00:00:00"/>
    <d v="2006-01-05T00:00:00"/>
    <x v="0"/>
    <n v="10000000"/>
    <n v="-4083.347143"/>
    <n v="0.75"/>
    <n v="33.517887000000002"/>
    <n v="32.983727999999999"/>
    <n v="-0.54393473626598887"/>
    <n v="2221.0743513101843"/>
    <n v="439.76582999999994"/>
    <x v="0"/>
    <n v="2660.8401813101841"/>
    <n v="192847.28877300001"/>
    <n v="195540.548045"/>
    <n v="2693.2592719999957"/>
    <n v="32.419090689811583"/>
    <n v="192847.28877300001"/>
    <n v="195540.548045"/>
    <n v="2693.2592719999957"/>
    <x v="0"/>
    <n v="-23509.8711758225"/>
    <n v="0"/>
    <n v="195540.548045"/>
    <n v="51959.271221000003"/>
    <n v="2693.2592719999957"/>
    <n v="2693.2592719999957"/>
    <n v="2693.2592719999957"/>
    <x v="1"/>
  </r>
  <r>
    <n v="1292"/>
    <n v="453"/>
    <x v="0"/>
    <x v="0"/>
    <x v="40"/>
    <x v="5"/>
    <x v="6"/>
    <x v="3"/>
    <s v="Portfolio ISIS"/>
    <x v="5"/>
    <d v="2001-01-05T00:00:00"/>
    <d v="2006-01-05T00:00:00"/>
    <x v="0"/>
    <n v="-10000000"/>
    <n v="4098.1308920000001"/>
    <n v="0.8"/>
    <n v="51.186630000000001"/>
    <n v="50.634864999999998"/>
    <n v="-0.55305306334092064"/>
    <n v="-2266.4838437926596"/>
    <n v="-716.396163"/>
    <x v="0"/>
    <n v="-2982.8800067926595"/>
    <n v="-139981.97999600001"/>
    <n v="-142681.82780999999"/>
    <n v="-2699.8478139999788"/>
    <n v="283.03219279268069"/>
    <n v="-139981.97999600001"/>
    <n v="-142681.82780999999"/>
    <n v="-2699.8478139999788"/>
    <x v="0"/>
    <n v="23594.988610690001"/>
    <n v="0"/>
    <n v="-142681.82780999999"/>
    <n v="-93513.183249999987"/>
    <n v="-2699.8478139999788"/>
    <n v="-2699.8478139999788"/>
    <n v="-2699.8478139999788"/>
    <x v="1"/>
  </r>
  <r>
    <n v="1491"/>
    <n v="542"/>
    <x v="0"/>
    <x v="1"/>
    <x v="40"/>
    <x v="5"/>
    <x v="6"/>
    <x v="3"/>
    <s v="Portfolio ISIS"/>
    <x v="1"/>
    <d v="2001-01-05T00:00:00"/>
    <d v="2006-01-05T00:00:00"/>
    <x v="0"/>
    <n v="10000000"/>
    <n v="-4098.1308920000001"/>
    <n v="0.8"/>
    <n v="51.186630000000001"/>
    <n v="50.634864999999998"/>
    <n v="-0.55305306334092064"/>
    <n v="2266.4838437926596"/>
    <n v="716.396163"/>
    <x v="0"/>
    <n v="2982.8800067926595"/>
    <n v="139981.97999600001"/>
    <n v="142681.82780999999"/>
    <n v="2699.8478139999788"/>
    <n v="-283.03219279268069"/>
    <n v="139981.97999600001"/>
    <n v="142681.82780999999"/>
    <n v="2699.8478139999788"/>
    <x v="0"/>
    <n v="-23594.988610690001"/>
    <n v="0"/>
    <n v="142681.82780999999"/>
    <n v="93513.183249999987"/>
    <n v="2699.8478139999788"/>
    <n v="2699.8478139999788"/>
    <n v="2699.8478139999788"/>
    <x v="1"/>
  </r>
  <r>
    <n v="1293"/>
    <n v="454"/>
    <x v="0"/>
    <x v="0"/>
    <x v="41"/>
    <x v="4"/>
    <x v="1"/>
    <x v="3"/>
    <s v="Portfolio ISIS"/>
    <x v="5"/>
    <d v="2001-01-05T00:00:00"/>
    <d v="2006-01-05T00:00:00"/>
    <x v="0"/>
    <n v="-10000000"/>
    <n v="4177.5940280000004"/>
    <n v="2.15"/>
    <n v="251.64173400000001"/>
    <n v="250.792089"/>
    <n v="-0.62274885859357887"/>
    <n v="-2601.5919126043518"/>
    <n v="-2246.2591649999999"/>
    <x v="0"/>
    <n v="-4847.8510776043513"/>
    <n v="91047.649411999999"/>
    <n v="87313.743952000004"/>
    <n v="-3733.9054599999945"/>
    <n v="1113.9456176043568"/>
    <n v="91047.649411999999"/>
    <n v="87313.743952000004"/>
    <n v="-3733.9054599999945"/>
    <x v="0"/>
    <n v="41232.853056360007"/>
    <n v="0"/>
    <n v="87313.743952000004"/>
    <n v="-16258.334019000002"/>
    <n v="-3733.9054599999945"/>
    <n v="-3733.9054599999945"/>
    <n v="-3733.9054599999945"/>
    <x v="1"/>
  </r>
  <r>
    <n v="1556"/>
    <n v="602"/>
    <x v="0"/>
    <x v="1"/>
    <x v="41"/>
    <x v="4"/>
    <x v="1"/>
    <x v="3"/>
    <s v="Portfolio ISIS"/>
    <x v="1"/>
    <d v="2001-01-05T00:00:00"/>
    <d v="2006-01-05T00:00:00"/>
    <x v="0"/>
    <n v="10000000"/>
    <n v="-4177.5940280000004"/>
    <n v="2.15"/>
    <n v="251.64173400000001"/>
    <n v="250.792089"/>
    <n v="-0.62274885859357887"/>
    <n v="2601.5919126043518"/>
    <n v="2246.2591649999999"/>
    <x v="0"/>
    <n v="4847.8510776043513"/>
    <n v="-91047.649411999999"/>
    <n v="-87313.743952000004"/>
    <n v="3733.9054599999945"/>
    <n v="-1113.9456176043568"/>
    <n v="-91047.649411999999"/>
    <n v="-87313.743952000004"/>
    <n v="3733.9054599999945"/>
    <x v="0"/>
    <n v="-41232.853056360007"/>
    <n v="0"/>
    <n v="-87313.743952000004"/>
    <n v="16258.334019000002"/>
    <n v="3733.9054599999945"/>
    <n v="3733.9054599999945"/>
    <n v="3733.9054599999945"/>
    <x v="1"/>
  </r>
  <r>
    <n v="1641"/>
    <n v="845"/>
    <x v="0"/>
    <x v="0"/>
    <x v="41"/>
    <x v="4"/>
    <x v="1"/>
    <x v="3"/>
    <s v="Deutsche Bank AG NY"/>
    <x v="5"/>
    <d v="2001-02-13T00:00:00"/>
    <d v="2006-02-13T00:00:00"/>
    <x v="0"/>
    <n v="10000000"/>
    <n v="-4276.3720830000002"/>
    <n v="2.25"/>
    <n v="252.44275999999999"/>
    <n v="251.59916699999999"/>
    <n v="-0.63221264423753054"/>
    <n v="2703.5765023369868"/>
    <n v="2238.5014979999996"/>
    <x v="0"/>
    <n v="4942.0780003369864"/>
    <n v="-78800.290728000007"/>
    <n v="-74966.479487999997"/>
    <n v="3833.81124000001"/>
    <n v="-1108.2667603369764"/>
    <n v="-78800.290728000007"/>
    <n v="-74966.479487999997"/>
    <n v="3833.81124000001"/>
    <x v="0"/>
    <n v="-42207.792459210003"/>
    <n v="0"/>
    <n v="-74966.479487999997"/>
    <n v="-74966.479487999997"/>
    <n v="3833.81124000001"/>
    <n v="3833.81124000001"/>
    <n v="3833.81124000001"/>
    <x v="1"/>
  </r>
  <r>
    <n v="1294"/>
    <n v="455"/>
    <x v="0"/>
    <x v="0"/>
    <x v="42"/>
    <x v="4"/>
    <x v="2"/>
    <x v="3"/>
    <s v="Portfolio ISIS"/>
    <x v="0"/>
    <d v="2001-01-05T00:00:00"/>
    <d v="2006-01-05T00:00:00"/>
    <x v="0"/>
    <n v="-10000000"/>
    <n v="4174.0911820000001"/>
    <n v="1.68"/>
    <n v="180.24135200000001"/>
    <n v="179.515514"/>
    <n v="-0.59315876172642412"/>
    <n v="-2475.8987568483062"/>
    <n v="-1837.5582119999999"/>
    <x v="0"/>
    <n v="-4313.4569688483061"/>
    <n v="7808.9624880000001"/>
    <n v="4500.7083819999998"/>
    <n v="-3308.2541060000003"/>
    <n v="1005.2028628483058"/>
    <n v="7808.9624880000001"/>
    <n v="4500.7083819999998"/>
    <n v="-3308.2541060000003"/>
    <x v="0"/>
    <n v="41198.27996634"/>
    <n v="0"/>
    <n v="4500.7083819999998"/>
    <n v="442443.20056799997"/>
    <n v="-3308.2541060000003"/>
    <n v="-3308.2541060000003"/>
    <n v="-3308.2541060000003"/>
    <x v="1"/>
  </r>
  <r>
    <n v="1576"/>
    <n v="622"/>
    <x v="0"/>
    <x v="1"/>
    <x v="42"/>
    <x v="4"/>
    <x v="2"/>
    <x v="3"/>
    <s v="Portfolio ISIS"/>
    <x v="1"/>
    <d v="2001-01-05T00:00:00"/>
    <d v="2006-01-05T00:00:00"/>
    <x v="0"/>
    <n v="10000000"/>
    <n v="-4174.0911820000001"/>
    <n v="1.68"/>
    <n v="180.24135200000001"/>
    <n v="179.515514"/>
    <n v="-0.59315876172642412"/>
    <n v="2475.8987568483062"/>
    <n v="1837.5582119999999"/>
    <x v="0"/>
    <n v="4313.4569688483061"/>
    <n v="-7808.9624880000001"/>
    <n v="-4500.7083819999998"/>
    <n v="3308.2541060000003"/>
    <n v="-1005.2028628483058"/>
    <n v="-7808.9624880000001"/>
    <n v="-4500.7083819999998"/>
    <n v="3308.2541060000003"/>
    <x v="0"/>
    <n v="-41198.27996634"/>
    <n v="0"/>
    <n v="-4500.7083819999998"/>
    <n v="-442443.20056799997"/>
    <n v="3308.2541060000003"/>
    <n v="3308.2541060000003"/>
    <n v="3308.2541060000003"/>
    <x v="1"/>
  </r>
  <r>
    <n v="1295"/>
    <n v="456"/>
    <x v="0"/>
    <x v="0"/>
    <x v="43"/>
    <x v="4"/>
    <x v="4"/>
    <x v="3"/>
    <s v="Portfolio ISIS"/>
    <x v="5"/>
    <d v="2001-01-05T00:00:00"/>
    <d v="2006-01-05T00:00:00"/>
    <x v="0"/>
    <n v="-10000000"/>
    <n v="4075.3806340000001"/>
    <n v="0.78"/>
    <n v="96.384440999999995"/>
    <n v="95.772120999999999"/>
    <n v="-0.56941427369267372"/>
    <n v="-2320.5799037302982"/>
    <n v="-991.38851099999988"/>
    <x v="0"/>
    <n v="-3311.9684147302978"/>
    <n v="56530.913231999999"/>
    <n v="53892.741501999997"/>
    <n v="-2638.1717300000018"/>
    <n v="673.79668473029596"/>
    <n v="56530.913231999999"/>
    <n v="53892.741501999997"/>
    <n v="-2638.1717300000018"/>
    <x v="0"/>
    <n v="40224.006857580003"/>
    <n v="0"/>
    <n v="53892.741501999997"/>
    <n v="-185648.036792"/>
    <n v="-2638.1717300000018"/>
    <n v="-2638.1717300000018"/>
    <n v="-2638.1717300000018"/>
    <x v="1"/>
  </r>
  <r>
    <n v="1492"/>
    <n v="543"/>
    <x v="0"/>
    <x v="1"/>
    <x v="43"/>
    <x v="4"/>
    <x v="4"/>
    <x v="3"/>
    <s v="Portfolio ISIS"/>
    <x v="1"/>
    <d v="2001-01-05T00:00:00"/>
    <d v="2006-01-05T00:00:00"/>
    <x v="0"/>
    <n v="10000000"/>
    <n v="-4075.3806340000001"/>
    <n v="0.78"/>
    <n v="96.384440999999995"/>
    <n v="95.772120999999999"/>
    <n v="-0.56941427369267372"/>
    <n v="2320.5799037302982"/>
    <n v="991.38851099999988"/>
    <x v="0"/>
    <n v="3311.9684147302978"/>
    <n v="-56530.913231999999"/>
    <n v="-53892.741501999997"/>
    <n v="2638.1717300000018"/>
    <n v="-673.79668473029596"/>
    <n v="-56530.913231999999"/>
    <n v="-53892.741501999997"/>
    <n v="2638.1717300000018"/>
    <x v="0"/>
    <n v="-40224.006857580003"/>
    <n v="0"/>
    <n v="-53892.741501999997"/>
    <n v="185648.036792"/>
    <n v="2638.1717300000018"/>
    <n v="2638.1717300000018"/>
    <n v="2638.1717300000018"/>
    <x v="1"/>
  </r>
  <r>
    <n v="1297"/>
    <n v="458"/>
    <x v="0"/>
    <x v="0"/>
    <x v="44"/>
    <x v="4"/>
    <x v="1"/>
    <x v="3"/>
    <s v="Portfolio ISIS"/>
    <x v="0"/>
    <d v="2001-01-05T00:00:00"/>
    <d v="2006-01-05T00:00:00"/>
    <x v="0"/>
    <n v="-10000000"/>
    <n v="4452.6426819999997"/>
    <n v="4.3"/>
    <n v="547.35039099999995"/>
    <n v="545.848164"/>
    <n v="-0.62502424626013631"/>
    <n v="-2783.0096361827614"/>
    <n v="-4248.3333509999993"/>
    <x v="0"/>
    <n v="-7031.3429871827611"/>
    <n v="296779.53777400003"/>
    <n v="291154.06854200002"/>
    <n v="-5625.4692320000031"/>
    <n v="1405.873755182758"/>
    <n v="296779.53777400003"/>
    <n v="291154.06854200002"/>
    <n v="-5625.4692320000031"/>
    <x v="0"/>
    <n v="43947.583271340001"/>
    <n v="0"/>
    <n v="291154.06854200002"/>
    <n v="855515.46691299998"/>
    <n v="-5625.4692320000031"/>
    <n v="-5625.4692320000031"/>
    <n v="-5625.4692320000031"/>
    <x v="1"/>
  </r>
  <r>
    <n v="1493"/>
    <n v="544"/>
    <x v="0"/>
    <x v="1"/>
    <x v="44"/>
    <x v="4"/>
    <x v="1"/>
    <x v="3"/>
    <s v="Portfolio ISIS"/>
    <x v="1"/>
    <d v="2001-01-05T00:00:00"/>
    <d v="2006-01-05T00:00:00"/>
    <x v="0"/>
    <n v="10000000"/>
    <n v="-4452.6426819999997"/>
    <n v="4.3"/>
    <n v="547.35039099999995"/>
    <n v="545.848164"/>
    <n v="-0.62502424626013631"/>
    <n v="2783.0096361827614"/>
    <n v="4248.3333509999993"/>
    <x v="0"/>
    <n v="7031.3429871827611"/>
    <n v="-296779.53777400003"/>
    <n v="-291154.06854200002"/>
    <n v="5625.4692320000031"/>
    <n v="-1405.873755182758"/>
    <n v="-296779.53777400003"/>
    <n v="-291154.06854200002"/>
    <n v="5625.4692320000031"/>
    <x v="0"/>
    <n v="-43947.583271340001"/>
    <n v="0"/>
    <n v="-291154.06854200002"/>
    <n v="-855515.46691299998"/>
    <n v="5625.4692320000031"/>
    <n v="5625.4692320000031"/>
    <n v="5625.4692320000031"/>
    <x v="1"/>
  </r>
  <r>
    <n v="1708"/>
    <n v="917"/>
    <x v="0"/>
    <x v="2"/>
    <x v="45"/>
    <x v="9"/>
    <x v="0"/>
    <x v="3"/>
    <s v="Service Aluminium"/>
    <x v="0"/>
    <d v="2001-03-21T00:00:00"/>
    <d v="2002-03-21T00:00:00"/>
    <x v="0"/>
    <n v="2000000"/>
    <n v="-326.43601699999999"/>
    <n v="10"/>
    <n v="959.42788599999994"/>
    <n v="949.90374099999997"/>
    <n v="-2.4938790541395583"/>
    <n v="814.09194531304479"/>
    <n v="1358.249403"/>
    <x v="0"/>
    <n v="2172.3413483130448"/>
    <n v="14478.977698000001"/>
    <n v="16728.268302"/>
    <n v="2249.2906039999998"/>
    <n v="76.949255686954984"/>
    <n v="14478.977698000001"/>
    <n v="16728.268302"/>
    <n v="2249.2906039999998"/>
    <x v="0"/>
    <m/>
    <n v="0"/>
    <n v="16728.268302"/>
    <n v="16728.268302"/>
    <n v="2249.2906039999998"/>
    <n v="2249.2906039999998"/>
    <n v="2249.2906039999998"/>
    <x v="2"/>
  </r>
  <r>
    <n v="1709"/>
    <n v="912"/>
    <x v="0"/>
    <x v="3"/>
    <x v="45"/>
    <x v="9"/>
    <x v="0"/>
    <x v="3"/>
    <s v="EnronCredit.com"/>
    <x v="0"/>
    <d v="2001-03-21T00:00:00"/>
    <d v="2002-03-21T00:00:00"/>
    <x v="0"/>
    <n v="-2000000"/>
    <n v="326.43601699999999"/>
    <n v="10"/>
    <n v="959.42788599999994"/>
    <n v="949.90374099999997"/>
    <n v="-2.4938790541395583"/>
    <n v="-814.09194531304479"/>
    <n v="-1358.249403"/>
    <x v="0"/>
    <n v="-2172.3413483130448"/>
    <n v="-14478.977698000001"/>
    <n v="-16728.268302"/>
    <n v="-2249.2906039999998"/>
    <n v="-76.949255686954984"/>
    <n v="-14478.977698000001"/>
    <n v="-16728.268302"/>
    <n v="-2249.2906039999998"/>
    <x v="0"/>
    <m/>
    <n v="0"/>
    <n v="-16728.268302"/>
    <n v="-16728.268302"/>
    <n v="-2249.2906039999998"/>
    <n v="-2249.2906039999998"/>
    <n v="-2249.2906039999998"/>
    <x v="2"/>
  </r>
  <r>
    <n v="1710"/>
    <n v="913"/>
    <x v="0"/>
    <x v="4"/>
    <x v="45"/>
    <x v="9"/>
    <x v="0"/>
    <x v="3"/>
    <s v="Enron North America"/>
    <x v="0"/>
    <d v="2001-03-21T00:00:00"/>
    <d v="2002-03-21T00:00:00"/>
    <x v="0"/>
    <n v="2000000"/>
    <n v="-326.43601699999999"/>
    <n v="10"/>
    <n v="959.42788599999994"/>
    <n v="949.90374099999997"/>
    <n v="-2.4938790541395583"/>
    <n v="814.09194531304479"/>
    <n v="1358.249403"/>
    <x v="0"/>
    <n v="2172.3413483130448"/>
    <n v="14478.977698000001"/>
    <n v="16728.268302"/>
    <n v="2249.2906039999998"/>
    <n v="76.949255686954984"/>
    <n v="14478.977698000001"/>
    <n v="16728.268302"/>
    <n v="2249.2906039999998"/>
    <x v="0"/>
    <m/>
    <n v="0"/>
    <n v="16728.268302"/>
    <n v="16728.268302"/>
    <n v="2249.2906039999998"/>
    <n v="2249.2906039999998"/>
    <n v="2249.2906039999998"/>
    <x v="2"/>
  </r>
  <r>
    <n v="1296"/>
    <n v="457"/>
    <x v="0"/>
    <x v="0"/>
    <x v="46"/>
    <x v="4"/>
    <x v="7"/>
    <x v="3"/>
    <s v="Portfolio ISIS"/>
    <x v="5"/>
    <d v="2001-01-05T00:00:00"/>
    <d v="2006-01-05T00:00:00"/>
    <x v="0"/>
    <n v="-10000000"/>
    <n v="4140.063279"/>
    <n v="1.1499999999999999"/>
    <n v="146.460364"/>
    <n v="145.75901400000001"/>
    <n v="-0.57066424245913261"/>
    <n v="-2362.5860748434075"/>
    <n v="-1271.7036600000001"/>
    <x v="0"/>
    <n v="-3634.2897348434076"/>
    <n v="97401.437709999998"/>
    <n v="94459.728684000002"/>
    <n v="-2941.7090259999968"/>
    <n v="692.58070884341078"/>
    <n v="97401.437709999998"/>
    <n v="94459.728684000002"/>
    <n v="-2941.7090259999968"/>
    <x v="0"/>
    <n v="40862.424563730005"/>
    <n v="0"/>
    <n v="94459.728684000002"/>
    <n v="7013.0252800000017"/>
    <n v="-2941.7090259999968"/>
    <n v="-2941.7090259999968"/>
    <n v="-2941.7090259999968"/>
    <x v="1"/>
  </r>
  <r>
    <n v="1551"/>
    <n v="597"/>
    <x v="0"/>
    <x v="1"/>
    <x v="46"/>
    <x v="4"/>
    <x v="7"/>
    <x v="3"/>
    <s v="Portfolio ISIS"/>
    <x v="1"/>
    <d v="2001-01-05T00:00:00"/>
    <d v="2006-01-05T00:00:00"/>
    <x v="0"/>
    <n v="10000000"/>
    <n v="-4140.063279"/>
    <n v="1.1499999999999999"/>
    <n v="146.460364"/>
    <n v="145.75901400000001"/>
    <n v="-0.57066424245913261"/>
    <n v="2362.5860748434075"/>
    <n v="1271.7036600000001"/>
    <x v="0"/>
    <n v="3634.2897348434076"/>
    <n v="-97401.437709999998"/>
    <n v="-94459.728684000002"/>
    <n v="2941.7090259999968"/>
    <n v="-692.58070884341078"/>
    <n v="-97401.437709999998"/>
    <n v="-94459.728684000002"/>
    <n v="2941.7090259999968"/>
    <x v="0"/>
    <n v="-40862.424563730005"/>
    <n v="0"/>
    <n v="-94459.728684000002"/>
    <n v="-7013.0252800000017"/>
    <n v="2941.7090259999968"/>
    <n v="2941.7090259999968"/>
    <n v="2941.7090259999968"/>
    <x v="1"/>
  </r>
  <r>
    <n v="1075"/>
    <n v="432"/>
    <x v="0"/>
    <x v="0"/>
    <x v="47"/>
    <x v="4"/>
    <x v="0"/>
    <x v="6"/>
    <s v="JP Morgan"/>
    <x v="0"/>
    <d v="2000-12-19T00:00:00"/>
    <d v="2001-03-16T00:00:00"/>
    <x v="0"/>
    <n v="0"/>
    <n v="0"/>
    <n v="4.3"/>
    <n v="0"/>
    <n v="0"/>
    <m/>
    <n v="-"/>
    <n v="0"/>
    <x v="0"/>
    <n v="0"/>
    <n v="0"/>
    <n v="0"/>
    <n v="0"/>
    <n v="0"/>
    <n v="0"/>
    <n v="0"/>
    <n v="0"/>
    <x v="0"/>
    <n v="0"/>
    <n v="220022.65333299999"/>
    <n v="220022.65333299999"/>
    <n v="164667.75234599999"/>
    <n v="0"/>
    <n v="0"/>
    <n v="0"/>
    <x v="3"/>
  </r>
  <r>
    <n v="1298"/>
    <n v="459"/>
    <x v="0"/>
    <x v="0"/>
    <x v="47"/>
    <x v="4"/>
    <x v="0"/>
    <x v="6"/>
    <s v="Portfolio ISIS"/>
    <x v="0"/>
    <d v="2001-01-05T00:00:00"/>
    <d v="2006-01-05T00:00:00"/>
    <x v="0"/>
    <n v="-10000000"/>
    <n v="4328.4483749999999"/>
    <n v="3.5"/>
    <n v="342.43061299999999"/>
    <n v="340.93444499999998"/>
    <n v="-1.0710228759611948"/>
    <n v="-4635.8672270420602"/>
    <n v="-3195.3171540000003"/>
    <x v="0"/>
    <n v="-7831.1843810420605"/>
    <n v="-114217.132982"/>
    <n v="-120947.03595200001"/>
    <n v="-6729.9029700000101"/>
    <n v="1101.2814110420504"/>
    <n v="-114217.132982"/>
    <n v="-120947.03595200001"/>
    <n v="-6729.9029700000101"/>
    <x v="0"/>
    <n v="42721.785461250001"/>
    <n v="0"/>
    <n v="-120947.03595200001"/>
    <n v="-329328.35217199998"/>
    <n v="-6729.9029700000101"/>
    <n v="-6729.9029700000101"/>
    <n v="-6729.9029700000101"/>
    <x v="1"/>
  </r>
  <r>
    <n v="1494"/>
    <n v="545"/>
    <x v="0"/>
    <x v="1"/>
    <x v="47"/>
    <x v="4"/>
    <x v="0"/>
    <x v="6"/>
    <s v="Portfolio ISIS"/>
    <x v="1"/>
    <d v="2001-01-05T00:00:00"/>
    <d v="2006-01-05T00:00:00"/>
    <x v="0"/>
    <n v="10000000"/>
    <n v="-4328.4483749999999"/>
    <n v="3.5"/>
    <n v="342.43061299999999"/>
    <n v="340.93444499999998"/>
    <n v="-1.0710228759611948"/>
    <n v="4635.8672270420602"/>
    <n v="3195.3171540000003"/>
    <x v="0"/>
    <n v="7831.1843810420605"/>
    <n v="114217.132982"/>
    <n v="120947.03595200001"/>
    <n v="6729.9029700000101"/>
    <n v="-1101.2814110420504"/>
    <n v="114217.132982"/>
    <n v="120947.03595200001"/>
    <n v="6729.9029700000101"/>
    <x v="0"/>
    <n v="-42721.785461250001"/>
    <n v="0"/>
    <n v="120947.03595200001"/>
    <n v="329328.35217199998"/>
    <n v="6729.9029700000101"/>
    <n v="6729.9029700000101"/>
    <n v="6729.9029700000101"/>
    <x v="1"/>
  </r>
  <r>
    <n v="1299"/>
    <n v="460"/>
    <x v="0"/>
    <x v="0"/>
    <x v="48"/>
    <x v="5"/>
    <x v="6"/>
    <x v="3"/>
    <s v="Portfolio ISIS"/>
    <x v="4"/>
    <d v="2001-01-05T00:00:00"/>
    <d v="2006-01-05T00:00:00"/>
    <x v="0"/>
    <n v="-10000000"/>
    <n v="4094.493939"/>
    <n v="0.75"/>
    <n v="48.565840000000001"/>
    <n v="48.487673000000001"/>
    <n v="-6.5243073000771618E-2"/>
    <n v="-267.1373669633939"/>
    <n v="-642.00766199999998"/>
    <x v="0"/>
    <n v="-909.14502896339388"/>
    <n v="-128849.54205800001"/>
    <n v="-129519.419377"/>
    <n v="-669.87731899999199"/>
    <n v="239.2677099634019"/>
    <n v="-128849.54205800001"/>
    <n v="-129519.419377"/>
    <n v="-669.87731899999199"/>
    <x v="0"/>
    <n v="23574.048853792498"/>
    <n v="0"/>
    <n v="-129519.419377"/>
    <n v="-157281.90352200001"/>
    <n v="-669.87731899999199"/>
    <n v="-669.87731899999199"/>
    <n v="-669.87731899999199"/>
    <x v="1"/>
  </r>
  <r>
    <n v="1557"/>
    <n v="603"/>
    <x v="0"/>
    <x v="1"/>
    <x v="48"/>
    <x v="5"/>
    <x v="6"/>
    <x v="3"/>
    <s v="Portfolio ISIS"/>
    <x v="1"/>
    <d v="2001-01-05T00:00:00"/>
    <d v="2006-01-05T00:00:00"/>
    <x v="0"/>
    <n v="10000000"/>
    <n v="-4094.493939"/>
    <n v="0.75"/>
    <n v="48.565840000000001"/>
    <n v="48.487673000000001"/>
    <n v="-6.5243073000771618E-2"/>
    <n v="267.1373669633939"/>
    <n v="642.00766199999998"/>
    <x v="0"/>
    <n v="909.14502896339388"/>
    <n v="128849.54205800001"/>
    <n v="129519.419377"/>
    <n v="669.87731899999199"/>
    <n v="-239.2677099634019"/>
    <n v="128849.54205800001"/>
    <n v="129519.419377"/>
    <n v="669.87731899999199"/>
    <x v="0"/>
    <n v="-23574.048853792498"/>
    <n v="0"/>
    <n v="129519.419377"/>
    <n v="157281.90352200001"/>
    <n v="669.87731899999199"/>
    <n v="669.87731899999199"/>
    <n v="669.87731899999199"/>
    <x v="1"/>
  </r>
  <r>
    <n v="1300"/>
    <n v="461"/>
    <x v="0"/>
    <x v="0"/>
    <x v="49"/>
    <x v="5"/>
    <x v="2"/>
    <x v="3"/>
    <s v="Portfolio ISIS"/>
    <x v="4"/>
    <d v="2001-01-05T00:00:00"/>
    <d v="2006-01-05T00:00:00"/>
    <x v="0"/>
    <n v="-10000000"/>
    <n v="4076.6510250000001"/>
    <n v="0.74"/>
    <n v="83.011606999999998"/>
    <n v="82.423213000000004"/>
    <n v="-0.56330011168211602"/>
    <n v="-2296.3779776715128"/>
    <n v="-968.11453799999992"/>
    <x v="0"/>
    <n v="-3264.4925156715126"/>
    <n v="19160.986585999999"/>
    <n v="16566.744448000001"/>
    <n v="-2594.2421379999978"/>
    <n v="670.2503776715148"/>
    <n v="19160.986585999999"/>
    <n v="16566.744448000001"/>
    <n v="-2594.2421379999978"/>
    <x v="0"/>
    <n v="23471.318276437501"/>
    <n v="0"/>
    <n v="16566.744448000001"/>
    <n v="-1680.1992439999995"/>
    <n v="-2594.2421379999978"/>
    <n v="-2594.2421379999978"/>
    <n v="-2594.2421379999978"/>
    <x v="1"/>
  </r>
  <r>
    <n v="1575"/>
    <n v="621"/>
    <x v="0"/>
    <x v="1"/>
    <x v="49"/>
    <x v="5"/>
    <x v="2"/>
    <x v="3"/>
    <s v="Portfolio ISIS"/>
    <x v="1"/>
    <d v="2001-01-05T00:00:00"/>
    <d v="2006-01-05T00:00:00"/>
    <x v="0"/>
    <n v="10000000"/>
    <n v="-4076.6510250000001"/>
    <n v="0.74"/>
    <n v="83.011606999999998"/>
    <n v="82.423213000000004"/>
    <n v="-0.56330011168211602"/>
    <n v="2296.3779776715128"/>
    <n v="968.11453799999992"/>
    <x v="0"/>
    <n v="3264.4925156715126"/>
    <n v="-19160.986585999999"/>
    <n v="-16566.744448000001"/>
    <n v="2594.2421379999978"/>
    <n v="-670.2503776715148"/>
    <n v="-19160.986585999999"/>
    <n v="-16566.744448000001"/>
    <n v="2594.2421379999978"/>
    <x v="0"/>
    <n v="-23471.318276437501"/>
    <n v="0"/>
    <n v="-16566.744448000001"/>
    <n v="1680.1992439999995"/>
    <n v="2594.2421379999978"/>
    <n v="2594.2421379999978"/>
    <n v="2594.2421379999978"/>
    <x v="1"/>
  </r>
  <r>
    <n v="1633"/>
    <n v="837"/>
    <x v="0"/>
    <x v="0"/>
    <x v="49"/>
    <x v="5"/>
    <x v="2"/>
    <x v="3"/>
    <s v="JP Morgan"/>
    <x v="4"/>
    <d v="2001-02-07T00:00:00"/>
    <d v="2006-02-07T00:00:00"/>
    <x v="0"/>
    <n v="10000000"/>
    <n v="-4153.9229299999997"/>
    <n v="0.8"/>
    <n v="83.782867999999993"/>
    <n v="83.195081000000002"/>
    <n v="-0.56812023297382386"/>
    <n v="2359.9276627469089"/>
    <n v="958.85990099999992"/>
    <x v="0"/>
    <n v="3318.7875637469087"/>
    <n v="-3661.5231990000002"/>
    <n v="-988.14794500000005"/>
    <n v="2673.375254"/>
    <n v="-645.4123097469087"/>
    <n v="-3661.5231990000002"/>
    <n v="-988.14794500000005"/>
    <n v="2673.375254"/>
    <x v="0"/>
    <n v="-23916.211269474996"/>
    <n v="0"/>
    <n v="-988.14794500000005"/>
    <n v="-988.14794500000005"/>
    <n v="2673.375254"/>
    <n v="2673.375254"/>
    <n v="2673.375254"/>
    <x v="1"/>
  </r>
  <r>
    <n v="235"/>
    <n v="350"/>
    <x v="0"/>
    <x v="0"/>
    <x v="50"/>
    <x v="5"/>
    <x v="6"/>
    <x v="8"/>
    <s v="Toronto Dominion"/>
    <x v="3"/>
    <d v="2000-10-20T00:00:00"/>
    <d v="2005-10-20T00:00:00"/>
    <x v="0"/>
    <n v="-10000000"/>
    <n v="3855.8334880000002"/>
    <n v="0.5"/>
    <n v="127.742525"/>
    <n v="118.134303"/>
    <n v="-9.5914909308992922"/>
    <n v="-36983.191931209789"/>
    <n v="-1349.6328629999998"/>
    <x v="0"/>
    <n v="-38332.824794209788"/>
    <n v="296710.43028299999"/>
    <n v="259663.70701099999"/>
    <n v="-37046.723272000003"/>
    <n v="1286.1015222097849"/>
    <n v="296710.43028299999"/>
    <n v="259663.70701099999"/>
    <n v="-37046.723272000003"/>
    <x v="0"/>
    <n v="22199.96130716"/>
    <n v="-13055.555555999999"/>
    <n v="246608.15145499998"/>
    <n v="45874.129368999973"/>
    <n v="-37046.723272000032"/>
    <n v="-37046.723272000032"/>
    <n v="-37046.723272000003"/>
    <x v="1"/>
  </r>
  <r>
    <n v="1061"/>
    <n v="425"/>
    <x v="0"/>
    <x v="0"/>
    <x v="50"/>
    <x v="5"/>
    <x v="6"/>
    <x v="8"/>
    <s v="Morgan Stanley CP"/>
    <x v="3"/>
    <d v="2000-12-14T00:00:00"/>
    <d v="2005-10-20T00:00:00"/>
    <x v="0"/>
    <n v="10000000"/>
    <n v="-3911.8067610000003"/>
    <n v="0.95"/>
    <n v="127.742525"/>
    <n v="118.134303"/>
    <n v="-9.578764577280257"/>
    <n v="37470.276035432216"/>
    <n v="1460.7045149999999"/>
    <x v="0"/>
    <n v="38930.980550432214"/>
    <n v="-110389.687425"/>
    <n v="-72565.944168999995"/>
    <n v="37823.743256000002"/>
    <n v="-1107.2372944322124"/>
    <n v="-110389.687425"/>
    <n v="-72565.944168999995"/>
    <n v="37823.743256000002"/>
    <x v="0"/>
    <n v="-22522.227426457503"/>
    <n v="10291.666667"/>
    <n v="-62274.277501999997"/>
    <n v="-38265.037511000002"/>
    <n v="37823.743256000002"/>
    <n v="37823.743256000002"/>
    <n v="37823.743256000002"/>
    <x v="1"/>
  </r>
  <r>
    <n v="1675"/>
    <n v="883"/>
    <x v="0"/>
    <x v="0"/>
    <x v="50"/>
    <x v="5"/>
    <x v="6"/>
    <x v="8"/>
    <s v="Merrill Lynch Int"/>
    <x v="3"/>
    <d v="2001-03-13T00:00:00"/>
    <d v="2006-03-13T00:00:00"/>
    <x v="0"/>
    <n v="10000000"/>
    <n v="-4274.8691060000001"/>
    <n v="1.42"/>
    <n v="133.34522100000001"/>
    <n v="123.349587"/>
    <n v="-9.9508518464406563"/>
    <n v="42538.589136732218"/>
    <n v="1635.047364"/>
    <x v="0"/>
    <n v="44173.636500732217"/>
    <n v="44813.128345999998"/>
    <n v="87733.032496999993"/>
    <n v="42919.904150999995"/>
    <n v="-1253.7323497322213"/>
    <n v="44813.128345999998"/>
    <n v="87733.032496999993"/>
    <n v="42919.904150999995"/>
    <x v="0"/>
    <n v="-24612.558877795"/>
    <n v="0"/>
    <n v="87733.032496999993"/>
    <n v="87733.032496999993"/>
    <n v="42919.904150999995"/>
    <n v="42919.904150999995"/>
    <n v="42919.904150999995"/>
    <x v="1"/>
  </r>
  <r>
    <n v="1677"/>
    <n v="885"/>
    <x v="0"/>
    <x v="0"/>
    <x v="50"/>
    <x v="5"/>
    <x v="6"/>
    <x v="8"/>
    <s v="Morgan Stanley CP"/>
    <x v="3"/>
    <d v="2001-03-13T00:00:00"/>
    <d v="2006-03-13T00:00:00"/>
    <x v="0"/>
    <n v="-10000000"/>
    <n v="4267.7061979999999"/>
    <n v="1.37"/>
    <n v="133.34522100000001"/>
    <n v="123.349587"/>
    <n v="-9.9526496065120131"/>
    <n v="-42474.984412233578"/>
    <n v="-1621.9989269999999"/>
    <x v="0"/>
    <n v="-44096.983339233579"/>
    <n v="-23415.099536000002"/>
    <n v="-66232.937443000003"/>
    <n v="-42817.837907000001"/>
    <n v="1279.1454322335776"/>
    <n v="-23415.099536000002"/>
    <n v="-66232.937443000003"/>
    <n v="-42817.837907000001"/>
    <x v="0"/>
    <n v="24571.318434984998"/>
    <n v="0"/>
    <n v="-66232.937443000003"/>
    <n v="-66232.937443000003"/>
    <n v="-42817.837907000001"/>
    <n v="-42817.837907000001"/>
    <n v="-42817.837907000001"/>
    <x v="1"/>
  </r>
  <r>
    <n v="1301"/>
    <n v="462"/>
    <x v="0"/>
    <x v="0"/>
    <x v="51"/>
    <x v="4"/>
    <x v="6"/>
    <x v="3"/>
    <s v="Portfolio ISIS"/>
    <x v="0"/>
    <d v="2001-01-05T00:00:00"/>
    <d v="2006-01-05T00:00:00"/>
    <x v="0"/>
    <n v="-10000000"/>
    <n v="4281.8026200000004"/>
    <n v="4.0999999999999996"/>
    <n v="531.07010000000002"/>
    <n v="529.18842600000005"/>
    <n v="-1.0958941897283003"/>
    <n v="-4692.4026128214136"/>
    <n v="-4224.9920249999996"/>
    <x v="0"/>
    <n v="-8917.3946378214132"/>
    <n v="336798.74013300001"/>
    <n v="329624.35794399999"/>
    <n v="-7174.3821890000254"/>
    <n v="1743.0124488213878"/>
    <n v="336798.74013300001"/>
    <n v="329624.35794399999"/>
    <n v="-7174.3821890000254"/>
    <x v="0"/>
    <n v="42261.391859400006"/>
    <n v="0"/>
    <n v="329624.35794399999"/>
    <n v="-189058.45644400001"/>
    <n v="-7174.3821890000254"/>
    <n v="-7174.3821890000254"/>
    <n v="-7174.3821890000254"/>
    <x v="1"/>
  </r>
  <r>
    <n v="1495"/>
    <n v="546"/>
    <x v="0"/>
    <x v="1"/>
    <x v="51"/>
    <x v="4"/>
    <x v="6"/>
    <x v="3"/>
    <s v="Portfolio ISIS"/>
    <x v="1"/>
    <d v="2001-01-05T00:00:00"/>
    <d v="2006-01-05T00:00:00"/>
    <x v="0"/>
    <n v="10000000"/>
    <n v="-4281.8026200000004"/>
    <n v="4.0999999999999996"/>
    <n v="531.07010000000002"/>
    <n v="529.18842600000005"/>
    <n v="-1.0958941897283003"/>
    <n v="4692.4026128214136"/>
    <n v="4224.9920249999996"/>
    <x v="0"/>
    <n v="8917.3946378214132"/>
    <n v="-336798.74013300001"/>
    <n v="-329624.35794399999"/>
    <n v="7174.3821890000254"/>
    <n v="-1743.0124488213878"/>
    <n v="-336798.74013300001"/>
    <n v="-329624.35794399999"/>
    <n v="7174.3821890000254"/>
    <x v="0"/>
    <n v="-42261.391859400006"/>
    <n v="0"/>
    <n v="-329624.35794399999"/>
    <n v="189058.45644400001"/>
    <n v="7174.3821890000254"/>
    <n v="7174.3821890000254"/>
    <n v="7174.3821890000254"/>
    <x v="1"/>
  </r>
  <r>
    <n v="1748"/>
    <n v="954"/>
    <x v="0"/>
    <x v="0"/>
    <x v="52"/>
    <x v="9"/>
    <x v="8"/>
    <x v="3"/>
    <s v="Toronto Dominion"/>
    <x v="8"/>
    <d v="2001-04-03T00:00:00"/>
    <d v="2006-04-03T00:00:00"/>
    <x v="0"/>
    <n v="-10000000"/>
    <n v="4258.8900100000001"/>
    <n v="0.57999999999999996"/>
    <n v="57.666037000000003"/>
    <n v="57.398172000000002"/>
    <n v="-0.27146744646619725"/>
    <n v="-1156.1499957950973"/>
    <n v="-690.34329000000002"/>
    <x v="0"/>
    <n v="-1846.4932857950973"/>
    <n v="-1447.7487550000001"/>
    <n v="-2773.7163190000001"/>
    <n v="-1325.967564"/>
    <n v="520.5257217950973"/>
    <n v="-1447.7487550000001"/>
    <n v="-2773.7163190000001"/>
    <n v="-1325.967564"/>
    <x v="0"/>
    <m/>
    <n v="0"/>
    <n v="-2773.7163190000001"/>
    <n v="-2773.7163190000001"/>
    <n v="-1325.967564"/>
    <n v="-1325.967564"/>
    <n v="-1325.967564"/>
    <x v="1"/>
  </r>
  <r>
    <n v="1302"/>
    <n v="463"/>
    <x v="0"/>
    <x v="0"/>
    <x v="53"/>
    <x v="0"/>
    <x v="6"/>
    <x v="3"/>
    <s v="Portfolio ISIS"/>
    <x v="3"/>
    <d v="2001-01-05T00:00:00"/>
    <d v="2006-01-05T00:00:00"/>
    <x v="0"/>
    <n v="-10000000"/>
    <n v="4091.2514169999999"/>
    <n v="1.4"/>
    <n v="217.92233899999999"/>
    <n v="217.04157799999999"/>
    <n v="-0.70799305465498563"/>
    <n v="-2896.5775880833685"/>
    <n v="-1762.391511"/>
    <x v="0"/>
    <n v="-4658.9690990833687"/>
    <n v="275080.35453900002"/>
    <n v="271632.98615499999"/>
    <n v="-3447.3683840000303"/>
    <n v="1211.6007150833384"/>
    <n v="275080.35453900002"/>
    <n v="271632.98615499999"/>
    <n v="-3447.3683840000303"/>
    <x v="0"/>
    <n v="51148.825215334007"/>
    <n v="0"/>
    <n v="271632.98615499999"/>
    <n v="99246.209869999991"/>
    <n v="-3447.3683840000303"/>
    <n v="-3447.3683840000303"/>
    <n v="-3447.3683840000303"/>
    <x v="1"/>
  </r>
  <r>
    <n v="1496"/>
    <n v="547"/>
    <x v="0"/>
    <x v="1"/>
    <x v="53"/>
    <x v="0"/>
    <x v="6"/>
    <x v="3"/>
    <s v="Portfolio ISIS"/>
    <x v="1"/>
    <d v="2001-01-05T00:00:00"/>
    <d v="2006-01-05T00:00:00"/>
    <x v="0"/>
    <n v="10000000"/>
    <n v="-4091.2514169999999"/>
    <n v="1.4"/>
    <n v="217.92233899999999"/>
    <n v="217.04157799999999"/>
    <n v="-0.70799305465498563"/>
    <n v="2896.5775880833685"/>
    <n v="1762.391511"/>
    <x v="0"/>
    <n v="4658.9690990833687"/>
    <n v="-275080.35453900002"/>
    <n v="-271632.98615499999"/>
    <n v="3447.3683840000303"/>
    <n v="-1211.6007150833384"/>
    <n v="-275080.35453900002"/>
    <n v="-271632.98615499999"/>
    <n v="3447.3683840000303"/>
    <x v="0"/>
    <n v="-51148.825215334007"/>
    <n v="0"/>
    <n v="-271632.98615499999"/>
    <n v="-99246.209869999991"/>
    <n v="3447.3683840000303"/>
    <n v="3447.3683840000303"/>
    <n v="3447.3683840000303"/>
    <x v="1"/>
  </r>
  <r>
    <n v="1702"/>
    <n v="908"/>
    <x v="0"/>
    <x v="0"/>
    <x v="53"/>
    <x v="0"/>
    <x v="6"/>
    <x v="3"/>
    <s v="Morgan Stanley CP"/>
    <x v="3"/>
    <d v="2001-03-19T00:00:00"/>
    <d v="2006-03-19T00:00:00"/>
    <x v="0"/>
    <n v="10000000"/>
    <n v="-4327.0797499999999"/>
    <n v="2"/>
    <n v="218.85621399999999"/>
    <n v="217.98461499999999"/>
    <n v="-0.72375850762842986"/>
    <n v="3131.7607822491991"/>
    <n v="1916.9509739999999"/>
    <x v="0"/>
    <n v="5048.7117562491985"/>
    <n v="-68996.220667999994"/>
    <n v="-64980.733382999999"/>
    <n v="4015.4872849999956"/>
    <n v="-1033.2244712492029"/>
    <n v="-68996.220667999994"/>
    <n v="-64980.733382999999"/>
    <n v="4015.4872849999956"/>
    <x v="0"/>
    <n v="-54097.151034499999"/>
    <n v="0"/>
    <n v="-64980.733382999999"/>
    <n v="-64980.733382999999"/>
    <n v="4015.4872849999956"/>
    <n v="4015.4872849999956"/>
    <n v="4015.4872849999956"/>
    <x v="1"/>
  </r>
  <r>
    <n v="1600"/>
    <n v="654"/>
    <x v="0"/>
    <x v="0"/>
    <x v="54"/>
    <x v="11"/>
    <x v="2"/>
    <x v="8"/>
    <s v="CSFB Intl"/>
    <x v="2"/>
    <d v="2001-01-08T00:00:00"/>
    <d v="2006-01-09T00:00:00"/>
    <x v="1"/>
    <n v="-10000000"/>
    <n v="4132.6561389999997"/>
    <n v="0.27"/>
    <n v="22.294087999999999"/>
    <n v="22.272065999999999"/>
    <n v="-5.0760248903722422E-3"/>
    <n v="-20.977465424913646"/>
    <n v="-302.48462999999998"/>
    <x v="0"/>
    <n v="-323.46209542491363"/>
    <n v="-26589.521726999999"/>
    <n v="-26766.887320999998"/>
    <n v="-177.36559399999896"/>
    <n v="146.09650142491466"/>
    <n v="-23451.958163214"/>
    <n v="-23487.943624177497"/>
    <n v="-35.985460963496735"/>
    <x v="0"/>
    <n v="8157.8632183859991"/>
    <n v="0"/>
    <n v="-23487.943624177497"/>
    <n v="-23487.943624177497"/>
    <n v="-35.985460963496735"/>
    <n v="-35.985460963496735"/>
    <n v="-35.985460963496735"/>
    <x v="1"/>
  </r>
  <r>
    <n v="272"/>
    <n v="409"/>
    <x v="0"/>
    <x v="0"/>
    <x v="55"/>
    <x v="5"/>
    <x v="6"/>
    <x v="8"/>
    <s v="UBS AG"/>
    <x v="6"/>
    <d v="2000-11-30T00:00:00"/>
    <d v="2004-07-14T00:00:00"/>
    <x v="0"/>
    <n v="-10000000"/>
    <n v="2893.9841229999997"/>
    <n v="0.31"/>
    <n v="24.924952999999999"/>
    <n v="24.401592000000001"/>
    <n v="-0.52465701185476676"/>
    <n v="-1518.3490623283176"/>
    <n v="-355.25358299999999"/>
    <x v="0"/>
    <n v="-1873.6026453283175"/>
    <n v="-25066.781147999998"/>
    <n v="-26754.543656000002"/>
    <n v="-1687.7625080000034"/>
    <n v="185.84013732831409"/>
    <n v="-25066.781147999998"/>
    <n v="-26754.543656000002"/>
    <n v="-1687.7625080000034"/>
    <x v="0"/>
    <n v="16662.113588172499"/>
    <n v="-4047.2222219999999"/>
    <n v="-30801.765878000002"/>
    <n v="-63171.710831000004"/>
    <n v="-1687.7625080000034"/>
    <n v="-1687.7625080000034"/>
    <n v="-1687.7625080000034"/>
    <x v="4"/>
  </r>
  <r>
    <n v="1612"/>
    <n v="821"/>
    <x v="0"/>
    <x v="0"/>
    <x v="55"/>
    <x v="5"/>
    <x v="6"/>
    <x v="8"/>
    <s v="Morgan Stanley CP"/>
    <x v="6"/>
    <d v="2001-01-18T00:00:00"/>
    <d v="2003-08-06T00:00:00"/>
    <x v="0"/>
    <n v="-17000000"/>
    <n v="3606.0793320000002"/>
    <n v="0.32"/>
    <n v="19.806493"/>
    <n v="19.278925999999998"/>
    <n v="-0.52031391571987895"/>
    <n v="-1876.2932576294454"/>
    <n v="-476.27690400000006"/>
    <x v="0"/>
    <n v="-2352.5701616294455"/>
    <n v="-57427.651134"/>
    <n v="-59574.280751999999"/>
    <n v="-2146.629617999999"/>
    <n v="205.94054362944644"/>
    <n v="-57427.651134"/>
    <n v="-59574.280751999999"/>
    <n v="-2146.629617999999"/>
    <x v="0"/>
    <n v="20762.001753990004"/>
    <n v="0"/>
    <n v="-59574.280751999999"/>
    <n v="-59574.280751999999"/>
    <n v="-2146.629617999999"/>
    <n v="-2146.629617999999"/>
    <n v="-2146.629617999999"/>
    <x v="5"/>
  </r>
  <r>
    <n v="9"/>
    <n v="2"/>
    <x v="0"/>
    <x v="0"/>
    <x v="56"/>
    <x v="10"/>
    <x v="4"/>
    <x v="8"/>
    <s v="JP Morgan"/>
    <x v="2"/>
    <d v="2000-04-07T00:00:00"/>
    <d v="2005-04-07T00:00:00"/>
    <x v="0"/>
    <n v="-10000000"/>
    <n v="3419.9417309999999"/>
    <n v="0.26"/>
    <n v="149.2749"/>
    <n v="144.41476299999999"/>
    <n v="-4.7176253570151738"/>
    <n v="-16134.003829679967"/>
    <n v="-1242.5731919999998"/>
    <x v="0"/>
    <n v="-17376.577021679965"/>
    <n v="426542.75780399999"/>
    <n v="410288.41252000001"/>
    <n v="-16254.345283999981"/>
    <n v="1122.2317376799838"/>
    <n v="426542.75780399999"/>
    <n v="410288.41252000001"/>
    <n v="-16254.345283999981"/>
    <x v="0"/>
    <n v="25316.118663727499"/>
    <n v="-19933.333332999999"/>
    <n v="390355.079187"/>
    <n v="123877.92407899996"/>
    <n v="-16254.345283999981"/>
    <n v="-16254.345283999981"/>
    <n v="-16254.345283999981"/>
    <x v="0"/>
  </r>
  <r>
    <n v="10"/>
    <n v="3"/>
    <x v="0"/>
    <x v="0"/>
    <x v="56"/>
    <x v="10"/>
    <x v="4"/>
    <x v="8"/>
    <s v="Merrill Lynch Int"/>
    <x v="2"/>
    <d v="2000-04-26T00:00:00"/>
    <d v="2000-11-30T00:00:00"/>
    <x v="0"/>
    <n v="0"/>
    <n v="0"/>
    <n v="0.1"/>
    <n v="0"/>
    <n v="0"/>
    <m/>
    <n v="-"/>
    <n v="0"/>
    <x v="0"/>
    <n v="0"/>
    <n v="0"/>
    <n v="0"/>
    <n v="0"/>
    <n v="0"/>
    <n v="0"/>
    <n v="0"/>
    <n v="0"/>
    <x v="0"/>
    <n v="0"/>
    <n v="6083.3255559999998"/>
    <n v="6083.3255559999998"/>
    <n v="2.5555999999596679E-2"/>
    <n v="0"/>
    <n v="0"/>
    <n v="0"/>
    <x v="3"/>
  </r>
  <r>
    <n v="1303"/>
    <n v="464"/>
    <x v="0"/>
    <x v="0"/>
    <x v="56"/>
    <x v="10"/>
    <x v="4"/>
    <x v="8"/>
    <s v="Portfolio ISIS"/>
    <x v="0"/>
    <d v="2001-01-05T00:00:00"/>
    <d v="2006-01-05T00:00:00"/>
    <x v="0"/>
    <n v="-10000000"/>
    <n v="4067.535856"/>
    <n v="0.95"/>
    <n v="156.667969"/>
    <n v="151.62232900000001"/>
    <n v="-4.8879061745435113"/>
    <n v="-19881.733625719527"/>
    <n v="-1480.893012"/>
    <x v="0"/>
    <n v="-21362.626637719528"/>
    <n v="226092.179149"/>
    <n v="206051.53619000001"/>
    <n v="-20040.64295899999"/>
    <n v="1321.9836787195381"/>
    <n v="226092.179149"/>
    <n v="206051.53619000001"/>
    <n v="-20040.64295899999"/>
    <x v="0"/>
    <n v="30109.934174039998"/>
    <n v="0"/>
    <n v="206051.53619000001"/>
    <n v="162336.82888700001"/>
    <n v="-20040.64295899999"/>
    <n v="-20040.64295899999"/>
    <n v="-20040.64295899999"/>
    <x v="1"/>
  </r>
  <r>
    <n v="1497"/>
    <n v="548"/>
    <x v="0"/>
    <x v="1"/>
    <x v="56"/>
    <x v="10"/>
    <x v="4"/>
    <x v="8"/>
    <s v="Portfolio ISIS"/>
    <x v="1"/>
    <d v="2001-01-05T00:00:00"/>
    <d v="2006-01-05T00:00:00"/>
    <x v="0"/>
    <n v="10000000"/>
    <n v="-4067.535856"/>
    <n v="0.95"/>
    <n v="156.667969"/>
    <n v="151.62232900000001"/>
    <n v="-4.8879061745435113"/>
    <n v="19881.733625719527"/>
    <n v="1480.893012"/>
    <x v="0"/>
    <n v="21362.626637719528"/>
    <n v="-226092.179149"/>
    <n v="-206051.53619000001"/>
    <n v="20040.64295899999"/>
    <n v="-1321.9836787195381"/>
    <n v="-226092.179149"/>
    <n v="-206051.53619000001"/>
    <n v="20040.64295899999"/>
    <x v="0"/>
    <n v="-30109.934174039998"/>
    <n v="0"/>
    <n v="-206051.53619000001"/>
    <n v="-162336.82888700001"/>
    <n v="20040.64295899999"/>
    <n v="20040.64295899999"/>
    <n v="20040.64295899999"/>
    <x v="1"/>
  </r>
  <r>
    <n v="1698"/>
    <n v="904"/>
    <x v="0"/>
    <x v="2"/>
    <x v="56"/>
    <x v="10"/>
    <x v="4"/>
    <x v="8"/>
    <s v="CSFB Intl"/>
    <x v="0"/>
    <d v="2000-08-23T00:00:00"/>
    <d v="2005-08-23T00:00:00"/>
    <x v="0"/>
    <n v="10000000"/>
    <n v="-3733.6083500000004"/>
    <n v="0.52"/>
    <n v="153.03456700000001"/>
    <n v="148.084068"/>
    <n v="-4.7805854110310522"/>
    <n v="17848.83360851372"/>
    <n v="1334.888193"/>
    <x v="0"/>
    <n v="19183.721801513719"/>
    <n v="-376636.16956200002"/>
    <n v="-358632.99351599999"/>
    <n v="18003.176046000037"/>
    <n v="-1180.5457555136818"/>
    <n v="-376636.16956200002"/>
    <n v="-358632.99351599999"/>
    <n v="18003.176046000037"/>
    <x v="0"/>
    <n v="-27638.035810875004"/>
    <n v="26577.777778"/>
    <n v="-332055.215738"/>
    <n v="-143502.72151499998"/>
    <n v="18003.176046000037"/>
    <n v="18003.176046000037"/>
    <n v="18003.176046000037"/>
    <x v="0"/>
  </r>
  <r>
    <n v="1699"/>
    <n v="905"/>
    <x v="0"/>
    <x v="3"/>
    <x v="56"/>
    <x v="10"/>
    <x v="4"/>
    <x v="8"/>
    <s v="EnronCredit.com"/>
    <x v="0"/>
    <d v="2000-08-23T00:00:00"/>
    <d v="2005-08-23T00:00:00"/>
    <x v="0"/>
    <n v="-10000000"/>
    <n v="3733.6083500000004"/>
    <n v="0.52"/>
    <n v="153.03456700000001"/>
    <n v="148.084068"/>
    <n v="-4.7805854110310522"/>
    <n v="-17848.83360851372"/>
    <n v="-1334.888193"/>
    <x v="0"/>
    <n v="-19183.721801513719"/>
    <n v="376636.16956200002"/>
    <n v="358632.99351599999"/>
    <n v="-18003.176046000037"/>
    <n v="1180.5457555136818"/>
    <n v="376636.16956200002"/>
    <n v="358632.99351599999"/>
    <n v="-18003.176046000037"/>
    <x v="0"/>
    <n v="27638.035810875004"/>
    <n v="-26577.777778"/>
    <n v="332055.215738"/>
    <n v="143502.72151500001"/>
    <n v="-18003.176046000037"/>
    <n v="-18003.176046000037"/>
    <n v="-18003.176046000037"/>
    <x v="0"/>
  </r>
  <r>
    <n v="1700"/>
    <n v="906"/>
    <x v="0"/>
    <x v="4"/>
    <x v="56"/>
    <x v="10"/>
    <x v="4"/>
    <x v="8"/>
    <s v="Enron North America"/>
    <x v="0"/>
    <d v="2000-08-23T00:00:00"/>
    <d v="2005-08-23T00:00:00"/>
    <x v="0"/>
    <n v="10000000"/>
    <n v="-3733.6083500000004"/>
    <n v="0.52"/>
    <n v="153.03456700000001"/>
    <n v="148.084068"/>
    <n v="-4.7805854110310522"/>
    <n v="17848.83360851372"/>
    <n v="1334.888193"/>
    <x v="0"/>
    <n v="19183.721801513719"/>
    <n v="-376636.16956200002"/>
    <n v="-358632.99351599999"/>
    <n v="18003.176046000037"/>
    <n v="-1180.5457555136818"/>
    <n v="-376636.16956200002"/>
    <n v="-358632.99351599999"/>
    <n v="18003.176046000037"/>
    <x v="0"/>
    <n v="-27638.035810875004"/>
    <n v="26577.777778"/>
    <n v="-332055.215738"/>
    <n v="-332055.215738"/>
    <n v="18003.176046000037"/>
    <n v="18003.176046000037"/>
    <n v="18003.176046000037"/>
    <x v="0"/>
  </r>
  <r>
    <n v="1727"/>
    <n v="932"/>
    <x v="0"/>
    <x v="0"/>
    <x v="56"/>
    <x v="10"/>
    <x v="4"/>
    <x v="8"/>
    <s v="Merrill Lynch Int"/>
    <x v="2"/>
    <d v="2001-03-29T00:00:00"/>
    <d v="2006-03-29T00:00:00"/>
    <x v="1"/>
    <n v="10000000"/>
    <n v="-4453.3695040000002"/>
    <n v="1.66"/>
    <n v="159.22109499999999"/>
    <n v="154.09317799999999"/>
    <n v="-4.8050777850244195"/>
    <n v="21398.78687217562"/>
    <n v="1689.480102"/>
    <x v="0"/>
    <n v="23088.266974175622"/>
    <n v="31225.338250000001"/>
    <n v="53668.372393999998"/>
    <n v="22443.034143999997"/>
    <n v="-645.23283017562426"/>
    <n v="27540.748336500001"/>
    <n v="47093.996775734995"/>
    <n v="19553.248439234994"/>
    <x v="0"/>
    <n v="-32966.067753360003"/>
    <n v="0"/>
    <n v="47093.996775734995"/>
    <n v="47093.996775734995"/>
    <n v="19553.248439234994"/>
    <n v="19553.248439234994"/>
    <n v="19553.248439234994"/>
    <x v="1"/>
  </r>
  <r>
    <n v="1744"/>
    <n v="951"/>
    <x v="0"/>
    <x v="0"/>
    <x v="56"/>
    <x v="10"/>
    <x v="4"/>
    <x v="8"/>
    <s v="Merrill Lynch Int"/>
    <x v="2"/>
    <d v="2001-04-03T00:00:00"/>
    <d v="2005-04-03T00:00:00"/>
    <x v="0"/>
    <n v="10000000"/>
    <n v="-3544.0780810000001"/>
    <n v="1.52"/>
    <n v="149.080397"/>
    <n v="144.227206"/>
    <n v="-4.7094582127034972"/>
    <n v="16690.687625027902"/>
    <n v="1517.060322"/>
    <x v="0"/>
    <n v="18207.747947027903"/>
    <n v="10229.901898"/>
    <n v="27713.933645000001"/>
    <n v="17484.031747000001"/>
    <n v="-723.71620002790223"/>
    <n v="10229.901898"/>
    <n v="27713.933645000001"/>
    <n v="17484.031747000001"/>
    <x v="0"/>
    <n v="-26235.037994602502"/>
    <n v="0"/>
    <n v="27713.933645000001"/>
    <n v="27713.933645000001"/>
    <n v="17484.031747000001"/>
    <n v="17484.031747000001"/>
    <n v="17484.031747000001"/>
    <x v="0"/>
  </r>
  <r>
    <n v="1304"/>
    <n v="465"/>
    <x v="0"/>
    <x v="0"/>
    <x v="57"/>
    <x v="6"/>
    <x v="1"/>
    <x v="6"/>
    <s v="Portfolio ISIS"/>
    <x v="6"/>
    <d v="2001-01-05T00:00:00"/>
    <d v="2006-01-05T00:00:00"/>
    <x v="0"/>
    <n v="-10000000"/>
    <n v="4023.521221"/>
    <n v="0.22"/>
    <n v="29.884208999999998"/>
    <n v="29.643833000000001"/>
    <n v="-0.24754137363925138"/>
    <n v="-995.98796991301788"/>
    <n v="-386.46020099999998"/>
    <x v="0"/>
    <n v="-1382.4481709130177"/>
    <n v="27794.08973"/>
    <n v="26759.970817000001"/>
    <n v="-1034.1189129999984"/>
    <n v="348.32925791301932"/>
    <n v="27794.08973"/>
    <n v="26759.970817000001"/>
    <n v="-1034.1189129999984"/>
    <x v="0"/>
    <n v="16546.731021362499"/>
    <n v="0"/>
    <n v="26759.970817000001"/>
    <n v="-4017.4692780000005"/>
    <n v="-1034.1189129999984"/>
    <n v="-1034.1189129999984"/>
    <n v="-1034.1189129999984"/>
    <x v="1"/>
  </r>
  <r>
    <n v="1498"/>
    <n v="549"/>
    <x v="0"/>
    <x v="1"/>
    <x v="57"/>
    <x v="6"/>
    <x v="1"/>
    <x v="6"/>
    <s v="Portfolio ISIS"/>
    <x v="1"/>
    <d v="2001-01-05T00:00:00"/>
    <d v="2006-01-05T00:00:00"/>
    <x v="0"/>
    <n v="10000000"/>
    <n v="-4023.521221"/>
    <n v="0.22"/>
    <n v="29.884208999999998"/>
    <n v="29.643833000000001"/>
    <n v="-0.24754137363925138"/>
    <n v="995.98796991301788"/>
    <n v="386.46020099999998"/>
    <x v="0"/>
    <n v="1382.4481709130177"/>
    <n v="-27794.08973"/>
    <n v="-26759.970817000001"/>
    <n v="1034.1189129999984"/>
    <n v="-348.32925791301932"/>
    <n v="-27794.08973"/>
    <n v="-26759.970817000001"/>
    <n v="1034.1189129999984"/>
    <x v="0"/>
    <n v="-16546.731021362499"/>
    <n v="0"/>
    <n v="-26759.970817000001"/>
    <n v="4017.4692780000005"/>
    <n v="1034.1189129999984"/>
    <n v="1034.1189129999984"/>
    <n v="1034.1189129999984"/>
    <x v="1"/>
  </r>
  <r>
    <n v="1598"/>
    <n v="652"/>
    <x v="0"/>
    <x v="0"/>
    <x v="57"/>
    <x v="6"/>
    <x v="1"/>
    <x v="6"/>
    <s v="Goldman Sachs"/>
    <x v="6"/>
    <d v="2001-01-08T00:00:00"/>
    <d v="2006-01-08T00:00:00"/>
    <x v="0"/>
    <n v="10000000"/>
    <n v="-4043.6700690000002"/>
    <n v="0.3"/>
    <n v="29.921341000000002"/>
    <n v="29.680844"/>
    <n v="-0.24750953192033023"/>
    <n v="1000.8468860184395"/>
    <n v="404.22637199999997"/>
    <x v="0"/>
    <n v="1405.0732580184394"/>
    <n v="7410.7331800000002"/>
    <n v="8510.9401529999996"/>
    <n v="1100.2069729999994"/>
    <n v="-304.86628501844007"/>
    <n v="7410.7331800000002"/>
    <n v="8510.9401529999996"/>
    <n v="1100.2069729999994"/>
    <x v="0"/>
    <n v="-16629.593158762502"/>
    <n v="0"/>
    <n v="8510.9401529999996"/>
    <n v="8510.9401529999996"/>
    <n v="1100.2069729999994"/>
    <n v="1100.2069729999994"/>
    <n v="1100.2069729999994"/>
    <x v="1"/>
  </r>
  <r>
    <n v="22"/>
    <n v="111"/>
    <x v="0"/>
    <x v="8"/>
    <x v="58"/>
    <x v="5"/>
    <x v="5"/>
    <x v="3"/>
    <s v="High Yield"/>
    <x v="5"/>
    <d v="2000-06-22T00:00:00"/>
    <d v="2005-06-06T00:00:00"/>
    <x v="0"/>
    <n v="4000000"/>
    <n v="-1454.480996"/>
    <n v="0.85"/>
    <n v="71.356305000000006"/>
    <n v="70.764525000000006"/>
    <n v="-0.54035502313714923"/>
    <n v="785.9361122461238"/>
    <n v="286.59374400000002"/>
    <x v="0"/>
    <n v="1072.5298562461239"/>
    <n v="22897.44803"/>
    <n v="23892.60065"/>
    <n v="995.15262000000075"/>
    <n v="-77.377236246123175"/>
    <n v="22897.44803"/>
    <n v="23892.60065"/>
    <n v="995.15262000000075"/>
    <x v="0"/>
    <n v="-8374.1743344699989"/>
    <n v="24272.222222"/>
    <n v="48164.822872000004"/>
    <n v="31922.882570000002"/>
    <n v="995.15262000000803"/>
    <n v="995.15262000000803"/>
    <n v="995.15262000000075"/>
    <x v="0"/>
  </r>
  <r>
    <n v="37"/>
    <n v="131"/>
    <x v="0"/>
    <x v="0"/>
    <x v="58"/>
    <x v="5"/>
    <x v="5"/>
    <x v="3"/>
    <s v="JP Morgan"/>
    <x v="5"/>
    <d v="2000-07-21T00:00:00"/>
    <d v="2003-07-21T00:00:00"/>
    <x v="0"/>
    <n v="-4000000"/>
    <n v="835.96679000000006"/>
    <n v="0.74"/>
    <n v="65.096379999999996"/>
    <n v="64.444349000000003"/>
    <n v="-0.54335233336584754"/>
    <n v="-454.22450596285751"/>
    <n v="-254.36949900000002"/>
    <x v="0"/>
    <n v="-708.59400496285753"/>
    <n v="-13551.404102"/>
    <n v="-14200.087844"/>
    <n v="-648.68374199999926"/>
    <n v="59.910262962858269"/>
    <n v="-13551.404102"/>
    <n v="-14200.087844"/>
    <n v="-648.68374199999926"/>
    <x v="0"/>
    <n v="4813.0787934250002"/>
    <n v="-15211.111111"/>
    <n v="-29411.198955"/>
    <n v="-22241.462750999999"/>
    <n v="-648.68374200000108"/>
    <n v="-648.68374200000108"/>
    <n v="-648.68374199999926"/>
    <x v="5"/>
  </r>
  <r>
    <n v="122"/>
    <n v="132"/>
    <x v="2"/>
    <x v="9"/>
    <x v="58"/>
    <x v="5"/>
    <x v="5"/>
    <x v="3"/>
    <s v="EnronCredit.com"/>
    <x v="2"/>
    <d v="2000-06-22T00:00:00"/>
    <d v="2005-06-06T00:00:00"/>
    <x v="0"/>
    <n v="-4000000"/>
    <n v="1454.480996"/>
    <n v="0.85"/>
    <n v="71.356305000000006"/>
    <n v="70.764525000000006"/>
    <n v="-0.54035502313714923"/>
    <n v="-785.9361122461238"/>
    <n v="-286.59374400000002"/>
    <x v="0"/>
    <n v="-1072.5298562461239"/>
    <n v="-22897.44803"/>
    <n v="-23892.60065"/>
    <n v="-995.15262000000075"/>
    <n v="77.377236246123175"/>
    <n v="-22897.44803"/>
    <n v="-23892.60065"/>
    <n v="-995.15262000000075"/>
    <x v="0"/>
    <n v="8374.1743344699989"/>
    <n v="-24272.222222"/>
    <n v="-48164.822872000004"/>
    <n v="-31922.882570000002"/>
    <n v="-995.15262000000803"/>
    <n v="-995.15262000000803"/>
    <n v="-995.15262000000075"/>
    <x v="0"/>
  </r>
  <r>
    <n v="51"/>
    <n v="126"/>
    <x v="0"/>
    <x v="2"/>
    <x v="59"/>
    <x v="1"/>
    <x v="3"/>
    <x v="3"/>
    <s v="FUNB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15416.666667"/>
    <n v="15416.666667"/>
    <n v="2916.3306250000005"/>
    <n v="0"/>
    <n v="0"/>
    <n v="0"/>
    <x v="3"/>
  </r>
  <r>
    <n v="52"/>
    <n v="127"/>
    <x v="0"/>
    <x v="3"/>
    <x v="59"/>
    <x v="1"/>
    <x v="3"/>
    <x v="3"/>
    <s v="EnronCredit.com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-15416.666667"/>
    <n v="-15416.666667"/>
    <n v="-2916.3306250000005"/>
    <n v="0"/>
    <n v="0"/>
    <n v="0"/>
    <x v="3"/>
  </r>
  <r>
    <n v="53"/>
    <n v="128"/>
    <x v="0"/>
    <x v="4"/>
    <x v="59"/>
    <x v="1"/>
    <x v="3"/>
    <x v="3"/>
    <s v="Enron North America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15416.666667"/>
    <n v="15416.666667"/>
    <n v="2916.3306250000005"/>
    <n v="0"/>
    <n v="0"/>
    <n v="0"/>
    <x v="3"/>
  </r>
  <r>
    <n v="1746"/>
    <n v="952"/>
    <x v="0"/>
    <x v="0"/>
    <x v="60"/>
    <x v="9"/>
    <x v="5"/>
    <x v="3"/>
    <s v="JP Morgan"/>
    <x v="4"/>
    <d v="2001-04-03T00:00:00"/>
    <d v="2006-04-03T00:00:00"/>
    <x v="0"/>
    <n v="10000000"/>
    <n v="-4269.9500760000001"/>
    <n v="0.75"/>
    <n v="74.524782999999999"/>
    <n v="73.928293999999994"/>
    <n v="-0.58492147164732977"/>
    <n v="2497.5854823145478"/>
    <n v="792.47521200000006"/>
    <x v="0"/>
    <n v="3290.0606943145476"/>
    <n v="2047.7274540000001"/>
    <n v="4833.4455930000004"/>
    <n v="2785.7181390000005"/>
    <n v="-504.3425553145471"/>
    <n v="2047.7274540000001"/>
    <n v="4833.4455930000004"/>
    <n v="2785.7181390000005"/>
    <x v="0"/>
    <m/>
    <n v="0"/>
    <n v="4833.4455930000004"/>
    <n v="4833.4455930000004"/>
    <n v="2785.7181390000005"/>
    <n v="2785.7181390000005"/>
    <n v="2785.7181390000005"/>
    <x v="1"/>
  </r>
  <r>
    <n v="1305"/>
    <n v="466"/>
    <x v="0"/>
    <x v="0"/>
    <x v="61"/>
    <x v="6"/>
    <x v="3"/>
    <x v="3"/>
    <s v="Portfolio ISIS"/>
    <x v="4"/>
    <d v="2001-01-05T00:00:00"/>
    <d v="2006-01-05T00:00:00"/>
    <x v="0"/>
    <n v="-10000000"/>
    <n v="4069.0768189999999"/>
    <n v="0.6"/>
    <n v="63.458775000000003"/>
    <n v="63.369548000000002"/>
    <n v="-6.5619932471940021E-2"/>
    <n v="-267.01254608591648"/>
    <n v="-696.30320099999994"/>
    <x v="0"/>
    <n v="-963.31574708591643"/>
    <n v="-296.45548300000002"/>
    <n v="-821.25593000000003"/>
    <n v="-524.80044700000008"/>
    <n v="438.51530008591635"/>
    <n v="-296.45548300000002"/>
    <n v="-821.25593000000003"/>
    <n v="-524.80044700000008"/>
    <x v="0"/>
    <n v="16734.078418137498"/>
    <n v="0"/>
    <n v="-821.25593000000003"/>
    <n v="-5086.9335470000005"/>
    <n v="-524.80044700000008"/>
    <n v="-524.80044700000008"/>
    <n v="-524.80044700000008"/>
    <x v="1"/>
  </r>
  <r>
    <n v="1499"/>
    <n v="550"/>
    <x v="0"/>
    <x v="1"/>
    <x v="61"/>
    <x v="6"/>
    <x v="3"/>
    <x v="3"/>
    <s v="Portfolio ISIS"/>
    <x v="1"/>
    <d v="2001-01-05T00:00:00"/>
    <d v="2006-01-05T00:00:00"/>
    <x v="0"/>
    <n v="10000000"/>
    <n v="-4069.0768189999999"/>
    <n v="0.6"/>
    <n v="63.458775000000003"/>
    <n v="63.369548000000002"/>
    <n v="-6.5619932471940021E-2"/>
    <n v="267.01254608591648"/>
    <n v="696.30320099999994"/>
    <x v="0"/>
    <n v="963.31574708591643"/>
    <n v="296.45548300000002"/>
    <n v="821.25593000000003"/>
    <n v="524.80044700000008"/>
    <n v="-438.51530008591635"/>
    <n v="296.45548300000002"/>
    <n v="821.25593000000003"/>
    <n v="524.80044700000008"/>
    <x v="0"/>
    <n v="-16734.078418137498"/>
    <n v="0"/>
    <n v="821.25593000000003"/>
    <n v="5086.9335470000005"/>
    <n v="524.80044700000008"/>
    <n v="524.80044700000008"/>
    <n v="524.80044700000008"/>
    <x v="1"/>
  </r>
  <r>
    <n v="1"/>
    <n v="307"/>
    <x v="0"/>
    <x v="0"/>
    <x v="62"/>
    <x v="1"/>
    <x v="3"/>
    <x v="6"/>
    <s v="Greenwich Natwest"/>
    <x v="0"/>
    <d v="1999-09-08T00:00:00"/>
    <d v="2004-12-01T00:00:00"/>
    <x v="2"/>
    <n v="-15000000"/>
    <n v="0"/>
    <n v="0.47499999999999998"/>
    <n v="64.734776999999994"/>
    <n v="64.116387000000003"/>
    <m/>
    <n v="-"/>
    <n v="-624.17158800000004"/>
    <x v="0"/>
    <n v="-624.17158800000004"/>
    <n v="-49565.834379"/>
    <n v="-51600.477140000003"/>
    <n v="-2034.6427610000028"/>
    <n v="-1410.4711730000026"/>
    <n v="-70631.313990074996"/>
    <n v="-73092.075868810003"/>
    <n v="-2460.7618787350075"/>
    <x v="0"/>
    <n v="0"/>
    <n v="-151388.4375"/>
    <n v="-224480.51336881"/>
    <n v="-348412.1739126434"/>
    <n v="-1552.3243787350075"/>
    <n v="-1552.3243787350075"/>
    <n v="-2460.7618787350075"/>
    <x v="0"/>
  </r>
  <r>
    <n v="2"/>
    <n v="306"/>
    <x v="0"/>
    <x v="0"/>
    <x v="62"/>
    <x v="1"/>
    <x v="3"/>
    <x v="6"/>
    <s v="Greenwich Natwest"/>
    <x v="0"/>
    <d v="1999-11-29T00:00:00"/>
    <d v="2004-11-25T00:00:00"/>
    <x v="2"/>
    <n v="-15000000"/>
    <n v="0"/>
    <n v="0.51"/>
    <n v="64.654505"/>
    <n v="64.035717000000005"/>
    <m/>
    <n v="-"/>
    <n v="-632.39696100000003"/>
    <x v="0"/>
    <n v="-632.39696100000003"/>
    <n v="-67460.164392999999"/>
    <n v="-69500.285262999998"/>
    <n v="-2040.1208699999988"/>
    <n v="-1407.7239089999989"/>
    <n v="-96130.734260024998"/>
    <n v="-98447.154075039507"/>
    <n v="-2316.4198150145094"/>
    <x v="0"/>
    <n v="0"/>
    <n v="-137860.86249999999"/>
    <n v="-236308.01657503948"/>
    <n v="-353640.04009070876"/>
    <n v="-1489.1573150144832"/>
    <n v="-1489.1573150144832"/>
    <n v="-2316.4198150145094"/>
    <x v="0"/>
  </r>
  <r>
    <n v="3"/>
    <n v="308"/>
    <x v="0"/>
    <x v="0"/>
    <x v="62"/>
    <x v="1"/>
    <x v="3"/>
    <x v="6"/>
    <s v="Credit Reserve Book"/>
    <x v="0"/>
    <d v="1999-11-29T00:00:00"/>
    <d v="2004-11-25T00:00:00"/>
    <x v="2"/>
    <n v="15000000"/>
    <n v="0"/>
    <n v="0.51"/>
    <n v="64.654505"/>
    <n v="64.035717000000005"/>
    <m/>
    <n v="-"/>
    <n v="632.39696100000003"/>
    <x v="0"/>
    <n v="632.39696100000003"/>
    <n v="67460.164392999999"/>
    <n v="69500.285262999998"/>
    <n v="2040.1208699999988"/>
    <n v="1407.7239089999989"/>
    <n v="96130.734260024998"/>
    <n v="98447.154075039507"/>
    <n v="2316.4198150145094"/>
    <x v="0"/>
    <n v="0"/>
    <n v="137860.86249999999"/>
    <n v="236308.01657503948"/>
    <n v="353640.04009070876"/>
    <n v="1489.1573150144832"/>
    <n v="1489.1573150144832"/>
    <n v="2316.4198150145094"/>
    <x v="0"/>
  </r>
  <r>
    <n v="4"/>
    <n v="309"/>
    <x v="0"/>
    <x v="0"/>
    <x v="62"/>
    <x v="1"/>
    <x v="3"/>
    <x v="6"/>
    <s v="Credit Reserve Book"/>
    <x v="0"/>
    <d v="1999-09-08T00:00:00"/>
    <d v="2004-12-01T00:00:00"/>
    <x v="2"/>
    <n v="15000000"/>
    <n v="0"/>
    <n v="0.47499999999999998"/>
    <n v="64.734776999999994"/>
    <n v="64.116387000000003"/>
    <m/>
    <n v="-"/>
    <n v="624.17158800000004"/>
    <x v="0"/>
    <n v="624.17158800000004"/>
    <n v="49565.834379"/>
    <n v="51600.477140000003"/>
    <n v="2034.6427610000028"/>
    <n v="1410.4711730000026"/>
    <n v="70631.313990074996"/>
    <n v="73092.075868810003"/>
    <n v="2460.7618787350075"/>
    <x v="0"/>
    <n v="0"/>
    <n v="151388.4375"/>
    <n v="224480.51336881"/>
    <n v="348412.1739126434"/>
    <n v="1552.3243787350075"/>
    <n v="1552.3243787350075"/>
    <n v="2460.7618787350075"/>
    <x v="0"/>
  </r>
  <r>
    <n v="270"/>
    <n v="408"/>
    <x v="0"/>
    <x v="4"/>
    <x v="62"/>
    <x v="1"/>
    <x v="3"/>
    <x v="6"/>
    <s v="Toronto Dominion"/>
    <x v="0"/>
    <d v="1998-03-31T00:00:00"/>
    <d v="2001-03-31T00:00:00"/>
    <x v="2"/>
    <n v="0"/>
    <n v="4.4440299999999997"/>
    <n v="0.3125"/>
    <n v="0"/>
    <n v="0"/>
    <n v="-0.54844546195642607"/>
    <n v="-2.4373080862982159"/>
    <n v="-518.93755199999998"/>
    <x v="0"/>
    <n v="-521.37486008629821"/>
    <n v="172.979184"/>
    <n v="0"/>
    <n v="-172.979184"/>
    <n v="348.39567608629818"/>
    <n v="246.49533720000002"/>
    <n v="0"/>
    <n v="-246.49533720000002"/>
    <x v="0"/>
    <n v="32.165889140000004"/>
    <n v="-132918.150685"/>
    <n v="-132918.150685"/>
    <n v="37546.571751944663"/>
    <n v="551.10740280000027"/>
    <n v="551.10740280000027"/>
    <n v="-246.49533720000002"/>
    <x v="3"/>
  </r>
  <r>
    <n v="271"/>
    <n v="407"/>
    <x v="0"/>
    <x v="4"/>
    <x v="62"/>
    <x v="1"/>
    <x v="3"/>
    <x v="6"/>
    <s v="Credit Reserve Book"/>
    <x v="0"/>
    <d v="1998-03-31T00:00:00"/>
    <d v="2001-03-31T00:00:00"/>
    <x v="2"/>
    <n v="0"/>
    <n v="-4.4440299999999997"/>
    <n v="0.3125"/>
    <n v="0"/>
    <n v="0"/>
    <n v="-0.54844546195642607"/>
    <n v="2.4373080862982159"/>
    <n v="518.93755199999998"/>
    <x v="0"/>
    <n v="521.37486008629821"/>
    <n v="-172.979184"/>
    <n v="0"/>
    <n v="172.979184"/>
    <n v="-348.39567608629818"/>
    <n v="-246.49533720000002"/>
    <n v="0"/>
    <n v="246.49533720000002"/>
    <x v="0"/>
    <n v="-32.165889140000004"/>
    <n v="132918.150685"/>
    <n v="132918.150685"/>
    <n v="-37546.571751944663"/>
    <n v="-551.10740280000027"/>
    <n v="-551.10740280000027"/>
    <n v="246.49533720000002"/>
    <x v="3"/>
  </r>
  <r>
    <n v="5"/>
    <n v="310"/>
    <x v="0"/>
    <x v="0"/>
    <x v="63"/>
    <x v="1"/>
    <x v="3"/>
    <x v="6"/>
    <s v="Merrill Lynch Int"/>
    <x v="0"/>
    <d v="2000-03-22T00:00:00"/>
    <d v="2005-03-22T00:00:00"/>
    <x v="0"/>
    <n v="-50000000"/>
    <n v="17250.155581999999"/>
    <n v="0.51500000000000001"/>
    <n v="66.201836999999998"/>
    <n v="65.593292000000005"/>
    <n v="-0.56121563055078361"/>
    <n v="-9681.0569420512493"/>
    <n v="-3326.5415430000003"/>
    <x v="0"/>
    <n v="-13007.59848505125"/>
    <n v="252114.24013399999"/>
    <n v="240845.19472100001"/>
    <n v="-11269.045412999985"/>
    <n v="1738.5530720512652"/>
    <n v="252114.24013399999"/>
    <n v="240845.19472100001"/>
    <n v="-11269.045412999985"/>
    <x v="0"/>
    <n v="124856.62610251601"/>
    <n v="-261076.38888899999"/>
    <n v="-20231.194167999987"/>
    <n v="-573069.307317"/>
    <n v="-11269.045412999985"/>
    <n v="-11269.045412999985"/>
    <n v="-11269.045412999985"/>
    <x v="0"/>
  </r>
  <r>
    <n v="6"/>
    <n v="311"/>
    <x v="0"/>
    <x v="0"/>
    <x v="63"/>
    <x v="1"/>
    <x v="3"/>
    <x v="6"/>
    <s v="Credit Reserve Book"/>
    <x v="0"/>
    <d v="2000-03-22T00:00:00"/>
    <d v="2005-03-22T00:00:00"/>
    <x v="0"/>
    <n v="50000000"/>
    <n v="-17250.155581999999"/>
    <n v="0.51500000000000001"/>
    <n v="66.201836999999998"/>
    <n v="65.593292000000005"/>
    <n v="-0.56121563055078361"/>
    <n v="9681.0569420512493"/>
    <n v="3326.5415430000003"/>
    <x v="0"/>
    <n v="13007.59848505125"/>
    <n v="-252114.24013399999"/>
    <n v="-240845.19472100001"/>
    <n v="11269.045412999985"/>
    <n v="-1738.5530720512652"/>
    <n v="-252114.24013399999"/>
    <n v="-240845.19472100001"/>
    <n v="11269.045412999985"/>
    <x v="0"/>
    <n v="-124856.62610251601"/>
    <n v="261076.38888899999"/>
    <n v="20231.194167999987"/>
    <n v="573069.307317"/>
    <n v="11269.045412999985"/>
    <n v="11269.045412999985"/>
    <n v="11269.045412999985"/>
    <x v="0"/>
  </r>
  <r>
    <n v="1306"/>
    <n v="467"/>
    <x v="0"/>
    <x v="0"/>
    <x v="64"/>
    <x v="1"/>
    <x v="0"/>
    <x v="3"/>
    <s v="Portfolio ISIS"/>
    <x v="3"/>
    <d v="2001-01-05T00:00:00"/>
    <d v="2006-01-05T00:00:00"/>
    <x v="0"/>
    <n v="-10000000"/>
    <n v="4172.0164370000002"/>
    <n v="1.2"/>
    <n v="119.510954"/>
    <n v="118.84314999999999"/>
    <n v="-0.59012939526734798"/>
    <n v="-2462.0295370122458"/>
    <n v="-1288.270293"/>
    <x v="0"/>
    <n v="-3750.2998300122458"/>
    <n v="-31292.454972"/>
    <n v="-34338.653615000003"/>
    <n v="-3046.1986430000034"/>
    <n v="704.10118701224246"/>
    <n v="-31292.454972"/>
    <n v="-34338.653615000003"/>
    <n v="-3046.1986430000034"/>
    <x v="0"/>
    <n v="30197.054971006004"/>
    <n v="0"/>
    <n v="-34338.653615000003"/>
    <n v="-61252.696624000004"/>
    <n v="-3046.1986430000034"/>
    <n v="-3046.1986430000034"/>
    <n v="-3046.1986430000034"/>
    <x v="1"/>
  </r>
  <r>
    <n v="1500"/>
    <n v="551"/>
    <x v="0"/>
    <x v="1"/>
    <x v="64"/>
    <x v="1"/>
    <x v="0"/>
    <x v="3"/>
    <s v="Portfolio ISIS"/>
    <x v="1"/>
    <d v="2001-01-05T00:00:00"/>
    <d v="2006-01-05T00:00:00"/>
    <x v="0"/>
    <n v="10000000"/>
    <n v="-4172.0164370000002"/>
    <n v="1.2"/>
    <n v="119.510954"/>
    <n v="118.84314999999999"/>
    <n v="-0.59012939526734798"/>
    <n v="2462.0295370122458"/>
    <n v="1288.270293"/>
    <x v="0"/>
    <n v="3750.2998300122458"/>
    <n v="31292.454972"/>
    <n v="34338.653615000003"/>
    <n v="3046.1986430000034"/>
    <n v="-704.10118701224246"/>
    <n v="31292.454972"/>
    <n v="34338.653615000003"/>
    <n v="3046.1986430000034"/>
    <x v="0"/>
    <n v="-30197.054971006004"/>
    <n v="0"/>
    <n v="34338.653615000003"/>
    <n v="61252.696624000004"/>
    <n v="3046.1986430000034"/>
    <n v="3046.1986430000034"/>
    <n v="3046.1986430000034"/>
    <x v="1"/>
  </r>
  <r>
    <n v="1654"/>
    <n v="864"/>
    <x v="0"/>
    <x v="2"/>
    <x v="65"/>
    <x v="6"/>
    <x v="8"/>
    <x v="3"/>
    <s v="Swiss Re"/>
    <x v="4"/>
    <d v="2001-02-27T00:00:00"/>
    <d v="2006-02-27T00:00:00"/>
    <x v="0"/>
    <n v="-10000000"/>
    <n v="4231.1372140000003"/>
    <n v="1.1000000000000001"/>
    <n v="98.501375999999993"/>
    <n v="98.384446999999994"/>
    <n v="-9.3628869893999878E-2"/>
    <n v="-396.15659571326717"/>
    <n v="-1159.2197430000001"/>
    <x v="0"/>
    <n v="-1555.3763387132672"/>
    <n v="-59245.143395999999"/>
    <n v="-60109.815861000003"/>
    <n v="-864.67246500000329"/>
    <n v="690.70387371326387"/>
    <n v="-59245.143395999999"/>
    <n v="-60109.815861000003"/>
    <n v="-864.67246500000329"/>
    <x v="0"/>
    <n v="17400.551792575003"/>
    <n v="0"/>
    <n v="-60109.815861000003"/>
    <n v="-60109.815861000003"/>
    <n v="-864.67246500000329"/>
    <n v="-864.67246500000329"/>
    <n v="-864.67246500000329"/>
    <x v="1"/>
  </r>
  <r>
    <n v="1655"/>
    <n v="865"/>
    <x v="0"/>
    <x v="3"/>
    <x v="65"/>
    <x v="6"/>
    <x v="8"/>
    <x v="3"/>
    <s v="EnronCredit.com"/>
    <x v="4"/>
    <d v="2001-02-27T00:00:00"/>
    <d v="2006-02-27T00:00:00"/>
    <x v="0"/>
    <n v="10000000"/>
    <n v="-4231.1372140000003"/>
    <n v="1.1000000000000001"/>
    <n v="98.501375999999993"/>
    <n v="98.384446999999994"/>
    <n v="-9.3628869893999878E-2"/>
    <n v="396.15659571326717"/>
    <n v="1159.2197430000001"/>
    <x v="0"/>
    <n v="1555.3763387132672"/>
    <n v="59245.143395999999"/>
    <n v="60109.815861000003"/>
    <n v="864.67246500000329"/>
    <n v="-690.70387371326387"/>
    <n v="59245.143395999999"/>
    <n v="60109.815861000003"/>
    <n v="864.67246500000329"/>
    <x v="0"/>
    <n v="-17400.551792575003"/>
    <n v="0"/>
    <n v="60109.815861000003"/>
    <n v="60109.815861000003"/>
    <n v="864.67246500000329"/>
    <n v="864.67246500000329"/>
    <n v="864.67246500000329"/>
    <x v="1"/>
  </r>
  <r>
    <n v="1656"/>
    <n v="866"/>
    <x v="0"/>
    <x v="4"/>
    <x v="65"/>
    <x v="6"/>
    <x v="8"/>
    <x v="3"/>
    <s v="Enron North America"/>
    <x v="4"/>
    <d v="2001-02-27T00:00:00"/>
    <d v="2006-02-27T00:00:00"/>
    <x v="0"/>
    <n v="-10000000"/>
    <n v="4231.1372140000003"/>
    <n v="1.1000000000000001"/>
    <n v="98.501375999999993"/>
    <n v="98.384446999999994"/>
    <n v="-9.3628869893999878E-2"/>
    <n v="-396.15659571326717"/>
    <n v="-1159.2197430000001"/>
    <x v="0"/>
    <n v="-1555.3763387132672"/>
    <n v="-59245.143395999999"/>
    <n v="-60109.815861000003"/>
    <n v="-864.67246500000329"/>
    <n v="690.70387371326387"/>
    <n v="-59245.143395999999"/>
    <n v="-60109.815861000003"/>
    <n v="-864.67246500000329"/>
    <x v="0"/>
    <n v="17400.551792575003"/>
    <n v="0"/>
    <n v="-60109.815861000003"/>
    <n v="-60109.815861000003"/>
    <n v="-864.67246500000329"/>
    <n v="-864.67246500000329"/>
    <n v="-864.67246500000329"/>
    <x v="1"/>
  </r>
  <r>
    <n v="1583"/>
    <n v="637"/>
    <x v="0"/>
    <x v="0"/>
    <x v="66"/>
    <x v="7"/>
    <x v="3"/>
    <x v="3"/>
    <s v="JP Morgan"/>
    <x v="0"/>
    <d v="2000-12-22T00:00:00"/>
    <d v="2004-10-15T00:00:00"/>
    <x v="0"/>
    <n v="5000000"/>
    <n v="-1436.656213"/>
    <n v="3"/>
    <n v="1797.2918110000001"/>
    <n v="1789.22208"/>
    <n v="-1.1738781280626833"/>
    <n v="1686.4593059860638"/>
    <n v="3112.9011989999999"/>
    <x v="0"/>
    <n v="4799.3605049860635"/>
    <n v="-609166.66666700004"/>
    <n v="-607916.66666700004"/>
    <n v="1250"/>
    <n v="-3549.3605049860635"/>
    <n v="-609166.66666700004"/>
    <n v="-607916.66666700004"/>
    <n v="1250"/>
    <x v="0"/>
    <n v="-40176.090996544997"/>
    <n v="0"/>
    <n v="-607916.66666700004"/>
    <n v="-492145.12179100001"/>
    <n v="1250"/>
    <n v="1250"/>
    <n v="1250"/>
    <x v="0"/>
  </r>
  <r>
    <n v="1604"/>
    <n v="660"/>
    <x v="0"/>
    <x v="0"/>
    <x v="66"/>
    <x v="7"/>
    <x v="3"/>
    <x v="3"/>
    <s v="Deutsche Bank AG NY"/>
    <x v="0"/>
    <d v="2001-01-10T00:00:00"/>
    <d v="2006-01-10T00:00:00"/>
    <x v="0"/>
    <n v="5000000"/>
    <n v="-2165.5699079999999"/>
    <n v="8.25"/>
    <n v="1709.0127379999999"/>
    <n v="1702.2409"/>
    <n v="-1.1359429330187822"/>
    <n v="2459.9638329507343"/>
    <n v="3923.1608910000004"/>
    <x v="0"/>
    <n v="6383.1247239507347"/>
    <n v="-559479.16666700004"/>
    <n v="-556041.66666700004"/>
    <n v="3437.5"/>
    <n v="-2945.6247239507347"/>
    <n v="-559479.16666700004"/>
    <n v="-556041.66666700004"/>
    <n v="3437.5"/>
    <x v="0"/>
    <n v="-60560.162477219994"/>
    <n v="0"/>
    <n v="-556041.66666700004"/>
    <n v="-556041.66666700004"/>
    <n v="3437.5"/>
    <n v="3437.5"/>
    <n v="3437.5"/>
    <x v="1"/>
  </r>
  <r>
    <n v="1073"/>
    <n v="431"/>
    <x v="0"/>
    <x v="0"/>
    <x v="67"/>
    <x v="7"/>
    <x v="3"/>
    <x v="3"/>
    <s v="LBIE"/>
    <x v="0"/>
    <d v="2000-12-18T00:00:00"/>
    <d v="2004-05-28T00:00:00"/>
    <x v="0"/>
    <n v="-5000000"/>
    <n v="1307.0160089999999"/>
    <n v="2"/>
    <n v="1303.6232789999999"/>
    <n v="1297.6292100000001"/>
    <n v="-1.504847961499036"/>
    <n v="-1966.8603767902557"/>
    <n v="-2697.1137330000001"/>
    <x v="0"/>
    <n v="-4663.9741097902561"/>
    <n v="641666.66666700004"/>
    <n v="640833.33333299996"/>
    <n v="-833.33333400008269"/>
    <n v="3830.6407757901734"/>
    <n v="641666.66666700004"/>
    <n v="640833.33333299996"/>
    <n v="-833.33333400008269"/>
    <x v="0"/>
    <n v="36550.702691685001"/>
    <n v="-20000"/>
    <n v="620833.33333299996"/>
    <n v="274530.88759999996"/>
    <n v="-833.33333400008269"/>
    <n v="-833.33333400008269"/>
    <n v="-833.33333400008269"/>
    <x v="4"/>
  </r>
  <r>
    <n v="1376"/>
    <n v="433"/>
    <x v="0"/>
    <x v="0"/>
    <x v="67"/>
    <x v="7"/>
    <x v="3"/>
    <x v="3"/>
    <s v="Morgan Stanley CP"/>
    <x v="0"/>
    <d v="2000-12-19T00:00:00"/>
    <d v="2005-04-11T00:00:00"/>
    <x v="0"/>
    <n v="-10000000"/>
    <n v="3312.8597769999997"/>
    <n v="2.1"/>
    <n v="1275.787235"/>
    <n v="1270.3027689999999"/>
    <n v="-1.2626909232195098"/>
    <n v="-4183.1179703169091"/>
    <n v="-4564.0460400000002"/>
    <x v="0"/>
    <n v="-8747.1640103169084"/>
    <n v="1254500"/>
    <n v="1252750"/>
    <n v="-1750"/>
    <n v="6997.1640103169084"/>
    <n v="1254500"/>
    <n v="1252750"/>
    <n v="-1750"/>
    <x v="0"/>
    <n v="92644.123663804989"/>
    <n v="-13416.666667"/>
    <n v="1239333.3333330001"/>
    <n v="641366.8488700001"/>
    <n v="-1750"/>
    <n v="-1750"/>
    <n v="-1750"/>
    <x v="0"/>
  </r>
  <r>
    <n v="1307"/>
    <n v="468"/>
    <x v="0"/>
    <x v="0"/>
    <x v="68"/>
    <x v="1"/>
    <x v="6"/>
    <x v="11"/>
    <s v="Portfolio ISIS"/>
    <x v="2"/>
    <d v="2001-01-05T00:00:00"/>
    <d v="2006-01-05T00:00:00"/>
    <x v="0"/>
    <n v="-10000000"/>
    <n v="4048.4325570000001"/>
    <n v="0.53"/>
    <n v="67.740813000000003"/>
    <n v="67.154532000000003"/>
    <n v="-0.58361023124142708"/>
    <n v="-2362.7066607560919"/>
    <n v="-810.05605500000001"/>
    <x v="0"/>
    <n v="-3172.7627157560919"/>
    <n v="48398.367139000002"/>
    <n v="45887.515321999999"/>
    <n v="-2510.8518170000025"/>
    <n v="661.91089875608941"/>
    <n v="48398.367139000002"/>
    <n v="45887.515321999999"/>
    <n v="-2510.8518170000025"/>
    <x v="0"/>
    <n v="29302.554847566003"/>
    <n v="0"/>
    <n v="45887.515321999999"/>
    <n v="-3450.1895460000014"/>
    <n v="-2510.8518170000025"/>
    <n v="-2510.8518170000025"/>
    <n v="-2510.8518170000025"/>
    <x v="1"/>
  </r>
  <r>
    <n v="1501"/>
    <n v="552"/>
    <x v="0"/>
    <x v="1"/>
    <x v="68"/>
    <x v="1"/>
    <x v="6"/>
    <x v="11"/>
    <s v="Portfolio ISIS"/>
    <x v="1"/>
    <d v="2001-01-05T00:00:00"/>
    <d v="2006-01-05T00:00:00"/>
    <x v="0"/>
    <n v="10000000"/>
    <n v="-4048.4325570000001"/>
    <n v="0.53"/>
    <n v="67.740813000000003"/>
    <n v="67.154532000000003"/>
    <n v="-0.58361023124142708"/>
    <n v="2362.7066607560919"/>
    <n v="810.05605500000001"/>
    <x v="0"/>
    <n v="3172.7627157560919"/>
    <n v="-48398.367139000002"/>
    <n v="-45887.515321999999"/>
    <n v="2510.8518170000025"/>
    <n v="-661.91089875608941"/>
    <n v="-48398.367139000002"/>
    <n v="-45887.515321999999"/>
    <n v="2510.8518170000025"/>
    <x v="0"/>
    <n v="-29302.554847566003"/>
    <n v="0"/>
    <n v="-45887.515321999999"/>
    <n v="3450.1895460000014"/>
    <n v="2510.8518170000025"/>
    <n v="2510.8518170000025"/>
    <n v="2510.8518170000025"/>
    <x v="1"/>
  </r>
  <r>
    <n v="44"/>
    <n v="143"/>
    <x v="0"/>
    <x v="8"/>
    <x v="69"/>
    <x v="8"/>
    <x v="4"/>
    <x v="3"/>
    <s v="High Yield"/>
    <x v="5"/>
    <d v="2000-08-08T00:00:00"/>
    <d v="2001-09-30T00:00:00"/>
    <x v="0"/>
    <n v="10000000"/>
    <n v="-472.13530200000002"/>
    <n v="2.125"/>
    <n v="146.53989899999999"/>
    <n v="144.02382800000001"/>
    <n v="-0.9709092778686923"/>
    <n v="458.40054512113699"/>
    <n v="1367.2499399999999"/>
    <x v="0"/>
    <n v="1825.6504851211369"/>
    <n v="34464.463580000003"/>
    <n v="36113.804515999997"/>
    <n v="1649.3409359999932"/>
    <n v="-176.30954912114362"/>
    <n v="34464.463580000003"/>
    <n v="36113.804515999997"/>
    <n v="1649.3409359999932"/>
    <x v="0"/>
    <n v="-7766.6257179000004"/>
    <n v="138125"/>
    <n v="174238.804516"/>
    <n v="117244.99110000001"/>
    <n v="1649.3409359999932"/>
    <n v="1649.3409359999932"/>
    <n v="1649.3409359999932"/>
    <x v="3"/>
  </r>
  <r>
    <n v="57"/>
    <n v="144"/>
    <x v="1"/>
    <x v="5"/>
    <x v="69"/>
    <x v="8"/>
    <x v="4"/>
    <x v="3"/>
    <s v="FUNB"/>
    <x v="5"/>
    <d v="2000-08-08T00:00:00"/>
    <d v="2001-09-30T00:00:00"/>
    <x v="0"/>
    <n v="10000000"/>
    <n v="-472.13530200000002"/>
    <n v="2.125"/>
    <n v="146.53989899999999"/>
    <n v="144.02382800000001"/>
    <n v="-0.9709092778686923"/>
    <n v="458.40054512113699"/>
    <n v="1367.2499399999999"/>
    <x v="0"/>
    <n v="1825.6504851211369"/>
    <n v="34464.463580000003"/>
    <n v="36113.804515999997"/>
    <n v="1649.3409359999932"/>
    <n v="-176.30954912114362"/>
    <n v="34464.463580000003"/>
    <n v="36113.804515999997"/>
    <n v="1649.3409359999932"/>
    <x v="0"/>
    <n v="-7766.6257179000004"/>
    <n v="138125"/>
    <n v="174238.804516"/>
    <n v="117244.99110000001"/>
    <n v="1649.3409359999932"/>
    <n v="1649.3409359999932"/>
    <n v="1649.3409359999932"/>
    <x v="3"/>
  </r>
  <r>
    <n v="144"/>
    <n v="145"/>
    <x v="1"/>
    <x v="7"/>
    <x v="69"/>
    <x v="8"/>
    <x v="4"/>
    <x v="3"/>
    <s v="EnronCredit.com"/>
    <x v="5"/>
    <d v="2000-08-08T00:00:00"/>
    <d v="2001-09-30T00:00:00"/>
    <x v="0"/>
    <n v="-10000000"/>
    <n v="472.13530200000002"/>
    <n v="2.125"/>
    <n v="146.53989899999999"/>
    <n v="144.02382800000001"/>
    <n v="-0.9709092778686923"/>
    <n v="-458.40054512113699"/>
    <n v="-1367.2499399999999"/>
    <x v="0"/>
    <n v="-1825.6504851211369"/>
    <n v="-34464.463580000003"/>
    <n v="-36113.804515999997"/>
    <n v="-1649.3409359999932"/>
    <n v="176.30954912114362"/>
    <n v="-34464.463580000003"/>
    <n v="-36113.804515999997"/>
    <n v="-1649.3409359999932"/>
    <x v="0"/>
    <n v="7766.6257179000004"/>
    <n v="-138125"/>
    <n v="-174238.804516"/>
    <n v="-117244.99110000001"/>
    <n v="-1649.3409359999932"/>
    <n v="-1649.3409359999932"/>
    <n v="-1649.3409359999932"/>
    <x v="3"/>
  </r>
  <r>
    <n v="1713"/>
    <n v="916"/>
    <x v="0"/>
    <x v="0"/>
    <x v="70"/>
    <x v="9"/>
    <x v="3"/>
    <x v="12"/>
    <s v="Deutsche Bank AG"/>
    <x v="9"/>
    <d v="2001-03-22T00:00:00"/>
    <d v="2006-03-22T00:00:00"/>
    <x v="1"/>
    <n v="-10000000"/>
    <n v="4297.8901839999999"/>
    <n v="0.36"/>
    <n v="33.598148999999999"/>
    <n v="33.463147999999997"/>
    <n v="-0.11209634849360449"/>
    <n v="-481.77779585290591"/>
    <n v="-430.55050199999994"/>
    <x v="0"/>
    <n v="-912.32829785290585"/>
    <n v="-11841.053260999999"/>
    <n v="-12543.910411000001"/>
    <n v="-702.85715000000164"/>
    <n v="209.47114785290421"/>
    <n v="-10443.808976201999"/>
    <n v="-11007.281385652501"/>
    <n v="-563.4724094505018"/>
    <x v="0"/>
    <m/>
    <n v="0"/>
    <n v="-11007.281385652501"/>
    <n v="-11007.281385652501"/>
    <n v="-563.4724094505018"/>
    <n v="-563.4724094505018"/>
    <n v="-563.4724094505018"/>
    <x v="1"/>
  </r>
  <r>
    <n v="1308"/>
    <n v="469"/>
    <x v="0"/>
    <x v="0"/>
    <x v="71"/>
    <x v="1"/>
    <x v="5"/>
    <x v="6"/>
    <s v="Portfolio ISIS"/>
    <x v="6"/>
    <d v="2001-01-05T00:00:00"/>
    <d v="2006-01-05T00:00:00"/>
    <x v="0"/>
    <n v="-10000000"/>
    <n v="4058.4455370000001"/>
    <n v="0.61"/>
    <n v="56.657971000000003"/>
    <n v="51.798108999999997"/>
    <n v="-5.0560740756191658"/>
    <n v="-20519.801266938004"/>
    <n v="-778.80806099999995"/>
    <x v="0"/>
    <n v="-21298.609327938004"/>
    <n v="-33071.251651999999"/>
    <n v="-53676.063780999997"/>
    <n v="-20604.812128999998"/>
    <n v="693.79719893800575"/>
    <n v="-33071.251651999999"/>
    <n v="-53676.063780999997"/>
    <n v="-20604.812128999998"/>
    <x v="0"/>
    <n v="29375.028796806004"/>
    <n v="0"/>
    <n v="-53676.063780999997"/>
    <n v="-56459.159734999994"/>
    <n v="-20604.812128999998"/>
    <n v="-20604.812128999998"/>
    <n v="-20604.812128999998"/>
    <x v="1"/>
  </r>
  <r>
    <n v="1502"/>
    <n v="553"/>
    <x v="0"/>
    <x v="1"/>
    <x v="71"/>
    <x v="1"/>
    <x v="5"/>
    <x v="6"/>
    <s v="Portfolio ISIS"/>
    <x v="1"/>
    <d v="2001-01-05T00:00:00"/>
    <d v="2006-01-05T00:00:00"/>
    <x v="0"/>
    <n v="10000000"/>
    <n v="-4058.4455370000001"/>
    <n v="0.61"/>
    <n v="56.657971000000003"/>
    <n v="51.798108999999997"/>
    <n v="-5.0560740756191658"/>
    <n v="20519.801266938004"/>
    <n v="778.80806099999995"/>
    <x v="0"/>
    <n v="21298.609327938004"/>
    <n v="33071.251651999999"/>
    <n v="53676.063780999997"/>
    <n v="20604.812128999998"/>
    <n v="-693.79719893800575"/>
    <n v="33071.251651999999"/>
    <n v="53676.063780999997"/>
    <n v="20604.812128999998"/>
    <x v="0"/>
    <n v="-29375.028796806004"/>
    <n v="0"/>
    <n v="53676.063780999997"/>
    <n v="56459.159734999994"/>
    <n v="20604.812128999998"/>
    <n v="20604.812128999998"/>
    <n v="20604.812128999998"/>
    <x v="1"/>
  </r>
  <r>
    <n v="881"/>
    <n v="422"/>
    <x v="0"/>
    <x v="0"/>
    <x v="72"/>
    <x v="11"/>
    <x v="8"/>
    <x v="8"/>
    <s v="WLB"/>
    <x v="2"/>
    <d v="2000-12-12T00:00:00"/>
    <d v="2005-12-12T00:00:00"/>
    <x v="1"/>
    <n v="-10000000"/>
    <n v="4094.082257"/>
    <n v="0.4"/>
    <n v="29.999134999999999"/>
    <n v="30.673278"/>
    <n v="0.70431045501614453"/>
    <n v="2883.5049373011939"/>
    <n v="-372.11242800000002"/>
    <x v="0"/>
    <n v="2511.392509301194"/>
    <n v="-44636.592726000003"/>
    <n v="-41913.143393999999"/>
    <n v="2723.4493320000038"/>
    <n v="212.05682269880981"/>
    <n v="-39369.474784332"/>
    <n v="-36778.783328234997"/>
    <n v="2590.6914560970035"/>
    <x v="0"/>
    <n v="8081.7183753179997"/>
    <n v="-8775"/>
    <n v="-45553.783328234997"/>
    <n v="-42650.981377118842"/>
    <n v="2635.6914560970035"/>
    <n v="2635.6914560970035"/>
    <n v="2590.6914560970035"/>
    <x v="1"/>
  </r>
  <r>
    <n v="233"/>
    <n v="348"/>
    <x v="0"/>
    <x v="0"/>
    <x v="73"/>
    <x v="5"/>
    <x v="4"/>
    <x v="11"/>
    <s v="JP Morgan"/>
    <x v="2"/>
    <d v="2000-10-20T00:00:00"/>
    <d v="2001-02-27T00:00:00"/>
    <x v="0"/>
    <n v="0"/>
    <n v="0"/>
    <n v="0.34"/>
    <n v="0"/>
    <n v="0"/>
    <m/>
    <n v="-"/>
    <n v="0"/>
    <x v="0"/>
    <n v="0"/>
    <n v="0"/>
    <n v="0"/>
    <n v="0"/>
    <n v="0"/>
    <n v="0"/>
    <n v="0"/>
    <n v="0"/>
    <x v="0"/>
    <n v="0"/>
    <n v="429743.44444400002"/>
    <n v="429743.44444400002"/>
    <n v="170552.37640000001"/>
    <n v="0"/>
    <n v="0"/>
    <n v="0"/>
    <x v="3"/>
  </r>
  <r>
    <n v="418"/>
    <n v="419"/>
    <x v="0"/>
    <x v="0"/>
    <x v="73"/>
    <x v="5"/>
    <x v="4"/>
    <x v="11"/>
    <s v="Goldman Sachs"/>
    <x v="2"/>
    <d v="2000-12-08T00:00:00"/>
    <d v="2005-12-08T00:00:00"/>
    <x v="0"/>
    <n v="10000000"/>
    <n v="-3996.746361"/>
    <n v="0.55000000000000004"/>
    <n v="100.93238700000001"/>
    <n v="96.027624000000003"/>
    <n v="-4.8645177634327101"/>
    <n v="19442.243669019543"/>
    <n v="1090.360842"/>
    <x v="0"/>
    <n v="20532.604511019541"/>
    <n v="-181348.393989"/>
    <n v="-161888.61392599999"/>
    <n v="19459.780063000013"/>
    <n v="-1072.8244480195281"/>
    <n v="-181348.393989"/>
    <n v="-161888.61392599999"/>
    <n v="19459.780063000013"/>
    <x v="0"/>
    <n v="-23011.267173457498"/>
    <n v="13750"/>
    <n v="-148138.61392599999"/>
    <n v="-98477.214061999985"/>
    <n v="19459.780063000013"/>
    <n v="19459.780063000013"/>
    <n v="19459.780063000013"/>
    <x v="1"/>
  </r>
  <r>
    <n v="1614"/>
    <n v="820"/>
    <x v="0"/>
    <x v="0"/>
    <x v="73"/>
    <x v="5"/>
    <x v="4"/>
    <x v="11"/>
    <s v="Morgan Stanley CP"/>
    <x v="2"/>
    <d v="2001-01-18T00:00:00"/>
    <d v="2003-08-06T00:00:00"/>
    <x v="0"/>
    <n v="-17000000"/>
    <n v="3615.9343709999998"/>
    <n v="0.6"/>
    <n v="75.451828000000006"/>
    <n v="71.654735000000002"/>
    <n v="-3.7827714493890778"/>
    <n v="-13678.253301483453"/>
    <n v="-1378.5333839999998"/>
    <x v="0"/>
    <n v="-15056.786685483454"/>
    <n v="36420.064158000001"/>
    <n v="21992.185157"/>
    <n v="-14427.879001000001"/>
    <n v="628.90768448345261"/>
    <n v="36420.064158000001"/>
    <n v="21992.185157"/>
    <n v="-14427.879001000001"/>
    <x v="0"/>
    <n v="20818.742141032497"/>
    <n v="0"/>
    <n v="21992.185157"/>
    <n v="21992.185157"/>
    <n v="-14427.879001000001"/>
    <n v="-14427.879001000001"/>
    <n v="-14427.879001000001"/>
    <x v="5"/>
  </r>
  <r>
    <n v="1729"/>
    <n v="934"/>
    <x v="0"/>
    <x v="0"/>
    <x v="73"/>
    <x v="5"/>
    <x v="4"/>
    <x v="11"/>
    <s v="Morgan Stanley CP"/>
    <x v="2"/>
    <d v="2001-03-29T00:00:00"/>
    <d v="2006-06-30T00:00:00"/>
    <x v="1"/>
    <n v="15000000"/>
    <n v="-6947.5640069999999"/>
    <n v="1.06"/>
    <n v="107.374695"/>
    <n v="102.162752"/>
    <n v="-4.9950275374784932"/>
    <n v="34703.273533359425"/>
    <n v="1932.8139960000001"/>
    <x v="0"/>
    <n v="36636.087529359422"/>
    <n v="-7066.7292530000004"/>
    <n v="28601.510491000001"/>
    <n v="35668.239743999999"/>
    <n v="-967.84778535942314"/>
    <n v="-6232.8552011460006"/>
    <n v="25097.8254558525"/>
    <n v="31330.680656998502"/>
    <x v="0"/>
    <n v="-40000.599770302499"/>
    <n v="0"/>
    <n v="25097.8254558525"/>
    <n v="25097.8254558525"/>
    <n v="31330.680656998502"/>
    <n v="31330.680656998502"/>
    <n v="31330.680656998502"/>
    <x v="1"/>
  </r>
  <r>
    <n v="1734"/>
    <n v="941"/>
    <x v="0"/>
    <x v="0"/>
    <x v="73"/>
    <x v="5"/>
    <x v="4"/>
    <x v="11"/>
    <s v="Morgan Stanley CP"/>
    <x v="2"/>
    <d v="2001-04-02T00:00:00"/>
    <d v="2006-04-02T00:00:00"/>
    <x v="0"/>
    <n v="10000000"/>
    <n v="-4327.273158"/>
    <n v="1.05"/>
    <n v="104.409464"/>
    <n v="99.347156999999996"/>
    <n v="-5.0162064433789961"/>
    <n v="21706.495497420576"/>
    <n v="1245.6066839999999"/>
    <x v="0"/>
    <n v="22952.102181420574"/>
    <n v="2801.2974079999999"/>
    <n v="24687.356930000002"/>
    <n v="21886.059522000003"/>
    <n v="-1066.042659420571"/>
    <n v="2801.2974079999999"/>
    <n v="24687.356930000002"/>
    <n v="21886.059522000003"/>
    <x v="0"/>
    <n v="-24914.275207185001"/>
    <n v="0"/>
    <n v="24687.356930000002"/>
    <n v="24687.356930000002"/>
    <n v="21886.059522000003"/>
    <n v="21886.059522000003"/>
    <n v="21886.059522000003"/>
    <x v="1"/>
  </r>
  <r>
    <n v="1738"/>
    <n v="944"/>
    <x v="0"/>
    <x v="0"/>
    <x v="73"/>
    <x v="5"/>
    <x v="4"/>
    <x v="11"/>
    <s v="JP Morgan"/>
    <x v="2"/>
    <d v="2001-04-02T00:00:00"/>
    <d v="2004-04-02T00:00:00"/>
    <x v="0"/>
    <n v="-10000000"/>
    <n v="2695.5909379999998"/>
    <n v="0.81499999999999995"/>
    <n v="82.603544999999997"/>
    <n v="78.503020000000006"/>
    <n v="-4.1049062416546169"/>
    <n v="-11065.148066343823"/>
    <n v="-923.90770199999997"/>
    <x v="0"/>
    <n v="-11989.055768343824"/>
    <n v="2807.4078810000001"/>
    <n v="-8702.6482969999997"/>
    <n v="-11510.056177999999"/>
    <n v="478.99959034382482"/>
    <n v="2807.4078810000001"/>
    <n v="-8702.6482969999997"/>
    <n v="-11510.056177999999"/>
    <x v="0"/>
    <n v="15519.864825535"/>
    <n v="0"/>
    <n v="-8702.6482969999997"/>
    <n v="-8702.6482969999997"/>
    <n v="-11510.056177999999"/>
    <n v="-11510.056177999999"/>
    <n v="-11510.056177999999"/>
    <x v="4"/>
  </r>
  <r>
    <n v="1740"/>
    <n v="946"/>
    <x v="0"/>
    <x v="0"/>
    <x v="73"/>
    <x v="5"/>
    <x v="4"/>
    <x v="11"/>
    <s v="Goldman Sachs"/>
    <x v="2"/>
    <d v="2001-04-02T00:00:00"/>
    <d v="2006-04-02T00:00:00"/>
    <x v="0"/>
    <n v="-5000000"/>
    <n v="2159.4863880000003"/>
    <n v="1.01"/>
    <n v="104.306639"/>
    <n v="99.253501"/>
    <n v="-5.0171188048761373"/>
    <n v="-10834.399766108847"/>
    <n v="-617.85507600000005"/>
    <x v="0"/>
    <n v="-11452.254842108847"/>
    <n v="6893.3850400000001"/>
    <n v="-4007.5978570000002"/>
    <n v="-10900.982897"/>
    <n v="551.27194510884692"/>
    <n v="6893.3850400000001"/>
    <n v="-4007.5978570000002"/>
    <n v="-10900.982897"/>
    <x v="0"/>
    <n v="12433.242878910001"/>
    <n v="0"/>
    <n v="-4007.5978570000002"/>
    <n v="-4007.5978570000002"/>
    <n v="-10900.982897"/>
    <n v="-10900.982897"/>
    <n v="-10900.982897"/>
    <x v="1"/>
  </r>
  <r>
    <n v="1743"/>
    <n v="950"/>
    <x v="0"/>
    <x v="0"/>
    <x v="73"/>
    <x v="5"/>
    <x v="4"/>
    <x v="11"/>
    <s v="Goldman Sachs"/>
    <x v="2"/>
    <d v="2001-04-03T00:00:00"/>
    <d v="2006-04-03T00:00:00"/>
    <x v="0"/>
    <n v="10000000"/>
    <n v="-4322.9981589999998"/>
    <n v="1.02"/>
    <n v="104.33497199999999"/>
    <n v="99.280563000000001"/>
    <n v="-5.016898839671093"/>
    <n v="21688.044447787368"/>
    <n v="1238.348082"/>
    <x v="0"/>
    <n v="22926.392529787368"/>
    <n v="-9938.0189480000008"/>
    <n v="11895.428567000001"/>
    <n v="21833.447515"/>
    <n v="-1092.9450147873686"/>
    <n v="-9938.0189480000008"/>
    <n v="11895.428567000001"/>
    <n v="21833.447515"/>
    <x v="0"/>
    <n v="-24889.661900442497"/>
    <n v="0"/>
    <n v="11895.428567000001"/>
    <n v="11895.428567000001"/>
    <n v="21833.447515"/>
    <n v="21833.447515"/>
    <n v="21833.447515"/>
    <x v="1"/>
  </r>
  <r>
    <n v="256"/>
    <n v="370"/>
    <x v="0"/>
    <x v="0"/>
    <x v="74"/>
    <x v="12"/>
    <x v="6"/>
    <x v="3"/>
    <s v="Cargill"/>
    <x v="0"/>
    <d v="2000-11-03T00:00:00"/>
    <d v="2001-10-29T00:00:00"/>
    <x v="0"/>
    <n v="600000"/>
    <n v="-36.017122000000001"/>
    <n v="3.37"/>
    <n v="508.32507099999998"/>
    <n v="502.07915200000002"/>
    <n v="-1.069676819289711"/>
    <n v="38.52668050092948"/>
    <n v="248.654415"/>
    <x v="0"/>
    <n v="287.18109550092947"/>
    <n v="3056.8144200000002"/>
    <n v="3331.5532619999999"/>
    <n v="274.73884199999975"/>
    <n v="-12.442253500929723"/>
    <n v="3056.8144200000002"/>
    <n v="3331.5532619999999"/>
    <n v="274.73884199999975"/>
    <x v="0"/>
    <n v="-426.58679296799994"/>
    <n v="0"/>
    <n v="3331.5532619999999"/>
    <n v="3889.5490659999982"/>
    <n v="274.73884199999975"/>
    <n v="274.73884199999975"/>
    <n v="274.73884199999975"/>
    <x v="2"/>
  </r>
  <r>
    <n v="1309"/>
    <n v="629"/>
    <x v="0"/>
    <x v="0"/>
    <x v="75"/>
    <x v="5"/>
    <x v="6"/>
    <x v="12"/>
    <s v="Portfolio ISIS"/>
    <x v="6"/>
    <d v="2001-01-05T00:00:00"/>
    <d v="2006-01-05T00:00:00"/>
    <x v="0"/>
    <n v="-10000000"/>
    <n v="4051.3334839999998"/>
    <n v="0.68"/>
    <n v="92.145073999999994"/>
    <n v="87.159018000000003"/>
    <n v="-5.0802152051399387"/>
    <n v="-20581.645966509361"/>
    <n v="-1058.281125"/>
    <x v="0"/>
    <n v="-21639.927091509362"/>
    <n v="83368.737949999995"/>
    <n v="62731.617997000001"/>
    <n v="-20637.119952999994"/>
    <n v="1002.8071385093681"/>
    <n v="83368.737949999995"/>
    <n v="62731.617997000001"/>
    <n v="-20637.119952999994"/>
    <x v="0"/>
    <n v="23325.552534129998"/>
    <n v="0"/>
    <n v="62731.617997000001"/>
    <n v="18581.480705000002"/>
    <n v="-20637.119952999994"/>
    <n v="-20637.119952999994"/>
    <n v="-20637.119952999994"/>
    <x v="1"/>
  </r>
  <r>
    <n v="1503"/>
    <n v="624"/>
    <x v="0"/>
    <x v="1"/>
    <x v="75"/>
    <x v="5"/>
    <x v="6"/>
    <x v="12"/>
    <s v="Portfolio ISIS"/>
    <x v="1"/>
    <d v="2001-01-05T00:00:00"/>
    <d v="2006-01-05T00:00:00"/>
    <x v="0"/>
    <n v="10000000"/>
    <n v="-4051.3334839999998"/>
    <n v="0.68"/>
    <n v="92.145073999999994"/>
    <n v="87.159018000000003"/>
    <n v="-5.0802152051399387"/>
    <n v="20581.645966509361"/>
    <n v="1058.281125"/>
    <x v="0"/>
    <n v="21639.927091509362"/>
    <n v="-83368.737949999995"/>
    <n v="-62731.617997000001"/>
    <n v="20637.119952999994"/>
    <n v="-1002.8071385093681"/>
    <n v="-83368.737949999995"/>
    <n v="-62731.617997000001"/>
    <n v="20637.119952999994"/>
    <x v="0"/>
    <n v="-23325.552534129998"/>
    <n v="0"/>
    <n v="-62731.617997000001"/>
    <n v="-18581.480705000002"/>
    <n v="20637.119952999994"/>
    <n v="20637.119952999994"/>
    <n v="20637.119952999994"/>
    <x v="1"/>
  </r>
  <r>
    <n v="1601"/>
    <n v="655"/>
    <x v="0"/>
    <x v="0"/>
    <x v="75"/>
    <x v="5"/>
    <x v="6"/>
    <x v="12"/>
    <s v="JP Morgan"/>
    <x v="6"/>
    <d v="2001-01-10T00:00:00"/>
    <d v="2006-01-10T00:00:00"/>
    <x v="0"/>
    <n v="10000000"/>
    <n v="-4098.4858729999996"/>
    <n v="0.95"/>
    <n v="92.285565000000005"/>
    <n v="87.292657000000005"/>
    <n v="-5.0754655418944967"/>
    <n v="20801.723822352884"/>
    <n v="1124.341944"/>
    <x v="0"/>
    <n v="21926.065766352884"/>
    <n v="33157.161921999999"/>
    <n v="54233.370010999999"/>
    <n v="21076.208089"/>
    <n v="-849.85767735288391"/>
    <n v="33157.161921999999"/>
    <n v="54233.370010999999"/>
    <n v="21076.208089"/>
    <x v="0"/>
    <n v="-23597.0324137975"/>
    <n v="0"/>
    <n v="54233.370010999999"/>
    <n v="54233.370010999999"/>
    <n v="21076.208089"/>
    <n v="21076.208089"/>
    <n v="21076.208089"/>
    <x v="1"/>
  </r>
  <r>
    <n v="1704"/>
    <n v="910"/>
    <x v="0"/>
    <x v="0"/>
    <x v="75"/>
    <x v="5"/>
    <x v="6"/>
    <x v="12"/>
    <s v="LBIE"/>
    <x v="6"/>
    <d v="2001-03-19T00:00:00"/>
    <d v="2006-03-19T00:00:00"/>
    <x v="1"/>
    <n v="-10000000"/>
    <n v="4356.6657480000003"/>
    <n v="1.05"/>
    <n v="94.453312999999994"/>
    <n v="89.344468000000006"/>
    <n v="-5.0723023714135609"/>
    <n v="-22098.326005036637"/>
    <n v="-1172.1550770000001"/>
    <x v="0"/>
    <n v="-23270.481082036637"/>
    <n v="-50303.096181000001"/>
    <n v="-72970.920729000005"/>
    <n v="-22667.824548000004"/>
    <n v="602.65653403663237"/>
    <n v="-44367.330831642001"/>
    <n v="-64031.982939697504"/>
    <n v="-19664.652108055503"/>
    <x v="0"/>
    <n v="25083.503044110003"/>
    <n v="0"/>
    <n v="-64031.982939697504"/>
    <n v="-64031.982939697504"/>
    <n v="-19664.652108055503"/>
    <n v="-19664.652108055503"/>
    <n v="-19664.652108055503"/>
    <x v="1"/>
  </r>
  <r>
    <n v="1310"/>
    <n v="470"/>
    <x v="0"/>
    <x v="0"/>
    <x v="76"/>
    <x v="5"/>
    <x v="2"/>
    <x v="3"/>
    <s v="Portfolio ISIS"/>
    <x v="4"/>
    <d v="2001-01-05T00:00:00"/>
    <d v="2006-01-05T00:00:00"/>
    <x v="0"/>
    <n v="-10000000"/>
    <n v="4104.0929189999997"/>
    <n v="0.86"/>
    <n v="63.434876000000003"/>
    <n v="58.397446000000002"/>
    <n v="-5.1309744999201232"/>
    <n v="-21057.996112691741"/>
    <n v="-759.94202999999993"/>
    <x v="0"/>
    <n v="-21817.938142691739"/>
    <n v="-114824.95101400001"/>
    <n v="-136367.80686899999"/>
    <n v="-21542.855854999987"/>
    <n v="275.08228769175184"/>
    <n v="-114824.95101400001"/>
    <n v="-136367.80686899999"/>
    <n v="-21542.855854999987"/>
    <x v="0"/>
    <n v="23629.314981142499"/>
    <n v="0"/>
    <n v="-136367.80686899999"/>
    <n v="-124881.99733899999"/>
    <n v="-21542.855854999987"/>
    <n v="-21542.855854999987"/>
    <n v="-21542.855854999987"/>
    <x v="1"/>
  </r>
  <r>
    <n v="1547"/>
    <n v="594"/>
    <x v="0"/>
    <x v="1"/>
    <x v="76"/>
    <x v="5"/>
    <x v="2"/>
    <x v="3"/>
    <s v="Portfolio ISIS"/>
    <x v="1"/>
    <d v="2001-01-05T00:00:00"/>
    <d v="2006-01-05T00:00:00"/>
    <x v="0"/>
    <n v="10000000"/>
    <n v="-4104.0929189999997"/>
    <n v="0.86"/>
    <n v="63.434876000000003"/>
    <n v="58.397446000000002"/>
    <n v="-5.1309744999201232"/>
    <n v="21057.996112691741"/>
    <n v="759.94202999999993"/>
    <x v="0"/>
    <n v="21817.938142691739"/>
    <n v="114824.95101400001"/>
    <n v="136367.80686899999"/>
    <n v="21542.855854999987"/>
    <n v="-275.08228769175184"/>
    <n v="114824.95101400001"/>
    <n v="136367.80686899999"/>
    <n v="21542.855854999987"/>
    <x v="0"/>
    <n v="-23629.314981142499"/>
    <n v="0"/>
    <n v="136367.80686899999"/>
    <n v="124881.99733899999"/>
    <n v="21542.855854999987"/>
    <n v="21542.855854999987"/>
    <n v="21542.855854999987"/>
    <x v="1"/>
  </r>
  <r>
    <n v="1628"/>
    <n v="832"/>
    <x v="0"/>
    <x v="0"/>
    <x v="77"/>
    <x v="12"/>
    <x v="8"/>
    <x v="6"/>
    <s v="BP Oil Intl Ltd"/>
    <x v="2"/>
    <d v="2001-01-24T00:00:00"/>
    <d v="2003-01-24T00:00:00"/>
    <x v="0"/>
    <n v="10000000"/>
    <n v="-2369.9840749999998"/>
    <n v="1.6"/>
    <n v="154.06843599999999"/>
    <n v="153.21776399999999"/>
    <n v="-0.50668444478358388"/>
    <n v="1200.8340651873104"/>
    <n v="1816.5879030000001"/>
    <x v="0"/>
    <n v="3017.4219681873105"/>
    <n v="-282727.25245899998"/>
    <n v="-280819.99656599999"/>
    <n v="1907.2558929999941"/>
    <n v="-1110.1660751873164"/>
    <n v="-282727.25245899998"/>
    <n v="-280819.99656599999"/>
    <n v="1907.2558929999941"/>
    <x v="0"/>
    <n v="-28070.091384299994"/>
    <n v="324444.44444400002"/>
    <n v="43624.447878000035"/>
    <n v="43624.447878000035"/>
    <n v="1907.2558929999941"/>
    <n v="1907.2558929999941"/>
    <n v="1907.2558929999941"/>
    <x v="5"/>
  </r>
  <r>
    <n v="1311"/>
    <n v="471"/>
    <x v="0"/>
    <x v="0"/>
    <x v="78"/>
    <x v="0"/>
    <x v="8"/>
    <x v="3"/>
    <s v="Portfolio ISIS"/>
    <x v="5"/>
    <d v="2001-01-05T00:00:00"/>
    <d v="2006-01-05T00:00:00"/>
    <x v="0"/>
    <n v="-10000000"/>
    <n v="4188.6299519999993"/>
    <n v="1.65"/>
    <n v="123.740891"/>
    <n v="122.982196"/>
    <n v="-0.69213067162107555"/>
    <n v="-2899.0792618499131"/>
    <n v="-1373.246232"/>
    <x v="0"/>
    <n v="-4272.3254938499131"/>
    <n v="-208559.265331"/>
    <n v="-212368.76841799999"/>
    <n v="-3809.50308699999"/>
    <n v="462.82240684992303"/>
    <n v="-208559.265331"/>
    <n v="-212368.76841799999"/>
    <n v="-3809.50308699999"/>
    <x v="0"/>
    <n v="52366.251659903995"/>
    <n v="0"/>
    <n v="-212368.76841799999"/>
    <n v="-135497.958919"/>
    <n v="-3809.50308699999"/>
    <n v="-3809.50308699999"/>
    <n v="-3809.50308699999"/>
    <x v="1"/>
  </r>
  <r>
    <n v="1504"/>
    <n v="554"/>
    <x v="0"/>
    <x v="1"/>
    <x v="78"/>
    <x v="0"/>
    <x v="8"/>
    <x v="3"/>
    <s v="Portfolio ISIS"/>
    <x v="1"/>
    <d v="2001-01-05T00:00:00"/>
    <d v="2006-01-05T00:00:00"/>
    <x v="0"/>
    <n v="10000000"/>
    <n v="-4188.6299519999993"/>
    <n v="1.65"/>
    <n v="123.740891"/>
    <n v="122.982196"/>
    <n v="-0.69213067162107555"/>
    <n v="2899.0792618499131"/>
    <n v="1373.246232"/>
    <x v="0"/>
    <n v="4272.3254938499131"/>
    <n v="208559.265331"/>
    <n v="212368.76841799999"/>
    <n v="3809.50308699999"/>
    <n v="-462.82240684992303"/>
    <n v="208559.265331"/>
    <n v="212368.76841799999"/>
    <n v="3809.50308699999"/>
    <x v="0"/>
    <n v="-52366.251659903995"/>
    <n v="0"/>
    <n v="212368.76841799999"/>
    <n v="135497.958919"/>
    <n v="3809.50308699999"/>
    <n v="3809.50308699999"/>
    <n v="3809.50308699999"/>
    <x v="1"/>
  </r>
  <r>
    <n v="1312"/>
    <n v="472"/>
    <x v="0"/>
    <x v="0"/>
    <x v="79"/>
    <x v="0"/>
    <x v="6"/>
    <x v="0"/>
    <s v="Portfolio ISIS"/>
    <x v="3"/>
    <d v="2001-01-05T00:00:00"/>
    <d v="2006-01-05T00:00:00"/>
    <x v="0"/>
    <n v="-10000000"/>
    <n v="4094.9535179999998"/>
    <n v="1.1200000000000001"/>
    <n v="109.19256900000001"/>
    <n v="108.475934"/>
    <n v="-0.68859563932485612"/>
    <n v="-2819.7671357327786"/>
    <n v="-1258.5229919999999"/>
    <x v="0"/>
    <n v="-4078.2901277327783"/>
    <n v="-38941.515867000002"/>
    <n v="-42235.909275999998"/>
    <n v="-3294.3934089999966"/>
    <n v="783.89671873278166"/>
    <n v="-38941.515867000002"/>
    <n v="-42235.909275999998"/>
    <n v="-3294.3934089999966"/>
    <x v="0"/>
    <n v="51195.108882036002"/>
    <n v="0"/>
    <n v="-42235.909275999998"/>
    <n v="-73048.339267000003"/>
    <n v="-3294.3934089999966"/>
    <n v="-3294.3934089999966"/>
    <n v="-3294.3934089999966"/>
    <x v="1"/>
  </r>
  <r>
    <n v="1558"/>
    <n v="604"/>
    <x v="0"/>
    <x v="1"/>
    <x v="79"/>
    <x v="0"/>
    <x v="6"/>
    <x v="0"/>
    <s v="Portfolio ISIS"/>
    <x v="1"/>
    <d v="2001-01-05T00:00:00"/>
    <d v="2006-01-05T00:00:00"/>
    <x v="0"/>
    <n v="10000000"/>
    <n v="-4094.9535179999998"/>
    <n v="1.1200000000000001"/>
    <n v="109.19256900000001"/>
    <n v="108.475934"/>
    <n v="-0.68859563932485612"/>
    <n v="2819.7671357327786"/>
    <n v="1258.5229919999999"/>
    <x v="0"/>
    <n v="4078.2901277327783"/>
    <n v="38941.515867000002"/>
    <n v="42235.909275999998"/>
    <n v="3294.3934089999966"/>
    <n v="-783.89671873278166"/>
    <n v="38941.515867000002"/>
    <n v="42235.909275999998"/>
    <n v="3294.3934089999966"/>
    <x v="0"/>
    <n v="-51195.108882036002"/>
    <n v="0"/>
    <n v="42235.909275999998"/>
    <n v="73048.339267000003"/>
    <n v="3294.3934089999966"/>
    <n v="3294.3934089999966"/>
    <n v="3294.3934089999966"/>
    <x v="1"/>
  </r>
  <r>
    <n v="1313"/>
    <n v="473"/>
    <x v="0"/>
    <x v="0"/>
    <x v="80"/>
    <x v="5"/>
    <x v="4"/>
    <x v="4"/>
    <s v="Portfolio ISIS"/>
    <x v="2"/>
    <d v="2001-01-05T00:00:00"/>
    <d v="2006-01-05T00:00:00"/>
    <x v="0"/>
    <n v="-10000000"/>
    <n v="4048.1128369999997"/>
    <n v="0.9"/>
    <n v="149.92967200000001"/>
    <n v="146.85324399999999"/>
    <n v="-3.0044584534551864"/>
    <n v="-12162.386833665107"/>
    <n v="-1410.845217"/>
    <x v="0"/>
    <n v="-13573.232050665107"/>
    <n v="222158.45579000001"/>
    <n v="209835.06924499999"/>
    <n v="-12323.386545000016"/>
    <n v="1249.845505665091"/>
    <n v="222158.45579000001"/>
    <n v="209835.06924499999"/>
    <n v="-12323.386545000016"/>
    <x v="0"/>
    <n v="23307.009659027499"/>
    <n v="0"/>
    <n v="209835.06924499999"/>
    <n v="88387.728289999985"/>
    <n v="-12323.386545000016"/>
    <n v="-12323.386545000016"/>
    <n v="-12323.386545000016"/>
    <x v="1"/>
  </r>
  <r>
    <n v="1505"/>
    <n v="555"/>
    <x v="0"/>
    <x v="1"/>
    <x v="80"/>
    <x v="5"/>
    <x v="4"/>
    <x v="4"/>
    <s v="Portfolio ISIS"/>
    <x v="1"/>
    <d v="2001-01-05T00:00:00"/>
    <d v="2006-01-05T00:00:00"/>
    <x v="0"/>
    <n v="10000000"/>
    <n v="-4048.1128369999997"/>
    <n v="0.9"/>
    <n v="149.92967200000001"/>
    <n v="146.85324399999999"/>
    <n v="-3.0044584534551864"/>
    <n v="12162.386833665107"/>
    <n v="1410.845217"/>
    <x v="0"/>
    <n v="13573.232050665107"/>
    <n v="-222158.45579000001"/>
    <n v="-209835.06924499999"/>
    <n v="12323.386545000016"/>
    <n v="-1249.845505665091"/>
    <n v="-222158.45579000001"/>
    <n v="-209835.06924499999"/>
    <n v="12323.386545000016"/>
    <x v="0"/>
    <n v="-23307.009659027499"/>
    <n v="0"/>
    <n v="-209835.06924499999"/>
    <n v="-88387.728289999985"/>
    <n v="12323.386545000016"/>
    <n v="12323.386545000016"/>
    <n v="12323.386545000016"/>
    <x v="1"/>
  </r>
  <r>
    <n v="1596"/>
    <n v="650"/>
    <x v="0"/>
    <x v="0"/>
    <x v="80"/>
    <x v="5"/>
    <x v="4"/>
    <x v="4"/>
    <s v="JP Morgan"/>
    <x v="2"/>
    <d v="2001-01-05T00:00:00"/>
    <d v="2006-01-05T00:00:00"/>
    <x v="0"/>
    <n v="10000000"/>
    <n v="-4096.9181079999998"/>
    <n v="1.29"/>
    <n v="149.92967200000001"/>
    <n v="146.85324399999999"/>
    <n v="-3.002425621130647"/>
    <n v="12300.691895133295"/>
    <n v="1513.4226390000001"/>
    <x v="0"/>
    <n v="13814.114534133296"/>
    <n v="-53749.335275999998"/>
    <n v="-40995.481776000001"/>
    <n v="12753.853499999997"/>
    <n v="-1060.2610341332984"/>
    <n v="-53749.335275999998"/>
    <n v="-40995.481776000001"/>
    <n v="12753.853499999997"/>
    <x v="0"/>
    <n v="-23588.006006809999"/>
    <n v="0"/>
    <n v="-40995.481776000001"/>
    <n v="-40995.481776000001"/>
    <n v="12753.853499999997"/>
    <n v="12753.853499999997"/>
    <n v="12753.853499999997"/>
    <x v="1"/>
  </r>
  <r>
    <n v="1625"/>
    <n v="825"/>
    <x v="0"/>
    <x v="0"/>
    <x v="80"/>
    <x v="5"/>
    <x v="4"/>
    <x v="4"/>
    <s v="Paribas London"/>
    <x v="2"/>
    <d v="2001-01-22T00:00:00"/>
    <d v="2002-01-22T00:00:00"/>
    <x v="1"/>
    <n v="20000000"/>
    <n v="-1526.7495329999999"/>
    <n v="0.6"/>
    <n v="73.924166"/>
    <n v="71.821799999999996"/>
    <n v="-1.6376202925116878"/>
    <n v="2500.2360168235427"/>
    <n v="1727.9661690000003"/>
    <x v="0"/>
    <n v="4228.202185823543"/>
    <n v="1564.0021389999999"/>
    <n v="5293.7248509999999"/>
    <n v="3729.7227119999998"/>
    <n v="-498.47947382354323"/>
    <n v="1379.4498865979999"/>
    <n v="4645.2435567524999"/>
    <n v="3265.7936701545"/>
    <x v="0"/>
    <n v="-8790.2604362474995"/>
    <n v="0"/>
    <n v="4645.2435567524999"/>
    <n v="4645.2435567524999"/>
    <n v="3265.7936701545"/>
    <n v="3265.7936701545"/>
    <n v="3265.7936701545"/>
    <x v="2"/>
  </r>
  <r>
    <n v="1314"/>
    <n v="474"/>
    <x v="0"/>
    <x v="0"/>
    <x v="81"/>
    <x v="5"/>
    <x v="6"/>
    <x v="3"/>
    <s v="Portfolio ISIS"/>
    <x v="4"/>
    <d v="2001-01-05T00:00:00"/>
    <d v="2006-01-05T00:00:00"/>
    <x v="0"/>
    <n v="-10000000"/>
    <n v="4193.3617020000002"/>
    <n v="1.6"/>
    <n v="97.109323000000003"/>
    <n v="97.010056000000006"/>
    <n v="-6.6502562886848249E-2"/>
    <n v="-278.86930029455601"/>
    <n v="-1312.7133180000001"/>
    <x v="0"/>
    <n v="-1591.5826182945561"/>
    <n v="-298229.148247"/>
    <n v="-299400.61437299999"/>
    <n v="-1171.4661259999848"/>
    <n v="420.11649229457134"/>
    <n v="-298229.148247"/>
    <n v="-299400.61437299999"/>
    <n v="-1171.4661259999848"/>
    <x v="0"/>
    <n v="24143.279999265"/>
    <n v="0"/>
    <n v="-299400.61437299999"/>
    <n v="-183493.35117699997"/>
    <n v="-1171.4661259999848"/>
    <n v="-1171.4661259999848"/>
    <n v="-1171.4661259999848"/>
    <x v="1"/>
  </r>
  <r>
    <n v="1550"/>
    <n v="596"/>
    <x v="0"/>
    <x v="1"/>
    <x v="81"/>
    <x v="5"/>
    <x v="6"/>
    <x v="3"/>
    <s v="Portfolio ISIS"/>
    <x v="1"/>
    <d v="2001-01-05T00:00:00"/>
    <d v="2006-01-05T00:00:00"/>
    <x v="0"/>
    <n v="10000000"/>
    <n v="-4193.3617020000002"/>
    <n v="1.6"/>
    <n v="97.109323000000003"/>
    <n v="97.010056000000006"/>
    <n v="-6.6502562886848249E-2"/>
    <n v="278.86930029455601"/>
    <n v="1312.7133180000001"/>
    <x v="0"/>
    <n v="1591.5826182945561"/>
    <n v="298229.148247"/>
    <n v="299400.61437299999"/>
    <n v="1171.4661259999848"/>
    <n v="-420.11649229457134"/>
    <n v="298229.148247"/>
    <n v="299400.61437299999"/>
    <n v="1171.4661259999848"/>
    <x v="0"/>
    <n v="-24143.279999265"/>
    <n v="0"/>
    <n v="299400.61437299999"/>
    <n v="183493.35117699997"/>
    <n v="1171.4661259999848"/>
    <n v="1171.4661259999848"/>
    <n v="1171.4661259999848"/>
    <x v="1"/>
  </r>
  <r>
    <n v="1687"/>
    <n v="895"/>
    <x v="0"/>
    <x v="0"/>
    <x v="81"/>
    <x v="5"/>
    <x v="6"/>
    <x v="3"/>
    <s v="Morgan Stanley CP"/>
    <x v="4"/>
    <d v="2001-03-15T00:00:00"/>
    <d v="2006-03-15T00:00:00"/>
    <x v="0"/>
    <n v="5000000"/>
    <n v="-2139.681603"/>
    <n v="1.2"/>
    <n v="98.928151"/>
    <n v="98.830944000000002"/>
    <n v="-7.9354042766238517E-2"/>
    <n v="169.79238543059577"/>
    <n v="611.00990999999999"/>
    <x v="0"/>
    <n v="780.80229543059579"/>
    <n v="47990.339042"/>
    <n v="48423.026817999998"/>
    <n v="432.68777599999885"/>
    <n v="-348.11451943059694"/>
    <n v="47990.339042"/>
    <n v="48423.026817999998"/>
    <n v="432.68777599999885"/>
    <x v="0"/>
    <n v="-12319.2168292725"/>
    <n v="0"/>
    <n v="48423.026817999998"/>
    <n v="48423.026817999998"/>
    <n v="432.68777599999885"/>
    <n v="432.68777599999885"/>
    <n v="432.68777599999885"/>
    <x v="1"/>
  </r>
  <r>
    <n v="1747"/>
    <n v="953"/>
    <x v="0"/>
    <x v="0"/>
    <x v="81"/>
    <x v="5"/>
    <x v="6"/>
    <x v="3"/>
    <s v="Deutsche Bank AG NY"/>
    <x v="4"/>
    <d v="2001-04-03T00:00:00"/>
    <d v="2006-04-03T00:00:00"/>
    <x v="0"/>
    <n v="-5000000"/>
    <n v="2143.3643750000001"/>
    <n v="1"/>
    <n v="99.437693999999993"/>
    <n v="99.342145000000002"/>
    <n v="-8.6333582643582554E-2"/>
    <n v="-185.04432540437318"/>
    <n v="-586.58417700000007"/>
    <x v="0"/>
    <n v="-771.62850240437319"/>
    <n v="-1206.553091"/>
    <n v="-1552.2992569999999"/>
    <n v="-345.7461659999999"/>
    <n v="425.88233640437329"/>
    <n v="-1206.553091"/>
    <n v="-1552.2992569999999"/>
    <n v="-345.7461659999999"/>
    <x v="0"/>
    <n v="12340.420389062499"/>
    <n v="0"/>
    <n v="-1552.2992569999999"/>
    <n v="-1552.2992569999999"/>
    <n v="-345.7461659999999"/>
    <n v="-345.7461659999999"/>
    <n v="-345.7461659999999"/>
    <x v="1"/>
  </r>
  <r>
    <n v="1315"/>
    <n v="475"/>
    <x v="0"/>
    <x v="0"/>
    <x v="82"/>
    <x v="5"/>
    <x v="6"/>
    <x v="3"/>
    <s v="Portfolio ISIS"/>
    <x v="3"/>
    <d v="2001-01-05T00:00:00"/>
    <d v="2006-01-05T00:00:00"/>
    <x v="0"/>
    <n v="-10000000"/>
    <n v="4049.6843170000002"/>
    <n v="0.65"/>
    <n v="86.340196000000006"/>
    <n v="85.751718999999994"/>
    <n v="-0.55911795616468996"/>
    <n v="-2264.2512184332386"/>
    <n v="-840.85127999999986"/>
    <x v="0"/>
    <n v="-3105.1024984332385"/>
    <n v="72411.777067999996"/>
    <n v="69907.638850999996"/>
    <n v="-2504.1382169999997"/>
    <n v="600.96428143323874"/>
    <n v="72411.777067999996"/>
    <n v="69907.638850999996"/>
    <n v="-2504.1382169999997"/>
    <x v="0"/>
    <n v="23316.057455127502"/>
    <n v="0"/>
    <n v="69907.638850999996"/>
    <n v="64088.565526999999"/>
    <n v="-2504.1382169999997"/>
    <n v="-2504.1382169999997"/>
    <n v="-2504.1382169999997"/>
    <x v="1"/>
  </r>
  <r>
    <n v="1506"/>
    <n v="556"/>
    <x v="0"/>
    <x v="1"/>
    <x v="82"/>
    <x v="5"/>
    <x v="6"/>
    <x v="3"/>
    <s v="Portfolio ISIS"/>
    <x v="1"/>
    <d v="2001-01-05T00:00:00"/>
    <d v="2006-01-05T00:00:00"/>
    <x v="0"/>
    <n v="10000000"/>
    <n v="-4049.6843170000002"/>
    <n v="0.65"/>
    <n v="86.340196000000006"/>
    <n v="85.751718999999994"/>
    <n v="-0.55911795616468996"/>
    <n v="2264.2512184332386"/>
    <n v="840.85127999999986"/>
    <x v="0"/>
    <n v="3105.1024984332385"/>
    <n v="-72411.777067999996"/>
    <n v="-69907.638850999996"/>
    <n v="2504.1382169999997"/>
    <n v="-600.96428143323874"/>
    <n v="-72411.777067999996"/>
    <n v="-69907.638850999996"/>
    <n v="2504.1382169999997"/>
    <x v="0"/>
    <n v="-23316.057455127502"/>
    <n v="0"/>
    <n v="-69907.638850999996"/>
    <n v="-64088.565526999999"/>
    <n v="2504.1382169999997"/>
    <n v="2504.1382169999997"/>
    <n v="2504.1382169999997"/>
    <x v="1"/>
  </r>
  <r>
    <n v="1316"/>
    <n v="476"/>
    <x v="0"/>
    <x v="0"/>
    <x v="83"/>
    <x v="0"/>
    <x v="0"/>
    <x v="3"/>
    <s v="Portfolio ISIS"/>
    <x v="3"/>
    <d v="2001-01-05T00:00:00"/>
    <d v="2006-01-05T00:00:00"/>
    <x v="0"/>
    <n v="-10000000"/>
    <n v="4126.2758700000004"/>
    <n v="1.9"/>
    <n v="248.15962200000001"/>
    <n v="247.22813199999999"/>
    <n v="-0.74494561502200185"/>
    <n v="-3073.8511157275962"/>
    <n v="-2482.1030069999997"/>
    <x v="0"/>
    <n v="-5555.9541227275959"/>
    <n v="183924.300445"/>
    <n v="180025.93939799999"/>
    <n v="-3898.3610470000131"/>
    <n v="1657.5930757275828"/>
    <n v="183924.300445"/>
    <n v="180025.93939799999"/>
    <n v="-3898.3610470000131"/>
    <x v="0"/>
    <n v="51586.700926740014"/>
    <n v="0"/>
    <n v="180025.93939799999"/>
    <n v="-224250.30264800004"/>
    <n v="-3898.3610470000131"/>
    <n v="-3898.3610470000131"/>
    <n v="-3898.3610470000131"/>
    <x v="1"/>
  </r>
  <r>
    <n v="1507"/>
    <n v="557"/>
    <x v="0"/>
    <x v="1"/>
    <x v="83"/>
    <x v="0"/>
    <x v="0"/>
    <x v="3"/>
    <s v="Portfolio ISIS"/>
    <x v="1"/>
    <d v="2001-01-05T00:00:00"/>
    <d v="2006-01-05T00:00:00"/>
    <x v="0"/>
    <n v="10000000"/>
    <n v="-4126.2758700000004"/>
    <n v="1.9"/>
    <n v="248.15962200000001"/>
    <n v="247.22813199999999"/>
    <n v="-0.74494561502200185"/>
    <n v="3073.8511157275962"/>
    <n v="2482.1030069999997"/>
    <x v="0"/>
    <n v="5555.9541227275959"/>
    <n v="-183924.300445"/>
    <n v="-180025.93939799999"/>
    <n v="3898.3610470000131"/>
    <n v="-1657.5930757275828"/>
    <n v="-183924.300445"/>
    <n v="-180025.93939799999"/>
    <n v="3898.3610470000131"/>
    <x v="0"/>
    <n v="-51586.700926740014"/>
    <n v="0"/>
    <n v="-180025.93939799999"/>
    <n v="224250.30264800004"/>
    <n v="3898.3610470000131"/>
    <n v="3898.3610470000131"/>
    <n v="3898.3610470000131"/>
    <x v="1"/>
  </r>
  <r>
    <n v="1624"/>
    <n v="824"/>
    <x v="0"/>
    <x v="0"/>
    <x v="83"/>
    <x v="0"/>
    <x v="0"/>
    <x v="3"/>
    <s v="JP Morgan"/>
    <x v="3"/>
    <d v="2001-01-19T00:00:00"/>
    <d v="2006-01-19T00:00:00"/>
    <x v="0"/>
    <n v="10000000"/>
    <n v="-4265.7109129999999"/>
    <n v="2.8"/>
    <n v="248.84653800000001"/>
    <n v="247.91709499999999"/>
    <n v="-0.74420168521937391"/>
    <n v="3174.549250113274"/>
    <n v="2745.8661090000001"/>
    <x v="0"/>
    <n v="5920.4153591132745"/>
    <n v="181682.82873899999"/>
    <n v="186370.691605"/>
    <n v="4687.8628660000104"/>
    <n v="-1232.5524931132641"/>
    <n v="181682.82873899999"/>
    <n v="186370.691605"/>
    <n v="4687.8628660000104"/>
    <x v="0"/>
    <n v="-53329.917834326006"/>
    <n v="0"/>
    <n v="186370.691605"/>
    <n v="186370.691605"/>
    <n v="4687.8628660000104"/>
    <n v="4687.8628660000104"/>
    <n v="4687.8628660000104"/>
    <x v="1"/>
  </r>
  <r>
    <n v="1317"/>
    <n v="477"/>
    <x v="0"/>
    <x v="0"/>
    <x v="84"/>
    <x v="0"/>
    <x v="7"/>
    <x v="2"/>
    <s v="Portfolio ISIS"/>
    <x v="2"/>
    <d v="2001-01-05T00:00:00"/>
    <d v="2006-01-05T00:00:00"/>
    <x v="0"/>
    <n v="-10000000"/>
    <n v="4397.9967689999994"/>
    <n v="3"/>
    <n v="270.66204800000003"/>
    <n v="269.535661"/>
    <n v="-0.79439954097046073"/>
    <n v="-3493.7666144831687"/>
    <n v="-2676.0876749999998"/>
    <x v="0"/>
    <n v="-6169.854289483168"/>
    <n v="-184718.980977"/>
    <n v="-190046.90819300001"/>
    <n v="-5327.927216000011"/>
    <n v="841.92707348315707"/>
    <n v="-184718.980977"/>
    <n v="-190046.90819300001"/>
    <n v="-5327.927216000011"/>
    <x v="0"/>
    <n v="54983.755606038001"/>
    <n v="0"/>
    <n v="-190046.90819300001"/>
    <n v="-151095.331737"/>
    <n v="-5327.927216000011"/>
    <n v="-5327.927216000011"/>
    <n v="-5327.927216000011"/>
    <x v="1"/>
  </r>
  <r>
    <n v="1559"/>
    <n v="605"/>
    <x v="0"/>
    <x v="1"/>
    <x v="84"/>
    <x v="0"/>
    <x v="7"/>
    <x v="2"/>
    <s v="Portfolio ISIS"/>
    <x v="1"/>
    <d v="2001-01-05T00:00:00"/>
    <d v="2006-01-05T00:00:00"/>
    <x v="0"/>
    <n v="10000000"/>
    <n v="-4397.9967689999994"/>
    <n v="3"/>
    <n v="270.66204800000003"/>
    <n v="269.535661"/>
    <n v="-0.79439954097046073"/>
    <n v="3493.7666144831687"/>
    <n v="2676.0876749999998"/>
    <x v="0"/>
    <n v="6169.854289483168"/>
    <n v="184718.980977"/>
    <n v="190046.90819300001"/>
    <n v="5327.927216000011"/>
    <n v="-841.92707348315707"/>
    <n v="184718.980977"/>
    <n v="190046.90819300001"/>
    <n v="5327.927216000011"/>
    <x v="0"/>
    <n v="-54983.755606038001"/>
    <n v="0"/>
    <n v="190046.90819300001"/>
    <n v="151095.331737"/>
    <n v="5327.927216000011"/>
    <n v="5327.927216000011"/>
    <n v="5327.927216000011"/>
    <x v="1"/>
  </r>
  <r>
    <n v="1662"/>
    <n v="873"/>
    <x v="0"/>
    <x v="0"/>
    <x v="85"/>
    <x v="5"/>
    <x v="2"/>
    <x v="3"/>
    <s v="CSFB Intl"/>
    <x v="3"/>
    <d v="2001-03-02T00:00:00"/>
    <d v="2006-03-02T00:00:00"/>
    <x v="0"/>
    <n v="10000000"/>
    <n v="-4246.4461140000003"/>
    <n v="1.1000000000000001"/>
    <n v="91.034473000000006"/>
    <n v="90.441576999999995"/>
    <n v="-0.56625475065486353"/>
    <n v="2404.5702854523843"/>
    <n v="970.68843300000003"/>
    <x v="0"/>
    <n v="3375.2587184523845"/>
    <n v="89940.610346999994"/>
    <n v="92876.899233999997"/>
    <n v="2936.2888870000024"/>
    <n v="-438.9698314523821"/>
    <n v="89940.610346999994"/>
    <n v="92876.899233999997"/>
    <n v="2936.2888870000024"/>
    <x v="0"/>
    <n v="-24448.913501355004"/>
    <n v="0"/>
    <n v="92876.899233999997"/>
    <n v="92876.899233999997"/>
    <n v="2936.2888870000024"/>
    <n v="2936.2888870000024"/>
    <n v="2936.2888870000024"/>
    <x v="1"/>
  </r>
  <r>
    <n v="1684"/>
    <n v="892"/>
    <x v="0"/>
    <x v="0"/>
    <x v="85"/>
    <x v="5"/>
    <x v="2"/>
    <x v="3"/>
    <s v="Morgan Stanley CP"/>
    <x v="3"/>
    <d v="2001-03-14T00:00:00"/>
    <d v="2006-03-14T00:00:00"/>
    <x v="0"/>
    <n v="20000000"/>
    <n v="-8497.1819959999993"/>
    <n v="0.96"/>
    <n v="91.192876999999996"/>
    <n v="90.599979000000005"/>
    <n v="-0.56636390630201106"/>
    <n v="4812.4971878136794"/>
    <n v="1877.5240920000001"/>
    <x v="0"/>
    <n v="6690.0212798136799"/>
    <n v="51525.733012999997"/>
    <n v="57170.767253999999"/>
    <n v="5645.0342410000012"/>
    <n v="-1044.9870388136787"/>
    <n v="51525.733012999997"/>
    <n v="57170.767253999999"/>
    <n v="5645.0342410000012"/>
    <x v="0"/>
    <n v="-48922.525341969995"/>
    <n v="0"/>
    <n v="57170.767253999999"/>
    <n v="57170.767253999999"/>
    <n v="5645.0342410000012"/>
    <n v="5645.0342410000012"/>
    <n v="5645.0342410000012"/>
    <x v="1"/>
  </r>
  <r>
    <n v="1721"/>
    <n v="925"/>
    <x v="0"/>
    <x v="0"/>
    <x v="85"/>
    <x v="5"/>
    <x v="2"/>
    <x v="3"/>
    <s v="Deutsche Bank AG NY"/>
    <x v="3"/>
    <d v="2001-03-26T00:00:00"/>
    <d v="2006-03-26T00:00:00"/>
    <x v="0"/>
    <n v="-5000000"/>
    <n v="2134.1853620000002"/>
    <n v="0.93"/>
    <n v="91.349711999999997"/>
    <n v="90.757896000000002"/>
    <n v="-0.56639209401613255"/>
    <n v="-1208.7857162017581"/>
    <n v="-464.833662"/>
    <x v="0"/>
    <n v="-1673.6193782017581"/>
    <n v="-4559.2910439999996"/>
    <n v="-5960.6453279999996"/>
    <n v="-1401.354284"/>
    <n v="272.26509420175807"/>
    <n v="-4559.2910439999996"/>
    <n v="-5960.6453279999996"/>
    <n v="-1401.354284"/>
    <x v="0"/>
    <n v="12287.572221715"/>
    <n v="0"/>
    <n v="-5960.6453279999996"/>
    <n v="-5960.6453279999996"/>
    <n v="-1401.354284"/>
    <n v="-1401.354284"/>
    <n v="-1401.354284"/>
    <x v="1"/>
  </r>
  <r>
    <n v="217"/>
    <n v="334"/>
    <x v="0"/>
    <x v="0"/>
    <x v="86"/>
    <x v="6"/>
    <x v="2"/>
    <x v="3"/>
    <s v="LBIE"/>
    <x v="4"/>
    <d v="2000-10-04T00:00:00"/>
    <d v="2005-10-04T00:00:00"/>
    <x v="0"/>
    <n v="-10000000"/>
    <n v="3843.239274"/>
    <n v="0.35"/>
    <n v="47.269444"/>
    <n v="47.200676000000001"/>
    <n v="-4.6609770053080743E-2"/>
    <n v="-179.13249882010896"/>
    <n v="-533.06982000000005"/>
    <x v="0"/>
    <n v="-712.20231882010899"/>
    <n v="40312.236229000002"/>
    <n v="39987.598169999997"/>
    <n v="-324.63805900000443"/>
    <n v="387.56425982010455"/>
    <n v="40312.236229000002"/>
    <n v="39987.598169999997"/>
    <n v="-324.63805900000443"/>
    <x v="0"/>
    <n v="15805.321514325002"/>
    <n v="-8944.4444440000007"/>
    <n v="31043.153725999997"/>
    <n v="-120945.88057900002"/>
    <n v="-324.63805900000443"/>
    <n v="-324.63805900000443"/>
    <n v="-324.63805900000443"/>
    <x v="1"/>
  </r>
  <r>
    <n v="225"/>
    <n v="341"/>
    <x v="0"/>
    <x v="0"/>
    <x v="86"/>
    <x v="6"/>
    <x v="2"/>
    <x v="3"/>
    <s v="JP Morgan"/>
    <x v="4"/>
    <d v="2000-10-13T00:00:00"/>
    <d v="2005-10-13T00:00:00"/>
    <x v="0"/>
    <n v="10000000"/>
    <n v="-3871.6615489999999"/>
    <n v="0.42"/>
    <n v="47.395260999999998"/>
    <n v="47.326247000000002"/>
    <n v="-4.6566714230038747E-2"/>
    <n v="180.29055694771216"/>
    <n v="550.822632"/>
    <x v="0"/>
    <n v="731.11318894771216"/>
    <n v="-12650.939987"/>
    <n v="-12276.933268999999"/>
    <n v="374.00671800000055"/>
    <n v="-357.10647094771161"/>
    <n v="-12650.939987"/>
    <n v="-12276.933268999999"/>
    <n v="374.00671800000055"/>
    <x v="0"/>
    <n v="-15922.208120262501"/>
    <n v="11083.333333"/>
    <n v="-1193.5999359999987"/>
    <n v="122821.864554"/>
    <n v="374.00671800000055"/>
    <n v="374.00671800000055"/>
    <n v="374.00671800000055"/>
    <x v="1"/>
  </r>
  <r>
    <n v="260"/>
    <n v="375"/>
    <x v="0"/>
    <x v="0"/>
    <x v="86"/>
    <x v="6"/>
    <x v="2"/>
    <x v="3"/>
    <s v="Deutsche Bank AG"/>
    <x v="4"/>
    <d v="2000-11-07T00:00:00"/>
    <d v="2006-11-07T00:00:00"/>
    <x v="0"/>
    <n v="10000000"/>
    <n v="-4664.7975639999995"/>
    <n v="0.51"/>
    <n v="52.625549999999997"/>
    <n v="52.559730999999999"/>
    <n v="-7.7637947373078442E-2"/>
    <n v="362.16530777989647"/>
    <n v="622.45193100000006"/>
    <x v="0"/>
    <n v="984.61723877989652"/>
    <n v="9.6324780000000008"/>
    <n v="455.78943099999998"/>
    <n v="446.15695299999999"/>
    <n v="-538.46028577989659"/>
    <n v="9.6324780000000008"/>
    <n v="455.78943099999998"/>
    <n v="446.15695299999999"/>
    <x v="0"/>
    <n v="-19183.97998195"/>
    <n v="13033.333333"/>
    <n v="13489.122764"/>
    <n v="147837.46311400001"/>
    <n v="446.1569529999997"/>
    <n v="446.1569529999997"/>
    <n v="446.15695299999999"/>
    <x v="6"/>
  </r>
  <r>
    <n v="1060"/>
    <n v="424"/>
    <x v="0"/>
    <x v="0"/>
    <x v="86"/>
    <x v="6"/>
    <x v="2"/>
    <x v="3"/>
    <s v="Morgan Stanley CP"/>
    <x v="4"/>
    <d v="2000-12-12T00:00:00"/>
    <d v="2005-12-12T00:00:00"/>
    <x v="0"/>
    <n v="-10000000"/>
    <n v="4044.2248600000003"/>
    <n v="0.75"/>
    <n v="48.207113"/>
    <n v="48.139170999999997"/>
    <n v="-5.1969488845675982E-2"/>
    <n v="-210.17629875117552"/>
    <n v="-628.34673599999996"/>
    <x v="0"/>
    <n v="-838.52303475117549"/>
    <n v="-115297.143465"/>
    <n v="-115910.80535900001"/>
    <n v="-613.66189400000439"/>
    <n v="224.86114075117109"/>
    <n v="-115297.143465"/>
    <n v="-115910.80535900001"/>
    <n v="-613.66189400000439"/>
    <x v="0"/>
    <n v="16631.87473675"/>
    <n v="-18750"/>
    <n v="-134660.80535899999"/>
    <n v="-132913.84360299999"/>
    <n v="-613.66189399998984"/>
    <n v="-613.66189399998984"/>
    <n v="-613.66189400000439"/>
    <x v="1"/>
  </r>
  <r>
    <n v="1650"/>
    <n v="860"/>
    <x v="0"/>
    <x v="0"/>
    <x v="86"/>
    <x v="6"/>
    <x v="2"/>
    <x v="3"/>
    <s v="LBIE"/>
    <x v="4"/>
    <d v="2001-02-23T00:00:00"/>
    <d v="2006-02-23T00:00:00"/>
    <x v="0"/>
    <n v="-10000000"/>
    <n v="4154.0743119999997"/>
    <n v="0.5"/>
    <n v="49.180706999999998"/>
    <n v="49.113613999999998"/>
    <n v="-5.8659214625827343E-2"/>
    <n v="-243.67473663924403"/>
    <n v="-569.61389099999997"/>
    <x v="0"/>
    <n v="-813.28862763924394"/>
    <n v="-8920.5138769999994"/>
    <n v="-9352.7881689999995"/>
    <n v="-432.27429200000006"/>
    <n v="381.01433563924388"/>
    <n v="-8920.5138769999994"/>
    <n v="-9352.7881689999995"/>
    <n v="-432.27429200000006"/>
    <x v="0"/>
    <n v="17083.6306081"/>
    <n v="0"/>
    <n v="-9352.7881689999995"/>
    <n v="-9352.7881689999995"/>
    <n v="-432.27429200000006"/>
    <n v="-432.27429200000006"/>
    <n v="-432.27429200000006"/>
    <x v="1"/>
  </r>
  <r>
    <n v="1685"/>
    <n v="894"/>
    <x v="0"/>
    <x v="0"/>
    <x v="86"/>
    <x v="6"/>
    <x v="2"/>
    <x v="3"/>
    <s v="Morgan Stanley CP"/>
    <x v="4"/>
    <d v="2001-03-14T00:00:00"/>
    <d v="2006-03-14T00:00:00"/>
    <x v="0"/>
    <n v="-10000000"/>
    <n v="4200.5948200000003"/>
    <n v="0.55000000000000004"/>
    <n v="49.431648000000003"/>
    <n v="49.364725"/>
    <n v="-6.1726738394825488E-2"/>
    <n v="-259.28901755679908"/>
    <n v="-600.72378900000001"/>
    <x v="0"/>
    <n v="-860.01280655679909"/>
    <n v="-27102.19656"/>
    <n v="-27575.828162999998"/>
    <n v="-473.63160299999799"/>
    <n v="386.3812035568011"/>
    <n v="-27102.19656"/>
    <n v="-27575.828162999998"/>
    <n v="-473.63160299999799"/>
    <x v="0"/>
    <n v="17274.946197249999"/>
    <n v="0"/>
    <n v="-27575.828162999998"/>
    <n v="-27575.828162999998"/>
    <n v="-473.63160299999799"/>
    <n v="-473.63160299999799"/>
    <n v="-473.63160299999799"/>
    <x v="1"/>
  </r>
  <r>
    <n v="1730"/>
    <n v="937"/>
    <x v="0"/>
    <x v="0"/>
    <x v="86"/>
    <x v="6"/>
    <x v="2"/>
    <x v="3"/>
    <s v="Bear Stearns"/>
    <x v="4"/>
    <d v="2001-03-29T00:00:00"/>
    <d v="2006-03-29T00:00:00"/>
    <x v="0"/>
    <n v="5000000"/>
    <n v="-2117.0542700000001"/>
    <n v="0.56999999999999995"/>
    <n v="49.634315000000001"/>
    <n v="49.568097000000002"/>
    <n v="-6.1829510966656571E-2"/>
    <n v="130.89643020397213"/>
    <n v="302.53378199999997"/>
    <x v="0"/>
    <n v="433.43021220397213"/>
    <n v="16412.411704999999"/>
    <n v="16656.672599000001"/>
    <n v="244.26089400000274"/>
    <n v="-189.1693182039694"/>
    <n v="16412.411704999999"/>
    <n v="16656.672599000001"/>
    <n v="244.26089400000274"/>
    <x v="0"/>
    <n v="-8706.3856853750003"/>
    <n v="0"/>
    <n v="16656.672599000001"/>
    <n v="16656.672599000001"/>
    <n v="244.26089400000274"/>
    <n v="244.26089400000274"/>
    <n v="244.26089400000274"/>
    <x v="1"/>
  </r>
  <r>
    <n v="1318"/>
    <n v="478"/>
    <x v="0"/>
    <x v="0"/>
    <x v="87"/>
    <x v="4"/>
    <x v="6"/>
    <x v="3"/>
    <s v="Portfolio ISIS"/>
    <x v="0"/>
    <d v="2001-01-05T00:00:00"/>
    <d v="2006-01-05T00:00:00"/>
    <x v="0"/>
    <n v="-10000000"/>
    <n v="4311.992534"/>
    <n v="3.55"/>
    <n v="332.16156100000001"/>
    <n v="331.25929600000001"/>
    <n v="-0.63262481094895451"/>
    <n v="-2727.8734616350534"/>
    <n v="-3571.3148369999999"/>
    <x v="0"/>
    <n v="-6299.1882986350538"/>
    <n v="-174720.25468300001"/>
    <n v="-179341.24083900001"/>
    <n v="-4620.986155999999"/>
    <n v="1678.2021426350548"/>
    <n v="-174720.25468300001"/>
    <n v="-179341.24083900001"/>
    <n v="-4620.986155999999"/>
    <x v="0"/>
    <n v="42559.366310580001"/>
    <n v="0"/>
    <n v="-179341.24083900001"/>
    <n v="-735213.69868399994"/>
    <n v="-4620.986155999999"/>
    <n v="-4620.986155999999"/>
    <n v="-4620.986155999999"/>
    <x v="1"/>
  </r>
  <r>
    <n v="1508"/>
    <n v="558"/>
    <x v="0"/>
    <x v="1"/>
    <x v="87"/>
    <x v="4"/>
    <x v="6"/>
    <x v="3"/>
    <s v="Portfolio ISIS"/>
    <x v="1"/>
    <d v="2001-01-05T00:00:00"/>
    <d v="2006-01-05T00:00:00"/>
    <x v="0"/>
    <n v="10000000"/>
    <n v="-4311.992534"/>
    <n v="3.55"/>
    <n v="332.16156100000001"/>
    <n v="331.25929600000001"/>
    <n v="-0.63262481094895451"/>
    <n v="2727.8734616350534"/>
    <n v="3571.3148369999999"/>
    <x v="0"/>
    <n v="6299.1882986350538"/>
    <n v="174720.25468300001"/>
    <n v="179341.24083900001"/>
    <n v="4620.986155999999"/>
    <n v="-1678.2021426350548"/>
    <n v="174720.25468300001"/>
    <n v="179341.24083900001"/>
    <n v="4620.986155999999"/>
    <x v="0"/>
    <n v="-42559.366310580001"/>
    <n v="0"/>
    <n v="179341.24083900001"/>
    <n v="735213.69868399994"/>
    <n v="4620.986155999999"/>
    <n v="4620.986155999999"/>
    <n v="4620.986155999999"/>
    <x v="1"/>
  </r>
  <r>
    <n v="1658"/>
    <n v="868"/>
    <x v="0"/>
    <x v="0"/>
    <x v="88"/>
    <x v="13"/>
    <x v="9"/>
    <x v="13"/>
    <s v="CSFB Intl"/>
    <x v="0"/>
    <d v="2001-02-27T00:00:00"/>
    <d v="2011-02-28T00:00:00"/>
    <x v="1"/>
    <n v="-20000000"/>
    <n v="16000"/>
    <n v="0.19"/>
    <n v="23.163733000000001"/>
    <n v="23.133465999999999"/>
    <n v="-4.8503026829004002E-3"/>
    <n v="64000"/>
    <n v="-528.27537600000005"/>
    <x v="0"/>
    <n v="63471.724624000002"/>
    <n v="-198"/>
    <n v="63273.724624000002"/>
    <n v="63471.724624000002"/>
    <n v="0"/>
    <n v="-198"/>
    <n v="56331.155603799998"/>
    <n v="56529.155603799998"/>
    <x v="0"/>
    <n v="2329.7903311455502"/>
    <n v="0"/>
    <n v="56331.155603799998"/>
    <n v="56331.155603799998"/>
    <n v="56529.2310478"/>
    <n v="56529.2310478"/>
    <n v="56529.155603799998"/>
    <x v="7"/>
  </r>
  <r>
    <n v="1319"/>
    <n v="479"/>
    <x v="0"/>
    <x v="0"/>
    <x v="89"/>
    <x v="6"/>
    <x v="1"/>
    <x v="4"/>
    <s v="Portfolio ISIS"/>
    <x v="2"/>
    <d v="2001-01-05T00:00:00"/>
    <d v="2006-01-05T00:00:00"/>
    <x v="0"/>
    <n v="-10000000"/>
    <n v="4027.2006700000002"/>
    <n v="0.24"/>
    <n v="29.477930000000001"/>
    <n v="29.232823"/>
    <n v="-0.24601278611888436"/>
    <n v="-990.74285708653781"/>
    <n v="-314.96318400000001"/>
    <x v="0"/>
    <n v="-1305.7060410865379"/>
    <n v="17158.343041"/>
    <n v="16087.261968000001"/>
    <n v="-1071.0810729999994"/>
    <n v="234.6249680865385"/>
    <n v="17158.343041"/>
    <n v="16087.261968000001"/>
    <n v="-1071.0810729999994"/>
    <x v="0"/>
    <n v="16561.862755375001"/>
    <n v="0"/>
    <n v="16087.261968000001"/>
    <n v="10984.148426"/>
    <n v="-1071.0810729999994"/>
    <n v="-1071.0810729999994"/>
    <n v="-1071.0810729999994"/>
    <x v="1"/>
  </r>
  <r>
    <n v="1560"/>
    <n v="606"/>
    <x v="0"/>
    <x v="1"/>
    <x v="89"/>
    <x v="6"/>
    <x v="1"/>
    <x v="4"/>
    <s v="Portfolio ISIS"/>
    <x v="1"/>
    <d v="2001-01-05T00:00:00"/>
    <d v="2006-01-05T00:00:00"/>
    <x v="0"/>
    <n v="10000000"/>
    <n v="-4027.2006700000002"/>
    <n v="0.24"/>
    <n v="29.477930000000001"/>
    <n v="29.232823"/>
    <n v="-0.24601278611888436"/>
    <n v="990.74285708653781"/>
    <n v="314.96318400000001"/>
    <x v="0"/>
    <n v="1305.7060410865379"/>
    <n v="-17158.343041"/>
    <n v="-16087.261968000001"/>
    <n v="1071.0810729999994"/>
    <n v="-234.6249680865385"/>
    <n v="-17158.343041"/>
    <n v="-16087.261968000001"/>
    <n v="1071.0810729999994"/>
    <x v="0"/>
    <n v="-16561.862755375001"/>
    <n v="0"/>
    <n v="-16087.261968000001"/>
    <n v="-10984.148426"/>
    <n v="1071.0810729999994"/>
    <n v="1071.0810729999994"/>
    <n v="1071.0810729999994"/>
    <x v="1"/>
  </r>
  <r>
    <n v="1606"/>
    <n v="659"/>
    <x v="0"/>
    <x v="0"/>
    <x v="89"/>
    <x v="6"/>
    <x v="1"/>
    <x v="4"/>
    <s v="JP Morgan"/>
    <x v="2"/>
    <d v="2001-01-11T00:00:00"/>
    <d v="2006-01-11T00:00:00"/>
    <x v="0"/>
    <n v="10000000"/>
    <n v="-4048.098555"/>
    <n v="0.28999999999999998"/>
    <n v="29.516608999999999"/>
    <n v="29.271483"/>
    <n v="-0.24599969347984429"/>
    <n v="995.83100370620059"/>
    <n v="325.88524200000001"/>
    <x v="0"/>
    <n v="1321.7162457062007"/>
    <n v="4424.386512"/>
    <n v="5538.5226949999997"/>
    <n v="1114.1361829999996"/>
    <n v="-207.58006270620103"/>
    <n v="4424.386512"/>
    <n v="5538.5226949999997"/>
    <n v="1114.1361829999996"/>
    <x v="0"/>
    <n v="-16647.805307437498"/>
    <n v="0"/>
    <n v="5538.5226949999997"/>
    <n v="5538.5226949999997"/>
    <n v="1114.1361829999996"/>
    <n v="1114.1361829999996"/>
    <n v="1114.1361829999996"/>
    <x v="1"/>
  </r>
  <r>
    <n v="1585"/>
    <n v="640"/>
    <x v="0"/>
    <x v="0"/>
    <x v="90"/>
    <x v="1"/>
    <x v="8"/>
    <x v="6"/>
    <s v="Paribas London"/>
    <x v="2"/>
    <d v="2000-12-28T00:00:00"/>
    <d v="2001-08-10T00:00:00"/>
    <x v="2"/>
    <n v="5700000"/>
    <n v="-194.10168200000001"/>
    <n v="0.45"/>
    <n v="33.995863999999997"/>
    <n v="32.985900000000001"/>
    <n v="-0.51512249632290619"/>
    <n v="99.986142972314909"/>
    <n v="183.53427600000001"/>
    <x v="0"/>
    <n v="283.52041897231493"/>
    <n v="5762.9224770000001"/>
    <n v="6019.7255759999998"/>
    <n v="256.80309899999975"/>
    <n v="-26.717319972315181"/>
    <n v="8212.1645297249997"/>
    <n v="8526.9412784039996"/>
    <n v="314.77674867899987"/>
    <x v="0"/>
    <n v="-1404.907974316"/>
    <n v="4642.5787499999997"/>
    <n v="13169.520028404"/>
    <n v="19903.873624687287"/>
    <n v="286.91799867900045"/>
    <n v="286.91799867900045"/>
    <n v="314.77674867899987"/>
    <x v="3"/>
  </r>
  <r>
    <n v="1586"/>
    <n v="643"/>
    <x v="0"/>
    <x v="0"/>
    <x v="91"/>
    <x v="1"/>
    <x v="1"/>
    <x v="6"/>
    <s v="Paribas London"/>
    <x v="2"/>
    <d v="2000-12-28T00:00:00"/>
    <d v="2001-04-23T00:00:00"/>
    <x v="2"/>
    <n v="17000000"/>
    <n v="-105.09616"/>
    <n v="0.15"/>
    <n v="18.479364"/>
    <n v="16.905317"/>
    <n v="-0.10033311591994831"/>
    <n v="10.544625204021434"/>
    <n v="231.21432900000002"/>
    <x v="0"/>
    <n v="241.75895420402145"/>
    <n v="6473.6517899999999"/>
    <n v="6701.061095"/>
    <n v="227.40930500000013"/>
    <n v="-14.349649204021318"/>
    <n v="9224.9538007499996"/>
    <n v="9492.0530410675001"/>
    <n v="267.09924031750052"/>
    <x v="0"/>
    <n v="-760.68600607999997"/>
    <n v="0"/>
    <n v="9492.0530410675001"/>
    <n v="13576.123104650436"/>
    <n v="267.09924031750052"/>
    <n v="267.09924031750052"/>
    <n v="267.09924031750052"/>
    <x v="3"/>
  </r>
  <r>
    <n v="1069"/>
    <n v="430"/>
    <x v="0"/>
    <x v="0"/>
    <x v="92"/>
    <x v="1"/>
    <x v="8"/>
    <x v="8"/>
    <s v="LBIE"/>
    <x v="6"/>
    <d v="2000-12-18T00:00:00"/>
    <d v="2005-12-18T00:00:00"/>
    <x v="0"/>
    <n v="10000000"/>
    <n v="-4032.16914"/>
    <n v="0.55000000000000004"/>
    <n v="53.325699999999998"/>
    <n v="53.067889000000001"/>
    <n v="-0.25316774618150462"/>
    <n v="1020.8151733964157"/>
    <n v="680.89616699999999"/>
    <x v="0"/>
    <n v="1701.7113403964158"/>
    <n v="9216.6325940000006"/>
    <n v="10446.147685"/>
    <n v="1229.5150909999993"/>
    <n v="-472.19624939641653"/>
    <n v="9216.6325940000006"/>
    <n v="10446.147685"/>
    <n v="1229.5150909999993"/>
    <x v="0"/>
    <n v="-29184.84023532"/>
    <n v="13902.777778"/>
    <n v="24348.925463"/>
    <n v="3263.3069719999985"/>
    <n v="1229.5150910000011"/>
    <n v="1229.5150910000011"/>
    <n v="1229.5150909999993"/>
    <x v="1"/>
  </r>
  <r>
    <n v="1320"/>
    <n v="480"/>
    <x v="0"/>
    <x v="0"/>
    <x v="92"/>
    <x v="1"/>
    <x v="8"/>
    <x v="8"/>
    <s v="Portfolio ISIS"/>
    <x v="6"/>
    <d v="2001-01-05T00:00:00"/>
    <d v="2006-01-05T00:00:00"/>
    <x v="0"/>
    <n v="-10000000"/>
    <n v="4051.8241680000001"/>
    <n v="0.45"/>
    <n v="53.662956000000001"/>
    <n v="53.404885999999998"/>
    <n v="-0.25692531174358407"/>
    <n v="-1041.0161874935882"/>
    <n v="-668.45678999999996"/>
    <x v="0"/>
    <n v="-1709.4729774935881"/>
    <n v="25160.292873999999"/>
    <n v="23998.74626"/>
    <n v="-1161.546613999999"/>
    <n v="547.92636349358918"/>
    <n v="25160.292873999999"/>
    <n v="23998.74626"/>
    <n v="-1161.546613999999"/>
    <x v="0"/>
    <n v="29327.103327984005"/>
    <n v="0"/>
    <n v="23998.74626"/>
    <n v="-362.43546200000128"/>
    <n v="-1161.546613999999"/>
    <n v="-1161.546613999999"/>
    <n v="-1161.546613999999"/>
    <x v="1"/>
  </r>
  <r>
    <n v="1509"/>
    <n v="559"/>
    <x v="0"/>
    <x v="1"/>
    <x v="92"/>
    <x v="1"/>
    <x v="8"/>
    <x v="8"/>
    <s v="Portfolio ISIS"/>
    <x v="1"/>
    <d v="2001-01-05T00:00:00"/>
    <d v="2006-01-05T00:00:00"/>
    <x v="0"/>
    <n v="10000000"/>
    <n v="-4051.8241680000001"/>
    <n v="0.45"/>
    <n v="53.662956000000001"/>
    <n v="53.404885999999998"/>
    <n v="-0.25692531174358407"/>
    <n v="1041.0161874935882"/>
    <n v="668.45678999999996"/>
    <x v="0"/>
    <n v="1709.4729774935881"/>
    <n v="-25160.292873999999"/>
    <n v="-23998.74626"/>
    <n v="1161.546613999999"/>
    <n v="-547.92636349358918"/>
    <n v="-25160.292873999999"/>
    <n v="-23998.74626"/>
    <n v="1161.546613999999"/>
    <x v="0"/>
    <n v="-29327.103327984005"/>
    <n v="0"/>
    <n v="-23998.74626"/>
    <n v="362.43546200000128"/>
    <n v="1161.546613999999"/>
    <n v="1161.546613999999"/>
    <n v="1161.546613999999"/>
    <x v="1"/>
  </r>
  <r>
    <n v="1321"/>
    <n v="481"/>
    <x v="0"/>
    <x v="0"/>
    <x v="93"/>
    <x v="0"/>
    <x v="6"/>
    <x v="3"/>
    <s v="Portfolio ISIS"/>
    <x v="3"/>
    <d v="2001-01-05T00:00:00"/>
    <d v="2006-01-05T00:00:00"/>
    <x v="0"/>
    <n v="-10000000"/>
    <n v="4122.5343540000003"/>
    <n v="1.55"/>
    <n v="167.02564100000001"/>
    <n v="166.21422999999999"/>
    <n v="-0.70921918472695666"/>
    <n v="-2923.7804535527512"/>
    <n v="-1624.4342940000001"/>
    <x v="0"/>
    <n v="-4548.2147475527509"/>
    <n v="10806.505735999999"/>
    <n v="7145.4963459999999"/>
    <n v="-3661.0093899999993"/>
    <n v="887.20535755275159"/>
    <n v="10806.505735999999"/>
    <n v="7145.4963459999999"/>
    <n v="-3661.0093899999993"/>
    <x v="0"/>
    <n v="51539.924493708008"/>
    <n v="0"/>
    <n v="7145.4963459999999"/>
    <n v="-83978.832013000007"/>
    <n v="-3661.0093899999993"/>
    <n v="-3661.0093899999993"/>
    <n v="-3661.0093899999993"/>
    <x v="1"/>
  </r>
  <r>
    <n v="1510"/>
    <n v="560"/>
    <x v="0"/>
    <x v="1"/>
    <x v="93"/>
    <x v="0"/>
    <x v="6"/>
    <x v="3"/>
    <s v="Portfolio ISIS"/>
    <x v="1"/>
    <d v="2001-01-05T00:00:00"/>
    <d v="2006-01-05T00:00:00"/>
    <x v="0"/>
    <n v="10000000"/>
    <n v="-4122.5343540000003"/>
    <n v="1.55"/>
    <n v="167.02564100000001"/>
    <n v="166.21422999999999"/>
    <n v="-0.70921918472695666"/>
    <n v="2923.7804535527512"/>
    <n v="1624.4342940000001"/>
    <x v="0"/>
    <n v="4548.2147475527509"/>
    <n v="-10806.505735999999"/>
    <n v="-7145.4963459999999"/>
    <n v="3661.0093899999993"/>
    <n v="-887.20535755275159"/>
    <n v="-10806.505735999999"/>
    <n v="-7145.4963459999999"/>
    <n v="3661.0093899999993"/>
    <x v="0"/>
    <n v="-51539.924493708008"/>
    <n v="0"/>
    <n v="-7145.4963459999999"/>
    <n v="83978.832013000007"/>
    <n v="3661.0093899999993"/>
    <n v="3661.0093899999993"/>
    <n v="3661.0093899999993"/>
    <x v="1"/>
  </r>
  <r>
    <n v="1640"/>
    <n v="844"/>
    <x v="0"/>
    <x v="0"/>
    <x v="93"/>
    <x v="0"/>
    <x v="6"/>
    <x v="3"/>
    <s v="Morgan Stanley CP"/>
    <x v="3"/>
    <d v="2001-02-12T00:00:00"/>
    <d v="2006-02-12T00:00:00"/>
    <x v="0"/>
    <n v="10000000"/>
    <n v="-4222.3796970000003"/>
    <n v="1.7"/>
    <n v="167.81207800000001"/>
    <n v="167.00321299999999"/>
    <n v="-0.71638331144113776"/>
    <n v="3024.8423494986882"/>
    <n v="1636.5920429999999"/>
    <x v="0"/>
    <n v="4661.4343924986879"/>
    <n v="32609.290396"/>
    <n v="36437.818920999998"/>
    <n v="3828.5285249999979"/>
    <n v="-832.90586749868999"/>
    <n v="32609.290396"/>
    <n v="36437.818920999998"/>
    <n v="3828.5285249999979"/>
    <x v="0"/>
    <n v="-52788.190971894008"/>
    <n v="0"/>
    <n v="36437.818920999998"/>
    <n v="36437.818920999998"/>
    <n v="3828.5285249999979"/>
    <n v="3828.5285249999979"/>
    <n v="3828.5285249999979"/>
    <x v="1"/>
  </r>
  <r>
    <n v="1686"/>
    <n v="893"/>
    <x v="0"/>
    <x v="0"/>
    <x v="93"/>
    <x v="0"/>
    <x v="6"/>
    <x v="3"/>
    <s v="JP Morgan"/>
    <x v="3"/>
    <d v="2001-03-14T00:00:00"/>
    <d v="2005-11-15T00:00:00"/>
    <x v="0"/>
    <n v="5000000"/>
    <n v="-2010.0167609999999"/>
    <n v="1.6"/>
    <n v="165.979027"/>
    <n v="165.16600299999999"/>
    <n v="-0.69537384206218056"/>
    <n v="1397.7130777059497"/>
    <n v="799.44519000000014"/>
    <x v="0"/>
    <n v="2197.1582677059496"/>
    <n v="-7367.4301009999999"/>
    <n v="-5551.6414000000004"/>
    <n v="1815.7887009999995"/>
    <n v="-381.36956670595009"/>
    <n v="-7367.4301009999999"/>
    <n v="-5551.6414000000004"/>
    <n v="1815.7887009999995"/>
    <x v="0"/>
    <n v="-25129.229546021998"/>
    <n v="0"/>
    <n v="-5551.6414000000004"/>
    <n v="-5551.6414000000004"/>
    <n v="1815.7887009999995"/>
    <n v="1815.7887009999995"/>
    <n v="1815.7887009999995"/>
    <x v="1"/>
  </r>
  <r>
    <n v="164"/>
    <n v="318"/>
    <x v="0"/>
    <x v="0"/>
    <x v="94"/>
    <x v="0"/>
    <x v="3"/>
    <x v="6"/>
    <s v="LBIE"/>
    <x v="6"/>
    <d v="2000-10-03T00:00:00"/>
    <d v="2005-01-15T00:00:00"/>
    <x v="0"/>
    <n v="10000000"/>
    <n v="-3389.1810930000001"/>
    <n v="1.45"/>
    <n v="109.041861"/>
    <n v="108.286965"/>
    <n v="-0.65587535700243005"/>
    <n v="2222.8803593172611"/>
    <n v="1377.227316"/>
    <x v="0"/>
    <n v="3600.1076753172611"/>
    <n v="152194.55119699999"/>
    <n v="155265.229968"/>
    <n v="3070.6787710000062"/>
    <n v="-529.42890431725482"/>
    <n v="152194.55119699999"/>
    <n v="155265.229968"/>
    <n v="3070.6787710000062"/>
    <x v="0"/>
    <n v="-42371.542024686001"/>
    <n v="42291.666666999998"/>
    <n v="197556.89663500001"/>
    <n v="156455.211855"/>
    <n v="3070.6787710000062"/>
    <n v="3070.6787710000062"/>
    <n v="3070.6787710000062"/>
    <x v="0"/>
  </r>
  <r>
    <n v="1322"/>
    <n v="482"/>
    <x v="0"/>
    <x v="0"/>
    <x v="94"/>
    <x v="0"/>
    <x v="3"/>
    <x v="6"/>
    <s v="Portfolio ISIS"/>
    <x v="6"/>
    <d v="2001-01-05T00:00:00"/>
    <d v="2006-01-05T00:00:00"/>
    <x v="0"/>
    <n v="-10000000"/>
    <n v="4170.9544839999999"/>
    <n v="1.45"/>
    <n v="125.073835"/>
    <n v="124.335255"/>
    <n v="-0.69364862164164509"/>
    <n v="-2893.1768287566388"/>
    <n v="-1695.525903"/>
    <x v="0"/>
    <n v="-4588.702731756639"/>
    <n v="-116752.671212"/>
    <n v="-120300.64978599999"/>
    <n v="-3547.9785739999934"/>
    <n v="1040.7241577566456"/>
    <n v="-116752.671212"/>
    <n v="-120300.64978599999"/>
    <n v="-3547.9785739999934"/>
    <x v="0"/>
    <n v="52145.272958968002"/>
    <n v="0"/>
    <n v="-120300.64978599999"/>
    <n v="-142323.288619"/>
    <n v="-3547.9785739999934"/>
    <n v="-3547.9785739999934"/>
    <n v="-3547.9785739999934"/>
    <x v="1"/>
  </r>
  <r>
    <n v="1511"/>
    <n v="561"/>
    <x v="0"/>
    <x v="1"/>
    <x v="94"/>
    <x v="0"/>
    <x v="3"/>
    <x v="6"/>
    <s v="Portfolio ISIS"/>
    <x v="1"/>
    <d v="2001-01-05T00:00:00"/>
    <d v="2006-01-05T00:00:00"/>
    <x v="0"/>
    <n v="10000000"/>
    <n v="-4170.9544839999999"/>
    <n v="1.45"/>
    <n v="125.073835"/>
    <n v="124.335255"/>
    <n v="-0.69364862164164509"/>
    <n v="2893.1768287566388"/>
    <n v="1695.525903"/>
    <x v="0"/>
    <n v="4588.702731756639"/>
    <n v="116752.671212"/>
    <n v="120300.64978599999"/>
    <n v="3547.9785739999934"/>
    <n v="-1040.7241577566456"/>
    <n v="116752.671212"/>
    <n v="120300.64978599999"/>
    <n v="3547.9785739999934"/>
    <x v="0"/>
    <n v="-52145.272958968002"/>
    <n v="0"/>
    <n v="120300.64978599999"/>
    <n v="142323.288619"/>
    <n v="3547.9785739999934"/>
    <n v="3547.9785739999934"/>
    <n v="3547.9785739999934"/>
    <x v="1"/>
  </r>
  <r>
    <n v="1719"/>
    <n v="923"/>
    <x v="0"/>
    <x v="0"/>
    <x v="95"/>
    <x v="9"/>
    <x v="3"/>
    <x v="7"/>
    <s v="JP Morgan"/>
    <x v="9"/>
    <d v="2001-03-26T00:00:00"/>
    <d v="2004-03-26T00:00:00"/>
    <x v="0"/>
    <n v="-5000000"/>
    <n v="1325.381251"/>
    <n v="0.28000000000000003"/>
    <n v="27.603726999999999"/>
    <n v="27.46041"/>
    <n v="-0.11218696396782875"/>
    <n v="-148.69049864957279"/>
    <n v="-160.488945"/>
    <x v="0"/>
    <n v="-309.17944364957282"/>
    <n v="-860.55190600000003"/>
    <n v="-1098.522453"/>
    <n v="-237.97054700000001"/>
    <n v="71.208896649572807"/>
    <n v="-860.55190600000003"/>
    <n v="-1098.522453"/>
    <n v="-237.97054700000001"/>
    <x v="0"/>
    <m/>
    <n v="0"/>
    <n v="-1098.522453"/>
    <n v="-1098.522453"/>
    <n v="-237.97054700000001"/>
    <n v="-237.97054700000001"/>
    <n v="-237.97054700000001"/>
    <x v="4"/>
  </r>
  <r>
    <n v="1608"/>
    <n v="662"/>
    <x v="0"/>
    <x v="0"/>
    <x v="96"/>
    <x v="6"/>
    <x v="7"/>
    <x v="3"/>
    <s v="Bear Stearns"/>
    <x v="3"/>
    <d v="2001-01-17T00:00:00"/>
    <d v="2006-01-17T00:00:00"/>
    <x v="0"/>
    <n v="-10000000"/>
    <n v="4073.2308760000001"/>
    <n v="0.4"/>
    <n v="51.041007999999998"/>
    <n v="50.770926000000003"/>
    <n v="-0.25729215532023181"/>
    <n v="-1048.0103512029559"/>
    <n v="-513.92985599999997"/>
    <x v="0"/>
    <n v="-1561.9402072029559"/>
    <n v="37794.058367999998"/>
    <n v="36607.582415999997"/>
    <n v="-1186.4759520000007"/>
    <n v="375.4642552029552"/>
    <n v="37794.058367999998"/>
    <n v="36607.582415999997"/>
    <n v="-1186.4759520000007"/>
    <x v="0"/>
    <n v="16751.16197755"/>
    <n v="0"/>
    <n v="36607.582415999997"/>
    <n v="36607.582415999997"/>
    <n v="-1186.4759520000007"/>
    <n v="-1186.4759520000007"/>
    <n v="-1186.4759520000007"/>
    <x v="1"/>
  </r>
  <r>
    <n v="1610"/>
    <n v="818"/>
    <x v="0"/>
    <x v="0"/>
    <x v="96"/>
    <x v="6"/>
    <x v="7"/>
    <x v="3"/>
    <s v="JP Morgan"/>
    <x v="3"/>
    <d v="2001-01-18T00:00:00"/>
    <d v="2006-01-18T00:00:00"/>
    <x v="0"/>
    <n v="-10000000"/>
    <n v="4086.342173"/>
    <n v="0.46"/>
    <n v="51.050147000000003"/>
    <n v="50.780093999999998"/>
    <n v="-0.25726557560076996"/>
    <n v="-1051.2751712385461"/>
    <n v="-527.88253499999996"/>
    <x v="0"/>
    <n v="-1579.1577062385461"/>
    <n v="11579.423808"/>
    <n v="10343.368016"/>
    <n v="-1236.0557919999992"/>
    <n v="343.1019142385469"/>
    <n v="11579.423808"/>
    <n v="10343.368016"/>
    <n v="-1236.0557919999992"/>
    <x v="0"/>
    <n v="16805.0821864625"/>
    <n v="0"/>
    <n v="10343.368016"/>
    <n v="10343.368016"/>
    <n v="-1236.0557919999992"/>
    <n v="-1236.0557919999992"/>
    <n v="-1236.0557919999992"/>
    <x v="1"/>
  </r>
  <r>
    <n v="1660"/>
    <n v="871"/>
    <x v="0"/>
    <x v="0"/>
    <x v="96"/>
    <x v="6"/>
    <x v="7"/>
    <x v="3"/>
    <s v="JP Morgan"/>
    <x v="3"/>
    <d v="2001-03-01T00:00:00"/>
    <d v="2006-03-01T00:00:00"/>
    <x v="0"/>
    <n v="-10000000"/>
    <n v="4194.5492379999996"/>
    <n v="0.57999999999999996"/>
    <n v="51.403032000000003"/>
    <n v="51.133918999999999"/>
    <n v="-0.26267115209235248"/>
    <n v="-1101.787080853559"/>
    <n v="-545.35301699999991"/>
    <x v="0"/>
    <n v="-1647.1400978535589"/>
    <n v="-33505.569945000003"/>
    <n v="-34858.034782000002"/>
    <n v="-1352.4648369999995"/>
    <n v="294.67526085355939"/>
    <n v="-33505.569945000003"/>
    <n v="-34858.034782000002"/>
    <n v="-1352.4648369999995"/>
    <x v="0"/>
    <n v="17250.083741274997"/>
    <n v="0"/>
    <n v="-34858.034782000002"/>
    <n v="-34858.034782000002"/>
    <n v="-1352.4648369999995"/>
    <n v="-1352.4648369999995"/>
    <n v="-1352.4648369999995"/>
    <x v="1"/>
  </r>
  <r>
    <n v="1323"/>
    <n v="483"/>
    <x v="0"/>
    <x v="0"/>
    <x v="97"/>
    <x v="1"/>
    <x v="0"/>
    <x v="6"/>
    <s v="Portfolio ISIS"/>
    <x v="6"/>
    <d v="2001-01-05T00:00:00"/>
    <d v="2006-01-05T00:00:00"/>
    <x v="0"/>
    <n v="-10000000"/>
    <n v="4080.2446909999999"/>
    <n v="0.7"/>
    <n v="89.249966999999998"/>
    <n v="88.674283000000003"/>
    <n v="-0.55432579708669594"/>
    <n v="-2261.7848906473341"/>
    <n v="-1093.7205509999999"/>
    <x v="0"/>
    <n v="-3355.505441647334"/>
    <n v="62157.604037999998"/>
    <n v="59694.622104000002"/>
    <n v="-2462.9819339999958"/>
    <n v="892.52350764733819"/>
    <n v="62157.604037999998"/>
    <n v="59694.622104000002"/>
    <n v="-2462.9819339999958"/>
    <x v="0"/>
    <n v="29532.811073458"/>
    <n v="0"/>
    <n v="59694.622104000002"/>
    <n v="28787.042741000001"/>
    <n v="-2462.9819339999958"/>
    <n v="-2462.9819339999958"/>
    <n v="-2462.9819339999958"/>
    <x v="1"/>
  </r>
  <r>
    <n v="1512"/>
    <n v="562"/>
    <x v="0"/>
    <x v="1"/>
    <x v="97"/>
    <x v="1"/>
    <x v="0"/>
    <x v="6"/>
    <s v="Portfolio ISIS"/>
    <x v="1"/>
    <d v="2001-01-05T00:00:00"/>
    <d v="2006-01-05T00:00:00"/>
    <x v="0"/>
    <n v="10000000"/>
    <n v="-4080.2446909999999"/>
    <n v="0.7"/>
    <n v="89.249966999999998"/>
    <n v="88.674283000000003"/>
    <n v="-0.55432579708669594"/>
    <n v="2261.7848906473341"/>
    <n v="1093.7205509999999"/>
    <x v="0"/>
    <n v="3355.505441647334"/>
    <n v="-62157.604037999998"/>
    <n v="-59694.622104000002"/>
    <n v="2462.9819339999958"/>
    <n v="-892.52350764733819"/>
    <n v="-62157.604037999998"/>
    <n v="-59694.622104000002"/>
    <n v="2462.9819339999958"/>
    <x v="0"/>
    <n v="-29532.811073458"/>
    <n v="0"/>
    <n v="-59694.622104000002"/>
    <n v="-28787.042741000001"/>
    <n v="2462.9819339999958"/>
    <n v="2462.9819339999958"/>
    <n v="2462.9819339999958"/>
    <x v="1"/>
  </r>
  <r>
    <n v="154"/>
    <n v="211"/>
    <x v="0"/>
    <x v="0"/>
    <x v="98"/>
    <x v="1"/>
    <x v="0"/>
    <x v="3"/>
    <s v="Merrill Lynch Int"/>
    <x v="3"/>
    <d v="2000-09-25T00:00:00"/>
    <d v="2005-09-25T00:00:00"/>
    <x v="0"/>
    <n v="-10000000"/>
    <n v="3851.893196"/>
    <n v="0.64"/>
    <n v="83.945884000000007"/>
    <n v="83.322911000000005"/>
    <n v="-0.57216582705679164"/>
    <n v="-2203.9216562237684"/>
    <n v="-807.04484100000002"/>
    <x v="0"/>
    <n v="-3010.9664972237683"/>
    <n v="76736.128276999996"/>
    <n v="74208.525127999994"/>
    <n v="-2527.6031490000023"/>
    <n v="483.36334822376602"/>
    <n v="76736.128276999996"/>
    <n v="74208.525127999994"/>
    <n v="-2527.6031490000023"/>
    <x v="0"/>
    <n v="27880.002952648003"/>
    <n v="-32355.555555999999"/>
    <n v="41852.969571999995"/>
    <n v="-142732.69597099998"/>
    <n v="-2527.6031490000023"/>
    <n v="-2527.6031490000023"/>
    <n v="-2527.6031490000023"/>
    <x v="0"/>
  </r>
  <r>
    <n v="269"/>
    <n v="406"/>
    <x v="0"/>
    <x v="0"/>
    <x v="98"/>
    <x v="1"/>
    <x v="0"/>
    <x v="3"/>
    <s v="Citibank NA"/>
    <x v="3"/>
    <d v="2000-11-28T00:00:00"/>
    <d v="2005-11-28T00:00:00"/>
    <x v="0"/>
    <n v="10000000"/>
    <n v="-4008.6064299999998"/>
    <n v="0.8"/>
    <n v="84.820663999999994"/>
    <n v="84.199461999999997"/>
    <n v="-0.57933880684795247"/>
    <n v="2322.3412662792302"/>
    <n v="854.60527200000001"/>
    <x v="0"/>
    <n v="3176.9465382792305"/>
    <n v="-11956.270616"/>
    <n v="-9240.6075490000003"/>
    <n v="2715.6630669999995"/>
    <n v="-461.28347127923098"/>
    <n v="-11956.270616"/>
    <n v="-9240.6075490000003"/>
    <n v="2715.6630669999995"/>
    <x v="0"/>
    <n v="-29014.293340340002"/>
    <n v="20444.444444000001"/>
    <n v="11203.836895"/>
    <n v="150501.53850000002"/>
    <n v="2715.6630669999995"/>
    <n v="2715.6630669999995"/>
    <n v="2715.6630669999995"/>
    <x v="1"/>
  </r>
  <r>
    <n v="1324"/>
    <n v="484"/>
    <x v="0"/>
    <x v="0"/>
    <x v="98"/>
    <x v="1"/>
    <x v="0"/>
    <x v="3"/>
    <s v="Portfolio ISIS"/>
    <x v="3"/>
    <d v="2001-01-05T00:00:00"/>
    <d v="2006-01-05T00:00:00"/>
    <x v="0"/>
    <n v="-10000000"/>
    <n v="4074.8781020000001"/>
    <n v="0.72"/>
    <n v="85.335769999999997"/>
    <n v="84.714854000000003"/>
    <n v="-0.58707598735269984"/>
    <n v="-2392.2630850735454"/>
    <n v="-855.94121100000007"/>
    <x v="0"/>
    <n v="-3248.2042960735453"/>
    <n v="37385.338695999999"/>
    <n v="34693.777451000002"/>
    <n v="-2691.5612449999971"/>
    <n v="556.64305107354812"/>
    <n v="37385.338695999999"/>
    <n v="34693.777451000002"/>
    <n v="-2691.5612449999971"/>
    <x v="0"/>
    <n v="29493.967702276004"/>
    <n v="0"/>
    <n v="34693.777451000002"/>
    <n v="-150294.195886"/>
    <n v="-2691.5612449999971"/>
    <n v="-2691.5612449999971"/>
    <n v="-2691.5612449999971"/>
    <x v="1"/>
  </r>
  <r>
    <n v="1513"/>
    <n v="563"/>
    <x v="0"/>
    <x v="1"/>
    <x v="98"/>
    <x v="1"/>
    <x v="0"/>
    <x v="3"/>
    <s v="Portfolio ISIS"/>
    <x v="1"/>
    <d v="2001-01-05T00:00:00"/>
    <d v="2006-01-05T00:00:00"/>
    <x v="0"/>
    <n v="10000000"/>
    <n v="-4074.8781020000001"/>
    <n v="0.72"/>
    <n v="85.335769999999997"/>
    <n v="84.714854000000003"/>
    <n v="-0.58707598735269984"/>
    <n v="2392.2630850735454"/>
    <n v="855.94121100000007"/>
    <x v="0"/>
    <n v="3248.2042960735453"/>
    <n v="-37385.338695999999"/>
    <n v="-34693.777451000002"/>
    <n v="2691.5612449999971"/>
    <n v="-556.64305107354812"/>
    <n v="-37385.338695999999"/>
    <n v="-34693.777451000002"/>
    <n v="2691.5612449999971"/>
    <x v="0"/>
    <n v="-29493.967702276004"/>
    <n v="0"/>
    <n v="-34693.777451000002"/>
    <n v="150294.195886"/>
    <n v="2691.5612449999971"/>
    <n v="2691.5612449999971"/>
    <n v="2691.5612449999971"/>
    <x v="1"/>
  </r>
  <r>
    <n v="1629"/>
    <n v="833"/>
    <x v="0"/>
    <x v="0"/>
    <x v="98"/>
    <x v="1"/>
    <x v="0"/>
    <x v="3"/>
    <s v="Morgan Stanley CP"/>
    <x v="3"/>
    <d v="2001-01-26T00:00:00"/>
    <d v="2006-01-26T00:00:00"/>
    <x v="0"/>
    <n v="-10000000"/>
    <n v="4156.6222319999997"/>
    <n v="0.96"/>
    <n v="85.633415999999997"/>
    <n v="85.013504999999995"/>
    <n v="-0.58697454426768447"/>
    <n v="-2439.8314403211252"/>
    <n v="-913.09091399999988"/>
    <x v="0"/>
    <n v="-3352.9223543211251"/>
    <n v="-61017.192365000003"/>
    <n v="-63935.167973000003"/>
    <n v="-2917.9756080000006"/>
    <n v="434.94674632112446"/>
    <n v="-61017.192365000003"/>
    <n v="-63935.167973000003"/>
    <n v="-2917.9756080000006"/>
    <x v="0"/>
    <n v="30085.631715215997"/>
    <n v="0"/>
    <n v="-63935.167973000003"/>
    <n v="-63935.167973000003"/>
    <n v="-2917.9756080000006"/>
    <n v="-2917.9756080000006"/>
    <n v="-2917.9756080000006"/>
    <x v="1"/>
  </r>
  <r>
    <n v="1742"/>
    <n v="949"/>
    <x v="0"/>
    <x v="0"/>
    <x v="98"/>
    <x v="1"/>
    <x v="0"/>
    <x v="3"/>
    <s v="Deutsche Bank AG NY"/>
    <x v="3"/>
    <d v="2001-04-02T00:00:00"/>
    <d v="2006-04-02T00:00:00"/>
    <x v="0"/>
    <n v="-10000000"/>
    <n v="4273.1392160000005"/>
    <n v="0.84"/>
    <n v="86.499994000000001"/>
    <n v="85.882981000000001"/>
    <n v="-0.59924137464715321"/>
    <n v="-2560.6418178544986"/>
    <n v="-885.87229500000012"/>
    <x v="0"/>
    <n v="-3446.5141128544988"/>
    <n v="10498.074992"/>
    <n v="7628.69067"/>
    <n v="-2869.3843219999999"/>
    <n v="577.12979085449888"/>
    <n v="10498.074992"/>
    <n v="7628.69067"/>
    <n v="-2869.3843219999999"/>
    <x v="0"/>
    <n v="30928.981645408006"/>
    <n v="0"/>
    <n v="7628.69067"/>
    <n v="7628.69067"/>
    <n v="-2869.3843219999999"/>
    <n v="-2869.3843219999999"/>
    <n v="-2869.3843219999999"/>
    <x v="1"/>
  </r>
  <r>
    <n v="1066"/>
    <n v="850"/>
    <x v="0"/>
    <x v="2"/>
    <x v="99"/>
    <x v="9"/>
    <x v="5"/>
    <x v="4"/>
    <s v="FSA Inc"/>
    <x v="1"/>
    <d v="2000-12-22T00:00:00"/>
    <d v="2006-01-05T00:00:00"/>
    <x v="0"/>
    <n v="-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-111933.333333"/>
    <n v="-111933.333333"/>
    <n v="-111933.333333"/>
    <n v="0"/>
    <n v="0"/>
    <n v="0"/>
    <x v="1"/>
  </r>
  <r>
    <n v="1066"/>
    <n v="857"/>
    <x v="0"/>
    <x v="4"/>
    <x v="99"/>
    <x v="9"/>
    <x v="5"/>
    <x v="4"/>
    <s v="Enron North America"/>
    <x v="1"/>
    <d v="2000-12-22T00:00:00"/>
    <d v="2006-01-05T00:00:00"/>
    <x v="0"/>
    <n v="-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-111933.333333"/>
    <n v="-111933.333333"/>
    <n v="-111933.333333"/>
    <n v="0"/>
    <n v="0"/>
    <n v="0"/>
    <x v="1"/>
  </r>
  <r>
    <n v="1067"/>
    <n v="856"/>
    <x v="0"/>
    <x v="3"/>
    <x v="99"/>
    <x v="9"/>
    <x v="5"/>
    <x v="4"/>
    <s v="EnronCredit.com"/>
    <x v="1"/>
    <d v="2000-12-22T00:00:00"/>
    <d v="2006-01-05T00:00:00"/>
    <x v="0"/>
    <n v="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111933.333333"/>
    <n v="111933.333333"/>
    <n v="111933.333333"/>
    <n v="0"/>
    <n v="0"/>
    <n v="0"/>
    <x v="1"/>
  </r>
  <r>
    <n v="1070"/>
    <n v="851"/>
    <x v="0"/>
    <x v="2"/>
    <x v="99"/>
    <x v="9"/>
    <x v="5"/>
    <x v="4"/>
    <s v="Ace Capital O/Seas"/>
    <x v="1"/>
    <d v="2001-01-05T00:00:00"/>
    <d v="2006-01-05T00:00:00"/>
    <x v="0"/>
    <n v="-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</r>
  <r>
    <n v="1070"/>
    <n v="855"/>
    <x v="0"/>
    <x v="4"/>
    <x v="99"/>
    <x v="9"/>
    <x v="5"/>
    <x v="4"/>
    <s v="Enron North America"/>
    <x v="1"/>
    <d v="2001-01-05T00:00:00"/>
    <d v="2006-01-05T00:00:00"/>
    <x v="0"/>
    <n v="-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</r>
  <r>
    <n v="1071"/>
    <n v="854"/>
    <x v="0"/>
    <x v="3"/>
    <x v="99"/>
    <x v="9"/>
    <x v="5"/>
    <x v="4"/>
    <s v="EnronCredit.com"/>
    <x v="1"/>
    <d v="2001-01-05T00:00:00"/>
    <d v="2006-01-05T00:00:00"/>
    <x v="0"/>
    <n v="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</r>
  <r>
    <n v="1664"/>
    <n v="929"/>
    <x v="0"/>
    <x v="2"/>
    <x v="99"/>
    <x v="9"/>
    <x v="5"/>
    <x v="4"/>
    <s v="FSA Inc"/>
    <x v="7"/>
    <d v="2001-03-02T00:00:00"/>
    <d v="2006-03-02T00:00:00"/>
    <x v="0"/>
    <n v="-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</r>
  <r>
    <n v="1665"/>
    <n v="930"/>
    <x v="0"/>
    <x v="3"/>
    <x v="99"/>
    <x v="9"/>
    <x v="5"/>
    <x v="4"/>
    <s v="EnronCredit.com"/>
    <x v="7"/>
    <d v="2001-03-02T00:00:00"/>
    <d v="2006-03-02T00:00:00"/>
    <x v="0"/>
    <n v="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</r>
  <r>
    <n v="1666"/>
    <n v="931"/>
    <x v="0"/>
    <x v="4"/>
    <x v="99"/>
    <x v="9"/>
    <x v="5"/>
    <x v="4"/>
    <s v="Enron North America"/>
    <x v="7"/>
    <d v="2001-03-02T00:00:00"/>
    <d v="2006-03-02T00:00:00"/>
    <x v="0"/>
    <n v="-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</r>
  <r>
    <n v="1688"/>
    <n v="896"/>
    <x v="0"/>
    <x v="0"/>
    <x v="100"/>
    <x v="14"/>
    <x v="9"/>
    <x v="9"/>
    <s v="Bank of America"/>
    <x v="6"/>
    <d v="2001-03-16T00:00:00"/>
    <d v="2006-05-16T00:00:00"/>
    <x v="0"/>
    <n v="20000000"/>
    <n v="-8545.4243380000007"/>
    <n v="0.16"/>
    <n v="19.171043000000001"/>
    <n v="19.154254000000002"/>
    <n v="-1.6864396125798896E-2"/>
    <n v="144.1134210990748"/>
    <n v="411.646299"/>
    <x v="0"/>
    <n v="555.7597200990748"/>
    <n v="-26896.071376"/>
    <n v="-26694.670104000001"/>
    <n v="201.40127199999915"/>
    <n v="-354.35844809907564"/>
    <n v="-26896.071376"/>
    <n v="-26694.670104000001"/>
    <n v="201.40127199999915"/>
    <x v="0"/>
    <n v="-13494.934114569602"/>
    <n v="0"/>
    <n v="-26694.670104000001"/>
    <n v="-26694.670104000001"/>
    <n v="201.40127199999915"/>
    <n v="201.40127199999915"/>
    <n v="201.40127199999915"/>
    <x v="1"/>
  </r>
  <r>
    <n v="1279"/>
    <n v="440"/>
    <x v="0"/>
    <x v="0"/>
    <x v="101"/>
    <x v="1"/>
    <x v="1"/>
    <x v="2"/>
    <s v="Portfolio ISIS"/>
    <x v="2"/>
    <d v="2001-01-05T00:00:00"/>
    <d v="2006-01-05T00:00:00"/>
    <x v="0"/>
    <n v="-10000000"/>
    <n v="4075.5654559999998"/>
    <n v="0.56000000000000005"/>
    <n v="46.858555000000003"/>
    <n v="48.131174999999999"/>
    <n v="1.3367980216223954"/>
    <n v="5448.2078385733757"/>
    <n v="-488.74900500000001"/>
    <x v="0"/>
    <n v="4959.4588335733761"/>
    <n v="-51821.317646000003"/>
    <n v="-46693.137909999998"/>
    <n v="5128.1797360000055"/>
    <n v="168.72090242662944"/>
    <n v="-51821.317646000003"/>
    <n v="-46693.137909999998"/>
    <n v="5128.1797360000055"/>
    <x v="0"/>
    <n v="29498.942770528003"/>
    <n v="0"/>
    <n v="-46693.137909999998"/>
    <n v="-53154.446642999996"/>
    <n v="5128.1797360000055"/>
    <n v="5128.1797360000055"/>
    <n v="5128.1797360000055"/>
    <x v="1"/>
  </r>
  <r>
    <n v="1514"/>
    <n v="564"/>
    <x v="0"/>
    <x v="1"/>
    <x v="101"/>
    <x v="1"/>
    <x v="1"/>
    <x v="2"/>
    <s v="Portfolio ISIS"/>
    <x v="1"/>
    <d v="2001-01-05T00:00:00"/>
    <d v="2006-01-05T00:00:00"/>
    <x v="0"/>
    <n v="10000000"/>
    <n v="-4075.5654559999998"/>
    <n v="0.56000000000000005"/>
    <n v="46.858555000000003"/>
    <n v="48.131174999999999"/>
    <n v="1.3367980216223954"/>
    <n v="-5448.2078385733757"/>
    <n v="488.74900500000001"/>
    <x v="0"/>
    <n v="-4959.4588335733761"/>
    <n v="51821.317646000003"/>
    <n v="46693.137909999998"/>
    <n v="-5128.1797360000055"/>
    <n v="-168.72090242662944"/>
    <n v="51821.317646000003"/>
    <n v="46693.137909999998"/>
    <n v="-5128.1797360000055"/>
    <x v="0"/>
    <n v="-29498.942770528003"/>
    <n v="0"/>
    <n v="46693.137909999998"/>
    <n v="53154.446642999996"/>
    <n v="-5128.1797360000055"/>
    <n v="-5128.1797360000055"/>
    <n v="-5128.1797360000055"/>
    <x v="1"/>
  </r>
  <r>
    <n v="1605"/>
    <n v="658"/>
    <x v="0"/>
    <x v="0"/>
    <x v="101"/>
    <x v="1"/>
    <x v="1"/>
    <x v="2"/>
    <s v="JP Morgan"/>
    <x v="2"/>
    <d v="2001-01-11T00:00:00"/>
    <d v="2006-01-11T00:00:00"/>
    <x v="0"/>
    <n v="10000000"/>
    <n v="-4094.9653749999998"/>
    <n v="0.6"/>
    <n v="46.895538000000002"/>
    <n v="48.169629999999998"/>
    <n v="1.3366242581601475"/>
    <n v="-5473.4300565508647"/>
    <n v="497.57297399999993"/>
    <x v="0"/>
    <n v="-4975.857082550865"/>
    <n v="68491.754155999995"/>
    <n v="63364.784573999998"/>
    <n v="-5126.9695819999979"/>
    <n v="-151.11249944913288"/>
    <n v="68491.754155999995"/>
    <n v="63364.784573999998"/>
    <n v="-5126.9695819999979"/>
    <x v="0"/>
    <n v="-29639.359384250001"/>
    <n v="0"/>
    <n v="63364.784573999998"/>
    <n v="63364.784573999998"/>
    <n v="-5126.9695819999979"/>
    <n v="-5126.9695819999979"/>
    <n v="-5126.9695819999979"/>
    <x v="1"/>
  </r>
  <r>
    <n v="13"/>
    <n v="103"/>
    <x v="0"/>
    <x v="0"/>
    <x v="102"/>
    <x v="1"/>
    <x v="4"/>
    <x v="2"/>
    <s v="Merrill Lynch Int"/>
    <x v="2"/>
    <d v="2000-05-25T00:00:00"/>
    <d v="2005-05-25T00:00:00"/>
    <x v="0"/>
    <n v="-15000000"/>
    <n v="5251.0022929999996"/>
    <n v="0.38"/>
    <n v="239.924577"/>
    <n v="249.18542600000001"/>
    <n v="9.056496027907345"/>
    <n v="47555.681409086857"/>
    <n v="-2633.7096240000001"/>
    <x v="0"/>
    <n v="44921.971785086855"/>
    <n v="1060408"/>
    <n v="1107373"/>
    <n v="46965"/>
    <n v="2043.0282149131453"/>
    <n v="1060408"/>
    <n v="1107373"/>
    <n v="46965"/>
    <x v="0"/>
    <n v="38006.754596733997"/>
    <n v="-43858.333333000002"/>
    <n v="1063514.6666669999"/>
    <n v="459972.28813099989"/>
    <n v="46964.999999999884"/>
    <n v="46964.999999999884"/>
    <n v="46965"/>
    <x v="0"/>
  </r>
  <r>
    <n v="150"/>
    <n v="206"/>
    <x v="0"/>
    <x v="0"/>
    <x v="102"/>
    <x v="1"/>
    <x v="4"/>
    <x v="2"/>
    <s v="JP Morgan"/>
    <x v="2"/>
    <d v="2000-09-26T00:00:00"/>
    <d v="2005-09-26T00:00:00"/>
    <x v="0"/>
    <n v="15000000"/>
    <n v="-5651.3912620000001"/>
    <n v="0.51"/>
    <n v="243.341781"/>
    <n v="252.76261400000001"/>
    <n v="9.0571876802928042"/>
    <n v="-51185.711314700806"/>
    <n v="2664.0697649999997"/>
    <x v="0"/>
    <n v="-48521.641549700806"/>
    <n v="-1080200"/>
    <n v="-1131091"/>
    <n v="-50891"/>
    <n v="-2369.3584502991944"/>
    <n v="-1080200"/>
    <n v="-1131091"/>
    <n v="-50891"/>
    <x v="0"/>
    <n v="-40904.769954356008"/>
    <n v="38462.5"/>
    <n v="-1092628.5"/>
    <n v="-503273.54803099995"/>
    <n v="-50891"/>
    <n v="-50891"/>
    <n v="-50891"/>
    <x v="0"/>
  </r>
  <r>
    <n v="1732"/>
    <n v="939"/>
    <x v="0"/>
    <x v="0"/>
    <x v="102"/>
    <x v="1"/>
    <x v="4"/>
    <x v="2"/>
    <s v="Deutsche Bank AG"/>
    <x v="2"/>
    <d v="2001-03-30T00:00:00"/>
    <d v="2006-03-30T00:00:00"/>
    <x v="1"/>
    <n v="10000000"/>
    <n v="-4524.4602700000005"/>
    <n v="2.4"/>
    <n v="248.90283400000001"/>
    <n v="258.53803199999999"/>
    <n v="9.0625292002408191"/>
    <n v="-41003.053312204465"/>
    <n v="2380.9058970000001"/>
    <x v="0"/>
    <n v="-38622.147415204468"/>
    <n v="-34228.471227000002"/>
    <n v="-73288.454452000005"/>
    <n v="-39059.983225000004"/>
    <n v="-437.83580979553517"/>
    <n v="-30189.511622214002"/>
    <n v="-64310.618781630001"/>
    <n v="-34121.107159416002"/>
    <x v="0"/>
    <n v="-32748.043434260006"/>
    <n v="0"/>
    <n v="-64310.618781630001"/>
    <n v="-64310.618781630001"/>
    <n v="-34121.107159416002"/>
    <n v="-34121.107159416002"/>
    <n v="-34121.107159416002"/>
    <x v="1"/>
  </r>
  <r>
    <n v="1750"/>
    <n v="956"/>
    <x v="0"/>
    <x v="0"/>
    <x v="102"/>
    <x v="1"/>
    <x v="4"/>
    <x v="2"/>
    <s v="Bank of America"/>
    <x v="2"/>
    <d v="2001-04-04T00:00:00"/>
    <d v="2006-04-04T00:00:00"/>
    <x v="1"/>
    <n v="10000000"/>
    <n v="-4555.9624569999996"/>
    <n v="2.5299999999999998"/>
    <n v="249.20134400000001"/>
    <n v="258.67492900000002"/>
    <n v="9.0668426050937949"/>
    <n v="-41308.194512335402"/>
    <n v="2418.5415659999999"/>
    <x v="0"/>
    <n v="-38889.652946335402"/>
    <n v="15765.844352"/>
    <n v="-23506.856672000002"/>
    <n v="-39272.701024000002"/>
    <n v="-383.04807766459999"/>
    <n v="13905.474718464"/>
    <n v="-20627.266729679999"/>
    <n v="-34532.741448143999"/>
    <x v="0"/>
    <n v="-32976.056263765997"/>
    <n v="0"/>
    <n v="-20627.266729679999"/>
    <n v="-20627.266729679999"/>
    <n v="-34532.741448143999"/>
    <n v="-34532.741448143999"/>
    <n v="-34532.741448143999"/>
    <x v="1"/>
  </r>
  <r>
    <n v="1325"/>
    <n v="485"/>
    <x v="0"/>
    <x v="0"/>
    <x v="103"/>
    <x v="0"/>
    <x v="1"/>
    <x v="3"/>
    <s v="Portfolio ISIS"/>
    <x v="4"/>
    <d v="2001-01-05T00:00:00"/>
    <d v="2006-01-05T00:00:00"/>
    <x v="0"/>
    <n v="-10000000"/>
    <n v="4176.9262040000003"/>
    <n v="1.2"/>
    <n v="68.411254"/>
    <n v="63.344943000000001"/>
    <n v="-5.1112863673844915"/>
    <n v="-21349.465964076255"/>
    <n v="-870.82984499999998"/>
    <x v="0"/>
    <n v="-22220.295809076255"/>
    <n v="-242773.849885"/>
    <n v="-264857.98752099997"/>
    <n v="-22084.13763599997"/>
    <n v="136.15817307628458"/>
    <n v="-242773.849885"/>
    <n v="-264857.98752099997"/>
    <n v="-22084.13763599997"/>
    <x v="0"/>
    <n v="52219.931402408009"/>
    <n v="0"/>
    <n v="-264857.98752099997"/>
    <n v="-145548.69331799998"/>
    <n v="-22084.13763599997"/>
    <n v="-22084.13763599997"/>
    <n v="-22084.13763599997"/>
    <x v="1"/>
  </r>
  <r>
    <n v="1515"/>
    <n v="565"/>
    <x v="0"/>
    <x v="1"/>
    <x v="103"/>
    <x v="0"/>
    <x v="1"/>
    <x v="3"/>
    <s v="Portfolio ISIS"/>
    <x v="1"/>
    <d v="2001-01-05T00:00:00"/>
    <d v="2006-01-05T00:00:00"/>
    <x v="0"/>
    <n v="10000000"/>
    <n v="-4176.9262040000003"/>
    <n v="1.2"/>
    <n v="68.411254"/>
    <n v="63.344943000000001"/>
    <n v="-5.1112863673844915"/>
    <n v="21349.465964076255"/>
    <n v="870.82984499999998"/>
    <x v="0"/>
    <n v="22220.295809076255"/>
    <n v="242773.849885"/>
    <n v="264857.98752099997"/>
    <n v="22084.13763599997"/>
    <n v="-136.15817307628458"/>
    <n v="242773.849885"/>
    <n v="264857.98752099997"/>
    <n v="22084.13763599997"/>
    <x v="0"/>
    <n v="-52219.931402408009"/>
    <n v="0"/>
    <n v="264857.98752099997"/>
    <n v="145548.69331799998"/>
    <n v="22084.13763599997"/>
    <n v="22084.13763599997"/>
    <n v="22084.13763599997"/>
    <x v="1"/>
  </r>
  <r>
    <n v="161"/>
    <n v="315"/>
    <x v="0"/>
    <x v="0"/>
    <x v="104"/>
    <x v="15"/>
    <x v="4"/>
    <x v="3"/>
    <s v="JP Morgan"/>
    <x v="3"/>
    <d v="2000-09-19T00:00:00"/>
    <d v="2003-03-15T00:00:00"/>
    <x v="0"/>
    <n v="-3000000"/>
    <n v="528.08903699999996"/>
    <n v="3.95"/>
    <n v="676.15562699999998"/>
    <n v="672.50452199999995"/>
    <n v="-1.548417739428503"/>
    <n v="-817.70243288851498"/>
    <n v="-1644.367422"/>
    <x v="0"/>
    <n v="-2462.0698548885148"/>
    <n v="137037.24122699999"/>
    <n v="134883.699031"/>
    <n v="-2153.5421959999949"/>
    <n v="308.52765888851991"/>
    <n v="137037.24122699999"/>
    <n v="134883.699031"/>
    <n v="-2153.5421959999949"/>
    <x v="0"/>
    <n v="11293.184056245"/>
    <n v="-58262.5"/>
    <n v="76621.199030999996"/>
    <n v="-100615.61474799999"/>
    <n v="-2153.5421959999949"/>
    <n v="-2153.5421959999949"/>
    <n v="-2153.5421959999949"/>
    <x v="5"/>
  </r>
  <r>
    <n v="251"/>
    <n v="365"/>
    <x v="1"/>
    <x v="5"/>
    <x v="104"/>
    <x v="15"/>
    <x v="4"/>
    <x v="3"/>
    <s v="Deutsche Bank AG"/>
    <x v="3"/>
    <d v="2000-03-10T00:00:00"/>
    <d v="2003-03-15T00:00:00"/>
    <x v="0"/>
    <n v="3000000"/>
    <n v="-528.30787200000009"/>
    <n v="3.6"/>
    <n v="688.71589800000004"/>
    <n v="684.944661"/>
    <n v="-1.5485531673721913"/>
    <n v="818.11282853326236"/>
    <n v="1620.7586609999998"/>
    <x v="0"/>
    <n v="2438.8714895332623"/>
    <n v="-158774.447388"/>
    <n v="-156642.15767399999"/>
    <n v="2132.2897140000132"/>
    <n v="-306.58177553324913"/>
    <n v="-158774.447388"/>
    <n v="-156642.15767399999"/>
    <n v="2132.2897140000132"/>
    <x v="0"/>
    <n v="-11297.863842720002"/>
    <n v="111000"/>
    <n v="-45642.157673999987"/>
    <n v="100473.662282"/>
    <n v="2132.2897140000132"/>
    <n v="2132.2897140000132"/>
    <n v="2132.2897140000132"/>
    <x v="5"/>
  </r>
  <r>
    <n v="1594"/>
    <n v="648"/>
    <x v="1"/>
    <x v="7"/>
    <x v="104"/>
    <x v="15"/>
    <x v="4"/>
    <x v="3"/>
    <s v="EnronCredit.com"/>
    <x v="3"/>
    <d v="2000-03-10T00:00:00"/>
    <d v="2003-03-15T00:00:00"/>
    <x v="0"/>
    <n v="-3000000"/>
    <n v="528.30787200000009"/>
    <n v="3.6"/>
    <n v="688.71589800000004"/>
    <n v="684.944661"/>
    <n v="-1.5485531673721913"/>
    <n v="-818.11282853326236"/>
    <n v="-1620.7586609999998"/>
    <x v="0"/>
    <n v="-2438.8714895332623"/>
    <n v="158774.447388"/>
    <n v="156642.15767399999"/>
    <n v="-2132.2897140000132"/>
    <n v="306.58177553324913"/>
    <n v="158774.447388"/>
    <n v="156642.15767399999"/>
    <n v="-2132.2897140000132"/>
    <x v="0"/>
    <n v="11297.863842720002"/>
    <n v="-111000"/>
    <n v="45642.157673999987"/>
    <n v="-100473.662282"/>
    <n v="-2132.2897140000132"/>
    <n v="-2132.2897140000132"/>
    <n v="-2132.2897140000132"/>
    <x v="5"/>
  </r>
  <r>
    <n v="1595"/>
    <n v="649"/>
    <x v="0"/>
    <x v="8"/>
    <x v="104"/>
    <x v="15"/>
    <x v="4"/>
    <x v="3"/>
    <s v="Enron North America"/>
    <x v="3"/>
    <d v="2000-03-10T00:00:00"/>
    <d v="2003-03-15T00:00:00"/>
    <x v="0"/>
    <n v="3000000"/>
    <n v="-528.30787200000009"/>
    <n v="3.6"/>
    <n v="688.71589800000004"/>
    <n v="684.944661"/>
    <n v="-1.5485531673721913"/>
    <n v="818.11282853326236"/>
    <n v="1620.7586609999998"/>
    <x v="0"/>
    <n v="2438.8714895332623"/>
    <n v="-158774.447388"/>
    <n v="-156642.15767399999"/>
    <n v="2132.2897140000132"/>
    <n v="-306.58177553324913"/>
    <n v="-158774.447388"/>
    <n v="-156642.15767399999"/>
    <n v="2132.2897140000132"/>
    <x v="0"/>
    <n v="-11297.863842720002"/>
    <n v="111000"/>
    <n v="-45642.157673999987"/>
    <n v="100473.662282"/>
    <n v="2132.2897140000132"/>
    <n v="2132.2897140000132"/>
    <n v="2132.2897140000132"/>
    <x v="5"/>
  </r>
  <r>
    <n v="1326"/>
    <n v="486"/>
    <x v="0"/>
    <x v="0"/>
    <x v="105"/>
    <x v="10"/>
    <x v="8"/>
    <x v="4"/>
    <s v="Portfolio ISIS"/>
    <x v="6"/>
    <d v="2001-01-05T00:00:00"/>
    <d v="2006-01-05T00:00:00"/>
    <x v="0"/>
    <n v="-10000000"/>
    <n v="4084.3707010000003"/>
    <n v="0.65"/>
    <n v="57.444164000000001"/>
    <n v="52.769271000000003"/>
    <n v="-4.8156670164841699"/>
    <n v="-19668.969267900029"/>
    <n v="-795.73059600000011"/>
    <x v="0"/>
    <n v="-20464.69986390003"/>
    <n v="-47366.539978000001"/>
    <n v="-67173.485000999994"/>
    <n v="-19806.945022999993"/>
    <n v="657.75484090003738"/>
    <n v="-47366.539978000001"/>
    <n v="-67173.485000999994"/>
    <n v="-19806.945022999993"/>
    <x v="0"/>
    <n v="30234.554114152503"/>
    <n v="0"/>
    <n v="-67173.485000999994"/>
    <n v="-77668.078323999987"/>
    <n v="-19806.945022999993"/>
    <n v="-19806.945022999993"/>
    <n v="-19806.945022999993"/>
    <x v="1"/>
  </r>
  <r>
    <n v="1516"/>
    <n v="566"/>
    <x v="0"/>
    <x v="1"/>
    <x v="105"/>
    <x v="10"/>
    <x v="8"/>
    <x v="4"/>
    <s v="Portfolio ISIS"/>
    <x v="1"/>
    <d v="2001-01-05T00:00:00"/>
    <d v="2006-01-05T00:00:00"/>
    <x v="0"/>
    <n v="10000000"/>
    <n v="-4084.3707010000003"/>
    <n v="0.65"/>
    <n v="57.444164000000001"/>
    <n v="52.769271000000003"/>
    <n v="-4.8156670164841699"/>
    <n v="19668.969267900029"/>
    <n v="795.73059600000011"/>
    <x v="0"/>
    <n v="20464.69986390003"/>
    <n v="47366.539978000001"/>
    <n v="67173.485000999994"/>
    <n v="19806.945022999993"/>
    <n v="-657.75484090003738"/>
    <n v="47366.539978000001"/>
    <n v="67173.485000999994"/>
    <n v="19806.945022999993"/>
    <x v="0"/>
    <n v="-30234.554114152503"/>
    <n v="0"/>
    <n v="67173.485000999994"/>
    <n v="77668.078323999987"/>
    <n v="19806.945022999993"/>
    <n v="19806.945022999993"/>
    <n v="19806.945022999993"/>
    <x v="1"/>
  </r>
  <r>
    <n v="1603"/>
    <n v="657"/>
    <x v="0"/>
    <x v="0"/>
    <x v="105"/>
    <x v="10"/>
    <x v="8"/>
    <x v="4"/>
    <s v="JP Morgan"/>
    <x v="6"/>
    <d v="2001-01-11T00:00:00"/>
    <d v="2006-01-11T00:00:00"/>
    <x v="0"/>
    <n v="10000000"/>
    <n v="-4122.5774609999999"/>
    <n v="0.8"/>
    <n v="57.587659000000002"/>
    <n v="52.902256000000001"/>
    <n v="-4.8120874497729709"/>
    <n v="19838.203260795017"/>
    <n v="831.55770600000005"/>
    <x v="0"/>
    <n v="20669.760966795016"/>
    <n v="111875.91796599999"/>
    <n v="131998.943696"/>
    <n v="20123.025730000008"/>
    <n v="-546.73523679500795"/>
    <n v="111875.91796599999"/>
    <n v="131998.943696"/>
    <n v="20123.025730000008"/>
    <x v="0"/>
    <n v="-30517.3796550525"/>
    <n v="0"/>
    <n v="131998.943696"/>
    <n v="131998.943696"/>
    <n v="20123.025730000008"/>
    <n v="20123.025730000008"/>
    <n v="20123.025730000008"/>
    <x v="1"/>
  </r>
  <r>
    <n v="159"/>
    <n v="212"/>
    <x v="0"/>
    <x v="0"/>
    <x v="106"/>
    <x v="5"/>
    <x v="2"/>
    <x v="3"/>
    <s v="JP Morgan"/>
    <x v="4"/>
    <d v="2000-09-26T00:00:00"/>
    <d v="2005-09-26T00:00:00"/>
    <x v="0"/>
    <n v="-10000000"/>
    <n v="3837.315376"/>
    <n v="0.52"/>
    <n v="79.450416000000004"/>
    <n v="74.402298000000002"/>
    <n v="-5.0982540868311501"/>
    <n v="-19563.60879815201"/>
    <n v="-909.19518900000003"/>
    <x v="0"/>
    <n v="-20472.803987152009"/>
    <n v="106912.51414"/>
    <n v="87142.659935999996"/>
    <n v="-19769.854204000003"/>
    <n v="702.94978315200569"/>
    <n v="106912.51414"/>
    <n v="87142.659935999996"/>
    <n v="-19769.854204000003"/>
    <x v="0"/>
    <n v="22093.34327732"/>
    <n v="-26144.444444000001"/>
    <n v="60998.215491999996"/>
    <n v="-83940.513950000022"/>
    <n v="-19769.854203999996"/>
    <n v="-19769.854203999996"/>
    <n v="-19769.854204000003"/>
    <x v="0"/>
  </r>
  <r>
    <n v="221"/>
    <n v="338"/>
    <x v="0"/>
    <x v="0"/>
    <x v="106"/>
    <x v="5"/>
    <x v="2"/>
    <x v="3"/>
    <s v="Merrill Lynch Int"/>
    <x v="4"/>
    <d v="2000-10-10T00:00:00"/>
    <d v="2005-10-11T00:00:00"/>
    <x v="0"/>
    <n v="-10000000"/>
    <n v="3866.7075110000001"/>
    <n v="0.51"/>
    <n v="79.856329000000002"/>
    <n v="74.807253000000003"/>
    <n v="-5.0970879865573924"/>
    <n v="-19708.948401849335"/>
    <n v="-929.68738500000006"/>
    <x v="0"/>
    <n v="-20638.635786849336"/>
    <n v="102868.428033"/>
    <n v="82963.349841000003"/>
    <n v="-19905.078192000001"/>
    <n v="733.55759484933515"/>
    <n v="102868.428033"/>
    <n v="82963.349841000003"/>
    <n v="-19905.078192000001"/>
    <x v="0"/>
    <n v="22262.568494582501"/>
    <n v="-13175"/>
    <n v="69788.349841000003"/>
    <n v="-82615.899365000005"/>
    <n v="-19905.078192000001"/>
    <n v="-19905.078192000001"/>
    <n v="-19905.078192000001"/>
    <x v="1"/>
  </r>
  <r>
    <n v="223"/>
    <n v="339"/>
    <x v="0"/>
    <x v="0"/>
    <x v="106"/>
    <x v="5"/>
    <x v="2"/>
    <x v="3"/>
    <s v="Bear Stearns"/>
    <x v="4"/>
    <d v="2000-10-12T00:00:00"/>
    <d v="2005-10-12T00:00:00"/>
    <x v="0"/>
    <n v="10000000"/>
    <n v="-3877.2574929999996"/>
    <n v="0.56999999999999995"/>
    <n v="79.884127000000007"/>
    <n v="74.835087000000001"/>
    <n v="-5.0971702017188596"/>
    <n v="19763.041357710768"/>
    <n v="943.64546400000006"/>
    <x v="0"/>
    <n v="20706.686821710769"/>
    <n v="-78013.804386999996"/>
    <n v="-58014.174358999997"/>
    <n v="19999.630028"/>
    <n v="-707.05679371076985"/>
    <n v="-78013.804386999996"/>
    <n v="-58014.174358999997"/>
    <n v="19999.630028"/>
    <x v="0"/>
    <n v="-22323.3100159475"/>
    <n v="14566.666667"/>
    <n v="-43447.507691999999"/>
    <n v="84089.638982999997"/>
    <n v="19999.630028"/>
    <n v="19999.630028"/>
    <n v="19999.630028"/>
    <x v="1"/>
  </r>
  <r>
    <n v="226"/>
    <n v="342"/>
    <x v="0"/>
    <x v="0"/>
    <x v="106"/>
    <x v="5"/>
    <x v="2"/>
    <x v="3"/>
    <s v="Citibank NA"/>
    <x v="4"/>
    <d v="2000-10-13T00:00:00"/>
    <d v="2005-10-13T00:00:00"/>
    <x v="0"/>
    <n v="10000000"/>
    <n v="-3882.1516549999997"/>
    <n v="0.59"/>
    <n v="79.911704999999998"/>
    <n v="74.862752"/>
    <n v="-5.0971960185609202"/>
    <n v="19788.087959315686"/>
    <n v="948.12807899999996"/>
    <x v="0"/>
    <n v="20736.216038315684"/>
    <n v="-70432.455067999996"/>
    <n v="-50395.275031999998"/>
    <n v="20037.180035999998"/>
    <n v="-699.03600231568635"/>
    <n v="-70432.455067999996"/>
    <n v="-50395.275031999998"/>
    <n v="20037.180035999998"/>
    <x v="0"/>
    <n v="-22351.4881536625"/>
    <n v="15569.444444000001"/>
    <n v="-34825.830587999997"/>
    <n v="84431.411158000003"/>
    <n v="20037.180035999998"/>
    <n v="20037.180035999998"/>
    <n v="20037.180035999998"/>
    <x v="1"/>
  </r>
  <r>
    <n v="1328"/>
    <n v="488"/>
    <x v="0"/>
    <x v="0"/>
    <x v="106"/>
    <x v="5"/>
    <x v="2"/>
    <x v="3"/>
    <s v="Portfolio ISIS"/>
    <x v="0"/>
    <d v="2001-01-05T00:00:00"/>
    <d v="2006-01-05T00:00:00"/>
    <x v="0"/>
    <n v="-10000000"/>
    <n v="4086.3558040000003"/>
    <n v="0.8"/>
    <n v="82.18083"/>
    <n v="77.134269000000003"/>
    <n v="-5.0946149766946576"/>
    <n v="-20818.409479161539"/>
    <n v="-1026.1954020000001"/>
    <x v="0"/>
    <n v="-21844.60488116154"/>
    <n v="-10517.385435"/>
    <n v="-31670.929194"/>
    <n v="-21153.543759"/>
    <n v="691.06112216153997"/>
    <n v="-10517.385435"/>
    <n v="-31670.929194"/>
    <n v="-21153.543759"/>
    <x v="0"/>
    <n v="23527.193541529999"/>
    <n v="0"/>
    <n v="-31670.929194"/>
    <n v="-83148.213917000001"/>
    <n v="-21153.543759"/>
    <n v="-21153.543759"/>
    <n v="-21153.543759"/>
    <x v="1"/>
  </r>
  <r>
    <n v="1561"/>
    <n v="607"/>
    <x v="0"/>
    <x v="1"/>
    <x v="106"/>
    <x v="5"/>
    <x v="2"/>
    <x v="3"/>
    <s v="Portfolio ISIS"/>
    <x v="1"/>
    <d v="2001-01-05T00:00:00"/>
    <d v="2006-01-05T00:00:00"/>
    <x v="0"/>
    <n v="10000000"/>
    <n v="-4086.3558040000003"/>
    <n v="0.8"/>
    <n v="82.18083"/>
    <n v="77.134269000000003"/>
    <n v="-5.0946149766946576"/>
    <n v="20818.409479161539"/>
    <n v="1026.1954020000001"/>
    <x v="0"/>
    <n v="21844.60488116154"/>
    <n v="10517.385435"/>
    <n v="31670.929194"/>
    <n v="21153.543759"/>
    <n v="-691.06112216153997"/>
    <n v="10517.385435"/>
    <n v="31670.929194"/>
    <n v="21153.543759"/>
    <x v="0"/>
    <n v="-23527.193541529999"/>
    <n v="0"/>
    <n v="31670.929194"/>
    <n v="83148.213917000001"/>
    <n v="21153.543759"/>
    <n v="21153.543759"/>
    <n v="21153.543759"/>
    <x v="1"/>
  </r>
  <r>
    <n v="1678"/>
    <n v="886"/>
    <x v="0"/>
    <x v="0"/>
    <x v="106"/>
    <x v="5"/>
    <x v="2"/>
    <x v="3"/>
    <s v="Morgan Stanley CP"/>
    <x v="4"/>
    <d v="2001-03-13T00:00:00"/>
    <d v="2001-03-19T00:00:00"/>
    <x v="0"/>
    <n v="0"/>
    <n v="0"/>
    <n v="0.74"/>
    <n v="0"/>
    <n v="0"/>
    <m/>
    <n v="-"/>
    <n v="0"/>
    <x v="0"/>
    <n v="0"/>
    <n v="0"/>
    <n v="0"/>
    <n v="0"/>
    <n v="0"/>
    <n v="0"/>
    <n v="0"/>
    <n v="0"/>
    <x v="0"/>
    <n v="0"/>
    <n v="-45499.996666999999"/>
    <n v="-45499.996666999999"/>
    <n v="-45499.996666999999"/>
    <n v="0"/>
    <n v="0"/>
    <n v="0"/>
    <x v="3"/>
  </r>
  <r>
    <n v="1683"/>
    <n v="891"/>
    <x v="0"/>
    <x v="0"/>
    <x v="106"/>
    <x v="5"/>
    <x v="2"/>
    <x v="3"/>
    <s v="JP Morgan"/>
    <x v="4"/>
    <d v="2001-03-14T00:00:00"/>
    <d v="2003-03-14T00:00:00"/>
    <x v="0"/>
    <n v="10000000"/>
    <n v="-1783.4393830000001"/>
    <n v="0.56999999999999995"/>
    <n v="54.403840000000002"/>
    <n v="49.293748999999998"/>
    <n v="-5.2023944202131842"/>
    <n v="9278.1550949076445"/>
    <n v="606.09336900000005"/>
    <x v="0"/>
    <n v="9884.2484639076447"/>
    <n v="7980.4294879999998"/>
    <n v="17624.132947999999"/>
    <n v="9643.7034599999988"/>
    <n v="-240.54500390764588"/>
    <n v="7980.4294879999998"/>
    <n v="17624.132947999999"/>
    <n v="9643.7034599999988"/>
    <x v="0"/>
    <n v="-10268.152247622502"/>
    <n v="0"/>
    <n v="17624.132947999999"/>
    <n v="17624.132947999999"/>
    <n v="9643.7034599999988"/>
    <n v="9643.7034599999988"/>
    <n v="9643.7034599999988"/>
    <x v="5"/>
  </r>
  <r>
    <n v="1327"/>
    <n v="487"/>
    <x v="0"/>
    <x v="0"/>
    <x v="107"/>
    <x v="10"/>
    <x v="8"/>
    <x v="4"/>
    <s v="Portfolio ISIS"/>
    <x v="6"/>
    <d v="2001-01-05T00:00:00"/>
    <d v="2006-01-05T00:00:00"/>
    <x v="0"/>
    <n v="-10000000"/>
    <n v="4081.2239789999999"/>
    <n v="0.65"/>
    <n v="54.892052"/>
    <n v="54.334094"/>
    <n v="-0.55978459101662448"/>
    <n v="-2284.6062959317555"/>
    <n v="-679.45765800000004"/>
    <x v="0"/>
    <n v="-2964.0639539317553"/>
    <n v="-58036.982817999997"/>
    <n v="-60609.614075999998"/>
    <n v="-2572.6312580000013"/>
    <n v="391.4326959317541"/>
    <n v="-58036.982817999997"/>
    <n v="-60609.614075999998"/>
    <n v="-2572.6312580000013"/>
    <x v="0"/>
    <n v="30211.260504547499"/>
    <n v="0"/>
    <n v="-60609.614075999998"/>
    <n v="-58451.683493999997"/>
    <n v="-2572.6312580000013"/>
    <n v="-2572.6312580000013"/>
    <n v="-2572.6312580000013"/>
    <x v="1"/>
  </r>
  <r>
    <n v="1517"/>
    <n v="567"/>
    <x v="0"/>
    <x v="1"/>
    <x v="107"/>
    <x v="10"/>
    <x v="8"/>
    <x v="4"/>
    <s v="Portfolio ISIS"/>
    <x v="1"/>
    <d v="2001-01-05T00:00:00"/>
    <d v="2006-01-05T00:00:00"/>
    <x v="0"/>
    <n v="10000000"/>
    <n v="-4081.2239789999999"/>
    <n v="0.65"/>
    <n v="54.892052"/>
    <n v="54.334094"/>
    <n v="-0.55978459101662448"/>
    <n v="2284.6062959317555"/>
    <n v="679.45765800000004"/>
    <x v="0"/>
    <n v="2964.0639539317553"/>
    <n v="58036.982817999997"/>
    <n v="60609.614075999998"/>
    <n v="2572.6312580000013"/>
    <n v="-391.4326959317541"/>
    <n v="58036.982817999997"/>
    <n v="60609.614075999998"/>
    <n v="2572.6312580000013"/>
    <x v="0"/>
    <n v="-30211.260504547499"/>
    <n v="0"/>
    <n v="60609.614075999998"/>
    <n v="58451.683493999997"/>
    <n v="2572.6312580000013"/>
    <n v="2572.6312580000013"/>
    <n v="2572.6312580000013"/>
    <x v="1"/>
  </r>
  <r>
    <n v="261"/>
    <n v="376"/>
    <x v="0"/>
    <x v="0"/>
    <x v="108"/>
    <x v="11"/>
    <x v="2"/>
    <x v="6"/>
    <s v="Goldman Sachs"/>
    <x v="2"/>
    <d v="2000-11-08T00:00:00"/>
    <d v="2005-11-08T00:00:00"/>
    <x v="0"/>
    <n v="-20000000"/>
    <n v="7794.5335780000005"/>
    <n v="0.14000000000000001"/>
    <n v="15.181873"/>
    <n v="15.168445999999999"/>
    <n v="-8.2327035767544594E-3"/>
    <n v="-64.170084466733343"/>
    <n v="-368.83481700000004"/>
    <x v="0"/>
    <n v="-433.00490146673337"/>
    <n v="5507.8229220000003"/>
    <n v="5328.5829670000003"/>
    <n v="-179.23995500000001"/>
    <n v="253.76494646673336"/>
    <n v="5507.8229220000003"/>
    <n v="5328.5829670000003"/>
    <n v="-179.23995500000001"/>
    <x v="0"/>
    <n v="15386.409282971999"/>
    <n v="-7155.5555560000003"/>
    <n v="-1826.972589"/>
    <n v="-45216.398989999994"/>
    <n v="-179.23995500000001"/>
    <n v="-179.23995500000001"/>
    <n v="-179.23995500000001"/>
    <x v="1"/>
  </r>
  <r>
    <n v="11"/>
    <n v="4"/>
    <x v="0"/>
    <x v="2"/>
    <x v="109"/>
    <x v="0"/>
    <x v="8"/>
    <x v="3"/>
    <s v="FUNB"/>
    <x v="3"/>
    <d v="2000-05-05T00:00:00"/>
    <d v="2001-12-20T00:00:00"/>
    <x v="0"/>
    <n v="25000000"/>
    <n v="-1702.505443"/>
    <n v="0.85"/>
    <n v="34.522668000000003"/>
    <n v="33.671351999999999"/>
    <n v="-0.63282476270076771"/>
    <n v="1077.3876029632404"/>
    <n v="921.20696999999996"/>
    <x v="0"/>
    <n v="1998.5945729632404"/>
    <n v="97381.128452999998"/>
    <n v="99180.023275"/>
    <n v="1798.894822000002"/>
    <n v="-199.69975096323833"/>
    <n v="97381.128452999998"/>
    <n v="99180.023275"/>
    <n v="1798.894822000002"/>
    <x v="0"/>
    <n v="-21284.723048386004"/>
    <n v="188298.61111100001"/>
    <n v="287478.63438599999"/>
    <n v="86615.964859999978"/>
    <n v="1798.894822000002"/>
    <n v="1798.894822000002"/>
    <n v="1798.894822000002"/>
    <x v="2"/>
  </r>
  <r>
    <n v="12"/>
    <n v="102"/>
    <x v="0"/>
    <x v="0"/>
    <x v="109"/>
    <x v="0"/>
    <x v="8"/>
    <x v="3"/>
    <s v="JP Morgan"/>
    <x v="3"/>
    <d v="2000-05-05T00:00:00"/>
    <d v="2002-05-05T00:00:00"/>
    <x v="0"/>
    <n v="-15000000"/>
    <n v="1535.797548"/>
    <n v="0.85"/>
    <n v="38.823658999999999"/>
    <n v="38.038218000000001"/>
    <n v="-0.63785659858436039"/>
    <n v="-979.61860008148096"/>
    <n v="-680.56435799999997"/>
    <x v="0"/>
    <n v="-1660.182958081481"/>
    <n v="-93865.426481999995"/>
    <n v="-95344.501629999999"/>
    <n v="-1479.0751480000035"/>
    <n v="181.10781008147751"/>
    <n v="-93865.426481999995"/>
    <n v="-95344.501629999999"/>
    <n v="-1479.0751480000035"/>
    <x v="0"/>
    <n v="19200.540945096003"/>
    <n v="-97750"/>
    <n v="-193094.50163000001"/>
    <n v="-60775.13939299999"/>
    <n v="-1479.0751480000326"/>
    <n v="-1479.0751480000326"/>
    <n v="-1479.0751480000035"/>
    <x v="2"/>
  </r>
  <r>
    <n v="27"/>
    <n v="123"/>
    <x v="0"/>
    <x v="3"/>
    <x v="109"/>
    <x v="0"/>
    <x v="8"/>
    <x v="3"/>
    <s v="EnronCredit.com"/>
    <x v="3"/>
    <d v="2000-05-05T00:00:00"/>
    <d v="2001-12-20T00:00:00"/>
    <x v="0"/>
    <n v="-25000000"/>
    <n v="1702.505443"/>
    <n v="0.85"/>
    <n v="34.522668000000003"/>
    <n v="33.671351999999999"/>
    <n v="-0.63282476270076771"/>
    <n v="-1077.3876029632404"/>
    <n v="-921.20696999999996"/>
    <x v="0"/>
    <n v="-1998.5945729632404"/>
    <n v="-97381.128452999998"/>
    <n v="-99180.023275"/>
    <n v="-1798.894822000002"/>
    <n v="199.69975096323833"/>
    <n v="-97381.128452999998"/>
    <n v="-99180.023275"/>
    <n v="-1798.894822000002"/>
    <x v="0"/>
    <n v="21284.723048386004"/>
    <n v="-188298.61111100001"/>
    <n v="-287478.63438599999"/>
    <n v="-86615.964859999978"/>
    <n v="-1798.894822000002"/>
    <n v="-1798.894822000002"/>
    <n v="-1798.894822000002"/>
    <x v="2"/>
  </r>
  <r>
    <n v="33"/>
    <n v="124"/>
    <x v="0"/>
    <x v="4"/>
    <x v="109"/>
    <x v="0"/>
    <x v="8"/>
    <x v="3"/>
    <s v="Enron North America"/>
    <x v="3"/>
    <d v="2000-05-05T00:00:00"/>
    <d v="2001-12-20T00:00:00"/>
    <x v="0"/>
    <n v="25000000"/>
    <n v="-1702.505443"/>
    <n v="0.85"/>
    <n v="34.522668000000003"/>
    <n v="33.671351999999999"/>
    <n v="-0.63282476270076771"/>
    <n v="1077.3876029632404"/>
    <n v="921.20696999999996"/>
    <x v="0"/>
    <n v="1998.5945729632404"/>
    <n v="97381.128452999998"/>
    <n v="99180.023275"/>
    <n v="1798.894822000002"/>
    <n v="-199.69975096323833"/>
    <n v="97381.128452999998"/>
    <n v="99180.023275"/>
    <n v="1798.894822000002"/>
    <x v="0"/>
    <n v="-21284.723048386004"/>
    <n v="188298.61111100001"/>
    <n v="287478.63438599999"/>
    <n v="86615.964859999978"/>
    <n v="1798.894822000002"/>
    <n v="1798.894822000002"/>
    <n v="1798.894822000002"/>
    <x v="2"/>
  </r>
  <r>
    <n v="152"/>
    <n v="207"/>
    <x v="0"/>
    <x v="0"/>
    <x v="109"/>
    <x v="0"/>
    <x v="8"/>
    <x v="3"/>
    <s v="LBIE"/>
    <x v="3"/>
    <d v="2000-09-26T00:00:00"/>
    <d v="2001-09-26T00:00:00"/>
    <x v="0"/>
    <n v="-10000000"/>
    <n v="463.01620600000001"/>
    <n v="0.45"/>
    <n v="31.915289999999999"/>
    <n v="30.970912999999999"/>
    <n v="-0.62481837511452198"/>
    <n v="-289.3010334846108"/>
    <n v="-307.50546300000002"/>
    <x v="0"/>
    <n v="-596.80649648461076"/>
    <n v="-7267.6278970000003"/>
    <n v="-7810.1003019999998"/>
    <n v="-542.47240499999953"/>
    <n v="54.334091484611236"/>
    <n v="-7267.6278970000003"/>
    <n v="-7810.1003019999998"/>
    <n v="-542.47240499999953"/>
    <x v="0"/>
    <n v="5788.6286074120007"/>
    <n v="-22625"/>
    <n v="-30435.100301999999"/>
    <n v="-28892.717386999997"/>
    <n v="-542.47240500000044"/>
    <n v="-542.47240500000044"/>
    <n v="-542.47240499999953"/>
    <x v="3"/>
  </r>
  <r>
    <n v="1329"/>
    <n v="489"/>
    <x v="0"/>
    <x v="0"/>
    <x v="109"/>
    <x v="0"/>
    <x v="8"/>
    <x v="3"/>
    <s v="Portfolio ISIS"/>
    <x v="3"/>
    <d v="2001-01-05T00:00:00"/>
    <d v="2006-01-05T00:00:00"/>
    <x v="0"/>
    <n v="-10000000"/>
    <n v="4038.3561149999996"/>
    <n v="0.52"/>
    <n v="71.919985999999994"/>
    <n v="71.241175999999996"/>
    <n v="-0.67542623306935989"/>
    <n v="-2727.6116585470645"/>
    <n v="-800.95468800000003"/>
    <x v="0"/>
    <n v="-3528.5663465470643"/>
    <n v="70210.573753000004"/>
    <n v="67346.781386000002"/>
    <n v="-2863.7923670000018"/>
    <n v="664.77397954706248"/>
    <n v="70210.573753000004"/>
    <n v="67346.781386000002"/>
    <n v="-2863.7923670000018"/>
    <x v="0"/>
    <n v="50487.528149729995"/>
    <n v="0"/>
    <n v="67346.781386000002"/>
    <n v="-27910.354424000005"/>
    <n v="-2863.7923670000018"/>
    <n v="-2863.7923670000018"/>
    <n v="-2863.7923670000018"/>
    <x v="1"/>
  </r>
  <r>
    <n v="1518"/>
    <n v="568"/>
    <x v="0"/>
    <x v="1"/>
    <x v="109"/>
    <x v="0"/>
    <x v="8"/>
    <x v="3"/>
    <s v="Portfolio ISIS"/>
    <x v="1"/>
    <d v="2001-01-05T00:00:00"/>
    <d v="2006-01-05T00:00:00"/>
    <x v="0"/>
    <n v="10000000"/>
    <n v="-4038.3561149999996"/>
    <n v="0.52"/>
    <n v="71.919985999999994"/>
    <n v="71.241175999999996"/>
    <n v="-0.67542623306935989"/>
    <n v="2727.6116585470645"/>
    <n v="800.95468800000003"/>
    <x v="0"/>
    <n v="3528.5663465470643"/>
    <n v="-70210.573753000004"/>
    <n v="-67346.781386000002"/>
    <n v="2863.7923670000018"/>
    <n v="-664.77397954706248"/>
    <n v="-70210.573753000004"/>
    <n v="-67346.781386000002"/>
    <n v="2863.7923670000018"/>
    <x v="0"/>
    <n v="-50487.528149729995"/>
    <n v="0"/>
    <n v="-67346.781386000002"/>
    <n v="27910.354424000005"/>
    <n v="2863.7923670000018"/>
    <n v="2863.7923670000018"/>
    <n v="2863.7923670000018"/>
    <x v="1"/>
  </r>
  <r>
    <n v="255"/>
    <n v="369"/>
    <x v="2"/>
    <x v="10"/>
    <x v="110"/>
    <x v="2"/>
    <x v="2"/>
    <x v="3"/>
    <s v="Deutsche Bank AG"/>
    <x v="0"/>
    <d v="2000-07-19T00:00:00"/>
    <d v="2005-07-19T00:00:00"/>
    <x v="0"/>
    <n v="-4000000"/>
    <n v="1532.5304409999999"/>
    <n v="1.75"/>
    <n v="110.80402599999999"/>
    <n v="63.989553999999998"/>
    <n v="-47.377517095945933"/>
    <n v="-72607.487168535052"/>
    <n v="-538.12733400000002"/>
    <x v="0"/>
    <n v="-73145.614502535056"/>
    <n v="-110805.052212"/>
    <n v="-183834.00544499999"/>
    <n v="-73028.953232999993"/>
    <n v="116.66126953506318"/>
    <n v="-110805.052212"/>
    <n v="-183834.00544499999"/>
    <n v="-73028.953232999993"/>
    <x v="0"/>
    <n v="4537.8226358009997"/>
    <n v="-35777.777778000003"/>
    <n v="-219611.78322300001"/>
    <n v="-122764.649172"/>
    <n v="-73028.953233000007"/>
    <n v="-73028.953233000007"/>
    <n v="-73028.953232999993"/>
    <x v="0"/>
  </r>
  <r>
    <n v="1706"/>
    <n v="911"/>
    <x v="0"/>
    <x v="0"/>
    <x v="111"/>
    <x v="9"/>
    <x v="6"/>
    <x v="6"/>
    <s v="NAB"/>
    <x v="2"/>
    <d v="2001-03-20T00:00:00"/>
    <d v="2006-02-16T00:00:00"/>
    <x v="0"/>
    <n v="-10000000"/>
    <n v="4137.1702089999999"/>
    <n v="0.52"/>
    <n v="55.291178000000002"/>
    <n v="55.237960000000001"/>
    <n v="-3.5519222761263895E-2"/>
    <n v="-146.94907025473572"/>
    <n v="-544.35681"/>
    <x v="0"/>
    <n v="-691.30588025473571"/>
    <n v="11985.958655"/>
    <n v="11631.403614999999"/>
    <n v="-354.5550400000011"/>
    <n v="336.75084025473461"/>
    <n v="11985.958655"/>
    <n v="11631.403614999999"/>
    <n v="-354.5550400000011"/>
    <x v="0"/>
    <m/>
    <n v="0"/>
    <n v="11631.403614999999"/>
    <n v="11631.403614999999"/>
    <n v="-354.5550400000011"/>
    <n v="-354.5550400000011"/>
    <n v="-354.5550400000011"/>
    <x v="1"/>
  </r>
  <r>
    <n v="1330"/>
    <n v="490"/>
    <x v="0"/>
    <x v="0"/>
    <x v="112"/>
    <x v="5"/>
    <x v="8"/>
    <x v="8"/>
    <s v="Portfolio ISIS"/>
    <x v="2"/>
    <d v="2001-01-05T00:00:00"/>
    <d v="2006-01-05T00:00:00"/>
    <x v="0"/>
    <n v="-10000000"/>
    <n v="4068.6817550000001"/>
    <n v="0.52"/>
    <n v="55.773122999999998"/>
    <n v="55.230815999999997"/>
    <n v="-0.54471969556090183"/>
    <n v="-2216.2910869177958"/>
    <n v="-737.38045199999999"/>
    <x v="0"/>
    <n v="-2953.6715389177957"/>
    <n v="3010.031966"/>
    <n v="622.06548099999998"/>
    <n v="-2387.9664849999999"/>
    <n v="565.70505391779579"/>
    <n v="3010.031966"/>
    <n v="622.06548099999998"/>
    <n v="-2387.9664849999999"/>
    <x v="0"/>
    <n v="23425.435204412501"/>
    <n v="0"/>
    <n v="622.06548099999998"/>
    <n v="-5549.821105"/>
    <n v="-2387.9664849999999"/>
    <n v="-2387.9664849999999"/>
    <n v="-2387.9664849999999"/>
    <x v="1"/>
  </r>
  <r>
    <n v="1519"/>
    <n v="569"/>
    <x v="0"/>
    <x v="1"/>
    <x v="112"/>
    <x v="5"/>
    <x v="8"/>
    <x v="8"/>
    <s v="Portfolio ISIS"/>
    <x v="1"/>
    <d v="2001-01-05T00:00:00"/>
    <d v="2006-01-05T00:00:00"/>
    <x v="0"/>
    <n v="10000000"/>
    <n v="-4068.6817550000001"/>
    <n v="0.52"/>
    <n v="55.773122999999998"/>
    <n v="55.230815999999997"/>
    <n v="-0.54471969556090183"/>
    <n v="2216.2910869177958"/>
    <n v="737.38045199999999"/>
    <x v="0"/>
    <n v="2953.6715389177957"/>
    <n v="-3010.031966"/>
    <n v="-622.06548099999998"/>
    <n v="2387.9664849999999"/>
    <n v="-565.70505391779579"/>
    <n v="-3010.031966"/>
    <n v="-622.06548099999998"/>
    <n v="2387.9664849999999"/>
    <x v="0"/>
    <n v="-23425.435204412501"/>
    <n v="0"/>
    <n v="-622.06548099999998"/>
    <n v="5549.821105"/>
    <n v="2387.9664849999999"/>
    <n v="2387.9664849999999"/>
    <n v="2387.9664849999999"/>
    <x v="1"/>
  </r>
  <r>
    <n v="1626"/>
    <n v="826"/>
    <x v="0"/>
    <x v="0"/>
    <x v="112"/>
    <x v="5"/>
    <x v="8"/>
    <x v="8"/>
    <s v="Goldman Sachs"/>
    <x v="2"/>
    <d v="2001-01-22T00:00:00"/>
    <d v="2006-01-22T00:00:00"/>
    <x v="0"/>
    <n v="10000000"/>
    <n v="-4147.9365509999998"/>
    <n v="0.76"/>
    <n v="56.154904000000002"/>
    <n v="55.612825000000001"/>
    <n v="-0.54458089779643482"/>
    <n v="2258.8870109462273"/>
    <n v="795.36141599999996"/>
    <x v="0"/>
    <n v="3054.2484269462275"/>
    <n v="98298.649093999993"/>
    <n v="100910.60328"/>
    <n v="2611.9541860000027"/>
    <n v="-442.29424094622482"/>
    <n v="98298.649093999993"/>
    <n v="100910.60328"/>
    <n v="2611.9541860000027"/>
    <x v="0"/>
    <n v="-23881.744692382497"/>
    <n v="0"/>
    <n v="100910.60328"/>
    <n v="100910.60328"/>
    <n v="2611.9541860000027"/>
    <n v="2611.9541860000027"/>
    <n v="2611.9541860000027"/>
    <x v="1"/>
  </r>
  <r>
    <n v="1331"/>
    <n v="491"/>
    <x v="0"/>
    <x v="0"/>
    <x v="113"/>
    <x v="1"/>
    <x v="1"/>
    <x v="3"/>
    <s v="Portfolio ISIS"/>
    <x v="5"/>
    <d v="2001-01-05T00:00:00"/>
    <d v="2006-01-05T00:00:00"/>
    <x v="0"/>
    <n v="-10000000"/>
    <n v="4076.7589130000001"/>
    <n v="0.78"/>
    <n v="80.902732999999998"/>
    <n v="80.283368999999993"/>
    <n v="-0.58980799851703225"/>
    <n v="-2404.505014913002"/>
    <n v="-741.15044999999998"/>
    <x v="0"/>
    <n v="-3145.6554649130021"/>
    <n v="-7047.6340010000004"/>
    <n v="-9818.8781940000008"/>
    <n v="-2771.2441930000005"/>
    <n v="374.41127191300166"/>
    <n v="-7047.6340010000004"/>
    <n v="-9818.8781940000008"/>
    <n v="-2771.2441930000005"/>
    <x v="0"/>
    <n v="29507.581012294002"/>
    <n v="0"/>
    <n v="-9818.8781940000008"/>
    <n v="-70933.797714"/>
    <n v="-2771.2441930000005"/>
    <n v="-2771.2441930000005"/>
    <n v="-2771.2441930000005"/>
    <x v="1"/>
  </r>
  <r>
    <n v="1562"/>
    <n v="608"/>
    <x v="0"/>
    <x v="1"/>
    <x v="113"/>
    <x v="1"/>
    <x v="1"/>
    <x v="3"/>
    <s v="Portfolio ISIS"/>
    <x v="1"/>
    <d v="2001-01-05T00:00:00"/>
    <d v="2006-01-05T00:00:00"/>
    <x v="0"/>
    <n v="10000000"/>
    <n v="-4076.7589130000001"/>
    <n v="0.78"/>
    <n v="80.902732999999998"/>
    <n v="80.283368999999993"/>
    <n v="-0.58980799851703225"/>
    <n v="2404.505014913002"/>
    <n v="741.15044999999998"/>
    <x v="0"/>
    <n v="3145.6554649130021"/>
    <n v="7047.6340010000004"/>
    <n v="9818.8781940000008"/>
    <n v="2771.2441930000005"/>
    <n v="-374.41127191300166"/>
    <n v="7047.6340010000004"/>
    <n v="9818.8781940000008"/>
    <n v="2771.2441930000005"/>
    <x v="0"/>
    <n v="-29507.581012294002"/>
    <n v="0"/>
    <n v="9818.8781940000008"/>
    <n v="70933.797714"/>
    <n v="2771.2441930000005"/>
    <n v="2771.2441930000005"/>
    <n v="2771.2441930000005"/>
    <x v="1"/>
  </r>
  <r>
    <n v="1731"/>
    <n v="938"/>
    <x v="0"/>
    <x v="0"/>
    <x v="114"/>
    <x v="9"/>
    <x v="4"/>
    <x v="6"/>
    <s v="Merrill Lynch Int"/>
    <x v="2"/>
    <d v="2001-03-30T00:00:00"/>
    <d v="2006-03-30T00:00:00"/>
    <x v="1"/>
    <n v="10000000"/>
    <n v="-4416.2269420000002"/>
    <n v="1.35"/>
    <n v="139.372736"/>
    <n v="138.692508"/>
    <n v="-0.52197844554377659"/>
    <n v="2305.1752743537063"/>
    <n v="1677.3498210000002"/>
    <x v="0"/>
    <n v="3982.5250953537065"/>
    <n v="-17236.870305"/>
    <n v="-13956.680109999999"/>
    <n v="3280.190195000001"/>
    <n v="-702.33490035370551"/>
    <n v="-15202.919609010001"/>
    <n v="-12246.986796524998"/>
    <n v="2955.9328124850035"/>
    <x v="0"/>
    <m/>
    <n v="0"/>
    <n v="-12246.986796524998"/>
    <n v="-12246.986796524998"/>
    <n v="2955.9328124850035"/>
    <n v="2955.9328124850035"/>
    <n v="2955.9328124850035"/>
    <x v="1"/>
  </r>
  <r>
    <n v="46"/>
    <n v="146"/>
    <x v="0"/>
    <x v="0"/>
    <x v="115"/>
    <x v="2"/>
    <x v="6"/>
    <x v="6"/>
    <s v="JP Morgan"/>
    <x v="2"/>
    <d v="2000-08-16T00:00:00"/>
    <d v="2005-08-16T00:00:00"/>
    <x v="0"/>
    <n v="-10000000"/>
    <n v="3736.1790680000004"/>
    <n v="0.33"/>
    <n v="52.496555000000001"/>
    <n v="52.450682"/>
    <n v="-1.639404557578944E-2"/>
    <n v="-61.251089920102523"/>
    <n v="-562.10254199999997"/>
    <x v="0"/>
    <n v="-623.35363192010254"/>
    <n v="71532.860062000007"/>
    <n v="71332.000746000005"/>
    <n v="-200.85931600000185"/>
    <n v="422.49431592010069"/>
    <n v="71532.860062000007"/>
    <n v="71332.000746000005"/>
    <n v="-200.85931600000185"/>
    <x v="0"/>
    <n v="11062.826220348001"/>
    <n v="-16866.666667000001"/>
    <n v="54465.334079000007"/>
    <n v="-68196.606700000004"/>
    <n v="-200.85931600000185"/>
    <n v="-200.85931600000185"/>
    <n v="-200.85931600000185"/>
    <x v="0"/>
  </r>
  <r>
    <n v="239"/>
    <n v="354"/>
    <x v="0"/>
    <x v="0"/>
    <x v="115"/>
    <x v="2"/>
    <x v="6"/>
    <x v="6"/>
    <s v="WLB"/>
    <x v="2"/>
    <d v="2000-10-23T00:00:00"/>
    <d v="2005-08-16T00:00:00"/>
    <x v="0"/>
    <n v="10000000"/>
    <n v="-3773.7506649999996"/>
    <n v="0.62"/>
    <n v="52.496555000000001"/>
    <n v="52.450682"/>
    <n v="-1.6311798376016907E-2"/>
    <n v="61.556659968839718"/>
    <n v="621.63984600000003"/>
    <x v="0"/>
    <n v="683.1965059688398"/>
    <n v="44840.115432999999"/>
    <n v="45227.208121000003"/>
    <n v="387.09268800000427"/>
    <n v="-296.10381796883553"/>
    <n v="44840.115432999999"/>
    <n v="45227.208121000003"/>
    <n v="387.09268800000427"/>
    <x v="0"/>
    <n v="-11174.075719064997"/>
    <n v="19977.777778"/>
    <n v="65204.985899000007"/>
    <n v="73309.755469000011"/>
    <n v="387.09268800000427"/>
    <n v="387.09268800000427"/>
    <n v="387.09268800000427"/>
    <x v="0"/>
  </r>
  <r>
    <n v="1332"/>
    <n v="492"/>
    <x v="0"/>
    <x v="0"/>
    <x v="116"/>
    <x v="1"/>
    <x v="6"/>
    <x v="3"/>
    <s v="Portfolio ISIS"/>
    <x v="3"/>
    <d v="2001-01-05T00:00:00"/>
    <d v="2006-01-05T00:00:00"/>
    <x v="0"/>
    <n v="-10000000"/>
    <n v="4049.8726040000001"/>
    <n v="0.65"/>
    <n v="74.983644999999996"/>
    <n v="74.376655"/>
    <n v="-0.59303339685057621"/>
    <n v="-2401.7097071622084"/>
    <n v="-838.38447300000007"/>
    <x v="0"/>
    <n v="-3240.0941801622084"/>
    <n v="25648.243103000001"/>
    <n v="22990.657614"/>
    <n v="-2657.585489000001"/>
    <n v="582.50869116220747"/>
    <n v="25648.243103000001"/>
    <n v="22990.657614"/>
    <n v="-2657.585489000001"/>
    <x v="0"/>
    <n v="29312.977907752003"/>
    <n v="0"/>
    <n v="22990.657614"/>
    <n v="-64044.901589000001"/>
    <n v="-2657.585489000001"/>
    <n v="-2657.585489000001"/>
    <n v="-2657.585489000001"/>
    <x v="1"/>
  </r>
  <r>
    <n v="1563"/>
    <n v="609"/>
    <x v="0"/>
    <x v="1"/>
    <x v="116"/>
    <x v="1"/>
    <x v="6"/>
    <x v="3"/>
    <s v="Portfolio ISIS"/>
    <x v="1"/>
    <d v="2001-01-05T00:00:00"/>
    <d v="2006-01-05T00:00:00"/>
    <x v="0"/>
    <n v="10000000"/>
    <n v="-4049.8726040000001"/>
    <n v="0.65"/>
    <n v="74.983644999999996"/>
    <n v="74.376655"/>
    <n v="-0.59303339685057621"/>
    <n v="2401.7097071622084"/>
    <n v="838.38447300000007"/>
    <x v="0"/>
    <n v="3240.0941801622084"/>
    <n v="-25648.243103000001"/>
    <n v="-22990.657614"/>
    <n v="2657.585489000001"/>
    <n v="-582.50869116220747"/>
    <n v="-25648.243103000001"/>
    <n v="-22990.657614"/>
    <n v="2657.585489000001"/>
    <x v="0"/>
    <n v="-29312.977907752003"/>
    <n v="0"/>
    <n v="-22990.657614"/>
    <n v="64044.901589000001"/>
    <n v="2657.585489000001"/>
    <n v="2657.585489000001"/>
    <n v="2657.585489000001"/>
    <x v="1"/>
  </r>
  <r>
    <n v="1333"/>
    <n v="493"/>
    <x v="0"/>
    <x v="0"/>
    <x v="117"/>
    <x v="4"/>
    <x v="6"/>
    <x v="3"/>
    <s v="Portfolio ISIS"/>
    <x v="4"/>
    <d v="2001-01-05T00:00:00"/>
    <d v="2006-01-05T00:00:00"/>
    <x v="0"/>
    <n v="-10000000"/>
    <n v="4380.521471"/>
    <n v="3.3"/>
    <n v="217.96599000000001"/>
    <n v="217.71256099999999"/>
    <n v="-0.16192053847427351"/>
    <n v="-709.29639538243669"/>
    <n v="-2986.9550249999998"/>
    <x v="0"/>
    <n v="-3696.2514203824367"/>
    <n v="-526005.972725"/>
    <n v="-528506.68697599997"/>
    <n v="-2500.7142509999685"/>
    <n v="1195.5371693824682"/>
    <n v="-526005.972725"/>
    <n v="-528506.68697599997"/>
    <n v="-2500.7142509999685"/>
    <x v="0"/>
    <n v="43235.746918770004"/>
    <n v="0"/>
    <n v="-528506.68697599997"/>
    <n v="-643279.97544399998"/>
    <n v="-2500.7142509999685"/>
    <n v="-2500.7142509999685"/>
    <n v="-2500.7142509999685"/>
    <x v="1"/>
  </r>
  <r>
    <n v="1564"/>
    <n v="610"/>
    <x v="0"/>
    <x v="1"/>
    <x v="117"/>
    <x v="4"/>
    <x v="6"/>
    <x v="3"/>
    <s v="Portfolio ISIS"/>
    <x v="1"/>
    <d v="2001-01-05T00:00:00"/>
    <d v="2006-01-05T00:00:00"/>
    <x v="0"/>
    <n v="10000000"/>
    <n v="-4380.521471"/>
    <n v="3.3"/>
    <n v="217.96599000000001"/>
    <n v="217.71256099999999"/>
    <n v="-0.16192053847427351"/>
    <n v="709.29639538243669"/>
    <n v="2986.9550249999998"/>
    <x v="0"/>
    <n v="3696.2514203824367"/>
    <n v="526005.972725"/>
    <n v="528506.68697599997"/>
    <n v="2500.7142509999685"/>
    <n v="-1195.5371693824682"/>
    <n v="526005.972725"/>
    <n v="528506.68697599997"/>
    <n v="2500.7142509999685"/>
    <x v="0"/>
    <n v="-43235.746918770004"/>
    <n v="0"/>
    <n v="528506.68697599997"/>
    <n v="643279.97544399998"/>
    <n v="2500.7142509999685"/>
    <n v="2500.7142509999685"/>
    <n v="2500.7142509999685"/>
    <x v="1"/>
  </r>
  <r>
    <n v="1334"/>
    <n v="494"/>
    <x v="0"/>
    <x v="0"/>
    <x v="118"/>
    <x v="11"/>
    <x v="2"/>
    <x v="3"/>
    <s v="Portfolio ISIS"/>
    <x v="4"/>
    <d v="2001-01-05T00:00:00"/>
    <d v="2006-01-05T00:00:00"/>
    <x v="0"/>
    <n v="-10000000"/>
    <n v="4019.9113870000001"/>
    <n v="0.3"/>
    <n v="57.308422999999998"/>
    <n v="57.266416"/>
    <n v="-3.9725313441267777E-2"/>
    <n v="-159.69223985469651"/>
    <n v="-762.44916599999999"/>
    <x v="0"/>
    <n v="-922.14140585469647"/>
    <n v="106799.56669199999"/>
    <n v="106669.32584799999"/>
    <n v="-130.24084399999992"/>
    <n v="791.90056185469655"/>
    <n v="106799.56669199999"/>
    <n v="106669.32584799999"/>
    <n v="-130.24084399999992"/>
    <x v="0"/>
    <n v="7935.3050779380001"/>
    <n v="0"/>
    <n v="106669.32584799999"/>
    <n v="90373.648149999994"/>
    <n v="-130.24084399999992"/>
    <n v="-130.24084399999992"/>
    <n v="-130.24084399999992"/>
    <x v="1"/>
  </r>
  <r>
    <n v="1565"/>
    <n v="611"/>
    <x v="0"/>
    <x v="1"/>
    <x v="118"/>
    <x v="11"/>
    <x v="2"/>
    <x v="3"/>
    <s v="Portfolio ISIS"/>
    <x v="1"/>
    <d v="2001-01-05T00:00:00"/>
    <d v="2006-01-05T00:00:00"/>
    <x v="0"/>
    <n v="10000000"/>
    <n v="-4019.9113870000001"/>
    <n v="0.3"/>
    <n v="57.308422999999998"/>
    <n v="57.266416"/>
    <n v="-3.9725313441267777E-2"/>
    <n v="159.69223985469651"/>
    <n v="762.44916599999999"/>
    <x v="0"/>
    <n v="922.14140585469647"/>
    <n v="-106799.56669199999"/>
    <n v="-106669.32584799999"/>
    <n v="130.24084399999992"/>
    <n v="-791.90056185469655"/>
    <n v="-106799.56669199999"/>
    <n v="-106669.32584799999"/>
    <n v="130.24084399999992"/>
    <x v="0"/>
    <n v="-7935.3050779380001"/>
    <n v="0"/>
    <n v="-106669.32584799999"/>
    <n v="-90373.648149999994"/>
    <n v="130.24084399999992"/>
    <n v="130.24084399999992"/>
    <n v="130.24084399999992"/>
    <x v="1"/>
  </r>
  <r>
    <n v="1335"/>
    <n v="495"/>
    <x v="0"/>
    <x v="0"/>
    <x v="119"/>
    <x v="4"/>
    <x v="2"/>
    <x v="3"/>
    <s v="Portfolio ISIS"/>
    <x v="4"/>
    <d v="2001-01-05T00:00:00"/>
    <d v="2006-01-05T00:00:00"/>
    <x v="0"/>
    <n v="-10000000"/>
    <n v="4192.4139329999998"/>
    <n v="1.6"/>
    <n v="117.02529800000001"/>
    <n v="116.89582"/>
    <n v="-7.9701178882083792E-2"/>
    <n v="-334.14033282177343"/>
    <n v="-1432.8624629999999"/>
    <x v="0"/>
    <n v="-1767.0027958217734"/>
    <n v="-214630.490062"/>
    <n v="-215826.78056399999"/>
    <n v="-1196.2905019999889"/>
    <n v="570.71229382178444"/>
    <n v="-214630.490062"/>
    <n v="-215826.78056399999"/>
    <n v="-1196.2905019999889"/>
    <x v="0"/>
    <n v="41379.125518710003"/>
    <n v="0"/>
    <n v="-215826.78056399999"/>
    <n v="-134203.28166399998"/>
    <n v="-1196.2905019999889"/>
    <n v="-1196.2905019999889"/>
    <n v="-1196.2905019999889"/>
    <x v="1"/>
  </r>
  <r>
    <n v="1548"/>
    <n v="595"/>
    <x v="0"/>
    <x v="1"/>
    <x v="119"/>
    <x v="4"/>
    <x v="2"/>
    <x v="3"/>
    <s v="Portfolio ISIS"/>
    <x v="1"/>
    <d v="2001-01-05T00:00:00"/>
    <d v="2006-01-05T00:00:00"/>
    <x v="0"/>
    <n v="10000000"/>
    <n v="-4192.4139329999998"/>
    <n v="1.6"/>
    <n v="117.02529800000001"/>
    <n v="116.89582"/>
    <n v="-7.9701178882083792E-2"/>
    <n v="334.14033282177343"/>
    <n v="1432.8624629999999"/>
    <x v="0"/>
    <n v="1767.0027958217734"/>
    <n v="214630.490062"/>
    <n v="215826.78056399999"/>
    <n v="1196.2905019999889"/>
    <n v="-570.71229382178444"/>
    <n v="214630.490062"/>
    <n v="215826.78056399999"/>
    <n v="1196.2905019999889"/>
    <x v="0"/>
    <n v="-41379.125518710003"/>
    <n v="0"/>
    <n v="215826.78056399999"/>
    <n v="134203.28166399998"/>
    <n v="1196.2905019999889"/>
    <n v="1196.2905019999889"/>
    <n v="1196.2905019999889"/>
    <x v="1"/>
  </r>
  <r>
    <n v="1336"/>
    <n v="496"/>
    <x v="0"/>
    <x v="0"/>
    <x v="120"/>
    <x v="4"/>
    <x v="1"/>
    <x v="3"/>
    <s v="Portfolio ISIS"/>
    <x v="3"/>
    <d v="2001-01-05T00:00:00"/>
    <d v="2006-01-05T00:00:00"/>
    <x v="0"/>
    <n v="-10000000"/>
    <n v="4167.1405079999995"/>
    <n v="1.85"/>
    <n v="189.386562"/>
    <n v="188.63628"/>
    <n v="-0.60111361188597068"/>
    <n v="-2504.9248820002185"/>
    <n v="-1806.19749"/>
    <x v="0"/>
    <n v="-4311.1223720002181"/>
    <n v="-27668.921027"/>
    <n v="-31172.561618"/>
    <n v="-3503.6405909999994"/>
    <n v="807.48178100021869"/>
    <n v="-27668.921027"/>
    <n v="-31172.561618"/>
    <n v="-3503.6405909999994"/>
    <x v="0"/>
    <n v="41129.676813959995"/>
    <n v="0"/>
    <n v="-31172.561618"/>
    <n v="-96342.32351300001"/>
    <n v="-3503.6405909999994"/>
    <n v="-3503.6405909999994"/>
    <n v="-3503.6405909999994"/>
    <x v="1"/>
  </r>
  <r>
    <n v="1520"/>
    <n v="570"/>
    <x v="0"/>
    <x v="1"/>
    <x v="120"/>
    <x v="4"/>
    <x v="1"/>
    <x v="3"/>
    <s v="Portfolio ISIS"/>
    <x v="1"/>
    <d v="2001-01-05T00:00:00"/>
    <d v="2006-01-05T00:00:00"/>
    <x v="0"/>
    <n v="10000000"/>
    <n v="-4167.1405079999995"/>
    <n v="1.85"/>
    <n v="189.386562"/>
    <n v="188.63628"/>
    <n v="-0.60111361188597068"/>
    <n v="2504.9248820002185"/>
    <n v="1806.19749"/>
    <x v="0"/>
    <n v="4311.1223720002181"/>
    <n v="27668.921027"/>
    <n v="31172.561618"/>
    <n v="3503.6405909999994"/>
    <n v="-807.48178100021869"/>
    <n v="27668.921027"/>
    <n v="31172.561618"/>
    <n v="3503.6405909999994"/>
    <x v="0"/>
    <n v="-41129.676813959995"/>
    <n v="0"/>
    <n v="31172.561618"/>
    <n v="96342.32351300001"/>
    <n v="3503.6405909999994"/>
    <n v="3503.6405909999994"/>
    <n v="3503.6405909999994"/>
    <x v="1"/>
  </r>
  <r>
    <n v="1337"/>
    <n v="497"/>
    <x v="0"/>
    <x v="0"/>
    <x v="121"/>
    <x v="3"/>
    <x v="2"/>
    <x v="6"/>
    <s v="Portfolio ISIS"/>
    <x v="6"/>
    <d v="2001-01-05T00:00:00"/>
    <d v="2006-01-05T00:00:00"/>
    <x v="0"/>
    <n v="-10000000"/>
    <n v="4006.5958839999998"/>
    <n v="0.78"/>
    <n v="280.89097500000003"/>
    <n v="279.51108099999999"/>
    <n v="-1.06830706554669"/>
    <n v="-4280.274691667486"/>
    <n v="-2341.537992"/>
    <x v="0"/>
    <n v="-6621.8126836674855"/>
    <n v="761274.54804499994"/>
    <n v="757083.24491500005"/>
    <n v="-4191.3031299998984"/>
    <n v="2430.5095536675872"/>
    <n v="761274.54804499994"/>
    <n v="757083.24491500005"/>
    <n v="-4191.3031299998984"/>
    <x v="0"/>
    <n v="63272.16220012799"/>
    <n v="0"/>
    <n v="757083.24491500005"/>
    <n v="-111911.4927709999"/>
    <n v="-4191.3031299998984"/>
    <n v="-4191.3031299998984"/>
    <n v="-4191.3031299998984"/>
    <x v="1"/>
  </r>
  <r>
    <n v="1566"/>
    <n v="612"/>
    <x v="0"/>
    <x v="1"/>
    <x v="121"/>
    <x v="3"/>
    <x v="2"/>
    <x v="6"/>
    <s v="Portfolio ISIS"/>
    <x v="1"/>
    <d v="2001-01-05T00:00:00"/>
    <d v="2006-01-05T00:00:00"/>
    <x v="0"/>
    <n v="10000000"/>
    <n v="-4006.5958839999998"/>
    <n v="0.78"/>
    <n v="280.89097500000003"/>
    <n v="279.51108099999999"/>
    <n v="-1.06830706554669"/>
    <n v="4280.274691667486"/>
    <n v="2341.537992"/>
    <x v="0"/>
    <n v="6621.8126836674855"/>
    <n v="-761274.54804499994"/>
    <n v="-757083.24491500005"/>
    <n v="4191.3031299998984"/>
    <n v="-2430.5095536675872"/>
    <n v="-761274.54804499994"/>
    <n v="-757083.24491500005"/>
    <n v="4191.3031299998984"/>
    <x v="0"/>
    <n v="-63272.16220012799"/>
    <n v="0"/>
    <n v="-757083.24491500005"/>
    <n v="111911.4927709999"/>
    <n v="4191.3031299998984"/>
    <n v="4191.3031299998984"/>
    <n v="4191.3031299998984"/>
    <x v="1"/>
  </r>
  <r>
    <n v="25"/>
    <n v="121"/>
    <x v="0"/>
    <x v="8"/>
    <x v="122"/>
    <x v="10"/>
    <x v="5"/>
    <x v="3"/>
    <s v="High Yield"/>
    <x v="5"/>
    <d v="2000-06-29T00:00:00"/>
    <d v="2003-06-20T00:00:00"/>
    <x v="0"/>
    <n v="4000000"/>
    <n v="-807.90400599999998"/>
    <n v="0.85"/>
    <n v="69.960155999999998"/>
    <n v="69.274349999999998"/>
    <n v="-0.56306571637256531"/>
    <n v="454.90304789865525"/>
    <n v="263.25611700000002"/>
    <x v="0"/>
    <n v="718.15916489865526"/>
    <n v="13897.05269"/>
    <n v="14563.774756999999"/>
    <n v="666.72206699999879"/>
    <n v="-51.437097898656475"/>
    <n v="13897.05269"/>
    <n v="14563.774756999999"/>
    <n v="666.72206699999879"/>
    <x v="0"/>
    <n v="-5980.5094044150001"/>
    <n v="24933.333332999999"/>
    <n v="39497.108089999994"/>
    <n v="64607.931005999999"/>
    <n v="666.72206699999515"/>
    <n v="666.72206699999515"/>
    <n v="666.72206699999879"/>
    <x v="5"/>
  </r>
  <r>
    <n v="36"/>
    <n v="130"/>
    <x v="0"/>
    <x v="0"/>
    <x v="122"/>
    <x v="10"/>
    <x v="5"/>
    <x v="3"/>
    <s v="JP Morgan"/>
    <x v="5"/>
    <d v="2000-07-20T00:00:00"/>
    <d v="2003-06-20T00:00:00"/>
    <x v="0"/>
    <n v="-4000000"/>
    <n v="806.485681"/>
    <n v="0.75"/>
    <n v="69.960155999999998"/>
    <n v="69.274349999999998"/>
    <n v="-0.56306706077275248"/>
    <n v="-454.10552195598166"/>
    <n v="-259.079319"/>
    <x v="0"/>
    <n v="-713.1848409559816"/>
    <n v="-5380.0776159999996"/>
    <n v="-6036.6054359999998"/>
    <n v="-656.52782000000025"/>
    <n v="56.657020955981352"/>
    <n v="-5380.0776159999996"/>
    <n v="-6036.6054359999998"/>
    <n v="-656.52782000000025"/>
    <x v="0"/>
    <n v="5970.0102536025006"/>
    <n v="-20250"/>
    <n v="-26286.605435999998"/>
    <n v="-63968.333963999998"/>
    <n v="-656.52781999999934"/>
    <n v="-656.52781999999934"/>
    <n v="-656.52782000000025"/>
    <x v="5"/>
  </r>
  <r>
    <n v="125"/>
    <n v="122"/>
    <x v="2"/>
    <x v="9"/>
    <x v="122"/>
    <x v="10"/>
    <x v="5"/>
    <x v="3"/>
    <s v="EnronCredit.com"/>
    <x v="5"/>
    <d v="2000-06-29T00:00:00"/>
    <d v="2003-06-20T00:00:00"/>
    <x v="0"/>
    <n v="-4000000"/>
    <n v="807.90400599999998"/>
    <n v="0.85"/>
    <n v="69.960155999999998"/>
    <n v="69.274349999999998"/>
    <n v="-0.56306571637256531"/>
    <n v="-454.90304789865525"/>
    <n v="-263.25611700000002"/>
    <x v="0"/>
    <n v="-718.15916489865526"/>
    <n v="-13897.05269"/>
    <n v="-14563.774756999999"/>
    <n v="-666.72206699999879"/>
    <n v="51.437097898656475"/>
    <n v="-13897.05269"/>
    <n v="-14563.774756999999"/>
    <n v="-666.72206699999879"/>
    <x v="0"/>
    <n v="5980.5094044150001"/>
    <n v="-24933.333332999999"/>
    <n v="-39497.108089999994"/>
    <n v="-64607.931005999999"/>
    <n v="-666.72206699999515"/>
    <n v="-666.72206699999515"/>
    <n v="-666.72206699999879"/>
    <x v="5"/>
  </r>
  <r>
    <n v="1338"/>
    <n v="498"/>
    <x v="0"/>
    <x v="0"/>
    <x v="123"/>
    <x v="5"/>
    <x v="6"/>
    <x v="3"/>
    <s v="Portfolio ISIS"/>
    <x v="3"/>
    <d v="2001-01-05T00:00:00"/>
    <d v="2006-01-05T00:00:00"/>
    <x v="0"/>
    <n v="-10000000"/>
    <n v="4052.2993610000003"/>
    <n v="0.54"/>
    <n v="62.390864999999998"/>
    <n v="61.823456"/>
    <n v="-0.56066131749018577"/>
    <n v="-2271.9674986028981"/>
    <n v="-821.9878920000001"/>
    <x v="0"/>
    <n v="-3093.9553906028982"/>
    <n v="21756.061038"/>
    <n v="19283.317953999998"/>
    <n v="-2472.7430840000015"/>
    <n v="621.21230660289666"/>
    <n v="21756.061038"/>
    <n v="19283.317953999998"/>
    <n v="-2472.7430840000015"/>
    <x v="0"/>
    <n v="23331.113570957503"/>
    <n v="0"/>
    <n v="19283.317953999998"/>
    <n v="-29048.893809000001"/>
    <n v="-2472.7430840000015"/>
    <n v="-2472.7430840000015"/>
    <n v="-2472.7430840000015"/>
    <x v="1"/>
  </r>
  <r>
    <n v="1521"/>
    <n v="571"/>
    <x v="0"/>
    <x v="1"/>
    <x v="123"/>
    <x v="5"/>
    <x v="6"/>
    <x v="3"/>
    <s v="Portfolio ISIS"/>
    <x v="1"/>
    <d v="2001-01-05T00:00:00"/>
    <d v="2006-01-05T00:00:00"/>
    <x v="0"/>
    <n v="10000000"/>
    <n v="-4052.2993610000003"/>
    <n v="0.54"/>
    <n v="62.390864999999998"/>
    <n v="61.823456"/>
    <n v="-0.56066131749018577"/>
    <n v="2271.9674986028981"/>
    <n v="821.9878920000001"/>
    <x v="0"/>
    <n v="3093.9553906028982"/>
    <n v="-21756.061038"/>
    <n v="-19283.317953999998"/>
    <n v="2472.7430840000015"/>
    <n v="-621.21230660289666"/>
    <n v="-21756.061038"/>
    <n v="-19283.317953999998"/>
    <n v="2472.7430840000015"/>
    <x v="0"/>
    <n v="-23331.113570957503"/>
    <n v="0"/>
    <n v="-19283.317953999998"/>
    <n v="29048.893809000001"/>
    <n v="2472.7430840000015"/>
    <n v="2472.7430840000015"/>
    <n v="2472.7430840000015"/>
    <x v="1"/>
  </r>
  <r>
    <n v="1630"/>
    <n v="834"/>
    <x v="0"/>
    <x v="0"/>
    <x v="123"/>
    <x v="5"/>
    <x v="6"/>
    <x v="3"/>
    <s v="Deutsche Bank AG NY"/>
    <x v="3"/>
    <d v="2001-01-30T00:00:00"/>
    <d v="2005-11-27T00:00:00"/>
    <x v="0"/>
    <n v="10000000"/>
    <n v="-3993.46479"/>
    <n v="0.68"/>
    <n v="61.425144000000003"/>
    <n v="60.857301"/>
    <n v="-0.55286224421185926"/>
    <n v="2207.8359059804411"/>
    <n v="826.38702599999988"/>
    <x v="0"/>
    <n v="3034.222931980441"/>
    <n v="38751.414342999997"/>
    <n v="41300.803688"/>
    <n v="2549.3893450000032"/>
    <n v="-484.83358698043776"/>
    <n v="38751.414342999997"/>
    <n v="41300.803688"/>
    <n v="2549.3893450000032"/>
    <x v="0"/>
    <n v="-22992.373528425"/>
    <n v="0"/>
    <n v="41300.803688"/>
    <n v="41300.803688"/>
    <n v="2549.3893450000032"/>
    <n v="2549.3893450000032"/>
    <n v="2549.3893450000032"/>
    <x v="1"/>
  </r>
  <r>
    <n v="1339"/>
    <n v="499"/>
    <x v="0"/>
    <x v="0"/>
    <x v="124"/>
    <x v="5"/>
    <x v="6"/>
    <x v="3"/>
    <s v="Portfolio ISIS"/>
    <x v="4"/>
    <d v="2001-01-05T00:00:00"/>
    <d v="2006-01-05T00:00:00"/>
    <x v="0"/>
    <n v="-10000000"/>
    <n v="4063.1822620000003"/>
    <n v="0.65"/>
    <n v="38.565204999999999"/>
    <n v="38.531027999999999"/>
    <n v="-2.7387165235141731E-2"/>
    <n v="-111.27904398989095"/>
    <n v="-558.09352200000001"/>
    <x v="0"/>
    <n v="-669.37256598989097"/>
    <n v="-127112.16860200001"/>
    <n v="-127568.388702"/>
    <n v="-456.22009999999136"/>
    <n v="213.15246598989961"/>
    <n v="-127112.16860200001"/>
    <n v="-127568.388702"/>
    <n v="-456.22009999999136"/>
    <x v="0"/>
    <n v="23393.771873465004"/>
    <n v="0"/>
    <n v="-127568.388702"/>
    <n v="-73810.55071499999"/>
    <n v="-456.22009999999136"/>
    <n v="-456.22009999999136"/>
    <n v="-456.22009999999136"/>
    <x v="1"/>
  </r>
  <r>
    <n v="1567"/>
    <n v="613"/>
    <x v="0"/>
    <x v="1"/>
    <x v="124"/>
    <x v="5"/>
    <x v="6"/>
    <x v="3"/>
    <s v="Portfolio ISIS"/>
    <x v="1"/>
    <d v="2001-01-05T00:00:00"/>
    <d v="2006-01-05T00:00:00"/>
    <x v="0"/>
    <n v="10000000"/>
    <n v="-4063.1822620000003"/>
    <n v="0.65"/>
    <n v="38.565204999999999"/>
    <n v="38.531027999999999"/>
    <n v="-2.7387165235141731E-2"/>
    <n v="111.27904398989095"/>
    <n v="558.09352200000001"/>
    <x v="0"/>
    <n v="669.37256598989097"/>
    <n v="127112.16860200001"/>
    <n v="127568.388702"/>
    <n v="456.22009999999136"/>
    <n v="-213.15246598989961"/>
    <n v="127112.16860200001"/>
    <n v="127568.388702"/>
    <n v="456.22009999999136"/>
    <x v="0"/>
    <n v="-23393.771873465004"/>
    <n v="0"/>
    <n v="127568.388702"/>
    <n v="73810.55071499999"/>
    <n v="456.22009999999136"/>
    <n v="456.22009999999136"/>
    <n v="456.22009999999136"/>
    <x v="1"/>
  </r>
  <r>
    <n v="229"/>
    <n v="344"/>
    <x v="0"/>
    <x v="0"/>
    <x v="125"/>
    <x v="5"/>
    <x v="4"/>
    <x v="14"/>
    <s v="JP Morgan"/>
    <x v="2"/>
    <d v="2000-10-20T00:00:00"/>
    <d v="2005-10-20T00:00:00"/>
    <x v="0"/>
    <n v="-20000000"/>
    <n v="7738.3210790000003"/>
    <n v="0.35"/>
    <n v="56.697079000000002"/>
    <n v="51.902903000000002"/>
    <n v="-4.9452240786821005"/>
    <n v="-38267.731728444051"/>
    <n v="-1292.301201"/>
    <x v="0"/>
    <n v="-39560.032929444053"/>
    <n v="160611.35164400001"/>
    <n v="122203.08491799999"/>
    <n v="-38408.266726000016"/>
    <n v="1151.7662034440364"/>
    <n v="160611.35164400001"/>
    <n v="122203.08491799999"/>
    <n v="-38408.266726000016"/>
    <x v="0"/>
    <n v="44553.383612342499"/>
    <n v="-18277.777778"/>
    <n v="103925.30713999999"/>
    <n v="-5547.2223000000085"/>
    <n v="-38408.266726000031"/>
    <n v="-38408.266726000031"/>
    <n v="-38408.266726000016"/>
    <x v="1"/>
  </r>
  <r>
    <n v="1653"/>
    <n v="863"/>
    <x v="0"/>
    <x v="0"/>
    <x v="125"/>
    <x v="5"/>
    <x v="4"/>
    <x v="14"/>
    <s v="Merrill Lynch Int"/>
    <x v="2"/>
    <d v="2001-02-27T00:00:00"/>
    <d v="2006-02-27T00:00:00"/>
    <x v="0"/>
    <n v="10000000"/>
    <n v="-4183.8955470000001"/>
    <n v="0.7"/>
    <n v="59.001873000000003"/>
    <n v="54.035257000000001"/>
    <n v="-5.116402072053396"/>
    <n v="21406.491845925779"/>
    <n v="725.92167900000004"/>
    <x v="0"/>
    <n v="22132.413524925778"/>
    <n v="53905.826609999996"/>
    <n v="75563.124064000003"/>
    <n v="21657.297454000007"/>
    <n v="-475.11607092577106"/>
    <n v="53905.826609999996"/>
    <n v="75563.124064000003"/>
    <n v="21657.297454000007"/>
    <x v="0"/>
    <n v="-24088.778611852504"/>
    <n v="0"/>
    <n v="75563.124064000003"/>
    <n v="75563.124064000003"/>
    <n v="21657.297454000007"/>
    <n v="21657.297454000007"/>
    <n v="21657.297454000007"/>
    <x v="1"/>
  </r>
  <r>
    <n v="1717"/>
    <n v="921"/>
    <x v="0"/>
    <x v="0"/>
    <x v="125"/>
    <x v="5"/>
    <x v="4"/>
    <x v="14"/>
    <s v="JP Morgan"/>
    <x v="2"/>
    <d v="2001-03-23T00:00:00"/>
    <d v="2004-03-23T00:00:00"/>
    <x v="0"/>
    <n v="-5000000"/>
    <n v="1327.019325"/>
    <n v="0.55000000000000004"/>
    <n v="45.476588999999997"/>
    <n v="41.517118000000004"/>
    <n v="-4.0579008726662389"/>
    <n v="-5384.9128769624631"/>
    <n v="-301.23452699999996"/>
    <x v="0"/>
    <n v="-5686.1474039624627"/>
    <n v="-13982.290326"/>
    <n v="-19542.935979000002"/>
    <n v="-5560.6456530000014"/>
    <n v="125.5017509624613"/>
    <n v="-13982.290326"/>
    <n v="-19542.935979000002"/>
    <n v="-5560.6456530000014"/>
    <x v="0"/>
    <n v="7640.3137636874999"/>
    <n v="0"/>
    <n v="-19542.935979000002"/>
    <n v="-19542.935979000002"/>
    <n v="-5560.6456530000014"/>
    <n v="-5560.6456530000014"/>
    <n v="-5560.6456530000014"/>
    <x v="4"/>
  </r>
  <r>
    <n v="1340"/>
    <n v="500"/>
    <x v="0"/>
    <x v="0"/>
    <x v="126"/>
    <x v="10"/>
    <x v="6"/>
    <x v="3"/>
    <s v="Portfolio ISIS"/>
    <x v="4"/>
    <d v="2001-01-05T00:00:00"/>
    <d v="2006-01-05T00:00:00"/>
    <x v="0"/>
    <n v="-10000000"/>
    <n v="4202.9521970000005"/>
    <n v="2.2000000000000002"/>
    <n v="164.40811500000001"/>
    <n v="164.218086"/>
    <n v="-0.13886158377554025"/>
    <n v="-583.62859860830656"/>
    <n v="-2204.311584"/>
    <x v="0"/>
    <n v="-2787.9401826083067"/>
    <n v="-280055.64201700001"/>
    <n v="-281729.39072899998"/>
    <n v="-1673.7487119999714"/>
    <n v="1114.1914706083353"/>
    <n v="-280055.64201700001"/>
    <n v="-281729.39072899998"/>
    <n v="-1673.7487119999714"/>
    <x v="0"/>
    <n v="31112.353638292505"/>
    <n v="0"/>
    <n v="-281729.39072899998"/>
    <n v="-101414.47277599998"/>
    <n v="-1673.7487119999714"/>
    <n v="-1673.7487119999714"/>
    <n v="-1673.7487119999714"/>
    <x v="1"/>
  </r>
  <r>
    <n v="1522"/>
    <n v="572"/>
    <x v="0"/>
    <x v="1"/>
    <x v="126"/>
    <x v="10"/>
    <x v="6"/>
    <x v="3"/>
    <s v="Portfolio ISIS"/>
    <x v="1"/>
    <d v="2001-01-05T00:00:00"/>
    <d v="2006-01-05T00:00:00"/>
    <x v="0"/>
    <n v="10000000"/>
    <n v="-4202.9521970000005"/>
    <n v="2.2000000000000002"/>
    <n v="164.40811500000001"/>
    <n v="164.218086"/>
    <n v="-0.13886158377554025"/>
    <n v="583.62859860830656"/>
    <n v="2204.311584"/>
    <x v="0"/>
    <n v="2787.9401826083067"/>
    <n v="280055.64201700001"/>
    <n v="281729.39072899998"/>
    <n v="1673.7487119999714"/>
    <n v="-1114.1914706083353"/>
    <n v="280055.64201700001"/>
    <n v="281729.39072899998"/>
    <n v="1673.7487119999714"/>
    <x v="0"/>
    <n v="-31112.353638292505"/>
    <n v="0"/>
    <n v="281729.39072899998"/>
    <n v="101414.47277599998"/>
    <n v="1673.7487119999714"/>
    <n v="1673.7487119999714"/>
    <n v="1673.7487119999714"/>
    <x v="1"/>
  </r>
  <r>
    <n v="252"/>
    <n v="366"/>
    <x v="1"/>
    <x v="5"/>
    <x v="127"/>
    <x v="1"/>
    <x v="3"/>
    <x v="3"/>
    <s v="Goldman Sachs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358891.81555599999"/>
    <n v="358891.81555599999"/>
    <n v="83859.17483699997"/>
    <n v="0"/>
    <n v="0"/>
    <n v="0"/>
    <x v="3"/>
  </r>
  <r>
    <n v="1590"/>
    <n v="644"/>
    <x v="1"/>
    <x v="7"/>
    <x v="127"/>
    <x v="1"/>
    <x v="3"/>
    <x v="3"/>
    <s v="EnronCredit.com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-358891.81555599999"/>
    <n v="-358891.81555599999"/>
    <n v="-83859.17483699997"/>
    <n v="0"/>
    <n v="0"/>
    <n v="0"/>
    <x v="3"/>
  </r>
  <r>
    <n v="1591"/>
    <n v="645"/>
    <x v="0"/>
    <x v="8"/>
    <x v="127"/>
    <x v="1"/>
    <x v="3"/>
    <x v="3"/>
    <s v="Enron North America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358891.81555599999"/>
    <n v="358891.81555599999"/>
    <n v="83859.17483699997"/>
    <n v="0"/>
    <n v="0"/>
    <n v="0"/>
    <x v="3"/>
  </r>
  <r>
    <n v="1341"/>
    <n v="501"/>
    <x v="0"/>
    <x v="0"/>
    <x v="128"/>
    <x v="13"/>
    <x v="1"/>
    <x v="1"/>
    <s v="Portfolio ISIS"/>
    <x v="6"/>
    <d v="2001-01-05T00:00:00"/>
    <d v="2006-01-05T00:00:00"/>
    <x v="0"/>
    <n v="-10000000"/>
    <n v="4009.8668620000003"/>
    <n v="0.14000000000000001"/>
    <n v="15.163441000000001"/>
    <n v="15.148802999999999"/>
    <n v="-9.9862571294664134E-3"/>
    <n v="-40.043561538858619"/>
    <n v="-159.918747"/>
    <x v="0"/>
    <n v="-199.96230853885862"/>
    <n v="1501.853646"/>
    <n v="1405.6103599999999"/>
    <n v="-96.243286000000126"/>
    <n v="103.7190225388585"/>
    <n v="1501.853646"/>
    <n v="1405.6103599999999"/>
    <n v="-96.243286000000126"/>
    <x v="0"/>
    <n v="6002.5701990709013"/>
    <n v="0"/>
    <n v="1405.6103599999999"/>
    <n v="-24024.508039"/>
    <n v="-96.243286000000126"/>
    <n v="-96.243286000000126"/>
    <n v="-96.243286000000126"/>
    <x v="1"/>
  </r>
  <r>
    <n v="1523"/>
    <n v="573"/>
    <x v="0"/>
    <x v="1"/>
    <x v="128"/>
    <x v="13"/>
    <x v="1"/>
    <x v="1"/>
    <s v="Portfolio ISIS"/>
    <x v="1"/>
    <d v="2001-01-05T00:00:00"/>
    <d v="2006-01-05T00:00:00"/>
    <x v="0"/>
    <n v="10000000"/>
    <n v="-4009.8668620000003"/>
    <n v="0.14000000000000001"/>
    <n v="15.163441000000001"/>
    <n v="15.148802999999999"/>
    <n v="-9.9862571294664134E-3"/>
    <n v="40.043561538858619"/>
    <n v="159.918747"/>
    <x v="0"/>
    <n v="199.96230853885862"/>
    <n v="-1501.853646"/>
    <n v="-1405.6103599999999"/>
    <n v="96.243286000000126"/>
    <n v="-103.7190225388585"/>
    <n v="-1501.853646"/>
    <n v="-1405.6103599999999"/>
    <n v="96.243286000000126"/>
    <x v="0"/>
    <n v="-6002.5701990709013"/>
    <n v="0"/>
    <n v="-1405.6103599999999"/>
    <n v="24024.508039"/>
    <n v="96.243286000000126"/>
    <n v="96.243286000000126"/>
    <n v="96.243286000000126"/>
    <x v="1"/>
  </r>
  <r>
    <n v="1659"/>
    <n v="869"/>
    <x v="0"/>
    <x v="0"/>
    <x v="128"/>
    <x v="13"/>
    <x v="1"/>
    <x v="1"/>
    <s v="General Re Fin"/>
    <x v="6"/>
    <d v="2001-02-28T00:00:00"/>
    <d v="2006-02-28T00:00:00"/>
    <x v="0"/>
    <n v="-10000000"/>
    <n v="4117.8663759999999"/>
    <n v="0.15"/>
    <n v="15.306164000000001"/>
    <n v="15.291842000000001"/>
    <n v="-1.0916662166840766E-2"/>
    <n v="-44.953356074984889"/>
    <n v="-158.71003199999998"/>
    <x v="0"/>
    <n v="-203.66338807498488"/>
    <n v="-86.209299000000001"/>
    <n v="-188.90443999999999"/>
    <n v="-102.69514099999999"/>
    <n v="100.96824707498489"/>
    <n v="-86.209299000000001"/>
    <n v="-188.90443999999999"/>
    <n v="-102.69514099999999"/>
    <x v="0"/>
    <n v="6164.2400715532012"/>
    <n v="0"/>
    <n v="-188.90443999999999"/>
    <n v="-188.90443999999999"/>
    <n v="-102.69514099999999"/>
    <n v="-102.69514099999999"/>
    <n v="-102.69514099999999"/>
    <x v="1"/>
  </r>
  <r>
    <n v="230"/>
    <n v="345"/>
    <x v="0"/>
    <x v="2"/>
    <x v="129"/>
    <x v="11"/>
    <x v="4"/>
    <x v="9"/>
    <s v="Swiss Re"/>
    <x v="2"/>
    <d v="2000-10-20T00:00:00"/>
    <d v="2006-10-20T00:00:00"/>
    <x v="0"/>
    <n v="-20000000"/>
    <n v="9152.3380340000003"/>
    <n v="0.28000000000000003"/>
    <n v="46.889915999999999"/>
    <n v="46.843496000000002"/>
    <n v="-4.4238310833227497E-2"/>
    <n v="-404.88397479886225"/>
    <n v="-854.38198499999999"/>
    <x v="0"/>
    <n v="-1259.2659597988622"/>
    <n v="169094.809736"/>
    <n v="168790.83698299999"/>
    <n v="-303.97275300000911"/>
    <n v="955.29320679885313"/>
    <n v="169094.809736"/>
    <n v="168790.83698299999"/>
    <n v="-303.97275300000911"/>
    <x v="0"/>
    <n v="18066.715279116001"/>
    <n v="-14622.222222"/>
    <n v="154168.61476099998"/>
    <n v="-98475.210882000014"/>
    <n v="-303.97275300000911"/>
    <n v="-303.97275300000911"/>
    <n v="-303.97275300000911"/>
    <x v="6"/>
  </r>
  <r>
    <n v="231"/>
    <n v="346"/>
    <x v="0"/>
    <x v="3"/>
    <x v="129"/>
    <x v="11"/>
    <x v="4"/>
    <x v="9"/>
    <s v="EnronCredit.com"/>
    <x v="2"/>
    <d v="2000-10-20T00:00:00"/>
    <d v="2006-10-20T00:00:00"/>
    <x v="0"/>
    <n v="20000000"/>
    <n v="-9152.3380340000003"/>
    <n v="0.28000000000000003"/>
    <n v="46.889915999999999"/>
    <n v="46.843496000000002"/>
    <n v="-4.4238310833227497E-2"/>
    <n v="404.88397479886225"/>
    <n v="854.38198499999999"/>
    <x v="0"/>
    <n v="1259.2659597988622"/>
    <n v="-169094.809736"/>
    <n v="-168790.83698299999"/>
    <n v="303.97275300000911"/>
    <n v="-955.29320679885313"/>
    <n v="-169094.809736"/>
    <n v="-168790.83698299999"/>
    <n v="303.97275300000911"/>
    <x v="0"/>
    <n v="-18066.715279116001"/>
    <n v="14622.222222"/>
    <n v="-154168.61476099998"/>
    <n v="98475.210882000014"/>
    <n v="303.97275300000911"/>
    <n v="303.97275300000911"/>
    <n v="303.97275300000911"/>
    <x v="6"/>
  </r>
  <r>
    <n v="232"/>
    <n v="347"/>
    <x v="0"/>
    <x v="4"/>
    <x v="129"/>
    <x v="11"/>
    <x v="4"/>
    <x v="9"/>
    <s v="Enron North America"/>
    <x v="2"/>
    <d v="2000-10-20T00:00:00"/>
    <d v="2006-10-20T00:00:00"/>
    <x v="0"/>
    <n v="-20000000"/>
    <n v="9152.3380340000003"/>
    <n v="0.28000000000000003"/>
    <n v="46.889915999999999"/>
    <n v="46.843496000000002"/>
    <n v="-4.4238310833227497E-2"/>
    <n v="-404.88397479886225"/>
    <n v="-854.38198499999999"/>
    <x v="0"/>
    <n v="-1259.2659597988622"/>
    <n v="169094.809736"/>
    <n v="168790.83698299999"/>
    <n v="-303.97275300000911"/>
    <n v="955.29320679885313"/>
    <n v="169094.809736"/>
    <n v="168790.83698299999"/>
    <n v="-303.97275300000911"/>
    <x v="0"/>
    <n v="18066.715279116001"/>
    <n v="-14622.222222"/>
    <n v="154168.61476099998"/>
    <n v="-98475.210882000014"/>
    <n v="-303.97275300000911"/>
    <n v="-303.97275300000911"/>
    <n v="-303.97275300000911"/>
    <x v="6"/>
  </r>
  <r>
    <n v="209"/>
    <n v="327"/>
    <x v="0"/>
    <x v="3"/>
    <x v="130"/>
    <x v="9"/>
    <x v="2"/>
    <x v="3"/>
    <s v="EnronCredit.com"/>
    <x v="1"/>
    <d v="2000-09-15T00:00:00"/>
    <d v="2005-09-15T00:00:00"/>
    <x v="0"/>
    <n v="34000000"/>
    <n v="-2201.2508620000003"/>
    <n v="4.5"/>
    <n v="3.5358740000000002"/>
    <n v="3.5549140000000001"/>
    <n v="0.37465444757343219"/>
    <n v="-824.70842567315151"/>
    <n v="4233.2886359999993"/>
    <x v="0"/>
    <n v="3408.5802103268479"/>
    <n v="5726567"/>
    <n v="5735909"/>
    <n v="9342"/>
    <n v="5933.4197896731521"/>
    <n v="5726567"/>
    <n v="5735909"/>
    <n v="9342"/>
    <x v="0"/>
    <m/>
    <n v="769250"/>
    <n v="6505159"/>
    <n v="924097"/>
    <n v="9342"/>
    <n v="9342"/>
    <n v="9342"/>
    <x v="0"/>
  </r>
  <r>
    <n v="210"/>
    <n v="328"/>
    <x v="0"/>
    <x v="4"/>
    <x v="130"/>
    <x v="9"/>
    <x v="2"/>
    <x v="3"/>
    <s v="Enron North America"/>
    <x v="1"/>
    <d v="2000-09-15T00:00:00"/>
    <d v="2005-09-15T00:00:00"/>
    <x v="0"/>
    <n v="-34000000"/>
    <n v="2201.2508620000003"/>
    <n v="4.5"/>
    <n v="3.5358740000000002"/>
    <n v="3.5549140000000001"/>
    <n v="0.37465444757343219"/>
    <n v="824.70842567315151"/>
    <n v="-4233.2886359999993"/>
    <x v="0"/>
    <n v="-3408.5802103268479"/>
    <n v="-5726567"/>
    <n v="-5735909"/>
    <n v="-9342"/>
    <n v="-5933.4197896731521"/>
    <n v="-5726567"/>
    <n v="-5735909"/>
    <n v="-9342"/>
    <x v="0"/>
    <m/>
    <n v="-769250"/>
    <n v="-6505159"/>
    <n v="-1174347"/>
    <n v="-9342"/>
    <n v="-9342"/>
    <n v="-9342"/>
    <x v="0"/>
  </r>
  <r>
    <n v="1062"/>
    <n v="426"/>
    <x v="0"/>
    <x v="2"/>
    <x v="131"/>
    <x v="7"/>
    <x v="3"/>
    <x v="3"/>
    <s v="Swiss Re"/>
    <x v="0"/>
    <d v="2000-12-14T00:00:00"/>
    <d v="2003-10-01T00:00:00"/>
    <x v="0"/>
    <n v="-10000000"/>
    <n v="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55482.910513309995"/>
    <n v="-5277.7777779999997"/>
    <n v="-5277.7777779999997"/>
    <n v="-870239.16867199994"/>
    <n v="0"/>
    <n v="0"/>
    <n v="0"/>
    <x v="5"/>
  </r>
  <r>
    <n v="1063"/>
    <n v="427"/>
    <x v="0"/>
    <x v="3"/>
    <x v="131"/>
    <x v="7"/>
    <x v="3"/>
    <x v="3"/>
    <s v="EnronCredit.com"/>
    <x v="0"/>
    <d v="2000-12-14T00:00:00"/>
    <d v="2003-10-01T00:00:00"/>
    <x v="0"/>
    <n v="10000000"/>
    <n v="-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-55482.910513309995"/>
    <n v="5277.7777779999997"/>
    <n v="5277.7777779999997"/>
    <n v="870239.16867199994"/>
    <n v="0"/>
    <n v="0"/>
    <n v="0"/>
    <x v="5"/>
  </r>
  <r>
    <n v="1064"/>
    <n v="428"/>
    <x v="0"/>
    <x v="4"/>
    <x v="131"/>
    <x v="7"/>
    <x v="3"/>
    <x v="3"/>
    <s v="Enron North America"/>
    <x v="0"/>
    <d v="2000-12-14T00:00:00"/>
    <d v="2003-10-01T00:00:00"/>
    <x v="0"/>
    <n v="-10000000"/>
    <n v="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55482.910513309995"/>
    <n v="-5277.7777779999997"/>
    <n v="-5277.7777779999997"/>
    <n v="-870239.16867199994"/>
    <n v="0"/>
    <n v="0"/>
    <n v="0"/>
    <x v="5"/>
  </r>
  <r>
    <n v="514"/>
    <n v="332"/>
    <x v="0"/>
    <x v="3"/>
    <x v="132"/>
    <x v="9"/>
    <x v="2"/>
    <x v="3"/>
    <s v="EnronCredit.com"/>
    <x v="1"/>
    <d v="2000-09-15T00:00:00"/>
    <d v="2005-09-15T00:00:00"/>
    <x v="0"/>
    <n v="-525000000"/>
    <n v="6456.8028830000003"/>
    <n v="0.48"/>
    <n v="3.4092229999999999"/>
    <n v="3.4254600000000002"/>
    <n v="0.62861208942978897"/>
    <n v="4058.8243513189154"/>
    <n v="-7607.2068839999993"/>
    <x v="0"/>
    <n v="-3548.3825326810838"/>
    <n v="-8844975"/>
    <n v="-8860123"/>
    <n v="-15148"/>
    <n v="-11599.617467318916"/>
    <n v="-8844975"/>
    <n v="-8860123"/>
    <n v="-15148"/>
    <x v="0"/>
    <m/>
    <n v="-1267000"/>
    <n v="-10127123"/>
    <n v="-1620761"/>
    <n v="-15148"/>
    <n v="-15148"/>
    <n v="-15148"/>
    <x v="0"/>
  </r>
  <r>
    <n v="714"/>
    <n v="331"/>
    <x v="0"/>
    <x v="4"/>
    <x v="132"/>
    <x v="9"/>
    <x v="2"/>
    <x v="3"/>
    <s v="Enron North America"/>
    <x v="1"/>
    <d v="2000-09-15T00:00:00"/>
    <d v="2005-09-15T00:00:00"/>
    <x v="0"/>
    <n v="525000000"/>
    <n v="-6456.8028830000003"/>
    <n v="0.48"/>
    <n v="3.4092229999999999"/>
    <n v="3.4254600000000002"/>
    <n v="0.62861208942978897"/>
    <n v="-4058.8243513189154"/>
    <n v="7607.2068839999993"/>
    <x v="0"/>
    <n v="3548.3825326810838"/>
    <n v="8844975"/>
    <n v="8860123"/>
    <n v="15148"/>
    <n v="11599.617467318916"/>
    <n v="8844975"/>
    <n v="8860123"/>
    <n v="15148"/>
    <x v="0"/>
    <m/>
    <n v="1267000"/>
    <n v="10127123"/>
    <n v="983761"/>
    <n v="15148"/>
    <n v="15148"/>
    <n v="15148"/>
    <x v="0"/>
  </r>
  <r>
    <n v="206"/>
    <n v="325"/>
    <x v="0"/>
    <x v="3"/>
    <x v="133"/>
    <x v="9"/>
    <x v="2"/>
    <x v="3"/>
    <s v="EnronCredit.com"/>
    <x v="1"/>
    <d v="2000-09-15T00:00:00"/>
    <d v="2005-09-15T00:00:00"/>
    <x v="0"/>
    <n v="21000000"/>
    <n v="-276.54967299999998"/>
    <n v="0.55000000000000004"/>
    <n v="3.5884510000000001"/>
    <n v="3.5153490000000001"/>
    <n v="-4.5723264158603891"/>
    <n v="1264.4753751554526"/>
    <n v="343.22729400000003"/>
    <x v="0"/>
    <n v="1607.7026691554527"/>
    <n v="405820.332849"/>
    <n v="407850.672463"/>
    <n v="2030.3396139999968"/>
    <n v="422.63694484454413"/>
    <n v="405820.332849"/>
    <n v="407850.672463"/>
    <n v="2030.3396139999968"/>
    <x v="0"/>
    <m/>
    <n v="58070.833333000002"/>
    <n v="465921.50579600001"/>
    <n v="70503.254169000022"/>
    <n v="2030.3396139999968"/>
    <n v="2030.3396139999968"/>
    <n v="2030.3396139999968"/>
    <x v="0"/>
  </r>
  <r>
    <n v="207"/>
    <n v="326"/>
    <x v="0"/>
    <x v="4"/>
    <x v="133"/>
    <x v="9"/>
    <x v="2"/>
    <x v="3"/>
    <s v="Enron North America"/>
    <x v="1"/>
    <d v="2000-09-15T00:00:00"/>
    <d v="2005-09-15T00:00:00"/>
    <x v="0"/>
    <n v="-21000000"/>
    <n v="276.54967299999998"/>
    <n v="0.55000000000000004"/>
    <n v="3.5884510000000001"/>
    <n v="3.5153490000000001"/>
    <n v="-4.5723264158603891"/>
    <n v="-1264.4753751554526"/>
    <n v="-343.22729400000003"/>
    <x v="0"/>
    <n v="-1607.7026691554527"/>
    <n v="-405820.332849"/>
    <n v="-407850.672463"/>
    <n v="-2030.3396139999968"/>
    <n v="-422.63694484454413"/>
    <n v="-405820.332849"/>
    <n v="-407850.672463"/>
    <n v="-2030.3396139999968"/>
    <x v="0"/>
    <m/>
    <n v="-58070.833333000002"/>
    <n v="-465921.50579600001"/>
    <n v="-428057.420836"/>
    <n v="-2030.3396139999968"/>
    <n v="-2030.3396139999968"/>
    <n v="-2030.3396139999968"/>
    <x v="0"/>
  </r>
  <r>
    <n v="145"/>
    <n v="203"/>
    <x v="0"/>
    <x v="0"/>
    <x v="134"/>
    <x v="5"/>
    <x v="1"/>
    <x v="12"/>
    <s v="Deutsche Bank AG"/>
    <x v="6"/>
    <d v="2000-10-02T00:00:00"/>
    <d v="2001-10-02T00:00:00"/>
    <x v="0"/>
    <n v="5000000"/>
    <n v="-238.304315"/>
    <n v="1"/>
    <n v="109.240392"/>
    <n v="107.484015"/>
    <n v="-0.62786020653238239"/>
    <n v="149.62179643345792"/>
    <n v="490.71577200000002"/>
    <x v="1"/>
    <n v="-11859.662431566543"/>
    <n v="10356.318818"/>
    <n v="-1556.0706869999999"/>
    <n v="-11912.389504999999"/>
    <n v="-52.727073433456098"/>
    <n v="10356.318818"/>
    <n v="-1556.0706869999999"/>
    <n v="-11912.389504999999"/>
    <x v="1"/>
    <n v="-1372.0370936125"/>
    <n v="25277.777778"/>
    <n v="23721.707091"/>
    <n v="11564.202478000001"/>
    <n v="587.61049500000081"/>
    <n v="587.61049500000081"/>
    <n v="587.61049500000081"/>
    <x v="3"/>
  </r>
  <r>
    <n v="204"/>
    <n v="323"/>
    <x v="0"/>
    <x v="3"/>
    <x v="135"/>
    <x v="9"/>
    <x v="2"/>
    <x v="3"/>
    <s v="EnronCredit.com"/>
    <x v="1"/>
    <d v="2000-09-15T00:00:00"/>
    <d v="2005-09-15T00:00:00"/>
    <x v="0"/>
    <n v="470000000"/>
    <n v="-3289.834218"/>
    <n v="7.4999999999999997E-2"/>
    <n v="3.5805669999999998"/>
    <n v="3.5546899999999999"/>
    <n v="-1.31969954075704"/>
    <n v="4341.5927066613958"/>
    <n v="1868.373576"/>
    <x v="0"/>
    <n v="6209.9662826613958"/>
    <n v="702284.66169400001"/>
    <n v="708901.20545799995"/>
    <n v="6616.5437639999436"/>
    <n v="406.57748133854784"/>
    <n v="702284.66169400001"/>
    <n v="708901.20545799995"/>
    <n v="6616.5437639999436"/>
    <x v="0"/>
    <m/>
    <n v="177229.16666700001"/>
    <n v="886130.37212499999"/>
    <n v="236806.90432199999"/>
    <n v="6616.5437639999436"/>
    <n v="6616.5437639999436"/>
    <n v="6616.5437639999436"/>
    <x v="0"/>
  </r>
  <r>
    <n v="205"/>
    <n v="324"/>
    <x v="0"/>
    <x v="4"/>
    <x v="135"/>
    <x v="9"/>
    <x v="2"/>
    <x v="3"/>
    <s v="Enron North America"/>
    <x v="1"/>
    <d v="2000-09-15T00:00:00"/>
    <d v="2005-09-15T00:00:00"/>
    <x v="0"/>
    <n v="-470000000"/>
    <n v="3289.834218"/>
    <n v="7.4999999999999997E-2"/>
    <n v="3.5805669999999998"/>
    <n v="3.5546899999999999"/>
    <n v="-1.31969954075704"/>
    <n v="-4341.5927066613958"/>
    <n v="-1868.373576"/>
    <x v="0"/>
    <n v="-6209.9662826613958"/>
    <n v="-702284.66169400001"/>
    <n v="-708901.20545799995"/>
    <n v="-6616.5437639999436"/>
    <n v="-406.57748133854784"/>
    <n v="-702284.66169400001"/>
    <n v="-708901.20545799995"/>
    <n v="-6616.5437639999436"/>
    <x v="0"/>
    <m/>
    <n v="-177229.16666700001"/>
    <n v="-886130.37212499999"/>
    <n v="-176898.5709879999"/>
    <n v="-6616.5437639999436"/>
    <n v="-6616.5437639999436"/>
    <n v="-6616.5437639999436"/>
    <x v="0"/>
  </r>
  <r>
    <n v="1342"/>
    <n v="630"/>
    <x v="0"/>
    <x v="0"/>
    <x v="136"/>
    <x v="1"/>
    <x v="4"/>
    <x v="6"/>
    <s v="Portfolio ISIS"/>
    <x v="2"/>
    <d v="2001-01-05T00:00:00"/>
    <d v="2006-01-05T00:00:00"/>
    <x v="0"/>
    <n v="-10000000"/>
    <n v="4066.3101839999999"/>
    <n v="0.62"/>
    <n v="52.543688000000003"/>
    <n v="51.977876999999999"/>
    <n v="-0.57248798055769146"/>
    <n v="-2327.9137055593346"/>
    <n v="-636.296829"/>
    <x v="0"/>
    <n v="-2964.2105345593345"/>
    <n v="-54698.220326000002"/>
    <n v="-57297.319525999999"/>
    <n v="-2599.0991999999969"/>
    <n v="365.11133455933759"/>
    <n v="-54698.220326000002"/>
    <n v="-57297.319525999999"/>
    <n v="-2599.0991999999969"/>
    <x v="0"/>
    <n v="29431.953111792001"/>
    <n v="0"/>
    <n v="-57297.319525999999"/>
    <n v="-51585.540989000001"/>
    <n v="-2599.0991999999969"/>
    <n v="-2599.0991999999969"/>
    <n v="-2599.0991999999969"/>
    <x v="1"/>
  </r>
  <r>
    <n v="1524"/>
    <n v="625"/>
    <x v="0"/>
    <x v="1"/>
    <x v="136"/>
    <x v="1"/>
    <x v="4"/>
    <x v="6"/>
    <s v="Portfolio ISIS"/>
    <x v="1"/>
    <d v="2001-01-05T00:00:00"/>
    <d v="2006-01-05T00:00:00"/>
    <x v="0"/>
    <n v="10000000"/>
    <n v="-4066.3101839999999"/>
    <n v="0.62"/>
    <n v="52.543688000000003"/>
    <n v="51.977876999999999"/>
    <n v="-0.57248798055769146"/>
    <n v="2327.9137055593346"/>
    <n v="636.296829"/>
    <x v="0"/>
    <n v="2964.2105345593345"/>
    <n v="54698.220326000002"/>
    <n v="57297.319525999999"/>
    <n v="2599.0991999999969"/>
    <n v="-365.11133455933759"/>
    <n v="54698.220326000002"/>
    <n v="57297.319525999999"/>
    <n v="2599.0991999999969"/>
    <x v="0"/>
    <n v="-29431.953111792001"/>
    <n v="0"/>
    <n v="57297.319525999999"/>
    <n v="51585.540989000001"/>
    <n v="2599.0991999999969"/>
    <n v="2599.0991999999969"/>
    <n v="2599.0991999999969"/>
    <x v="1"/>
  </r>
  <r>
    <n v="1343"/>
    <n v="502"/>
    <x v="0"/>
    <x v="0"/>
    <x v="137"/>
    <x v="1"/>
    <x v="8"/>
    <x v="3"/>
    <s v="Portfolio ISIS"/>
    <x v="5"/>
    <d v="2001-01-05T00:00:00"/>
    <d v="2006-01-05T00:00:00"/>
    <x v="0"/>
    <n v="-10000000"/>
    <n v="4098.3314740000005"/>
    <n v="1.1499999999999999"/>
    <n v="156.51341600000001"/>
    <n v="155.831973"/>
    <n v="-0.58545781774931782"/>
    <n v="-2399.4002011813855"/>
    <n v="-1364.717412"/>
    <x v="0"/>
    <n v="-3764.1176131813854"/>
    <n v="139300.64885600001"/>
    <n v="136455.45603100001"/>
    <n v="-2845.1928250000055"/>
    <n v="918.92478818137988"/>
    <n v="139300.64885600001"/>
    <n v="136455.45603100001"/>
    <n v="-2845.1928250000055"/>
    <x v="0"/>
    <n v="29663.723208812004"/>
    <n v="0"/>
    <n v="136455.45603100001"/>
    <n v="150794.241285"/>
    <n v="-2845.1928250000055"/>
    <n v="-2845.1928250000055"/>
    <n v="-2845.1928250000055"/>
    <x v="1"/>
  </r>
  <r>
    <n v="1568"/>
    <n v="614"/>
    <x v="0"/>
    <x v="1"/>
    <x v="137"/>
    <x v="1"/>
    <x v="8"/>
    <x v="3"/>
    <s v="Portfolio ISIS"/>
    <x v="1"/>
    <d v="2001-01-05T00:00:00"/>
    <d v="2006-01-05T00:00:00"/>
    <x v="0"/>
    <n v="10000000"/>
    <n v="-4098.3314740000005"/>
    <n v="1.1499999999999999"/>
    <n v="156.51341600000001"/>
    <n v="155.831973"/>
    <n v="-0.58545781774931782"/>
    <n v="2399.4002011813855"/>
    <n v="1364.717412"/>
    <x v="0"/>
    <n v="3764.1176131813854"/>
    <n v="-139300.64885600001"/>
    <n v="-136455.45603100001"/>
    <n v="2845.1928250000055"/>
    <n v="-918.92478818137988"/>
    <n v="-139300.64885600001"/>
    <n v="-136455.45603100001"/>
    <n v="2845.1928250000055"/>
    <x v="0"/>
    <n v="-29663.723208812004"/>
    <n v="0"/>
    <n v="-136455.45603100001"/>
    <n v="-150794.241285"/>
    <n v="2845.1928250000055"/>
    <n v="2845.1928250000055"/>
    <n v="2845.1928250000055"/>
    <x v="1"/>
  </r>
  <r>
    <n v="1715"/>
    <n v="919"/>
    <x v="0"/>
    <x v="0"/>
    <x v="137"/>
    <x v="1"/>
    <x v="8"/>
    <x v="3"/>
    <s v="Deutsche Bank AG NY"/>
    <x v="5"/>
    <d v="2001-03-22T00:00:00"/>
    <d v="2003-08-07T00:00:00"/>
    <x v="0"/>
    <n v="10000000"/>
    <n v="-2131.7684389999999"/>
    <n v="1.1499999999999999"/>
    <n v="139.90043700000001"/>
    <n v="139.114665"/>
    <n v="-0.53707750896424122"/>
    <n v="1144.9248829067089"/>
    <n v="1211.5717139999999"/>
    <x v="0"/>
    <n v="2356.4965969067089"/>
    <n v="-50463.928475000001"/>
    <n v="-48431.763528000003"/>
    <n v="2032.1649469999975"/>
    <n v="-324.33164990671139"/>
    <n v="-50463.928475000001"/>
    <n v="-48431.763528000003"/>
    <n v="2032.1649469999975"/>
    <x v="0"/>
    <n v="-15429.739961482001"/>
    <n v="0"/>
    <n v="-48431.763528000003"/>
    <n v="-48431.763528000003"/>
    <n v="2032.1649469999975"/>
    <n v="2032.1649469999975"/>
    <n v="2032.1649469999975"/>
    <x v="5"/>
  </r>
  <r>
    <n v="1716"/>
    <n v="920"/>
    <x v="0"/>
    <x v="0"/>
    <x v="137"/>
    <x v="1"/>
    <x v="8"/>
    <x v="3"/>
    <s v="JP Morgan"/>
    <x v="5"/>
    <d v="2001-03-22T00:00:00"/>
    <d v="2003-08-07T00:00:00"/>
    <x v="0"/>
    <n v="10000000"/>
    <n v="-2131.7684389999999"/>
    <n v="1.1499999999999999"/>
    <n v="139.90043700000001"/>
    <n v="139.114665"/>
    <n v="-0.53707750896424122"/>
    <n v="1144.9248829067089"/>
    <n v="1211.5717139999999"/>
    <x v="0"/>
    <n v="2356.4965969067089"/>
    <n v="-50463.928475000001"/>
    <n v="-48431.763528000003"/>
    <n v="2032.1649469999975"/>
    <n v="-324.33164990671139"/>
    <n v="-50463.928475000001"/>
    <n v="-48431.763528000003"/>
    <n v="2032.1649469999975"/>
    <x v="0"/>
    <n v="-15429.739961482001"/>
    <n v="0"/>
    <n v="-48431.763528000003"/>
    <n v="-48431.763528000003"/>
    <n v="2032.1649469999975"/>
    <n v="2032.1649469999975"/>
    <n v="2032.1649469999975"/>
    <x v="5"/>
  </r>
  <r>
    <n v="1378"/>
    <n v="436"/>
    <x v="0"/>
    <x v="0"/>
    <x v="138"/>
    <x v="7"/>
    <x v="3"/>
    <x v="3"/>
    <s v="Transalta Energy"/>
    <x v="0"/>
    <d v="2000-12-19T00:00:00"/>
    <d v="2002-12-19T00:00:00"/>
    <x v="0"/>
    <n v="2000000"/>
    <n v="-456.23510500000003"/>
    <n v="2.15"/>
    <n v="2263.969599"/>
    <n v="2252.0169340000002"/>
    <n v="-1.3893898396513726"/>
    <n v="633.88841937927725"/>
    <n v="2432.9434860000001"/>
    <x v="0"/>
    <n v="3066.8319053792775"/>
    <n v="-398686.11111100001"/>
    <n v="-398327.77777799999"/>
    <n v="358.33333300001686"/>
    <n v="-2708.4985723792606"/>
    <n v="-398686.11111100001"/>
    <n v="-398327.77777799999"/>
    <n v="358.33333300001686"/>
    <x v="0"/>
    <n v="-12758.614711325001"/>
    <n v="10750"/>
    <n v="-387577.77777799999"/>
    <n v="-182136.16491699999"/>
    <n v="358.33333300001686"/>
    <n v="358.33333300001686"/>
    <n v="358.33333300001686"/>
    <x v="5"/>
  </r>
  <r>
    <n v="1344"/>
    <n v="503"/>
    <x v="0"/>
    <x v="0"/>
    <x v="139"/>
    <x v="5"/>
    <x v="1"/>
    <x v="3"/>
    <s v="Portfolio ISIS"/>
    <x v="3"/>
    <d v="2001-01-05T00:00:00"/>
    <d v="2006-01-05T00:00:00"/>
    <x v="0"/>
    <n v="-10000000"/>
    <n v="4108.6800469999998"/>
    <n v="1.05"/>
    <n v="97.016335999999995"/>
    <n v="96.418799000000007"/>
    <n v="-0.56626506115731745"/>
    <n v="-2326.6019580903048"/>
    <n v="-1054.713546"/>
    <x v="0"/>
    <n v="-3381.3155040903048"/>
    <n v="-58563.739608000003"/>
    <n v="-61373.986447000003"/>
    <n v="-2810.2468389999995"/>
    <n v="571.06866509030533"/>
    <n v="-58563.739608000003"/>
    <n v="-61373.986447000003"/>
    <n v="-2810.2468389999995"/>
    <x v="0"/>
    <n v="23655.7253706025"/>
    <n v="0"/>
    <n v="-61373.986447000003"/>
    <n v="-45807.501473000004"/>
    <n v="-2810.2468389999995"/>
    <n v="-2810.2468389999995"/>
    <n v="-2810.2468389999995"/>
    <x v="1"/>
  </r>
  <r>
    <n v="1525"/>
    <n v="574"/>
    <x v="0"/>
    <x v="1"/>
    <x v="139"/>
    <x v="5"/>
    <x v="1"/>
    <x v="3"/>
    <s v="Portfolio ISIS"/>
    <x v="1"/>
    <d v="2001-01-05T00:00:00"/>
    <d v="2006-01-05T00:00:00"/>
    <x v="0"/>
    <n v="10000000"/>
    <n v="-4108.6800469999998"/>
    <n v="1.05"/>
    <n v="97.016335999999995"/>
    <n v="96.418799000000007"/>
    <n v="-0.56626506115731745"/>
    <n v="2326.6019580903048"/>
    <n v="1054.713546"/>
    <x v="0"/>
    <n v="3381.3155040903048"/>
    <n v="58563.739608000003"/>
    <n v="61373.986447000003"/>
    <n v="2810.2468389999995"/>
    <n v="-571.06866509030533"/>
    <n v="58563.739608000003"/>
    <n v="61373.986447000003"/>
    <n v="2810.2468389999995"/>
    <x v="0"/>
    <n v="-23655.7253706025"/>
    <n v="0"/>
    <n v="61373.986447000003"/>
    <n v="45807.501473000004"/>
    <n v="2810.2468389999995"/>
    <n v="2810.2468389999995"/>
    <n v="2810.2468389999995"/>
    <x v="1"/>
  </r>
  <r>
    <n v="1613"/>
    <n v="822"/>
    <x v="0"/>
    <x v="0"/>
    <x v="140"/>
    <x v="10"/>
    <x v="8"/>
    <x v="2"/>
    <s v="Morgan Stanley CP"/>
    <x v="2"/>
    <d v="2001-01-18T00:00:00"/>
    <d v="2003-08-06T00:00:00"/>
    <x v="0"/>
    <n v="-17000000"/>
    <n v="3598.6602399999997"/>
    <n v="0.22"/>
    <n v="33.789439000000002"/>
    <n v="33.230347999999999"/>
    <n v="-0.52114718889513034"/>
    <n v="-1875.4316678646749"/>
    <n v="-599.39252999999997"/>
    <x v="0"/>
    <n v="-2474.8241978646747"/>
    <n v="36598.494567000002"/>
    <n v="34387.585058999997"/>
    <n v="-2210.9095080000043"/>
    <n v="263.91468986467044"/>
    <n v="36598.494567000002"/>
    <n v="34387.585058999997"/>
    <n v="-2210.9095080000043"/>
    <x v="0"/>
    <n v="26639.082426599998"/>
    <n v="0"/>
    <n v="34387.585058999997"/>
    <n v="34387.585058999997"/>
    <n v="-2210.9095080000043"/>
    <n v="-2210.9095080000043"/>
    <n v="-2210.9095080000043"/>
    <x v="5"/>
  </r>
  <r>
    <n v="1345"/>
    <n v="504"/>
    <x v="0"/>
    <x v="0"/>
    <x v="141"/>
    <x v="4"/>
    <x v="0"/>
    <x v="0"/>
    <s v="Portfolio ISIS"/>
    <x v="6"/>
    <d v="2001-01-05T00:00:00"/>
    <d v="2006-01-05T00:00:00"/>
    <x v="0"/>
    <n v="-10000000"/>
    <n v="4188.0222690000001"/>
    <n v="1.65"/>
    <n v="159.388632"/>
    <n v="158.719021"/>
    <n v="-0.57339051439378663"/>
    <n v="-2401.3722431145434"/>
    <n v="-1680.971622"/>
    <x v="0"/>
    <n v="-4082.3438651145434"/>
    <n v="-62862.857373999999"/>
    <n v="-66059.412960000001"/>
    <n v="-3196.5555860000022"/>
    <n v="885.78827911454118"/>
    <n v="-62862.857373999999"/>
    <n v="-66059.412960000001"/>
    <n v="-3196.5555860000022"/>
    <x v="0"/>
    <n v="41335.779795030001"/>
    <n v="0"/>
    <n v="-66059.412960000001"/>
    <n v="-103792.163266"/>
    <n v="-3196.5555860000022"/>
    <n v="-3196.5555860000022"/>
    <n v="-3196.5555860000022"/>
    <x v="1"/>
  </r>
  <r>
    <n v="1526"/>
    <n v="575"/>
    <x v="0"/>
    <x v="1"/>
    <x v="141"/>
    <x v="4"/>
    <x v="0"/>
    <x v="0"/>
    <s v="Portfolio ISIS"/>
    <x v="1"/>
    <d v="2001-01-05T00:00:00"/>
    <d v="2006-01-05T00:00:00"/>
    <x v="0"/>
    <n v="10000000"/>
    <n v="-4188.0222690000001"/>
    <n v="1.65"/>
    <n v="159.388632"/>
    <n v="158.719021"/>
    <n v="-0.57339051439378663"/>
    <n v="2401.3722431145434"/>
    <n v="1680.971622"/>
    <x v="0"/>
    <n v="4082.3438651145434"/>
    <n v="62862.857373999999"/>
    <n v="66059.412960000001"/>
    <n v="3196.5555860000022"/>
    <n v="-885.78827911454118"/>
    <n v="62862.857373999999"/>
    <n v="66059.412960000001"/>
    <n v="3196.5555860000022"/>
    <x v="0"/>
    <n v="-41335.779795030001"/>
    <n v="0"/>
    <n v="66059.412960000001"/>
    <n v="103792.163266"/>
    <n v="3196.5555860000022"/>
    <n v="3196.5555860000022"/>
    <n v="3196.5555860000022"/>
    <x v="1"/>
  </r>
  <r>
    <n v="156"/>
    <n v="217"/>
    <x v="0"/>
    <x v="2"/>
    <x v="142"/>
    <x v="9"/>
    <x v="10"/>
    <x v="15"/>
    <s v="Ace Capital O/Seas"/>
    <x v="1"/>
    <d v="2000-09-15T00:00:00"/>
    <d v="2005-09-15T00:00:00"/>
    <x v="0"/>
    <n v="-470000000"/>
    <m/>
    <n v="7.4999999999999997E-2"/>
    <n v="-4.344189E-13"/>
    <n v="1.3062889999999999E-12"/>
    <m/>
    <m/>
    <n v="-637.515714"/>
    <x v="0"/>
    <m/>
    <n v="-1432022"/>
    <n v="-1434341"/>
    <n v="-2319"/>
    <m/>
    <n v="-1432022"/>
    <n v="-1434341"/>
    <n v="-2319"/>
    <x v="0"/>
    <m/>
    <n v="-177229.16666700001"/>
    <n v="-1611570.1666669999"/>
    <n v="-83902.33333399985"/>
    <n v="-2319"/>
    <n v="-2319"/>
    <n v="-2319"/>
    <x v="0"/>
  </r>
  <r>
    <n v="157"/>
    <n v="216"/>
    <x v="0"/>
    <x v="2"/>
    <x v="142"/>
    <x v="9"/>
    <x v="10"/>
    <x v="15"/>
    <s v="Ace Capital FinProd"/>
    <x v="1"/>
    <d v="2000-09-15T00:00:00"/>
    <d v="2005-09-15T00:00:00"/>
    <x v="0"/>
    <n v="-21000000"/>
    <m/>
    <n v="0.55000000000000004"/>
    <n v="-4.344189E-13"/>
    <n v="1.3062889999999999E-12"/>
    <m/>
    <m/>
    <n v="-208.88812799999999"/>
    <x v="0"/>
    <m/>
    <n v="-469215.72496700002"/>
    <n v="-469975.66819200001"/>
    <n v="-759.94322499999544"/>
    <m/>
    <n v="-469215.72496700002"/>
    <n v="-469975.66819200001"/>
    <n v="-759.94322499999544"/>
    <x v="0"/>
    <m/>
    <n v="-58070.833333000002"/>
    <n v="-528046.50152499997"/>
    <n v="349692.35397300008"/>
    <n v="-759.94322499993723"/>
    <n v="-759.94322499993723"/>
    <n v="-759.94322499999544"/>
    <x v="0"/>
  </r>
  <r>
    <n v="158"/>
    <n v="214"/>
    <x v="0"/>
    <x v="2"/>
    <x v="142"/>
    <x v="9"/>
    <x v="10"/>
    <x v="15"/>
    <s v="RVI Guaranty Co"/>
    <x v="1"/>
    <d v="2000-09-15T00:00:00"/>
    <d v="2005-09-15T00:00:00"/>
    <x v="0"/>
    <n v="-34000000"/>
    <m/>
    <n v="4.5"/>
    <n v="-4.344189E-13"/>
    <n v="1.3062889999999999E-12"/>
    <m/>
    <m/>
    <n v="-2767.0894829999997"/>
    <x v="0"/>
    <m/>
    <n v="-6215585"/>
    <n v="-6225652"/>
    <n v="-10067"/>
    <m/>
    <n v="-6215585"/>
    <n v="-6225652"/>
    <n v="-10067"/>
    <x v="0"/>
    <m/>
    <n v="-769250"/>
    <n v="-6994902"/>
    <n v="-477605.11111100018"/>
    <n v="-10067"/>
    <n v="-10067"/>
    <n v="-10067"/>
    <x v="0"/>
  </r>
  <r>
    <n v="214"/>
    <n v="215"/>
    <x v="0"/>
    <x v="2"/>
    <x v="142"/>
    <x v="9"/>
    <x v="10"/>
    <x v="15"/>
    <s v="Citibank NA"/>
    <x v="1"/>
    <d v="2000-09-15T00:00:00"/>
    <d v="2005-09-15T00:00:00"/>
    <x v="0"/>
    <n v="525000000"/>
    <m/>
    <n v="0.48"/>
    <n v="-4.344189E-13"/>
    <n v="1.3062889999999999E-12"/>
    <m/>
    <m/>
    <n v="4557.5591460000005"/>
    <x v="0"/>
    <m/>
    <n v="10237430"/>
    <n v="10254010"/>
    <n v="16580"/>
    <m/>
    <n v="10237430"/>
    <n v="10254010"/>
    <n v="16580"/>
    <x v="0"/>
    <m/>
    <n v="1267000"/>
    <n v="11521010"/>
    <n v="817474.44444400072"/>
    <n v="16580"/>
    <n v="16580"/>
    <n v="16580"/>
    <x v="0"/>
  </r>
  <r>
    <n v="1346"/>
    <n v="631"/>
    <x v="0"/>
    <x v="0"/>
    <x v="143"/>
    <x v="1"/>
    <x v="3"/>
    <x v="6"/>
    <s v="Portfolio ISIS"/>
    <x v="6"/>
    <d v="2001-01-05T00:00:00"/>
    <d v="2006-01-05T00:00:00"/>
    <x v="0"/>
    <n v="-10000000"/>
    <n v="4056.81682"/>
    <n v="0.5"/>
    <n v="54.339931999999997"/>
    <n v="53.777161"/>
    <n v="-0.56783085327301641"/>
    <n v="-2303.5857564729249"/>
    <n v="-693.78937199999996"/>
    <x v="0"/>
    <n v="-2997.3751284729251"/>
    <n v="5900.2906819999998"/>
    <n v="3430.4389759999999"/>
    <n v="-2469.8517059999999"/>
    <n v="527.52342247292518"/>
    <n v="5900.2906819999998"/>
    <n v="3430.4389759999999"/>
    <n v="-2469.8517059999999"/>
    <x v="0"/>
    <n v="29363.240143160001"/>
    <n v="0"/>
    <n v="3430.4389759999999"/>
    <n v="-62883.381008999997"/>
    <n v="-2469.8517059999999"/>
    <n v="-2469.8517059999999"/>
    <n v="-2469.8517059999999"/>
    <x v="1"/>
  </r>
  <r>
    <n v="1527"/>
    <n v="626"/>
    <x v="0"/>
    <x v="1"/>
    <x v="143"/>
    <x v="1"/>
    <x v="3"/>
    <x v="6"/>
    <s v="Portfolio ISIS"/>
    <x v="1"/>
    <d v="2001-01-05T00:00:00"/>
    <d v="2006-01-05T00:00:00"/>
    <x v="0"/>
    <n v="10000000"/>
    <n v="-4056.81682"/>
    <n v="0.5"/>
    <n v="54.339931999999997"/>
    <n v="53.777161"/>
    <n v="-0.56783085327301641"/>
    <n v="2303.5857564729249"/>
    <n v="693.78937199999996"/>
    <x v="0"/>
    <n v="2997.3751284729251"/>
    <n v="-5900.2906819999998"/>
    <n v="-3430.4389759999999"/>
    <n v="2469.8517059999999"/>
    <n v="-527.52342247292518"/>
    <n v="-5900.2906819999998"/>
    <n v="-3430.4389759999999"/>
    <n v="2469.8517059999999"/>
    <x v="0"/>
    <n v="-29363.240143160001"/>
    <n v="0"/>
    <n v="-3430.4389759999999"/>
    <n v="62883.381008999997"/>
    <n v="2469.8517059999999"/>
    <n v="2469.8517059999999"/>
    <n v="2469.8517059999999"/>
    <x v="1"/>
  </r>
  <r>
    <n v="1627"/>
    <n v="831"/>
    <x v="0"/>
    <x v="0"/>
    <x v="143"/>
    <x v="1"/>
    <x v="3"/>
    <x v="6"/>
    <s v="JP Morgan"/>
    <x v="6"/>
    <d v="2001-01-24T00:00:00"/>
    <d v="2006-01-24T00:00:00"/>
    <x v="0"/>
    <n v="10000000"/>
    <n v="-4120.6021380000002"/>
    <n v="0.65"/>
    <n v="54.718448000000002"/>
    <n v="54.156044999999999"/>
    <n v="-0.56776741083564597"/>
    <n v="2339.5436069760872"/>
    <n v="729.54753300000004"/>
    <x v="0"/>
    <n v="3069.0911399760871"/>
    <n v="55758.908857000002"/>
    <n v="58375.820262000001"/>
    <n v="2616.9114049999989"/>
    <n v="-452.17973497608818"/>
    <n v="55758.908857000002"/>
    <n v="58375.820262000001"/>
    <n v="2616.9114049999989"/>
    <x v="0"/>
    <n v="-29824.918274844003"/>
    <n v="0"/>
    <n v="58375.820262000001"/>
    <n v="58375.820262000001"/>
    <n v="2616.9114049999989"/>
    <n v="2616.9114049999989"/>
    <n v="2616.9114049999989"/>
    <x v="1"/>
  </r>
  <r>
    <n v="1667"/>
    <n v="877"/>
    <x v="0"/>
    <x v="0"/>
    <x v="144"/>
    <x v="1"/>
    <x v="5"/>
    <x v="6"/>
    <s v="NAB"/>
    <x v="6"/>
    <d v="2001-03-06T00:00:00"/>
    <d v="2006-02-16T00:00:00"/>
    <x v="0"/>
    <n v="-10000000"/>
    <n v="4146.8469889999997"/>
    <n v="0.52"/>
    <n v="51.703246"/>
    <n v="51.141083000000002"/>
    <n v="-0.56986469741841284"/>
    <n v="-2363.1417046269412"/>
    <n v="-619.62777900000003"/>
    <x v="0"/>
    <n v="-2982.7694836269411"/>
    <n v="-5306.7527659999996"/>
    <n v="-7853.1784699999998"/>
    <n v="-2546.4257040000002"/>
    <n v="436.34377962694089"/>
    <n v="-5306.7527659999996"/>
    <n v="-7853.1784699999998"/>
    <n v="-2546.4257040000002"/>
    <x v="0"/>
    <n v="30014.878506382"/>
    <n v="0"/>
    <n v="-7853.1784699999998"/>
    <n v="-7853.1784699999998"/>
    <n v="-2546.4257040000002"/>
    <n v="-2546.4257040000002"/>
    <n v="-2546.4257040000002"/>
    <x v="1"/>
  </r>
  <r>
    <n v="1737"/>
    <n v="947"/>
    <x v="0"/>
    <x v="0"/>
    <x v="145"/>
    <x v="9"/>
    <x v="2"/>
    <x v="3"/>
    <s v="Wells Fargo Bank NA"/>
    <x v="3"/>
    <d v="2001-04-02T00:00:00"/>
    <d v="2002-04-02T00:00:00"/>
    <x v="0"/>
    <n v="10000000"/>
    <n v="-941.87763500000005"/>
    <n v="1.04"/>
    <n v="104"/>
    <n v="105.73863299999999"/>
    <n v="1.738632999999993"/>
    <n v="-1637.5795381729486"/>
    <n v="569.1121290000001"/>
    <x v="0"/>
    <n v="-1068.4674091729485"/>
    <n v="0"/>
    <n v="-1113.7393199999999"/>
    <n v="-1113.7393199999999"/>
    <n v="-45.271910827051443"/>
    <n v="0"/>
    <n v="-1113.7393199999999"/>
    <n v="-1113.7393199999999"/>
    <x v="0"/>
    <m/>
    <n v="0"/>
    <n v="-1113.7393199999999"/>
    <n v="-1113.7393199999999"/>
    <n v="-1113.7393199999999"/>
    <n v="-1113.7393199999999"/>
    <n v="-1113.7393199999999"/>
    <x v="2"/>
  </r>
  <r>
    <n v="1347"/>
    <n v="505"/>
    <x v="0"/>
    <x v="0"/>
    <x v="146"/>
    <x v="0"/>
    <x v="8"/>
    <x v="3"/>
    <s v="Portfolio ISIS"/>
    <x v="3"/>
    <d v="2001-01-05T00:00:00"/>
    <d v="2006-01-05T00:00:00"/>
    <x v="0"/>
    <n v="-10000000"/>
    <n v="4216.1417550000006"/>
    <n v="1.6"/>
    <n v="118.268558"/>
    <n v="117.531633"/>
    <n v="-0.68078262172079318"/>
    <n v="-2870.2760375154066"/>
    <n v="-1457.2674059999999"/>
    <x v="0"/>
    <n v="-4327.5434435154066"/>
    <n v="-208991.02728000001"/>
    <n v="-212698.53257400001"/>
    <n v="-3707.5052940000023"/>
    <n v="620.03814951540426"/>
    <n v="-208991.02728000001"/>
    <n v="-212698.53257400001"/>
    <n v="-3707.5052940000023"/>
    <x v="0"/>
    <n v="52710.204221010012"/>
    <n v="0"/>
    <n v="-212698.53257400001"/>
    <n v="-161153.71457500002"/>
    <n v="-3707.5052940000023"/>
    <n v="-3707.5052940000023"/>
    <n v="-3707.5052940000023"/>
    <x v="1"/>
  </r>
  <r>
    <n v="1528"/>
    <n v="576"/>
    <x v="0"/>
    <x v="1"/>
    <x v="146"/>
    <x v="0"/>
    <x v="8"/>
    <x v="3"/>
    <s v="Portfolio ISIS"/>
    <x v="1"/>
    <d v="2001-01-05T00:00:00"/>
    <d v="2006-01-05T00:00:00"/>
    <x v="0"/>
    <n v="10000000"/>
    <n v="-4216.1417550000006"/>
    <n v="1.6"/>
    <n v="118.268558"/>
    <n v="117.531633"/>
    <n v="-0.68078262172079318"/>
    <n v="2870.2760375154066"/>
    <n v="1457.2674059999999"/>
    <x v="0"/>
    <n v="4327.5434435154066"/>
    <n v="208991.02728000001"/>
    <n v="212698.53257400001"/>
    <n v="3707.5052940000023"/>
    <n v="-620.03814951540426"/>
    <n v="208991.02728000001"/>
    <n v="212698.53257400001"/>
    <n v="3707.5052940000023"/>
    <x v="0"/>
    <n v="-52710.204221010012"/>
    <n v="0"/>
    <n v="212698.53257400001"/>
    <n v="161153.71457500002"/>
    <n v="3707.5052940000023"/>
    <n v="3707.5052940000023"/>
    <n v="3707.5052940000023"/>
    <x v="1"/>
  </r>
  <r>
    <n v="1348"/>
    <n v="506"/>
    <x v="0"/>
    <x v="0"/>
    <x v="147"/>
    <x v="0"/>
    <x v="8"/>
    <x v="3"/>
    <s v="Portfolio ISIS"/>
    <x v="3"/>
    <d v="2001-01-05T00:00:00"/>
    <d v="2006-01-05T00:00:00"/>
    <x v="0"/>
    <n v="-10000000"/>
    <n v="4035.3812750000002"/>
    <n v="0.66"/>
    <n v="122.233549"/>
    <n v="121.478016"/>
    <n v="-0.69822334594123447"/>
    <n v="-2817.5974159791049"/>
    <n v="-1187.7484650000001"/>
    <x v="0"/>
    <n v="-4005.345880979105"/>
    <n v="214107.505985"/>
    <n v="211146.42900100001"/>
    <n v="-2961.0769839999848"/>
    <n v="1044.2688969791202"/>
    <n v="214107.505985"/>
    <n v="211146.42900100001"/>
    <n v="-2961.0769839999848"/>
    <x v="0"/>
    <n v="50450.336700050007"/>
    <n v="0"/>
    <n v="211146.42900100001"/>
    <n v="149965.67328000002"/>
    <n v="-2961.0769839999848"/>
    <n v="-2961.0769839999848"/>
    <n v="-2961.0769839999848"/>
    <x v="1"/>
  </r>
  <r>
    <n v="1529"/>
    <n v="577"/>
    <x v="0"/>
    <x v="1"/>
    <x v="147"/>
    <x v="0"/>
    <x v="8"/>
    <x v="3"/>
    <s v="Portfolio ISIS"/>
    <x v="1"/>
    <d v="2001-01-05T00:00:00"/>
    <d v="2006-01-05T00:00:00"/>
    <x v="0"/>
    <n v="10000000"/>
    <n v="-4035.3812750000002"/>
    <n v="0.66"/>
    <n v="122.233549"/>
    <n v="121.478016"/>
    <n v="-0.69822334594123447"/>
    <n v="2817.5974159791049"/>
    <n v="1187.7484650000001"/>
    <x v="0"/>
    <n v="4005.345880979105"/>
    <n v="-214107.505985"/>
    <n v="-211146.42900100001"/>
    <n v="2961.0769839999848"/>
    <n v="-1044.2688969791202"/>
    <n v="-214107.505985"/>
    <n v="-211146.42900100001"/>
    <n v="2961.0769839999848"/>
    <x v="0"/>
    <n v="-50450.336700050007"/>
    <n v="0"/>
    <n v="-211146.42900100001"/>
    <n v="-149965.67328000002"/>
    <n v="2961.0769839999848"/>
    <n v="2961.0769839999848"/>
    <n v="2961.0769839999848"/>
    <x v="1"/>
  </r>
  <r>
    <n v="1607"/>
    <n v="661"/>
    <x v="0"/>
    <x v="0"/>
    <x v="147"/>
    <x v="0"/>
    <x v="8"/>
    <x v="3"/>
    <s v="LBIE"/>
    <x v="3"/>
    <d v="2001-01-16T00:00:00"/>
    <d v="2006-01-16T00:00:00"/>
    <x v="0"/>
    <n v="-10000000"/>
    <n v="4053.5908129999998"/>
    <n v="0.63"/>
    <n v="122.514139"/>
    <n v="121.759072"/>
    <n v="-0.69825038714195009"/>
    <n v="-2830.4213544923023"/>
    <n v="-1178.75874"/>
    <x v="0"/>
    <n v="-4009.1800944923025"/>
    <n v="231450.112295"/>
    <n v="228509.374347"/>
    <n v="-2940.7379479999945"/>
    <n v="1068.442146492308"/>
    <n v="231450.112295"/>
    <n v="228509.374347"/>
    <n v="-2940.7379479999945"/>
    <x v="0"/>
    <n v="50677.992344126003"/>
    <n v="0"/>
    <n v="228509.374347"/>
    <n v="228509.374347"/>
    <n v="-2940.7379479999945"/>
    <n v="-2940.7379479999945"/>
    <n v="-2940.7379479999945"/>
    <x v="1"/>
  </r>
  <r>
    <n v="1672"/>
    <n v="880"/>
    <x v="0"/>
    <x v="0"/>
    <x v="147"/>
    <x v="0"/>
    <x v="8"/>
    <x v="3"/>
    <s v="Merrill Lynch Int"/>
    <x v="3"/>
    <d v="2001-03-09T00:00:00"/>
    <d v="2006-03-09T00:00:00"/>
    <x v="0"/>
    <n v="10000000"/>
    <n v="-4172.1429319999997"/>
    <n v="0.73"/>
    <n v="123.73230599999999"/>
    <n v="122.979607"/>
    <n v="-0.71044825160005576"/>
    <n v="2964.0916514649302"/>
    <n v="1210.658631"/>
    <x v="0"/>
    <n v="4174.75028246493"/>
    <n v="-208784.976521"/>
    <n v="-205727.49919199999"/>
    <n v="3057.4773290000157"/>
    <n v="-1117.2729534649143"/>
    <n v="-208784.976521"/>
    <n v="-205727.49919199999"/>
    <n v="3057.4773290000157"/>
    <x v="0"/>
    <n v="-52160.130935863999"/>
    <n v="0"/>
    <n v="-205727.49919199999"/>
    <n v="-205727.49919199999"/>
    <n v="3057.4773290000157"/>
    <n v="3057.4773290000157"/>
    <n v="3057.4773290000157"/>
    <x v="1"/>
  </r>
  <r>
    <n v="1673"/>
    <n v="881"/>
    <x v="0"/>
    <x v="0"/>
    <x v="147"/>
    <x v="0"/>
    <x v="8"/>
    <x v="3"/>
    <s v="Merrill Lynch Int"/>
    <x v="3"/>
    <d v="2001-03-09T00:00:00"/>
    <d v="2006-03-09T00:00:00"/>
    <x v="0"/>
    <n v="5000000"/>
    <n v="-2088.2151720000002"/>
    <n v="0.76"/>
    <n v="123.73230599999999"/>
    <n v="122.979607"/>
    <n v="-0.71042280251227641"/>
    <n v="1483.5156747408955"/>
    <n v="609.16823399999998"/>
    <x v="0"/>
    <n v="2092.6839087408953"/>
    <n v="-97965.440050999998"/>
    <n v="-96422.917067000002"/>
    <n v="1542.5229839999956"/>
    <n v="-550.16092474089965"/>
    <n v="-97965.440050999998"/>
    <n v="-96422.917067000002"/>
    <n v="1542.5229839999956"/>
    <x v="0"/>
    <n v="-26106.866080344003"/>
    <n v="0"/>
    <n v="-96422.917067000002"/>
    <n v="-96422.917067000002"/>
    <n v="1542.5229839999956"/>
    <n v="1542.5229839999956"/>
    <n v="1542.5229839999956"/>
    <x v="1"/>
  </r>
  <r>
    <n v="1674"/>
    <n v="882"/>
    <x v="0"/>
    <x v="0"/>
    <x v="147"/>
    <x v="0"/>
    <x v="8"/>
    <x v="3"/>
    <s v="Merrill Lynch Int"/>
    <x v="3"/>
    <d v="2001-03-12T00:00:00"/>
    <d v="2006-03-12T00:00:00"/>
    <x v="0"/>
    <n v="5000000"/>
    <n v="-2097.6883349999998"/>
    <n v="0.85"/>
    <n v="123.80693100000001"/>
    <n v="123.054535"/>
    <n v="-0.71034833238843853"/>
    <n v="1490.0894106379301"/>
    <n v="620.48361299999999"/>
    <x v="0"/>
    <n v="2110.57302363793"/>
    <n v="-79306.664183000001"/>
    <n v="-77722.231004999994"/>
    <n v="1584.4331780000066"/>
    <n v="-526.13984563792337"/>
    <n v="-79306.664183000001"/>
    <n v="-77722.231004999994"/>
    <n v="1584.4331780000066"/>
    <x v="0"/>
    <n v="-26225.29956417"/>
    <n v="0"/>
    <n v="-77722.231004999994"/>
    <n v="-77722.231004999994"/>
    <n v="1584.4331780000066"/>
    <n v="1584.4331780000066"/>
    <n v="1584.4331780000066"/>
    <x v="1"/>
  </r>
  <r>
    <n v="1741"/>
    <n v="948"/>
    <x v="0"/>
    <x v="0"/>
    <x v="147"/>
    <x v="0"/>
    <x v="8"/>
    <x v="3"/>
    <s v="Deutsche Bank AG NY"/>
    <x v="3"/>
    <d v="2001-04-02T00:00:00"/>
    <d v="2002-05-01T00:00:00"/>
    <x v="0"/>
    <n v="10000000"/>
    <n v="-1009.938073"/>
    <n v="1.03"/>
    <n v="88.781062000000006"/>
    <n v="87.718215999999998"/>
    <n v="-0.67463456255397058"/>
    <n v="681.33913008495506"/>
    <n v="803.41856400000006"/>
    <x v="0"/>
    <n v="1484.7576940849551"/>
    <n v="15203.26179"/>
    <n v="16575.621715000001"/>
    <n v="1372.3599250000007"/>
    <n v="-112.39776908495446"/>
    <n v="15203.26179"/>
    <n v="16575.621715000001"/>
    <n v="1372.3599250000007"/>
    <x v="0"/>
    <n v="-12626.245788646002"/>
    <n v="0"/>
    <n v="16575.621715000001"/>
    <n v="16575.621715000001"/>
    <n v="1372.3599250000007"/>
    <n v="1372.3599250000007"/>
    <n v="1372.3599250000007"/>
    <x v="2"/>
  </r>
  <r>
    <n v="1349"/>
    <n v="507"/>
    <x v="0"/>
    <x v="0"/>
    <x v="148"/>
    <x v="0"/>
    <x v="6"/>
    <x v="3"/>
    <s v="Portfolio ISIS"/>
    <x v="4"/>
    <d v="2001-01-05T00:00:00"/>
    <d v="2006-01-05T00:00:00"/>
    <x v="0"/>
    <n v="-10000000"/>
    <n v="4173.908735"/>
    <n v="2.1"/>
    <n v="184.24877799999999"/>
    <n v="184.03952799999999"/>
    <n v="-0.14297844069860019"/>
    <n v="-596.77896254856682"/>
    <n v="-2287.186839"/>
    <x v="0"/>
    <n v="-2883.9658015485666"/>
    <n v="-155628.33133799999"/>
    <n v="-157200.82091400001"/>
    <n v="-1572.4895760000218"/>
    <n v="1311.4762255485448"/>
    <n v="-155628.33133799999"/>
    <n v="-157200.82091400001"/>
    <n v="-1572.4895760000218"/>
    <x v="0"/>
    <n v="52182.207004970005"/>
    <n v="0"/>
    <n v="-157200.82091400001"/>
    <n v="-99020.163545000018"/>
    <n v="-1572.4895760000218"/>
    <n v="-1572.4895760000218"/>
    <n v="-1572.4895760000218"/>
    <x v="1"/>
  </r>
  <r>
    <n v="1577"/>
    <n v="623"/>
    <x v="0"/>
    <x v="1"/>
    <x v="148"/>
    <x v="0"/>
    <x v="6"/>
    <x v="3"/>
    <s v="Portfolio ISIS"/>
    <x v="1"/>
    <d v="2001-01-05T00:00:00"/>
    <d v="2006-01-05T00:00:00"/>
    <x v="0"/>
    <n v="10000000"/>
    <n v="-4173.908735"/>
    <n v="2.1"/>
    <n v="184.24877799999999"/>
    <n v="184.03952799999999"/>
    <n v="-0.14297844069860019"/>
    <n v="596.77896254856682"/>
    <n v="2287.186839"/>
    <x v="0"/>
    <n v="2883.9658015485666"/>
    <n v="155628.33133799999"/>
    <n v="157200.82091400001"/>
    <n v="1572.4895760000218"/>
    <n v="-1311.4762255485448"/>
    <n v="155628.33133799999"/>
    <n v="157200.82091400001"/>
    <n v="1572.4895760000218"/>
    <x v="0"/>
    <n v="-52182.207004970005"/>
    <n v="0"/>
    <n v="157200.82091400001"/>
    <n v="99020.163545000018"/>
    <n v="1572.4895760000218"/>
    <n v="1572.4895760000218"/>
    <n v="1572.4895760000218"/>
    <x v="1"/>
  </r>
  <r>
    <n v="254"/>
    <n v="368"/>
    <x v="1"/>
    <x v="5"/>
    <x v="149"/>
    <x v="7"/>
    <x v="9"/>
    <x v="5"/>
    <s v="Deutsche Bank AG"/>
    <x v="0"/>
    <d v="2000-03-15T00:00:00"/>
    <d v="2006-08-01T00:00:00"/>
    <x v="0"/>
    <n v="-5000000"/>
    <n v="2425.610201"/>
    <n v="5.5"/>
    <n v="964.78430400000002"/>
    <n v="962.20503299999996"/>
    <n v="-1.6193333766172469"/>
    <n v="-3927.8715571425687"/>
    <n v="-2856.2467259999999"/>
    <x v="0"/>
    <n v="-6784.1182831425685"/>
    <n v="684958.33333299996"/>
    <n v="682666.66666700004"/>
    <n v="-2291.6666659999173"/>
    <n v="4492.4516171426512"/>
    <n v="684958.33333299996"/>
    <n v="682666.66666700004"/>
    <n v="-2291.6666659999173"/>
    <x v="0"/>
    <n v="67832.189270964998"/>
    <n v="-246736.11111100001"/>
    <n v="435930.55555600004"/>
    <n v="-77537.144443999976"/>
    <n v="-2291.6666659999173"/>
    <n v="-2291.6666659999173"/>
    <n v="-2291.6666659999173"/>
    <x v="1"/>
  </r>
  <r>
    <n v="147"/>
    <n v="205"/>
    <x v="0"/>
    <x v="0"/>
    <x v="150"/>
    <x v="10"/>
    <x v="5"/>
    <x v="7"/>
    <s v="JP Morgan"/>
    <x v="2"/>
    <d v="2000-09-22T00:00:00"/>
    <d v="2005-09-22T00:00:00"/>
    <x v="0"/>
    <n v="-20000000"/>
    <n v="7622.2635300000002"/>
    <n v="0.27"/>
    <n v="40.474685000000001"/>
    <n v="39.937713000000002"/>
    <n v="-0.53519093119935524"/>
    <n v="-4079.366316467585"/>
    <n v="-892.26510299999995"/>
    <x v="0"/>
    <n v="-4971.6314194675851"/>
    <n v="105285.599906"/>
    <n v="100987.47678300001"/>
    <n v="-4298.1231229999976"/>
    <n v="673.50829646758757"/>
    <n v="105285.599906"/>
    <n v="100987.47678300001"/>
    <n v="-4298.1231229999976"/>
    <x v="0"/>
    <n v="56423.805780825001"/>
    <n v="-27150"/>
    <n v="73837.476783000006"/>
    <n v="-257451.35127400002"/>
    <n v="-4298.1231229999976"/>
    <n v="-4298.1231229999976"/>
    <n v="-4298.1231229999976"/>
    <x v="0"/>
  </r>
  <r>
    <n v="227"/>
    <n v="343"/>
    <x v="0"/>
    <x v="0"/>
    <x v="150"/>
    <x v="10"/>
    <x v="5"/>
    <x v="7"/>
    <s v="Salomon"/>
    <x v="2"/>
    <d v="2000-10-20T00:00:00"/>
    <d v="2005-09-22T00:00:00"/>
    <x v="0"/>
    <n v="10000000"/>
    <n v="-3822.609555"/>
    <n v="0.35"/>
    <n v="40.474685000000001"/>
    <n v="39.937713000000002"/>
    <n v="-0.53517819541428724"/>
    <n v="2045.7772834183118"/>
    <n v="462.21016499999996"/>
    <x v="0"/>
    <n v="2507.9874484183119"/>
    <n v="-20587.907557999999"/>
    <n v="-18379.544562999999"/>
    <n v="2208.3629949999995"/>
    <n v="-299.62445341831244"/>
    <n v="-20587.907557999999"/>
    <n v="-18379.544562999999"/>
    <n v="2208.3629949999995"/>
    <x v="0"/>
    <n v="-28296.867230887499"/>
    <n v="14875"/>
    <n v="-3504.5445629999995"/>
    <n v="130126.23703999998"/>
    <n v="2208.3629949999995"/>
    <n v="2208.3629949999995"/>
    <n v="2208.3629949999995"/>
    <x v="0"/>
  </r>
  <r>
    <n v="247"/>
    <n v="361"/>
    <x v="0"/>
    <x v="0"/>
    <x v="150"/>
    <x v="10"/>
    <x v="5"/>
    <x v="7"/>
    <s v="General Re Fin"/>
    <x v="2"/>
    <d v="2000-10-27T00:00:00"/>
    <d v="2005-09-22T00:00:00"/>
    <x v="0"/>
    <n v="10000000"/>
    <n v="-3838.3915160000001"/>
    <n v="0.46"/>
    <n v="40.474685000000001"/>
    <n v="39.937713000000002"/>
    <n v="-0.53516080807749078"/>
    <n v="2054.1567054203451"/>
    <n v="484.31688600000001"/>
    <x v="0"/>
    <n v="2538.4735914203452"/>
    <n v="23487.569484"/>
    <n v="25777.471952"/>
    <n v="2289.9024680000002"/>
    <n v="-248.57112342034497"/>
    <n v="23487.569484"/>
    <n v="25777.471952"/>
    <n v="2289.9024680000002"/>
    <x v="0"/>
    <n v="-28413.693197190001"/>
    <n v="18655.555555999999"/>
    <n v="44433.027507999999"/>
    <n v="132282.814526"/>
    <n v="2289.9024680000002"/>
    <n v="2289.9024680000002"/>
    <n v="2289.9024680000002"/>
    <x v="0"/>
  </r>
  <r>
    <n v="1350"/>
    <n v="508"/>
    <x v="0"/>
    <x v="0"/>
    <x v="151"/>
    <x v="4"/>
    <x v="8"/>
    <x v="3"/>
    <s v="Portfolio ISIS"/>
    <x v="4"/>
    <d v="2001-01-05T00:00:00"/>
    <d v="2006-01-05T00:00:00"/>
    <x v="0"/>
    <n v="-10000000"/>
    <n v="4178.0676859999994"/>
    <n v="1.3"/>
    <n v="117.056366"/>
    <n v="116.925358"/>
    <n v="-7.8962252634674573E-2"/>
    <n v="-329.90963614670216"/>
    <n v="-1353.591021"/>
    <x v="0"/>
    <n v="-1683.500657146702"/>
    <n v="-84306.673311999999"/>
    <n v="-85273.058415000007"/>
    <n v="-966.3851030000078"/>
    <n v="717.11555414669419"/>
    <n v="-84306.673311999999"/>
    <n v="-85273.058415000007"/>
    <n v="-966.3851030000078"/>
    <x v="0"/>
    <n v="41237.528060819997"/>
    <n v="0"/>
    <n v="-85273.058415000007"/>
    <n v="-70060.555637000012"/>
    <n v="-966.3851030000078"/>
    <n v="-966.3851030000078"/>
    <n v="-966.3851030000078"/>
    <x v="1"/>
  </r>
  <r>
    <n v="1530"/>
    <n v="578"/>
    <x v="0"/>
    <x v="1"/>
    <x v="151"/>
    <x v="4"/>
    <x v="8"/>
    <x v="3"/>
    <s v="Portfolio ISIS"/>
    <x v="1"/>
    <d v="2001-01-05T00:00:00"/>
    <d v="2006-01-05T00:00:00"/>
    <x v="0"/>
    <n v="10000000"/>
    <n v="-4178.0676859999994"/>
    <n v="1.3"/>
    <n v="117.056366"/>
    <n v="116.925358"/>
    <n v="-7.8962252634674573E-2"/>
    <n v="329.90963614670216"/>
    <n v="1353.591021"/>
    <x v="0"/>
    <n v="1683.500657146702"/>
    <n v="84306.673311999999"/>
    <n v="85273.058415000007"/>
    <n v="966.3851030000078"/>
    <n v="-717.11555414669419"/>
    <n v="84306.673311999999"/>
    <n v="85273.058415000007"/>
    <n v="966.3851030000078"/>
    <x v="0"/>
    <n v="-41237.528060819997"/>
    <n v="0"/>
    <n v="85273.058415000007"/>
    <n v="70060.555637000012"/>
    <n v="966.3851030000078"/>
    <n v="966.3851030000078"/>
    <n v="966.3851030000078"/>
    <x v="1"/>
  </r>
  <r>
    <n v="1642"/>
    <n v="846"/>
    <x v="0"/>
    <x v="0"/>
    <x v="151"/>
    <x v="4"/>
    <x v="8"/>
    <x v="3"/>
    <s v="JP Morgan"/>
    <x v="4"/>
    <d v="2001-02-13T00:00:00"/>
    <d v="2006-02-13T00:00:00"/>
    <x v="0"/>
    <n v="-10000000"/>
    <n v="4262.2578910000002"/>
    <n v="1.3"/>
    <n v="118.106128"/>
    <n v="117.976642"/>
    <n v="-8.5912745462297116E-2"/>
    <n v="-366.18227728415036"/>
    <n v="-1323.248499"/>
    <x v="0"/>
    <n v="-1689.4307762841504"/>
    <n v="-66840.068742999996"/>
    <n v="-67804.737309000004"/>
    <n v="-964.66856600000756"/>
    <n v="724.76221028414284"/>
    <n v="-66840.068742999996"/>
    <n v="-67804.737309000004"/>
    <n v="-964.66856600000756"/>
    <x v="0"/>
    <n v="42068.485384170002"/>
    <n v="0"/>
    <n v="-67804.737309000004"/>
    <n v="-67804.737309000004"/>
    <n v="-964.66856600000756"/>
    <n v="-964.66856600000756"/>
    <n v="-964.66856600000756"/>
    <x v="1"/>
  </r>
  <r>
    <n v="1351"/>
    <n v="509"/>
    <x v="0"/>
    <x v="0"/>
    <x v="152"/>
    <x v="2"/>
    <x v="4"/>
    <x v="6"/>
    <s v="Portfolio ISIS"/>
    <x v="2"/>
    <d v="2001-01-05T00:00:00"/>
    <d v="2006-01-05T00:00:00"/>
    <x v="0"/>
    <n v="-10000000"/>
    <n v="4016.1069780000003"/>
    <n v="0.18"/>
    <n v="19.181601000000001"/>
    <n v="19.067723000000001"/>
    <n v="-0.11870898400549951"/>
    <n v="-476.74797901577699"/>
    <n v="-262.24790400000001"/>
    <x v="0"/>
    <n v="-738.99588301577705"/>
    <n v="597.30126499999994"/>
    <n v="69.988877000000002"/>
    <n v="-527.31238799999994"/>
    <n v="211.68349501577711"/>
    <n v="597.30126499999994"/>
    <n v="69.988877000000002"/>
    <n v="-527.31238799999994"/>
    <x v="0"/>
    <n v="11891.692761857999"/>
    <n v="0"/>
    <n v="69.988877000000002"/>
    <n v="5045.57413"/>
    <n v="-527.31238799999994"/>
    <n v="-527.31238799999994"/>
    <n v="-527.31238799999994"/>
    <x v="1"/>
  </r>
  <r>
    <n v="1569"/>
    <n v="615"/>
    <x v="0"/>
    <x v="1"/>
    <x v="152"/>
    <x v="2"/>
    <x v="4"/>
    <x v="6"/>
    <s v="Portfolio ISIS"/>
    <x v="1"/>
    <d v="2001-01-05T00:00:00"/>
    <d v="2006-01-05T00:00:00"/>
    <x v="0"/>
    <n v="10000000"/>
    <n v="-4016.1069780000003"/>
    <n v="0.18"/>
    <n v="19.181601000000001"/>
    <n v="19.067723000000001"/>
    <n v="-0.11870898400549951"/>
    <n v="476.74797901577699"/>
    <n v="262.24790400000001"/>
    <x v="0"/>
    <n v="738.99588301577705"/>
    <n v="-597.30126499999994"/>
    <n v="-69.988877000000002"/>
    <n v="527.31238799999994"/>
    <n v="-211.68349501577711"/>
    <n v="-597.30126499999994"/>
    <n v="-69.988877000000002"/>
    <n v="527.31238799999994"/>
    <x v="0"/>
    <n v="-11891.692761857999"/>
    <n v="0"/>
    <n v="-69.988877000000002"/>
    <n v="-5045.57413"/>
    <n v="527.31238799999994"/>
    <n v="527.31238799999994"/>
    <n v="527.31238799999994"/>
    <x v="1"/>
  </r>
  <r>
    <n v="1588"/>
    <n v="642"/>
    <x v="0"/>
    <x v="0"/>
    <x v="153"/>
    <x v="5"/>
    <x v="8"/>
    <x v="6"/>
    <s v="Paribas London"/>
    <x v="2"/>
    <d v="2000-12-28T00:00:00"/>
    <d v="2001-04-06T00:00:00"/>
    <x v="0"/>
    <n v="20000000"/>
    <n v="-36.341642"/>
    <n v="0.6"/>
    <n v="92.721171999999996"/>
    <n v="78.370755000000003"/>
    <n v="-0.54866508962136962"/>
    <n v="19.93939026491773"/>
    <n v="667.834383"/>
    <x v="0"/>
    <n v="687.77377326491774"/>
    <n v="31446.695544999999"/>
    <n v="32123.687529999999"/>
    <n v="676.99198500000057"/>
    <n v="-10.781788264917168"/>
    <n v="31446.695544999999"/>
    <n v="32123.687529999999"/>
    <n v="676.99198500000057"/>
    <x v="0"/>
    <n v="-209.23700381500001"/>
    <n v="0"/>
    <n v="32123.687529999999"/>
    <n v="33806.081651"/>
    <n v="676.99198500000057"/>
    <n v="676.99198500000057"/>
    <n v="676.99198500000057"/>
    <x v="3"/>
  </r>
  <r>
    <n v="219"/>
    <n v="336"/>
    <x v="0"/>
    <x v="0"/>
    <x v="154"/>
    <x v="10"/>
    <x v="0"/>
    <x v="3"/>
    <s v="JP Morgan"/>
    <x v="3"/>
    <d v="2000-10-03T00:00:00"/>
    <d v="2005-10-03T00:00:00"/>
    <x v="0"/>
    <n v="-5000000"/>
    <n v="1930.710834"/>
    <n v="0.43"/>
    <n v="58.978265999999998"/>
    <n v="58.400669000000001"/>
    <n v="-0.55544761305786439"/>
    <n v="-1072.4087242502587"/>
    <n v="-316.54934100000003"/>
    <x v="0"/>
    <n v="-1388.9580652502586"/>
    <n v="26232.398753000001"/>
    <n v="25065.581152999999"/>
    <n v="-1166.8176000000021"/>
    <n v="222.14046525025651"/>
    <n v="26232.398753000001"/>
    <n v="25065.581152999999"/>
    <n v="-1166.8176000000021"/>
    <x v="0"/>
    <n v="14292.086948684999"/>
    <n v="84518.555556000007"/>
    <n v="109584.13670900001"/>
    <n v="-29561.30019899999"/>
    <n v="-1166.8175999999949"/>
    <n v="-1166.8175999999949"/>
    <n v="-1166.8176000000021"/>
    <x v="1"/>
  </r>
  <r>
    <n v="236"/>
    <n v="351"/>
    <x v="0"/>
    <x v="2"/>
    <x v="154"/>
    <x v="10"/>
    <x v="0"/>
    <x v="3"/>
    <s v="UBS AG"/>
    <x v="3"/>
    <d v="2000-10-19T00:00:00"/>
    <d v="2005-10-02T00:00:00"/>
    <x v="0"/>
    <n v="5000000"/>
    <n v="-1941.777771"/>
    <n v="0.56999999999999995"/>
    <n v="58.964440000000003"/>
    <n v="58.386763000000002"/>
    <n v="-0.55541718072001955"/>
    <n v="1078.4967351536238"/>
    <n v="332.51997599999999"/>
    <x v="2"/>
    <n v="-5713.983288846377"/>
    <n v="3317.2653759999998"/>
    <n v="-2586.5940580000001"/>
    <n v="-5903.859434"/>
    <n v="-189.87614515362293"/>
    <n v="3317.2653759999998"/>
    <n v="-2586.5940580000001"/>
    <n v="-5903.859434"/>
    <x v="2"/>
    <n v="-14374.009949827499"/>
    <n v="13062.5"/>
    <n v="10475.905941999999"/>
    <n v="30834.999450999996"/>
    <n v="1221.140566"/>
    <n v="1221.140566"/>
    <n v="1221.140566"/>
    <x v="1"/>
  </r>
  <r>
    <n v="237"/>
    <n v="352"/>
    <x v="0"/>
    <x v="3"/>
    <x v="154"/>
    <x v="10"/>
    <x v="0"/>
    <x v="3"/>
    <s v="EnronCredit.com"/>
    <x v="3"/>
    <d v="2000-10-19T00:00:00"/>
    <d v="2005-10-02T00:00:00"/>
    <x v="0"/>
    <n v="-5000000"/>
    <n v="1941.777771"/>
    <n v="0.56999999999999995"/>
    <n v="58.964440000000003"/>
    <n v="58.386763000000002"/>
    <n v="-0.55541718072001955"/>
    <n v="-1078.4967351536238"/>
    <n v="-332.51997599999999"/>
    <x v="3"/>
    <n v="5713.983288846377"/>
    <n v="-3317.2653759999998"/>
    <n v="2586.5940580000001"/>
    <n v="5903.859434"/>
    <n v="189.87614515362293"/>
    <n v="-3317.2653759999998"/>
    <n v="2586.5940580000001"/>
    <n v="5903.859434"/>
    <x v="3"/>
    <n v="14374.009949827499"/>
    <n v="-13062.5"/>
    <n v="-10475.905941999999"/>
    <n v="-30834.999450999996"/>
    <n v="-1221.140566"/>
    <n v="-1221.140566"/>
    <n v="-1221.140566"/>
    <x v="1"/>
  </r>
  <r>
    <n v="238"/>
    <n v="353"/>
    <x v="0"/>
    <x v="4"/>
    <x v="154"/>
    <x v="10"/>
    <x v="0"/>
    <x v="3"/>
    <s v="Enron North America"/>
    <x v="3"/>
    <d v="2000-10-19T00:00:00"/>
    <d v="2005-10-02T00:00:00"/>
    <x v="0"/>
    <n v="5000000"/>
    <n v="-1941.777771"/>
    <n v="0.56999999999999995"/>
    <n v="58.964440000000003"/>
    <n v="58.386763000000002"/>
    <n v="-0.55541718072001955"/>
    <n v="1078.4967351536238"/>
    <n v="332.51997599999999"/>
    <x v="2"/>
    <n v="-5713.983288846377"/>
    <n v="3317.2653759999998"/>
    <n v="-2586.5940580000001"/>
    <n v="-5903.859434"/>
    <n v="-189.87614515362293"/>
    <n v="3317.2653759999998"/>
    <n v="-2586.5940580000001"/>
    <n v="-5903.859434"/>
    <x v="2"/>
    <n v="-14374.009949827499"/>
    <n v="13062.5"/>
    <n v="10475.905941999999"/>
    <n v="30834.999450999996"/>
    <n v="1221.140566"/>
    <n v="1221.140566"/>
    <n v="1221.140566"/>
    <x v="1"/>
  </r>
  <r>
    <n v="1712"/>
    <n v="915"/>
    <x v="0"/>
    <x v="0"/>
    <x v="155"/>
    <x v="9"/>
    <x v="3"/>
    <x v="8"/>
    <s v="Deutsche Bank AG"/>
    <x v="9"/>
    <d v="2001-03-22T00:00:00"/>
    <d v="2006-03-22T00:00:00"/>
    <x v="1"/>
    <n v="-10000000"/>
    <n v="4295.1460440000001"/>
    <n v="0.34"/>
    <n v="31.624559000000001"/>
    <n v="31.497858000000001"/>
    <n v="-0.10711625167985107"/>
    <n v="-460.07994465082072"/>
    <n v="-414.22440900000004"/>
    <x v="0"/>
    <n v="-874.30435365082076"/>
    <n v="-11668.909900000001"/>
    <n v="-12329.887287"/>
    <n v="-660.977386999999"/>
    <n v="213.32696665082176"/>
    <n v="-10291.978531800001"/>
    <n v="-10819.476094342499"/>
    <n v="-527.49756254249769"/>
    <x v="0"/>
    <m/>
    <n v="0"/>
    <n v="-10819.476094342499"/>
    <n v="-10819.476094342499"/>
    <n v="-527.49756254249769"/>
    <n v="-527.49756254249769"/>
    <n v="-527.49756254249769"/>
    <x v="1"/>
  </r>
  <r>
    <n v="1352"/>
    <n v="510"/>
    <x v="0"/>
    <x v="0"/>
    <x v="156"/>
    <x v="4"/>
    <x v="8"/>
    <x v="3"/>
    <s v="Portfolio ISIS"/>
    <x v="3"/>
    <d v="2001-01-05T00:00:00"/>
    <d v="2006-01-05T00:00:00"/>
    <x v="0"/>
    <n v="-10000000"/>
    <n v="4177.1971039999999"/>
    <n v="1.8"/>
    <n v="145.47922600000001"/>
    <n v="144.80224000000001"/>
    <n v="-0.58762452536344567"/>
    <n v="-2454.6234655875596"/>
    <n v="-1583.4446190000001"/>
    <x v="0"/>
    <n v="-4038.0680845875595"/>
    <n v="-184128.15351999999"/>
    <n v="-187587.69587"/>
    <n v="-3459.5423500000034"/>
    <n v="578.52573458755614"/>
    <n v="-184128.15351999999"/>
    <n v="-187587.69587"/>
    <n v="-3459.5423500000034"/>
    <x v="0"/>
    <n v="41228.935416479995"/>
    <n v="0"/>
    <n v="-187587.69587"/>
    <n v="-274129.09008200001"/>
    <n v="-3459.5423500000034"/>
    <n v="-3459.5423500000034"/>
    <n v="-3459.5423500000034"/>
    <x v="1"/>
  </r>
  <r>
    <n v="1531"/>
    <n v="579"/>
    <x v="0"/>
    <x v="1"/>
    <x v="156"/>
    <x v="4"/>
    <x v="8"/>
    <x v="3"/>
    <s v="Portfolio ISIS"/>
    <x v="1"/>
    <d v="2001-01-05T00:00:00"/>
    <d v="2006-01-05T00:00:00"/>
    <x v="0"/>
    <n v="10000000"/>
    <n v="-4177.1971039999999"/>
    <n v="1.8"/>
    <n v="145.47922600000001"/>
    <n v="144.80224000000001"/>
    <n v="-0.58762452536344567"/>
    <n v="2454.6234655875596"/>
    <n v="1583.4446190000001"/>
    <x v="0"/>
    <n v="4038.0680845875595"/>
    <n v="184128.15351999999"/>
    <n v="187587.69587"/>
    <n v="3459.5423500000034"/>
    <n v="-578.52573458755614"/>
    <n v="184128.15351999999"/>
    <n v="187587.69587"/>
    <n v="3459.5423500000034"/>
    <x v="0"/>
    <n v="-41228.935416479995"/>
    <n v="0"/>
    <n v="187587.69587"/>
    <n v="274129.09008200001"/>
    <n v="3459.5423500000034"/>
    <n v="3459.5423500000034"/>
    <n v="3459.5423500000034"/>
    <x v="1"/>
  </r>
  <r>
    <n v="1597"/>
    <n v="651"/>
    <x v="0"/>
    <x v="0"/>
    <x v="156"/>
    <x v="4"/>
    <x v="8"/>
    <x v="3"/>
    <s v="Deutsche Bank AG NY"/>
    <x v="3"/>
    <d v="2001-01-05T00:00:00"/>
    <d v="2006-01-05T00:00:00"/>
    <x v="0"/>
    <n v="10000000"/>
    <n v="-4229.1285880000005"/>
    <n v="2.19"/>
    <n v="145.47922600000001"/>
    <n v="144.80224000000001"/>
    <n v="-0.58740390015921984"/>
    <n v="2484.2066268660546"/>
    <n v="1687.1530320000002"/>
    <x v="0"/>
    <n v="4171.3596588660548"/>
    <n v="351994.55592000001"/>
    <n v="355785.30587500002"/>
    <n v="3790.7499550000066"/>
    <n v="-380.60970386604822"/>
    <n v="351994.55592000001"/>
    <n v="355785.30587500002"/>
    <n v="3790.7499550000066"/>
    <x v="0"/>
    <n v="-41741.499163560009"/>
    <n v="0"/>
    <n v="355785.30587500002"/>
    <n v="355785.30587500002"/>
    <n v="3790.7499550000066"/>
    <n v="3790.7499550000066"/>
    <n v="3790.7499550000066"/>
    <x v="1"/>
  </r>
  <r>
    <n v="1353"/>
    <n v="511"/>
    <x v="0"/>
    <x v="0"/>
    <x v="157"/>
    <x v="4"/>
    <x v="1"/>
    <x v="3"/>
    <s v="Portfolio ISIS"/>
    <x v="4"/>
    <d v="2001-01-05T00:00:00"/>
    <d v="2006-01-05T00:00:00"/>
    <x v="0"/>
    <n v="-10000000"/>
    <n v="4068.8899659999997"/>
    <n v="0.5"/>
    <n v="38.586272000000001"/>
    <n v="38.551779000000003"/>
    <n v="-2.7249916786002398E-2"/>
    <n v="-110.87691298490012"/>
    <n v="-523.19133599999998"/>
    <x v="0"/>
    <n v="-634.06824898490004"/>
    <n v="-60057.152134000004"/>
    <n v="-60399.212894999997"/>
    <n v="-342.06076099999336"/>
    <n v="292.00748798490667"/>
    <n v="-60057.152134000004"/>
    <n v="-60399.212894999997"/>
    <n v="-342.06076099999336"/>
    <x v="0"/>
    <n v="40159.943964419996"/>
    <n v="0"/>
    <n v="-60399.212894999997"/>
    <n v="-147090.01308899999"/>
    <n v="-342.06076099999336"/>
    <n v="-342.06076099999336"/>
    <n v="-342.06076099999336"/>
    <x v="1"/>
  </r>
  <r>
    <n v="1532"/>
    <n v="580"/>
    <x v="0"/>
    <x v="1"/>
    <x v="157"/>
    <x v="4"/>
    <x v="1"/>
    <x v="3"/>
    <s v="Portfolio ISIS"/>
    <x v="1"/>
    <d v="2001-01-05T00:00:00"/>
    <d v="2006-01-05T00:00:00"/>
    <x v="0"/>
    <n v="10000000"/>
    <n v="-4068.8899659999997"/>
    <n v="0.5"/>
    <n v="38.586272000000001"/>
    <n v="38.551779000000003"/>
    <n v="-2.7249916786002398E-2"/>
    <n v="110.87691298490012"/>
    <n v="523.19133599999998"/>
    <x v="0"/>
    <n v="634.06824898490004"/>
    <n v="60057.152134000004"/>
    <n v="60399.212894999997"/>
    <n v="342.06076099999336"/>
    <n v="-292.00748798490667"/>
    <n v="60057.152134000004"/>
    <n v="60399.212894999997"/>
    <n v="342.06076099999336"/>
    <x v="0"/>
    <n v="-40159.943964419996"/>
    <n v="0"/>
    <n v="60399.212894999997"/>
    <n v="147090.01308899999"/>
    <n v="342.06076099999336"/>
    <n v="342.06076099999336"/>
    <n v="342.06076099999336"/>
    <x v="1"/>
  </r>
  <r>
    <n v="273"/>
    <n v="410"/>
    <x v="0"/>
    <x v="0"/>
    <x v="158"/>
    <x v="5"/>
    <x v="1"/>
    <x v="6"/>
    <s v="Goldman Sachs"/>
    <x v="2"/>
    <d v="2000-12-05T00:00:00"/>
    <d v="2005-12-05T00:00:00"/>
    <x v="0"/>
    <n v="-10000000"/>
    <n v="4009.0522820000001"/>
    <n v="0.56999999999999995"/>
    <n v="37.446593"/>
    <n v="34.516455999999998"/>
    <n v="-3.0441939412980492"/>
    <n v="-12204.332667211518"/>
    <n v="-491.15313900000001"/>
    <x v="0"/>
    <n v="-12695.485806211518"/>
    <n v="-85371.130692999999"/>
    <n v="-97829.735375000004"/>
    <n v="-12458.604682000005"/>
    <n v="236.88112421151345"/>
    <n v="-85371.130692999999"/>
    <n v="-97829.735375000004"/>
    <n v="-12458.604682000005"/>
    <x v="0"/>
    <n v="23082.118513615002"/>
    <n v="-14250"/>
    <n v="-112079.735375"/>
    <n v="-62524.971637000002"/>
    <n v="-12458.604682000005"/>
    <n v="-12458.604682000005"/>
    <n v="-12458.604682000005"/>
    <x v="1"/>
  </r>
  <r>
    <n v="277"/>
    <n v="414"/>
    <x v="0"/>
    <x v="0"/>
    <x v="158"/>
    <x v="5"/>
    <x v="1"/>
    <x v="6"/>
    <s v="JP Morgan"/>
    <x v="2"/>
    <d v="2000-12-06T00:00:00"/>
    <d v="2005-12-06T00:00:00"/>
    <x v="0"/>
    <n v="-10000000"/>
    <n v="4008.0063719999998"/>
    <n v="0.55000000000000004"/>
    <n v="37.457720999999999"/>
    <n v="34.526735000000002"/>
    <n v="-3.0444275383618686"/>
    <n v="-12202.084972846644"/>
    <n v="-486.93861000000004"/>
    <x v="0"/>
    <n v="-12689.023582846643"/>
    <n v="-76785.102822999994"/>
    <n v="-89230.627624000001"/>
    <n v="-12445.524801000007"/>
    <n v="243.49878184663612"/>
    <n v="-76785.102822999994"/>
    <n v="-89230.627624000001"/>
    <n v="-12445.524801000007"/>
    <x v="0"/>
    <n v="23076.096686789999"/>
    <n v="-13750"/>
    <n v="-102980.627624"/>
    <n v="-62172.337263000001"/>
    <n v="-12445.524801000007"/>
    <n v="-12445.524801000007"/>
    <n v="-12445.524801000007"/>
    <x v="1"/>
  </r>
  <r>
    <n v="240"/>
    <n v="355"/>
    <x v="0"/>
    <x v="0"/>
    <x v="159"/>
    <x v="1"/>
    <x v="2"/>
    <x v="9"/>
    <s v="JP Morgan"/>
    <x v="4"/>
    <d v="2000-10-23T00:00:00"/>
    <d v="2005-10-23T00:00:00"/>
    <x v="0"/>
    <n v="-10000000"/>
    <n v="3872.545513"/>
    <n v="0.35"/>
    <n v="70.185725000000005"/>
    <n v="70.159315000000007"/>
    <n v="-5.3976690499440358E-3"/>
    <n v="-20.902719060019749"/>
    <n v="-835.74408000000005"/>
    <x v="0"/>
    <n v="-856.64679906001982"/>
    <n v="134153.002549"/>
    <n v="134092.26921699999"/>
    <n v="-60.733332000003429"/>
    <n v="795.91346706001639"/>
    <n v="134153.002549"/>
    <n v="134092.26921699999"/>
    <n v="-60.733332000003429"/>
    <x v="0"/>
    <n v="28029.484423094"/>
    <n v="-8944.4444440000007"/>
    <n v="125147.824773"/>
    <n v="67965.189633000002"/>
    <n v="-60.733332000003429"/>
    <n v="-60.733332000003429"/>
    <n v="-60.733332000003429"/>
    <x v="1"/>
  </r>
  <r>
    <n v="1356"/>
    <n v="513"/>
    <x v="0"/>
    <x v="0"/>
    <x v="160"/>
    <x v="4"/>
    <x v="8"/>
    <x v="3"/>
    <s v="Portfolio ISIS"/>
    <x v="5"/>
    <d v="2001-01-05T00:00:00"/>
    <d v="2006-01-05T00:00:00"/>
    <x v="0"/>
    <n v="-10000000"/>
    <n v="4081.5182599999998"/>
    <n v="1.5"/>
    <n v="314.51199400000002"/>
    <n v="313.53422599999999"/>
    <n v="-0.6238957572697954"/>
    <n v="-2546.4419256331976"/>
    <n v="-2163.7533360000002"/>
    <x v="0"/>
    <n v="-4710.1952616331982"/>
    <n v="589171.48411700001"/>
    <n v="585998.10633900005"/>
    <n v="-3173.3777779999655"/>
    <n v="1536.8174836332328"/>
    <n v="589171.48411700001"/>
    <n v="585998.10633900005"/>
    <n v="-3173.3777779999655"/>
    <x v="0"/>
    <n v="40284.585226199997"/>
    <n v="0"/>
    <n v="585998.10633900005"/>
    <n v="-331173.4604509999"/>
    <n v="-3173.3777779999655"/>
    <n v="-3173.3777779999655"/>
    <n v="-3173.3777779999655"/>
    <x v="1"/>
  </r>
  <r>
    <n v="1570"/>
    <n v="616"/>
    <x v="0"/>
    <x v="1"/>
    <x v="160"/>
    <x v="4"/>
    <x v="8"/>
    <x v="3"/>
    <s v="Portfolio ISIS"/>
    <x v="1"/>
    <d v="2001-01-05T00:00:00"/>
    <d v="2006-01-05T00:00:00"/>
    <x v="0"/>
    <n v="10000000"/>
    <n v="-4081.5182599999998"/>
    <n v="1.5"/>
    <n v="314.51199400000002"/>
    <n v="313.53422599999999"/>
    <n v="-0.6238957572697954"/>
    <n v="2546.4419256331976"/>
    <n v="2163.7533360000002"/>
    <x v="0"/>
    <n v="4710.1952616331982"/>
    <n v="-589171.48411700001"/>
    <n v="-585998.10633900005"/>
    <n v="3173.3777779999655"/>
    <n v="-1536.8174836332328"/>
    <n v="-589171.48411700001"/>
    <n v="-585998.10633900005"/>
    <n v="3173.3777779999655"/>
    <x v="0"/>
    <n v="-40284.585226199997"/>
    <n v="0"/>
    <n v="-585998.10633900005"/>
    <n v="331173.4604509999"/>
    <n v="3173.3777779999655"/>
    <n v="3173.3777779999655"/>
    <n v="3173.3777779999655"/>
    <x v="1"/>
  </r>
  <r>
    <n v="1357"/>
    <n v="514"/>
    <x v="0"/>
    <x v="0"/>
    <x v="161"/>
    <x v="10"/>
    <x v="6"/>
    <x v="3"/>
    <s v="Portfolio ISIS"/>
    <x v="4"/>
    <d v="2001-01-05T00:00:00"/>
    <d v="2006-01-05T00:00:00"/>
    <x v="0"/>
    <n v="-10000000"/>
    <n v="4163.5560020000003"/>
    <n v="1.3"/>
    <n v="67.203585000000004"/>
    <n v="67.205004000000002"/>
    <n v="1.06490700938758E-2"/>
    <n v="44.337999705075291"/>
    <n v="-1056.7905780000001"/>
    <x v="0"/>
    <n v="-1012.4525782949248"/>
    <n v="-293391.69171899999"/>
    <n v="-294053.48641399998"/>
    <n v="-661.79469499998959"/>
    <n v="350.65788329493523"/>
    <n v="-293391.69171899999"/>
    <n v="-294053.48641399998"/>
    <n v="-661.79469499998959"/>
    <x v="0"/>
    <n v="30820.723304805004"/>
    <n v="0"/>
    <n v="-294053.48641399998"/>
    <n v="-186536.55266299998"/>
    <n v="-661.79469499998959"/>
    <n v="-661.79469499998959"/>
    <n v="-661.79469499998959"/>
    <x v="1"/>
  </r>
  <r>
    <n v="1534"/>
    <n v="582"/>
    <x v="0"/>
    <x v="1"/>
    <x v="161"/>
    <x v="10"/>
    <x v="6"/>
    <x v="3"/>
    <s v="Portfolio ISIS"/>
    <x v="1"/>
    <d v="2001-01-05T00:00:00"/>
    <d v="2006-01-05T00:00:00"/>
    <x v="0"/>
    <n v="10000000"/>
    <n v="-4163.5560020000003"/>
    <n v="1.3"/>
    <n v="67.203585000000004"/>
    <n v="67.205004000000002"/>
    <n v="1.06490700938758E-2"/>
    <n v="-44.337999705075291"/>
    <n v="1056.7905780000001"/>
    <x v="0"/>
    <n v="1012.4525782949248"/>
    <n v="293391.69171899999"/>
    <n v="294053.48641399998"/>
    <n v="661.79469499998959"/>
    <n v="-350.65788329493523"/>
    <n v="293391.69171899999"/>
    <n v="294053.48641399998"/>
    <n v="661.79469499998959"/>
    <x v="0"/>
    <n v="-30820.723304805004"/>
    <n v="0"/>
    <n v="294053.48641399998"/>
    <n v="186536.55266299998"/>
    <n v="661.79469499998959"/>
    <n v="661.79469499998959"/>
    <n v="661.79469499998959"/>
    <x v="1"/>
  </r>
  <r>
    <n v="1587"/>
    <n v="641"/>
    <x v="0"/>
    <x v="0"/>
    <x v="162"/>
    <x v="1"/>
    <x v="1"/>
    <x v="11"/>
    <s v="Paribas London"/>
    <x v="2"/>
    <d v="2000-12-28T00:00:00"/>
    <d v="2001-04-06T00:00:00"/>
    <x v="0"/>
    <n v="27000000"/>
    <n v="-49.01887"/>
    <n v="0.18"/>
    <n v="73.854395999999994"/>
    <n v="62.170392999999997"/>
    <n v="-0.55982346213401257"/>
    <n v="27.441913513297084"/>
    <n v="711.03095099999996"/>
    <x v="0"/>
    <n v="738.47286451329705"/>
    <n v="11718.914779999999"/>
    <n v="12440.270358"/>
    <n v="721.35557800000061"/>
    <n v="-17.117286513296449"/>
    <n v="11718.914779999999"/>
    <n v="12440.270358"/>
    <n v="721.35557800000061"/>
    <x v="0"/>
    <n v="-354.79858106"/>
    <n v="0"/>
    <n v="12440.270358"/>
    <n v="42686.8606"/>
    <n v="721.35557800000061"/>
    <n v="721.35557800000061"/>
    <n v="721.35557800000061"/>
    <x v="3"/>
  </r>
  <r>
    <n v="1728"/>
    <n v="933"/>
    <x v="0"/>
    <x v="0"/>
    <x v="163"/>
    <x v="9"/>
    <x v="8"/>
    <x v="8"/>
    <s v="Morgan Stanley CP"/>
    <x v="2"/>
    <d v="2001-03-29T00:00:00"/>
    <d v="2006-06-30T00:00:00"/>
    <x v="1"/>
    <n v="10000000"/>
    <n v="-4506.3454320000001"/>
    <n v="0.41499999999999998"/>
    <n v="43.118613000000003"/>
    <n v="41.023018"/>
    <n v="-2.1239329242067737"/>
    <n v="9571.1754308735963"/>
    <n v="541.72626000000002"/>
    <x v="0"/>
    <n v="10112.901690873596"/>
    <n v="-6923.1617340000003"/>
    <n v="2903.8261050000001"/>
    <n v="9826.9878390000013"/>
    <n v="-285.91385187359447"/>
    <n v="-6106.2286493880001"/>
    <n v="2548.1074071375001"/>
    <n v="8654.3360565255007"/>
    <x v="0"/>
    <m/>
    <n v="0"/>
    <n v="2548.1074071375001"/>
    <n v="2548.1074071375001"/>
    <n v="8654.3360565255007"/>
    <n v="8654.3360565255007"/>
    <n v="8654.3360565255007"/>
    <x v="1"/>
  </r>
  <r>
    <n v="1358"/>
    <n v="515"/>
    <x v="0"/>
    <x v="0"/>
    <x v="164"/>
    <x v="1"/>
    <x v="8"/>
    <x v="11"/>
    <s v="Portfolio ISIS"/>
    <x v="2"/>
    <d v="2001-01-05T00:00:00"/>
    <d v="2006-01-05T00:00:00"/>
    <x v="0"/>
    <n v="-10000000"/>
    <n v="4121.9274269999996"/>
    <n v="0.98"/>
    <n v="97.314836999999997"/>
    <n v="96.671566999999996"/>
    <n v="-0.59517626624313646"/>
    <n v="-2453.273375727038"/>
    <n v="-1123.3574550000001"/>
    <x v="0"/>
    <n v="-3576.6308307270383"/>
    <n v="-26747.962018999999"/>
    <n v="-29668.978639000001"/>
    <n v="-2921.0166200000021"/>
    <n v="655.61421072703615"/>
    <n v="-26747.962018999999"/>
    <n v="-29668.978639000001"/>
    <n v="-2921.0166200000021"/>
    <x v="0"/>
    <n v="29834.510716625999"/>
    <n v="0"/>
    <n v="-29668.978639000001"/>
    <n v="-31598.992525000001"/>
    <n v="-2921.0166200000021"/>
    <n v="-2921.0166200000021"/>
    <n v="-2921.0166200000021"/>
    <x v="1"/>
  </r>
  <r>
    <n v="1571"/>
    <n v="617"/>
    <x v="0"/>
    <x v="1"/>
    <x v="164"/>
    <x v="1"/>
    <x v="8"/>
    <x v="11"/>
    <s v="Portfolio ISIS"/>
    <x v="1"/>
    <d v="2001-01-05T00:00:00"/>
    <d v="2006-01-05T00:00:00"/>
    <x v="0"/>
    <n v="10000000"/>
    <n v="-4121.9274269999996"/>
    <n v="0.98"/>
    <n v="97.314836999999997"/>
    <n v="96.671566999999996"/>
    <n v="-0.59517626624313646"/>
    <n v="2453.273375727038"/>
    <n v="1123.3574550000001"/>
    <x v="0"/>
    <n v="3576.6308307270383"/>
    <n v="26747.962018999999"/>
    <n v="29668.978639000001"/>
    <n v="2921.0166200000021"/>
    <n v="-655.61421072703615"/>
    <n v="26747.962018999999"/>
    <n v="29668.978639000001"/>
    <n v="2921.0166200000021"/>
    <x v="0"/>
    <n v="-29834.510716625999"/>
    <n v="0"/>
    <n v="29668.978639000001"/>
    <n v="31598.992525000001"/>
    <n v="2921.0166200000021"/>
    <n v="2921.0166200000021"/>
    <n v="2921.0166200000021"/>
    <x v="1"/>
  </r>
  <r>
    <n v="35"/>
    <n v="129"/>
    <x v="0"/>
    <x v="0"/>
    <x v="165"/>
    <x v="4"/>
    <x v="8"/>
    <x v="3"/>
    <s v="JP Morgan"/>
    <x v="0"/>
    <d v="2000-07-19T00:00:00"/>
    <d v="2003-05-08T00:00:00"/>
    <x v="0"/>
    <n v="10000000"/>
    <n v="-1814.942397"/>
    <n v="1.4"/>
    <n v="665.63547300000005"/>
    <n v="663.20128199999999"/>
    <n v="-0.64309392575033064"/>
    <n v="1167.1784310974451"/>
    <n v="4732.764228"/>
    <x v="0"/>
    <n v="5899.9426590974454"/>
    <n v="-941714.44917699997"/>
    <n v="-937005.74503700004"/>
    <n v="4708.7041399999289"/>
    <n v="-1191.2385190975165"/>
    <n v="-941714.44917699997"/>
    <n v="-937005.74503700004"/>
    <n v="4708.7041399999289"/>
    <x v="0"/>
    <n v="-17913.481458390001"/>
    <n v="71555.555556000007"/>
    <n v="-865450.18948100007"/>
    <n v="-549552.63048900012"/>
    <n v="4708.7041399999289"/>
    <n v="4708.7041399999289"/>
    <n v="4708.7041399999289"/>
    <x v="5"/>
  </r>
  <r>
    <n v="1359"/>
    <n v="516"/>
    <x v="0"/>
    <x v="0"/>
    <x v="165"/>
    <x v="4"/>
    <x v="8"/>
    <x v="3"/>
    <s v="Portfolio ISIS"/>
    <x v="0"/>
    <d v="2001-01-05T00:00:00"/>
    <d v="2006-01-05T00:00:00"/>
    <x v="0"/>
    <n v="-10000000"/>
    <n v="3975.421648"/>
    <n v="2.4500000000000002"/>
    <n v="702.10145199999999"/>
    <n v="700.52191700000003"/>
    <n v="-0.73153640977001477"/>
    <n v="-2908.1656796999155"/>
    <n v="-4553.2733550000003"/>
    <x v="0"/>
    <n v="-7461.4390346999153"/>
    <n v="1569986"/>
    <n v="1566309"/>
    <n v="-3677"/>
    <n v="3784.4390346999153"/>
    <n v="1569986"/>
    <n v="1566309"/>
    <n v="-3677"/>
    <x v="0"/>
    <n v="39237.411665760003"/>
    <n v="0"/>
    <n v="1566309"/>
    <n v="1231946.8729389999"/>
    <n v="-3677"/>
    <n v="-3677"/>
    <n v="-3677"/>
    <x v="1"/>
  </r>
  <r>
    <n v="1535"/>
    <n v="583"/>
    <x v="0"/>
    <x v="1"/>
    <x v="165"/>
    <x v="4"/>
    <x v="8"/>
    <x v="3"/>
    <s v="Portfolio ISIS"/>
    <x v="1"/>
    <d v="2001-01-05T00:00:00"/>
    <d v="2006-01-05T00:00:00"/>
    <x v="0"/>
    <n v="10000000"/>
    <n v="-3975.421648"/>
    <n v="2.4500000000000002"/>
    <n v="702.10145199999999"/>
    <n v="700.52191700000003"/>
    <n v="-0.73153640977001477"/>
    <n v="2908.1656796999155"/>
    <n v="4553.2733550000003"/>
    <x v="0"/>
    <n v="7461.4390346999153"/>
    <n v="-1569986"/>
    <n v="-1566309"/>
    <n v="3677"/>
    <n v="-3784.4390346999153"/>
    <n v="-1569986"/>
    <n v="-1566309"/>
    <n v="3677"/>
    <x v="0"/>
    <n v="-39237.411665760003"/>
    <n v="0"/>
    <n v="-1566309"/>
    <n v="-1231946.8729389999"/>
    <n v="3677"/>
    <n v="3677"/>
    <n v="3677"/>
    <x v="1"/>
  </r>
  <r>
    <n v="1681"/>
    <n v="889"/>
    <x v="0"/>
    <x v="0"/>
    <x v="165"/>
    <x v="4"/>
    <x v="8"/>
    <x v="3"/>
    <s v="Merrill Lynch Int"/>
    <x v="0"/>
    <d v="2001-03-13T00:00:00"/>
    <d v="2003-05-08T00:00:00"/>
    <x v="0"/>
    <n v="10000000"/>
    <n v="-1871.2435330000001"/>
    <n v="3.8"/>
    <n v="665.48240499999997"/>
    <n v="663.08336099999997"/>
    <n v="-0.64289783543383028"/>
    <n v="1203.0184169352533"/>
    <n v="5183.6626290000004"/>
    <x v="0"/>
    <n v="6386.6810459352537"/>
    <n v="-505050.63903399999"/>
    <n v="-499630.22592400003"/>
    <n v="5420.4131099999649"/>
    <n v="-966.26793593528873"/>
    <n v="-505050.63903399999"/>
    <n v="-499630.22592400003"/>
    <n v="5420.4131099999649"/>
    <x v="0"/>
    <n v="-18469.173670709999"/>
    <n v="0"/>
    <n v="-499630.22592400003"/>
    <n v="-499630.22592400003"/>
    <n v="5420.4131099999649"/>
    <n v="5420.4131099999649"/>
    <n v="5420.4131099999649"/>
    <x v="5"/>
  </r>
  <r>
    <n v="1360"/>
    <n v="517"/>
    <x v="0"/>
    <x v="0"/>
    <x v="166"/>
    <x v="5"/>
    <x v="6"/>
    <x v="3"/>
    <s v="Portfolio ISIS"/>
    <x v="3"/>
    <d v="2001-01-05T00:00:00"/>
    <d v="2006-01-05T00:00:00"/>
    <x v="0"/>
    <n v="-10000000"/>
    <n v="4019.617217"/>
    <n v="0.36"/>
    <n v="64.583652999999998"/>
    <n v="64.007446000000002"/>
    <n v="-0.57858542339271835"/>
    <n v="-2325.691929374605"/>
    <n v="-788.42718300000001"/>
    <x v="0"/>
    <n v="-3114.1191123746048"/>
    <n v="110507.248685"/>
    <n v="108155.947745"/>
    <n v="-2351.300940000001"/>
    <n v="762.81817237460382"/>
    <n v="110507.248685"/>
    <n v="108155.947745"/>
    <n v="-2351.300940000001"/>
    <x v="0"/>
    <n v="23142.946126877501"/>
    <n v="0"/>
    <n v="108155.947745"/>
    <n v="-33892.845589999997"/>
    <n v="-2351.300940000001"/>
    <n v="-2351.300940000001"/>
    <n v="-2351.300940000001"/>
    <x v="1"/>
  </r>
  <r>
    <n v="1536"/>
    <n v="584"/>
    <x v="0"/>
    <x v="1"/>
    <x v="166"/>
    <x v="5"/>
    <x v="6"/>
    <x v="3"/>
    <s v="Portfolio ISIS"/>
    <x v="1"/>
    <d v="2001-01-05T00:00:00"/>
    <d v="2006-01-05T00:00:00"/>
    <x v="0"/>
    <n v="10000000"/>
    <n v="-4019.617217"/>
    <n v="0.36"/>
    <n v="64.583652999999998"/>
    <n v="64.007446000000002"/>
    <n v="-0.57858542339271835"/>
    <n v="2325.691929374605"/>
    <n v="788.42718300000001"/>
    <x v="0"/>
    <n v="3114.1191123746048"/>
    <n v="-110507.248685"/>
    <n v="-108155.947745"/>
    <n v="2351.300940000001"/>
    <n v="-762.81817237460382"/>
    <n v="-110507.248685"/>
    <n v="-108155.947745"/>
    <n v="2351.300940000001"/>
    <x v="0"/>
    <n v="-23142.946126877501"/>
    <n v="0"/>
    <n v="-108155.947745"/>
    <n v="33892.845589999997"/>
    <n v="2351.300940000001"/>
    <n v="2351.300940000001"/>
    <n v="2351.300940000001"/>
    <x v="1"/>
  </r>
  <r>
    <n v="1361"/>
    <n v="632"/>
    <x v="0"/>
    <x v="0"/>
    <x v="167"/>
    <x v="1"/>
    <x v="5"/>
    <x v="0"/>
    <s v="Portfolio ISIS"/>
    <x v="6"/>
    <d v="2001-01-05T00:00:00"/>
    <d v="2006-01-05T00:00:00"/>
    <x v="0"/>
    <n v="-10000000"/>
    <n v="4069.2701520000001"/>
    <n v="0.68"/>
    <n v="54.198740000000001"/>
    <n v="53.626322999999999"/>
    <n v="-0.57954233986098402"/>
    <n v="-2358.314345416542"/>
    <n v="-740.32869000000005"/>
    <x v="0"/>
    <n v="-3098.6430354165423"/>
    <n v="-74359.560673999993"/>
    <n v="-77028.363458000007"/>
    <n v="-2668.8027840000141"/>
    <n v="429.84025141652819"/>
    <n v="-74359.560673999993"/>
    <n v="-77028.363458000007"/>
    <n v="-2668.8027840000141"/>
    <x v="0"/>
    <n v="29453.377360176004"/>
    <n v="0"/>
    <n v="-77028.363458000007"/>
    <n v="-105054.627978"/>
    <n v="-2668.8027840000141"/>
    <n v="-2668.8027840000141"/>
    <n v="-2668.8027840000141"/>
    <x v="1"/>
  </r>
  <r>
    <n v="1537"/>
    <n v="627"/>
    <x v="0"/>
    <x v="1"/>
    <x v="167"/>
    <x v="1"/>
    <x v="5"/>
    <x v="0"/>
    <s v="Portfolio ISIS"/>
    <x v="1"/>
    <d v="2001-01-05T00:00:00"/>
    <d v="2006-01-05T00:00:00"/>
    <x v="0"/>
    <n v="10000000"/>
    <n v="-4069.2701520000001"/>
    <n v="0.68"/>
    <n v="54.198740000000001"/>
    <n v="53.626322999999999"/>
    <n v="-0.57954233986098402"/>
    <n v="2358.314345416542"/>
    <n v="740.32869000000005"/>
    <x v="0"/>
    <n v="3098.6430354165423"/>
    <n v="74359.560673999993"/>
    <n v="77028.363458000007"/>
    <n v="2668.8027840000141"/>
    <n v="-429.84025141652819"/>
    <n v="74359.560673999993"/>
    <n v="77028.363458000007"/>
    <n v="2668.8027840000141"/>
    <x v="0"/>
    <n v="-29453.377360176004"/>
    <n v="0"/>
    <n v="77028.363458000007"/>
    <n v="105054.627978"/>
    <n v="2668.8027840000141"/>
    <n v="2668.8027840000141"/>
    <n v="2668.8027840000141"/>
    <x v="1"/>
  </r>
  <r>
    <n v="1362"/>
    <n v="518"/>
    <x v="0"/>
    <x v="0"/>
    <x v="168"/>
    <x v="1"/>
    <x v="1"/>
    <x v="6"/>
    <s v="Portfolio ISIS"/>
    <x v="6"/>
    <d v="2001-01-05T00:00:00"/>
    <d v="2006-01-05T00:00:00"/>
    <x v="0"/>
    <n v="-10000000"/>
    <n v="4089.762154"/>
    <n v="0.7"/>
    <n v="69.535317000000006"/>
    <n v="68.958430000000007"/>
    <n v="-0.57044419729050477"/>
    <n v="-2332.9810890476156"/>
    <n v="-835.75452299999995"/>
    <x v="0"/>
    <n v="-3168.7356120476156"/>
    <n v="-19027.905506999999"/>
    <n v="-21624.690044999999"/>
    <n v="-2596.7845379999999"/>
    <n v="571.95107404761575"/>
    <n v="-19027.905506999999"/>
    <n v="-21624.690044999999"/>
    <n v="-2596.7845379999999"/>
    <x v="0"/>
    <n v="29601.698470652002"/>
    <n v="0"/>
    <n v="-21624.690044999999"/>
    <n v="-132319.809584"/>
    <n v="-2596.7845379999999"/>
    <n v="-2596.7845379999999"/>
    <n v="-2596.7845379999999"/>
    <x v="1"/>
  </r>
  <r>
    <n v="1572"/>
    <n v="618"/>
    <x v="0"/>
    <x v="1"/>
    <x v="168"/>
    <x v="1"/>
    <x v="1"/>
    <x v="6"/>
    <s v="Portfolio ISIS"/>
    <x v="1"/>
    <d v="2001-01-05T00:00:00"/>
    <d v="2006-01-05T00:00:00"/>
    <x v="0"/>
    <n v="10000000"/>
    <n v="-4089.762154"/>
    <n v="0.7"/>
    <n v="69.535317000000006"/>
    <n v="68.958430000000007"/>
    <n v="-0.57044419729050477"/>
    <n v="2332.9810890476156"/>
    <n v="835.75452299999995"/>
    <x v="0"/>
    <n v="3168.7356120476156"/>
    <n v="19027.905506999999"/>
    <n v="21624.690044999999"/>
    <n v="2596.7845379999999"/>
    <n v="-571.95107404761575"/>
    <n v="19027.905506999999"/>
    <n v="21624.690044999999"/>
    <n v="2596.7845379999999"/>
    <x v="0"/>
    <n v="-29601.698470652002"/>
    <n v="0"/>
    <n v="21624.690044999999"/>
    <n v="132319.809584"/>
    <n v="2596.7845379999999"/>
    <n v="2596.7845379999999"/>
    <n v="2596.7845379999999"/>
    <x v="1"/>
  </r>
  <r>
    <n v="1638"/>
    <n v="842"/>
    <x v="0"/>
    <x v="0"/>
    <x v="168"/>
    <x v="1"/>
    <x v="1"/>
    <x v="6"/>
    <s v="Morgan Stanley CP"/>
    <x v="6"/>
    <d v="2001-02-12T00:00:00"/>
    <d v="2006-02-12T00:00:00"/>
    <x v="0"/>
    <n v="10000000"/>
    <n v="-4175.3862989999998"/>
    <n v="0.74"/>
    <n v="70.285754999999995"/>
    <n v="69.708995999999999"/>
    <n v="-0.57467775383199293"/>
    <n v="2399.5016196901979"/>
    <n v="825.38717099999997"/>
    <x v="0"/>
    <n v="3224.8887906901978"/>
    <n v="25947.721962"/>
    <n v="28616.546549999999"/>
    <n v="2668.8245879999995"/>
    <n v="-556.06420269019827"/>
    <n v="25947.721962"/>
    <n v="28616.546549999999"/>
    <n v="2668.8245879999995"/>
    <x v="0"/>
    <n v="-30221.446032161999"/>
    <n v="0"/>
    <n v="28616.546549999999"/>
    <n v="28616.546549999999"/>
    <n v="2668.8245879999995"/>
    <n v="2668.8245879999995"/>
    <n v="2668.8245879999995"/>
    <x v="1"/>
  </r>
  <r>
    <n v="42"/>
    <n v="138"/>
    <x v="0"/>
    <x v="0"/>
    <x v="169"/>
    <x v="4"/>
    <x v="4"/>
    <x v="12"/>
    <s v="JP Morgan"/>
    <x v="2"/>
    <d v="2000-08-08T00:00:00"/>
    <d v="2003-08-08T00:00:00"/>
    <x v="0"/>
    <n v="10000000"/>
    <n v="-2124.253338"/>
    <n v="1"/>
    <n v="132.65221500000001"/>
    <n v="159.930128"/>
    <n v="28.183652648394336"/>
    <n v="-59869.218215384208"/>
    <n v="1607.494506"/>
    <x v="0"/>
    <n v="-58261.723709384205"/>
    <n v="-56608.811443999999"/>
    <n v="-115503.384993"/>
    <n v="-58894.573549000001"/>
    <n v="-632.84983961579564"/>
    <n v="-56608.811443999999"/>
    <n v="-115503.384993"/>
    <n v="-58894.573549000001"/>
    <x v="0"/>
    <n v="-20966.38044606"/>
    <n v="51111.111110999998"/>
    <n v="-64392.273882000001"/>
    <n v="31232.723405000004"/>
    <n v="-58894.573549000001"/>
    <n v="-58894.573549000001"/>
    <n v="-58894.573549000001"/>
    <x v="5"/>
  </r>
  <r>
    <n v="45"/>
    <n v="139"/>
    <x v="0"/>
    <x v="0"/>
    <x v="169"/>
    <x v="4"/>
    <x v="4"/>
    <x v="12"/>
    <s v="Citibank NA"/>
    <x v="2"/>
    <d v="2000-08-09T00:00:00"/>
    <d v="2001-08-09T00:00:00"/>
    <x v="0"/>
    <n v="-10000000"/>
    <n v="338.94062500000001"/>
    <n v="0.63"/>
    <n v="72.881929999999997"/>
    <n v="102.00650400000001"/>
    <n v="31.612790463739771"/>
    <n v="10714.858957773999"/>
    <n v="-678.98179200000004"/>
    <x v="0"/>
    <n v="10035.877165773998"/>
    <n v="-5824.503256"/>
    <n v="4034.07519"/>
    <n v="9858.5784459999995"/>
    <n v="-177.29871977399853"/>
    <n v="-5824.503256"/>
    <n v="4034.07519"/>
    <n v="9858.5784459999995"/>
    <x v="0"/>
    <n v="3345.3439687500004"/>
    <n v="-32200"/>
    <n v="-28165.92481"/>
    <n v="-35503.579461000001"/>
    <n v="9858.5784459999959"/>
    <n v="9858.5784459999959"/>
    <n v="9858.5784459999995"/>
    <x v="3"/>
  </r>
  <r>
    <n v="163"/>
    <n v="317"/>
    <x v="0"/>
    <x v="0"/>
    <x v="169"/>
    <x v="4"/>
    <x v="4"/>
    <x v="12"/>
    <s v="Deutsche Bank AG"/>
    <x v="2"/>
    <d v="2000-10-03T00:00:00"/>
    <d v="2003-10-03T00:00:00"/>
    <x v="0"/>
    <n v="10000000"/>
    <n v="-2261.0331169999999"/>
    <n v="1.18"/>
    <n v="137.195662"/>
    <n v="164.44076100000001"/>
    <n v="28.048160764368006"/>
    <n v="-63417.820359176098"/>
    <n v="1701.6201570000001"/>
    <x v="0"/>
    <n v="-61716.2002021761"/>
    <n v="-15122.392468"/>
    <n v="-77548.360910999996"/>
    <n v="-62425.968442999998"/>
    <n v="-709.76824082389794"/>
    <n v="-15122.392468"/>
    <n v="-77548.360910999996"/>
    <n v="-62425.968442999998"/>
    <x v="0"/>
    <n v="-22316.39686479"/>
    <n v="30155.555555999999"/>
    <n v="-47392.805354999997"/>
    <n v="31151.470036000006"/>
    <n v="-62425.968442999998"/>
    <n v="-62425.968442999998"/>
    <n v="-62425.968442999998"/>
    <x v="4"/>
  </r>
  <r>
    <n v="882"/>
    <n v="423"/>
    <x v="0"/>
    <x v="0"/>
    <x v="170"/>
    <x v="6"/>
    <x v="4"/>
    <x v="7"/>
    <s v="LBIE"/>
    <x v="2"/>
    <d v="2000-12-12T00:00:00"/>
    <d v="2005-12-12T00:00:00"/>
    <x v="1"/>
    <n v="-10000000"/>
    <n v="4159.6687910000001"/>
    <n v="1.04"/>
    <n v="77.064280999999994"/>
    <n v="76.762378999999996"/>
    <n v="-0.2356673467744522"/>
    <n v="-980.29810743546329"/>
    <n v="-1004.385798"/>
    <x v="0"/>
    <n v="-1984.6839054354632"/>
    <n v="-118542.007228"/>
    <n v="-120133.91871300001"/>
    <n v="-1591.9114850000042"/>
    <n v="392.77242043545903"/>
    <n v="-104554.05037509601"/>
    <n v="-105417.5136706575"/>
    <n v="-863.46329556149431"/>
    <x v="0"/>
    <n v="17106.637902987499"/>
    <n v="-22815"/>
    <n v="-128232.5136706575"/>
    <n v="-121545.88985315965"/>
    <n v="-746.46329556149431"/>
    <n v="-746.46329556149431"/>
    <n v="-863.46329556149431"/>
    <x v="1"/>
  </r>
  <r>
    <n v="1363"/>
    <n v="519"/>
    <x v="0"/>
    <x v="0"/>
    <x v="170"/>
    <x v="6"/>
    <x v="4"/>
    <x v="7"/>
    <s v="Portfolio ISIS"/>
    <x v="2"/>
    <d v="2001-01-05T00:00:00"/>
    <d v="2006-01-05T00:00:00"/>
    <x v="0"/>
    <n v="-10000000"/>
    <n v="4074.1300550000001"/>
    <n v="0.75"/>
    <n v="77.396471000000005"/>
    <n v="77.103553000000005"/>
    <n v="-0.27613344844093085"/>
    <n v="-1125.0035814839894"/>
    <n v="-948.39226200000007"/>
    <x v="0"/>
    <n v="-2073.3958434839897"/>
    <n v="-8377.1385570000002"/>
    <n v="-9795.3594969999995"/>
    <n v="-1418.2209399999992"/>
    <n v="655.17490348399042"/>
    <n v="-8377.1385570000002"/>
    <n v="-9795.3594969999995"/>
    <n v="-1418.2209399999992"/>
    <x v="0"/>
    <n v="16754.859851187499"/>
    <n v="0"/>
    <n v="-9795.3594969999995"/>
    <n v="-130483.37944399999"/>
    <n v="-1418.2209399999992"/>
    <n v="-1418.2209399999992"/>
    <n v="-1418.2209399999992"/>
    <x v="1"/>
  </r>
  <r>
    <n v="1538"/>
    <n v="585"/>
    <x v="0"/>
    <x v="1"/>
    <x v="170"/>
    <x v="6"/>
    <x v="4"/>
    <x v="7"/>
    <s v="Portfolio ISIS"/>
    <x v="1"/>
    <d v="2001-01-05T00:00:00"/>
    <d v="2006-01-05T00:00:00"/>
    <x v="0"/>
    <n v="10000000"/>
    <n v="-4074.1300550000001"/>
    <n v="0.75"/>
    <n v="77.396471000000005"/>
    <n v="77.103553000000005"/>
    <n v="-0.27613344844093085"/>
    <n v="1125.0035814839894"/>
    <n v="948.39226200000007"/>
    <x v="0"/>
    <n v="2073.3958434839897"/>
    <n v="8377.1385570000002"/>
    <n v="9795.3594969999995"/>
    <n v="1418.2209399999992"/>
    <n v="-655.17490348399042"/>
    <n v="8377.1385570000002"/>
    <n v="9795.3594969999995"/>
    <n v="1418.2209399999992"/>
    <x v="0"/>
    <n v="-16754.859851187499"/>
    <n v="0"/>
    <n v="9795.3594969999995"/>
    <n v="130483.37944399999"/>
    <n v="1418.2209399999992"/>
    <n v="1418.2209399999992"/>
    <n v="1418.2209399999992"/>
    <x v="1"/>
  </r>
  <r>
    <n v="1599"/>
    <n v="653"/>
    <x v="0"/>
    <x v="0"/>
    <x v="170"/>
    <x v="6"/>
    <x v="4"/>
    <x v="7"/>
    <s v="Goldman Sachs"/>
    <x v="2"/>
    <d v="2001-01-08T00:00:00"/>
    <d v="2006-01-08T00:00:00"/>
    <x v="0"/>
    <n v="10000000"/>
    <n v="-4144.6320720000003"/>
    <n v="1.19"/>
    <n v="77.471906000000004"/>
    <n v="77.178730000000002"/>
    <n v="-0.27583504421501098"/>
    <n v="1143.2347708350726"/>
    <n v="1054.2666449999999"/>
    <x v="0"/>
    <n v="2197.5014158350723"/>
    <n v="200675.587868"/>
    <n v="202450.17924299999"/>
    <n v="1774.5913749999891"/>
    <n v="-422.91004083508324"/>
    <n v="200675.587868"/>
    <n v="202450.17924299999"/>
    <n v="1774.5913749999891"/>
    <x v="0"/>
    <n v="-17044.799396100003"/>
    <n v="0"/>
    <n v="202450.17924299999"/>
    <n v="202450.17924299999"/>
    <n v="1774.5913749999891"/>
    <n v="1774.5913749999891"/>
    <n v="1774.5913749999891"/>
    <x v="1"/>
  </r>
  <r>
    <n v="1631"/>
    <n v="835"/>
    <x v="0"/>
    <x v="0"/>
    <x v="170"/>
    <x v="6"/>
    <x v="4"/>
    <x v="7"/>
    <s v="Goldman Sachs"/>
    <x v="2"/>
    <d v="2001-02-02T00:00:00"/>
    <d v="2006-02-02T00:00:00"/>
    <x v="1"/>
    <n v="-10000000"/>
    <n v="4268.0286450000003"/>
    <n v="1"/>
    <n v="78.348502999999994"/>
    <n v="78.046058000000002"/>
    <n v="-0.23851050012737091"/>
    <n v="-1017.9696466768953"/>
    <n v="-984.65892000000008"/>
    <x v="0"/>
    <n v="-2002.6285666768954"/>
    <n v="-109173.61500400001"/>
    <n v="-110788.23687199999"/>
    <n v="-1614.6218679999874"/>
    <n v="388.00669867690794"/>
    <n v="-96291.128433528007"/>
    <n v="-97216.677855179994"/>
    <n v="-925.54942165198736"/>
    <x v="0"/>
    <n v="17552.267802562499"/>
    <n v="0"/>
    <n v="-97216.677855179994"/>
    <n v="-97216.677855179994"/>
    <n v="-925.54942165198736"/>
    <n v="-925.54942165198736"/>
    <n v="-925.54942165198736"/>
    <x v="1"/>
  </r>
  <r>
    <n v="43"/>
    <n v="140"/>
    <x v="0"/>
    <x v="0"/>
    <x v="171"/>
    <x v="1"/>
    <x v="4"/>
    <x v="0"/>
    <s v="JP Morgan"/>
    <x v="6"/>
    <d v="2000-08-08T00:00:00"/>
    <d v="2005-08-08T00:00:00"/>
    <x v="0"/>
    <n v="12000000"/>
    <n v="-4537.480509"/>
    <n v="1"/>
    <n v="129.38756599999999"/>
    <n v="128.710351"/>
    <n v="-0.58851723891278251"/>
    <n v="2670.3855007772468"/>
    <n v="1894.8970380000001"/>
    <x v="0"/>
    <n v="4565.2825387772464"/>
    <n v="-115339.92707600001"/>
    <n v="-112081.459369"/>
    <n v="3258.4677070000034"/>
    <n v="-1306.8148317772429"/>
    <n v="-115339.92707600001"/>
    <n v="-112081.459369"/>
    <n v="3258.4677070000034"/>
    <x v="0"/>
    <n v="-32842.283924142001"/>
    <n v="59527.333333000002"/>
    <n v="-52554.126036000001"/>
    <n v="156674.27522499999"/>
    <n v="3258.4677070000034"/>
    <n v="3258.4677070000034"/>
    <n v="3258.4677070000034"/>
    <x v="0"/>
  </r>
  <r>
    <n v="47"/>
    <n v="141"/>
    <x v="0"/>
    <x v="0"/>
    <x v="171"/>
    <x v="1"/>
    <x v="4"/>
    <x v="0"/>
    <s v="Citibank NA"/>
    <x v="6"/>
    <d v="2000-08-21T00:00:00"/>
    <d v="2001-03-29T00:00:00"/>
    <x v="0"/>
    <n v="0"/>
    <n v="0"/>
    <n v="0.67"/>
    <n v="0"/>
    <n v="0"/>
    <m/>
    <n v="-"/>
    <n v="0"/>
    <x v="0"/>
    <n v="0"/>
    <n v="0"/>
    <n v="0"/>
    <n v="0"/>
    <n v="0"/>
    <n v="0"/>
    <n v="0"/>
    <n v="0"/>
    <x v="0"/>
    <n v="0"/>
    <n v="-61416.666666999998"/>
    <n v="-61416.666666999998"/>
    <n v="-28237.786785999997"/>
    <n v="0"/>
    <n v="0"/>
    <n v="0"/>
    <x v="3"/>
  </r>
  <r>
    <n v="48"/>
    <n v="142"/>
    <x v="0"/>
    <x v="0"/>
    <x v="171"/>
    <x v="1"/>
    <x v="4"/>
    <x v="0"/>
    <s v="Royal BOC"/>
    <x v="6"/>
    <d v="2000-08-21T00:00:00"/>
    <d v="2001-08-21T00:00:00"/>
    <x v="0"/>
    <n v="10000000"/>
    <n v="-370.18246099999999"/>
    <n v="0.93"/>
    <n v="80.262300999999994"/>
    <n v="78.624740000000003"/>
    <n v="-0.54334234937947201"/>
    <n v="201.13580805881475"/>
    <n v="664.60455300000001"/>
    <x v="0"/>
    <n v="865.74036105881476"/>
    <n v="15432.933016999999"/>
    <n v="16281.09057"/>
    <n v="848.15755300000092"/>
    <n v="-17.582808058813839"/>
    <n v="15432.933016999999"/>
    <n v="16281.09057"/>
    <n v="848.15755300000092"/>
    <x v="0"/>
    <n v="-2679.3806527180004"/>
    <n v="47533.333333000002"/>
    <n v="63814.423903000003"/>
    <n v="24662.691977000002"/>
    <n v="848.15755299999728"/>
    <n v="848.15755299999728"/>
    <n v="848.15755300000092"/>
    <x v="3"/>
  </r>
  <r>
    <n v="146"/>
    <n v="204"/>
    <x v="0"/>
    <x v="0"/>
    <x v="172"/>
    <x v="11"/>
    <x v="4"/>
    <x v="11"/>
    <s v="Goldman Sachs"/>
    <x v="2"/>
    <d v="2000-09-21T00:00:00"/>
    <d v="2005-09-21T00:00:00"/>
    <x v="1"/>
    <n v="-10000000"/>
    <n v="3888.1291550000001"/>
    <n v="0.39"/>
    <n v="71.113518999999997"/>
    <n v="71.043334000000002"/>
    <n v="-6.5816525417679121E-4"/>
    <n v="-2.5590315135727675"/>
    <n v="-688.52408100000002"/>
    <x v="0"/>
    <n v="-691.08311251357281"/>
    <n v="127047.87916500001"/>
    <n v="126689.09331500001"/>
    <n v="-358.78585000000021"/>
    <n v="332.2972625135726"/>
    <n v="112056.22942353001"/>
    <n v="111169.6793839125"/>
    <n v="-886.55003961750481"/>
    <x v="0"/>
    <n v="7675.166951969999"/>
    <n v="-17206.3125"/>
    <n v="93963.366883912502"/>
    <n v="-23343.017985619299"/>
    <n v="-798.3125396175019"/>
    <n v="-798.3125396175019"/>
    <n v="-886.55003961750481"/>
    <x v="0"/>
  </r>
  <r>
    <n v="1364"/>
    <n v="520"/>
    <x v="0"/>
    <x v="0"/>
    <x v="173"/>
    <x v="2"/>
    <x v="1"/>
    <x v="6"/>
    <s v="Portfolio ISIS"/>
    <x v="2"/>
    <d v="2001-01-05T00:00:00"/>
    <d v="2006-01-05T00:00:00"/>
    <x v="0"/>
    <n v="-10000000"/>
    <n v="4043.2138479999999"/>
    <n v="0.32"/>
    <n v="25.181457000000002"/>
    <n v="25.061346"/>
    <n v="-0.1192179149569869"/>
    <n v="-482.02352468377575"/>
    <n v="-294.49678499999999"/>
    <x v="0"/>
    <n v="-776.52030968377574"/>
    <n v="-36528.029423"/>
    <n v="-37159.451455000002"/>
    <n v="-631.42203200000222"/>
    <n v="145.09827768377352"/>
    <n v="-36528.029423"/>
    <n v="-37159.451455000002"/>
    <n v="-631.42203200000222"/>
    <x v="0"/>
    <n v="11971.956203927999"/>
    <n v="0"/>
    <n v="-37159.451455000002"/>
    <n v="-40409.179061000003"/>
    <n v="-631.42203200000222"/>
    <n v="-631.42203200000222"/>
    <n v="-631.42203200000222"/>
    <x v="1"/>
  </r>
  <r>
    <n v="1573"/>
    <n v="619"/>
    <x v="0"/>
    <x v="1"/>
    <x v="173"/>
    <x v="2"/>
    <x v="1"/>
    <x v="6"/>
    <s v="Portfolio ISIS"/>
    <x v="1"/>
    <d v="2001-01-05T00:00:00"/>
    <d v="2006-01-05T00:00:00"/>
    <x v="0"/>
    <n v="10000000"/>
    <n v="-4043.2138479999999"/>
    <n v="0.32"/>
    <n v="25.181457000000002"/>
    <n v="25.061346"/>
    <n v="-0.1192179149569869"/>
    <n v="482.02352468377575"/>
    <n v="294.49678499999999"/>
    <x v="0"/>
    <n v="776.52030968377574"/>
    <n v="36528.029423"/>
    <n v="37159.451455000002"/>
    <n v="631.42203200000222"/>
    <n v="-145.09827768377352"/>
    <n v="36528.029423"/>
    <n v="37159.451455000002"/>
    <n v="631.42203200000222"/>
    <x v="0"/>
    <n v="-11971.956203927999"/>
    <n v="0"/>
    <n v="37159.451455000002"/>
    <n v="40409.179061000003"/>
    <n v="631.42203200000222"/>
    <n v="631.42203200000222"/>
    <n v="631.42203200000222"/>
    <x v="1"/>
  </r>
  <r>
    <n v="1365"/>
    <n v="521"/>
    <x v="0"/>
    <x v="0"/>
    <x v="174"/>
    <x v="1"/>
    <x v="4"/>
    <x v="3"/>
    <s v="Portfolio ISIS"/>
    <x v="5"/>
    <d v="2001-01-05T00:00:00"/>
    <d v="2006-01-05T00:00:00"/>
    <x v="0"/>
    <n v="-10000000"/>
    <n v="4066.4859859999997"/>
    <n v="0.65"/>
    <n v="61.826332999999998"/>
    <n v="61.236718000000003"/>
    <n v="-0.58334762529288886"/>
    <n v="-2372.1749432199117"/>
    <n v="-696.44003399999997"/>
    <x v="0"/>
    <n v="-3068.6149772199115"/>
    <n v="-29104.474528999999"/>
    <n v="-31767.621015000001"/>
    <n v="-2663.1464860000015"/>
    <n v="405.46849121990999"/>
    <n v="-29104.474528999999"/>
    <n v="-31767.621015000001"/>
    <n v="-2663.1464860000015"/>
    <x v="0"/>
    <n v="29433.225566667999"/>
    <n v="0"/>
    <n v="-31767.621015000001"/>
    <n v="-131216.14405999999"/>
    <n v="-2663.1464860000015"/>
    <n v="-2663.1464860000015"/>
    <n v="-2663.1464860000015"/>
    <x v="1"/>
  </r>
  <r>
    <n v="1539"/>
    <n v="586"/>
    <x v="0"/>
    <x v="1"/>
    <x v="174"/>
    <x v="1"/>
    <x v="4"/>
    <x v="3"/>
    <s v="Portfolio ISIS"/>
    <x v="1"/>
    <d v="2001-01-05T00:00:00"/>
    <d v="2006-01-05T00:00:00"/>
    <x v="0"/>
    <n v="10000000"/>
    <n v="-4066.4859859999997"/>
    <n v="0.65"/>
    <n v="61.826332999999998"/>
    <n v="61.236718000000003"/>
    <n v="-0.58334762529288886"/>
    <n v="2372.1749432199117"/>
    <n v="696.44003399999997"/>
    <x v="0"/>
    <n v="3068.6149772199115"/>
    <n v="29104.474528999999"/>
    <n v="31767.621015000001"/>
    <n v="2663.1464860000015"/>
    <n v="-405.46849121990999"/>
    <n v="29104.474528999999"/>
    <n v="31767.621015000001"/>
    <n v="2663.1464860000015"/>
    <x v="0"/>
    <n v="-29433.225566667999"/>
    <n v="0"/>
    <n v="31767.621015000001"/>
    <n v="131216.14405999999"/>
    <n v="2663.1464860000015"/>
    <n v="2663.1464860000015"/>
    <n v="2663.1464860000015"/>
    <x v="1"/>
  </r>
  <r>
    <n v="1634"/>
    <n v="838"/>
    <x v="0"/>
    <x v="0"/>
    <x v="174"/>
    <x v="1"/>
    <x v="4"/>
    <x v="3"/>
    <s v="CSFB Intl"/>
    <x v="5"/>
    <d v="2001-02-09T00:00:00"/>
    <d v="2006-02-09T00:00:00"/>
    <x v="0"/>
    <n v="10000000"/>
    <n v="-4130.3488859999998"/>
    <n v="0.6"/>
    <n v="62.295693"/>
    <n v="61.706549000000003"/>
    <n v="-0.58676728043778648"/>
    <n v="2423.5535830974609"/>
    <n v="670.437996"/>
    <x v="0"/>
    <n v="3093.991579097461"/>
    <n v="-898.43137100000001"/>
    <n v="1756.6084450000001"/>
    <n v="2655.039816"/>
    <n v="-438.95176309746103"/>
    <n v="-898.43137100000001"/>
    <n v="1756.6084450000001"/>
    <n v="2655.039816"/>
    <x v="0"/>
    <n v="-29895.465236868"/>
    <n v="0"/>
    <n v="1756.6084450000001"/>
    <n v="1756.6084450000001"/>
    <n v="2655.039816"/>
    <n v="2655.039816"/>
    <n v="2655.039816"/>
    <x v="1"/>
  </r>
  <r>
    <n v="1703"/>
    <n v="909"/>
    <x v="0"/>
    <x v="0"/>
    <x v="175"/>
    <x v="9"/>
    <x v="3"/>
    <x v="9"/>
    <s v="LBIE"/>
    <x v="6"/>
    <d v="2001-03-20T00:00:00"/>
    <d v="2006-03-20T00:00:00"/>
    <x v="0"/>
    <n v="-20000000"/>
    <n v="8374.4430970000012"/>
    <n v="0.32"/>
    <n v="27.646260000000002"/>
    <n v="27.619098000000001"/>
    <n v="-3.178116076015769E-2"/>
    <n v="-266.14952234254986"/>
    <n v="-835.13915700000007"/>
    <x v="0"/>
    <n v="-1101.28867934255"/>
    <n v="-40508.387337"/>
    <n v="-40972.962005000001"/>
    <n v="-464.57466800000111"/>
    <n v="636.71401134254893"/>
    <n v="-40508.387337"/>
    <n v="-40972.962005000001"/>
    <n v="-464.57466800000111"/>
    <x v="0"/>
    <m/>
    <n v="0"/>
    <n v="-40972.962005000001"/>
    <n v="-40972.962005000001"/>
    <n v="-464.57466800000111"/>
    <n v="-464.57466800000111"/>
    <n v="-464.57466800000111"/>
    <x v="1"/>
  </r>
  <r>
    <n v="1690"/>
    <n v="898"/>
    <x v="0"/>
    <x v="0"/>
    <x v="176"/>
    <x v="13"/>
    <x v="6"/>
    <x v="9"/>
    <s v="Bank of America"/>
    <x v="6"/>
    <d v="2001-03-16T00:00:00"/>
    <d v="2006-02-06T00:00:00"/>
    <x v="0"/>
    <n v="-20000000"/>
    <n v="8167.6769490000006"/>
    <n v="0.24"/>
    <n v="25.395150999999998"/>
    <n v="25.377355999999999"/>
    <n v="-1.8330493305996887E-2"/>
    <n v="-149.7175476391896"/>
    <n v="-605.90820600000006"/>
    <x v="0"/>
    <n v="-755.62575363918972"/>
    <n v="9566.2017070000002"/>
    <n v="9293.6353629999994"/>
    <n v="-272.56634400000075"/>
    <n v="483.05940963918897"/>
    <n v="9566.2017070000002"/>
    <n v="9293.6353629999994"/>
    <n v="-272.56634400000075"/>
    <x v="0"/>
    <n v="12226.604008805552"/>
    <n v="0"/>
    <n v="9293.6353629999994"/>
    <n v="9293.6353629999994"/>
    <n v="-272.56634400000075"/>
    <n v="-272.56634400000075"/>
    <n v="-272.56634400000075"/>
    <x v="1"/>
  </r>
  <r>
    <n v="14"/>
    <n v="104"/>
    <x v="0"/>
    <x v="8"/>
    <x v="177"/>
    <x v="10"/>
    <x v="5"/>
    <x v="3"/>
    <s v="High Yield"/>
    <x v="5"/>
    <d v="2000-06-06T00:00:00"/>
    <d v="2003-05-24T00:00:00"/>
    <x v="0"/>
    <n v="4000000"/>
    <n v="-780.98029199999996"/>
    <n v="0.75"/>
    <n v="70.104755999999995"/>
    <n v="69.421198000000004"/>
    <n v="-0.55099230694412715"/>
    <n v="430.31413276697799"/>
    <n v="251.55140400000002"/>
    <x v="0"/>
    <n v="681.86553676697804"/>
    <n v="6961.6029760000001"/>
    <n v="7598.4070339999998"/>
    <n v="636.80405799999971"/>
    <n v="-45.061478766978325"/>
    <n v="6961.6029760000001"/>
    <n v="7598.4070339999998"/>
    <n v="636.80405799999971"/>
    <x v="0"/>
    <n v="-5781.2066115299995"/>
    <n v="22083.333332999999"/>
    <n v="29681.740366999999"/>
    <n v="15894.458395"/>
    <n v="636.80405800000153"/>
    <n v="636.80405800000153"/>
    <n v="636.80405799999971"/>
    <x v="5"/>
  </r>
  <r>
    <n v="16"/>
    <n v="105"/>
    <x v="0"/>
    <x v="0"/>
    <x v="177"/>
    <x v="10"/>
    <x v="5"/>
    <x v="3"/>
    <s v="Merrill Lynch Int"/>
    <x v="5"/>
    <d v="2000-06-06T00:00:00"/>
    <d v="2003-05-24T00:00:00"/>
    <x v="0"/>
    <n v="-10000000"/>
    <n v="1947.4400450000001"/>
    <n v="0.6"/>
    <n v="70.104721999999995"/>
    <n v="69.421165000000002"/>
    <n v="-0.55099260759959579"/>
    <n v="-1073.0250685384242"/>
    <n v="-613.31453699999997"/>
    <x v="0"/>
    <n v="-1686.3396055384242"/>
    <n v="14455.891546999999"/>
    <n v="12900.754704000001"/>
    <n v="-1555.1368429999984"/>
    <n v="131.20276253842576"/>
    <n v="14455.891546999999"/>
    <n v="12900.754704000001"/>
    <n v="-1555.1368429999984"/>
    <x v="0"/>
    <n v="14415.924933112499"/>
    <n v="-44166.666666999998"/>
    <n v="-31265.911962999999"/>
    <n v="-40106.387115999998"/>
    <n v="-1555.1368430000002"/>
    <n v="-1555.1368430000002"/>
    <n v="-1555.1368429999984"/>
    <x v="5"/>
  </r>
  <r>
    <n v="17"/>
    <n v="106"/>
    <x v="0"/>
    <x v="0"/>
    <x v="177"/>
    <x v="10"/>
    <x v="5"/>
    <x v="3"/>
    <s v="JP Morgan"/>
    <x v="5"/>
    <d v="2000-06-06T00:00:00"/>
    <d v="2003-05-24T00:00:00"/>
    <x v="0"/>
    <n v="6000000"/>
    <n v="-1169.0654549999999"/>
    <n v="0.63"/>
    <n v="70.104755999999995"/>
    <n v="69.421198000000004"/>
    <n v="-0.55099254736392966"/>
    <n v="644.1463530856214"/>
    <n v="369.85552800000005"/>
    <x v="0"/>
    <n v="1014.0018810856214"/>
    <n v="-4850.3755879999999"/>
    <n v="-3912.8679630000001"/>
    <n v="937.50762499999973"/>
    <n v="-76.494256085621714"/>
    <n v="-4850.3755879999999"/>
    <n v="-3912.8679630000001"/>
    <n v="937.50762499999973"/>
    <x v="0"/>
    <n v="-8654.0070306375001"/>
    <n v="27825"/>
    <n v="23912.132036999999"/>
    <n v="24194.365518999999"/>
    <n v="937.50762499999837"/>
    <n v="937.50762499999837"/>
    <n v="937.50762499999973"/>
    <x v="5"/>
  </r>
  <r>
    <n v="114"/>
    <n v="120"/>
    <x v="2"/>
    <x v="9"/>
    <x v="177"/>
    <x v="10"/>
    <x v="5"/>
    <x v="3"/>
    <s v="EnronCredit.com"/>
    <x v="5"/>
    <d v="2000-06-06T00:00:00"/>
    <d v="2003-05-24T00:00:00"/>
    <x v="0"/>
    <n v="-4000000"/>
    <n v="780.98029199999996"/>
    <n v="0.75"/>
    <n v="70.104755999999995"/>
    <n v="69.421198000000004"/>
    <n v="-0.55099230694412715"/>
    <n v="-430.31413276697799"/>
    <n v="-251.55140400000002"/>
    <x v="0"/>
    <n v="-681.86553676697804"/>
    <n v="-6961.6029760000001"/>
    <n v="-7598.4070339999998"/>
    <n v="-636.80405799999971"/>
    <n v="45.061478766978325"/>
    <n v="-6961.6029760000001"/>
    <n v="-7598.4070339999998"/>
    <n v="-636.80405799999971"/>
    <x v="0"/>
    <n v="5781.2066115299995"/>
    <n v="-22083.333332999999"/>
    <n v="-29681.740366999999"/>
    <n v="-15894.458395"/>
    <n v="-636.80405800000153"/>
    <n v="-636.80405800000153"/>
    <n v="-636.80405799999971"/>
    <x v="5"/>
  </r>
  <r>
    <n v="1366"/>
    <n v="522"/>
    <x v="0"/>
    <x v="0"/>
    <x v="177"/>
    <x v="10"/>
    <x v="5"/>
    <x v="3"/>
    <s v="Portfolio ISIS"/>
    <x v="5"/>
    <d v="2001-01-05T00:00:00"/>
    <d v="2006-01-05T00:00:00"/>
    <x v="0"/>
    <n v="-10000000"/>
    <n v="4073.0553370000002"/>
    <n v="0.8"/>
    <n v="82.380177000000003"/>
    <n v="81.784013999999999"/>
    <n v="-0.56790507871508111"/>
    <n v="-2313.1088117698664"/>
    <n v="-969.70272899999998"/>
    <x v="0"/>
    <n v="-3282.8115407698665"/>
    <n v="-9688.2679079999998"/>
    <n v="-12374.615673"/>
    <n v="-2686.3477650000004"/>
    <n v="596.46377576986606"/>
    <n v="-9688.2679079999998"/>
    <n v="-12374.615673"/>
    <n v="-2686.3477650000004"/>
    <x v="0"/>
    <n v="30150.792132142502"/>
    <n v="0"/>
    <n v="-12374.615673"/>
    <n v="-34771.686732999995"/>
    <n v="-2686.3477650000004"/>
    <n v="-2686.3477650000004"/>
    <n v="-2686.3477650000004"/>
    <x v="1"/>
  </r>
  <r>
    <n v="1540"/>
    <n v="587"/>
    <x v="0"/>
    <x v="1"/>
    <x v="177"/>
    <x v="10"/>
    <x v="5"/>
    <x v="3"/>
    <s v="Portfolio ISIS"/>
    <x v="1"/>
    <d v="2001-01-05T00:00:00"/>
    <d v="2006-01-05T00:00:00"/>
    <x v="0"/>
    <n v="10000000"/>
    <n v="-4073.0553370000002"/>
    <n v="0.8"/>
    <n v="82.380177000000003"/>
    <n v="81.784013999999999"/>
    <n v="-0.56790507871508111"/>
    <n v="2313.1088117698664"/>
    <n v="969.70272899999998"/>
    <x v="0"/>
    <n v="3282.8115407698665"/>
    <n v="9688.2679079999998"/>
    <n v="12374.615673"/>
    <n v="2686.3477650000004"/>
    <n v="-596.46377576986606"/>
    <n v="9688.2679079999998"/>
    <n v="12374.615673"/>
    <n v="2686.3477650000004"/>
    <x v="0"/>
    <n v="-30150.792132142502"/>
    <n v="0"/>
    <n v="12374.615673"/>
    <n v="34771.686732999995"/>
    <n v="2686.3477650000004"/>
    <n v="2686.3477650000004"/>
    <n v="2686.3477650000004"/>
    <x v="1"/>
  </r>
  <r>
    <n v="1367"/>
    <n v="523"/>
    <x v="0"/>
    <x v="0"/>
    <x v="178"/>
    <x v="5"/>
    <x v="4"/>
    <x v="3"/>
    <s v="Portfolio ISIS"/>
    <x v="4"/>
    <d v="2001-01-05T00:00:00"/>
    <d v="2006-01-05T00:00:00"/>
    <x v="0"/>
    <n v="-10000000"/>
    <n v="4030.570721"/>
    <n v="0.35"/>
    <n v="43.538643999999998"/>
    <n v="43.497458999999999"/>
    <n v="-3.1033151222696252E-2"/>
    <n v="-125.08131069856486"/>
    <n v="-522.114192"/>
    <x v="0"/>
    <n v="-647.19550269856484"/>
    <n v="27252.508321000001"/>
    <n v="27021.223458"/>
    <n v="-231.28486300000077"/>
    <n v="415.91063969856407"/>
    <n v="27252.508321000001"/>
    <n v="27021.223458"/>
    <n v="-231.28486300000077"/>
    <x v="0"/>
    <n v="23206.010926157498"/>
    <n v="0"/>
    <n v="27021.223458"/>
    <n v="-123374.429852"/>
    <n v="-231.28486300000077"/>
    <n v="-231.28486300000077"/>
    <n v="-231.28486300000077"/>
    <x v="1"/>
  </r>
  <r>
    <n v="1541"/>
    <n v="588"/>
    <x v="0"/>
    <x v="1"/>
    <x v="178"/>
    <x v="5"/>
    <x v="4"/>
    <x v="3"/>
    <s v="Portfolio ISIS"/>
    <x v="1"/>
    <d v="2001-01-05T00:00:00"/>
    <d v="2006-01-05T00:00:00"/>
    <x v="0"/>
    <n v="10000000"/>
    <n v="-4030.570721"/>
    <n v="0.35"/>
    <n v="43.538643999999998"/>
    <n v="43.497458999999999"/>
    <n v="-3.1033151222696252E-2"/>
    <n v="125.08131069856486"/>
    <n v="522.114192"/>
    <x v="0"/>
    <n v="647.19550269856484"/>
    <n v="-27252.508321000001"/>
    <n v="-27021.223458"/>
    <n v="231.28486300000077"/>
    <n v="-415.91063969856407"/>
    <n v="-27252.508321000001"/>
    <n v="-27021.223458"/>
    <n v="231.28486300000077"/>
    <x v="0"/>
    <n v="-23206.010926157498"/>
    <n v="0"/>
    <n v="-27021.223458"/>
    <n v="123374.429852"/>
    <n v="231.28486300000077"/>
    <n v="231.28486300000077"/>
    <n v="231.28486300000077"/>
    <x v="1"/>
  </r>
  <r>
    <n v="883"/>
    <n v="827"/>
    <x v="1"/>
    <x v="5"/>
    <x v="179"/>
    <x v="9"/>
    <x v="10"/>
    <x v="15"/>
    <s v="Deutsche Bank AG"/>
    <x v="0"/>
    <d v="2000-05-02T00:00:00"/>
    <d v="2005-05-02T00:00:00"/>
    <x v="0"/>
    <n v="5000000"/>
    <m/>
    <n v="6.4"/>
    <n v="0"/>
    <n v="0"/>
    <n v="0"/>
    <n v="0"/>
    <n v="0"/>
    <x v="0"/>
    <n v="0"/>
    <n v="0"/>
    <n v="0"/>
    <n v="0"/>
    <n v="0"/>
    <n v="0"/>
    <n v="0"/>
    <n v="0"/>
    <x v="0"/>
    <m/>
    <n v="80000"/>
    <n v="80000"/>
    <n v="80000"/>
    <n v="0"/>
    <n v="0"/>
    <n v="0"/>
    <x v="0"/>
  </r>
  <r>
    <n v="884"/>
    <n v="828"/>
    <x v="1"/>
    <x v="7"/>
    <x v="179"/>
    <x v="9"/>
    <x v="10"/>
    <x v="15"/>
    <s v="EnronCredit.com"/>
    <x v="0"/>
    <d v="2000-05-02T00:00:00"/>
    <d v="2005-05-02T00:00:00"/>
    <x v="0"/>
    <n v="-5000000"/>
    <m/>
    <n v="6.4"/>
    <n v="0"/>
    <n v="0"/>
    <n v="0"/>
    <n v="0"/>
    <n v="0"/>
    <x v="0"/>
    <n v="0"/>
    <n v="0"/>
    <n v="0"/>
    <n v="0"/>
    <n v="0"/>
    <n v="0"/>
    <n v="0"/>
    <n v="0"/>
    <x v="0"/>
    <m/>
    <n v="-80000"/>
    <n v="-80000"/>
    <n v="-80000"/>
    <n v="0"/>
    <n v="0"/>
    <n v="0"/>
    <x v="0"/>
  </r>
  <r>
    <n v="885"/>
    <n v="830"/>
    <x v="0"/>
    <x v="8"/>
    <x v="179"/>
    <x v="9"/>
    <x v="10"/>
    <x v="15"/>
    <s v="High Yield"/>
    <x v="0"/>
    <d v="2000-05-02T00:00:00"/>
    <d v="2005-05-02T00:00:00"/>
    <x v="0"/>
    <n v="5000000"/>
    <m/>
    <n v="6.4"/>
    <n v="0"/>
    <n v="0"/>
    <n v="0"/>
    <n v="0"/>
    <n v="0"/>
    <x v="0"/>
    <n v="0"/>
    <n v="0"/>
    <n v="0"/>
    <n v="0"/>
    <n v="0"/>
    <n v="0"/>
    <n v="0"/>
    <n v="0"/>
    <x v="0"/>
    <m/>
    <n v="80000"/>
    <n v="80000"/>
    <n v="80000"/>
    <n v="0"/>
    <n v="0"/>
    <n v="0"/>
    <x v="0"/>
  </r>
  <r>
    <n v="1368"/>
    <n v="524"/>
    <x v="0"/>
    <x v="0"/>
    <x v="180"/>
    <x v="1"/>
    <x v="3"/>
    <x v="3"/>
    <s v="Portfolio ISIS"/>
    <x v="0"/>
    <d v="2001-01-05T00:00:00"/>
    <d v="2006-01-05T00:00:00"/>
    <x v="0"/>
    <n v="-10000000"/>
    <n v="4100.0806259999999"/>
    <n v="1"/>
    <n v="105.066034"/>
    <n v="104.462008"/>
    <n v="-0.56926722082839532"/>
    <n v="-2334.0415031353673"/>
    <n v="-1209.5192520000001"/>
    <x v="0"/>
    <n v="-3543.5607551353673"/>
    <n v="-3602.7541569999999"/>
    <n v="-6345.583028"/>
    <n v="-2742.8288710000002"/>
    <n v="800.73188413536718"/>
    <n v="-3602.7541569999999"/>
    <n v="-6345.583028"/>
    <n v="-2742.8288710000002"/>
    <x v="0"/>
    <n v="29676.383570988"/>
    <n v="0"/>
    <n v="-6345.583028"/>
    <n v="-140978.04345100001"/>
    <n v="-2742.8288710000002"/>
    <n v="-2742.8288710000002"/>
    <n v="-2742.8288710000002"/>
    <x v="1"/>
  </r>
  <r>
    <n v="1542"/>
    <n v="589"/>
    <x v="0"/>
    <x v="1"/>
    <x v="180"/>
    <x v="1"/>
    <x v="3"/>
    <x v="3"/>
    <s v="Portfolio ISIS"/>
    <x v="1"/>
    <d v="2001-01-05T00:00:00"/>
    <d v="2006-01-05T00:00:00"/>
    <x v="0"/>
    <n v="10000000"/>
    <n v="-4100.0806259999999"/>
    <n v="1"/>
    <n v="105.066034"/>
    <n v="104.462008"/>
    <n v="-0.56926722082839532"/>
    <n v="2334.0415031353673"/>
    <n v="1209.5192520000001"/>
    <x v="0"/>
    <n v="3543.5607551353673"/>
    <n v="3602.7541569999999"/>
    <n v="6345.583028"/>
    <n v="2742.8288710000002"/>
    <n v="-800.73188413536718"/>
    <n v="3602.7541569999999"/>
    <n v="6345.583028"/>
    <n v="2742.8288710000002"/>
    <x v="0"/>
    <n v="-29676.383570988"/>
    <n v="0"/>
    <n v="6345.583028"/>
    <n v="140978.04345100001"/>
    <n v="2742.8288710000002"/>
    <n v="2742.8288710000002"/>
    <n v="2742.8288710000002"/>
    <x v="1"/>
  </r>
  <r>
    <n v="424"/>
    <n v="421"/>
    <x v="0"/>
    <x v="0"/>
    <x v="181"/>
    <x v="6"/>
    <x v="1"/>
    <x v="2"/>
    <s v="CSFB Intl"/>
    <x v="2"/>
    <d v="2000-12-12T00:00:00"/>
    <d v="2005-12-12T00:00:00"/>
    <x v="1"/>
    <n v="-10000000"/>
    <n v="4078.264271"/>
    <n v="0.26500000000000001"/>
    <n v="21.043251999999999"/>
    <n v="21.021153000000002"/>
    <n v="-5.1079783548984431E-3"/>
    <n v="-20.831685621823677"/>
    <n v="-291.46311000000003"/>
    <x v="0"/>
    <n v="-312.29479562182371"/>
    <n v="-24715.083949"/>
    <n v="-24889.085782999999"/>
    <n v="-174.00183399999878"/>
    <n v="138.29296162182493"/>
    <n v="-21798.704043017999"/>
    <n v="-21840.172774582497"/>
    <n v="-41.468731564498739"/>
    <x v="0"/>
    <n v="16771.8618144875"/>
    <n v="-5813.4375"/>
    <n v="-27653.610274582497"/>
    <n v="-21914.923644394668"/>
    <n v="-11.656231564498739"/>
    <n v="-11.656231564498739"/>
    <n v="-41.468731564498739"/>
    <x v="1"/>
  </r>
  <r>
    <n v="1676"/>
    <n v="884"/>
    <x v="0"/>
    <x v="0"/>
    <x v="181"/>
    <x v="6"/>
    <x v="1"/>
    <x v="2"/>
    <s v="Goldman Sachs"/>
    <x v="2"/>
    <d v="2001-03-13T00:00:00"/>
    <d v="2006-03-13T00:00:00"/>
    <x v="1"/>
    <n v="10000000"/>
    <n v="-4266.1584309999998"/>
    <n v="0.245"/>
    <n v="21.785964"/>
    <n v="21.762993999999999"/>
    <n v="-6.8119961930273162E-3"/>
    <n v="29.061054990823386"/>
    <n v="298.12572899999998"/>
    <x v="0"/>
    <n v="327.18678399082336"/>
    <n v="13448.184018"/>
    <n v="13622.435871"/>
    <n v="174.25185299999976"/>
    <n v="-152.9349309908236"/>
    <n v="11861.298303875999"/>
    <n v="11953.687476802499"/>
    <n v="92.389172926499668"/>
    <x v="0"/>
    <n v="-17544.576547487501"/>
    <n v="0"/>
    <n v="11953.687476802499"/>
    <n v="11953.687476802499"/>
    <n v="92.389172926499668"/>
    <n v="92.389172926499668"/>
    <n v="92.389172926499668"/>
    <x v="1"/>
  </r>
  <r>
    <n v="1369"/>
    <n v="525"/>
    <x v="0"/>
    <x v="0"/>
    <x v="182"/>
    <x v="0"/>
    <x v="8"/>
    <x v="3"/>
    <s v="Portfolio ISIS"/>
    <x v="3"/>
    <d v="2001-01-05T00:00:00"/>
    <d v="2006-01-05T00:00:00"/>
    <x v="0"/>
    <n v="-10000000"/>
    <n v="4067.4736910000001"/>
    <n v="0.7"/>
    <n v="62.074907000000003"/>
    <n v="61.397911999999998"/>
    <n v="-0.67760805076460873"/>
    <n v="-2756.1529192948387"/>
    <n v="-778.46813699999996"/>
    <x v="0"/>
    <n v="-3534.6210562948386"/>
    <n v="-50174.484123000002"/>
    <n v="-53248.186199000003"/>
    <n v="-3073.7020760000014"/>
    <n v="460.91898029483718"/>
    <n v="-50174.484123000002"/>
    <n v="-53248.186199000003"/>
    <n v="-3073.7020760000014"/>
    <x v="0"/>
    <n v="50851.556084882002"/>
    <n v="0"/>
    <n v="-53248.186199000003"/>
    <n v="-72196.353797999996"/>
    <n v="-3073.7020760000014"/>
    <n v="-3073.7020760000014"/>
    <n v="-3073.7020760000014"/>
    <x v="1"/>
  </r>
  <r>
    <n v="1543"/>
    <n v="590"/>
    <x v="0"/>
    <x v="1"/>
    <x v="182"/>
    <x v="0"/>
    <x v="8"/>
    <x v="3"/>
    <s v="Portfolio ISIS"/>
    <x v="1"/>
    <d v="2001-01-05T00:00:00"/>
    <d v="2006-01-05T00:00:00"/>
    <x v="0"/>
    <n v="10000000"/>
    <n v="-4067.4736910000001"/>
    <n v="0.7"/>
    <n v="62.074907000000003"/>
    <n v="61.397911999999998"/>
    <n v="-0.67760805076460873"/>
    <n v="2756.1529192948387"/>
    <n v="778.46813699999996"/>
    <x v="0"/>
    <n v="3534.6210562948386"/>
    <n v="50174.484123000002"/>
    <n v="53248.186199000003"/>
    <n v="3073.7020760000014"/>
    <n v="-460.91898029483718"/>
    <n v="50174.484123000002"/>
    <n v="53248.186199000003"/>
    <n v="3073.7020760000014"/>
    <x v="0"/>
    <n v="-50851.556084882002"/>
    <n v="0"/>
    <n v="53248.186199000003"/>
    <n v="72196.353797999996"/>
    <n v="3073.7020760000014"/>
    <n v="3073.7020760000014"/>
    <n v="3073.7020760000014"/>
    <x v="1"/>
  </r>
  <r>
    <n v="1370"/>
    <n v="633"/>
    <x v="0"/>
    <x v="0"/>
    <x v="183"/>
    <x v="4"/>
    <x v="0"/>
    <x v="4"/>
    <s v="Portfolio ISIS"/>
    <x v="6"/>
    <d v="2001-01-05T00:00:00"/>
    <d v="2006-01-05T00:00:00"/>
    <x v="0"/>
    <n v="-10000000"/>
    <n v="4179.4058709999999"/>
    <n v="1.3"/>
    <n v="106.41699800000001"/>
    <n v="101.789946"/>
    <n v="-4.5627090225397451"/>
    <n v="-19069.412876467282"/>
    <n v="-1338.287055"/>
    <x v="0"/>
    <n v="-20407.699931467283"/>
    <n v="-128079.75715600001"/>
    <n v="-147680.160065"/>
    <n v="-19600.402908999997"/>
    <n v="807.2970224672863"/>
    <n v="-128079.75715600001"/>
    <n v="-147680.160065"/>
    <n v="-19600.402908999997"/>
    <x v="0"/>
    <n v="41250.735946770001"/>
    <n v="0"/>
    <n v="-147680.160065"/>
    <n v="-194166.60773799999"/>
    <n v="-19600.402908999997"/>
    <n v="-19600.402908999997"/>
    <n v="-19600.402908999997"/>
    <x v="1"/>
  </r>
  <r>
    <n v="1549"/>
    <n v="628"/>
    <x v="0"/>
    <x v="1"/>
    <x v="183"/>
    <x v="4"/>
    <x v="0"/>
    <x v="4"/>
    <s v="Portfolio ISIS"/>
    <x v="1"/>
    <d v="2001-01-05T00:00:00"/>
    <d v="2006-01-05T00:00:00"/>
    <x v="0"/>
    <n v="10000000"/>
    <n v="-4179.4058709999999"/>
    <n v="1.3"/>
    <n v="106.41699800000001"/>
    <n v="101.789946"/>
    <n v="-4.5627090225397451"/>
    <n v="19069.412876467282"/>
    <n v="1338.287055"/>
    <x v="0"/>
    <n v="20407.699931467283"/>
    <n v="128079.75715600001"/>
    <n v="147680.160065"/>
    <n v="19600.402908999997"/>
    <n v="-807.2970224672863"/>
    <n v="128079.75715600001"/>
    <n v="147680.160065"/>
    <n v="19600.402908999997"/>
    <x v="0"/>
    <n v="-41250.735946770001"/>
    <n v="0"/>
    <n v="147680.160065"/>
    <n v="194166.60773799999"/>
    <n v="19600.402908999997"/>
    <n v="19600.402908999997"/>
    <n v="19600.402908999997"/>
    <x v="1"/>
  </r>
  <r>
    <n v="1371"/>
    <n v="526"/>
    <x v="0"/>
    <x v="0"/>
    <x v="184"/>
    <x v="10"/>
    <x v="4"/>
    <x v="3"/>
    <s v="Portfolio ISIS"/>
    <x v="5"/>
    <d v="2001-01-05T00:00:00"/>
    <d v="2006-01-05T00:00:00"/>
    <x v="0"/>
    <n v="-10000000"/>
    <n v="4072.50657"/>
    <n v="0.7"/>
    <n v="64.596996000000004"/>
    <n v="63.995134"/>
    <n v="-0.58664872820530778"/>
    <n v="-2389.1307998982602"/>
    <n v="-751.84869600000002"/>
    <x v="0"/>
    <n v="-3140.9794958982602"/>
    <n v="-39573.144295999999"/>
    <n v="-42309.687303999999"/>
    <n v="-2736.5430080000006"/>
    <n v="404.43648789825966"/>
    <n v="-39573.144295999999"/>
    <n v="-42309.687303999999"/>
    <n v="-2736.5430080000006"/>
    <x v="0"/>
    <n v="30146.729884425"/>
    <n v="0"/>
    <n v="-42309.687303999999"/>
    <n v="-174145.16484799999"/>
    <n v="-2736.5430080000006"/>
    <n v="-2736.5430080000006"/>
    <n v="-2736.5430080000006"/>
    <x v="1"/>
  </r>
  <r>
    <n v="1544"/>
    <n v="591"/>
    <x v="0"/>
    <x v="1"/>
    <x v="184"/>
    <x v="10"/>
    <x v="4"/>
    <x v="3"/>
    <s v="Portfolio ISIS"/>
    <x v="1"/>
    <d v="2001-01-05T00:00:00"/>
    <d v="2006-01-05T00:00:00"/>
    <x v="0"/>
    <n v="10000000"/>
    <n v="-4072.50657"/>
    <n v="0.7"/>
    <n v="64.596996000000004"/>
    <n v="63.995134"/>
    <n v="-0.58664872820530778"/>
    <n v="2389.1307998982602"/>
    <n v="751.84869600000002"/>
    <x v="0"/>
    <n v="3140.9794958982602"/>
    <n v="39573.144295999999"/>
    <n v="42309.687303999999"/>
    <n v="2736.5430080000006"/>
    <n v="-404.43648789825966"/>
    <n v="39573.144295999999"/>
    <n v="42309.687303999999"/>
    <n v="2736.5430080000006"/>
    <x v="0"/>
    <n v="-30146.729884425"/>
    <n v="0"/>
    <n v="42309.687303999999"/>
    <n v="174145.16484799999"/>
    <n v="2736.5430080000006"/>
    <n v="2736.5430080000006"/>
    <n v="2736.5430080000006"/>
    <x v="1"/>
  </r>
  <r>
    <n v="1657"/>
    <n v="867"/>
    <x v="0"/>
    <x v="0"/>
    <x v="184"/>
    <x v="10"/>
    <x v="4"/>
    <x v="3"/>
    <s v="Merrill Lynch Int"/>
    <x v="5"/>
    <d v="2001-02-27T00:00:00"/>
    <d v="2006-02-27T00:00:00"/>
    <x v="0"/>
    <n v="10000000"/>
    <n v="-4188.4955580000005"/>
    <n v="0.75"/>
    <n v="65.395488999999998"/>
    <n v="64.795184000000006"/>
    <n v="-0.59023688400752916"/>
    <n v="2472.2045668332976"/>
    <n v="746.00965499999995"/>
    <x v="0"/>
    <n v="3218.2142218332974"/>
    <n v="48250.272738"/>
    <n v="51084.385968000002"/>
    <n v="2834.1132300000027"/>
    <n v="-384.10099183329476"/>
    <n v="48250.272738"/>
    <n v="51084.385968000002"/>
    <n v="2834.1132300000027"/>
    <x v="0"/>
    <n v="-31005.338368095003"/>
    <n v="0"/>
    <n v="51084.385968000002"/>
    <n v="51084.385968000002"/>
    <n v="2834.1132300000027"/>
    <n v="2834.1132300000027"/>
    <n v="2834.1132300000027"/>
    <x v="1"/>
  </r>
  <r>
    <n v="162"/>
    <n v="316"/>
    <x v="0"/>
    <x v="0"/>
    <x v="185"/>
    <x v="4"/>
    <x v="11"/>
    <x v="4"/>
    <s v="Bank of America"/>
    <x v="6"/>
    <d v="2000-09-28T00:00:00"/>
    <d v="2003-09-28T00:00:00"/>
    <x v="1"/>
    <n v="-10000000"/>
    <n v="2280.9383359999997"/>
    <n v="0.72"/>
    <n v="84.692588999999998"/>
    <n v="88.248278999999997"/>
    <n v="3.7911211394083733"/>
    <n v="8647.3135432965573"/>
    <n v="-872.76914099999999"/>
    <x v="0"/>
    <n v="7774.5444022965576"/>
    <n v="28373.182870000001"/>
    <n v="36404.795804000001"/>
    <n v="8031.6129340000007"/>
    <n v="257.06853170344311"/>
    <n v="25025.147291339999"/>
    <n v="31945.208318009998"/>
    <n v="6920.0610266699987"/>
    <x v="0"/>
    <n v="22512.861376319997"/>
    <n v="-31765.5"/>
    <n v="179.70831800999804"/>
    <n v="-39432.023853218619"/>
    <n v="7082.9610266700001"/>
    <n v="7082.9610266700001"/>
    <n v="6920.0610266699987"/>
    <x v="5"/>
  </r>
  <r>
    <n v="224"/>
    <n v="340"/>
    <x v="0"/>
    <x v="0"/>
    <x v="185"/>
    <x v="4"/>
    <x v="11"/>
    <x v="4"/>
    <s v="Bank of America"/>
    <x v="6"/>
    <d v="2000-10-11T00:00:00"/>
    <d v="2005-10-11T00:00:00"/>
    <x v="1"/>
    <n v="20000000"/>
    <n v="-8013.0940359999995"/>
    <n v="0.84499999999999997"/>
    <n v="105.00131"/>
    <n v="109.62698399999999"/>
    <n v="4.6714885362536673"/>
    <n v="-37433.076929096627"/>
    <n v="2333.0738670000001"/>
    <x v="0"/>
    <n v="-35100.003062096628"/>
    <n v="-124299.423865"/>
    <n v="-160273.72524599999"/>
    <n v="-35974.301380999983"/>
    <n v="-874.29831890335481"/>
    <n v="-109632.09184893001"/>
    <n v="-140640.19390336497"/>
    <n v="-31008.102054434959"/>
    <x v="0"/>
    <n v="-79089.238135319989"/>
    <n v="37898.25"/>
    <n v="-102741.94390336497"/>
    <n v="106704.53569587856"/>
    <n v="-31202.452054434951"/>
    <n v="-31202.452054434951"/>
    <n v="-31008.102054434959"/>
    <x v="1"/>
  </r>
  <r>
    <n v="241"/>
    <n v="356"/>
    <x v="0"/>
    <x v="0"/>
    <x v="185"/>
    <x v="4"/>
    <x v="11"/>
    <x v="4"/>
    <s v="Bank of Austria AG"/>
    <x v="6"/>
    <d v="2000-10-24T00:00:00"/>
    <d v="2003-07-14T00:00:00"/>
    <x v="1"/>
    <n v="-10000000"/>
    <n v="2114.4717340000002"/>
    <n v="1.05"/>
    <n v="82.621736999999996"/>
    <n v="86.060486999999995"/>
    <n v="3.7141707968683959"/>
    <n v="7853.5091652264791"/>
    <n v="-894.23725800000011"/>
    <x v="0"/>
    <n v="6959.271907226479"/>
    <n v="-70814.927035999994"/>
    <n v="-63666.601971999997"/>
    <n v="7148.3250639999969"/>
    <n v="189.05315677351791"/>
    <n v="-62458.765645751992"/>
    <n v="-55867.443230429992"/>
    <n v="6591.3224153219999"/>
    <x v="0"/>
    <n v="20869.836014580003"/>
    <n v="-21242.8125"/>
    <n v="-77110.255730429984"/>
    <n v="-37947.241343777343"/>
    <n v="6700.2599153220071"/>
    <n v="6700.2599153220071"/>
    <n v="6591.3224153219999"/>
    <x v="5"/>
  </r>
  <r>
    <n v="1354"/>
    <n v="512"/>
    <x v="0"/>
    <x v="0"/>
    <x v="185"/>
    <x v="4"/>
    <x v="11"/>
    <x v="4"/>
    <s v="Portfolio ISIS"/>
    <x v="6"/>
    <d v="2001-01-05T00:00:00"/>
    <d v="2006-01-05T00:00:00"/>
    <x v="0"/>
    <n v="-10000000"/>
    <n v="4135.8990360000007"/>
    <n v="1.05"/>
    <n v="107.086831"/>
    <n v="111.82739599999999"/>
    <n v="4.7409329295154023"/>
    <n v="19608.019932923413"/>
    <n v="-1231.2346889999999"/>
    <x v="0"/>
    <n v="18376.785243923412"/>
    <n v="-17138.14659"/>
    <n v="1888.130936"/>
    <n v="19026.277526000002"/>
    <n v="649.49228207658962"/>
    <n v="-17138.14659"/>
    <n v="1888.130936"/>
    <n v="19026.277526000002"/>
    <x v="0"/>
    <n v="40821.323485320012"/>
    <n v="0"/>
    <n v="1888.130936"/>
    <n v="-14807.471637000001"/>
    <n v="19026.277526000002"/>
    <n v="19026.277526000002"/>
    <n v="19026.277526000002"/>
    <x v="1"/>
  </r>
  <r>
    <n v="1373"/>
    <n v="527"/>
    <x v="0"/>
    <x v="0"/>
    <x v="185"/>
    <x v="4"/>
    <x v="11"/>
    <x v="4"/>
    <s v="Portfolio ISIS"/>
    <x v="6"/>
    <d v="2001-01-05T00:00:00"/>
    <d v="2006-01-05T00:00:00"/>
    <x v="0"/>
    <n v="-10000000"/>
    <n v="4162.0161450000005"/>
    <n v="1.2"/>
    <n v="107.086831"/>
    <n v="111.82739599999999"/>
    <n v="4.7384825833914999"/>
    <n v="19721.641014876735"/>
    <n v="-1270.8263219999999"/>
    <x v="0"/>
    <n v="18450.814692876735"/>
    <n v="-82001.144058000005"/>
    <n v="-62982.607774999997"/>
    <n v="19018.536283000009"/>
    <n v="567.72159012327393"/>
    <n v="-82001.144058000005"/>
    <n v="-62982.607774999997"/>
    <n v="19018.536283000009"/>
    <x v="0"/>
    <n v="41079.099351150006"/>
    <n v="0"/>
    <n v="-62982.607774999997"/>
    <n v="-64532.167393999996"/>
    <n v="19018.536283000009"/>
    <n v="19018.536283000009"/>
    <n v="19018.536283000009"/>
    <x v="1"/>
  </r>
  <r>
    <n v="1533"/>
    <n v="581"/>
    <x v="0"/>
    <x v="1"/>
    <x v="185"/>
    <x v="4"/>
    <x v="11"/>
    <x v="4"/>
    <s v="Portfolio ISIS"/>
    <x v="1"/>
    <d v="2001-01-05T00:00:00"/>
    <d v="2006-01-05T00:00:00"/>
    <x v="0"/>
    <n v="10000000"/>
    <n v="-4135.8990360000007"/>
    <n v="1.05"/>
    <n v="107.086831"/>
    <n v="111.82739599999999"/>
    <n v="4.7409329295154023"/>
    <n v="-19608.019932923413"/>
    <n v="1231.2346889999999"/>
    <x v="0"/>
    <n v="-18376.785243923412"/>
    <n v="17138.14659"/>
    <n v="-1888.130936"/>
    <n v="-19026.277526000002"/>
    <n v="-649.49228207658962"/>
    <n v="17138.14659"/>
    <n v="-1888.130936"/>
    <n v="-19026.277526000002"/>
    <x v="0"/>
    <n v="-40821.323485320012"/>
    <n v="0"/>
    <n v="-1888.130936"/>
    <n v="14807.471637000001"/>
    <n v="-19026.277526000002"/>
    <n v="-19026.277526000002"/>
    <n v="-19026.277526000002"/>
    <x v="1"/>
  </r>
  <r>
    <n v="1545"/>
    <n v="592"/>
    <x v="0"/>
    <x v="1"/>
    <x v="185"/>
    <x v="4"/>
    <x v="11"/>
    <x v="4"/>
    <s v="Portfolio ISIS"/>
    <x v="6"/>
    <d v="2001-01-05T00:00:00"/>
    <d v="2006-01-05T00:00:00"/>
    <x v="0"/>
    <n v="10000000"/>
    <n v="-4162.0161450000005"/>
    <n v="1.2"/>
    <n v="107.086831"/>
    <n v="111.82739599999999"/>
    <n v="4.7384825833914999"/>
    <n v="-19721.641014876735"/>
    <n v="1270.8263219999999"/>
    <x v="0"/>
    <n v="-18450.814692876735"/>
    <n v="82001.144058000005"/>
    <n v="62982.607774999997"/>
    <n v="-19018.536283000009"/>
    <n v="-567.72159012327393"/>
    <n v="82001.144058000005"/>
    <n v="62982.607774999997"/>
    <n v="-19018.536283000009"/>
    <x v="0"/>
    <n v="-41079.099351150006"/>
    <n v="0"/>
    <n v="62982.607774999997"/>
    <n v="64532.167393999996"/>
    <n v="-19018.536283000009"/>
    <n v="-19018.536283000009"/>
    <n v="-19018.536283000009"/>
    <x v="1"/>
  </r>
  <r>
    <n v="1711"/>
    <n v="914"/>
    <x v="0"/>
    <x v="0"/>
    <x v="185"/>
    <x v="4"/>
    <x v="11"/>
    <x v="4"/>
    <s v="Goldman Sachs"/>
    <x v="6"/>
    <d v="2001-03-22T00:00:00"/>
    <d v="2003-07-14T00:00:00"/>
    <x v="1"/>
    <n v="10000000"/>
    <n v="-2113.347088"/>
    <n v="1.03"/>
    <n v="82.604933000000003"/>
    <n v="86.044360999999995"/>
    <n v="3.7142757877119781"/>
    <n v="-7849.5539199900149"/>
    <n v="882.76474199999996"/>
    <x v="0"/>
    <n v="-6966.7891779900147"/>
    <n v="47256.650528999999"/>
    <n v="40100.285090999998"/>
    <n v="-7156.3654380000007"/>
    <n v="-189.57626000998607"/>
    <n v="41680.365766577997"/>
    <n v="35188.000167352497"/>
    <n v="-6492.3655992255008"/>
    <x v="0"/>
    <n v="-20858.73575856"/>
    <n v="0"/>
    <n v="35188.000167352497"/>
    <n v="35188.000167352497"/>
    <n v="-6492.3655992255008"/>
    <n v="-6492.3655992255008"/>
    <n v="-6492.3655992255008"/>
    <x v="5"/>
  </r>
  <r>
    <n v="1736"/>
    <n v="943"/>
    <x v="0"/>
    <x v="0"/>
    <x v="185"/>
    <x v="4"/>
    <x v="11"/>
    <x v="4"/>
    <s v="JP Morgan"/>
    <x v="6"/>
    <d v="2001-04-02T00:00:00"/>
    <d v="2006-04-02T00:00:00"/>
    <x v="1"/>
    <n v="10000000"/>
    <n v="-4435.2993340000003"/>
    <n v="1.1000000000000001"/>
    <n v="109.71319"/>
    <n v="114.574434"/>
    <n v="4.8566298036714253"/>
    <n v="-21540.606933708426"/>
    <n v="1264.7211750000001"/>
    <x v="0"/>
    <n v="-20275.885758708428"/>
    <n v="1543.104675"/>
    <n v="-19100.521731000001"/>
    <n v="-20643.626405999999"/>
    <n v="-367.7406472915718"/>
    <n v="1361.0183233499999"/>
    <n v="-16760.707818952498"/>
    <n v="-18121.726142302497"/>
    <x v="0"/>
    <n v="-43776.404426580004"/>
    <n v="0"/>
    <n v="-16760.707818952498"/>
    <n v="-16760.707818952498"/>
    <n v="-18121.726142302497"/>
    <n v="-18121.726142302497"/>
    <n v="-18121.726142302497"/>
    <x v="1"/>
  </r>
  <r>
    <n v="1374"/>
    <n v="528"/>
    <x v="0"/>
    <x v="0"/>
    <x v="186"/>
    <x v="1"/>
    <x v="4"/>
    <x v="2"/>
    <s v="Portfolio ISIS"/>
    <x v="2"/>
    <d v="2001-01-05T00:00:00"/>
    <d v="2006-01-05T00:00:00"/>
    <x v="0"/>
    <n v="-10000000"/>
    <n v="4062.0048569999999"/>
    <n v="0.6"/>
    <n v="55.718983000000001"/>
    <n v="55.159728000000001"/>
    <n v="-0.56937043832428935"/>
    <n v="-2312.7854859054823"/>
    <n v="-753.222936"/>
    <x v="0"/>
    <n v="-3066.0084219054825"/>
    <n v="-32563.554679000001"/>
    <n v="-35100.441691"/>
    <n v="-2536.8870119999992"/>
    <n v="529.12140990548323"/>
    <n v="-32563.554679000001"/>
    <n v="-35100.441691"/>
    <n v="-2536.8870119999992"/>
    <x v="0"/>
    <n v="29400.791154966002"/>
    <n v="0"/>
    <n v="-35100.441691"/>
    <n v="-70980.669078999999"/>
    <n v="-2536.8870119999992"/>
    <n v="-2536.8870119999992"/>
    <n v="-2536.8870119999992"/>
    <x v="1"/>
  </r>
  <r>
    <n v="1574"/>
    <n v="620"/>
    <x v="0"/>
    <x v="1"/>
    <x v="186"/>
    <x v="1"/>
    <x v="4"/>
    <x v="2"/>
    <s v="Portfolio ISIS"/>
    <x v="1"/>
    <d v="2001-01-05T00:00:00"/>
    <d v="2006-01-05T00:00:00"/>
    <x v="0"/>
    <n v="10000000"/>
    <n v="-4062.0048569999999"/>
    <n v="0.6"/>
    <n v="55.718983000000001"/>
    <n v="55.159728000000001"/>
    <n v="-0.56937043832428935"/>
    <n v="2312.7854859054823"/>
    <n v="753.222936"/>
    <x v="0"/>
    <n v="3066.0084219054825"/>
    <n v="32563.554679000001"/>
    <n v="35100.441691"/>
    <n v="2536.8870119999992"/>
    <n v="-529.12140990548323"/>
    <n v="32563.554679000001"/>
    <n v="35100.441691"/>
    <n v="2536.8870119999992"/>
    <x v="0"/>
    <n v="-29400.791154966002"/>
    <n v="0"/>
    <n v="35100.441691"/>
    <n v="70980.669078999999"/>
    <n v="2536.8870119999992"/>
    <n v="2536.8870119999992"/>
    <n v="2536.8870119999992"/>
    <x v="1"/>
  </r>
  <r>
    <n v="1718"/>
    <n v="922"/>
    <x v="0"/>
    <x v="0"/>
    <x v="187"/>
    <x v="9"/>
    <x v="4"/>
    <x v="6"/>
    <s v="JP Morgan"/>
    <x v="2"/>
    <d v="2001-03-23T00:00:00"/>
    <d v="2004-03-23T00:00:00"/>
    <x v="0"/>
    <n v="-5000000"/>
    <n v="1327.222884"/>
    <n v="0.53"/>
    <n v="49.395152000000003"/>
    <n v="43.990780999999998"/>
    <n v="-5.5497690062151577"/>
    <n v="-7365.7804259626955"/>
    <n v="-275.19264299999998"/>
    <x v="0"/>
    <n v="-7640.9730689626958"/>
    <n v="-5772.6441439999999"/>
    <n v="-13306.367849"/>
    <n v="-7533.7237050000003"/>
    <n v="107.2493639626955"/>
    <n v="-5772.6441439999999"/>
    <n v="-13306.367849"/>
    <n v="-7533.7237050000003"/>
    <x v="0"/>
    <m/>
    <n v="0"/>
    <n v="-13306.367849"/>
    <n v="-13306.367849"/>
    <n v="-7533.7237050000003"/>
    <n v="-7533.7237050000003"/>
    <n v="-7533.7237050000003"/>
    <x v="4"/>
  </r>
  <r>
    <n v="1720"/>
    <n v="924"/>
    <x v="0"/>
    <x v="0"/>
    <x v="187"/>
    <x v="9"/>
    <x v="4"/>
    <x v="6"/>
    <s v="Goldman Sachs"/>
    <x v="2"/>
    <d v="2001-03-26T00:00:00"/>
    <d v="2004-03-26T00:00:00"/>
    <x v="0"/>
    <n v="-5000000"/>
    <n v="1329.2152719999999"/>
    <n v="0.49"/>
    <n v="49.443846999999998"/>
    <n v="44.034903"/>
    <n v="-5.5502307209944597"/>
    <n v="-7377.4514374694063"/>
    <n v="-272.566686"/>
    <x v="0"/>
    <n v="-7650.0181234694064"/>
    <n v="68.522535000000005"/>
    <n v="-7476.3125710000004"/>
    <n v="-7544.8351060000005"/>
    <n v="105.18301746940597"/>
    <n v="68.522535000000005"/>
    <n v="-7476.3125710000004"/>
    <n v="-7544.8351060000005"/>
    <x v="0"/>
    <m/>
    <n v="0"/>
    <n v="-7476.3125710000004"/>
    <n v="-7476.3125710000004"/>
    <n v="-7544.8351060000005"/>
    <n v="-7544.8351060000005"/>
    <n v="-7544.8351060000005"/>
    <x v="4"/>
  </r>
  <r>
    <n v="1724"/>
    <n v="928"/>
    <x v="0"/>
    <x v="0"/>
    <x v="187"/>
    <x v="9"/>
    <x v="4"/>
    <x v="6"/>
    <s v="Merrill Lynch Int"/>
    <x v="2"/>
    <d v="2001-03-27T00:00:00"/>
    <d v="2006-03-27T00:00:00"/>
    <x v="0"/>
    <n v="10000000"/>
    <n v="-4237.8403710000002"/>
    <n v="0.64"/>
    <n v="63.228247000000003"/>
    <n v="56.481005000000003"/>
    <n v="-6.9028397915008242"/>
    <n v="29253.133142967417"/>
    <n v="775.22326799999996"/>
    <x v="0"/>
    <n v="30028.356410967419"/>
    <n v="4581.3154379999996"/>
    <n v="34056.536384999999"/>
    <n v="29475.220947000002"/>
    <n v="-553.13546396741731"/>
    <n v="4581.3154379999996"/>
    <n v="34056.536384999999"/>
    <n v="29475.220947000002"/>
    <x v="0"/>
    <m/>
    <n v="0"/>
    <n v="34056.536384999999"/>
    <n v="34056.536384999999"/>
    <n v="29475.220947000002"/>
    <n v="29475.220947000002"/>
    <n v="29475.220947000002"/>
    <x v="1"/>
  </r>
  <r>
    <n v="1739"/>
    <n v="945"/>
    <x v="0"/>
    <x v="0"/>
    <x v="187"/>
    <x v="9"/>
    <x v="4"/>
    <x v="6"/>
    <s v="LBIE"/>
    <x v="2"/>
    <d v="2001-04-02T00:00:00"/>
    <d v="2004-04-02T00:00:00"/>
    <x v="0"/>
    <n v="-10000000"/>
    <n v="2669.93822"/>
    <n v="0.43"/>
    <n v="49.558691000000003"/>
    <n v="44.139004"/>
    <n v="-5.6034600938663344"/>
    <n v="-14960.892268858513"/>
    <n v="-554.79310499999997"/>
    <x v="0"/>
    <n v="-15515.685373858514"/>
    <n v="18093.604815999999"/>
    <n v="2928.98981"/>
    <n v="-15164.615006"/>
    <n v="351.07036785851415"/>
    <n v="18093.604815999999"/>
    <n v="2928.98981"/>
    <n v="-15164.615006"/>
    <x v="0"/>
    <m/>
    <n v="0"/>
    <n v="2928.98981"/>
    <n v="2928.98981"/>
    <n v="-15164.615006"/>
    <n v="-15164.615006"/>
    <n v="-15164.615006"/>
    <x v="4"/>
  </r>
  <r>
    <n v="1722"/>
    <n v="926"/>
    <x v="0"/>
    <x v="0"/>
    <x v="188"/>
    <x v="9"/>
    <x v="6"/>
    <x v="8"/>
    <s v="Goldman Sachs"/>
    <x v="6"/>
    <d v="2001-03-26T00:00:00"/>
    <d v="2006-03-26T00:00:00"/>
    <x v="0"/>
    <n v="-5000000"/>
    <n v="2098.1379390000002"/>
    <n v="0.4"/>
    <n v="39.648069999999997"/>
    <n v="36.638542000000001"/>
    <n v="-3.1395195806341412"/>
    <n v="-6587.1451423618619"/>
    <n v="-254.057523"/>
    <x v="0"/>
    <n v="-6841.2026653618623"/>
    <n v="-1212.7917379999999"/>
    <n v="-7856.8757310000001"/>
    <n v="-6644.0839930000002"/>
    <n v="197.11867236186208"/>
    <n v="-1212.7917379999999"/>
    <n v="-7856.8757310000001"/>
    <n v="-6644.0839930000002"/>
    <x v="0"/>
    <m/>
    <n v="0"/>
    <n v="-7856.8757310000001"/>
    <n v="-7856.8757310000001"/>
    <n v="-6644.0839930000002"/>
    <n v="-6644.0839930000002"/>
    <n v="-6644.0839930000002"/>
    <x v="1"/>
  </r>
  <r>
    <n v="1663"/>
    <n v="874"/>
    <x v="0"/>
    <x v="0"/>
    <x v="189"/>
    <x v="10"/>
    <x v="6"/>
    <x v="11"/>
    <s v="LBIE"/>
    <x v="6"/>
    <d v="2001-03-02T00:00:00"/>
    <d v="2006-03-02T00:00:00"/>
    <x v="0"/>
    <n v="-10000000"/>
    <n v="4186.3442349999996"/>
    <n v="0.74"/>
    <n v="65.102542999999997"/>
    <n v="64.109948000000003"/>
    <n v="-1.0187989965758162"/>
    <n v="-4265.0433059389525"/>
    <n v="-738.83526600000005"/>
    <x v="0"/>
    <n v="-5003.8785719389525"/>
    <n v="-44708.751607999999"/>
    <n v="-49236.040990000001"/>
    <n v="-4527.2893820000027"/>
    <n v="476.58918993894986"/>
    <n v="-44708.751607999999"/>
    <n v="-49236.040990000001"/>
    <n v="-4527.2893820000027"/>
    <x v="0"/>
    <n v="30989.413199587496"/>
    <n v="0"/>
    <n v="-49236.040990000001"/>
    <n v="-49236.040990000001"/>
    <n v="-4527.2893820000027"/>
    <n v="-4527.2893820000027"/>
    <n v="-4527.2893820000027"/>
    <x v="1"/>
  </r>
  <r>
    <n v="1668"/>
    <n v="875"/>
    <x v="0"/>
    <x v="0"/>
    <x v="189"/>
    <x v="10"/>
    <x v="6"/>
    <x v="11"/>
    <s v="Merrill Lynch Int"/>
    <x v="6"/>
    <d v="2001-03-05T00:00:00"/>
    <d v="2006-03-05T00:00:00"/>
    <x v="0"/>
    <n v="-10000000"/>
    <n v="4188.0569809999997"/>
    <n v="0.71"/>
    <n v="65.144426999999993"/>
    <n v="64.151427999999996"/>
    <n v="-1.0188893680925948"/>
    <n v="-4267.1667309068698"/>
    <n v="-735.16343399999994"/>
    <x v="0"/>
    <n v="-5002.3301649068699"/>
    <n v="-30848.254652"/>
    <n v="-35354.682704999999"/>
    <n v="-4506.4280529999996"/>
    <n v="495.90211190687023"/>
    <n v="-30848.254652"/>
    <n v="-35354.682704999999"/>
    <n v="-4506.4280529999996"/>
    <x v="0"/>
    <n v="31002.091801852497"/>
    <n v="0"/>
    <n v="-35354.682704999999"/>
    <n v="-35354.682704999999"/>
    <n v="-4506.4280529999996"/>
    <n v="-4506.4280529999996"/>
    <n v="-4506.4280529999996"/>
    <x v="1"/>
  </r>
  <r>
    <n v="1723"/>
    <n v="927"/>
    <x v="0"/>
    <x v="0"/>
    <x v="189"/>
    <x v="10"/>
    <x v="6"/>
    <x v="11"/>
    <s v="Bear Stearns"/>
    <x v="6"/>
    <d v="2001-03-22T00:00:00"/>
    <d v="2006-03-22T00:00:00"/>
    <x v="0"/>
    <n v="-5000000"/>
    <n v="2109.0074060000002"/>
    <n v="0.68"/>
    <n v="65.377577000000002"/>
    <n v="64.383433999999994"/>
    <n v="-1.0190214801364017"/>
    <n v="-2149.1238484807532"/>
    <n v="-363.625407"/>
    <x v="0"/>
    <n v="-2512.7492554807532"/>
    <n v="-6805.0961230000003"/>
    <n v="-9062.6216729999996"/>
    <n v="-2257.5255499999994"/>
    <n v="255.22370548075378"/>
    <n v="-6805.0961230000003"/>
    <n v="-9062.6216729999996"/>
    <n v="-2257.5255499999994"/>
    <x v="0"/>
    <n v="15611.927322915"/>
    <n v="0"/>
    <n v="-9062.6216729999996"/>
    <n v="-9062.6216729999996"/>
    <n v="-2257.5255499999994"/>
    <n v="-2257.5255499999994"/>
    <n v="-2257.5255499999994"/>
    <x v="1"/>
  </r>
  <r>
    <n v="1695"/>
    <n v="901"/>
    <x v="0"/>
    <x v="2"/>
    <x v="190"/>
    <x v="4"/>
    <x v="8"/>
    <x v="3"/>
    <s v="CSFB Intl"/>
    <x v="0"/>
    <d v="2000-08-04T00:00:00"/>
    <d v="2003-08-04T00:00:00"/>
    <x v="0"/>
    <n v="-10000000"/>
    <n v="2135.720542"/>
    <n v="2"/>
    <n v="165.269722"/>
    <n v="164.36622800000001"/>
    <n v="-0.58144618549215166"/>
    <n v="-1241.8065624231306"/>
    <n v="-1604.7628499999998"/>
    <x v="0"/>
    <n v="-2846.5694124231304"/>
    <n v="-107081.060984"/>
    <n v="-109611.183745"/>
    <n v="-2530.122761000006"/>
    <n v="316.44665142312442"/>
    <n v="-107081.060984"/>
    <n v="-109611.183745"/>
    <n v="-2530.122761000006"/>
    <x v="0"/>
    <n v="21079.56174954"/>
    <n v="-102777.777778"/>
    <n v="-212388.96152300001"/>
    <n v="-136251.43188400002"/>
    <n v="-2530.122761000006"/>
    <n v="-2530.122761000006"/>
    <n v="-2530.122761000006"/>
    <x v="5"/>
  </r>
  <r>
    <n v="1696"/>
    <n v="902"/>
    <x v="0"/>
    <x v="3"/>
    <x v="190"/>
    <x v="4"/>
    <x v="8"/>
    <x v="3"/>
    <s v="EnronCredit.com"/>
    <x v="0"/>
    <d v="2000-08-04T00:00:00"/>
    <d v="2003-08-04T00:00:00"/>
    <x v="0"/>
    <n v="10000000"/>
    <n v="-2135.720542"/>
    <n v="2"/>
    <n v="165.269722"/>
    <n v="164.36622800000001"/>
    <n v="-0.58144618549215166"/>
    <n v="1241.8065624231306"/>
    <n v="1604.7628499999998"/>
    <x v="0"/>
    <n v="2846.5694124231304"/>
    <n v="107081.060984"/>
    <n v="109611.183745"/>
    <n v="2530.122761000006"/>
    <n v="-316.44665142312442"/>
    <n v="107081.060984"/>
    <n v="109611.183745"/>
    <n v="2530.122761000006"/>
    <x v="0"/>
    <n v="-21079.56174954"/>
    <n v="102777.777778"/>
    <n v="212388.96152300001"/>
    <n v="136251.43188400002"/>
    <n v="2530.122761000006"/>
    <n v="2530.122761000006"/>
    <n v="2530.122761000006"/>
    <x v="5"/>
  </r>
  <r>
    <n v="1697"/>
    <n v="903"/>
    <x v="0"/>
    <x v="4"/>
    <x v="190"/>
    <x v="4"/>
    <x v="8"/>
    <x v="3"/>
    <s v="Enron North America"/>
    <x v="0"/>
    <d v="2000-08-04T00:00:00"/>
    <d v="2003-08-04T00:00:00"/>
    <x v="0"/>
    <n v="-10000000"/>
    <n v="2135.720542"/>
    <n v="2"/>
    <n v="165.269722"/>
    <n v="164.36622800000001"/>
    <n v="-0.58144618549215166"/>
    <n v="-1241.8065624231306"/>
    <n v="-1604.7628499999998"/>
    <x v="0"/>
    <n v="-2846.5694124231304"/>
    <n v="-107081.060984"/>
    <n v="-109611.183745"/>
    <n v="-2530.122761000006"/>
    <n v="316.44665142312442"/>
    <n v="-107081.060984"/>
    <n v="-109611.183745"/>
    <n v="-2530.122761000006"/>
    <x v="0"/>
    <n v="21079.56174954"/>
    <n v="-102777.777778"/>
    <n v="-212388.96152300001"/>
    <n v="-136251.43188400002"/>
    <n v="-2530.122761000006"/>
    <n v="-2530.122761000006"/>
    <n v="-2530.122761000006"/>
    <x v="5"/>
  </r>
  <r>
    <n v="23"/>
    <n v="112"/>
    <x v="0"/>
    <x v="2"/>
    <x v="191"/>
    <x v="6"/>
    <x v="2"/>
    <x v="3"/>
    <s v="Swiss Re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</r>
  <r>
    <n v="24"/>
    <n v="114"/>
    <x v="0"/>
    <x v="2"/>
    <x v="191"/>
    <x v="6"/>
    <x v="2"/>
    <x v="3"/>
    <s v="Swiss Re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</r>
  <r>
    <n v="26"/>
    <n v="113"/>
    <x v="0"/>
    <x v="3"/>
    <x v="191"/>
    <x v="6"/>
    <x v="2"/>
    <x v="3"/>
    <s v="EnronCredit.com"/>
    <x v="4"/>
    <d v="2000-07-21T00:00:00"/>
    <d v="2005-07-21T00:00:00"/>
    <x v="0"/>
    <n v="10000000"/>
    <n v="-3679.3120680000002"/>
    <n v="0.25"/>
    <n v="38.300477999999998"/>
    <n v="38.242082000000003"/>
    <n v="-3.5812889099236078E-2"/>
    <n v="131.76679505276496"/>
    <n v="451.95556199999999"/>
    <x v="0"/>
    <n v="583.72235705276489"/>
    <n v="-46200.500806999997"/>
    <n v="-45950.788472"/>
    <n v="249.71233499999653"/>
    <n v="-334.01002205276836"/>
    <n v="-46200.500806999997"/>
    <n v="-45950.788472"/>
    <n v="249.71233499999653"/>
    <x v="0"/>
    <n v="-15131.170879650001"/>
    <n v="12847.222222"/>
    <n v="-33103.566250000003"/>
    <n v="36239.115861999991"/>
    <n v="249.71233499998925"/>
    <n v="249.71233499998925"/>
    <n v="249.71233499999653"/>
    <x v="0"/>
  </r>
  <r>
    <n v="28"/>
    <n v="115"/>
    <x v="0"/>
    <x v="3"/>
    <x v="191"/>
    <x v="6"/>
    <x v="2"/>
    <x v="3"/>
    <s v="EnronCredit.com"/>
    <x v="4"/>
    <d v="2000-07-21T00:00:00"/>
    <d v="2005-07-21T00:00:00"/>
    <x v="0"/>
    <n v="10000000"/>
    <n v="-3679.3120680000002"/>
    <n v="0.25"/>
    <n v="38.300477999999998"/>
    <n v="38.242082000000003"/>
    <n v="-3.5812889099236078E-2"/>
    <n v="131.76679505276496"/>
    <n v="451.95556199999999"/>
    <x v="0"/>
    <n v="583.72235705276489"/>
    <n v="-46200.500806999997"/>
    <n v="-45950.788472"/>
    <n v="249.71233499999653"/>
    <n v="-334.01002205276836"/>
    <n v="-46200.500806999997"/>
    <n v="-45950.788472"/>
    <n v="249.71233499999653"/>
    <x v="0"/>
    <n v="-15131.170879650001"/>
    <n v="12847.222222"/>
    <n v="-33103.566250000003"/>
    <n v="36239.115861999991"/>
    <n v="249.71233499998925"/>
    <n v="249.71233499998925"/>
    <n v="249.71233499999653"/>
    <x v="0"/>
  </r>
  <r>
    <n v="31"/>
    <n v="116"/>
    <x v="0"/>
    <x v="4"/>
    <x v="191"/>
    <x v="6"/>
    <x v="2"/>
    <x v="3"/>
    <s v="Enron North America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</r>
  <r>
    <n v="32"/>
    <n v="117"/>
    <x v="0"/>
    <x v="4"/>
    <x v="191"/>
    <x v="6"/>
    <x v="2"/>
    <x v="3"/>
    <s v="Enron North America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</r>
  <r>
    <n v="1375"/>
    <n v="529"/>
    <x v="0"/>
    <x v="0"/>
    <x v="192"/>
    <x v="5"/>
    <x v="0"/>
    <x v="3"/>
    <s v="Portfolio ISIS"/>
    <x v="3"/>
    <d v="2001-01-05T00:00:00"/>
    <d v="2006-01-05T00:00:00"/>
    <x v="0"/>
    <n v="-10000000"/>
    <n v="4109.2130950000001"/>
    <n v="0.98"/>
    <n v="99.295305999999997"/>
    <n v="98.654715999999993"/>
    <n v="-0.58472746198606829"/>
    <n v="-2402.7697437992665"/>
    <n v="-964.73152200000004"/>
    <x v="0"/>
    <n v="-3367.5012657992665"/>
    <n v="-18635.052468000002"/>
    <n v="-21534.725071000001"/>
    <n v="-2899.6726029999991"/>
    <n v="467.82866279926748"/>
    <n v="-18635.052468000002"/>
    <n v="-21534.725071000001"/>
    <n v="-2899.6726029999991"/>
    <x v="0"/>
    <n v="23658.7943944625"/>
    <n v="0"/>
    <n v="-21534.725071000001"/>
    <n v="-224459.050437"/>
    <n v="-2899.6726029999991"/>
    <n v="-2899.6726029999991"/>
    <n v="-2899.6726029999991"/>
    <x v="1"/>
  </r>
  <r>
    <n v="1546"/>
    <n v="593"/>
    <x v="0"/>
    <x v="1"/>
    <x v="192"/>
    <x v="5"/>
    <x v="0"/>
    <x v="3"/>
    <s v="Portfolio ISIS"/>
    <x v="1"/>
    <d v="2001-01-05T00:00:00"/>
    <d v="2006-01-05T00:00:00"/>
    <x v="0"/>
    <n v="10000000"/>
    <n v="-4109.2130950000001"/>
    <n v="0.98"/>
    <n v="99.295305999999997"/>
    <n v="98.654715999999993"/>
    <n v="-0.58472746198606829"/>
    <n v="2402.7697437992665"/>
    <n v="964.73152200000004"/>
    <x v="0"/>
    <n v="3367.5012657992665"/>
    <n v="18635.052468000002"/>
    <n v="21534.725071000001"/>
    <n v="2899.6726029999991"/>
    <n v="-467.82866279926748"/>
    <n v="18635.052468000002"/>
    <n v="21534.725071000001"/>
    <n v="2899.6726029999991"/>
    <x v="0"/>
    <n v="-23658.7943944625"/>
    <n v="0"/>
    <n v="21534.725071000001"/>
    <n v="224459.050437"/>
    <n v="2899.6726029999991"/>
    <n v="2899.6726029999991"/>
    <n v="2899.6726029999991"/>
    <x v="1"/>
  </r>
  <r>
    <n v="49"/>
    <n v="147"/>
    <x v="0"/>
    <x v="0"/>
    <x v="193"/>
    <x v="10"/>
    <x v="4"/>
    <x v="3"/>
    <s v="LBIE"/>
    <x v="3"/>
    <d v="2000-08-21T00:00:00"/>
    <d v="2005-08-21T00:00:00"/>
    <x v="0"/>
    <n v="5000000"/>
    <n v="-1858.1901250000001"/>
    <n v="0.41"/>
    <n v="152.00923700000001"/>
    <n v="151.31529599999999"/>
    <n v="-0.55878072999479733"/>
    <n v="1038.3208345166238"/>
    <n v="573.09178500000007"/>
    <x v="0"/>
    <n v="1611.4126195166239"/>
    <n v="-207127.67035999999"/>
    <n v="-206005.609192"/>
    <n v="1122.0611679999856"/>
    <n v="-489.35145151663824"/>
    <n v="-207127.67035999999"/>
    <n v="-206005.609192"/>
    <n v="1122.0611679999856"/>
    <x v="0"/>
    <n v="-13755.2524003125"/>
    <n v="10477.777778"/>
    <n v="-195527.83141400001"/>
    <n v="-25751.455692000018"/>
    <n v="1122.0611679999856"/>
    <n v="1122.0611679999856"/>
    <n v="1122.0611679999856"/>
    <x v="0"/>
  </r>
  <r>
    <n v="153"/>
    <n v="210"/>
    <x v="0"/>
    <x v="0"/>
    <x v="193"/>
    <x v="10"/>
    <x v="4"/>
    <x v="3"/>
    <s v="Merrill Lynch Int"/>
    <x v="3"/>
    <d v="2000-09-25T00:00:00"/>
    <d v="2005-09-25T00:00:00"/>
    <x v="0"/>
    <n v="-5000000"/>
    <n v="1895.6608920000001"/>
    <n v="0.44"/>
    <n v="152.461432"/>
    <n v="151.771072"/>
    <n v="-0.56478357844730576"/>
    <n v="-1070.6381421063716"/>
    <n v="-572.73097200000007"/>
    <x v="0"/>
    <n v="-1643.3691141063716"/>
    <n v="207878.04844899999"/>
    <n v="206743.38904899999"/>
    <n v="-1134.6594000000041"/>
    <n v="508.70971410636753"/>
    <n v="207878.04844899999"/>
    <n v="206743.38904899999"/>
    <n v="-1134.6594000000041"/>
    <x v="0"/>
    <n v="14032.629753030002"/>
    <n v="-11122.222222"/>
    <n v="195621.16682699998"/>
    <n v="26247.037715999992"/>
    <n v="-1134.6594000000041"/>
    <n v="-1134.6594000000041"/>
    <n v="-1134.6594000000041"/>
    <x v="0"/>
  </r>
  <r>
    <n v="1670"/>
    <n v="878"/>
    <x v="0"/>
    <x v="0"/>
    <x v="193"/>
    <x v="10"/>
    <x v="4"/>
    <x v="3"/>
    <s v="Merrill Lynch Int"/>
    <x v="5"/>
    <d v="2001-03-07T00:00:00"/>
    <d v="2006-03-07T00:00:00"/>
    <x v="0"/>
    <n v="10000000"/>
    <n v="-4293.7853640000003"/>
    <n v="1.615"/>
    <n v="154.63043099999999"/>
    <n v="153.94739899999999"/>
    <n v="-0.60142536157054372"/>
    <n v="2582.3914150500091"/>
    <n v="1473.885636"/>
    <x v="0"/>
    <n v="4056.277051050009"/>
    <n v="40625.527213000001"/>
    <n v="43960.278197"/>
    <n v="3334.7509839999984"/>
    <n v="-721.52606705001062"/>
    <n v="40625.527213000001"/>
    <n v="43960.278197"/>
    <n v="3334.7509839999984"/>
    <x v="0"/>
    <n v="-31784.746157010002"/>
    <n v="0"/>
    <n v="43960.278197"/>
    <n v="43960.278197"/>
    <n v="3334.7509839999984"/>
    <n v="3334.7509839999984"/>
    <n v="3334.7509839999984"/>
    <x v="1"/>
  </r>
  <r>
    <n v="1671"/>
    <n v="879"/>
    <x v="0"/>
    <x v="0"/>
    <x v="193"/>
    <x v="10"/>
    <x v="4"/>
    <x v="3"/>
    <s v="Merrill Lynch Int"/>
    <x v="5"/>
    <d v="2001-03-07T00:00:00"/>
    <d v="2006-03-07T00:00:00"/>
    <x v="0"/>
    <n v="5000000"/>
    <n v="-2153.2622430000001"/>
    <n v="1.7"/>
    <n v="154.63043099999999"/>
    <n v="153.94739899999999"/>
    <n v="-0.60134036991310025"/>
    <n v="1294.8435137255319"/>
    <n v="748.50357899999995"/>
    <x v="0"/>
    <n v="2043.3470927255319"/>
    <n v="38275.728346999997"/>
    <n v="39981.536246000003"/>
    <n v="1705.8078990000067"/>
    <n v="-337.53919372552514"/>
    <n v="38275.728346999997"/>
    <n v="39981.536246000003"/>
    <n v="1705.8078990000067"/>
    <x v="0"/>
    <n v="-15939.523753807502"/>
    <n v="0"/>
    <n v="39981.536246000003"/>
    <n v="39981.536246000003"/>
    <n v="1705.8078990000067"/>
    <n v="1705.8078990000067"/>
    <n v="1705.8078990000067"/>
    <x v="1"/>
  </r>
  <r>
    <n v="1714"/>
    <n v="918"/>
    <x v="0"/>
    <x v="0"/>
    <x v="193"/>
    <x v="10"/>
    <x v="4"/>
    <x v="3"/>
    <s v="JP Morgan"/>
    <x v="5"/>
    <d v="2001-03-22T00:00:00"/>
    <d v="2006-03-22T00:00:00"/>
    <x v="0"/>
    <n v="-10000000"/>
    <n v="4323.5139730000001"/>
    <n v="1.6"/>
    <n v="154.827279"/>
    <n v="154.14649"/>
    <n v="-0.60145008116110743"/>
    <n v="-2600.3778299620321"/>
    <n v="-1464.8406089999999"/>
    <x v="0"/>
    <n v="-4065.218438962032"/>
    <n v="-26950.616413"/>
    <n v="-30279.345499999999"/>
    <n v="-3328.7290869999997"/>
    <n v="736.48935196203229"/>
    <n v="-26950.616413"/>
    <n v="-30279.345499999999"/>
    <n v="-3328.7290869999997"/>
    <x v="0"/>
    <n v="32004.812185132501"/>
    <n v="0"/>
    <n v="-30279.345499999999"/>
    <n v="-30279.345499999999"/>
    <n v="-3328.7290869999997"/>
    <n v="-3328.7290869999997"/>
    <n v="-3328.7290869999997"/>
    <x v="1"/>
  </r>
  <r>
    <n v="1733"/>
    <n v="940"/>
    <x v="0"/>
    <x v="0"/>
    <x v="193"/>
    <x v="10"/>
    <x v="4"/>
    <x v="3"/>
    <s v="LBIE"/>
    <x v="5"/>
    <d v="2001-03-30T00:00:00"/>
    <d v="2002-03-30T00:00:00"/>
    <x v="0"/>
    <n v="10000000"/>
    <n v="-928.81597199999999"/>
    <n v="1.05"/>
    <n v="107.09273"/>
    <n v="106.021936"/>
    <n v="-0.54051288239209683"/>
    <n v="502.03699823753709"/>
    <n v="1054.650093"/>
    <x v="0"/>
    <n v="1556.6870912375371"/>
    <n v="-851.23308999999995"/>
    <n v="474.86590000000001"/>
    <n v="1326.09899"/>
    <n v="-230.5881012375371"/>
    <n v="-851.23308999999995"/>
    <n v="474.86590000000001"/>
    <n v="1326.09899"/>
    <x v="0"/>
    <n v="-6875.5602327300003"/>
    <n v="0"/>
    <n v="474.86590000000001"/>
    <n v="474.86590000000001"/>
    <n v="1326.09899"/>
    <n v="1326.09899"/>
    <n v="1326.09899"/>
    <x v="2"/>
  </r>
  <r>
    <n v="1751"/>
    <n v="957"/>
    <x v="0"/>
    <x v="11"/>
    <x v="56"/>
    <x v="10"/>
    <x v="4"/>
    <x v="8"/>
    <s v="Baskets"/>
    <x v="7"/>
    <d v="2001-03-29T00:00:00"/>
    <d v="2006-04-05T00:00:00"/>
    <x v="1"/>
    <n v="20000000"/>
    <n v="-8933.5572300000003"/>
    <n v="1.65"/>
    <n v="154.27609699999999"/>
    <n v="154.27609699999999"/>
    <n v="0"/>
    <n v="96565.694111999997"/>
    <n v="1098.7109270000001"/>
    <x v="0"/>
    <n v="96565.694111999997"/>
    <n v="0"/>
    <n v="96565.694111999997"/>
    <n v="96565.694111999997"/>
    <n v="0"/>
    <n v="0"/>
    <n v="84736.396583279988"/>
    <n v="84736.396583279988"/>
    <x v="0"/>
    <n v="0"/>
    <n v="804.375"/>
    <n v="85540.771583279988"/>
    <n v="85540.771583279988"/>
    <n v="85540.771583279988"/>
    <n v="85540.771583279988"/>
    <n v="84736.396583279988"/>
    <x v="1"/>
  </r>
  <r>
    <n v="1752"/>
    <n v="958"/>
    <x v="0"/>
    <x v="11"/>
    <x v="73"/>
    <x v="5"/>
    <x v="4"/>
    <x v="11"/>
    <s v="Baskets"/>
    <x v="7"/>
    <d v="2001-03-29T00:00:00"/>
    <d v="2006-06-30T00:00:00"/>
    <x v="1"/>
    <n v="20000000"/>
    <n v="-9236.9826869999997"/>
    <n v="1"/>
    <n v="102.161948"/>
    <n v="102.161948"/>
    <n v="0"/>
    <n v="-16718.792824"/>
    <n v="817.76459199999999"/>
    <x v="0"/>
    <n v="-16718.792824"/>
    <n v="0"/>
    <n v="-16718.792824"/>
    <n v="-16718.792824"/>
    <n v="0"/>
    <n v="0"/>
    <n v="-14670.740703059999"/>
    <n v="-14670.740703059999"/>
    <x v="0"/>
    <n v="0"/>
    <n v="487.5"/>
    <n v="-14183.240703059999"/>
    <n v="-14183.240703059999"/>
    <n v="-14183.240703059999"/>
    <n v="-14183.240703059999"/>
    <n v="-14670.740703059999"/>
    <x v="1"/>
  </r>
  <r>
    <n v="1753"/>
    <n v="959"/>
    <x v="0"/>
    <x v="0"/>
    <x v="73"/>
    <x v="5"/>
    <x v="4"/>
    <x v="11"/>
    <s v="Baskets"/>
    <x v="2"/>
    <d v="2001-03-29T00:00:00"/>
    <d v="2006-06-30T00:00:00"/>
    <x v="1"/>
    <n v="-20000000"/>
    <n v="9236.9826869999997"/>
    <n v="1"/>
    <n v="102.161948"/>
    <n v="102.161948"/>
    <n v="0"/>
    <n v="16718.792824"/>
    <n v="-817.76459199999999"/>
    <x v="0"/>
    <n v="16718.792824"/>
    <n v="0"/>
    <n v="16718.792824"/>
    <n v="16718.792824"/>
    <n v="0"/>
    <n v="0"/>
    <n v="14670.740703059999"/>
    <n v="14670.740703059999"/>
    <x v="0"/>
    <n v="0"/>
    <n v="-487.5"/>
    <n v="14183.240703059999"/>
    <n v="14183.240703059999"/>
    <n v="14183.240703059999"/>
    <n v="14183.240703059999"/>
    <n v="14670.740703059999"/>
    <x v="1"/>
  </r>
  <r>
    <n v="1754"/>
    <n v="960"/>
    <x v="0"/>
    <x v="11"/>
    <x v="6"/>
    <x v="5"/>
    <x v="4"/>
    <x v="4"/>
    <s v="Baskets"/>
    <x v="7"/>
    <d v="2001-03-29T00:00:00"/>
    <d v="2006-06-30T00:00:00"/>
    <x v="1"/>
    <n v="20000000"/>
    <n v="-9095.5009639999989"/>
    <n v="0.75"/>
    <n v="70.458690000000004"/>
    <n v="70.458690000000004"/>
    <n v="0"/>
    <n v="43762.915202999997"/>
    <n v="518.39200000000005"/>
    <x v="0"/>
    <n v="43762.915202999997"/>
    <n v="0"/>
    <n v="43762.915202999997"/>
    <n v="43762.915202999997"/>
    <n v="0"/>
    <n v="0"/>
    <n v="38401.958090632492"/>
    <n v="38401.958090632492"/>
    <x v="0"/>
    <n v="0"/>
    <n v="365.625"/>
    <n v="38767.583090632492"/>
    <n v="38767.583090632492"/>
    <n v="38767.583090632492"/>
    <n v="38767.583090632492"/>
    <n v="38401.958090632492"/>
    <x v="1"/>
  </r>
  <r>
    <n v="1755"/>
    <n v="961"/>
    <x v="0"/>
    <x v="0"/>
    <x v="6"/>
    <x v="5"/>
    <x v="4"/>
    <x v="4"/>
    <s v="Baskets"/>
    <x v="2"/>
    <d v="2001-03-29T00:00:00"/>
    <d v="2006-06-30T00:00:00"/>
    <x v="1"/>
    <n v="-20000000"/>
    <n v="9095.5009639999989"/>
    <n v="0.75"/>
    <n v="70.458690000000004"/>
    <n v="70.458690000000004"/>
    <n v="0"/>
    <n v="-43762.915202999997"/>
    <n v="-518.39200000000005"/>
    <x v="0"/>
    <n v="-43762.915202999997"/>
    <n v="0"/>
    <n v="-43762.915202999997"/>
    <n v="-43762.915202999997"/>
    <n v="0"/>
    <n v="0"/>
    <n v="-38401.958090632492"/>
    <n v="-38401.958090632492"/>
    <x v="0"/>
    <n v="0"/>
    <n v="-365.625"/>
    <n v="-38767.583090632492"/>
    <n v="-38767.583090632492"/>
    <n v="-38767.583090632492"/>
    <n v="-38767.583090632492"/>
    <n v="-38401.958090632492"/>
    <x v="1"/>
  </r>
  <r>
    <n v="1756"/>
    <n v="962"/>
    <x v="0"/>
    <x v="11"/>
    <x v="114"/>
    <x v="9"/>
    <x v="4"/>
    <x v="6"/>
    <s v="Baskets"/>
    <x v="7"/>
    <d v="2001-03-29T00:00:00"/>
    <d v="2006-06-30T00:00:00"/>
    <x v="1"/>
    <n v="20000000"/>
    <n v="-9265.0873780000002"/>
    <n v="1.45"/>
    <n v="142.63259099999999"/>
    <n v="142.63259099999999"/>
    <n v="0"/>
    <n v="25169.351208"/>
    <n v="1176.054905"/>
    <x v="0"/>
    <n v="25169.351208"/>
    <n v="0"/>
    <n v="25169.351208"/>
    <n v="25169.351208"/>
    <n v="0"/>
    <n v="0"/>
    <n v="22086.10568502"/>
    <n v="22086.10568502"/>
    <x v="0"/>
    <n v="0"/>
    <n v="706.875"/>
    <n v="22792.98068502"/>
    <n v="22792.98068502"/>
    <n v="22792.98068502"/>
    <n v="22792.98068502"/>
    <n v="22086.10568502"/>
    <x v="1"/>
  </r>
  <r>
    <n v="1757"/>
    <n v="963"/>
    <x v="0"/>
    <x v="0"/>
    <x v="114"/>
    <x v="9"/>
    <x v="4"/>
    <x v="6"/>
    <s v="Baskets"/>
    <x v="2"/>
    <d v="2001-03-29T00:00:00"/>
    <d v="2006-06-30T00:00:00"/>
    <x v="1"/>
    <n v="-20000000"/>
    <n v="9265.0873780000002"/>
    <n v="1.45"/>
    <n v="142.63259099999999"/>
    <n v="142.63259099999999"/>
    <n v="0"/>
    <n v="-25169.351208"/>
    <n v="-1176.054905"/>
    <x v="0"/>
    <n v="-25169.351208"/>
    <n v="0"/>
    <n v="-25169.351208"/>
    <n v="-25169.351208"/>
    <n v="0"/>
    <n v="0"/>
    <n v="-22086.10568502"/>
    <n v="-22086.10568502"/>
    <x v="0"/>
    <n v="0"/>
    <n v="-706.875"/>
    <n v="-22792.98068502"/>
    <n v="-22792.98068502"/>
    <n v="-22792.98068502"/>
    <n v="-22792.98068502"/>
    <n v="-22086.10568502"/>
    <x v="1"/>
  </r>
  <r>
    <n v="1758"/>
    <n v="964"/>
    <x v="0"/>
    <x v="11"/>
    <x v="163"/>
    <x v="9"/>
    <x v="8"/>
    <x v="8"/>
    <s v="Baskets"/>
    <x v="7"/>
    <d v="2001-03-29T00:00:00"/>
    <d v="2006-06-30T00:00:00"/>
    <x v="1"/>
    <n v="20000000"/>
    <n v="-8985.5663189999996"/>
    <n v="0.35"/>
    <n v="41.022728000000001"/>
    <n v="41.022728000000001"/>
    <n v="0"/>
    <n v="-54897.760943000001"/>
    <n v="337.77118200000001"/>
    <x v="0"/>
    <n v="-54897.760943000001"/>
    <n v="0"/>
    <n v="-54897.760943000001"/>
    <n v="-54897.760943000001"/>
    <n v="0"/>
    <n v="0"/>
    <n v="-48172.785227482498"/>
    <n v="-48172.785227482498"/>
    <x v="0"/>
    <n v="0"/>
    <n v="170.625"/>
    <n v="-48002.160227482498"/>
    <n v="-48002.160227482498"/>
    <n v="-48002.160227482498"/>
    <n v="-48002.160227482498"/>
    <n v="-48172.785227482498"/>
    <x v="1"/>
  </r>
  <r>
    <n v="1759"/>
    <n v="965"/>
    <x v="0"/>
    <x v="0"/>
    <x v="163"/>
    <x v="9"/>
    <x v="8"/>
    <x v="8"/>
    <s v="Baskets"/>
    <x v="2"/>
    <d v="2001-03-29T00:00:00"/>
    <d v="2006-06-30T00:00:00"/>
    <x v="1"/>
    <n v="-20000000"/>
    <n v="8985.5663189999996"/>
    <n v="0.35"/>
    <n v="41.022728000000001"/>
    <n v="41.022728000000001"/>
    <n v="0"/>
    <n v="54897.760943000001"/>
    <n v="-337.77118200000001"/>
    <x v="0"/>
    <n v="54897.760943000001"/>
    <n v="0"/>
    <n v="54897.760943000001"/>
    <n v="54897.760943000001"/>
    <n v="0"/>
    <n v="0"/>
    <n v="48172.785227482498"/>
    <n v="48172.785227482498"/>
    <x v="0"/>
    <n v="0"/>
    <n v="-170.625"/>
    <n v="48002.160227482498"/>
    <n v="48002.160227482498"/>
    <n v="48002.160227482498"/>
    <n v="48002.160227482498"/>
    <n v="48172.785227482498"/>
    <x v="1"/>
  </r>
  <r>
    <n v="1760"/>
    <n v="966"/>
    <x v="0"/>
    <x v="0"/>
    <x v="56"/>
    <x v="10"/>
    <x v="4"/>
    <x v="8"/>
    <s v="Baskets"/>
    <x v="2"/>
    <d v="2001-03-29T00:00:00"/>
    <d v="2006-06-30T00:00:00"/>
    <x v="1"/>
    <n v="-20000000"/>
    <n v="9319.4535190000006"/>
    <n v="1.65"/>
    <n v="156.586611"/>
    <n v="156.586611"/>
    <n v="0"/>
    <n v="-79510.633919999993"/>
    <n v="-1115.288184"/>
    <x v="0"/>
    <n v="-79510.633919999993"/>
    <n v="0"/>
    <n v="-79510.633919999993"/>
    <n v="-79510.633919999993"/>
    <n v="0"/>
    <n v="0"/>
    <n v="-69770.581264799985"/>
    <n v="-69770.581264799985"/>
    <x v="0"/>
    <n v="0"/>
    <n v="-804.375"/>
    <n v="-70574.956264799985"/>
    <n v="-70574.956264799985"/>
    <n v="-70574.956264799985"/>
    <n v="-70574.956264799985"/>
    <n v="-69770.581264799985"/>
    <x v="1"/>
  </r>
  <r>
    <n v="1761"/>
    <n v="967"/>
    <x v="0"/>
    <x v="11"/>
    <x v="80"/>
    <x v="5"/>
    <x v="4"/>
    <x v="4"/>
    <s v="Baskets"/>
    <x v="7"/>
    <d v="2001-03-29T00:00:00"/>
    <d v="2006-06-30T00:00:00"/>
    <x v="1"/>
    <n v="20000000"/>
    <n v="-9257.5397470000007"/>
    <n v="1.65"/>
    <n v="151.481741"/>
    <n v="151.481741"/>
    <n v="0"/>
    <n v="125921.388915"/>
    <n v="1080.7308479999999"/>
    <x v="0"/>
    <n v="125921.388915"/>
    <n v="0"/>
    <n v="125921.388915"/>
    <n v="125921.388915"/>
    <n v="0"/>
    <n v="0"/>
    <n v="110496.0187729125"/>
    <n v="110496.0187729125"/>
    <x v="0"/>
    <n v="0"/>
    <n v="804.375"/>
    <n v="111300.3937729125"/>
    <n v="111300.3937729125"/>
    <n v="111300.3937729125"/>
    <n v="111300.3937729125"/>
    <n v="110496.0187729125"/>
    <x v="1"/>
  </r>
  <r>
    <n v="1762"/>
    <n v="968"/>
    <x v="0"/>
    <x v="0"/>
    <x v="80"/>
    <x v="5"/>
    <x v="4"/>
    <x v="4"/>
    <s v="Baskets"/>
    <x v="2"/>
    <d v="2001-03-29T00:00:00"/>
    <d v="2006-06-30T00:00:00"/>
    <x v="1"/>
    <n v="-20000000"/>
    <n v="9257.5397470000007"/>
    <n v="1.65"/>
    <n v="151.481741"/>
    <n v="151.481741"/>
    <n v="0"/>
    <n v="-125921.388915"/>
    <n v="-1080.7308479999999"/>
    <x v="0"/>
    <n v="-125921.388915"/>
    <n v="0"/>
    <n v="-125921.388915"/>
    <n v="-125921.388915"/>
    <n v="0"/>
    <n v="0"/>
    <n v="-110496.0187729125"/>
    <n v="-110496.0187729125"/>
    <x v="0"/>
    <n v="0"/>
    <n v="-804.375"/>
    <n v="-111300.3937729125"/>
    <n v="-111300.3937729125"/>
    <n v="-111300.3937729125"/>
    <n v="-111300.3937729125"/>
    <n v="-110496.0187729125"/>
    <x v="1"/>
  </r>
  <r>
    <n v="1763"/>
    <n v="969"/>
    <x v="0"/>
    <x v="11"/>
    <x v="34"/>
    <x v="5"/>
    <x v="4"/>
    <x v="6"/>
    <s v="Baskets"/>
    <x v="7"/>
    <d v="2001-03-29T00:00:00"/>
    <d v="2006-06-30T00:00:00"/>
    <x v="1"/>
    <n v="20000000"/>
    <n v="-9320.0754849999994"/>
    <n v="1.65"/>
    <n v="156.03814700000001"/>
    <n v="156.03814700000001"/>
    <n v="0"/>
    <n v="84417.387279000002"/>
    <n v="1110.5790589999999"/>
    <x v="0"/>
    <n v="84417.387279000002"/>
    <n v="0"/>
    <n v="84417.387279000002"/>
    <n v="84417.387279000002"/>
    <n v="0"/>
    <n v="0"/>
    <n v="74076.257337322502"/>
    <n v="74076.257337322502"/>
    <x v="0"/>
    <n v="0"/>
    <n v="804.375"/>
    <n v="74880.632337322502"/>
    <n v="74880.632337322502"/>
    <n v="74880.632337322502"/>
    <n v="74880.632337322502"/>
    <n v="74076.257337322502"/>
    <x v="1"/>
  </r>
  <r>
    <n v="1764"/>
    <n v="970"/>
    <x v="0"/>
    <x v="0"/>
    <x v="34"/>
    <x v="5"/>
    <x v="4"/>
    <x v="6"/>
    <s v="Baskets"/>
    <x v="2"/>
    <d v="2001-03-29T00:00:00"/>
    <d v="2006-06-30T00:00:00"/>
    <x v="1"/>
    <n v="-20000000"/>
    <n v="9320.0754849999994"/>
    <n v="1.65"/>
    <n v="156.03814700000001"/>
    <n v="156.03814700000001"/>
    <n v="0"/>
    <n v="-84417.387279000002"/>
    <n v="-1110.5790589999999"/>
    <x v="0"/>
    <n v="-84417.387279000002"/>
    <n v="0"/>
    <n v="-84417.387279000002"/>
    <n v="-84417.387279000002"/>
    <n v="0"/>
    <n v="0"/>
    <n v="-74076.257337322502"/>
    <n v="-74076.257337322502"/>
    <x v="0"/>
    <n v="0"/>
    <n v="-804.375"/>
    <n v="-74880.632337322502"/>
    <n v="-74880.632337322502"/>
    <n v="-74880.632337322502"/>
    <n v="-74880.632337322502"/>
    <n v="-74076.257337322502"/>
    <x v="1"/>
  </r>
  <r>
    <n v="1765"/>
    <n v="971"/>
    <x v="0"/>
    <x v="11"/>
    <x v="102"/>
    <x v="1"/>
    <x v="4"/>
    <x v="2"/>
    <s v="Baskets"/>
    <x v="7"/>
    <d v="2001-03-29T00:00:00"/>
    <d v="2006-06-30T00:00:00"/>
    <x v="1"/>
    <n v="20000000"/>
    <n v="-9425.9387349999997"/>
    <n v="2.2999999999999998"/>
    <n v="261.14713"/>
    <n v="261.14713"/>
    <n v="0"/>
    <n v="-261215.919918"/>
    <n v="1613.630897"/>
    <x v="0"/>
    <n v="-261215.919918"/>
    <n v="0"/>
    <n v="-261215.919918"/>
    <n v="-261215.919918"/>
    <n v="0"/>
    <n v="0"/>
    <n v="-229216.96972804499"/>
    <n v="-229216.96972804499"/>
    <x v="0"/>
    <n v="0"/>
    <n v="1121.25"/>
    <n v="-228095.71972804499"/>
    <n v="-228095.71972804499"/>
    <n v="-228095.71972804499"/>
    <n v="-228095.71972804499"/>
    <n v="-229216.96972804499"/>
    <x v="1"/>
  </r>
  <r>
    <n v="1766"/>
    <n v="972"/>
    <x v="0"/>
    <x v="0"/>
    <x v="102"/>
    <x v="1"/>
    <x v="4"/>
    <x v="2"/>
    <s v="Baskets"/>
    <x v="2"/>
    <d v="2001-03-29T00:00:00"/>
    <d v="2006-06-30T00:00:00"/>
    <x v="1"/>
    <n v="-20000000"/>
    <n v="9425.9387349999997"/>
    <n v="2.2999999999999998"/>
    <n v="261.14713"/>
    <n v="261.14713"/>
    <n v="0"/>
    <n v="261215.919918"/>
    <n v="-1613.630897"/>
    <x v="0"/>
    <n v="261215.919918"/>
    <n v="0"/>
    <n v="261215.919918"/>
    <n v="261215.919918"/>
    <n v="0"/>
    <n v="0"/>
    <n v="229216.96972804499"/>
    <n v="229216.96972804499"/>
    <x v="0"/>
    <n v="0"/>
    <n v="-1121.25"/>
    <n v="228095.71972804499"/>
    <n v="228095.71972804499"/>
    <n v="228095.71972804499"/>
    <n v="228095.71972804499"/>
    <n v="229216.96972804499"/>
    <x v="1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n v="593858.0737530014"/>
    <n v="391086.27047799766"/>
    <m/>
    <m/>
    <m/>
    <m/>
    <n v="-194990.99327766761"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995">
  <r>
    <n v="151"/>
    <n v="209"/>
    <x v="0"/>
    <x v="0"/>
    <s v="Abitibi Cons"/>
    <x v="0"/>
    <x v="0"/>
    <x v="0"/>
    <x v="0"/>
    <x v="0"/>
    <d v="2000-09-26T00:00:00"/>
    <d v="2005-09-26T00:00:00"/>
    <x v="0"/>
    <n v="10000000"/>
    <n v="-3898.814523"/>
    <n v="1.05"/>
    <n v="146.602925"/>
    <n v="145.830073"/>
    <n v="-0.65798359578530019"/>
    <n v="2565.35599914349"/>
    <n v="1561.097115"/>
    <x v="0"/>
    <n v="4126.45311414349"/>
    <n v="-157140.73814900001"/>
    <n v="-154088.59292600001"/>
    <n v="3052.1452229999995"/>
    <n v="-1074.3078911434905"/>
    <n v="-157140.73814900001"/>
    <n v="-154088.59292600001"/>
    <n v="3052.1452229999995"/>
    <x v="0"/>
    <n v="-48742.979166546"/>
    <n v="52791.666666999998"/>
    <n v="-101296.92625900001"/>
    <n v="137223.83449499996"/>
    <n v="3052.1452229999995"/>
    <n v="3052.1452229999995"/>
    <n v="3052.1452229999995"/>
    <x v="0"/>
  </r>
  <r>
    <n v="1074"/>
    <n v="530"/>
    <x v="0"/>
    <x v="0"/>
    <s v="Abitibi Cons"/>
    <x v="0"/>
    <x v="0"/>
    <x v="0"/>
    <x v="1"/>
    <x v="0"/>
    <d v="2001-01-05T00:00:00"/>
    <d v="2006-01-05T00:00:00"/>
    <x v="0"/>
    <n v="-10000000"/>
    <n v="4229.6292250000006"/>
    <n v="1.75"/>
    <n v="150.69236599999999"/>
    <n v="149.92077499999999"/>
    <n v="-0.68534367529321627"/>
    <n v="-2898.7496381890983"/>
    <n v="-1832.567712"/>
    <x v="0"/>
    <n v="-4731.3173501890979"/>
    <n v="-140539.47255000001"/>
    <n v="-144290.553594"/>
    <n v="-3751.0810439999914"/>
    <n v="980.23630618910647"/>
    <n v="-140539.47255000001"/>
    <n v="-144290.553594"/>
    <n v="-3751.0810439999914"/>
    <x v="0"/>
    <n v="52878.824570950012"/>
    <n v="0"/>
    <n v="-144290.553594"/>
    <n v="-144882.82173900001"/>
    <n v="-3751.0810439999914"/>
    <n v="-3751.0810439999914"/>
    <n v="-3751.0810439999914"/>
    <x v="1"/>
  </r>
  <r>
    <n v="1580"/>
    <n v="634"/>
    <x v="0"/>
    <x v="1"/>
    <s v="Abitibi Cons"/>
    <x v="0"/>
    <x v="0"/>
    <x v="0"/>
    <x v="1"/>
    <x v="1"/>
    <d v="2001-01-05T00:00:00"/>
    <d v="2006-01-05T00:00:00"/>
    <x v="0"/>
    <n v="10000000"/>
    <n v="-4229.6292250000006"/>
    <n v="1.75"/>
    <n v="150.69236599999999"/>
    <n v="149.92077499999999"/>
    <n v="-0.68534367529321627"/>
    <n v="2898.7496381890983"/>
    <n v="1832.567712"/>
    <x v="0"/>
    <n v="4731.3173501890979"/>
    <n v="140539.47255000001"/>
    <n v="144290.553594"/>
    <n v="3751.0810439999914"/>
    <n v="-980.23630618910647"/>
    <n v="140539.47255000001"/>
    <n v="144290.553594"/>
    <n v="3751.0810439999914"/>
    <x v="0"/>
    <n v="-52878.824570950012"/>
    <n v="0"/>
    <n v="144290.553594"/>
    <n v="144882.82173900001"/>
    <n v="3751.0810439999914"/>
    <n v="3751.0810439999914"/>
    <n v="3751.0810439999914"/>
    <x v="1"/>
  </r>
  <r>
    <n v="1276"/>
    <n v="437"/>
    <x v="0"/>
    <x v="0"/>
    <s v="Adecco Sa"/>
    <x v="1"/>
    <x v="1"/>
    <x v="1"/>
    <x v="1"/>
    <x v="2"/>
    <d v="2001-01-05T00:00:00"/>
    <d v="2006-01-05T00:00:00"/>
    <x v="0"/>
    <n v="-10000000"/>
    <n v="4035.051316"/>
    <n v="0.46"/>
    <n v="102.573634"/>
    <n v="101.961777"/>
    <n v="-0.56746986561291657"/>
    <n v="-2289.7700280317422"/>
    <n v="-925.586634"/>
    <x v="0"/>
    <n v="-3215.3566620317424"/>
    <n v="219833.13457200001"/>
    <n v="217524.15115200001"/>
    <n v="-2308.9834200000041"/>
    <n v="906.3732420317383"/>
    <n v="219833.13457200001"/>
    <n v="217524.15115200001"/>
    <n v="-2308.9834200000041"/>
    <x v="0"/>
    <n v="29205.701425208004"/>
    <n v="0"/>
    <n v="217524.15115200001"/>
    <n v="163484.127779"/>
    <n v="-2308.9834200000041"/>
    <n v="-2308.9834200000041"/>
    <n v="-2308.9834200000041"/>
    <x v="1"/>
  </r>
  <r>
    <n v="1552"/>
    <n v="598"/>
    <x v="0"/>
    <x v="1"/>
    <s v="Adecco Sa"/>
    <x v="1"/>
    <x v="1"/>
    <x v="1"/>
    <x v="1"/>
    <x v="1"/>
    <d v="2001-01-05T00:00:00"/>
    <d v="2006-01-05T00:00:00"/>
    <x v="0"/>
    <n v="10000000"/>
    <n v="-4035.051316"/>
    <n v="0.46"/>
    <n v="102.573634"/>
    <n v="101.961777"/>
    <n v="-0.56746986561291657"/>
    <n v="2289.7700280317422"/>
    <n v="925.586634"/>
    <x v="0"/>
    <n v="3215.3566620317424"/>
    <n v="-219833.13457200001"/>
    <n v="-217524.15115200001"/>
    <n v="2308.9834200000041"/>
    <n v="-906.3732420317383"/>
    <n v="-219833.13457200001"/>
    <n v="-217524.15115200001"/>
    <n v="2308.9834200000041"/>
    <x v="0"/>
    <n v="-29205.701425208004"/>
    <n v="0"/>
    <n v="-217524.15115200001"/>
    <n v="-163484.127779"/>
    <n v="2308.9834200000041"/>
    <n v="2308.9834200000041"/>
    <n v="2308.9834200000041"/>
    <x v="1"/>
  </r>
  <r>
    <n v="1277"/>
    <n v="438"/>
    <x v="0"/>
    <x v="0"/>
    <s v="Aegon Nv"/>
    <x v="2"/>
    <x v="2"/>
    <x v="2"/>
    <x v="1"/>
    <x v="2"/>
    <d v="2001-01-05T00:00:00"/>
    <d v="2006-01-05T00:00:00"/>
    <x v="0"/>
    <n v="-10000000"/>
    <n v="4016.8056079999997"/>
    <n v="0.18"/>
    <n v="21.256535"/>
    <n v="21.139047999999999"/>
    <n v="-0.11839029830313609"/>
    <n v="-475.55081415682992"/>
    <n v="-246.993402"/>
    <x v="0"/>
    <n v="-722.54421615682986"/>
    <n v="9346.6119930000004"/>
    <n v="8815.135902"/>
    <n v="-531.47609100000045"/>
    <n v="191.06812515682941"/>
    <n v="9346.6119930000004"/>
    <n v="8815.135902"/>
    <n v="-531.47609100000045"/>
    <x v="0"/>
    <n v="11893.761405287998"/>
    <n v="0"/>
    <n v="8815.135902"/>
    <n v="-29015.478415999998"/>
    <n v="-531.47609100000045"/>
    <n v="-531.47609100000045"/>
    <n v="-531.47609100000045"/>
    <x v="1"/>
  </r>
  <r>
    <n v="1553"/>
    <n v="599"/>
    <x v="0"/>
    <x v="1"/>
    <s v="Aegon Nv"/>
    <x v="2"/>
    <x v="2"/>
    <x v="2"/>
    <x v="1"/>
    <x v="1"/>
    <d v="2001-01-05T00:00:00"/>
    <d v="2006-01-05T00:00:00"/>
    <x v="0"/>
    <n v="10000000"/>
    <n v="-4016.8056079999997"/>
    <n v="0.18"/>
    <n v="21.256535"/>
    <n v="21.139047999999999"/>
    <n v="-0.11839029830313609"/>
    <n v="475.55081415682992"/>
    <n v="246.993402"/>
    <x v="0"/>
    <n v="722.54421615682986"/>
    <n v="-9346.6119930000004"/>
    <n v="-8815.135902"/>
    <n v="531.47609100000045"/>
    <n v="-191.06812515682941"/>
    <n v="-9346.6119930000004"/>
    <n v="-8815.135902"/>
    <n v="531.47609100000045"/>
    <x v="0"/>
    <n v="-11893.761405287998"/>
    <n v="0"/>
    <n v="-8815.135902"/>
    <n v="29015.478415999998"/>
    <n v="531.47609100000045"/>
    <n v="531.47609100000045"/>
    <n v="531.47609100000045"/>
    <x v="1"/>
  </r>
  <r>
    <n v="1632"/>
    <n v="836"/>
    <x v="0"/>
    <x v="0"/>
    <s v="Aes Corp."/>
    <x v="3"/>
    <x v="3"/>
    <x v="3"/>
    <x v="2"/>
    <x v="3"/>
    <d v="2001-02-06T00:00:00"/>
    <d v="2002-01-29T00:00:00"/>
    <x v="0"/>
    <n v="10000000"/>
    <n v="-778.46862699999997"/>
    <n v="2.85"/>
    <n v="254.48452399999999"/>
    <n v="251.73385099999999"/>
    <n v="-1.1213868120596437"/>
    <n v="872.96445191997793"/>
    <n v="2211.0391140000002"/>
    <x v="0"/>
    <n v="3084.003565919978"/>
    <n v="68614.740736000007"/>
    <n v="71546.640411999993"/>
    <n v="2931.8996759999864"/>
    <n v="-152.10388991999162"/>
    <n v="68614.740736000007"/>
    <n v="71546.640411999993"/>
    <n v="2931.8996759999864"/>
    <x v="0"/>
    <n v="-12293.576557584"/>
    <n v="0"/>
    <n v="71546.640411999993"/>
    <n v="71546.640411999993"/>
    <n v="2931.8996759999864"/>
    <n v="2931.8996759999864"/>
    <n v="2931.8996759999864"/>
    <x v="2"/>
  </r>
  <r>
    <n v="1278"/>
    <n v="439"/>
    <x v="0"/>
    <x v="0"/>
    <s v="Agrium Inc."/>
    <x v="4"/>
    <x v="0"/>
    <x v="0"/>
    <x v="1"/>
    <x v="3"/>
    <d v="2001-01-05T00:00:00"/>
    <d v="2006-01-05T00:00:00"/>
    <x v="0"/>
    <n v="-10000000"/>
    <n v="4209.2618029999994"/>
    <n v="2.1"/>
    <n v="251.31009599999999"/>
    <n v="250.47202300000001"/>
    <n v="-0.6073800306563556"/>
    <n v="-2556.6215629467661"/>
    <n v="-2360.9238"/>
    <x v="0"/>
    <n v="-4917.5453629467665"/>
    <n v="109157.39769899999"/>
    <n v="105541.616379"/>
    <n v="-3615.7813199999946"/>
    <n v="1301.764042946772"/>
    <n v="109157.39769899999"/>
    <n v="105541.616379"/>
    <n v="-3615.7813199999946"/>
    <x v="0"/>
    <n v="41545.413995609997"/>
    <n v="0"/>
    <n v="105541.616379"/>
    <n v="-17708.342648999998"/>
    <n v="-3615.7813199999946"/>
    <n v="-3615.7813199999946"/>
    <n v="-3615.7813199999946"/>
    <x v="1"/>
  </r>
  <r>
    <n v="1480"/>
    <n v="531"/>
    <x v="0"/>
    <x v="1"/>
    <s v="Agrium Inc."/>
    <x v="4"/>
    <x v="0"/>
    <x v="0"/>
    <x v="1"/>
    <x v="1"/>
    <d v="2001-01-05T00:00:00"/>
    <d v="2006-01-05T00:00:00"/>
    <x v="0"/>
    <n v="10000000"/>
    <n v="-4209.2618029999994"/>
    <n v="2.1"/>
    <n v="251.31009599999999"/>
    <n v="250.47202300000001"/>
    <n v="-0.6073800306563556"/>
    <n v="2556.6215629467661"/>
    <n v="2360.9238"/>
    <x v="0"/>
    <n v="4917.5453629467665"/>
    <n v="-109157.39769899999"/>
    <n v="-105541.616379"/>
    <n v="3615.7813199999946"/>
    <n v="-1301.764042946772"/>
    <n v="-109157.39769899999"/>
    <n v="-105541.616379"/>
    <n v="3615.7813199999946"/>
    <x v="0"/>
    <n v="-41545.413995609997"/>
    <n v="0"/>
    <n v="-105541.616379"/>
    <n v="17708.342648999998"/>
    <n v="3615.7813199999946"/>
    <n v="3615.7813199999946"/>
    <n v="3615.7813199999946"/>
    <x v="1"/>
  </r>
  <r>
    <n v="155"/>
    <n v="314"/>
    <x v="0"/>
    <x v="2"/>
    <s v="Air Products"/>
    <x v="5"/>
    <x v="0"/>
    <x v="3"/>
    <x v="3"/>
    <x v="3"/>
    <d v="2000-09-25T00:00:00"/>
    <d v="2005-05-11T00:00:00"/>
    <x v="0"/>
    <n v="-10000000"/>
    <n v="3574.8780489999999"/>
    <n v="0.59"/>
    <n v="44.077781999999999"/>
    <n v="43.542003999999999"/>
    <n v="-0.52475625032501172"/>
    <n v="-1875.9396003624336"/>
    <n v="-529.014951"/>
    <x v="0"/>
    <n v="-2404.9545513624334"/>
    <n v="-63163.716254999999"/>
    <n v="-65359.763741000002"/>
    <n v="-2196.0474860000031"/>
    <n v="208.90706536243033"/>
    <n v="-63163.716254999999"/>
    <n v="-65359.763741000002"/>
    <n v="-2196.0474860000031"/>
    <x v="0"/>
    <n v="20582.360367117501"/>
    <n v="-22944.444444000001"/>
    <n v="-88304.208184999996"/>
    <n v="-76045.404316999993"/>
    <n v="-2196.0474859999958"/>
    <n v="-2196.0474859999958"/>
    <n v="-2196.0474860000031"/>
    <x v="0"/>
  </r>
  <r>
    <n v="200"/>
    <n v="319"/>
    <x v="0"/>
    <x v="3"/>
    <s v="Air Products"/>
    <x v="5"/>
    <x v="0"/>
    <x v="3"/>
    <x v="4"/>
    <x v="3"/>
    <d v="2000-09-25T00:00:00"/>
    <d v="2005-05-11T00:00:00"/>
    <x v="0"/>
    <n v="10000000"/>
    <n v="-3574.8780489999999"/>
    <n v="0.59"/>
    <n v="44.077781999999999"/>
    <n v="43.542003999999999"/>
    <n v="-0.52475625032501172"/>
    <n v="1875.9396003624336"/>
    <n v="529.014951"/>
    <x v="0"/>
    <n v="2404.9545513624334"/>
    <n v="63163.716254999999"/>
    <n v="65359.763741000002"/>
    <n v="2196.0474860000031"/>
    <n v="-208.90706536243033"/>
    <n v="63163.716254999999"/>
    <n v="65359.763741000002"/>
    <n v="2196.0474860000031"/>
    <x v="0"/>
    <n v="-20582.360367117501"/>
    <n v="22944.444444000001"/>
    <n v="88304.208184999996"/>
    <n v="76045.404316999993"/>
    <n v="2196.0474859999958"/>
    <n v="2196.0474859999958"/>
    <n v="2196.0474860000031"/>
    <x v="0"/>
  </r>
  <r>
    <n v="201"/>
    <n v="320"/>
    <x v="0"/>
    <x v="4"/>
    <s v="Air Products"/>
    <x v="5"/>
    <x v="0"/>
    <x v="3"/>
    <x v="5"/>
    <x v="3"/>
    <d v="2000-09-25T00:00:00"/>
    <d v="2005-05-11T00:00:00"/>
    <x v="0"/>
    <n v="-10000000"/>
    <n v="3574.8780489999999"/>
    <n v="0.59"/>
    <n v="44.077781999999999"/>
    <n v="43.542003999999999"/>
    <n v="-0.52475625032501172"/>
    <n v="-1875.9396003624336"/>
    <n v="-529.014951"/>
    <x v="0"/>
    <n v="-2404.9545513624334"/>
    <n v="-63163.716254999999"/>
    <n v="-65359.763741000002"/>
    <n v="-2196.0474860000031"/>
    <n v="208.90706536243033"/>
    <n v="-63163.716254999999"/>
    <n v="-65359.763741000002"/>
    <n v="-2196.0474860000031"/>
    <x v="0"/>
    <n v="20582.360367117501"/>
    <n v="-22944.444444000001"/>
    <n v="-88304.208184999996"/>
    <n v="-76045.404316999993"/>
    <n v="-2196.0474859999958"/>
    <n v="-2196.0474859999958"/>
    <n v="-2196.0474860000031"/>
    <x v="0"/>
  </r>
  <r>
    <n v="234"/>
    <n v="349"/>
    <x v="0"/>
    <x v="0"/>
    <s v="Alcatel Sa"/>
    <x v="5"/>
    <x v="4"/>
    <x v="4"/>
    <x v="6"/>
    <x v="2"/>
    <d v="2000-10-20T00:00:00"/>
    <d v="2005-10-20T00:00:00"/>
    <x v="0"/>
    <n v="-20000000"/>
    <n v="7734.7140080000008"/>
    <n v="0.37"/>
    <n v="67.441136999999998"/>
    <n v="66.877345000000005"/>
    <n v="-0.541691637827592"/>
    <n v="-4189.8298991215388"/>
    <n v="-1319.463495"/>
    <x v="0"/>
    <n v="-5509.2933941215388"/>
    <n v="229080.616606"/>
    <n v="224648.000206"/>
    <n v="-4432.616399999999"/>
    <n v="1076.6769941215398"/>
    <n v="229080.616606"/>
    <n v="224648.000206"/>
    <n v="-4432.616399999999"/>
    <x v="0"/>
    <n v="44532.615901060002"/>
    <n v="-19322.222222"/>
    <n v="205325.77798399999"/>
    <n v="23404.115068999992"/>
    <n v="-4432.616399999999"/>
    <n v="-4432.616399999999"/>
    <n v="-4432.616399999999"/>
    <x v="1"/>
  </r>
  <r>
    <n v="1637"/>
    <n v="841"/>
    <x v="0"/>
    <x v="0"/>
    <s v="Alcatel Sa"/>
    <x v="5"/>
    <x v="4"/>
    <x v="4"/>
    <x v="7"/>
    <x v="2"/>
    <d v="2001-02-09T00:00:00"/>
    <d v="2006-02-09T00:00:00"/>
    <x v="0"/>
    <n v="-10000000"/>
    <n v="4145.4694319999999"/>
    <n v="0.72"/>
    <n v="68.947253000000003"/>
    <n v="68.385298000000006"/>
    <n v="-0.55547367064347697"/>
    <n v="-2302.6991219333695"/>
    <n v="-739.52471100000002"/>
    <x v="0"/>
    <n v="-3042.2238329333695"/>
    <n v="-23501.703741000001"/>
    <n v="-26102.195921999999"/>
    <n v="-2600.4921809999978"/>
    <n v="441.73165193337172"/>
    <n v="-23501.703741000001"/>
    <n v="-26102.195921999999"/>
    <n v="-2600.4921809999978"/>
    <x v="0"/>
    <n v="23867.540254740001"/>
    <n v="0"/>
    <n v="-26102.195921999999"/>
    <n v="-26102.195921999999"/>
    <n v="-2600.4921809999978"/>
    <n v="-2600.4921809999978"/>
    <n v="-2600.4921809999978"/>
    <x v="1"/>
  </r>
  <r>
    <n v="1652"/>
    <n v="862"/>
    <x v="0"/>
    <x v="0"/>
    <s v="Alcatel Sa"/>
    <x v="5"/>
    <x v="4"/>
    <x v="4"/>
    <x v="8"/>
    <x v="2"/>
    <d v="2001-02-27T00:00:00"/>
    <d v="2006-02-27T00:00:00"/>
    <x v="0"/>
    <n v="10000000"/>
    <n v="-4202.164409"/>
    <n v="0.85"/>
    <n v="69.168711000000002"/>
    <n v="68.607563999999996"/>
    <n v="-0.55541009044585377"/>
    <n v="2333.9245144710376"/>
    <n v="768.65336400000001"/>
    <x v="0"/>
    <n v="3102.5778784710374"/>
    <n v="75765.139756999997"/>
    <n v="78496.809815999994"/>
    <n v="2731.6700589999964"/>
    <n v="-370.90781947104097"/>
    <n v="75765.139756999997"/>
    <n v="78496.809815999994"/>
    <n v="2731.6700589999964"/>
    <x v="0"/>
    <n v="-24193.961584817498"/>
    <n v="0"/>
    <n v="78496.809815999994"/>
    <n v="78496.809815999994"/>
    <n v="2731.6700589999964"/>
    <n v="2731.6700589999964"/>
    <n v="2731.6700589999964"/>
    <x v="1"/>
  </r>
  <r>
    <n v="1661"/>
    <n v="872"/>
    <x v="0"/>
    <x v="0"/>
    <s v="Alcatel Sa"/>
    <x v="5"/>
    <x v="4"/>
    <x v="4"/>
    <x v="8"/>
    <x v="2"/>
    <d v="2001-03-02T00:00:00"/>
    <d v="2006-03-02T00:00:00"/>
    <x v="0"/>
    <n v="10000000"/>
    <n v="-4226.8352670000004"/>
    <n v="0.97"/>
    <n v="69.206136000000001"/>
    <n v="68.645211000000003"/>
    <n v="-0.55891291351952999"/>
    <n v="2362.4328140460707"/>
    <n v="813.79838099999995"/>
    <x v="0"/>
    <n v="3176.2311950460708"/>
    <n v="127299.237593"/>
    <n v="130140.894634"/>
    <n v="2841.6570409999986"/>
    <n v="-334.57415404607218"/>
    <n v="127299.237593"/>
    <n v="130140.894634"/>
    <n v="2841.6570409999986"/>
    <x v="0"/>
    <n v="-24336.004049752501"/>
    <n v="0"/>
    <n v="130140.894634"/>
    <n v="130140.894634"/>
    <n v="2841.6570409999986"/>
    <n v="2841.6570409999986"/>
    <n v="2841.6570409999986"/>
    <x v="1"/>
  </r>
  <r>
    <n v="265"/>
    <n v="380"/>
    <x v="0"/>
    <x v="2"/>
    <s v="Alcoa Inc."/>
    <x v="6"/>
    <x v="0"/>
    <x v="3"/>
    <x v="9"/>
    <x v="3"/>
    <d v="2000-10-05T00:00:00"/>
    <d v="2005-10-05T00:00:00"/>
    <x v="0"/>
    <n v="-10000000"/>
    <n v="3837.553512"/>
    <n v="0.24"/>
    <n v="36.428516000000002"/>
    <n v="36.180813999999998"/>
    <n v="-0.24215178934752413"/>
    <n v="-929.27044964767538"/>
    <n v="-416.23621500000002"/>
    <x v="0"/>
    <n v="-1345.5066646476753"/>
    <n v="43903.645513000003"/>
    <n v="42896.463961000001"/>
    <n v="-1007.1815520000018"/>
    <n v="338.32511264767345"/>
    <n v="43903.645513000003"/>
    <n v="42896.463961000001"/>
    <n v="-1007.1815520000018"/>
    <x v="0"/>
    <n v="15781.938818099999"/>
    <n v="-6133.3333329999996"/>
    <n v="36763.130627999999"/>
    <n v="-28151.921269999999"/>
    <n v="-1007.1815520000018"/>
    <n v="-1007.1815520000018"/>
    <n v="-1007.1815520000018"/>
    <x v="1"/>
  </r>
  <r>
    <n v="266"/>
    <n v="381"/>
    <x v="0"/>
    <x v="3"/>
    <s v="Alcoa Inc."/>
    <x v="6"/>
    <x v="0"/>
    <x v="3"/>
    <x v="4"/>
    <x v="3"/>
    <d v="2000-10-05T00:00:00"/>
    <d v="2005-10-05T00:00:00"/>
    <x v="0"/>
    <n v="10000000"/>
    <n v="-3837.553512"/>
    <n v="0.24"/>
    <n v="36.428516000000002"/>
    <n v="36.180813999999998"/>
    <n v="-0.24215178934752413"/>
    <n v="929.27044964767538"/>
    <n v="416.23621500000002"/>
    <x v="0"/>
    <n v="1345.5066646476753"/>
    <n v="-43903.645513000003"/>
    <n v="-42896.463961000001"/>
    <n v="1007.1815520000018"/>
    <n v="-338.32511264767345"/>
    <n v="-43903.645513000003"/>
    <n v="-42896.463961000001"/>
    <n v="1007.1815520000018"/>
    <x v="0"/>
    <n v="-15781.938818099999"/>
    <n v="6133.3333329999996"/>
    <n v="-36763.130627999999"/>
    <n v="28151.921269999999"/>
    <n v="1007.1815520000018"/>
    <n v="1007.1815520000018"/>
    <n v="1007.1815520000018"/>
    <x v="1"/>
  </r>
  <r>
    <n v="267"/>
    <n v="382"/>
    <x v="0"/>
    <x v="4"/>
    <s v="Alcoa Inc."/>
    <x v="6"/>
    <x v="0"/>
    <x v="3"/>
    <x v="5"/>
    <x v="3"/>
    <d v="2000-10-05T00:00:00"/>
    <d v="2005-10-05T00:00:00"/>
    <x v="0"/>
    <n v="-10000000"/>
    <n v="3837.553512"/>
    <n v="0.24"/>
    <n v="36.428516000000002"/>
    <n v="36.180813999999998"/>
    <n v="-0.24215178934752413"/>
    <n v="-929.27044964767538"/>
    <n v="-416.23621500000002"/>
    <x v="0"/>
    <n v="-1345.5066646476753"/>
    <n v="43903.645513000003"/>
    <n v="42896.463961000001"/>
    <n v="-1007.1815520000018"/>
    <n v="338.32511264767345"/>
    <n v="43903.645513000003"/>
    <n v="42896.463961000001"/>
    <n v="-1007.1815520000018"/>
    <x v="0"/>
    <n v="15781.938818099999"/>
    <n v="-6133.3333329999996"/>
    <n v="36763.130627999999"/>
    <n v="-28151.921269999999"/>
    <n v="-1007.1815520000018"/>
    <n v="-1007.1815520000018"/>
    <n v="-1007.1815520000018"/>
    <x v="1"/>
  </r>
  <r>
    <n v="1679"/>
    <n v="887"/>
    <x v="0"/>
    <x v="0"/>
    <s v="Alcoa Inc."/>
    <x v="6"/>
    <x v="0"/>
    <x v="3"/>
    <x v="10"/>
    <x v="3"/>
    <d v="2001-03-13T00:00:00"/>
    <d v="2005-05-30T00:00:00"/>
    <x v="0"/>
    <n v="10000000"/>
    <n v="-3592.2585140000001"/>
    <n v="0.37"/>
    <n v="34.980043999999999"/>
    <n v="34.730195000000002"/>
    <n v="-0.23603090529177265"/>
    <n v="847.88402910149796"/>
    <n v="422.26855800000004"/>
    <x v="0"/>
    <n v="1270.1525871014981"/>
    <n v="9698.6219380000002"/>
    <n v="10742.452241000001"/>
    <n v="1043.8303030000006"/>
    <n v="-226.32228410149742"/>
    <n v="9698.6219380000002"/>
    <n v="10742.452241000001"/>
    <n v="1043.8303030000006"/>
    <x v="0"/>
    <n v="-14773.163138825001"/>
    <n v="0"/>
    <n v="10742.452241000001"/>
    <n v="10742.452241000001"/>
    <n v="1043.8303030000006"/>
    <n v="1043.8303030000006"/>
    <n v="1043.8303030000006"/>
    <x v="0"/>
  </r>
  <r>
    <n v="1280"/>
    <n v="441"/>
    <x v="0"/>
    <x v="0"/>
    <s v="Amerada Hess Corp."/>
    <x v="1"/>
    <x v="5"/>
    <x v="3"/>
    <x v="1"/>
    <x v="4"/>
    <d v="2001-01-05T00:00:00"/>
    <d v="2006-01-05T00:00:00"/>
    <x v="0"/>
    <n v="-10000000"/>
    <n v="4039.6729190000001"/>
    <n v="0.45"/>
    <n v="48.561619999999998"/>
    <n v="48.483626999999998"/>
    <n v="-6.5629071640960768E-2"/>
    <n v="-265.11998340710011"/>
    <n v="-573.92037900000003"/>
    <x v="0"/>
    <n v="-839.04036240710013"/>
    <n v="3924.5262120000002"/>
    <n v="3486.7713709999998"/>
    <n v="-437.7548410000004"/>
    <n v="401.28552140709974"/>
    <n v="3924.5262120000002"/>
    <n v="3486.7713709999998"/>
    <n v="-437.7548410000004"/>
    <x v="0"/>
    <n v="29239.152587722005"/>
    <n v="0"/>
    <n v="3486.7713709999998"/>
    <n v="-3673.5191869999999"/>
    <n v="-437.7548410000004"/>
    <n v="-437.7548410000004"/>
    <n v="-437.7548410000004"/>
    <x v="1"/>
  </r>
  <r>
    <n v="1481"/>
    <n v="532"/>
    <x v="0"/>
    <x v="1"/>
    <s v="Amerada Hess Corp."/>
    <x v="1"/>
    <x v="5"/>
    <x v="3"/>
    <x v="1"/>
    <x v="1"/>
    <d v="2001-01-05T00:00:00"/>
    <d v="2006-01-05T00:00:00"/>
    <x v="0"/>
    <n v="10000000"/>
    <n v="-4039.6729190000001"/>
    <n v="0.45"/>
    <n v="48.561619999999998"/>
    <n v="48.483626999999998"/>
    <n v="-6.5629071640960768E-2"/>
    <n v="265.11998340710011"/>
    <n v="573.92037900000003"/>
    <x v="0"/>
    <n v="839.04036240710013"/>
    <n v="-3924.5262120000002"/>
    <n v="-3486.7713709999998"/>
    <n v="437.7548410000004"/>
    <n v="-401.28552140709974"/>
    <n v="-3924.5262120000002"/>
    <n v="-3486.7713709999998"/>
    <n v="437.7548410000004"/>
    <x v="0"/>
    <n v="-29239.152587722005"/>
    <n v="0"/>
    <n v="-3486.7713709999998"/>
    <n v="3673.5191869999999"/>
    <n v="437.7548410000004"/>
    <n v="437.7548410000004"/>
    <n v="437.7548410000004"/>
    <x v="1"/>
  </r>
  <r>
    <n v="1281"/>
    <n v="442"/>
    <x v="0"/>
    <x v="0"/>
    <s v="Amr Corp/del"/>
    <x v="0"/>
    <x v="6"/>
    <x v="3"/>
    <x v="1"/>
    <x v="3"/>
    <d v="2001-01-05T00:00:00"/>
    <d v="2006-01-05T00:00:00"/>
    <x v="0"/>
    <n v="-10000000"/>
    <n v="4087.9293440000001"/>
    <n v="1.25"/>
    <n v="181.08235999999999"/>
    <n v="181.53553199999999"/>
    <n v="0.57852292577987918"/>
    <n v="2364.9608444723021"/>
    <n v="-1562.526288"/>
    <x v="0"/>
    <n v="802.43455647230212"/>
    <n v="194494.161238"/>
    <n v="196266.89735399999"/>
    <n v="1772.7361159999855"/>
    <n v="970.30155952768337"/>
    <n v="194494.161238"/>
    <n v="196266.89735399999"/>
    <n v="1772.7361159999855"/>
    <x v="0"/>
    <n v="51107.292658688006"/>
    <n v="0"/>
    <n v="196266.89735399999"/>
    <n v="186664.069391"/>
    <n v="1772.7361159999855"/>
    <n v="1772.7361159999855"/>
    <n v="1772.7361159999855"/>
    <x v="1"/>
  </r>
  <r>
    <n v="1482"/>
    <n v="533"/>
    <x v="0"/>
    <x v="1"/>
    <s v="Amr Corp/del"/>
    <x v="0"/>
    <x v="6"/>
    <x v="3"/>
    <x v="1"/>
    <x v="1"/>
    <d v="2001-01-05T00:00:00"/>
    <d v="2006-01-05T00:00:00"/>
    <x v="0"/>
    <n v="10000000"/>
    <n v="-4087.9293440000001"/>
    <n v="1.25"/>
    <n v="181.08235999999999"/>
    <n v="181.53553199999999"/>
    <n v="0.57852292577987918"/>
    <n v="-2364.9608444723021"/>
    <n v="1562.526288"/>
    <x v="0"/>
    <n v="-802.43455647230212"/>
    <n v="-194494.161238"/>
    <n v="-196266.89735399999"/>
    <n v="-1772.7361159999855"/>
    <n v="-970.30155952768337"/>
    <n v="-194494.161238"/>
    <n v="-196266.89735399999"/>
    <n v="-1772.7361159999855"/>
    <x v="0"/>
    <n v="-51107.292658688006"/>
    <n v="0"/>
    <n v="-196266.89735399999"/>
    <n v="-186664.069391"/>
    <n v="-1772.7361159999855"/>
    <n v="-1772.7361159999855"/>
    <n v="-1772.7361159999855"/>
    <x v="1"/>
  </r>
  <r>
    <n v="1689"/>
    <n v="897"/>
    <x v="0"/>
    <x v="0"/>
    <s v="Amr Corp/del"/>
    <x v="0"/>
    <x v="6"/>
    <x v="3"/>
    <x v="10"/>
    <x v="3"/>
    <d v="2001-03-16T00:00:00"/>
    <d v="2006-03-16T00:00:00"/>
    <x v="0"/>
    <n v="10000000"/>
    <n v="-4320.4699460000002"/>
    <n v="1.87"/>
    <n v="182.18141600000001"/>
    <n v="182.95858899999999"/>
    <n v="0.80991950500952126"/>
    <n v="-3499.2328800728333"/>
    <n v="1722.7148009999999"/>
    <x v="0"/>
    <n v="-1776.5180790728334"/>
    <n v="29303.012351000001"/>
    <n v="26630.079548999998"/>
    <n v="-2672.932802000003"/>
    <n v="-896.41472292716958"/>
    <n v="29303.012351000001"/>
    <n v="26630.079548999998"/>
    <n v="-2672.932802000003"/>
    <x v="0"/>
    <n v="-54014.515264892005"/>
    <n v="0"/>
    <n v="26630.079548999998"/>
    <n v="26630.079548999998"/>
    <n v="-2672.932802000003"/>
    <n v="-2672.932802000003"/>
    <n v="-2672.932802000003"/>
    <x v="1"/>
  </r>
  <r>
    <n v="253"/>
    <n v="374"/>
    <x v="1"/>
    <x v="5"/>
    <s v="Asia Pulp Paper"/>
    <x v="7"/>
    <x v="0"/>
    <x v="5"/>
    <x v="3"/>
    <x v="0"/>
    <d v="2000-04-10T00:00:00"/>
    <d v="2001-03-14T00:00:00"/>
    <x v="0"/>
    <n v="0"/>
    <n v="0"/>
    <n v="19.5"/>
    <n v="0"/>
    <n v="0"/>
    <m/>
    <n v="-"/>
    <n v="0"/>
    <x v="0"/>
    <n v="0"/>
    <n v="-4562083.3"/>
    <n v="-4562083.3"/>
    <n v="0"/>
    <n v="0"/>
    <n v="-4562083.3"/>
    <n v="-4562083.3"/>
    <n v="0"/>
    <x v="0"/>
    <n v="0"/>
    <n v="915416.66666700004"/>
    <n v="-3646666.6333329999"/>
    <n v="-1745207.6333329999"/>
    <n v="0"/>
    <n v="0"/>
    <n v="0"/>
    <x v="3"/>
  </r>
  <r>
    <n v="39"/>
    <n v="134"/>
    <x v="0"/>
    <x v="0"/>
    <s v="At Home Corp. Sub"/>
    <x v="8"/>
    <x v="7"/>
    <x v="3"/>
    <x v="6"/>
    <x v="0"/>
    <d v="2000-08-04T00:00:00"/>
    <d v="2004-01-14T00:00:00"/>
    <x v="0"/>
    <n v="4000000"/>
    <n v="-1023.567796"/>
    <n v="6.35"/>
    <n v="803.15139099999999"/>
    <n v="800.95621100000005"/>
    <n v="-1.9864486686683405"/>
    <n v="2033.2648856559877"/>
    <n v="2642.503275"/>
    <x v="0"/>
    <n v="4675.7681606559872"/>
    <n v="-101513.194454"/>
    <n v="-97212.042272999999"/>
    <n v="4301.1521809999977"/>
    <n v="-374.61597965598958"/>
    <n v="-101513.194454"/>
    <n v="-97212.042272999999"/>
    <n v="4301.1521809999977"/>
    <x v="0"/>
    <n v="-16837.690244199999"/>
    <n v="116416.666667"/>
    <n v="19204.624393999999"/>
    <n v="117285.35252899998"/>
    <n v="4301.1521809999977"/>
    <n v="4301.1521809999977"/>
    <n v="4301.1521809999977"/>
    <x v="4"/>
  </r>
  <r>
    <n v="149"/>
    <n v="208"/>
    <x v="0"/>
    <x v="0"/>
    <s v="AT&amp;T"/>
    <x v="5"/>
    <x v="4"/>
    <x v="3"/>
    <x v="6"/>
    <x v="3"/>
    <d v="2000-09-19T00:00:00"/>
    <d v="2005-09-19T00:00:00"/>
    <x v="0"/>
    <n v="-10000000"/>
    <n v="3794.3384489999999"/>
    <n v="0.44"/>
    <n v="113.891194"/>
    <n v="113.262494"/>
    <n v="-0.55214469368786201"/>
    <n v="-2095.0238406711824"/>
    <n v="-1074.1117919999999"/>
    <x v="0"/>
    <n v="-3169.1356326711821"/>
    <n v="269444.61105100001"/>
    <n v="267201.09735300002"/>
    <n v="-2243.5136979999952"/>
    <n v="925.62193467118686"/>
    <n v="269444.61105100001"/>
    <n v="267201.09735300002"/>
    <n v="-2243.5136979999952"/>
    <x v="0"/>
    <n v="21845.903620117497"/>
    <n v="-22122.222222"/>
    <n v="245078.87513100001"/>
    <n v="-111191.69785199995"/>
    <n v="-2243.5136979999952"/>
    <n v="-2243.5136979999952"/>
    <n v="-2243.5136979999952"/>
    <x v="0"/>
  </r>
  <r>
    <n v="220"/>
    <n v="337"/>
    <x v="0"/>
    <x v="0"/>
    <s v="AT&amp;T"/>
    <x v="5"/>
    <x v="4"/>
    <x v="3"/>
    <x v="11"/>
    <x v="3"/>
    <d v="2000-10-10T00:00:00"/>
    <d v="2005-10-10T00:00:00"/>
    <x v="0"/>
    <n v="10000000"/>
    <n v="-3843.5686770000002"/>
    <n v="0.49"/>
    <n v="114.421626"/>
    <n v="113.792053"/>
    <n v="-0.55740236180438374"/>
    <n v="2142.4142583171506"/>
    <n v="1106.6142300000001"/>
    <x v="0"/>
    <n v="3249.0284883171507"/>
    <n v="-245372.18382199999"/>
    <n v="-243076.14849200001"/>
    <n v="2296.0353299999842"/>
    <n v="-952.99315831716649"/>
    <n v="-245372.18382199999"/>
    <n v="-243076.14849200001"/>
    <n v="2296.0353299999842"/>
    <x v="0"/>
    <n v="-22129.346657827504"/>
    <n v="12522.222222"/>
    <n v="-230553.92627"/>
    <n v="111698.32243499998"/>
    <n v="2296.0353299999842"/>
    <n v="2296.0353299999842"/>
    <n v="2296.0353299999842"/>
    <x v="1"/>
  </r>
  <r>
    <n v="1644"/>
    <n v="848"/>
    <x v="0"/>
    <x v="0"/>
    <s v="AT&amp;T"/>
    <x v="5"/>
    <x v="4"/>
    <x v="3"/>
    <x v="12"/>
    <x v="3"/>
    <d v="2001-02-15T00:00:00"/>
    <d v="2002-02-15T00:00:00"/>
    <x v="0"/>
    <n v="20000000"/>
    <n v="-1642.4835760000001"/>
    <n v="0.75"/>
    <n v="79.086118999999997"/>
    <n v="78.105469999999997"/>
    <n v="-0.53662131429321747"/>
    <n v="881.39169525814384"/>
    <n v="1426.778403"/>
    <x v="0"/>
    <n v="2308.1700982581438"/>
    <n v="12597.675496"/>
    <n v="14706.634552"/>
    <n v="2108.9590559999997"/>
    <n v="-199.21104225814406"/>
    <n v="12597.675496"/>
    <n v="14706.634552"/>
    <n v="2108.9590559999997"/>
    <x v="0"/>
    <n v="-9456.5991888200006"/>
    <n v="0"/>
    <n v="14706.634552"/>
    <n v="14706.634552"/>
    <n v="2108.9590559999997"/>
    <n v="2108.9590559999997"/>
    <n v="2108.9590559999997"/>
    <x v="2"/>
  </r>
  <r>
    <n v="1282"/>
    <n v="443"/>
    <x v="0"/>
    <x v="0"/>
    <s v="Avon Products"/>
    <x v="5"/>
    <x v="1"/>
    <x v="3"/>
    <x v="1"/>
    <x v="5"/>
    <d v="2001-01-05T00:00:00"/>
    <d v="2006-01-05T00:00:00"/>
    <x v="0"/>
    <n v="-10000000"/>
    <n v="4068.6065490000001"/>
    <n v="0.6"/>
    <n v="46.278998999999999"/>
    <n v="45.734516999999997"/>
    <n v="-0.55109811116039342"/>
    <n v="-2242.2013842087067"/>
    <n v="-630.10603800000001"/>
    <x v="0"/>
    <n v="-2872.3074222087066"/>
    <n v="-72129.442282999997"/>
    <n v="-74661.086454999997"/>
    <n v="-2531.6441720000003"/>
    <n v="340.66325020870636"/>
    <n v="-72129.442282999997"/>
    <n v="-74661.086454999997"/>
    <n v="-2531.6441720000003"/>
    <x v="0"/>
    <n v="23425.002205867499"/>
    <n v="0"/>
    <n v="-74661.086454999997"/>
    <n v="-59462.192589999999"/>
    <n v="-2531.6441720000003"/>
    <n v="-2531.6441720000003"/>
    <n v="-2531.6441720000003"/>
    <x v="1"/>
  </r>
  <r>
    <n v="1483"/>
    <n v="534"/>
    <x v="0"/>
    <x v="1"/>
    <s v="Avon Products"/>
    <x v="5"/>
    <x v="1"/>
    <x v="3"/>
    <x v="1"/>
    <x v="1"/>
    <d v="2001-01-05T00:00:00"/>
    <d v="2006-01-05T00:00:00"/>
    <x v="0"/>
    <n v="10000000"/>
    <n v="-4068.6065490000001"/>
    <n v="0.6"/>
    <n v="46.278998999999999"/>
    <n v="45.734516999999997"/>
    <n v="-0.55109811116039342"/>
    <n v="2242.2013842087067"/>
    <n v="630.10603800000001"/>
    <x v="0"/>
    <n v="2872.3074222087066"/>
    <n v="72129.442282999997"/>
    <n v="74661.086454999997"/>
    <n v="2531.6441720000003"/>
    <n v="-340.66325020870636"/>
    <n v="72129.442282999997"/>
    <n v="74661.086454999997"/>
    <n v="2531.6441720000003"/>
    <x v="0"/>
    <n v="-23425.002205867499"/>
    <n v="0"/>
    <n v="74661.086454999997"/>
    <n v="59462.192589999999"/>
    <n v="2531.6441720000003"/>
    <n v="2531.6441720000003"/>
    <n v="2531.6441720000003"/>
    <x v="1"/>
  </r>
  <r>
    <n v="274"/>
    <n v="411"/>
    <x v="0"/>
    <x v="0"/>
    <s v="Bae Systems Plc"/>
    <x v="5"/>
    <x v="8"/>
    <x v="6"/>
    <x v="13"/>
    <x v="2"/>
    <d v="2000-12-05T00:00:00"/>
    <d v="2005-12-05T00:00:00"/>
    <x v="0"/>
    <n v="-15000000"/>
    <n v="5974.8675800000001"/>
    <n v="0.46"/>
    <n v="35.859721999999998"/>
    <n v="35.339247"/>
    <n v="-0.54391992770417352"/>
    <n v="-3249.8495421556104"/>
    <n v="-946.37845800000014"/>
    <x v="0"/>
    <n v="-4196.2280001556101"/>
    <n v="-68651.187858000005"/>
    <n v="-72165.812191000005"/>
    <n v="-3514.6243329999998"/>
    <n v="681.60366715561031"/>
    <n v="-68651.187858000005"/>
    <n v="-72165.812191000005"/>
    <n v="-3514.6243329999998"/>
    <x v="0"/>
    <n v="34400.300091850004"/>
    <n v="-17250"/>
    <n v="-89415.812191000005"/>
    <n v="-79671.093023000009"/>
    <n v="-3514.6243329999998"/>
    <n v="-3514.6243329999998"/>
    <n v="-3514.6243329999998"/>
    <x v="1"/>
  </r>
  <r>
    <n v="1283"/>
    <n v="444"/>
    <x v="0"/>
    <x v="0"/>
    <s v="Bae Systems Plc"/>
    <x v="5"/>
    <x v="8"/>
    <x v="6"/>
    <x v="1"/>
    <x v="2"/>
    <d v="2001-01-05T00:00:00"/>
    <d v="2006-01-05T00:00:00"/>
    <x v="0"/>
    <n v="-10000000"/>
    <n v="4029.1408970000002"/>
    <n v="0.34"/>
    <n v="36.629640000000002"/>
    <n v="36.10877"/>
    <n v="-0.54732664325219504"/>
    <n v="-2205.2561623451484"/>
    <n v="-617.89978199999996"/>
    <x v="0"/>
    <n v="-2823.1559443451483"/>
    <n v="2771.3175550000001"/>
    <n v="491.952518"/>
    <n v="-2279.365037"/>
    <n v="543.7909073451483"/>
    <n v="2771.3175550000001"/>
    <n v="491.952518"/>
    <n v="-2279.365037"/>
    <x v="0"/>
    <n v="23197.778714477499"/>
    <n v="0"/>
    <n v="491.952518"/>
    <n v="-48631.273322000001"/>
    <n v="-2279.365037"/>
    <n v="-2279.365037"/>
    <n v="-2279.365037"/>
    <x v="1"/>
  </r>
  <r>
    <n v="1484"/>
    <n v="535"/>
    <x v="0"/>
    <x v="1"/>
    <s v="Bae Systems Plc"/>
    <x v="5"/>
    <x v="8"/>
    <x v="6"/>
    <x v="1"/>
    <x v="1"/>
    <d v="2001-01-05T00:00:00"/>
    <d v="2006-01-05T00:00:00"/>
    <x v="0"/>
    <n v="10000000"/>
    <n v="-4029.1408970000002"/>
    <n v="0.34"/>
    <n v="36.629640000000002"/>
    <n v="36.10877"/>
    <n v="-0.54732664325219504"/>
    <n v="2205.2561623451484"/>
    <n v="617.89978199999996"/>
    <x v="0"/>
    <n v="2823.1559443451483"/>
    <n v="-2771.3175550000001"/>
    <n v="-491.952518"/>
    <n v="2279.365037"/>
    <n v="-543.7909073451483"/>
    <n v="-2771.3175550000001"/>
    <n v="-491.952518"/>
    <n v="2279.365037"/>
    <x v="0"/>
    <n v="-23197.778714477499"/>
    <n v="0"/>
    <n v="-491.952518"/>
    <n v="48631.273322000001"/>
    <n v="2279.365037"/>
    <n v="2279.365037"/>
    <n v="2279.365037"/>
    <x v="1"/>
  </r>
  <r>
    <n v="1609"/>
    <n v="663"/>
    <x v="0"/>
    <x v="0"/>
    <s v="Bae Systems Plc"/>
    <x v="5"/>
    <x v="8"/>
    <x v="6"/>
    <x v="10"/>
    <x v="2"/>
    <d v="2001-01-17T00:00:00"/>
    <d v="2006-01-17T00:00:00"/>
    <x v="0"/>
    <n v="10000000"/>
    <n v="-4093.278323"/>
    <n v="0.625"/>
    <n v="36.931289"/>
    <n v="36.410380000000004"/>
    <n v="-0.54720412473644908"/>
    <n v="2239.8587820398952"/>
    <n v="682.44784500000003"/>
    <x v="0"/>
    <n v="2922.3066270398954"/>
    <n v="121525.042503"/>
    <n v="124056.631171"/>
    <n v="2531.5886679999967"/>
    <n v="-390.71795903989869"/>
    <n v="121525.042503"/>
    <n v="124056.631171"/>
    <n v="2531.5886679999967"/>
    <x v="0"/>
    <n v="-23567.049944672501"/>
    <n v="0"/>
    <n v="124056.631171"/>
    <n v="124056.631171"/>
    <n v="2531.5886679999967"/>
    <n v="2531.5886679999967"/>
    <n v="2531.5886679999967"/>
    <x v="1"/>
  </r>
  <r>
    <n v="1636"/>
    <n v="840"/>
    <x v="0"/>
    <x v="0"/>
    <s v="Bae Systems Plc"/>
    <x v="5"/>
    <x v="8"/>
    <x v="6"/>
    <x v="7"/>
    <x v="2"/>
    <d v="2001-02-09T00:00:00"/>
    <d v="2006-02-09T00:00:00"/>
    <x v="0"/>
    <n v="-10000000"/>
    <n v="4143.5595110000004"/>
    <n v="0.65"/>
    <n v="37.486888"/>
    <n v="36.965757000000004"/>
    <n v="-0.55078640359667286"/>
    <n v="-2282.2162411524787"/>
    <n v="-663.608655"/>
    <x v="0"/>
    <n v="-2945.8248961524787"/>
    <n v="-127432.171134"/>
    <n v="-130012.818247"/>
    <n v="-2580.6471129999991"/>
    <n v="365.17778315247961"/>
    <n v="-127432.171134"/>
    <n v="-130012.818247"/>
    <n v="-2580.6471129999991"/>
    <x v="0"/>
    <n v="23856.543884582501"/>
    <n v="0"/>
    <n v="-130012.818247"/>
    <n v="-130012.818247"/>
    <n v="-2580.6471129999991"/>
    <n v="-2580.6471129999991"/>
    <n v="-2580.6471129999991"/>
    <x v="1"/>
  </r>
  <r>
    <n v="262"/>
    <n v="377"/>
    <x v="0"/>
    <x v="0"/>
    <s v="Banco Bilbao"/>
    <x v="2"/>
    <x v="2"/>
    <x v="7"/>
    <x v="12"/>
    <x v="4"/>
    <d v="2000-11-08T00:00:00"/>
    <d v="2005-11-08T00:00:00"/>
    <x v="1"/>
    <n v="-10000000"/>
    <n v="3990.9019929999999"/>
    <n v="0.19500000000000001"/>
    <n v="19.519231999999999"/>
    <n v="19.494727999999999"/>
    <n v="-5.1027306198566779E-3"/>
    <n v="-20.364497800528142"/>
    <n v="-195.22026599999998"/>
    <x v="0"/>
    <n v="-215.58476380052812"/>
    <n v="-2843.4748359999999"/>
    <n v="-3000.3144040000002"/>
    <n v="-156.83956800000033"/>
    <n v="58.745195800527796"/>
    <n v="-2507.944805352"/>
    <n v="-2632.7758895100001"/>
    <n v="-124.83108415800007"/>
    <x v="0"/>
    <n v="11817.060801272999"/>
    <n v="-4372.875"/>
    <n v="-7005.6508895099996"/>
    <n v="-23527.289901063996"/>
    <n v="-102.40608415799943"/>
    <n v="-102.40608415799943"/>
    <n v="-124.83108415800007"/>
    <x v="1"/>
  </r>
  <r>
    <n v="263"/>
    <n v="378"/>
    <x v="0"/>
    <x v="0"/>
    <s v="Banco Bilbao"/>
    <x v="2"/>
    <x v="2"/>
    <x v="7"/>
    <x v="12"/>
    <x v="4"/>
    <d v="2000-11-10T00:00:00"/>
    <d v="2005-11-10T00:00:00"/>
    <x v="1"/>
    <n v="-10000000"/>
    <n v="4003.5646409999999"/>
    <n v="0.25"/>
    <n v="19.524324"/>
    <n v="19.499853000000002"/>
    <n v="-5.1002160598915998E-3"/>
    <n v="-20.419044678842347"/>
    <n v="-204.836457"/>
    <x v="0"/>
    <n v="-225.25550167884234"/>
    <n v="-26269.736161000001"/>
    <n v="-26447.918012999999"/>
    <n v="-178.18185199999789"/>
    <n v="47.073649678844447"/>
    <n v="-23169.907294002001"/>
    <n v="-23208.048056407497"/>
    <n v="-38.140762405495479"/>
    <x v="0"/>
    <n v="11854.554902000998"/>
    <n v="-5728.125"/>
    <n v="-28936.173056407497"/>
    <n v="-24473.595174883263"/>
    <n v="-8.7657624054954795"/>
    <n v="-8.7657624054954795"/>
    <n v="-38.140762405495479"/>
    <x v="1"/>
  </r>
  <r>
    <n v="264"/>
    <n v="379"/>
    <x v="0"/>
    <x v="0"/>
    <s v="Banco Bilbao"/>
    <x v="2"/>
    <x v="2"/>
    <x v="7"/>
    <x v="14"/>
    <x v="4"/>
    <d v="2000-11-14T00:00:00"/>
    <d v="2005-11-14T00:00:00"/>
    <x v="0"/>
    <n v="-20000000"/>
    <n v="7838.8929889999999"/>
    <n v="0.22"/>
    <n v="19.515581000000001"/>
    <n v="19.491816"/>
    <n v="-1.3020575787210662E-2"/>
    <n v="-102.06690025110882"/>
    <n v="-398.25667200000004"/>
    <x v="0"/>
    <n v="-500.32357225110889"/>
    <n v="-26285.021597999999"/>
    <n v="-26625.958106999999"/>
    <n v="-340.93650899999921"/>
    <n v="159.38706325110968"/>
    <n v="-26285.021597999999"/>
    <n v="-26625.958106999999"/>
    <n v="-340.93650899999921"/>
    <x v="0"/>
    <n v="23210.962140428997"/>
    <n v="-11244.444444000001"/>
    <n v="-37870.402550999999"/>
    <n v="-54063.045339999997"/>
    <n v="-340.93650899999921"/>
    <n v="-340.93650899999921"/>
    <n v="-340.93650899999921"/>
    <x v="1"/>
  </r>
  <r>
    <n v="1065"/>
    <n v="429"/>
    <x v="0"/>
    <x v="0"/>
    <s v="Banco Bilbao"/>
    <x v="2"/>
    <x v="2"/>
    <x v="7"/>
    <x v="12"/>
    <x v="4"/>
    <d v="2000-12-18T00:00:00"/>
    <d v="2005-12-19T00:00:00"/>
    <x v="1"/>
    <n v="-5000000"/>
    <n v="2047.1065819999999"/>
    <n v="0.3"/>
    <n v="19.626031999999999"/>
    <n v="19.601917"/>
    <n v="-5.2218161893415249E-3"/>
    <n v="-10.689614291195193"/>
    <n v="-107.52470099999999"/>
    <x v="0"/>
    <n v="-118.21431529119519"/>
    <n v="-22664.336552000001"/>
    <n v="-22763.691423"/>
    <n v="-99.354870999999548"/>
    <n v="18.859444291195643"/>
    <n v="-19989.944838864001"/>
    <n v="-19975.139223682498"/>
    <n v="14.805615181503526"/>
    <x v="0"/>
    <n v="6061.4825893019997"/>
    <n v="-3327.1875"/>
    <n v="-23302.326723682498"/>
    <n v="-12908.408630413009"/>
    <n v="31.868115181503526"/>
    <n v="31.868115181503526"/>
    <n v="14.805615181503526"/>
    <x v="1"/>
  </r>
  <r>
    <n v="21"/>
    <n v="110"/>
    <x v="0"/>
    <x v="0"/>
    <s v="Bank of America"/>
    <x v="6"/>
    <x v="2"/>
    <x v="3"/>
    <x v="6"/>
    <x v="4"/>
    <d v="2000-07-31T00:00:00"/>
    <d v="2005-08-01T00:00:00"/>
    <x v="0"/>
    <n v="-20000000"/>
    <n v="7411.9772080000002"/>
    <n v="0.28999999999999998"/>
    <n v="41.435910999999997"/>
    <n v="41.373711999999998"/>
    <n v="-3.8694790531203227E-2"/>
    <n v="-286.80490548561255"/>
    <n v="-958.00453499999992"/>
    <x v="0"/>
    <n v="-1244.8094404856124"/>
    <n v="86099.645638999995"/>
    <n v="85542.470654999997"/>
    <n v="-557.17498399999749"/>
    <n v="687.63445648561492"/>
    <n v="86099.645638999995"/>
    <n v="85542.470654999997"/>
    <n v="-557.17498399999749"/>
    <x v="0"/>
    <n v="30481.7562679"/>
    <n v="-29644.444444000001"/>
    <n v="55898.026210999997"/>
    <n v="-193366.09649900004"/>
    <n v="-557.17498399999749"/>
    <n v="-557.17498399999749"/>
    <n v="-557.17498399999749"/>
    <x v="0"/>
  </r>
  <r>
    <n v="30"/>
    <n v="125"/>
    <x v="0"/>
    <x v="0"/>
    <s v="Bank of America"/>
    <x v="6"/>
    <x v="2"/>
    <x v="3"/>
    <x v="15"/>
    <x v="4"/>
    <d v="2000-07-07T00:00:00"/>
    <d v="2005-04-19T00:00:00"/>
    <x v="0"/>
    <n v="5000000"/>
    <n v="-1746.7661939999998"/>
    <n v="0.32"/>
    <n v="40.026043999999999"/>
    <n v="39.960500000000003"/>
    <n v="-3.597589441933112E-2"/>
    <n v="62.841476170600856"/>
    <n v="232.68301499999998"/>
    <x v="0"/>
    <n v="295.52449117060087"/>
    <n v="-11325.651443000001"/>
    <n v="-11172.400438999999"/>
    <n v="153.25100400000156"/>
    <n v="-142.27348717059931"/>
    <n v="-11325.651443000001"/>
    <n v="-11172.400438999999"/>
    <n v="153.25100400000156"/>
    <x v="0"/>
    <n v="-7183.5759728249996"/>
    <n v="8711.1111110000002"/>
    <n v="-2461.2893279999989"/>
    <n v="45995.324647000001"/>
    <n v="153.25100400000156"/>
    <n v="153.25100400000156"/>
    <n v="153.25100400000156"/>
    <x v="0"/>
  </r>
  <r>
    <n v="259"/>
    <n v="373"/>
    <x v="0"/>
    <x v="0"/>
    <s v="Bank of America"/>
    <x v="6"/>
    <x v="2"/>
    <x v="3"/>
    <x v="11"/>
    <x v="4"/>
    <d v="2000-11-03T00:00:00"/>
    <d v="2005-11-03T00:00:00"/>
    <x v="0"/>
    <n v="15000000"/>
    <n v="-5860.7835230000001"/>
    <n v="0.35499999999999998"/>
    <n v="42.711468000000004"/>
    <n v="42.650399999999998"/>
    <n v="-4.6237222634369662E-2"/>
    <n v="270.98635256479639"/>
    <n v="752.57471099999998"/>
    <x v="0"/>
    <n v="1023.5610635647963"/>
    <n v="-35488.353708000002"/>
    <n v="-35011.881189"/>
    <n v="476.47251900000265"/>
    <n v="-547.08854456479366"/>
    <n v="-35488.353708000002"/>
    <n v="-35011.881189"/>
    <n v="476.47251900000265"/>
    <x v="0"/>
    <n v="-24102.472238337501"/>
    <n v="13904.166667"/>
    <n v="-21107.714522000002"/>
    <n v="153553.96809800001"/>
    <n v="476.47251900000265"/>
    <n v="476.47251900000265"/>
    <n v="476.47251900000265"/>
    <x v="1"/>
  </r>
  <r>
    <n v="1581"/>
    <n v="635"/>
    <x v="0"/>
    <x v="0"/>
    <s v="Bank of America"/>
    <x v="6"/>
    <x v="2"/>
    <x v="3"/>
    <x v="1"/>
    <x v="4"/>
    <d v="2001-01-05T00:00:00"/>
    <d v="2006-01-05T00:00:00"/>
    <x v="0"/>
    <n v="-10000000"/>
    <n v="4079.0510899999999"/>
    <n v="0.64"/>
    <n v="43.560110000000002"/>
    <n v="43.499215999999997"/>
    <n v="-5.1681649590254647E-2"/>
    <n v="-210.81208909412626"/>
    <n v="-585.10187700000006"/>
    <x v="0"/>
    <n v="-795.91396609412629"/>
    <n v="-101272.249495"/>
    <n v="-101808.657332"/>
    <n v="-536.40783700000611"/>
    <n v="259.50612909412018"/>
    <n v="-101272.249495"/>
    <n v="-101808.657332"/>
    <n v="-536.40783700000611"/>
    <x v="0"/>
    <n v="16775.097607625001"/>
    <n v="0"/>
    <n v="-101808.657332"/>
    <n v="-110243.858718"/>
    <n v="-536.40783700000611"/>
    <n v="-536.40783700000611"/>
    <n v="-536.40783700000611"/>
    <x v="1"/>
  </r>
  <r>
    <n v="1582"/>
    <n v="636"/>
    <x v="0"/>
    <x v="1"/>
    <s v="Bank of America"/>
    <x v="6"/>
    <x v="2"/>
    <x v="3"/>
    <x v="1"/>
    <x v="1"/>
    <d v="2001-01-05T00:00:00"/>
    <d v="2006-01-05T00:00:00"/>
    <x v="0"/>
    <n v="10000000"/>
    <n v="-4079.0510899999999"/>
    <n v="0.64"/>
    <n v="43.560110000000002"/>
    <n v="43.499215999999997"/>
    <n v="-5.1681649590254647E-2"/>
    <n v="210.81208909412626"/>
    <n v="585.10187700000006"/>
    <x v="0"/>
    <n v="795.91396609412629"/>
    <n v="101272.249495"/>
    <n v="101808.657332"/>
    <n v="536.40783700000611"/>
    <n v="-259.50612909412018"/>
    <n v="101272.249495"/>
    <n v="101808.657332"/>
    <n v="536.40783700000611"/>
    <x v="0"/>
    <n v="-16775.097607625001"/>
    <n v="0"/>
    <n v="101808.657332"/>
    <n v="110243.858718"/>
    <n v="536.40783700000611"/>
    <n v="536.40783700000611"/>
    <n v="536.40783700000611"/>
    <x v="1"/>
  </r>
  <r>
    <n v="1284"/>
    <n v="445"/>
    <x v="0"/>
    <x v="0"/>
    <s v="Basf Ag"/>
    <x v="2"/>
    <x v="0"/>
    <x v="8"/>
    <x v="1"/>
    <x v="6"/>
    <d v="2001-01-05T00:00:00"/>
    <d v="2006-01-05T00:00:00"/>
    <x v="0"/>
    <n v="-10000000"/>
    <n v="4030.9309090000002"/>
    <n v="0.25"/>
    <n v="24.545114000000002"/>
    <n v="24.309092"/>
    <n v="-0.24580289242701114"/>
    <n v="-990.81447660564129"/>
    <n v="-370.87888499999997"/>
    <x v="0"/>
    <n v="-1361.6933616056413"/>
    <n v="-8025.3377780000001"/>
    <n v="-9095.0813390000003"/>
    <n v="-1069.7435610000002"/>
    <n v="291.94980060564103"/>
    <n v="-8025.3377780000001"/>
    <n v="-9095.0813390000003"/>
    <n v="-1069.7435610000002"/>
    <x v="0"/>
    <n v="11935.586421549"/>
    <n v="0"/>
    <n v="-9095.0813390000003"/>
    <n v="-9908.6073250000009"/>
    <n v="-1069.7435610000002"/>
    <n v="-1069.7435610000002"/>
    <n v="-1069.7435610000002"/>
    <x v="1"/>
  </r>
  <r>
    <n v="1485"/>
    <n v="536"/>
    <x v="0"/>
    <x v="1"/>
    <s v="Basf Ag"/>
    <x v="2"/>
    <x v="0"/>
    <x v="8"/>
    <x v="1"/>
    <x v="1"/>
    <d v="2001-01-05T00:00:00"/>
    <d v="2006-01-05T00:00:00"/>
    <x v="0"/>
    <n v="10000000"/>
    <n v="-4030.9309090000002"/>
    <n v="0.25"/>
    <n v="24.545114000000002"/>
    <n v="24.309092"/>
    <n v="-0.24580289242701114"/>
    <n v="990.81447660564129"/>
    <n v="370.87888499999997"/>
    <x v="0"/>
    <n v="1361.6933616056413"/>
    <n v="8025.3377780000001"/>
    <n v="9095.0813390000003"/>
    <n v="1069.7435610000002"/>
    <n v="-291.94980060564103"/>
    <n v="8025.3377780000001"/>
    <n v="9095.0813390000003"/>
    <n v="1069.7435610000002"/>
    <x v="0"/>
    <n v="-11935.586421549"/>
    <n v="0"/>
    <n v="9095.0813390000003"/>
    <n v="9908.6073250000009"/>
    <n v="1069.7435610000002"/>
    <n v="1069.7435610000002"/>
    <n v="1069.7435610000002"/>
    <x v="1"/>
  </r>
  <r>
    <n v="402"/>
    <n v="416"/>
    <x v="0"/>
    <x v="0"/>
    <s v="Basket - 1st"/>
    <x v="2"/>
    <x v="1"/>
    <x v="3"/>
    <x v="6"/>
    <x v="1"/>
    <d v="2000-09-25T00:00:00"/>
    <d v="2005-09-25T00:00:00"/>
    <x v="0"/>
    <n v="-15000000"/>
    <n v="5764.3708809999998"/>
    <n v="0.74"/>
    <n v="143.400226"/>
    <n v="143.205027"/>
    <n v="-6.9230115008550183E-2"/>
    <n v="-399.06805904356776"/>
    <n v="-1719.6746370000001"/>
    <x v="0"/>
    <n v="-2118.7426960435678"/>
    <n v="395941.54226000002"/>
    <n v="394945.11902899999"/>
    <n v="-996.4232310000225"/>
    <n v="1122.3194650435453"/>
    <n v="395941.54226000002"/>
    <n v="394945.11902899999"/>
    <n v="-996.4232310000225"/>
    <x v="0"/>
    <n v="17068.302178640999"/>
    <n v="-56116.666666999998"/>
    <n v="338828.45236200001"/>
    <n v="-170235.97383699997"/>
    <n v="-996.4232310000225"/>
    <n v="-996.4232310000225"/>
    <n v="-996.4232310000225"/>
    <x v="0"/>
  </r>
  <r>
    <n v="1749"/>
    <n v="955"/>
    <x v="0"/>
    <x v="6"/>
    <s v="Basket Five- 16 Jap"/>
    <x v="9"/>
    <x v="5"/>
    <x v="9"/>
    <x v="16"/>
    <x v="1"/>
    <d v="2001-04-04T00:00:00"/>
    <d v="2004-09-09T00:00:00"/>
    <x v="0"/>
    <n v="-40000000"/>
    <n v="99999.993971999997"/>
    <n v="1.6"/>
    <n v="240.76559700000001"/>
    <n v="240.201785"/>
    <n v="-6.0136138741006082E-2"/>
    <n v="-738.48097807407908"/>
    <n v="-10584.627462"/>
    <x v="0"/>
    <n v="-11323.10844007408"/>
    <n v="966436.67243899999"/>
    <n v="961203.36576299998"/>
    <n v="-5233.3066760000074"/>
    <n v="6089.8017640740727"/>
    <n v="966436.67243899999"/>
    <n v="961203.36576299998"/>
    <n v="-5233.3066760000074"/>
    <x v="0"/>
    <m/>
    <n v="0"/>
    <n v="961203.36576299998"/>
    <n v="961203.36576299998"/>
    <n v="-5233.3066760000074"/>
    <n v="-5233.3066760000074"/>
    <n v="-5233.3066760000074"/>
    <x v="4"/>
  </r>
  <r>
    <n v="1726"/>
    <n v="936"/>
    <x v="0"/>
    <x v="6"/>
    <s v="Basket Four-telco 8"/>
    <x v="9"/>
    <x v="4"/>
    <x v="6"/>
    <x v="17"/>
    <x v="7"/>
    <d v="2001-03-28T00:00:00"/>
    <d v="2006-06-30T00:00:00"/>
    <x v="1"/>
    <n v="-30000000"/>
    <n v="30000.018"/>
    <n v="6.55"/>
    <n v="707.74776699999995"/>
    <n v="704.61610199999996"/>
    <n v="-1.5862562341592281"/>
    <n v="-24282.602142679156"/>
    <n v="-18656.467457999999"/>
    <x v="0"/>
    <n v="-42939.069600679155"/>
    <n v="557584.14477300004"/>
    <n v="517989.292273"/>
    <n v="-39594.852500000037"/>
    <n v="3344.2171006791177"/>
    <n v="491789.21568978601"/>
    <n v="454535.60396955744"/>
    <n v="-37253.611720228568"/>
    <x v="0"/>
    <m/>
    <n v="0"/>
    <n v="454535.60396955744"/>
    <n v="454535.60396955744"/>
    <n v="-37253.611720228568"/>
    <n v="-37253.611720228568"/>
    <n v="-37253.611720228568"/>
    <x v="1"/>
  </r>
  <r>
    <n v="419"/>
    <n v="420"/>
    <x v="1"/>
    <x v="5"/>
    <s v="Basket One - AvgP"/>
    <x v="2"/>
    <x v="1"/>
    <x v="3"/>
    <x v="18"/>
    <x v="1"/>
    <d v="2000-09-15T00:00:00"/>
    <d v="2005-09-15T00:00:00"/>
    <x v="0"/>
    <n v="60000000"/>
    <n v="-22751.101314"/>
    <n v="0.22500000000000001"/>
    <n v="38.189974999999997"/>
    <n v="38.210254999999997"/>
    <n v="7.6611233409559373E-2"/>
    <n v="-1742.989933091387"/>
    <n v="2357.181771"/>
    <x v="0"/>
    <n v="614.19183790861302"/>
    <n v="-365578.01607900002"/>
    <n v="-366116.44485500001"/>
    <n v="-538.4287759999861"/>
    <n v="-1152.6206139085991"/>
    <n v="-365578.01607900002"/>
    <n v="-366116.44485500001"/>
    <n v="-538.4287759999861"/>
    <x v="0"/>
    <n v="-67366.010990754003"/>
    <n v="67875"/>
    <n v="-298241.44485500001"/>
    <n v="267008.70964599994"/>
    <n v="-538.4287759999861"/>
    <n v="-538.4287759999861"/>
    <n v="-538.4287759999861"/>
    <x v="0"/>
  </r>
  <r>
    <n v="1592"/>
    <n v="646"/>
    <x v="1"/>
    <x v="7"/>
    <s v="Basket One - AvgP"/>
    <x v="2"/>
    <x v="1"/>
    <x v="3"/>
    <x v="4"/>
    <x v="1"/>
    <d v="2000-09-15T00:00:00"/>
    <d v="2005-09-15T00:00:00"/>
    <x v="0"/>
    <n v="-60000000"/>
    <n v="22751.101314"/>
    <n v="0.22500000000000001"/>
    <n v="38.189974999999997"/>
    <n v="38.210254999999997"/>
    <n v="7.6611233409559373E-2"/>
    <n v="1742.989933091387"/>
    <n v="-2357.181771"/>
    <x v="0"/>
    <n v="-614.19183790861302"/>
    <n v="365578.01607900002"/>
    <n v="366116.44485500001"/>
    <n v="538.4287759999861"/>
    <n v="1152.6206139085991"/>
    <n v="365578.01607900002"/>
    <n v="366116.44485500001"/>
    <n v="538.4287759999861"/>
    <x v="0"/>
    <n v="67366.010990754003"/>
    <n v="-67875"/>
    <n v="298241.44485500001"/>
    <n v="-267008.70964599994"/>
    <n v="538.4287759999861"/>
    <n v="538.4287759999861"/>
    <n v="538.4287759999861"/>
    <x v="0"/>
  </r>
  <r>
    <n v="1593"/>
    <n v="647"/>
    <x v="0"/>
    <x v="8"/>
    <s v="Basket One - AvgP"/>
    <x v="2"/>
    <x v="1"/>
    <x v="3"/>
    <x v="5"/>
    <x v="1"/>
    <d v="2000-09-15T00:00:00"/>
    <d v="2005-09-15T00:00:00"/>
    <x v="0"/>
    <n v="60000000"/>
    <n v="-22751.101314"/>
    <n v="0.22500000000000001"/>
    <n v="38.189974999999997"/>
    <n v="38.210254999999997"/>
    <n v="7.6611233409559373E-2"/>
    <n v="-1742.989933091387"/>
    <n v="2357.181771"/>
    <x v="0"/>
    <n v="614.19183790861302"/>
    <n v="-365578.01607900002"/>
    <n v="-366116.44485500001"/>
    <n v="-538.4287759999861"/>
    <n v="-1152.6206139085991"/>
    <n v="-365578.01607900002"/>
    <n v="-366116.44485500001"/>
    <n v="-538.4287759999861"/>
    <x v="0"/>
    <n v="-67366.010990754003"/>
    <n v="67875"/>
    <n v="-298241.44485500001"/>
    <n v="267008.70964599994"/>
    <n v="-538.4287759999861"/>
    <n v="-538.4287759999861"/>
    <n v="-538.4287759999861"/>
    <x v="0"/>
  </r>
  <r>
    <n v="1646"/>
    <n v="849"/>
    <x v="0"/>
    <x v="0"/>
    <s v="Basket Three- Jap 4"/>
    <x v="1"/>
    <x v="2"/>
    <x v="9"/>
    <x v="16"/>
    <x v="1"/>
    <d v="2001-02-19T00:00:00"/>
    <d v="2004-09-13T00:00:00"/>
    <x v="0"/>
    <n v="-18000000"/>
    <n v="15000"/>
    <n v="2.5499999999999998"/>
    <n v="355.07301999999999"/>
    <n v="354.39515499999999"/>
    <n v="-0.16182125594832242"/>
    <n v="-893.10269342757761"/>
    <n v="-5010.3992880000005"/>
    <x v="0"/>
    <n v="-5903.5019814275784"/>
    <n v="506404.79727500002"/>
    <n v="501907.05376799998"/>
    <n v="-4497.7435070000356"/>
    <n v="1405.7584744275428"/>
    <n v="506404.79727500002"/>
    <n v="501907.05376799998"/>
    <n v="-4497.7435070000356"/>
    <x v="0"/>
    <n v="39947.022145800009"/>
    <n v="-28050"/>
    <n v="473857.05376799998"/>
    <n v="473857.05376799998"/>
    <n v="-4497.7435070000356"/>
    <n v="-4497.7435070000356"/>
    <n v="-4497.7435070000356"/>
    <x v="4"/>
  </r>
  <r>
    <n v="1639"/>
    <n v="843"/>
    <x v="0"/>
    <x v="0"/>
    <s v="Basket Two- Jap"/>
    <x v="1"/>
    <x v="2"/>
    <x v="9"/>
    <x v="16"/>
    <x v="1"/>
    <d v="2001-02-09T00:00:00"/>
    <d v="2004-08-23T00:00:00"/>
    <x v="0"/>
    <n v="-23000000"/>
    <n v="15000"/>
    <n v="2"/>
    <n v="268.30162300000001"/>
    <n v="267.81603699999999"/>
    <n v="-0.11852880198668032"/>
    <n v="-820.94982397112733"/>
    <n v="-5343.4040159999995"/>
    <x v="0"/>
    <n v="-6164.3538399711269"/>
    <n v="399224.24513599998"/>
    <n v="394914.39914400002"/>
    <n v="-4309.8459919999586"/>
    <n v="1854.5078479711683"/>
    <n v="399224.24513599998"/>
    <n v="394914.39914400002"/>
    <n v="-4309.8459919999586"/>
    <x v="0"/>
    <n v="50131.569089602002"/>
    <n v="0"/>
    <n v="394914.39914400002"/>
    <n v="394914.39914400002"/>
    <n v="-4309.8459919999586"/>
    <n v="-4309.8459919999586"/>
    <n v="-4309.8459919999586"/>
    <x v="4"/>
  </r>
  <r>
    <n v="1287"/>
    <n v="448"/>
    <x v="0"/>
    <x v="0"/>
    <s v="BAT Plc"/>
    <x v="5"/>
    <x v="1"/>
    <x v="6"/>
    <x v="1"/>
    <x v="6"/>
    <d v="2001-01-05T00:00:00"/>
    <d v="2006-01-05T00:00:00"/>
    <x v="0"/>
    <n v="-10000000"/>
    <n v="4106.1984300000004"/>
    <n v="0.8"/>
    <n v="71.620583999999994"/>
    <n v="71.059638000000007"/>
    <n v="-0.55029755279721448"/>
    <n v="-2259.6309473287643"/>
    <n v="-908.50811700000008"/>
    <x v="0"/>
    <n v="-3168.1390643287641"/>
    <n v="-54254.425467000001"/>
    <n v="-56856.832840000003"/>
    <n v="-2602.4073730000018"/>
    <n v="565.73169132876228"/>
    <n v="-54254.425467000001"/>
    <n v="-56856.832840000003"/>
    <n v="-2602.4073730000018"/>
    <x v="0"/>
    <n v="23641.437460725003"/>
    <n v="0"/>
    <n v="-56856.832840000003"/>
    <n v="-58308.063959999999"/>
    <n v="-2602.4073730000018"/>
    <n v="-2602.4073730000018"/>
    <n v="-2602.4073730000018"/>
    <x v="1"/>
  </r>
  <r>
    <n v="1487"/>
    <n v="538"/>
    <x v="0"/>
    <x v="1"/>
    <s v="BAT Plc"/>
    <x v="5"/>
    <x v="1"/>
    <x v="6"/>
    <x v="1"/>
    <x v="1"/>
    <d v="2001-01-05T00:00:00"/>
    <d v="2006-01-05T00:00:00"/>
    <x v="0"/>
    <n v="10000000"/>
    <n v="-4106.1984300000004"/>
    <n v="0.8"/>
    <n v="71.620583999999994"/>
    <n v="71.059638000000007"/>
    <n v="-0.55029755279721448"/>
    <n v="2259.6309473287643"/>
    <n v="908.50811700000008"/>
    <x v="0"/>
    <n v="3168.1390643287641"/>
    <n v="54254.425467000001"/>
    <n v="56856.832840000003"/>
    <n v="2602.4073730000018"/>
    <n v="-565.73169132876228"/>
    <n v="54254.425467000001"/>
    <n v="56856.832840000003"/>
    <n v="2602.4073730000018"/>
    <x v="0"/>
    <n v="-23641.437460725003"/>
    <n v="0"/>
    <n v="56856.832840000003"/>
    <n v="58308.063959999999"/>
    <n v="2602.4073730000018"/>
    <n v="2602.4073730000018"/>
    <n v="2602.4073730000018"/>
    <x v="1"/>
  </r>
  <r>
    <n v="242"/>
    <n v="357"/>
    <x v="0"/>
    <x v="2"/>
    <s v="Bear Stearns"/>
    <x v="5"/>
    <x v="2"/>
    <x v="3"/>
    <x v="19"/>
    <x v="4"/>
    <d v="2000-10-24T00:00:00"/>
    <d v="2005-10-24T00:00:00"/>
    <x v="0"/>
    <n v="5000000"/>
    <n v="-1960.2979720000001"/>
    <n v="0.7"/>
    <n v="80.216363000000001"/>
    <n v="75.167923999999999"/>
    <n v="-5.0973365336148841"/>
    <n v="9992.2984694467668"/>
    <n v="487.18920000000003"/>
    <x v="0"/>
    <n v="10479.487669446768"/>
    <n v="-13693.596147"/>
    <n v="-3544.594603"/>
    <n v="10149.001544000001"/>
    <n v="-330.48612544676689"/>
    <n v="-13693.596147"/>
    <n v="-3544.594603"/>
    <n v="10149.001544000001"/>
    <x v="0"/>
    <n v="-11286.41557379"/>
    <n v="8944.4444440000007"/>
    <n v="5399.8498410000011"/>
    <n v="43033.667784000005"/>
    <n v="10149.001544000001"/>
    <n v="10149.001544000001"/>
    <n v="10149.001544000001"/>
    <x v="1"/>
  </r>
  <r>
    <n v="243"/>
    <n v="358"/>
    <x v="0"/>
    <x v="3"/>
    <s v="Bear Stearns"/>
    <x v="5"/>
    <x v="2"/>
    <x v="3"/>
    <x v="4"/>
    <x v="4"/>
    <d v="2000-10-24T00:00:00"/>
    <d v="2005-10-24T00:00:00"/>
    <x v="0"/>
    <n v="-5000000"/>
    <n v="1960.2979720000001"/>
    <n v="0.7"/>
    <n v="80.216363000000001"/>
    <n v="75.167923999999999"/>
    <n v="-5.0973365336148841"/>
    <n v="-9992.2984694467668"/>
    <n v="-487.18920000000003"/>
    <x v="0"/>
    <n v="-10479.487669446768"/>
    <n v="13693.596147"/>
    <n v="3544.594603"/>
    <n v="-10149.001544000001"/>
    <n v="330.48612544676689"/>
    <n v="13693.596147"/>
    <n v="3544.594603"/>
    <n v="-10149.001544000001"/>
    <x v="0"/>
    <n v="11286.41557379"/>
    <n v="-8944.4444440000007"/>
    <n v="-5399.8498410000011"/>
    <n v="-43033.667784000005"/>
    <n v="-10149.001544000001"/>
    <n v="-10149.001544000001"/>
    <n v="-10149.001544000001"/>
    <x v="1"/>
  </r>
  <r>
    <n v="244"/>
    <n v="359"/>
    <x v="0"/>
    <x v="4"/>
    <s v="Bear Stearns"/>
    <x v="5"/>
    <x v="2"/>
    <x v="3"/>
    <x v="5"/>
    <x v="4"/>
    <d v="2000-10-24T00:00:00"/>
    <d v="2005-10-24T00:00:00"/>
    <x v="0"/>
    <n v="5000000"/>
    <n v="-1960.2979720000001"/>
    <n v="0.7"/>
    <n v="80.216363000000001"/>
    <n v="75.167923999999999"/>
    <n v="-5.0973365336148841"/>
    <n v="9992.2984694467668"/>
    <n v="487.18920000000003"/>
    <x v="0"/>
    <n v="10479.487669446768"/>
    <n v="-13693.596147"/>
    <n v="-3544.594603"/>
    <n v="10149.001544000001"/>
    <n v="-330.48612544676689"/>
    <n v="-13693.596147"/>
    <n v="-3544.594603"/>
    <n v="10149.001544000001"/>
    <x v="0"/>
    <n v="-11286.41557379"/>
    <n v="8944.4444440000007"/>
    <n v="5399.8498410000011"/>
    <n v="43033.667784000005"/>
    <n v="10149.001544000001"/>
    <n v="10149.001544000001"/>
    <n v="10149.001544000001"/>
    <x v="1"/>
  </r>
  <r>
    <n v="245"/>
    <n v="360"/>
    <x v="0"/>
    <x v="0"/>
    <s v="Bear Stearns"/>
    <x v="5"/>
    <x v="2"/>
    <x v="3"/>
    <x v="17"/>
    <x v="4"/>
    <d v="2000-10-25T00:00:00"/>
    <d v="2005-10-25T00:00:00"/>
    <x v="0"/>
    <n v="15000000"/>
    <n v="-5884.0024300000005"/>
    <n v="0.7"/>
    <n v="80.243978999999996"/>
    <n v="75.195584999999994"/>
    <n v="-5.0973351142387031"/>
    <n v="29992.73219870486"/>
    <n v="1461.641316"/>
    <x v="0"/>
    <n v="31454.373514704861"/>
    <n v="-41568.414632"/>
    <n v="-11107.229611000001"/>
    <n v="30461.185020999998"/>
    <n v="-993.1884937048635"/>
    <n v="-41568.414632"/>
    <n v="-11107.229611000001"/>
    <n v="30461.185020999998"/>
    <x v="0"/>
    <n v="-33877.143990725002"/>
    <n v="26833.333332999999"/>
    <n v="15726.103721999998"/>
    <n v="129020.294973"/>
    <n v="30461.185020999998"/>
    <n v="30461.185020999998"/>
    <n v="30461.185020999998"/>
    <x v="1"/>
  </r>
  <r>
    <n v="248"/>
    <n v="362"/>
    <x v="0"/>
    <x v="2"/>
    <s v="Bear Stearns"/>
    <x v="5"/>
    <x v="2"/>
    <x v="3"/>
    <x v="20"/>
    <x v="4"/>
    <d v="2000-10-25T00:00:00"/>
    <d v="2001-10-25T00:00:00"/>
    <x v="0"/>
    <n v="-20000000"/>
    <n v="1074.083134"/>
    <n v="0.55000000000000004"/>
    <n v="41.172696999999999"/>
    <n v="35.786520000000003"/>
    <n v="-5.2378643635897504"/>
    <n v="-5625.9017711113947"/>
    <n v="-776.19515999999999"/>
    <x v="0"/>
    <n v="-6402.096931111395"/>
    <n v="-36148.899986999997"/>
    <n v="-42366.415708"/>
    <n v="-6217.5157210000034"/>
    <n v="184.58121011139156"/>
    <n v="-36148.899986999997"/>
    <n v="-42366.415708"/>
    <n v="-6217.5157210000034"/>
    <x v="0"/>
    <n v="6184.0336440049996"/>
    <n v="-28111.111110999998"/>
    <n v="-70477.526818999992"/>
    <n v="-100615.06154999998"/>
    <n v="-6217.5157209999961"/>
    <n v="-6217.5157209999961"/>
    <n v="-6217.5157210000034"/>
    <x v="2"/>
  </r>
  <r>
    <n v="249"/>
    <n v="363"/>
    <x v="0"/>
    <x v="3"/>
    <s v="Bear Stearns"/>
    <x v="5"/>
    <x v="2"/>
    <x v="3"/>
    <x v="4"/>
    <x v="4"/>
    <d v="2000-10-25T00:00:00"/>
    <d v="2001-10-25T00:00:00"/>
    <x v="0"/>
    <n v="20000000"/>
    <n v="-1074.083134"/>
    <n v="0.55000000000000004"/>
    <n v="41.172696999999999"/>
    <n v="35.786520000000003"/>
    <n v="-5.2378643635897504"/>
    <n v="5625.9017711113947"/>
    <n v="776.19515999999999"/>
    <x v="0"/>
    <n v="6402.096931111395"/>
    <n v="36148.899986999997"/>
    <n v="42366.415708"/>
    <n v="6217.5157210000034"/>
    <n v="-184.58121011139156"/>
    <n v="36148.899986999997"/>
    <n v="42366.415708"/>
    <n v="6217.5157210000034"/>
    <x v="0"/>
    <n v="-6184.0336440049996"/>
    <n v="28111.111110999998"/>
    <n v="70477.526818999992"/>
    <n v="100615.06154999998"/>
    <n v="6217.5157209999961"/>
    <n v="6217.5157209999961"/>
    <n v="6217.5157210000034"/>
    <x v="2"/>
  </r>
  <r>
    <n v="250"/>
    <n v="364"/>
    <x v="0"/>
    <x v="4"/>
    <s v="Bear Stearns"/>
    <x v="5"/>
    <x v="2"/>
    <x v="3"/>
    <x v="5"/>
    <x v="4"/>
    <d v="2000-10-25T00:00:00"/>
    <d v="2001-10-25T00:00:00"/>
    <x v="0"/>
    <n v="-20000000"/>
    <n v="1074.083134"/>
    <n v="0.55000000000000004"/>
    <n v="41.172696999999999"/>
    <n v="35.786520000000003"/>
    <n v="-5.2378643635897504"/>
    <n v="-5625.9017711113947"/>
    <n v="-776.19515999999999"/>
    <x v="0"/>
    <n v="-6402.096931111395"/>
    <n v="-36148.899986999997"/>
    <n v="-42366.415708"/>
    <n v="-6217.5157210000034"/>
    <n v="184.58121011139156"/>
    <n v="-36148.899986999997"/>
    <n v="-42366.415708"/>
    <n v="-6217.5157210000034"/>
    <x v="0"/>
    <n v="6184.0336440049996"/>
    <n v="-28111.111110999998"/>
    <n v="-70477.526818999992"/>
    <n v="-100615.06154999998"/>
    <n v="-6217.5157209999961"/>
    <n v="-6217.5157209999961"/>
    <n v="-6217.5157210000034"/>
    <x v="2"/>
  </r>
  <r>
    <n v="1379"/>
    <n v="435"/>
    <x v="0"/>
    <x v="0"/>
    <s v="Bear Stearns"/>
    <x v="5"/>
    <x v="2"/>
    <x v="3"/>
    <x v="11"/>
    <x v="4"/>
    <d v="2000-12-20T00:00:00"/>
    <d v="2005-12-20T00:00:00"/>
    <x v="0"/>
    <n v="-10000000"/>
    <n v="4083.7429399999996"/>
    <n v="1"/>
    <n v="81.748227999999997"/>
    <n v="76.701732000000007"/>
    <n v="-5.0959486764346886"/>
    <n v="-20810.544429992504"/>
    <n v="-1056.3172950000001"/>
    <x v="0"/>
    <n v="-21866.861724992505"/>
    <n v="-78853.739600999994"/>
    <n v="-100150.58624999999"/>
    <n v="-21296.846648999999"/>
    <n v="570.01507599250544"/>
    <n v="-78853.739600999994"/>
    <n v="-100150.58624999999"/>
    <n v="-21296.846648999999"/>
    <x v="0"/>
    <n v="23512.149977049998"/>
    <n v="-25000"/>
    <n v="-125150.58624999999"/>
    <n v="-89059.074280000001"/>
    <n v="-21296.846648999999"/>
    <n v="-21296.846648999999"/>
    <n v="-21296.846648999999"/>
    <x v="1"/>
  </r>
  <r>
    <n v="1649"/>
    <n v="859"/>
    <x v="0"/>
    <x v="0"/>
    <s v="Bear Stearns"/>
    <x v="5"/>
    <x v="2"/>
    <x v="3"/>
    <x v="11"/>
    <x v="4"/>
    <d v="2001-02-23T00:00:00"/>
    <d v="2006-02-23T00:00:00"/>
    <x v="0"/>
    <n v="-10000000"/>
    <n v="4170.9523589999999"/>
    <n v="0.7"/>
    <n v="83.472939999999994"/>
    <n v="78.427226000000005"/>
    <n v="-5.0939237998751423"/>
    <n v="-21246.513489655466"/>
    <n v="-974.41293899999994"/>
    <x v="0"/>
    <n v="-22220.926428655468"/>
    <n v="49483.334429000002"/>
    <n v="28031.151549999999"/>
    <n v="-21452.182879000004"/>
    <n v="768.74354965546445"/>
    <n v="49483.334429000002"/>
    <n v="28031.151549999999"/>
    <n v="-21452.182879000004"/>
    <x v="0"/>
    <n v="24014.258206942501"/>
    <n v="0"/>
    <n v="28031.151549999999"/>
    <n v="28031.151549999999"/>
    <n v="-21452.182879000004"/>
    <n v="-21452.182879000004"/>
    <n v="-21452.182879000004"/>
    <x v="1"/>
  </r>
  <r>
    <n v="1669"/>
    <n v="876"/>
    <x v="0"/>
    <x v="0"/>
    <s v="Bear Stearns"/>
    <x v="5"/>
    <x v="2"/>
    <x v="3"/>
    <x v="10"/>
    <x v="4"/>
    <d v="2001-03-07T00:00:00"/>
    <d v="2006-03-07T00:00:00"/>
    <x v="0"/>
    <n v="10000000"/>
    <n v="-4210.0022100000006"/>
    <n v="0.79"/>
    <n v="83.782911999999996"/>
    <n v="78.737155000000001"/>
    <n v="-5.0939837099817629"/>
    <n v="21445.682676727225"/>
    <n v="1035.60249"/>
    <x v="0"/>
    <n v="22481.285166727226"/>
    <n v="-14448.161985999999"/>
    <n v="7265.7647770000003"/>
    <n v="21713.926762999999"/>
    <n v="-767.35840372722669"/>
    <n v="-14448.161985999999"/>
    <n v="7265.7647770000003"/>
    <n v="21713.926762999999"/>
    <x v="0"/>
    <n v="-24239.087724075001"/>
    <n v="0"/>
    <n v="7265.7647770000003"/>
    <n v="7265.7647770000003"/>
    <n v="21713.926762999999"/>
    <n v="21713.926762999999"/>
    <n v="21713.926762999999"/>
    <x v="1"/>
  </r>
  <r>
    <n v="1691"/>
    <n v="899"/>
    <x v="0"/>
    <x v="0"/>
    <s v="Bear Stearns"/>
    <x v="5"/>
    <x v="2"/>
    <x v="3"/>
    <x v="6"/>
    <x v="4"/>
    <d v="2001-03-19T00:00:00"/>
    <d v="2006-03-19T00:00:00"/>
    <x v="0"/>
    <n v="-10000000"/>
    <n v="4244.4052510000001"/>
    <n v="0.85"/>
    <n v="84.110235000000003"/>
    <n v="79.065548000000007"/>
    <n v="-5.0940628098853145"/>
    <n v="-21621.266939201043"/>
    <n v="-1050.3278580000001"/>
    <x v="0"/>
    <n v="-22671.594797201044"/>
    <n v="-7349.9515259999998"/>
    <n v="-29273.279764999999"/>
    <n v="-21923.328238999999"/>
    <n v="748.26655820104497"/>
    <n v="-7349.9515259999998"/>
    <n v="-29273.279764999999"/>
    <n v="-21923.328238999999"/>
    <x v="0"/>
    <n v="24437.163232632502"/>
    <n v="0"/>
    <n v="-29273.279764999999"/>
    <n v="-29273.279764999999"/>
    <n v="-21923.328238999999"/>
    <n v="-21923.328238999999"/>
    <n v="-21923.328238999999"/>
    <x v="1"/>
  </r>
  <r>
    <n v="275"/>
    <n v="870"/>
    <x v="0"/>
    <x v="0"/>
    <s v="BellSouth Capital"/>
    <x v="2"/>
    <x v="4"/>
    <x v="3"/>
    <x v="8"/>
    <x v="5"/>
    <d v="2000-12-05T00:00:00"/>
    <d v="2005-12-05T00:00:00"/>
    <x v="0"/>
    <n v="-15000000"/>
    <n v="6022.2250690000001"/>
    <n v="0.7"/>
    <n v="50.817267999999999"/>
    <n v="50.660072999999997"/>
    <n v="-0.14051785911272635"/>
    <n v="-846.23017379087082"/>
    <n v="-959.76548100000002"/>
    <x v="0"/>
    <n v="-1805.995654790871"/>
    <n v="-126921.977535"/>
    <n v="-128322.925942"/>
    <n v="-1400.9484070000035"/>
    <n v="405.04724779086746"/>
    <n v="-126921.977535"/>
    <n v="-128322.925942"/>
    <n v="-1400.9484070000035"/>
    <x v="0"/>
    <n v="17831.808429309"/>
    <n v="-26250"/>
    <n v="-154572.925942"/>
    <n v="-161380.800093"/>
    <n v="-1400.9484069999889"/>
    <n v="-1400.9484069999889"/>
    <n v="-1400.9484070000035"/>
    <x v="1"/>
  </r>
  <r>
    <n v="276"/>
    <n v="413"/>
    <x v="0"/>
    <x v="0"/>
    <s v="BellSouth Capital"/>
    <x v="2"/>
    <x v="4"/>
    <x v="3"/>
    <x v="6"/>
    <x v="5"/>
    <d v="2000-12-05T00:00:00"/>
    <d v="2005-12-05T00:00:00"/>
    <x v="0"/>
    <n v="-5000000"/>
    <n v="2007.4083559999999"/>
    <n v="0.7"/>
    <n v="50.817267999999999"/>
    <n v="50.660072999999997"/>
    <n v="-0.14051785911902631"/>
    <n v="-282.07672456276418"/>
    <n v="-319.92182700000001"/>
    <x v="0"/>
    <n v="-601.99855156276419"/>
    <n v="-42307.325844999999"/>
    <n v="-42774.308646999998"/>
    <n v="-466.98280199999863"/>
    <n v="135.01574956276556"/>
    <n v="-42307.325844999999"/>
    <n v="-42774.308646999998"/>
    <n v="-466.98280199999863"/>
    <x v="0"/>
    <n v="5943.9361421159992"/>
    <n v="-8750"/>
    <n v="-51524.308646999998"/>
    <n v="-53793.600030999994"/>
    <n v="-466.98280199999863"/>
    <n v="-466.98280199999863"/>
    <n v="-466.98280199999863"/>
    <x v="1"/>
  </r>
  <r>
    <n v="1618"/>
    <n v="823"/>
    <x v="0"/>
    <x v="0"/>
    <s v="Bertelsmann Ag"/>
    <x v="4"/>
    <x v="4"/>
    <x v="8"/>
    <x v="10"/>
    <x v="0"/>
    <d v="2001-01-18T00:00:00"/>
    <d v="2003-08-06T00:00:00"/>
    <x v="0"/>
    <n v="-17000000"/>
    <n v="3606.4505999999997"/>
    <n v="0.32"/>
    <n v="24.752414999999999"/>
    <n v="24.695128"/>
    <n v="-1.6463792969405939E-2"/>
    <n v="-59.375856032789819"/>
    <n v="-614.47095300000001"/>
    <x v="0"/>
    <n v="-673.84680903278979"/>
    <n v="-38699.233010999997"/>
    <n v="-39066.218488999999"/>
    <n v="-366.98547800000233"/>
    <n v="306.86133103278746"/>
    <n v="-38699.233010999997"/>
    <n v="-39066.218488999999"/>
    <n v="-366.98547800000233"/>
    <x v="0"/>
    <n v="35595.667421999999"/>
    <n v="0"/>
    <n v="-39066.218488999999"/>
    <n v="-39066.218488999999"/>
    <n v="-366.98547800000233"/>
    <n v="-366.98547800000233"/>
    <n v="-366.98547800000233"/>
    <x v="5"/>
  </r>
  <r>
    <n v="1285"/>
    <n v="446"/>
    <x v="0"/>
    <x v="0"/>
    <s v="Black &amp; Decker"/>
    <x v="4"/>
    <x v="8"/>
    <x v="3"/>
    <x v="1"/>
    <x v="3"/>
    <d v="2001-01-05T00:00:00"/>
    <d v="2006-01-05T00:00:00"/>
    <x v="0"/>
    <n v="-10000000"/>
    <n v="4129.8772579999995"/>
    <n v="0.9"/>
    <n v="72.424462000000005"/>
    <n v="71.85239"/>
    <n v="-0.54636888937513073"/>
    <n v="-2256.43645070907"/>
    <n v="-821.66985899999997"/>
    <x v="0"/>
    <n v="-3078.10630970907"/>
    <n v="-94520.630699999994"/>
    <n v="-97242.794611999998"/>
    <n v="-2722.1639120000036"/>
    <n v="355.94239770906643"/>
    <n v="-94520.630699999994"/>
    <n v="-97242.794611999998"/>
    <n v="-2722.1639120000036"/>
    <x v="0"/>
    <n v="40761.888536459999"/>
    <n v="0"/>
    <n v="-97242.794611999998"/>
    <n v="-375331.52437200001"/>
    <n v="-2722.1639120000036"/>
    <n v="-2722.1639120000036"/>
    <n v="-2722.1639120000036"/>
    <x v="1"/>
  </r>
  <r>
    <n v="1486"/>
    <n v="537"/>
    <x v="0"/>
    <x v="1"/>
    <s v="Black &amp; Decker"/>
    <x v="4"/>
    <x v="8"/>
    <x v="3"/>
    <x v="1"/>
    <x v="1"/>
    <d v="2001-01-05T00:00:00"/>
    <d v="2006-01-05T00:00:00"/>
    <x v="0"/>
    <n v="10000000"/>
    <n v="-4129.8772579999995"/>
    <n v="0.9"/>
    <n v="72.424462000000005"/>
    <n v="71.85239"/>
    <n v="-0.54636888937513073"/>
    <n v="2256.43645070907"/>
    <n v="821.66985899999997"/>
    <x v="0"/>
    <n v="3078.10630970907"/>
    <n v="94520.630699999994"/>
    <n v="97242.794611999998"/>
    <n v="2722.1639120000036"/>
    <n v="-355.94239770906643"/>
    <n v="94520.630699999994"/>
    <n v="97242.794611999998"/>
    <n v="2722.1639120000036"/>
    <x v="0"/>
    <n v="-40761.888536459999"/>
    <n v="0"/>
    <n v="97242.794611999998"/>
    <n v="375331.52437200001"/>
    <n v="2722.1639120000036"/>
    <n v="2722.1639120000036"/>
    <n v="2722.1639120000036"/>
    <x v="1"/>
  </r>
  <r>
    <n v="1584"/>
    <n v="638"/>
    <x v="0"/>
    <x v="0"/>
    <s v="Black &amp; Decker"/>
    <x v="4"/>
    <x v="8"/>
    <x v="3"/>
    <x v="6"/>
    <x v="3"/>
    <d v="2000-12-27T00:00:00"/>
    <d v="2005-12-27T00:00:00"/>
    <x v="0"/>
    <n v="10000000"/>
    <n v="-4164.6623129999998"/>
    <n v="1.2"/>
    <n v="72.304050000000004"/>
    <n v="71.732820000000004"/>
    <n v="-0.54278107274864695"/>
    <n v="2260.4998778860013"/>
    <n v="876.57082500000001"/>
    <x v="0"/>
    <n v="3137.0707028860015"/>
    <n v="198314.356711"/>
    <n v="201268.484772"/>
    <n v="2954.1280609999958"/>
    <n v="-182.94264188600573"/>
    <n v="198314.356711"/>
    <n v="201268.484772"/>
    <n v="2954.1280609999958"/>
    <x v="0"/>
    <n v="-41105.217029309999"/>
    <n v="30000"/>
    <n v="231268.484772"/>
    <n v="230624.327318"/>
    <n v="2954.1280609999958"/>
    <n v="2954.1280609999958"/>
    <n v="2954.1280609999958"/>
    <x v="1"/>
  </r>
  <r>
    <n v="1651"/>
    <n v="861"/>
    <x v="0"/>
    <x v="0"/>
    <s v="BMW Ag"/>
    <x v="6"/>
    <x v="6"/>
    <x v="8"/>
    <x v="6"/>
    <x v="6"/>
    <d v="2001-02-26T00:00:00"/>
    <d v="2006-02-26T00:00:00"/>
    <x v="1"/>
    <n v="-10000000"/>
    <n v="4255.2649190000002"/>
    <n v="0.51"/>
    <n v="42.346812"/>
    <n v="37.378917999999999"/>
    <n v="-5.1020730044284219"/>
    <n v="-21710.672269921197"/>
    <n v="-567.12319500000001"/>
    <x v="0"/>
    <n v="-22277.795464921197"/>
    <n v="-42985.623139000003"/>
    <n v="-64983.913066000001"/>
    <n v="-21998.289926999998"/>
    <n v="279.50553792119899"/>
    <n v="-37913.319608598002"/>
    <n v="-57023.383715414995"/>
    <n v="-19110.064106816993"/>
    <x v="0"/>
    <n v="17499.776979387501"/>
    <n v="0"/>
    <n v="-57023.383715414995"/>
    <n v="-57023.383715414995"/>
    <n v="-19110.064106816993"/>
    <n v="-19110.064106816993"/>
    <n v="-19110.064106816993"/>
    <x v="1"/>
  </r>
  <r>
    <n v="1286"/>
    <n v="447"/>
    <x v="0"/>
    <x v="0"/>
    <s v="Bnp Paribas"/>
    <x v="6"/>
    <x v="2"/>
    <x v="4"/>
    <x v="1"/>
    <x v="2"/>
    <d v="2001-01-05T00:00:00"/>
    <d v="2006-01-05T00:00:00"/>
    <x v="0"/>
    <n v="-10000000"/>
    <n v="4010.153491"/>
    <n v="0.12"/>
    <n v="14.825138000000001"/>
    <n v="14.712737000000001"/>
    <n v="-0.11594265716401327"/>
    <n v="-464.94785138208397"/>
    <n v="-190.77229800000001"/>
    <x v="0"/>
    <n v="-655.72014938208395"/>
    <n v="9018.5220140000001"/>
    <n v="8522.4067510000004"/>
    <n v="-496.11526299999969"/>
    <n v="159.60488638208426"/>
    <n v="9018.5220140000001"/>
    <n v="8522.4067510000004"/>
    <n v="-496.11526299999969"/>
    <x v="0"/>
    <n v="16491.756231737498"/>
    <n v="0"/>
    <n v="8522.4067510000004"/>
    <n v="-25302.64615"/>
    <n v="-496.11526299999969"/>
    <n v="-496.11526299999969"/>
    <n v="-496.11526299999969"/>
    <x v="1"/>
  </r>
  <r>
    <n v="1554"/>
    <n v="600"/>
    <x v="0"/>
    <x v="1"/>
    <s v="Bnp Paribas"/>
    <x v="6"/>
    <x v="2"/>
    <x v="4"/>
    <x v="1"/>
    <x v="1"/>
    <d v="2001-01-05T00:00:00"/>
    <d v="2006-01-05T00:00:00"/>
    <x v="0"/>
    <n v="10000000"/>
    <n v="-4010.153491"/>
    <n v="0.12"/>
    <n v="14.825138000000001"/>
    <n v="14.712737000000001"/>
    <n v="-0.11594265716401327"/>
    <n v="464.94785138208397"/>
    <n v="190.77229800000001"/>
    <x v="0"/>
    <n v="655.72014938208395"/>
    <n v="-9018.5220140000001"/>
    <n v="-8522.4067510000004"/>
    <n v="496.11526299999969"/>
    <n v="-159.60488638208426"/>
    <n v="-9018.5220140000001"/>
    <n v="-8522.4067510000004"/>
    <n v="496.11526299999969"/>
    <x v="0"/>
    <n v="-16491.756231737498"/>
    <n v="0"/>
    <n v="-8522.4067510000004"/>
    <n v="25302.64615"/>
    <n v="496.11526299999969"/>
    <n v="496.11526299999969"/>
    <n v="496.11526299999969"/>
    <x v="1"/>
  </r>
  <r>
    <n v="1643"/>
    <n v="847"/>
    <x v="0"/>
    <x v="0"/>
    <s v="Bnp Paribas"/>
    <x v="6"/>
    <x v="2"/>
    <x v="4"/>
    <x v="12"/>
    <x v="2"/>
    <d v="2001-02-15T00:00:00"/>
    <d v="2006-02-15T00:00:00"/>
    <x v="0"/>
    <n v="10000000"/>
    <n v="-4099.394217"/>
    <n v="0.17"/>
    <n v="15.051762999999999"/>
    <n v="14.939441"/>
    <n v="-0.11710592236678874"/>
    <n v="480.06334092686473"/>
    <n v="195.94470899999999"/>
    <x v="0"/>
    <n v="676.00804992686471"/>
    <n v="10624.843644"/>
    <n v="11168.431489000001"/>
    <n v="543.58784500000002"/>
    <n v="-132.4202049268647"/>
    <n v="10624.843644"/>
    <n v="11168.431489000001"/>
    <n v="543.58784500000002"/>
    <x v="0"/>
    <n v="-16858.7587174125"/>
    <n v="0"/>
    <n v="11168.431489000001"/>
    <n v="11168.431489000001"/>
    <n v="543.58784500000002"/>
    <n v="543.58784500000002"/>
    <n v="543.58784500000002"/>
    <x v="1"/>
  </r>
  <r>
    <n v="268"/>
    <n v="405"/>
    <x v="0"/>
    <x v="0"/>
    <s v="Boeing Co."/>
    <x v="2"/>
    <x v="8"/>
    <x v="3"/>
    <x v="11"/>
    <x v="2"/>
    <d v="2000-11-17T00:00:00"/>
    <d v="2005-11-17T00:00:00"/>
    <x v="0"/>
    <n v="-10000000"/>
    <n v="3929.9620290000003"/>
    <n v="0.3"/>
    <n v="25.112331999999999"/>
    <n v="24.991405"/>
    <n v="-0.11792693538574553"/>
    <n v="-463.44837826231645"/>
    <n v="-356.01044999999999"/>
    <x v="0"/>
    <n v="-819.4588282623165"/>
    <n v="-23616.652761000001"/>
    <n v="-24221.138943000002"/>
    <n v="-604.48618200000055"/>
    <n v="214.97264626231595"/>
    <n v="-23616.652761000001"/>
    <n v="-24221.138943000002"/>
    <n v="-604.48618200000055"/>
    <x v="0"/>
    <n v="11636.617567869"/>
    <n v="-7916.6666670000004"/>
    <n v="-32137.805610000003"/>
    <n v="-43095.058608000007"/>
    <n v="-604.48618200000055"/>
    <n v="-604.48618200000055"/>
    <n v="-604.48618200000055"/>
    <x v="1"/>
  </r>
  <r>
    <n v="59"/>
    <n v="152"/>
    <x v="0"/>
    <x v="0"/>
    <s v="Bristish Airways"/>
    <x v="1"/>
    <x v="6"/>
    <x v="6"/>
    <x v="8"/>
    <x v="6"/>
    <d v="2000-09-13T00:00:00"/>
    <d v="2005-09-13T00:00:00"/>
    <x v="0"/>
    <n v="-10000000"/>
    <n v="3808.6623549999999"/>
    <n v="0.45"/>
    <n v="43.261795999999997"/>
    <n v="42.732160999999998"/>
    <n v="-0.53369050175315047"/>
    <n v="-2032.6469232482857"/>
    <n v="-564.37728300000003"/>
    <x v="0"/>
    <n v="-2597.0242062482857"/>
    <n v="-9510.0711009999995"/>
    <n v="-11744.161946"/>
    <n v="-2234.0908450000006"/>
    <n v="362.93336124828511"/>
    <n v="-9510.0711009999995"/>
    <n v="-11744.161946"/>
    <n v="-2234.0908450000006"/>
    <x v="0"/>
    <n v="27567.098125490003"/>
    <n v="-22625"/>
    <n v="-34369.161946"/>
    <n v="-45972.155837999999"/>
    <n v="-2234.0908449999988"/>
    <n v="-2234.0908449999988"/>
    <n v="-2234.0908450000006"/>
    <x v="0"/>
  </r>
  <r>
    <n v="1611"/>
    <n v="819"/>
    <x v="0"/>
    <x v="0"/>
    <s v="Bristish Airways"/>
    <x v="1"/>
    <x v="6"/>
    <x v="6"/>
    <x v="10"/>
    <x v="6"/>
    <d v="2001-01-18T00:00:00"/>
    <d v="2003-08-06T00:00:00"/>
    <x v="0"/>
    <n v="-17000000"/>
    <n v="3610.8607190000002"/>
    <n v="0.44"/>
    <n v="28.149173999999999"/>
    <n v="27.607790999999999"/>
    <n v="-0.51882349065992017"/>
    <n v="-1873.3993625183691"/>
    <n v="-679.67786699999999"/>
    <x v="0"/>
    <n v="-2553.0772295183692"/>
    <n v="-75428.962180000002"/>
    <n v="-77682.764255000002"/>
    <n v="-2253.8020749999996"/>
    <n v="299.27515451836962"/>
    <n v="-75428.962180000002"/>
    <n v="-77682.764255000002"/>
    <n v="-2253.8020749999996"/>
    <x v="0"/>
    <n v="26135.409884122004"/>
    <n v="0"/>
    <n v="-77682.764255000002"/>
    <n v="-77682.764255000002"/>
    <n v="-2253.8020749999996"/>
    <n v="-2253.8020749999996"/>
    <n v="-2253.8020749999996"/>
    <x v="5"/>
  </r>
  <r>
    <n v="1735"/>
    <n v="942"/>
    <x v="0"/>
    <x v="0"/>
    <s v="Bristish Airways"/>
    <x v="1"/>
    <x v="6"/>
    <x v="6"/>
    <x v="7"/>
    <x v="6"/>
    <d v="2001-03-30T00:00:00"/>
    <d v="2006-03-30T00:00:00"/>
    <x v="0"/>
    <n v="-5000000"/>
    <n v="2105.7489019999998"/>
    <n v="0.47"/>
    <n v="46.647967999999999"/>
    <n v="46.119675999999998"/>
    <n v="-0.55162191056170273"/>
    <n v="-1161.5772324844477"/>
    <n v="-307.331322"/>
    <x v="0"/>
    <n v="-1468.9085544844477"/>
    <n v="-1029.994508"/>
    <n v="-2252.224181"/>
    <n v="-1222.229673"/>
    <n v="246.67888148444763"/>
    <n v="-1029.994508"/>
    <n v="-2252.224181"/>
    <n v="-1222.229673"/>
    <x v="0"/>
    <n v="15241.410552675999"/>
    <n v="0"/>
    <n v="-2252.224181"/>
    <n v="-2252.224181"/>
    <n v="-1222.229673"/>
    <n v="-1222.229673"/>
    <n v="-1222.229673"/>
    <x v="1"/>
  </r>
  <r>
    <n v="1680"/>
    <n v="888"/>
    <x v="0"/>
    <x v="0"/>
    <s v="British Energy Plc"/>
    <x v="1"/>
    <x v="3"/>
    <x v="6"/>
    <x v="6"/>
    <x v="0"/>
    <d v="2001-03-13T00:00:00"/>
    <d v="2006-03-13T00:00:00"/>
    <x v="0"/>
    <n v="-30000000"/>
    <n v="12603.720421"/>
    <n v="0.57999999999999996"/>
    <n v="66.252180999999993"/>
    <n v="65.691423999999998"/>
    <n v="-0.55811679167980832"/>
    <n v="-7034.3480045978031"/>
    <n v="-2265.0849390000003"/>
    <x v="0"/>
    <n v="-9299.4329435978034"/>
    <n v="95955.323487999995"/>
    <n v="88406.862252999999"/>
    <n v="-7548.4612349999952"/>
    <n v="1750.9717085978082"/>
    <n v="95955.323487999995"/>
    <n v="88406.862252999999"/>
    <n v="-7548.4612349999952"/>
    <x v="0"/>
    <n v="91225.72840719801"/>
    <n v="0"/>
    <n v="88406.862252999999"/>
    <n v="88406.862252999999"/>
    <n v="-7548.4612349999952"/>
    <n v="-7548.4612349999952"/>
    <n v="-7548.4612349999952"/>
    <x v="1"/>
  </r>
  <r>
    <n v="1682"/>
    <n v="890"/>
    <x v="0"/>
    <x v="0"/>
    <s v="British Energy Plc"/>
    <x v="1"/>
    <x v="3"/>
    <x v="6"/>
    <x v="10"/>
    <x v="0"/>
    <d v="2001-03-14T00:00:00"/>
    <d v="2006-07-10T00:00:00"/>
    <x v="0"/>
    <n v="-20000000"/>
    <n v="8896.1438429999998"/>
    <n v="0.62"/>
    <n v="68.322703000000004"/>
    <n v="67.761709999999994"/>
    <n v="-0.56891096066495439"/>
    <n v="-5061.113739934749"/>
    <n v="-1565.7146460000001"/>
    <x v="0"/>
    <n v="-6626.8283859347493"/>
    <n v="50231.443277999999"/>
    <n v="44906.385192000002"/>
    <n v="-5325.0580859999973"/>
    <n v="1301.7702999347521"/>
    <n v="50231.443277999999"/>
    <n v="44906.385192000002"/>
    <n v="-5325.0580859999973"/>
    <x v="0"/>
    <n v="64390.289135634004"/>
    <n v="0"/>
    <n v="44906.385192000002"/>
    <n v="44906.385192000002"/>
    <n v="-5325.0580859999973"/>
    <n v="-5325.0580859999973"/>
    <n v="-5325.0580859999973"/>
    <x v="1"/>
  </r>
  <r>
    <n v="55"/>
    <n v="150"/>
    <x v="0"/>
    <x v="0"/>
    <s v="British Telecom Plc"/>
    <x v="5"/>
    <x v="4"/>
    <x v="6"/>
    <x v="7"/>
    <x v="2"/>
    <d v="2000-08-29T00:00:00"/>
    <d v="2005-08-29T00:00:00"/>
    <x v="0"/>
    <n v="-10000000"/>
    <n v="3740.276437"/>
    <n v="0.46"/>
    <n v="148.41441800000001"/>
    <n v="147.76630499999999"/>
    <n v="-0.53311103752075084"/>
    <n v="-1993.9826519434873"/>
    <n v="-1282.0832879999998"/>
    <x v="0"/>
    <n v="-3276.0659399434871"/>
    <n v="384928.81770800002"/>
    <n v="382786.212436"/>
    <n v="-2142.6052720000152"/>
    <n v="1133.4606679434719"/>
    <n v="384928.81770800002"/>
    <n v="382786.212436"/>
    <n v="-2142.6052720000152"/>
    <x v="0"/>
    <n v="21534.641586027501"/>
    <n v="-23383.333332999999"/>
    <n v="359402.87910299998"/>
    <n v="34042.155722999945"/>
    <n v="-2142.6052720000152"/>
    <n v="-2142.6052720000152"/>
    <n v="-2142.6052720000152"/>
    <x v="0"/>
  </r>
  <r>
    <n v="1288"/>
    <n v="449"/>
    <x v="0"/>
    <x v="0"/>
    <s v="British Telecom Plc"/>
    <x v="5"/>
    <x v="4"/>
    <x v="6"/>
    <x v="1"/>
    <x v="0"/>
    <d v="2001-01-05T00:00:00"/>
    <d v="2006-01-05T00:00:00"/>
    <x v="0"/>
    <n v="-10000000"/>
    <n v="4098.0224349999999"/>
    <n v="1.1499999999999999"/>
    <n v="151.75523000000001"/>
    <n v="151.111018"/>
    <n v="-0.56718279384932779"/>
    <n v="-2324.3278139405252"/>
    <n v="-1497.022866"/>
    <x v="0"/>
    <n v="-3821.350679940525"/>
    <n v="120735.202986"/>
    <n v="118000.78313"/>
    <n v="-2734.4198560000077"/>
    <n v="1086.9308239405173"/>
    <n v="120735.202986"/>
    <n v="118000.78313"/>
    <n v="-2734.4198560000077"/>
    <x v="0"/>
    <n v="23594.364169512501"/>
    <n v="0"/>
    <n v="118000.78313"/>
    <n v="38808.804760999992"/>
    <n v="-2734.4198560000077"/>
    <n v="-2734.4198560000077"/>
    <n v="-2734.4198560000077"/>
    <x v="1"/>
  </r>
  <r>
    <n v="1377"/>
    <n v="434"/>
    <x v="0"/>
    <x v="0"/>
    <s v="British Telecom Plc"/>
    <x v="5"/>
    <x v="4"/>
    <x v="6"/>
    <x v="11"/>
    <x v="2"/>
    <d v="2000-12-20T00:00:00"/>
    <d v="2005-12-20T00:00:00"/>
    <x v="0"/>
    <n v="10000000"/>
    <n v="-4093.92283"/>
    <n v="1.36"/>
    <n v="151.34197599999999"/>
    <n v="150.69881799999999"/>
    <n v="-0.55966594230466149"/>
    <n v="2291.2291783745163"/>
    <n v="1532.008374"/>
    <x v="0"/>
    <n v="3823.2375523745163"/>
    <n v="-56369.654887999997"/>
    <n v="-53484.898510999999"/>
    <n v="2884.7563769999979"/>
    <n v="-938.48117537451844"/>
    <n v="-56369.654887999997"/>
    <n v="-53484.898510999999"/>
    <n v="2884.7563769999979"/>
    <x v="0"/>
    <n v="-23570.760693725002"/>
    <n v="34000"/>
    <n v="-19484.898510999999"/>
    <n v="-32447.259793999998"/>
    <n v="2884.7563769999979"/>
    <n v="2884.7563769999979"/>
    <n v="2884.7563769999979"/>
    <x v="1"/>
  </r>
  <r>
    <n v="1488"/>
    <n v="539"/>
    <x v="0"/>
    <x v="1"/>
    <s v="British Telecom Plc"/>
    <x v="5"/>
    <x v="4"/>
    <x v="6"/>
    <x v="1"/>
    <x v="1"/>
    <d v="2001-01-05T00:00:00"/>
    <d v="2006-01-05T00:00:00"/>
    <x v="0"/>
    <n v="10000000"/>
    <n v="-4098.0224349999999"/>
    <n v="1.1499999999999999"/>
    <n v="151.75523000000001"/>
    <n v="151.111018"/>
    <n v="-0.56718279384932779"/>
    <n v="2324.3278139405252"/>
    <n v="1497.022866"/>
    <x v="0"/>
    <n v="3821.350679940525"/>
    <n v="-120735.202986"/>
    <n v="-118000.78313"/>
    <n v="2734.4198560000077"/>
    <n v="-1086.9308239405173"/>
    <n v="-120735.202986"/>
    <n v="-118000.78313"/>
    <n v="2734.4198560000077"/>
    <x v="0"/>
    <n v="-23594.364169512501"/>
    <n v="0"/>
    <n v="-118000.78313"/>
    <n v="-38808.804760999992"/>
    <n v="2734.4198560000077"/>
    <n v="2734.4198560000077"/>
    <n v="2734.4198560000077"/>
    <x v="1"/>
  </r>
  <r>
    <n v="1701"/>
    <n v="907"/>
    <x v="0"/>
    <x v="0"/>
    <s v="British Telecom Plc"/>
    <x v="5"/>
    <x v="4"/>
    <x v="6"/>
    <x v="7"/>
    <x v="2"/>
    <d v="2001-03-19T00:00:00"/>
    <d v="2006-03-19T00:00:00"/>
    <x v="0"/>
    <n v="-10000000"/>
    <n v="4317.8370729999997"/>
    <n v="1.6"/>
    <n v="153.590597"/>
    <n v="152.95093299999999"/>
    <n v="-0.58167415427893321"/>
    <n v="-2511.5742277514992"/>
    <n v="-1620.1054710000001"/>
    <x v="0"/>
    <n v="-4131.679698751499"/>
    <n v="-33495.437035000003"/>
    <n v="-36663.795589000001"/>
    <n v="-3168.3585539999985"/>
    <n v="963.32114475150047"/>
    <n v="-33495.437035000003"/>
    <n v="-36663.795589000001"/>
    <n v="-3168.3585539999985"/>
    <x v="0"/>
    <n v="24859.9469477975"/>
    <n v="0"/>
    <n v="-36663.795589000001"/>
    <n v="-36663.795589000001"/>
    <n v="-3168.3585539999985"/>
    <n v="-3168.3585539999985"/>
    <n v="-3168.3585539999985"/>
    <x v="1"/>
  </r>
  <r>
    <n v="1289"/>
    <n v="450"/>
    <x v="0"/>
    <x v="0"/>
    <s v="Burlington Nthn"/>
    <x v="1"/>
    <x v="8"/>
    <x v="3"/>
    <x v="1"/>
    <x v="3"/>
    <d v="2001-01-05T00:00:00"/>
    <d v="2006-01-05T00:00:00"/>
    <x v="0"/>
    <n v="-10000000"/>
    <n v="4040.949584"/>
    <n v="0.52"/>
    <n v="65.995333000000002"/>
    <n v="65.395975000000007"/>
    <n v="-0.59027915444193624"/>
    <n v="-2385.2883035860141"/>
    <n v="-764.01237900000001"/>
    <x v="0"/>
    <n v="-3149.3006825860139"/>
    <n v="45598.358182000004"/>
    <n v="43028.826047000002"/>
    <n v="-2569.5321350000013"/>
    <n v="579.76854758601257"/>
    <n v="45598.358182000004"/>
    <n v="43028.826047000002"/>
    <n v="-2569.5321350000013"/>
    <x v="0"/>
    <n v="29248.393088992005"/>
    <n v="0"/>
    <n v="43028.826047000002"/>
    <n v="-69632.671963000001"/>
    <n v="-2569.5321350000013"/>
    <n v="-2569.5321350000013"/>
    <n v="-2569.5321350000013"/>
    <x v="1"/>
  </r>
  <r>
    <n v="1489"/>
    <n v="540"/>
    <x v="0"/>
    <x v="1"/>
    <s v="Burlington Nthn"/>
    <x v="1"/>
    <x v="8"/>
    <x v="3"/>
    <x v="1"/>
    <x v="1"/>
    <d v="2001-01-05T00:00:00"/>
    <d v="2006-01-05T00:00:00"/>
    <x v="0"/>
    <n v="10000000"/>
    <n v="-4040.949584"/>
    <n v="0.52"/>
    <n v="65.995333000000002"/>
    <n v="65.395975000000007"/>
    <n v="-0.59027915444193624"/>
    <n v="2385.2883035860141"/>
    <n v="764.01237900000001"/>
    <x v="0"/>
    <n v="3149.3006825860139"/>
    <n v="-45598.358182000004"/>
    <n v="-43028.826047000002"/>
    <n v="2569.5321350000013"/>
    <n v="-579.76854758601257"/>
    <n v="-45598.358182000004"/>
    <n v="-43028.826047000002"/>
    <n v="2569.5321350000013"/>
    <x v="0"/>
    <n v="-29248.393088992005"/>
    <n v="0"/>
    <n v="-43028.826047000002"/>
    <n v="69632.671963000001"/>
    <n v="2569.5321350000013"/>
    <n v="2569.5321350000013"/>
    <n v="2569.5321350000013"/>
    <x v="1"/>
  </r>
  <r>
    <n v="18"/>
    <n v="107"/>
    <x v="0"/>
    <x v="0"/>
    <s v="Cable&amp;WirelessOptus"/>
    <x v="10"/>
    <x v="4"/>
    <x v="10"/>
    <x v="8"/>
    <x v="2"/>
    <d v="2000-06-12T00:00:00"/>
    <d v="2005-06-12T00:00:00"/>
    <x v="0"/>
    <n v="15000000"/>
    <n v="-5461.816049"/>
    <n v="0.81"/>
    <n v="64.375360000000001"/>
    <n v="63.780465999999997"/>
    <n v="-0.55726110750648405"/>
    <n v="3043.6576604624292"/>
    <n v="1067.519943"/>
    <x v="0"/>
    <n v="4111.177603462429"/>
    <n v="100636.596257"/>
    <n v="104408.847006"/>
    <n v="3772.2507489999989"/>
    <n v="-338.92685446243013"/>
    <n v="100636.596257"/>
    <n v="104408.847006"/>
    <n v="3772.2507489999989"/>
    <x v="0"/>
    <n v="-40431.093302722504"/>
    <n v="92137.5"/>
    <n v="196546.347006"/>
    <n v="45469.144361999992"/>
    <n v="3772.2507489999989"/>
    <n v="3772.2507489999989"/>
    <n v="3772.2507489999989"/>
    <x v="0"/>
  </r>
  <r>
    <n v="20"/>
    <n v="109"/>
    <x v="0"/>
    <x v="0"/>
    <s v="Cable&amp;WirelessOptus"/>
    <x v="10"/>
    <x v="4"/>
    <x v="10"/>
    <x v="6"/>
    <x v="2"/>
    <d v="2000-06-13T00:00:00"/>
    <d v="2005-06-13T00:00:00"/>
    <x v="0"/>
    <n v="-10000000"/>
    <n v="3638.1546579999999"/>
    <n v="0.76"/>
    <n v="64.387439999999998"/>
    <n v="63.792672000000003"/>
    <n v="-0.55726276410996178"/>
    <n v="-2027.4081209766125"/>
    <n v="-701.890491"/>
    <x v="0"/>
    <n v="-2729.2986119766124"/>
    <n v="-47864.390227999997"/>
    <n v="-50347.228402000001"/>
    <n v="-2482.8381740000041"/>
    <n v="246.46043797660832"/>
    <n v="-47864.390227999997"/>
    <n v="-50347.228402000001"/>
    <n v="-2482.8381740000041"/>
    <x v="0"/>
    <n v="26931.439855844998"/>
    <n v="-57633.333333000002"/>
    <n v="-107980.561735"/>
    <n v="-29558.498036999983"/>
    <n v="-2482.8381740000041"/>
    <n v="-2482.8381740000041"/>
    <n v="-2482.8381740000041"/>
    <x v="0"/>
  </r>
  <r>
    <n v="38"/>
    <n v="133"/>
    <x v="0"/>
    <x v="0"/>
    <s v="Cable&amp;WirelessOptus"/>
    <x v="10"/>
    <x v="4"/>
    <x v="10"/>
    <x v="3"/>
    <x v="2"/>
    <d v="2000-07-28T00:00:00"/>
    <d v="2005-06-12T00:00:00"/>
    <x v="0"/>
    <n v="-5000000"/>
    <n v="1812.326654"/>
    <n v="0.65"/>
    <n v="64.375360000000001"/>
    <n v="63.780465999999997"/>
    <n v="-0.55726643319431313"/>
    <n v="-1009.948810257564"/>
    <n v="-340.24083899999999"/>
    <x v="0"/>
    <n v="-1350.189649257564"/>
    <n v="-3152.461069"/>
    <n v="-4357.4405230000002"/>
    <n v="-1204.9794540000003"/>
    <n v="145.21019525756378"/>
    <n v="-3152.461069"/>
    <n v="-4357.4405230000002"/>
    <n v="-1204.9794540000003"/>
    <x v="0"/>
    <n v="13415.748056234999"/>
    <n v="-20493.055555999999"/>
    <n v="-24850.496079"/>
    <n v="-14002.111105000002"/>
    <n v="-1204.9794540000003"/>
    <n v="-1204.9794540000003"/>
    <n v="-1204.9794540000003"/>
    <x v="0"/>
  </r>
  <r>
    <n v="1647"/>
    <n v="852"/>
    <x v="0"/>
    <x v="0"/>
    <s v="Campbell Soup Co"/>
    <x v="5"/>
    <x v="1"/>
    <x v="3"/>
    <x v="6"/>
    <x v="4"/>
    <d v="2001-02-21T00:00:00"/>
    <d v="2006-02-21T00:00:00"/>
    <x v="0"/>
    <n v="-10000000"/>
    <n v="4158.8244209999993"/>
    <n v="0.56000000000000005"/>
    <n v="49.155588000000002"/>
    <n v="49.088464999999999"/>
    <n v="-5.8613437784491157E-2"/>
    <n v="-243.76299645690591"/>
    <n v="-583.30953599999998"/>
    <x v="0"/>
    <n v="-827.07253245690595"/>
    <n v="-35648.909481000002"/>
    <n v="-36129.91287"/>
    <n v="-481.0033889999977"/>
    <n v="346.06914345690825"/>
    <n v="-35648.909481000002"/>
    <n v="-36129.91287"/>
    <n v="-481.0033889999977"/>
    <x v="0"/>
    <n v="23944.431603907495"/>
    <n v="0"/>
    <n v="-36129.91287"/>
    <n v="-36129.91287"/>
    <n v="-481.0033889999977"/>
    <n v="-481.0033889999977"/>
    <n v="-481.0033889999977"/>
    <x v="1"/>
  </r>
  <r>
    <n v="1648"/>
    <n v="853"/>
    <x v="0"/>
    <x v="0"/>
    <s v="Campbell Soup Co"/>
    <x v="5"/>
    <x v="1"/>
    <x v="3"/>
    <x v="8"/>
    <x v="4"/>
    <d v="2001-02-21T00:00:00"/>
    <d v="2006-02-21T00:00:00"/>
    <x v="0"/>
    <n v="-10000000"/>
    <n v="4157.2074819999998"/>
    <n v="0.55000000000000004"/>
    <n v="49.155588000000002"/>
    <n v="49.088464999999999"/>
    <n v="-5.862429259027719E-2"/>
    <n v="-243.71334778325749"/>
    <n v="-581.03935799999999"/>
    <x v="0"/>
    <n v="-824.75270578325751"/>
    <n v="-31257.912972999999"/>
    <n v="-31730.811900000001"/>
    <n v="-472.898927000002"/>
    <n v="351.85377878325551"/>
    <n v="-31257.912972999999"/>
    <n v="-31730.811900000001"/>
    <n v="-472.898927000002"/>
    <x v="0"/>
    <n v="23935.122077615"/>
    <n v="0"/>
    <n v="-31730.811900000001"/>
    <n v="-31730.811900000001"/>
    <n v="-472.898927000002"/>
    <n v="-472.898927000002"/>
    <n v="-472.898927000002"/>
    <x v="1"/>
  </r>
  <r>
    <n v="1290"/>
    <n v="451"/>
    <x v="0"/>
    <x v="0"/>
    <s v="Canadian Railway"/>
    <x v="4"/>
    <x v="8"/>
    <x v="0"/>
    <x v="1"/>
    <x v="6"/>
    <d v="2001-01-05T00:00:00"/>
    <d v="2006-01-05T00:00:00"/>
    <x v="0"/>
    <n v="-10000000"/>
    <n v="4049.172818"/>
    <n v="0.6"/>
    <n v="72.160148000000007"/>
    <n v="71.582716000000005"/>
    <n v="-0.56066496690107859"/>
    <n v="-2270.2293439807172"/>
    <n v="-783.77842800000008"/>
    <x v="0"/>
    <n v="-3054.0077719807173"/>
    <n v="35888.370692999997"/>
    <n v="33382.023910000004"/>
    <n v="-2506.3467829999936"/>
    <n v="547.66098898072369"/>
    <n v="35888.370692999997"/>
    <n v="33382.023910000004"/>
    <n v="-2506.3467829999936"/>
    <x v="0"/>
    <n v="39965.335713660003"/>
    <n v="0"/>
    <n v="33382.023910000004"/>
    <n v="35174.904738000005"/>
    <n v="-2506.3467829999936"/>
    <n v="-2506.3467829999936"/>
    <n v="-2506.3467829999936"/>
    <x v="1"/>
  </r>
  <r>
    <n v="1490"/>
    <n v="541"/>
    <x v="0"/>
    <x v="1"/>
    <s v="Canadian Railway"/>
    <x v="4"/>
    <x v="8"/>
    <x v="0"/>
    <x v="1"/>
    <x v="1"/>
    <d v="2001-01-05T00:00:00"/>
    <d v="2006-01-05T00:00:00"/>
    <x v="0"/>
    <n v="10000000"/>
    <n v="-4049.172818"/>
    <n v="0.6"/>
    <n v="72.160148000000007"/>
    <n v="71.582716000000005"/>
    <n v="-0.56066496690107859"/>
    <n v="2270.2293439807172"/>
    <n v="783.77842800000008"/>
    <x v="0"/>
    <n v="3054.0077719807173"/>
    <n v="-35888.370692999997"/>
    <n v="-33382.023910000004"/>
    <n v="2506.3467829999936"/>
    <n v="-547.66098898072369"/>
    <n v="-35888.370692999997"/>
    <n v="-33382.023910000004"/>
    <n v="2506.3467829999936"/>
    <x v="0"/>
    <n v="-39965.335713660003"/>
    <n v="0"/>
    <n v="-33382.023910000004"/>
    <n v="-35174.904738000005"/>
    <n v="2506.3467829999936"/>
    <n v="2506.3467829999936"/>
    <n v="2506.3467829999936"/>
    <x v="1"/>
  </r>
  <r>
    <n v="1291"/>
    <n v="452"/>
    <x v="0"/>
    <x v="0"/>
    <s v="Cardinal Health"/>
    <x v="5"/>
    <x v="1"/>
    <x v="3"/>
    <x v="1"/>
    <x v="5"/>
    <d v="2001-01-05T00:00:00"/>
    <d v="2006-01-05T00:00:00"/>
    <x v="0"/>
    <n v="-10000000"/>
    <n v="4083.347143"/>
    <n v="0.75"/>
    <n v="33.517887000000002"/>
    <n v="32.983727999999999"/>
    <n v="-0.54393473626598887"/>
    <n v="-2221.0743513101843"/>
    <n v="-439.76582999999994"/>
    <x v="0"/>
    <n v="-2660.8401813101841"/>
    <n v="-192847.28877300001"/>
    <n v="-195540.548045"/>
    <n v="-2693.2592719999957"/>
    <n v="-32.419090689811583"/>
    <n v="-192847.28877300001"/>
    <n v="-195540.548045"/>
    <n v="-2693.2592719999957"/>
    <x v="0"/>
    <n v="23509.8711758225"/>
    <n v="0"/>
    <n v="-195540.548045"/>
    <n v="-51959.271221000003"/>
    <n v="-2693.2592719999957"/>
    <n v="-2693.2592719999957"/>
    <n v="-2693.2592719999957"/>
    <x v="1"/>
  </r>
  <r>
    <n v="1555"/>
    <n v="601"/>
    <x v="0"/>
    <x v="1"/>
    <s v="Cardinal Health"/>
    <x v="5"/>
    <x v="1"/>
    <x v="3"/>
    <x v="1"/>
    <x v="1"/>
    <d v="2001-01-05T00:00:00"/>
    <d v="2006-01-05T00:00:00"/>
    <x v="0"/>
    <n v="10000000"/>
    <n v="-4083.347143"/>
    <n v="0.75"/>
    <n v="33.517887000000002"/>
    <n v="32.983727999999999"/>
    <n v="-0.54393473626598887"/>
    <n v="2221.0743513101843"/>
    <n v="439.76582999999994"/>
    <x v="0"/>
    <n v="2660.8401813101841"/>
    <n v="192847.28877300001"/>
    <n v="195540.548045"/>
    <n v="2693.2592719999957"/>
    <n v="32.419090689811583"/>
    <n v="192847.28877300001"/>
    <n v="195540.548045"/>
    <n v="2693.2592719999957"/>
    <x v="0"/>
    <n v="-23509.8711758225"/>
    <n v="0"/>
    <n v="195540.548045"/>
    <n v="51959.271221000003"/>
    <n v="2693.2592719999957"/>
    <n v="2693.2592719999957"/>
    <n v="2693.2592719999957"/>
    <x v="1"/>
  </r>
  <r>
    <n v="1292"/>
    <n v="453"/>
    <x v="0"/>
    <x v="0"/>
    <s v="Carnival Corp."/>
    <x v="5"/>
    <x v="6"/>
    <x v="3"/>
    <x v="1"/>
    <x v="5"/>
    <d v="2001-01-05T00:00:00"/>
    <d v="2006-01-05T00:00:00"/>
    <x v="0"/>
    <n v="-10000000"/>
    <n v="4098.1308920000001"/>
    <n v="0.8"/>
    <n v="51.186630000000001"/>
    <n v="50.634864999999998"/>
    <n v="-0.55305306334092064"/>
    <n v="-2266.4838437926596"/>
    <n v="-716.396163"/>
    <x v="0"/>
    <n v="-2982.8800067926595"/>
    <n v="-139981.97999600001"/>
    <n v="-142681.82780999999"/>
    <n v="-2699.8478139999788"/>
    <n v="283.03219279268069"/>
    <n v="-139981.97999600001"/>
    <n v="-142681.82780999999"/>
    <n v="-2699.8478139999788"/>
    <x v="0"/>
    <n v="23594.988610690001"/>
    <n v="0"/>
    <n v="-142681.82780999999"/>
    <n v="-93513.183249999987"/>
    <n v="-2699.8478139999788"/>
    <n v="-2699.8478139999788"/>
    <n v="-2699.8478139999788"/>
    <x v="1"/>
  </r>
  <r>
    <n v="1491"/>
    <n v="542"/>
    <x v="0"/>
    <x v="1"/>
    <s v="Carnival Corp."/>
    <x v="5"/>
    <x v="6"/>
    <x v="3"/>
    <x v="1"/>
    <x v="1"/>
    <d v="2001-01-05T00:00:00"/>
    <d v="2006-01-05T00:00:00"/>
    <x v="0"/>
    <n v="10000000"/>
    <n v="-4098.1308920000001"/>
    <n v="0.8"/>
    <n v="51.186630000000001"/>
    <n v="50.634864999999998"/>
    <n v="-0.55305306334092064"/>
    <n v="2266.4838437926596"/>
    <n v="716.396163"/>
    <x v="0"/>
    <n v="2982.8800067926595"/>
    <n v="139981.97999600001"/>
    <n v="142681.82780999999"/>
    <n v="2699.8478139999788"/>
    <n v="-283.03219279268069"/>
    <n v="139981.97999600001"/>
    <n v="142681.82780999999"/>
    <n v="2699.8478139999788"/>
    <x v="0"/>
    <n v="-23594.988610690001"/>
    <n v="0"/>
    <n v="142681.82780999999"/>
    <n v="93513.183249999987"/>
    <n v="2699.8478139999788"/>
    <n v="2699.8478139999788"/>
    <n v="2699.8478139999788"/>
    <x v="1"/>
  </r>
  <r>
    <n v="1293"/>
    <n v="454"/>
    <x v="0"/>
    <x v="0"/>
    <s v="Cendant Corporation"/>
    <x v="4"/>
    <x v="1"/>
    <x v="3"/>
    <x v="1"/>
    <x v="5"/>
    <d v="2001-01-05T00:00:00"/>
    <d v="2006-01-05T00:00:00"/>
    <x v="0"/>
    <n v="-10000000"/>
    <n v="4177.5940280000004"/>
    <n v="2.15"/>
    <n v="251.64173400000001"/>
    <n v="250.792089"/>
    <n v="-0.62274885859357887"/>
    <n v="-2601.5919126043518"/>
    <n v="-2246.2591649999999"/>
    <x v="0"/>
    <n v="-4847.8510776043513"/>
    <n v="91047.649411999999"/>
    <n v="87313.743952000004"/>
    <n v="-3733.9054599999945"/>
    <n v="1113.9456176043568"/>
    <n v="91047.649411999999"/>
    <n v="87313.743952000004"/>
    <n v="-3733.9054599999945"/>
    <x v="0"/>
    <n v="41232.853056360007"/>
    <n v="0"/>
    <n v="87313.743952000004"/>
    <n v="-16258.334019000002"/>
    <n v="-3733.9054599999945"/>
    <n v="-3733.9054599999945"/>
    <n v="-3733.9054599999945"/>
    <x v="1"/>
  </r>
  <r>
    <n v="1556"/>
    <n v="602"/>
    <x v="0"/>
    <x v="1"/>
    <s v="Cendant Corporation"/>
    <x v="4"/>
    <x v="1"/>
    <x v="3"/>
    <x v="1"/>
    <x v="1"/>
    <d v="2001-01-05T00:00:00"/>
    <d v="2006-01-05T00:00:00"/>
    <x v="0"/>
    <n v="10000000"/>
    <n v="-4177.5940280000004"/>
    <n v="2.15"/>
    <n v="251.64173400000001"/>
    <n v="250.792089"/>
    <n v="-0.62274885859357887"/>
    <n v="2601.5919126043518"/>
    <n v="2246.2591649999999"/>
    <x v="0"/>
    <n v="4847.8510776043513"/>
    <n v="-91047.649411999999"/>
    <n v="-87313.743952000004"/>
    <n v="3733.9054599999945"/>
    <n v="-1113.9456176043568"/>
    <n v="-91047.649411999999"/>
    <n v="-87313.743952000004"/>
    <n v="3733.9054599999945"/>
    <x v="0"/>
    <n v="-41232.853056360007"/>
    <n v="0"/>
    <n v="-87313.743952000004"/>
    <n v="16258.334019000002"/>
    <n v="3733.9054599999945"/>
    <n v="3733.9054599999945"/>
    <n v="3733.9054599999945"/>
    <x v="1"/>
  </r>
  <r>
    <n v="1641"/>
    <n v="845"/>
    <x v="0"/>
    <x v="0"/>
    <s v="Cendant Corporation"/>
    <x v="4"/>
    <x v="1"/>
    <x v="3"/>
    <x v="21"/>
    <x v="5"/>
    <d v="2001-02-13T00:00:00"/>
    <d v="2006-02-13T00:00:00"/>
    <x v="0"/>
    <n v="10000000"/>
    <n v="-4276.3720830000002"/>
    <n v="2.25"/>
    <n v="252.44275999999999"/>
    <n v="251.59916699999999"/>
    <n v="-0.63221264423753054"/>
    <n v="2703.5765023369868"/>
    <n v="2238.5014979999996"/>
    <x v="0"/>
    <n v="4942.0780003369864"/>
    <n v="-78800.290728000007"/>
    <n v="-74966.479487999997"/>
    <n v="3833.81124000001"/>
    <n v="-1108.2667603369764"/>
    <n v="-78800.290728000007"/>
    <n v="-74966.479487999997"/>
    <n v="3833.81124000001"/>
    <x v="0"/>
    <n v="-42207.792459210003"/>
    <n v="0"/>
    <n v="-74966.479487999997"/>
    <n v="-74966.479487999997"/>
    <n v="3833.81124000001"/>
    <n v="3833.81124000001"/>
    <n v="3833.81124000001"/>
    <x v="1"/>
  </r>
  <r>
    <n v="1294"/>
    <n v="455"/>
    <x v="0"/>
    <x v="0"/>
    <s v="Cna Financial Corp."/>
    <x v="4"/>
    <x v="2"/>
    <x v="3"/>
    <x v="1"/>
    <x v="0"/>
    <d v="2001-01-05T00:00:00"/>
    <d v="2006-01-05T00:00:00"/>
    <x v="0"/>
    <n v="-10000000"/>
    <n v="4174.0911820000001"/>
    <n v="1.68"/>
    <n v="180.24135200000001"/>
    <n v="179.515514"/>
    <n v="-0.59315876172642412"/>
    <n v="-2475.8987568483062"/>
    <n v="-1837.5582119999999"/>
    <x v="0"/>
    <n v="-4313.4569688483061"/>
    <n v="7808.9624880000001"/>
    <n v="4500.7083819999998"/>
    <n v="-3308.2541060000003"/>
    <n v="1005.2028628483058"/>
    <n v="7808.9624880000001"/>
    <n v="4500.7083819999998"/>
    <n v="-3308.2541060000003"/>
    <x v="0"/>
    <n v="41198.27996634"/>
    <n v="0"/>
    <n v="4500.7083819999998"/>
    <n v="442443.20056799997"/>
    <n v="-3308.2541060000003"/>
    <n v="-3308.2541060000003"/>
    <n v="-3308.2541060000003"/>
    <x v="1"/>
  </r>
  <r>
    <n v="1576"/>
    <n v="622"/>
    <x v="0"/>
    <x v="1"/>
    <s v="Cna Financial Corp."/>
    <x v="4"/>
    <x v="2"/>
    <x v="3"/>
    <x v="1"/>
    <x v="1"/>
    <d v="2001-01-05T00:00:00"/>
    <d v="2006-01-05T00:00:00"/>
    <x v="0"/>
    <n v="10000000"/>
    <n v="-4174.0911820000001"/>
    <n v="1.68"/>
    <n v="180.24135200000001"/>
    <n v="179.515514"/>
    <n v="-0.59315876172642412"/>
    <n v="2475.8987568483062"/>
    <n v="1837.5582119999999"/>
    <x v="0"/>
    <n v="4313.4569688483061"/>
    <n v="-7808.9624880000001"/>
    <n v="-4500.7083819999998"/>
    <n v="3308.2541060000003"/>
    <n v="-1005.2028628483058"/>
    <n v="-7808.9624880000001"/>
    <n v="-4500.7083819999998"/>
    <n v="3308.2541060000003"/>
    <x v="0"/>
    <n v="-41198.27996634"/>
    <n v="0"/>
    <n v="-4500.7083819999998"/>
    <n v="-442443.20056799997"/>
    <n v="3308.2541060000003"/>
    <n v="3308.2541060000003"/>
    <n v="3308.2541060000003"/>
    <x v="1"/>
  </r>
  <r>
    <n v="1295"/>
    <n v="456"/>
    <x v="0"/>
    <x v="0"/>
    <s v="Comcast Corp."/>
    <x v="4"/>
    <x v="4"/>
    <x v="3"/>
    <x v="1"/>
    <x v="5"/>
    <d v="2001-01-05T00:00:00"/>
    <d v="2006-01-05T00:00:00"/>
    <x v="0"/>
    <n v="-10000000"/>
    <n v="4075.3806340000001"/>
    <n v="0.78"/>
    <n v="96.384440999999995"/>
    <n v="95.772120999999999"/>
    <n v="-0.56941427369267372"/>
    <n v="-2320.5799037302982"/>
    <n v="-991.38851099999988"/>
    <x v="0"/>
    <n v="-3311.9684147302978"/>
    <n v="56530.913231999999"/>
    <n v="53892.741501999997"/>
    <n v="-2638.1717300000018"/>
    <n v="673.79668473029596"/>
    <n v="56530.913231999999"/>
    <n v="53892.741501999997"/>
    <n v="-2638.1717300000018"/>
    <x v="0"/>
    <n v="40224.006857580003"/>
    <n v="0"/>
    <n v="53892.741501999997"/>
    <n v="-185648.036792"/>
    <n v="-2638.1717300000018"/>
    <n v="-2638.1717300000018"/>
    <n v="-2638.1717300000018"/>
    <x v="1"/>
  </r>
  <r>
    <n v="1492"/>
    <n v="543"/>
    <x v="0"/>
    <x v="1"/>
    <s v="Comcast Corp."/>
    <x v="4"/>
    <x v="4"/>
    <x v="3"/>
    <x v="1"/>
    <x v="1"/>
    <d v="2001-01-05T00:00:00"/>
    <d v="2006-01-05T00:00:00"/>
    <x v="0"/>
    <n v="10000000"/>
    <n v="-4075.3806340000001"/>
    <n v="0.78"/>
    <n v="96.384440999999995"/>
    <n v="95.772120999999999"/>
    <n v="-0.56941427369267372"/>
    <n v="2320.5799037302982"/>
    <n v="991.38851099999988"/>
    <x v="0"/>
    <n v="3311.9684147302978"/>
    <n v="-56530.913231999999"/>
    <n v="-53892.741501999997"/>
    <n v="2638.1717300000018"/>
    <n v="-673.79668473029596"/>
    <n v="-56530.913231999999"/>
    <n v="-53892.741501999997"/>
    <n v="2638.1717300000018"/>
    <x v="0"/>
    <n v="-40224.006857580003"/>
    <n v="0"/>
    <n v="-53892.741501999997"/>
    <n v="185648.036792"/>
    <n v="2638.1717300000018"/>
    <n v="2638.1717300000018"/>
    <n v="2638.1717300000018"/>
    <x v="1"/>
  </r>
  <r>
    <n v="1297"/>
    <n v="458"/>
    <x v="0"/>
    <x v="0"/>
    <s v="Comdisco Inc."/>
    <x v="4"/>
    <x v="1"/>
    <x v="3"/>
    <x v="1"/>
    <x v="0"/>
    <d v="2001-01-05T00:00:00"/>
    <d v="2006-01-05T00:00:00"/>
    <x v="0"/>
    <n v="-10000000"/>
    <n v="4452.6426819999997"/>
    <n v="4.3"/>
    <n v="547.35039099999995"/>
    <n v="545.848164"/>
    <n v="-0.62502424626013631"/>
    <n v="-2783.0096361827614"/>
    <n v="-4248.3333509999993"/>
    <x v="0"/>
    <n v="-7031.3429871827611"/>
    <n v="296779.53777400003"/>
    <n v="291154.06854200002"/>
    <n v="-5625.4692320000031"/>
    <n v="1405.873755182758"/>
    <n v="296779.53777400003"/>
    <n v="291154.06854200002"/>
    <n v="-5625.4692320000031"/>
    <x v="0"/>
    <n v="43947.583271340001"/>
    <n v="0"/>
    <n v="291154.06854200002"/>
    <n v="855515.46691299998"/>
    <n v="-5625.4692320000031"/>
    <n v="-5625.4692320000031"/>
    <n v="-5625.4692320000031"/>
    <x v="1"/>
  </r>
  <r>
    <n v="1493"/>
    <n v="544"/>
    <x v="0"/>
    <x v="1"/>
    <s v="Comdisco Inc."/>
    <x v="4"/>
    <x v="1"/>
    <x v="3"/>
    <x v="1"/>
    <x v="1"/>
    <d v="2001-01-05T00:00:00"/>
    <d v="2006-01-05T00:00:00"/>
    <x v="0"/>
    <n v="10000000"/>
    <n v="-4452.6426819999997"/>
    <n v="4.3"/>
    <n v="547.35039099999995"/>
    <n v="545.848164"/>
    <n v="-0.62502424626013631"/>
    <n v="2783.0096361827614"/>
    <n v="4248.3333509999993"/>
    <x v="0"/>
    <n v="7031.3429871827611"/>
    <n v="-296779.53777400003"/>
    <n v="-291154.06854200002"/>
    <n v="5625.4692320000031"/>
    <n v="-1405.873755182758"/>
    <n v="-296779.53777400003"/>
    <n v="-291154.06854200002"/>
    <n v="5625.4692320000031"/>
    <x v="0"/>
    <n v="-43947.583271340001"/>
    <n v="0"/>
    <n v="-291154.06854200002"/>
    <n v="-855515.46691299998"/>
    <n v="5625.4692320000031"/>
    <n v="5625.4692320000031"/>
    <n v="5625.4692320000031"/>
    <x v="1"/>
  </r>
  <r>
    <n v="1708"/>
    <n v="917"/>
    <x v="0"/>
    <x v="2"/>
    <s v="Commonwealth Ind In"/>
    <x v="9"/>
    <x v="0"/>
    <x v="3"/>
    <x v="22"/>
    <x v="0"/>
    <d v="2001-03-21T00:00:00"/>
    <d v="2002-03-21T00:00:00"/>
    <x v="0"/>
    <n v="2000000"/>
    <n v="-326.43601699999999"/>
    <n v="10"/>
    <n v="959.42788599999994"/>
    <n v="949.90374099999997"/>
    <n v="-2.4938790541395583"/>
    <n v="814.09194531304479"/>
    <n v="1358.249403"/>
    <x v="0"/>
    <n v="2172.3413483130448"/>
    <n v="14478.977698000001"/>
    <n v="16728.268302"/>
    <n v="2249.2906039999998"/>
    <n v="76.949255686954984"/>
    <n v="14478.977698000001"/>
    <n v="16728.268302"/>
    <n v="2249.2906039999998"/>
    <x v="0"/>
    <m/>
    <n v="0"/>
    <n v="16728.268302"/>
    <n v="16728.268302"/>
    <n v="2249.2906039999998"/>
    <n v="2249.2906039999998"/>
    <n v="2249.2906039999998"/>
    <x v="2"/>
  </r>
  <r>
    <n v="1709"/>
    <n v="912"/>
    <x v="0"/>
    <x v="3"/>
    <s v="Commonwealth Ind In"/>
    <x v="9"/>
    <x v="0"/>
    <x v="3"/>
    <x v="4"/>
    <x v="0"/>
    <d v="2001-03-21T00:00:00"/>
    <d v="2002-03-21T00:00:00"/>
    <x v="0"/>
    <n v="-2000000"/>
    <n v="326.43601699999999"/>
    <n v="10"/>
    <n v="959.42788599999994"/>
    <n v="949.90374099999997"/>
    <n v="-2.4938790541395583"/>
    <n v="-814.09194531304479"/>
    <n v="-1358.249403"/>
    <x v="0"/>
    <n v="-2172.3413483130448"/>
    <n v="-14478.977698000001"/>
    <n v="-16728.268302"/>
    <n v="-2249.2906039999998"/>
    <n v="-76.949255686954984"/>
    <n v="-14478.977698000001"/>
    <n v="-16728.268302"/>
    <n v="-2249.2906039999998"/>
    <x v="0"/>
    <m/>
    <n v="0"/>
    <n v="-16728.268302"/>
    <n v="-16728.268302"/>
    <n v="-2249.2906039999998"/>
    <n v="-2249.2906039999998"/>
    <n v="-2249.2906039999998"/>
    <x v="2"/>
  </r>
  <r>
    <n v="1710"/>
    <n v="913"/>
    <x v="0"/>
    <x v="4"/>
    <s v="Commonwealth Ind In"/>
    <x v="9"/>
    <x v="0"/>
    <x v="3"/>
    <x v="5"/>
    <x v="0"/>
    <d v="2001-03-21T00:00:00"/>
    <d v="2002-03-21T00:00:00"/>
    <x v="0"/>
    <n v="2000000"/>
    <n v="-326.43601699999999"/>
    <n v="10"/>
    <n v="959.42788599999994"/>
    <n v="949.90374099999997"/>
    <n v="-2.4938790541395583"/>
    <n v="814.09194531304479"/>
    <n v="1358.249403"/>
    <x v="0"/>
    <n v="2172.3413483130448"/>
    <n v="14478.977698000001"/>
    <n v="16728.268302"/>
    <n v="2249.2906039999998"/>
    <n v="76.949255686954984"/>
    <n v="14478.977698000001"/>
    <n v="16728.268302"/>
    <n v="2249.2906039999998"/>
    <x v="0"/>
    <m/>
    <n v="0"/>
    <n v="16728.268302"/>
    <n v="16728.268302"/>
    <n v="2249.2906039999998"/>
    <n v="2249.2906039999998"/>
    <n v="2249.2906039999998"/>
    <x v="2"/>
  </r>
  <r>
    <n v="1296"/>
    <n v="457"/>
    <x v="0"/>
    <x v="0"/>
    <s v="Compaq"/>
    <x v="4"/>
    <x v="7"/>
    <x v="3"/>
    <x v="1"/>
    <x v="5"/>
    <d v="2001-01-05T00:00:00"/>
    <d v="2006-01-05T00:00:00"/>
    <x v="0"/>
    <n v="-10000000"/>
    <n v="4140.063279"/>
    <n v="1.1499999999999999"/>
    <n v="146.460364"/>
    <n v="145.75901400000001"/>
    <n v="-0.57066424245913261"/>
    <n v="-2362.5860748434075"/>
    <n v="-1271.7036600000001"/>
    <x v="0"/>
    <n v="-3634.2897348434076"/>
    <n v="97401.437709999998"/>
    <n v="94459.728684000002"/>
    <n v="-2941.7090259999968"/>
    <n v="692.58070884341078"/>
    <n v="97401.437709999998"/>
    <n v="94459.728684000002"/>
    <n v="-2941.7090259999968"/>
    <x v="0"/>
    <n v="40862.424563730005"/>
    <n v="0"/>
    <n v="94459.728684000002"/>
    <n v="7013.0252800000017"/>
    <n v="-2941.7090259999968"/>
    <n v="-2941.7090259999968"/>
    <n v="-2941.7090259999968"/>
    <x v="1"/>
  </r>
  <r>
    <n v="1551"/>
    <n v="597"/>
    <x v="0"/>
    <x v="1"/>
    <s v="Compaq"/>
    <x v="4"/>
    <x v="7"/>
    <x v="3"/>
    <x v="1"/>
    <x v="1"/>
    <d v="2001-01-05T00:00:00"/>
    <d v="2006-01-05T00:00:00"/>
    <x v="0"/>
    <n v="10000000"/>
    <n v="-4140.063279"/>
    <n v="1.1499999999999999"/>
    <n v="146.460364"/>
    <n v="145.75901400000001"/>
    <n v="-0.57066424245913261"/>
    <n v="2362.5860748434075"/>
    <n v="1271.7036600000001"/>
    <x v="0"/>
    <n v="3634.2897348434076"/>
    <n v="-97401.437709999998"/>
    <n v="-94459.728684000002"/>
    <n v="2941.7090259999968"/>
    <n v="-692.58070884341078"/>
    <n v="-97401.437709999998"/>
    <n v="-94459.728684000002"/>
    <n v="2941.7090259999968"/>
    <x v="0"/>
    <n v="-40862.424563730005"/>
    <n v="0"/>
    <n v="-94459.728684000002"/>
    <n v="-7013.0252800000017"/>
    <n v="2941.7090259999968"/>
    <n v="2941.7090259999968"/>
    <n v="2941.7090259999968"/>
    <x v="1"/>
  </r>
  <r>
    <n v="1075"/>
    <n v="432"/>
    <x v="0"/>
    <x v="0"/>
    <s v="Corus Group Plc"/>
    <x v="4"/>
    <x v="0"/>
    <x v="6"/>
    <x v="6"/>
    <x v="0"/>
    <d v="2000-12-19T00:00:00"/>
    <d v="2001-03-16T00:00:00"/>
    <x v="0"/>
    <n v="0"/>
    <n v="0"/>
    <n v="4.3"/>
    <n v="0"/>
    <n v="0"/>
    <m/>
    <n v="-"/>
    <n v="0"/>
    <x v="0"/>
    <n v="0"/>
    <n v="0"/>
    <n v="0"/>
    <n v="0"/>
    <n v="0"/>
    <n v="0"/>
    <n v="0"/>
    <n v="0"/>
    <x v="0"/>
    <n v="0"/>
    <n v="220022.65333299999"/>
    <n v="220022.65333299999"/>
    <n v="164667.75234599999"/>
    <n v="0"/>
    <n v="0"/>
    <n v="0"/>
    <x v="3"/>
  </r>
  <r>
    <n v="1298"/>
    <n v="459"/>
    <x v="0"/>
    <x v="0"/>
    <s v="Corus Group Plc"/>
    <x v="4"/>
    <x v="0"/>
    <x v="6"/>
    <x v="1"/>
    <x v="0"/>
    <d v="2001-01-05T00:00:00"/>
    <d v="2006-01-05T00:00:00"/>
    <x v="0"/>
    <n v="-10000000"/>
    <n v="4328.4483749999999"/>
    <n v="3.5"/>
    <n v="342.43061299999999"/>
    <n v="340.93444499999998"/>
    <n v="-1.0710228759611948"/>
    <n v="-4635.8672270420602"/>
    <n v="-3195.3171540000003"/>
    <x v="0"/>
    <n v="-7831.1843810420605"/>
    <n v="-114217.132982"/>
    <n v="-120947.03595200001"/>
    <n v="-6729.9029700000101"/>
    <n v="1101.2814110420504"/>
    <n v="-114217.132982"/>
    <n v="-120947.03595200001"/>
    <n v="-6729.9029700000101"/>
    <x v="0"/>
    <n v="42721.785461250001"/>
    <n v="0"/>
    <n v="-120947.03595200001"/>
    <n v="-329328.35217199998"/>
    <n v="-6729.9029700000101"/>
    <n v="-6729.9029700000101"/>
    <n v="-6729.9029700000101"/>
    <x v="1"/>
  </r>
  <r>
    <n v="1494"/>
    <n v="545"/>
    <x v="0"/>
    <x v="1"/>
    <s v="Corus Group Plc"/>
    <x v="4"/>
    <x v="0"/>
    <x v="6"/>
    <x v="1"/>
    <x v="1"/>
    <d v="2001-01-05T00:00:00"/>
    <d v="2006-01-05T00:00:00"/>
    <x v="0"/>
    <n v="10000000"/>
    <n v="-4328.4483749999999"/>
    <n v="3.5"/>
    <n v="342.43061299999999"/>
    <n v="340.93444499999998"/>
    <n v="-1.0710228759611948"/>
    <n v="4635.8672270420602"/>
    <n v="3195.3171540000003"/>
    <x v="0"/>
    <n v="7831.1843810420605"/>
    <n v="114217.132982"/>
    <n v="120947.03595200001"/>
    <n v="6729.9029700000101"/>
    <n v="-1101.2814110420504"/>
    <n v="114217.132982"/>
    <n v="120947.03595200001"/>
    <n v="6729.9029700000101"/>
    <x v="0"/>
    <n v="-42721.785461250001"/>
    <n v="0"/>
    <n v="120947.03595200001"/>
    <n v="329328.35217199998"/>
    <n v="6729.9029700000101"/>
    <n v="6729.9029700000101"/>
    <n v="6729.9029700000101"/>
    <x v="1"/>
  </r>
  <r>
    <n v="1299"/>
    <n v="460"/>
    <x v="0"/>
    <x v="0"/>
    <s v="Costco Wholesale"/>
    <x v="5"/>
    <x v="6"/>
    <x v="3"/>
    <x v="1"/>
    <x v="4"/>
    <d v="2001-01-05T00:00:00"/>
    <d v="2006-01-05T00:00:00"/>
    <x v="0"/>
    <n v="-10000000"/>
    <n v="4094.493939"/>
    <n v="0.75"/>
    <n v="48.565840000000001"/>
    <n v="48.487673000000001"/>
    <n v="-6.5243073000771618E-2"/>
    <n v="-267.1373669633939"/>
    <n v="-642.00766199999998"/>
    <x v="0"/>
    <n v="-909.14502896339388"/>
    <n v="-128849.54205800001"/>
    <n v="-129519.419377"/>
    <n v="-669.87731899999199"/>
    <n v="239.2677099634019"/>
    <n v="-128849.54205800001"/>
    <n v="-129519.419377"/>
    <n v="-669.87731899999199"/>
    <x v="0"/>
    <n v="23574.048853792498"/>
    <n v="0"/>
    <n v="-129519.419377"/>
    <n v="-157281.90352200001"/>
    <n v="-669.87731899999199"/>
    <n v="-669.87731899999199"/>
    <n v="-669.87731899999199"/>
    <x v="1"/>
  </r>
  <r>
    <n v="1557"/>
    <n v="603"/>
    <x v="0"/>
    <x v="1"/>
    <s v="Costco Wholesale"/>
    <x v="5"/>
    <x v="6"/>
    <x v="3"/>
    <x v="1"/>
    <x v="1"/>
    <d v="2001-01-05T00:00:00"/>
    <d v="2006-01-05T00:00:00"/>
    <x v="0"/>
    <n v="10000000"/>
    <n v="-4094.493939"/>
    <n v="0.75"/>
    <n v="48.565840000000001"/>
    <n v="48.487673000000001"/>
    <n v="-6.5243073000771618E-2"/>
    <n v="267.1373669633939"/>
    <n v="642.00766199999998"/>
    <x v="0"/>
    <n v="909.14502896339388"/>
    <n v="128849.54205800001"/>
    <n v="129519.419377"/>
    <n v="669.87731899999199"/>
    <n v="-239.2677099634019"/>
    <n v="128849.54205800001"/>
    <n v="129519.419377"/>
    <n v="669.87731899999199"/>
    <x v="0"/>
    <n v="-23574.048853792498"/>
    <n v="0"/>
    <n v="129519.419377"/>
    <n v="157281.90352200001"/>
    <n v="669.87731899999199"/>
    <n v="669.87731899999199"/>
    <n v="669.87731899999199"/>
    <x v="1"/>
  </r>
  <r>
    <n v="1300"/>
    <n v="461"/>
    <x v="0"/>
    <x v="0"/>
    <s v="Countrywide"/>
    <x v="5"/>
    <x v="2"/>
    <x v="3"/>
    <x v="1"/>
    <x v="4"/>
    <d v="2001-01-05T00:00:00"/>
    <d v="2006-01-05T00:00:00"/>
    <x v="0"/>
    <n v="-10000000"/>
    <n v="4076.6510250000001"/>
    <n v="0.74"/>
    <n v="83.011606999999998"/>
    <n v="82.423213000000004"/>
    <n v="-0.56330011168211602"/>
    <n v="-2296.3779776715128"/>
    <n v="-968.11453799999992"/>
    <x v="0"/>
    <n v="-3264.4925156715126"/>
    <n v="19160.986585999999"/>
    <n v="16566.744448000001"/>
    <n v="-2594.2421379999978"/>
    <n v="670.2503776715148"/>
    <n v="19160.986585999999"/>
    <n v="16566.744448000001"/>
    <n v="-2594.2421379999978"/>
    <x v="0"/>
    <n v="23471.318276437501"/>
    <n v="0"/>
    <n v="16566.744448000001"/>
    <n v="-1680.1992439999995"/>
    <n v="-2594.2421379999978"/>
    <n v="-2594.2421379999978"/>
    <n v="-2594.2421379999978"/>
    <x v="1"/>
  </r>
  <r>
    <n v="1575"/>
    <n v="621"/>
    <x v="0"/>
    <x v="1"/>
    <s v="Countrywide"/>
    <x v="5"/>
    <x v="2"/>
    <x v="3"/>
    <x v="1"/>
    <x v="1"/>
    <d v="2001-01-05T00:00:00"/>
    <d v="2006-01-05T00:00:00"/>
    <x v="0"/>
    <n v="10000000"/>
    <n v="-4076.6510250000001"/>
    <n v="0.74"/>
    <n v="83.011606999999998"/>
    <n v="82.423213000000004"/>
    <n v="-0.56330011168211602"/>
    <n v="2296.3779776715128"/>
    <n v="968.11453799999992"/>
    <x v="0"/>
    <n v="3264.4925156715126"/>
    <n v="-19160.986585999999"/>
    <n v="-16566.744448000001"/>
    <n v="2594.2421379999978"/>
    <n v="-670.2503776715148"/>
    <n v="-19160.986585999999"/>
    <n v="-16566.744448000001"/>
    <n v="2594.2421379999978"/>
    <x v="0"/>
    <n v="-23471.318276437501"/>
    <n v="0"/>
    <n v="-16566.744448000001"/>
    <n v="1680.1992439999995"/>
    <n v="2594.2421379999978"/>
    <n v="2594.2421379999978"/>
    <n v="2594.2421379999978"/>
    <x v="1"/>
  </r>
  <r>
    <n v="1633"/>
    <n v="837"/>
    <x v="0"/>
    <x v="0"/>
    <s v="Countrywide"/>
    <x v="5"/>
    <x v="2"/>
    <x v="3"/>
    <x v="6"/>
    <x v="4"/>
    <d v="2001-02-07T00:00:00"/>
    <d v="2006-02-07T00:00:00"/>
    <x v="0"/>
    <n v="10000000"/>
    <n v="-4153.9229299999997"/>
    <n v="0.8"/>
    <n v="83.782867999999993"/>
    <n v="83.195081000000002"/>
    <n v="-0.56812023297382386"/>
    <n v="2359.9276627469089"/>
    <n v="958.85990099999992"/>
    <x v="0"/>
    <n v="3318.7875637469087"/>
    <n v="-3661.5231990000002"/>
    <n v="-988.14794500000005"/>
    <n v="2673.375254"/>
    <n v="-645.4123097469087"/>
    <n v="-3661.5231990000002"/>
    <n v="-988.14794500000005"/>
    <n v="2673.375254"/>
    <x v="0"/>
    <n v="-23916.211269474996"/>
    <n v="0"/>
    <n v="-988.14794500000005"/>
    <n v="-988.14794500000005"/>
    <n v="2673.375254"/>
    <n v="2673.375254"/>
    <n v="2673.375254"/>
    <x v="1"/>
  </r>
  <r>
    <n v="235"/>
    <n v="350"/>
    <x v="0"/>
    <x v="0"/>
    <s v="Daimlerchrysler Ag"/>
    <x v="5"/>
    <x v="6"/>
    <x v="8"/>
    <x v="16"/>
    <x v="3"/>
    <d v="2000-10-20T00:00:00"/>
    <d v="2005-10-20T00:00:00"/>
    <x v="0"/>
    <n v="-10000000"/>
    <n v="3855.8334880000002"/>
    <n v="0.5"/>
    <n v="127.742525"/>
    <n v="118.134303"/>
    <n v="-9.5914909308992922"/>
    <n v="-36983.191931209789"/>
    <n v="-1349.6328629999998"/>
    <x v="0"/>
    <n v="-38332.824794209788"/>
    <n v="296710.43028299999"/>
    <n v="259663.70701099999"/>
    <n v="-37046.723272000003"/>
    <n v="1286.1015222097849"/>
    <n v="296710.43028299999"/>
    <n v="259663.70701099999"/>
    <n v="-37046.723272000003"/>
    <x v="0"/>
    <n v="22199.96130716"/>
    <n v="-13055.555555999999"/>
    <n v="246608.15145499998"/>
    <n v="45874.129368999973"/>
    <n v="-37046.723272000032"/>
    <n v="-37046.723272000032"/>
    <n v="-37046.723272000003"/>
    <x v="1"/>
  </r>
  <r>
    <n v="1061"/>
    <n v="425"/>
    <x v="0"/>
    <x v="0"/>
    <s v="Daimlerchrysler Ag"/>
    <x v="5"/>
    <x v="6"/>
    <x v="8"/>
    <x v="10"/>
    <x v="3"/>
    <d v="2000-12-14T00:00:00"/>
    <d v="2005-10-20T00:00:00"/>
    <x v="0"/>
    <n v="10000000"/>
    <n v="-3911.8067610000003"/>
    <n v="0.95"/>
    <n v="127.742525"/>
    <n v="118.134303"/>
    <n v="-9.578764577280257"/>
    <n v="37470.276035432216"/>
    <n v="1460.7045149999999"/>
    <x v="0"/>
    <n v="38930.980550432214"/>
    <n v="-110389.687425"/>
    <n v="-72565.944168999995"/>
    <n v="37823.743256000002"/>
    <n v="-1107.2372944322124"/>
    <n v="-110389.687425"/>
    <n v="-72565.944168999995"/>
    <n v="37823.743256000002"/>
    <x v="0"/>
    <n v="-22522.227426457503"/>
    <n v="10291.666667"/>
    <n v="-62274.277501999997"/>
    <n v="-38265.037511000002"/>
    <n v="37823.743256000002"/>
    <n v="37823.743256000002"/>
    <n v="37823.743256000002"/>
    <x v="1"/>
  </r>
  <r>
    <n v="1675"/>
    <n v="883"/>
    <x v="0"/>
    <x v="0"/>
    <s v="Daimlerchrysler Ag"/>
    <x v="5"/>
    <x v="6"/>
    <x v="8"/>
    <x v="8"/>
    <x v="3"/>
    <d v="2001-03-13T00:00:00"/>
    <d v="2006-03-13T00:00:00"/>
    <x v="0"/>
    <n v="10000000"/>
    <n v="-4274.8691060000001"/>
    <n v="1.42"/>
    <n v="133.34522100000001"/>
    <n v="123.349587"/>
    <n v="-9.9508518464406563"/>
    <n v="42538.589136732218"/>
    <n v="1635.047364"/>
    <x v="0"/>
    <n v="44173.636500732217"/>
    <n v="44813.128345999998"/>
    <n v="87733.032496999993"/>
    <n v="42919.904150999995"/>
    <n v="-1253.7323497322213"/>
    <n v="44813.128345999998"/>
    <n v="87733.032496999993"/>
    <n v="42919.904150999995"/>
    <x v="0"/>
    <n v="-24612.558877795"/>
    <n v="0"/>
    <n v="87733.032496999993"/>
    <n v="87733.032496999993"/>
    <n v="42919.904150999995"/>
    <n v="42919.904150999995"/>
    <n v="42919.904150999995"/>
    <x v="1"/>
  </r>
  <r>
    <n v="1677"/>
    <n v="885"/>
    <x v="0"/>
    <x v="0"/>
    <s v="Daimlerchrysler Ag"/>
    <x v="5"/>
    <x v="6"/>
    <x v="8"/>
    <x v="10"/>
    <x v="3"/>
    <d v="2001-03-13T00:00:00"/>
    <d v="2006-03-13T00:00:00"/>
    <x v="0"/>
    <n v="-10000000"/>
    <n v="4267.7061979999999"/>
    <n v="1.37"/>
    <n v="133.34522100000001"/>
    <n v="123.349587"/>
    <n v="-9.9526496065120131"/>
    <n v="-42474.984412233578"/>
    <n v="-1621.9989269999999"/>
    <x v="0"/>
    <n v="-44096.983339233579"/>
    <n v="-23415.099536000002"/>
    <n v="-66232.937443000003"/>
    <n v="-42817.837907000001"/>
    <n v="1279.1454322335776"/>
    <n v="-23415.099536000002"/>
    <n v="-66232.937443000003"/>
    <n v="-42817.837907000001"/>
    <x v="0"/>
    <n v="24571.318434984998"/>
    <n v="0"/>
    <n v="-66232.937443000003"/>
    <n v="-66232.937443000003"/>
    <n v="-42817.837907000001"/>
    <n v="-42817.837907000001"/>
    <n v="-42817.837907000001"/>
    <x v="1"/>
  </r>
  <r>
    <n v="1301"/>
    <n v="462"/>
    <x v="0"/>
    <x v="0"/>
    <s v="Dana Corp."/>
    <x v="4"/>
    <x v="6"/>
    <x v="3"/>
    <x v="1"/>
    <x v="0"/>
    <d v="2001-01-05T00:00:00"/>
    <d v="2006-01-05T00:00:00"/>
    <x v="0"/>
    <n v="-10000000"/>
    <n v="4281.8026200000004"/>
    <n v="4.0999999999999996"/>
    <n v="531.07010000000002"/>
    <n v="529.18842600000005"/>
    <n v="-1.0958941897283003"/>
    <n v="-4692.4026128214136"/>
    <n v="-4224.9920249999996"/>
    <x v="0"/>
    <n v="-8917.3946378214132"/>
    <n v="336798.74013300001"/>
    <n v="329624.35794399999"/>
    <n v="-7174.3821890000254"/>
    <n v="1743.0124488213878"/>
    <n v="336798.74013300001"/>
    <n v="329624.35794399999"/>
    <n v="-7174.3821890000254"/>
    <x v="0"/>
    <n v="42261.391859400006"/>
    <n v="0"/>
    <n v="329624.35794399999"/>
    <n v="-189058.45644400001"/>
    <n v="-7174.3821890000254"/>
    <n v="-7174.3821890000254"/>
    <n v="-7174.3821890000254"/>
    <x v="1"/>
  </r>
  <r>
    <n v="1495"/>
    <n v="546"/>
    <x v="0"/>
    <x v="1"/>
    <s v="Dana Corp."/>
    <x v="4"/>
    <x v="6"/>
    <x v="3"/>
    <x v="1"/>
    <x v="1"/>
    <d v="2001-01-05T00:00:00"/>
    <d v="2006-01-05T00:00:00"/>
    <x v="0"/>
    <n v="10000000"/>
    <n v="-4281.8026200000004"/>
    <n v="4.0999999999999996"/>
    <n v="531.07010000000002"/>
    <n v="529.18842600000005"/>
    <n v="-1.0958941897283003"/>
    <n v="4692.4026128214136"/>
    <n v="4224.9920249999996"/>
    <x v="0"/>
    <n v="8917.3946378214132"/>
    <n v="-336798.74013300001"/>
    <n v="-329624.35794399999"/>
    <n v="7174.3821890000254"/>
    <n v="-1743.0124488213878"/>
    <n v="-336798.74013300001"/>
    <n v="-329624.35794399999"/>
    <n v="7174.3821890000254"/>
    <x v="0"/>
    <n v="-42261.391859400006"/>
    <n v="0"/>
    <n v="-329624.35794399999"/>
    <n v="189058.45644400001"/>
    <n v="7174.3821890000254"/>
    <n v="7174.3821890000254"/>
    <n v="7174.3821890000254"/>
    <x v="1"/>
  </r>
  <r>
    <n v="1748"/>
    <n v="954"/>
    <x v="0"/>
    <x v="0"/>
    <s v="Deere &amp; Co."/>
    <x v="9"/>
    <x v="8"/>
    <x v="3"/>
    <x v="16"/>
    <x v="8"/>
    <d v="2001-04-03T00:00:00"/>
    <d v="2006-04-03T00:00:00"/>
    <x v="0"/>
    <n v="-10000000"/>
    <n v="4258.8900100000001"/>
    <n v="0.57999999999999996"/>
    <n v="57.666037000000003"/>
    <n v="57.398172000000002"/>
    <n v="-0.27146744646619725"/>
    <n v="-1156.1499957950973"/>
    <n v="-690.34329000000002"/>
    <x v="0"/>
    <n v="-1846.4932857950973"/>
    <n v="-1447.7487550000001"/>
    <n v="-2773.7163190000001"/>
    <n v="-1325.967564"/>
    <n v="520.5257217950973"/>
    <n v="-1447.7487550000001"/>
    <n v="-2773.7163190000001"/>
    <n v="-1325.967564"/>
    <x v="0"/>
    <m/>
    <n v="0"/>
    <n v="-2773.7163190000001"/>
    <n v="-2773.7163190000001"/>
    <n v="-1325.967564"/>
    <n v="-1325.967564"/>
    <n v="-1325.967564"/>
    <x v="1"/>
  </r>
  <r>
    <n v="1302"/>
    <n v="463"/>
    <x v="0"/>
    <x v="0"/>
    <s v="Delta Air Lines"/>
    <x v="0"/>
    <x v="6"/>
    <x v="3"/>
    <x v="1"/>
    <x v="3"/>
    <d v="2001-01-05T00:00:00"/>
    <d v="2006-01-05T00:00:00"/>
    <x v="0"/>
    <n v="-10000000"/>
    <n v="4091.2514169999999"/>
    <n v="1.4"/>
    <n v="217.92233899999999"/>
    <n v="217.04157799999999"/>
    <n v="-0.70799305465498563"/>
    <n v="-2896.5775880833685"/>
    <n v="-1762.391511"/>
    <x v="0"/>
    <n v="-4658.9690990833687"/>
    <n v="275080.35453900002"/>
    <n v="271632.98615499999"/>
    <n v="-3447.3683840000303"/>
    <n v="1211.6007150833384"/>
    <n v="275080.35453900002"/>
    <n v="271632.98615499999"/>
    <n v="-3447.3683840000303"/>
    <x v="0"/>
    <n v="51148.825215334007"/>
    <n v="0"/>
    <n v="271632.98615499999"/>
    <n v="99246.209869999991"/>
    <n v="-3447.3683840000303"/>
    <n v="-3447.3683840000303"/>
    <n v="-3447.3683840000303"/>
    <x v="1"/>
  </r>
  <r>
    <n v="1496"/>
    <n v="547"/>
    <x v="0"/>
    <x v="1"/>
    <s v="Delta Air Lines"/>
    <x v="0"/>
    <x v="6"/>
    <x v="3"/>
    <x v="1"/>
    <x v="1"/>
    <d v="2001-01-05T00:00:00"/>
    <d v="2006-01-05T00:00:00"/>
    <x v="0"/>
    <n v="10000000"/>
    <n v="-4091.2514169999999"/>
    <n v="1.4"/>
    <n v="217.92233899999999"/>
    <n v="217.04157799999999"/>
    <n v="-0.70799305465498563"/>
    <n v="2896.5775880833685"/>
    <n v="1762.391511"/>
    <x v="0"/>
    <n v="4658.9690990833687"/>
    <n v="-275080.35453900002"/>
    <n v="-271632.98615499999"/>
    <n v="3447.3683840000303"/>
    <n v="-1211.6007150833384"/>
    <n v="-275080.35453900002"/>
    <n v="-271632.98615499999"/>
    <n v="3447.3683840000303"/>
    <x v="0"/>
    <n v="-51148.825215334007"/>
    <n v="0"/>
    <n v="-271632.98615499999"/>
    <n v="-99246.209869999991"/>
    <n v="3447.3683840000303"/>
    <n v="3447.3683840000303"/>
    <n v="3447.3683840000303"/>
    <x v="1"/>
  </r>
  <r>
    <n v="1702"/>
    <n v="908"/>
    <x v="0"/>
    <x v="0"/>
    <s v="Delta Air Lines"/>
    <x v="0"/>
    <x v="6"/>
    <x v="3"/>
    <x v="10"/>
    <x v="3"/>
    <d v="2001-03-19T00:00:00"/>
    <d v="2006-03-19T00:00:00"/>
    <x v="0"/>
    <n v="10000000"/>
    <n v="-4327.0797499999999"/>
    <n v="2"/>
    <n v="218.85621399999999"/>
    <n v="217.98461499999999"/>
    <n v="-0.72375850762842986"/>
    <n v="3131.7607822491991"/>
    <n v="1916.9509739999999"/>
    <x v="0"/>
    <n v="5048.7117562491985"/>
    <n v="-68996.220667999994"/>
    <n v="-64980.733382999999"/>
    <n v="4015.4872849999956"/>
    <n v="-1033.2244712492029"/>
    <n v="-68996.220667999994"/>
    <n v="-64980.733382999999"/>
    <n v="4015.4872849999956"/>
    <x v="0"/>
    <n v="-54097.151034499999"/>
    <n v="0"/>
    <n v="-64980.733382999999"/>
    <n v="-64980.733382999999"/>
    <n v="4015.4872849999956"/>
    <n v="4015.4872849999956"/>
    <n v="4015.4872849999956"/>
    <x v="1"/>
  </r>
  <r>
    <n v="1600"/>
    <n v="654"/>
    <x v="0"/>
    <x v="0"/>
    <s v="Deutsche Bank AG"/>
    <x v="11"/>
    <x v="2"/>
    <x v="8"/>
    <x v="12"/>
    <x v="2"/>
    <d v="2001-01-08T00:00:00"/>
    <d v="2006-01-09T00:00:00"/>
    <x v="1"/>
    <n v="-10000000"/>
    <n v="4132.6561389999997"/>
    <n v="0.27"/>
    <n v="22.294087999999999"/>
    <n v="22.272065999999999"/>
    <n v="-5.0760248903722422E-3"/>
    <n v="-20.977465424913646"/>
    <n v="-302.48462999999998"/>
    <x v="0"/>
    <n v="-323.46209542491363"/>
    <n v="-26589.521726999999"/>
    <n v="-26766.887320999998"/>
    <n v="-177.36559399999896"/>
    <n v="146.09650142491466"/>
    <n v="-23451.958163214"/>
    <n v="-23487.943624177497"/>
    <n v="-35.985460963496735"/>
    <x v="0"/>
    <n v="8157.8632183859991"/>
    <n v="0"/>
    <n v="-23487.943624177497"/>
    <n v="-23487.943624177497"/>
    <n v="-35.985460963496735"/>
    <n v="-35.985460963496735"/>
    <n v="-35.985460963496735"/>
    <x v="1"/>
  </r>
  <r>
    <n v="272"/>
    <n v="409"/>
    <x v="0"/>
    <x v="0"/>
    <s v="Deutsche Lufthansa"/>
    <x v="5"/>
    <x v="6"/>
    <x v="8"/>
    <x v="19"/>
    <x v="6"/>
    <d v="2000-11-30T00:00:00"/>
    <d v="2004-07-14T00:00:00"/>
    <x v="0"/>
    <n v="-10000000"/>
    <n v="2893.9841229999997"/>
    <n v="0.31"/>
    <n v="24.924952999999999"/>
    <n v="24.401592000000001"/>
    <n v="-0.52465701185476676"/>
    <n v="-1518.3490623283176"/>
    <n v="-355.25358299999999"/>
    <x v="0"/>
    <n v="-1873.6026453283175"/>
    <n v="-25066.781147999998"/>
    <n v="-26754.543656000002"/>
    <n v="-1687.7625080000034"/>
    <n v="185.84013732831409"/>
    <n v="-25066.781147999998"/>
    <n v="-26754.543656000002"/>
    <n v="-1687.7625080000034"/>
    <x v="0"/>
    <n v="16662.113588172499"/>
    <n v="-4047.2222219999999"/>
    <n v="-30801.765878000002"/>
    <n v="-63171.710831000004"/>
    <n v="-1687.7625080000034"/>
    <n v="-1687.7625080000034"/>
    <n v="-1687.7625080000034"/>
    <x v="4"/>
  </r>
  <r>
    <n v="1612"/>
    <n v="821"/>
    <x v="0"/>
    <x v="0"/>
    <s v="Deutsche Lufthansa"/>
    <x v="5"/>
    <x v="6"/>
    <x v="8"/>
    <x v="10"/>
    <x v="6"/>
    <d v="2001-01-18T00:00:00"/>
    <d v="2003-08-06T00:00:00"/>
    <x v="0"/>
    <n v="-17000000"/>
    <n v="3606.0793320000002"/>
    <n v="0.32"/>
    <n v="19.806493"/>
    <n v="19.278925999999998"/>
    <n v="-0.52031391571987895"/>
    <n v="-1876.2932576294454"/>
    <n v="-476.27690400000006"/>
    <x v="0"/>
    <n v="-2352.5701616294455"/>
    <n v="-57427.651134"/>
    <n v="-59574.280751999999"/>
    <n v="-2146.629617999999"/>
    <n v="205.94054362944644"/>
    <n v="-57427.651134"/>
    <n v="-59574.280751999999"/>
    <n v="-2146.629617999999"/>
    <x v="0"/>
    <n v="20762.001753990004"/>
    <n v="0"/>
    <n v="-59574.280751999999"/>
    <n v="-59574.280751999999"/>
    <n v="-2146.629617999999"/>
    <n v="-2146.629617999999"/>
    <n v="-2146.629617999999"/>
    <x v="5"/>
  </r>
  <r>
    <n v="9"/>
    <n v="2"/>
    <x v="0"/>
    <x v="0"/>
    <s v="Deutsche Telekom AG"/>
    <x v="10"/>
    <x v="4"/>
    <x v="8"/>
    <x v="6"/>
    <x v="2"/>
    <d v="2000-04-07T00:00:00"/>
    <d v="2005-04-07T00:00:00"/>
    <x v="0"/>
    <n v="-10000000"/>
    <n v="3419.9417309999999"/>
    <n v="0.26"/>
    <n v="149.2749"/>
    <n v="144.41476299999999"/>
    <n v="-4.7176253570151738"/>
    <n v="-16134.003829679967"/>
    <n v="-1242.5731919999998"/>
    <x v="0"/>
    <n v="-17376.577021679965"/>
    <n v="426542.75780399999"/>
    <n v="410288.41252000001"/>
    <n v="-16254.345283999981"/>
    <n v="1122.2317376799838"/>
    <n v="426542.75780399999"/>
    <n v="410288.41252000001"/>
    <n v="-16254.345283999981"/>
    <x v="0"/>
    <n v="25316.118663727499"/>
    <n v="-19933.333332999999"/>
    <n v="390355.079187"/>
    <n v="123877.92407899996"/>
    <n v="-16254.345283999981"/>
    <n v="-16254.345283999981"/>
    <n v="-16254.345283999981"/>
    <x v="0"/>
  </r>
  <r>
    <n v="10"/>
    <n v="3"/>
    <x v="0"/>
    <x v="0"/>
    <s v="Deutsche Telekom AG"/>
    <x v="10"/>
    <x v="4"/>
    <x v="8"/>
    <x v="8"/>
    <x v="2"/>
    <d v="2000-04-26T00:00:00"/>
    <d v="2000-11-30T00:00:00"/>
    <x v="0"/>
    <n v="0"/>
    <n v="0"/>
    <n v="0.1"/>
    <n v="0"/>
    <n v="0"/>
    <m/>
    <n v="-"/>
    <n v="0"/>
    <x v="0"/>
    <n v="0"/>
    <n v="0"/>
    <n v="0"/>
    <n v="0"/>
    <n v="0"/>
    <n v="0"/>
    <n v="0"/>
    <n v="0"/>
    <x v="0"/>
    <n v="0"/>
    <n v="6083.3255559999998"/>
    <n v="6083.3255559999998"/>
    <n v="2.5555999999596679E-2"/>
    <n v="0"/>
    <n v="0"/>
    <n v="0"/>
    <x v="3"/>
  </r>
  <r>
    <n v="1303"/>
    <n v="464"/>
    <x v="0"/>
    <x v="0"/>
    <s v="Deutsche Telekom AG"/>
    <x v="10"/>
    <x v="4"/>
    <x v="8"/>
    <x v="1"/>
    <x v="0"/>
    <d v="2001-01-05T00:00:00"/>
    <d v="2006-01-05T00:00:00"/>
    <x v="0"/>
    <n v="-10000000"/>
    <n v="4067.535856"/>
    <n v="0.95"/>
    <n v="156.667969"/>
    <n v="151.62232900000001"/>
    <n v="-4.8879061745435113"/>
    <n v="-19881.733625719527"/>
    <n v="-1480.893012"/>
    <x v="0"/>
    <n v="-21362.626637719528"/>
    <n v="226092.179149"/>
    <n v="206051.53619000001"/>
    <n v="-20040.64295899999"/>
    <n v="1321.9836787195381"/>
    <n v="226092.179149"/>
    <n v="206051.53619000001"/>
    <n v="-20040.64295899999"/>
    <x v="0"/>
    <n v="30109.934174039998"/>
    <n v="0"/>
    <n v="206051.53619000001"/>
    <n v="162336.82888700001"/>
    <n v="-20040.64295899999"/>
    <n v="-20040.64295899999"/>
    <n v="-20040.64295899999"/>
    <x v="1"/>
  </r>
  <r>
    <n v="1497"/>
    <n v="548"/>
    <x v="0"/>
    <x v="1"/>
    <s v="Deutsche Telekom AG"/>
    <x v="10"/>
    <x v="4"/>
    <x v="8"/>
    <x v="1"/>
    <x v="1"/>
    <d v="2001-01-05T00:00:00"/>
    <d v="2006-01-05T00:00:00"/>
    <x v="0"/>
    <n v="10000000"/>
    <n v="-4067.535856"/>
    <n v="0.95"/>
    <n v="156.667969"/>
    <n v="151.62232900000001"/>
    <n v="-4.8879061745435113"/>
    <n v="19881.733625719527"/>
    <n v="1480.893012"/>
    <x v="0"/>
    <n v="21362.626637719528"/>
    <n v="-226092.179149"/>
    <n v="-206051.53619000001"/>
    <n v="20040.64295899999"/>
    <n v="-1321.9836787195381"/>
    <n v="-226092.179149"/>
    <n v="-206051.53619000001"/>
    <n v="20040.64295899999"/>
    <x v="0"/>
    <n v="-30109.934174039998"/>
    <n v="0"/>
    <n v="-206051.53619000001"/>
    <n v="-162336.82888700001"/>
    <n v="20040.64295899999"/>
    <n v="20040.64295899999"/>
    <n v="20040.64295899999"/>
    <x v="1"/>
  </r>
  <r>
    <n v="1698"/>
    <n v="904"/>
    <x v="0"/>
    <x v="2"/>
    <s v="Deutsche Telekom AG"/>
    <x v="10"/>
    <x v="4"/>
    <x v="8"/>
    <x v="12"/>
    <x v="0"/>
    <d v="2000-08-23T00:00:00"/>
    <d v="2005-08-23T00:00:00"/>
    <x v="0"/>
    <n v="10000000"/>
    <n v="-3733.6083500000004"/>
    <n v="0.52"/>
    <n v="153.03456700000001"/>
    <n v="148.084068"/>
    <n v="-4.7805854110310522"/>
    <n v="17848.83360851372"/>
    <n v="1334.888193"/>
    <x v="0"/>
    <n v="19183.721801513719"/>
    <n v="-376636.16956200002"/>
    <n v="-358632.99351599999"/>
    <n v="18003.176046000037"/>
    <n v="-1180.5457555136818"/>
    <n v="-376636.16956200002"/>
    <n v="-358632.99351599999"/>
    <n v="18003.176046000037"/>
    <x v="0"/>
    <n v="-27638.035810875004"/>
    <n v="26577.777778"/>
    <n v="-332055.215738"/>
    <n v="-143502.72151499998"/>
    <n v="18003.176046000037"/>
    <n v="18003.176046000037"/>
    <n v="18003.176046000037"/>
    <x v="0"/>
  </r>
  <r>
    <n v="1699"/>
    <n v="905"/>
    <x v="0"/>
    <x v="3"/>
    <s v="Deutsche Telekom AG"/>
    <x v="10"/>
    <x v="4"/>
    <x v="8"/>
    <x v="4"/>
    <x v="0"/>
    <d v="2000-08-23T00:00:00"/>
    <d v="2005-08-23T00:00:00"/>
    <x v="0"/>
    <n v="-10000000"/>
    <n v="3733.6083500000004"/>
    <n v="0.52"/>
    <n v="153.03456700000001"/>
    <n v="148.084068"/>
    <n v="-4.7805854110310522"/>
    <n v="-17848.83360851372"/>
    <n v="-1334.888193"/>
    <x v="0"/>
    <n v="-19183.721801513719"/>
    <n v="376636.16956200002"/>
    <n v="358632.99351599999"/>
    <n v="-18003.176046000037"/>
    <n v="1180.5457555136818"/>
    <n v="376636.16956200002"/>
    <n v="358632.99351599999"/>
    <n v="-18003.176046000037"/>
    <x v="0"/>
    <n v="27638.035810875004"/>
    <n v="-26577.777778"/>
    <n v="332055.215738"/>
    <n v="143502.72151500001"/>
    <n v="-18003.176046000037"/>
    <n v="-18003.176046000037"/>
    <n v="-18003.176046000037"/>
    <x v="0"/>
  </r>
  <r>
    <n v="1700"/>
    <n v="906"/>
    <x v="0"/>
    <x v="4"/>
    <s v="Deutsche Telekom AG"/>
    <x v="10"/>
    <x v="4"/>
    <x v="8"/>
    <x v="5"/>
    <x v="0"/>
    <d v="2000-08-23T00:00:00"/>
    <d v="2005-08-23T00:00:00"/>
    <x v="0"/>
    <n v="10000000"/>
    <n v="-3733.6083500000004"/>
    <n v="0.52"/>
    <n v="153.03456700000001"/>
    <n v="148.084068"/>
    <n v="-4.7805854110310522"/>
    <n v="17848.83360851372"/>
    <n v="1334.888193"/>
    <x v="0"/>
    <n v="19183.721801513719"/>
    <n v="-376636.16956200002"/>
    <n v="-358632.99351599999"/>
    <n v="18003.176046000037"/>
    <n v="-1180.5457555136818"/>
    <n v="-376636.16956200002"/>
    <n v="-358632.99351599999"/>
    <n v="18003.176046000037"/>
    <x v="0"/>
    <n v="-27638.035810875004"/>
    <n v="26577.777778"/>
    <n v="-332055.215738"/>
    <n v="-332055.215738"/>
    <n v="18003.176046000037"/>
    <n v="18003.176046000037"/>
    <n v="18003.176046000037"/>
    <x v="0"/>
  </r>
  <r>
    <n v="1727"/>
    <n v="932"/>
    <x v="0"/>
    <x v="0"/>
    <s v="Deutsche Telekom AG"/>
    <x v="10"/>
    <x v="4"/>
    <x v="8"/>
    <x v="8"/>
    <x v="2"/>
    <d v="2001-03-29T00:00:00"/>
    <d v="2006-03-29T00:00:00"/>
    <x v="1"/>
    <n v="10000000"/>
    <n v="-4453.3695040000002"/>
    <n v="1.66"/>
    <n v="159.22109499999999"/>
    <n v="154.09317799999999"/>
    <n v="-4.8050777850244195"/>
    <n v="21398.78687217562"/>
    <n v="1689.480102"/>
    <x v="0"/>
    <n v="23088.266974175622"/>
    <n v="31225.338250000001"/>
    <n v="53668.372393999998"/>
    <n v="22443.034143999997"/>
    <n v="-645.23283017562426"/>
    <n v="27540.748336500001"/>
    <n v="47093.996775734995"/>
    <n v="19553.248439234994"/>
    <x v="0"/>
    <n v="-32966.067753360003"/>
    <n v="0"/>
    <n v="47093.996775734995"/>
    <n v="47093.996775734995"/>
    <n v="19553.248439234994"/>
    <n v="19553.248439234994"/>
    <n v="19553.248439234994"/>
    <x v="1"/>
  </r>
  <r>
    <n v="1744"/>
    <n v="951"/>
    <x v="0"/>
    <x v="0"/>
    <s v="Deutsche Telekom AG"/>
    <x v="10"/>
    <x v="4"/>
    <x v="8"/>
    <x v="8"/>
    <x v="2"/>
    <d v="2001-04-03T00:00:00"/>
    <d v="2005-04-03T00:00:00"/>
    <x v="0"/>
    <n v="10000000"/>
    <n v="-3544.0780810000001"/>
    <n v="1.52"/>
    <n v="149.080397"/>
    <n v="144.227206"/>
    <n v="-4.7094582127034972"/>
    <n v="16690.687625027902"/>
    <n v="1517.060322"/>
    <x v="0"/>
    <n v="18207.747947027903"/>
    <n v="10229.901898"/>
    <n v="27713.933645000001"/>
    <n v="17484.031747000001"/>
    <n v="-723.71620002790223"/>
    <n v="10229.901898"/>
    <n v="27713.933645000001"/>
    <n v="17484.031747000001"/>
    <x v="0"/>
    <n v="-26235.037994602502"/>
    <n v="0"/>
    <n v="27713.933645000001"/>
    <n v="27713.933645000001"/>
    <n v="17484.031747000001"/>
    <n v="17484.031747000001"/>
    <n v="17484.031747000001"/>
    <x v="0"/>
  </r>
  <r>
    <n v="1304"/>
    <n v="465"/>
    <x v="0"/>
    <x v="0"/>
    <s v="Diageo Plc"/>
    <x v="6"/>
    <x v="1"/>
    <x v="6"/>
    <x v="1"/>
    <x v="6"/>
    <d v="2001-01-05T00:00:00"/>
    <d v="2006-01-05T00:00:00"/>
    <x v="0"/>
    <n v="-10000000"/>
    <n v="4023.521221"/>
    <n v="0.22"/>
    <n v="29.884208999999998"/>
    <n v="29.643833000000001"/>
    <n v="-0.24754137363925138"/>
    <n v="-995.98796991301788"/>
    <n v="-386.46020099999998"/>
    <x v="0"/>
    <n v="-1382.4481709130177"/>
    <n v="27794.08973"/>
    <n v="26759.970817000001"/>
    <n v="-1034.1189129999984"/>
    <n v="348.32925791301932"/>
    <n v="27794.08973"/>
    <n v="26759.970817000001"/>
    <n v="-1034.1189129999984"/>
    <x v="0"/>
    <n v="16546.731021362499"/>
    <n v="0"/>
    <n v="26759.970817000001"/>
    <n v="-4017.4692780000005"/>
    <n v="-1034.1189129999984"/>
    <n v="-1034.1189129999984"/>
    <n v="-1034.1189129999984"/>
    <x v="1"/>
  </r>
  <r>
    <n v="1498"/>
    <n v="549"/>
    <x v="0"/>
    <x v="1"/>
    <s v="Diageo Plc"/>
    <x v="6"/>
    <x v="1"/>
    <x v="6"/>
    <x v="1"/>
    <x v="1"/>
    <d v="2001-01-05T00:00:00"/>
    <d v="2006-01-05T00:00:00"/>
    <x v="0"/>
    <n v="10000000"/>
    <n v="-4023.521221"/>
    <n v="0.22"/>
    <n v="29.884208999999998"/>
    <n v="29.643833000000001"/>
    <n v="-0.24754137363925138"/>
    <n v="995.98796991301788"/>
    <n v="386.46020099999998"/>
    <x v="0"/>
    <n v="1382.4481709130177"/>
    <n v="-27794.08973"/>
    <n v="-26759.970817000001"/>
    <n v="1034.1189129999984"/>
    <n v="-348.32925791301932"/>
    <n v="-27794.08973"/>
    <n v="-26759.970817000001"/>
    <n v="1034.1189129999984"/>
    <x v="0"/>
    <n v="-16546.731021362499"/>
    <n v="0"/>
    <n v="-26759.970817000001"/>
    <n v="4017.4692780000005"/>
    <n v="1034.1189129999984"/>
    <n v="1034.1189129999984"/>
    <n v="1034.1189129999984"/>
    <x v="1"/>
  </r>
  <r>
    <n v="1598"/>
    <n v="652"/>
    <x v="0"/>
    <x v="0"/>
    <s v="Diageo Plc"/>
    <x v="6"/>
    <x v="1"/>
    <x v="6"/>
    <x v="7"/>
    <x v="6"/>
    <d v="2001-01-08T00:00:00"/>
    <d v="2006-01-08T00:00:00"/>
    <x v="0"/>
    <n v="10000000"/>
    <n v="-4043.6700690000002"/>
    <n v="0.3"/>
    <n v="29.921341000000002"/>
    <n v="29.680844"/>
    <n v="-0.24750953192033023"/>
    <n v="1000.8468860184395"/>
    <n v="404.22637199999997"/>
    <x v="0"/>
    <n v="1405.0732580184394"/>
    <n v="7410.7331800000002"/>
    <n v="8510.9401529999996"/>
    <n v="1100.2069729999994"/>
    <n v="-304.86628501844007"/>
    <n v="7410.7331800000002"/>
    <n v="8510.9401529999996"/>
    <n v="1100.2069729999994"/>
    <x v="0"/>
    <n v="-16629.593158762502"/>
    <n v="0"/>
    <n v="8510.9401529999996"/>
    <n v="8510.9401529999996"/>
    <n v="1100.2069729999994"/>
    <n v="1100.2069729999994"/>
    <n v="1100.2069729999994"/>
    <x v="1"/>
  </r>
  <r>
    <n v="22"/>
    <n v="111"/>
    <x v="0"/>
    <x v="8"/>
    <s v="Diamond Offshore"/>
    <x v="5"/>
    <x v="5"/>
    <x v="3"/>
    <x v="23"/>
    <x v="5"/>
    <d v="2000-06-22T00:00:00"/>
    <d v="2005-06-06T00:00:00"/>
    <x v="0"/>
    <n v="4000000"/>
    <n v="-1454.480996"/>
    <n v="0.85"/>
    <n v="71.356305000000006"/>
    <n v="70.764525000000006"/>
    <n v="-0.54035502313714923"/>
    <n v="785.9361122461238"/>
    <n v="286.59374400000002"/>
    <x v="0"/>
    <n v="1072.5298562461239"/>
    <n v="22897.44803"/>
    <n v="23892.60065"/>
    <n v="995.15262000000075"/>
    <n v="-77.377236246123175"/>
    <n v="22897.44803"/>
    <n v="23892.60065"/>
    <n v="995.15262000000075"/>
    <x v="0"/>
    <n v="-8374.1743344699989"/>
    <n v="24272.222222"/>
    <n v="48164.822872000004"/>
    <n v="31922.882570000002"/>
    <n v="995.15262000000803"/>
    <n v="995.15262000000803"/>
    <n v="995.15262000000075"/>
    <x v="0"/>
  </r>
  <r>
    <n v="37"/>
    <n v="131"/>
    <x v="0"/>
    <x v="0"/>
    <s v="Diamond Offshore"/>
    <x v="5"/>
    <x v="5"/>
    <x v="3"/>
    <x v="6"/>
    <x v="5"/>
    <d v="2000-07-21T00:00:00"/>
    <d v="2003-07-21T00:00:00"/>
    <x v="0"/>
    <n v="-4000000"/>
    <n v="835.96679000000006"/>
    <n v="0.74"/>
    <n v="65.096379999999996"/>
    <n v="64.444349000000003"/>
    <n v="-0.54335233336584754"/>
    <n v="-454.22450596285751"/>
    <n v="-254.36949900000002"/>
    <x v="0"/>
    <n v="-708.59400496285753"/>
    <n v="-13551.404102"/>
    <n v="-14200.087844"/>
    <n v="-648.68374199999926"/>
    <n v="59.910262962858269"/>
    <n v="-13551.404102"/>
    <n v="-14200.087844"/>
    <n v="-648.68374199999926"/>
    <x v="0"/>
    <n v="4813.0787934250002"/>
    <n v="-15211.111111"/>
    <n v="-29411.198955"/>
    <n v="-22241.462750999999"/>
    <n v="-648.68374200000108"/>
    <n v="-648.68374200000108"/>
    <n v="-648.68374199999926"/>
    <x v="5"/>
  </r>
  <r>
    <n v="122"/>
    <n v="132"/>
    <x v="2"/>
    <x v="9"/>
    <s v="Diamond Offshore"/>
    <x v="5"/>
    <x v="5"/>
    <x v="3"/>
    <x v="4"/>
    <x v="2"/>
    <d v="2000-06-22T00:00:00"/>
    <d v="2005-06-06T00:00:00"/>
    <x v="0"/>
    <n v="-4000000"/>
    <n v="1454.480996"/>
    <n v="0.85"/>
    <n v="71.356305000000006"/>
    <n v="70.764525000000006"/>
    <n v="-0.54035502313714923"/>
    <n v="-785.9361122461238"/>
    <n v="-286.59374400000002"/>
    <x v="0"/>
    <n v="-1072.5298562461239"/>
    <n v="-22897.44803"/>
    <n v="-23892.60065"/>
    <n v="-995.15262000000075"/>
    <n v="77.377236246123175"/>
    <n v="-22897.44803"/>
    <n v="-23892.60065"/>
    <n v="-995.15262000000075"/>
    <x v="0"/>
    <n v="8374.1743344699989"/>
    <n v="-24272.222222"/>
    <n v="-48164.822872000004"/>
    <n v="-31922.882570000002"/>
    <n v="-995.15262000000803"/>
    <n v="-995.15262000000803"/>
    <n v="-995.15262000000075"/>
    <x v="0"/>
  </r>
  <r>
    <n v="51"/>
    <n v="126"/>
    <x v="0"/>
    <x v="2"/>
    <s v="Dominion Resource"/>
    <x v="1"/>
    <x v="3"/>
    <x v="3"/>
    <x v="24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15416.666667"/>
    <n v="15416.666667"/>
    <n v="2916.3306250000005"/>
    <n v="0"/>
    <n v="0"/>
    <n v="0"/>
    <x v="3"/>
  </r>
  <r>
    <n v="52"/>
    <n v="127"/>
    <x v="0"/>
    <x v="3"/>
    <s v="Dominion Resource"/>
    <x v="1"/>
    <x v="3"/>
    <x v="3"/>
    <x v="4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-15416.666667"/>
    <n v="-15416.666667"/>
    <n v="-2916.3306250000005"/>
    <n v="0"/>
    <n v="0"/>
    <n v="0"/>
    <x v="3"/>
  </r>
  <r>
    <n v="53"/>
    <n v="128"/>
    <x v="0"/>
    <x v="4"/>
    <s v="Dominion Resource"/>
    <x v="1"/>
    <x v="3"/>
    <x v="3"/>
    <x v="5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15416.666667"/>
    <n v="15416.666667"/>
    <n v="2916.3306250000005"/>
    <n v="0"/>
    <n v="0"/>
    <n v="0"/>
    <x v="3"/>
  </r>
  <r>
    <n v="1746"/>
    <n v="952"/>
    <x v="0"/>
    <x v="0"/>
    <s v="Duke Capital"/>
    <x v="9"/>
    <x v="5"/>
    <x v="3"/>
    <x v="6"/>
    <x v="4"/>
    <d v="2001-04-03T00:00:00"/>
    <d v="2006-04-03T00:00:00"/>
    <x v="0"/>
    <n v="10000000"/>
    <n v="-4269.9500760000001"/>
    <n v="0.75"/>
    <n v="74.524782999999999"/>
    <n v="73.928293999999994"/>
    <n v="-0.58492147164732977"/>
    <n v="2497.5854823145478"/>
    <n v="792.47521200000006"/>
    <x v="0"/>
    <n v="3290.0606943145476"/>
    <n v="2047.7274540000001"/>
    <n v="4833.4455930000004"/>
    <n v="2785.7181390000005"/>
    <n v="-504.3425553145471"/>
    <n v="2047.7274540000001"/>
    <n v="4833.4455930000004"/>
    <n v="2785.7181390000005"/>
    <x v="0"/>
    <m/>
    <n v="0"/>
    <n v="4833.4455930000004"/>
    <n v="4833.4455930000004"/>
    <n v="2785.7181390000005"/>
    <n v="2785.7181390000005"/>
    <n v="2785.7181390000005"/>
    <x v="1"/>
  </r>
  <r>
    <n v="1305"/>
    <n v="466"/>
    <x v="0"/>
    <x v="0"/>
    <s v="Duke Energy Corp."/>
    <x v="6"/>
    <x v="3"/>
    <x v="3"/>
    <x v="1"/>
    <x v="4"/>
    <d v="2001-01-05T00:00:00"/>
    <d v="2006-01-05T00:00:00"/>
    <x v="0"/>
    <n v="-10000000"/>
    <n v="4069.0768189999999"/>
    <n v="0.6"/>
    <n v="63.458775000000003"/>
    <n v="63.369548000000002"/>
    <n v="-6.5619932471940021E-2"/>
    <n v="-267.01254608591648"/>
    <n v="-696.30320099999994"/>
    <x v="0"/>
    <n v="-963.31574708591643"/>
    <n v="-296.45548300000002"/>
    <n v="-821.25593000000003"/>
    <n v="-524.80044700000008"/>
    <n v="438.51530008591635"/>
    <n v="-296.45548300000002"/>
    <n v="-821.25593000000003"/>
    <n v="-524.80044700000008"/>
    <x v="0"/>
    <n v="16734.078418137498"/>
    <n v="0"/>
    <n v="-821.25593000000003"/>
    <n v="-5086.9335470000005"/>
    <n v="-524.80044700000008"/>
    <n v="-524.80044700000008"/>
    <n v="-524.80044700000008"/>
    <x v="1"/>
  </r>
  <r>
    <n v="1499"/>
    <n v="550"/>
    <x v="0"/>
    <x v="1"/>
    <s v="Duke Energy Corp."/>
    <x v="6"/>
    <x v="3"/>
    <x v="3"/>
    <x v="1"/>
    <x v="1"/>
    <d v="2001-01-05T00:00:00"/>
    <d v="2006-01-05T00:00:00"/>
    <x v="0"/>
    <n v="10000000"/>
    <n v="-4069.0768189999999"/>
    <n v="0.6"/>
    <n v="63.458775000000003"/>
    <n v="63.369548000000002"/>
    <n v="-6.5619932471940021E-2"/>
    <n v="267.01254608591648"/>
    <n v="696.30320099999994"/>
    <x v="0"/>
    <n v="963.31574708591643"/>
    <n v="296.45548300000002"/>
    <n v="821.25593000000003"/>
    <n v="524.80044700000008"/>
    <n v="-438.51530008591635"/>
    <n v="296.45548300000002"/>
    <n v="821.25593000000003"/>
    <n v="524.80044700000008"/>
    <x v="0"/>
    <n v="-16734.078418137498"/>
    <n v="0"/>
    <n v="821.25593000000003"/>
    <n v="5086.9335470000005"/>
    <n v="524.80044700000008"/>
    <n v="524.80044700000008"/>
    <n v="524.80044700000008"/>
    <x v="1"/>
  </r>
  <r>
    <n v="1"/>
    <n v="307"/>
    <x v="0"/>
    <x v="0"/>
    <s v="Eastern Elec Plc"/>
    <x v="1"/>
    <x v="3"/>
    <x v="6"/>
    <x v="25"/>
    <x v="0"/>
    <d v="1999-09-08T00:00:00"/>
    <d v="2004-12-01T00:00:00"/>
    <x v="2"/>
    <n v="-15000000"/>
    <n v="0"/>
    <n v="0.47499999999999998"/>
    <n v="64.734776999999994"/>
    <n v="64.116387000000003"/>
    <m/>
    <n v="-"/>
    <n v="-624.17158800000004"/>
    <x v="0"/>
    <n v="-624.17158800000004"/>
    <n v="-49565.834379"/>
    <n v="-51600.477140000003"/>
    <n v="-2034.6427610000028"/>
    <n v="-1410.4711730000026"/>
    <n v="-70631.313990074996"/>
    <n v="-73092.075868810003"/>
    <n v="-2460.7618787350075"/>
    <x v="0"/>
    <n v="0"/>
    <n v="-151388.4375"/>
    <n v="-224480.51336881"/>
    <n v="-348412.1739126434"/>
    <n v="-1552.3243787350075"/>
    <n v="-1552.3243787350075"/>
    <n v="-2460.7618787350075"/>
    <x v="0"/>
  </r>
  <r>
    <n v="2"/>
    <n v="306"/>
    <x v="0"/>
    <x v="0"/>
    <s v="Eastern Elec Plc"/>
    <x v="1"/>
    <x v="3"/>
    <x v="6"/>
    <x v="25"/>
    <x v="0"/>
    <d v="1999-11-29T00:00:00"/>
    <d v="2004-11-25T00:00:00"/>
    <x v="2"/>
    <n v="-15000000"/>
    <n v="0"/>
    <n v="0.51"/>
    <n v="64.654505"/>
    <n v="64.035717000000005"/>
    <m/>
    <n v="-"/>
    <n v="-632.39696100000003"/>
    <x v="0"/>
    <n v="-632.39696100000003"/>
    <n v="-67460.164392999999"/>
    <n v="-69500.285262999998"/>
    <n v="-2040.1208699999988"/>
    <n v="-1407.7239089999989"/>
    <n v="-96130.734260024998"/>
    <n v="-98447.154075039507"/>
    <n v="-2316.4198150145094"/>
    <x v="0"/>
    <n v="0"/>
    <n v="-137860.86249999999"/>
    <n v="-236308.01657503948"/>
    <n v="-353640.04009070876"/>
    <n v="-1489.1573150144832"/>
    <n v="-1489.1573150144832"/>
    <n v="-2316.4198150145094"/>
    <x v="0"/>
  </r>
  <r>
    <n v="3"/>
    <n v="308"/>
    <x v="0"/>
    <x v="0"/>
    <s v="Eastern Elec Plc"/>
    <x v="1"/>
    <x v="3"/>
    <x v="6"/>
    <x v="26"/>
    <x v="0"/>
    <d v="1999-11-29T00:00:00"/>
    <d v="2004-11-25T00:00:00"/>
    <x v="2"/>
    <n v="15000000"/>
    <n v="0"/>
    <n v="0.51"/>
    <n v="64.654505"/>
    <n v="64.035717000000005"/>
    <m/>
    <n v="-"/>
    <n v="632.39696100000003"/>
    <x v="0"/>
    <n v="632.39696100000003"/>
    <n v="67460.164392999999"/>
    <n v="69500.285262999998"/>
    <n v="2040.1208699999988"/>
    <n v="1407.7239089999989"/>
    <n v="96130.734260024998"/>
    <n v="98447.154075039507"/>
    <n v="2316.4198150145094"/>
    <x v="0"/>
    <n v="0"/>
    <n v="137860.86249999999"/>
    <n v="236308.01657503948"/>
    <n v="353640.04009070876"/>
    <n v="1489.1573150144832"/>
    <n v="1489.1573150144832"/>
    <n v="2316.4198150145094"/>
    <x v="0"/>
  </r>
  <r>
    <n v="4"/>
    <n v="309"/>
    <x v="0"/>
    <x v="0"/>
    <s v="Eastern Elec Plc"/>
    <x v="1"/>
    <x v="3"/>
    <x v="6"/>
    <x v="26"/>
    <x v="0"/>
    <d v="1999-09-08T00:00:00"/>
    <d v="2004-12-01T00:00:00"/>
    <x v="2"/>
    <n v="15000000"/>
    <n v="0"/>
    <n v="0.47499999999999998"/>
    <n v="64.734776999999994"/>
    <n v="64.116387000000003"/>
    <m/>
    <n v="-"/>
    <n v="624.17158800000004"/>
    <x v="0"/>
    <n v="624.17158800000004"/>
    <n v="49565.834379"/>
    <n v="51600.477140000003"/>
    <n v="2034.6427610000028"/>
    <n v="1410.4711730000026"/>
    <n v="70631.313990074996"/>
    <n v="73092.075868810003"/>
    <n v="2460.7618787350075"/>
    <x v="0"/>
    <n v="0"/>
    <n v="151388.4375"/>
    <n v="224480.51336881"/>
    <n v="348412.1739126434"/>
    <n v="1552.3243787350075"/>
    <n v="1552.3243787350075"/>
    <n v="2460.7618787350075"/>
    <x v="0"/>
  </r>
  <r>
    <n v="270"/>
    <n v="408"/>
    <x v="0"/>
    <x v="4"/>
    <s v="Eastern Elec Plc"/>
    <x v="1"/>
    <x v="3"/>
    <x v="6"/>
    <x v="16"/>
    <x v="0"/>
    <d v="1998-03-31T00:00:00"/>
    <d v="2001-03-31T00:00:00"/>
    <x v="2"/>
    <n v="0"/>
    <n v="4.4440299999999997"/>
    <n v="0.3125"/>
    <n v="0"/>
    <n v="0"/>
    <n v="-0.54844546195642607"/>
    <n v="-2.4373080862982159"/>
    <n v="-518.93755199999998"/>
    <x v="0"/>
    <n v="-521.37486008629821"/>
    <n v="172.979184"/>
    <n v="0"/>
    <n v="-172.979184"/>
    <n v="348.39567608629818"/>
    <n v="246.49533720000002"/>
    <n v="0"/>
    <n v="-246.49533720000002"/>
    <x v="0"/>
    <n v="32.165889140000004"/>
    <n v="-132918.150685"/>
    <n v="-132918.150685"/>
    <n v="37546.571751944663"/>
    <n v="551.10740280000027"/>
    <n v="551.10740280000027"/>
    <n v="-246.49533720000002"/>
    <x v="3"/>
  </r>
  <r>
    <n v="271"/>
    <n v="407"/>
    <x v="0"/>
    <x v="4"/>
    <s v="Eastern Elec Plc"/>
    <x v="1"/>
    <x v="3"/>
    <x v="6"/>
    <x v="26"/>
    <x v="0"/>
    <d v="1998-03-31T00:00:00"/>
    <d v="2001-03-31T00:00:00"/>
    <x v="2"/>
    <n v="0"/>
    <n v="-4.4440299999999997"/>
    <n v="0.3125"/>
    <n v="0"/>
    <n v="0"/>
    <n v="-0.54844546195642607"/>
    <n v="2.4373080862982159"/>
    <n v="518.93755199999998"/>
    <x v="0"/>
    <n v="521.37486008629821"/>
    <n v="-172.979184"/>
    <n v="0"/>
    <n v="172.979184"/>
    <n v="-348.39567608629818"/>
    <n v="-246.49533720000002"/>
    <n v="0"/>
    <n v="246.49533720000002"/>
    <x v="0"/>
    <n v="-32.165889140000004"/>
    <n v="132918.150685"/>
    <n v="132918.150685"/>
    <n v="-37546.571751944663"/>
    <n v="-551.10740280000027"/>
    <n v="-551.10740280000027"/>
    <n v="246.49533720000002"/>
    <x v="3"/>
  </r>
  <r>
    <n v="5"/>
    <n v="310"/>
    <x v="0"/>
    <x v="0"/>
    <s v="Eastern Group"/>
    <x v="1"/>
    <x v="3"/>
    <x v="6"/>
    <x v="8"/>
    <x v="0"/>
    <d v="2000-03-22T00:00:00"/>
    <d v="2005-03-22T00:00:00"/>
    <x v="0"/>
    <n v="-50000000"/>
    <n v="17250.155581999999"/>
    <n v="0.51500000000000001"/>
    <n v="66.201836999999998"/>
    <n v="65.593292000000005"/>
    <n v="-0.56121563055078361"/>
    <n v="-9681.0569420512493"/>
    <n v="-3326.5415430000003"/>
    <x v="0"/>
    <n v="-13007.59848505125"/>
    <n v="252114.24013399999"/>
    <n v="240845.19472100001"/>
    <n v="-11269.045412999985"/>
    <n v="1738.5530720512652"/>
    <n v="252114.24013399999"/>
    <n v="240845.19472100001"/>
    <n v="-11269.045412999985"/>
    <x v="0"/>
    <n v="124856.62610251601"/>
    <n v="-261076.38888899999"/>
    <n v="-20231.194167999987"/>
    <n v="-573069.307317"/>
    <n v="-11269.045412999985"/>
    <n v="-11269.045412999985"/>
    <n v="-11269.045412999985"/>
    <x v="0"/>
  </r>
  <r>
    <n v="6"/>
    <n v="311"/>
    <x v="0"/>
    <x v="0"/>
    <s v="Eastern Group"/>
    <x v="1"/>
    <x v="3"/>
    <x v="6"/>
    <x v="26"/>
    <x v="0"/>
    <d v="2000-03-22T00:00:00"/>
    <d v="2005-03-22T00:00:00"/>
    <x v="0"/>
    <n v="50000000"/>
    <n v="-17250.155581999999"/>
    <n v="0.51500000000000001"/>
    <n v="66.201836999999998"/>
    <n v="65.593292000000005"/>
    <n v="-0.56121563055078361"/>
    <n v="9681.0569420512493"/>
    <n v="3326.5415430000003"/>
    <x v="0"/>
    <n v="13007.59848505125"/>
    <n v="-252114.24013399999"/>
    <n v="-240845.19472100001"/>
    <n v="11269.045412999985"/>
    <n v="-1738.5530720512652"/>
    <n v="-252114.24013399999"/>
    <n v="-240845.19472100001"/>
    <n v="11269.045412999985"/>
    <x v="0"/>
    <n v="-124856.62610251601"/>
    <n v="261076.38888899999"/>
    <n v="20231.194167999987"/>
    <n v="573069.307317"/>
    <n v="11269.045412999985"/>
    <n v="11269.045412999985"/>
    <n v="11269.045412999985"/>
    <x v="0"/>
  </r>
  <r>
    <n v="1306"/>
    <n v="467"/>
    <x v="0"/>
    <x v="0"/>
    <s v="Eastman Chemical"/>
    <x v="1"/>
    <x v="0"/>
    <x v="3"/>
    <x v="1"/>
    <x v="3"/>
    <d v="2001-01-05T00:00:00"/>
    <d v="2006-01-05T00:00:00"/>
    <x v="0"/>
    <n v="-10000000"/>
    <n v="4172.0164370000002"/>
    <n v="1.2"/>
    <n v="119.510954"/>
    <n v="118.84314999999999"/>
    <n v="-0.59012939526734798"/>
    <n v="-2462.0295370122458"/>
    <n v="-1288.270293"/>
    <x v="0"/>
    <n v="-3750.2998300122458"/>
    <n v="-31292.454972"/>
    <n v="-34338.653615000003"/>
    <n v="-3046.1986430000034"/>
    <n v="704.10118701224246"/>
    <n v="-31292.454972"/>
    <n v="-34338.653615000003"/>
    <n v="-3046.1986430000034"/>
    <x v="0"/>
    <n v="30197.054971006004"/>
    <n v="0"/>
    <n v="-34338.653615000003"/>
    <n v="-61252.696624000004"/>
    <n v="-3046.1986430000034"/>
    <n v="-3046.1986430000034"/>
    <n v="-3046.1986430000034"/>
    <x v="1"/>
  </r>
  <r>
    <n v="1500"/>
    <n v="551"/>
    <x v="0"/>
    <x v="1"/>
    <s v="Eastman Chemical"/>
    <x v="1"/>
    <x v="0"/>
    <x v="3"/>
    <x v="1"/>
    <x v="1"/>
    <d v="2001-01-05T00:00:00"/>
    <d v="2006-01-05T00:00:00"/>
    <x v="0"/>
    <n v="10000000"/>
    <n v="-4172.0164370000002"/>
    <n v="1.2"/>
    <n v="119.510954"/>
    <n v="118.84314999999999"/>
    <n v="-0.59012939526734798"/>
    <n v="2462.0295370122458"/>
    <n v="1288.270293"/>
    <x v="0"/>
    <n v="3750.2998300122458"/>
    <n v="31292.454972"/>
    <n v="34338.653615000003"/>
    <n v="3046.1986430000034"/>
    <n v="-704.10118701224246"/>
    <n v="31292.454972"/>
    <n v="34338.653615000003"/>
    <n v="3046.1986430000034"/>
    <x v="0"/>
    <n v="-30197.054971006004"/>
    <n v="0"/>
    <n v="34338.653615000003"/>
    <n v="61252.696624000004"/>
    <n v="3046.1986430000034"/>
    <n v="3046.1986430000034"/>
    <n v="3046.1986430000034"/>
    <x v="1"/>
  </r>
  <r>
    <n v="1654"/>
    <n v="864"/>
    <x v="0"/>
    <x v="2"/>
    <s v="Eastman Kodak Co."/>
    <x v="6"/>
    <x v="8"/>
    <x v="3"/>
    <x v="20"/>
    <x v="4"/>
    <d v="2001-02-27T00:00:00"/>
    <d v="2006-02-27T00:00:00"/>
    <x v="0"/>
    <n v="-10000000"/>
    <n v="4231.1372140000003"/>
    <n v="1.1000000000000001"/>
    <n v="98.501375999999993"/>
    <n v="98.384446999999994"/>
    <n v="-9.3628869893999878E-2"/>
    <n v="-396.15659571326717"/>
    <n v="-1159.2197430000001"/>
    <x v="0"/>
    <n v="-1555.3763387132672"/>
    <n v="-59245.143395999999"/>
    <n v="-60109.815861000003"/>
    <n v="-864.67246500000329"/>
    <n v="690.70387371326387"/>
    <n v="-59245.143395999999"/>
    <n v="-60109.815861000003"/>
    <n v="-864.67246500000329"/>
    <x v="0"/>
    <n v="17400.551792575003"/>
    <n v="0"/>
    <n v="-60109.815861000003"/>
    <n v="-60109.815861000003"/>
    <n v="-864.67246500000329"/>
    <n v="-864.67246500000329"/>
    <n v="-864.67246500000329"/>
    <x v="1"/>
  </r>
  <r>
    <n v="1655"/>
    <n v="865"/>
    <x v="0"/>
    <x v="3"/>
    <s v="Eastman Kodak Co."/>
    <x v="6"/>
    <x v="8"/>
    <x v="3"/>
    <x v="4"/>
    <x v="4"/>
    <d v="2001-02-27T00:00:00"/>
    <d v="2006-02-27T00:00:00"/>
    <x v="0"/>
    <n v="10000000"/>
    <n v="-4231.1372140000003"/>
    <n v="1.1000000000000001"/>
    <n v="98.501375999999993"/>
    <n v="98.384446999999994"/>
    <n v="-9.3628869893999878E-2"/>
    <n v="396.15659571326717"/>
    <n v="1159.2197430000001"/>
    <x v="0"/>
    <n v="1555.3763387132672"/>
    <n v="59245.143395999999"/>
    <n v="60109.815861000003"/>
    <n v="864.67246500000329"/>
    <n v="-690.70387371326387"/>
    <n v="59245.143395999999"/>
    <n v="60109.815861000003"/>
    <n v="864.67246500000329"/>
    <x v="0"/>
    <n v="-17400.551792575003"/>
    <n v="0"/>
    <n v="60109.815861000003"/>
    <n v="60109.815861000003"/>
    <n v="864.67246500000329"/>
    <n v="864.67246500000329"/>
    <n v="864.67246500000329"/>
    <x v="1"/>
  </r>
  <r>
    <n v="1656"/>
    <n v="866"/>
    <x v="0"/>
    <x v="4"/>
    <s v="Eastman Kodak Co."/>
    <x v="6"/>
    <x v="8"/>
    <x v="3"/>
    <x v="5"/>
    <x v="4"/>
    <d v="2001-02-27T00:00:00"/>
    <d v="2006-02-27T00:00:00"/>
    <x v="0"/>
    <n v="-10000000"/>
    <n v="4231.1372140000003"/>
    <n v="1.1000000000000001"/>
    <n v="98.501375999999993"/>
    <n v="98.384446999999994"/>
    <n v="-9.3628869893999878E-2"/>
    <n v="-396.15659571326717"/>
    <n v="-1159.2197430000001"/>
    <x v="0"/>
    <n v="-1555.3763387132672"/>
    <n v="-59245.143395999999"/>
    <n v="-60109.815861000003"/>
    <n v="-864.67246500000329"/>
    <n v="690.70387371326387"/>
    <n v="-59245.143395999999"/>
    <n v="-60109.815861000003"/>
    <n v="-864.67246500000329"/>
    <x v="0"/>
    <n v="17400.551792575003"/>
    <n v="0"/>
    <n v="-60109.815861000003"/>
    <n v="-60109.815861000003"/>
    <n v="-864.67246500000329"/>
    <n v="-864.67246500000329"/>
    <n v="-864.67246500000329"/>
    <x v="1"/>
  </r>
  <r>
    <n v="1583"/>
    <n v="637"/>
    <x v="0"/>
    <x v="0"/>
    <s v="Edison Intl"/>
    <x v="7"/>
    <x v="3"/>
    <x v="3"/>
    <x v="6"/>
    <x v="0"/>
    <d v="2000-12-22T00:00:00"/>
    <d v="2004-10-15T00:00:00"/>
    <x v="0"/>
    <n v="5000000"/>
    <n v="-1436.656213"/>
    <n v="3"/>
    <n v="1797.2918110000001"/>
    <n v="1789.22208"/>
    <n v="-1.1738781280626833"/>
    <n v="1686.4593059860638"/>
    <n v="3112.9011989999999"/>
    <x v="0"/>
    <n v="4799.3605049860635"/>
    <n v="-609166.66666700004"/>
    <n v="-607916.66666700004"/>
    <n v="1250"/>
    <n v="-3549.3605049860635"/>
    <n v="-609166.66666700004"/>
    <n v="-607916.66666700004"/>
    <n v="1250"/>
    <x v="0"/>
    <n v="-40176.090996544997"/>
    <n v="0"/>
    <n v="-607916.66666700004"/>
    <n v="-492145.12179100001"/>
    <n v="1250"/>
    <n v="1250"/>
    <n v="1250"/>
    <x v="0"/>
  </r>
  <r>
    <n v="1604"/>
    <n v="660"/>
    <x v="0"/>
    <x v="0"/>
    <s v="Edison Intl"/>
    <x v="7"/>
    <x v="3"/>
    <x v="3"/>
    <x v="21"/>
    <x v="0"/>
    <d v="2001-01-10T00:00:00"/>
    <d v="2006-01-10T00:00:00"/>
    <x v="0"/>
    <n v="5000000"/>
    <n v="-2165.5699079999999"/>
    <n v="8.25"/>
    <n v="1709.0127379999999"/>
    <n v="1702.2409"/>
    <n v="-1.1359429330187822"/>
    <n v="2459.9638329507343"/>
    <n v="3923.1608910000004"/>
    <x v="0"/>
    <n v="6383.1247239507347"/>
    <n v="-559479.16666700004"/>
    <n v="-556041.66666700004"/>
    <n v="3437.5"/>
    <n v="-2945.6247239507347"/>
    <n v="-559479.16666700004"/>
    <n v="-556041.66666700004"/>
    <n v="3437.5"/>
    <x v="0"/>
    <n v="-60560.162477219994"/>
    <n v="0"/>
    <n v="-556041.66666700004"/>
    <n v="-556041.66666700004"/>
    <n v="3437.5"/>
    <n v="3437.5"/>
    <n v="3437.5"/>
    <x v="1"/>
  </r>
  <r>
    <n v="1073"/>
    <n v="431"/>
    <x v="0"/>
    <x v="0"/>
    <s v="Edison Mission"/>
    <x v="7"/>
    <x v="3"/>
    <x v="3"/>
    <x v="11"/>
    <x v="0"/>
    <d v="2000-12-18T00:00:00"/>
    <d v="2004-05-28T00:00:00"/>
    <x v="0"/>
    <n v="-5000000"/>
    <n v="1307.0160089999999"/>
    <n v="2"/>
    <n v="1303.6232789999999"/>
    <n v="1297.6292100000001"/>
    <n v="-1.504847961499036"/>
    <n v="-1966.8603767902557"/>
    <n v="-2697.1137330000001"/>
    <x v="0"/>
    <n v="-4663.9741097902561"/>
    <n v="641666.66666700004"/>
    <n v="640833.33333299996"/>
    <n v="-833.33333400008269"/>
    <n v="3830.6407757901734"/>
    <n v="641666.66666700004"/>
    <n v="640833.33333299996"/>
    <n v="-833.33333400008269"/>
    <x v="0"/>
    <n v="36550.702691685001"/>
    <n v="-20000"/>
    <n v="620833.33333299996"/>
    <n v="274530.88759999996"/>
    <n v="-833.33333400008269"/>
    <n v="-833.33333400008269"/>
    <n v="-833.33333400008269"/>
    <x v="4"/>
  </r>
  <r>
    <n v="1376"/>
    <n v="433"/>
    <x v="0"/>
    <x v="0"/>
    <s v="Edison Mission"/>
    <x v="7"/>
    <x v="3"/>
    <x v="3"/>
    <x v="10"/>
    <x v="0"/>
    <d v="2000-12-19T00:00:00"/>
    <d v="2005-04-11T00:00:00"/>
    <x v="0"/>
    <n v="-10000000"/>
    <n v="3312.8597769999997"/>
    <n v="2.1"/>
    <n v="1275.787235"/>
    <n v="1270.3027689999999"/>
    <n v="-1.2626909232195098"/>
    <n v="-4183.1179703169091"/>
    <n v="-4564.0460400000002"/>
    <x v="0"/>
    <n v="-8747.1640103169084"/>
    <n v="1254500"/>
    <n v="1252750"/>
    <n v="-1750"/>
    <n v="6997.1640103169084"/>
    <n v="1254500"/>
    <n v="1252750"/>
    <n v="-1750"/>
    <x v="0"/>
    <n v="92644.123663804989"/>
    <n v="-13416.666667"/>
    <n v="1239333.3333330001"/>
    <n v="641366.8488700001"/>
    <n v="-1750"/>
    <n v="-1750"/>
    <n v="-1750"/>
    <x v="0"/>
  </r>
  <r>
    <n v="1307"/>
    <n v="468"/>
    <x v="0"/>
    <x v="0"/>
    <s v="Electrolux Ab"/>
    <x v="1"/>
    <x v="6"/>
    <x v="11"/>
    <x v="1"/>
    <x v="2"/>
    <d v="2001-01-05T00:00:00"/>
    <d v="2006-01-05T00:00:00"/>
    <x v="0"/>
    <n v="-10000000"/>
    <n v="4048.4325570000001"/>
    <n v="0.53"/>
    <n v="67.740813000000003"/>
    <n v="67.154532000000003"/>
    <n v="-0.58361023124142708"/>
    <n v="-2362.7066607560919"/>
    <n v="-810.05605500000001"/>
    <x v="0"/>
    <n v="-3172.7627157560919"/>
    <n v="48398.367139000002"/>
    <n v="45887.515321999999"/>
    <n v="-2510.8518170000025"/>
    <n v="661.91089875608941"/>
    <n v="48398.367139000002"/>
    <n v="45887.515321999999"/>
    <n v="-2510.8518170000025"/>
    <x v="0"/>
    <n v="29302.554847566003"/>
    <n v="0"/>
    <n v="45887.515321999999"/>
    <n v="-3450.1895460000014"/>
    <n v="-2510.8518170000025"/>
    <n v="-2510.8518170000025"/>
    <n v="-2510.8518170000025"/>
    <x v="1"/>
  </r>
  <r>
    <n v="1501"/>
    <n v="552"/>
    <x v="0"/>
    <x v="1"/>
    <s v="Electrolux Ab"/>
    <x v="1"/>
    <x v="6"/>
    <x v="11"/>
    <x v="1"/>
    <x v="1"/>
    <d v="2001-01-05T00:00:00"/>
    <d v="2006-01-05T00:00:00"/>
    <x v="0"/>
    <n v="10000000"/>
    <n v="-4048.4325570000001"/>
    <n v="0.53"/>
    <n v="67.740813000000003"/>
    <n v="67.154532000000003"/>
    <n v="-0.58361023124142708"/>
    <n v="2362.7066607560919"/>
    <n v="810.05605500000001"/>
    <x v="0"/>
    <n v="3172.7627157560919"/>
    <n v="-48398.367139000002"/>
    <n v="-45887.515321999999"/>
    <n v="2510.8518170000025"/>
    <n v="-661.91089875608941"/>
    <n v="-48398.367139000002"/>
    <n v="-45887.515321999999"/>
    <n v="2510.8518170000025"/>
    <x v="0"/>
    <n v="-29302.554847566003"/>
    <n v="0"/>
    <n v="-45887.515321999999"/>
    <n v="3450.1895460000014"/>
    <n v="2510.8518170000025"/>
    <n v="2510.8518170000025"/>
    <n v="2510.8518170000025"/>
    <x v="1"/>
  </r>
  <r>
    <n v="44"/>
    <n v="143"/>
    <x v="0"/>
    <x v="8"/>
    <s v="Emmis Comm"/>
    <x v="8"/>
    <x v="4"/>
    <x v="3"/>
    <x v="23"/>
    <x v="5"/>
    <d v="2000-08-08T00:00:00"/>
    <d v="2001-09-30T00:00:00"/>
    <x v="0"/>
    <n v="10000000"/>
    <n v="-472.13530200000002"/>
    <n v="2.125"/>
    <n v="146.53989899999999"/>
    <n v="144.02382800000001"/>
    <n v="-0.9709092778686923"/>
    <n v="458.40054512113699"/>
    <n v="1367.2499399999999"/>
    <x v="0"/>
    <n v="1825.6504851211369"/>
    <n v="34464.463580000003"/>
    <n v="36113.804515999997"/>
    <n v="1649.3409359999932"/>
    <n v="-176.30954912114362"/>
    <n v="34464.463580000003"/>
    <n v="36113.804515999997"/>
    <n v="1649.3409359999932"/>
    <x v="0"/>
    <n v="-7766.6257179000004"/>
    <n v="138125"/>
    <n v="174238.804516"/>
    <n v="117244.99110000001"/>
    <n v="1649.3409359999932"/>
    <n v="1649.3409359999932"/>
    <n v="1649.3409359999932"/>
    <x v="3"/>
  </r>
  <r>
    <n v="57"/>
    <n v="144"/>
    <x v="1"/>
    <x v="5"/>
    <s v="Emmis Comm"/>
    <x v="8"/>
    <x v="4"/>
    <x v="3"/>
    <x v="24"/>
    <x v="5"/>
    <d v="2000-08-08T00:00:00"/>
    <d v="2001-09-30T00:00:00"/>
    <x v="0"/>
    <n v="10000000"/>
    <n v="-472.13530200000002"/>
    <n v="2.125"/>
    <n v="146.53989899999999"/>
    <n v="144.02382800000001"/>
    <n v="-0.9709092778686923"/>
    <n v="458.40054512113699"/>
    <n v="1367.2499399999999"/>
    <x v="0"/>
    <n v="1825.6504851211369"/>
    <n v="34464.463580000003"/>
    <n v="36113.804515999997"/>
    <n v="1649.3409359999932"/>
    <n v="-176.30954912114362"/>
    <n v="34464.463580000003"/>
    <n v="36113.804515999997"/>
    <n v="1649.3409359999932"/>
    <x v="0"/>
    <n v="-7766.6257179000004"/>
    <n v="138125"/>
    <n v="174238.804516"/>
    <n v="117244.99110000001"/>
    <n v="1649.3409359999932"/>
    <n v="1649.3409359999932"/>
    <n v="1649.3409359999932"/>
    <x v="3"/>
  </r>
  <r>
    <n v="144"/>
    <n v="145"/>
    <x v="1"/>
    <x v="7"/>
    <s v="Emmis Comm"/>
    <x v="8"/>
    <x v="4"/>
    <x v="3"/>
    <x v="4"/>
    <x v="5"/>
    <d v="2000-08-08T00:00:00"/>
    <d v="2001-09-30T00:00:00"/>
    <x v="0"/>
    <n v="-10000000"/>
    <n v="472.13530200000002"/>
    <n v="2.125"/>
    <n v="146.53989899999999"/>
    <n v="144.02382800000001"/>
    <n v="-0.9709092778686923"/>
    <n v="-458.40054512113699"/>
    <n v="-1367.2499399999999"/>
    <x v="0"/>
    <n v="-1825.6504851211369"/>
    <n v="-34464.463580000003"/>
    <n v="-36113.804515999997"/>
    <n v="-1649.3409359999932"/>
    <n v="176.30954912114362"/>
    <n v="-34464.463580000003"/>
    <n v="-36113.804515999997"/>
    <n v="-1649.3409359999932"/>
    <x v="0"/>
    <n v="7766.6257179000004"/>
    <n v="-138125"/>
    <n v="-174238.804516"/>
    <n v="-117244.99110000001"/>
    <n v="-1649.3409359999932"/>
    <n v="-1649.3409359999932"/>
    <n v="-1649.3409359999932"/>
    <x v="3"/>
  </r>
  <r>
    <n v="1713"/>
    <n v="916"/>
    <x v="0"/>
    <x v="0"/>
    <s v="Enel Spa"/>
    <x v="9"/>
    <x v="3"/>
    <x v="12"/>
    <x v="3"/>
    <x v="9"/>
    <d v="2001-03-22T00:00:00"/>
    <d v="2006-03-22T00:00:00"/>
    <x v="1"/>
    <n v="-10000000"/>
    <n v="4297.8901839999999"/>
    <n v="0.36"/>
    <n v="33.598148999999999"/>
    <n v="33.463147999999997"/>
    <n v="-0.11209634849360449"/>
    <n v="-481.77779585290591"/>
    <n v="-430.55050199999994"/>
    <x v="0"/>
    <n v="-912.32829785290585"/>
    <n v="-11841.053260999999"/>
    <n v="-12543.910411000001"/>
    <n v="-702.85715000000164"/>
    <n v="209.47114785290421"/>
    <n v="-10443.808976201999"/>
    <n v="-11007.281385652501"/>
    <n v="-563.4724094505018"/>
    <x v="0"/>
    <m/>
    <n v="0"/>
    <n v="-11007.281385652501"/>
    <n v="-11007.281385652501"/>
    <n v="-563.4724094505018"/>
    <n v="-563.4724094505018"/>
    <n v="-563.4724094505018"/>
    <x v="1"/>
  </r>
  <r>
    <n v="1308"/>
    <n v="469"/>
    <x v="0"/>
    <x v="0"/>
    <s v="Enterprise Oil Plc"/>
    <x v="1"/>
    <x v="5"/>
    <x v="6"/>
    <x v="1"/>
    <x v="6"/>
    <d v="2001-01-05T00:00:00"/>
    <d v="2006-01-05T00:00:00"/>
    <x v="0"/>
    <n v="-10000000"/>
    <n v="4058.4455370000001"/>
    <n v="0.61"/>
    <n v="56.657971000000003"/>
    <n v="51.798108999999997"/>
    <n v="-5.0560740756191658"/>
    <n v="-20519.801266938004"/>
    <n v="-778.80806099999995"/>
    <x v="0"/>
    <n v="-21298.609327938004"/>
    <n v="-33071.251651999999"/>
    <n v="-53676.063780999997"/>
    <n v="-20604.812128999998"/>
    <n v="693.79719893800575"/>
    <n v="-33071.251651999999"/>
    <n v="-53676.063780999997"/>
    <n v="-20604.812128999998"/>
    <x v="0"/>
    <n v="29375.028796806004"/>
    <n v="0"/>
    <n v="-53676.063780999997"/>
    <n v="-56459.159734999994"/>
    <n v="-20604.812128999998"/>
    <n v="-20604.812128999998"/>
    <n v="-20604.812128999998"/>
    <x v="1"/>
  </r>
  <r>
    <n v="1502"/>
    <n v="553"/>
    <x v="0"/>
    <x v="1"/>
    <s v="Enterprise Oil Plc"/>
    <x v="1"/>
    <x v="5"/>
    <x v="6"/>
    <x v="1"/>
    <x v="1"/>
    <d v="2001-01-05T00:00:00"/>
    <d v="2006-01-05T00:00:00"/>
    <x v="0"/>
    <n v="10000000"/>
    <n v="-4058.4455370000001"/>
    <n v="0.61"/>
    <n v="56.657971000000003"/>
    <n v="51.798108999999997"/>
    <n v="-5.0560740756191658"/>
    <n v="20519.801266938004"/>
    <n v="778.80806099999995"/>
    <x v="0"/>
    <n v="21298.609327938004"/>
    <n v="33071.251651999999"/>
    <n v="53676.063780999997"/>
    <n v="20604.812128999998"/>
    <n v="-693.79719893800575"/>
    <n v="33071.251651999999"/>
    <n v="53676.063780999997"/>
    <n v="20604.812128999998"/>
    <x v="0"/>
    <n v="-29375.028796806004"/>
    <n v="0"/>
    <n v="53676.063780999997"/>
    <n v="56459.159734999994"/>
    <n v="20604.812128999998"/>
    <n v="20604.812128999998"/>
    <n v="20604.812128999998"/>
    <x v="1"/>
  </r>
  <r>
    <n v="881"/>
    <n v="422"/>
    <x v="0"/>
    <x v="0"/>
    <s v="Eon Ag"/>
    <x v="11"/>
    <x v="8"/>
    <x v="8"/>
    <x v="27"/>
    <x v="2"/>
    <d v="2000-12-12T00:00:00"/>
    <d v="2005-12-12T00:00:00"/>
    <x v="1"/>
    <n v="-10000000"/>
    <n v="4094.082257"/>
    <n v="0.4"/>
    <n v="29.999134999999999"/>
    <n v="30.673278"/>
    <n v="0.70431045501614453"/>
    <n v="2883.5049373011939"/>
    <n v="-372.11242800000002"/>
    <x v="0"/>
    <n v="2511.392509301194"/>
    <n v="-44636.592726000003"/>
    <n v="-41913.143393999999"/>
    <n v="2723.4493320000038"/>
    <n v="212.05682269880981"/>
    <n v="-39369.474784332"/>
    <n v="-36778.783328234997"/>
    <n v="2590.6914560970035"/>
    <x v="0"/>
    <n v="8081.7183753179997"/>
    <n v="-8775"/>
    <n v="-45553.783328234997"/>
    <n v="-42650.981377118842"/>
    <n v="2635.6914560970035"/>
    <n v="2635.6914560970035"/>
    <n v="2590.6914560970035"/>
    <x v="1"/>
  </r>
  <r>
    <n v="233"/>
    <n v="348"/>
    <x v="0"/>
    <x v="0"/>
    <s v="Ericsson"/>
    <x v="5"/>
    <x v="4"/>
    <x v="11"/>
    <x v="6"/>
    <x v="2"/>
    <d v="2000-10-20T00:00:00"/>
    <d v="2001-02-27T00:00:00"/>
    <x v="0"/>
    <n v="0"/>
    <n v="0"/>
    <n v="0.34"/>
    <n v="0"/>
    <n v="0"/>
    <m/>
    <n v="-"/>
    <n v="0"/>
    <x v="0"/>
    <n v="0"/>
    <n v="0"/>
    <n v="0"/>
    <n v="0"/>
    <n v="0"/>
    <n v="0"/>
    <n v="0"/>
    <n v="0"/>
    <x v="0"/>
    <n v="0"/>
    <n v="429743.44444400002"/>
    <n v="429743.44444400002"/>
    <n v="170552.37640000001"/>
    <n v="0"/>
    <n v="0"/>
    <n v="0"/>
    <x v="3"/>
  </r>
  <r>
    <n v="418"/>
    <n v="419"/>
    <x v="0"/>
    <x v="0"/>
    <s v="Ericsson"/>
    <x v="5"/>
    <x v="4"/>
    <x v="11"/>
    <x v="7"/>
    <x v="2"/>
    <d v="2000-12-08T00:00:00"/>
    <d v="2005-12-08T00:00:00"/>
    <x v="0"/>
    <n v="10000000"/>
    <n v="-3996.746361"/>
    <n v="0.55000000000000004"/>
    <n v="100.93238700000001"/>
    <n v="96.027624000000003"/>
    <n v="-4.8645177634327101"/>
    <n v="19442.243669019543"/>
    <n v="1090.360842"/>
    <x v="0"/>
    <n v="20532.604511019541"/>
    <n v="-181348.393989"/>
    <n v="-161888.61392599999"/>
    <n v="19459.780063000013"/>
    <n v="-1072.8244480195281"/>
    <n v="-181348.393989"/>
    <n v="-161888.61392599999"/>
    <n v="19459.780063000013"/>
    <x v="0"/>
    <n v="-23011.267173457498"/>
    <n v="13750"/>
    <n v="-148138.61392599999"/>
    <n v="-98477.214061999985"/>
    <n v="19459.780063000013"/>
    <n v="19459.780063000013"/>
    <n v="19459.780063000013"/>
    <x v="1"/>
  </r>
  <r>
    <n v="1614"/>
    <n v="820"/>
    <x v="0"/>
    <x v="0"/>
    <s v="Ericsson"/>
    <x v="5"/>
    <x v="4"/>
    <x v="11"/>
    <x v="10"/>
    <x v="2"/>
    <d v="2001-01-18T00:00:00"/>
    <d v="2003-08-06T00:00:00"/>
    <x v="0"/>
    <n v="-17000000"/>
    <n v="3615.9343709999998"/>
    <n v="0.6"/>
    <n v="75.451828000000006"/>
    <n v="71.654735000000002"/>
    <n v="-3.7827714493890778"/>
    <n v="-13678.253301483453"/>
    <n v="-1378.5333839999998"/>
    <x v="0"/>
    <n v="-15056.786685483454"/>
    <n v="36420.064158000001"/>
    <n v="21992.185157"/>
    <n v="-14427.879001000001"/>
    <n v="628.90768448345261"/>
    <n v="36420.064158000001"/>
    <n v="21992.185157"/>
    <n v="-14427.879001000001"/>
    <x v="0"/>
    <n v="20818.742141032497"/>
    <n v="0"/>
    <n v="21992.185157"/>
    <n v="21992.185157"/>
    <n v="-14427.879001000001"/>
    <n v="-14427.879001000001"/>
    <n v="-14427.879001000001"/>
    <x v="5"/>
  </r>
  <r>
    <n v="1729"/>
    <n v="934"/>
    <x v="0"/>
    <x v="0"/>
    <s v="Ericsson"/>
    <x v="5"/>
    <x v="4"/>
    <x v="11"/>
    <x v="10"/>
    <x v="2"/>
    <d v="2001-03-29T00:00:00"/>
    <d v="2006-06-30T00:00:00"/>
    <x v="1"/>
    <n v="15000000"/>
    <n v="-6947.5640069999999"/>
    <n v="1.06"/>
    <n v="107.374695"/>
    <n v="102.162752"/>
    <n v="-4.9950275374784932"/>
    <n v="34703.273533359425"/>
    <n v="1932.8139960000001"/>
    <x v="0"/>
    <n v="36636.087529359422"/>
    <n v="-7066.7292530000004"/>
    <n v="28601.510491000001"/>
    <n v="35668.239743999999"/>
    <n v="-967.84778535942314"/>
    <n v="-6232.8552011460006"/>
    <n v="25097.8254558525"/>
    <n v="31330.680656998502"/>
    <x v="0"/>
    <n v="-40000.599770302499"/>
    <n v="0"/>
    <n v="25097.8254558525"/>
    <n v="25097.8254558525"/>
    <n v="31330.680656998502"/>
    <n v="31330.680656998502"/>
    <n v="31330.680656998502"/>
    <x v="1"/>
  </r>
  <r>
    <n v="1734"/>
    <n v="941"/>
    <x v="0"/>
    <x v="0"/>
    <s v="Ericsson"/>
    <x v="5"/>
    <x v="4"/>
    <x v="11"/>
    <x v="10"/>
    <x v="2"/>
    <d v="2001-04-02T00:00:00"/>
    <d v="2006-04-02T00:00:00"/>
    <x v="0"/>
    <n v="10000000"/>
    <n v="-4327.273158"/>
    <n v="1.05"/>
    <n v="104.409464"/>
    <n v="99.347156999999996"/>
    <n v="-5.0162064433789961"/>
    <n v="21706.495497420576"/>
    <n v="1245.6066839999999"/>
    <x v="0"/>
    <n v="22952.102181420574"/>
    <n v="2801.2974079999999"/>
    <n v="24687.356930000002"/>
    <n v="21886.059522000003"/>
    <n v="-1066.042659420571"/>
    <n v="2801.2974079999999"/>
    <n v="24687.356930000002"/>
    <n v="21886.059522000003"/>
    <x v="0"/>
    <n v="-24914.275207185001"/>
    <n v="0"/>
    <n v="24687.356930000002"/>
    <n v="24687.356930000002"/>
    <n v="21886.059522000003"/>
    <n v="21886.059522000003"/>
    <n v="21886.059522000003"/>
    <x v="1"/>
  </r>
  <r>
    <n v="1738"/>
    <n v="944"/>
    <x v="0"/>
    <x v="0"/>
    <s v="Ericsson"/>
    <x v="5"/>
    <x v="4"/>
    <x v="11"/>
    <x v="6"/>
    <x v="2"/>
    <d v="2001-04-02T00:00:00"/>
    <d v="2004-04-02T00:00:00"/>
    <x v="0"/>
    <n v="-10000000"/>
    <n v="2695.5909379999998"/>
    <n v="0.81499999999999995"/>
    <n v="82.603544999999997"/>
    <n v="78.503020000000006"/>
    <n v="-4.1049062416546169"/>
    <n v="-11065.148066343823"/>
    <n v="-923.90770199999997"/>
    <x v="0"/>
    <n v="-11989.055768343824"/>
    <n v="2807.4078810000001"/>
    <n v="-8702.6482969999997"/>
    <n v="-11510.056177999999"/>
    <n v="478.99959034382482"/>
    <n v="2807.4078810000001"/>
    <n v="-8702.6482969999997"/>
    <n v="-11510.056177999999"/>
    <x v="0"/>
    <n v="15519.864825535"/>
    <n v="0"/>
    <n v="-8702.6482969999997"/>
    <n v="-8702.6482969999997"/>
    <n v="-11510.056177999999"/>
    <n v="-11510.056177999999"/>
    <n v="-11510.056177999999"/>
    <x v="4"/>
  </r>
  <r>
    <n v="1740"/>
    <n v="946"/>
    <x v="0"/>
    <x v="0"/>
    <s v="Ericsson"/>
    <x v="5"/>
    <x v="4"/>
    <x v="11"/>
    <x v="7"/>
    <x v="2"/>
    <d v="2001-04-02T00:00:00"/>
    <d v="2006-04-02T00:00:00"/>
    <x v="0"/>
    <n v="-5000000"/>
    <n v="2159.4863880000003"/>
    <n v="1.01"/>
    <n v="104.306639"/>
    <n v="99.253501"/>
    <n v="-5.0171188048761373"/>
    <n v="-10834.399766108847"/>
    <n v="-617.85507600000005"/>
    <x v="0"/>
    <n v="-11452.254842108847"/>
    <n v="6893.3850400000001"/>
    <n v="-4007.5978570000002"/>
    <n v="-10900.982897"/>
    <n v="551.27194510884692"/>
    <n v="6893.3850400000001"/>
    <n v="-4007.5978570000002"/>
    <n v="-10900.982897"/>
    <x v="0"/>
    <n v="12433.242878910001"/>
    <n v="0"/>
    <n v="-4007.5978570000002"/>
    <n v="-4007.5978570000002"/>
    <n v="-10900.982897"/>
    <n v="-10900.982897"/>
    <n v="-10900.982897"/>
    <x v="1"/>
  </r>
  <r>
    <n v="1743"/>
    <n v="950"/>
    <x v="0"/>
    <x v="0"/>
    <s v="Ericsson"/>
    <x v="5"/>
    <x v="4"/>
    <x v="11"/>
    <x v="7"/>
    <x v="2"/>
    <d v="2001-04-03T00:00:00"/>
    <d v="2006-04-03T00:00:00"/>
    <x v="0"/>
    <n v="10000000"/>
    <n v="-4322.9981589999998"/>
    <n v="1.02"/>
    <n v="104.33497199999999"/>
    <n v="99.280563000000001"/>
    <n v="-5.016898839671093"/>
    <n v="21688.044447787368"/>
    <n v="1238.348082"/>
    <x v="0"/>
    <n v="22926.392529787368"/>
    <n v="-9938.0189480000008"/>
    <n v="11895.428567000001"/>
    <n v="21833.447515"/>
    <n v="-1092.9450147873686"/>
    <n v="-9938.0189480000008"/>
    <n v="11895.428567000001"/>
    <n v="21833.447515"/>
    <x v="0"/>
    <n v="-24889.661900442497"/>
    <n v="0"/>
    <n v="11895.428567000001"/>
    <n v="11895.428567000001"/>
    <n v="21833.447515"/>
    <n v="21833.447515"/>
    <n v="21833.447515"/>
    <x v="1"/>
  </r>
  <r>
    <n v="256"/>
    <n v="370"/>
    <x v="0"/>
    <x v="0"/>
    <s v="Farmland"/>
    <x v="12"/>
    <x v="6"/>
    <x v="3"/>
    <x v="28"/>
    <x v="0"/>
    <d v="2000-11-03T00:00:00"/>
    <d v="2001-10-29T00:00:00"/>
    <x v="0"/>
    <n v="600000"/>
    <n v="-36.017122000000001"/>
    <n v="3.37"/>
    <n v="508.32507099999998"/>
    <n v="502.07915200000002"/>
    <n v="-1.069676819289711"/>
    <n v="38.52668050092948"/>
    <n v="248.654415"/>
    <x v="0"/>
    <n v="287.18109550092947"/>
    <n v="3056.8144200000002"/>
    <n v="3331.5532619999999"/>
    <n v="274.73884199999975"/>
    <n v="-12.442253500929723"/>
    <n v="3056.8144200000002"/>
    <n v="3331.5532619999999"/>
    <n v="274.73884199999975"/>
    <x v="0"/>
    <n v="-426.58679296799994"/>
    <n v="0"/>
    <n v="3331.5532619999999"/>
    <n v="3889.5490659999982"/>
    <n v="274.73884199999975"/>
    <n v="274.73884199999975"/>
    <n v="274.73884199999975"/>
    <x v="2"/>
  </r>
  <r>
    <n v="1309"/>
    <n v="629"/>
    <x v="0"/>
    <x v="0"/>
    <s v="Fiat Spa"/>
    <x v="5"/>
    <x v="6"/>
    <x v="12"/>
    <x v="1"/>
    <x v="6"/>
    <d v="2001-01-05T00:00:00"/>
    <d v="2006-01-05T00:00:00"/>
    <x v="0"/>
    <n v="-10000000"/>
    <n v="4051.3334839999998"/>
    <n v="0.68"/>
    <n v="92.145073999999994"/>
    <n v="87.159018000000003"/>
    <n v="-5.0802152051399387"/>
    <n v="-20581.645966509361"/>
    <n v="-1058.281125"/>
    <x v="0"/>
    <n v="-21639.927091509362"/>
    <n v="83368.737949999995"/>
    <n v="62731.617997000001"/>
    <n v="-20637.119952999994"/>
    <n v="1002.8071385093681"/>
    <n v="83368.737949999995"/>
    <n v="62731.617997000001"/>
    <n v="-20637.119952999994"/>
    <x v="0"/>
    <n v="23325.552534129998"/>
    <n v="0"/>
    <n v="62731.617997000001"/>
    <n v="18581.480705000002"/>
    <n v="-20637.119952999994"/>
    <n v="-20637.119952999994"/>
    <n v="-20637.119952999994"/>
    <x v="1"/>
  </r>
  <r>
    <n v="1503"/>
    <n v="624"/>
    <x v="0"/>
    <x v="1"/>
    <s v="Fiat Spa"/>
    <x v="5"/>
    <x v="6"/>
    <x v="12"/>
    <x v="1"/>
    <x v="1"/>
    <d v="2001-01-05T00:00:00"/>
    <d v="2006-01-05T00:00:00"/>
    <x v="0"/>
    <n v="10000000"/>
    <n v="-4051.3334839999998"/>
    <n v="0.68"/>
    <n v="92.145073999999994"/>
    <n v="87.159018000000003"/>
    <n v="-5.0802152051399387"/>
    <n v="20581.645966509361"/>
    <n v="1058.281125"/>
    <x v="0"/>
    <n v="21639.927091509362"/>
    <n v="-83368.737949999995"/>
    <n v="-62731.617997000001"/>
    <n v="20637.119952999994"/>
    <n v="-1002.8071385093681"/>
    <n v="-83368.737949999995"/>
    <n v="-62731.617997000001"/>
    <n v="20637.119952999994"/>
    <x v="0"/>
    <n v="-23325.552534129998"/>
    <n v="0"/>
    <n v="-62731.617997000001"/>
    <n v="-18581.480705000002"/>
    <n v="20637.119952999994"/>
    <n v="20637.119952999994"/>
    <n v="20637.119952999994"/>
    <x v="1"/>
  </r>
  <r>
    <n v="1601"/>
    <n v="655"/>
    <x v="0"/>
    <x v="0"/>
    <s v="Fiat Spa"/>
    <x v="5"/>
    <x v="6"/>
    <x v="12"/>
    <x v="6"/>
    <x v="6"/>
    <d v="2001-01-10T00:00:00"/>
    <d v="2006-01-10T00:00:00"/>
    <x v="0"/>
    <n v="10000000"/>
    <n v="-4098.4858729999996"/>
    <n v="0.95"/>
    <n v="92.285565000000005"/>
    <n v="87.292657000000005"/>
    <n v="-5.0754655418944967"/>
    <n v="20801.723822352884"/>
    <n v="1124.341944"/>
    <x v="0"/>
    <n v="21926.065766352884"/>
    <n v="33157.161921999999"/>
    <n v="54233.370010999999"/>
    <n v="21076.208089"/>
    <n v="-849.85767735288391"/>
    <n v="33157.161921999999"/>
    <n v="54233.370010999999"/>
    <n v="21076.208089"/>
    <x v="0"/>
    <n v="-23597.0324137975"/>
    <n v="0"/>
    <n v="54233.370010999999"/>
    <n v="54233.370010999999"/>
    <n v="21076.208089"/>
    <n v="21076.208089"/>
    <n v="21076.208089"/>
    <x v="1"/>
  </r>
  <r>
    <n v="1704"/>
    <n v="910"/>
    <x v="0"/>
    <x v="0"/>
    <s v="Fiat Spa"/>
    <x v="5"/>
    <x v="6"/>
    <x v="12"/>
    <x v="11"/>
    <x v="6"/>
    <d v="2001-03-19T00:00:00"/>
    <d v="2006-03-19T00:00:00"/>
    <x v="1"/>
    <n v="-10000000"/>
    <n v="4356.6657480000003"/>
    <n v="1.05"/>
    <n v="94.453312999999994"/>
    <n v="89.344468000000006"/>
    <n v="-5.0723023714135609"/>
    <n v="-22098.326005036637"/>
    <n v="-1172.1550770000001"/>
    <x v="0"/>
    <n v="-23270.481082036637"/>
    <n v="-50303.096181000001"/>
    <n v="-72970.920729000005"/>
    <n v="-22667.824548000004"/>
    <n v="602.65653403663237"/>
    <n v="-44367.330831642001"/>
    <n v="-64031.982939697504"/>
    <n v="-19664.652108055503"/>
    <x v="0"/>
    <n v="25083.503044110003"/>
    <n v="0"/>
    <n v="-64031.982939697504"/>
    <n v="-64031.982939697504"/>
    <n v="-19664.652108055503"/>
    <n v="-19664.652108055503"/>
    <n v="-19664.652108055503"/>
    <x v="1"/>
  </r>
  <r>
    <n v="1310"/>
    <n v="470"/>
    <x v="0"/>
    <x v="0"/>
    <s v="First Union Corp."/>
    <x v="5"/>
    <x v="2"/>
    <x v="3"/>
    <x v="1"/>
    <x v="4"/>
    <d v="2001-01-05T00:00:00"/>
    <d v="2006-01-05T00:00:00"/>
    <x v="0"/>
    <n v="-10000000"/>
    <n v="4104.0929189999997"/>
    <n v="0.86"/>
    <n v="63.434876000000003"/>
    <n v="58.397446000000002"/>
    <n v="-5.1309744999201232"/>
    <n v="-21057.996112691741"/>
    <n v="-759.94202999999993"/>
    <x v="0"/>
    <n v="-21817.938142691739"/>
    <n v="-114824.95101400001"/>
    <n v="-136367.80686899999"/>
    <n v="-21542.855854999987"/>
    <n v="275.08228769175184"/>
    <n v="-114824.95101400001"/>
    <n v="-136367.80686899999"/>
    <n v="-21542.855854999987"/>
    <x v="0"/>
    <n v="23629.314981142499"/>
    <n v="0"/>
    <n v="-136367.80686899999"/>
    <n v="-124881.99733899999"/>
    <n v="-21542.855854999987"/>
    <n v="-21542.855854999987"/>
    <n v="-21542.855854999987"/>
    <x v="1"/>
  </r>
  <r>
    <n v="1547"/>
    <n v="594"/>
    <x v="0"/>
    <x v="1"/>
    <s v="First Union Corp."/>
    <x v="5"/>
    <x v="2"/>
    <x v="3"/>
    <x v="1"/>
    <x v="1"/>
    <d v="2001-01-05T00:00:00"/>
    <d v="2006-01-05T00:00:00"/>
    <x v="0"/>
    <n v="10000000"/>
    <n v="-4104.0929189999997"/>
    <n v="0.86"/>
    <n v="63.434876000000003"/>
    <n v="58.397446000000002"/>
    <n v="-5.1309744999201232"/>
    <n v="21057.996112691741"/>
    <n v="759.94202999999993"/>
    <x v="0"/>
    <n v="21817.938142691739"/>
    <n v="114824.95101400001"/>
    <n v="136367.80686899999"/>
    <n v="21542.855854999987"/>
    <n v="-275.08228769175184"/>
    <n v="114824.95101400001"/>
    <n v="136367.80686899999"/>
    <n v="21542.855854999987"/>
    <x v="0"/>
    <n v="-23629.314981142499"/>
    <n v="0"/>
    <n v="136367.80686899999"/>
    <n v="124881.99733899999"/>
    <n v="21542.855854999987"/>
    <n v="21542.855854999987"/>
    <n v="21542.855854999987"/>
    <x v="1"/>
  </r>
  <r>
    <n v="1628"/>
    <n v="832"/>
    <x v="0"/>
    <x v="0"/>
    <s v="Firstgroup Plc"/>
    <x v="12"/>
    <x v="8"/>
    <x v="6"/>
    <x v="29"/>
    <x v="2"/>
    <d v="2001-01-24T00:00:00"/>
    <d v="2003-01-24T00:00:00"/>
    <x v="0"/>
    <n v="10000000"/>
    <n v="-2369.9840749999998"/>
    <n v="1.6"/>
    <n v="154.06843599999999"/>
    <n v="153.21776399999999"/>
    <n v="-0.50668444478358388"/>
    <n v="1200.8340651873104"/>
    <n v="1816.5879030000001"/>
    <x v="0"/>
    <n v="3017.4219681873105"/>
    <n v="-282727.25245899998"/>
    <n v="-280819.99656599999"/>
    <n v="1907.2558929999941"/>
    <n v="-1110.1660751873164"/>
    <n v="-282727.25245899998"/>
    <n v="-280819.99656599999"/>
    <n v="1907.2558929999941"/>
    <x v="0"/>
    <n v="-28070.091384299994"/>
    <n v="324444.44444400002"/>
    <n v="43624.447878000035"/>
    <n v="43624.447878000035"/>
    <n v="1907.2558929999941"/>
    <n v="1907.2558929999941"/>
    <n v="1907.2558929999941"/>
    <x v="5"/>
  </r>
  <r>
    <n v="1311"/>
    <n v="471"/>
    <x v="0"/>
    <x v="0"/>
    <s v="Fmc Corp."/>
    <x v="0"/>
    <x v="8"/>
    <x v="3"/>
    <x v="1"/>
    <x v="5"/>
    <d v="2001-01-05T00:00:00"/>
    <d v="2006-01-05T00:00:00"/>
    <x v="0"/>
    <n v="-10000000"/>
    <n v="4188.6299519999993"/>
    <n v="1.65"/>
    <n v="123.740891"/>
    <n v="122.982196"/>
    <n v="-0.69213067162107555"/>
    <n v="-2899.0792618499131"/>
    <n v="-1373.246232"/>
    <x v="0"/>
    <n v="-4272.3254938499131"/>
    <n v="-208559.265331"/>
    <n v="-212368.76841799999"/>
    <n v="-3809.50308699999"/>
    <n v="462.82240684992303"/>
    <n v="-208559.265331"/>
    <n v="-212368.76841799999"/>
    <n v="-3809.50308699999"/>
    <x v="0"/>
    <n v="52366.251659903995"/>
    <n v="0"/>
    <n v="-212368.76841799999"/>
    <n v="-135497.958919"/>
    <n v="-3809.50308699999"/>
    <n v="-3809.50308699999"/>
    <n v="-3809.50308699999"/>
    <x v="1"/>
  </r>
  <r>
    <n v="1504"/>
    <n v="554"/>
    <x v="0"/>
    <x v="1"/>
    <s v="Fmc Corp."/>
    <x v="0"/>
    <x v="8"/>
    <x v="3"/>
    <x v="1"/>
    <x v="1"/>
    <d v="2001-01-05T00:00:00"/>
    <d v="2006-01-05T00:00:00"/>
    <x v="0"/>
    <n v="10000000"/>
    <n v="-4188.6299519999993"/>
    <n v="1.65"/>
    <n v="123.740891"/>
    <n v="122.982196"/>
    <n v="-0.69213067162107555"/>
    <n v="2899.0792618499131"/>
    <n v="1373.246232"/>
    <x v="0"/>
    <n v="4272.3254938499131"/>
    <n v="208559.265331"/>
    <n v="212368.76841799999"/>
    <n v="3809.50308699999"/>
    <n v="-462.82240684992303"/>
    <n v="208559.265331"/>
    <n v="212368.76841799999"/>
    <n v="3809.50308699999"/>
    <x v="0"/>
    <n v="-52366.251659903995"/>
    <n v="0"/>
    <n v="212368.76841799999"/>
    <n v="135497.958919"/>
    <n v="3809.50308699999"/>
    <n v="3809.50308699999"/>
    <n v="3809.50308699999"/>
    <x v="1"/>
  </r>
  <r>
    <n v="1312"/>
    <n v="472"/>
    <x v="0"/>
    <x v="0"/>
    <s v="Four Seasons"/>
    <x v="0"/>
    <x v="6"/>
    <x v="0"/>
    <x v="1"/>
    <x v="3"/>
    <d v="2001-01-05T00:00:00"/>
    <d v="2006-01-05T00:00:00"/>
    <x v="0"/>
    <n v="-10000000"/>
    <n v="4094.9535179999998"/>
    <n v="1.1200000000000001"/>
    <n v="109.19256900000001"/>
    <n v="108.475934"/>
    <n v="-0.68859563932485612"/>
    <n v="-2819.7671357327786"/>
    <n v="-1258.5229919999999"/>
    <x v="0"/>
    <n v="-4078.2901277327783"/>
    <n v="-38941.515867000002"/>
    <n v="-42235.909275999998"/>
    <n v="-3294.3934089999966"/>
    <n v="783.89671873278166"/>
    <n v="-38941.515867000002"/>
    <n v="-42235.909275999998"/>
    <n v="-3294.3934089999966"/>
    <x v="0"/>
    <n v="51195.108882036002"/>
    <n v="0"/>
    <n v="-42235.909275999998"/>
    <n v="-73048.339267000003"/>
    <n v="-3294.3934089999966"/>
    <n v="-3294.3934089999966"/>
    <n v="-3294.3934089999966"/>
    <x v="1"/>
  </r>
  <r>
    <n v="1558"/>
    <n v="604"/>
    <x v="0"/>
    <x v="1"/>
    <s v="Four Seasons"/>
    <x v="0"/>
    <x v="6"/>
    <x v="0"/>
    <x v="1"/>
    <x v="1"/>
    <d v="2001-01-05T00:00:00"/>
    <d v="2006-01-05T00:00:00"/>
    <x v="0"/>
    <n v="10000000"/>
    <n v="-4094.9535179999998"/>
    <n v="1.1200000000000001"/>
    <n v="109.19256900000001"/>
    <n v="108.475934"/>
    <n v="-0.68859563932485612"/>
    <n v="2819.7671357327786"/>
    <n v="1258.5229919999999"/>
    <x v="0"/>
    <n v="4078.2901277327783"/>
    <n v="38941.515867000002"/>
    <n v="42235.909275999998"/>
    <n v="3294.3934089999966"/>
    <n v="-783.89671873278166"/>
    <n v="38941.515867000002"/>
    <n v="42235.909275999998"/>
    <n v="3294.3934089999966"/>
    <x v="0"/>
    <n v="-51195.108882036002"/>
    <n v="0"/>
    <n v="42235.909275999998"/>
    <n v="73048.339267000003"/>
    <n v="3294.3934089999966"/>
    <n v="3294.3934089999966"/>
    <n v="3294.3934089999966"/>
    <x v="1"/>
  </r>
  <r>
    <n v="1313"/>
    <n v="473"/>
    <x v="0"/>
    <x v="0"/>
    <s v="France Telecom"/>
    <x v="5"/>
    <x v="4"/>
    <x v="4"/>
    <x v="1"/>
    <x v="2"/>
    <d v="2001-01-05T00:00:00"/>
    <d v="2006-01-05T00:00:00"/>
    <x v="0"/>
    <n v="-10000000"/>
    <n v="4048.1128369999997"/>
    <n v="0.9"/>
    <n v="149.92967200000001"/>
    <n v="146.85324399999999"/>
    <n v="-3.0044584534551864"/>
    <n v="-12162.386833665107"/>
    <n v="-1410.845217"/>
    <x v="0"/>
    <n v="-13573.232050665107"/>
    <n v="222158.45579000001"/>
    <n v="209835.06924499999"/>
    <n v="-12323.386545000016"/>
    <n v="1249.845505665091"/>
    <n v="222158.45579000001"/>
    <n v="209835.06924499999"/>
    <n v="-12323.386545000016"/>
    <x v="0"/>
    <n v="23307.009659027499"/>
    <n v="0"/>
    <n v="209835.06924499999"/>
    <n v="88387.728289999985"/>
    <n v="-12323.386545000016"/>
    <n v="-12323.386545000016"/>
    <n v="-12323.386545000016"/>
    <x v="1"/>
  </r>
  <r>
    <n v="1505"/>
    <n v="555"/>
    <x v="0"/>
    <x v="1"/>
    <s v="France Telecom"/>
    <x v="5"/>
    <x v="4"/>
    <x v="4"/>
    <x v="1"/>
    <x v="1"/>
    <d v="2001-01-05T00:00:00"/>
    <d v="2006-01-05T00:00:00"/>
    <x v="0"/>
    <n v="10000000"/>
    <n v="-4048.1128369999997"/>
    <n v="0.9"/>
    <n v="149.92967200000001"/>
    <n v="146.85324399999999"/>
    <n v="-3.0044584534551864"/>
    <n v="12162.386833665107"/>
    <n v="1410.845217"/>
    <x v="0"/>
    <n v="13573.232050665107"/>
    <n v="-222158.45579000001"/>
    <n v="-209835.06924499999"/>
    <n v="12323.386545000016"/>
    <n v="-1249.845505665091"/>
    <n v="-222158.45579000001"/>
    <n v="-209835.06924499999"/>
    <n v="12323.386545000016"/>
    <x v="0"/>
    <n v="-23307.009659027499"/>
    <n v="0"/>
    <n v="-209835.06924499999"/>
    <n v="-88387.728289999985"/>
    <n v="12323.386545000016"/>
    <n v="12323.386545000016"/>
    <n v="12323.386545000016"/>
    <x v="1"/>
  </r>
  <r>
    <n v="1596"/>
    <n v="650"/>
    <x v="0"/>
    <x v="0"/>
    <s v="France Telecom"/>
    <x v="5"/>
    <x v="4"/>
    <x v="4"/>
    <x v="6"/>
    <x v="2"/>
    <d v="2001-01-05T00:00:00"/>
    <d v="2006-01-05T00:00:00"/>
    <x v="0"/>
    <n v="10000000"/>
    <n v="-4096.9181079999998"/>
    <n v="1.29"/>
    <n v="149.92967200000001"/>
    <n v="146.85324399999999"/>
    <n v="-3.002425621130647"/>
    <n v="12300.691895133295"/>
    <n v="1513.4226390000001"/>
    <x v="0"/>
    <n v="13814.114534133296"/>
    <n v="-53749.335275999998"/>
    <n v="-40995.481776000001"/>
    <n v="12753.853499999997"/>
    <n v="-1060.2610341332984"/>
    <n v="-53749.335275999998"/>
    <n v="-40995.481776000001"/>
    <n v="12753.853499999997"/>
    <x v="0"/>
    <n v="-23588.006006809999"/>
    <n v="0"/>
    <n v="-40995.481776000001"/>
    <n v="-40995.481776000001"/>
    <n v="12753.853499999997"/>
    <n v="12753.853499999997"/>
    <n v="12753.853499999997"/>
    <x v="1"/>
  </r>
  <r>
    <n v="1625"/>
    <n v="825"/>
    <x v="0"/>
    <x v="0"/>
    <s v="France Telecom"/>
    <x v="5"/>
    <x v="4"/>
    <x v="4"/>
    <x v="17"/>
    <x v="2"/>
    <d v="2001-01-22T00:00:00"/>
    <d v="2002-01-22T00:00:00"/>
    <x v="1"/>
    <n v="20000000"/>
    <n v="-1526.7495329999999"/>
    <n v="0.6"/>
    <n v="73.924166"/>
    <n v="71.821799999999996"/>
    <n v="-1.6376202925116878"/>
    <n v="2500.2360168235427"/>
    <n v="1727.9661690000003"/>
    <x v="0"/>
    <n v="4228.202185823543"/>
    <n v="1564.0021389999999"/>
    <n v="5293.7248509999999"/>
    <n v="3729.7227119999998"/>
    <n v="-498.47947382354323"/>
    <n v="1379.4498865979999"/>
    <n v="4645.2435567524999"/>
    <n v="3265.7936701545"/>
    <x v="0"/>
    <n v="-8790.2604362474995"/>
    <n v="0"/>
    <n v="4645.2435567524999"/>
    <n v="4645.2435567524999"/>
    <n v="3265.7936701545"/>
    <n v="3265.7936701545"/>
    <n v="3265.7936701545"/>
    <x v="2"/>
  </r>
  <r>
    <n v="1314"/>
    <n v="474"/>
    <x v="0"/>
    <x v="0"/>
    <s v="Gap Inc."/>
    <x v="5"/>
    <x v="6"/>
    <x v="3"/>
    <x v="1"/>
    <x v="4"/>
    <d v="2001-01-05T00:00:00"/>
    <d v="2006-01-05T00:00:00"/>
    <x v="0"/>
    <n v="-10000000"/>
    <n v="4193.3617020000002"/>
    <n v="1.6"/>
    <n v="97.109323000000003"/>
    <n v="97.010056000000006"/>
    <n v="-6.6502562886848249E-2"/>
    <n v="-278.86930029455601"/>
    <n v="-1312.7133180000001"/>
    <x v="0"/>
    <n v="-1591.5826182945561"/>
    <n v="-298229.148247"/>
    <n v="-299400.61437299999"/>
    <n v="-1171.4661259999848"/>
    <n v="420.11649229457134"/>
    <n v="-298229.148247"/>
    <n v="-299400.61437299999"/>
    <n v="-1171.4661259999848"/>
    <x v="0"/>
    <n v="24143.279999265"/>
    <n v="0"/>
    <n v="-299400.61437299999"/>
    <n v="-183493.35117699997"/>
    <n v="-1171.4661259999848"/>
    <n v="-1171.4661259999848"/>
    <n v="-1171.4661259999848"/>
    <x v="1"/>
  </r>
  <r>
    <n v="1550"/>
    <n v="596"/>
    <x v="0"/>
    <x v="1"/>
    <s v="Gap Inc."/>
    <x v="5"/>
    <x v="6"/>
    <x v="3"/>
    <x v="1"/>
    <x v="1"/>
    <d v="2001-01-05T00:00:00"/>
    <d v="2006-01-05T00:00:00"/>
    <x v="0"/>
    <n v="10000000"/>
    <n v="-4193.3617020000002"/>
    <n v="1.6"/>
    <n v="97.109323000000003"/>
    <n v="97.010056000000006"/>
    <n v="-6.6502562886848249E-2"/>
    <n v="278.86930029455601"/>
    <n v="1312.7133180000001"/>
    <x v="0"/>
    <n v="1591.5826182945561"/>
    <n v="298229.148247"/>
    <n v="299400.61437299999"/>
    <n v="1171.4661259999848"/>
    <n v="-420.11649229457134"/>
    <n v="298229.148247"/>
    <n v="299400.61437299999"/>
    <n v="1171.4661259999848"/>
    <x v="0"/>
    <n v="-24143.279999265"/>
    <n v="0"/>
    <n v="299400.61437299999"/>
    <n v="183493.35117699997"/>
    <n v="1171.4661259999848"/>
    <n v="1171.4661259999848"/>
    <n v="1171.4661259999848"/>
    <x v="1"/>
  </r>
  <r>
    <n v="1687"/>
    <n v="895"/>
    <x v="0"/>
    <x v="0"/>
    <s v="Gap Inc."/>
    <x v="5"/>
    <x v="6"/>
    <x v="3"/>
    <x v="10"/>
    <x v="4"/>
    <d v="2001-03-15T00:00:00"/>
    <d v="2006-03-15T00:00:00"/>
    <x v="0"/>
    <n v="5000000"/>
    <n v="-2139.681603"/>
    <n v="1.2"/>
    <n v="98.928151"/>
    <n v="98.830944000000002"/>
    <n v="-7.9354042766238517E-2"/>
    <n v="169.79238543059577"/>
    <n v="611.00990999999999"/>
    <x v="0"/>
    <n v="780.80229543059579"/>
    <n v="47990.339042"/>
    <n v="48423.026817999998"/>
    <n v="432.68777599999885"/>
    <n v="-348.11451943059694"/>
    <n v="47990.339042"/>
    <n v="48423.026817999998"/>
    <n v="432.68777599999885"/>
    <x v="0"/>
    <n v="-12319.2168292725"/>
    <n v="0"/>
    <n v="48423.026817999998"/>
    <n v="48423.026817999998"/>
    <n v="432.68777599999885"/>
    <n v="432.68777599999885"/>
    <n v="432.68777599999885"/>
    <x v="1"/>
  </r>
  <r>
    <n v="1747"/>
    <n v="953"/>
    <x v="0"/>
    <x v="0"/>
    <s v="Gap Inc."/>
    <x v="5"/>
    <x v="6"/>
    <x v="3"/>
    <x v="21"/>
    <x v="4"/>
    <d v="2001-04-03T00:00:00"/>
    <d v="2006-04-03T00:00:00"/>
    <x v="0"/>
    <n v="-5000000"/>
    <n v="2143.3643750000001"/>
    <n v="1"/>
    <n v="99.437693999999993"/>
    <n v="99.342145000000002"/>
    <n v="-8.6333582643582554E-2"/>
    <n v="-185.04432540437318"/>
    <n v="-586.58417700000007"/>
    <x v="0"/>
    <n v="-771.62850240437319"/>
    <n v="-1206.553091"/>
    <n v="-1552.2992569999999"/>
    <n v="-345.7461659999999"/>
    <n v="425.88233640437329"/>
    <n v="-1206.553091"/>
    <n v="-1552.2992569999999"/>
    <n v="-345.7461659999999"/>
    <x v="0"/>
    <n v="12340.420389062499"/>
    <n v="0"/>
    <n v="-1552.2992569999999"/>
    <n v="-1552.2992569999999"/>
    <n v="-345.7461659999999"/>
    <n v="-345.7461659999999"/>
    <n v="-345.7461659999999"/>
    <x v="1"/>
  </r>
  <r>
    <n v="1315"/>
    <n v="475"/>
    <x v="0"/>
    <x v="0"/>
    <s v="General Motors"/>
    <x v="5"/>
    <x v="6"/>
    <x v="3"/>
    <x v="1"/>
    <x v="3"/>
    <d v="2001-01-05T00:00:00"/>
    <d v="2006-01-05T00:00:00"/>
    <x v="0"/>
    <n v="-10000000"/>
    <n v="4049.6843170000002"/>
    <n v="0.65"/>
    <n v="86.340196000000006"/>
    <n v="85.751718999999994"/>
    <n v="-0.55911795616468996"/>
    <n v="-2264.2512184332386"/>
    <n v="-840.85127999999986"/>
    <x v="0"/>
    <n v="-3105.1024984332385"/>
    <n v="72411.777067999996"/>
    <n v="69907.638850999996"/>
    <n v="-2504.1382169999997"/>
    <n v="600.96428143323874"/>
    <n v="72411.777067999996"/>
    <n v="69907.638850999996"/>
    <n v="-2504.1382169999997"/>
    <x v="0"/>
    <n v="23316.057455127502"/>
    <n v="0"/>
    <n v="69907.638850999996"/>
    <n v="64088.565526999999"/>
    <n v="-2504.1382169999997"/>
    <n v="-2504.1382169999997"/>
    <n v="-2504.1382169999997"/>
    <x v="1"/>
  </r>
  <r>
    <n v="1506"/>
    <n v="556"/>
    <x v="0"/>
    <x v="1"/>
    <s v="General Motors"/>
    <x v="5"/>
    <x v="6"/>
    <x v="3"/>
    <x v="1"/>
    <x v="1"/>
    <d v="2001-01-05T00:00:00"/>
    <d v="2006-01-05T00:00:00"/>
    <x v="0"/>
    <n v="10000000"/>
    <n v="-4049.6843170000002"/>
    <n v="0.65"/>
    <n v="86.340196000000006"/>
    <n v="85.751718999999994"/>
    <n v="-0.55911795616468996"/>
    <n v="2264.2512184332386"/>
    <n v="840.85127999999986"/>
    <x v="0"/>
    <n v="3105.1024984332385"/>
    <n v="-72411.777067999996"/>
    <n v="-69907.638850999996"/>
    <n v="2504.1382169999997"/>
    <n v="-600.96428143323874"/>
    <n v="-72411.777067999996"/>
    <n v="-69907.638850999996"/>
    <n v="2504.1382169999997"/>
    <x v="0"/>
    <n v="-23316.057455127502"/>
    <n v="0"/>
    <n v="-69907.638850999996"/>
    <n v="-64088.565526999999"/>
    <n v="2504.1382169999997"/>
    <n v="2504.1382169999997"/>
    <n v="2504.1382169999997"/>
    <x v="1"/>
  </r>
  <r>
    <n v="1316"/>
    <n v="476"/>
    <x v="0"/>
    <x v="0"/>
    <s v="Georgia-pacific"/>
    <x v="0"/>
    <x v="0"/>
    <x v="3"/>
    <x v="1"/>
    <x v="3"/>
    <d v="2001-01-05T00:00:00"/>
    <d v="2006-01-05T00:00:00"/>
    <x v="0"/>
    <n v="-10000000"/>
    <n v="4126.2758700000004"/>
    <n v="1.9"/>
    <n v="248.15962200000001"/>
    <n v="247.22813199999999"/>
    <n v="-0.74494561502200185"/>
    <n v="-3073.8511157275962"/>
    <n v="-2482.1030069999997"/>
    <x v="0"/>
    <n v="-5555.9541227275959"/>
    <n v="183924.300445"/>
    <n v="180025.93939799999"/>
    <n v="-3898.3610470000131"/>
    <n v="1657.5930757275828"/>
    <n v="183924.300445"/>
    <n v="180025.93939799999"/>
    <n v="-3898.3610470000131"/>
    <x v="0"/>
    <n v="51586.700926740014"/>
    <n v="0"/>
    <n v="180025.93939799999"/>
    <n v="-224250.30264800004"/>
    <n v="-3898.3610470000131"/>
    <n v="-3898.3610470000131"/>
    <n v="-3898.3610470000131"/>
    <x v="1"/>
  </r>
  <r>
    <n v="1507"/>
    <n v="557"/>
    <x v="0"/>
    <x v="1"/>
    <s v="Georgia-pacific"/>
    <x v="0"/>
    <x v="0"/>
    <x v="3"/>
    <x v="1"/>
    <x v="1"/>
    <d v="2001-01-05T00:00:00"/>
    <d v="2006-01-05T00:00:00"/>
    <x v="0"/>
    <n v="10000000"/>
    <n v="-4126.2758700000004"/>
    <n v="1.9"/>
    <n v="248.15962200000001"/>
    <n v="247.22813199999999"/>
    <n v="-0.74494561502200185"/>
    <n v="3073.8511157275962"/>
    <n v="2482.1030069999997"/>
    <x v="0"/>
    <n v="5555.9541227275959"/>
    <n v="-183924.300445"/>
    <n v="-180025.93939799999"/>
    <n v="3898.3610470000131"/>
    <n v="-1657.5930757275828"/>
    <n v="-183924.300445"/>
    <n v="-180025.93939799999"/>
    <n v="3898.3610470000131"/>
    <x v="0"/>
    <n v="-51586.700926740014"/>
    <n v="0"/>
    <n v="-180025.93939799999"/>
    <n v="224250.30264800004"/>
    <n v="3898.3610470000131"/>
    <n v="3898.3610470000131"/>
    <n v="3898.3610470000131"/>
    <x v="1"/>
  </r>
  <r>
    <n v="1624"/>
    <n v="824"/>
    <x v="0"/>
    <x v="0"/>
    <s v="Georgia-pacific"/>
    <x v="0"/>
    <x v="0"/>
    <x v="3"/>
    <x v="6"/>
    <x v="3"/>
    <d v="2001-01-19T00:00:00"/>
    <d v="2006-01-19T00:00:00"/>
    <x v="0"/>
    <n v="10000000"/>
    <n v="-4265.7109129999999"/>
    <n v="2.8"/>
    <n v="248.84653800000001"/>
    <n v="247.91709499999999"/>
    <n v="-0.74420168521937391"/>
    <n v="3174.549250113274"/>
    <n v="2745.8661090000001"/>
    <x v="0"/>
    <n v="5920.4153591132745"/>
    <n v="181682.82873899999"/>
    <n v="186370.691605"/>
    <n v="4687.8628660000104"/>
    <n v="-1232.5524931132641"/>
    <n v="181682.82873899999"/>
    <n v="186370.691605"/>
    <n v="4687.8628660000104"/>
    <x v="0"/>
    <n v="-53329.917834326006"/>
    <n v="0"/>
    <n v="186370.691605"/>
    <n v="186370.691605"/>
    <n v="4687.8628660000104"/>
    <n v="4687.8628660000104"/>
    <n v="4687.8628660000104"/>
    <x v="1"/>
  </r>
  <r>
    <n v="1317"/>
    <n v="477"/>
    <x v="0"/>
    <x v="0"/>
    <s v="Getronics Nv"/>
    <x v="0"/>
    <x v="7"/>
    <x v="2"/>
    <x v="1"/>
    <x v="2"/>
    <d v="2001-01-05T00:00:00"/>
    <d v="2006-01-05T00:00:00"/>
    <x v="0"/>
    <n v="-10000000"/>
    <n v="4397.9967689999994"/>
    <n v="3"/>
    <n v="270.66204800000003"/>
    <n v="269.535661"/>
    <n v="-0.79439954097046073"/>
    <n v="-3493.7666144831687"/>
    <n v="-2676.0876749999998"/>
    <x v="0"/>
    <n v="-6169.854289483168"/>
    <n v="-184718.980977"/>
    <n v="-190046.90819300001"/>
    <n v="-5327.927216000011"/>
    <n v="841.92707348315707"/>
    <n v="-184718.980977"/>
    <n v="-190046.90819300001"/>
    <n v="-5327.927216000011"/>
    <x v="0"/>
    <n v="54983.755606038001"/>
    <n v="0"/>
    <n v="-190046.90819300001"/>
    <n v="-151095.331737"/>
    <n v="-5327.927216000011"/>
    <n v="-5327.927216000011"/>
    <n v="-5327.927216000011"/>
    <x v="1"/>
  </r>
  <r>
    <n v="1559"/>
    <n v="605"/>
    <x v="0"/>
    <x v="1"/>
    <s v="Getronics Nv"/>
    <x v="0"/>
    <x v="7"/>
    <x v="2"/>
    <x v="1"/>
    <x v="1"/>
    <d v="2001-01-05T00:00:00"/>
    <d v="2006-01-05T00:00:00"/>
    <x v="0"/>
    <n v="10000000"/>
    <n v="-4397.9967689999994"/>
    <n v="3"/>
    <n v="270.66204800000003"/>
    <n v="269.535661"/>
    <n v="-0.79439954097046073"/>
    <n v="3493.7666144831687"/>
    <n v="2676.0876749999998"/>
    <x v="0"/>
    <n v="6169.854289483168"/>
    <n v="184718.980977"/>
    <n v="190046.90819300001"/>
    <n v="5327.927216000011"/>
    <n v="-841.92707348315707"/>
    <n v="184718.980977"/>
    <n v="190046.90819300001"/>
    <n v="5327.927216000011"/>
    <x v="0"/>
    <n v="-54983.755606038001"/>
    <n v="0"/>
    <n v="190046.90819300001"/>
    <n v="151095.331737"/>
    <n v="5327.927216000011"/>
    <n v="5327.927216000011"/>
    <n v="5327.927216000011"/>
    <x v="1"/>
  </r>
  <r>
    <n v="1662"/>
    <n v="873"/>
    <x v="0"/>
    <x v="0"/>
    <s v="GMAC"/>
    <x v="5"/>
    <x v="2"/>
    <x v="3"/>
    <x v="12"/>
    <x v="3"/>
    <d v="2001-03-02T00:00:00"/>
    <d v="2006-03-02T00:00:00"/>
    <x v="0"/>
    <n v="10000000"/>
    <n v="-4246.4461140000003"/>
    <n v="1.1000000000000001"/>
    <n v="91.034473000000006"/>
    <n v="90.441576999999995"/>
    <n v="-0.56625475065486353"/>
    <n v="2404.5702854523843"/>
    <n v="970.68843300000003"/>
    <x v="0"/>
    <n v="3375.2587184523845"/>
    <n v="89940.610346999994"/>
    <n v="92876.899233999997"/>
    <n v="2936.2888870000024"/>
    <n v="-438.9698314523821"/>
    <n v="89940.610346999994"/>
    <n v="92876.899233999997"/>
    <n v="2936.2888870000024"/>
    <x v="0"/>
    <n v="-24448.913501355004"/>
    <n v="0"/>
    <n v="92876.899233999997"/>
    <n v="92876.899233999997"/>
    <n v="2936.2888870000024"/>
    <n v="2936.2888870000024"/>
    <n v="2936.2888870000024"/>
    <x v="1"/>
  </r>
  <r>
    <n v="1684"/>
    <n v="892"/>
    <x v="0"/>
    <x v="0"/>
    <s v="GMAC"/>
    <x v="5"/>
    <x v="2"/>
    <x v="3"/>
    <x v="10"/>
    <x v="3"/>
    <d v="2001-03-14T00:00:00"/>
    <d v="2006-03-14T00:00:00"/>
    <x v="0"/>
    <n v="20000000"/>
    <n v="-8497.1819959999993"/>
    <n v="0.96"/>
    <n v="91.192876999999996"/>
    <n v="90.599979000000005"/>
    <n v="-0.56636390630201106"/>
    <n v="4812.4971878136794"/>
    <n v="1877.5240920000001"/>
    <x v="0"/>
    <n v="6690.0212798136799"/>
    <n v="51525.733012999997"/>
    <n v="57170.767253999999"/>
    <n v="5645.0342410000012"/>
    <n v="-1044.9870388136787"/>
    <n v="51525.733012999997"/>
    <n v="57170.767253999999"/>
    <n v="5645.0342410000012"/>
    <x v="0"/>
    <n v="-48922.525341969995"/>
    <n v="0"/>
    <n v="57170.767253999999"/>
    <n v="57170.767253999999"/>
    <n v="5645.0342410000012"/>
    <n v="5645.0342410000012"/>
    <n v="5645.0342410000012"/>
    <x v="1"/>
  </r>
  <r>
    <n v="1721"/>
    <n v="925"/>
    <x v="0"/>
    <x v="0"/>
    <s v="GMAC"/>
    <x v="5"/>
    <x v="2"/>
    <x v="3"/>
    <x v="21"/>
    <x v="3"/>
    <d v="2001-03-26T00:00:00"/>
    <d v="2006-03-26T00:00:00"/>
    <x v="0"/>
    <n v="-5000000"/>
    <n v="2134.1853620000002"/>
    <n v="0.93"/>
    <n v="91.349711999999997"/>
    <n v="90.757896000000002"/>
    <n v="-0.56639209401613255"/>
    <n v="-1208.7857162017581"/>
    <n v="-464.833662"/>
    <x v="0"/>
    <n v="-1673.6193782017581"/>
    <n v="-4559.2910439999996"/>
    <n v="-5960.6453279999996"/>
    <n v="-1401.354284"/>
    <n v="272.26509420175807"/>
    <n v="-4559.2910439999996"/>
    <n v="-5960.6453279999996"/>
    <n v="-1401.354284"/>
    <x v="0"/>
    <n v="12287.572221715"/>
    <n v="0"/>
    <n v="-5960.6453279999996"/>
    <n v="-5960.6453279999996"/>
    <n v="-1401.354284"/>
    <n v="-1401.354284"/>
    <n v="-1401.354284"/>
    <x v="1"/>
  </r>
  <r>
    <n v="217"/>
    <n v="334"/>
    <x v="0"/>
    <x v="0"/>
    <s v="Goldman Sachs Group"/>
    <x v="6"/>
    <x v="2"/>
    <x v="3"/>
    <x v="11"/>
    <x v="4"/>
    <d v="2000-10-04T00:00:00"/>
    <d v="2005-10-04T00:00:00"/>
    <x v="0"/>
    <n v="-10000000"/>
    <n v="3843.239274"/>
    <n v="0.35"/>
    <n v="47.269444"/>
    <n v="47.200676000000001"/>
    <n v="-4.6609770053080743E-2"/>
    <n v="-179.13249882010896"/>
    <n v="-533.06982000000005"/>
    <x v="0"/>
    <n v="-712.20231882010899"/>
    <n v="40312.236229000002"/>
    <n v="39987.598169999997"/>
    <n v="-324.63805900000443"/>
    <n v="387.56425982010455"/>
    <n v="40312.236229000002"/>
    <n v="39987.598169999997"/>
    <n v="-324.63805900000443"/>
    <x v="0"/>
    <n v="15805.321514325002"/>
    <n v="-8944.4444440000007"/>
    <n v="31043.153725999997"/>
    <n v="-120945.88057900002"/>
    <n v="-324.63805900000443"/>
    <n v="-324.63805900000443"/>
    <n v="-324.63805900000443"/>
    <x v="1"/>
  </r>
  <r>
    <n v="225"/>
    <n v="341"/>
    <x v="0"/>
    <x v="0"/>
    <s v="Goldman Sachs Group"/>
    <x v="6"/>
    <x v="2"/>
    <x v="3"/>
    <x v="6"/>
    <x v="4"/>
    <d v="2000-10-13T00:00:00"/>
    <d v="2005-10-13T00:00:00"/>
    <x v="0"/>
    <n v="10000000"/>
    <n v="-3871.6615489999999"/>
    <n v="0.42"/>
    <n v="47.395260999999998"/>
    <n v="47.326247000000002"/>
    <n v="-4.6566714230038747E-2"/>
    <n v="180.29055694771216"/>
    <n v="550.822632"/>
    <x v="0"/>
    <n v="731.11318894771216"/>
    <n v="-12650.939987"/>
    <n v="-12276.933268999999"/>
    <n v="374.00671800000055"/>
    <n v="-357.10647094771161"/>
    <n v="-12650.939987"/>
    <n v="-12276.933268999999"/>
    <n v="374.00671800000055"/>
    <x v="0"/>
    <n v="-15922.208120262501"/>
    <n v="11083.333333"/>
    <n v="-1193.5999359999987"/>
    <n v="122821.864554"/>
    <n v="374.00671800000055"/>
    <n v="374.00671800000055"/>
    <n v="374.00671800000055"/>
    <x v="1"/>
  </r>
  <r>
    <n v="260"/>
    <n v="375"/>
    <x v="0"/>
    <x v="0"/>
    <s v="Goldman Sachs Group"/>
    <x v="6"/>
    <x v="2"/>
    <x v="3"/>
    <x v="3"/>
    <x v="4"/>
    <d v="2000-11-07T00:00:00"/>
    <d v="2006-11-07T00:00:00"/>
    <x v="0"/>
    <n v="10000000"/>
    <n v="-4664.7975639999995"/>
    <n v="0.51"/>
    <n v="52.625549999999997"/>
    <n v="52.559730999999999"/>
    <n v="-7.7637947373078442E-2"/>
    <n v="362.16530777989647"/>
    <n v="622.45193100000006"/>
    <x v="0"/>
    <n v="984.61723877989652"/>
    <n v="9.6324780000000008"/>
    <n v="455.78943099999998"/>
    <n v="446.15695299999999"/>
    <n v="-538.46028577989659"/>
    <n v="9.6324780000000008"/>
    <n v="455.78943099999998"/>
    <n v="446.15695299999999"/>
    <x v="0"/>
    <n v="-19183.97998195"/>
    <n v="13033.333333"/>
    <n v="13489.122764"/>
    <n v="147837.46311400001"/>
    <n v="446.1569529999997"/>
    <n v="446.1569529999997"/>
    <n v="446.15695299999999"/>
    <x v="6"/>
  </r>
  <r>
    <n v="1060"/>
    <n v="424"/>
    <x v="0"/>
    <x v="0"/>
    <s v="Goldman Sachs Group"/>
    <x v="6"/>
    <x v="2"/>
    <x v="3"/>
    <x v="10"/>
    <x v="4"/>
    <d v="2000-12-12T00:00:00"/>
    <d v="2005-12-12T00:00:00"/>
    <x v="0"/>
    <n v="-10000000"/>
    <n v="4044.2248600000003"/>
    <n v="0.75"/>
    <n v="48.207113"/>
    <n v="48.139170999999997"/>
    <n v="-5.1969488845675982E-2"/>
    <n v="-210.17629875117552"/>
    <n v="-628.34673599999996"/>
    <x v="0"/>
    <n v="-838.52303475117549"/>
    <n v="-115297.143465"/>
    <n v="-115910.80535900001"/>
    <n v="-613.66189400000439"/>
    <n v="224.86114075117109"/>
    <n v="-115297.143465"/>
    <n v="-115910.80535900001"/>
    <n v="-613.66189400000439"/>
    <x v="0"/>
    <n v="16631.87473675"/>
    <n v="-18750"/>
    <n v="-134660.80535899999"/>
    <n v="-132913.84360299999"/>
    <n v="-613.66189399998984"/>
    <n v="-613.66189399998984"/>
    <n v="-613.66189400000439"/>
    <x v="1"/>
  </r>
  <r>
    <n v="1650"/>
    <n v="860"/>
    <x v="0"/>
    <x v="0"/>
    <s v="Goldman Sachs Group"/>
    <x v="6"/>
    <x v="2"/>
    <x v="3"/>
    <x v="11"/>
    <x v="4"/>
    <d v="2001-02-23T00:00:00"/>
    <d v="2006-02-23T00:00:00"/>
    <x v="0"/>
    <n v="-10000000"/>
    <n v="4154.0743119999997"/>
    <n v="0.5"/>
    <n v="49.180706999999998"/>
    <n v="49.113613999999998"/>
    <n v="-5.8659214625827343E-2"/>
    <n v="-243.67473663924403"/>
    <n v="-569.61389099999997"/>
    <x v="0"/>
    <n v="-813.28862763924394"/>
    <n v="-8920.5138769999994"/>
    <n v="-9352.7881689999995"/>
    <n v="-432.27429200000006"/>
    <n v="381.01433563924388"/>
    <n v="-8920.5138769999994"/>
    <n v="-9352.7881689999995"/>
    <n v="-432.27429200000006"/>
    <x v="0"/>
    <n v="17083.6306081"/>
    <n v="0"/>
    <n v="-9352.7881689999995"/>
    <n v="-9352.7881689999995"/>
    <n v="-432.27429200000006"/>
    <n v="-432.27429200000006"/>
    <n v="-432.27429200000006"/>
    <x v="1"/>
  </r>
  <r>
    <n v="1685"/>
    <n v="894"/>
    <x v="0"/>
    <x v="0"/>
    <s v="Goldman Sachs Group"/>
    <x v="6"/>
    <x v="2"/>
    <x v="3"/>
    <x v="10"/>
    <x v="4"/>
    <d v="2001-03-14T00:00:00"/>
    <d v="2006-03-14T00:00:00"/>
    <x v="0"/>
    <n v="-10000000"/>
    <n v="4200.5948200000003"/>
    <n v="0.55000000000000004"/>
    <n v="49.431648000000003"/>
    <n v="49.364725"/>
    <n v="-6.1726738394825488E-2"/>
    <n v="-259.28901755679908"/>
    <n v="-600.72378900000001"/>
    <x v="0"/>
    <n v="-860.01280655679909"/>
    <n v="-27102.19656"/>
    <n v="-27575.828162999998"/>
    <n v="-473.63160299999799"/>
    <n v="386.3812035568011"/>
    <n v="-27102.19656"/>
    <n v="-27575.828162999998"/>
    <n v="-473.63160299999799"/>
    <x v="0"/>
    <n v="17274.946197249999"/>
    <n v="0"/>
    <n v="-27575.828162999998"/>
    <n v="-27575.828162999998"/>
    <n v="-473.63160299999799"/>
    <n v="-473.63160299999799"/>
    <n v="-473.63160299999799"/>
    <x v="1"/>
  </r>
  <r>
    <n v="1730"/>
    <n v="937"/>
    <x v="0"/>
    <x v="0"/>
    <s v="Goldman Sachs Group"/>
    <x v="6"/>
    <x v="2"/>
    <x v="3"/>
    <x v="15"/>
    <x v="4"/>
    <d v="2001-03-29T00:00:00"/>
    <d v="2006-03-29T00:00:00"/>
    <x v="0"/>
    <n v="5000000"/>
    <n v="-2117.0542700000001"/>
    <n v="0.56999999999999995"/>
    <n v="49.634315000000001"/>
    <n v="49.568097000000002"/>
    <n v="-6.1829510966656571E-2"/>
    <n v="130.89643020397213"/>
    <n v="302.53378199999997"/>
    <x v="0"/>
    <n v="433.43021220397213"/>
    <n v="16412.411704999999"/>
    <n v="16656.672599000001"/>
    <n v="244.26089400000274"/>
    <n v="-189.1693182039694"/>
    <n v="16412.411704999999"/>
    <n v="16656.672599000001"/>
    <n v="244.26089400000274"/>
    <x v="0"/>
    <n v="-8706.3856853750003"/>
    <n v="0"/>
    <n v="16656.672599000001"/>
    <n v="16656.672599000001"/>
    <n v="244.26089400000274"/>
    <n v="244.26089400000274"/>
    <n v="244.26089400000274"/>
    <x v="1"/>
  </r>
  <r>
    <n v="1318"/>
    <n v="478"/>
    <x v="0"/>
    <x v="0"/>
    <s v="Goodyear"/>
    <x v="4"/>
    <x v="6"/>
    <x v="3"/>
    <x v="1"/>
    <x v="0"/>
    <d v="2001-01-05T00:00:00"/>
    <d v="2006-01-05T00:00:00"/>
    <x v="0"/>
    <n v="-10000000"/>
    <n v="4311.992534"/>
    <n v="3.55"/>
    <n v="332.16156100000001"/>
    <n v="331.25929600000001"/>
    <n v="-0.63262481094895451"/>
    <n v="-2727.8734616350534"/>
    <n v="-3571.3148369999999"/>
    <x v="0"/>
    <n v="-6299.1882986350538"/>
    <n v="-174720.25468300001"/>
    <n v="-179341.24083900001"/>
    <n v="-4620.986155999999"/>
    <n v="1678.2021426350548"/>
    <n v="-174720.25468300001"/>
    <n v="-179341.24083900001"/>
    <n v="-4620.986155999999"/>
    <x v="0"/>
    <n v="42559.366310580001"/>
    <n v="0"/>
    <n v="-179341.24083900001"/>
    <n v="-735213.69868399994"/>
    <n v="-4620.986155999999"/>
    <n v="-4620.986155999999"/>
    <n v="-4620.986155999999"/>
    <x v="1"/>
  </r>
  <r>
    <n v="1508"/>
    <n v="558"/>
    <x v="0"/>
    <x v="1"/>
    <s v="Goodyear"/>
    <x v="4"/>
    <x v="6"/>
    <x v="3"/>
    <x v="1"/>
    <x v="1"/>
    <d v="2001-01-05T00:00:00"/>
    <d v="2006-01-05T00:00:00"/>
    <x v="0"/>
    <n v="10000000"/>
    <n v="-4311.992534"/>
    <n v="3.55"/>
    <n v="332.16156100000001"/>
    <n v="331.25929600000001"/>
    <n v="-0.63262481094895451"/>
    <n v="2727.8734616350534"/>
    <n v="3571.3148369999999"/>
    <x v="0"/>
    <n v="6299.1882986350538"/>
    <n v="174720.25468300001"/>
    <n v="179341.24083900001"/>
    <n v="4620.986155999999"/>
    <n v="-1678.2021426350548"/>
    <n v="174720.25468300001"/>
    <n v="179341.24083900001"/>
    <n v="4620.986155999999"/>
    <x v="0"/>
    <n v="-42559.366310580001"/>
    <n v="0"/>
    <n v="179341.24083900001"/>
    <n v="735213.69868399994"/>
    <n v="4620.986155999999"/>
    <n v="4620.986155999999"/>
    <n v="4620.986155999999"/>
    <x v="1"/>
  </r>
  <r>
    <n v="1658"/>
    <n v="868"/>
    <x v="0"/>
    <x v="0"/>
    <s v="Greece"/>
    <x v="13"/>
    <x v="9"/>
    <x v="13"/>
    <x v="12"/>
    <x v="0"/>
    <d v="2001-02-27T00:00:00"/>
    <d v="2011-02-28T00:00:00"/>
    <x v="1"/>
    <n v="-20000000"/>
    <n v="16000"/>
    <n v="0.19"/>
    <n v="23.163733000000001"/>
    <n v="23.133465999999999"/>
    <n v="-4.8503026829004002E-3"/>
    <n v="64000"/>
    <n v="-528.27537600000005"/>
    <x v="0"/>
    <n v="63471.724624000002"/>
    <n v="-198"/>
    <n v="63273.724624000002"/>
    <n v="63471.724624000002"/>
    <n v="0"/>
    <n v="-198"/>
    <n v="56331.155603799998"/>
    <n v="56529.155603799998"/>
    <x v="0"/>
    <n v="2329.7903311455502"/>
    <n v="0"/>
    <n v="56331.155603799998"/>
    <n v="56331.155603799998"/>
    <n v="56529.2310478"/>
    <n v="56529.2310478"/>
    <n v="56529.155603799998"/>
    <x v="7"/>
  </r>
  <r>
    <n v="1319"/>
    <n v="479"/>
    <x v="0"/>
    <x v="0"/>
    <s v="Groupe Danone"/>
    <x v="6"/>
    <x v="1"/>
    <x v="4"/>
    <x v="1"/>
    <x v="2"/>
    <d v="2001-01-05T00:00:00"/>
    <d v="2006-01-05T00:00:00"/>
    <x v="0"/>
    <n v="-10000000"/>
    <n v="4027.2006700000002"/>
    <n v="0.24"/>
    <n v="29.477930000000001"/>
    <n v="29.232823"/>
    <n v="-0.24601278611888436"/>
    <n v="-990.74285708653781"/>
    <n v="-314.96318400000001"/>
    <x v="0"/>
    <n v="-1305.7060410865379"/>
    <n v="17158.343041"/>
    <n v="16087.261968000001"/>
    <n v="-1071.0810729999994"/>
    <n v="234.6249680865385"/>
    <n v="17158.343041"/>
    <n v="16087.261968000001"/>
    <n v="-1071.0810729999994"/>
    <x v="0"/>
    <n v="16561.862755375001"/>
    <n v="0"/>
    <n v="16087.261968000001"/>
    <n v="10984.148426"/>
    <n v="-1071.0810729999994"/>
    <n v="-1071.0810729999994"/>
    <n v="-1071.0810729999994"/>
    <x v="1"/>
  </r>
  <r>
    <n v="1560"/>
    <n v="606"/>
    <x v="0"/>
    <x v="1"/>
    <s v="Groupe Danone"/>
    <x v="6"/>
    <x v="1"/>
    <x v="4"/>
    <x v="1"/>
    <x v="1"/>
    <d v="2001-01-05T00:00:00"/>
    <d v="2006-01-05T00:00:00"/>
    <x v="0"/>
    <n v="10000000"/>
    <n v="-4027.2006700000002"/>
    <n v="0.24"/>
    <n v="29.477930000000001"/>
    <n v="29.232823"/>
    <n v="-0.24601278611888436"/>
    <n v="990.74285708653781"/>
    <n v="314.96318400000001"/>
    <x v="0"/>
    <n v="1305.7060410865379"/>
    <n v="-17158.343041"/>
    <n v="-16087.261968000001"/>
    <n v="1071.0810729999994"/>
    <n v="-234.6249680865385"/>
    <n v="-17158.343041"/>
    <n v="-16087.261968000001"/>
    <n v="1071.0810729999994"/>
    <x v="0"/>
    <n v="-16561.862755375001"/>
    <n v="0"/>
    <n v="-16087.261968000001"/>
    <n v="-10984.148426"/>
    <n v="1071.0810729999994"/>
    <n v="1071.0810729999994"/>
    <n v="1071.0810729999994"/>
    <x v="1"/>
  </r>
  <r>
    <n v="1606"/>
    <n v="659"/>
    <x v="0"/>
    <x v="0"/>
    <s v="Groupe Danone"/>
    <x v="6"/>
    <x v="1"/>
    <x v="4"/>
    <x v="6"/>
    <x v="2"/>
    <d v="2001-01-11T00:00:00"/>
    <d v="2006-01-11T00:00:00"/>
    <x v="0"/>
    <n v="10000000"/>
    <n v="-4048.098555"/>
    <n v="0.28999999999999998"/>
    <n v="29.516608999999999"/>
    <n v="29.271483"/>
    <n v="-0.24599969347984429"/>
    <n v="995.83100370620059"/>
    <n v="325.88524200000001"/>
    <x v="0"/>
    <n v="1321.7162457062007"/>
    <n v="4424.386512"/>
    <n v="5538.5226949999997"/>
    <n v="1114.1361829999996"/>
    <n v="-207.58006270620103"/>
    <n v="4424.386512"/>
    <n v="5538.5226949999997"/>
    <n v="1114.1361829999996"/>
    <x v="0"/>
    <n v="-16647.805307437498"/>
    <n v="0"/>
    <n v="5538.5226949999997"/>
    <n v="5538.5226949999997"/>
    <n v="1114.1361829999996"/>
    <n v="1114.1361829999996"/>
    <n v="1114.1361829999996"/>
    <x v="1"/>
  </r>
  <r>
    <n v="1585"/>
    <n v="640"/>
    <x v="0"/>
    <x v="0"/>
    <s v="Hanson Plc"/>
    <x v="1"/>
    <x v="8"/>
    <x v="6"/>
    <x v="17"/>
    <x v="2"/>
    <d v="2000-12-28T00:00:00"/>
    <d v="2001-08-10T00:00:00"/>
    <x v="2"/>
    <n v="5700000"/>
    <n v="-194.10168200000001"/>
    <n v="0.45"/>
    <n v="33.995863999999997"/>
    <n v="32.985900000000001"/>
    <n v="-0.51512249632290619"/>
    <n v="99.986142972314909"/>
    <n v="183.53427600000001"/>
    <x v="0"/>
    <n v="283.52041897231493"/>
    <n v="5762.9224770000001"/>
    <n v="6019.7255759999998"/>
    <n v="256.80309899999975"/>
    <n v="-26.717319972315181"/>
    <n v="8212.1645297249997"/>
    <n v="8526.9412784039996"/>
    <n v="314.77674867899987"/>
    <x v="0"/>
    <n v="-1404.907974316"/>
    <n v="4642.5787499999997"/>
    <n v="13169.520028404"/>
    <n v="19903.873624687287"/>
    <n v="286.91799867900045"/>
    <n v="286.91799867900045"/>
    <n v="314.77674867899987"/>
    <x v="3"/>
  </r>
  <r>
    <n v="1586"/>
    <n v="643"/>
    <x v="0"/>
    <x v="0"/>
    <s v="Hays Plc"/>
    <x v="1"/>
    <x v="1"/>
    <x v="6"/>
    <x v="17"/>
    <x v="2"/>
    <d v="2000-12-28T00:00:00"/>
    <d v="2001-04-23T00:00:00"/>
    <x v="2"/>
    <n v="17000000"/>
    <n v="-105.09616"/>
    <n v="0.15"/>
    <n v="18.479364"/>
    <n v="16.905317"/>
    <n v="-0.10033311591994831"/>
    <n v="10.544625204021434"/>
    <n v="231.21432900000002"/>
    <x v="0"/>
    <n v="241.75895420402145"/>
    <n v="6473.6517899999999"/>
    <n v="6701.061095"/>
    <n v="227.40930500000013"/>
    <n v="-14.349649204021318"/>
    <n v="9224.9538007499996"/>
    <n v="9492.0530410675001"/>
    <n v="267.09924031750052"/>
    <x v="0"/>
    <n v="-760.68600607999997"/>
    <n v="0"/>
    <n v="9492.0530410675001"/>
    <n v="13576.123104650436"/>
    <n v="267.09924031750052"/>
    <n v="267.09924031750052"/>
    <n v="267.09924031750052"/>
    <x v="3"/>
  </r>
  <r>
    <n v="1069"/>
    <n v="430"/>
    <x v="0"/>
    <x v="0"/>
    <s v="Heidelberger Zement"/>
    <x v="1"/>
    <x v="8"/>
    <x v="8"/>
    <x v="11"/>
    <x v="6"/>
    <d v="2000-12-18T00:00:00"/>
    <d v="2005-12-18T00:00:00"/>
    <x v="0"/>
    <n v="10000000"/>
    <n v="-4032.16914"/>
    <n v="0.55000000000000004"/>
    <n v="53.325699999999998"/>
    <n v="53.067889000000001"/>
    <n v="-0.25316774618150462"/>
    <n v="1020.8151733964157"/>
    <n v="680.89616699999999"/>
    <x v="0"/>
    <n v="1701.7113403964158"/>
    <n v="9216.6325940000006"/>
    <n v="10446.147685"/>
    <n v="1229.5150909999993"/>
    <n v="-472.19624939641653"/>
    <n v="9216.6325940000006"/>
    <n v="10446.147685"/>
    <n v="1229.5150909999993"/>
    <x v="0"/>
    <n v="-29184.84023532"/>
    <n v="13902.777778"/>
    <n v="24348.925463"/>
    <n v="3263.3069719999985"/>
    <n v="1229.5150910000011"/>
    <n v="1229.5150910000011"/>
    <n v="1229.5150909999993"/>
    <x v="1"/>
  </r>
  <r>
    <n v="1320"/>
    <n v="480"/>
    <x v="0"/>
    <x v="0"/>
    <s v="Heidelberger Zement"/>
    <x v="1"/>
    <x v="8"/>
    <x v="8"/>
    <x v="1"/>
    <x v="6"/>
    <d v="2001-01-05T00:00:00"/>
    <d v="2006-01-05T00:00:00"/>
    <x v="0"/>
    <n v="-10000000"/>
    <n v="4051.8241680000001"/>
    <n v="0.45"/>
    <n v="53.662956000000001"/>
    <n v="53.404885999999998"/>
    <n v="-0.25692531174358407"/>
    <n v="-1041.0161874935882"/>
    <n v="-668.45678999999996"/>
    <x v="0"/>
    <n v="-1709.4729774935881"/>
    <n v="25160.292873999999"/>
    <n v="23998.74626"/>
    <n v="-1161.546613999999"/>
    <n v="547.92636349358918"/>
    <n v="25160.292873999999"/>
    <n v="23998.74626"/>
    <n v="-1161.546613999999"/>
    <x v="0"/>
    <n v="29327.103327984005"/>
    <n v="0"/>
    <n v="23998.74626"/>
    <n v="-362.43546200000128"/>
    <n v="-1161.546613999999"/>
    <n v="-1161.546613999999"/>
    <n v="-1161.546613999999"/>
    <x v="1"/>
  </r>
  <r>
    <n v="1509"/>
    <n v="559"/>
    <x v="0"/>
    <x v="1"/>
    <s v="Heidelberger Zement"/>
    <x v="1"/>
    <x v="8"/>
    <x v="8"/>
    <x v="1"/>
    <x v="1"/>
    <d v="2001-01-05T00:00:00"/>
    <d v="2006-01-05T00:00:00"/>
    <x v="0"/>
    <n v="10000000"/>
    <n v="-4051.8241680000001"/>
    <n v="0.45"/>
    <n v="53.662956000000001"/>
    <n v="53.404885999999998"/>
    <n v="-0.25692531174358407"/>
    <n v="1041.0161874935882"/>
    <n v="668.45678999999996"/>
    <x v="0"/>
    <n v="1709.4729774935881"/>
    <n v="-25160.292873999999"/>
    <n v="-23998.74626"/>
    <n v="1161.546613999999"/>
    <n v="-547.92636349358918"/>
    <n v="-25160.292873999999"/>
    <n v="-23998.74626"/>
    <n v="1161.546613999999"/>
    <x v="0"/>
    <n v="-29327.103327984005"/>
    <n v="0"/>
    <n v="-23998.74626"/>
    <n v="362.43546200000128"/>
    <n v="1161.546613999999"/>
    <n v="1161.546613999999"/>
    <n v="1161.546613999999"/>
    <x v="1"/>
  </r>
  <r>
    <n v="1321"/>
    <n v="481"/>
    <x v="0"/>
    <x v="0"/>
    <s v="Hilton Hotels Corp."/>
    <x v="0"/>
    <x v="6"/>
    <x v="3"/>
    <x v="1"/>
    <x v="3"/>
    <d v="2001-01-05T00:00:00"/>
    <d v="2006-01-05T00:00:00"/>
    <x v="0"/>
    <n v="-10000000"/>
    <n v="4122.5343540000003"/>
    <n v="1.55"/>
    <n v="167.02564100000001"/>
    <n v="166.21422999999999"/>
    <n v="-0.70921918472695666"/>
    <n v="-2923.7804535527512"/>
    <n v="-1624.4342940000001"/>
    <x v="0"/>
    <n v="-4548.2147475527509"/>
    <n v="10806.505735999999"/>
    <n v="7145.4963459999999"/>
    <n v="-3661.0093899999993"/>
    <n v="887.20535755275159"/>
    <n v="10806.505735999999"/>
    <n v="7145.4963459999999"/>
    <n v="-3661.0093899999993"/>
    <x v="0"/>
    <n v="51539.924493708008"/>
    <n v="0"/>
    <n v="7145.4963459999999"/>
    <n v="-83978.832013000007"/>
    <n v="-3661.0093899999993"/>
    <n v="-3661.0093899999993"/>
    <n v="-3661.0093899999993"/>
    <x v="1"/>
  </r>
  <r>
    <n v="1510"/>
    <n v="560"/>
    <x v="0"/>
    <x v="1"/>
    <s v="Hilton Hotels Corp."/>
    <x v="0"/>
    <x v="6"/>
    <x v="3"/>
    <x v="1"/>
    <x v="1"/>
    <d v="2001-01-05T00:00:00"/>
    <d v="2006-01-05T00:00:00"/>
    <x v="0"/>
    <n v="10000000"/>
    <n v="-4122.5343540000003"/>
    <n v="1.55"/>
    <n v="167.02564100000001"/>
    <n v="166.21422999999999"/>
    <n v="-0.70921918472695666"/>
    <n v="2923.7804535527512"/>
    <n v="1624.4342940000001"/>
    <x v="0"/>
    <n v="4548.2147475527509"/>
    <n v="-10806.505735999999"/>
    <n v="-7145.4963459999999"/>
    <n v="3661.0093899999993"/>
    <n v="-887.20535755275159"/>
    <n v="-10806.505735999999"/>
    <n v="-7145.4963459999999"/>
    <n v="3661.0093899999993"/>
    <x v="0"/>
    <n v="-51539.924493708008"/>
    <n v="0"/>
    <n v="-7145.4963459999999"/>
    <n v="83978.832013000007"/>
    <n v="3661.0093899999993"/>
    <n v="3661.0093899999993"/>
    <n v="3661.0093899999993"/>
    <x v="1"/>
  </r>
  <r>
    <n v="1640"/>
    <n v="844"/>
    <x v="0"/>
    <x v="0"/>
    <s v="Hilton Hotels Corp."/>
    <x v="0"/>
    <x v="6"/>
    <x v="3"/>
    <x v="10"/>
    <x v="3"/>
    <d v="2001-02-12T00:00:00"/>
    <d v="2006-02-12T00:00:00"/>
    <x v="0"/>
    <n v="10000000"/>
    <n v="-4222.3796970000003"/>
    <n v="1.7"/>
    <n v="167.81207800000001"/>
    <n v="167.00321299999999"/>
    <n v="-0.71638331144113776"/>
    <n v="3024.8423494986882"/>
    <n v="1636.5920429999999"/>
    <x v="0"/>
    <n v="4661.4343924986879"/>
    <n v="32609.290396"/>
    <n v="36437.818920999998"/>
    <n v="3828.5285249999979"/>
    <n v="-832.90586749868999"/>
    <n v="32609.290396"/>
    <n v="36437.818920999998"/>
    <n v="3828.5285249999979"/>
    <x v="0"/>
    <n v="-52788.190971894008"/>
    <n v="0"/>
    <n v="36437.818920999998"/>
    <n v="36437.818920999998"/>
    <n v="3828.5285249999979"/>
    <n v="3828.5285249999979"/>
    <n v="3828.5285249999979"/>
    <x v="1"/>
  </r>
  <r>
    <n v="1686"/>
    <n v="893"/>
    <x v="0"/>
    <x v="0"/>
    <s v="Hilton Hotels Corp."/>
    <x v="0"/>
    <x v="6"/>
    <x v="3"/>
    <x v="6"/>
    <x v="3"/>
    <d v="2001-03-14T00:00:00"/>
    <d v="2005-11-15T00:00:00"/>
    <x v="0"/>
    <n v="5000000"/>
    <n v="-2010.0167609999999"/>
    <n v="1.6"/>
    <n v="165.979027"/>
    <n v="165.16600299999999"/>
    <n v="-0.69537384206218056"/>
    <n v="1397.7130777059497"/>
    <n v="799.44519000000014"/>
    <x v="0"/>
    <n v="2197.1582677059496"/>
    <n v="-7367.4301009999999"/>
    <n v="-5551.6414000000004"/>
    <n v="1815.7887009999995"/>
    <n v="-381.36956670595009"/>
    <n v="-7367.4301009999999"/>
    <n v="-5551.6414000000004"/>
    <n v="1815.7887009999995"/>
    <x v="0"/>
    <n v="-25129.229546021998"/>
    <n v="0"/>
    <n v="-5551.6414000000004"/>
    <n v="-5551.6414000000004"/>
    <n v="1815.7887009999995"/>
    <n v="1815.7887009999995"/>
    <n v="1815.7887009999995"/>
    <x v="1"/>
  </r>
  <r>
    <n v="164"/>
    <n v="318"/>
    <x v="0"/>
    <x v="0"/>
    <s v="Hyder Plc"/>
    <x v="0"/>
    <x v="3"/>
    <x v="6"/>
    <x v="11"/>
    <x v="6"/>
    <d v="2000-10-03T00:00:00"/>
    <d v="2005-01-15T00:00:00"/>
    <x v="0"/>
    <n v="10000000"/>
    <n v="-3389.1810930000001"/>
    <n v="1.45"/>
    <n v="109.041861"/>
    <n v="108.286965"/>
    <n v="-0.65587535700243005"/>
    <n v="2222.8803593172611"/>
    <n v="1377.227316"/>
    <x v="0"/>
    <n v="3600.1076753172611"/>
    <n v="152194.55119699999"/>
    <n v="155265.229968"/>
    <n v="3070.6787710000062"/>
    <n v="-529.42890431725482"/>
    <n v="152194.55119699999"/>
    <n v="155265.229968"/>
    <n v="3070.6787710000062"/>
    <x v="0"/>
    <n v="-42371.542024686001"/>
    <n v="42291.666666999998"/>
    <n v="197556.89663500001"/>
    <n v="156455.211855"/>
    <n v="3070.6787710000062"/>
    <n v="3070.6787710000062"/>
    <n v="3070.6787710000062"/>
    <x v="0"/>
  </r>
  <r>
    <n v="1322"/>
    <n v="482"/>
    <x v="0"/>
    <x v="0"/>
    <s v="Hyder Plc"/>
    <x v="0"/>
    <x v="3"/>
    <x v="6"/>
    <x v="1"/>
    <x v="6"/>
    <d v="2001-01-05T00:00:00"/>
    <d v="2006-01-05T00:00:00"/>
    <x v="0"/>
    <n v="-10000000"/>
    <n v="4170.9544839999999"/>
    <n v="1.45"/>
    <n v="125.073835"/>
    <n v="124.335255"/>
    <n v="-0.69364862164164509"/>
    <n v="-2893.1768287566388"/>
    <n v="-1695.525903"/>
    <x v="0"/>
    <n v="-4588.702731756639"/>
    <n v="-116752.671212"/>
    <n v="-120300.64978599999"/>
    <n v="-3547.9785739999934"/>
    <n v="1040.7241577566456"/>
    <n v="-116752.671212"/>
    <n v="-120300.64978599999"/>
    <n v="-3547.9785739999934"/>
    <x v="0"/>
    <n v="52145.272958968002"/>
    <n v="0"/>
    <n v="-120300.64978599999"/>
    <n v="-142323.288619"/>
    <n v="-3547.9785739999934"/>
    <n v="-3547.9785739999934"/>
    <n v="-3547.9785739999934"/>
    <x v="1"/>
  </r>
  <r>
    <n v="1511"/>
    <n v="561"/>
    <x v="0"/>
    <x v="1"/>
    <s v="Hyder Plc"/>
    <x v="0"/>
    <x v="3"/>
    <x v="6"/>
    <x v="1"/>
    <x v="1"/>
    <d v="2001-01-05T00:00:00"/>
    <d v="2006-01-05T00:00:00"/>
    <x v="0"/>
    <n v="10000000"/>
    <n v="-4170.9544839999999"/>
    <n v="1.45"/>
    <n v="125.073835"/>
    <n v="124.335255"/>
    <n v="-0.69364862164164509"/>
    <n v="2893.1768287566388"/>
    <n v="1695.525903"/>
    <x v="0"/>
    <n v="4588.702731756639"/>
    <n v="116752.671212"/>
    <n v="120300.64978599999"/>
    <n v="3547.9785739999934"/>
    <n v="-1040.7241577566456"/>
    <n v="116752.671212"/>
    <n v="120300.64978599999"/>
    <n v="3547.9785739999934"/>
    <x v="0"/>
    <n v="-52145.272958968002"/>
    <n v="0"/>
    <n v="120300.64978599999"/>
    <n v="142323.288619"/>
    <n v="3547.9785739999934"/>
    <n v="3547.9785739999934"/>
    <n v="3547.9785739999934"/>
    <x v="1"/>
  </r>
  <r>
    <n v="1719"/>
    <n v="923"/>
    <x v="0"/>
    <x v="0"/>
    <s v="Iberdrola Sa"/>
    <x v="9"/>
    <x v="3"/>
    <x v="7"/>
    <x v="6"/>
    <x v="9"/>
    <d v="2001-03-26T00:00:00"/>
    <d v="2004-03-26T00:00:00"/>
    <x v="0"/>
    <n v="-5000000"/>
    <n v="1325.381251"/>
    <n v="0.28000000000000003"/>
    <n v="27.603726999999999"/>
    <n v="27.46041"/>
    <n v="-0.11218696396782875"/>
    <n v="-148.69049864957279"/>
    <n v="-160.488945"/>
    <x v="0"/>
    <n v="-309.17944364957282"/>
    <n v="-860.55190600000003"/>
    <n v="-1098.522453"/>
    <n v="-237.97054700000001"/>
    <n v="71.208896649572807"/>
    <n v="-860.55190600000003"/>
    <n v="-1098.522453"/>
    <n v="-237.97054700000001"/>
    <x v="0"/>
    <m/>
    <n v="0"/>
    <n v="-1098.522453"/>
    <n v="-1098.522453"/>
    <n v="-237.97054700000001"/>
    <n v="-237.97054700000001"/>
    <n v="-237.97054700000001"/>
    <x v="4"/>
  </r>
  <r>
    <n v="1608"/>
    <n v="662"/>
    <x v="0"/>
    <x v="0"/>
    <s v="IBM"/>
    <x v="6"/>
    <x v="7"/>
    <x v="3"/>
    <x v="15"/>
    <x v="3"/>
    <d v="2001-01-17T00:00:00"/>
    <d v="2006-01-17T00:00:00"/>
    <x v="0"/>
    <n v="-10000000"/>
    <n v="4073.2308760000001"/>
    <n v="0.4"/>
    <n v="51.041007999999998"/>
    <n v="50.770926000000003"/>
    <n v="-0.25729215532023181"/>
    <n v="-1048.0103512029559"/>
    <n v="-513.92985599999997"/>
    <x v="0"/>
    <n v="-1561.9402072029559"/>
    <n v="37794.058367999998"/>
    <n v="36607.582415999997"/>
    <n v="-1186.4759520000007"/>
    <n v="375.4642552029552"/>
    <n v="37794.058367999998"/>
    <n v="36607.582415999997"/>
    <n v="-1186.4759520000007"/>
    <x v="0"/>
    <n v="16751.16197755"/>
    <n v="0"/>
    <n v="36607.582415999997"/>
    <n v="36607.582415999997"/>
    <n v="-1186.4759520000007"/>
    <n v="-1186.4759520000007"/>
    <n v="-1186.4759520000007"/>
    <x v="1"/>
  </r>
  <r>
    <n v="1610"/>
    <n v="818"/>
    <x v="0"/>
    <x v="0"/>
    <s v="IBM"/>
    <x v="6"/>
    <x v="7"/>
    <x v="3"/>
    <x v="6"/>
    <x v="3"/>
    <d v="2001-01-18T00:00:00"/>
    <d v="2006-01-18T00:00:00"/>
    <x v="0"/>
    <n v="-10000000"/>
    <n v="4086.342173"/>
    <n v="0.46"/>
    <n v="51.050147000000003"/>
    <n v="50.780093999999998"/>
    <n v="-0.25726557560076996"/>
    <n v="-1051.2751712385461"/>
    <n v="-527.88253499999996"/>
    <x v="0"/>
    <n v="-1579.1577062385461"/>
    <n v="11579.423808"/>
    <n v="10343.368016"/>
    <n v="-1236.0557919999992"/>
    <n v="343.1019142385469"/>
    <n v="11579.423808"/>
    <n v="10343.368016"/>
    <n v="-1236.0557919999992"/>
    <x v="0"/>
    <n v="16805.0821864625"/>
    <n v="0"/>
    <n v="10343.368016"/>
    <n v="10343.368016"/>
    <n v="-1236.0557919999992"/>
    <n v="-1236.0557919999992"/>
    <n v="-1236.0557919999992"/>
    <x v="1"/>
  </r>
  <r>
    <n v="1660"/>
    <n v="871"/>
    <x v="0"/>
    <x v="0"/>
    <s v="IBM"/>
    <x v="6"/>
    <x v="7"/>
    <x v="3"/>
    <x v="6"/>
    <x v="3"/>
    <d v="2001-03-01T00:00:00"/>
    <d v="2006-03-01T00:00:00"/>
    <x v="0"/>
    <n v="-10000000"/>
    <n v="4194.5492379999996"/>
    <n v="0.57999999999999996"/>
    <n v="51.403032000000003"/>
    <n v="51.133918999999999"/>
    <n v="-0.26267115209235248"/>
    <n v="-1101.787080853559"/>
    <n v="-545.35301699999991"/>
    <x v="0"/>
    <n v="-1647.1400978535589"/>
    <n v="-33505.569945000003"/>
    <n v="-34858.034782000002"/>
    <n v="-1352.4648369999995"/>
    <n v="294.67526085355939"/>
    <n v="-33505.569945000003"/>
    <n v="-34858.034782000002"/>
    <n v="-1352.4648369999995"/>
    <x v="0"/>
    <n v="17250.083741274997"/>
    <n v="0"/>
    <n v="-34858.034782000002"/>
    <n v="-34858.034782000002"/>
    <n v="-1352.4648369999995"/>
    <n v="-1352.4648369999995"/>
    <n v="-1352.4648369999995"/>
    <x v="1"/>
  </r>
  <r>
    <n v="1323"/>
    <n v="483"/>
    <x v="0"/>
    <x v="0"/>
    <s v="ICI Plc"/>
    <x v="1"/>
    <x v="0"/>
    <x v="6"/>
    <x v="1"/>
    <x v="6"/>
    <d v="2001-01-05T00:00:00"/>
    <d v="2006-01-05T00:00:00"/>
    <x v="0"/>
    <n v="-10000000"/>
    <n v="4080.2446909999999"/>
    <n v="0.7"/>
    <n v="89.249966999999998"/>
    <n v="88.674283000000003"/>
    <n v="-0.55432579708669594"/>
    <n v="-2261.7848906473341"/>
    <n v="-1093.7205509999999"/>
    <x v="0"/>
    <n v="-3355.505441647334"/>
    <n v="62157.604037999998"/>
    <n v="59694.622104000002"/>
    <n v="-2462.9819339999958"/>
    <n v="892.52350764733819"/>
    <n v="62157.604037999998"/>
    <n v="59694.622104000002"/>
    <n v="-2462.9819339999958"/>
    <x v="0"/>
    <n v="29532.811073458"/>
    <n v="0"/>
    <n v="59694.622104000002"/>
    <n v="28787.042741000001"/>
    <n v="-2462.9819339999958"/>
    <n v="-2462.9819339999958"/>
    <n v="-2462.9819339999958"/>
    <x v="1"/>
  </r>
  <r>
    <n v="1512"/>
    <n v="562"/>
    <x v="0"/>
    <x v="1"/>
    <s v="ICI Plc"/>
    <x v="1"/>
    <x v="0"/>
    <x v="6"/>
    <x v="1"/>
    <x v="1"/>
    <d v="2001-01-05T00:00:00"/>
    <d v="2006-01-05T00:00:00"/>
    <x v="0"/>
    <n v="10000000"/>
    <n v="-4080.2446909999999"/>
    <n v="0.7"/>
    <n v="89.249966999999998"/>
    <n v="88.674283000000003"/>
    <n v="-0.55432579708669594"/>
    <n v="2261.7848906473341"/>
    <n v="1093.7205509999999"/>
    <x v="0"/>
    <n v="3355.505441647334"/>
    <n v="-62157.604037999998"/>
    <n v="-59694.622104000002"/>
    <n v="2462.9819339999958"/>
    <n v="-892.52350764733819"/>
    <n v="-62157.604037999998"/>
    <n v="-59694.622104000002"/>
    <n v="2462.9819339999958"/>
    <x v="0"/>
    <n v="-29532.811073458"/>
    <n v="0"/>
    <n v="-59694.622104000002"/>
    <n v="-28787.042741000001"/>
    <n v="2462.9819339999958"/>
    <n v="2462.9819339999958"/>
    <n v="2462.9819339999958"/>
    <x v="1"/>
  </r>
  <r>
    <n v="154"/>
    <n v="211"/>
    <x v="0"/>
    <x v="0"/>
    <s v="International Paper"/>
    <x v="1"/>
    <x v="0"/>
    <x v="3"/>
    <x v="8"/>
    <x v="3"/>
    <d v="2000-09-25T00:00:00"/>
    <d v="2005-09-25T00:00:00"/>
    <x v="0"/>
    <n v="-10000000"/>
    <n v="3851.893196"/>
    <n v="0.64"/>
    <n v="83.945884000000007"/>
    <n v="83.322911000000005"/>
    <n v="-0.57216582705679164"/>
    <n v="-2203.9216562237684"/>
    <n v="-807.04484100000002"/>
    <x v="0"/>
    <n v="-3010.9664972237683"/>
    <n v="76736.128276999996"/>
    <n v="74208.525127999994"/>
    <n v="-2527.6031490000023"/>
    <n v="483.36334822376602"/>
    <n v="76736.128276999996"/>
    <n v="74208.525127999994"/>
    <n v="-2527.6031490000023"/>
    <x v="0"/>
    <n v="27880.002952648003"/>
    <n v="-32355.555555999999"/>
    <n v="41852.969571999995"/>
    <n v="-142732.69597099998"/>
    <n v="-2527.6031490000023"/>
    <n v="-2527.6031490000023"/>
    <n v="-2527.6031490000023"/>
    <x v="0"/>
  </r>
  <r>
    <n v="269"/>
    <n v="406"/>
    <x v="0"/>
    <x v="0"/>
    <s v="International Paper"/>
    <x v="1"/>
    <x v="0"/>
    <x v="3"/>
    <x v="0"/>
    <x v="3"/>
    <d v="2000-11-28T00:00:00"/>
    <d v="2005-11-28T00:00:00"/>
    <x v="0"/>
    <n v="10000000"/>
    <n v="-4008.6064299999998"/>
    <n v="0.8"/>
    <n v="84.820663999999994"/>
    <n v="84.199461999999997"/>
    <n v="-0.57933880684795247"/>
    <n v="2322.3412662792302"/>
    <n v="854.60527200000001"/>
    <x v="0"/>
    <n v="3176.9465382792305"/>
    <n v="-11956.270616"/>
    <n v="-9240.6075490000003"/>
    <n v="2715.6630669999995"/>
    <n v="-461.28347127923098"/>
    <n v="-11956.270616"/>
    <n v="-9240.6075490000003"/>
    <n v="2715.6630669999995"/>
    <x v="0"/>
    <n v="-29014.293340340002"/>
    <n v="20444.444444000001"/>
    <n v="11203.836895"/>
    <n v="150501.53850000002"/>
    <n v="2715.6630669999995"/>
    <n v="2715.6630669999995"/>
    <n v="2715.6630669999995"/>
    <x v="1"/>
  </r>
  <r>
    <n v="1324"/>
    <n v="484"/>
    <x v="0"/>
    <x v="0"/>
    <s v="International Paper"/>
    <x v="1"/>
    <x v="0"/>
    <x v="3"/>
    <x v="1"/>
    <x v="3"/>
    <d v="2001-01-05T00:00:00"/>
    <d v="2006-01-05T00:00:00"/>
    <x v="0"/>
    <n v="-10000000"/>
    <n v="4074.8781020000001"/>
    <n v="0.72"/>
    <n v="85.335769999999997"/>
    <n v="84.714854000000003"/>
    <n v="-0.58707598735269984"/>
    <n v="-2392.2630850735454"/>
    <n v="-855.94121100000007"/>
    <x v="0"/>
    <n v="-3248.2042960735453"/>
    <n v="37385.338695999999"/>
    <n v="34693.777451000002"/>
    <n v="-2691.5612449999971"/>
    <n v="556.64305107354812"/>
    <n v="37385.338695999999"/>
    <n v="34693.777451000002"/>
    <n v="-2691.5612449999971"/>
    <x v="0"/>
    <n v="29493.967702276004"/>
    <n v="0"/>
    <n v="34693.777451000002"/>
    <n v="-150294.195886"/>
    <n v="-2691.5612449999971"/>
    <n v="-2691.5612449999971"/>
    <n v="-2691.5612449999971"/>
    <x v="1"/>
  </r>
  <r>
    <n v="1513"/>
    <n v="563"/>
    <x v="0"/>
    <x v="1"/>
    <s v="International Paper"/>
    <x v="1"/>
    <x v="0"/>
    <x v="3"/>
    <x v="1"/>
    <x v="1"/>
    <d v="2001-01-05T00:00:00"/>
    <d v="2006-01-05T00:00:00"/>
    <x v="0"/>
    <n v="10000000"/>
    <n v="-4074.8781020000001"/>
    <n v="0.72"/>
    <n v="85.335769999999997"/>
    <n v="84.714854000000003"/>
    <n v="-0.58707598735269984"/>
    <n v="2392.2630850735454"/>
    <n v="855.94121100000007"/>
    <x v="0"/>
    <n v="3248.2042960735453"/>
    <n v="-37385.338695999999"/>
    <n v="-34693.777451000002"/>
    <n v="2691.5612449999971"/>
    <n v="-556.64305107354812"/>
    <n v="-37385.338695999999"/>
    <n v="-34693.777451000002"/>
    <n v="2691.5612449999971"/>
    <x v="0"/>
    <n v="-29493.967702276004"/>
    <n v="0"/>
    <n v="-34693.777451000002"/>
    <n v="150294.195886"/>
    <n v="2691.5612449999971"/>
    <n v="2691.5612449999971"/>
    <n v="2691.5612449999971"/>
    <x v="1"/>
  </r>
  <r>
    <n v="1629"/>
    <n v="833"/>
    <x v="0"/>
    <x v="0"/>
    <s v="International Paper"/>
    <x v="1"/>
    <x v="0"/>
    <x v="3"/>
    <x v="10"/>
    <x v="3"/>
    <d v="2001-01-26T00:00:00"/>
    <d v="2006-01-26T00:00:00"/>
    <x v="0"/>
    <n v="-10000000"/>
    <n v="4156.6222319999997"/>
    <n v="0.96"/>
    <n v="85.633415999999997"/>
    <n v="85.013504999999995"/>
    <n v="-0.58697454426768447"/>
    <n v="-2439.8314403211252"/>
    <n v="-913.09091399999988"/>
    <x v="0"/>
    <n v="-3352.9223543211251"/>
    <n v="-61017.192365000003"/>
    <n v="-63935.167973000003"/>
    <n v="-2917.9756080000006"/>
    <n v="434.94674632112446"/>
    <n v="-61017.192365000003"/>
    <n v="-63935.167973000003"/>
    <n v="-2917.9756080000006"/>
    <x v="0"/>
    <n v="30085.631715215997"/>
    <n v="0"/>
    <n v="-63935.167973000003"/>
    <n v="-63935.167973000003"/>
    <n v="-2917.9756080000006"/>
    <n v="-2917.9756080000006"/>
    <n v="-2917.9756080000006"/>
    <x v="1"/>
  </r>
  <r>
    <n v="1742"/>
    <n v="949"/>
    <x v="0"/>
    <x v="0"/>
    <s v="International Paper"/>
    <x v="1"/>
    <x v="0"/>
    <x v="3"/>
    <x v="21"/>
    <x v="3"/>
    <d v="2001-04-02T00:00:00"/>
    <d v="2006-04-02T00:00:00"/>
    <x v="0"/>
    <n v="-10000000"/>
    <n v="4273.1392160000005"/>
    <n v="0.84"/>
    <n v="86.499994000000001"/>
    <n v="85.882981000000001"/>
    <n v="-0.59924137464715321"/>
    <n v="-2560.6418178544986"/>
    <n v="-885.87229500000012"/>
    <x v="0"/>
    <n v="-3446.5141128544988"/>
    <n v="10498.074992"/>
    <n v="7628.69067"/>
    <n v="-2869.3843219999999"/>
    <n v="577.12979085449888"/>
    <n v="10498.074992"/>
    <n v="7628.69067"/>
    <n v="-2869.3843219999999"/>
    <x v="0"/>
    <n v="30928.981645408006"/>
    <n v="0"/>
    <n v="7628.69067"/>
    <n v="7628.69067"/>
    <n v="-2869.3843219999999"/>
    <n v="-2869.3843219999999"/>
    <n v="-2869.3843219999999"/>
    <x v="1"/>
  </r>
  <r>
    <n v="1066"/>
    <n v="850"/>
    <x v="0"/>
    <x v="2"/>
    <s v="ISIS"/>
    <x v="9"/>
    <x v="5"/>
    <x v="4"/>
    <x v="30"/>
    <x v="1"/>
    <d v="2000-12-22T00:00:00"/>
    <d v="2006-01-05T00:00:00"/>
    <x v="0"/>
    <n v="-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-111933.333333"/>
    <n v="-111933.333333"/>
    <n v="-111933.333333"/>
    <n v="0"/>
    <n v="0"/>
    <n v="0"/>
    <x v="1"/>
  </r>
  <r>
    <n v="1066"/>
    <n v="857"/>
    <x v="0"/>
    <x v="4"/>
    <s v="ISIS"/>
    <x v="9"/>
    <x v="5"/>
    <x v="4"/>
    <x v="5"/>
    <x v="1"/>
    <d v="2000-12-22T00:00:00"/>
    <d v="2006-01-05T00:00:00"/>
    <x v="0"/>
    <n v="-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-111933.333333"/>
    <n v="-111933.333333"/>
    <n v="-111933.333333"/>
    <n v="0"/>
    <n v="0"/>
    <n v="0"/>
    <x v="1"/>
  </r>
  <r>
    <n v="1067"/>
    <n v="856"/>
    <x v="0"/>
    <x v="3"/>
    <s v="ISIS"/>
    <x v="9"/>
    <x v="5"/>
    <x v="4"/>
    <x v="4"/>
    <x v="1"/>
    <d v="2000-12-22T00:00:00"/>
    <d v="2006-01-05T00:00:00"/>
    <x v="0"/>
    <n v="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111933.333333"/>
    <n v="111933.333333"/>
    <n v="111933.333333"/>
    <n v="0"/>
    <n v="0"/>
    <n v="0"/>
    <x v="1"/>
  </r>
  <r>
    <n v="1070"/>
    <n v="851"/>
    <x v="0"/>
    <x v="2"/>
    <s v="ISIS"/>
    <x v="9"/>
    <x v="5"/>
    <x v="4"/>
    <x v="9"/>
    <x v="1"/>
    <d v="2001-01-05T00:00:00"/>
    <d v="2006-01-05T00:00:00"/>
    <x v="0"/>
    <n v="-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</r>
  <r>
    <n v="1070"/>
    <n v="855"/>
    <x v="0"/>
    <x v="4"/>
    <s v="ISIS"/>
    <x v="9"/>
    <x v="5"/>
    <x v="4"/>
    <x v="5"/>
    <x v="1"/>
    <d v="2001-01-05T00:00:00"/>
    <d v="2006-01-05T00:00:00"/>
    <x v="0"/>
    <n v="-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</r>
  <r>
    <n v="1071"/>
    <n v="854"/>
    <x v="0"/>
    <x v="3"/>
    <s v="ISIS"/>
    <x v="9"/>
    <x v="5"/>
    <x v="4"/>
    <x v="4"/>
    <x v="1"/>
    <d v="2001-01-05T00:00:00"/>
    <d v="2006-01-05T00:00:00"/>
    <x v="0"/>
    <n v="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</r>
  <r>
    <n v="1664"/>
    <n v="929"/>
    <x v="0"/>
    <x v="2"/>
    <s v="ISIS"/>
    <x v="9"/>
    <x v="5"/>
    <x v="4"/>
    <x v="30"/>
    <x v="7"/>
    <d v="2001-03-02T00:00:00"/>
    <d v="2006-03-02T00:00:00"/>
    <x v="0"/>
    <n v="-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</r>
  <r>
    <n v="1665"/>
    <n v="930"/>
    <x v="0"/>
    <x v="3"/>
    <s v="ISIS"/>
    <x v="9"/>
    <x v="5"/>
    <x v="4"/>
    <x v="4"/>
    <x v="7"/>
    <d v="2001-03-02T00:00:00"/>
    <d v="2006-03-02T00:00:00"/>
    <x v="0"/>
    <n v="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</r>
  <r>
    <n v="1666"/>
    <n v="931"/>
    <x v="0"/>
    <x v="4"/>
    <s v="ISIS"/>
    <x v="9"/>
    <x v="5"/>
    <x v="4"/>
    <x v="5"/>
    <x v="7"/>
    <d v="2001-03-02T00:00:00"/>
    <d v="2006-03-02T00:00:00"/>
    <x v="0"/>
    <n v="-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</r>
  <r>
    <n v="1688"/>
    <n v="896"/>
    <x v="0"/>
    <x v="0"/>
    <s v="Japan"/>
    <x v="14"/>
    <x v="9"/>
    <x v="9"/>
    <x v="31"/>
    <x v="6"/>
    <d v="2001-03-16T00:00:00"/>
    <d v="2006-05-16T00:00:00"/>
    <x v="0"/>
    <n v="20000000"/>
    <n v="-8545.4243380000007"/>
    <n v="0.16"/>
    <n v="19.171043000000001"/>
    <n v="19.154254000000002"/>
    <n v="-1.6864396125798896E-2"/>
    <n v="144.1134210990748"/>
    <n v="411.646299"/>
    <x v="0"/>
    <n v="555.7597200990748"/>
    <n v="-26896.071376"/>
    <n v="-26694.670104000001"/>
    <n v="201.40127199999915"/>
    <n v="-354.35844809907564"/>
    <n v="-26896.071376"/>
    <n v="-26694.670104000001"/>
    <n v="201.40127199999915"/>
    <x v="0"/>
    <n v="-13494.934114569602"/>
    <n v="0"/>
    <n v="-26694.670104000001"/>
    <n v="-26694.670104000001"/>
    <n v="201.40127199999915"/>
    <n v="201.40127199999915"/>
    <n v="201.40127199999915"/>
    <x v="1"/>
  </r>
  <r>
    <n v="1279"/>
    <n v="440"/>
    <x v="0"/>
    <x v="0"/>
    <s v="Koninklijke Ahold"/>
    <x v="1"/>
    <x v="1"/>
    <x v="2"/>
    <x v="1"/>
    <x v="2"/>
    <d v="2001-01-05T00:00:00"/>
    <d v="2006-01-05T00:00:00"/>
    <x v="0"/>
    <n v="-10000000"/>
    <n v="4075.5654559999998"/>
    <n v="0.56000000000000005"/>
    <n v="46.858555000000003"/>
    <n v="48.131174999999999"/>
    <n v="1.3367980216223954"/>
    <n v="5448.2078385733757"/>
    <n v="-488.74900500000001"/>
    <x v="0"/>
    <n v="4959.4588335733761"/>
    <n v="-51821.317646000003"/>
    <n v="-46693.137909999998"/>
    <n v="5128.1797360000055"/>
    <n v="168.72090242662944"/>
    <n v="-51821.317646000003"/>
    <n v="-46693.137909999998"/>
    <n v="5128.1797360000055"/>
    <x v="0"/>
    <n v="29498.942770528003"/>
    <n v="0"/>
    <n v="-46693.137909999998"/>
    <n v="-53154.446642999996"/>
    <n v="5128.1797360000055"/>
    <n v="5128.1797360000055"/>
    <n v="5128.1797360000055"/>
    <x v="1"/>
  </r>
  <r>
    <n v="1514"/>
    <n v="564"/>
    <x v="0"/>
    <x v="1"/>
    <s v="Koninklijke Ahold"/>
    <x v="1"/>
    <x v="1"/>
    <x v="2"/>
    <x v="1"/>
    <x v="1"/>
    <d v="2001-01-05T00:00:00"/>
    <d v="2006-01-05T00:00:00"/>
    <x v="0"/>
    <n v="10000000"/>
    <n v="-4075.5654559999998"/>
    <n v="0.56000000000000005"/>
    <n v="46.858555000000003"/>
    <n v="48.131174999999999"/>
    <n v="1.3367980216223954"/>
    <n v="-5448.2078385733757"/>
    <n v="488.74900500000001"/>
    <x v="0"/>
    <n v="-4959.4588335733761"/>
    <n v="51821.317646000003"/>
    <n v="46693.137909999998"/>
    <n v="-5128.1797360000055"/>
    <n v="-168.72090242662944"/>
    <n v="51821.317646000003"/>
    <n v="46693.137909999998"/>
    <n v="-5128.1797360000055"/>
    <x v="0"/>
    <n v="-29498.942770528003"/>
    <n v="0"/>
    <n v="46693.137909999998"/>
    <n v="53154.446642999996"/>
    <n v="-5128.1797360000055"/>
    <n v="-5128.1797360000055"/>
    <n v="-5128.1797360000055"/>
    <x v="1"/>
  </r>
  <r>
    <n v="1605"/>
    <n v="658"/>
    <x v="0"/>
    <x v="0"/>
    <s v="Koninklijke Ahold"/>
    <x v="1"/>
    <x v="1"/>
    <x v="2"/>
    <x v="6"/>
    <x v="2"/>
    <d v="2001-01-11T00:00:00"/>
    <d v="2006-01-11T00:00:00"/>
    <x v="0"/>
    <n v="10000000"/>
    <n v="-4094.9653749999998"/>
    <n v="0.6"/>
    <n v="46.895538000000002"/>
    <n v="48.169629999999998"/>
    <n v="1.3366242581601475"/>
    <n v="-5473.4300565508647"/>
    <n v="497.57297399999993"/>
    <x v="0"/>
    <n v="-4975.857082550865"/>
    <n v="68491.754155999995"/>
    <n v="63364.784573999998"/>
    <n v="-5126.9695819999979"/>
    <n v="-151.11249944913288"/>
    <n v="68491.754155999995"/>
    <n v="63364.784573999998"/>
    <n v="-5126.9695819999979"/>
    <x v="0"/>
    <n v="-29639.359384250001"/>
    <n v="0"/>
    <n v="63364.784573999998"/>
    <n v="63364.784573999998"/>
    <n v="-5126.9695819999979"/>
    <n v="-5126.9695819999979"/>
    <n v="-5126.9695819999979"/>
    <x v="1"/>
  </r>
  <r>
    <n v="13"/>
    <n v="103"/>
    <x v="0"/>
    <x v="0"/>
    <s v="KPN"/>
    <x v="1"/>
    <x v="4"/>
    <x v="2"/>
    <x v="8"/>
    <x v="2"/>
    <d v="2000-05-25T00:00:00"/>
    <d v="2005-05-25T00:00:00"/>
    <x v="0"/>
    <n v="-15000000"/>
    <n v="5251.0022929999996"/>
    <n v="0.38"/>
    <n v="239.924577"/>
    <n v="249.18542600000001"/>
    <n v="9.056496027907345"/>
    <n v="47555.681409086857"/>
    <n v="-2633.7096240000001"/>
    <x v="0"/>
    <n v="44921.971785086855"/>
    <n v="1060408"/>
    <n v="1107373"/>
    <n v="46965"/>
    <n v="2043.0282149131453"/>
    <n v="1060408"/>
    <n v="1107373"/>
    <n v="46965"/>
    <x v="0"/>
    <n v="38006.754596733997"/>
    <n v="-43858.333333000002"/>
    <n v="1063514.6666669999"/>
    <n v="459972.28813099989"/>
    <n v="46964.999999999884"/>
    <n v="46964.999999999884"/>
    <n v="46965"/>
    <x v="0"/>
  </r>
  <r>
    <n v="150"/>
    <n v="206"/>
    <x v="0"/>
    <x v="0"/>
    <s v="KPN"/>
    <x v="1"/>
    <x v="4"/>
    <x v="2"/>
    <x v="6"/>
    <x v="2"/>
    <d v="2000-09-26T00:00:00"/>
    <d v="2005-09-26T00:00:00"/>
    <x v="0"/>
    <n v="15000000"/>
    <n v="-5651.3912620000001"/>
    <n v="0.51"/>
    <n v="243.341781"/>
    <n v="252.76261400000001"/>
    <n v="9.0571876802928042"/>
    <n v="-51185.711314700806"/>
    <n v="2664.0697649999997"/>
    <x v="0"/>
    <n v="-48521.641549700806"/>
    <n v="-1080200"/>
    <n v="-1131091"/>
    <n v="-50891"/>
    <n v="-2369.3584502991944"/>
    <n v="-1080200"/>
    <n v="-1131091"/>
    <n v="-50891"/>
    <x v="0"/>
    <n v="-40904.769954356008"/>
    <n v="38462.5"/>
    <n v="-1092628.5"/>
    <n v="-503273.54803099995"/>
    <n v="-50891"/>
    <n v="-50891"/>
    <n v="-50891"/>
    <x v="0"/>
  </r>
  <r>
    <n v="1732"/>
    <n v="939"/>
    <x v="0"/>
    <x v="0"/>
    <s v="KPN"/>
    <x v="1"/>
    <x v="4"/>
    <x v="2"/>
    <x v="3"/>
    <x v="2"/>
    <d v="2001-03-30T00:00:00"/>
    <d v="2006-03-30T00:00:00"/>
    <x v="1"/>
    <n v="10000000"/>
    <n v="-4524.4602700000005"/>
    <n v="2.4"/>
    <n v="248.90283400000001"/>
    <n v="258.53803199999999"/>
    <n v="9.0625292002408191"/>
    <n v="-41003.053312204465"/>
    <n v="2380.9058970000001"/>
    <x v="0"/>
    <n v="-38622.147415204468"/>
    <n v="-34228.471227000002"/>
    <n v="-73288.454452000005"/>
    <n v="-39059.983225000004"/>
    <n v="-437.83580979553517"/>
    <n v="-30189.511622214002"/>
    <n v="-64310.618781630001"/>
    <n v="-34121.107159416002"/>
    <x v="0"/>
    <n v="-32748.043434260006"/>
    <n v="0"/>
    <n v="-64310.618781630001"/>
    <n v="-64310.618781630001"/>
    <n v="-34121.107159416002"/>
    <n v="-34121.107159416002"/>
    <n v="-34121.107159416002"/>
    <x v="1"/>
  </r>
  <r>
    <n v="1750"/>
    <n v="956"/>
    <x v="0"/>
    <x v="0"/>
    <s v="KPN"/>
    <x v="1"/>
    <x v="4"/>
    <x v="2"/>
    <x v="31"/>
    <x v="2"/>
    <d v="2001-04-04T00:00:00"/>
    <d v="2006-04-04T00:00:00"/>
    <x v="1"/>
    <n v="10000000"/>
    <n v="-4555.9624569999996"/>
    <n v="2.5299999999999998"/>
    <n v="249.20134400000001"/>
    <n v="258.67492900000002"/>
    <n v="9.0668426050937949"/>
    <n v="-41308.194512335402"/>
    <n v="2418.5415659999999"/>
    <x v="0"/>
    <n v="-38889.652946335402"/>
    <n v="15765.844352"/>
    <n v="-23506.856672000002"/>
    <n v="-39272.701024000002"/>
    <n v="-383.04807766459999"/>
    <n v="13905.474718464"/>
    <n v="-20627.266729679999"/>
    <n v="-34532.741448143999"/>
    <x v="0"/>
    <n v="-32976.056263765997"/>
    <n v="0"/>
    <n v="-20627.266729679999"/>
    <n v="-20627.266729679999"/>
    <n v="-34532.741448143999"/>
    <n v="-34532.741448143999"/>
    <n v="-34532.741448143999"/>
    <x v="1"/>
  </r>
  <r>
    <n v="1325"/>
    <n v="485"/>
    <x v="0"/>
    <x v="0"/>
    <s v="Kroger Co."/>
    <x v="0"/>
    <x v="1"/>
    <x v="3"/>
    <x v="1"/>
    <x v="4"/>
    <d v="2001-01-05T00:00:00"/>
    <d v="2006-01-05T00:00:00"/>
    <x v="0"/>
    <n v="-10000000"/>
    <n v="4176.9262040000003"/>
    <n v="1.2"/>
    <n v="68.411254"/>
    <n v="63.344943000000001"/>
    <n v="-5.1112863673844915"/>
    <n v="-21349.465964076255"/>
    <n v="-870.82984499999998"/>
    <x v="0"/>
    <n v="-22220.295809076255"/>
    <n v="-242773.849885"/>
    <n v="-264857.98752099997"/>
    <n v="-22084.13763599997"/>
    <n v="136.15817307628458"/>
    <n v="-242773.849885"/>
    <n v="-264857.98752099997"/>
    <n v="-22084.13763599997"/>
    <x v="0"/>
    <n v="52219.931402408009"/>
    <n v="0"/>
    <n v="-264857.98752099997"/>
    <n v="-145548.69331799998"/>
    <n v="-22084.13763599997"/>
    <n v="-22084.13763599997"/>
    <n v="-22084.13763599997"/>
    <x v="1"/>
  </r>
  <r>
    <n v="1515"/>
    <n v="565"/>
    <x v="0"/>
    <x v="1"/>
    <s v="Kroger Co."/>
    <x v="0"/>
    <x v="1"/>
    <x v="3"/>
    <x v="1"/>
    <x v="1"/>
    <d v="2001-01-05T00:00:00"/>
    <d v="2006-01-05T00:00:00"/>
    <x v="0"/>
    <n v="10000000"/>
    <n v="-4176.9262040000003"/>
    <n v="1.2"/>
    <n v="68.411254"/>
    <n v="63.344943000000001"/>
    <n v="-5.1112863673844915"/>
    <n v="21349.465964076255"/>
    <n v="870.82984499999998"/>
    <x v="0"/>
    <n v="22220.295809076255"/>
    <n v="242773.849885"/>
    <n v="264857.98752099997"/>
    <n v="22084.13763599997"/>
    <n v="-136.15817307628458"/>
    <n v="242773.849885"/>
    <n v="264857.98752099997"/>
    <n v="22084.13763599997"/>
    <x v="0"/>
    <n v="-52219.931402408009"/>
    <n v="0"/>
    <n v="264857.98752099997"/>
    <n v="145548.69331799998"/>
    <n v="22084.13763599997"/>
    <n v="22084.13763599997"/>
    <n v="22084.13763599997"/>
    <x v="1"/>
  </r>
  <r>
    <n v="161"/>
    <n v="315"/>
    <x v="0"/>
    <x v="0"/>
    <s v="L-3 Communications"/>
    <x v="15"/>
    <x v="4"/>
    <x v="3"/>
    <x v="6"/>
    <x v="3"/>
    <d v="2000-09-19T00:00:00"/>
    <d v="2003-03-15T00:00:00"/>
    <x v="0"/>
    <n v="-3000000"/>
    <n v="528.08903699999996"/>
    <n v="3.95"/>
    <n v="676.15562699999998"/>
    <n v="672.50452199999995"/>
    <n v="-1.548417739428503"/>
    <n v="-817.70243288851498"/>
    <n v="-1644.367422"/>
    <x v="0"/>
    <n v="-2462.0698548885148"/>
    <n v="137037.24122699999"/>
    <n v="134883.699031"/>
    <n v="-2153.5421959999949"/>
    <n v="308.52765888851991"/>
    <n v="137037.24122699999"/>
    <n v="134883.699031"/>
    <n v="-2153.5421959999949"/>
    <x v="0"/>
    <n v="11293.184056245"/>
    <n v="-58262.5"/>
    <n v="76621.199030999996"/>
    <n v="-100615.61474799999"/>
    <n v="-2153.5421959999949"/>
    <n v="-2153.5421959999949"/>
    <n v="-2153.5421959999949"/>
    <x v="5"/>
  </r>
  <r>
    <n v="251"/>
    <n v="365"/>
    <x v="1"/>
    <x v="5"/>
    <s v="L-3 Communications"/>
    <x v="15"/>
    <x v="4"/>
    <x v="3"/>
    <x v="3"/>
    <x v="3"/>
    <d v="2000-03-10T00:00:00"/>
    <d v="2003-03-15T00:00:00"/>
    <x v="0"/>
    <n v="3000000"/>
    <n v="-528.30787200000009"/>
    <n v="3.6"/>
    <n v="688.71589800000004"/>
    <n v="684.944661"/>
    <n v="-1.5485531673721913"/>
    <n v="818.11282853326236"/>
    <n v="1620.7586609999998"/>
    <x v="0"/>
    <n v="2438.8714895332623"/>
    <n v="-158774.447388"/>
    <n v="-156642.15767399999"/>
    <n v="2132.2897140000132"/>
    <n v="-306.58177553324913"/>
    <n v="-158774.447388"/>
    <n v="-156642.15767399999"/>
    <n v="2132.2897140000132"/>
    <x v="0"/>
    <n v="-11297.863842720002"/>
    <n v="111000"/>
    <n v="-45642.157673999987"/>
    <n v="100473.662282"/>
    <n v="2132.2897140000132"/>
    <n v="2132.2897140000132"/>
    <n v="2132.2897140000132"/>
    <x v="5"/>
  </r>
  <r>
    <n v="1594"/>
    <n v="648"/>
    <x v="1"/>
    <x v="7"/>
    <s v="L-3 Communications"/>
    <x v="15"/>
    <x v="4"/>
    <x v="3"/>
    <x v="4"/>
    <x v="3"/>
    <d v="2000-03-10T00:00:00"/>
    <d v="2003-03-15T00:00:00"/>
    <x v="0"/>
    <n v="-3000000"/>
    <n v="528.30787200000009"/>
    <n v="3.6"/>
    <n v="688.71589800000004"/>
    <n v="684.944661"/>
    <n v="-1.5485531673721913"/>
    <n v="-818.11282853326236"/>
    <n v="-1620.7586609999998"/>
    <x v="0"/>
    <n v="-2438.8714895332623"/>
    <n v="158774.447388"/>
    <n v="156642.15767399999"/>
    <n v="-2132.2897140000132"/>
    <n v="306.58177553324913"/>
    <n v="158774.447388"/>
    <n v="156642.15767399999"/>
    <n v="-2132.2897140000132"/>
    <x v="0"/>
    <n v="11297.863842720002"/>
    <n v="-111000"/>
    <n v="45642.157673999987"/>
    <n v="-100473.662282"/>
    <n v="-2132.2897140000132"/>
    <n v="-2132.2897140000132"/>
    <n v="-2132.2897140000132"/>
    <x v="5"/>
  </r>
  <r>
    <n v="1595"/>
    <n v="649"/>
    <x v="0"/>
    <x v="8"/>
    <s v="L-3 Communications"/>
    <x v="15"/>
    <x v="4"/>
    <x v="3"/>
    <x v="5"/>
    <x v="3"/>
    <d v="2000-03-10T00:00:00"/>
    <d v="2003-03-15T00:00:00"/>
    <x v="0"/>
    <n v="3000000"/>
    <n v="-528.30787200000009"/>
    <n v="3.6"/>
    <n v="688.71589800000004"/>
    <n v="684.944661"/>
    <n v="-1.5485531673721913"/>
    <n v="818.11282853326236"/>
    <n v="1620.7586609999998"/>
    <x v="0"/>
    <n v="2438.8714895332623"/>
    <n v="-158774.447388"/>
    <n v="-156642.15767399999"/>
    <n v="2132.2897140000132"/>
    <n v="-306.58177553324913"/>
    <n v="-158774.447388"/>
    <n v="-156642.15767399999"/>
    <n v="2132.2897140000132"/>
    <x v="0"/>
    <n v="-11297.863842720002"/>
    <n v="111000"/>
    <n v="-45642.157673999987"/>
    <n v="100473.662282"/>
    <n v="2132.2897140000132"/>
    <n v="2132.2897140000132"/>
    <n v="2132.2897140000132"/>
    <x v="5"/>
  </r>
  <r>
    <n v="1326"/>
    <n v="486"/>
    <x v="0"/>
    <x v="0"/>
    <s v="Lafarge"/>
    <x v="10"/>
    <x v="8"/>
    <x v="4"/>
    <x v="1"/>
    <x v="6"/>
    <d v="2001-01-05T00:00:00"/>
    <d v="2006-01-05T00:00:00"/>
    <x v="0"/>
    <n v="-10000000"/>
    <n v="4084.3707010000003"/>
    <n v="0.65"/>
    <n v="57.444164000000001"/>
    <n v="52.769271000000003"/>
    <n v="-4.8156670164841699"/>
    <n v="-19668.969267900029"/>
    <n v="-795.73059600000011"/>
    <x v="0"/>
    <n v="-20464.69986390003"/>
    <n v="-47366.539978000001"/>
    <n v="-67173.485000999994"/>
    <n v="-19806.945022999993"/>
    <n v="657.75484090003738"/>
    <n v="-47366.539978000001"/>
    <n v="-67173.485000999994"/>
    <n v="-19806.945022999993"/>
    <x v="0"/>
    <n v="30234.554114152503"/>
    <n v="0"/>
    <n v="-67173.485000999994"/>
    <n v="-77668.078323999987"/>
    <n v="-19806.945022999993"/>
    <n v="-19806.945022999993"/>
    <n v="-19806.945022999993"/>
    <x v="1"/>
  </r>
  <r>
    <n v="1516"/>
    <n v="566"/>
    <x v="0"/>
    <x v="1"/>
    <s v="Lafarge"/>
    <x v="10"/>
    <x v="8"/>
    <x v="4"/>
    <x v="1"/>
    <x v="1"/>
    <d v="2001-01-05T00:00:00"/>
    <d v="2006-01-05T00:00:00"/>
    <x v="0"/>
    <n v="10000000"/>
    <n v="-4084.3707010000003"/>
    <n v="0.65"/>
    <n v="57.444164000000001"/>
    <n v="52.769271000000003"/>
    <n v="-4.8156670164841699"/>
    <n v="19668.969267900029"/>
    <n v="795.73059600000011"/>
    <x v="0"/>
    <n v="20464.69986390003"/>
    <n v="47366.539978000001"/>
    <n v="67173.485000999994"/>
    <n v="19806.945022999993"/>
    <n v="-657.75484090003738"/>
    <n v="47366.539978000001"/>
    <n v="67173.485000999994"/>
    <n v="19806.945022999993"/>
    <x v="0"/>
    <n v="-30234.554114152503"/>
    <n v="0"/>
    <n v="67173.485000999994"/>
    <n v="77668.078323999987"/>
    <n v="19806.945022999993"/>
    <n v="19806.945022999993"/>
    <n v="19806.945022999993"/>
    <x v="1"/>
  </r>
  <r>
    <n v="1603"/>
    <n v="657"/>
    <x v="0"/>
    <x v="0"/>
    <s v="Lafarge"/>
    <x v="10"/>
    <x v="8"/>
    <x v="4"/>
    <x v="6"/>
    <x v="6"/>
    <d v="2001-01-11T00:00:00"/>
    <d v="2006-01-11T00:00:00"/>
    <x v="0"/>
    <n v="10000000"/>
    <n v="-4122.5774609999999"/>
    <n v="0.8"/>
    <n v="57.587659000000002"/>
    <n v="52.902256000000001"/>
    <n v="-4.8120874497729709"/>
    <n v="19838.203260795017"/>
    <n v="831.55770600000005"/>
    <x v="0"/>
    <n v="20669.760966795016"/>
    <n v="111875.91796599999"/>
    <n v="131998.943696"/>
    <n v="20123.025730000008"/>
    <n v="-546.73523679500795"/>
    <n v="111875.91796599999"/>
    <n v="131998.943696"/>
    <n v="20123.025730000008"/>
    <x v="0"/>
    <n v="-30517.3796550525"/>
    <n v="0"/>
    <n v="131998.943696"/>
    <n v="131998.943696"/>
    <n v="20123.025730000008"/>
    <n v="20123.025730000008"/>
    <n v="20123.025730000008"/>
    <x v="1"/>
  </r>
  <r>
    <n v="159"/>
    <n v="212"/>
    <x v="0"/>
    <x v="0"/>
    <s v="LBIE"/>
    <x v="5"/>
    <x v="2"/>
    <x v="3"/>
    <x v="6"/>
    <x v="4"/>
    <d v="2000-09-26T00:00:00"/>
    <d v="2005-09-26T00:00:00"/>
    <x v="0"/>
    <n v="-10000000"/>
    <n v="3837.315376"/>
    <n v="0.52"/>
    <n v="79.450416000000004"/>
    <n v="74.402298000000002"/>
    <n v="-5.0982540868311501"/>
    <n v="-19563.60879815201"/>
    <n v="-909.19518900000003"/>
    <x v="0"/>
    <n v="-20472.803987152009"/>
    <n v="106912.51414"/>
    <n v="87142.659935999996"/>
    <n v="-19769.854204000003"/>
    <n v="702.94978315200569"/>
    <n v="106912.51414"/>
    <n v="87142.659935999996"/>
    <n v="-19769.854204000003"/>
    <x v="0"/>
    <n v="22093.34327732"/>
    <n v="-26144.444444000001"/>
    <n v="60998.215491999996"/>
    <n v="-83940.513950000022"/>
    <n v="-19769.854203999996"/>
    <n v="-19769.854203999996"/>
    <n v="-19769.854204000003"/>
    <x v="0"/>
  </r>
  <r>
    <n v="221"/>
    <n v="338"/>
    <x v="0"/>
    <x v="0"/>
    <s v="LBIE"/>
    <x v="5"/>
    <x v="2"/>
    <x v="3"/>
    <x v="8"/>
    <x v="4"/>
    <d v="2000-10-10T00:00:00"/>
    <d v="2005-10-11T00:00:00"/>
    <x v="0"/>
    <n v="-10000000"/>
    <n v="3866.7075110000001"/>
    <n v="0.51"/>
    <n v="79.856329000000002"/>
    <n v="74.807253000000003"/>
    <n v="-5.0970879865573924"/>
    <n v="-19708.948401849335"/>
    <n v="-929.68738500000006"/>
    <x v="0"/>
    <n v="-20638.635786849336"/>
    <n v="102868.428033"/>
    <n v="82963.349841000003"/>
    <n v="-19905.078192000001"/>
    <n v="733.55759484933515"/>
    <n v="102868.428033"/>
    <n v="82963.349841000003"/>
    <n v="-19905.078192000001"/>
    <x v="0"/>
    <n v="22262.568494582501"/>
    <n v="-13175"/>
    <n v="69788.349841000003"/>
    <n v="-82615.899365000005"/>
    <n v="-19905.078192000001"/>
    <n v="-19905.078192000001"/>
    <n v="-19905.078192000001"/>
    <x v="1"/>
  </r>
  <r>
    <n v="223"/>
    <n v="339"/>
    <x v="0"/>
    <x v="0"/>
    <s v="LBIE"/>
    <x v="5"/>
    <x v="2"/>
    <x v="3"/>
    <x v="15"/>
    <x v="4"/>
    <d v="2000-10-12T00:00:00"/>
    <d v="2005-10-12T00:00:00"/>
    <x v="0"/>
    <n v="10000000"/>
    <n v="-3877.2574929999996"/>
    <n v="0.56999999999999995"/>
    <n v="79.884127000000007"/>
    <n v="74.835087000000001"/>
    <n v="-5.0971702017188596"/>
    <n v="19763.041357710768"/>
    <n v="943.64546400000006"/>
    <x v="0"/>
    <n v="20706.686821710769"/>
    <n v="-78013.804386999996"/>
    <n v="-58014.174358999997"/>
    <n v="19999.630028"/>
    <n v="-707.05679371076985"/>
    <n v="-78013.804386999996"/>
    <n v="-58014.174358999997"/>
    <n v="19999.630028"/>
    <x v="0"/>
    <n v="-22323.3100159475"/>
    <n v="14566.666667"/>
    <n v="-43447.507691999999"/>
    <n v="84089.638982999997"/>
    <n v="19999.630028"/>
    <n v="19999.630028"/>
    <n v="19999.630028"/>
    <x v="1"/>
  </r>
  <r>
    <n v="226"/>
    <n v="342"/>
    <x v="0"/>
    <x v="0"/>
    <s v="LBIE"/>
    <x v="5"/>
    <x v="2"/>
    <x v="3"/>
    <x v="0"/>
    <x v="4"/>
    <d v="2000-10-13T00:00:00"/>
    <d v="2005-10-13T00:00:00"/>
    <x v="0"/>
    <n v="10000000"/>
    <n v="-3882.1516549999997"/>
    <n v="0.59"/>
    <n v="79.911704999999998"/>
    <n v="74.862752"/>
    <n v="-5.0971960185609202"/>
    <n v="19788.087959315686"/>
    <n v="948.12807899999996"/>
    <x v="0"/>
    <n v="20736.216038315684"/>
    <n v="-70432.455067999996"/>
    <n v="-50395.275031999998"/>
    <n v="20037.180035999998"/>
    <n v="-699.03600231568635"/>
    <n v="-70432.455067999996"/>
    <n v="-50395.275031999998"/>
    <n v="20037.180035999998"/>
    <x v="0"/>
    <n v="-22351.4881536625"/>
    <n v="15569.444444000001"/>
    <n v="-34825.830587999997"/>
    <n v="84431.411158000003"/>
    <n v="20037.180035999998"/>
    <n v="20037.180035999998"/>
    <n v="20037.180035999998"/>
    <x v="1"/>
  </r>
  <r>
    <n v="1328"/>
    <n v="488"/>
    <x v="0"/>
    <x v="0"/>
    <s v="LBIE"/>
    <x v="5"/>
    <x v="2"/>
    <x v="3"/>
    <x v="1"/>
    <x v="0"/>
    <d v="2001-01-05T00:00:00"/>
    <d v="2006-01-05T00:00:00"/>
    <x v="0"/>
    <n v="-10000000"/>
    <n v="4086.3558040000003"/>
    <n v="0.8"/>
    <n v="82.18083"/>
    <n v="77.134269000000003"/>
    <n v="-5.0946149766946576"/>
    <n v="-20818.409479161539"/>
    <n v="-1026.1954020000001"/>
    <x v="0"/>
    <n v="-21844.60488116154"/>
    <n v="-10517.385435"/>
    <n v="-31670.929194"/>
    <n v="-21153.543759"/>
    <n v="691.06112216153997"/>
    <n v="-10517.385435"/>
    <n v="-31670.929194"/>
    <n v="-21153.543759"/>
    <x v="0"/>
    <n v="23527.193541529999"/>
    <n v="0"/>
    <n v="-31670.929194"/>
    <n v="-83148.213917000001"/>
    <n v="-21153.543759"/>
    <n v="-21153.543759"/>
    <n v="-21153.543759"/>
    <x v="1"/>
  </r>
  <r>
    <n v="1561"/>
    <n v="607"/>
    <x v="0"/>
    <x v="1"/>
    <s v="LBIE"/>
    <x v="5"/>
    <x v="2"/>
    <x v="3"/>
    <x v="1"/>
    <x v="1"/>
    <d v="2001-01-05T00:00:00"/>
    <d v="2006-01-05T00:00:00"/>
    <x v="0"/>
    <n v="10000000"/>
    <n v="-4086.3558040000003"/>
    <n v="0.8"/>
    <n v="82.18083"/>
    <n v="77.134269000000003"/>
    <n v="-5.0946149766946576"/>
    <n v="20818.409479161539"/>
    <n v="1026.1954020000001"/>
    <x v="0"/>
    <n v="21844.60488116154"/>
    <n v="10517.385435"/>
    <n v="31670.929194"/>
    <n v="21153.543759"/>
    <n v="-691.06112216153997"/>
    <n v="10517.385435"/>
    <n v="31670.929194"/>
    <n v="21153.543759"/>
    <x v="0"/>
    <n v="-23527.193541529999"/>
    <n v="0"/>
    <n v="31670.929194"/>
    <n v="83148.213917000001"/>
    <n v="21153.543759"/>
    <n v="21153.543759"/>
    <n v="21153.543759"/>
    <x v="1"/>
  </r>
  <r>
    <n v="1678"/>
    <n v="886"/>
    <x v="0"/>
    <x v="0"/>
    <s v="LBIE"/>
    <x v="5"/>
    <x v="2"/>
    <x v="3"/>
    <x v="10"/>
    <x v="4"/>
    <d v="2001-03-13T00:00:00"/>
    <d v="2001-03-19T00:00:00"/>
    <x v="0"/>
    <n v="0"/>
    <n v="0"/>
    <n v="0.74"/>
    <n v="0"/>
    <n v="0"/>
    <m/>
    <n v="-"/>
    <n v="0"/>
    <x v="0"/>
    <n v="0"/>
    <n v="0"/>
    <n v="0"/>
    <n v="0"/>
    <n v="0"/>
    <n v="0"/>
    <n v="0"/>
    <n v="0"/>
    <x v="0"/>
    <n v="0"/>
    <n v="-45499.996666999999"/>
    <n v="-45499.996666999999"/>
    <n v="-45499.996666999999"/>
    <n v="0"/>
    <n v="0"/>
    <n v="0"/>
    <x v="3"/>
  </r>
  <r>
    <n v="1683"/>
    <n v="891"/>
    <x v="0"/>
    <x v="0"/>
    <s v="LBIE"/>
    <x v="5"/>
    <x v="2"/>
    <x v="3"/>
    <x v="6"/>
    <x v="4"/>
    <d v="2001-03-14T00:00:00"/>
    <d v="2003-03-14T00:00:00"/>
    <x v="0"/>
    <n v="10000000"/>
    <n v="-1783.4393830000001"/>
    <n v="0.56999999999999995"/>
    <n v="54.403840000000002"/>
    <n v="49.293748999999998"/>
    <n v="-5.2023944202131842"/>
    <n v="9278.1550949076445"/>
    <n v="606.09336900000005"/>
    <x v="0"/>
    <n v="9884.2484639076447"/>
    <n v="7980.4294879999998"/>
    <n v="17624.132947999999"/>
    <n v="9643.7034599999988"/>
    <n v="-240.54500390764588"/>
    <n v="7980.4294879999998"/>
    <n v="17624.132947999999"/>
    <n v="9643.7034599999988"/>
    <x v="0"/>
    <n v="-10268.152247622502"/>
    <n v="0"/>
    <n v="17624.132947999999"/>
    <n v="17624.132947999999"/>
    <n v="9643.7034599999988"/>
    <n v="9643.7034599999988"/>
    <n v="9643.7034599999988"/>
    <x v="5"/>
  </r>
  <r>
    <n v="1327"/>
    <n v="487"/>
    <x v="0"/>
    <x v="0"/>
    <s v="Legrand"/>
    <x v="10"/>
    <x v="8"/>
    <x v="4"/>
    <x v="1"/>
    <x v="6"/>
    <d v="2001-01-05T00:00:00"/>
    <d v="2006-01-05T00:00:00"/>
    <x v="0"/>
    <n v="-10000000"/>
    <n v="4081.2239789999999"/>
    <n v="0.65"/>
    <n v="54.892052"/>
    <n v="54.334094"/>
    <n v="-0.55978459101662448"/>
    <n v="-2284.6062959317555"/>
    <n v="-679.45765800000004"/>
    <x v="0"/>
    <n v="-2964.0639539317553"/>
    <n v="-58036.982817999997"/>
    <n v="-60609.614075999998"/>
    <n v="-2572.6312580000013"/>
    <n v="391.4326959317541"/>
    <n v="-58036.982817999997"/>
    <n v="-60609.614075999998"/>
    <n v="-2572.6312580000013"/>
    <x v="0"/>
    <n v="30211.260504547499"/>
    <n v="0"/>
    <n v="-60609.614075999998"/>
    <n v="-58451.683493999997"/>
    <n v="-2572.6312580000013"/>
    <n v="-2572.6312580000013"/>
    <n v="-2572.6312580000013"/>
    <x v="1"/>
  </r>
  <r>
    <n v="1517"/>
    <n v="567"/>
    <x v="0"/>
    <x v="1"/>
    <s v="Legrand"/>
    <x v="10"/>
    <x v="8"/>
    <x v="4"/>
    <x v="1"/>
    <x v="1"/>
    <d v="2001-01-05T00:00:00"/>
    <d v="2006-01-05T00:00:00"/>
    <x v="0"/>
    <n v="10000000"/>
    <n v="-4081.2239789999999"/>
    <n v="0.65"/>
    <n v="54.892052"/>
    <n v="54.334094"/>
    <n v="-0.55978459101662448"/>
    <n v="2284.6062959317555"/>
    <n v="679.45765800000004"/>
    <x v="0"/>
    <n v="2964.0639539317553"/>
    <n v="58036.982817999997"/>
    <n v="60609.614075999998"/>
    <n v="2572.6312580000013"/>
    <n v="-391.4326959317541"/>
    <n v="58036.982817999997"/>
    <n v="60609.614075999998"/>
    <n v="2572.6312580000013"/>
    <x v="0"/>
    <n v="-30211.260504547499"/>
    <n v="0"/>
    <n v="60609.614075999998"/>
    <n v="58451.683493999997"/>
    <n v="2572.6312580000013"/>
    <n v="2572.6312580000013"/>
    <n v="2572.6312580000013"/>
    <x v="1"/>
  </r>
  <r>
    <n v="261"/>
    <n v="376"/>
    <x v="0"/>
    <x v="0"/>
    <s v="Lloyds TSB"/>
    <x v="11"/>
    <x v="2"/>
    <x v="6"/>
    <x v="7"/>
    <x v="2"/>
    <d v="2000-11-08T00:00:00"/>
    <d v="2005-11-08T00:00:00"/>
    <x v="0"/>
    <n v="-20000000"/>
    <n v="7794.5335780000005"/>
    <n v="0.14000000000000001"/>
    <n v="15.181873"/>
    <n v="15.168445999999999"/>
    <n v="-8.2327035767544594E-3"/>
    <n v="-64.170084466733343"/>
    <n v="-368.83481700000004"/>
    <x v="0"/>
    <n v="-433.00490146673337"/>
    <n v="5507.8229220000003"/>
    <n v="5328.5829670000003"/>
    <n v="-179.23995500000001"/>
    <n v="253.76494646673336"/>
    <n v="5507.8229220000003"/>
    <n v="5328.5829670000003"/>
    <n v="-179.23995500000001"/>
    <x v="0"/>
    <n v="15386.409282971999"/>
    <n v="-7155.5555560000003"/>
    <n v="-1826.972589"/>
    <n v="-45216.398989999994"/>
    <n v="-179.23995500000001"/>
    <n v="-179.23995500000001"/>
    <n v="-179.23995500000001"/>
    <x v="1"/>
  </r>
  <r>
    <n v="11"/>
    <n v="4"/>
    <x v="0"/>
    <x v="2"/>
    <s v="Lockheed Martin Cor"/>
    <x v="0"/>
    <x v="8"/>
    <x v="3"/>
    <x v="24"/>
    <x v="3"/>
    <d v="2000-05-05T00:00:00"/>
    <d v="2001-12-20T00:00:00"/>
    <x v="0"/>
    <n v="25000000"/>
    <n v="-1702.505443"/>
    <n v="0.85"/>
    <n v="34.522668000000003"/>
    <n v="33.671351999999999"/>
    <n v="-0.63282476270076771"/>
    <n v="1077.3876029632404"/>
    <n v="921.20696999999996"/>
    <x v="0"/>
    <n v="1998.5945729632404"/>
    <n v="97381.128452999998"/>
    <n v="99180.023275"/>
    <n v="1798.894822000002"/>
    <n v="-199.69975096323833"/>
    <n v="97381.128452999998"/>
    <n v="99180.023275"/>
    <n v="1798.894822000002"/>
    <x v="0"/>
    <n v="-21284.723048386004"/>
    <n v="188298.61111100001"/>
    <n v="287478.63438599999"/>
    <n v="86615.964859999978"/>
    <n v="1798.894822000002"/>
    <n v="1798.894822000002"/>
    <n v="1798.894822000002"/>
    <x v="2"/>
  </r>
  <r>
    <n v="12"/>
    <n v="102"/>
    <x v="0"/>
    <x v="0"/>
    <s v="Lockheed Martin Cor"/>
    <x v="0"/>
    <x v="8"/>
    <x v="3"/>
    <x v="6"/>
    <x v="3"/>
    <d v="2000-05-05T00:00:00"/>
    <d v="2002-05-05T00:00:00"/>
    <x v="0"/>
    <n v="-15000000"/>
    <n v="1535.797548"/>
    <n v="0.85"/>
    <n v="38.823658999999999"/>
    <n v="38.038218000000001"/>
    <n v="-0.63785659858436039"/>
    <n v="-979.61860008148096"/>
    <n v="-680.56435799999997"/>
    <x v="0"/>
    <n v="-1660.182958081481"/>
    <n v="-93865.426481999995"/>
    <n v="-95344.501629999999"/>
    <n v="-1479.0751480000035"/>
    <n v="181.10781008147751"/>
    <n v="-93865.426481999995"/>
    <n v="-95344.501629999999"/>
    <n v="-1479.0751480000035"/>
    <x v="0"/>
    <n v="19200.540945096003"/>
    <n v="-97750"/>
    <n v="-193094.50163000001"/>
    <n v="-60775.13939299999"/>
    <n v="-1479.0751480000326"/>
    <n v="-1479.0751480000326"/>
    <n v="-1479.0751480000035"/>
    <x v="2"/>
  </r>
  <r>
    <n v="27"/>
    <n v="123"/>
    <x v="0"/>
    <x v="3"/>
    <s v="Lockheed Martin Cor"/>
    <x v="0"/>
    <x v="8"/>
    <x v="3"/>
    <x v="4"/>
    <x v="3"/>
    <d v="2000-05-05T00:00:00"/>
    <d v="2001-12-20T00:00:00"/>
    <x v="0"/>
    <n v="-25000000"/>
    <n v="1702.505443"/>
    <n v="0.85"/>
    <n v="34.522668000000003"/>
    <n v="33.671351999999999"/>
    <n v="-0.63282476270076771"/>
    <n v="-1077.3876029632404"/>
    <n v="-921.20696999999996"/>
    <x v="0"/>
    <n v="-1998.5945729632404"/>
    <n v="-97381.128452999998"/>
    <n v="-99180.023275"/>
    <n v="-1798.894822000002"/>
    <n v="199.69975096323833"/>
    <n v="-97381.128452999998"/>
    <n v="-99180.023275"/>
    <n v="-1798.894822000002"/>
    <x v="0"/>
    <n v="21284.723048386004"/>
    <n v="-188298.61111100001"/>
    <n v="-287478.63438599999"/>
    <n v="-86615.964859999978"/>
    <n v="-1798.894822000002"/>
    <n v="-1798.894822000002"/>
    <n v="-1798.894822000002"/>
    <x v="2"/>
  </r>
  <r>
    <n v="33"/>
    <n v="124"/>
    <x v="0"/>
    <x v="4"/>
    <s v="Lockheed Martin Cor"/>
    <x v="0"/>
    <x v="8"/>
    <x v="3"/>
    <x v="5"/>
    <x v="3"/>
    <d v="2000-05-05T00:00:00"/>
    <d v="2001-12-20T00:00:00"/>
    <x v="0"/>
    <n v="25000000"/>
    <n v="-1702.505443"/>
    <n v="0.85"/>
    <n v="34.522668000000003"/>
    <n v="33.671351999999999"/>
    <n v="-0.63282476270076771"/>
    <n v="1077.3876029632404"/>
    <n v="921.20696999999996"/>
    <x v="0"/>
    <n v="1998.5945729632404"/>
    <n v="97381.128452999998"/>
    <n v="99180.023275"/>
    <n v="1798.894822000002"/>
    <n v="-199.69975096323833"/>
    <n v="97381.128452999998"/>
    <n v="99180.023275"/>
    <n v="1798.894822000002"/>
    <x v="0"/>
    <n v="-21284.723048386004"/>
    <n v="188298.61111100001"/>
    <n v="287478.63438599999"/>
    <n v="86615.964859999978"/>
    <n v="1798.894822000002"/>
    <n v="1798.894822000002"/>
    <n v="1798.894822000002"/>
    <x v="2"/>
  </r>
  <r>
    <n v="152"/>
    <n v="207"/>
    <x v="0"/>
    <x v="0"/>
    <s v="Lockheed Martin Cor"/>
    <x v="0"/>
    <x v="8"/>
    <x v="3"/>
    <x v="11"/>
    <x v="3"/>
    <d v="2000-09-26T00:00:00"/>
    <d v="2001-09-26T00:00:00"/>
    <x v="0"/>
    <n v="-10000000"/>
    <n v="463.01620600000001"/>
    <n v="0.45"/>
    <n v="31.915289999999999"/>
    <n v="30.970912999999999"/>
    <n v="-0.62481837511452198"/>
    <n v="-289.3010334846108"/>
    <n v="-307.50546300000002"/>
    <x v="0"/>
    <n v="-596.80649648461076"/>
    <n v="-7267.6278970000003"/>
    <n v="-7810.1003019999998"/>
    <n v="-542.47240499999953"/>
    <n v="54.334091484611236"/>
    <n v="-7267.6278970000003"/>
    <n v="-7810.1003019999998"/>
    <n v="-542.47240499999953"/>
    <x v="0"/>
    <n v="5788.6286074120007"/>
    <n v="-22625"/>
    <n v="-30435.100301999999"/>
    <n v="-28892.717386999997"/>
    <n v="-542.47240500000044"/>
    <n v="-542.47240500000044"/>
    <n v="-542.47240499999953"/>
    <x v="3"/>
  </r>
  <r>
    <n v="1329"/>
    <n v="489"/>
    <x v="0"/>
    <x v="0"/>
    <s v="Lockheed Martin Cor"/>
    <x v="0"/>
    <x v="8"/>
    <x v="3"/>
    <x v="1"/>
    <x v="3"/>
    <d v="2001-01-05T00:00:00"/>
    <d v="2006-01-05T00:00:00"/>
    <x v="0"/>
    <n v="-10000000"/>
    <n v="4038.3561149999996"/>
    <n v="0.52"/>
    <n v="71.919985999999994"/>
    <n v="71.241175999999996"/>
    <n v="-0.67542623306935989"/>
    <n v="-2727.6116585470645"/>
    <n v="-800.95468800000003"/>
    <x v="0"/>
    <n v="-3528.5663465470643"/>
    <n v="70210.573753000004"/>
    <n v="67346.781386000002"/>
    <n v="-2863.7923670000018"/>
    <n v="664.77397954706248"/>
    <n v="70210.573753000004"/>
    <n v="67346.781386000002"/>
    <n v="-2863.7923670000018"/>
    <x v="0"/>
    <n v="50487.528149729995"/>
    <n v="0"/>
    <n v="67346.781386000002"/>
    <n v="-27910.354424000005"/>
    <n v="-2863.7923670000018"/>
    <n v="-2863.7923670000018"/>
    <n v="-2863.7923670000018"/>
    <x v="1"/>
  </r>
  <r>
    <n v="1518"/>
    <n v="568"/>
    <x v="0"/>
    <x v="1"/>
    <s v="Lockheed Martin Cor"/>
    <x v="0"/>
    <x v="8"/>
    <x v="3"/>
    <x v="1"/>
    <x v="1"/>
    <d v="2001-01-05T00:00:00"/>
    <d v="2006-01-05T00:00:00"/>
    <x v="0"/>
    <n v="10000000"/>
    <n v="-4038.3561149999996"/>
    <n v="0.52"/>
    <n v="71.919985999999994"/>
    <n v="71.241175999999996"/>
    <n v="-0.67542623306935989"/>
    <n v="2727.6116585470645"/>
    <n v="800.95468800000003"/>
    <x v="0"/>
    <n v="3528.5663465470643"/>
    <n v="-70210.573753000004"/>
    <n v="-67346.781386000002"/>
    <n v="2863.7923670000018"/>
    <n v="-664.77397954706248"/>
    <n v="-70210.573753000004"/>
    <n v="-67346.781386000002"/>
    <n v="2863.7923670000018"/>
    <x v="0"/>
    <n v="-50487.528149729995"/>
    <n v="0"/>
    <n v="-67346.781386000002"/>
    <n v="27910.354424000005"/>
    <n v="2863.7923670000018"/>
    <n v="2863.7923670000018"/>
    <n v="2863.7923670000018"/>
    <x v="1"/>
  </r>
  <r>
    <n v="255"/>
    <n v="369"/>
    <x v="2"/>
    <x v="10"/>
    <s v="Loews Corp"/>
    <x v="2"/>
    <x v="2"/>
    <x v="3"/>
    <x v="3"/>
    <x v="0"/>
    <d v="2000-07-19T00:00:00"/>
    <d v="2005-07-19T00:00:00"/>
    <x v="0"/>
    <n v="-4000000"/>
    <n v="1532.5304409999999"/>
    <n v="1.75"/>
    <n v="110.80402599999999"/>
    <n v="63.989553999999998"/>
    <n v="-47.377517095945933"/>
    <n v="-72607.487168535052"/>
    <n v="-538.12733400000002"/>
    <x v="0"/>
    <n v="-73145.614502535056"/>
    <n v="-110805.052212"/>
    <n v="-183834.00544499999"/>
    <n v="-73028.953232999993"/>
    <n v="116.66126953506318"/>
    <n v="-110805.052212"/>
    <n v="-183834.00544499999"/>
    <n v="-73028.953232999993"/>
    <x v="0"/>
    <n v="4537.8226358009997"/>
    <n v="-35777.777778000003"/>
    <n v="-219611.78322300001"/>
    <n v="-122764.649172"/>
    <n v="-73028.953233000007"/>
    <n v="-73028.953233000007"/>
    <n v="-73028.953232999993"/>
    <x v="0"/>
  </r>
  <r>
    <n v="1706"/>
    <n v="911"/>
    <x v="0"/>
    <x v="0"/>
    <s v="M &amp; S Finance Plc"/>
    <x v="9"/>
    <x v="6"/>
    <x v="6"/>
    <x v="32"/>
    <x v="2"/>
    <d v="2001-03-20T00:00:00"/>
    <d v="2006-02-16T00:00:00"/>
    <x v="0"/>
    <n v="-10000000"/>
    <n v="4137.1702089999999"/>
    <n v="0.52"/>
    <n v="55.291178000000002"/>
    <n v="55.237960000000001"/>
    <n v="-3.5519222761263895E-2"/>
    <n v="-146.94907025473572"/>
    <n v="-544.35681"/>
    <x v="0"/>
    <n v="-691.30588025473571"/>
    <n v="11985.958655"/>
    <n v="11631.403614999999"/>
    <n v="-354.5550400000011"/>
    <n v="336.75084025473461"/>
    <n v="11985.958655"/>
    <n v="11631.403614999999"/>
    <n v="-354.5550400000011"/>
    <x v="0"/>
    <m/>
    <n v="0"/>
    <n v="11631.403614999999"/>
    <n v="11631.403614999999"/>
    <n v="-354.5550400000011"/>
    <n v="-354.5550400000011"/>
    <n v="-354.5550400000011"/>
    <x v="1"/>
  </r>
  <r>
    <n v="1330"/>
    <n v="490"/>
    <x v="0"/>
    <x v="0"/>
    <s v="Mannesmann Ag"/>
    <x v="5"/>
    <x v="8"/>
    <x v="8"/>
    <x v="1"/>
    <x v="2"/>
    <d v="2001-01-05T00:00:00"/>
    <d v="2006-01-05T00:00:00"/>
    <x v="0"/>
    <n v="-10000000"/>
    <n v="4068.6817550000001"/>
    <n v="0.52"/>
    <n v="55.773122999999998"/>
    <n v="55.230815999999997"/>
    <n v="-0.54471969556090183"/>
    <n v="-2216.2910869177958"/>
    <n v="-737.38045199999999"/>
    <x v="0"/>
    <n v="-2953.6715389177957"/>
    <n v="3010.031966"/>
    <n v="622.06548099999998"/>
    <n v="-2387.9664849999999"/>
    <n v="565.70505391779579"/>
    <n v="3010.031966"/>
    <n v="622.06548099999998"/>
    <n v="-2387.9664849999999"/>
    <x v="0"/>
    <n v="23425.435204412501"/>
    <n v="0"/>
    <n v="622.06548099999998"/>
    <n v="-5549.821105"/>
    <n v="-2387.9664849999999"/>
    <n v="-2387.9664849999999"/>
    <n v="-2387.9664849999999"/>
    <x v="1"/>
  </r>
  <r>
    <n v="1519"/>
    <n v="569"/>
    <x v="0"/>
    <x v="1"/>
    <s v="Mannesmann Ag"/>
    <x v="5"/>
    <x v="8"/>
    <x v="8"/>
    <x v="1"/>
    <x v="1"/>
    <d v="2001-01-05T00:00:00"/>
    <d v="2006-01-05T00:00:00"/>
    <x v="0"/>
    <n v="10000000"/>
    <n v="-4068.6817550000001"/>
    <n v="0.52"/>
    <n v="55.773122999999998"/>
    <n v="55.230815999999997"/>
    <n v="-0.54471969556090183"/>
    <n v="2216.2910869177958"/>
    <n v="737.38045199999999"/>
    <x v="0"/>
    <n v="2953.6715389177957"/>
    <n v="-3010.031966"/>
    <n v="-622.06548099999998"/>
    <n v="2387.9664849999999"/>
    <n v="-565.70505391779579"/>
    <n v="-3010.031966"/>
    <n v="-622.06548099999998"/>
    <n v="2387.9664849999999"/>
    <x v="0"/>
    <n v="-23425.435204412501"/>
    <n v="0"/>
    <n v="-622.06548099999998"/>
    <n v="5549.821105"/>
    <n v="2387.9664849999999"/>
    <n v="2387.9664849999999"/>
    <n v="2387.9664849999999"/>
    <x v="1"/>
  </r>
  <r>
    <n v="1626"/>
    <n v="826"/>
    <x v="0"/>
    <x v="0"/>
    <s v="Mannesmann Ag"/>
    <x v="5"/>
    <x v="8"/>
    <x v="8"/>
    <x v="7"/>
    <x v="2"/>
    <d v="2001-01-22T00:00:00"/>
    <d v="2006-01-22T00:00:00"/>
    <x v="0"/>
    <n v="10000000"/>
    <n v="-4147.9365509999998"/>
    <n v="0.76"/>
    <n v="56.154904000000002"/>
    <n v="55.612825000000001"/>
    <n v="-0.54458089779643482"/>
    <n v="2258.8870109462273"/>
    <n v="795.36141599999996"/>
    <x v="0"/>
    <n v="3054.2484269462275"/>
    <n v="98298.649093999993"/>
    <n v="100910.60328"/>
    <n v="2611.9541860000027"/>
    <n v="-442.29424094622482"/>
    <n v="98298.649093999993"/>
    <n v="100910.60328"/>
    <n v="2611.9541860000027"/>
    <x v="0"/>
    <n v="-23881.744692382497"/>
    <n v="0"/>
    <n v="100910.60328"/>
    <n v="100910.60328"/>
    <n v="2611.9541860000027"/>
    <n v="2611.9541860000027"/>
    <n v="2611.9541860000027"/>
    <x v="1"/>
  </r>
  <r>
    <n v="1331"/>
    <n v="491"/>
    <x v="0"/>
    <x v="0"/>
    <s v="Manpower Inc."/>
    <x v="1"/>
    <x v="1"/>
    <x v="3"/>
    <x v="1"/>
    <x v="5"/>
    <d v="2001-01-05T00:00:00"/>
    <d v="2006-01-05T00:00:00"/>
    <x v="0"/>
    <n v="-10000000"/>
    <n v="4076.7589130000001"/>
    <n v="0.78"/>
    <n v="80.902732999999998"/>
    <n v="80.283368999999993"/>
    <n v="-0.58980799851703225"/>
    <n v="-2404.505014913002"/>
    <n v="-741.15044999999998"/>
    <x v="0"/>
    <n v="-3145.6554649130021"/>
    <n v="-7047.6340010000004"/>
    <n v="-9818.8781940000008"/>
    <n v="-2771.2441930000005"/>
    <n v="374.41127191300166"/>
    <n v="-7047.6340010000004"/>
    <n v="-9818.8781940000008"/>
    <n v="-2771.2441930000005"/>
    <x v="0"/>
    <n v="29507.581012294002"/>
    <n v="0"/>
    <n v="-9818.8781940000008"/>
    <n v="-70933.797714"/>
    <n v="-2771.2441930000005"/>
    <n v="-2771.2441930000005"/>
    <n v="-2771.2441930000005"/>
    <x v="1"/>
  </r>
  <r>
    <n v="1562"/>
    <n v="608"/>
    <x v="0"/>
    <x v="1"/>
    <s v="Manpower Inc."/>
    <x v="1"/>
    <x v="1"/>
    <x v="3"/>
    <x v="1"/>
    <x v="1"/>
    <d v="2001-01-05T00:00:00"/>
    <d v="2006-01-05T00:00:00"/>
    <x v="0"/>
    <n v="10000000"/>
    <n v="-4076.7589130000001"/>
    <n v="0.78"/>
    <n v="80.902732999999998"/>
    <n v="80.283368999999993"/>
    <n v="-0.58980799851703225"/>
    <n v="2404.505014913002"/>
    <n v="741.15044999999998"/>
    <x v="0"/>
    <n v="3145.6554649130021"/>
    <n v="7047.6340010000004"/>
    <n v="9818.8781940000008"/>
    <n v="2771.2441930000005"/>
    <n v="-374.41127191300166"/>
    <n v="7047.6340010000004"/>
    <n v="9818.8781940000008"/>
    <n v="2771.2441930000005"/>
    <x v="0"/>
    <n v="-29507.581012294002"/>
    <n v="0"/>
    <n v="9818.8781940000008"/>
    <n v="70933.797714"/>
    <n v="2771.2441930000005"/>
    <n v="2771.2441930000005"/>
    <n v="2771.2441930000005"/>
    <x v="1"/>
  </r>
  <r>
    <n v="1731"/>
    <n v="938"/>
    <x v="0"/>
    <x v="0"/>
    <s v="Marconi Plc"/>
    <x v="9"/>
    <x v="4"/>
    <x v="6"/>
    <x v="8"/>
    <x v="2"/>
    <d v="2001-03-30T00:00:00"/>
    <d v="2006-03-30T00:00:00"/>
    <x v="1"/>
    <n v="10000000"/>
    <n v="-4416.2269420000002"/>
    <n v="1.35"/>
    <n v="139.372736"/>
    <n v="138.692508"/>
    <n v="-0.52197844554377659"/>
    <n v="2305.1752743537063"/>
    <n v="1677.3498210000002"/>
    <x v="0"/>
    <n v="3982.5250953537065"/>
    <n v="-17236.870305"/>
    <n v="-13956.680109999999"/>
    <n v="3280.190195000001"/>
    <n v="-702.33490035370551"/>
    <n v="-15202.919609010001"/>
    <n v="-12246.986796524998"/>
    <n v="2955.9328124850035"/>
    <x v="0"/>
    <m/>
    <n v="0"/>
    <n v="-12246.986796524998"/>
    <n v="-12246.986796524998"/>
    <n v="2955.9328124850035"/>
    <n v="2955.9328124850035"/>
    <n v="2955.9328124850035"/>
    <x v="1"/>
  </r>
  <r>
    <n v="46"/>
    <n v="146"/>
    <x v="0"/>
    <x v="0"/>
    <s v="Marks &amp; Spencer PLC"/>
    <x v="2"/>
    <x v="6"/>
    <x v="6"/>
    <x v="6"/>
    <x v="2"/>
    <d v="2000-08-16T00:00:00"/>
    <d v="2005-08-16T00:00:00"/>
    <x v="0"/>
    <n v="-10000000"/>
    <n v="3736.1790680000004"/>
    <n v="0.33"/>
    <n v="52.496555000000001"/>
    <n v="52.450682"/>
    <n v="-1.639404557578944E-2"/>
    <n v="-61.251089920102523"/>
    <n v="-562.10254199999997"/>
    <x v="0"/>
    <n v="-623.35363192010254"/>
    <n v="71532.860062000007"/>
    <n v="71332.000746000005"/>
    <n v="-200.85931600000185"/>
    <n v="422.49431592010069"/>
    <n v="71532.860062000007"/>
    <n v="71332.000746000005"/>
    <n v="-200.85931600000185"/>
    <x v="0"/>
    <n v="11062.826220348001"/>
    <n v="-16866.666667000001"/>
    <n v="54465.334079000007"/>
    <n v="-68196.606700000004"/>
    <n v="-200.85931600000185"/>
    <n v="-200.85931600000185"/>
    <n v="-200.85931600000185"/>
    <x v="0"/>
  </r>
  <r>
    <n v="239"/>
    <n v="354"/>
    <x v="0"/>
    <x v="0"/>
    <s v="Marks &amp; Spencer PLC"/>
    <x v="2"/>
    <x v="6"/>
    <x v="6"/>
    <x v="27"/>
    <x v="2"/>
    <d v="2000-10-23T00:00:00"/>
    <d v="2005-08-16T00:00:00"/>
    <x v="0"/>
    <n v="10000000"/>
    <n v="-3773.7506649999996"/>
    <n v="0.62"/>
    <n v="52.496555000000001"/>
    <n v="52.450682"/>
    <n v="-1.6311798376016907E-2"/>
    <n v="61.556659968839718"/>
    <n v="621.63984600000003"/>
    <x v="0"/>
    <n v="683.1965059688398"/>
    <n v="44840.115432999999"/>
    <n v="45227.208121000003"/>
    <n v="387.09268800000427"/>
    <n v="-296.10381796883553"/>
    <n v="44840.115432999999"/>
    <n v="45227.208121000003"/>
    <n v="387.09268800000427"/>
    <x v="0"/>
    <n v="-11174.075719064997"/>
    <n v="19977.777778"/>
    <n v="65204.985899000007"/>
    <n v="73309.755469000011"/>
    <n v="387.09268800000427"/>
    <n v="387.09268800000427"/>
    <n v="387.09268800000427"/>
    <x v="0"/>
  </r>
  <r>
    <n v="1332"/>
    <n v="492"/>
    <x v="0"/>
    <x v="0"/>
    <s v="Marriott Intl Inc."/>
    <x v="1"/>
    <x v="6"/>
    <x v="3"/>
    <x v="1"/>
    <x v="3"/>
    <d v="2001-01-05T00:00:00"/>
    <d v="2006-01-05T00:00:00"/>
    <x v="0"/>
    <n v="-10000000"/>
    <n v="4049.8726040000001"/>
    <n v="0.65"/>
    <n v="74.983644999999996"/>
    <n v="74.376655"/>
    <n v="-0.59303339685057621"/>
    <n v="-2401.7097071622084"/>
    <n v="-838.38447300000007"/>
    <x v="0"/>
    <n v="-3240.0941801622084"/>
    <n v="25648.243103000001"/>
    <n v="22990.657614"/>
    <n v="-2657.585489000001"/>
    <n v="582.50869116220747"/>
    <n v="25648.243103000001"/>
    <n v="22990.657614"/>
    <n v="-2657.585489000001"/>
    <x v="0"/>
    <n v="29312.977907752003"/>
    <n v="0"/>
    <n v="22990.657614"/>
    <n v="-64044.901589000001"/>
    <n v="-2657.585489000001"/>
    <n v="-2657.585489000001"/>
    <n v="-2657.585489000001"/>
    <x v="1"/>
  </r>
  <r>
    <n v="1563"/>
    <n v="609"/>
    <x v="0"/>
    <x v="1"/>
    <s v="Marriott Intl Inc."/>
    <x v="1"/>
    <x v="6"/>
    <x v="3"/>
    <x v="1"/>
    <x v="1"/>
    <d v="2001-01-05T00:00:00"/>
    <d v="2006-01-05T00:00:00"/>
    <x v="0"/>
    <n v="10000000"/>
    <n v="-4049.8726040000001"/>
    <n v="0.65"/>
    <n v="74.983644999999996"/>
    <n v="74.376655"/>
    <n v="-0.59303339685057621"/>
    <n v="2401.7097071622084"/>
    <n v="838.38447300000007"/>
    <x v="0"/>
    <n v="3240.0941801622084"/>
    <n v="-25648.243103000001"/>
    <n v="-22990.657614"/>
    <n v="2657.585489000001"/>
    <n v="-582.50869116220747"/>
    <n v="-25648.243103000001"/>
    <n v="-22990.657614"/>
    <n v="2657.585489000001"/>
    <x v="0"/>
    <n v="-29312.977907752003"/>
    <n v="0"/>
    <n v="-22990.657614"/>
    <n v="64044.901589000001"/>
    <n v="2657.585489000001"/>
    <n v="2657.585489000001"/>
    <n v="2657.585489000001"/>
    <x v="1"/>
  </r>
  <r>
    <n v="1333"/>
    <n v="493"/>
    <x v="0"/>
    <x v="0"/>
    <s v="Mattel Inc."/>
    <x v="4"/>
    <x v="6"/>
    <x v="3"/>
    <x v="1"/>
    <x v="4"/>
    <d v="2001-01-05T00:00:00"/>
    <d v="2006-01-05T00:00:00"/>
    <x v="0"/>
    <n v="-10000000"/>
    <n v="4380.521471"/>
    <n v="3.3"/>
    <n v="217.96599000000001"/>
    <n v="217.71256099999999"/>
    <n v="-0.16192053847427351"/>
    <n v="-709.29639538243669"/>
    <n v="-2986.9550249999998"/>
    <x v="0"/>
    <n v="-3696.2514203824367"/>
    <n v="-526005.972725"/>
    <n v="-528506.68697599997"/>
    <n v="-2500.7142509999685"/>
    <n v="1195.5371693824682"/>
    <n v="-526005.972725"/>
    <n v="-528506.68697599997"/>
    <n v="-2500.7142509999685"/>
    <x v="0"/>
    <n v="43235.746918770004"/>
    <n v="0"/>
    <n v="-528506.68697599997"/>
    <n v="-643279.97544399998"/>
    <n v="-2500.7142509999685"/>
    <n v="-2500.7142509999685"/>
    <n v="-2500.7142509999685"/>
    <x v="1"/>
  </r>
  <r>
    <n v="1564"/>
    <n v="610"/>
    <x v="0"/>
    <x v="1"/>
    <s v="Mattel Inc."/>
    <x v="4"/>
    <x v="6"/>
    <x v="3"/>
    <x v="1"/>
    <x v="1"/>
    <d v="2001-01-05T00:00:00"/>
    <d v="2006-01-05T00:00:00"/>
    <x v="0"/>
    <n v="10000000"/>
    <n v="-4380.521471"/>
    <n v="3.3"/>
    <n v="217.96599000000001"/>
    <n v="217.71256099999999"/>
    <n v="-0.16192053847427351"/>
    <n v="709.29639538243669"/>
    <n v="2986.9550249999998"/>
    <x v="0"/>
    <n v="3696.2514203824367"/>
    <n v="526005.972725"/>
    <n v="528506.68697599997"/>
    <n v="2500.7142509999685"/>
    <n v="-1195.5371693824682"/>
    <n v="526005.972725"/>
    <n v="528506.68697599997"/>
    <n v="2500.7142509999685"/>
    <x v="0"/>
    <n v="-43235.746918770004"/>
    <n v="0"/>
    <n v="528506.68697599997"/>
    <n v="643279.97544399998"/>
    <n v="2500.7142509999685"/>
    <n v="2500.7142509999685"/>
    <n v="2500.7142509999685"/>
    <x v="1"/>
  </r>
  <r>
    <n v="1334"/>
    <n v="494"/>
    <x v="0"/>
    <x v="0"/>
    <s v="Mbia Inc."/>
    <x v="11"/>
    <x v="2"/>
    <x v="3"/>
    <x v="1"/>
    <x v="4"/>
    <d v="2001-01-05T00:00:00"/>
    <d v="2006-01-05T00:00:00"/>
    <x v="0"/>
    <n v="-10000000"/>
    <n v="4019.9113870000001"/>
    <n v="0.3"/>
    <n v="57.308422999999998"/>
    <n v="57.266416"/>
    <n v="-3.9725313441267777E-2"/>
    <n v="-159.69223985469651"/>
    <n v="-762.44916599999999"/>
    <x v="0"/>
    <n v="-922.14140585469647"/>
    <n v="106799.56669199999"/>
    <n v="106669.32584799999"/>
    <n v="-130.24084399999992"/>
    <n v="791.90056185469655"/>
    <n v="106799.56669199999"/>
    <n v="106669.32584799999"/>
    <n v="-130.24084399999992"/>
    <x v="0"/>
    <n v="7935.3050779380001"/>
    <n v="0"/>
    <n v="106669.32584799999"/>
    <n v="90373.648149999994"/>
    <n v="-130.24084399999992"/>
    <n v="-130.24084399999992"/>
    <n v="-130.24084399999992"/>
    <x v="1"/>
  </r>
  <r>
    <n v="1565"/>
    <n v="611"/>
    <x v="0"/>
    <x v="1"/>
    <s v="Mbia Inc."/>
    <x v="11"/>
    <x v="2"/>
    <x v="3"/>
    <x v="1"/>
    <x v="1"/>
    <d v="2001-01-05T00:00:00"/>
    <d v="2006-01-05T00:00:00"/>
    <x v="0"/>
    <n v="10000000"/>
    <n v="-4019.9113870000001"/>
    <n v="0.3"/>
    <n v="57.308422999999998"/>
    <n v="57.266416"/>
    <n v="-3.9725313441267777E-2"/>
    <n v="159.69223985469651"/>
    <n v="762.44916599999999"/>
    <x v="0"/>
    <n v="922.14140585469647"/>
    <n v="-106799.56669199999"/>
    <n v="-106669.32584799999"/>
    <n v="130.24084399999992"/>
    <n v="-791.90056185469655"/>
    <n v="-106799.56669199999"/>
    <n v="-106669.32584799999"/>
    <n v="130.24084399999992"/>
    <x v="0"/>
    <n v="-7935.3050779380001"/>
    <n v="0"/>
    <n v="-106669.32584799999"/>
    <n v="-90373.648149999994"/>
    <n v="130.24084399999992"/>
    <n v="130.24084399999992"/>
    <n v="130.24084399999992"/>
    <x v="1"/>
  </r>
  <r>
    <n v="1335"/>
    <n v="495"/>
    <x v="0"/>
    <x v="0"/>
    <s v="Mbna Corp."/>
    <x v="4"/>
    <x v="2"/>
    <x v="3"/>
    <x v="1"/>
    <x v="4"/>
    <d v="2001-01-05T00:00:00"/>
    <d v="2006-01-05T00:00:00"/>
    <x v="0"/>
    <n v="-10000000"/>
    <n v="4192.4139329999998"/>
    <n v="1.6"/>
    <n v="117.02529800000001"/>
    <n v="116.89582"/>
    <n v="-7.9701178882083792E-2"/>
    <n v="-334.14033282177343"/>
    <n v="-1432.8624629999999"/>
    <x v="0"/>
    <n v="-1767.0027958217734"/>
    <n v="-214630.490062"/>
    <n v="-215826.78056399999"/>
    <n v="-1196.2905019999889"/>
    <n v="570.71229382178444"/>
    <n v="-214630.490062"/>
    <n v="-215826.78056399999"/>
    <n v="-1196.2905019999889"/>
    <x v="0"/>
    <n v="41379.125518710003"/>
    <n v="0"/>
    <n v="-215826.78056399999"/>
    <n v="-134203.28166399998"/>
    <n v="-1196.2905019999889"/>
    <n v="-1196.2905019999889"/>
    <n v="-1196.2905019999889"/>
    <x v="1"/>
  </r>
  <r>
    <n v="1548"/>
    <n v="595"/>
    <x v="0"/>
    <x v="1"/>
    <s v="Mbna Corp."/>
    <x v="4"/>
    <x v="2"/>
    <x v="3"/>
    <x v="1"/>
    <x v="1"/>
    <d v="2001-01-05T00:00:00"/>
    <d v="2006-01-05T00:00:00"/>
    <x v="0"/>
    <n v="10000000"/>
    <n v="-4192.4139329999998"/>
    <n v="1.6"/>
    <n v="117.02529800000001"/>
    <n v="116.89582"/>
    <n v="-7.9701178882083792E-2"/>
    <n v="334.14033282177343"/>
    <n v="1432.8624629999999"/>
    <x v="0"/>
    <n v="1767.0027958217734"/>
    <n v="214630.490062"/>
    <n v="215826.78056399999"/>
    <n v="1196.2905019999889"/>
    <n v="-570.71229382178444"/>
    <n v="214630.490062"/>
    <n v="215826.78056399999"/>
    <n v="1196.2905019999889"/>
    <x v="0"/>
    <n v="-41379.125518710003"/>
    <n v="0"/>
    <n v="215826.78056399999"/>
    <n v="134203.28166399998"/>
    <n v="1196.2905019999889"/>
    <n v="1196.2905019999889"/>
    <n v="1196.2905019999889"/>
    <x v="1"/>
  </r>
  <r>
    <n v="1336"/>
    <n v="496"/>
    <x v="0"/>
    <x v="0"/>
    <s v="Mckesson Hboc Inc."/>
    <x v="4"/>
    <x v="1"/>
    <x v="3"/>
    <x v="1"/>
    <x v="3"/>
    <d v="2001-01-05T00:00:00"/>
    <d v="2006-01-05T00:00:00"/>
    <x v="0"/>
    <n v="-10000000"/>
    <n v="4167.1405079999995"/>
    <n v="1.85"/>
    <n v="189.386562"/>
    <n v="188.63628"/>
    <n v="-0.60111361188597068"/>
    <n v="-2504.9248820002185"/>
    <n v="-1806.19749"/>
    <x v="0"/>
    <n v="-4311.1223720002181"/>
    <n v="-27668.921027"/>
    <n v="-31172.561618"/>
    <n v="-3503.6405909999994"/>
    <n v="807.48178100021869"/>
    <n v="-27668.921027"/>
    <n v="-31172.561618"/>
    <n v="-3503.6405909999994"/>
    <x v="0"/>
    <n v="41129.676813959995"/>
    <n v="0"/>
    <n v="-31172.561618"/>
    <n v="-96342.32351300001"/>
    <n v="-3503.6405909999994"/>
    <n v="-3503.6405909999994"/>
    <n v="-3503.6405909999994"/>
    <x v="1"/>
  </r>
  <r>
    <n v="1520"/>
    <n v="570"/>
    <x v="0"/>
    <x v="1"/>
    <s v="Mckesson Hboc Inc."/>
    <x v="4"/>
    <x v="1"/>
    <x v="3"/>
    <x v="1"/>
    <x v="1"/>
    <d v="2001-01-05T00:00:00"/>
    <d v="2006-01-05T00:00:00"/>
    <x v="0"/>
    <n v="10000000"/>
    <n v="-4167.1405079999995"/>
    <n v="1.85"/>
    <n v="189.386562"/>
    <n v="188.63628"/>
    <n v="-0.60111361188597068"/>
    <n v="2504.9248820002185"/>
    <n v="1806.19749"/>
    <x v="0"/>
    <n v="4311.1223720002181"/>
    <n v="27668.921027"/>
    <n v="31172.561618"/>
    <n v="3503.6405909999994"/>
    <n v="-807.48178100021869"/>
    <n v="27668.921027"/>
    <n v="31172.561618"/>
    <n v="3503.6405909999994"/>
    <x v="0"/>
    <n v="-41129.676813959995"/>
    <n v="0"/>
    <n v="31172.561618"/>
    <n v="96342.32351300001"/>
    <n v="3503.6405909999994"/>
    <n v="3503.6405909999994"/>
    <n v="3503.6405909999994"/>
    <x v="1"/>
  </r>
  <r>
    <n v="1337"/>
    <n v="497"/>
    <x v="0"/>
    <x v="0"/>
    <s v="Mepc Plc"/>
    <x v="3"/>
    <x v="2"/>
    <x v="6"/>
    <x v="1"/>
    <x v="6"/>
    <d v="2001-01-05T00:00:00"/>
    <d v="2006-01-05T00:00:00"/>
    <x v="0"/>
    <n v="-10000000"/>
    <n v="4006.5958839999998"/>
    <n v="0.78"/>
    <n v="280.89097500000003"/>
    <n v="279.51108099999999"/>
    <n v="-1.06830706554669"/>
    <n v="-4280.274691667486"/>
    <n v="-2341.537992"/>
    <x v="0"/>
    <n v="-6621.8126836674855"/>
    <n v="761274.54804499994"/>
    <n v="757083.24491500005"/>
    <n v="-4191.3031299998984"/>
    <n v="2430.5095536675872"/>
    <n v="761274.54804499994"/>
    <n v="757083.24491500005"/>
    <n v="-4191.3031299998984"/>
    <x v="0"/>
    <n v="63272.16220012799"/>
    <n v="0"/>
    <n v="757083.24491500005"/>
    <n v="-111911.4927709999"/>
    <n v="-4191.3031299998984"/>
    <n v="-4191.3031299998984"/>
    <n v="-4191.3031299998984"/>
    <x v="1"/>
  </r>
  <r>
    <n v="1566"/>
    <n v="612"/>
    <x v="0"/>
    <x v="1"/>
    <s v="Mepc Plc"/>
    <x v="3"/>
    <x v="2"/>
    <x v="6"/>
    <x v="1"/>
    <x v="1"/>
    <d v="2001-01-05T00:00:00"/>
    <d v="2006-01-05T00:00:00"/>
    <x v="0"/>
    <n v="10000000"/>
    <n v="-4006.5958839999998"/>
    <n v="0.78"/>
    <n v="280.89097500000003"/>
    <n v="279.51108099999999"/>
    <n v="-1.06830706554669"/>
    <n v="4280.274691667486"/>
    <n v="2341.537992"/>
    <x v="0"/>
    <n v="6621.8126836674855"/>
    <n v="-761274.54804499994"/>
    <n v="-757083.24491500005"/>
    <n v="4191.3031299998984"/>
    <n v="-2430.5095536675872"/>
    <n v="-761274.54804499994"/>
    <n v="-757083.24491500005"/>
    <n v="4191.3031299998984"/>
    <x v="0"/>
    <n v="-63272.16220012799"/>
    <n v="0"/>
    <n v="-757083.24491500005"/>
    <n v="111911.4927709999"/>
    <n v="4191.3031299998984"/>
    <n v="4191.3031299998984"/>
    <n v="4191.3031299998984"/>
    <x v="1"/>
  </r>
  <r>
    <n v="25"/>
    <n v="121"/>
    <x v="0"/>
    <x v="8"/>
    <s v="Nabors Industries"/>
    <x v="10"/>
    <x v="5"/>
    <x v="3"/>
    <x v="23"/>
    <x v="5"/>
    <d v="2000-06-29T00:00:00"/>
    <d v="2003-06-20T00:00:00"/>
    <x v="0"/>
    <n v="4000000"/>
    <n v="-807.90400599999998"/>
    <n v="0.85"/>
    <n v="69.960155999999998"/>
    <n v="69.274349999999998"/>
    <n v="-0.56306571637256531"/>
    <n v="454.90304789865525"/>
    <n v="263.25611700000002"/>
    <x v="0"/>
    <n v="718.15916489865526"/>
    <n v="13897.05269"/>
    <n v="14563.774756999999"/>
    <n v="666.72206699999879"/>
    <n v="-51.437097898656475"/>
    <n v="13897.05269"/>
    <n v="14563.774756999999"/>
    <n v="666.72206699999879"/>
    <x v="0"/>
    <n v="-5980.5094044150001"/>
    <n v="24933.333332999999"/>
    <n v="39497.108089999994"/>
    <n v="64607.931005999999"/>
    <n v="666.72206699999515"/>
    <n v="666.72206699999515"/>
    <n v="666.72206699999879"/>
    <x v="5"/>
  </r>
  <r>
    <n v="36"/>
    <n v="130"/>
    <x v="0"/>
    <x v="0"/>
    <s v="Nabors Industries"/>
    <x v="10"/>
    <x v="5"/>
    <x v="3"/>
    <x v="6"/>
    <x v="5"/>
    <d v="2000-07-20T00:00:00"/>
    <d v="2003-06-20T00:00:00"/>
    <x v="0"/>
    <n v="-4000000"/>
    <n v="806.485681"/>
    <n v="0.75"/>
    <n v="69.960155999999998"/>
    <n v="69.274349999999998"/>
    <n v="-0.56306706077275248"/>
    <n v="-454.10552195598166"/>
    <n v="-259.079319"/>
    <x v="0"/>
    <n v="-713.1848409559816"/>
    <n v="-5380.0776159999996"/>
    <n v="-6036.6054359999998"/>
    <n v="-656.52782000000025"/>
    <n v="56.657020955981352"/>
    <n v="-5380.0776159999996"/>
    <n v="-6036.6054359999998"/>
    <n v="-656.52782000000025"/>
    <x v="0"/>
    <n v="5970.0102536025006"/>
    <n v="-20250"/>
    <n v="-26286.605435999998"/>
    <n v="-63968.333963999998"/>
    <n v="-656.52781999999934"/>
    <n v="-656.52781999999934"/>
    <n v="-656.52782000000025"/>
    <x v="5"/>
  </r>
  <r>
    <n v="125"/>
    <n v="122"/>
    <x v="2"/>
    <x v="9"/>
    <s v="Nabors Industries"/>
    <x v="10"/>
    <x v="5"/>
    <x v="3"/>
    <x v="4"/>
    <x v="5"/>
    <d v="2000-06-29T00:00:00"/>
    <d v="2003-06-20T00:00:00"/>
    <x v="0"/>
    <n v="-4000000"/>
    <n v="807.90400599999998"/>
    <n v="0.85"/>
    <n v="69.960155999999998"/>
    <n v="69.274349999999998"/>
    <n v="-0.56306571637256531"/>
    <n v="-454.90304789865525"/>
    <n v="-263.25611700000002"/>
    <x v="0"/>
    <n v="-718.15916489865526"/>
    <n v="-13897.05269"/>
    <n v="-14563.774756999999"/>
    <n v="-666.72206699999879"/>
    <n v="51.437097898656475"/>
    <n v="-13897.05269"/>
    <n v="-14563.774756999999"/>
    <n v="-666.72206699999879"/>
    <x v="0"/>
    <n v="5980.5094044150001"/>
    <n v="-24933.333332999999"/>
    <n v="-39497.108089999994"/>
    <n v="-64607.931005999999"/>
    <n v="-666.72206699999515"/>
    <n v="-666.72206699999515"/>
    <n v="-666.72206699999879"/>
    <x v="5"/>
  </r>
  <r>
    <n v="1338"/>
    <n v="498"/>
    <x v="0"/>
    <x v="0"/>
    <s v="Newell Rubbermaid"/>
    <x v="5"/>
    <x v="6"/>
    <x v="3"/>
    <x v="1"/>
    <x v="3"/>
    <d v="2001-01-05T00:00:00"/>
    <d v="2006-01-05T00:00:00"/>
    <x v="0"/>
    <n v="-10000000"/>
    <n v="4052.2993610000003"/>
    <n v="0.54"/>
    <n v="62.390864999999998"/>
    <n v="61.823456"/>
    <n v="-0.56066131749018577"/>
    <n v="-2271.9674986028981"/>
    <n v="-821.9878920000001"/>
    <x v="0"/>
    <n v="-3093.9553906028982"/>
    <n v="21756.061038"/>
    <n v="19283.317953999998"/>
    <n v="-2472.7430840000015"/>
    <n v="621.21230660289666"/>
    <n v="21756.061038"/>
    <n v="19283.317953999998"/>
    <n v="-2472.7430840000015"/>
    <x v="0"/>
    <n v="23331.113570957503"/>
    <n v="0"/>
    <n v="19283.317953999998"/>
    <n v="-29048.893809000001"/>
    <n v="-2472.7430840000015"/>
    <n v="-2472.7430840000015"/>
    <n v="-2472.7430840000015"/>
    <x v="1"/>
  </r>
  <r>
    <n v="1521"/>
    <n v="571"/>
    <x v="0"/>
    <x v="1"/>
    <s v="Newell Rubbermaid"/>
    <x v="5"/>
    <x v="6"/>
    <x v="3"/>
    <x v="1"/>
    <x v="1"/>
    <d v="2001-01-05T00:00:00"/>
    <d v="2006-01-05T00:00:00"/>
    <x v="0"/>
    <n v="10000000"/>
    <n v="-4052.2993610000003"/>
    <n v="0.54"/>
    <n v="62.390864999999998"/>
    <n v="61.823456"/>
    <n v="-0.56066131749018577"/>
    <n v="2271.9674986028981"/>
    <n v="821.9878920000001"/>
    <x v="0"/>
    <n v="3093.9553906028982"/>
    <n v="-21756.061038"/>
    <n v="-19283.317953999998"/>
    <n v="2472.7430840000015"/>
    <n v="-621.21230660289666"/>
    <n v="-21756.061038"/>
    <n v="-19283.317953999998"/>
    <n v="2472.7430840000015"/>
    <x v="0"/>
    <n v="-23331.113570957503"/>
    <n v="0"/>
    <n v="-19283.317953999998"/>
    <n v="29048.893809000001"/>
    <n v="2472.7430840000015"/>
    <n v="2472.7430840000015"/>
    <n v="2472.7430840000015"/>
    <x v="1"/>
  </r>
  <r>
    <n v="1630"/>
    <n v="834"/>
    <x v="0"/>
    <x v="0"/>
    <s v="Newell Rubbermaid"/>
    <x v="5"/>
    <x v="6"/>
    <x v="3"/>
    <x v="21"/>
    <x v="3"/>
    <d v="2001-01-30T00:00:00"/>
    <d v="2005-11-27T00:00:00"/>
    <x v="0"/>
    <n v="10000000"/>
    <n v="-3993.46479"/>
    <n v="0.68"/>
    <n v="61.425144000000003"/>
    <n v="60.857301"/>
    <n v="-0.55286224421185926"/>
    <n v="2207.8359059804411"/>
    <n v="826.38702599999988"/>
    <x v="0"/>
    <n v="3034.222931980441"/>
    <n v="38751.414342999997"/>
    <n v="41300.803688"/>
    <n v="2549.3893450000032"/>
    <n v="-484.83358698043776"/>
    <n v="38751.414342999997"/>
    <n v="41300.803688"/>
    <n v="2549.3893450000032"/>
    <x v="0"/>
    <n v="-22992.373528425"/>
    <n v="0"/>
    <n v="41300.803688"/>
    <n v="41300.803688"/>
    <n v="2549.3893450000032"/>
    <n v="2549.3893450000032"/>
    <n v="2549.3893450000032"/>
    <x v="1"/>
  </r>
  <r>
    <n v="1339"/>
    <n v="499"/>
    <x v="0"/>
    <x v="0"/>
    <s v="Nike Inc."/>
    <x v="5"/>
    <x v="6"/>
    <x v="3"/>
    <x v="1"/>
    <x v="4"/>
    <d v="2001-01-05T00:00:00"/>
    <d v="2006-01-05T00:00:00"/>
    <x v="0"/>
    <n v="-10000000"/>
    <n v="4063.1822620000003"/>
    <n v="0.65"/>
    <n v="38.565204999999999"/>
    <n v="38.531027999999999"/>
    <n v="-2.7387165235141731E-2"/>
    <n v="-111.27904398989095"/>
    <n v="-558.09352200000001"/>
    <x v="0"/>
    <n v="-669.37256598989097"/>
    <n v="-127112.16860200001"/>
    <n v="-127568.388702"/>
    <n v="-456.22009999999136"/>
    <n v="213.15246598989961"/>
    <n v="-127112.16860200001"/>
    <n v="-127568.388702"/>
    <n v="-456.22009999999136"/>
    <x v="0"/>
    <n v="23393.771873465004"/>
    <n v="0"/>
    <n v="-127568.388702"/>
    <n v="-73810.55071499999"/>
    <n v="-456.22009999999136"/>
    <n v="-456.22009999999136"/>
    <n v="-456.22009999999136"/>
    <x v="1"/>
  </r>
  <r>
    <n v="1567"/>
    <n v="613"/>
    <x v="0"/>
    <x v="1"/>
    <s v="Nike Inc."/>
    <x v="5"/>
    <x v="6"/>
    <x v="3"/>
    <x v="1"/>
    <x v="1"/>
    <d v="2001-01-05T00:00:00"/>
    <d v="2006-01-05T00:00:00"/>
    <x v="0"/>
    <n v="10000000"/>
    <n v="-4063.1822620000003"/>
    <n v="0.65"/>
    <n v="38.565204999999999"/>
    <n v="38.531027999999999"/>
    <n v="-2.7387165235141731E-2"/>
    <n v="111.27904398989095"/>
    <n v="558.09352200000001"/>
    <x v="0"/>
    <n v="669.37256598989097"/>
    <n v="127112.16860200001"/>
    <n v="127568.388702"/>
    <n v="456.22009999999136"/>
    <n v="-213.15246598989961"/>
    <n v="127112.16860200001"/>
    <n v="127568.388702"/>
    <n v="456.22009999999136"/>
    <x v="0"/>
    <n v="-23393.771873465004"/>
    <n v="0"/>
    <n v="127568.388702"/>
    <n v="73810.55071499999"/>
    <n v="456.22009999999136"/>
    <n v="456.22009999999136"/>
    <n v="456.22009999999136"/>
    <x v="1"/>
  </r>
  <r>
    <n v="229"/>
    <n v="344"/>
    <x v="0"/>
    <x v="0"/>
    <s v="Nokia Oyj"/>
    <x v="5"/>
    <x v="4"/>
    <x v="14"/>
    <x v="6"/>
    <x v="2"/>
    <d v="2000-10-20T00:00:00"/>
    <d v="2005-10-20T00:00:00"/>
    <x v="0"/>
    <n v="-20000000"/>
    <n v="7738.3210790000003"/>
    <n v="0.35"/>
    <n v="56.697079000000002"/>
    <n v="51.902903000000002"/>
    <n v="-4.9452240786821005"/>
    <n v="-38267.731728444051"/>
    <n v="-1292.301201"/>
    <x v="0"/>
    <n v="-39560.032929444053"/>
    <n v="160611.35164400001"/>
    <n v="122203.08491799999"/>
    <n v="-38408.266726000016"/>
    <n v="1151.7662034440364"/>
    <n v="160611.35164400001"/>
    <n v="122203.08491799999"/>
    <n v="-38408.266726000016"/>
    <x v="0"/>
    <n v="44553.383612342499"/>
    <n v="-18277.777778"/>
    <n v="103925.30713999999"/>
    <n v="-5547.2223000000085"/>
    <n v="-38408.266726000031"/>
    <n v="-38408.266726000031"/>
    <n v="-38408.266726000016"/>
    <x v="1"/>
  </r>
  <r>
    <n v="1653"/>
    <n v="863"/>
    <x v="0"/>
    <x v="0"/>
    <s v="Nokia Oyj"/>
    <x v="5"/>
    <x v="4"/>
    <x v="14"/>
    <x v="8"/>
    <x v="2"/>
    <d v="2001-02-27T00:00:00"/>
    <d v="2006-02-27T00:00:00"/>
    <x v="0"/>
    <n v="10000000"/>
    <n v="-4183.8955470000001"/>
    <n v="0.7"/>
    <n v="59.001873000000003"/>
    <n v="54.035257000000001"/>
    <n v="-5.116402072053396"/>
    <n v="21406.491845925779"/>
    <n v="725.92167900000004"/>
    <x v="0"/>
    <n v="22132.413524925778"/>
    <n v="53905.826609999996"/>
    <n v="75563.124064000003"/>
    <n v="21657.297454000007"/>
    <n v="-475.11607092577106"/>
    <n v="53905.826609999996"/>
    <n v="75563.124064000003"/>
    <n v="21657.297454000007"/>
    <x v="0"/>
    <n v="-24088.778611852504"/>
    <n v="0"/>
    <n v="75563.124064000003"/>
    <n v="75563.124064000003"/>
    <n v="21657.297454000007"/>
    <n v="21657.297454000007"/>
    <n v="21657.297454000007"/>
    <x v="1"/>
  </r>
  <r>
    <n v="1717"/>
    <n v="921"/>
    <x v="0"/>
    <x v="0"/>
    <s v="Nokia Oyj"/>
    <x v="5"/>
    <x v="4"/>
    <x v="14"/>
    <x v="6"/>
    <x v="2"/>
    <d v="2001-03-23T00:00:00"/>
    <d v="2004-03-23T00:00:00"/>
    <x v="0"/>
    <n v="-5000000"/>
    <n v="1327.019325"/>
    <n v="0.55000000000000004"/>
    <n v="45.476588999999997"/>
    <n v="41.517118000000004"/>
    <n v="-4.0579008726662389"/>
    <n v="-5384.9128769624631"/>
    <n v="-301.23452699999996"/>
    <x v="0"/>
    <n v="-5686.1474039624627"/>
    <n v="-13982.290326"/>
    <n v="-19542.935979000002"/>
    <n v="-5560.6456530000014"/>
    <n v="125.5017509624613"/>
    <n v="-13982.290326"/>
    <n v="-19542.935979000002"/>
    <n v="-5560.6456530000014"/>
    <x v="0"/>
    <n v="7640.3137636874999"/>
    <n v="0"/>
    <n v="-19542.935979000002"/>
    <n v="-19542.935979000002"/>
    <n v="-5560.6456530000014"/>
    <n v="-5560.6456530000014"/>
    <n v="-5560.6456530000014"/>
    <x v="4"/>
  </r>
  <r>
    <n v="1340"/>
    <n v="500"/>
    <x v="0"/>
    <x v="0"/>
    <s v="Nordstrom Inc."/>
    <x v="10"/>
    <x v="6"/>
    <x v="3"/>
    <x v="1"/>
    <x v="4"/>
    <d v="2001-01-05T00:00:00"/>
    <d v="2006-01-05T00:00:00"/>
    <x v="0"/>
    <n v="-10000000"/>
    <n v="4202.9521970000005"/>
    <n v="2.2000000000000002"/>
    <n v="164.40811500000001"/>
    <n v="164.218086"/>
    <n v="-0.13886158377554025"/>
    <n v="-583.62859860830656"/>
    <n v="-2204.311584"/>
    <x v="0"/>
    <n v="-2787.9401826083067"/>
    <n v="-280055.64201700001"/>
    <n v="-281729.39072899998"/>
    <n v="-1673.7487119999714"/>
    <n v="1114.1914706083353"/>
    <n v="-280055.64201700001"/>
    <n v="-281729.39072899998"/>
    <n v="-1673.7487119999714"/>
    <x v="0"/>
    <n v="31112.353638292505"/>
    <n v="0"/>
    <n v="-281729.39072899998"/>
    <n v="-101414.47277599998"/>
    <n v="-1673.7487119999714"/>
    <n v="-1673.7487119999714"/>
    <n v="-1673.7487119999714"/>
    <x v="1"/>
  </r>
  <r>
    <n v="1522"/>
    <n v="572"/>
    <x v="0"/>
    <x v="1"/>
    <s v="Nordstrom Inc."/>
    <x v="10"/>
    <x v="6"/>
    <x v="3"/>
    <x v="1"/>
    <x v="1"/>
    <d v="2001-01-05T00:00:00"/>
    <d v="2006-01-05T00:00:00"/>
    <x v="0"/>
    <n v="10000000"/>
    <n v="-4202.9521970000005"/>
    <n v="2.2000000000000002"/>
    <n v="164.40811500000001"/>
    <n v="164.218086"/>
    <n v="-0.13886158377554025"/>
    <n v="583.62859860830656"/>
    <n v="2204.311584"/>
    <x v="0"/>
    <n v="2787.9401826083067"/>
    <n v="280055.64201700001"/>
    <n v="281729.39072899998"/>
    <n v="1673.7487119999714"/>
    <n v="-1114.1914706083353"/>
    <n v="280055.64201700001"/>
    <n v="281729.39072899998"/>
    <n v="1673.7487119999714"/>
    <x v="0"/>
    <n v="-31112.353638292505"/>
    <n v="0"/>
    <n v="281729.39072899998"/>
    <n v="101414.47277599998"/>
    <n v="1673.7487119999714"/>
    <n v="1673.7487119999714"/>
    <n v="1673.7487119999714"/>
    <x v="1"/>
  </r>
  <r>
    <n v="252"/>
    <n v="366"/>
    <x v="1"/>
    <x v="5"/>
    <s v="Northeast Util"/>
    <x v="1"/>
    <x v="3"/>
    <x v="3"/>
    <x v="7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358891.81555599999"/>
    <n v="358891.81555599999"/>
    <n v="83859.17483699997"/>
    <n v="0"/>
    <n v="0"/>
    <n v="0"/>
    <x v="3"/>
  </r>
  <r>
    <n v="1590"/>
    <n v="644"/>
    <x v="1"/>
    <x v="7"/>
    <s v="Northeast Util"/>
    <x v="1"/>
    <x v="3"/>
    <x v="3"/>
    <x v="4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-358891.81555599999"/>
    <n v="-358891.81555599999"/>
    <n v="-83859.17483699997"/>
    <n v="0"/>
    <n v="0"/>
    <n v="0"/>
    <x v="3"/>
  </r>
  <r>
    <n v="1591"/>
    <n v="645"/>
    <x v="0"/>
    <x v="8"/>
    <s v="Northeast Util"/>
    <x v="1"/>
    <x v="3"/>
    <x v="3"/>
    <x v="5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358891.81555599999"/>
    <n v="358891.81555599999"/>
    <n v="83859.17483699997"/>
    <n v="0"/>
    <n v="0"/>
    <n v="0"/>
    <x v="3"/>
  </r>
  <r>
    <n v="1341"/>
    <n v="501"/>
    <x v="0"/>
    <x v="0"/>
    <s v="Novartis"/>
    <x v="13"/>
    <x v="1"/>
    <x v="1"/>
    <x v="1"/>
    <x v="6"/>
    <d v="2001-01-05T00:00:00"/>
    <d v="2006-01-05T00:00:00"/>
    <x v="0"/>
    <n v="-10000000"/>
    <n v="4009.8668620000003"/>
    <n v="0.14000000000000001"/>
    <n v="15.163441000000001"/>
    <n v="15.148802999999999"/>
    <n v="-9.9862571294664134E-3"/>
    <n v="-40.043561538858619"/>
    <n v="-159.918747"/>
    <x v="0"/>
    <n v="-199.96230853885862"/>
    <n v="1501.853646"/>
    <n v="1405.6103599999999"/>
    <n v="-96.243286000000126"/>
    <n v="103.7190225388585"/>
    <n v="1501.853646"/>
    <n v="1405.6103599999999"/>
    <n v="-96.243286000000126"/>
    <x v="0"/>
    <n v="6002.5701990709013"/>
    <n v="0"/>
    <n v="1405.6103599999999"/>
    <n v="-24024.508039"/>
    <n v="-96.243286000000126"/>
    <n v="-96.243286000000126"/>
    <n v="-96.243286000000126"/>
    <x v="1"/>
  </r>
  <r>
    <n v="1523"/>
    <n v="573"/>
    <x v="0"/>
    <x v="1"/>
    <s v="Novartis"/>
    <x v="13"/>
    <x v="1"/>
    <x v="1"/>
    <x v="1"/>
    <x v="1"/>
    <d v="2001-01-05T00:00:00"/>
    <d v="2006-01-05T00:00:00"/>
    <x v="0"/>
    <n v="10000000"/>
    <n v="-4009.8668620000003"/>
    <n v="0.14000000000000001"/>
    <n v="15.163441000000001"/>
    <n v="15.148802999999999"/>
    <n v="-9.9862571294664134E-3"/>
    <n v="40.043561538858619"/>
    <n v="159.918747"/>
    <x v="0"/>
    <n v="199.96230853885862"/>
    <n v="-1501.853646"/>
    <n v="-1405.6103599999999"/>
    <n v="96.243286000000126"/>
    <n v="-103.7190225388585"/>
    <n v="-1501.853646"/>
    <n v="-1405.6103599999999"/>
    <n v="96.243286000000126"/>
    <x v="0"/>
    <n v="-6002.5701990709013"/>
    <n v="0"/>
    <n v="-1405.6103599999999"/>
    <n v="24024.508039"/>
    <n v="96.243286000000126"/>
    <n v="96.243286000000126"/>
    <n v="96.243286000000126"/>
    <x v="1"/>
  </r>
  <r>
    <n v="1659"/>
    <n v="869"/>
    <x v="0"/>
    <x v="0"/>
    <s v="Novartis"/>
    <x v="13"/>
    <x v="1"/>
    <x v="1"/>
    <x v="33"/>
    <x v="6"/>
    <d v="2001-02-28T00:00:00"/>
    <d v="2006-02-28T00:00:00"/>
    <x v="0"/>
    <n v="-10000000"/>
    <n v="4117.8663759999999"/>
    <n v="0.15"/>
    <n v="15.306164000000001"/>
    <n v="15.291842000000001"/>
    <n v="-1.0916662166840766E-2"/>
    <n v="-44.953356074984889"/>
    <n v="-158.71003199999998"/>
    <x v="0"/>
    <n v="-203.66338807498488"/>
    <n v="-86.209299000000001"/>
    <n v="-188.90443999999999"/>
    <n v="-102.69514099999999"/>
    <n v="100.96824707498489"/>
    <n v="-86.209299000000001"/>
    <n v="-188.90443999999999"/>
    <n v="-102.69514099999999"/>
    <x v="0"/>
    <n v="6164.2400715532012"/>
    <n v="0"/>
    <n v="-188.90443999999999"/>
    <n v="-188.90443999999999"/>
    <n v="-102.69514099999999"/>
    <n v="-102.69514099999999"/>
    <n v="-102.69514099999999"/>
    <x v="1"/>
  </r>
  <r>
    <n v="230"/>
    <n v="345"/>
    <x v="0"/>
    <x v="2"/>
    <s v="Ntt Docomo Inc"/>
    <x v="11"/>
    <x v="4"/>
    <x v="9"/>
    <x v="20"/>
    <x v="2"/>
    <d v="2000-10-20T00:00:00"/>
    <d v="2006-10-20T00:00:00"/>
    <x v="0"/>
    <n v="-20000000"/>
    <n v="9152.3380340000003"/>
    <n v="0.28000000000000003"/>
    <n v="46.889915999999999"/>
    <n v="46.843496000000002"/>
    <n v="-4.4238310833227497E-2"/>
    <n v="-404.88397479886225"/>
    <n v="-854.38198499999999"/>
    <x v="0"/>
    <n v="-1259.2659597988622"/>
    <n v="169094.809736"/>
    <n v="168790.83698299999"/>
    <n v="-303.97275300000911"/>
    <n v="955.29320679885313"/>
    <n v="169094.809736"/>
    <n v="168790.83698299999"/>
    <n v="-303.97275300000911"/>
    <x v="0"/>
    <n v="18066.715279116001"/>
    <n v="-14622.222222"/>
    <n v="154168.61476099998"/>
    <n v="-98475.210882000014"/>
    <n v="-303.97275300000911"/>
    <n v="-303.97275300000911"/>
    <n v="-303.97275300000911"/>
    <x v="6"/>
  </r>
  <r>
    <n v="231"/>
    <n v="346"/>
    <x v="0"/>
    <x v="3"/>
    <s v="Ntt Docomo Inc"/>
    <x v="11"/>
    <x v="4"/>
    <x v="9"/>
    <x v="4"/>
    <x v="2"/>
    <d v="2000-10-20T00:00:00"/>
    <d v="2006-10-20T00:00:00"/>
    <x v="0"/>
    <n v="20000000"/>
    <n v="-9152.3380340000003"/>
    <n v="0.28000000000000003"/>
    <n v="46.889915999999999"/>
    <n v="46.843496000000002"/>
    <n v="-4.4238310833227497E-2"/>
    <n v="404.88397479886225"/>
    <n v="854.38198499999999"/>
    <x v="0"/>
    <n v="1259.2659597988622"/>
    <n v="-169094.809736"/>
    <n v="-168790.83698299999"/>
    <n v="303.97275300000911"/>
    <n v="-955.29320679885313"/>
    <n v="-169094.809736"/>
    <n v="-168790.83698299999"/>
    <n v="303.97275300000911"/>
    <x v="0"/>
    <n v="-18066.715279116001"/>
    <n v="14622.222222"/>
    <n v="-154168.61476099998"/>
    <n v="98475.210882000014"/>
    <n v="303.97275300000911"/>
    <n v="303.97275300000911"/>
    <n v="303.97275300000911"/>
    <x v="6"/>
  </r>
  <r>
    <n v="232"/>
    <n v="347"/>
    <x v="0"/>
    <x v="4"/>
    <s v="Ntt Docomo Inc"/>
    <x v="11"/>
    <x v="4"/>
    <x v="9"/>
    <x v="5"/>
    <x v="2"/>
    <d v="2000-10-20T00:00:00"/>
    <d v="2006-10-20T00:00:00"/>
    <x v="0"/>
    <n v="-20000000"/>
    <n v="9152.3380340000003"/>
    <n v="0.28000000000000003"/>
    <n v="46.889915999999999"/>
    <n v="46.843496000000002"/>
    <n v="-4.4238310833227497E-2"/>
    <n v="-404.88397479886225"/>
    <n v="-854.38198499999999"/>
    <x v="0"/>
    <n v="-1259.2659597988622"/>
    <n v="169094.809736"/>
    <n v="168790.83698299999"/>
    <n v="-303.97275300000911"/>
    <n v="955.29320679885313"/>
    <n v="169094.809736"/>
    <n v="168790.83698299999"/>
    <n v="-303.97275300000911"/>
    <x v="0"/>
    <n v="18066.715279116001"/>
    <n v="-14622.222222"/>
    <n v="154168.61476099998"/>
    <n v="-98475.210882000014"/>
    <n v="-303.97275300000911"/>
    <n v="-303.97275300000911"/>
    <n v="-303.97275300000911"/>
    <x v="6"/>
  </r>
  <r>
    <n v="209"/>
    <n v="327"/>
    <x v="0"/>
    <x v="3"/>
    <s v="PA1st"/>
    <x v="9"/>
    <x v="2"/>
    <x v="3"/>
    <x v="4"/>
    <x v="1"/>
    <d v="2000-09-15T00:00:00"/>
    <d v="2005-09-15T00:00:00"/>
    <x v="0"/>
    <n v="34000000"/>
    <n v="-2201.2508620000003"/>
    <n v="4.5"/>
    <n v="3.5358740000000002"/>
    <n v="3.5549140000000001"/>
    <n v="0.37465444757343219"/>
    <n v="-824.70842567315151"/>
    <n v="4233.2886359999993"/>
    <x v="0"/>
    <n v="3408.5802103268479"/>
    <n v="5726567"/>
    <n v="5735909"/>
    <n v="9342"/>
    <n v="5933.4197896731521"/>
    <n v="5726567"/>
    <n v="5735909"/>
    <n v="9342"/>
    <x v="0"/>
    <m/>
    <n v="769250"/>
    <n v="6505159"/>
    <n v="924097"/>
    <n v="9342"/>
    <n v="9342"/>
    <n v="9342"/>
    <x v="0"/>
  </r>
  <r>
    <n v="210"/>
    <n v="328"/>
    <x v="0"/>
    <x v="4"/>
    <s v="PA1st"/>
    <x v="9"/>
    <x v="2"/>
    <x v="3"/>
    <x v="5"/>
    <x v="1"/>
    <d v="2000-09-15T00:00:00"/>
    <d v="2005-09-15T00:00:00"/>
    <x v="0"/>
    <n v="-34000000"/>
    <n v="2201.2508620000003"/>
    <n v="4.5"/>
    <n v="3.5358740000000002"/>
    <n v="3.5549140000000001"/>
    <n v="0.37465444757343219"/>
    <n v="824.70842567315151"/>
    <n v="-4233.2886359999993"/>
    <x v="0"/>
    <n v="-3408.5802103268479"/>
    <n v="-5726567"/>
    <n v="-5735909"/>
    <n v="-9342"/>
    <n v="-5933.4197896731521"/>
    <n v="-5726567"/>
    <n v="-5735909"/>
    <n v="-9342"/>
    <x v="0"/>
    <m/>
    <n v="-769250"/>
    <n v="-6505159"/>
    <n v="-1174347"/>
    <n v="-9342"/>
    <n v="-9342"/>
    <n v="-9342"/>
    <x v="0"/>
  </r>
  <r>
    <n v="1062"/>
    <n v="426"/>
    <x v="0"/>
    <x v="2"/>
    <s v="Pacific Gas &amp; Elec"/>
    <x v="7"/>
    <x v="3"/>
    <x v="3"/>
    <x v="20"/>
    <x v="0"/>
    <d v="2000-12-14T00:00:00"/>
    <d v="2003-10-01T00:00:00"/>
    <x v="0"/>
    <n v="-10000000"/>
    <n v="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55482.910513309995"/>
    <n v="-5277.7777779999997"/>
    <n v="-5277.7777779999997"/>
    <n v="-870239.16867199994"/>
    <n v="0"/>
    <n v="0"/>
    <n v="0"/>
    <x v="5"/>
  </r>
  <r>
    <n v="1063"/>
    <n v="427"/>
    <x v="0"/>
    <x v="3"/>
    <s v="Pacific Gas &amp; Elec"/>
    <x v="7"/>
    <x v="3"/>
    <x v="3"/>
    <x v="4"/>
    <x v="0"/>
    <d v="2000-12-14T00:00:00"/>
    <d v="2003-10-01T00:00:00"/>
    <x v="0"/>
    <n v="10000000"/>
    <n v="-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-55482.910513309995"/>
    <n v="5277.7777779999997"/>
    <n v="5277.7777779999997"/>
    <n v="870239.16867199994"/>
    <n v="0"/>
    <n v="0"/>
    <n v="0"/>
    <x v="5"/>
  </r>
  <r>
    <n v="1064"/>
    <n v="428"/>
    <x v="0"/>
    <x v="4"/>
    <s v="Pacific Gas &amp; Elec"/>
    <x v="7"/>
    <x v="3"/>
    <x v="3"/>
    <x v="5"/>
    <x v="0"/>
    <d v="2000-12-14T00:00:00"/>
    <d v="2003-10-01T00:00:00"/>
    <x v="0"/>
    <n v="-10000000"/>
    <n v="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55482.910513309995"/>
    <n v="-5277.7777779999997"/>
    <n v="-5277.7777779999997"/>
    <n v="-870239.16867199994"/>
    <n v="0"/>
    <n v="0"/>
    <n v="0"/>
    <x v="5"/>
  </r>
  <r>
    <n v="514"/>
    <n v="332"/>
    <x v="0"/>
    <x v="3"/>
    <s v="PACit"/>
    <x v="9"/>
    <x v="2"/>
    <x v="3"/>
    <x v="4"/>
    <x v="1"/>
    <d v="2000-09-15T00:00:00"/>
    <d v="2005-09-15T00:00:00"/>
    <x v="0"/>
    <n v="-525000000"/>
    <n v="6456.8028830000003"/>
    <n v="0.48"/>
    <n v="3.4092229999999999"/>
    <n v="3.4254600000000002"/>
    <n v="0.62861208942978897"/>
    <n v="4058.8243513189154"/>
    <n v="-7607.2068839999993"/>
    <x v="0"/>
    <n v="-3548.3825326810838"/>
    <n v="-8844975"/>
    <n v="-8860123"/>
    <n v="-15148"/>
    <n v="-11599.617467318916"/>
    <n v="-8844975"/>
    <n v="-8860123"/>
    <n v="-15148"/>
    <x v="0"/>
    <m/>
    <n v="-1267000"/>
    <n v="-10127123"/>
    <n v="-1620761"/>
    <n v="-15148"/>
    <n v="-15148"/>
    <n v="-15148"/>
    <x v="0"/>
  </r>
  <r>
    <n v="714"/>
    <n v="331"/>
    <x v="0"/>
    <x v="4"/>
    <s v="PACit"/>
    <x v="9"/>
    <x v="2"/>
    <x v="3"/>
    <x v="5"/>
    <x v="1"/>
    <d v="2000-09-15T00:00:00"/>
    <d v="2005-09-15T00:00:00"/>
    <x v="0"/>
    <n v="525000000"/>
    <n v="-6456.8028830000003"/>
    <n v="0.48"/>
    <n v="3.4092229999999999"/>
    <n v="3.4254600000000002"/>
    <n v="0.62861208942978897"/>
    <n v="-4058.8243513189154"/>
    <n v="7607.2068839999993"/>
    <x v="0"/>
    <n v="3548.3825326810838"/>
    <n v="8844975"/>
    <n v="8860123"/>
    <n v="15148"/>
    <n v="11599.617467318916"/>
    <n v="8844975"/>
    <n v="8860123"/>
    <n v="15148"/>
    <x v="0"/>
    <m/>
    <n v="1267000"/>
    <n v="10127123"/>
    <n v="983761"/>
    <n v="15148"/>
    <n v="15148"/>
    <n v="15148"/>
    <x v="0"/>
  </r>
  <r>
    <n v="206"/>
    <n v="325"/>
    <x v="0"/>
    <x v="3"/>
    <s v="PAMez"/>
    <x v="9"/>
    <x v="2"/>
    <x v="3"/>
    <x v="4"/>
    <x v="1"/>
    <d v="2000-09-15T00:00:00"/>
    <d v="2005-09-15T00:00:00"/>
    <x v="0"/>
    <n v="21000000"/>
    <n v="-276.54967299999998"/>
    <n v="0.55000000000000004"/>
    <n v="3.5884510000000001"/>
    <n v="3.5153490000000001"/>
    <n v="-4.5723264158603891"/>
    <n v="1264.4753751554526"/>
    <n v="343.22729400000003"/>
    <x v="0"/>
    <n v="1607.7026691554527"/>
    <n v="405820.332849"/>
    <n v="407850.672463"/>
    <n v="2030.3396139999968"/>
    <n v="422.63694484454413"/>
    <n v="405820.332849"/>
    <n v="407850.672463"/>
    <n v="2030.3396139999968"/>
    <x v="0"/>
    <m/>
    <n v="58070.833333000002"/>
    <n v="465921.50579600001"/>
    <n v="70503.254169000022"/>
    <n v="2030.3396139999968"/>
    <n v="2030.3396139999968"/>
    <n v="2030.3396139999968"/>
    <x v="0"/>
  </r>
  <r>
    <n v="207"/>
    <n v="326"/>
    <x v="0"/>
    <x v="4"/>
    <s v="PAMez"/>
    <x v="9"/>
    <x v="2"/>
    <x v="3"/>
    <x v="5"/>
    <x v="1"/>
    <d v="2000-09-15T00:00:00"/>
    <d v="2005-09-15T00:00:00"/>
    <x v="0"/>
    <n v="-21000000"/>
    <n v="276.54967299999998"/>
    <n v="0.55000000000000004"/>
    <n v="3.5884510000000001"/>
    <n v="3.5153490000000001"/>
    <n v="-4.5723264158603891"/>
    <n v="-1264.4753751554526"/>
    <n v="-343.22729400000003"/>
    <x v="0"/>
    <n v="-1607.7026691554527"/>
    <n v="-405820.332849"/>
    <n v="-407850.672463"/>
    <n v="-2030.3396139999968"/>
    <n v="-422.63694484454413"/>
    <n v="-405820.332849"/>
    <n v="-407850.672463"/>
    <n v="-2030.3396139999968"/>
    <x v="0"/>
    <m/>
    <n v="-58070.833333000002"/>
    <n v="-465921.50579600001"/>
    <n v="-428057.420836"/>
    <n v="-2030.3396139999968"/>
    <n v="-2030.3396139999968"/>
    <n v="-2030.3396139999968"/>
    <x v="0"/>
  </r>
  <r>
    <n v="145"/>
    <n v="203"/>
    <x v="0"/>
    <x v="0"/>
    <s v="Parmalat"/>
    <x v="5"/>
    <x v="1"/>
    <x v="12"/>
    <x v="3"/>
    <x v="6"/>
    <d v="2000-10-02T00:00:00"/>
    <d v="2001-10-02T00:00:00"/>
    <x v="0"/>
    <n v="5000000"/>
    <n v="-238.304315"/>
    <n v="1"/>
    <n v="109.240392"/>
    <n v="107.484015"/>
    <n v="-0.62786020653238239"/>
    <n v="149.62179643345792"/>
    <n v="490.71577200000002"/>
    <x v="1"/>
    <n v="-11859.662431566543"/>
    <n v="10356.318818"/>
    <n v="-1556.0706869999999"/>
    <n v="-11912.389504999999"/>
    <n v="-52.727073433456098"/>
    <n v="10356.318818"/>
    <n v="-1556.0706869999999"/>
    <n v="-11912.389504999999"/>
    <x v="1"/>
    <n v="-1372.0370936125"/>
    <n v="25277.777778"/>
    <n v="23721.707091"/>
    <n v="11564.202478000001"/>
    <n v="587.61049500000081"/>
    <n v="587.61049500000081"/>
    <n v="587.61049500000081"/>
    <x v="3"/>
  </r>
  <r>
    <n v="204"/>
    <n v="323"/>
    <x v="0"/>
    <x v="3"/>
    <s v="PASnr"/>
    <x v="9"/>
    <x v="2"/>
    <x v="3"/>
    <x v="4"/>
    <x v="1"/>
    <d v="2000-09-15T00:00:00"/>
    <d v="2005-09-15T00:00:00"/>
    <x v="0"/>
    <n v="470000000"/>
    <n v="-3289.834218"/>
    <n v="7.4999999999999997E-2"/>
    <n v="3.5805669999999998"/>
    <n v="3.5546899999999999"/>
    <n v="-1.31969954075704"/>
    <n v="4341.5927066613958"/>
    <n v="1868.373576"/>
    <x v="0"/>
    <n v="6209.9662826613958"/>
    <n v="702284.66169400001"/>
    <n v="708901.20545799995"/>
    <n v="6616.5437639999436"/>
    <n v="406.57748133854784"/>
    <n v="702284.66169400001"/>
    <n v="708901.20545799995"/>
    <n v="6616.5437639999436"/>
    <x v="0"/>
    <m/>
    <n v="177229.16666700001"/>
    <n v="886130.37212499999"/>
    <n v="236806.90432199999"/>
    <n v="6616.5437639999436"/>
    <n v="6616.5437639999436"/>
    <n v="6616.5437639999436"/>
    <x v="0"/>
  </r>
  <r>
    <n v="205"/>
    <n v="324"/>
    <x v="0"/>
    <x v="4"/>
    <s v="PASnr"/>
    <x v="9"/>
    <x v="2"/>
    <x v="3"/>
    <x v="5"/>
    <x v="1"/>
    <d v="2000-09-15T00:00:00"/>
    <d v="2005-09-15T00:00:00"/>
    <x v="0"/>
    <n v="-470000000"/>
    <n v="3289.834218"/>
    <n v="7.4999999999999997E-2"/>
    <n v="3.5805669999999998"/>
    <n v="3.5546899999999999"/>
    <n v="-1.31969954075704"/>
    <n v="-4341.5927066613958"/>
    <n v="-1868.373576"/>
    <x v="0"/>
    <n v="-6209.9662826613958"/>
    <n v="-702284.66169400001"/>
    <n v="-708901.20545799995"/>
    <n v="-6616.5437639999436"/>
    <n v="-406.57748133854784"/>
    <n v="-702284.66169400001"/>
    <n v="-708901.20545799995"/>
    <n v="-6616.5437639999436"/>
    <x v="0"/>
    <m/>
    <n v="-177229.16666700001"/>
    <n v="-886130.37212499999"/>
    <n v="-176898.5709879999"/>
    <n v="-6616.5437639999436"/>
    <n v="-6616.5437639999436"/>
    <n v="-6616.5437639999436"/>
    <x v="0"/>
  </r>
  <r>
    <n v="1342"/>
    <n v="630"/>
    <x v="0"/>
    <x v="0"/>
    <s v="Pearson Plc"/>
    <x v="1"/>
    <x v="4"/>
    <x v="6"/>
    <x v="1"/>
    <x v="2"/>
    <d v="2001-01-05T00:00:00"/>
    <d v="2006-01-05T00:00:00"/>
    <x v="0"/>
    <n v="-10000000"/>
    <n v="4066.3101839999999"/>
    <n v="0.62"/>
    <n v="52.543688000000003"/>
    <n v="51.977876999999999"/>
    <n v="-0.57248798055769146"/>
    <n v="-2327.9137055593346"/>
    <n v="-636.296829"/>
    <x v="0"/>
    <n v="-2964.2105345593345"/>
    <n v="-54698.220326000002"/>
    <n v="-57297.319525999999"/>
    <n v="-2599.0991999999969"/>
    <n v="365.11133455933759"/>
    <n v="-54698.220326000002"/>
    <n v="-57297.319525999999"/>
    <n v="-2599.0991999999969"/>
    <x v="0"/>
    <n v="29431.953111792001"/>
    <n v="0"/>
    <n v="-57297.319525999999"/>
    <n v="-51585.540989000001"/>
    <n v="-2599.0991999999969"/>
    <n v="-2599.0991999999969"/>
    <n v="-2599.0991999999969"/>
    <x v="1"/>
  </r>
  <r>
    <n v="1524"/>
    <n v="625"/>
    <x v="0"/>
    <x v="1"/>
    <s v="Pearson Plc"/>
    <x v="1"/>
    <x v="4"/>
    <x v="6"/>
    <x v="1"/>
    <x v="1"/>
    <d v="2001-01-05T00:00:00"/>
    <d v="2006-01-05T00:00:00"/>
    <x v="0"/>
    <n v="10000000"/>
    <n v="-4066.3101839999999"/>
    <n v="0.62"/>
    <n v="52.543688000000003"/>
    <n v="51.977876999999999"/>
    <n v="-0.57248798055769146"/>
    <n v="2327.9137055593346"/>
    <n v="636.296829"/>
    <x v="0"/>
    <n v="2964.2105345593345"/>
    <n v="54698.220326000002"/>
    <n v="57297.319525999999"/>
    <n v="2599.0991999999969"/>
    <n v="-365.11133455933759"/>
    <n v="54698.220326000002"/>
    <n v="57297.319525999999"/>
    <n v="2599.0991999999969"/>
    <x v="0"/>
    <n v="-29431.953111792001"/>
    <n v="0"/>
    <n v="57297.319525999999"/>
    <n v="51585.540989000001"/>
    <n v="2599.0991999999969"/>
    <n v="2599.0991999999969"/>
    <n v="2599.0991999999969"/>
    <x v="1"/>
  </r>
  <r>
    <n v="1343"/>
    <n v="502"/>
    <x v="0"/>
    <x v="0"/>
    <s v="Perkinelmer Inc."/>
    <x v="1"/>
    <x v="8"/>
    <x v="3"/>
    <x v="1"/>
    <x v="5"/>
    <d v="2001-01-05T00:00:00"/>
    <d v="2006-01-05T00:00:00"/>
    <x v="0"/>
    <n v="-10000000"/>
    <n v="4098.3314740000005"/>
    <n v="1.1499999999999999"/>
    <n v="156.51341600000001"/>
    <n v="155.831973"/>
    <n v="-0.58545781774931782"/>
    <n v="-2399.4002011813855"/>
    <n v="-1364.717412"/>
    <x v="0"/>
    <n v="-3764.1176131813854"/>
    <n v="139300.64885600001"/>
    <n v="136455.45603100001"/>
    <n v="-2845.1928250000055"/>
    <n v="918.92478818137988"/>
    <n v="139300.64885600001"/>
    <n v="136455.45603100001"/>
    <n v="-2845.1928250000055"/>
    <x v="0"/>
    <n v="29663.723208812004"/>
    <n v="0"/>
    <n v="136455.45603100001"/>
    <n v="150794.241285"/>
    <n v="-2845.1928250000055"/>
    <n v="-2845.1928250000055"/>
    <n v="-2845.1928250000055"/>
    <x v="1"/>
  </r>
  <r>
    <n v="1568"/>
    <n v="614"/>
    <x v="0"/>
    <x v="1"/>
    <s v="Perkinelmer Inc."/>
    <x v="1"/>
    <x v="8"/>
    <x v="3"/>
    <x v="1"/>
    <x v="1"/>
    <d v="2001-01-05T00:00:00"/>
    <d v="2006-01-05T00:00:00"/>
    <x v="0"/>
    <n v="10000000"/>
    <n v="-4098.3314740000005"/>
    <n v="1.1499999999999999"/>
    <n v="156.51341600000001"/>
    <n v="155.831973"/>
    <n v="-0.58545781774931782"/>
    <n v="2399.4002011813855"/>
    <n v="1364.717412"/>
    <x v="0"/>
    <n v="3764.1176131813854"/>
    <n v="-139300.64885600001"/>
    <n v="-136455.45603100001"/>
    <n v="2845.1928250000055"/>
    <n v="-918.92478818137988"/>
    <n v="-139300.64885600001"/>
    <n v="-136455.45603100001"/>
    <n v="2845.1928250000055"/>
    <x v="0"/>
    <n v="-29663.723208812004"/>
    <n v="0"/>
    <n v="-136455.45603100001"/>
    <n v="-150794.241285"/>
    <n v="2845.1928250000055"/>
    <n v="2845.1928250000055"/>
    <n v="2845.1928250000055"/>
    <x v="1"/>
  </r>
  <r>
    <n v="1715"/>
    <n v="919"/>
    <x v="0"/>
    <x v="0"/>
    <s v="Perkinelmer Inc."/>
    <x v="1"/>
    <x v="8"/>
    <x v="3"/>
    <x v="21"/>
    <x v="5"/>
    <d v="2001-03-22T00:00:00"/>
    <d v="2003-08-07T00:00:00"/>
    <x v="0"/>
    <n v="10000000"/>
    <n v="-2131.7684389999999"/>
    <n v="1.1499999999999999"/>
    <n v="139.90043700000001"/>
    <n v="139.114665"/>
    <n v="-0.53707750896424122"/>
    <n v="1144.9248829067089"/>
    <n v="1211.5717139999999"/>
    <x v="0"/>
    <n v="2356.4965969067089"/>
    <n v="-50463.928475000001"/>
    <n v="-48431.763528000003"/>
    <n v="2032.1649469999975"/>
    <n v="-324.33164990671139"/>
    <n v="-50463.928475000001"/>
    <n v="-48431.763528000003"/>
    <n v="2032.1649469999975"/>
    <x v="0"/>
    <n v="-15429.739961482001"/>
    <n v="0"/>
    <n v="-48431.763528000003"/>
    <n v="-48431.763528000003"/>
    <n v="2032.1649469999975"/>
    <n v="2032.1649469999975"/>
    <n v="2032.1649469999975"/>
    <x v="5"/>
  </r>
  <r>
    <n v="1716"/>
    <n v="920"/>
    <x v="0"/>
    <x v="0"/>
    <s v="Perkinelmer Inc."/>
    <x v="1"/>
    <x v="8"/>
    <x v="3"/>
    <x v="6"/>
    <x v="5"/>
    <d v="2001-03-22T00:00:00"/>
    <d v="2003-08-07T00:00:00"/>
    <x v="0"/>
    <n v="10000000"/>
    <n v="-2131.7684389999999"/>
    <n v="1.1499999999999999"/>
    <n v="139.90043700000001"/>
    <n v="139.114665"/>
    <n v="-0.53707750896424122"/>
    <n v="1144.9248829067089"/>
    <n v="1211.5717139999999"/>
    <x v="0"/>
    <n v="2356.4965969067089"/>
    <n v="-50463.928475000001"/>
    <n v="-48431.763528000003"/>
    <n v="2032.1649469999975"/>
    <n v="-324.33164990671139"/>
    <n v="-50463.928475000001"/>
    <n v="-48431.763528000003"/>
    <n v="2032.1649469999975"/>
    <x v="0"/>
    <n v="-15429.739961482001"/>
    <n v="0"/>
    <n v="-48431.763528000003"/>
    <n v="-48431.763528000003"/>
    <n v="2032.1649469999975"/>
    <n v="2032.1649469999975"/>
    <n v="2032.1649469999975"/>
    <x v="5"/>
  </r>
  <r>
    <n v="1378"/>
    <n v="436"/>
    <x v="0"/>
    <x v="0"/>
    <s v="Pg&amp;e Corp."/>
    <x v="7"/>
    <x v="3"/>
    <x v="3"/>
    <x v="34"/>
    <x v="0"/>
    <d v="2000-12-19T00:00:00"/>
    <d v="2002-12-19T00:00:00"/>
    <x v="0"/>
    <n v="2000000"/>
    <n v="-456.23510500000003"/>
    <n v="2.15"/>
    <n v="2263.969599"/>
    <n v="2252.0169340000002"/>
    <n v="-1.3893898396513726"/>
    <n v="633.88841937927725"/>
    <n v="2432.9434860000001"/>
    <x v="0"/>
    <n v="3066.8319053792775"/>
    <n v="-398686.11111100001"/>
    <n v="-398327.77777799999"/>
    <n v="358.33333300001686"/>
    <n v="-2708.4985723792606"/>
    <n v="-398686.11111100001"/>
    <n v="-398327.77777799999"/>
    <n v="358.33333300001686"/>
    <x v="0"/>
    <n v="-12758.614711325001"/>
    <n v="10750"/>
    <n v="-387577.77777799999"/>
    <n v="-182136.16491699999"/>
    <n v="358.33333300001686"/>
    <n v="358.33333300001686"/>
    <n v="358.33333300001686"/>
    <x v="5"/>
  </r>
  <r>
    <n v="1344"/>
    <n v="503"/>
    <x v="0"/>
    <x v="0"/>
    <s v="Philip Morris Inc."/>
    <x v="5"/>
    <x v="1"/>
    <x v="3"/>
    <x v="1"/>
    <x v="3"/>
    <d v="2001-01-05T00:00:00"/>
    <d v="2006-01-05T00:00:00"/>
    <x v="0"/>
    <n v="-10000000"/>
    <n v="4108.6800469999998"/>
    <n v="1.05"/>
    <n v="97.016335999999995"/>
    <n v="96.418799000000007"/>
    <n v="-0.56626506115731745"/>
    <n v="-2326.6019580903048"/>
    <n v="-1054.713546"/>
    <x v="0"/>
    <n v="-3381.3155040903048"/>
    <n v="-58563.739608000003"/>
    <n v="-61373.986447000003"/>
    <n v="-2810.2468389999995"/>
    <n v="571.06866509030533"/>
    <n v="-58563.739608000003"/>
    <n v="-61373.986447000003"/>
    <n v="-2810.2468389999995"/>
    <x v="0"/>
    <n v="23655.7253706025"/>
    <n v="0"/>
    <n v="-61373.986447000003"/>
    <n v="-45807.501473000004"/>
    <n v="-2810.2468389999995"/>
    <n v="-2810.2468389999995"/>
    <n v="-2810.2468389999995"/>
    <x v="1"/>
  </r>
  <r>
    <n v="1525"/>
    <n v="574"/>
    <x v="0"/>
    <x v="1"/>
    <s v="Philip Morris Inc."/>
    <x v="5"/>
    <x v="1"/>
    <x v="3"/>
    <x v="1"/>
    <x v="1"/>
    <d v="2001-01-05T00:00:00"/>
    <d v="2006-01-05T00:00:00"/>
    <x v="0"/>
    <n v="10000000"/>
    <n v="-4108.6800469999998"/>
    <n v="1.05"/>
    <n v="97.016335999999995"/>
    <n v="96.418799000000007"/>
    <n v="-0.56626506115731745"/>
    <n v="2326.6019580903048"/>
    <n v="1054.713546"/>
    <x v="0"/>
    <n v="3381.3155040903048"/>
    <n v="58563.739608000003"/>
    <n v="61373.986447000003"/>
    <n v="2810.2468389999995"/>
    <n v="-571.06866509030533"/>
    <n v="58563.739608000003"/>
    <n v="61373.986447000003"/>
    <n v="2810.2468389999995"/>
    <x v="0"/>
    <n v="-23655.7253706025"/>
    <n v="0"/>
    <n v="61373.986447000003"/>
    <n v="45807.501473000004"/>
    <n v="2810.2468389999995"/>
    <n v="2810.2468389999995"/>
    <n v="2810.2468389999995"/>
    <x v="1"/>
  </r>
  <r>
    <n v="1613"/>
    <n v="822"/>
    <x v="0"/>
    <x v="0"/>
    <s v="Philips Elec Nv"/>
    <x v="10"/>
    <x v="8"/>
    <x v="2"/>
    <x v="10"/>
    <x v="2"/>
    <d v="2001-01-18T00:00:00"/>
    <d v="2003-08-06T00:00:00"/>
    <x v="0"/>
    <n v="-17000000"/>
    <n v="3598.6602399999997"/>
    <n v="0.22"/>
    <n v="33.789439000000002"/>
    <n v="33.230347999999999"/>
    <n v="-0.52114718889513034"/>
    <n v="-1875.4316678646749"/>
    <n v="-599.39252999999997"/>
    <x v="0"/>
    <n v="-2474.8241978646747"/>
    <n v="36598.494567000002"/>
    <n v="34387.585058999997"/>
    <n v="-2210.9095080000043"/>
    <n v="263.91468986467044"/>
    <n v="36598.494567000002"/>
    <n v="34387.585058999997"/>
    <n v="-2210.9095080000043"/>
    <x v="0"/>
    <n v="26639.082426599998"/>
    <n v="0"/>
    <n v="34387.585058999997"/>
    <n v="34387.585058999997"/>
    <n v="-2210.9095080000043"/>
    <n v="-2210.9095080000043"/>
    <n v="-2210.9095080000043"/>
    <x v="5"/>
  </r>
  <r>
    <n v="1345"/>
    <n v="504"/>
    <x v="0"/>
    <x v="0"/>
    <s v="Placer Dome Inc."/>
    <x v="4"/>
    <x v="0"/>
    <x v="0"/>
    <x v="1"/>
    <x v="6"/>
    <d v="2001-01-05T00:00:00"/>
    <d v="2006-01-05T00:00:00"/>
    <x v="0"/>
    <n v="-10000000"/>
    <n v="4188.0222690000001"/>
    <n v="1.65"/>
    <n v="159.388632"/>
    <n v="158.719021"/>
    <n v="-0.57339051439378663"/>
    <n v="-2401.3722431145434"/>
    <n v="-1680.971622"/>
    <x v="0"/>
    <n v="-4082.3438651145434"/>
    <n v="-62862.857373999999"/>
    <n v="-66059.412960000001"/>
    <n v="-3196.5555860000022"/>
    <n v="885.78827911454118"/>
    <n v="-62862.857373999999"/>
    <n v="-66059.412960000001"/>
    <n v="-3196.5555860000022"/>
    <x v="0"/>
    <n v="41335.779795030001"/>
    <n v="0"/>
    <n v="-66059.412960000001"/>
    <n v="-103792.163266"/>
    <n v="-3196.5555860000022"/>
    <n v="-3196.5555860000022"/>
    <n v="-3196.5555860000022"/>
    <x v="1"/>
  </r>
  <r>
    <n v="1526"/>
    <n v="575"/>
    <x v="0"/>
    <x v="1"/>
    <s v="Placer Dome Inc."/>
    <x v="4"/>
    <x v="0"/>
    <x v="0"/>
    <x v="1"/>
    <x v="1"/>
    <d v="2001-01-05T00:00:00"/>
    <d v="2006-01-05T00:00:00"/>
    <x v="0"/>
    <n v="10000000"/>
    <n v="-4188.0222690000001"/>
    <n v="1.65"/>
    <n v="159.388632"/>
    <n v="158.719021"/>
    <n v="-0.57339051439378663"/>
    <n v="2401.3722431145434"/>
    <n v="1680.971622"/>
    <x v="0"/>
    <n v="4082.3438651145434"/>
    <n v="62862.857373999999"/>
    <n v="66059.412960000001"/>
    <n v="3196.5555860000022"/>
    <n v="-885.78827911454118"/>
    <n v="62862.857373999999"/>
    <n v="66059.412960000001"/>
    <n v="3196.5555860000022"/>
    <x v="0"/>
    <n v="-41335.779795030001"/>
    <n v="0"/>
    <n v="66059.412960000001"/>
    <n v="103792.163266"/>
    <n v="3196.5555860000022"/>
    <n v="3196.5555860000022"/>
    <n v="3196.5555860000022"/>
    <x v="1"/>
  </r>
  <r>
    <n v="156"/>
    <n v="217"/>
    <x v="0"/>
    <x v="2"/>
    <s v="Portfolio"/>
    <x v="9"/>
    <x v="10"/>
    <x v="15"/>
    <x v="9"/>
    <x v="1"/>
    <d v="2000-09-15T00:00:00"/>
    <d v="2005-09-15T00:00:00"/>
    <x v="0"/>
    <n v="-470000000"/>
    <m/>
    <n v="7.4999999999999997E-2"/>
    <n v="-4.344189E-13"/>
    <n v="1.3062889999999999E-12"/>
    <m/>
    <m/>
    <n v="-637.515714"/>
    <x v="0"/>
    <m/>
    <n v="-1432022"/>
    <n v="-1434341"/>
    <n v="-2319"/>
    <m/>
    <n v="-1432022"/>
    <n v="-1434341"/>
    <n v="-2319"/>
    <x v="0"/>
    <m/>
    <n v="-177229.16666700001"/>
    <n v="-1611570.1666669999"/>
    <n v="-83902.33333399985"/>
    <n v="-2319"/>
    <n v="-2319"/>
    <n v="-2319"/>
    <x v="0"/>
  </r>
  <r>
    <n v="157"/>
    <n v="216"/>
    <x v="0"/>
    <x v="2"/>
    <s v="Portfolio"/>
    <x v="9"/>
    <x v="10"/>
    <x v="15"/>
    <x v="35"/>
    <x v="1"/>
    <d v="2000-09-15T00:00:00"/>
    <d v="2005-09-15T00:00:00"/>
    <x v="0"/>
    <n v="-21000000"/>
    <m/>
    <n v="0.55000000000000004"/>
    <n v="-4.344189E-13"/>
    <n v="1.3062889999999999E-12"/>
    <m/>
    <m/>
    <n v="-208.88812799999999"/>
    <x v="0"/>
    <m/>
    <n v="-469215.72496700002"/>
    <n v="-469975.66819200001"/>
    <n v="-759.94322499999544"/>
    <m/>
    <n v="-469215.72496700002"/>
    <n v="-469975.66819200001"/>
    <n v="-759.94322499999544"/>
    <x v="0"/>
    <m/>
    <n v="-58070.833333000002"/>
    <n v="-528046.50152499997"/>
    <n v="349692.35397300008"/>
    <n v="-759.94322499993723"/>
    <n v="-759.94322499993723"/>
    <n v="-759.94322499999544"/>
    <x v="0"/>
  </r>
  <r>
    <n v="158"/>
    <n v="214"/>
    <x v="0"/>
    <x v="2"/>
    <s v="Portfolio"/>
    <x v="9"/>
    <x v="10"/>
    <x v="15"/>
    <x v="36"/>
    <x v="1"/>
    <d v="2000-09-15T00:00:00"/>
    <d v="2005-09-15T00:00:00"/>
    <x v="0"/>
    <n v="-34000000"/>
    <m/>
    <n v="4.5"/>
    <n v="-4.344189E-13"/>
    <n v="1.3062889999999999E-12"/>
    <m/>
    <m/>
    <n v="-2767.0894829999997"/>
    <x v="0"/>
    <m/>
    <n v="-6215585"/>
    <n v="-6225652"/>
    <n v="-10067"/>
    <m/>
    <n v="-6215585"/>
    <n v="-6225652"/>
    <n v="-10067"/>
    <x v="0"/>
    <m/>
    <n v="-769250"/>
    <n v="-6994902"/>
    <n v="-477605.11111100018"/>
    <n v="-10067"/>
    <n v="-10067"/>
    <n v="-10067"/>
    <x v="0"/>
  </r>
  <r>
    <n v="214"/>
    <n v="215"/>
    <x v="0"/>
    <x v="2"/>
    <s v="Portfolio"/>
    <x v="9"/>
    <x v="10"/>
    <x v="15"/>
    <x v="0"/>
    <x v="1"/>
    <d v="2000-09-15T00:00:00"/>
    <d v="2005-09-15T00:00:00"/>
    <x v="0"/>
    <n v="525000000"/>
    <m/>
    <n v="0.48"/>
    <n v="-4.344189E-13"/>
    <n v="1.3062889999999999E-12"/>
    <m/>
    <m/>
    <n v="4557.5591460000005"/>
    <x v="0"/>
    <m/>
    <n v="10237430"/>
    <n v="10254010"/>
    <n v="16580"/>
    <m/>
    <n v="10237430"/>
    <n v="10254010"/>
    <n v="16580"/>
    <x v="0"/>
    <m/>
    <n v="1267000"/>
    <n v="11521010"/>
    <n v="817474.44444400072"/>
    <n v="16580"/>
    <n v="16580"/>
    <n v="16580"/>
    <x v="0"/>
  </r>
  <r>
    <n v="1346"/>
    <n v="631"/>
    <x v="0"/>
    <x v="0"/>
    <s v="Powergen Plc"/>
    <x v="1"/>
    <x v="3"/>
    <x v="6"/>
    <x v="1"/>
    <x v="6"/>
    <d v="2001-01-05T00:00:00"/>
    <d v="2006-01-05T00:00:00"/>
    <x v="0"/>
    <n v="-10000000"/>
    <n v="4056.81682"/>
    <n v="0.5"/>
    <n v="54.339931999999997"/>
    <n v="53.777161"/>
    <n v="-0.56783085327301641"/>
    <n v="-2303.5857564729249"/>
    <n v="-693.78937199999996"/>
    <x v="0"/>
    <n v="-2997.3751284729251"/>
    <n v="5900.2906819999998"/>
    <n v="3430.4389759999999"/>
    <n v="-2469.8517059999999"/>
    <n v="527.52342247292518"/>
    <n v="5900.2906819999998"/>
    <n v="3430.4389759999999"/>
    <n v="-2469.8517059999999"/>
    <x v="0"/>
    <n v="29363.240143160001"/>
    <n v="0"/>
    <n v="3430.4389759999999"/>
    <n v="-62883.381008999997"/>
    <n v="-2469.8517059999999"/>
    <n v="-2469.8517059999999"/>
    <n v="-2469.8517059999999"/>
    <x v="1"/>
  </r>
  <r>
    <n v="1527"/>
    <n v="626"/>
    <x v="0"/>
    <x v="1"/>
    <s v="Powergen Plc"/>
    <x v="1"/>
    <x v="3"/>
    <x v="6"/>
    <x v="1"/>
    <x v="1"/>
    <d v="2001-01-05T00:00:00"/>
    <d v="2006-01-05T00:00:00"/>
    <x v="0"/>
    <n v="10000000"/>
    <n v="-4056.81682"/>
    <n v="0.5"/>
    <n v="54.339931999999997"/>
    <n v="53.777161"/>
    <n v="-0.56783085327301641"/>
    <n v="2303.5857564729249"/>
    <n v="693.78937199999996"/>
    <x v="0"/>
    <n v="2997.3751284729251"/>
    <n v="-5900.2906819999998"/>
    <n v="-3430.4389759999999"/>
    <n v="2469.8517059999999"/>
    <n v="-527.52342247292518"/>
    <n v="-5900.2906819999998"/>
    <n v="-3430.4389759999999"/>
    <n v="2469.8517059999999"/>
    <x v="0"/>
    <n v="-29363.240143160001"/>
    <n v="0"/>
    <n v="-3430.4389759999999"/>
    <n v="62883.381008999997"/>
    <n v="2469.8517059999999"/>
    <n v="2469.8517059999999"/>
    <n v="2469.8517059999999"/>
    <x v="1"/>
  </r>
  <r>
    <n v="1627"/>
    <n v="831"/>
    <x v="0"/>
    <x v="0"/>
    <s v="Powergen Plc"/>
    <x v="1"/>
    <x v="3"/>
    <x v="6"/>
    <x v="6"/>
    <x v="6"/>
    <d v="2001-01-24T00:00:00"/>
    <d v="2006-01-24T00:00:00"/>
    <x v="0"/>
    <n v="10000000"/>
    <n v="-4120.6021380000002"/>
    <n v="0.65"/>
    <n v="54.718448000000002"/>
    <n v="54.156044999999999"/>
    <n v="-0.56776741083564597"/>
    <n v="2339.5436069760872"/>
    <n v="729.54753300000004"/>
    <x v="0"/>
    <n v="3069.0911399760871"/>
    <n v="55758.908857000002"/>
    <n v="58375.820262000001"/>
    <n v="2616.9114049999989"/>
    <n v="-452.17973497608818"/>
    <n v="55758.908857000002"/>
    <n v="58375.820262000001"/>
    <n v="2616.9114049999989"/>
    <x v="0"/>
    <n v="-29824.918274844003"/>
    <n v="0"/>
    <n v="58375.820262000001"/>
    <n v="58375.820262000001"/>
    <n v="2616.9114049999989"/>
    <n v="2616.9114049999989"/>
    <n v="2616.9114049999989"/>
    <x v="1"/>
  </r>
  <r>
    <n v="1667"/>
    <n v="877"/>
    <x v="0"/>
    <x v="0"/>
    <s v="Powergen Uk Plc"/>
    <x v="1"/>
    <x v="5"/>
    <x v="6"/>
    <x v="32"/>
    <x v="6"/>
    <d v="2001-03-06T00:00:00"/>
    <d v="2006-02-16T00:00:00"/>
    <x v="0"/>
    <n v="-10000000"/>
    <n v="4146.8469889999997"/>
    <n v="0.52"/>
    <n v="51.703246"/>
    <n v="51.141083000000002"/>
    <n v="-0.56986469741841284"/>
    <n v="-2363.1417046269412"/>
    <n v="-619.62777900000003"/>
    <x v="0"/>
    <n v="-2982.7694836269411"/>
    <n v="-5306.7527659999996"/>
    <n v="-7853.1784699999998"/>
    <n v="-2546.4257040000002"/>
    <n v="436.34377962694089"/>
    <n v="-5306.7527659999996"/>
    <n v="-7853.1784699999998"/>
    <n v="-2546.4257040000002"/>
    <x v="0"/>
    <n v="30014.878506382"/>
    <n v="0"/>
    <n v="-7853.1784699999998"/>
    <n v="-7853.1784699999998"/>
    <n v="-2546.4257040000002"/>
    <n v="-2546.4257040000002"/>
    <n v="-2546.4257040000002"/>
    <x v="1"/>
  </r>
  <r>
    <n v="1737"/>
    <n v="947"/>
    <x v="0"/>
    <x v="0"/>
    <s v="Public Storage Inc."/>
    <x v="9"/>
    <x v="2"/>
    <x v="3"/>
    <x v="37"/>
    <x v="3"/>
    <d v="2001-04-02T00:00:00"/>
    <d v="2002-04-02T00:00:00"/>
    <x v="0"/>
    <n v="10000000"/>
    <n v="-941.87763500000005"/>
    <n v="1.04"/>
    <n v="104"/>
    <n v="105.73863299999999"/>
    <n v="1.738632999999993"/>
    <n v="-1637.5795381729486"/>
    <n v="569.1121290000001"/>
    <x v="0"/>
    <n v="-1068.4674091729485"/>
    <n v="0"/>
    <n v="-1113.7393199999999"/>
    <n v="-1113.7393199999999"/>
    <n v="-45.271910827051443"/>
    <n v="0"/>
    <n v="-1113.7393199999999"/>
    <n v="-1113.7393199999999"/>
    <x v="0"/>
    <m/>
    <n v="0"/>
    <n v="-1113.7393199999999"/>
    <n v="-1113.7393199999999"/>
    <n v="-1113.7393199999999"/>
    <n v="-1113.7393199999999"/>
    <n v="-1113.7393199999999"/>
    <x v="2"/>
  </r>
  <r>
    <n v="1347"/>
    <n v="505"/>
    <x v="0"/>
    <x v="0"/>
    <s v="Rayonier Inc."/>
    <x v="0"/>
    <x v="8"/>
    <x v="3"/>
    <x v="1"/>
    <x v="3"/>
    <d v="2001-01-05T00:00:00"/>
    <d v="2006-01-05T00:00:00"/>
    <x v="0"/>
    <n v="-10000000"/>
    <n v="4216.1417550000006"/>
    <n v="1.6"/>
    <n v="118.268558"/>
    <n v="117.531633"/>
    <n v="-0.68078262172079318"/>
    <n v="-2870.2760375154066"/>
    <n v="-1457.2674059999999"/>
    <x v="0"/>
    <n v="-4327.5434435154066"/>
    <n v="-208991.02728000001"/>
    <n v="-212698.53257400001"/>
    <n v="-3707.5052940000023"/>
    <n v="620.03814951540426"/>
    <n v="-208991.02728000001"/>
    <n v="-212698.53257400001"/>
    <n v="-3707.5052940000023"/>
    <x v="0"/>
    <n v="52710.204221010012"/>
    <n v="0"/>
    <n v="-212698.53257400001"/>
    <n v="-161153.71457500002"/>
    <n v="-3707.5052940000023"/>
    <n v="-3707.5052940000023"/>
    <n v="-3707.5052940000023"/>
    <x v="1"/>
  </r>
  <r>
    <n v="1528"/>
    <n v="576"/>
    <x v="0"/>
    <x v="1"/>
    <s v="Rayonier Inc."/>
    <x v="0"/>
    <x v="8"/>
    <x v="3"/>
    <x v="1"/>
    <x v="1"/>
    <d v="2001-01-05T00:00:00"/>
    <d v="2006-01-05T00:00:00"/>
    <x v="0"/>
    <n v="10000000"/>
    <n v="-4216.1417550000006"/>
    <n v="1.6"/>
    <n v="118.268558"/>
    <n v="117.531633"/>
    <n v="-0.68078262172079318"/>
    <n v="2870.2760375154066"/>
    <n v="1457.2674059999999"/>
    <x v="0"/>
    <n v="4327.5434435154066"/>
    <n v="208991.02728000001"/>
    <n v="212698.53257400001"/>
    <n v="3707.5052940000023"/>
    <n v="-620.03814951540426"/>
    <n v="208991.02728000001"/>
    <n v="212698.53257400001"/>
    <n v="3707.5052940000023"/>
    <x v="0"/>
    <n v="-52710.204221010012"/>
    <n v="0"/>
    <n v="212698.53257400001"/>
    <n v="161153.71457500002"/>
    <n v="3707.5052940000023"/>
    <n v="3707.5052940000023"/>
    <n v="3707.5052940000023"/>
    <x v="1"/>
  </r>
  <r>
    <n v="1348"/>
    <n v="506"/>
    <x v="0"/>
    <x v="0"/>
    <s v="Raytheon Company"/>
    <x v="0"/>
    <x v="8"/>
    <x v="3"/>
    <x v="1"/>
    <x v="3"/>
    <d v="2001-01-05T00:00:00"/>
    <d v="2006-01-05T00:00:00"/>
    <x v="0"/>
    <n v="-10000000"/>
    <n v="4035.3812750000002"/>
    <n v="0.66"/>
    <n v="122.233549"/>
    <n v="121.478016"/>
    <n v="-0.69822334594123447"/>
    <n v="-2817.5974159791049"/>
    <n v="-1187.7484650000001"/>
    <x v="0"/>
    <n v="-4005.345880979105"/>
    <n v="214107.505985"/>
    <n v="211146.42900100001"/>
    <n v="-2961.0769839999848"/>
    <n v="1044.2688969791202"/>
    <n v="214107.505985"/>
    <n v="211146.42900100001"/>
    <n v="-2961.0769839999848"/>
    <x v="0"/>
    <n v="50450.336700050007"/>
    <n v="0"/>
    <n v="211146.42900100001"/>
    <n v="149965.67328000002"/>
    <n v="-2961.0769839999848"/>
    <n v="-2961.0769839999848"/>
    <n v="-2961.0769839999848"/>
    <x v="1"/>
  </r>
  <r>
    <n v="1529"/>
    <n v="577"/>
    <x v="0"/>
    <x v="1"/>
    <s v="Raytheon Company"/>
    <x v="0"/>
    <x v="8"/>
    <x v="3"/>
    <x v="1"/>
    <x v="1"/>
    <d v="2001-01-05T00:00:00"/>
    <d v="2006-01-05T00:00:00"/>
    <x v="0"/>
    <n v="10000000"/>
    <n v="-4035.3812750000002"/>
    <n v="0.66"/>
    <n v="122.233549"/>
    <n v="121.478016"/>
    <n v="-0.69822334594123447"/>
    <n v="2817.5974159791049"/>
    <n v="1187.7484650000001"/>
    <x v="0"/>
    <n v="4005.345880979105"/>
    <n v="-214107.505985"/>
    <n v="-211146.42900100001"/>
    <n v="2961.0769839999848"/>
    <n v="-1044.2688969791202"/>
    <n v="-214107.505985"/>
    <n v="-211146.42900100001"/>
    <n v="2961.0769839999848"/>
    <x v="0"/>
    <n v="-50450.336700050007"/>
    <n v="0"/>
    <n v="-211146.42900100001"/>
    <n v="-149965.67328000002"/>
    <n v="2961.0769839999848"/>
    <n v="2961.0769839999848"/>
    <n v="2961.0769839999848"/>
    <x v="1"/>
  </r>
  <r>
    <n v="1607"/>
    <n v="661"/>
    <x v="0"/>
    <x v="0"/>
    <s v="Raytheon Company"/>
    <x v="0"/>
    <x v="8"/>
    <x v="3"/>
    <x v="11"/>
    <x v="3"/>
    <d v="2001-01-16T00:00:00"/>
    <d v="2006-01-16T00:00:00"/>
    <x v="0"/>
    <n v="-10000000"/>
    <n v="4053.5908129999998"/>
    <n v="0.63"/>
    <n v="122.514139"/>
    <n v="121.759072"/>
    <n v="-0.69825038714195009"/>
    <n v="-2830.4213544923023"/>
    <n v="-1178.75874"/>
    <x v="0"/>
    <n v="-4009.1800944923025"/>
    <n v="231450.112295"/>
    <n v="228509.374347"/>
    <n v="-2940.7379479999945"/>
    <n v="1068.442146492308"/>
    <n v="231450.112295"/>
    <n v="228509.374347"/>
    <n v="-2940.7379479999945"/>
    <x v="0"/>
    <n v="50677.992344126003"/>
    <n v="0"/>
    <n v="228509.374347"/>
    <n v="228509.374347"/>
    <n v="-2940.7379479999945"/>
    <n v="-2940.7379479999945"/>
    <n v="-2940.7379479999945"/>
    <x v="1"/>
  </r>
  <r>
    <n v="1672"/>
    <n v="880"/>
    <x v="0"/>
    <x v="0"/>
    <s v="Raytheon Company"/>
    <x v="0"/>
    <x v="8"/>
    <x v="3"/>
    <x v="8"/>
    <x v="3"/>
    <d v="2001-03-09T00:00:00"/>
    <d v="2006-03-09T00:00:00"/>
    <x v="0"/>
    <n v="10000000"/>
    <n v="-4172.1429319999997"/>
    <n v="0.73"/>
    <n v="123.73230599999999"/>
    <n v="122.979607"/>
    <n v="-0.71044825160005576"/>
    <n v="2964.0916514649302"/>
    <n v="1210.658631"/>
    <x v="0"/>
    <n v="4174.75028246493"/>
    <n v="-208784.976521"/>
    <n v="-205727.49919199999"/>
    <n v="3057.4773290000157"/>
    <n v="-1117.2729534649143"/>
    <n v="-208784.976521"/>
    <n v="-205727.49919199999"/>
    <n v="3057.4773290000157"/>
    <x v="0"/>
    <n v="-52160.130935863999"/>
    <n v="0"/>
    <n v="-205727.49919199999"/>
    <n v="-205727.49919199999"/>
    <n v="3057.4773290000157"/>
    <n v="3057.4773290000157"/>
    <n v="3057.4773290000157"/>
    <x v="1"/>
  </r>
  <r>
    <n v="1673"/>
    <n v="881"/>
    <x v="0"/>
    <x v="0"/>
    <s v="Raytheon Company"/>
    <x v="0"/>
    <x v="8"/>
    <x v="3"/>
    <x v="8"/>
    <x v="3"/>
    <d v="2001-03-09T00:00:00"/>
    <d v="2006-03-09T00:00:00"/>
    <x v="0"/>
    <n v="5000000"/>
    <n v="-2088.2151720000002"/>
    <n v="0.76"/>
    <n v="123.73230599999999"/>
    <n v="122.979607"/>
    <n v="-0.71042280251227641"/>
    <n v="1483.5156747408955"/>
    <n v="609.16823399999998"/>
    <x v="0"/>
    <n v="2092.6839087408953"/>
    <n v="-97965.440050999998"/>
    <n v="-96422.917067000002"/>
    <n v="1542.5229839999956"/>
    <n v="-550.16092474089965"/>
    <n v="-97965.440050999998"/>
    <n v="-96422.917067000002"/>
    <n v="1542.5229839999956"/>
    <x v="0"/>
    <n v="-26106.866080344003"/>
    <n v="0"/>
    <n v="-96422.917067000002"/>
    <n v="-96422.917067000002"/>
    <n v="1542.5229839999956"/>
    <n v="1542.5229839999956"/>
    <n v="1542.5229839999956"/>
    <x v="1"/>
  </r>
  <r>
    <n v="1674"/>
    <n v="882"/>
    <x v="0"/>
    <x v="0"/>
    <s v="Raytheon Company"/>
    <x v="0"/>
    <x v="8"/>
    <x v="3"/>
    <x v="8"/>
    <x v="3"/>
    <d v="2001-03-12T00:00:00"/>
    <d v="2006-03-12T00:00:00"/>
    <x v="0"/>
    <n v="5000000"/>
    <n v="-2097.6883349999998"/>
    <n v="0.85"/>
    <n v="123.80693100000001"/>
    <n v="123.054535"/>
    <n v="-0.71034833238843853"/>
    <n v="1490.0894106379301"/>
    <n v="620.48361299999999"/>
    <x v="0"/>
    <n v="2110.57302363793"/>
    <n v="-79306.664183000001"/>
    <n v="-77722.231004999994"/>
    <n v="1584.4331780000066"/>
    <n v="-526.13984563792337"/>
    <n v="-79306.664183000001"/>
    <n v="-77722.231004999994"/>
    <n v="1584.4331780000066"/>
    <x v="0"/>
    <n v="-26225.29956417"/>
    <n v="0"/>
    <n v="-77722.231004999994"/>
    <n v="-77722.231004999994"/>
    <n v="1584.4331780000066"/>
    <n v="1584.4331780000066"/>
    <n v="1584.4331780000066"/>
    <x v="1"/>
  </r>
  <r>
    <n v="1741"/>
    <n v="948"/>
    <x v="0"/>
    <x v="0"/>
    <s v="Raytheon Company"/>
    <x v="0"/>
    <x v="8"/>
    <x v="3"/>
    <x v="21"/>
    <x v="3"/>
    <d v="2001-04-02T00:00:00"/>
    <d v="2002-05-01T00:00:00"/>
    <x v="0"/>
    <n v="10000000"/>
    <n v="-1009.938073"/>
    <n v="1.03"/>
    <n v="88.781062000000006"/>
    <n v="87.718215999999998"/>
    <n v="-0.67463456255397058"/>
    <n v="681.33913008495506"/>
    <n v="803.41856400000006"/>
    <x v="0"/>
    <n v="1484.7576940849551"/>
    <n v="15203.26179"/>
    <n v="16575.621715000001"/>
    <n v="1372.3599250000007"/>
    <n v="-112.39776908495446"/>
    <n v="15203.26179"/>
    <n v="16575.621715000001"/>
    <n v="1372.3599250000007"/>
    <x v="0"/>
    <n v="-12626.245788646002"/>
    <n v="0"/>
    <n v="16575.621715000001"/>
    <n v="16575.621715000001"/>
    <n v="1372.3599250000007"/>
    <n v="1372.3599250000007"/>
    <n v="1372.3599250000007"/>
    <x v="2"/>
  </r>
  <r>
    <n v="1349"/>
    <n v="507"/>
    <x v="0"/>
    <x v="0"/>
    <s v="Reebok Ltd."/>
    <x v="0"/>
    <x v="6"/>
    <x v="3"/>
    <x v="1"/>
    <x v="4"/>
    <d v="2001-01-05T00:00:00"/>
    <d v="2006-01-05T00:00:00"/>
    <x v="0"/>
    <n v="-10000000"/>
    <n v="4173.908735"/>
    <n v="2.1"/>
    <n v="184.24877799999999"/>
    <n v="184.03952799999999"/>
    <n v="-0.14297844069860019"/>
    <n v="-596.77896254856682"/>
    <n v="-2287.186839"/>
    <x v="0"/>
    <n v="-2883.9658015485666"/>
    <n v="-155628.33133799999"/>
    <n v="-157200.82091400001"/>
    <n v="-1572.4895760000218"/>
    <n v="1311.4762255485448"/>
    <n v="-155628.33133799999"/>
    <n v="-157200.82091400001"/>
    <n v="-1572.4895760000218"/>
    <x v="0"/>
    <n v="52182.207004970005"/>
    <n v="0"/>
    <n v="-157200.82091400001"/>
    <n v="-99020.163545000018"/>
    <n v="-1572.4895760000218"/>
    <n v="-1572.4895760000218"/>
    <n v="-1572.4895760000218"/>
    <x v="1"/>
  </r>
  <r>
    <n v="1577"/>
    <n v="623"/>
    <x v="0"/>
    <x v="1"/>
    <s v="Reebok Ltd."/>
    <x v="0"/>
    <x v="6"/>
    <x v="3"/>
    <x v="1"/>
    <x v="1"/>
    <d v="2001-01-05T00:00:00"/>
    <d v="2006-01-05T00:00:00"/>
    <x v="0"/>
    <n v="10000000"/>
    <n v="-4173.908735"/>
    <n v="2.1"/>
    <n v="184.24877799999999"/>
    <n v="184.03952799999999"/>
    <n v="-0.14297844069860019"/>
    <n v="596.77896254856682"/>
    <n v="2287.186839"/>
    <x v="0"/>
    <n v="2883.9658015485666"/>
    <n v="155628.33133799999"/>
    <n v="157200.82091400001"/>
    <n v="1572.4895760000218"/>
    <n v="-1311.4762255485448"/>
    <n v="155628.33133799999"/>
    <n v="157200.82091400001"/>
    <n v="1572.4895760000218"/>
    <x v="0"/>
    <n v="-52182.207004970005"/>
    <n v="0"/>
    <n v="157200.82091400001"/>
    <n v="99020.163545000018"/>
    <n v="1572.4895760000218"/>
    <n v="1572.4895760000218"/>
    <n v="1572.4895760000218"/>
    <x v="1"/>
  </r>
  <r>
    <n v="254"/>
    <n v="368"/>
    <x v="1"/>
    <x v="5"/>
    <s v="Rep Indonesia"/>
    <x v="7"/>
    <x v="9"/>
    <x v="5"/>
    <x v="3"/>
    <x v="0"/>
    <d v="2000-03-15T00:00:00"/>
    <d v="2006-08-01T00:00:00"/>
    <x v="0"/>
    <n v="-5000000"/>
    <n v="2425.610201"/>
    <n v="5.5"/>
    <n v="964.78430400000002"/>
    <n v="962.20503299999996"/>
    <n v="-1.6193333766172469"/>
    <n v="-3927.8715571425687"/>
    <n v="-2856.2467259999999"/>
    <x v="0"/>
    <n v="-6784.1182831425685"/>
    <n v="684958.33333299996"/>
    <n v="682666.66666700004"/>
    <n v="-2291.6666659999173"/>
    <n v="4492.4516171426512"/>
    <n v="684958.33333299996"/>
    <n v="682666.66666700004"/>
    <n v="-2291.6666659999173"/>
    <x v="0"/>
    <n v="67832.189270964998"/>
    <n v="-246736.11111100001"/>
    <n v="435930.55555600004"/>
    <n v="-77537.144443999976"/>
    <n v="-2291.6666659999173"/>
    <n v="-2291.6666659999173"/>
    <n v="-2291.6666659999173"/>
    <x v="1"/>
  </r>
  <r>
    <n v="147"/>
    <n v="205"/>
    <x v="0"/>
    <x v="0"/>
    <s v="Repsol  YPF S.A."/>
    <x v="10"/>
    <x v="5"/>
    <x v="7"/>
    <x v="6"/>
    <x v="2"/>
    <d v="2000-09-22T00:00:00"/>
    <d v="2005-09-22T00:00:00"/>
    <x v="0"/>
    <n v="-20000000"/>
    <n v="7622.2635300000002"/>
    <n v="0.27"/>
    <n v="40.474685000000001"/>
    <n v="39.937713000000002"/>
    <n v="-0.53519093119935524"/>
    <n v="-4079.366316467585"/>
    <n v="-892.26510299999995"/>
    <x v="0"/>
    <n v="-4971.6314194675851"/>
    <n v="105285.599906"/>
    <n v="100987.47678300001"/>
    <n v="-4298.1231229999976"/>
    <n v="673.50829646758757"/>
    <n v="105285.599906"/>
    <n v="100987.47678300001"/>
    <n v="-4298.1231229999976"/>
    <x v="0"/>
    <n v="56423.805780825001"/>
    <n v="-27150"/>
    <n v="73837.476783000006"/>
    <n v="-257451.35127400002"/>
    <n v="-4298.1231229999976"/>
    <n v="-4298.1231229999976"/>
    <n v="-4298.1231229999976"/>
    <x v="0"/>
  </r>
  <r>
    <n v="227"/>
    <n v="343"/>
    <x v="0"/>
    <x v="0"/>
    <s v="Repsol  YPF S.A."/>
    <x v="10"/>
    <x v="5"/>
    <x v="7"/>
    <x v="38"/>
    <x v="2"/>
    <d v="2000-10-20T00:00:00"/>
    <d v="2005-09-22T00:00:00"/>
    <x v="0"/>
    <n v="10000000"/>
    <n v="-3822.609555"/>
    <n v="0.35"/>
    <n v="40.474685000000001"/>
    <n v="39.937713000000002"/>
    <n v="-0.53517819541428724"/>
    <n v="2045.7772834183118"/>
    <n v="462.21016499999996"/>
    <x v="0"/>
    <n v="2507.9874484183119"/>
    <n v="-20587.907557999999"/>
    <n v="-18379.544562999999"/>
    <n v="2208.3629949999995"/>
    <n v="-299.62445341831244"/>
    <n v="-20587.907557999999"/>
    <n v="-18379.544562999999"/>
    <n v="2208.3629949999995"/>
    <x v="0"/>
    <n v="-28296.867230887499"/>
    <n v="14875"/>
    <n v="-3504.5445629999995"/>
    <n v="130126.23703999998"/>
    <n v="2208.3629949999995"/>
    <n v="2208.3629949999995"/>
    <n v="2208.3629949999995"/>
    <x v="0"/>
  </r>
  <r>
    <n v="247"/>
    <n v="361"/>
    <x v="0"/>
    <x v="0"/>
    <s v="Repsol  YPF S.A."/>
    <x v="10"/>
    <x v="5"/>
    <x v="7"/>
    <x v="33"/>
    <x v="2"/>
    <d v="2000-10-27T00:00:00"/>
    <d v="2005-09-22T00:00:00"/>
    <x v="0"/>
    <n v="10000000"/>
    <n v="-3838.3915160000001"/>
    <n v="0.46"/>
    <n v="40.474685000000001"/>
    <n v="39.937713000000002"/>
    <n v="-0.53516080807749078"/>
    <n v="2054.1567054203451"/>
    <n v="484.31688600000001"/>
    <x v="0"/>
    <n v="2538.4735914203452"/>
    <n v="23487.569484"/>
    <n v="25777.471952"/>
    <n v="2289.9024680000002"/>
    <n v="-248.57112342034497"/>
    <n v="23487.569484"/>
    <n v="25777.471952"/>
    <n v="2289.9024680000002"/>
    <x v="0"/>
    <n v="-28413.693197190001"/>
    <n v="18655.555555999999"/>
    <n v="44433.027507999999"/>
    <n v="132282.814526"/>
    <n v="2289.9024680000002"/>
    <n v="2289.9024680000002"/>
    <n v="2289.9024680000002"/>
    <x v="0"/>
  </r>
  <r>
    <n v="1350"/>
    <n v="508"/>
    <x v="0"/>
    <x v="0"/>
    <s v="Republic Services"/>
    <x v="4"/>
    <x v="8"/>
    <x v="3"/>
    <x v="1"/>
    <x v="4"/>
    <d v="2001-01-05T00:00:00"/>
    <d v="2006-01-05T00:00:00"/>
    <x v="0"/>
    <n v="-10000000"/>
    <n v="4178.0676859999994"/>
    <n v="1.3"/>
    <n v="117.056366"/>
    <n v="116.925358"/>
    <n v="-7.8962252634674573E-2"/>
    <n v="-329.90963614670216"/>
    <n v="-1353.591021"/>
    <x v="0"/>
    <n v="-1683.500657146702"/>
    <n v="-84306.673311999999"/>
    <n v="-85273.058415000007"/>
    <n v="-966.3851030000078"/>
    <n v="717.11555414669419"/>
    <n v="-84306.673311999999"/>
    <n v="-85273.058415000007"/>
    <n v="-966.3851030000078"/>
    <x v="0"/>
    <n v="41237.528060819997"/>
    <n v="0"/>
    <n v="-85273.058415000007"/>
    <n v="-70060.555637000012"/>
    <n v="-966.3851030000078"/>
    <n v="-966.3851030000078"/>
    <n v="-966.3851030000078"/>
    <x v="1"/>
  </r>
  <r>
    <n v="1530"/>
    <n v="578"/>
    <x v="0"/>
    <x v="1"/>
    <s v="Republic Services"/>
    <x v="4"/>
    <x v="8"/>
    <x v="3"/>
    <x v="1"/>
    <x v="1"/>
    <d v="2001-01-05T00:00:00"/>
    <d v="2006-01-05T00:00:00"/>
    <x v="0"/>
    <n v="10000000"/>
    <n v="-4178.0676859999994"/>
    <n v="1.3"/>
    <n v="117.056366"/>
    <n v="116.925358"/>
    <n v="-7.8962252634674573E-2"/>
    <n v="329.90963614670216"/>
    <n v="1353.591021"/>
    <x v="0"/>
    <n v="1683.500657146702"/>
    <n v="84306.673311999999"/>
    <n v="85273.058415000007"/>
    <n v="966.3851030000078"/>
    <n v="-717.11555414669419"/>
    <n v="84306.673311999999"/>
    <n v="85273.058415000007"/>
    <n v="966.3851030000078"/>
    <x v="0"/>
    <n v="-41237.528060819997"/>
    <n v="0"/>
    <n v="85273.058415000007"/>
    <n v="70060.555637000012"/>
    <n v="966.3851030000078"/>
    <n v="966.3851030000078"/>
    <n v="966.3851030000078"/>
    <x v="1"/>
  </r>
  <r>
    <n v="1642"/>
    <n v="846"/>
    <x v="0"/>
    <x v="0"/>
    <s v="Republic Services"/>
    <x v="4"/>
    <x v="8"/>
    <x v="3"/>
    <x v="6"/>
    <x v="4"/>
    <d v="2001-02-13T00:00:00"/>
    <d v="2006-02-13T00:00:00"/>
    <x v="0"/>
    <n v="-10000000"/>
    <n v="4262.2578910000002"/>
    <n v="1.3"/>
    <n v="118.106128"/>
    <n v="117.976642"/>
    <n v="-8.5912745462297116E-2"/>
    <n v="-366.18227728415036"/>
    <n v="-1323.248499"/>
    <x v="0"/>
    <n v="-1689.4307762841504"/>
    <n v="-66840.068742999996"/>
    <n v="-67804.737309000004"/>
    <n v="-964.66856600000756"/>
    <n v="724.76221028414284"/>
    <n v="-66840.068742999996"/>
    <n v="-67804.737309000004"/>
    <n v="-964.66856600000756"/>
    <x v="0"/>
    <n v="42068.485384170002"/>
    <n v="0"/>
    <n v="-67804.737309000004"/>
    <n v="-67804.737309000004"/>
    <n v="-964.66856600000756"/>
    <n v="-964.66856600000756"/>
    <n v="-964.66856600000756"/>
    <x v="1"/>
  </r>
  <r>
    <n v="1351"/>
    <n v="509"/>
    <x v="0"/>
    <x v="0"/>
    <s v="Reuters Group Plc"/>
    <x v="2"/>
    <x v="4"/>
    <x v="6"/>
    <x v="1"/>
    <x v="2"/>
    <d v="2001-01-05T00:00:00"/>
    <d v="2006-01-05T00:00:00"/>
    <x v="0"/>
    <n v="-10000000"/>
    <n v="4016.1069780000003"/>
    <n v="0.18"/>
    <n v="19.181601000000001"/>
    <n v="19.067723000000001"/>
    <n v="-0.11870898400549951"/>
    <n v="-476.74797901577699"/>
    <n v="-262.24790400000001"/>
    <x v="0"/>
    <n v="-738.99588301577705"/>
    <n v="597.30126499999994"/>
    <n v="69.988877000000002"/>
    <n v="-527.31238799999994"/>
    <n v="211.68349501577711"/>
    <n v="597.30126499999994"/>
    <n v="69.988877000000002"/>
    <n v="-527.31238799999994"/>
    <x v="0"/>
    <n v="11891.692761857999"/>
    <n v="0"/>
    <n v="69.988877000000002"/>
    <n v="5045.57413"/>
    <n v="-527.31238799999994"/>
    <n v="-527.31238799999994"/>
    <n v="-527.31238799999994"/>
    <x v="1"/>
  </r>
  <r>
    <n v="1569"/>
    <n v="615"/>
    <x v="0"/>
    <x v="1"/>
    <s v="Reuters Group Plc"/>
    <x v="2"/>
    <x v="4"/>
    <x v="6"/>
    <x v="1"/>
    <x v="1"/>
    <d v="2001-01-05T00:00:00"/>
    <d v="2006-01-05T00:00:00"/>
    <x v="0"/>
    <n v="10000000"/>
    <n v="-4016.1069780000003"/>
    <n v="0.18"/>
    <n v="19.181601000000001"/>
    <n v="19.067723000000001"/>
    <n v="-0.11870898400549951"/>
    <n v="476.74797901577699"/>
    <n v="262.24790400000001"/>
    <x v="0"/>
    <n v="738.99588301577705"/>
    <n v="-597.30126499999994"/>
    <n v="-69.988877000000002"/>
    <n v="527.31238799999994"/>
    <n v="-211.68349501577711"/>
    <n v="-597.30126499999994"/>
    <n v="-69.988877000000002"/>
    <n v="527.31238799999994"/>
    <x v="0"/>
    <n v="-11891.692761857999"/>
    <n v="0"/>
    <n v="-69.988877000000002"/>
    <n v="-5045.57413"/>
    <n v="527.31238799999994"/>
    <n v="527.31238799999994"/>
    <n v="527.31238799999994"/>
    <x v="1"/>
  </r>
  <r>
    <n v="1588"/>
    <n v="642"/>
    <x v="0"/>
    <x v="0"/>
    <s v="Rexam Plc"/>
    <x v="5"/>
    <x v="8"/>
    <x v="6"/>
    <x v="17"/>
    <x v="2"/>
    <d v="2000-12-28T00:00:00"/>
    <d v="2001-04-06T00:00:00"/>
    <x v="0"/>
    <n v="20000000"/>
    <n v="-36.341642"/>
    <n v="0.6"/>
    <n v="92.721171999999996"/>
    <n v="78.370755000000003"/>
    <n v="-0.54866508962136962"/>
    <n v="19.93939026491773"/>
    <n v="667.834383"/>
    <x v="0"/>
    <n v="687.77377326491774"/>
    <n v="31446.695544999999"/>
    <n v="32123.687529999999"/>
    <n v="676.99198500000057"/>
    <n v="-10.781788264917168"/>
    <n v="31446.695544999999"/>
    <n v="32123.687529999999"/>
    <n v="676.99198500000057"/>
    <x v="0"/>
    <n v="-209.23700381500001"/>
    <n v="0"/>
    <n v="32123.687529999999"/>
    <n v="33806.081651"/>
    <n v="676.99198500000057"/>
    <n v="676.99198500000057"/>
    <n v="676.99198500000057"/>
    <x v="3"/>
  </r>
  <r>
    <n v="219"/>
    <n v="336"/>
    <x v="0"/>
    <x v="0"/>
    <s v="Rohm &amp; Haas Co."/>
    <x v="10"/>
    <x v="0"/>
    <x v="3"/>
    <x v="6"/>
    <x v="3"/>
    <d v="2000-10-03T00:00:00"/>
    <d v="2005-10-03T00:00:00"/>
    <x v="0"/>
    <n v="-5000000"/>
    <n v="1930.710834"/>
    <n v="0.43"/>
    <n v="58.978265999999998"/>
    <n v="58.400669000000001"/>
    <n v="-0.55544761305786439"/>
    <n v="-1072.4087242502587"/>
    <n v="-316.54934100000003"/>
    <x v="0"/>
    <n v="-1388.9580652502586"/>
    <n v="26232.398753000001"/>
    <n v="25065.581152999999"/>
    <n v="-1166.8176000000021"/>
    <n v="222.14046525025651"/>
    <n v="26232.398753000001"/>
    <n v="25065.581152999999"/>
    <n v="-1166.8176000000021"/>
    <x v="0"/>
    <n v="14292.086948684999"/>
    <n v="84518.555556000007"/>
    <n v="109584.13670900001"/>
    <n v="-29561.30019899999"/>
    <n v="-1166.8175999999949"/>
    <n v="-1166.8175999999949"/>
    <n v="-1166.8176000000021"/>
    <x v="1"/>
  </r>
  <r>
    <n v="236"/>
    <n v="351"/>
    <x v="0"/>
    <x v="2"/>
    <s v="Rohm &amp; Haas Co."/>
    <x v="10"/>
    <x v="0"/>
    <x v="3"/>
    <x v="19"/>
    <x v="3"/>
    <d v="2000-10-19T00:00:00"/>
    <d v="2005-10-02T00:00:00"/>
    <x v="0"/>
    <n v="5000000"/>
    <n v="-1941.777771"/>
    <n v="0.56999999999999995"/>
    <n v="58.964440000000003"/>
    <n v="58.386763000000002"/>
    <n v="-0.55541718072001955"/>
    <n v="1078.4967351536238"/>
    <n v="332.51997599999999"/>
    <x v="2"/>
    <n v="-5713.983288846377"/>
    <n v="3317.2653759999998"/>
    <n v="-2586.5940580000001"/>
    <n v="-5903.859434"/>
    <n v="-189.87614515362293"/>
    <n v="3317.2653759999998"/>
    <n v="-2586.5940580000001"/>
    <n v="-5903.859434"/>
    <x v="2"/>
    <n v="-14374.009949827499"/>
    <n v="13062.5"/>
    <n v="10475.905941999999"/>
    <n v="30834.999450999996"/>
    <n v="1221.140566"/>
    <n v="1221.140566"/>
    <n v="1221.140566"/>
    <x v="1"/>
  </r>
  <r>
    <n v="237"/>
    <n v="352"/>
    <x v="0"/>
    <x v="3"/>
    <s v="Rohm &amp; Haas Co."/>
    <x v="10"/>
    <x v="0"/>
    <x v="3"/>
    <x v="4"/>
    <x v="3"/>
    <d v="2000-10-19T00:00:00"/>
    <d v="2005-10-02T00:00:00"/>
    <x v="0"/>
    <n v="-5000000"/>
    <n v="1941.777771"/>
    <n v="0.56999999999999995"/>
    <n v="58.964440000000003"/>
    <n v="58.386763000000002"/>
    <n v="-0.55541718072001955"/>
    <n v="-1078.4967351536238"/>
    <n v="-332.51997599999999"/>
    <x v="3"/>
    <n v="5713.983288846377"/>
    <n v="-3317.2653759999998"/>
    <n v="2586.5940580000001"/>
    <n v="5903.859434"/>
    <n v="189.87614515362293"/>
    <n v="-3317.2653759999998"/>
    <n v="2586.5940580000001"/>
    <n v="5903.859434"/>
    <x v="3"/>
    <n v="14374.009949827499"/>
    <n v="-13062.5"/>
    <n v="-10475.905941999999"/>
    <n v="-30834.999450999996"/>
    <n v="-1221.140566"/>
    <n v="-1221.140566"/>
    <n v="-1221.140566"/>
    <x v="1"/>
  </r>
  <r>
    <n v="238"/>
    <n v="353"/>
    <x v="0"/>
    <x v="4"/>
    <s v="Rohm &amp; Haas Co."/>
    <x v="10"/>
    <x v="0"/>
    <x v="3"/>
    <x v="5"/>
    <x v="3"/>
    <d v="2000-10-19T00:00:00"/>
    <d v="2005-10-02T00:00:00"/>
    <x v="0"/>
    <n v="5000000"/>
    <n v="-1941.777771"/>
    <n v="0.56999999999999995"/>
    <n v="58.964440000000003"/>
    <n v="58.386763000000002"/>
    <n v="-0.55541718072001955"/>
    <n v="1078.4967351536238"/>
    <n v="332.51997599999999"/>
    <x v="2"/>
    <n v="-5713.983288846377"/>
    <n v="3317.2653759999998"/>
    <n v="-2586.5940580000001"/>
    <n v="-5903.859434"/>
    <n v="-189.87614515362293"/>
    <n v="3317.2653759999998"/>
    <n v="-2586.5940580000001"/>
    <n v="-5903.859434"/>
    <x v="2"/>
    <n v="-14374.009949827499"/>
    <n v="13062.5"/>
    <n v="10475.905941999999"/>
    <n v="30834.999450999996"/>
    <n v="1221.140566"/>
    <n v="1221.140566"/>
    <n v="1221.140566"/>
    <x v="1"/>
  </r>
  <r>
    <n v="1712"/>
    <n v="915"/>
    <x v="0"/>
    <x v="0"/>
    <s v="Rwe Ag"/>
    <x v="9"/>
    <x v="3"/>
    <x v="8"/>
    <x v="3"/>
    <x v="9"/>
    <d v="2001-03-22T00:00:00"/>
    <d v="2006-03-22T00:00:00"/>
    <x v="1"/>
    <n v="-10000000"/>
    <n v="4295.1460440000001"/>
    <n v="0.34"/>
    <n v="31.624559000000001"/>
    <n v="31.497858000000001"/>
    <n v="-0.10711625167985107"/>
    <n v="-460.07994465082072"/>
    <n v="-414.22440900000004"/>
    <x v="0"/>
    <n v="-874.30435365082076"/>
    <n v="-11668.909900000001"/>
    <n v="-12329.887287"/>
    <n v="-660.977386999999"/>
    <n v="213.32696665082176"/>
    <n v="-10291.978531800001"/>
    <n v="-10819.476094342499"/>
    <n v="-527.49756254249769"/>
    <x v="0"/>
    <m/>
    <n v="0"/>
    <n v="-10819.476094342499"/>
    <n v="-10819.476094342499"/>
    <n v="-527.49756254249769"/>
    <n v="-527.49756254249769"/>
    <n v="-527.49756254249769"/>
    <x v="1"/>
  </r>
  <r>
    <n v="1352"/>
    <n v="510"/>
    <x v="0"/>
    <x v="0"/>
    <s v="Ryder System Inc."/>
    <x v="4"/>
    <x v="8"/>
    <x v="3"/>
    <x v="1"/>
    <x v="3"/>
    <d v="2001-01-05T00:00:00"/>
    <d v="2006-01-05T00:00:00"/>
    <x v="0"/>
    <n v="-10000000"/>
    <n v="4177.1971039999999"/>
    <n v="1.8"/>
    <n v="145.47922600000001"/>
    <n v="144.80224000000001"/>
    <n v="-0.58762452536344567"/>
    <n v="-2454.6234655875596"/>
    <n v="-1583.4446190000001"/>
    <x v="0"/>
    <n v="-4038.0680845875595"/>
    <n v="-184128.15351999999"/>
    <n v="-187587.69587"/>
    <n v="-3459.5423500000034"/>
    <n v="578.52573458755614"/>
    <n v="-184128.15351999999"/>
    <n v="-187587.69587"/>
    <n v="-3459.5423500000034"/>
    <x v="0"/>
    <n v="41228.935416479995"/>
    <n v="0"/>
    <n v="-187587.69587"/>
    <n v="-274129.09008200001"/>
    <n v="-3459.5423500000034"/>
    <n v="-3459.5423500000034"/>
    <n v="-3459.5423500000034"/>
    <x v="1"/>
  </r>
  <r>
    <n v="1531"/>
    <n v="579"/>
    <x v="0"/>
    <x v="1"/>
    <s v="Ryder System Inc."/>
    <x v="4"/>
    <x v="8"/>
    <x v="3"/>
    <x v="1"/>
    <x v="1"/>
    <d v="2001-01-05T00:00:00"/>
    <d v="2006-01-05T00:00:00"/>
    <x v="0"/>
    <n v="10000000"/>
    <n v="-4177.1971039999999"/>
    <n v="1.8"/>
    <n v="145.47922600000001"/>
    <n v="144.80224000000001"/>
    <n v="-0.58762452536344567"/>
    <n v="2454.6234655875596"/>
    <n v="1583.4446190000001"/>
    <x v="0"/>
    <n v="4038.0680845875595"/>
    <n v="184128.15351999999"/>
    <n v="187587.69587"/>
    <n v="3459.5423500000034"/>
    <n v="-578.52573458755614"/>
    <n v="184128.15351999999"/>
    <n v="187587.69587"/>
    <n v="3459.5423500000034"/>
    <x v="0"/>
    <n v="-41228.935416479995"/>
    <n v="0"/>
    <n v="187587.69587"/>
    <n v="274129.09008200001"/>
    <n v="3459.5423500000034"/>
    <n v="3459.5423500000034"/>
    <n v="3459.5423500000034"/>
    <x v="1"/>
  </r>
  <r>
    <n v="1597"/>
    <n v="651"/>
    <x v="0"/>
    <x v="0"/>
    <s v="Ryder System Inc."/>
    <x v="4"/>
    <x v="8"/>
    <x v="3"/>
    <x v="21"/>
    <x v="3"/>
    <d v="2001-01-05T00:00:00"/>
    <d v="2006-01-05T00:00:00"/>
    <x v="0"/>
    <n v="10000000"/>
    <n v="-4229.1285880000005"/>
    <n v="2.19"/>
    <n v="145.47922600000001"/>
    <n v="144.80224000000001"/>
    <n v="-0.58740390015921984"/>
    <n v="2484.2066268660546"/>
    <n v="1687.1530320000002"/>
    <x v="0"/>
    <n v="4171.3596588660548"/>
    <n v="351994.55592000001"/>
    <n v="355785.30587500002"/>
    <n v="3790.7499550000066"/>
    <n v="-380.60970386604822"/>
    <n v="351994.55592000001"/>
    <n v="355785.30587500002"/>
    <n v="3790.7499550000066"/>
    <x v="0"/>
    <n v="-41741.499163560009"/>
    <n v="0"/>
    <n v="355785.30587500002"/>
    <n v="355785.30587500002"/>
    <n v="3790.7499550000066"/>
    <n v="3790.7499550000066"/>
    <n v="3790.7499550000066"/>
    <x v="1"/>
  </r>
  <r>
    <n v="1353"/>
    <n v="511"/>
    <x v="0"/>
    <x v="0"/>
    <s v="Safeway Inc."/>
    <x v="4"/>
    <x v="1"/>
    <x v="3"/>
    <x v="1"/>
    <x v="4"/>
    <d v="2001-01-05T00:00:00"/>
    <d v="2006-01-05T00:00:00"/>
    <x v="0"/>
    <n v="-10000000"/>
    <n v="4068.8899659999997"/>
    <n v="0.5"/>
    <n v="38.586272000000001"/>
    <n v="38.551779000000003"/>
    <n v="-2.7249916786002398E-2"/>
    <n v="-110.87691298490012"/>
    <n v="-523.19133599999998"/>
    <x v="0"/>
    <n v="-634.06824898490004"/>
    <n v="-60057.152134000004"/>
    <n v="-60399.212894999997"/>
    <n v="-342.06076099999336"/>
    <n v="292.00748798490667"/>
    <n v="-60057.152134000004"/>
    <n v="-60399.212894999997"/>
    <n v="-342.06076099999336"/>
    <x v="0"/>
    <n v="40159.943964419996"/>
    <n v="0"/>
    <n v="-60399.212894999997"/>
    <n v="-147090.01308899999"/>
    <n v="-342.06076099999336"/>
    <n v="-342.06076099999336"/>
    <n v="-342.06076099999336"/>
    <x v="1"/>
  </r>
  <r>
    <n v="1532"/>
    <n v="580"/>
    <x v="0"/>
    <x v="1"/>
    <s v="Safeway Inc."/>
    <x v="4"/>
    <x v="1"/>
    <x v="3"/>
    <x v="1"/>
    <x v="1"/>
    <d v="2001-01-05T00:00:00"/>
    <d v="2006-01-05T00:00:00"/>
    <x v="0"/>
    <n v="10000000"/>
    <n v="-4068.8899659999997"/>
    <n v="0.5"/>
    <n v="38.586272000000001"/>
    <n v="38.551779000000003"/>
    <n v="-2.7249916786002398E-2"/>
    <n v="110.87691298490012"/>
    <n v="523.19133599999998"/>
    <x v="0"/>
    <n v="634.06824898490004"/>
    <n v="60057.152134000004"/>
    <n v="60399.212894999997"/>
    <n v="342.06076099999336"/>
    <n v="-292.00748798490667"/>
    <n v="60057.152134000004"/>
    <n v="60399.212894999997"/>
    <n v="342.06076099999336"/>
    <x v="0"/>
    <n v="-40159.943964419996"/>
    <n v="0"/>
    <n v="60399.212894999997"/>
    <n v="147090.01308899999"/>
    <n v="342.06076099999336"/>
    <n v="342.06076099999336"/>
    <n v="342.06076099999336"/>
    <x v="1"/>
  </r>
  <r>
    <n v="273"/>
    <n v="410"/>
    <x v="0"/>
    <x v="0"/>
    <s v="Sainsbury (j) Plc"/>
    <x v="5"/>
    <x v="1"/>
    <x v="6"/>
    <x v="7"/>
    <x v="2"/>
    <d v="2000-12-05T00:00:00"/>
    <d v="2005-12-05T00:00:00"/>
    <x v="0"/>
    <n v="-10000000"/>
    <n v="4009.0522820000001"/>
    <n v="0.56999999999999995"/>
    <n v="37.446593"/>
    <n v="34.516455999999998"/>
    <n v="-3.0441939412980492"/>
    <n v="-12204.332667211518"/>
    <n v="-491.15313900000001"/>
    <x v="0"/>
    <n v="-12695.485806211518"/>
    <n v="-85371.130692999999"/>
    <n v="-97829.735375000004"/>
    <n v="-12458.604682000005"/>
    <n v="236.88112421151345"/>
    <n v="-85371.130692999999"/>
    <n v="-97829.735375000004"/>
    <n v="-12458.604682000005"/>
    <x v="0"/>
    <n v="23082.118513615002"/>
    <n v="-14250"/>
    <n v="-112079.735375"/>
    <n v="-62524.971637000002"/>
    <n v="-12458.604682000005"/>
    <n v="-12458.604682000005"/>
    <n v="-12458.604682000005"/>
    <x v="1"/>
  </r>
  <r>
    <n v="277"/>
    <n v="414"/>
    <x v="0"/>
    <x v="0"/>
    <s v="Sainsbury (j) Plc"/>
    <x v="5"/>
    <x v="1"/>
    <x v="6"/>
    <x v="6"/>
    <x v="2"/>
    <d v="2000-12-06T00:00:00"/>
    <d v="2005-12-06T00:00:00"/>
    <x v="0"/>
    <n v="-10000000"/>
    <n v="4008.0063719999998"/>
    <n v="0.55000000000000004"/>
    <n v="37.457720999999999"/>
    <n v="34.526735000000002"/>
    <n v="-3.0444275383618686"/>
    <n v="-12202.084972846644"/>
    <n v="-486.93861000000004"/>
    <x v="0"/>
    <n v="-12689.023582846643"/>
    <n v="-76785.102822999994"/>
    <n v="-89230.627624000001"/>
    <n v="-12445.524801000007"/>
    <n v="243.49878184663612"/>
    <n v="-76785.102822999994"/>
    <n v="-89230.627624000001"/>
    <n v="-12445.524801000007"/>
    <x v="0"/>
    <n v="23076.096686789999"/>
    <n v="-13750"/>
    <n v="-102980.627624"/>
    <n v="-62172.337263000001"/>
    <n v="-12445.524801000007"/>
    <n v="-12445.524801000007"/>
    <n v="-12445.524801000007"/>
    <x v="1"/>
  </r>
  <r>
    <n v="240"/>
    <n v="355"/>
    <x v="0"/>
    <x v="0"/>
    <s v="Sanwa Bank Ltd"/>
    <x v="1"/>
    <x v="2"/>
    <x v="9"/>
    <x v="6"/>
    <x v="4"/>
    <d v="2000-10-23T00:00:00"/>
    <d v="2005-10-23T00:00:00"/>
    <x v="0"/>
    <n v="-10000000"/>
    <n v="3872.545513"/>
    <n v="0.35"/>
    <n v="70.185725000000005"/>
    <n v="70.159315000000007"/>
    <n v="-5.3976690499440358E-3"/>
    <n v="-20.902719060019749"/>
    <n v="-835.74408000000005"/>
    <x v="0"/>
    <n v="-856.64679906001982"/>
    <n v="134153.002549"/>
    <n v="134092.26921699999"/>
    <n v="-60.733332000003429"/>
    <n v="795.91346706001639"/>
    <n v="134153.002549"/>
    <n v="134092.26921699999"/>
    <n v="-60.733332000003429"/>
    <x v="0"/>
    <n v="28029.484423094"/>
    <n v="-8944.4444440000007"/>
    <n v="125147.824773"/>
    <n v="67965.189633000002"/>
    <n v="-60.733332000003429"/>
    <n v="-60.733332000003429"/>
    <n v="-60.733332000003429"/>
    <x v="1"/>
  </r>
  <r>
    <n v="1356"/>
    <n v="513"/>
    <x v="0"/>
    <x v="0"/>
    <s v="Sealed Air Corp."/>
    <x v="4"/>
    <x v="8"/>
    <x v="3"/>
    <x v="1"/>
    <x v="5"/>
    <d v="2001-01-05T00:00:00"/>
    <d v="2006-01-05T00:00:00"/>
    <x v="0"/>
    <n v="-10000000"/>
    <n v="4081.5182599999998"/>
    <n v="1.5"/>
    <n v="314.51199400000002"/>
    <n v="313.53422599999999"/>
    <n v="-0.6238957572697954"/>
    <n v="-2546.4419256331976"/>
    <n v="-2163.7533360000002"/>
    <x v="0"/>
    <n v="-4710.1952616331982"/>
    <n v="589171.48411700001"/>
    <n v="585998.10633900005"/>
    <n v="-3173.3777779999655"/>
    <n v="1536.8174836332328"/>
    <n v="589171.48411700001"/>
    <n v="585998.10633900005"/>
    <n v="-3173.3777779999655"/>
    <x v="0"/>
    <n v="40284.585226199997"/>
    <n v="0"/>
    <n v="585998.10633900005"/>
    <n v="-331173.4604509999"/>
    <n v="-3173.3777779999655"/>
    <n v="-3173.3777779999655"/>
    <n v="-3173.3777779999655"/>
    <x v="1"/>
  </r>
  <r>
    <n v="1570"/>
    <n v="616"/>
    <x v="0"/>
    <x v="1"/>
    <s v="Sealed Air Corp."/>
    <x v="4"/>
    <x v="8"/>
    <x v="3"/>
    <x v="1"/>
    <x v="1"/>
    <d v="2001-01-05T00:00:00"/>
    <d v="2006-01-05T00:00:00"/>
    <x v="0"/>
    <n v="10000000"/>
    <n v="-4081.5182599999998"/>
    <n v="1.5"/>
    <n v="314.51199400000002"/>
    <n v="313.53422599999999"/>
    <n v="-0.6238957572697954"/>
    <n v="2546.4419256331976"/>
    <n v="2163.7533360000002"/>
    <x v="0"/>
    <n v="4710.1952616331982"/>
    <n v="-589171.48411700001"/>
    <n v="-585998.10633900005"/>
    <n v="3173.3777779999655"/>
    <n v="-1536.8174836332328"/>
    <n v="-589171.48411700001"/>
    <n v="-585998.10633900005"/>
    <n v="3173.3777779999655"/>
    <x v="0"/>
    <n v="-40284.585226199997"/>
    <n v="0"/>
    <n v="-585998.10633900005"/>
    <n v="331173.4604509999"/>
    <n v="3173.3777779999655"/>
    <n v="3173.3777779999655"/>
    <n v="3173.3777779999655"/>
    <x v="1"/>
  </r>
  <r>
    <n v="1357"/>
    <n v="514"/>
    <x v="0"/>
    <x v="0"/>
    <s v="Sears Roebuck"/>
    <x v="10"/>
    <x v="6"/>
    <x v="3"/>
    <x v="1"/>
    <x v="4"/>
    <d v="2001-01-05T00:00:00"/>
    <d v="2006-01-05T00:00:00"/>
    <x v="0"/>
    <n v="-10000000"/>
    <n v="4163.5560020000003"/>
    <n v="1.3"/>
    <n v="67.203585000000004"/>
    <n v="67.205004000000002"/>
    <n v="1.06490700938758E-2"/>
    <n v="44.337999705075291"/>
    <n v="-1056.7905780000001"/>
    <x v="0"/>
    <n v="-1012.4525782949248"/>
    <n v="-293391.69171899999"/>
    <n v="-294053.48641399998"/>
    <n v="-661.79469499998959"/>
    <n v="350.65788329493523"/>
    <n v="-293391.69171899999"/>
    <n v="-294053.48641399998"/>
    <n v="-661.79469499998959"/>
    <x v="0"/>
    <n v="30820.723304805004"/>
    <n v="0"/>
    <n v="-294053.48641399998"/>
    <n v="-186536.55266299998"/>
    <n v="-661.79469499998959"/>
    <n v="-661.79469499998959"/>
    <n v="-661.79469499998959"/>
    <x v="1"/>
  </r>
  <r>
    <n v="1534"/>
    <n v="582"/>
    <x v="0"/>
    <x v="1"/>
    <s v="Sears Roebuck"/>
    <x v="10"/>
    <x v="6"/>
    <x v="3"/>
    <x v="1"/>
    <x v="1"/>
    <d v="2001-01-05T00:00:00"/>
    <d v="2006-01-05T00:00:00"/>
    <x v="0"/>
    <n v="10000000"/>
    <n v="-4163.5560020000003"/>
    <n v="1.3"/>
    <n v="67.203585000000004"/>
    <n v="67.205004000000002"/>
    <n v="1.06490700938758E-2"/>
    <n v="-44.337999705075291"/>
    <n v="1056.7905780000001"/>
    <x v="0"/>
    <n v="1012.4525782949248"/>
    <n v="293391.69171899999"/>
    <n v="294053.48641399998"/>
    <n v="661.79469499998959"/>
    <n v="-350.65788329493523"/>
    <n v="293391.69171899999"/>
    <n v="294053.48641399998"/>
    <n v="661.79469499998959"/>
    <x v="0"/>
    <n v="-30820.723304805004"/>
    <n v="0"/>
    <n v="294053.48641399998"/>
    <n v="186536.55266299998"/>
    <n v="661.79469499998959"/>
    <n v="661.79469499998959"/>
    <n v="661.79469499998959"/>
    <x v="1"/>
  </r>
  <r>
    <n v="1587"/>
    <n v="641"/>
    <x v="0"/>
    <x v="0"/>
    <s v="Securitas Ab"/>
    <x v="1"/>
    <x v="1"/>
    <x v="11"/>
    <x v="17"/>
    <x v="2"/>
    <d v="2000-12-28T00:00:00"/>
    <d v="2001-04-06T00:00:00"/>
    <x v="0"/>
    <n v="27000000"/>
    <n v="-49.01887"/>
    <n v="0.18"/>
    <n v="73.854395999999994"/>
    <n v="62.170392999999997"/>
    <n v="-0.55982346213401257"/>
    <n v="27.441913513297084"/>
    <n v="711.03095099999996"/>
    <x v="0"/>
    <n v="738.47286451329705"/>
    <n v="11718.914779999999"/>
    <n v="12440.270358"/>
    <n v="721.35557800000061"/>
    <n v="-17.117286513296449"/>
    <n v="11718.914779999999"/>
    <n v="12440.270358"/>
    <n v="721.35557800000061"/>
    <x v="0"/>
    <n v="-354.79858106"/>
    <n v="0"/>
    <n v="12440.270358"/>
    <n v="42686.8606"/>
    <n v="721.35557800000061"/>
    <n v="721.35557800000061"/>
    <n v="721.35557800000061"/>
    <x v="3"/>
  </r>
  <r>
    <n v="1728"/>
    <n v="933"/>
    <x v="0"/>
    <x v="0"/>
    <s v="Siemens Ag"/>
    <x v="9"/>
    <x v="8"/>
    <x v="8"/>
    <x v="10"/>
    <x v="2"/>
    <d v="2001-03-29T00:00:00"/>
    <d v="2006-06-30T00:00:00"/>
    <x v="1"/>
    <n v="10000000"/>
    <n v="-4506.3454320000001"/>
    <n v="0.41499999999999998"/>
    <n v="43.118613000000003"/>
    <n v="41.023018"/>
    <n v="-2.1239329242067737"/>
    <n v="9571.1754308735963"/>
    <n v="541.72626000000002"/>
    <x v="0"/>
    <n v="10112.901690873596"/>
    <n v="-6923.1617340000003"/>
    <n v="2903.8261050000001"/>
    <n v="9826.9878390000013"/>
    <n v="-285.91385187359447"/>
    <n v="-6106.2286493880001"/>
    <n v="2548.1074071375001"/>
    <n v="8654.3360565255007"/>
    <x v="0"/>
    <m/>
    <n v="0"/>
    <n v="2548.1074071375001"/>
    <n v="2548.1074071375001"/>
    <n v="8654.3360565255007"/>
    <n v="8654.3360565255007"/>
    <n v="8654.3360565255007"/>
    <x v="1"/>
  </r>
  <r>
    <n v="1358"/>
    <n v="515"/>
    <x v="0"/>
    <x v="0"/>
    <s v="Skf Ab"/>
    <x v="1"/>
    <x v="8"/>
    <x v="11"/>
    <x v="1"/>
    <x v="2"/>
    <d v="2001-01-05T00:00:00"/>
    <d v="2006-01-05T00:00:00"/>
    <x v="0"/>
    <n v="-10000000"/>
    <n v="4121.9274269999996"/>
    <n v="0.98"/>
    <n v="97.314836999999997"/>
    <n v="96.671566999999996"/>
    <n v="-0.59517626624313646"/>
    <n v="-2453.273375727038"/>
    <n v="-1123.3574550000001"/>
    <x v="0"/>
    <n v="-3576.6308307270383"/>
    <n v="-26747.962018999999"/>
    <n v="-29668.978639000001"/>
    <n v="-2921.0166200000021"/>
    <n v="655.61421072703615"/>
    <n v="-26747.962018999999"/>
    <n v="-29668.978639000001"/>
    <n v="-2921.0166200000021"/>
    <x v="0"/>
    <n v="29834.510716625999"/>
    <n v="0"/>
    <n v="-29668.978639000001"/>
    <n v="-31598.992525000001"/>
    <n v="-2921.0166200000021"/>
    <n v="-2921.0166200000021"/>
    <n v="-2921.0166200000021"/>
    <x v="1"/>
  </r>
  <r>
    <n v="1571"/>
    <n v="617"/>
    <x v="0"/>
    <x v="1"/>
    <s v="Skf Ab"/>
    <x v="1"/>
    <x v="8"/>
    <x v="11"/>
    <x v="1"/>
    <x v="1"/>
    <d v="2001-01-05T00:00:00"/>
    <d v="2006-01-05T00:00:00"/>
    <x v="0"/>
    <n v="10000000"/>
    <n v="-4121.9274269999996"/>
    <n v="0.98"/>
    <n v="97.314836999999997"/>
    <n v="96.671566999999996"/>
    <n v="-0.59517626624313646"/>
    <n v="2453.273375727038"/>
    <n v="1123.3574550000001"/>
    <x v="0"/>
    <n v="3576.6308307270383"/>
    <n v="26747.962018999999"/>
    <n v="29668.978639000001"/>
    <n v="2921.0166200000021"/>
    <n v="-655.61421072703615"/>
    <n v="26747.962018999999"/>
    <n v="29668.978639000001"/>
    <n v="2921.0166200000021"/>
    <x v="0"/>
    <n v="-29834.510716625999"/>
    <n v="0"/>
    <n v="29668.978639000001"/>
    <n v="31598.992525000001"/>
    <n v="2921.0166200000021"/>
    <n v="2921.0166200000021"/>
    <n v="2921.0166200000021"/>
    <x v="1"/>
  </r>
  <r>
    <n v="35"/>
    <n v="129"/>
    <x v="0"/>
    <x v="0"/>
    <s v="Solectron Corp"/>
    <x v="4"/>
    <x v="8"/>
    <x v="3"/>
    <x v="6"/>
    <x v="0"/>
    <d v="2000-07-19T00:00:00"/>
    <d v="2003-05-08T00:00:00"/>
    <x v="0"/>
    <n v="10000000"/>
    <n v="-1814.942397"/>
    <n v="1.4"/>
    <n v="665.63547300000005"/>
    <n v="663.20128199999999"/>
    <n v="-0.64309392575033064"/>
    <n v="1167.1784310974451"/>
    <n v="4732.764228"/>
    <x v="0"/>
    <n v="5899.9426590974454"/>
    <n v="-941714.44917699997"/>
    <n v="-937005.74503700004"/>
    <n v="4708.7041399999289"/>
    <n v="-1191.2385190975165"/>
    <n v="-941714.44917699997"/>
    <n v="-937005.74503700004"/>
    <n v="4708.7041399999289"/>
    <x v="0"/>
    <n v="-17913.481458390001"/>
    <n v="71555.555556000007"/>
    <n v="-865450.18948100007"/>
    <n v="-549552.63048900012"/>
    <n v="4708.7041399999289"/>
    <n v="4708.7041399999289"/>
    <n v="4708.7041399999289"/>
    <x v="5"/>
  </r>
  <r>
    <n v="1359"/>
    <n v="516"/>
    <x v="0"/>
    <x v="0"/>
    <s v="Solectron Corp"/>
    <x v="4"/>
    <x v="8"/>
    <x v="3"/>
    <x v="1"/>
    <x v="0"/>
    <d v="2001-01-05T00:00:00"/>
    <d v="2006-01-05T00:00:00"/>
    <x v="0"/>
    <n v="-10000000"/>
    <n v="3975.421648"/>
    <n v="2.4500000000000002"/>
    <n v="702.10145199999999"/>
    <n v="700.52191700000003"/>
    <n v="-0.73153640977001477"/>
    <n v="-2908.1656796999155"/>
    <n v="-4553.2733550000003"/>
    <x v="0"/>
    <n v="-7461.4390346999153"/>
    <n v="1569986"/>
    <n v="1566309"/>
    <n v="-3677"/>
    <n v="3784.4390346999153"/>
    <n v="1569986"/>
    <n v="1566309"/>
    <n v="-3677"/>
    <x v="0"/>
    <n v="39237.411665760003"/>
    <n v="0"/>
    <n v="1566309"/>
    <n v="1231946.8729389999"/>
    <n v="-3677"/>
    <n v="-3677"/>
    <n v="-3677"/>
    <x v="1"/>
  </r>
  <r>
    <n v="1535"/>
    <n v="583"/>
    <x v="0"/>
    <x v="1"/>
    <s v="Solectron Corp"/>
    <x v="4"/>
    <x v="8"/>
    <x v="3"/>
    <x v="1"/>
    <x v="1"/>
    <d v="2001-01-05T00:00:00"/>
    <d v="2006-01-05T00:00:00"/>
    <x v="0"/>
    <n v="10000000"/>
    <n v="-3975.421648"/>
    <n v="2.4500000000000002"/>
    <n v="702.10145199999999"/>
    <n v="700.52191700000003"/>
    <n v="-0.73153640977001477"/>
    <n v="2908.1656796999155"/>
    <n v="4553.2733550000003"/>
    <x v="0"/>
    <n v="7461.4390346999153"/>
    <n v="-1569986"/>
    <n v="-1566309"/>
    <n v="3677"/>
    <n v="-3784.4390346999153"/>
    <n v="-1569986"/>
    <n v="-1566309"/>
    <n v="3677"/>
    <x v="0"/>
    <n v="-39237.411665760003"/>
    <n v="0"/>
    <n v="-1566309"/>
    <n v="-1231946.8729389999"/>
    <n v="3677"/>
    <n v="3677"/>
    <n v="3677"/>
    <x v="1"/>
  </r>
  <r>
    <n v="1681"/>
    <n v="889"/>
    <x v="0"/>
    <x v="0"/>
    <s v="Solectron Corp"/>
    <x v="4"/>
    <x v="8"/>
    <x v="3"/>
    <x v="8"/>
    <x v="0"/>
    <d v="2001-03-13T00:00:00"/>
    <d v="2003-05-08T00:00:00"/>
    <x v="0"/>
    <n v="10000000"/>
    <n v="-1871.2435330000001"/>
    <n v="3.8"/>
    <n v="665.48240499999997"/>
    <n v="663.08336099999997"/>
    <n v="-0.64289783543383028"/>
    <n v="1203.0184169352533"/>
    <n v="5183.6626290000004"/>
    <x v="0"/>
    <n v="6386.6810459352537"/>
    <n v="-505050.63903399999"/>
    <n v="-499630.22592400003"/>
    <n v="5420.4131099999649"/>
    <n v="-966.26793593528873"/>
    <n v="-505050.63903399999"/>
    <n v="-499630.22592400003"/>
    <n v="5420.4131099999649"/>
    <x v="0"/>
    <n v="-18469.173670709999"/>
    <n v="0"/>
    <n v="-499630.22592400003"/>
    <n v="-499630.22592400003"/>
    <n v="5420.4131099999649"/>
    <n v="5420.4131099999649"/>
    <n v="5420.4131099999649"/>
    <x v="5"/>
  </r>
  <r>
    <n v="1360"/>
    <n v="517"/>
    <x v="0"/>
    <x v="0"/>
    <s v="Southwest Airlines"/>
    <x v="5"/>
    <x v="6"/>
    <x v="3"/>
    <x v="1"/>
    <x v="3"/>
    <d v="2001-01-05T00:00:00"/>
    <d v="2006-01-05T00:00:00"/>
    <x v="0"/>
    <n v="-10000000"/>
    <n v="4019.617217"/>
    <n v="0.36"/>
    <n v="64.583652999999998"/>
    <n v="64.007446000000002"/>
    <n v="-0.57858542339271835"/>
    <n v="-2325.691929374605"/>
    <n v="-788.42718300000001"/>
    <x v="0"/>
    <n v="-3114.1191123746048"/>
    <n v="110507.248685"/>
    <n v="108155.947745"/>
    <n v="-2351.300940000001"/>
    <n v="762.81817237460382"/>
    <n v="110507.248685"/>
    <n v="108155.947745"/>
    <n v="-2351.300940000001"/>
    <x v="0"/>
    <n v="23142.946126877501"/>
    <n v="0"/>
    <n v="108155.947745"/>
    <n v="-33892.845589999997"/>
    <n v="-2351.300940000001"/>
    <n v="-2351.300940000001"/>
    <n v="-2351.300940000001"/>
    <x v="1"/>
  </r>
  <r>
    <n v="1536"/>
    <n v="584"/>
    <x v="0"/>
    <x v="1"/>
    <s v="Southwest Airlines"/>
    <x v="5"/>
    <x v="6"/>
    <x v="3"/>
    <x v="1"/>
    <x v="1"/>
    <d v="2001-01-05T00:00:00"/>
    <d v="2006-01-05T00:00:00"/>
    <x v="0"/>
    <n v="10000000"/>
    <n v="-4019.617217"/>
    <n v="0.36"/>
    <n v="64.583652999999998"/>
    <n v="64.007446000000002"/>
    <n v="-0.57858542339271835"/>
    <n v="2325.691929374605"/>
    <n v="788.42718300000001"/>
    <x v="0"/>
    <n v="3114.1191123746048"/>
    <n v="-110507.248685"/>
    <n v="-108155.947745"/>
    <n v="2351.300940000001"/>
    <n v="-762.81817237460382"/>
    <n v="-110507.248685"/>
    <n v="-108155.947745"/>
    <n v="2351.300940000001"/>
    <x v="0"/>
    <n v="-23142.946126877501"/>
    <n v="0"/>
    <n v="-108155.947745"/>
    <n v="33892.845589999997"/>
    <n v="2351.300940000001"/>
    <n v="2351.300940000001"/>
    <n v="2351.300940000001"/>
    <x v="1"/>
  </r>
  <r>
    <n v="1361"/>
    <n v="632"/>
    <x v="0"/>
    <x v="0"/>
    <s v="Talisman Energy"/>
    <x v="1"/>
    <x v="5"/>
    <x v="0"/>
    <x v="1"/>
    <x v="6"/>
    <d v="2001-01-05T00:00:00"/>
    <d v="2006-01-05T00:00:00"/>
    <x v="0"/>
    <n v="-10000000"/>
    <n v="4069.2701520000001"/>
    <n v="0.68"/>
    <n v="54.198740000000001"/>
    <n v="53.626322999999999"/>
    <n v="-0.57954233986098402"/>
    <n v="-2358.314345416542"/>
    <n v="-740.32869000000005"/>
    <x v="0"/>
    <n v="-3098.6430354165423"/>
    <n v="-74359.560673999993"/>
    <n v="-77028.363458000007"/>
    <n v="-2668.8027840000141"/>
    <n v="429.84025141652819"/>
    <n v="-74359.560673999993"/>
    <n v="-77028.363458000007"/>
    <n v="-2668.8027840000141"/>
    <x v="0"/>
    <n v="29453.377360176004"/>
    <n v="0"/>
    <n v="-77028.363458000007"/>
    <n v="-105054.627978"/>
    <n v="-2668.8027840000141"/>
    <n v="-2668.8027840000141"/>
    <n v="-2668.8027840000141"/>
    <x v="1"/>
  </r>
  <r>
    <n v="1537"/>
    <n v="627"/>
    <x v="0"/>
    <x v="1"/>
    <s v="Talisman Energy"/>
    <x v="1"/>
    <x v="5"/>
    <x v="0"/>
    <x v="1"/>
    <x v="1"/>
    <d v="2001-01-05T00:00:00"/>
    <d v="2006-01-05T00:00:00"/>
    <x v="0"/>
    <n v="10000000"/>
    <n v="-4069.2701520000001"/>
    <n v="0.68"/>
    <n v="54.198740000000001"/>
    <n v="53.626322999999999"/>
    <n v="-0.57954233986098402"/>
    <n v="2358.314345416542"/>
    <n v="740.32869000000005"/>
    <x v="0"/>
    <n v="3098.6430354165423"/>
    <n v="74359.560673999993"/>
    <n v="77028.363458000007"/>
    <n v="2668.8027840000141"/>
    <n v="-429.84025141652819"/>
    <n v="74359.560673999993"/>
    <n v="77028.363458000007"/>
    <n v="2668.8027840000141"/>
    <x v="0"/>
    <n v="-29453.377360176004"/>
    <n v="0"/>
    <n v="77028.363458000007"/>
    <n v="105054.627978"/>
    <n v="2668.8027840000141"/>
    <n v="2668.8027840000141"/>
    <n v="2668.8027840000141"/>
    <x v="1"/>
  </r>
  <r>
    <n v="1362"/>
    <n v="518"/>
    <x v="0"/>
    <x v="0"/>
    <s v="Tate &amp; Lyle Plc"/>
    <x v="1"/>
    <x v="1"/>
    <x v="6"/>
    <x v="1"/>
    <x v="6"/>
    <d v="2001-01-05T00:00:00"/>
    <d v="2006-01-05T00:00:00"/>
    <x v="0"/>
    <n v="-10000000"/>
    <n v="4089.762154"/>
    <n v="0.7"/>
    <n v="69.535317000000006"/>
    <n v="68.958430000000007"/>
    <n v="-0.57044419729050477"/>
    <n v="-2332.9810890476156"/>
    <n v="-835.75452299999995"/>
    <x v="0"/>
    <n v="-3168.7356120476156"/>
    <n v="-19027.905506999999"/>
    <n v="-21624.690044999999"/>
    <n v="-2596.7845379999999"/>
    <n v="571.95107404761575"/>
    <n v="-19027.905506999999"/>
    <n v="-21624.690044999999"/>
    <n v="-2596.7845379999999"/>
    <x v="0"/>
    <n v="29601.698470652002"/>
    <n v="0"/>
    <n v="-21624.690044999999"/>
    <n v="-132319.809584"/>
    <n v="-2596.7845379999999"/>
    <n v="-2596.7845379999999"/>
    <n v="-2596.7845379999999"/>
    <x v="1"/>
  </r>
  <r>
    <n v="1572"/>
    <n v="618"/>
    <x v="0"/>
    <x v="1"/>
    <s v="Tate &amp; Lyle Plc"/>
    <x v="1"/>
    <x v="1"/>
    <x v="6"/>
    <x v="1"/>
    <x v="1"/>
    <d v="2001-01-05T00:00:00"/>
    <d v="2006-01-05T00:00:00"/>
    <x v="0"/>
    <n v="10000000"/>
    <n v="-4089.762154"/>
    <n v="0.7"/>
    <n v="69.535317000000006"/>
    <n v="68.958430000000007"/>
    <n v="-0.57044419729050477"/>
    <n v="2332.9810890476156"/>
    <n v="835.75452299999995"/>
    <x v="0"/>
    <n v="3168.7356120476156"/>
    <n v="19027.905506999999"/>
    <n v="21624.690044999999"/>
    <n v="2596.7845379999999"/>
    <n v="-571.95107404761575"/>
    <n v="19027.905506999999"/>
    <n v="21624.690044999999"/>
    <n v="2596.7845379999999"/>
    <x v="0"/>
    <n v="-29601.698470652002"/>
    <n v="0"/>
    <n v="21624.690044999999"/>
    <n v="132319.809584"/>
    <n v="2596.7845379999999"/>
    <n v="2596.7845379999999"/>
    <n v="2596.7845379999999"/>
    <x v="1"/>
  </r>
  <r>
    <n v="1638"/>
    <n v="842"/>
    <x v="0"/>
    <x v="0"/>
    <s v="Tate &amp; Lyle Plc"/>
    <x v="1"/>
    <x v="1"/>
    <x v="6"/>
    <x v="10"/>
    <x v="6"/>
    <d v="2001-02-12T00:00:00"/>
    <d v="2006-02-12T00:00:00"/>
    <x v="0"/>
    <n v="10000000"/>
    <n v="-4175.3862989999998"/>
    <n v="0.74"/>
    <n v="70.285754999999995"/>
    <n v="69.708995999999999"/>
    <n v="-0.57467775383199293"/>
    <n v="2399.5016196901979"/>
    <n v="825.38717099999997"/>
    <x v="0"/>
    <n v="3224.8887906901978"/>
    <n v="25947.721962"/>
    <n v="28616.546549999999"/>
    <n v="2668.8245879999995"/>
    <n v="-556.06420269019827"/>
    <n v="25947.721962"/>
    <n v="28616.546549999999"/>
    <n v="2668.8245879999995"/>
    <x v="0"/>
    <n v="-30221.446032161999"/>
    <n v="0"/>
    <n v="28616.546549999999"/>
    <n v="28616.546549999999"/>
    <n v="2668.8245879999995"/>
    <n v="2668.8245879999995"/>
    <n v="2668.8245879999995"/>
    <x v="1"/>
  </r>
  <r>
    <n v="42"/>
    <n v="138"/>
    <x v="0"/>
    <x v="0"/>
    <s v="Tecnost SPA"/>
    <x v="4"/>
    <x v="4"/>
    <x v="12"/>
    <x v="6"/>
    <x v="2"/>
    <d v="2000-08-08T00:00:00"/>
    <d v="2003-08-08T00:00:00"/>
    <x v="0"/>
    <n v="10000000"/>
    <n v="-2124.253338"/>
    <n v="1"/>
    <n v="132.65221500000001"/>
    <n v="159.930128"/>
    <n v="28.183652648394336"/>
    <n v="-59869.218215384208"/>
    <n v="1607.494506"/>
    <x v="0"/>
    <n v="-58261.723709384205"/>
    <n v="-56608.811443999999"/>
    <n v="-115503.384993"/>
    <n v="-58894.573549000001"/>
    <n v="-632.84983961579564"/>
    <n v="-56608.811443999999"/>
    <n v="-115503.384993"/>
    <n v="-58894.573549000001"/>
    <x v="0"/>
    <n v="-20966.38044606"/>
    <n v="51111.111110999998"/>
    <n v="-64392.273882000001"/>
    <n v="31232.723405000004"/>
    <n v="-58894.573549000001"/>
    <n v="-58894.573549000001"/>
    <n v="-58894.573549000001"/>
    <x v="5"/>
  </r>
  <r>
    <n v="45"/>
    <n v="139"/>
    <x v="0"/>
    <x v="0"/>
    <s v="Tecnost SPA"/>
    <x v="4"/>
    <x v="4"/>
    <x v="12"/>
    <x v="0"/>
    <x v="2"/>
    <d v="2000-08-09T00:00:00"/>
    <d v="2001-08-09T00:00:00"/>
    <x v="0"/>
    <n v="-10000000"/>
    <n v="338.94062500000001"/>
    <n v="0.63"/>
    <n v="72.881929999999997"/>
    <n v="102.00650400000001"/>
    <n v="31.612790463739771"/>
    <n v="10714.858957773999"/>
    <n v="-678.98179200000004"/>
    <x v="0"/>
    <n v="10035.877165773998"/>
    <n v="-5824.503256"/>
    <n v="4034.07519"/>
    <n v="9858.5784459999995"/>
    <n v="-177.29871977399853"/>
    <n v="-5824.503256"/>
    <n v="4034.07519"/>
    <n v="9858.5784459999995"/>
    <x v="0"/>
    <n v="3345.3439687500004"/>
    <n v="-32200"/>
    <n v="-28165.92481"/>
    <n v="-35503.579461000001"/>
    <n v="9858.5784459999959"/>
    <n v="9858.5784459999959"/>
    <n v="9858.5784459999995"/>
    <x v="3"/>
  </r>
  <r>
    <n v="163"/>
    <n v="317"/>
    <x v="0"/>
    <x v="0"/>
    <s v="Tecnost SPA"/>
    <x v="4"/>
    <x v="4"/>
    <x v="12"/>
    <x v="3"/>
    <x v="2"/>
    <d v="2000-10-03T00:00:00"/>
    <d v="2003-10-03T00:00:00"/>
    <x v="0"/>
    <n v="10000000"/>
    <n v="-2261.0331169999999"/>
    <n v="1.18"/>
    <n v="137.195662"/>
    <n v="164.44076100000001"/>
    <n v="28.048160764368006"/>
    <n v="-63417.820359176098"/>
    <n v="1701.6201570000001"/>
    <x v="0"/>
    <n v="-61716.2002021761"/>
    <n v="-15122.392468"/>
    <n v="-77548.360910999996"/>
    <n v="-62425.968442999998"/>
    <n v="-709.76824082389794"/>
    <n v="-15122.392468"/>
    <n v="-77548.360910999996"/>
    <n v="-62425.968442999998"/>
    <x v="0"/>
    <n v="-22316.39686479"/>
    <n v="30155.555555999999"/>
    <n v="-47392.805354999997"/>
    <n v="31151.470036000006"/>
    <n v="-62425.968442999998"/>
    <n v="-62425.968442999998"/>
    <n v="-62425.968442999998"/>
    <x v="4"/>
  </r>
  <r>
    <n v="882"/>
    <n v="423"/>
    <x v="0"/>
    <x v="0"/>
    <s v="Telefonica Sa"/>
    <x v="6"/>
    <x v="4"/>
    <x v="7"/>
    <x v="11"/>
    <x v="2"/>
    <d v="2000-12-12T00:00:00"/>
    <d v="2005-12-12T00:00:00"/>
    <x v="1"/>
    <n v="-10000000"/>
    <n v="4159.6687910000001"/>
    <n v="1.04"/>
    <n v="77.064280999999994"/>
    <n v="76.762378999999996"/>
    <n v="-0.2356673467744522"/>
    <n v="-980.29810743546329"/>
    <n v="-1004.385798"/>
    <x v="0"/>
    <n v="-1984.6839054354632"/>
    <n v="-118542.007228"/>
    <n v="-120133.91871300001"/>
    <n v="-1591.9114850000042"/>
    <n v="392.77242043545903"/>
    <n v="-104554.05037509601"/>
    <n v="-105417.5136706575"/>
    <n v="-863.46329556149431"/>
    <x v="0"/>
    <n v="17106.637902987499"/>
    <n v="-22815"/>
    <n v="-128232.5136706575"/>
    <n v="-121545.88985315965"/>
    <n v="-746.46329556149431"/>
    <n v="-746.46329556149431"/>
    <n v="-863.46329556149431"/>
    <x v="1"/>
  </r>
  <r>
    <n v="1363"/>
    <n v="519"/>
    <x v="0"/>
    <x v="0"/>
    <s v="Telefonica Sa"/>
    <x v="6"/>
    <x v="4"/>
    <x v="7"/>
    <x v="1"/>
    <x v="2"/>
    <d v="2001-01-05T00:00:00"/>
    <d v="2006-01-05T00:00:00"/>
    <x v="0"/>
    <n v="-10000000"/>
    <n v="4074.1300550000001"/>
    <n v="0.75"/>
    <n v="77.396471000000005"/>
    <n v="77.103553000000005"/>
    <n v="-0.27613344844093085"/>
    <n v="-1125.0035814839894"/>
    <n v="-948.39226200000007"/>
    <x v="0"/>
    <n v="-2073.3958434839897"/>
    <n v="-8377.1385570000002"/>
    <n v="-9795.3594969999995"/>
    <n v="-1418.2209399999992"/>
    <n v="655.17490348399042"/>
    <n v="-8377.1385570000002"/>
    <n v="-9795.3594969999995"/>
    <n v="-1418.2209399999992"/>
    <x v="0"/>
    <n v="16754.859851187499"/>
    <n v="0"/>
    <n v="-9795.3594969999995"/>
    <n v="-130483.37944399999"/>
    <n v="-1418.2209399999992"/>
    <n v="-1418.2209399999992"/>
    <n v="-1418.2209399999992"/>
    <x v="1"/>
  </r>
  <r>
    <n v="1538"/>
    <n v="585"/>
    <x v="0"/>
    <x v="1"/>
    <s v="Telefonica Sa"/>
    <x v="6"/>
    <x v="4"/>
    <x v="7"/>
    <x v="1"/>
    <x v="1"/>
    <d v="2001-01-05T00:00:00"/>
    <d v="2006-01-05T00:00:00"/>
    <x v="0"/>
    <n v="10000000"/>
    <n v="-4074.1300550000001"/>
    <n v="0.75"/>
    <n v="77.396471000000005"/>
    <n v="77.103553000000005"/>
    <n v="-0.27613344844093085"/>
    <n v="1125.0035814839894"/>
    <n v="948.39226200000007"/>
    <x v="0"/>
    <n v="2073.3958434839897"/>
    <n v="8377.1385570000002"/>
    <n v="9795.3594969999995"/>
    <n v="1418.2209399999992"/>
    <n v="-655.17490348399042"/>
    <n v="8377.1385570000002"/>
    <n v="9795.3594969999995"/>
    <n v="1418.2209399999992"/>
    <x v="0"/>
    <n v="-16754.859851187499"/>
    <n v="0"/>
    <n v="9795.3594969999995"/>
    <n v="130483.37944399999"/>
    <n v="1418.2209399999992"/>
    <n v="1418.2209399999992"/>
    <n v="1418.2209399999992"/>
    <x v="1"/>
  </r>
  <r>
    <n v="1599"/>
    <n v="653"/>
    <x v="0"/>
    <x v="0"/>
    <s v="Telefonica Sa"/>
    <x v="6"/>
    <x v="4"/>
    <x v="7"/>
    <x v="7"/>
    <x v="2"/>
    <d v="2001-01-08T00:00:00"/>
    <d v="2006-01-08T00:00:00"/>
    <x v="0"/>
    <n v="10000000"/>
    <n v="-4144.6320720000003"/>
    <n v="1.19"/>
    <n v="77.471906000000004"/>
    <n v="77.178730000000002"/>
    <n v="-0.27583504421501098"/>
    <n v="1143.2347708350726"/>
    <n v="1054.2666449999999"/>
    <x v="0"/>
    <n v="2197.5014158350723"/>
    <n v="200675.587868"/>
    <n v="202450.17924299999"/>
    <n v="1774.5913749999891"/>
    <n v="-422.91004083508324"/>
    <n v="200675.587868"/>
    <n v="202450.17924299999"/>
    <n v="1774.5913749999891"/>
    <x v="0"/>
    <n v="-17044.799396100003"/>
    <n v="0"/>
    <n v="202450.17924299999"/>
    <n v="202450.17924299999"/>
    <n v="1774.5913749999891"/>
    <n v="1774.5913749999891"/>
    <n v="1774.5913749999891"/>
    <x v="1"/>
  </r>
  <r>
    <n v="1631"/>
    <n v="835"/>
    <x v="0"/>
    <x v="0"/>
    <s v="Telefonica Sa"/>
    <x v="6"/>
    <x v="4"/>
    <x v="7"/>
    <x v="7"/>
    <x v="2"/>
    <d v="2001-02-02T00:00:00"/>
    <d v="2006-02-02T00:00:00"/>
    <x v="1"/>
    <n v="-10000000"/>
    <n v="4268.0286450000003"/>
    <n v="1"/>
    <n v="78.348502999999994"/>
    <n v="78.046058000000002"/>
    <n v="-0.23851050012737091"/>
    <n v="-1017.9696466768953"/>
    <n v="-984.65892000000008"/>
    <x v="0"/>
    <n v="-2002.6285666768954"/>
    <n v="-109173.61500400001"/>
    <n v="-110788.23687199999"/>
    <n v="-1614.6218679999874"/>
    <n v="388.00669867690794"/>
    <n v="-96291.128433528007"/>
    <n v="-97216.677855179994"/>
    <n v="-925.54942165198736"/>
    <x v="0"/>
    <n v="17552.267802562499"/>
    <n v="0"/>
    <n v="-97216.677855179994"/>
    <n v="-97216.677855179994"/>
    <n v="-925.54942165198736"/>
    <n v="-925.54942165198736"/>
    <n v="-925.54942165198736"/>
    <x v="1"/>
  </r>
  <r>
    <n v="43"/>
    <n v="140"/>
    <x v="0"/>
    <x v="0"/>
    <s v="Teleglobe Inc"/>
    <x v="1"/>
    <x v="4"/>
    <x v="0"/>
    <x v="6"/>
    <x v="6"/>
    <d v="2000-08-08T00:00:00"/>
    <d v="2005-08-08T00:00:00"/>
    <x v="0"/>
    <n v="12000000"/>
    <n v="-4537.480509"/>
    <n v="1"/>
    <n v="129.38756599999999"/>
    <n v="128.710351"/>
    <n v="-0.58851723891278251"/>
    <n v="2670.3855007772468"/>
    <n v="1894.8970380000001"/>
    <x v="0"/>
    <n v="4565.2825387772464"/>
    <n v="-115339.92707600001"/>
    <n v="-112081.459369"/>
    <n v="3258.4677070000034"/>
    <n v="-1306.8148317772429"/>
    <n v="-115339.92707600001"/>
    <n v="-112081.459369"/>
    <n v="3258.4677070000034"/>
    <x v="0"/>
    <n v="-32842.283924142001"/>
    <n v="59527.333333000002"/>
    <n v="-52554.126036000001"/>
    <n v="156674.27522499999"/>
    <n v="3258.4677070000034"/>
    <n v="3258.4677070000034"/>
    <n v="3258.4677070000034"/>
    <x v="0"/>
  </r>
  <r>
    <n v="47"/>
    <n v="141"/>
    <x v="0"/>
    <x v="0"/>
    <s v="Teleglobe Inc"/>
    <x v="1"/>
    <x v="4"/>
    <x v="0"/>
    <x v="0"/>
    <x v="6"/>
    <d v="2000-08-21T00:00:00"/>
    <d v="2001-03-29T00:00:00"/>
    <x v="0"/>
    <n v="0"/>
    <n v="0"/>
    <n v="0.67"/>
    <n v="0"/>
    <n v="0"/>
    <m/>
    <n v="-"/>
    <n v="0"/>
    <x v="0"/>
    <n v="0"/>
    <n v="0"/>
    <n v="0"/>
    <n v="0"/>
    <n v="0"/>
    <n v="0"/>
    <n v="0"/>
    <n v="0"/>
    <x v="0"/>
    <n v="0"/>
    <n v="-61416.666666999998"/>
    <n v="-61416.666666999998"/>
    <n v="-28237.786785999997"/>
    <n v="0"/>
    <n v="0"/>
    <n v="0"/>
    <x v="3"/>
  </r>
  <r>
    <n v="48"/>
    <n v="142"/>
    <x v="0"/>
    <x v="0"/>
    <s v="Teleglobe Inc"/>
    <x v="1"/>
    <x v="4"/>
    <x v="0"/>
    <x v="13"/>
    <x v="6"/>
    <d v="2000-08-21T00:00:00"/>
    <d v="2001-08-21T00:00:00"/>
    <x v="0"/>
    <n v="10000000"/>
    <n v="-370.18246099999999"/>
    <n v="0.93"/>
    <n v="80.262300999999994"/>
    <n v="78.624740000000003"/>
    <n v="-0.54334234937947201"/>
    <n v="201.13580805881475"/>
    <n v="664.60455300000001"/>
    <x v="0"/>
    <n v="865.74036105881476"/>
    <n v="15432.933016999999"/>
    <n v="16281.09057"/>
    <n v="848.15755300000092"/>
    <n v="-17.582808058813839"/>
    <n v="15432.933016999999"/>
    <n v="16281.09057"/>
    <n v="848.15755300000092"/>
    <x v="0"/>
    <n v="-2679.3806527180004"/>
    <n v="47533.333333000002"/>
    <n v="63814.423903000003"/>
    <n v="24662.691977000002"/>
    <n v="848.15755299999728"/>
    <n v="848.15755299999728"/>
    <n v="848.15755300000092"/>
    <x v="3"/>
  </r>
  <r>
    <n v="146"/>
    <n v="204"/>
    <x v="0"/>
    <x v="0"/>
    <s v="Telia AB"/>
    <x v="11"/>
    <x v="4"/>
    <x v="11"/>
    <x v="7"/>
    <x v="2"/>
    <d v="2000-09-21T00:00:00"/>
    <d v="2005-09-21T00:00:00"/>
    <x v="1"/>
    <n v="-10000000"/>
    <n v="3888.1291550000001"/>
    <n v="0.39"/>
    <n v="71.113518999999997"/>
    <n v="71.043334000000002"/>
    <n v="-6.5816525417679121E-4"/>
    <n v="-2.5590315135727675"/>
    <n v="-688.52408100000002"/>
    <x v="0"/>
    <n v="-691.08311251357281"/>
    <n v="127047.87916500001"/>
    <n v="126689.09331500001"/>
    <n v="-358.78585000000021"/>
    <n v="332.2972625135726"/>
    <n v="112056.22942353001"/>
    <n v="111169.6793839125"/>
    <n v="-886.55003961750481"/>
    <x v="0"/>
    <n v="7675.166951969999"/>
    <n v="-17206.3125"/>
    <n v="93963.366883912502"/>
    <n v="-23343.017985619299"/>
    <n v="-798.3125396175019"/>
    <n v="-798.3125396175019"/>
    <n v="-886.55003961750481"/>
    <x v="0"/>
  </r>
  <r>
    <n v="1364"/>
    <n v="520"/>
    <x v="0"/>
    <x v="0"/>
    <s v="Tesco Plc"/>
    <x v="2"/>
    <x v="1"/>
    <x v="6"/>
    <x v="1"/>
    <x v="2"/>
    <d v="2001-01-05T00:00:00"/>
    <d v="2006-01-05T00:00:00"/>
    <x v="0"/>
    <n v="-10000000"/>
    <n v="4043.2138479999999"/>
    <n v="0.32"/>
    <n v="25.181457000000002"/>
    <n v="25.061346"/>
    <n v="-0.1192179149569869"/>
    <n v="-482.02352468377575"/>
    <n v="-294.49678499999999"/>
    <x v="0"/>
    <n v="-776.52030968377574"/>
    <n v="-36528.029423"/>
    <n v="-37159.451455000002"/>
    <n v="-631.42203200000222"/>
    <n v="145.09827768377352"/>
    <n v="-36528.029423"/>
    <n v="-37159.451455000002"/>
    <n v="-631.42203200000222"/>
    <x v="0"/>
    <n v="11971.956203927999"/>
    <n v="0"/>
    <n v="-37159.451455000002"/>
    <n v="-40409.179061000003"/>
    <n v="-631.42203200000222"/>
    <n v="-631.42203200000222"/>
    <n v="-631.42203200000222"/>
    <x v="1"/>
  </r>
  <r>
    <n v="1573"/>
    <n v="619"/>
    <x v="0"/>
    <x v="1"/>
    <s v="Tesco Plc"/>
    <x v="2"/>
    <x v="1"/>
    <x v="6"/>
    <x v="1"/>
    <x v="1"/>
    <d v="2001-01-05T00:00:00"/>
    <d v="2006-01-05T00:00:00"/>
    <x v="0"/>
    <n v="10000000"/>
    <n v="-4043.2138479999999"/>
    <n v="0.32"/>
    <n v="25.181457000000002"/>
    <n v="25.061346"/>
    <n v="-0.1192179149569869"/>
    <n v="482.02352468377575"/>
    <n v="294.49678499999999"/>
    <x v="0"/>
    <n v="776.52030968377574"/>
    <n v="36528.029423"/>
    <n v="37159.451455000002"/>
    <n v="631.42203200000222"/>
    <n v="-145.09827768377352"/>
    <n v="36528.029423"/>
    <n v="37159.451455000002"/>
    <n v="631.42203200000222"/>
    <x v="0"/>
    <n v="-11971.956203927999"/>
    <n v="0"/>
    <n v="37159.451455000002"/>
    <n v="40409.179061000003"/>
    <n v="631.42203200000222"/>
    <n v="631.42203200000222"/>
    <n v="631.42203200000222"/>
    <x v="1"/>
  </r>
  <r>
    <n v="1365"/>
    <n v="521"/>
    <x v="0"/>
    <x v="0"/>
    <s v="Time Warner Inc."/>
    <x v="1"/>
    <x v="4"/>
    <x v="3"/>
    <x v="1"/>
    <x v="5"/>
    <d v="2001-01-05T00:00:00"/>
    <d v="2006-01-05T00:00:00"/>
    <x v="0"/>
    <n v="-10000000"/>
    <n v="4066.4859859999997"/>
    <n v="0.65"/>
    <n v="61.826332999999998"/>
    <n v="61.236718000000003"/>
    <n v="-0.58334762529288886"/>
    <n v="-2372.1749432199117"/>
    <n v="-696.44003399999997"/>
    <x v="0"/>
    <n v="-3068.6149772199115"/>
    <n v="-29104.474528999999"/>
    <n v="-31767.621015000001"/>
    <n v="-2663.1464860000015"/>
    <n v="405.46849121990999"/>
    <n v="-29104.474528999999"/>
    <n v="-31767.621015000001"/>
    <n v="-2663.1464860000015"/>
    <x v="0"/>
    <n v="29433.225566667999"/>
    <n v="0"/>
    <n v="-31767.621015000001"/>
    <n v="-131216.14405999999"/>
    <n v="-2663.1464860000015"/>
    <n v="-2663.1464860000015"/>
    <n v="-2663.1464860000015"/>
    <x v="1"/>
  </r>
  <r>
    <n v="1539"/>
    <n v="586"/>
    <x v="0"/>
    <x v="1"/>
    <s v="Time Warner Inc."/>
    <x v="1"/>
    <x v="4"/>
    <x v="3"/>
    <x v="1"/>
    <x v="1"/>
    <d v="2001-01-05T00:00:00"/>
    <d v="2006-01-05T00:00:00"/>
    <x v="0"/>
    <n v="10000000"/>
    <n v="-4066.4859859999997"/>
    <n v="0.65"/>
    <n v="61.826332999999998"/>
    <n v="61.236718000000003"/>
    <n v="-0.58334762529288886"/>
    <n v="2372.1749432199117"/>
    <n v="696.44003399999997"/>
    <x v="0"/>
    <n v="3068.6149772199115"/>
    <n v="29104.474528999999"/>
    <n v="31767.621015000001"/>
    <n v="2663.1464860000015"/>
    <n v="-405.46849121990999"/>
    <n v="29104.474528999999"/>
    <n v="31767.621015000001"/>
    <n v="2663.1464860000015"/>
    <x v="0"/>
    <n v="-29433.225566667999"/>
    <n v="0"/>
    <n v="31767.621015000001"/>
    <n v="131216.14405999999"/>
    <n v="2663.1464860000015"/>
    <n v="2663.1464860000015"/>
    <n v="2663.1464860000015"/>
    <x v="1"/>
  </r>
  <r>
    <n v="1634"/>
    <n v="838"/>
    <x v="0"/>
    <x v="0"/>
    <s v="Time Warner Inc."/>
    <x v="1"/>
    <x v="4"/>
    <x v="3"/>
    <x v="12"/>
    <x v="5"/>
    <d v="2001-02-09T00:00:00"/>
    <d v="2006-02-09T00:00:00"/>
    <x v="0"/>
    <n v="10000000"/>
    <n v="-4130.3488859999998"/>
    <n v="0.6"/>
    <n v="62.295693"/>
    <n v="61.706549000000003"/>
    <n v="-0.58676728043778648"/>
    <n v="2423.5535830974609"/>
    <n v="670.437996"/>
    <x v="0"/>
    <n v="3093.991579097461"/>
    <n v="-898.43137100000001"/>
    <n v="1756.6084450000001"/>
    <n v="2655.039816"/>
    <n v="-438.95176309746103"/>
    <n v="-898.43137100000001"/>
    <n v="1756.6084450000001"/>
    <n v="2655.039816"/>
    <x v="0"/>
    <n v="-29895.465236868"/>
    <n v="0"/>
    <n v="1756.6084450000001"/>
    <n v="1756.6084450000001"/>
    <n v="2655.039816"/>
    <n v="2655.039816"/>
    <n v="2655.039816"/>
    <x v="1"/>
  </r>
  <r>
    <n v="1703"/>
    <n v="909"/>
    <x v="0"/>
    <x v="0"/>
    <s v="Tokyo Elec Power Co"/>
    <x v="9"/>
    <x v="3"/>
    <x v="9"/>
    <x v="11"/>
    <x v="6"/>
    <d v="2001-03-20T00:00:00"/>
    <d v="2006-03-20T00:00:00"/>
    <x v="0"/>
    <n v="-20000000"/>
    <n v="8374.4430970000012"/>
    <n v="0.32"/>
    <n v="27.646260000000002"/>
    <n v="27.619098000000001"/>
    <n v="-3.178116076015769E-2"/>
    <n v="-266.14952234254986"/>
    <n v="-835.13915700000007"/>
    <x v="0"/>
    <n v="-1101.28867934255"/>
    <n v="-40508.387337"/>
    <n v="-40972.962005000001"/>
    <n v="-464.57466800000111"/>
    <n v="636.71401134254893"/>
    <n v="-40508.387337"/>
    <n v="-40972.962005000001"/>
    <n v="-464.57466800000111"/>
    <x v="0"/>
    <m/>
    <n v="0"/>
    <n v="-40972.962005000001"/>
    <n v="-40972.962005000001"/>
    <n v="-464.57466800000111"/>
    <n v="-464.57466800000111"/>
    <n v="-464.57466800000111"/>
    <x v="1"/>
  </r>
  <r>
    <n v="1690"/>
    <n v="898"/>
    <x v="0"/>
    <x v="0"/>
    <s v="Toyota Motor Corp"/>
    <x v="13"/>
    <x v="6"/>
    <x v="9"/>
    <x v="31"/>
    <x v="6"/>
    <d v="2001-03-16T00:00:00"/>
    <d v="2006-02-06T00:00:00"/>
    <x v="0"/>
    <n v="-20000000"/>
    <n v="8167.6769490000006"/>
    <n v="0.24"/>
    <n v="25.395150999999998"/>
    <n v="25.377355999999999"/>
    <n v="-1.8330493305996887E-2"/>
    <n v="-149.7175476391896"/>
    <n v="-605.90820600000006"/>
    <x v="0"/>
    <n v="-755.62575363918972"/>
    <n v="9566.2017070000002"/>
    <n v="9293.6353629999994"/>
    <n v="-272.56634400000075"/>
    <n v="483.05940963918897"/>
    <n v="9566.2017070000002"/>
    <n v="9293.6353629999994"/>
    <n v="-272.56634400000075"/>
    <x v="0"/>
    <n v="12226.604008805552"/>
    <n v="0"/>
    <n v="9293.6353629999994"/>
    <n v="9293.6353629999994"/>
    <n v="-272.56634400000075"/>
    <n v="-272.56634400000075"/>
    <n v="-272.56634400000075"/>
    <x v="1"/>
  </r>
  <r>
    <n v="14"/>
    <n v="104"/>
    <x v="0"/>
    <x v="8"/>
    <s v="Transocean Sedco"/>
    <x v="10"/>
    <x v="5"/>
    <x v="3"/>
    <x v="23"/>
    <x v="5"/>
    <d v="2000-06-06T00:00:00"/>
    <d v="2003-05-24T00:00:00"/>
    <x v="0"/>
    <n v="4000000"/>
    <n v="-780.98029199999996"/>
    <n v="0.75"/>
    <n v="70.104755999999995"/>
    <n v="69.421198000000004"/>
    <n v="-0.55099230694412715"/>
    <n v="430.31413276697799"/>
    <n v="251.55140400000002"/>
    <x v="0"/>
    <n v="681.86553676697804"/>
    <n v="6961.6029760000001"/>
    <n v="7598.4070339999998"/>
    <n v="636.80405799999971"/>
    <n v="-45.061478766978325"/>
    <n v="6961.6029760000001"/>
    <n v="7598.4070339999998"/>
    <n v="636.80405799999971"/>
    <x v="0"/>
    <n v="-5781.2066115299995"/>
    <n v="22083.333332999999"/>
    <n v="29681.740366999999"/>
    <n v="15894.458395"/>
    <n v="636.80405800000153"/>
    <n v="636.80405800000153"/>
    <n v="636.80405799999971"/>
    <x v="5"/>
  </r>
  <r>
    <n v="16"/>
    <n v="105"/>
    <x v="0"/>
    <x v="0"/>
    <s v="Transocean Sedco"/>
    <x v="10"/>
    <x v="5"/>
    <x v="3"/>
    <x v="8"/>
    <x v="5"/>
    <d v="2000-06-06T00:00:00"/>
    <d v="2003-05-24T00:00:00"/>
    <x v="0"/>
    <n v="-10000000"/>
    <n v="1947.4400450000001"/>
    <n v="0.6"/>
    <n v="70.104721999999995"/>
    <n v="69.421165000000002"/>
    <n v="-0.55099260759959579"/>
    <n v="-1073.0250685384242"/>
    <n v="-613.31453699999997"/>
    <x v="0"/>
    <n v="-1686.3396055384242"/>
    <n v="14455.891546999999"/>
    <n v="12900.754704000001"/>
    <n v="-1555.1368429999984"/>
    <n v="131.20276253842576"/>
    <n v="14455.891546999999"/>
    <n v="12900.754704000001"/>
    <n v="-1555.1368429999984"/>
    <x v="0"/>
    <n v="14415.924933112499"/>
    <n v="-44166.666666999998"/>
    <n v="-31265.911962999999"/>
    <n v="-40106.387115999998"/>
    <n v="-1555.1368430000002"/>
    <n v="-1555.1368430000002"/>
    <n v="-1555.1368429999984"/>
    <x v="5"/>
  </r>
  <r>
    <n v="17"/>
    <n v="106"/>
    <x v="0"/>
    <x v="0"/>
    <s v="Transocean Sedco"/>
    <x v="10"/>
    <x v="5"/>
    <x v="3"/>
    <x v="6"/>
    <x v="5"/>
    <d v="2000-06-06T00:00:00"/>
    <d v="2003-05-24T00:00:00"/>
    <x v="0"/>
    <n v="6000000"/>
    <n v="-1169.0654549999999"/>
    <n v="0.63"/>
    <n v="70.104755999999995"/>
    <n v="69.421198000000004"/>
    <n v="-0.55099254736392966"/>
    <n v="644.1463530856214"/>
    <n v="369.85552800000005"/>
    <x v="0"/>
    <n v="1014.0018810856214"/>
    <n v="-4850.3755879999999"/>
    <n v="-3912.8679630000001"/>
    <n v="937.50762499999973"/>
    <n v="-76.494256085621714"/>
    <n v="-4850.3755879999999"/>
    <n v="-3912.8679630000001"/>
    <n v="937.50762499999973"/>
    <x v="0"/>
    <n v="-8654.0070306375001"/>
    <n v="27825"/>
    <n v="23912.132036999999"/>
    <n v="24194.365518999999"/>
    <n v="937.50762499999837"/>
    <n v="937.50762499999837"/>
    <n v="937.50762499999973"/>
    <x v="5"/>
  </r>
  <r>
    <n v="114"/>
    <n v="120"/>
    <x v="2"/>
    <x v="9"/>
    <s v="Transocean Sedco"/>
    <x v="10"/>
    <x v="5"/>
    <x v="3"/>
    <x v="4"/>
    <x v="5"/>
    <d v="2000-06-06T00:00:00"/>
    <d v="2003-05-24T00:00:00"/>
    <x v="0"/>
    <n v="-4000000"/>
    <n v="780.98029199999996"/>
    <n v="0.75"/>
    <n v="70.104755999999995"/>
    <n v="69.421198000000004"/>
    <n v="-0.55099230694412715"/>
    <n v="-430.31413276697799"/>
    <n v="-251.55140400000002"/>
    <x v="0"/>
    <n v="-681.86553676697804"/>
    <n v="-6961.6029760000001"/>
    <n v="-7598.4070339999998"/>
    <n v="-636.80405799999971"/>
    <n v="45.061478766978325"/>
    <n v="-6961.6029760000001"/>
    <n v="-7598.4070339999998"/>
    <n v="-636.80405799999971"/>
    <x v="0"/>
    <n v="5781.2066115299995"/>
    <n v="-22083.333332999999"/>
    <n v="-29681.740366999999"/>
    <n v="-15894.458395"/>
    <n v="-636.80405800000153"/>
    <n v="-636.80405800000153"/>
    <n v="-636.80405799999971"/>
    <x v="5"/>
  </r>
  <r>
    <n v="1366"/>
    <n v="522"/>
    <x v="0"/>
    <x v="0"/>
    <s v="Transocean Sedco"/>
    <x v="10"/>
    <x v="5"/>
    <x v="3"/>
    <x v="1"/>
    <x v="5"/>
    <d v="2001-01-05T00:00:00"/>
    <d v="2006-01-05T00:00:00"/>
    <x v="0"/>
    <n v="-10000000"/>
    <n v="4073.0553370000002"/>
    <n v="0.8"/>
    <n v="82.380177000000003"/>
    <n v="81.784013999999999"/>
    <n v="-0.56790507871508111"/>
    <n v="-2313.1088117698664"/>
    <n v="-969.70272899999998"/>
    <x v="0"/>
    <n v="-3282.8115407698665"/>
    <n v="-9688.2679079999998"/>
    <n v="-12374.615673"/>
    <n v="-2686.3477650000004"/>
    <n v="596.46377576986606"/>
    <n v="-9688.2679079999998"/>
    <n v="-12374.615673"/>
    <n v="-2686.3477650000004"/>
    <x v="0"/>
    <n v="30150.792132142502"/>
    <n v="0"/>
    <n v="-12374.615673"/>
    <n v="-34771.686732999995"/>
    <n v="-2686.3477650000004"/>
    <n v="-2686.3477650000004"/>
    <n v="-2686.3477650000004"/>
    <x v="1"/>
  </r>
  <r>
    <n v="1540"/>
    <n v="587"/>
    <x v="0"/>
    <x v="1"/>
    <s v="Transocean Sedco"/>
    <x v="10"/>
    <x v="5"/>
    <x v="3"/>
    <x v="1"/>
    <x v="1"/>
    <d v="2001-01-05T00:00:00"/>
    <d v="2006-01-05T00:00:00"/>
    <x v="0"/>
    <n v="10000000"/>
    <n v="-4073.0553370000002"/>
    <n v="0.8"/>
    <n v="82.380177000000003"/>
    <n v="81.784013999999999"/>
    <n v="-0.56790507871508111"/>
    <n v="2313.1088117698664"/>
    <n v="969.70272899999998"/>
    <x v="0"/>
    <n v="3282.8115407698665"/>
    <n v="9688.2679079999998"/>
    <n v="12374.615673"/>
    <n v="2686.3477650000004"/>
    <n v="-596.46377576986606"/>
    <n v="9688.2679079999998"/>
    <n v="12374.615673"/>
    <n v="2686.3477650000004"/>
    <x v="0"/>
    <n v="-30150.792132142502"/>
    <n v="0"/>
    <n v="12374.615673"/>
    <n v="34771.686732999995"/>
    <n v="2686.3477650000004"/>
    <n v="2686.3477650000004"/>
    <n v="2686.3477650000004"/>
    <x v="1"/>
  </r>
  <r>
    <n v="1367"/>
    <n v="523"/>
    <x v="0"/>
    <x v="0"/>
    <s v="Tribune Co."/>
    <x v="5"/>
    <x v="4"/>
    <x v="3"/>
    <x v="1"/>
    <x v="4"/>
    <d v="2001-01-05T00:00:00"/>
    <d v="2006-01-05T00:00:00"/>
    <x v="0"/>
    <n v="-10000000"/>
    <n v="4030.570721"/>
    <n v="0.35"/>
    <n v="43.538643999999998"/>
    <n v="43.497458999999999"/>
    <n v="-3.1033151222696252E-2"/>
    <n v="-125.08131069856486"/>
    <n v="-522.114192"/>
    <x v="0"/>
    <n v="-647.19550269856484"/>
    <n v="27252.508321000001"/>
    <n v="27021.223458"/>
    <n v="-231.28486300000077"/>
    <n v="415.91063969856407"/>
    <n v="27252.508321000001"/>
    <n v="27021.223458"/>
    <n v="-231.28486300000077"/>
    <x v="0"/>
    <n v="23206.010926157498"/>
    <n v="0"/>
    <n v="27021.223458"/>
    <n v="-123374.429852"/>
    <n v="-231.28486300000077"/>
    <n v="-231.28486300000077"/>
    <n v="-231.28486300000077"/>
    <x v="1"/>
  </r>
  <r>
    <n v="1541"/>
    <n v="588"/>
    <x v="0"/>
    <x v="1"/>
    <s v="Tribune Co."/>
    <x v="5"/>
    <x v="4"/>
    <x v="3"/>
    <x v="1"/>
    <x v="1"/>
    <d v="2001-01-05T00:00:00"/>
    <d v="2006-01-05T00:00:00"/>
    <x v="0"/>
    <n v="10000000"/>
    <n v="-4030.570721"/>
    <n v="0.35"/>
    <n v="43.538643999999998"/>
    <n v="43.497458999999999"/>
    <n v="-3.1033151222696252E-2"/>
    <n v="125.08131069856486"/>
    <n v="522.114192"/>
    <x v="0"/>
    <n v="647.19550269856484"/>
    <n v="-27252.508321000001"/>
    <n v="-27021.223458"/>
    <n v="231.28486300000077"/>
    <n v="-415.91063969856407"/>
    <n v="-27252.508321000001"/>
    <n v="-27021.223458"/>
    <n v="231.28486300000077"/>
    <x v="0"/>
    <n v="-23206.010926157498"/>
    <n v="0"/>
    <n v="-27021.223458"/>
    <n v="123374.429852"/>
    <n v="231.28486300000077"/>
    <n v="231.28486300000077"/>
    <n v="231.28486300000077"/>
    <x v="1"/>
  </r>
  <r>
    <n v="883"/>
    <n v="827"/>
    <x v="1"/>
    <x v="5"/>
    <s v="Triplets"/>
    <x v="9"/>
    <x v="10"/>
    <x v="15"/>
    <x v="3"/>
    <x v="0"/>
    <d v="2000-05-02T00:00:00"/>
    <d v="2005-05-02T00:00:00"/>
    <x v="0"/>
    <n v="5000000"/>
    <m/>
    <n v="6.4"/>
    <n v="0"/>
    <n v="0"/>
    <n v="0"/>
    <n v="0"/>
    <n v="0"/>
    <x v="0"/>
    <n v="0"/>
    <n v="0"/>
    <n v="0"/>
    <n v="0"/>
    <n v="0"/>
    <n v="0"/>
    <n v="0"/>
    <n v="0"/>
    <x v="0"/>
    <m/>
    <n v="80000"/>
    <n v="80000"/>
    <n v="80000"/>
    <n v="0"/>
    <n v="0"/>
    <n v="0"/>
    <x v="0"/>
  </r>
  <r>
    <n v="884"/>
    <n v="828"/>
    <x v="1"/>
    <x v="7"/>
    <s v="Triplets"/>
    <x v="9"/>
    <x v="10"/>
    <x v="15"/>
    <x v="4"/>
    <x v="0"/>
    <d v="2000-05-02T00:00:00"/>
    <d v="2005-05-02T00:00:00"/>
    <x v="0"/>
    <n v="-5000000"/>
    <m/>
    <n v="6.4"/>
    <n v="0"/>
    <n v="0"/>
    <n v="0"/>
    <n v="0"/>
    <n v="0"/>
    <x v="0"/>
    <n v="0"/>
    <n v="0"/>
    <n v="0"/>
    <n v="0"/>
    <n v="0"/>
    <n v="0"/>
    <n v="0"/>
    <n v="0"/>
    <x v="0"/>
    <m/>
    <n v="-80000"/>
    <n v="-80000"/>
    <n v="-80000"/>
    <n v="0"/>
    <n v="0"/>
    <n v="0"/>
    <x v="0"/>
  </r>
  <r>
    <n v="885"/>
    <n v="830"/>
    <x v="0"/>
    <x v="8"/>
    <s v="Triplets"/>
    <x v="9"/>
    <x v="10"/>
    <x v="15"/>
    <x v="23"/>
    <x v="0"/>
    <d v="2000-05-02T00:00:00"/>
    <d v="2005-05-02T00:00:00"/>
    <x v="0"/>
    <n v="5000000"/>
    <m/>
    <n v="6.4"/>
    <n v="0"/>
    <n v="0"/>
    <n v="0"/>
    <n v="0"/>
    <n v="0"/>
    <x v="0"/>
    <n v="0"/>
    <n v="0"/>
    <n v="0"/>
    <n v="0"/>
    <n v="0"/>
    <n v="0"/>
    <n v="0"/>
    <n v="0"/>
    <x v="0"/>
    <m/>
    <n v="80000"/>
    <n v="80000"/>
    <n v="80000"/>
    <n v="0"/>
    <n v="0"/>
    <n v="0"/>
    <x v="0"/>
  </r>
  <r>
    <n v="1368"/>
    <n v="524"/>
    <x v="0"/>
    <x v="0"/>
    <s v="TXU Corporation"/>
    <x v="1"/>
    <x v="3"/>
    <x v="3"/>
    <x v="1"/>
    <x v="0"/>
    <d v="2001-01-05T00:00:00"/>
    <d v="2006-01-05T00:00:00"/>
    <x v="0"/>
    <n v="-10000000"/>
    <n v="4100.0806259999999"/>
    <n v="1"/>
    <n v="105.066034"/>
    <n v="104.462008"/>
    <n v="-0.56926722082839532"/>
    <n v="-2334.0415031353673"/>
    <n v="-1209.5192520000001"/>
    <x v="0"/>
    <n v="-3543.5607551353673"/>
    <n v="-3602.7541569999999"/>
    <n v="-6345.583028"/>
    <n v="-2742.8288710000002"/>
    <n v="800.73188413536718"/>
    <n v="-3602.7541569999999"/>
    <n v="-6345.583028"/>
    <n v="-2742.8288710000002"/>
    <x v="0"/>
    <n v="29676.383570988"/>
    <n v="0"/>
    <n v="-6345.583028"/>
    <n v="-140978.04345100001"/>
    <n v="-2742.8288710000002"/>
    <n v="-2742.8288710000002"/>
    <n v="-2742.8288710000002"/>
    <x v="1"/>
  </r>
  <r>
    <n v="1542"/>
    <n v="589"/>
    <x v="0"/>
    <x v="1"/>
    <s v="TXU Corporation"/>
    <x v="1"/>
    <x v="3"/>
    <x v="3"/>
    <x v="1"/>
    <x v="1"/>
    <d v="2001-01-05T00:00:00"/>
    <d v="2006-01-05T00:00:00"/>
    <x v="0"/>
    <n v="10000000"/>
    <n v="-4100.0806259999999"/>
    <n v="1"/>
    <n v="105.066034"/>
    <n v="104.462008"/>
    <n v="-0.56926722082839532"/>
    <n v="2334.0415031353673"/>
    <n v="1209.5192520000001"/>
    <x v="0"/>
    <n v="3543.5607551353673"/>
    <n v="3602.7541569999999"/>
    <n v="6345.583028"/>
    <n v="2742.8288710000002"/>
    <n v="-800.73188413536718"/>
    <n v="3602.7541569999999"/>
    <n v="6345.583028"/>
    <n v="2742.8288710000002"/>
    <x v="0"/>
    <n v="-29676.383570988"/>
    <n v="0"/>
    <n v="6345.583028"/>
    <n v="140978.04345100001"/>
    <n v="2742.8288710000002"/>
    <n v="2742.8288710000002"/>
    <n v="2742.8288710000002"/>
    <x v="1"/>
  </r>
  <r>
    <n v="424"/>
    <n v="421"/>
    <x v="0"/>
    <x v="0"/>
    <s v="Unilever N.V."/>
    <x v="6"/>
    <x v="1"/>
    <x v="2"/>
    <x v="12"/>
    <x v="2"/>
    <d v="2000-12-12T00:00:00"/>
    <d v="2005-12-12T00:00:00"/>
    <x v="1"/>
    <n v="-10000000"/>
    <n v="4078.264271"/>
    <n v="0.26500000000000001"/>
    <n v="21.043251999999999"/>
    <n v="21.021153000000002"/>
    <n v="-5.1079783548984431E-3"/>
    <n v="-20.831685621823677"/>
    <n v="-291.46311000000003"/>
    <x v="0"/>
    <n v="-312.29479562182371"/>
    <n v="-24715.083949"/>
    <n v="-24889.085782999999"/>
    <n v="-174.00183399999878"/>
    <n v="138.29296162182493"/>
    <n v="-21798.704043017999"/>
    <n v="-21840.172774582497"/>
    <n v="-41.468731564498739"/>
    <x v="0"/>
    <n v="16771.8618144875"/>
    <n v="-5813.4375"/>
    <n v="-27653.610274582497"/>
    <n v="-21914.923644394668"/>
    <n v="-11.656231564498739"/>
    <n v="-11.656231564498739"/>
    <n v="-41.468731564498739"/>
    <x v="1"/>
  </r>
  <r>
    <n v="1676"/>
    <n v="884"/>
    <x v="0"/>
    <x v="0"/>
    <s v="Unilever N.V."/>
    <x v="6"/>
    <x v="1"/>
    <x v="2"/>
    <x v="7"/>
    <x v="2"/>
    <d v="2001-03-13T00:00:00"/>
    <d v="2006-03-13T00:00:00"/>
    <x v="1"/>
    <n v="10000000"/>
    <n v="-4266.1584309999998"/>
    <n v="0.245"/>
    <n v="21.785964"/>
    <n v="21.762993999999999"/>
    <n v="-6.8119961930273162E-3"/>
    <n v="29.061054990823386"/>
    <n v="298.12572899999998"/>
    <x v="0"/>
    <n v="327.18678399082336"/>
    <n v="13448.184018"/>
    <n v="13622.435871"/>
    <n v="174.25185299999976"/>
    <n v="-152.9349309908236"/>
    <n v="11861.298303875999"/>
    <n v="11953.687476802499"/>
    <n v="92.389172926499668"/>
    <x v="0"/>
    <n v="-17544.576547487501"/>
    <n v="0"/>
    <n v="11953.687476802499"/>
    <n v="11953.687476802499"/>
    <n v="92.389172926499668"/>
    <n v="92.389172926499668"/>
    <n v="92.389172926499668"/>
    <x v="1"/>
  </r>
  <r>
    <n v="1369"/>
    <n v="525"/>
    <x v="0"/>
    <x v="0"/>
    <s v="Union Pacific Corp."/>
    <x v="0"/>
    <x v="8"/>
    <x v="3"/>
    <x v="1"/>
    <x v="3"/>
    <d v="2001-01-05T00:00:00"/>
    <d v="2006-01-05T00:00:00"/>
    <x v="0"/>
    <n v="-10000000"/>
    <n v="4067.4736910000001"/>
    <n v="0.7"/>
    <n v="62.074907000000003"/>
    <n v="61.397911999999998"/>
    <n v="-0.67760805076460873"/>
    <n v="-2756.1529192948387"/>
    <n v="-778.46813699999996"/>
    <x v="0"/>
    <n v="-3534.6210562948386"/>
    <n v="-50174.484123000002"/>
    <n v="-53248.186199000003"/>
    <n v="-3073.7020760000014"/>
    <n v="460.91898029483718"/>
    <n v="-50174.484123000002"/>
    <n v="-53248.186199000003"/>
    <n v="-3073.7020760000014"/>
    <x v="0"/>
    <n v="50851.556084882002"/>
    <n v="0"/>
    <n v="-53248.186199000003"/>
    <n v="-72196.353797999996"/>
    <n v="-3073.7020760000014"/>
    <n v="-3073.7020760000014"/>
    <n v="-3073.7020760000014"/>
    <x v="1"/>
  </r>
  <r>
    <n v="1543"/>
    <n v="590"/>
    <x v="0"/>
    <x v="1"/>
    <s v="Union Pacific Corp."/>
    <x v="0"/>
    <x v="8"/>
    <x v="3"/>
    <x v="1"/>
    <x v="1"/>
    <d v="2001-01-05T00:00:00"/>
    <d v="2006-01-05T00:00:00"/>
    <x v="0"/>
    <n v="10000000"/>
    <n v="-4067.4736910000001"/>
    <n v="0.7"/>
    <n v="62.074907000000003"/>
    <n v="61.397911999999998"/>
    <n v="-0.67760805076460873"/>
    <n v="2756.1529192948387"/>
    <n v="778.46813699999996"/>
    <x v="0"/>
    <n v="3534.6210562948386"/>
    <n v="50174.484123000002"/>
    <n v="53248.186199000003"/>
    <n v="3073.7020760000014"/>
    <n v="-460.91898029483718"/>
    <n v="50174.484123000002"/>
    <n v="53248.186199000003"/>
    <n v="3073.7020760000014"/>
    <x v="0"/>
    <n v="-50851.556084882002"/>
    <n v="0"/>
    <n v="53248.186199000003"/>
    <n v="72196.353797999996"/>
    <n v="3073.7020760000014"/>
    <n v="3073.7020760000014"/>
    <n v="3073.7020760000014"/>
    <x v="1"/>
  </r>
  <r>
    <n v="1370"/>
    <n v="633"/>
    <x v="0"/>
    <x v="0"/>
    <s v="Usinor Sa"/>
    <x v="4"/>
    <x v="0"/>
    <x v="4"/>
    <x v="1"/>
    <x v="6"/>
    <d v="2001-01-05T00:00:00"/>
    <d v="2006-01-05T00:00:00"/>
    <x v="0"/>
    <n v="-10000000"/>
    <n v="4179.4058709999999"/>
    <n v="1.3"/>
    <n v="106.41699800000001"/>
    <n v="101.789946"/>
    <n v="-4.5627090225397451"/>
    <n v="-19069.412876467282"/>
    <n v="-1338.287055"/>
    <x v="0"/>
    <n v="-20407.699931467283"/>
    <n v="-128079.75715600001"/>
    <n v="-147680.160065"/>
    <n v="-19600.402908999997"/>
    <n v="807.2970224672863"/>
    <n v="-128079.75715600001"/>
    <n v="-147680.160065"/>
    <n v="-19600.402908999997"/>
    <x v="0"/>
    <n v="41250.735946770001"/>
    <n v="0"/>
    <n v="-147680.160065"/>
    <n v="-194166.60773799999"/>
    <n v="-19600.402908999997"/>
    <n v="-19600.402908999997"/>
    <n v="-19600.402908999997"/>
    <x v="1"/>
  </r>
  <r>
    <n v="1549"/>
    <n v="628"/>
    <x v="0"/>
    <x v="1"/>
    <s v="Usinor Sa"/>
    <x v="4"/>
    <x v="0"/>
    <x v="4"/>
    <x v="1"/>
    <x v="1"/>
    <d v="2001-01-05T00:00:00"/>
    <d v="2006-01-05T00:00:00"/>
    <x v="0"/>
    <n v="10000000"/>
    <n v="-4179.4058709999999"/>
    <n v="1.3"/>
    <n v="106.41699800000001"/>
    <n v="101.789946"/>
    <n v="-4.5627090225397451"/>
    <n v="19069.412876467282"/>
    <n v="1338.287055"/>
    <x v="0"/>
    <n v="20407.699931467283"/>
    <n v="128079.75715600001"/>
    <n v="147680.160065"/>
    <n v="19600.402908999997"/>
    <n v="-807.2970224672863"/>
    <n v="128079.75715600001"/>
    <n v="147680.160065"/>
    <n v="19600.402908999997"/>
    <x v="0"/>
    <n v="-41250.735946770001"/>
    <n v="0"/>
    <n v="147680.160065"/>
    <n v="194166.60773799999"/>
    <n v="19600.402908999997"/>
    <n v="19600.402908999997"/>
    <n v="19600.402908999997"/>
    <x v="1"/>
  </r>
  <r>
    <n v="1371"/>
    <n v="526"/>
    <x v="0"/>
    <x v="0"/>
    <s v="Viacom Inc."/>
    <x v="10"/>
    <x v="4"/>
    <x v="3"/>
    <x v="1"/>
    <x v="5"/>
    <d v="2001-01-05T00:00:00"/>
    <d v="2006-01-05T00:00:00"/>
    <x v="0"/>
    <n v="-10000000"/>
    <n v="4072.50657"/>
    <n v="0.7"/>
    <n v="64.596996000000004"/>
    <n v="63.995134"/>
    <n v="-0.58664872820530778"/>
    <n v="-2389.1307998982602"/>
    <n v="-751.84869600000002"/>
    <x v="0"/>
    <n v="-3140.9794958982602"/>
    <n v="-39573.144295999999"/>
    <n v="-42309.687303999999"/>
    <n v="-2736.5430080000006"/>
    <n v="404.43648789825966"/>
    <n v="-39573.144295999999"/>
    <n v="-42309.687303999999"/>
    <n v="-2736.5430080000006"/>
    <x v="0"/>
    <n v="30146.729884425"/>
    <n v="0"/>
    <n v="-42309.687303999999"/>
    <n v="-174145.16484799999"/>
    <n v="-2736.5430080000006"/>
    <n v="-2736.5430080000006"/>
    <n v="-2736.5430080000006"/>
    <x v="1"/>
  </r>
  <r>
    <n v="1544"/>
    <n v="591"/>
    <x v="0"/>
    <x v="1"/>
    <s v="Viacom Inc."/>
    <x v="10"/>
    <x v="4"/>
    <x v="3"/>
    <x v="1"/>
    <x v="1"/>
    <d v="2001-01-05T00:00:00"/>
    <d v="2006-01-05T00:00:00"/>
    <x v="0"/>
    <n v="10000000"/>
    <n v="-4072.50657"/>
    <n v="0.7"/>
    <n v="64.596996000000004"/>
    <n v="63.995134"/>
    <n v="-0.58664872820530778"/>
    <n v="2389.1307998982602"/>
    <n v="751.84869600000002"/>
    <x v="0"/>
    <n v="3140.9794958982602"/>
    <n v="39573.144295999999"/>
    <n v="42309.687303999999"/>
    <n v="2736.5430080000006"/>
    <n v="-404.43648789825966"/>
    <n v="39573.144295999999"/>
    <n v="42309.687303999999"/>
    <n v="2736.5430080000006"/>
    <x v="0"/>
    <n v="-30146.729884425"/>
    <n v="0"/>
    <n v="42309.687303999999"/>
    <n v="174145.16484799999"/>
    <n v="2736.5430080000006"/>
    <n v="2736.5430080000006"/>
    <n v="2736.5430080000006"/>
    <x v="1"/>
  </r>
  <r>
    <n v="1657"/>
    <n v="867"/>
    <x v="0"/>
    <x v="0"/>
    <s v="Viacom Inc."/>
    <x v="10"/>
    <x v="4"/>
    <x v="3"/>
    <x v="8"/>
    <x v="5"/>
    <d v="2001-02-27T00:00:00"/>
    <d v="2006-02-27T00:00:00"/>
    <x v="0"/>
    <n v="10000000"/>
    <n v="-4188.4955580000005"/>
    <n v="0.75"/>
    <n v="65.395488999999998"/>
    <n v="64.795184000000006"/>
    <n v="-0.59023688400752916"/>
    <n v="2472.2045668332976"/>
    <n v="746.00965499999995"/>
    <x v="0"/>
    <n v="3218.2142218332974"/>
    <n v="48250.272738"/>
    <n v="51084.385968000002"/>
    <n v="2834.1132300000027"/>
    <n v="-384.10099183329476"/>
    <n v="48250.272738"/>
    <n v="51084.385968000002"/>
    <n v="2834.1132300000027"/>
    <x v="0"/>
    <n v="-31005.338368095003"/>
    <n v="0"/>
    <n v="51084.385968000002"/>
    <n v="51084.385968000002"/>
    <n v="2834.1132300000027"/>
    <n v="2834.1132300000027"/>
    <n v="2834.1132300000027"/>
    <x v="1"/>
  </r>
  <r>
    <n v="162"/>
    <n v="316"/>
    <x v="0"/>
    <x v="0"/>
    <s v="Vivendi SA"/>
    <x v="4"/>
    <x v="11"/>
    <x v="4"/>
    <x v="31"/>
    <x v="6"/>
    <d v="2000-09-28T00:00:00"/>
    <d v="2003-09-28T00:00:00"/>
    <x v="1"/>
    <n v="-10000000"/>
    <n v="2280.9383359999997"/>
    <n v="0.72"/>
    <n v="84.692588999999998"/>
    <n v="88.248278999999997"/>
    <n v="3.7911211394083733"/>
    <n v="8647.3135432965573"/>
    <n v="-872.76914099999999"/>
    <x v="0"/>
    <n v="7774.5444022965576"/>
    <n v="28373.182870000001"/>
    <n v="36404.795804000001"/>
    <n v="8031.6129340000007"/>
    <n v="257.06853170344311"/>
    <n v="25025.147291339999"/>
    <n v="31945.208318009998"/>
    <n v="6920.0610266699987"/>
    <x v="0"/>
    <n v="22512.861376319997"/>
    <n v="-31765.5"/>
    <n v="179.70831800999804"/>
    <n v="-39432.023853218619"/>
    <n v="7082.9610266700001"/>
    <n v="7082.9610266700001"/>
    <n v="6920.0610266699987"/>
    <x v="5"/>
  </r>
  <r>
    <n v="224"/>
    <n v="340"/>
    <x v="0"/>
    <x v="0"/>
    <s v="Vivendi SA"/>
    <x v="4"/>
    <x v="11"/>
    <x v="4"/>
    <x v="31"/>
    <x v="6"/>
    <d v="2000-10-11T00:00:00"/>
    <d v="2005-10-11T00:00:00"/>
    <x v="1"/>
    <n v="20000000"/>
    <n v="-8013.0940359999995"/>
    <n v="0.84499999999999997"/>
    <n v="105.00131"/>
    <n v="109.62698399999999"/>
    <n v="4.6714885362536673"/>
    <n v="-37433.076929096627"/>
    <n v="2333.0738670000001"/>
    <x v="0"/>
    <n v="-35100.003062096628"/>
    <n v="-124299.423865"/>
    <n v="-160273.72524599999"/>
    <n v="-35974.301380999983"/>
    <n v="-874.29831890335481"/>
    <n v="-109632.09184893001"/>
    <n v="-140640.19390336497"/>
    <n v="-31008.102054434959"/>
    <x v="0"/>
    <n v="-79089.238135319989"/>
    <n v="37898.25"/>
    <n v="-102741.94390336497"/>
    <n v="106704.53569587856"/>
    <n v="-31202.452054434951"/>
    <n v="-31202.452054434951"/>
    <n v="-31008.102054434959"/>
    <x v="1"/>
  </r>
  <r>
    <n v="241"/>
    <n v="356"/>
    <x v="0"/>
    <x v="0"/>
    <s v="Vivendi SA"/>
    <x v="4"/>
    <x v="11"/>
    <x v="4"/>
    <x v="14"/>
    <x v="6"/>
    <d v="2000-10-24T00:00:00"/>
    <d v="2003-07-14T00:00:00"/>
    <x v="1"/>
    <n v="-10000000"/>
    <n v="2114.4717340000002"/>
    <n v="1.05"/>
    <n v="82.621736999999996"/>
    <n v="86.060486999999995"/>
    <n v="3.7141707968683959"/>
    <n v="7853.5091652264791"/>
    <n v="-894.23725800000011"/>
    <x v="0"/>
    <n v="6959.271907226479"/>
    <n v="-70814.927035999994"/>
    <n v="-63666.601971999997"/>
    <n v="7148.3250639999969"/>
    <n v="189.05315677351791"/>
    <n v="-62458.765645751992"/>
    <n v="-55867.443230429992"/>
    <n v="6591.3224153219999"/>
    <x v="0"/>
    <n v="20869.836014580003"/>
    <n v="-21242.8125"/>
    <n v="-77110.255730429984"/>
    <n v="-37947.241343777343"/>
    <n v="6700.2599153220071"/>
    <n v="6700.2599153220071"/>
    <n v="6591.3224153219999"/>
    <x v="5"/>
  </r>
  <r>
    <n v="1354"/>
    <n v="512"/>
    <x v="0"/>
    <x v="0"/>
    <s v="Vivendi SA"/>
    <x v="4"/>
    <x v="11"/>
    <x v="4"/>
    <x v="1"/>
    <x v="6"/>
    <d v="2001-01-05T00:00:00"/>
    <d v="2006-01-05T00:00:00"/>
    <x v="0"/>
    <n v="-10000000"/>
    <n v="4135.8990360000007"/>
    <n v="1.05"/>
    <n v="107.086831"/>
    <n v="111.82739599999999"/>
    <n v="4.7409329295154023"/>
    <n v="19608.019932923413"/>
    <n v="-1231.2346889999999"/>
    <x v="0"/>
    <n v="18376.785243923412"/>
    <n v="-17138.14659"/>
    <n v="1888.130936"/>
    <n v="19026.277526000002"/>
    <n v="649.49228207658962"/>
    <n v="-17138.14659"/>
    <n v="1888.130936"/>
    <n v="19026.277526000002"/>
    <x v="0"/>
    <n v="40821.323485320012"/>
    <n v="0"/>
    <n v="1888.130936"/>
    <n v="-14807.471637000001"/>
    <n v="19026.277526000002"/>
    <n v="19026.277526000002"/>
    <n v="19026.277526000002"/>
    <x v="1"/>
  </r>
  <r>
    <n v="1373"/>
    <n v="527"/>
    <x v="0"/>
    <x v="0"/>
    <s v="Vivendi SA"/>
    <x v="4"/>
    <x v="11"/>
    <x v="4"/>
    <x v="1"/>
    <x v="6"/>
    <d v="2001-01-05T00:00:00"/>
    <d v="2006-01-05T00:00:00"/>
    <x v="0"/>
    <n v="-10000000"/>
    <n v="4162.0161450000005"/>
    <n v="1.2"/>
    <n v="107.086831"/>
    <n v="111.82739599999999"/>
    <n v="4.7384825833914999"/>
    <n v="19721.641014876735"/>
    <n v="-1270.8263219999999"/>
    <x v="0"/>
    <n v="18450.814692876735"/>
    <n v="-82001.144058000005"/>
    <n v="-62982.607774999997"/>
    <n v="19018.536283000009"/>
    <n v="567.72159012327393"/>
    <n v="-82001.144058000005"/>
    <n v="-62982.607774999997"/>
    <n v="19018.536283000009"/>
    <x v="0"/>
    <n v="41079.099351150006"/>
    <n v="0"/>
    <n v="-62982.607774999997"/>
    <n v="-64532.167393999996"/>
    <n v="19018.536283000009"/>
    <n v="19018.536283000009"/>
    <n v="19018.536283000009"/>
    <x v="1"/>
  </r>
  <r>
    <n v="1533"/>
    <n v="581"/>
    <x v="0"/>
    <x v="1"/>
    <s v="Vivendi SA"/>
    <x v="4"/>
    <x v="11"/>
    <x v="4"/>
    <x v="1"/>
    <x v="1"/>
    <d v="2001-01-05T00:00:00"/>
    <d v="2006-01-05T00:00:00"/>
    <x v="0"/>
    <n v="10000000"/>
    <n v="-4135.8990360000007"/>
    <n v="1.05"/>
    <n v="107.086831"/>
    <n v="111.82739599999999"/>
    <n v="4.7409329295154023"/>
    <n v="-19608.019932923413"/>
    <n v="1231.2346889999999"/>
    <x v="0"/>
    <n v="-18376.785243923412"/>
    <n v="17138.14659"/>
    <n v="-1888.130936"/>
    <n v="-19026.277526000002"/>
    <n v="-649.49228207658962"/>
    <n v="17138.14659"/>
    <n v="-1888.130936"/>
    <n v="-19026.277526000002"/>
    <x v="0"/>
    <n v="-40821.323485320012"/>
    <n v="0"/>
    <n v="-1888.130936"/>
    <n v="14807.471637000001"/>
    <n v="-19026.277526000002"/>
    <n v="-19026.277526000002"/>
    <n v="-19026.277526000002"/>
    <x v="1"/>
  </r>
  <r>
    <n v="1545"/>
    <n v="592"/>
    <x v="0"/>
    <x v="1"/>
    <s v="Vivendi SA"/>
    <x v="4"/>
    <x v="11"/>
    <x v="4"/>
    <x v="1"/>
    <x v="6"/>
    <d v="2001-01-05T00:00:00"/>
    <d v="2006-01-05T00:00:00"/>
    <x v="0"/>
    <n v="10000000"/>
    <n v="-4162.0161450000005"/>
    <n v="1.2"/>
    <n v="107.086831"/>
    <n v="111.82739599999999"/>
    <n v="4.7384825833914999"/>
    <n v="-19721.641014876735"/>
    <n v="1270.8263219999999"/>
    <x v="0"/>
    <n v="-18450.814692876735"/>
    <n v="82001.144058000005"/>
    <n v="62982.607774999997"/>
    <n v="-19018.536283000009"/>
    <n v="-567.72159012327393"/>
    <n v="82001.144058000005"/>
    <n v="62982.607774999997"/>
    <n v="-19018.536283000009"/>
    <x v="0"/>
    <n v="-41079.099351150006"/>
    <n v="0"/>
    <n v="62982.607774999997"/>
    <n v="64532.167393999996"/>
    <n v="-19018.536283000009"/>
    <n v="-19018.536283000009"/>
    <n v="-19018.536283000009"/>
    <x v="1"/>
  </r>
  <r>
    <n v="1711"/>
    <n v="914"/>
    <x v="0"/>
    <x v="0"/>
    <s v="Vivendi SA"/>
    <x v="4"/>
    <x v="11"/>
    <x v="4"/>
    <x v="7"/>
    <x v="6"/>
    <d v="2001-03-22T00:00:00"/>
    <d v="2003-07-14T00:00:00"/>
    <x v="1"/>
    <n v="10000000"/>
    <n v="-2113.347088"/>
    <n v="1.03"/>
    <n v="82.604933000000003"/>
    <n v="86.044360999999995"/>
    <n v="3.7142757877119781"/>
    <n v="-7849.5539199900149"/>
    <n v="882.76474199999996"/>
    <x v="0"/>
    <n v="-6966.7891779900147"/>
    <n v="47256.650528999999"/>
    <n v="40100.285090999998"/>
    <n v="-7156.3654380000007"/>
    <n v="-189.57626000998607"/>
    <n v="41680.365766577997"/>
    <n v="35188.000167352497"/>
    <n v="-6492.3655992255008"/>
    <x v="0"/>
    <n v="-20858.73575856"/>
    <n v="0"/>
    <n v="35188.000167352497"/>
    <n v="35188.000167352497"/>
    <n v="-6492.3655992255008"/>
    <n v="-6492.3655992255008"/>
    <n v="-6492.3655992255008"/>
    <x v="5"/>
  </r>
  <r>
    <n v="1736"/>
    <n v="943"/>
    <x v="0"/>
    <x v="0"/>
    <s v="Vivendi SA"/>
    <x v="4"/>
    <x v="11"/>
    <x v="4"/>
    <x v="6"/>
    <x v="6"/>
    <d v="2001-04-02T00:00:00"/>
    <d v="2006-04-02T00:00:00"/>
    <x v="1"/>
    <n v="10000000"/>
    <n v="-4435.2993340000003"/>
    <n v="1.1000000000000001"/>
    <n v="109.71319"/>
    <n v="114.574434"/>
    <n v="4.8566298036714253"/>
    <n v="-21540.606933708426"/>
    <n v="1264.7211750000001"/>
    <x v="0"/>
    <n v="-20275.885758708428"/>
    <n v="1543.104675"/>
    <n v="-19100.521731000001"/>
    <n v="-20643.626405999999"/>
    <n v="-367.7406472915718"/>
    <n v="1361.0183233499999"/>
    <n v="-16760.707818952498"/>
    <n v="-18121.726142302497"/>
    <x v="0"/>
    <n v="-43776.404426580004"/>
    <n v="0"/>
    <n v="-16760.707818952498"/>
    <n v="-16760.707818952498"/>
    <n v="-18121.726142302497"/>
    <n v="-18121.726142302497"/>
    <n v="-18121.726142302497"/>
    <x v="1"/>
  </r>
  <r>
    <n v="1374"/>
    <n v="528"/>
    <x v="0"/>
    <x v="0"/>
    <s v="Vnu Nv"/>
    <x v="1"/>
    <x v="4"/>
    <x v="2"/>
    <x v="1"/>
    <x v="2"/>
    <d v="2001-01-05T00:00:00"/>
    <d v="2006-01-05T00:00:00"/>
    <x v="0"/>
    <n v="-10000000"/>
    <n v="4062.0048569999999"/>
    <n v="0.6"/>
    <n v="55.718983000000001"/>
    <n v="55.159728000000001"/>
    <n v="-0.56937043832428935"/>
    <n v="-2312.7854859054823"/>
    <n v="-753.222936"/>
    <x v="0"/>
    <n v="-3066.0084219054825"/>
    <n v="-32563.554679000001"/>
    <n v="-35100.441691"/>
    <n v="-2536.8870119999992"/>
    <n v="529.12140990548323"/>
    <n v="-32563.554679000001"/>
    <n v="-35100.441691"/>
    <n v="-2536.8870119999992"/>
    <x v="0"/>
    <n v="29400.791154966002"/>
    <n v="0"/>
    <n v="-35100.441691"/>
    <n v="-70980.669078999999"/>
    <n v="-2536.8870119999992"/>
    <n v="-2536.8870119999992"/>
    <n v="-2536.8870119999992"/>
    <x v="1"/>
  </r>
  <r>
    <n v="1574"/>
    <n v="620"/>
    <x v="0"/>
    <x v="1"/>
    <s v="Vnu Nv"/>
    <x v="1"/>
    <x v="4"/>
    <x v="2"/>
    <x v="1"/>
    <x v="1"/>
    <d v="2001-01-05T00:00:00"/>
    <d v="2006-01-05T00:00:00"/>
    <x v="0"/>
    <n v="10000000"/>
    <n v="-4062.0048569999999"/>
    <n v="0.6"/>
    <n v="55.718983000000001"/>
    <n v="55.159728000000001"/>
    <n v="-0.56937043832428935"/>
    <n v="2312.7854859054823"/>
    <n v="753.222936"/>
    <x v="0"/>
    <n v="3066.0084219054825"/>
    <n v="32563.554679000001"/>
    <n v="35100.441691"/>
    <n v="2536.8870119999992"/>
    <n v="-529.12140990548323"/>
    <n v="32563.554679000001"/>
    <n v="35100.441691"/>
    <n v="2536.8870119999992"/>
    <x v="0"/>
    <n v="-29400.791154966002"/>
    <n v="0"/>
    <n v="35100.441691"/>
    <n v="70980.669078999999"/>
    <n v="2536.8870119999992"/>
    <n v="2536.8870119999992"/>
    <n v="2536.8870119999992"/>
    <x v="1"/>
  </r>
  <r>
    <n v="1718"/>
    <n v="922"/>
    <x v="0"/>
    <x v="0"/>
    <s v="Vodafone Group Plc"/>
    <x v="9"/>
    <x v="4"/>
    <x v="6"/>
    <x v="6"/>
    <x v="2"/>
    <d v="2001-03-23T00:00:00"/>
    <d v="2004-03-23T00:00:00"/>
    <x v="0"/>
    <n v="-5000000"/>
    <n v="1327.222884"/>
    <n v="0.53"/>
    <n v="49.395152000000003"/>
    <n v="43.990780999999998"/>
    <n v="-5.5497690062151577"/>
    <n v="-7365.7804259626955"/>
    <n v="-275.19264299999998"/>
    <x v="0"/>
    <n v="-7640.9730689626958"/>
    <n v="-5772.6441439999999"/>
    <n v="-13306.367849"/>
    <n v="-7533.7237050000003"/>
    <n v="107.2493639626955"/>
    <n v="-5772.6441439999999"/>
    <n v="-13306.367849"/>
    <n v="-7533.7237050000003"/>
    <x v="0"/>
    <m/>
    <n v="0"/>
    <n v="-13306.367849"/>
    <n v="-13306.367849"/>
    <n v="-7533.7237050000003"/>
    <n v="-7533.7237050000003"/>
    <n v="-7533.7237050000003"/>
    <x v="4"/>
  </r>
  <r>
    <n v="1720"/>
    <n v="924"/>
    <x v="0"/>
    <x v="0"/>
    <s v="Vodafone Group Plc"/>
    <x v="9"/>
    <x v="4"/>
    <x v="6"/>
    <x v="7"/>
    <x v="2"/>
    <d v="2001-03-26T00:00:00"/>
    <d v="2004-03-26T00:00:00"/>
    <x v="0"/>
    <n v="-5000000"/>
    <n v="1329.2152719999999"/>
    <n v="0.49"/>
    <n v="49.443846999999998"/>
    <n v="44.034903"/>
    <n v="-5.5502307209944597"/>
    <n v="-7377.4514374694063"/>
    <n v="-272.566686"/>
    <x v="0"/>
    <n v="-7650.0181234694064"/>
    <n v="68.522535000000005"/>
    <n v="-7476.3125710000004"/>
    <n v="-7544.8351060000005"/>
    <n v="105.18301746940597"/>
    <n v="68.522535000000005"/>
    <n v="-7476.3125710000004"/>
    <n v="-7544.8351060000005"/>
    <x v="0"/>
    <m/>
    <n v="0"/>
    <n v="-7476.3125710000004"/>
    <n v="-7476.3125710000004"/>
    <n v="-7544.8351060000005"/>
    <n v="-7544.8351060000005"/>
    <n v="-7544.8351060000005"/>
    <x v="4"/>
  </r>
  <r>
    <n v="1724"/>
    <n v="928"/>
    <x v="0"/>
    <x v="0"/>
    <s v="Vodafone Group Plc"/>
    <x v="9"/>
    <x v="4"/>
    <x v="6"/>
    <x v="8"/>
    <x v="2"/>
    <d v="2001-03-27T00:00:00"/>
    <d v="2006-03-27T00:00:00"/>
    <x v="0"/>
    <n v="10000000"/>
    <n v="-4237.8403710000002"/>
    <n v="0.64"/>
    <n v="63.228247000000003"/>
    <n v="56.481005000000003"/>
    <n v="-6.9028397915008242"/>
    <n v="29253.133142967417"/>
    <n v="775.22326799999996"/>
    <x v="0"/>
    <n v="30028.356410967419"/>
    <n v="4581.3154379999996"/>
    <n v="34056.536384999999"/>
    <n v="29475.220947000002"/>
    <n v="-553.13546396741731"/>
    <n v="4581.3154379999996"/>
    <n v="34056.536384999999"/>
    <n v="29475.220947000002"/>
    <x v="0"/>
    <m/>
    <n v="0"/>
    <n v="34056.536384999999"/>
    <n v="34056.536384999999"/>
    <n v="29475.220947000002"/>
    <n v="29475.220947000002"/>
    <n v="29475.220947000002"/>
    <x v="1"/>
  </r>
  <r>
    <n v="1739"/>
    <n v="945"/>
    <x v="0"/>
    <x v="0"/>
    <s v="Vodafone Group Plc"/>
    <x v="9"/>
    <x v="4"/>
    <x v="6"/>
    <x v="11"/>
    <x v="2"/>
    <d v="2001-04-02T00:00:00"/>
    <d v="2004-04-02T00:00:00"/>
    <x v="0"/>
    <n v="-10000000"/>
    <n v="2669.93822"/>
    <n v="0.43"/>
    <n v="49.558691000000003"/>
    <n v="44.139004"/>
    <n v="-5.6034600938663344"/>
    <n v="-14960.892268858513"/>
    <n v="-554.79310499999997"/>
    <x v="0"/>
    <n v="-15515.685373858514"/>
    <n v="18093.604815999999"/>
    <n v="2928.98981"/>
    <n v="-15164.615006"/>
    <n v="351.07036785851415"/>
    <n v="18093.604815999999"/>
    <n v="2928.98981"/>
    <n v="-15164.615006"/>
    <x v="0"/>
    <m/>
    <n v="0"/>
    <n v="2928.98981"/>
    <n v="2928.98981"/>
    <n v="-15164.615006"/>
    <n v="-15164.615006"/>
    <n v="-15164.615006"/>
    <x v="4"/>
  </r>
  <r>
    <n v="1722"/>
    <n v="926"/>
    <x v="0"/>
    <x v="0"/>
    <s v="Volkswagen Ag"/>
    <x v="9"/>
    <x v="6"/>
    <x v="8"/>
    <x v="7"/>
    <x v="6"/>
    <d v="2001-03-26T00:00:00"/>
    <d v="2006-03-26T00:00:00"/>
    <x v="0"/>
    <n v="-5000000"/>
    <n v="2098.1379390000002"/>
    <n v="0.4"/>
    <n v="39.648069999999997"/>
    <n v="36.638542000000001"/>
    <n v="-3.1395195806341412"/>
    <n v="-6587.1451423618619"/>
    <n v="-254.057523"/>
    <x v="0"/>
    <n v="-6841.2026653618623"/>
    <n v="-1212.7917379999999"/>
    <n v="-7856.8757310000001"/>
    <n v="-6644.0839930000002"/>
    <n v="197.11867236186208"/>
    <n v="-1212.7917379999999"/>
    <n v="-7856.8757310000001"/>
    <n v="-6644.0839930000002"/>
    <x v="0"/>
    <m/>
    <n v="0"/>
    <n v="-7856.8757310000001"/>
    <n v="-7856.8757310000001"/>
    <n v="-6644.0839930000002"/>
    <n v="-6644.0839930000002"/>
    <n v="-6644.0839930000002"/>
    <x v="1"/>
  </r>
  <r>
    <n v="1663"/>
    <n v="874"/>
    <x v="0"/>
    <x v="0"/>
    <s v="Volvo Ab"/>
    <x v="10"/>
    <x v="6"/>
    <x v="11"/>
    <x v="11"/>
    <x v="6"/>
    <d v="2001-03-02T00:00:00"/>
    <d v="2006-03-02T00:00:00"/>
    <x v="0"/>
    <n v="-10000000"/>
    <n v="4186.3442349999996"/>
    <n v="0.74"/>
    <n v="65.102542999999997"/>
    <n v="64.109948000000003"/>
    <n v="-1.0187989965758162"/>
    <n v="-4265.0433059389525"/>
    <n v="-738.83526600000005"/>
    <x v="0"/>
    <n v="-5003.8785719389525"/>
    <n v="-44708.751607999999"/>
    <n v="-49236.040990000001"/>
    <n v="-4527.2893820000027"/>
    <n v="476.58918993894986"/>
    <n v="-44708.751607999999"/>
    <n v="-49236.040990000001"/>
    <n v="-4527.2893820000027"/>
    <x v="0"/>
    <n v="30989.413199587496"/>
    <n v="0"/>
    <n v="-49236.040990000001"/>
    <n v="-49236.040990000001"/>
    <n v="-4527.2893820000027"/>
    <n v="-4527.2893820000027"/>
    <n v="-4527.2893820000027"/>
    <x v="1"/>
  </r>
  <r>
    <n v="1668"/>
    <n v="875"/>
    <x v="0"/>
    <x v="0"/>
    <s v="Volvo Ab"/>
    <x v="10"/>
    <x v="6"/>
    <x v="11"/>
    <x v="8"/>
    <x v="6"/>
    <d v="2001-03-05T00:00:00"/>
    <d v="2006-03-05T00:00:00"/>
    <x v="0"/>
    <n v="-10000000"/>
    <n v="4188.0569809999997"/>
    <n v="0.71"/>
    <n v="65.144426999999993"/>
    <n v="64.151427999999996"/>
    <n v="-1.0188893680925948"/>
    <n v="-4267.1667309068698"/>
    <n v="-735.16343399999994"/>
    <x v="0"/>
    <n v="-5002.3301649068699"/>
    <n v="-30848.254652"/>
    <n v="-35354.682704999999"/>
    <n v="-4506.4280529999996"/>
    <n v="495.90211190687023"/>
    <n v="-30848.254652"/>
    <n v="-35354.682704999999"/>
    <n v="-4506.4280529999996"/>
    <x v="0"/>
    <n v="31002.091801852497"/>
    <n v="0"/>
    <n v="-35354.682704999999"/>
    <n v="-35354.682704999999"/>
    <n v="-4506.4280529999996"/>
    <n v="-4506.4280529999996"/>
    <n v="-4506.4280529999996"/>
    <x v="1"/>
  </r>
  <r>
    <n v="1723"/>
    <n v="927"/>
    <x v="0"/>
    <x v="0"/>
    <s v="Volvo Ab"/>
    <x v="10"/>
    <x v="6"/>
    <x v="11"/>
    <x v="15"/>
    <x v="6"/>
    <d v="2001-03-22T00:00:00"/>
    <d v="2006-03-22T00:00:00"/>
    <x v="0"/>
    <n v="-5000000"/>
    <n v="2109.0074060000002"/>
    <n v="0.68"/>
    <n v="65.377577000000002"/>
    <n v="64.383433999999994"/>
    <n v="-1.0190214801364017"/>
    <n v="-2149.1238484807532"/>
    <n v="-363.625407"/>
    <x v="0"/>
    <n v="-2512.7492554807532"/>
    <n v="-6805.0961230000003"/>
    <n v="-9062.6216729999996"/>
    <n v="-2257.5255499999994"/>
    <n v="255.22370548075378"/>
    <n v="-6805.0961230000003"/>
    <n v="-9062.6216729999996"/>
    <n v="-2257.5255499999994"/>
    <x v="0"/>
    <n v="15611.927322915"/>
    <n v="0"/>
    <n v="-9062.6216729999996"/>
    <n v="-9062.6216729999996"/>
    <n v="-2257.5255499999994"/>
    <n v="-2257.5255499999994"/>
    <n v="-2257.5255499999994"/>
    <x v="1"/>
  </r>
  <r>
    <n v="1695"/>
    <n v="901"/>
    <x v="0"/>
    <x v="2"/>
    <s v="Waste Management"/>
    <x v="4"/>
    <x v="8"/>
    <x v="3"/>
    <x v="12"/>
    <x v="0"/>
    <d v="2000-08-04T00:00:00"/>
    <d v="2003-08-04T00:00:00"/>
    <x v="0"/>
    <n v="-10000000"/>
    <n v="2135.720542"/>
    <n v="2"/>
    <n v="165.269722"/>
    <n v="164.36622800000001"/>
    <n v="-0.58144618549215166"/>
    <n v="-1241.8065624231306"/>
    <n v="-1604.7628499999998"/>
    <x v="0"/>
    <n v="-2846.5694124231304"/>
    <n v="-107081.060984"/>
    <n v="-109611.183745"/>
    <n v="-2530.122761000006"/>
    <n v="316.44665142312442"/>
    <n v="-107081.060984"/>
    <n v="-109611.183745"/>
    <n v="-2530.122761000006"/>
    <x v="0"/>
    <n v="21079.56174954"/>
    <n v="-102777.777778"/>
    <n v="-212388.96152300001"/>
    <n v="-136251.43188400002"/>
    <n v="-2530.122761000006"/>
    <n v="-2530.122761000006"/>
    <n v="-2530.122761000006"/>
    <x v="5"/>
  </r>
  <r>
    <n v="1696"/>
    <n v="902"/>
    <x v="0"/>
    <x v="3"/>
    <s v="Waste Management"/>
    <x v="4"/>
    <x v="8"/>
    <x v="3"/>
    <x v="4"/>
    <x v="0"/>
    <d v="2000-08-04T00:00:00"/>
    <d v="2003-08-04T00:00:00"/>
    <x v="0"/>
    <n v="10000000"/>
    <n v="-2135.720542"/>
    <n v="2"/>
    <n v="165.269722"/>
    <n v="164.36622800000001"/>
    <n v="-0.58144618549215166"/>
    <n v="1241.8065624231306"/>
    <n v="1604.7628499999998"/>
    <x v="0"/>
    <n v="2846.5694124231304"/>
    <n v="107081.060984"/>
    <n v="109611.183745"/>
    <n v="2530.122761000006"/>
    <n v="-316.44665142312442"/>
    <n v="107081.060984"/>
    <n v="109611.183745"/>
    <n v="2530.122761000006"/>
    <x v="0"/>
    <n v="-21079.56174954"/>
    <n v="102777.777778"/>
    <n v="212388.96152300001"/>
    <n v="136251.43188400002"/>
    <n v="2530.122761000006"/>
    <n v="2530.122761000006"/>
    <n v="2530.122761000006"/>
    <x v="5"/>
  </r>
  <r>
    <n v="1697"/>
    <n v="903"/>
    <x v="0"/>
    <x v="4"/>
    <s v="Waste Management"/>
    <x v="4"/>
    <x v="8"/>
    <x v="3"/>
    <x v="5"/>
    <x v="0"/>
    <d v="2000-08-04T00:00:00"/>
    <d v="2003-08-04T00:00:00"/>
    <x v="0"/>
    <n v="-10000000"/>
    <n v="2135.720542"/>
    <n v="2"/>
    <n v="165.269722"/>
    <n v="164.36622800000001"/>
    <n v="-0.58144618549215166"/>
    <n v="-1241.8065624231306"/>
    <n v="-1604.7628499999998"/>
    <x v="0"/>
    <n v="-2846.5694124231304"/>
    <n v="-107081.060984"/>
    <n v="-109611.183745"/>
    <n v="-2530.122761000006"/>
    <n v="316.44665142312442"/>
    <n v="-107081.060984"/>
    <n v="-109611.183745"/>
    <n v="-2530.122761000006"/>
    <x v="0"/>
    <n v="21079.56174954"/>
    <n v="-102777.777778"/>
    <n v="-212388.96152300001"/>
    <n v="-136251.43188400002"/>
    <n v="-2530.122761000006"/>
    <n v="-2530.122761000006"/>
    <n v="-2530.122761000006"/>
    <x v="5"/>
  </r>
  <r>
    <n v="23"/>
    <n v="112"/>
    <x v="0"/>
    <x v="2"/>
    <s v="Wells Fargo"/>
    <x v="6"/>
    <x v="2"/>
    <x v="3"/>
    <x v="20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</r>
  <r>
    <n v="24"/>
    <n v="114"/>
    <x v="0"/>
    <x v="2"/>
    <s v="Wells Fargo"/>
    <x v="6"/>
    <x v="2"/>
    <x v="3"/>
    <x v="20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</r>
  <r>
    <n v="26"/>
    <n v="113"/>
    <x v="0"/>
    <x v="3"/>
    <s v="Wells Fargo"/>
    <x v="6"/>
    <x v="2"/>
    <x v="3"/>
    <x v="4"/>
    <x v="4"/>
    <d v="2000-07-21T00:00:00"/>
    <d v="2005-07-21T00:00:00"/>
    <x v="0"/>
    <n v="10000000"/>
    <n v="-3679.3120680000002"/>
    <n v="0.25"/>
    <n v="38.300477999999998"/>
    <n v="38.242082000000003"/>
    <n v="-3.5812889099236078E-2"/>
    <n v="131.76679505276496"/>
    <n v="451.95556199999999"/>
    <x v="0"/>
    <n v="583.72235705276489"/>
    <n v="-46200.500806999997"/>
    <n v="-45950.788472"/>
    <n v="249.71233499999653"/>
    <n v="-334.01002205276836"/>
    <n v="-46200.500806999997"/>
    <n v="-45950.788472"/>
    <n v="249.71233499999653"/>
    <x v="0"/>
    <n v="-15131.170879650001"/>
    <n v="12847.222222"/>
    <n v="-33103.566250000003"/>
    <n v="36239.115861999991"/>
    <n v="249.71233499998925"/>
    <n v="249.71233499998925"/>
    <n v="249.71233499999653"/>
    <x v="0"/>
  </r>
  <r>
    <n v="28"/>
    <n v="115"/>
    <x v="0"/>
    <x v="3"/>
    <s v="Wells Fargo"/>
    <x v="6"/>
    <x v="2"/>
    <x v="3"/>
    <x v="4"/>
    <x v="4"/>
    <d v="2000-07-21T00:00:00"/>
    <d v="2005-07-21T00:00:00"/>
    <x v="0"/>
    <n v="10000000"/>
    <n v="-3679.3120680000002"/>
    <n v="0.25"/>
    <n v="38.300477999999998"/>
    <n v="38.242082000000003"/>
    <n v="-3.5812889099236078E-2"/>
    <n v="131.76679505276496"/>
    <n v="451.95556199999999"/>
    <x v="0"/>
    <n v="583.72235705276489"/>
    <n v="-46200.500806999997"/>
    <n v="-45950.788472"/>
    <n v="249.71233499999653"/>
    <n v="-334.01002205276836"/>
    <n v="-46200.500806999997"/>
    <n v="-45950.788472"/>
    <n v="249.71233499999653"/>
    <x v="0"/>
    <n v="-15131.170879650001"/>
    <n v="12847.222222"/>
    <n v="-33103.566250000003"/>
    <n v="36239.115861999991"/>
    <n v="249.71233499998925"/>
    <n v="249.71233499998925"/>
    <n v="249.71233499999653"/>
    <x v="0"/>
  </r>
  <r>
    <n v="31"/>
    <n v="116"/>
    <x v="0"/>
    <x v="4"/>
    <s v="Wells Fargo"/>
    <x v="6"/>
    <x v="2"/>
    <x v="3"/>
    <x v="5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</r>
  <r>
    <n v="32"/>
    <n v="117"/>
    <x v="0"/>
    <x v="4"/>
    <s v="Wells Fargo"/>
    <x v="6"/>
    <x v="2"/>
    <x v="3"/>
    <x v="5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</r>
  <r>
    <n v="1375"/>
    <n v="529"/>
    <x v="0"/>
    <x v="0"/>
    <s v="Weyerhaeuser Co."/>
    <x v="5"/>
    <x v="0"/>
    <x v="3"/>
    <x v="1"/>
    <x v="3"/>
    <d v="2001-01-05T00:00:00"/>
    <d v="2006-01-05T00:00:00"/>
    <x v="0"/>
    <n v="-10000000"/>
    <n v="4109.2130950000001"/>
    <n v="0.98"/>
    <n v="99.295305999999997"/>
    <n v="98.654715999999993"/>
    <n v="-0.58472746198606829"/>
    <n v="-2402.7697437992665"/>
    <n v="-964.73152200000004"/>
    <x v="0"/>
    <n v="-3367.5012657992665"/>
    <n v="-18635.052468000002"/>
    <n v="-21534.725071000001"/>
    <n v="-2899.6726029999991"/>
    <n v="467.82866279926748"/>
    <n v="-18635.052468000002"/>
    <n v="-21534.725071000001"/>
    <n v="-2899.6726029999991"/>
    <x v="0"/>
    <n v="23658.7943944625"/>
    <n v="0"/>
    <n v="-21534.725071000001"/>
    <n v="-224459.050437"/>
    <n v="-2899.6726029999991"/>
    <n v="-2899.6726029999991"/>
    <n v="-2899.6726029999991"/>
    <x v="1"/>
  </r>
  <r>
    <n v="1546"/>
    <n v="593"/>
    <x v="0"/>
    <x v="1"/>
    <s v="Weyerhaeuser Co."/>
    <x v="5"/>
    <x v="0"/>
    <x v="3"/>
    <x v="1"/>
    <x v="1"/>
    <d v="2001-01-05T00:00:00"/>
    <d v="2006-01-05T00:00:00"/>
    <x v="0"/>
    <n v="10000000"/>
    <n v="-4109.2130950000001"/>
    <n v="0.98"/>
    <n v="99.295305999999997"/>
    <n v="98.654715999999993"/>
    <n v="-0.58472746198606829"/>
    <n v="2402.7697437992665"/>
    <n v="964.73152200000004"/>
    <x v="0"/>
    <n v="3367.5012657992665"/>
    <n v="18635.052468000002"/>
    <n v="21534.725071000001"/>
    <n v="2899.6726029999991"/>
    <n v="-467.82866279926748"/>
    <n v="18635.052468000002"/>
    <n v="21534.725071000001"/>
    <n v="2899.6726029999991"/>
    <x v="0"/>
    <n v="-23658.7943944625"/>
    <n v="0"/>
    <n v="21534.725071000001"/>
    <n v="224459.050437"/>
    <n v="2899.6726029999991"/>
    <n v="2899.6726029999991"/>
    <n v="2899.6726029999991"/>
    <x v="1"/>
  </r>
  <r>
    <n v="49"/>
    <n v="147"/>
    <x v="0"/>
    <x v="0"/>
    <s v="Worldcom Inc"/>
    <x v="10"/>
    <x v="4"/>
    <x v="3"/>
    <x v="11"/>
    <x v="3"/>
    <d v="2000-08-21T00:00:00"/>
    <d v="2005-08-21T00:00:00"/>
    <x v="0"/>
    <n v="5000000"/>
    <n v="-1858.1901250000001"/>
    <n v="0.41"/>
    <n v="152.00923700000001"/>
    <n v="151.31529599999999"/>
    <n v="-0.55878072999479733"/>
    <n v="1038.3208345166238"/>
    <n v="573.09178500000007"/>
    <x v="0"/>
    <n v="1611.4126195166239"/>
    <n v="-207127.67035999999"/>
    <n v="-206005.609192"/>
    <n v="1122.0611679999856"/>
    <n v="-489.35145151663824"/>
    <n v="-207127.67035999999"/>
    <n v="-206005.609192"/>
    <n v="1122.0611679999856"/>
    <x v="0"/>
    <n v="-13755.2524003125"/>
    <n v="10477.777778"/>
    <n v="-195527.83141400001"/>
    <n v="-25751.455692000018"/>
    <n v="1122.0611679999856"/>
    <n v="1122.0611679999856"/>
    <n v="1122.0611679999856"/>
    <x v="0"/>
  </r>
  <r>
    <n v="153"/>
    <n v="210"/>
    <x v="0"/>
    <x v="0"/>
    <s v="Worldcom Inc"/>
    <x v="10"/>
    <x v="4"/>
    <x v="3"/>
    <x v="8"/>
    <x v="3"/>
    <d v="2000-09-25T00:00:00"/>
    <d v="2005-09-25T00:00:00"/>
    <x v="0"/>
    <n v="-5000000"/>
    <n v="1895.6608920000001"/>
    <n v="0.44"/>
    <n v="152.461432"/>
    <n v="151.771072"/>
    <n v="-0.56478357844730576"/>
    <n v="-1070.6381421063716"/>
    <n v="-572.73097200000007"/>
    <x v="0"/>
    <n v="-1643.3691141063716"/>
    <n v="207878.04844899999"/>
    <n v="206743.38904899999"/>
    <n v="-1134.6594000000041"/>
    <n v="508.70971410636753"/>
    <n v="207878.04844899999"/>
    <n v="206743.38904899999"/>
    <n v="-1134.6594000000041"/>
    <x v="0"/>
    <n v="14032.629753030002"/>
    <n v="-11122.222222"/>
    <n v="195621.16682699998"/>
    <n v="26247.037715999992"/>
    <n v="-1134.6594000000041"/>
    <n v="-1134.6594000000041"/>
    <n v="-1134.6594000000041"/>
    <x v="0"/>
  </r>
  <r>
    <n v="1670"/>
    <n v="878"/>
    <x v="0"/>
    <x v="0"/>
    <s v="Worldcom Inc"/>
    <x v="10"/>
    <x v="4"/>
    <x v="3"/>
    <x v="8"/>
    <x v="5"/>
    <d v="2001-03-07T00:00:00"/>
    <d v="2006-03-07T00:00:00"/>
    <x v="0"/>
    <n v="10000000"/>
    <n v="-4293.7853640000003"/>
    <n v="1.615"/>
    <n v="154.63043099999999"/>
    <n v="153.94739899999999"/>
    <n v="-0.60142536157054372"/>
    <n v="2582.3914150500091"/>
    <n v="1473.885636"/>
    <x v="0"/>
    <n v="4056.277051050009"/>
    <n v="40625.527213000001"/>
    <n v="43960.278197"/>
    <n v="3334.7509839999984"/>
    <n v="-721.52606705001062"/>
    <n v="40625.527213000001"/>
    <n v="43960.278197"/>
    <n v="3334.7509839999984"/>
    <x v="0"/>
    <n v="-31784.746157010002"/>
    <n v="0"/>
    <n v="43960.278197"/>
    <n v="43960.278197"/>
    <n v="3334.7509839999984"/>
    <n v="3334.7509839999984"/>
    <n v="3334.7509839999984"/>
    <x v="1"/>
  </r>
  <r>
    <n v="1671"/>
    <n v="879"/>
    <x v="0"/>
    <x v="0"/>
    <s v="Worldcom Inc"/>
    <x v="10"/>
    <x v="4"/>
    <x v="3"/>
    <x v="8"/>
    <x v="5"/>
    <d v="2001-03-07T00:00:00"/>
    <d v="2006-03-07T00:00:00"/>
    <x v="0"/>
    <n v="5000000"/>
    <n v="-2153.2622430000001"/>
    <n v="1.7"/>
    <n v="154.63043099999999"/>
    <n v="153.94739899999999"/>
    <n v="-0.60134036991310025"/>
    <n v="1294.8435137255319"/>
    <n v="748.50357899999995"/>
    <x v="0"/>
    <n v="2043.3470927255319"/>
    <n v="38275.728346999997"/>
    <n v="39981.536246000003"/>
    <n v="1705.8078990000067"/>
    <n v="-337.53919372552514"/>
    <n v="38275.728346999997"/>
    <n v="39981.536246000003"/>
    <n v="1705.8078990000067"/>
    <x v="0"/>
    <n v="-15939.523753807502"/>
    <n v="0"/>
    <n v="39981.536246000003"/>
    <n v="39981.536246000003"/>
    <n v="1705.8078990000067"/>
    <n v="1705.8078990000067"/>
    <n v="1705.8078990000067"/>
    <x v="1"/>
  </r>
  <r>
    <n v="1714"/>
    <n v="918"/>
    <x v="0"/>
    <x v="0"/>
    <s v="Worldcom Inc"/>
    <x v="10"/>
    <x v="4"/>
    <x v="3"/>
    <x v="6"/>
    <x v="5"/>
    <d v="2001-03-22T00:00:00"/>
    <d v="2006-03-22T00:00:00"/>
    <x v="0"/>
    <n v="-10000000"/>
    <n v="4323.5139730000001"/>
    <n v="1.6"/>
    <n v="154.827279"/>
    <n v="154.14649"/>
    <n v="-0.60145008116110743"/>
    <n v="-2600.3778299620321"/>
    <n v="-1464.8406089999999"/>
    <x v="0"/>
    <n v="-4065.218438962032"/>
    <n v="-26950.616413"/>
    <n v="-30279.345499999999"/>
    <n v="-3328.7290869999997"/>
    <n v="736.48935196203229"/>
    <n v="-26950.616413"/>
    <n v="-30279.345499999999"/>
    <n v="-3328.7290869999997"/>
    <x v="0"/>
    <n v="32004.812185132501"/>
    <n v="0"/>
    <n v="-30279.345499999999"/>
    <n v="-30279.345499999999"/>
    <n v="-3328.7290869999997"/>
    <n v="-3328.7290869999997"/>
    <n v="-3328.7290869999997"/>
    <x v="1"/>
  </r>
  <r>
    <n v="1733"/>
    <n v="940"/>
    <x v="0"/>
    <x v="0"/>
    <s v="Worldcom Inc"/>
    <x v="10"/>
    <x v="4"/>
    <x v="3"/>
    <x v="11"/>
    <x v="5"/>
    <d v="2001-03-30T00:00:00"/>
    <d v="2002-03-30T00:00:00"/>
    <x v="0"/>
    <n v="10000000"/>
    <n v="-928.81597199999999"/>
    <n v="1.05"/>
    <n v="107.09273"/>
    <n v="106.021936"/>
    <n v="-0.54051288239209683"/>
    <n v="502.03699823753709"/>
    <n v="1054.650093"/>
    <x v="0"/>
    <n v="1556.6870912375371"/>
    <n v="-851.23308999999995"/>
    <n v="474.86590000000001"/>
    <n v="1326.09899"/>
    <n v="-230.5881012375371"/>
    <n v="-851.23308999999995"/>
    <n v="474.86590000000001"/>
    <n v="1326.09899"/>
    <x v="0"/>
    <n v="-6875.5602327300003"/>
    <n v="0"/>
    <n v="474.86590000000001"/>
    <n v="474.86590000000001"/>
    <n v="1326.09899"/>
    <n v="1326.09899"/>
    <n v="1326.09899"/>
    <x v="2"/>
  </r>
  <r>
    <n v="1751"/>
    <n v="957"/>
    <x v="0"/>
    <x v="11"/>
    <s v="Deutsche Telekom AG"/>
    <x v="10"/>
    <x v="4"/>
    <x v="8"/>
    <x v="39"/>
    <x v="7"/>
    <d v="2001-03-29T00:00:00"/>
    <d v="2006-04-05T00:00:00"/>
    <x v="1"/>
    <n v="20000000"/>
    <n v="-8933.5572300000003"/>
    <n v="1.65"/>
    <n v="154.27609699999999"/>
    <n v="154.27609699999999"/>
    <n v="0"/>
    <n v="96565.694111999997"/>
    <n v="1098.7109270000001"/>
    <x v="0"/>
    <n v="96565.694111999997"/>
    <n v="0"/>
    <n v="96565.694111999997"/>
    <n v="96565.694111999997"/>
    <n v="0"/>
    <n v="0"/>
    <n v="84736.396583279988"/>
    <n v="84736.396583279988"/>
    <x v="0"/>
    <n v="0"/>
    <n v="804.375"/>
    <n v="85540.771583279988"/>
    <n v="85540.771583279988"/>
    <n v="85540.771583279988"/>
    <n v="85540.771583279988"/>
    <n v="84736.396583279988"/>
    <x v="1"/>
  </r>
  <r>
    <n v="1752"/>
    <n v="958"/>
    <x v="0"/>
    <x v="11"/>
    <s v="Ericsson"/>
    <x v="5"/>
    <x v="4"/>
    <x v="11"/>
    <x v="39"/>
    <x v="7"/>
    <d v="2001-03-29T00:00:00"/>
    <d v="2006-06-30T00:00:00"/>
    <x v="1"/>
    <n v="20000000"/>
    <n v="-9236.9826869999997"/>
    <n v="1"/>
    <n v="102.161948"/>
    <n v="102.161948"/>
    <n v="0"/>
    <n v="-16718.792824"/>
    <n v="817.76459199999999"/>
    <x v="0"/>
    <n v="-16718.792824"/>
    <n v="0"/>
    <n v="-16718.792824"/>
    <n v="-16718.792824"/>
    <n v="0"/>
    <n v="0"/>
    <n v="-14670.740703059999"/>
    <n v="-14670.740703059999"/>
    <x v="0"/>
    <n v="0"/>
    <n v="487.5"/>
    <n v="-14183.240703059999"/>
    <n v="-14183.240703059999"/>
    <n v="-14183.240703059999"/>
    <n v="-14183.240703059999"/>
    <n v="-14670.740703059999"/>
    <x v="1"/>
  </r>
  <r>
    <n v="1753"/>
    <n v="959"/>
    <x v="0"/>
    <x v="0"/>
    <s v="Ericsson"/>
    <x v="5"/>
    <x v="4"/>
    <x v="11"/>
    <x v="39"/>
    <x v="2"/>
    <d v="2001-03-29T00:00:00"/>
    <d v="2006-06-30T00:00:00"/>
    <x v="1"/>
    <n v="-20000000"/>
    <n v="9236.9826869999997"/>
    <n v="1"/>
    <n v="102.161948"/>
    <n v="102.161948"/>
    <n v="0"/>
    <n v="16718.792824"/>
    <n v="-817.76459199999999"/>
    <x v="0"/>
    <n v="16718.792824"/>
    <n v="0"/>
    <n v="16718.792824"/>
    <n v="16718.792824"/>
    <n v="0"/>
    <n v="0"/>
    <n v="14670.740703059999"/>
    <n v="14670.740703059999"/>
    <x v="0"/>
    <n v="0"/>
    <n v="-487.5"/>
    <n v="14183.240703059999"/>
    <n v="14183.240703059999"/>
    <n v="14183.240703059999"/>
    <n v="14183.240703059999"/>
    <n v="14670.740703059999"/>
    <x v="1"/>
  </r>
  <r>
    <n v="1754"/>
    <n v="960"/>
    <x v="0"/>
    <x v="11"/>
    <s v="Alcatel Sa"/>
    <x v="5"/>
    <x v="4"/>
    <x v="4"/>
    <x v="39"/>
    <x v="7"/>
    <d v="2001-03-29T00:00:00"/>
    <d v="2006-06-30T00:00:00"/>
    <x v="1"/>
    <n v="20000000"/>
    <n v="-9095.5009639999989"/>
    <n v="0.75"/>
    <n v="70.458690000000004"/>
    <n v="70.458690000000004"/>
    <n v="0"/>
    <n v="43762.915202999997"/>
    <n v="518.39200000000005"/>
    <x v="0"/>
    <n v="43762.915202999997"/>
    <n v="0"/>
    <n v="43762.915202999997"/>
    <n v="43762.915202999997"/>
    <n v="0"/>
    <n v="0"/>
    <n v="38401.958090632492"/>
    <n v="38401.958090632492"/>
    <x v="0"/>
    <n v="0"/>
    <n v="365.625"/>
    <n v="38767.583090632492"/>
    <n v="38767.583090632492"/>
    <n v="38767.583090632492"/>
    <n v="38767.583090632492"/>
    <n v="38401.958090632492"/>
    <x v="1"/>
  </r>
  <r>
    <n v="1755"/>
    <n v="961"/>
    <x v="0"/>
    <x v="0"/>
    <s v="Alcatel Sa"/>
    <x v="5"/>
    <x v="4"/>
    <x v="4"/>
    <x v="39"/>
    <x v="2"/>
    <d v="2001-03-29T00:00:00"/>
    <d v="2006-06-30T00:00:00"/>
    <x v="1"/>
    <n v="-20000000"/>
    <n v="9095.5009639999989"/>
    <n v="0.75"/>
    <n v="70.458690000000004"/>
    <n v="70.458690000000004"/>
    <n v="0"/>
    <n v="-43762.915202999997"/>
    <n v="-518.39200000000005"/>
    <x v="0"/>
    <n v="-43762.915202999997"/>
    <n v="0"/>
    <n v="-43762.915202999997"/>
    <n v="-43762.915202999997"/>
    <n v="0"/>
    <n v="0"/>
    <n v="-38401.958090632492"/>
    <n v="-38401.958090632492"/>
    <x v="0"/>
    <n v="0"/>
    <n v="-365.625"/>
    <n v="-38767.583090632492"/>
    <n v="-38767.583090632492"/>
    <n v="-38767.583090632492"/>
    <n v="-38767.583090632492"/>
    <n v="-38401.958090632492"/>
    <x v="1"/>
  </r>
  <r>
    <n v="1756"/>
    <n v="962"/>
    <x v="0"/>
    <x v="11"/>
    <s v="Marconi Plc"/>
    <x v="9"/>
    <x v="4"/>
    <x v="6"/>
    <x v="39"/>
    <x v="7"/>
    <d v="2001-03-29T00:00:00"/>
    <d v="2006-06-30T00:00:00"/>
    <x v="1"/>
    <n v="20000000"/>
    <n v="-9265.0873780000002"/>
    <n v="1.45"/>
    <n v="142.63259099999999"/>
    <n v="142.63259099999999"/>
    <n v="0"/>
    <n v="25169.351208"/>
    <n v="1176.054905"/>
    <x v="0"/>
    <n v="25169.351208"/>
    <n v="0"/>
    <n v="25169.351208"/>
    <n v="25169.351208"/>
    <n v="0"/>
    <n v="0"/>
    <n v="22086.10568502"/>
    <n v="22086.10568502"/>
    <x v="0"/>
    <n v="0"/>
    <n v="706.875"/>
    <n v="22792.98068502"/>
    <n v="22792.98068502"/>
    <n v="22792.98068502"/>
    <n v="22792.98068502"/>
    <n v="22086.10568502"/>
    <x v="1"/>
  </r>
  <r>
    <n v="1757"/>
    <n v="963"/>
    <x v="0"/>
    <x v="0"/>
    <s v="Marconi Plc"/>
    <x v="9"/>
    <x v="4"/>
    <x v="6"/>
    <x v="39"/>
    <x v="2"/>
    <d v="2001-03-29T00:00:00"/>
    <d v="2006-06-30T00:00:00"/>
    <x v="1"/>
    <n v="-20000000"/>
    <n v="9265.0873780000002"/>
    <n v="1.45"/>
    <n v="142.63259099999999"/>
    <n v="142.63259099999999"/>
    <n v="0"/>
    <n v="-25169.351208"/>
    <n v="-1176.054905"/>
    <x v="0"/>
    <n v="-25169.351208"/>
    <n v="0"/>
    <n v="-25169.351208"/>
    <n v="-25169.351208"/>
    <n v="0"/>
    <n v="0"/>
    <n v="-22086.10568502"/>
    <n v="-22086.10568502"/>
    <x v="0"/>
    <n v="0"/>
    <n v="-706.875"/>
    <n v="-22792.98068502"/>
    <n v="-22792.98068502"/>
    <n v="-22792.98068502"/>
    <n v="-22792.98068502"/>
    <n v="-22086.10568502"/>
    <x v="1"/>
  </r>
  <r>
    <n v="1758"/>
    <n v="964"/>
    <x v="0"/>
    <x v="11"/>
    <s v="Siemens Ag"/>
    <x v="9"/>
    <x v="8"/>
    <x v="8"/>
    <x v="39"/>
    <x v="7"/>
    <d v="2001-03-29T00:00:00"/>
    <d v="2006-06-30T00:00:00"/>
    <x v="1"/>
    <n v="20000000"/>
    <n v="-8985.5663189999996"/>
    <n v="0.35"/>
    <n v="41.022728000000001"/>
    <n v="41.022728000000001"/>
    <n v="0"/>
    <n v="-54897.760943000001"/>
    <n v="337.77118200000001"/>
    <x v="0"/>
    <n v="-54897.760943000001"/>
    <n v="0"/>
    <n v="-54897.760943000001"/>
    <n v="-54897.760943000001"/>
    <n v="0"/>
    <n v="0"/>
    <n v="-48172.785227482498"/>
    <n v="-48172.785227482498"/>
    <x v="0"/>
    <n v="0"/>
    <n v="170.625"/>
    <n v="-48002.160227482498"/>
    <n v="-48002.160227482498"/>
    <n v="-48002.160227482498"/>
    <n v="-48002.160227482498"/>
    <n v="-48172.785227482498"/>
    <x v="1"/>
  </r>
  <r>
    <n v="1759"/>
    <n v="965"/>
    <x v="0"/>
    <x v="0"/>
    <s v="Siemens Ag"/>
    <x v="9"/>
    <x v="8"/>
    <x v="8"/>
    <x v="39"/>
    <x v="2"/>
    <d v="2001-03-29T00:00:00"/>
    <d v="2006-06-30T00:00:00"/>
    <x v="1"/>
    <n v="-20000000"/>
    <n v="8985.5663189999996"/>
    <n v="0.35"/>
    <n v="41.022728000000001"/>
    <n v="41.022728000000001"/>
    <n v="0"/>
    <n v="54897.760943000001"/>
    <n v="-337.77118200000001"/>
    <x v="0"/>
    <n v="54897.760943000001"/>
    <n v="0"/>
    <n v="54897.760943000001"/>
    <n v="54897.760943000001"/>
    <n v="0"/>
    <n v="0"/>
    <n v="48172.785227482498"/>
    <n v="48172.785227482498"/>
    <x v="0"/>
    <n v="0"/>
    <n v="-170.625"/>
    <n v="48002.160227482498"/>
    <n v="48002.160227482498"/>
    <n v="48002.160227482498"/>
    <n v="48002.160227482498"/>
    <n v="48172.785227482498"/>
    <x v="1"/>
  </r>
  <r>
    <n v="1760"/>
    <n v="966"/>
    <x v="0"/>
    <x v="0"/>
    <s v="Deutsche Telekom AG"/>
    <x v="10"/>
    <x v="4"/>
    <x v="8"/>
    <x v="39"/>
    <x v="2"/>
    <d v="2001-03-29T00:00:00"/>
    <d v="2006-06-30T00:00:00"/>
    <x v="1"/>
    <n v="-20000000"/>
    <n v="9319.4535190000006"/>
    <n v="1.65"/>
    <n v="156.586611"/>
    <n v="156.586611"/>
    <n v="0"/>
    <n v="-79510.633919999993"/>
    <n v="-1115.288184"/>
    <x v="0"/>
    <n v="-79510.633919999993"/>
    <n v="0"/>
    <n v="-79510.633919999993"/>
    <n v="-79510.633919999993"/>
    <n v="0"/>
    <n v="0"/>
    <n v="-69770.581264799985"/>
    <n v="-69770.581264799985"/>
    <x v="0"/>
    <n v="0"/>
    <n v="-804.375"/>
    <n v="-70574.956264799985"/>
    <n v="-70574.956264799985"/>
    <n v="-70574.956264799985"/>
    <n v="-70574.956264799985"/>
    <n v="-69770.581264799985"/>
    <x v="1"/>
  </r>
  <r>
    <n v="1761"/>
    <n v="967"/>
    <x v="0"/>
    <x v="11"/>
    <s v="France Telecom"/>
    <x v="5"/>
    <x v="4"/>
    <x v="4"/>
    <x v="39"/>
    <x v="7"/>
    <d v="2001-03-29T00:00:00"/>
    <d v="2006-06-30T00:00:00"/>
    <x v="1"/>
    <n v="20000000"/>
    <n v="-9257.5397470000007"/>
    <n v="1.65"/>
    <n v="151.481741"/>
    <n v="151.481741"/>
    <n v="0"/>
    <n v="125921.388915"/>
    <n v="1080.7308479999999"/>
    <x v="0"/>
    <n v="125921.388915"/>
    <n v="0"/>
    <n v="125921.388915"/>
    <n v="125921.388915"/>
    <n v="0"/>
    <n v="0"/>
    <n v="110496.0187729125"/>
    <n v="110496.0187729125"/>
    <x v="0"/>
    <n v="0"/>
    <n v="804.375"/>
    <n v="111300.3937729125"/>
    <n v="111300.3937729125"/>
    <n v="111300.3937729125"/>
    <n v="111300.3937729125"/>
    <n v="110496.0187729125"/>
    <x v="1"/>
  </r>
  <r>
    <n v="1762"/>
    <n v="968"/>
    <x v="0"/>
    <x v="0"/>
    <s v="France Telecom"/>
    <x v="5"/>
    <x v="4"/>
    <x v="4"/>
    <x v="39"/>
    <x v="2"/>
    <d v="2001-03-29T00:00:00"/>
    <d v="2006-06-30T00:00:00"/>
    <x v="1"/>
    <n v="-20000000"/>
    <n v="9257.5397470000007"/>
    <n v="1.65"/>
    <n v="151.481741"/>
    <n v="151.481741"/>
    <n v="0"/>
    <n v="-125921.388915"/>
    <n v="-1080.7308479999999"/>
    <x v="0"/>
    <n v="-125921.388915"/>
    <n v="0"/>
    <n v="-125921.388915"/>
    <n v="-125921.388915"/>
    <n v="0"/>
    <n v="0"/>
    <n v="-110496.0187729125"/>
    <n v="-110496.0187729125"/>
    <x v="0"/>
    <n v="0"/>
    <n v="-804.375"/>
    <n v="-111300.3937729125"/>
    <n v="-111300.3937729125"/>
    <n v="-111300.3937729125"/>
    <n v="-111300.3937729125"/>
    <n v="-110496.0187729125"/>
    <x v="1"/>
  </r>
  <r>
    <n v="1763"/>
    <n v="969"/>
    <x v="0"/>
    <x v="11"/>
    <s v="British Telecom Plc"/>
    <x v="5"/>
    <x v="4"/>
    <x v="6"/>
    <x v="39"/>
    <x v="7"/>
    <d v="2001-03-29T00:00:00"/>
    <d v="2006-06-30T00:00:00"/>
    <x v="1"/>
    <n v="20000000"/>
    <n v="-9320.0754849999994"/>
    <n v="1.65"/>
    <n v="156.03814700000001"/>
    <n v="156.03814700000001"/>
    <n v="0"/>
    <n v="84417.387279000002"/>
    <n v="1110.5790589999999"/>
    <x v="0"/>
    <n v="84417.387279000002"/>
    <n v="0"/>
    <n v="84417.387279000002"/>
    <n v="84417.387279000002"/>
    <n v="0"/>
    <n v="0"/>
    <n v="74076.257337322502"/>
    <n v="74076.257337322502"/>
    <x v="0"/>
    <n v="0"/>
    <n v="804.375"/>
    <n v="74880.632337322502"/>
    <n v="74880.632337322502"/>
    <n v="74880.632337322502"/>
    <n v="74880.632337322502"/>
    <n v="74076.257337322502"/>
    <x v="1"/>
  </r>
  <r>
    <n v="1764"/>
    <n v="970"/>
    <x v="0"/>
    <x v="0"/>
    <s v="British Telecom Plc"/>
    <x v="5"/>
    <x v="4"/>
    <x v="6"/>
    <x v="39"/>
    <x v="2"/>
    <d v="2001-03-29T00:00:00"/>
    <d v="2006-06-30T00:00:00"/>
    <x v="1"/>
    <n v="-20000000"/>
    <n v="9320.0754849999994"/>
    <n v="1.65"/>
    <n v="156.03814700000001"/>
    <n v="156.03814700000001"/>
    <n v="0"/>
    <n v="-84417.387279000002"/>
    <n v="-1110.5790589999999"/>
    <x v="0"/>
    <n v="-84417.387279000002"/>
    <n v="0"/>
    <n v="-84417.387279000002"/>
    <n v="-84417.387279000002"/>
    <n v="0"/>
    <n v="0"/>
    <n v="-74076.257337322502"/>
    <n v="-74076.257337322502"/>
    <x v="0"/>
    <n v="0"/>
    <n v="-804.375"/>
    <n v="-74880.632337322502"/>
    <n v="-74880.632337322502"/>
    <n v="-74880.632337322502"/>
    <n v="-74880.632337322502"/>
    <n v="-74076.257337322502"/>
    <x v="1"/>
  </r>
  <r>
    <n v="1765"/>
    <n v="971"/>
    <x v="0"/>
    <x v="11"/>
    <s v="KPN"/>
    <x v="1"/>
    <x v="4"/>
    <x v="2"/>
    <x v="39"/>
    <x v="7"/>
    <d v="2001-03-29T00:00:00"/>
    <d v="2006-06-30T00:00:00"/>
    <x v="1"/>
    <n v="20000000"/>
    <n v="-9425.9387349999997"/>
    <n v="2.2999999999999998"/>
    <n v="261.14713"/>
    <n v="261.14713"/>
    <n v="0"/>
    <n v="-261215.919918"/>
    <n v="1613.630897"/>
    <x v="0"/>
    <n v="-261215.919918"/>
    <n v="0"/>
    <n v="-261215.919918"/>
    <n v="-261215.919918"/>
    <n v="0"/>
    <n v="0"/>
    <n v="-229216.96972804499"/>
    <n v="-229216.96972804499"/>
    <x v="0"/>
    <n v="0"/>
    <n v="1121.25"/>
    <n v="-228095.71972804499"/>
    <n v="-228095.71972804499"/>
    <n v="-228095.71972804499"/>
    <n v="-228095.71972804499"/>
    <n v="-229216.96972804499"/>
    <x v="1"/>
  </r>
  <r>
    <n v="1766"/>
    <n v="972"/>
    <x v="0"/>
    <x v="0"/>
    <s v="KPN"/>
    <x v="1"/>
    <x v="4"/>
    <x v="2"/>
    <x v="39"/>
    <x v="2"/>
    <d v="2001-03-29T00:00:00"/>
    <d v="2006-06-30T00:00:00"/>
    <x v="1"/>
    <n v="-20000000"/>
    <n v="9425.9387349999997"/>
    <n v="2.2999999999999998"/>
    <n v="261.14713"/>
    <n v="261.14713"/>
    <n v="0"/>
    <n v="261215.919918"/>
    <n v="-1613.630897"/>
    <x v="0"/>
    <n v="261215.919918"/>
    <n v="0"/>
    <n v="261215.919918"/>
    <n v="261215.919918"/>
    <n v="0"/>
    <n v="0"/>
    <n v="229216.96972804499"/>
    <n v="229216.96972804499"/>
    <x v="0"/>
    <n v="0"/>
    <n v="-1121.25"/>
    <n v="228095.71972804499"/>
    <n v="228095.71972804499"/>
    <n v="228095.71972804499"/>
    <n v="228095.71972804499"/>
    <n v="229216.96972804499"/>
    <x v="1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n v="593858.0737530014"/>
    <n v="391086.27047799766"/>
    <m/>
    <m/>
    <m/>
    <m/>
    <n v="-194990.99327766761"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595">
  <r>
    <n v="151"/>
    <n v="209"/>
    <x v="0"/>
    <x v="0"/>
    <x v="0"/>
    <x v="0"/>
    <x v="0"/>
    <x v="0"/>
    <s v="Citibank NA"/>
    <x v="0"/>
    <d v="2000-09-26T00:00:00"/>
    <d v="2005-09-26T00:00:00"/>
    <x v="0"/>
    <n v="10000000"/>
    <n v="-3898.814523"/>
    <n v="1.05"/>
    <n v="146.602925"/>
    <n v="145.830073"/>
    <n v="-0.65798359578530019"/>
    <n v="2565.35599914349"/>
    <n v="1561.097115"/>
    <x v="0"/>
    <n v="4126.45311414349"/>
    <n v="-157140.73814900001"/>
    <n v="-154088.59292600001"/>
    <n v="3052.1452229999995"/>
    <n v="-1074.3078911434905"/>
    <n v="-157140.73814900001"/>
    <n v="-154088.59292600001"/>
    <n v="3052.1452229999995"/>
    <x v="0"/>
    <n v="-48742.979166546"/>
    <n v="52791.666666999998"/>
    <n v="-101296.92625900001"/>
    <n v="137223.83449499996"/>
    <n v="3052.1452229999995"/>
    <n v="3052.1452229999995"/>
    <n v="3052.1452229999995"/>
    <x v="0"/>
    <x v="0"/>
    <x v="0"/>
    <x v="0"/>
  </r>
  <r>
    <n v="1074"/>
    <n v="530"/>
    <x v="0"/>
    <x v="0"/>
    <x v="0"/>
    <x v="0"/>
    <x v="0"/>
    <x v="0"/>
    <s v="Portfolio ISIS"/>
    <x v="0"/>
    <d v="2001-01-05T00:00:00"/>
    <d v="2006-01-05T00:00:00"/>
    <x v="0"/>
    <n v="-10000000"/>
    <n v="4229.6292250000006"/>
    <n v="1.75"/>
    <n v="150.69236599999999"/>
    <n v="149.92077499999999"/>
    <n v="-0.68534367529321627"/>
    <n v="-2898.7496381890983"/>
    <n v="-1832.567712"/>
    <x v="0"/>
    <n v="-4731.3173501890979"/>
    <n v="-140539.47255000001"/>
    <n v="-144290.553594"/>
    <n v="-3751.0810439999914"/>
    <n v="980.23630618910647"/>
    <n v="-140539.47255000001"/>
    <n v="-144290.553594"/>
    <n v="-3751.0810439999914"/>
    <x v="0"/>
    <n v="52878.824570950012"/>
    <n v="0"/>
    <n v="-144290.553594"/>
    <n v="-144882.82173900001"/>
    <n v="-3751.0810439999914"/>
    <n v="-3751.0810439999914"/>
    <n v="-3751.0810439999914"/>
    <x v="1"/>
    <x v="0"/>
    <x v="0"/>
    <x v="0"/>
  </r>
  <r>
    <n v="1580"/>
    <n v="634"/>
    <x v="0"/>
    <x v="1"/>
    <x v="0"/>
    <x v="0"/>
    <x v="0"/>
    <x v="0"/>
    <s v="Portfolio ISIS"/>
    <x v="1"/>
    <d v="2001-01-05T00:00:00"/>
    <d v="2006-01-05T00:00:00"/>
    <x v="0"/>
    <n v="10000000"/>
    <n v="-4229.6292250000006"/>
    <n v="1.75"/>
    <n v="150.69236599999999"/>
    <n v="149.92077499999999"/>
    <n v="-0.68534367529321627"/>
    <n v="2898.7496381890983"/>
    <n v="1832.567712"/>
    <x v="0"/>
    <n v="4731.3173501890979"/>
    <n v="140539.47255000001"/>
    <n v="144290.553594"/>
    <n v="3751.0810439999914"/>
    <n v="-980.23630618910647"/>
    <n v="140539.47255000001"/>
    <n v="144290.553594"/>
    <n v="3751.0810439999914"/>
    <x v="0"/>
    <n v="-52878.824570950012"/>
    <n v="0"/>
    <n v="144290.553594"/>
    <n v="144882.82173900001"/>
    <n v="3751.0810439999914"/>
    <n v="3751.0810439999914"/>
    <n v="3751.0810439999914"/>
    <x v="1"/>
    <x v="0"/>
    <x v="0"/>
    <x v="0"/>
  </r>
  <r>
    <n v="1276"/>
    <n v="437"/>
    <x v="0"/>
    <x v="0"/>
    <x v="1"/>
    <x v="1"/>
    <x v="1"/>
    <x v="1"/>
    <s v="Portfolio ISIS"/>
    <x v="2"/>
    <d v="2001-01-05T00:00:00"/>
    <d v="2006-01-05T00:00:00"/>
    <x v="0"/>
    <n v="-10000000"/>
    <n v="4035.051316"/>
    <n v="0.46"/>
    <n v="102.573634"/>
    <n v="101.961777"/>
    <n v="-0.56746986561291657"/>
    <n v="-2289.7700280317422"/>
    <n v="-925.586634"/>
    <x v="0"/>
    <n v="-3215.3566620317424"/>
    <n v="219833.13457200001"/>
    <n v="217524.15115200001"/>
    <n v="-2308.9834200000041"/>
    <n v="906.3732420317383"/>
    <n v="219833.13457200001"/>
    <n v="217524.15115200001"/>
    <n v="-2308.9834200000041"/>
    <x v="0"/>
    <n v="29205.701425208004"/>
    <n v="0"/>
    <n v="217524.15115200001"/>
    <n v="163484.127779"/>
    <n v="-2308.9834200000041"/>
    <n v="-2308.9834200000041"/>
    <n v="-2308.9834200000041"/>
    <x v="1"/>
    <x v="1"/>
    <x v="1"/>
    <x v="1"/>
  </r>
  <r>
    <n v="1552"/>
    <n v="598"/>
    <x v="0"/>
    <x v="1"/>
    <x v="1"/>
    <x v="1"/>
    <x v="1"/>
    <x v="1"/>
    <s v="Portfolio ISIS"/>
    <x v="1"/>
    <d v="2001-01-05T00:00:00"/>
    <d v="2006-01-05T00:00:00"/>
    <x v="0"/>
    <n v="10000000"/>
    <n v="-4035.051316"/>
    <n v="0.46"/>
    <n v="102.573634"/>
    <n v="101.961777"/>
    <n v="-0.56746986561291657"/>
    <n v="2289.7700280317422"/>
    <n v="925.586634"/>
    <x v="0"/>
    <n v="3215.3566620317424"/>
    <n v="-219833.13457200001"/>
    <n v="-217524.15115200001"/>
    <n v="2308.9834200000041"/>
    <n v="-906.3732420317383"/>
    <n v="-219833.13457200001"/>
    <n v="-217524.15115200001"/>
    <n v="2308.9834200000041"/>
    <x v="0"/>
    <n v="-29205.701425208004"/>
    <n v="0"/>
    <n v="-217524.15115200001"/>
    <n v="-163484.127779"/>
    <n v="2308.9834200000041"/>
    <n v="2308.9834200000041"/>
    <n v="2308.9834200000041"/>
    <x v="1"/>
    <x v="1"/>
    <x v="1"/>
    <x v="1"/>
  </r>
  <r>
    <n v="1277"/>
    <n v="438"/>
    <x v="0"/>
    <x v="0"/>
    <x v="2"/>
    <x v="2"/>
    <x v="2"/>
    <x v="2"/>
    <s v="Portfolio ISIS"/>
    <x v="2"/>
    <d v="2001-01-05T00:00:00"/>
    <d v="2006-01-05T00:00:00"/>
    <x v="0"/>
    <n v="-10000000"/>
    <n v="4016.8056079999997"/>
    <n v="0.18"/>
    <n v="21.256535"/>
    <n v="21.139047999999999"/>
    <n v="-0.11839029830313609"/>
    <n v="-475.55081415682992"/>
    <n v="-246.993402"/>
    <x v="0"/>
    <n v="-722.54421615682986"/>
    <n v="9346.6119930000004"/>
    <n v="8815.135902"/>
    <n v="-531.47609100000045"/>
    <n v="191.06812515682941"/>
    <n v="9346.6119930000004"/>
    <n v="8815.135902"/>
    <n v="-531.47609100000045"/>
    <x v="0"/>
    <n v="11893.761405287998"/>
    <n v="0"/>
    <n v="8815.135902"/>
    <n v="-29015.478415999998"/>
    <n v="-531.47609100000045"/>
    <n v="-531.47609100000045"/>
    <n v="-531.47609100000045"/>
    <x v="1"/>
    <x v="2"/>
    <x v="1"/>
    <x v="2"/>
  </r>
  <r>
    <n v="1553"/>
    <n v="599"/>
    <x v="0"/>
    <x v="1"/>
    <x v="2"/>
    <x v="2"/>
    <x v="2"/>
    <x v="2"/>
    <s v="Portfolio ISIS"/>
    <x v="1"/>
    <d v="2001-01-05T00:00:00"/>
    <d v="2006-01-05T00:00:00"/>
    <x v="0"/>
    <n v="10000000"/>
    <n v="-4016.8056079999997"/>
    <n v="0.18"/>
    <n v="21.256535"/>
    <n v="21.139047999999999"/>
    <n v="-0.11839029830313609"/>
    <n v="475.55081415682992"/>
    <n v="246.993402"/>
    <x v="0"/>
    <n v="722.54421615682986"/>
    <n v="-9346.6119930000004"/>
    <n v="-8815.135902"/>
    <n v="531.47609100000045"/>
    <n v="-191.06812515682941"/>
    <n v="-9346.6119930000004"/>
    <n v="-8815.135902"/>
    <n v="531.47609100000045"/>
    <x v="0"/>
    <n v="-11893.761405287998"/>
    <n v="0"/>
    <n v="-8815.135902"/>
    <n v="29015.478415999998"/>
    <n v="531.47609100000045"/>
    <n v="531.47609100000045"/>
    <n v="531.47609100000045"/>
    <x v="1"/>
    <x v="2"/>
    <x v="1"/>
    <x v="2"/>
  </r>
  <r>
    <n v="1632"/>
    <n v="836"/>
    <x v="0"/>
    <x v="0"/>
    <x v="3"/>
    <x v="3"/>
    <x v="3"/>
    <x v="3"/>
    <s v="Fleet National Bank"/>
    <x v="3"/>
    <d v="2001-02-06T00:00:00"/>
    <d v="2002-01-29T00:00:00"/>
    <x v="0"/>
    <n v="10000000"/>
    <n v="-778.46862699999997"/>
    <n v="2.85"/>
    <n v="254.48452399999999"/>
    <n v="251.73385099999999"/>
    <n v="-1.1213868120596437"/>
    <n v="872.96445191997793"/>
    <n v="2211.0391140000002"/>
    <x v="0"/>
    <n v="3084.003565919978"/>
    <n v="68614.740736000007"/>
    <n v="71546.640411999993"/>
    <n v="2931.8996759999864"/>
    <n v="-152.10388991999162"/>
    <n v="68614.740736000007"/>
    <n v="71546.640411999993"/>
    <n v="2931.8996759999864"/>
    <x v="0"/>
    <n v="-12293.576557584"/>
    <n v="0"/>
    <n v="71546.640411999993"/>
    <n v="71546.640411999993"/>
    <n v="2931.8996759999864"/>
    <n v="2931.8996759999864"/>
    <n v="2931.8996759999864"/>
    <x v="2"/>
    <x v="0"/>
    <x v="2"/>
    <x v="3"/>
  </r>
  <r>
    <n v="1278"/>
    <n v="439"/>
    <x v="0"/>
    <x v="0"/>
    <x v="4"/>
    <x v="4"/>
    <x v="0"/>
    <x v="0"/>
    <s v="Portfolio ISIS"/>
    <x v="3"/>
    <d v="2001-01-05T00:00:00"/>
    <d v="2006-01-05T00:00:00"/>
    <x v="0"/>
    <n v="-10000000"/>
    <n v="4209.2618029999994"/>
    <n v="2.1"/>
    <n v="251.31009599999999"/>
    <n v="250.47202300000001"/>
    <n v="-0.6073800306563556"/>
    <n v="-2556.6215629467661"/>
    <n v="-2360.9238"/>
    <x v="0"/>
    <n v="-4917.5453629467665"/>
    <n v="109157.39769899999"/>
    <n v="105541.616379"/>
    <n v="-3615.7813199999946"/>
    <n v="1301.764042946772"/>
    <n v="109157.39769899999"/>
    <n v="105541.616379"/>
    <n v="-3615.7813199999946"/>
    <x v="0"/>
    <n v="41545.413995609997"/>
    <n v="0"/>
    <n v="105541.616379"/>
    <n v="-17708.342648999998"/>
    <n v="-3615.7813199999946"/>
    <n v="-3615.7813199999946"/>
    <n v="-3615.7813199999946"/>
    <x v="1"/>
    <x v="0"/>
    <x v="3"/>
    <x v="4"/>
  </r>
  <r>
    <n v="1480"/>
    <n v="531"/>
    <x v="0"/>
    <x v="1"/>
    <x v="4"/>
    <x v="4"/>
    <x v="0"/>
    <x v="0"/>
    <s v="Portfolio ISIS"/>
    <x v="1"/>
    <d v="2001-01-05T00:00:00"/>
    <d v="2006-01-05T00:00:00"/>
    <x v="0"/>
    <n v="10000000"/>
    <n v="-4209.2618029999994"/>
    <n v="2.1"/>
    <n v="251.31009599999999"/>
    <n v="250.47202300000001"/>
    <n v="-0.6073800306563556"/>
    <n v="2556.6215629467661"/>
    <n v="2360.9238"/>
    <x v="0"/>
    <n v="4917.5453629467665"/>
    <n v="-109157.39769899999"/>
    <n v="-105541.616379"/>
    <n v="3615.7813199999946"/>
    <n v="-1301.764042946772"/>
    <n v="-109157.39769899999"/>
    <n v="-105541.616379"/>
    <n v="3615.7813199999946"/>
    <x v="0"/>
    <n v="-41545.413995609997"/>
    <n v="0"/>
    <n v="-105541.616379"/>
    <n v="17708.342648999998"/>
    <n v="3615.7813199999946"/>
    <n v="3615.7813199999946"/>
    <n v="3615.7813199999946"/>
    <x v="1"/>
    <x v="0"/>
    <x v="3"/>
    <x v="4"/>
  </r>
  <r>
    <n v="155"/>
    <n v="314"/>
    <x v="0"/>
    <x v="2"/>
    <x v="5"/>
    <x v="5"/>
    <x v="0"/>
    <x v="3"/>
    <s v="Deutsche Bank AG"/>
    <x v="3"/>
    <d v="2000-09-25T00:00:00"/>
    <d v="2005-05-11T00:00:00"/>
    <x v="0"/>
    <n v="-10000000"/>
    <n v="3574.8780489999999"/>
    <n v="0.59"/>
    <n v="44.077781999999999"/>
    <n v="43.542003999999999"/>
    <n v="-0.52475625032501172"/>
    <n v="-1875.9396003624336"/>
    <n v="-529.014951"/>
    <x v="0"/>
    <n v="-2404.9545513624334"/>
    <n v="-63163.716254999999"/>
    <n v="-65359.763741000002"/>
    <n v="-2196.0474860000031"/>
    <n v="208.90706536243033"/>
    <n v="-63163.716254999999"/>
    <n v="-65359.763741000002"/>
    <n v="-2196.0474860000031"/>
    <x v="0"/>
    <n v="20582.360367117501"/>
    <n v="-22944.444444000001"/>
    <n v="-88304.208184999996"/>
    <n v="-76045.404316999993"/>
    <n v="-2196.0474859999958"/>
    <n v="-2196.0474859999958"/>
    <n v="-2196.0474860000031"/>
    <x v="0"/>
    <x v="3"/>
    <x v="1"/>
    <x v="5"/>
  </r>
  <r>
    <n v="200"/>
    <n v="319"/>
    <x v="0"/>
    <x v="3"/>
    <x v="5"/>
    <x v="5"/>
    <x v="0"/>
    <x v="3"/>
    <s v="EnronCredit.com"/>
    <x v="3"/>
    <d v="2000-09-25T00:00:00"/>
    <d v="2005-05-11T00:00:00"/>
    <x v="0"/>
    <n v="10000000"/>
    <n v="-3574.8780489999999"/>
    <n v="0.59"/>
    <n v="44.077781999999999"/>
    <n v="43.542003999999999"/>
    <n v="-0.52475625032501172"/>
    <n v="1875.9396003624336"/>
    <n v="529.014951"/>
    <x v="0"/>
    <n v="2404.9545513624334"/>
    <n v="63163.716254999999"/>
    <n v="65359.763741000002"/>
    <n v="2196.0474860000031"/>
    <n v="-208.90706536243033"/>
    <n v="63163.716254999999"/>
    <n v="65359.763741000002"/>
    <n v="2196.0474860000031"/>
    <x v="0"/>
    <n v="-20582.360367117501"/>
    <n v="22944.444444000001"/>
    <n v="88304.208184999996"/>
    <n v="76045.404316999993"/>
    <n v="2196.0474859999958"/>
    <n v="2196.0474859999958"/>
    <n v="2196.0474860000031"/>
    <x v="0"/>
    <x v="3"/>
    <x v="1"/>
    <x v="5"/>
  </r>
  <r>
    <n v="201"/>
    <n v="320"/>
    <x v="0"/>
    <x v="4"/>
    <x v="5"/>
    <x v="5"/>
    <x v="0"/>
    <x v="3"/>
    <s v="Enron North America"/>
    <x v="3"/>
    <d v="2000-09-25T00:00:00"/>
    <d v="2005-05-11T00:00:00"/>
    <x v="0"/>
    <n v="-10000000"/>
    <n v="3574.8780489999999"/>
    <n v="0.59"/>
    <n v="44.077781999999999"/>
    <n v="43.542003999999999"/>
    <n v="-0.52475625032501172"/>
    <n v="-1875.9396003624336"/>
    <n v="-529.014951"/>
    <x v="0"/>
    <n v="-2404.9545513624334"/>
    <n v="-63163.716254999999"/>
    <n v="-65359.763741000002"/>
    <n v="-2196.0474860000031"/>
    <n v="208.90706536243033"/>
    <n v="-63163.716254999999"/>
    <n v="-65359.763741000002"/>
    <n v="-2196.0474860000031"/>
    <x v="0"/>
    <n v="20582.360367117501"/>
    <n v="-22944.444444000001"/>
    <n v="-88304.208184999996"/>
    <n v="-76045.404316999993"/>
    <n v="-2196.0474859999958"/>
    <n v="-2196.0474859999958"/>
    <n v="-2196.0474860000031"/>
    <x v="0"/>
    <x v="3"/>
    <x v="1"/>
    <x v="5"/>
  </r>
  <r>
    <n v="234"/>
    <n v="349"/>
    <x v="0"/>
    <x v="0"/>
    <x v="6"/>
    <x v="5"/>
    <x v="4"/>
    <x v="4"/>
    <s v="JP Morgan"/>
    <x v="2"/>
    <d v="2000-10-20T00:00:00"/>
    <d v="2005-10-20T00:00:00"/>
    <x v="0"/>
    <n v="-20000000"/>
    <n v="7734.7140080000008"/>
    <n v="0.37"/>
    <n v="67.441136999999998"/>
    <n v="66.877345000000005"/>
    <n v="-0.541691637827592"/>
    <n v="-4189.8298991215388"/>
    <n v="-1319.463495"/>
    <x v="0"/>
    <n v="-5509.2933941215388"/>
    <n v="229080.616606"/>
    <n v="224648.000206"/>
    <n v="-4432.616399999999"/>
    <n v="1076.6769941215398"/>
    <n v="229080.616606"/>
    <n v="224648.000206"/>
    <n v="-4432.616399999999"/>
    <x v="0"/>
    <n v="44532.615901060002"/>
    <n v="-19322.222222"/>
    <n v="205325.77798399999"/>
    <n v="23404.115068999992"/>
    <n v="-4432.616399999999"/>
    <n v="-4432.616399999999"/>
    <n v="-4432.616399999999"/>
    <x v="1"/>
    <x v="3"/>
    <x v="1"/>
    <x v="5"/>
  </r>
  <r>
    <n v="1637"/>
    <n v="841"/>
    <x v="0"/>
    <x v="0"/>
    <x v="6"/>
    <x v="5"/>
    <x v="4"/>
    <x v="4"/>
    <s v="Goldman Sachs"/>
    <x v="2"/>
    <d v="2001-02-09T00:00:00"/>
    <d v="2006-02-09T00:00:00"/>
    <x v="0"/>
    <n v="-10000000"/>
    <n v="4145.4694319999999"/>
    <n v="0.72"/>
    <n v="68.947253000000003"/>
    <n v="68.385298000000006"/>
    <n v="-0.55547367064347697"/>
    <n v="-2302.6991219333695"/>
    <n v="-739.52471100000002"/>
    <x v="0"/>
    <n v="-3042.2238329333695"/>
    <n v="-23501.703741000001"/>
    <n v="-26102.195921999999"/>
    <n v="-2600.4921809999978"/>
    <n v="441.73165193337172"/>
    <n v="-23501.703741000001"/>
    <n v="-26102.195921999999"/>
    <n v="-2600.4921809999978"/>
    <x v="0"/>
    <n v="23867.540254740001"/>
    <n v="0"/>
    <n v="-26102.195921999999"/>
    <n v="-26102.195921999999"/>
    <n v="-2600.4921809999978"/>
    <n v="-2600.4921809999978"/>
    <n v="-2600.4921809999978"/>
    <x v="1"/>
    <x v="3"/>
    <x v="1"/>
    <x v="5"/>
  </r>
  <r>
    <n v="1652"/>
    <n v="862"/>
    <x v="0"/>
    <x v="0"/>
    <x v="6"/>
    <x v="5"/>
    <x v="4"/>
    <x v="4"/>
    <s v="Merrill Lynch Int"/>
    <x v="2"/>
    <d v="2001-02-27T00:00:00"/>
    <d v="2006-02-27T00:00:00"/>
    <x v="0"/>
    <n v="10000000"/>
    <n v="-4202.164409"/>
    <n v="0.85"/>
    <n v="69.168711000000002"/>
    <n v="68.607563999999996"/>
    <n v="-0.55541009044585377"/>
    <n v="2333.9245144710376"/>
    <n v="768.65336400000001"/>
    <x v="0"/>
    <n v="3102.5778784710374"/>
    <n v="75765.139756999997"/>
    <n v="78496.809815999994"/>
    <n v="2731.6700589999964"/>
    <n v="-370.90781947104097"/>
    <n v="75765.139756999997"/>
    <n v="78496.809815999994"/>
    <n v="2731.6700589999964"/>
    <x v="0"/>
    <n v="-24193.961584817498"/>
    <n v="0"/>
    <n v="78496.809815999994"/>
    <n v="78496.809815999994"/>
    <n v="2731.6700589999964"/>
    <n v="2731.6700589999964"/>
    <n v="2731.6700589999964"/>
    <x v="1"/>
    <x v="3"/>
    <x v="1"/>
    <x v="5"/>
  </r>
  <r>
    <n v="1661"/>
    <n v="872"/>
    <x v="0"/>
    <x v="0"/>
    <x v="6"/>
    <x v="5"/>
    <x v="4"/>
    <x v="4"/>
    <s v="Merrill Lynch Int"/>
    <x v="2"/>
    <d v="2001-03-02T00:00:00"/>
    <d v="2006-03-02T00:00:00"/>
    <x v="0"/>
    <n v="10000000"/>
    <n v="-4226.8352670000004"/>
    <n v="0.97"/>
    <n v="69.206136000000001"/>
    <n v="68.645211000000003"/>
    <n v="-0.55891291351952999"/>
    <n v="2362.4328140460707"/>
    <n v="813.79838099999995"/>
    <x v="0"/>
    <n v="3176.2311950460708"/>
    <n v="127299.237593"/>
    <n v="130140.894634"/>
    <n v="2841.6570409999986"/>
    <n v="-334.57415404607218"/>
    <n v="127299.237593"/>
    <n v="130140.894634"/>
    <n v="2841.6570409999986"/>
    <x v="0"/>
    <n v="-24336.004049752501"/>
    <n v="0"/>
    <n v="130140.894634"/>
    <n v="130140.894634"/>
    <n v="2841.6570409999986"/>
    <n v="2841.6570409999986"/>
    <n v="2841.6570409999986"/>
    <x v="1"/>
    <x v="3"/>
    <x v="1"/>
    <x v="5"/>
  </r>
  <r>
    <n v="265"/>
    <n v="380"/>
    <x v="0"/>
    <x v="2"/>
    <x v="7"/>
    <x v="6"/>
    <x v="0"/>
    <x v="3"/>
    <s v="Ace Capital O/Seas"/>
    <x v="3"/>
    <d v="2000-10-05T00:00:00"/>
    <d v="2005-10-05T00:00:00"/>
    <x v="0"/>
    <n v="-10000000"/>
    <n v="3837.553512"/>
    <n v="0.24"/>
    <n v="36.428516000000002"/>
    <n v="36.180813999999998"/>
    <n v="-0.24215178934752413"/>
    <n v="-929.27044964767538"/>
    <n v="-416.23621500000002"/>
    <x v="0"/>
    <n v="-1345.5066646476753"/>
    <n v="43903.645513000003"/>
    <n v="42896.463961000001"/>
    <n v="-1007.1815520000018"/>
    <n v="338.32511264767345"/>
    <n v="43903.645513000003"/>
    <n v="42896.463961000001"/>
    <n v="-1007.1815520000018"/>
    <x v="0"/>
    <n v="15781.938818099999"/>
    <n v="-6133.3333329999996"/>
    <n v="36763.130627999999"/>
    <n v="-28151.921269999999"/>
    <n v="-1007.1815520000018"/>
    <n v="-1007.1815520000018"/>
    <n v="-1007.1815520000018"/>
    <x v="1"/>
    <x v="4"/>
    <x v="1"/>
    <x v="6"/>
  </r>
  <r>
    <n v="266"/>
    <n v="381"/>
    <x v="0"/>
    <x v="3"/>
    <x v="7"/>
    <x v="6"/>
    <x v="0"/>
    <x v="3"/>
    <s v="EnronCredit.com"/>
    <x v="3"/>
    <d v="2000-10-05T00:00:00"/>
    <d v="2005-10-05T00:00:00"/>
    <x v="0"/>
    <n v="10000000"/>
    <n v="-3837.553512"/>
    <n v="0.24"/>
    <n v="36.428516000000002"/>
    <n v="36.180813999999998"/>
    <n v="-0.24215178934752413"/>
    <n v="929.27044964767538"/>
    <n v="416.23621500000002"/>
    <x v="0"/>
    <n v="1345.5066646476753"/>
    <n v="-43903.645513000003"/>
    <n v="-42896.463961000001"/>
    <n v="1007.1815520000018"/>
    <n v="-338.32511264767345"/>
    <n v="-43903.645513000003"/>
    <n v="-42896.463961000001"/>
    <n v="1007.1815520000018"/>
    <x v="0"/>
    <n v="-15781.938818099999"/>
    <n v="6133.3333329999996"/>
    <n v="-36763.130627999999"/>
    <n v="28151.921269999999"/>
    <n v="1007.1815520000018"/>
    <n v="1007.1815520000018"/>
    <n v="1007.1815520000018"/>
    <x v="1"/>
    <x v="4"/>
    <x v="1"/>
    <x v="6"/>
  </r>
  <r>
    <n v="267"/>
    <n v="382"/>
    <x v="0"/>
    <x v="4"/>
    <x v="7"/>
    <x v="6"/>
    <x v="0"/>
    <x v="3"/>
    <s v="Enron North America"/>
    <x v="3"/>
    <d v="2000-10-05T00:00:00"/>
    <d v="2005-10-05T00:00:00"/>
    <x v="0"/>
    <n v="-10000000"/>
    <n v="3837.553512"/>
    <n v="0.24"/>
    <n v="36.428516000000002"/>
    <n v="36.180813999999998"/>
    <n v="-0.24215178934752413"/>
    <n v="-929.27044964767538"/>
    <n v="-416.23621500000002"/>
    <x v="0"/>
    <n v="-1345.5066646476753"/>
    <n v="43903.645513000003"/>
    <n v="42896.463961000001"/>
    <n v="-1007.1815520000018"/>
    <n v="338.32511264767345"/>
    <n v="43903.645513000003"/>
    <n v="42896.463961000001"/>
    <n v="-1007.1815520000018"/>
    <x v="0"/>
    <n v="15781.938818099999"/>
    <n v="-6133.3333329999996"/>
    <n v="36763.130627999999"/>
    <n v="-28151.921269999999"/>
    <n v="-1007.1815520000018"/>
    <n v="-1007.1815520000018"/>
    <n v="-1007.1815520000018"/>
    <x v="1"/>
    <x v="4"/>
    <x v="1"/>
    <x v="6"/>
  </r>
  <r>
    <n v="1679"/>
    <n v="887"/>
    <x v="0"/>
    <x v="0"/>
    <x v="7"/>
    <x v="6"/>
    <x v="0"/>
    <x v="3"/>
    <s v="Morgan Stanley CP"/>
    <x v="3"/>
    <d v="2001-03-13T00:00:00"/>
    <d v="2005-05-30T00:00:00"/>
    <x v="0"/>
    <n v="10000000"/>
    <n v="-3592.2585140000001"/>
    <n v="0.37"/>
    <n v="34.980043999999999"/>
    <n v="34.730195000000002"/>
    <n v="-0.23603090529177265"/>
    <n v="847.88402910149796"/>
    <n v="422.26855800000004"/>
    <x v="0"/>
    <n v="1270.1525871014981"/>
    <n v="9698.6219380000002"/>
    <n v="10742.452241000001"/>
    <n v="1043.8303030000006"/>
    <n v="-226.32228410149742"/>
    <n v="9698.6219380000002"/>
    <n v="10742.452241000001"/>
    <n v="1043.8303030000006"/>
    <x v="0"/>
    <n v="-14773.163138825001"/>
    <n v="0"/>
    <n v="10742.452241000001"/>
    <n v="10742.452241000001"/>
    <n v="1043.8303030000006"/>
    <n v="1043.8303030000006"/>
    <n v="1043.8303030000006"/>
    <x v="0"/>
    <x v="4"/>
    <x v="1"/>
    <x v="6"/>
  </r>
  <r>
    <n v="1280"/>
    <n v="441"/>
    <x v="0"/>
    <x v="0"/>
    <x v="8"/>
    <x v="1"/>
    <x v="5"/>
    <x v="3"/>
    <s v="Portfolio ISIS"/>
    <x v="4"/>
    <d v="2001-01-05T00:00:00"/>
    <d v="2006-01-05T00:00:00"/>
    <x v="0"/>
    <n v="-10000000"/>
    <n v="4039.6729190000001"/>
    <n v="0.45"/>
    <n v="48.561619999999998"/>
    <n v="48.483626999999998"/>
    <n v="-6.5629071640960768E-2"/>
    <n v="-265.11998340710011"/>
    <n v="-573.92037900000003"/>
    <x v="0"/>
    <n v="-839.04036240710013"/>
    <n v="3924.5262120000002"/>
    <n v="3486.7713709999998"/>
    <n v="-437.7548410000004"/>
    <n v="401.28552140709974"/>
    <n v="3924.5262120000002"/>
    <n v="3486.7713709999998"/>
    <n v="-437.7548410000004"/>
    <x v="0"/>
    <n v="29239.152587722005"/>
    <n v="0"/>
    <n v="3486.7713709999998"/>
    <n v="-3673.5191869999999"/>
    <n v="-437.7548410000004"/>
    <n v="-437.7548410000004"/>
    <n v="-437.7548410000004"/>
    <x v="1"/>
    <x v="1"/>
    <x v="1"/>
    <x v="1"/>
  </r>
  <r>
    <n v="1481"/>
    <n v="532"/>
    <x v="0"/>
    <x v="1"/>
    <x v="8"/>
    <x v="1"/>
    <x v="5"/>
    <x v="3"/>
    <s v="Portfolio ISIS"/>
    <x v="1"/>
    <d v="2001-01-05T00:00:00"/>
    <d v="2006-01-05T00:00:00"/>
    <x v="0"/>
    <n v="10000000"/>
    <n v="-4039.6729190000001"/>
    <n v="0.45"/>
    <n v="48.561619999999998"/>
    <n v="48.483626999999998"/>
    <n v="-6.5629071640960768E-2"/>
    <n v="265.11998340710011"/>
    <n v="573.92037900000003"/>
    <x v="0"/>
    <n v="839.04036240710013"/>
    <n v="-3924.5262120000002"/>
    <n v="-3486.7713709999998"/>
    <n v="437.7548410000004"/>
    <n v="-401.28552140709974"/>
    <n v="-3924.5262120000002"/>
    <n v="-3486.7713709999998"/>
    <n v="437.7548410000004"/>
    <x v="0"/>
    <n v="-29239.152587722005"/>
    <n v="0"/>
    <n v="-3486.7713709999998"/>
    <n v="3673.5191869999999"/>
    <n v="437.7548410000004"/>
    <n v="437.7548410000004"/>
    <n v="437.7548410000004"/>
    <x v="1"/>
    <x v="1"/>
    <x v="1"/>
    <x v="1"/>
  </r>
  <r>
    <n v="1281"/>
    <n v="442"/>
    <x v="0"/>
    <x v="0"/>
    <x v="9"/>
    <x v="0"/>
    <x v="6"/>
    <x v="3"/>
    <s v="Portfolio ISIS"/>
    <x v="3"/>
    <d v="2001-01-05T00:00:00"/>
    <d v="2006-01-05T00:00:00"/>
    <x v="0"/>
    <n v="-10000000"/>
    <n v="4087.9293440000001"/>
    <n v="1.25"/>
    <n v="181.08235999999999"/>
    <n v="181.53553199999999"/>
    <n v="0.57852292577987918"/>
    <n v="2364.9608444723021"/>
    <n v="-1562.526288"/>
    <x v="0"/>
    <n v="802.43455647230212"/>
    <n v="194494.161238"/>
    <n v="196266.89735399999"/>
    <n v="1772.7361159999855"/>
    <n v="970.30155952768337"/>
    <n v="194494.161238"/>
    <n v="196266.89735399999"/>
    <n v="1772.7361159999855"/>
    <x v="0"/>
    <n v="51107.292658688006"/>
    <n v="0"/>
    <n v="196266.89735399999"/>
    <n v="186664.069391"/>
    <n v="1772.7361159999855"/>
    <n v="1772.7361159999855"/>
    <n v="1772.7361159999855"/>
    <x v="1"/>
    <x v="0"/>
    <x v="0"/>
    <x v="0"/>
  </r>
  <r>
    <n v="1482"/>
    <n v="533"/>
    <x v="0"/>
    <x v="1"/>
    <x v="9"/>
    <x v="0"/>
    <x v="6"/>
    <x v="3"/>
    <s v="Portfolio ISIS"/>
    <x v="1"/>
    <d v="2001-01-05T00:00:00"/>
    <d v="2006-01-05T00:00:00"/>
    <x v="0"/>
    <n v="10000000"/>
    <n v="-4087.9293440000001"/>
    <n v="1.25"/>
    <n v="181.08235999999999"/>
    <n v="181.53553199999999"/>
    <n v="0.57852292577987918"/>
    <n v="-2364.9608444723021"/>
    <n v="1562.526288"/>
    <x v="0"/>
    <n v="-802.43455647230212"/>
    <n v="-194494.161238"/>
    <n v="-196266.89735399999"/>
    <n v="-1772.7361159999855"/>
    <n v="-970.30155952768337"/>
    <n v="-194494.161238"/>
    <n v="-196266.89735399999"/>
    <n v="-1772.7361159999855"/>
    <x v="0"/>
    <n v="-51107.292658688006"/>
    <n v="0"/>
    <n v="-196266.89735399999"/>
    <n v="-186664.069391"/>
    <n v="-1772.7361159999855"/>
    <n v="-1772.7361159999855"/>
    <n v="-1772.7361159999855"/>
    <x v="1"/>
    <x v="0"/>
    <x v="0"/>
    <x v="0"/>
  </r>
  <r>
    <n v="1689"/>
    <n v="897"/>
    <x v="0"/>
    <x v="0"/>
    <x v="9"/>
    <x v="0"/>
    <x v="6"/>
    <x v="3"/>
    <s v="Morgan Stanley CP"/>
    <x v="3"/>
    <d v="2001-03-16T00:00:00"/>
    <d v="2006-03-16T00:00:00"/>
    <x v="0"/>
    <n v="10000000"/>
    <n v="-4320.4699460000002"/>
    <n v="1.87"/>
    <n v="182.18141600000001"/>
    <n v="182.95858899999999"/>
    <n v="0.80991950500952126"/>
    <n v="-3499.2328800728333"/>
    <n v="1722.7148009999999"/>
    <x v="0"/>
    <n v="-1776.5180790728334"/>
    <n v="29303.012351000001"/>
    <n v="26630.079548999998"/>
    <n v="-2672.932802000003"/>
    <n v="-896.41472292716958"/>
    <n v="29303.012351000001"/>
    <n v="26630.079548999998"/>
    <n v="-2672.932802000003"/>
    <x v="0"/>
    <n v="-54014.515264892005"/>
    <n v="0"/>
    <n v="26630.079548999998"/>
    <n v="26630.079548999998"/>
    <n v="-2672.932802000003"/>
    <n v="-2672.932802000003"/>
    <n v="-2672.932802000003"/>
    <x v="1"/>
    <x v="0"/>
    <x v="0"/>
    <x v="0"/>
  </r>
  <r>
    <n v="253"/>
    <n v="374"/>
    <x v="1"/>
    <x v="5"/>
    <x v="10"/>
    <x v="7"/>
    <x v="0"/>
    <x v="5"/>
    <s v="Deutsche Bank AG"/>
    <x v="0"/>
    <d v="2000-04-10T00:00:00"/>
    <d v="2001-03-14T00:00:00"/>
    <x v="0"/>
    <n v="0"/>
    <n v="0"/>
    <n v="19.5"/>
    <n v="0"/>
    <n v="0"/>
    <m/>
    <n v="-"/>
    <n v="0"/>
    <x v="0"/>
    <n v="0"/>
    <n v="-4562083.3"/>
    <n v="-4562083.3"/>
    <n v="0"/>
    <n v="0"/>
    <n v="-4562083.3"/>
    <n v="-4562083.3"/>
    <n v="0"/>
    <x v="0"/>
    <n v="0"/>
    <n v="915416.66666700004"/>
    <n v="-3646666.6333329999"/>
    <n v="-1745207.6333329999"/>
    <n v="0"/>
    <n v="0"/>
    <n v="0"/>
    <x v="3"/>
    <x v="0"/>
    <x v="4"/>
    <x v="7"/>
  </r>
  <r>
    <n v="39"/>
    <n v="134"/>
    <x v="0"/>
    <x v="0"/>
    <x v="11"/>
    <x v="8"/>
    <x v="7"/>
    <x v="3"/>
    <s v="JP Morgan"/>
    <x v="0"/>
    <d v="2000-08-04T00:00:00"/>
    <d v="2004-01-14T00:00:00"/>
    <x v="0"/>
    <n v="4000000"/>
    <n v="-1023.567796"/>
    <n v="6.35"/>
    <n v="803.15139099999999"/>
    <n v="800.95621100000005"/>
    <n v="-1.9864486686683405"/>
    <n v="2033.2648856559877"/>
    <n v="2642.503275"/>
    <x v="0"/>
    <n v="4675.7681606559872"/>
    <n v="-101513.194454"/>
    <n v="-97212.042272999999"/>
    <n v="4301.1521809999977"/>
    <n v="-374.61597965598958"/>
    <n v="-101513.194454"/>
    <n v="-97212.042272999999"/>
    <n v="4301.1521809999977"/>
    <x v="0"/>
    <n v="-16837.690244199999"/>
    <n v="116416.666667"/>
    <n v="19204.624393999999"/>
    <n v="117285.35252899998"/>
    <n v="4301.1521809999977"/>
    <n v="4301.1521809999977"/>
    <n v="4301.1521809999977"/>
    <x v="4"/>
    <x v="0"/>
    <x v="5"/>
    <x v="8"/>
  </r>
  <r>
    <n v="149"/>
    <n v="208"/>
    <x v="0"/>
    <x v="0"/>
    <x v="12"/>
    <x v="5"/>
    <x v="4"/>
    <x v="3"/>
    <s v="JP Morgan"/>
    <x v="3"/>
    <d v="2000-09-19T00:00:00"/>
    <d v="2005-09-19T00:00:00"/>
    <x v="0"/>
    <n v="-10000000"/>
    <n v="3794.3384489999999"/>
    <n v="0.44"/>
    <n v="113.891194"/>
    <n v="113.262494"/>
    <n v="-0.55214469368786201"/>
    <n v="-2095.0238406711824"/>
    <n v="-1074.1117919999999"/>
    <x v="0"/>
    <n v="-3169.1356326711821"/>
    <n v="269444.61105100001"/>
    <n v="267201.09735300002"/>
    <n v="-2243.5136979999952"/>
    <n v="925.62193467118686"/>
    <n v="269444.61105100001"/>
    <n v="267201.09735300002"/>
    <n v="-2243.5136979999952"/>
    <x v="0"/>
    <n v="21845.903620117497"/>
    <n v="-22122.222222"/>
    <n v="245078.87513100001"/>
    <n v="-111191.69785199995"/>
    <n v="-2243.5136979999952"/>
    <n v="-2243.5136979999952"/>
    <n v="-2243.5136979999952"/>
    <x v="0"/>
    <x v="3"/>
    <x v="1"/>
    <x v="5"/>
  </r>
  <r>
    <n v="220"/>
    <n v="337"/>
    <x v="0"/>
    <x v="0"/>
    <x v="12"/>
    <x v="5"/>
    <x v="4"/>
    <x v="3"/>
    <s v="LBIE"/>
    <x v="3"/>
    <d v="2000-10-10T00:00:00"/>
    <d v="2005-10-10T00:00:00"/>
    <x v="0"/>
    <n v="10000000"/>
    <n v="-3843.5686770000002"/>
    <n v="0.49"/>
    <n v="114.421626"/>
    <n v="113.792053"/>
    <n v="-0.55740236180438374"/>
    <n v="2142.4142583171506"/>
    <n v="1106.6142300000001"/>
    <x v="0"/>
    <n v="3249.0284883171507"/>
    <n v="-245372.18382199999"/>
    <n v="-243076.14849200001"/>
    <n v="2296.0353299999842"/>
    <n v="-952.99315831716649"/>
    <n v="-245372.18382199999"/>
    <n v="-243076.14849200001"/>
    <n v="2296.0353299999842"/>
    <x v="0"/>
    <n v="-22129.346657827504"/>
    <n v="12522.222222"/>
    <n v="-230553.92627"/>
    <n v="111698.32243499998"/>
    <n v="2296.0353299999842"/>
    <n v="2296.0353299999842"/>
    <n v="2296.0353299999842"/>
    <x v="1"/>
    <x v="3"/>
    <x v="1"/>
    <x v="5"/>
  </r>
  <r>
    <n v="1644"/>
    <n v="848"/>
    <x v="0"/>
    <x v="0"/>
    <x v="12"/>
    <x v="5"/>
    <x v="4"/>
    <x v="3"/>
    <s v="CSFB Intl"/>
    <x v="3"/>
    <d v="2001-02-15T00:00:00"/>
    <d v="2002-02-15T00:00:00"/>
    <x v="0"/>
    <n v="20000000"/>
    <n v="-1642.4835760000001"/>
    <n v="0.75"/>
    <n v="79.086118999999997"/>
    <n v="78.105469999999997"/>
    <n v="-0.53662131429321747"/>
    <n v="881.39169525814384"/>
    <n v="1426.778403"/>
    <x v="0"/>
    <n v="2308.1700982581438"/>
    <n v="12597.675496"/>
    <n v="14706.634552"/>
    <n v="2108.9590559999997"/>
    <n v="-199.21104225814406"/>
    <n v="12597.675496"/>
    <n v="14706.634552"/>
    <n v="2108.9590559999997"/>
    <x v="0"/>
    <n v="-9456.5991888200006"/>
    <n v="0"/>
    <n v="14706.634552"/>
    <n v="14706.634552"/>
    <n v="2108.9590559999997"/>
    <n v="2108.9590559999997"/>
    <n v="2108.9590559999997"/>
    <x v="2"/>
    <x v="3"/>
    <x v="1"/>
    <x v="5"/>
  </r>
  <r>
    <n v="1282"/>
    <n v="443"/>
    <x v="0"/>
    <x v="0"/>
    <x v="13"/>
    <x v="5"/>
    <x v="1"/>
    <x v="3"/>
    <s v="Portfolio ISIS"/>
    <x v="5"/>
    <d v="2001-01-05T00:00:00"/>
    <d v="2006-01-05T00:00:00"/>
    <x v="0"/>
    <n v="-10000000"/>
    <n v="4068.6065490000001"/>
    <n v="0.6"/>
    <n v="46.278998999999999"/>
    <n v="45.734516999999997"/>
    <n v="-0.55109811116039342"/>
    <n v="-2242.2013842087067"/>
    <n v="-630.10603800000001"/>
    <x v="0"/>
    <n v="-2872.3074222087066"/>
    <n v="-72129.442282999997"/>
    <n v="-74661.086454999997"/>
    <n v="-2531.6441720000003"/>
    <n v="340.66325020870636"/>
    <n v="-72129.442282999997"/>
    <n v="-74661.086454999997"/>
    <n v="-2531.6441720000003"/>
    <x v="0"/>
    <n v="23425.002205867499"/>
    <n v="0"/>
    <n v="-74661.086454999997"/>
    <n v="-59462.192589999999"/>
    <n v="-2531.6441720000003"/>
    <n v="-2531.6441720000003"/>
    <n v="-2531.6441720000003"/>
    <x v="1"/>
    <x v="3"/>
    <x v="1"/>
    <x v="5"/>
  </r>
  <r>
    <n v="1483"/>
    <n v="534"/>
    <x v="0"/>
    <x v="1"/>
    <x v="13"/>
    <x v="5"/>
    <x v="1"/>
    <x v="3"/>
    <s v="Portfolio ISIS"/>
    <x v="1"/>
    <d v="2001-01-05T00:00:00"/>
    <d v="2006-01-05T00:00:00"/>
    <x v="0"/>
    <n v="10000000"/>
    <n v="-4068.6065490000001"/>
    <n v="0.6"/>
    <n v="46.278998999999999"/>
    <n v="45.734516999999997"/>
    <n v="-0.55109811116039342"/>
    <n v="2242.2013842087067"/>
    <n v="630.10603800000001"/>
    <x v="0"/>
    <n v="2872.3074222087066"/>
    <n v="72129.442282999997"/>
    <n v="74661.086454999997"/>
    <n v="2531.6441720000003"/>
    <n v="-340.66325020870636"/>
    <n v="72129.442282999997"/>
    <n v="74661.086454999997"/>
    <n v="2531.6441720000003"/>
    <x v="0"/>
    <n v="-23425.002205867499"/>
    <n v="0"/>
    <n v="74661.086454999997"/>
    <n v="59462.192589999999"/>
    <n v="2531.6441720000003"/>
    <n v="2531.6441720000003"/>
    <n v="2531.6441720000003"/>
    <x v="1"/>
    <x v="3"/>
    <x v="1"/>
    <x v="5"/>
  </r>
  <r>
    <n v="274"/>
    <n v="411"/>
    <x v="0"/>
    <x v="0"/>
    <x v="14"/>
    <x v="5"/>
    <x v="8"/>
    <x v="6"/>
    <s v="Royal BOC"/>
    <x v="2"/>
    <d v="2000-12-05T00:00:00"/>
    <d v="2005-12-05T00:00:00"/>
    <x v="0"/>
    <n v="-15000000"/>
    <n v="5974.8675800000001"/>
    <n v="0.46"/>
    <n v="35.859721999999998"/>
    <n v="35.339247"/>
    <n v="-0.54391992770417352"/>
    <n v="-3249.8495421556104"/>
    <n v="-946.37845800000014"/>
    <x v="0"/>
    <n v="-4196.2280001556101"/>
    <n v="-68651.187858000005"/>
    <n v="-72165.812191000005"/>
    <n v="-3514.6243329999998"/>
    <n v="681.60366715561031"/>
    <n v="-68651.187858000005"/>
    <n v="-72165.812191000005"/>
    <n v="-3514.6243329999998"/>
    <x v="0"/>
    <n v="34400.300091850004"/>
    <n v="-17250"/>
    <n v="-89415.812191000005"/>
    <n v="-79671.093023000009"/>
    <n v="-3514.6243329999998"/>
    <n v="-3514.6243329999998"/>
    <n v="-3514.6243329999998"/>
    <x v="1"/>
    <x v="3"/>
    <x v="1"/>
    <x v="5"/>
  </r>
  <r>
    <n v="1283"/>
    <n v="444"/>
    <x v="0"/>
    <x v="0"/>
    <x v="14"/>
    <x v="5"/>
    <x v="8"/>
    <x v="6"/>
    <s v="Portfolio ISIS"/>
    <x v="2"/>
    <d v="2001-01-05T00:00:00"/>
    <d v="2006-01-05T00:00:00"/>
    <x v="0"/>
    <n v="-10000000"/>
    <n v="4029.1408970000002"/>
    <n v="0.34"/>
    <n v="36.629640000000002"/>
    <n v="36.10877"/>
    <n v="-0.54732664325219504"/>
    <n v="-2205.2561623451484"/>
    <n v="-617.89978199999996"/>
    <x v="0"/>
    <n v="-2823.1559443451483"/>
    <n v="2771.3175550000001"/>
    <n v="491.952518"/>
    <n v="-2279.365037"/>
    <n v="543.7909073451483"/>
    <n v="2771.3175550000001"/>
    <n v="491.952518"/>
    <n v="-2279.365037"/>
    <x v="0"/>
    <n v="23197.778714477499"/>
    <n v="0"/>
    <n v="491.952518"/>
    <n v="-48631.273322000001"/>
    <n v="-2279.365037"/>
    <n v="-2279.365037"/>
    <n v="-2279.365037"/>
    <x v="1"/>
    <x v="3"/>
    <x v="1"/>
    <x v="5"/>
  </r>
  <r>
    <n v="1484"/>
    <n v="535"/>
    <x v="0"/>
    <x v="1"/>
    <x v="14"/>
    <x v="5"/>
    <x v="8"/>
    <x v="6"/>
    <s v="Portfolio ISIS"/>
    <x v="1"/>
    <d v="2001-01-05T00:00:00"/>
    <d v="2006-01-05T00:00:00"/>
    <x v="0"/>
    <n v="10000000"/>
    <n v="-4029.1408970000002"/>
    <n v="0.34"/>
    <n v="36.629640000000002"/>
    <n v="36.10877"/>
    <n v="-0.54732664325219504"/>
    <n v="2205.2561623451484"/>
    <n v="617.89978199999996"/>
    <x v="0"/>
    <n v="2823.1559443451483"/>
    <n v="-2771.3175550000001"/>
    <n v="-491.952518"/>
    <n v="2279.365037"/>
    <n v="-543.7909073451483"/>
    <n v="-2771.3175550000001"/>
    <n v="-491.952518"/>
    <n v="2279.365037"/>
    <x v="0"/>
    <n v="-23197.778714477499"/>
    <n v="0"/>
    <n v="-491.952518"/>
    <n v="48631.273322000001"/>
    <n v="2279.365037"/>
    <n v="2279.365037"/>
    <n v="2279.365037"/>
    <x v="1"/>
    <x v="3"/>
    <x v="1"/>
    <x v="5"/>
  </r>
  <r>
    <n v="1609"/>
    <n v="663"/>
    <x v="0"/>
    <x v="0"/>
    <x v="14"/>
    <x v="5"/>
    <x v="8"/>
    <x v="6"/>
    <s v="Morgan Stanley CP"/>
    <x v="2"/>
    <d v="2001-01-17T00:00:00"/>
    <d v="2006-01-17T00:00:00"/>
    <x v="0"/>
    <n v="10000000"/>
    <n v="-4093.278323"/>
    <n v="0.625"/>
    <n v="36.931289"/>
    <n v="36.410380000000004"/>
    <n v="-0.54720412473644908"/>
    <n v="2239.8587820398952"/>
    <n v="682.44784500000003"/>
    <x v="0"/>
    <n v="2922.3066270398954"/>
    <n v="121525.042503"/>
    <n v="124056.631171"/>
    <n v="2531.5886679999967"/>
    <n v="-390.71795903989869"/>
    <n v="121525.042503"/>
    <n v="124056.631171"/>
    <n v="2531.5886679999967"/>
    <x v="0"/>
    <n v="-23567.049944672501"/>
    <n v="0"/>
    <n v="124056.631171"/>
    <n v="124056.631171"/>
    <n v="2531.5886679999967"/>
    <n v="2531.5886679999967"/>
    <n v="2531.5886679999967"/>
    <x v="1"/>
    <x v="3"/>
    <x v="1"/>
    <x v="5"/>
  </r>
  <r>
    <n v="1636"/>
    <n v="840"/>
    <x v="0"/>
    <x v="0"/>
    <x v="14"/>
    <x v="5"/>
    <x v="8"/>
    <x v="6"/>
    <s v="Goldman Sachs"/>
    <x v="2"/>
    <d v="2001-02-09T00:00:00"/>
    <d v="2006-02-09T00:00:00"/>
    <x v="0"/>
    <n v="-10000000"/>
    <n v="4143.5595110000004"/>
    <n v="0.65"/>
    <n v="37.486888"/>
    <n v="36.965757000000004"/>
    <n v="-0.55078640359667286"/>
    <n v="-2282.2162411524787"/>
    <n v="-663.608655"/>
    <x v="0"/>
    <n v="-2945.8248961524787"/>
    <n v="-127432.171134"/>
    <n v="-130012.818247"/>
    <n v="-2580.6471129999991"/>
    <n v="365.17778315247961"/>
    <n v="-127432.171134"/>
    <n v="-130012.818247"/>
    <n v="-2580.6471129999991"/>
    <x v="0"/>
    <n v="23856.543884582501"/>
    <n v="0"/>
    <n v="-130012.818247"/>
    <n v="-130012.818247"/>
    <n v="-2580.6471129999991"/>
    <n v="-2580.6471129999991"/>
    <n v="-2580.6471129999991"/>
    <x v="1"/>
    <x v="3"/>
    <x v="1"/>
    <x v="5"/>
  </r>
  <r>
    <n v="262"/>
    <n v="377"/>
    <x v="0"/>
    <x v="0"/>
    <x v="15"/>
    <x v="2"/>
    <x v="2"/>
    <x v="7"/>
    <s v="CSFB Intl"/>
    <x v="4"/>
    <d v="2000-11-08T00:00:00"/>
    <d v="2005-11-08T00:00:00"/>
    <x v="1"/>
    <n v="-10000000"/>
    <n v="3990.9019929999999"/>
    <n v="0.19500000000000001"/>
    <n v="19.519231999999999"/>
    <n v="19.494727999999999"/>
    <n v="-5.1027306198566779E-3"/>
    <n v="-20.364497800528142"/>
    <n v="-195.22026599999998"/>
    <x v="0"/>
    <n v="-215.58476380052812"/>
    <n v="-2843.4748359999999"/>
    <n v="-3000.3144040000002"/>
    <n v="-156.83956800000033"/>
    <n v="58.745195800527796"/>
    <n v="-2507.944805352"/>
    <n v="-2632.7758895100001"/>
    <n v="-124.83108415800007"/>
    <x v="0"/>
    <n v="11817.060801272999"/>
    <n v="-4372.875"/>
    <n v="-7005.6508895099996"/>
    <n v="-23527.289901063996"/>
    <n v="-102.40608415799943"/>
    <n v="-102.40608415799943"/>
    <n v="-124.83108415800007"/>
    <x v="1"/>
    <x v="2"/>
    <x v="1"/>
    <x v="2"/>
  </r>
  <r>
    <n v="263"/>
    <n v="378"/>
    <x v="0"/>
    <x v="0"/>
    <x v="15"/>
    <x v="2"/>
    <x v="2"/>
    <x v="7"/>
    <s v="CSFB Intl"/>
    <x v="4"/>
    <d v="2000-11-10T00:00:00"/>
    <d v="2005-11-10T00:00:00"/>
    <x v="1"/>
    <n v="-10000000"/>
    <n v="4003.5646409999999"/>
    <n v="0.25"/>
    <n v="19.524324"/>
    <n v="19.499853000000002"/>
    <n v="-5.1002160598915998E-3"/>
    <n v="-20.419044678842347"/>
    <n v="-204.836457"/>
    <x v="0"/>
    <n v="-225.25550167884234"/>
    <n v="-26269.736161000001"/>
    <n v="-26447.918012999999"/>
    <n v="-178.18185199999789"/>
    <n v="47.073649678844447"/>
    <n v="-23169.907294002001"/>
    <n v="-23208.048056407497"/>
    <n v="-38.140762405495479"/>
    <x v="0"/>
    <n v="11854.554902000998"/>
    <n v="-5728.125"/>
    <n v="-28936.173056407497"/>
    <n v="-24473.595174883263"/>
    <n v="-8.7657624054954795"/>
    <n v="-8.7657624054954795"/>
    <n v="-38.140762405495479"/>
    <x v="1"/>
    <x v="2"/>
    <x v="1"/>
    <x v="2"/>
  </r>
  <r>
    <n v="264"/>
    <n v="379"/>
    <x v="0"/>
    <x v="0"/>
    <x v="15"/>
    <x v="2"/>
    <x v="2"/>
    <x v="7"/>
    <s v="Bank of Austria AG"/>
    <x v="4"/>
    <d v="2000-11-14T00:00:00"/>
    <d v="2005-11-14T00:00:00"/>
    <x v="0"/>
    <n v="-20000000"/>
    <n v="7838.8929889999999"/>
    <n v="0.22"/>
    <n v="19.515581000000001"/>
    <n v="19.491816"/>
    <n v="-1.3020575787210662E-2"/>
    <n v="-102.06690025110882"/>
    <n v="-398.25667200000004"/>
    <x v="0"/>
    <n v="-500.32357225110889"/>
    <n v="-26285.021597999999"/>
    <n v="-26625.958106999999"/>
    <n v="-340.93650899999921"/>
    <n v="159.38706325110968"/>
    <n v="-26285.021597999999"/>
    <n v="-26625.958106999999"/>
    <n v="-340.93650899999921"/>
    <x v="0"/>
    <n v="23210.962140428997"/>
    <n v="-11244.444444000001"/>
    <n v="-37870.402550999999"/>
    <n v="-54063.045339999997"/>
    <n v="-340.93650899999921"/>
    <n v="-340.93650899999921"/>
    <n v="-340.93650899999921"/>
    <x v="1"/>
    <x v="2"/>
    <x v="1"/>
    <x v="2"/>
  </r>
  <r>
    <n v="1065"/>
    <n v="429"/>
    <x v="0"/>
    <x v="0"/>
    <x v="15"/>
    <x v="2"/>
    <x v="2"/>
    <x v="7"/>
    <s v="CSFB Intl"/>
    <x v="4"/>
    <d v="2000-12-18T00:00:00"/>
    <d v="2005-12-19T00:00:00"/>
    <x v="1"/>
    <n v="-5000000"/>
    <n v="2047.1065819999999"/>
    <n v="0.3"/>
    <n v="19.626031999999999"/>
    <n v="19.601917"/>
    <n v="-5.2218161893415249E-3"/>
    <n v="-10.689614291195193"/>
    <n v="-107.52470099999999"/>
    <x v="0"/>
    <n v="-118.21431529119519"/>
    <n v="-22664.336552000001"/>
    <n v="-22763.691423"/>
    <n v="-99.354870999999548"/>
    <n v="18.859444291195643"/>
    <n v="-19989.944838864001"/>
    <n v="-19975.139223682498"/>
    <n v="14.805615181503526"/>
    <x v="0"/>
    <n v="6061.4825893019997"/>
    <n v="-3327.1875"/>
    <n v="-23302.326723682498"/>
    <n v="-12908.408630413009"/>
    <n v="31.868115181503526"/>
    <n v="31.868115181503526"/>
    <n v="14.805615181503526"/>
    <x v="1"/>
    <x v="2"/>
    <x v="1"/>
    <x v="2"/>
  </r>
  <r>
    <n v="21"/>
    <n v="110"/>
    <x v="0"/>
    <x v="0"/>
    <x v="16"/>
    <x v="6"/>
    <x v="2"/>
    <x v="3"/>
    <s v="JP Morgan"/>
    <x v="4"/>
    <d v="2000-07-31T00:00:00"/>
    <d v="2005-08-01T00:00:00"/>
    <x v="0"/>
    <n v="-20000000"/>
    <n v="7411.9772080000002"/>
    <n v="0.28999999999999998"/>
    <n v="41.435910999999997"/>
    <n v="41.373711999999998"/>
    <n v="-3.8694790531203227E-2"/>
    <n v="-286.80490548561255"/>
    <n v="-958.00453499999992"/>
    <x v="0"/>
    <n v="-1244.8094404856124"/>
    <n v="86099.645638999995"/>
    <n v="85542.470654999997"/>
    <n v="-557.17498399999749"/>
    <n v="687.63445648561492"/>
    <n v="86099.645638999995"/>
    <n v="85542.470654999997"/>
    <n v="-557.17498399999749"/>
    <x v="0"/>
    <n v="30481.7562679"/>
    <n v="-29644.444444000001"/>
    <n v="55898.026210999997"/>
    <n v="-193366.09649900004"/>
    <n v="-557.17498399999749"/>
    <n v="-557.17498399999749"/>
    <n v="-557.17498399999749"/>
    <x v="0"/>
    <x v="4"/>
    <x v="1"/>
    <x v="6"/>
  </r>
  <r>
    <n v="30"/>
    <n v="125"/>
    <x v="0"/>
    <x v="0"/>
    <x v="16"/>
    <x v="6"/>
    <x v="2"/>
    <x v="3"/>
    <s v="Bear Stearns"/>
    <x v="4"/>
    <d v="2000-07-07T00:00:00"/>
    <d v="2005-04-19T00:00:00"/>
    <x v="0"/>
    <n v="5000000"/>
    <n v="-1746.7661939999998"/>
    <n v="0.32"/>
    <n v="40.026043999999999"/>
    <n v="39.960500000000003"/>
    <n v="-3.597589441933112E-2"/>
    <n v="62.841476170600856"/>
    <n v="232.68301499999998"/>
    <x v="0"/>
    <n v="295.52449117060087"/>
    <n v="-11325.651443000001"/>
    <n v="-11172.400438999999"/>
    <n v="153.25100400000156"/>
    <n v="-142.27348717059931"/>
    <n v="-11325.651443000001"/>
    <n v="-11172.400438999999"/>
    <n v="153.25100400000156"/>
    <x v="0"/>
    <n v="-7183.5759728249996"/>
    <n v="8711.1111110000002"/>
    <n v="-2461.2893279999989"/>
    <n v="45995.324647000001"/>
    <n v="153.25100400000156"/>
    <n v="153.25100400000156"/>
    <n v="153.25100400000156"/>
    <x v="0"/>
    <x v="4"/>
    <x v="1"/>
    <x v="6"/>
  </r>
  <r>
    <n v="259"/>
    <n v="373"/>
    <x v="0"/>
    <x v="0"/>
    <x v="16"/>
    <x v="6"/>
    <x v="2"/>
    <x v="3"/>
    <s v="LBIE"/>
    <x v="4"/>
    <d v="2000-11-03T00:00:00"/>
    <d v="2005-11-03T00:00:00"/>
    <x v="0"/>
    <n v="15000000"/>
    <n v="-5860.7835230000001"/>
    <n v="0.35499999999999998"/>
    <n v="42.711468000000004"/>
    <n v="42.650399999999998"/>
    <n v="-4.6237222634369662E-2"/>
    <n v="270.98635256479639"/>
    <n v="752.57471099999998"/>
    <x v="0"/>
    <n v="1023.5610635647963"/>
    <n v="-35488.353708000002"/>
    <n v="-35011.881189"/>
    <n v="476.47251900000265"/>
    <n v="-547.08854456479366"/>
    <n v="-35488.353708000002"/>
    <n v="-35011.881189"/>
    <n v="476.47251900000265"/>
    <x v="0"/>
    <n v="-24102.472238337501"/>
    <n v="13904.166667"/>
    <n v="-21107.714522000002"/>
    <n v="153553.96809800001"/>
    <n v="476.47251900000265"/>
    <n v="476.47251900000265"/>
    <n v="476.47251900000265"/>
    <x v="1"/>
    <x v="4"/>
    <x v="1"/>
    <x v="6"/>
  </r>
  <r>
    <n v="1581"/>
    <n v="635"/>
    <x v="0"/>
    <x v="0"/>
    <x v="16"/>
    <x v="6"/>
    <x v="2"/>
    <x v="3"/>
    <s v="Portfolio ISIS"/>
    <x v="4"/>
    <d v="2001-01-05T00:00:00"/>
    <d v="2006-01-05T00:00:00"/>
    <x v="0"/>
    <n v="-10000000"/>
    <n v="4079.0510899999999"/>
    <n v="0.64"/>
    <n v="43.560110000000002"/>
    <n v="43.499215999999997"/>
    <n v="-5.1681649590254647E-2"/>
    <n v="-210.81208909412626"/>
    <n v="-585.10187700000006"/>
    <x v="0"/>
    <n v="-795.91396609412629"/>
    <n v="-101272.249495"/>
    <n v="-101808.657332"/>
    <n v="-536.40783700000611"/>
    <n v="259.50612909412018"/>
    <n v="-101272.249495"/>
    <n v="-101808.657332"/>
    <n v="-536.40783700000611"/>
    <x v="0"/>
    <n v="16775.097607625001"/>
    <n v="0"/>
    <n v="-101808.657332"/>
    <n v="-110243.858718"/>
    <n v="-536.40783700000611"/>
    <n v="-536.40783700000611"/>
    <n v="-536.40783700000611"/>
    <x v="1"/>
    <x v="4"/>
    <x v="1"/>
    <x v="6"/>
  </r>
  <r>
    <n v="1582"/>
    <n v="636"/>
    <x v="0"/>
    <x v="1"/>
    <x v="16"/>
    <x v="6"/>
    <x v="2"/>
    <x v="3"/>
    <s v="Portfolio ISIS"/>
    <x v="1"/>
    <d v="2001-01-05T00:00:00"/>
    <d v="2006-01-05T00:00:00"/>
    <x v="0"/>
    <n v="10000000"/>
    <n v="-4079.0510899999999"/>
    <n v="0.64"/>
    <n v="43.560110000000002"/>
    <n v="43.499215999999997"/>
    <n v="-5.1681649590254647E-2"/>
    <n v="210.81208909412626"/>
    <n v="585.10187700000006"/>
    <x v="0"/>
    <n v="795.91396609412629"/>
    <n v="101272.249495"/>
    <n v="101808.657332"/>
    <n v="536.40783700000611"/>
    <n v="-259.50612909412018"/>
    <n v="101272.249495"/>
    <n v="101808.657332"/>
    <n v="536.40783700000611"/>
    <x v="0"/>
    <n v="-16775.097607625001"/>
    <n v="0"/>
    <n v="101808.657332"/>
    <n v="110243.858718"/>
    <n v="536.40783700000611"/>
    <n v="536.40783700000611"/>
    <n v="536.40783700000611"/>
    <x v="1"/>
    <x v="4"/>
    <x v="1"/>
    <x v="6"/>
  </r>
  <r>
    <n v="1284"/>
    <n v="445"/>
    <x v="0"/>
    <x v="0"/>
    <x v="17"/>
    <x v="2"/>
    <x v="0"/>
    <x v="8"/>
    <s v="Portfolio ISIS"/>
    <x v="6"/>
    <d v="2001-01-05T00:00:00"/>
    <d v="2006-01-05T00:00:00"/>
    <x v="0"/>
    <n v="-10000000"/>
    <n v="4030.9309090000002"/>
    <n v="0.25"/>
    <n v="24.545114000000002"/>
    <n v="24.309092"/>
    <n v="-0.24580289242701114"/>
    <n v="-990.81447660564129"/>
    <n v="-370.87888499999997"/>
    <x v="0"/>
    <n v="-1361.6933616056413"/>
    <n v="-8025.3377780000001"/>
    <n v="-9095.0813390000003"/>
    <n v="-1069.7435610000002"/>
    <n v="291.94980060564103"/>
    <n v="-8025.3377780000001"/>
    <n v="-9095.0813390000003"/>
    <n v="-1069.7435610000002"/>
    <x v="0"/>
    <n v="11935.586421549"/>
    <n v="0"/>
    <n v="-9095.0813390000003"/>
    <n v="-9908.6073250000009"/>
    <n v="-1069.7435610000002"/>
    <n v="-1069.7435610000002"/>
    <n v="-1069.7435610000002"/>
    <x v="1"/>
    <x v="2"/>
    <x v="1"/>
    <x v="2"/>
  </r>
  <r>
    <n v="1485"/>
    <n v="536"/>
    <x v="0"/>
    <x v="1"/>
    <x v="17"/>
    <x v="2"/>
    <x v="0"/>
    <x v="8"/>
    <s v="Portfolio ISIS"/>
    <x v="1"/>
    <d v="2001-01-05T00:00:00"/>
    <d v="2006-01-05T00:00:00"/>
    <x v="0"/>
    <n v="10000000"/>
    <n v="-4030.9309090000002"/>
    <n v="0.25"/>
    <n v="24.545114000000002"/>
    <n v="24.309092"/>
    <n v="-0.24580289242701114"/>
    <n v="990.81447660564129"/>
    <n v="370.87888499999997"/>
    <x v="0"/>
    <n v="1361.6933616056413"/>
    <n v="8025.3377780000001"/>
    <n v="9095.0813390000003"/>
    <n v="1069.7435610000002"/>
    <n v="-291.94980060564103"/>
    <n v="8025.3377780000001"/>
    <n v="9095.0813390000003"/>
    <n v="1069.7435610000002"/>
    <x v="0"/>
    <n v="-11935.586421549"/>
    <n v="0"/>
    <n v="9095.0813390000003"/>
    <n v="9908.6073250000009"/>
    <n v="1069.7435610000002"/>
    <n v="1069.7435610000002"/>
    <n v="1069.7435610000002"/>
    <x v="1"/>
    <x v="2"/>
    <x v="1"/>
    <x v="2"/>
  </r>
  <r>
    <n v="402"/>
    <n v="416"/>
    <x v="0"/>
    <x v="0"/>
    <x v="18"/>
    <x v="2"/>
    <x v="1"/>
    <x v="3"/>
    <s v="JP Morgan"/>
    <x v="1"/>
    <d v="2000-09-25T00:00:00"/>
    <d v="2005-09-25T00:00:00"/>
    <x v="0"/>
    <n v="-15000000"/>
    <n v="5764.3708809999998"/>
    <n v="0.74"/>
    <n v="143.400226"/>
    <n v="143.205027"/>
    <n v="-6.9230115008550183E-2"/>
    <n v="-399.06805904356776"/>
    <n v="-1719.6746370000001"/>
    <x v="0"/>
    <n v="-2118.7426960435678"/>
    <n v="395941.54226000002"/>
    <n v="394945.11902899999"/>
    <n v="-996.4232310000225"/>
    <n v="1122.3194650435453"/>
    <n v="395941.54226000002"/>
    <n v="394945.11902899999"/>
    <n v="-996.4232310000225"/>
    <x v="0"/>
    <n v="17068.302178640999"/>
    <n v="-56116.666666999998"/>
    <n v="338828.45236200001"/>
    <n v="-170235.97383699997"/>
    <n v="-996.4232310000225"/>
    <n v="-996.4232310000225"/>
    <n v="-996.4232310000225"/>
    <x v="0"/>
    <x v="2"/>
    <x v="1"/>
    <x v="2"/>
  </r>
  <r>
    <n v="1749"/>
    <n v="955"/>
    <x v="0"/>
    <x v="6"/>
    <x v="19"/>
    <x v="9"/>
    <x v="5"/>
    <x v="9"/>
    <s v="Toronto Dominion"/>
    <x v="1"/>
    <d v="2001-04-04T00:00:00"/>
    <d v="2004-09-09T00:00:00"/>
    <x v="0"/>
    <n v="-40000000"/>
    <n v="99999.993971999997"/>
    <n v="1.6"/>
    <n v="240.76559700000001"/>
    <n v="240.201785"/>
    <n v="-6.0136138741006082E-2"/>
    <n v="-738.48097807407908"/>
    <n v="-10584.627462"/>
    <x v="0"/>
    <n v="-11323.10844007408"/>
    <n v="966436.67243899999"/>
    <n v="961203.36576299998"/>
    <n v="-5233.3066760000074"/>
    <n v="6089.8017640740727"/>
    <n v="966436.67243899999"/>
    <n v="961203.36576299998"/>
    <n v="-5233.3066760000074"/>
    <x v="0"/>
    <m/>
    <n v="0"/>
    <n v="961203.36576299998"/>
    <n v="961203.36576299998"/>
    <n v="-5233.3066760000074"/>
    <n v="-5233.3066760000074"/>
    <n v="-5233.3066760000074"/>
    <x v="4"/>
    <x v="0"/>
    <x v="1"/>
    <x v="9"/>
  </r>
  <r>
    <n v="1726"/>
    <n v="936"/>
    <x v="0"/>
    <x v="6"/>
    <x v="20"/>
    <x v="9"/>
    <x v="4"/>
    <x v="6"/>
    <s v="Paribas London"/>
    <x v="7"/>
    <d v="2001-03-28T00:00:00"/>
    <d v="2006-06-30T00:00:00"/>
    <x v="1"/>
    <n v="-30000000"/>
    <n v="30000.018"/>
    <n v="6.55"/>
    <n v="707.74776699999995"/>
    <n v="704.61610199999996"/>
    <n v="-1.5862562341592281"/>
    <n v="-24282.602142679156"/>
    <n v="-18656.467457999999"/>
    <x v="0"/>
    <n v="-42939.069600679155"/>
    <n v="557584.14477300004"/>
    <n v="517989.292273"/>
    <n v="-39594.852500000037"/>
    <n v="3344.2171006791177"/>
    <n v="491789.21568978601"/>
    <n v="454535.60396955744"/>
    <n v="-37253.611720228568"/>
    <x v="0"/>
    <m/>
    <n v="0"/>
    <n v="454535.60396955744"/>
    <n v="454535.60396955744"/>
    <n v="-37253.611720228568"/>
    <n v="-37253.611720228568"/>
    <n v="-37253.611720228568"/>
    <x v="1"/>
    <x v="0"/>
    <x v="1"/>
    <x v="9"/>
  </r>
  <r>
    <n v="419"/>
    <n v="420"/>
    <x v="1"/>
    <x v="5"/>
    <x v="21"/>
    <x v="2"/>
    <x v="1"/>
    <x v="3"/>
    <s v="Continental Ins"/>
    <x v="1"/>
    <d v="2000-09-15T00:00:00"/>
    <d v="2005-09-15T00:00:00"/>
    <x v="0"/>
    <n v="60000000"/>
    <n v="-22751.101314"/>
    <n v="0.22500000000000001"/>
    <n v="38.189974999999997"/>
    <n v="38.210254999999997"/>
    <n v="7.6611233409559373E-2"/>
    <n v="-1742.989933091387"/>
    <n v="2357.181771"/>
    <x v="0"/>
    <n v="614.19183790861302"/>
    <n v="-365578.01607900002"/>
    <n v="-366116.44485500001"/>
    <n v="-538.4287759999861"/>
    <n v="-1152.6206139085991"/>
    <n v="-365578.01607900002"/>
    <n v="-366116.44485500001"/>
    <n v="-538.4287759999861"/>
    <x v="0"/>
    <n v="-67366.010990754003"/>
    <n v="67875"/>
    <n v="-298241.44485500001"/>
    <n v="267008.70964599994"/>
    <n v="-538.4287759999861"/>
    <n v="-538.4287759999861"/>
    <n v="-538.4287759999861"/>
    <x v="0"/>
    <x v="2"/>
    <x v="1"/>
    <x v="2"/>
  </r>
  <r>
    <n v="1592"/>
    <n v="646"/>
    <x v="1"/>
    <x v="7"/>
    <x v="21"/>
    <x v="2"/>
    <x v="1"/>
    <x v="3"/>
    <s v="EnronCredit.com"/>
    <x v="1"/>
    <d v="2000-09-15T00:00:00"/>
    <d v="2005-09-15T00:00:00"/>
    <x v="0"/>
    <n v="-60000000"/>
    <n v="22751.101314"/>
    <n v="0.22500000000000001"/>
    <n v="38.189974999999997"/>
    <n v="38.210254999999997"/>
    <n v="7.6611233409559373E-2"/>
    <n v="1742.989933091387"/>
    <n v="-2357.181771"/>
    <x v="0"/>
    <n v="-614.19183790861302"/>
    <n v="365578.01607900002"/>
    <n v="366116.44485500001"/>
    <n v="538.4287759999861"/>
    <n v="1152.6206139085991"/>
    <n v="365578.01607900002"/>
    <n v="366116.44485500001"/>
    <n v="538.4287759999861"/>
    <x v="0"/>
    <n v="67366.010990754003"/>
    <n v="-67875"/>
    <n v="298241.44485500001"/>
    <n v="-267008.70964599994"/>
    <n v="538.4287759999861"/>
    <n v="538.4287759999861"/>
    <n v="538.4287759999861"/>
    <x v="0"/>
    <x v="2"/>
    <x v="1"/>
    <x v="2"/>
  </r>
  <r>
    <n v="1593"/>
    <n v="647"/>
    <x v="0"/>
    <x v="8"/>
    <x v="21"/>
    <x v="2"/>
    <x v="1"/>
    <x v="3"/>
    <s v="Enron North America"/>
    <x v="1"/>
    <d v="2000-09-15T00:00:00"/>
    <d v="2005-09-15T00:00:00"/>
    <x v="0"/>
    <n v="60000000"/>
    <n v="-22751.101314"/>
    <n v="0.22500000000000001"/>
    <n v="38.189974999999997"/>
    <n v="38.210254999999997"/>
    <n v="7.6611233409559373E-2"/>
    <n v="-1742.989933091387"/>
    <n v="2357.181771"/>
    <x v="0"/>
    <n v="614.19183790861302"/>
    <n v="-365578.01607900002"/>
    <n v="-366116.44485500001"/>
    <n v="-538.4287759999861"/>
    <n v="-1152.6206139085991"/>
    <n v="-365578.01607900002"/>
    <n v="-366116.44485500001"/>
    <n v="-538.4287759999861"/>
    <x v="0"/>
    <n v="-67366.010990754003"/>
    <n v="67875"/>
    <n v="-298241.44485500001"/>
    <n v="267008.70964599994"/>
    <n v="-538.4287759999861"/>
    <n v="-538.4287759999861"/>
    <n v="-538.4287759999861"/>
    <x v="0"/>
    <x v="2"/>
    <x v="1"/>
    <x v="2"/>
  </r>
  <r>
    <n v="1646"/>
    <n v="849"/>
    <x v="0"/>
    <x v="0"/>
    <x v="22"/>
    <x v="1"/>
    <x v="2"/>
    <x v="9"/>
    <s v="Toronto Dominion"/>
    <x v="1"/>
    <d v="2001-02-19T00:00:00"/>
    <d v="2004-09-13T00:00:00"/>
    <x v="0"/>
    <n v="-18000000"/>
    <n v="15000"/>
    <n v="2.5499999999999998"/>
    <n v="355.07301999999999"/>
    <n v="354.39515499999999"/>
    <n v="-0.16182125594832242"/>
    <n v="-893.10269342757761"/>
    <n v="-5010.3992880000005"/>
    <x v="0"/>
    <n v="-5903.5019814275784"/>
    <n v="506404.79727500002"/>
    <n v="501907.05376799998"/>
    <n v="-4497.7435070000356"/>
    <n v="1405.7584744275428"/>
    <n v="506404.79727500002"/>
    <n v="501907.05376799998"/>
    <n v="-4497.7435070000356"/>
    <x v="0"/>
    <n v="39947.022145800009"/>
    <n v="-28050"/>
    <n v="473857.05376799998"/>
    <n v="473857.05376799998"/>
    <n v="-4497.7435070000356"/>
    <n v="-4497.7435070000356"/>
    <n v="-4497.7435070000356"/>
    <x v="4"/>
    <x v="1"/>
    <x v="1"/>
    <x v="1"/>
  </r>
  <r>
    <n v="1639"/>
    <n v="843"/>
    <x v="0"/>
    <x v="0"/>
    <x v="23"/>
    <x v="1"/>
    <x v="2"/>
    <x v="9"/>
    <s v="Toronto Dominion"/>
    <x v="1"/>
    <d v="2001-02-09T00:00:00"/>
    <d v="2004-08-23T00:00:00"/>
    <x v="0"/>
    <n v="-23000000"/>
    <n v="15000"/>
    <n v="2"/>
    <n v="268.30162300000001"/>
    <n v="267.81603699999999"/>
    <n v="-0.11852880198668032"/>
    <n v="-820.94982397112733"/>
    <n v="-5343.4040159999995"/>
    <x v="0"/>
    <n v="-6164.3538399711269"/>
    <n v="399224.24513599998"/>
    <n v="394914.39914400002"/>
    <n v="-4309.8459919999586"/>
    <n v="1854.5078479711683"/>
    <n v="399224.24513599998"/>
    <n v="394914.39914400002"/>
    <n v="-4309.8459919999586"/>
    <x v="0"/>
    <n v="50131.569089602002"/>
    <n v="0"/>
    <n v="394914.39914400002"/>
    <n v="394914.39914400002"/>
    <n v="-4309.8459919999586"/>
    <n v="-4309.8459919999586"/>
    <n v="-4309.8459919999586"/>
    <x v="4"/>
    <x v="1"/>
    <x v="1"/>
    <x v="1"/>
  </r>
  <r>
    <n v="1287"/>
    <n v="448"/>
    <x v="0"/>
    <x v="0"/>
    <x v="24"/>
    <x v="5"/>
    <x v="1"/>
    <x v="6"/>
    <s v="Portfolio ISIS"/>
    <x v="6"/>
    <d v="2001-01-05T00:00:00"/>
    <d v="2006-01-05T00:00:00"/>
    <x v="0"/>
    <n v="-10000000"/>
    <n v="4106.1984300000004"/>
    <n v="0.8"/>
    <n v="71.620583999999994"/>
    <n v="71.059638000000007"/>
    <n v="-0.55029755279721448"/>
    <n v="-2259.6309473287643"/>
    <n v="-908.50811700000008"/>
    <x v="0"/>
    <n v="-3168.1390643287641"/>
    <n v="-54254.425467000001"/>
    <n v="-56856.832840000003"/>
    <n v="-2602.4073730000018"/>
    <n v="565.73169132876228"/>
    <n v="-54254.425467000001"/>
    <n v="-56856.832840000003"/>
    <n v="-2602.4073730000018"/>
    <x v="0"/>
    <n v="23641.437460725003"/>
    <n v="0"/>
    <n v="-56856.832840000003"/>
    <n v="-58308.063959999999"/>
    <n v="-2602.4073730000018"/>
    <n v="-2602.4073730000018"/>
    <n v="-2602.4073730000018"/>
    <x v="1"/>
    <x v="3"/>
    <x v="1"/>
    <x v="5"/>
  </r>
  <r>
    <n v="1487"/>
    <n v="538"/>
    <x v="0"/>
    <x v="1"/>
    <x v="24"/>
    <x v="5"/>
    <x v="1"/>
    <x v="6"/>
    <s v="Portfolio ISIS"/>
    <x v="1"/>
    <d v="2001-01-05T00:00:00"/>
    <d v="2006-01-05T00:00:00"/>
    <x v="0"/>
    <n v="10000000"/>
    <n v="-4106.1984300000004"/>
    <n v="0.8"/>
    <n v="71.620583999999994"/>
    <n v="71.059638000000007"/>
    <n v="-0.55029755279721448"/>
    <n v="2259.6309473287643"/>
    <n v="908.50811700000008"/>
    <x v="0"/>
    <n v="3168.1390643287641"/>
    <n v="54254.425467000001"/>
    <n v="56856.832840000003"/>
    <n v="2602.4073730000018"/>
    <n v="-565.73169132876228"/>
    <n v="54254.425467000001"/>
    <n v="56856.832840000003"/>
    <n v="2602.4073730000018"/>
    <x v="0"/>
    <n v="-23641.437460725003"/>
    <n v="0"/>
    <n v="56856.832840000003"/>
    <n v="58308.063959999999"/>
    <n v="2602.4073730000018"/>
    <n v="2602.4073730000018"/>
    <n v="2602.4073730000018"/>
    <x v="1"/>
    <x v="3"/>
    <x v="1"/>
    <x v="5"/>
  </r>
  <r>
    <n v="242"/>
    <n v="357"/>
    <x v="0"/>
    <x v="2"/>
    <x v="25"/>
    <x v="5"/>
    <x v="2"/>
    <x v="3"/>
    <s v="UBS AG"/>
    <x v="4"/>
    <d v="2000-10-24T00:00:00"/>
    <d v="2005-10-24T00:00:00"/>
    <x v="0"/>
    <n v="5000000"/>
    <n v="-1960.2979720000001"/>
    <n v="0.7"/>
    <n v="80.216363000000001"/>
    <n v="75.167923999999999"/>
    <n v="-5.0973365336148841"/>
    <n v="9992.2984694467668"/>
    <n v="487.18920000000003"/>
    <x v="0"/>
    <n v="10479.487669446768"/>
    <n v="-13693.596147"/>
    <n v="-3544.594603"/>
    <n v="10149.001544000001"/>
    <n v="-330.48612544676689"/>
    <n v="-13693.596147"/>
    <n v="-3544.594603"/>
    <n v="10149.001544000001"/>
    <x v="0"/>
    <n v="-11286.41557379"/>
    <n v="8944.4444440000007"/>
    <n v="5399.8498410000011"/>
    <n v="43033.667784000005"/>
    <n v="10149.001544000001"/>
    <n v="10149.001544000001"/>
    <n v="10149.001544000001"/>
    <x v="1"/>
    <x v="3"/>
    <x v="1"/>
    <x v="5"/>
  </r>
  <r>
    <n v="243"/>
    <n v="358"/>
    <x v="0"/>
    <x v="3"/>
    <x v="25"/>
    <x v="5"/>
    <x v="2"/>
    <x v="3"/>
    <s v="EnronCredit.com"/>
    <x v="4"/>
    <d v="2000-10-24T00:00:00"/>
    <d v="2005-10-24T00:00:00"/>
    <x v="0"/>
    <n v="-5000000"/>
    <n v="1960.2979720000001"/>
    <n v="0.7"/>
    <n v="80.216363000000001"/>
    <n v="75.167923999999999"/>
    <n v="-5.0973365336148841"/>
    <n v="-9992.2984694467668"/>
    <n v="-487.18920000000003"/>
    <x v="0"/>
    <n v="-10479.487669446768"/>
    <n v="13693.596147"/>
    <n v="3544.594603"/>
    <n v="-10149.001544000001"/>
    <n v="330.48612544676689"/>
    <n v="13693.596147"/>
    <n v="3544.594603"/>
    <n v="-10149.001544000001"/>
    <x v="0"/>
    <n v="11286.41557379"/>
    <n v="-8944.4444440000007"/>
    <n v="-5399.8498410000011"/>
    <n v="-43033.667784000005"/>
    <n v="-10149.001544000001"/>
    <n v="-10149.001544000001"/>
    <n v="-10149.001544000001"/>
    <x v="1"/>
    <x v="3"/>
    <x v="1"/>
    <x v="5"/>
  </r>
  <r>
    <n v="244"/>
    <n v="359"/>
    <x v="0"/>
    <x v="4"/>
    <x v="25"/>
    <x v="5"/>
    <x v="2"/>
    <x v="3"/>
    <s v="Enron North America"/>
    <x v="4"/>
    <d v="2000-10-24T00:00:00"/>
    <d v="2005-10-24T00:00:00"/>
    <x v="0"/>
    <n v="5000000"/>
    <n v="-1960.2979720000001"/>
    <n v="0.7"/>
    <n v="80.216363000000001"/>
    <n v="75.167923999999999"/>
    <n v="-5.0973365336148841"/>
    <n v="9992.2984694467668"/>
    <n v="487.18920000000003"/>
    <x v="0"/>
    <n v="10479.487669446768"/>
    <n v="-13693.596147"/>
    <n v="-3544.594603"/>
    <n v="10149.001544000001"/>
    <n v="-330.48612544676689"/>
    <n v="-13693.596147"/>
    <n v="-3544.594603"/>
    <n v="10149.001544000001"/>
    <x v="0"/>
    <n v="-11286.41557379"/>
    <n v="8944.4444440000007"/>
    <n v="5399.8498410000011"/>
    <n v="43033.667784000005"/>
    <n v="10149.001544000001"/>
    <n v="10149.001544000001"/>
    <n v="10149.001544000001"/>
    <x v="1"/>
    <x v="3"/>
    <x v="1"/>
    <x v="5"/>
  </r>
  <r>
    <n v="245"/>
    <n v="360"/>
    <x v="0"/>
    <x v="0"/>
    <x v="25"/>
    <x v="5"/>
    <x v="2"/>
    <x v="3"/>
    <s v="Paribas London"/>
    <x v="4"/>
    <d v="2000-10-25T00:00:00"/>
    <d v="2005-10-25T00:00:00"/>
    <x v="0"/>
    <n v="15000000"/>
    <n v="-5884.0024300000005"/>
    <n v="0.7"/>
    <n v="80.243978999999996"/>
    <n v="75.195584999999994"/>
    <n v="-5.0973351142387031"/>
    <n v="29992.73219870486"/>
    <n v="1461.641316"/>
    <x v="0"/>
    <n v="31454.373514704861"/>
    <n v="-41568.414632"/>
    <n v="-11107.229611000001"/>
    <n v="30461.185020999998"/>
    <n v="-993.1884937048635"/>
    <n v="-41568.414632"/>
    <n v="-11107.229611000001"/>
    <n v="30461.185020999998"/>
    <x v="0"/>
    <n v="-33877.143990725002"/>
    <n v="26833.333332999999"/>
    <n v="15726.103721999998"/>
    <n v="129020.294973"/>
    <n v="30461.185020999998"/>
    <n v="30461.185020999998"/>
    <n v="30461.185020999998"/>
    <x v="1"/>
    <x v="3"/>
    <x v="1"/>
    <x v="5"/>
  </r>
  <r>
    <n v="248"/>
    <n v="362"/>
    <x v="0"/>
    <x v="2"/>
    <x v="25"/>
    <x v="5"/>
    <x v="2"/>
    <x v="3"/>
    <s v="Swiss Re"/>
    <x v="4"/>
    <d v="2000-10-25T00:00:00"/>
    <d v="2001-10-25T00:00:00"/>
    <x v="0"/>
    <n v="-20000000"/>
    <n v="1074.083134"/>
    <n v="0.55000000000000004"/>
    <n v="41.172696999999999"/>
    <n v="35.786520000000003"/>
    <n v="-5.2378643635897504"/>
    <n v="-5625.9017711113947"/>
    <n v="-776.19515999999999"/>
    <x v="0"/>
    <n v="-6402.096931111395"/>
    <n v="-36148.899986999997"/>
    <n v="-42366.415708"/>
    <n v="-6217.5157210000034"/>
    <n v="184.58121011139156"/>
    <n v="-36148.899986999997"/>
    <n v="-42366.415708"/>
    <n v="-6217.5157210000034"/>
    <x v="0"/>
    <n v="6184.0336440049996"/>
    <n v="-28111.111110999998"/>
    <n v="-70477.526818999992"/>
    <n v="-100615.06154999998"/>
    <n v="-6217.5157209999961"/>
    <n v="-6217.5157209999961"/>
    <n v="-6217.5157210000034"/>
    <x v="2"/>
    <x v="3"/>
    <x v="1"/>
    <x v="5"/>
  </r>
  <r>
    <n v="249"/>
    <n v="363"/>
    <x v="0"/>
    <x v="3"/>
    <x v="25"/>
    <x v="5"/>
    <x v="2"/>
    <x v="3"/>
    <s v="EnronCredit.com"/>
    <x v="4"/>
    <d v="2000-10-25T00:00:00"/>
    <d v="2001-10-25T00:00:00"/>
    <x v="0"/>
    <n v="20000000"/>
    <n v="-1074.083134"/>
    <n v="0.55000000000000004"/>
    <n v="41.172696999999999"/>
    <n v="35.786520000000003"/>
    <n v="-5.2378643635897504"/>
    <n v="5625.9017711113947"/>
    <n v="776.19515999999999"/>
    <x v="0"/>
    <n v="6402.096931111395"/>
    <n v="36148.899986999997"/>
    <n v="42366.415708"/>
    <n v="6217.5157210000034"/>
    <n v="-184.58121011139156"/>
    <n v="36148.899986999997"/>
    <n v="42366.415708"/>
    <n v="6217.5157210000034"/>
    <x v="0"/>
    <n v="-6184.0336440049996"/>
    <n v="28111.111110999998"/>
    <n v="70477.526818999992"/>
    <n v="100615.06154999998"/>
    <n v="6217.5157209999961"/>
    <n v="6217.5157209999961"/>
    <n v="6217.5157210000034"/>
    <x v="2"/>
    <x v="3"/>
    <x v="1"/>
    <x v="5"/>
  </r>
  <r>
    <n v="250"/>
    <n v="364"/>
    <x v="0"/>
    <x v="4"/>
    <x v="25"/>
    <x v="5"/>
    <x v="2"/>
    <x v="3"/>
    <s v="Enron North America"/>
    <x v="4"/>
    <d v="2000-10-25T00:00:00"/>
    <d v="2001-10-25T00:00:00"/>
    <x v="0"/>
    <n v="-20000000"/>
    <n v="1074.083134"/>
    <n v="0.55000000000000004"/>
    <n v="41.172696999999999"/>
    <n v="35.786520000000003"/>
    <n v="-5.2378643635897504"/>
    <n v="-5625.9017711113947"/>
    <n v="-776.19515999999999"/>
    <x v="0"/>
    <n v="-6402.096931111395"/>
    <n v="-36148.899986999997"/>
    <n v="-42366.415708"/>
    <n v="-6217.5157210000034"/>
    <n v="184.58121011139156"/>
    <n v="-36148.899986999997"/>
    <n v="-42366.415708"/>
    <n v="-6217.5157210000034"/>
    <x v="0"/>
    <n v="6184.0336440049996"/>
    <n v="-28111.111110999998"/>
    <n v="-70477.526818999992"/>
    <n v="-100615.06154999998"/>
    <n v="-6217.5157209999961"/>
    <n v="-6217.5157209999961"/>
    <n v="-6217.5157210000034"/>
    <x v="2"/>
    <x v="3"/>
    <x v="1"/>
    <x v="5"/>
  </r>
  <r>
    <n v="1379"/>
    <n v="435"/>
    <x v="0"/>
    <x v="0"/>
    <x v="25"/>
    <x v="5"/>
    <x v="2"/>
    <x v="3"/>
    <s v="LBIE"/>
    <x v="4"/>
    <d v="2000-12-20T00:00:00"/>
    <d v="2005-12-20T00:00:00"/>
    <x v="0"/>
    <n v="-10000000"/>
    <n v="4083.7429399999996"/>
    <n v="1"/>
    <n v="81.748227999999997"/>
    <n v="76.701732000000007"/>
    <n v="-5.0959486764346886"/>
    <n v="-20810.544429992504"/>
    <n v="-1056.3172950000001"/>
    <x v="0"/>
    <n v="-21866.861724992505"/>
    <n v="-78853.739600999994"/>
    <n v="-100150.58624999999"/>
    <n v="-21296.846648999999"/>
    <n v="570.01507599250544"/>
    <n v="-78853.739600999994"/>
    <n v="-100150.58624999999"/>
    <n v="-21296.846648999999"/>
    <x v="0"/>
    <n v="23512.149977049998"/>
    <n v="-25000"/>
    <n v="-125150.58624999999"/>
    <n v="-89059.074280000001"/>
    <n v="-21296.846648999999"/>
    <n v="-21296.846648999999"/>
    <n v="-21296.846648999999"/>
    <x v="1"/>
    <x v="3"/>
    <x v="1"/>
    <x v="5"/>
  </r>
  <r>
    <n v="1649"/>
    <n v="859"/>
    <x v="0"/>
    <x v="0"/>
    <x v="25"/>
    <x v="5"/>
    <x v="2"/>
    <x v="3"/>
    <s v="LBIE"/>
    <x v="4"/>
    <d v="2001-02-23T00:00:00"/>
    <d v="2006-02-23T00:00:00"/>
    <x v="0"/>
    <n v="-10000000"/>
    <n v="4170.9523589999999"/>
    <n v="0.7"/>
    <n v="83.472939999999994"/>
    <n v="78.427226000000005"/>
    <n v="-5.0939237998751423"/>
    <n v="-21246.513489655466"/>
    <n v="-974.41293899999994"/>
    <x v="0"/>
    <n v="-22220.926428655468"/>
    <n v="49483.334429000002"/>
    <n v="28031.151549999999"/>
    <n v="-21452.182879000004"/>
    <n v="768.74354965546445"/>
    <n v="49483.334429000002"/>
    <n v="28031.151549999999"/>
    <n v="-21452.182879000004"/>
    <x v="0"/>
    <n v="24014.258206942501"/>
    <n v="0"/>
    <n v="28031.151549999999"/>
    <n v="28031.151549999999"/>
    <n v="-21452.182879000004"/>
    <n v="-21452.182879000004"/>
    <n v="-21452.182879000004"/>
    <x v="1"/>
    <x v="3"/>
    <x v="1"/>
    <x v="5"/>
  </r>
  <r>
    <n v="1669"/>
    <n v="876"/>
    <x v="0"/>
    <x v="0"/>
    <x v="25"/>
    <x v="5"/>
    <x v="2"/>
    <x v="3"/>
    <s v="Morgan Stanley CP"/>
    <x v="4"/>
    <d v="2001-03-07T00:00:00"/>
    <d v="2006-03-07T00:00:00"/>
    <x v="0"/>
    <n v="10000000"/>
    <n v="-4210.0022100000006"/>
    <n v="0.79"/>
    <n v="83.782911999999996"/>
    <n v="78.737155000000001"/>
    <n v="-5.0939837099817629"/>
    <n v="21445.682676727225"/>
    <n v="1035.60249"/>
    <x v="0"/>
    <n v="22481.285166727226"/>
    <n v="-14448.161985999999"/>
    <n v="7265.7647770000003"/>
    <n v="21713.926762999999"/>
    <n v="-767.35840372722669"/>
    <n v="-14448.161985999999"/>
    <n v="7265.7647770000003"/>
    <n v="21713.926762999999"/>
    <x v="0"/>
    <n v="-24239.087724075001"/>
    <n v="0"/>
    <n v="7265.7647770000003"/>
    <n v="7265.7647770000003"/>
    <n v="21713.926762999999"/>
    <n v="21713.926762999999"/>
    <n v="21713.926762999999"/>
    <x v="1"/>
    <x v="3"/>
    <x v="1"/>
    <x v="5"/>
  </r>
  <r>
    <n v="1691"/>
    <n v="899"/>
    <x v="0"/>
    <x v="0"/>
    <x v="25"/>
    <x v="5"/>
    <x v="2"/>
    <x v="3"/>
    <s v="JP Morgan"/>
    <x v="4"/>
    <d v="2001-03-19T00:00:00"/>
    <d v="2006-03-19T00:00:00"/>
    <x v="0"/>
    <n v="-10000000"/>
    <n v="4244.4052510000001"/>
    <n v="0.85"/>
    <n v="84.110235000000003"/>
    <n v="79.065548000000007"/>
    <n v="-5.0940628098853145"/>
    <n v="-21621.266939201043"/>
    <n v="-1050.3278580000001"/>
    <x v="0"/>
    <n v="-22671.594797201044"/>
    <n v="-7349.9515259999998"/>
    <n v="-29273.279764999999"/>
    <n v="-21923.328238999999"/>
    <n v="748.26655820104497"/>
    <n v="-7349.9515259999998"/>
    <n v="-29273.279764999999"/>
    <n v="-21923.328238999999"/>
    <x v="0"/>
    <n v="24437.163232632502"/>
    <n v="0"/>
    <n v="-29273.279764999999"/>
    <n v="-29273.279764999999"/>
    <n v="-21923.328238999999"/>
    <n v="-21923.328238999999"/>
    <n v="-21923.328238999999"/>
    <x v="1"/>
    <x v="3"/>
    <x v="1"/>
    <x v="5"/>
  </r>
  <r>
    <n v="275"/>
    <n v="870"/>
    <x v="0"/>
    <x v="0"/>
    <x v="26"/>
    <x v="2"/>
    <x v="4"/>
    <x v="3"/>
    <s v="Merrill Lynch Int"/>
    <x v="5"/>
    <d v="2000-12-05T00:00:00"/>
    <d v="2005-12-05T00:00:00"/>
    <x v="0"/>
    <n v="-15000000"/>
    <n v="6022.2250690000001"/>
    <n v="0.7"/>
    <n v="50.817267999999999"/>
    <n v="50.660072999999997"/>
    <n v="-0.14051785911272635"/>
    <n v="-846.23017379087082"/>
    <n v="-959.76548100000002"/>
    <x v="0"/>
    <n v="-1805.995654790871"/>
    <n v="-126921.977535"/>
    <n v="-128322.925942"/>
    <n v="-1400.9484070000035"/>
    <n v="405.04724779086746"/>
    <n v="-126921.977535"/>
    <n v="-128322.925942"/>
    <n v="-1400.9484070000035"/>
    <x v="0"/>
    <n v="17831.808429309"/>
    <n v="-26250"/>
    <n v="-154572.925942"/>
    <n v="-161380.800093"/>
    <n v="-1400.9484069999889"/>
    <n v="-1400.9484069999889"/>
    <n v="-1400.9484070000035"/>
    <x v="1"/>
    <x v="2"/>
    <x v="1"/>
    <x v="2"/>
  </r>
  <r>
    <n v="276"/>
    <n v="413"/>
    <x v="0"/>
    <x v="0"/>
    <x v="26"/>
    <x v="2"/>
    <x v="4"/>
    <x v="3"/>
    <s v="JP Morgan"/>
    <x v="5"/>
    <d v="2000-12-05T00:00:00"/>
    <d v="2005-12-05T00:00:00"/>
    <x v="0"/>
    <n v="-5000000"/>
    <n v="2007.4083559999999"/>
    <n v="0.7"/>
    <n v="50.817267999999999"/>
    <n v="50.660072999999997"/>
    <n v="-0.14051785911902631"/>
    <n v="-282.07672456276418"/>
    <n v="-319.92182700000001"/>
    <x v="0"/>
    <n v="-601.99855156276419"/>
    <n v="-42307.325844999999"/>
    <n v="-42774.308646999998"/>
    <n v="-466.98280199999863"/>
    <n v="135.01574956276556"/>
    <n v="-42307.325844999999"/>
    <n v="-42774.308646999998"/>
    <n v="-466.98280199999863"/>
    <x v="0"/>
    <n v="5943.9361421159992"/>
    <n v="-8750"/>
    <n v="-51524.308646999998"/>
    <n v="-53793.600030999994"/>
    <n v="-466.98280199999863"/>
    <n v="-466.98280199999863"/>
    <n v="-466.98280199999863"/>
    <x v="1"/>
    <x v="2"/>
    <x v="1"/>
    <x v="2"/>
  </r>
  <r>
    <n v="1618"/>
    <n v="823"/>
    <x v="0"/>
    <x v="0"/>
    <x v="27"/>
    <x v="4"/>
    <x v="4"/>
    <x v="8"/>
    <s v="Morgan Stanley CP"/>
    <x v="0"/>
    <d v="2001-01-18T00:00:00"/>
    <d v="2003-08-06T00:00:00"/>
    <x v="0"/>
    <n v="-17000000"/>
    <n v="3606.4505999999997"/>
    <n v="0.32"/>
    <n v="24.752414999999999"/>
    <n v="24.695128"/>
    <n v="-1.6463792969405939E-2"/>
    <n v="-59.375856032789819"/>
    <n v="-614.47095300000001"/>
    <x v="0"/>
    <n v="-673.84680903278979"/>
    <n v="-38699.233010999997"/>
    <n v="-39066.218488999999"/>
    <n v="-366.98547800000233"/>
    <n v="306.86133103278746"/>
    <n v="-38699.233010999997"/>
    <n v="-39066.218488999999"/>
    <n v="-366.98547800000233"/>
    <x v="0"/>
    <n v="35595.667421999999"/>
    <n v="0"/>
    <n v="-39066.218488999999"/>
    <n v="-39066.218488999999"/>
    <n v="-366.98547800000233"/>
    <n v="-366.98547800000233"/>
    <n v="-366.98547800000233"/>
    <x v="5"/>
    <x v="0"/>
    <x v="3"/>
    <x v="4"/>
  </r>
  <r>
    <n v="1285"/>
    <n v="446"/>
    <x v="0"/>
    <x v="0"/>
    <x v="28"/>
    <x v="4"/>
    <x v="8"/>
    <x v="3"/>
    <s v="Portfolio ISIS"/>
    <x v="3"/>
    <d v="2001-01-05T00:00:00"/>
    <d v="2006-01-05T00:00:00"/>
    <x v="0"/>
    <n v="-10000000"/>
    <n v="4129.8772579999995"/>
    <n v="0.9"/>
    <n v="72.424462000000005"/>
    <n v="71.85239"/>
    <n v="-0.54636888937513073"/>
    <n v="-2256.43645070907"/>
    <n v="-821.66985899999997"/>
    <x v="0"/>
    <n v="-3078.10630970907"/>
    <n v="-94520.630699999994"/>
    <n v="-97242.794611999998"/>
    <n v="-2722.1639120000036"/>
    <n v="355.94239770906643"/>
    <n v="-94520.630699999994"/>
    <n v="-97242.794611999998"/>
    <n v="-2722.1639120000036"/>
    <x v="0"/>
    <n v="40761.888536459999"/>
    <n v="0"/>
    <n v="-97242.794611999998"/>
    <n v="-375331.52437200001"/>
    <n v="-2722.1639120000036"/>
    <n v="-2722.1639120000036"/>
    <n v="-2722.1639120000036"/>
    <x v="1"/>
    <x v="0"/>
    <x v="3"/>
    <x v="4"/>
  </r>
  <r>
    <n v="1486"/>
    <n v="537"/>
    <x v="0"/>
    <x v="1"/>
    <x v="28"/>
    <x v="4"/>
    <x v="8"/>
    <x v="3"/>
    <s v="Portfolio ISIS"/>
    <x v="1"/>
    <d v="2001-01-05T00:00:00"/>
    <d v="2006-01-05T00:00:00"/>
    <x v="0"/>
    <n v="10000000"/>
    <n v="-4129.8772579999995"/>
    <n v="0.9"/>
    <n v="72.424462000000005"/>
    <n v="71.85239"/>
    <n v="-0.54636888937513073"/>
    <n v="2256.43645070907"/>
    <n v="821.66985899999997"/>
    <x v="0"/>
    <n v="3078.10630970907"/>
    <n v="94520.630699999994"/>
    <n v="97242.794611999998"/>
    <n v="2722.1639120000036"/>
    <n v="-355.94239770906643"/>
    <n v="94520.630699999994"/>
    <n v="97242.794611999998"/>
    <n v="2722.1639120000036"/>
    <x v="0"/>
    <n v="-40761.888536459999"/>
    <n v="0"/>
    <n v="97242.794611999998"/>
    <n v="375331.52437200001"/>
    <n v="2722.1639120000036"/>
    <n v="2722.1639120000036"/>
    <n v="2722.1639120000036"/>
    <x v="1"/>
    <x v="0"/>
    <x v="3"/>
    <x v="4"/>
  </r>
  <r>
    <n v="1584"/>
    <n v="638"/>
    <x v="0"/>
    <x v="0"/>
    <x v="28"/>
    <x v="4"/>
    <x v="8"/>
    <x v="3"/>
    <s v="JP Morgan"/>
    <x v="3"/>
    <d v="2000-12-27T00:00:00"/>
    <d v="2005-12-27T00:00:00"/>
    <x v="0"/>
    <n v="10000000"/>
    <n v="-4164.6623129999998"/>
    <n v="1.2"/>
    <n v="72.304050000000004"/>
    <n v="71.732820000000004"/>
    <n v="-0.54278107274864695"/>
    <n v="2260.4998778860013"/>
    <n v="876.57082500000001"/>
    <x v="0"/>
    <n v="3137.0707028860015"/>
    <n v="198314.356711"/>
    <n v="201268.484772"/>
    <n v="2954.1280609999958"/>
    <n v="-182.94264188600573"/>
    <n v="198314.356711"/>
    <n v="201268.484772"/>
    <n v="2954.1280609999958"/>
    <x v="0"/>
    <n v="-41105.217029309999"/>
    <n v="30000"/>
    <n v="231268.484772"/>
    <n v="230624.327318"/>
    <n v="2954.1280609999958"/>
    <n v="2954.1280609999958"/>
    <n v="2954.1280609999958"/>
    <x v="1"/>
    <x v="0"/>
    <x v="3"/>
    <x v="4"/>
  </r>
  <r>
    <n v="1651"/>
    <n v="861"/>
    <x v="0"/>
    <x v="0"/>
    <x v="29"/>
    <x v="6"/>
    <x v="6"/>
    <x v="8"/>
    <s v="JP Morgan"/>
    <x v="6"/>
    <d v="2001-02-26T00:00:00"/>
    <d v="2006-02-26T00:00:00"/>
    <x v="1"/>
    <n v="-10000000"/>
    <n v="4255.2649190000002"/>
    <n v="0.51"/>
    <n v="42.346812"/>
    <n v="37.378917999999999"/>
    <n v="-5.1020730044284219"/>
    <n v="-21710.672269921197"/>
    <n v="-567.12319500000001"/>
    <x v="0"/>
    <n v="-22277.795464921197"/>
    <n v="-42985.623139000003"/>
    <n v="-64983.913066000001"/>
    <n v="-21998.289926999998"/>
    <n v="279.50553792119899"/>
    <n v="-37913.319608598002"/>
    <n v="-57023.383715414995"/>
    <n v="-19110.064106816993"/>
    <x v="0"/>
    <n v="17499.776979387501"/>
    <n v="0"/>
    <n v="-57023.383715414995"/>
    <n v="-57023.383715414995"/>
    <n v="-19110.064106816993"/>
    <n v="-19110.064106816993"/>
    <n v="-19110.064106816993"/>
    <x v="1"/>
    <x v="4"/>
    <x v="1"/>
    <x v="6"/>
  </r>
  <r>
    <n v="1286"/>
    <n v="447"/>
    <x v="0"/>
    <x v="0"/>
    <x v="30"/>
    <x v="6"/>
    <x v="2"/>
    <x v="4"/>
    <s v="Portfolio ISIS"/>
    <x v="2"/>
    <d v="2001-01-05T00:00:00"/>
    <d v="2006-01-05T00:00:00"/>
    <x v="0"/>
    <n v="-10000000"/>
    <n v="4010.153491"/>
    <n v="0.12"/>
    <n v="14.825138000000001"/>
    <n v="14.712737000000001"/>
    <n v="-0.11594265716401327"/>
    <n v="-464.94785138208397"/>
    <n v="-190.77229800000001"/>
    <x v="0"/>
    <n v="-655.72014938208395"/>
    <n v="9018.5220140000001"/>
    <n v="8522.4067510000004"/>
    <n v="-496.11526299999969"/>
    <n v="159.60488638208426"/>
    <n v="9018.5220140000001"/>
    <n v="8522.4067510000004"/>
    <n v="-496.11526299999969"/>
    <x v="0"/>
    <n v="16491.756231737498"/>
    <n v="0"/>
    <n v="8522.4067510000004"/>
    <n v="-25302.64615"/>
    <n v="-496.11526299999969"/>
    <n v="-496.11526299999969"/>
    <n v="-496.11526299999969"/>
    <x v="1"/>
    <x v="4"/>
    <x v="1"/>
    <x v="6"/>
  </r>
  <r>
    <n v="1554"/>
    <n v="600"/>
    <x v="0"/>
    <x v="1"/>
    <x v="30"/>
    <x v="6"/>
    <x v="2"/>
    <x v="4"/>
    <s v="Portfolio ISIS"/>
    <x v="1"/>
    <d v="2001-01-05T00:00:00"/>
    <d v="2006-01-05T00:00:00"/>
    <x v="0"/>
    <n v="10000000"/>
    <n v="-4010.153491"/>
    <n v="0.12"/>
    <n v="14.825138000000001"/>
    <n v="14.712737000000001"/>
    <n v="-0.11594265716401327"/>
    <n v="464.94785138208397"/>
    <n v="190.77229800000001"/>
    <x v="0"/>
    <n v="655.72014938208395"/>
    <n v="-9018.5220140000001"/>
    <n v="-8522.4067510000004"/>
    <n v="496.11526299999969"/>
    <n v="-159.60488638208426"/>
    <n v="-9018.5220140000001"/>
    <n v="-8522.4067510000004"/>
    <n v="496.11526299999969"/>
    <x v="0"/>
    <n v="-16491.756231737498"/>
    <n v="0"/>
    <n v="-8522.4067510000004"/>
    <n v="25302.64615"/>
    <n v="496.11526299999969"/>
    <n v="496.11526299999969"/>
    <n v="496.11526299999969"/>
    <x v="1"/>
    <x v="4"/>
    <x v="1"/>
    <x v="6"/>
  </r>
  <r>
    <n v="1643"/>
    <n v="847"/>
    <x v="0"/>
    <x v="0"/>
    <x v="30"/>
    <x v="6"/>
    <x v="2"/>
    <x v="4"/>
    <s v="CSFB Intl"/>
    <x v="2"/>
    <d v="2001-02-15T00:00:00"/>
    <d v="2006-02-15T00:00:00"/>
    <x v="0"/>
    <n v="10000000"/>
    <n v="-4099.394217"/>
    <n v="0.17"/>
    <n v="15.051762999999999"/>
    <n v="14.939441"/>
    <n v="-0.11710592236678874"/>
    <n v="480.06334092686473"/>
    <n v="195.94470899999999"/>
    <x v="0"/>
    <n v="676.00804992686471"/>
    <n v="10624.843644"/>
    <n v="11168.431489000001"/>
    <n v="543.58784500000002"/>
    <n v="-132.4202049268647"/>
    <n v="10624.843644"/>
    <n v="11168.431489000001"/>
    <n v="543.58784500000002"/>
    <x v="0"/>
    <n v="-16858.7587174125"/>
    <n v="0"/>
    <n v="11168.431489000001"/>
    <n v="11168.431489000001"/>
    <n v="543.58784500000002"/>
    <n v="543.58784500000002"/>
    <n v="543.58784500000002"/>
    <x v="1"/>
    <x v="4"/>
    <x v="1"/>
    <x v="6"/>
  </r>
  <r>
    <n v="268"/>
    <n v="405"/>
    <x v="0"/>
    <x v="0"/>
    <x v="31"/>
    <x v="2"/>
    <x v="8"/>
    <x v="3"/>
    <s v="LBIE"/>
    <x v="2"/>
    <d v="2000-11-17T00:00:00"/>
    <d v="2005-11-17T00:00:00"/>
    <x v="0"/>
    <n v="-10000000"/>
    <n v="3929.9620290000003"/>
    <n v="0.3"/>
    <n v="25.112331999999999"/>
    <n v="24.991405"/>
    <n v="-0.11792693538574553"/>
    <n v="-463.44837826231645"/>
    <n v="-356.01044999999999"/>
    <x v="0"/>
    <n v="-819.4588282623165"/>
    <n v="-23616.652761000001"/>
    <n v="-24221.138943000002"/>
    <n v="-604.48618200000055"/>
    <n v="214.97264626231595"/>
    <n v="-23616.652761000001"/>
    <n v="-24221.138943000002"/>
    <n v="-604.48618200000055"/>
    <x v="0"/>
    <n v="11636.617567869"/>
    <n v="-7916.6666670000004"/>
    <n v="-32137.805610000003"/>
    <n v="-43095.058608000007"/>
    <n v="-604.48618200000055"/>
    <n v="-604.48618200000055"/>
    <n v="-604.48618200000055"/>
    <x v="1"/>
    <x v="2"/>
    <x v="1"/>
    <x v="2"/>
  </r>
  <r>
    <n v="59"/>
    <n v="152"/>
    <x v="0"/>
    <x v="0"/>
    <x v="32"/>
    <x v="1"/>
    <x v="6"/>
    <x v="6"/>
    <s v="Merrill Lynch Int"/>
    <x v="6"/>
    <d v="2000-09-13T00:00:00"/>
    <d v="2005-09-13T00:00:00"/>
    <x v="0"/>
    <n v="-10000000"/>
    <n v="3808.6623549999999"/>
    <n v="0.45"/>
    <n v="43.261795999999997"/>
    <n v="42.732160999999998"/>
    <n v="-0.53369050175315047"/>
    <n v="-2032.6469232482857"/>
    <n v="-564.37728300000003"/>
    <x v="0"/>
    <n v="-2597.0242062482857"/>
    <n v="-9510.0711009999995"/>
    <n v="-11744.161946"/>
    <n v="-2234.0908450000006"/>
    <n v="362.93336124828511"/>
    <n v="-9510.0711009999995"/>
    <n v="-11744.161946"/>
    <n v="-2234.0908450000006"/>
    <x v="0"/>
    <n v="27567.098125490003"/>
    <n v="-22625"/>
    <n v="-34369.161946"/>
    <n v="-45972.155837999999"/>
    <n v="-2234.0908449999988"/>
    <n v="-2234.0908449999988"/>
    <n v="-2234.0908450000006"/>
    <x v="0"/>
    <x v="1"/>
    <x v="1"/>
    <x v="1"/>
  </r>
  <r>
    <n v="1611"/>
    <n v="819"/>
    <x v="0"/>
    <x v="0"/>
    <x v="32"/>
    <x v="1"/>
    <x v="6"/>
    <x v="6"/>
    <s v="Morgan Stanley CP"/>
    <x v="6"/>
    <d v="2001-01-18T00:00:00"/>
    <d v="2003-08-06T00:00:00"/>
    <x v="0"/>
    <n v="-17000000"/>
    <n v="3610.8607190000002"/>
    <n v="0.44"/>
    <n v="28.149173999999999"/>
    <n v="27.607790999999999"/>
    <n v="-0.51882349065992017"/>
    <n v="-1873.3993625183691"/>
    <n v="-679.67786699999999"/>
    <x v="0"/>
    <n v="-2553.0772295183692"/>
    <n v="-75428.962180000002"/>
    <n v="-77682.764255000002"/>
    <n v="-2253.8020749999996"/>
    <n v="299.27515451836962"/>
    <n v="-75428.962180000002"/>
    <n v="-77682.764255000002"/>
    <n v="-2253.8020749999996"/>
    <x v="0"/>
    <n v="26135.409884122004"/>
    <n v="0"/>
    <n v="-77682.764255000002"/>
    <n v="-77682.764255000002"/>
    <n v="-2253.8020749999996"/>
    <n v="-2253.8020749999996"/>
    <n v="-2253.8020749999996"/>
    <x v="5"/>
    <x v="1"/>
    <x v="1"/>
    <x v="1"/>
  </r>
  <r>
    <n v="1735"/>
    <n v="942"/>
    <x v="0"/>
    <x v="0"/>
    <x v="32"/>
    <x v="1"/>
    <x v="6"/>
    <x v="6"/>
    <s v="Goldman Sachs"/>
    <x v="6"/>
    <d v="2001-03-30T00:00:00"/>
    <d v="2006-03-30T00:00:00"/>
    <x v="0"/>
    <n v="-5000000"/>
    <n v="2105.7489019999998"/>
    <n v="0.47"/>
    <n v="46.647967999999999"/>
    <n v="46.119675999999998"/>
    <n v="-0.55162191056170273"/>
    <n v="-1161.5772324844477"/>
    <n v="-307.331322"/>
    <x v="0"/>
    <n v="-1468.9085544844477"/>
    <n v="-1029.994508"/>
    <n v="-2252.224181"/>
    <n v="-1222.229673"/>
    <n v="246.67888148444763"/>
    <n v="-1029.994508"/>
    <n v="-2252.224181"/>
    <n v="-1222.229673"/>
    <x v="0"/>
    <n v="15241.410552675999"/>
    <n v="0"/>
    <n v="-2252.224181"/>
    <n v="-2252.224181"/>
    <n v="-1222.229673"/>
    <n v="-1222.229673"/>
    <n v="-1222.229673"/>
    <x v="1"/>
    <x v="1"/>
    <x v="1"/>
    <x v="1"/>
  </r>
  <r>
    <n v="1680"/>
    <n v="888"/>
    <x v="0"/>
    <x v="0"/>
    <x v="33"/>
    <x v="1"/>
    <x v="3"/>
    <x v="6"/>
    <s v="JP Morgan"/>
    <x v="0"/>
    <d v="2001-03-13T00:00:00"/>
    <d v="2006-03-13T00:00:00"/>
    <x v="0"/>
    <n v="-30000000"/>
    <n v="12603.720421"/>
    <n v="0.57999999999999996"/>
    <n v="66.252180999999993"/>
    <n v="65.691423999999998"/>
    <n v="-0.55811679167980832"/>
    <n v="-7034.3480045978031"/>
    <n v="-2265.0849390000003"/>
    <x v="0"/>
    <n v="-9299.4329435978034"/>
    <n v="95955.323487999995"/>
    <n v="88406.862252999999"/>
    <n v="-7548.4612349999952"/>
    <n v="1750.9717085978082"/>
    <n v="95955.323487999995"/>
    <n v="88406.862252999999"/>
    <n v="-7548.4612349999952"/>
    <x v="0"/>
    <n v="91225.72840719801"/>
    <n v="0"/>
    <n v="88406.862252999999"/>
    <n v="88406.862252999999"/>
    <n v="-7548.4612349999952"/>
    <n v="-7548.4612349999952"/>
    <n v="-7548.4612349999952"/>
    <x v="1"/>
    <x v="1"/>
    <x v="1"/>
    <x v="1"/>
  </r>
  <r>
    <n v="1682"/>
    <n v="890"/>
    <x v="0"/>
    <x v="0"/>
    <x v="33"/>
    <x v="1"/>
    <x v="3"/>
    <x v="6"/>
    <s v="Morgan Stanley CP"/>
    <x v="0"/>
    <d v="2001-03-14T00:00:00"/>
    <d v="2006-07-10T00:00:00"/>
    <x v="0"/>
    <n v="-20000000"/>
    <n v="8896.1438429999998"/>
    <n v="0.62"/>
    <n v="68.322703000000004"/>
    <n v="67.761709999999994"/>
    <n v="-0.56891096066495439"/>
    <n v="-5061.113739934749"/>
    <n v="-1565.7146460000001"/>
    <x v="0"/>
    <n v="-6626.8283859347493"/>
    <n v="50231.443277999999"/>
    <n v="44906.385192000002"/>
    <n v="-5325.0580859999973"/>
    <n v="1301.7702999347521"/>
    <n v="50231.443277999999"/>
    <n v="44906.385192000002"/>
    <n v="-5325.0580859999973"/>
    <x v="0"/>
    <n v="64390.289135634004"/>
    <n v="0"/>
    <n v="44906.385192000002"/>
    <n v="44906.385192000002"/>
    <n v="-5325.0580859999973"/>
    <n v="-5325.0580859999973"/>
    <n v="-5325.0580859999973"/>
    <x v="1"/>
    <x v="1"/>
    <x v="1"/>
    <x v="1"/>
  </r>
  <r>
    <n v="55"/>
    <n v="150"/>
    <x v="0"/>
    <x v="0"/>
    <x v="34"/>
    <x v="5"/>
    <x v="4"/>
    <x v="6"/>
    <s v="Goldman Sachs"/>
    <x v="2"/>
    <d v="2000-08-29T00:00:00"/>
    <d v="2005-08-29T00:00:00"/>
    <x v="0"/>
    <n v="-10000000"/>
    <n v="3740.276437"/>
    <n v="0.46"/>
    <n v="148.41441800000001"/>
    <n v="147.76630499999999"/>
    <n v="-0.53311103752075084"/>
    <n v="-1993.9826519434873"/>
    <n v="-1282.0832879999998"/>
    <x v="0"/>
    <n v="-3276.0659399434871"/>
    <n v="384928.81770800002"/>
    <n v="382786.212436"/>
    <n v="-2142.6052720000152"/>
    <n v="1133.4606679434719"/>
    <n v="384928.81770800002"/>
    <n v="382786.212436"/>
    <n v="-2142.6052720000152"/>
    <x v="0"/>
    <n v="21534.641586027501"/>
    <n v="-23383.333332999999"/>
    <n v="359402.87910299998"/>
    <n v="34042.155722999945"/>
    <n v="-2142.6052720000152"/>
    <n v="-2142.6052720000152"/>
    <n v="-2142.6052720000152"/>
    <x v="0"/>
    <x v="3"/>
    <x v="1"/>
    <x v="5"/>
  </r>
  <r>
    <n v="1288"/>
    <n v="449"/>
    <x v="0"/>
    <x v="0"/>
    <x v="34"/>
    <x v="5"/>
    <x v="4"/>
    <x v="6"/>
    <s v="Portfolio ISIS"/>
    <x v="0"/>
    <d v="2001-01-05T00:00:00"/>
    <d v="2006-01-05T00:00:00"/>
    <x v="0"/>
    <n v="-10000000"/>
    <n v="4098.0224349999999"/>
    <n v="1.1499999999999999"/>
    <n v="151.75523000000001"/>
    <n v="151.111018"/>
    <n v="-0.56718279384932779"/>
    <n v="-2324.3278139405252"/>
    <n v="-1497.022866"/>
    <x v="0"/>
    <n v="-3821.350679940525"/>
    <n v="120735.202986"/>
    <n v="118000.78313"/>
    <n v="-2734.4198560000077"/>
    <n v="1086.9308239405173"/>
    <n v="120735.202986"/>
    <n v="118000.78313"/>
    <n v="-2734.4198560000077"/>
    <x v="0"/>
    <n v="23594.364169512501"/>
    <n v="0"/>
    <n v="118000.78313"/>
    <n v="38808.804760999992"/>
    <n v="-2734.4198560000077"/>
    <n v="-2734.4198560000077"/>
    <n v="-2734.4198560000077"/>
    <x v="1"/>
    <x v="3"/>
    <x v="1"/>
    <x v="5"/>
  </r>
  <r>
    <n v="1377"/>
    <n v="434"/>
    <x v="0"/>
    <x v="0"/>
    <x v="34"/>
    <x v="5"/>
    <x v="4"/>
    <x v="6"/>
    <s v="LBIE"/>
    <x v="2"/>
    <d v="2000-12-20T00:00:00"/>
    <d v="2005-12-20T00:00:00"/>
    <x v="0"/>
    <n v="10000000"/>
    <n v="-4093.92283"/>
    <n v="1.36"/>
    <n v="151.34197599999999"/>
    <n v="150.69881799999999"/>
    <n v="-0.55966594230466149"/>
    <n v="2291.2291783745163"/>
    <n v="1532.008374"/>
    <x v="0"/>
    <n v="3823.2375523745163"/>
    <n v="-56369.654887999997"/>
    <n v="-53484.898510999999"/>
    <n v="2884.7563769999979"/>
    <n v="-938.48117537451844"/>
    <n v="-56369.654887999997"/>
    <n v="-53484.898510999999"/>
    <n v="2884.7563769999979"/>
    <x v="0"/>
    <n v="-23570.760693725002"/>
    <n v="34000"/>
    <n v="-19484.898510999999"/>
    <n v="-32447.259793999998"/>
    <n v="2884.7563769999979"/>
    <n v="2884.7563769999979"/>
    <n v="2884.7563769999979"/>
    <x v="1"/>
    <x v="3"/>
    <x v="1"/>
    <x v="5"/>
  </r>
  <r>
    <n v="1488"/>
    <n v="539"/>
    <x v="0"/>
    <x v="1"/>
    <x v="34"/>
    <x v="5"/>
    <x v="4"/>
    <x v="6"/>
    <s v="Portfolio ISIS"/>
    <x v="1"/>
    <d v="2001-01-05T00:00:00"/>
    <d v="2006-01-05T00:00:00"/>
    <x v="0"/>
    <n v="10000000"/>
    <n v="-4098.0224349999999"/>
    <n v="1.1499999999999999"/>
    <n v="151.75523000000001"/>
    <n v="151.111018"/>
    <n v="-0.56718279384932779"/>
    <n v="2324.3278139405252"/>
    <n v="1497.022866"/>
    <x v="0"/>
    <n v="3821.350679940525"/>
    <n v="-120735.202986"/>
    <n v="-118000.78313"/>
    <n v="2734.4198560000077"/>
    <n v="-1086.9308239405173"/>
    <n v="-120735.202986"/>
    <n v="-118000.78313"/>
    <n v="2734.4198560000077"/>
    <x v="0"/>
    <n v="-23594.364169512501"/>
    <n v="0"/>
    <n v="-118000.78313"/>
    <n v="-38808.804760999992"/>
    <n v="2734.4198560000077"/>
    <n v="2734.4198560000077"/>
    <n v="2734.4198560000077"/>
    <x v="1"/>
    <x v="3"/>
    <x v="1"/>
    <x v="5"/>
  </r>
  <r>
    <n v="1701"/>
    <n v="907"/>
    <x v="0"/>
    <x v="0"/>
    <x v="34"/>
    <x v="5"/>
    <x v="4"/>
    <x v="6"/>
    <s v="Goldman Sachs"/>
    <x v="2"/>
    <d v="2001-03-19T00:00:00"/>
    <d v="2006-03-19T00:00:00"/>
    <x v="0"/>
    <n v="-10000000"/>
    <n v="4317.8370729999997"/>
    <n v="1.6"/>
    <n v="153.590597"/>
    <n v="152.95093299999999"/>
    <n v="-0.58167415427893321"/>
    <n v="-2511.5742277514992"/>
    <n v="-1620.1054710000001"/>
    <x v="0"/>
    <n v="-4131.679698751499"/>
    <n v="-33495.437035000003"/>
    <n v="-36663.795589000001"/>
    <n v="-3168.3585539999985"/>
    <n v="963.32114475150047"/>
    <n v="-33495.437035000003"/>
    <n v="-36663.795589000001"/>
    <n v="-3168.3585539999985"/>
    <x v="0"/>
    <n v="24859.9469477975"/>
    <n v="0"/>
    <n v="-36663.795589000001"/>
    <n v="-36663.795589000001"/>
    <n v="-3168.3585539999985"/>
    <n v="-3168.3585539999985"/>
    <n v="-3168.3585539999985"/>
    <x v="1"/>
    <x v="3"/>
    <x v="1"/>
    <x v="5"/>
  </r>
  <r>
    <n v="1289"/>
    <n v="450"/>
    <x v="0"/>
    <x v="0"/>
    <x v="35"/>
    <x v="1"/>
    <x v="8"/>
    <x v="3"/>
    <s v="Portfolio ISIS"/>
    <x v="3"/>
    <d v="2001-01-05T00:00:00"/>
    <d v="2006-01-05T00:00:00"/>
    <x v="0"/>
    <n v="-10000000"/>
    <n v="4040.949584"/>
    <n v="0.52"/>
    <n v="65.995333000000002"/>
    <n v="65.395975000000007"/>
    <n v="-0.59027915444193624"/>
    <n v="-2385.2883035860141"/>
    <n v="-764.01237900000001"/>
    <x v="0"/>
    <n v="-3149.3006825860139"/>
    <n v="45598.358182000004"/>
    <n v="43028.826047000002"/>
    <n v="-2569.5321350000013"/>
    <n v="579.76854758601257"/>
    <n v="45598.358182000004"/>
    <n v="43028.826047000002"/>
    <n v="-2569.5321350000013"/>
    <x v="0"/>
    <n v="29248.393088992005"/>
    <n v="0"/>
    <n v="43028.826047000002"/>
    <n v="-69632.671963000001"/>
    <n v="-2569.5321350000013"/>
    <n v="-2569.5321350000013"/>
    <n v="-2569.5321350000013"/>
    <x v="1"/>
    <x v="1"/>
    <x v="1"/>
    <x v="1"/>
  </r>
  <r>
    <n v="1489"/>
    <n v="540"/>
    <x v="0"/>
    <x v="1"/>
    <x v="35"/>
    <x v="1"/>
    <x v="8"/>
    <x v="3"/>
    <s v="Portfolio ISIS"/>
    <x v="1"/>
    <d v="2001-01-05T00:00:00"/>
    <d v="2006-01-05T00:00:00"/>
    <x v="0"/>
    <n v="10000000"/>
    <n v="-4040.949584"/>
    <n v="0.52"/>
    <n v="65.995333000000002"/>
    <n v="65.395975000000007"/>
    <n v="-0.59027915444193624"/>
    <n v="2385.2883035860141"/>
    <n v="764.01237900000001"/>
    <x v="0"/>
    <n v="3149.3006825860139"/>
    <n v="-45598.358182000004"/>
    <n v="-43028.826047000002"/>
    <n v="2569.5321350000013"/>
    <n v="-579.76854758601257"/>
    <n v="-45598.358182000004"/>
    <n v="-43028.826047000002"/>
    <n v="2569.5321350000013"/>
    <x v="0"/>
    <n v="-29248.393088992005"/>
    <n v="0"/>
    <n v="-43028.826047000002"/>
    <n v="69632.671963000001"/>
    <n v="2569.5321350000013"/>
    <n v="2569.5321350000013"/>
    <n v="2569.5321350000013"/>
    <x v="1"/>
    <x v="1"/>
    <x v="1"/>
    <x v="1"/>
  </r>
  <r>
    <n v="18"/>
    <n v="107"/>
    <x v="0"/>
    <x v="0"/>
    <x v="36"/>
    <x v="10"/>
    <x v="4"/>
    <x v="10"/>
    <s v="Merrill Lynch Int"/>
    <x v="2"/>
    <d v="2000-06-12T00:00:00"/>
    <d v="2005-06-12T00:00:00"/>
    <x v="0"/>
    <n v="15000000"/>
    <n v="-5461.816049"/>
    <n v="0.81"/>
    <n v="64.375360000000001"/>
    <n v="63.780465999999997"/>
    <n v="-0.55726110750648405"/>
    <n v="3043.6576604624292"/>
    <n v="1067.519943"/>
    <x v="0"/>
    <n v="4111.177603462429"/>
    <n v="100636.596257"/>
    <n v="104408.847006"/>
    <n v="3772.2507489999989"/>
    <n v="-338.92685446243013"/>
    <n v="100636.596257"/>
    <n v="104408.847006"/>
    <n v="3772.2507489999989"/>
    <x v="0"/>
    <n v="-40431.093302722504"/>
    <n v="92137.5"/>
    <n v="196546.347006"/>
    <n v="45469.144361999992"/>
    <n v="3772.2507489999989"/>
    <n v="3772.2507489999989"/>
    <n v="3772.2507489999989"/>
    <x v="0"/>
    <x v="5"/>
    <x v="1"/>
    <x v="10"/>
  </r>
  <r>
    <n v="20"/>
    <n v="109"/>
    <x v="0"/>
    <x v="0"/>
    <x v="36"/>
    <x v="10"/>
    <x v="4"/>
    <x v="10"/>
    <s v="JP Morgan"/>
    <x v="2"/>
    <d v="2000-06-13T00:00:00"/>
    <d v="2005-06-13T00:00:00"/>
    <x v="0"/>
    <n v="-10000000"/>
    <n v="3638.1546579999999"/>
    <n v="0.76"/>
    <n v="64.387439999999998"/>
    <n v="63.792672000000003"/>
    <n v="-0.55726276410996178"/>
    <n v="-2027.4081209766125"/>
    <n v="-701.890491"/>
    <x v="0"/>
    <n v="-2729.2986119766124"/>
    <n v="-47864.390227999997"/>
    <n v="-50347.228402000001"/>
    <n v="-2482.8381740000041"/>
    <n v="246.46043797660832"/>
    <n v="-47864.390227999997"/>
    <n v="-50347.228402000001"/>
    <n v="-2482.8381740000041"/>
    <x v="0"/>
    <n v="26931.439855844998"/>
    <n v="-57633.333333000002"/>
    <n v="-107980.561735"/>
    <n v="-29558.498036999983"/>
    <n v="-2482.8381740000041"/>
    <n v="-2482.8381740000041"/>
    <n v="-2482.8381740000041"/>
    <x v="0"/>
    <x v="5"/>
    <x v="1"/>
    <x v="10"/>
  </r>
  <r>
    <n v="38"/>
    <n v="133"/>
    <x v="0"/>
    <x v="0"/>
    <x v="36"/>
    <x v="10"/>
    <x v="4"/>
    <x v="10"/>
    <s v="Deutsche Bank AG"/>
    <x v="2"/>
    <d v="2000-07-28T00:00:00"/>
    <d v="2005-06-12T00:00:00"/>
    <x v="0"/>
    <n v="-5000000"/>
    <n v="1812.326654"/>
    <n v="0.65"/>
    <n v="64.375360000000001"/>
    <n v="63.780465999999997"/>
    <n v="-0.55726643319431313"/>
    <n v="-1009.948810257564"/>
    <n v="-340.24083899999999"/>
    <x v="0"/>
    <n v="-1350.189649257564"/>
    <n v="-3152.461069"/>
    <n v="-4357.4405230000002"/>
    <n v="-1204.9794540000003"/>
    <n v="145.21019525756378"/>
    <n v="-3152.461069"/>
    <n v="-4357.4405230000002"/>
    <n v="-1204.9794540000003"/>
    <x v="0"/>
    <n v="13415.748056234999"/>
    <n v="-20493.055555999999"/>
    <n v="-24850.496079"/>
    <n v="-14002.111105000002"/>
    <n v="-1204.9794540000003"/>
    <n v="-1204.9794540000003"/>
    <n v="-1204.9794540000003"/>
    <x v="0"/>
    <x v="5"/>
    <x v="1"/>
    <x v="10"/>
  </r>
  <r>
    <n v="1647"/>
    <n v="852"/>
    <x v="0"/>
    <x v="0"/>
    <x v="37"/>
    <x v="5"/>
    <x v="1"/>
    <x v="3"/>
    <s v="JP Morgan"/>
    <x v="4"/>
    <d v="2001-02-21T00:00:00"/>
    <d v="2006-02-21T00:00:00"/>
    <x v="0"/>
    <n v="-10000000"/>
    <n v="4158.8244209999993"/>
    <n v="0.56000000000000005"/>
    <n v="49.155588000000002"/>
    <n v="49.088464999999999"/>
    <n v="-5.8613437784491157E-2"/>
    <n v="-243.76299645690591"/>
    <n v="-583.30953599999998"/>
    <x v="0"/>
    <n v="-827.07253245690595"/>
    <n v="-35648.909481000002"/>
    <n v="-36129.91287"/>
    <n v="-481.0033889999977"/>
    <n v="346.06914345690825"/>
    <n v="-35648.909481000002"/>
    <n v="-36129.91287"/>
    <n v="-481.0033889999977"/>
    <x v="0"/>
    <n v="23944.431603907495"/>
    <n v="0"/>
    <n v="-36129.91287"/>
    <n v="-36129.91287"/>
    <n v="-481.0033889999977"/>
    <n v="-481.0033889999977"/>
    <n v="-481.0033889999977"/>
    <x v="1"/>
    <x v="3"/>
    <x v="1"/>
    <x v="5"/>
  </r>
  <r>
    <n v="1648"/>
    <n v="853"/>
    <x v="0"/>
    <x v="0"/>
    <x v="37"/>
    <x v="5"/>
    <x v="1"/>
    <x v="3"/>
    <s v="Merrill Lynch Int"/>
    <x v="4"/>
    <d v="2001-02-21T00:00:00"/>
    <d v="2006-02-21T00:00:00"/>
    <x v="0"/>
    <n v="-10000000"/>
    <n v="4157.2074819999998"/>
    <n v="0.55000000000000004"/>
    <n v="49.155588000000002"/>
    <n v="49.088464999999999"/>
    <n v="-5.862429259027719E-2"/>
    <n v="-243.71334778325749"/>
    <n v="-581.03935799999999"/>
    <x v="0"/>
    <n v="-824.75270578325751"/>
    <n v="-31257.912972999999"/>
    <n v="-31730.811900000001"/>
    <n v="-472.898927000002"/>
    <n v="351.85377878325551"/>
    <n v="-31257.912972999999"/>
    <n v="-31730.811900000001"/>
    <n v="-472.898927000002"/>
    <x v="0"/>
    <n v="23935.122077615"/>
    <n v="0"/>
    <n v="-31730.811900000001"/>
    <n v="-31730.811900000001"/>
    <n v="-472.898927000002"/>
    <n v="-472.898927000002"/>
    <n v="-472.898927000002"/>
    <x v="1"/>
    <x v="3"/>
    <x v="1"/>
    <x v="5"/>
  </r>
  <r>
    <n v="1290"/>
    <n v="451"/>
    <x v="0"/>
    <x v="0"/>
    <x v="38"/>
    <x v="4"/>
    <x v="8"/>
    <x v="0"/>
    <s v="Portfolio ISIS"/>
    <x v="6"/>
    <d v="2001-01-05T00:00:00"/>
    <d v="2006-01-05T00:00:00"/>
    <x v="0"/>
    <n v="-10000000"/>
    <n v="4049.172818"/>
    <n v="0.6"/>
    <n v="72.160148000000007"/>
    <n v="71.582716000000005"/>
    <n v="-0.56066496690107859"/>
    <n v="-2270.2293439807172"/>
    <n v="-783.77842800000008"/>
    <x v="0"/>
    <n v="-3054.0077719807173"/>
    <n v="35888.370692999997"/>
    <n v="33382.023910000004"/>
    <n v="-2506.3467829999936"/>
    <n v="547.66098898072369"/>
    <n v="35888.370692999997"/>
    <n v="33382.023910000004"/>
    <n v="-2506.3467829999936"/>
    <x v="0"/>
    <n v="39965.335713660003"/>
    <n v="0"/>
    <n v="33382.023910000004"/>
    <n v="35174.904738000005"/>
    <n v="-2506.3467829999936"/>
    <n v="-2506.3467829999936"/>
    <n v="-2506.3467829999936"/>
    <x v="1"/>
    <x v="0"/>
    <x v="3"/>
    <x v="4"/>
  </r>
  <r>
    <n v="1490"/>
    <n v="541"/>
    <x v="0"/>
    <x v="1"/>
    <x v="38"/>
    <x v="4"/>
    <x v="8"/>
    <x v="0"/>
    <s v="Portfolio ISIS"/>
    <x v="1"/>
    <d v="2001-01-05T00:00:00"/>
    <d v="2006-01-05T00:00:00"/>
    <x v="0"/>
    <n v="10000000"/>
    <n v="-4049.172818"/>
    <n v="0.6"/>
    <n v="72.160148000000007"/>
    <n v="71.582716000000005"/>
    <n v="-0.56066496690107859"/>
    <n v="2270.2293439807172"/>
    <n v="783.77842800000008"/>
    <x v="0"/>
    <n v="3054.0077719807173"/>
    <n v="-35888.370692999997"/>
    <n v="-33382.023910000004"/>
    <n v="2506.3467829999936"/>
    <n v="-547.66098898072369"/>
    <n v="-35888.370692999997"/>
    <n v="-33382.023910000004"/>
    <n v="2506.3467829999936"/>
    <x v="0"/>
    <n v="-39965.335713660003"/>
    <n v="0"/>
    <n v="-33382.023910000004"/>
    <n v="-35174.904738000005"/>
    <n v="2506.3467829999936"/>
    <n v="2506.3467829999936"/>
    <n v="2506.3467829999936"/>
    <x v="1"/>
    <x v="0"/>
    <x v="3"/>
    <x v="4"/>
  </r>
  <r>
    <n v="1291"/>
    <n v="452"/>
    <x v="0"/>
    <x v="0"/>
    <x v="39"/>
    <x v="5"/>
    <x v="1"/>
    <x v="3"/>
    <s v="Portfolio ISIS"/>
    <x v="5"/>
    <d v="2001-01-05T00:00:00"/>
    <d v="2006-01-05T00:00:00"/>
    <x v="0"/>
    <n v="-10000000"/>
    <n v="4083.347143"/>
    <n v="0.75"/>
    <n v="33.517887000000002"/>
    <n v="32.983727999999999"/>
    <n v="-0.54393473626598887"/>
    <n v="-2221.0743513101843"/>
    <n v="-439.76582999999994"/>
    <x v="0"/>
    <n v="-2660.8401813101841"/>
    <n v="-192847.28877300001"/>
    <n v="-195540.548045"/>
    <n v="-2693.2592719999957"/>
    <n v="-32.419090689811583"/>
    <n v="-192847.28877300001"/>
    <n v="-195540.548045"/>
    <n v="-2693.2592719999957"/>
    <x v="0"/>
    <n v="23509.8711758225"/>
    <n v="0"/>
    <n v="-195540.548045"/>
    <n v="-51959.271221000003"/>
    <n v="-2693.2592719999957"/>
    <n v="-2693.2592719999957"/>
    <n v="-2693.2592719999957"/>
    <x v="1"/>
    <x v="3"/>
    <x v="1"/>
    <x v="5"/>
  </r>
  <r>
    <n v="1555"/>
    <n v="601"/>
    <x v="0"/>
    <x v="1"/>
    <x v="39"/>
    <x v="5"/>
    <x v="1"/>
    <x v="3"/>
    <s v="Portfolio ISIS"/>
    <x v="1"/>
    <d v="2001-01-05T00:00:00"/>
    <d v="2006-01-05T00:00:00"/>
    <x v="0"/>
    <n v="10000000"/>
    <n v="-4083.347143"/>
    <n v="0.75"/>
    <n v="33.517887000000002"/>
    <n v="32.983727999999999"/>
    <n v="-0.54393473626598887"/>
    <n v="2221.0743513101843"/>
    <n v="439.76582999999994"/>
    <x v="0"/>
    <n v="2660.8401813101841"/>
    <n v="192847.28877300001"/>
    <n v="195540.548045"/>
    <n v="2693.2592719999957"/>
    <n v="32.419090689811583"/>
    <n v="192847.28877300001"/>
    <n v="195540.548045"/>
    <n v="2693.2592719999957"/>
    <x v="0"/>
    <n v="-23509.8711758225"/>
    <n v="0"/>
    <n v="195540.548045"/>
    <n v="51959.271221000003"/>
    <n v="2693.2592719999957"/>
    <n v="2693.2592719999957"/>
    <n v="2693.2592719999957"/>
    <x v="1"/>
    <x v="3"/>
    <x v="1"/>
    <x v="5"/>
  </r>
  <r>
    <n v="1292"/>
    <n v="453"/>
    <x v="0"/>
    <x v="0"/>
    <x v="40"/>
    <x v="5"/>
    <x v="6"/>
    <x v="3"/>
    <s v="Portfolio ISIS"/>
    <x v="5"/>
    <d v="2001-01-05T00:00:00"/>
    <d v="2006-01-05T00:00:00"/>
    <x v="0"/>
    <n v="-10000000"/>
    <n v="4098.1308920000001"/>
    <n v="0.8"/>
    <n v="51.186630000000001"/>
    <n v="50.634864999999998"/>
    <n v="-0.55305306334092064"/>
    <n v="-2266.4838437926596"/>
    <n v="-716.396163"/>
    <x v="0"/>
    <n v="-2982.8800067926595"/>
    <n v="-139981.97999600001"/>
    <n v="-142681.82780999999"/>
    <n v="-2699.8478139999788"/>
    <n v="283.03219279268069"/>
    <n v="-139981.97999600001"/>
    <n v="-142681.82780999999"/>
    <n v="-2699.8478139999788"/>
    <x v="0"/>
    <n v="23594.988610690001"/>
    <n v="0"/>
    <n v="-142681.82780999999"/>
    <n v="-93513.183249999987"/>
    <n v="-2699.8478139999788"/>
    <n v="-2699.8478139999788"/>
    <n v="-2699.8478139999788"/>
    <x v="1"/>
    <x v="3"/>
    <x v="1"/>
    <x v="5"/>
  </r>
  <r>
    <n v="1491"/>
    <n v="542"/>
    <x v="0"/>
    <x v="1"/>
    <x v="40"/>
    <x v="5"/>
    <x v="6"/>
    <x v="3"/>
    <s v="Portfolio ISIS"/>
    <x v="1"/>
    <d v="2001-01-05T00:00:00"/>
    <d v="2006-01-05T00:00:00"/>
    <x v="0"/>
    <n v="10000000"/>
    <n v="-4098.1308920000001"/>
    <n v="0.8"/>
    <n v="51.186630000000001"/>
    <n v="50.634864999999998"/>
    <n v="-0.55305306334092064"/>
    <n v="2266.4838437926596"/>
    <n v="716.396163"/>
    <x v="0"/>
    <n v="2982.8800067926595"/>
    <n v="139981.97999600001"/>
    <n v="142681.82780999999"/>
    <n v="2699.8478139999788"/>
    <n v="-283.03219279268069"/>
    <n v="139981.97999600001"/>
    <n v="142681.82780999999"/>
    <n v="2699.8478139999788"/>
    <x v="0"/>
    <n v="-23594.988610690001"/>
    <n v="0"/>
    <n v="142681.82780999999"/>
    <n v="93513.183249999987"/>
    <n v="2699.8478139999788"/>
    <n v="2699.8478139999788"/>
    <n v="2699.8478139999788"/>
    <x v="1"/>
    <x v="3"/>
    <x v="1"/>
    <x v="5"/>
  </r>
  <r>
    <n v="1293"/>
    <n v="454"/>
    <x v="0"/>
    <x v="0"/>
    <x v="41"/>
    <x v="4"/>
    <x v="1"/>
    <x v="3"/>
    <s v="Portfolio ISIS"/>
    <x v="5"/>
    <d v="2001-01-05T00:00:00"/>
    <d v="2006-01-05T00:00:00"/>
    <x v="0"/>
    <n v="-10000000"/>
    <n v="4177.5940280000004"/>
    <n v="2.15"/>
    <n v="251.64173400000001"/>
    <n v="250.792089"/>
    <n v="-0.62274885859357887"/>
    <n v="-2601.5919126043518"/>
    <n v="-2246.2591649999999"/>
    <x v="0"/>
    <n v="-4847.8510776043513"/>
    <n v="91047.649411999999"/>
    <n v="87313.743952000004"/>
    <n v="-3733.9054599999945"/>
    <n v="1113.9456176043568"/>
    <n v="91047.649411999999"/>
    <n v="87313.743952000004"/>
    <n v="-3733.9054599999945"/>
    <x v="0"/>
    <n v="41232.853056360007"/>
    <n v="0"/>
    <n v="87313.743952000004"/>
    <n v="-16258.334019000002"/>
    <n v="-3733.9054599999945"/>
    <n v="-3733.9054599999945"/>
    <n v="-3733.9054599999945"/>
    <x v="1"/>
    <x v="0"/>
    <x v="3"/>
    <x v="4"/>
  </r>
  <r>
    <n v="1556"/>
    <n v="602"/>
    <x v="0"/>
    <x v="1"/>
    <x v="41"/>
    <x v="4"/>
    <x v="1"/>
    <x v="3"/>
    <s v="Portfolio ISIS"/>
    <x v="1"/>
    <d v="2001-01-05T00:00:00"/>
    <d v="2006-01-05T00:00:00"/>
    <x v="0"/>
    <n v="10000000"/>
    <n v="-4177.5940280000004"/>
    <n v="2.15"/>
    <n v="251.64173400000001"/>
    <n v="250.792089"/>
    <n v="-0.62274885859357887"/>
    <n v="2601.5919126043518"/>
    <n v="2246.2591649999999"/>
    <x v="0"/>
    <n v="4847.8510776043513"/>
    <n v="-91047.649411999999"/>
    <n v="-87313.743952000004"/>
    <n v="3733.9054599999945"/>
    <n v="-1113.9456176043568"/>
    <n v="-91047.649411999999"/>
    <n v="-87313.743952000004"/>
    <n v="3733.9054599999945"/>
    <x v="0"/>
    <n v="-41232.853056360007"/>
    <n v="0"/>
    <n v="-87313.743952000004"/>
    <n v="16258.334019000002"/>
    <n v="3733.9054599999945"/>
    <n v="3733.9054599999945"/>
    <n v="3733.9054599999945"/>
    <x v="1"/>
    <x v="0"/>
    <x v="3"/>
    <x v="4"/>
  </r>
  <r>
    <n v="1641"/>
    <n v="845"/>
    <x v="0"/>
    <x v="0"/>
    <x v="41"/>
    <x v="4"/>
    <x v="1"/>
    <x v="3"/>
    <s v="Deutsche Bank AG NY"/>
    <x v="5"/>
    <d v="2001-02-13T00:00:00"/>
    <d v="2006-02-13T00:00:00"/>
    <x v="0"/>
    <n v="10000000"/>
    <n v="-4276.3720830000002"/>
    <n v="2.25"/>
    <n v="252.44275999999999"/>
    <n v="251.59916699999999"/>
    <n v="-0.63221264423753054"/>
    <n v="2703.5765023369868"/>
    <n v="2238.5014979999996"/>
    <x v="0"/>
    <n v="4942.0780003369864"/>
    <n v="-78800.290728000007"/>
    <n v="-74966.479487999997"/>
    <n v="3833.81124000001"/>
    <n v="-1108.2667603369764"/>
    <n v="-78800.290728000007"/>
    <n v="-74966.479487999997"/>
    <n v="3833.81124000001"/>
    <x v="0"/>
    <n v="-42207.792459210003"/>
    <n v="0"/>
    <n v="-74966.479487999997"/>
    <n v="-74966.479487999997"/>
    <n v="3833.81124000001"/>
    <n v="3833.81124000001"/>
    <n v="3833.81124000001"/>
    <x v="1"/>
    <x v="0"/>
    <x v="3"/>
    <x v="4"/>
  </r>
  <r>
    <n v="1294"/>
    <n v="455"/>
    <x v="0"/>
    <x v="0"/>
    <x v="42"/>
    <x v="4"/>
    <x v="2"/>
    <x v="3"/>
    <s v="Portfolio ISIS"/>
    <x v="0"/>
    <d v="2001-01-05T00:00:00"/>
    <d v="2006-01-05T00:00:00"/>
    <x v="0"/>
    <n v="-10000000"/>
    <n v="4174.0911820000001"/>
    <n v="1.68"/>
    <n v="180.24135200000001"/>
    <n v="179.515514"/>
    <n v="-0.59315876172642412"/>
    <n v="-2475.8987568483062"/>
    <n v="-1837.5582119999999"/>
    <x v="0"/>
    <n v="-4313.4569688483061"/>
    <n v="7808.9624880000001"/>
    <n v="4500.7083819999998"/>
    <n v="-3308.2541060000003"/>
    <n v="1005.2028628483058"/>
    <n v="7808.9624880000001"/>
    <n v="4500.7083819999998"/>
    <n v="-3308.2541060000003"/>
    <x v="0"/>
    <n v="41198.27996634"/>
    <n v="0"/>
    <n v="4500.7083819999998"/>
    <n v="442443.20056799997"/>
    <n v="-3308.2541060000003"/>
    <n v="-3308.2541060000003"/>
    <n v="-3308.2541060000003"/>
    <x v="1"/>
    <x v="0"/>
    <x v="3"/>
    <x v="4"/>
  </r>
  <r>
    <n v="1576"/>
    <n v="622"/>
    <x v="0"/>
    <x v="1"/>
    <x v="42"/>
    <x v="4"/>
    <x v="2"/>
    <x v="3"/>
    <s v="Portfolio ISIS"/>
    <x v="1"/>
    <d v="2001-01-05T00:00:00"/>
    <d v="2006-01-05T00:00:00"/>
    <x v="0"/>
    <n v="10000000"/>
    <n v="-4174.0911820000001"/>
    <n v="1.68"/>
    <n v="180.24135200000001"/>
    <n v="179.515514"/>
    <n v="-0.59315876172642412"/>
    <n v="2475.8987568483062"/>
    <n v="1837.5582119999999"/>
    <x v="0"/>
    <n v="4313.4569688483061"/>
    <n v="-7808.9624880000001"/>
    <n v="-4500.7083819999998"/>
    <n v="3308.2541060000003"/>
    <n v="-1005.2028628483058"/>
    <n v="-7808.9624880000001"/>
    <n v="-4500.7083819999998"/>
    <n v="3308.2541060000003"/>
    <x v="0"/>
    <n v="-41198.27996634"/>
    <n v="0"/>
    <n v="-4500.7083819999998"/>
    <n v="-442443.20056799997"/>
    <n v="3308.2541060000003"/>
    <n v="3308.2541060000003"/>
    <n v="3308.2541060000003"/>
    <x v="1"/>
    <x v="0"/>
    <x v="3"/>
    <x v="4"/>
  </r>
  <r>
    <n v="1295"/>
    <n v="456"/>
    <x v="0"/>
    <x v="0"/>
    <x v="43"/>
    <x v="4"/>
    <x v="4"/>
    <x v="3"/>
    <s v="Portfolio ISIS"/>
    <x v="5"/>
    <d v="2001-01-05T00:00:00"/>
    <d v="2006-01-05T00:00:00"/>
    <x v="0"/>
    <n v="-10000000"/>
    <n v="4075.3806340000001"/>
    <n v="0.78"/>
    <n v="96.384440999999995"/>
    <n v="95.772120999999999"/>
    <n v="-0.56941427369267372"/>
    <n v="-2320.5799037302982"/>
    <n v="-991.38851099999988"/>
    <x v="0"/>
    <n v="-3311.9684147302978"/>
    <n v="56530.913231999999"/>
    <n v="53892.741501999997"/>
    <n v="-2638.1717300000018"/>
    <n v="673.79668473029596"/>
    <n v="56530.913231999999"/>
    <n v="53892.741501999997"/>
    <n v="-2638.1717300000018"/>
    <x v="0"/>
    <n v="40224.006857580003"/>
    <n v="0"/>
    <n v="53892.741501999997"/>
    <n v="-185648.036792"/>
    <n v="-2638.1717300000018"/>
    <n v="-2638.1717300000018"/>
    <n v="-2638.1717300000018"/>
    <x v="1"/>
    <x v="0"/>
    <x v="3"/>
    <x v="4"/>
  </r>
  <r>
    <n v="1492"/>
    <n v="543"/>
    <x v="0"/>
    <x v="1"/>
    <x v="43"/>
    <x v="4"/>
    <x v="4"/>
    <x v="3"/>
    <s v="Portfolio ISIS"/>
    <x v="1"/>
    <d v="2001-01-05T00:00:00"/>
    <d v="2006-01-05T00:00:00"/>
    <x v="0"/>
    <n v="10000000"/>
    <n v="-4075.3806340000001"/>
    <n v="0.78"/>
    <n v="96.384440999999995"/>
    <n v="95.772120999999999"/>
    <n v="-0.56941427369267372"/>
    <n v="2320.5799037302982"/>
    <n v="991.38851099999988"/>
    <x v="0"/>
    <n v="3311.9684147302978"/>
    <n v="-56530.913231999999"/>
    <n v="-53892.741501999997"/>
    <n v="2638.1717300000018"/>
    <n v="-673.79668473029596"/>
    <n v="-56530.913231999999"/>
    <n v="-53892.741501999997"/>
    <n v="2638.1717300000018"/>
    <x v="0"/>
    <n v="-40224.006857580003"/>
    <n v="0"/>
    <n v="-53892.741501999997"/>
    <n v="185648.036792"/>
    <n v="2638.1717300000018"/>
    <n v="2638.1717300000018"/>
    <n v="2638.1717300000018"/>
    <x v="1"/>
    <x v="0"/>
    <x v="3"/>
    <x v="4"/>
  </r>
  <r>
    <n v="1297"/>
    <n v="458"/>
    <x v="0"/>
    <x v="0"/>
    <x v="44"/>
    <x v="4"/>
    <x v="1"/>
    <x v="3"/>
    <s v="Portfolio ISIS"/>
    <x v="0"/>
    <d v="2001-01-05T00:00:00"/>
    <d v="2006-01-05T00:00:00"/>
    <x v="0"/>
    <n v="-10000000"/>
    <n v="4452.6426819999997"/>
    <n v="4.3"/>
    <n v="547.35039099999995"/>
    <n v="545.848164"/>
    <n v="-0.62502424626013631"/>
    <n v="-2783.0096361827614"/>
    <n v="-4248.3333509999993"/>
    <x v="0"/>
    <n v="-7031.3429871827611"/>
    <n v="296779.53777400003"/>
    <n v="291154.06854200002"/>
    <n v="-5625.4692320000031"/>
    <n v="1405.873755182758"/>
    <n v="296779.53777400003"/>
    <n v="291154.06854200002"/>
    <n v="-5625.4692320000031"/>
    <x v="0"/>
    <n v="43947.583271340001"/>
    <n v="0"/>
    <n v="291154.06854200002"/>
    <n v="855515.46691299998"/>
    <n v="-5625.4692320000031"/>
    <n v="-5625.4692320000031"/>
    <n v="-5625.4692320000031"/>
    <x v="1"/>
    <x v="0"/>
    <x v="3"/>
    <x v="4"/>
  </r>
  <r>
    <n v="1493"/>
    <n v="544"/>
    <x v="0"/>
    <x v="1"/>
    <x v="44"/>
    <x v="4"/>
    <x v="1"/>
    <x v="3"/>
    <s v="Portfolio ISIS"/>
    <x v="1"/>
    <d v="2001-01-05T00:00:00"/>
    <d v="2006-01-05T00:00:00"/>
    <x v="0"/>
    <n v="10000000"/>
    <n v="-4452.6426819999997"/>
    <n v="4.3"/>
    <n v="547.35039099999995"/>
    <n v="545.848164"/>
    <n v="-0.62502424626013631"/>
    <n v="2783.0096361827614"/>
    <n v="4248.3333509999993"/>
    <x v="0"/>
    <n v="7031.3429871827611"/>
    <n v="-296779.53777400003"/>
    <n v="-291154.06854200002"/>
    <n v="5625.4692320000031"/>
    <n v="-1405.873755182758"/>
    <n v="-296779.53777400003"/>
    <n v="-291154.06854200002"/>
    <n v="5625.4692320000031"/>
    <x v="0"/>
    <n v="-43947.583271340001"/>
    <n v="0"/>
    <n v="-291154.06854200002"/>
    <n v="-855515.46691299998"/>
    <n v="5625.4692320000031"/>
    <n v="5625.4692320000031"/>
    <n v="5625.4692320000031"/>
    <x v="1"/>
    <x v="0"/>
    <x v="3"/>
    <x v="4"/>
  </r>
  <r>
    <n v="1708"/>
    <n v="917"/>
    <x v="0"/>
    <x v="2"/>
    <x v="45"/>
    <x v="9"/>
    <x v="0"/>
    <x v="3"/>
    <s v="Service Aluminium"/>
    <x v="0"/>
    <d v="2001-03-21T00:00:00"/>
    <d v="2002-03-21T00:00:00"/>
    <x v="0"/>
    <n v="2000000"/>
    <n v="-326.43601699999999"/>
    <n v="10"/>
    <n v="959.42788599999994"/>
    <n v="949.90374099999997"/>
    <n v="-2.4938790541395583"/>
    <n v="814.09194531304479"/>
    <n v="1358.249403"/>
    <x v="0"/>
    <n v="2172.3413483130448"/>
    <n v="14478.977698000001"/>
    <n v="16728.268302"/>
    <n v="2249.2906039999998"/>
    <n v="76.949255686954984"/>
    <n v="14478.977698000001"/>
    <n v="16728.268302"/>
    <n v="2249.2906039999998"/>
    <x v="0"/>
    <m/>
    <n v="0"/>
    <n v="16728.268302"/>
    <n v="16728.268302"/>
    <n v="2249.2906039999998"/>
    <n v="2249.2906039999998"/>
    <n v="2249.2906039999998"/>
    <x v="2"/>
    <x v="0"/>
    <x v="1"/>
    <x v="9"/>
  </r>
  <r>
    <n v="1709"/>
    <n v="912"/>
    <x v="0"/>
    <x v="3"/>
    <x v="45"/>
    <x v="9"/>
    <x v="0"/>
    <x v="3"/>
    <s v="EnronCredit.com"/>
    <x v="0"/>
    <d v="2001-03-21T00:00:00"/>
    <d v="2002-03-21T00:00:00"/>
    <x v="0"/>
    <n v="-2000000"/>
    <n v="326.43601699999999"/>
    <n v="10"/>
    <n v="959.42788599999994"/>
    <n v="949.90374099999997"/>
    <n v="-2.4938790541395583"/>
    <n v="-814.09194531304479"/>
    <n v="-1358.249403"/>
    <x v="0"/>
    <n v="-2172.3413483130448"/>
    <n v="-14478.977698000001"/>
    <n v="-16728.268302"/>
    <n v="-2249.2906039999998"/>
    <n v="-76.949255686954984"/>
    <n v="-14478.977698000001"/>
    <n v="-16728.268302"/>
    <n v="-2249.2906039999998"/>
    <x v="0"/>
    <m/>
    <n v="0"/>
    <n v="-16728.268302"/>
    <n v="-16728.268302"/>
    <n v="-2249.2906039999998"/>
    <n v="-2249.2906039999998"/>
    <n v="-2249.2906039999998"/>
    <x v="2"/>
    <x v="0"/>
    <x v="1"/>
    <x v="9"/>
  </r>
  <r>
    <n v="1710"/>
    <n v="913"/>
    <x v="0"/>
    <x v="4"/>
    <x v="45"/>
    <x v="9"/>
    <x v="0"/>
    <x v="3"/>
    <s v="Enron North America"/>
    <x v="0"/>
    <d v="2001-03-21T00:00:00"/>
    <d v="2002-03-21T00:00:00"/>
    <x v="0"/>
    <n v="2000000"/>
    <n v="-326.43601699999999"/>
    <n v="10"/>
    <n v="959.42788599999994"/>
    <n v="949.90374099999997"/>
    <n v="-2.4938790541395583"/>
    <n v="814.09194531304479"/>
    <n v="1358.249403"/>
    <x v="0"/>
    <n v="2172.3413483130448"/>
    <n v="14478.977698000001"/>
    <n v="16728.268302"/>
    <n v="2249.2906039999998"/>
    <n v="76.949255686954984"/>
    <n v="14478.977698000001"/>
    <n v="16728.268302"/>
    <n v="2249.2906039999998"/>
    <x v="0"/>
    <m/>
    <n v="0"/>
    <n v="16728.268302"/>
    <n v="16728.268302"/>
    <n v="2249.2906039999998"/>
    <n v="2249.2906039999998"/>
    <n v="2249.2906039999998"/>
    <x v="2"/>
    <x v="0"/>
    <x v="1"/>
    <x v="9"/>
  </r>
  <r>
    <n v="1296"/>
    <n v="457"/>
    <x v="0"/>
    <x v="0"/>
    <x v="46"/>
    <x v="4"/>
    <x v="7"/>
    <x v="3"/>
    <s v="Portfolio ISIS"/>
    <x v="5"/>
    <d v="2001-01-05T00:00:00"/>
    <d v="2006-01-05T00:00:00"/>
    <x v="0"/>
    <n v="-10000000"/>
    <n v="4140.063279"/>
    <n v="1.1499999999999999"/>
    <n v="146.460364"/>
    <n v="145.75901400000001"/>
    <n v="-0.57066424245913261"/>
    <n v="-2362.5860748434075"/>
    <n v="-1271.7036600000001"/>
    <x v="0"/>
    <n v="-3634.2897348434076"/>
    <n v="97401.437709999998"/>
    <n v="94459.728684000002"/>
    <n v="-2941.7090259999968"/>
    <n v="692.58070884341078"/>
    <n v="97401.437709999998"/>
    <n v="94459.728684000002"/>
    <n v="-2941.7090259999968"/>
    <x v="0"/>
    <n v="40862.424563730005"/>
    <n v="0"/>
    <n v="94459.728684000002"/>
    <n v="7013.0252800000017"/>
    <n v="-2941.7090259999968"/>
    <n v="-2941.7090259999968"/>
    <n v="-2941.7090259999968"/>
    <x v="1"/>
    <x v="0"/>
    <x v="3"/>
    <x v="4"/>
  </r>
  <r>
    <n v="1551"/>
    <n v="597"/>
    <x v="0"/>
    <x v="1"/>
    <x v="46"/>
    <x v="4"/>
    <x v="7"/>
    <x v="3"/>
    <s v="Portfolio ISIS"/>
    <x v="1"/>
    <d v="2001-01-05T00:00:00"/>
    <d v="2006-01-05T00:00:00"/>
    <x v="0"/>
    <n v="10000000"/>
    <n v="-4140.063279"/>
    <n v="1.1499999999999999"/>
    <n v="146.460364"/>
    <n v="145.75901400000001"/>
    <n v="-0.57066424245913261"/>
    <n v="2362.5860748434075"/>
    <n v="1271.7036600000001"/>
    <x v="0"/>
    <n v="3634.2897348434076"/>
    <n v="-97401.437709999998"/>
    <n v="-94459.728684000002"/>
    <n v="2941.7090259999968"/>
    <n v="-692.58070884341078"/>
    <n v="-97401.437709999998"/>
    <n v="-94459.728684000002"/>
    <n v="2941.7090259999968"/>
    <x v="0"/>
    <n v="-40862.424563730005"/>
    <n v="0"/>
    <n v="-94459.728684000002"/>
    <n v="-7013.0252800000017"/>
    <n v="2941.7090259999968"/>
    <n v="2941.7090259999968"/>
    <n v="2941.7090259999968"/>
    <x v="1"/>
    <x v="0"/>
    <x v="3"/>
    <x v="4"/>
  </r>
  <r>
    <n v="1075"/>
    <n v="432"/>
    <x v="0"/>
    <x v="0"/>
    <x v="47"/>
    <x v="4"/>
    <x v="0"/>
    <x v="6"/>
    <s v="JP Morgan"/>
    <x v="0"/>
    <d v="2000-12-19T00:00:00"/>
    <d v="2001-03-16T00:00:00"/>
    <x v="0"/>
    <n v="0"/>
    <n v="0"/>
    <n v="4.3"/>
    <n v="0"/>
    <n v="0"/>
    <m/>
    <n v="-"/>
    <n v="0"/>
    <x v="0"/>
    <n v="0"/>
    <n v="0"/>
    <n v="0"/>
    <n v="0"/>
    <n v="0"/>
    <n v="0"/>
    <n v="0"/>
    <n v="0"/>
    <x v="0"/>
    <n v="0"/>
    <n v="220022.65333299999"/>
    <n v="220022.65333299999"/>
    <n v="164667.75234599999"/>
    <n v="0"/>
    <n v="0"/>
    <n v="0"/>
    <x v="3"/>
    <x v="0"/>
    <x v="3"/>
    <x v="4"/>
  </r>
  <r>
    <n v="1298"/>
    <n v="459"/>
    <x v="0"/>
    <x v="0"/>
    <x v="47"/>
    <x v="4"/>
    <x v="0"/>
    <x v="6"/>
    <s v="Portfolio ISIS"/>
    <x v="0"/>
    <d v="2001-01-05T00:00:00"/>
    <d v="2006-01-05T00:00:00"/>
    <x v="0"/>
    <n v="-10000000"/>
    <n v="4328.4483749999999"/>
    <n v="3.5"/>
    <n v="342.43061299999999"/>
    <n v="340.93444499999998"/>
    <n v="-1.0710228759611948"/>
    <n v="-4635.8672270420602"/>
    <n v="-3195.3171540000003"/>
    <x v="0"/>
    <n v="-7831.1843810420605"/>
    <n v="-114217.132982"/>
    <n v="-120947.03595200001"/>
    <n v="-6729.9029700000101"/>
    <n v="1101.2814110420504"/>
    <n v="-114217.132982"/>
    <n v="-120947.03595200001"/>
    <n v="-6729.9029700000101"/>
    <x v="0"/>
    <n v="42721.785461250001"/>
    <n v="0"/>
    <n v="-120947.03595200001"/>
    <n v="-329328.35217199998"/>
    <n v="-6729.9029700000101"/>
    <n v="-6729.9029700000101"/>
    <n v="-6729.9029700000101"/>
    <x v="1"/>
    <x v="0"/>
    <x v="3"/>
    <x v="4"/>
  </r>
  <r>
    <n v="1494"/>
    <n v="545"/>
    <x v="0"/>
    <x v="1"/>
    <x v="47"/>
    <x v="4"/>
    <x v="0"/>
    <x v="6"/>
    <s v="Portfolio ISIS"/>
    <x v="1"/>
    <d v="2001-01-05T00:00:00"/>
    <d v="2006-01-05T00:00:00"/>
    <x v="0"/>
    <n v="10000000"/>
    <n v="-4328.4483749999999"/>
    <n v="3.5"/>
    <n v="342.43061299999999"/>
    <n v="340.93444499999998"/>
    <n v="-1.0710228759611948"/>
    <n v="4635.8672270420602"/>
    <n v="3195.3171540000003"/>
    <x v="0"/>
    <n v="7831.1843810420605"/>
    <n v="114217.132982"/>
    <n v="120947.03595200001"/>
    <n v="6729.9029700000101"/>
    <n v="-1101.2814110420504"/>
    <n v="114217.132982"/>
    <n v="120947.03595200001"/>
    <n v="6729.9029700000101"/>
    <x v="0"/>
    <n v="-42721.785461250001"/>
    <n v="0"/>
    <n v="120947.03595200001"/>
    <n v="329328.35217199998"/>
    <n v="6729.9029700000101"/>
    <n v="6729.9029700000101"/>
    <n v="6729.9029700000101"/>
    <x v="1"/>
    <x v="0"/>
    <x v="3"/>
    <x v="4"/>
  </r>
  <r>
    <n v="1299"/>
    <n v="460"/>
    <x v="0"/>
    <x v="0"/>
    <x v="48"/>
    <x v="5"/>
    <x v="6"/>
    <x v="3"/>
    <s v="Portfolio ISIS"/>
    <x v="4"/>
    <d v="2001-01-05T00:00:00"/>
    <d v="2006-01-05T00:00:00"/>
    <x v="0"/>
    <n v="-10000000"/>
    <n v="4094.493939"/>
    <n v="0.75"/>
    <n v="48.565840000000001"/>
    <n v="48.487673000000001"/>
    <n v="-6.5243073000771618E-2"/>
    <n v="-267.1373669633939"/>
    <n v="-642.00766199999998"/>
    <x v="0"/>
    <n v="-909.14502896339388"/>
    <n v="-128849.54205800001"/>
    <n v="-129519.419377"/>
    <n v="-669.87731899999199"/>
    <n v="239.2677099634019"/>
    <n v="-128849.54205800001"/>
    <n v="-129519.419377"/>
    <n v="-669.87731899999199"/>
    <x v="0"/>
    <n v="23574.048853792498"/>
    <n v="0"/>
    <n v="-129519.419377"/>
    <n v="-157281.90352200001"/>
    <n v="-669.87731899999199"/>
    <n v="-669.87731899999199"/>
    <n v="-669.87731899999199"/>
    <x v="1"/>
    <x v="3"/>
    <x v="1"/>
    <x v="5"/>
  </r>
  <r>
    <n v="1557"/>
    <n v="603"/>
    <x v="0"/>
    <x v="1"/>
    <x v="48"/>
    <x v="5"/>
    <x v="6"/>
    <x v="3"/>
    <s v="Portfolio ISIS"/>
    <x v="1"/>
    <d v="2001-01-05T00:00:00"/>
    <d v="2006-01-05T00:00:00"/>
    <x v="0"/>
    <n v="10000000"/>
    <n v="-4094.493939"/>
    <n v="0.75"/>
    <n v="48.565840000000001"/>
    <n v="48.487673000000001"/>
    <n v="-6.5243073000771618E-2"/>
    <n v="267.1373669633939"/>
    <n v="642.00766199999998"/>
    <x v="0"/>
    <n v="909.14502896339388"/>
    <n v="128849.54205800001"/>
    <n v="129519.419377"/>
    <n v="669.87731899999199"/>
    <n v="-239.2677099634019"/>
    <n v="128849.54205800001"/>
    <n v="129519.419377"/>
    <n v="669.87731899999199"/>
    <x v="0"/>
    <n v="-23574.048853792498"/>
    <n v="0"/>
    <n v="129519.419377"/>
    <n v="157281.90352200001"/>
    <n v="669.87731899999199"/>
    <n v="669.87731899999199"/>
    <n v="669.87731899999199"/>
    <x v="1"/>
    <x v="3"/>
    <x v="1"/>
    <x v="5"/>
  </r>
  <r>
    <n v="1300"/>
    <n v="461"/>
    <x v="0"/>
    <x v="0"/>
    <x v="49"/>
    <x v="5"/>
    <x v="2"/>
    <x v="3"/>
    <s v="Portfolio ISIS"/>
    <x v="4"/>
    <d v="2001-01-05T00:00:00"/>
    <d v="2006-01-05T00:00:00"/>
    <x v="0"/>
    <n v="-10000000"/>
    <n v="4076.6510250000001"/>
    <n v="0.74"/>
    <n v="83.011606999999998"/>
    <n v="82.423213000000004"/>
    <n v="-0.56330011168211602"/>
    <n v="-2296.3779776715128"/>
    <n v="-968.11453799999992"/>
    <x v="0"/>
    <n v="-3264.4925156715126"/>
    <n v="19160.986585999999"/>
    <n v="16566.744448000001"/>
    <n v="-2594.2421379999978"/>
    <n v="670.2503776715148"/>
    <n v="19160.986585999999"/>
    <n v="16566.744448000001"/>
    <n v="-2594.2421379999978"/>
    <x v="0"/>
    <n v="23471.318276437501"/>
    <n v="0"/>
    <n v="16566.744448000001"/>
    <n v="-1680.1992439999995"/>
    <n v="-2594.2421379999978"/>
    <n v="-2594.2421379999978"/>
    <n v="-2594.2421379999978"/>
    <x v="1"/>
    <x v="3"/>
    <x v="1"/>
    <x v="5"/>
  </r>
  <r>
    <n v="1575"/>
    <n v="621"/>
    <x v="0"/>
    <x v="1"/>
    <x v="49"/>
    <x v="5"/>
    <x v="2"/>
    <x v="3"/>
    <s v="Portfolio ISIS"/>
    <x v="1"/>
    <d v="2001-01-05T00:00:00"/>
    <d v="2006-01-05T00:00:00"/>
    <x v="0"/>
    <n v="10000000"/>
    <n v="-4076.6510250000001"/>
    <n v="0.74"/>
    <n v="83.011606999999998"/>
    <n v="82.423213000000004"/>
    <n v="-0.56330011168211602"/>
    <n v="2296.3779776715128"/>
    <n v="968.11453799999992"/>
    <x v="0"/>
    <n v="3264.4925156715126"/>
    <n v="-19160.986585999999"/>
    <n v="-16566.744448000001"/>
    <n v="2594.2421379999978"/>
    <n v="-670.2503776715148"/>
    <n v="-19160.986585999999"/>
    <n v="-16566.744448000001"/>
    <n v="2594.2421379999978"/>
    <x v="0"/>
    <n v="-23471.318276437501"/>
    <n v="0"/>
    <n v="-16566.744448000001"/>
    <n v="1680.1992439999995"/>
    <n v="2594.2421379999978"/>
    <n v="2594.2421379999978"/>
    <n v="2594.2421379999978"/>
    <x v="1"/>
    <x v="3"/>
    <x v="1"/>
    <x v="5"/>
  </r>
  <r>
    <n v="1633"/>
    <n v="837"/>
    <x v="0"/>
    <x v="0"/>
    <x v="49"/>
    <x v="5"/>
    <x v="2"/>
    <x v="3"/>
    <s v="JP Morgan"/>
    <x v="4"/>
    <d v="2001-02-07T00:00:00"/>
    <d v="2006-02-07T00:00:00"/>
    <x v="0"/>
    <n v="10000000"/>
    <n v="-4153.9229299999997"/>
    <n v="0.8"/>
    <n v="83.782867999999993"/>
    <n v="83.195081000000002"/>
    <n v="-0.56812023297382386"/>
    <n v="2359.9276627469089"/>
    <n v="958.85990099999992"/>
    <x v="0"/>
    <n v="3318.7875637469087"/>
    <n v="-3661.5231990000002"/>
    <n v="-988.14794500000005"/>
    <n v="2673.375254"/>
    <n v="-645.4123097469087"/>
    <n v="-3661.5231990000002"/>
    <n v="-988.14794500000005"/>
    <n v="2673.375254"/>
    <x v="0"/>
    <n v="-23916.211269474996"/>
    <n v="0"/>
    <n v="-988.14794500000005"/>
    <n v="-988.14794500000005"/>
    <n v="2673.375254"/>
    <n v="2673.375254"/>
    <n v="2673.375254"/>
    <x v="1"/>
    <x v="3"/>
    <x v="1"/>
    <x v="5"/>
  </r>
  <r>
    <n v="235"/>
    <n v="350"/>
    <x v="0"/>
    <x v="0"/>
    <x v="50"/>
    <x v="5"/>
    <x v="6"/>
    <x v="8"/>
    <s v="Toronto Dominion"/>
    <x v="3"/>
    <d v="2000-10-20T00:00:00"/>
    <d v="2005-10-20T00:00:00"/>
    <x v="0"/>
    <n v="-10000000"/>
    <n v="3855.8334880000002"/>
    <n v="0.5"/>
    <n v="127.742525"/>
    <n v="118.134303"/>
    <n v="-9.5914909308992922"/>
    <n v="-36983.191931209789"/>
    <n v="-1349.6328629999998"/>
    <x v="0"/>
    <n v="-38332.824794209788"/>
    <n v="296710.43028299999"/>
    <n v="259663.70701099999"/>
    <n v="-37046.723272000003"/>
    <n v="1286.1015222097849"/>
    <n v="296710.43028299999"/>
    <n v="259663.70701099999"/>
    <n v="-37046.723272000003"/>
    <x v="0"/>
    <n v="22199.96130716"/>
    <n v="-13055.555555999999"/>
    <n v="246608.15145499998"/>
    <n v="45874.129368999973"/>
    <n v="-37046.723272000032"/>
    <n v="-37046.723272000032"/>
    <n v="-37046.723272000003"/>
    <x v="1"/>
    <x v="3"/>
    <x v="1"/>
    <x v="5"/>
  </r>
  <r>
    <n v="1061"/>
    <n v="425"/>
    <x v="0"/>
    <x v="0"/>
    <x v="50"/>
    <x v="5"/>
    <x v="6"/>
    <x v="8"/>
    <s v="Morgan Stanley CP"/>
    <x v="3"/>
    <d v="2000-12-14T00:00:00"/>
    <d v="2005-10-20T00:00:00"/>
    <x v="0"/>
    <n v="10000000"/>
    <n v="-3911.8067610000003"/>
    <n v="0.95"/>
    <n v="127.742525"/>
    <n v="118.134303"/>
    <n v="-9.578764577280257"/>
    <n v="37470.276035432216"/>
    <n v="1460.7045149999999"/>
    <x v="0"/>
    <n v="38930.980550432214"/>
    <n v="-110389.687425"/>
    <n v="-72565.944168999995"/>
    <n v="37823.743256000002"/>
    <n v="-1107.2372944322124"/>
    <n v="-110389.687425"/>
    <n v="-72565.944168999995"/>
    <n v="37823.743256000002"/>
    <x v="0"/>
    <n v="-22522.227426457503"/>
    <n v="10291.666667"/>
    <n v="-62274.277501999997"/>
    <n v="-38265.037511000002"/>
    <n v="37823.743256000002"/>
    <n v="37823.743256000002"/>
    <n v="37823.743256000002"/>
    <x v="1"/>
    <x v="3"/>
    <x v="1"/>
    <x v="5"/>
  </r>
  <r>
    <n v="1675"/>
    <n v="883"/>
    <x v="0"/>
    <x v="0"/>
    <x v="50"/>
    <x v="5"/>
    <x v="6"/>
    <x v="8"/>
    <s v="Merrill Lynch Int"/>
    <x v="3"/>
    <d v="2001-03-13T00:00:00"/>
    <d v="2006-03-13T00:00:00"/>
    <x v="0"/>
    <n v="10000000"/>
    <n v="-4274.8691060000001"/>
    <n v="1.42"/>
    <n v="133.34522100000001"/>
    <n v="123.349587"/>
    <n v="-9.9508518464406563"/>
    <n v="42538.589136732218"/>
    <n v="1635.047364"/>
    <x v="0"/>
    <n v="44173.636500732217"/>
    <n v="44813.128345999998"/>
    <n v="87733.032496999993"/>
    <n v="42919.904150999995"/>
    <n v="-1253.7323497322213"/>
    <n v="44813.128345999998"/>
    <n v="87733.032496999993"/>
    <n v="42919.904150999995"/>
    <x v="0"/>
    <n v="-24612.558877795"/>
    <n v="0"/>
    <n v="87733.032496999993"/>
    <n v="87733.032496999993"/>
    <n v="42919.904150999995"/>
    <n v="42919.904150999995"/>
    <n v="42919.904150999995"/>
    <x v="1"/>
    <x v="3"/>
    <x v="1"/>
    <x v="5"/>
  </r>
  <r>
    <n v="1677"/>
    <n v="885"/>
    <x v="0"/>
    <x v="0"/>
    <x v="50"/>
    <x v="5"/>
    <x v="6"/>
    <x v="8"/>
    <s v="Morgan Stanley CP"/>
    <x v="3"/>
    <d v="2001-03-13T00:00:00"/>
    <d v="2006-03-13T00:00:00"/>
    <x v="0"/>
    <n v="-10000000"/>
    <n v="4267.7061979999999"/>
    <n v="1.37"/>
    <n v="133.34522100000001"/>
    <n v="123.349587"/>
    <n v="-9.9526496065120131"/>
    <n v="-42474.984412233578"/>
    <n v="-1621.9989269999999"/>
    <x v="0"/>
    <n v="-44096.983339233579"/>
    <n v="-23415.099536000002"/>
    <n v="-66232.937443000003"/>
    <n v="-42817.837907000001"/>
    <n v="1279.1454322335776"/>
    <n v="-23415.099536000002"/>
    <n v="-66232.937443000003"/>
    <n v="-42817.837907000001"/>
    <x v="0"/>
    <n v="24571.318434984998"/>
    <n v="0"/>
    <n v="-66232.937443000003"/>
    <n v="-66232.937443000003"/>
    <n v="-42817.837907000001"/>
    <n v="-42817.837907000001"/>
    <n v="-42817.837907000001"/>
    <x v="1"/>
    <x v="3"/>
    <x v="1"/>
    <x v="5"/>
  </r>
  <r>
    <n v="1301"/>
    <n v="462"/>
    <x v="0"/>
    <x v="0"/>
    <x v="51"/>
    <x v="4"/>
    <x v="6"/>
    <x v="3"/>
    <s v="Portfolio ISIS"/>
    <x v="0"/>
    <d v="2001-01-05T00:00:00"/>
    <d v="2006-01-05T00:00:00"/>
    <x v="0"/>
    <n v="-10000000"/>
    <n v="4281.8026200000004"/>
    <n v="4.0999999999999996"/>
    <n v="531.07010000000002"/>
    <n v="529.18842600000005"/>
    <n v="-1.0958941897283003"/>
    <n v="-4692.4026128214136"/>
    <n v="-4224.9920249999996"/>
    <x v="0"/>
    <n v="-8917.3946378214132"/>
    <n v="336798.74013300001"/>
    <n v="329624.35794399999"/>
    <n v="-7174.3821890000254"/>
    <n v="1743.0124488213878"/>
    <n v="336798.74013300001"/>
    <n v="329624.35794399999"/>
    <n v="-7174.3821890000254"/>
    <x v="0"/>
    <n v="42261.391859400006"/>
    <n v="0"/>
    <n v="329624.35794399999"/>
    <n v="-189058.45644400001"/>
    <n v="-7174.3821890000254"/>
    <n v="-7174.3821890000254"/>
    <n v="-7174.3821890000254"/>
    <x v="1"/>
    <x v="0"/>
    <x v="3"/>
    <x v="4"/>
  </r>
  <r>
    <n v="1495"/>
    <n v="546"/>
    <x v="0"/>
    <x v="1"/>
    <x v="51"/>
    <x v="4"/>
    <x v="6"/>
    <x v="3"/>
    <s v="Portfolio ISIS"/>
    <x v="1"/>
    <d v="2001-01-05T00:00:00"/>
    <d v="2006-01-05T00:00:00"/>
    <x v="0"/>
    <n v="10000000"/>
    <n v="-4281.8026200000004"/>
    <n v="4.0999999999999996"/>
    <n v="531.07010000000002"/>
    <n v="529.18842600000005"/>
    <n v="-1.0958941897283003"/>
    <n v="4692.4026128214136"/>
    <n v="4224.9920249999996"/>
    <x v="0"/>
    <n v="8917.3946378214132"/>
    <n v="-336798.74013300001"/>
    <n v="-329624.35794399999"/>
    <n v="7174.3821890000254"/>
    <n v="-1743.0124488213878"/>
    <n v="-336798.74013300001"/>
    <n v="-329624.35794399999"/>
    <n v="7174.3821890000254"/>
    <x v="0"/>
    <n v="-42261.391859400006"/>
    <n v="0"/>
    <n v="-329624.35794399999"/>
    <n v="189058.45644400001"/>
    <n v="7174.3821890000254"/>
    <n v="7174.3821890000254"/>
    <n v="7174.3821890000254"/>
    <x v="1"/>
    <x v="0"/>
    <x v="3"/>
    <x v="4"/>
  </r>
  <r>
    <n v="1748"/>
    <n v="954"/>
    <x v="0"/>
    <x v="0"/>
    <x v="52"/>
    <x v="9"/>
    <x v="8"/>
    <x v="3"/>
    <s v="Toronto Dominion"/>
    <x v="8"/>
    <d v="2001-04-03T00:00:00"/>
    <d v="2006-04-03T00:00:00"/>
    <x v="0"/>
    <n v="-10000000"/>
    <n v="4258.8900100000001"/>
    <n v="0.57999999999999996"/>
    <n v="57.666037000000003"/>
    <n v="57.398172000000002"/>
    <n v="-0.27146744646619725"/>
    <n v="-1156.1499957950973"/>
    <n v="-690.34329000000002"/>
    <x v="0"/>
    <n v="-1846.4932857950973"/>
    <n v="-1447.7487550000001"/>
    <n v="-2773.7163190000001"/>
    <n v="-1325.967564"/>
    <n v="520.5257217950973"/>
    <n v="-1447.7487550000001"/>
    <n v="-2773.7163190000001"/>
    <n v="-1325.967564"/>
    <x v="0"/>
    <m/>
    <n v="0"/>
    <n v="-2773.7163190000001"/>
    <n v="-2773.7163190000001"/>
    <n v="-1325.967564"/>
    <n v="-1325.967564"/>
    <n v="-1325.967564"/>
    <x v="1"/>
    <x v="0"/>
    <x v="1"/>
    <x v="9"/>
  </r>
  <r>
    <n v="1302"/>
    <n v="463"/>
    <x v="0"/>
    <x v="0"/>
    <x v="53"/>
    <x v="0"/>
    <x v="6"/>
    <x v="3"/>
    <s v="Portfolio ISIS"/>
    <x v="3"/>
    <d v="2001-01-05T00:00:00"/>
    <d v="2006-01-05T00:00:00"/>
    <x v="0"/>
    <n v="-10000000"/>
    <n v="4091.2514169999999"/>
    <n v="1.4"/>
    <n v="217.92233899999999"/>
    <n v="217.04157799999999"/>
    <n v="-0.70799305465498563"/>
    <n v="-2896.5775880833685"/>
    <n v="-1762.391511"/>
    <x v="0"/>
    <n v="-4658.9690990833687"/>
    <n v="275080.35453900002"/>
    <n v="271632.98615499999"/>
    <n v="-3447.3683840000303"/>
    <n v="1211.6007150833384"/>
    <n v="275080.35453900002"/>
    <n v="271632.98615499999"/>
    <n v="-3447.3683840000303"/>
    <x v="0"/>
    <n v="51148.825215334007"/>
    <n v="0"/>
    <n v="271632.98615499999"/>
    <n v="99246.209869999991"/>
    <n v="-3447.3683840000303"/>
    <n v="-3447.3683840000303"/>
    <n v="-3447.3683840000303"/>
    <x v="1"/>
    <x v="0"/>
    <x v="0"/>
    <x v="0"/>
  </r>
  <r>
    <n v="1496"/>
    <n v="547"/>
    <x v="0"/>
    <x v="1"/>
    <x v="53"/>
    <x v="0"/>
    <x v="6"/>
    <x v="3"/>
    <s v="Portfolio ISIS"/>
    <x v="1"/>
    <d v="2001-01-05T00:00:00"/>
    <d v="2006-01-05T00:00:00"/>
    <x v="0"/>
    <n v="10000000"/>
    <n v="-4091.2514169999999"/>
    <n v="1.4"/>
    <n v="217.92233899999999"/>
    <n v="217.04157799999999"/>
    <n v="-0.70799305465498563"/>
    <n v="2896.5775880833685"/>
    <n v="1762.391511"/>
    <x v="0"/>
    <n v="4658.9690990833687"/>
    <n v="-275080.35453900002"/>
    <n v="-271632.98615499999"/>
    <n v="3447.3683840000303"/>
    <n v="-1211.6007150833384"/>
    <n v="-275080.35453900002"/>
    <n v="-271632.98615499999"/>
    <n v="3447.3683840000303"/>
    <x v="0"/>
    <n v="-51148.825215334007"/>
    <n v="0"/>
    <n v="-271632.98615499999"/>
    <n v="-99246.209869999991"/>
    <n v="3447.3683840000303"/>
    <n v="3447.3683840000303"/>
    <n v="3447.3683840000303"/>
    <x v="1"/>
    <x v="0"/>
    <x v="0"/>
    <x v="0"/>
  </r>
  <r>
    <n v="1702"/>
    <n v="908"/>
    <x v="0"/>
    <x v="0"/>
    <x v="53"/>
    <x v="0"/>
    <x v="6"/>
    <x v="3"/>
    <s v="Morgan Stanley CP"/>
    <x v="3"/>
    <d v="2001-03-19T00:00:00"/>
    <d v="2006-03-19T00:00:00"/>
    <x v="0"/>
    <n v="10000000"/>
    <n v="-4327.0797499999999"/>
    <n v="2"/>
    <n v="218.85621399999999"/>
    <n v="217.98461499999999"/>
    <n v="-0.72375850762842986"/>
    <n v="3131.7607822491991"/>
    <n v="1916.9509739999999"/>
    <x v="0"/>
    <n v="5048.7117562491985"/>
    <n v="-68996.220667999994"/>
    <n v="-64980.733382999999"/>
    <n v="4015.4872849999956"/>
    <n v="-1033.2244712492029"/>
    <n v="-68996.220667999994"/>
    <n v="-64980.733382999999"/>
    <n v="4015.4872849999956"/>
    <x v="0"/>
    <n v="-54097.151034499999"/>
    <n v="0"/>
    <n v="-64980.733382999999"/>
    <n v="-64980.733382999999"/>
    <n v="4015.4872849999956"/>
    <n v="4015.4872849999956"/>
    <n v="4015.4872849999956"/>
    <x v="1"/>
    <x v="0"/>
    <x v="0"/>
    <x v="0"/>
  </r>
  <r>
    <n v="1600"/>
    <n v="654"/>
    <x v="0"/>
    <x v="0"/>
    <x v="54"/>
    <x v="11"/>
    <x v="2"/>
    <x v="8"/>
    <s v="CSFB Intl"/>
    <x v="2"/>
    <d v="2001-01-08T00:00:00"/>
    <d v="2006-01-09T00:00:00"/>
    <x v="1"/>
    <n v="-10000000"/>
    <n v="4132.6561389999997"/>
    <n v="0.27"/>
    <n v="22.294087999999999"/>
    <n v="22.272065999999999"/>
    <n v="-5.0760248903722422E-3"/>
    <n v="-20.977465424913646"/>
    <n v="-302.48462999999998"/>
    <x v="0"/>
    <n v="-323.46209542491363"/>
    <n v="-26589.521726999999"/>
    <n v="-26766.887320999998"/>
    <n v="-177.36559399999896"/>
    <n v="146.09650142491466"/>
    <n v="-23451.958163214"/>
    <n v="-23487.943624177497"/>
    <n v="-35.985460963496735"/>
    <x v="0"/>
    <n v="8157.8632183859991"/>
    <n v="0"/>
    <n v="-23487.943624177497"/>
    <n v="-23487.943624177497"/>
    <n v="-35.985460963496735"/>
    <n v="-35.985460963496735"/>
    <n v="-35.985460963496735"/>
    <x v="1"/>
    <x v="6"/>
    <x v="1"/>
    <x v="11"/>
  </r>
  <r>
    <n v="272"/>
    <n v="409"/>
    <x v="0"/>
    <x v="0"/>
    <x v="55"/>
    <x v="5"/>
    <x v="6"/>
    <x v="8"/>
    <s v="UBS AG"/>
    <x v="6"/>
    <d v="2000-11-30T00:00:00"/>
    <d v="2004-07-14T00:00:00"/>
    <x v="0"/>
    <n v="-10000000"/>
    <n v="2893.9841229999997"/>
    <n v="0.31"/>
    <n v="24.924952999999999"/>
    <n v="24.401592000000001"/>
    <n v="-0.52465701185476676"/>
    <n v="-1518.3490623283176"/>
    <n v="-355.25358299999999"/>
    <x v="0"/>
    <n v="-1873.6026453283175"/>
    <n v="-25066.781147999998"/>
    <n v="-26754.543656000002"/>
    <n v="-1687.7625080000034"/>
    <n v="185.84013732831409"/>
    <n v="-25066.781147999998"/>
    <n v="-26754.543656000002"/>
    <n v="-1687.7625080000034"/>
    <x v="0"/>
    <n v="16662.113588172499"/>
    <n v="-4047.2222219999999"/>
    <n v="-30801.765878000002"/>
    <n v="-63171.710831000004"/>
    <n v="-1687.7625080000034"/>
    <n v="-1687.7625080000034"/>
    <n v="-1687.7625080000034"/>
    <x v="4"/>
    <x v="3"/>
    <x v="1"/>
    <x v="5"/>
  </r>
  <r>
    <n v="1612"/>
    <n v="821"/>
    <x v="0"/>
    <x v="0"/>
    <x v="55"/>
    <x v="5"/>
    <x v="6"/>
    <x v="8"/>
    <s v="Morgan Stanley CP"/>
    <x v="6"/>
    <d v="2001-01-18T00:00:00"/>
    <d v="2003-08-06T00:00:00"/>
    <x v="0"/>
    <n v="-17000000"/>
    <n v="3606.0793320000002"/>
    <n v="0.32"/>
    <n v="19.806493"/>
    <n v="19.278925999999998"/>
    <n v="-0.52031391571987895"/>
    <n v="-1876.2932576294454"/>
    <n v="-476.27690400000006"/>
    <x v="0"/>
    <n v="-2352.5701616294455"/>
    <n v="-57427.651134"/>
    <n v="-59574.280751999999"/>
    <n v="-2146.629617999999"/>
    <n v="205.94054362944644"/>
    <n v="-57427.651134"/>
    <n v="-59574.280751999999"/>
    <n v="-2146.629617999999"/>
    <x v="0"/>
    <n v="20762.001753990004"/>
    <n v="0"/>
    <n v="-59574.280751999999"/>
    <n v="-59574.280751999999"/>
    <n v="-2146.629617999999"/>
    <n v="-2146.629617999999"/>
    <n v="-2146.629617999999"/>
    <x v="5"/>
    <x v="3"/>
    <x v="1"/>
    <x v="5"/>
  </r>
  <r>
    <n v="9"/>
    <n v="2"/>
    <x v="0"/>
    <x v="0"/>
    <x v="56"/>
    <x v="10"/>
    <x v="4"/>
    <x v="8"/>
    <s v="JP Morgan"/>
    <x v="2"/>
    <d v="2000-04-07T00:00:00"/>
    <d v="2005-04-07T00:00:00"/>
    <x v="0"/>
    <n v="-10000000"/>
    <n v="3419.9417309999999"/>
    <n v="0.26"/>
    <n v="149.2749"/>
    <n v="144.41476299999999"/>
    <n v="-4.7176253570151738"/>
    <n v="-16134.003829679967"/>
    <n v="-1242.5731919999998"/>
    <x v="0"/>
    <n v="-17376.577021679965"/>
    <n v="426542.75780399999"/>
    <n v="410288.41252000001"/>
    <n v="-16254.345283999981"/>
    <n v="1122.2317376799838"/>
    <n v="426542.75780399999"/>
    <n v="410288.41252000001"/>
    <n v="-16254.345283999981"/>
    <x v="0"/>
    <n v="25316.118663727499"/>
    <n v="-19933.333332999999"/>
    <n v="390355.079187"/>
    <n v="123877.92407899996"/>
    <n v="-16254.345283999981"/>
    <n v="-16254.345283999981"/>
    <n v="-16254.345283999981"/>
    <x v="0"/>
    <x v="5"/>
    <x v="1"/>
    <x v="10"/>
  </r>
  <r>
    <n v="10"/>
    <n v="3"/>
    <x v="0"/>
    <x v="0"/>
    <x v="56"/>
    <x v="10"/>
    <x v="4"/>
    <x v="8"/>
    <s v="Merrill Lynch Int"/>
    <x v="2"/>
    <d v="2000-04-26T00:00:00"/>
    <d v="2000-11-30T00:00:00"/>
    <x v="0"/>
    <n v="0"/>
    <n v="0"/>
    <n v="0.1"/>
    <n v="0"/>
    <n v="0"/>
    <m/>
    <n v="-"/>
    <n v="0"/>
    <x v="0"/>
    <n v="0"/>
    <n v="0"/>
    <n v="0"/>
    <n v="0"/>
    <n v="0"/>
    <n v="0"/>
    <n v="0"/>
    <n v="0"/>
    <x v="0"/>
    <n v="0"/>
    <n v="6083.3255559999998"/>
    <n v="6083.3255559999998"/>
    <n v="2.5555999999596679E-2"/>
    <n v="0"/>
    <n v="0"/>
    <n v="0"/>
    <x v="3"/>
    <x v="5"/>
    <x v="1"/>
    <x v="10"/>
  </r>
  <r>
    <n v="1303"/>
    <n v="464"/>
    <x v="0"/>
    <x v="0"/>
    <x v="56"/>
    <x v="10"/>
    <x v="4"/>
    <x v="8"/>
    <s v="Portfolio ISIS"/>
    <x v="0"/>
    <d v="2001-01-05T00:00:00"/>
    <d v="2006-01-05T00:00:00"/>
    <x v="0"/>
    <n v="-10000000"/>
    <n v="4067.535856"/>
    <n v="0.95"/>
    <n v="156.667969"/>
    <n v="151.62232900000001"/>
    <n v="-4.8879061745435113"/>
    <n v="-19881.733625719527"/>
    <n v="-1480.893012"/>
    <x v="0"/>
    <n v="-21362.626637719528"/>
    <n v="226092.179149"/>
    <n v="206051.53619000001"/>
    <n v="-20040.64295899999"/>
    <n v="1321.9836787195381"/>
    <n v="226092.179149"/>
    <n v="206051.53619000001"/>
    <n v="-20040.64295899999"/>
    <x v="0"/>
    <n v="30109.934174039998"/>
    <n v="0"/>
    <n v="206051.53619000001"/>
    <n v="162336.82888700001"/>
    <n v="-20040.64295899999"/>
    <n v="-20040.64295899999"/>
    <n v="-20040.64295899999"/>
    <x v="1"/>
    <x v="5"/>
    <x v="1"/>
    <x v="10"/>
  </r>
  <r>
    <n v="1497"/>
    <n v="548"/>
    <x v="0"/>
    <x v="1"/>
    <x v="56"/>
    <x v="10"/>
    <x v="4"/>
    <x v="8"/>
    <s v="Portfolio ISIS"/>
    <x v="1"/>
    <d v="2001-01-05T00:00:00"/>
    <d v="2006-01-05T00:00:00"/>
    <x v="0"/>
    <n v="10000000"/>
    <n v="-4067.535856"/>
    <n v="0.95"/>
    <n v="156.667969"/>
    <n v="151.62232900000001"/>
    <n v="-4.8879061745435113"/>
    <n v="19881.733625719527"/>
    <n v="1480.893012"/>
    <x v="0"/>
    <n v="21362.626637719528"/>
    <n v="-226092.179149"/>
    <n v="-206051.53619000001"/>
    <n v="20040.64295899999"/>
    <n v="-1321.9836787195381"/>
    <n v="-226092.179149"/>
    <n v="-206051.53619000001"/>
    <n v="20040.64295899999"/>
    <x v="0"/>
    <n v="-30109.934174039998"/>
    <n v="0"/>
    <n v="-206051.53619000001"/>
    <n v="-162336.82888700001"/>
    <n v="20040.64295899999"/>
    <n v="20040.64295899999"/>
    <n v="20040.64295899999"/>
    <x v="1"/>
    <x v="5"/>
    <x v="1"/>
    <x v="10"/>
  </r>
  <r>
    <n v="1698"/>
    <n v="904"/>
    <x v="0"/>
    <x v="2"/>
    <x v="56"/>
    <x v="10"/>
    <x v="4"/>
    <x v="8"/>
    <s v="CSFB Intl"/>
    <x v="0"/>
    <d v="2000-08-23T00:00:00"/>
    <d v="2005-08-23T00:00:00"/>
    <x v="0"/>
    <n v="10000000"/>
    <n v="-3733.6083500000004"/>
    <n v="0.52"/>
    <n v="153.03456700000001"/>
    <n v="148.084068"/>
    <n v="-4.7805854110310522"/>
    <n v="17848.83360851372"/>
    <n v="1334.888193"/>
    <x v="0"/>
    <n v="19183.721801513719"/>
    <n v="-376636.16956200002"/>
    <n v="-358632.99351599999"/>
    <n v="18003.176046000037"/>
    <n v="-1180.5457555136818"/>
    <n v="-376636.16956200002"/>
    <n v="-358632.99351599999"/>
    <n v="18003.176046000037"/>
    <x v="0"/>
    <n v="-27638.035810875004"/>
    <n v="26577.777778"/>
    <n v="-332055.215738"/>
    <n v="-143502.72151499998"/>
    <n v="18003.176046000037"/>
    <n v="18003.176046000037"/>
    <n v="18003.176046000037"/>
    <x v="0"/>
    <x v="5"/>
    <x v="1"/>
    <x v="10"/>
  </r>
  <r>
    <n v="1699"/>
    <n v="905"/>
    <x v="0"/>
    <x v="3"/>
    <x v="56"/>
    <x v="10"/>
    <x v="4"/>
    <x v="8"/>
    <s v="EnronCredit.com"/>
    <x v="0"/>
    <d v="2000-08-23T00:00:00"/>
    <d v="2005-08-23T00:00:00"/>
    <x v="0"/>
    <n v="-10000000"/>
    <n v="3733.6083500000004"/>
    <n v="0.52"/>
    <n v="153.03456700000001"/>
    <n v="148.084068"/>
    <n v="-4.7805854110310522"/>
    <n v="-17848.83360851372"/>
    <n v="-1334.888193"/>
    <x v="0"/>
    <n v="-19183.721801513719"/>
    <n v="376636.16956200002"/>
    <n v="358632.99351599999"/>
    <n v="-18003.176046000037"/>
    <n v="1180.5457555136818"/>
    <n v="376636.16956200002"/>
    <n v="358632.99351599999"/>
    <n v="-18003.176046000037"/>
    <x v="0"/>
    <n v="27638.035810875004"/>
    <n v="-26577.777778"/>
    <n v="332055.215738"/>
    <n v="143502.72151500001"/>
    <n v="-18003.176046000037"/>
    <n v="-18003.176046000037"/>
    <n v="-18003.176046000037"/>
    <x v="0"/>
    <x v="5"/>
    <x v="1"/>
    <x v="10"/>
  </r>
  <r>
    <n v="1700"/>
    <n v="906"/>
    <x v="0"/>
    <x v="4"/>
    <x v="56"/>
    <x v="10"/>
    <x v="4"/>
    <x v="8"/>
    <s v="Enron North America"/>
    <x v="0"/>
    <d v="2000-08-23T00:00:00"/>
    <d v="2005-08-23T00:00:00"/>
    <x v="0"/>
    <n v="10000000"/>
    <n v="-3733.6083500000004"/>
    <n v="0.52"/>
    <n v="153.03456700000001"/>
    <n v="148.084068"/>
    <n v="-4.7805854110310522"/>
    <n v="17848.83360851372"/>
    <n v="1334.888193"/>
    <x v="0"/>
    <n v="19183.721801513719"/>
    <n v="-376636.16956200002"/>
    <n v="-358632.99351599999"/>
    <n v="18003.176046000037"/>
    <n v="-1180.5457555136818"/>
    <n v="-376636.16956200002"/>
    <n v="-358632.99351599999"/>
    <n v="18003.176046000037"/>
    <x v="0"/>
    <n v="-27638.035810875004"/>
    <n v="26577.777778"/>
    <n v="-332055.215738"/>
    <n v="-332055.215738"/>
    <n v="18003.176046000037"/>
    <n v="18003.176046000037"/>
    <n v="18003.176046000037"/>
    <x v="0"/>
    <x v="5"/>
    <x v="1"/>
    <x v="10"/>
  </r>
  <r>
    <n v="1727"/>
    <n v="932"/>
    <x v="0"/>
    <x v="0"/>
    <x v="56"/>
    <x v="10"/>
    <x v="4"/>
    <x v="8"/>
    <s v="Merrill Lynch Int"/>
    <x v="2"/>
    <d v="2001-03-29T00:00:00"/>
    <d v="2006-03-29T00:00:00"/>
    <x v="1"/>
    <n v="10000000"/>
    <n v="-4453.3695040000002"/>
    <n v="1.66"/>
    <n v="159.22109499999999"/>
    <n v="154.09317799999999"/>
    <n v="-4.8050777850244195"/>
    <n v="21398.78687217562"/>
    <n v="1689.480102"/>
    <x v="0"/>
    <n v="23088.266974175622"/>
    <n v="31225.338250000001"/>
    <n v="53668.372393999998"/>
    <n v="22443.034143999997"/>
    <n v="-645.23283017562426"/>
    <n v="27540.748336500001"/>
    <n v="47093.996775734995"/>
    <n v="19553.248439234994"/>
    <x v="0"/>
    <n v="-32966.067753360003"/>
    <n v="0"/>
    <n v="47093.996775734995"/>
    <n v="47093.996775734995"/>
    <n v="19553.248439234994"/>
    <n v="19553.248439234994"/>
    <n v="19553.248439234994"/>
    <x v="1"/>
    <x v="5"/>
    <x v="1"/>
    <x v="10"/>
  </r>
  <r>
    <n v="1744"/>
    <n v="951"/>
    <x v="0"/>
    <x v="0"/>
    <x v="56"/>
    <x v="10"/>
    <x v="4"/>
    <x v="8"/>
    <s v="Merrill Lynch Int"/>
    <x v="2"/>
    <d v="2001-04-03T00:00:00"/>
    <d v="2005-04-03T00:00:00"/>
    <x v="0"/>
    <n v="10000000"/>
    <n v="-3544.0780810000001"/>
    <n v="1.52"/>
    <n v="149.080397"/>
    <n v="144.227206"/>
    <n v="-4.7094582127034972"/>
    <n v="16690.687625027902"/>
    <n v="1517.060322"/>
    <x v="0"/>
    <n v="18207.747947027903"/>
    <n v="10229.901898"/>
    <n v="27713.933645000001"/>
    <n v="17484.031747000001"/>
    <n v="-723.71620002790223"/>
    <n v="10229.901898"/>
    <n v="27713.933645000001"/>
    <n v="17484.031747000001"/>
    <x v="0"/>
    <n v="-26235.037994602502"/>
    <n v="0"/>
    <n v="27713.933645000001"/>
    <n v="27713.933645000001"/>
    <n v="17484.031747000001"/>
    <n v="17484.031747000001"/>
    <n v="17484.031747000001"/>
    <x v="0"/>
    <x v="5"/>
    <x v="1"/>
    <x v="10"/>
  </r>
  <r>
    <n v="1304"/>
    <n v="465"/>
    <x v="0"/>
    <x v="0"/>
    <x v="57"/>
    <x v="6"/>
    <x v="1"/>
    <x v="6"/>
    <s v="Portfolio ISIS"/>
    <x v="6"/>
    <d v="2001-01-05T00:00:00"/>
    <d v="2006-01-05T00:00:00"/>
    <x v="0"/>
    <n v="-10000000"/>
    <n v="4023.521221"/>
    <n v="0.22"/>
    <n v="29.884208999999998"/>
    <n v="29.643833000000001"/>
    <n v="-0.24754137363925138"/>
    <n v="-995.98796991301788"/>
    <n v="-386.46020099999998"/>
    <x v="0"/>
    <n v="-1382.4481709130177"/>
    <n v="27794.08973"/>
    <n v="26759.970817000001"/>
    <n v="-1034.1189129999984"/>
    <n v="348.32925791301932"/>
    <n v="27794.08973"/>
    <n v="26759.970817000001"/>
    <n v="-1034.1189129999984"/>
    <x v="0"/>
    <n v="16546.731021362499"/>
    <n v="0"/>
    <n v="26759.970817000001"/>
    <n v="-4017.4692780000005"/>
    <n v="-1034.1189129999984"/>
    <n v="-1034.1189129999984"/>
    <n v="-1034.1189129999984"/>
    <x v="1"/>
    <x v="4"/>
    <x v="1"/>
    <x v="6"/>
  </r>
  <r>
    <n v="1498"/>
    <n v="549"/>
    <x v="0"/>
    <x v="1"/>
    <x v="57"/>
    <x v="6"/>
    <x v="1"/>
    <x v="6"/>
    <s v="Portfolio ISIS"/>
    <x v="1"/>
    <d v="2001-01-05T00:00:00"/>
    <d v="2006-01-05T00:00:00"/>
    <x v="0"/>
    <n v="10000000"/>
    <n v="-4023.521221"/>
    <n v="0.22"/>
    <n v="29.884208999999998"/>
    <n v="29.643833000000001"/>
    <n v="-0.24754137363925138"/>
    <n v="995.98796991301788"/>
    <n v="386.46020099999998"/>
    <x v="0"/>
    <n v="1382.4481709130177"/>
    <n v="-27794.08973"/>
    <n v="-26759.970817000001"/>
    <n v="1034.1189129999984"/>
    <n v="-348.32925791301932"/>
    <n v="-27794.08973"/>
    <n v="-26759.970817000001"/>
    <n v="1034.1189129999984"/>
    <x v="0"/>
    <n v="-16546.731021362499"/>
    <n v="0"/>
    <n v="-26759.970817000001"/>
    <n v="4017.4692780000005"/>
    <n v="1034.1189129999984"/>
    <n v="1034.1189129999984"/>
    <n v="1034.1189129999984"/>
    <x v="1"/>
    <x v="4"/>
    <x v="1"/>
    <x v="6"/>
  </r>
  <r>
    <n v="1598"/>
    <n v="652"/>
    <x v="0"/>
    <x v="0"/>
    <x v="57"/>
    <x v="6"/>
    <x v="1"/>
    <x v="6"/>
    <s v="Goldman Sachs"/>
    <x v="6"/>
    <d v="2001-01-08T00:00:00"/>
    <d v="2006-01-08T00:00:00"/>
    <x v="0"/>
    <n v="10000000"/>
    <n v="-4043.6700690000002"/>
    <n v="0.3"/>
    <n v="29.921341000000002"/>
    <n v="29.680844"/>
    <n v="-0.24750953192033023"/>
    <n v="1000.8468860184395"/>
    <n v="404.22637199999997"/>
    <x v="0"/>
    <n v="1405.0732580184394"/>
    <n v="7410.7331800000002"/>
    <n v="8510.9401529999996"/>
    <n v="1100.2069729999994"/>
    <n v="-304.86628501844007"/>
    <n v="7410.7331800000002"/>
    <n v="8510.9401529999996"/>
    <n v="1100.2069729999994"/>
    <x v="0"/>
    <n v="-16629.593158762502"/>
    <n v="0"/>
    <n v="8510.9401529999996"/>
    <n v="8510.9401529999996"/>
    <n v="1100.2069729999994"/>
    <n v="1100.2069729999994"/>
    <n v="1100.2069729999994"/>
    <x v="1"/>
    <x v="4"/>
    <x v="1"/>
    <x v="6"/>
  </r>
  <r>
    <n v="22"/>
    <n v="111"/>
    <x v="0"/>
    <x v="8"/>
    <x v="58"/>
    <x v="5"/>
    <x v="5"/>
    <x v="3"/>
    <s v="High Yield"/>
    <x v="5"/>
    <d v="2000-06-22T00:00:00"/>
    <d v="2005-06-06T00:00:00"/>
    <x v="0"/>
    <n v="4000000"/>
    <n v="-1454.480996"/>
    <n v="0.85"/>
    <n v="71.356305000000006"/>
    <n v="70.764525000000006"/>
    <n v="-0.54035502313714923"/>
    <n v="785.9361122461238"/>
    <n v="286.59374400000002"/>
    <x v="0"/>
    <n v="1072.5298562461239"/>
    <n v="22897.44803"/>
    <n v="23892.60065"/>
    <n v="995.15262000000075"/>
    <n v="-77.377236246123175"/>
    <n v="22897.44803"/>
    <n v="23892.60065"/>
    <n v="995.15262000000075"/>
    <x v="0"/>
    <n v="-8374.1743344699989"/>
    <n v="24272.222222"/>
    <n v="48164.822872000004"/>
    <n v="31922.882570000002"/>
    <n v="995.15262000000803"/>
    <n v="995.15262000000803"/>
    <n v="995.15262000000075"/>
    <x v="0"/>
    <x v="3"/>
    <x v="1"/>
    <x v="5"/>
  </r>
  <r>
    <n v="37"/>
    <n v="131"/>
    <x v="0"/>
    <x v="0"/>
    <x v="58"/>
    <x v="5"/>
    <x v="5"/>
    <x v="3"/>
    <s v="JP Morgan"/>
    <x v="5"/>
    <d v="2000-07-21T00:00:00"/>
    <d v="2003-07-21T00:00:00"/>
    <x v="0"/>
    <n v="-4000000"/>
    <n v="835.96679000000006"/>
    <n v="0.74"/>
    <n v="65.096379999999996"/>
    <n v="64.444349000000003"/>
    <n v="-0.54335233336584754"/>
    <n v="-454.22450596285751"/>
    <n v="-254.36949900000002"/>
    <x v="0"/>
    <n v="-708.59400496285753"/>
    <n v="-13551.404102"/>
    <n v="-14200.087844"/>
    <n v="-648.68374199999926"/>
    <n v="59.910262962858269"/>
    <n v="-13551.404102"/>
    <n v="-14200.087844"/>
    <n v="-648.68374199999926"/>
    <x v="0"/>
    <n v="4813.0787934250002"/>
    <n v="-15211.111111"/>
    <n v="-29411.198955"/>
    <n v="-22241.462750999999"/>
    <n v="-648.68374200000108"/>
    <n v="-648.68374200000108"/>
    <n v="-648.68374199999926"/>
    <x v="5"/>
    <x v="3"/>
    <x v="1"/>
    <x v="5"/>
  </r>
  <r>
    <n v="122"/>
    <n v="132"/>
    <x v="2"/>
    <x v="9"/>
    <x v="58"/>
    <x v="5"/>
    <x v="5"/>
    <x v="3"/>
    <s v="EnronCredit.com"/>
    <x v="2"/>
    <d v="2000-06-22T00:00:00"/>
    <d v="2005-06-06T00:00:00"/>
    <x v="0"/>
    <n v="-4000000"/>
    <n v="1454.480996"/>
    <n v="0.85"/>
    <n v="71.356305000000006"/>
    <n v="70.764525000000006"/>
    <n v="-0.54035502313714923"/>
    <n v="-785.9361122461238"/>
    <n v="-286.59374400000002"/>
    <x v="0"/>
    <n v="-1072.5298562461239"/>
    <n v="-22897.44803"/>
    <n v="-23892.60065"/>
    <n v="-995.15262000000075"/>
    <n v="77.377236246123175"/>
    <n v="-22897.44803"/>
    <n v="-23892.60065"/>
    <n v="-995.15262000000075"/>
    <x v="0"/>
    <n v="8374.1743344699989"/>
    <n v="-24272.222222"/>
    <n v="-48164.822872000004"/>
    <n v="-31922.882570000002"/>
    <n v="-995.15262000000803"/>
    <n v="-995.15262000000803"/>
    <n v="-995.15262000000075"/>
    <x v="0"/>
    <x v="3"/>
    <x v="1"/>
    <x v="5"/>
  </r>
  <r>
    <n v="51"/>
    <n v="126"/>
    <x v="0"/>
    <x v="2"/>
    <x v="59"/>
    <x v="1"/>
    <x v="3"/>
    <x v="3"/>
    <s v="FUNB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15416.666667"/>
    <n v="15416.666667"/>
    <n v="2916.3306250000005"/>
    <n v="0"/>
    <n v="0"/>
    <n v="0"/>
    <x v="3"/>
    <x v="1"/>
    <x v="1"/>
    <x v="1"/>
  </r>
  <r>
    <n v="52"/>
    <n v="127"/>
    <x v="0"/>
    <x v="3"/>
    <x v="59"/>
    <x v="1"/>
    <x v="3"/>
    <x v="3"/>
    <s v="EnronCredit.com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-15416.666667"/>
    <n v="-15416.666667"/>
    <n v="-2916.3306250000005"/>
    <n v="0"/>
    <n v="0"/>
    <n v="0"/>
    <x v="3"/>
    <x v="1"/>
    <x v="1"/>
    <x v="1"/>
  </r>
  <r>
    <n v="53"/>
    <n v="128"/>
    <x v="0"/>
    <x v="4"/>
    <x v="59"/>
    <x v="1"/>
    <x v="3"/>
    <x v="3"/>
    <s v="Enron North America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15416.666667"/>
    <n v="15416.666667"/>
    <n v="2916.3306250000005"/>
    <n v="0"/>
    <n v="0"/>
    <n v="0"/>
    <x v="3"/>
    <x v="1"/>
    <x v="1"/>
    <x v="1"/>
  </r>
  <r>
    <n v="1746"/>
    <n v="952"/>
    <x v="0"/>
    <x v="0"/>
    <x v="60"/>
    <x v="9"/>
    <x v="5"/>
    <x v="3"/>
    <s v="JP Morgan"/>
    <x v="4"/>
    <d v="2001-04-03T00:00:00"/>
    <d v="2006-04-03T00:00:00"/>
    <x v="0"/>
    <n v="10000000"/>
    <n v="-4269.9500760000001"/>
    <n v="0.75"/>
    <n v="74.524782999999999"/>
    <n v="73.928293999999994"/>
    <n v="-0.58492147164732977"/>
    <n v="2497.5854823145478"/>
    <n v="792.47521200000006"/>
    <x v="0"/>
    <n v="3290.0606943145476"/>
    <n v="2047.7274540000001"/>
    <n v="4833.4455930000004"/>
    <n v="2785.7181390000005"/>
    <n v="-504.3425553145471"/>
    <n v="2047.7274540000001"/>
    <n v="4833.4455930000004"/>
    <n v="2785.7181390000005"/>
    <x v="0"/>
    <m/>
    <n v="0"/>
    <n v="4833.4455930000004"/>
    <n v="4833.4455930000004"/>
    <n v="2785.7181390000005"/>
    <n v="2785.7181390000005"/>
    <n v="2785.7181390000005"/>
    <x v="1"/>
    <x v="0"/>
    <x v="1"/>
    <x v="9"/>
  </r>
  <r>
    <n v="1305"/>
    <n v="466"/>
    <x v="0"/>
    <x v="0"/>
    <x v="61"/>
    <x v="6"/>
    <x v="3"/>
    <x v="3"/>
    <s v="Portfolio ISIS"/>
    <x v="4"/>
    <d v="2001-01-05T00:00:00"/>
    <d v="2006-01-05T00:00:00"/>
    <x v="0"/>
    <n v="-10000000"/>
    <n v="4069.0768189999999"/>
    <n v="0.6"/>
    <n v="63.458775000000003"/>
    <n v="63.369548000000002"/>
    <n v="-6.5619932471940021E-2"/>
    <n v="-267.01254608591648"/>
    <n v="-696.30320099999994"/>
    <x v="0"/>
    <n v="-963.31574708591643"/>
    <n v="-296.45548300000002"/>
    <n v="-821.25593000000003"/>
    <n v="-524.80044700000008"/>
    <n v="438.51530008591635"/>
    <n v="-296.45548300000002"/>
    <n v="-821.25593000000003"/>
    <n v="-524.80044700000008"/>
    <x v="0"/>
    <n v="16734.078418137498"/>
    <n v="0"/>
    <n v="-821.25593000000003"/>
    <n v="-5086.9335470000005"/>
    <n v="-524.80044700000008"/>
    <n v="-524.80044700000008"/>
    <n v="-524.80044700000008"/>
    <x v="1"/>
    <x v="4"/>
    <x v="1"/>
    <x v="6"/>
  </r>
  <r>
    <n v="1499"/>
    <n v="550"/>
    <x v="0"/>
    <x v="1"/>
    <x v="61"/>
    <x v="6"/>
    <x v="3"/>
    <x v="3"/>
    <s v="Portfolio ISIS"/>
    <x v="1"/>
    <d v="2001-01-05T00:00:00"/>
    <d v="2006-01-05T00:00:00"/>
    <x v="0"/>
    <n v="10000000"/>
    <n v="-4069.0768189999999"/>
    <n v="0.6"/>
    <n v="63.458775000000003"/>
    <n v="63.369548000000002"/>
    <n v="-6.5619932471940021E-2"/>
    <n v="267.01254608591648"/>
    <n v="696.30320099999994"/>
    <x v="0"/>
    <n v="963.31574708591643"/>
    <n v="296.45548300000002"/>
    <n v="821.25593000000003"/>
    <n v="524.80044700000008"/>
    <n v="-438.51530008591635"/>
    <n v="296.45548300000002"/>
    <n v="821.25593000000003"/>
    <n v="524.80044700000008"/>
    <x v="0"/>
    <n v="-16734.078418137498"/>
    <n v="0"/>
    <n v="821.25593000000003"/>
    <n v="5086.9335470000005"/>
    <n v="524.80044700000008"/>
    <n v="524.80044700000008"/>
    <n v="524.80044700000008"/>
    <x v="1"/>
    <x v="4"/>
    <x v="1"/>
    <x v="6"/>
  </r>
  <r>
    <n v="1"/>
    <n v="307"/>
    <x v="0"/>
    <x v="0"/>
    <x v="62"/>
    <x v="1"/>
    <x v="3"/>
    <x v="6"/>
    <s v="Greenwich Natwest"/>
    <x v="0"/>
    <d v="1999-09-08T00:00:00"/>
    <d v="2004-12-01T00:00:00"/>
    <x v="2"/>
    <n v="-15000000"/>
    <n v="0"/>
    <n v="0.47499999999999998"/>
    <n v="64.734776999999994"/>
    <n v="64.116387000000003"/>
    <m/>
    <n v="-"/>
    <n v="-624.17158800000004"/>
    <x v="0"/>
    <n v="-624.17158800000004"/>
    <n v="-49565.834379"/>
    <n v="-51600.477140000003"/>
    <n v="-2034.6427610000028"/>
    <n v="-1410.4711730000026"/>
    <n v="-70631.313990074996"/>
    <n v="-73092.075868810003"/>
    <n v="-2460.7618787350075"/>
    <x v="0"/>
    <n v="0"/>
    <n v="-151388.4375"/>
    <n v="-224480.51336881"/>
    <n v="-348412.1739126434"/>
    <n v="-1552.3243787350075"/>
    <n v="-1552.3243787350075"/>
    <n v="-2460.7618787350075"/>
    <x v="0"/>
    <x v="1"/>
    <x v="1"/>
    <x v="1"/>
  </r>
  <r>
    <n v="2"/>
    <n v="306"/>
    <x v="0"/>
    <x v="0"/>
    <x v="62"/>
    <x v="1"/>
    <x v="3"/>
    <x v="6"/>
    <s v="Greenwich Natwest"/>
    <x v="0"/>
    <d v="1999-11-29T00:00:00"/>
    <d v="2004-11-25T00:00:00"/>
    <x v="2"/>
    <n v="-15000000"/>
    <n v="0"/>
    <n v="0.51"/>
    <n v="64.654505"/>
    <n v="64.035717000000005"/>
    <m/>
    <n v="-"/>
    <n v="-632.39696100000003"/>
    <x v="0"/>
    <n v="-632.39696100000003"/>
    <n v="-67460.164392999999"/>
    <n v="-69500.285262999998"/>
    <n v="-2040.1208699999988"/>
    <n v="-1407.7239089999989"/>
    <n v="-96130.734260024998"/>
    <n v="-98447.154075039507"/>
    <n v="-2316.4198150145094"/>
    <x v="0"/>
    <n v="0"/>
    <n v="-137860.86249999999"/>
    <n v="-236308.01657503948"/>
    <n v="-353640.04009070876"/>
    <n v="-1489.1573150144832"/>
    <n v="-1489.1573150144832"/>
    <n v="-2316.4198150145094"/>
    <x v="0"/>
    <x v="1"/>
    <x v="1"/>
    <x v="1"/>
  </r>
  <r>
    <n v="3"/>
    <n v="308"/>
    <x v="0"/>
    <x v="0"/>
    <x v="62"/>
    <x v="1"/>
    <x v="3"/>
    <x v="6"/>
    <s v="Credit Reserve Book"/>
    <x v="0"/>
    <d v="1999-11-29T00:00:00"/>
    <d v="2004-11-25T00:00:00"/>
    <x v="2"/>
    <n v="15000000"/>
    <n v="0"/>
    <n v="0.51"/>
    <n v="64.654505"/>
    <n v="64.035717000000005"/>
    <m/>
    <n v="-"/>
    <n v="632.39696100000003"/>
    <x v="0"/>
    <n v="632.39696100000003"/>
    <n v="67460.164392999999"/>
    <n v="69500.285262999998"/>
    <n v="2040.1208699999988"/>
    <n v="1407.7239089999989"/>
    <n v="96130.734260024998"/>
    <n v="98447.154075039507"/>
    <n v="2316.4198150145094"/>
    <x v="0"/>
    <n v="0"/>
    <n v="137860.86249999999"/>
    <n v="236308.01657503948"/>
    <n v="353640.04009070876"/>
    <n v="1489.1573150144832"/>
    <n v="1489.1573150144832"/>
    <n v="2316.4198150145094"/>
    <x v="0"/>
    <x v="1"/>
    <x v="1"/>
    <x v="1"/>
  </r>
  <r>
    <n v="4"/>
    <n v="309"/>
    <x v="0"/>
    <x v="0"/>
    <x v="62"/>
    <x v="1"/>
    <x v="3"/>
    <x v="6"/>
    <s v="Credit Reserve Book"/>
    <x v="0"/>
    <d v="1999-09-08T00:00:00"/>
    <d v="2004-12-01T00:00:00"/>
    <x v="2"/>
    <n v="15000000"/>
    <n v="0"/>
    <n v="0.47499999999999998"/>
    <n v="64.734776999999994"/>
    <n v="64.116387000000003"/>
    <m/>
    <n v="-"/>
    <n v="624.17158800000004"/>
    <x v="0"/>
    <n v="624.17158800000004"/>
    <n v="49565.834379"/>
    <n v="51600.477140000003"/>
    <n v="2034.6427610000028"/>
    <n v="1410.4711730000026"/>
    <n v="70631.313990074996"/>
    <n v="73092.075868810003"/>
    <n v="2460.7618787350075"/>
    <x v="0"/>
    <n v="0"/>
    <n v="151388.4375"/>
    <n v="224480.51336881"/>
    <n v="348412.1739126434"/>
    <n v="1552.3243787350075"/>
    <n v="1552.3243787350075"/>
    <n v="2460.7618787350075"/>
    <x v="0"/>
    <x v="1"/>
    <x v="1"/>
    <x v="1"/>
  </r>
  <r>
    <n v="270"/>
    <n v="408"/>
    <x v="0"/>
    <x v="4"/>
    <x v="62"/>
    <x v="1"/>
    <x v="3"/>
    <x v="6"/>
    <s v="Toronto Dominion"/>
    <x v="0"/>
    <d v="1998-03-31T00:00:00"/>
    <d v="2001-03-31T00:00:00"/>
    <x v="2"/>
    <n v="0"/>
    <n v="4.4440299999999997"/>
    <n v="0.3125"/>
    <n v="0"/>
    <n v="0"/>
    <n v="-0.54844546195642607"/>
    <n v="-2.4373080862982159"/>
    <n v="-518.93755199999998"/>
    <x v="0"/>
    <n v="-521.37486008629821"/>
    <n v="172.979184"/>
    <n v="0"/>
    <n v="-172.979184"/>
    <n v="348.39567608629818"/>
    <n v="246.49533720000002"/>
    <n v="0"/>
    <n v="-246.49533720000002"/>
    <x v="0"/>
    <n v="32.165889140000004"/>
    <n v="-132918.150685"/>
    <n v="-132918.150685"/>
    <n v="37546.571751944663"/>
    <n v="551.10740280000027"/>
    <n v="551.10740280000027"/>
    <n v="-246.49533720000002"/>
    <x v="3"/>
    <x v="1"/>
    <x v="1"/>
    <x v="1"/>
  </r>
  <r>
    <n v="271"/>
    <n v="407"/>
    <x v="0"/>
    <x v="4"/>
    <x v="62"/>
    <x v="1"/>
    <x v="3"/>
    <x v="6"/>
    <s v="Credit Reserve Book"/>
    <x v="0"/>
    <d v="1998-03-31T00:00:00"/>
    <d v="2001-03-31T00:00:00"/>
    <x v="2"/>
    <n v="0"/>
    <n v="-4.4440299999999997"/>
    <n v="0.3125"/>
    <n v="0"/>
    <n v="0"/>
    <n v="-0.54844546195642607"/>
    <n v="2.4373080862982159"/>
    <n v="518.93755199999998"/>
    <x v="0"/>
    <n v="521.37486008629821"/>
    <n v="-172.979184"/>
    <n v="0"/>
    <n v="172.979184"/>
    <n v="-348.39567608629818"/>
    <n v="-246.49533720000002"/>
    <n v="0"/>
    <n v="246.49533720000002"/>
    <x v="0"/>
    <n v="-32.165889140000004"/>
    <n v="132918.150685"/>
    <n v="132918.150685"/>
    <n v="-37546.571751944663"/>
    <n v="-551.10740280000027"/>
    <n v="-551.10740280000027"/>
    <n v="246.49533720000002"/>
    <x v="3"/>
    <x v="1"/>
    <x v="1"/>
    <x v="1"/>
  </r>
  <r>
    <n v="5"/>
    <n v="310"/>
    <x v="0"/>
    <x v="0"/>
    <x v="63"/>
    <x v="1"/>
    <x v="3"/>
    <x v="6"/>
    <s v="Merrill Lynch Int"/>
    <x v="0"/>
    <d v="2000-03-22T00:00:00"/>
    <d v="2005-03-22T00:00:00"/>
    <x v="0"/>
    <n v="-50000000"/>
    <n v="17250.155581999999"/>
    <n v="0.51500000000000001"/>
    <n v="66.201836999999998"/>
    <n v="65.593292000000005"/>
    <n v="-0.56121563055078361"/>
    <n v="-9681.0569420512493"/>
    <n v="-3326.5415430000003"/>
    <x v="0"/>
    <n v="-13007.59848505125"/>
    <n v="252114.24013399999"/>
    <n v="240845.19472100001"/>
    <n v="-11269.045412999985"/>
    <n v="1738.5530720512652"/>
    <n v="252114.24013399999"/>
    <n v="240845.19472100001"/>
    <n v="-11269.045412999985"/>
    <x v="0"/>
    <n v="124856.62610251601"/>
    <n v="-261076.38888899999"/>
    <n v="-20231.194167999987"/>
    <n v="-573069.307317"/>
    <n v="-11269.045412999985"/>
    <n v="-11269.045412999985"/>
    <n v="-11269.045412999985"/>
    <x v="0"/>
    <x v="1"/>
    <x v="1"/>
    <x v="1"/>
  </r>
  <r>
    <n v="6"/>
    <n v="311"/>
    <x v="0"/>
    <x v="0"/>
    <x v="63"/>
    <x v="1"/>
    <x v="3"/>
    <x v="6"/>
    <s v="Credit Reserve Book"/>
    <x v="0"/>
    <d v="2000-03-22T00:00:00"/>
    <d v="2005-03-22T00:00:00"/>
    <x v="0"/>
    <n v="50000000"/>
    <n v="-17250.155581999999"/>
    <n v="0.51500000000000001"/>
    <n v="66.201836999999998"/>
    <n v="65.593292000000005"/>
    <n v="-0.56121563055078361"/>
    <n v="9681.0569420512493"/>
    <n v="3326.5415430000003"/>
    <x v="0"/>
    <n v="13007.59848505125"/>
    <n v="-252114.24013399999"/>
    <n v="-240845.19472100001"/>
    <n v="11269.045412999985"/>
    <n v="-1738.5530720512652"/>
    <n v="-252114.24013399999"/>
    <n v="-240845.19472100001"/>
    <n v="11269.045412999985"/>
    <x v="0"/>
    <n v="-124856.62610251601"/>
    <n v="261076.38888899999"/>
    <n v="20231.194167999987"/>
    <n v="573069.307317"/>
    <n v="11269.045412999985"/>
    <n v="11269.045412999985"/>
    <n v="11269.045412999985"/>
    <x v="0"/>
    <x v="1"/>
    <x v="1"/>
    <x v="1"/>
  </r>
  <r>
    <n v="1306"/>
    <n v="467"/>
    <x v="0"/>
    <x v="0"/>
    <x v="64"/>
    <x v="1"/>
    <x v="0"/>
    <x v="3"/>
    <s v="Portfolio ISIS"/>
    <x v="3"/>
    <d v="2001-01-05T00:00:00"/>
    <d v="2006-01-05T00:00:00"/>
    <x v="0"/>
    <n v="-10000000"/>
    <n v="4172.0164370000002"/>
    <n v="1.2"/>
    <n v="119.510954"/>
    <n v="118.84314999999999"/>
    <n v="-0.59012939526734798"/>
    <n v="-2462.0295370122458"/>
    <n v="-1288.270293"/>
    <x v="0"/>
    <n v="-3750.2998300122458"/>
    <n v="-31292.454972"/>
    <n v="-34338.653615000003"/>
    <n v="-3046.1986430000034"/>
    <n v="704.10118701224246"/>
    <n v="-31292.454972"/>
    <n v="-34338.653615000003"/>
    <n v="-3046.1986430000034"/>
    <x v="0"/>
    <n v="30197.054971006004"/>
    <n v="0"/>
    <n v="-34338.653615000003"/>
    <n v="-61252.696624000004"/>
    <n v="-3046.1986430000034"/>
    <n v="-3046.1986430000034"/>
    <n v="-3046.1986430000034"/>
    <x v="1"/>
    <x v="1"/>
    <x v="1"/>
    <x v="1"/>
  </r>
  <r>
    <n v="1500"/>
    <n v="551"/>
    <x v="0"/>
    <x v="1"/>
    <x v="64"/>
    <x v="1"/>
    <x v="0"/>
    <x v="3"/>
    <s v="Portfolio ISIS"/>
    <x v="1"/>
    <d v="2001-01-05T00:00:00"/>
    <d v="2006-01-05T00:00:00"/>
    <x v="0"/>
    <n v="10000000"/>
    <n v="-4172.0164370000002"/>
    <n v="1.2"/>
    <n v="119.510954"/>
    <n v="118.84314999999999"/>
    <n v="-0.59012939526734798"/>
    <n v="2462.0295370122458"/>
    <n v="1288.270293"/>
    <x v="0"/>
    <n v="3750.2998300122458"/>
    <n v="31292.454972"/>
    <n v="34338.653615000003"/>
    <n v="3046.1986430000034"/>
    <n v="-704.10118701224246"/>
    <n v="31292.454972"/>
    <n v="34338.653615000003"/>
    <n v="3046.1986430000034"/>
    <x v="0"/>
    <n v="-30197.054971006004"/>
    <n v="0"/>
    <n v="34338.653615000003"/>
    <n v="61252.696624000004"/>
    <n v="3046.1986430000034"/>
    <n v="3046.1986430000034"/>
    <n v="3046.1986430000034"/>
    <x v="1"/>
    <x v="1"/>
    <x v="1"/>
    <x v="1"/>
  </r>
  <r>
    <n v="1654"/>
    <n v="864"/>
    <x v="0"/>
    <x v="2"/>
    <x v="65"/>
    <x v="6"/>
    <x v="8"/>
    <x v="3"/>
    <s v="Swiss Re"/>
    <x v="4"/>
    <d v="2001-02-27T00:00:00"/>
    <d v="2006-02-27T00:00:00"/>
    <x v="0"/>
    <n v="-10000000"/>
    <n v="4231.1372140000003"/>
    <n v="1.1000000000000001"/>
    <n v="98.501375999999993"/>
    <n v="98.384446999999994"/>
    <n v="-9.3628869893999878E-2"/>
    <n v="-396.15659571326717"/>
    <n v="-1159.2197430000001"/>
    <x v="0"/>
    <n v="-1555.3763387132672"/>
    <n v="-59245.143395999999"/>
    <n v="-60109.815861000003"/>
    <n v="-864.67246500000329"/>
    <n v="690.70387371326387"/>
    <n v="-59245.143395999999"/>
    <n v="-60109.815861000003"/>
    <n v="-864.67246500000329"/>
    <x v="0"/>
    <n v="17400.551792575003"/>
    <n v="0"/>
    <n v="-60109.815861000003"/>
    <n v="-60109.815861000003"/>
    <n v="-864.67246500000329"/>
    <n v="-864.67246500000329"/>
    <n v="-864.67246500000329"/>
    <x v="1"/>
    <x v="4"/>
    <x v="1"/>
    <x v="6"/>
  </r>
  <r>
    <n v="1655"/>
    <n v="865"/>
    <x v="0"/>
    <x v="3"/>
    <x v="65"/>
    <x v="6"/>
    <x v="8"/>
    <x v="3"/>
    <s v="EnronCredit.com"/>
    <x v="4"/>
    <d v="2001-02-27T00:00:00"/>
    <d v="2006-02-27T00:00:00"/>
    <x v="0"/>
    <n v="10000000"/>
    <n v="-4231.1372140000003"/>
    <n v="1.1000000000000001"/>
    <n v="98.501375999999993"/>
    <n v="98.384446999999994"/>
    <n v="-9.3628869893999878E-2"/>
    <n v="396.15659571326717"/>
    <n v="1159.2197430000001"/>
    <x v="0"/>
    <n v="1555.3763387132672"/>
    <n v="59245.143395999999"/>
    <n v="60109.815861000003"/>
    <n v="864.67246500000329"/>
    <n v="-690.70387371326387"/>
    <n v="59245.143395999999"/>
    <n v="60109.815861000003"/>
    <n v="864.67246500000329"/>
    <x v="0"/>
    <n v="-17400.551792575003"/>
    <n v="0"/>
    <n v="60109.815861000003"/>
    <n v="60109.815861000003"/>
    <n v="864.67246500000329"/>
    <n v="864.67246500000329"/>
    <n v="864.67246500000329"/>
    <x v="1"/>
    <x v="4"/>
    <x v="1"/>
    <x v="6"/>
  </r>
  <r>
    <n v="1656"/>
    <n v="866"/>
    <x v="0"/>
    <x v="4"/>
    <x v="65"/>
    <x v="6"/>
    <x v="8"/>
    <x v="3"/>
    <s v="Enron North America"/>
    <x v="4"/>
    <d v="2001-02-27T00:00:00"/>
    <d v="2006-02-27T00:00:00"/>
    <x v="0"/>
    <n v="-10000000"/>
    <n v="4231.1372140000003"/>
    <n v="1.1000000000000001"/>
    <n v="98.501375999999993"/>
    <n v="98.384446999999994"/>
    <n v="-9.3628869893999878E-2"/>
    <n v="-396.15659571326717"/>
    <n v="-1159.2197430000001"/>
    <x v="0"/>
    <n v="-1555.3763387132672"/>
    <n v="-59245.143395999999"/>
    <n v="-60109.815861000003"/>
    <n v="-864.67246500000329"/>
    <n v="690.70387371326387"/>
    <n v="-59245.143395999999"/>
    <n v="-60109.815861000003"/>
    <n v="-864.67246500000329"/>
    <x v="0"/>
    <n v="17400.551792575003"/>
    <n v="0"/>
    <n v="-60109.815861000003"/>
    <n v="-60109.815861000003"/>
    <n v="-864.67246500000329"/>
    <n v="-864.67246500000329"/>
    <n v="-864.67246500000329"/>
    <x v="1"/>
    <x v="4"/>
    <x v="1"/>
    <x v="6"/>
  </r>
  <r>
    <n v="1583"/>
    <n v="637"/>
    <x v="0"/>
    <x v="0"/>
    <x v="66"/>
    <x v="7"/>
    <x v="3"/>
    <x v="3"/>
    <s v="JP Morgan"/>
    <x v="0"/>
    <d v="2000-12-22T00:00:00"/>
    <d v="2004-10-15T00:00:00"/>
    <x v="0"/>
    <n v="5000000"/>
    <n v="-1436.656213"/>
    <n v="3"/>
    <n v="1797.2918110000001"/>
    <n v="1789.22208"/>
    <n v="-1.1738781280626833"/>
    <n v="1686.4593059860638"/>
    <n v="3112.9011989999999"/>
    <x v="0"/>
    <n v="4799.3605049860635"/>
    <n v="-609166.66666700004"/>
    <n v="-607916.66666700004"/>
    <n v="1250"/>
    <n v="-3549.3605049860635"/>
    <n v="-609166.66666700004"/>
    <n v="-607916.66666700004"/>
    <n v="1250"/>
    <x v="0"/>
    <n v="-40176.090996544997"/>
    <n v="0"/>
    <n v="-607916.66666700004"/>
    <n v="-492145.12179100001"/>
    <n v="1250"/>
    <n v="1250"/>
    <n v="1250"/>
    <x v="0"/>
    <x v="0"/>
    <x v="4"/>
    <x v="7"/>
  </r>
  <r>
    <n v="1604"/>
    <n v="660"/>
    <x v="0"/>
    <x v="0"/>
    <x v="66"/>
    <x v="7"/>
    <x v="3"/>
    <x v="3"/>
    <s v="Deutsche Bank AG NY"/>
    <x v="0"/>
    <d v="2001-01-10T00:00:00"/>
    <d v="2006-01-10T00:00:00"/>
    <x v="0"/>
    <n v="5000000"/>
    <n v="-2165.5699079999999"/>
    <n v="8.25"/>
    <n v="1709.0127379999999"/>
    <n v="1702.2409"/>
    <n v="-1.1359429330187822"/>
    <n v="2459.9638329507343"/>
    <n v="3923.1608910000004"/>
    <x v="0"/>
    <n v="6383.1247239507347"/>
    <n v="-559479.16666700004"/>
    <n v="-556041.66666700004"/>
    <n v="3437.5"/>
    <n v="-2945.6247239507347"/>
    <n v="-559479.16666700004"/>
    <n v="-556041.66666700004"/>
    <n v="3437.5"/>
    <x v="0"/>
    <n v="-60560.162477219994"/>
    <n v="0"/>
    <n v="-556041.66666700004"/>
    <n v="-556041.66666700004"/>
    <n v="3437.5"/>
    <n v="3437.5"/>
    <n v="3437.5"/>
    <x v="1"/>
    <x v="0"/>
    <x v="4"/>
    <x v="7"/>
  </r>
  <r>
    <n v="1073"/>
    <n v="431"/>
    <x v="0"/>
    <x v="0"/>
    <x v="67"/>
    <x v="7"/>
    <x v="3"/>
    <x v="3"/>
    <s v="LBIE"/>
    <x v="0"/>
    <d v="2000-12-18T00:00:00"/>
    <d v="2004-05-28T00:00:00"/>
    <x v="0"/>
    <n v="-5000000"/>
    <n v="1307.0160089999999"/>
    <n v="2"/>
    <n v="1303.6232789999999"/>
    <n v="1297.6292100000001"/>
    <n v="-1.504847961499036"/>
    <n v="-1966.8603767902557"/>
    <n v="-2697.1137330000001"/>
    <x v="0"/>
    <n v="-4663.9741097902561"/>
    <n v="641666.66666700004"/>
    <n v="640833.33333299996"/>
    <n v="-833.33333400008269"/>
    <n v="3830.6407757901734"/>
    <n v="641666.66666700004"/>
    <n v="640833.33333299996"/>
    <n v="-833.33333400008269"/>
    <x v="0"/>
    <n v="36550.702691685001"/>
    <n v="-20000"/>
    <n v="620833.33333299996"/>
    <n v="274530.88759999996"/>
    <n v="-833.33333400008269"/>
    <n v="-833.33333400008269"/>
    <n v="-833.33333400008269"/>
    <x v="4"/>
    <x v="0"/>
    <x v="4"/>
    <x v="7"/>
  </r>
  <r>
    <n v="1376"/>
    <n v="433"/>
    <x v="0"/>
    <x v="0"/>
    <x v="67"/>
    <x v="7"/>
    <x v="3"/>
    <x v="3"/>
    <s v="Morgan Stanley CP"/>
    <x v="0"/>
    <d v="2000-12-19T00:00:00"/>
    <d v="2005-04-11T00:00:00"/>
    <x v="0"/>
    <n v="-10000000"/>
    <n v="3312.8597769999997"/>
    <n v="2.1"/>
    <n v="1275.787235"/>
    <n v="1270.3027689999999"/>
    <n v="-1.2626909232195098"/>
    <n v="-4183.1179703169091"/>
    <n v="-4564.0460400000002"/>
    <x v="0"/>
    <n v="-8747.1640103169084"/>
    <n v="1254500"/>
    <n v="1252750"/>
    <n v="-1750"/>
    <n v="6997.1640103169084"/>
    <n v="1254500"/>
    <n v="1252750"/>
    <n v="-1750"/>
    <x v="0"/>
    <n v="92644.123663804989"/>
    <n v="-13416.666667"/>
    <n v="1239333.3333330001"/>
    <n v="641366.8488700001"/>
    <n v="-1750"/>
    <n v="-1750"/>
    <n v="-1750"/>
    <x v="0"/>
    <x v="0"/>
    <x v="4"/>
    <x v="7"/>
  </r>
  <r>
    <n v="1307"/>
    <n v="468"/>
    <x v="0"/>
    <x v="0"/>
    <x v="68"/>
    <x v="1"/>
    <x v="6"/>
    <x v="11"/>
    <s v="Portfolio ISIS"/>
    <x v="2"/>
    <d v="2001-01-05T00:00:00"/>
    <d v="2006-01-05T00:00:00"/>
    <x v="0"/>
    <n v="-10000000"/>
    <n v="4048.4325570000001"/>
    <n v="0.53"/>
    <n v="67.740813000000003"/>
    <n v="67.154532000000003"/>
    <n v="-0.58361023124142708"/>
    <n v="-2362.7066607560919"/>
    <n v="-810.05605500000001"/>
    <x v="0"/>
    <n v="-3172.7627157560919"/>
    <n v="48398.367139000002"/>
    <n v="45887.515321999999"/>
    <n v="-2510.8518170000025"/>
    <n v="661.91089875608941"/>
    <n v="48398.367139000002"/>
    <n v="45887.515321999999"/>
    <n v="-2510.8518170000025"/>
    <x v="0"/>
    <n v="29302.554847566003"/>
    <n v="0"/>
    <n v="45887.515321999999"/>
    <n v="-3450.1895460000014"/>
    <n v="-2510.8518170000025"/>
    <n v="-2510.8518170000025"/>
    <n v="-2510.8518170000025"/>
    <x v="1"/>
    <x v="1"/>
    <x v="1"/>
    <x v="1"/>
  </r>
  <r>
    <n v="1501"/>
    <n v="552"/>
    <x v="0"/>
    <x v="1"/>
    <x v="68"/>
    <x v="1"/>
    <x v="6"/>
    <x v="11"/>
    <s v="Portfolio ISIS"/>
    <x v="1"/>
    <d v="2001-01-05T00:00:00"/>
    <d v="2006-01-05T00:00:00"/>
    <x v="0"/>
    <n v="10000000"/>
    <n v="-4048.4325570000001"/>
    <n v="0.53"/>
    <n v="67.740813000000003"/>
    <n v="67.154532000000003"/>
    <n v="-0.58361023124142708"/>
    <n v="2362.7066607560919"/>
    <n v="810.05605500000001"/>
    <x v="0"/>
    <n v="3172.7627157560919"/>
    <n v="-48398.367139000002"/>
    <n v="-45887.515321999999"/>
    <n v="2510.8518170000025"/>
    <n v="-661.91089875608941"/>
    <n v="-48398.367139000002"/>
    <n v="-45887.515321999999"/>
    <n v="2510.8518170000025"/>
    <x v="0"/>
    <n v="-29302.554847566003"/>
    <n v="0"/>
    <n v="-45887.515321999999"/>
    <n v="3450.1895460000014"/>
    <n v="2510.8518170000025"/>
    <n v="2510.8518170000025"/>
    <n v="2510.8518170000025"/>
    <x v="1"/>
    <x v="1"/>
    <x v="1"/>
    <x v="1"/>
  </r>
  <r>
    <n v="44"/>
    <n v="143"/>
    <x v="0"/>
    <x v="8"/>
    <x v="69"/>
    <x v="8"/>
    <x v="4"/>
    <x v="3"/>
    <s v="High Yield"/>
    <x v="5"/>
    <d v="2000-08-08T00:00:00"/>
    <d v="2001-09-30T00:00:00"/>
    <x v="0"/>
    <n v="10000000"/>
    <n v="-472.13530200000002"/>
    <n v="2.125"/>
    <n v="146.53989899999999"/>
    <n v="144.02382800000001"/>
    <n v="-0.9709092778686923"/>
    <n v="458.40054512113699"/>
    <n v="1367.2499399999999"/>
    <x v="0"/>
    <n v="1825.6504851211369"/>
    <n v="34464.463580000003"/>
    <n v="36113.804515999997"/>
    <n v="1649.3409359999932"/>
    <n v="-176.30954912114362"/>
    <n v="34464.463580000003"/>
    <n v="36113.804515999997"/>
    <n v="1649.3409359999932"/>
    <x v="0"/>
    <n v="-7766.6257179000004"/>
    <n v="138125"/>
    <n v="174238.804516"/>
    <n v="117244.99110000001"/>
    <n v="1649.3409359999932"/>
    <n v="1649.3409359999932"/>
    <n v="1649.3409359999932"/>
    <x v="3"/>
    <x v="0"/>
    <x v="5"/>
    <x v="8"/>
  </r>
  <r>
    <n v="57"/>
    <n v="144"/>
    <x v="1"/>
    <x v="5"/>
    <x v="69"/>
    <x v="8"/>
    <x v="4"/>
    <x v="3"/>
    <s v="FUNB"/>
    <x v="5"/>
    <d v="2000-08-08T00:00:00"/>
    <d v="2001-09-30T00:00:00"/>
    <x v="0"/>
    <n v="10000000"/>
    <n v="-472.13530200000002"/>
    <n v="2.125"/>
    <n v="146.53989899999999"/>
    <n v="144.02382800000001"/>
    <n v="-0.9709092778686923"/>
    <n v="458.40054512113699"/>
    <n v="1367.2499399999999"/>
    <x v="0"/>
    <n v="1825.6504851211369"/>
    <n v="34464.463580000003"/>
    <n v="36113.804515999997"/>
    <n v="1649.3409359999932"/>
    <n v="-176.30954912114362"/>
    <n v="34464.463580000003"/>
    <n v="36113.804515999997"/>
    <n v="1649.3409359999932"/>
    <x v="0"/>
    <n v="-7766.6257179000004"/>
    <n v="138125"/>
    <n v="174238.804516"/>
    <n v="117244.99110000001"/>
    <n v="1649.3409359999932"/>
    <n v="1649.3409359999932"/>
    <n v="1649.3409359999932"/>
    <x v="3"/>
    <x v="0"/>
    <x v="5"/>
    <x v="8"/>
  </r>
  <r>
    <n v="144"/>
    <n v="145"/>
    <x v="1"/>
    <x v="7"/>
    <x v="69"/>
    <x v="8"/>
    <x v="4"/>
    <x v="3"/>
    <s v="EnronCredit.com"/>
    <x v="5"/>
    <d v="2000-08-08T00:00:00"/>
    <d v="2001-09-30T00:00:00"/>
    <x v="0"/>
    <n v="-10000000"/>
    <n v="472.13530200000002"/>
    <n v="2.125"/>
    <n v="146.53989899999999"/>
    <n v="144.02382800000001"/>
    <n v="-0.9709092778686923"/>
    <n v="-458.40054512113699"/>
    <n v="-1367.2499399999999"/>
    <x v="0"/>
    <n v="-1825.6504851211369"/>
    <n v="-34464.463580000003"/>
    <n v="-36113.804515999997"/>
    <n v="-1649.3409359999932"/>
    <n v="176.30954912114362"/>
    <n v="-34464.463580000003"/>
    <n v="-36113.804515999997"/>
    <n v="-1649.3409359999932"/>
    <x v="0"/>
    <n v="7766.6257179000004"/>
    <n v="-138125"/>
    <n v="-174238.804516"/>
    <n v="-117244.99110000001"/>
    <n v="-1649.3409359999932"/>
    <n v="-1649.3409359999932"/>
    <n v="-1649.3409359999932"/>
    <x v="3"/>
    <x v="0"/>
    <x v="5"/>
    <x v="8"/>
  </r>
  <r>
    <n v="1713"/>
    <n v="916"/>
    <x v="0"/>
    <x v="0"/>
    <x v="70"/>
    <x v="9"/>
    <x v="3"/>
    <x v="12"/>
    <s v="Deutsche Bank AG"/>
    <x v="9"/>
    <d v="2001-03-22T00:00:00"/>
    <d v="2006-03-22T00:00:00"/>
    <x v="1"/>
    <n v="-10000000"/>
    <n v="4297.8901839999999"/>
    <n v="0.36"/>
    <n v="33.598148999999999"/>
    <n v="33.463147999999997"/>
    <n v="-0.11209634849360449"/>
    <n v="-481.77779585290591"/>
    <n v="-430.55050199999994"/>
    <x v="0"/>
    <n v="-912.32829785290585"/>
    <n v="-11841.053260999999"/>
    <n v="-12543.910411000001"/>
    <n v="-702.85715000000164"/>
    <n v="209.47114785290421"/>
    <n v="-10443.808976201999"/>
    <n v="-11007.281385652501"/>
    <n v="-563.4724094505018"/>
    <x v="0"/>
    <m/>
    <n v="0"/>
    <n v="-11007.281385652501"/>
    <n v="-11007.281385652501"/>
    <n v="-563.4724094505018"/>
    <n v="-563.4724094505018"/>
    <n v="-563.4724094505018"/>
    <x v="1"/>
    <x v="0"/>
    <x v="1"/>
    <x v="9"/>
  </r>
  <r>
    <n v="1308"/>
    <n v="469"/>
    <x v="0"/>
    <x v="0"/>
    <x v="71"/>
    <x v="1"/>
    <x v="5"/>
    <x v="6"/>
    <s v="Portfolio ISIS"/>
    <x v="6"/>
    <d v="2001-01-05T00:00:00"/>
    <d v="2006-01-05T00:00:00"/>
    <x v="0"/>
    <n v="-10000000"/>
    <n v="4058.4455370000001"/>
    <n v="0.61"/>
    <n v="56.657971000000003"/>
    <n v="51.798108999999997"/>
    <n v="-5.0560740756191658"/>
    <n v="-20519.801266938004"/>
    <n v="-778.80806099999995"/>
    <x v="0"/>
    <n v="-21298.609327938004"/>
    <n v="-33071.251651999999"/>
    <n v="-53676.063780999997"/>
    <n v="-20604.812128999998"/>
    <n v="693.79719893800575"/>
    <n v="-33071.251651999999"/>
    <n v="-53676.063780999997"/>
    <n v="-20604.812128999998"/>
    <x v="0"/>
    <n v="29375.028796806004"/>
    <n v="0"/>
    <n v="-53676.063780999997"/>
    <n v="-56459.159734999994"/>
    <n v="-20604.812128999998"/>
    <n v="-20604.812128999998"/>
    <n v="-20604.812128999998"/>
    <x v="1"/>
    <x v="1"/>
    <x v="1"/>
    <x v="1"/>
  </r>
  <r>
    <n v="1502"/>
    <n v="553"/>
    <x v="0"/>
    <x v="1"/>
    <x v="71"/>
    <x v="1"/>
    <x v="5"/>
    <x v="6"/>
    <s v="Portfolio ISIS"/>
    <x v="1"/>
    <d v="2001-01-05T00:00:00"/>
    <d v="2006-01-05T00:00:00"/>
    <x v="0"/>
    <n v="10000000"/>
    <n v="-4058.4455370000001"/>
    <n v="0.61"/>
    <n v="56.657971000000003"/>
    <n v="51.798108999999997"/>
    <n v="-5.0560740756191658"/>
    <n v="20519.801266938004"/>
    <n v="778.80806099999995"/>
    <x v="0"/>
    <n v="21298.609327938004"/>
    <n v="33071.251651999999"/>
    <n v="53676.063780999997"/>
    <n v="20604.812128999998"/>
    <n v="-693.79719893800575"/>
    <n v="33071.251651999999"/>
    <n v="53676.063780999997"/>
    <n v="20604.812128999998"/>
    <x v="0"/>
    <n v="-29375.028796806004"/>
    <n v="0"/>
    <n v="53676.063780999997"/>
    <n v="56459.159734999994"/>
    <n v="20604.812128999998"/>
    <n v="20604.812128999998"/>
    <n v="20604.812128999998"/>
    <x v="1"/>
    <x v="1"/>
    <x v="1"/>
    <x v="1"/>
  </r>
  <r>
    <n v="881"/>
    <n v="422"/>
    <x v="0"/>
    <x v="0"/>
    <x v="72"/>
    <x v="11"/>
    <x v="8"/>
    <x v="8"/>
    <s v="WLB"/>
    <x v="2"/>
    <d v="2000-12-12T00:00:00"/>
    <d v="2005-12-12T00:00:00"/>
    <x v="1"/>
    <n v="-10000000"/>
    <n v="4094.082257"/>
    <n v="0.4"/>
    <n v="29.999134999999999"/>
    <n v="30.673278"/>
    <n v="0.70431045501614453"/>
    <n v="2883.5049373011939"/>
    <n v="-372.11242800000002"/>
    <x v="0"/>
    <n v="2511.392509301194"/>
    <n v="-44636.592726000003"/>
    <n v="-41913.143393999999"/>
    <n v="2723.4493320000038"/>
    <n v="212.05682269880981"/>
    <n v="-39369.474784332"/>
    <n v="-36778.783328234997"/>
    <n v="2590.6914560970035"/>
    <x v="0"/>
    <n v="8081.7183753179997"/>
    <n v="-8775"/>
    <n v="-45553.783328234997"/>
    <n v="-42650.981377118842"/>
    <n v="2635.6914560970035"/>
    <n v="2635.6914560970035"/>
    <n v="2590.6914560970035"/>
    <x v="1"/>
    <x v="6"/>
    <x v="1"/>
    <x v="11"/>
  </r>
  <r>
    <n v="233"/>
    <n v="348"/>
    <x v="0"/>
    <x v="0"/>
    <x v="73"/>
    <x v="5"/>
    <x v="4"/>
    <x v="11"/>
    <s v="JP Morgan"/>
    <x v="2"/>
    <d v="2000-10-20T00:00:00"/>
    <d v="2001-02-27T00:00:00"/>
    <x v="0"/>
    <n v="0"/>
    <n v="0"/>
    <n v="0.34"/>
    <n v="0"/>
    <n v="0"/>
    <m/>
    <n v="-"/>
    <n v="0"/>
    <x v="0"/>
    <n v="0"/>
    <n v="0"/>
    <n v="0"/>
    <n v="0"/>
    <n v="0"/>
    <n v="0"/>
    <n v="0"/>
    <n v="0"/>
    <x v="0"/>
    <n v="0"/>
    <n v="429743.44444400002"/>
    <n v="429743.44444400002"/>
    <n v="170552.37640000001"/>
    <n v="0"/>
    <n v="0"/>
    <n v="0"/>
    <x v="3"/>
    <x v="3"/>
    <x v="1"/>
    <x v="5"/>
  </r>
  <r>
    <n v="418"/>
    <n v="419"/>
    <x v="0"/>
    <x v="0"/>
    <x v="73"/>
    <x v="5"/>
    <x v="4"/>
    <x v="11"/>
    <s v="Goldman Sachs"/>
    <x v="2"/>
    <d v="2000-12-08T00:00:00"/>
    <d v="2005-12-08T00:00:00"/>
    <x v="0"/>
    <n v="10000000"/>
    <n v="-3996.746361"/>
    <n v="0.55000000000000004"/>
    <n v="100.93238700000001"/>
    <n v="96.027624000000003"/>
    <n v="-4.8645177634327101"/>
    <n v="19442.243669019543"/>
    <n v="1090.360842"/>
    <x v="0"/>
    <n v="20532.604511019541"/>
    <n v="-181348.393989"/>
    <n v="-161888.61392599999"/>
    <n v="19459.780063000013"/>
    <n v="-1072.8244480195281"/>
    <n v="-181348.393989"/>
    <n v="-161888.61392599999"/>
    <n v="19459.780063000013"/>
    <x v="0"/>
    <n v="-23011.267173457498"/>
    <n v="13750"/>
    <n v="-148138.61392599999"/>
    <n v="-98477.214061999985"/>
    <n v="19459.780063000013"/>
    <n v="19459.780063000013"/>
    <n v="19459.780063000013"/>
    <x v="1"/>
    <x v="3"/>
    <x v="1"/>
    <x v="5"/>
  </r>
  <r>
    <n v="1614"/>
    <n v="820"/>
    <x v="0"/>
    <x v="0"/>
    <x v="73"/>
    <x v="5"/>
    <x v="4"/>
    <x v="11"/>
    <s v="Morgan Stanley CP"/>
    <x v="2"/>
    <d v="2001-01-18T00:00:00"/>
    <d v="2003-08-06T00:00:00"/>
    <x v="0"/>
    <n v="-17000000"/>
    <n v="3615.9343709999998"/>
    <n v="0.6"/>
    <n v="75.451828000000006"/>
    <n v="71.654735000000002"/>
    <n v="-3.7827714493890778"/>
    <n v="-13678.253301483453"/>
    <n v="-1378.5333839999998"/>
    <x v="0"/>
    <n v="-15056.786685483454"/>
    <n v="36420.064158000001"/>
    <n v="21992.185157"/>
    <n v="-14427.879001000001"/>
    <n v="628.90768448345261"/>
    <n v="36420.064158000001"/>
    <n v="21992.185157"/>
    <n v="-14427.879001000001"/>
    <x v="0"/>
    <n v="20818.742141032497"/>
    <n v="0"/>
    <n v="21992.185157"/>
    <n v="21992.185157"/>
    <n v="-14427.879001000001"/>
    <n v="-14427.879001000001"/>
    <n v="-14427.879001000001"/>
    <x v="5"/>
    <x v="3"/>
    <x v="1"/>
    <x v="5"/>
  </r>
  <r>
    <n v="1729"/>
    <n v="934"/>
    <x v="0"/>
    <x v="0"/>
    <x v="73"/>
    <x v="5"/>
    <x v="4"/>
    <x v="11"/>
    <s v="Morgan Stanley CP"/>
    <x v="2"/>
    <d v="2001-03-29T00:00:00"/>
    <d v="2006-06-30T00:00:00"/>
    <x v="1"/>
    <n v="15000000"/>
    <n v="-6947.5640069999999"/>
    <n v="1.06"/>
    <n v="107.374695"/>
    <n v="102.162752"/>
    <n v="-4.9950275374784932"/>
    <n v="34703.273533359425"/>
    <n v="1932.8139960000001"/>
    <x v="0"/>
    <n v="36636.087529359422"/>
    <n v="-7066.7292530000004"/>
    <n v="28601.510491000001"/>
    <n v="35668.239743999999"/>
    <n v="-967.84778535942314"/>
    <n v="-6232.8552011460006"/>
    <n v="25097.8254558525"/>
    <n v="31330.680656998502"/>
    <x v="0"/>
    <n v="-40000.599770302499"/>
    <n v="0"/>
    <n v="25097.8254558525"/>
    <n v="25097.8254558525"/>
    <n v="31330.680656998502"/>
    <n v="31330.680656998502"/>
    <n v="31330.680656998502"/>
    <x v="1"/>
    <x v="3"/>
    <x v="1"/>
    <x v="5"/>
  </r>
  <r>
    <n v="1734"/>
    <n v="941"/>
    <x v="0"/>
    <x v="0"/>
    <x v="73"/>
    <x v="5"/>
    <x v="4"/>
    <x v="11"/>
    <s v="Morgan Stanley CP"/>
    <x v="2"/>
    <d v="2001-04-02T00:00:00"/>
    <d v="2006-04-02T00:00:00"/>
    <x v="0"/>
    <n v="10000000"/>
    <n v="-4327.273158"/>
    <n v="1.05"/>
    <n v="104.409464"/>
    <n v="99.347156999999996"/>
    <n v="-5.0162064433789961"/>
    <n v="21706.495497420576"/>
    <n v="1245.6066839999999"/>
    <x v="0"/>
    <n v="22952.102181420574"/>
    <n v="2801.2974079999999"/>
    <n v="24687.356930000002"/>
    <n v="21886.059522000003"/>
    <n v="-1066.042659420571"/>
    <n v="2801.2974079999999"/>
    <n v="24687.356930000002"/>
    <n v="21886.059522000003"/>
    <x v="0"/>
    <n v="-24914.275207185001"/>
    <n v="0"/>
    <n v="24687.356930000002"/>
    <n v="24687.356930000002"/>
    <n v="21886.059522000003"/>
    <n v="21886.059522000003"/>
    <n v="21886.059522000003"/>
    <x v="1"/>
    <x v="3"/>
    <x v="1"/>
    <x v="5"/>
  </r>
  <r>
    <n v="1738"/>
    <n v="944"/>
    <x v="0"/>
    <x v="0"/>
    <x v="73"/>
    <x v="5"/>
    <x v="4"/>
    <x v="11"/>
    <s v="JP Morgan"/>
    <x v="2"/>
    <d v="2001-04-02T00:00:00"/>
    <d v="2004-04-02T00:00:00"/>
    <x v="0"/>
    <n v="-10000000"/>
    <n v="2695.5909379999998"/>
    <n v="0.81499999999999995"/>
    <n v="82.603544999999997"/>
    <n v="78.503020000000006"/>
    <n v="-4.1049062416546169"/>
    <n v="-11065.148066343823"/>
    <n v="-923.90770199999997"/>
    <x v="0"/>
    <n v="-11989.055768343824"/>
    <n v="2807.4078810000001"/>
    <n v="-8702.6482969999997"/>
    <n v="-11510.056177999999"/>
    <n v="478.99959034382482"/>
    <n v="2807.4078810000001"/>
    <n v="-8702.6482969999997"/>
    <n v="-11510.056177999999"/>
    <x v="0"/>
    <n v="15519.864825535"/>
    <n v="0"/>
    <n v="-8702.6482969999997"/>
    <n v="-8702.6482969999997"/>
    <n v="-11510.056177999999"/>
    <n v="-11510.056177999999"/>
    <n v="-11510.056177999999"/>
    <x v="4"/>
    <x v="3"/>
    <x v="1"/>
    <x v="5"/>
  </r>
  <r>
    <n v="1740"/>
    <n v="946"/>
    <x v="0"/>
    <x v="0"/>
    <x v="73"/>
    <x v="5"/>
    <x v="4"/>
    <x v="11"/>
    <s v="Goldman Sachs"/>
    <x v="2"/>
    <d v="2001-04-02T00:00:00"/>
    <d v="2006-04-02T00:00:00"/>
    <x v="0"/>
    <n v="-5000000"/>
    <n v="2159.4863880000003"/>
    <n v="1.01"/>
    <n v="104.306639"/>
    <n v="99.253501"/>
    <n v="-5.0171188048761373"/>
    <n v="-10834.399766108847"/>
    <n v="-617.85507600000005"/>
    <x v="0"/>
    <n v="-11452.254842108847"/>
    <n v="6893.3850400000001"/>
    <n v="-4007.5978570000002"/>
    <n v="-10900.982897"/>
    <n v="551.27194510884692"/>
    <n v="6893.3850400000001"/>
    <n v="-4007.5978570000002"/>
    <n v="-10900.982897"/>
    <x v="0"/>
    <n v="12433.242878910001"/>
    <n v="0"/>
    <n v="-4007.5978570000002"/>
    <n v="-4007.5978570000002"/>
    <n v="-10900.982897"/>
    <n v="-10900.982897"/>
    <n v="-10900.982897"/>
    <x v="1"/>
    <x v="3"/>
    <x v="1"/>
    <x v="5"/>
  </r>
  <r>
    <n v="1743"/>
    <n v="950"/>
    <x v="0"/>
    <x v="0"/>
    <x v="73"/>
    <x v="5"/>
    <x v="4"/>
    <x v="11"/>
    <s v="Goldman Sachs"/>
    <x v="2"/>
    <d v="2001-04-03T00:00:00"/>
    <d v="2006-04-03T00:00:00"/>
    <x v="0"/>
    <n v="10000000"/>
    <n v="-4322.9981589999998"/>
    <n v="1.02"/>
    <n v="104.33497199999999"/>
    <n v="99.280563000000001"/>
    <n v="-5.016898839671093"/>
    <n v="21688.044447787368"/>
    <n v="1238.348082"/>
    <x v="0"/>
    <n v="22926.392529787368"/>
    <n v="-9938.0189480000008"/>
    <n v="11895.428567000001"/>
    <n v="21833.447515"/>
    <n v="-1092.9450147873686"/>
    <n v="-9938.0189480000008"/>
    <n v="11895.428567000001"/>
    <n v="21833.447515"/>
    <x v="0"/>
    <n v="-24889.661900442497"/>
    <n v="0"/>
    <n v="11895.428567000001"/>
    <n v="11895.428567000001"/>
    <n v="21833.447515"/>
    <n v="21833.447515"/>
    <n v="21833.447515"/>
    <x v="1"/>
    <x v="3"/>
    <x v="1"/>
    <x v="5"/>
  </r>
  <r>
    <n v="256"/>
    <n v="370"/>
    <x v="0"/>
    <x v="0"/>
    <x v="74"/>
    <x v="12"/>
    <x v="6"/>
    <x v="3"/>
    <s v="Cargill"/>
    <x v="0"/>
    <d v="2000-11-03T00:00:00"/>
    <d v="2001-10-29T00:00:00"/>
    <x v="0"/>
    <n v="600000"/>
    <n v="-36.017122000000001"/>
    <n v="3.37"/>
    <n v="508.32507099999998"/>
    <n v="502.07915200000002"/>
    <n v="-1.069676819289711"/>
    <n v="38.52668050092948"/>
    <n v="248.654415"/>
    <x v="0"/>
    <n v="287.18109550092947"/>
    <n v="3056.8144200000002"/>
    <n v="3331.5532619999999"/>
    <n v="274.73884199999975"/>
    <n v="-12.442253500929723"/>
    <n v="3056.8144200000002"/>
    <n v="3331.5532619999999"/>
    <n v="274.73884199999975"/>
    <x v="0"/>
    <n v="-426.58679296799994"/>
    <n v="0"/>
    <n v="3331.5532619999999"/>
    <n v="3889.5490659999982"/>
    <n v="274.73884199999975"/>
    <n v="274.73884199999975"/>
    <n v="274.73884199999975"/>
    <x v="2"/>
    <x v="0"/>
    <x v="6"/>
    <x v="12"/>
  </r>
  <r>
    <n v="1309"/>
    <n v="629"/>
    <x v="0"/>
    <x v="0"/>
    <x v="75"/>
    <x v="5"/>
    <x v="6"/>
    <x v="12"/>
    <s v="Portfolio ISIS"/>
    <x v="6"/>
    <d v="2001-01-05T00:00:00"/>
    <d v="2006-01-05T00:00:00"/>
    <x v="0"/>
    <n v="-10000000"/>
    <n v="4051.3334839999998"/>
    <n v="0.68"/>
    <n v="92.145073999999994"/>
    <n v="87.159018000000003"/>
    <n v="-5.0802152051399387"/>
    <n v="-20581.645966509361"/>
    <n v="-1058.281125"/>
    <x v="0"/>
    <n v="-21639.927091509362"/>
    <n v="83368.737949999995"/>
    <n v="62731.617997000001"/>
    <n v="-20637.119952999994"/>
    <n v="1002.8071385093681"/>
    <n v="83368.737949999995"/>
    <n v="62731.617997000001"/>
    <n v="-20637.119952999994"/>
    <x v="0"/>
    <n v="23325.552534129998"/>
    <n v="0"/>
    <n v="62731.617997000001"/>
    <n v="18581.480705000002"/>
    <n v="-20637.119952999994"/>
    <n v="-20637.119952999994"/>
    <n v="-20637.119952999994"/>
    <x v="1"/>
    <x v="3"/>
    <x v="1"/>
    <x v="5"/>
  </r>
  <r>
    <n v="1503"/>
    <n v="624"/>
    <x v="0"/>
    <x v="1"/>
    <x v="75"/>
    <x v="5"/>
    <x v="6"/>
    <x v="12"/>
    <s v="Portfolio ISIS"/>
    <x v="1"/>
    <d v="2001-01-05T00:00:00"/>
    <d v="2006-01-05T00:00:00"/>
    <x v="0"/>
    <n v="10000000"/>
    <n v="-4051.3334839999998"/>
    <n v="0.68"/>
    <n v="92.145073999999994"/>
    <n v="87.159018000000003"/>
    <n v="-5.0802152051399387"/>
    <n v="20581.645966509361"/>
    <n v="1058.281125"/>
    <x v="0"/>
    <n v="21639.927091509362"/>
    <n v="-83368.737949999995"/>
    <n v="-62731.617997000001"/>
    <n v="20637.119952999994"/>
    <n v="-1002.8071385093681"/>
    <n v="-83368.737949999995"/>
    <n v="-62731.617997000001"/>
    <n v="20637.119952999994"/>
    <x v="0"/>
    <n v="-23325.552534129998"/>
    <n v="0"/>
    <n v="-62731.617997000001"/>
    <n v="-18581.480705000002"/>
    <n v="20637.119952999994"/>
    <n v="20637.119952999994"/>
    <n v="20637.119952999994"/>
    <x v="1"/>
    <x v="3"/>
    <x v="1"/>
    <x v="5"/>
  </r>
  <r>
    <n v="1601"/>
    <n v="655"/>
    <x v="0"/>
    <x v="0"/>
    <x v="75"/>
    <x v="5"/>
    <x v="6"/>
    <x v="12"/>
    <s v="JP Morgan"/>
    <x v="6"/>
    <d v="2001-01-10T00:00:00"/>
    <d v="2006-01-10T00:00:00"/>
    <x v="0"/>
    <n v="10000000"/>
    <n v="-4098.4858729999996"/>
    <n v="0.95"/>
    <n v="92.285565000000005"/>
    <n v="87.292657000000005"/>
    <n v="-5.0754655418944967"/>
    <n v="20801.723822352884"/>
    <n v="1124.341944"/>
    <x v="0"/>
    <n v="21926.065766352884"/>
    <n v="33157.161921999999"/>
    <n v="54233.370010999999"/>
    <n v="21076.208089"/>
    <n v="-849.85767735288391"/>
    <n v="33157.161921999999"/>
    <n v="54233.370010999999"/>
    <n v="21076.208089"/>
    <x v="0"/>
    <n v="-23597.0324137975"/>
    <n v="0"/>
    <n v="54233.370010999999"/>
    <n v="54233.370010999999"/>
    <n v="21076.208089"/>
    <n v="21076.208089"/>
    <n v="21076.208089"/>
    <x v="1"/>
    <x v="3"/>
    <x v="1"/>
    <x v="5"/>
  </r>
  <r>
    <n v="1704"/>
    <n v="910"/>
    <x v="0"/>
    <x v="0"/>
    <x v="75"/>
    <x v="5"/>
    <x v="6"/>
    <x v="12"/>
    <s v="LBIE"/>
    <x v="6"/>
    <d v="2001-03-19T00:00:00"/>
    <d v="2006-03-19T00:00:00"/>
    <x v="1"/>
    <n v="-10000000"/>
    <n v="4356.6657480000003"/>
    <n v="1.05"/>
    <n v="94.453312999999994"/>
    <n v="89.344468000000006"/>
    <n v="-5.0723023714135609"/>
    <n v="-22098.326005036637"/>
    <n v="-1172.1550770000001"/>
    <x v="0"/>
    <n v="-23270.481082036637"/>
    <n v="-50303.096181000001"/>
    <n v="-72970.920729000005"/>
    <n v="-22667.824548000004"/>
    <n v="602.65653403663237"/>
    <n v="-44367.330831642001"/>
    <n v="-64031.982939697504"/>
    <n v="-19664.652108055503"/>
    <x v="0"/>
    <n v="25083.503044110003"/>
    <n v="0"/>
    <n v="-64031.982939697504"/>
    <n v="-64031.982939697504"/>
    <n v="-19664.652108055503"/>
    <n v="-19664.652108055503"/>
    <n v="-19664.652108055503"/>
    <x v="1"/>
    <x v="3"/>
    <x v="1"/>
    <x v="5"/>
  </r>
  <r>
    <n v="1310"/>
    <n v="470"/>
    <x v="0"/>
    <x v="0"/>
    <x v="76"/>
    <x v="5"/>
    <x v="2"/>
    <x v="3"/>
    <s v="Portfolio ISIS"/>
    <x v="4"/>
    <d v="2001-01-05T00:00:00"/>
    <d v="2006-01-05T00:00:00"/>
    <x v="0"/>
    <n v="-10000000"/>
    <n v="4104.0929189999997"/>
    <n v="0.86"/>
    <n v="63.434876000000003"/>
    <n v="58.397446000000002"/>
    <n v="-5.1309744999201232"/>
    <n v="-21057.996112691741"/>
    <n v="-759.94202999999993"/>
    <x v="0"/>
    <n v="-21817.938142691739"/>
    <n v="-114824.95101400001"/>
    <n v="-136367.80686899999"/>
    <n v="-21542.855854999987"/>
    <n v="275.08228769175184"/>
    <n v="-114824.95101400001"/>
    <n v="-136367.80686899999"/>
    <n v="-21542.855854999987"/>
    <x v="0"/>
    <n v="23629.314981142499"/>
    <n v="0"/>
    <n v="-136367.80686899999"/>
    <n v="-124881.99733899999"/>
    <n v="-21542.855854999987"/>
    <n v="-21542.855854999987"/>
    <n v="-21542.855854999987"/>
    <x v="1"/>
    <x v="3"/>
    <x v="1"/>
    <x v="5"/>
  </r>
  <r>
    <n v="1547"/>
    <n v="594"/>
    <x v="0"/>
    <x v="1"/>
    <x v="76"/>
    <x v="5"/>
    <x v="2"/>
    <x v="3"/>
    <s v="Portfolio ISIS"/>
    <x v="1"/>
    <d v="2001-01-05T00:00:00"/>
    <d v="2006-01-05T00:00:00"/>
    <x v="0"/>
    <n v="10000000"/>
    <n v="-4104.0929189999997"/>
    <n v="0.86"/>
    <n v="63.434876000000003"/>
    <n v="58.397446000000002"/>
    <n v="-5.1309744999201232"/>
    <n v="21057.996112691741"/>
    <n v="759.94202999999993"/>
    <x v="0"/>
    <n v="21817.938142691739"/>
    <n v="114824.95101400001"/>
    <n v="136367.80686899999"/>
    <n v="21542.855854999987"/>
    <n v="-275.08228769175184"/>
    <n v="114824.95101400001"/>
    <n v="136367.80686899999"/>
    <n v="21542.855854999987"/>
    <x v="0"/>
    <n v="-23629.314981142499"/>
    <n v="0"/>
    <n v="136367.80686899999"/>
    <n v="124881.99733899999"/>
    <n v="21542.855854999987"/>
    <n v="21542.855854999987"/>
    <n v="21542.855854999987"/>
    <x v="1"/>
    <x v="3"/>
    <x v="1"/>
    <x v="5"/>
  </r>
  <r>
    <n v="1628"/>
    <n v="832"/>
    <x v="0"/>
    <x v="0"/>
    <x v="77"/>
    <x v="12"/>
    <x v="8"/>
    <x v="6"/>
    <s v="BP Oil Intl Ltd"/>
    <x v="2"/>
    <d v="2001-01-24T00:00:00"/>
    <d v="2003-01-24T00:00:00"/>
    <x v="0"/>
    <n v="10000000"/>
    <n v="-2369.9840749999998"/>
    <n v="1.6"/>
    <n v="154.06843599999999"/>
    <n v="153.21776399999999"/>
    <n v="-0.50668444478358388"/>
    <n v="1200.8340651873104"/>
    <n v="1816.5879030000001"/>
    <x v="0"/>
    <n v="3017.4219681873105"/>
    <n v="-282727.25245899998"/>
    <n v="-280819.99656599999"/>
    <n v="1907.2558929999941"/>
    <n v="-1110.1660751873164"/>
    <n v="-282727.25245899998"/>
    <n v="-280819.99656599999"/>
    <n v="1907.2558929999941"/>
    <x v="0"/>
    <n v="-28070.091384299994"/>
    <n v="324444.44444400002"/>
    <n v="43624.447878000035"/>
    <n v="43624.447878000035"/>
    <n v="1907.2558929999941"/>
    <n v="1907.2558929999941"/>
    <n v="1907.2558929999941"/>
    <x v="5"/>
    <x v="0"/>
    <x v="6"/>
    <x v="12"/>
  </r>
  <r>
    <n v="1311"/>
    <n v="471"/>
    <x v="0"/>
    <x v="0"/>
    <x v="78"/>
    <x v="0"/>
    <x v="8"/>
    <x v="3"/>
    <s v="Portfolio ISIS"/>
    <x v="5"/>
    <d v="2001-01-05T00:00:00"/>
    <d v="2006-01-05T00:00:00"/>
    <x v="0"/>
    <n v="-10000000"/>
    <n v="4188.6299519999993"/>
    <n v="1.65"/>
    <n v="123.740891"/>
    <n v="122.982196"/>
    <n v="-0.69213067162107555"/>
    <n v="-2899.0792618499131"/>
    <n v="-1373.246232"/>
    <x v="0"/>
    <n v="-4272.3254938499131"/>
    <n v="-208559.265331"/>
    <n v="-212368.76841799999"/>
    <n v="-3809.50308699999"/>
    <n v="462.82240684992303"/>
    <n v="-208559.265331"/>
    <n v="-212368.76841799999"/>
    <n v="-3809.50308699999"/>
    <x v="0"/>
    <n v="52366.251659903995"/>
    <n v="0"/>
    <n v="-212368.76841799999"/>
    <n v="-135497.958919"/>
    <n v="-3809.50308699999"/>
    <n v="-3809.50308699999"/>
    <n v="-3809.50308699999"/>
    <x v="1"/>
    <x v="0"/>
    <x v="0"/>
    <x v="0"/>
  </r>
  <r>
    <n v="1504"/>
    <n v="554"/>
    <x v="0"/>
    <x v="1"/>
    <x v="78"/>
    <x v="0"/>
    <x v="8"/>
    <x v="3"/>
    <s v="Portfolio ISIS"/>
    <x v="1"/>
    <d v="2001-01-05T00:00:00"/>
    <d v="2006-01-05T00:00:00"/>
    <x v="0"/>
    <n v="10000000"/>
    <n v="-4188.6299519999993"/>
    <n v="1.65"/>
    <n v="123.740891"/>
    <n v="122.982196"/>
    <n v="-0.69213067162107555"/>
    <n v="2899.0792618499131"/>
    <n v="1373.246232"/>
    <x v="0"/>
    <n v="4272.3254938499131"/>
    <n v="208559.265331"/>
    <n v="212368.76841799999"/>
    <n v="3809.50308699999"/>
    <n v="-462.82240684992303"/>
    <n v="208559.265331"/>
    <n v="212368.76841799999"/>
    <n v="3809.50308699999"/>
    <x v="0"/>
    <n v="-52366.251659903995"/>
    <n v="0"/>
    <n v="212368.76841799999"/>
    <n v="135497.958919"/>
    <n v="3809.50308699999"/>
    <n v="3809.50308699999"/>
    <n v="3809.50308699999"/>
    <x v="1"/>
    <x v="0"/>
    <x v="0"/>
    <x v="0"/>
  </r>
  <r>
    <n v="1312"/>
    <n v="472"/>
    <x v="0"/>
    <x v="0"/>
    <x v="79"/>
    <x v="0"/>
    <x v="6"/>
    <x v="0"/>
    <s v="Portfolio ISIS"/>
    <x v="3"/>
    <d v="2001-01-05T00:00:00"/>
    <d v="2006-01-05T00:00:00"/>
    <x v="0"/>
    <n v="-10000000"/>
    <n v="4094.9535179999998"/>
    <n v="1.1200000000000001"/>
    <n v="109.19256900000001"/>
    <n v="108.475934"/>
    <n v="-0.68859563932485612"/>
    <n v="-2819.7671357327786"/>
    <n v="-1258.5229919999999"/>
    <x v="0"/>
    <n v="-4078.2901277327783"/>
    <n v="-38941.515867000002"/>
    <n v="-42235.909275999998"/>
    <n v="-3294.3934089999966"/>
    <n v="783.89671873278166"/>
    <n v="-38941.515867000002"/>
    <n v="-42235.909275999998"/>
    <n v="-3294.3934089999966"/>
    <x v="0"/>
    <n v="51195.108882036002"/>
    <n v="0"/>
    <n v="-42235.909275999998"/>
    <n v="-73048.339267000003"/>
    <n v="-3294.3934089999966"/>
    <n v="-3294.3934089999966"/>
    <n v="-3294.3934089999966"/>
    <x v="1"/>
    <x v="0"/>
    <x v="0"/>
    <x v="0"/>
  </r>
  <r>
    <n v="1558"/>
    <n v="604"/>
    <x v="0"/>
    <x v="1"/>
    <x v="79"/>
    <x v="0"/>
    <x v="6"/>
    <x v="0"/>
    <s v="Portfolio ISIS"/>
    <x v="1"/>
    <d v="2001-01-05T00:00:00"/>
    <d v="2006-01-05T00:00:00"/>
    <x v="0"/>
    <n v="10000000"/>
    <n v="-4094.9535179999998"/>
    <n v="1.1200000000000001"/>
    <n v="109.19256900000001"/>
    <n v="108.475934"/>
    <n v="-0.68859563932485612"/>
    <n v="2819.7671357327786"/>
    <n v="1258.5229919999999"/>
    <x v="0"/>
    <n v="4078.2901277327783"/>
    <n v="38941.515867000002"/>
    <n v="42235.909275999998"/>
    <n v="3294.3934089999966"/>
    <n v="-783.89671873278166"/>
    <n v="38941.515867000002"/>
    <n v="42235.909275999998"/>
    <n v="3294.3934089999966"/>
    <x v="0"/>
    <n v="-51195.108882036002"/>
    <n v="0"/>
    <n v="42235.909275999998"/>
    <n v="73048.339267000003"/>
    <n v="3294.3934089999966"/>
    <n v="3294.3934089999966"/>
    <n v="3294.3934089999966"/>
    <x v="1"/>
    <x v="0"/>
    <x v="0"/>
    <x v="0"/>
  </r>
  <r>
    <n v="1313"/>
    <n v="473"/>
    <x v="0"/>
    <x v="0"/>
    <x v="80"/>
    <x v="5"/>
    <x v="4"/>
    <x v="4"/>
    <s v="Portfolio ISIS"/>
    <x v="2"/>
    <d v="2001-01-05T00:00:00"/>
    <d v="2006-01-05T00:00:00"/>
    <x v="0"/>
    <n v="-10000000"/>
    <n v="4048.1128369999997"/>
    <n v="0.9"/>
    <n v="149.92967200000001"/>
    <n v="146.85324399999999"/>
    <n v="-3.0044584534551864"/>
    <n v="-12162.386833665107"/>
    <n v="-1410.845217"/>
    <x v="0"/>
    <n v="-13573.232050665107"/>
    <n v="222158.45579000001"/>
    <n v="209835.06924499999"/>
    <n v="-12323.386545000016"/>
    <n v="1249.845505665091"/>
    <n v="222158.45579000001"/>
    <n v="209835.06924499999"/>
    <n v="-12323.386545000016"/>
    <x v="0"/>
    <n v="23307.009659027499"/>
    <n v="0"/>
    <n v="209835.06924499999"/>
    <n v="88387.728289999985"/>
    <n v="-12323.386545000016"/>
    <n v="-12323.386545000016"/>
    <n v="-12323.386545000016"/>
    <x v="1"/>
    <x v="3"/>
    <x v="1"/>
    <x v="5"/>
  </r>
  <r>
    <n v="1505"/>
    <n v="555"/>
    <x v="0"/>
    <x v="1"/>
    <x v="80"/>
    <x v="5"/>
    <x v="4"/>
    <x v="4"/>
    <s v="Portfolio ISIS"/>
    <x v="1"/>
    <d v="2001-01-05T00:00:00"/>
    <d v="2006-01-05T00:00:00"/>
    <x v="0"/>
    <n v="10000000"/>
    <n v="-4048.1128369999997"/>
    <n v="0.9"/>
    <n v="149.92967200000001"/>
    <n v="146.85324399999999"/>
    <n v="-3.0044584534551864"/>
    <n v="12162.386833665107"/>
    <n v="1410.845217"/>
    <x v="0"/>
    <n v="13573.232050665107"/>
    <n v="-222158.45579000001"/>
    <n v="-209835.06924499999"/>
    <n v="12323.386545000016"/>
    <n v="-1249.845505665091"/>
    <n v="-222158.45579000001"/>
    <n v="-209835.06924499999"/>
    <n v="12323.386545000016"/>
    <x v="0"/>
    <n v="-23307.009659027499"/>
    <n v="0"/>
    <n v="-209835.06924499999"/>
    <n v="-88387.728289999985"/>
    <n v="12323.386545000016"/>
    <n v="12323.386545000016"/>
    <n v="12323.386545000016"/>
    <x v="1"/>
    <x v="3"/>
    <x v="1"/>
    <x v="5"/>
  </r>
  <r>
    <n v="1596"/>
    <n v="650"/>
    <x v="0"/>
    <x v="0"/>
    <x v="80"/>
    <x v="5"/>
    <x v="4"/>
    <x v="4"/>
    <s v="JP Morgan"/>
    <x v="2"/>
    <d v="2001-01-05T00:00:00"/>
    <d v="2006-01-05T00:00:00"/>
    <x v="0"/>
    <n v="10000000"/>
    <n v="-4096.9181079999998"/>
    <n v="1.29"/>
    <n v="149.92967200000001"/>
    <n v="146.85324399999999"/>
    <n v="-3.002425621130647"/>
    <n v="12300.691895133295"/>
    <n v="1513.4226390000001"/>
    <x v="0"/>
    <n v="13814.114534133296"/>
    <n v="-53749.335275999998"/>
    <n v="-40995.481776000001"/>
    <n v="12753.853499999997"/>
    <n v="-1060.2610341332984"/>
    <n v="-53749.335275999998"/>
    <n v="-40995.481776000001"/>
    <n v="12753.853499999997"/>
    <x v="0"/>
    <n v="-23588.006006809999"/>
    <n v="0"/>
    <n v="-40995.481776000001"/>
    <n v="-40995.481776000001"/>
    <n v="12753.853499999997"/>
    <n v="12753.853499999997"/>
    <n v="12753.853499999997"/>
    <x v="1"/>
    <x v="3"/>
    <x v="1"/>
    <x v="5"/>
  </r>
  <r>
    <n v="1625"/>
    <n v="825"/>
    <x v="0"/>
    <x v="0"/>
    <x v="80"/>
    <x v="5"/>
    <x v="4"/>
    <x v="4"/>
    <s v="Paribas London"/>
    <x v="2"/>
    <d v="2001-01-22T00:00:00"/>
    <d v="2002-01-22T00:00:00"/>
    <x v="1"/>
    <n v="20000000"/>
    <n v="-1526.7495329999999"/>
    <n v="0.6"/>
    <n v="73.924166"/>
    <n v="71.821799999999996"/>
    <n v="-1.6376202925116878"/>
    <n v="2500.2360168235427"/>
    <n v="1727.9661690000003"/>
    <x v="0"/>
    <n v="4228.202185823543"/>
    <n v="1564.0021389999999"/>
    <n v="5293.7248509999999"/>
    <n v="3729.7227119999998"/>
    <n v="-498.47947382354323"/>
    <n v="1379.4498865979999"/>
    <n v="4645.2435567524999"/>
    <n v="3265.7936701545"/>
    <x v="0"/>
    <n v="-8790.2604362474995"/>
    <n v="0"/>
    <n v="4645.2435567524999"/>
    <n v="4645.2435567524999"/>
    <n v="3265.7936701545"/>
    <n v="3265.7936701545"/>
    <n v="3265.7936701545"/>
    <x v="2"/>
    <x v="3"/>
    <x v="1"/>
    <x v="5"/>
  </r>
  <r>
    <n v="1314"/>
    <n v="474"/>
    <x v="0"/>
    <x v="0"/>
    <x v="81"/>
    <x v="5"/>
    <x v="6"/>
    <x v="3"/>
    <s v="Portfolio ISIS"/>
    <x v="4"/>
    <d v="2001-01-05T00:00:00"/>
    <d v="2006-01-05T00:00:00"/>
    <x v="0"/>
    <n v="-10000000"/>
    <n v="4193.3617020000002"/>
    <n v="1.6"/>
    <n v="97.109323000000003"/>
    <n v="97.010056000000006"/>
    <n v="-6.6502562886848249E-2"/>
    <n v="-278.86930029455601"/>
    <n v="-1312.7133180000001"/>
    <x v="0"/>
    <n v="-1591.5826182945561"/>
    <n v="-298229.148247"/>
    <n v="-299400.61437299999"/>
    <n v="-1171.4661259999848"/>
    <n v="420.11649229457134"/>
    <n v="-298229.148247"/>
    <n v="-299400.61437299999"/>
    <n v="-1171.4661259999848"/>
    <x v="0"/>
    <n v="24143.279999265"/>
    <n v="0"/>
    <n v="-299400.61437299999"/>
    <n v="-183493.35117699997"/>
    <n v="-1171.4661259999848"/>
    <n v="-1171.4661259999848"/>
    <n v="-1171.4661259999848"/>
    <x v="1"/>
    <x v="3"/>
    <x v="1"/>
    <x v="5"/>
  </r>
  <r>
    <n v="1550"/>
    <n v="596"/>
    <x v="0"/>
    <x v="1"/>
    <x v="81"/>
    <x v="5"/>
    <x v="6"/>
    <x v="3"/>
    <s v="Portfolio ISIS"/>
    <x v="1"/>
    <d v="2001-01-05T00:00:00"/>
    <d v="2006-01-05T00:00:00"/>
    <x v="0"/>
    <n v="10000000"/>
    <n v="-4193.3617020000002"/>
    <n v="1.6"/>
    <n v="97.109323000000003"/>
    <n v="97.010056000000006"/>
    <n v="-6.6502562886848249E-2"/>
    <n v="278.86930029455601"/>
    <n v="1312.7133180000001"/>
    <x v="0"/>
    <n v="1591.5826182945561"/>
    <n v="298229.148247"/>
    <n v="299400.61437299999"/>
    <n v="1171.4661259999848"/>
    <n v="-420.11649229457134"/>
    <n v="298229.148247"/>
    <n v="299400.61437299999"/>
    <n v="1171.4661259999848"/>
    <x v="0"/>
    <n v="-24143.279999265"/>
    <n v="0"/>
    <n v="299400.61437299999"/>
    <n v="183493.35117699997"/>
    <n v="1171.4661259999848"/>
    <n v="1171.4661259999848"/>
    <n v="1171.4661259999848"/>
    <x v="1"/>
    <x v="3"/>
    <x v="1"/>
    <x v="5"/>
  </r>
  <r>
    <n v="1687"/>
    <n v="895"/>
    <x v="0"/>
    <x v="0"/>
    <x v="81"/>
    <x v="5"/>
    <x v="6"/>
    <x v="3"/>
    <s v="Morgan Stanley CP"/>
    <x v="4"/>
    <d v="2001-03-15T00:00:00"/>
    <d v="2006-03-15T00:00:00"/>
    <x v="0"/>
    <n v="5000000"/>
    <n v="-2139.681603"/>
    <n v="1.2"/>
    <n v="98.928151"/>
    <n v="98.830944000000002"/>
    <n v="-7.9354042766238517E-2"/>
    <n v="169.79238543059577"/>
    <n v="611.00990999999999"/>
    <x v="0"/>
    <n v="780.80229543059579"/>
    <n v="47990.339042"/>
    <n v="48423.026817999998"/>
    <n v="432.68777599999885"/>
    <n v="-348.11451943059694"/>
    <n v="47990.339042"/>
    <n v="48423.026817999998"/>
    <n v="432.68777599999885"/>
    <x v="0"/>
    <n v="-12319.2168292725"/>
    <n v="0"/>
    <n v="48423.026817999998"/>
    <n v="48423.026817999998"/>
    <n v="432.68777599999885"/>
    <n v="432.68777599999885"/>
    <n v="432.68777599999885"/>
    <x v="1"/>
    <x v="3"/>
    <x v="1"/>
    <x v="5"/>
  </r>
  <r>
    <n v="1747"/>
    <n v="953"/>
    <x v="0"/>
    <x v="0"/>
    <x v="81"/>
    <x v="5"/>
    <x v="6"/>
    <x v="3"/>
    <s v="Deutsche Bank AG NY"/>
    <x v="4"/>
    <d v="2001-04-03T00:00:00"/>
    <d v="2006-04-03T00:00:00"/>
    <x v="0"/>
    <n v="-5000000"/>
    <n v="2143.3643750000001"/>
    <n v="1"/>
    <n v="99.437693999999993"/>
    <n v="99.342145000000002"/>
    <n v="-8.6333582643582554E-2"/>
    <n v="-185.04432540437318"/>
    <n v="-586.58417700000007"/>
    <x v="0"/>
    <n v="-771.62850240437319"/>
    <n v="-1206.553091"/>
    <n v="-1552.2992569999999"/>
    <n v="-345.7461659999999"/>
    <n v="425.88233640437329"/>
    <n v="-1206.553091"/>
    <n v="-1552.2992569999999"/>
    <n v="-345.7461659999999"/>
    <x v="0"/>
    <n v="12340.420389062499"/>
    <n v="0"/>
    <n v="-1552.2992569999999"/>
    <n v="-1552.2992569999999"/>
    <n v="-345.7461659999999"/>
    <n v="-345.7461659999999"/>
    <n v="-345.7461659999999"/>
    <x v="1"/>
    <x v="3"/>
    <x v="1"/>
    <x v="5"/>
  </r>
  <r>
    <n v="1315"/>
    <n v="475"/>
    <x v="0"/>
    <x v="0"/>
    <x v="82"/>
    <x v="5"/>
    <x v="6"/>
    <x v="3"/>
    <s v="Portfolio ISIS"/>
    <x v="3"/>
    <d v="2001-01-05T00:00:00"/>
    <d v="2006-01-05T00:00:00"/>
    <x v="0"/>
    <n v="-10000000"/>
    <n v="4049.6843170000002"/>
    <n v="0.65"/>
    <n v="86.340196000000006"/>
    <n v="85.751718999999994"/>
    <n v="-0.55911795616468996"/>
    <n v="-2264.2512184332386"/>
    <n v="-840.85127999999986"/>
    <x v="0"/>
    <n v="-3105.1024984332385"/>
    <n v="72411.777067999996"/>
    <n v="69907.638850999996"/>
    <n v="-2504.1382169999997"/>
    <n v="600.96428143323874"/>
    <n v="72411.777067999996"/>
    <n v="69907.638850999996"/>
    <n v="-2504.1382169999997"/>
    <x v="0"/>
    <n v="23316.057455127502"/>
    <n v="0"/>
    <n v="69907.638850999996"/>
    <n v="64088.565526999999"/>
    <n v="-2504.1382169999997"/>
    <n v="-2504.1382169999997"/>
    <n v="-2504.1382169999997"/>
    <x v="1"/>
    <x v="3"/>
    <x v="1"/>
    <x v="5"/>
  </r>
  <r>
    <n v="1506"/>
    <n v="556"/>
    <x v="0"/>
    <x v="1"/>
    <x v="82"/>
    <x v="5"/>
    <x v="6"/>
    <x v="3"/>
    <s v="Portfolio ISIS"/>
    <x v="1"/>
    <d v="2001-01-05T00:00:00"/>
    <d v="2006-01-05T00:00:00"/>
    <x v="0"/>
    <n v="10000000"/>
    <n v="-4049.6843170000002"/>
    <n v="0.65"/>
    <n v="86.340196000000006"/>
    <n v="85.751718999999994"/>
    <n v="-0.55911795616468996"/>
    <n v="2264.2512184332386"/>
    <n v="840.85127999999986"/>
    <x v="0"/>
    <n v="3105.1024984332385"/>
    <n v="-72411.777067999996"/>
    <n v="-69907.638850999996"/>
    <n v="2504.1382169999997"/>
    <n v="-600.96428143323874"/>
    <n v="-72411.777067999996"/>
    <n v="-69907.638850999996"/>
    <n v="2504.1382169999997"/>
    <x v="0"/>
    <n v="-23316.057455127502"/>
    <n v="0"/>
    <n v="-69907.638850999996"/>
    <n v="-64088.565526999999"/>
    <n v="2504.1382169999997"/>
    <n v="2504.1382169999997"/>
    <n v="2504.1382169999997"/>
    <x v="1"/>
    <x v="3"/>
    <x v="1"/>
    <x v="5"/>
  </r>
  <r>
    <n v="1316"/>
    <n v="476"/>
    <x v="0"/>
    <x v="0"/>
    <x v="83"/>
    <x v="0"/>
    <x v="0"/>
    <x v="3"/>
    <s v="Portfolio ISIS"/>
    <x v="3"/>
    <d v="2001-01-05T00:00:00"/>
    <d v="2006-01-05T00:00:00"/>
    <x v="0"/>
    <n v="-10000000"/>
    <n v="4126.2758700000004"/>
    <n v="1.9"/>
    <n v="248.15962200000001"/>
    <n v="247.22813199999999"/>
    <n v="-0.74494561502200185"/>
    <n v="-3073.8511157275962"/>
    <n v="-2482.1030069999997"/>
    <x v="0"/>
    <n v="-5555.9541227275959"/>
    <n v="183924.300445"/>
    <n v="180025.93939799999"/>
    <n v="-3898.3610470000131"/>
    <n v="1657.5930757275828"/>
    <n v="183924.300445"/>
    <n v="180025.93939799999"/>
    <n v="-3898.3610470000131"/>
    <x v="0"/>
    <n v="51586.700926740014"/>
    <n v="0"/>
    <n v="180025.93939799999"/>
    <n v="-224250.30264800004"/>
    <n v="-3898.3610470000131"/>
    <n v="-3898.3610470000131"/>
    <n v="-3898.3610470000131"/>
    <x v="1"/>
    <x v="0"/>
    <x v="0"/>
    <x v="0"/>
  </r>
  <r>
    <n v="1507"/>
    <n v="557"/>
    <x v="0"/>
    <x v="1"/>
    <x v="83"/>
    <x v="0"/>
    <x v="0"/>
    <x v="3"/>
    <s v="Portfolio ISIS"/>
    <x v="1"/>
    <d v="2001-01-05T00:00:00"/>
    <d v="2006-01-05T00:00:00"/>
    <x v="0"/>
    <n v="10000000"/>
    <n v="-4126.2758700000004"/>
    <n v="1.9"/>
    <n v="248.15962200000001"/>
    <n v="247.22813199999999"/>
    <n v="-0.74494561502200185"/>
    <n v="3073.8511157275962"/>
    <n v="2482.1030069999997"/>
    <x v="0"/>
    <n v="5555.9541227275959"/>
    <n v="-183924.300445"/>
    <n v="-180025.93939799999"/>
    <n v="3898.3610470000131"/>
    <n v="-1657.5930757275828"/>
    <n v="-183924.300445"/>
    <n v="-180025.93939799999"/>
    <n v="3898.3610470000131"/>
    <x v="0"/>
    <n v="-51586.700926740014"/>
    <n v="0"/>
    <n v="-180025.93939799999"/>
    <n v="224250.30264800004"/>
    <n v="3898.3610470000131"/>
    <n v="3898.3610470000131"/>
    <n v="3898.3610470000131"/>
    <x v="1"/>
    <x v="0"/>
    <x v="0"/>
    <x v="0"/>
  </r>
  <r>
    <n v="1624"/>
    <n v="824"/>
    <x v="0"/>
    <x v="0"/>
    <x v="83"/>
    <x v="0"/>
    <x v="0"/>
    <x v="3"/>
    <s v="JP Morgan"/>
    <x v="3"/>
    <d v="2001-01-19T00:00:00"/>
    <d v="2006-01-19T00:00:00"/>
    <x v="0"/>
    <n v="10000000"/>
    <n v="-4265.7109129999999"/>
    <n v="2.8"/>
    <n v="248.84653800000001"/>
    <n v="247.91709499999999"/>
    <n v="-0.74420168521937391"/>
    <n v="3174.549250113274"/>
    <n v="2745.8661090000001"/>
    <x v="0"/>
    <n v="5920.4153591132745"/>
    <n v="181682.82873899999"/>
    <n v="186370.691605"/>
    <n v="4687.8628660000104"/>
    <n v="-1232.5524931132641"/>
    <n v="181682.82873899999"/>
    <n v="186370.691605"/>
    <n v="4687.8628660000104"/>
    <x v="0"/>
    <n v="-53329.917834326006"/>
    <n v="0"/>
    <n v="186370.691605"/>
    <n v="186370.691605"/>
    <n v="4687.8628660000104"/>
    <n v="4687.8628660000104"/>
    <n v="4687.8628660000104"/>
    <x v="1"/>
    <x v="0"/>
    <x v="0"/>
    <x v="0"/>
  </r>
  <r>
    <n v="1317"/>
    <n v="477"/>
    <x v="0"/>
    <x v="0"/>
    <x v="84"/>
    <x v="0"/>
    <x v="7"/>
    <x v="2"/>
    <s v="Portfolio ISIS"/>
    <x v="2"/>
    <d v="2001-01-05T00:00:00"/>
    <d v="2006-01-05T00:00:00"/>
    <x v="0"/>
    <n v="-10000000"/>
    <n v="4397.9967689999994"/>
    <n v="3"/>
    <n v="270.66204800000003"/>
    <n v="269.535661"/>
    <n v="-0.79439954097046073"/>
    <n v="-3493.7666144831687"/>
    <n v="-2676.0876749999998"/>
    <x v="0"/>
    <n v="-6169.854289483168"/>
    <n v="-184718.980977"/>
    <n v="-190046.90819300001"/>
    <n v="-5327.927216000011"/>
    <n v="841.92707348315707"/>
    <n v="-184718.980977"/>
    <n v="-190046.90819300001"/>
    <n v="-5327.927216000011"/>
    <x v="0"/>
    <n v="54983.755606038001"/>
    <n v="0"/>
    <n v="-190046.90819300001"/>
    <n v="-151095.331737"/>
    <n v="-5327.927216000011"/>
    <n v="-5327.927216000011"/>
    <n v="-5327.927216000011"/>
    <x v="1"/>
    <x v="0"/>
    <x v="0"/>
    <x v="0"/>
  </r>
  <r>
    <n v="1559"/>
    <n v="605"/>
    <x v="0"/>
    <x v="1"/>
    <x v="84"/>
    <x v="0"/>
    <x v="7"/>
    <x v="2"/>
    <s v="Portfolio ISIS"/>
    <x v="1"/>
    <d v="2001-01-05T00:00:00"/>
    <d v="2006-01-05T00:00:00"/>
    <x v="0"/>
    <n v="10000000"/>
    <n v="-4397.9967689999994"/>
    <n v="3"/>
    <n v="270.66204800000003"/>
    <n v="269.535661"/>
    <n v="-0.79439954097046073"/>
    <n v="3493.7666144831687"/>
    <n v="2676.0876749999998"/>
    <x v="0"/>
    <n v="6169.854289483168"/>
    <n v="184718.980977"/>
    <n v="190046.90819300001"/>
    <n v="5327.927216000011"/>
    <n v="-841.92707348315707"/>
    <n v="184718.980977"/>
    <n v="190046.90819300001"/>
    <n v="5327.927216000011"/>
    <x v="0"/>
    <n v="-54983.755606038001"/>
    <n v="0"/>
    <n v="190046.90819300001"/>
    <n v="151095.331737"/>
    <n v="5327.927216000011"/>
    <n v="5327.927216000011"/>
    <n v="5327.927216000011"/>
    <x v="1"/>
    <x v="0"/>
    <x v="0"/>
    <x v="0"/>
  </r>
  <r>
    <n v="1662"/>
    <n v="873"/>
    <x v="0"/>
    <x v="0"/>
    <x v="85"/>
    <x v="5"/>
    <x v="2"/>
    <x v="3"/>
    <s v="CSFB Intl"/>
    <x v="3"/>
    <d v="2001-03-02T00:00:00"/>
    <d v="2006-03-02T00:00:00"/>
    <x v="0"/>
    <n v="10000000"/>
    <n v="-4246.4461140000003"/>
    <n v="1.1000000000000001"/>
    <n v="91.034473000000006"/>
    <n v="90.441576999999995"/>
    <n v="-0.56625475065486353"/>
    <n v="2404.5702854523843"/>
    <n v="970.68843300000003"/>
    <x v="0"/>
    <n v="3375.2587184523845"/>
    <n v="89940.610346999994"/>
    <n v="92876.899233999997"/>
    <n v="2936.2888870000024"/>
    <n v="-438.9698314523821"/>
    <n v="89940.610346999994"/>
    <n v="92876.899233999997"/>
    <n v="2936.2888870000024"/>
    <x v="0"/>
    <n v="-24448.913501355004"/>
    <n v="0"/>
    <n v="92876.899233999997"/>
    <n v="92876.899233999997"/>
    <n v="2936.2888870000024"/>
    <n v="2936.2888870000024"/>
    <n v="2936.2888870000024"/>
    <x v="1"/>
    <x v="3"/>
    <x v="1"/>
    <x v="5"/>
  </r>
  <r>
    <n v="1684"/>
    <n v="892"/>
    <x v="0"/>
    <x v="0"/>
    <x v="85"/>
    <x v="5"/>
    <x v="2"/>
    <x v="3"/>
    <s v="Morgan Stanley CP"/>
    <x v="3"/>
    <d v="2001-03-14T00:00:00"/>
    <d v="2006-03-14T00:00:00"/>
    <x v="0"/>
    <n v="20000000"/>
    <n v="-8497.1819959999993"/>
    <n v="0.96"/>
    <n v="91.192876999999996"/>
    <n v="90.599979000000005"/>
    <n v="-0.56636390630201106"/>
    <n v="4812.4971878136794"/>
    <n v="1877.5240920000001"/>
    <x v="0"/>
    <n v="6690.0212798136799"/>
    <n v="51525.733012999997"/>
    <n v="57170.767253999999"/>
    <n v="5645.0342410000012"/>
    <n v="-1044.9870388136787"/>
    <n v="51525.733012999997"/>
    <n v="57170.767253999999"/>
    <n v="5645.0342410000012"/>
    <x v="0"/>
    <n v="-48922.525341969995"/>
    <n v="0"/>
    <n v="57170.767253999999"/>
    <n v="57170.767253999999"/>
    <n v="5645.0342410000012"/>
    <n v="5645.0342410000012"/>
    <n v="5645.0342410000012"/>
    <x v="1"/>
    <x v="3"/>
    <x v="1"/>
    <x v="5"/>
  </r>
  <r>
    <n v="1721"/>
    <n v="925"/>
    <x v="0"/>
    <x v="0"/>
    <x v="85"/>
    <x v="5"/>
    <x v="2"/>
    <x v="3"/>
    <s v="Deutsche Bank AG NY"/>
    <x v="3"/>
    <d v="2001-03-26T00:00:00"/>
    <d v="2006-03-26T00:00:00"/>
    <x v="0"/>
    <n v="-5000000"/>
    <n v="2134.1853620000002"/>
    <n v="0.93"/>
    <n v="91.349711999999997"/>
    <n v="90.757896000000002"/>
    <n v="-0.56639209401613255"/>
    <n v="-1208.7857162017581"/>
    <n v="-464.833662"/>
    <x v="0"/>
    <n v="-1673.6193782017581"/>
    <n v="-4559.2910439999996"/>
    <n v="-5960.6453279999996"/>
    <n v="-1401.354284"/>
    <n v="272.26509420175807"/>
    <n v="-4559.2910439999996"/>
    <n v="-5960.6453279999996"/>
    <n v="-1401.354284"/>
    <x v="0"/>
    <n v="12287.572221715"/>
    <n v="0"/>
    <n v="-5960.6453279999996"/>
    <n v="-5960.6453279999996"/>
    <n v="-1401.354284"/>
    <n v="-1401.354284"/>
    <n v="-1401.354284"/>
    <x v="1"/>
    <x v="3"/>
    <x v="1"/>
    <x v="5"/>
  </r>
  <r>
    <n v="217"/>
    <n v="334"/>
    <x v="0"/>
    <x v="0"/>
    <x v="86"/>
    <x v="6"/>
    <x v="2"/>
    <x v="3"/>
    <s v="LBIE"/>
    <x v="4"/>
    <d v="2000-10-04T00:00:00"/>
    <d v="2005-10-04T00:00:00"/>
    <x v="0"/>
    <n v="-10000000"/>
    <n v="3843.239274"/>
    <n v="0.35"/>
    <n v="47.269444"/>
    <n v="47.200676000000001"/>
    <n v="-4.6609770053080743E-2"/>
    <n v="-179.13249882010896"/>
    <n v="-533.06982000000005"/>
    <x v="0"/>
    <n v="-712.20231882010899"/>
    <n v="40312.236229000002"/>
    <n v="39987.598169999997"/>
    <n v="-324.63805900000443"/>
    <n v="387.56425982010455"/>
    <n v="40312.236229000002"/>
    <n v="39987.598169999997"/>
    <n v="-324.63805900000443"/>
    <x v="0"/>
    <n v="15805.321514325002"/>
    <n v="-8944.4444440000007"/>
    <n v="31043.153725999997"/>
    <n v="-120945.88057900002"/>
    <n v="-324.63805900000443"/>
    <n v="-324.63805900000443"/>
    <n v="-324.63805900000443"/>
    <x v="1"/>
    <x v="4"/>
    <x v="1"/>
    <x v="6"/>
  </r>
  <r>
    <n v="225"/>
    <n v="341"/>
    <x v="0"/>
    <x v="0"/>
    <x v="86"/>
    <x v="6"/>
    <x v="2"/>
    <x v="3"/>
    <s v="JP Morgan"/>
    <x v="4"/>
    <d v="2000-10-13T00:00:00"/>
    <d v="2005-10-13T00:00:00"/>
    <x v="0"/>
    <n v="10000000"/>
    <n v="-3871.6615489999999"/>
    <n v="0.42"/>
    <n v="47.395260999999998"/>
    <n v="47.326247000000002"/>
    <n v="-4.6566714230038747E-2"/>
    <n v="180.29055694771216"/>
    <n v="550.822632"/>
    <x v="0"/>
    <n v="731.11318894771216"/>
    <n v="-12650.939987"/>
    <n v="-12276.933268999999"/>
    <n v="374.00671800000055"/>
    <n v="-357.10647094771161"/>
    <n v="-12650.939987"/>
    <n v="-12276.933268999999"/>
    <n v="374.00671800000055"/>
    <x v="0"/>
    <n v="-15922.208120262501"/>
    <n v="11083.333333"/>
    <n v="-1193.5999359999987"/>
    <n v="122821.864554"/>
    <n v="374.00671800000055"/>
    <n v="374.00671800000055"/>
    <n v="374.00671800000055"/>
    <x v="1"/>
    <x v="4"/>
    <x v="1"/>
    <x v="6"/>
  </r>
  <r>
    <n v="260"/>
    <n v="375"/>
    <x v="0"/>
    <x v="0"/>
    <x v="86"/>
    <x v="6"/>
    <x v="2"/>
    <x v="3"/>
    <s v="Deutsche Bank AG"/>
    <x v="4"/>
    <d v="2000-11-07T00:00:00"/>
    <d v="2006-11-07T00:00:00"/>
    <x v="0"/>
    <n v="10000000"/>
    <n v="-4664.7975639999995"/>
    <n v="0.51"/>
    <n v="52.625549999999997"/>
    <n v="52.559730999999999"/>
    <n v="-7.7637947373078442E-2"/>
    <n v="362.16530777989647"/>
    <n v="622.45193100000006"/>
    <x v="0"/>
    <n v="984.61723877989652"/>
    <n v="9.6324780000000008"/>
    <n v="455.78943099999998"/>
    <n v="446.15695299999999"/>
    <n v="-538.46028577989659"/>
    <n v="9.6324780000000008"/>
    <n v="455.78943099999998"/>
    <n v="446.15695299999999"/>
    <x v="0"/>
    <n v="-19183.97998195"/>
    <n v="13033.333333"/>
    <n v="13489.122764"/>
    <n v="147837.46311400001"/>
    <n v="446.1569529999997"/>
    <n v="446.1569529999997"/>
    <n v="446.15695299999999"/>
    <x v="6"/>
    <x v="4"/>
    <x v="1"/>
    <x v="6"/>
  </r>
  <r>
    <n v="1060"/>
    <n v="424"/>
    <x v="0"/>
    <x v="0"/>
    <x v="86"/>
    <x v="6"/>
    <x v="2"/>
    <x v="3"/>
    <s v="Morgan Stanley CP"/>
    <x v="4"/>
    <d v="2000-12-12T00:00:00"/>
    <d v="2005-12-12T00:00:00"/>
    <x v="0"/>
    <n v="-10000000"/>
    <n v="4044.2248600000003"/>
    <n v="0.75"/>
    <n v="48.207113"/>
    <n v="48.139170999999997"/>
    <n v="-5.1969488845675982E-2"/>
    <n v="-210.17629875117552"/>
    <n v="-628.34673599999996"/>
    <x v="0"/>
    <n v="-838.52303475117549"/>
    <n v="-115297.143465"/>
    <n v="-115910.80535900001"/>
    <n v="-613.66189400000439"/>
    <n v="224.86114075117109"/>
    <n v="-115297.143465"/>
    <n v="-115910.80535900001"/>
    <n v="-613.66189400000439"/>
    <x v="0"/>
    <n v="16631.87473675"/>
    <n v="-18750"/>
    <n v="-134660.80535899999"/>
    <n v="-132913.84360299999"/>
    <n v="-613.66189399998984"/>
    <n v="-613.66189399998984"/>
    <n v="-613.66189400000439"/>
    <x v="1"/>
    <x v="4"/>
    <x v="1"/>
    <x v="6"/>
  </r>
  <r>
    <n v="1650"/>
    <n v="860"/>
    <x v="0"/>
    <x v="0"/>
    <x v="86"/>
    <x v="6"/>
    <x v="2"/>
    <x v="3"/>
    <s v="LBIE"/>
    <x v="4"/>
    <d v="2001-02-23T00:00:00"/>
    <d v="2006-02-23T00:00:00"/>
    <x v="0"/>
    <n v="-10000000"/>
    <n v="4154.0743119999997"/>
    <n v="0.5"/>
    <n v="49.180706999999998"/>
    <n v="49.113613999999998"/>
    <n v="-5.8659214625827343E-2"/>
    <n v="-243.67473663924403"/>
    <n v="-569.61389099999997"/>
    <x v="0"/>
    <n v="-813.28862763924394"/>
    <n v="-8920.5138769999994"/>
    <n v="-9352.7881689999995"/>
    <n v="-432.27429200000006"/>
    <n v="381.01433563924388"/>
    <n v="-8920.5138769999994"/>
    <n v="-9352.7881689999995"/>
    <n v="-432.27429200000006"/>
    <x v="0"/>
    <n v="17083.6306081"/>
    <n v="0"/>
    <n v="-9352.7881689999995"/>
    <n v="-9352.7881689999995"/>
    <n v="-432.27429200000006"/>
    <n v="-432.27429200000006"/>
    <n v="-432.27429200000006"/>
    <x v="1"/>
    <x v="4"/>
    <x v="1"/>
    <x v="6"/>
  </r>
  <r>
    <n v="1685"/>
    <n v="894"/>
    <x v="0"/>
    <x v="0"/>
    <x v="86"/>
    <x v="6"/>
    <x v="2"/>
    <x v="3"/>
    <s v="Morgan Stanley CP"/>
    <x v="4"/>
    <d v="2001-03-14T00:00:00"/>
    <d v="2006-03-14T00:00:00"/>
    <x v="0"/>
    <n v="-10000000"/>
    <n v="4200.5948200000003"/>
    <n v="0.55000000000000004"/>
    <n v="49.431648000000003"/>
    <n v="49.364725"/>
    <n v="-6.1726738394825488E-2"/>
    <n v="-259.28901755679908"/>
    <n v="-600.72378900000001"/>
    <x v="0"/>
    <n v="-860.01280655679909"/>
    <n v="-27102.19656"/>
    <n v="-27575.828162999998"/>
    <n v="-473.63160299999799"/>
    <n v="386.3812035568011"/>
    <n v="-27102.19656"/>
    <n v="-27575.828162999998"/>
    <n v="-473.63160299999799"/>
    <x v="0"/>
    <n v="17274.946197249999"/>
    <n v="0"/>
    <n v="-27575.828162999998"/>
    <n v="-27575.828162999998"/>
    <n v="-473.63160299999799"/>
    <n v="-473.63160299999799"/>
    <n v="-473.63160299999799"/>
    <x v="1"/>
    <x v="4"/>
    <x v="1"/>
    <x v="6"/>
  </r>
  <r>
    <n v="1730"/>
    <n v="937"/>
    <x v="0"/>
    <x v="0"/>
    <x v="86"/>
    <x v="6"/>
    <x v="2"/>
    <x v="3"/>
    <s v="Bear Stearns"/>
    <x v="4"/>
    <d v="2001-03-29T00:00:00"/>
    <d v="2006-03-29T00:00:00"/>
    <x v="0"/>
    <n v="5000000"/>
    <n v="-2117.0542700000001"/>
    <n v="0.56999999999999995"/>
    <n v="49.634315000000001"/>
    <n v="49.568097000000002"/>
    <n v="-6.1829510966656571E-2"/>
    <n v="130.89643020397213"/>
    <n v="302.53378199999997"/>
    <x v="0"/>
    <n v="433.43021220397213"/>
    <n v="16412.411704999999"/>
    <n v="16656.672599000001"/>
    <n v="244.26089400000274"/>
    <n v="-189.1693182039694"/>
    <n v="16412.411704999999"/>
    <n v="16656.672599000001"/>
    <n v="244.26089400000274"/>
    <x v="0"/>
    <n v="-8706.3856853750003"/>
    <n v="0"/>
    <n v="16656.672599000001"/>
    <n v="16656.672599000001"/>
    <n v="244.26089400000274"/>
    <n v="244.26089400000274"/>
    <n v="244.26089400000274"/>
    <x v="1"/>
    <x v="4"/>
    <x v="1"/>
    <x v="6"/>
  </r>
  <r>
    <n v="1318"/>
    <n v="478"/>
    <x v="0"/>
    <x v="0"/>
    <x v="87"/>
    <x v="4"/>
    <x v="6"/>
    <x v="3"/>
    <s v="Portfolio ISIS"/>
    <x v="0"/>
    <d v="2001-01-05T00:00:00"/>
    <d v="2006-01-05T00:00:00"/>
    <x v="0"/>
    <n v="-10000000"/>
    <n v="4311.992534"/>
    <n v="3.55"/>
    <n v="332.16156100000001"/>
    <n v="331.25929600000001"/>
    <n v="-0.63262481094895451"/>
    <n v="-2727.8734616350534"/>
    <n v="-3571.3148369999999"/>
    <x v="0"/>
    <n v="-6299.1882986350538"/>
    <n v="-174720.25468300001"/>
    <n v="-179341.24083900001"/>
    <n v="-4620.986155999999"/>
    <n v="1678.2021426350548"/>
    <n v="-174720.25468300001"/>
    <n v="-179341.24083900001"/>
    <n v="-4620.986155999999"/>
    <x v="0"/>
    <n v="42559.366310580001"/>
    <n v="0"/>
    <n v="-179341.24083900001"/>
    <n v="-735213.69868399994"/>
    <n v="-4620.986155999999"/>
    <n v="-4620.986155999999"/>
    <n v="-4620.986155999999"/>
    <x v="1"/>
    <x v="0"/>
    <x v="3"/>
    <x v="4"/>
  </r>
  <r>
    <n v="1508"/>
    <n v="558"/>
    <x v="0"/>
    <x v="1"/>
    <x v="87"/>
    <x v="4"/>
    <x v="6"/>
    <x v="3"/>
    <s v="Portfolio ISIS"/>
    <x v="1"/>
    <d v="2001-01-05T00:00:00"/>
    <d v="2006-01-05T00:00:00"/>
    <x v="0"/>
    <n v="10000000"/>
    <n v="-4311.992534"/>
    <n v="3.55"/>
    <n v="332.16156100000001"/>
    <n v="331.25929600000001"/>
    <n v="-0.63262481094895451"/>
    <n v="2727.8734616350534"/>
    <n v="3571.3148369999999"/>
    <x v="0"/>
    <n v="6299.1882986350538"/>
    <n v="174720.25468300001"/>
    <n v="179341.24083900001"/>
    <n v="4620.986155999999"/>
    <n v="-1678.2021426350548"/>
    <n v="174720.25468300001"/>
    <n v="179341.24083900001"/>
    <n v="4620.986155999999"/>
    <x v="0"/>
    <n v="-42559.366310580001"/>
    <n v="0"/>
    <n v="179341.24083900001"/>
    <n v="735213.69868399994"/>
    <n v="4620.986155999999"/>
    <n v="4620.986155999999"/>
    <n v="4620.986155999999"/>
    <x v="1"/>
    <x v="0"/>
    <x v="3"/>
    <x v="4"/>
  </r>
  <r>
    <n v="1658"/>
    <n v="868"/>
    <x v="0"/>
    <x v="0"/>
    <x v="88"/>
    <x v="13"/>
    <x v="9"/>
    <x v="13"/>
    <s v="CSFB Intl"/>
    <x v="0"/>
    <d v="2001-02-27T00:00:00"/>
    <d v="2011-02-28T00:00:00"/>
    <x v="1"/>
    <n v="-20000000"/>
    <n v="16000"/>
    <n v="0.19"/>
    <n v="23.163733000000001"/>
    <n v="23.133465999999999"/>
    <n v="-4.8503026829004002E-3"/>
    <n v="64000"/>
    <n v="-528.27537600000005"/>
    <x v="0"/>
    <n v="63471.724624000002"/>
    <n v="-198"/>
    <n v="63273.724624000002"/>
    <n v="63471.724624000002"/>
    <n v="0"/>
    <n v="-198"/>
    <n v="56331.155603799998"/>
    <n v="56529.155603799998"/>
    <x v="0"/>
    <n v="2329.7903311455502"/>
    <n v="0"/>
    <n v="56331.155603799998"/>
    <n v="56331.155603799998"/>
    <n v="56529.2310478"/>
    <n v="56529.2310478"/>
    <n v="56529.155603799998"/>
    <x v="7"/>
    <x v="7"/>
    <x v="1"/>
    <x v="13"/>
  </r>
  <r>
    <n v="1319"/>
    <n v="479"/>
    <x v="0"/>
    <x v="0"/>
    <x v="89"/>
    <x v="6"/>
    <x v="1"/>
    <x v="4"/>
    <s v="Portfolio ISIS"/>
    <x v="2"/>
    <d v="2001-01-05T00:00:00"/>
    <d v="2006-01-05T00:00:00"/>
    <x v="0"/>
    <n v="-10000000"/>
    <n v="4027.2006700000002"/>
    <n v="0.24"/>
    <n v="29.477930000000001"/>
    <n v="29.232823"/>
    <n v="-0.24601278611888436"/>
    <n v="-990.74285708653781"/>
    <n v="-314.96318400000001"/>
    <x v="0"/>
    <n v="-1305.7060410865379"/>
    <n v="17158.343041"/>
    <n v="16087.261968000001"/>
    <n v="-1071.0810729999994"/>
    <n v="234.6249680865385"/>
    <n v="17158.343041"/>
    <n v="16087.261968000001"/>
    <n v="-1071.0810729999994"/>
    <x v="0"/>
    <n v="16561.862755375001"/>
    <n v="0"/>
    <n v="16087.261968000001"/>
    <n v="10984.148426"/>
    <n v="-1071.0810729999994"/>
    <n v="-1071.0810729999994"/>
    <n v="-1071.0810729999994"/>
    <x v="1"/>
    <x v="4"/>
    <x v="1"/>
    <x v="6"/>
  </r>
  <r>
    <n v="1560"/>
    <n v="606"/>
    <x v="0"/>
    <x v="1"/>
    <x v="89"/>
    <x v="6"/>
    <x v="1"/>
    <x v="4"/>
    <s v="Portfolio ISIS"/>
    <x v="1"/>
    <d v="2001-01-05T00:00:00"/>
    <d v="2006-01-05T00:00:00"/>
    <x v="0"/>
    <n v="10000000"/>
    <n v="-4027.2006700000002"/>
    <n v="0.24"/>
    <n v="29.477930000000001"/>
    <n v="29.232823"/>
    <n v="-0.24601278611888436"/>
    <n v="990.74285708653781"/>
    <n v="314.96318400000001"/>
    <x v="0"/>
    <n v="1305.7060410865379"/>
    <n v="-17158.343041"/>
    <n v="-16087.261968000001"/>
    <n v="1071.0810729999994"/>
    <n v="-234.6249680865385"/>
    <n v="-17158.343041"/>
    <n v="-16087.261968000001"/>
    <n v="1071.0810729999994"/>
    <x v="0"/>
    <n v="-16561.862755375001"/>
    <n v="0"/>
    <n v="-16087.261968000001"/>
    <n v="-10984.148426"/>
    <n v="1071.0810729999994"/>
    <n v="1071.0810729999994"/>
    <n v="1071.0810729999994"/>
    <x v="1"/>
    <x v="4"/>
    <x v="1"/>
    <x v="6"/>
  </r>
  <r>
    <n v="1606"/>
    <n v="659"/>
    <x v="0"/>
    <x v="0"/>
    <x v="89"/>
    <x v="6"/>
    <x v="1"/>
    <x v="4"/>
    <s v="JP Morgan"/>
    <x v="2"/>
    <d v="2001-01-11T00:00:00"/>
    <d v="2006-01-11T00:00:00"/>
    <x v="0"/>
    <n v="10000000"/>
    <n v="-4048.098555"/>
    <n v="0.28999999999999998"/>
    <n v="29.516608999999999"/>
    <n v="29.271483"/>
    <n v="-0.24599969347984429"/>
    <n v="995.83100370620059"/>
    <n v="325.88524200000001"/>
    <x v="0"/>
    <n v="1321.7162457062007"/>
    <n v="4424.386512"/>
    <n v="5538.5226949999997"/>
    <n v="1114.1361829999996"/>
    <n v="-207.58006270620103"/>
    <n v="4424.386512"/>
    <n v="5538.5226949999997"/>
    <n v="1114.1361829999996"/>
    <x v="0"/>
    <n v="-16647.805307437498"/>
    <n v="0"/>
    <n v="5538.5226949999997"/>
    <n v="5538.5226949999997"/>
    <n v="1114.1361829999996"/>
    <n v="1114.1361829999996"/>
    <n v="1114.1361829999996"/>
    <x v="1"/>
    <x v="4"/>
    <x v="1"/>
    <x v="6"/>
  </r>
  <r>
    <n v="1585"/>
    <n v="640"/>
    <x v="0"/>
    <x v="0"/>
    <x v="90"/>
    <x v="1"/>
    <x v="8"/>
    <x v="6"/>
    <s v="Paribas London"/>
    <x v="2"/>
    <d v="2000-12-28T00:00:00"/>
    <d v="2001-08-10T00:00:00"/>
    <x v="2"/>
    <n v="5700000"/>
    <n v="-194.10168200000001"/>
    <n v="0.45"/>
    <n v="33.995863999999997"/>
    <n v="32.985900000000001"/>
    <n v="-0.51512249632290619"/>
    <n v="99.986142972314909"/>
    <n v="183.53427600000001"/>
    <x v="0"/>
    <n v="283.52041897231493"/>
    <n v="5762.9224770000001"/>
    <n v="6019.7255759999998"/>
    <n v="256.80309899999975"/>
    <n v="-26.717319972315181"/>
    <n v="8212.1645297249997"/>
    <n v="8526.9412784039996"/>
    <n v="314.77674867899987"/>
    <x v="0"/>
    <n v="-1404.907974316"/>
    <n v="4642.5787499999997"/>
    <n v="13169.520028404"/>
    <n v="19903.873624687287"/>
    <n v="286.91799867900045"/>
    <n v="286.91799867900045"/>
    <n v="314.77674867899987"/>
    <x v="3"/>
    <x v="1"/>
    <x v="1"/>
    <x v="1"/>
  </r>
  <r>
    <n v="1586"/>
    <n v="643"/>
    <x v="0"/>
    <x v="0"/>
    <x v="91"/>
    <x v="1"/>
    <x v="1"/>
    <x v="6"/>
    <s v="Paribas London"/>
    <x v="2"/>
    <d v="2000-12-28T00:00:00"/>
    <d v="2001-04-23T00:00:00"/>
    <x v="2"/>
    <n v="17000000"/>
    <n v="-105.09616"/>
    <n v="0.15"/>
    <n v="18.479364"/>
    <n v="16.905317"/>
    <n v="-0.10033311591994831"/>
    <n v="10.544625204021434"/>
    <n v="231.21432900000002"/>
    <x v="0"/>
    <n v="241.75895420402145"/>
    <n v="6473.6517899999999"/>
    <n v="6701.061095"/>
    <n v="227.40930500000013"/>
    <n v="-14.349649204021318"/>
    <n v="9224.9538007499996"/>
    <n v="9492.0530410675001"/>
    <n v="267.09924031750052"/>
    <x v="0"/>
    <n v="-760.68600607999997"/>
    <n v="0"/>
    <n v="9492.0530410675001"/>
    <n v="13576.123104650436"/>
    <n v="267.09924031750052"/>
    <n v="267.09924031750052"/>
    <n v="267.09924031750052"/>
    <x v="3"/>
    <x v="1"/>
    <x v="1"/>
    <x v="1"/>
  </r>
  <r>
    <n v="1069"/>
    <n v="430"/>
    <x v="0"/>
    <x v="0"/>
    <x v="92"/>
    <x v="1"/>
    <x v="8"/>
    <x v="8"/>
    <s v="LBIE"/>
    <x v="6"/>
    <d v="2000-12-18T00:00:00"/>
    <d v="2005-12-18T00:00:00"/>
    <x v="0"/>
    <n v="10000000"/>
    <n v="-4032.16914"/>
    <n v="0.55000000000000004"/>
    <n v="53.325699999999998"/>
    <n v="53.067889000000001"/>
    <n v="-0.25316774618150462"/>
    <n v="1020.8151733964157"/>
    <n v="680.89616699999999"/>
    <x v="0"/>
    <n v="1701.7113403964158"/>
    <n v="9216.6325940000006"/>
    <n v="10446.147685"/>
    <n v="1229.5150909999993"/>
    <n v="-472.19624939641653"/>
    <n v="9216.6325940000006"/>
    <n v="10446.147685"/>
    <n v="1229.5150909999993"/>
    <x v="0"/>
    <n v="-29184.84023532"/>
    <n v="13902.777778"/>
    <n v="24348.925463"/>
    <n v="3263.3069719999985"/>
    <n v="1229.5150910000011"/>
    <n v="1229.5150910000011"/>
    <n v="1229.5150909999993"/>
    <x v="1"/>
    <x v="1"/>
    <x v="1"/>
    <x v="1"/>
  </r>
  <r>
    <n v="1320"/>
    <n v="480"/>
    <x v="0"/>
    <x v="0"/>
    <x v="92"/>
    <x v="1"/>
    <x v="8"/>
    <x v="8"/>
    <s v="Portfolio ISIS"/>
    <x v="6"/>
    <d v="2001-01-05T00:00:00"/>
    <d v="2006-01-05T00:00:00"/>
    <x v="0"/>
    <n v="-10000000"/>
    <n v="4051.8241680000001"/>
    <n v="0.45"/>
    <n v="53.662956000000001"/>
    <n v="53.404885999999998"/>
    <n v="-0.25692531174358407"/>
    <n v="-1041.0161874935882"/>
    <n v="-668.45678999999996"/>
    <x v="0"/>
    <n v="-1709.4729774935881"/>
    <n v="25160.292873999999"/>
    <n v="23998.74626"/>
    <n v="-1161.546613999999"/>
    <n v="547.92636349358918"/>
    <n v="25160.292873999999"/>
    <n v="23998.74626"/>
    <n v="-1161.546613999999"/>
    <x v="0"/>
    <n v="29327.103327984005"/>
    <n v="0"/>
    <n v="23998.74626"/>
    <n v="-362.43546200000128"/>
    <n v="-1161.546613999999"/>
    <n v="-1161.546613999999"/>
    <n v="-1161.546613999999"/>
    <x v="1"/>
    <x v="1"/>
    <x v="1"/>
    <x v="1"/>
  </r>
  <r>
    <n v="1509"/>
    <n v="559"/>
    <x v="0"/>
    <x v="1"/>
    <x v="92"/>
    <x v="1"/>
    <x v="8"/>
    <x v="8"/>
    <s v="Portfolio ISIS"/>
    <x v="1"/>
    <d v="2001-01-05T00:00:00"/>
    <d v="2006-01-05T00:00:00"/>
    <x v="0"/>
    <n v="10000000"/>
    <n v="-4051.8241680000001"/>
    <n v="0.45"/>
    <n v="53.662956000000001"/>
    <n v="53.404885999999998"/>
    <n v="-0.25692531174358407"/>
    <n v="1041.0161874935882"/>
    <n v="668.45678999999996"/>
    <x v="0"/>
    <n v="1709.4729774935881"/>
    <n v="-25160.292873999999"/>
    <n v="-23998.74626"/>
    <n v="1161.546613999999"/>
    <n v="-547.92636349358918"/>
    <n v="-25160.292873999999"/>
    <n v="-23998.74626"/>
    <n v="1161.546613999999"/>
    <x v="0"/>
    <n v="-29327.103327984005"/>
    <n v="0"/>
    <n v="-23998.74626"/>
    <n v="362.43546200000128"/>
    <n v="1161.546613999999"/>
    <n v="1161.546613999999"/>
    <n v="1161.546613999999"/>
    <x v="1"/>
    <x v="1"/>
    <x v="1"/>
    <x v="1"/>
  </r>
  <r>
    <n v="1321"/>
    <n v="481"/>
    <x v="0"/>
    <x v="0"/>
    <x v="93"/>
    <x v="0"/>
    <x v="6"/>
    <x v="3"/>
    <s v="Portfolio ISIS"/>
    <x v="3"/>
    <d v="2001-01-05T00:00:00"/>
    <d v="2006-01-05T00:00:00"/>
    <x v="0"/>
    <n v="-10000000"/>
    <n v="4122.5343540000003"/>
    <n v="1.55"/>
    <n v="167.02564100000001"/>
    <n v="166.21422999999999"/>
    <n v="-0.70921918472695666"/>
    <n v="-2923.7804535527512"/>
    <n v="-1624.4342940000001"/>
    <x v="0"/>
    <n v="-4548.2147475527509"/>
    <n v="10806.505735999999"/>
    <n v="7145.4963459999999"/>
    <n v="-3661.0093899999993"/>
    <n v="887.20535755275159"/>
    <n v="10806.505735999999"/>
    <n v="7145.4963459999999"/>
    <n v="-3661.0093899999993"/>
    <x v="0"/>
    <n v="51539.924493708008"/>
    <n v="0"/>
    <n v="7145.4963459999999"/>
    <n v="-83978.832013000007"/>
    <n v="-3661.0093899999993"/>
    <n v="-3661.0093899999993"/>
    <n v="-3661.0093899999993"/>
    <x v="1"/>
    <x v="0"/>
    <x v="0"/>
    <x v="0"/>
  </r>
  <r>
    <n v="1510"/>
    <n v="560"/>
    <x v="0"/>
    <x v="1"/>
    <x v="93"/>
    <x v="0"/>
    <x v="6"/>
    <x v="3"/>
    <s v="Portfolio ISIS"/>
    <x v="1"/>
    <d v="2001-01-05T00:00:00"/>
    <d v="2006-01-05T00:00:00"/>
    <x v="0"/>
    <n v="10000000"/>
    <n v="-4122.5343540000003"/>
    <n v="1.55"/>
    <n v="167.02564100000001"/>
    <n v="166.21422999999999"/>
    <n v="-0.70921918472695666"/>
    <n v="2923.7804535527512"/>
    <n v="1624.4342940000001"/>
    <x v="0"/>
    <n v="4548.2147475527509"/>
    <n v="-10806.505735999999"/>
    <n v="-7145.4963459999999"/>
    <n v="3661.0093899999993"/>
    <n v="-887.20535755275159"/>
    <n v="-10806.505735999999"/>
    <n v="-7145.4963459999999"/>
    <n v="3661.0093899999993"/>
    <x v="0"/>
    <n v="-51539.924493708008"/>
    <n v="0"/>
    <n v="-7145.4963459999999"/>
    <n v="83978.832013000007"/>
    <n v="3661.0093899999993"/>
    <n v="3661.0093899999993"/>
    <n v="3661.0093899999993"/>
    <x v="1"/>
    <x v="0"/>
    <x v="0"/>
    <x v="0"/>
  </r>
  <r>
    <n v="1640"/>
    <n v="844"/>
    <x v="0"/>
    <x v="0"/>
    <x v="93"/>
    <x v="0"/>
    <x v="6"/>
    <x v="3"/>
    <s v="Morgan Stanley CP"/>
    <x v="3"/>
    <d v="2001-02-12T00:00:00"/>
    <d v="2006-02-12T00:00:00"/>
    <x v="0"/>
    <n v="10000000"/>
    <n v="-4222.3796970000003"/>
    <n v="1.7"/>
    <n v="167.81207800000001"/>
    <n v="167.00321299999999"/>
    <n v="-0.71638331144113776"/>
    <n v="3024.8423494986882"/>
    <n v="1636.5920429999999"/>
    <x v="0"/>
    <n v="4661.4343924986879"/>
    <n v="32609.290396"/>
    <n v="36437.818920999998"/>
    <n v="3828.5285249999979"/>
    <n v="-832.90586749868999"/>
    <n v="32609.290396"/>
    <n v="36437.818920999998"/>
    <n v="3828.5285249999979"/>
    <x v="0"/>
    <n v="-52788.190971894008"/>
    <n v="0"/>
    <n v="36437.818920999998"/>
    <n v="36437.818920999998"/>
    <n v="3828.5285249999979"/>
    <n v="3828.5285249999979"/>
    <n v="3828.5285249999979"/>
    <x v="1"/>
    <x v="0"/>
    <x v="0"/>
    <x v="0"/>
  </r>
  <r>
    <n v="1686"/>
    <n v="893"/>
    <x v="0"/>
    <x v="0"/>
    <x v="93"/>
    <x v="0"/>
    <x v="6"/>
    <x v="3"/>
    <s v="JP Morgan"/>
    <x v="3"/>
    <d v="2001-03-14T00:00:00"/>
    <d v="2005-11-15T00:00:00"/>
    <x v="0"/>
    <n v="5000000"/>
    <n v="-2010.0167609999999"/>
    <n v="1.6"/>
    <n v="165.979027"/>
    <n v="165.16600299999999"/>
    <n v="-0.69537384206218056"/>
    <n v="1397.7130777059497"/>
    <n v="799.44519000000014"/>
    <x v="0"/>
    <n v="2197.1582677059496"/>
    <n v="-7367.4301009999999"/>
    <n v="-5551.6414000000004"/>
    <n v="1815.7887009999995"/>
    <n v="-381.36956670595009"/>
    <n v="-7367.4301009999999"/>
    <n v="-5551.6414000000004"/>
    <n v="1815.7887009999995"/>
    <x v="0"/>
    <n v="-25129.229546021998"/>
    <n v="0"/>
    <n v="-5551.6414000000004"/>
    <n v="-5551.6414000000004"/>
    <n v="1815.7887009999995"/>
    <n v="1815.7887009999995"/>
    <n v="1815.7887009999995"/>
    <x v="1"/>
    <x v="0"/>
    <x v="0"/>
    <x v="0"/>
  </r>
  <r>
    <n v="164"/>
    <n v="318"/>
    <x v="0"/>
    <x v="0"/>
    <x v="94"/>
    <x v="0"/>
    <x v="3"/>
    <x v="6"/>
    <s v="LBIE"/>
    <x v="6"/>
    <d v="2000-10-03T00:00:00"/>
    <d v="2005-01-15T00:00:00"/>
    <x v="0"/>
    <n v="10000000"/>
    <n v="-3389.1810930000001"/>
    <n v="1.45"/>
    <n v="109.041861"/>
    <n v="108.286965"/>
    <n v="-0.65587535700243005"/>
    <n v="2222.8803593172611"/>
    <n v="1377.227316"/>
    <x v="0"/>
    <n v="3600.1076753172611"/>
    <n v="152194.55119699999"/>
    <n v="155265.229968"/>
    <n v="3070.6787710000062"/>
    <n v="-529.42890431725482"/>
    <n v="152194.55119699999"/>
    <n v="155265.229968"/>
    <n v="3070.6787710000062"/>
    <x v="0"/>
    <n v="-42371.542024686001"/>
    <n v="42291.666666999998"/>
    <n v="197556.89663500001"/>
    <n v="156455.211855"/>
    <n v="3070.6787710000062"/>
    <n v="3070.6787710000062"/>
    <n v="3070.6787710000062"/>
    <x v="0"/>
    <x v="0"/>
    <x v="0"/>
    <x v="0"/>
  </r>
  <r>
    <n v="1322"/>
    <n v="482"/>
    <x v="0"/>
    <x v="0"/>
    <x v="94"/>
    <x v="0"/>
    <x v="3"/>
    <x v="6"/>
    <s v="Portfolio ISIS"/>
    <x v="6"/>
    <d v="2001-01-05T00:00:00"/>
    <d v="2006-01-05T00:00:00"/>
    <x v="0"/>
    <n v="-10000000"/>
    <n v="4170.9544839999999"/>
    <n v="1.45"/>
    <n v="125.073835"/>
    <n v="124.335255"/>
    <n v="-0.69364862164164509"/>
    <n v="-2893.1768287566388"/>
    <n v="-1695.525903"/>
    <x v="0"/>
    <n v="-4588.702731756639"/>
    <n v="-116752.671212"/>
    <n v="-120300.64978599999"/>
    <n v="-3547.9785739999934"/>
    <n v="1040.7241577566456"/>
    <n v="-116752.671212"/>
    <n v="-120300.64978599999"/>
    <n v="-3547.9785739999934"/>
    <x v="0"/>
    <n v="52145.272958968002"/>
    <n v="0"/>
    <n v="-120300.64978599999"/>
    <n v="-142323.288619"/>
    <n v="-3547.9785739999934"/>
    <n v="-3547.9785739999934"/>
    <n v="-3547.9785739999934"/>
    <x v="1"/>
    <x v="0"/>
    <x v="0"/>
    <x v="0"/>
  </r>
  <r>
    <n v="1511"/>
    <n v="561"/>
    <x v="0"/>
    <x v="1"/>
    <x v="94"/>
    <x v="0"/>
    <x v="3"/>
    <x v="6"/>
    <s v="Portfolio ISIS"/>
    <x v="1"/>
    <d v="2001-01-05T00:00:00"/>
    <d v="2006-01-05T00:00:00"/>
    <x v="0"/>
    <n v="10000000"/>
    <n v="-4170.9544839999999"/>
    <n v="1.45"/>
    <n v="125.073835"/>
    <n v="124.335255"/>
    <n v="-0.69364862164164509"/>
    <n v="2893.1768287566388"/>
    <n v="1695.525903"/>
    <x v="0"/>
    <n v="4588.702731756639"/>
    <n v="116752.671212"/>
    <n v="120300.64978599999"/>
    <n v="3547.9785739999934"/>
    <n v="-1040.7241577566456"/>
    <n v="116752.671212"/>
    <n v="120300.64978599999"/>
    <n v="3547.9785739999934"/>
    <x v="0"/>
    <n v="-52145.272958968002"/>
    <n v="0"/>
    <n v="120300.64978599999"/>
    <n v="142323.288619"/>
    <n v="3547.9785739999934"/>
    <n v="3547.9785739999934"/>
    <n v="3547.9785739999934"/>
    <x v="1"/>
    <x v="0"/>
    <x v="0"/>
    <x v="0"/>
  </r>
  <r>
    <n v="1719"/>
    <n v="923"/>
    <x v="0"/>
    <x v="0"/>
    <x v="95"/>
    <x v="9"/>
    <x v="3"/>
    <x v="7"/>
    <s v="JP Morgan"/>
    <x v="9"/>
    <d v="2001-03-26T00:00:00"/>
    <d v="2004-03-26T00:00:00"/>
    <x v="0"/>
    <n v="-5000000"/>
    <n v="1325.381251"/>
    <n v="0.28000000000000003"/>
    <n v="27.603726999999999"/>
    <n v="27.46041"/>
    <n v="-0.11218696396782875"/>
    <n v="-148.69049864957279"/>
    <n v="-160.488945"/>
    <x v="0"/>
    <n v="-309.17944364957282"/>
    <n v="-860.55190600000003"/>
    <n v="-1098.522453"/>
    <n v="-237.97054700000001"/>
    <n v="71.208896649572807"/>
    <n v="-860.55190600000003"/>
    <n v="-1098.522453"/>
    <n v="-237.97054700000001"/>
    <x v="0"/>
    <m/>
    <n v="0"/>
    <n v="-1098.522453"/>
    <n v="-1098.522453"/>
    <n v="-237.97054700000001"/>
    <n v="-237.97054700000001"/>
    <n v="-237.97054700000001"/>
    <x v="4"/>
    <x v="0"/>
    <x v="1"/>
    <x v="9"/>
  </r>
  <r>
    <n v="1608"/>
    <n v="662"/>
    <x v="0"/>
    <x v="0"/>
    <x v="96"/>
    <x v="6"/>
    <x v="7"/>
    <x v="3"/>
    <s v="Bear Stearns"/>
    <x v="3"/>
    <d v="2001-01-17T00:00:00"/>
    <d v="2006-01-17T00:00:00"/>
    <x v="0"/>
    <n v="-10000000"/>
    <n v="4073.2308760000001"/>
    <n v="0.4"/>
    <n v="51.041007999999998"/>
    <n v="50.770926000000003"/>
    <n v="-0.25729215532023181"/>
    <n v="-1048.0103512029559"/>
    <n v="-513.92985599999997"/>
    <x v="0"/>
    <n v="-1561.9402072029559"/>
    <n v="37794.058367999998"/>
    <n v="36607.582415999997"/>
    <n v="-1186.4759520000007"/>
    <n v="375.4642552029552"/>
    <n v="37794.058367999998"/>
    <n v="36607.582415999997"/>
    <n v="-1186.4759520000007"/>
    <x v="0"/>
    <n v="16751.16197755"/>
    <n v="0"/>
    <n v="36607.582415999997"/>
    <n v="36607.582415999997"/>
    <n v="-1186.4759520000007"/>
    <n v="-1186.4759520000007"/>
    <n v="-1186.4759520000007"/>
    <x v="1"/>
    <x v="4"/>
    <x v="1"/>
    <x v="6"/>
  </r>
  <r>
    <n v="1610"/>
    <n v="818"/>
    <x v="0"/>
    <x v="0"/>
    <x v="96"/>
    <x v="6"/>
    <x v="7"/>
    <x v="3"/>
    <s v="JP Morgan"/>
    <x v="3"/>
    <d v="2001-01-18T00:00:00"/>
    <d v="2006-01-18T00:00:00"/>
    <x v="0"/>
    <n v="-10000000"/>
    <n v="4086.342173"/>
    <n v="0.46"/>
    <n v="51.050147000000003"/>
    <n v="50.780093999999998"/>
    <n v="-0.25726557560076996"/>
    <n v="-1051.2751712385461"/>
    <n v="-527.88253499999996"/>
    <x v="0"/>
    <n v="-1579.1577062385461"/>
    <n v="11579.423808"/>
    <n v="10343.368016"/>
    <n v="-1236.0557919999992"/>
    <n v="343.1019142385469"/>
    <n v="11579.423808"/>
    <n v="10343.368016"/>
    <n v="-1236.0557919999992"/>
    <x v="0"/>
    <n v="16805.0821864625"/>
    <n v="0"/>
    <n v="10343.368016"/>
    <n v="10343.368016"/>
    <n v="-1236.0557919999992"/>
    <n v="-1236.0557919999992"/>
    <n v="-1236.0557919999992"/>
    <x v="1"/>
    <x v="4"/>
    <x v="1"/>
    <x v="6"/>
  </r>
  <r>
    <n v="1660"/>
    <n v="871"/>
    <x v="0"/>
    <x v="0"/>
    <x v="96"/>
    <x v="6"/>
    <x v="7"/>
    <x v="3"/>
    <s v="JP Morgan"/>
    <x v="3"/>
    <d v="2001-03-01T00:00:00"/>
    <d v="2006-03-01T00:00:00"/>
    <x v="0"/>
    <n v="-10000000"/>
    <n v="4194.5492379999996"/>
    <n v="0.57999999999999996"/>
    <n v="51.403032000000003"/>
    <n v="51.133918999999999"/>
    <n v="-0.26267115209235248"/>
    <n v="-1101.787080853559"/>
    <n v="-545.35301699999991"/>
    <x v="0"/>
    <n v="-1647.1400978535589"/>
    <n v="-33505.569945000003"/>
    <n v="-34858.034782000002"/>
    <n v="-1352.4648369999995"/>
    <n v="294.67526085355939"/>
    <n v="-33505.569945000003"/>
    <n v="-34858.034782000002"/>
    <n v="-1352.4648369999995"/>
    <x v="0"/>
    <n v="17250.083741274997"/>
    <n v="0"/>
    <n v="-34858.034782000002"/>
    <n v="-34858.034782000002"/>
    <n v="-1352.4648369999995"/>
    <n v="-1352.4648369999995"/>
    <n v="-1352.4648369999995"/>
    <x v="1"/>
    <x v="4"/>
    <x v="1"/>
    <x v="6"/>
  </r>
  <r>
    <n v="1323"/>
    <n v="483"/>
    <x v="0"/>
    <x v="0"/>
    <x v="97"/>
    <x v="1"/>
    <x v="0"/>
    <x v="6"/>
    <s v="Portfolio ISIS"/>
    <x v="6"/>
    <d v="2001-01-05T00:00:00"/>
    <d v="2006-01-05T00:00:00"/>
    <x v="0"/>
    <n v="-10000000"/>
    <n v="4080.2446909999999"/>
    <n v="0.7"/>
    <n v="89.249966999999998"/>
    <n v="88.674283000000003"/>
    <n v="-0.55432579708669594"/>
    <n v="-2261.7848906473341"/>
    <n v="-1093.7205509999999"/>
    <x v="0"/>
    <n v="-3355.505441647334"/>
    <n v="62157.604037999998"/>
    <n v="59694.622104000002"/>
    <n v="-2462.9819339999958"/>
    <n v="892.52350764733819"/>
    <n v="62157.604037999998"/>
    <n v="59694.622104000002"/>
    <n v="-2462.9819339999958"/>
    <x v="0"/>
    <n v="29532.811073458"/>
    <n v="0"/>
    <n v="59694.622104000002"/>
    <n v="28787.042741000001"/>
    <n v="-2462.9819339999958"/>
    <n v="-2462.9819339999958"/>
    <n v="-2462.9819339999958"/>
    <x v="1"/>
    <x v="1"/>
    <x v="1"/>
    <x v="1"/>
  </r>
  <r>
    <n v="1512"/>
    <n v="562"/>
    <x v="0"/>
    <x v="1"/>
    <x v="97"/>
    <x v="1"/>
    <x v="0"/>
    <x v="6"/>
    <s v="Portfolio ISIS"/>
    <x v="1"/>
    <d v="2001-01-05T00:00:00"/>
    <d v="2006-01-05T00:00:00"/>
    <x v="0"/>
    <n v="10000000"/>
    <n v="-4080.2446909999999"/>
    <n v="0.7"/>
    <n v="89.249966999999998"/>
    <n v="88.674283000000003"/>
    <n v="-0.55432579708669594"/>
    <n v="2261.7848906473341"/>
    <n v="1093.7205509999999"/>
    <x v="0"/>
    <n v="3355.505441647334"/>
    <n v="-62157.604037999998"/>
    <n v="-59694.622104000002"/>
    <n v="2462.9819339999958"/>
    <n v="-892.52350764733819"/>
    <n v="-62157.604037999998"/>
    <n v="-59694.622104000002"/>
    <n v="2462.9819339999958"/>
    <x v="0"/>
    <n v="-29532.811073458"/>
    <n v="0"/>
    <n v="-59694.622104000002"/>
    <n v="-28787.042741000001"/>
    <n v="2462.9819339999958"/>
    <n v="2462.9819339999958"/>
    <n v="2462.9819339999958"/>
    <x v="1"/>
    <x v="1"/>
    <x v="1"/>
    <x v="1"/>
  </r>
  <r>
    <n v="154"/>
    <n v="211"/>
    <x v="0"/>
    <x v="0"/>
    <x v="98"/>
    <x v="1"/>
    <x v="0"/>
    <x v="3"/>
    <s v="Merrill Lynch Int"/>
    <x v="3"/>
    <d v="2000-09-25T00:00:00"/>
    <d v="2005-09-25T00:00:00"/>
    <x v="0"/>
    <n v="-10000000"/>
    <n v="3851.893196"/>
    <n v="0.64"/>
    <n v="83.945884000000007"/>
    <n v="83.322911000000005"/>
    <n v="-0.57216582705679164"/>
    <n v="-2203.9216562237684"/>
    <n v="-807.04484100000002"/>
    <x v="0"/>
    <n v="-3010.9664972237683"/>
    <n v="76736.128276999996"/>
    <n v="74208.525127999994"/>
    <n v="-2527.6031490000023"/>
    <n v="483.36334822376602"/>
    <n v="76736.128276999996"/>
    <n v="74208.525127999994"/>
    <n v="-2527.6031490000023"/>
    <x v="0"/>
    <n v="27880.002952648003"/>
    <n v="-32355.555555999999"/>
    <n v="41852.969571999995"/>
    <n v="-142732.69597099998"/>
    <n v="-2527.6031490000023"/>
    <n v="-2527.6031490000023"/>
    <n v="-2527.6031490000023"/>
    <x v="0"/>
    <x v="1"/>
    <x v="1"/>
    <x v="1"/>
  </r>
  <r>
    <n v="269"/>
    <n v="406"/>
    <x v="0"/>
    <x v="0"/>
    <x v="98"/>
    <x v="1"/>
    <x v="0"/>
    <x v="3"/>
    <s v="Citibank NA"/>
    <x v="3"/>
    <d v="2000-11-28T00:00:00"/>
    <d v="2005-11-28T00:00:00"/>
    <x v="0"/>
    <n v="10000000"/>
    <n v="-4008.6064299999998"/>
    <n v="0.8"/>
    <n v="84.820663999999994"/>
    <n v="84.199461999999997"/>
    <n v="-0.57933880684795247"/>
    <n v="2322.3412662792302"/>
    <n v="854.60527200000001"/>
    <x v="0"/>
    <n v="3176.9465382792305"/>
    <n v="-11956.270616"/>
    <n v="-9240.6075490000003"/>
    <n v="2715.6630669999995"/>
    <n v="-461.28347127923098"/>
    <n v="-11956.270616"/>
    <n v="-9240.6075490000003"/>
    <n v="2715.6630669999995"/>
    <x v="0"/>
    <n v="-29014.293340340002"/>
    <n v="20444.444444000001"/>
    <n v="11203.836895"/>
    <n v="150501.53850000002"/>
    <n v="2715.6630669999995"/>
    <n v="2715.6630669999995"/>
    <n v="2715.6630669999995"/>
    <x v="1"/>
    <x v="1"/>
    <x v="1"/>
    <x v="1"/>
  </r>
  <r>
    <n v="1324"/>
    <n v="484"/>
    <x v="0"/>
    <x v="0"/>
    <x v="98"/>
    <x v="1"/>
    <x v="0"/>
    <x v="3"/>
    <s v="Portfolio ISIS"/>
    <x v="3"/>
    <d v="2001-01-05T00:00:00"/>
    <d v="2006-01-05T00:00:00"/>
    <x v="0"/>
    <n v="-10000000"/>
    <n v="4074.8781020000001"/>
    <n v="0.72"/>
    <n v="85.335769999999997"/>
    <n v="84.714854000000003"/>
    <n v="-0.58707598735269984"/>
    <n v="-2392.2630850735454"/>
    <n v="-855.94121100000007"/>
    <x v="0"/>
    <n v="-3248.2042960735453"/>
    <n v="37385.338695999999"/>
    <n v="34693.777451000002"/>
    <n v="-2691.5612449999971"/>
    <n v="556.64305107354812"/>
    <n v="37385.338695999999"/>
    <n v="34693.777451000002"/>
    <n v="-2691.5612449999971"/>
    <x v="0"/>
    <n v="29493.967702276004"/>
    <n v="0"/>
    <n v="34693.777451000002"/>
    <n v="-150294.195886"/>
    <n v="-2691.5612449999971"/>
    <n v="-2691.5612449999971"/>
    <n v="-2691.5612449999971"/>
    <x v="1"/>
    <x v="1"/>
    <x v="1"/>
    <x v="1"/>
  </r>
  <r>
    <n v="1513"/>
    <n v="563"/>
    <x v="0"/>
    <x v="1"/>
    <x v="98"/>
    <x v="1"/>
    <x v="0"/>
    <x v="3"/>
    <s v="Portfolio ISIS"/>
    <x v="1"/>
    <d v="2001-01-05T00:00:00"/>
    <d v="2006-01-05T00:00:00"/>
    <x v="0"/>
    <n v="10000000"/>
    <n v="-4074.8781020000001"/>
    <n v="0.72"/>
    <n v="85.335769999999997"/>
    <n v="84.714854000000003"/>
    <n v="-0.58707598735269984"/>
    <n v="2392.2630850735454"/>
    <n v="855.94121100000007"/>
    <x v="0"/>
    <n v="3248.2042960735453"/>
    <n v="-37385.338695999999"/>
    <n v="-34693.777451000002"/>
    <n v="2691.5612449999971"/>
    <n v="-556.64305107354812"/>
    <n v="-37385.338695999999"/>
    <n v="-34693.777451000002"/>
    <n v="2691.5612449999971"/>
    <x v="0"/>
    <n v="-29493.967702276004"/>
    <n v="0"/>
    <n v="-34693.777451000002"/>
    <n v="150294.195886"/>
    <n v="2691.5612449999971"/>
    <n v="2691.5612449999971"/>
    <n v="2691.5612449999971"/>
    <x v="1"/>
    <x v="1"/>
    <x v="1"/>
    <x v="1"/>
  </r>
  <r>
    <n v="1629"/>
    <n v="833"/>
    <x v="0"/>
    <x v="0"/>
    <x v="98"/>
    <x v="1"/>
    <x v="0"/>
    <x v="3"/>
    <s v="Morgan Stanley CP"/>
    <x v="3"/>
    <d v="2001-01-26T00:00:00"/>
    <d v="2006-01-26T00:00:00"/>
    <x v="0"/>
    <n v="-10000000"/>
    <n v="4156.6222319999997"/>
    <n v="0.96"/>
    <n v="85.633415999999997"/>
    <n v="85.013504999999995"/>
    <n v="-0.58697454426768447"/>
    <n v="-2439.8314403211252"/>
    <n v="-913.09091399999988"/>
    <x v="0"/>
    <n v="-3352.9223543211251"/>
    <n v="-61017.192365000003"/>
    <n v="-63935.167973000003"/>
    <n v="-2917.9756080000006"/>
    <n v="434.94674632112446"/>
    <n v="-61017.192365000003"/>
    <n v="-63935.167973000003"/>
    <n v="-2917.9756080000006"/>
    <x v="0"/>
    <n v="30085.631715215997"/>
    <n v="0"/>
    <n v="-63935.167973000003"/>
    <n v="-63935.167973000003"/>
    <n v="-2917.9756080000006"/>
    <n v="-2917.9756080000006"/>
    <n v="-2917.9756080000006"/>
    <x v="1"/>
    <x v="1"/>
    <x v="1"/>
    <x v="1"/>
  </r>
  <r>
    <n v="1742"/>
    <n v="949"/>
    <x v="0"/>
    <x v="0"/>
    <x v="98"/>
    <x v="1"/>
    <x v="0"/>
    <x v="3"/>
    <s v="Deutsche Bank AG NY"/>
    <x v="3"/>
    <d v="2001-04-02T00:00:00"/>
    <d v="2006-04-02T00:00:00"/>
    <x v="0"/>
    <n v="-10000000"/>
    <n v="4273.1392160000005"/>
    <n v="0.84"/>
    <n v="86.499994000000001"/>
    <n v="85.882981000000001"/>
    <n v="-0.59924137464715321"/>
    <n v="-2560.6418178544986"/>
    <n v="-885.87229500000012"/>
    <x v="0"/>
    <n v="-3446.5141128544988"/>
    <n v="10498.074992"/>
    <n v="7628.69067"/>
    <n v="-2869.3843219999999"/>
    <n v="577.12979085449888"/>
    <n v="10498.074992"/>
    <n v="7628.69067"/>
    <n v="-2869.3843219999999"/>
    <x v="0"/>
    <n v="30928.981645408006"/>
    <n v="0"/>
    <n v="7628.69067"/>
    <n v="7628.69067"/>
    <n v="-2869.3843219999999"/>
    <n v="-2869.3843219999999"/>
    <n v="-2869.3843219999999"/>
    <x v="1"/>
    <x v="1"/>
    <x v="1"/>
    <x v="1"/>
  </r>
  <r>
    <n v="1066"/>
    <n v="850"/>
    <x v="0"/>
    <x v="2"/>
    <x v="99"/>
    <x v="9"/>
    <x v="5"/>
    <x v="4"/>
    <s v="FSA Inc"/>
    <x v="1"/>
    <d v="2000-12-22T00:00:00"/>
    <d v="2006-01-05T00:00:00"/>
    <x v="0"/>
    <n v="-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-111933.333333"/>
    <n v="-111933.333333"/>
    <n v="-111933.333333"/>
    <n v="0"/>
    <n v="0"/>
    <n v="0"/>
    <x v="1"/>
    <x v="0"/>
    <x v="1"/>
    <x v="9"/>
  </r>
  <r>
    <n v="1066"/>
    <n v="857"/>
    <x v="0"/>
    <x v="4"/>
    <x v="99"/>
    <x v="9"/>
    <x v="5"/>
    <x v="4"/>
    <s v="Enron North America"/>
    <x v="1"/>
    <d v="2000-12-22T00:00:00"/>
    <d v="2006-01-05T00:00:00"/>
    <x v="0"/>
    <n v="-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-111933.333333"/>
    <n v="-111933.333333"/>
    <n v="-111933.333333"/>
    <n v="0"/>
    <n v="0"/>
    <n v="0"/>
    <x v="1"/>
    <x v="0"/>
    <x v="1"/>
    <x v="9"/>
  </r>
  <r>
    <n v="1067"/>
    <n v="856"/>
    <x v="0"/>
    <x v="3"/>
    <x v="99"/>
    <x v="9"/>
    <x v="5"/>
    <x v="4"/>
    <s v="EnronCredit.com"/>
    <x v="1"/>
    <d v="2000-12-22T00:00:00"/>
    <d v="2006-01-05T00:00:00"/>
    <x v="0"/>
    <n v="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111933.333333"/>
    <n v="111933.333333"/>
    <n v="111933.333333"/>
    <n v="0"/>
    <n v="0"/>
    <n v="0"/>
    <x v="1"/>
    <x v="0"/>
    <x v="1"/>
    <x v="9"/>
  </r>
  <r>
    <n v="1070"/>
    <n v="851"/>
    <x v="0"/>
    <x v="2"/>
    <x v="99"/>
    <x v="9"/>
    <x v="5"/>
    <x v="4"/>
    <s v="Ace Capital O/Seas"/>
    <x v="1"/>
    <d v="2001-01-05T00:00:00"/>
    <d v="2006-01-05T00:00:00"/>
    <x v="0"/>
    <n v="-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</r>
  <r>
    <n v="1070"/>
    <n v="855"/>
    <x v="0"/>
    <x v="4"/>
    <x v="99"/>
    <x v="9"/>
    <x v="5"/>
    <x v="4"/>
    <s v="Enron North America"/>
    <x v="1"/>
    <d v="2001-01-05T00:00:00"/>
    <d v="2006-01-05T00:00:00"/>
    <x v="0"/>
    <n v="-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</r>
  <r>
    <n v="1071"/>
    <n v="854"/>
    <x v="0"/>
    <x v="3"/>
    <x v="99"/>
    <x v="9"/>
    <x v="5"/>
    <x v="4"/>
    <s v="EnronCredit.com"/>
    <x v="1"/>
    <d v="2001-01-05T00:00:00"/>
    <d v="2006-01-05T00:00:00"/>
    <x v="0"/>
    <n v="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</r>
  <r>
    <n v="1664"/>
    <n v="929"/>
    <x v="0"/>
    <x v="2"/>
    <x v="99"/>
    <x v="9"/>
    <x v="5"/>
    <x v="4"/>
    <s v="FSA Inc"/>
    <x v="7"/>
    <d v="2001-03-02T00:00:00"/>
    <d v="2006-03-02T00:00:00"/>
    <x v="0"/>
    <n v="-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</r>
  <r>
    <n v="1665"/>
    <n v="930"/>
    <x v="0"/>
    <x v="3"/>
    <x v="99"/>
    <x v="9"/>
    <x v="5"/>
    <x v="4"/>
    <s v="EnronCredit.com"/>
    <x v="7"/>
    <d v="2001-03-02T00:00:00"/>
    <d v="2006-03-02T00:00:00"/>
    <x v="0"/>
    <n v="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</r>
  <r>
    <n v="1666"/>
    <n v="931"/>
    <x v="0"/>
    <x v="4"/>
    <x v="99"/>
    <x v="9"/>
    <x v="5"/>
    <x v="4"/>
    <s v="Enron North America"/>
    <x v="7"/>
    <d v="2001-03-02T00:00:00"/>
    <d v="2006-03-02T00:00:00"/>
    <x v="0"/>
    <n v="-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</r>
  <r>
    <n v="1688"/>
    <n v="896"/>
    <x v="0"/>
    <x v="0"/>
    <x v="100"/>
    <x v="14"/>
    <x v="9"/>
    <x v="9"/>
    <s v="Bank of America"/>
    <x v="6"/>
    <d v="2001-03-16T00:00:00"/>
    <d v="2006-05-16T00:00:00"/>
    <x v="0"/>
    <n v="20000000"/>
    <n v="-8545.4243380000007"/>
    <n v="0.16"/>
    <n v="19.171043000000001"/>
    <n v="19.154254000000002"/>
    <n v="-1.6864396125798896E-2"/>
    <n v="144.1134210990748"/>
    <n v="411.646299"/>
    <x v="0"/>
    <n v="555.7597200990748"/>
    <n v="-26896.071376"/>
    <n v="-26694.670104000001"/>
    <n v="201.40127199999915"/>
    <n v="-354.35844809907564"/>
    <n v="-26896.071376"/>
    <n v="-26694.670104000001"/>
    <n v="201.40127199999915"/>
    <x v="0"/>
    <n v="-13494.934114569602"/>
    <n v="0"/>
    <n v="-26694.670104000001"/>
    <n v="-26694.670104000001"/>
    <n v="201.40127199999915"/>
    <n v="201.40127199999915"/>
    <n v="201.40127199999915"/>
    <x v="1"/>
    <x v="8"/>
    <x v="1"/>
    <x v="14"/>
  </r>
  <r>
    <n v="1279"/>
    <n v="440"/>
    <x v="0"/>
    <x v="0"/>
    <x v="101"/>
    <x v="1"/>
    <x v="1"/>
    <x v="2"/>
    <s v="Portfolio ISIS"/>
    <x v="2"/>
    <d v="2001-01-05T00:00:00"/>
    <d v="2006-01-05T00:00:00"/>
    <x v="0"/>
    <n v="-10000000"/>
    <n v="4075.5654559999998"/>
    <n v="0.56000000000000005"/>
    <n v="46.858555000000003"/>
    <n v="48.131174999999999"/>
    <n v="1.3367980216223954"/>
    <n v="5448.2078385733757"/>
    <n v="-488.74900500000001"/>
    <x v="0"/>
    <n v="4959.4588335733761"/>
    <n v="-51821.317646000003"/>
    <n v="-46693.137909999998"/>
    <n v="5128.1797360000055"/>
    <n v="168.72090242662944"/>
    <n v="-51821.317646000003"/>
    <n v="-46693.137909999998"/>
    <n v="5128.1797360000055"/>
    <x v="0"/>
    <n v="29498.942770528003"/>
    <n v="0"/>
    <n v="-46693.137909999998"/>
    <n v="-53154.446642999996"/>
    <n v="5128.1797360000055"/>
    <n v="5128.1797360000055"/>
    <n v="5128.1797360000055"/>
    <x v="1"/>
    <x v="1"/>
    <x v="1"/>
    <x v="1"/>
  </r>
  <r>
    <n v="1514"/>
    <n v="564"/>
    <x v="0"/>
    <x v="1"/>
    <x v="101"/>
    <x v="1"/>
    <x v="1"/>
    <x v="2"/>
    <s v="Portfolio ISIS"/>
    <x v="1"/>
    <d v="2001-01-05T00:00:00"/>
    <d v="2006-01-05T00:00:00"/>
    <x v="0"/>
    <n v="10000000"/>
    <n v="-4075.5654559999998"/>
    <n v="0.56000000000000005"/>
    <n v="46.858555000000003"/>
    <n v="48.131174999999999"/>
    <n v="1.3367980216223954"/>
    <n v="-5448.2078385733757"/>
    <n v="488.74900500000001"/>
    <x v="0"/>
    <n v="-4959.4588335733761"/>
    <n v="51821.317646000003"/>
    <n v="46693.137909999998"/>
    <n v="-5128.1797360000055"/>
    <n v="-168.72090242662944"/>
    <n v="51821.317646000003"/>
    <n v="46693.137909999998"/>
    <n v="-5128.1797360000055"/>
    <x v="0"/>
    <n v="-29498.942770528003"/>
    <n v="0"/>
    <n v="46693.137909999998"/>
    <n v="53154.446642999996"/>
    <n v="-5128.1797360000055"/>
    <n v="-5128.1797360000055"/>
    <n v="-5128.1797360000055"/>
    <x v="1"/>
    <x v="1"/>
    <x v="1"/>
    <x v="1"/>
  </r>
  <r>
    <n v="1605"/>
    <n v="658"/>
    <x v="0"/>
    <x v="0"/>
    <x v="101"/>
    <x v="1"/>
    <x v="1"/>
    <x v="2"/>
    <s v="JP Morgan"/>
    <x v="2"/>
    <d v="2001-01-11T00:00:00"/>
    <d v="2006-01-11T00:00:00"/>
    <x v="0"/>
    <n v="10000000"/>
    <n v="-4094.9653749999998"/>
    <n v="0.6"/>
    <n v="46.895538000000002"/>
    <n v="48.169629999999998"/>
    <n v="1.3366242581601475"/>
    <n v="-5473.4300565508647"/>
    <n v="497.57297399999993"/>
    <x v="0"/>
    <n v="-4975.857082550865"/>
    <n v="68491.754155999995"/>
    <n v="63364.784573999998"/>
    <n v="-5126.9695819999979"/>
    <n v="-151.11249944913288"/>
    <n v="68491.754155999995"/>
    <n v="63364.784573999998"/>
    <n v="-5126.9695819999979"/>
    <x v="0"/>
    <n v="-29639.359384250001"/>
    <n v="0"/>
    <n v="63364.784573999998"/>
    <n v="63364.784573999998"/>
    <n v="-5126.9695819999979"/>
    <n v="-5126.9695819999979"/>
    <n v="-5126.9695819999979"/>
    <x v="1"/>
    <x v="1"/>
    <x v="1"/>
    <x v="1"/>
  </r>
  <r>
    <n v="13"/>
    <n v="103"/>
    <x v="0"/>
    <x v="0"/>
    <x v="102"/>
    <x v="1"/>
    <x v="4"/>
    <x v="2"/>
    <s v="Merrill Lynch Int"/>
    <x v="2"/>
    <d v="2000-05-25T00:00:00"/>
    <d v="2005-05-25T00:00:00"/>
    <x v="0"/>
    <n v="-15000000"/>
    <n v="5251.0022929999996"/>
    <n v="0.38"/>
    <n v="239.924577"/>
    <n v="249.18542600000001"/>
    <n v="9.056496027907345"/>
    <n v="47555.681409086857"/>
    <n v="-2633.7096240000001"/>
    <x v="0"/>
    <n v="44921.971785086855"/>
    <n v="1060408"/>
    <n v="1107373"/>
    <n v="46965"/>
    <n v="2043.0282149131453"/>
    <n v="1060408"/>
    <n v="1107373"/>
    <n v="46965"/>
    <x v="0"/>
    <n v="38006.754596733997"/>
    <n v="-43858.333333000002"/>
    <n v="1063514.6666669999"/>
    <n v="459972.28813099989"/>
    <n v="46964.999999999884"/>
    <n v="46964.999999999884"/>
    <n v="46965"/>
    <x v="0"/>
    <x v="1"/>
    <x v="1"/>
    <x v="1"/>
  </r>
  <r>
    <n v="150"/>
    <n v="206"/>
    <x v="0"/>
    <x v="0"/>
    <x v="102"/>
    <x v="1"/>
    <x v="4"/>
    <x v="2"/>
    <s v="JP Morgan"/>
    <x v="2"/>
    <d v="2000-09-26T00:00:00"/>
    <d v="2005-09-26T00:00:00"/>
    <x v="0"/>
    <n v="15000000"/>
    <n v="-5651.3912620000001"/>
    <n v="0.51"/>
    <n v="243.341781"/>
    <n v="252.76261400000001"/>
    <n v="9.0571876802928042"/>
    <n v="-51185.711314700806"/>
    <n v="2664.0697649999997"/>
    <x v="0"/>
    <n v="-48521.641549700806"/>
    <n v="-1080200"/>
    <n v="-1131091"/>
    <n v="-50891"/>
    <n v="-2369.3584502991944"/>
    <n v="-1080200"/>
    <n v="-1131091"/>
    <n v="-50891"/>
    <x v="0"/>
    <n v="-40904.769954356008"/>
    <n v="38462.5"/>
    <n v="-1092628.5"/>
    <n v="-503273.54803099995"/>
    <n v="-50891"/>
    <n v="-50891"/>
    <n v="-50891"/>
    <x v="0"/>
    <x v="1"/>
    <x v="1"/>
    <x v="1"/>
  </r>
  <r>
    <n v="1732"/>
    <n v="939"/>
    <x v="0"/>
    <x v="0"/>
    <x v="102"/>
    <x v="1"/>
    <x v="4"/>
    <x v="2"/>
    <s v="Deutsche Bank AG"/>
    <x v="2"/>
    <d v="2001-03-30T00:00:00"/>
    <d v="2006-03-30T00:00:00"/>
    <x v="1"/>
    <n v="10000000"/>
    <n v="-4524.4602700000005"/>
    <n v="2.4"/>
    <n v="248.90283400000001"/>
    <n v="258.53803199999999"/>
    <n v="9.0625292002408191"/>
    <n v="-41003.053312204465"/>
    <n v="2380.9058970000001"/>
    <x v="0"/>
    <n v="-38622.147415204468"/>
    <n v="-34228.471227000002"/>
    <n v="-73288.454452000005"/>
    <n v="-39059.983225000004"/>
    <n v="-437.83580979553517"/>
    <n v="-30189.511622214002"/>
    <n v="-64310.618781630001"/>
    <n v="-34121.107159416002"/>
    <x v="0"/>
    <n v="-32748.043434260006"/>
    <n v="0"/>
    <n v="-64310.618781630001"/>
    <n v="-64310.618781630001"/>
    <n v="-34121.107159416002"/>
    <n v="-34121.107159416002"/>
    <n v="-34121.107159416002"/>
    <x v="1"/>
    <x v="1"/>
    <x v="1"/>
    <x v="1"/>
  </r>
  <r>
    <n v="1750"/>
    <n v="956"/>
    <x v="0"/>
    <x v="0"/>
    <x v="102"/>
    <x v="1"/>
    <x v="4"/>
    <x v="2"/>
    <s v="Bank of America"/>
    <x v="2"/>
    <d v="2001-04-04T00:00:00"/>
    <d v="2006-04-04T00:00:00"/>
    <x v="1"/>
    <n v="10000000"/>
    <n v="-4555.9624569999996"/>
    <n v="2.5299999999999998"/>
    <n v="249.20134400000001"/>
    <n v="258.67492900000002"/>
    <n v="9.0668426050937949"/>
    <n v="-41308.194512335402"/>
    <n v="2418.5415659999999"/>
    <x v="0"/>
    <n v="-38889.652946335402"/>
    <n v="15765.844352"/>
    <n v="-23506.856672000002"/>
    <n v="-39272.701024000002"/>
    <n v="-383.04807766459999"/>
    <n v="13905.474718464"/>
    <n v="-20627.266729679999"/>
    <n v="-34532.741448143999"/>
    <x v="0"/>
    <n v="-32976.056263765997"/>
    <n v="0"/>
    <n v="-20627.266729679999"/>
    <n v="-20627.266729679999"/>
    <n v="-34532.741448143999"/>
    <n v="-34532.741448143999"/>
    <n v="-34532.741448143999"/>
    <x v="1"/>
    <x v="1"/>
    <x v="1"/>
    <x v="1"/>
  </r>
  <r>
    <n v="1325"/>
    <n v="485"/>
    <x v="0"/>
    <x v="0"/>
    <x v="103"/>
    <x v="0"/>
    <x v="1"/>
    <x v="3"/>
    <s v="Portfolio ISIS"/>
    <x v="4"/>
    <d v="2001-01-05T00:00:00"/>
    <d v="2006-01-05T00:00:00"/>
    <x v="0"/>
    <n v="-10000000"/>
    <n v="4176.9262040000003"/>
    <n v="1.2"/>
    <n v="68.411254"/>
    <n v="63.344943000000001"/>
    <n v="-5.1112863673844915"/>
    <n v="-21349.465964076255"/>
    <n v="-870.82984499999998"/>
    <x v="0"/>
    <n v="-22220.295809076255"/>
    <n v="-242773.849885"/>
    <n v="-264857.98752099997"/>
    <n v="-22084.13763599997"/>
    <n v="136.15817307628458"/>
    <n v="-242773.849885"/>
    <n v="-264857.98752099997"/>
    <n v="-22084.13763599997"/>
    <x v="0"/>
    <n v="52219.931402408009"/>
    <n v="0"/>
    <n v="-264857.98752099997"/>
    <n v="-145548.69331799998"/>
    <n v="-22084.13763599997"/>
    <n v="-22084.13763599997"/>
    <n v="-22084.13763599997"/>
    <x v="1"/>
    <x v="0"/>
    <x v="0"/>
    <x v="0"/>
  </r>
  <r>
    <n v="1515"/>
    <n v="565"/>
    <x v="0"/>
    <x v="1"/>
    <x v="103"/>
    <x v="0"/>
    <x v="1"/>
    <x v="3"/>
    <s v="Portfolio ISIS"/>
    <x v="1"/>
    <d v="2001-01-05T00:00:00"/>
    <d v="2006-01-05T00:00:00"/>
    <x v="0"/>
    <n v="10000000"/>
    <n v="-4176.9262040000003"/>
    <n v="1.2"/>
    <n v="68.411254"/>
    <n v="63.344943000000001"/>
    <n v="-5.1112863673844915"/>
    <n v="21349.465964076255"/>
    <n v="870.82984499999998"/>
    <x v="0"/>
    <n v="22220.295809076255"/>
    <n v="242773.849885"/>
    <n v="264857.98752099997"/>
    <n v="22084.13763599997"/>
    <n v="-136.15817307628458"/>
    <n v="242773.849885"/>
    <n v="264857.98752099997"/>
    <n v="22084.13763599997"/>
    <x v="0"/>
    <n v="-52219.931402408009"/>
    <n v="0"/>
    <n v="264857.98752099997"/>
    <n v="145548.69331799998"/>
    <n v="22084.13763599997"/>
    <n v="22084.13763599997"/>
    <n v="22084.13763599997"/>
    <x v="1"/>
    <x v="0"/>
    <x v="0"/>
    <x v="0"/>
  </r>
  <r>
    <n v="161"/>
    <n v="315"/>
    <x v="0"/>
    <x v="0"/>
    <x v="104"/>
    <x v="15"/>
    <x v="4"/>
    <x v="3"/>
    <s v="JP Morgan"/>
    <x v="3"/>
    <d v="2000-09-19T00:00:00"/>
    <d v="2003-03-15T00:00:00"/>
    <x v="0"/>
    <n v="-3000000"/>
    <n v="528.08903699999996"/>
    <n v="3.95"/>
    <n v="676.15562699999998"/>
    <n v="672.50452199999995"/>
    <n v="-1.548417739428503"/>
    <n v="-817.70243288851498"/>
    <n v="-1644.367422"/>
    <x v="0"/>
    <n v="-2462.0698548885148"/>
    <n v="137037.24122699999"/>
    <n v="134883.699031"/>
    <n v="-2153.5421959999949"/>
    <n v="308.52765888851991"/>
    <n v="137037.24122699999"/>
    <n v="134883.699031"/>
    <n v="-2153.5421959999949"/>
    <x v="0"/>
    <n v="11293.184056245"/>
    <n v="-58262.5"/>
    <n v="76621.199030999996"/>
    <n v="-100615.61474799999"/>
    <n v="-2153.5421959999949"/>
    <n v="-2153.5421959999949"/>
    <n v="-2153.5421959999949"/>
    <x v="5"/>
    <x v="0"/>
    <x v="7"/>
    <x v="15"/>
  </r>
  <r>
    <n v="251"/>
    <n v="365"/>
    <x v="1"/>
    <x v="5"/>
    <x v="104"/>
    <x v="15"/>
    <x v="4"/>
    <x v="3"/>
    <s v="Deutsche Bank AG"/>
    <x v="3"/>
    <d v="2000-03-10T00:00:00"/>
    <d v="2003-03-15T00:00:00"/>
    <x v="0"/>
    <n v="3000000"/>
    <n v="-528.30787200000009"/>
    <n v="3.6"/>
    <n v="688.71589800000004"/>
    <n v="684.944661"/>
    <n v="-1.5485531673721913"/>
    <n v="818.11282853326236"/>
    <n v="1620.7586609999998"/>
    <x v="0"/>
    <n v="2438.8714895332623"/>
    <n v="-158774.447388"/>
    <n v="-156642.15767399999"/>
    <n v="2132.2897140000132"/>
    <n v="-306.58177553324913"/>
    <n v="-158774.447388"/>
    <n v="-156642.15767399999"/>
    <n v="2132.2897140000132"/>
    <x v="0"/>
    <n v="-11297.863842720002"/>
    <n v="111000"/>
    <n v="-45642.157673999987"/>
    <n v="100473.662282"/>
    <n v="2132.2897140000132"/>
    <n v="2132.2897140000132"/>
    <n v="2132.2897140000132"/>
    <x v="5"/>
    <x v="0"/>
    <x v="7"/>
    <x v="15"/>
  </r>
  <r>
    <n v="1594"/>
    <n v="648"/>
    <x v="1"/>
    <x v="7"/>
    <x v="104"/>
    <x v="15"/>
    <x v="4"/>
    <x v="3"/>
    <s v="EnronCredit.com"/>
    <x v="3"/>
    <d v="2000-03-10T00:00:00"/>
    <d v="2003-03-15T00:00:00"/>
    <x v="0"/>
    <n v="-3000000"/>
    <n v="528.30787200000009"/>
    <n v="3.6"/>
    <n v="688.71589800000004"/>
    <n v="684.944661"/>
    <n v="-1.5485531673721913"/>
    <n v="-818.11282853326236"/>
    <n v="-1620.7586609999998"/>
    <x v="0"/>
    <n v="-2438.8714895332623"/>
    <n v="158774.447388"/>
    <n v="156642.15767399999"/>
    <n v="-2132.2897140000132"/>
    <n v="306.58177553324913"/>
    <n v="158774.447388"/>
    <n v="156642.15767399999"/>
    <n v="-2132.2897140000132"/>
    <x v="0"/>
    <n v="11297.863842720002"/>
    <n v="-111000"/>
    <n v="45642.157673999987"/>
    <n v="-100473.662282"/>
    <n v="-2132.2897140000132"/>
    <n v="-2132.2897140000132"/>
    <n v="-2132.2897140000132"/>
    <x v="5"/>
    <x v="0"/>
    <x v="7"/>
    <x v="15"/>
  </r>
  <r>
    <n v="1595"/>
    <n v="649"/>
    <x v="0"/>
    <x v="8"/>
    <x v="104"/>
    <x v="15"/>
    <x v="4"/>
    <x v="3"/>
    <s v="Enron North America"/>
    <x v="3"/>
    <d v="2000-03-10T00:00:00"/>
    <d v="2003-03-15T00:00:00"/>
    <x v="0"/>
    <n v="3000000"/>
    <n v="-528.30787200000009"/>
    <n v="3.6"/>
    <n v="688.71589800000004"/>
    <n v="684.944661"/>
    <n v="-1.5485531673721913"/>
    <n v="818.11282853326236"/>
    <n v="1620.7586609999998"/>
    <x v="0"/>
    <n v="2438.8714895332623"/>
    <n v="-158774.447388"/>
    <n v="-156642.15767399999"/>
    <n v="2132.2897140000132"/>
    <n v="-306.58177553324913"/>
    <n v="-158774.447388"/>
    <n v="-156642.15767399999"/>
    <n v="2132.2897140000132"/>
    <x v="0"/>
    <n v="-11297.863842720002"/>
    <n v="111000"/>
    <n v="-45642.157673999987"/>
    <n v="100473.662282"/>
    <n v="2132.2897140000132"/>
    <n v="2132.2897140000132"/>
    <n v="2132.2897140000132"/>
    <x v="5"/>
    <x v="0"/>
    <x v="7"/>
    <x v="15"/>
  </r>
  <r>
    <n v="1326"/>
    <n v="486"/>
    <x v="0"/>
    <x v="0"/>
    <x v="105"/>
    <x v="10"/>
    <x v="8"/>
    <x v="4"/>
    <s v="Portfolio ISIS"/>
    <x v="6"/>
    <d v="2001-01-05T00:00:00"/>
    <d v="2006-01-05T00:00:00"/>
    <x v="0"/>
    <n v="-10000000"/>
    <n v="4084.3707010000003"/>
    <n v="0.65"/>
    <n v="57.444164000000001"/>
    <n v="52.769271000000003"/>
    <n v="-4.8156670164841699"/>
    <n v="-19668.969267900029"/>
    <n v="-795.73059600000011"/>
    <x v="0"/>
    <n v="-20464.69986390003"/>
    <n v="-47366.539978000001"/>
    <n v="-67173.485000999994"/>
    <n v="-19806.945022999993"/>
    <n v="657.75484090003738"/>
    <n v="-47366.539978000001"/>
    <n v="-67173.485000999994"/>
    <n v="-19806.945022999993"/>
    <x v="0"/>
    <n v="30234.554114152503"/>
    <n v="0"/>
    <n v="-67173.485000999994"/>
    <n v="-77668.078323999987"/>
    <n v="-19806.945022999993"/>
    <n v="-19806.945022999993"/>
    <n v="-19806.945022999993"/>
    <x v="1"/>
    <x v="5"/>
    <x v="1"/>
    <x v="10"/>
  </r>
  <r>
    <n v="1516"/>
    <n v="566"/>
    <x v="0"/>
    <x v="1"/>
    <x v="105"/>
    <x v="10"/>
    <x v="8"/>
    <x v="4"/>
    <s v="Portfolio ISIS"/>
    <x v="1"/>
    <d v="2001-01-05T00:00:00"/>
    <d v="2006-01-05T00:00:00"/>
    <x v="0"/>
    <n v="10000000"/>
    <n v="-4084.3707010000003"/>
    <n v="0.65"/>
    <n v="57.444164000000001"/>
    <n v="52.769271000000003"/>
    <n v="-4.8156670164841699"/>
    <n v="19668.969267900029"/>
    <n v="795.73059600000011"/>
    <x v="0"/>
    <n v="20464.69986390003"/>
    <n v="47366.539978000001"/>
    <n v="67173.485000999994"/>
    <n v="19806.945022999993"/>
    <n v="-657.75484090003738"/>
    <n v="47366.539978000001"/>
    <n v="67173.485000999994"/>
    <n v="19806.945022999993"/>
    <x v="0"/>
    <n v="-30234.554114152503"/>
    <n v="0"/>
    <n v="67173.485000999994"/>
    <n v="77668.078323999987"/>
    <n v="19806.945022999993"/>
    <n v="19806.945022999993"/>
    <n v="19806.945022999993"/>
    <x v="1"/>
    <x v="5"/>
    <x v="1"/>
    <x v="10"/>
  </r>
  <r>
    <n v="1603"/>
    <n v="657"/>
    <x v="0"/>
    <x v="0"/>
    <x v="105"/>
    <x v="10"/>
    <x v="8"/>
    <x v="4"/>
    <s v="JP Morgan"/>
    <x v="6"/>
    <d v="2001-01-11T00:00:00"/>
    <d v="2006-01-11T00:00:00"/>
    <x v="0"/>
    <n v="10000000"/>
    <n v="-4122.5774609999999"/>
    <n v="0.8"/>
    <n v="57.587659000000002"/>
    <n v="52.902256000000001"/>
    <n v="-4.8120874497729709"/>
    <n v="19838.203260795017"/>
    <n v="831.55770600000005"/>
    <x v="0"/>
    <n v="20669.760966795016"/>
    <n v="111875.91796599999"/>
    <n v="131998.943696"/>
    <n v="20123.025730000008"/>
    <n v="-546.73523679500795"/>
    <n v="111875.91796599999"/>
    <n v="131998.943696"/>
    <n v="20123.025730000008"/>
    <x v="0"/>
    <n v="-30517.3796550525"/>
    <n v="0"/>
    <n v="131998.943696"/>
    <n v="131998.943696"/>
    <n v="20123.025730000008"/>
    <n v="20123.025730000008"/>
    <n v="20123.025730000008"/>
    <x v="1"/>
    <x v="5"/>
    <x v="1"/>
    <x v="10"/>
  </r>
  <r>
    <n v="159"/>
    <n v="212"/>
    <x v="0"/>
    <x v="0"/>
    <x v="106"/>
    <x v="5"/>
    <x v="2"/>
    <x v="3"/>
    <s v="JP Morgan"/>
    <x v="4"/>
    <d v="2000-09-26T00:00:00"/>
    <d v="2005-09-26T00:00:00"/>
    <x v="0"/>
    <n v="-10000000"/>
    <n v="3837.315376"/>
    <n v="0.52"/>
    <n v="79.450416000000004"/>
    <n v="74.402298000000002"/>
    <n v="-5.0982540868311501"/>
    <n v="-19563.60879815201"/>
    <n v="-909.19518900000003"/>
    <x v="0"/>
    <n v="-20472.803987152009"/>
    <n v="106912.51414"/>
    <n v="87142.659935999996"/>
    <n v="-19769.854204000003"/>
    <n v="702.94978315200569"/>
    <n v="106912.51414"/>
    <n v="87142.659935999996"/>
    <n v="-19769.854204000003"/>
    <x v="0"/>
    <n v="22093.34327732"/>
    <n v="-26144.444444000001"/>
    <n v="60998.215491999996"/>
    <n v="-83940.513950000022"/>
    <n v="-19769.854203999996"/>
    <n v="-19769.854203999996"/>
    <n v="-19769.854204000003"/>
    <x v="0"/>
    <x v="3"/>
    <x v="1"/>
    <x v="5"/>
  </r>
  <r>
    <n v="221"/>
    <n v="338"/>
    <x v="0"/>
    <x v="0"/>
    <x v="106"/>
    <x v="5"/>
    <x v="2"/>
    <x v="3"/>
    <s v="Merrill Lynch Int"/>
    <x v="4"/>
    <d v="2000-10-10T00:00:00"/>
    <d v="2005-10-11T00:00:00"/>
    <x v="0"/>
    <n v="-10000000"/>
    <n v="3866.7075110000001"/>
    <n v="0.51"/>
    <n v="79.856329000000002"/>
    <n v="74.807253000000003"/>
    <n v="-5.0970879865573924"/>
    <n v="-19708.948401849335"/>
    <n v="-929.68738500000006"/>
    <x v="0"/>
    <n v="-20638.635786849336"/>
    <n v="102868.428033"/>
    <n v="82963.349841000003"/>
    <n v="-19905.078192000001"/>
    <n v="733.55759484933515"/>
    <n v="102868.428033"/>
    <n v="82963.349841000003"/>
    <n v="-19905.078192000001"/>
    <x v="0"/>
    <n v="22262.568494582501"/>
    <n v="-13175"/>
    <n v="69788.349841000003"/>
    <n v="-82615.899365000005"/>
    <n v="-19905.078192000001"/>
    <n v="-19905.078192000001"/>
    <n v="-19905.078192000001"/>
    <x v="1"/>
    <x v="3"/>
    <x v="1"/>
    <x v="5"/>
  </r>
  <r>
    <n v="223"/>
    <n v="339"/>
    <x v="0"/>
    <x v="0"/>
    <x v="106"/>
    <x v="5"/>
    <x v="2"/>
    <x v="3"/>
    <s v="Bear Stearns"/>
    <x v="4"/>
    <d v="2000-10-12T00:00:00"/>
    <d v="2005-10-12T00:00:00"/>
    <x v="0"/>
    <n v="10000000"/>
    <n v="-3877.2574929999996"/>
    <n v="0.56999999999999995"/>
    <n v="79.884127000000007"/>
    <n v="74.835087000000001"/>
    <n v="-5.0971702017188596"/>
    <n v="19763.041357710768"/>
    <n v="943.64546400000006"/>
    <x v="0"/>
    <n v="20706.686821710769"/>
    <n v="-78013.804386999996"/>
    <n v="-58014.174358999997"/>
    <n v="19999.630028"/>
    <n v="-707.05679371076985"/>
    <n v="-78013.804386999996"/>
    <n v="-58014.174358999997"/>
    <n v="19999.630028"/>
    <x v="0"/>
    <n v="-22323.3100159475"/>
    <n v="14566.666667"/>
    <n v="-43447.507691999999"/>
    <n v="84089.638982999997"/>
    <n v="19999.630028"/>
    <n v="19999.630028"/>
    <n v="19999.630028"/>
    <x v="1"/>
    <x v="3"/>
    <x v="1"/>
    <x v="5"/>
  </r>
  <r>
    <n v="226"/>
    <n v="342"/>
    <x v="0"/>
    <x v="0"/>
    <x v="106"/>
    <x v="5"/>
    <x v="2"/>
    <x v="3"/>
    <s v="Citibank NA"/>
    <x v="4"/>
    <d v="2000-10-13T00:00:00"/>
    <d v="2005-10-13T00:00:00"/>
    <x v="0"/>
    <n v="10000000"/>
    <n v="-3882.1516549999997"/>
    <n v="0.59"/>
    <n v="79.911704999999998"/>
    <n v="74.862752"/>
    <n v="-5.0971960185609202"/>
    <n v="19788.087959315686"/>
    <n v="948.12807899999996"/>
    <x v="0"/>
    <n v="20736.216038315684"/>
    <n v="-70432.455067999996"/>
    <n v="-50395.275031999998"/>
    <n v="20037.180035999998"/>
    <n v="-699.03600231568635"/>
    <n v="-70432.455067999996"/>
    <n v="-50395.275031999998"/>
    <n v="20037.180035999998"/>
    <x v="0"/>
    <n v="-22351.4881536625"/>
    <n v="15569.444444000001"/>
    <n v="-34825.830587999997"/>
    <n v="84431.411158000003"/>
    <n v="20037.180035999998"/>
    <n v="20037.180035999998"/>
    <n v="20037.180035999998"/>
    <x v="1"/>
    <x v="3"/>
    <x v="1"/>
    <x v="5"/>
  </r>
  <r>
    <n v="1328"/>
    <n v="488"/>
    <x v="0"/>
    <x v="0"/>
    <x v="106"/>
    <x v="5"/>
    <x v="2"/>
    <x v="3"/>
    <s v="Portfolio ISIS"/>
    <x v="0"/>
    <d v="2001-01-05T00:00:00"/>
    <d v="2006-01-05T00:00:00"/>
    <x v="0"/>
    <n v="-10000000"/>
    <n v="4086.3558040000003"/>
    <n v="0.8"/>
    <n v="82.18083"/>
    <n v="77.134269000000003"/>
    <n v="-5.0946149766946576"/>
    <n v="-20818.409479161539"/>
    <n v="-1026.1954020000001"/>
    <x v="0"/>
    <n v="-21844.60488116154"/>
    <n v="-10517.385435"/>
    <n v="-31670.929194"/>
    <n v="-21153.543759"/>
    <n v="691.06112216153997"/>
    <n v="-10517.385435"/>
    <n v="-31670.929194"/>
    <n v="-21153.543759"/>
    <x v="0"/>
    <n v="23527.193541529999"/>
    <n v="0"/>
    <n v="-31670.929194"/>
    <n v="-83148.213917000001"/>
    <n v="-21153.543759"/>
    <n v="-21153.543759"/>
    <n v="-21153.543759"/>
    <x v="1"/>
    <x v="3"/>
    <x v="1"/>
    <x v="5"/>
  </r>
  <r>
    <n v="1561"/>
    <n v="607"/>
    <x v="0"/>
    <x v="1"/>
    <x v="106"/>
    <x v="5"/>
    <x v="2"/>
    <x v="3"/>
    <s v="Portfolio ISIS"/>
    <x v="1"/>
    <d v="2001-01-05T00:00:00"/>
    <d v="2006-01-05T00:00:00"/>
    <x v="0"/>
    <n v="10000000"/>
    <n v="-4086.3558040000003"/>
    <n v="0.8"/>
    <n v="82.18083"/>
    <n v="77.134269000000003"/>
    <n v="-5.0946149766946576"/>
    <n v="20818.409479161539"/>
    <n v="1026.1954020000001"/>
    <x v="0"/>
    <n v="21844.60488116154"/>
    <n v="10517.385435"/>
    <n v="31670.929194"/>
    <n v="21153.543759"/>
    <n v="-691.06112216153997"/>
    <n v="10517.385435"/>
    <n v="31670.929194"/>
    <n v="21153.543759"/>
    <x v="0"/>
    <n v="-23527.193541529999"/>
    <n v="0"/>
    <n v="31670.929194"/>
    <n v="83148.213917000001"/>
    <n v="21153.543759"/>
    <n v="21153.543759"/>
    <n v="21153.543759"/>
    <x v="1"/>
    <x v="3"/>
    <x v="1"/>
    <x v="5"/>
  </r>
  <r>
    <n v="1678"/>
    <n v="886"/>
    <x v="0"/>
    <x v="0"/>
    <x v="106"/>
    <x v="5"/>
    <x v="2"/>
    <x v="3"/>
    <s v="Morgan Stanley CP"/>
    <x v="4"/>
    <d v="2001-03-13T00:00:00"/>
    <d v="2001-03-19T00:00:00"/>
    <x v="0"/>
    <n v="0"/>
    <n v="0"/>
    <n v="0.74"/>
    <n v="0"/>
    <n v="0"/>
    <m/>
    <n v="-"/>
    <n v="0"/>
    <x v="0"/>
    <n v="0"/>
    <n v="0"/>
    <n v="0"/>
    <n v="0"/>
    <n v="0"/>
    <n v="0"/>
    <n v="0"/>
    <n v="0"/>
    <x v="0"/>
    <n v="0"/>
    <n v="-45499.996666999999"/>
    <n v="-45499.996666999999"/>
    <n v="-45499.996666999999"/>
    <n v="0"/>
    <n v="0"/>
    <n v="0"/>
    <x v="3"/>
    <x v="3"/>
    <x v="1"/>
    <x v="5"/>
  </r>
  <r>
    <n v="1683"/>
    <n v="891"/>
    <x v="0"/>
    <x v="0"/>
    <x v="106"/>
    <x v="5"/>
    <x v="2"/>
    <x v="3"/>
    <s v="JP Morgan"/>
    <x v="4"/>
    <d v="2001-03-14T00:00:00"/>
    <d v="2003-03-14T00:00:00"/>
    <x v="0"/>
    <n v="10000000"/>
    <n v="-1783.4393830000001"/>
    <n v="0.56999999999999995"/>
    <n v="54.403840000000002"/>
    <n v="49.293748999999998"/>
    <n v="-5.2023944202131842"/>
    <n v="9278.1550949076445"/>
    <n v="606.09336900000005"/>
    <x v="0"/>
    <n v="9884.2484639076447"/>
    <n v="7980.4294879999998"/>
    <n v="17624.132947999999"/>
    <n v="9643.7034599999988"/>
    <n v="-240.54500390764588"/>
    <n v="7980.4294879999998"/>
    <n v="17624.132947999999"/>
    <n v="9643.7034599999988"/>
    <x v="0"/>
    <n v="-10268.152247622502"/>
    <n v="0"/>
    <n v="17624.132947999999"/>
    <n v="17624.132947999999"/>
    <n v="9643.7034599999988"/>
    <n v="9643.7034599999988"/>
    <n v="9643.7034599999988"/>
    <x v="5"/>
    <x v="3"/>
    <x v="1"/>
    <x v="5"/>
  </r>
  <r>
    <n v="1327"/>
    <n v="487"/>
    <x v="0"/>
    <x v="0"/>
    <x v="107"/>
    <x v="10"/>
    <x v="8"/>
    <x v="4"/>
    <s v="Portfolio ISIS"/>
    <x v="6"/>
    <d v="2001-01-05T00:00:00"/>
    <d v="2006-01-05T00:00:00"/>
    <x v="0"/>
    <n v="-10000000"/>
    <n v="4081.2239789999999"/>
    <n v="0.65"/>
    <n v="54.892052"/>
    <n v="54.334094"/>
    <n v="-0.55978459101662448"/>
    <n v="-2284.6062959317555"/>
    <n v="-679.45765800000004"/>
    <x v="0"/>
    <n v="-2964.0639539317553"/>
    <n v="-58036.982817999997"/>
    <n v="-60609.614075999998"/>
    <n v="-2572.6312580000013"/>
    <n v="391.4326959317541"/>
    <n v="-58036.982817999997"/>
    <n v="-60609.614075999998"/>
    <n v="-2572.6312580000013"/>
    <x v="0"/>
    <n v="30211.260504547499"/>
    <n v="0"/>
    <n v="-60609.614075999998"/>
    <n v="-58451.683493999997"/>
    <n v="-2572.6312580000013"/>
    <n v="-2572.6312580000013"/>
    <n v="-2572.6312580000013"/>
    <x v="1"/>
    <x v="5"/>
    <x v="1"/>
    <x v="10"/>
  </r>
  <r>
    <n v="1517"/>
    <n v="567"/>
    <x v="0"/>
    <x v="1"/>
    <x v="107"/>
    <x v="10"/>
    <x v="8"/>
    <x v="4"/>
    <s v="Portfolio ISIS"/>
    <x v="1"/>
    <d v="2001-01-05T00:00:00"/>
    <d v="2006-01-05T00:00:00"/>
    <x v="0"/>
    <n v="10000000"/>
    <n v="-4081.2239789999999"/>
    <n v="0.65"/>
    <n v="54.892052"/>
    <n v="54.334094"/>
    <n v="-0.55978459101662448"/>
    <n v="2284.6062959317555"/>
    <n v="679.45765800000004"/>
    <x v="0"/>
    <n v="2964.0639539317553"/>
    <n v="58036.982817999997"/>
    <n v="60609.614075999998"/>
    <n v="2572.6312580000013"/>
    <n v="-391.4326959317541"/>
    <n v="58036.982817999997"/>
    <n v="60609.614075999998"/>
    <n v="2572.6312580000013"/>
    <x v="0"/>
    <n v="-30211.260504547499"/>
    <n v="0"/>
    <n v="60609.614075999998"/>
    <n v="58451.683493999997"/>
    <n v="2572.6312580000013"/>
    <n v="2572.6312580000013"/>
    <n v="2572.6312580000013"/>
    <x v="1"/>
    <x v="5"/>
    <x v="1"/>
    <x v="10"/>
  </r>
  <r>
    <n v="261"/>
    <n v="376"/>
    <x v="0"/>
    <x v="0"/>
    <x v="108"/>
    <x v="11"/>
    <x v="2"/>
    <x v="6"/>
    <s v="Goldman Sachs"/>
    <x v="2"/>
    <d v="2000-11-08T00:00:00"/>
    <d v="2005-11-08T00:00:00"/>
    <x v="0"/>
    <n v="-20000000"/>
    <n v="7794.5335780000005"/>
    <n v="0.14000000000000001"/>
    <n v="15.181873"/>
    <n v="15.168445999999999"/>
    <n v="-8.2327035767544594E-3"/>
    <n v="-64.170084466733343"/>
    <n v="-368.83481700000004"/>
    <x v="0"/>
    <n v="-433.00490146673337"/>
    <n v="5507.8229220000003"/>
    <n v="5328.5829670000003"/>
    <n v="-179.23995500000001"/>
    <n v="253.76494646673336"/>
    <n v="5507.8229220000003"/>
    <n v="5328.5829670000003"/>
    <n v="-179.23995500000001"/>
    <x v="0"/>
    <n v="15386.409282971999"/>
    <n v="-7155.5555560000003"/>
    <n v="-1826.972589"/>
    <n v="-45216.398989999994"/>
    <n v="-179.23995500000001"/>
    <n v="-179.23995500000001"/>
    <n v="-179.23995500000001"/>
    <x v="1"/>
    <x v="6"/>
    <x v="1"/>
    <x v="11"/>
  </r>
  <r>
    <n v="11"/>
    <n v="4"/>
    <x v="0"/>
    <x v="2"/>
    <x v="109"/>
    <x v="0"/>
    <x v="8"/>
    <x v="3"/>
    <s v="FUNB"/>
    <x v="3"/>
    <d v="2000-05-05T00:00:00"/>
    <d v="2001-12-20T00:00:00"/>
    <x v="0"/>
    <n v="25000000"/>
    <n v="-1702.505443"/>
    <n v="0.85"/>
    <n v="34.522668000000003"/>
    <n v="33.671351999999999"/>
    <n v="-0.63282476270076771"/>
    <n v="1077.3876029632404"/>
    <n v="921.20696999999996"/>
    <x v="0"/>
    <n v="1998.5945729632404"/>
    <n v="97381.128452999998"/>
    <n v="99180.023275"/>
    <n v="1798.894822000002"/>
    <n v="-199.69975096323833"/>
    <n v="97381.128452999998"/>
    <n v="99180.023275"/>
    <n v="1798.894822000002"/>
    <x v="0"/>
    <n v="-21284.723048386004"/>
    <n v="188298.61111100001"/>
    <n v="287478.63438599999"/>
    <n v="86615.964859999978"/>
    <n v="1798.894822000002"/>
    <n v="1798.894822000002"/>
    <n v="1798.894822000002"/>
    <x v="2"/>
    <x v="0"/>
    <x v="0"/>
    <x v="0"/>
  </r>
  <r>
    <n v="12"/>
    <n v="102"/>
    <x v="0"/>
    <x v="0"/>
    <x v="109"/>
    <x v="0"/>
    <x v="8"/>
    <x v="3"/>
    <s v="JP Morgan"/>
    <x v="3"/>
    <d v="2000-05-05T00:00:00"/>
    <d v="2002-05-05T00:00:00"/>
    <x v="0"/>
    <n v="-15000000"/>
    <n v="1535.797548"/>
    <n v="0.85"/>
    <n v="38.823658999999999"/>
    <n v="38.038218000000001"/>
    <n v="-0.63785659858436039"/>
    <n v="-979.61860008148096"/>
    <n v="-680.56435799999997"/>
    <x v="0"/>
    <n v="-1660.182958081481"/>
    <n v="-93865.426481999995"/>
    <n v="-95344.501629999999"/>
    <n v="-1479.0751480000035"/>
    <n v="181.10781008147751"/>
    <n v="-93865.426481999995"/>
    <n v="-95344.501629999999"/>
    <n v="-1479.0751480000035"/>
    <x v="0"/>
    <n v="19200.540945096003"/>
    <n v="-97750"/>
    <n v="-193094.50163000001"/>
    <n v="-60775.13939299999"/>
    <n v="-1479.0751480000326"/>
    <n v="-1479.0751480000326"/>
    <n v="-1479.0751480000035"/>
    <x v="2"/>
    <x v="0"/>
    <x v="0"/>
    <x v="0"/>
  </r>
  <r>
    <n v="27"/>
    <n v="123"/>
    <x v="0"/>
    <x v="3"/>
    <x v="109"/>
    <x v="0"/>
    <x v="8"/>
    <x v="3"/>
    <s v="EnronCredit.com"/>
    <x v="3"/>
    <d v="2000-05-05T00:00:00"/>
    <d v="2001-12-20T00:00:00"/>
    <x v="0"/>
    <n v="-25000000"/>
    <n v="1702.505443"/>
    <n v="0.85"/>
    <n v="34.522668000000003"/>
    <n v="33.671351999999999"/>
    <n v="-0.63282476270076771"/>
    <n v="-1077.3876029632404"/>
    <n v="-921.20696999999996"/>
    <x v="0"/>
    <n v="-1998.5945729632404"/>
    <n v="-97381.128452999998"/>
    <n v="-99180.023275"/>
    <n v="-1798.894822000002"/>
    <n v="199.69975096323833"/>
    <n v="-97381.128452999998"/>
    <n v="-99180.023275"/>
    <n v="-1798.894822000002"/>
    <x v="0"/>
    <n v="21284.723048386004"/>
    <n v="-188298.61111100001"/>
    <n v="-287478.63438599999"/>
    <n v="-86615.964859999978"/>
    <n v="-1798.894822000002"/>
    <n v="-1798.894822000002"/>
    <n v="-1798.894822000002"/>
    <x v="2"/>
    <x v="0"/>
    <x v="0"/>
    <x v="0"/>
  </r>
  <r>
    <n v="33"/>
    <n v="124"/>
    <x v="0"/>
    <x v="4"/>
    <x v="109"/>
    <x v="0"/>
    <x v="8"/>
    <x v="3"/>
    <s v="Enron North America"/>
    <x v="3"/>
    <d v="2000-05-05T00:00:00"/>
    <d v="2001-12-20T00:00:00"/>
    <x v="0"/>
    <n v="25000000"/>
    <n v="-1702.505443"/>
    <n v="0.85"/>
    <n v="34.522668000000003"/>
    <n v="33.671351999999999"/>
    <n v="-0.63282476270076771"/>
    <n v="1077.3876029632404"/>
    <n v="921.20696999999996"/>
    <x v="0"/>
    <n v="1998.5945729632404"/>
    <n v="97381.128452999998"/>
    <n v="99180.023275"/>
    <n v="1798.894822000002"/>
    <n v="-199.69975096323833"/>
    <n v="97381.128452999998"/>
    <n v="99180.023275"/>
    <n v="1798.894822000002"/>
    <x v="0"/>
    <n v="-21284.723048386004"/>
    <n v="188298.61111100001"/>
    <n v="287478.63438599999"/>
    <n v="86615.964859999978"/>
    <n v="1798.894822000002"/>
    <n v="1798.894822000002"/>
    <n v="1798.894822000002"/>
    <x v="2"/>
    <x v="0"/>
    <x v="0"/>
    <x v="0"/>
  </r>
  <r>
    <n v="152"/>
    <n v="207"/>
    <x v="0"/>
    <x v="0"/>
    <x v="109"/>
    <x v="0"/>
    <x v="8"/>
    <x v="3"/>
    <s v="LBIE"/>
    <x v="3"/>
    <d v="2000-09-26T00:00:00"/>
    <d v="2001-09-26T00:00:00"/>
    <x v="0"/>
    <n v="-10000000"/>
    <n v="463.01620600000001"/>
    <n v="0.45"/>
    <n v="31.915289999999999"/>
    <n v="30.970912999999999"/>
    <n v="-0.62481837511452198"/>
    <n v="-289.3010334846108"/>
    <n v="-307.50546300000002"/>
    <x v="0"/>
    <n v="-596.80649648461076"/>
    <n v="-7267.6278970000003"/>
    <n v="-7810.1003019999998"/>
    <n v="-542.47240499999953"/>
    <n v="54.334091484611236"/>
    <n v="-7267.6278970000003"/>
    <n v="-7810.1003019999998"/>
    <n v="-542.47240499999953"/>
    <x v="0"/>
    <n v="5788.6286074120007"/>
    <n v="-22625"/>
    <n v="-30435.100301999999"/>
    <n v="-28892.717386999997"/>
    <n v="-542.47240500000044"/>
    <n v="-542.47240500000044"/>
    <n v="-542.47240499999953"/>
    <x v="3"/>
    <x v="0"/>
    <x v="0"/>
    <x v="0"/>
  </r>
  <r>
    <n v="1329"/>
    <n v="489"/>
    <x v="0"/>
    <x v="0"/>
    <x v="109"/>
    <x v="0"/>
    <x v="8"/>
    <x v="3"/>
    <s v="Portfolio ISIS"/>
    <x v="3"/>
    <d v="2001-01-05T00:00:00"/>
    <d v="2006-01-05T00:00:00"/>
    <x v="0"/>
    <n v="-10000000"/>
    <n v="4038.3561149999996"/>
    <n v="0.52"/>
    <n v="71.919985999999994"/>
    <n v="71.241175999999996"/>
    <n v="-0.67542623306935989"/>
    <n v="-2727.6116585470645"/>
    <n v="-800.95468800000003"/>
    <x v="0"/>
    <n v="-3528.5663465470643"/>
    <n v="70210.573753000004"/>
    <n v="67346.781386000002"/>
    <n v="-2863.7923670000018"/>
    <n v="664.77397954706248"/>
    <n v="70210.573753000004"/>
    <n v="67346.781386000002"/>
    <n v="-2863.7923670000018"/>
    <x v="0"/>
    <n v="50487.528149729995"/>
    <n v="0"/>
    <n v="67346.781386000002"/>
    <n v="-27910.354424000005"/>
    <n v="-2863.7923670000018"/>
    <n v="-2863.7923670000018"/>
    <n v="-2863.7923670000018"/>
    <x v="1"/>
    <x v="0"/>
    <x v="0"/>
    <x v="0"/>
  </r>
  <r>
    <n v="1518"/>
    <n v="568"/>
    <x v="0"/>
    <x v="1"/>
    <x v="109"/>
    <x v="0"/>
    <x v="8"/>
    <x v="3"/>
    <s v="Portfolio ISIS"/>
    <x v="1"/>
    <d v="2001-01-05T00:00:00"/>
    <d v="2006-01-05T00:00:00"/>
    <x v="0"/>
    <n v="10000000"/>
    <n v="-4038.3561149999996"/>
    <n v="0.52"/>
    <n v="71.919985999999994"/>
    <n v="71.241175999999996"/>
    <n v="-0.67542623306935989"/>
    <n v="2727.6116585470645"/>
    <n v="800.95468800000003"/>
    <x v="0"/>
    <n v="3528.5663465470643"/>
    <n v="-70210.573753000004"/>
    <n v="-67346.781386000002"/>
    <n v="2863.7923670000018"/>
    <n v="-664.77397954706248"/>
    <n v="-70210.573753000004"/>
    <n v="-67346.781386000002"/>
    <n v="2863.7923670000018"/>
    <x v="0"/>
    <n v="-50487.528149729995"/>
    <n v="0"/>
    <n v="-67346.781386000002"/>
    <n v="27910.354424000005"/>
    <n v="2863.7923670000018"/>
    <n v="2863.7923670000018"/>
    <n v="2863.7923670000018"/>
    <x v="1"/>
    <x v="0"/>
    <x v="0"/>
    <x v="0"/>
  </r>
  <r>
    <n v="255"/>
    <n v="369"/>
    <x v="2"/>
    <x v="10"/>
    <x v="110"/>
    <x v="2"/>
    <x v="2"/>
    <x v="3"/>
    <s v="Deutsche Bank AG"/>
    <x v="0"/>
    <d v="2000-07-19T00:00:00"/>
    <d v="2005-07-19T00:00:00"/>
    <x v="0"/>
    <n v="-4000000"/>
    <n v="1532.5304409999999"/>
    <n v="1.75"/>
    <n v="110.80402599999999"/>
    <n v="63.989553999999998"/>
    <n v="-47.377517095945933"/>
    <n v="-72607.487168535052"/>
    <n v="-538.12733400000002"/>
    <x v="0"/>
    <n v="-73145.614502535056"/>
    <n v="-110805.052212"/>
    <n v="-183834.00544499999"/>
    <n v="-73028.953232999993"/>
    <n v="116.66126953506318"/>
    <n v="-110805.052212"/>
    <n v="-183834.00544499999"/>
    <n v="-73028.953232999993"/>
    <x v="0"/>
    <n v="4537.8226358009997"/>
    <n v="-35777.777778000003"/>
    <n v="-219611.78322300001"/>
    <n v="-122764.649172"/>
    <n v="-73028.953233000007"/>
    <n v="-73028.953233000007"/>
    <n v="-73028.953232999993"/>
    <x v="0"/>
    <x v="2"/>
    <x v="1"/>
    <x v="2"/>
  </r>
  <r>
    <n v="1706"/>
    <n v="911"/>
    <x v="0"/>
    <x v="0"/>
    <x v="111"/>
    <x v="9"/>
    <x v="6"/>
    <x v="6"/>
    <s v="NAB"/>
    <x v="2"/>
    <d v="2001-03-20T00:00:00"/>
    <d v="2006-02-16T00:00:00"/>
    <x v="0"/>
    <n v="-10000000"/>
    <n v="4137.1702089999999"/>
    <n v="0.52"/>
    <n v="55.291178000000002"/>
    <n v="55.237960000000001"/>
    <n v="-3.5519222761263895E-2"/>
    <n v="-146.94907025473572"/>
    <n v="-544.35681"/>
    <x v="0"/>
    <n v="-691.30588025473571"/>
    <n v="11985.958655"/>
    <n v="11631.403614999999"/>
    <n v="-354.5550400000011"/>
    <n v="336.75084025473461"/>
    <n v="11985.958655"/>
    <n v="11631.403614999999"/>
    <n v="-354.5550400000011"/>
    <x v="0"/>
    <m/>
    <n v="0"/>
    <n v="11631.403614999999"/>
    <n v="11631.403614999999"/>
    <n v="-354.5550400000011"/>
    <n v="-354.5550400000011"/>
    <n v="-354.5550400000011"/>
    <x v="1"/>
    <x v="0"/>
    <x v="1"/>
    <x v="9"/>
  </r>
  <r>
    <n v="1330"/>
    <n v="490"/>
    <x v="0"/>
    <x v="0"/>
    <x v="112"/>
    <x v="5"/>
    <x v="8"/>
    <x v="8"/>
    <s v="Portfolio ISIS"/>
    <x v="2"/>
    <d v="2001-01-05T00:00:00"/>
    <d v="2006-01-05T00:00:00"/>
    <x v="0"/>
    <n v="-10000000"/>
    <n v="4068.6817550000001"/>
    <n v="0.52"/>
    <n v="55.773122999999998"/>
    <n v="55.230815999999997"/>
    <n v="-0.54471969556090183"/>
    <n v="-2216.2910869177958"/>
    <n v="-737.38045199999999"/>
    <x v="0"/>
    <n v="-2953.6715389177957"/>
    <n v="3010.031966"/>
    <n v="622.06548099999998"/>
    <n v="-2387.9664849999999"/>
    <n v="565.70505391779579"/>
    <n v="3010.031966"/>
    <n v="622.06548099999998"/>
    <n v="-2387.9664849999999"/>
    <x v="0"/>
    <n v="23425.435204412501"/>
    <n v="0"/>
    <n v="622.06548099999998"/>
    <n v="-5549.821105"/>
    <n v="-2387.9664849999999"/>
    <n v="-2387.9664849999999"/>
    <n v="-2387.9664849999999"/>
    <x v="1"/>
    <x v="3"/>
    <x v="1"/>
    <x v="5"/>
  </r>
  <r>
    <n v="1519"/>
    <n v="569"/>
    <x v="0"/>
    <x v="1"/>
    <x v="112"/>
    <x v="5"/>
    <x v="8"/>
    <x v="8"/>
    <s v="Portfolio ISIS"/>
    <x v="1"/>
    <d v="2001-01-05T00:00:00"/>
    <d v="2006-01-05T00:00:00"/>
    <x v="0"/>
    <n v="10000000"/>
    <n v="-4068.6817550000001"/>
    <n v="0.52"/>
    <n v="55.773122999999998"/>
    <n v="55.230815999999997"/>
    <n v="-0.54471969556090183"/>
    <n v="2216.2910869177958"/>
    <n v="737.38045199999999"/>
    <x v="0"/>
    <n v="2953.6715389177957"/>
    <n v="-3010.031966"/>
    <n v="-622.06548099999998"/>
    <n v="2387.9664849999999"/>
    <n v="-565.70505391779579"/>
    <n v="-3010.031966"/>
    <n v="-622.06548099999998"/>
    <n v="2387.9664849999999"/>
    <x v="0"/>
    <n v="-23425.435204412501"/>
    <n v="0"/>
    <n v="-622.06548099999998"/>
    <n v="5549.821105"/>
    <n v="2387.9664849999999"/>
    <n v="2387.9664849999999"/>
    <n v="2387.9664849999999"/>
    <x v="1"/>
    <x v="3"/>
    <x v="1"/>
    <x v="5"/>
  </r>
  <r>
    <n v="1626"/>
    <n v="826"/>
    <x v="0"/>
    <x v="0"/>
    <x v="112"/>
    <x v="5"/>
    <x v="8"/>
    <x v="8"/>
    <s v="Goldman Sachs"/>
    <x v="2"/>
    <d v="2001-01-22T00:00:00"/>
    <d v="2006-01-22T00:00:00"/>
    <x v="0"/>
    <n v="10000000"/>
    <n v="-4147.9365509999998"/>
    <n v="0.76"/>
    <n v="56.154904000000002"/>
    <n v="55.612825000000001"/>
    <n v="-0.54458089779643482"/>
    <n v="2258.8870109462273"/>
    <n v="795.36141599999996"/>
    <x v="0"/>
    <n v="3054.2484269462275"/>
    <n v="98298.649093999993"/>
    <n v="100910.60328"/>
    <n v="2611.9541860000027"/>
    <n v="-442.29424094622482"/>
    <n v="98298.649093999993"/>
    <n v="100910.60328"/>
    <n v="2611.9541860000027"/>
    <x v="0"/>
    <n v="-23881.744692382497"/>
    <n v="0"/>
    <n v="100910.60328"/>
    <n v="100910.60328"/>
    <n v="2611.9541860000027"/>
    <n v="2611.9541860000027"/>
    <n v="2611.9541860000027"/>
    <x v="1"/>
    <x v="3"/>
    <x v="1"/>
    <x v="5"/>
  </r>
  <r>
    <n v="1331"/>
    <n v="491"/>
    <x v="0"/>
    <x v="0"/>
    <x v="113"/>
    <x v="1"/>
    <x v="1"/>
    <x v="3"/>
    <s v="Portfolio ISIS"/>
    <x v="5"/>
    <d v="2001-01-05T00:00:00"/>
    <d v="2006-01-05T00:00:00"/>
    <x v="0"/>
    <n v="-10000000"/>
    <n v="4076.7589130000001"/>
    <n v="0.78"/>
    <n v="80.902732999999998"/>
    <n v="80.283368999999993"/>
    <n v="-0.58980799851703225"/>
    <n v="-2404.505014913002"/>
    <n v="-741.15044999999998"/>
    <x v="0"/>
    <n v="-3145.6554649130021"/>
    <n v="-7047.6340010000004"/>
    <n v="-9818.8781940000008"/>
    <n v="-2771.2441930000005"/>
    <n v="374.41127191300166"/>
    <n v="-7047.6340010000004"/>
    <n v="-9818.8781940000008"/>
    <n v="-2771.2441930000005"/>
    <x v="0"/>
    <n v="29507.581012294002"/>
    <n v="0"/>
    <n v="-9818.8781940000008"/>
    <n v="-70933.797714"/>
    <n v="-2771.2441930000005"/>
    <n v="-2771.2441930000005"/>
    <n v="-2771.2441930000005"/>
    <x v="1"/>
    <x v="1"/>
    <x v="1"/>
    <x v="1"/>
  </r>
  <r>
    <n v="1562"/>
    <n v="608"/>
    <x v="0"/>
    <x v="1"/>
    <x v="113"/>
    <x v="1"/>
    <x v="1"/>
    <x v="3"/>
    <s v="Portfolio ISIS"/>
    <x v="1"/>
    <d v="2001-01-05T00:00:00"/>
    <d v="2006-01-05T00:00:00"/>
    <x v="0"/>
    <n v="10000000"/>
    <n v="-4076.7589130000001"/>
    <n v="0.78"/>
    <n v="80.902732999999998"/>
    <n v="80.283368999999993"/>
    <n v="-0.58980799851703225"/>
    <n v="2404.505014913002"/>
    <n v="741.15044999999998"/>
    <x v="0"/>
    <n v="3145.6554649130021"/>
    <n v="7047.6340010000004"/>
    <n v="9818.8781940000008"/>
    <n v="2771.2441930000005"/>
    <n v="-374.41127191300166"/>
    <n v="7047.6340010000004"/>
    <n v="9818.8781940000008"/>
    <n v="2771.2441930000005"/>
    <x v="0"/>
    <n v="-29507.581012294002"/>
    <n v="0"/>
    <n v="9818.8781940000008"/>
    <n v="70933.797714"/>
    <n v="2771.2441930000005"/>
    <n v="2771.2441930000005"/>
    <n v="2771.2441930000005"/>
    <x v="1"/>
    <x v="1"/>
    <x v="1"/>
    <x v="1"/>
  </r>
  <r>
    <n v="1731"/>
    <n v="938"/>
    <x v="0"/>
    <x v="0"/>
    <x v="114"/>
    <x v="9"/>
    <x v="4"/>
    <x v="6"/>
    <s v="Merrill Lynch Int"/>
    <x v="2"/>
    <d v="2001-03-30T00:00:00"/>
    <d v="2006-03-30T00:00:00"/>
    <x v="1"/>
    <n v="10000000"/>
    <n v="-4416.2269420000002"/>
    <n v="1.35"/>
    <n v="139.372736"/>
    <n v="138.692508"/>
    <n v="-0.52197844554377659"/>
    <n v="2305.1752743537063"/>
    <n v="1677.3498210000002"/>
    <x v="0"/>
    <n v="3982.5250953537065"/>
    <n v="-17236.870305"/>
    <n v="-13956.680109999999"/>
    <n v="3280.190195000001"/>
    <n v="-702.33490035370551"/>
    <n v="-15202.919609010001"/>
    <n v="-12246.986796524998"/>
    <n v="2955.9328124850035"/>
    <x v="0"/>
    <m/>
    <n v="0"/>
    <n v="-12246.986796524998"/>
    <n v="-12246.986796524998"/>
    <n v="2955.9328124850035"/>
    <n v="2955.9328124850035"/>
    <n v="2955.9328124850035"/>
    <x v="1"/>
    <x v="0"/>
    <x v="1"/>
    <x v="9"/>
  </r>
  <r>
    <n v="46"/>
    <n v="146"/>
    <x v="0"/>
    <x v="0"/>
    <x v="115"/>
    <x v="2"/>
    <x v="6"/>
    <x v="6"/>
    <s v="JP Morgan"/>
    <x v="2"/>
    <d v="2000-08-16T00:00:00"/>
    <d v="2005-08-16T00:00:00"/>
    <x v="0"/>
    <n v="-10000000"/>
    <n v="3736.1790680000004"/>
    <n v="0.33"/>
    <n v="52.496555000000001"/>
    <n v="52.450682"/>
    <n v="-1.639404557578944E-2"/>
    <n v="-61.251089920102523"/>
    <n v="-562.10254199999997"/>
    <x v="0"/>
    <n v="-623.35363192010254"/>
    <n v="71532.860062000007"/>
    <n v="71332.000746000005"/>
    <n v="-200.85931600000185"/>
    <n v="422.49431592010069"/>
    <n v="71532.860062000007"/>
    <n v="71332.000746000005"/>
    <n v="-200.85931600000185"/>
    <x v="0"/>
    <n v="11062.826220348001"/>
    <n v="-16866.666667000001"/>
    <n v="54465.334079000007"/>
    <n v="-68196.606700000004"/>
    <n v="-200.85931600000185"/>
    <n v="-200.85931600000185"/>
    <n v="-200.85931600000185"/>
    <x v="0"/>
    <x v="2"/>
    <x v="1"/>
    <x v="2"/>
  </r>
  <r>
    <n v="239"/>
    <n v="354"/>
    <x v="0"/>
    <x v="0"/>
    <x v="115"/>
    <x v="2"/>
    <x v="6"/>
    <x v="6"/>
    <s v="WLB"/>
    <x v="2"/>
    <d v="2000-10-23T00:00:00"/>
    <d v="2005-08-16T00:00:00"/>
    <x v="0"/>
    <n v="10000000"/>
    <n v="-3773.7506649999996"/>
    <n v="0.62"/>
    <n v="52.496555000000001"/>
    <n v="52.450682"/>
    <n v="-1.6311798376016907E-2"/>
    <n v="61.556659968839718"/>
    <n v="621.63984600000003"/>
    <x v="0"/>
    <n v="683.1965059688398"/>
    <n v="44840.115432999999"/>
    <n v="45227.208121000003"/>
    <n v="387.09268800000427"/>
    <n v="-296.10381796883553"/>
    <n v="44840.115432999999"/>
    <n v="45227.208121000003"/>
    <n v="387.09268800000427"/>
    <x v="0"/>
    <n v="-11174.075719064997"/>
    <n v="19977.777778"/>
    <n v="65204.985899000007"/>
    <n v="73309.755469000011"/>
    <n v="387.09268800000427"/>
    <n v="387.09268800000427"/>
    <n v="387.09268800000427"/>
    <x v="0"/>
    <x v="2"/>
    <x v="1"/>
    <x v="2"/>
  </r>
  <r>
    <n v="1332"/>
    <n v="492"/>
    <x v="0"/>
    <x v="0"/>
    <x v="116"/>
    <x v="1"/>
    <x v="6"/>
    <x v="3"/>
    <s v="Portfolio ISIS"/>
    <x v="3"/>
    <d v="2001-01-05T00:00:00"/>
    <d v="2006-01-05T00:00:00"/>
    <x v="0"/>
    <n v="-10000000"/>
    <n v="4049.8726040000001"/>
    <n v="0.65"/>
    <n v="74.983644999999996"/>
    <n v="74.376655"/>
    <n v="-0.59303339685057621"/>
    <n v="-2401.7097071622084"/>
    <n v="-838.38447300000007"/>
    <x v="0"/>
    <n v="-3240.0941801622084"/>
    <n v="25648.243103000001"/>
    <n v="22990.657614"/>
    <n v="-2657.585489000001"/>
    <n v="582.50869116220747"/>
    <n v="25648.243103000001"/>
    <n v="22990.657614"/>
    <n v="-2657.585489000001"/>
    <x v="0"/>
    <n v="29312.977907752003"/>
    <n v="0"/>
    <n v="22990.657614"/>
    <n v="-64044.901589000001"/>
    <n v="-2657.585489000001"/>
    <n v="-2657.585489000001"/>
    <n v="-2657.585489000001"/>
    <x v="1"/>
    <x v="1"/>
    <x v="1"/>
    <x v="1"/>
  </r>
  <r>
    <n v="1563"/>
    <n v="609"/>
    <x v="0"/>
    <x v="1"/>
    <x v="116"/>
    <x v="1"/>
    <x v="6"/>
    <x v="3"/>
    <s v="Portfolio ISIS"/>
    <x v="1"/>
    <d v="2001-01-05T00:00:00"/>
    <d v="2006-01-05T00:00:00"/>
    <x v="0"/>
    <n v="10000000"/>
    <n v="-4049.8726040000001"/>
    <n v="0.65"/>
    <n v="74.983644999999996"/>
    <n v="74.376655"/>
    <n v="-0.59303339685057621"/>
    <n v="2401.7097071622084"/>
    <n v="838.38447300000007"/>
    <x v="0"/>
    <n v="3240.0941801622084"/>
    <n v="-25648.243103000001"/>
    <n v="-22990.657614"/>
    <n v="2657.585489000001"/>
    <n v="-582.50869116220747"/>
    <n v="-25648.243103000001"/>
    <n v="-22990.657614"/>
    <n v="2657.585489000001"/>
    <x v="0"/>
    <n v="-29312.977907752003"/>
    <n v="0"/>
    <n v="-22990.657614"/>
    <n v="64044.901589000001"/>
    <n v="2657.585489000001"/>
    <n v="2657.585489000001"/>
    <n v="2657.585489000001"/>
    <x v="1"/>
    <x v="1"/>
    <x v="1"/>
    <x v="1"/>
  </r>
  <r>
    <n v="1333"/>
    <n v="493"/>
    <x v="0"/>
    <x v="0"/>
    <x v="117"/>
    <x v="4"/>
    <x v="6"/>
    <x v="3"/>
    <s v="Portfolio ISIS"/>
    <x v="4"/>
    <d v="2001-01-05T00:00:00"/>
    <d v="2006-01-05T00:00:00"/>
    <x v="0"/>
    <n v="-10000000"/>
    <n v="4380.521471"/>
    <n v="3.3"/>
    <n v="217.96599000000001"/>
    <n v="217.71256099999999"/>
    <n v="-0.16192053847427351"/>
    <n v="-709.29639538243669"/>
    <n v="-2986.9550249999998"/>
    <x v="0"/>
    <n v="-3696.2514203824367"/>
    <n v="-526005.972725"/>
    <n v="-528506.68697599997"/>
    <n v="-2500.7142509999685"/>
    <n v="1195.5371693824682"/>
    <n v="-526005.972725"/>
    <n v="-528506.68697599997"/>
    <n v="-2500.7142509999685"/>
    <x v="0"/>
    <n v="43235.746918770004"/>
    <n v="0"/>
    <n v="-528506.68697599997"/>
    <n v="-643279.97544399998"/>
    <n v="-2500.7142509999685"/>
    <n v="-2500.7142509999685"/>
    <n v="-2500.7142509999685"/>
    <x v="1"/>
    <x v="0"/>
    <x v="3"/>
    <x v="4"/>
  </r>
  <r>
    <n v="1564"/>
    <n v="610"/>
    <x v="0"/>
    <x v="1"/>
    <x v="117"/>
    <x v="4"/>
    <x v="6"/>
    <x v="3"/>
    <s v="Portfolio ISIS"/>
    <x v="1"/>
    <d v="2001-01-05T00:00:00"/>
    <d v="2006-01-05T00:00:00"/>
    <x v="0"/>
    <n v="10000000"/>
    <n v="-4380.521471"/>
    <n v="3.3"/>
    <n v="217.96599000000001"/>
    <n v="217.71256099999999"/>
    <n v="-0.16192053847427351"/>
    <n v="709.29639538243669"/>
    <n v="2986.9550249999998"/>
    <x v="0"/>
    <n v="3696.2514203824367"/>
    <n v="526005.972725"/>
    <n v="528506.68697599997"/>
    <n v="2500.7142509999685"/>
    <n v="-1195.5371693824682"/>
    <n v="526005.972725"/>
    <n v="528506.68697599997"/>
    <n v="2500.7142509999685"/>
    <x v="0"/>
    <n v="-43235.746918770004"/>
    <n v="0"/>
    <n v="528506.68697599997"/>
    <n v="643279.97544399998"/>
    <n v="2500.7142509999685"/>
    <n v="2500.7142509999685"/>
    <n v="2500.7142509999685"/>
    <x v="1"/>
    <x v="0"/>
    <x v="3"/>
    <x v="4"/>
  </r>
  <r>
    <n v="1334"/>
    <n v="494"/>
    <x v="0"/>
    <x v="0"/>
    <x v="118"/>
    <x v="11"/>
    <x v="2"/>
    <x v="3"/>
    <s v="Portfolio ISIS"/>
    <x v="4"/>
    <d v="2001-01-05T00:00:00"/>
    <d v="2006-01-05T00:00:00"/>
    <x v="0"/>
    <n v="-10000000"/>
    <n v="4019.9113870000001"/>
    <n v="0.3"/>
    <n v="57.308422999999998"/>
    <n v="57.266416"/>
    <n v="-3.9725313441267777E-2"/>
    <n v="-159.69223985469651"/>
    <n v="-762.44916599999999"/>
    <x v="0"/>
    <n v="-922.14140585469647"/>
    <n v="106799.56669199999"/>
    <n v="106669.32584799999"/>
    <n v="-130.24084399999992"/>
    <n v="791.90056185469655"/>
    <n v="106799.56669199999"/>
    <n v="106669.32584799999"/>
    <n v="-130.24084399999992"/>
    <x v="0"/>
    <n v="7935.3050779380001"/>
    <n v="0"/>
    <n v="106669.32584799999"/>
    <n v="90373.648149999994"/>
    <n v="-130.24084399999992"/>
    <n v="-130.24084399999992"/>
    <n v="-130.24084399999992"/>
    <x v="1"/>
    <x v="6"/>
    <x v="1"/>
    <x v="11"/>
  </r>
  <r>
    <n v="1565"/>
    <n v="611"/>
    <x v="0"/>
    <x v="1"/>
    <x v="118"/>
    <x v="11"/>
    <x v="2"/>
    <x v="3"/>
    <s v="Portfolio ISIS"/>
    <x v="1"/>
    <d v="2001-01-05T00:00:00"/>
    <d v="2006-01-05T00:00:00"/>
    <x v="0"/>
    <n v="10000000"/>
    <n v="-4019.9113870000001"/>
    <n v="0.3"/>
    <n v="57.308422999999998"/>
    <n v="57.266416"/>
    <n v="-3.9725313441267777E-2"/>
    <n v="159.69223985469651"/>
    <n v="762.44916599999999"/>
    <x v="0"/>
    <n v="922.14140585469647"/>
    <n v="-106799.56669199999"/>
    <n v="-106669.32584799999"/>
    <n v="130.24084399999992"/>
    <n v="-791.90056185469655"/>
    <n v="-106799.56669199999"/>
    <n v="-106669.32584799999"/>
    <n v="130.24084399999992"/>
    <x v="0"/>
    <n v="-7935.3050779380001"/>
    <n v="0"/>
    <n v="-106669.32584799999"/>
    <n v="-90373.648149999994"/>
    <n v="130.24084399999992"/>
    <n v="130.24084399999992"/>
    <n v="130.24084399999992"/>
    <x v="1"/>
    <x v="6"/>
    <x v="1"/>
    <x v="11"/>
  </r>
  <r>
    <n v="1335"/>
    <n v="495"/>
    <x v="0"/>
    <x v="0"/>
    <x v="119"/>
    <x v="4"/>
    <x v="2"/>
    <x v="3"/>
    <s v="Portfolio ISIS"/>
    <x v="4"/>
    <d v="2001-01-05T00:00:00"/>
    <d v="2006-01-05T00:00:00"/>
    <x v="0"/>
    <n v="-10000000"/>
    <n v="4192.4139329999998"/>
    <n v="1.6"/>
    <n v="117.02529800000001"/>
    <n v="116.89582"/>
    <n v="-7.9701178882083792E-2"/>
    <n v="-334.14033282177343"/>
    <n v="-1432.8624629999999"/>
    <x v="0"/>
    <n v="-1767.0027958217734"/>
    <n v="-214630.490062"/>
    <n v="-215826.78056399999"/>
    <n v="-1196.2905019999889"/>
    <n v="570.71229382178444"/>
    <n v="-214630.490062"/>
    <n v="-215826.78056399999"/>
    <n v="-1196.2905019999889"/>
    <x v="0"/>
    <n v="41379.125518710003"/>
    <n v="0"/>
    <n v="-215826.78056399999"/>
    <n v="-134203.28166399998"/>
    <n v="-1196.2905019999889"/>
    <n v="-1196.2905019999889"/>
    <n v="-1196.2905019999889"/>
    <x v="1"/>
    <x v="0"/>
    <x v="3"/>
    <x v="4"/>
  </r>
  <r>
    <n v="1548"/>
    <n v="595"/>
    <x v="0"/>
    <x v="1"/>
    <x v="119"/>
    <x v="4"/>
    <x v="2"/>
    <x v="3"/>
    <s v="Portfolio ISIS"/>
    <x v="1"/>
    <d v="2001-01-05T00:00:00"/>
    <d v="2006-01-05T00:00:00"/>
    <x v="0"/>
    <n v="10000000"/>
    <n v="-4192.4139329999998"/>
    <n v="1.6"/>
    <n v="117.02529800000001"/>
    <n v="116.89582"/>
    <n v="-7.9701178882083792E-2"/>
    <n v="334.14033282177343"/>
    <n v="1432.8624629999999"/>
    <x v="0"/>
    <n v="1767.0027958217734"/>
    <n v="214630.490062"/>
    <n v="215826.78056399999"/>
    <n v="1196.2905019999889"/>
    <n v="-570.71229382178444"/>
    <n v="214630.490062"/>
    <n v="215826.78056399999"/>
    <n v="1196.2905019999889"/>
    <x v="0"/>
    <n v="-41379.125518710003"/>
    <n v="0"/>
    <n v="215826.78056399999"/>
    <n v="134203.28166399998"/>
    <n v="1196.2905019999889"/>
    <n v="1196.2905019999889"/>
    <n v="1196.2905019999889"/>
    <x v="1"/>
    <x v="0"/>
    <x v="3"/>
    <x v="4"/>
  </r>
  <r>
    <n v="1336"/>
    <n v="496"/>
    <x v="0"/>
    <x v="0"/>
    <x v="120"/>
    <x v="4"/>
    <x v="1"/>
    <x v="3"/>
    <s v="Portfolio ISIS"/>
    <x v="3"/>
    <d v="2001-01-05T00:00:00"/>
    <d v="2006-01-05T00:00:00"/>
    <x v="0"/>
    <n v="-10000000"/>
    <n v="4167.1405079999995"/>
    <n v="1.85"/>
    <n v="189.386562"/>
    <n v="188.63628"/>
    <n v="-0.60111361188597068"/>
    <n v="-2504.9248820002185"/>
    <n v="-1806.19749"/>
    <x v="0"/>
    <n v="-4311.1223720002181"/>
    <n v="-27668.921027"/>
    <n v="-31172.561618"/>
    <n v="-3503.6405909999994"/>
    <n v="807.48178100021869"/>
    <n v="-27668.921027"/>
    <n v="-31172.561618"/>
    <n v="-3503.6405909999994"/>
    <x v="0"/>
    <n v="41129.676813959995"/>
    <n v="0"/>
    <n v="-31172.561618"/>
    <n v="-96342.32351300001"/>
    <n v="-3503.6405909999994"/>
    <n v="-3503.6405909999994"/>
    <n v="-3503.6405909999994"/>
    <x v="1"/>
    <x v="0"/>
    <x v="3"/>
    <x v="4"/>
  </r>
  <r>
    <n v="1520"/>
    <n v="570"/>
    <x v="0"/>
    <x v="1"/>
    <x v="120"/>
    <x v="4"/>
    <x v="1"/>
    <x v="3"/>
    <s v="Portfolio ISIS"/>
    <x v="1"/>
    <d v="2001-01-05T00:00:00"/>
    <d v="2006-01-05T00:00:00"/>
    <x v="0"/>
    <n v="10000000"/>
    <n v="-4167.1405079999995"/>
    <n v="1.85"/>
    <n v="189.386562"/>
    <n v="188.63628"/>
    <n v="-0.60111361188597068"/>
    <n v="2504.9248820002185"/>
    <n v="1806.19749"/>
    <x v="0"/>
    <n v="4311.1223720002181"/>
    <n v="27668.921027"/>
    <n v="31172.561618"/>
    <n v="3503.6405909999994"/>
    <n v="-807.48178100021869"/>
    <n v="27668.921027"/>
    <n v="31172.561618"/>
    <n v="3503.6405909999994"/>
    <x v="0"/>
    <n v="-41129.676813959995"/>
    <n v="0"/>
    <n v="31172.561618"/>
    <n v="96342.32351300001"/>
    <n v="3503.6405909999994"/>
    <n v="3503.6405909999994"/>
    <n v="3503.6405909999994"/>
    <x v="1"/>
    <x v="0"/>
    <x v="3"/>
    <x v="4"/>
  </r>
  <r>
    <n v="1337"/>
    <n v="497"/>
    <x v="0"/>
    <x v="0"/>
    <x v="121"/>
    <x v="3"/>
    <x v="2"/>
    <x v="6"/>
    <s v="Portfolio ISIS"/>
    <x v="6"/>
    <d v="2001-01-05T00:00:00"/>
    <d v="2006-01-05T00:00:00"/>
    <x v="0"/>
    <n v="-10000000"/>
    <n v="4006.5958839999998"/>
    <n v="0.78"/>
    <n v="280.89097500000003"/>
    <n v="279.51108099999999"/>
    <n v="-1.06830706554669"/>
    <n v="-4280.274691667486"/>
    <n v="-2341.537992"/>
    <x v="0"/>
    <n v="-6621.8126836674855"/>
    <n v="761274.54804499994"/>
    <n v="757083.24491500005"/>
    <n v="-4191.3031299998984"/>
    <n v="2430.5095536675872"/>
    <n v="761274.54804499994"/>
    <n v="757083.24491500005"/>
    <n v="-4191.3031299998984"/>
    <x v="0"/>
    <n v="63272.16220012799"/>
    <n v="0"/>
    <n v="757083.24491500005"/>
    <n v="-111911.4927709999"/>
    <n v="-4191.3031299998984"/>
    <n v="-4191.3031299998984"/>
    <n v="-4191.3031299998984"/>
    <x v="1"/>
    <x v="0"/>
    <x v="2"/>
    <x v="3"/>
  </r>
  <r>
    <n v="1566"/>
    <n v="612"/>
    <x v="0"/>
    <x v="1"/>
    <x v="121"/>
    <x v="3"/>
    <x v="2"/>
    <x v="6"/>
    <s v="Portfolio ISIS"/>
    <x v="1"/>
    <d v="2001-01-05T00:00:00"/>
    <d v="2006-01-05T00:00:00"/>
    <x v="0"/>
    <n v="10000000"/>
    <n v="-4006.5958839999998"/>
    <n v="0.78"/>
    <n v="280.89097500000003"/>
    <n v="279.51108099999999"/>
    <n v="-1.06830706554669"/>
    <n v="4280.274691667486"/>
    <n v="2341.537992"/>
    <x v="0"/>
    <n v="6621.8126836674855"/>
    <n v="-761274.54804499994"/>
    <n v="-757083.24491500005"/>
    <n v="4191.3031299998984"/>
    <n v="-2430.5095536675872"/>
    <n v="-761274.54804499994"/>
    <n v="-757083.24491500005"/>
    <n v="4191.3031299998984"/>
    <x v="0"/>
    <n v="-63272.16220012799"/>
    <n v="0"/>
    <n v="-757083.24491500005"/>
    <n v="111911.4927709999"/>
    <n v="4191.3031299998984"/>
    <n v="4191.3031299998984"/>
    <n v="4191.3031299998984"/>
    <x v="1"/>
    <x v="0"/>
    <x v="2"/>
    <x v="3"/>
  </r>
  <r>
    <n v="25"/>
    <n v="121"/>
    <x v="0"/>
    <x v="8"/>
    <x v="122"/>
    <x v="10"/>
    <x v="5"/>
    <x v="3"/>
    <s v="High Yield"/>
    <x v="5"/>
    <d v="2000-06-29T00:00:00"/>
    <d v="2003-06-20T00:00:00"/>
    <x v="0"/>
    <n v="4000000"/>
    <n v="-807.90400599999998"/>
    <n v="0.85"/>
    <n v="69.960155999999998"/>
    <n v="69.274349999999998"/>
    <n v="-0.56306571637256531"/>
    <n v="454.90304789865525"/>
    <n v="263.25611700000002"/>
    <x v="0"/>
    <n v="718.15916489865526"/>
    <n v="13897.05269"/>
    <n v="14563.774756999999"/>
    <n v="666.72206699999879"/>
    <n v="-51.437097898656475"/>
    <n v="13897.05269"/>
    <n v="14563.774756999999"/>
    <n v="666.72206699999879"/>
    <x v="0"/>
    <n v="-5980.5094044150001"/>
    <n v="24933.333332999999"/>
    <n v="39497.108089999994"/>
    <n v="64607.931005999999"/>
    <n v="666.72206699999515"/>
    <n v="666.72206699999515"/>
    <n v="666.72206699999879"/>
    <x v="5"/>
    <x v="5"/>
    <x v="1"/>
    <x v="10"/>
  </r>
  <r>
    <n v="36"/>
    <n v="130"/>
    <x v="0"/>
    <x v="0"/>
    <x v="122"/>
    <x v="10"/>
    <x v="5"/>
    <x v="3"/>
    <s v="JP Morgan"/>
    <x v="5"/>
    <d v="2000-07-20T00:00:00"/>
    <d v="2003-06-20T00:00:00"/>
    <x v="0"/>
    <n v="-4000000"/>
    <n v="806.485681"/>
    <n v="0.75"/>
    <n v="69.960155999999998"/>
    <n v="69.274349999999998"/>
    <n v="-0.56306706077275248"/>
    <n v="-454.10552195598166"/>
    <n v="-259.079319"/>
    <x v="0"/>
    <n v="-713.1848409559816"/>
    <n v="-5380.0776159999996"/>
    <n v="-6036.6054359999998"/>
    <n v="-656.52782000000025"/>
    <n v="56.657020955981352"/>
    <n v="-5380.0776159999996"/>
    <n v="-6036.6054359999998"/>
    <n v="-656.52782000000025"/>
    <x v="0"/>
    <n v="5970.0102536025006"/>
    <n v="-20250"/>
    <n v="-26286.605435999998"/>
    <n v="-63968.333963999998"/>
    <n v="-656.52781999999934"/>
    <n v="-656.52781999999934"/>
    <n v="-656.52782000000025"/>
    <x v="5"/>
    <x v="5"/>
    <x v="1"/>
    <x v="10"/>
  </r>
  <r>
    <n v="125"/>
    <n v="122"/>
    <x v="2"/>
    <x v="9"/>
    <x v="122"/>
    <x v="10"/>
    <x v="5"/>
    <x v="3"/>
    <s v="EnronCredit.com"/>
    <x v="5"/>
    <d v="2000-06-29T00:00:00"/>
    <d v="2003-06-20T00:00:00"/>
    <x v="0"/>
    <n v="-4000000"/>
    <n v="807.90400599999998"/>
    <n v="0.85"/>
    <n v="69.960155999999998"/>
    <n v="69.274349999999998"/>
    <n v="-0.56306571637256531"/>
    <n v="-454.90304789865525"/>
    <n v="-263.25611700000002"/>
    <x v="0"/>
    <n v="-718.15916489865526"/>
    <n v="-13897.05269"/>
    <n v="-14563.774756999999"/>
    <n v="-666.72206699999879"/>
    <n v="51.437097898656475"/>
    <n v="-13897.05269"/>
    <n v="-14563.774756999999"/>
    <n v="-666.72206699999879"/>
    <x v="0"/>
    <n v="5980.5094044150001"/>
    <n v="-24933.333332999999"/>
    <n v="-39497.108089999994"/>
    <n v="-64607.931005999999"/>
    <n v="-666.72206699999515"/>
    <n v="-666.72206699999515"/>
    <n v="-666.72206699999879"/>
    <x v="5"/>
    <x v="5"/>
    <x v="1"/>
    <x v="10"/>
  </r>
  <r>
    <n v="1338"/>
    <n v="498"/>
    <x v="0"/>
    <x v="0"/>
    <x v="123"/>
    <x v="5"/>
    <x v="6"/>
    <x v="3"/>
    <s v="Portfolio ISIS"/>
    <x v="3"/>
    <d v="2001-01-05T00:00:00"/>
    <d v="2006-01-05T00:00:00"/>
    <x v="0"/>
    <n v="-10000000"/>
    <n v="4052.2993610000003"/>
    <n v="0.54"/>
    <n v="62.390864999999998"/>
    <n v="61.823456"/>
    <n v="-0.56066131749018577"/>
    <n v="-2271.9674986028981"/>
    <n v="-821.9878920000001"/>
    <x v="0"/>
    <n v="-3093.9553906028982"/>
    <n v="21756.061038"/>
    <n v="19283.317953999998"/>
    <n v="-2472.7430840000015"/>
    <n v="621.21230660289666"/>
    <n v="21756.061038"/>
    <n v="19283.317953999998"/>
    <n v="-2472.7430840000015"/>
    <x v="0"/>
    <n v="23331.113570957503"/>
    <n v="0"/>
    <n v="19283.317953999998"/>
    <n v="-29048.893809000001"/>
    <n v="-2472.7430840000015"/>
    <n v="-2472.7430840000015"/>
    <n v="-2472.7430840000015"/>
    <x v="1"/>
    <x v="3"/>
    <x v="1"/>
    <x v="5"/>
  </r>
  <r>
    <n v="1521"/>
    <n v="571"/>
    <x v="0"/>
    <x v="1"/>
    <x v="123"/>
    <x v="5"/>
    <x v="6"/>
    <x v="3"/>
    <s v="Portfolio ISIS"/>
    <x v="1"/>
    <d v="2001-01-05T00:00:00"/>
    <d v="2006-01-05T00:00:00"/>
    <x v="0"/>
    <n v="10000000"/>
    <n v="-4052.2993610000003"/>
    <n v="0.54"/>
    <n v="62.390864999999998"/>
    <n v="61.823456"/>
    <n v="-0.56066131749018577"/>
    <n v="2271.9674986028981"/>
    <n v="821.9878920000001"/>
    <x v="0"/>
    <n v="3093.9553906028982"/>
    <n v="-21756.061038"/>
    <n v="-19283.317953999998"/>
    <n v="2472.7430840000015"/>
    <n v="-621.21230660289666"/>
    <n v="-21756.061038"/>
    <n v="-19283.317953999998"/>
    <n v="2472.7430840000015"/>
    <x v="0"/>
    <n v="-23331.113570957503"/>
    <n v="0"/>
    <n v="-19283.317953999998"/>
    <n v="29048.893809000001"/>
    <n v="2472.7430840000015"/>
    <n v="2472.7430840000015"/>
    <n v="2472.7430840000015"/>
    <x v="1"/>
    <x v="3"/>
    <x v="1"/>
    <x v="5"/>
  </r>
  <r>
    <n v="1630"/>
    <n v="834"/>
    <x v="0"/>
    <x v="0"/>
    <x v="123"/>
    <x v="5"/>
    <x v="6"/>
    <x v="3"/>
    <s v="Deutsche Bank AG NY"/>
    <x v="3"/>
    <d v="2001-01-30T00:00:00"/>
    <d v="2005-11-27T00:00:00"/>
    <x v="0"/>
    <n v="10000000"/>
    <n v="-3993.46479"/>
    <n v="0.68"/>
    <n v="61.425144000000003"/>
    <n v="60.857301"/>
    <n v="-0.55286224421185926"/>
    <n v="2207.8359059804411"/>
    <n v="826.38702599999988"/>
    <x v="0"/>
    <n v="3034.222931980441"/>
    <n v="38751.414342999997"/>
    <n v="41300.803688"/>
    <n v="2549.3893450000032"/>
    <n v="-484.83358698043776"/>
    <n v="38751.414342999997"/>
    <n v="41300.803688"/>
    <n v="2549.3893450000032"/>
    <x v="0"/>
    <n v="-22992.373528425"/>
    <n v="0"/>
    <n v="41300.803688"/>
    <n v="41300.803688"/>
    <n v="2549.3893450000032"/>
    <n v="2549.3893450000032"/>
    <n v="2549.3893450000032"/>
    <x v="1"/>
    <x v="3"/>
    <x v="1"/>
    <x v="5"/>
  </r>
  <r>
    <n v="1339"/>
    <n v="499"/>
    <x v="0"/>
    <x v="0"/>
    <x v="124"/>
    <x v="5"/>
    <x v="6"/>
    <x v="3"/>
    <s v="Portfolio ISIS"/>
    <x v="4"/>
    <d v="2001-01-05T00:00:00"/>
    <d v="2006-01-05T00:00:00"/>
    <x v="0"/>
    <n v="-10000000"/>
    <n v="4063.1822620000003"/>
    <n v="0.65"/>
    <n v="38.565204999999999"/>
    <n v="38.531027999999999"/>
    <n v="-2.7387165235141731E-2"/>
    <n v="-111.27904398989095"/>
    <n v="-558.09352200000001"/>
    <x v="0"/>
    <n v="-669.37256598989097"/>
    <n v="-127112.16860200001"/>
    <n v="-127568.388702"/>
    <n v="-456.22009999999136"/>
    <n v="213.15246598989961"/>
    <n v="-127112.16860200001"/>
    <n v="-127568.388702"/>
    <n v="-456.22009999999136"/>
    <x v="0"/>
    <n v="23393.771873465004"/>
    <n v="0"/>
    <n v="-127568.388702"/>
    <n v="-73810.55071499999"/>
    <n v="-456.22009999999136"/>
    <n v="-456.22009999999136"/>
    <n v="-456.22009999999136"/>
    <x v="1"/>
    <x v="3"/>
    <x v="1"/>
    <x v="5"/>
  </r>
  <r>
    <n v="1567"/>
    <n v="613"/>
    <x v="0"/>
    <x v="1"/>
    <x v="124"/>
    <x v="5"/>
    <x v="6"/>
    <x v="3"/>
    <s v="Portfolio ISIS"/>
    <x v="1"/>
    <d v="2001-01-05T00:00:00"/>
    <d v="2006-01-05T00:00:00"/>
    <x v="0"/>
    <n v="10000000"/>
    <n v="-4063.1822620000003"/>
    <n v="0.65"/>
    <n v="38.565204999999999"/>
    <n v="38.531027999999999"/>
    <n v="-2.7387165235141731E-2"/>
    <n v="111.27904398989095"/>
    <n v="558.09352200000001"/>
    <x v="0"/>
    <n v="669.37256598989097"/>
    <n v="127112.16860200001"/>
    <n v="127568.388702"/>
    <n v="456.22009999999136"/>
    <n v="-213.15246598989961"/>
    <n v="127112.16860200001"/>
    <n v="127568.388702"/>
    <n v="456.22009999999136"/>
    <x v="0"/>
    <n v="-23393.771873465004"/>
    <n v="0"/>
    <n v="127568.388702"/>
    <n v="73810.55071499999"/>
    <n v="456.22009999999136"/>
    <n v="456.22009999999136"/>
    <n v="456.22009999999136"/>
    <x v="1"/>
    <x v="3"/>
    <x v="1"/>
    <x v="5"/>
  </r>
  <r>
    <n v="229"/>
    <n v="344"/>
    <x v="0"/>
    <x v="0"/>
    <x v="125"/>
    <x v="5"/>
    <x v="4"/>
    <x v="14"/>
    <s v="JP Morgan"/>
    <x v="2"/>
    <d v="2000-10-20T00:00:00"/>
    <d v="2005-10-20T00:00:00"/>
    <x v="0"/>
    <n v="-20000000"/>
    <n v="7738.3210790000003"/>
    <n v="0.35"/>
    <n v="56.697079000000002"/>
    <n v="51.902903000000002"/>
    <n v="-4.9452240786821005"/>
    <n v="-38267.731728444051"/>
    <n v="-1292.301201"/>
    <x v="0"/>
    <n v="-39560.032929444053"/>
    <n v="160611.35164400001"/>
    <n v="122203.08491799999"/>
    <n v="-38408.266726000016"/>
    <n v="1151.7662034440364"/>
    <n v="160611.35164400001"/>
    <n v="122203.08491799999"/>
    <n v="-38408.266726000016"/>
    <x v="0"/>
    <n v="44553.383612342499"/>
    <n v="-18277.777778"/>
    <n v="103925.30713999999"/>
    <n v="-5547.2223000000085"/>
    <n v="-38408.266726000031"/>
    <n v="-38408.266726000031"/>
    <n v="-38408.266726000016"/>
    <x v="1"/>
    <x v="3"/>
    <x v="1"/>
    <x v="5"/>
  </r>
  <r>
    <n v="1653"/>
    <n v="863"/>
    <x v="0"/>
    <x v="0"/>
    <x v="125"/>
    <x v="5"/>
    <x v="4"/>
    <x v="14"/>
    <s v="Merrill Lynch Int"/>
    <x v="2"/>
    <d v="2001-02-27T00:00:00"/>
    <d v="2006-02-27T00:00:00"/>
    <x v="0"/>
    <n v="10000000"/>
    <n v="-4183.8955470000001"/>
    <n v="0.7"/>
    <n v="59.001873000000003"/>
    <n v="54.035257000000001"/>
    <n v="-5.116402072053396"/>
    <n v="21406.491845925779"/>
    <n v="725.92167900000004"/>
    <x v="0"/>
    <n v="22132.413524925778"/>
    <n v="53905.826609999996"/>
    <n v="75563.124064000003"/>
    <n v="21657.297454000007"/>
    <n v="-475.11607092577106"/>
    <n v="53905.826609999996"/>
    <n v="75563.124064000003"/>
    <n v="21657.297454000007"/>
    <x v="0"/>
    <n v="-24088.778611852504"/>
    <n v="0"/>
    <n v="75563.124064000003"/>
    <n v="75563.124064000003"/>
    <n v="21657.297454000007"/>
    <n v="21657.297454000007"/>
    <n v="21657.297454000007"/>
    <x v="1"/>
    <x v="3"/>
    <x v="1"/>
    <x v="5"/>
  </r>
  <r>
    <n v="1717"/>
    <n v="921"/>
    <x v="0"/>
    <x v="0"/>
    <x v="125"/>
    <x v="5"/>
    <x v="4"/>
    <x v="14"/>
    <s v="JP Morgan"/>
    <x v="2"/>
    <d v="2001-03-23T00:00:00"/>
    <d v="2004-03-23T00:00:00"/>
    <x v="0"/>
    <n v="-5000000"/>
    <n v="1327.019325"/>
    <n v="0.55000000000000004"/>
    <n v="45.476588999999997"/>
    <n v="41.517118000000004"/>
    <n v="-4.0579008726662389"/>
    <n v="-5384.9128769624631"/>
    <n v="-301.23452699999996"/>
    <x v="0"/>
    <n v="-5686.1474039624627"/>
    <n v="-13982.290326"/>
    <n v="-19542.935979000002"/>
    <n v="-5560.6456530000014"/>
    <n v="125.5017509624613"/>
    <n v="-13982.290326"/>
    <n v="-19542.935979000002"/>
    <n v="-5560.6456530000014"/>
    <x v="0"/>
    <n v="7640.3137636874999"/>
    <n v="0"/>
    <n v="-19542.935979000002"/>
    <n v="-19542.935979000002"/>
    <n v="-5560.6456530000014"/>
    <n v="-5560.6456530000014"/>
    <n v="-5560.6456530000014"/>
    <x v="4"/>
    <x v="3"/>
    <x v="1"/>
    <x v="5"/>
  </r>
  <r>
    <n v="1340"/>
    <n v="500"/>
    <x v="0"/>
    <x v="0"/>
    <x v="126"/>
    <x v="10"/>
    <x v="6"/>
    <x v="3"/>
    <s v="Portfolio ISIS"/>
    <x v="4"/>
    <d v="2001-01-05T00:00:00"/>
    <d v="2006-01-05T00:00:00"/>
    <x v="0"/>
    <n v="-10000000"/>
    <n v="4202.9521970000005"/>
    <n v="2.2000000000000002"/>
    <n v="164.40811500000001"/>
    <n v="164.218086"/>
    <n v="-0.13886158377554025"/>
    <n v="-583.62859860830656"/>
    <n v="-2204.311584"/>
    <x v="0"/>
    <n v="-2787.9401826083067"/>
    <n v="-280055.64201700001"/>
    <n v="-281729.39072899998"/>
    <n v="-1673.7487119999714"/>
    <n v="1114.1914706083353"/>
    <n v="-280055.64201700001"/>
    <n v="-281729.39072899998"/>
    <n v="-1673.7487119999714"/>
    <x v="0"/>
    <n v="31112.353638292505"/>
    <n v="0"/>
    <n v="-281729.39072899998"/>
    <n v="-101414.47277599998"/>
    <n v="-1673.7487119999714"/>
    <n v="-1673.7487119999714"/>
    <n v="-1673.7487119999714"/>
    <x v="1"/>
    <x v="5"/>
    <x v="1"/>
    <x v="10"/>
  </r>
  <r>
    <n v="1522"/>
    <n v="572"/>
    <x v="0"/>
    <x v="1"/>
    <x v="126"/>
    <x v="10"/>
    <x v="6"/>
    <x v="3"/>
    <s v="Portfolio ISIS"/>
    <x v="1"/>
    <d v="2001-01-05T00:00:00"/>
    <d v="2006-01-05T00:00:00"/>
    <x v="0"/>
    <n v="10000000"/>
    <n v="-4202.9521970000005"/>
    <n v="2.2000000000000002"/>
    <n v="164.40811500000001"/>
    <n v="164.218086"/>
    <n v="-0.13886158377554025"/>
    <n v="583.62859860830656"/>
    <n v="2204.311584"/>
    <x v="0"/>
    <n v="2787.9401826083067"/>
    <n v="280055.64201700001"/>
    <n v="281729.39072899998"/>
    <n v="1673.7487119999714"/>
    <n v="-1114.1914706083353"/>
    <n v="280055.64201700001"/>
    <n v="281729.39072899998"/>
    <n v="1673.7487119999714"/>
    <x v="0"/>
    <n v="-31112.353638292505"/>
    <n v="0"/>
    <n v="281729.39072899998"/>
    <n v="101414.47277599998"/>
    <n v="1673.7487119999714"/>
    <n v="1673.7487119999714"/>
    <n v="1673.7487119999714"/>
    <x v="1"/>
    <x v="5"/>
    <x v="1"/>
    <x v="10"/>
  </r>
  <r>
    <n v="252"/>
    <n v="366"/>
    <x v="1"/>
    <x v="5"/>
    <x v="127"/>
    <x v="1"/>
    <x v="3"/>
    <x v="3"/>
    <s v="Goldman Sachs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358891.81555599999"/>
    <n v="358891.81555599999"/>
    <n v="83859.17483699997"/>
    <n v="0"/>
    <n v="0"/>
    <n v="0"/>
    <x v="3"/>
    <x v="1"/>
    <x v="1"/>
    <x v="1"/>
  </r>
  <r>
    <n v="1590"/>
    <n v="644"/>
    <x v="1"/>
    <x v="7"/>
    <x v="127"/>
    <x v="1"/>
    <x v="3"/>
    <x v="3"/>
    <s v="EnronCredit.com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-358891.81555599999"/>
    <n v="-358891.81555599999"/>
    <n v="-83859.17483699997"/>
    <n v="0"/>
    <n v="0"/>
    <n v="0"/>
    <x v="3"/>
    <x v="1"/>
    <x v="1"/>
    <x v="1"/>
  </r>
  <r>
    <n v="1591"/>
    <n v="645"/>
    <x v="0"/>
    <x v="8"/>
    <x v="127"/>
    <x v="1"/>
    <x v="3"/>
    <x v="3"/>
    <s v="Enron North America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358891.81555599999"/>
    <n v="358891.81555599999"/>
    <n v="83859.17483699997"/>
    <n v="0"/>
    <n v="0"/>
    <n v="0"/>
    <x v="3"/>
    <x v="1"/>
    <x v="1"/>
    <x v="1"/>
  </r>
  <r>
    <n v="1341"/>
    <n v="501"/>
    <x v="0"/>
    <x v="0"/>
    <x v="128"/>
    <x v="13"/>
    <x v="1"/>
    <x v="1"/>
    <s v="Portfolio ISIS"/>
    <x v="6"/>
    <d v="2001-01-05T00:00:00"/>
    <d v="2006-01-05T00:00:00"/>
    <x v="0"/>
    <n v="-10000000"/>
    <n v="4009.8668620000003"/>
    <n v="0.14000000000000001"/>
    <n v="15.163441000000001"/>
    <n v="15.148802999999999"/>
    <n v="-9.9862571294664134E-3"/>
    <n v="-40.043561538858619"/>
    <n v="-159.918747"/>
    <x v="0"/>
    <n v="-199.96230853885862"/>
    <n v="1501.853646"/>
    <n v="1405.6103599999999"/>
    <n v="-96.243286000000126"/>
    <n v="103.7190225388585"/>
    <n v="1501.853646"/>
    <n v="1405.6103599999999"/>
    <n v="-96.243286000000126"/>
    <x v="0"/>
    <n v="6002.5701990709013"/>
    <n v="0"/>
    <n v="1405.6103599999999"/>
    <n v="-24024.508039"/>
    <n v="-96.243286000000126"/>
    <n v="-96.243286000000126"/>
    <n v="-96.243286000000126"/>
    <x v="1"/>
    <x v="7"/>
    <x v="1"/>
    <x v="13"/>
  </r>
  <r>
    <n v="1523"/>
    <n v="573"/>
    <x v="0"/>
    <x v="1"/>
    <x v="128"/>
    <x v="13"/>
    <x v="1"/>
    <x v="1"/>
    <s v="Portfolio ISIS"/>
    <x v="1"/>
    <d v="2001-01-05T00:00:00"/>
    <d v="2006-01-05T00:00:00"/>
    <x v="0"/>
    <n v="10000000"/>
    <n v="-4009.8668620000003"/>
    <n v="0.14000000000000001"/>
    <n v="15.163441000000001"/>
    <n v="15.148802999999999"/>
    <n v="-9.9862571294664134E-3"/>
    <n v="40.043561538858619"/>
    <n v="159.918747"/>
    <x v="0"/>
    <n v="199.96230853885862"/>
    <n v="-1501.853646"/>
    <n v="-1405.6103599999999"/>
    <n v="96.243286000000126"/>
    <n v="-103.7190225388585"/>
    <n v="-1501.853646"/>
    <n v="-1405.6103599999999"/>
    <n v="96.243286000000126"/>
    <x v="0"/>
    <n v="-6002.5701990709013"/>
    <n v="0"/>
    <n v="-1405.6103599999999"/>
    <n v="24024.508039"/>
    <n v="96.243286000000126"/>
    <n v="96.243286000000126"/>
    <n v="96.243286000000126"/>
    <x v="1"/>
    <x v="7"/>
    <x v="1"/>
    <x v="13"/>
  </r>
  <r>
    <n v="1659"/>
    <n v="869"/>
    <x v="0"/>
    <x v="0"/>
    <x v="128"/>
    <x v="13"/>
    <x v="1"/>
    <x v="1"/>
    <s v="General Re Fin"/>
    <x v="6"/>
    <d v="2001-02-28T00:00:00"/>
    <d v="2006-02-28T00:00:00"/>
    <x v="0"/>
    <n v="-10000000"/>
    <n v="4117.8663759999999"/>
    <n v="0.15"/>
    <n v="15.306164000000001"/>
    <n v="15.291842000000001"/>
    <n v="-1.0916662166840766E-2"/>
    <n v="-44.953356074984889"/>
    <n v="-158.71003199999998"/>
    <x v="0"/>
    <n v="-203.66338807498488"/>
    <n v="-86.209299000000001"/>
    <n v="-188.90443999999999"/>
    <n v="-102.69514099999999"/>
    <n v="100.96824707498489"/>
    <n v="-86.209299000000001"/>
    <n v="-188.90443999999999"/>
    <n v="-102.69514099999999"/>
    <x v="0"/>
    <n v="6164.2400715532012"/>
    <n v="0"/>
    <n v="-188.90443999999999"/>
    <n v="-188.90443999999999"/>
    <n v="-102.69514099999999"/>
    <n v="-102.69514099999999"/>
    <n v="-102.69514099999999"/>
    <x v="1"/>
    <x v="7"/>
    <x v="1"/>
    <x v="13"/>
  </r>
  <r>
    <n v="230"/>
    <n v="345"/>
    <x v="0"/>
    <x v="2"/>
    <x v="129"/>
    <x v="11"/>
    <x v="4"/>
    <x v="9"/>
    <s v="Swiss Re"/>
    <x v="2"/>
    <d v="2000-10-20T00:00:00"/>
    <d v="2006-10-20T00:00:00"/>
    <x v="0"/>
    <n v="-20000000"/>
    <n v="9152.3380340000003"/>
    <n v="0.28000000000000003"/>
    <n v="46.889915999999999"/>
    <n v="46.843496000000002"/>
    <n v="-4.4238310833227497E-2"/>
    <n v="-404.88397479886225"/>
    <n v="-854.38198499999999"/>
    <x v="0"/>
    <n v="-1259.2659597988622"/>
    <n v="169094.809736"/>
    <n v="168790.83698299999"/>
    <n v="-303.97275300000911"/>
    <n v="955.29320679885313"/>
    <n v="169094.809736"/>
    <n v="168790.83698299999"/>
    <n v="-303.97275300000911"/>
    <x v="0"/>
    <n v="18066.715279116001"/>
    <n v="-14622.222222"/>
    <n v="154168.61476099998"/>
    <n v="-98475.210882000014"/>
    <n v="-303.97275300000911"/>
    <n v="-303.97275300000911"/>
    <n v="-303.97275300000911"/>
    <x v="6"/>
    <x v="6"/>
    <x v="1"/>
    <x v="11"/>
  </r>
  <r>
    <n v="231"/>
    <n v="346"/>
    <x v="0"/>
    <x v="3"/>
    <x v="129"/>
    <x v="11"/>
    <x v="4"/>
    <x v="9"/>
    <s v="EnronCredit.com"/>
    <x v="2"/>
    <d v="2000-10-20T00:00:00"/>
    <d v="2006-10-20T00:00:00"/>
    <x v="0"/>
    <n v="20000000"/>
    <n v="-9152.3380340000003"/>
    <n v="0.28000000000000003"/>
    <n v="46.889915999999999"/>
    <n v="46.843496000000002"/>
    <n v="-4.4238310833227497E-2"/>
    <n v="404.88397479886225"/>
    <n v="854.38198499999999"/>
    <x v="0"/>
    <n v="1259.2659597988622"/>
    <n v="-169094.809736"/>
    <n v="-168790.83698299999"/>
    <n v="303.97275300000911"/>
    <n v="-955.29320679885313"/>
    <n v="-169094.809736"/>
    <n v="-168790.83698299999"/>
    <n v="303.97275300000911"/>
    <x v="0"/>
    <n v="-18066.715279116001"/>
    <n v="14622.222222"/>
    <n v="-154168.61476099998"/>
    <n v="98475.210882000014"/>
    <n v="303.97275300000911"/>
    <n v="303.97275300000911"/>
    <n v="303.97275300000911"/>
    <x v="6"/>
    <x v="6"/>
    <x v="1"/>
    <x v="11"/>
  </r>
  <r>
    <n v="232"/>
    <n v="347"/>
    <x v="0"/>
    <x v="4"/>
    <x v="129"/>
    <x v="11"/>
    <x v="4"/>
    <x v="9"/>
    <s v="Enron North America"/>
    <x v="2"/>
    <d v="2000-10-20T00:00:00"/>
    <d v="2006-10-20T00:00:00"/>
    <x v="0"/>
    <n v="-20000000"/>
    <n v="9152.3380340000003"/>
    <n v="0.28000000000000003"/>
    <n v="46.889915999999999"/>
    <n v="46.843496000000002"/>
    <n v="-4.4238310833227497E-2"/>
    <n v="-404.88397479886225"/>
    <n v="-854.38198499999999"/>
    <x v="0"/>
    <n v="-1259.2659597988622"/>
    <n v="169094.809736"/>
    <n v="168790.83698299999"/>
    <n v="-303.97275300000911"/>
    <n v="955.29320679885313"/>
    <n v="169094.809736"/>
    <n v="168790.83698299999"/>
    <n v="-303.97275300000911"/>
    <x v="0"/>
    <n v="18066.715279116001"/>
    <n v="-14622.222222"/>
    <n v="154168.61476099998"/>
    <n v="-98475.210882000014"/>
    <n v="-303.97275300000911"/>
    <n v="-303.97275300000911"/>
    <n v="-303.97275300000911"/>
    <x v="6"/>
    <x v="6"/>
    <x v="1"/>
    <x v="11"/>
  </r>
  <r>
    <n v="209"/>
    <n v="327"/>
    <x v="0"/>
    <x v="3"/>
    <x v="130"/>
    <x v="9"/>
    <x v="2"/>
    <x v="3"/>
    <s v="EnronCredit.com"/>
    <x v="1"/>
    <d v="2000-09-15T00:00:00"/>
    <d v="2005-09-15T00:00:00"/>
    <x v="0"/>
    <n v="34000000"/>
    <n v="-2201.2508620000003"/>
    <n v="4.5"/>
    <n v="3.5358740000000002"/>
    <n v="3.5549140000000001"/>
    <n v="0.37465444757343219"/>
    <n v="-824.70842567315151"/>
    <n v="4233.2886359999993"/>
    <x v="0"/>
    <n v="3408.5802103268479"/>
    <n v="5726567"/>
    <n v="5735909"/>
    <n v="9342"/>
    <n v="5933.4197896731521"/>
    <n v="5726567"/>
    <n v="5735909"/>
    <n v="9342"/>
    <x v="0"/>
    <m/>
    <n v="769250"/>
    <n v="6505159"/>
    <n v="924097"/>
    <n v="9342"/>
    <n v="9342"/>
    <n v="9342"/>
    <x v="0"/>
    <x v="0"/>
    <x v="1"/>
    <x v="9"/>
  </r>
  <r>
    <n v="210"/>
    <n v="328"/>
    <x v="0"/>
    <x v="4"/>
    <x v="130"/>
    <x v="9"/>
    <x v="2"/>
    <x v="3"/>
    <s v="Enron North America"/>
    <x v="1"/>
    <d v="2000-09-15T00:00:00"/>
    <d v="2005-09-15T00:00:00"/>
    <x v="0"/>
    <n v="-34000000"/>
    <n v="2201.2508620000003"/>
    <n v="4.5"/>
    <n v="3.5358740000000002"/>
    <n v="3.5549140000000001"/>
    <n v="0.37465444757343219"/>
    <n v="824.70842567315151"/>
    <n v="-4233.2886359999993"/>
    <x v="0"/>
    <n v="-3408.5802103268479"/>
    <n v="-5726567"/>
    <n v="-5735909"/>
    <n v="-9342"/>
    <n v="-5933.4197896731521"/>
    <n v="-5726567"/>
    <n v="-5735909"/>
    <n v="-9342"/>
    <x v="0"/>
    <m/>
    <n v="-769250"/>
    <n v="-6505159"/>
    <n v="-1174347"/>
    <n v="-9342"/>
    <n v="-9342"/>
    <n v="-9342"/>
    <x v="0"/>
    <x v="0"/>
    <x v="1"/>
    <x v="9"/>
  </r>
  <r>
    <n v="1062"/>
    <n v="426"/>
    <x v="0"/>
    <x v="2"/>
    <x v="131"/>
    <x v="7"/>
    <x v="3"/>
    <x v="3"/>
    <s v="Swiss Re"/>
    <x v="0"/>
    <d v="2000-12-14T00:00:00"/>
    <d v="2003-10-01T00:00:00"/>
    <x v="0"/>
    <n v="-10000000"/>
    <n v="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55482.910513309995"/>
    <n v="-5277.7777779999997"/>
    <n v="-5277.7777779999997"/>
    <n v="-870239.16867199994"/>
    <n v="0"/>
    <n v="0"/>
    <n v="0"/>
    <x v="5"/>
    <x v="0"/>
    <x v="4"/>
    <x v="7"/>
  </r>
  <r>
    <n v="1063"/>
    <n v="427"/>
    <x v="0"/>
    <x v="3"/>
    <x v="131"/>
    <x v="7"/>
    <x v="3"/>
    <x v="3"/>
    <s v="EnronCredit.com"/>
    <x v="0"/>
    <d v="2000-12-14T00:00:00"/>
    <d v="2003-10-01T00:00:00"/>
    <x v="0"/>
    <n v="10000000"/>
    <n v="-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-55482.910513309995"/>
    <n v="5277.7777779999997"/>
    <n v="5277.7777779999997"/>
    <n v="870239.16867199994"/>
    <n v="0"/>
    <n v="0"/>
    <n v="0"/>
    <x v="5"/>
    <x v="0"/>
    <x v="4"/>
    <x v="7"/>
  </r>
  <r>
    <n v="1064"/>
    <n v="428"/>
    <x v="0"/>
    <x v="4"/>
    <x v="131"/>
    <x v="7"/>
    <x v="3"/>
    <x v="3"/>
    <s v="Enron North America"/>
    <x v="0"/>
    <d v="2000-12-14T00:00:00"/>
    <d v="2003-10-01T00:00:00"/>
    <x v="0"/>
    <n v="-10000000"/>
    <n v="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55482.910513309995"/>
    <n v="-5277.7777779999997"/>
    <n v="-5277.7777779999997"/>
    <n v="-870239.16867199994"/>
    <n v="0"/>
    <n v="0"/>
    <n v="0"/>
    <x v="5"/>
    <x v="0"/>
    <x v="4"/>
    <x v="7"/>
  </r>
  <r>
    <n v="514"/>
    <n v="332"/>
    <x v="0"/>
    <x v="3"/>
    <x v="132"/>
    <x v="9"/>
    <x v="2"/>
    <x v="3"/>
    <s v="EnronCredit.com"/>
    <x v="1"/>
    <d v="2000-09-15T00:00:00"/>
    <d v="2005-09-15T00:00:00"/>
    <x v="0"/>
    <n v="-525000000"/>
    <n v="6456.8028830000003"/>
    <n v="0.48"/>
    <n v="3.4092229999999999"/>
    <n v="3.4254600000000002"/>
    <n v="0.62861208942978897"/>
    <n v="4058.8243513189154"/>
    <n v="-7607.2068839999993"/>
    <x v="0"/>
    <n v="-3548.3825326810838"/>
    <n v="-8844975"/>
    <n v="-8860123"/>
    <n v="-15148"/>
    <n v="-11599.617467318916"/>
    <n v="-8844975"/>
    <n v="-8860123"/>
    <n v="-15148"/>
    <x v="0"/>
    <m/>
    <n v="-1267000"/>
    <n v="-10127123"/>
    <n v="-1620761"/>
    <n v="-15148"/>
    <n v="-15148"/>
    <n v="-15148"/>
    <x v="0"/>
    <x v="0"/>
    <x v="1"/>
    <x v="9"/>
  </r>
  <r>
    <n v="714"/>
    <n v="331"/>
    <x v="0"/>
    <x v="4"/>
    <x v="132"/>
    <x v="9"/>
    <x v="2"/>
    <x v="3"/>
    <s v="Enron North America"/>
    <x v="1"/>
    <d v="2000-09-15T00:00:00"/>
    <d v="2005-09-15T00:00:00"/>
    <x v="0"/>
    <n v="525000000"/>
    <n v="-6456.8028830000003"/>
    <n v="0.48"/>
    <n v="3.4092229999999999"/>
    <n v="3.4254600000000002"/>
    <n v="0.62861208942978897"/>
    <n v="-4058.8243513189154"/>
    <n v="7607.2068839999993"/>
    <x v="0"/>
    <n v="3548.3825326810838"/>
    <n v="8844975"/>
    <n v="8860123"/>
    <n v="15148"/>
    <n v="11599.617467318916"/>
    <n v="8844975"/>
    <n v="8860123"/>
    <n v="15148"/>
    <x v="0"/>
    <m/>
    <n v="1267000"/>
    <n v="10127123"/>
    <n v="983761"/>
    <n v="15148"/>
    <n v="15148"/>
    <n v="15148"/>
    <x v="0"/>
    <x v="0"/>
    <x v="1"/>
    <x v="9"/>
  </r>
  <r>
    <n v="206"/>
    <n v="325"/>
    <x v="0"/>
    <x v="3"/>
    <x v="133"/>
    <x v="9"/>
    <x v="2"/>
    <x v="3"/>
    <s v="EnronCredit.com"/>
    <x v="1"/>
    <d v="2000-09-15T00:00:00"/>
    <d v="2005-09-15T00:00:00"/>
    <x v="0"/>
    <n v="21000000"/>
    <n v="-276.54967299999998"/>
    <n v="0.55000000000000004"/>
    <n v="3.5884510000000001"/>
    <n v="3.5153490000000001"/>
    <n v="-4.5723264158603891"/>
    <n v="1264.4753751554526"/>
    <n v="343.22729400000003"/>
    <x v="0"/>
    <n v="1607.7026691554527"/>
    <n v="405820.332849"/>
    <n v="407850.672463"/>
    <n v="2030.3396139999968"/>
    <n v="422.63694484454413"/>
    <n v="405820.332849"/>
    <n v="407850.672463"/>
    <n v="2030.3396139999968"/>
    <x v="0"/>
    <m/>
    <n v="58070.833333000002"/>
    <n v="465921.50579600001"/>
    <n v="70503.254169000022"/>
    <n v="2030.3396139999968"/>
    <n v="2030.3396139999968"/>
    <n v="2030.3396139999968"/>
    <x v="0"/>
    <x v="0"/>
    <x v="1"/>
    <x v="9"/>
  </r>
  <r>
    <n v="207"/>
    <n v="326"/>
    <x v="0"/>
    <x v="4"/>
    <x v="133"/>
    <x v="9"/>
    <x v="2"/>
    <x v="3"/>
    <s v="Enron North America"/>
    <x v="1"/>
    <d v="2000-09-15T00:00:00"/>
    <d v="2005-09-15T00:00:00"/>
    <x v="0"/>
    <n v="-21000000"/>
    <n v="276.54967299999998"/>
    <n v="0.55000000000000004"/>
    <n v="3.5884510000000001"/>
    <n v="3.5153490000000001"/>
    <n v="-4.5723264158603891"/>
    <n v="-1264.4753751554526"/>
    <n v="-343.22729400000003"/>
    <x v="0"/>
    <n v="-1607.7026691554527"/>
    <n v="-405820.332849"/>
    <n v="-407850.672463"/>
    <n v="-2030.3396139999968"/>
    <n v="-422.63694484454413"/>
    <n v="-405820.332849"/>
    <n v="-407850.672463"/>
    <n v="-2030.3396139999968"/>
    <x v="0"/>
    <m/>
    <n v="-58070.833333000002"/>
    <n v="-465921.50579600001"/>
    <n v="-428057.420836"/>
    <n v="-2030.3396139999968"/>
    <n v="-2030.3396139999968"/>
    <n v="-2030.3396139999968"/>
    <x v="0"/>
    <x v="0"/>
    <x v="1"/>
    <x v="9"/>
  </r>
  <r>
    <n v="145"/>
    <n v="203"/>
    <x v="0"/>
    <x v="0"/>
    <x v="134"/>
    <x v="5"/>
    <x v="1"/>
    <x v="12"/>
    <s v="Deutsche Bank AG"/>
    <x v="6"/>
    <d v="2000-10-02T00:00:00"/>
    <d v="2001-10-02T00:00:00"/>
    <x v="0"/>
    <n v="5000000"/>
    <n v="-238.304315"/>
    <n v="1"/>
    <n v="109.240392"/>
    <n v="107.484015"/>
    <n v="-0.62786020653238239"/>
    <n v="149.62179643345792"/>
    <n v="490.71577200000002"/>
    <x v="1"/>
    <n v="-11859.662431566543"/>
    <n v="10356.318818"/>
    <n v="-1556.0706869999999"/>
    <n v="-11912.389504999999"/>
    <n v="-52.727073433456098"/>
    <n v="10356.318818"/>
    <n v="-1556.0706869999999"/>
    <n v="-11912.389504999999"/>
    <x v="1"/>
    <n v="-1372.0370936125"/>
    <n v="25277.777778"/>
    <n v="23721.707091"/>
    <n v="11564.202478000001"/>
    <n v="587.61049500000081"/>
    <n v="587.61049500000081"/>
    <n v="587.61049500000081"/>
    <x v="3"/>
    <x v="3"/>
    <x v="1"/>
    <x v="5"/>
  </r>
  <r>
    <n v="204"/>
    <n v="323"/>
    <x v="0"/>
    <x v="3"/>
    <x v="135"/>
    <x v="9"/>
    <x v="2"/>
    <x v="3"/>
    <s v="EnronCredit.com"/>
    <x v="1"/>
    <d v="2000-09-15T00:00:00"/>
    <d v="2005-09-15T00:00:00"/>
    <x v="0"/>
    <n v="470000000"/>
    <n v="-3289.834218"/>
    <n v="7.4999999999999997E-2"/>
    <n v="3.5805669999999998"/>
    <n v="3.5546899999999999"/>
    <n v="-1.31969954075704"/>
    <n v="4341.5927066613958"/>
    <n v="1868.373576"/>
    <x v="0"/>
    <n v="6209.9662826613958"/>
    <n v="702284.66169400001"/>
    <n v="708901.20545799995"/>
    <n v="6616.5437639999436"/>
    <n v="406.57748133854784"/>
    <n v="702284.66169400001"/>
    <n v="708901.20545799995"/>
    <n v="6616.5437639999436"/>
    <x v="0"/>
    <m/>
    <n v="177229.16666700001"/>
    <n v="886130.37212499999"/>
    <n v="236806.90432199999"/>
    <n v="6616.5437639999436"/>
    <n v="6616.5437639999436"/>
    <n v="6616.5437639999436"/>
    <x v="0"/>
    <x v="0"/>
    <x v="1"/>
    <x v="9"/>
  </r>
  <r>
    <n v="205"/>
    <n v="324"/>
    <x v="0"/>
    <x v="4"/>
    <x v="135"/>
    <x v="9"/>
    <x v="2"/>
    <x v="3"/>
    <s v="Enron North America"/>
    <x v="1"/>
    <d v="2000-09-15T00:00:00"/>
    <d v="2005-09-15T00:00:00"/>
    <x v="0"/>
    <n v="-470000000"/>
    <n v="3289.834218"/>
    <n v="7.4999999999999997E-2"/>
    <n v="3.5805669999999998"/>
    <n v="3.5546899999999999"/>
    <n v="-1.31969954075704"/>
    <n v="-4341.5927066613958"/>
    <n v="-1868.373576"/>
    <x v="0"/>
    <n v="-6209.9662826613958"/>
    <n v="-702284.66169400001"/>
    <n v="-708901.20545799995"/>
    <n v="-6616.5437639999436"/>
    <n v="-406.57748133854784"/>
    <n v="-702284.66169400001"/>
    <n v="-708901.20545799995"/>
    <n v="-6616.5437639999436"/>
    <x v="0"/>
    <m/>
    <n v="-177229.16666700001"/>
    <n v="-886130.37212499999"/>
    <n v="-176898.5709879999"/>
    <n v="-6616.5437639999436"/>
    <n v="-6616.5437639999436"/>
    <n v="-6616.5437639999436"/>
    <x v="0"/>
    <x v="0"/>
    <x v="1"/>
    <x v="9"/>
  </r>
  <r>
    <n v="1342"/>
    <n v="630"/>
    <x v="0"/>
    <x v="0"/>
    <x v="136"/>
    <x v="1"/>
    <x v="4"/>
    <x v="6"/>
    <s v="Portfolio ISIS"/>
    <x v="2"/>
    <d v="2001-01-05T00:00:00"/>
    <d v="2006-01-05T00:00:00"/>
    <x v="0"/>
    <n v="-10000000"/>
    <n v="4066.3101839999999"/>
    <n v="0.62"/>
    <n v="52.543688000000003"/>
    <n v="51.977876999999999"/>
    <n v="-0.57248798055769146"/>
    <n v="-2327.9137055593346"/>
    <n v="-636.296829"/>
    <x v="0"/>
    <n v="-2964.2105345593345"/>
    <n v="-54698.220326000002"/>
    <n v="-57297.319525999999"/>
    <n v="-2599.0991999999969"/>
    <n v="365.11133455933759"/>
    <n v="-54698.220326000002"/>
    <n v="-57297.319525999999"/>
    <n v="-2599.0991999999969"/>
    <x v="0"/>
    <n v="29431.953111792001"/>
    <n v="0"/>
    <n v="-57297.319525999999"/>
    <n v="-51585.540989000001"/>
    <n v="-2599.0991999999969"/>
    <n v="-2599.0991999999969"/>
    <n v="-2599.0991999999969"/>
    <x v="1"/>
    <x v="1"/>
    <x v="1"/>
    <x v="1"/>
  </r>
  <r>
    <n v="1524"/>
    <n v="625"/>
    <x v="0"/>
    <x v="1"/>
    <x v="136"/>
    <x v="1"/>
    <x v="4"/>
    <x v="6"/>
    <s v="Portfolio ISIS"/>
    <x v="1"/>
    <d v="2001-01-05T00:00:00"/>
    <d v="2006-01-05T00:00:00"/>
    <x v="0"/>
    <n v="10000000"/>
    <n v="-4066.3101839999999"/>
    <n v="0.62"/>
    <n v="52.543688000000003"/>
    <n v="51.977876999999999"/>
    <n v="-0.57248798055769146"/>
    <n v="2327.9137055593346"/>
    <n v="636.296829"/>
    <x v="0"/>
    <n v="2964.2105345593345"/>
    <n v="54698.220326000002"/>
    <n v="57297.319525999999"/>
    <n v="2599.0991999999969"/>
    <n v="-365.11133455933759"/>
    <n v="54698.220326000002"/>
    <n v="57297.319525999999"/>
    <n v="2599.0991999999969"/>
    <x v="0"/>
    <n v="-29431.953111792001"/>
    <n v="0"/>
    <n v="57297.319525999999"/>
    <n v="51585.540989000001"/>
    <n v="2599.0991999999969"/>
    <n v="2599.0991999999969"/>
    <n v="2599.0991999999969"/>
    <x v="1"/>
    <x v="1"/>
    <x v="1"/>
    <x v="1"/>
  </r>
  <r>
    <n v="1343"/>
    <n v="502"/>
    <x v="0"/>
    <x v="0"/>
    <x v="137"/>
    <x v="1"/>
    <x v="8"/>
    <x v="3"/>
    <s v="Portfolio ISIS"/>
    <x v="5"/>
    <d v="2001-01-05T00:00:00"/>
    <d v="2006-01-05T00:00:00"/>
    <x v="0"/>
    <n v="-10000000"/>
    <n v="4098.3314740000005"/>
    <n v="1.1499999999999999"/>
    <n v="156.51341600000001"/>
    <n v="155.831973"/>
    <n v="-0.58545781774931782"/>
    <n v="-2399.4002011813855"/>
    <n v="-1364.717412"/>
    <x v="0"/>
    <n v="-3764.1176131813854"/>
    <n v="139300.64885600001"/>
    <n v="136455.45603100001"/>
    <n v="-2845.1928250000055"/>
    <n v="918.92478818137988"/>
    <n v="139300.64885600001"/>
    <n v="136455.45603100001"/>
    <n v="-2845.1928250000055"/>
    <x v="0"/>
    <n v="29663.723208812004"/>
    <n v="0"/>
    <n v="136455.45603100001"/>
    <n v="150794.241285"/>
    <n v="-2845.1928250000055"/>
    <n v="-2845.1928250000055"/>
    <n v="-2845.1928250000055"/>
    <x v="1"/>
    <x v="1"/>
    <x v="1"/>
    <x v="1"/>
  </r>
  <r>
    <n v="1568"/>
    <n v="614"/>
    <x v="0"/>
    <x v="1"/>
    <x v="137"/>
    <x v="1"/>
    <x v="8"/>
    <x v="3"/>
    <s v="Portfolio ISIS"/>
    <x v="1"/>
    <d v="2001-01-05T00:00:00"/>
    <d v="2006-01-05T00:00:00"/>
    <x v="0"/>
    <n v="10000000"/>
    <n v="-4098.3314740000005"/>
    <n v="1.1499999999999999"/>
    <n v="156.51341600000001"/>
    <n v="155.831973"/>
    <n v="-0.58545781774931782"/>
    <n v="2399.4002011813855"/>
    <n v="1364.717412"/>
    <x v="0"/>
    <n v="3764.1176131813854"/>
    <n v="-139300.64885600001"/>
    <n v="-136455.45603100001"/>
    <n v="2845.1928250000055"/>
    <n v="-918.92478818137988"/>
    <n v="-139300.64885600001"/>
    <n v="-136455.45603100001"/>
    <n v="2845.1928250000055"/>
    <x v="0"/>
    <n v="-29663.723208812004"/>
    <n v="0"/>
    <n v="-136455.45603100001"/>
    <n v="-150794.241285"/>
    <n v="2845.1928250000055"/>
    <n v="2845.1928250000055"/>
    <n v="2845.1928250000055"/>
    <x v="1"/>
    <x v="1"/>
    <x v="1"/>
    <x v="1"/>
  </r>
  <r>
    <n v="1715"/>
    <n v="919"/>
    <x v="0"/>
    <x v="0"/>
    <x v="137"/>
    <x v="1"/>
    <x v="8"/>
    <x v="3"/>
    <s v="Deutsche Bank AG NY"/>
    <x v="5"/>
    <d v="2001-03-22T00:00:00"/>
    <d v="2003-08-07T00:00:00"/>
    <x v="0"/>
    <n v="10000000"/>
    <n v="-2131.7684389999999"/>
    <n v="1.1499999999999999"/>
    <n v="139.90043700000001"/>
    <n v="139.114665"/>
    <n v="-0.53707750896424122"/>
    <n v="1144.9248829067089"/>
    <n v="1211.5717139999999"/>
    <x v="0"/>
    <n v="2356.4965969067089"/>
    <n v="-50463.928475000001"/>
    <n v="-48431.763528000003"/>
    <n v="2032.1649469999975"/>
    <n v="-324.33164990671139"/>
    <n v="-50463.928475000001"/>
    <n v="-48431.763528000003"/>
    <n v="2032.1649469999975"/>
    <x v="0"/>
    <n v="-15429.739961482001"/>
    <n v="0"/>
    <n v="-48431.763528000003"/>
    <n v="-48431.763528000003"/>
    <n v="2032.1649469999975"/>
    <n v="2032.1649469999975"/>
    <n v="2032.1649469999975"/>
    <x v="5"/>
    <x v="1"/>
    <x v="1"/>
    <x v="1"/>
  </r>
  <r>
    <n v="1716"/>
    <n v="920"/>
    <x v="0"/>
    <x v="0"/>
    <x v="137"/>
    <x v="1"/>
    <x v="8"/>
    <x v="3"/>
    <s v="JP Morgan"/>
    <x v="5"/>
    <d v="2001-03-22T00:00:00"/>
    <d v="2003-08-07T00:00:00"/>
    <x v="0"/>
    <n v="10000000"/>
    <n v="-2131.7684389999999"/>
    <n v="1.1499999999999999"/>
    <n v="139.90043700000001"/>
    <n v="139.114665"/>
    <n v="-0.53707750896424122"/>
    <n v="1144.9248829067089"/>
    <n v="1211.5717139999999"/>
    <x v="0"/>
    <n v="2356.4965969067089"/>
    <n v="-50463.928475000001"/>
    <n v="-48431.763528000003"/>
    <n v="2032.1649469999975"/>
    <n v="-324.33164990671139"/>
    <n v="-50463.928475000001"/>
    <n v="-48431.763528000003"/>
    <n v="2032.1649469999975"/>
    <x v="0"/>
    <n v="-15429.739961482001"/>
    <n v="0"/>
    <n v="-48431.763528000003"/>
    <n v="-48431.763528000003"/>
    <n v="2032.1649469999975"/>
    <n v="2032.1649469999975"/>
    <n v="2032.1649469999975"/>
    <x v="5"/>
    <x v="1"/>
    <x v="1"/>
    <x v="1"/>
  </r>
  <r>
    <n v="1378"/>
    <n v="436"/>
    <x v="0"/>
    <x v="0"/>
    <x v="138"/>
    <x v="7"/>
    <x v="3"/>
    <x v="3"/>
    <s v="Transalta Energy"/>
    <x v="0"/>
    <d v="2000-12-19T00:00:00"/>
    <d v="2002-12-19T00:00:00"/>
    <x v="0"/>
    <n v="2000000"/>
    <n v="-456.23510500000003"/>
    <n v="2.15"/>
    <n v="2263.969599"/>
    <n v="2252.0169340000002"/>
    <n v="-1.3893898396513726"/>
    <n v="633.88841937927725"/>
    <n v="2432.9434860000001"/>
    <x v="0"/>
    <n v="3066.8319053792775"/>
    <n v="-398686.11111100001"/>
    <n v="-398327.77777799999"/>
    <n v="358.33333300001686"/>
    <n v="-2708.4985723792606"/>
    <n v="-398686.11111100001"/>
    <n v="-398327.77777799999"/>
    <n v="358.33333300001686"/>
    <x v="0"/>
    <n v="-12758.614711325001"/>
    <n v="10750"/>
    <n v="-387577.77777799999"/>
    <n v="-182136.16491699999"/>
    <n v="358.33333300001686"/>
    <n v="358.33333300001686"/>
    <n v="358.33333300001686"/>
    <x v="5"/>
    <x v="0"/>
    <x v="4"/>
    <x v="7"/>
  </r>
  <r>
    <n v="1344"/>
    <n v="503"/>
    <x v="0"/>
    <x v="0"/>
    <x v="139"/>
    <x v="5"/>
    <x v="1"/>
    <x v="3"/>
    <s v="Portfolio ISIS"/>
    <x v="3"/>
    <d v="2001-01-05T00:00:00"/>
    <d v="2006-01-05T00:00:00"/>
    <x v="0"/>
    <n v="-10000000"/>
    <n v="4108.6800469999998"/>
    <n v="1.05"/>
    <n v="97.016335999999995"/>
    <n v="96.418799000000007"/>
    <n v="-0.56626506115731745"/>
    <n v="-2326.6019580903048"/>
    <n v="-1054.713546"/>
    <x v="0"/>
    <n v="-3381.3155040903048"/>
    <n v="-58563.739608000003"/>
    <n v="-61373.986447000003"/>
    <n v="-2810.2468389999995"/>
    <n v="571.06866509030533"/>
    <n v="-58563.739608000003"/>
    <n v="-61373.986447000003"/>
    <n v="-2810.2468389999995"/>
    <x v="0"/>
    <n v="23655.7253706025"/>
    <n v="0"/>
    <n v="-61373.986447000003"/>
    <n v="-45807.501473000004"/>
    <n v="-2810.2468389999995"/>
    <n v="-2810.2468389999995"/>
    <n v="-2810.2468389999995"/>
    <x v="1"/>
    <x v="3"/>
    <x v="1"/>
    <x v="5"/>
  </r>
  <r>
    <n v="1525"/>
    <n v="574"/>
    <x v="0"/>
    <x v="1"/>
    <x v="139"/>
    <x v="5"/>
    <x v="1"/>
    <x v="3"/>
    <s v="Portfolio ISIS"/>
    <x v="1"/>
    <d v="2001-01-05T00:00:00"/>
    <d v="2006-01-05T00:00:00"/>
    <x v="0"/>
    <n v="10000000"/>
    <n v="-4108.6800469999998"/>
    <n v="1.05"/>
    <n v="97.016335999999995"/>
    <n v="96.418799000000007"/>
    <n v="-0.56626506115731745"/>
    <n v="2326.6019580903048"/>
    <n v="1054.713546"/>
    <x v="0"/>
    <n v="3381.3155040903048"/>
    <n v="58563.739608000003"/>
    <n v="61373.986447000003"/>
    <n v="2810.2468389999995"/>
    <n v="-571.06866509030533"/>
    <n v="58563.739608000003"/>
    <n v="61373.986447000003"/>
    <n v="2810.2468389999995"/>
    <x v="0"/>
    <n v="-23655.7253706025"/>
    <n v="0"/>
    <n v="61373.986447000003"/>
    <n v="45807.501473000004"/>
    <n v="2810.2468389999995"/>
    <n v="2810.2468389999995"/>
    <n v="2810.2468389999995"/>
    <x v="1"/>
    <x v="3"/>
    <x v="1"/>
    <x v="5"/>
  </r>
  <r>
    <n v="1613"/>
    <n v="822"/>
    <x v="0"/>
    <x v="0"/>
    <x v="140"/>
    <x v="10"/>
    <x v="8"/>
    <x v="2"/>
    <s v="Morgan Stanley CP"/>
    <x v="2"/>
    <d v="2001-01-18T00:00:00"/>
    <d v="2003-08-06T00:00:00"/>
    <x v="0"/>
    <n v="-17000000"/>
    <n v="3598.6602399999997"/>
    <n v="0.22"/>
    <n v="33.789439000000002"/>
    <n v="33.230347999999999"/>
    <n v="-0.52114718889513034"/>
    <n v="-1875.4316678646749"/>
    <n v="-599.39252999999997"/>
    <x v="0"/>
    <n v="-2474.8241978646747"/>
    <n v="36598.494567000002"/>
    <n v="34387.585058999997"/>
    <n v="-2210.9095080000043"/>
    <n v="263.91468986467044"/>
    <n v="36598.494567000002"/>
    <n v="34387.585058999997"/>
    <n v="-2210.9095080000043"/>
    <x v="0"/>
    <n v="26639.082426599998"/>
    <n v="0"/>
    <n v="34387.585058999997"/>
    <n v="34387.585058999997"/>
    <n v="-2210.9095080000043"/>
    <n v="-2210.9095080000043"/>
    <n v="-2210.9095080000043"/>
    <x v="5"/>
    <x v="5"/>
    <x v="1"/>
    <x v="10"/>
  </r>
  <r>
    <n v="1345"/>
    <n v="504"/>
    <x v="0"/>
    <x v="0"/>
    <x v="141"/>
    <x v="4"/>
    <x v="0"/>
    <x v="0"/>
    <s v="Portfolio ISIS"/>
    <x v="6"/>
    <d v="2001-01-05T00:00:00"/>
    <d v="2006-01-05T00:00:00"/>
    <x v="0"/>
    <n v="-10000000"/>
    <n v="4188.0222690000001"/>
    <n v="1.65"/>
    <n v="159.388632"/>
    <n v="158.719021"/>
    <n v="-0.57339051439378663"/>
    <n v="-2401.3722431145434"/>
    <n v="-1680.971622"/>
    <x v="0"/>
    <n v="-4082.3438651145434"/>
    <n v="-62862.857373999999"/>
    <n v="-66059.412960000001"/>
    <n v="-3196.5555860000022"/>
    <n v="885.78827911454118"/>
    <n v="-62862.857373999999"/>
    <n v="-66059.412960000001"/>
    <n v="-3196.5555860000022"/>
    <x v="0"/>
    <n v="41335.779795030001"/>
    <n v="0"/>
    <n v="-66059.412960000001"/>
    <n v="-103792.163266"/>
    <n v="-3196.5555860000022"/>
    <n v="-3196.5555860000022"/>
    <n v="-3196.5555860000022"/>
    <x v="1"/>
    <x v="0"/>
    <x v="3"/>
    <x v="4"/>
  </r>
  <r>
    <n v="1526"/>
    <n v="575"/>
    <x v="0"/>
    <x v="1"/>
    <x v="141"/>
    <x v="4"/>
    <x v="0"/>
    <x v="0"/>
    <s v="Portfolio ISIS"/>
    <x v="1"/>
    <d v="2001-01-05T00:00:00"/>
    <d v="2006-01-05T00:00:00"/>
    <x v="0"/>
    <n v="10000000"/>
    <n v="-4188.0222690000001"/>
    <n v="1.65"/>
    <n v="159.388632"/>
    <n v="158.719021"/>
    <n v="-0.57339051439378663"/>
    <n v="2401.3722431145434"/>
    <n v="1680.971622"/>
    <x v="0"/>
    <n v="4082.3438651145434"/>
    <n v="62862.857373999999"/>
    <n v="66059.412960000001"/>
    <n v="3196.5555860000022"/>
    <n v="-885.78827911454118"/>
    <n v="62862.857373999999"/>
    <n v="66059.412960000001"/>
    <n v="3196.5555860000022"/>
    <x v="0"/>
    <n v="-41335.779795030001"/>
    <n v="0"/>
    <n v="66059.412960000001"/>
    <n v="103792.163266"/>
    <n v="3196.5555860000022"/>
    <n v="3196.5555860000022"/>
    <n v="3196.5555860000022"/>
    <x v="1"/>
    <x v="0"/>
    <x v="3"/>
    <x v="4"/>
  </r>
  <r>
    <n v="156"/>
    <n v="217"/>
    <x v="0"/>
    <x v="2"/>
    <x v="142"/>
    <x v="9"/>
    <x v="10"/>
    <x v="15"/>
    <s v="Ace Capital O/Seas"/>
    <x v="1"/>
    <d v="2000-09-15T00:00:00"/>
    <d v="2005-09-15T00:00:00"/>
    <x v="0"/>
    <n v="-470000000"/>
    <m/>
    <n v="7.4999999999999997E-2"/>
    <n v="-4.344189E-13"/>
    <n v="1.3062889999999999E-12"/>
    <m/>
    <m/>
    <n v="-637.515714"/>
    <x v="0"/>
    <m/>
    <n v="-1432022"/>
    <n v="-1434341"/>
    <n v="-2319"/>
    <m/>
    <n v="-1432022"/>
    <n v="-1434341"/>
    <n v="-2319"/>
    <x v="0"/>
    <m/>
    <n v="-177229.16666700001"/>
    <n v="-1611570.1666669999"/>
    <n v="-83902.33333399985"/>
    <n v="-2319"/>
    <n v="-2319"/>
    <n v="-2319"/>
    <x v="0"/>
    <x v="0"/>
    <x v="1"/>
    <x v="9"/>
  </r>
  <r>
    <n v="157"/>
    <n v="216"/>
    <x v="0"/>
    <x v="2"/>
    <x v="142"/>
    <x v="9"/>
    <x v="10"/>
    <x v="15"/>
    <s v="Ace Capital FinProd"/>
    <x v="1"/>
    <d v="2000-09-15T00:00:00"/>
    <d v="2005-09-15T00:00:00"/>
    <x v="0"/>
    <n v="-21000000"/>
    <m/>
    <n v="0.55000000000000004"/>
    <n v="-4.344189E-13"/>
    <n v="1.3062889999999999E-12"/>
    <m/>
    <m/>
    <n v="-208.88812799999999"/>
    <x v="0"/>
    <m/>
    <n v="-469215.72496700002"/>
    <n v="-469975.66819200001"/>
    <n v="-759.94322499999544"/>
    <m/>
    <n v="-469215.72496700002"/>
    <n v="-469975.66819200001"/>
    <n v="-759.94322499999544"/>
    <x v="0"/>
    <m/>
    <n v="-58070.833333000002"/>
    <n v="-528046.50152499997"/>
    <n v="349692.35397300008"/>
    <n v="-759.94322499993723"/>
    <n v="-759.94322499993723"/>
    <n v="-759.94322499999544"/>
    <x v="0"/>
    <x v="0"/>
    <x v="1"/>
    <x v="9"/>
  </r>
  <r>
    <n v="158"/>
    <n v="214"/>
    <x v="0"/>
    <x v="2"/>
    <x v="142"/>
    <x v="9"/>
    <x v="10"/>
    <x v="15"/>
    <s v="RVI Guaranty Co"/>
    <x v="1"/>
    <d v="2000-09-15T00:00:00"/>
    <d v="2005-09-15T00:00:00"/>
    <x v="0"/>
    <n v="-34000000"/>
    <m/>
    <n v="4.5"/>
    <n v="-4.344189E-13"/>
    <n v="1.3062889999999999E-12"/>
    <m/>
    <m/>
    <n v="-2767.0894829999997"/>
    <x v="0"/>
    <m/>
    <n v="-6215585"/>
    <n v="-6225652"/>
    <n v="-10067"/>
    <m/>
    <n v="-6215585"/>
    <n v="-6225652"/>
    <n v="-10067"/>
    <x v="0"/>
    <m/>
    <n v="-769250"/>
    <n v="-6994902"/>
    <n v="-477605.11111100018"/>
    <n v="-10067"/>
    <n v="-10067"/>
    <n v="-10067"/>
    <x v="0"/>
    <x v="0"/>
    <x v="1"/>
    <x v="9"/>
  </r>
  <r>
    <n v="214"/>
    <n v="215"/>
    <x v="0"/>
    <x v="2"/>
    <x v="142"/>
    <x v="9"/>
    <x v="10"/>
    <x v="15"/>
    <s v="Citibank NA"/>
    <x v="1"/>
    <d v="2000-09-15T00:00:00"/>
    <d v="2005-09-15T00:00:00"/>
    <x v="0"/>
    <n v="525000000"/>
    <m/>
    <n v="0.48"/>
    <n v="-4.344189E-13"/>
    <n v="1.3062889999999999E-12"/>
    <m/>
    <m/>
    <n v="4557.5591460000005"/>
    <x v="0"/>
    <m/>
    <n v="10237430"/>
    <n v="10254010"/>
    <n v="16580"/>
    <m/>
    <n v="10237430"/>
    <n v="10254010"/>
    <n v="16580"/>
    <x v="0"/>
    <m/>
    <n v="1267000"/>
    <n v="11521010"/>
    <n v="817474.44444400072"/>
    <n v="16580"/>
    <n v="16580"/>
    <n v="16580"/>
    <x v="0"/>
    <x v="0"/>
    <x v="1"/>
    <x v="9"/>
  </r>
  <r>
    <n v="1346"/>
    <n v="631"/>
    <x v="0"/>
    <x v="0"/>
    <x v="143"/>
    <x v="1"/>
    <x v="3"/>
    <x v="6"/>
    <s v="Portfolio ISIS"/>
    <x v="6"/>
    <d v="2001-01-05T00:00:00"/>
    <d v="2006-01-05T00:00:00"/>
    <x v="0"/>
    <n v="-10000000"/>
    <n v="4056.81682"/>
    <n v="0.5"/>
    <n v="54.339931999999997"/>
    <n v="53.777161"/>
    <n v="-0.56783085327301641"/>
    <n v="-2303.5857564729249"/>
    <n v="-693.78937199999996"/>
    <x v="0"/>
    <n v="-2997.3751284729251"/>
    <n v="5900.2906819999998"/>
    <n v="3430.4389759999999"/>
    <n v="-2469.8517059999999"/>
    <n v="527.52342247292518"/>
    <n v="5900.2906819999998"/>
    <n v="3430.4389759999999"/>
    <n v="-2469.8517059999999"/>
    <x v="0"/>
    <n v="29363.240143160001"/>
    <n v="0"/>
    <n v="3430.4389759999999"/>
    <n v="-62883.381008999997"/>
    <n v="-2469.8517059999999"/>
    <n v="-2469.8517059999999"/>
    <n v="-2469.8517059999999"/>
    <x v="1"/>
    <x v="1"/>
    <x v="1"/>
    <x v="1"/>
  </r>
  <r>
    <n v="1527"/>
    <n v="626"/>
    <x v="0"/>
    <x v="1"/>
    <x v="143"/>
    <x v="1"/>
    <x v="3"/>
    <x v="6"/>
    <s v="Portfolio ISIS"/>
    <x v="1"/>
    <d v="2001-01-05T00:00:00"/>
    <d v="2006-01-05T00:00:00"/>
    <x v="0"/>
    <n v="10000000"/>
    <n v="-4056.81682"/>
    <n v="0.5"/>
    <n v="54.339931999999997"/>
    <n v="53.777161"/>
    <n v="-0.56783085327301641"/>
    <n v="2303.5857564729249"/>
    <n v="693.78937199999996"/>
    <x v="0"/>
    <n v="2997.3751284729251"/>
    <n v="-5900.2906819999998"/>
    <n v="-3430.4389759999999"/>
    <n v="2469.8517059999999"/>
    <n v="-527.52342247292518"/>
    <n v="-5900.2906819999998"/>
    <n v="-3430.4389759999999"/>
    <n v="2469.8517059999999"/>
    <x v="0"/>
    <n v="-29363.240143160001"/>
    <n v="0"/>
    <n v="-3430.4389759999999"/>
    <n v="62883.381008999997"/>
    <n v="2469.8517059999999"/>
    <n v="2469.8517059999999"/>
    <n v="2469.8517059999999"/>
    <x v="1"/>
    <x v="1"/>
    <x v="1"/>
    <x v="1"/>
  </r>
  <r>
    <n v="1627"/>
    <n v="831"/>
    <x v="0"/>
    <x v="0"/>
    <x v="143"/>
    <x v="1"/>
    <x v="3"/>
    <x v="6"/>
    <s v="JP Morgan"/>
    <x v="6"/>
    <d v="2001-01-24T00:00:00"/>
    <d v="2006-01-24T00:00:00"/>
    <x v="0"/>
    <n v="10000000"/>
    <n v="-4120.6021380000002"/>
    <n v="0.65"/>
    <n v="54.718448000000002"/>
    <n v="54.156044999999999"/>
    <n v="-0.56776741083564597"/>
    <n v="2339.5436069760872"/>
    <n v="729.54753300000004"/>
    <x v="0"/>
    <n v="3069.0911399760871"/>
    <n v="55758.908857000002"/>
    <n v="58375.820262000001"/>
    <n v="2616.9114049999989"/>
    <n v="-452.17973497608818"/>
    <n v="55758.908857000002"/>
    <n v="58375.820262000001"/>
    <n v="2616.9114049999989"/>
    <x v="0"/>
    <n v="-29824.918274844003"/>
    <n v="0"/>
    <n v="58375.820262000001"/>
    <n v="58375.820262000001"/>
    <n v="2616.9114049999989"/>
    <n v="2616.9114049999989"/>
    <n v="2616.9114049999989"/>
    <x v="1"/>
    <x v="1"/>
    <x v="1"/>
    <x v="1"/>
  </r>
  <r>
    <n v="1667"/>
    <n v="877"/>
    <x v="0"/>
    <x v="0"/>
    <x v="144"/>
    <x v="1"/>
    <x v="5"/>
    <x v="6"/>
    <s v="NAB"/>
    <x v="6"/>
    <d v="2001-03-06T00:00:00"/>
    <d v="2006-02-16T00:00:00"/>
    <x v="0"/>
    <n v="-10000000"/>
    <n v="4146.8469889999997"/>
    <n v="0.52"/>
    <n v="51.703246"/>
    <n v="51.141083000000002"/>
    <n v="-0.56986469741841284"/>
    <n v="-2363.1417046269412"/>
    <n v="-619.62777900000003"/>
    <x v="0"/>
    <n v="-2982.7694836269411"/>
    <n v="-5306.7527659999996"/>
    <n v="-7853.1784699999998"/>
    <n v="-2546.4257040000002"/>
    <n v="436.34377962694089"/>
    <n v="-5306.7527659999996"/>
    <n v="-7853.1784699999998"/>
    <n v="-2546.4257040000002"/>
    <x v="0"/>
    <n v="30014.878506382"/>
    <n v="0"/>
    <n v="-7853.1784699999998"/>
    <n v="-7853.1784699999998"/>
    <n v="-2546.4257040000002"/>
    <n v="-2546.4257040000002"/>
    <n v="-2546.4257040000002"/>
    <x v="1"/>
    <x v="1"/>
    <x v="1"/>
    <x v="1"/>
  </r>
  <r>
    <n v="1737"/>
    <n v="947"/>
    <x v="0"/>
    <x v="0"/>
    <x v="145"/>
    <x v="9"/>
    <x v="2"/>
    <x v="3"/>
    <s v="Wells Fargo Bank NA"/>
    <x v="3"/>
    <d v="2001-04-02T00:00:00"/>
    <d v="2002-04-02T00:00:00"/>
    <x v="0"/>
    <n v="10000000"/>
    <n v="-941.87763500000005"/>
    <n v="1.04"/>
    <n v="104"/>
    <n v="105.73863299999999"/>
    <n v="1.738632999999993"/>
    <n v="-1637.5795381729486"/>
    <n v="569.1121290000001"/>
    <x v="0"/>
    <n v="-1068.4674091729485"/>
    <n v="0"/>
    <n v="-1113.7393199999999"/>
    <n v="-1113.7393199999999"/>
    <n v="-45.271910827051443"/>
    <n v="0"/>
    <n v="-1113.7393199999999"/>
    <n v="-1113.7393199999999"/>
    <x v="0"/>
    <m/>
    <n v="0"/>
    <n v="-1113.7393199999999"/>
    <n v="-1113.7393199999999"/>
    <n v="-1113.7393199999999"/>
    <n v="-1113.7393199999999"/>
    <n v="-1113.7393199999999"/>
    <x v="2"/>
    <x v="0"/>
    <x v="1"/>
    <x v="9"/>
  </r>
  <r>
    <n v="1347"/>
    <n v="505"/>
    <x v="0"/>
    <x v="0"/>
    <x v="146"/>
    <x v="0"/>
    <x v="8"/>
    <x v="3"/>
    <s v="Portfolio ISIS"/>
    <x v="3"/>
    <d v="2001-01-05T00:00:00"/>
    <d v="2006-01-05T00:00:00"/>
    <x v="0"/>
    <n v="-10000000"/>
    <n v="4216.1417550000006"/>
    <n v="1.6"/>
    <n v="118.268558"/>
    <n v="117.531633"/>
    <n v="-0.68078262172079318"/>
    <n v="-2870.2760375154066"/>
    <n v="-1457.2674059999999"/>
    <x v="0"/>
    <n v="-4327.5434435154066"/>
    <n v="-208991.02728000001"/>
    <n v="-212698.53257400001"/>
    <n v="-3707.5052940000023"/>
    <n v="620.03814951540426"/>
    <n v="-208991.02728000001"/>
    <n v="-212698.53257400001"/>
    <n v="-3707.5052940000023"/>
    <x v="0"/>
    <n v="52710.204221010012"/>
    <n v="0"/>
    <n v="-212698.53257400001"/>
    <n v="-161153.71457500002"/>
    <n v="-3707.5052940000023"/>
    <n v="-3707.5052940000023"/>
    <n v="-3707.5052940000023"/>
    <x v="1"/>
    <x v="0"/>
    <x v="0"/>
    <x v="0"/>
  </r>
  <r>
    <n v="1528"/>
    <n v="576"/>
    <x v="0"/>
    <x v="1"/>
    <x v="146"/>
    <x v="0"/>
    <x v="8"/>
    <x v="3"/>
    <s v="Portfolio ISIS"/>
    <x v="1"/>
    <d v="2001-01-05T00:00:00"/>
    <d v="2006-01-05T00:00:00"/>
    <x v="0"/>
    <n v="10000000"/>
    <n v="-4216.1417550000006"/>
    <n v="1.6"/>
    <n v="118.268558"/>
    <n v="117.531633"/>
    <n v="-0.68078262172079318"/>
    <n v="2870.2760375154066"/>
    <n v="1457.2674059999999"/>
    <x v="0"/>
    <n v="4327.5434435154066"/>
    <n v="208991.02728000001"/>
    <n v="212698.53257400001"/>
    <n v="3707.5052940000023"/>
    <n v="-620.03814951540426"/>
    <n v="208991.02728000001"/>
    <n v="212698.53257400001"/>
    <n v="3707.5052940000023"/>
    <x v="0"/>
    <n v="-52710.204221010012"/>
    <n v="0"/>
    <n v="212698.53257400001"/>
    <n v="161153.71457500002"/>
    <n v="3707.5052940000023"/>
    <n v="3707.5052940000023"/>
    <n v="3707.5052940000023"/>
    <x v="1"/>
    <x v="0"/>
    <x v="0"/>
    <x v="0"/>
  </r>
  <r>
    <n v="1348"/>
    <n v="506"/>
    <x v="0"/>
    <x v="0"/>
    <x v="147"/>
    <x v="0"/>
    <x v="8"/>
    <x v="3"/>
    <s v="Portfolio ISIS"/>
    <x v="3"/>
    <d v="2001-01-05T00:00:00"/>
    <d v="2006-01-05T00:00:00"/>
    <x v="0"/>
    <n v="-10000000"/>
    <n v="4035.3812750000002"/>
    <n v="0.66"/>
    <n v="122.233549"/>
    <n v="121.478016"/>
    <n v="-0.69822334594123447"/>
    <n v="-2817.5974159791049"/>
    <n v="-1187.7484650000001"/>
    <x v="0"/>
    <n v="-4005.345880979105"/>
    <n v="214107.505985"/>
    <n v="211146.42900100001"/>
    <n v="-2961.0769839999848"/>
    <n v="1044.2688969791202"/>
    <n v="214107.505985"/>
    <n v="211146.42900100001"/>
    <n v="-2961.0769839999848"/>
    <x v="0"/>
    <n v="50450.336700050007"/>
    <n v="0"/>
    <n v="211146.42900100001"/>
    <n v="149965.67328000002"/>
    <n v="-2961.0769839999848"/>
    <n v="-2961.0769839999848"/>
    <n v="-2961.0769839999848"/>
    <x v="1"/>
    <x v="0"/>
    <x v="0"/>
    <x v="0"/>
  </r>
  <r>
    <n v="1529"/>
    <n v="577"/>
    <x v="0"/>
    <x v="1"/>
    <x v="147"/>
    <x v="0"/>
    <x v="8"/>
    <x v="3"/>
    <s v="Portfolio ISIS"/>
    <x v="1"/>
    <d v="2001-01-05T00:00:00"/>
    <d v="2006-01-05T00:00:00"/>
    <x v="0"/>
    <n v="10000000"/>
    <n v="-4035.3812750000002"/>
    <n v="0.66"/>
    <n v="122.233549"/>
    <n v="121.478016"/>
    <n v="-0.69822334594123447"/>
    <n v="2817.5974159791049"/>
    <n v="1187.7484650000001"/>
    <x v="0"/>
    <n v="4005.345880979105"/>
    <n v="-214107.505985"/>
    <n v="-211146.42900100001"/>
    <n v="2961.0769839999848"/>
    <n v="-1044.2688969791202"/>
    <n v="-214107.505985"/>
    <n v="-211146.42900100001"/>
    <n v="2961.0769839999848"/>
    <x v="0"/>
    <n v="-50450.336700050007"/>
    <n v="0"/>
    <n v="-211146.42900100001"/>
    <n v="-149965.67328000002"/>
    <n v="2961.0769839999848"/>
    <n v="2961.0769839999848"/>
    <n v="2961.0769839999848"/>
    <x v="1"/>
    <x v="0"/>
    <x v="0"/>
    <x v="0"/>
  </r>
  <r>
    <n v="1607"/>
    <n v="661"/>
    <x v="0"/>
    <x v="0"/>
    <x v="147"/>
    <x v="0"/>
    <x v="8"/>
    <x v="3"/>
    <s v="LBIE"/>
    <x v="3"/>
    <d v="2001-01-16T00:00:00"/>
    <d v="2006-01-16T00:00:00"/>
    <x v="0"/>
    <n v="-10000000"/>
    <n v="4053.5908129999998"/>
    <n v="0.63"/>
    <n v="122.514139"/>
    <n v="121.759072"/>
    <n v="-0.69825038714195009"/>
    <n v="-2830.4213544923023"/>
    <n v="-1178.75874"/>
    <x v="0"/>
    <n v="-4009.1800944923025"/>
    <n v="231450.112295"/>
    <n v="228509.374347"/>
    <n v="-2940.7379479999945"/>
    <n v="1068.442146492308"/>
    <n v="231450.112295"/>
    <n v="228509.374347"/>
    <n v="-2940.7379479999945"/>
    <x v="0"/>
    <n v="50677.992344126003"/>
    <n v="0"/>
    <n v="228509.374347"/>
    <n v="228509.374347"/>
    <n v="-2940.7379479999945"/>
    <n v="-2940.7379479999945"/>
    <n v="-2940.7379479999945"/>
    <x v="1"/>
    <x v="0"/>
    <x v="0"/>
    <x v="0"/>
  </r>
  <r>
    <n v="1672"/>
    <n v="880"/>
    <x v="0"/>
    <x v="0"/>
    <x v="147"/>
    <x v="0"/>
    <x v="8"/>
    <x v="3"/>
    <s v="Merrill Lynch Int"/>
    <x v="3"/>
    <d v="2001-03-09T00:00:00"/>
    <d v="2006-03-09T00:00:00"/>
    <x v="0"/>
    <n v="10000000"/>
    <n v="-4172.1429319999997"/>
    <n v="0.73"/>
    <n v="123.73230599999999"/>
    <n v="122.979607"/>
    <n v="-0.71044825160005576"/>
    <n v="2964.0916514649302"/>
    <n v="1210.658631"/>
    <x v="0"/>
    <n v="4174.75028246493"/>
    <n v="-208784.976521"/>
    <n v="-205727.49919199999"/>
    <n v="3057.4773290000157"/>
    <n v="-1117.2729534649143"/>
    <n v="-208784.976521"/>
    <n v="-205727.49919199999"/>
    <n v="3057.4773290000157"/>
    <x v="0"/>
    <n v="-52160.130935863999"/>
    <n v="0"/>
    <n v="-205727.49919199999"/>
    <n v="-205727.49919199999"/>
    <n v="3057.4773290000157"/>
    <n v="3057.4773290000157"/>
    <n v="3057.4773290000157"/>
    <x v="1"/>
    <x v="0"/>
    <x v="0"/>
    <x v="0"/>
  </r>
  <r>
    <n v="1673"/>
    <n v="881"/>
    <x v="0"/>
    <x v="0"/>
    <x v="147"/>
    <x v="0"/>
    <x v="8"/>
    <x v="3"/>
    <s v="Merrill Lynch Int"/>
    <x v="3"/>
    <d v="2001-03-09T00:00:00"/>
    <d v="2006-03-09T00:00:00"/>
    <x v="0"/>
    <n v="5000000"/>
    <n v="-2088.2151720000002"/>
    <n v="0.76"/>
    <n v="123.73230599999999"/>
    <n v="122.979607"/>
    <n v="-0.71042280251227641"/>
    <n v="1483.5156747408955"/>
    <n v="609.16823399999998"/>
    <x v="0"/>
    <n v="2092.6839087408953"/>
    <n v="-97965.440050999998"/>
    <n v="-96422.917067000002"/>
    <n v="1542.5229839999956"/>
    <n v="-550.16092474089965"/>
    <n v="-97965.440050999998"/>
    <n v="-96422.917067000002"/>
    <n v="1542.5229839999956"/>
    <x v="0"/>
    <n v="-26106.866080344003"/>
    <n v="0"/>
    <n v="-96422.917067000002"/>
    <n v="-96422.917067000002"/>
    <n v="1542.5229839999956"/>
    <n v="1542.5229839999956"/>
    <n v="1542.5229839999956"/>
    <x v="1"/>
    <x v="0"/>
    <x v="0"/>
    <x v="0"/>
  </r>
  <r>
    <n v="1674"/>
    <n v="882"/>
    <x v="0"/>
    <x v="0"/>
    <x v="147"/>
    <x v="0"/>
    <x v="8"/>
    <x v="3"/>
    <s v="Merrill Lynch Int"/>
    <x v="3"/>
    <d v="2001-03-12T00:00:00"/>
    <d v="2006-03-12T00:00:00"/>
    <x v="0"/>
    <n v="5000000"/>
    <n v="-2097.6883349999998"/>
    <n v="0.85"/>
    <n v="123.80693100000001"/>
    <n v="123.054535"/>
    <n v="-0.71034833238843853"/>
    <n v="1490.0894106379301"/>
    <n v="620.48361299999999"/>
    <x v="0"/>
    <n v="2110.57302363793"/>
    <n v="-79306.664183000001"/>
    <n v="-77722.231004999994"/>
    <n v="1584.4331780000066"/>
    <n v="-526.13984563792337"/>
    <n v="-79306.664183000001"/>
    <n v="-77722.231004999994"/>
    <n v="1584.4331780000066"/>
    <x v="0"/>
    <n v="-26225.29956417"/>
    <n v="0"/>
    <n v="-77722.231004999994"/>
    <n v="-77722.231004999994"/>
    <n v="1584.4331780000066"/>
    <n v="1584.4331780000066"/>
    <n v="1584.4331780000066"/>
    <x v="1"/>
    <x v="0"/>
    <x v="0"/>
    <x v="0"/>
  </r>
  <r>
    <n v="1741"/>
    <n v="948"/>
    <x v="0"/>
    <x v="0"/>
    <x v="147"/>
    <x v="0"/>
    <x v="8"/>
    <x v="3"/>
    <s v="Deutsche Bank AG NY"/>
    <x v="3"/>
    <d v="2001-04-02T00:00:00"/>
    <d v="2002-05-01T00:00:00"/>
    <x v="0"/>
    <n v="10000000"/>
    <n v="-1009.938073"/>
    <n v="1.03"/>
    <n v="88.781062000000006"/>
    <n v="87.718215999999998"/>
    <n v="-0.67463456255397058"/>
    <n v="681.33913008495506"/>
    <n v="803.41856400000006"/>
    <x v="0"/>
    <n v="1484.7576940849551"/>
    <n v="15203.26179"/>
    <n v="16575.621715000001"/>
    <n v="1372.3599250000007"/>
    <n v="-112.39776908495446"/>
    <n v="15203.26179"/>
    <n v="16575.621715000001"/>
    <n v="1372.3599250000007"/>
    <x v="0"/>
    <n v="-12626.245788646002"/>
    <n v="0"/>
    <n v="16575.621715000001"/>
    <n v="16575.621715000001"/>
    <n v="1372.3599250000007"/>
    <n v="1372.3599250000007"/>
    <n v="1372.3599250000007"/>
    <x v="2"/>
    <x v="0"/>
    <x v="0"/>
    <x v="0"/>
  </r>
  <r>
    <n v="1349"/>
    <n v="507"/>
    <x v="0"/>
    <x v="0"/>
    <x v="148"/>
    <x v="0"/>
    <x v="6"/>
    <x v="3"/>
    <s v="Portfolio ISIS"/>
    <x v="4"/>
    <d v="2001-01-05T00:00:00"/>
    <d v="2006-01-05T00:00:00"/>
    <x v="0"/>
    <n v="-10000000"/>
    <n v="4173.908735"/>
    <n v="2.1"/>
    <n v="184.24877799999999"/>
    <n v="184.03952799999999"/>
    <n v="-0.14297844069860019"/>
    <n v="-596.77896254856682"/>
    <n v="-2287.186839"/>
    <x v="0"/>
    <n v="-2883.9658015485666"/>
    <n v="-155628.33133799999"/>
    <n v="-157200.82091400001"/>
    <n v="-1572.4895760000218"/>
    <n v="1311.4762255485448"/>
    <n v="-155628.33133799999"/>
    <n v="-157200.82091400001"/>
    <n v="-1572.4895760000218"/>
    <x v="0"/>
    <n v="52182.207004970005"/>
    <n v="0"/>
    <n v="-157200.82091400001"/>
    <n v="-99020.163545000018"/>
    <n v="-1572.4895760000218"/>
    <n v="-1572.4895760000218"/>
    <n v="-1572.4895760000218"/>
    <x v="1"/>
    <x v="0"/>
    <x v="0"/>
    <x v="0"/>
  </r>
  <r>
    <n v="1577"/>
    <n v="623"/>
    <x v="0"/>
    <x v="1"/>
    <x v="148"/>
    <x v="0"/>
    <x v="6"/>
    <x v="3"/>
    <s v="Portfolio ISIS"/>
    <x v="1"/>
    <d v="2001-01-05T00:00:00"/>
    <d v="2006-01-05T00:00:00"/>
    <x v="0"/>
    <n v="10000000"/>
    <n v="-4173.908735"/>
    <n v="2.1"/>
    <n v="184.24877799999999"/>
    <n v="184.03952799999999"/>
    <n v="-0.14297844069860019"/>
    <n v="596.77896254856682"/>
    <n v="2287.186839"/>
    <x v="0"/>
    <n v="2883.9658015485666"/>
    <n v="155628.33133799999"/>
    <n v="157200.82091400001"/>
    <n v="1572.4895760000218"/>
    <n v="-1311.4762255485448"/>
    <n v="155628.33133799999"/>
    <n v="157200.82091400001"/>
    <n v="1572.4895760000218"/>
    <x v="0"/>
    <n v="-52182.207004970005"/>
    <n v="0"/>
    <n v="157200.82091400001"/>
    <n v="99020.163545000018"/>
    <n v="1572.4895760000218"/>
    <n v="1572.4895760000218"/>
    <n v="1572.4895760000218"/>
    <x v="1"/>
    <x v="0"/>
    <x v="0"/>
    <x v="0"/>
  </r>
  <r>
    <n v="254"/>
    <n v="368"/>
    <x v="1"/>
    <x v="5"/>
    <x v="149"/>
    <x v="7"/>
    <x v="9"/>
    <x v="5"/>
    <s v="Deutsche Bank AG"/>
    <x v="0"/>
    <d v="2000-03-15T00:00:00"/>
    <d v="2006-08-01T00:00:00"/>
    <x v="0"/>
    <n v="-5000000"/>
    <n v="2425.610201"/>
    <n v="5.5"/>
    <n v="964.78430400000002"/>
    <n v="962.20503299999996"/>
    <n v="-1.6193333766172469"/>
    <n v="-3927.8715571425687"/>
    <n v="-2856.2467259999999"/>
    <x v="0"/>
    <n v="-6784.1182831425685"/>
    <n v="684958.33333299996"/>
    <n v="682666.66666700004"/>
    <n v="-2291.6666659999173"/>
    <n v="4492.4516171426512"/>
    <n v="684958.33333299996"/>
    <n v="682666.66666700004"/>
    <n v="-2291.6666659999173"/>
    <x v="0"/>
    <n v="67832.189270964998"/>
    <n v="-246736.11111100001"/>
    <n v="435930.55555600004"/>
    <n v="-77537.144443999976"/>
    <n v="-2291.6666659999173"/>
    <n v="-2291.6666659999173"/>
    <n v="-2291.6666659999173"/>
    <x v="1"/>
    <x v="0"/>
    <x v="4"/>
    <x v="7"/>
  </r>
  <r>
    <n v="147"/>
    <n v="205"/>
    <x v="0"/>
    <x v="0"/>
    <x v="150"/>
    <x v="10"/>
    <x v="5"/>
    <x v="7"/>
    <s v="JP Morgan"/>
    <x v="2"/>
    <d v="2000-09-22T00:00:00"/>
    <d v="2005-09-22T00:00:00"/>
    <x v="0"/>
    <n v="-20000000"/>
    <n v="7622.2635300000002"/>
    <n v="0.27"/>
    <n v="40.474685000000001"/>
    <n v="39.937713000000002"/>
    <n v="-0.53519093119935524"/>
    <n v="-4079.366316467585"/>
    <n v="-892.26510299999995"/>
    <x v="0"/>
    <n v="-4971.6314194675851"/>
    <n v="105285.599906"/>
    <n v="100987.47678300001"/>
    <n v="-4298.1231229999976"/>
    <n v="673.50829646758757"/>
    <n v="105285.599906"/>
    <n v="100987.47678300001"/>
    <n v="-4298.1231229999976"/>
    <x v="0"/>
    <n v="56423.805780825001"/>
    <n v="-27150"/>
    <n v="73837.476783000006"/>
    <n v="-257451.35127400002"/>
    <n v="-4298.1231229999976"/>
    <n v="-4298.1231229999976"/>
    <n v="-4298.1231229999976"/>
    <x v="0"/>
    <x v="5"/>
    <x v="1"/>
    <x v="10"/>
  </r>
  <r>
    <n v="227"/>
    <n v="343"/>
    <x v="0"/>
    <x v="0"/>
    <x v="150"/>
    <x v="10"/>
    <x v="5"/>
    <x v="7"/>
    <s v="Salomon"/>
    <x v="2"/>
    <d v="2000-10-20T00:00:00"/>
    <d v="2005-09-22T00:00:00"/>
    <x v="0"/>
    <n v="10000000"/>
    <n v="-3822.609555"/>
    <n v="0.35"/>
    <n v="40.474685000000001"/>
    <n v="39.937713000000002"/>
    <n v="-0.53517819541428724"/>
    <n v="2045.7772834183118"/>
    <n v="462.21016499999996"/>
    <x v="0"/>
    <n v="2507.9874484183119"/>
    <n v="-20587.907557999999"/>
    <n v="-18379.544562999999"/>
    <n v="2208.3629949999995"/>
    <n v="-299.62445341831244"/>
    <n v="-20587.907557999999"/>
    <n v="-18379.544562999999"/>
    <n v="2208.3629949999995"/>
    <x v="0"/>
    <n v="-28296.867230887499"/>
    <n v="14875"/>
    <n v="-3504.5445629999995"/>
    <n v="130126.23703999998"/>
    <n v="2208.3629949999995"/>
    <n v="2208.3629949999995"/>
    <n v="2208.3629949999995"/>
    <x v="0"/>
    <x v="5"/>
    <x v="1"/>
    <x v="10"/>
  </r>
  <r>
    <n v="247"/>
    <n v="361"/>
    <x v="0"/>
    <x v="0"/>
    <x v="150"/>
    <x v="10"/>
    <x v="5"/>
    <x v="7"/>
    <s v="General Re Fin"/>
    <x v="2"/>
    <d v="2000-10-27T00:00:00"/>
    <d v="2005-09-22T00:00:00"/>
    <x v="0"/>
    <n v="10000000"/>
    <n v="-3838.3915160000001"/>
    <n v="0.46"/>
    <n v="40.474685000000001"/>
    <n v="39.937713000000002"/>
    <n v="-0.53516080807749078"/>
    <n v="2054.1567054203451"/>
    <n v="484.31688600000001"/>
    <x v="0"/>
    <n v="2538.4735914203452"/>
    <n v="23487.569484"/>
    <n v="25777.471952"/>
    <n v="2289.9024680000002"/>
    <n v="-248.57112342034497"/>
    <n v="23487.569484"/>
    <n v="25777.471952"/>
    <n v="2289.9024680000002"/>
    <x v="0"/>
    <n v="-28413.693197190001"/>
    <n v="18655.555555999999"/>
    <n v="44433.027507999999"/>
    <n v="132282.814526"/>
    <n v="2289.9024680000002"/>
    <n v="2289.9024680000002"/>
    <n v="2289.9024680000002"/>
    <x v="0"/>
    <x v="5"/>
    <x v="1"/>
    <x v="10"/>
  </r>
  <r>
    <n v="1350"/>
    <n v="508"/>
    <x v="0"/>
    <x v="0"/>
    <x v="151"/>
    <x v="4"/>
    <x v="8"/>
    <x v="3"/>
    <s v="Portfolio ISIS"/>
    <x v="4"/>
    <d v="2001-01-05T00:00:00"/>
    <d v="2006-01-05T00:00:00"/>
    <x v="0"/>
    <n v="-10000000"/>
    <n v="4178.0676859999994"/>
    <n v="1.3"/>
    <n v="117.056366"/>
    <n v="116.925358"/>
    <n v="-7.8962252634674573E-2"/>
    <n v="-329.90963614670216"/>
    <n v="-1353.591021"/>
    <x v="0"/>
    <n v="-1683.500657146702"/>
    <n v="-84306.673311999999"/>
    <n v="-85273.058415000007"/>
    <n v="-966.3851030000078"/>
    <n v="717.11555414669419"/>
    <n v="-84306.673311999999"/>
    <n v="-85273.058415000007"/>
    <n v="-966.3851030000078"/>
    <x v="0"/>
    <n v="41237.528060819997"/>
    <n v="0"/>
    <n v="-85273.058415000007"/>
    <n v="-70060.555637000012"/>
    <n v="-966.3851030000078"/>
    <n v="-966.3851030000078"/>
    <n v="-966.3851030000078"/>
    <x v="1"/>
    <x v="0"/>
    <x v="3"/>
    <x v="4"/>
  </r>
  <r>
    <n v="1530"/>
    <n v="578"/>
    <x v="0"/>
    <x v="1"/>
    <x v="151"/>
    <x v="4"/>
    <x v="8"/>
    <x v="3"/>
    <s v="Portfolio ISIS"/>
    <x v="1"/>
    <d v="2001-01-05T00:00:00"/>
    <d v="2006-01-05T00:00:00"/>
    <x v="0"/>
    <n v="10000000"/>
    <n v="-4178.0676859999994"/>
    <n v="1.3"/>
    <n v="117.056366"/>
    <n v="116.925358"/>
    <n v="-7.8962252634674573E-2"/>
    <n v="329.90963614670216"/>
    <n v="1353.591021"/>
    <x v="0"/>
    <n v="1683.500657146702"/>
    <n v="84306.673311999999"/>
    <n v="85273.058415000007"/>
    <n v="966.3851030000078"/>
    <n v="-717.11555414669419"/>
    <n v="84306.673311999999"/>
    <n v="85273.058415000007"/>
    <n v="966.3851030000078"/>
    <x v="0"/>
    <n v="-41237.528060819997"/>
    <n v="0"/>
    <n v="85273.058415000007"/>
    <n v="70060.555637000012"/>
    <n v="966.3851030000078"/>
    <n v="966.3851030000078"/>
    <n v="966.3851030000078"/>
    <x v="1"/>
    <x v="0"/>
    <x v="3"/>
    <x v="4"/>
  </r>
  <r>
    <n v="1642"/>
    <n v="846"/>
    <x v="0"/>
    <x v="0"/>
    <x v="151"/>
    <x v="4"/>
    <x v="8"/>
    <x v="3"/>
    <s v="JP Morgan"/>
    <x v="4"/>
    <d v="2001-02-13T00:00:00"/>
    <d v="2006-02-13T00:00:00"/>
    <x v="0"/>
    <n v="-10000000"/>
    <n v="4262.2578910000002"/>
    <n v="1.3"/>
    <n v="118.106128"/>
    <n v="117.976642"/>
    <n v="-8.5912745462297116E-2"/>
    <n v="-366.18227728415036"/>
    <n v="-1323.248499"/>
    <x v="0"/>
    <n v="-1689.4307762841504"/>
    <n v="-66840.068742999996"/>
    <n v="-67804.737309000004"/>
    <n v="-964.66856600000756"/>
    <n v="724.76221028414284"/>
    <n v="-66840.068742999996"/>
    <n v="-67804.737309000004"/>
    <n v="-964.66856600000756"/>
    <x v="0"/>
    <n v="42068.485384170002"/>
    <n v="0"/>
    <n v="-67804.737309000004"/>
    <n v="-67804.737309000004"/>
    <n v="-964.66856600000756"/>
    <n v="-964.66856600000756"/>
    <n v="-964.66856600000756"/>
    <x v="1"/>
    <x v="0"/>
    <x v="3"/>
    <x v="4"/>
  </r>
  <r>
    <n v="1351"/>
    <n v="509"/>
    <x v="0"/>
    <x v="0"/>
    <x v="152"/>
    <x v="2"/>
    <x v="4"/>
    <x v="6"/>
    <s v="Portfolio ISIS"/>
    <x v="2"/>
    <d v="2001-01-05T00:00:00"/>
    <d v="2006-01-05T00:00:00"/>
    <x v="0"/>
    <n v="-10000000"/>
    <n v="4016.1069780000003"/>
    <n v="0.18"/>
    <n v="19.181601000000001"/>
    <n v="19.067723000000001"/>
    <n v="-0.11870898400549951"/>
    <n v="-476.74797901577699"/>
    <n v="-262.24790400000001"/>
    <x v="0"/>
    <n v="-738.99588301577705"/>
    <n v="597.30126499999994"/>
    <n v="69.988877000000002"/>
    <n v="-527.31238799999994"/>
    <n v="211.68349501577711"/>
    <n v="597.30126499999994"/>
    <n v="69.988877000000002"/>
    <n v="-527.31238799999994"/>
    <x v="0"/>
    <n v="11891.692761857999"/>
    <n v="0"/>
    <n v="69.988877000000002"/>
    <n v="5045.57413"/>
    <n v="-527.31238799999994"/>
    <n v="-527.31238799999994"/>
    <n v="-527.31238799999994"/>
    <x v="1"/>
    <x v="2"/>
    <x v="1"/>
    <x v="2"/>
  </r>
  <r>
    <n v="1569"/>
    <n v="615"/>
    <x v="0"/>
    <x v="1"/>
    <x v="152"/>
    <x v="2"/>
    <x v="4"/>
    <x v="6"/>
    <s v="Portfolio ISIS"/>
    <x v="1"/>
    <d v="2001-01-05T00:00:00"/>
    <d v="2006-01-05T00:00:00"/>
    <x v="0"/>
    <n v="10000000"/>
    <n v="-4016.1069780000003"/>
    <n v="0.18"/>
    <n v="19.181601000000001"/>
    <n v="19.067723000000001"/>
    <n v="-0.11870898400549951"/>
    <n v="476.74797901577699"/>
    <n v="262.24790400000001"/>
    <x v="0"/>
    <n v="738.99588301577705"/>
    <n v="-597.30126499999994"/>
    <n v="-69.988877000000002"/>
    <n v="527.31238799999994"/>
    <n v="-211.68349501577711"/>
    <n v="-597.30126499999994"/>
    <n v="-69.988877000000002"/>
    <n v="527.31238799999994"/>
    <x v="0"/>
    <n v="-11891.692761857999"/>
    <n v="0"/>
    <n v="-69.988877000000002"/>
    <n v="-5045.57413"/>
    <n v="527.31238799999994"/>
    <n v="527.31238799999994"/>
    <n v="527.31238799999994"/>
    <x v="1"/>
    <x v="2"/>
    <x v="1"/>
    <x v="2"/>
  </r>
  <r>
    <n v="1588"/>
    <n v="642"/>
    <x v="0"/>
    <x v="0"/>
    <x v="153"/>
    <x v="5"/>
    <x v="8"/>
    <x v="6"/>
    <s v="Paribas London"/>
    <x v="2"/>
    <d v="2000-12-28T00:00:00"/>
    <d v="2001-04-06T00:00:00"/>
    <x v="0"/>
    <n v="20000000"/>
    <n v="-36.341642"/>
    <n v="0.6"/>
    <n v="92.721171999999996"/>
    <n v="78.370755000000003"/>
    <n v="-0.54866508962136962"/>
    <n v="19.93939026491773"/>
    <n v="667.834383"/>
    <x v="0"/>
    <n v="687.77377326491774"/>
    <n v="31446.695544999999"/>
    <n v="32123.687529999999"/>
    <n v="676.99198500000057"/>
    <n v="-10.781788264917168"/>
    <n v="31446.695544999999"/>
    <n v="32123.687529999999"/>
    <n v="676.99198500000057"/>
    <x v="0"/>
    <n v="-209.23700381500001"/>
    <n v="0"/>
    <n v="32123.687529999999"/>
    <n v="33806.081651"/>
    <n v="676.99198500000057"/>
    <n v="676.99198500000057"/>
    <n v="676.99198500000057"/>
    <x v="3"/>
    <x v="3"/>
    <x v="1"/>
    <x v="5"/>
  </r>
  <r>
    <n v="219"/>
    <n v="336"/>
    <x v="0"/>
    <x v="0"/>
    <x v="154"/>
    <x v="10"/>
    <x v="0"/>
    <x v="3"/>
    <s v="JP Morgan"/>
    <x v="3"/>
    <d v="2000-10-03T00:00:00"/>
    <d v="2005-10-03T00:00:00"/>
    <x v="0"/>
    <n v="-5000000"/>
    <n v="1930.710834"/>
    <n v="0.43"/>
    <n v="58.978265999999998"/>
    <n v="58.400669000000001"/>
    <n v="-0.55544761305786439"/>
    <n v="-1072.4087242502587"/>
    <n v="-316.54934100000003"/>
    <x v="0"/>
    <n v="-1388.9580652502586"/>
    <n v="26232.398753000001"/>
    <n v="25065.581152999999"/>
    <n v="-1166.8176000000021"/>
    <n v="222.14046525025651"/>
    <n v="26232.398753000001"/>
    <n v="25065.581152999999"/>
    <n v="-1166.8176000000021"/>
    <x v="0"/>
    <n v="14292.086948684999"/>
    <n v="84518.555556000007"/>
    <n v="109584.13670900001"/>
    <n v="-29561.30019899999"/>
    <n v="-1166.8175999999949"/>
    <n v="-1166.8175999999949"/>
    <n v="-1166.8176000000021"/>
    <x v="1"/>
    <x v="5"/>
    <x v="1"/>
    <x v="10"/>
  </r>
  <r>
    <n v="236"/>
    <n v="351"/>
    <x v="0"/>
    <x v="2"/>
    <x v="154"/>
    <x v="10"/>
    <x v="0"/>
    <x v="3"/>
    <s v="UBS AG"/>
    <x v="3"/>
    <d v="2000-10-19T00:00:00"/>
    <d v="2005-10-02T00:00:00"/>
    <x v="0"/>
    <n v="5000000"/>
    <n v="-1941.777771"/>
    <n v="0.56999999999999995"/>
    <n v="58.964440000000003"/>
    <n v="58.386763000000002"/>
    <n v="-0.55541718072001955"/>
    <n v="1078.4967351536238"/>
    <n v="332.51997599999999"/>
    <x v="2"/>
    <n v="-5713.983288846377"/>
    <n v="3317.2653759999998"/>
    <n v="-2586.5940580000001"/>
    <n v="-5903.859434"/>
    <n v="-189.87614515362293"/>
    <n v="3317.2653759999998"/>
    <n v="-2586.5940580000001"/>
    <n v="-5903.859434"/>
    <x v="2"/>
    <n v="-14374.009949827499"/>
    <n v="13062.5"/>
    <n v="10475.905941999999"/>
    <n v="30834.999450999996"/>
    <n v="1221.140566"/>
    <n v="1221.140566"/>
    <n v="1221.140566"/>
    <x v="1"/>
    <x v="5"/>
    <x v="1"/>
    <x v="10"/>
  </r>
  <r>
    <n v="237"/>
    <n v="352"/>
    <x v="0"/>
    <x v="3"/>
    <x v="154"/>
    <x v="10"/>
    <x v="0"/>
    <x v="3"/>
    <s v="EnronCredit.com"/>
    <x v="3"/>
    <d v="2000-10-19T00:00:00"/>
    <d v="2005-10-02T00:00:00"/>
    <x v="0"/>
    <n v="-5000000"/>
    <n v="1941.777771"/>
    <n v="0.56999999999999995"/>
    <n v="58.964440000000003"/>
    <n v="58.386763000000002"/>
    <n v="-0.55541718072001955"/>
    <n v="-1078.4967351536238"/>
    <n v="-332.51997599999999"/>
    <x v="3"/>
    <n v="5713.983288846377"/>
    <n v="-3317.2653759999998"/>
    <n v="2586.5940580000001"/>
    <n v="5903.859434"/>
    <n v="189.87614515362293"/>
    <n v="-3317.2653759999998"/>
    <n v="2586.5940580000001"/>
    <n v="5903.859434"/>
    <x v="3"/>
    <n v="14374.009949827499"/>
    <n v="-13062.5"/>
    <n v="-10475.905941999999"/>
    <n v="-30834.999450999996"/>
    <n v="-1221.140566"/>
    <n v="-1221.140566"/>
    <n v="-1221.140566"/>
    <x v="1"/>
    <x v="5"/>
    <x v="1"/>
    <x v="10"/>
  </r>
  <r>
    <n v="238"/>
    <n v="353"/>
    <x v="0"/>
    <x v="4"/>
    <x v="154"/>
    <x v="10"/>
    <x v="0"/>
    <x v="3"/>
    <s v="Enron North America"/>
    <x v="3"/>
    <d v="2000-10-19T00:00:00"/>
    <d v="2005-10-02T00:00:00"/>
    <x v="0"/>
    <n v="5000000"/>
    <n v="-1941.777771"/>
    <n v="0.56999999999999995"/>
    <n v="58.964440000000003"/>
    <n v="58.386763000000002"/>
    <n v="-0.55541718072001955"/>
    <n v="1078.4967351536238"/>
    <n v="332.51997599999999"/>
    <x v="2"/>
    <n v="-5713.983288846377"/>
    <n v="3317.2653759999998"/>
    <n v="-2586.5940580000001"/>
    <n v="-5903.859434"/>
    <n v="-189.87614515362293"/>
    <n v="3317.2653759999998"/>
    <n v="-2586.5940580000001"/>
    <n v="-5903.859434"/>
    <x v="2"/>
    <n v="-14374.009949827499"/>
    <n v="13062.5"/>
    <n v="10475.905941999999"/>
    <n v="30834.999450999996"/>
    <n v="1221.140566"/>
    <n v="1221.140566"/>
    <n v="1221.140566"/>
    <x v="1"/>
    <x v="5"/>
    <x v="1"/>
    <x v="10"/>
  </r>
  <r>
    <n v="1712"/>
    <n v="915"/>
    <x v="0"/>
    <x v="0"/>
    <x v="155"/>
    <x v="9"/>
    <x v="3"/>
    <x v="8"/>
    <s v="Deutsche Bank AG"/>
    <x v="9"/>
    <d v="2001-03-22T00:00:00"/>
    <d v="2006-03-22T00:00:00"/>
    <x v="1"/>
    <n v="-10000000"/>
    <n v="4295.1460440000001"/>
    <n v="0.34"/>
    <n v="31.624559000000001"/>
    <n v="31.497858000000001"/>
    <n v="-0.10711625167985107"/>
    <n v="-460.07994465082072"/>
    <n v="-414.22440900000004"/>
    <x v="0"/>
    <n v="-874.30435365082076"/>
    <n v="-11668.909900000001"/>
    <n v="-12329.887287"/>
    <n v="-660.977386999999"/>
    <n v="213.32696665082176"/>
    <n v="-10291.978531800001"/>
    <n v="-10819.476094342499"/>
    <n v="-527.49756254249769"/>
    <x v="0"/>
    <m/>
    <n v="0"/>
    <n v="-10819.476094342499"/>
    <n v="-10819.476094342499"/>
    <n v="-527.49756254249769"/>
    <n v="-527.49756254249769"/>
    <n v="-527.49756254249769"/>
    <x v="1"/>
    <x v="0"/>
    <x v="1"/>
    <x v="9"/>
  </r>
  <r>
    <n v="1352"/>
    <n v="510"/>
    <x v="0"/>
    <x v="0"/>
    <x v="156"/>
    <x v="4"/>
    <x v="8"/>
    <x v="3"/>
    <s v="Portfolio ISIS"/>
    <x v="3"/>
    <d v="2001-01-05T00:00:00"/>
    <d v="2006-01-05T00:00:00"/>
    <x v="0"/>
    <n v="-10000000"/>
    <n v="4177.1971039999999"/>
    <n v="1.8"/>
    <n v="145.47922600000001"/>
    <n v="144.80224000000001"/>
    <n v="-0.58762452536344567"/>
    <n v="-2454.6234655875596"/>
    <n v="-1583.4446190000001"/>
    <x v="0"/>
    <n v="-4038.0680845875595"/>
    <n v="-184128.15351999999"/>
    <n v="-187587.69587"/>
    <n v="-3459.5423500000034"/>
    <n v="578.52573458755614"/>
    <n v="-184128.15351999999"/>
    <n v="-187587.69587"/>
    <n v="-3459.5423500000034"/>
    <x v="0"/>
    <n v="41228.935416479995"/>
    <n v="0"/>
    <n v="-187587.69587"/>
    <n v="-274129.09008200001"/>
    <n v="-3459.5423500000034"/>
    <n v="-3459.5423500000034"/>
    <n v="-3459.5423500000034"/>
    <x v="1"/>
    <x v="0"/>
    <x v="3"/>
    <x v="4"/>
  </r>
  <r>
    <n v="1531"/>
    <n v="579"/>
    <x v="0"/>
    <x v="1"/>
    <x v="156"/>
    <x v="4"/>
    <x v="8"/>
    <x v="3"/>
    <s v="Portfolio ISIS"/>
    <x v="1"/>
    <d v="2001-01-05T00:00:00"/>
    <d v="2006-01-05T00:00:00"/>
    <x v="0"/>
    <n v="10000000"/>
    <n v="-4177.1971039999999"/>
    <n v="1.8"/>
    <n v="145.47922600000001"/>
    <n v="144.80224000000001"/>
    <n v="-0.58762452536344567"/>
    <n v="2454.6234655875596"/>
    <n v="1583.4446190000001"/>
    <x v="0"/>
    <n v="4038.0680845875595"/>
    <n v="184128.15351999999"/>
    <n v="187587.69587"/>
    <n v="3459.5423500000034"/>
    <n v="-578.52573458755614"/>
    <n v="184128.15351999999"/>
    <n v="187587.69587"/>
    <n v="3459.5423500000034"/>
    <x v="0"/>
    <n v="-41228.935416479995"/>
    <n v="0"/>
    <n v="187587.69587"/>
    <n v="274129.09008200001"/>
    <n v="3459.5423500000034"/>
    <n v="3459.5423500000034"/>
    <n v="3459.5423500000034"/>
    <x v="1"/>
    <x v="0"/>
    <x v="3"/>
    <x v="4"/>
  </r>
  <r>
    <n v="1597"/>
    <n v="651"/>
    <x v="0"/>
    <x v="0"/>
    <x v="156"/>
    <x v="4"/>
    <x v="8"/>
    <x v="3"/>
    <s v="Deutsche Bank AG NY"/>
    <x v="3"/>
    <d v="2001-01-05T00:00:00"/>
    <d v="2006-01-05T00:00:00"/>
    <x v="0"/>
    <n v="10000000"/>
    <n v="-4229.1285880000005"/>
    <n v="2.19"/>
    <n v="145.47922600000001"/>
    <n v="144.80224000000001"/>
    <n v="-0.58740390015921984"/>
    <n v="2484.2066268660546"/>
    <n v="1687.1530320000002"/>
    <x v="0"/>
    <n v="4171.3596588660548"/>
    <n v="351994.55592000001"/>
    <n v="355785.30587500002"/>
    <n v="3790.7499550000066"/>
    <n v="-380.60970386604822"/>
    <n v="351994.55592000001"/>
    <n v="355785.30587500002"/>
    <n v="3790.7499550000066"/>
    <x v="0"/>
    <n v="-41741.499163560009"/>
    <n v="0"/>
    <n v="355785.30587500002"/>
    <n v="355785.30587500002"/>
    <n v="3790.7499550000066"/>
    <n v="3790.7499550000066"/>
    <n v="3790.7499550000066"/>
    <x v="1"/>
    <x v="0"/>
    <x v="3"/>
    <x v="4"/>
  </r>
  <r>
    <n v="1353"/>
    <n v="511"/>
    <x v="0"/>
    <x v="0"/>
    <x v="157"/>
    <x v="4"/>
    <x v="1"/>
    <x v="3"/>
    <s v="Portfolio ISIS"/>
    <x v="4"/>
    <d v="2001-01-05T00:00:00"/>
    <d v="2006-01-05T00:00:00"/>
    <x v="0"/>
    <n v="-10000000"/>
    <n v="4068.8899659999997"/>
    <n v="0.5"/>
    <n v="38.586272000000001"/>
    <n v="38.551779000000003"/>
    <n v="-2.7249916786002398E-2"/>
    <n v="-110.87691298490012"/>
    <n v="-523.19133599999998"/>
    <x v="0"/>
    <n v="-634.06824898490004"/>
    <n v="-60057.152134000004"/>
    <n v="-60399.212894999997"/>
    <n v="-342.06076099999336"/>
    <n v="292.00748798490667"/>
    <n v="-60057.152134000004"/>
    <n v="-60399.212894999997"/>
    <n v="-342.06076099999336"/>
    <x v="0"/>
    <n v="40159.943964419996"/>
    <n v="0"/>
    <n v="-60399.212894999997"/>
    <n v="-147090.01308899999"/>
    <n v="-342.06076099999336"/>
    <n v="-342.06076099999336"/>
    <n v="-342.06076099999336"/>
    <x v="1"/>
    <x v="0"/>
    <x v="3"/>
    <x v="4"/>
  </r>
  <r>
    <n v="1532"/>
    <n v="580"/>
    <x v="0"/>
    <x v="1"/>
    <x v="157"/>
    <x v="4"/>
    <x v="1"/>
    <x v="3"/>
    <s v="Portfolio ISIS"/>
    <x v="1"/>
    <d v="2001-01-05T00:00:00"/>
    <d v="2006-01-05T00:00:00"/>
    <x v="0"/>
    <n v="10000000"/>
    <n v="-4068.8899659999997"/>
    <n v="0.5"/>
    <n v="38.586272000000001"/>
    <n v="38.551779000000003"/>
    <n v="-2.7249916786002398E-2"/>
    <n v="110.87691298490012"/>
    <n v="523.19133599999998"/>
    <x v="0"/>
    <n v="634.06824898490004"/>
    <n v="60057.152134000004"/>
    <n v="60399.212894999997"/>
    <n v="342.06076099999336"/>
    <n v="-292.00748798490667"/>
    <n v="60057.152134000004"/>
    <n v="60399.212894999997"/>
    <n v="342.06076099999336"/>
    <x v="0"/>
    <n v="-40159.943964419996"/>
    <n v="0"/>
    <n v="60399.212894999997"/>
    <n v="147090.01308899999"/>
    <n v="342.06076099999336"/>
    <n v="342.06076099999336"/>
    <n v="342.06076099999336"/>
    <x v="1"/>
    <x v="0"/>
    <x v="3"/>
    <x v="4"/>
  </r>
  <r>
    <n v="273"/>
    <n v="410"/>
    <x v="0"/>
    <x v="0"/>
    <x v="158"/>
    <x v="5"/>
    <x v="1"/>
    <x v="6"/>
    <s v="Goldman Sachs"/>
    <x v="2"/>
    <d v="2000-12-05T00:00:00"/>
    <d v="2005-12-05T00:00:00"/>
    <x v="0"/>
    <n v="-10000000"/>
    <n v="4009.0522820000001"/>
    <n v="0.56999999999999995"/>
    <n v="37.446593"/>
    <n v="34.516455999999998"/>
    <n v="-3.0441939412980492"/>
    <n v="-12204.332667211518"/>
    <n v="-491.15313900000001"/>
    <x v="0"/>
    <n v="-12695.485806211518"/>
    <n v="-85371.130692999999"/>
    <n v="-97829.735375000004"/>
    <n v="-12458.604682000005"/>
    <n v="236.88112421151345"/>
    <n v="-85371.130692999999"/>
    <n v="-97829.735375000004"/>
    <n v="-12458.604682000005"/>
    <x v="0"/>
    <n v="23082.118513615002"/>
    <n v="-14250"/>
    <n v="-112079.735375"/>
    <n v="-62524.971637000002"/>
    <n v="-12458.604682000005"/>
    <n v="-12458.604682000005"/>
    <n v="-12458.604682000005"/>
    <x v="1"/>
    <x v="3"/>
    <x v="1"/>
    <x v="5"/>
  </r>
  <r>
    <n v="277"/>
    <n v="414"/>
    <x v="0"/>
    <x v="0"/>
    <x v="158"/>
    <x v="5"/>
    <x v="1"/>
    <x v="6"/>
    <s v="JP Morgan"/>
    <x v="2"/>
    <d v="2000-12-06T00:00:00"/>
    <d v="2005-12-06T00:00:00"/>
    <x v="0"/>
    <n v="-10000000"/>
    <n v="4008.0063719999998"/>
    <n v="0.55000000000000004"/>
    <n v="37.457720999999999"/>
    <n v="34.526735000000002"/>
    <n v="-3.0444275383618686"/>
    <n v="-12202.084972846644"/>
    <n v="-486.93861000000004"/>
    <x v="0"/>
    <n v="-12689.023582846643"/>
    <n v="-76785.102822999994"/>
    <n v="-89230.627624000001"/>
    <n v="-12445.524801000007"/>
    <n v="243.49878184663612"/>
    <n v="-76785.102822999994"/>
    <n v="-89230.627624000001"/>
    <n v="-12445.524801000007"/>
    <x v="0"/>
    <n v="23076.096686789999"/>
    <n v="-13750"/>
    <n v="-102980.627624"/>
    <n v="-62172.337263000001"/>
    <n v="-12445.524801000007"/>
    <n v="-12445.524801000007"/>
    <n v="-12445.524801000007"/>
    <x v="1"/>
    <x v="3"/>
    <x v="1"/>
    <x v="5"/>
  </r>
  <r>
    <n v="240"/>
    <n v="355"/>
    <x v="0"/>
    <x v="0"/>
    <x v="159"/>
    <x v="1"/>
    <x v="2"/>
    <x v="9"/>
    <s v="JP Morgan"/>
    <x v="4"/>
    <d v="2000-10-23T00:00:00"/>
    <d v="2005-10-23T00:00:00"/>
    <x v="0"/>
    <n v="-10000000"/>
    <n v="3872.545513"/>
    <n v="0.35"/>
    <n v="70.185725000000005"/>
    <n v="70.159315000000007"/>
    <n v="-5.3976690499440358E-3"/>
    <n v="-20.902719060019749"/>
    <n v="-835.74408000000005"/>
    <x v="0"/>
    <n v="-856.64679906001982"/>
    <n v="134153.002549"/>
    <n v="134092.26921699999"/>
    <n v="-60.733332000003429"/>
    <n v="795.91346706001639"/>
    <n v="134153.002549"/>
    <n v="134092.26921699999"/>
    <n v="-60.733332000003429"/>
    <x v="0"/>
    <n v="28029.484423094"/>
    <n v="-8944.4444440000007"/>
    <n v="125147.824773"/>
    <n v="67965.189633000002"/>
    <n v="-60.733332000003429"/>
    <n v="-60.733332000003429"/>
    <n v="-60.733332000003429"/>
    <x v="1"/>
    <x v="1"/>
    <x v="1"/>
    <x v="1"/>
  </r>
  <r>
    <n v="1356"/>
    <n v="513"/>
    <x v="0"/>
    <x v="0"/>
    <x v="160"/>
    <x v="4"/>
    <x v="8"/>
    <x v="3"/>
    <s v="Portfolio ISIS"/>
    <x v="5"/>
    <d v="2001-01-05T00:00:00"/>
    <d v="2006-01-05T00:00:00"/>
    <x v="0"/>
    <n v="-10000000"/>
    <n v="4081.5182599999998"/>
    <n v="1.5"/>
    <n v="314.51199400000002"/>
    <n v="313.53422599999999"/>
    <n v="-0.6238957572697954"/>
    <n v="-2546.4419256331976"/>
    <n v="-2163.7533360000002"/>
    <x v="0"/>
    <n v="-4710.1952616331982"/>
    <n v="589171.48411700001"/>
    <n v="585998.10633900005"/>
    <n v="-3173.3777779999655"/>
    <n v="1536.8174836332328"/>
    <n v="589171.48411700001"/>
    <n v="585998.10633900005"/>
    <n v="-3173.3777779999655"/>
    <x v="0"/>
    <n v="40284.585226199997"/>
    <n v="0"/>
    <n v="585998.10633900005"/>
    <n v="-331173.4604509999"/>
    <n v="-3173.3777779999655"/>
    <n v="-3173.3777779999655"/>
    <n v="-3173.3777779999655"/>
    <x v="1"/>
    <x v="0"/>
    <x v="3"/>
    <x v="4"/>
  </r>
  <r>
    <n v="1570"/>
    <n v="616"/>
    <x v="0"/>
    <x v="1"/>
    <x v="160"/>
    <x v="4"/>
    <x v="8"/>
    <x v="3"/>
    <s v="Portfolio ISIS"/>
    <x v="1"/>
    <d v="2001-01-05T00:00:00"/>
    <d v="2006-01-05T00:00:00"/>
    <x v="0"/>
    <n v="10000000"/>
    <n v="-4081.5182599999998"/>
    <n v="1.5"/>
    <n v="314.51199400000002"/>
    <n v="313.53422599999999"/>
    <n v="-0.6238957572697954"/>
    <n v="2546.4419256331976"/>
    <n v="2163.7533360000002"/>
    <x v="0"/>
    <n v="4710.1952616331982"/>
    <n v="-589171.48411700001"/>
    <n v="-585998.10633900005"/>
    <n v="3173.3777779999655"/>
    <n v="-1536.8174836332328"/>
    <n v="-589171.48411700001"/>
    <n v="-585998.10633900005"/>
    <n v="3173.3777779999655"/>
    <x v="0"/>
    <n v="-40284.585226199997"/>
    <n v="0"/>
    <n v="-585998.10633900005"/>
    <n v="331173.4604509999"/>
    <n v="3173.3777779999655"/>
    <n v="3173.3777779999655"/>
    <n v="3173.3777779999655"/>
    <x v="1"/>
    <x v="0"/>
    <x v="3"/>
    <x v="4"/>
  </r>
  <r>
    <n v="1357"/>
    <n v="514"/>
    <x v="0"/>
    <x v="0"/>
    <x v="161"/>
    <x v="10"/>
    <x v="6"/>
    <x v="3"/>
    <s v="Portfolio ISIS"/>
    <x v="4"/>
    <d v="2001-01-05T00:00:00"/>
    <d v="2006-01-05T00:00:00"/>
    <x v="0"/>
    <n v="-10000000"/>
    <n v="4163.5560020000003"/>
    <n v="1.3"/>
    <n v="67.203585000000004"/>
    <n v="67.205004000000002"/>
    <n v="1.06490700938758E-2"/>
    <n v="44.337999705075291"/>
    <n v="-1056.7905780000001"/>
    <x v="0"/>
    <n v="-1012.4525782949248"/>
    <n v="-293391.69171899999"/>
    <n v="-294053.48641399998"/>
    <n v="-661.79469499998959"/>
    <n v="350.65788329493523"/>
    <n v="-293391.69171899999"/>
    <n v="-294053.48641399998"/>
    <n v="-661.79469499998959"/>
    <x v="0"/>
    <n v="30820.723304805004"/>
    <n v="0"/>
    <n v="-294053.48641399998"/>
    <n v="-186536.55266299998"/>
    <n v="-661.79469499998959"/>
    <n v="-661.79469499998959"/>
    <n v="-661.79469499998959"/>
    <x v="1"/>
    <x v="5"/>
    <x v="1"/>
    <x v="10"/>
  </r>
  <r>
    <n v="1534"/>
    <n v="582"/>
    <x v="0"/>
    <x v="1"/>
    <x v="161"/>
    <x v="10"/>
    <x v="6"/>
    <x v="3"/>
    <s v="Portfolio ISIS"/>
    <x v="1"/>
    <d v="2001-01-05T00:00:00"/>
    <d v="2006-01-05T00:00:00"/>
    <x v="0"/>
    <n v="10000000"/>
    <n v="-4163.5560020000003"/>
    <n v="1.3"/>
    <n v="67.203585000000004"/>
    <n v="67.205004000000002"/>
    <n v="1.06490700938758E-2"/>
    <n v="-44.337999705075291"/>
    <n v="1056.7905780000001"/>
    <x v="0"/>
    <n v="1012.4525782949248"/>
    <n v="293391.69171899999"/>
    <n v="294053.48641399998"/>
    <n v="661.79469499998959"/>
    <n v="-350.65788329493523"/>
    <n v="293391.69171899999"/>
    <n v="294053.48641399998"/>
    <n v="661.79469499998959"/>
    <x v="0"/>
    <n v="-30820.723304805004"/>
    <n v="0"/>
    <n v="294053.48641399998"/>
    <n v="186536.55266299998"/>
    <n v="661.79469499998959"/>
    <n v="661.79469499998959"/>
    <n v="661.79469499998959"/>
    <x v="1"/>
    <x v="5"/>
    <x v="1"/>
    <x v="10"/>
  </r>
  <r>
    <n v="1587"/>
    <n v="641"/>
    <x v="0"/>
    <x v="0"/>
    <x v="162"/>
    <x v="1"/>
    <x v="1"/>
    <x v="11"/>
    <s v="Paribas London"/>
    <x v="2"/>
    <d v="2000-12-28T00:00:00"/>
    <d v="2001-04-06T00:00:00"/>
    <x v="0"/>
    <n v="27000000"/>
    <n v="-49.01887"/>
    <n v="0.18"/>
    <n v="73.854395999999994"/>
    <n v="62.170392999999997"/>
    <n v="-0.55982346213401257"/>
    <n v="27.441913513297084"/>
    <n v="711.03095099999996"/>
    <x v="0"/>
    <n v="738.47286451329705"/>
    <n v="11718.914779999999"/>
    <n v="12440.270358"/>
    <n v="721.35557800000061"/>
    <n v="-17.117286513296449"/>
    <n v="11718.914779999999"/>
    <n v="12440.270358"/>
    <n v="721.35557800000061"/>
    <x v="0"/>
    <n v="-354.79858106"/>
    <n v="0"/>
    <n v="12440.270358"/>
    <n v="42686.8606"/>
    <n v="721.35557800000061"/>
    <n v="721.35557800000061"/>
    <n v="721.35557800000061"/>
    <x v="3"/>
    <x v="1"/>
    <x v="1"/>
    <x v="1"/>
  </r>
  <r>
    <n v="1728"/>
    <n v="933"/>
    <x v="0"/>
    <x v="0"/>
    <x v="163"/>
    <x v="9"/>
    <x v="8"/>
    <x v="8"/>
    <s v="Morgan Stanley CP"/>
    <x v="2"/>
    <d v="2001-03-29T00:00:00"/>
    <d v="2006-06-30T00:00:00"/>
    <x v="1"/>
    <n v="10000000"/>
    <n v="-4506.3454320000001"/>
    <n v="0.41499999999999998"/>
    <n v="43.118613000000003"/>
    <n v="41.023018"/>
    <n v="-2.1239329242067737"/>
    <n v="9571.1754308735963"/>
    <n v="541.72626000000002"/>
    <x v="0"/>
    <n v="10112.901690873596"/>
    <n v="-6923.1617340000003"/>
    <n v="2903.8261050000001"/>
    <n v="9826.9878390000013"/>
    <n v="-285.91385187359447"/>
    <n v="-6106.2286493880001"/>
    <n v="2548.1074071375001"/>
    <n v="8654.3360565255007"/>
    <x v="0"/>
    <m/>
    <n v="0"/>
    <n v="2548.1074071375001"/>
    <n v="2548.1074071375001"/>
    <n v="8654.3360565255007"/>
    <n v="8654.3360565255007"/>
    <n v="8654.3360565255007"/>
    <x v="1"/>
    <x v="0"/>
    <x v="1"/>
    <x v="9"/>
  </r>
  <r>
    <n v="1358"/>
    <n v="515"/>
    <x v="0"/>
    <x v="0"/>
    <x v="164"/>
    <x v="1"/>
    <x v="8"/>
    <x v="11"/>
    <s v="Portfolio ISIS"/>
    <x v="2"/>
    <d v="2001-01-05T00:00:00"/>
    <d v="2006-01-05T00:00:00"/>
    <x v="0"/>
    <n v="-10000000"/>
    <n v="4121.9274269999996"/>
    <n v="0.98"/>
    <n v="97.314836999999997"/>
    <n v="96.671566999999996"/>
    <n v="-0.59517626624313646"/>
    <n v="-2453.273375727038"/>
    <n v="-1123.3574550000001"/>
    <x v="0"/>
    <n v="-3576.6308307270383"/>
    <n v="-26747.962018999999"/>
    <n v="-29668.978639000001"/>
    <n v="-2921.0166200000021"/>
    <n v="655.61421072703615"/>
    <n v="-26747.962018999999"/>
    <n v="-29668.978639000001"/>
    <n v="-2921.0166200000021"/>
    <x v="0"/>
    <n v="29834.510716625999"/>
    <n v="0"/>
    <n v="-29668.978639000001"/>
    <n v="-31598.992525000001"/>
    <n v="-2921.0166200000021"/>
    <n v="-2921.0166200000021"/>
    <n v="-2921.0166200000021"/>
    <x v="1"/>
    <x v="1"/>
    <x v="1"/>
    <x v="1"/>
  </r>
  <r>
    <n v="1571"/>
    <n v="617"/>
    <x v="0"/>
    <x v="1"/>
    <x v="164"/>
    <x v="1"/>
    <x v="8"/>
    <x v="11"/>
    <s v="Portfolio ISIS"/>
    <x v="1"/>
    <d v="2001-01-05T00:00:00"/>
    <d v="2006-01-05T00:00:00"/>
    <x v="0"/>
    <n v="10000000"/>
    <n v="-4121.9274269999996"/>
    <n v="0.98"/>
    <n v="97.314836999999997"/>
    <n v="96.671566999999996"/>
    <n v="-0.59517626624313646"/>
    <n v="2453.273375727038"/>
    <n v="1123.3574550000001"/>
    <x v="0"/>
    <n v="3576.6308307270383"/>
    <n v="26747.962018999999"/>
    <n v="29668.978639000001"/>
    <n v="2921.0166200000021"/>
    <n v="-655.61421072703615"/>
    <n v="26747.962018999999"/>
    <n v="29668.978639000001"/>
    <n v="2921.0166200000021"/>
    <x v="0"/>
    <n v="-29834.510716625999"/>
    <n v="0"/>
    <n v="29668.978639000001"/>
    <n v="31598.992525000001"/>
    <n v="2921.0166200000021"/>
    <n v="2921.0166200000021"/>
    <n v="2921.0166200000021"/>
    <x v="1"/>
    <x v="1"/>
    <x v="1"/>
    <x v="1"/>
  </r>
  <r>
    <n v="35"/>
    <n v="129"/>
    <x v="0"/>
    <x v="0"/>
    <x v="165"/>
    <x v="4"/>
    <x v="8"/>
    <x v="3"/>
    <s v="JP Morgan"/>
    <x v="0"/>
    <d v="2000-07-19T00:00:00"/>
    <d v="2003-05-08T00:00:00"/>
    <x v="0"/>
    <n v="10000000"/>
    <n v="-1814.942397"/>
    <n v="1.4"/>
    <n v="665.63547300000005"/>
    <n v="663.20128199999999"/>
    <n v="-0.64309392575033064"/>
    <n v="1167.1784310974451"/>
    <n v="4732.764228"/>
    <x v="0"/>
    <n v="5899.9426590974454"/>
    <n v="-941714.44917699997"/>
    <n v="-937005.74503700004"/>
    <n v="4708.7041399999289"/>
    <n v="-1191.2385190975165"/>
    <n v="-941714.44917699997"/>
    <n v="-937005.74503700004"/>
    <n v="4708.7041399999289"/>
    <x v="0"/>
    <n v="-17913.481458390001"/>
    <n v="71555.555556000007"/>
    <n v="-865450.18948100007"/>
    <n v="-549552.63048900012"/>
    <n v="4708.7041399999289"/>
    <n v="4708.7041399999289"/>
    <n v="4708.7041399999289"/>
    <x v="5"/>
    <x v="0"/>
    <x v="3"/>
    <x v="4"/>
  </r>
  <r>
    <n v="1359"/>
    <n v="516"/>
    <x v="0"/>
    <x v="0"/>
    <x v="165"/>
    <x v="4"/>
    <x v="8"/>
    <x v="3"/>
    <s v="Portfolio ISIS"/>
    <x v="0"/>
    <d v="2001-01-05T00:00:00"/>
    <d v="2006-01-05T00:00:00"/>
    <x v="0"/>
    <n v="-10000000"/>
    <n v="3975.421648"/>
    <n v="2.4500000000000002"/>
    <n v="702.10145199999999"/>
    <n v="700.52191700000003"/>
    <n v="-0.73153640977001477"/>
    <n v="-2908.1656796999155"/>
    <n v="-4553.2733550000003"/>
    <x v="0"/>
    <n v="-7461.4390346999153"/>
    <n v="1569986"/>
    <n v="1566309"/>
    <n v="-3677"/>
    <n v="3784.4390346999153"/>
    <n v="1569986"/>
    <n v="1566309"/>
    <n v="-3677"/>
    <x v="0"/>
    <n v="39237.411665760003"/>
    <n v="0"/>
    <n v="1566309"/>
    <n v="1231946.8729389999"/>
    <n v="-3677"/>
    <n v="-3677"/>
    <n v="-3677"/>
    <x v="1"/>
    <x v="0"/>
    <x v="3"/>
    <x v="4"/>
  </r>
  <r>
    <n v="1535"/>
    <n v="583"/>
    <x v="0"/>
    <x v="1"/>
    <x v="165"/>
    <x v="4"/>
    <x v="8"/>
    <x v="3"/>
    <s v="Portfolio ISIS"/>
    <x v="1"/>
    <d v="2001-01-05T00:00:00"/>
    <d v="2006-01-05T00:00:00"/>
    <x v="0"/>
    <n v="10000000"/>
    <n v="-3975.421648"/>
    <n v="2.4500000000000002"/>
    <n v="702.10145199999999"/>
    <n v="700.52191700000003"/>
    <n v="-0.73153640977001477"/>
    <n v="2908.1656796999155"/>
    <n v="4553.2733550000003"/>
    <x v="0"/>
    <n v="7461.4390346999153"/>
    <n v="-1569986"/>
    <n v="-1566309"/>
    <n v="3677"/>
    <n v="-3784.4390346999153"/>
    <n v="-1569986"/>
    <n v="-1566309"/>
    <n v="3677"/>
    <x v="0"/>
    <n v="-39237.411665760003"/>
    <n v="0"/>
    <n v="-1566309"/>
    <n v="-1231946.8729389999"/>
    <n v="3677"/>
    <n v="3677"/>
    <n v="3677"/>
    <x v="1"/>
    <x v="0"/>
    <x v="3"/>
    <x v="4"/>
  </r>
  <r>
    <n v="1681"/>
    <n v="889"/>
    <x v="0"/>
    <x v="0"/>
    <x v="165"/>
    <x v="4"/>
    <x v="8"/>
    <x v="3"/>
    <s v="Merrill Lynch Int"/>
    <x v="0"/>
    <d v="2001-03-13T00:00:00"/>
    <d v="2003-05-08T00:00:00"/>
    <x v="0"/>
    <n v="10000000"/>
    <n v="-1871.2435330000001"/>
    <n v="3.8"/>
    <n v="665.48240499999997"/>
    <n v="663.08336099999997"/>
    <n v="-0.64289783543383028"/>
    <n v="1203.0184169352533"/>
    <n v="5183.6626290000004"/>
    <x v="0"/>
    <n v="6386.6810459352537"/>
    <n v="-505050.63903399999"/>
    <n v="-499630.22592400003"/>
    <n v="5420.4131099999649"/>
    <n v="-966.26793593528873"/>
    <n v="-505050.63903399999"/>
    <n v="-499630.22592400003"/>
    <n v="5420.4131099999649"/>
    <x v="0"/>
    <n v="-18469.173670709999"/>
    <n v="0"/>
    <n v="-499630.22592400003"/>
    <n v="-499630.22592400003"/>
    <n v="5420.4131099999649"/>
    <n v="5420.4131099999649"/>
    <n v="5420.4131099999649"/>
    <x v="5"/>
    <x v="0"/>
    <x v="3"/>
    <x v="4"/>
  </r>
  <r>
    <n v="1360"/>
    <n v="517"/>
    <x v="0"/>
    <x v="0"/>
    <x v="166"/>
    <x v="5"/>
    <x v="6"/>
    <x v="3"/>
    <s v="Portfolio ISIS"/>
    <x v="3"/>
    <d v="2001-01-05T00:00:00"/>
    <d v="2006-01-05T00:00:00"/>
    <x v="0"/>
    <n v="-10000000"/>
    <n v="4019.617217"/>
    <n v="0.36"/>
    <n v="64.583652999999998"/>
    <n v="64.007446000000002"/>
    <n v="-0.57858542339271835"/>
    <n v="-2325.691929374605"/>
    <n v="-788.42718300000001"/>
    <x v="0"/>
    <n v="-3114.1191123746048"/>
    <n v="110507.248685"/>
    <n v="108155.947745"/>
    <n v="-2351.300940000001"/>
    <n v="762.81817237460382"/>
    <n v="110507.248685"/>
    <n v="108155.947745"/>
    <n v="-2351.300940000001"/>
    <x v="0"/>
    <n v="23142.946126877501"/>
    <n v="0"/>
    <n v="108155.947745"/>
    <n v="-33892.845589999997"/>
    <n v="-2351.300940000001"/>
    <n v="-2351.300940000001"/>
    <n v="-2351.300940000001"/>
    <x v="1"/>
    <x v="3"/>
    <x v="1"/>
    <x v="5"/>
  </r>
  <r>
    <n v="1536"/>
    <n v="584"/>
    <x v="0"/>
    <x v="1"/>
    <x v="166"/>
    <x v="5"/>
    <x v="6"/>
    <x v="3"/>
    <s v="Portfolio ISIS"/>
    <x v="1"/>
    <d v="2001-01-05T00:00:00"/>
    <d v="2006-01-05T00:00:00"/>
    <x v="0"/>
    <n v="10000000"/>
    <n v="-4019.617217"/>
    <n v="0.36"/>
    <n v="64.583652999999998"/>
    <n v="64.007446000000002"/>
    <n v="-0.57858542339271835"/>
    <n v="2325.691929374605"/>
    <n v="788.42718300000001"/>
    <x v="0"/>
    <n v="3114.1191123746048"/>
    <n v="-110507.248685"/>
    <n v="-108155.947745"/>
    <n v="2351.300940000001"/>
    <n v="-762.81817237460382"/>
    <n v="-110507.248685"/>
    <n v="-108155.947745"/>
    <n v="2351.300940000001"/>
    <x v="0"/>
    <n v="-23142.946126877501"/>
    <n v="0"/>
    <n v="-108155.947745"/>
    <n v="33892.845589999997"/>
    <n v="2351.300940000001"/>
    <n v="2351.300940000001"/>
    <n v="2351.300940000001"/>
    <x v="1"/>
    <x v="3"/>
    <x v="1"/>
    <x v="5"/>
  </r>
  <r>
    <n v="1361"/>
    <n v="632"/>
    <x v="0"/>
    <x v="0"/>
    <x v="167"/>
    <x v="1"/>
    <x v="5"/>
    <x v="0"/>
    <s v="Portfolio ISIS"/>
    <x v="6"/>
    <d v="2001-01-05T00:00:00"/>
    <d v="2006-01-05T00:00:00"/>
    <x v="0"/>
    <n v="-10000000"/>
    <n v="4069.2701520000001"/>
    <n v="0.68"/>
    <n v="54.198740000000001"/>
    <n v="53.626322999999999"/>
    <n v="-0.57954233986098402"/>
    <n v="-2358.314345416542"/>
    <n v="-740.32869000000005"/>
    <x v="0"/>
    <n v="-3098.6430354165423"/>
    <n v="-74359.560673999993"/>
    <n v="-77028.363458000007"/>
    <n v="-2668.8027840000141"/>
    <n v="429.84025141652819"/>
    <n v="-74359.560673999993"/>
    <n v="-77028.363458000007"/>
    <n v="-2668.8027840000141"/>
    <x v="0"/>
    <n v="29453.377360176004"/>
    <n v="0"/>
    <n v="-77028.363458000007"/>
    <n v="-105054.627978"/>
    <n v="-2668.8027840000141"/>
    <n v="-2668.8027840000141"/>
    <n v="-2668.8027840000141"/>
    <x v="1"/>
    <x v="1"/>
    <x v="1"/>
    <x v="1"/>
  </r>
  <r>
    <n v="1537"/>
    <n v="627"/>
    <x v="0"/>
    <x v="1"/>
    <x v="167"/>
    <x v="1"/>
    <x v="5"/>
    <x v="0"/>
    <s v="Portfolio ISIS"/>
    <x v="1"/>
    <d v="2001-01-05T00:00:00"/>
    <d v="2006-01-05T00:00:00"/>
    <x v="0"/>
    <n v="10000000"/>
    <n v="-4069.2701520000001"/>
    <n v="0.68"/>
    <n v="54.198740000000001"/>
    <n v="53.626322999999999"/>
    <n v="-0.57954233986098402"/>
    <n v="2358.314345416542"/>
    <n v="740.32869000000005"/>
    <x v="0"/>
    <n v="3098.6430354165423"/>
    <n v="74359.560673999993"/>
    <n v="77028.363458000007"/>
    <n v="2668.8027840000141"/>
    <n v="-429.84025141652819"/>
    <n v="74359.560673999993"/>
    <n v="77028.363458000007"/>
    <n v="2668.8027840000141"/>
    <x v="0"/>
    <n v="-29453.377360176004"/>
    <n v="0"/>
    <n v="77028.363458000007"/>
    <n v="105054.627978"/>
    <n v="2668.8027840000141"/>
    <n v="2668.8027840000141"/>
    <n v="2668.8027840000141"/>
    <x v="1"/>
    <x v="1"/>
    <x v="1"/>
    <x v="1"/>
  </r>
  <r>
    <n v="1362"/>
    <n v="518"/>
    <x v="0"/>
    <x v="0"/>
    <x v="168"/>
    <x v="1"/>
    <x v="1"/>
    <x v="6"/>
    <s v="Portfolio ISIS"/>
    <x v="6"/>
    <d v="2001-01-05T00:00:00"/>
    <d v="2006-01-05T00:00:00"/>
    <x v="0"/>
    <n v="-10000000"/>
    <n v="4089.762154"/>
    <n v="0.7"/>
    <n v="69.535317000000006"/>
    <n v="68.958430000000007"/>
    <n v="-0.57044419729050477"/>
    <n v="-2332.9810890476156"/>
    <n v="-835.75452299999995"/>
    <x v="0"/>
    <n v="-3168.7356120476156"/>
    <n v="-19027.905506999999"/>
    <n v="-21624.690044999999"/>
    <n v="-2596.7845379999999"/>
    <n v="571.95107404761575"/>
    <n v="-19027.905506999999"/>
    <n v="-21624.690044999999"/>
    <n v="-2596.7845379999999"/>
    <x v="0"/>
    <n v="29601.698470652002"/>
    <n v="0"/>
    <n v="-21624.690044999999"/>
    <n v="-132319.809584"/>
    <n v="-2596.7845379999999"/>
    <n v="-2596.7845379999999"/>
    <n v="-2596.7845379999999"/>
    <x v="1"/>
    <x v="1"/>
    <x v="1"/>
    <x v="1"/>
  </r>
  <r>
    <n v="1572"/>
    <n v="618"/>
    <x v="0"/>
    <x v="1"/>
    <x v="168"/>
    <x v="1"/>
    <x v="1"/>
    <x v="6"/>
    <s v="Portfolio ISIS"/>
    <x v="1"/>
    <d v="2001-01-05T00:00:00"/>
    <d v="2006-01-05T00:00:00"/>
    <x v="0"/>
    <n v="10000000"/>
    <n v="-4089.762154"/>
    <n v="0.7"/>
    <n v="69.535317000000006"/>
    <n v="68.958430000000007"/>
    <n v="-0.57044419729050477"/>
    <n v="2332.9810890476156"/>
    <n v="835.75452299999995"/>
    <x v="0"/>
    <n v="3168.7356120476156"/>
    <n v="19027.905506999999"/>
    <n v="21624.690044999999"/>
    <n v="2596.7845379999999"/>
    <n v="-571.95107404761575"/>
    <n v="19027.905506999999"/>
    <n v="21624.690044999999"/>
    <n v="2596.7845379999999"/>
    <x v="0"/>
    <n v="-29601.698470652002"/>
    <n v="0"/>
    <n v="21624.690044999999"/>
    <n v="132319.809584"/>
    <n v="2596.7845379999999"/>
    <n v="2596.7845379999999"/>
    <n v="2596.7845379999999"/>
    <x v="1"/>
    <x v="1"/>
    <x v="1"/>
    <x v="1"/>
  </r>
  <r>
    <n v="1638"/>
    <n v="842"/>
    <x v="0"/>
    <x v="0"/>
    <x v="168"/>
    <x v="1"/>
    <x v="1"/>
    <x v="6"/>
    <s v="Morgan Stanley CP"/>
    <x v="6"/>
    <d v="2001-02-12T00:00:00"/>
    <d v="2006-02-12T00:00:00"/>
    <x v="0"/>
    <n v="10000000"/>
    <n v="-4175.3862989999998"/>
    <n v="0.74"/>
    <n v="70.285754999999995"/>
    <n v="69.708995999999999"/>
    <n v="-0.57467775383199293"/>
    <n v="2399.5016196901979"/>
    <n v="825.38717099999997"/>
    <x v="0"/>
    <n v="3224.8887906901978"/>
    <n v="25947.721962"/>
    <n v="28616.546549999999"/>
    <n v="2668.8245879999995"/>
    <n v="-556.06420269019827"/>
    <n v="25947.721962"/>
    <n v="28616.546549999999"/>
    <n v="2668.8245879999995"/>
    <x v="0"/>
    <n v="-30221.446032161999"/>
    <n v="0"/>
    <n v="28616.546549999999"/>
    <n v="28616.546549999999"/>
    <n v="2668.8245879999995"/>
    <n v="2668.8245879999995"/>
    <n v="2668.8245879999995"/>
    <x v="1"/>
    <x v="1"/>
    <x v="1"/>
    <x v="1"/>
  </r>
  <r>
    <n v="42"/>
    <n v="138"/>
    <x v="0"/>
    <x v="0"/>
    <x v="169"/>
    <x v="4"/>
    <x v="4"/>
    <x v="12"/>
    <s v="JP Morgan"/>
    <x v="2"/>
    <d v="2000-08-08T00:00:00"/>
    <d v="2003-08-08T00:00:00"/>
    <x v="0"/>
    <n v="10000000"/>
    <n v="-2124.253338"/>
    <n v="1"/>
    <n v="132.65221500000001"/>
    <n v="159.930128"/>
    <n v="28.183652648394336"/>
    <n v="-59869.218215384208"/>
    <n v="1607.494506"/>
    <x v="0"/>
    <n v="-58261.723709384205"/>
    <n v="-56608.811443999999"/>
    <n v="-115503.384993"/>
    <n v="-58894.573549000001"/>
    <n v="-632.84983961579564"/>
    <n v="-56608.811443999999"/>
    <n v="-115503.384993"/>
    <n v="-58894.573549000001"/>
    <x v="0"/>
    <n v="-20966.38044606"/>
    <n v="51111.111110999998"/>
    <n v="-64392.273882000001"/>
    <n v="31232.723405000004"/>
    <n v="-58894.573549000001"/>
    <n v="-58894.573549000001"/>
    <n v="-58894.573549000001"/>
    <x v="5"/>
    <x v="0"/>
    <x v="3"/>
    <x v="4"/>
  </r>
  <r>
    <n v="45"/>
    <n v="139"/>
    <x v="0"/>
    <x v="0"/>
    <x v="169"/>
    <x v="4"/>
    <x v="4"/>
    <x v="12"/>
    <s v="Citibank NA"/>
    <x v="2"/>
    <d v="2000-08-09T00:00:00"/>
    <d v="2001-08-09T00:00:00"/>
    <x v="0"/>
    <n v="-10000000"/>
    <n v="338.94062500000001"/>
    <n v="0.63"/>
    <n v="72.881929999999997"/>
    <n v="102.00650400000001"/>
    <n v="31.612790463739771"/>
    <n v="10714.858957773999"/>
    <n v="-678.98179200000004"/>
    <x v="0"/>
    <n v="10035.877165773998"/>
    <n v="-5824.503256"/>
    <n v="4034.07519"/>
    <n v="9858.5784459999995"/>
    <n v="-177.29871977399853"/>
    <n v="-5824.503256"/>
    <n v="4034.07519"/>
    <n v="9858.5784459999995"/>
    <x v="0"/>
    <n v="3345.3439687500004"/>
    <n v="-32200"/>
    <n v="-28165.92481"/>
    <n v="-35503.579461000001"/>
    <n v="9858.5784459999959"/>
    <n v="9858.5784459999959"/>
    <n v="9858.5784459999995"/>
    <x v="3"/>
    <x v="0"/>
    <x v="3"/>
    <x v="4"/>
  </r>
  <r>
    <n v="163"/>
    <n v="317"/>
    <x v="0"/>
    <x v="0"/>
    <x v="169"/>
    <x v="4"/>
    <x v="4"/>
    <x v="12"/>
    <s v="Deutsche Bank AG"/>
    <x v="2"/>
    <d v="2000-10-03T00:00:00"/>
    <d v="2003-10-03T00:00:00"/>
    <x v="0"/>
    <n v="10000000"/>
    <n v="-2261.0331169999999"/>
    <n v="1.18"/>
    <n v="137.195662"/>
    <n v="164.44076100000001"/>
    <n v="28.048160764368006"/>
    <n v="-63417.820359176098"/>
    <n v="1701.6201570000001"/>
    <x v="0"/>
    <n v="-61716.2002021761"/>
    <n v="-15122.392468"/>
    <n v="-77548.360910999996"/>
    <n v="-62425.968442999998"/>
    <n v="-709.76824082389794"/>
    <n v="-15122.392468"/>
    <n v="-77548.360910999996"/>
    <n v="-62425.968442999998"/>
    <x v="0"/>
    <n v="-22316.39686479"/>
    <n v="30155.555555999999"/>
    <n v="-47392.805354999997"/>
    <n v="31151.470036000006"/>
    <n v="-62425.968442999998"/>
    <n v="-62425.968442999998"/>
    <n v="-62425.968442999998"/>
    <x v="4"/>
    <x v="0"/>
    <x v="3"/>
    <x v="4"/>
  </r>
  <r>
    <n v="882"/>
    <n v="423"/>
    <x v="0"/>
    <x v="0"/>
    <x v="170"/>
    <x v="6"/>
    <x v="4"/>
    <x v="7"/>
    <s v="LBIE"/>
    <x v="2"/>
    <d v="2000-12-12T00:00:00"/>
    <d v="2005-12-12T00:00:00"/>
    <x v="1"/>
    <n v="-10000000"/>
    <n v="4159.6687910000001"/>
    <n v="1.04"/>
    <n v="77.064280999999994"/>
    <n v="76.762378999999996"/>
    <n v="-0.2356673467744522"/>
    <n v="-980.29810743546329"/>
    <n v="-1004.385798"/>
    <x v="0"/>
    <n v="-1984.6839054354632"/>
    <n v="-118542.007228"/>
    <n v="-120133.91871300001"/>
    <n v="-1591.9114850000042"/>
    <n v="392.77242043545903"/>
    <n v="-104554.05037509601"/>
    <n v="-105417.5136706575"/>
    <n v="-863.46329556149431"/>
    <x v="0"/>
    <n v="17106.637902987499"/>
    <n v="-22815"/>
    <n v="-128232.5136706575"/>
    <n v="-121545.88985315965"/>
    <n v="-746.46329556149431"/>
    <n v="-746.46329556149431"/>
    <n v="-863.46329556149431"/>
    <x v="1"/>
    <x v="4"/>
    <x v="1"/>
    <x v="6"/>
  </r>
  <r>
    <n v="1363"/>
    <n v="519"/>
    <x v="0"/>
    <x v="0"/>
    <x v="170"/>
    <x v="6"/>
    <x v="4"/>
    <x v="7"/>
    <s v="Portfolio ISIS"/>
    <x v="2"/>
    <d v="2001-01-05T00:00:00"/>
    <d v="2006-01-05T00:00:00"/>
    <x v="0"/>
    <n v="-10000000"/>
    <n v="4074.1300550000001"/>
    <n v="0.75"/>
    <n v="77.396471000000005"/>
    <n v="77.103553000000005"/>
    <n v="-0.27613344844093085"/>
    <n v="-1125.0035814839894"/>
    <n v="-948.39226200000007"/>
    <x v="0"/>
    <n v="-2073.3958434839897"/>
    <n v="-8377.1385570000002"/>
    <n v="-9795.3594969999995"/>
    <n v="-1418.2209399999992"/>
    <n v="655.17490348399042"/>
    <n v="-8377.1385570000002"/>
    <n v="-9795.3594969999995"/>
    <n v="-1418.2209399999992"/>
    <x v="0"/>
    <n v="16754.859851187499"/>
    <n v="0"/>
    <n v="-9795.3594969999995"/>
    <n v="-130483.37944399999"/>
    <n v="-1418.2209399999992"/>
    <n v="-1418.2209399999992"/>
    <n v="-1418.2209399999992"/>
    <x v="1"/>
    <x v="4"/>
    <x v="1"/>
    <x v="6"/>
  </r>
  <r>
    <n v="1538"/>
    <n v="585"/>
    <x v="0"/>
    <x v="1"/>
    <x v="170"/>
    <x v="6"/>
    <x v="4"/>
    <x v="7"/>
    <s v="Portfolio ISIS"/>
    <x v="1"/>
    <d v="2001-01-05T00:00:00"/>
    <d v="2006-01-05T00:00:00"/>
    <x v="0"/>
    <n v="10000000"/>
    <n v="-4074.1300550000001"/>
    <n v="0.75"/>
    <n v="77.396471000000005"/>
    <n v="77.103553000000005"/>
    <n v="-0.27613344844093085"/>
    <n v="1125.0035814839894"/>
    <n v="948.39226200000007"/>
    <x v="0"/>
    <n v="2073.3958434839897"/>
    <n v="8377.1385570000002"/>
    <n v="9795.3594969999995"/>
    <n v="1418.2209399999992"/>
    <n v="-655.17490348399042"/>
    <n v="8377.1385570000002"/>
    <n v="9795.3594969999995"/>
    <n v="1418.2209399999992"/>
    <x v="0"/>
    <n v="-16754.859851187499"/>
    <n v="0"/>
    <n v="9795.3594969999995"/>
    <n v="130483.37944399999"/>
    <n v="1418.2209399999992"/>
    <n v="1418.2209399999992"/>
    <n v="1418.2209399999992"/>
    <x v="1"/>
    <x v="4"/>
    <x v="1"/>
    <x v="6"/>
  </r>
  <r>
    <n v="1599"/>
    <n v="653"/>
    <x v="0"/>
    <x v="0"/>
    <x v="170"/>
    <x v="6"/>
    <x v="4"/>
    <x v="7"/>
    <s v="Goldman Sachs"/>
    <x v="2"/>
    <d v="2001-01-08T00:00:00"/>
    <d v="2006-01-08T00:00:00"/>
    <x v="0"/>
    <n v="10000000"/>
    <n v="-4144.6320720000003"/>
    <n v="1.19"/>
    <n v="77.471906000000004"/>
    <n v="77.178730000000002"/>
    <n v="-0.27583504421501098"/>
    <n v="1143.2347708350726"/>
    <n v="1054.2666449999999"/>
    <x v="0"/>
    <n v="2197.5014158350723"/>
    <n v="200675.587868"/>
    <n v="202450.17924299999"/>
    <n v="1774.5913749999891"/>
    <n v="-422.91004083508324"/>
    <n v="200675.587868"/>
    <n v="202450.17924299999"/>
    <n v="1774.5913749999891"/>
    <x v="0"/>
    <n v="-17044.799396100003"/>
    <n v="0"/>
    <n v="202450.17924299999"/>
    <n v="202450.17924299999"/>
    <n v="1774.5913749999891"/>
    <n v="1774.5913749999891"/>
    <n v="1774.5913749999891"/>
    <x v="1"/>
    <x v="4"/>
    <x v="1"/>
    <x v="6"/>
  </r>
  <r>
    <n v="1631"/>
    <n v="835"/>
    <x v="0"/>
    <x v="0"/>
    <x v="170"/>
    <x v="6"/>
    <x v="4"/>
    <x v="7"/>
    <s v="Goldman Sachs"/>
    <x v="2"/>
    <d v="2001-02-02T00:00:00"/>
    <d v="2006-02-02T00:00:00"/>
    <x v="1"/>
    <n v="-10000000"/>
    <n v="4268.0286450000003"/>
    <n v="1"/>
    <n v="78.348502999999994"/>
    <n v="78.046058000000002"/>
    <n v="-0.23851050012737091"/>
    <n v="-1017.9696466768953"/>
    <n v="-984.65892000000008"/>
    <x v="0"/>
    <n v="-2002.6285666768954"/>
    <n v="-109173.61500400001"/>
    <n v="-110788.23687199999"/>
    <n v="-1614.6218679999874"/>
    <n v="388.00669867690794"/>
    <n v="-96291.128433528007"/>
    <n v="-97216.677855179994"/>
    <n v="-925.54942165198736"/>
    <x v="0"/>
    <n v="17552.267802562499"/>
    <n v="0"/>
    <n v="-97216.677855179994"/>
    <n v="-97216.677855179994"/>
    <n v="-925.54942165198736"/>
    <n v="-925.54942165198736"/>
    <n v="-925.54942165198736"/>
    <x v="1"/>
    <x v="4"/>
    <x v="1"/>
    <x v="6"/>
  </r>
  <r>
    <n v="43"/>
    <n v="140"/>
    <x v="0"/>
    <x v="0"/>
    <x v="171"/>
    <x v="1"/>
    <x v="4"/>
    <x v="0"/>
    <s v="JP Morgan"/>
    <x v="6"/>
    <d v="2000-08-08T00:00:00"/>
    <d v="2005-08-08T00:00:00"/>
    <x v="0"/>
    <n v="12000000"/>
    <n v="-4537.480509"/>
    <n v="1"/>
    <n v="129.38756599999999"/>
    <n v="128.710351"/>
    <n v="-0.58851723891278251"/>
    <n v="2670.3855007772468"/>
    <n v="1894.8970380000001"/>
    <x v="0"/>
    <n v="4565.2825387772464"/>
    <n v="-115339.92707600001"/>
    <n v="-112081.459369"/>
    <n v="3258.4677070000034"/>
    <n v="-1306.8148317772429"/>
    <n v="-115339.92707600001"/>
    <n v="-112081.459369"/>
    <n v="3258.4677070000034"/>
    <x v="0"/>
    <n v="-32842.283924142001"/>
    <n v="59527.333333000002"/>
    <n v="-52554.126036000001"/>
    <n v="156674.27522499999"/>
    <n v="3258.4677070000034"/>
    <n v="3258.4677070000034"/>
    <n v="3258.4677070000034"/>
    <x v="0"/>
    <x v="1"/>
    <x v="1"/>
    <x v="1"/>
  </r>
  <r>
    <n v="47"/>
    <n v="141"/>
    <x v="0"/>
    <x v="0"/>
    <x v="171"/>
    <x v="1"/>
    <x v="4"/>
    <x v="0"/>
    <s v="Citibank NA"/>
    <x v="6"/>
    <d v="2000-08-21T00:00:00"/>
    <d v="2001-03-29T00:00:00"/>
    <x v="0"/>
    <n v="0"/>
    <n v="0"/>
    <n v="0.67"/>
    <n v="0"/>
    <n v="0"/>
    <m/>
    <n v="-"/>
    <n v="0"/>
    <x v="0"/>
    <n v="0"/>
    <n v="0"/>
    <n v="0"/>
    <n v="0"/>
    <n v="0"/>
    <n v="0"/>
    <n v="0"/>
    <n v="0"/>
    <x v="0"/>
    <n v="0"/>
    <n v="-61416.666666999998"/>
    <n v="-61416.666666999998"/>
    <n v="-28237.786785999997"/>
    <n v="0"/>
    <n v="0"/>
    <n v="0"/>
    <x v="3"/>
    <x v="1"/>
    <x v="1"/>
    <x v="1"/>
  </r>
  <r>
    <n v="48"/>
    <n v="142"/>
    <x v="0"/>
    <x v="0"/>
    <x v="171"/>
    <x v="1"/>
    <x v="4"/>
    <x v="0"/>
    <s v="Royal BOC"/>
    <x v="6"/>
    <d v="2000-08-21T00:00:00"/>
    <d v="2001-08-21T00:00:00"/>
    <x v="0"/>
    <n v="10000000"/>
    <n v="-370.18246099999999"/>
    <n v="0.93"/>
    <n v="80.262300999999994"/>
    <n v="78.624740000000003"/>
    <n v="-0.54334234937947201"/>
    <n v="201.13580805881475"/>
    <n v="664.60455300000001"/>
    <x v="0"/>
    <n v="865.74036105881476"/>
    <n v="15432.933016999999"/>
    <n v="16281.09057"/>
    <n v="848.15755300000092"/>
    <n v="-17.582808058813839"/>
    <n v="15432.933016999999"/>
    <n v="16281.09057"/>
    <n v="848.15755300000092"/>
    <x v="0"/>
    <n v="-2679.3806527180004"/>
    <n v="47533.333333000002"/>
    <n v="63814.423903000003"/>
    <n v="24662.691977000002"/>
    <n v="848.15755299999728"/>
    <n v="848.15755299999728"/>
    <n v="848.15755300000092"/>
    <x v="3"/>
    <x v="1"/>
    <x v="1"/>
    <x v="1"/>
  </r>
  <r>
    <n v="146"/>
    <n v="204"/>
    <x v="0"/>
    <x v="0"/>
    <x v="172"/>
    <x v="11"/>
    <x v="4"/>
    <x v="11"/>
    <s v="Goldman Sachs"/>
    <x v="2"/>
    <d v="2000-09-21T00:00:00"/>
    <d v="2005-09-21T00:00:00"/>
    <x v="1"/>
    <n v="-10000000"/>
    <n v="3888.1291550000001"/>
    <n v="0.39"/>
    <n v="71.113518999999997"/>
    <n v="71.043334000000002"/>
    <n v="-6.5816525417679121E-4"/>
    <n v="-2.5590315135727675"/>
    <n v="-688.52408100000002"/>
    <x v="0"/>
    <n v="-691.08311251357281"/>
    <n v="127047.87916500001"/>
    <n v="126689.09331500001"/>
    <n v="-358.78585000000021"/>
    <n v="332.2972625135726"/>
    <n v="112056.22942353001"/>
    <n v="111169.6793839125"/>
    <n v="-886.55003961750481"/>
    <x v="0"/>
    <n v="7675.166951969999"/>
    <n v="-17206.3125"/>
    <n v="93963.366883912502"/>
    <n v="-23343.017985619299"/>
    <n v="-798.3125396175019"/>
    <n v="-798.3125396175019"/>
    <n v="-886.55003961750481"/>
    <x v="0"/>
    <x v="6"/>
    <x v="1"/>
    <x v="11"/>
  </r>
  <r>
    <n v="1364"/>
    <n v="520"/>
    <x v="0"/>
    <x v="0"/>
    <x v="173"/>
    <x v="2"/>
    <x v="1"/>
    <x v="6"/>
    <s v="Portfolio ISIS"/>
    <x v="2"/>
    <d v="2001-01-05T00:00:00"/>
    <d v="2006-01-05T00:00:00"/>
    <x v="0"/>
    <n v="-10000000"/>
    <n v="4043.2138479999999"/>
    <n v="0.32"/>
    <n v="25.181457000000002"/>
    <n v="25.061346"/>
    <n v="-0.1192179149569869"/>
    <n v="-482.02352468377575"/>
    <n v="-294.49678499999999"/>
    <x v="0"/>
    <n v="-776.52030968377574"/>
    <n v="-36528.029423"/>
    <n v="-37159.451455000002"/>
    <n v="-631.42203200000222"/>
    <n v="145.09827768377352"/>
    <n v="-36528.029423"/>
    <n v="-37159.451455000002"/>
    <n v="-631.42203200000222"/>
    <x v="0"/>
    <n v="11971.956203927999"/>
    <n v="0"/>
    <n v="-37159.451455000002"/>
    <n v="-40409.179061000003"/>
    <n v="-631.42203200000222"/>
    <n v="-631.42203200000222"/>
    <n v="-631.42203200000222"/>
    <x v="1"/>
    <x v="2"/>
    <x v="1"/>
    <x v="2"/>
  </r>
  <r>
    <n v="1573"/>
    <n v="619"/>
    <x v="0"/>
    <x v="1"/>
    <x v="173"/>
    <x v="2"/>
    <x v="1"/>
    <x v="6"/>
    <s v="Portfolio ISIS"/>
    <x v="1"/>
    <d v="2001-01-05T00:00:00"/>
    <d v="2006-01-05T00:00:00"/>
    <x v="0"/>
    <n v="10000000"/>
    <n v="-4043.2138479999999"/>
    <n v="0.32"/>
    <n v="25.181457000000002"/>
    <n v="25.061346"/>
    <n v="-0.1192179149569869"/>
    <n v="482.02352468377575"/>
    <n v="294.49678499999999"/>
    <x v="0"/>
    <n v="776.52030968377574"/>
    <n v="36528.029423"/>
    <n v="37159.451455000002"/>
    <n v="631.42203200000222"/>
    <n v="-145.09827768377352"/>
    <n v="36528.029423"/>
    <n v="37159.451455000002"/>
    <n v="631.42203200000222"/>
    <x v="0"/>
    <n v="-11971.956203927999"/>
    <n v="0"/>
    <n v="37159.451455000002"/>
    <n v="40409.179061000003"/>
    <n v="631.42203200000222"/>
    <n v="631.42203200000222"/>
    <n v="631.42203200000222"/>
    <x v="1"/>
    <x v="2"/>
    <x v="1"/>
    <x v="2"/>
  </r>
  <r>
    <n v="1365"/>
    <n v="521"/>
    <x v="0"/>
    <x v="0"/>
    <x v="174"/>
    <x v="1"/>
    <x v="4"/>
    <x v="3"/>
    <s v="Portfolio ISIS"/>
    <x v="5"/>
    <d v="2001-01-05T00:00:00"/>
    <d v="2006-01-05T00:00:00"/>
    <x v="0"/>
    <n v="-10000000"/>
    <n v="4066.4859859999997"/>
    <n v="0.65"/>
    <n v="61.826332999999998"/>
    <n v="61.236718000000003"/>
    <n v="-0.58334762529288886"/>
    <n v="-2372.1749432199117"/>
    <n v="-696.44003399999997"/>
    <x v="0"/>
    <n v="-3068.6149772199115"/>
    <n v="-29104.474528999999"/>
    <n v="-31767.621015000001"/>
    <n v="-2663.1464860000015"/>
    <n v="405.46849121990999"/>
    <n v="-29104.474528999999"/>
    <n v="-31767.621015000001"/>
    <n v="-2663.1464860000015"/>
    <x v="0"/>
    <n v="29433.225566667999"/>
    <n v="0"/>
    <n v="-31767.621015000001"/>
    <n v="-131216.14405999999"/>
    <n v="-2663.1464860000015"/>
    <n v="-2663.1464860000015"/>
    <n v="-2663.1464860000015"/>
    <x v="1"/>
    <x v="1"/>
    <x v="1"/>
    <x v="1"/>
  </r>
  <r>
    <n v="1539"/>
    <n v="586"/>
    <x v="0"/>
    <x v="1"/>
    <x v="174"/>
    <x v="1"/>
    <x v="4"/>
    <x v="3"/>
    <s v="Portfolio ISIS"/>
    <x v="1"/>
    <d v="2001-01-05T00:00:00"/>
    <d v="2006-01-05T00:00:00"/>
    <x v="0"/>
    <n v="10000000"/>
    <n v="-4066.4859859999997"/>
    <n v="0.65"/>
    <n v="61.826332999999998"/>
    <n v="61.236718000000003"/>
    <n v="-0.58334762529288886"/>
    <n v="2372.1749432199117"/>
    <n v="696.44003399999997"/>
    <x v="0"/>
    <n v="3068.6149772199115"/>
    <n v="29104.474528999999"/>
    <n v="31767.621015000001"/>
    <n v="2663.1464860000015"/>
    <n v="-405.46849121990999"/>
    <n v="29104.474528999999"/>
    <n v="31767.621015000001"/>
    <n v="2663.1464860000015"/>
    <x v="0"/>
    <n v="-29433.225566667999"/>
    <n v="0"/>
    <n v="31767.621015000001"/>
    <n v="131216.14405999999"/>
    <n v="2663.1464860000015"/>
    <n v="2663.1464860000015"/>
    <n v="2663.1464860000015"/>
    <x v="1"/>
    <x v="1"/>
    <x v="1"/>
    <x v="1"/>
  </r>
  <r>
    <n v="1634"/>
    <n v="838"/>
    <x v="0"/>
    <x v="0"/>
    <x v="174"/>
    <x v="1"/>
    <x v="4"/>
    <x v="3"/>
    <s v="CSFB Intl"/>
    <x v="5"/>
    <d v="2001-02-09T00:00:00"/>
    <d v="2006-02-09T00:00:00"/>
    <x v="0"/>
    <n v="10000000"/>
    <n v="-4130.3488859999998"/>
    <n v="0.6"/>
    <n v="62.295693"/>
    <n v="61.706549000000003"/>
    <n v="-0.58676728043778648"/>
    <n v="2423.5535830974609"/>
    <n v="670.437996"/>
    <x v="0"/>
    <n v="3093.991579097461"/>
    <n v="-898.43137100000001"/>
    <n v="1756.6084450000001"/>
    <n v="2655.039816"/>
    <n v="-438.95176309746103"/>
    <n v="-898.43137100000001"/>
    <n v="1756.6084450000001"/>
    <n v="2655.039816"/>
    <x v="0"/>
    <n v="-29895.465236868"/>
    <n v="0"/>
    <n v="1756.6084450000001"/>
    <n v="1756.6084450000001"/>
    <n v="2655.039816"/>
    <n v="2655.039816"/>
    <n v="2655.039816"/>
    <x v="1"/>
    <x v="1"/>
    <x v="1"/>
    <x v="1"/>
  </r>
  <r>
    <n v="1703"/>
    <n v="909"/>
    <x v="0"/>
    <x v="0"/>
    <x v="175"/>
    <x v="9"/>
    <x v="3"/>
    <x v="9"/>
    <s v="LBIE"/>
    <x v="6"/>
    <d v="2001-03-20T00:00:00"/>
    <d v="2006-03-20T00:00:00"/>
    <x v="0"/>
    <n v="-20000000"/>
    <n v="8374.4430970000012"/>
    <n v="0.32"/>
    <n v="27.646260000000002"/>
    <n v="27.619098000000001"/>
    <n v="-3.178116076015769E-2"/>
    <n v="-266.14952234254986"/>
    <n v="-835.13915700000007"/>
    <x v="0"/>
    <n v="-1101.28867934255"/>
    <n v="-40508.387337"/>
    <n v="-40972.962005000001"/>
    <n v="-464.57466800000111"/>
    <n v="636.71401134254893"/>
    <n v="-40508.387337"/>
    <n v="-40972.962005000001"/>
    <n v="-464.57466800000111"/>
    <x v="0"/>
    <m/>
    <n v="0"/>
    <n v="-40972.962005000001"/>
    <n v="-40972.962005000001"/>
    <n v="-464.57466800000111"/>
    <n v="-464.57466800000111"/>
    <n v="-464.57466800000111"/>
    <x v="1"/>
    <x v="0"/>
    <x v="1"/>
    <x v="9"/>
  </r>
  <r>
    <n v="1690"/>
    <n v="898"/>
    <x v="0"/>
    <x v="0"/>
    <x v="176"/>
    <x v="13"/>
    <x v="6"/>
    <x v="9"/>
    <s v="Bank of America"/>
    <x v="6"/>
    <d v="2001-03-16T00:00:00"/>
    <d v="2006-02-06T00:00:00"/>
    <x v="0"/>
    <n v="-20000000"/>
    <n v="8167.6769490000006"/>
    <n v="0.24"/>
    <n v="25.395150999999998"/>
    <n v="25.377355999999999"/>
    <n v="-1.8330493305996887E-2"/>
    <n v="-149.7175476391896"/>
    <n v="-605.90820600000006"/>
    <x v="0"/>
    <n v="-755.62575363918972"/>
    <n v="9566.2017070000002"/>
    <n v="9293.6353629999994"/>
    <n v="-272.56634400000075"/>
    <n v="483.05940963918897"/>
    <n v="9566.2017070000002"/>
    <n v="9293.6353629999994"/>
    <n v="-272.56634400000075"/>
    <x v="0"/>
    <n v="12226.604008805552"/>
    <n v="0"/>
    <n v="9293.6353629999994"/>
    <n v="9293.6353629999994"/>
    <n v="-272.56634400000075"/>
    <n v="-272.56634400000075"/>
    <n v="-272.56634400000075"/>
    <x v="1"/>
    <x v="7"/>
    <x v="1"/>
    <x v="13"/>
  </r>
  <r>
    <n v="14"/>
    <n v="104"/>
    <x v="0"/>
    <x v="8"/>
    <x v="177"/>
    <x v="10"/>
    <x v="5"/>
    <x v="3"/>
    <s v="High Yield"/>
    <x v="5"/>
    <d v="2000-06-06T00:00:00"/>
    <d v="2003-05-24T00:00:00"/>
    <x v="0"/>
    <n v="4000000"/>
    <n v="-780.98029199999996"/>
    <n v="0.75"/>
    <n v="70.104755999999995"/>
    <n v="69.421198000000004"/>
    <n v="-0.55099230694412715"/>
    <n v="430.31413276697799"/>
    <n v="251.55140400000002"/>
    <x v="0"/>
    <n v="681.86553676697804"/>
    <n v="6961.6029760000001"/>
    <n v="7598.4070339999998"/>
    <n v="636.80405799999971"/>
    <n v="-45.061478766978325"/>
    <n v="6961.6029760000001"/>
    <n v="7598.4070339999998"/>
    <n v="636.80405799999971"/>
    <x v="0"/>
    <n v="-5781.2066115299995"/>
    <n v="22083.333332999999"/>
    <n v="29681.740366999999"/>
    <n v="15894.458395"/>
    <n v="636.80405800000153"/>
    <n v="636.80405800000153"/>
    <n v="636.80405799999971"/>
    <x v="5"/>
    <x v="5"/>
    <x v="1"/>
    <x v="10"/>
  </r>
  <r>
    <n v="16"/>
    <n v="105"/>
    <x v="0"/>
    <x v="0"/>
    <x v="177"/>
    <x v="10"/>
    <x v="5"/>
    <x v="3"/>
    <s v="Merrill Lynch Int"/>
    <x v="5"/>
    <d v="2000-06-06T00:00:00"/>
    <d v="2003-05-24T00:00:00"/>
    <x v="0"/>
    <n v="-10000000"/>
    <n v="1947.4400450000001"/>
    <n v="0.6"/>
    <n v="70.104721999999995"/>
    <n v="69.421165000000002"/>
    <n v="-0.55099260759959579"/>
    <n v="-1073.0250685384242"/>
    <n v="-613.31453699999997"/>
    <x v="0"/>
    <n v="-1686.3396055384242"/>
    <n v="14455.891546999999"/>
    <n v="12900.754704000001"/>
    <n v="-1555.1368429999984"/>
    <n v="131.20276253842576"/>
    <n v="14455.891546999999"/>
    <n v="12900.754704000001"/>
    <n v="-1555.1368429999984"/>
    <x v="0"/>
    <n v="14415.924933112499"/>
    <n v="-44166.666666999998"/>
    <n v="-31265.911962999999"/>
    <n v="-40106.387115999998"/>
    <n v="-1555.1368430000002"/>
    <n v="-1555.1368430000002"/>
    <n v="-1555.1368429999984"/>
    <x v="5"/>
    <x v="5"/>
    <x v="1"/>
    <x v="10"/>
  </r>
  <r>
    <n v="17"/>
    <n v="106"/>
    <x v="0"/>
    <x v="0"/>
    <x v="177"/>
    <x v="10"/>
    <x v="5"/>
    <x v="3"/>
    <s v="JP Morgan"/>
    <x v="5"/>
    <d v="2000-06-06T00:00:00"/>
    <d v="2003-05-24T00:00:00"/>
    <x v="0"/>
    <n v="6000000"/>
    <n v="-1169.0654549999999"/>
    <n v="0.63"/>
    <n v="70.104755999999995"/>
    <n v="69.421198000000004"/>
    <n v="-0.55099254736392966"/>
    <n v="644.1463530856214"/>
    <n v="369.85552800000005"/>
    <x v="0"/>
    <n v="1014.0018810856214"/>
    <n v="-4850.3755879999999"/>
    <n v="-3912.8679630000001"/>
    <n v="937.50762499999973"/>
    <n v="-76.494256085621714"/>
    <n v="-4850.3755879999999"/>
    <n v="-3912.8679630000001"/>
    <n v="937.50762499999973"/>
    <x v="0"/>
    <n v="-8654.0070306375001"/>
    <n v="27825"/>
    <n v="23912.132036999999"/>
    <n v="24194.365518999999"/>
    <n v="937.50762499999837"/>
    <n v="937.50762499999837"/>
    <n v="937.50762499999973"/>
    <x v="5"/>
    <x v="5"/>
    <x v="1"/>
    <x v="10"/>
  </r>
  <r>
    <n v="114"/>
    <n v="120"/>
    <x v="2"/>
    <x v="9"/>
    <x v="177"/>
    <x v="10"/>
    <x v="5"/>
    <x v="3"/>
    <s v="EnronCredit.com"/>
    <x v="5"/>
    <d v="2000-06-06T00:00:00"/>
    <d v="2003-05-24T00:00:00"/>
    <x v="0"/>
    <n v="-4000000"/>
    <n v="780.98029199999996"/>
    <n v="0.75"/>
    <n v="70.104755999999995"/>
    <n v="69.421198000000004"/>
    <n v="-0.55099230694412715"/>
    <n v="-430.31413276697799"/>
    <n v="-251.55140400000002"/>
    <x v="0"/>
    <n v="-681.86553676697804"/>
    <n v="-6961.6029760000001"/>
    <n v="-7598.4070339999998"/>
    <n v="-636.80405799999971"/>
    <n v="45.061478766978325"/>
    <n v="-6961.6029760000001"/>
    <n v="-7598.4070339999998"/>
    <n v="-636.80405799999971"/>
    <x v="0"/>
    <n v="5781.2066115299995"/>
    <n v="-22083.333332999999"/>
    <n v="-29681.740366999999"/>
    <n v="-15894.458395"/>
    <n v="-636.80405800000153"/>
    <n v="-636.80405800000153"/>
    <n v="-636.80405799999971"/>
    <x v="5"/>
    <x v="5"/>
    <x v="1"/>
    <x v="10"/>
  </r>
  <r>
    <n v="1366"/>
    <n v="522"/>
    <x v="0"/>
    <x v="0"/>
    <x v="177"/>
    <x v="10"/>
    <x v="5"/>
    <x v="3"/>
    <s v="Portfolio ISIS"/>
    <x v="5"/>
    <d v="2001-01-05T00:00:00"/>
    <d v="2006-01-05T00:00:00"/>
    <x v="0"/>
    <n v="-10000000"/>
    <n v="4073.0553370000002"/>
    <n v="0.8"/>
    <n v="82.380177000000003"/>
    <n v="81.784013999999999"/>
    <n v="-0.56790507871508111"/>
    <n v="-2313.1088117698664"/>
    <n v="-969.70272899999998"/>
    <x v="0"/>
    <n v="-3282.8115407698665"/>
    <n v="-9688.2679079999998"/>
    <n v="-12374.615673"/>
    <n v="-2686.3477650000004"/>
    <n v="596.46377576986606"/>
    <n v="-9688.2679079999998"/>
    <n v="-12374.615673"/>
    <n v="-2686.3477650000004"/>
    <x v="0"/>
    <n v="30150.792132142502"/>
    <n v="0"/>
    <n v="-12374.615673"/>
    <n v="-34771.686732999995"/>
    <n v="-2686.3477650000004"/>
    <n v="-2686.3477650000004"/>
    <n v="-2686.3477650000004"/>
    <x v="1"/>
    <x v="5"/>
    <x v="1"/>
    <x v="10"/>
  </r>
  <r>
    <n v="1540"/>
    <n v="587"/>
    <x v="0"/>
    <x v="1"/>
    <x v="177"/>
    <x v="10"/>
    <x v="5"/>
    <x v="3"/>
    <s v="Portfolio ISIS"/>
    <x v="1"/>
    <d v="2001-01-05T00:00:00"/>
    <d v="2006-01-05T00:00:00"/>
    <x v="0"/>
    <n v="10000000"/>
    <n v="-4073.0553370000002"/>
    <n v="0.8"/>
    <n v="82.380177000000003"/>
    <n v="81.784013999999999"/>
    <n v="-0.56790507871508111"/>
    <n v="2313.1088117698664"/>
    <n v="969.70272899999998"/>
    <x v="0"/>
    <n v="3282.8115407698665"/>
    <n v="9688.2679079999998"/>
    <n v="12374.615673"/>
    <n v="2686.3477650000004"/>
    <n v="-596.46377576986606"/>
    <n v="9688.2679079999998"/>
    <n v="12374.615673"/>
    <n v="2686.3477650000004"/>
    <x v="0"/>
    <n v="-30150.792132142502"/>
    <n v="0"/>
    <n v="12374.615673"/>
    <n v="34771.686732999995"/>
    <n v="2686.3477650000004"/>
    <n v="2686.3477650000004"/>
    <n v="2686.3477650000004"/>
    <x v="1"/>
    <x v="5"/>
    <x v="1"/>
    <x v="10"/>
  </r>
  <r>
    <n v="1367"/>
    <n v="523"/>
    <x v="0"/>
    <x v="0"/>
    <x v="178"/>
    <x v="5"/>
    <x v="4"/>
    <x v="3"/>
    <s v="Portfolio ISIS"/>
    <x v="4"/>
    <d v="2001-01-05T00:00:00"/>
    <d v="2006-01-05T00:00:00"/>
    <x v="0"/>
    <n v="-10000000"/>
    <n v="4030.570721"/>
    <n v="0.35"/>
    <n v="43.538643999999998"/>
    <n v="43.497458999999999"/>
    <n v="-3.1033151222696252E-2"/>
    <n v="-125.08131069856486"/>
    <n v="-522.114192"/>
    <x v="0"/>
    <n v="-647.19550269856484"/>
    <n v="27252.508321000001"/>
    <n v="27021.223458"/>
    <n v="-231.28486300000077"/>
    <n v="415.91063969856407"/>
    <n v="27252.508321000001"/>
    <n v="27021.223458"/>
    <n v="-231.28486300000077"/>
    <x v="0"/>
    <n v="23206.010926157498"/>
    <n v="0"/>
    <n v="27021.223458"/>
    <n v="-123374.429852"/>
    <n v="-231.28486300000077"/>
    <n v="-231.28486300000077"/>
    <n v="-231.28486300000077"/>
    <x v="1"/>
    <x v="3"/>
    <x v="1"/>
    <x v="5"/>
  </r>
  <r>
    <n v="1541"/>
    <n v="588"/>
    <x v="0"/>
    <x v="1"/>
    <x v="178"/>
    <x v="5"/>
    <x v="4"/>
    <x v="3"/>
    <s v="Portfolio ISIS"/>
    <x v="1"/>
    <d v="2001-01-05T00:00:00"/>
    <d v="2006-01-05T00:00:00"/>
    <x v="0"/>
    <n v="10000000"/>
    <n v="-4030.570721"/>
    <n v="0.35"/>
    <n v="43.538643999999998"/>
    <n v="43.497458999999999"/>
    <n v="-3.1033151222696252E-2"/>
    <n v="125.08131069856486"/>
    <n v="522.114192"/>
    <x v="0"/>
    <n v="647.19550269856484"/>
    <n v="-27252.508321000001"/>
    <n v="-27021.223458"/>
    <n v="231.28486300000077"/>
    <n v="-415.91063969856407"/>
    <n v="-27252.508321000001"/>
    <n v="-27021.223458"/>
    <n v="231.28486300000077"/>
    <x v="0"/>
    <n v="-23206.010926157498"/>
    <n v="0"/>
    <n v="-27021.223458"/>
    <n v="123374.429852"/>
    <n v="231.28486300000077"/>
    <n v="231.28486300000077"/>
    <n v="231.28486300000077"/>
    <x v="1"/>
    <x v="3"/>
    <x v="1"/>
    <x v="5"/>
  </r>
  <r>
    <n v="883"/>
    <n v="827"/>
    <x v="1"/>
    <x v="5"/>
    <x v="179"/>
    <x v="9"/>
    <x v="10"/>
    <x v="15"/>
    <s v="Deutsche Bank AG"/>
    <x v="0"/>
    <d v="2000-05-02T00:00:00"/>
    <d v="2005-05-02T00:00:00"/>
    <x v="0"/>
    <n v="5000000"/>
    <m/>
    <n v="6.4"/>
    <n v="0"/>
    <n v="0"/>
    <n v="0"/>
    <n v="0"/>
    <n v="0"/>
    <x v="0"/>
    <n v="0"/>
    <n v="0"/>
    <n v="0"/>
    <n v="0"/>
    <n v="0"/>
    <n v="0"/>
    <n v="0"/>
    <n v="0"/>
    <x v="0"/>
    <m/>
    <n v="80000"/>
    <n v="80000"/>
    <n v="80000"/>
    <n v="0"/>
    <n v="0"/>
    <n v="0"/>
    <x v="0"/>
    <x v="0"/>
    <x v="1"/>
    <x v="9"/>
  </r>
  <r>
    <n v="884"/>
    <n v="828"/>
    <x v="1"/>
    <x v="7"/>
    <x v="179"/>
    <x v="9"/>
    <x v="10"/>
    <x v="15"/>
    <s v="EnronCredit.com"/>
    <x v="0"/>
    <d v="2000-05-02T00:00:00"/>
    <d v="2005-05-02T00:00:00"/>
    <x v="0"/>
    <n v="-5000000"/>
    <m/>
    <n v="6.4"/>
    <n v="0"/>
    <n v="0"/>
    <n v="0"/>
    <n v="0"/>
    <n v="0"/>
    <x v="0"/>
    <n v="0"/>
    <n v="0"/>
    <n v="0"/>
    <n v="0"/>
    <n v="0"/>
    <n v="0"/>
    <n v="0"/>
    <n v="0"/>
    <x v="0"/>
    <m/>
    <n v="-80000"/>
    <n v="-80000"/>
    <n v="-80000"/>
    <n v="0"/>
    <n v="0"/>
    <n v="0"/>
    <x v="0"/>
    <x v="0"/>
    <x v="1"/>
    <x v="9"/>
  </r>
  <r>
    <n v="885"/>
    <n v="830"/>
    <x v="0"/>
    <x v="8"/>
    <x v="179"/>
    <x v="9"/>
    <x v="10"/>
    <x v="15"/>
    <s v="High Yield"/>
    <x v="0"/>
    <d v="2000-05-02T00:00:00"/>
    <d v="2005-05-02T00:00:00"/>
    <x v="0"/>
    <n v="5000000"/>
    <m/>
    <n v="6.4"/>
    <n v="0"/>
    <n v="0"/>
    <n v="0"/>
    <n v="0"/>
    <n v="0"/>
    <x v="0"/>
    <n v="0"/>
    <n v="0"/>
    <n v="0"/>
    <n v="0"/>
    <n v="0"/>
    <n v="0"/>
    <n v="0"/>
    <n v="0"/>
    <x v="0"/>
    <m/>
    <n v="80000"/>
    <n v="80000"/>
    <n v="80000"/>
    <n v="0"/>
    <n v="0"/>
    <n v="0"/>
    <x v="0"/>
    <x v="0"/>
    <x v="1"/>
    <x v="9"/>
  </r>
  <r>
    <n v="1368"/>
    <n v="524"/>
    <x v="0"/>
    <x v="0"/>
    <x v="180"/>
    <x v="1"/>
    <x v="3"/>
    <x v="3"/>
    <s v="Portfolio ISIS"/>
    <x v="0"/>
    <d v="2001-01-05T00:00:00"/>
    <d v="2006-01-05T00:00:00"/>
    <x v="0"/>
    <n v="-10000000"/>
    <n v="4100.0806259999999"/>
    <n v="1"/>
    <n v="105.066034"/>
    <n v="104.462008"/>
    <n v="-0.56926722082839532"/>
    <n v="-2334.0415031353673"/>
    <n v="-1209.5192520000001"/>
    <x v="0"/>
    <n v="-3543.5607551353673"/>
    <n v="-3602.7541569999999"/>
    <n v="-6345.583028"/>
    <n v="-2742.8288710000002"/>
    <n v="800.73188413536718"/>
    <n v="-3602.7541569999999"/>
    <n v="-6345.583028"/>
    <n v="-2742.8288710000002"/>
    <x v="0"/>
    <n v="29676.383570988"/>
    <n v="0"/>
    <n v="-6345.583028"/>
    <n v="-140978.04345100001"/>
    <n v="-2742.8288710000002"/>
    <n v="-2742.8288710000002"/>
    <n v="-2742.8288710000002"/>
    <x v="1"/>
    <x v="1"/>
    <x v="1"/>
    <x v="1"/>
  </r>
  <r>
    <n v="1542"/>
    <n v="589"/>
    <x v="0"/>
    <x v="1"/>
    <x v="180"/>
    <x v="1"/>
    <x v="3"/>
    <x v="3"/>
    <s v="Portfolio ISIS"/>
    <x v="1"/>
    <d v="2001-01-05T00:00:00"/>
    <d v="2006-01-05T00:00:00"/>
    <x v="0"/>
    <n v="10000000"/>
    <n v="-4100.0806259999999"/>
    <n v="1"/>
    <n v="105.066034"/>
    <n v="104.462008"/>
    <n v="-0.56926722082839532"/>
    <n v="2334.0415031353673"/>
    <n v="1209.5192520000001"/>
    <x v="0"/>
    <n v="3543.5607551353673"/>
    <n v="3602.7541569999999"/>
    <n v="6345.583028"/>
    <n v="2742.8288710000002"/>
    <n v="-800.73188413536718"/>
    <n v="3602.7541569999999"/>
    <n v="6345.583028"/>
    <n v="2742.8288710000002"/>
    <x v="0"/>
    <n v="-29676.383570988"/>
    <n v="0"/>
    <n v="6345.583028"/>
    <n v="140978.04345100001"/>
    <n v="2742.8288710000002"/>
    <n v="2742.8288710000002"/>
    <n v="2742.8288710000002"/>
    <x v="1"/>
    <x v="1"/>
    <x v="1"/>
    <x v="1"/>
  </r>
  <r>
    <n v="424"/>
    <n v="421"/>
    <x v="0"/>
    <x v="0"/>
    <x v="181"/>
    <x v="6"/>
    <x v="1"/>
    <x v="2"/>
    <s v="CSFB Intl"/>
    <x v="2"/>
    <d v="2000-12-12T00:00:00"/>
    <d v="2005-12-12T00:00:00"/>
    <x v="1"/>
    <n v="-10000000"/>
    <n v="4078.264271"/>
    <n v="0.26500000000000001"/>
    <n v="21.043251999999999"/>
    <n v="21.021153000000002"/>
    <n v="-5.1079783548984431E-3"/>
    <n v="-20.831685621823677"/>
    <n v="-291.46311000000003"/>
    <x v="0"/>
    <n v="-312.29479562182371"/>
    <n v="-24715.083949"/>
    <n v="-24889.085782999999"/>
    <n v="-174.00183399999878"/>
    <n v="138.29296162182493"/>
    <n v="-21798.704043017999"/>
    <n v="-21840.172774582497"/>
    <n v="-41.468731564498739"/>
    <x v="0"/>
    <n v="16771.8618144875"/>
    <n v="-5813.4375"/>
    <n v="-27653.610274582497"/>
    <n v="-21914.923644394668"/>
    <n v="-11.656231564498739"/>
    <n v="-11.656231564498739"/>
    <n v="-41.468731564498739"/>
    <x v="1"/>
    <x v="4"/>
    <x v="1"/>
    <x v="6"/>
  </r>
  <r>
    <n v="1676"/>
    <n v="884"/>
    <x v="0"/>
    <x v="0"/>
    <x v="181"/>
    <x v="6"/>
    <x v="1"/>
    <x v="2"/>
    <s v="Goldman Sachs"/>
    <x v="2"/>
    <d v="2001-03-13T00:00:00"/>
    <d v="2006-03-13T00:00:00"/>
    <x v="1"/>
    <n v="10000000"/>
    <n v="-4266.1584309999998"/>
    <n v="0.245"/>
    <n v="21.785964"/>
    <n v="21.762993999999999"/>
    <n v="-6.8119961930273162E-3"/>
    <n v="29.061054990823386"/>
    <n v="298.12572899999998"/>
    <x v="0"/>
    <n v="327.18678399082336"/>
    <n v="13448.184018"/>
    <n v="13622.435871"/>
    <n v="174.25185299999976"/>
    <n v="-152.9349309908236"/>
    <n v="11861.298303875999"/>
    <n v="11953.687476802499"/>
    <n v="92.389172926499668"/>
    <x v="0"/>
    <n v="-17544.576547487501"/>
    <n v="0"/>
    <n v="11953.687476802499"/>
    <n v="11953.687476802499"/>
    <n v="92.389172926499668"/>
    <n v="92.389172926499668"/>
    <n v="92.389172926499668"/>
    <x v="1"/>
    <x v="4"/>
    <x v="1"/>
    <x v="6"/>
  </r>
  <r>
    <n v="1369"/>
    <n v="525"/>
    <x v="0"/>
    <x v="0"/>
    <x v="182"/>
    <x v="0"/>
    <x v="8"/>
    <x v="3"/>
    <s v="Portfolio ISIS"/>
    <x v="3"/>
    <d v="2001-01-05T00:00:00"/>
    <d v="2006-01-05T00:00:00"/>
    <x v="0"/>
    <n v="-10000000"/>
    <n v="4067.4736910000001"/>
    <n v="0.7"/>
    <n v="62.074907000000003"/>
    <n v="61.397911999999998"/>
    <n v="-0.67760805076460873"/>
    <n v="-2756.1529192948387"/>
    <n v="-778.46813699999996"/>
    <x v="0"/>
    <n v="-3534.6210562948386"/>
    <n v="-50174.484123000002"/>
    <n v="-53248.186199000003"/>
    <n v="-3073.7020760000014"/>
    <n v="460.91898029483718"/>
    <n v="-50174.484123000002"/>
    <n v="-53248.186199000003"/>
    <n v="-3073.7020760000014"/>
    <x v="0"/>
    <n v="50851.556084882002"/>
    <n v="0"/>
    <n v="-53248.186199000003"/>
    <n v="-72196.353797999996"/>
    <n v="-3073.7020760000014"/>
    <n v="-3073.7020760000014"/>
    <n v="-3073.7020760000014"/>
    <x v="1"/>
    <x v="0"/>
    <x v="0"/>
    <x v="0"/>
  </r>
  <r>
    <n v="1543"/>
    <n v="590"/>
    <x v="0"/>
    <x v="1"/>
    <x v="182"/>
    <x v="0"/>
    <x v="8"/>
    <x v="3"/>
    <s v="Portfolio ISIS"/>
    <x v="1"/>
    <d v="2001-01-05T00:00:00"/>
    <d v="2006-01-05T00:00:00"/>
    <x v="0"/>
    <n v="10000000"/>
    <n v="-4067.4736910000001"/>
    <n v="0.7"/>
    <n v="62.074907000000003"/>
    <n v="61.397911999999998"/>
    <n v="-0.67760805076460873"/>
    <n v="2756.1529192948387"/>
    <n v="778.46813699999996"/>
    <x v="0"/>
    <n v="3534.6210562948386"/>
    <n v="50174.484123000002"/>
    <n v="53248.186199000003"/>
    <n v="3073.7020760000014"/>
    <n v="-460.91898029483718"/>
    <n v="50174.484123000002"/>
    <n v="53248.186199000003"/>
    <n v="3073.7020760000014"/>
    <x v="0"/>
    <n v="-50851.556084882002"/>
    <n v="0"/>
    <n v="53248.186199000003"/>
    <n v="72196.353797999996"/>
    <n v="3073.7020760000014"/>
    <n v="3073.7020760000014"/>
    <n v="3073.7020760000014"/>
    <x v="1"/>
    <x v="0"/>
    <x v="0"/>
    <x v="0"/>
  </r>
  <r>
    <n v="1370"/>
    <n v="633"/>
    <x v="0"/>
    <x v="0"/>
    <x v="183"/>
    <x v="4"/>
    <x v="0"/>
    <x v="4"/>
    <s v="Portfolio ISIS"/>
    <x v="6"/>
    <d v="2001-01-05T00:00:00"/>
    <d v="2006-01-05T00:00:00"/>
    <x v="0"/>
    <n v="-10000000"/>
    <n v="4179.4058709999999"/>
    <n v="1.3"/>
    <n v="106.41699800000001"/>
    <n v="101.789946"/>
    <n v="-4.5627090225397451"/>
    <n v="-19069.412876467282"/>
    <n v="-1338.287055"/>
    <x v="0"/>
    <n v="-20407.699931467283"/>
    <n v="-128079.75715600001"/>
    <n v="-147680.160065"/>
    <n v="-19600.402908999997"/>
    <n v="807.2970224672863"/>
    <n v="-128079.75715600001"/>
    <n v="-147680.160065"/>
    <n v="-19600.402908999997"/>
    <x v="0"/>
    <n v="41250.735946770001"/>
    <n v="0"/>
    <n v="-147680.160065"/>
    <n v="-194166.60773799999"/>
    <n v="-19600.402908999997"/>
    <n v="-19600.402908999997"/>
    <n v="-19600.402908999997"/>
    <x v="1"/>
    <x v="0"/>
    <x v="3"/>
    <x v="4"/>
  </r>
  <r>
    <n v="1549"/>
    <n v="628"/>
    <x v="0"/>
    <x v="1"/>
    <x v="183"/>
    <x v="4"/>
    <x v="0"/>
    <x v="4"/>
    <s v="Portfolio ISIS"/>
    <x v="1"/>
    <d v="2001-01-05T00:00:00"/>
    <d v="2006-01-05T00:00:00"/>
    <x v="0"/>
    <n v="10000000"/>
    <n v="-4179.4058709999999"/>
    <n v="1.3"/>
    <n v="106.41699800000001"/>
    <n v="101.789946"/>
    <n v="-4.5627090225397451"/>
    <n v="19069.412876467282"/>
    <n v="1338.287055"/>
    <x v="0"/>
    <n v="20407.699931467283"/>
    <n v="128079.75715600001"/>
    <n v="147680.160065"/>
    <n v="19600.402908999997"/>
    <n v="-807.2970224672863"/>
    <n v="128079.75715600001"/>
    <n v="147680.160065"/>
    <n v="19600.402908999997"/>
    <x v="0"/>
    <n v="-41250.735946770001"/>
    <n v="0"/>
    <n v="147680.160065"/>
    <n v="194166.60773799999"/>
    <n v="19600.402908999997"/>
    <n v="19600.402908999997"/>
    <n v="19600.402908999997"/>
    <x v="1"/>
    <x v="0"/>
    <x v="3"/>
    <x v="4"/>
  </r>
  <r>
    <n v="1371"/>
    <n v="526"/>
    <x v="0"/>
    <x v="0"/>
    <x v="184"/>
    <x v="10"/>
    <x v="4"/>
    <x v="3"/>
    <s v="Portfolio ISIS"/>
    <x v="5"/>
    <d v="2001-01-05T00:00:00"/>
    <d v="2006-01-05T00:00:00"/>
    <x v="0"/>
    <n v="-10000000"/>
    <n v="4072.50657"/>
    <n v="0.7"/>
    <n v="64.596996000000004"/>
    <n v="63.995134"/>
    <n v="-0.58664872820530778"/>
    <n v="-2389.1307998982602"/>
    <n v="-751.84869600000002"/>
    <x v="0"/>
    <n v="-3140.9794958982602"/>
    <n v="-39573.144295999999"/>
    <n v="-42309.687303999999"/>
    <n v="-2736.5430080000006"/>
    <n v="404.43648789825966"/>
    <n v="-39573.144295999999"/>
    <n v="-42309.687303999999"/>
    <n v="-2736.5430080000006"/>
    <x v="0"/>
    <n v="30146.729884425"/>
    <n v="0"/>
    <n v="-42309.687303999999"/>
    <n v="-174145.16484799999"/>
    <n v="-2736.5430080000006"/>
    <n v="-2736.5430080000006"/>
    <n v="-2736.5430080000006"/>
    <x v="1"/>
    <x v="5"/>
    <x v="1"/>
    <x v="10"/>
  </r>
  <r>
    <n v="1544"/>
    <n v="591"/>
    <x v="0"/>
    <x v="1"/>
    <x v="184"/>
    <x v="10"/>
    <x v="4"/>
    <x v="3"/>
    <s v="Portfolio ISIS"/>
    <x v="1"/>
    <d v="2001-01-05T00:00:00"/>
    <d v="2006-01-05T00:00:00"/>
    <x v="0"/>
    <n v="10000000"/>
    <n v="-4072.50657"/>
    <n v="0.7"/>
    <n v="64.596996000000004"/>
    <n v="63.995134"/>
    <n v="-0.58664872820530778"/>
    <n v="2389.1307998982602"/>
    <n v="751.84869600000002"/>
    <x v="0"/>
    <n v="3140.9794958982602"/>
    <n v="39573.144295999999"/>
    <n v="42309.687303999999"/>
    <n v="2736.5430080000006"/>
    <n v="-404.43648789825966"/>
    <n v="39573.144295999999"/>
    <n v="42309.687303999999"/>
    <n v="2736.5430080000006"/>
    <x v="0"/>
    <n v="-30146.729884425"/>
    <n v="0"/>
    <n v="42309.687303999999"/>
    <n v="174145.16484799999"/>
    <n v="2736.5430080000006"/>
    <n v="2736.5430080000006"/>
    <n v="2736.5430080000006"/>
    <x v="1"/>
    <x v="5"/>
    <x v="1"/>
    <x v="10"/>
  </r>
  <r>
    <n v="1657"/>
    <n v="867"/>
    <x v="0"/>
    <x v="0"/>
    <x v="184"/>
    <x v="10"/>
    <x v="4"/>
    <x v="3"/>
    <s v="Merrill Lynch Int"/>
    <x v="5"/>
    <d v="2001-02-27T00:00:00"/>
    <d v="2006-02-27T00:00:00"/>
    <x v="0"/>
    <n v="10000000"/>
    <n v="-4188.4955580000005"/>
    <n v="0.75"/>
    <n v="65.395488999999998"/>
    <n v="64.795184000000006"/>
    <n v="-0.59023688400752916"/>
    <n v="2472.2045668332976"/>
    <n v="746.00965499999995"/>
    <x v="0"/>
    <n v="3218.2142218332974"/>
    <n v="48250.272738"/>
    <n v="51084.385968000002"/>
    <n v="2834.1132300000027"/>
    <n v="-384.10099183329476"/>
    <n v="48250.272738"/>
    <n v="51084.385968000002"/>
    <n v="2834.1132300000027"/>
    <x v="0"/>
    <n v="-31005.338368095003"/>
    <n v="0"/>
    <n v="51084.385968000002"/>
    <n v="51084.385968000002"/>
    <n v="2834.1132300000027"/>
    <n v="2834.1132300000027"/>
    <n v="2834.1132300000027"/>
    <x v="1"/>
    <x v="5"/>
    <x v="1"/>
    <x v="10"/>
  </r>
  <r>
    <n v="162"/>
    <n v="316"/>
    <x v="0"/>
    <x v="0"/>
    <x v="185"/>
    <x v="4"/>
    <x v="11"/>
    <x v="4"/>
    <s v="Bank of America"/>
    <x v="6"/>
    <d v="2000-09-28T00:00:00"/>
    <d v="2003-09-28T00:00:00"/>
    <x v="1"/>
    <n v="-10000000"/>
    <n v="2280.9383359999997"/>
    <n v="0.72"/>
    <n v="84.692588999999998"/>
    <n v="88.248278999999997"/>
    <n v="3.7911211394083733"/>
    <n v="8647.3135432965573"/>
    <n v="-872.76914099999999"/>
    <x v="0"/>
    <n v="7774.5444022965576"/>
    <n v="28373.182870000001"/>
    <n v="36404.795804000001"/>
    <n v="8031.6129340000007"/>
    <n v="257.06853170344311"/>
    <n v="25025.147291339999"/>
    <n v="31945.208318009998"/>
    <n v="6920.0610266699987"/>
    <x v="0"/>
    <n v="22512.861376319997"/>
    <n v="-31765.5"/>
    <n v="179.70831800999804"/>
    <n v="-39432.023853218619"/>
    <n v="7082.9610266700001"/>
    <n v="7082.9610266700001"/>
    <n v="6920.0610266699987"/>
    <x v="5"/>
    <x v="0"/>
    <x v="3"/>
    <x v="4"/>
  </r>
  <r>
    <n v="224"/>
    <n v="340"/>
    <x v="0"/>
    <x v="0"/>
    <x v="185"/>
    <x v="4"/>
    <x v="11"/>
    <x v="4"/>
    <s v="Bank of America"/>
    <x v="6"/>
    <d v="2000-10-11T00:00:00"/>
    <d v="2005-10-11T00:00:00"/>
    <x v="1"/>
    <n v="20000000"/>
    <n v="-8013.0940359999995"/>
    <n v="0.84499999999999997"/>
    <n v="105.00131"/>
    <n v="109.62698399999999"/>
    <n v="4.6714885362536673"/>
    <n v="-37433.076929096627"/>
    <n v="2333.0738670000001"/>
    <x v="0"/>
    <n v="-35100.003062096628"/>
    <n v="-124299.423865"/>
    <n v="-160273.72524599999"/>
    <n v="-35974.301380999983"/>
    <n v="-874.29831890335481"/>
    <n v="-109632.09184893001"/>
    <n v="-140640.19390336497"/>
    <n v="-31008.102054434959"/>
    <x v="0"/>
    <n v="-79089.238135319989"/>
    <n v="37898.25"/>
    <n v="-102741.94390336497"/>
    <n v="106704.53569587856"/>
    <n v="-31202.452054434951"/>
    <n v="-31202.452054434951"/>
    <n v="-31008.102054434959"/>
    <x v="1"/>
    <x v="0"/>
    <x v="3"/>
    <x v="4"/>
  </r>
  <r>
    <n v="241"/>
    <n v="356"/>
    <x v="0"/>
    <x v="0"/>
    <x v="185"/>
    <x v="4"/>
    <x v="11"/>
    <x v="4"/>
    <s v="Bank of Austria AG"/>
    <x v="6"/>
    <d v="2000-10-24T00:00:00"/>
    <d v="2003-07-14T00:00:00"/>
    <x v="1"/>
    <n v="-10000000"/>
    <n v="2114.4717340000002"/>
    <n v="1.05"/>
    <n v="82.621736999999996"/>
    <n v="86.060486999999995"/>
    <n v="3.7141707968683959"/>
    <n v="7853.5091652264791"/>
    <n v="-894.23725800000011"/>
    <x v="0"/>
    <n v="6959.271907226479"/>
    <n v="-70814.927035999994"/>
    <n v="-63666.601971999997"/>
    <n v="7148.3250639999969"/>
    <n v="189.05315677351791"/>
    <n v="-62458.765645751992"/>
    <n v="-55867.443230429992"/>
    <n v="6591.3224153219999"/>
    <x v="0"/>
    <n v="20869.836014580003"/>
    <n v="-21242.8125"/>
    <n v="-77110.255730429984"/>
    <n v="-37947.241343777343"/>
    <n v="6700.2599153220071"/>
    <n v="6700.2599153220071"/>
    <n v="6591.3224153219999"/>
    <x v="5"/>
    <x v="0"/>
    <x v="3"/>
    <x v="4"/>
  </r>
  <r>
    <n v="1354"/>
    <n v="512"/>
    <x v="0"/>
    <x v="0"/>
    <x v="185"/>
    <x v="4"/>
    <x v="11"/>
    <x v="4"/>
    <s v="Portfolio ISIS"/>
    <x v="6"/>
    <d v="2001-01-05T00:00:00"/>
    <d v="2006-01-05T00:00:00"/>
    <x v="0"/>
    <n v="-10000000"/>
    <n v="4135.8990360000007"/>
    <n v="1.05"/>
    <n v="107.086831"/>
    <n v="111.82739599999999"/>
    <n v="4.7409329295154023"/>
    <n v="19608.019932923413"/>
    <n v="-1231.2346889999999"/>
    <x v="0"/>
    <n v="18376.785243923412"/>
    <n v="-17138.14659"/>
    <n v="1888.130936"/>
    <n v="19026.277526000002"/>
    <n v="649.49228207658962"/>
    <n v="-17138.14659"/>
    <n v="1888.130936"/>
    <n v="19026.277526000002"/>
    <x v="0"/>
    <n v="40821.323485320012"/>
    <n v="0"/>
    <n v="1888.130936"/>
    <n v="-14807.471637000001"/>
    <n v="19026.277526000002"/>
    <n v="19026.277526000002"/>
    <n v="19026.277526000002"/>
    <x v="1"/>
    <x v="0"/>
    <x v="3"/>
    <x v="4"/>
  </r>
  <r>
    <n v="1373"/>
    <n v="527"/>
    <x v="0"/>
    <x v="0"/>
    <x v="185"/>
    <x v="4"/>
    <x v="11"/>
    <x v="4"/>
    <s v="Portfolio ISIS"/>
    <x v="6"/>
    <d v="2001-01-05T00:00:00"/>
    <d v="2006-01-05T00:00:00"/>
    <x v="0"/>
    <n v="-10000000"/>
    <n v="4162.0161450000005"/>
    <n v="1.2"/>
    <n v="107.086831"/>
    <n v="111.82739599999999"/>
    <n v="4.7384825833914999"/>
    <n v="19721.641014876735"/>
    <n v="-1270.8263219999999"/>
    <x v="0"/>
    <n v="18450.814692876735"/>
    <n v="-82001.144058000005"/>
    <n v="-62982.607774999997"/>
    <n v="19018.536283000009"/>
    <n v="567.72159012327393"/>
    <n v="-82001.144058000005"/>
    <n v="-62982.607774999997"/>
    <n v="19018.536283000009"/>
    <x v="0"/>
    <n v="41079.099351150006"/>
    <n v="0"/>
    <n v="-62982.607774999997"/>
    <n v="-64532.167393999996"/>
    <n v="19018.536283000009"/>
    <n v="19018.536283000009"/>
    <n v="19018.536283000009"/>
    <x v="1"/>
    <x v="0"/>
    <x v="3"/>
    <x v="4"/>
  </r>
  <r>
    <n v="1533"/>
    <n v="581"/>
    <x v="0"/>
    <x v="1"/>
    <x v="185"/>
    <x v="4"/>
    <x v="11"/>
    <x v="4"/>
    <s v="Portfolio ISIS"/>
    <x v="1"/>
    <d v="2001-01-05T00:00:00"/>
    <d v="2006-01-05T00:00:00"/>
    <x v="0"/>
    <n v="10000000"/>
    <n v="-4135.8990360000007"/>
    <n v="1.05"/>
    <n v="107.086831"/>
    <n v="111.82739599999999"/>
    <n v="4.7409329295154023"/>
    <n v="-19608.019932923413"/>
    <n v="1231.2346889999999"/>
    <x v="0"/>
    <n v="-18376.785243923412"/>
    <n v="17138.14659"/>
    <n v="-1888.130936"/>
    <n v="-19026.277526000002"/>
    <n v="-649.49228207658962"/>
    <n v="17138.14659"/>
    <n v="-1888.130936"/>
    <n v="-19026.277526000002"/>
    <x v="0"/>
    <n v="-40821.323485320012"/>
    <n v="0"/>
    <n v="-1888.130936"/>
    <n v="14807.471637000001"/>
    <n v="-19026.277526000002"/>
    <n v="-19026.277526000002"/>
    <n v="-19026.277526000002"/>
    <x v="1"/>
    <x v="0"/>
    <x v="3"/>
    <x v="4"/>
  </r>
  <r>
    <n v="1545"/>
    <n v="592"/>
    <x v="0"/>
    <x v="1"/>
    <x v="185"/>
    <x v="4"/>
    <x v="11"/>
    <x v="4"/>
    <s v="Portfolio ISIS"/>
    <x v="6"/>
    <d v="2001-01-05T00:00:00"/>
    <d v="2006-01-05T00:00:00"/>
    <x v="0"/>
    <n v="10000000"/>
    <n v="-4162.0161450000005"/>
    <n v="1.2"/>
    <n v="107.086831"/>
    <n v="111.82739599999999"/>
    <n v="4.7384825833914999"/>
    <n v="-19721.641014876735"/>
    <n v="1270.8263219999999"/>
    <x v="0"/>
    <n v="-18450.814692876735"/>
    <n v="82001.144058000005"/>
    <n v="62982.607774999997"/>
    <n v="-19018.536283000009"/>
    <n v="-567.72159012327393"/>
    <n v="82001.144058000005"/>
    <n v="62982.607774999997"/>
    <n v="-19018.536283000009"/>
    <x v="0"/>
    <n v="-41079.099351150006"/>
    <n v="0"/>
    <n v="62982.607774999997"/>
    <n v="64532.167393999996"/>
    <n v="-19018.536283000009"/>
    <n v="-19018.536283000009"/>
    <n v="-19018.536283000009"/>
    <x v="1"/>
    <x v="0"/>
    <x v="3"/>
    <x v="4"/>
  </r>
  <r>
    <n v="1711"/>
    <n v="914"/>
    <x v="0"/>
    <x v="0"/>
    <x v="185"/>
    <x v="4"/>
    <x v="11"/>
    <x v="4"/>
    <s v="Goldman Sachs"/>
    <x v="6"/>
    <d v="2001-03-22T00:00:00"/>
    <d v="2003-07-14T00:00:00"/>
    <x v="1"/>
    <n v="10000000"/>
    <n v="-2113.347088"/>
    <n v="1.03"/>
    <n v="82.604933000000003"/>
    <n v="86.044360999999995"/>
    <n v="3.7142757877119781"/>
    <n v="-7849.5539199900149"/>
    <n v="882.76474199999996"/>
    <x v="0"/>
    <n v="-6966.7891779900147"/>
    <n v="47256.650528999999"/>
    <n v="40100.285090999998"/>
    <n v="-7156.3654380000007"/>
    <n v="-189.57626000998607"/>
    <n v="41680.365766577997"/>
    <n v="35188.000167352497"/>
    <n v="-6492.3655992255008"/>
    <x v="0"/>
    <n v="-20858.73575856"/>
    <n v="0"/>
    <n v="35188.000167352497"/>
    <n v="35188.000167352497"/>
    <n v="-6492.3655992255008"/>
    <n v="-6492.3655992255008"/>
    <n v="-6492.3655992255008"/>
    <x v="5"/>
    <x v="0"/>
    <x v="3"/>
    <x v="4"/>
  </r>
  <r>
    <n v="1736"/>
    <n v="943"/>
    <x v="0"/>
    <x v="0"/>
    <x v="185"/>
    <x v="4"/>
    <x v="11"/>
    <x v="4"/>
    <s v="JP Morgan"/>
    <x v="6"/>
    <d v="2001-04-02T00:00:00"/>
    <d v="2006-04-02T00:00:00"/>
    <x v="1"/>
    <n v="10000000"/>
    <n v="-4435.2993340000003"/>
    <n v="1.1000000000000001"/>
    <n v="109.71319"/>
    <n v="114.574434"/>
    <n v="4.8566298036714253"/>
    <n v="-21540.606933708426"/>
    <n v="1264.7211750000001"/>
    <x v="0"/>
    <n v="-20275.885758708428"/>
    <n v="1543.104675"/>
    <n v="-19100.521731000001"/>
    <n v="-20643.626405999999"/>
    <n v="-367.7406472915718"/>
    <n v="1361.0183233499999"/>
    <n v="-16760.707818952498"/>
    <n v="-18121.726142302497"/>
    <x v="0"/>
    <n v="-43776.404426580004"/>
    <n v="0"/>
    <n v="-16760.707818952498"/>
    <n v="-16760.707818952498"/>
    <n v="-18121.726142302497"/>
    <n v="-18121.726142302497"/>
    <n v="-18121.726142302497"/>
    <x v="1"/>
    <x v="0"/>
    <x v="3"/>
    <x v="4"/>
  </r>
  <r>
    <n v="1374"/>
    <n v="528"/>
    <x v="0"/>
    <x v="0"/>
    <x v="186"/>
    <x v="1"/>
    <x v="4"/>
    <x v="2"/>
    <s v="Portfolio ISIS"/>
    <x v="2"/>
    <d v="2001-01-05T00:00:00"/>
    <d v="2006-01-05T00:00:00"/>
    <x v="0"/>
    <n v="-10000000"/>
    <n v="4062.0048569999999"/>
    <n v="0.6"/>
    <n v="55.718983000000001"/>
    <n v="55.159728000000001"/>
    <n v="-0.56937043832428935"/>
    <n v="-2312.7854859054823"/>
    <n v="-753.222936"/>
    <x v="0"/>
    <n v="-3066.0084219054825"/>
    <n v="-32563.554679000001"/>
    <n v="-35100.441691"/>
    <n v="-2536.8870119999992"/>
    <n v="529.12140990548323"/>
    <n v="-32563.554679000001"/>
    <n v="-35100.441691"/>
    <n v="-2536.8870119999992"/>
    <x v="0"/>
    <n v="29400.791154966002"/>
    <n v="0"/>
    <n v="-35100.441691"/>
    <n v="-70980.669078999999"/>
    <n v="-2536.8870119999992"/>
    <n v="-2536.8870119999992"/>
    <n v="-2536.8870119999992"/>
    <x v="1"/>
    <x v="1"/>
    <x v="1"/>
    <x v="1"/>
  </r>
  <r>
    <n v="1574"/>
    <n v="620"/>
    <x v="0"/>
    <x v="1"/>
    <x v="186"/>
    <x v="1"/>
    <x v="4"/>
    <x v="2"/>
    <s v="Portfolio ISIS"/>
    <x v="1"/>
    <d v="2001-01-05T00:00:00"/>
    <d v="2006-01-05T00:00:00"/>
    <x v="0"/>
    <n v="10000000"/>
    <n v="-4062.0048569999999"/>
    <n v="0.6"/>
    <n v="55.718983000000001"/>
    <n v="55.159728000000001"/>
    <n v="-0.56937043832428935"/>
    <n v="2312.7854859054823"/>
    <n v="753.222936"/>
    <x v="0"/>
    <n v="3066.0084219054825"/>
    <n v="32563.554679000001"/>
    <n v="35100.441691"/>
    <n v="2536.8870119999992"/>
    <n v="-529.12140990548323"/>
    <n v="32563.554679000001"/>
    <n v="35100.441691"/>
    <n v="2536.8870119999992"/>
    <x v="0"/>
    <n v="-29400.791154966002"/>
    <n v="0"/>
    <n v="35100.441691"/>
    <n v="70980.669078999999"/>
    <n v="2536.8870119999992"/>
    <n v="2536.8870119999992"/>
    <n v="2536.8870119999992"/>
    <x v="1"/>
    <x v="1"/>
    <x v="1"/>
    <x v="1"/>
  </r>
  <r>
    <n v="1718"/>
    <n v="922"/>
    <x v="0"/>
    <x v="0"/>
    <x v="187"/>
    <x v="9"/>
    <x v="4"/>
    <x v="6"/>
    <s v="JP Morgan"/>
    <x v="2"/>
    <d v="2001-03-23T00:00:00"/>
    <d v="2004-03-23T00:00:00"/>
    <x v="0"/>
    <n v="-5000000"/>
    <n v="1327.222884"/>
    <n v="0.53"/>
    <n v="49.395152000000003"/>
    <n v="43.990780999999998"/>
    <n v="-5.5497690062151577"/>
    <n v="-7365.7804259626955"/>
    <n v="-275.19264299999998"/>
    <x v="0"/>
    <n v="-7640.9730689626958"/>
    <n v="-5772.6441439999999"/>
    <n v="-13306.367849"/>
    <n v="-7533.7237050000003"/>
    <n v="107.2493639626955"/>
    <n v="-5772.6441439999999"/>
    <n v="-13306.367849"/>
    <n v="-7533.7237050000003"/>
    <x v="0"/>
    <m/>
    <n v="0"/>
    <n v="-13306.367849"/>
    <n v="-13306.367849"/>
    <n v="-7533.7237050000003"/>
    <n v="-7533.7237050000003"/>
    <n v="-7533.7237050000003"/>
    <x v="4"/>
    <x v="0"/>
    <x v="1"/>
    <x v="9"/>
  </r>
  <r>
    <n v="1720"/>
    <n v="924"/>
    <x v="0"/>
    <x v="0"/>
    <x v="187"/>
    <x v="9"/>
    <x v="4"/>
    <x v="6"/>
    <s v="Goldman Sachs"/>
    <x v="2"/>
    <d v="2001-03-26T00:00:00"/>
    <d v="2004-03-26T00:00:00"/>
    <x v="0"/>
    <n v="-5000000"/>
    <n v="1329.2152719999999"/>
    <n v="0.49"/>
    <n v="49.443846999999998"/>
    <n v="44.034903"/>
    <n v="-5.5502307209944597"/>
    <n v="-7377.4514374694063"/>
    <n v="-272.566686"/>
    <x v="0"/>
    <n v="-7650.0181234694064"/>
    <n v="68.522535000000005"/>
    <n v="-7476.3125710000004"/>
    <n v="-7544.8351060000005"/>
    <n v="105.18301746940597"/>
    <n v="68.522535000000005"/>
    <n v="-7476.3125710000004"/>
    <n v="-7544.8351060000005"/>
    <x v="0"/>
    <m/>
    <n v="0"/>
    <n v="-7476.3125710000004"/>
    <n v="-7476.3125710000004"/>
    <n v="-7544.8351060000005"/>
    <n v="-7544.8351060000005"/>
    <n v="-7544.8351060000005"/>
    <x v="4"/>
    <x v="0"/>
    <x v="1"/>
    <x v="9"/>
  </r>
  <r>
    <n v="1724"/>
    <n v="928"/>
    <x v="0"/>
    <x v="0"/>
    <x v="187"/>
    <x v="9"/>
    <x v="4"/>
    <x v="6"/>
    <s v="Merrill Lynch Int"/>
    <x v="2"/>
    <d v="2001-03-27T00:00:00"/>
    <d v="2006-03-27T00:00:00"/>
    <x v="0"/>
    <n v="10000000"/>
    <n v="-4237.8403710000002"/>
    <n v="0.64"/>
    <n v="63.228247000000003"/>
    <n v="56.481005000000003"/>
    <n v="-6.9028397915008242"/>
    <n v="29253.133142967417"/>
    <n v="775.22326799999996"/>
    <x v="0"/>
    <n v="30028.356410967419"/>
    <n v="4581.3154379999996"/>
    <n v="34056.536384999999"/>
    <n v="29475.220947000002"/>
    <n v="-553.13546396741731"/>
    <n v="4581.3154379999996"/>
    <n v="34056.536384999999"/>
    <n v="29475.220947000002"/>
    <x v="0"/>
    <m/>
    <n v="0"/>
    <n v="34056.536384999999"/>
    <n v="34056.536384999999"/>
    <n v="29475.220947000002"/>
    <n v="29475.220947000002"/>
    <n v="29475.220947000002"/>
    <x v="1"/>
    <x v="0"/>
    <x v="1"/>
    <x v="9"/>
  </r>
  <r>
    <n v="1739"/>
    <n v="945"/>
    <x v="0"/>
    <x v="0"/>
    <x v="187"/>
    <x v="9"/>
    <x v="4"/>
    <x v="6"/>
    <s v="LBIE"/>
    <x v="2"/>
    <d v="2001-04-02T00:00:00"/>
    <d v="2004-04-02T00:00:00"/>
    <x v="0"/>
    <n v="-10000000"/>
    <n v="2669.93822"/>
    <n v="0.43"/>
    <n v="49.558691000000003"/>
    <n v="44.139004"/>
    <n v="-5.6034600938663344"/>
    <n v="-14960.892268858513"/>
    <n v="-554.79310499999997"/>
    <x v="0"/>
    <n v="-15515.685373858514"/>
    <n v="18093.604815999999"/>
    <n v="2928.98981"/>
    <n v="-15164.615006"/>
    <n v="351.07036785851415"/>
    <n v="18093.604815999999"/>
    <n v="2928.98981"/>
    <n v="-15164.615006"/>
    <x v="0"/>
    <m/>
    <n v="0"/>
    <n v="2928.98981"/>
    <n v="2928.98981"/>
    <n v="-15164.615006"/>
    <n v="-15164.615006"/>
    <n v="-15164.615006"/>
    <x v="4"/>
    <x v="0"/>
    <x v="1"/>
    <x v="9"/>
  </r>
  <r>
    <n v="1722"/>
    <n v="926"/>
    <x v="0"/>
    <x v="0"/>
    <x v="188"/>
    <x v="9"/>
    <x v="6"/>
    <x v="8"/>
    <s v="Goldman Sachs"/>
    <x v="6"/>
    <d v="2001-03-26T00:00:00"/>
    <d v="2006-03-26T00:00:00"/>
    <x v="0"/>
    <n v="-5000000"/>
    <n v="2098.1379390000002"/>
    <n v="0.4"/>
    <n v="39.648069999999997"/>
    <n v="36.638542000000001"/>
    <n v="-3.1395195806341412"/>
    <n v="-6587.1451423618619"/>
    <n v="-254.057523"/>
    <x v="0"/>
    <n v="-6841.2026653618623"/>
    <n v="-1212.7917379999999"/>
    <n v="-7856.8757310000001"/>
    <n v="-6644.0839930000002"/>
    <n v="197.11867236186208"/>
    <n v="-1212.7917379999999"/>
    <n v="-7856.8757310000001"/>
    <n v="-6644.0839930000002"/>
    <x v="0"/>
    <m/>
    <n v="0"/>
    <n v="-7856.8757310000001"/>
    <n v="-7856.8757310000001"/>
    <n v="-6644.0839930000002"/>
    <n v="-6644.0839930000002"/>
    <n v="-6644.0839930000002"/>
    <x v="1"/>
    <x v="0"/>
    <x v="1"/>
    <x v="9"/>
  </r>
  <r>
    <n v="1663"/>
    <n v="874"/>
    <x v="0"/>
    <x v="0"/>
    <x v="189"/>
    <x v="10"/>
    <x v="6"/>
    <x v="11"/>
    <s v="LBIE"/>
    <x v="6"/>
    <d v="2001-03-02T00:00:00"/>
    <d v="2006-03-02T00:00:00"/>
    <x v="0"/>
    <n v="-10000000"/>
    <n v="4186.3442349999996"/>
    <n v="0.74"/>
    <n v="65.102542999999997"/>
    <n v="64.109948000000003"/>
    <n v="-1.0187989965758162"/>
    <n v="-4265.0433059389525"/>
    <n v="-738.83526600000005"/>
    <x v="0"/>
    <n v="-5003.8785719389525"/>
    <n v="-44708.751607999999"/>
    <n v="-49236.040990000001"/>
    <n v="-4527.2893820000027"/>
    <n v="476.58918993894986"/>
    <n v="-44708.751607999999"/>
    <n v="-49236.040990000001"/>
    <n v="-4527.2893820000027"/>
    <x v="0"/>
    <n v="30989.413199587496"/>
    <n v="0"/>
    <n v="-49236.040990000001"/>
    <n v="-49236.040990000001"/>
    <n v="-4527.2893820000027"/>
    <n v="-4527.2893820000027"/>
    <n v="-4527.2893820000027"/>
    <x v="1"/>
    <x v="5"/>
    <x v="1"/>
    <x v="10"/>
  </r>
  <r>
    <n v="1668"/>
    <n v="875"/>
    <x v="0"/>
    <x v="0"/>
    <x v="189"/>
    <x v="10"/>
    <x v="6"/>
    <x v="11"/>
    <s v="Merrill Lynch Int"/>
    <x v="6"/>
    <d v="2001-03-05T00:00:00"/>
    <d v="2006-03-05T00:00:00"/>
    <x v="0"/>
    <n v="-10000000"/>
    <n v="4188.0569809999997"/>
    <n v="0.71"/>
    <n v="65.144426999999993"/>
    <n v="64.151427999999996"/>
    <n v="-1.0188893680925948"/>
    <n v="-4267.1667309068698"/>
    <n v="-735.16343399999994"/>
    <x v="0"/>
    <n v="-5002.3301649068699"/>
    <n v="-30848.254652"/>
    <n v="-35354.682704999999"/>
    <n v="-4506.4280529999996"/>
    <n v="495.90211190687023"/>
    <n v="-30848.254652"/>
    <n v="-35354.682704999999"/>
    <n v="-4506.4280529999996"/>
    <x v="0"/>
    <n v="31002.091801852497"/>
    <n v="0"/>
    <n v="-35354.682704999999"/>
    <n v="-35354.682704999999"/>
    <n v="-4506.4280529999996"/>
    <n v="-4506.4280529999996"/>
    <n v="-4506.4280529999996"/>
    <x v="1"/>
    <x v="5"/>
    <x v="1"/>
    <x v="10"/>
  </r>
  <r>
    <n v="1723"/>
    <n v="927"/>
    <x v="0"/>
    <x v="0"/>
    <x v="189"/>
    <x v="10"/>
    <x v="6"/>
    <x v="11"/>
    <s v="Bear Stearns"/>
    <x v="6"/>
    <d v="2001-03-22T00:00:00"/>
    <d v="2006-03-22T00:00:00"/>
    <x v="0"/>
    <n v="-5000000"/>
    <n v="2109.0074060000002"/>
    <n v="0.68"/>
    <n v="65.377577000000002"/>
    <n v="64.383433999999994"/>
    <n v="-1.0190214801364017"/>
    <n v="-2149.1238484807532"/>
    <n v="-363.625407"/>
    <x v="0"/>
    <n v="-2512.7492554807532"/>
    <n v="-6805.0961230000003"/>
    <n v="-9062.6216729999996"/>
    <n v="-2257.5255499999994"/>
    <n v="255.22370548075378"/>
    <n v="-6805.0961230000003"/>
    <n v="-9062.6216729999996"/>
    <n v="-2257.5255499999994"/>
    <x v="0"/>
    <n v="15611.927322915"/>
    <n v="0"/>
    <n v="-9062.6216729999996"/>
    <n v="-9062.6216729999996"/>
    <n v="-2257.5255499999994"/>
    <n v="-2257.5255499999994"/>
    <n v="-2257.5255499999994"/>
    <x v="1"/>
    <x v="5"/>
    <x v="1"/>
    <x v="10"/>
  </r>
  <r>
    <n v="1695"/>
    <n v="901"/>
    <x v="0"/>
    <x v="2"/>
    <x v="190"/>
    <x v="4"/>
    <x v="8"/>
    <x v="3"/>
    <s v="CSFB Intl"/>
    <x v="0"/>
    <d v="2000-08-04T00:00:00"/>
    <d v="2003-08-04T00:00:00"/>
    <x v="0"/>
    <n v="-10000000"/>
    <n v="2135.720542"/>
    <n v="2"/>
    <n v="165.269722"/>
    <n v="164.36622800000001"/>
    <n v="-0.58144618549215166"/>
    <n v="-1241.8065624231306"/>
    <n v="-1604.7628499999998"/>
    <x v="0"/>
    <n v="-2846.5694124231304"/>
    <n v="-107081.060984"/>
    <n v="-109611.183745"/>
    <n v="-2530.122761000006"/>
    <n v="316.44665142312442"/>
    <n v="-107081.060984"/>
    <n v="-109611.183745"/>
    <n v="-2530.122761000006"/>
    <x v="0"/>
    <n v="21079.56174954"/>
    <n v="-102777.777778"/>
    <n v="-212388.96152300001"/>
    <n v="-136251.43188400002"/>
    <n v="-2530.122761000006"/>
    <n v="-2530.122761000006"/>
    <n v="-2530.122761000006"/>
    <x v="5"/>
    <x v="0"/>
    <x v="3"/>
    <x v="4"/>
  </r>
  <r>
    <n v="1696"/>
    <n v="902"/>
    <x v="0"/>
    <x v="3"/>
    <x v="190"/>
    <x v="4"/>
    <x v="8"/>
    <x v="3"/>
    <s v="EnronCredit.com"/>
    <x v="0"/>
    <d v="2000-08-04T00:00:00"/>
    <d v="2003-08-04T00:00:00"/>
    <x v="0"/>
    <n v="10000000"/>
    <n v="-2135.720542"/>
    <n v="2"/>
    <n v="165.269722"/>
    <n v="164.36622800000001"/>
    <n v="-0.58144618549215166"/>
    <n v="1241.8065624231306"/>
    <n v="1604.7628499999998"/>
    <x v="0"/>
    <n v="2846.5694124231304"/>
    <n v="107081.060984"/>
    <n v="109611.183745"/>
    <n v="2530.122761000006"/>
    <n v="-316.44665142312442"/>
    <n v="107081.060984"/>
    <n v="109611.183745"/>
    <n v="2530.122761000006"/>
    <x v="0"/>
    <n v="-21079.56174954"/>
    <n v="102777.777778"/>
    <n v="212388.96152300001"/>
    <n v="136251.43188400002"/>
    <n v="2530.122761000006"/>
    <n v="2530.122761000006"/>
    <n v="2530.122761000006"/>
    <x v="5"/>
    <x v="0"/>
    <x v="3"/>
    <x v="4"/>
  </r>
  <r>
    <n v="1697"/>
    <n v="903"/>
    <x v="0"/>
    <x v="4"/>
    <x v="190"/>
    <x v="4"/>
    <x v="8"/>
    <x v="3"/>
    <s v="Enron North America"/>
    <x v="0"/>
    <d v="2000-08-04T00:00:00"/>
    <d v="2003-08-04T00:00:00"/>
    <x v="0"/>
    <n v="-10000000"/>
    <n v="2135.720542"/>
    <n v="2"/>
    <n v="165.269722"/>
    <n v="164.36622800000001"/>
    <n v="-0.58144618549215166"/>
    <n v="-1241.8065624231306"/>
    <n v="-1604.7628499999998"/>
    <x v="0"/>
    <n v="-2846.5694124231304"/>
    <n v="-107081.060984"/>
    <n v="-109611.183745"/>
    <n v="-2530.122761000006"/>
    <n v="316.44665142312442"/>
    <n v="-107081.060984"/>
    <n v="-109611.183745"/>
    <n v="-2530.122761000006"/>
    <x v="0"/>
    <n v="21079.56174954"/>
    <n v="-102777.777778"/>
    <n v="-212388.96152300001"/>
    <n v="-136251.43188400002"/>
    <n v="-2530.122761000006"/>
    <n v="-2530.122761000006"/>
    <n v="-2530.122761000006"/>
    <x v="5"/>
    <x v="0"/>
    <x v="3"/>
    <x v="4"/>
  </r>
  <r>
    <n v="23"/>
    <n v="112"/>
    <x v="0"/>
    <x v="2"/>
    <x v="191"/>
    <x v="6"/>
    <x v="2"/>
    <x v="3"/>
    <s v="Swiss Re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  <x v="4"/>
    <x v="1"/>
    <x v="6"/>
  </r>
  <r>
    <n v="24"/>
    <n v="114"/>
    <x v="0"/>
    <x v="2"/>
    <x v="191"/>
    <x v="6"/>
    <x v="2"/>
    <x v="3"/>
    <s v="Swiss Re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  <x v="4"/>
    <x v="1"/>
    <x v="6"/>
  </r>
  <r>
    <n v="26"/>
    <n v="113"/>
    <x v="0"/>
    <x v="3"/>
    <x v="191"/>
    <x v="6"/>
    <x v="2"/>
    <x v="3"/>
    <s v="EnronCredit.com"/>
    <x v="4"/>
    <d v="2000-07-21T00:00:00"/>
    <d v="2005-07-21T00:00:00"/>
    <x v="0"/>
    <n v="10000000"/>
    <n v="-3679.3120680000002"/>
    <n v="0.25"/>
    <n v="38.300477999999998"/>
    <n v="38.242082000000003"/>
    <n v="-3.5812889099236078E-2"/>
    <n v="131.76679505276496"/>
    <n v="451.95556199999999"/>
    <x v="0"/>
    <n v="583.72235705276489"/>
    <n v="-46200.500806999997"/>
    <n v="-45950.788472"/>
    <n v="249.71233499999653"/>
    <n v="-334.01002205276836"/>
    <n v="-46200.500806999997"/>
    <n v="-45950.788472"/>
    <n v="249.71233499999653"/>
    <x v="0"/>
    <n v="-15131.170879650001"/>
    <n v="12847.222222"/>
    <n v="-33103.566250000003"/>
    <n v="36239.115861999991"/>
    <n v="249.71233499998925"/>
    <n v="249.71233499998925"/>
    <n v="249.71233499999653"/>
    <x v="0"/>
    <x v="4"/>
    <x v="1"/>
    <x v="6"/>
  </r>
  <r>
    <n v="28"/>
    <n v="115"/>
    <x v="0"/>
    <x v="3"/>
    <x v="191"/>
    <x v="6"/>
    <x v="2"/>
    <x v="3"/>
    <s v="EnronCredit.com"/>
    <x v="4"/>
    <d v="2000-07-21T00:00:00"/>
    <d v="2005-07-21T00:00:00"/>
    <x v="0"/>
    <n v="10000000"/>
    <n v="-3679.3120680000002"/>
    <n v="0.25"/>
    <n v="38.300477999999998"/>
    <n v="38.242082000000003"/>
    <n v="-3.5812889099236078E-2"/>
    <n v="131.76679505276496"/>
    <n v="451.95556199999999"/>
    <x v="0"/>
    <n v="583.72235705276489"/>
    <n v="-46200.500806999997"/>
    <n v="-45950.788472"/>
    <n v="249.71233499999653"/>
    <n v="-334.01002205276836"/>
    <n v="-46200.500806999997"/>
    <n v="-45950.788472"/>
    <n v="249.71233499999653"/>
    <x v="0"/>
    <n v="-15131.170879650001"/>
    <n v="12847.222222"/>
    <n v="-33103.566250000003"/>
    <n v="36239.115861999991"/>
    <n v="249.71233499998925"/>
    <n v="249.71233499998925"/>
    <n v="249.71233499999653"/>
    <x v="0"/>
    <x v="4"/>
    <x v="1"/>
    <x v="6"/>
  </r>
  <r>
    <n v="31"/>
    <n v="116"/>
    <x v="0"/>
    <x v="4"/>
    <x v="191"/>
    <x v="6"/>
    <x v="2"/>
    <x v="3"/>
    <s v="Enron North America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  <x v="4"/>
    <x v="1"/>
    <x v="6"/>
  </r>
  <r>
    <n v="32"/>
    <n v="117"/>
    <x v="0"/>
    <x v="4"/>
    <x v="191"/>
    <x v="6"/>
    <x v="2"/>
    <x v="3"/>
    <s v="Enron North America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  <x v="4"/>
    <x v="1"/>
    <x v="6"/>
  </r>
  <r>
    <n v="1375"/>
    <n v="529"/>
    <x v="0"/>
    <x v="0"/>
    <x v="192"/>
    <x v="5"/>
    <x v="0"/>
    <x v="3"/>
    <s v="Portfolio ISIS"/>
    <x v="3"/>
    <d v="2001-01-05T00:00:00"/>
    <d v="2006-01-05T00:00:00"/>
    <x v="0"/>
    <n v="-10000000"/>
    <n v="4109.2130950000001"/>
    <n v="0.98"/>
    <n v="99.295305999999997"/>
    <n v="98.654715999999993"/>
    <n v="-0.58472746198606829"/>
    <n v="-2402.7697437992665"/>
    <n v="-964.73152200000004"/>
    <x v="0"/>
    <n v="-3367.5012657992665"/>
    <n v="-18635.052468000002"/>
    <n v="-21534.725071000001"/>
    <n v="-2899.6726029999991"/>
    <n v="467.82866279926748"/>
    <n v="-18635.052468000002"/>
    <n v="-21534.725071000001"/>
    <n v="-2899.6726029999991"/>
    <x v="0"/>
    <n v="23658.7943944625"/>
    <n v="0"/>
    <n v="-21534.725071000001"/>
    <n v="-224459.050437"/>
    <n v="-2899.6726029999991"/>
    <n v="-2899.6726029999991"/>
    <n v="-2899.6726029999991"/>
    <x v="1"/>
    <x v="3"/>
    <x v="1"/>
    <x v="5"/>
  </r>
  <r>
    <n v="1546"/>
    <n v="593"/>
    <x v="0"/>
    <x v="1"/>
    <x v="192"/>
    <x v="5"/>
    <x v="0"/>
    <x v="3"/>
    <s v="Portfolio ISIS"/>
    <x v="1"/>
    <d v="2001-01-05T00:00:00"/>
    <d v="2006-01-05T00:00:00"/>
    <x v="0"/>
    <n v="10000000"/>
    <n v="-4109.2130950000001"/>
    <n v="0.98"/>
    <n v="99.295305999999997"/>
    <n v="98.654715999999993"/>
    <n v="-0.58472746198606829"/>
    <n v="2402.7697437992665"/>
    <n v="964.73152200000004"/>
    <x v="0"/>
    <n v="3367.5012657992665"/>
    <n v="18635.052468000002"/>
    <n v="21534.725071000001"/>
    <n v="2899.6726029999991"/>
    <n v="-467.82866279926748"/>
    <n v="18635.052468000002"/>
    <n v="21534.725071000001"/>
    <n v="2899.6726029999991"/>
    <x v="0"/>
    <n v="-23658.7943944625"/>
    <n v="0"/>
    <n v="21534.725071000001"/>
    <n v="224459.050437"/>
    <n v="2899.6726029999991"/>
    <n v="2899.6726029999991"/>
    <n v="2899.6726029999991"/>
    <x v="1"/>
    <x v="3"/>
    <x v="1"/>
    <x v="5"/>
  </r>
  <r>
    <n v="49"/>
    <n v="147"/>
    <x v="0"/>
    <x v="0"/>
    <x v="193"/>
    <x v="10"/>
    <x v="4"/>
    <x v="3"/>
    <s v="LBIE"/>
    <x v="3"/>
    <d v="2000-08-21T00:00:00"/>
    <d v="2005-08-21T00:00:00"/>
    <x v="0"/>
    <n v="5000000"/>
    <n v="-1858.1901250000001"/>
    <n v="0.41"/>
    <n v="152.00923700000001"/>
    <n v="151.31529599999999"/>
    <n v="-0.55878072999479733"/>
    <n v="1038.3208345166238"/>
    <n v="573.09178500000007"/>
    <x v="0"/>
    <n v="1611.4126195166239"/>
    <n v="-207127.67035999999"/>
    <n v="-206005.609192"/>
    <n v="1122.0611679999856"/>
    <n v="-489.35145151663824"/>
    <n v="-207127.67035999999"/>
    <n v="-206005.609192"/>
    <n v="1122.0611679999856"/>
    <x v="0"/>
    <n v="-13755.2524003125"/>
    <n v="10477.777778"/>
    <n v="-195527.83141400001"/>
    <n v="-25751.455692000018"/>
    <n v="1122.0611679999856"/>
    <n v="1122.0611679999856"/>
    <n v="1122.0611679999856"/>
    <x v="0"/>
    <x v="5"/>
    <x v="1"/>
    <x v="10"/>
  </r>
  <r>
    <n v="153"/>
    <n v="210"/>
    <x v="0"/>
    <x v="0"/>
    <x v="193"/>
    <x v="10"/>
    <x v="4"/>
    <x v="3"/>
    <s v="Merrill Lynch Int"/>
    <x v="3"/>
    <d v="2000-09-25T00:00:00"/>
    <d v="2005-09-25T00:00:00"/>
    <x v="0"/>
    <n v="-5000000"/>
    <n v="1895.6608920000001"/>
    <n v="0.44"/>
    <n v="152.461432"/>
    <n v="151.771072"/>
    <n v="-0.56478357844730576"/>
    <n v="-1070.6381421063716"/>
    <n v="-572.73097200000007"/>
    <x v="0"/>
    <n v="-1643.3691141063716"/>
    <n v="207878.04844899999"/>
    <n v="206743.38904899999"/>
    <n v="-1134.6594000000041"/>
    <n v="508.70971410636753"/>
    <n v="207878.04844899999"/>
    <n v="206743.38904899999"/>
    <n v="-1134.6594000000041"/>
    <x v="0"/>
    <n v="14032.629753030002"/>
    <n v="-11122.222222"/>
    <n v="195621.16682699998"/>
    <n v="26247.037715999992"/>
    <n v="-1134.6594000000041"/>
    <n v="-1134.6594000000041"/>
    <n v="-1134.6594000000041"/>
    <x v="0"/>
    <x v="5"/>
    <x v="1"/>
    <x v="10"/>
  </r>
  <r>
    <n v="1670"/>
    <n v="878"/>
    <x v="0"/>
    <x v="0"/>
    <x v="193"/>
    <x v="10"/>
    <x v="4"/>
    <x v="3"/>
    <s v="Merrill Lynch Int"/>
    <x v="5"/>
    <d v="2001-03-07T00:00:00"/>
    <d v="2006-03-07T00:00:00"/>
    <x v="0"/>
    <n v="10000000"/>
    <n v="-4293.7853640000003"/>
    <n v="1.615"/>
    <n v="154.63043099999999"/>
    <n v="153.94739899999999"/>
    <n v="-0.60142536157054372"/>
    <n v="2582.3914150500091"/>
    <n v="1473.885636"/>
    <x v="0"/>
    <n v="4056.277051050009"/>
    <n v="40625.527213000001"/>
    <n v="43960.278197"/>
    <n v="3334.7509839999984"/>
    <n v="-721.52606705001062"/>
    <n v="40625.527213000001"/>
    <n v="43960.278197"/>
    <n v="3334.7509839999984"/>
    <x v="0"/>
    <n v="-31784.746157010002"/>
    <n v="0"/>
    <n v="43960.278197"/>
    <n v="43960.278197"/>
    <n v="3334.7509839999984"/>
    <n v="3334.7509839999984"/>
    <n v="3334.7509839999984"/>
    <x v="1"/>
    <x v="5"/>
    <x v="1"/>
    <x v="10"/>
  </r>
  <r>
    <n v="1671"/>
    <n v="879"/>
    <x v="0"/>
    <x v="0"/>
    <x v="193"/>
    <x v="10"/>
    <x v="4"/>
    <x v="3"/>
    <s v="Merrill Lynch Int"/>
    <x v="5"/>
    <d v="2001-03-07T00:00:00"/>
    <d v="2006-03-07T00:00:00"/>
    <x v="0"/>
    <n v="5000000"/>
    <n v="-2153.2622430000001"/>
    <n v="1.7"/>
    <n v="154.63043099999999"/>
    <n v="153.94739899999999"/>
    <n v="-0.60134036991310025"/>
    <n v="1294.8435137255319"/>
    <n v="748.50357899999995"/>
    <x v="0"/>
    <n v="2043.3470927255319"/>
    <n v="38275.728346999997"/>
    <n v="39981.536246000003"/>
    <n v="1705.8078990000067"/>
    <n v="-337.53919372552514"/>
    <n v="38275.728346999997"/>
    <n v="39981.536246000003"/>
    <n v="1705.8078990000067"/>
    <x v="0"/>
    <n v="-15939.523753807502"/>
    <n v="0"/>
    <n v="39981.536246000003"/>
    <n v="39981.536246000003"/>
    <n v="1705.8078990000067"/>
    <n v="1705.8078990000067"/>
    <n v="1705.8078990000067"/>
    <x v="1"/>
    <x v="5"/>
    <x v="1"/>
    <x v="10"/>
  </r>
  <r>
    <n v="1714"/>
    <n v="918"/>
    <x v="0"/>
    <x v="0"/>
    <x v="193"/>
    <x v="10"/>
    <x v="4"/>
    <x v="3"/>
    <s v="JP Morgan"/>
    <x v="5"/>
    <d v="2001-03-22T00:00:00"/>
    <d v="2006-03-22T00:00:00"/>
    <x v="0"/>
    <n v="-10000000"/>
    <n v="4323.5139730000001"/>
    <n v="1.6"/>
    <n v="154.827279"/>
    <n v="154.14649"/>
    <n v="-0.60145008116110743"/>
    <n v="-2600.3778299620321"/>
    <n v="-1464.8406089999999"/>
    <x v="0"/>
    <n v="-4065.218438962032"/>
    <n v="-26950.616413"/>
    <n v="-30279.345499999999"/>
    <n v="-3328.7290869999997"/>
    <n v="736.48935196203229"/>
    <n v="-26950.616413"/>
    <n v="-30279.345499999999"/>
    <n v="-3328.7290869999997"/>
    <x v="0"/>
    <n v="32004.812185132501"/>
    <n v="0"/>
    <n v="-30279.345499999999"/>
    <n v="-30279.345499999999"/>
    <n v="-3328.7290869999997"/>
    <n v="-3328.7290869999997"/>
    <n v="-3328.7290869999997"/>
    <x v="1"/>
    <x v="5"/>
    <x v="1"/>
    <x v="10"/>
  </r>
  <r>
    <n v="1733"/>
    <n v="940"/>
    <x v="0"/>
    <x v="0"/>
    <x v="193"/>
    <x v="10"/>
    <x v="4"/>
    <x v="3"/>
    <s v="LBIE"/>
    <x v="5"/>
    <d v="2001-03-30T00:00:00"/>
    <d v="2002-03-30T00:00:00"/>
    <x v="0"/>
    <n v="10000000"/>
    <n v="-928.81597199999999"/>
    <n v="1.05"/>
    <n v="107.09273"/>
    <n v="106.021936"/>
    <n v="-0.54051288239209683"/>
    <n v="502.03699823753709"/>
    <n v="1054.650093"/>
    <x v="0"/>
    <n v="1556.6870912375371"/>
    <n v="-851.23308999999995"/>
    <n v="474.86590000000001"/>
    <n v="1326.09899"/>
    <n v="-230.5881012375371"/>
    <n v="-851.23308999999995"/>
    <n v="474.86590000000001"/>
    <n v="1326.09899"/>
    <x v="0"/>
    <n v="-6875.5602327300003"/>
    <n v="0"/>
    <n v="474.86590000000001"/>
    <n v="474.86590000000001"/>
    <n v="1326.09899"/>
    <n v="1326.09899"/>
    <n v="1326.09899"/>
    <x v="2"/>
    <x v="5"/>
    <x v="1"/>
    <x v="10"/>
  </r>
  <r>
    <n v="1751"/>
    <n v="957"/>
    <x v="0"/>
    <x v="11"/>
    <x v="56"/>
    <x v="10"/>
    <x v="4"/>
    <x v="8"/>
    <s v="Baskets"/>
    <x v="7"/>
    <d v="2001-03-29T00:00:00"/>
    <d v="2006-04-05T00:00:00"/>
    <x v="1"/>
    <n v="20000000"/>
    <n v="-8933.5572300000003"/>
    <n v="1.65"/>
    <n v="154.27609699999999"/>
    <n v="154.27609699999999"/>
    <n v="0"/>
    <n v="96565.694111999997"/>
    <n v="1098.7109270000001"/>
    <x v="0"/>
    <n v="96565.694111999997"/>
    <n v="0"/>
    <n v="96565.694111999997"/>
    <n v="96565.694111999997"/>
    <n v="0"/>
    <n v="0"/>
    <n v="84736.396583279988"/>
    <n v="84736.396583279988"/>
    <x v="0"/>
    <n v="0"/>
    <n v="804.375"/>
    <n v="85540.771583279988"/>
    <n v="85540.771583279988"/>
    <n v="85540.771583279988"/>
    <n v="85540.771583279988"/>
    <n v="84736.396583279988"/>
    <x v="1"/>
    <x v="5"/>
    <x v="1"/>
    <x v="10"/>
  </r>
  <r>
    <n v="1752"/>
    <n v="958"/>
    <x v="0"/>
    <x v="11"/>
    <x v="73"/>
    <x v="5"/>
    <x v="4"/>
    <x v="11"/>
    <s v="Baskets"/>
    <x v="7"/>
    <d v="2001-03-29T00:00:00"/>
    <d v="2006-06-30T00:00:00"/>
    <x v="1"/>
    <n v="20000000"/>
    <n v="-9236.9826869999997"/>
    <n v="1"/>
    <n v="102.161948"/>
    <n v="102.161948"/>
    <n v="0"/>
    <n v="-16718.792824"/>
    <n v="817.76459199999999"/>
    <x v="0"/>
    <n v="-16718.792824"/>
    <n v="0"/>
    <n v="-16718.792824"/>
    <n v="-16718.792824"/>
    <n v="0"/>
    <n v="0"/>
    <n v="-14670.740703059999"/>
    <n v="-14670.740703059999"/>
    <x v="0"/>
    <n v="0"/>
    <n v="487.5"/>
    <n v="-14183.240703059999"/>
    <n v="-14183.240703059999"/>
    <n v="-14183.240703059999"/>
    <n v="-14183.240703059999"/>
    <n v="-14670.740703059999"/>
    <x v="1"/>
    <x v="3"/>
    <x v="1"/>
    <x v="5"/>
  </r>
  <r>
    <n v="1753"/>
    <n v="959"/>
    <x v="0"/>
    <x v="0"/>
    <x v="73"/>
    <x v="5"/>
    <x v="4"/>
    <x v="11"/>
    <s v="Baskets"/>
    <x v="2"/>
    <d v="2001-03-29T00:00:00"/>
    <d v="2006-06-30T00:00:00"/>
    <x v="1"/>
    <n v="-20000000"/>
    <n v="9236.9826869999997"/>
    <n v="1"/>
    <n v="102.161948"/>
    <n v="102.161948"/>
    <n v="0"/>
    <n v="16718.792824"/>
    <n v="-817.76459199999999"/>
    <x v="0"/>
    <n v="16718.792824"/>
    <n v="0"/>
    <n v="16718.792824"/>
    <n v="16718.792824"/>
    <n v="0"/>
    <n v="0"/>
    <n v="14670.740703059999"/>
    <n v="14670.740703059999"/>
    <x v="0"/>
    <n v="0"/>
    <n v="-487.5"/>
    <n v="14183.240703059999"/>
    <n v="14183.240703059999"/>
    <n v="14183.240703059999"/>
    <n v="14183.240703059999"/>
    <n v="14670.740703059999"/>
    <x v="1"/>
    <x v="3"/>
    <x v="1"/>
    <x v="5"/>
  </r>
  <r>
    <n v="1754"/>
    <n v="960"/>
    <x v="0"/>
    <x v="11"/>
    <x v="6"/>
    <x v="5"/>
    <x v="4"/>
    <x v="4"/>
    <s v="Baskets"/>
    <x v="7"/>
    <d v="2001-03-29T00:00:00"/>
    <d v="2006-06-30T00:00:00"/>
    <x v="1"/>
    <n v="20000000"/>
    <n v="-9095.5009639999989"/>
    <n v="0.75"/>
    <n v="70.458690000000004"/>
    <n v="70.458690000000004"/>
    <n v="0"/>
    <n v="43762.915202999997"/>
    <n v="518.39200000000005"/>
    <x v="0"/>
    <n v="43762.915202999997"/>
    <n v="0"/>
    <n v="43762.915202999997"/>
    <n v="43762.915202999997"/>
    <n v="0"/>
    <n v="0"/>
    <n v="38401.958090632492"/>
    <n v="38401.958090632492"/>
    <x v="0"/>
    <n v="0"/>
    <n v="365.625"/>
    <n v="38767.583090632492"/>
    <n v="38767.583090632492"/>
    <n v="38767.583090632492"/>
    <n v="38767.583090632492"/>
    <n v="38401.958090632492"/>
    <x v="1"/>
    <x v="3"/>
    <x v="1"/>
    <x v="5"/>
  </r>
  <r>
    <n v="1755"/>
    <n v="961"/>
    <x v="0"/>
    <x v="0"/>
    <x v="6"/>
    <x v="5"/>
    <x v="4"/>
    <x v="4"/>
    <s v="Baskets"/>
    <x v="2"/>
    <d v="2001-03-29T00:00:00"/>
    <d v="2006-06-30T00:00:00"/>
    <x v="1"/>
    <n v="-20000000"/>
    <n v="9095.5009639999989"/>
    <n v="0.75"/>
    <n v="70.458690000000004"/>
    <n v="70.458690000000004"/>
    <n v="0"/>
    <n v="-43762.915202999997"/>
    <n v="-518.39200000000005"/>
    <x v="0"/>
    <n v="-43762.915202999997"/>
    <n v="0"/>
    <n v="-43762.915202999997"/>
    <n v="-43762.915202999997"/>
    <n v="0"/>
    <n v="0"/>
    <n v="-38401.958090632492"/>
    <n v="-38401.958090632492"/>
    <x v="0"/>
    <n v="0"/>
    <n v="-365.625"/>
    <n v="-38767.583090632492"/>
    <n v="-38767.583090632492"/>
    <n v="-38767.583090632492"/>
    <n v="-38767.583090632492"/>
    <n v="-38401.958090632492"/>
    <x v="1"/>
    <x v="3"/>
    <x v="1"/>
    <x v="5"/>
  </r>
  <r>
    <n v="1756"/>
    <n v="962"/>
    <x v="0"/>
    <x v="11"/>
    <x v="114"/>
    <x v="9"/>
    <x v="4"/>
    <x v="6"/>
    <s v="Baskets"/>
    <x v="7"/>
    <d v="2001-03-29T00:00:00"/>
    <d v="2006-06-30T00:00:00"/>
    <x v="1"/>
    <n v="20000000"/>
    <n v="-9265.0873780000002"/>
    <n v="1.45"/>
    <n v="142.63259099999999"/>
    <n v="142.63259099999999"/>
    <n v="0"/>
    <n v="25169.351208"/>
    <n v="1176.054905"/>
    <x v="0"/>
    <n v="25169.351208"/>
    <n v="0"/>
    <n v="25169.351208"/>
    <n v="25169.351208"/>
    <n v="0"/>
    <n v="0"/>
    <n v="22086.10568502"/>
    <n v="22086.10568502"/>
    <x v="0"/>
    <n v="0"/>
    <n v="706.875"/>
    <n v="22792.98068502"/>
    <n v="22792.98068502"/>
    <n v="22792.98068502"/>
    <n v="22792.98068502"/>
    <n v="22086.10568502"/>
    <x v="1"/>
    <x v="0"/>
    <x v="1"/>
    <x v="9"/>
  </r>
  <r>
    <n v="1757"/>
    <n v="963"/>
    <x v="0"/>
    <x v="0"/>
    <x v="114"/>
    <x v="9"/>
    <x v="4"/>
    <x v="6"/>
    <s v="Baskets"/>
    <x v="2"/>
    <d v="2001-03-29T00:00:00"/>
    <d v="2006-06-30T00:00:00"/>
    <x v="1"/>
    <n v="-20000000"/>
    <n v="9265.0873780000002"/>
    <n v="1.45"/>
    <n v="142.63259099999999"/>
    <n v="142.63259099999999"/>
    <n v="0"/>
    <n v="-25169.351208"/>
    <n v="-1176.054905"/>
    <x v="0"/>
    <n v="-25169.351208"/>
    <n v="0"/>
    <n v="-25169.351208"/>
    <n v="-25169.351208"/>
    <n v="0"/>
    <n v="0"/>
    <n v="-22086.10568502"/>
    <n v="-22086.10568502"/>
    <x v="0"/>
    <n v="0"/>
    <n v="-706.875"/>
    <n v="-22792.98068502"/>
    <n v="-22792.98068502"/>
    <n v="-22792.98068502"/>
    <n v="-22792.98068502"/>
    <n v="-22086.10568502"/>
    <x v="1"/>
    <x v="0"/>
    <x v="1"/>
    <x v="9"/>
  </r>
  <r>
    <n v="1758"/>
    <n v="964"/>
    <x v="0"/>
    <x v="11"/>
    <x v="163"/>
    <x v="9"/>
    <x v="8"/>
    <x v="8"/>
    <s v="Baskets"/>
    <x v="7"/>
    <d v="2001-03-29T00:00:00"/>
    <d v="2006-06-30T00:00:00"/>
    <x v="1"/>
    <n v="20000000"/>
    <n v="-8985.5663189999996"/>
    <n v="0.35"/>
    <n v="41.022728000000001"/>
    <n v="41.022728000000001"/>
    <n v="0"/>
    <n v="-54897.760943000001"/>
    <n v="337.77118200000001"/>
    <x v="0"/>
    <n v="-54897.760943000001"/>
    <n v="0"/>
    <n v="-54897.760943000001"/>
    <n v="-54897.760943000001"/>
    <n v="0"/>
    <n v="0"/>
    <n v="-48172.785227482498"/>
    <n v="-48172.785227482498"/>
    <x v="0"/>
    <n v="0"/>
    <n v="170.625"/>
    <n v="-48002.160227482498"/>
    <n v="-48002.160227482498"/>
    <n v="-48002.160227482498"/>
    <n v="-48002.160227482498"/>
    <n v="-48172.785227482498"/>
    <x v="1"/>
    <x v="0"/>
    <x v="1"/>
    <x v="9"/>
  </r>
  <r>
    <n v="1759"/>
    <n v="965"/>
    <x v="0"/>
    <x v="0"/>
    <x v="163"/>
    <x v="9"/>
    <x v="8"/>
    <x v="8"/>
    <s v="Baskets"/>
    <x v="2"/>
    <d v="2001-03-29T00:00:00"/>
    <d v="2006-06-30T00:00:00"/>
    <x v="1"/>
    <n v="-20000000"/>
    <n v="8985.5663189999996"/>
    <n v="0.35"/>
    <n v="41.022728000000001"/>
    <n v="41.022728000000001"/>
    <n v="0"/>
    <n v="54897.760943000001"/>
    <n v="-337.77118200000001"/>
    <x v="0"/>
    <n v="54897.760943000001"/>
    <n v="0"/>
    <n v="54897.760943000001"/>
    <n v="54897.760943000001"/>
    <n v="0"/>
    <n v="0"/>
    <n v="48172.785227482498"/>
    <n v="48172.785227482498"/>
    <x v="0"/>
    <n v="0"/>
    <n v="-170.625"/>
    <n v="48002.160227482498"/>
    <n v="48002.160227482498"/>
    <n v="48002.160227482498"/>
    <n v="48002.160227482498"/>
    <n v="48172.785227482498"/>
    <x v="1"/>
    <x v="0"/>
    <x v="1"/>
    <x v="9"/>
  </r>
  <r>
    <n v="1760"/>
    <n v="966"/>
    <x v="0"/>
    <x v="0"/>
    <x v="56"/>
    <x v="10"/>
    <x v="4"/>
    <x v="8"/>
    <s v="Baskets"/>
    <x v="2"/>
    <d v="2001-03-29T00:00:00"/>
    <d v="2006-06-30T00:00:00"/>
    <x v="1"/>
    <n v="-20000000"/>
    <n v="9319.4535190000006"/>
    <n v="1.65"/>
    <n v="156.586611"/>
    <n v="156.586611"/>
    <n v="0"/>
    <n v="-79510.633919999993"/>
    <n v="-1115.288184"/>
    <x v="0"/>
    <n v="-79510.633919999993"/>
    <n v="0"/>
    <n v="-79510.633919999993"/>
    <n v="-79510.633919999993"/>
    <n v="0"/>
    <n v="0"/>
    <n v="-69770.581264799985"/>
    <n v="-69770.581264799985"/>
    <x v="0"/>
    <n v="0"/>
    <n v="-804.375"/>
    <n v="-70574.956264799985"/>
    <n v="-70574.956264799985"/>
    <n v="-70574.956264799985"/>
    <n v="-70574.956264799985"/>
    <n v="-69770.581264799985"/>
    <x v="1"/>
    <x v="5"/>
    <x v="1"/>
    <x v="10"/>
  </r>
  <r>
    <n v="1761"/>
    <n v="967"/>
    <x v="0"/>
    <x v="11"/>
    <x v="80"/>
    <x v="5"/>
    <x v="4"/>
    <x v="4"/>
    <s v="Baskets"/>
    <x v="7"/>
    <d v="2001-03-29T00:00:00"/>
    <d v="2006-06-30T00:00:00"/>
    <x v="1"/>
    <n v="20000000"/>
    <n v="-9257.5397470000007"/>
    <n v="1.65"/>
    <n v="151.481741"/>
    <n v="151.481741"/>
    <n v="0"/>
    <n v="125921.388915"/>
    <n v="1080.7308479999999"/>
    <x v="0"/>
    <n v="125921.388915"/>
    <n v="0"/>
    <n v="125921.388915"/>
    <n v="125921.388915"/>
    <n v="0"/>
    <n v="0"/>
    <n v="110496.0187729125"/>
    <n v="110496.0187729125"/>
    <x v="0"/>
    <n v="0"/>
    <n v="804.375"/>
    <n v="111300.3937729125"/>
    <n v="111300.3937729125"/>
    <n v="111300.3937729125"/>
    <n v="111300.3937729125"/>
    <n v="110496.0187729125"/>
    <x v="1"/>
    <x v="3"/>
    <x v="1"/>
    <x v="5"/>
  </r>
  <r>
    <n v="1762"/>
    <n v="968"/>
    <x v="0"/>
    <x v="0"/>
    <x v="80"/>
    <x v="5"/>
    <x v="4"/>
    <x v="4"/>
    <s v="Baskets"/>
    <x v="2"/>
    <d v="2001-03-29T00:00:00"/>
    <d v="2006-06-30T00:00:00"/>
    <x v="1"/>
    <n v="-20000000"/>
    <n v="9257.5397470000007"/>
    <n v="1.65"/>
    <n v="151.481741"/>
    <n v="151.481741"/>
    <n v="0"/>
    <n v="-125921.388915"/>
    <n v="-1080.7308479999999"/>
    <x v="0"/>
    <n v="-125921.388915"/>
    <n v="0"/>
    <n v="-125921.388915"/>
    <n v="-125921.388915"/>
    <n v="0"/>
    <n v="0"/>
    <n v="-110496.0187729125"/>
    <n v="-110496.0187729125"/>
    <x v="0"/>
    <n v="0"/>
    <n v="-804.375"/>
    <n v="-111300.3937729125"/>
    <n v="-111300.3937729125"/>
    <n v="-111300.3937729125"/>
    <n v="-111300.3937729125"/>
    <n v="-110496.0187729125"/>
    <x v="1"/>
    <x v="3"/>
    <x v="1"/>
    <x v="5"/>
  </r>
  <r>
    <n v="1763"/>
    <n v="969"/>
    <x v="0"/>
    <x v="11"/>
    <x v="34"/>
    <x v="5"/>
    <x v="4"/>
    <x v="6"/>
    <s v="Baskets"/>
    <x v="7"/>
    <d v="2001-03-29T00:00:00"/>
    <d v="2006-06-30T00:00:00"/>
    <x v="1"/>
    <n v="20000000"/>
    <n v="-9320.0754849999994"/>
    <n v="1.65"/>
    <n v="156.03814700000001"/>
    <n v="156.03814700000001"/>
    <n v="0"/>
    <n v="84417.387279000002"/>
    <n v="1110.5790589999999"/>
    <x v="0"/>
    <n v="84417.387279000002"/>
    <n v="0"/>
    <n v="84417.387279000002"/>
    <n v="84417.387279000002"/>
    <n v="0"/>
    <n v="0"/>
    <n v="74076.257337322502"/>
    <n v="74076.257337322502"/>
    <x v="0"/>
    <n v="0"/>
    <n v="804.375"/>
    <n v="74880.632337322502"/>
    <n v="74880.632337322502"/>
    <n v="74880.632337322502"/>
    <n v="74880.632337322502"/>
    <n v="74076.257337322502"/>
    <x v="1"/>
    <x v="3"/>
    <x v="1"/>
    <x v="5"/>
  </r>
  <r>
    <n v="1764"/>
    <n v="970"/>
    <x v="0"/>
    <x v="0"/>
    <x v="34"/>
    <x v="5"/>
    <x v="4"/>
    <x v="6"/>
    <s v="Baskets"/>
    <x v="2"/>
    <d v="2001-03-29T00:00:00"/>
    <d v="2006-06-30T00:00:00"/>
    <x v="1"/>
    <n v="-20000000"/>
    <n v="9320.0754849999994"/>
    <n v="1.65"/>
    <n v="156.03814700000001"/>
    <n v="156.03814700000001"/>
    <n v="0"/>
    <n v="-84417.387279000002"/>
    <n v="-1110.5790589999999"/>
    <x v="0"/>
    <n v="-84417.387279000002"/>
    <n v="0"/>
    <n v="-84417.387279000002"/>
    <n v="-84417.387279000002"/>
    <n v="0"/>
    <n v="0"/>
    <n v="-74076.257337322502"/>
    <n v="-74076.257337322502"/>
    <x v="0"/>
    <n v="0"/>
    <n v="-804.375"/>
    <n v="-74880.632337322502"/>
    <n v="-74880.632337322502"/>
    <n v="-74880.632337322502"/>
    <n v="-74880.632337322502"/>
    <n v="-74076.257337322502"/>
    <x v="1"/>
    <x v="3"/>
    <x v="1"/>
    <x v="5"/>
  </r>
  <r>
    <n v="1765"/>
    <n v="971"/>
    <x v="0"/>
    <x v="11"/>
    <x v="102"/>
    <x v="1"/>
    <x v="4"/>
    <x v="2"/>
    <s v="Baskets"/>
    <x v="7"/>
    <d v="2001-03-29T00:00:00"/>
    <d v="2006-06-30T00:00:00"/>
    <x v="1"/>
    <n v="20000000"/>
    <n v="-9425.9387349999997"/>
    <n v="2.2999999999999998"/>
    <n v="261.14713"/>
    <n v="261.14713"/>
    <n v="0"/>
    <n v="-261215.919918"/>
    <n v="1613.630897"/>
    <x v="0"/>
    <n v="-261215.919918"/>
    <n v="0"/>
    <n v="-261215.919918"/>
    <n v="-261215.919918"/>
    <n v="0"/>
    <n v="0"/>
    <n v="-229216.96972804499"/>
    <n v="-229216.96972804499"/>
    <x v="0"/>
    <n v="0"/>
    <n v="1121.25"/>
    <n v="-228095.71972804499"/>
    <n v="-228095.71972804499"/>
    <n v="-228095.71972804499"/>
    <n v="-228095.71972804499"/>
    <n v="-229216.96972804499"/>
    <x v="1"/>
    <x v="1"/>
    <x v="1"/>
    <x v="1"/>
  </r>
  <r>
    <n v="1766"/>
    <n v="972"/>
    <x v="0"/>
    <x v="0"/>
    <x v="102"/>
    <x v="1"/>
    <x v="4"/>
    <x v="2"/>
    <s v="Baskets"/>
    <x v="2"/>
    <d v="2001-03-29T00:00:00"/>
    <d v="2006-06-30T00:00:00"/>
    <x v="1"/>
    <n v="-20000000"/>
    <n v="9425.9387349999997"/>
    <n v="2.2999999999999998"/>
    <n v="261.14713"/>
    <n v="261.14713"/>
    <n v="0"/>
    <n v="261215.919918"/>
    <n v="-1613.630897"/>
    <x v="0"/>
    <n v="261215.919918"/>
    <n v="0"/>
    <n v="261215.919918"/>
    <n v="261215.919918"/>
    <n v="0"/>
    <n v="0"/>
    <n v="229216.96972804499"/>
    <n v="229216.96972804499"/>
    <x v="0"/>
    <n v="0"/>
    <n v="-1121.25"/>
    <n v="228095.71972804499"/>
    <n v="228095.71972804499"/>
    <n v="228095.71972804499"/>
    <n v="228095.71972804499"/>
    <n v="229216.96972804499"/>
    <x v="1"/>
    <x v="1"/>
    <x v="1"/>
    <x v="1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n v="593858.0737530014"/>
    <n v="391086.27047799766"/>
    <m/>
    <m/>
    <m/>
    <m/>
    <n v="-194990.99327766761"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595">
  <r>
    <n v="151"/>
    <n v="209"/>
    <x v="0"/>
    <x v="0"/>
    <s v="Abitibi Cons"/>
    <x v="0"/>
    <x v="0"/>
    <x v="0"/>
    <s v="Citibank NA"/>
    <x v="0"/>
    <d v="2000-09-26T00:00:00"/>
    <d v="2005-09-26T00:00:00"/>
    <x v="0"/>
    <n v="10000000"/>
    <n v="-3898.814523"/>
    <n v="1.05"/>
    <n v="146.602925"/>
    <n v="145.830073"/>
    <n v="-0.65798359578530019"/>
    <n v="2565.35599914349"/>
    <n v="1561.097115"/>
    <x v="0"/>
    <n v="4126.45311414349"/>
    <n v="-157140.73814900001"/>
    <n v="-154088.59292600001"/>
    <n v="3052.1452229999995"/>
    <n v="-1074.3078911434905"/>
    <n v="-157140.73814900001"/>
    <n v="-154088.59292600001"/>
    <n v="3052.1452229999995"/>
    <x v="0"/>
    <n v="-48742.979166546"/>
    <n v="52791.666666999998"/>
    <n v="-101296.92625900001"/>
    <n v="137223.83449499996"/>
    <n v="3052.1452229999995"/>
    <n v="3052.1452229999995"/>
    <n v="3052.1452229999995"/>
    <x v="0"/>
    <x v="0"/>
    <x v="0"/>
    <x v="0"/>
    <n v="81405.477651000008"/>
    <n v="-20.785726000000011"/>
  </r>
  <r>
    <n v="1074"/>
    <n v="530"/>
    <x v="0"/>
    <x v="0"/>
    <s v="Abitibi Cons"/>
    <x v="0"/>
    <x v="0"/>
    <x v="0"/>
    <s v="Portfolio ISIS"/>
    <x v="0"/>
    <d v="2001-01-05T00:00:00"/>
    <d v="2006-01-05T00:00:00"/>
    <x v="0"/>
    <n v="-10000000"/>
    <n v="4229.6292250000006"/>
    <n v="1.75"/>
    <n v="150.69236599999999"/>
    <n v="149.92077499999999"/>
    <n v="-0.68534367529321627"/>
    <n v="-2898.7496381890983"/>
    <n v="-1832.567712"/>
    <x v="0"/>
    <n v="-4731.3173501890979"/>
    <n v="-140539.47255000001"/>
    <n v="-144290.553594"/>
    <n v="-3751.0810439999914"/>
    <n v="980.23630618910647"/>
    <n v="-140539.47255000001"/>
    <n v="-144290.553594"/>
    <n v="-3751.0810439999914"/>
    <x v="0"/>
    <n v="52878.824570950012"/>
    <n v="0"/>
    <n v="-144290.553594"/>
    <n v="-144882.82173900001"/>
    <n v="-3751.0810439999914"/>
    <n v="-3751.0810439999914"/>
    <n v="-3751.0810439999914"/>
    <x v="1"/>
    <x v="0"/>
    <x v="0"/>
    <x v="0"/>
    <n v="-84301.547343999991"/>
    <n v="-19.939069000000018"/>
  </r>
  <r>
    <n v="1580"/>
    <n v="634"/>
    <x v="0"/>
    <x v="1"/>
    <s v="Abitibi Cons"/>
    <x v="0"/>
    <x v="0"/>
    <x v="0"/>
    <s v="Portfolio ISIS"/>
    <x v="1"/>
    <d v="2001-01-05T00:00:00"/>
    <d v="2006-01-05T00:00:00"/>
    <x v="0"/>
    <n v="10000000"/>
    <n v="-4229.6292250000006"/>
    <n v="1.75"/>
    <n v="150.69236599999999"/>
    <n v="149.92077499999999"/>
    <n v="-0.68534367529321627"/>
    <n v="2898.7496381890983"/>
    <n v="1832.567712"/>
    <x v="0"/>
    <n v="4731.3173501890979"/>
    <n v="140539.47255000001"/>
    <n v="144290.553594"/>
    <n v="3751.0810439999914"/>
    <n v="-980.23630618910647"/>
    <n v="140539.47255000001"/>
    <n v="144290.553594"/>
    <n v="3751.0810439999914"/>
    <x v="0"/>
    <n v="-52878.824570950012"/>
    <n v="0"/>
    <n v="144290.553594"/>
    <n v="144882.82173900001"/>
    <n v="3751.0810439999914"/>
    <n v="3751.0810439999914"/>
    <n v="3751.0810439999914"/>
    <x v="1"/>
    <x v="0"/>
    <x v="0"/>
    <x v="0"/>
    <n v="84301.547343999991"/>
    <n v="-19.939069000000018"/>
  </r>
  <r>
    <n v="1276"/>
    <n v="437"/>
    <x v="0"/>
    <x v="0"/>
    <s v="Adecco Sa"/>
    <x v="1"/>
    <x v="1"/>
    <x v="1"/>
    <s v="Portfolio ISIS"/>
    <x v="2"/>
    <d v="2001-01-05T00:00:00"/>
    <d v="2006-01-05T00:00:00"/>
    <x v="0"/>
    <n v="-10000000"/>
    <n v="4035.051316"/>
    <n v="0.46"/>
    <n v="102.573634"/>
    <n v="101.961777"/>
    <n v="-0.56746986561291657"/>
    <n v="-2289.7700280317422"/>
    <n v="-925.586634"/>
    <x v="0"/>
    <n v="-3215.3566620317424"/>
    <n v="219833.13457200001"/>
    <n v="217524.15115200001"/>
    <n v="-2308.9834200000041"/>
    <n v="906.3732420317383"/>
    <n v="219833.13457200001"/>
    <n v="217524.15115200001"/>
    <n v="-2308.9834200000041"/>
    <x v="0"/>
    <n v="29205.701425208004"/>
    <n v="0"/>
    <n v="217524.15115200001"/>
    <n v="163484.127779"/>
    <n v="-2308.9834200000041"/>
    <n v="-2308.9834200000041"/>
    <n v="-2308.9834200000041"/>
    <x v="1"/>
    <x v="1"/>
    <x v="1"/>
    <x v="1"/>
    <n v="-18327.638838999992"/>
    <n v="-3.9494329999999991"/>
  </r>
  <r>
    <n v="1552"/>
    <n v="598"/>
    <x v="0"/>
    <x v="1"/>
    <s v="Adecco Sa"/>
    <x v="1"/>
    <x v="1"/>
    <x v="1"/>
    <s v="Portfolio ISIS"/>
    <x v="1"/>
    <d v="2001-01-05T00:00:00"/>
    <d v="2006-01-05T00:00:00"/>
    <x v="0"/>
    <n v="10000000"/>
    <n v="-4035.051316"/>
    <n v="0.46"/>
    <n v="102.573634"/>
    <n v="101.961777"/>
    <n v="-0.56746986561291657"/>
    <n v="2289.7700280317422"/>
    <n v="925.586634"/>
    <x v="0"/>
    <n v="3215.3566620317424"/>
    <n v="-219833.13457200001"/>
    <n v="-217524.15115200001"/>
    <n v="2308.9834200000041"/>
    <n v="-906.3732420317383"/>
    <n v="-219833.13457200001"/>
    <n v="-217524.15115200001"/>
    <n v="2308.9834200000041"/>
    <x v="0"/>
    <n v="-29205.701425208004"/>
    <n v="0"/>
    <n v="-217524.15115200001"/>
    <n v="-163484.127779"/>
    <n v="2308.9834200000041"/>
    <n v="2308.9834200000041"/>
    <n v="2308.9834200000041"/>
    <x v="1"/>
    <x v="1"/>
    <x v="1"/>
    <x v="1"/>
    <n v="18327.638838999992"/>
    <n v="-3.9494329999999991"/>
  </r>
  <r>
    <n v="1277"/>
    <n v="438"/>
    <x v="0"/>
    <x v="0"/>
    <s v="Aegon Nv"/>
    <x v="2"/>
    <x v="2"/>
    <x v="2"/>
    <s v="Portfolio ISIS"/>
    <x v="2"/>
    <d v="2001-01-05T00:00:00"/>
    <d v="2006-01-05T00:00:00"/>
    <x v="0"/>
    <n v="-10000000"/>
    <n v="4016.8056079999997"/>
    <n v="0.18"/>
    <n v="21.256535"/>
    <n v="21.139047999999999"/>
    <n v="-0.11839029830313609"/>
    <n v="-475.55081415682992"/>
    <n v="-246.993402"/>
    <x v="0"/>
    <n v="-722.54421615682986"/>
    <n v="9346.6119930000004"/>
    <n v="8815.135902"/>
    <n v="-531.47609100000045"/>
    <n v="191.06812515682941"/>
    <n v="9346.6119930000004"/>
    <n v="8815.135902"/>
    <n v="-531.47609100000045"/>
    <x v="0"/>
    <n v="11893.761405287998"/>
    <n v="0"/>
    <n v="8815.135902"/>
    <n v="-29015.478415999998"/>
    <n v="-531.47609100000045"/>
    <n v="-531.47609100000045"/>
    <n v="-531.47609100000045"/>
    <x v="1"/>
    <x v="2"/>
    <x v="1"/>
    <x v="2"/>
    <n v="-7753.0029659999982"/>
    <n v="-1.7100620000000006"/>
  </r>
  <r>
    <n v="1553"/>
    <n v="599"/>
    <x v="0"/>
    <x v="1"/>
    <s v="Aegon Nv"/>
    <x v="2"/>
    <x v="2"/>
    <x v="2"/>
    <s v="Portfolio ISIS"/>
    <x v="1"/>
    <d v="2001-01-05T00:00:00"/>
    <d v="2006-01-05T00:00:00"/>
    <x v="0"/>
    <n v="10000000"/>
    <n v="-4016.8056079999997"/>
    <n v="0.18"/>
    <n v="21.256535"/>
    <n v="21.139047999999999"/>
    <n v="-0.11839029830313609"/>
    <n v="475.55081415682992"/>
    <n v="246.993402"/>
    <x v="0"/>
    <n v="722.54421615682986"/>
    <n v="-9346.6119930000004"/>
    <n v="-8815.135902"/>
    <n v="531.47609100000045"/>
    <n v="-191.06812515682941"/>
    <n v="-9346.6119930000004"/>
    <n v="-8815.135902"/>
    <n v="531.47609100000045"/>
    <x v="0"/>
    <n v="-11893.761405287998"/>
    <n v="0"/>
    <n v="-8815.135902"/>
    <n v="29015.478415999998"/>
    <n v="531.47609100000045"/>
    <n v="531.47609100000045"/>
    <n v="531.47609100000045"/>
    <x v="1"/>
    <x v="2"/>
    <x v="1"/>
    <x v="2"/>
    <n v="7753.0029659999982"/>
    <n v="-1.7100620000000006"/>
  </r>
  <r>
    <n v="1632"/>
    <n v="836"/>
    <x v="0"/>
    <x v="0"/>
    <s v="Aes Corp."/>
    <x v="3"/>
    <x v="3"/>
    <x v="3"/>
    <s v="Fleet National Bank"/>
    <x v="3"/>
    <d v="2001-02-06T00:00:00"/>
    <d v="2002-01-29T00:00:00"/>
    <x v="0"/>
    <n v="10000000"/>
    <n v="-778.46862699999997"/>
    <n v="2.85"/>
    <n v="254.48452399999999"/>
    <n v="251.73385099999999"/>
    <n v="-1.1213868120596437"/>
    <n v="872.96445191997793"/>
    <n v="2211.0391140000002"/>
    <x v="0"/>
    <n v="3084.003565919978"/>
    <n v="68614.740736000007"/>
    <n v="71546.640411999993"/>
    <n v="2931.8996759999864"/>
    <n v="-152.10388991999162"/>
    <n v="68614.740736000007"/>
    <n v="71546.640411999993"/>
    <n v="2931.8996759999864"/>
    <x v="0"/>
    <n v="-12293.576557584"/>
    <n v="0"/>
    <n v="71546.640411999993"/>
    <n v="71546.640411999993"/>
    <n v="2931.8996759999864"/>
    <n v="2931.8996759999864"/>
    <n v="2931.8996759999864"/>
    <x v="2"/>
    <x v="0"/>
    <x v="2"/>
    <x v="3"/>
    <n v="9550.5992599999954"/>
    <n v="-4.7513590000000079"/>
  </r>
  <r>
    <n v="1278"/>
    <n v="439"/>
    <x v="0"/>
    <x v="0"/>
    <s v="Agrium Inc."/>
    <x v="4"/>
    <x v="0"/>
    <x v="0"/>
    <s v="Portfolio ISIS"/>
    <x v="3"/>
    <d v="2001-01-05T00:00:00"/>
    <d v="2006-01-05T00:00:00"/>
    <x v="0"/>
    <n v="-10000000"/>
    <n v="4209.2618029999994"/>
    <n v="2.1"/>
    <n v="251.31009599999999"/>
    <n v="250.47202300000001"/>
    <n v="-0.6073800306563556"/>
    <n v="-2556.6215629467661"/>
    <n v="-2360.9238"/>
    <x v="0"/>
    <n v="-4917.5453629467665"/>
    <n v="109157.39769899999"/>
    <n v="105541.616379"/>
    <n v="-3615.7813199999946"/>
    <n v="1301.764042946772"/>
    <n v="109157.39769899999"/>
    <n v="105541.616379"/>
    <n v="-3615.7813199999946"/>
    <x v="0"/>
    <n v="41545.413995609997"/>
    <n v="0"/>
    <n v="105541.616379"/>
    <n v="-17708.342648999998"/>
    <n v="-3615.7813199999946"/>
    <n v="-3615.7813199999946"/>
    <n v="-3615.7813199999946"/>
    <x v="1"/>
    <x v="0"/>
    <x v="3"/>
    <x v="4"/>
    <n v="-20229.596176999999"/>
    <n v="-3.7725289999999916"/>
  </r>
  <r>
    <n v="1480"/>
    <n v="531"/>
    <x v="0"/>
    <x v="1"/>
    <s v="Agrium Inc."/>
    <x v="4"/>
    <x v="0"/>
    <x v="0"/>
    <s v="Portfolio ISIS"/>
    <x v="1"/>
    <d v="2001-01-05T00:00:00"/>
    <d v="2006-01-05T00:00:00"/>
    <x v="0"/>
    <n v="10000000"/>
    <n v="-4209.2618029999994"/>
    <n v="2.1"/>
    <n v="251.31009599999999"/>
    <n v="250.47202300000001"/>
    <n v="-0.6073800306563556"/>
    <n v="2556.6215629467661"/>
    <n v="2360.9238"/>
    <x v="0"/>
    <n v="4917.5453629467665"/>
    <n v="-109157.39769899999"/>
    <n v="-105541.616379"/>
    <n v="3615.7813199999946"/>
    <n v="-1301.764042946772"/>
    <n v="-109157.39769899999"/>
    <n v="-105541.616379"/>
    <n v="3615.7813199999946"/>
    <x v="0"/>
    <n v="-41545.413995609997"/>
    <n v="0"/>
    <n v="-105541.616379"/>
    <n v="17708.342648999998"/>
    <n v="3615.7813199999946"/>
    <n v="3615.7813199999946"/>
    <n v="3615.7813199999946"/>
    <x v="1"/>
    <x v="0"/>
    <x v="3"/>
    <x v="4"/>
    <n v="20229.596176999999"/>
    <n v="-3.7725289999999916"/>
  </r>
  <r>
    <n v="155"/>
    <n v="314"/>
    <x v="0"/>
    <x v="2"/>
    <s v="Air Products"/>
    <x v="5"/>
    <x v="0"/>
    <x v="3"/>
    <s v="Deutsche Bank AG"/>
    <x v="3"/>
    <d v="2000-09-25T00:00:00"/>
    <d v="2005-05-11T00:00:00"/>
    <x v="0"/>
    <n v="-10000000"/>
    <n v="3574.8780489999999"/>
    <n v="0.59"/>
    <n v="44.077781999999999"/>
    <n v="43.542003999999999"/>
    <n v="-0.52475625032501172"/>
    <n v="-1875.9396003624336"/>
    <n v="-529.014951"/>
    <x v="0"/>
    <n v="-2404.9545513624334"/>
    <n v="-63163.716254999999"/>
    <n v="-65359.763741000002"/>
    <n v="-2196.0474860000031"/>
    <n v="208.90706536243033"/>
    <n v="-63163.716254999999"/>
    <n v="-65359.763741000002"/>
    <n v="-2196.0474860000031"/>
    <x v="0"/>
    <n v="20582.360367117501"/>
    <n v="-22944.444444000001"/>
    <n v="-88304.208184999996"/>
    <n v="-76045.404316999993"/>
    <n v="-2196.0474859999958"/>
    <n v="-2196.0474859999958"/>
    <n v="-2196.0474860000031"/>
    <x v="0"/>
    <x v="3"/>
    <x v="1"/>
    <x v="5"/>
    <n v="-10632.206602999999"/>
    <n v="-2.6040759999999992"/>
  </r>
  <r>
    <n v="200"/>
    <n v="319"/>
    <x v="0"/>
    <x v="3"/>
    <s v="Air Products"/>
    <x v="5"/>
    <x v="0"/>
    <x v="3"/>
    <s v="EnronCredit.com"/>
    <x v="3"/>
    <d v="2000-09-25T00:00:00"/>
    <d v="2005-05-11T00:00:00"/>
    <x v="0"/>
    <n v="10000000"/>
    <n v="-3574.8780489999999"/>
    <n v="0.59"/>
    <n v="44.077781999999999"/>
    <n v="43.542003999999999"/>
    <n v="-0.52475625032501172"/>
    <n v="1875.9396003624336"/>
    <n v="529.014951"/>
    <x v="0"/>
    <n v="2404.9545513624334"/>
    <n v="63163.716254999999"/>
    <n v="65359.763741000002"/>
    <n v="2196.0474860000031"/>
    <n v="-208.90706536243033"/>
    <n v="63163.716254999999"/>
    <n v="65359.763741000002"/>
    <n v="2196.0474860000031"/>
    <x v="0"/>
    <n v="-20582.360367117501"/>
    <n v="22944.444444000001"/>
    <n v="88304.208184999996"/>
    <n v="76045.404316999993"/>
    <n v="2196.0474859999958"/>
    <n v="2196.0474859999958"/>
    <n v="2196.0474860000031"/>
    <x v="0"/>
    <x v="3"/>
    <x v="1"/>
    <x v="5"/>
    <n v="10632.206602999999"/>
    <n v="-2.6040759999999992"/>
  </r>
  <r>
    <n v="201"/>
    <n v="320"/>
    <x v="0"/>
    <x v="4"/>
    <s v="Air Products"/>
    <x v="5"/>
    <x v="0"/>
    <x v="3"/>
    <s v="Enron North America"/>
    <x v="3"/>
    <d v="2000-09-25T00:00:00"/>
    <d v="2005-05-11T00:00:00"/>
    <x v="0"/>
    <n v="-10000000"/>
    <n v="3574.8780489999999"/>
    <n v="0.59"/>
    <n v="44.077781999999999"/>
    <n v="43.542003999999999"/>
    <n v="-0.52475625032501172"/>
    <n v="-1875.9396003624336"/>
    <n v="-529.014951"/>
    <x v="0"/>
    <n v="-2404.9545513624334"/>
    <n v="-63163.716254999999"/>
    <n v="-65359.763741000002"/>
    <n v="-2196.0474860000031"/>
    <n v="208.90706536243033"/>
    <n v="-63163.716254999999"/>
    <n v="-65359.763741000002"/>
    <n v="-2196.0474860000031"/>
    <x v="0"/>
    <n v="20582.360367117501"/>
    <n v="-22944.444444000001"/>
    <n v="-88304.208184999996"/>
    <n v="-76045.404316999993"/>
    <n v="-2196.0474859999958"/>
    <n v="-2196.0474859999958"/>
    <n v="-2196.0474860000031"/>
    <x v="0"/>
    <x v="3"/>
    <x v="1"/>
    <x v="5"/>
    <n v="-10632.206602999999"/>
    <n v="-2.6040759999999992"/>
  </r>
  <r>
    <n v="234"/>
    <n v="349"/>
    <x v="0"/>
    <x v="0"/>
    <s v="Alcatel Sa"/>
    <x v="5"/>
    <x v="4"/>
    <x v="4"/>
    <s v="JP Morgan"/>
    <x v="2"/>
    <d v="2000-10-20T00:00:00"/>
    <d v="2005-10-20T00:00:00"/>
    <x v="0"/>
    <n v="-20000000"/>
    <n v="7734.7140080000008"/>
    <n v="0.37"/>
    <n v="67.441136999999998"/>
    <n v="66.877345000000005"/>
    <n v="-0.541691637827592"/>
    <n v="-4189.8298991215388"/>
    <n v="-1319.463495"/>
    <x v="0"/>
    <n v="-5509.2933941215388"/>
    <n v="229080.616606"/>
    <n v="224648.000206"/>
    <n v="-4432.616399999999"/>
    <n v="1076.6769941215398"/>
    <n v="229080.616606"/>
    <n v="224648.000206"/>
    <n v="-4432.616399999999"/>
    <x v="0"/>
    <n v="44532.615901060002"/>
    <n v="-19322.222222"/>
    <n v="205325.77798399999"/>
    <n v="23404.115068999992"/>
    <n v="-4432.616399999999"/>
    <n v="-4432.616399999999"/>
    <n v="-4432.616399999999"/>
    <x v="1"/>
    <x v="3"/>
    <x v="1"/>
    <x v="5"/>
    <n v="-95140.542247999983"/>
    <n v="-11.57065999999999"/>
  </r>
  <r>
    <n v="1637"/>
    <n v="841"/>
    <x v="0"/>
    <x v="0"/>
    <s v="Alcatel Sa"/>
    <x v="5"/>
    <x v="4"/>
    <x v="4"/>
    <s v="Goldman Sachs"/>
    <x v="2"/>
    <d v="2001-02-09T00:00:00"/>
    <d v="2006-02-09T00:00:00"/>
    <x v="0"/>
    <n v="-10000000"/>
    <n v="4145.4694319999999"/>
    <n v="0.72"/>
    <n v="68.947253000000003"/>
    <n v="68.385298000000006"/>
    <n v="-0.55547367064347697"/>
    <n v="-2302.6991219333695"/>
    <n v="-739.52471100000002"/>
    <x v="0"/>
    <n v="-3042.2238329333695"/>
    <n v="-23501.703741000001"/>
    <n v="-26102.195921999999"/>
    <n v="-2600.4921809999978"/>
    <n v="441.73165193337172"/>
    <n v="-23501.703741000001"/>
    <n v="-26102.195921999999"/>
    <n v="-2600.4921809999978"/>
    <x v="0"/>
    <n v="23867.540254740001"/>
    <n v="0"/>
    <n v="-26102.195921999999"/>
    <n v="-26102.195921999999"/>
    <n v="-2600.4921809999978"/>
    <n v="-2600.4921809999978"/>
    <n v="-2600.4921809999978"/>
    <x v="1"/>
    <x v="3"/>
    <x v="1"/>
    <x v="5"/>
    <n v="-51119.282091000001"/>
    <n v="-11.678314"/>
  </r>
  <r>
    <n v="1652"/>
    <n v="862"/>
    <x v="0"/>
    <x v="0"/>
    <s v="Alcatel Sa"/>
    <x v="5"/>
    <x v="4"/>
    <x v="4"/>
    <s v="Merrill Lynch Int"/>
    <x v="2"/>
    <d v="2001-02-27T00:00:00"/>
    <d v="2006-02-27T00:00:00"/>
    <x v="0"/>
    <n v="10000000"/>
    <n v="-4202.164409"/>
    <n v="0.85"/>
    <n v="69.168711000000002"/>
    <n v="68.607563999999996"/>
    <n v="-0.55541009044585377"/>
    <n v="2333.9245144710376"/>
    <n v="768.65336400000001"/>
    <x v="0"/>
    <n v="3102.5778784710374"/>
    <n v="75765.139756999997"/>
    <n v="78496.809815999994"/>
    <n v="2731.6700589999964"/>
    <n v="-370.90781947104097"/>
    <n v="75765.139756999997"/>
    <n v="78496.809815999994"/>
    <n v="2731.6700589999964"/>
    <x v="0"/>
    <n v="-24193.961584817498"/>
    <n v="0"/>
    <n v="78496.809815999994"/>
    <n v="78496.809815999994"/>
    <n v="2731.6700589999964"/>
    <n v="2731.6700589999964"/>
    <n v="2731.6700589999964"/>
    <x v="1"/>
    <x v="3"/>
    <x v="1"/>
    <x v="5"/>
    <n v="51772.599881999995"/>
    <n v="-11.690849"/>
  </r>
  <r>
    <n v="1661"/>
    <n v="872"/>
    <x v="0"/>
    <x v="0"/>
    <s v="Alcatel Sa"/>
    <x v="5"/>
    <x v="4"/>
    <x v="4"/>
    <s v="Merrill Lynch Int"/>
    <x v="2"/>
    <d v="2001-03-02T00:00:00"/>
    <d v="2006-03-02T00:00:00"/>
    <x v="0"/>
    <n v="10000000"/>
    <n v="-4226.8352670000004"/>
    <n v="0.97"/>
    <n v="69.206136000000001"/>
    <n v="68.645211000000003"/>
    <n v="-0.55891291351952999"/>
    <n v="2362.4328140460707"/>
    <n v="813.79838099999995"/>
    <x v="0"/>
    <n v="3176.2311950460708"/>
    <n v="127299.237593"/>
    <n v="130140.894634"/>
    <n v="2841.6570409999986"/>
    <n v="-334.57415404607218"/>
    <n v="127299.237593"/>
    <n v="130140.894634"/>
    <n v="2841.6570409999986"/>
    <x v="0"/>
    <n v="-24336.004049752501"/>
    <n v="0"/>
    <n v="130140.894634"/>
    <n v="130140.894634"/>
    <n v="2841.6570409999986"/>
    <n v="2841.6570409999986"/>
    <n v="2841.6570409999986"/>
    <x v="1"/>
    <x v="3"/>
    <x v="1"/>
    <x v="5"/>
    <n v="52020.253629999992"/>
    <n v="-11.693764999999999"/>
  </r>
  <r>
    <n v="265"/>
    <n v="380"/>
    <x v="0"/>
    <x v="2"/>
    <s v="Alcoa Inc."/>
    <x v="6"/>
    <x v="0"/>
    <x v="3"/>
    <s v="Ace Capital O/Seas"/>
    <x v="3"/>
    <d v="2000-10-05T00:00:00"/>
    <d v="2005-10-05T00:00:00"/>
    <x v="0"/>
    <n v="-10000000"/>
    <n v="3837.553512"/>
    <n v="0.24"/>
    <n v="36.428516000000002"/>
    <n v="36.180813999999998"/>
    <n v="-0.24215178934752413"/>
    <n v="-929.27044964767538"/>
    <n v="-416.23621500000002"/>
    <x v="0"/>
    <n v="-1345.5066646476753"/>
    <n v="43903.645513000003"/>
    <n v="42896.463961000001"/>
    <n v="-1007.1815520000018"/>
    <n v="338.32511264767345"/>
    <n v="43903.645513000003"/>
    <n v="42896.463961000001"/>
    <n v="-1007.1815520000018"/>
    <x v="0"/>
    <n v="15781.938818099999"/>
    <n v="-6133.3333329999996"/>
    <n v="36763.130627999999"/>
    <n v="-28151.921269999999"/>
    <n v="-1007.1815520000018"/>
    <n v="-1007.1815520000018"/>
    <n v="-1007.1815520000018"/>
    <x v="1"/>
    <x v="4"/>
    <x v="1"/>
    <x v="6"/>
    <n v="-10017.461962000001"/>
    <n v="-2.2801970000000011"/>
  </r>
  <r>
    <n v="266"/>
    <n v="381"/>
    <x v="0"/>
    <x v="3"/>
    <s v="Alcoa Inc."/>
    <x v="6"/>
    <x v="0"/>
    <x v="3"/>
    <s v="EnronCredit.com"/>
    <x v="3"/>
    <d v="2000-10-05T00:00:00"/>
    <d v="2005-10-05T00:00:00"/>
    <x v="0"/>
    <n v="10000000"/>
    <n v="-3837.553512"/>
    <n v="0.24"/>
    <n v="36.428516000000002"/>
    <n v="36.180813999999998"/>
    <n v="-0.24215178934752413"/>
    <n v="929.27044964767538"/>
    <n v="416.23621500000002"/>
    <x v="0"/>
    <n v="1345.5066646476753"/>
    <n v="-43903.645513000003"/>
    <n v="-42896.463961000001"/>
    <n v="1007.1815520000018"/>
    <n v="-338.32511264767345"/>
    <n v="-43903.645513000003"/>
    <n v="-42896.463961000001"/>
    <n v="1007.1815520000018"/>
    <x v="0"/>
    <n v="-15781.938818099999"/>
    <n v="6133.3333329999996"/>
    <n v="-36763.130627999999"/>
    <n v="28151.921269999999"/>
    <n v="1007.1815520000018"/>
    <n v="1007.1815520000018"/>
    <n v="1007.1815520000018"/>
    <x v="1"/>
    <x v="4"/>
    <x v="1"/>
    <x v="6"/>
    <n v="10017.461962000001"/>
    <n v="-2.2801970000000011"/>
  </r>
  <r>
    <n v="267"/>
    <n v="382"/>
    <x v="0"/>
    <x v="4"/>
    <s v="Alcoa Inc."/>
    <x v="6"/>
    <x v="0"/>
    <x v="3"/>
    <s v="Enron North America"/>
    <x v="3"/>
    <d v="2000-10-05T00:00:00"/>
    <d v="2005-10-05T00:00:00"/>
    <x v="0"/>
    <n v="-10000000"/>
    <n v="3837.553512"/>
    <n v="0.24"/>
    <n v="36.428516000000002"/>
    <n v="36.180813999999998"/>
    <n v="-0.24215178934752413"/>
    <n v="-929.27044964767538"/>
    <n v="-416.23621500000002"/>
    <x v="0"/>
    <n v="-1345.5066646476753"/>
    <n v="43903.645513000003"/>
    <n v="42896.463961000001"/>
    <n v="-1007.1815520000018"/>
    <n v="338.32511264767345"/>
    <n v="43903.645513000003"/>
    <n v="42896.463961000001"/>
    <n v="-1007.1815520000018"/>
    <x v="0"/>
    <n v="15781.938818099999"/>
    <n v="-6133.3333329999996"/>
    <n v="36763.130627999999"/>
    <n v="-28151.921269999999"/>
    <n v="-1007.1815520000018"/>
    <n v="-1007.1815520000018"/>
    <n v="-1007.1815520000018"/>
    <x v="1"/>
    <x v="4"/>
    <x v="1"/>
    <x v="6"/>
    <n v="-10017.461962000001"/>
    <n v="-2.2801970000000011"/>
  </r>
  <r>
    <n v="1679"/>
    <n v="887"/>
    <x v="0"/>
    <x v="0"/>
    <s v="Alcoa Inc."/>
    <x v="6"/>
    <x v="0"/>
    <x v="3"/>
    <s v="Morgan Stanley CP"/>
    <x v="3"/>
    <d v="2001-03-13T00:00:00"/>
    <d v="2005-05-30T00:00:00"/>
    <x v="0"/>
    <n v="10000000"/>
    <n v="-3592.2585140000001"/>
    <n v="0.37"/>
    <n v="34.980043999999999"/>
    <n v="34.730195000000002"/>
    <n v="-0.23603090529177265"/>
    <n v="847.88402910149796"/>
    <n v="422.26855800000004"/>
    <x v="0"/>
    <n v="1270.1525871014981"/>
    <n v="9698.6219380000002"/>
    <n v="10742.452241000001"/>
    <n v="1043.8303030000006"/>
    <n v="-226.32228410149742"/>
    <n v="9698.6219380000002"/>
    <n v="10742.452241000001"/>
    <n v="1043.8303030000006"/>
    <x v="0"/>
    <n v="-14773.163138825001"/>
    <n v="0"/>
    <n v="10742.452241000001"/>
    <n v="10742.452241000001"/>
    <n v="1043.8303030000006"/>
    <n v="1043.8303030000006"/>
    <n v="1043.8303030000006"/>
    <x v="0"/>
    <x v="4"/>
    <x v="1"/>
    <x v="6"/>
    <n v="9365.7457570000006"/>
    <n v="-2.2861270000000005"/>
  </r>
  <r>
    <n v="1280"/>
    <n v="441"/>
    <x v="0"/>
    <x v="0"/>
    <s v="Amerada Hess Corp."/>
    <x v="1"/>
    <x v="5"/>
    <x v="3"/>
    <s v="Portfolio ISIS"/>
    <x v="4"/>
    <d v="2001-01-05T00:00:00"/>
    <d v="2006-01-05T00:00:00"/>
    <x v="0"/>
    <n v="-10000000"/>
    <n v="4039.6729190000001"/>
    <n v="0.45"/>
    <n v="48.561619999999998"/>
    <n v="48.483626999999998"/>
    <n v="-6.5629071640960768E-2"/>
    <n v="-265.11998340710011"/>
    <n v="-573.92037900000003"/>
    <x v="0"/>
    <n v="-839.04036240710013"/>
    <n v="3924.5262120000002"/>
    <n v="3486.7713709999998"/>
    <n v="-437.7548410000004"/>
    <n v="401.28552140709974"/>
    <n v="3924.5262120000002"/>
    <n v="3486.7713709999998"/>
    <n v="-437.7548410000004"/>
    <x v="0"/>
    <n v="29239.152587722005"/>
    <n v="0"/>
    <n v="3486.7713709999998"/>
    <n v="-3673.5191869999999"/>
    <n v="-437.7548410000004"/>
    <n v="-437.7548410000004"/>
    <n v="-437.7548410000004"/>
    <x v="1"/>
    <x v="1"/>
    <x v="1"/>
    <x v="1"/>
    <n v="-4645.4878589999998"/>
    <n v="-0.84048100000000403"/>
  </r>
  <r>
    <n v="1481"/>
    <n v="532"/>
    <x v="0"/>
    <x v="1"/>
    <s v="Amerada Hess Corp."/>
    <x v="1"/>
    <x v="5"/>
    <x v="3"/>
    <s v="Portfolio ISIS"/>
    <x v="1"/>
    <d v="2001-01-05T00:00:00"/>
    <d v="2006-01-05T00:00:00"/>
    <x v="0"/>
    <n v="10000000"/>
    <n v="-4039.6729190000001"/>
    <n v="0.45"/>
    <n v="48.561619999999998"/>
    <n v="48.483626999999998"/>
    <n v="-6.5629071640960768E-2"/>
    <n v="265.11998340710011"/>
    <n v="573.92037900000003"/>
    <x v="0"/>
    <n v="839.04036240710013"/>
    <n v="-3924.5262120000002"/>
    <n v="-3486.7713709999998"/>
    <n v="437.7548410000004"/>
    <n v="-401.28552140709974"/>
    <n v="-3924.5262120000002"/>
    <n v="-3486.7713709999998"/>
    <n v="437.7548410000004"/>
    <x v="0"/>
    <n v="-29239.152587722005"/>
    <n v="0"/>
    <n v="-3486.7713709999998"/>
    <n v="3673.5191869999999"/>
    <n v="437.7548410000004"/>
    <n v="437.7548410000004"/>
    <n v="437.7548410000004"/>
    <x v="1"/>
    <x v="1"/>
    <x v="1"/>
    <x v="1"/>
    <n v="4645.4878589999998"/>
    <n v="-0.84048100000000403"/>
  </r>
  <r>
    <n v="1281"/>
    <n v="442"/>
    <x v="0"/>
    <x v="0"/>
    <s v="Amr Corp/del"/>
    <x v="0"/>
    <x v="6"/>
    <x v="3"/>
    <s v="Portfolio ISIS"/>
    <x v="3"/>
    <d v="2001-01-05T00:00:00"/>
    <d v="2006-01-05T00:00:00"/>
    <x v="0"/>
    <n v="-10000000"/>
    <n v="4087.9293440000001"/>
    <n v="1.25"/>
    <n v="181.08235999999999"/>
    <n v="181.53553199999999"/>
    <n v="0.57852292577987918"/>
    <n v="2364.9608444723021"/>
    <n v="-1562.526288"/>
    <x v="0"/>
    <n v="802.43455647230212"/>
    <n v="194494.161238"/>
    <n v="196266.89735399999"/>
    <n v="1772.7361159999855"/>
    <n v="970.30155952768337"/>
    <n v="194494.161238"/>
    <n v="196266.89735399999"/>
    <n v="1772.7361159999855"/>
    <x v="0"/>
    <n v="51107.292658688006"/>
    <n v="0"/>
    <n v="196266.89735399999"/>
    <n v="186664.069391"/>
    <n v="1772.7361159999855"/>
    <n v="1772.7361159999855"/>
    <n v="1772.7361159999855"/>
    <x v="1"/>
    <x v="0"/>
    <x v="0"/>
    <x v="0"/>
    <n v="-14213.479214000021"/>
    <n v="-2.5324549999999988"/>
  </r>
  <r>
    <n v="1482"/>
    <n v="533"/>
    <x v="0"/>
    <x v="1"/>
    <s v="Amr Corp/del"/>
    <x v="0"/>
    <x v="6"/>
    <x v="3"/>
    <s v="Portfolio ISIS"/>
    <x v="1"/>
    <d v="2001-01-05T00:00:00"/>
    <d v="2006-01-05T00:00:00"/>
    <x v="0"/>
    <n v="10000000"/>
    <n v="-4087.9293440000001"/>
    <n v="1.25"/>
    <n v="181.08235999999999"/>
    <n v="181.53553199999999"/>
    <n v="0.57852292577987918"/>
    <n v="-2364.9608444723021"/>
    <n v="1562.526288"/>
    <x v="0"/>
    <n v="-802.43455647230212"/>
    <n v="-194494.161238"/>
    <n v="-196266.89735399999"/>
    <n v="-1772.7361159999855"/>
    <n v="-970.30155952768337"/>
    <n v="-194494.161238"/>
    <n v="-196266.89735399999"/>
    <n v="-1772.7361159999855"/>
    <x v="0"/>
    <n v="-51107.292658688006"/>
    <n v="0"/>
    <n v="-196266.89735399999"/>
    <n v="-186664.069391"/>
    <n v="-1772.7361159999855"/>
    <n v="-1772.7361159999855"/>
    <n v="-1772.7361159999855"/>
    <x v="1"/>
    <x v="0"/>
    <x v="0"/>
    <x v="0"/>
    <n v="14213.479214000021"/>
    <n v="-2.5324549999999988"/>
  </r>
  <r>
    <n v="1689"/>
    <n v="897"/>
    <x v="0"/>
    <x v="0"/>
    <s v="Amr Corp/del"/>
    <x v="0"/>
    <x v="6"/>
    <x v="3"/>
    <s v="Morgan Stanley CP"/>
    <x v="3"/>
    <d v="2001-03-16T00:00:00"/>
    <d v="2006-03-16T00:00:00"/>
    <x v="0"/>
    <n v="10000000"/>
    <n v="-4320.4699460000002"/>
    <n v="1.87"/>
    <n v="182.18141600000001"/>
    <n v="182.95858899999999"/>
    <n v="0.80991950500952126"/>
    <n v="-3499.2328800728333"/>
    <n v="1722.7148009999999"/>
    <x v="0"/>
    <n v="-1776.5180790728334"/>
    <n v="29303.012351000001"/>
    <n v="26630.079548999998"/>
    <n v="-2672.932802000003"/>
    <n v="-896.41472292716958"/>
    <n v="29303.012351000001"/>
    <n v="26630.079548999998"/>
    <n v="-2672.932802000003"/>
    <x v="0"/>
    <n v="-54014.515264892005"/>
    <n v="0"/>
    <n v="26630.079548999998"/>
    <n v="26630.079548999998"/>
    <n v="-2672.932802000003"/>
    <n v="-2672.932802000003"/>
    <n v="-2672.932802000003"/>
    <x v="1"/>
    <x v="0"/>
    <x v="0"/>
    <x v="0"/>
    <n v="12923.107788999998"/>
    <n v="-2.1238060000000019"/>
  </r>
  <r>
    <n v="253"/>
    <n v="374"/>
    <x v="1"/>
    <x v="5"/>
    <s v="Asia Pulp Paper"/>
    <x v="7"/>
    <x v="0"/>
    <x v="5"/>
    <s v="Deutsche Bank AG"/>
    <x v="0"/>
    <d v="2000-04-10T00:00:00"/>
    <d v="2001-03-14T00:00:00"/>
    <x v="0"/>
    <n v="0"/>
    <n v="0"/>
    <n v="19.5"/>
    <n v="0"/>
    <n v="0"/>
    <m/>
    <n v="-"/>
    <n v="0"/>
    <x v="0"/>
    <n v="0"/>
    <n v="-4562083.3"/>
    <n v="-4562083.3"/>
    <n v="0"/>
    <n v="0"/>
    <n v="-4562083.3"/>
    <n v="-4562083.3"/>
    <n v="0"/>
    <x v="0"/>
    <n v="0"/>
    <n v="915416.66666700004"/>
    <n v="-3646666.6333329999"/>
    <n v="-1745207.6333329999"/>
    <n v="0"/>
    <n v="0"/>
    <n v="0"/>
    <x v="3"/>
    <x v="0"/>
    <x v="4"/>
    <x v="7"/>
    <n v="0"/>
    <n v="0"/>
  </r>
  <r>
    <n v="39"/>
    <n v="134"/>
    <x v="0"/>
    <x v="0"/>
    <s v="At Home Corp. Sub"/>
    <x v="8"/>
    <x v="7"/>
    <x v="3"/>
    <s v="JP Morgan"/>
    <x v="0"/>
    <d v="2000-08-04T00:00:00"/>
    <d v="2004-01-14T00:00:00"/>
    <x v="0"/>
    <n v="4000000"/>
    <n v="-1023.567796"/>
    <n v="6.35"/>
    <n v="803.15139099999999"/>
    <n v="800.95621100000005"/>
    <n v="-1.9864486686683405"/>
    <n v="2033.2648856559877"/>
    <n v="2642.503275"/>
    <x v="0"/>
    <n v="4675.7681606559872"/>
    <n v="-101513.194454"/>
    <n v="-97212.042272999999"/>
    <n v="4301.1521809999977"/>
    <n v="-374.61597965598958"/>
    <n v="-101513.194454"/>
    <n v="-97212.042272999999"/>
    <n v="4301.1521809999977"/>
    <x v="0"/>
    <n v="-16837.690244199999"/>
    <n v="116416.666667"/>
    <n v="19204.624393999999"/>
    <n v="117285.35252899998"/>
    <n v="4301.1521809999977"/>
    <n v="4301.1521809999977"/>
    <n v="4301.1521809999977"/>
    <x v="4"/>
    <x v="0"/>
    <x v="5"/>
    <x v="8"/>
    <n v="13835.097913000005"/>
    <n v="-6.0542769999999564"/>
  </r>
  <r>
    <n v="149"/>
    <n v="208"/>
    <x v="0"/>
    <x v="0"/>
    <s v="AT&amp;T"/>
    <x v="5"/>
    <x v="4"/>
    <x v="3"/>
    <s v="JP Morgan"/>
    <x v="3"/>
    <d v="2000-09-19T00:00:00"/>
    <d v="2005-09-19T00:00:00"/>
    <x v="0"/>
    <n v="-10000000"/>
    <n v="3794.3384489999999"/>
    <n v="0.44"/>
    <n v="113.891194"/>
    <n v="113.262494"/>
    <n v="-0.55214469368786201"/>
    <n v="-2095.0238406711824"/>
    <n v="-1074.1117919999999"/>
    <x v="0"/>
    <n v="-3169.1356326711821"/>
    <n v="269444.61105100001"/>
    <n v="267201.09735300002"/>
    <n v="-2243.5136979999952"/>
    <n v="925.62193467118686"/>
    <n v="269444.61105100001"/>
    <n v="267201.09735300002"/>
    <n v="-2243.5136979999952"/>
    <x v="0"/>
    <n v="21845.903620117497"/>
    <n v="-22122.222222"/>
    <n v="245078.87513100001"/>
    <n v="-111191.69785199995"/>
    <n v="-2243.5136979999952"/>
    <n v="-2243.5136979999952"/>
    <n v="-2243.5136979999952"/>
    <x v="0"/>
    <x v="3"/>
    <x v="1"/>
    <x v="5"/>
    <n v="-15078.009808999952"/>
    <n v="-3.2155379999999951"/>
  </r>
  <r>
    <n v="220"/>
    <n v="337"/>
    <x v="0"/>
    <x v="0"/>
    <s v="AT&amp;T"/>
    <x v="5"/>
    <x v="4"/>
    <x v="3"/>
    <s v="LBIE"/>
    <x v="3"/>
    <d v="2000-10-10T00:00:00"/>
    <d v="2005-10-10T00:00:00"/>
    <x v="0"/>
    <n v="10000000"/>
    <n v="-3843.5686770000002"/>
    <n v="0.49"/>
    <n v="114.421626"/>
    <n v="113.792053"/>
    <n v="-0.55740236180438374"/>
    <n v="2142.4142583171506"/>
    <n v="1106.6142300000001"/>
    <x v="0"/>
    <n v="3249.0284883171507"/>
    <n v="-245372.18382199999"/>
    <n v="-243076.14849200001"/>
    <n v="2296.0353299999842"/>
    <n v="-952.99315831716649"/>
    <n v="-245372.18382199999"/>
    <n v="-243076.14849200001"/>
    <n v="2296.0353299999842"/>
    <x v="0"/>
    <n v="-22129.346657827504"/>
    <n v="12522.222222"/>
    <n v="-230553.92627"/>
    <n v="111698.32243499998"/>
    <n v="2296.0353299999842"/>
    <n v="2296.0353299999842"/>
    <n v="2296.0353299999842"/>
    <x v="1"/>
    <x v="3"/>
    <x v="1"/>
    <x v="5"/>
    <n v="15257.355924000003"/>
    <n v="-3.2256920000000093"/>
  </r>
  <r>
    <n v="1644"/>
    <n v="848"/>
    <x v="0"/>
    <x v="0"/>
    <s v="AT&amp;T"/>
    <x v="5"/>
    <x v="4"/>
    <x v="3"/>
    <s v="CSFB Intl"/>
    <x v="3"/>
    <d v="2001-02-15T00:00:00"/>
    <d v="2002-02-15T00:00:00"/>
    <x v="0"/>
    <n v="20000000"/>
    <n v="-1642.4835760000001"/>
    <n v="0.75"/>
    <n v="79.086118999999997"/>
    <n v="78.105469999999997"/>
    <n v="-0.53662131429321747"/>
    <n v="881.39169525814384"/>
    <n v="1426.778403"/>
    <x v="0"/>
    <n v="2308.1700982581438"/>
    <n v="12597.675496"/>
    <n v="14706.634552"/>
    <n v="2108.9590559999997"/>
    <n v="-199.21104225814406"/>
    <n v="12597.675496"/>
    <n v="14706.634552"/>
    <n v="2108.9590559999997"/>
    <x v="0"/>
    <n v="-9456.5991888200006"/>
    <n v="0"/>
    <n v="14706.634552"/>
    <n v="14706.634552"/>
    <n v="2108.9590559999997"/>
    <n v="2108.9590559999997"/>
    <n v="2108.9590559999997"/>
    <x v="2"/>
    <x v="3"/>
    <x v="1"/>
    <x v="5"/>
    <n v="11589.853804999999"/>
    <n v="-4.6599680000000063"/>
  </r>
  <r>
    <n v="1282"/>
    <n v="443"/>
    <x v="0"/>
    <x v="0"/>
    <s v="Avon Products"/>
    <x v="5"/>
    <x v="1"/>
    <x v="3"/>
    <s v="Portfolio ISIS"/>
    <x v="5"/>
    <d v="2001-01-05T00:00:00"/>
    <d v="2006-01-05T00:00:00"/>
    <x v="0"/>
    <n v="-10000000"/>
    <n v="4068.6065490000001"/>
    <n v="0.6"/>
    <n v="46.278998999999999"/>
    <n v="45.734516999999997"/>
    <n v="-0.55109811116039342"/>
    <n v="-2242.2013842087067"/>
    <n v="-630.10603800000001"/>
    <x v="0"/>
    <n v="-2872.3074222087066"/>
    <n v="-72129.442282999997"/>
    <n v="-74661.086454999997"/>
    <n v="-2531.6441720000003"/>
    <n v="340.66325020870636"/>
    <n v="-72129.442282999997"/>
    <n v="-74661.086454999997"/>
    <n v="-2531.6441720000003"/>
    <x v="0"/>
    <n v="23425.002205867499"/>
    <n v="0"/>
    <n v="-74661.086454999997"/>
    <n v="-59462.192589999999"/>
    <n v="-2531.6441720000003"/>
    <n v="-2531.6441720000003"/>
    <n v="-2531.6441720000003"/>
    <x v="1"/>
    <x v="3"/>
    <x v="1"/>
    <x v="5"/>
    <n v="-11322.115747999997"/>
    <n v="-2.4508710000000065"/>
  </r>
  <r>
    <n v="1483"/>
    <n v="534"/>
    <x v="0"/>
    <x v="1"/>
    <s v="Avon Products"/>
    <x v="5"/>
    <x v="1"/>
    <x v="3"/>
    <s v="Portfolio ISIS"/>
    <x v="1"/>
    <d v="2001-01-05T00:00:00"/>
    <d v="2006-01-05T00:00:00"/>
    <x v="0"/>
    <n v="10000000"/>
    <n v="-4068.6065490000001"/>
    <n v="0.6"/>
    <n v="46.278998999999999"/>
    <n v="45.734516999999997"/>
    <n v="-0.55109811116039342"/>
    <n v="2242.2013842087067"/>
    <n v="630.10603800000001"/>
    <x v="0"/>
    <n v="2872.3074222087066"/>
    <n v="72129.442282999997"/>
    <n v="74661.086454999997"/>
    <n v="2531.6441720000003"/>
    <n v="-340.66325020870636"/>
    <n v="72129.442282999997"/>
    <n v="74661.086454999997"/>
    <n v="2531.6441720000003"/>
    <x v="0"/>
    <n v="-23425.002205867499"/>
    <n v="0"/>
    <n v="74661.086454999997"/>
    <n v="59462.192589999999"/>
    <n v="2531.6441720000003"/>
    <n v="2531.6441720000003"/>
    <n v="2531.6441720000003"/>
    <x v="1"/>
    <x v="3"/>
    <x v="1"/>
    <x v="5"/>
    <n v="11322.115747999997"/>
    <n v="-2.4508710000000065"/>
  </r>
  <r>
    <n v="274"/>
    <n v="411"/>
    <x v="0"/>
    <x v="0"/>
    <s v="Bae Systems Plc"/>
    <x v="5"/>
    <x v="8"/>
    <x v="6"/>
    <s v="Royal BOC"/>
    <x v="2"/>
    <d v="2000-12-05T00:00:00"/>
    <d v="2005-12-05T00:00:00"/>
    <x v="0"/>
    <n v="-15000000"/>
    <n v="5974.8675800000001"/>
    <n v="0.46"/>
    <n v="35.859721999999998"/>
    <n v="35.339247"/>
    <n v="-0.54391992770417352"/>
    <n v="-3249.8495421556104"/>
    <n v="-946.37845800000014"/>
    <x v="0"/>
    <n v="-4196.2280001556101"/>
    <n v="-68651.187858000005"/>
    <n v="-72165.812191000005"/>
    <n v="-3514.6243329999998"/>
    <n v="681.60366715561031"/>
    <n v="-68651.187858000005"/>
    <n v="-72165.812191000005"/>
    <n v="-3514.6243329999998"/>
    <x v="0"/>
    <n v="34400.300091850004"/>
    <n v="-17250"/>
    <n v="-89415.812191000005"/>
    <n v="-79671.093023000009"/>
    <n v="-3514.6243329999998"/>
    <n v="-3514.6243329999998"/>
    <n v="-3514.6243329999998"/>
    <x v="1"/>
    <x v="3"/>
    <x v="1"/>
    <x v="5"/>
    <n v="-34776.281392000004"/>
    <n v="-5.3625240000000005"/>
  </r>
  <r>
    <n v="1283"/>
    <n v="444"/>
    <x v="0"/>
    <x v="0"/>
    <s v="Bae Systems Plc"/>
    <x v="5"/>
    <x v="8"/>
    <x v="6"/>
    <s v="Portfolio ISIS"/>
    <x v="2"/>
    <d v="2001-01-05T00:00:00"/>
    <d v="2006-01-05T00:00:00"/>
    <x v="0"/>
    <n v="-10000000"/>
    <n v="4029.1408970000002"/>
    <n v="0.34"/>
    <n v="36.629640000000002"/>
    <n v="36.10877"/>
    <n v="-0.54732664325219504"/>
    <n v="-2205.2561623451484"/>
    <n v="-617.89978199999996"/>
    <x v="0"/>
    <n v="-2823.1559443451483"/>
    <n v="2771.3175550000001"/>
    <n v="491.952518"/>
    <n v="-2279.365037"/>
    <n v="543.7909073451483"/>
    <n v="2771.3175550000001"/>
    <n v="491.952518"/>
    <n v="-2279.365037"/>
    <x v="0"/>
    <n v="23197.778714477499"/>
    <n v="0"/>
    <n v="491.952518"/>
    <n v="-48631.273322000001"/>
    <n v="-2279.365037"/>
    <n v="-2279.365037"/>
    <n v="-2279.365037"/>
    <x v="1"/>
    <x v="3"/>
    <x v="1"/>
    <x v="5"/>
    <n v="-22820.806306000002"/>
    <n v="-5.194353999999997"/>
  </r>
  <r>
    <n v="1484"/>
    <n v="535"/>
    <x v="0"/>
    <x v="1"/>
    <s v="Bae Systems Plc"/>
    <x v="5"/>
    <x v="8"/>
    <x v="6"/>
    <s v="Portfolio ISIS"/>
    <x v="1"/>
    <d v="2001-01-05T00:00:00"/>
    <d v="2006-01-05T00:00:00"/>
    <x v="0"/>
    <n v="10000000"/>
    <n v="-4029.1408970000002"/>
    <n v="0.34"/>
    <n v="36.629640000000002"/>
    <n v="36.10877"/>
    <n v="-0.54732664325219504"/>
    <n v="2205.2561623451484"/>
    <n v="617.89978199999996"/>
    <x v="0"/>
    <n v="2823.1559443451483"/>
    <n v="-2771.3175550000001"/>
    <n v="-491.952518"/>
    <n v="2279.365037"/>
    <n v="-543.7909073451483"/>
    <n v="-2771.3175550000001"/>
    <n v="-491.952518"/>
    <n v="2279.365037"/>
    <x v="0"/>
    <n v="-23197.778714477499"/>
    <n v="0"/>
    <n v="-491.952518"/>
    <n v="48631.273322000001"/>
    <n v="2279.365037"/>
    <n v="2279.365037"/>
    <n v="2279.365037"/>
    <x v="1"/>
    <x v="3"/>
    <x v="1"/>
    <x v="5"/>
    <n v="22820.806306000002"/>
    <n v="-5.194353999999997"/>
  </r>
  <r>
    <n v="1609"/>
    <n v="663"/>
    <x v="0"/>
    <x v="0"/>
    <s v="Bae Systems Plc"/>
    <x v="5"/>
    <x v="8"/>
    <x v="6"/>
    <s v="Morgan Stanley CP"/>
    <x v="2"/>
    <d v="2001-01-17T00:00:00"/>
    <d v="2006-01-17T00:00:00"/>
    <x v="0"/>
    <n v="10000000"/>
    <n v="-4093.278323"/>
    <n v="0.625"/>
    <n v="36.931289"/>
    <n v="36.410380000000004"/>
    <n v="-0.54720412473644908"/>
    <n v="2239.8587820398952"/>
    <n v="682.44784500000003"/>
    <x v="0"/>
    <n v="2922.3066270398954"/>
    <n v="121525.042503"/>
    <n v="124056.631171"/>
    <n v="2531.5886679999967"/>
    <n v="-390.71795903989869"/>
    <n v="121525.042503"/>
    <n v="124056.631171"/>
    <n v="2531.5886679999967"/>
    <x v="0"/>
    <n v="-23567.049944672501"/>
    <n v="0"/>
    <n v="124056.631171"/>
    <n v="124056.631171"/>
    <n v="2531.5886679999967"/>
    <n v="2531.5886679999967"/>
    <n v="2531.5886679999967"/>
    <x v="1"/>
    <x v="3"/>
    <x v="1"/>
    <x v="5"/>
    <n v="22707.327556000004"/>
    <n v="-5.1276519999999977"/>
  </r>
  <r>
    <n v="1636"/>
    <n v="840"/>
    <x v="0"/>
    <x v="0"/>
    <s v="Bae Systems Plc"/>
    <x v="5"/>
    <x v="8"/>
    <x v="6"/>
    <s v="Goldman Sachs"/>
    <x v="2"/>
    <d v="2001-02-09T00:00:00"/>
    <d v="2006-02-09T00:00:00"/>
    <x v="0"/>
    <n v="-10000000"/>
    <n v="4143.5595110000004"/>
    <n v="0.65"/>
    <n v="37.486888"/>
    <n v="36.965757000000004"/>
    <n v="-0.55078640359667286"/>
    <n v="-2282.2162411524787"/>
    <n v="-663.608655"/>
    <x v="0"/>
    <n v="-2945.8248961524787"/>
    <n v="-127432.171134"/>
    <n v="-130012.818247"/>
    <n v="-2580.6471129999991"/>
    <n v="365.17778315247961"/>
    <n v="-127432.171134"/>
    <n v="-130012.818247"/>
    <n v="-2580.6471129999991"/>
    <x v="0"/>
    <n v="23856.543884582501"/>
    <n v="0"/>
    <n v="-130012.818247"/>
    <n v="-130012.818247"/>
    <n v="-2580.6471129999991"/>
    <n v="-2580.6471129999991"/>
    <n v="-2580.6471129999991"/>
    <x v="1"/>
    <x v="3"/>
    <x v="1"/>
    <x v="5"/>
    <n v="-22431.643628999998"/>
    <n v="-5.0054009999999991"/>
  </r>
  <r>
    <n v="262"/>
    <n v="377"/>
    <x v="0"/>
    <x v="0"/>
    <s v="Banco Bilbao"/>
    <x v="2"/>
    <x v="2"/>
    <x v="7"/>
    <s v="CSFB Intl"/>
    <x v="4"/>
    <d v="2000-11-08T00:00:00"/>
    <d v="2005-11-08T00:00:00"/>
    <x v="1"/>
    <n v="-10000000"/>
    <n v="3990.9019929999999"/>
    <n v="0.19500000000000001"/>
    <n v="19.519231999999999"/>
    <n v="19.494727999999999"/>
    <n v="-5.1027306198566779E-3"/>
    <n v="-20.364497800528142"/>
    <n v="-195.22026599999998"/>
    <x v="0"/>
    <n v="-215.58476380052812"/>
    <n v="-2843.4748359999999"/>
    <n v="-3000.3144040000002"/>
    <n v="-156.83956800000033"/>
    <n v="58.745195800527796"/>
    <n v="-2507.944805352"/>
    <n v="-2632.7758895100001"/>
    <n v="-124.83108415800007"/>
    <x v="0"/>
    <n v="11817.060801272999"/>
    <n v="-4372.875"/>
    <n v="-7005.6508895099996"/>
    <n v="-23527.289901063996"/>
    <n v="-102.40608415799943"/>
    <n v="-102.40608415799943"/>
    <n v="-124.83108415800007"/>
    <x v="1"/>
    <x v="2"/>
    <x v="1"/>
    <x v="2"/>
    <n v="-8308.6390311754003"/>
    <m/>
  </r>
  <r>
    <n v="263"/>
    <n v="378"/>
    <x v="0"/>
    <x v="0"/>
    <s v="Banco Bilbao"/>
    <x v="2"/>
    <x v="2"/>
    <x v="7"/>
    <s v="CSFB Intl"/>
    <x v="4"/>
    <d v="2000-11-10T00:00:00"/>
    <d v="2005-11-10T00:00:00"/>
    <x v="1"/>
    <n v="-10000000"/>
    <n v="4003.5646409999999"/>
    <n v="0.25"/>
    <n v="19.524324"/>
    <n v="19.499853000000002"/>
    <n v="-5.1002160598915998E-3"/>
    <n v="-20.419044678842347"/>
    <n v="-204.836457"/>
    <x v="0"/>
    <n v="-225.25550167884234"/>
    <n v="-26269.736161000001"/>
    <n v="-26447.918012999999"/>
    <n v="-178.18185199999789"/>
    <n v="47.073649678844447"/>
    <n v="-23169.907294002001"/>
    <n v="-23208.048056407497"/>
    <n v="-38.140762405495479"/>
    <x v="0"/>
    <n v="11854.554902000998"/>
    <n v="-5728.125"/>
    <n v="-28936.173056407497"/>
    <n v="-24473.595174883263"/>
    <n v="-8.7657624054954795"/>
    <n v="-8.7657624054954795"/>
    <n v="-38.140762405495479"/>
    <x v="1"/>
    <x v="2"/>
    <x v="1"/>
    <x v="2"/>
    <n v="-8038.5390816542968"/>
    <n v="-2.1580749999999966"/>
  </r>
  <r>
    <n v="264"/>
    <n v="379"/>
    <x v="0"/>
    <x v="0"/>
    <s v="Banco Bilbao"/>
    <x v="2"/>
    <x v="2"/>
    <x v="7"/>
    <s v="Bank of Austria AG"/>
    <x v="4"/>
    <d v="2000-11-14T00:00:00"/>
    <d v="2005-11-14T00:00:00"/>
    <x v="0"/>
    <n v="-20000000"/>
    <n v="7838.8929889999999"/>
    <n v="0.22"/>
    <n v="19.515581000000001"/>
    <n v="19.491816"/>
    <n v="-1.3020575787210662E-2"/>
    <n v="-102.06690025110882"/>
    <n v="-398.25667200000004"/>
    <x v="0"/>
    <n v="-500.32357225110889"/>
    <n v="-26285.021597999999"/>
    <n v="-26625.958106999999"/>
    <n v="-340.93650899999921"/>
    <n v="159.38706325110968"/>
    <n v="-26285.021597999999"/>
    <n v="-26625.958106999999"/>
    <n v="-340.93650899999921"/>
    <x v="0"/>
    <n v="23210.962140428997"/>
    <n v="-11244.444444000001"/>
    <n v="-37870.402550999999"/>
    <n v="-54063.045339999997"/>
    <n v="-340.93650899999921"/>
    <n v="-340.93650899999921"/>
    <n v="-340.93650899999921"/>
    <x v="1"/>
    <x v="2"/>
    <x v="1"/>
    <x v="2"/>
    <n v="-18762.766367999997"/>
    <n v="-2.1633290000000009"/>
  </r>
  <r>
    <n v="1065"/>
    <n v="429"/>
    <x v="0"/>
    <x v="0"/>
    <s v="Banco Bilbao"/>
    <x v="2"/>
    <x v="2"/>
    <x v="7"/>
    <s v="CSFB Intl"/>
    <x v="4"/>
    <d v="2000-12-18T00:00:00"/>
    <d v="2005-12-19T00:00:00"/>
    <x v="1"/>
    <n v="-5000000"/>
    <n v="2047.1065819999999"/>
    <n v="0.3"/>
    <n v="19.626031999999999"/>
    <n v="19.601917"/>
    <n v="-5.2218161893415249E-3"/>
    <n v="-10.689614291195193"/>
    <n v="-107.52470099999999"/>
    <x v="0"/>
    <n v="-118.21431529119519"/>
    <n v="-22664.336552000001"/>
    <n v="-22763.691423"/>
    <n v="-99.354870999999548"/>
    <n v="18.859444291195643"/>
    <n v="-19989.944838864001"/>
    <n v="-19975.139223682498"/>
    <n v="14.805615181503526"/>
    <x v="0"/>
    <n v="6061.4825893019997"/>
    <n v="-3327.1875"/>
    <n v="-23302.326723682498"/>
    <n v="-12908.408630413009"/>
    <n v="31.868115181503526"/>
    <n v="31.868115181503526"/>
    <n v="14.805615181503526"/>
    <x v="1"/>
    <x v="2"/>
    <x v="1"/>
    <x v="2"/>
    <n v="-3988.5653341864963"/>
    <n v="-2.1566839999999985"/>
  </r>
  <r>
    <n v="21"/>
    <n v="110"/>
    <x v="0"/>
    <x v="0"/>
    <s v="Bank of America"/>
    <x v="6"/>
    <x v="2"/>
    <x v="3"/>
    <s v="JP Morgan"/>
    <x v="4"/>
    <d v="2000-07-31T00:00:00"/>
    <d v="2005-08-01T00:00:00"/>
    <x v="0"/>
    <n v="-20000000"/>
    <n v="7411.9772080000002"/>
    <n v="0.28999999999999998"/>
    <n v="41.435910999999997"/>
    <n v="41.373711999999998"/>
    <n v="-3.8694790531203227E-2"/>
    <n v="-286.80490548561255"/>
    <n v="-958.00453499999992"/>
    <x v="0"/>
    <n v="-1244.8094404856124"/>
    <n v="86099.645638999995"/>
    <n v="85542.470654999997"/>
    <n v="-557.17498399999749"/>
    <n v="687.63445648561492"/>
    <n v="86099.645638999995"/>
    <n v="85542.470654999997"/>
    <n v="-557.17498399999749"/>
    <x v="0"/>
    <n v="30481.7562679"/>
    <n v="-29644.444444000001"/>
    <n v="55898.026210999997"/>
    <n v="-193366.09649900004"/>
    <n v="-557.17498399999749"/>
    <n v="-557.17498399999749"/>
    <n v="-557.17498399999749"/>
    <x v="0"/>
    <x v="4"/>
    <x v="1"/>
    <x v="6"/>
    <n v="-47295.866925000002"/>
    <n v="-5.8606079999999992"/>
  </r>
  <r>
    <n v="30"/>
    <n v="125"/>
    <x v="0"/>
    <x v="0"/>
    <s v="Bank of America"/>
    <x v="6"/>
    <x v="2"/>
    <x v="3"/>
    <s v="Bear Stearns"/>
    <x v="4"/>
    <d v="2000-07-07T00:00:00"/>
    <d v="2005-04-19T00:00:00"/>
    <x v="0"/>
    <n v="5000000"/>
    <n v="-1746.7661939999998"/>
    <n v="0.32"/>
    <n v="40.026043999999999"/>
    <n v="39.960500000000003"/>
    <n v="-3.597589441933112E-2"/>
    <n v="62.841476170600856"/>
    <n v="232.68301499999998"/>
    <x v="0"/>
    <n v="295.52449117060087"/>
    <n v="-11325.651443000001"/>
    <n v="-11172.400438999999"/>
    <n v="153.25100400000156"/>
    <n v="-142.27348717059931"/>
    <n v="-11325.651443000001"/>
    <n v="-11172.400438999999"/>
    <n v="153.25100400000156"/>
    <x v="0"/>
    <n v="-7183.5759728249996"/>
    <n v="8711.1111110000002"/>
    <n v="-2461.2893279999989"/>
    <n v="45995.324647000001"/>
    <n v="153.25100400000156"/>
    <n v="153.25100400000156"/>
    <n v="153.25100400000156"/>
    <x v="0"/>
    <x v="4"/>
    <x v="1"/>
    <x v="6"/>
    <n v="11163.140377000002"/>
    <n v="-5.8613199999999992"/>
  </r>
  <r>
    <n v="259"/>
    <n v="373"/>
    <x v="0"/>
    <x v="0"/>
    <s v="Bank of America"/>
    <x v="6"/>
    <x v="2"/>
    <x v="3"/>
    <s v="LBIE"/>
    <x v="4"/>
    <d v="2000-11-03T00:00:00"/>
    <d v="2005-11-03T00:00:00"/>
    <x v="0"/>
    <n v="15000000"/>
    <n v="-5860.7835230000001"/>
    <n v="0.35499999999999998"/>
    <n v="42.711468000000004"/>
    <n v="42.650399999999998"/>
    <n v="-4.6237222634369662E-2"/>
    <n v="270.98635256479639"/>
    <n v="752.57471099999998"/>
    <x v="0"/>
    <n v="1023.5610635647963"/>
    <n v="-35488.353708000002"/>
    <n v="-35011.881189"/>
    <n v="476.47251900000265"/>
    <n v="-547.08854456479366"/>
    <n v="-35488.353708000002"/>
    <n v="-35011.881189"/>
    <n v="476.47251900000265"/>
    <x v="0"/>
    <n v="-24102.472238337501"/>
    <n v="13904.166667"/>
    <n v="-21107.714522000002"/>
    <n v="153553.96809800001"/>
    <n v="476.47251900000265"/>
    <n v="476.47251900000265"/>
    <n v="476.47251900000265"/>
    <x v="1"/>
    <x v="4"/>
    <x v="1"/>
    <x v="6"/>
    <n v="37289.675456999998"/>
    <n v="-5.8619600000000034"/>
  </r>
  <r>
    <n v="1581"/>
    <n v="635"/>
    <x v="0"/>
    <x v="0"/>
    <s v="Bank of America"/>
    <x v="6"/>
    <x v="2"/>
    <x v="3"/>
    <s v="Portfolio ISIS"/>
    <x v="4"/>
    <d v="2001-01-05T00:00:00"/>
    <d v="2006-01-05T00:00:00"/>
    <x v="0"/>
    <n v="-10000000"/>
    <n v="4079.0510899999999"/>
    <n v="0.64"/>
    <n v="43.560110000000002"/>
    <n v="43.499215999999997"/>
    <n v="-5.1681649590254647E-2"/>
    <n v="-210.81208909412626"/>
    <n v="-585.10187700000006"/>
    <x v="0"/>
    <n v="-795.91396609412629"/>
    <n v="-101272.249495"/>
    <n v="-101808.657332"/>
    <n v="-536.40783700000611"/>
    <n v="259.50612909412018"/>
    <n v="-101272.249495"/>
    <n v="-101808.657332"/>
    <n v="-536.40783700000611"/>
    <x v="0"/>
    <n v="16775.097607625001"/>
    <n v="0"/>
    <n v="-101808.657332"/>
    <n v="-110243.858718"/>
    <n v="-536.40783700000611"/>
    <n v="-536.40783700000611"/>
    <n v="-536.40783700000611"/>
    <x v="1"/>
    <x v="4"/>
    <x v="1"/>
    <x v="6"/>
    <n v="-25744.827065000005"/>
    <n v="-5.863978000000003"/>
  </r>
  <r>
    <n v="1582"/>
    <n v="636"/>
    <x v="0"/>
    <x v="1"/>
    <s v="Bank of America"/>
    <x v="6"/>
    <x v="2"/>
    <x v="3"/>
    <s v="Portfolio ISIS"/>
    <x v="1"/>
    <d v="2001-01-05T00:00:00"/>
    <d v="2006-01-05T00:00:00"/>
    <x v="0"/>
    <n v="10000000"/>
    <n v="-4079.0510899999999"/>
    <n v="0.64"/>
    <n v="43.560110000000002"/>
    <n v="43.499215999999997"/>
    <n v="-5.1681649590254647E-2"/>
    <n v="210.81208909412626"/>
    <n v="585.10187700000006"/>
    <x v="0"/>
    <n v="795.91396609412629"/>
    <n v="101272.249495"/>
    <n v="101808.657332"/>
    <n v="536.40783700000611"/>
    <n v="-259.50612909412018"/>
    <n v="101272.249495"/>
    <n v="101808.657332"/>
    <n v="536.40783700000611"/>
    <x v="0"/>
    <n v="-16775.097607625001"/>
    <n v="0"/>
    <n v="101808.657332"/>
    <n v="110243.858718"/>
    <n v="536.40783700000611"/>
    <n v="536.40783700000611"/>
    <n v="536.40783700000611"/>
    <x v="1"/>
    <x v="4"/>
    <x v="1"/>
    <x v="6"/>
    <n v="25744.827065000005"/>
    <n v="-5.863978000000003"/>
  </r>
  <r>
    <n v="1284"/>
    <n v="445"/>
    <x v="0"/>
    <x v="0"/>
    <s v="Basf Ag"/>
    <x v="2"/>
    <x v="0"/>
    <x v="8"/>
    <s v="Portfolio ISIS"/>
    <x v="6"/>
    <d v="2001-01-05T00:00:00"/>
    <d v="2006-01-05T00:00:00"/>
    <x v="0"/>
    <n v="-10000000"/>
    <n v="4030.9309090000002"/>
    <n v="0.25"/>
    <n v="24.545114000000002"/>
    <n v="24.309092"/>
    <n v="-0.24580289242701114"/>
    <n v="-990.81447660564129"/>
    <n v="-370.87888499999997"/>
    <x v="0"/>
    <n v="-1361.6933616056413"/>
    <n v="-8025.3377780000001"/>
    <n v="-9095.0813390000003"/>
    <n v="-1069.7435610000002"/>
    <n v="291.94980060564103"/>
    <n v="-8025.3377780000001"/>
    <n v="-9095.0813390000003"/>
    <n v="-1069.7435610000002"/>
    <x v="0"/>
    <n v="11935.586421549"/>
    <n v="0"/>
    <n v="-9095.0813390000003"/>
    <n v="-9908.6073250000009"/>
    <n v="-1069.7435610000002"/>
    <n v="-1069.7435610000002"/>
    <n v="-1069.7435610000002"/>
    <x v="1"/>
    <x v="2"/>
    <x v="1"/>
    <x v="2"/>
    <n v="-9775.3657170000006"/>
    <n v="-2.1751819999999995"/>
  </r>
  <r>
    <n v="1485"/>
    <n v="536"/>
    <x v="0"/>
    <x v="1"/>
    <s v="Basf Ag"/>
    <x v="2"/>
    <x v="0"/>
    <x v="8"/>
    <s v="Portfolio ISIS"/>
    <x v="1"/>
    <d v="2001-01-05T00:00:00"/>
    <d v="2006-01-05T00:00:00"/>
    <x v="0"/>
    <n v="10000000"/>
    <n v="-4030.9309090000002"/>
    <n v="0.25"/>
    <n v="24.545114000000002"/>
    <n v="24.309092"/>
    <n v="-0.24580289242701114"/>
    <n v="990.81447660564129"/>
    <n v="370.87888499999997"/>
    <x v="0"/>
    <n v="1361.6933616056413"/>
    <n v="8025.3377780000001"/>
    <n v="9095.0813390000003"/>
    <n v="1069.7435610000002"/>
    <n v="-291.94980060564103"/>
    <n v="8025.3377780000001"/>
    <n v="9095.0813390000003"/>
    <n v="1069.7435610000002"/>
    <x v="0"/>
    <n v="-11935.586421549"/>
    <n v="0"/>
    <n v="9095.0813390000003"/>
    <n v="9908.6073250000009"/>
    <n v="1069.7435610000002"/>
    <n v="1069.7435610000002"/>
    <n v="1069.7435610000002"/>
    <x v="1"/>
    <x v="2"/>
    <x v="1"/>
    <x v="2"/>
    <n v="9775.3657170000006"/>
    <n v="-2.1751819999999995"/>
  </r>
  <r>
    <n v="402"/>
    <n v="416"/>
    <x v="0"/>
    <x v="0"/>
    <s v="Basket - 1st"/>
    <x v="2"/>
    <x v="1"/>
    <x v="3"/>
    <s v="JP Morgan"/>
    <x v="1"/>
    <d v="2000-09-25T00:00:00"/>
    <d v="2005-09-25T00:00:00"/>
    <x v="0"/>
    <n v="-15000000"/>
    <n v="5764.3708809999998"/>
    <n v="0.74"/>
    <n v="143.400226"/>
    <n v="143.205027"/>
    <n v="-6.9230115008550183E-2"/>
    <n v="-399.06805904356776"/>
    <n v="-1719.6746370000001"/>
    <x v="0"/>
    <n v="-2118.7426960435678"/>
    <n v="395941.54226000002"/>
    <n v="394945.11902899999"/>
    <n v="-996.4232310000225"/>
    <n v="1122.3194650435453"/>
    <n v="395941.54226000002"/>
    <n v="394945.11902899999"/>
    <n v="-996.4232310000225"/>
    <x v="0"/>
    <n v="17068.302178640999"/>
    <n v="-56116.666666999998"/>
    <n v="338828.45236200001"/>
    <n v="-170235.97383699997"/>
    <n v="-996.4232310000225"/>
    <n v="-996.4232310000225"/>
    <n v="-996.4232310000225"/>
    <x v="0"/>
    <x v="2"/>
    <x v="1"/>
    <x v="2"/>
    <n v="25200.928278999985"/>
    <n v="5.0336969999999894"/>
  </r>
  <r>
    <n v="1749"/>
    <n v="955"/>
    <x v="0"/>
    <x v="6"/>
    <s v="Basket Five- 16 Jap"/>
    <x v="9"/>
    <x v="5"/>
    <x v="9"/>
    <s v="Toronto Dominion"/>
    <x v="1"/>
    <d v="2001-04-04T00:00:00"/>
    <d v="2004-09-09T00:00:00"/>
    <x v="0"/>
    <n v="-40000000"/>
    <n v="99999.993971999997"/>
    <n v="1.6"/>
    <n v="240.76559700000001"/>
    <n v="240.201785"/>
    <n v="-6.0136138741006082E-2"/>
    <n v="-738.48097807407908"/>
    <n v="-10584.627462"/>
    <x v="0"/>
    <n v="-11323.10844007408"/>
    <n v="966436.67243899999"/>
    <n v="961203.36576299998"/>
    <n v="-5233.3066760000074"/>
    <n v="6089.8017640740727"/>
    <n v="966436.67243899999"/>
    <n v="961203.36576299998"/>
    <n v="-5233.3066760000074"/>
    <x v="0"/>
    <m/>
    <n v="0"/>
    <n v="961203.36576299998"/>
    <n v="961203.36576299998"/>
    <n v="-5233.3066760000074"/>
    <n v="-5233.3066760000074"/>
    <n v="-5233.3066760000074"/>
    <x v="4"/>
    <x v="0"/>
    <x v="1"/>
    <x v="9"/>
    <n v="961203.36576299998"/>
    <n v="240.201785"/>
  </r>
  <r>
    <n v="1726"/>
    <n v="936"/>
    <x v="0"/>
    <x v="6"/>
    <s v="Basket Four-telco 8"/>
    <x v="9"/>
    <x v="4"/>
    <x v="6"/>
    <s v="Paribas London"/>
    <x v="7"/>
    <d v="2001-03-28T00:00:00"/>
    <d v="2006-06-30T00:00:00"/>
    <x v="1"/>
    <n v="-30000000"/>
    <n v="30000.018"/>
    <n v="6.55"/>
    <n v="707.74776699999995"/>
    <n v="704.61610199999996"/>
    <n v="-1.5862562341592281"/>
    <n v="-24282.602142679156"/>
    <n v="-18656.467457999999"/>
    <x v="0"/>
    <n v="-42939.069600679155"/>
    <n v="557584.14477300004"/>
    <n v="517989.292273"/>
    <n v="-39594.852500000037"/>
    <n v="3344.2171006791177"/>
    <n v="491789.21568978601"/>
    <n v="454535.60396955744"/>
    <n v="-37253.611720228568"/>
    <x v="0"/>
    <m/>
    <n v="0"/>
    <n v="454535.60396955744"/>
    <n v="454535.60396955744"/>
    <n v="-37253.611720228568"/>
    <n v="-37253.611720228568"/>
    <n v="-37253.611720228568"/>
    <x v="1"/>
    <x v="0"/>
    <x v="1"/>
    <x v="9"/>
    <n v="454535.60396955744"/>
    <n v="704.61610199999996"/>
  </r>
  <r>
    <n v="419"/>
    <n v="420"/>
    <x v="1"/>
    <x v="5"/>
    <s v="Basket One - AvgP"/>
    <x v="2"/>
    <x v="1"/>
    <x v="3"/>
    <s v="Continental Ins"/>
    <x v="1"/>
    <d v="2000-09-15T00:00:00"/>
    <d v="2005-09-15T00:00:00"/>
    <x v="0"/>
    <n v="60000000"/>
    <n v="-22751.101314"/>
    <n v="0.22500000000000001"/>
    <n v="38.189974999999997"/>
    <n v="38.210254999999997"/>
    <n v="7.6611233409559373E-2"/>
    <n v="-1742.989933091387"/>
    <n v="2357.181771"/>
    <x v="0"/>
    <n v="614.19183790861302"/>
    <n v="-365578.01607900002"/>
    <n v="-366116.44485500001"/>
    <n v="-538.4287759999861"/>
    <n v="-1152.6206139085991"/>
    <n v="-365578.01607900002"/>
    <n v="-366116.44485500001"/>
    <n v="-538.4287759999861"/>
    <x v="0"/>
    <n v="-67366.010990754003"/>
    <n v="67875"/>
    <n v="-298241.44485500001"/>
    <n v="267008.70964599994"/>
    <n v="-538.4287759999861"/>
    <n v="-538.4287759999861"/>
    <n v="-538.4287759999861"/>
    <x v="0"/>
    <x v="2"/>
    <x v="1"/>
    <x v="2"/>
    <n v="-33897.914310000022"/>
    <n v="1.6521219999999985"/>
  </r>
  <r>
    <n v="1592"/>
    <n v="646"/>
    <x v="1"/>
    <x v="7"/>
    <s v="Basket One - AvgP"/>
    <x v="2"/>
    <x v="1"/>
    <x v="3"/>
    <s v="EnronCredit.com"/>
    <x v="1"/>
    <d v="2000-09-15T00:00:00"/>
    <d v="2005-09-15T00:00:00"/>
    <x v="0"/>
    <n v="-60000000"/>
    <n v="22751.101314"/>
    <n v="0.22500000000000001"/>
    <n v="38.189974999999997"/>
    <n v="38.210254999999997"/>
    <n v="7.6611233409559373E-2"/>
    <n v="1742.989933091387"/>
    <n v="-2357.181771"/>
    <x v="0"/>
    <n v="-614.19183790861302"/>
    <n v="365578.01607900002"/>
    <n v="366116.44485500001"/>
    <n v="538.4287759999861"/>
    <n v="1152.6206139085991"/>
    <n v="365578.01607900002"/>
    <n v="366116.44485500001"/>
    <n v="538.4287759999861"/>
    <x v="0"/>
    <n v="67366.010990754003"/>
    <n v="-67875"/>
    <n v="298241.44485500001"/>
    <n v="-267008.70964599994"/>
    <n v="538.4287759999861"/>
    <n v="538.4287759999861"/>
    <n v="538.4287759999861"/>
    <x v="0"/>
    <x v="2"/>
    <x v="1"/>
    <x v="2"/>
    <n v="33897.914310000022"/>
    <n v="1.6521219999999985"/>
  </r>
  <r>
    <n v="1593"/>
    <n v="647"/>
    <x v="0"/>
    <x v="8"/>
    <s v="Basket One - AvgP"/>
    <x v="2"/>
    <x v="1"/>
    <x v="3"/>
    <s v="Enron North America"/>
    <x v="1"/>
    <d v="2000-09-15T00:00:00"/>
    <d v="2005-09-15T00:00:00"/>
    <x v="0"/>
    <n v="60000000"/>
    <n v="-22751.101314"/>
    <n v="0.22500000000000001"/>
    <n v="38.189974999999997"/>
    <n v="38.210254999999997"/>
    <n v="7.6611233409559373E-2"/>
    <n v="-1742.989933091387"/>
    <n v="2357.181771"/>
    <x v="0"/>
    <n v="614.19183790861302"/>
    <n v="-365578.01607900002"/>
    <n v="-366116.44485500001"/>
    <n v="-538.4287759999861"/>
    <n v="-1152.6206139085991"/>
    <n v="-365578.01607900002"/>
    <n v="-366116.44485500001"/>
    <n v="-538.4287759999861"/>
    <x v="0"/>
    <n v="-67366.010990754003"/>
    <n v="67875"/>
    <n v="-298241.44485500001"/>
    <n v="267008.70964599994"/>
    <n v="-538.4287759999861"/>
    <n v="-538.4287759999861"/>
    <n v="-538.4287759999861"/>
    <x v="0"/>
    <x v="2"/>
    <x v="1"/>
    <x v="2"/>
    <n v="-33897.914310000022"/>
    <n v="1.6521219999999985"/>
  </r>
  <r>
    <n v="1646"/>
    <n v="849"/>
    <x v="0"/>
    <x v="0"/>
    <s v="Basket Three- Jap 4"/>
    <x v="1"/>
    <x v="2"/>
    <x v="9"/>
    <s v="Toronto Dominion"/>
    <x v="1"/>
    <d v="2001-02-19T00:00:00"/>
    <d v="2004-09-13T00:00:00"/>
    <x v="0"/>
    <n v="-18000000"/>
    <n v="15000"/>
    <n v="2.5499999999999998"/>
    <n v="355.07301999999999"/>
    <n v="354.39515499999999"/>
    <n v="-0.16182125594832242"/>
    <n v="-893.10269342757761"/>
    <n v="-5010.3992880000005"/>
    <x v="0"/>
    <n v="-5903.5019814275784"/>
    <n v="506404.79727500002"/>
    <n v="501907.05376799998"/>
    <n v="-4497.7435070000356"/>
    <n v="1405.7584744275428"/>
    <n v="506404.79727500002"/>
    <n v="501907.05376799998"/>
    <n v="-4497.7435070000356"/>
    <x v="0"/>
    <n v="39947.022145800009"/>
    <n v="-28050"/>
    <n v="473857.05376799998"/>
    <n v="473857.05376799998"/>
    <n v="-4497.7435070000356"/>
    <n v="-4497.7435070000356"/>
    <n v="-4497.7435070000356"/>
    <x v="4"/>
    <x v="1"/>
    <x v="1"/>
    <x v="1"/>
    <n v="-93853.405033000046"/>
    <n v="-15.285478000000012"/>
  </r>
  <r>
    <n v="1639"/>
    <n v="843"/>
    <x v="0"/>
    <x v="0"/>
    <s v="Basket Two- Jap"/>
    <x v="1"/>
    <x v="2"/>
    <x v="9"/>
    <s v="Toronto Dominion"/>
    <x v="1"/>
    <d v="2001-02-09T00:00:00"/>
    <d v="2004-08-23T00:00:00"/>
    <x v="0"/>
    <n v="-23000000"/>
    <n v="15000"/>
    <n v="2"/>
    <n v="268.30162300000001"/>
    <n v="267.81603699999999"/>
    <n v="-0.11852880198668032"/>
    <n v="-820.94982397112733"/>
    <n v="-5343.4040159999995"/>
    <x v="0"/>
    <n v="-6164.3538399711269"/>
    <n v="399224.24513599998"/>
    <n v="394914.39914400002"/>
    <n v="-4309.8459919999586"/>
    <n v="1854.5078479711683"/>
    <n v="399224.24513599998"/>
    <n v="394914.39914400002"/>
    <n v="-4309.8459919999586"/>
    <x v="0"/>
    <n v="50131.569089602002"/>
    <n v="0"/>
    <n v="394914.39914400002"/>
    <n v="394914.39914400002"/>
    <n v="-4309.8459919999586"/>
    <n v="-4309.8459919999586"/>
    <n v="-4309.8459919999586"/>
    <x v="4"/>
    <x v="1"/>
    <x v="1"/>
    <x v="1"/>
    <n v="-134307.27945799998"/>
    <n v="-17.870864999999981"/>
  </r>
  <r>
    <n v="1287"/>
    <n v="448"/>
    <x v="0"/>
    <x v="0"/>
    <s v="BAT Plc"/>
    <x v="5"/>
    <x v="1"/>
    <x v="6"/>
    <s v="Portfolio ISIS"/>
    <x v="6"/>
    <d v="2001-01-05T00:00:00"/>
    <d v="2006-01-05T00:00:00"/>
    <x v="0"/>
    <n v="-10000000"/>
    <n v="4106.1984300000004"/>
    <n v="0.8"/>
    <n v="71.620583999999994"/>
    <n v="71.059638000000007"/>
    <n v="-0.55029755279721448"/>
    <n v="-2259.6309473287643"/>
    <n v="-908.50811700000008"/>
    <x v="0"/>
    <n v="-3168.1390643287641"/>
    <n v="-54254.425467000001"/>
    <n v="-56856.832840000003"/>
    <n v="-2602.4073730000018"/>
    <n v="565.73169132876228"/>
    <n v="-54254.425467000001"/>
    <n v="-56856.832840000003"/>
    <n v="-2602.4073730000018"/>
    <x v="0"/>
    <n v="23641.437460725003"/>
    <n v="0"/>
    <n v="-56856.832840000003"/>
    <n v="-58308.063959999999"/>
    <n v="-2602.4073730000018"/>
    <n v="-2602.4073730000018"/>
    <n v="-2602.4073730000018"/>
    <x v="1"/>
    <x v="3"/>
    <x v="1"/>
    <x v="5"/>
    <n v="-14399.714047000001"/>
    <n v="-3.0734489999999965"/>
  </r>
  <r>
    <n v="1487"/>
    <n v="538"/>
    <x v="0"/>
    <x v="1"/>
    <s v="BAT Plc"/>
    <x v="5"/>
    <x v="1"/>
    <x v="6"/>
    <s v="Portfolio ISIS"/>
    <x v="1"/>
    <d v="2001-01-05T00:00:00"/>
    <d v="2006-01-05T00:00:00"/>
    <x v="0"/>
    <n v="10000000"/>
    <n v="-4106.1984300000004"/>
    <n v="0.8"/>
    <n v="71.620583999999994"/>
    <n v="71.059638000000007"/>
    <n v="-0.55029755279721448"/>
    <n v="2259.6309473287643"/>
    <n v="908.50811700000008"/>
    <x v="0"/>
    <n v="3168.1390643287641"/>
    <n v="54254.425467000001"/>
    <n v="56856.832840000003"/>
    <n v="2602.4073730000018"/>
    <n v="-565.73169132876228"/>
    <n v="54254.425467000001"/>
    <n v="56856.832840000003"/>
    <n v="2602.4073730000018"/>
    <x v="0"/>
    <n v="-23641.437460725003"/>
    <n v="0"/>
    <n v="56856.832840000003"/>
    <n v="58308.063959999999"/>
    <n v="2602.4073730000018"/>
    <n v="2602.4073730000018"/>
    <n v="2602.4073730000018"/>
    <x v="1"/>
    <x v="3"/>
    <x v="1"/>
    <x v="5"/>
    <n v="14399.714047000001"/>
    <n v="-3.0734489999999965"/>
  </r>
  <r>
    <n v="242"/>
    <n v="357"/>
    <x v="0"/>
    <x v="2"/>
    <s v="Bear Stearns"/>
    <x v="5"/>
    <x v="2"/>
    <x v="3"/>
    <s v="UBS AG"/>
    <x v="4"/>
    <d v="2000-10-24T00:00:00"/>
    <d v="2005-10-24T00:00:00"/>
    <x v="0"/>
    <n v="5000000"/>
    <n v="-1960.2979720000001"/>
    <n v="0.7"/>
    <n v="80.216363000000001"/>
    <n v="75.167923999999999"/>
    <n v="-5.0973365336148841"/>
    <n v="9992.2984694467668"/>
    <n v="487.18920000000003"/>
    <x v="0"/>
    <n v="10479.487669446768"/>
    <n v="-13693.596147"/>
    <n v="-3544.594603"/>
    <n v="10149.001544000001"/>
    <n v="-330.48612544676689"/>
    <n v="-13693.596147"/>
    <n v="-3544.594603"/>
    <n v="10149.001544000001"/>
    <x v="0"/>
    <n v="-11286.41557379"/>
    <n v="8944.4444440000007"/>
    <n v="5399.8498410000011"/>
    <n v="43033.667784000005"/>
    <n v="10149.001544000001"/>
    <n v="10149.001544000001"/>
    <n v="10149.001544000001"/>
    <x v="1"/>
    <x v="3"/>
    <x v="1"/>
    <x v="5"/>
    <n v="17492.410689000004"/>
    <n v="-8.3095660000000038"/>
  </r>
  <r>
    <n v="243"/>
    <n v="358"/>
    <x v="0"/>
    <x v="3"/>
    <s v="Bear Stearns"/>
    <x v="5"/>
    <x v="2"/>
    <x v="3"/>
    <s v="EnronCredit.com"/>
    <x v="4"/>
    <d v="2000-10-24T00:00:00"/>
    <d v="2005-10-24T00:00:00"/>
    <x v="0"/>
    <n v="-5000000"/>
    <n v="1960.2979720000001"/>
    <n v="0.7"/>
    <n v="80.216363000000001"/>
    <n v="75.167923999999999"/>
    <n v="-5.0973365336148841"/>
    <n v="-9992.2984694467668"/>
    <n v="-487.18920000000003"/>
    <x v="0"/>
    <n v="-10479.487669446768"/>
    <n v="13693.596147"/>
    <n v="3544.594603"/>
    <n v="-10149.001544000001"/>
    <n v="330.48612544676689"/>
    <n v="13693.596147"/>
    <n v="3544.594603"/>
    <n v="-10149.001544000001"/>
    <x v="0"/>
    <n v="11286.41557379"/>
    <n v="-8944.4444440000007"/>
    <n v="-5399.8498410000011"/>
    <n v="-43033.667784000005"/>
    <n v="-10149.001544000001"/>
    <n v="-10149.001544000001"/>
    <n v="-10149.001544000001"/>
    <x v="1"/>
    <x v="3"/>
    <x v="1"/>
    <x v="5"/>
    <n v="-17492.410689000004"/>
    <n v="-8.3095660000000038"/>
  </r>
  <r>
    <n v="244"/>
    <n v="359"/>
    <x v="0"/>
    <x v="4"/>
    <s v="Bear Stearns"/>
    <x v="5"/>
    <x v="2"/>
    <x v="3"/>
    <s v="Enron North America"/>
    <x v="4"/>
    <d v="2000-10-24T00:00:00"/>
    <d v="2005-10-24T00:00:00"/>
    <x v="0"/>
    <n v="5000000"/>
    <n v="-1960.2979720000001"/>
    <n v="0.7"/>
    <n v="80.216363000000001"/>
    <n v="75.167923999999999"/>
    <n v="-5.0973365336148841"/>
    <n v="9992.2984694467668"/>
    <n v="487.18920000000003"/>
    <x v="0"/>
    <n v="10479.487669446768"/>
    <n v="-13693.596147"/>
    <n v="-3544.594603"/>
    <n v="10149.001544000001"/>
    <n v="-330.48612544676689"/>
    <n v="-13693.596147"/>
    <n v="-3544.594603"/>
    <n v="10149.001544000001"/>
    <x v="0"/>
    <n v="-11286.41557379"/>
    <n v="8944.4444440000007"/>
    <n v="5399.8498410000011"/>
    <n v="43033.667784000005"/>
    <n v="10149.001544000001"/>
    <n v="10149.001544000001"/>
    <n v="10149.001544000001"/>
    <x v="1"/>
    <x v="3"/>
    <x v="1"/>
    <x v="5"/>
    <n v="17492.410689000004"/>
    <n v="-8.3095660000000038"/>
  </r>
  <r>
    <n v="245"/>
    <n v="360"/>
    <x v="0"/>
    <x v="0"/>
    <s v="Bear Stearns"/>
    <x v="5"/>
    <x v="2"/>
    <x v="3"/>
    <s v="Paribas London"/>
    <x v="4"/>
    <d v="2000-10-25T00:00:00"/>
    <d v="2005-10-25T00:00:00"/>
    <x v="0"/>
    <n v="15000000"/>
    <n v="-5884.0024300000005"/>
    <n v="0.7"/>
    <n v="80.243978999999996"/>
    <n v="75.195584999999994"/>
    <n v="-5.0973351142387031"/>
    <n v="29992.73219870486"/>
    <n v="1461.641316"/>
    <x v="0"/>
    <n v="31454.373514704861"/>
    <n v="-41568.414632"/>
    <n v="-11107.229611000001"/>
    <n v="30461.185020999998"/>
    <n v="-993.1884937048635"/>
    <n v="-41568.414632"/>
    <n v="-11107.229611000001"/>
    <n v="30461.185020999998"/>
    <x v="0"/>
    <n v="-33877.143990725002"/>
    <n v="26833.333332999999"/>
    <n v="15726.103721999998"/>
    <n v="129020.294973"/>
    <n v="30461.185020999998"/>
    <n v="30461.185020999998"/>
    <n v="30461.185020999998"/>
    <x v="1"/>
    <x v="3"/>
    <x v="1"/>
    <x v="5"/>
    <n v="52417.812250000003"/>
    <n v="-8.2954660000000047"/>
  </r>
  <r>
    <n v="248"/>
    <n v="362"/>
    <x v="0"/>
    <x v="2"/>
    <s v="Bear Stearns"/>
    <x v="5"/>
    <x v="2"/>
    <x v="3"/>
    <s v="Swiss Re"/>
    <x v="4"/>
    <d v="2000-10-25T00:00:00"/>
    <d v="2001-10-25T00:00:00"/>
    <x v="0"/>
    <n v="-20000000"/>
    <n v="1074.083134"/>
    <n v="0.55000000000000004"/>
    <n v="41.172696999999999"/>
    <n v="35.786520000000003"/>
    <n v="-5.2378643635897504"/>
    <n v="-5625.9017711113947"/>
    <n v="-776.19515999999999"/>
    <x v="0"/>
    <n v="-6402.096931111395"/>
    <n v="-36148.899986999997"/>
    <n v="-42366.415708"/>
    <n v="-6217.5157210000034"/>
    <n v="184.58121011139156"/>
    <n v="-36148.899986999997"/>
    <n v="-42366.415708"/>
    <n v="-6217.5157210000034"/>
    <x v="0"/>
    <n v="6184.0336440049996"/>
    <n v="-28111.111110999998"/>
    <n v="-70477.526818999992"/>
    <n v="-100615.06154999998"/>
    <n v="-6217.5157209999961"/>
    <n v="-6217.5157209999961"/>
    <n v="-6217.5157210000034"/>
    <x v="2"/>
    <x v="3"/>
    <x v="1"/>
    <x v="5"/>
    <n v="-15360.038633999997"/>
    <n v="-11.925050999999996"/>
  </r>
  <r>
    <n v="249"/>
    <n v="363"/>
    <x v="0"/>
    <x v="3"/>
    <s v="Bear Stearns"/>
    <x v="5"/>
    <x v="2"/>
    <x v="3"/>
    <s v="EnronCredit.com"/>
    <x v="4"/>
    <d v="2000-10-25T00:00:00"/>
    <d v="2001-10-25T00:00:00"/>
    <x v="0"/>
    <n v="20000000"/>
    <n v="-1074.083134"/>
    <n v="0.55000000000000004"/>
    <n v="41.172696999999999"/>
    <n v="35.786520000000003"/>
    <n v="-5.2378643635897504"/>
    <n v="5625.9017711113947"/>
    <n v="776.19515999999999"/>
    <x v="0"/>
    <n v="6402.096931111395"/>
    <n v="36148.899986999997"/>
    <n v="42366.415708"/>
    <n v="6217.5157210000034"/>
    <n v="-184.58121011139156"/>
    <n v="36148.899986999997"/>
    <n v="42366.415708"/>
    <n v="6217.5157210000034"/>
    <x v="0"/>
    <n v="-6184.0336440049996"/>
    <n v="28111.111110999998"/>
    <n v="70477.526818999992"/>
    <n v="100615.06154999998"/>
    <n v="6217.5157209999961"/>
    <n v="6217.5157209999961"/>
    <n v="6217.5157210000034"/>
    <x v="2"/>
    <x v="3"/>
    <x v="1"/>
    <x v="5"/>
    <n v="15360.038633999997"/>
    <n v="-11.925050999999996"/>
  </r>
  <r>
    <n v="250"/>
    <n v="364"/>
    <x v="0"/>
    <x v="4"/>
    <s v="Bear Stearns"/>
    <x v="5"/>
    <x v="2"/>
    <x v="3"/>
    <s v="Enron North America"/>
    <x v="4"/>
    <d v="2000-10-25T00:00:00"/>
    <d v="2001-10-25T00:00:00"/>
    <x v="0"/>
    <n v="-20000000"/>
    <n v="1074.083134"/>
    <n v="0.55000000000000004"/>
    <n v="41.172696999999999"/>
    <n v="35.786520000000003"/>
    <n v="-5.2378643635897504"/>
    <n v="-5625.9017711113947"/>
    <n v="-776.19515999999999"/>
    <x v="0"/>
    <n v="-6402.096931111395"/>
    <n v="-36148.899986999997"/>
    <n v="-42366.415708"/>
    <n v="-6217.5157210000034"/>
    <n v="184.58121011139156"/>
    <n v="-36148.899986999997"/>
    <n v="-42366.415708"/>
    <n v="-6217.5157210000034"/>
    <x v="0"/>
    <n v="6184.0336440049996"/>
    <n v="-28111.111110999998"/>
    <n v="-70477.526818999992"/>
    <n v="-100615.06154999998"/>
    <n v="-6217.5157209999961"/>
    <n v="-6217.5157209999961"/>
    <n v="-6217.5157210000034"/>
    <x v="2"/>
    <x v="3"/>
    <x v="1"/>
    <x v="5"/>
    <n v="-15360.038633999997"/>
    <n v="-11.925050999999996"/>
  </r>
  <r>
    <n v="1379"/>
    <n v="435"/>
    <x v="0"/>
    <x v="0"/>
    <s v="Bear Stearns"/>
    <x v="5"/>
    <x v="2"/>
    <x v="3"/>
    <s v="LBIE"/>
    <x v="4"/>
    <d v="2000-12-20T00:00:00"/>
    <d v="2005-12-20T00:00:00"/>
    <x v="0"/>
    <n v="-10000000"/>
    <n v="4083.7429399999996"/>
    <n v="1"/>
    <n v="81.748227999999997"/>
    <n v="76.701732000000007"/>
    <n v="-5.0959486764346886"/>
    <n v="-20810.544429992504"/>
    <n v="-1056.3172950000001"/>
    <x v="0"/>
    <n v="-21866.861724992505"/>
    <n v="-78853.739600999994"/>
    <n v="-100150.58624999999"/>
    <n v="-21296.846648999999"/>
    <n v="570.01507599250544"/>
    <n v="-78853.739600999994"/>
    <n v="-100150.58624999999"/>
    <n v="-21296.846648999999"/>
    <x v="0"/>
    <n v="23512.149977049998"/>
    <n v="-25000"/>
    <n v="-125150.58624999999"/>
    <n v="-89059.074280000001"/>
    <n v="-21296.846648999999"/>
    <n v="-21296.846648999999"/>
    <n v="-21296.846648999999"/>
    <x v="1"/>
    <x v="3"/>
    <x v="1"/>
    <x v="5"/>
    <n v="-33039.838483999993"/>
    <n v="-7.5233309999999989"/>
  </r>
  <r>
    <n v="1649"/>
    <n v="859"/>
    <x v="0"/>
    <x v="0"/>
    <s v="Bear Stearns"/>
    <x v="5"/>
    <x v="2"/>
    <x v="3"/>
    <s v="LBIE"/>
    <x v="4"/>
    <d v="2001-02-23T00:00:00"/>
    <d v="2006-02-23T00:00:00"/>
    <x v="0"/>
    <n v="-10000000"/>
    <n v="4170.9523589999999"/>
    <n v="0.7"/>
    <n v="83.472939999999994"/>
    <n v="78.427226000000005"/>
    <n v="-5.0939237998751423"/>
    <n v="-21246.513489655466"/>
    <n v="-974.41293899999994"/>
    <x v="0"/>
    <n v="-22220.926428655468"/>
    <n v="49483.334429000002"/>
    <n v="28031.151549999999"/>
    <n v="-21452.182879000004"/>
    <n v="768.74354965546445"/>
    <n v="49483.334429000002"/>
    <n v="28031.151549999999"/>
    <n v="-21452.182879000004"/>
    <x v="0"/>
    <n v="24014.258206942501"/>
    <n v="0"/>
    <n v="28031.151549999999"/>
    <n v="28031.151549999999"/>
    <n v="-21452.182879000004"/>
    <n v="-21452.182879000004"/>
    <n v="-21452.182879000004"/>
    <x v="1"/>
    <x v="3"/>
    <x v="1"/>
    <x v="5"/>
    <n v="-29973.998725000001"/>
    <n v="-6.6481909999999971"/>
  </r>
  <r>
    <n v="1669"/>
    <n v="876"/>
    <x v="0"/>
    <x v="0"/>
    <s v="Bear Stearns"/>
    <x v="5"/>
    <x v="2"/>
    <x v="3"/>
    <s v="Morgan Stanley CP"/>
    <x v="4"/>
    <d v="2001-03-07T00:00:00"/>
    <d v="2006-03-07T00:00:00"/>
    <x v="0"/>
    <n v="10000000"/>
    <n v="-4210.0022100000006"/>
    <n v="0.79"/>
    <n v="83.782911999999996"/>
    <n v="78.737155000000001"/>
    <n v="-5.0939837099817629"/>
    <n v="21445.682676727225"/>
    <n v="1035.60249"/>
    <x v="0"/>
    <n v="22481.285166727226"/>
    <n v="-14448.161985999999"/>
    <n v="7265.7647770000003"/>
    <n v="21713.926762999999"/>
    <n v="-767.35840372722669"/>
    <n v="-14448.161985999999"/>
    <n v="7265.7647770000003"/>
    <n v="21713.926762999999"/>
    <x v="0"/>
    <n v="-24239.087724075001"/>
    <n v="0"/>
    <n v="7265.7647770000003"/>
    <n v="7265.7647770000003"/>
    <n v="21713.926762999999"/>
    <n v="21713.926762999999"/>
    <n v="21713.926762999999"/>
    <x v="1"/>
    <x v="3"/>
    <x v="1"/>
    <x v="5"/>
    <n v="29301.864176999999"/>
    <n v="-6.4305559999999957"/>
  </r>
  <r>
    <n v="1691"/>
    <n v="899"/>
    <x v="0"/>
    <x v="0"/>
    <s v="Bear Stearns"/>
    <x v="5"/>
    <x v="2"/>
    <x v="3"/>
    <s v="JP Morgan"/>
    <x v="4"/>
    <d v="2001-03-19T00:00:00"/>
    <d v="2006-03-19T00:00:00"/>
    <x v="0"/>
    <n v="-10000000"/>
    <n v="4244.4052510000001"/>
    <n v="0.85"/>
    <n v="84.110235000000003"/>
    <n v="79.065548000000007"/>
    <n v="-5.0940628098853145"/>
    <n v="-21621.266939201043"/>
    <n v="-1050.3278580000001"/>
    <x v="0"/>
    <n v="-22671.594797201044"/>
    <n v="-7349.9515259999998"/>
    <n v="-29273.279764999999"/>
    <n v="-21923.328238999999"/>
    <n v="748.26655820104497"/>
    <n v="-7349.9515259999998"/>
    <n v="-29273.279764999999"/>
    <n v="-21923.328238999999"/>
    <x v="0"/>
    <n v="24437.163232632502"/>
    <n v="0"/>
    <n v="-29273.279764999999"/>
    <n v="-29273.279764999999"/>
    <n v="-21923.328238999999"/>
    <n v="-21923.328238999999"/>
    <n v="-21923.328238999999"/>
    <x v="1"/>
    <x v="3"/>
    <x v="1"/>
    <x v="5"/>
    <n v="-28282.010201000001"/>
    <n v="-6.1425739999999962"/>
  </r>
  <r>
    <n v="275"/>
    <n v="870"/>
    <x v="0"/>
    <x v="0"/>
    <s v="BellSouth Capital"/>
    <x v="2"/>
    <x v="4"/>
    <x v="3"/>
    <s v="Merrill Lynch Int"/>
    <x v="5"/>
    <d v="2000-12-05T00:00:00"/>
    <d v="2005-12-05T00:00:00"/>
    <x v="0"/>
    <n v="-15000000"/>
    <n v="6022.2250690000001"/>
    <n v="0.7"/>
    <n v="50.817267999999999"/>
    <n v="50.660072999999997"/>
    <n v="-0.14051785911272635"/>
    <n v="-846.23017379087082"/>
    <n v="-959.76548100000002"/>
    <x v="0"/>
    <n v="-1805.995654790871"/>
    <n v="-126921.977535"/>
    <n v="-128322.925942"/>
    <n v="-1400.9484070000035"/>
    <n v="405.04724779086746"/>
    <n v="-126921.977535"/>
    <n v="-128322.925942"/>
    <n v="-1400.9484070000035"/>
    <x v="0"/>
    <n v="17831.808429309"/>
    <n v="-26250"/>
    <n v="-154572.925942"/>
    <n v="-161380.800093"/>
    <n v="-1400.9484069999889"/>
    <n v="-1400.9484069999889"/>
    <n v="-1400.9484070000035"/>
    <x v="1"/>
    <x v="2"/>
    <x v="1"/>
    <x v="2"/>
    <n v="-14242.167721000005"/>
    <n v="-2.0329270000000008"/>
  </r>
  <r>
    <n v="276"/>
    <n v="413"/>
    <x v="0"/>
    <x v="0"/>
    <s v="BellSouth Capital"/>
    <x v="2"/>
    <x v="4"/>
    <x v="3"/>
    <s v="JP Morgan"/>
    <x v="5"/>
    <d v="2000-12-05T00:00:00"/>
    <d v="2005-12-05T00:00:00"/>
    <x v="0"/>
    <n v="-5000000"/>
    <n v="2007.4083559999999"/>
    <n v="0.7"/>
    <n v="50.817267999999999"/>
    <n v="50.660072999999997"/>
    <n v="-0.14051785911902631"/>
    <n v="-282.07672456276418"/>
    <n v="-319.92182700000001"/>
    <x v="0"/>
    <n v="-601.99855156276419"/>
    <n v="-42307.325844999999"/>
    <n v="-42774.308646999998"/>
    <n v="-466.98280199999863"/>
    <n v="135.01574956276556"/>
    <n v="-42307.325844999999"/>
    <n v="-42774.308646999998"/>
    <n v="-466.98280199999863"/>
    <x v="0"/>
    <n v="5943.9361421159992"/>
    <n v="-8750"/>
    <n v="-51524.308646999998"/>
    <n v="-53793.600030999994"/>
    <n v="-466.98280199999863"/>
    <n v="-466.98280199999863"/>
    <n v="-466.98280199999863"/>
    <x v="1"/>
    <x v="2"/>
    <x v="1"/>
    <x v="2"/>
    <n v="-4747.3892399999968"/>
    <n v="-2.0329270000000008"/>
  </r>
  <r>
    <n v="1618"/>
    <n v="823"/>
    <x v="0"/>
    <x v="0"/>
    <s v="Bertelsmann Ag"/>
    <x v="4"/>
    <x v="4"/>
    <x v="8"/>
    <s v="Morgan Stanley CP"/>
    <x v="0"/>
    <d v="2001-01-18T00:00:00"/>
    <d v="2003-08-06T00:00:00"/>
    <x v="0"/>
    <n v="-17000000"/>
    <n v="3606.4505999999997"/>
    <n v="0.32"/>
    <n v="24.752414999999999"/>
    <n v="24.695128"/>
    <n v="-1.6463792969405939E-2"/>
    <n v="-59.375856032789819"/>
    <n v="-614.47095300000001"/>
    <x v="0"/>
    <n v="-673.84680903278979"/>
    <n v="-38699.233010999997"/>
    <n v="-39066.218488999999"/>
    <n v="-366.98547800000233"/>
    <n v="306.86133103278746"/>
    <n v="-38699.233010999997"/>
    <n v="-39066.218488999999"/>
    <n v="-366.98547800000233"/>
    <x v="0"/>
    <n v="35595.667421999999"/>
    <n v="0"/>
    <n v="-39066.218488999999"/>
    <n v="-39066.218488999999"/>
    <n v="-366.98547800000233"/>
    <n v="-366.98547800000233"/>
    <n v="-366.98547800000233"/>
    <x v="5"/>
    <x v="0"/>
    <x v="3"/>
    <x v="4"/>
    <n v="-10622.24613"/>
    <n v="-2.5349590000000006"/>
  </r>
  <r>
    <n v="1285"/>
    <n v="446"/>
    <x v="0"/>
    <x v="0"/>
    <s v="Black &amp; Decker"/>
    <x v="4"/>
    <x v="8"/>
    <x v="3"/>
    <s v="Portfolio ISIS"/>
    <x v="3"/>
    <d v="2001-01-05T00:00:00"/>
    <d v="2006-01-05T00:00:00"/>
    <x v="0"/>
    <n v="-10000000"/>
    <n v="4129.8772579999995"/>
    <n v="0.9"/>
    <n v="72.424462000000005"/>
    <n v="71.85239"/>
    <n v="-0.54636888937513073"/>
    <n v="-2256.43645070907"/>
    <n v="-821.66985899999997"/>
    <x v="0"/>
    <n v="-3078.10630970907"/>
    <n v="-94520.630699999994"/>
    <n v="-97242.794611999998"/>
    <n v="-2722.1639120000036"/>
    <n v="355.94239770906643"/>
    <n v="-94520.630699999994"/>
    <n v="-97242.794611999998"/>
    <n v="-2722.1639120000036"/>
    <x v="0"/>
    <n v="40761.888536459999"/>
    <n v="0"/>
    <n v="-97242.794611999998"/>
    <n v="-375331.52437200001"/>
    <n v="-2722.1639120000036"/>
    <n v="-2722.1639120000036"/>
    <n v="-2722.1639120000036"/>
    <x v="1"/>
    <x v="0"/>
    <x v="3"/>
    <x v="4"/>
    <n v="-16242.395051999993"/>
    <n v="-3.5191820000000007"/>
  </r>
  <r>
    <n v="1486"/>
    <n v="537"/>
    <x v="0"/>
    <x v="1"/>
    <s v="Black &amp; Decker"/>
    <x v="4"/>
    <x v="8"/>
    <x v="3"/>
    <s v="Portfolio ISIS"/>
    <x v="1"/>
    <d v="2001-01-05T00:00:00"/>
    <d v="2006-01-05T00:00:00"/>
    <x v="0"/>
    <n v="10000000"/>
    <n v="-4129.8772579999995"/>
    <n v="0.9"/>
    <n v="72.424462000000005"/>
    <n v="71.85239"/>
    <n v="-0.54636888937513073"/>
    <n v="2256.43645070907"/>
    <n v="821.66985899999997"/>
    <x v="0"/>
    <n v="3078.10630970907"/>
    <n v="94520.630699999994"/>
    <n v="97242.794611999998"/>
    <n v="2722.1639120000036"/>
    <n v="-355.94239770906643"/>
    <n v="94520.630699999994"/>
    <n v="97242.794611999998"/>
    <n v="2722.1639120000036"/>
    <x v="0"/>
    <n v="-40761.888536459999"/>
    <n v="0"/>
    <n v="97242.794611999998"/>
    <n v="375331.52437200001"/>
    <n v="2722.1639120000036"/>
    <n v="2722.1639120000036"/>
    <n v="2722.1639120000036"/>
    <x v="1"/>
    <x v="0"/>
    <x v="3"/>
    <x v="4"/>
    <n v="16242.395051999993"/>
    <n v="-3.5191820000000007"/>
  </r>
  <r>
    <n v="1584"/>
    <n v="638"/>
    <x v="0"/>
    <x v="0"/>
    <s v="Black &amp; Decker"/>
    <x v="4"/>
    <x v="8"/>
    <x v="3"/>
    <s v="JP Morgan"/>
    <x v="3"/>
    <d v="2000-12-27T00:00:00"/>
    <d v="2005-12-27T00:00:00"/>
    <x v="0"/>
    <n v="10000000"/>
    <n v="-4164.6623129999998"/>
    <n v="1.2"/>
    <n v="72.304050000000004"/>
    <n v="71.732820000000004"/>
    <n v="-0.54278107274864695"/>
    <n v="2260.4998778860013"/>
    <n v="876.57082500000001"/>
    <x v="0"/>
    <n v="3137.0707028860015"/>
    <n v="198314.356711"/>
    <n v="201268.484772"/>
    <n v="2954.1280609999958"/>
    <n v="-182.94264188600573"/>
    <n v="198314.356711"/>
    <n v="201268.484772"/>
    <n v="2954.1280609999958"/>
    <x v="0"/>
    <n v="-41105.217029309999"/>
    <n v="30000"/>
    <n v="231268.484772"/>
    <n v="230624.327318"/>
    <n v="2954.1280609999958"/>
    <n v="2954.1280609999958"/>
    <n v="2954.1280609999958"/>
    <x v="1"/>
    <x v="0"/>
    <x v="3"/>
    <x v="4"/>
    <n v="16188.43996399999"/>
    <m/>
  </r>
  <r>
    <n v="1651"/>
    <n v="861"/>
    <x v="0"/>
    <x v="0"/>
    <s v="BMW Ag"/>
    <x v="6"/>
    <x v="6"/>
    <x v="8"/>
    <s v="JP Morgan"/>
    <x v="6"/>
    <d v="2001-02-26T00:00:00"/>
    <d v="2006-02-26T00:00:00"/>
    <x v="1"/>
    <n v="-10000000"/>
    <n v="4255.2649190000002"/>
    <n v="0.51"/>
    <n v="42.346812"/>
    <n v="37.378917999999999"/>
    <n v="-5.1020730044284219"/>
    <n v="-21710.672269921197"/>
    <n v="-567.12319500000001"/>
    <x v="0"/>
    <n v="-22277.795464921197"/>
    <n v="-42985.623139000003"/>
    <n v="-64983.913066000001"/>
    <n v="-21998.289926999998"/>
    <n v="279.50553792119899"/>
    <n v="-37913.319608598002"/>
    <n v="-57023.383715414995"/>
    <n v="-19110.064106816993"/>
    <x v="0"/>
    <n v="17499.776979387501"/>
    <n v="0"/>
    <n v="-57023.383715414995"/>
    <n v="-57023.383715414995"/>
    <n v="-19110.064106816993"/>
    <n v="-19110.064106816993"/>
    <n v="-19110.064106816993"/>
    <x v="1"/>
    <x v="4"/>
    <x v="1"/>
    <x v="6"/>
    <n v="-52090.855640402398"/>
    <m/>
  </r>
  <r>
    <n v="1286"/>
    <n v="447"/>
    <x v="0"/>
    <x v="0"/>
    <s v="Bnp Paribas"/>
    <x v="6"/>
    <x v="2"/>
    <x v="4"/>
    <s v="Portfolio ISIS"/>
    <x v="2"/>
    <d v="2001-01-05T00:00:00"/>
    <d v="2006-01-05T00:00:00"/>
    <x v="0"/>
    <n v="-10000000"/>
    <n v="4010.153491"/>
    <n v="0.12"/>
    <n v="14.825138000000001"/>
    <n v="14.712737000000001"/>
    <n v="-0.11594265716401327"/>
    <n v="-464.94785138208397"/>
    <n v="-190.77229800000001"/>
    <x v="0"/>
    <n v="-655.72014938208395"/>
    <n v="9018.5220140000001"/>
    <n v="8522.4067510000004"/>
    <n v="-496.11526299999969"/>
    <n v="159.60488638208426"/>
    <n v="9018.5220140000001"/>
    <n v="8522.4067510000004"/>
    <n v="-496.11526299999969"/>
    <x v="0"/>
    <n v="16491.756231737498"/>
    <n v="0"/>
    <n v="8522.4067510000004"/>
    <n v="-25302.64615"/>
    <n v="-496.11526299999969"/>
    <n v="-496.11526299999969"/>
    <n v="-496.11526299999969"/>
    <x v="1"/>
    <x v="4"/>
    <x v="1"/>
    <x v="6"/>
    <n v="-7250.9853339999991"/>
    <n v="-1.6220569999999981"/>
  </r>
  <r>
    <n v="1554"/>
    <n v="600"/>
    <x v="0"/>
    <x v="1"/>
    <s v="Bnp Paribas"/>
    <x v="6"/>
    <x v="2"/>
    <x v="4"/>
    <s v="Portfolio ISIS"/>
    <x v="1"/>
    <d v="2001-01-05T00:00:00"/>
    <d v="2006-01-05T00:00:00"/>
    <x v="0"/>
    <n v="10000000"/>
    <n v="-4010.153491"/>
    <n v="0.12"/>
    <n v="14.825138000000001"/>
    <n v="14.712737000000001"/>
    <n v="-0.11594265716401327"/>
    <n v="464.94785138208397"/>
    <n v="190.77229800000001"/>
    <x v="0"/>
    <n v="655.72014938208395"/>
    <n v="-9018.5220140000001"/>
    <n v="-8522.4067510000004"/>
    <n v="496.11526299999969"/>
    <n v="-159.60488638208426"/>
    <n v="-9018.5220140000001"/>
    <n v="-8522.4067510000004"/>
    <n v="496.11526299999969"/>
    <x v="0"/>
    <n v="-16491.756231737498"/>
    <n v="0"/>
    <n v="-8522.4067510000004"/>
    <n v="25302.64615"/>
    <n v="496.11526299999969"/>
    <n v="496.11526299999969"/>
    <n v="496.11526299999969"/>
    <x v="1"/>
    <x v="4"/>
    <x v="1"/>
    <x v="6"/>
    <n v="7250.9853339999991"/>
    <n v="-1.6220569999999981"/>
  </r>
  <r>
    <n v="1643"/>
    <n v="847"/>
    <x v="0"/>
    <x v="0"/>
    <s v="Bnp Paribas"/>
    <x v="6"/>
    <x v="2"/>
    <x v="4"/>
    <s v="CSFB Intl"/>
    <x v="2"/>
    <d v="2001-02-15T00:00:00"/>
    <d v="2006-02-15T00:00:00"/>
    <x v="0"/>
    <n v="10000000"/>
    <n v="-4099.394217"/>
    <n v="0.17"/>
    <n v="15.051762999999999"/>
    <n v="14.939441"/>
    <n v="-0.11710592236678874"/>
    <n v="480.06334092686473"/>
    <n v="195.94470899999999"/>
    <x v="0"/>
    <n v="676.00804992686471"/>
    <n v="10624.843644"/>
    <n v="11168.431489000001"/>
    <n v="543.58784500000002"/>
    <n v="-132.4202049268647"/>
    <n v="10624.843644"/>
    <n v="11168.431489000001"/>
    <n v="543.58784500000002"/>
    <x v="0"/>
    <n v="-16858.7587174125"/>
    <n v="0"/>
    <n v="11168.431489000001"/>
    <n v="11168.431489000001"/>
    <n v="543.58784500000002"/>
    <n v="543.58784500000002"/>
    <n v="543.58784500000002"/>
    <x v="1"/>
    <x v="4"/>
    <x v="1"/>
    <x v="6"/>
    <n v="7372.8689760000007"/>
    <n v="-1.6217199999999981"/>
  </r>
  <r>
    <n v="268"/>
    <n v="405"/>
    <x v="0"/>
    <x v="0"/>
    <s v="Boeing Co."/>
    <x v="2"/>
    <x v="8"/>
    <x v="3"/>
    <s v="LBIE"/>
    <x v="2"/>
    <d v="2000-11-17T00:00:00"/>
    <d v="2005-11-17T00:00:00"/>
    <x v="0"/>
    <n v="-10000000"/>
    <n v="3929.9620290000003"/>
    <n v="0.3"/>
    <n v="25.112331999999999"/>
    <n v="24.991405"/>
    <n v="-0.11792693538574553"/>
    <n v="-463.44837826231645"/>
    <n v="-356.01044999999999"/>
    <x v="0"/>
    <n v="-819.4588282623165"/>
    <n v="-23616.652761000001"/>
    <n v="-24221.138943000002"/>
    <n v="-604.48618200000055"/>
    <n v="214.97264626231595"/>
    <n v="-23616.652761000001"/>
    <n v="-24221.138943000002"/>
    <n v="-604.48618200000055"/>
    <x v="0"/>
    <n v="11636.617567869"/>
    <n v="-7916.6666670000004"/>
    <n v="-32137.805610000003"/>
    <n v="-43095.058608000007"/>
    <n v="-604.48618200000055"/>
    <n v="-604.48618200000055"/>
    <n v="-604.48618200000055"/>
    <x v="1"/>
    <x v="2"/>
    <x v="1"/>
    <x v="2"/>
    <n v="-8567.0561970000017"/>
    <n v="-1.9364039999999996"/>
  </r>
  <r>
    <n v="59"/>
    <n v="152"/>
    <x v="0"/>
    <x v="0"/>
    <s v="Bristish Airways"/>
    <x v="1"/>
    <x v="6"/>
    <x v="6"/>
    <s v="Merrill Lynch Int"/>
    <x v="6"/>
    <d v="2000-09-13T00:00:00"/>
    <d v="2005-09-13T00:00:00"/>
    <x v="0"/>
    <n v="-10000000"/>
    <n v="3808.6623549999999"/>
    <n v="0.45"/>
    <n v="43.261795999999997"/>
    <n v="42.732160999999998"/>
    <n v="-0.53369050175315047"/>
    <n v="-2032.6469232482857"/>
    <n v="-564.37728300000003"/>
    <x v="0"/>
    <n v="-2597.0242062482857"/>
    <n v="-9510.0711009999995"/>
    <n v="-11744.161946"/>
    <n v="-2234.0908450000006"/>
    <n v="362.93336124828511"/>
    <n v="-9510.0711009999995"/>
    <n v="-11744.161946"/>
    <n v="-2234.0908450000006"/>
    <x v="0"/>
    <n v="27567.098125490003"/>
    <n v="-22625"/>
    <n v="-34369.161946"/>
    <n v="-45972.155837999999"/>
    <n v="-2234.0908449999988"/>
    <n v="-2234.0908449999988"/>
    <n v="-2234.0908450000006"/>
    <x v="0"/>
    <x v="1"/>
    <x v="1"/>
    <x v="1"/>
    <n v="-11845.705170000001"/>
    <n v="-2.7316010000000048"/>
  </r>
  <r>
    <n v="1611"/>
    <n v="819"/>
    <x v="0"/>
    <x v="0"/>
    <s v="Bristish Airways"/>
    <x v="1"/>
    <x v="6"/>
    <x v="6"/>
    <s v="Morgan Stanley CP"/>
    <x v="6"/>
    <d v="2001-01-18T00:00:00"/>
    <d v="2003-08-06T00:00:00"/>
    <x v="0"/>
    <n v="-17000000"/>
    <n v="3610.8607190000002"/>
    <n v="0.44"/>
    <n v="28.149173999999999"/>
    <n v="27.607790999999999"/>
    <n v="-0.51882349065992017"/>
    <n v="-1873.3993625183691"/>
    <n v="-679.67786699999999"/>
    <x v="0"/>
    <n v="-2553.0772295183692"/>
    <n v="-75428.962180000002"/>
    <n v="-77682.764255000002"/>
    <n v="-2253.8020749999996"/>
    <n v="299.27515451836962"/>
    <n v="-75428.962180000002"/>
    <n v="-77682.764255000002"/>
    <n v="-2253.8020749999996"/>
    <x v="0"/>
    <n v="26135.409884122004"/>
    <n v="0"/>
    <n v="-77682.764255000002"/>
    <n v="-77682.764255000002"/>
    <n v="-2253.8020749999996"/>
    <n v="-2253.8020749999996"/>
    <n v="-2253.8020749999996"/>
    <x v="5"/>
    <x v="1"/>
    <x v="1"/>
    <x v="1"/>
    <n v="-12199.895018000003"/>
    <n v="-2.9105280000000029"/>
  </r>
  <r>
    <n v="1735"/>
    <n v="942"/>
    <x v="0"/>
    <x v="0"/>
    <s v="Bristish Airways"/>
    <x v="1"/>
    <x v="6"/>
    <x v="6"/>
    <s v="Goldman Sachs"/>
    <x v="6"/>
    <d v="2001-03-30T00:00:00"/>
    <d v="2006-03-30T00:00:00"/>
    <x v="0"/>
    <n v="-5000000"/>
    <n v="2105.7489019999998"/>
    <n v="0.47"/>
    <n v="46.647967999999999"/>
    <n v="46.119675999999998"/>
    <n v="-0.55162191056170273"/>
    <n v="-1161.5772324844477"/>
    <n v="-307.331322"/>
    <x v="0"/>
    <n v="-1468.9085544844477"/>
    <n v="-1029.994508"/>
    <n v="-2252.224181"/>
    <n v="-1222.229673"/>
    <n v="246.67888148444763"/>
    <n v="-1029.994508"/>
    <n v="-2252.224181"/>
    <n v="-1222.229673"/>
    <x v="0"/>
    <n v="15241.410552675999"/>
    <n v="0"/>
    <n v="-2252.224181"/>
    <n v="-2252.224181"/>
    <n v="-1222.229673"/>
    <n v="-1222.229673"/>
    <n v="-1222.229673"/>
    <x v="1"/>
    <x v="1"/>
    <x v="1"/>
    <x v="1"/>
    <n v="-2252.224181"/>
    <n v="46.119675999999998"/>
  </r>
  <r>
    <n v="1680"/>
    <n v="888"/>
    <x v="0"/>
    <x v="0"/>
    <s v="British Energy Plc"/>
    <x v="1"/>
    <x v="3"/>
    <x v="6"/>
    <s v="JP Morgan"/>
    <x v="0"/>
    <d v="2001-03-13T00:00:00"/>
    <d v="2006-03-13T00:00:00"/>
    <x v="0"/>
    <n v="-30000000"/>
    <n v="12603.720421"/>
    <n v="0.57999999999999996"/>
    <n v="66.252180999999993"/>
    <n v="65.691423999999998"/>
    <n v="-0.55811679167980832"/>
    <n v="-7034.3480045978031"/>
    <n v="-2265.0849390000003"/>
    <x v="0"/>
    <n v="-9299.4329435978034"/>
    <n v="95955.323487999995"/>
    <n v="88406.862252999999"/>
    <n v="-7548.4612349999952"/>
    <n v="1750.9717085978082"/>
    <n v="95955.323487999995"/>
    <n v="88406.862252999999"/>
    <n v="-7548.4612349999952"/>
    <x v="0"/>
    <n v="91225.72840719801"/>
    <n v="0"/>
    <n v="88406.862252999999"/>
    <n v="88406.862252999999"/>
    <n v="-7548.4612349999952"/>
    <n v="-7548.4612349999952"/>
    <n v="-7548.4612349999952"/>
    <x v="1"/>
    <x v="1"/>
    <x v="1"/>
    <x v="1"/>
    <n v="-39285.165101999999"/>
    <n v="-2.6921619999999962"/>
  </r>
  <r>
    <n v="1682"/>
    <n v="890"/>
    <x v="0"/>
    <x v="0"/>
    <s v="British Energy Plc"/>
    <x v="1"/>
    <x v="3"/>
    <x v="6"/>
    <s v="Morgan Stanley CP"/>
    <x v="0"/>
    <d v="2001-03-14T00:00:00"/>
    <d v="2006-07-10T00:00:00"/>
    <x v="0"/>
    <n v="-20000000"/>
    <n v="8896.1438429999998"/>
    <n v="0.62"/>
    <n v="68.322703000000004"/>
    <n v="67.761709999999994"/>
    <n v="-0.56891096066495439"/>
    <n v="-5061.113739934749"/>
    <n v="-1565.7146460000001"/>
    <x v="0"/>
    <n v="-6626.8283859347493"/>
    <n v="50231.443277999999"/>
    <n v="44906.385192000002"/>
    <n v="-5325.0580859999973"/>
    <n v="1301.7702999347521"/>
    <n v="50231.443277999999"/>
    <n v="44906.385192000002"/>
    <n v="-5325.0580859999973"/>
    <x v="0"/>
    <n v="64390.289135634004"/>
    <n v="0"/>
    <n v="44906.385192000002"/>
    <n v="44906.385192000002"/>
    <n v="-5325.0580859999973"/>
    <n v="-5325.0580859999973"/>
    <n v="-5325.0580859999973"/>
    <x v="1"/>
    <x v="1"/>
    <x v="1"/>
    <x v="1"/>
    <n v="-27376.725558000006"/>
    <n v="-2.6742200000000054"/>
  </r>
  <r>
    <n v="55"/>
    <n v="150"/>
    <x v="0"/>
    <x v="0"/>
    <s v="British Telecom Plc"/>
    <x v="5"/>
    <x v="4"/>
    <x v="6"/>
    <s v="Goldman Sachs"/>
    <x v="2"/>
    <d v="2000-08-29T00:00:00"/>
    <d v="2005-08-29T00:00:00"/>
    <x v="0"/>
    <n v="-10000000"/>
    <n v="3740.276437"/>
    <n v="0.46"/>
    <n v="148.41441800000001"/>
    <n v="147.76630499999999"/>
    <n v="-0.53311103752075084"/>
    <n v="-1993.9826519434873"/>
    <n v="-1282.0832879999998"/>
    <x v="0"/>
    <n v="-3276.0659399434871"/>
    <n v="384928.81770800002"/>
    <n v="382786.212436"/>
    <n v="-2142.6052720000152"/>
    <n v="1133.4606679434719"/>
    <n v="384928.81770800002"/>
    <n v="382786.212436"/>
    <n v="-2142.6052720000152"/>
    <x v="0"/>
    <n v="21534.641586027501"/>
    <n v="-23383.333332999999"/>
    <n v="359402.87910299998"/>
    <n v="34042.155722999945"/>
    <n v="-2142.6052720000152"/>
    <n v="-2142.6052720000152"/>
    <n v="-2142.6052720000152"/>
    <x v="0"/>
    <x v="3"/>
    <x v="1"/>
    <x v="5"/>
    <n v="-60939.230775000004"/>
    <n v="-15.333674000000002"/>
  </r>
  <r>
    <n v="1288"/>
    <n v="449"/>
    <x v="0"/>
    <x v="0"/>
    <s v="British Telecom Plc"/>
    <x v="5"/>
    <x v="4"/>
    <x v="6"/>
    <s v="Portfolio ISIS"/>
    <x v="0"/>
    <d v="2001-01-05T00:00:00"/>
    <d v="2006-01-05T00:00:00"/>
    <x v="0"/>
    <n v="-10000000"/>
    <n v="4098.0224349999999"/>
    <n v="1.1499999999999999"/>
    <n v="151.75523000000001"/>
    <n v="151.111018"/>
    <n v="-0.56718279384932779"/>
    <n v="-2324.3278139405252"/>
    <n v="-1497.022866"/>
    <x v="0"/>
    <n v="-3821.350679940525"/>
    <n v="120735.202986"/>
    <n v="118000.78313"/>
    <n v="-2734.4198560000077"/>
    <n v="1086.9308239405173"/>
    <n v="120735.202986"/>
    <n v="118000.78313"/>
    <n v="-2734.4198560000077"/>
    <x v="0"/>
    <n v="23594.364169512501"/>
    <n v="0"/>
    <n v="118000.78313"/>
    <n v="38808.804760999992"/>
    <n v="-2734.4198560000077"/>
    <n v="-2734.4198560000077"/>
    <n v="-2734.4198560000077"/>
    <x v="1"/>
    <x v="3"/>
    <x v="1"/>
    <x v="5"/>
    <n v="-72531.797837999999"/>
    <n v="-17.106318999999985"/>
  </r>
  <r>
    <n v="1377"/>
    <n v="434"/>
    <x v="0"/>
    <x v="0"/>
    <s v="British Telecom Plc"/>
    <x v="5"/>
    <x v="4"/>
    <x v="6"/>
    <s v="LBIE"/>
    <x v="2"/>
    <d v="2000-12-20T00:00:00"/>
    <d v="2005-12-20T00:00:00"/>
    <x v="0"/>
    <n v="10000000"/>
    <n v="-4093.92283"/>
    <n v="1.36"/>
    <n v="151.34197599999999"/>
    <n v="150.69881799999999"/>
    <n v="-0.55966594230466149"/>
    <n v="2291.2291783745163"/>
    <n v="1532.008374"/>
    <x v="0"/>
    <n v="3823.2375523745163"/>
    <n v="-56369.654887999997"/>
    <n v="-53484.898510999999"/>
    <n v="2884.7563769999979"/>
    <n v="-938.48117537451844"/>
    <n v="-56369.654887999997"/>
    <n v="-53484.898510999999"/>
    <n v="2884.7563769999979"/>
    <x v="0"/>
    <n v="-23570.760693725002"/>
    <n v="34000"/>
    <n v="-19484.898510999999"/>
    <n v="-32447.259793999998"/>
    <n v="2884.7563769999979"/>
    <n v="2884.7563769999979"/>
    <n v="2884.7563769999979"/>
    <x v="1"/>
    <x v="3"/>
    <x v="1"/>
    <x v="5"/>
    <n v="71289.809929999989"/>
    <n v="-16.870994000000024"/>
  </r>
  <r>
    <n v="1488"/>
    <n v="539"/>
    <x v="0"/>
    <x v="1"/>
    <s v="British Telecom Plc"/>
    <x v="5"/>
    <x v="4"/>
    <x v="6"/>
    <s v="Portfolio ISIS"/>
    <x v="1"/>
    <d v="2001-01-05T00:00:00"/>
    <d v="2006-01-05T00:00:00"/>
    <x v="0"/>
    <n v="10000000"/>
    <n v="-4098.0224349999999"/>
    <n v="1.1499999999999999"/>
    <n v="151.75523000000001"/>
    <n v="151.111018"/>
    <n v="-0.56718279384932779"/>
    <n v="2324.3278139405252"/>
    <n v="1497.022866"/>
    <x v="0"/>
    <n v="3821.350679940525"/>
    <n v="-120735.202986"/>
    <n v="-118000.78313"/>
    <n v="2734.4198560000077"/>
    <n v="-1086.9308239405173"/>
    <n v="-120735.202986"/>
    <n v="-118000.78313"/>
    <n v="2734.4198560000077"/>
    <x v="0"/>
    <n v="-23594.364169512501"/>
    <n v="0"/>
    <n v="-118000.78313"/>
    <n v="-38808.804760999992"/>
    <n v="2734.4198560000077"/>
    <n v="2734.4198560000077"/>
    <n v="2734.4198560000077"/>
    <x v="1"/>
    <x v="3"/>
    <x v="1"/>
    <x v="5"/>
    <n v="72531.797837999999"/>
    <n v="-17.106318999999985"/>
  </r>
  <r>
    <n v="1701"/>
    <n v="907"/>
    <x v="0"/>
    <x v="0"/>
    <s v="British Telecom Plc"/>
    <x v="5"/>
    <x v="4"/>
    <x v="6"/>
    <s v="Goldman Sachs"/>
    <x v="2"/>
    <d v="2001-03-19T00:00:00"/>
    <d v="2006-03-19T00:00:00"/>
    <x v="0"/>
    <n v="-10000000"/>
    <n v="4317.8370729999997"/>
    <n v="1.6"/>
    <n v="153.590597"/>
    <n v="152.95093299999999"/>
    <n v="-0.58167415427893321"/>
    <n v="-2511.5742277514992"/>
    <n v="-1620.1054710000001"/>
    <x v="0"/>
    <n v="-4131.679698751499"/>
    <n v="-33495.437035000003"/>
    <n v="-36663.795589000001"/>
    <n v="-3168.3585539999985"/>
    <n v="963.32114475150047"/>
    <n v="-33495.437035000003"/>
    <n v="-36663.795589000001"/>
    <n v="-3168.3585539999985"/>
    <x v="0"/>
    <n v="24859.9469477975"/>
    <n v="0"/>
    <n v="-36663.795589000001"/>
    <n v="-36663.795589000001"/>
    <n v="-3168.3585539999985"/>
    <n v="-3168.3585539999985"/>
    <n v="-3168.3585539999985"/>
    <x v="1"/>
    <x v="3"/>
    <x v="1"/>
    <x v="5"/>
    <n v="-79314.279444999993"/>
    <n v="-18.041892000000018"/>
  </r>
  <r>
    <n v="1289"/>
    <n v="450"/>
    <x v="0"/>
    <x v="0"/>
    <s v="Burlington Nthn"/>
    <x v="1"/>
    <x v="8"/>
    <x v="3"/>
    <s v="Portfolio ISIS"/>
    <x v="3"/>
    <d v="2001-01-05T00:00:00"/>
    <d v="2006-01-05T00:00:00"/>
    <x v="0"/>
    <n v="-10000000"/>
    <n v="4040.949584"/>
    <n v="0.52"/>
    <n v="65.995333000000002"/>
    <n v="65.395975000000007"/>
    <n v="-0.59027915444193624"/>
    <n v="-2385.2883035860141"/>
    <n v="-764.01237900000001"/>
    <x v="0"/>
    <n v="-3149.3006825860139"/>
    <n v="45598.358182000004"/>
    <n v="43028.826047000002"/>
    <n v="-2569.5321350000013"/>
    <n v="579.76854758601257"/>
    <n v="45598.358182000004"/>
    <n v="43028.826047000002"/>
    <n v="-2569.5321350000013"/>
    <x v="0"/>
    <n v="29248.393088992005"/>
    <n v="0"/>
    <n v="43028.826047000002"/>
    <n v="-69632.671963000001"/>
    <n v="-2569.5321350000013"/>
    <n v="-2569.5321350000013"/>
    <n v="-2569.5321350000013"/>
    <x v="1"/>
    <x v="1"/>
    <x v="1"/>
    <x v="1"/>
    <n v="-9129.983527999997"/>
    <n v="-1.8180499999999995"/>
  </r>
  <r>
    <n v="1489"/>
    <n v="540"/>
    <x v="0"/>
    <x v="1"/>
    <s v="Burlington Nthn"/>
    <x v="1"/>
    <x v="8"/>
    <x v="3"/>
    <s v="Portfolio ISIS"/>
    <x v="1"/>
    <d v="2001-01-05T00:00:00"/>
    <d v="2006-01-05T00:00:00"/>
    <x v="0"/>
    <n v="10000000"/>
    <n v="-4040.949584"/>
    <n v="0.52"/>
    <n v="65.995333000000002"/>
    <n v="65.395975000000007"/>
    <n v="-0.59027915444193624"/>
    <n v="2385.2883035860141"/>
    <n v="764.01237900000001"/>
    <x v="0"/>
    <n v="3149.3006825860139"/>
    <n v="-45598.358182000004"/>
    <n v="-43028.826047000002"/>
    <n v="2569.5321350000013"/>
    <n v="-579.76854758601257"/>
    <n v="-45598.358182000004"/>
    <n v="-43028.826047000002"/>
    <n v="2569.5321350000013"/>
    <x v="0"/>
    <n v="-29248.393088992005"/>
    <n v="0"/>
    <n v="-43028.826047000002"/>
    <n v="69632.671963000001"/>
    <n v="2569.5321350000013"/>
    <n v="2569.5321350000013"/>
    <n v="2569.5321350000013"/>
    <x v="1"/>
    <x v="1"/>
    <x v="1"/>
    <x v="1"/>
    <n v="9129.983527999997"/>
    <n v="-1.8180499999999995"/>
  </r>
  <r>
    <n v="18"/>
    <n v="107"/>
    <x v="0"/>
    <x v="0"/>
    <s v="Cable&amp;WirelessOptus"/>
    <x v="10"/>
    <x v="4"/>
    <x v="10"/>
    <s v="Merrill Lynch Int"/>
    <x v="2"/>
    <d v="2000-06-12T00:00:00"/>
    <d v="2005-06-12T00:00:00"/>
    <x v="0"/>
    <n v="15000000"/>
    <n v="-5461.816049"/>
    <n v="0.81"/>
    <n v="64.375360000000001"/>
    <n v="63.780465999999997"/>
    <n v="-0.55726110750648405"/>
    <n v="3043.6576604624292"/>
    <n v="1067.519943"/>
    <x v="0"/>
    <n v="4111.177603462429"/>
    <n v="100636.596257"/>
    <n v="104408.847006"/>
    <n v="3772.2507489999989"/>
    <n v="-338.92685446243013"/>
    <n v="100636.596257"/>
    <n v="104408.847006"/>
    <n v="3772.2507489999989"/>
    <x v="0"/>
    <n v="-40431.093302722504"/>
    <n v="92137.5"/>
    <n v="196546.347006"/>
    <n v="45469.144361999992"/>
    <n v="3772.2507489999989"/>
    <n v="3772.2507489999989"/>
    <n v="3772.2507489999989"/>
    <x v="0"/>
    <x v="5"/>
    <x v="1"/>
    <x v="10"/>
    <n v="17138.308122999995"/>
    <n v="-2.662780000000005"/>
  </r>
  <r>
    <n v="20"/>
    <n v="109"/>
    <x v="0"/>
    <x v="0"/>
    <s v="Cable&amp;WirelessOptus"/>
    <x v="10"/>
    <x v="4"/>
    <x v="10"/>
    <s v="JP Morgan"/>
    <x v="2"/>
    <d v="2000-06-13T00:00:00"/>
    <d v="2005-06-13T00:00:00"/>
    <x v="0"/>
    <n v="-10000000"/>
    <n v="3638.1546579999999"/>
    <n v="0.76"/>
    <n v="64.387439999999998"/>
    <n v="63.792672000000003"/>
    <n v="-0.55726276410996178"/>
    <n v="-2027.4081209766125"/>
    <n v="-701.890491"/>
    <x v="0"/>
    <n v="-2729.2986119766124"/>
    <n v="-47864.390227999997"/>
    <n v="-50347.228402000001"/>
    <n v="-2482.8381740000041"/>
    <n v="246.46043797660832"/>
    <n v="-47864.390227999997"/>
    <n v="-50347.228402000001"/>
    <n v="-2482.8381740000041"/>
    <x v="0"/>
    <n v="26931.439855844998"/>
    <n v="-57633.333333000002"/>
    <n v="-107980.561735"/>
    <n v="-29558.498036999983"/>
    <n v="-2482.8381740000041"/>
    <n v="-2482.8381740000041"/>
    <n v="-2482.8381740000041"/>
    <x v="0"/>
    <x v="5"/>
    <x v="1"/>
    <x v="10"/>
    <n v="-11435.714355000004"/>
    <n v="-2.6625489999999914"/>
  </r>
  <r>
    <n v="38"/>
    <n v="133"/>
    <x v="0"/>
    <x v="0"/>
    <s v="Cable&amp;WirelessOptus"/>
    <x v="10"/>
    <x v="4"/>
    <x v="10"/>
    <s v="Deutsche Bank AG"/>
    <x v="2"/>
    <d v="2000-07-28T00:00:00"/>
    <d v="2005-06-12T00:00:00"/>
    <x v="0"/>
    <n v="-5000000"/>
    <n v="1812.326654"/>
    <n v="0.65"/>
    <n v="64.375360000000001"/>
    <n v="63.780465999999997"/>
    <n v="-0.55726643319431313"/>
    <n v="-1009.948810257564"/>
    <n v="-340.24083899999999"/>
    <x v="0"/>
    <n v="-1350.189649257564"/>
    <n v="-3152.461069"/>
    <n v="-4357.4405230000002"/>
    <n v="-1204.9794540000003"/>
    <n v="145.21019525756378"/>
    <n v="-3152.461069"/>
    <n v="-4357.4405230000002"/>
    <n v="-1204.9794540000003"/>
    <x v="0"/>
    <n v="13415.748056234999"/>
    <n v="-20493.055555999999"/>
    <n v="-24850.496079"/>
    <n v="-14002.111105000002"/>
    <n v="-1204.9794540000003"/>
    <n v="-1204.9794540000003"/>
    <n v="-1204.9794540000003"/>
    <x v="0"/>
    <x v="5"/>
    <x v="1"/>
    <x v="10"/>
    <n v="-5721.0071490000009"/>
    <n v="-2.662780000000005"/>
  </r>
  <r>
    <n v="1647"/>
    <n v="852"/>
    <x v="0"/>
    <x v="0"/>
    <s v="Campbell Soup Co"/>
    <x v="5"/>
    <x v="1"/>
    <x v="3"/>
    <s v="JP Morgan"/>
    <x v="4"/>
    <d v="2001-02-21T00:00:00"/>
    <d v="2006-02-21T00:00:00"/>
    <x v="0"/>
    <n v="-10000000"/>
    <n v="4158.8244209999993"/>
    <n v="0.56000000000000005"/>
    <n v="49.155588000000002"/>
    <n v="49.088464999999999"/>
    <n v="-5.8613437784491157E-2"/>
    <n v="-243.76299645690591"/>
    <n v="-583.30953599999998"/>
    <x v="0"/>
    <n v="-827.07253245690595"/>
    <n v="-35648.909481000002"/>
    <n v="-36129.91287"/>
    <n v="-481.0033889999977"/>
    <n v="346.06914345690825"/>
    <n v="-35648.909481000002"/>
    <n v="-36129.91287"/>
    <n v="-481.0033889999977"/>
    <x v="0"/>
    <n v="23944.431603907495"/>
    <n v="0"/>
    <n v="-36129.91287"/>
    <n v="-36129.91287"/>
    <n v="-481.0033889999977"/>
    <n v="-481.0033889999977"/>
    <n v="-481.0033889999977"/>
    <x v="1"/>
    <x v="3"/>
    <x v="1"/>
    <x v="5"/>
    <n v="-4905.6883119999984"/>
    <n v="-0.89367599999999925"/>
  </r>
  <r>
    <n v="1648"/>
    <n v="853"/>
    <x v="0"/>
    <x v="0"/>
    <s v="Campbell Soup Co"/>
    <x v="5"/>
    <x v="1"/>
    <x v="3"/>
    <s v="Merrill Lynch Int"/>
    <x v="4"/>
    <d v="2001-02-21T00:00:00"/>
    <d v="2006-02-21T00:00:00"/>
    <x v="0"/>
    <n v="-10000000"/>
    <n v="4157.2074819999998"/>
    <n v="0.55000000000000004"/>
    <n v="49.155588000000002"/>
    <n v="49.088464999999999"/>
    <n v="-5.862429259027719E-2"/>
    <n v="-243.71334778325749"/>
    <n v="-581.03935799999999"/>
    <x v="0"/>
    <n v="-824.75270578325751"/>
    <n v="-31257.912972999999"/>
    <n v="-31730.811900000001"/>
    <n v="-472.898927000002"/>
    <n v="351.85377878325551"/>
    <n v="-31257.912972999999"/>
    <n v="-31730.811900000001"/>
    <n v="-472.898927000002"/>
    <x v="0"/>
    <n v="23935.122077615"/>
    <n v="0"/>
    <n v="-31730.811900000001"/>
    <n v="-31730.811900000001"/>
    <n v="-472.898927000002"/>
    <n v="-472.898927000002"/>
    <n v="-472.898927000002"/>
    <x v="1"/>
    <x v="3"/>
    <x v="1"/>
    <x v="5"/>
    <n v="-4911.2052800000019"/>
    <n v="-0.89367599999999925"/>
  </r>
  <r>
    <n v="1290"/>
    <n v="451"/>
    <x v="0"/>
    <x v="0"/>
    <s v="Canadian Railway"/>
    <x v="4"/>
    <x v="8"/>
    <x v="0"/>
    <s v="Portfolio ISIS"/>
    <x v="6"/>
    <d v="2001-01-05T00:00:00"/>
    <d v="2006-01-05T00:00:00"/>
    <x v="0"/>
    <n v="-10000000"/>
    <n v="4049.172818"/>
    <n v="0.6"/>
    <n v="72.160148000000007"/>
    <n v="71.582716000000005"/>
    <n v="-0.56066496690107859"/>
    <n v="-2270.2293439807172"/>
    <n v="-783.77842800000008"/>
    <x v="0"/>
    <n v="-3054.0077719807173"/>
    <n v="35888.370692999997"/>
    <n v="33382.023910000004"/>
    <n v="-2506.3467829999936"/>
    <n v="547.66098898072369"/>
    <n v="35888.370692999997"/>
    <n v="33382.023910000004"/>
    <n v="-2506.3467829999936"/>
    <x v="0"/>
    <n v="39965.335713660003"/>
    <n v="0"/>
    <n v="33382.023910000004"/>
    <n v="35174.904738000005"/>
    <n v="-2506.3467829999936"/>
    <n v="-2506.3467829999936"/>
    <n v="-2506.3467829999936"/>
    <x v="1"/>
    <x v="0"/>
    <x v="3"/>
    <x v="4"/>
    <n v="-16084.932689999994"/>
    <n v="-3.4590749999999986"/>
  </r>
  <r>
    <n v="1490"/>
    <n v="541"/>
    <x v="0"/>
    <x v="1"/>
    <s v="Canadian Railway"/>
    <x v="4"/>
    <x v="8"/>
    <x v="0"/>
    <s v="Portfolio ISIS"/>
    <x v="1"/>
    <d v="2001-01-05T00:00:00"/>
    <d v="2006-01-05T00:00:00"/>
    <x v="0"/>
    <n v="10000000"/>
    <n v="-4049.172818"/>
    <n v="0.6"/>
    <n v="72.160148000000007"/>
    <n v="71.582716000000005"/>
    <n v="-0.56066496690107859"/>
    <n v="2270.2293439807172"/>
    <n v="783.77842800000008"/>
    <x v="0"/>
    <n v="3054.0077719807173"/>
    <n v="-35888.370692999997"/>
    <n v="-33382.023910000004"/>
    <n v="2506.3467829999936"/>
    <n v="-547.66098898072369"/>
    <n v="-35888.370692999997"/>
    <n v="-33382.023910000004"/>
    <n v="2506.3467829999936"/>
    <x v="0"/>
    <n v="-39965.335713660003"/>
    <n v="0"/>
    <n v="-33382.023910000004"/>
    <n v="-35174.904738000005"/>
    <n v="2506.3467829999936"/>
    <n v="2506.3467829999936"/>
    <n v="2506.3467829999936"/>
    <x v="1"/>
    <x v="0"/>
    <x v="3"/>
    <x v="4"/>
    <n v="16084.932689999994"/>
    <n v="-3.4590749999999986"/>
  </r>
  <r>
    <n v="1291"/>
    <n v="452"/>
    <x v="0"/>
    <x v="0"/>
    <s v="Cardinal Health"/>
    <x v="5"/>
    <x v="1"/>
    <x v="3"/>
    <s v="Portfolio ISIS"/>
    <x v="5"/>
    <d v="2001-01-05T00:00:00"/>
    <d v="2006-01-05T00:00:00"/>
    <x v="0"/>
    <n v="-10000000"/>
    <n v="4083.347143"/>
    <n v="0.75"/>
    <n v="33.517887000000002"/>
    <n v="32.983727999999999"/>
    <n v="-0.54393473626598887"/>
    <n v="-2221.0743513101843"/>
    <n v="-439.76582999999994"/>
    <x v="0"/>
    <n v="-2660.8401813101841"/>
    <n v="-192847.28877300001"/>
    <n v="-195540.548045"/>
    <n v="-2693.2592719999957"/>
    <n v="-32.419090689811583"/>
    <n v="-192847.28877300001"/>
    <n v="-195540.548045"/>
    <n v="-2693.2592719999957"/>
    <x v="0"/>
    <n v="23509.8711758225"/>
    <n v="0"/>
    <n v="-195540.548045"/>
    <n v="-51959.271221000003"/>
    <n v="-2693.2592719999957"/>
    <n v="-2693.2592719999957"/>
    <n v="-2693.2592719999957"/>
    <x v="1"/>
    <x v="3"/>
    <x v="1"/>
    <x v="5"/>
    <n v="-8801.9428600000101"/>
    <n v="-1.9402720000000002"/>
  </r>
  <r>
    <n v="1555"/>
    <n v="601"/>
    <x v="0"/>
    <x v="1"/>
    <s v="Cardinal Health"/>
    <x v="5"/>
    <x v="1"/>
    <x v="3"/>
    <s v="Portfolio ISIS"/>
    <x v="1"/>
    <d v="2001-01-05T00:00:00"/>
    <d v="2006-01-05T00:00:00"/>
    <x v="0"/>
    <n v="10000000"/>
    <n v="-4083.347143"/>
    <n v="0.75"/>
    <n v="33.517887000000002"/>
    <n v="32.983727999999999"/>
    <n v="-0.54393473626598887"/>
    <n v="2221.0743513101843"/>
    <n v="439.76582999999994"/>
    <x v="0"/>
    <n v="2660.8401813101841"/>
    <n v="192847.28877300001"/>
    <n v="195540.548045"/>
    <n v="2693.2592719999957"/>
    <n v="32.419090689811583"/>
    <n v="192847.28877300001"/>
    <n v="195540.548045"/>
    <n v="2693.2592719999957"/>
    <x v="0"/>
    <n v="-23509.8711758225"/>
    <n v="0"/>
    <n v="195540.548045"/>
    <n v="51959.271221000003"/>
    <n v="2693.2592719999957"/>
    <n v="2693.2592719999957"/>
    <n v="2693.2592719999957"/>
    <x v="1"/>
    <x v="3"/>
    <x v="1"/>
    <x v="5"/>
    <n v="8801.9428600000101"/>
    <n v="-1.9402720000000002"/>
  </r>
  <r>
    <n v="1292"/>
    <n v="453"/>
    <x v="0"/>
    <x v="0"/>
    <s v="Carnival Corp."/>
    <x v="5"/>
    <x v="6"/>
    <x v="3"/>
    <s v="Portfolio ISIS"/>
    <x v="5"/>
    <d v="2001-01-05T00:00:00"/>
    <d v="2006-01-05T00:00:00"/>
    <x v="0"/>
    <n v="-10000000"/>
    <n v="4098.1308920000001"/>
    <n v="0.8"/>
    <n v="51.186630000000001"/>
    <n v="50.634864999999998"/>
    <n v="-0.55305306334092064"/>
    <n v="-2266.4838437926596"/>
    <n v="-716.396163"/>
    <x v="0"/>
    <n v="-2982.8800067926595"/>
    <n v="-139981.97999600001"/>
    <n v="-142681.82780999999"/>
    <n v="-2699.8478139999788"/>
    <n v="283.03219279268069"/>
    <n v="-139981.97999600001"/>
    <n v="-142681.82780999999"/>
    <n v="-2699.8478139999788"/>
    <x v="0"/>
    <n v="23594.988610690001"/>
    <n v="0"/>
    <n v="-142681.82780999999"/>
    <n v="-93513.183249999987"/>
    <n v="-2699.8478139999788"/>
    <n v="-2699.8478139999788"/>
    <n v="-2699.8478139999788"/>
    <x v="1"/>
    <x v="3"/>
    <x v="1"/>
    <x v="5"/>
    <n v="-11504.257228999981"/>
    <n v="-2.4815910000000017"/>
  </r>
  <r>
    <n v="1491"/>
    <n v="542"/>
    <x v="0"/>
    <x v="1"/>
    <s v="Carnival Corp."/>
    <x v="5"/>
    <x v="6"/>
    <x v="3"/>
    <s v="Portfolio ISIS"/>
    <x v="1"/>
    <d v="2001-01-05T00:00:00"/>
    <d v="2006-01-05T00:00:00"/>
    <x v="0"/>
    <n v="10000000"/>
    <n v="-4098.1308920000001"/>
    <n v="0.8"/>
    <n v="51.186630000000001"/>
    <n v="50.634864999999998"/>
    <n v="-0.55305306334092064"/>
    <n v="2266.4838437926596"/>
    <n v="716.396163"/>
    <x v="0"/>
    <n v="2982.8800067926595"/>
    <n v="139981.97999600001"/>
    <n v="142681.82780999999"/>
    <n v="2699.8478139999788"/>
    <n v="-283.03219279268069"/>
    <n v="139981.97999600001"/>
    <n v="142681.82780999999"/>
    <n v="2699.8478139999788"/>
    <x v="0"/>
    <n v="-23594.988610690001"/>
    <n v="0"/>
    <n v="142681.82780999999"/>
    <n v="93513.183249999987"/>
    <n v="2699.8478139999788"/>
    <n v="2699.8478139999788"/>
    <n v="2699.8478139999788"/>
    <x v="1"/>
    <x v="3"/>
    <x v="1"/>
    <x v="5"/>
    <n v="11504.257228999981"/>
    <n v="-2.4815910000000017"/>
  </r>
  <r>
    <n v="1293"/>
    <n v="454"/>
    <x v="0"/>
    <x v="0"/>
    <s v="Cendant Corporation"/>
    <x v="4"/>
    <x v="1"/>
    <x v="3"/>
    <s v="Portfolio ISIS"/>
    <x v="5"/>
    <d v="2001-01-05T00:00:00"/>
    <d v="2006-01-05T00:00:00"/>
    <x v="0"/>
    <n v="-10000000"/>
    <n v="4177.5940280000004"/>
    <n v="2.15"/>
    <n v="251.64173400000001"/>
    <n v="250.792089"/>
    <n v="-0.62274885859357887"/>
    <n v="-2601.5919126043518"/>
    <n v="-2246.2591649999999"/>
    <x v="0"/>
    <n v="-4847.8510776043513"/>
    <n v="91047.649411999999"/>
    <n v="87313.743952000004"/>
    <n v="-3733.9054599999945"/>
    <n v="1113.9456176043568"/>
    <n v="91047.649411999999"/>
    <n v="87313.743952000004"/>
    <n v="-3733.9054599999945"/>
    <x v="0"/>
    <n v="41232.853056360007"/>
    <n v="0"/>
    <n v="87313.743952000004"/>
    <n v="-16258.334019000002"/>
    <n v="-3733.9054599999945"/>
    <n v="-3733.9054599999945"/>
    <n v="-3733.9054599999945"/>
    <x v="1"/>
    <x v="0"/>
    <x v="3"/>
    <x v="4"/>
    <n v="-21907.314031000002"/>
    <n v="-4.1618990000000053"/>
  </r>
  <r>
    <n v="1556"/>
    <n v="602"/>
    <x v="0"/>
    <x v="1"/>
    <s v="Cendant Corporation"/>
    <x v="4"/>
    <x v="1"/>
    <x v="3"/>
    <s v="Portfolio ISIS"/>
    <x v="1"/>
    <d v="2001-01-05T00:00:00"/>
    <d v="2006-01-05T00:00:00"/>
    <x v="0"/>
    <n v="10000000"/>
    <n v="-4177.5940280000004"/>
    <n v="2.15"/>
    <n v="251.64173400000001"/>
    <n v="250.792089"/>
    <n v="-0.62274885859357887"/>
    <n v="2601.5919126043518"/>
    <n v="2246.2591649999999"/>
    <x v="0"/>
    <n v="4847.8510776043513"/>
    <n v="-91047.649411999999"/>
    <n v="-87313.743952000004"/>
    <n v="3733.9054599999945"/>
    <n v="-1113.9456176043568"/>
    <n v="-91047.649411999999"/>
    <n v="-87313.743952000004"/>
    <n v="3733.9054599999945"/>
    <x v="0"/>
    <n v="-41232.853056360007"/>
    <n v="0"/>
    <n v="-87313.743952000004"/>
    <n v="16258.334019000002"/>
    <n v="3733.9054599999945"/>
    <n v="3733.9054599999945"/>
    <n v="3733.9054599999945"/>
    <x v="1"/>
    <x v="0"/>
    <x v="3"/>
    <x v="4"/>
    <n v="21907.314031000002"/>
    <n v="-4.1618990000000053"/>
  </r>
  <r>
    <n v="1641"/>
    <n v="845"/>
    <x v="0"/>
    <x v="0"/>
    <s v="Cendant Corporation"/>
    <x v="4"/>
    <x v="1"/>
    <x v="3"/>
    <s v="Deutsche Bank AG NY"/>
    <x v="5"/>
    <d v="2001-02-13T00:00:00"/>
    <d v="2006-02-13T00:00:00"/>
    <x v="0"/>
    <n v="10000000"/>
    <n v="-4276.3720830000002"/>
    <n v="2.25"/>
    <n v="252.44275999999999"/>
    <n v="251.59916699999999"/>
    <n v="-0.63221264423753054"/>
    <n v="2703.5765023369868"/>
    <n v="2238.5014979999996"/>
    <x v="0"/>
    <n v="4942.0780003369864"/>
    <n v="-78800.290728000007"/>
    <n v="-74966.479487999997"/>
    <n v="3833.81124000001"/>
    <n v="-1108.2667603369764"/>
    <n v="-78800.290728000007"/>
    <n v="-74966.479487999997"/>
    <n v="3833.81124000001"/>
    <x v="0"/>
    <n v="-42207.792459210003"/>
    <n v="0"/>
    <n v="-74966.479487999997"/>
    <n v="-74966.479487999997"/>
    <n v="3833.81124000001"/>
    <n v="3833.81124000001"/>
    <n v="3833.81124000001"/>
    <x v="1"/>
    <x v="0"/>
    <x v="3"/>
    <x v="4"/>
    <n v="22151.747281999997"/>
    <n v="-4.1398780000000102"/>
  </r>
  <r>
    <n v="1294"/>
    <n v="455"/>
    <x v="0"/>
    <x v="0"/>
    <s v="Cna Financial Corp."/>
    <x v="4"/>
    <x v="2"/>
    <x v="3"/>
    <s v="Portfolio ISIS"/>
    <x v="0"/>
    <d v="2001-01-05T00:00:00"/>
    <d v="2006-01-05T00:00:00"/>
    <x v="0"/>
    <n v="-10000000"/>
    <n v="4174.0911820000001"/>
    <n v="1.68"/>
    <n v="180.24135200000001"/>
    <n v="179.515514"/>
    <n v="-0.59315876172642412"/>
    <n v="-2475.8987568483062"/>
    <n v="-1837.5582119999999"/>
    <x v="0"/>
    <n v="-4313.4569688483061"/>
    <n v="7808.9624880000001"/>
    <n v="4500.7083819999998"/>
    <n v="-3308.2541060000003"/>
    <n v="1005.2028628483058"/>
    <n v="7808.9624880000001"/>
    <n v="4500.7083819999998"/>
    <n v="-3308.2541060000003"/>
    <x v="0"/>
    <n v="41198.27996634"/>
    <n v="0"/>
    <n v="4500.7083819999998"/>
    <n v="442443.20056799997"/>
    <n v="-3308.2541060000003"/>
    <n v="-3308.2541060000003"/>
    <n v="-3308.2541060000003"/>
    <x v="1"/>
    <x v="0"/>
    <x v="3"/>
    <x v="4"/>
    <n v="-21718.161669000001"/>
    <n v="-4.4195500000000152"/>
  </r>
  <r>
    <n v="1576"/>
    <n v="622"/>
    <x v="0"/>
    <x v="1"/>
    <s v="Cna Financial Corp."/>
    <x v="4"/>
    <x v="2"/>
    <x v="3"/>
    <s v="Portfolio ISIS"/>
    <x v="1"/>
    <d v="2001-01-05T00:00:00"/>
    <d v="2006-01-05T00:00:00"/>
    <x v="0"/>
    <n v="10000000"/>
    <n v="-4174.0911820000001"/>
    <n v="1.68"/>
    <n v="180.24135200000001"/>
    <n v="179.515514"/>
    <n v="-0.59315876172642412"/>
    <n v="2475.8987568483062"/>
    <n v="1837.5582119999999"/>
    <x v="0"/>
    <n v="4313.4569688483061"/>
    <n v="-7808.9624880000001"/>
    <n v="-4500.7083819999998"/>
    <n v="3308.2541060000003"/>
    <n v="-1005.2028628483058"/>
    <n v="-7808.9624880000001"/>
    <n v="-4500.7083819999998"/>
    <n v="3308.2541060000003"/>
    <x v="0"/>
    <n v="-41198.27996634"/>
    <n v="0"/>
    <n v="-4500.7083819999998"/>
    <n v="-442443.20056799997"/>
    <n v="3308.2541060000003"/>
    <n v="3308.2541060000003"/>
    <n v="3308.2541060000003"/>
    <x v="1"/>
    <x v="0"/>
    <x v="3"/>
    <x v="4"/>
    <n v="21718.161669000001"/>
    <n v="-4.4195500000000152"/>
  </r>
  <r>
    <n v="1295"/>
    <n v="456"/>
    <x v="0"/>
    <x v="0"/>
    <s v="Comcast Corp."/>
    <x v="4"/>
    <x v="4"/>
    <x v="3"/>
    <s v="Portfolio ISIS"/>
    <x v="5"/>
    <d v="2001-01-05T00:00:00"/>
    <d v="2006-01-05T00:00:00"/>
    <x v="0"/>
    <n v="-10000000"/>
    <n v="4075.3806340000001"/>
    <n v="0.78"/>
    <n v="96.384440999999995"/>
    <n v="95.772120999999999"/>
    <n v="-0.56941427369267372"/>
    <n v="-2320.5799037302982"/>
    <n v="-991.38851099999988"/>
    <x v="0"/>
    <n v="-3311.9684147302978"/>
    <n v="56530.913231999999"/>
    <n v="53892.741501999997"/>
    <n v="-2638.1717300000018"/>
    <n v="673.79668473029596"/>
    <n v="56530.913231999999"/>
    <n v="53892.741501999997"/>
    <n v="-2638.1717300000018"/>
    <x v="0"/>
    <n v="40224.006857580003"/>
    <n v="0"/>
    <n v="53892.741501999997"/>
    <n v="-185648.036792"/>
    <n v="-2638.1717300000018"/>
    <n v="-2638.1717300000018"/>
    <n v="-2638.1717300000018"/>
    <x v="1"/>
    <x v="0"/>
    <x v="3"/>
    <x v="4"/>
    <n v="-16961.982888000006"/>
    <n v="-3.5832120000000032"/>
  </r>
  <r>
    <n v="1492"/>
    <n v="543"/>
    <x v="0"/>
    <x v="1"/>
    <s v="Comcast Corp."/>
    <x v="4"/>
    <x v="4"/>
    <x v="3"/>
    <s v="Portfolio ISIS"/>
    <x v="1"/>
    <d v="2001-01-05T00:00:00"/>
    <d v="2006-01-05T00:00:00"/>
    <x v="0"/>
    <n v="10000000"/>
    <n v="-4075.3806340000001"/>
    <n v="0.78"/>
    <n v="96.384440999999995"/>
    <n v="95.772120999999999"/>
    <n v="-0.56941427369267372"/>
    <n v="2320.5799037302982"/>
    <n v="991.38851099999988"/>
    <x v="0"/>
    <n v="3311.9684147302978"/>
    <n v="-56530.913231999999"/>
    <n v="-53892.741501999997"/>
    <n v="2638.1717300000018"/>
    <n v="-673.79668473029596"/>
    <n v="-56530.913231999999"/>
    <n v="-53892.741501999997"/>
    <n v="2638.1717300000018"/>
    <x v="0"/>
    <n v="-40224.006857580003"/>
    <n v="0"/>
    <n v="-53892.741501999997"/>
    <n v="185648.036792"/>
    <n v="2638.1717300000018"/>
    <n v="2638.1717300000018"/>
    <n v="2638.1717300000018"/>
    <x v="1"/>
    <x v="0"/>
    <x v="3"/>
    <x v="4"/>
    <n v="16961.982888000006"/>
    <n v="-3.5832120000000032"/>
  </r>
  <r>
    <n v="1297"/>
    <n v="458"/>
    <x v="0"/>
    <x v="0"/>
    <s v="Comdisco Inc."/>
    <x v="4"/>
    <x v="1"/>
    <x v="3"/>
    <s v="Portfolio ISIS"/>
    <x v="0"/>
    <d v="2001-01-05T00:00:00"/>
    <d v="2006-01-05T00:00:00"/>
    <x v="0"/>
    <n v="-10000000"/>
    <n v="4452.6426819999997"/>
    <n v="4.3"/>
    <n v="547.35039099999995"/>
    <n v="545.848164"/>
    <n v="-0.62502424626013631"/>
    <n v="-2783.0096361827614"/>
    <n v="-4248.3333509999993"/>
    <x v="0"/>
    <n v="-7031.3429871827611"/>
    <n v="296779.53777400003"/>
    <n v="291154.06854200002"/>
    <n v="-5625.4692320000031"/>
    <n v="1405.873755182758"/>
    <n v="296779.53777400003"/>
    <n v="291154.06854200002"/>
    <n v="-5625.4692320000031"/>
    <x v="0"/>
    <n v="43947.583271340001"/>
    <n v="0"/>
    <n v="291154.06854200002"/>
    <n v="855515.46691299998"/>
    <n v="-5625.4692320000031"/>
    <n v="-5625.4692320000031"/>
    <n v="-5625.4692320000031"/>
    <x v="1"/>
    <x v="0"/>
    <x v="3"/>
    <x v="4"/>
    <n v="-28121.887986999995"/>
    <n v="-4.9617449999999508"/>
  </r>
  <r>
    <n v="1493"/>
    <n v="544"/>
    <x v="0"/>
    <x v="1"/>
    <s v="Comdisco Inc."/>
    <x v="4"/>
    <x v="1"/>
    <x v="3"/>
    <s v="Portfolio ISIS"/>
    <x v="1"/>
    <d v="2001-01-05T00:00:00"/>
    <d v="2006-01-05T00:00:00"/>
    <x v="0"/>
    <n v="10000000"/>
    <n v="-4452.6426819999997"/>
    <n v="4.3"/>
    <n v="547.35039099999995"/>
    <n v="545.848164"/>
    <n v="-0.62502424626013631"/>
    <n v="2783.0096361827614"/>
    <n v="4248.3333509999993"/>
    <x v="0"/>
    <n v="7031.3429871827611"/>
    <n v="-296779.53777400003"/>
    <n v="-291154.06854200002"/>
    <n v="5625.4692320000031"/>
    <n v="-1405.873755182758"/>
    <n v="-296779.53777400003"/>
    <n v="-291154.06854200002"/>
    <n v="5625.4692320000031"/>
    <x v="0"/>
    <n v="-43947.583271340001"/>
    <n v="0"/>
    <n v="-291154.06854200002"/>
    <n v="-855515.46691299998"/>
    <n v="5625.4692320000031"/>
    <n v="5625.4692320000031"/>
    <n v="5625.4692320000031"/>
    <x v="1"/>
    <x v="0"/>
    <x v="3"/>
    <x v="4"/>
    <n v="28121.887986999995"/>
    <n v="-4.9617449999999508"/>
  </r>
  <r>
    <n v="1708"/>
    <n v="917"/>
    <x v="0"/>
    <x v="2"/>
    <s v="Commonwealth Ind In"/>
    <x v="9"/>
    <x v="0"/>
    <x v="3"/>
    <s v="Service Aluminium"/>
    <x v="0"/>
    <d v="2001-03-21T00:00:00"/>
    <d v="2002-03-21T00:00:00"/>
    <x v="0"/>
    <n v="2000000"/>
    <n v="-326.43601699999999"/>
    <n v="10"/>
    <n v="959.42788599999994"/>
    <n v="949.90374099999997"/>
    <n v="-2.4938790541395583"/>
    <n v="814.09194531304479"/>
    <n v="1358.249403"/>
    <x v="0"/>
    <n v="2172.3413483130448"/>
    <n v="14478.977698000001"/>
    <n v="16728.268302"/>
    <n v="2249.2906039999998"/>
    <n v="76.949255686954984"/>
    <n v="14478.977698000001"/>
    <n v="16728.268302"/>
    <n v="2249.2906039999998"/>
    <x v="0"/>
    <m/>
    <n v="0"/>
    <n v="16728.268302"/>
    <n v="16728.268302"/>
    <n v="2249.2906039999998"/>
    <n v="2249.2906039999998"/>
    <n v="2249.2906039999998"/>
    <x v="2"/>
    <x v="0"/>
    <x v="1"/>
    <x v="9"/>
    <n v="2108.5508950000003"/>
    <n v="11.708740999999918"/>
  </r>
  <r>
    <n v="1709"/>
    <n v="912"/>
    <x v="0"/>
    <x v="3"/>
    <s v="Commonwealth Ind In"/>
    <x v="9"/>
    <x v="0"/>
    <x v="3"/>
    <s v="EnronCredit.com"/>
    <x v="0"/>
    <d v="2001-03-21T00:00:00"/>
    <d v="2002-03-21T00:00:00"/>
    <x v="0"/>
    <n v="-2000000"/>
    <n v="326.43601699999999"/>
    <n v="10"/>
    <n v="959.42788599999994"/>
    <n v="949.90374099999997"/>
    <n v="-2.4938790541395583"/>
    <n v="-814.09194531304479"/>
    <n v="-1358.249403"/>
    <x v="0"/>
    <n v="-2172.3413483130448"/>
    <n v="-14478.977698000001"/>
    <n v="-16728.268302"/>
    <n v="-2249.2906039999998"/>
    <n v="-76.949255686954984"/>
    <n v="-14478.977698000001"/>
    <n v="-16728.268302"/>
    <n v="-2249.2906039999998"/>
    <x v="0"/>
    <m/>
    <n v="0"/>
    <n v="-16728.268302"/>
    <n v="-16728.268302"/>
    <n v="-2249.2906039999998"/>
    <n v="-2249.2906039999998"/>
    <n v="-2249.2906039999998"/>
    <x v="2"/>
    <x v="0"/>
    <x v="1"/>
    <x v="9"/>
    <n v="-2108.5508950000003"/>
    <n v="11.708740999999918"/>
  </r>
  <r>
    <n v="1710"/>
    <n v="913"/>
    <x v="0"/>
    <x v="4"/>
    <s v="Commonwealth Ind In"/>
    <x v="9"/>
    <x v="0"/>
    <x v="3"/>
    <s v="Enron North America"/>
    <x v="0"/>
    <d v="2001-03-21T00:00:00"/>
    <d v="2002-03-21T00:00:00"/>
    <x v="0"/>
    <n v="2000000"/>
    <n v="-326.43601699999999"/>
    <n v="10"/>
    <n v="959.42788599999994"/>
    <n v="949.90374099999997"/>
    <n v="-2.4938790541395583"/>
    <n v="814.09194531304479"/>
    <n v="1358.249403"/>
    <x v="0"/>
    <n v="2172.3413483130448"/>
    <n v="14478.977698000001"/>
    <n v="16728.268302"/>
    <n v="2249.2906039999998"/>
    <n v="76.949255686954984"/>
    <n v="14478.977698000001"/>
    <n v="16728.268302"/>
    <n v="2249.2906039999998"/>
    <x v="0"/>
    <m/>
    <n v="0"/>
    <n v="16728.268302"/>
    <n v="16728.268302"/>
    <n v="2249.2906039999998"/>
    <n v="2249.2906039999998"/>
    <n v="2249.2906039999998"/>
    <x v="2"/>
    <x v="0"/>
    <x v="1"/>
    <x v="9"/>
    <n v="2108.5508950000003"/>
    <n v="11.708740999999918"/>
  </r>
  <r>
    <n v="1296"/>
    <n v="457"/>
    <x v="0"/>
    <x v="0"/>
    <s v="Compaq"/>
    <x v="4"/>
    <x v="7"/>
    <x v="3"/>
    <s v="Portfolio ISIS"/>
    <x v="5"/>
    <d v="2001-01-05T00:00:00"/>
    <d v="2006-01-05T00:00:00"/>
    <x v="0"/>
    <n v="-10000000"/>
    <n v="4140.063279"/>
    <n v="1.1499999999999999"/>
    <n v="146.460364"/>
    <n v="145.75901400000001"/>
    <n v="-0.57066424245913261"/>
    <n v="-2362.5860748434075"/>
    <n v="-1271.7036600000001"/>
    <x v="0"/>
    <n v="-3634.2897348434076"/>
    <n v="97401.437709999998"/>
    <n v="94459.728684000002"/>
    <n v="-2941.7090259999968"/>
    <n v="692.58070884341078"/>
    <n v="97401.437709999998"/>
    <n v="94459.728684000002"/>
    <n v="-2941.7090259999968"/>
    <x v="0"/>
    <n v="40862.424563730005"/>
    <n v="0"/>
    <n v="94459.728684000002"/>
    <n v="7013.0252800000017"/>
    <n v="-2941.7090259999968"/>
    <n v="-2941.7090259999968"/>
    <n v="-2941.7090259999968"/>
    <x v="1"/>
    <x v="0"/>
    <x v="3"/>
    <x v="4"/>
    <n v="-37625.780794999999"/>
    <n v="-8.6704649999999788"/>
  </r>
  <r>
    <n v="1551"/>
    <n v="597"/>
    <x v="0"/>
    <x v="1"/>
    <s v="Compaq"/>
    <x v="4"/>
    <x v="7"/>
    <x v="3"/>
    <s v="Portfolio ISIS"/>
    <x v="1"/>
    <d v="2001-01-05T00:00:00"/>
    <d v="2006-01-05T00:00:00"/>
    <x v="0"/>
    <n v="10000000"/>
    <n v="-4140.063279"/>
    <n v="1.1499999999999999"/>
    <n v="146.460364"/>
    <n v="145.75901400000001"/>
    <n v="-0.57066424245913261"/>
    <n v="2362.5860748434075"/>
    <n v="1271.7036600000001"/>
    <x v="0"/>
    <n v="3634.2897348434076"/>
    <n v="-97401.437709999998"/>
    <n v="-94459.728684000002"/>
    <n v="2941.7090259999968"/>
    <n v="-692.58070884341078"/>
    <n v="-97401.437709999998"/>
    <n v="-94459.728684000002"/>
    <n v="2941.7090259999968"/>
    <x v="0"/>
    <n v="-40862.424563730005"/>
    <n v="0"/>
    <n v="-94459.728684000002"/>
    <n v="-7013.0252800000017"/>
    <n v="2941.7090259999968"/>
    <n v="2941.7090259999968"/>
    <n v="2941.7090259999968"/>
    <x v="1"/>
    <x v="0"/>
    <x v="3"/>
    <x v="4"/>
    <n v="37625.780794999999"/>
    <n v="-8.6704649999999788"/>
  </r>
  <r>
    <n v="1075"/>
    <n v="432"/>
    <x v="0"/>
    <x v="0"/>
    <s v="Corus Group Plc"/>
    <x v="4"/>
    <x v="0"/>
    <x v="6"/>
    <s v="JP Morgan"/>
    <x v="0"/>
    <d v="2000-12-19T00:00:00"/>
    <d v="2001-03-16T00:00:00"/>
    <x v="0"/>
    <n v="0"/>
    <n v="0"/>
    <n v="4.3"/>
    <n v="0"/>
    <n v="0"/>
    <m/>
    <n v="-"/>
    <n v="0"/>
    <x v="0"/>
    <n v="0"/>
    <n v="0"/>
    <n v="0"/>
    <n v="0"/>
    <n v="0"/>
    <n v="0"/>
    <n v="0"/>
    <n v="0"/>
    <x v="0"/>
    <n v="0"/>
    <n v="220022.65333299999"/>
    <n v="220022.65333299999"/>
    <n v="164667.75234599999"/>
    <n v="0"/>
    <n v="0"/>
    <n v="0"/>
    <x v="3"/>
    <x v="0"/>
    <x v="3"/>
    <x v="4"/>
    <n v="0"/>
    <n v="0"/>
  </r>
  <r>
    <n v="1298"/>
    <n v="459"/>
    <x v="0"/>
    <x v="0"/>
    <s v="Corus Group Plc"/>
    <x v="4"/>
    <x v="0"/>
    <x v="6"/>
    <s v="Portfolio ISIS"/>
    <x v="0"/>
    <d v="2001-01-05T00:00:00"/>
    <d v="2006-01-05T00:00:00"/>
    <x v="0"/>
    <n v="-10000000"/>
    <n v="4328.4483749999999"/>
    <n v="3.5"/>
    <n v="342.43061299999999"/>
    <n v="340.93444499999998"/>
    <n v="-1.0710228759611948"/>
    <n v="-4635.8672270420602"/>
    <n v="-3195.3171540000003"/>
    <x v="0"/>
    <n v="-7831.1843810420605"/>
    <n v="-114217.132982"/>
    <n v="-120947.03595200001"/>
    <n v="-6729.9029700000101"/>
    <n v="1101.2814110420504"/>
    <n v="-114217.132982"/>
    <n v="-120947.03595200001"/>
    <n v="-6729.9029700000101"/>
    <x v="0"/>
    <n v="42721.785461250001"/>
    <n v="0"/>
    <n v="-120947.03595200001"/>
    <n v="-329328.35217199998"/>
    <n v="-6729.9029700000101"/>
    <n v="-6729.9029700000101"/>
    <n v="-6729.9029700000101"/>
    <x v="1"/>
    <x v="0"/>
    <x v="3"/>
    <x v="4"/>
    <n v="-20400.52100600001"/>
    <n v="-3.3456899999999905"/>
  </r>
  <r>
    <n v="1494"/>
    <n v="545"/>
    <x v="0"/>
    <x v="1"/>
    <s v="Corus Group Plc"/>
    <x v="4"/>
    <x v="0"/>
    <x v="6"/>
    <s v="Portfolio ISIS"/>
    <x v="1"/>
    <d v="2001-01-05T00:00:00"/>
    <d v="2006-01-05T00:00:00"/>
    <x v="0"/>
    <n v="10000000"/>
    <n v="-4328.4483749999999"/>
    <n v="3.5"/>
    <n v="342.43061299999999"/>
    <n v="340.93444499999998"/>
    <n v="-1.0710228759611948"/>
    <n v="4635.8672270420602"/>
    <n v="3195.3171540000003"/>
    <x v="0"/>
    <n v="7831.1843810420605"/>
    <n v="114217.132982"/>
    <n v="120947.03595200001"/>
    <n v="6729.9029700000101"/>
    <n v="-1101.2814110420504"/>
    <n v="114217.132982"/>
    <n v="120947.03595200001"/>
    <n v="6729.9029700000101"/>
    <x v="0"/>
    <n v="-42721.785461250001"/>
    <n v="0"/>
    <n v="120947.03595200001"/>
    <n v="329328.35217199998"/>
    <n v="6729.9029700000101"/>
    <n v="6729.9029700000101"/>
    <n v="6729.9029700000101"/>
    <x v="1"/>
    <x v="0"/>
    <x v="3"/>
    <x v="4"/>
    <n v="20400.52100600001"/>
    <n v="-3.3456899999999905"/>
  </r>
  <r>
    <n v="1299"/>
    <n v="460"/>
    <x v="0"/>
    <x v="0"/>
    <s v="Costco Wholesale"/>
    <x v="5"/>
    <x v="6"/>
    <x v="3"/>
    <s v="Portfolio ISIS"/>
    <x v="4"/>
    <d v="2001-01-05T00:00:00"/>
    <d v="2006-01-05T00:00:00"/>
    <x v="0"/>
    <n v="-10000000"/>
    <n v="4094.493939"/>
    <n v="0.75"/>
    <n v="48.565840000000001"/>
    <n v="48.487673000000001"/>
    <n v="-6.5243073000771618E-2"/>
    <n v="-267.1373669633939"/>
    <n v="-642.00766199999998"/>
    <x v="0"/>
    <n v="-909.14502896339388"/>
    <n v="-128849.54205800001"/>
    <n v="-129519.419377"/>
    <n v="-669.87731899999199"/>
    <n v="239.2677099634019"/>
    <n v="-128849.54205800001"/>
    <n v="-129519.419377"/>
    <n v="-669.87731899999199"/>
    <x v="0"/>
    <n v="23574.048853792498"/>
    <n v="0"/>
    <n v="-129519.419377"/>
    <n v="-157281.90352200001"/>
    <n v="-669.87731899999199"/>
    <n v="-669.87731899999199"/>
    <n v="-669.87731899999199"/>
    <x v="1"/>
    <x v="3"/>
    <x v="1"/>
    <x v="5"/>
    <n v="-4496.7585589999944"/>
    <n v="-0.84134600000000148"/>
  </r>
  <r>
    <n v="1557"/>
    <n v="603"/>
    <x v="0"/>
    <x v="1"/>
    <s v="Costco Wholesale"/>
    <x v="5"/>
    <x v="6"/>
    <x v="3"/>
    <s v="Portfolio ISIS"/>
    <x v="1"/>
    <d v="2001-01-05T00:00:00"/>
    <d v="2006-01-05T00:00:00"/>
    <x v="0"/>
    <n v="10000000"/>
    <n v="-4094.493939"/>
    <n v="0.75"/>
    <n v="48.565840000000001"/>
    <n v="48.487673000000001"/>
    <n v="-6.5243073000771618E-2"/>
    <n v="267.1373669633939"/>
    <n v="642.00766199999998"/>
    <x v="0"/>
    <n v="909.14502896339388"/>
    <n v="128849.54205800001"/>
    <n v="129519.419377"/>
    <n v="669.87731899999199"/>
    <n v="-239.2677099634019"/>
    <n v="128849.54205800001"/>
    <n v="129519.419377"/>
    <n v="669.87731899999199"/>
    <x v="0"/>
    <n v="-23574.048853792498"/>
    <n v="0"/>
    <n v="129519.419377"/>
    <n v="157281.90352200001"/>
    <n v="669.87731899999199"/>
    <n v="669.87731899999199"/>
    <n v="669.87731899999199"/>
    <x v="1"/>
    <x v="3"/>
    <x v="1"/>
    <x v="5"/>
    <n v="4496.7585589999944"/>
    <n v="-0.84134600000000148"/>
  </r>
  <r>
    <n v="1300"/>
    <n v="461"/>
    <x v="0"/>
    <x v="0"/>
    <s v="Countrywide"/>
    <x v="5"/>
    <x v="2"/>
    <x v="3"/>
    <s v="Portfolio ISIS"/>
    <x v="4"/>
    <d v="2001-01-05T00:00:00"/>
    <d v="2006-01-05T00:00:00"/>
    <x v="0"/>
    <n v="-10000000"/>
    <n v="4076.6510250000001"/>
    <n v="0.74"/>
    <n v="83.011606999999998"/>
    <n v="82.423213000000004"/>
    <n v="-0.56330011168211602"/>
    <n v="-2296.3779776715128"/>
    <n v="-968.11453799999992"/>
    <x v="0"/>
    <n v="-3264.4925156715126"/>
    <n v="19160.986585999999"/>
    <n v="16566.744448000001"/>
    <n v="-2594.2421379999978"/>
    <n v="670.2503776715148"/>
    <n v="19160.986585999999"/>
    <n v="16566.744448000001"/>
    <n v="-2594.2421379999978"/>
    <x v="0"/>
    <n v="23471.318276437501"/>
    <n v="0"/>
    <n v="16566.744448000001"/>
    <n v="-1680.1992439999995"/>
    <n v="-2594.2421379999978"/>
    <n v="-2594.2421379999978"/>
    <n v="-2594.2421379999978"/>
    <x v="1"/>
    <x v="3"/>
    <x v="1"/>
    <x v="5"/>
    <n v="-13913.983392999999"/>
    <n v="-2.8997779999999977"/>
  </r>
  <r>
    <n v="1575"/>
    <n v="621"/>
    <x v="0"/>
    <x v="1"/>
    <s v="Countrywide"/>
    <x v="5"/>
    <x v="2"/>
    <x v="3"/>
    <s v="Portfolio ISIS"/>
    <x v="1"/>
    <d v="2001-01-05T00:00:00"/>
    <d v="2006-01-05T00:00:00"/>
    <x v="0"/>
    <n v="10000000"/>
    <n v="-4076.6510250000001"/>
    <n v="0.74"/>
    <n v="83.011606999999998"/>
    <n v="82.423213000000004"/>
    <n v="-0.56330011168211602"/>
    <n v="2296.3779776715128"/>
    <n v="968.11453799999992"/>
    <x v="0"/>
    <n v="3264.4925156715126"/>
    <n v="-19160.986585999999"/>
    <n v="-16566.744448000001"/>
    <n v="2594.2421379999978"/>
    <n v="-670.2503776715148"/>
    <n v="-19160.986585999999"/>
    <n v="-16566.744448000001"/>
    <n v="2594.2421379999978"/>
    <x v="0"/>
    <n v="-23471.318276437501"/>
    <n v="0"/>
    <n v="-16566.744448000001"/>
    <n v="1680.1992439999995"/>
    <n v="2594.2421379999978"/>
    <n v="2594.2421379999978"/>
    <n v="2594.2421379999978"/>
    <x v="1"/>
    <x v="3"/>
    <x v="1"/>
    <x v="5"/>
    <n v="13913.983392999999"/>
    <n v="-2.8997779999999977"/>
  </r>
  <r>
    <n v="1633"/>
    <n v="837"/>
    <x v="0"/>
    <x v="0"/>
    <s v="Countrywide"/>
    <x v="5"/>
    <x v="2"/>
    <x v="3"/>
    <s v="JP Morgan"/>
    <x v="4"/>
    <d v="2001-02-07T00:00:00"/>
    <d v="2006-02-07T00:00:00"/>
    <x v="0"/>
    <n v="10000000"/>
    <n v="-4153.9229299999997"/>
    <n v="0.8"/>
    <n v="83.782867999999993"/>
    <n v="83.195081000000002"/>
    <n v="-0.56812023297382386"/>
    <n v="2359.9276627469089"/>
    <n v="958.85990099999992"/>
    <x v="0"/>
    <n v="3318.7875637469087"/>
    <n v="-3661.5231990000002"/>
    <n v="-988.14794500000005"/>
    <n v="2673.375254"/>
    <n v="-645.4123097469087"/>
    <n v="-3661.5231990000002"/>
    <n v="-988.14794500000005"/>
    <n v="2673.375254"/>
    <x v="0"/>
    <n v="-23916.211269474996"/>
    <n v="0"/>
    <n v="-988.14794500000005"/>
    <n v="-988.14794500000005"/>
    <n v="2673.375254"/>
    <n v="2673.375254"/>
    <n v="2673.375254"/>
    <x v="1"/>
    <x v="3"/>
    <x v="1"/>
    <x v="5"/>
    <n v="14113.745117999999"/>
    <m/>
  </r>
  <r>
    <n v="235"/>
    <n v="350"/>
    <x v="0"/>
    <x v="0"/>
    <s v="Daimlerchrysler Ag"/>
    <x v="5"/>
    <x v="6"/>
    <x v="8"/>
    <s v="Toronto Dominion"/>
    <x v="3"/>
    <d v="2000-10-20T00:00:00"/>
    <d v="2005-10-20T00:00:00"/>
    <x v="0"/>
    <n v="-10000000"/>
    <n v="3855.8334880000002"/>
    <n v="0.5"/>
    <n v="127.742525"/>
    <n v="118.134303"/>
    <n v="-9.5914909308992922"/>
    <n v="-36983.191931209789"/>
    <n v="-1349.6328629999998"/>
    <x v="0"/>
    <n v="-38332.824794209788"/>
    <n v="296710.43028299999"/>
    <n v="259663.70701099999"/>
    <n v="-37046.723272000003"/>
    <n v="1286.1015222097849"/>
    <n v="296710.43028299999"/>
    <n v="259663.70701099999"/>
    <n v="-37046.723272000003"/>
    <x v="0"/>
    <n v="22199.96130716"/>
    <n v="-13055.555555999999"/>
    <n v="246608.15145499998"/>
    <n v="45874.129368999973"/>
    <n v="-37046.723272000032"/>
    <n v="-37046.723272000032"/>
    <n v="-37046.723272000003"/>
    <x v="1"/>
    <x v="3"/>
    <x v="1"/>
    <x v="5"/>
    <n v="-79954.682295000064"/>
    <m/>
  </r>
  <r>
    <n v="1061"/>
    <n v="425"/>
    <x v="0"/>
    <x v="0"/>
    <s v="Daimlerchrysler Ag"/>
    <x v="5"/>
    <x v="6"/>
    <x v="8"/>
    <s v="Morgan Stanley CP"/>
    <x v="3"/>
    <d v="2000-12-14T00:00:00"/>
    <d v="2005-10-20T00:00:00"/>
    <x v="0"/>
    <n v="10000000"/>
    <n v="-3911.8067610000003"/>
    <n v="0.95"/>
    <n v="127.742525"/>
    <n v="118.134303"/>
    <n v="-9.578764577280257"/>
    <n v="37470.276035432216"/>
    <n v="1460.7045149999999"/>
    <x v="0"/>
    <n v="38930.980550432214"/>
    <n v="-110389.687425"/>
    <n v="-72565.944168999995"/>
    <n v="37823.743256000002"/>
    <n v="-1107.2372944322124"/>
    <n v="-110389.687425"/>
    <n v="-72565.944168999995"/>
    <n v="37823.743256000002"/>
    <x v="0"/>
    <n v="-22522.227426457503"/>
    <n v="10291.666667"/>
    <n v="-62274.277501999997"/>
    <n v="-38265.037511000002"/>
    <n v="37823.743256000002"/>
    <n v="37823.743256000002"/>
    <n v="37823.743256000002"/>
    <x v="1"/>
    <x v="3"/>
    <x v="1"/>
    <x v="5"/>
    <n v="80750.244636000003"/>
    <n v="-19.818625000000011"/>
  </r>
  <r>
    <n v="1675"/>
    <n v="883"/>
    <x v="0"/>
    <x v="0"/>
    <s v="Daimlerchrysler Ag"/>
    <x v="5"/>
    <x v="6"/>
    <x v="8"/>
    <s v="Merrill Lynch Int"/>
    <x v="3"/>
    <d v="2001-03-13T00:00:00"/>
    <d v="2006-03-13T00:00:00"/>
    <x v="0"/>
    <n v="10000000"/>
    <n v="-4274.8691060000001"/>
    <n v="1.42"/>
    <n v="133.34522100000001"/>
    <n v="123.349587"/>
    <n v="-9.9508518464406563"/>
    <n v="42538.589136732218"/>
    <n v="1635.047364"/>
    <x v="0"/>
    <n v="44173.636500732217"/>
    <n v="44813.128345999998"/>
    <n v="87733.032496999993"/>
    <n v="42919.904150999995"/>
    <n v="-1253.7323497322213"/>
    <n v="44813.128345999998"/>
    <n v="87733.032496999993"/>
    <n v="42919.904150999995"/>
    <x v="0"/>
    <n v="-24612.558877795"/>
    <n v="0"/>
    <n v="87733.032496999993"/>
    <n v="87733.032496999993"/>
    <n v="42919.904150999995"/>
    <n v="42919.904150999995"/>
    <n v="42919.904150999995"/>
    <x v="1"/>
    <x v="3"/>
    <x v="1"/>
    <x v="5"/>
    <n v="89998.425491999995"/>
    <n v="-20.485837999999987"/>
  </r>
  <r>
    <n v="1677"/>
    <n v="885"/>
    <x v="0"/>
    <x v="0"/>
    <s v="Daimlerchrysler Ag"/>
    <x v="5"/>
    <x v="6"/>
    <x v="8"/>
    <s v="Morgan Stanley CP"/>
    <x v="3"/>
    <d v="2001-03-13T00:00:00"/>
    <d v="2006-03-13T00:00:00"/>
    <x v="0"/>
    <n v="-10000000"/>
    <n v="4267.7061979999999"/>
    <n v="1.37"/>
    <n v="133.34522100000001"/>
    <n v="123.349587"/>
    <n v="-9.9526496065120131"/>
    <n v="-42474.984412233578"/>
    <n v="-1621.9989269999999"/>
    <x v="0"/>
    <n v="-44096.983339233579"/>
    <n v="-23415.099536000002"/>
    <n v="-66232.937443000003"/>
    <n v="-42817.837907000001"/>
    <n v="1279.1454322335776"/>
    <n v="-23415.099536000002"/>
    <n v="-66232.937443000003"/>
    <n v="-42817.837907000001"/>
    <x v="0"/>
    <n v="24571.318434984998"/>
    <n v="0"/>
    <n v="-66232.937443000003"/>
    <n v="-66232.937443000003"/>
    <n v="-42817.837907000001"/>
    <n v="-42817.837907000001"/>
    <n v="-42817.837907000001"/>
    <x v="1"/>
    <x v="3"/>
    <x v="1"/>
    <x v="5"/>
    <n v="-89898.861896999995"/>
    <n v="-20.485837999999987"/>
  </r>
  <r>
    <n v="1301"/>
    <n v="462"/>
    <x v="0"/>
    <x v="0"/>
    <s v="Dana Corp."/>
    <x v="4"/>
    <x v="6"/>
    <x v="3"/>
    <s v="Portfolio ISIS"/>
    <x v="0"/>
    <d v="2001-01-05T00:00:00"/>
    <d v="2006-01-05T00:00:00"/>
    <x v="0"/>
    <n v="-10000000"/>
    <n v="4281.8026200000004"/>
    <n v="4.0999999999999996"/>
    <n v="531.07010000000002"/>
    <n v="529.18842600000005"/>
    <n v="-1.0958941897283003"/>
    <n v="-4692.4026128214136"/>
    <n v="-4224.9920249999996"/>
    <x v="0"/>
    <n v="-8917.3946378214132"/>
    <n v="336798.74013300001"/>
    <n v="329624.35794399999"/>
    <n v="-7174.3821890000254"/>
    <n v="1743.0124488213878"/>
    <n v="336798.74013300001"/>
    <n v="329624.35794399999"/>
    <n v="-7174.3821890000254"/>
    <x v="0"/>
    <n v="42261.391859400006"/>
    <n v="0"/>
    <n v="329624.35794399999"/>
    <n v="-189058.45644400001"/>
    <n v="-7174.3821890000254"/>
    <n v="-7174.3821890000254"/>
    <n v="-7174.3821890000254"/>
    <x v="1"/>
    <x v="0"/>
    <x v="3"/>
    <x v="4"/>
    <n v="-24689.994455000036"/>
    <n v="-3.7204399999999396"/>
  </r>
  <r>
    <n v="1495"/>
    <n v="546"/>
    <x v="0"/>
    <x v="1"/>
    <s v="Dana Corp."/>
    <x v="4"/>
    <x v="6"/>
    <x v="3"/>
    <s v="Portfolio ISIS"/>
    <x v="1"/>
    <d v="2001-01-05T00:00:00"/>
    <d v="2006-01-05T00:00:00"/>
    <x v="0"/>
    <n v="10000000"/>
    <n v="-4281.8026200000004"/>
    <n v="4.0999999999999996"/>
    <n v="531.07010000000002"/>
    <n v="529.18842600000005"/>
    <n v="-1.0958941897283003"/>
    <n v="4692.4026128214136"/>
    <n v="4224.9920249999996"/>
    <x v="0"/>
    <n v="8917.3946378214132"/>
    <n v="-336798.74013300001"/>
    <n v="-329624.35794399999"/>
    <n v="7174.3821890000254"/>
    <n v="-1743.0124488213878"/>
    <n v="-336798.74013300001"/>
    <n v="-329624.35794399999"/>
    <n v="7174.3821890000254"/>
    <x v="0"/>
    <n v="-42261.391859400006"/>
    <n v="0"/>
    <n v="-329624.35794399999"/>
    <n v="189058.45644400001"/>
    <n v="7174.3821890000254"/>
    <n v="7174.3821890000254"/>
    <n v="7174.3821890000254"/>
    <x v="1"/>
    <x v="0"/>
    <x v="3"/>
    <x v="4"/>
    <n v="24689.994455000036"/>
    <n v="-3.7204399999999396"/>
  </r>
  <r>
    <n v="1748"/>
    <n v="954"/>
    <x v="0"/>
    <x v="0"/>
    <s v="Deere &amp; Co."/>
    <x v="9"/>
    <x v="8"/>
    <x v="3"/>
    <s v="Toronto Dominion"/>
    <x v="8"/>
    <d v="2001-04-03T00:00:00"/>
    <d v="2006-04-03T00:00:00"/>
    <x v="0"/>
    <n v="-10000000"/>
    <n v="4258.8900100000001"/>
    <n v="0.57999999999999996"/>
    <n v="57.666037000000003"/>
    <n v="57.398172000000002"/>
    <n v="-0.27146744646619725"/>
    <n v="-1156.1499957950973"/>
    <n v="-690.34329000000002"/>
    <x v="0"/>
    <n v="-1846.4932857950973"/>
    <n v="-1447.7487550000001"/>
    <n v="-2773.7163190000001"/>
    <n v="-1325.967564"/>
    <n v="520.5257217950973"/>
    <n v="-1447.7487550000001"/>
    <n v="-2773.7163190000001"/>
    <n v="-1325.967564"/>
    <x v="0"/>
    <m/>
    <n v="0"/>
    <n v="-2773.7163190000001"/>
    <n v="-2773.7163190000001"/>
    <n v="-1325.967564"/>
    <n v="-1325.967564"/>
    <n v="-1325.967564"/>
    <x v="1"/>
    <x v="0"/>
    <x v="1"/>
    <x v="9"/>
    <n v="-2773.7163190000001"/>
    <n v="57.398172000000002"/>
  </r>
  <r>
    <n v="1302"/>
    <n v="463"/>
    <x v="0"/>
    <x v="0"/>
    <s v="Delta Air Lines"/>
    <x v="0"/>
    <x v="6"/>
    <x v="3"/>
    <s v="Portfolio ISIS"/>
    <x v="3"/>
    <d v="2001-01-05T00:00:00"/>
    <d v="2006-01-05T00:00:00"/>
    <x v="0"/>
    <n v="-10000000"/>
    <n v="4091.2514169999999"/>
    <n v="1.4"/>
    <n v="217.92233899999999"/>
    <n v="217.04157799999999"/>
    <n v="-0.70799305465498563"/>
    <n v="-2896.5775880833685"/>
    <n v="-1762.391511"/>
    <x v="0"/>
    <n v="-4658.9690990833687"/>
    <n v="275080.35453900002"/>
    <n v="271632.98615499999"/>
    <n v="-3447.3683840000303"/>
    <n v="1211.6007150833384"/>
    <n v="275080.35453900002"/>
    <n v="271632.98615499999"/>
    <n v="-3447.3683840000303"/>
    <x v="0"/>
    <n v="51148.825215334007"/>
    <n v="0"/>
    <n v="271632.98615499999"/>
    <n v="99246.209869999991"/>
    <n v="-3447.3683840000303"/>
    <n v="-3447.3683840000303"/>
    <n v="-3447.3683840000303"/>
    <x v="1"/>
    <x v="0"/>
    <x v="0"/>
    <x v="0"/>
    <n v="29695.906810999993"/>
    <n v="9.0349709999999845"/>
  </r>
  <r>
    <n v="1496"/>
    <n v="547"/>
    <x v="0"/>
    <x v="1"/>
    <s v="Delta Air Lines"/>
    <x v="0"/>
    <x v="6"/>
    <x v="3"/>
    <s v="Portfolio ISIS"/>
    <x v="1"/>
    <d v="2001-01-05T00:00:00"/>
    <d v="2006-01-05T00:00:00"/>
    <x v="0"/>
    <n v="10000000"/>
    <n v="-4091.2514169999999"/>
    <n v="1.4"/>
    <n v="217.92233899999999"/>
    <n v="217.04157799999999"/>
    <n v="-0.70799305465498563"/>
    <n v="2896.5775880833685"/>
    <n v="1762.391511"/>
    <x v="0"/>
    <n v="4658.9690990833687"/>
    <n v="-275080.35453900002"/>
    <n v="-271632.98615499999"/>
    <n v="3447.3683840000303"/>
    <n v="-1211.6007150833384"/>
    <n v="-275080.35453900002"/>
    <n v="-271632.98615499999"/>
    <n v="3447.3683840000303"/>
    <x v="0"/>
    <n v="-51148.825215334007"/>
    <n v="0"/>
    <n v="-271632.98615499999"/>
    <n v="-99246.209869999991"/>
    <n v="3447.3683840000303"/>
    <n v="3447.3683840000303"/>
    <n v="3447.3683840000303"/>
    <x v="1"/>
    <x v="0"/>
    <x v="0"/>
    <x v="0"/>
    <n v="-29695.906810999993"/>
    <n v="9.0349709999999845"/>
  </r>
  <r>
    <n v="1702"/>
    <n v="908"/>
    <x v="0"/>
    <x v="0"/>
    <s v="Delta Air Lines"/>
    <x v="0"/>
    <x v="6"/>
    <x v="3"/>
    <s v="Morgan Stanley CP"/>
    <x v="3"/>
    <d v="2001-03-19T00:00:00"/>
    <d v="2006-03-19T00:00:00"/>
    <x v="0"/>
    <n v="10000000"/>
    <n v="-4327.0797499999999"/>
    <n v="2"/>
    <n v="218.85621399999999"/>
    <n v="217.98461499999999"/>
    <n v="-0.72375850762842986"/>
    <n v="3131.7607822491991"/>
    <n v="1916.9509739999999"/>
    <x v="0"/>
    <n v="5048.7117562491985"/>
    <n v="-68996.220667999994"/>
    <n v="-64980.733382999999"/>
    <n v="4015.4872849999956"/>
    <n v="-1033.2244712492029"/>
    <n v="-68996.220667999994"/>
    <n v="-64980.733382999999"/>
    <n v="4015.4872849999956"/>
    <x v="0"/>
    <n v="-54097.151034499999"/>
    <n v="0"/>
    <n v="-64980.733382999999"/>
    <n v="-64980.733382999999"/>
    <n v="4015.4872849999956"/>
    <n v="4015.4872849999956"/>
    <n v="4015.4872849999956"/>
    <x v="1"/>
    <x v="0"/>
    <x v="0"/>
    <x v="0"/>
    <n v="-23999.995864999997"/>
    <n v="7.0504829999999856"/>
  </r>
  <r>
    <n v="1600"/>
    <n v="654"/>
    <x v="0"/>
    <x v="0"/>
    <s v="Deutsche Bank AG"/>
    <x v="11"/>
    <x v="2"/>
    <x v="8"/>
    <s v="CSFB Intl"/>
    <x v="2"/>
    <d v="2001-01-08T00:00:00"/>
    <d v="2006-01-09T00:00:00"/>
    <x v="1"/>
    <n v="-10000000"/>
    <n v="4132.6561389999997"/>
    <n v="0.27"/>
    <n v="22.294087999999999"/>
    <n v="22.272065999999999"/>
    <n v="-5.0760248903722422E-3"/>
    <n v="-20.977465424913646"/>
    <n v="-302.48462999999998"/>
    <x v="0"/>
    <n v="-323.46209542491363"/>
    <n v="-26589.521726999999"/>
    <n v="-26766.887320999998"/>
    <n v="-177.36559399999896"/>
    <n v="146.09650142491466"/>
    <n v="-23451.958163214"/>
    <n v="-23487.943624177497"/>
    <n v="-35.985460963496735"/>
    <x v="0"/>
    <n v="8157.8632183859991"/>
    <n v="0"/>
    <n v="-23487.943624177497"/>
    <n v="-23487.943624177497"/>
    <n v="-35.985460963496735"/>
    <n v="-35.985460963496735"/>
    <n v="-35.985460963496735"/>
    <x v="1"/>
    <x v="6"/>
    <x v="1"/>
    <x v="11"/>
    <n v="-5789.2631412074988"/>
    <m/>
  </r>
  <r>
    <n v="272"/>
    <n v="409"/>
    <x v="0"/>
    <x v="0"/>
    <s v="Deutsche Lufthansa"/>
    <x v="5"/>
    <x v="6"/>
    <x v="8"/>
    <s v="UBS AG"/>
    <x v="6"/>
    <d v="2000-11-30T00:00:00"/>
    <d v="2004-07-14T00:00:00"/>
    <x v="0"/>
    <n v="-10000000"/>
    <n v="2893.9841229999997"/>
    <n v="0.31"/>
    <n v="24.924952999999999"/>
    <n v="24.401592000000001"/>
    <n v="-0.52465701185476676"/>
    <n v="-1518.3490623283176"/>
    <n v="-355.25358299999999"/>
    <x v="0"/>
    <n v="-1873.6026453283175"/>
    <n v="-25066.781147999998"/>
    <n v="-26754.543656000002"/>
    <n v="-1687.7625080000034"/>
    <n v="185.84013732831409"/>
    <n v="-25066.781147999998"/>
    <n v="-26754.543656000002"/>
    <n v="-1687.7625080000034"/>
    <x v="0"/>
    <n v="16662.113588172499"/>
    <n v="-4047.2222219999999"/>
    <n v="-30801.765878000002"/>
    <n v="-63171.710831000004"/>
    <n v="-1687.7625080000034"/>
    <n v="-1687.7625080000034"/>
    <n v="-1687.7625080000034"/>
    <x v="4"/>
    <x v="3"/>
    <x v="1"/>
    <x v="5"/>
    <n v="-8187.2547720000002"/>
    <n v="-2.4970149999999975"/>
  </r>
  <r>
    <n v="1612"/>
    <n v="821"/>
    <x v="0"/>
    <x v="0"/>
    <s v="Deutsche Lufthansa"/>
    <x v="5"/>
    <x v="6"/>
    <x v="8"/>
    <s v="Morgan Stanley CP"/>
    <x v="6"/>
    <d v="2001-01-18T00:00:00"/>
    <d v="2003-08-06T00:00:00"/>
    <x v="0"/>
    <n v="-17000000"/>
    <n v="3606.0793320000002"/>
    <n v="0.32"/>
    <n v="19.806493"/>
    <n v="19.278925999999998"/>
    <n v="-0.52031391571987895"/>
    <n v="-1876.2932576294454"/>
    <n v="-476.27690400000006"/>
    <x v="0"/>
    <n v="-2352.5701616294455"/>
    <n v="-57427.651134"/>
    <n v="-59574.280751999999"/>
    <n v="-2146.629617999999"/>
    <n v="205.94054362944644"/>
    <n v="-57427.651134"/>
    <n v="-59574.280751999999"/>
    <n v="-2146.629617999999"/>
    <x v="0"/>
    <n v="20762.001753990004"/>
    <n v="0"/>
    <n v="-59574.280751999999"/>
    <n v="-59574.280751999999"/>
    <n v="-2146.629617999999"/>
    <n v="-2146.629617999999"/>
    <n v="-2146.629617999999"/>
    <x v="5"/>
    <x v="3"/>
    <x v="1"/>
    <x v="5"/>
    <n v="-10371.379799999995"/>
    <n v="-2.515117"/>
  </r>
  <r>
    <n v="9"/>
    <n v="2"/>
    <x v="0"/>
    <x v="0"/>
    <s v="Deutsche Telekom AG"/>
    <x v="10"/>
    <x v="4"/>
    <x v="8"/>
    <s v="JP Morgan"/>
    <x v="2"/>
    <d v="2000-04-07T00:00:00"/>
    <d v="2005-04-07T00:00:00"/>
    <x v="0"/>
    <n v="-10000000"/>
    <n v="3419.9417309999999"/>
    <n v="0.26"/>
    <n v="149.2749"/>
    <n v="144.41476299999999"/>
    <n v="-4.7176253570151738"/>
    <n v="-16134.003829679967"/>
    <n v="-1242.5731919999998"/>
    <x v="0"/>
    <n v="-17376.577021679965"/>
    <n v="426542.75780399999"/>
    <n v="410288.41252000001"/>
    <n v="-16254.345283999981"/>
    <n v="1122.2317376799838"/>
    <n v="426542.75780399999"/>
    <n v="410288.41252000001"/>
    <n v="-16254.345283999981"/>
    <x v="0"/>
    <n v="25316.118663727499"/>
    <n v="-19933.333332999999"/>
    <n v="390355.079187"/>
    <n v="123877.92407899996"/>
    <n v="-16254.345283999981"/>
    <n v="-16254.345283999981"/>
    <n v="-16254.345283999981"/>
    <x v="0"/>
    <x v="5"/>
    <x v="1"/>
    <x v="10"/>
    <n v="-28799.698482999986"/>
    <n v="-7.4659660000000088"/>
  </r>
  <r>
    <n v="10"/>
    <n v="3"/>
    <x v="0"/>
    <x v="0"/>
    <s v="Deutsche Telekom AG"/>
    <x v="10"/>
    <x v="4"/>
    <x v="8"/>
    <s v="Merrill Lynch Int"/>
    <x v="2"/>
    <d v="2000-04-26T00:00:00"/>
    <d v="2000-11-30T00:00:00"/>
    <x v="0"/>
    <n v="0"/>
    <n v="0"/>
    <n v="0.1"/>
    <n v="0"/>
    <n v="0"/>
    <m/>
    <n v="-"/>
    <n v="0"/>
    <x v="0"/>
    <n v="0"/>
    <n v="0"/>
    <n v="0"/>
    <n v="0"/>
    <n v="0"/>
    <n v="0"/>
    <n v="0"/>
    <n v="0"/>
    <x v="0"/>
    <n v="0"/>
    <n v="6083.3255559999998"/>
    <n v="6083.3255559999998"/>
    <n v="2.5555999999596679E-2"/>
    <n v="0"/>
    <n v="0"/>
    <n v="0"/>
    <x v="3"/>
    <x v="5"/>
    <x v="1"/>
    <x v="10"/>
    <n v="0"/>
    <n v="0"/>
  </r>
  <r>
    <n v="1303"/>
    <n v="464"/>
    <x v="0"/>
    <x v="0"/>
    <s v="Deutsche Telekom AG"/>
    <x v="10"/>
    <x v="4"/>
    <x v="8"/>
    <s v="Portfolio ISIS"/>
    <x v="0"/>
    <d v="2001-01-05T00:00:00"/>
    <d v="2006-01-05T00:00:00"/>
    <x v="0"/>
    <n v="-10000000"/>
    <n v="4067.535856"/>
    <n v="0.95"/>
    <n v="156.667969"/>
    <n v="151.62232900000001"/>
    <n v="-4.8879061745435113"/>
    <n v="-19881.733625719527"/>
    <n v="-1480.893012"/>
    <x v="0"/>
    <n v="-21362.626637719528"/>
    <n v="226092.179149"/>
    <n v="206051.53619000001"/>
    <n v="-20040.64295899999"/>
    <n v="1321.9836787195381"/>
    <n v="226092.179149"/>
    <n v="206051.53619000001"/>
    <n v="-20040.64295899999"/>
    <x v="0"/>
    <n v="30109.934174039998"/>
    <n v="0"/>
    <n v="206051.53619000001"/>
    <n v="162336.82888700001"/>
    <n v="-20040.64295899999"/>
    <n v="-20040.64295899999"/>
    <n v="-20040.64295899999"/>
    <x v="1"/>
    <x v="5"/>
    <x v="1"/>
    <x v="10"/>
    <n v="-33481.62076999998"/>
    <n v="-7.4887569999999926"/>
  </r>
  <r>
    <n v="1497"/>
    <n v="548"/>
    <x v="0"/>
    <x v="1"/>
    <s v="Deutsche Telekom AG"/>
    <x v="10"/>
    <x v="4"/>
    <x v="8"/>
    <s v="Portfolio ISIS"/>
    <x v="1"/>
    <d v="2001-01-05T00:00:00"/>
    <d v="2006-01-05T00:00:00"/>
    <x v="0"/>
    <n v="10000000"/>
    <n v="-4067.535856"/>
    <n v="0.95"/>
    <n v="156.667969"/>
    <n v="151.62232900000001"/>
    <n v="-4.8879061745435113"/>
    <n v="19881.733625719527"/>
    <n v="1480.893012"/>
    <x v="0"/>
    <n v="21362.626637719528"/>
    <n v="-226092.179149"/>
    <n v="-206051.53619000001"/>
    <n v="20040.64295899999"/>
    <n v="-1321.9836787195381"/>
    <n v="-226092.179149"/>
    <n v="-206051.53619000001"/>
    <n v="20040.64295899999"/>
    <x v="0"/>
    <n v="-30109.934174039998"/>
    <n v="0"/>
    <n v="-206051.53619000001"/>
    <n v="-162336.82888700001"/>
    <n v="20040.64295899999"/>
    <n v="20040.64295899999"/>
    <n v="20040.64295899999"/>
    <x v="1"/>
    <x v="5"/>
    <x v="1"/>
    <x v="10"/>
    <n v="33481.62076999998"/>
    <n v="-7.4887569999999926"/>
  </r>
  <r>
    <n v="1698"/>
    <n v="904"/>
    <x v="0"/>
    <x v="2"/>
    <s v="Deutsche Telekom AG"/>
    <x v="10"/>
    <x v="4"/>
    <x v="8"/>
    <s v="CSFB Intl"/>
    <x v="0"/>
    <d v="2000-08-23T00:00:00"/>
    <d v="2005-08-23T00:00:00"/>
    <x v="0"/>
    <n v="10000000"/>
    <n v="-3733.6083500000004"/>
    <n v="0.52"/>
    <n v="153.03456700000001"/>
    <n v="148.084068"/>
    <n v="-4.7805854110310522"/>
    <n v="17848.83360851372"/>
    <n v="1334.888193"/>
    <x v="0"/>
    <n v="19183.721801513719"/>
    <n v="-376636.16956200002"/>
    <n v="-358632.99351599999"/>
    <n v="18003.176046000037"/>
    <n v="-1180.5457555136818"/>
    <n v="-376636.16956200002"/>
    <n v="-358632.99351599999"/>
    <n v="18003.176046000037"/>
    <x v="0"/>
    <n v="-27638.035810875004"/>
    <n v="26577.777778"/>
    <n v="-332055.215738"/>
    <n v="-143502.72151499998"/>
    <n v="18003.176046000037"/>
    <n v="18003.176046000037"/>
    <n v="18003.176046000037"/>
    <x v="0"/>
    <x v="5"/>
    <x v="1"/>
    <x v="10"/>
    <n v="31104.341697000025"/>
    <m/>
  </r>
  <r>
    <n v="1699"/>
    <n v="905"/>
    <x v="0"/>
    <x v="3"/>
    <s v="Deutsche Telekom AG"/>
    <x v="10"/>
    <x v="4"/>
    <x v="8"/>
    <s v="EnronCredit.com"/>
    <x v="0"/>
    <d v="2000-08-23T00:00:00"/>
    <d v="2005-08-23T00:00:00"/>
    <x v="0"/>
    <n v="-10000000"/>
    <n v="3733.6083500000004"/>
    <n v="0.52"/>
    <n v="153.03456700000001"/>
    <n v="148.084068"/>
    <n v="-4.7805854110310522"/>
    <n v="-17848.83360851372"/>
    <n v="-1334.888193"/>
    <x v="0"/>
    <n v="-19183.721801513719"/>
    <n v="376636.16956200002"/>
    <n v="358632.99351599999"/>
    <n v="-18003.176046000037"/>
    <n v="1180.5457555136818"/>
    <n v="376636.16956200002"/>
    <n v="358632.99351599999"/>
    <n v="-18003.176046000037"/>
    <x v="0"/>
    <n v="27638.035810875004"/>
    <n v="-26577.777778"/>
    <n v="332055.215738"/>
    <n v="143502.72151500001"/>
    <n v="-18003.176046000037"/>
    <n v="-18003.176046000037"/>
    <n v="-18003.176046000037"/>
    <x v="0"/>
    <x v="5"/>
    <x v="1"/>
    <x v="10"/>
    <n v="-31104.341697000025"/>
    <n v="-7.464650000000006"/>
  </r>
  <r>
    <n v="1700"/>
    <n v="906"/>
    <x v="0"/>
    <x v="4"/>
    <s v="Deutsche Telekom AG"/>
    <x v="10"/>
    <x v="4"/>
    <x v="8"/>
    <s v="Enron North America"/>
    <x v="0"/>
    <d v="2000-08-23T00:00:00"/>
    <d v="2005-08-23T00:00:00"/>
    <x v="0"/>
    <n v="10000000"/>
    <n v="-3733.6083500000004"/>
    <n v="0.52"/>
    <n v="153.03456700000001"/>
    <n v="148.084068"/>
    <n v="-4.7805854110310522"/>
    <n v="17848.83360851372"/>
    <n v="1334.888193"/>
    <x v="0"/>
    <n v="19183.721801513719"/>
    <n v="-376636.16956200002"/>
    <n v="-358632.99351599999"/>
    <n v="18003.176046000037"/>
    <n v="-1180.5457555136818"/>
    <n v="-376636.16956200002"/>
    <n v="-358632.99351599999"/>
    <n v="18003.176046000037"/>
    <x v="0"/>
    <n v="-27638.035810875004"/>
    <n v="26577.777778"/>
    <n v="-332055.215738"/>
    <n v="-332055.215738"/>
    <n v="18003.176046000037"/>
    <n v="18003.176046000037"/>
    <n v="18003.176046000037"/>
    <x v="0"/>
    <x v="5"/>
    <x v="1"/>
    <x v="10"/>
    <n v="31104.341697000025"/>
    <n v="-7.464650000000006"/>
  </r>
  <r>
    <n v="1727"/>
    <n v="932"/>
    <x v="0"/>
    <x v="0"/>
    <s v="Deutsche Telekom AG"/>
    <x v="10"/>
    <x v="4"/>
    <x v="8"/>
    <s v="Merrill Lynch Int"/>
    <x v="2"/>
    <d v="2001-03-29T00:00:00"/>
    <d v="2006-03-29T00:00:00"/>
    <x v="1"/>
    <n v="10000000"/>
    <n v="-4453.3695040000002"/>
    <n v="1.66"/>
    <n v="159.22109499999999"/>
    <n v="154.09317799999999"/>
    <n v="-4.8050777850244195"/>
    <n v="21398.78687217562"/>
    <n v="1689.480102"/>
    <x v="0"/>
    <n v="23088.266974175622"/>
    <n v="31225.338250000001"/>
    <n v="53668.372393999998"/>
    <n v="22443.034143999997"/>
    <n v="-645.23283017562426"/>
    <n v="27540.748336500001"/>
    <n v="47093.996775734995"/>
    <n v="19553.248439234994"/>
    <x v="0"/>
    <n v="-32966.067753360003"/>
    <n v="0"/>
    <n v="47093.996775734995"/>
    <n v="47093.996775734995"/>
    <n v="19553.248439234994"/>
    <n v="19553.248439234994"/>
    <n v="19553.248439234994"/>
    <x v="1"/>
    <x v="5"/>
    <x v="1"/>
    <x v="10"/>
    <n v="47093.996775734995"/>
    <m/>
  </r>
  <r>
    <n v="1744"/>
    <n v="951"/>
    <x v="0"/>
    <x v="0"/>
    <s v="Deutsche Telekom AG"/>
    <x v="10"/>
    <x v="4"/>
    <x v="8"/>
    <s v="Merrill Lynch Int"/>
    <x v="2"/>
    <d v="2001-04-03T00:00:00"/>
    <d v="2005-04-03T00:00:00"/>
    <x v="0"/>
    <n v="10000000"/>
    <n v="-3544.0780810000001"/>
    <n v="1.52"/>
    <n v="149.080397"/>
    <n v="144.227206"/>
    <n v="-4.7094582127034972"/>
    <n v="16690.687625027902"/>
    <n v="1517.060322"/>
    <x v="0"/>
    <n v="18207.747947027903"/>
    <n v="10229.901898"/>
    <n v="27713.933645000001"/>
    <n v="17484.031747000001"/>
    <n v="-723.71620002790223"/>
    <n v="10229.901898"/>
    <n v="27713.933645000001"/>
    <n v="17484.031747000001"/>
    <x v="0"/>
    <n v="-26235.037994602502"/>
    <n v="0"/>
    <n v="27713.933645000001"/>
    <n v="27713.933645000001"/>
    <n v="17484.031747000001"/>
    <n v="17484.031747000001"/>
    <n v="17484.031747000001"/>
    <x v="0"/>
    <x v="5"/>
    <x v="1"/>
    <x v="10"/>
    <n v="27713.933645000001"/>
    <m/>
  </r>
  <r>
    <n v="1304"/>
    <n v="465"/>
    <x v="0"/>
    <x v="0"/>
    <s v="Diageo Plc"/>
    <x v="6"/>
    <x v="1"/>
    <x v="6"/>
    <s v="Portfolio ISIS"/>
    <x v="6"/>
    <d v="2001-01-05T00:00:00"/>
    <d v="2006-01-05T00:00:00"/>
    <x v="0"/>
    <n v="-10000000"/>
    <n v="4023.521221"/>
    <n v="0.22"/>
    <n v="29.884208999999998"/>
    <n v="29.643833000000001"/>
    <n v="-0.24754137363925138"/>
    <n v="-995.98796991301788"/>
    <n v="-386.46020099999998"/>
    <x v="0"/>
    <n v="-1382.4481709130177"/>
    <n v="27794.08973"/>
    <n v="26759.970817000001"/>
    <n v="-1034.1189129999984"/>
    <n v="348.32925791301932"/>
    <n v="27794.08973"/>
    <n v="26759.970817000001"/>
    <n v="-1034.1189129999984"/>
    <x v="0"/>
    <n v="16546.731021362499"/>
    <n v="0"/>
    <n v="26759.970817000001"/>
    <n v="-4017.4692780000005"/>
    <n v="-1034.1189129999984"/>
    <n v="-1034.1189129999984"/>
    <n v="-1034.1189129999984"/>
    <x v="1"/>
    <x v="4"/>
    <x v="1"/>
    <x v="6"/>
    <n v="-10058.971013000002"/>
    <m/>
  </r>
  <r>
    <n v="1498"/>
    <n v="549"/>
    <x v="0"/>
    <x v="1"/>
    <s v="Diageo Plc"/>
    <x v="6"/>
    <x v="1"/>
    <x v="6"/>
    <s v="Portfolio ISIS"/>
    <x v="1"/>
    <d v="2001-01-05T00:00:00"/>
    <d v="2006-01-05T00:00:00"/>
    <x v="0"/>
    <n v="10000000"/>
    <n v="-4023.521221"/>
    <n v="0.22"/>
    <n v="29.884208999999998"/>
    <n v="29.643833000000001"/>
    <n v="-0.24754137363925138"/>
    <n v="995.98796991301788"/>
    <n v="386.46020099999998"/>
    <x v="0"/>
    <n v="1382.4481709130177"/>
    <n v="-27794.08973"/>
    <n v="-26759.970817000001"/>
    <n v="1034.1189129999984"/>
    <n v="-348.32925791301932"/>
    <n v="-27794.08973"/>
    <n v="-26759.970817000001"/>
    <n v="1034.1189129999984"/>
    <x v="0"/>
    <n v="-16546.731021362499"/>
    <n v="0"/>
    <n v="-26759.970817000001"/>
    <n v="4017.4692780000005"/>
    <n v="1034.1189129999984"/>
    <n v="1034.1189129999984"/>
    <n v="1034.1189129999984"/>
    <x v="1"/>
    <x v="4"/>
    <x v="1"/>
    <x v="6"/>
    <n v="10058.971013000002"/>
    <n v="-2.2139989999999976"/>
  </r>
  <r>
    <n v="1598"/>
    <n v="652"/>
    <x v="0"/>
    <x v="0"/>
    <s v="Diageo Plc"/>
    <x v="6"/>
    <x v="1"/>
    <x v="6"/>
    <s v="Goldman Sachs"/>
    <x v="6"/>
    <d v="2001-01-08T00:00:00"/>
    <d v="2006-01-08T00:00:00"/>
    <x v="0"/>
    <n v="10000000"/>
    <n v="-4043.6700690000002"/>
    <n v="0.3"/>
    <n v="29.921341000000002"/>
    <n v="29.680844"/>
    <n v="-0.24750953192033023"/>
    <n v="1000.8468860184395"/>
    <n v="404.22637199999997"/>
    <x v="0"/>
    <n v="1405.0732580184394"/>
    <n v="7410.7331800000002"/>
    <n v="8510.9401529999996"/>
    <n v="1100.2069729999994"/>
    <n v="-304.86628501844007"/>
    <n v="7410.7331800000002"/>
    <n v="8510.9401529999996"/>
    <n v="1100.2069729999994"/>
    <x v="0"/>
    <n v="-16629.593158762502"/>
    <n v="0"/>
    <n v="8510.9401529999996"/>
    <n v="8510.9401529999996"/>
    <n v="1100.2069729999994"/>
    <n v="1100.2069729999994"/>
    <n v="1100.2069729999994"/>
    <x v="1"/>
    <x v="4"/>
    <x v="1"/>
    <x v="6"/>
    <n v="10054.417468"/>
    <n v="-2.2139980000000001"/>
  </r>
  <r>
    <n v="22"/>
    <n v="111"/>
    <x v="0"/>
    <x v="8"/>
    <s v="Diamond Offshore"/>
    <x v="5"/>
    <x v="5"/>
    <x v="3"/>
    <s v="High Yield"/>
    <x v="5"/>
    <d v="2000-06-22T00:00:00"/>
    <d v="2005-06-06T00:00:00"/>
    <x v="0"/>
    <n v="4000000"/>
    <n v="-1454.480996"/>
    <n v="0.85"/>
    <n v="71.356305000000006"/>
    <n v="70.764525000000006"/>
    <n v="-0.54035502313714923"/>
    <n v="785.9361122461238"/>
    <n v="286.59374400000002"/>
    <x v="0"/>
    <n v="1072.5298562461239"/>
    <n v="22897.44803"/>
    <n v="23892.60065"/>
    <n v="995.15262000000075"/>
    <n v="-77.377236246123175"/>
    <n v="22897.44803"/>
    <n v="23892.60065"/>
    <n v="995.15262000000075"/>
    <x v="0"/>
    <n v="-8374.1743344699989"/>
    <n v="24272.222222"/>
    <n v="48164.822872000004"/>
    <n v="31922.882570000002"/>
    <n v="995.15262000000803"/>
    <n v="995.15262000000803"/>
    <n v="995.15262000000075"/>
    <x v="0"/>
    <x v="3"/>
    <x v="1"/>
    <x v="5"/>
    <n v="4035.9788850000041"/>
    <n v="-2.2818849999999884"/>
  </r>
  <r>
    <n v="37"/>
    <n v="131"/>
    <x v="0"/>
    <x v="0"/>
    <s v="Diamond Offshore"/>
    <x v="5"/>
    <x v="5"/>
    <x v="3"/>
    <s v="JP Morgan"/>
    <x v="5"/>
    <d v="2000-07-21T00:00:00"/>
    <d v="2003-07-21T00:00:00"/>
    <x v="0"/>
    <n v="-4000000"/>
    <n v="835.96679000000006"/>
    <n v="0.74"/>
    <n v="65.096379999999996"/>
    <n v="64.444349000000003"/>
    <n v="-0.54335233336584754"/>
    <n v="-454.22450596285751"/>
    <n v="-254.36949900000002"/>
    <x v="0"/>
    <n v="-708.59400496285753"/>
    <n v="-13551.404102"/>
    <n v="-14200.087844"/>
    <n v="-648.68374199999926"/>
    <n v="59.910262962858269"/>
    <n v="-13551.404102"/>
    <n v="-14200.087844"/>
    <n v="-648.68374199999926"/>
    <x v="0"/>
    <n v="4813.0787934250002"/>
    <n v="-15211.111111"/>
    <n v="-29411.198955"/>
    <n v="-22241.462750999999"/>
    <n v="-648.68374200000108"/>
    <n v="-648.68374200000108"/>
    <n v="-648.68374199999926"/>
    <x v="5"/>
    <x v="3"/>
    <x v="1"/>
    <x v="5"/>
    <n v="-2768.7136219999993"/>
    <n v="-2.4983040000000045"/>
  </r>
  <r>
    <n v="122"/>
    <n v="132"/>
    <x v="2"/>
    <x v="9"/>
    <s v="Diamond Offshore"/>
    <x v="5"/>
    <x v="5"/>
    <x v="3"/>
    <s v="EnronCredit.com"/>
    <x v="2"/>
    <d v="2000-06-22T00:00:00"/>
    <d v="2005-06-06T00:00:00"/>
    <x v="0"/>
    <n v="-4000000"/>
    <n v="1454.480996"/>
    <n v="0.85"/>
    <n v="71.356305000000006"/>
    <n v="70.764525000000006"/>
    <n v="-0.54035502313714923"/>
    <n v="-785.9361122461238"/>
    <n v="-286.59374400000002"/>
    <x v="0"/>
    <n v="-1072.5298562461239"/>
    <n v="-22897.44803"/>
    <n v="-23892.60065"/>
    <n v="-995.15262000000075"/>
    <n v="77.377236246123175"/>
    <n v="-22897.44803"/>
    <n v="-23892.60065"/>
    <n v="-995.15262000000075"/>
    <x v="0"/>
    <n v="8374.1743344699989"/>
    <n v="-24272.222222"/>
    <n v="-48164.822872000004"/>
    <n v="-31922.882570000002"/>
    <n v="-995.15262000000803"/>
    <n v="-995.15262000000803"/>
    <n v="-995.15262000000075"/>
    <x v="0"/>
    <x v="3"/>
    <x v="1"/>
    <x v="5"/>
    <n v="-4035.9788850000041"/>
    <m/>
  </r>
  <r>
    <n v="51"/>
    <n v="126"/>
    <x v="0"/>
    <x v="2"/>
    <s v="Dominion Resource"/>
    <x v="1"/>
    <x v="3"/>
    <x v="3"/>
    <s v="FUNB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15416.666667"/>
    <n v="15416.666667"/>
    <n v="2916.3306250000005"/>
    <n v="0"/>
    <n v="0"/>
    <n v="0"/>
    <x v="3"/>
    <x v="1"/>
    <x v="1"/>
    <x v="1"/>
    <n v="0"/>
    <n v="0"/>
  </r>
  <r>
    <n v="52"/>
    <n v="127"/>
    <x v="0"/>
    <x v="3"/>
    <s v="Dominion Resource"/>
    <x v="1"/>
    <x v="3"/>
    <x v="3"/>
    <s v="EnronCredit.com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-15416.666667"/>
    <n v="-15416.666667"/>
    <n v="-2916.3306250000005"/>
    <n v="0"/>
    <n v="0"/>
    <n v="0"/>
    <x v="3"/>
    <x v="1"/>
    <x v="1"/>
    <x v="1"/>
    <n v="0"/>
    <n v="0"/>
  </r>
  <r>
    <n v="53"/>
    <n v="128"/>
    <x v="0"/>
    <x v="4"/>
    <s v="Dominion Resource"/>
    <x v="1"/>
    <x v="3"/>
    <x v="3"/>
    <s v="Enron North America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15416.666667"/>
    <n v="15416.666667"/>
    <n v="2916.3306250000005"/>
    <n v="0"/>
    <n v="0"/>
    <n v="0"/>
    <x v="3"/>
    <x v="1"/>
    <x v="1"/>
    <x v="1"/>
    <n v="0"/>
    <n v="0"/>
  </r>
  <r>
    <n v="1746"/>
    <n v="952"/>
    <x v="0"/>
    <x v="0"/>
    <s v="Duke Capital"/>
    <x v="9"/>
    <x v="5"/>
    <x v="3"/>
    <s v="JP Morgan"/>
    <x v="4"/>
    <d v="2001-04-03T00:00:00"/>
    <d v="2006-04-03T00:00:00"/>
    <x v="0"/>
    <n v="10000000"/>
    <n v="-4269.9500760000001"/>
    <n v="0.75"/>
    <n v="74.524782999999999"/>
    <n v="73.928293999999994"/>
    <n v="-0.58492147164732977"/>
    <n v="2497.5854823145478"/>
    <n v="792.47521200000006"/>
    <x v="0"/>
    <n v="3290.0606943145476"/>
    <n v="2047.7274540000001"/>
    <n v="4833.4455930000004"/>
    <n v="2785.7181390000005"/>
    <n v="-504.3425553145471"/>
    <n v="2047.7274540000001"/>
    <n v="4833.4455930000004"/>
    <n v="2785.7181390000005"/>
    <x v="0"/>
    <m/>
    <n v="0"/>
    <n v="4833.4455930000004"/>
    <n v="4833.4455930000004"/>
    <n v="2785.7181390000005"/>
    <n v="2785.7181390000005"/>
    <n v="2785.7181390000005"/>
    <x v="1"/>
    <x v="0"/>
    <x v="1"/>
    <x v="9"/>
    <n v="4833.4455930000004"/>
    <n v="73.928293999999994"/>
  </r>
  <r>
    <n v="1305"/>
    <n v="466"/>
    <x v="0"/>
    <x v="0"/>
    <s v="Duke Energy Corp."/>
    <x v="6"/>
    <x v="3"/>
    <x v="3"/>
    <s v="Portfolio ISIS"/>
    <x v="4"/>
    <d v="2001-01-05T00:00:00"/>
    <d v="2006-01-05T00:00:00"/>
    <x v="0"/>
    <n v="-10000000"/>
    <n v="4069.0768189999999"/>
    <n v="0.6"/>
    <n v="63.458775000000003"/>
    <n v="63.369548000000002"/>
    <n v="-6.5619932471940021E-2"/>
    <n v="-267.01254608591648"/>
    <n v="-696.30320099999994"/>
    <x v="0"/>
    <n v="-963.31574708591643"/>
    <n v="-296.45548300000002"/>
    <n v="-821.25593000000003"/>
    <n v="-524.80044700000008"/>
    <n v="438.51530008591635"/>
    <n v="-296.45548300000002"/>
    <n v="-821.25593000000003"/>
    <n v="-524.80044700000008"/>
    <x v="0"/>
    <n v="16734.078418137498"/>
    <n v="0"/>
    <n v="-821.25593000000003"/>
    <n v="-5086.9335470000005"/>
    <n v="-524.80044700000008"/>
    <n v="-524.80044700000008"/>
    <n v="-524.80044700000008"/>
    <x v="1"/>
    <x v="4"/>
    <x v="1"/>
    <x v="6"/>
    <n v="-5288.1785989999998"/>
    <n v="-0.92305999999999955"/>
  </r>
  <r>
    <n v="1499"/>
    <n v="550"/>
    <x v="0"/>
    <x v="1"/>
    <s v="Duke Energy Corp."/>
    <x v="6"/>
    <x v="3"/>
    <x v="3"/>
    <s v="Portfolio ISIS"/>
    <x v="1"/>
    <d v="2001-01-05T00:00:00"/>
    <d v="2006-01-05T00:00:00"/>
    <x v="0"/>
    <n v="10000000"/>
    <n v="-4069.0768189999999"/>
    <n v="0.6"/>
    <n v="63.458775000000003"/>
    <n v="63.369548000000002"/>
    <n v="-6.5619932471940021E-2"/>
    <n v="267.01254608591648"/>
    <n v="696.30320099999994"/>
    <x v="0"/>
    <n v="963.31574708591643"/>
    <n v="296.45548300000002"/>
    <n v="821.25593000000003"/>
    <n v="524.80044700000008"/>
    <n v="-438.51530008591635"/>
    <n v="296.45548300000002"/>
    <n v="821.25593000000003"/>
    <n v="524.80044700000008"/>
    <x v="0"/>
    <n v="-16734.078418137498"/>
    <n v="0"/>
    <n v="821.25593000000003"/>
    <n v="5086.9335470000005"/>
    <n v="524.80044700000008"/>
    <n v="524.80044700000008"/>
    <n v="524.80044700000008"/>
    <x v="1"/>
    <x v="4"/>
    <x v="1"/>
    <x v="6"/>
    <n v="5288.1785989999998"/>
    <n v="-0.92305999999999955"/>
  </r>
  <r>
    <n v="1"/>
    <n v="307"/>
    <x v="0"/>
    <x v="0"/>
    <s v="Eastern Elec Plc"/>
    <x v="1"/>
    <x v="3"/>
    <x v="6"/>
    <s v="Greenwich Natwest"/>
    <x v="0"/>
    <d v="1999-09-08T00:00:00"/>
    <d v="2004-12-01T00:00:00"/>
    <x v="2"/>
    <n v="-15000000"/>
    <n v="0"/>
    <n v="0.47499999999999998"/>
    <n v="64.734776999999994"/>
    <n v="64.116387000000003"/>
    <m/>
    <n v="-"/>
    <n v="-624.17158800000004"/>
    <x v="0"/>
    <n v="-624.17158800000004"/>
    <n v="-49565.834379"/>
    <n v="-51600.477140000003"/>
    <n v="-2034.6427610000028"/>
    <n v="-1410.4711730000026"/>
    <n v="-70631.313990074996"/>
    <n v="-73092.075868810003"/>
    <n v="-2460.7618787350075"/>
    <x v="0"/>
    <n v="0"/>
    <n v="-151388.4375"/>
    <n v="-224480.51336881"/>
    <n v="-348412.1739126434"/>
    <n v="-1552.3243787350075"/>
    <n v="-1552.3243787350075"/>
    <n v="-2460.7618787350075"/>
    <x v="0"/>
    <x v="1"/>
    <x v="1"/>
    <x v="1"/>
    <n v="-14565.149664301018"/>
    <n v="-3.128783999999996"/>
  </r>
  <r>
    <n v="2"/>
    <n v="306"/>
    <x v="0"/>
    <x v="0"/>
    <s v="Eastern Elec Plc"/>
    <x v="1"/>
    <x v="3"/>
    <x v="6"/>
    <s v="Greenwich Natwest"/>
    <x v="0"/>
    <d v="1999-11-29T00:00:00"/>
    <d v="2004-11-25T00:00:00"/>
    <x v="2"/>
    <n v="-15000000"/>
    <n v="0"/>
    <n v="0.51"/>
    <n v="64.654505"/>
    <n v="64.035717000000005"/>
    <m/>
    <n v="-"/>
    <n v="-632.39696100000003"/>
    <x v="0"/>
    <n v="-632.39696100000003"/>
    <n v="-67460.164392999999"/>
    <n v="-69500.285262999998"/>
    <n v="-2040.1208699999988"/>
    <n v="-1407.7239089999989"/>
    <n v="-96130.734260024998"/>
    <n v="-98447.154075039507"/>
    <n v="-2316.4198150145094"/>
    <x v="0"/>
    <n v="0"/>
    <n v="-137860.86249999999"/>
    <n v="-236308.01657503948"/>
    <n v="-353640.04009070876"/>
    <n v="-1489.1573150144832"/>
    <n v="-1489.1573150144832"/>
    <n v="-2316.4198150145094"/>
    <x v="0"/>
    <x v="1"/>
    <x v="1"/>
    <x v="1"/>
    <n v="-14481.678530659497"/>
    <n v="-3.1302960000000013"/>
  </r>
  <r>
    <n v="3"/>
    <n v="308"/>
    <x v="0"/>
    <x v="0"/>
    <s v="Eastern Elec Plc"/>
    <x v="1"/>
    <x v="3"/>
    <x v="6"/>
    <s v="Credit Reserve Book"/>
    <x v="0"/>
    <d v="1999-11-29T00:00:00"/>
    <d v="2004-11-25T00:00:00"/>
    <x v="2"/>
    <n v="15000000"/>
    <n v="0"/>
    <n v="0.51"/>
    <n v="64.654505"/>
    <n v="64.035717000000005"/>
    <m/>
    <n v="-"/>
    <n v="632.39696100000003"/>
    <x v="0"/>
    <n v="632.39696100000003"/>
    <n v="67460.164392999999"/>
    <n v="69500.285262999998"/>
    <n v="2040.1208699999988"/>
    <n v="1407.7239089999989"/>
    <n v="96130.734260024998"/>
    <n v="98447.154075039507"/>
    <n v="2316.4198150145094"/>
    <x v="0"/>
    <n v="0"/>
    <n v="137860.86249999999"/>
    <n v="236308.01657503948"/>
    <n v="353640.04009070876"/>
    <n v="1489.1573150144832"/>
    <n v="1489.1573150144832"/>
    <n v="2316.4198150145094"/>
    <x v="0"/>
    <x v="1"/>
    <x v="1"/>
    <x v="1"/>
    <n v="14481.678530659497"/>
    <n v="-3.1302960000000013"/>
  </r>
  <r>
    <n v="4"/>
    <n v="309"/>
    <x v="0"/>
    <x v="0"/>
    <s v="Eastern Elec Plc"/>
    <x v="1"/>
    <x v="3"/>
    <x v="6"/>
    <s v="Credit Reserve Book"/>
    <x v="0"/>
    <d v="1999-09-08T00:00:00"/>
    <d v="2004-12-01T00:00:00"/>
    <x v="2"/>
    <n v="15000000"/>
    <n v="0"/>
    <n v="0.47499999999999998"/>
    <n v="64.734776999999994"/>
    <n v="64.116387000000003"/>
    <m/>
    <n v="-"/>
    <n v="624.17158800000004"/>
    <x v="0"/>
    <n v="624.17158800000004"/>
    <n v="49565.834379"/>
    <n v="51600.477140000003"/>
    <n v="2034.6427610000028"/>
    <n v="1410.4711730000026"/>
    <n v="70631.313990074996"/>
    <n v="73092.075868810003"/>
    <n v="2460.7618787350075"/>
    <x v="0"/>
    <n v="0"/>
    <n v="151388.4375"/>
    <n v="224480.51336881"/>
    <n v="348412.1739126434"/>
    <n v="1552.3243787350075"/>
    <n v="1552.3243787350075"/>
    <n v="2460.7618787350075"/>
    <x v="0"/>
    <x v="1"/>
    <x v="1"/>
    <x v="1"/>
    <n v="14565.149664301018"/>
    <n v="-3.128783999999996"/>
  </r>
  <r>
    <n v="270"/>
    <n v="408"/>
    <x v="0"/>
    <x v="4"/>
    <s v="Eastern Elec Plc"/>
    <x v="1"/>
    <x v="3"/>
    <x v="6"/>
    <s v="Toronto Dominion"/>
    <x v="0"/>
    <d v="1998-03-31T00:00:00"/>
    <d v="2001-03-31T00:00:00"/>
    <x v="2"/>
    <n v="0"/>
    <n v="4.4440299999999997"/>
    <n v="0.3125"/>
    <n v="0"/>
    <n v="0"/>
    <n v="-0.54844546195642607"/>
    <n v="-2.4373080862982159"/>
    <n v="-518.93755199999998"/>
    <x v="0"/>
    <n v="-521.37486008629821"/>
    <n v="172.979184"/>
    <n v="0"/>
    <n v="-172.979184"/>
    <n v="348.39567608629818"/>
    <n v="246.49533720000002"/>
    <n v="0"/>
    <n v="-246.49533720000002"/>
    <x v="0"/>
    <n v="32.165889140000004"/>
    <n v="-132918.150685"/>
    <n v="-132918.150685"/>
    <n v="37546.571751944663"/>
    <n v="551.10740280000027"/>
    <n v="551.10740280000027"/>
    <n v="-246.49533720000002"/>
    <x v="3"/>
    <x v="1"/>
    <x v="1"/>
    <x v="1"/>
    <n v="-1746.5299099510012"/>
    <n v="-134.60931600000001"/>
  </r>
  <r>
    <n v="271"/>
    <n v="407"/>
    <x v="0"/>
    <x v="4"/>
    <s v="Eastern Elec Plc"/>
    <x v="1"/>
    <x v="3"/>
    <x v="6"/>
    <s v="Credit Reserve Book"/>
    <x v="0"/>
    <d v="1998-03-31T00:00:00"/>
    <d v="2001-03-31T00:00:00"/>
    <x v="2"/>
    <n v="0"/>
    <n v="-4.4440299999999997"/>
    <n v="0.3125"/>
    <n v="0"/>
    <n v="0"/>
    <n v="-0.54844546195642607"/>
    <n v="2.4373080862982159"/>
    <n v="518.93755199999998"/>
    <x v="0"/>
    <n v="521.37486008629821"/>
    <n v="-172.979184"/>
    <n v="0"/>
    <n v="172.979184"/>
    <n v="-348.39567608629818"/>
    <n v="-246.49533720000002"/>
    <n v="0"/>
    <n v="246.49533720000002"/>
    <x v="0"/>
    <n v="-32.165889140000004"/>
    <n v="132918.150685"/>
    <n v="132918.150685"/>
    <n v="-37546.571751944663"/>
    <n v="-551.10740280000027"/>
    <n v="-551.10740280000027"/>
    <n v="246.49533720000002"/>
    <x v="3"/>
    <x v="1"/>
    <x v="1"/>
    <x v="1"/>
    <n v="1746.5299099510012"/>
    <n v="-134.60931600000001"/>
  </r>
  <r>
    <n v="5"/>
    <n v="310"/>
    <x v="0"/>
    <x v="0"/>
    <s v="Eastern Group"/>
    <x v="1"/>
    <x v="3"/>
    <x v="6"/>
    <s v="Merrill Lynch Int"/>
    <x v="0"/>
    <d v="2000-03-22T00:00:00"/>
    <d v="2005-03-22T00:00:00"/>
    <x v="0"/>
    <n v="-50000000"/>
    <n v="17250.155581999999"/>
    <n v="0.51500000000000001"/>
    <n v="66.201836999999998"/>
    <n v="65.593292000000005"/>
    <n v="-0.56121563055078361"/>
    <n v="-9681.0569420512493"/>
    <n v="-3326.5415430000003"/>
    <x v="0"/>
    <n v="-13007.59848505125"/>
    <n v="252114.24013399999"/>
    <n v="240845.19472100001"/>
    <n v="-11269.045412999985"/>
    <n v="1738.5530720512652"/>
    <n v="252114.24013399999"/>
    <n v="240845.19472100001"/>
    <n v="-11269.045412999985"/>
    <x v="0"/>
    <n v="124856.62610251601"/>
    <n v="-261076.38888899999"/>
    <n v="-20231.194167999987"/>
    <n v="-573069.307317"/>
    <n v="-11269.045412999985"/>
    <n v="-11269.045412999985"/>
    <n v="-11269.045412999985"/>
    <x v="0"/>
    <x v="1"/>
    <x v="1"/>
    <x v="1"/>
    <n v="-62790.038224999997"/>
    <n v="-3.1135510000000011"/>
  </r>
  <r>
    <n v="6"/>
    <n v="311"/>
    <x v="0"/>
    <x v="0"/>
    <s v="Eastern Group"/>
    <x v="1"/>
    <x v="3"/>
    <x v="6"/>
    <s v="Credit Reserve Book"/>
    <x v="0"/>
    <d v="2000-03-22T00:00:00"/>
    <d v="2005-03-22T00:00:00"/>
    <x v="0"/>
    <n v="50000000"/>
    <n v="-17250.155581999999"/>
    <n v="0.51500000000000001"/>
    <n v="66.201836999999998"/>
    <n v="65.593292000000005"/>
    <n v="-0.56121563055078361"/>
    <n v="9681.0569420512493"/>
    <n v="3326.5415430000003"/>
    <x v="0"/>
    <n v="13007.59848505125"/>
    <n v="-252114.24013399999"/>
    <n v="-240845.19472100001"/>
    <n v="11269.045412999985"/>
    <n v="-1738.5530720512652"/>
    <n v="-252114.24013399999"/>
    <n v="-240845.19472100001"/>
    <n v="11269.045412999985"/>
    <x v="0"/>
    <n v="-124856.62610251601"/>
    <n v="261076.38888899999"/>
    <n v="20231.194167999987"/>
    <n v="573069.307317"/>
    <n v="11269.045412999985"/>
    <n v="11269.045412999985"/>
    <n v="11269.045412999985"/>
    <x v="0"/>
    <x v="1"/>
    <x v="1"/>
    <x v="1"/>
    <n v="62790.038224999997"/>
    <n v="-3.1135510000000011"/>
  </r>
  <r>
    <n v="1306"/>
    <n v="467"/>
    <x v="0"/>
    <x v="0"/>
    <s v="Eastman Chemical"/>
    <x v="1"/>
    <x v="0"/>
    <x v="3"/>
    <s v="Portfolio ISIS"/>
    <x v="3"/>
    <d v="2001-01-05T00:00:00"/>
    <d v="2006-01-05T00:00:00"/>
    <x v="0"/>
    <n v="-10000000"/>
    <n v="4172.0164370000002"/>
    <n v="1.2"/>
    <n v="119.510954"/>
    <n v="118.84314999999999"/>
    <n v="-0.59012939526734798"/>
    <n v="-2462.0295370122458"/>
    <n v="-1288.270293"/>
    <x v="0"/>
    <n v="-3750.2998300122458"/>
    <n v="-31292.454972"/>
    <n v="-34338.653615000003"/>
    <n v="-3046.1986430000034"/>
    <n v="704.10118701224246"/>
    <n v="-31292.454972"/>
    <n v="-34338.653615000003"/>
    <n v="-3046.1986430000034"/>
    <x v="0"/>
    <n v="30197.054971006004"/>
    <n v="0"/>
    <n v="-34338.653615000003"/>
    <n v="-61252.696624000004"/>
    <n v="-3046.1986430000034"/>
    <n v="-3046.1986430000034"/>
    <n v="-3046.1986430000034"/>
    <x v="1"/>
    <x v="1"/>
    <x v="1"/>
    <x v="1"/>
    <n v="-9944.3496580000028"/>
    <n v="-1.7935020000000037"/>
  </r>
  <r>
    <n v="1500"/>
    <n v="551"/>
    <x v="0"/>
    <x v="1"/>
    <s v="Eastman Chemical"/>
    <x v="1"/>
    <x v="0"/>
    <x v="3"/>
    <s v="Portfolio ISIS"/>
    <x v="1"/>
    <d v="2001-01-05T00:00:00"/>
    <d v="2006-01-05T00:00:00"/>
    <x v="0"/>
    <n v="10000000"/>
    <n v="-4172.0164370000002"/>
    <n v="1.2"/>
    <n v="119.510954"/>
    <n v="118.84314999999999"/>
    <n v="-0.59012939526734798"/>
    <n v="2462.0295370122458"/>
    <n v="1288.270293"/>
    <x v="0"/>
    <n v="3750.2998300122458"/>
    <n v="31292.454972"/>
    <n v="34338.653615000003"/>
    <n v="3046.1986430000034"/>
    <n v="-704.10118701224246"/>
    <n v="31292.454972"/>
    <n v="34338.653615000003"/>
    <n v="3046.1986430000034"/>
    <x v="0"/>
    <n v="-30197.054971006004"/>
    <n v="0"/>
    <n v="34338.653615000003"/>
    <n v="61252.696624000004"/>
    <n v="3046.1986430000034"/>
    <n v="3046.1986430000034"/>
    <n v="3046.1986430000034"/>
    <x v="1"/>
    <x v="1"/>
    <x v="1"/>
    <x v="1"/>
    <n v="9944.3496580000028"/>
    <n v="-1.7935020000000037"/>
  </r>
  <r>
    <n v="1654"/>
    <n v="864"/>
    <x v="0"/>
    <x v="2"/>
    <s v="Eastman Kodak Co."/>
    <x v="6"/>
    <x v="8"/>
    <x v="3"/>
    <s v="Swiss Re"/>
    <x v="4"/>
    <d v="2001-02-27T00:00:00"/>
    <d v="2006-02-27T00:00:00"/>
    <x v="0"/>
    <n v="-10000000"/>
    <n v="4231.1372140000003"/>
    <n v="1.1000000000000001"/>
    <n v="98.501375999999993"/>
    <n v="98.384446999999994"/>
    <n v="-9.3628869893999878E-2"/>
    <n v="-396.15659571326717"/>
    <n v="-1159.2197430000001"/>
    <x v="0"/>
    <n v="-1555.3763387132672"/>
    <n v="-59245.143395999999"/>
    <n v="-60109.815861000003"/>
    <n v="-864.67246500000329"/>
    <n v="690.70387371326387"/>
    <n v="-59245.143395999999"/>
    <n v="-60109.815861000003"/>
    <n v="-864.67246500000329"/>
    <x v="0"/>
    <n v="17400.551792575003"/>
    <n v="0"/>
    <n v="-60109.815861000003"/>
    <n v="-60109.815861000003"/>
    <n v="-864.67246500000329"/>
    <n v="-864.67246500000329"/>
    <n v="-864.67246500000329"/>
    <x v="1"/>
    <x v="4"/>
    <x v="1"/>
    <x v="6"/>
    <n v="-9551.2933660000053"/>
    <n v="-1.7405120000000096"/>
  </r>
  <r>
    <n v="1655"/>
    <n v="865"/>
    <x v="0"/>
    <x v="3"/>
    <s v="Eastman Kodak Co."/>
    <x v="6"/>
    <x v="8"/>
    <x v="3"/>
    <s v="EnronCredit.com"/>
    <x v="4"/>
    <d v="2001-02-27T00:00:00"/>
    <d v="2006-02-27T00:00:00"/>
    <x v="0"/>
    <n v="10000000"/>
    <n v="-4231.1372140000003"/>
    <n v="1.1000000000000001"/>
    <n v="98.501375999999993"/>
    <n v="98.384446999999994"/>
    <n v="-9.3628869893999878E-2"/>
    <n v="396.15659571326717"/>
    <n v="1159.2197430000001"/>
    <x v="0"/>
    <n v="1555.3763387132672"/>
    <n v="59245.143395999999"/>
    <n v="60109.815861000003"/>
    <n v="864.67246500000329"/>
    <n v="-690.70387371326387"/>
    <n v="59245.143395999999"/>
    <n v="60109.815861000003"/>
    <n v="864.67246500000329"/>
    <x v="0"/>
    <n v="-17400.551792575003"/>
    <n v="0"/>
    <n v="60109.815861000003"/>
    <n v="60109.815861000003"/>
    <n v="864.67246500000329"/>
    <n v="864.67246500000329"/>
    <n v="864.67246500000329"/>
    <x v="1"/>
    <x v="4"/>
    <x v="1"/>
    <x v="6"/>
    <n v="9551.2933660000053"/>
    <n v="-1.7405120000000096"/>
  </r>
  <r>
    <n v="1656"/>
    <n v="866"/>
    <x v="0"/>
    <x v="4"/>
    <s v="Eastman Kodak Co."/>
    <x v="6"/>
    <x v="8"/>
    <x v="3"/>
    <s v="Enron North America"/>
    <x v="4"/>
    <d v="2001-02-27T00:00:00"/>
    <d v="2006-02-27T00:00:00"/>
    <x v="0"/>
    <n v="-10000000"/>
    <n v="4231.1372140000003"/>
    <n v="1.1000000000000001"/>
    <n v="98.501375999999993"/>
    <n v="98.384446999999994"/>
    <n v="-9.3628869893999878E-2"/>
    <n v="-396.15659571326717"/>
    <n v="-1159.2197430000001"/>
    <x v="0"/>
    <n v="-1555.3763387132672"/>
    <n v="-59245.143395999999"/>
    <n v="-60109.815861000003"/>
    <n v="-864.67246500000329"/>
    <n v="690.70387371326387"/>
    <n v="-59245.143395999999"/>
    <n v="-60109.815861000003"/>
    <n v="-864.67246500000329"/>
    <x v="0"/>
    <n v="17400.551792575003"/>
    <n v="0"/>
    <n v="-60109.815861000003"/>
    <n v="-60109.815861000003"/>
    <n v="-864.67246500000329"/>
    <n v="-864.67246500000329"/>
    <n v="-864.67246500000329"/>
    <x v="1"/>
    <x v="4"/>
    <x v="1"/>
    <x v="6"/>
    <n v="-9551.2933660000053"/>
    <n v="-1.7405120000000096"/>
  </r>
  <r>
    <n v="1583"/>
    <n v="637"/>
    <x v="0"/>
    <x v="0"/>
    <s v="Edison Intl"/>
    <x v="7"/>
    <x v="3"/>
    <x v="3"/>
    <s v="JP Morgan"/>
    <x v="0"/>
    <d v="2000-12-22T00:00:00"/>
    <d v="2004-10-15T00:00:00"/>
    <x v="0"/>
    <n v="5000000"/>
    <n v="-1436.656213"/>
    <n v="3"/>
    <n v="1797.2918110000001"/>
    <n v="1789.22208"/>
    <n v="-1.1738781280626833"/>
    <n v="1686.4593059860638"/>
    <n v="3112.9011989999999"/>
    <x v="0"/>
    <n v="4799.3605049860635"/>
    <n v="-609166.66666700004"/>
    <n v="-607916.66666700004"/>
    <n v="1250"/>
    <n v="-3549.3605049860635"/>
    <n v="-609166.66666700004"/>
    <n v="-607916.66666700004"/>
    <n v="1250"/>
    <x v="0"/>
    <n v="-40176.090996544997"/>
    <n v="0"/>
    <n v="-607916.66666700004"/>
    <n v="-492145.12179100001"/>
    <n v="1250"/>
    <n v="1250"/>
    <n v="1250"/>
    <x v="0"/>
    <x v="0"/>
    <x v="4"/>
    <x v="7"/>
    <n v="4166.6666659999173"/>
    <n v="-7.3303379999999834"/>
  </r>
  <r>
    <n v="1604"/>
    <n v="660"/>
    <x v="0"/>
    <x v="0"/>
    <s v="Edison Intl"/>
    <x v="7"/>
    <x v="3"/>
    <x v="3"/>
    <s v="Deutsche Bank AG NY"/>
    <x v="0"/>
    <d v="2001-01-10T00:00:00"/>
    <d v="2006-01-10T00:00:00"/>
    <x v="0"/>
    <n v="5000000"/>
    <n v="-2165.5699079999999"/>
    <n v="8.25"/>
    <n v="1709.0127379999999"/>
    <n v="1702.2409"/>
    <n v="-1.1359429330187822"/>
    <n v="2459.9638329507343"/>
    <n v="3923.1608910000004"/>
    <x v="0"/>
    <n v="6383.1247239507347"/>
    <n v="-559479.16666700004"/>
    <n v="-556041.66666700004"/>
    <n v="3437.5"/>
    <n v="-2945.6247239507347"/>
    <n v="-559479.16666700004"/>
    <n v="-556041.66666700004"/>
    <n v="3437.5"/>
    <x v="0"/>
    <n v="-60560.162477219994"/>
    <n v="0"/>
    <n v="-556041.66666700004"/>
    <n v="-556041.66666700004"/>
    <n v="3437.5"/>
    <n v="3437.5"/>
    <n v="3437.5"/>
    <x v="1"/>
    <x v="0"/>
    <x v="4"/>
    <x v="7"/>
    <n v="11458.333332999959"/>
    <n v="-4.6369660000000295"/>
  </r>
  <r>
    <n v="1073"/>
    <n v="431"/>
    <x v="0"/>
    <x v="0"/>
    <s v="Edison Mission"/>
    <x v="7"/>
    <x v="3"/>
    <x v="3"/>
    <s v="LBIE"/>
    <x v="0"/>
    <d v="2000-12-18T00:00:00"/>
    <d v="2004-05-28T00:00:00"/>
    <x v="0"/>
    <n v="-5000000"/>
    <n v="1307.0160089999999"/>
    <n v="2"/>
    <n v="1303.6232789999999"/>
    <n v="1297.6292100000001"/>
    <n v="-1.504847961499036"/>
    <n v="-1966.8603767902557"/>
    <n v="-2697.1137330000001"/>
    <x v="0"/>
    <n v="-4663.9741097902561"/>
    <n v="641666.66666700004"/>
    <n v="640833.33333299996"/>
    <n v="-833.33333400008269"/>
    <n v="3830.6407757901734"/>
    <n v="641666.66666700004"/>
    <n v="640833.33333299996"/>
    <n v="-833.33333400008269"/>
    <x v="0"/>
    <n v="36550.702691685001"/>
    <n v="-20000"/>
    <n v="620833.33333299996"/>
    <n v="274530.88759999996"/>
    <n v="-833.33333400008269"/>
    <n v="-833.33333400008269"/>
    <n v="-833.33333400008269"/>
    <x v="4"/>
    <x v="0"/>
    <x v="4"/>
    <x v="7"/>
    <n v="-2777.7777779999888"/>
    <n v="-5.429098999999951"/>
  </r>
  <r>
    <n v="1376"/>
    <n v="433"/>
    <x v="0"/>
    <x v="0"/>
    <s v="Edison Mission"/>
    <x v="7"/>
    <x v="3"/>
    <x v="3"/>
    <s v="Morgan Stanley CP"/>
    <x v="0"/>
    <d v="2000-12-19T00:00:00"/>
    <d v="2005-04-11T00:00:00"/>
    <x v="0"/>
    <n v="-10000000"/>
    <n v="3312.8597769999997"/>
    <n v="2.1"/>
    <n v="1275.787235"/>
    <n v="1270.3027689999999"/>
    <n v="-1.2626909232195098"/>
    <n v="-4183.1179703169091"/>
    <n v="-4564.0460400000002"/>
    <x v="0"/>
    <n v="-8747.1640103169084"/>
    <n v="1254500"/>
    <n v="1252750"/>
    <n v="-1750"/>
    <n v="6997.1640103169084"/>
    <n v="1254500"/>
    <n v="1252750"/>
    <n v="-1750"/>
    <x v="0"/>
    <n v="92644.123663804989"/>
    <n v="-13416.666667"/>
    <n v="1239333.3333330001"/>
    <n v="641366.8488700001"/>
    <n v="-1750"/>
    <n v="-1750"/>
    <n v="-1750"/>
    <x v="0"/>
    <x v="0"/>
    <x v="4"/>
    <x v="7"/>
    <n v="-5833"/>
    <n v="-4.5689530000001923"/>
  </r>
  <r>
    <n v="1307"/>
    <n v="468"/>
    <x v="0"/>
    <x v="0"/>
    <s v="Electrolux Ab"/>
    <x v="1"/>
    <x v="6"/>
    <x v="11"/>
    <s v="Portfolio ISIS"/>
    <x v="2"/>
    <d v="2001-01-05T00:00:00"/>
    <d v="2006-01-05T00:00:00"/>
    <x v="0"/>
    <n v="-10000000"/>
    <n v="4048.4325570000001"/>
    <n v="0.53"/>
    <n v="67.740813000000003"/>
    <n v="67.154532000000003"/>
    <n v="-0.58361023124142708"/>
    <n v="-2362.7066607560919"/>
    <n v="-810.05605500000001"/>
    <x v="0"/>
    <n v="-3172.7627157560919"/>
    <n v="48398.367139000002"/>
    <n v="45887.515321999999"/>
    <n v="-2510.8518170000025"/>
    <n v="661.91089875608941"/>
    <n v="48398.367139000002"/>
    <n v="45887.515321999999"/>
    <n v="-2510.8518170000025"/>
    <x v="0"/>
    <n v="29302.554847566003"/>
    <n v="0"/>
    <n v="45887.515321999999"/>
    <n v="-3450.1895460000014"/>
    <n v="-2510.8518170000025"/>
    <n v="-2510.8518170000025"/>
    <n v="-2510.8518170000025"/>
    <x v="1"/>
    <x v="1"/>
    <x v="1"/>
    <x v="1"/>
    <n v="10581.176997000002"/>
    <n v="2.8914029999999968"/>
  </r>
  <r>
    <n v="1501"/>
    <n v="552"/>
    <x v="0"/>
    <x v="1"/>
    <s v="Electrolux Ab"/>
    <x v="1"/>
    <x v="6"/>
    <x v="11"/>
    <s v="Portfolio ISIS"/>
    <x v="1"/>
    <d v="2001-01-05T00:00:00"/>
    <d v="2006-01-05T00:00:00"/>
    <x v="0"/>
    <n v="10000000"/>
    <n v="-4048.4325570000001"/>
    <n v="0.53"/>
    <n v="67.740813000000003"/>
    <n v="67.154532000000003"/>
    <n v="-0.58361023124142708"/>
    <n v="2362.7066607560919"/>
    <n v="810.05605500000001"/>
    <x v="0"/>
    <n v="3172.7627157560919"/>
    <n v="-48398.367139000002"/>
    <n v="-45887.515321999999"/>
    <n v="2510.8518170000025"/>
    <n v="-661.91089875608941"/>
    <n v="-48398.367139000002"/>
    <n v="-45887.515321999999"/>
    <n v="2510.8518170000025"/>
    <x v="0"/>
    <n v="-29302.554847566003"/>
    <n v="0"/>
    <n v="-45887.515321999999"/>
    <n v="3450.1895460000014"/>
    <n v="2510.8518170000025"/>
    <n v="2510.8518170000025"/>
    <n v="2510.8518170000025"/>
    <x v="1"/>
    <x v="1"/>
    <x v="1"/>
    <x v="1"/>
    <n v="-10581.176997000002"/>
    <n v="2.8914029999999968"/>
  </r>
  <r>
    <n v="44"/>
    <n v="143"/>
    <x v="0"/>
    <x v="8"/>
    <s v="Emmis Comm"/>
    <x v="8"/>
    <x v="4"/>
    <x v="3"/>
    <s v="High Yield"/>
    <x v="5"/>
    <d v="2000-08-08T00:00:00"/>
    <d v="2001-09-30T00:00:00"/>
    <x v="0"/>
    <n v="10000000"/>
    <n v="-472.13530200000002"/>
    <n v="2.125"/>
    <n v="146.53989899999999"/>
    <n v="144.02382800000001"/>
    <n v="-0.9709092778686923"/>
    <n v="458.40054512113699"/>
    <n v="1367.2499399999999"/>
    <x v="0"/>
    <n v="1825.6504851211369"/>
    <n v="34464.463580000003"/>
    <n v="36113.804515999997"/>
    <n v="1649.3409359999932"/>
    <n v="-176.30954912114362"/>
    <n v="34464.463580000003"/>
    <n v="36113.804515999997"/>
    <n v="1649.3409359999932"/>
    <x v="0"/>
    <n v="-7766.6257179000004"/>
    <n v="138125"/>
    <n v="174238.804516"/>
    <n v="117244.99110000001"/>
    <n v="1649.3409359999932"/>
    <n v="1649.3409359999932"/>
    <n v="1649.3409359999932"/>
    <x v="3"/>
    <x v="0"/>
    <x v="5"/>
    <x v="8"/>
    <n v="7648.5115640000149"/>
    <n v="-8.567245999999983"/>
  </r>
  <r>
    <n v="57"/>
    <n v="144"/>
    <x v="1"/>
    <x v="5"/>
    <s v="Emmis Comm"/>
    <x v="8"/>
    <x v="4"/>
    <x v="3"/>
    <s v="FUNB"/>
    <x v="5"/>
    <d v="2000-08-08T00:00:00"/>
    <d v="2001-09-30T00:00:00"/>
    <x v="0"/>
    <n v="10000000"/>
    <n v="-472.13530200000002"/>
    <n v="2.125"/>
    <n v="146.53989899999999"/>
    <n v="144.02382800000001"/>
    <n v="-0.9709092778686923"/>
    <n v="458.40054512113699"/>
    <n v="1367.2499399999999"/>
    <x v="0"/>
    <n v="1825.6504851211369"/>
    <n v="34464.463580000003"/>
    <n v="36113.804515999997"/>
    <n v="1649.3409359999932"/>
    <n v="-176.30954912114362"/>
    <n v="34464.463580000003"/>
    <n v="36113.804515999997"/>
    <n v="1649.3409359999932"/>
    <x v="0"/>
    <n v="-7766.6257179000004"/>
    <n v="138125"/>
    <n v="174238.804516"/>
    <n v="117244.99110000001"/>
    <n v="1649.3409359999932"/>
    <n v="1649.3409359999932"/>
    <n v="1649.3409359999932"/>
    <x v="3"/>
    <x v="0"/>
    <x v="5"/>
    <x v="8"/>
    <n v="7648.5115640000149"/>
    <n v="-8.567245999999983"/>
  </r>
  <r>
    <n v="144"/>
    <n v="145"/>
    <x v="1"/>
    <x v="7"/>
    <s v="Emmis Comm"/>
    <x v="8"/>
    <x v="4"/>
    <x v="3"/>
    <s v="EnronCredit.com"/>
    <x v="5"/>
    <d v="2000-08-08T00:00:00"/>
    <d v="2001-09-30T00:00:00"/>
    <x v="0"/>
    <n v="-10000000"/>
    <n v="472.13530200000002"/>
    <n v="2.125"/>
    <n v="146.53989899999999"/>
    <n v="144.02382800000001"/>
    <n v="-0.9709092778686923"/>
    <n v="-458.40054512113699"/>
    <n v="-1367.2499399999999"/>
    <x v="0"/>
    <n v="-1825.6504851211369"/>
    <n v="-34464.463580000003"/>
    <n v="-36113.804515999997"/>
    <n v="-1649.3409359999932"/>
    <n v="176.30954912114362"/>
    <n v="-34464.463580000003"/>
    <n v="-36113.804515999997"/>
    <n v="-1649.3409359999932"/>
    <x v="0"/>
    <n v="7766.6257179000004"/>
    <n v="-138125"/>
    <n v="-174238.804516"/>
    <n v="-117244.99110000001"/>
    <n v="-1649.3409359999932"/>
    <n v="-1649.3409359999932"/>
    <n v="-1649.3409359999932"/>
    <x v="3"/>
    <x v="0"/>
    <x v="5"/>
    <x v="8"/>
    <n v="-7648.5115640000149"/>
    <m/>
  </r>
  <r>
    <n v="1713"/>
    <n v="916"/>
    <x v="0"/>
    <x v="0"/>
    <s v="Enel Spa"/>
    <x v="9"/>
    <x v="3"/>
    <x v="12"/>
    <s v="Deutsche Bank AG"/>
    <x v="9"/>
    <d v="2001-03-22T00:00:00"/>
    <d v="2006-03-22T00:00:00"/>
    <x v="1"/>
    <n v="-10000000"/>
    <n v="4297.8901839999999"/>
    <n v="0.36"/>
    <n v="33.598148999999999"/>
    <n v="33.463147999999997"/>
    <n v="-0.11209634849360449"/>
    <n v="-481.77779585290591"/>
    <n v="-430.55050199999994"/>
    <x v="0"/>
    <n v="-912.32829785290585"/>
    <n v="-11841.053260999999"/>
    <n v="-12543.910411000001"/>
    <n v="-702.85715000000164"/>
    <n v="209.47114785290421"/>
    <n v="-10443.808976201999"/>
    <n v="-11007.281385652501"/>
    <n v="-563.4724094505018"/>
    <x v="0"/>
    <m/>
    <n v="0"/>
    <n v="-11007.281385652501"/>
    <n v="-11007.281385652501"/>
    <n v="-563.4724094505018"/>
    <n v="-563.4724094505018"/>
    <n v="-563.4724094505018"/>
    <x v="1"/>
    <x v="0"/>
    <x v="1"/>
    <x v="9"/>
    <n v="-8063.2563013959007"/>
    <n v="-1.905425000000001"/>
  </r>
  <r>
    <n v="1308"/>
    <n v="469"/>
    <x v="0"/>
    <x v="0"/>
    <s v="Enterprise Oil Plc"/>
    <x v="1"/>
    <x v="5"/>
    <x v="6"/>
    <s v="Portfolio ISIS"/>
    <x v="6"/>
    <d v="2001-01-05T00:00:00"/>
    <d v="2006-01-05T00:00:00"/>
    <x v="0"/>
    <n v="-10000000"/>
    <n v="4058.4455370000001"/>
    <n v="0.61"/>
    <n v="56.657971000000003"/>
    <n v="51.798108999999997"/>
    <n v="-5.0560740756191658"/>
    <n v="-20519.801266938004"/>
    <n v="-778.80806099999995"/>
    <x v="0"/>
    <n v="-21298.609327938004"/>
    <n v="-33071.251651999999"/>
    <n v="-53676.063780999997"/>
    <n v="-20604.812128999998"/>
    <n v="693.79719893800575"/>
    <n v="-33071.251651999999"/>
    <n v="-53676.063780999997"/>
    <n v="-20604.812128999998"/>
    <x v="0"/>
    <n v="29375.028796806004"/>
    <n v="0"/>
    <n v="-53676.063780999997"/>
    <n v="-56459.159734999994"/>
    <n v="-20604.812128999998"/>
    <n v="-20604.812128999998"/>
    <n v="-20604.812128999998"/>
    <x v="1"/>
    <x v="1"/>
    <x v="1"/>
    <x v="1"/>
    <n v="-31944.401245999998"/>
    <n v="-7.3000660000000011"/>
  </r>
  <r>
    <n v="1502"/>
    <n v="553"/>
    <x v="0"/>
    <x v="1"/>
    <s v="Enterprise Oil Plc"/>
    <x v="1"/>
    <x v="5"/>
    <x v="6"/>
    <s v="Portfolio ISIS"/>
    <x v="1"/>
    <d v="2001-01-05T00:00:00"/>
    <d v="2006-01-05T00:00:00"/>
    <x v="0"/>
    <n v="10000000"/>
    <n v="-4058.4455370000001"/>
    <n v="0.61"/>
    <n v="56.657971000000003"/>
    <n v="51.798108999999997"/>
    <n v="-5.0560740756191658"/>
    <n v="20519.801266938004"/>
    <n v="778.80806099999995"/>
    <x v="0"/>
    <n v="21298.609327938004"/>
    <n v="33071.251651999999"/>
    <n v="53676.063780999997"/>
    <n v="20604.812128999998"/>
    <n v="-693.79719893800575"/>
    <n v="33071.251651999999"/>
    <n v="53676.063780999997"/>
    <n v="20604.812128999998"/>
    <x v="0"/>
    <n v="-29375.028796806004"/>
    <n v="0"/>
    <n v="53676.063780999997"/>
    <n v="56459.159734999994"/>
    <n v="20604.812128999998"/>
    <n v="20604.812128999998"/>
    <n v="20604.812128999998"/>
    <x v="1"/>
    <x v="1"/>
    <x v="1"/>
    <x v="1"/>
    <n v="31944.401245999998"/>
    <n v="-7.3000660000000011"/>
  </r>
  <r>
    <n v="881"/>
    <n v="422"/>
    <x v="0"/>
    <x v="0"/>
    <s v="Eon Ag"/>
    <x v="11"/>
    <x v="8"/>
    <x v="8"/>
    <s v="WLB"/>
    <x v="2"/>
    <d v="2000-12-12T00:00:00"/>
    <d v="2005-12-12T00:00:00"/>
    <x v="1"/>
    <n v="-10000000"/>
    <n v="4094.082257"/>
    <n v="0.4"/>
    <n v="29.999134999999999"/>
    <n v="30.673278"/>
    <n v="0.70431045501614453"/>
    <n v="2883.5049373011939"/>
    <n v="-372.11242800000002"/>
    <x v="0"/>
    <n v="2511.392509301194"/>
    <n v="-44636.592726000003"/>
    <n v="-41913.143393999999"/>
    <n v="2723.4493320000038"/>
    <n v="212.05682269880981"/>
    <n v="-39369.474784332"/>
    <n v="-36778.783328234997"/>
    <n v="2590.6914560970035"/>
    <x v="0"/>
    <n v="8081.7183753179997"/>
    <n v="-8775"/>
    <n v="-45553.783328234997"/>
    <n v="-42650.981377118842"/>
    <n v="2635.6914560970035"/>
    <n v="2635.6914560970035"/>
    <n v="2590.6914560970035"/>
    <x v="1"/>
    <x v="6"/>
    <x v="1"/>
    <x v="11"/>
    <n v="-2900.6912798489939"/>
    <n v="-0.76712699999999856"/>
  </r>
  <r>
    <n v="233"/>
    <n v="348"/>
    <x v="0"/>
    <x v="0"/>
    <s v="Ericsson"/>
    <x v="5"/>
    <x v="4"/>
    <x v="11"/>
    <s v="JP Morgan"/>
    <x v="2"/>
    <d v="2000-10-20T00:00:00"/>
    <d v="2001-02-27T00:00:00"/>
    <x v="0"/>
    <n v="0"/>
    <n v="0"/>
    <n v="0.34"/>
    <n v="0"/>
    <n v="0"/>
    <m/>
    <n v="-"/>
    <n v="0"/>
    <x v="0"/>
    <n v="0"/>
    <n v="0"/>
    <n v="0"/>
    <n v="0"/>
    <n v="0"/>
    <n v="0"/>
    <n v="0"/>
    <n v="0"/>
    <x v="0"/>
    <n v="0"/>
    <n v="429743.44444400002"/>
    <n v="429743.44444400002"/>
    <n v="170552.37640000001"/>
    <n v="0"/>
    <n v="0"/>
    <n v="0"/>
    <x v="3"/>
    <x v="3"/>
    <x v="1"/>
    <x v="5"/>
    <n v="0"/>
    <n v="0"/>
  </r>
  <r>
    <n v="418"/>
    <n v="419"/>
    <x v="0"/>
    <x v="0"/>
    <s v="Ericsson"/>
    <x v="5"/>
    <x v="4"/>
    <x v="11"/>
    <s v="Goldman Sachs"/>
    <x v="2"/>
    <d v="2000-12-08T00:00:00"/>
    <d v="2005-12-08T00:00:00"/>
    <x v="0"/>
    <n v="10000000"/>
    <n v="-3996.746361"/>
    <n v="0.55000000000000004"/>
    <n v="100.93238700000001"/>
    <n v="96.027624000000003"/>
    <n v="-4.8645177634327101"/>
    <n v="19442.243669019543"/>
    <n v="1090.360842"/>
    <x v="0"/>
    <n v="20532.604511019541"/>
    <n v="-181348.393989"/>
    <n v="-161888.61392599999"/>
    <n v="19459.780063000013"/>
    <n v="-1072.8244480195281"/>
    <n v="-181348.393989"/>
    <n v="-161888.61392599999"/>
    <n v="19459.780063000013"/>
    <x v="0"/>
    <n v="-23011.267173457498"/>
    <n v="13750"/>
    <n v="-148138.61392599999"/>
    <n v="-98477.214061999985"/>
    <n v="19459.780063000013"/>
    <n v="19459.780063000013"/>
    <n v="19459.780063000013"/>
    <x v="1"/>
    <x v="3"/>
    <x v="1"/>
    <x v="5"/>
    <n v="33831.144868000003"/>
    <n v="-7.896168000000003"/>
  </r>
  <r>
    <n v="1614"/>
    <n v="820"/>
    <x v="0"/>
    <x v="0"/>
    <s v="Ericsson"/>
    <x v="5"/>
    <x v="4"/>
    <x v="11"/>
    <s v="Morgan Stanley CP"/>
    <x v="2"/>
    <d v="2001-01-18T00:00:00"/>
    <d v="2003-08-06T00:00:00"/>
    <x v="0"/>
    <n v="-17000000"/>
    <n v="3615.9343709999998"/>
    <n v="0.6"/>
    <n v="75.451828000000006"/>
    <n v="71.654735000000002"/>
    <n v="-3.7827714493890778"/>
    <n v="-13678.253301483453"/>
    <n v="-1378.5333839999998"/>
    <x v="0"/>
    <n v="-15056.786685483454"/>
    <n v="36420.064158000001"/>
    <n v="21992.185157"/>
    <n v="-14427.879001000001"/>
    <n v="628.90768448345261"/>
    <n v="36420.064158000001"/>
    <n v="21992.185157"/>
    <n v="-14427.879001000001"/>
    <x v="0"/>
    <n v="20818.742141032497"/>
    <n v="0"/>
    <n v="21992.185157"/>
    <n v="21992.185157"/>
    <n v="-14427.879001000001"/>
    <n v="-14427.879001000001"/>
    <n v="-14427.879001000001"/>
    <x v="5"/>
    <x v="3"/>
    <x v="1"/>
    <x v="5"/>
    <n v="-25413.296454000003"/>
    <n v="-6.0620329999999996"/>
  </r>
  <r>
    <n v="1729"/>
    <n v="934"/>
    <x v="0"/>
    <x v="0"/>
    <s v="Ericsson"/>
    <x v="5"/>
    <x v="4"/>
    <x v="11"/>
    <s v="Morgan Stanley CP"/>
    <x v="2"/>
    <d v="2001-03-29T00:00:00"/>
    <d v="2006-06-30T00:00:00"/>
    <x v="1"/>
    <n v="15000000"/>
    <n v="-6947.5640069999999"/>
    <n v="1.06"/>
    <n v="107.374695"/>
    <n v="102.162752"/>
    <n v="-4.9950275374784932"/>
    <n v="34703.273533359425"/>
    <n v="1932.8139960000001"/>
    <x v="0"/>
    <n v="36636.087529359422"/>
    <n v="-7066.7292530000004"/>
    <n v="28601.510491000001"/>
    <n v="35668.239743999999"/>
    <n v="-967.84778535942314"/>
    <n v="-6232.8552011460006"/>
    <n v="25097.8254558525"/>
    <n v="31330.680656998502"/>
    <x v="0"/>
    <n v="-40000.599770302499"/>
    <n v="0"/>
    <n v="25097.8254558525"/>
    <n v="25097.8254558525"/>
    <n v="31330.680656998502"/>
    <n v="31330.680656998502"/>
    <n v="31330.680656998502"/>
    <x v="1"/>
    <x v="3"/>
    <x v="1"/>
    <x v="5"/>
    <n v="25097.8254558525"/>
    <n v="102.162752"/>
  </r>
  <r>
    <n v="1734"/>
    <n v="941"/>
    <x v="0"/>
    <x v="0"/>
    <s v="Ericsson"/>
    <x v="5"/>
    <x v="4"/>
    <x v="11"/>
    <s v="Morgan Stanley CP"/>
    <x v="2"/>
    <d v="2001-04-02T00:00:00"/>
    <d v="2006-04-02T00:00:00"/>
    <x v="0"/>
    <n v="10000000"/>
    <n v="-4327.273158"/>
    <n v="1.05"/>
    <n v="104.409464"/>
    <n v="99.347156999999996"/>
    <n v="-5.0162064433789961"/>
    <n v="21706.495497420576"/>
    <n v="1245.6066839999999"/>
    <x v="0"/>
    <n v="22952.102181420574"/>
    <n v="2801.2974079999999"/>
    <n v="24687.356930000002"/>
    <n v="21886.059522000003"/>
    <n v="-1066.042659420571"/>
    <n v="2801.2974079999999"/>
    <n v="24687.356930000002"/>
    <n v="21886.059522000003"/>
    <x v="0"/>
    <n v="-24914.275207185001"/>
    <n v="0"/>
    <n v="24687.356930000002"/>
    <n v="24687.356930000002"/>
    <n v="21886.059522000003"/>
    <n v="21886.059522000003"/>
    <n v="21886.059522000003"/>
    <x v="1"/>
    <x v="3"/>
    <x v="1"/>
    <x v="5"/>
    <n v="24687.356930000002"/>
    <n v="99.347156999999996"/>
  </r>
  <r>
    <n v="1738"/>
    <n v="944"/>
    <x v="0"/>
    <x v="0"/>
    <s v="Ericsson"/>
    <x v="5"/>
    <x v="4"/>
    <x v="11"/>
    <s v="JP Morgan"/>
    <x v="2"/>
    <d v="2001-04-02T00:00:00"/>
    <d v="2004-04-02T00:00:00"/>
    <x v="0"/>
    <n v="-10000000"/>
    <n v="2695.5909379999998"/>
    <n v="0.81499999999999995"/>
    <n v="82.603544999999997"/>
    <n v="78.503020000000006"/>
    <n v="-4.1049062416546169"/>
    <n v="-11065.148066343823"/>
    <n v="-923.90770199999997"/>
    <x v="0"/>
    <n v="-11989.055768343824"/>
    <n v="2807.4078810000001"/>
    <n v="-8702.6482969999997"/>
    <n v="-11510.056177999999"/>
    <n v="478.99959034382482"/>
    <n v="2807.4078810000001"/>
    <n v="-8702.6482969999997"/>
    <n v="-11510.056177999999"/>
    <x v="0"/>
    <n v="15519.864825535"/>
    <n v="0"/>
    <n v="-8702.6482969999997"/>
    <n v="-8702.6482969999997"/>
    <n v="-11510.056177999999"/>
    <n v="-11510.056177999999"/>
    <n v="-11510.056177999999"/>
    <x v="4"/>
    <x v="3"/>
    <x v="1"/>
    <x v="5"/>
    <n v="-8702.6482969999997"/>
    <n v="78.503020000000006"/>
  </r>
  <r>
    <n v="1740"/>
    <n v="946"/>
    <x v="0"/>
    <x v="0"/>
    <s v="Ericsson"/>
    <x v="5"/>
    <x v="4"/>
    <x v="11"/>
    <s v="Goldman Sachs"/>
    <x v="2"/>
    <d v="2001-04-02T00:00:00"/>
    <d v="2006-04-02T00:00:00"/>
    <x v="0"/>
    <n v="-5000000"/>
    <n v="2159.4863880000003"/>
    <n v="1.01"/>
    <n v="104.306639"/>
    <n v="99.253501"/>
    <n v="-5.0171188048761373"/>
    <n v="-10834.399766108847"/>
    <n v="-617.85507600000005"/>
    <x v="0"/>
    <n v="-11452.254842108847"/>
    <n v="6893.3850400000001"/>
    <n v="-4007.5978570000002"/>
    <n v="-10900.982897"/>
    <n v="551.27194510884692"/>
    <n v="6893.3850400000001"/>
    <n v="-4007.5978570000002"/>
    <n v="-10900.982897"/>
    <x v="0"/>
    <n v="12433.242878910001"/>
    <n v="0"/>
    <n v="-4007.5978570000002"/>
    <n v="-4007.5978570000002"/>
    <n v="-10900.982897"/>
    <n v="-10900.982897"/>
    <n v="-10900.982897"/>
    <x v="1"/>
    <x v="3"/>
    <x v="1"/>
    <x v="5"/>
    <n v="-4007.5978570000002"/>
    <n v="99.253501"/>
  </r>
  <r>
    <n v="1743"/>
    <n v="950"/>
    <x v="0"/>
    <x v="0"/>
    <s v="Ericsson"/>
    <x v="5"/>
    <x v="4"/>
    <x v="11"/>
    <s v="Goldman Sachs"/>
    <x v="2"/>
    <d v="2001-04-03T00:00:00"/>
    <d v="2006-04-03T00:00:00"/>
    <x v="0"/>
    <n v="10000000"/>
    <n v="-4322.9981589999998"/>
    <n v="1.02"/>
    <n v="104.33497199999999"/>
    <n v="99.280563000000001"/>
    <n v="-5.016898839671093"/>
    <n v="21688.044447787368"/>
    <n v="1238.348082"/>
    <x v="0"/>
    <n v="22926.392529787368"/>
    <n v="-9938.0189480000008"/>
    <n v="11895.428567000001"/>
    <n v="21833.447515"/>
    <n v="-1092.9450147873686"/>
    <n v="-9938.0189480000008"/>
    <n v="11895.428567000001"/>
    <n v="21833.447515"/>
    <x v="0"/>
    <n v="-24889.661900442497"/>
    <n v="0"/>
    <n v="11895.428567000001"/>
    <n v="11895.428567000001"/>
    <n v="21833.447515"/>
    <n v="21833.447515"/>
    <n v="21833.447515"/>
    <x v="1"/>
    <x v="3"/>
    <x v="1"/>
    <x v="5"/>
    <n v="11895.428567000001"/>
    <n v="99.280563000000001"/>
  </r>
  <r>
    <n v="256"/>
    <n v="370"/>
    <x v="0"/>
    <x v="0"/>
    <s v="Farmland"/>
    <x v="12"/>
    <x v="6"/>
    <x v="3"/>
    <s v="Cargill"/>
    <x v="0"/>
    <d v="2000-11-03T00:00:00"/>
    <d v="2001-10-29T00:00:00"/>
    <x v="0"/>
    <n v="600000"/>
    <n v="-36.017122000000001"/>
    <n v="3.37"/>
    <n v="508.32507099999998"/>
    <n v="502.07915200000002"/>
    <n v="-1.069676819289711"/>
    <n v="38.52668050092948"/>
    <n v="248.654415"/>
    <x v="0"/>
    <n v="287.18109550092947"/>
    <n v="3056.8144200000002"/>
    <n v="3331.5532619999999"/>
    <n v="274.73884199999975"/>
    <n v="-12.442253500929723"/>
    <n v="3056.8144200000002"/>
    <n v="3331.5532619999999"/>
    <n v="274.73884199999975"/>
    <x v="0"/>
    <n v="-426.58679296799994"/>
    <n v="0"/>
    <n v="3331.5532619999999"/>
    <n v="3889.5490659999982"/>
    <n v="274.73884199999975"/>
    <n v="274.73884199999975"/>
    <n v="274.73884199999975"/>
    <x v="2"/>
    <x v="0"/>
    <x v="6"/>
    <x v="12"/>
    <n v="1059.8472619999998"/>
    <n v="-12.64870499999995"/>
  </r>
  <r>
    <n v="1309"/>
    <n v="629"/>
    <x v="0"/>
    <x v="0"/>
    <s v="Fiat Spa"/>
    <x v="5"/>
    <x v="6"/>
    <x v="12"/>
    <s v="Portfolio ISIS"/>
    <x v="6"/>
    <d v="2001-01-05T00:00:00"/>
    <d v="2006-01-05T00:00:00"/>
    <x v="0"/>
    <n v="-10000000"/>
    <n v="4051.3334839999998"/>
    <n v="0.68"/>
    <n v="92.145073999999994"/>
    <n v="87.159018000000003"/>
    <n v="-5.0802152051399387"/>
    <n v="-20581.645966509361"/>
    <n v="-1058.281125"/>
    <x v="0"/>
    <n v="-21639.927091509362"/>
    <n v="83368.737949999995"/>
    <n v="62731.617997000001"/>
    <n v="-20637.119952999994"/>
    <n v="1002.8071385093681"/>
    <n v="83368.737949999995"/>
    <n v="62731.617997000001"/>
    <n v="-20637.119952999994"/>
    <x v="0"/>
    <n v="23325.552534129998"/>
    <n v="0"/>
    <n v="62731.617997000001"/>
    <n v="18581.480705000002"/>
    <n v="-20637.119952999994"/>
    <n v="-20637.119952999994"/>
    <n v="-20637.119952999994"/>
    <x v="1"/>
    <x v="3"/>
    <x v="1"/>
    <x v="5"/>
    <n v="-55281.577043000005"/>
    <n v="-12.818072000000001"/>
  </r>
  <r>
    <n v="1503"/>
    <n v="624"/>
    <x v="0"/>
    <x v="1"/>
    <s v="Fiat Spa"/>
    <x v="5"/>
    <x v="6"/>
    <x v="12"/>
    <s v="Portfolio ISIS"/>
    <x v="1"/>
    <d v="2001-01-05T00:00:00"/>
    <d v="2006-01-05T00:00:00"/>
    <x v="0"/>
    <n v="10000000"/>
    <n v="-4051.3334839999998"/>
    <n v="0.68"/>
    <n v="92.145073999999994"/>
    <n v="87.159018000000003"/>
    <n v="-5.0802152051399387"/>
    <n v="20581.645966509361"/>
    <n v="1058.281125"/>
    <x v="0"/>
    <n v="21639.927091509362"/>
    <n v="-83368.737949999995"/>
    <n v="-62731.617997000001"/>
    <n v="20637.119952999994"/>
    <n v="-1002.8071385093681"/>
    <n v="-83368.737949999995"/>
    <n v="-62731.617997000001"/>
    <n v="20637.119952999994"/>
    <x v="0"/>
    <n v="-23325.552534129998"/>
    <n v="0"/>
    <n v="-62731.617997000001"/>
    <n v="-18581.480705000002"/>
    <n v="20637.119952999994"/>
    <n v="20637.119952999994"/>
    <n v="20637.119952999994"/>
    <x v="1"/>
    <x v="3"/>
    <x v="1"/>
    <x v="5"/>
    <n v="55281.577043000005"/>
    <n v="-12.818072000000001"/>
  </r>
  <r>
    <n v="1601"/>
    <n v="655"/>
    <x v="0"/>
    <x v="0"/>
    <s v="Fiat Spa"/>
    <x v="5"/>
    <x v="6"/>
    <x v="12"/>
    <s v="JP Morgan"/>
    <x v="6"/>
    <d v="2001-01-10T00:00:00"/>
    <d v="2006-01-10T00:00:00"/>
    <x v="0"/>
    <n v="10000000"/>
    <n v="-4098.4858729999996"/>
    <n v="0.95"/>
    <n v="92.285565000000005"/>
    <n v="87.292657000000005"/>
    <n v="-5.0754655418944967"/>
    <n v="20801.723822352884"/>
    <n v="1124.341944"/>
    <x v="0"/>
    <n v="21926.065766352884"/>
    <n v="33157.161921999999"/>
    <n v="54233.370010999999"/>
    <n v="21076.208089"/>
    <n v="-849.85767735288391"/>
    <n v="33157.161921999999"/>
    <n v="54233.370010999999"/>
    <n v="21076.208089"/>
    <x v="0"/>
    <n v="-23597.0324137975"/>
    <n v="0"/>
    <n v="54233.370010999999"/>
    <n v="54233.370010999999"/>
    <n v="21076.208089"/>
    <n v="21076.208089"/>
    <n v="21076.208089"/>
    <x v="1"/>
    <x v="3"/>
    <x v="1"/>
    <x v="5"/>
    <n v="55855.070374000003"/>
    <n v="-12.892296999999999"/>
  </r>
  <r>
    <n v="1704"/>
    <n v="910"/>
    <x v="0"/>
    <x v="0"/>
    <s v="Fiat Spa"/>
    <x v="5"/>
    <x v="6"/>
    <x v="12"/>
    <s v="LBIE"/>
    <x v="6"/>
    <d v="2001-03-19T00:00:00"/>
    <d v="2006-03-19T00:00:00"/>
    <x v="1"/>
    <n v="-10000000"/>
    <n v="4356.6657480000003"/>
    <n v="1.05"/>
    <n v="94.453312999999994"/>
    <n v="89.344468000000006"/>
    <n v="-5.0723023714135609"/>
    <n v="-22098.326005036637"/>
    <n v="-1172.1550770000001"/>
    <x v="0"/>
    <n v="-23270.481082036637"/>
    <n v="-50303.096181000001"/>
    <n v="-72970.920729000005"/>
    <n v="-22667.824548000004"/>
    <n v="602.65653403663237"/>
    <n v="-44367.330831642001"/>
    <n v="-64031.982939697504"/>
    <n v="-19664.652108055503"/>
    <x v="0"/>
    <n v="25083.503044110003"/>
    <n v="0"/>
    <n v="-64031.982939697504"/>
    <n v="-64031.982939697504"/>
    <n v="-19664.652108055503"/>
    <n v="-19664.652108055503"/>
    <n v="-19664.652108055503"/>
    <x v="1"/>
    <x v="3"/>
    <x v="1"/>
    <x v="5"/>
    <n v="-55264.782939972305"/>
    <n v="-13.934399999999997"/>
  </r>
  <r>
    <n v="1310"/>
    <n v="470"/>
    <x v="0"/>
    <x v="0"/>
    <s v="First Union Corp."/>
    <x v="5"/>
    <x v="2"/>
    <x v="3"/>
    <s v="Portfolio ISIS"/>
    <x v="4"/>
    <d v="2001-01-05T00:00:00"/>
    <d v="2006-01-05T00:00:00"/>
    <x v="0"/>
    <n v="-10000000"/>
    <n v="4104.0929189999997"/>
    <n v="0.86"/>
    <n v="63.434876000000003"/>
    <n v="58.397446000000002"/>
    <n v="-5.1309744999201232"/>
    <n v="-21057.996112691741"/>
    <n v="-759.94202999999993"/>
    <x v="0"/>
    <n v="-21817.938142691739"/>
    <n v="-114824.95101400001"/>
    <n v="-136367.80686899999"/>
    <n v="-21542.855854999987"/>
    <n v="275.08228769175184"/>
    <n v="-114824.95101400001"/>
    <n v="-136367.80686899999"/>
    <n v="-21542.855854999987"/>
    <x v="0"/>
    <n v="23629.314981142499"/>
    <n v="0"/>
    <n v="-136367.80686899999"/>
    <n v="-124881.99733899999"/>
    <n v="-21542.855854999987"/>
    <n v="-21542.855854999987"/>
    <n v="-21542.855854999987"/>
    <x v="1"/>
    <x v="3"/>
    <x v="1"/>
    <x v="5"/>
    <n v="-25825.769822999995"/>
    <m/>
  </r>
  <r>
    <n v="1547"/>
    <n v="594"/>
    <x v="0"/>
    <x v="1"/>
    <s v="First Union Corp."/>
    <x v="5"/>
    <x v="2"/>
    <x v="3"/>
    <s v="Portfolio ISIS"/>
    <x v="1"/>
    <d v="2001-01-05T00:00:00"/>
    <d v="2006-01-05T00:00:00"/>
    <x v="0"/>
    <n v="10000000"/>
    <n v="-4104.0929189999997"/>
    <n v="0.86"/>
    <n v="63.434876000000003"/>
    <n v="58.397446000000002"/>
    <n v="-5.1309744999201232"/>
    <n v="21057.996112691741"/>
    <n v="759.94202999999993"/>
    <x v="0"/>
    <n v="21817.938142691739"/>
    <n v="114824.95101400001"/>
    <n v="136367.80686899999"/>
    <n v="21542.855854999987"/>
    <n v="-275.08228769175184"/>
    <n v="114824.95101400001"/>
    <n v="136367.80686899999"/>
    <n v="21542.855854999987"/>
    <x v="0"/>
    <n v="-23629.314981142499"/>
    <n v="0"/>
    <n v="136367.80686899999"/>
    <n v="124881.99733899999"/>
    <n v="21542.855854999987"/>
    <n v="21542.855854999987"/>
    <n v="21542.855854999987"/>
    <x v="1"/>
    <x v="3"/>
    <x v="1"/>
    <x v="5"/>
    <n v="25825.769822999995"/>
    <n v="-5.8313610000000011"/>
  </r>
  <r>
    <n v="1628"/>
    <n v="832"/>
    <x v="0"/>
    <x v="0"/>
    <s v="Firstgroup Plc"/>
    <x v="12"/>
    <x v="8"/>
    <x v="6"/>
    <s v="BP Oil Intl Ltd"/>
    <x v="2"/>
    <d v="2001-01-24T00:00:00"/>
    <d v="2003-01-24T00:00:00"/>
    <x v="0"/>
    <n v="10000000"/>
    <n v="-2369.9840749999998"/>
    <n v="1.6"/>
    <n v="154.06843599999999"/>
    <n v="153.21776399999999"/>
    <n v="-0.50668444478358388"/>
    <n v="1200.8340651873104"/>
    <n v="1816.5879030000001"/>
    <x v="0"/>
    <n v="3017.4219681873105"/>
    <n v="-282727.25245899998"/>
    <n v="-280819.99656599999"/>
    <n v="1907.2558929999941"/>
    <n v="-1110.1660751873164"/>
    <n v="-282727.25245899998"/>
    <n v="-280819.99656599999"/>
    <n v="1907.2558929999941"/>
    <x v="0"/>
    <n v="-28070.091384299994"/>
    <n v="324444.44444400002"/>
    <n v="43624.447878000035"/>
    <n v="43624.447878000035"/>
    <n v="1907.2558929999941"/>
    <n v="1907.2558929999941"/>
    <n v="1907.2558929999941"/>
    <x v="5"/>
    <x v="0"/>
    <x v="6"/>
    <x v="12"/>
    <n v="30257.05574000004"/>
    <n v="-14.423721999999998"/>
  </r>
  <r>
    <n v="1311"/>
    <n v="471"/>
    <x v="0"/>
    <x v="0"/>
    <s v="Fmc Corp."/>
    <x v="0"/>
    <x v="8"/>
    <x v="3"/>
    <s v="Portfolio ISIS"/>
    <x v="5"/>
    <d v="2001-01-05T00:00:00"/>
    <d v="2006-01-05T00:00:00"/>
    <x v="0"/>
    <n v="-10000000"/>
    <n v="4188.6299519999993"/>
    <n v="1.65"/>
    <n v="123.740891"/>
    <n v="122.982196"/>
    <n v="-0.69213067162107555"/>
    <n v="-2899.0792618499131"/>
    <n v="-1373.246232"/>
    <x v="0"/>
    <n v="-4272.3254938499131"/>
    <n v="-208559.265331"/>
    <n v="-212368.76841799999"/>
    <n v="-3809.50308699999"/>
    <n v="462.82240684992303"/>
    <n v="-208559.265331"/>
    <n v="-212368.76841799999"/>
    <n v="-3809.50308699999"/>
    <x v="0"/>
    <n v="52366.251659903995"/>
    <n v="0"/>
    <n v="-212368.76841799999"/>
    <n v="-135497.958919"/>
    <n v="-3809.50308699999"/>
    <n v="-3809.50308699999"/>
    <n v="-3809.50308699999"/>
    <x v="1"/>
    <x v="0"/>
    <x v="0"/>
    <x v="0"/>
    <n v="-18008.632178"/>
    <n v="-3.7098399999999998"/>
  </r>
  <r>
    <n v="1504"/>
    <n v="554"/>
    <x v="0"/>
    <x v="1"/>
    <s v="Fmc Corp."/>
    <x v="0"/>
    <x v="8"/>
    <x v="3"/>
    <s v="Portfolio ISIS"/>
    <x v="1"/>
    <d v="2001-01-05T00:00:00"/>
    <d v="2006-01-05T00:00:00"/>
    <x v="0"/>
    <n v="10000000"/>
    <n v="-4188.6299519999993"/>
    <n v="1.65"/>
    <n v="123.740891"/>
    <n v="122.982196"/>
    <n v="-0.69213067162107555"/>
    <n v="2899.0792618499131"/>
    <n v="1373.246232"/>
    <x v="0"/>
    <n v="4272.3254938499131"/>
    <n v="208559.265331"/>
    <n v="212368.76841799999"/>
    <n v="3809.50308699999"/>
    <n v="-462.82240684992303"/>
    <n v="208559.265331"/>
    <n v="212368.76841799999"/>
    <n v="3809.50308699999"/>
    <x v="0"/>
    <n v="-52366.251659903995"/>
    <n v="0"/>
    <n v="212368.76841799999"/>
    <n v="135497.958919"/>
    <n v="3809.50308699999"/>
    <n v="3809.50308699999"/>
    <n v="3809.50308699999"/>
    <x v="1"/>
    <x v="0"/>
    <x v="0"/>
    <x v="0"/>
    <n v="18008.632178"/>
    <n v="-3.7098399999999998"/>
  </r>
  <r>
    <n v="1312"/>
    <n v="472"/>
    <x v="0"/>
    <x v="0"/>
    <s v="Four Seasons"/>
    <x v="0"/>
    <x v="6"/>
    <x v="0"/>
    <s v="Portfolio ISIS"/>
    <x v="3"/>
    <d v="2001-01-05T00:00:00"/>
    <d v="2006-01-05T00:00:00"/>
    <x v="0"/>
    <n v="-10000000"/>
    <n v="4094.9535179999998"/>
    <n v="1.1200000000000001"/>
    <n v="109.19256900000001"/>
    <n v="108.475934"/>
    <n v="-0.68859563932485612"/>
    <n v="-2819.7671357327786"/>
    <n v="-1258.5229919999999"/>
    <x v="0"/>
    <n v="-4078.2901277327783"/>
    <n v="-38941.515867000002"/>
    <n v="-42235.909275999998"/>
    <n v="-3294.3934089999966"/>
    <n v="783.89671873278166"/>
    <n v="-38941.515867000002"/>
    <n v="-42235.909275999998"/>
    <n v="-3294.3934089999966"/>
    <x v="0"/>
    <n v="51195.108882036002"/>
    <n v="0"/>
    <n v="-42235.909275999998"/>
    <n v="-73048.339267000003"/>
    <n v="-3294.3934089999966"/>
    <n v="-3294.3934089999966"/>
    <n v="-3294.3934089999966"/>
    <x v="1"/>
    <x v="0"/>
    <x v="0"/>
    <x v="0"/>
    <n v="-12763.609997"/>
    <n v="-2.492124000000004"/>
  </r>
  <r>
    <n v="1558"/>
    <n v="604"/>
    <x v="0"/>
    <x v="1"/>
    <s v="Four Seasons"/>
    <x v="0"/>
    <x v="6"/>
    <x v="0"/>
    <s v="Portfolio ISIS"/>
    <x v="1"/>
    <d v="2001-01-05T00:00:00"/>
    <d v="2006-01-05T00:00:00"/>
    <x v="0"/>
    <n v="10000000"/>
    <n v="-4094.9535179999998"/>
    <n v="1.1200000000000001"/>
    <n v="109.19256900000001"/>
    <n v="108.475934"/>
    <n v="-0.68859563932485612"/>
    <n v="2819.7671357327786"/>
    <n v="1258.5229919999999"/>
    <x v="0"/>
    <n v="4078.2901277327783"/>
    <n v="38941.515867000002"/>
    <n v="42235.909275999998"/>
    <n v="3294.3934089999966"/>
    <n v="-783.89671873278166"/>
    <n v="38941.515867000002"/>
    <n v="42235.909275999998"/>
    <n v="3294.3934089999966"/>
    <x v="0"/>
    <n v="-51195.108882036002"/>
    <n v="0"/>
    <n v="42235.909275999998"/>
    <n v="73048.339267000003"/>
    <n v="3294.3934089999966"/>
    <n v="3294.3934089999966"/>
    <n v="3294.3934089999966"/>
    <x v="1"/>
    <x v="0"/>
    <x v="0"/>
    <x v="0"/>
    <n v="12763.609997"/>
    <n v="-2.492124000000004"/>
  </r>
  <r>
    <n v="1313"/>
    <n v="473"/>
    <x v="0"/>
    <x v="0"/>
    <s v="France Telecom"/>
    <x v="5"/>
    <x v="4"/>
    <x v="4"/>
    <s v="Portfolio ISIS"/>
    <x v="2"/>
    <d v="2001-01-05T00:00:00"/>
    <d v="2006-01-05T00:00:00"/>
    <x v="0"/>
    <n v="-10000000"/>
    <n v="4048.1128369999997"/>
    <n v="0.9"/>
    <n v="149.92967200000001"/>
    <n v="146.85324399999999"/>
    <n v="-3.0044584534551864"/>
    <n v="-12162.386833665107"/>
    <n v="-1410.845217"/>
    <x v="0"/>
    <n v="-13573.232050665107"/>
    <n v="222158.45579000001"/>
    <n v="209835.06924499999"/>
    <n v="-12323.386545000016"/>
    <n v="1249.845505665091"/>
    <n v="222158.45579000001"/>
    <n v="209835.06924499999"/>
    <n v="-12323.386545000016"/>
    <x v="0"/>
    <n v="23307.009659027499"/>
    <n v="0"/>
    <n v="209835.06924499999"/>
    <n v="88387.728289999985"/>
    <n v="-12323.386545000016"/>
    <n v="-12323.386545000016"/>
    <n v="-12323.386545000016"/>
    <x v="1"/>
    <x v="3"/>
    <x v="1"/>
    <x v="5"/>
    <n v="-94290.905801999994"/>
    <n v="-22.619122000000004"/>
  </r>
  <r>
    <n v="1505"/>
    <n v="555"/>
    <x v="0"/>
    <x v="1"/>
    <s v="France Telecom"/>
    <x v="5"/>
    <x v="4"/>
    <x v="4"/>
    <s v="Portfolio ISIS"/>
    <x v="1"/>
    <d v="2001-01-05T00:00:00"/>
    <d v="2006-01-05T00:00:00"/>
    <x v="0"/>
    <n v="10000000"/>
    <n v="-4048.1128369999997"/>
    <n v="0.9"/>
    <n v="149.92967200000001"/>
    <n v="146.85324399999999"/>
    <n v="-3.0044584534551864"/>
    <n v="12162.386833665107"/>
    <n v="1410.845217"/>
    <x v="0"/>
    <n v="13573.232050665107"/>
    <n v="-222158.45579000001"/>
    <n v="-209835.06924499999"/>
    <n v="12323.386545000016"/>
    <n v="-1249.845505665091"/>
    <n v="-222158.45579000001"/>
    <n v="-209835.06924499999"/>
    <n v="12323.386545000016"/>
    <x v="0"/>
    <n v="-23307.009659027499"/>
    <n v="0"/>
    <n v="-209835.06924499999"/>
    <n v="-88387.728289999985"/>
    <n v="12323.386545000016"/>
    <n v="12323.386545000016"/>
    <n v="12323.386545000016"/>
    <x v="1"/>
    <x v="3"/>
    <x v="1"/>
    <x v="5"/>
    <n v="94290.905801999994"/>
    <n v="-22.619122000000004"/>
  </r>
  <r>
    <n v="1596"/>
    <n v="650"/>
    <x v="0"/>
    <x v="0"/>
    <s v="France Telecom"/>
    <x v="5"/>
    <x v="4"/>
    <x v="4"/>
    <s v="JP Morgan"/>
    <x v="2"/>
    <d v="2001-01-05T00:00:00"/>
    <d v="2006-01-05T00:00:00"/>
    <x v="0"/>
    <n v="10000000"/>
    <n v="-4096.9181079999998"/>
    <n v="1.29"/>
    <n v="149.92967200000001"/>
    <n v="146.85324399999999"/>
    <n v="-3.002425621130647"/>
    <n v="12300.691895133295"/>
    <n v="1513.4226390000001"/>
    <x v="0"/>
    <n v="13814.114534133296"/>
    <n v="-53749.335275999998"/>
    <n v="-40995.481776000001"/>
    <n v="12753.853499999997"/>
    <n v="-1060.2610341332984"/>
    <n v="-53749.335275999998"/>
    <n v="-40995.481776000001"/>
    <n v="12753.853499999997"/>
    <x v="0"/>
    <n v="-23588.006006809999"/>
    <n v="0"/>
    <n v="-40995.481776000001"/>
    <n v="-40995.481776000001"/>
    <n v="12753.853499999997"/>
    <n v="12753.853499999997"/>
    <n v="12753.853499999997"/>
    <x v="1"/>
    <x v="3"/>
    <x v="1"/>
    <x v="5"/>
    <n v="74962.953749999986"/>
    <n v="-22.619122000000004"/>
  </r>
  <r>
    <n v="1625"/>
    <n v="825"/>
    <x v="0"/>
    <x v="0"/>
    <s v="France Telecom"/>
    <x v="5"/>
    <x v="4"/>
    <x v="4"/>
    <s v="Paribas London"/>
    <x v="2"/>
    <d v="2001-01-22T00:00:00"/>
    <d v="2002-01-22T00:00:00"/>
    <x v="1"/>
    <n v="20000000"/>
    <n v="-1526.7495329999999"/>
    <n v="0.6"/>
    <n v="73.924166"/>
    <n v="71.821799999999996"/>
    <n v="-1.6376202925116878"/>
    <n v="2500.2360168235427"/>
    <n v="1727.9661690000003"/>
    <x v="0"/>
    <n v="4228.202185823543"/>
    <n v="1564.0021389999999"/>
    <n v="5293.7248509999999"/>
    <n v="3729.7227119999998"/>
    <n v="-498.47947382354323"/>
    <n v="1379.4498865979999"/>
    <n v="4645.2435567524999"/>
    <n v="3265.7936701545"/>
    <x v="0"/>
    <n v="-8790.2604362474995"/>
    <n v="0"/>
    <n v="4645.2435567524999"/>
    <n v="4645.2435567524999"/>
    <n v="3265.7936701545"/>
    <n v="3265.7936701545"/>
    <n v="3265.7936701545"/>
    <x v="2"/>
    <x v="3"/>
    <x v="1"/>
    <x v="5"/>
    <n v="23881.815150685503"/>
    <m/>
  </r>
  <r>
    <n v="1314"/>
    <n v="474"/>
    <x v="0"/>
    <x v="0"/>
    <s v="Gap Inc."/>
    <x v="5"/>
    <x v="6"/>
    <x v="3"/>
    <s v="Portfolio ISIS"/>
    <x v="4"/>
    <d v="2001-01-05T00:00:00"/>
    <d v="2006-01-05T00:00:00"/>
    <x v="0"/>
    <n v="-10000000"/>
    <n v="4193.3617020000002"/>
    <n v="1.6"/>
    <n v="97.109323000000003"/>
    <n v="97.010056000000006"/>
    <n v="-6.6502562886848249E-2"/>
    <n v="-278.86930029455601"/>
    <n v="-1312.7133180000001"/>
    <x v="0"/>
    <n v="-1591.5826182945561"/>
    <n v="-298229.148247"/>
    <n v="-299400.61437299999"/>
    <n v="-1171.4661259999848"/>
    <n v="420.11649229457134"/>
    <n v="-298229.148247"/>
    <n v="-299400.61437299999"/>
    <n v="-1171.4661259999848"/>
    <x v="0"/>
    <n v="24143.279999265"/>
    <n v="0"/>
    <n v="-299400.61437299999"/>
    <n v="-183493.35117699997"/>
    <n v="-1171.4661259999848"/>
    <n v="-1171.4661259999848"/>
    <n v="-1171.4661259999848"/>
    <x v="1"/>
    <x v="3"/>
    <x v="1"/>
    <x v="5"/>
    <n v="-8948.9926899999846"/>
    <n v="-1.6798149999999907"/>
  </r>
  <r>
    <n v="1550"/>
    <n v="596"/>
    <x v="0"/>
    <x v="1"/>
    <s v="Gap Inc."/>
    <x v="5"/>
    <x v="6"/>
    <x v="3"/>
    <s v="Portfolio ISIS"/>
    <x v="1"/>
    <d v="2001-01-05T00:00:00"/>
    <d v="2006-01-05T00:00:00"/>
    <x v="0"/>
    <n v="10000000"/>
    <n v="-4193.3617020000002"/>
    <n v="1.6"/>
    <n v="97.109323000000003"/>
    <n v="97.010056000000006"/>
    <n v="-6.6502562886848249E-2"/>
    <n v="278.86930029455601"/>
    <n v="1312.7133180000001"/>
    <x v="0"/>
    <n v="1591.5826182945561"/>
    <n v="298229.148247"/>
    <n v="299400.61437299999"/>
    <n v="1171.4661259999848"/>
    <n v="-420.11649229457134"/>
    <n v="298229.148247"/>
    <n v="299400.61437299999"/>
    <n v="1171.4661259999848"/>
    <x v="0"/>
    <n v="-24143.279999265"/>
    <n v="0"/>
    <n v="299400.61437299999"/>
    <n v="183493.35117699997"/>
    <n v="1171.4661259999848"/>
    <n v="1171.4661259999848"/>
    <n v="1171.4661259999848"/>
    <x v="1"/>
    <x v="3"/>
    <x v="1"/>
    <x v="5"/>
    <n v="8948.9926899999846"/>
    <n v="-1.6798149999999907"/>
  </r>
  <r>
    <n v="1687"/>
    <n v="895"/>
    <x v="0"/>
    <x v="0"/>
    <s v="Gap Inc."/>
    <x v="5"/>
    <x v="6"/>
    <x v="3"/>
    <s v="Morgan Stanley CP"/>
    <x v="4"/>
    <d v="2001-03-15T00:00:00"/>
    <d v="2006-03-15T00:00:00"/>
    <x v="0"/>
    <n v="5000000"/>
    <n v="-2139.681603"/>
    <n v="1.2"/>
    <n v="98.928151"/>
    <n v="98.830944000000002"/>
    <n v="-7.9354042766238517E-2"/>
    <n v="169.79238543059577"/>
    <n v="611.00990999999999"/>
    <x v="0"/>
    <n v="780.80229543059579"/>
    <n v="47990.339042"/>
    <n v="48423.026817999998"/>
    <n v="432.68777599999885"/>
    <n v="-348.11451943059694"/>
    <n v="47990.339042"/>
    <n v="48423.026817999998"/>
    <n v="432.68777599999885"/>
    <x v="0"/>
    <n v="-12319.2168292725"/>
    <n v="0"/>
    <n v="48423.026817999998"/>
    <n v="48423.026817999998"/>
    <n v="432.68777599999885"/>
    <n v="432.68777599999885"/>
    <n v="432.68777599999885"/>
    <x v="1"/>
    <x v="3"/>
    <x v="1"/>
    <x v="5"/>
    <n v="4618.9716629999966"/>
    <n v="-1.6615939999999938"/>
  </r>
  <r>
    <n v="1747"/>
    <n v="953"/>
    <x v="0"/>
    <x v="0"/>
    <s v="Gap Inc."/>
    <x v="5"/>
    <x v="6"/>
    <x v="3"/>
    <s v="Deutsche Bank AG NY"/>
    <x v="4"/>
    <d v="2001-04-03T00:00:00"/>
    <d v="2006-04-03T00:00:00"/>
    <x v="0"/>
    <n v="-5000000"/>
    <n v="2143.3643750000001"/>
    <n v="1"/>
    <n v="99.437693999999993"/>
    <n v="99.342145000000002"/>
    <n v="-8.6333582643582554E-2"/>
    <n v="-185.04432540437318"/>
    <n v="-586.58417700000007"/>
    <x v="0"/>
    <n v="-771.62850240437319"/>
    <n v="-1206.553091"/>
    <n v="-1552.2992569999999"/>
    <n v="-345.7461659999999"/>
    <n v="425.88233640437329"/>
    <n v="-1206.553091"/>
    <n v="-1552.2992569999999"/>
    <n v="-345.7461659999999"/>
    <x v="0"/>
    <n v="12340.420389062499"/>
    <n v="0"/>
    <n v="-1552.2992569999999"/>
    <n v="-1552.2992569999999"/>
    <n v="-345.7461659999999"/>
    <n v="-345.7461659999999"/>
    <n v="-345.7461659999999"/>
    <x v="1"/>
    <x v="3"/>
    <x v="1"/>
    <x v="5"/>
    <n v="-1552.2992569999999"/>
    <n v="99.342145000000002"/>
  </r>
  <r>
    <n v="1315"/>
    <n v="475"/>
    <x v="0"/>
    <x v="0"/>
    <s v="General Motors"/>
    <x v="5"/>
    <x v="6"/>
    <x v="3"/>
    <s v="Portfolio ISIS"/>
    <x v="3"/>
    <d v="2001-01-05T00:00:00"/>
    <d v="2006-01-05T00:00:00"/>
    <x v="0"/>
    <n v="-10000000"/>
    <n v="4049.6843170000002"/>
    <n v="0.65"/>
    <n v="86.340196000000006"/>
    <n v="85.751718999999994"/>
    <n v="-0.55911795616468996"/>
    <n v="-2264.2512184332386"/>
    <n v="-840.85127999999986"/>
    <x v="0"/>
    <n v="-3105.1024984332385"/>
    <n v="72411.777067999996"/>
    <n v="69907.638850999996"/>
    <n v="-2504.1382169999997"/>
    <n v="600.96428143323874"/>
    <n v="72411.777067999996"/>
    <n v="69907.638850999996"/>
    <n v="-2504.1382169999997"/>
    <x v="0"/>
    <n v="23316.057455127502"/>
    <n v="0"/>
    <n v="69907.638850999996"/>
    <n v="64088.565526999999"/>
    <n v="-2504.1382169999997"/>
    <n v="-2504.1382169999997"/>
    <n v="-2504.1382169999997"/>
    <x v="1"/>
    <x v="3"/>
    <x v="1"/>
    <x v="5"/>
    <n v="-17202.298930999998"/>
    <n v="-3.669511"/>
  </r>
  <r>
    <n v="1506"/>
    <n v="556"/>
    <x v="0"/>
    <x v="1"/>
    <s v="General Motors"/>
    <x v="5"/>
    <x v="6"/>
    <x v="3"/>
    <s v="Portfolio ISIS"/>
    <x v="1"/>
    <d v="2001-01-05T00:00:00"/>
    <d v="2006-01-05T00:00:00"/>
    <x v="0"/>
    <n v="10000000"/>
    <n v="-4049.6843170000002"/>
    <n v="0.65"/>
    <n v="86.340196000000006"/>
    <n v="85.751718999999994"/>
    <n v="-0.55911795616468996"/>
    <n v="2264.2512184332386"/>
    <n v="840.85127999999986"/>
    <x v="0"/>
    <n v="3105.1024984332385"/>
    <n v="-72411.777067999996"/>
    <n v="-69907.638850999996"/>
    <n v="2504.1382169999997"/>
    <n v="-600.96428143323874"/>
    <n v="-72411.777067999996"/>
    <n v="-69907.638850999996"/>
    <n v="2504.1382169999997"/>
    <x v="0"/>
    <n v="-23316.057455127502"/>
    <n v="0"/>
    <n v="-69907.638850999996"/>
    <n v="-64088.565526999999"/>
    <n v="2504.1382169999997"/>
    <n v="2504.1382169999997"/>
    <n v="2504.1382169999997"/>
    <x v="1"/>
    <x v="3"/>
    <x v="1"/>
    <x v="5"/>
    <n v="17202.298930999998"/>
    <n v="-3.669511"/>
  </r>
  <r>
    <n v="1316"/>
    <n v="476"/>
    <x v="0"/>
    <x v="0"/>
    <s v="Georgia-pacific"/>
    <x v="0"/>
    <x v="0"/>
    <x v="3"/>
    <s v="Portfolio ISIS"/>
    <x v="3"/>
    <d v="2001-01-05T00:00:00"/>
    <d v="2006-01-05T00:00:00"/>
    <x v="0"/>
    <n v="-10000000"/>
    <n v="4126.2758700000004"/>
    <n v="1.9"/>
    <n v="248.15962200000001"/>
    <n v="247.22813199999999"/>
    <n v="-0.74494561502200185"/>
    <n v="-3073.8511157275962"/>
    <n v="-2482.1030069999997"/>
    <x v="0"/>
    <n v="-5555.9541227275959"/>
    <n v="183924.300445"/>
    <n v="180025.93939799999"/>
    <n v="-3898.3610470000131"/>
    <n v="1657.5930757275828"/>
    <n v="183924.300445"/>
    <n v="180025.93939799999"/>
    <n v="-3898.3610470000131"/>
    <x v="0"/>
    <n v="51586.700926740014"/>
    <n v="0"/>
    <n v="180025.93939799999"/>
    <n v="-224250.30264800004"/>
    <n v="-3898.3610470000131"/>
    <n v="-3898.3610470000131"/>
    <n v="-3898.3610470000131"/>
    <x v="1"/>
    <x v="0"/>
    <x v="0"/>
    <x v="0"/>
    <n v="-26417.130680000002"/>
    <n v="-5.2833980000000054"/>
  </r>
  <r>
    <n v="1507"/>
    <n v="557"/>
    <x v="0"/>
    <x v="1"/>
    <s v="Georgia-pacific"/>
    <x v="0"/>
    <x v="0"/>
    <x v="3"/>
    <s v="Portfolio ISIS"/>
    <x v="1"/>
    <d v="2001-01-05T00:00:00"/>
    <d v="2006-01-05T00:00:00"/>
    <x v="0"/>
    <n v="10000000"/>
    <n v="-4126.2758700000004"/>
    <n v="1.9"/>
    <n v="248.15962200000001"/>
    <n v="247.22813199999999"/>
    <n v="-0.74494561502200185"/>
    <n v="3073.8511157275962"/>
    <n v="2482.1030069999997"/>
    <x v="0"/>
    <n v="5555.9541227275959"/>
    <n v="-183924.300445"/>
    <n v="-180025.93939799999"/>
    <n v="3898.3610470000131"/>
    <n v="-1657.5930757275828"/>
    <n v="-183924.300445"/>
    <n v="-180025.93939799999"/>
    <n v="3898.3610470000131"/>
    <x v="0"/>
    <n v="-51586.700926740014"/>
    <n v="0"/>
    <n v="-180025.93939799999"/>
    <n v="224250.30264800004"/>
    <n v="3898.3610470000131"/>
    <n v="3898.3610470000131"/>
    <n v="3898.3610470000131"/>
    <x v="1"/>
    <x v="0"/>
    <x v="0"/>
    <x v="0"/>
    <n v="26417.130680000002"/>
    <n v="-5.2833980000000054"/>
  </r>
  <r>
    <n v="1624"/>
    <n v="824"/>
    <x v="0"/>
    <x v="0"/>
    <s v="Georgia-pacific"/>
    <x v="0"/>
    <x v="0"/>
    <x v="3"/>
    <s v="JP Morgan"/>
    <x v="3"/>
    <d v="2001-01-19T00:00:00"/>
    <d v="2006-01-19T00:00:00"/>
    <x v="0"/>
    <n v="10000000"/>
    <n v="-4265.7109129999999"/>
    <n v="2.8"/>
    <n v="248.84653800000001"/>
    <n v="247.91709499999999"/>
    <n v="-0.74420168521937391"/>
    <n v="3174.549250113274"/>
    <n v="2745.8661090000001"/>
    <x v="0"/>
    <n v="5920.4153591132745"/>
    <n v="181682.82873899999"/>
    <n v="186370.691605"/>
    <n v="4687.8628660000104"/>
    <n v="-1232.5524931132641"/>
    <n v="181682.82873899999"/>
    <n v="186370.691605"/>
    <n v="4687.8628660000104"/>
    <x v="0"/>
    <n v="-53329.917834326006"/>
    <n v="0"/>
    <n v="186370.691605"/>
    <n v="186370.691605"/>
    <n v="4687.8628660000104"/>
    <n v="4687.8628660000104"/>
    <n v="4687.8628660000104"/>
    <x v="1"/>
    <x v="0"/>
    <x v="0"/>
    <x v="0"/>
    <n v="26766.031913000013"/>
    <n v="-5.2765190000000075"/>
  </r>
  <r>
    <n v="1317"/>
    <n v="477"/>
    <x v="0"/>
    <x v="0"/>
    <s v="Getronics Nv"/>
    <x v="0"/>
    <x v="7"/>
    <x v="2"/>
    <s v="Portfolio ISIS"/>
    <x v="2"/>
    <d v="2001-01-05T00:00:00"/>
    <d v="2006-01-05T00:00:00"/>
    <x v="0"/>
    <n v="-10000000"/>
    <n v="4397.9967689999994"/>
    <n v="3"/>
    <n v="270.66204800000003"/>
    <n v="269.535661"/>
    <n v="-0.79439954097046073"/>
    <n v="-3493.7666144831687"/>
    <n v="-2676.0876749999998"/>
    <x v="0"/>
    <n v="-6169.854289483168"/>
    <n v="-184718.980977"/>
    <n v="-190046.90819300001"/>
    <n v="-5327.927216000011"/>
    <n v="841.92707348315707"/>
    <n v="-184718.980977"/>
    <n v="-190046.90819300001"/>
    <n v="-5327.927216000011"/>
    <x v="0"/>
    <n v="54983.755606038001"/>
    <n v="0"/>
    <n v="-190046.90819300001"/>
    <n v="-151095.331737"/>
    <n v="-5327.927216000011"/>
    <n v="-5327.927216000011"/>
    <n v="-5327.927216000011"/>
    <x v="1"/>
    <x v="0"/>
    <x v="0"/>
    <x v="0"/>
    <n v="-21495.128505000001"/>
    <m/>
  </r>
  <r>
    <n v="1559"/>
    <n v="605"/>
    <x v="0"/>
    <x v="1"/>
    <s v="Getronics Nv"/>
    <x v="0"/>
    <x v="7"/>
    <x v="2"/>
    <s v="Portfolio ISIS"/>
    <x v="1"/>
    <d v="2001-01-05T00:00:00"/>
    <d v="2006-01-05T00:00:00"/>
    <x v="0"/>
    <n v="10000000"/>
    <n v="-4397.9967689999994"/>
    <n v="3"/>
    <n v="270.66204800000003"/>
    <n v="269.535661"/>
    <n v="-0.79439954097046073"/>
    <n v="3493.7666144831687"/>
    <n v="2676.0876749999998"/>
    <x v="0"/>
    <n v="6169.854289483168"/>
    <n v="184718.980977"/>
    <n v="190046.90819300001"/>
    <n v="5327.927216000011"/>
    <n v="-841.92707348315707"/>
    <n v="184718.980977"/>
    <n v="190046.90819300001"/>
    <n v="5327.927216000011"/>
    <x v="0"/>
    <n v="-54983.755606038001"/>
    <n v="0"/>
    <n v="190046.90819300001"/>
    <n v="151095.331737"/>
    <n v="5327.927216000011"/>
    <n v="5327.927216000011"/>
    <n v="5327.927216000011"/>
    <x v="1"/>
    <x v="0"/>
    <x v="0"/>
    <x v="0"/>
    <n v="21495.128505000001"/>
    <n v="-4.0135520000000042"/>
  </r>
  <r>
    <n v="1662"/>
    <n v="873"/>
    <x v="0"/>
    <x v="0"/>
    <s v="GMAC"/>
    <x v="5"/>
    <x v="2"/>
    <x v="3"/>
    <s v="CSFB Intl"/>
    <x v="3"/>
    <d v="2001-03-02T00:00:00"/>
    <d v="2006-03-02T00:00:00"/>
    <x v="0"/>
    <n v="10000000"/>
    <n v="-4246.4461140000003"/>
    <n v="1.1000000000000001"/>
    <n v="91.034473000000006"/>
    <n v="90.441576999999995"/>
    <n v="-0.56625475065486353"/>
    <n v="2404.5702854523843"/>
    <n v="970.68843300000003"/>
    <x v="0"/>
    <n v="3375.2587184523845"/>
    <n v="89940.610346999994"/>
    <n v="92876.899233999997"/>
    <n v="2936.2888870000024"/>
    <n v="-438.9698314523821"/>
    <n v="89940.610346999994"/>
    <n v="92876.899233999997"/>
    <n v="2936.2888870000024"/>
    <x v="0"/>
    <n v="-24448.913501355004"/>
    <n v="0"/>
    <n v="92876.899233999997"/>
    <n v="92876.899233999997"/>
    <n v="2936.2888870000024"/>
    <n v="2936.2888870000024"/>
    <n v="2936.2888870000024"/>
    <x v="1"/>
    <x v="3"/>
    <x v="1"/>
    <x v="5"/>
    <n v="17589.884420000002"/>
    <n v="-3.6606290000000001"/>
  </r>
  <r>
    <n v="1684"/>
    <n v="892"/>
    <x v="0"/>
    <x v="0"/>
    <s v="GMAC"/>
    <x v="5"/>
    <x v="2"/>
    <x v="3"/>
    <s v="Morgan Stanley CP"/>
    <x v="3"/>
    <d v="2001-03-14T00:00:00"/>
    <d v="2006-03-14T00:00:00"/>
    <x v="0"/>
    <n v="20000000"/>
    <n v="-8497.1819959999993"/>
    <n v="0.96"/>
    <n v="91.192876999999996"/>
    <n v="90.599979000000005"/>
    <n v="-0.56636390630201106"/>
    <n v="4812.4971878136794"/>
    <n v="1877.5240920000001"/>
    <x v="0"/>
    <n v="6690.0212798136799"/>
    <n v="51525.733012999997"/>
    <n v="57170.767253999999"/>
    <n v="5645.0342410000012"/>
    <n v="-1044.9870388136787"/>
    <n v="51525.733012999997"/>
    <n v="57170.767253999999"/>
    <n v="5645.0342410000012"/>
    <x v="0"/>
    <n v="-48922.525341969995"/>
    <n v="0"/>
    <n v="57170.767253999999"/>
    <n v="57170.767253999999"/>
    <n v="5645.0342410000012"/>
    <n v="5645.0342410000012"/>
    <n v="5645.0342410000012"/>
    <x v="1"/>
    <x v="3"/>
    <x v="1"/>
    <x v="5"/>
    <n v="35111.219616000002"/>
    <n v="-3.6321149999999989"/>
  </r>
  <r>
    <n v="1721"/>
    <n v="925"/>
    <x v="0"/>
    <x v="0"/>
    <s v="GMAC"/>
    <x v="5"/>
    <x v="2"/>
    <x v="3"/>
    <s v="Deutsche Bank AG NY"/>
    <x v="3"/>
    <d v="2001-03-26T00:00:00"/>
    <d v="2006-03-26T00:00:00"/>
    <x v="0"/>
    <n v="-5000000"/>
    <n v="2134.1853620000002"/>
    <n v="0.93"/>
    <n v="91.349711999999997"/>
    <n v="90.757896000000002"/>
    <n v="-0.56639209401613255"/>
    <n v="-1208.7857162017581"/>
    <n v="-464.833662"/>
    <x v="0"/>
    <n v="-1673.6193782017581"/>
    <n v="-4559.2910439999996"/>
    <n v="-5960.6453279999996"/>
    <n v="-1401.354284"/>
    <n v="272.26509420175807"/>
    <n v="-4559.2910439999996"/>
    <n v="-5960.6453279999996"/>
    <n v="-1401.354284"/>
    <x v="0"/>
    <n v="12287.572221715"/>
    <n v="0"/>
    <n v="-5960.6453279999996"/>
    <n v="-5960.6453279999996"/>
    <n v="-1401.354284"/>
    <n v="-1401.354284"/>
    <n v="-1401.354284"/>
    <x v="1"/>
    <x v="3"/>
    <x v="1"/>
    <x v="5"/>
    <n v="-8757.2475209999993"/>
    <n v="-3.6020290000000017"/>
  </r>
  <r>
    <n v="217"/>
    <n v="334"/>
    <x v="0"/>
    <x v="0"/>
    <s v="Goldman Sachs Group"/>
    <x v="6"/>
    <x v="2"/>
    <x v="3"/>
    <s v="LBIE"/>
    <x v="4"/>
    <d v="2000-10-04T00:00:00"/>
    <d v="2005-10-04T00:00:00"/>
    <x v="0"/>
    <n v="-10000000"/>
    <n v="3843.239274"/>
    <n v="0.35"/>
    <n v="47.269444"/>
    <n v="47.200676000000001"/>
    <n v="-4.6609770053080743E-2"/>
    <n v="-179.13249882010896"/>
    <n v="-533.06982000000005"/>
    <x v="0"/>
    <n v="-712.20231882010899"/>
    <n v="40312.236229000002"/>
    <n v="39987.598169999997"/>
    <n v="-324.63805900000443"/>
    <n v="387.56425982010455"/>
    <n v="40312.236229000002"/>
    <n v="39987.598169999997"/>
    <n v="-324.63805900000443"/>
    <x v="0"/>
    <n v="15805.321514325002"/>
    <n v="-8944.4444440000007"/>
    <n v="31043.153725999997"/>
    <n v="-120945.88057900002"/>
    <n v="-324.63805900000443"/>
    <n v="-324.63805900000443"/>
    <n v="-324.63805900000443"/>
    <x v="1"/>
    <x v="4"/>
    <x v="1"/>
    <x v="6"/>
    <n v="-25037.444331999999"/>
    <n v="-5.9853629999999995"/>
  </r>
  <r>
    <n v="225"/>
    <n v="341"/>
    <x v="0"/>
    <x v="0"/>
    <s v="Goldman Sachs Group"/>
    <x v="6"/>
    <x v="2"/>
    <x v="3"/>
    <s v="JP Morgan"/>
    <x v="4"/>
    <d v="2000-10-13T00:00:00"/>
    <d v="2005-10-13T00:00:00"/>
    <x v="0"/>
    <n v="10000000"/>
    <n v="-3871.6615489999999"/>
    <n v="0.42"/>
    <n v="47.395260999999998"/>
    <n v="47.326247000000002"/>
    <n v="-4.6566714230038747E-2"/>
    <n v="180.29055694771216"/>
    <n v="550.822632"/>
    <x v="0"/>
    <n v="731.11318894771216"/>
    <n v="-12650.939987"/>
    <n v="-12276.933268999999"/>
    <n v="374.00671800000055"/>
    <n v="-357.10647094771161"/>
    <n v="-12650.939987"/>
    <n v="-12276.933268999999"/>
    <n v="374.00671800000055"/>
    <x v="0"/>
    <n v="-15922.208120262501"/>
    <n v="11083.333333"/>
    <n v="-1193.5999359999987"/>
    <n v="122821.864554"/>
    <n v="374.00671800000055"/>
    <n v="374.00671800000055"/>
    <n v="374.00671800000055"/>
    <x v="1"/>
    <x v="4"/>
    <x v="1"/>
    <x v="6"/>
    <n v="25180.232239999998"/>
    <n v="-5.9871550000000013"/>
  </r>
  <r>
    <n v="260"/>
    <n v="375"/>
    <x v="0"/>
    <x v="0"/>
    <s v="Goldman Sachs Group"/>
    <x v="6"/>
    <x v="2"/>
    <x v="3"/>
    <s v="Deutsche Bank AG"/>
    <x v="4"/>
    <d v="2000-11-07T00:00:00"/>
    <d v="2006-11-07T00:00:00"/>
    <x v="0"/>
    <n v="10000000"/>
    <n v="-4664.7975639999995"/>
    <n v="0.51"/>
    <n v="52.625549999999997"/>
    <n v="52.559730999999999"/>
    <n v="-7.7637947373078442E-2"/>
    <n v="362.16530777989647"/>
    <n v="622.45193100000006"/>
    <x v="0"/>
    <n v="984.61723877989652"/>
    <n v="9.6324780000000008"/>
    <n v="455.78943099999998"/>
    <n v="446.15695299999999"/>
    <n v="-538.46028577989659"/>
    <n v="9.6324780000000008"/>
    <n v="455.78943099999998"/>
    <n v="446.15695299999999"/>
    <x v="0"/>
    <n v="-19183.97998195"/>
    <n v="13033.333333"/>
    <n v="13489.122764"/>
    <n v="147837.46311400001"/>
    <n v="446.1569529999997"/>
    <n v="446.1569529999997"/>
    <n v="446.15695299999999"/>
    <x v="6"/>
    <x v="4"/>
    <x v="1"/>
    <x v="6"/>
    <n v="30471.786376999997"/>
    <n v="-6.0890020000000007"/>
  </r>
  <r>
    <n v="1060"/>
    <n v="424"/>
    <x v="0"/>
    <x v="0"/>
    <s v="Goldman Sachs Group"/>
    <x v="6"/>
    <x v="2"/>
    <x v="3"/>
    <s v="Morgan Stanley CP"/>
    <x v="4"/>
    <d v="2000-12-12T00:00:00"/>
    <d v="2005-12-12T00:00:00"/>
    <x v="0"/>
    <n v="-10000000"/>
    <n v="4044.2248600000003"/>
    <n v="0.75"/>
    <n v="48.207113"/>
    <n v="48.139170999999997"/>
    <n v="-5.1969488845675982E-2"/>
    <n v="-210.17629875117552"/>
    <n v="-628.34673599999996"/>
    <x v="0"/>
    <n v="-838.52303475117549"/>
    <n v="-115297.143465"/>
    <n v="-115910.80535900001"/>
    <n v="-613.66189400000439"/>
    <n v="224.86114075117109"/>
    <n v="-115297.143465"/>
    <n v="-115910.80535900001"/>
    <n v="-613.66189400000439"/>
    <x v="0"/>
    <n v="16631.87473675"/>
    <n v="-18750"/>
    <n v="-134660.80535899999"/>
    <n v="-132913.84360299999"/>
    <n v="-613.66189399998984"/>
    <n v="-613.66189399998984"/>
    <n v="-613.66189400000439"/>
    <x v="1"/>
    <x v="4"/>
    <x v="1"/>
    <x v="6"/>
    <n v="-26068.416842999985"/>
    <n v="-5.9972360000000009"/>
  </r>
  <r>
    <n v="1650"/>
    <n v="860"/>
    <x v="0"/>
    <x v="0"/>
    <s v="Goldman Sachs Group"/>
    <x v="6"/>
    <x v="2"/>
    <x v="3"/>
    <s v="LBIE"/>
    <x v="4"/>
    <d v="2001-02-23T00:00:00"/>
    <d v="2006-02-23T00:00:00"/>
    <x v="0"/>
    <n v="-10000000"/>
    <n v="4154.0743119999997"/>
    <n v="0.5"/>
    <n v="49.180706999999998"/>
    <n v="49.113613999999998"/>
    <n v="-5.8659214625827343E-2"/>
    <n v="-243.67473663924403"/>
    <n v="-569.61389099999997"/>
    <x v="0"/>
    <n v="-813.28862763924394"/>
    <n v="-8920.5138769999994"/>
    <n v="-9352.7881689999995"/>
    <n v="-432.27429200000006"/>
    <n v="381.01433563924388"/>
    <n v="-8920.5138769999994"/>
    <n v="-9352.7881689999995"/>
    <n v="-432.27429200000006"/>
    <x v="0"/>
    <n v="17083.6306081"/>
    <n v="0"/>
    <n v="-9352.7881689999995"/>
    <n v="-9352.7881689999995"/>
    <n v="-432.27429200000006"/>
    <n v="-432.27429200000006"/>
    <n v="-432.27429200000006"/>
    <x v="1"/>
    <x v="4"/>
    <x v="1"/>
    <x v="6"/>
    <n v="-26978.621931999998"/>
    <n v="-6.0120800000000045"/>
  </r>
  <r>
    <n v="1685"/>
    <n v="894"/>
    <x v="0"/>
    <x v="0"/>
    <s v="Goldman Sachs Group"/>
    <x v="6"/>
    <x v="2"/>
    <x v="3"/>
    <s v="Morgan Stanley CP"/>
    <x v="4"/>
    <d v="2001-03-14T00:00:00"/>
    <d v="2006-03-14T00:00:00"/>
    <x v="0"/>
    <n v="-10000000"/>
    <n v="4200.5948200000003"/>
    <n v="0.55000000000000004"/>
    <n v="49.431648000000003"/>
    <n v="49.364725"/>
    <n v="-6.1726738394825488E-2"/>
    <n v="-259.28901755679908"/>
    <n v="-600.72378900000001"/>
    <x v="0"/>
    <n v="-860.01280655679909"/>
    <n v="-27102.19656"/>
    <n v="-27575.828162999998"/>
    <n v="-473.63160299999799"/>
    <n v="386.3812035568011"/>
    <n v="-27102.19656"/>
    <n v="-27575.828162999998"/>
    <n v="-473.63160299999799"/>
    <x v="0"/>
    <n v="17274.946197249999"/>
    <n v="0"/>
    <n v="-27575.828162999998"/>
    <n v="-27575.828162999998"/>
    <n v="-473.63160299999799"/>
    <n v="-473.63160299999799"/>
    <n v="-473.63160299999799"/>
    <x v="1"/>
    <x v="4"/>
    <x v="1"/>
    <x v="6"/>
    <n v="-27242.834077"/>
    <n v="-6.0155719999999988"/>
  </r>
  <r>
    <n v="1730"/>
    <n v="937"/>
    <x v="0"/>
    <x v="0"/>
    <s v="Goldman Sachs Group"/>
    <x v="6"/>
    <x v="2"/>
    <x v="3"/>
    <s v="Bear Stearns"/>
    <x v="4"/>
    <d v="2001-03-29T00:00:00"/>
    <d v="2006-03-29T00:00:00"/>
    <x v="0"/>
    <n v="5000000"/>
    <n v="-2117.0542700000001"/>
    <n v="0.56999999999999995"/>
    <n v="49.634315000000001"/>
    <n v="49.568097000000002"/>
    <n v="-6.1829510966656571E-2"/>
    <n v="130.89643020397213"/>
    <n v="302.53378199999997"/>
    <x v="0"/>
    <n v="433.43021220397213"/>
    <n v="16412.411704999999"/>
    <n v="16656.672599000001"/>
    <n v="244.26089400000274"/>
    <n v="-189.1693182039694"/>
    <n v="16412.411704999999"/>
    <n v="16656.672599000001"/>
    <n v="244.26089400000274"/>
    <x v="0"/>
    <n v="-8706.3856853750003"/>
    <n v="0"/>
    <n v="16656.672599000001"/>
    <n v="16656.672599000001"/>
    <n v="244.26089400000274"/>
    <n v="244.26089400000274"/>
    <n v="244.26089400000274"/>
    <x v="1"/>
    <x v="4"/>
    <x v="1"/>
    <x v="6"/>
    <n v="16656.672599000001"/>
    <n v="49.568097000000002"/>
  </r>
  <r>
    <n v="1318"/>
    <n v="478"/>
    <x v="0"/>
    <x v="0"/>
    <s v="Goodyear"/>
    <x v="4"/>
    <x v="6"/>
    <x v="3"/>
    <s v="Portfolio ISIS"/>
    <x v="0"/>
    <d v="2001-01-05T00:00:00"/>
    <d v="2006-01-05T00:00:00"/>
    <x v="0"/>
    <n v="-10000000"/>
    <n v="4311.992534"/>
    <n v="3.55"/>
    <n v="332.16156100000001"/>
    <n v="331.25929600000001"/>
    <n v="-0.63262481094895451"/>
    <n v="-2727.8734616350534"/>
    <n v="-3571.3148369999999"/>
    <x v="0"/>
    <n v="-6299.1882986350538"/>
    <n v="-174720.25468300001"/>
    <n v="-179341.24083900001"/>
    <n v="-4620.986155999999"/>
    <n v="1678.2021426350548"/>
    <n v="-174720.25468300001"/>
    <n v="-179341.24083900001"/>
    <n v="-4620.986155999999"/>
    <x v="0"/>
    <n v="42559.366310580001"/>
    <n v="0"/>
    <n v="-179341.24083900001"/>
    <n v="-735213.69868399994"/>
    <n v="-4620.986155999999"/>
    <n v="-4620.986155999999"/>
    <n v="-4620.986155999999"/>
    <x v="1"/>
    <x v="0"/>
    <x v="3"/>
    <x v="4"/>
    <n v="-35011.172460000002"/>
    <n v="-7.0908860000000118"/>
  </r>
  <r>
    <n v="1508"/>
    <n v="558"/>
    <x v="0"/>
    <x v="1"/>
    <s v="Goodyear"/>
    <x v="4"/>
    <x v="6"/>
    <x v="3"/>
    <s v="Portfolio ISIS"/>
    <x v="1"/>
    <d v="2001-01-05T00:00:00"/>
    <d v="2006-01-05T00:00:00"/>
    <x v="0"/>
    <n v="10000000"/>
    <n v="-4311.992534"/>
    <n v="3.55"/>
    <n v="332.16156100000001"/>
    <n v="331.25929600000001"/>
    <n v="-0.63262481094895451"/>
    <n v="2727.8734616350534"/>
    <n v="3571.3148369999999"/>
    <x v="0"/>
    <n v="6299.1882986350538"/>
    <n v="174720.25468300001"/>
    <n v="179341.24083900001"/>
    <n v="4620.986155999999"/>
    <n v="-1678.2021426350548"/>
    <n v="174720.25468300001"/>
    <n v="179341.24083900001"/>
    <n v="4620.986155999999"/>
    <x v="0"/>
    <n v="-42559.366310580001"/>
    <n v="0"/>
    <n v="179341.24083900001"/>
    <n v="735213.69868399994"/>
    <n v="4620.986155999999"/>
    <n v="4620.986155999999"/>
    <n v="4620.986155999999"/>
    <x v="1"/>
    <x v="0"/>
    <x v="3"/>
    <x v="4"/>
    <n v="35011.172460000002"/>
    <n v="-7.0908860000000118"/>
  </r>
  <r>
    <n v="1658"/>
    <n v="868"/>
    <x v="0"/>
    <x v="0"/>
    <s v="Greece"/>
    <x v="13"/>
    <x v="9"/>
    <x v="13"/>
    <s v="CSFB Intl"/>
    <x v="0"/>
    <d v="2001-02-27T00:00:00"/>
    <d v="2011-02-28T00:00:00"/>
    <x v="1"/>
    <n v="-20000000"/>
    <n v="16000"/>
    <n v="0.19"/>
    <n v="23.163733000000001"/>
    <n v="23.133465999999999"/>
    <n v="-4.8503026829004002E-3"/>
    <n v="64000"/>
    <n v="-528.27537600000005"/>
    <x v="0"/>
    <n v="63471.724624000002"/>
    <n v="-198"/>
    <n v="63273.724624000002"/>
    <n v="63471.724624000002"/>
    <n v="0"/>
    <n v="-198"/>
    <n v="56331.155603799998"/>
    <n v="56529.155603799998"/>
    <x v="0"/>
    <n v="2329.7903311455502"/>
    <n v="0"/>
    <n v="56331.155603799998"/>
    <n v="56331.155603799998"/>
    <n v="56529.2310478"/>
    <n v="56529.2310478"/>
    <n v="56529.155603799998"/>
    <x v="7"/>
    <x v="7"/>
    <x v="1"/>
    <x v="13"/>
    <n v="56331.155603799998"/>
    <n v="23.133465999999999"/>
  </r>
  <r>
    <n v="1319"/>
    <n v="479"/>
    <x v="0"/>
    <x v="0"/>
    <s v="Groupe Danone"/>
    <x v="6"/>
    <x v="1"/>
    <x v="4"/>
    <s v="Portfolio ISIS"/>
    <x v="2"/>
    <d v="2001-01-05T00:00:00"/>
    <d v="2006-01-05T00:00:00"/>
    <x v="0"/>
    <n v="-10000000"/>
    <n v="4027.2006700000002"/>
    <n v="0.24"/>
    <n v="29.477930000000001"/>
    <n v="29.232823"/>
    <n v="-0.24601278611888436"/>
    <n v="-990.74285708653781"/>
    <n v="-314.96318400000001"/>
    <x v="0"/>
    <n v="-1305.7060410865379"/>
    <n v="17158.343041"/>
    <n v="16087.261968000001"/>
    <n v="-1071.0810729999994"/>
    <n v="234.6249680865385"/>
    <n v="17158.343041"/>
    <n v="16087.261968000001"/>
    <n v="-1071.0810729999994"/>
    <x v="0"/>
    <n v="16561.862755375001"/>
    <n v="0"/>
    <n v="16087.261968000001"/>
    <n v="10984.148426"/>
    <n v="-1071.0810729999994"/>
    <n v="-1071.0810729999994"/>
    <n v="-1071.0810729999994"/>
    <x v="1"/>
    <x v="4"/>
    <x v="1"/>
    <x v="6"/>
    <n v="-8874.6993590000002"/>
    <n v="-1.9394269999999985"/>
  </r>
  <r>
    <n v="1560"/>
    <n v="606"/>
    <x v="0"/>
    <x v="1"/>
    <s v="Groupe Danone"/>
    <x v="6"/>
    <x v="1"/>
    <x v="4"/>
    <s v="Portfolio ISIS"/>
    <x v="1"/>
    <d v="2001-01-05T00:00:00"/>
    <d v="2006-01-05T00:00:00"/>
    <x v="0"/>
    <n v="10000000"/>
    <n v="-4027.2006700000002"/>
    <n v="0.24"/>
    <n v="29.477930000000001"/>
    <n v="29.232823"/>
    <n v="-0.24601278611888436"/>
    <n v="990.74285708653781"/>
    <n v="314.96318400000001"/>
    <x v="0"/>
    <n v="1305.7060410865379"/>
    <n v="-17158.343041"/>
    <n v="-16087.261968000001"/>
    <n v="1071.0810729999994"/>
    <n v="-234.6249680865385"/>
    <n v="-17158.343041"/>
    <n v="-16087.261968000001"/>
    <n v="1071.0810729999994"/>
    <x v="0"/>
    <n v="-16561.862755375001"/>
    <n v="0"/>
    <n v="-16087.261968000001"/>
    <n v="-10984.148426"/>
    <n v="1071.0810729999994"/>
    <n v="1071.0810729999994"/>
    <n v="1071.0810729999994"/>
    <x v="1"/>
    <x v="4"/>
    <x v="1"/>
    <x v="6"/>
    <n v="8874.6993590000002"/>
    <n v="-1.9394269999999985"/>
  </r>
  <r>
    <n v="1606"/>
    <n v="659"/>
    <x v="0"/>
    <x v="0"/>
    <s v="Groupe Danone"/>
    <x v="6"/>
    <x v="1"/>
    <x v="4"/>
    <s v="JP Morgan"/>
    <x v="2"/>
    <d v="2001-01-11T00:00:00"/>
    <d v="2006-01-11T00:00:00"/>
    <x v="0"/>
    <n v="10000000"/>
    <n v="-4048.098555"/>
    <n v="0.28999999999999998"/>
    <n v="29.516608999999999"/>
    <n v="29.271483"/>
    <n v="-0.24599969347984429"/>
    <n v="995.83100370620059"/>
    <n v="325.88524200000001"/>
    <x v="0"/>
    <n v="1321.7162457062007"/>
    <n v="4424.386512"/>
    <n v="5538.5226949999997"/>
    <n v="1114.1361829999996"/>
    <n v="-207.58006270620103"/>
    <n v="4424.386512"/>
    <n v="5538.5226949999997"/>
    <n v="1114.1361829999996"/>
    <x v="0"/>
    <n v="-16647.805307437498"/>
    <n v="0"/>
    <n v="5538.5226949999997"/>
    <n v="5538.5226949999997"/>
    <n v="1114.1361829999996"/>
    <n v="1114.1361829999996"/>
    <n v="1114.1361829999996"/>
    <x v="1"/>
    <x v="4"/>
    <x v="1"/>
    <x v="6"/>
    <n v="8884.2300660000001"/>
    <n v="-1.938998999999999"/>
  </r>
  <r>
    <n v="1585"/>
    <n v="640"/>
    <x v="0"/>
    <x v="0"/>
    <s v="Hanson Plc"/>
    <x v="1"/>
    <x v="8"/>
    <x v="6"/>
    <s v="Paribas London"/>
    <x v="2"/>
    <d v="2000-12-28T00:00:00"/>
    <d v="2001-08-10T00:00:00"/>
    <x v="2"/>
    <n v="5700000"/>
    <n v="-194.10168200000001"/>
    <n v="0.45"/>
    <n v="33.995863999999997"/>
    <n v="32.985900000000001"/>
    <n v="-0.51512249632290619"/>
    <n v="99.986142972314909"/>
    <n v="183.53427600000001"/>
    <x v="0"/>
    <n v="283.52041897231493"/>
    <n v="5762.9224770000001"/>
    <n v="6019.7255759999998"/>
    <n v="256.80309899999975"/>
    <n v="-26.717319972315181"/>
    <n v="8212.1645297249997"/>
    <n v="8526.9412784039996"/>
    <n v="314.77674867899987"/>
    <x v="0"/>
    <n v="-1404.907974316"/>
    <n v="4642.5787499999997"/>
    <n v="13169.520028404"/>
    <n v="19903.873624687287"/>
    <n v="286.91799867900045"/>
    <n v="286.91799867900045"/>
    <n v="314.77674867899987"/>
    <x v="3"/>
    <x v="1"/>
    <x v="1"/>
    <x v="1"/>
    <n v="2014.9962077358014"/>
    <n v="-4.8309379999999962"/>
  </r>
  <r>
    <n v="1586"/>
    <n v="643"/>
    <x v="0"/>
    <x v="0"/>
    <s v="Hays Plc"/>
    <x v="1"/>
    <x v="1"/>
    <x v="6"/>
    <s v="Paribas London"/>
    <x v="2"/>
    <d v="2000-12-28T00:00:00"/>
    <d v="2001-04-23T00:00:00"/>
    <x v="2"/>
    <n v="17000000"/>
    <n v="-105.09616"/>
    <n v="0.15"/>
    <n v="18.479364"/>
    <n v="16.905317"/>
    <n v="-0.10033311591994831"/>
    <n v="10.544625204021434"/>
    <n v="231.21432900000002"/>
    <x v="0"/>
    <n v="241.75895420402145"/>
    <n v="6473.6517899999999"/>
    <n v="6701.061095"/>
    <n v="227.40930500000013"/>
    <n v="-14.349649204021318"/>
    <n v="9224.9538007499996"/>
    <n v="9492.0530410675001"/>
    <n v="267.09924031750052"/>
    <x v="0"/>
    <n v="-760.68600607999997"/>
    <n v="0"/>
    <n v="9492.0530410675001"/>
    <n v="13576.123104650436"/>
    <n v="267.09924031750052"/>
    <n v="267.09924031750052"/>
    <n v="267.09924031750052"/>
    <x v="3"/>
    <x v="1"/>
    <x v="1"/>
    <x v="1"/>
    <n v="1665.7203635821006"/>
    <n v="-4.412662000000001"/>
  </r>
  <r>
    <n v="1069"/>
    <n v="430"/>
    <x v="0"/>
    <x v="0"/>
    <s v="Heidelberger Zement"/>
    <x v="1"/>
    <x v="8"/>
    <x v="8"/>
    <s v="LBIE"/>
    <x v="6"/>
    <d v="2000-12-18T00:00:00"/>
    <d v="2005-12-18T00:00:00"/>
    <x v="0"/>
    <n v="10000000"/>
    <n v="-4032.16914"/>
    <n v="0.55000000000000004"/>
    <n v="53.325699999999998"/>
    <n v="53.067889000000001"/>
    <n v="-0.25316774618150462"/>
    <n v="1020.8151733964157"/>
    <n v="680.89616699999999"/>
    <x v="0"/>
    <n v="1701.7113403964158"/>
    <n v="9216.6325940000006"/>
    <n v="10446.147685"/>
    <n v="1229.5150909999993"/>
    <n v="-472.19624939641653"/>
    <n v="9216.6325940000006"/>
    <n v="10446.147685"/>
    <n v="1229.5150909999993"/>
    <x v="0"/>
    <n v="-29184.84023532"/>
    <n v="13902.777778"/>
    <n v="24348.925463"/>
    <n v="3263.3069719999985"/>
    <n v="1229.5150910000011"/>
    <n v="1229.5150910000011"/>
    <n v="1229.5150909999993"/>
    <x v="1"/>
    <x v="1"/>
    <x v="1"/>
    <x v="1"/>
    <n v="12656.592881"/>
    <n v="-2.7560819999999993"/>
  </r>
  <r>
    <n v="1320"/>
    <n v="480"/>
    <x v="0"/>
    <x v="0"/>
    <s v="Heidelberger Zement"/>
    <x v="1"/>
    <x v="8"/>
    <x v="8"/>
    <s v="Portfolio ISIS"/>
    <x v="6"/>
    <d v="2001-01-05T00:00:00"/>
    <d v="2006-01-05T00:00:00"/>
    <x v="0"/>
    <n v="-10000000"/>
    <n v="4051.8241680000001"/>
    <n v="0.45"/>
    <n v="53.662956000000001"/>
    <n v="53.404885999999998"/>
    <n v="-0.25692531174358407"/>
    <n v="-1041.0161874935882"/>
    <n v="-668.45678999999996"/>
    <x v="0"/>
    <n v="-1709.4729774935881"/>
    <n v="25160.292873999999"/>
    <n v="23998.74626"/>
    <n v="-1161.546613999999"/>
    <n v="547.92636349358918"/>
    <n v="25160.292873999999"/>
    <n v="23998.74626"/>
    <n v="-1161.546613999999"/>
    <x v="0"/>
    <n v="29327.103327984005"/>
    <n v="0"/>
    <n v="23998.74626"/>
    <n v="-362.43546200000128"/>
    <n v="-1161.546613999999"/>
    <n v="-1161.546613999999"/>
    <n v="-1161.546613999999"/>
    <x v="1"/>
    <x v="1"/>
    <x v="1"/>
    <x v="1"/>
    <n v="-12791.651998000001"/>
    <n v="-2.7591900000000038"/>
  </r>
  <r>
    <n v="1509"/>
    <n v="559"/>
    <x v="0"/>
    <x v="1"/>
    <s v="Heidelberger Zement"/>
    <x v="1"/>
    <x v="8"/>
    <x v="8"/>
    <s v="Portfolio ISIS"/>
    <x v="1"/>
    <d v="2001-01-05T00:00:00"/>
    <d v="2006-01-05T00:00:00"/>
    <x v="0"/>
    <n v="10000000"/>
    <n v="-4051.8241680000001"/>
    <n v="0.45"/>
    <n v="53.662956000000001"/>
    <n v="53.404885999999998"/>
    <n v="-0.25692531174358407"/>
    <n v="1041.0161874935882"/>
    <n v="668.45678999999996"/>
    <x v="0"/>
    <n v="1709.4729774935881"/>
    <n v="-25160.292873999999"/>
    <n v="-23998.74626"/>
    <n v="1161.546613999999"/>
    <n v="-547.92636349358918"/>
    <n v="-25160.292873999999"/>
    <n v="-23998.74626"/>
    <n v="1161.546613999999"/>
    <x v="0"/>
    <n v="-29327.103327984005"/>
    <n v="0"/>
    <n v="-23998.74626"/>
    <n v="362.43546200000128"/>
    <n v="1161.546613999999"/>
    <n v="1161.546613999999"/>
    <n v="1161.546613999999"/>
    <x v="1"/>
    <x v="1"/>
    <x v="1"/>
    <x v="1"/>
    <n v="12791.651998000001"/>
    <n v="-2.7591900000000038"/>
  </r>
  <r>
    <n v="1321"/>
    <n v="481"/>
    <x v="0"/>
    <x v="0"/>
    <s v="Hilton Hotels Corp."/>
    <x v="0"/>
    <x v="6"/>
    <x v="3"/>
    <s v="Portfolio ISIS"/>
    <x v="3"/>
    <d v="2001-01-05T00:00:00"/>
    <d v="2006-01-05T00:00:00"/>
    <x v="0"/>
    <n v="-10000000"/>
    <n v="4122.5343540000003"/>
    <n v="1.55"/>
    <n v="167.02564100000001"/>
    <n v="166.21422999999999"/>
    <n v="-0.70921918472695666"/>
    <n v="-2923.7804535527512"/>
    <n v="-1624.4342940000001"/>
    <x v="0"/>
    <n v="-4548.2147475527509"/>
    <n v="10806.505735999999"/>
    <n v="7145.4963459999999"/>
    <n v="-3661.0093899999993"/>
    <n v="887.20535755275159"/>
    <n v="10806.505735999999"/>
    <n v="7145.4963459999999"/>
    <n v="-3661.0093899999993"/>
    <x v="0"/>
    <n v="51539.924493708008"/>
    <n v="0"/>
    <n v="7145.4963459999999"/>
    <n v="-83978.832013000007"/>
    <n v="-3661.0093899999993"/>
    <n v="-3661.0093899999993"/>
    <n v="-3661.0093899999993"/>
    <x v="1"/>
    <x v="0"/>
    <x v="0"/>
    <x v="0"/>
    <n v="-20382.348101"/>
    <n v="-4.0966440000000262"/>
  </r>
  <r>
    <n v="1510"/>
    <n v="560"/>
    <x v="0"/>
    <x v="1"/>
    <s v="Hilton Hotels Corp."/>
    <x v="0"/>
    <x v="6"/>
    <x v="3"/>
    <s v="Portfolio ISIS"/>
    <x v="1"/>
    <d v="2001-01-05T00:00:00"/>
    <d v="2006-01-05T00:00:00"/>
    <x v="0"/>
    <n v="10000000"/>
    <n v="-4122.5343540000003"/>
    <n v="1.55"/>
    <n v="167.02564100000001"/>
    <n v="166.21422999999999"/>
    <n v="-0.70921918472695666"/>
    <n v="2923.7804535527512"/>
    <n v="1624.4342940000001"/>
    <x v="0"/>
    <n v="4548.2147475527509"/>
    <n v="-10806.505735999999"/>
    <n v="-7145.4963459999999"/>
    <n v="3661.0093899999993"/>
    <n v="-887.20535755275159"/>
    <n v="-10806.505735999999"/>
    <n v="-7145.4963459999999"/>
    <n v="3661.0093899999993"/>
    <x v="0"/>
    <n v="-51539.924493708008"/>
    <n v="0"/>
    <n v="-7145.4963459999999"/>
    <n v="83978.832013000007"/>
    <n v="3661.0093899999993"/>
    <n v="3661.0093899999993"/>
    <n v="3661.0093899999993"/>
    <x v="1"/>
    <x v="0"/>
    <x v="0"/>
    <x v="0"/>
    <n v="20382.348101"/>
    <n v="-4.0966440000000262"/>
  </r>
  <r>
    <n v="1640"/>
    <n v="844"/>
    <x v="0"/>
    <x v="0"/>
    <s v="Hilton Hotels Corp."/>
    <x v="0"/>
    <x v="6"/>
    <x v="3"/>
    <s v="Morgan Stanley CP"/>
    <x v="3"/>
    <d v="2001-02-12T00:00:00"/>
    <d v="2006-02-12T00:00:00"/>
    <x v="0"/>
    <n v="10000000"/>
    <n v="-4222.3796970000003"/>
    <n v="1.7"/>
    <n v="167.81207800000001"/>
    <n v="167.00321299999999"/>
    <n v="-0.71638331144113776"/>
    <n v="3024.8423494986882"/>
    <n v="1636.5920429999999"/>
    <x v="0"/>
    <n v="4661.4343924986879"/>
    <n v="32609.290396"/>
    <n v="36437.818920999998"/>
    <n v="3828.5285249999979"/>
    <n v="-832.90586749868999"/>
    <n v="32609.290396"/>
    <n v="36437.818920999998"/>
    <n v="3828.5285249999979"/>
    <x v="0"/>
    <n v="-52788.190971894008"/>
    <n v="0"/>
    <n v="36437.818920999998"/>
    <n v="36437.818920999998"/>
    <n v="3828.5285249999979"/>
    <n v="3828.5285249999979"/>
    <n v="3828.5285249999979"/>
    <x v="1"/>
    <x v="0"/>
    <x v="0"/>
    <x v="0"/>
    <n v="20643.677917999998"/>
    <n v="-4.0820520000000045"/>
  </r>
  <r>
    <n v="1686"/>
    <n v="893"/>
    <x v="0"/>
    <x v="0"/>
    <s v="Hilton Hotels Corp."/>
    <x v="0"/>
    <x v="6"/>
    <x v="3"/>
    <s v="JP Morgan"/>
    <x v="3"/>
    <d v="2001-03-14T00:00:00"/>
    <d v="2005-11-15T00:00:00"/>
    <x v="0"/>
    <n v="5000000"/>
    <n v="-2010.0167609999999"/>
    <n v="1.6"/>
    <n v="165.979027"/>
    <n v="165.16600299999999"/>
    <n v="-0.69537384206218056"/>
    <n v="1397.7130777059497"/>
    <n v="799.44519000000014"/>
    <x v="0"/>
    <n v="2197.1582677059496"/>
    <n v="-7367.4301009999999"/>
    <n v="-5551.6414000000004"/>
    <n v="1815.7887009999995"/>
    <n v="-381.36956670595009"/>
    <n v="-7367.4301009999999"/>
    <n v="-5551.6414000000004"/>
    <n v="1815.7887009999995"/>
    <x v="0"/>
    <n v="-25129.229546021998"/>
    <n v="0"/>
    <n v="-5551.6414000000004"/>
    <n v="-5551.6414000000004"/>
    <n v="1815.7887009999995"/>
    <n v="1815.7887009999995"/>
    <n v="1815.7887009999995"/>
    <x v="1"/>
    <x v="0"/>
    <x v="0"/>
    <x v="0"/>
    <n v="9971.6811749999997"/>
    <n v="-4.0933109999999999"/>
  </r>
  <r>
    <n v="164"/>
    <n v="318"/>
    <x v="0"/>
    <x v="0"/>
    <s v="Hyder Plc"/>
    <x v="0"/>
    <x v="3"/>
    <x v="6"/>
    <s v="LBIE"/>
    <x v="6"/>
    <d v="2000-10-03T00:00:00"/>
    <d v="2005-01-15T00:00:00"/>
    <x v="0"/>
    <n v="10000000"/>
    <n v="-3389.1810930000001"/>
    <n v="1.45"/>
    <n v="109.041861"/>
    <n v="108.286965"/>
    <n v="-0.65587535700243005"/>
    <n v="2222.8803593172611"/>
    <n v="1377.227316"/>
    <x v="0"/>
    <n v="3600.1076753172611"/>
    <n v="152194.55119699999"/>
    <n v="155265.229968"/>
    <n v="3070.6787710000062"/>
    <n v="-529.42890431725482"/>
    <n v="152194.55119699999"/>
    <n v="155265.229968"/>
    <n v="3070.6787710000062"/>
    <x v="0"/>
    <n v="-42371.542024686001"/>
    <n v="42291.666666999998"/>
    <n v="197556.89663500001"/>
    <n v="156455.211855"/>
    <n v="3070.6787710000062"/>
    <n v="3070.6787710000062"/>
    <n v="3070.6787710000062"/>
    <x v="0"/>
    <x v="0"/>
    <x v="0"/>
    <x v="0"/>
    <n v="18471.241490999993"/>
    <n v="-4.6946350000000052"/>
  </r>
  <r>
    <n v="1322"/>
    <n v="482"/>
    <x v="0"/>
    <x v="0"/>
    <s v="Hyder Plc"/>
    <x v="0"/>
    <x v="3"/>
    <x v="6"/>
    <s v="Portfolio ISIS"/>
    <x v="6"/>
    <d v="2001-01-05T00:00:00"/>
    <d v="2006-01-05T00:00:00"/>
    <x v="0"/>
    <n v="-10000000"/>
    <n v="4170.9544839999999"/>
    <n v="1.45"/>
    <n v="125.073835"/>
    <n v="124.335255"/>
    <n v="-0.69364862164164509"/>
    <n v="-2893.1768287566388"/>
    <n v="-1695.525903"/>
    <x v="0"/>
    <n v="-4588.702731756639"/>
    <n v="-116752.671212"/>
    <n v="-120300.64978599999"/>
    <n v="-3547.9785739999934"/>
    <n v="1040.7241577566456"/>
    <n v="-116752.671212"/>
    <n v="-120300.64978599999"/>
    <n v="-3547.9785739999934"/>
    <x v="0"/>
    <n v="52145.272958968002"/>
    <n v="0"/>
    <n v="-120300.64978599999"/>
    <n v="-142323.288619"/>
    <n v="-3547.9785739999934"/>
    <n v="-3547.9785739999934"/>
    <n v="-3547.9785739999934"/>
    <x v="1"/>
    <x v="0"/>
    <x v="0"/>
    <x v="0"/>
    <n v="-23596.088287999999"/>
    <n v="-5.0576789999999932"/>
  </r>
  <r>
    <n v="1511"/>
    <n v="561"/>
    <x v="0"/>
    <x v="1"/>
    <s v="Hyder Plc"/>
    <x v="0"/>
    <x v="3"/>
    <x v="6"/>
    <s v="Portfolio ISIS"/>
    <x v="1"/>
    <d v="2001-01-05T00:00:00"/>
    <d v="2006-01-05T00:00:00"/>
    <x v="0"/>
    <n v="10000000"/>
    <n v="-4170.9544839999999"/>
    <n v="1.45"/>
    <n v="125.073835"/>
    <n v="124.335255"/>
    <n v="-0.69364862164164509"/>
    <n v="2893.1768287566388"/>
    <n v="1695.525903"/>
    <x v="0"/>
    <n v="4588.702731756639"/>
    <n v="116752.671212"/>
    <n v="120300.64978599999"/>
    <n v="3547.9785739999934"/>
    <n v="-1040.7241577566456"/>
    <n v="116752.671212"/>
    <n v="120300.64978599999"/>
    <n v="3547.9785739999934"/>
    <x v="0"/>
    <n v="-52145.272958968002"/>
    <n v="0"/>
    <n v="120300.64978599999"/>
    <n v="142323.288619"/>
    <n v="3547.9785739999934"/>
    <n v="3547.9785739999934"/>
    <n v="3547.9785739999934"/>
    <x v="1"/>
    <x v="0"/>
    <x v="0"/>
    <x v="0"/>
    <n v="23596.088287999999"/>
    <n v="-5.0576789999999932"/>
  </r>
  <r>
    <n v="1719"/>
    <n v="923"/>
    <x v="0"/>
    <x v="0"/>
    <s v="Iberdrola Sa"/>
    <x v="9"/>
    <x v="3"/>
    <x v="7"/>
    <s v="JP Morgan"/>
    <x v="9"/>
    <d v="2001-03-26T00:00:00"/>
    <d v="2004-03-26T00:00:00"/>
    <x v="0"/>
    <n v="-5000000"/>
    <n v="1325.381251"/>
    <n v="0.28000000000000003"/>
    <n v="27.603726999999999"/>
    <n v="27.46041"/>
    <n v="-0.11218696396782875"/>
    <n v="-148.69049864957279"/>
    <n v="-160.488945"/>
    <x v="0"/>
    <n v="-309.17944364957282"/>
    <n v="-860.55190600000003"/>
    <n v="-1098.522453"/>
    <n v="-237.97054700000001"/>
    <n v="71.208896649572807"/>
    <n v="-860.55190600000003"/>
    <n v="-1098.522453"/>
    <n v="-237.97054700000001"/>
    <x v="0"/>
    <m/>
    <n v="0"/>
    <n v="-1098.522453"/>
    <n v="-1098.522453"/>
    <n v="-237.97054700000001"/>
    <n v="-237.97054700000001"/>
    <n v="-237.97054700000001"/>
    <x v="4"/>
    <x v="0"/>
    <x v="1"/>
    <x v="9"/>
    <n v="-3135.2068570000001"/>
    <n v="-2.0244199999999992"/>
  </r>
  <r>
    <n v="1608"/>
    <n v="662"/>
    <x v="0"/>
    <x v="0"/>
    <s v="IBM"/>
    <x v="6"/>
    <x v="7"/>
    <x v="3"/>
    <s v="Bear Stearns"/>
    <x v="3"/>
    <d v="2001-01-17T00:00:00"/>
    <d v="2006-01-17T00:00:00"/>
    <x v="0"/>
    <n v="-10000000"/>
    <n v="4073.2308760000001"/>
    <n v="0.4"/>
    <n v="51.041007999999998"/>
    <n v="50.770926000000003"/>
    <n v="-0.25729215532023181"/>
    <n v="-1048.0103512029559"/>
    <n v="-513.92985599999997"/>
    <x v="0"/>
    <n v="-1561.9402072029559"/>
    <n v="37794.058367999998"/>
    <n v="36607.582415999997"/>
    <n v="-1186.4759520000007"/>
    <n v="375.4642552029552"/>
    <n v="37794.058367999998"/>
    <n v="36607.582415999997"/>
    <n v="-1186.4759520000007"/>
    <x v="0"/>
    <n v="16751.16197755"/>
    <n v="0"/>
    <n v="36607.582415999997"/>
    <n v="36607.582415999997"/>
    <n v="-1186.4759520000007"/>
    <n v="-1186.4759520000007"/>
    <n v="-1186.4759520000007"/>
    <x v="1"/>
    <x v="4"/>
    <x v="1"/>
    <x v="6"/>
    <n v="-5220.6052479999998"/>
    <n v="-0.95970899999999659"/>
  </r>
  <r>
    <n v="1610"/>
    <n v="818"/>
    <x v="0"/>
    <x v="0"/>
    <s v="IBM"/>
    <x v="6"/>
    <x v="7"/>
    <x v="3"/>
    <s v="JP Morgan"/>
    <x v="3"/>
    <d v="2001-01-18T00:00:00"/>
    <d v="2006-01-18T00:00:00"/>
    <x v="0"/>
    <n v="-10000000"/>
    <n v="4086.342173"/>
    <n v="0.46"/>
    <n v="51.050147000000003"/>
    <n v="50.780093999999998"/>
    <n v="-0.25726557560076996"/>
    <n v="-1051.2751712385461"/>
    <n v="-527.88253499999996"/>
    <x v="0"/>
    <n v="-1579.1577062385461"/>
    <n v="11579.423808"/>
    <n v="10343.368016"/>
    <n v="-1236.0557919999992"/>
    <n v="343.1019142385469"/>
    <n v="11579.423808"/>
    <n v="10343.368016"/>
    <n v="-1236.0557919999992"/>
    <x v="0"/>
    <n v="16805.0821864625"/>
    <n v="0"/>
    <n v="10343.368016"/>
    <n v="10343.368016"/>
    <n v="-1236.0557919999992"/>
    <n v="-1236.0557919999992"/>
    <n v="-1236.0557919999992"/>
    <x v="1"/>
    <x v="4"/>
    <x v="1"/>
    <x v="6"/>
    <n v="-5198.4212019999995"/>
    <n v="-0.95933800000000247"/>
  </r>
  <r>
    <n v="1660"/>
    <n v="871"/>
    <x v="0"/>
    <x v="0"/>
    <s v="IBM"/>
    <x v="6"/>
    <x v="7"/>
    <x v="3"/>
    <s v="JP Morgan"/>
    <x v="3"/>
    <d v="2001-03-01T00:00:00"/>
    <d v="2006-03-01T00:00:00"/>
    <x v="0"/>
    <n v="-10000000"/>
    <n v="4194.5492379999996"/>
    <n v="0.57999999999999996"/>
    <n v="51.403032000000003"/>
    <n v="51.133918999999999"/>
    <n v="-0.26267115209235248"/>
    <n v="-1101.787080853559"/>
    <n v="-545.35301699999991"/>
    <x v="0"/>
    <n v="-1647.1400978535589"/>
    <n v="-33505.569945000003"/>
    <n v="-34858.034782000002"/>
    <n v="-1352.4648369999995"/>
    <n v="294.67526085355939"/>
    <n v="-33505.569945000003"/>
    <n v="-34858.034782000002"/>
    <n v="-1352.4648369999995"/>
    <x v="0"/>
    <n v="17250.083741274997"/>
    <n v="0"/>
    <n v="-34858.034782000002"/>
    <n v="-34858.034782000002"/>
    <n v="-1352.4648369999995"/>
    <n v="-1352.4648369999995"/>
    <n v="-1352.4648369999995"/>
    <x v="1"/>
    <x v="4"/>
    <x v="1"/>
    <x v="6"/>
    <n v="-5180.9013230000019"/>
    <m/>
  </r>
  <r>
    <n v="1323"/>
    <n v="483"/>
    <x v="0"/>
    <x v="0"/>
    <s v="ICI Plc"/>
    <x v="1"/>
    <x v="0"/>
    <x v="6"/>
    <s v="Portfolio ISIS"/>
    <x v="6"/>
    <d v="2001-01-05T00:00:00"/>
    <d v="2006-01-05T00:00:00"/>
    <x v="0"/>
    <n v="-10000000"/>
    <n v="4080.2446909999999"/>
    <n v="0.7"/>
    <n v="89.249966999999998"/>
    <n v="88.674283000000003"/>
    <n v="-0.55432579708669594"/>
    <n v="-2261.7848906473341"/>
    <n v="-1093.7205509999999"/>
    <x v="0"/>
    <n v="-3355.505441647334"/>
    <n v="62157.604037999998"/>
    <n v="59694.622104000002"/>
    <n v="-2462.9819339999958"/>
    <n v="892.52350764733819"/>
    <n v="62157.604037999998"/>
    <n v="59694.622104000002"/>
    <n v="-2462.9819339999958"/>
    <x v="0"/>
    <n v="29532.811073458"/>
    <n v="0"/>
    <n v="59694.622104000002"/>
    <n v="28787.042741000001"/>
    <n v="-2462.9819339999958"/>
    <n v="-2462.9819339999958"/>
    <n v="-2462.9819339999958"/>
    <x v="1"/>
    <x v="1"/>
    <x v="1"/>
    <x v="1"/>
    <n v="-16794.453136999997"/>
    <n v="-3.5795880000000011"/>
  </r>
  <r>
    <n v="1512"/>
    <n v="562"/>
    <x v="0"/>
    <x v="1"/>
    <s v="ICI Plc"/>
    <x v="1"/>
    <x v="0"/>
    <x v="6"/>
    <s v="Portfolio ISIS"/>
    <x v="1"/>
    <d v="2001-01-05T00:00:00"/>
    <d v="2006-01-05T00:00:00"/>
    <x v="0"/>
    <n v="10000000"/>
    <n v="-4080.2446909999999"/>
    <n v="0.7"/>
    <n v="89.249966999999998"/>
    <n v="88.674283000000003"/>
    <n v="-0.55432579708669594"/>
    <n v="2261.7848906473341"/>
    <n v="1093.7205509999999"/>
    <x v="0"/>
    <n v="3355.505441647334"/>
    <n v="-62157.604037999998"/>
    <n v="-59694.622104000002"/>
    <n v="2462.9819339999958"/>
    <n v="-892.52350764733819"/>
    <n v="-62157.604037999998"/>
    <n v="-59694.622104000002"/>
    <n v="2462.9819339999958"/>
    <x v="0"/>
    <n v="-29532.811073458"/>
    <n v="0"/>
    <n v="-59694.622104000002"/>
    <n v="-28787.042741000001"/>
    <n v="2462.9819339999958"/>
    <n v="2462.9819339999958"/>
    <n v="2462.9819339999958"/>
    <x v="1"/>
    <x v="1"/>
    <x v="1"/>
    <x v="1"/>
    <n v="16794.453136999997"/>
    <m/>
  </r>
  <r>
    <n v="154"/>
    <n v="211"/>
    <x v="0"/>
    <x v="0"/>
    <s v="International Paper"/>
    <x v="1"/>
    <x v="0"/>
    <x v="3"/>
    <s v="Merrill Lynch Int"/>
    <x v="3"/>
    <d v="2000-09-25T00:00:00"/>
    <d v="2005-09-25T00:00:00"/>
    <x v="0"/>
    <n v="-10000000"/>
    <n v="3851.893196"/>
    <n v="0.64"/>
    <n v="83.945884000000007"/>
    <n v="83.322911000000005"/>
    <n v="-0.57216582705679164"/>
    <n v="-2203.9216562237684"/>
    <n v="-807.04484100000002"/>
    <x v="0"/>
    <n v="-3010.9664972237683"/>
    <n v="76736.128276999996"/>
    <n v="74208.525127999994"/>
    <n v="-2527.6031490000023"/>
    <n v="483.36334822376602"/>
    <n v="76736.128276999996"/>
    <n v="74208.525127999994"/>
    <n v="-2527.6031490000023"/>
    <x v="0"/>
    <n v="27880.002952648003"/>
    <n v="-32355.555555999999"/>
    <n v="41852.969571999995"/>
    <n v="-142732.69597099998"/>
    <n v="-2527.6031490000023"/>
    <n v="-2527.6031490000023"/>
    <n v="-2527.6031490000023"/>
    <x v="0"/>
    <x v="1"/>
    <x v="1"/>
    <x v="1"/>
    <n v="-12101.886524000001"/>
    <n v="-2.5925579999999968"/>
  </r>
  <r>
    <n v="269"/>
    <n v="406"/>
    <x v="0"/>
    <x v="0"/>
    <s v="International Paper"/>
    <x v="1"/>
    <x v="0"/>
    <x v="3"/>
    <s v="Citibank NA"/>
    <x v="3"/>
    <d v="2000-11-28T00:00:00"/>
    <d v="2005-11-28T00:00:00"/>
    <x v="0"/>
    <n v="10000000"/>
    <n v="-4008.6064299999998"/>
    <n v="0.8"/>
    <n v="84.820663999999994"/>
    <n v="84.199461999999997"/>
    <n v="-0.57933880684795247"/>
    <n v="2322.3412662792302"/>
    <n v="854.60527200000001"/>
    <x v="0"/>
    <n v="3176.9465382792305"/>
    <n v="-11956.270616"/>
    <n v="-9240.6075490000003"/>
    <n v="2715.6630669999995"/>
    <n v="-461.28347127923098"/>
    <n v="-11956.270616"/>
    <n v="-9240.6075490000003"/>
    <n v="2715.6630669999995"/>
    <x v="0"/>
    <n v="-29014.293340340002"/>
    <n v="20444.444444000001"/>
    <n v="11203.836895"/>
    <n v="150501.53850000002"/>
    <n v="2715.6630669999995"/>
    <n v="2715.6630669999995"/>
    <n v="2715.6630669999995"/>
    <x v="1"/>
    <x v="1"/>
    <x v="1"/>
    <x v="1"/>
    <n v="12406.952805000001"/>
    <n v="-2.5840809999999976"/>
  </r>
  <r>
    <n v="1324"/>
    <n v="484"/>
    <x v="0"/>
    <x v="0"/>
    <s v="International Paper"/>
    <x v="1"/>
    <x v="0"/>
    <x v="3"/>
    <s v="Portfolio ISIS"/>
    <x v="3"/>
    <d v="2001-01-05T00:00:00"/>
    <d v="2006-01-05T00:00:00"/>
    <x v="0"/>
    <n v="-10000000"/>
    <n v="4074.8781020000001"/>
    <n v="0.72"/>
    <n v="85.335769999999997"/>
    <n v="84.714854000000003"/>
    <n v="-0.58707598735269984"/>
    <n v="-2392.2630850735454"/>
    <n v="-855.94121100000007"/>
    <x v="0"/>
    <n v="-3248.2042960735453"/>
    <n v="37385.338695999999"/>
    <n v="34693.777451000002"/>
    <n v="-2691.5612449999971"/>
    <n v="556.64305107354812"/>
    <n v="37385.338695999999"/>
    <n v="34693.777451000002"/>
    <n v="-2691.5612449999971"/>
    <x v="0"/>
    <n v="29493.967702276004"/>
    <n v="0"/>
    <n v="34693.777451000002"/>
    <n v="-150294.195886"/>
    <n v="-2691.5612449999971"/>
    <n v="-2691.5612449999971"/>
    <n v="-2691.5612449999971"/>
    <x v="1"/>
    <x v="1"/>
    <x v="1"/>
    <x v="1"/>
    <n v="-12628.000708"/>
    <n v="-2.5843309999999917"/>
  </r>
  <r>
    <n v="1513"/>
    <n v="563"/>
    <x v="0"/>
    <x v="1"/>
    <s v="International Paper"/>
    <x v="1"/>
    <x v="0"/>
    <x v="3"/>
    <s v="Portfolio ISIS"/>
    <x v="1"/>
    <d v="2001-01-05T00:00:00"/>
    <d v="2006-01-05T00:00:00"/>
    <x v="0"/>
    <n v="10000000"/>
    <n v="-4074.8781020000001"/>
    <n v="0.72"/>
    <n v="85.335769999999997"/>
    <n v="84.714854000000003"/>
    <n v="-0.58707598735269984"/>
    <n v="2392.2630850735454"/>
    <n v="855.94121100000007"/>
    <x v="0"/>
    <n v="3248.2042960735453"/>
    <n v="-37385.338695999999"/>
    <n v="-34693.777451000002"/>
    <n v="2691.5612449999971"/>
    <n v="-556.64305107354812"/>
    <n v="-37385.338695999999"/>
    <n v="-34693.777451000002"/>
    <n v="2691.5612449999971"/>
    <x v="0"/>
    <n v="-29493.967702276004"/>
    <n v="0"/>
    <n v="-34693.777451000002"/>
    <n v="150294.195886"/>
    <n v="2691.5612449999971"/>
    <n v="2691.5612449999971"/>
    <n v="2691.5612449999971"/>
    <x v="1"/>
    <x v="1"/>
    <x v="1"/>
    <x v="1"/>
    <n v="12628.000708"/>
    <n v="-2.5843309999999917"/>
  </r>
  <r>
    <n v="1629"/>
    <n v="833"/>
    <x v="0"/>
    <x v="0"/>
    <s v="International Paper"/>
    <x v="1"/>
    <x v="0"/>
    <x v="3"/>
    <s v="Morgan Stanley CP"/>
    <x v="3"/>
    <d v="2001-01-26T00:00:00"/>
    <d v="2006-01-26T00:00:00"/>
    <x v="0"/>
    <n v="-10000000"/>
    <n v="4156.6222319999997"/>
    <n v="0.96"/>
    <n v="85.633415999999997"/>
    <n v="85.013504999999995"/>
    <n v="-0.58697454426768447"/>
    <n v="-2439.8314403211252"/>
    <n v="-913.09091399999988"/>
    <x v="0"/>
    <n v="-3352.9223543211251"/>
    <n v="-61017.192365000003"/>
    <n v="-63935.167973000003"/>
    <n v="-2917.9756080000006"/>
    <n v="434.94674632112446"/>
    <n v="-61017.192365000003"/>
    <n v="-63935.167973000003"/>
    <n v="-2917.9756080000006"/>
    <x v="0"/>
    <n v="30085.631715215997"/>
    <n v="0"/>
    <n v="-63935.167973000003"/>
    <n v="-63935.167973000003"/>
    <n v="-2917.9756080000006"/>
    <n v="-2917.9756080000006"/>
    <n v="-2917.9756080000006"/>
    <x v="1"/>
    <x v="1"/>
    <x v="1"/>
    <x v="1"/>
    <n v="-12687.964906000001"/>
    <n v="-2.577762000000007"/>
  </r>
  <r>
    <n v="1742"/>
    <n v="949"/>
    <x v="0"/>
    <x v="0"/>
    <s v="International Paper"/>
    <x v="1"/>
    <x v="0"/>
    <x v="3"/>
    <s v="Deutsche Bank AG NY"/>
    <x v="3"/>
    <d v="2001-04-02T00:00:00"/>
    <d v="2006-04-02T00:00:00"/>
    <x v="0"/>
    <n v="-10000000"/>
    <n v="4273.1392160000005"/>
    <n v="0.84"/>
    <n v="86.499994000000001"/>
    <n v="85.882981000000001"/>
    <n v="-0.59924137464715321"/>
    <n v="-2560.6418178544986"/>
    <n v="-885.87229500000012"/>
    <x v="0"/>
    <n v="-3446.5141128544988"/>
    <n v="10498.074992"/>
    <n v="7628.69067"/>
    <n v="-2869.3843219999999"/>
    <n v="577.12979085449888"/>
    <n v="10498.074992"/>
    <n v="7628.69067"/>
    <n v="-2869.3843219999999"/>
    <x v="0"/>
    <n v="30928.981645408006"/>
    <n v="0"/>
    <n v="7628.69067"/>
    <n v="7628.69067"/>
    <n v="-2869.3843219999999"/>
    <n v="-2869.3843219999999"/>
    <n v="-2869.3843219999999"/>
    <x v="1"/>
    <x v="1"/>
    <x v="1"/>
    <x v="1"/>
    <n v="7628.69067"/>
    <n v="85.882981000000001"/>
  </r>
  <r>
    <n v="1066"/>
    <n v="850"/>
    <x v="0"/>
    <x v="2"/>
    <s v="ISIS"/>
    <x v="9"/>
    <x v="5"/>
    <x v="4"/>
    <s v="FSA Inc"/>
    <x v="1"/>
    <d v="2000-12-22T00:00:00"/>
    <d v="2006-01-05T00:00:00"/>
    <x v="0"/>
    <n v="-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-111933.333333"/>
    <n v="-111933.333333"/>
    <n v="-111933.333333"/>
    <n v="0"/>
    <n v="0"/>
    <n v="0"/>
    <x v="1"/>
    <x v="0"/>
    <x v="1"/>
    <x v="9"/>
    <n v="0"/>
    <n v="0"/>
  </r>
  <r>
    <n v="1066"/>
    <n v="857"/>
    <x v="0"/>
    <x v="4"/>
    <s v="ISIS"/>
    <x v="9"/>
    <x v="5"/>
    <x v="4"/>
    <s v="Enron North America"/>
    <x v="1"/>
    <d v="2000-12-22T00:00:00"/>
    <d v="2006-01-05T00:00:00"/>
    <x v="0"/>
    <n v="-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-111933.333333"/>
    <n v="-111933.333333"/>
    <n v="-111933.333333"/>
    <n v="0"/>
    <n v="0"/>
    <n v="0"/>
    <x v="1"/>
    <x v="0"/>
    <x v="1"/>
    <x v="9"/>
    <n v="0"/>
    <n v="0"/>
  </r>
  <r>
    <n v="1067"/>
    <n v="856"/>
    <x v="0"/>
    <x v="3"/>
    <s v="ISIS"/>
    <x v="9"/>
    <x v="5"/>
    <x v="4"/>
    <s v="EnronCredit.com"/>
    <x v="1"/>
    <d v="2000-12-22T00:00:00"/>
    <d v="2006-01-05T00:00:00"/>
    <x v="0"/>
    <n v="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111933.333333"/>
    <n v="111933.333333"/>
    <n v="111933.333333"/>
    <n v="0"/>
    <n v="0"/>
    <n v="0"/>
    <x v="1"/>
    <x v="0"/>
    <x v="1"/>
    <x v="9"/>
    <n v="0"/>
    <n v="0"/>
  </r>
  <r>
    <n v="1070"/>
    <n v="851"/>
    <x v="0"/>
    <x v="2"/>
    <s v="ISIS"/>
    <x v="9"/>
    <x v="5"/>
    <x v="4"/>
    <s v="Ace Capital O/Seas"/>
    <x v="1"/>
    <d v="2001-01-05T00:00:00"/>
    <d v="2006-01-05T00:00:00"/>
    <x v="0"/>
    <n v="-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  <n v="0"/>
    <n v="0"/>
  </r>
  <r>
    <n v="1070"/>
    <n v="855"/>
    <x v="0"/>
    <x v="4"/>
    <s v="ISIS"/>
    <x v="9"/>
    <x v="5"/>
    <x v="4"/>
    <s v="Enron North America"/>
    <x v="1"/>
    <d v="2001-01-05T00:00:00"/>
    <d v="2006-01-05T00:00:00"/>
    <x v="0"/>
    <n v="-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  <n v="0"/>
    <n v="0"/>
  </r>
  <r>
    <n v="1071"/>
    <n v="854"/>
    <x v="0"/>
    <x v="3"/>
    <s v="ISIS"/>
    <x v="9"/>
    <x v="5"/>
    <x v="4"/>
    <s v="EnronCredit.com"/>
    <x v="1"/>
    <d v="2001-01-05T00:00:00"/>
    <d v="2006-01-05T00:00:00"/>
    <x v="0"/>
    <n v="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  <n v="0"/>
    <n v="0"/>
  </r>
  <r>
    <n v="1664"/>
    <n v="929"/>
    <x v="0"/>
    <x v="2"/>
    <s v="ISIS"/>
    <x v="9"/>
    <x v="5"/>
    <x v="4"/>
    <s v="FSA Inc"/>
    <x v="7"/>
    <d v="2001-03-02T00:00:00"/>
    <d v="2006-03-02T00:00:00"/>
    <x v="0"/>
    <n v="-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  <n v="0"/>
    <n v="0"/>
  </r>
  <r>
    <n v="1665"/>
    <n v="930"/>
    <x v="0"/>
    <x v="3"/>
    <s v="ISIS"/>
    <x v="9"/>
    <x v="5"/>
    <x v="4"/>
    <s v="EnronCredit.com"/>
    <x v="7"/>
    <d v="2001-03-02T00:00:00"/>
    <d v="2006-03-02T00:00:00"/>
    <x v="0"/>
    <n v="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  <n v="0"/>
    <n v="0"/>
  </r>
  <r>
    <n v="1666"/>
    <n v="931"/>
    <x v="0"/>
    <x v="4"/>
    <s v="ISIS"/>
    <x v="9"/>
    <x v="5"/>
    <x v="4"/>
    <s v="Enron North America"/>
    <x v="7"/>
    <d v="2001-03-02T00:00:00"/>
    <d v="2006-03-02T00:00:00"/>
    <x v="0"/>
    <n v="-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  <n v="0"/>
    <n v="0"/>
  </r>
  <r>
    <n v="1688"/>
    <n v="896"/>
    <x v="0"/>
    <x v="0"/>
    <s v="Japan"/>
    <x v="14"/>
    <x v="9"/>
    <x v="9"/>
    <s v="Bank of America"/>
    <x v="6"/>
    <d v="2001-03-16T00:00:00"/>
    <d v="2006-05-16T00:00:00"/>
    <x v="0"/>
    <n v="20000000"/>
    <n v="-8545.4243380000007"/>
    <n v="0.16"/>
    <n v="19.171043000000001"/>
    <n v="19.154254000000002"/>
    <n v="-1.6864396125798896E-2"/>
    <n v="144.1134210990748"/>
    <n v="411.646299"/>
    <x v="0"/>
    <n v="555.7597200990748"/>
    <n v="-26896.071376"/>
    <n v="-26694.670104000001"/>
    <n v="201.40127199999915"/>
    <n v="-354.35844809907564"/>
    <n v="-26896.071376"/>
    <n v="-26694.670104000001"/>
    <n v="201.40127199999915"/>
    <x v="0"/>
    <n v="-13494.934114569602"/>
    <n v="0"/>
    <n v="-26694.670104000001"/>
    <n v="-26694.670104000001"/>
    <n v="201.40127199999915"/>
    <n v="201.40127199999915"/>
    <n v="201.40127199999915"/>
    <x v="1"/>
    <x v="8"/>
    <x v="1"/>
    <x v="14"/>
    <n v="6446.5335939999968"/>
    <n v="-0.61279099999999787"/>
  </r>
  <r>
    <n v="1279"/>
    <n v="440"/>
    <x v="0"/>
    <x v="0"/>
    <s v="Koninklijke Ahold"/>
    <x v="1"/>
    <x v="1"/>
    <x v="2"/>
    <s v="Portfolio ISIS"/>
    <x v="2"/>
    <d v="2001-01-05T00:00:00"/>
    <d v="2006-01-05T00:00:00"/>
    <x v="0"/>
    <n v="-10000000"/>
    <n v="4075.5654559999998"/>
    <n v="0.56000000000000005"/>
    <n v="46.858555000000003"/>
    <n v="48.131174999999999"/>
    <n v="1.3367980216223954"/>
    <n v="5448.2078385733757"/>
    <n v="-488.74900500000001"/>
    <x v="0"/>
    <n v="4959.4588335733761"/>
    <n v="-51821.317646000003"/>
    <n v="-46693.137909999998"/>
    <n v="5128.1797360000055"/>
    <n v="168.72090242662944"/>
    <n v="-51821.317646000003"/>
    <n v="-46693.137909999998"/>
    <n v="5128.1797360000055"/>
    <x v="0"/>
    <n v="29498.942770528003"/>
    <n v="0"/>
    <n v="-46693.137909999998"/>
    <n v="-53154.446642999996"/>
    <n v="5128.1797360000055"/>
    <n v="5128.1797360000055"/>
    <n v="5128.1797360000055"/>
    <x v="1"/>
    <x v="1"/>
    <x v="1"/>
    <x v="1"/>
    <n v="-3097.7831430000006"/>
    <n v="-0.49046100000000337"/>
  </r>
  <r>
    <n v="1514"/>
    <n v="564"/>
    <x v="0"/>
    <x v="1"/>
    <s v="Koninklijke Ahold"/>
    <x v="1"/>
    <x v="1"/>
    <x v="2"/>
    <s v="Portfolio ISIS"/>
    <x v="1"/>
    <d v="2001-01-05T00:00:00"/>
    <d v="2006-01-05T00:00:00"/>
    <x v="0"/>
    <n v="10000000"/>
    <n v="-4075.5654559999998"/>
    <n v="0.56000000000000005"/>
    <n v="46.858555000000003"/>
    <n v="48.131174999999999"/>
    <n v="1.3367980216223954"/>
    <n v="-5448.2078385733757"/>
    <n v="488.74900500000001"/>
    <x v="0"/>
    <n v="-4959.4588335733761"/>
    <n v="51821.317646000003"/>
    <n v="46693.137909999998"/>
    <n v="-5128.1797360000055"/>
    <n v="-168.72090242662944"/>
    <n v="51821.317646000003"/>
    <n v="46693.137909999998"/>
    <n v="-5128.1797360000055"/>
    <x v="0"/>
    <n v="-29498.942770528003"/>
    <n v="0"/>
    <n v="46693.137909999998"/>
    <n v="53154.446642999996"/>
    <n v="-5128.1797360000055"/>
    <n v="-5128.1797360000055"/>
    <n v="-5128.1797360000055"/>
    <x v="1"/>
    <x v="1"/>
    <x v="1"/>
    <x v="1"/>
    <n v="3097.7831430000006"/>
    <n v="-0.49046100000000337"/>
  </r>
  <r>
    <n v="1605"/>
    <n v="658"/>
    <x v="0"/>
    <x v="0"/>
    <s v="Koninklijke Ahold"/>
    <x v="1"/>
    <x v="1"/>
    <x v="2"/>
    <s v="JP Morgan"/>
    <x v="2"/>
    <d v="2001-01-11T00:00:00"/>
    <d v="2006-01-11T00:00:00"/>
    <x v="0"/>
    <n v="10000000"/>
    <n v="-4094.9653749999998"/>
    <n v="0.6"/>
    <n v="46.895538000000002"/>
    <n v="48.169629999999998"/>
    <n v="1.3366242581601475"/>
    <n v="-5473.4300565508647"/>
    <n v="497.57297399999993"/>
    <x v="0"/>
    <n v="-4975.857082550865"/>
    <n v="68491.754155999995"/>
    <n v="63364.784573999998"/>
    <n v="-5126.9695819999979"/>
    <n v="-151.11249944913288"/>
    <n v="68491.754155999995"/>
    <n v="63364.784573999998"/>
    <n v="-5126.9695819999979"/>
    <x v="0"/>
    <n v="-29639.359384250001"/>
    <n v="0"/>
    <n v="63364.784573999998"/>
    <n v="63364.784573999998"/>
    <n v="-5126.9695819999979"/>
    <n v="-5126.9695819999979"/>
    <n v="-5126.9695819999979"/>
    <x v="1"/>
    <x v="1"/>
    <x v="1"/>
    <x v="1"/>
    <n v="3076.1218999999983"/>
    <n v="-0.48821500000000384"/>
  </r>
  <r>
    <n v="13"/>
    <n v="103"/>
    <x v="0"/>
    <x v="0"/>
    <s v="KPN"/>
    <x v="1"/>
    <x v="4"/>
    <x v="2"/>
    <s v="Merrill Lynch Int"/>
    <x v="2"/>
    <d v="2000-05-25T00:00:00"/>
    <d v="2005-05-25T00:00:00"/>
    <x v="0"/>
    <n v="-15000000"/>
    <n v="5251.0022929999996"/>
    <n v="0.38"/>
    <n v="239.924577"/>
    <n v="249.18542600000001"/>
    <n v="9.056496027907345"/>
    <n v="47555.681409086857"/>
    <n v="-2633.7096240000001"/>
    <x v="0"/>
    <n v="44921.971785086855"/>
    <n v="1060408"/>
    <n v="1107373"/>
    <n v="46965"/>
    <n v="2043.0282149131453"/>
    <n v="1060408"/>
    <n v="1107373"/>
    <n v="46965"/>
    <x v="0"/>
    <n v="38006.754596733997"/>
    <n v="-43858.333333000002"/>
    <n v="1063514.6666669999"/>
    <n v="459972.28813099989"/>
    <n v="46964.999999999884"/>
    <n v="46964.999999999884"/>
    <n v="46965"/>
    <x v="0"/>
    <x v="1"/>
    <x v="1"/>
    <x v="1"/>
    <n v="157563.38089099992"/>
    <n v="33.101164000000011"/>
  </r>
  <r>
    <n v="150"/>
    <n v="206"/>
    <x v="0"/>
    <x v="0"/>
    <s v="KPN"/>
    <x v="1"/>
    <x v="4"/>
    <x v="2"/>
    <s v="JP Morgan"/>
    <x v="2"/>
    <d v="2000-09-26T00:00:00"/>
    <d v="2005-09-26T00:00:00"/>
    <x v="0"/>
    <n v="15000000"/>
    <n v="-5651.3912620000001"/>
    <n v="0.51"/>
    <n v="243.341781"/>
    <n v="252.76261400000001"/>
    <n v="9.0571876802928042"/>
    <n v="-51185.711314700806"/>
    <n v="2664.0697649999997"/>
    <x v="0"/>
    <n v="-48521.641549700806"/>
    <n v="-1080200"/>
    <n v="-1131091"/>
    <n v="-50891"/>
    <n v="-2369.3584502991944"/>
    <n v="-1080200"/>
    <n v="-1131091"/>
    <n v="-50891"/>
    <x v="0"/>
    <n v="-40904.769954356008"/>
    <n v="38462.5"/>
    <n v="-1092628.5"/>
    <n v="-503273.54803099995"/>
    <n v="-50891"/>
    <n v="-50891"/>
    <n v="-50891"/>
    <x v="0"/>
    <x v="1"/>
    <x v="1"/>
    <x v="1"/>
    <n v="-150763.30449699995"/>
    <n v="30.100407000000018"/>
  </r>
  <r>
    <n v="1732"/>
    <n v="939"/>
    <x v="0"/>
    <x v="0"/>
    <s v="KPN"/>
    <x v="1"/>
    <x v="4"/>
    <x v="2"/>
    <s v="Deutsche Bank AG"/>
    <x v="2"/>
    <d v="2001-03-30T00:00:00"/>
    <d v="2006-03-30T00:00:00"/>
    <x v="1"/>
    <n v="10000000"/>
    <n v="-4524.4602700000005"/>
    <n v="2.4"/>
    <n v="248.90283400000001"/>
    <n v="258.53803199999999"/>
    <n v="9.0625292002408191"/>
    <n v="-41003.053312204465"/>
    <n v="2380.9058970000001"/>
    <x v="0"/>
    <n v="-38622.147415204468"/>
    <n v="-34228.471227000002"/>
    <n v="-73288.454452000005"/>
    <n v="-39059.983225000004"/>
    <n v="-437.83580979553517"/>
    <n v="-30189.511622214002"/>
    <n v="-64310.618781630001"/>
    <n v="-34121.107159416002"/>
    <x v="0"/>
    <n v="-32748.043434260006"/>
    <n v="0"/>
    <n v="-64310.618781630001"/>
    <n v="-64310.618781630001"/>
    <n v="-34121.107159416002"/>
    <n v="-34121.107159416002"/>
    <n v="-34121.107159416002"/>
    <x v="1"/>
    <x v="1"/>
    <x v="1"/>
    <x v="1"/>
    <n v="-64310.618781630001"/>
    <n v="258.53803199999999"/>
  </r>
  <r>
    <n v="1750"/>
    <n v="956"/>
    <x v="0"/>
    <x v="0"/>
    <s v="KPN"/>
    <x v="1"/>
    <x v="4"/>
    <x v="2"/>
    <s v="Bank of America"/>
    <x v="2"/>
    <d v="2001-04-04T00:00:00"/>
    <d v="2006-04-04T00:00:00"/>
    <x v="1"/>
    <n v="10000000"/>
    <n v="-4555.9624569999996"/>
    <n v="2.5299999999999998"/>
    <n v="249.20134400000001"/>
    <n v="258.67492900000002"/>
    <n v="9.0668426050937949"/>
    <n v="-41308.194512335402"/>
    <n v="2418.5415659999999"/>
    <x v="0"/>
    <n v="-38889.652946335402"/>
    <n v="15765.844352"/>
    <n v="-23506.856672000002"/>
    <n v="-39272.701024000002"/>
    <n v="-383.04807766459999"/>
    <n v="13905.474718464"/>
    <n v="-20627.266729679999"/>
    <n v="-34532.741448143999"/>
    <x v="0"/>
    <n v="-32976.056263765997"/>
    <n v="0"/>
    <n v="-20627.266729679999"/>
    <n v="-20627.266729679999"/>
    <n v="-34532.741448143999"/>
    <n v="-34532.741448143999"/>
    <n v="-34532.741448143999"/>
    <x v="1"/>
    <x v="1"/>
    <x v="1"/>
    <x v="1"/>
    <n v="-20627.266729679999"/>
    <n v="258.67492900000002"/>
  </r>
  <r>
    <n v="1325"/>
    <n v="485"/>
    <x v="0"/>
    <x v="0"/>
    <s v="Kroger Co."/>
    <x v="0"/>
    <x v="1"/>
    <x v="3"/>
    <s v="Portfolio ISIS"/>
    <x v="4"/>
    <d v="2001-01-05T00:00:00"/>
    <d v="2006-01-05T00:00:00"/>
    <x v="0"/>
    <n v="-10000000"/>
    <n v="4176.9262040000003"/>
    <n v="1.2"/>
    <n v="68.411254"/>
    <n v="63.344943000000001"/>
    <n v="-5.1112863673844915"/>
    <n v="-21349.465964076255"/>
    <n v="-870.82984499999998"/>
    <x v="0"/>
    <n v="-22220.295809076255"/>
    <n v="-242773.849885"/>
    <n v="-264857.98752099997"/>
    <n v="-22084.13763599997"/>
    <n v="136.15817307628458"/>
    <n v="-242773.849885"/>
    <n v="-264857.98752099997"/>
    <n v="-22084.13763599997"/>
    <x v="0"/>
    <n v="52219.931402408009"/>
    <n v="0"/>
    <n v="-264857.98752099997"/>
    <n v="-145548.69331799998"/>
    <n v="-22084.13763599997"/>
    <n v="-22084.13763599997"/>
    <n v="-22084.13763599997"/>
    <x v="1"/>
    <x v="0"/>
    <x v="0"/>
    <x v="0"/>
    <n v="-27042.27077199996"/>
    <n v="-6.0780850000000015"/>
  </r>
  <r>
    <n v="1515"/>
    <n v="565"/>
    <x v="0"/>
    <x v="1"/>
    <s v="Kroger Co."/>
    <x v="0"/>
    <x v="1"/>
    <x v="3"/>
    <s v="Portfolio ISIS"/>
    <x v="1"/>
    <d v="2001-01-05T00:00:00"/>
    <d v="2006-01-05T00:00:00"/>
    <x v="0"/>
    <n v="10000000"/>
    <n v="-4176.9262040000003"/>
    <n v="1.2"/>
    <n v="68.411254"/>
    <n v="63.344943000000001"/>
    <n v="-5.1112863673844915"/>
    <n v="21349.465964076255"/>
    <n v="870.82984499999998"/>
    <x v="0"/>
    <n v="22220.295809076255"/>
    <n v="242773.849885"/>
    <n v="264857.98752099997"/>
    <n v="22084.13763599997"/>
    <n v="-136.15817307628458"/>
    <n v="242773.849885"/>
    <n v="264857.98752099997"/>
    <n v="22084.13763599997"/>
    <x v="0"/>
    <n v="-52219.931402408009"/>
    <n v="0"/>
    <n v="264857.98752099997"/>
    <n v="145548.69331799998"/>
    <n v="22084.13763599997"/>
    <n v="22084.13763599997"/>
    <n v="22084.13763599997"/>
    <x v="1"/>
    <x v="0"/>
    <x v="0"/>
    <x v="0"/>
    <n v="27042.27077199996"/>
    <n v="-6.0780850000000015"/>
  </r>
  <r>
    <n v="161"/>
    <n v="315"/>
    <x v="0"/>
    <x v="0"/>
    <s v="L-3 Communications"/>
    <x v="15"/>
    <x v="4"/>
    <x v="3"/>
    <s v="JP Morgan"/>
    <x v="3"/>
    <d v="2000-09-19T00:00:00"/>
    <d v="2003-03-15T00:00:00"/>
    <x v="0"/>
    <n v="-3000000"/>
    <n v="528.08903699999996"/>
    <n v="3.95"/>
    <n v="676.15562699999998"/>
    <n v="672.50452199999995"/>
    <n v="-1.548417739428503"/>
    <n v="-817.70243288851498"/>
    <n v="-1644.367422"/>
    <x v="0"/>
    <n v="-2462.0698548885148"/>
    <n v="137037.24122699999"/>
    <n v="134883.699031"/>
    <n v="-2153.5421959999949"/>
    <n v="308.52765888851991"/>
    <n v="137037.24122699999"/>
    <n v="134883.699031"/>
    <n v="-2153.5421959999949"/>
    <x v="0"/>
    <n v="11293.184056245"/>
    <n v="-58262.5"/>
    <n v="76621.199030999996"/>
    <n v="-100615.61474799999"/>
    <n v="-2153.5421959999949"/>
    <n v="-2153.5421959999949"/>
    <n v="-2153.5421959999949"/>
    <x v="5"/>
    <x v="0"/>
    <x v="7"/>
    <x v="15"/>
    <n v="-8654.8903210000135"/>
    <n v="-9.254051000000004"/>
  </r>
  <r>
    <n v="251"/>
    <n v="365"/>
    <x v="1"/>
    <x v="5"/>
    <s v="L-3 Communications"/>
    <x v="15"/>
    <x v="4"/>
    <x v="3"/>
    <s v="Deutsche Bank AG"/>
    <x v="3"/>
    <d v="2000-03-10T00:00:00"/>
    <d v="2003-03-15T00:00:00"/>
    <x v="0"/>
    <n v="3000000"/>
    <n v="-528.30787200000009"/>
    <n v="3.6"/>
    <n v="688.71589800000004"/>
    <n v="684.944661"/>
    <n v="-1.5485531673721913"/>
    <n v="818.11282853326236"/>
    <n v="1620.7586609999998"/>
    <x v="0"/>
    <n v="2438.8714895332623"/>
    <n v="-158774.447388"/>
    <n v="-156642.15767399999"/>
    <n v="2132.2897140000132"/>
    <n v="-306.58177553324913"/>
    <n v="-158774.447388"/>
    <n v="-156642.15767399999"/>
    <n v="2132.2897140000132"/>
    <x v="0"/>
    <n v="-11297.863842720002"/>
    <n v="111000"/>
    <n v="-45642.157673999987"/>
    <n v="100473.662282"/>
    <n v="2132.2897140000132"/>
    <n v="2132.2897140000132"/>
    <n v="2132.2897140000132"/>
    <x v="5"/>
    <x v="0"/>
    <x v="7"/>
    <x v="15"/>
    <n v="8564.6196340000024"/>
    <n v="-9.2505449999999882"/>
  </r>
  <r>
    <n v="1594"/>
    <n v="648"/>
    <x v="1"/>
    <x v="7"/>
    <s v="L-3 Communications"/>
    <x v="15"/>
    <x v="4"/>
    <x v="3"/>
    <s v="EnronCredit.com"/>
    <x v="3"/>
    <d v="2000-03-10T00:00:00"/>
    <d v="2003-03-15T00:00:00"/>
    <x v="0"/>
    <n v="-3000000"/>
    <n v="528.30787200000009"/>
    <n v="3.6"/>
    <n v="688.71589800000004"/>
    <n v="684.944661"/>
    <n v="-1.5485531673721913"/>
    <n v="-818.11282853326236"/>
    <n v="-1620.7586609999998"/>
    <x v="0"/>
    <n v="-2438.8714895332623"/>
    <n v="158774.447388"/>
    <n v="156642.15767399999"/>
    <n v="-2132.2897140000132"/>
    <n v="306.58177553324913"/>
    <n v="158774.447388"/>
    <n v="156642.15767399999"/>
    <n v="-2132.2897140000132"/>
    <x v="0"/>
    <n v="11297.863842720002"/>
    <n v="-111000"/>
    <n v="45642.157673999987"/>
    <n v="-100473.662282"/>
    <n v="-2132.2897140000132"/>
    <n v="-2132.2897140000132"/>
    <n v="-2132.2897140000132"/>
    <x v="5"/>
    <x v="0"/>
    <x v="7"/>
    <x v="15"/>
    <n v="-8564.6196340000024"/>
    <n v="-9.2505449999999882"/>
  </r>
  <r>
    <n v="1595"/>
    <n v="649"/>
    <x v="0"/>
    <x v="8"/>
    <s v="L-3 Communications"/>
    <x v="15"/>
    <x v="4"/>
    <x v="3"/>
    <s v="Enron North America"/>
    <x v="3"/>
    <d v="2000-03-10T00:00:00"/>
    <d v="2003-03-15T00:00:00"/>
    <x v="0"/>
    <n v="3000000"/>
    <n v="-528.30787200000009"/>
    <n v="3.6"/>
    <n v="688.71589800000004"/>
    <n v="684.944661"/>
    <n v="-1.5485531673721913"/>
    <n v="818.11282853326236"/>
    <n v="1620.7586609999998"/>
    <x v="0"/>
    <n v="2438.8714895332623"/>
    <n v="-158774.447388"/>
    <n v="-156642.15767399999"/>
    <n v="2132.2897140000132"/>
    <n v="-306.58177553324913"/>
    <n v="-158774.447388"/>
    <n v="-156642.15767399999"/>
    <n v="2132.2897140000132"/>
    <x v="0"/>
    <n v="-11297.863842720002"/>
    <n v="111000"/>
    <n v="-45642.157673999987"/>
    <n v="100473.662282"/>
    <n v="2132.2897140000132"/>
    <n v="2132.2897140000132"/>
    <n v="2132.2897140000132"/>
    <x v="5"/>
    <x v="0"/>
    <x v="7"/>
    <x v="15"/>
    <n v="8564.6196340000024"/>
    <n v="-9.2505449999999882"/>
  </r>
  <r>
    <n v="1326"/>
    <n v="486"/>
    <x v="0"/>
    <x v="0"/>
    <s v="Lafarge"/>
    <x v="10"/>
    <x v="8"/>
    <x v="4"/>
    <s v="Portfolio ISIS"/>
    <x v="6"/>
    <d v="2001-01-05T00:00:00"/>
    <d v="2006-01-05T00:00:00"/>
    <x v="0"/>
    <n v="-10000000"/>
    <n v="4084.3707010000003"/>
    <n v="0.65"/>
    <n v="57.444164000000001"/>
    <n v="52.769271000000003"/>
    <n v="-4.8156670164841699"/>
    <n v="-19668.969267900029"/>
    <n v="-795.73059600000011"/>
    <x v="0"/>
    <n v="-20464.69986390003"/>
    <n v="-47366.539978000001"/>
    <n v="-67173.485000999994"/>
    <n v="-19806.945022999993"/>
    <n v="657.75484090003738"/>
    <n v="-47366.539978000001"/>
    <n v="-67173.485000999994"/>
    <n v="-19806.945022999993"/>
    <x v="0"/>
    <n v="30234.554114152503"/>
    <n v="0"/>
    <n v="-67173.485000999994"/>
    <n v="-77668.078323999987"/>
    <n v="-19806.945022999993"/>
    <n v="-19806.945022999993"/>
    <n v="-19806.945022999993"/>
    <x v="1"/>
    <x v="5"/>
    <x v="1"/>
    <x v="10"/>
    <n v="-30895.929456999991"/>
    <n v="-7.0686159999999987"/>
  </r>
  <r>
    <n v="1516"/>
    <n v="566"/>
    <x v="0"/>
    <x v="1"/>
    <s v="Lafarge"/>
    <x v="10"/>
    <x v="8"/>
    <x v="4"/>
    <s v="Portfolio ISIS"/>
    <x v="1"/>
    <d v="2001-01-05T00:00:00"/>
    <d v="2006-01-05T00:00:00"/>
    <x v="0"/>
    <n v="10000000"/>
    <n v="-4084.3707010000003"/>
    <n v="0.65"/>
    <n v="57.444164000000001"/>
    <n v="52.769271000000003"/>
    <n v="-4.8156670164841699"/>
    <n v="19668.969267900029"/>
    <n v="795.73059600000011"/>
    <x v="0"/>
    <n v="20464.69986390003"/>
    <n v="47366.539978000001"/>
    <n v="67173.485000999994"/>
    <n v="19806.945022999993"/>
    <n v="-657.75484090003738"/>
    <n v="47366.539978000001"/>
    <n v="67173.485000999994"/>
    <n v="19806.945022999993"/>
    <x v="0"/>
    <n v="-30234.554114152503"/>
    <n v="0"/>
    <n v="67173.485000999994"/>
    <n v="77668.078323999987"/>
    <n v="19806.945022999993"/>
    <n v="19806.945022999993"/>
    <n v="19806.945022999993"/>
    <x v="1"/>
    <x v="5"/>
    <x v="1"/>
    <x v="10"/>
    <n v="30895.929456999991"/>
    <n v="-7.0686159999999987"/>
  </r>
  <r>
    <n v="1603"/>
    <n v="657"/>
    <x v="0"/>
    <x v="0"/>
    <s v="Lafarge"/>
    <x v="10"/>
    <x v="8"/>
    <x v="4"/>
    <s v="JP Morgan"/>
    <x v="6"/>
    <d v="2001-01-11T00:00:00"/>
    <d v="2006-01-11T00:00:00"/>
    <x v="0"/>
    <n v="10000000"/>
    <n v="-4122.5774609999999"/>
    <n v="0.8"/>
    <n v="57.587659000000002"/>
    <n v="52.902256000000001"/>
    <n v="-4.8120874497729709"/>
    <n v="19838.203260795017"/>
    <n v="831.55770600000005"/>
    <x v="0"/>
    <n v="20669.760966795016"/>
    <n v="111875.91796599999"/>
    <n v="131998.943696"/>
    <n v="20123.025730000008"/>
    <n v="-546.73523679500795"/>
    <n v="111875.91796599999"/>
    <n v="131998.943696"/>
    <n v="20123.025730000008"/>
    <x v="0"/>
    <n v="-30517.3796550525"/>
    <n v="0"/>
    <n v="131998.943696"/>
    <n v="131998.943696"/>
    <n v="20123.025730000008"/>
    <n v="20123.025730000008"/>
    <n v="20123.025730000008"/>
    <x v="1"/>
    <x v="5"/>
    <x v="1"/>
    <x v="10"/>
    <n v="31099.256164999999"/>
    <n v="-7.0789529999999985"/>
  </r>
  <r>
    <n v="159"/>
    <n v="212"/>
    <x v="0"/>
    <x v="0"/>
    <s v="LBIE"/>
    <x v="5"/>
    <x v="2"/>
    <x v="3"/>
    <s v="JP Morgan"/>
    <x v="4"/>
    <d v="2000-09-26T00:00:00"/>
    <d v="2005-09-26T00:00:00"/>
    <x v="0"/>
    <n v="-10000000"/>
    <n v="3837.315376"/>
    <n v="0.52"/>
    <n v="79.450416000000004"/>
    <n v="74.402298000000002"/>
    <n v="-5.0982540868311501"/>
    <n v="-19563.60879815201"/>
    <n v="-909.19518900000003"/>
    <x v="0"/>
    <n v="-20472.803987152009"/>
    <n v="106912.51414"/>
    <n v="87142.659935999996"/>
    <n v="-19769.854204000003"/>
    <n v="702.94978315200569"/>
    <n v="106912.51414"/>
    <n v="87142.659935999996"/>
    <n v="-19769.854204000003"/>
    <x v="0"/>
    <n v="22093.34327732"/>
    <n v="-26144.444444000001"/>
    <n v="60998.215491999996"/>
    <n v="-83940.513950000022"/>
    <n v="-19769.854203999996"/>
    <n v="-19769.854203999996"/>
    <n v="-19769.854204000003"/>
    <x v="0"/>
    <x v="3"/>
    <x v="1"/>
    <x v="5"/>
    <n v="-35829.684524000004"/>
    <n v="-8.6929619999999943"/>
  </r>
  <r>
    <n v="221"/>
    <n v="338"/>
    <x v="0"/>
    <x v="0"/>
    <s v="LBIE"/>
    <x v="5"/>
    <x v="2"/>
    <x v="3"/>
    <s v="Merrill Lynch Int"/>
    <x v="4"/>
    <d v="2000-10-10T00:00:00"/>
    <d v="2005-10-11T00:00:00"/>
    <x v="0"/>
    <n v="-10000000"/>
    <n v="3866.7075110000001"/>
    <n v="0.51"/>
    <n v="79.856329000000002"/>
    <n v="74.807253000000003"/>
    <n v="-5.0970879865573924"/>
    <n v="-19708.948401849335"/>
    <n v="-929.68738500000006"/>
    <x v="0"/>
    <n v="-20638.635786849336"/>
    <n v="102868.428033"/>
    <n v="82963.349841000003"/>
    <n v="-19905.078192000001"/>
    <n v="733.55759484933515"/>
    <n v="102868.428033"/>
    <n v="82963.349841000003"/>
    <n v="-19905.078192000001"/>
    <x v="0"/>
    <n v="22262.568494582501"/>
    <n v="-13175"/>
    <n v="69788.349841000003"/>
    <n v="-82615.899365000005"/>
    <n v="-19905.078192000001"/>
    <n v="-19905.078192000001"/>
    <n v="-19905.078192000001"/>
    <x v="1"/>
    <x v="3"/>
    <x v="1"/>
    <x v="5"/>
    <n v="-35280.074945999993"/>
    <n v="-8.4931279999999987"/>
  </r>
  <r>
    <n v="223"/>
    <n v="339"/>
    <x v="0"/>
    <x v="0"/>
    <s v="LBIE"/>
    <x v="5"/>
    <x v="2"/>
    <x v="3"/>
    <s v="Bear Stearns"/>
    <x v="4"/>
    <d v="2000-10-12T00:00:00"/>
    <d v="2005-10-12T00:00:00"/>
    <x v="0"/>
    <n v="10000000"/>
    <n v="-3877.2574929999996"/>
    <n v="0.56999999999999995"/>
    <n v="79.884127000000007"/>
    <n v="74.835087000000001"/>
    <n v="-5.0971702017188596"/>
    <n v="19763.041357710768"/>
    <n v="943.64546400000006"/>
    <x v="0"/>
    <n v="20706.686821710769"/>
    <n v="-78013.804386999996"/>
    <n v="-58014.174358999997"/>
    <n v="19999.630028"/>
    <n v="-707.05679371076985"/>
    <n v="-78013.804386999996"/>
    <n v="-58014.174358999997"/>
    <n v="19999.630028"/>
    <x v="0"/>
    <n v="-22323.3100159475"/>
    <n v="14566.666667"/>
    <n v="-43447.507691999999"/>
    <n v="84089.638982999997"/>
    <n v="19999.630028"/>
    <n v="19999.630028"/>
    <n v="19999.630028"/>
    <x v="1"/>
    <x v="3"/>
    <x v="1"/>
    <x v="5"/>
    <n v="35309.182584000009"/>
    <n v="-8.479015000000004"/>
  </r>
  <r>
    <n v="226"/>
    <n v="342"/>
    <x v="0"/>
    <x v="0"/>
    <s v="LBIE"/>
    <x v="5"/>
    <x v="2"/>
    <x v="3"/>
    <s v="Citibank NA"/>
    <x v="4"/>
    <d v="2000-10-13T00:00:00"/>
    <d v="2005-10-13T00:00:00"/>
    <x v="0"/>
    <n v="10000000"/>
    <n v="-3882.1516549999997"/>
    <n v="0.59"/>
    <n v="79.911704999999998"/>
    <n v="74.862752"/>
    <n v="-5.0971960185609202"/>
    <n v="19788.087959315686"/>
    <n v="948.12807899999996"/>
    <x v="0"/>
    <n v="20736.216038315684"/>
    <n v="-70432.455067999996"/>
    <n v="-50395.275031999998"/>
    <n v="20037.180035999998"/>
    <n v="-699.03600231568635"/>
    <n v="-70432.455067999996"/>
    <n v="-50395.275031999998"/>
    <n v="20037.180035999998"/>
    <x v="0"/>
    <n v="-22351.4881536625"/>
    <n v="15569.444444000001"/>
    <n v="-34825.830587999997"/>
    <n v="84431.411158000003"/>
    <n v="20037.180035999998"/>
    <n v="20037.180035999998"/>
    <n v="20037.180035999998"/>
    <x v="1"/>
    <x v="3"/>
    <x v="1"/>
    <x v="5"/>
    <n v="35291.994068000015"/>
    <n v="-8.4646070000000009"/>
  </r>
  <r>
    <n v="1328"/>
    <n v="488"/>
    <x v="0"/>
    <x v="0"/>
    <s v="LBIE"/>
    <x v="5"/>
    <x v="2"/>
    <x v="3"/>
    <s v="Portfolio ISIS"/>
    <x v="0"/>
    <d v="2001-01-05T00:00:00"/>
    <d v="2006-01-05T00:00:00"/>
    <x v="0"/>
    <n v="-10000000"/>
    <n v="4086.3558040000003"/>
    <n v="0.8"/>
    <n v="82.18083"/>
    <n v="77.134269000000003"/>
    <n v="-5.0946149766946576"/>
    <n v="-20818.409479161539"/>
    <n v="-1026.1954020000001"/>
    <x v="0"/>
    <n v="-21844.60488116154"/>
    <n v="-10517.385435"/>
    <n v="-31670.929194"/>
    <n v="-21153.543759"/>
    <n v="691.06112216153997"/>
    <n v="-10517.385435"/>
    <n v="-31670.929194"/>
    <n v="-21153.543759"/>
    <x v="0"/>
    <n v="23527.193541529999"/>
    <n v="0"/>
    <n v="-31670.929194"/>
    <n v="-83148.213917000001"/>
    <n v="-21153.543759"/>
    <n v="-21153.543759"/>
    <n v="-21153.543759"/>
    <x v="1"/>
    <x v="3"/>
    <x v="1"/>
    <x v="5"/>
    <n v="-32170.109536"/>
    <n v="-7.30692599999999"/>
  </r>
  <r>
    <n v="1561"/>
    <n v="607"/>
    <x v="0"/>
    <x v="1"/>
    <s v="LBIE"/>
    <x v="5"/>
    <x v="2"/>
    <x v="3"/>
    <s v="Portfolio ISIS"/>
    <x v="1"/>
    <d v="2001-01-05T00:00:00"/>
    <d v="2006-01-05T00:00:00"/>
    <x v="0"/>
    <n v="10000000"/>
    <n v="-4086.3558040000003"/>
    <n v="0.8"/>
    <n v="82.18083"/>
    <n v="77.134269000000003"/>
    <n v="-5.0946149766946576"/>
    <n v="20818.409479161539"/>
    <n v="1026.1954020000001"/>
    <x v="0"/>
    <n v="21844.60488116154"/>
    <n v="10517.385435"/>
    <n v="31670.929194"/>
    <n v="21153.543759"/>
    <n v="-691.06112216153997"/>
    <n v="10517.385435"/>
    <n v="31670.929194"/>
    <n v="21153.543759"/>
    <x v="0"/>
    <n v="-23527.193541529999"/>
    <n v="0"/>
    <n v="31670.929194"/>
    <n v="83148.213917000001"/>
    <n v="21153.543759"/>
    <n v="21153.543759"/>
    <n v="21153.543759"/>
    <x v="1"/>
    <x v="3"/>
    <x v="1"/>
    <x v="5"/>
    <n v="32170.109536"/>
    <n v="-7.30692599999999"/>
  </r>
  <r>
    <n v="1678"/>
    <n v="886"/>
    <x v="0"/>
    <x v="0"/>
    <s v="LBIE"/>
    <x v="5"/>
    <x v="2"/>
    <x v="3"/>
    <s v="Morgan Stanley CP"/>
    <x v="4"/>
    <d v="2001-03-13T00:00:00"/>
    <d v="2001-03-19T00:00:00"/>
    <x v="0"/>
    <n v="0"/>
    <n v="0"/>
    <n v="0.74"/>
    <n v="0"/>
    <n v="0"/>
    <m/>
    <n v="-"/>
    <n v="0"/>
    <x v="0"/>
    <n v="0"/>
    <n v="0"/>
    <n v="0"/>
    <n v="0"/>
    <n v="0"/>
    <n v="0"/>
    <n v="0"/>
    <n v="0"/>
    <x v="0"/>
    <n v="0"/>
    <n v="-45499.996666999999"/>
    <n v="-45499.996666999999"/>
    <n v="-45499.996666999999"/>
    <n v="0"/>
    <n v="0"/>
    <n v="0"/>
    <x v="3"/>
    <x v="3"/>
    <x v="1"/>
    <x v="5"/>
    <n v="0"/>
    <n v="0"/>
  </r>
  <r>
    <n v="1683"/>
    <n v="891"/>
    <x v="0"/>
    <x v="0"/>
    <s v="LBIE"/>
    <x v="5"/>
    <x v="2"/>
    <x v="3"/>
    <s v="JP Morgan"/>
    <x v="4"/>
    <d v="2001-03-14T00:00:00"/>
    <d v="2003-03-14T00:00:00"/>
    <x v="0"/>
    <n v="10000000"/>
    <n v="-1783.4393830000001"/>
    <n v="0.56999999999999995"/>
    <n v="54.403840000000002"/>
    <n v="49.293748999999998"/>
    <n v="-5.2023944202131842"/>
    <n v="9278.1550949076445"/>
    <n v="606.09336900000005"/>
    <x v="0"/>
    <n v="9884.2484639076447"/>
    <n v="7980.4294879999998"/>
    <n v="17624.132947999999"/>
    <n v="9643.7034599999988"/>
    <n v="-240.54500390764588"/>
    <n v="7980.4294879999998"/>
    <n v="17624.132947999999"/>
    <n v="9643.7034599999988"/>
    <x v="0"/>
    <n v="-10268.152247622502"/>
    <n v="0"/>
    <n v="17624.132947999999"/>
    <n v="17624.132947999999"/>
    <n v="9643.7034599999988"/>
    <n v="9643.7034599999988"/>
    <n v="9643.7034599999988"/>
    <x v="5"/>
    <x v="3"/>
    <x v="1"/>
    <x v="5"/>
    <n v="22908.005244"/>
    <n v="-11.626652"/>
  </r>
  <r>
    <n v="1327"/>
    <n v="487"/>
    <x v="0"/>
    <x v="0"/>
    <s v="Legrand"/>
    <x v="10"/>
    <x v="8"/>
    <x v="4"/>
    <s v="Portfolio ISIS"/>
    <x v="6"/>
    <d v="2001-01-05T00:00:00"/>
    <d v="2006-01-05T00:00:00"/>
    <x v="0"/>
    <n v="-10000000"/>
    <n v="4081.2239789999999"/>
    <n v="0.65"/>
    <n v="54.892052"/>
    <n v="54.334094"/>
    <n v="-0.55978459101662448"/>
    <n v="-2284.6062959317555"/>
    <n v="-679.45765800000004"/>
    <x v="0"/>
    <n v="-2964.0639539317553"/>
    <n v="-58036.982817999997"/>
    <n v="-60609.614075999998"/>
    <n v="-2572.6312580000013"/>
    <n v="391.4326959317541"/>
    <n v="-58036.982817999997"/>
    <n v="-60609.614075999998"/>
    <n v="-2572.6312580000013"/>
    <x v="0"/>
    <n v="30211.260504547499"/>
    <n v="0"/>
    <n v="-60609.614075999998"/>
    <n v="-58451.683493999997"/>
    <n v="-2572.6312580000013"/>
    <n v="-2572.6312580000013"/>
    <n v="-2572.6312580000013"/>
    <x v="1"/>
    <x v="5"/>
    <x v="1"/>
    <x v="10"/>
    <n v="-13620.347808999999"/>
    <n v="-2.9568950000000029"/>
  </r>
  <r>
    <n v="1517"/>
    <n v="567"/>
    <x v="0"/>
    <x v="1"/>
    <s v="Legrand"/>
    <x v="10"/>
    <x v="8"/>
    <x v="4"/>
    <s v="Portfolio ISIS"/>
    <x v="1"/>
    <d v="2001-01-05T00:00:00"/>
    <d v="2006-01-05T00:00:00"/>
    <x v="0"/>
    <n v="10000000"/>
    <n v="-4081.2239789999999"/>
    <n v="0.65"/>
    <n v="54.892052"/>
    <n v="54.334094"/>
    <n v="-0.55978459101662448"/>
    <n v="2284.6062959317555"/>
    <n v="679.45765800000004"/>
    <x v="0"/>
    <n v="2964.0639539317553"/>
    <n v="58036.982817999997"/>
    <n v="60609.614075999998"/>
    <n v="2572.6312580000013"/>
    <n v="-391.4326959317541"/>
    <n v="58036.982817999997"/>
    <n v="60609.614075999998"/>
    <n v="2572.6312580000013"/>
    <x v="0"/>
    <n v="-30211.260504547499"/>
    <n v="0"/>
    <n v="60609.614075999998"/>
    <n v="58451.683493999997"/>
    <n v="2572.6312580000013"/>
    <n v="2572.6312580000013"/>
    <n v="2572.6312580000013"/>
    <x v="1"/>
    <x v="5"/>
    <x v="1"/>
    <x v="10"/>
    <n v="13620.347808999999"/>
    <n v="-2.9568950000000029"/>
  </r>
  <r>
    <n v="261"/>
    <n v="376"/>
    <x v="0"/>
    <x v="0"/>
    <s v="Lloyds TSB"/>
    <x v="11"/>
    <x v="2"/>
    <x v="6"/>
    <s v="Goldman Sachs"/>
    <x v="2"/>
    <d v="2000-11-08T00:00:00"/>
    <d v="2005-11-08T00:00:00"/>
    <x v="0"/>
    <n v="-20000000"/>
    <n v="7794.5335780000005"/>
    <n v="0.14000000000000001"/>
    <n v="15.181873"/>
    <n v="15.168445999999999"/>
    <n v="-8.2327035767544594E-3"/>
    <n v="-64.170084466733343"/>
    <n v="-368.83481700000004"/>
    <x v="0"/>
    <n v="-433.00490146673337"/>
    <n v="5507.8229220000003"/>
    <n v="5328.5829670000003"/>
    <n v="-179.23995500000001"/>
    <n v="253.76494646673336"/>
    <n v="5507.8229220000003"/>
    <n v="5328.5829670000003"/>
    <n v="-179.23995500000001"/>
    <x v="0"/>
    <n v="15386.409282971999"/>
    <n v="-7155.5555560000003"/>
    <n v="-1826.972589"/>
    <n v="-45216.398989999994"/>
    <n v="-179.23995500000001"/>
    <n v="-179.23995500000001"/>
    <n v="-179.23995500000001"/>
    <x v="1"/>
    <x v="6"/>
    <x v="1"/>
    <x v="11"/>
    <n v="-27542.643566000002"/>
    <n v="-3.2490710000000007"/>
  </r>
  <r>
    <n v="11"/>
    <n v="4"/>
    <x v="0"/>
    <x v="2"/>
    <s v="Lockheed Martin Cor"/>
    <x v="0"/>
    <x v="8"/>
    <x v="3"/>
    <s v="FUNB"/>
    <x v="3"/>
    <d v="2000-05-05T00:00:00"/>
    <d v="2001-12-20T00:00:00"/>
    <x v="0"/>
    <n v="25000000"/>
    <n v="-1702.505443"/>
    <n v="0.85"/>
    <n v="34.522668000000003"/>
    <n v="33.671351999999999"/>
    <n v="-0.63282476270076771"/>
    <n v="1077.3876029632404"/>
    <n v="921.20696999999996"/>
    <x v="0"/>
    <n v="1998.5945729632404"/>
    <n v="97381.128452999998"/>
    <n v="99180.023275"/>
    <n v="1798.894822000002"/>
    <n v="-199.69975096323833"/>
    <n v="97381.128452999998"/>
    <n v="99180.023275"/>
    <n v="1798.894822000002"/>
    <x v="0"/>
    <n v="-21284.723048386004"/>
    <n v="188298.61111100001"/>
    <n v="287478.63438599999"/>
    <n v="86615.964859999978"/>
    <n v="1798.894822000002"/>
    <n v="1798.894822000002"/>
    <n v="1798.894822000002"/>
    <x v="2"/>
    <x v="0"/>
    <x v="0"/>
    <x v="0"/>
    <n v="9319.4711050000042"/>
    <n v="-4.027746999999998"/>
  </r>
  <r>
    <n v="12"/>
    <n v="102"/>
    <x v="0"/>
    <x v="0"/>
    <s v="Lockheed Martin Cor"/>
    <x v="0"/>
    <x v="8"/>
    <x v="3"/>
    <s v="JP Morgan"/>
    <x v="3"/>
    <d v="2000-05-05T00:00:00"/>
    <d v="2002-05-05T00:00:00"/>
    <x v="0"/>
    <n v="-15000000"/>
    <n v="1535.797548"/>
    <n v="0.85"/>
    <n v="38.823658999999999"/>
    <n v="38.038218000000001"/>
    <n v="-0.63785659858436039"/>
    <n v="-979.61860008148096"/>
    <n v="-680.56435799999997"/>
    <x v="0"/>
    <n v="-1660.182958081481"/>
    <n v="-93865.426481999995"/>
    <n v="-95344.501629999999"/>
    <n v="-1479.0751480000035"/>
    <n v="181.10781008147751"/>
    <n v="-93865.426481999995"/>
    <n v="-95344.501629999999"/>
    <n v="-1479.0751480000035"/>
    <x v="0"/>
    <n v="19200.540945096003"/>
    <n v="-97750"/>
    <n v="-193094.50163000001"/>
    <n v="-60775.13939299999"/>
    <n v="-1479.0751480000326"/>
    <n v="-1479.0751480000326"/>
    <n v="-1479.0751480000035"/>
    <x v="2"/>
    <x v="0"/>
    <x v="0"/>
    <x v="0"/>
    <n v="-7786.3470420000085"/>
    <n v="-3.9330229999999986"/>
  </r>
  <r>
    <n v="27"/>
    <n v="123"/>
    <x v="0"/>
    <x v="3"/>
    <s v="Lockheed Martin Cor"/>
    <x v="0"/>
    <x v="8"/>
    <x v="3"/>
    <s v="EnronCredit.com"/>
    <x v="3"/>
    <d v="2000-05-05T00:00:00"/>
    <d v="2001-12-20T00:00:00"/>
    <x v="0"/>
    <n v="-25000000"/>
    <n v="1702.505443"/>
    <n v="0.85"/>
    <n v="34.522668000000003"/>
    <n v="33.671351999999999"/>
    <n v="-0.63282476270076771"/>
    <n v="-1077.3876029632404"/>
    <n v="-921.20696999999996"/>
    <x v="0"/>
    <n v="-1998.5945729632404"/>
    <n v="-97381.128452999998"/>
    <n v="-99180.023275"/>
    <n v="-1798.894822000002"/>
    <n v="199.69975096323833"/>
    <n v="-97381.128452999998"/>
    <n v="-99180.023275"/>
    <n v="-1798.894822000002"/>
    <x v="0"/>
    <n v="21284.723048386004"/>
    <n v="-188298.61111100001"/>
    <n v="-287478.63438599999"/>
    <n v="-86615.964859999978"/>
    <n v="-1798.894822000002"/>
    <n v="-1798.894822000002"/>
    <n v="-1798.894822000002"/>
    <x v="2"/>
    <x v="0"/>
    <x v="0"/>
    <x v="0"/>
    <n v="-9319.4711050000042"/>
    <n v="-4.027746999999998"/>
  </r>
  <r>
    <n v="33"/>
    <n v="124"/>
    <x v="0"/>
    <x v="4"/>
    <s v="Lockheed Martin Cor"/>
    <x v="0"/>
    <x v="8"/>
    <x v="3"/>
    <s v="Enron North America"/>
    <x v="3"/>
    <d v="2000-05-05T00:00:00"/>
    <d v="2001-12-20T00:00:00"/>
    <x v="0"/>
    <n v="25000000"/>
    <n v="-1702.505443"/>
    <n v="0.85"/>
    <n v="34.522668000000003"/>
    <n v="33.671351999999999"/>
    <n v="-0.63282476270076771"/>
    <n v="1077.3876029632404"/>
    <n v="921.20696999999996"/>
    <x v="0"/>
    <n v="1998.5945729632404"/>
    <n v="97381.128452999998"/>
    <n v="99180.023275"/>
    <n v="1798.894822000002"/>
    <n v="-199.69975096323833"/>
    <n v="97381.128452999998"/>
    <n v="99180.023275"/>
    <n v="1798.894822000002"/>
    <x v="0"/>
    <n v="-21284.723048386004"/>
    <n v="188298.61111100001"/>
    <n v="287478.63438599999"/>
    <n v="86615.964859999978"/>
    <n v="1798.894822000002"/>
    <n v="1798.894822000002"/>
    <n v="1798.894822000002"/>
    <x v="2"/>
    <x v="0"/>
    <x v="0"/>
    <x v="0"/>
    <n v="9319.4711050000042"/>
    <n v="-4.027746999999998"/>
  </r>
  <r>
    <n v="152"/>
    <n v="207"/>
    <x v="0"/>
    <x v="0"/>
    <s v="Lockheed Martin Cor"/>
    <x v="0"/>
    <x v="8"/>
    <x v="3"/>
    <s v="LBIE"/>
    <x v="3"/>
    <d v="2000-09-26T00:00:00"/>
    <d v="2001-09-26T00:00:00"/>
    <x v="0"/>
    <n v="-10000000"/>
    <n v="463.01620600000001"/>
    <n v="0.45"/>
    <n v="31.915289999999999"/>
    <n v="30.970912999999999"/>
    <n v="-0.62481837511452198"/>
    <n v="-289.3010334846108"/>
    <n v="-307.50546300000002"/>
    <x v="0"/>
    <n v="-596.80649648461076"/>
    <n v="-7267.6278970000003"/>
    <n v="-7810.1003019999998"/>
    <n v="-542.47240499999953"/>
    <n v="54.334091484611236"/>
    <n v="-7267.6278970000003"/>
    <n v="-7810.1003019999998"/>
    <n v="-542.47240499999953"/>
    <x v="0"/>
    <n v="5788.6286074120007"/>
    <n v="-22625"/>
    <n v="-30435.100301999999"/>
    <n v="-28892.717386999997"/>
    <n v="-542.47240500000044"/>
    <n v="-542.47240500000044"/>
    <n v="-542.47240499999953"/>
    <x v="3"/>
    <x v="0"/>
    <x v="0"/>
    <x v="0"/>
    <n v="-2765.538397999997"/>
    <n v="-4.139325000000003"/>
  </r>
  <r>
    <n v="1329"/>
    <n v="489"/>
    <x v="0"/>
    <x v="0"/>
    <s v="Lockheed Martin Cor"/>
    <x v="0"/>
    <x v="8"/>
    <x v="3"/>
    <s v="Portfolio ISIS"/>
    <x v="3"/>
    <d v="2001-01-05T00:00:00"/>
    <d v="2006-01-05T00:00:00"/>
    <x v="0"/>
    <n v="-10000000"/>
    <n v="4038.3561149999996"/>
    <n v="0.52"/>
    <n v="71.919985999999994"/>
    <n v="71.241175999999996"/>
    <n v="-0.67542623306935989"/>
    <n v="-2727.6116585470645"/>
    <n v="-800.95468800000003"/>
    <x v="0"/>
    <n v="-3528.5663465470643"/>
    <n v="70210.573753000004"/>
    <n v="67346.781386000002"/>
    <n v="-2863.7923670000018"/>
    <n v="664.77397954706248"/>
    <n v="70210.573753000004"/>
    <n v="67346.781386000002"/>
    <n v="-2863.7923670000018"/>
    <x v="0"/>
    <n v="50487.528149729995"/>
    <n v="0"/>
    <n v="67346.781386000002"/>
    <n v="-27910.354424000005"/>
    <n v="-2863.7923670000018"/>
    <n v="-2863.7923670000018"/>
    <n v="-2863.7923670000018"/>
    <x v="1"/>
    <x v="0"/>
    <x v="0"/>
    <x v="0"/>
    <n v="-14116.207593999992"/>
    <n v="-2.9828660000000013"/>
  </r>
  <r>
    <n v="1518"/>
    <n v="568"/>
    <x v="0"/>
    <x v="1"/>
    <s v="Lockheed Martin Cor"/>
    <x v="0"/>
    <x v="8"/>
    <x v="3"/>
    <s v="Portfolio ISIS"/>
    <x v="1"/>
    <d v="2001-01-05T00:00:00"/>
    <d v="2006-01-05T00:00:00"/>
    <x v="0"/>
    <n v="10000000"/>
    <n v="-4038.3561149999996"/>
    <n v="0.52"/>
    <n v="71.919985999999994"/>
    <n v="71.241175999999996"/>
    <n v="-0.67542623306935989"/>
    <n v="2727.6116585470645"/>
    <n v="800.95468800000003"/>
    <x v="0"/>
    <n v="3528.5663465470643"/>
    <n v="-70210.573753000004"/>
    <n v="-67346.781386000002"/>
    <n v="2863.7923670000018"/>
    <n v="-664.77397954706248"/>
    <n v="-70210.573753000004"/>
    <n v="-67346.781386000002"/>
    <n v="2863.7923670000018"/>
    <x v="0"/>
    <n v="-50487.528149729995"/>
    <n v="0"/>
    <n v="-67346.781386000002"/>
    <n v="27910.354424000005"/>
    <n v="2863.7923670000018"/>
    <n v="2863.7923670000018"/>
    <n v="2863.7923670000018"/>
    <x v="1"/>
    <x v="0"/>
    <x v="0"/>
    <x v="0"/>
    <n v="14116.207593999992"/>
    <n v="-2.9828660000000013"/>
  </r>
  <r>
    <n v="255"/>
    <n v="369"/>
    <x v="2"/>
    <x v="10"/>
    <s v="Loews Corp"/>
    <x v="2"/>
    <x v="2"/>
    <x v="3"/>
    <s v="Deutsche Bank AG"/>
    <x v="0"/>
    <d v="2000-07-19T00:00:00"/>
    <d v="2005-07-19T00:00:00"/>
    <x v="0"/>
    <n v="-4000000"/>
    <n v="1532.5304409999999"/>
    <n v="1.75"/>
    <n v="110.80402599999999"/>
    <n v="63.989553999999998"/>
    <n v="-47.377517095945933"/>
    <n v="-72607.487168535052"/>
    <n v="-538.12733400000002"/>
    <x v="0"/>
    <n v="-73145.614502535056"/>
    <n v="-110805.052212"/>
    <n v="-183834.00544499999"/>
    <n v="-73028.953232999993"/>
    <n v="116.66126953506318"/>
    <n v="-110805.052212"/>
    <n v="-183834.00544499999"/>
    <n v="-73028.953232999993"/>
    <x v="0"/>
    <n v="4537.8226358009997"/>
    <n v="-35777.777778000003"/>
    <n v="-219611.78322300001"/>
    <n v="-122764.649172"/>
    <n v="-73028.953233000007"/>
    <n v="-73028.953233000007"/>
    <n v="-73028.953232999993"/>
    <x v="0"/>
    <x v="2"/>
    <x v="1"/>
    <x v="2"/>
    <n v="-77718.395030000014"/>
    <n v="-49.450305999999998"/>
  </r>
  <r>
    <n v="1706"/>
    <n v="911"/>
    <x v="0"/>
    <x v="0"/>
    <s v="M &amp; S Finance Plc"/>
    <x v="9"/>
    <x v="6"/>
    <x v="6"/>
    <s v="NAB"/>
    <x v="2"/>
    <d v="2001-03-20T00:00:00"/>
    <d v="2006-02-16T00:00:00"/>
    <x v="0"/>
    <n v="-10000000"/>
    <n v="4137.1702089999999"/>
    <n v="0.52"/>
    <n v="55.291178000000002"/>
    <n v="55.237960000000001"/>
    <n v="-3.5519222761263895E-2"/>
    <n v="-146.94907025473572"/>
    <n v="-544.35681"/>
    <x v="0"/>
    <n v="-691.30588025473571"/>
    <n v="11985.958655"/>
    <n v="11631.403614999999"/>
    <n v="-354.5550400000011"/>
    <n v="336.75084025473461"/>
    <n v="11985.958655"/>
    <n v="11631.403614999999"/>
    <n v="-354.5550400000011"/>
    <x v="0"/>
    <m/>
    <n v="0"/>
    <n v="11631.403614999999"/>
    <n v="11631.403614999999"/>
    <n v="-354.5550400000011"/>
    <n v="-354.5550400000011"/>
    <n v="-354.5550400000011"/>
    <x v="1"/>
    <x v="0"/>
    <x v="1"/>
    <x v="9"/>
    <n v="-8631.2103730000017"/>
    <n v="-1.7242199999999954"/>
  </r>
  <r>
    <n v="1330"/>
    <n v="490"/>
    <x v="0"/>
    <x v="0"/>
    <s v="Mannesmann Ag"/>
    <x v="5"/>
    <x v="8"/>
    <x v="8"/>
    <s v="Portfolio ISIS"/>
    <x v="2"/>
    <d v="2001-01-05T00:00:00"/>
    <d v="2006-01-05T00:00:00"/>
    <x v="0"/>
    <n v="-10000000"/>
    <n v="4068.6817550000001"/>
    <n v="0.52"/>
    <n v="55.773122999999998"/>
    <n v="55.230815999999997"/>
    <n v="-0.54471969556090183"/>
    <n v="-2216.2910869177958"/>
    <n v="-737.38045199999999"/>
    <x v="0"/>
    <n v="-2953.6715389177957"/>
    <n v="3010.031966"/>
    <n v="622.06548099999998"/>
    <n v="-2387.9664849999999"/>
    <n v="565.70505391779579"/>
    <n v="3010.031966"/>
    <n v="622.06548099999998"/>
    <n v="-2387.9664849999999"/>
    <x v="0"/>
    <n v="23425.435204412501"/>
    <n v="0"/>
    <n v="622.06548099999998"/>
    <n v="-5549.821105"/>
    <n v="-2387.9664849999999"/>
    <n v="-2387.9664849999999"/>
    <n v="-2387.9664849999999"/>
    <x v="1"/>
    <x v="3"/>
    <x v="1"/>
    <x v="5"/>
    <n v="-37152.42671"/>
    <n v="-8.651212000000001"/>
  </r>
  <r>
    <n v="1519"/>
    <n v="569"/>
    <x v="0"/>
    <x v="1"/>
    <s v="Mannesmann Ag"/>
    <x v="5"/>
    <x v="8"/>
    <x v="8"/>
    <s v="Portfolio ISIS"/>
    <x v="1"/>
    <d v="2001-01-05T00:00:00"/>
    <d v="2006-01-05T00:00:00"/>
    <x v="0"/>
    <n v="10000000"/>
    <n v="-4068.6817550000001"/>
    <n v="0.52"/>
    <n v="55.773122999999998"/>
    <n v="55.230815999999997"/>
    <n v="-0.54471969556090183"/>
    <n v="2216.2910869177958"/>
    <n v="737.38045199999999"/>
    <x v="0"/>
    <n v="2953.6715389177957"/>
    <n v="-3010.031966"/>
    <n v="-622.06548099999998"/>
    <n v="2387.9664849999999"/>
    <n v="-565.70505391779579"/>
    <n v="-3010.031966"/>
    <n v="-622.06548099999998"/>
    <n v="2387.9664849999999"/>
    <x v="0"/>
    <n v="-23425.435204412501"/>
    <n v="0"/>
    <n v="-622.06548099999998"/>
    <n v="5549.821105"/>
    <n v="2387.9664849999999"/>
    <n v="2387.9664849999999"/>
    <n v="2387.9664849999999"/>
    <x v="1"/>
    <x v="3"/>
    <x v="1"/>
    <x v="5"/>
    <n v="37152.42671"/>
    <n v="-8.651212000000001"/>
  </r>
  <r>
    <n v="1626"/>
    <n v="826"/>
    <x v="0"/>
    <x v="0"/>
    <s v="Mannesmann Ag"/>
    <x v="5"/>
    <x v="8"/>
    <x v="8"/>
    <s v="Goldman Sachs"/>
    <x v="2"/>
    <d v="2001-01-22T00:00:00"/>
    <d v="2006-01-22T00:00:00"/>
    <x v="0"/>
    <n v="10000000"/>
    <n v="-4147.9365509999998"/>
    <n v="0.76"/>
    <n v="56.154904000000002"/>
    <n v="55.612825000000001"/>
    <n v="-0.54458089779643482"/>
    <n v="2258.8870109462273"/>
    <n v="795.36141599999996"/>
    <x v="0"/>
    <n v="3054.2484269462275"/>
    <n v="98298.649093999993"/>
    <n v="100910.60328"/>
    <n v="2611.9541860000027"/>
    <n v="-442.29424094622482"/>
    <n v="98298.649093999993"/>
    <n v="100910.60328"/>
    <n v="2611.9541860000027"/>
    <x v="0"/>
    <n v="-23881.744692382497"/>
    <n v="0"/>
    <n v="100910.60328"/>
    <n v="100910.60328"/>
    <n v="2611.9541860000027"/>
    <n v="2611.9541860000027"/>
    <n v="2611.9541860000027"/>
    <x v="1"/>
    <x v="3"/>
    <x v="1"/>
    <x v="5"/>
    <n v="37211.322628999995"/>
    <n v="-8.427779000000001"/>
  </r>
  <r>
    <n v="1331"/>
    <n v="491"/>
    <x v="0"/>
    <x v="0"/>
    <s v="Manpower Inc."/>
    <x v="1"/>
    <x v="1"/>
    <x v="3"/>
    <s v="Portfolio ISIS"/>
    <x v="5"/>
    <d v="2001-01-05T00:00:00"/>
    <d v="2006-01-05T00:00:00"/>
    <x v="0"/>
    <n v="-10000000"/>
    <n v="4076.7589130000001"/>
    <n v="0.78"/>
    <n v="80.902732999999998"/>
    <n v="80.283368999999993"/>
    <n v="-0.58980799851703225"/>
    <n v="-2404.505014913002"/>
    <n v="-741.15044999999998"/>
    <x v="0"/>
    <n v="-3145.6554649130021"/>
    <n v="-7047.6340010000004"/>
    <n v="-9818.8781940000008"/>
    <n v="-2771.2441930000005"/>
    <n v="374.41127191300166"/>
    <n v="-7047.6340010000004"/>
    <n v="-9818.8781940000008"/>
    <n v="-2771.2441930000005"/>
    <x v="0"/>
    <n v="29507.581012294002"/>
    <n v="0"/>
    <n v="-9818.8781940000008"/>
    <n v="-70933.797714"/>
    <n v="-2771.2441930000005"/>
    <n v="-2771.2441930000005"/>
    <n v="-2771.2441930000005"/>
    <x v="1"/>
    <x v="1"/>
    <x v="1"/>
    <x v="1"/>
    <n v="-13273.843770000001"/>
    <n v="-2.7563490000000002"/>
  </r>
  <r>
    <n v="1562"/>
    <n v="608"/>
    <x v="0"/>
    <x v="1"/>
    <s v="Manpower Inc."/>
    <x v="1"/>
    <x v="1"/>
    <x v="3"/>
    <s v="Portfolio ISIS"/>
    <x v="1"/>
    <d v="2001-01-05T00:00:00"/>
    <d v="2006-01-05T00:00:00"/>
    <x v="0"/>
    <n v="10000000"/>
    <n v="-4076.7589130000001"/>
    <n v="0.78"/>
    <n v="80.902732999999998"/>
    <n v="80.283368999999993"/>
    <n v="-0.58980799851703225"/>
    <n v="2404.505014913002"/>
    <n v="741.15044999999998"/>
    <x v="0"/>
    <n v="3145.6554649130021"/>
    <n v="7047.6340010000004"/>
    <n v="9818.8781940000008"/>
    <n v="2771.2441930000005"/>
    <n v="-374.41127191300166"/>
    <n v="7047.6340010000004"/>
    <n v="9818.8781940000008"/>
    <n v="2771.2441930000005"/>
    <x v="0"/>
    <n v="-29507.581012294002"/>
    <n v="0"/>
    <n v="9818.8781940000008"/>
    <n v="70933.797714"/>
    <n v="2771.2441930000005"/>
    <n v="2771.2441930000005"/>
    <n v="2771.2441930000005"/>
    <x v="1"/>
    <x v="1"/>
    <x v="1"/>
    <x v="1"/>
    <n v="13273.843770000001"/>
    <n v="-2.7563490000000002"/>
  </r>
  <r>
    <n v="1731"/>
    <n v="938"/>
    <x v="0"/>
    <x v="0"/>
    <s v="Marconi Plc"/>
    <x v="9"/>
    <x v="4"/>
    <x v="6"/>
    <s v="Merrill Lynch Int"/>
    <x v="2"/>
    <d v="2001-03-30T00:00:00"/>
    <d v="2006-03-30T00:00:00"/>
    <x v="1"/>
    <n v="10000000"/>
    <n v="-4416.2269420000002"/>
    <n v="1.35"/>
    <n v="139.372736"/>
    <n v="138.692508"/>
    <n v="-0.52197844554377659"/>
    <n v="2305.1752743537063"/>
    <n v="1677.3498210000002"/>
    <x v="0"/>
    <n v="3982.5250953537065"/>
    <n v="-17236.870305"/>
    <n v="-13956.680109999999"/>
    <n v="3280.190195000001"/>
    <n v="-702.33490035370551"/>
    <n v="-15202.919609010001"/>
    <n v="-12246.986796524998"/>
    <n v="2955.9328124850035"/>
    <x v="0"/>
    <m/>
    <n v="0"/>
    <n v="-12246.986796524998"/>
    <n v="-12246.986796524998"/>
    <n v="2955.9328124850035"/>
    <n v="2955.9328124850035"/>
    <n v="2955.9328124850035"/>
    <x v="1"/>
    <x v="0"/>
    <x v="1"/>
    <x v="9"/>
    <n v="-12246.986796524998"/>
    <n v="138.692508"/>
  </r>
  <r>
    <n v="46"/>
    <n v="146"/>
    <x v="0"/>
    <x v="0"/>
    <s v="Marks &amp; Spencer PLC"/>
    <x v="2"/>
    <x v="6"/>
    <x v="6"/>
    <s v="JP Morgan"/>
    <x v="2"/>
    <d v="2000-08-16T00:00:00"/>
    <d v="2005-08-16T00:00:00"/>
    <x v="0"/>
    <n v="-10000000"/>
    <n v="3736.1790680000004"/>
    <n v="0.33"/>
    <n v="52.496555000000001"/>
    <n v="52.450682"/>
    <n v="-1.639404557578944E-2"/>
    <n v="-61.251089920102523"/>
    <n v="-562.10254199999997"/>
    <x v="0"/>
    <n v="-623.35363192010254"/>
    <n v="71532.860062000007"/>
    <n v="71332.000746000005"/>
    <n v="-200.85931600000185"/>
    <n v="422.49431592010069"/>
    <n v="71532.860062000007"/>
    <n v="71332.000746000005"/>
    <n v="-200.85931600000185"/>
    <x v="0"/>
    <n v="11062.826220348001"/>
    <n v="-16866.666667000001"/>
    <n v="54465.334079000007"/>
    <n v="-68196.606700000004"/>
    <n v="-200.85931600000185"/>
    <n v="-200.85931600000185"/>
    <n v="-200.85931600000185"/>
    <x v="0"/>
    <x v="2"/>
    <x v="1"/>
    <x v="2"/>
    <n v="-1932.713877999995"/>
    <n v="-0.17681699999999978"/>
  </r>
  <r>
    <n v="239"/>
    <n v="354"/>
    <x v="0"/>
    <x v="0"/>
    <s v="Marks &amp; Spencer PLC"/>
    <x v="2"/>
    <x v="6"/>
    <x v="6"/>
    <s v="WLB"/>
    <x v="2"/>
    <d v="2000-10-23T00:00:00"/>
    <d v="2005-08-16T00:00:00"/>
    <x v="0"/>
    <n v="10000000"/>
    <n v="-3773.7506649999996"/>
    <n v="0.62"/>
    <n v="52.496555000000001"/>
    <n v="52.450682"/>
    <n v="-1.6311798376016907E-2"/>
    <n v="61.556659968839718"/>
    <n v="621.63984600000003"/>
    <x v="0"/>
    <n v="683.1965059688398"/>
    <n v="44840.115432999999"/>
    <n v="45227.208121000003"/>
    <n v="387.09268800000427"/>
    <n v="-296.10381796883553"/>
    <n v="44840.115432999999"/>
    <n v="45227.208121000003"/>
    <n v="387.09268800000427"/>
    <x v="0"/>
    <n v="-11174.075719064997"/>
    <n v="19977.777778"/>
    <n v="65204.985899000007"/>
    <n v="73309.755469000011"/>
    <n v="387.09268800000427"/>
    <n v="387.09268800000427"/>
    <n v="387.09268800000427"/>
    <x v="0"/>
    <x v="2"/>
    <x v="1"/>
    <x v="2"/>
    <n v="1822.9113240000006"/>
    <n v="-0.17681699999999978"/>
  </r>
  <r>
    <n v="1332"/>
    <n v="492"/>
    <x v="0"/>
    <x v="0"/>
    <s v="Marriott Intl Inc."/>
    <x v="1"/>
    <x v="6"/>
    <x v="3"/>
    <s v="Portfolio ISIS"/>
    <x v="3"/>
    <d v="2001-01-05T00:00:00"/>
    <d v="2006-01-05T00:00:00"/>
    <x v="0"/>
    <n v="-10000000"/>
    <n v="4049.8726040000001"/>
    <n v="0.65"/>
    <n v="74.983644999999996"/>
    <n v="74.376655"/>
    <n v="-0.59303339685057621"/>
    <n v="-2401.7097071622084"/>
    <n v="-838.38447300000007"/>
    <x v="0"/>
    <n v="-3240.0941801622084"/>
    <n v="25648.243103000001"/>
    <n v="22990.657614"/>
    <n v="-2657.585489000001"/>
    <n v="582.50869116220747"/>
    <n v="25648.243103000001"/>
    <n v="22990.657614"/>
    <n v="-2657.585489000001"/>
    <x v="0"/>
    <n v="29312.977907752003"/>
    <n v="0"/>
    <n v="22990.657614"/>
    <n v="-64044.901589000001"/>
    <n v="-2657.585489000001"/>
    <n v="-2657.585489000001"/>
    <n v="-2657.585489000001"/>
    <x v="1"/>
    <x v="1"/>
    <x v="1"/>
    <x v="1"/>
    <n v="-11510.193189000001"/>
    <n v="-2.345554000000007"/>
  </r>
  <r>
    <n v="1563"/>
    <n v="609"/>
    <x v="0"/>
    <x v="1"/>
    <s v="Marriott Intl Inc."/>
    <x v="1"/>
    <x v="6"/>
    <x v="3"/>
    <s v="Portfolio ISIS"/>
    <x v="1"/>
    <d v="2001-01-05T00:00:00"/>
    <d v="2006-01-05T00:00:00"/>
    <x v="0"/>
    <n v="10000000"/>
    <n v="-4049.8726040000001"/>
    <n v="0.65"/>
    <n v="74.983644999999996"/>
    <n v="74.376655"/>
    <n v="-0.59303339685057621"/>
    <n v="2401.7097071622084"/>
    <n v="838.38447300000007"/>
    <x v="0"/>
    <n v="3240.0941801622084"/>
    <n v="-25648.243103000001"/>
    <n v="-22990.657614"/>
    <n v="2657.585489000001"/>
    <n v="-582.50869116220747"/>
    <n v="-25648.243103000001"/>
    <n v="-22990.657614"/>
    <n v="2657.585489000001"/>
    <x v="0"/>
    <n v="-29312.977907752003"/>
    <n v="0"/>
    <n v="-22990.657614"/>
    <n v="64044.901589000001"/>
    <n v="2657.585489000001"/>
    <n v="2657.585489000001"/>
    <n v="2657.585489000001"/>
    <x v="1"/>
    <x v="1"/>
    <x v="1"/>
    <x v="1"/>
    <n v="11510.193189000001"/>
    <n v="-2.345554000000007"/>
  </r>
  <r>
    <n v="1333"/>
    <n v="493"/>
    <x v="0"/>
    <x v="0"/>
    <s v="Mattel Inc."/>
    <x v="4"/>
    <x v="6"/>
    <x v="3"/>
    <s v="Portfolio ISIS"/>
    <x v="4"/>
    <d v="2001-01-05T00:00:00"/>
    <d v="2006-01-05T00:00:00"/>
    <x v="0"/>
    <n v="-10000000"/>
    <n v="4380.521471"/>
    <n v="3.3"/>
    <n v="217.96599000000001"/>
    <n v="217.71256099999999"/>
    <n v="-0.16192053847427351"/>
    <n v="-709.29639538243669"/>
    <n v="-2986.9550249999998"/>
    <x v="0"/>
    <n v="-3696.2514203824367"/>
    <n v="-526005.972725"/>
    <n v="-528506.68697599997"/>
    <n v="-2500.7142509999685"/>
    <n v="1195.5371693824682"/>
    <n v="-526005.972725"/>
    <n v="-528506.68697599997"/>
    <n v="-2500.7142509999685"/>
    <x v="0"/>
    <n v="43235.746918770004"/>
    <n v="0"/>
    <n v="-528506.68697599997"/>
    <n v="-643279.97544399998"/>
    <n v="-2500.7142509999685"/>
    <n v="-2500.7142509999685"/>
    <n v="-2500.7142509999685"/>
    <x v="1"/>
    <x v="0"/>
    <x v="3"/>
    <x v="4"/>
    <n v="-23612.062534999975"/>
    <n v="-4.6160990000000197"/>
  </r>
  <r>
    <n v="1564"/>
    <n v="610"/>
    <x v="0"/>
    <x v="1"/>
    <s v="Mattel Inc."/>
    <x v="4"/>
    <x v="6"/>
    <x v="3"/>
    <s v="Portfolio ISIS"/>
    <x v="1"/>
    <d v="2001-01-05T00:00:00"/>
    <d v="2006-01-05T00:00:00"/>
    <x v="0"/>
    <n v="10000000"/>
    <n v="-4380.521471"/>
    <n v="3.3"/>
    <n v="217.96599000000001"/>
    <n v="217.71256099999999"/>
    <n v="-0.16192053847427351"/>
    <n v="709.29639538243669"/>
    <n v="2986.9550249999998"/>
    <x v="0"/>
    <n v="3696.2514203824367"/>
    <n v="526005.972725"/>
    <n v="528506.68697599997"/>
    <n v="2500.7142509999685"/>
    <n v="-1195.5371693824682"/>
    <n v="526005.972725"/>
    <n v="528506.68697599997"/>
    <n v="2500.7142509999685"/>
    <x v="0"/>
    <n v="-43235.746918770004"/>
    <n v="0"/>
    <n v="528506.68697599997"/>
    <n v="643279.97544399998"/>
    <n v="2500.7142509999685"/>
    <n v="2500.7142509999685"/>
    <n v="2500.7142509999685"/>
    <x v="1"/>
    <x v="0"/>
    <x v="3"/>
    <x v="4"/>
    <n v="23612.062534999975"/>
    <n v="-4.6160990000000197"/>
  </r>
  <r>
    <n v="1334"/>
    <n v="494"/>
    <x v="0"/>
    <x v="0"/>
    <s v="Mbia Inc."/>
    <x v="11"/>
    <x v="2"/>
    <x v="3"/>
    <s v="Portfolio ISIS"/>
    <x v="4"/>
    <d v="2001-01-05T00:00:00"/>
    <d v="2006-01-05T00:00:00"/>
    <x v="0"/>
    <n v="-10000000"/>
    <n v="4019.9113870000001"/>
    <n v="0.3"/>
    <n v="57.308422999999998"/>
    <n v="57.266416"/>
    <n v="-3.9725313441267777E-2"/>
    <n v="-159.69223985469651"/>
    <n v="-762.44916599999999"/>
    <x v="0"/>
    <n v="-922.14140585469647"/>
    <n v="106799.56669199999"/>
    <n v="106669.32584799999"/>
    <n v="-130.24084399999992"/>
    <n v="791.90056185469655"/>
    <n v="106799.56669199999"/>
    <n v="106669.32584799999"/>
    <n v="-130.24084399999992"/>
    <x v="0"/>
    <n v="7935.3050779380001"/>
    <n v="0"/>
    <n v="106669.32584799999"/>
    <n v="90373.648149999994"/>
    <n v="-130.24084399999992"/>
    <n v="-130.24084399999992"/>
    <n v="-130.24084399999992"/>
    <x v="1"/>
    <x v="6"/>
    <x v="1"/>
    <x v="11"/>
    <n v="-49415.968547000011"/>
    <n v="-11.561024999999994"/>
  </r>
  <r>
    <n v="1565"/>
    <n v="611"/>
    <x v="0"/>
    <x v="1"/>
    <s v="Mbia Inc."/>
    <x v="11"/>
    <x v="2"/>
    <x v="3"/>
    <s v="Portfolio ISIS"/>
    <x v="1"/>
    <d v="2001-01-05T00:00:00"/>
    <d v="2006-01-05T00:00:00"/>
    <x v="0"/>
    <n v="10000000"/>
    <n v="-4019.9113870000001"/>
    <n v="0.3"/>
    <n v="57.308422999999998"/>
    <n v="57.266416"/>
    <n v="-3.9725313441267777E-2"/>
    <n v="159.69223985469651"/>
    <n v="762.44916599999999"/>
    <x v="0"/>
    <n v="922.14140585469647"/>
    <n v="-106799.56669199999"/>
    <n v="-106669.32584799999"/>
    <n v="130.24084399999992"/>
    <n v="-791.90056185469655"/>
    <n v="-106799.56669199999"/>
    <n v="-106669.32584799999"/>
    <n v="130.24084399999992"/>
    <x v="0"/>
    <n v="-7935.3050779380001"/>
    <n v="0"/>
    <n v="-106669.32584799999"/>
    <n v="-90373.648149999994"/>
    <n v="130.24084399999992"/>
    <n v="130.24084399999992"/>
    <n v="130.24084399999992"/>
    <x v="1"/>
    <x v="6"/>
    <x v="1"/>
    <x v="11"/>
    <n v="49415.968547000011"/>
    <n v="-11.561024999999994"/>
  </r>
  <r>
    <n v="1335"/>
    <n v="495"/>
    <x v="0"/>
    <x v="0"/>
    <s v="Mbna Corp."/>
    <x v="4"/>
    <x v="2"/>
    <x v="3"/>
    <s v="Portfolio ISIS"/>
    <x v="4"/>
    <d v="2001-01-05T00:00:00"/>
    <d v="2006-01-05T00:00:00"/>
    <x v="0"/>
    <n v="-10000000"/>
    <n v="4192.4139329999998"/>
    <n v="1.6"/>
    <n v="117.02529800000001"/>
    <n v="116.89582"/>
    <n v="-7.9701178882083792E-2"/>
    <n v="-334.14033282177343"/>
    <n v="-1432.8624629999999"/>
    <x v="0"/>
    <n v="-1767.0027958217734"/>
    <n v="-214630.490062"/>
    <n v="-215826.78056399999"/>
    <n v="-1196.2905019999889"/>
    <n v="570.71229382178444"/>
    <n v="-214630.490062"/>
    <n v="-215826.78056399999"/>
    <n v="-1196.2905019999889"/>
    <x v="0"/>
    <n v="41379.125518710003"/>
    <n v="0"/>
    <n v="-215826.78056399999"/>
    <n v="-134203.28166399998"/>
    <n v="-1196.2905019999889"/>
    <n v="-1196.2905019999889"/>
    <n v="-1196.2905019999889"/>
    <x v="1"/>
    <x v="0"/>
    <x v="3"/>
    <x v="4"/>
    <n v="-30356.281510999979"/>
    <n v="-6.7010609999999957"/>
  </r>
  <r>
    <n v="1548"/>
    <n v="595"/>
    <x v="0"/>
    <x v="1"/>
    <s v="Mbna Corp."/>
    <x v="4"/>
    <x v="2"/>
    <x v="3"/>
    <s v="Portfolio ISIS"/>
    <x v="1"/>
    <d v="2001-01-05T00:00:00"/>
    <d v="2006-01-05T00:00:00"/>
    <x v="0"/>
    <n v="10000000"/>
    <n v="-4192.4139329999998"/>
    <n v="1.6"/>
    <n v="117.02529800000001"/>
    <n v="116.89582"/>
    <n v="-7.9701178882083792E-2"/>
    <n v="334.14033282177343"/>
    <n v="1432.8624629999999"/>
    <x v="0"/>
    <n v="1767.0027958217734"/>
    <n v="214630.490062"/>
    <n v="215826.78056399999"/>
    <n v="1196.2905019999889"/>
    <n v="-570.71229382178444"/>
    <n v="214630.490062"/>
    <n v="215826.78056399999"/>
    <n v="1196.2905019999889"/>
    <x v="0"/>
    <n v="-41379.125518710003"/>
    <n v="0"/>
    <n v="215826.78056399999"/>
    <n v="134203.28166399998"/>
    <n v="1196.2905019999889"/>
    <n v="1196.2905019999889"/>
    <n v="1196.2905019999889"/>
    <x v="1"/>
    <x v="0"/>
    <x v="3"/>
    <x v="4"/>
    <n v="30356.281510999979"/>
    <n v="-6.7010609999999957"/>
  </r>
  <r>
    <n v="1336"/>
    <n v="496"/>
    <x v="0"/>
    <x v="0"/>
    <s v="Mckesson Hboc Inc."/>
    <x v="4"/>
    <x v="1"/>
    <x v="3"/>
    <s v="Portfolio ISIS"/>
    <x v="3"/>
    <d v="2001-01-05T00:00:00"/>
    <d v="2006-01-05T00:00:00"/>
    <x v="0"/>
    <n v="-10000000"/>
    <n v="4167.1405079999995"/>
    <n v="1.85"/>
    <n v="189.386562"/>
    <n v="188.63628"/>
    <n v="-0.60111361188597068"/>
    <n v="-2504.9248820002185"/>
    <n v="-1806.19749"/>
    <x v="0"/>
    <n v="-4311.1223720002181"/>
    <n v="-27668.921027"/>
    <n v="-31172.561618"/>
    <n v="-3503.6405909999994"/>
    <n v="807.48178100021869"/>
    <n v="-27668.921027"/>
    <n v="-31172.561618"/>
    <n v="-3503.6405909999994"/>
    <x v="0"/>
    <n v="41129.676813959995"/>
    <n v="0"/>
    <n v="-31172.561618"/>
    <n v="-96342.32351300001"/>
    <n v="-3503.6405909999994"/>
    <n v="-3503.6405909999994"/>
    <n v="-3503.6405909999994"/>
    <x v="1"/>
    <x v="0"/>
    <x v="3"/>
    <x v="4"/>
    <n v="-19854.400043000001"/>
    <n v="-3.8924780000000112"/>
  </r>
  <r>
    <n v="1520"/>
    <n v="570"/>
    <x v="0"/>
    <x v="1"/>
    <s v="Mckesson Hboc Inc."/>
    <x v="4"/>
    <x v="1"/>
    <x v="3"/>
    <s v="Portfolio ISIS"/>
    <x v="1"/>
    <d v="2001-01-05T00:00:00"/>
    <d v="2006-01-05T00:00:00"/>
    <x v="0"/>
    <n v="10000000"/>
    <n v="-4167.1405079999995"/>
    <n v="1.85"/>
    <n v="189.386562"/>
    <n v="188.63628"/>
    <n v="-0.60111361188597068"/>
    <n v="2504.9248820002185"/>
    <n v="1806.19749"/>
    <x v="0"/>
    <n v="4311.1223720002181"/>
    <n v="27668.921027"/>
    <n v="31172.561618"/>
    <n v="3503.6405909999994"/>
    <n v="-807.48178100021869"/>
    <n v="27668.921027"/>
    <n v="31172.561618"/>
    <n v="3503.6405909999994"/>
    <x v="0"/>
    <n v="-41129.676813959995"/>
    <n v="0"/>
    <n v="31172.561618"/>
    <n v="96342.32351300001"/>
    <n v="3503.6405909999994"/>
    <n v="3503.6405909999994"/>
    <n v="3503.6405909999994"/>
    <x v="1"/>
    <x v="0"/>
    <x v="3"/>
    <x v="4"/>
    <n v="19854.400043000001"/>
    <n v="-3.8924780000000112"/>
  </r>
  <r>
    <n v="1337"/>
    <n v="497"/>
    <x v="0"/>
    <x v="0"/>
    <s v="Mepc Plc"/>
    <x v="3"/>
    <x v="2"/>
    <x v="6"/>
    <s v="Portfolio ISIS"/>
    <x v="6"/>
    <d v="2001-01-05T00:00:00"/>
    <d v="2006-01-05T00:00:00"/>
    <x v="0"/>
    <n v="-10000000"/>
    <n v="4006.5958839999998"/>
    <n v="0.78"/>
    <n v="280.89097500000003"/>
    <n v="279.51108099999999"/>
    <n v="-1.06830706554669"/>
    <n v="-4280.274691667486"/>
    <n v="-2341.537992"/>
    <x v="0"/>
    <n v="-6621.8126836674855"/>
    <n v="761274.54804499994"/>
    <n v="757083.24491500005"/>
    <n v="-4191.3031299998984"/>
    <n v="2430.5095536675872"/>
    <n v="761274.54804499994"/>
    <n v="757083.24491500005"/>
    <n v="-4191.3031299998984"/>
    <x v="0"/>
    <n v="63272.16220012799"/>
    <n v="0"/>
    <n v="757083.24491500005"/>
    <n v="-111911.4927709999"/>
    <n v="-4191.3031299998984"/>
    <n v="-4191.3031299998984"/>
    <n v="-4191.3031299998984"/>
    <x v="1"/>
    <x v="0"/>
    <x v="2"/>
    <x v="3"/>
    <n v="-22248.918529999908"/>
    <n v="-4.3231910000000084"/>
  </r>
  <r>
    <n v="1566"/>
    <n v="612"/>
    <x v="0"/>
    <x v="1"/>
    <s v="Mepc Plc"/>
    <x v="3"/>
    <x v="2"/>
    <x v="6"/>
    <s v="Portfolio ISIS"/>
    <x v="1"/>
    <d v="2001-01-05T00:00:00"/>
    <d v="2006-01-05T00:00:00"/>
    <x v="0"/>
    <n v="10000000"/>
    <n v="-4006.5958839999998"/>
    <n v="0.78"/>
    <n v="280.89097500000003"/>
    <n v="279.51108099999999"/>
    <n v="-1.06830706554669"/>
    <n v="4280.274691667486"/>
    <n v="2341.537992"/>
    <x v="0"/>
    <n v="6621.8126836674855"/>
    <n v="-761274.54804499994"/>
    <n v="-757083.24491500005"/>
    <n v="4191.3031299998984"/>
    <n v="-2430.5095536675872"/>
    <n v="-761274.54804499994"/>
    <n v="-757083.24491500005"/>
    <n v="4191.3031299998984"/>
    <x v="0"/>
    <n v="-63272.16220012799"/>
    <n v="0"/>
    <n v="-757083.24491500005"/>
    <n v="111911.4927709999"/>
    <n v="4191.3031299998984"/>
    <n v="4191.3031299998984"/>
    <n v="4191.3031299998984"/>
    <x v="1"/>
    <x v="0"/>
    <x v="2"/>
    <x v="3"/>
    <n v="22248.918529999908"/>
    <n v="-4.3231910000000084"/>
  </r>
  <r>
    <n v="25"/>
    <n v="121"/>
    <x v="0"/>
    <x v="8"/>
    <s v="Nabors Industries"/>
    <x v="10"/>
    <x v="5"/>
    <x v="3"/>
    <s v="High Yield"/>
    <x v="5"/>
    <d v="2000-06-29T00:00:00"/>
    <d v="2003-06-20T00:00:00"/>
    <x v="0"/>
    <n v="4000000"/>
    <n v="-807.90400599999998"/>
    <n v="0.85"/>
    <n v="69.960155999999998"/>
    <n v="69.274349999999998"/>
    <n v="-0.56306571637256531"/>
    <n v="454.90304789865525"/>
    <n v="263.25611700000002"/>
    <x v="0"/>
    <n v="718.15916489865526"/>
    <n v="13897.05269"/>
    <n v="14563.774756999999"/>
    <n v="666.72206699999879"/>
    <n v="-51.437097898656475"/>
    <n v="13897.05269"/>
    <n v="14563.774756999999"/>
    <n v="666.72206699999879"/>
    <x v="0"/>
    <n v="-5980.5094044150001"/>
    <n v="24933.333332999999"/>
    <n v="39497.108089999994"/>
    <n v="64607.931005999999"/>
    <n v="666.72206699999515"/>
    <n v="666.72206699999515"/>
    <n v="666.72206699999879"/>
    <x v="5"/>
    <x v="5"/>
    <x v="1"/>
    <x v="10"/>
    <n v="2905.1571239999976"/>
    <n v="-2.6943490000000025"/>
  </r>
  <r>
    <n v="36"/>
    <n v="130"/>
    <x v="0"/>
    <x v="0"/>
    <s v="Nabors Industries"/>
    <x v="10"/>
    <x v="5"/>
    <x v="3"/>
    <s v="JP Morgan"/>
    <x v="5"/>
    <d v="2000-07-20T00:00:00"/>
    <d v="2003-06-20T00:00:00"/>
    <x v="0"/>
    <n v="-4000000"/>
    <n v="806.485681"/>
    <n v="0.75"/>
    <n v="69.960155999999998"/>
    <n v="69.274349999999998"/>
    <n v="-0.56306706077275248"/>
    <n v="-454.10552195598166"/>
    <n v="-259.079319"/>
    <x v="0"/>
    <n v="-713.1848409559816"/>
    <n v="-5380.0776159999996"/>
    <n v="-6036.6054359999998"/>
    <n v="-656.52782000000025"/>
    <n v="56.657020955981352"/>
    <n v="-5380.0776159999996"/>
    <n v="-6036.6054359999998"/>
    <n v="-656.52782000000025"/>
    <x v="0"/>
    <n v="5970.0102536025006"/>
    <n v="-20250"/>
    <n v="-26286.605435999998"/>
    <n v="-63968.333963999998"/>
    <n v="-656.52781999999934"/>
    <n v="-656.52781999999934"/>
    <n v="-656.52782000000025"/>
    <x v="5"/>
    <x v="5"/>
    <x v="1"/>
    <x v="10"/>
    <n v="-2895.3103469999987"/>
    <n v="-2.6943490000000025"/>
  </r>
  <r>
    <n v="125"/>
    <n v="122"/>
    <x v="2"/>
    <x v="9"/>
    <s v="Nabors Industries"/>
    <x v="10"/>
    <x v="5"/>
    <x v="3"/>
    <s v="EnronCredit.com"/>
    <x v="5"/>
    <d v="2000-06-29T00:00:00"/>
    <d v="2003-06-20T00:00:00"/>
    <x v="0"/>
    <n v="-4000000"/>
    <n v="807.90400599999998"/>
    <n v="0.85"/>
    <n v="69.960155999999998"/>
    <n v="69.274349999999998"/>
    <n v="-0.56306571637256531"/>
    <n v="-454.90304789865525"/>
    <n v="-263.25611700000002"/>
    <x v="0"/>
    <n v="-718.15916489865526"/>
    <n v="-13897.05269"/>
    <n v="-14563.774756999999"/>
    <n v="-666.72206699999879"/>
    <n v="51.437097898656475"/>
    <n v="-13897.05269"/>
    <n v="-14563.774756999999"/>
    <n v="-666.72206699999879"/>
    <x v="0"/>
    <n v="5980.5094044150001"/>
    <n v="-24933.333332999999"/>
    <n v="-39497.108089999994"/>
    <n v="-64607.931005999999"/>
    <n v="-666.72206699999515"/>
    <n v="-666.72206699999515"/>
    <n v="-666.72206699999879"/>
    <x v="5"/>
    <x v="5"/>
    <x v="1"/>
    <x v="10"/>
    <n v="-2905.1571239999976"/>
    <n v="-2.6943490000000025"/>
  </r>
  <r>
    <n v="1338"/>
    <n v="498"/>
    <x v="0"/>
    <x v="0"/>
    <s v="Newell Rubbermaid"/>
    <x v="5"/>
    <x v="6"/>
    <x v="3"/>
    <s v="Portfolio ISIS"/>
    <x v="3"/>
    <d v="2001-01-05T00:00:00"/>
    <d v="2006-01-05T00:00:00"/>
    <x v="0"/>
    <n v="-10000000"/>
    <n v="4052.2993610000003"/>
    <n v="0.54"/>
    <n v="62.390864999999998"/>
    <n v="61.823456"/>
    <n v="-0.56066131749018577"/>
    <n v="-2271.9674986028981"/>
    <n v="-821.9878920000001"/>
    <x v="0"/>
    <n v="-3093.9553906028982"/>
    <n v="21756.061038"/>
    <n v="19283.317953999998"/>
    <n v="-2472.7430840000015"/>
    <n v="621.21230660289666"/>
    <n v="21756.061038"/>
    <n v="19283.317953999998"/>
    <n v="-2472.7430840000015"/>
    <x v="0"/>
    <n v="23331.113570957503"/>
    <n v="0"/>
    <n v="19283.317953999998"/>
    <n v="-29048.893809000001"/>
    <n v="-2472.7430840000015"/>
    <n v="-2472.7430840000015"/>
    <n v="-2472.7430840000015"/>
    <x v="1"/>
    <x v="3"/>
    <x v="1"/>
    <x v="5"/>
    <n v="-12909.805243000003"/>
    <n v="-2.7447050000000033"/>
  </r>
  <r>
    <n v="1521"/>
    <n v="571"/>
    <x v="0"/>
    <x v="1"/>
    <s v="Newell Rubbermaid"/>
    <x v="5"/>
    <x v="6"/>
    <x v="3"/>
    <s v="Portfolio ISIS"/>
    <x v="1"/>
    <d v="2001-01-05T00:00:00"/>
    <d v="2006-01-05T00:00:00"/>
    <x v="0"/>
    <n v="10000000"/>
    <n v="-4052.2993610000003"/>
    <n v="0.54"/>
    <n v="62.390864999999998"/>
    <n v="61.823456"/>
    <n v="-0.56066131749018577"/>
    <n v="2271.9674986028981"/>
    <n v="821.9878920000001"/>
    <x v="0"/>
    <n v="3093.9553906028982"/>
    <n v="-21756.061038"/>
    <n v="-19283.317953999998"/>
    <n v="2472.7430840000015"/>
    <n v="-621.21230660289666"/>
    <n v="-21756.061038"/>
    <n v="-19283.317953999998"/>
    <n v="2472.7430840000015"/>
    <x v="0"/>
    <n v="-23331.113570957503"/>
    <n v="0"/>
    <n v="-19283.317953999998"/>
    <n v="29048.893809000001"/>
    <n v="2472.7430840000015"/>
    <n v="2472.7430840000015"/>
    <n v="2472.7430840000015"/>
    <x v="1"/>
    <x v="3"/>
    <x v="1"/>
    <x v="5"/>
    <n v="12909.805243000003"/>
    <n v="-2.7447050000000033"/>
  </r>
  <r>
    <n v="1630"/>
    <n v="834"/>
    <x v="0"/>
    <x v="0"/>
    <s v="Newell Rubbermaid"/>
    <x v="5"/>
    <x v="6"/>
    <x v="3"/>
    <s v="Deutsche Bank AG NY"/>
    <x v="3"/>
    <d v="2001-01-30T00:00:00"/>
    <d v="2005-11-27T00:00:00"/>
    <x v="0"/>
    <n v="10000000"/>
    <n v="-3993.46479"/>
    <n v="0.68"/>
    <n v="61.425144000000003"/>
    <n v="60.857301"/>
    <n v="-0.55286224421185926"/>
    <n v="2207.8359059804411"/>
    <n v="826.38702599999988"/>
    <x v="0"/>
    <n v="3034.222931980441"/>
    <n v="38751.414342999997"/>
    <n v="41300.803688"/>
    <n v="2549.3893450000032"/>
    <n v="-484.83358698043776"/>
    <n v="38751.414342999997"/>
    <n v="41300.803688"/>
    <n v="2549.3893450000032"/>
    <x v="0"/>
    <n v="-22992.373528425"/>
    <n v="0"/>
    <n v="41300.803688"/>
    <n v="41300.803688"/>
    <n v="2549.3893450000032"/>
    <n v="2549.3893450000032"/>
    <n v="2549.3893450000032"/>
    <x v="1"/>
    <x v="3"/>
    <x v="1"/>
    <x v="5"/>
    <n v="12580.508872999999"/>
    <n v="-2.7320119999999974"/>
  </r>
  <r>
    <n v="1339"/>
    <n v="499"/>
    <x v="0"/>
    <x v="0"/>
    <s v="Nike Inc."/>
    <x v="5"/>
    <x v="6"/>
    <x v="3"/>
    <s v="Portfolio ISIS"/>
    <x v="4"/>
    <d v="2001-01-05T00:00:00"/>
    <d v="2006-01-05T00:00:00"/>
    <x v="0"/>
    <n v="-10000000"/>
    <n v="4063.1822620000003"/>
    <n v="0.65"/>
    <n v="38.565204999999999"/>
    <n v="38.531027999999999"/>
    <n v="-2.7387165235141731E-2"/>
    <n v="-111.27904398989095"/>
    <n v="-558.09352200000001"/>
    <x v="0"/>
    <n v="-669.37256598989097"/>
    <n v="-127112.16860200001"/>
    <n v="-127568.388702"/>
    <n v="-456.22009999999136"/>
    <n v="213.15246598989961"/>
    <n v="-127112.16860200001"/>
    <n v="-127568.388702"/>
    <n v="-456.22009999999136"/>
    <x v="0"/>
    <n v="23393.771873465004"/>
    <n v="0"/>
    <n v="-127568.388702"/>
    <n v="-73810.55071499999"/>
    <n v="-456.22009999999136"/>
    <n v="-456.22009999999136"/>
    <n v="-456.22009999999136"/>
    <x v="1"/>
    <x v="3"/>
    <x v="1"/>
    <x v="5"/>
    <n v="-4623.3319879999908"/>
    <n v="-0.92133600000000371"/>
  </r>
  <r>
    <n v="1567"/>
    <n v="613"/>
    <x v="0"/>
    <x v="1"/>
    <s v="Nike Inc."/>
    <x v="5"/>
    <x v="6"/>
    <x v="3"/>
    <s v="Portfolio ISIS"/>
    <x v="1"/>
    <d v="2001-01-05T00:00:00"/>
    <d v="2006-01-05T00:00:00"/>
    <x v="0"/>
    <n v="10000000"/>
    <n v="-4063.1822620000003"/>
    <n v="0.65"/>
    <n v="38.565204999999999"/>
    <n v="38.531027999999999"/>
    <n v="-2.7387165235141731E-2"/>
    <n v="111.27904398989095"/>
    <n v="558.09352200000001"/>
    <x v="0"/>
    <n v="669.37256598989097"/>
    <n v="127112.16860200001"/>
    <n v="127568.388702"/>
    <n v="456.22009999999136"/>
    <n v="-213.15246598989961"/>
    <n v="127112.16860200001"/>
    <n v="127568.388702"/>
    <n v="456.22009999999136"/>
    <x v="0"/>
    <n v="-23393.771873465004"/>
    <n v="0"/>
    <n v="127568.388702"/>
    <n v="73810.55071499999"/>
    <n v="456.22009999999136"/>
    <n v="456.22009999999136"/>
    <n v="456.22009999999136"/>
    <x v="1"/>
    <x v="3"/>
    <x v="1"/>
    <x v="5"/>
    <n v="4623.3319879999908"/>
    <n v="-0.92133600000000371"/>
  </r>
  <r>
    <n v="229"/>
    <n v="344"/>
    <x v="0"/>
    <x v="0"/>
    <s v="Nokia Oyj"/>
    <x v="5"/>
    <x v="4"/>
    <x v="14"/>
    <s v="JP Morgan"/>
    <x v="2"/>
    <d v="2000-10-20T00:00:00"/>
    <d v="2005-10-20T00:00:00"/>
    <x v="0"/>
    <n v="-20000000"/>
    <n v="7738.3210790000003"/>
    <n v="0.35"/>
    <n v="56.697079000000002"/>
    <n v="51.902903000000002"/>
    <n v="-4.9452240786821005"/>
    <n v="-38267.731728444051"/>
    <n v="-1292.301201"/>
    <x v="0"/>
    <n v="-39560.032929444053"/>
    <n v="160611.35164400001"/>
    <n v="122203.08491799999"/>
    <n v="-38408.266726000016"/>
    <n v="1151.7662034440364"/>
    <n v="160611.35164400001"/>
    <n v="122203.08491799999"/>
    <n v="-38408.266726000016"/>
    <x v="0"/>
    <n v="44553.383612342499"/>
    <n v="-18277.777778"/>
    <n v="103925.30713999999"/>
    <n v="-5547.2223000000085"/>
    <n v="-38408.266726000031"/>
    <n v="-38408.266726000031"/>
    <n v="-38408.266726000016"/>
    <x v="1"/>
    <x v="3"/>
    <x v="1"/>
    <x v="5"/>
    <n v="-120254.71118900002"/>
    <n v="-14.686169999999997"/>
  </r>
  <r>
    <n v="1653"/>
    <n v="863"/>
    <x v="0"/>
    <x v="0"/>
    <s v="Nokia Oyj"/>
    <x v="5"/>
    <x v="4"/>
    <x v="14"/>
    <s v="Merrill Lynch Int"/>
    <x v="2"/>
    <d v="2001-02-27T00:00:00"/>
    <d v="2006-02-27T00:00:00"/>
    <x v="0"/>
    <n v="10000000"/>
    <n v="-4183.8955470000001"/>
    <n v="0.7"/>
    <n v="59.001873000000003"/>
    <n v="54.035257000000001"/>
    <n v="-5.116402072053396"/>
    <n v="21406.491845925779"/>
    <n v="725.92167900000004"/>
    <x v="0"/>
    <n v="22132.413524925778"/>
    <n v="53905.826609999996"/>
    <n v="75563.124064000003"/>
    <n v="21657.297454000007"/>
    <n v="-475.11607092577106"/>
    <n v="53905.826609999996"/>
    <n v="75563.124064000003"/>
    <n v="21657.297454000007"/>
    <x v="0"/>
    <n v="-24088.778611852504"/>
    <n v="0"/>
    <n v="75563.124064000003"/>
    <n v="75563.124064000003"/>
    <n v="21657.297454000007"/>
    <n v="21657.297454000007"/>
    <n v="21657.297454000007"/>
    <x v="1"/>
    <x v="3"/>
    <x v="1"/>
    <x v="5"/>
    <n v="62918.616693000004"/>
    <n v="-14.289293999999998"/>
  </r>
  <r>
    <n v="1717"/>
    <n v="921"/>
    <x v="0"/>
    <x v="0"/>
    <s v="Nokia Oyj"/>
    <x v="5"/>
    <x v="4"/>
    <x v="14"/>
    <s v="JP Morgan"/>
    <x v="2"/>
    <d v="2001-03-23T00:00:00"/>
    <d v="2004-03-23T00:00:00"/>
    <x v="0"/>
    <n v="-5000000"/>
    <n v="1327.019325"/>
    <n v="0.55000000000000004"/>
    <n v="45.476588999999997"/>
    <n v="41.517118000000004"/>
    <n v="-4.0579008726662389"/>
    <n v="-5384.9128769624631"/>
    <n v="-301.23452699999996"/>
    <x v="0"/>
    <n v="-5686.1474039624627"/>
    <n v="-13982.290326"/>
    <n v="-19542.935979000002"/>
    <n v="-5560.6456530000014"/>
    <n v="125.5017509624613"/>
    <n v="-13982.290326"/>
    <n v="-19542.935979000002"/>
    <n v="-5560.6456530000014"/>
    <x v="0"/>
    <n v="7640.3137636874999"/>
    <n v="0"/>
    <n v="-19542.935979000002"/>
    <n v="-19542.935979000002"/>
    <n v="-5560.6456530000014"/>
    <n v="-5560.6456530000014"/>
    <n v="-5560.6456530000014"/>
    <x v="4"/>
    <x v="3"/>
    <x v="1"/>
    <x v="5"/>
    <n v="-22115.719451000001"/>
    <n v="-15.557542999999995"/>
  </r>
  <r>
    <n v="1340"/>
    <n v="500"/>
    <x v="0"/>
    <x v="0"/>
    <s v="Nordstrom Inc."/>
    <x v="10"/>
    <x v="6"/>
    <x v="3"/>
    <s v="Portfolio ISIS"/>
    <x v="4"/>
    <d v="2001-01-05T00:00:00"/>
    <d v="2006-01-05T00:00:00"/>
    <x v="0"/>
    <n v="-10000000"/>
    <n v="4202.9521970000005"/>
    <n v="2.2000000000000002"/>
    <n v="164.40811500000001"/>
    <n v="164.218086"/>
    <n v="-0.13886158377554025"/>
    <n v="-583.62859860830656"/>
    <n v="-2204.311584"/>
    <x v="0"/>
    <n v="-2787.9401826083067"/>
    <n v="-280055.64201700001"/>
    <n v="-281729.39072899998"/>
    <n v="-1673.7487119999714"/>
    <n v="1114.1914706083353"/>
    <n v="-280055.64201700001"/>
    <n v="-281729.39072899998"/>
    <n v="-1673.7487119999714"/>
    <x v="0"/>
    <n v="31112.353638292505"/>
    <n v="0"/>
    <n v="-281729.39072899998"/>
    <n v="-101414.47277599998"/>
    <n v="-1673.7487119999714"/>
    <n v="-1673.7487119999714"/>
    <n v="-1673.7487119999714"/>
    <x v="1"/>
    <x v="5"/>
    <x v="1"/>
    <x v="10"/>
    <n v="-17339.93260499998"/>
    <n v="-3.3480160000000012"/>
  </r>
  <r>
    <n v="1522"/>
    <n v="572"/>
    <x v="0"/>
    <x v="1"/>
    <s v="Nordstrom Inc."/>
    <x v="10"/>
    <x v="6"/>
    <x v="3"/>
    <s v="Portfolio ISIS"/>
    <x v="1"/>
    <d v="2001-01-05T00:00:00"/>
    <d v="2006-01-05T00:00:00"/>
    <x v="0"/>
    <n v="10000000"/>
    <n v="-4202.9521970000005"/>
    <n v="2.2000000000000002"/>
    <n v="164.40811500000001"/>
    <n v="164.218086"/>
    <n v="-0.13886158377554025"/>
    <n v="583.62859860830656"/>
    <n v="2204.311584"/>
    <x v="0"/>
    <n v="2787.9401826083067"/>
    <n v="280055.64201700001"/>
    <n v="281729.39072899998"/>
    <n v="1673.7487119999714"/>
    <n v="-1114.1914706083353"/>
    <n v="280055.64201700001"/>
    <n v="281729.39072899998"/>
    <n v="1673.7487119999714"/>
    <x v="0"/>
    <n v="-31112.353638292505"/>
    <n v="0"/>
    <n v="281729.39072899998"/>
    <n v="101414.47277599998"/>
    <n v="1673.7487119999714"/>
    <n v="1673.7487119999714"/>
    <n v="1673.7487119999714"/>
    <x v="1"/>
    <x v="5"/>
    <x v="1"/>
    <x v="10"/>
    <n v="17339.93260499998"/>
    <n v="-3.3480160000000012"/>
  </r>
  <r>
    <n v="252"/>
    <n v="366"/>
    <x v="1"/>
    <x v="5"/>
    <s v="Northeast Util"/>
    <x v="1"/>
    <x v="3"/>
    <x v="3"/>
    <s v="Goldman Sachs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358891.81555599999"/>
    <n v="358891.81555599999"/>
    <n v="83859.17483699997"/>
    <n v="0"/>
    <n v="0"/>
    <n v="0"/>
    <x v="3"/>
    <x v="1"/>
    <x v="1"/>
    <x v="1"/>
    <n v="0"/>
    <n v="0"/>
  </r>
  <r>
    <n v="1590"/>
    <n v="644"/>
    <x v="1"/>
    <x v="7"/>
    <s v="Northeast Util"/>
    <x v="1"/>
    <x v="3"/>
    <x v="3"/>
    <s v="EnronCredit.com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-358891.81555599999"/>
    <n v="-358891.81555599999"/>
    <n v="-83859.17483699997"/>
    <n v="0"/>
    <n v="0"/>
    <n v="0"/>
    <x v="3"/>
    <x v="1"/>
    <x v="1"/>
    <x v="1"/>
    <n v="0"/>
    <n v="0"/>
  </r>
  <r>
    <n v="1591"/>
    <n v="645"/>
    <x v="0"/>
    <x v="8"/>
    <s v="Northeast Util"/>
    <x v="1"/>
    <x v="3"/>
    <x v="3"/>
    <s v="Enron North America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358891.81555599999"/>
    <n v="358891.81555599999"/>
    <n v="83859.17483699997"/>
    <n v="0"/>
    <n v="0"/>
    <n v="0"/>
    <x v="3"/>
    <x v="1"/>
    <x v="1"/>
    <x v="1"/>
    <n v="0"/>
    <n v="0"/>
  </r>
  <r>
    <n v="1341"/>
    <n v="501"/>
    <x v="0"/>
    <x v="0"/>
    <s v="Novartis"/>
    <x v="13"/>
    <x v="1"/>
    <x v="1"/>
    <s v="Portfolio ISIS"/>
    <x v="6"/>
    <d v="2001-01-05T00:00:00"/>
    <d v="2006-01-05T00:00:00"/>
    <x v="0"/>
    <n v="-10000000"/>
    <n v="4009.8668620000003"/>
    <n v="0.14000000000000001"/>
    <n v="15.163441000000001"/>
    <n v="15.148802999999999"/>
    <n v="-9.9862571294664134E-3"/>
    <n v="-40.043561538858619"/>
    <n v="-159.918747"/>
    <x v="0"/>
    <n v="-199.96230853885862"/>
    <n v="1501.853646"/>
    <n v="1405.6103599999999"/>
    <n v="-96.243286000000126"/>
    <n v="103.7190225388585"/>
    <n v="1501.853646"/>
    <n v="1405.6103599999999"/>
    <n v="-96.243286000000126"/>
    <x v="0"/>
    <n v="6002.5701990709013"/>
    <n v="0"/>
    <n v="1405.6103599999999"/>
    <n v="-24024.508039"/>
    <n v="-96.243286000000126"/>
    <n v="-96.243286000000126"/>
    <n v="-96.243286000000126"/>
    <x v="1"/>
    <x v="7"/>
    <x v="1"/>
    <x v="13"/>
    <n v="-1258.0536319999999"/>
    <n v="-0.21413700000000091"/>
  </r>
  <r>
    <n v="1523"/>
    <n v="573"/>
    <x v="0"/>
    <x v="1"/>
    <s v="Novartis"/>
    <x v="13"/>
    <x v="1"/>
    <x v="1"/>
    <s v="Portfolio ISIS"/>
    <x v="1"/>
    <d v="2001-01-05T00:00:00"/>
    <d v="2006-01-05T00:00:00"/>
    <x v="0"/>
    <n v="10000000"/>
    <n v="-4009.8668620000003"/>
    <n v="0.14000000000000001"/>
    <n v="15.163441000000001"/>
    <n v="15.148802999999999"/>
    <n v="-9.9862571294664134E-3"/>
    <n v="40.043561538858619"/>
    <n v="159.918747"/>
    <x v="0"/>
    <n v="199.96230853885862"/>
    <n v="-1501.853646"/>
    <n v="-1405.6103599999999"/>
    <n v="96.243286000000126"/>
    <n v="-103.7190225388585"/>
    <n v="-1501.853646"/>
    <n v="-1405.6103599999999"/>
    <n v="96.243286000000126"/>
    <x v="0"/>
    <n v="-6002.5701990709013"/>
    <n v="0"/>
    <n v="-1405.6103599999999"/>
    <n v="24024.508039"/>
    <n v="96.243286000000126"/>
    <n v="96.243286000000126"/>
    <n v="96.243286000000126"/>
    <x v="1"/>
    <x v="7"/>
    <x v="1"/>
    <x v="13"/>
    <n v="1258.0536319999999"/>
    <n v="-0.21413700000000091"/>
  </r>
  <r>
    <n v="1659"/>
    <n v="869"/>
    <x v="0"/>
    <x v="0"/>
    <s v="Novartis"/>
    <x v="13"/>
    <x v="1"/>
    <x v="1"/>
    <s v="General Re Fin"/>
    <x v="6"/>
    <d v="2001-02-28T00:00:00"/>
    <d v="2006-02-28T00:00:00"/>
    <x v="0"/>
    <n v="-10000000"/>
    <n v="4117.8663759999999"/>
    <n v="0.15"/>
    <n v="15.306164000000001"/>
    <n v="15.291842000000001"/>
    <n v="-1.0916662166840766E-2"/>
    <n v="-44.953356074984889"/>
    <n v="-158.71003199999998"/>
    <x v="0"/>
    <n v="-203.66338807498488"/>
    <n v="-86.209299000000001"/>
    <n v="-188.90443999999999"/>
    <n v="-102.69514099999999"/>
    <n v="100.96824707498489"/>
    <n v="-86.209299000000001"/>
    <n v="-188.90443999999999"/>
    <n v="-102.69514099999999"/>
    <x v="0"/>
    <n v="6164.2400715532012"/>
    <n v="0"/>
    <n v="-188.90443999999999"/>
    <n v="-188.90443999999999"/>
    <n v="-102.69514099999999"/>
    <n v="-102.69514099999999"/>
    <n v="-102.69514099999999"/>
    <x v="1"/>
    <x v="7"/>
    <x v="1"/>
    <x v="13"/>
    <n v="-1269.9513240000001"/>
    <n v="-0.21192600000000006"/>
  </r>
  <r>
    <n v="230"/>
    <n v="345"/>
    <x v="0"/>
    <x v="2"/>
    <s v="Ntt Docomo Inc"/>
    <x v="11"/>
    <x v="4"/>
    <x v="9"/>
    <s v="Swiss Re"/>
    <x v="2"/>
    <d v="2000-10-20T00:00:00"/>
    <d v="2006-10-20T00:00:00"/>
    <x v="0"/>
    <n v="-20000000"/>
    <n v="9152.3380340000003"/>
    <n v="0.28000000000000003"/>
    <n v="46.889915999999999"/>
    <n v="46.843496000000002"/>
    <n v="-4.4238310833227497E-2"/>
    <n v="-404.88397479886225"/>
    <n v="-854.38198499999999"/>
    <x v="0"/>
    <n v="-1259.2659597988622"/>
    <n v="169094.809736"/>
    <n v="168790.83698299999"/>
    <n v="-303.97275300000911"/>
    <n v="955.29320679885313"/>
    <n v="169094.809736"/>
    <n v="168790.83698299999"/>
    <n v="-303.97275300000911"/>
    <x v="0"/>
    <n v="18066.715279116001"/>
    <n v="-14622.222222"/>
    <n v="154168.61476099998"/>
    <n v="-98475.210882000014"/>
    <n v="-303.97275300000911"/>
    <n v="-303.97275300000911"/>
    <n v="-303.97275300000911"/>
    <x v="6"/>
    <x v="6"/>
    <x v="1"/>
    <x v="11"/>
    <n v="-25754.621597000019"/>
    <n v="-2.441320999999995"/>
  </r>
  <r>
    <n v="231"/>
    <n v="346"/>
    <x v="0"/>
    <x v="3"/>
    <s v="Ntt Docomo Inc"/>
    <x v="11"/>
    <x v="4"/>
    <x v="9"/>
    <s v="EnronCredit.com"/>
    <x v="2"/>
    <d v="2000-10-20T00:00:00"/>
    <d v="2006-10-20T00:00:00"/>
    <x v="0"/>
    <n v="20000000"/>
    <n v="-9152.3380340000003"/>
    <n v="0.28000000000000003"/>
    <n v="46.889915999999999"/>
    <n v="46.843496000000002"/>
    <n v="-4.4238310833227497E-2"/>
    <n v="404.88397479886225"/>
    <n v="854.38198499999999"/>
    <x v="0"/>
    <n v="1259.2659597988622"/>
    <n v="-169094.809736"/>
    <n v="-168790.83698299999"/>
    <n v="303.97275300000911"/>
    <n v="-955.29320679885313"/>
    <n v="-169094.809736"/>
    <n v="-168790.83698299999"/>
    <n v="303.97275300000911"/>
    <x v="0"/>
    <n v="-18066.715279116001"/>
    <n v="14622.222222"/>
    <n v="-154168.61476099998"/>
    <n v="98475.210882000014"/>
    <n v="303.97275300000911"/>
    <n v="303.97275300000911"/>
    <n v="303.97275300000911"/>
    <x v="6"/>
    <x v="6"/>
    <x v="1"/>
    <x v="11"/>
    <n v="25754.621597000019"/>
    <n v="-2.441320999999995"/>
  </r>
  <r>
    <n v="232"/>
    <n v="347"/>
    <x v="0"/>
    <x v="4"/>
    <s v="Ntt Docomo Inc"/>
    <x v="11"/>
    <x v="4"/>
    <x v="9"/>
    <s v="Enron North America"/>
    <x v="2"/>
    <d v="2000-10-20T00:00:00"/>
    <d v="2006-10-20T00:00:00"/>
    <x v="0"/>
    <n v="-20000000"/>
    <n v="9152.3380340000003"/>
    <n v="0.28000000000000003"/>
    <n v="46.889915999999999"/>
    <n v="46.843496000000002"/>
    <n v="-4.4238310833227497E-2"/>
    <n v="-404.88397479886225"/>
    <n v="-854.38198499999999"/>
    <x v="0"/>
    <n v="-1259.2659597988622"/>
    <n v="169094.809736"/>
    <n v="168790.83698299999"/>
    <n v="-303.97275300000911"/>
    <n v="955.29320679885313"/>
    <n v="169094.809736"/>
    <n v="168790.83698299999"/>
    <n v="-303.97275300000911"/>
    <x v="0"/>
    <n v="18066.715279116001"/>
    <n v="-14622.222222"/>
    <n v="154168.61476099998"/>
    <n v="-98475.210882000014"/>
    <n v="-303.97275300000911"/>
    <n v="-303.97275300000911"/>
    <n v="-303.97275300000911"/>
    <x v="6"/>
    <x v="6"/>
    <x v="1"/>
    <x v="11"/>
    <n v="-25754.621597000019"/>
    <n v="-2.441320999999995"/>
  </r>
  <r>
    <n v="209"/>
    <n v="327"/>
    <x v="0"/>
    <x v="3"/>
    <s v="PA1st"/>
    <x v="9"/>
    <x v="2"/>
    <x v="3"/>
    <s v="EnronCredit.com"/>
    <x v="1"/>
    <d v="2000-09-15T00:00:00"/>
    <d v="2005-09-15T00:00:00"/>
    <x v="0"/>
    <n v="34000000"/>
    <n v="-2201.2508620000003"/>
    <n v="4.5"/>
    <n v="3.5358740000000002"/>
    <n v="3.5549140000000001"/>
    <n v="0.37465444757343219"/>
    <n v="-824.70842567315151"/>
    <n v="4233.2886359999993"/>
    <x v="0"/>
    <n v="3408.5802103268479"/>
    <n v="5726567"/>
    <n v="5735909"/>
    <n v="9342"/>
    <n v="5933.4197896731521"/>
    <n v="5726567"/>
    <n v="5735909"/>
    <n v="9342"/>
    <x v="0"/>
    <m/>
    <n v="769250"/>
    <n v="6505159"/>
    <n v="924097"/>
    <n v="9342"/>
    <n v="9342"/>
    <n v="9342"/>
    <x v="0"/>
    <x v="0"/>
    <x v="1"/>
    <x v="9"/>
    <n v="18342"/>
    <n v="-0.15866699999999989"/>
  </r>
  <r>
    <n v="210"/>
    <n v="328"/>
    <x v="0"/>
    <x v="4"/>
    <s v="PA1st"/>
    <x v="9"/>
    <x v="2"/>
    <x v="3"/>
    <s v="Enron North America"/>
    <x v="1"/>
    <d v="2000-09-15T00:00:00"/>
    <d v="2005-09-15T00:00:00"/>
    <x v="0"/>
    <n v="-34000000"/>
    <n v="2201.2508620000003"/>
    <n v="4.5"/>
    <n v="3.5358740000000002"/>
    <n v="3.5549140000000001"/>
    <n v="0.37465444757343219"/>
    <n v="824.70842567315151"/>
    <n v="-4233.2886359999993"/>
    <x v="0"/>
    <n v="-3408.5802103268479"/>
    <n v="-5726567"/>
    <n v="-5735909"/>
    <n v="-9342"/>
    <n v="-5933.4197896731521"/>
    <n v="-5726567"/>
    <n v="-5735909"/>
    <n v="-9342"/>
    <x v="0"/>
    <m/>
    <n v="-769250"/>
    <n v="-6505159"/>
    <n v="-1174347"/>
    <n v="-9342"/>
    <n v="-9342"/>
    <n v="-9342"/>
    <x v="0"/>
    <x v="0"/>
    <x v="1"/>
    <x v="9"/>
    <n v="-18342"/>
    <n v="-0.15866699999999989"/>
  </r>
  <r>
    <n v="1062"/>
    <n v="426"/>
    <x v="0"/>
    <x v="2"/>
    <s v="Pacific Gas &amp; Elec"/>
    <x v="7"/>
    <x v="3"/>
    <x v="3"/>
    <s v="Swiss Re"/>
    <x v="0"/>
    <d v="2000-12-14T00:00:00"/>
    <d v="2003-10-01T00:00:00"/>
    <x v="0"/>
    <n v="-10000000"/>
    <n v="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55482.910513309995"/>
    <n v="-5277.7777779999997"/>
    <n v="-5277.7777779999997"/>
    <n v="-870239.16867199994"/>
    <n v="0"/>
    <n v="0"/>
    <n v="0"/>
    <x v="5"/>
    <x v="0"/>
    <x v="4"/>
    <x v="7"/>
    <n v="-2477778"/>
    <n v="-8.69342400000005"/>
  </r>
  <r>
    <n v="1063"/>
    <n v="427"/>
    <x v="0"/>
    <x v="3"/>
    <s v="Pacific Gas &amp; Elec"/>
    <x v="7"/>
    <x v="3"/>
    <x v="3"/>
    <s v="EnronCredit.com"/>
    <x v="0"/>
    <d v="2000-12-14T00:00:00"/>
    <d v="2003-10-01T00:00:00"/>
    <x v="0"/>
    <n v="10000000"/>
    <n v="-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-55482.910513309995"/>
    <n v="5277.7777779999997"/>
    <n v="5277.7777779999997"/>
    <n v="870239.16867199994"/>
    <n v="0"/>
    <n v="0"/>
    <n v="0"/>
    <x v="5"/>
    <x v="0"/>
    <x v="4"/>
    <x v="7"/>
    <n v="2477778"/>
    <n v="-8.69342400000005"/>
  </r>
  <r>
    <n v="1064"/>
    <n v="428"/>
    <x v="0"/>
    <x v="4"/>
    <s v="Pacific Gas &amp; Elec"/>
    <x v="7"/>
    <x v="3"/>
    <x v="3"/>
    <s v="Enron North America"/>
    <x v="0"/>
    <d v="2000-12-14T00:00:00"/>
    <d v="2003-10-01T00:00:00"/>
    <x v="0"/>
    <n v="-10000000"/>
    <n v="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55482.910513309995"/>
    <n v="-5277.7777779999997"/>
    <n v="-5277.7777779999997"/>
    <n v="-870239.16867199994"/>
    <n v="0"/>
    <n v="0"/>
    <n v="0"/>
    <x v="5"/>
    <x v="0"/>
    <x v="4"/>
    <x v="7"/>
    <n v="-2477778"/>
    <n v="-8.69342400000005"/>
  </r>
  <r>
    <n v="514"/>
    <n v="332"/>
    <x v="0"/>
    <x v="3"/>
    <s v="PACit"/>
    <x v="9"/>
    <x v="2"/>
    <x v="3"/>
    <s v="EnronCredit.com"/>
    <x v="1"/>
    <d v="2000-09-15T00:00:00"/>
    <d v="2005-09-15T00:00:00"/>
    <x v="0"/>
    <n v="-525000000"/>
    <n v="6456.8028830000003"/>
    <n v="0.48"/>
    <n v="3.4092229999999999"/>
    <n v="3.4254600000000002"/>
    <n v="0.62861208942978897"/>
    <n v="4058.8243513189154"/>
    <n v="-7607.2068839999993"/>
    <x v="0"/>
    <n v="-3548.3825326810838"/>
    <n v="-8844975"/>
    <n v="-8860123"/>
    <n v="-15148"/>
    <n v="-11599.617467318916"/>
    <n v="-8844975"/>
    <n v="-8860123"/>
    <n v="-15148"/>
    <x v="0"/>
    <m/>
    <n v="-1267000"/>
    <n v="-10127123"/>
    <n v="-1620761"/>
    <n v="-15148"/>
    <n v="-15148"/>
    <n v="-15148"/>
    <x v="0"/>
    <x v="0"/>
    <x v="1"/>
    <x v="9"/>
    <n v="-32967"/>
    <n v="-8.2379999999999676E-2"/>
  </r>
  <r>
    <n v="714"/>
    <n v="331"/>
    <x v="0"/>
    <x v="4"/>
    <s v="PACit"/>
    <x v="9"/>
    <x v="2"/>
    <x v="3"/>
    <s v="Enron North America"/>
    <x v="1"/>
    <d v="2000-09-15T00:00:00"/>
    <d v="2005-09-15T00:00:00"/>
    <x v="0"/>
    <n v="525000000"/>
    <n v="-6456.8028830000003"/>
    <n v="0.48"/>
    <n v="3.4092229999999999"/>
    <n v="3.4254600000000002"/>
    <n v="0.62861208942978897"/>
    <n v="-4058.8243513189154"/>
    <n v="7607.2068839999993"/>
    <x v="0"/>
    <n v="3548.3825326810838"/>
    <n v="8844975"/>
    <n v="8860123"/>
    <n v="15148"/>
    <n v="11599.617467318916"/>
    <n v="8844975"/>
    <n v="8860123"/>
    <n v="15148"/>
    <x v="0"/>
    <m/>
    <n v="1267000"/>
    <n v="10127123"/>
    <n v="983761"/>
    <n v="15148"/>
    <n v="15148"/>
    <n v="15148"/>
    <x v="0"/>
    <x v="0"/>
    <x v="1"/>
    <x v="9"/>
    <n v="32967"/>
    <n v="-8.2379999999999676E-2"/>
  </r>
  <r>
    <n v="206"/>
    <n v="325"/>
    <x v="0"/>
    <x v="3"/>
    <s v="PAMez"/>
    <x v="9"/>
    <x v="2"/>
    <x v="3"/>
    <s v="EnronCredit.com"/>
    <x v="1"/>
    <d v="2000-09-15T00:00:00"/>
    <d v="2005-09-15T00:00:00"/>
    <x v="0"/>
    <n v="21000000"/>
    <n v="-276.54967299999998"/>
    <n v="0.55000000000000004"/>
    <n v="3.5884510000000001"/>
    <n v="3.5153490000000001"/>
    <n v="-4.5723264158603891"/>
    <n v="1264.4753751554526"/>
    <n v="343.22729400000003"/>
    <x v="0"/>
    <n v="1607.7026691554527"/>
    <n v="405820.332849"/>
    <n v="407850.672463"/>
    <n v="2030.3396139999968"/>
    <n v="422.63694484454413"/>
    <n v="405820.332849"/>
    <n v="407850.672463"/>
    <n v="2030.3396139999968"/>
    <x v="0"/>
    <m/>
    <n v="58070.833333000002"/>
    <n v="465921.50579600001"/>
    <n v="70503.254169000022"/>
    <n v="2030.3396139999968"/>
    <n v="2030.3396139999968"/>
    <n v="2030.3396139999968"/>
    <x v="0"/>
    <x v="0"/>
    <x v="1"/>
    <x v="9"/>
    <n v="-279.97555999999167"/>
    <n v="-8.675999999999906E-3"/>
  </r>
  <r>
    <n v="207"/>
    <n v="326"/>
    <x v="0"/>
    <x v="4"/>
    <s v="PAMez"/>
    <x v="9"/>
    <x v="2"/>
    <x v="3"/>
    <s v="Enron North America"/>
    <x v="1"/>
    <d v="2000-09-15T00:00:00"/>
    <d v="2005-09-15T00:00:00"/>
    <x v="0"/>
    <n v="-21000000"/>
    <n v="276.54967299999998"/>
    <n v="0.55000000000000004"/>
    <n v="3.5884510000000001"/>
    <n v="3.5153490000000001"/>
    <n v="-4.5723264158603891"/>
    <n v="-1264.4753751554526"/>
    <n v="-343.22729400000003"/>
    <x v="0"/>
    <n v="-1607.7026691554527"/>
    <n v="-405820.332849"/>
    <n v="-407850.672463"/>
    <n v="-2030.3396139999968"/>
    <n v="-422.63694484454413"/>
    <n v="-405820.332849"/>
    <n v="-407850.672463"/>
    <n v="-2030.3396139999968"/>
    <x v="0"/>
    <m/>
    <n v="-58070.833333000002"/>
    <n v="-465921.50579600001"/>
    <n v="-428057.420836"/>
    <n v="-2030.3396139999968"/>
    <n v="-2030.3396139999968"/>
    <n v="-2030.3396139999968"/>
    <x v="0"/>
    <x v="0"/>
    <x v="1"/>
    <x v="9"/>
    <n v="279.97555999999167"/>
    <n v="-8.675999999999906E-3"/>
  </r>
  <r>
    <n v="145"/>
    <n v="203"/>
    <x v="0"/>
    <x v="0"/>
    <s v="Parmalat"/>
    <x v="5"/>
    <x v="1"/>
    <x v="12"/>
    <s v="Deutsche Bank AG"/>
    <x v="6"/>
    <d v="2000-10-02T00:00:00"/>
    <d v="2001-10-02T00:00:00"/>
    <x v="0"/>
    <n v="5000000"/>
    <n v="-238.304315"/>
    <n v="1"/>
    <n v="109.240392"/>
    <n v="107.484015"/>
    <n v="-0.62786020653238239"/>
    <n v="149.62179643345792"/>
    <n v="490.71577200000002"/>
    <x v="1"/>
    <n v="-11859.662431566543"/>
    <n v="10356.318818"/>
    <n v="-1556.0706869999999"/>
    <n v="-11912.389504999999"/>
    <n v="-52.727073433456098"/>
    <n v="10356.318818"/>
    <n v="-1556.0706869999999"/>
    <n v="-11912.389504999999"/>
    <x v="1"/>
    <n v="-1372.0370936125"/>
    <n v="25277.777778"/>
    <n v="23721.707091"/>
    <n v="11564.202478000001"/>
    <n v="587.61049500000081"/>
    <n v="587.61049500000081"/>
    <n v="587.61049500000081"/>
    <x v="3"/>
    <x v="3"/>
    <x v="1"/>
    <x v="5"/>
    <n v="2870.5747349999983"/>
    <n v="-6.5579879999999946"/>
  </r>
  <r>
    <n v="204"/>
    <n v="323"/>
    <x v="0"/>
    <x v="3"/>
    <s v="PASnr"/>
    <x v="9"/>
    <x v="2"/>
    <x v="3"/>
    <s v="EnronCredit.com"/>
    <x v="1"/>
    <d v="2000-09-15T00:00:00"/>
    <d v="2005-09-15T00:00:00"/>
    <x v="0"/>
    <n v="470000000"/>
    <n v="-3289.834218"/>
    <n v="7.4999999999999997E-2"/>
    <n v="3.5805669999999998"/>
    <n v="3.5546899999999999"/>
    <n v="-1.31969954075704"/>
    <n v="4341.5927066613958"/>
    <n v="1868.373576"/>
    <x v="0"/>
    <n v="6209.9662826613958"/>
    <n v="702284.66169400001"/>
    <n v="708901.20545799995"/>
    <n v="6616.5437639999436"/>
    <n v="406.57748133854784"/>
    <n v="702284.66169400001"/>
    <n v="708901.20545799995"/>
    <n v="6616.5437639999436"/>
    <x v="0"/>
    <m/>
    <n v="177229.16666700001"/>
    <n v="886130.37212499999"/>
    <n v="236806.90432199999"/>
    <n v="6616.5437639999436"/>
    <n v="6616.5437639999436"/>
    <n v="6616.5437639999436"/>
    <x v="0"/>
    <x v="0"/>
    <x v="1"/>
    <x v="9"/>
    <n v="20412.078734999988"/>
    <n v="-9.0898000000000145E-2"/>
  </r>
  <r>
    <n v="205"/>
    <n v="324"/>
    <x v="0"/>
    <x v="4"/>
    <s v="PASnr"/>
    <x v="9"/>
    <x v="2"/>
    <x v="3"/>
    <s v="Enron North America"/>
    <x v="1"/>
    <d v="2000-09-15T00:00:00"/>
    <d v="2005-09-15T00:00:00"/>
    <x v="0"/>
    <n v="-470000000"/>
    <n v="3289.834218"/>
    <n v="7.4999999999999997E-2"/>
    <n v="3.5805669999999998"/>
    <n v="3.5546899999999999"/>
    <n v="-1.31969954075704"/>
    <n v="-4341.5927066613958"/>
    <n v="-1868.373576"/>
    <x v="0"/>
    <n v="-6209.9662826613958"/>
    <n v="-702284.66169400001"/>
    <n v="-708901.20545799995"/>
    <n v="-6616.5437639999436"/>
    <n v="-406.57748133854784"/>
    <n v="-702284.66169400001"/>
    <n v="-708901.20545799995"/>
    <n v="-6616.5437639999436"/>
    <x v="0"/>
    <m/>
    <n v="-177229.16666700001"/>
    <n v="-886130.37212499999"/>
    <n v="-176898.5709879999"/>
    <n v="-6616.5437639999436"/>
    <n v="-6616.5437639999436"/>
    <n v="-6616.5437639999436"/>
    <x v="0"/>
    <x v="0"/>
    <x v="1"/>
    <x v="9"/>
    <n v="-20412.078734999988"/>
    <n v="-9.0898000000000145E-2"/>
  </r>
  <r>
    <n v="1342"/>
    <n v="630"/>
    <x v="0"/>
    <x v="0"/>
    <s v="Pearson Plc"/>
    <x v="1"/>
    <x v="4"/>
    <x v="6"/>
    <s v="Portfolio ISIS"/>
    <x v="2"/>
    <d v="2001-01-05T00:00:00"/>
    <d v="2006-01-05T00:00:00"/>
    <x v="0"/>
    <n v="-10000000"/>
    <n v="4066.3101839999999"/>
    <n v="0.62"/>
    <n v="52.543688000000003"/>
    <n v="51.977876999999999"/>
    <n v="-0.57248798055769146"/>
    <n v="-2327.9137055593346"/>
    <n v="-636.296829"/>
    <x v="0"/>
    <n v="-2964.2105345593345"/>
    <n v="-54698.220326000002"/>
    <n v="-57297.319525999999"/>
    <n v="-2599.0991999999969"/>
    <n v="365.11133455933759"/>
    <n v="-54698.220326000002"/>
    <n v="-57297.319525999999"/>
    <n v="-2599.0991999999969"/>
    <x v="0"/>
    <n v="29431.953111792001"/>
    <n v="0"/>
    <n v="-57297.319525999999"/>
    <n v="-51585.540989000001"/>
    <n v="-2599.0991999999969"/>
    <n v="-2599.0991999999969"/>
    <n v="-2599.0991999999969"/>
    <x v="1"/>
    <x v="1"/>
    <x v="1"/>
    <x v="1"/>
    <n v="-5951.3613399999958"/>
    <n v="-1.1445020000000028"/>
  </r>
  <r>
    <n v="1524"/>
    <n v="625"/>
    <x v="0"/>
    <x v="1"/>
    <s v="Pearson Plc"/>
    <x v="1"/>
    <x v="4"/>
    <x v="6"/>
    <s v="Portfolio ISIS"/>
    <x v="1"/>
    <d v="2001-01-05T00:00:00"/>
    <d v="2006-01-05T00:00:00"/>
    <x v="0"/>
    <n v="10000000"/>
    <n v="-4066.3101839999999"/>
    <n v="0.62"/>
    <n v="52.543688000000003"/>
    <n v="51.977876999999999"/>
    <n v="-0.57248798055769146"/>
    <n v="2327.9137055593346"/>
    <n v="636.296829"/>
    <x v="0"/>
    <n v="2964.2105345593345"/>
    <n v="54698.220326000002"/>
    <n v="57297.319525999999"/>
    <n v="2599.0991999999969"/>
    <n v="-365.11133455933759"/>
    <n v="54698.220326000002"/>
    <n v="57297.319525999999"/>
    <n v="2599.0991999999969"/>
    <x v="0"/>
    <n v="-29431.953111792001"/>
    <n v="0"/>
    <n v="57297.319525999999"/>
    <n v="51585.540989000001"/>
    <n v="2599.0991999999969"/>
    <n v="2599.0991999999969"/>
    <n v="2599.0991999999969"/>
    <x v="1"/>
    <x v="1"/>
    <x v="1"/>
    <x v="1"/>
    <n v="5951.3613399999958"/>
    <n v="-1.1445020000000028"/>
  </r>
  <r>
    <n v="1343"/>
    <n v="502"/>
    <x v="0"/>
    <x v="0"/>
    <s v="Perkinelmer Inc."/>
    <x v="1"/>
    <x v="8"/>
    <x v="3"/>
    <s v="Portfolio ISIS"/>
    <x v="5"/>
    <d v="2001-01-05T00:00:00"/>
    <d v="2006-01-05T00:00:00"/>
    <x v="0"/>
    <n v="-10000000"/>
    <n v="4098.3314740000005"/>
    <n v="1.1499999999999999"/>
    <n v="156.51341600000001"/>
    <n v="155.831973"/>
    <n v="-0.58545781774931782"/>
    <n v="-2399.4002011813855"/>
    <n v="-1364.717412"/>
    <x v="0"/>
    <n v="-3764.1176131813854"/>
    <n v="139300.64885600001"/>
    <n v="136455.45603100001"/>
    <n v="-2845.1928250000055"/>
    <n v="918.92478818137988"/>
    <n v="139300.64885600001"/>
    <n v="136455.45603100001"/>
    <n v="-2845.1928250000055"/>
    <x v="0"/>
    <n v="29663.723208812004"/>
    <n v="0"/>
    <n v="136455.45603100001"/>
    <n v="150794.241285"/>
    <n v="-2845.1928250000055"/>
    <n v="-2845.1928250000055"/>
    <n v="-2845.1928250000055"/>
    <x v="1"/>
    <x v="1"/>
    <x v="1"/>
    <x v="1"/>
    <n v="-20251.178725000005"/>
    <n v="-4.1662680000000023"/>
  </r>
  <r>
    <n v="1568"/>
    <n v="614"/>
    <x v="0"/>
    <x v="1"/>
    <s v="Perkinelmer Inc."/>
    <x v="1"/>
    <x v="8"/>
    <x v="3"/>
    <s v="Portfolio ISIS"/>
    <x v="1"/>
    <d v="2001-01-05T00:00:00"/>
    <d v="2006-01-05T00:00:00"/>
    <x v="0"/>
    <n v="10000000"/>
    <n v="-4098.3314740000005"/>
    <n v="1.1499999999999999"/>
    <n v="156.51341600000001"/>
    <n v="155.831973"/>
    <n v="-0.58545781774931782"/>
    <n v="2399.4002011813855"/>
    <n v="1364.717412"/>
    <x v="0"/>
    <n v="3764.1176131813854"/>
    <n v="-139300.64885600001"/>
    <n v="-136455.45603100001"/>
    <n v="2845.1928250000055"/>
    <n v="-918.92478818137988"/>
    <n v="-139300.64885600001"/>
    <n v="-136455.45603100001"/>
    <n v="2845.1928250000055"/>
    <x v="0"/>
    <n v="-29663.723208812004"/>
    <n v="0"/>
    <n v="-136455.45603100001"/>
    <n v="-150794.241285"/>
    <n v="2845.1928250000055"/>
    <n v="2845.1928250000055"/>
    <n v="2845.1928250000055"/>
    <x v="1"/>
    <x v="1"/>
    <x v="1"/>
    <x v="1"/>
    <n v="20251.178725000005"/>
    <n v="-4.1662680000000023"/>
  </r>
  <r>
    <n v="1715"/>
    <n v="919"/>
    <x v="0"/>
    <x v="0"/>
    <s v="Perkinelmer Inc."/>
    <x v="1"/>
    <x v="8"/>
    <x v="3"/>
    <s v="Deutsche Bank AG NY"/>
    <x v="5"/>
    <d v="2001-03-22T00:00:00"/>
    <d v="2003-08-07T00:00:00"/>
    <x v="0"/>
    <n v="10000000"/>
    <n v="-2131.7684389999999"/>
    <n v="1.1499999999999999"/>
    <n v="139.90043700000001"/>
    <n v="139.114665"/>
    <n v="-0.53707750896424122"/>
    <n v="1144.9248829067089"/>
    <n v="1211.5717139999999"/>
    <x v="0"/>
    <n v="2356.4965969067089"/>
    <n v="-50463.928475000001"/>
    <n v="-48431.763528000003"/>
    <n v="2032.1649469999975"/>
    <n v="-324.33164990671139"/>
    <n v="-50463.928475000001"/>
    <n v="-48431.763528000003"/>
    <n v="2032.1649469999975"/>
    <x v="0"/>
    <n v="-15429.739961482001"/>
    <n v="0"/>
    <n v="-48431.763528000003"/>
    <n v="-48431.763528000003"/>
    <n v="2032.1649469999975"/>
    <n v="2032.1649469999975"/>
    <n v="2032.1649469999975"/>
    <x v="5"/>
    <x v="1"/>
    <x v="1"/>
    <x v="1"/>
    <n v="14086.375275999999"/>
    <n v="-5.0545410000000004"/>
  </r>
  <r>
    <n v="1716"/>
    <n v="920"/>
    <x v="0"/>
    <x v="0"/>
    <s v="Perkinelmer Inc."/>
    <x v="1"/>
    <x v="8"/>
    <x v="3"/>
    <s v="JP Morgan"/>
    <x v="5"/>
    <d v="2001-03-22T00:00:00"/>
    <d v="2003-08-07T00:00:00"/>
    <x v="0"/>
    <n v="10000000"/>
    <n v="-2131.7684389999999"/>
    <n v="1.1499999999999999"/>
    <n v="139.90043700000001"/>
    <n v="139.114665"/>
    <n v="-0.53707750896424122"/>
    <n v="1144.9248829067089"/>
    <n v="1211.5717139999999"/>
    <x v="0"/>
    <n v="2356.4965969067089"/>
    <n v="-50463.928475000001"/>
    <n v="-48431.763528000003"/>
    <n v="2032.1649469999975"/>
    <n v="-324.33164990671139"/>
    <n v="-50463.928475000001"/>
    <n v="-48431.763528000003"/>
    <n v="2032.1649469999975"/>
    <x v="0"/>
    <n v="-15429.739961482001"/>
    <n v="0"/>
    <n v="-48431.763528000003"/>
    <n v="-48431.763528000003"/>
    <n v="2032.1649469999975"/>
    <n v="2032.1649469999975"/>
    <n v="2032.1649469999975"/>
    <x v="5"/>
    <x v="1"/>
    <x v="1"/>
    <x v="1"/>
    <n v="14086.375275999999"/>
    <n v="-5.0545410000000004"/>
  </r>
  <r>
    <n v="1378"/>
    <n v="436"/>
    <x v="0"/>
    <x v="0"/>
    <s v="Pg&amp;e Corp."/>
    <x v="7"/>
    <x v="3"/>
    <x v="3"/>
    <s v="Transalta Energy"/>
    <x v="0"/>
    <d v="2000-12-19T00:00:00"/>
    <d v="2002-12-19T00:00:00"/>
    <x v="0"/>
    <n v="2000000"/>
    <n v="-456.23510500000003"/>
    <n v="2.15"/>
    <n v="2263.969599"/>
    <n v="2252.0169340000002"/>
    <n v="-1.3893898396513726"/>
    <n v="633.88841937927725"/>
    <n v="2432.9434860000001"/>
    <x v="0"/>
    <n v="3066.8319053792775"/>
    <n v="-398686.11111100001"/>
    <n v="-398327.77777799999"/>
    <n v="358.33333300001686"/>
    <n v="-2708.4985723792606"/>
    <n v="-398686.11111100001"/>
    <n v="-398327.77777799999"/>
    <n v="358.33333300001686"/>
    <x v="0"/>
    <n v="-12758.614711325001"/>
    <n v="10750"/>
    <n v="-387577.77777799999"/>
    <n v="-182136.16491699999"/>
    <n v="358.33333300001686"/>
    <n v="358.33333300001686"/>
    <n v="358.33333300001686"/>
    <x v="5"/>
    <x v="0"/>
    <x v="4"/>
    <x v="7"/>
    <n v="1194.4444440000225"/>
    <n v="-12.320004999999583"/>
  </r>
  <r>
    <n v="1344"/>
    <n v="503"/>
    <x v="0"/>
    <x v="0"/>
    <s v="Philip Morris Inc."/>
    <x v="5"/>
    <x v="1"/>
    <x v="3"/>
    <s v="Portfolio ISIS"/>
    <x v="3"/>
    <d v="2001-01-05T00:00:00"/>
    <d v="2006-01-05T00:00:00"/>
    <x v="0"/>
    <n v="-10000000"/>
    <n v="4108.6800469999998"/>
    <n v="1.05"/>
    <n v="97.016335999999995"/>
    <n v="96.418799000000007"/>
    <n v="-0.56626506115731745"/>
    <n v="-2326.6019580903048"/>
    <n v="-1054.713546"/>
    <x v="0"/>
    <n v="-3381.3155040903048"/>
    <n v="-58563.739608000003"/>
    <n v="-61373.986447000003"/>
    <n v="-2810.2468389999995"/>
    <n v="571.06866509030533"/>
    <n v="-58563.739608000003"/>
    <n v="-61373.986447000003"/>
    <n v="-2810.2468389999995"/>
    <x v="0"/>
    <n v="23655.7253706025"/>
    <n v="0"/>
    <n v="-61373.986447000003"/>
    <n v="-45807.501473000004"/>
    <n v="-2810.2468389999995"/>
    <n v="-2810.2468389999995"/>
    <n v="-2810.2468389999995"/>
    <x v="1"/>
    <x v="3"/>
    <x v="1"/>
    <x v="5"/>
    <n v="-9843.9261560000014"/>
    <n v="-1.8577179999999913"/>
  </r>
  <r>
    <n v="1525"/>
    <n v="574"/>
    <x v="0"/>
    <x v="1"/>
    <s v="Philip Morris Inc."/>
    <x v="5"/>
    <x v="1"/>
    <x v="3"/>
    <s v="Portfolio ISIS"/>
    <x v="1"/>
    <d v="2001-01-05T00:00:00"/>
    <d v="2006-01-05T00:00:00"/>
    <x v="0"/>
    <n v="10000000"/>
    <n v="-4108.6800469999998"/>
    <n v="1.05"/>
    <n v="97.016335999999995"/>
    <n v="96.418799000000007"/>
    <n v="-0.56626506115731745"/>
    <n v="2326.6019580903048"/>
    <n v="1054.713546"/>
    <x v="0"/>
    <n v="3381.3155040903048"/>
    <n v="58563.739608000003"/>
    <n v="61373.986447000003"/>
    <n v="2810.2468389999995"/>
    <n v="-571.06866509030533"/>
    <n v="58563.739608000003"/>
    <n v="61373.986447000003"/>
    <n v="2810.2468389999995"/>
    <x v="0"/>
    <n v="-23655.7253706025"/>
    <n v="0"/>
    <n v="61373.986447000003"/>
    <n v="45807.501473000004"/>
    <n v="2810.2468389999995"/>
    <n v="2810.2468389999995"/>
    <n v="2810.2468389999995"/>
    <x v="1"/>
    <x v="3"/>
    <x v="1"/>
    <x v="5"/>
    <n v="9843.9261560000014"/>
    <n v="-1.8577179999999913"/>
  </r>
  <r>
    <n v="1613"/>
    <n v="822"/>
    <x v="0"/>
    <x v="0"/>
    <s v="Philips Elec Nv"/>
    <x v="10"/>
    <x v="8"/>
    <x v="2"/>
    <s v="Morgan Stanley CP"/>
    <x v="2"/>
    <d v="2001-01-18T00:00:00"/>
    <d v="2003-08-06T00:00:00"/>
    <x v="0"/>
    <n v="-17000000"/>
    <n v="3598.6602399999997"/>
    <n v="0.22"/>
    <n v="33.789439000000002"/>
    <n v="33.230347999999999"/>
    <n v="-0.52114718889513034"/>
    <n v="-1875.4316678646749"/>
    <n v="-599.39252999999997"/>
    <x v="0"/>
    <n v="-2474.8241978646747"/>
    <n v="36598.494567000002"/>
    <n v="34387.585058999997"/>
    <n v="-2210.9095080000043"/>
    <n v="263.91468986467044"/>
    <n v="36598.494567000002"/>
    <n v="34387.585058999997"/>
    <n v="-2210.9095080000043"/>
    <x v="0"/>
    <n v="26639.082426599998"/>
    <n v="0"/>
    <n v="34387.585058999997"/>
    <n v="34387.585058999997"/>
    <n v="-2210.9095080000043"/>
    <n v="-2210.9095080000043"/>
    <n v="-2210.9095080000043"/>
    <x v="5"/>
    <x v="5"/>
    <x v="1"/>
    <x v="10"/>
    <n v="-9505.9274940000032"/>
    <n v="-2.184705000000001"/>
  </r>
  <r>
    <n v="1345"/>
    <n v="504"/>
    <x v="0"/>
    <x v="0"/>
    <s v="Placer Dome Inc."/>
    <x v="4"/>
    <x v="0"/>
    <x v="0"/>
    <s v="Portfolio ISIS"/>
    <x v="6"/>
    <d v="2001-01-05T00:00:00"/>
    <d v="2006-01-05T00:00:00"/>
    <x v="0"/>
    <n v="-10000000"/>
    <n v="4188.0222690000001"/>
    <n v="1.65"/>
    <n v="159.388632"/>
    <n v="158.719021"/>
    <n v="-0.57339051439378663"/>
    <n v="-2401.3722431145434"/>
    <n v="-1680.971622"/>
    <x v="0"/>
    <n v="-4082.3438651145434"/>
    <n v="-62862.857373999999"/>
    <n v="-66059.412960000001"/>
    <n v="-3196.5555860000022"/>
    <n v="885.78827911454118"/>
    <n v="-62862.857373999999"/>
    <n v="-66059.412960000001"/>
    <n v="-3196.5555860000022"/>
    <x v="0"/>
    <n v="41335.779795030001"/>
    <n v="0"/>
    <n v="-66059.412960000001"/>
    <n v="-103792.163266"/>
    <n v="-3196.5555860000022"/>
    <n v="-3196.5555860000022"/>
    <n v="-3196.5555860000022"/>
    <x v="1"/>
    <x v="0"/>
    <x v="3"/>
    <x v="4"/>
    <n v="-22622.072960999998"/>
    <n v="-4.7145659999999907"/>
  </r>
  <r>
    <n v="1526"/>
    <n v="575"/>
    <x v="0"/>
    <x v="1"/>
    <s v="Placer Dome Inc."/>
    <x v="4"/>
    <x v="0"/>
    <x v="0"/>
    <s v="Portfolio ISIS"/>
    <x v="1"/>
    <d v="2001-01-05T00:00:00"/>
    <d v="2006-01-05T00:00:00"/>
    <x v="0"/>
    <n v="10000000"/>
    <n v="-4188.0222690000001"/>
    <n v="1.65"/>
    <n v="159.388632"/>
    <n v="158.719021"/>
    <n v="-0.57339051439378663"/>
    <n v="2401.3722431145434"/>
    <n v="1680.971622"/>
    <x v="0"/>
    <n v="4082.3438651145434"/>
    <n v="62862.857373999999"/>
    <n v="66059.412960000001"/>
    <n v="3196.5555860000022"/>
    <n v="-885.78827911454118"/>
    <n v="62862.857373999999"/>
    <n v="66059.412960000001"/>
    <n v="3196.5555860000022"/>
    <x v="0"/>
    <n v="-41335.779795030001"/>
    <n v="0"/>
    <n v="66059.412960000001"/>
    <n v="103792.163266"/>
    <n v="3196.5555860000022"/>
    <n v="3196.5555860000022"/>
    <n v="3196.5555860000022"/>
    <x v="1"/>
    <x v="0"/>
    <x v="3"/>
    <x v="4"/>
    <n v="22622.072960999998"/>
    <n v="-4.7145659999999907"/>
  </r>
  <r>
    <n v="156"/>
    <n v="217"/>
    <x v="0"/>
    <x v="2"/>
    <s v="Portfolio"/>
    <x v="9"/>
    <x v="10"/>
    <x v="15"/>
    <s v="Ace Capital O/Seas"/>
    <x v="1"/>
    <d v="2000-09-15T00:00:00"/>
    <d v="2005-09-15T00:00:00"/>
    <x v="0"/>
    <n v="-470000000"/>
    <m/>
    <n v="7.4999999999999997E-2"/>
    <n v="-4.344189E-13"/>
    <n v="1.3062889999999999E-12"/>
    <m/>
    <m/>
    <n v="-637.515714"/>
    <x v="0"/>
    <m/>
    <n v="-1432022"/>
    <n v="-1434341"/>
    <n v="-2319"/>
    <m/>
    <n v="-1432022"/>
    <n v="-1434341"/>
    <n v="-2319"/>
    <x v="0"/>
    <m/>
    <n v="-177229.16666700001"/>
    <n v="-1611570.1666669999"/>
    <n v="-83902.33333399985"/>
    <n v="-2319"/>
    <n v="-2319"/>
    <n v="-2319"/>
    <x v="0"/>
    <x v="0"/>
    <x v="1"/>
    <x v="9"/>
    <n v="2112"/>
    <n v="8.7145479999999993E-13"/>
  </r>
  <r>
    <n v="157"/>
    <n v="216"/>
    <x v="0"/>
    <x v="2"/>
    <s v="Portfolio"/>
    <x v="9"/>
    <x v="10"/>
    <x v="15"/>
    <s v="Ace Capital FinProd"/>
    <x v="1"/>
    <d v="2000-09-15T00:00:00"/>
    <d v="2005-09-15T00:00:00"/>
    <x v="0"/>
    <n v="-21000000"/>
    <m/>
    <n v="0.55000000000000004"/>
    <n v="-4.344189E-13"/>
    <n v="1.3062889999999999E-12"/>
    <m/>
    <m/>
    <n v="-208.88812799999999"/>
    <x v="0"/>
    <m/>
    <n v="-469215.72496700002"/>
    <n v="-469975.66819200001"/>
    <n v="-759.94322499999544"/>
    <m/>
    <n v="-469215.72496700002"/>
    <n v="-469975.66819200001"/>
    <n v="-759.94322499999544"/>
    <x v="0"/>
    <m/>
    <n v="-58070.833333000002"/>
    <n v="-528046.50152499997"/>
    <n v="349692.35397300008"/>
    <n v="-759.94322499993723"/>
    <n v="-759.94322499993723"/>
    <n v="-759.94322499999544"/>
    <x v="0"/>
    <x v="0"/>
    <x v="1"/>
    <x v="9"/>
    <n v="692.0323769999668"/>
    <n v="8.7145479999999993E-13"/>
  </r>
  <r>
    <n v="158"/>
    <n v="214"/>
    <x v="0"/>
    <x v="2"/>
    <s v="Portfolio"/>
    <x v="9"/>
    <x v="10"/>
    <x v="15"/>
    <s v="RVI Guaranty Co"/>
    <x v="1"/>
    <d v="2000-09-15T00:00:00"/>
    <d v="2005-09-15T00:00:00"/>
    <x v="0"/>
    <n v="-34000000"/>
    <m/>
    <n v="4.5"/>
    <n v="-4.344189E-13"/>
    <n v="1.3062889999999999E-12"/>
    <m/>
    <m/>
    <n v="-2767.0894829999997"/>
    <x v="0"/>
    <m/>
    <n v="-6215585"/>
    <n v="-6225652"/>
    <n v="-10067"/>
    <m/>
    <n v="-6215585"/>
    <n v="-6225652"/>
    <n v="-10067"/>
    <x v="0"/>
    <m/>
    <n v="-769250"/>
    <n v="-6994902"/>
    <n v="-477605.11111100018"/>
    <n v="-10067"/>
    <n v="-10067"/>
    <n v="-10067"/>
    <x v="0"/>
    <x v="0"/>
    <x v="1"/>
    <x v="9"/>
    <n v="9167"/>
    <n v="8.7145479999999993E-13"/>
  </r>
  <r>
    <n v="214"/>
    <n v="215"/>
    <x v="0"/>
    <x v="2"/>
    <s v="Portfolio"/>
    <x v="9"/>
    <x v="10"/>
    <x v="15"/>
    <s v="Citibank NA"/>
    <x v="1"/>
    <d v="2000-09-15T00:00:00"/>
    <d v="2005-09-15T00:00:00"/>
    <x v="0"/>
    <n v="525000000"/>
    <m/>
    <n v="0.48"/>
    <n v="-4.344189E-13"/>
    <n v="1.3062889999999999E-12"/>
    <m/>
    <m/>
    <n v="4557.5591460000005"/>
    <x v="0"/>
    <m/>
    <n v="10237430"/>
    <n v="10254010"/>
    <n v="16580"/>
    <m/>
    <n v="10237430"/>
    <n v="10254010"/>
    <n v="16580"/>
    <x v="0"/>
    <m/>
    <n v="1267000"/>
    <n v="11521010"/>
    <n v="817474.44444400072"/>
    <n v="16580"/>
    <n v="16580"/>
    <n v="16580"/>
    <x v="0"/>
    <x v="0"/>
    <x v="1"/>
    <x v="9"/>
    <n v="-15100"/>
    <n v="8.7145479999999993E-13"/>
  </r>
  <r>
    <n v="1346"/>
    <n v="631"/>
    <x v="0"/>
    <x v="0"/>
    <s v="Powergen Plc"/>
    <x v="1"/>
    <x v="3"/>
    <x v="6"/>
    <s v="Portfolio ISIS"/>
    <x v="6"/>
    <d v="2001-01-05T00:00:00"/>
    <d v="2006-01-05T00:00:00"/>
    <x v="0"/>
    <n v="-10000000"/>
    <n v="4056.81682"/>
    <n v="0.5"/>
    <n v="54.339931999999997"/>
    <n v="53.777161"/>
    <n v="-0.56783085327301641"/>
    <n v="-2303.5857564729249"/>
    <n v="-693.78937199999996"/>
    <x v="0"/>
    <n v="-2997.3751284729251"/>
    <n v="5900.2906819999998"/>
    <n v="3430.4389759999999"/>
    <n v="-2469.8517059999999"/>
    <n v="527.52342247292518"/>
    <n v="5900.2906819999998"/>
    <n v="3430.4389759999999"/>
    <n v="-2469.8517059999999"/>
    <x v="0"/>
    <n v="29363.240143160001"/>
    <n v="0"/>
    <n v="3430.4389759999999"/>
    <n v="-62883.381008999997"/>
    <n v="-2469.8517059999999"/>
    <n v="-2469.8517059999999"/>
    <n v="-2469.8517059999999"/>
    <x v="1"/>
    <x v="1"/>
    <x v="1"/>
    <x v="1"/>
    <n v="-13679.983438000001"/>
    <n v="-2.9686850000000007"/>
  </r>
  <r>
    <n v="1527"/>
    <n v="626"/>
    <x v="0"/>
    <x v="1"/>
    <s v="Powergen Plc"/>
    <x v="1"/>
    <x v="3"/>
    <x v="6"/>
    <s v="Portfolio ISIS"/>
    <x v="1"/>
    <d v="2001-01-05T00:00:00"/>
    <d v="2006-01-05T00:00:00"/>
    <x v="0"/>
    <n v="10000000"/>
    <n v="-4056.81682"/>
    <n v="0.5"/>
    <n v="54.339931999999997"/>
    <n v="53.777161"/>
    <n v="-0.56783085327301641"/>
    <n v="2303.5857564729249"/>
    <n v="693.78937199999996"/>
    <x v="0"/>
    <n v="2997.3751284729251"/>
    <n v="-5900.2906819999998"/>
    <n v="-3430.4389759999999"/>
    <n v="2469.8517059999999"/>
    <n v="-527.52342247292518"/>
    <n v="-5900.2906819999998"/>
    <n v="-3430.4389759999999"/>
    <n v="2469.8517059999999"/>
    <x v="0"/>
    <n v="-29363.240143160001"/>
    <n v="0"/>
    <n v="-3430.4389759999999"/>
    <n v="62883.381008999997"/>
    <n v="2469.8517059999999"/>
    <n v="2469.8517059999999"/>
    <n v="2469.8517059999999"/>
    <x v="1"/>
    <x v="1"/>
    <x v="1"/>
    <x v="1"/>
    <n v="13679.983438000001"/>
    <n v="-2.9686850000000007"/>
  </r>
  <r>
    <n v="1627"/>
    <n v="831"/>
    <x v="0"/>
    <x v="0"/>
    <s v="Powergen Plc"/>
    <x v="1"/>
    <x v="3"/>
    <x v="6"/>
    <s v="JP Morgan"/>
    <x v="6"/>
    <d v="2001-01-24T00:00:00"/>
    <d v="2006-01-24T00:00:00"/>
    <x v="0"/>
    <n v="10000000"/>
    <n v="-4120.6021380000002"/>
    <n v="0.65"/>
    <n v="54.718448000000002"/>
    <n v="54.156044999999999"/>
    <n v="-0.56776741083564597"/>
    <n v="2339.5436069760872"/>
    <n v="729.54753300000004"/>
    <x v="0"/>
    <n v="3069.0911399760871"/>
    <n v="55758.908857000002"/>
    <n v="58375.820262000001"/>
    <n v="2616.9114049999989"/>
    <n v="-452.17973497608818"/>
    <n v="55758.908857000002"/>
    <n v="58375.820262000001"/>
    <n v="2616.9114049999989"/>
    <x v="0"/>
    <n v="-29824.918274844003"/>
    <n v="0"/>
    <n v="58375.820262000001"/>
    <n v="58375.820262000001"/>
    <n v="2616.9114049999989"/>
    <n v="2616.9114049999989"/>
    <n v="2616.9114049999989"/>
    <x v="1"/>
    <x v="1"/>
    <x v="1"/>
    <x v="1"/>
    <n v="13777.787864999998"/>
    <n v="-2.9671209999999988"/>
  </r>
  <r>
    <n v="1667"/>
    <n v="877"/>
    <x v="0"/>
    <x v="0"/>
    <s v="Powergen Uk Plc"/>
    <x v="1"/>
    <x v="5"/>
    <x v="6"/>
    <s v="NAB"/>
    <x v="6"/>
    <d v="2001-03-06T00:00:00"/>
    <d v="2006-02-16T00:00:00"/>
    <x v="0"/>
    <n v="-10000000"/>
    <n v="4146.8469889999997"/>
    <n v="0.52"/>
    <n v="51.703246"/>
    <n v="51.141083000000002"/>
    <n v="-0.56986469741841284"/>
    <n v="-2363.1417046269412"/>
    <n v="-619.62777900000003"/>
    <x v="0"/>
    <n v="-2982.7694836269411"/>
    <n v="-5306.7527659999996"/>
    <n v="-7853.1784699999998"/>
    <n v="-2546.4257040000002"/>
    <n v="436.34377962694089"/>
    <n v="-5306.7527659999996"/>
    <n v="-7853.1784699999998"/>
    <n v="-2546.4257040000002"/>
    <x v="0"/>
    <n v="30014.878506382"/>
    <n v="0"/>
    <n v="-7853.1784699999998"/>
    <n v="-7853.1784699999998"/>
    <n v="-2546.4257040000002"/>
    <n v="-2546.4257040000002"/>
    <n v="-2546.4257040000002"/>
    <x v="1"/>
    <x v="1"/>
    <x v="1"/>
    <x v="1"/>
    <n v="-13039.200838000001"/>
    <n v="-2.7737100000000012"/>
  </r>
  <r>
    <n v="1737"/>
    <n v="947"/>
    <x v="0"/>
    <x v="0"/>
    <s v="Public Storage Inc."/>
    <x v="9"/>
    <x v="2"/>
    <x v="3"/>
    <s v="Wells Fargo Bank NA"/>
    <x v="3"/>
    <d v="2001-04-02T00:00:00"/>
    <d v="2002-04-02T00:00:00"/>
    <x v="0"/>
    <n v="10000000"/>
    <n v="-941.87763500000005"/>
    <n v="1.04"/>
    <n v="104"/>
    <n v="105.73863299999999"/>
    <n v="1.738632999999993"/>
    <n v="-1637.5795381729486"/>
    <n v="569.1121290000001"/>
    <x v="0"/>
    <n v="-1068.4674091729485"/>
    <n v="0"/>
    <n v="-1113.7393199999999"/>
    <n v="-1113.7393199999999"/>
    <n v="-45.271910827051443"/>
    <n v="0"/>
    <n v="-1113.7393199999999"/>
    <n v="-1113.7393199999999"/>
    <x v="0"/>
    <m/>
    <n v="0"/>
    <n v="-1113.7393199999999"/>
    <n v="-1113.7393199999999"/>
    <n v="-1113.7393199999999"/>
    <n v="-1113.7393199999999"/>
    <n v="-1113.7393199999999"/>
    <x v="2"/>
    <x v="0"/>
    <x v="1"/>
    <x v="9"/>
    <n v="-1113.7393199999999"/>
    <n v="105.73863299999999"/>
  </r>
  <r>
    <n v="1347"/>
    <n v="505"/>
    <x v="0"/>
    <x v="0"/>
    <s v="Rayonier Inc."/>
    <x v="0"/>
    <x v="8"/>
    <x v="3"/>
    <s v="Portfolio ISIS"/>
    <x v="3"/>
    <d v="2001-01-05T00:00:00"/>
    <d v="2006-01-05T00:00:00"/>
    <x v="0"/>
    <n v="-10000000"/>
    <n v="4216.1417550000006"/>
    <n v="1.6"/>
    <n v="118.268558"/>
    <n v="117.531633"/>
    <n v="-0.68078262172079318"/>
    <n v="-2870.2760375154066"/>
    <n v="-1457.2674059999999"/>
    <x v="0"/>
    <n v="-4327.5434435154066"/>
    <n v="-208991.02728000001"/>
    <n v="-212698.53257400001"/>
    <n v="-3707.5052940000023"/>
    <n v="620.03814951540426"/>
    <n v="-208991.02728000001"/>
    <n v="-212698.53257400001"/>
    <n v="-3707.5052940000023"/>
    <x v="0"/>
    <n v="52710.204221010012"/>
    <n v="0"/>
    <n v="-212698.53257400001"/>
    <n v="-161153.71457500002"/>
    <n v="-3707.5052940000023"/>
    <n v="-3707.5052940000023"/>
    <n v="-3707.5052940000023"/>
    <x v="1"/>
    <x v="0"/>
    <x v="0"/>
    <x v="0"/>
    <n v="-20421.242211000004"/>
    <n v="-4.3171970000000073"/>
  </r>
  <r>
    <n v="1528"/>
    <n v="576"/>
    <x v="0"/>
    <x v="1"/>
    <s v="Rayonier Inc."/>
    <x v="0"/>
    <x v="8"/>
    <x v="3"/>
    <s v="Portfolio ISIS"/>
    <x v="1"/>
    <d v="2001-01-05T00:00:00"/>
    <d v="2006-01-05T00:00:00"/>
    <x v="0"/>
    <n v="10000000"/>
    <n v="-4216.1417550000006"/>
    <n v="1.6"/>
    <n v="118.268558"/>
    <n v="117.531633"/>
    <n v="-0.68078262172079318"/>
    <n v="2870.2760375154066"/>
    <n v="1457.2674059999999"/>
    <x v="0"/>
    <n v="4327.5434435154066"/>
    <n v="208991.02728000001"/>
    <n v="212698.53257400001"/>
    <n v="3707.5052940000023"/>
    <n v="-620.03814951540426"/>
    <n v="208991.02728000001"/>
    <n v="212698.53257400001"/>
    <n v="3707.5052940000023"/>
    <x v="0"/>
    <n v="-52710.204221010012"/>
    <n v="0"/>
    <n v="212698.53257400001"/>
    <n v="161153.71457500002"/>
    <n v="3707.5052940000023"/>
    <n v="3707.5052940000023"/>
    <n v="3707.5052940000023"/>
    <x v="1"/>
    <x v="0"/>
    <x v="0"/>
    <x v="0"/>
    <n v="20421.242211000004"/>
    <n v="-4.3171970000000073"/>
  </r>
  <r>
    <n v="1348"/>
    <n v="506"/>
    <x v="0"/>
    <x v="0"/>
    <s v="Raytheon Company"/>
    <x v="0"/>
    <x v="8"/>
    <x v="3"/>
    <s v="Portfolio ISIS"/>
    <x v="3"/>
    <d v="2001-01-05T00:00:00"/>
    <d v="2006-01-05T00:00:00"/>
    <x v="0"/>
    <n v="-10000000"/>
    <n v="4035.3812750000002"/>
    <n v="0.66"/>
    <n v="122.233549"/>
    <n v="121.478016"/>
    <n v="-0.69822334594123447"/>
    <n v="-2817.5974159791049"/>
    <n v="-1187.7484650000001"/>
    <x v="0"/>
    <n v="-4005.345880979105"/>
    <n v="214107.505985"/>
    <n v="211146.42900100001"/>
    <n v="-2961.0769839999848"/>
    <n v="1044.2688969791202"/>
    <n v="214107.505985"/>
    <n v="211146.42900100001"/>
    <n v="-2961.0769839999848"/>
    <x v="0"/>
    <n v="50450.336700050007"/>
    <n v="0"/>
    <n v="211146.42900100001"/>
    <n v="149965.67328000002"/>
    <n v="-2961.0769839999848"/>
    <n v="-2961.0769839999848"/>
    <n v="-2961.0769839999848"/>
    <x v="1"/>
    <x v="0"/>
    <x v="0"/>
    <x v="0"/>
    <n v="-48383.955143999978"/>
    <n v="-11.058374000000015"/>
  </r>
  <r>
    <n v="1529"/>
    <n v="577"/>
    <x v="0"/>
    <x v="1"/>
    <s v="Raytheon Company"/>
    <x v="0"/>
    <x v="8"/>
    <x v="3"/>
    <s v="Portfolio ISIS"/>
    <x v="1"/>
    <d v="2001-01-05T00:00:00"/>
    <d v="2006-01-05T00:00:00"/>
    <x v="0"/>
    <n v="10000000"/>
    <n v="-4035.3812750000002"/>
    <n v="0.66"/>
    <n v="122.233549"/>
    <n v="121.478016"/>
    <n v="-0.69822334594123447"/>
    <n v="2817.5974159791049"/>
    <n v="1187.7484650000001"/>
    <x v="0"/>
    <n v="4005.345880979105"/>
    <n v="-214107.505985"/>
    <n v="-211146.42900100001"/>
    <n v="2961.0769839999848"/>
    <n v="-1044.2688969791202"/>
    <n v="-214107.505985"/>
    <n v="-211146.42900100001"/>
    <n v="2961.0769839999848"/>
    <x v="0"/>
    <n v="-50450.336700050007"/>
    <n v="0"/>
    <n v="-211146.42900100001"/>
    <n v="-149965.67328000002"/>
    <n v="2961.0769839999848"/>
    <n v="2961.0769839999848"/>
    <n v="2961.0769839999848"/>
    <x v="1"/>
    <x v="0"/>
    <x v="0"/>
    <x v="0"/>
    <n v="48383.955143999978"/>
    <n v="-11.058374000000015"/>
  </r>
  <r>
    <n v="1607"/>
    <n v="661"/>
    <x v="0"/>
    <x v="0"/>
    <s v="Raytheon Company"/>
    <x v="0"/>
    <x v="8"/>
    <x v="3"/>
    <s v="LBIE"/>
    <x v="3"/>
    <d v="2001-01-16T00:00:00"/>
    <d v="2006-01-16T00:00:00"/>
    <x v="0"/>
    <n v="-10000000"/>
    <n v="4053.5908129999998"/>
    <n v="0.63"/>
    <n v="122.514139"/>
    <n v="121.759072"/>
    <n v="-0.69825038714195009"/>
    <n v="-2830.4213544923023"/>
    <n v="-1178.75874"/>
    <x v="0"/>
    <n v="-4009.1800944923025"/>
    <n v="231450.112295"/>
    <n v="228509.374347"/>
    <n v="-2940.7379479999945"/>
    <n v="1068.442146492308"/>
    <n v="231450.112295"/>
    <n v="228509.374347"/>
    <n v="-2940.7379479999945"/>
    <x v="0"/>
    <n v="50677.992344126003"/>
    <n v="0"/>
    <n v="228509.374347"/>
    <n v="228509.374347"/>
    <n v="-2940.7379479999945"/>
    <n v="-2940.7379479999945"/>
    <n v="-2940.7379479999945"/>
    <x v="1"/>
    <x v="0"/>
    <x v="0"/>
    <x v="0"/>
    <n v="-49323.33571699998"/>
    <n v="-11.22676100000001"/>
  </r>
  <r>
    <n v="1672"/>
    <n v="880"/>
    <x v="0"/>
    <x v="0"/>
    <s v="Raytheon Company"/>
    <x v="0"/>
    <x v="8"/>
    <x v="3"/>
    <s v="Merrill Lynch Int"/>
    <x v="3"/>
    <d v="2001-03-09T00:00:00"/>
    <d v="2006-03-09T00:00:00"/>
    <x v="0"/>
    <n v="10000000"/>
    <n v="-4172.1429319999997"/>
    <n v="0.73"/>
    <n v="123.73230599999999"/>
    <n v="122.979607"/>
    <n v="-0.71044825160005576"/>
    <n v="2964.0916514649302"/>
    <n v="1210.658631"/>
    <x v="0"/>
    <n v="4174.75028246493"/>
    <n v="-208784.976521"/>
    <n v="-205727.49919199999"/>
    <n v="3057.4773290000157"/>
    <n v="-1117.2729534649143"/>
    <n v="-208784.976521"/>
    <n v="-205727.49919199999"/>
    <n v="3057.4773290000157"/>
    <x v="0"/>
    <n v="-52160.130935863999"/>
    <n v="0"/>
    <n v="-205727.49919199999"/>
    <n v="-205727.49919199999"/>
    <n v="3057.4773290000157"/>
    <n v="3057.4773290000157"/>
    <n v="3057.4773290000157"/>
    <x v="1"/>
    <x v="0"/>
    <x v="0"/>
    <x v="0"/>
    <n v="53618.84741300001"/>
    <n v="-11.973089999999999"/>
  </r>
  <r>
    <n v="1673"/>
    <n v="881"/>
    <x v="0"/>
    <x v="0"/>
    <s v="Raytheon Company"/>
    <x v="0"/>
    <x v="8"/>
    <x v="3"/>
    <s v="Merrill Lynch Int"/>
    <x v="3"/>
    <d v="2001-03-09T00:00:00"/>
    <d v="2006-03-09T00:00:00"/>
    <x v="0"/>
    <n v="5000000"/>
    <n v="-2088.2151720000002"/>
    <n v="0.76"/>
    <n v="123.73230599999999"/>
    <n v="122.979607"/>
    <n v="-0.71042280251227641"/>
    <n v="1483.5156747408955"/>
    <n v="609.16823399999998"/>
    <x v="0"/>
    <n v="2092.6839087408953"/>
    <n v="-97965.440050999998"/>
    <n v="-96422.917067000002"/>
    <n v="1542.5229839999956"/>
    <n v="-550.16092474089965"/>
    <n v="-97965.440050999998"/>
    <n v="-96422.917067000002"/>
    <n v="1542.5229839999956"/>
    <x v="0"/>
    <n v="-26106.866080344003"/>
    <n v="0"/>
    <n v="-96422.917067000002"/>
    <n v="-96422.917067000002"/>
    <n v="1542.5229839999956"/>
    <n v="1542.5229839999956"/>
    <n v="1542.5229839999956"/>
    <x v="1"/>
    <x v="0"/>
    <x v="0"/>
    <x v="0"/>
    <n v="26807.675932999991"/>
    <n v="-11.973089999999999"/>
  </r>
  <r>
    <n v="1674"/>
    <n v="882"/>
    <x v="0"/>
    <x v="0"/>
    <s v="Raytheon Company"/>
    <x v="0"/>
    <x v="8"/>
    <x v="3"/>
    <s v="Merrill Lynch Int"/>
    <x v="3"/>
    <d v="2001-03-12T00:00:00"/>
    <d v="2006-03-12T00:00:00"/>
    <x v="0"/>
    <n v="5000000"/>
    <n v="-2097.6883349999998"/>
    <n v="0.85"/>
    <n v="123.80693100000001"/>
    <n v="123.054535"/>
    <n v="-0.71034833238843853"/>
    <n v="1490.0894106379301"/>
    <n v="620.48361299999999"/>
    <x v="0"/>
    <n v="2110.57302363793"/>
    <n v="-79306.664183000001"/>
    <n v="-77722.231004999994"/>
    <n v="1584.4331780000066"/>
    <n v="-526.13984563792337"/>
    <n v="-79306.664183000001"/>
    <n v="-77722.231004999994"/>
    <n v="1584.4331780000066"/>
    <x v="0"/>
    <n v="-26225.29956417"/>
    <n v="0"/>
    <n v="-77722.231004999994"/>
    <n v="-77722.231004999994"/>
    <n v="1584.4331780000066"/>
    <n v="1584.4331780000066"/>
    <n v="1584.4331780000066"/>
    <x v="1"/>
    <x v="0"/>
    <x v="0"/>
    <x v="0"/>
    <n v="26927.504390000002"/>
    <n v="-12.015594000000007"/>
  </r>
  <r>
    <n v="1741"/>
    <n v="948"/>
    <x v="0"/>
    <x v="0"/>
    <s v="Raytheon Company"/>
    <x v="0"/>
    <x v="8"/>
    <x v="3"/>
    <s v="Deutsche Bank AG NY"/>
    <x v="3"/>
    <d v="2001-04-02T00:00:00"/>
    <d v="2002-05-01T00:00:00"/>
    <x v="0"/>
    <n v="10000000"/>
    <n v="-1009.938073"/>
    <n v="1.03"/>
    <n v="88.781062000000006"/>
    <n v="87.718215999999998"/>
    <n v="-0.67463456255397058"/>
    <n v="681.33913008495506"/>
    <n v="803.41856400000006"/>
    <x v="0"/>
    <n v="1484.7576940849551"/>
    <n v="15203.26179"/>
    <n v="16575.621715000001"/>
    <n v="1372.3599250000007"/>
    <n v="-112.39776908495446"/>
    <n v="15203.26179"/>
    <n v="16575.621715000001"/>
    <n v="1372.3599250000007"/>
    <x v="0"/>
    <n v="-12626.245788646002"/>
    <n v="0"/>
    <n v="16575.621715000001"/>
    <n v="16575.621715000001"/>
    <n v="1372.3599250000007"/>
    <n v="1372.3599250000007"/>
    <n v="1372.3599250000007"/>
    <x v="2"/>
    <x v="0"/>
    <x v="0"/>
    <x v="0"/>
    <n v="16575.621715000001"/>
    <n v="87.718215999999998"/>
  </r>
  <r>
    <n v="1349"/>
    <n v="507"/>
    <x v="0"/>
    <x v="0"/>
    <s v="Reebok Ltd."/>
    <x v="0"/>
    <x v="6"/>
    <x v="3"/>
    <s v="Portfolio ISIS"/>
    <x v="4"/>
    <d v="2001-01-05T00:00:00"/>
    <d v="2006-01-05T00:00:00"/>
    <x v="0"/>
    <n v="-10000000"/>
    <n v="4173.908735"/>
    <n v="2.1"/>
    <n v="184.24877799999999"/>
    <n v="184.03952799999999"/>
    <n v="-0.14297844069860019"/>
    <n v="-596.77896254856682"/>
    <n v="-2287.186839"/>
    <x v="0"/>
    <n v="-2883.9658015485666"/>
    <n v="-155628.33133799999"/>
    <n v="-157200.82091400001"/>
    <n v="-1572.4895760000218"/>
    <n v="1311.4762255485448"/>
    <n v="-155628.33133799999"/>
    <n v="-157200.82091400001"/>
    <n v="-1572.4895760000218"/>
    <x v="0"/>
    <n v="52182.207004970005"/>
    <n v="0"/>
    <n v="-157200.82091400001"/>
    <n v="-99020.163545000018"/>
    <n v="-1572.4895760000218"/>
    <n v="-1572.4895760000218"/>
    <n v="-1572.4895760000218"/>
    <x v="1"/>
    <x v="0"/>
    <x v="0"/>
    <x v="0"/>
    <n v="-18847.204391000007"/>
    <n v="-3.6176650000000166"/>
  </r>
  <r>
    <n v="1577"/>
    <n v="623"/>
    <x v="0"/>
    <x v="1"/>
    <s v="Reebok Ltd."/>
    <x v="0"/>
    <x v="6"/>
    <x v="3"/>
    <s v="Portfolio ISIS"/>
    <x v="1"/>
    <d v="2001-01-05T00:00:00"/>
    <d v="2006-01-05T00:00:00"/>
    <x v="0"/>
    <n v="10000000"/>
    <n v="-4173.908735"/>
    <n v="2.1"/>
    <n v="184.24877799999999"/>
    <n v="184.03952799999999"/>
    <n v="-0.14297844069860019"/>
    <n v="596.77896254856682"/>
    <n v="2287.186839"/>
    <x v="0"/>
    <n v="2883.9658015485666"/>
    <n v="155628.33133799999"/>
    <n v="157200.82091400001"/>
    <n v="1572.4895760000218"/>
    <n v="-1311.4762255485448"/>
    <n v="155628.33133799999"/>
    <n v="157200.82091400001"/>
    <n v="1572.4895760000218"/>
    <x v="0"/>
    <n v="-52182.207004970005"/>
    <n v="0"/>
    <n v="157200.82091400001"/>
    <n v="99020.163545000018"/>
    <n v="1572.4895760000218"/>
    <n v="1572.4895760000218"/>
    <n v="1572.4895760000218"/>
    <x v="1"/>
    <x v="0"/>
    <x v="0"/>
    <x v="0"/>
    <n v="18847.204391000007"/>
    <n v="-3.6176650000000166"/>
  </r>
  <r>
    <n v="254"/>
    <n v="368"/>
    <x v="1"/>
    <x v="5"/>
    <s v="Rep Indonesia"/>
    <x v="7"/>
    <x v="9"/>
    <x v="5"/>
    <s v="Deutsche Bank AG"/>
    <x v="0"/>
    <d v="2000-03-15T00:00:00"/>
    <d v="2006-08-01T00:00:00"/>
    <x v="0"/>
    <n v="-5000000"/>
    <n v="2425.610201"/>
    <n v="5.5"/>
    <n v="964.78430400000002"/>
    <n v="962.20503299999996"/>
    <n v="-1.6193333766172469"/>
    <n v="-3927.8715571425687"/>
    <n v="-2856.2467259999999"/>
    <x v="0"/>
    <n v="-6784.1182831425685"/>
    <n v="684958.33333299996"/>
    <n v="682666.66666700004"/>
    <n v="-2291.6666659999173"/>
    <n v="4492.4516171426512"/>
    <n v="684958.33333299996"/>
    <n v="682666.66666700004"/>
    <n v="-2291.6666659999173"/>
    <x v="0"/>
    <n v="67832.189270964998"/>
    <n v="-246736.11111100001"/>
    <n v="435930.55555600004"/>
    <n v="-77537.144443999976"/>
    <n v="-2291.6666659999173"/>
    <n v="-2291.6666659999173"/>
    <n v="-2291.6666659999173"/>
    <x v="1"/>
    <x v="0"/>
    <x v="4"/>
    <x v="7"/>
    <n v="-5396.5003060000017"/>
    <n v="1.5030719999999747"/>
  </r>
  <r>
    <n v="147"/>
    <n v="205"/>
    <x v="0"/>
    <x v="0"/>
    <s v="Repsol  YPF S.A."/>
    <x v="10"/>
    <x v="5"/>
    <x v="7"/>
    <s v="JP Morgan"/>
    <x v="2"/>
    <d v="2000-09-22T00:00:00"/>
    <d v="2005-09-22T00:00:00"/>
    <x v="0"/>
    <n v="-20000000"/>
    <n v="7622.2635300000002"/>
    <n v="0.27"/>
    <n v="40.474685000000001"/>
    <n v="39.937713000000002"/>
    <n v="-0.53519093119935524"/>
    <n v="-4079.366316467585"/>
    <n v="-892.26510299999995"/>
    <x v="0"/>
    <n v="-4971.6314194675851"/>
    <n v="105285.599906"/>
    <n v="100987.47678300001"/>
    <n v="-4298.1231229999976"/>
    <n v="673.50829646758757"/>
    <n v="105285.599906"/>
    <n v="100987.47678300001"/>
    <n v="-4298.1231229999976"/>
    <x v="0"/>
    <n v="56423.805780825001"/>
    <n v="-27150"/>
    <n v="73837.476783000006"/>
    <n v="-257451.35127400002"/>
    <n v="-4298.1231229999976"/>
    <n v="-4298.1231229999976"/>
    <n v="-4298.1231229999976"/>
    <x v="0"/>
    <x v="5"/>
    <x v="1"/>
    <x v="10"/>
    <n v="-20519.871342999992"/>
    <n v="-2.3356309999999993"/>
  </r>
  <r>
    <n v="227"/>
    <n v="343"/>
    <x v="0"/>
    <x v="0"/>
    <s v="Repsol  YPF S.A."/>
    <x v="10"/>
    <x v="5"/>
    <x v="7"/>
    <s v="Salomon"/>
    <x v="2"/>
    <d v="2000-10-20T00:00:00"/>
    <d v="2005-09-22T00:00:00"/>
    <x v="0"/>
    <n v="10000000"/>
    <n v="-3822.609555"/>
    <n v="0.35"/>
    <n v="40.474685000000001"/>
    <n v="39.937713000000002"/>
    <n v="-0.53517819541428724"/>
    <n v="2045.7772834183118"/>
    <n v="462.21016499999996"/>
    <x v="0"/>
    <n v="2507.9874484183119"/>
    <n v="-20587.907557999999"/>
    <n v="-18379.544562999999"/>
    <n v="2208.3629949999995"/>
    <n v="-299.62445341831244"/>
    <n v="-20587.907557999999"/>
    <n v="-18379.544562999999"/>
    <n v="2208.3629949999995"/>
    <x v="0"/>
    <n v="-28296.867230887499"/>
    <n v="14875"/>
    <n v="-3504.5445629999995"/>
    <n v="130126.23703999998"/>
    <n v="2208.3629949999995"/>
    <n v="2208.3629949999995"/>
    <n v="2208.3629949999995"/>
    <x v="0"/>
    <x v="5"/>
    <x v="1"/>
    <x v="10"/>
    <n v="10244.703794000001"/>
    <n v="-2.3356309999999993"/>
  </r>
  <r>
    <n v="247"/>
    <n v="361"/>
    <x v="0"/>
    <x v="0"/>
    <s v="Repsol  YPF S.A."/>
    <x v="10"/>
    <x v="5"/>
    <x v="7"/>
    <s v="General Re Fin"/>
    <x v="2"/>
    <d v="2000-10-27T00:00:00"/>
    <d v="2005-09-22T00:00:00"/>
    <x v="0"/>
    <n v="10000000"/>
    <n v="-3838.3915160000001"/>
    <n v="0.46"/>
    <n v="40.474685000000001"/>
    <n v="39.937713000000002"/>
    <n v="-0.53516080807749078"/>
    <n v="2054.1567054203451"/>
    <n v="484.31688600000001"/>
    <x v="0"/>
    <n v="2538.4735914203452"/>
    <n v="23487.569484"/>
    <n v="25777.471952"/>
    <n v="2289.9024680000002"/>
    <n v="-248.57112342034497"/>
    <n v="23487.569484"/>
    <n v="25777.471952"/>
    <n v="2289.9024680000002"/>
    <x v="0"/>
    <n v="-28413.693197190001"/>
    <n v="18655.555555999999"/>
    <n v="44433.027507999999"/>
    <n v="132282.814526"/>
    <n v="2289.9024680000002"/>
    <n v="2289.9024680000002"/>
    <n v="2289.9024680000002"/>
    <x v="0"/>
    <x v="5"/>
    <x v="1"/>
    <x v="10"/>
    <n v="10223.759963000004"/>
    <n v="-2.3356309999999993"/>
  </r>
  <r>
    <n v="1350"/>
    <n v="508"/>
    <x v="0"/>
    <x v="0"/>
    <s v="Republic Services"/>
    <x v="4"/>
    <x v="8"/>
    <x v="3"/>
    <s v="Portfolio ISIS"/>
    <x v="4"/>
    <d v="2001-01-05T00:00:00"/>
    <d v="2006-01-05T00:00:00"/>
    <x v="0"/>
    <n v="-10000000"/>
    <n v="4178.0676859999994"/>
    <n v="1.3"/>
    <n v="117.056366"/>
    <n v="116.925358"/>
    <n v="-7.8962252634674573E-2"/>
    <n v="-329.90963614670216"/>
    <n v="-1353.591021"/>
    <x v="0"/>
    <n v="-1683.500657146702"/>
    <n v="-84306.673311999999"/>
    <n v="-85273.058415000007"/>
    <n v="-966.3851030000078"/>
    <n v="717.11555414669419"/>
    <n v="-84306.673311999999"/>
    <n v="-85273.058415000007"/>
    <n v="-966.3851030000078"/>
    <x v="0"/>
    <n v="41237.528060819997"/>
    <n v="0"/>
    <n v="-85273.058415000007"/>
    <n v="-70060.555637000012"/>
    <n v="-966.3851030000078"/>
    <n v="-966.3851030000078"/>
    <n v="-966.3851030000078"/>
    <x v="1"/>
    <x v="0"/>
    <x v="3"/>
    <x v="4"/>
    <n v="-9634.529137000005"/>
    <n v="-1.7245659999999958"/>
  </r>
  <r>
    <n v="1530"/>
    <n v="578"/>
    <x v="0"/>
    <x v="1"/>
    <s v="Republic Services"/>
    <x v="4"/>
    <x v="8"/>
    <x v="3"/>
    <s v="Portfolio ISIS"/>
    <x v="1"/>
    <d v="2001-01-05T00:00:00"/>
    <d v="2006-01-05T00:00:00"/>
    <x v="0"/>
    <n v="10000000"/>
    <n v="-4178.0676859999994"/>
    <n v="1.3"/>
    <n v="117.056366"/>
    <n v="116.925358"/>
    <n v="-7.8962252634674573E-2"/>
    <n v="329.90963614670216"/>
    <n v="1353.591021"/>
    <x v="0"/>
    <n v="1683.500657146702"/>
    <n v="84306.673311999999"/>
    <n v="85273.058415000007"/>
    <n v="966.3851030000078"/>
    <n v="-717.11555414669419"/>
    <n v="84306.673311999999"/>
    <n v="85273.058415000007"/>
    <n v="966.3851030000078"/>
    <x v="0"/>
    <n v="-41237.528060819997"/>
    <n v="0"/>
    <n v="85273.058415000007"/>
    <n v="70060.555637000012"/>
    <n v="966.3851030000078"/>
    <n v="966.3851030000078"/>
    <n v="966.3851030000078"/>
    <x v="1"/>
    <x v="0"/>
    <x v="3"/>
    <x v="4"/>
    <n v="9634.529137000005"/>
    <n v="-1.7245659999999958"/>
  </r>
  <r>
    <n v="1642"/>
    <n v="846"/>
    <x v="0"/>
    <x v="0"/>
    <s v="Republic Services"/>
    <x v="4"/>
    <x v="8"/>
    <x v="3"/>
    <s v="JP Morgan"/>
    <x v="4"/>
    <d v="2001-02-13T00:00:00"/>
    <d v="2006-02-13T00:00:00"/>
    <x v="0"/>
    <n v="-10000000"/>
    <n v="4262.2578910000002"/>
    <n v="1.3"/>
    <n v="118.106128"/>
    <n v="117.976642"/>
    <n v="-8.5912745462297116E-2"/>
    <n v="-366.18227728415036"/>
    <n v="-1323.248499"/>
    <x v="0"/>
    <n v="-1689.4307762841504"/>
    <n v="-66840.068742999996"/>
    <n v="-67804.737309000004"/>
    <n v="-964.66856600000756"/>
    <n v="724.76221028414284"/>
    <n v="-66840.068742999996"/>
    <n v="-67804.737309000004"/>
    <n v="-964.66856600000756"/>
    <x v="0"/>
    <n v="42068.485384170002"/>
    <n v="0"/>
    <n v="-67804.737309000004"/>
    <n v="-67804.737309000004"/>
    <n v="-964.66856600000756"/>
    <n v="-964.66856600000756"/>
    <n v="-964.66856600000756"/>
    <x v="1"/>
    <x v="0"/>
    <x v="3"/>
    <x v="4"/>
    <n v="-9755.5717610000065"/>
    <n v="-1.7191800000000086"/>
  </r>
  <r>
    <n v="1351"/>
    <n v="509"/>
    <x v="0"/>
    <x v="0"/>
    <s v="Reuters Group Plc"/>
    <x v="2"/>
    <x v="4"/>
    <x v="6"/>
    <s v="Portfolio ISIS"/>
    <x v="2"/>
    <d v="2001-01-05T00:00:00"/>
    <d v="2006-01-05T00:00:00"/>
    <x v="0"/>
    <n v="-10000000"/>
    <n v="4016.1069780000003"/>
    <n v="0.18"/>
    <n v="19.181601000000001"/>
    <n v="19.067723000000001"/>
    <n v="-0.11870898400549951"/>
    <n v="-476.74797901577699"/>
    <n v="-262.24790400000001"/>
    <x v="0"/>
    <n v="-738.99588301577705"/>
    <n v="597.30126499999994"/>
    <n v="69.988877000000002"/>
    <n v="-527.31238799999994"/>
    <n v="211.68349501577711"/>
    <n v="597.30126499999994"/>
    <n v="69.988877000000002"/>
    <n v="-527.31238799999994"/>
    <x v="0"/>
    <n v="11891.692761857999"/>
    <n v="0"/>
    <n v="69.988877000000002"/>
    <n v="5045.57413"/>
    <n v="-527.31238799999994"/>
    <n v="-527.31238799999994"/>
    <n v="-527.31238799999994"/>
    <x v="1"/>
    <x v="2"/>
    <x v="1"/>
    <x v="2"/>
    <n v="-2542.0631400000002"/>
    <n v="-0.49465499999999807"/>
  </r>
  <r>
    <n v="1569"/>
    <n v="615"/>
    <x v="0"/>
    <x v="1"/>
    <s v="Reuters Group Plc"/>
    <x v="2"/>
    <x v="4"/>
    <x v="6"/>
    <s v="Portfolio ISIS"/>
    <x v="1"/>
    <d v="2001-01-05T00:00:00"/>
    <d v="2006-01-05T00:00:00"/>
    <x v="0"/>
    <n v="10000000"/>
    <n v="-4016.1069780000003"/>
    <n v="0.18"/>
    <n v="19.181601000000001"/>
    <n v="19.067723000000001"/>
    <n v="-0.11870898400549951"/>
    <n v="476.74797901577699"/>
    <n v="262.24790400000001"/>
    <x v="0"/>
    <n v="738.99588301577705"/>
    <n v="-597.30126499999994"/>
    <n v="-69.988877000000002"/>
    <n v="527.31238799999994"/>
    <n v="-211.68349501577711"/>
    <n v="-597.30126499999994"/>
    <n v="-69.988877000000002"/>
    <n v="527.31238799999994"/>
    <x v="0"/>
    <n v="-11891.692761857999"/>
    <n v="0"/>
    <n v="-69.988877000000002"/>
    <n v="-5045.57413"/>
    <n v="527.31238799999994"/>
    <n v="527.31238799999994"/>
    <n v="527.31238799999994"/>
    <x v="1"/>
    <x v="2"/>
    <x v="1"/>
    <x v="2"/>
    <n v="2542.0631400000002"/>
    <n v="-0.49465499999999807"/>
  </r>
  <r>
    <n v="1588"/>
    <n v="642"/>
    <x v="0"/>
    <x v="0"/>
    <s v="Rexam Plc"/>
    <x v="5"/>
    <x v="8"/>
    <x v="6"/>
    <s v="Paribas London"/>
    <x v="2"/>
    <d v="2000-12-28T00:00:00"/>
    <d v="2001-04-06T00:00:00"/>
    <x v="0"/>
    <n v="20000000"/>
    <n v="-36.341642"/>
    <n v="0.6"/>
    <n v="92.721171999999996"/>
    <n v="78.370755000000003"/>
    <n v="-0.54866508962136962"/>
    <n v="19.93939026491773"/>
    <n v="667.834383"/>
    <x v="0"/>
    <n v="687.77377326491774"/>
    <n v="31446.695544999999"/>
    <n v="32123.687529999999"/>
    <n v="676.99198500000057"/>
    <n v="-10.781788264917168"/>
    <n v="31446.695544999999"/>
    <n v="32123.687529999999"/>
    <n v="676.99198500000057"/>
    <x v="0"/>
    <n v="-209.23700381500001"/>
    <n v="0"/>
    <n v="32123.687529999999"/>
    <n v="33806.081651"/>
    <n v="676.99198500000057"/>
    <n v="676.99198500000057"/>
    <n v="676.99198500000057"/>
    <x v="3"/>
    <x v="3"/>
    <x v="1"/>
    <x v="5"/>
    <n v="2397.132709999998"/>
    <n v="19.776039000000004"/>
  </r>
  <r>
    <n v="219"/>
    <n v="336"/>
    <x v="0"/>
    <x v="0"/>
    <s v="Rohm &amp; Haas Co."/>
    <x v="10"/>
    <x v="0"/>
    <x v="3"/>
    <s v="JP Morgan"/>
    <x v="3"/>
    <d v="2000-10-03T00:00:00"/>
    <d v="2005-10-03T00:00:00"/>
    <x v="0"/>
    <n v="-5000000"/>
    <n v="1930.710834"/>
    <n v="0.43"/>
    <n v="58.978265999999998"/>
    <n v="58.400669000000001"/>
    <n v="-0.55544761305786439"/>
    <n v="-1072.4087242502587"/>
    <n v="-316.54934100000003"/>
    <x v="0"/>
    <n v="-1388.9580652502586"/>
    <n v="26232.398753000001"/>
    <n v="25065.581152999999"/>
    <n v="-1166.8176000000021"/>
    <n v="222.14046525025651"/>
    <n v="26232.398753000001"/>
    <n v="25065.581152999999"/>
    <n v="-1166.8176000000021"/>
    <x v="0"/>
    <n v="14292.086948684999"/>
    <n v="84518.555556000007"/>
    <n v="109584.13670900001"/>
    <n v="-29561.30019899999"/>
    <n v="-1166.8175999999949"/>
    <n v="-1166.8175999999949"/>
    <n v="-1166.8176000000021"/>
    <x v="1"/>
    <x v="5"/>
    <x v="1"/>
    <x v="10"/>
    <n v="-37744.47181399999"/>
    <n v="-18.842289000000001"/>
  </r>
  <r>
    <n v="236"/>
    <n v="351"/>
    <x v="0"/>
    <x v="2"/>
    <s v="Rohm &amp; Haas Co."/>
    <x v="10"/>
    <x v="0"/>
    <x v="3"/>
    <s v="UBS AG"/>
    <x v="3"/>
    <d v="2000-10-19T00:00:00"/>
    <d v="2005-10-02T00:00:00"/>
    <x v="0"/>
    <n v="5000000"/>
    <n v="-1941.777771"/>
    <n v="0.56999999999999995"/>
    <n v="58.964440000000003"/>
    <n v="58.386763000000002"/>
    <n v="-0.55541718072001955"/>
    <n v="1078.4967351536238"/>
    <n v="332.51997599999999"/>
    <x v="2"/>
    <n v="-5713.983288846377"/>
    <n v="3317.2653759999998"/>
    <n v="-2586.5940580000001"/>
    <n v="-5903.859434"/>
    <n v="-189.87614515362293"/>
    <n v="3317.2653759999998"/>
    <n v="-2586.5940580000001"/>
    <n v="-5903.859434"/>
    <x v="2"/>
    <n v="-14374.009949827499"/>
    <n v="13062.5"/>
    <n v="10475.905941999999"/>
    <n v="30834.999450999996"/>
    <n v="1221.140566"/>
    <n v="1221.140566"/>
    <n v="1221.140566"/>
    <x v="1"/>
    <x v="5"/>
    <x v="1"/>
    <x v="10"/>
    <n v="37894.226471999995"/>
    <n v="-18.837728999999996"/>
  </r>
  <r>
    <n v="237"/>
    <n v="352"/>
    <x v="0"/>
    <x v="3"/>
    <s v="Rohm &amp; Haas Co."/>
    <x v="10"/>
    <x v="0"/>
    <x v="3"/>
    <s v="EnronCredit.com"/>
    <x v="3"/>
    <d v="2000-10-19T00:00:00"/>
    <d v="2005-10-02T00:00:00"/>
    <x v="0"/>
    <n v="-5000000"/>
    <n v="1941.777771"/>
    <n v="0.56999999999999995"/>
    <n v="58.964440000000003"/>
    <n v="58.386763000000002"/>
    <n v="-0.55541718072001955"/>
    <n v="-1078.4967351536238"/>
    <n v="-332.51997599999999"/>
    <x v="3"/>
    <n v="5713.983288846377"/>
    <n v="-3317.2653759999998"/>
    <n v="2586.5940580000001"/>
    <n v="5903.859434"/>
    <n v="189.87614515362293"/>
    <n v="-3317.2653759999998"/>
    <n v="2586.5940580000001"/>
    <n v="5903.859434"/>
    <x v="3"/>
    <n v="14374.009949827499"/>
    <n v="-13062.5"/>
    <n v="-10475.905941999999"/>
    <n v="-30834.999450999996"/>
    <n v="-1221.140566"/>
    <n v="-1221.140566"/>
    <n v="-1221.140566"/>
    <x v="1"/>
    <x v="5"/>
    <x v="1"/>
    <x v="10"/>
    <n v="-37894.226471999995"/>
    <n v="-18.837728999999996"/>
  </r>
  <r>
    <n v="238"/>
    <n v="353"/>
    <x v="0"/>
    <x v="4"/>
    <s v="Rohm &amp; Haas Co."/>
    <x v="10"/>
    <x v="0"/>
    <x v="3"/>
    <s v="Enron North America"/>
    <x v="3"/>
    <d v="2000-10-19T00:00:00"/>
    <d v="2005-10-02T00:00:00"/>
    <x v="0"/>
    <n v="5000000"/>
    <n v="-1941.777771"/>
    <n v="0.56999999999999995"/>
    <n v="58.964440000000003"/>
    <n v="58.386763000000002"/>
    <n v="-0.55541718072001955"/>
    <n v="1078.4967351536238"/>
    <n v="332.51997599999999"/>
    <x v="2"/>
    <n v="-5713.983288846377"/>
    <n v="3317.2653759999998"/>
    <n v="-2586.5940580000001"/>
    <n v="-5903.859434"/>
    <n v="-189.87614515362293"/>
    <n v="3317.2653759999998"/>
    <n v="-2586.5940580000001"/>
    <n v="-5903.859434"/>
    <x v="2"/>
    <n v="-14374.009949827499"/>
    <n v="13062.5"/>
    <n v="10475.905941999999"/>
    <n v="30834.999450999996"/>
    <n v="1221.140566"/>
    <n v="1221.140566"/>
    <n v="1221.140566"/>
    <x v="1"/>
    <x v="5"/>
    <x v="1"/>
    <x v="10"/>
    <n v="37894.226471999995"/>
    <n v="-18.837728999999996"/>
  </r>
  <r>
    <n v="1712"/>
    <n v="915"/>
    <x v="0"/>
    <x v="0"/>
    <s v="Rwe Ag"/>
    <x v="9"/>
    <x v="3"/>
    <x v="8"/>
    <s v="Deutsche Bank AG"/>
    <x v="9"/>
    <d v="2001-03-22T00:00:00"/>
    <d v="2006-03-22T00:00:00"/>
    <x v="1"/>
    <n v="-10000000"/>
    <n v="4295.1460440000001"/>
    <n v="0.34"/>
    <n v="31.624559000000001"/>
    <n v="31.497858000000001"/>
    <n v="-0.10711625167985107"/>
    <n v="-460.07994465082072"/>
    <n v="-414.22440900000004"/>
    <x v="0"/>
    <n v="-874.30435365082076"/>
    <n v="-11668.909900000001"/>
    <n v="-12329.887287"/>
    <n v="-660.977386999999"/>
    <n v="213.32696665082176"/>
    <n v="-10291.978531800001"/>
    <n v="-10819.476094342499"/>
    <n v="-527.49756254249769"/>
    <x v="0"/>
    <m/>
    <n v="0"/>
    <n v="-10819.476094342499"/>
    <n v="-10819.476094342499"/>
    <n v="-527.49756254249769"/>
    <n v="-527.49756254249769"/>
    <n v="-527.49756254249769"/>
    <x v="1"/>
    <x v="0"/>
    <x v="1"/>
    <x v="9"/>
    <n v="-6230.2606183425123"/>
    <n v="-1.5021419999999992"/>
  </r>
  <r>
    <n v="1352"/>
    <n v="510"/>
    <x v="0"/>
    <x v="0"/>
    <s v="Ryder System Inc."/>
    <x v="4"/>
    <x v="8"/>
    <x v="3"/>
    <s v="Portfolio ISIS"/>
    <x v="3"/>
    <d v="2001-01-05T00:00:00"/>
    <d v="2006-01-05T00:00:00"/>
    <x v="0"/>
    <n v="-10000000"/>
    <n v="4177.1971039999999"/>
    <n v="1.8"/>
    <n v="145.47922600000001"/>
    <n v="144.80224000000001"/>
    <n v="-0.58762452536344567"/>
    <n v="-2454.6234655875596"/>
    <n v="-1583.4446190000001"/>
    <x v="0"/>
    <n v="-4038.0680845875595"/>
    <n v="-184128.15351999999"/>
    <n v="-187587.69587"/>
    <n v="-3459.5423500000034"/>
    <n v="578.52573458755614"/>
    <n v="-184128.15351999999"/>
    <n v="-187587.69587"/>
    <n v="-3459.5423500000034"/>
    <x v="0"/>
    <n v="41228.935416479995"/>
    <n v="0"/>
    <n v="-187587.69587"/>
    <n v="-274129.09008200001"/>
    <n v="-3459.5423500000034"/>
    <n v="-3459.5423500000034"/>
    <n v="-3459.5423500000034"/>
    <x v="1"/>
    <x v="0"/>
    <x v="3"/>
    <x v="4"/>
    <n v="-214388.15513100001"/>
    <n v="-51.910381999999998"/>
  </r>
  <r>
    <n v="1531"/>
    <n v="579"/>
    <x v="0"/>
    <x v="1"/>
    <s v="Ryder System Inc."/>
    <x v="4"/>
    <x v="8"/>
    <x v="3"/>
    <s v="Portfolio ISIS"/>
    <x v="1"/>
    <d v="2001-01-05T00:00:00"/>
    <d v="2006-01-05T00:00:00"/>
    <x v="0"/>
    <n v="10000000"/>
    <n v="-4177.1971039999999"/>
    <n v="1.8"/>
    <n v="145.47922600000001"/>
    <n v="144.80224000000001"/>
    <n v="-0.58762452536344567"/>
    <n v="2454.6234655875596"/>
    <n v="1583.4446190000001"/>
    <x v="0"/>
    <n v="4038.0680845875595"/>
    <n v="184128.15351999999"/>
    <n v="187587.69587"/>
    <n v="3459.5423500000034"/>
    <n v="-578.52573458755614"/>
    <n v="184128.15351999999"/>
    <n v="187587.69587"/>
    <n v="3459.5423500000034"/>
    <x v="0"/>
    <n v="-41228.935416479995"/>
    <n v="0"/>
    <n v="187587.69587"/>
    <n v="274129.09008200001"/>
    <n v="3459.5423500000034"/>
    <n v="3459.5423500000034"/>
    <n v="3459.5423500000034"/>
    <x v="1"/>
    <x v="0"/>
    <x v="3"/>
    <x v="4"/>
    <n v="214388.15513100001"/>
    <n v="-51.910381999999998"/>
  </r>
  <r>
    <n v="1597"/>
    <n v="651"/>
    <x v="0"/>
    <x v="0"/>
    <s v="Ryder System Inc."/>
    <x v="4"/>
    <x v="8"/>
    <x v="3"/>
    <s v="Deutsche Bank AG NY"/>
    <x v="3"/>
    <d v="2001-01-05T00:00:00"/>
    <d v="2006-01-05T00:00:00"/>
    <x v="0"/>
    <n v="10000000"/>
    <n v="-4229.1285880000005"/>
    <n v="2.19"/>
    <n v="145.47922600000001"/>
    <n v="144.80224000000001"/>
    <n v="-0.58740390015921984"/>
    <n v="2484.2066268660546"/>
    <n v="1687.1530320000002"/>
    <x v="0"/>
    <n v="4171.3596588660548"/>
    <n v="351994.55592000001"/>
    <n v="355785.30587500002"/>
    <n v="3790.7499550000066"/>
    <n v="-380.60970386604822"/>
    <n v="351994.55592000001"/>
    <n v="355785.30587500002"/>
    <n v="3790.7499550000066"/>
    <x v="0"/>
    <n v="-41741.499163560009"/>
    <n v="0"/>
    <n v="355785.30587500002"/>
    <n v="355785.30587500002"/>
    <n v="3790.7499550000066"/>
    <n v="3790.7499550000066"/>
    <n v="3790.7499550000066"/>
    <x v="1"/>
    <x v="0"/>
    <x v="3"/>
    <x v="4"/>
    <n v="216819.39535000001"/>
    <n v="-51.910381999999998"/>
  </r>
  <r>
    <n v="1353"/>
    <n v="511"/>
    <x v="0"/>
    <x v="0"/>
    <s v="Safeway Inc."/>
    <x v="4"/>
    <x v="1"/>
    <x v="3"/>
    <s v="Portfolio ISIS"/>
    <x v="4"/>
    <d v="2001-01-05T00:00:00"/>
    <d v="2006-01-05T00:00:00"/>
    <x v="0"/>
    <n v="-10000000"/>
    <n v="4068.8899659999997"/>
    <n v="0.5"/>
    <n v="38.586272000000001"/>
    <n v="38.551779000000003"/>
    <n v="-2.7249916786002398E-2"/>
    <n v="-110.87691298490012"/>
    <n v="-523.19133599999998"/>
    <x v="0"/>
    <n v="-634.06824898490004"/>
    <n v="-60057.152134000004"/>
    <n v="-60399.212894999997"/>
    <n v="-342.06076099999336"/>
    <n v="292.00748798490667"/>
    <n v="-60057.152134000004"/>
    <n v="-60399.212894999997"/>
    <n v="-342.06076099999336"/>
    <x v="0"/>
    <n v="40159.943964419996"/>
    <n v="0"/>
    <n v="-60399.212894999997"/>
    <n v="-147090.01308899999"/>
    <n v="-342.06076099999336"/>
    <n v="-342.06076099999336"/>
    <n v="-342.06076099999336"/>
    <x v="1"/>
    <x v="0"/>
    <x v="3"/>
    <x v="4"/>
    <n v="-46285.407939999997"/>
    <n v="-10.765683999999993"/>
  </r>
  <r>
    <n v="1532"/>
    <n v="580"/>
    <x v="0"/>
    <x v="1"/>
    <s v="Safeway Inc."/>
    <x v="4"/>
    <x v="1"/>
    <x v="3"/>
    <s v="Portfolio ISIS"/>
    <x v="1"/>
    <d v="2001-01-05T00:00:00"/>
    <d v="2006-01-05T00:00:00"/>
    <x v="0"/>
    <n v="10000000"/>
    <n v="-4068.8899659999997"/>
    <n v="0.5"/>
    <n v="38.586272000000001"/>
    <n v="38.551779000000003"/>
    <n v="-2.7249916786002398E-2"/>
    <n v="110.87691298490012"/>
    <n v="523.19133599999998"/>
    <x v="0"/>
    <n v="634.06824898490004"/>
    <n v="60057.152134000004"/>
    <n v="60399.212894999997"/>
    <n v="342.06076099999336"/>
    <n v="-292.00748798490667"/>
    <n v="60057.152134000004"/>
    <n v="60399.212894999997"/>
    <n v="342.06076099999336"/>
    <x v="0"/>
    <n v="-40159.943964419996"/>
    <n v="0"/>
    <n v="60399.212894999997"/>
    <n v="147090.01308899999"/>
    <n v="342.06076099999336"/>
    <n v="342.06076099999336"/>
    <n v="342.06076099999336"/>
    <x v="1"/>
    <x v="0"/>
    <x v="3"/>
    <x v="4"/>
    <n v="46285.407939999997"/>
    <n v="-10.765683999999993"/>
  </r>
  <r>
    <n v="273"/>
    <n v="410"/>
    <x v="0"/>
    <x v="0"/>
    <s v="Sainsbury (j) Plc"/>
    <x v="5"/>
    <x v="1"/>
    <x v="6"/>
    <s v="Goldman Sachs"/>
    <x v="2"/>
    <d v="2000-12-05T00:00:00"/>
    <d v="2005-12-05T00:00:00"/>
    <x v="0"/>
    <n v="-10000000"/>
    <n v="4009.0522820000001"/>
    <n v="0.56999999999999995"/>
    <n v="37.446593"/>
    <n v="34.516455999999998"/>
    <n v="-3.0441939412980492"/>
    <n v="-12204.332667211518"/>
    <n v="-491.15313900000001"/>
    <x v="0"/>
    <n v="-12695.485806211518"/>
    <n v="-85371.130692999999"/>
    <n v="-97829.735375000004"/>
    <n v="-12458.604682000005"/>
    <n v="236.88112421151345"/>
    <n v="-85371.130692999999"/>
    <n v="-97829.735375000004"/>
    <n v="-12458.604682000005"/>
    <x v="0"/>
    <n v="23082.118513615002"/>
    <n v="-14250"/>
    <n v="-112079.735375"/>
    <n v="-62524.971637000002"/>
    <n v="-12458.604682000005"/>
    <n v="-12458.604682000005"/>
    <n v="-12458.604682000005"/>
    <x v="1"/>
    <x v="3"/>
    <x v="1"/>
    <x v="5"/>
    <n v="-15576.306049999999"/>
    <n v="-3.5494079999999997"/>
  </r>
  <r>
    <n v="277"/>
    <n v="414"/>
    <x v="0"/>
    <x v="0"/>
    <s v="Sainsbury (j) Plc"/>
    <x v="5"/>
    <x v="1"/>
    <x v="6"/>
    <s v="JP Morgan"/>
    <x v="2"/>
    <d v="2000-12-06T00:00:00"/>
    <d v="2005-12-06T00:00:00"/>
    <x v="0"/>
    <n v="-10000000"/>
    <n v="4008.0063719999998"/>
    <n v="0.55000000000000004"/>
    <n v="37.457720999999999"/>
    <n v="34.526735000000002"/>
    <n v="-3.0444275383618686"/>
    <n v="-12202.084972846644"/>
    <n v="-486.93861000000004"/>
    <x v="0"/>
    <n v="-12689.023582846643"/>
    <n v="-76785.102822999994"/>
    <n v="-89230.627624000001"/>
    <n v="-12445.524801000007"/>
    <n v="243.49878184663612"/>
    <n v="-76785.102822999994"/>
    <n v="-89230.627624000001"/>
    <n v="-12445.524801000007"/>
    <x v="0"/>
    <n v="23076.096686789999"/>
    <n v="-13750"/>
    <n v="-102980.627624"/>
    <n v="-62172.337263000001"/>
    <n v="-12445.524801000007"/>
    <n v="-12445.524801000007"/>
    <n v="-12445.524801000007"/>
    <x v="1"/>
    <x v="3"/>
    <x v="1"/>
    <x v="5"/>
    <n v="-15563.594517000005"/>
    <n v="-3.5454719999999966"/>
  </r>
  <r>
    <n v="240"/>
    <n v="355"/>
    <x v="0"/>
    <x v="0"/>
    <s v="Sanwa Bank Ltd"/>
    <x v="1"/>
    <x v="2"/>
    <x v="9"/>
    <s v="JP Morgan"/>
    <x v="4"/>
    <d v="2000-10-23T00:00:00"/>
    <d v="2005-10-23T00:00:00"/>
    <x v="0"/>
    <n v="-10000000"/>
    <n v="3872.545513"/>
    <n v="0.35"/>
    <n v="70.185725000000005"/>
    <n v="70.159315000000007"/>
    <n v="-5.3976690499440358E-3"/>
    <n v="-20.902719060019749"/>
    <n v="-835.74408000000005"/>
    <x v="0"/>
    <n v="-856.64679906001982"/>
    <n v="134153.002549"/>
    <n v="134092.26921699999"/>
    <n v="-60.733332000003429"/>
    <n v="795.91346706001639"/>
    <n v="134153.002549"/>
    <n v="134092.26921699999"/>
    <n v="-60.733332000003429"/>
    <x v="0"/>
    <n v="28029.484423094"/>
    <n v="-8944.4444440000007"/>
    <n v="125147.824773"/>
    <n v="67965.189633000002"/>
    <n v="-60.733332000003429"/>
    <n v="-60.733332000003429"/>
    <n v="-60.733332000003429"/>
    <x v="1"/>
    <x v="1"/>
    <x v="1"/>
    <x v="1"/>
    <n v="-34704.291858000011"/>
    <n v="-8.3403319999999894"/>
  </r>
  <r>
    <n v="1356"/>
    <n v="513"/>
    <x v="0"/>
    <x v="0"/>
    <s v="Sealed Air Corp."/>
    <x v="4"/>
    <x v="8"/>
    <x v="3"/>
    <s v="Portfolio ISIS"/>
    <x v="5"/>
    <d v="2001-01-05T00:00:00"/>
    <d v="2006-01-05T00:00:00"/>
    <x v="0"/>
    <n v="-10000000"/>
    <n v="4081.5182599999998"/>
    <n v="1.5"/>
    <n v="314.51199400000002"/>
    <n v="313.53422599999999"/>
    <n v="-0.6238957572697954"/>
    <n v="-2546.4419256331976"/>
    <n v="-2163.7533360000002"/>
    <x v="0"/>
    <n v="-4710.1952616331982"/>
    <n v="589171.48411700001"/>
    <n v="585998.10633900005"/>
    <n v="-3173.3777779999655"/>
    <n v="1536.8174836332328"/>
    <n v="589171.48411700001"/>
    <n v="585998.10633900005"/>
    <n v="-3173.3777779999655"/>
    <x v="0"/>
    <n v="40284.585226199997"/>
    <n v="0"/>
    <n v="585998.10633900005"/>
    <n v="-331173.4604509999"/>
    <n v="-3173.3777779999655"/>
    <n v="-3173.3777779999655"/>
    <n v="-3173.3777779999655"/>
    <x v="1"/>
    <x v="0"/>
    <x v="3"/>
    <x v="4"/>
    <n v="-20709.557641999912"/>
    <n v="-3.7552580000000262"/>
  </r>
  <r>
    <n v="1570"/>
    <n v="616"/>
    <x v="0"/>
    <x v="1"/>
    <s v="Sealed Air Corp."/>
    <x v="4"/>
    <x v="8"/>
    <x v="3"/>
    <s v="Portfolio ISIS"/>
    <x v="1"/>
    <d v="2001-01-05T00:00:00"/>
    <d v="2006-01-05T00:00:00"/>
    <x v="0"/>
    <n v="10000000"/>
    <n v="-4081.5182599999998"/>
    <n v="1.5"/>
    <n v="314.51199400000002"/>
    <n v="313.53422599999999"/>
    <n v="-0.6238957572697954"/>
    <n v="2546.4419256331976"/>
    <n v="2163.7533360000002"/>
    <x v="0"/>
    <n v="4710.1952616331982"/>
    <n v="-589171.48411700001"/>
    <n v="-585998.10633900005"/>
    <n v="3173.3777779999655"/>
    <n v="-1536.8174836332328"/>
    <n v="-589171.48411700001"/>
    <n v="-585998.10633900005"/>
    <n v="3173.3777779999655"/>
    <x v="0"/>
    <n v="-40284.585226199997"/>
    <n v="0"/>
    <n v="-585998.10633900005"/>
    <n v="331173.4604509999"/>
    <n v="3173.3777779999655"/>
    <n v="3173.3777779999655"/>
    <n v="3173.3777779999655"/>
    <x v="1"/>
    <x v="0"/>
    <x v="3"/>
    <x v="4"/>
    <n v="20709.557641999912"/>
    <n v="-3.7552580000000262"/>
  </r>
  <r>
    <n v="1357"/>
    <n v="514"/>
    <x v="0"/>
    <x v="0"/>
    <s v="Sears Roebuck"/>
    <x v="10"/>
    <x v="6"/>
    <x v="3"/>
    <s v="Portfolio ISIS"/>
    <x v="4"/>
    <d v="2001-01-05T00:00:00"/>
    <d v="2006-01-05T00:00:00"/>
    <x v="0"/>
    <n v="-10000000"/>
    <n v="4163.5560020000003"/>
    <n v="1.3"/>
    <n v="67.203585000000004"/>
    <n v="67.205004000000002"/>
    <n v="1.06490700938758E-2"/>
    <n v="44.337999705075291"/>
    <n v="-1056.7905780000001"/>
    <x v="0"/>
    <n v="-1012.4525782949248"/>
    <n v="-293391.69171899999"/>
    <n v="-294053.48641399998"/>
    <n v="-661.79469499998959"/>
    <n v="350.65788329493523"/>
    <n v="-293391.69171899999"/>
    <n v="-294053.48641399998"/>
    <n v="-661.79469499998959"/>
    <x v="0"/>
    <n v="30820.723304805004"/>
    <n v="0"/>
    <n v="-294053.48641399998"/>
    <n v="-186536.55266299998"/>
    <n v="-661.79469499998959"/>
    <n v="-661.79469499998959"/>
    <n v="-661.79469499998959"/>
    <x v="1"/>
    <x v="5"/>
    <x v="1"/>
    <x v="10"/>
    <n v="-50701.650641999993"/>
    <n v="-11.586924999999994"/>
  </r>
  <r>
    <n v="1534"/>
    <n v="582"/>
    <x v="0"/>
    <x v="1"/>
    <s v="Sears Roebuck"/>
    <x v="10"/>
    <x v="6"/>
    <x v="3"/>
    <s v="Portfolio ISIS"/>
    <x v="1"/>
    <d v="2001-01-05T00:00:00"/>
    <d v="2006-01-05T00:00:00"/>
    <x v="0"/>
    <n v="10000000"/>
    <n v="-4163.5560020000003"/>
    <n v="1.3"/>
    <n v="67.203585000000004"/>
    <n v="67.205004000000002"/>
    <n v="1.06490700938758E-2"/>
    <n v="-44.337999705075291"/>
    <n v="1056.7905780000001"/>
    <x v="0"/>
    <n v="1012.4525782949248"/>
    <n v="293391.69171899999"/>
    <n v="294053.48641399998"/>
    <n v="661.79469499998959"/>
    <n v="-350.65788329493523"/>
    <n v="293391.69171899999"/>
    <n v="294053.48641399998"/>
    <n v="661.79469499998959"/>
    <x v="0"/>
    <n v="-30820.723304805004"/>
    <n v="0"/>
    <n v="294053.48641399998"/>
    <n v="186536.55266299998"/>
    <n v="661.79469499998959"/>
    <n v="661.79469499998959"/>
    <n v="661.79469499998959"/>
    <x v="1"/>
    <x v="5"/>
    <x v="1"/>
    <x v="10"/>
    <n v="50701.650641999993"/>
    <n v="-11.586924999999994"/>
  </r>
  <r>
    <n v="1587"/>
    <n v="641"/>
    <x v="0"/>
    <x v="0"/>
    <s v="Securitas Ab"/>
    <x v="1"/>
    <x v="1"/>
    <x v="11"/>
    <s v="Paribas London"/>
    <x v="2"/>
    <d v="2000-12-28T00:00:00"/>
    <d v="2001-04-06T00:00:00"/>
    <x v="0"/>
    <n v="27000000"/>
    <n v="-49.01887"/>
    <n v="0.18"/>
    <n v="73.854395999999994"/>
    <n v="62.170392999999997"/>
    <n v="-0.55982346213401257"/>
    <n v="27.441913513297084"/>
    <n v="711.03095099999996"/>
    <x v="0"/>
    <n v="738.47286451329705"/>
    <n v="11718.914779999999"/>
    <n v="12440.270358"/>
    <n v="721.35557800000061"/>
    <n v="-17.117286513296449"/>
    <n v="11718.914779999999"/>
    <n v="12440.270358"/>
    <n v="721.35557800000061"/>
    <x v="0"/>
    <n v="-354.79858106"/>
    <n v="0"/>
    <n v="12440.270358"/>
    <n v="42686.8606"/>
    <n v="721.35557800000061"/>
    <n v="721.35557800000061"/>
    <n v="721.35557800000061"/>
    <x v="3"/>
    <x v="1"/>
    <x v="1"/>
    <x v="1"/>
    <n v="2692.4040509999995"/>
    <n v="13.511826999999997"/>
  </r>
  <r>
    <n v="1728"/>
    <n v="933"/>
    <x v="0"/>
    <x v="0"/>
    <s v="Siemens Ag"/>
    <x v="9"/>
    <x v="8"/>
    <x v="8"/>
    <s v="Morgan Stanley CP"/>
    <x v="2"/>
    <d v="2001-03-29T00:00:00"/>
    <d v="2006-06-30T00:00:00"/>
    <x v="1"/>
    <n v="10000000"/>
    <n v="-4506.3454320000001"/>
    <n v="0.41499999999999998"/>
    <n v="43.118613000000003"/>
    <n v="41.023018"/>
    <n v="-2.1239329242067737"/>
    <n v="9571.1754308735963"/>
    <n v="541.72626000000002"/>
    <x v="0"/>
    <n v="10112.901690873596"/>
    <n v="-6923.1617340000003"/>
    <n v="2903.8261050000001"/>
    <n v="9826.9878390000013"/>
    <n v="-285.91385187359447"/>
    <n v="-6106.2286493880001"/>
    <n v="2548.1074071375001"/>
    <n v="8654.3360565255007"/>
    <x v="0"/>
    <m/>
    <n v="0"/>
    <n v="2548.1074071375001"/>
    <n v="2548.1074071375001"/>
    <n v="8654.3360565255007"/>
    <n v="8654.3360565255007"/>
    <n v="8654.3360565255007"/>
    <x v="1"/>
    <x v="0"/>
    <x v="1"/>
    <x v="9"/>
    <n v="2548.1074071375001"/>
    <n v="41.023018"/>
  </r>
  <r>
    <n v="1358"/>
    <n v="515"/>
    <x v="0"/>
    <x v="0"/>
    <s v="Skf Ab"/>
    <x v="1"/>
    <x v="8"/>
    <x v="11"/>
    <s v="Portfolio ISIS"/>
    <x v="2"/>
    <d v="2001-01-05T00:00:00"/>
    <d v="2006-01-05T00:00:00"/>
    <x v="0"/>
    <n v="-10000000"/>
    <n v="4121.9274269999996"/>
    <n v="0.98"/>
    <n v="97.314836999999997"/>
    <n v="96.671566999999996"/>
    <n v="-0.59517626624313646"/>
    <n v="-2453.273375727038"/>
    <n v="-1123.3574550000001"/>
    <x v="0"/>
    <n v="-3576.6308307270383"/>
    <n v="-26747.962018999999"/>
    <n v="-29668.978639000001"/>
    <n v="-2921.0166200000021"/>
    <n v="655.61421072703615"/>
    <n v="-26747.962018999999"/>
    <n v="-29668.978639000001"/>
    <n v="-2921.0166200000021"/>
    <x v="0"/>
    <n v="29834.510716625999"/>
    <n v="0"/>
    <n v="-29668.978639000001"/>
    <n v="-31598.992525000001"/>
    <n v="-2921.0166200000021"/>
    <n v="-2921.0166200000021"/>
    <n v="-2921.0166200000021"/>
    <x v="1"/>
    <x v="1"/>
    <x v="1"/>
    <x v="1"/>
    <n v="-449.8063089999996"/>
    <n v="0.41095099999999718"/>
  </r>
  <r>
    <n v="1571"/>
    <n v="617"/>
    <x v="0"/>
    <x v="1"/>
    <s v="Skf Ab"/>
    <x v="1"/>
    <x v="8"/>
    <x v="11"/>
    <s v="Portfolio ISIS"/>
    <x v="1"/>
    <d v="2001-01-05T00:00:00"/>
    <d v="2006-01-05T00:00:00"/>
    <x v="0"/>
    <n v="10000000"/>
    <n v="-4121.9274269999996"/>
    <n v="0.98"/>
    <n v="97.314836999999997"/>
    <n v="96.671566999999996"/>
    <n v="-0.59517626624313646"/>
    <n v="2453.273375727038"/>
    <n v="1123.3574550000001"/>
    <x v="0"/>
    <n v="3576.6308307270383"/>
    <n v="26747.962018999999"/>
    <n v="29668.978639000001"/>
    <n v="2921.0166200000021"/>
    <n v="-655.61421072703615"/>
    <n v="26747.962018999999"/>
    <n v="29668.978639000001"/>
    <n v="2921.0166200000021"/>
    <x v="0"/>
    <n v="-29834.510716625999"/>
    <n v="0"/>
    <n v="29668.978639000001"/>
    <n v="31598.992525000001"/>
    <n v="2921.0166200000021"/>
    <n v="2921.0166200000021"/>
    <n v="2921.0166200000021"/>
    <x v="1"/>
    <x v="1"/>
    <x v="1"/>
    <x v="1"/>
    <n v="449.8063089999996"/>
    <n v="0.41095099999999718"/>
  </r>
  <r>
    <n v="35"/>
    <n v="129"/>
    <x v="0"/>
    <x v="0"/>
    <s v="Solectron Corp"/>
    <x v="4"/>
    <x v="8"/>
    <x v="3"/>
    <s v="JP Morgan"/>
    <x v="0"/>
    <d v="2000-07-19T00:00:00"/>
    <d v="2003-05-08T00:00:00"/>
    <x v="0"/>
    <n v="10000000"/>
    <n v="-1814.942397"/>
    <n v="1.4"/>
    <n v="665.63547300000005"/>
    <n v="663.20128199999999"/>
    <n v="-0.64309392575033064"/>
    <n v="1167.1784310974451"/>
    <n v="4732.764228"/>
    <x v="0"/>
    <n v="5899.9426590974454"/>
    <n v="-941714.44917699997"/>
    <n v="-937005.74503700004"/>
    <n v="4708.7041399999289"/>
    <n v="-1191.2385190975165"/>
    <n v="-941714.44917699997"/>
    <n v="-937005.74503700004"/>
    <n v="4708.7041399999289"/>
    <x v="0"/>
    <n v="-17913.481458390001"/>
    <n v="71555.555556000007"/>
    <n v="-865450.18948100007"/>
    <n v="-549552.63048900012"/>
    <n v="4708.7041399999289"/>
    <n v="4708.7041399999289"/>
    <n v="4708.7041399999289"/>
    <x v="5"/>
    <x v="0"/>
    <x v="3"/>
    <x v="4"/>
    <n v="-222926.94473400002"/>
    <n v="132.81351399999994"/>
  </r>
  <r>
    <n v="1359"/>
    <n v="516"/>
    <x v="0"/>
    <x v="0"/>
    <s v="Solectron Corp"/>
    <x v="4"/>
    <x v="8"/>
    <x v="3"/>
    <s v="Portfolio ISIS"/>
    <x v="0"/>
    <d v="2001-01-05T00:00:00"/>
    <d v="2006-01-05T00:00:00"/>
    <x v="0"/>
    <n v="-10000000"/>
    <n v="3975.421648"/>
    <n v="2.4500000000000002"/>
    <n v="702.10145199999999"/>
    <n v="700.52191700000003"/>
    <n v="-0.73153640977001477"/>
    <n v="-2908.1656796999155"/>
    <n v="-4553.2733550000003"/>
    <x v="0"/>
    <n v="-7461.4390346999153"/>
    <n v="1569986"/>
    <n v="1566309"/>
    <n v="-3677"/>
    <n v="3784.4390346999153"/>
    <n v="1569986"/>
    <n v="1566309"/>
    <n v="-3677"/>
    <x v="0"/>
    <n v="39237.411665760003"/>
    <n v="0"/>
    <n v="1566309"/>
    <n v="1231946.8729389999"/>
    <n v="-3677"/>
    <n v="-3677"/>
    <n v="-3677"/>
    <x v="1"/>
    <x v="0"/>
    <x v="3"/>
    <x v="4"/>
    <n v="401748"/>
    <n v="126.45905800000003"/>
  </r>
  <r>
    <n v="1535"/>
    <n v="583"/>
    <x v="0"/>
    <x v="1"/>
    <s v="Solectron Corp"/>
    <x v="4"/>
    <x v="8"/>
    <x v="3"/>
    <s v="Portfolio ISIS"/>
    <x v="1"/>
    <d v="2001-01-05T00:00:00"/>
    <d v="2006-01-05T00:00:00"/>
    <x v="0"/>
    <n v="10000000"/>
    <n v="-3975.421648"/>
    <n v="2.4500000000000002"/>
    <n v="702.10145199999999"/>
    <n v="700.52191700000003"/>
    <n v="-0.73153640977001477"/>
    <n v="2908.1656796999155"/>
    <n v="4553.2733550000003"/>
    <x v="0"/>
    <n v="7461.4390346999153"/>
    <n v="-1569986"/>
    <n v="-1566309"/>
    <n v="3677"/>
    <n v="-3784.4390346999153"/>
    <n v="-1569986"/>
    <n v="-1566309"/>
    <n v="3677"/>
    <x v="0"/>
    <n v="-39237.411665760003"/>
    <n v="0"/>
    <n v="-1566309"/>
    <n v="-1231946.8729389999"/>
    <n v="3677"/>
    <n v="3677"/>
    <n v="3677"/>
    <x v="1"/>
    <x v="0"/>
    <x v="3"/>
    <x v="4"/>
    <n v="-401748"/>
    <m/>
  </r>
  <r>
    <n v="1681"/>
    <n v="889"/>
    <x v="0"/>
    <x v="0"/>
    <s v="Solectron Corp"/>
    <x v="4"/>
    <x v="8"/>
    <x v="3"/>
    <s v="Merrill Lynch Int"/>
    <x v="0"/>
    <d v="2001-03-13T00:00:00"/>
    <d v="2003-05-08T00:00:00"/>
    <x v="0"/>
    <n v="10000000"/>
    <n v="-1871.2435330000001"/>
    <n v="3.8"/>
    <n v="665.48240499999997"/>
    <n v="663.08336099999997"/>
    <n v="-0.64289783543383028"/>
    <n v="1203.0184169352533"/>
    <n v="5183.6626290000004"/>
    <x v="0"/>
    <n v="6386.6810459352537"/>
    <n v="-505050.63903399999"/>
    <n v="-499630.22592400003"/>
    <n v="5420.4131099999649"/>
    <n v="-966.26793593528873"/>
    <n v="-505050.63903399999"/>
    <n v="-499630.22592400003"/>
    <n v="5420.4131099999649"/>
    <x v="0"/>
    <n v="-18469.173670709999"/>
    <n v="0"/>
    <n v="-499630.22592400003"/>
    <n v="-499630.22592400003"/>
    <n v="5420.4131099999649"/>
    <n v="5420.4131099999649"/>
    <n v="5420.4131099999649"/>
    <x v="5"/>
    <x v="0"/>
    <x v="3"/>
    <x v="4"/>
    <n v="-229501.61317800003"/>
    <n v="132.85440099999994"/>
  </r>
  <r>
    <n v="1360"/>
    <n v="517"/>
    <x v="0"/>
    <x v="0"/>
    <s v="Southwest Airlines"/>
    <x v="5"/>
    <x v="6"/>
    <x v="3"/>
    <s v="Portfolio ISIS"/>
    <x v="3"/>
    <d v="2001-01-05T00:00:00"/>
    <d v="2006-01-05T00:00:00"/>
    <x v="0"/>
    <n v="-10000000"/>
    <n v="4019.617217"/>
    <n v="0.36"/>
    <n v="64.583652999999998"/>
    <n v="64.007446000000002"/>
    <n v="-0.57858542339271835"/>
    <n v="-2325.691929374605"/>
    <n v="-788.42718300000001"/>
    <x v="0"/>
    <n v="-3114.1191123746048"/>
    <n v="110507.248685"/>
    <n v="108155.947745"/>
    <n v="-2351.300940000001"/>
    <n v="762.81817237460382"/>
    <n v="110507.248685"/>
    <n v="108155.947745"/>
    <n v="-2351.300940000001"/>
    <x v="0"/>
    <n v="23142.946126877501"/>
    <n v="0"/>
    <n v="108155.947745"/>
    <n v="-33892.845589999997"/>
    <n v="-2351.300940000001"/>
    <n v="-2351.300940000001"/>
    <n v="-2351.300940000001"/>
    <x v="1"/>
    <x v="3"/>
    <x v="1"/>
    <x v="5"/>
    <n v="-14697.387245000005"/>
    <n v="-3.1454119999999932"/>
  </r>
  <r>
    <n v="1536"/>
    <n v="584"/>
    <x v="0"/>
    <x v="1"/>
    <s v="Southwest Airlines"/>
    <x v="5"/>
    <x v="6"/>
    <x v="3"/>
    <s v="Portfolio ISIS"/>
    <x v="1"/>
    <d v="2001-01-05T00:00:00"/>
    <d v="2006-01-05T00:00:00"/>
    <x v="0"/>
    <n v="10000000"/>
    <n v="-4019.617217"/>
    <n v="0.36"/>
    <n v="64.583652999999998"/>
    <n v="64.007446000000002"/>
    <n v="-0.57858542339271835"/>
    <n v="2325.691929374605"/>
    <n v="788.42718300000001"/>
    <x v="0"/>
    <n v="3114.1191123746048"/>
    <n v="-110507.248685"/>
    <n v="-108155.947745"/>
    <n v="2351.300940000001"/>
    <n v="-762.81817237460382"/>
    <n v="-110507.248685"/>
    <n v="-108155.947745"/>
    <n v="2351.300940000001"/>
    <x v="0"/>
    <n v="-23142.946126877501"/>
    <n v="0"/>
    <n v="-108155.947745"/>
    <n v="33892.845589999997"/>
    <n v="2351.300940000001"/>
    <n v="2351.300940000001"/>
    <n v="2351.300940000001"/>
    <x v="1"/>
    <x v="3"/>
    <x v="1"/>
    <x v="5"/>
    <n v="14697.387245000005"/>
    <n v="-3.1454119999999932"/>
  </r>
  <r>
    <n v="1361"/>
    <n v="632"/>
    <x v="0"/>
    <x v="0"/>
    <s v="Talisman Energy"/>
    <x v="1"/>
    <x v="5"/>
    <x v="0"/>
    <s v="Portfolio ISIS"/>
    <x v="6"/>
    <d v="2001-01-05T00:00:00"/>
    <d v="2006-01-05T00:00:00"/>
    <x v="0"/>
    <n v="-10000000"/>
    <n v="4069.2701520000001"/>
    <n v="0.68"/>
    <n v="54.198740000000001"/>
    <n v="53.626322999999999"/>
    <n v="-0.57954233986098402"/>
    <n v="-2358.314345416542"/>
    <n v="-740.32869000000005"/>
    <x v="0"/>
    <n v="-3098.6430354165423"/>
    <n v="-74359.560673999993"/>
    <n v="-77028.363458000007"/>
    <n v="-2668.8027840000141"/>
    <n v="429.84025141652819"/>
    <n v="-74359.560673999993"/>
    <n v="-77028.363458000007"/>
    <n v="-2668.8027840000141"/>
    <x v="0"/>
    <n v="29453.377360176004"/>
    <n v="0"/>
    <n v="-77028.363458000007"/>
    <n v="-105054.627978"/>
    <n v="-2668.8027840000141"/>
    <n v="-2668.8027840000141"/>
    <n v="-2668.8027840000141"/>
    <x v="1"/>
    <x v="1"/>
    <x v="1"/>
    <x v="1"/>
    <n v="-15175.616586000004"/>
    <n v="-3.3229380000000006"/>
  </r>
  <r>
    <n v="1537"/>
    <n v="627"/>
    <x v="0"/>
    <x v="1"/>
    <s v="Talisman Energy"/>
    <x v="1"/>
    <x v="5"/>
    <x v="0"/>
    <s v="Portfolio ISIS"/>
    <x v="1"/>
    <d v="2001-01-05T00:00:00"/>
    <d v="2006-01-05T00:00:00"/>
    <x v="0"/>
    <n v="10000000"/>
    <n v="-4069.2701520000001"/>
    <n v="0.68"/>
    <n v="54.198740000000001"/>
    <n v="53.626322999999999"/>
    <n v="-0.57954233986098402"/>
    <n v="2358.314345416542"/>
    <n v="740.32869000000005"/>
    <x v="0"/>
    <n v="3098.6430354165423"/>
    <n v="74359.560673999993"/>
    <n v="77028.363458000007"/>
    <n v="2668.8027840000141"/>
    <n v="-429.84025141652819"/>
    <n v="74359.560673999993"/>
    <n v="77028.363458000007"/>
    <n v="2668.8027840000141"/>
    <x v="0"/>
    <n v="-29453.377360176004"/>
    <n v="0"/>
    <n v="77028.363458000007"/>
    <n v="105054.627978"/>
    <n v="2668.8027840000141"/>
    <n v="2668.8027840000141"/>
    <n v="2668.8027840000141"/>
    <x v="1"/>
    <x v="1"/>
    <x v="1"/>
    <x v="1"/>
    <n v="15175.616586000004"/>
    <n v="-3.3229380000000006"/>
  </r>
  <r>
    <n v="1362"/>
    <n v="518"/>
    <x v="0"/>
    <x v="0"/>
    <s v="Tate &amp; Lyle Plc"/>
    <x v="1"/>
    <x v="1"/>
    <x v="6"/>
    <s v="Portfolio ISIS"/>
    <x v="6"/>
    <d v="2001-01-05T00:00:00"/>
    <d v="2006-01-05T00:00:00"/>
    <x v="0"/>
    <n v="-10000000"/>
    <n v="4089.762154"/>
    <n v="0.7"/>
    <n v="69.535317000000006"/>
    <n v="68.958430000000007"/>
    <n v="-0.57044419729050477"/>
    <n v="-2332.9810890476156"/>
    <n v="-835.75452299999995"/>
    <x v="0"/>
    <n v="-3168.7356120476156"/>
    <n v="-19027.905506999999"/>
    <n v="-21624.690044999999"/>
    <n v="-2596.7845379999999"/>
    <n v="571.95107404761575"/>
    <n v="-19027.905506999999"/>
    <n v="-21624.690044999999"/>
    <n v="-2596.7845379999999"/>
    <x v="0"/>
    <n v="29601.698470652002"/>
    <n v="0"/>
    <n v="-21624.690044999999"/>
    <n v="-132319.809584"/>
    <n v="-2596.7845379999999"/>
    <n v="-2596.7845379999999"/>
    <n v="-2596.7845379999999"/>
    <x v="1"/>
    <x v="1"/>
    <x v="1"/>
    <x v="1"/>
    <n v="-16964.740614999999"/>
    <n v="-3.6974399999999861"/>
  </r>
  <r>
    <n v="1572"/>
    <n v="618"/>
    <x v="0"/>
    <x v="1"/>
    <s v="Tate &amp; Lyle Plc"/>
    <x v="1"/>
    <x v="1"/>
    <x v="6"/>
    <s v="Portfolio ISIS"/>
    <x v="1"/>
    <d v="2001-01-05T00:00:00"/>
    <d v="2006-01-05T00:00:00"/>
    <x v="0"/>
    <n v="10000000"/>
    <n v="-4089.762154"/>
    <n v="0.7"/>
    <n v="69.535317000000006"/>
    <n v="68.958430000000007"/>
    <n v="-0.57044419729050477"/>
    <n v="2332.9810890476156"/>
    <n v="835.75452299999995"/>
    <x v="0"/>
    <n v="3168.7356120476156"/>
    <n v="19027.905506999999"/>
    <n v="21624.690044999999"/>
    <n v="2596.7845379999999"/>
    <n v="-571.95107404761575"/>
    <n v="19027.905506999999"/>
    <n v="21624.690044999999"/>
    <n v="2596.7845379999999"/>
    <x v="0"/>
    <n v="-29601.698470652002"/>
    <n v="0"/>
    <n v="21624.690044999999"/>
    <n v="132319.809584"/>
    <n v="2596.7845379999999"/>
    <n v="2596.7845379999999"/>
    <n v="2596.7845379999999"/>
    <x v="1"/>
    <x v="1"/>
    <x v="1"/>
    <x v="1"/>
    <n v="16964.740614999999"/>
    <n v="-3.6974399999999861"/>
  </r>
  <r>
    <n v="1638"/>
    <n v="842"/>
    <x v="0"/>
    <x v="0"/>
    <s v="Tate &amp; Lyle Plc"/>
    <x v="1"/>
    <x v="1"/>
    <x v="6"/>
    <s v="Morgan Stanley CP"/>
    <x v="6"/>
    <d v="2001-02-12T00:00:00"/>
    <d v="2006-02-12T00:00:00"/>
    <x v="0"/>
    <n v="10000000"/>
    <n v="-4175.3862989999998"/>
    <n v="0.74"/>
    <n v="70.285754999999995"/>
    <n v="69.708995999999999"/>
    <n v="-0.57467775383199293"/>
    <n v="2399.5016196901979"/>
    <n v="825.38717099999997"/>
    <x v="0"/>
    <n v="3224.8887906901978"/>
    <n v="25947.721962"/>
    <n v="28616.546549999999"/>
    <n v="2668.8245879999995"/>
    <n v="-556.06420269019827"/>
    <n v="25947.721962"/>
    <n v="28616.546549999999"/>
    <n v="2668.8245879999995"/>
    <x v="0"/>
    <n v="-30221.446032161999"/>
    <n v="0"/>
    <n v="28616.546549999999"/>
    <n v="28616.546549999999"/>
    <n v="2668.8245879999995"/>
    <n v="2668.8245879999995"/>
    <n v="2668.8245879999995"/>
    <x v="1"/>
    <x v="1"/>
    <x v="1"/>
    <x v="1"/>
    <n v="17227.774984"/>
    <n v="-3.6895200000000017"/>
  </r>
  <r>
    <n v="42"/>
    <n v="138"/>
    <x v="0"/>
    <x v="0"/>
    <s v="Tecnost SPA"/>
    <x v="4"/>
    <x v="4"/>
    <x v="12"/>
    <s v="JP Morgan"/>
    <x v="2"/>
    <d v="2000-08-08T00:00:00"/>
    <d v="2003-08-08T00:00:00"/>
    <x v="0"/>
    <n v="10000000"/>
    <n v="-2124.253338"/>
    <n v="1"/>
    <n v="132.65221500000001"/>
    <n v="159.930128"/>
    <n v="28.183652648394336"/>
    <n v="-59869.218215384208"/>
    <n v="1607.494506"/>
    <x v="0"/>
    <n v="-58261.723709384205"/>
    <n v="-56608.811443999999"/>
    <n v="-115503.384993"/>
    <n v="-58894.573549000001"/>
    <n v="-632.84983961579564"/>
    <n v="-56608.811443999999"/>
    <n v="-115503.384993"/>
    <n v="-58894.573549000001"/>
    <x v="0"/>
    <n v="-20966.38044606"/>
    <n v="51111.111110999998"/>
    <n v="-64392.273882000001"/>
    <n v="31232.723405000004"/>
    <n v="-58894.573549000001"/>
    <n v="-58894.573549000001"/>
    <n v="-58894.573549000001"/>
    <x v="5"/>
    <x v="0"/>
    <x v="3"/>
    <x v="4"/>
    <n v="-42510.180317999999"/>
    <n v="21.011055999999996"/>
  </r>
  <r>
    <n v="45"/>
    <n v="139"/>
    <x v="0"/>
    <x v="0"/>
    <s v="Tecnost SPA"/>
    <x v="4"/>
    <x v="4"/>
    <x v="12"/>
    <s v="Citibank NA"/>
    <x v="2"/>
    <d v="2000-08-09T00:00:00"/>
    <d v="2001-08-09T00:00:00"/>
    <x v="0"/>
    <n v="-10000000"/>
    <n v="338.94062500000001"/>
    <n v="0.63"/>
    <n v="72.881929999999997"/>
    <n v="102.00650400000001"/>
    <n v="31.612790463739771"/>
    <n v="10714.858957773999"/>
    <n v="-678.98179200000004"/>
    <x v="0"/>
    <n v="10035.877165773998"/>
    <n v="-5824.503256"/>
    <n v="4034.07519"/>
    <n v="9858.5784459999995"/>
    <n v="-177.29871977399853"/>
    <n v="-5824.503256"/>
    <n v="4034.07519"/>
    <n v="9858.5784459999995"/>
    <x v="0"/>
    <n v="3345.3439687500004"/>
    <n v="-32200"/>
    <n v="-28165.92481"/>
    <n v="-35503.579461000001"/>
    <n v="9858.5784459999959"/>
    <n v="9858.5784459999959"/>
    <n v="9858.5784459999995"/>
    <x v="3"/>
    <x v="0"/>
    <x v="3"/>
    <x v="4"/>
    <n v="6172.2951189999985"/>
    <n v="22.930498"/>
  </r>
  <r>
    <n v="163"/>
    <n v="317"/>
    <x v="0"/>
    <x v="0"/>
    <s v="Tecnost SPA"/>
    <x v="4"/>
    <x v="4"/>
    <x v="12"/>
    <s v="Deutsche Bank AG"/>
    <x v="2"/>
    <d v="2000-10-03T00:00:00"/>
    <d v="2003-10-03T00:00:00"/>
    <x v="0"/>
    <n v="10000000"/>
    <n v="-2261.0331169999999"/>
    <n v="1.18"/>
    <n v="137.195662"/>
    <n v="164.44076100000001"/>
    <n v="28.048160764368006"/>
    <n v="-63417.820359176098"/>
    <n v="1701.6201570000001"/>
    <x v="0"/>
    <n v="-61716.2002021761"/>
    <n v="-15122.392468"/>
    <n v="-77548.360910999996"/>
    <n v="-62425.968442999998"/>
    <n v="-709.76824082389794"/>
    <n v="-15122.392468"/>
    <n v="-77548.360910999996"/>
    <n v="-62425.968442999998"/>
    <x v="0"/>
    <n v="-22316.39686479"/>
    <n v="30155.555555999999"/>
    <n v="-47392.805354999997"/>
    <n v="31151.470036000006"/>
    <n v="-62425.968442999998"/>
    <n v="-62425.968442999998"/>
    <n v="-62425.968442999998"/>
    <x v="4"/>
    <x v="0"/>
    <x v="3"/>
    <x v="4"/>
    <n v="-45086.752038999999"/>
    <n v="20.965328999999997"/>
  </r>
  <r>
    <n v="882"/>
    <n v="423"/>
    <x v="0"/>
    <x v="0"/>
    <s v="Telefonica Sa"/>
    <x v="6"/>
    <x v="4"/>
    <x v="7"/>
    <s v="LBIE"/>
    <x v="2"/>
    <d v="2000-12-12T00:00:00"/>
    <d v="2005-12-12T00:00:00"/>
    <x v="1"/>
    <n v="-10000000"/>
    <n v="4159.6687910000001"/>
    <n v="1.04"/>
    <n v="77.064280999999994"/>
    <n v="76.762378999999996"/>
    <n v="-0.2356673467744522"/>
    <n v="-980.29810743546329"/>
    <n v="-1004.385798"/>
    <x v="0"/>
    <n v="-1984.6839054354632"/>
    <n v="-118542.007228"/>
    <n v="-120133.91871300001"/>
    <n v="-1591.9114850000042"/>
    <n v="392.77242043545903"/>
    <n v="-104554.05037509601"/>
    <n v="-105417.5136706575"/>
    <n v="-863.46329556149431"/>
    <x v="0"/>
    <n v="17106.637902987499"/>
    <n v="-22815"/>
    <n v="-128232.5136706575"/>
    <n v="-121545.88985315965"/>
    <n v="-746.46329556149431"/>
    <n v="-746.46329556149431"/>
    <n v="-863.46329556149431"/>
    <x v="1"/>
    <x v="4"/>
    <x v="1"/>
    <x v="6"/>
    <n v="-59109.595828662306"/>
    <n v="-15.846541000000002"/>
  </r>
  <r>
    <n v="1363"/>
    <n v="519"/>
    <x v="0"/>
    <x v="0"/>
    <s v="Telefonica Sa"/>
    <x v="6"/>
    <x v="4"/>
    <x v="7"/>
    <s v="Portfolio ISIS"/>
    <x v="2"/>
    <d v="2001-01-05T00:00:00"/>
    <d v="2006-01-05T00:00:00"/>
    <x v="0"/>
    <n v="-10000000"/>
    <n v="4074.1300550000001"/>
    <n v="0.75"/>
    <n v="77.396471000000005"/>
    <n v="77.103553000000005"/>
    <n v="-0.27613344844093085"/>
    <n v="-1125.0035814839894"/>
    <n v="-948.39226200000007"/>
    <x v="0"/>
    <n v="-2073.3958434839897"/>
    <n v="-8377.1385570000002"/>
    <n v="-9795.3594969999995"/>
    <n v="-1418.2209399999992"/>
    <n v="655.17490348399042"/>
    <n v="-8377.1385570000002"/>
    <n v="-9795.3594969999995"/>
    <n v="-1418.2209399999992"/>
    <x v="0"/>
    <n v="16754.859851187499"/>
    <n v="0"/>
    <n v="-9795.3594969999995"/>
    <n v="-130483.37944399999"/>
    <n v="-1418.2209399999992"/>
    <n v="-1418.2209399999992"/>
    <n v="-1418.2209399999992"/>
    <x v="1"/>
    <x v="4"/>
    <x v="1"/>
    <x v="6"/>
    <n v="-67019.373644000007"/>
    <n v="-15.730133999999993"/>
  </r>
  <r>
    <n v="1538"/>
    <n v="585"/>
    <x v="0"/>
    <x v="1"/>
    <s v="Telefonica Sa"/>
    <x v="6"/>
    <x v="4"/>
    <x v="7"/>
    <s v="Portfolio ISIS"/>
    <x v="1"/>
    <d v="2001-01-05T00:00:00"/>
    <d v="2006-01-05T00:00:00"/>
    <x v="0"/>
    <n v="10000000"/>
    <n v="-4074.1300550000001"/>
    <n v="0.75"/>
    <n v="77.396471000000005"/>
    <n v="77.103553000000005"/>
    <n v="-0.27613344844093085"/>
    <n v="1125.0035814839894"/>
    <n v="948.39226200000007"/>
    <x v="0"/>
    <n v="2073.3958434839897"/>
    <n v="8377.1385570000002"/>
    <n v="9795.3594969999995"/>
    <n v="1418.2209399999992"/>
    <n v="-655.17490348399042"/>
    <n v="8377.1385570000002"/>
    <n v="9795.3594969999995"/>
    <n v="1418.2209399999992"/>
    <x v="0"/>
    <n v="-16754.859851187499"/>
    <n v="0"/>
    <n v="9795.3594969999995"/>
    <n v="130483.37944399999"/>
    <n v="1418.2209399999992"/>
    <n v="1418.2209399999992"/>
    <n v="1418.2209399999992"/>
    <x v="1"/>
    <x v="4"/>
    <x v="1"/>
    <x v="6"/>
    <n v="67019.373644000007"/>
    <n v="-15.730133999999993"/>
  </r>
  <r>
    <n v="1599"/>
    <n v="653"/>
    <x v="0"/>
    <x v="0"/>
    <s v="Telefonica Sa"/>
    <x v="6"/>
    <x v="4"/>
    <x v="7"/>
    <s v="Goldman Sachs"/>
    <x v="2"/>
    <d v="2001-01-08T00:00:00"/>
    <d v="2006-01-08T00:00:00"/>
    <x v="0"/>
    <n v="10000000"/>
    <n v="-4144.6320720000003"/>
    <n v="1.19"/>
    <n v="77.471906000000004"/>
    <n v="77.178730000000002"/>
    <n v="-0.27583504421501098"/>
    <n v="1143.2347708350726"/>
    <n v="1054.2666449999999"/>
    <x v="0"/>
    <n v="2197.5014158350723"/>
    <n v="200675.587868"/>
    <n v="202450.17924299999"/>
    <n v="1774.5913749999891"/>
    <n v="-422.91004083508324"/>
    <n v="200675.587868"/>
    <n v="202450.17924299999"/>
    <n v="1774.5913749999891"/>
    <x v="0"/>
    <n v="-17044.799396100003"/>
    <n v="0"/>
    <n v="202450.17924299999"/>
    <n v="202450.17924299999"/>
    <n v="1774.5913749999891"/>
    <n v="1774.5913749999891"/>
    <n v="1774.5913749999891"/>
    <x v="1"/>
    <x v="4"/>
    <x v="1"/>
    <x v="6"/>
    <n v="68008.519017999992"/>
    <n v="-15.700136999999998"/>
  </r>
  <r>
    <n v="1631"/>
    <n v="835"/>
    <x v="0"/>
    <x v="0"/>
    <s v="Telefonica Sa"/>
    <x v="6"/>
    <x v="4"/>
    <x v="7"/>
    <s v="Goldman Sachs"/>
    <x v="2"/>
    <d v="2001-02-02T00:00:00"/>
    <d v="2006-02-02T00:00:00"/>
    <x v="1"/>
    <n v="-10000000"/>
    <n v="4268.0286450000003"/>
    <n v="1"/>
    <n v="78.348502999999994"/>
    <n v="78.046058000000002"/>
    <n v="-0.23851050012737091"/>
    <n v="-1017.9696466768953"/>
    <n v="-984.65892000000008"/>
    <x v="0"/>
    <n v="-2002.6285666768954"/>
    <n v="-109173.61500400001"/>
    <n v="-110788.23687199999"/>
    <n v="-1614.6218679999874"/>
    <n v="388.00669867690794"/>
    <n v="-96291.128433528007"/>
    <n v="-97216.677855179994"/>
    <n v="-925.54942165198736"/>
    <x v="0"/>
    <n v="17552.267802562499"/>
    <n v="0"/>
    <n v="-97216.677855179994"/>
    <n v="-97216.677855179994"/>
    <n v="-925.54942165198736"/>
    <n v="-925.54942165198736"/>
    <n v="-925.54942165198736"/>
    <x v="1"/>
    <x v="4"/>
    <x v="1"/>
    <x v="6"/>
    <n v="-58942.06137371339"/>
    <m/>
  </r>
  <r>
    <n v="43"/>
    <n v="140"/>
    <x v="0"/>
    <x v="0"/>
    <s v="Teleglobe Inc"/>
    <x v="1"/>
    <x v="4"/>
    <x v="0"/>
    <s v="JP Morgan"/>
    <x v="6"/>
    <d v="2000-08-08T00:00:00"/>
    <d v="2005-08-08T00:00:00"/>
    <x v="0"/>
    <n v="12000000"/>
    <n v="-4537.480509"/>
    <n v="1"/>
    <n v="129.38756599999999"/>
    <n v="128.710351"/>
    <n v="-0.58851723891278251"/>
    <n v="2670.3855007772468"/>
    <n v="1894.8970380000001"/>
    <x v="0"/>
    <n v="4565.2825387772464"/>
    <n v="-115339.92707600001"/>
    <n v="-112081.459369"/>
    <n v="3258.4677070000034"/>
    <n v="-1306.8148317772429"/>
    <n v="-115339.92707600001"/>
    <n v="-112081.459369"/>
    <n v="3258.4677070000034"/>
    <x v="0"/>
    <n v="-32842.283924142001"/>
    <n v="59527.333333000002"/>
    <n v="-52554.126036000001"/>
    <n v="156674.27522499999"/>
    <n v="3258.4677070000034"/>
    <n v="3258.4677070000034"/>
    <n v="3258.4677070000034"/>
    <x v="0"/>
    <x v="1"/>
    <x v="1"/>
    <x v="1"/>
    <n v="24879.480812000009"/>
    <n v="-4.7132550000000037"/>
  </r>
  <r>
    <n v="47"/>
    <n v="141"/>
    <x v="0"/>
    <x v="0"/>
    <s v="Teleglobe Inc"/>
    <x v="1"/>
    <x v="4"/>
    <x v="0"/>
    <s v="Citibank NA"/>
    <x v="6"/>
    <d v="2000-08-21T00:00:00"/>
    <d v="2001-03-29T00:00:00"/>
    <x v="0"/>
    <n v="0"/>
    <n v="0"/>
    <n v="0.67"/>
    <n v="0"/>
    <n v="0"/>
    <m/>
    <n v="-"/>
    <n v="0"/>
    <x v="0"/>
    <n v="0"/>
    <n v="0"/>
    <n v="0"/>
    <n v="0"/>
    <n v="0"/>
    <n v="0"/>
    <n v="0"/>
    <n v="0"/>
    <x v="0"/>
    <n v="0"/>
    <n v="-61416.666666999998"/>
    <n v="-61416.666666999998"/>
    <n v="-28237.786785999997"/>
    <n v="0"/>
    <n v="0"/>
    <n v="0"/>
    <x v="3"/>
    <x v="1"/>
    <x v="1"/>
    <x v="1"/>
    <n v="-1963.9238650000043"/>
    <m/>
  </r>
  <r>
    <n v="48"/>
    <n v="142"/>
    <x v="0"/>
    <x v="0"/>
    <s v="Teleglobe Inc"/>
    <x v="1"/>
    <x v="4"/>
    <x v="0"/>
    <s v="Royal BOC"/>
    <x v="6"/>
    <d v="2000-08-21T00:00:00"/>
    <d v="2001-08-21T00:00:00"/>
    <x v="0"/>
    <n v="10000000"/>
    <n v="-370.18246099999999"/>
    <n v="0.93"/>
    <n v="80.262300999999994"/>
    <n v="78.624740000000003"/>
    <n v="-0.54334234937947201"/>
    <n v="201.13580805881475"/>
    <n v="664.60455300000001"/>
    <x v="0"/>
    <n v="865.74036105881476"/>
    <n v="15432.933016999999"/>
    <n v="16281.09057"/>
    <n v="848.15755300000092"/>
    <n v="-17.582808058813839"/>
    <n v="15432.933016999999"/>
    <n v="16281.09057"/>
    <n v="848.15755300000092"/>
    <x v="0"/>
    <n v="-2679.3806527180004"/>
    <n v="47533.333333000002"/>
    <n v="63814.423903000003"/>
    <n v="24662.691977000002"/>
    <n v="848.15755299999728"/>
    <n v="848.15755299999728"/>
    <n v="848.15755300000092"/>
    <x v="3"/>
    <x v="1"/>
    <x v="1"/>
    <x v="1"/>
    <n v="3241.5537350000013"/>
    <n v="-3.7060390000000041"/>
  </r>
  <r>
    <n v="146"/>
    <n v="204"/>
    <x v="0"/>
    <x v="0"/>
    <s v="Telia AB"/>
    <x v="11"/>
    <x v="4"/>
    <x v="11"/>
    <s v="Goldman Sachs"/>
    <x v="2"/>
    <d v="2000-09-21T00:00:00"/>
    <d v="2005-09-21T00:00:00"/>
    <x v="1"/>
    <n v="-10000000"/>
    <n v="3888.1291550000001"/>
    <n v="0.39"/>
    <n v="71.113518999999997"/>
    <n v="71.043334000000002"/>
    <n v="-6.5816525417679121E-4"/>
    <n v="-2.5590315135727675"/>
    <n v="-688.52408100000002"/>
    <x v="0"/>
    <n v="-691.08311251357281"/>
    <n v="127047.87916500001"/>
    <n v="126689.09331500001"/>
    <n v="-358.78585000000021"/>
    <n v="332.2972625135726"/>
    <n v="112056.22942353001"/>
    <n v="111169.6793839125"/>
    <n v="-886.55003961750481"/>
    <x v="0"/>
    <n v="7675.166951969999"/>
    <n v="-17206.3125"/>
    <n v="93963.366883912502"/>
    <n v="-23343.017985619299"/>
    <n v="-798.3125396175019"/>
    <n v="-798.3125396175019"/>
    <n v="-886.55003961750481"/>
    <x v="0"/>
    <x v="6"/>
    <x v="1"/>
    <x v="11"/>
    <n v="-17006.858757694325"/>
    <n v="-4.079779000000002"/>
  </r>
  <r>
    <n v="1364"/>
    <n v="520"/>
    <x v="0"/>
    <x v="0"/>
    <s v="Tesco Plc"/>
    <x v="2"/>
    <x v="1"/>
    <x v="6"/>
    <s v="Portfolio ISIS"/>
    <x v="2"/>
    <d v="2001-01-05T00:00:00"/>
    <d v="2006-01-05T00:00:00"/>
    <x v="0"/>
    <n v="-10000000"/>
    <n v="4043.2138479999999"/>
    <n v="0.32"/>
    <n v="25.181457000000002"/>
    <n v="25.061346"/>
    <n v="-0.1192179149569869"/>
    <n v="-482.02352468377575"/>
    <n v="-294.49678499999999"/>
    <x v="0"/>
    <n v="-776.52030968377574"/>
    <n v="-36528.029423"/>
    <n v="-37159.451455000002"/>
    <n v="-631.42203200000222"/>
    <n v="145.09827768377352"/>
    <n v="-36528.029423"/>
    <n v="-37159.451455000002"/>
    <n v="-631.42203200000222"/>
    <x v="0"/>
    <n v="11971.956203927999"/>
    <n v="0"/>
    <n v="-37159.451455000002"/>
    <n v="-40409.179061000003"/>
    <n v="-631.42203200000222"/>
    <n v="-631.42203200000222"/>
    <n v="-631.42203200000222"/>
    <x v="1"/>
    <x v="2"/>
    <x v="1"/>
    <x v="2"/>
    <n v="-25136.568925"/>
    <n v="-5.7999130000000001"/>
  </r>
  <r>
    <n v="1573"/>
    <n v="619"/>
    <x v="0"/>
    <x v="1"/>
    <s v="Tesco Plc"/>
    <x v="2"/>
    <x v="1"/>
    <x v="6"/>
    <s v="Portfolio ISIS"/>
    <x v="1"/>
    <d v="2001-01-05T00:00:00"/>
    <d v="2006-01-05T00:00:00"/>
    <x v="0"/>
    <n v="10000000"/>
    <n v="-4043.2138479999999"/>
    <n v="0.32"/>
    <n v="25.181457000000002"/>
    <n v="25.061346"/>
    <n v="-0.1192179149569869"/>
    <n v="482.02352468377575"/>
    <n v="294.49678499999999"/>
    <x v="0"/>
    <n v="776.52030968377574"/>
    <n v="36528.029423"/>
    <n v="37159.451455000002"/>
    <n v="631.42203200000222"/>
    <n v="-145.09827768377352"/>
    <n v="36528.029423"/>
    <n v="37159.451455000002"/>
    <n v="631.42203200000222"/>
    <x v="0"/>
    <n v="-11971.956203927999"/>
    <n v="0"/>
    <n v="37159.451455000002"/>
    <n v="40409.179061000003"/>
    <n v="631.42203200000222"/>
    <n v="631.42203200000222"/>
    <n v="631.42203200000222"/>
    <x v="1"/>
    <x v="2"/>
    <x v="1"/>
    <x v="2"/>
    <n v="25136.568925"/>
    <n v="-5.7999130000000001"/>
  </r>
  <r>
    <n v="1365"/>
    <n v="521"/>
    <x v="0"/>
    <x v="0"/>
    <s v="Time Warner Inc."/>
    <x v="1"/>
    <x v="4"/>
    <x v="3"/>
    <s v="Portfolio ISIS"/>
    <x v="5"/>
    <d v="2001-01-05T00:00:00"/>
    <d v="2006-01-05T00:00:00"/>
    <x v="0"/>
    <n v="-10000000"/>
    <n v="4066.4859859999997"/>
    <n v="0.65"/>
    <n v="61.826332999999998"/>
    <n v="61.236718000000003"/>
    <n v="-0.58334762529288886"/>
    <n v="-2372.1749432199117"/>
    <n v="-696.44003399999997"/>
    <x v="0"/>
    <n v="-3068.6149772199115"/>
    <n v="-29104.474528999999"/>
    <n v="-31767.621015000001"/>
    <n v="-2663.1464860000015"/>
    <n v="405.46849121990999"/>
    <n v="-29104.474528999999"/>
    <n v="-31767.621015000001"/>
    <n v="-2663.1464860000015"/>
    <x v="0"/>
    <n v="29433.225566667999"/>
    <n v="0"/>
    <n v="-31767.621015000001"/>
    <n v="-131216.14405999999"/>
    <n v="-2663.1464860000015"/>
    <n v="-2663.1464860000015"/>
    <n v="-2663.1464860000015"/>
    <x v="1"/>
    <x v="1"/>
    <x v="1"/>
    <x v="1"/>
    <n v="-14013.230475"/>
    <n v="-3.0155310000000028"/>
  </r>
  <r>
    <n v="1539"/>
    <n v="586"/>
    <x v="0"/>
    <x v="1"/>
    <s v="Time Warner Inc."/>
    <x v="1"/>
    <x v="4"/>
    <x v="3"/>
    <s v="Portfolio ISIS"/>
    <x v="1"/>
    <d v="2001-01-05T00:00:00"/>
    <d v="2006-01-05T00:00:00"/>
    <x v="0"/>
    <n v="10000000"/>
    <n v="-4066.4859859999997"/>
    <n v="0.65"/>
    <n v="61.826332999999998"/>
    <n v="61.236718000000003"/>
    <n v="-0.58334762529288886"/>
    <n v="2372.1749432199117"/>
    <n v="696.44003399999997"/>
    <x v="0"/>
    <n v="3068.6149772199115"/>
    <n v="29104.474528999999"/>
    <n v="31767.621015000001"/>
    <n v="2663.1464860000015"/>
    <n v="-405.46849121990999"/>
    <n v="29104.474528999999"/>
    <n v="31767.621015000001"/>
    <n v="2663.1464860000015"/>
    <x v="0"/>
    <n v="-29433.225566667999"/>
    <n v="0"/>
    <n v="31767.621015000001"/>
    <n v="131216.14405999999"/>
    <n v="2663.1464860000015"/>
    <n v="2663.1464860000015"/>
    <n v="2663.1464860000015"/>
    <x v="1"/>
    <x v="1"/>
    <x v="1"/>
    <x v="1"/>
    <n v="14013.230475"/>
    <n v="-3.0155310000000028"/>
  </r>
  <r>
    <n v="1634"/>
    <n v="838"/>
    <x v="0"/>
    <x v="0"/>
    <s v="Time Warner Inc."/>
    <x v="1"/>
    <x v="4"/>
    <x v="3"/>
    <s v="CSFB Intl"/>
    <x v="5"/>
    <d v="2001-02-09T00:00:00"/>
    <d v="2006-02-09T00:00:00"/>
    <x v="0"/>
    <n v="10000000"/>
    <n v="-4130.3488859999998"/>
    <n v="0.6"/>
    <n v="62.295693"/>
    <n v="61.706549000000003"/>
    <n v="-0.58676728043778648"/>
    <n v="2423.5535830974609"/>
    <n v="670.437996"/>
    <x v="0"/>
    <n v="3093.991579097461"/>
    <n v="-898.43137100000001"/>
    <n v="1756.6084450000001"/>
    <n v="2655.039816"/>
    <n v="-438.95176309746103"/>
    <n v="-898.43137100000001"/>
    <n v="1756.6084450000001"/>
    <n v="2655.039816"/>
    <x v="0"/>
    <n v="-29895.465236868"/>
    <n v="0"/>
    <n v="1756.6084450000001"/>
    <n v="1756.6084450000001"/>
    <n v="2655.039816"/>
    <n v="2655.039816"/>
    <n v="2655.039816"/>
    <x v="1"/>
    <x v="1"/>
    <x v="1"/>
    <x v="1"/>
    <n v="14229.753365999999"/>
    <n v="-3.0124499999999941"/>
  </r>
  <r>
    <n v="1703"/>
    <n v="909"/>
    <x v="0"/>
    <x v="0"/>
    <s v="Tokyo Elec Power Co"/>
    <x v="9"/>
    <x v="3"/>
    <x v="9"/>
    <s v="LBIE"/>
    <x v="6"/>
    <d v="2001-03-20T00:00:00"/>
    <d v="2006-03-20T00:00:00"/>
    <x v="0"/>
    <n v="-20000000"/>
    <n v="8374.4430970000012"/>
    <n v="0.32"/>
    <n v="27.646260000000002"/>
    <n v="27.619098000000001"/>
    <n v="-3.178116076015769E-2"/>
    <n v="-266.14952234254986"/>
    <n v="-835.13915700000007"/>
    <x v="0"/>
    <n v="-1101.28867934255"/>
    <n v="-40508.387337"/>
    <n v="-40972.962005000001"/>
    <n v="-464.57466800000111"/>
    <n v="636.71401134254893"/>
    <n v="-40508.387337"/>
    <n v="-40972.962005000001"/>
    <n v="-464.57466800000111"/>
    <x v="0"/>
    <m/>
    <n v="0"/>
    <n v="-40972.962005000001"/>
    <n v="-40972.962005000001"/>
    <n v="-464.57466800000111"/>
    <n v="-464.57466800000111"/>
    <n v="-464.57466800000111"/>
    <x v="1"/>
    <x v="0"/>
    <x v="1"/>
    <x v="9"/>
    <n v="-14812.883171000001"/>
    <n v="-1.5453619999999972"/>
  </r>
  <r>
    <n v="1690"/>
    <n v="898"/>
    <x v="0"/>
    <x v="0"/>
    <s v="Toyota Motor Corp"/>
    <x v="13"/>
    <x v="6"/>
    <x v="9"/>
    <s v="Bank of America"/>
    <x v="6"/>
    <d v="2001-03-16T00:00:00"/>
    <d v="2006-02-06T00:00:00"/>
    <x v="0"/>
    <n v="-20000000"/>
    <n v="8167.6769490000006"/>
    <n v="0.24"/>
    <n v="25.395150999999998"/>
    <n v="25.377355999999999"/>
    <n v="-1.8330493305996887E-2"/>
    <n v="-149.7175476391896"/>
    <n v="-605.90820600000006"/>
    <x v="0"/>
    <n v="-755.62575363918972"/>
    <n v="9566.2017070000002"/>
    <n v="9293.6353629999994"/>
    <n v="-272.56634400000075"/>
    <n v="483.05940963918897"/>
    <n v="9566.2017070000002"/>
    <n v="9293.6353629999994"/>
    <n v="-272.56634400000075"/>
    <x v="0"/>
    <n v="12226.604008805552"/>
    <n v="0"/>
    <n v="9293.6353629999994"/>
    <n v="9293.6353629999994"/>
    <n v="-272.56634400000075"/>
    <n v="-272.56634400000075"/>
    <n v="-272.56634400000075"/>
    <x v="1"/>
    <x v="7"/>
    <x v="1"/>
    <x v="13"/>
    <n v="12227.079197999999"/>
    <n v="1.5471369999999993"/>
  </r>
  <r>
    <n v="14"/>
    <n v="104"/>
    <x v="0"/>
    <x v="8"/>
    <s v="Transocean Sedco"/>
    <x v="10"/>
    <x v="5"/>
    <x v="3"/>
    <s v="High Yield"/>
    <x v="5"/>
    <d v="2000-06-06T00:00:00"/>
    <d v="2003-05-24T00:00:00"/>
    <x v="0"/>
    <n v="4000000"/>
    <n v="-780.98029199999996"/>
    <n v="0.75"/>
    <n v="70.104755999999995"/>
    <n v="69.421198000000004"/>
    <n v="-0.55099230694412715"/>
    <n v="430.31413276697799"/>
    <n v="251.55140400000002"/>
    <x v="0"/>
    <n v="681.86553676697804"/>
    <n v="6961.6029760000001"/>
    <n v="7598.4070339999998"/>
    <n v="636.80405799999971"/>
    <n v="-45.061478766978325"/>
    <n v="6961.6029760000001"/>
    <n v="7598.4070339999998"/>
    <n v="636.80405799999971"/>
    <x v="0"/>
    <n v="-5781.2066115299995"/>
    <n v="22083.333332999999"/>
    <n v="29681.740366999999"/>
    <n v="15894.458395"/>
    <n v="636.80405800000153"/>
    <n v="636.80405800000153"/>
    <n v="636.80405799999971"/>
    <x v="5"/>
    <x v="5"/>
    <x v="1"/>
    <x v="10"/>
    <n v="2441.7683550000002"/>
    <n v="-2.2252039999999909"/>
  </r>
  <r>
    <n v="16"/>
    <n v="105"/>
    <x v="0"/>
    <x v="0"/>
    <s v="Transocean Sedco"/>
    <x v="10"/>
    <x v="5"/>
    <x v="3"/>
    <s v="Merrill Lynch Int"/>
    <x v="5"/>
    <d v="2000-06-06T00:00:00"/>
    <d v="2003-05-24T00:00:00"/>
    <x v="0"/>
    <n v="-10000000"/>
    <n v="1947.4400450000001"/>
    <n v="0.6"/>
    <n v="70.104721999999995"/>
    <n v="69.421165000000002"/>
    <n v="-0.55099260759959579"/>
    <n v="-1073.0250685384242"/>
    <n v="-613.31453699999997"/>
    <x v="0"/>
    <n v="-1686.3396055384242"/>
    <n v="14455.891546999999"/>
    <n v="12900.754704000001"/>
    <n v="-1555.1368429999984"/>
    <n v="131.20276253842576"/>
    <n v="14455.891546999999"/>
    <n v="12900.754704000001"/>
    <n v="-1555.1368429999984"/>
    <x v="0"/>
    <n v="14415.924933112499"/>
    <n v="-44166.666666999998"/>
    <n v="-31265.911962999999"/>
    <n v="-40106.387115999998"/>
    <n v="-1555.1368430000002"/>
    <n v="-1555.1368430000002"/>
    <n v="-1555.1368429999984"/>
    <x v="5"/>
    <x v="5"/>
    <x v="1"/>
    <x v="10"/>
    <n v="-6069.0076230000013"/>
    <n v="-2.2252040000000051"/>
  </r>
  <r>
    <n v="17"/>
    <n v="106"/>
    <x v="0"/>
    <x v="0"/>
    <s v="Transocean Sedco"/>
    <x v="10"/>
    <x v="5"/>
    <x v="3"/>
    <s v="JP Morgan"/>
    <x v="5"/>
    <d v="2000-06-06T00:00:00"/>
    <d v="2003-05-24T00:00:00"/>
    <x v="0"/>
    <n v="6000000"/>
    <n v="-1169.0654549999999"/>
    <n v="0.63"/>
    <n v="70.104755999999995"/>
    <n v="69.421198000000004"/>
    <n v="-0.55099254736392966"/>
    <n v="644.1463530856214"/>
    <n v="369.85552800000005"/>
    <x v="0"/>
    <n v="1014.0018810856214"/>
    <n v="-4850.3755879999999"/>
    <n v="-3912.8679630000001"/>
    <n v="937.50762499999973"/>
    <n v="-76.494256085621714"/>
    <n v="-4850.3755879999999"/>
    <n v="-3912.8679630000001"/>
    <n v="937.50762499999973"/>
    <x v="0"/>
    <n v="-8654.0070306375001"/>
    <n v="27825"/>
    <n v="23912.132036999999"/>
    <n v="24194.365518999999"/>
    <n v="937.50762499999837"/>
    <n v="937.50762499999837"/>
    <n v="937.50762499999973"/>
    <x v="5"/>
    <x v="5"/>
    <x v="1"/>
    <x v="10"/>
    <n v="3645.6532479999987"/>
    <n v="-2.2252039999999909"/>
  </r>
  <r>
    <n v="114"/>
    <n v="120"/>
    <x v="2"/>
    <x v="9"/>
    <s v="Transocean Sedco"/>
    <x v="10"/>
    <x v="5"/>
    <x v="3"/>
    <s v="EnronCredit.com"/>
    <x v="5"/>
    <d v="2000-06-06T00:00:00"/>
    <d v="2003-05-24T00:00:00"/>
    <x v="0"/>
    <n v="-4000000"/>
    <n v="780.98029199999996"/>
    <n v="0.75"/>
    <n v="70.104755999999995"/>
    <n v="69.421198000000004"/>
    <n v="-0.55099230694412715"/>
    <n v="-430.31413276697799"/>
    <n v="-251.55140400000002"/>
    <x v="0"/>
    <n v="-681.86553676697804"/>
    <n v="-6961.6029760000001"/>
    <n v="-7598.4070339999998"/>
    <n v="-636.80405799999971"/>
    <n v="45.061478766978325"/>
    <n v="-6961.6029760000001"/>
    <n v="-7598.4070339999998"/>
    <n v="-636.80405799999971"/>
    <x v="0"/>
    <n v="5781.2066115299995"/>
    <n v="-22083.333332999999"/>
    <n v="-29681.740366999999"/>
    <n v="-15894.458395"/>
    <n v="-636.80405800000153"/>
    <n v="-636.80405800000153"/>
    <n v="-636.80405799999971"/>
    <x v="5"/>
    <x v="5"/>
    <x v="1"/>
    <x v="10"/>
    <n v="-2441.7683550000002"/>
    <n v="-2.2252039999999909"/>
  </r>
  <r>
    <n v="1366"/>
    <n v="522"/>
    <x v="0"/>
    <x v="0"/>
    <s v="Transocean Sedco"/>
    <x v="10"/>
    <x v="5"/>
    <x v="3"/>
    <s v="Portfolio ISIS"/>
    <x v="5"/>
    <d v="2001-01-05T00:00:00"/>
    <d v="2006-01-05T00:00:00"/>
    <x v="0"/>
    <n v="-10000000"/>
    <n v="4073.0553370000002"/>
    <n v="0.8"/>
    <n v="82.380177000000003"/>
    <n v="81.784013999999999"/>
    <n v="-0.56790507871508111"/>
    <n v="-2313.1088117698664"/>
    <n v="-969.70272899999998"/>
    <x v="0"/>
    <n v="-3282.8115407698665"/>
    <n v="-9688.2679079999998"/>
    <n v="-12374.615673"/>
    <n v="-2686.3477650000004"/>
    <n v="596.46377576986606"/>
    <n v="-9688.2679079999998"/>
    <n v="-12374.615673"/>
    <n v="-2686.3477650000004"/>
    <x v="0"/>
    <n v="30150.792132142502"/>
    <n v="0"/>
    <n v="-12374.615673"/>
    <n v="-34771.686732999995"/>
    <n v="-2686.3477650000004"/>
    <n v="-2686.3477650000004"/>
    <n v="-2686.3477650000004"/>
    <x v="1"/>
    <x v="5"/>
    <x v="1"/>
    <x v="10"/>
    <n v="-13115.317754"/>
    <n v="-2.7065520000000021"/>
  </r>
  <r>
    <n v="1540"/>
    <n v="587"/>
    <x v="0"/>
    <x v="1"/>
    <s v="Transocean Sedco"/>
    <x v="10"/>
    <x v="5"/>
    <x v="3"/>
    <s v="Portfolio ISIS"/>
    <x v="1"/>
    <d v="2001-01-05T00:00:00"/>
    <d v="2006-01-05T00:00:00"/>
    <x v="0"/>
    <n v="10000000"/>
    <n v="-4073.0553370000002"/>
    <n v="0.8"/>
    <n v="82.380177000000003"/>
    <n v="81.784013999999999"/>
    <n v="-0.56790507871508111"/>
    <n v="2313.1088117698664"/>
    <n v="969.70272899999998"/>
    <x v="0"/>
    <n v="3282.8115407698665"/>
    <n v="9688.2679079999998"/>
    <n v="12374.615673"/>
    <n v="2686.3477650000004"/>
    <n v="-596.46377576986606"/>
    <n v="9688.2679079999998"/>
    <n v="12374.615673"/>
    <n v="2686.3477650000004"/>
    <x v="0"/>
    <n v="-30150.792132142502"/>
    <n v="0"/>
    <n v="12374.615673"/>
    <n v="34771.686732999995"/>
    <n v="2686.3477650000004"/>
    <n v="2686.3477650000004"/>
    <n v="2686.3477650000004"/>
    <x v="1"/>
    <x v="5"/>
    <x v="1"/>
    <x v="10"/>
    <n v="13115.317754"/>
    <n v="-2.7065520000000021"/>
  </r>
  <r>
    <n v="1367"/>
    <n v="523"/>
    <x v="0"/>
    <x v="0"/>
    <s v="Tribune Co."/>
    <x v="5"/>
    <x v="4"/>
    <x v="3"/>
    <s v="Portfolio ISIS"/>
    <x v="4"/>
    <d v="2001-01-05T00:00:00"/>
    <d v="2006-01-05T00:00:00"/>
    <x v="0"/>
    <n v="-10000000"/>
    <n v="4030.570721"/>
    <n v="0.35"/>
    <n v="43.538643999999998"/>
    <n v="43.497458999999999"/>
    <n v="-3.1033151222696252E-2"/>
    <n v="-125.08131069856486"/>
    <n v="-522.114192"/>
    <x v="0"/>
    <n v="-647.19550269856484"/>
    <n v="27252.508321000001"/>
    <n v="27021.223458"/>
    <n v="-231.28486300000077"/>
    <n v="415.91063969856407"/>
    <n v="27252.508321000001"/>
    <n v="27021.223458"/>
    <n v="-231.28486300000077"/>
    <x v="0"/>
    <n v="23206.010926157498"/>
    <n v="0"/>
    <n v="27021.223458"/>
    <n v="-123374.429852"/>
    <n v="-231.28486300000077"/>
    <n v="-231.28486300000077"/>
    <n v="-231.28486300000077"/>
    <x v="1"/>
    <x v="3"/>
    <x v="1"/>
    <x v="5"/>
    <n v="-25419.938688000002"/>
    <n v="-5.8026690000000016"/>
  </r>
  <r>
    <n v="1541"/>
    <n v="588"/>
    <x v="0"/>
    <x v="1"/>
    <s v="Tribune Co."/>
    <x v="5"/>
    <x v="4"/>
    <x v="3"/>
    <s v="Portfolio ISIS"/>
    <x v="1"/>
    <d v="2001-01-05T00:00:00"/>
    <d v="2006-01-05T00:00:00"/>
    <x v="0"/>
    <n v="10000000"/>
    <n v="-4030.570721"/>
    <n v="0.35"/>
    <n v="43.538643999999998"/>
    <n v="43.497458999999999"/>
    <n v="-3.1033151222696252E-2"/>
    <n v="125.08131069856486"/>
    <n v="522.114192"/>
    <x v="0"/>
    <n v="647.19550269856484"/>
    <n v="-27252.508321000001"/>
    <n v="-27021.223458"/>
    <n v="231.28486300000077"/>
    <n v="-415.91063969856407"/>
    <n v="-27252.508321000001"/>
    <n v="-27021.223458"/>
    <n v="231.28486300000077"/>
    <x v="0"/>
    <n v="-23206.010926157498"/>
    <n v="0"/>
    <n v="-27021.223458"/>
    <n v="123374.429852"/>
    <n v="231.28486300000077"/>
    <n v="231.28486300000077"/>
    <n v="231.28486300000077"/>
    <x v="1"/>
    <x v="3"/>
    <x v="1"/>
    <x v="5"/>
    <n v="25419.938688000002"/>
    <n v="-5.8026690000000016"/>
  </r>
  <r>
    <n v="883"/>
    <n v="827"/>
    <x v="1"/>
    <x v="5"/>
    <s v="Triplets"/>
    <x v="9"/>
    <x v="10"/>
    <x v="15"/>
    <s v="Deutsche Bank AG"/>
    <x v="0"/>
    <d v="2000-05-02T00:00:00"/>
    <d v="2005-05-02T00:00:00"/>
    <x v="0"/>
    <n v="5000000"/>
    <m/>
    <n v="6.4"/>
    <n v="0"/>
    <n v="0"/>
    <n v="0"/>
    <n v="0"/>
    <n v="0"/>
    <x v="0"/>
    <n v="0"/>
    <n v="0"/>
    <n v="0"/>
    <n v="0"/>
    <n v="0"/>
    <n v="0"/>
    <n v="0"/>
    <n v="0"/>
    <x v="0"/>
    <m/>
    <n v="80000"/>
    <n v="80000"/>
    <n v="80000"/>
    <n v="0"/>
    <n v="0"/>
    <n v="0"/>
    <x v="0"/>
    <x v="0"/>
    <x v="1"/>
    <x v="9"/>
    <n v="0"/>
    <n v="0"/>
  </r>
  <r>
    <n v="884"/>
    <n v="828"/>
    <x v="1"/>
    <x v="7"/>
    <s v="Triplets"/>
    <x v="9"/>
    <x v="10"/>
    <x v="15"/>
    <s v="EnronCredit.com"/>
    <x v="0"/>
    <d v="2000-05-02T00:00:00"/>
    <d v="2005-05-02T00:00:00"/>
    <x v="0"/>
    <n v="-5000000"/>
    <m/>
    <n v="6.4"/>
    <n v="0"/>
    <n v="0"/>
    <n v="0"/>
    <n v="0"/>
    <n v="0"/>
    <x v="0"/>
    <n v="0"/>
    <n v="0"/>
    <n v="0"/>
    <n v="0"/>
    <n v="0"/>
    <n v="0"/>
    <n v="0"/>
    <n v="0"/>
    <x v="0"/>
    <m/>
    <n v="-80000"/>
    <n v="-80000"/>
    <n v="-80000"/>
    <n v="0"/>
    <n v="0"/>
    <n v="0"/>
    <x v="0"/>
    <x v="0"/>
    <x v="1"/>
    <x v="9"/>
    <n v="0"/>
    <n v="0"/>
  </r>
  <r>
    <n v="885"/>
    <n v="830"/>
    <x v="0"/>
    <x v="8"/>
    <s v="Triplets"/>
    <x v="9"/>
    <x v="10"/>
    <x v="15"/>
    <s v="High Yield"/>
    <x v="0"/>
    <d v="2000-05-02T00:00:00"/>
    <d v="2005-05-02T00:00:00"/>
    <x v="0"/>
    <n v="5000000"/>
    <m/>
    <n v="6.4"/>
    <n v="0"/>
    <n v="0"/>
    <n v="0"/>
    <n v="0"/>
    <n v="0"/>
    <x v="0"/>
    <n v="0"/>
    <n v="0"/>
    <n v="0"/>
    <n v="0"/>
    <n v="0"/>
    <n v="0"/>
    <n v="0"/>
    <n v="0"/>
    <x v="0"/>
    <m/>
    <n v="80000"/>
    <n v="80000"/>
    <n v="80000"/>
    <n v="0"/>
    <n v="0"/>
    <n v="0"/>
    <x v="0"/>
    <x v="0"/>
    <x v="1"/>
    <x v="9"/>
    <n v="0"/>
    <n v="0"/>
  </r>
  <r>
    <n v="1368"/>
    <n v="524"/>
    <x v="0"/>
    <x v="0"/>
    <s v="TXU Corporation"/>
    <x v="1"/>
    <x v="3"/>
    <x v="3"/>
    <s v="Portfolio ISIS"/>
    <x v="0"/>
    <d v="2001-01-05T00:00:00"/>
    <d v="2006-01-05T00:00:00"/>
    <x v="0"/>
    <n v="-10000000"/>
    <n v="4100.0806259999999"/>
    <n v="1"/>
    <n v="105.066034"/>
    <n v="104.462008"/>
    <n v="-0.56926722082839532"/>
    <n v="-2334.0415031353673"/>
    <n v="-1209.5192520000001"/>
    <x v="0"/>
    <n v="-3543.5607551353673"/>
    <n v="-3602.7541569999999"/>
    <n v="-6345.583028"/>
    <n v="-2742.8288710000002"/>
    <n v="800.73188413536718"/>
    <n v="-3602.7541569999999"/>
    <n v="-6345.583028"/>
    <n v="-2742.8288710000002"/>
    <x v="0"/>
    <n v="29676.383570988"/>
    <n v="0"/>
    <n v="-6345.583028"/>
    <n v="-140978.04345100001"/>
    <n v="-2742.8288710000002"/>
    <n v="-2742.8288710000002"/>
    <n v="-2742.8288710000002"/>
    <x v="1"/>
    <x v="1"/>
    <x v="1"/>
    <x v="1"/>
    <n v="-36864.368621000001"/>
    <n v="-8.358311999999998"/>
  </r>
  <r>
    <n v="1542"/>
    <n v="589"/>
    <x v="0"/>
    <x v="1"/>
    <s v="TXU Corporation"/>
    <x v="1"/>
    <x v="3"/>
    <x v="3"/>
    <s v="Portfolio ISIS"/>
    <x v="1"/>
    <d v="2001-01-05T00:00:00"/>
    <d v="2006-01-05T00:00:00"/>
    <x v="0"/>
    <n v="10000000"/>
    <n v="-4100.0806259999999"/>
    <n v="1"/>
    <n v="105.066034"/>
    <n v="104.462008"/>
    <n v="-0.56926722082839532"/>
    <n v="2334.0415031353673"/>
    <n v="1209.5192520000001"/>
    <x v="0"/>
    <n v="3543.5607551353673"/>
    <n v="3602.7541569999999"/>
    <n v="6345.583028"/>
    <n v="2742.8288710000002"/>
    <n v="-800.73188413536718"/>
    <n v="3602.7541569999999"/>
    <n v="6345.583028"/>
    <n v="2742.8288710000002"/>
    <x v="0"/>
    <n v="-29676.383570988"/>
    <n v="0"/>
    <n v="6345.583028"/>
    <n v="140978.04345100001"/>
    <n v="2742.8288710000002"/>
    <n v="2742.8288710000002"/>
    <n v="2742.8288710000002"/>
    <x v="1"/>
    <x v="1"/>
    <x v="1"/>
    <x v="1"/>
    <n v="36864.368621000001"/>
    <n v="-8.358311999999998"/>
  </r>
  <r>
    <n v="424"/>
    <n v="421"/>
    <x v="0"/>
    <x v="0"/>
    <s v="Unilever N.V."/>
    <x v="6"/>
    <x v="1"/>
    <x v="2"/>
    <s v="CSFB Intl"/>
    <x v="2"/>
    <d v="2000-12-12T00:00:00"/>
    <d v="2005-12-12T00:00:00"/>
    <x v="1"/>
    <n v="-10000000"/>
    <n v="4078.264271"/>
    <n v="0.26500000000000001"/>
    <n v="21.043251999999999"/>
    <n v="21.021153000000002"/>
    <n v="-5.1079783548984431E-3"/>
    <n v="-20.831685621823677"/>
    <n v="-291.46311000000003"/>
    <x v="0"/>
    <n v="-312.29479562182371"/>
    <n v="-24715.083949"/>
    <n v="-24889.085782999999"/>
    <n v="-174.00183399999878"/>
    <n v="138.29296162182493"/>
    <n v="-21798.704043017999"/>
    <n v="-21840.172774582497"/>
    <n v="-41.468731564498739"/>
    <x v="0"/>
    <n v="16771.8618144875"/>
    <n v="-5813.4375"/>
    <n v="-27653.610274582497"/>
    <n v="-21914.923644394668"/>
    <n v="-11.656231564498739"/>
    <n v="-11.656231564498739"/>
    <n v="-41.468731564498739"/>
    <x v="1"/>
    <x v="4"/>
    <x v="1"/>
    <x v="6"/>
    <n v="-1725.4682262884962"/>
    <n v="-0.44448299999999819"/>
  </r>
  <r>
    <n v="1676"/>
    <n v="884"/>
    <x v="0"/>
    <x v="0"/>
    <s v="Unilever N.V."/>
    <x v="6"/>
    <x v="1"/>
    <x v="2"/>
    <s v="Goldman Sachs"/>
    <x v="2"/>
    <d v="2001-03-13T00:00:00"/>
    <d v="2006-03-13T00:00:00"/>
    <x v="1"/>
    <n v="10000000"/>
    <n v="-4266.1584309999998"/>
    <n v="0.245"/>
    <n v="21.785964"/>
    <n v="21.762993999999999"/>
    <n v="-6.8119961930273162E-3"/>
    <n v="29.061054990823386"/>
    <n v="298.12572899999998"/>
    <x v="0"/>
    <n v="327.18678399082336"/>
    <n v="13448.184018"/>
    <n v="13622.435871"/>
    <n v="174.25185299999976"/>
    <n v="-152.9349309908236"/>
    <n v="11861.298303875999"/>
    <n v="11953.687476802499"/>
    <n v="92.389172926499668"/>
    <x v="0"/>
    <n v="-17544.576547487501"/>
    <n v="0"/>
    <n v="11953.687476802499"/>
    <n v="11953.687476802499"/>
    <n v="92.389172926499668"/>
    <n v="92.389172926499668"/>
    <n v="92.389172926499668"/>
    <x v="1"/>
    <x v="4"/>
    <x v="1"/>
    <x v="6"/>
    <n v="2023.2357872072989"/>
    <n v="-0.44271200000000022"/>
  </r>
  <r>
    <n v="1369"/>
    <n v="525"/>
    <x v="0"/>
    <x v="0"/>
    <s v="Union Pacific Corp."/>
    <x v="0"/>
    <x v="8"/>
    <x v="3"/>
    <s v="Portfolio ISIS"/>
    <x v="3"/>
    <d v="2001-01-05T00:00:00"/>
    <d v="2006-01-05T00:00:00"/>
    <x v="0"/>
    <n v="-10000000"/>
    <n v="4067.4736910000001"/>
    <n v="0.7"/>
    <n v="62.074907000000003"/>
    <n v="61.397911999999998"/>
    <n v="-0.67760805076460873"/>
    <n v="-2756.1529192948387"/>
    <n v="-778.46813699999996"/>
    <x v="0"/>
    <n v="-3534.6210562948386"/>
    <n v="-50174.484123000002"/>
    <n v="-53248.186199000003"/>
    <n v="-3073.7020760000014"/>
    <n v="460.91898029483718"/>
    <n v="-50174.484123000002"/>
    <n v="-53248.186199000003"/>
    <n v="-3073.7020760000014"/>
    <x v="0"/>
    <n v="50851.556084882002"/>
    <n v="0"/>
    <n v="-53248.186199000003"/>
    <n v="-72196.353797999996"/>
    <n v="-3073.7020760000014"/>
    <n v="-3073.7020760000014"/>
    <n v="-3073.7020760000014"/>
    <x v="1"/>
    <x v="0"/>
    <x v="0"/>
    <x v="0"/>
    <n v="-15783.590878000003"/>
    <n v="-3.4328250000000011"/>
  </r>
  <r>
    <n v="1543"/>
    <n v="590"/>
    <x v="0"/>
    <x v="1"/>
    <s v="Union Pacific Corp."/>
    <x v="0"/>
    <x v="8"/>
    <x v="3"/>
    <s v="Portfolio ISIS"/>
    <x v="1"/>
    <d v="2001-01-05T00:00:00"/>
    <d v="2006-01-05T00:00:00"/>
    <x v="0"/>
    <n v="10000000"/>
    <n v="-4067.4736910000001"/>
    <n v="0.7"/>
    <n v="62.074907000000003"/>
    <n v="61.397911999999998"/>
    <n v="-0.67760805076460873"/>
    <n v="2756.1529192948387"/>
    <n v="778.46813699999996"/>
    <x v="0"/>
    <n v="3534.6210562948386"/>
    <n v="50174.484123000002"/>
    <n v="53248.186199000003"/>
    <n v="3073.7020760000014"/>
    <n v="-460.91898029483718"/>
    <n v="50174.484123000002"/>
    <n v="53248.186199000003"/>
    <n v="3073.7020760000014"/>
    <x v="0"/>
    <n v="-50851.556084882002"/>
    <n v="0"/>
    <n v="53248.186199000003"/>
    <n v="72196.353797999996"/>
    <n v="3073.7020760000014"/>
    <n v="3073.7020760000014"/>
    <n v="3073.7020760000014"/>
    <x v="1"/>
    <x v="0"/>
    <x v="0"/>
    <x v="0"/>
    <n v="15783.590878000003"/>
    <n v="-3.4328250000000011"/>
  </r>
  <r>
    <n v="1370"/>
    <n v="633"/>
    <x v="0"/>
    <x v="0"/>
    <s v="Usinor Sa"/>
    <x v="4"/>
    <x v="0"/>
    <x v="4"/>
    <s v="Portfolio ISIS"/>
    <x v="6"/>
    <d v="2001-01-05T00:00:00"/>
    <d v="2006-01-05T00:00:00"/>
    <x v="0"/>
    <n v="-10000000"/>
    <n v="4179.4058709999999"/>
    <n v="1.3"/>
    <n v="106.41699800000001"/>
    <n v="101.789946"/>
    <n v="-4.5627090225397451"/>
    <n v="-19069.412876467282"/>
    <n v="-1338.287055"/>
    <x v="0"/>
    <n v="-20407.699931467283"/>
    <n v="-128079.75715600001"/>
    <n v="-147680.160065"/>
    <n v="-19600.402908999997"/>
    <n v="807.2970224672863"/>
    <n v="-128079.75715600001"/>
    <n v="-147680.160065"/>
    <n v="-19600.402908999997"/>
    <x v="0"/>
    <n v="41250.735946770001"/>
    <n v="0"/>
    <n v="-147680.160065"/>
    <n v="-194166.60773799999"/>
    <n v="-19600.402908999997"/>
    <n v="-19600.402908999997"/>
    <n v="-19600.402908999997"/>
    <x v="1"/>
    <x v="0"/>
    <x v="3"/>
    <x v="4"/>
    <n v="-35558.71699700001"/>
    <m/>
  </r>
  <r>
    <n v="1549"/>
    <n v="628"/>
    <x v="0"/>
    <x v="1"/>
    <s v="Usinor Sa"/>
    <x v="4"/>
    <x v="0"/>
    <x v="4"/>
    <s v="Portfolio ISIS"/>
    <x v="1"/>
    <d v="2001-01-05T00:00:00"/>
    <d v="2006-01-05T00:00:00"/>
    <x v="0"/>
    <n v="10000000"/>
    <n v="-4179.4058709999999"/>
    <n v="1.3"/>
    <n v="106.41699800000001"/>
    <n v="101.789946"/>
    <n v="-4.5627090225397451"/>
    <n v="19069.412876467282"/>
    <n v="1338.287055"/>
    <x v="0"/>
    <n v="20407.699931467283"/>
    <n v="128079.75715600001"/>
    <n v="147680.160065"/>
    <n v="19600.402908999997"/>
    <n v="-807.2970224672863"/>
    <n v="128079.75715600001"/>
    <n v="147680.160065"/>
    <n v="19600.402908999997"/>
    <x v="0"/>
    <n v="-41250.735946770001"/>
    <n v="0"/>
    <n v="147680.160065"/>
    <n v="194166.60773799999"/>
    <n v="19600.402908999997"/>
    <n v="19600.402908999997"/>
    <n v="19600.402908999997"/>
    <x v="1"/>
    <x v="0"/>
    <x v="3"/>
    <x v="4"/>
    <n v="35558.71699700001"/>
    <n v="-8.0437359999999956"/>
  </r>
  <r>
    <n v="1371"/>
    <n v="526"/>
    <x v="0"/>
    <x v="0"/>
    <s v="Viacom Inc."/>
    <x v="10"/>
    <x v="4"/>
    <x v="3"/>
    <s v="Portfolio ISIS"/>
    <x v="5"/>
    <d v="2001-01-05T00:00:00"/>
    <d v="2006-01-05T00:00:00"/>
    <x v="0"/>
    <n v="-10000000"/>
    <n v="4072.50657"/>
    <n v="0.7"/>
    <n v="64.596996000000004"/>
    <n v="63.995134"/>
    <n v="-0.58664872820530778"/>
    <n v="-2389.1307998982602"/>
    <n v="-751.84869600000002"/>
    <x v="0"/>
    <n v="-3140.9794958982602"/>
    <n v="-39573.144295999999"/>
    <n v="-42309.687303999999"/>
    <n v="-2736.5430080000006"/>
    <n v="404.43648789825966"/>
    <n v="-39573.144295999999"/>
    <n v="-42309.687303999999"/>
    <n v="-2736.5430080000006"/>
    <x v="0"/>
    <n v="30146.729884425"/>
    <n v="0"/>
    <n v="-42309.687303999999"/>
    <n v="-174145.16484799999"/>
    <n v="-2736.5430080000006"/>
    <n v="-2736.5430080000006"/>
    <n v="-2736.5430080000006"/>
    <x v="1"/>
    <x v="5"/>
    <x v="1"/>
    <x v="10"/>
    <n v="-13712.693180999999"/>
    <n v="-2.9356639999999956"/>
  </r>
  <r>
    <n v="1544"/>
    <n v="591"/>
    <x v="0"/>
    <x v="1"/>
    <s v="Viacom Inc."/>
    <x v="10"/>
    <x v="4"/>
    <x v="3"/>
    <s v="Portfolio ISIS"/>
    <x v="1"/>
    <d v="2001-01-05T00:00:00"/>
    <d v="2006-01-05T00:00:00"/>
    <x v="0"/>
    <n v="10000000"/>
    <n v="-4072.50657"/>
    <n v="0.7"/>
    <n v="64.596996000000004"/>
    <n v="63.995134"/>
    <n v="-0.58664872820530778"/>
    <n v="2389.1307998982602"/>
    <n v="751.84869600000002"/>
    <x v="0"/>
    <n v="3140.9794958982602"/>
    <n v="39573.144295999999"/>
    <n v="42309.687303999999"/>
    <n v="2736.5430080000006"/>
    <n v="-404.43648789825966"/>
    <n v="39573.144295999999"/>
    <n v="42309.687303999999"/>
    <n v="2736.5430080000006"/>
    <x v="0"/>
    <n v="-30146.729884425"/>
    <n v="0"/>
    <n v="42309.687303999999"/>
    <n v="174145.16484799999"/>
    <n v="2736.5430080000006"/>
    <n v="2736.5430080000006"/>
    <n v="2736.5430080000006"/>
    <x v="1"/>
    <x v="5"/>
    <x v="1"/>
    <x v="10"/>
    <n v="13712.693180999999"/>
    <n v="-2.9356639999999956"/>
  </r>
  <r>
    <n v="1657"/>
    <n v="867"/>
    <x v="0"/>
    <x v="0"/>
    <s v="Viacom Inc."/>
    <x v="10"/>
    <x v="4"/>
    <x v="3"/>
    <s v="Merrill Lynch Int"/>
    <x v="5"/>
    <d v="2001-02-27T00:00:00"/>
    <d v="2006-02-27T00:00:00"/>
    <x v="0"/>
    <n v="10000000"/>
    <n v="-4188.4955580000005"/>
    <n v="0.75"/>
    <n v="65.395488999999998"/>
    <n v="64.795184000000006"/>
    <n v="-0.59023688400752916"/>
    <n v="2472.2045668332976"/>
    <n v="746.00965499999995"/>
    <x v="0"/>
    <n v="3218.2142218332974"/>
    <n v="48250.272738"/>
    <n v="51084.385968000002"/>
    <n v="2834.1132300000027"/>
    <n v="-384.10099183329476"/>
    <n v="48250.272738"/>
    <n v="51084.385968000002"/>
    <n v="2834.1132300000027"/>
    <x v="0"/>
    <n v="-31005.338368095003"/>
    <n v="0"/>
    <n v="51084.385968000002"/>
    <n v="51084.385968000002"/>
    <n v="2834.1132300000027"/>
    <n v="2834.1132300000027"/>
    <n v="2834.1132300000027"/>
    <x v="1"/>
    <x v="5"/>
    <x v="1"/>
    <x v="10"/>
    <n v="14020.089108"/>
    <n v="-2.9336409999999944"/>
  </r>
  <r>
    <n v="162"/>
    <n v="316"/>
    <x v="0"/>
    <x v="0"/>
    <s v="Vivendi SA"/>
    <x v="4"/>
    <x v="11"/>
    <x v="4"/>
    <s v="Bank of America"/>
    <x v="6"/>
    <d v="2000-09-28T00:00:00"/>
    <d v="2003-09-28T00:00:00"/>
    <x v="1"/>
    <n v="-10000000"/>
    <n v="2280.9383359999997"/>
    <n v="0.72"/>
    <n v="84.692588999999998"/>
    <n v="88.248278999999997"/>
    <n v="3.7911211394083733"/>
    <n v="8647.3135432965573"/>
    <n v="-872.76914099999999"/>
    <x v="0"/>
    <n v="7774.5444022965576"/>
    <n v="28373.182870000001"/>
    <n v="36404.795804000001"/>
    <n v="8031.6129340000007"/>
    <n v="257.06853170344311"/>
    <n v="25025.147291339999"/>
    <n v="31945.208318009998"/>
    <n v="6920.0610266699987"/>
    <x v="0"/>
    <n v="22512.861376319997"/>
    <n v="-31765.5"/>
    <n v="179.70831800999804"/>
    <n v="-39432.023853218619"/>
    <n v="7082.9610266700001"/>
    <n v="7082.9610266700001"/>
    <n v="6920.0610266699987"/>
    <x v="5"/>
    <x v="0"/>
    <x v="3"/>
    <x v="4"/>
    <n v="-22869.088539033004"/>
    <n v="-10.211364000000003"/>
  </r>
  <r>
    <n v="224"/>
    <n v="340"/>
    <x v="0"/>
    <x v="0"/>
    <s v="Vivendi SA"/>
    <x v="4"/>
    <x v="11"/>
    <x v="4"/>
    <s v="Bank of America"/>
    <x v="6"/>
    <d v="2000-10-11T00:00:00"/>
    <d v="2005-10-11T00:00:00"/>
    <x v="1"/>
    <n v="20000000"/>
    <n v="-8013.0940359999995"/>
    <n v="0.84499999999999997"/>
    <n v="105.00131"/>
    <n v="109.62698399999999"/>
    <n v="4.6714885362536673"/>
    <n v="-37433.076929096627"/>
    <n v="2333.0738670000001"/>
    <x v="0"/>
    <n v="-35100.003062096628"/>
    <n v="-124299.423865"/>
    <n v="-160273.72524599999"/>
    <n v="-35974.301380999983"/>
    <n v="-874.29831890335481"/>
    <n v="-109632.09184893001"/>
    <n v="-140640.19390336497"/>
    <n v="-31008.102054434959"/>
    <x v="0"/>
    <n v="-79089.238135319989"/>
    <n v="37898.25"/>
    <n v="-102741.94390336497"/>
    <n v="106704.53569587856"/>
    <n v="-31202.452054434951"/>
    <n v="-31202.452054434951"/>
    <n v="-31008.102054434959"/>
    <x v="1"/>
    <x v="0"/>
    <x v="3"/>
    <x v="4"/>
    <n v="15369.280752129242"/>
    <n v="-1.4539690000000007"/>
  </r>
  <r>
    <n v="241"/>
    <n v="356"/>
    <x v="0"/>
    <x v="0"/>
    <s v="Vivendi SA"/>
    <x v="4"/>
    <x v="11"/>
    <x v="4"/>
    <s v="Bank of Austria AG"/>
    <x v="6"/>
    <d v="2000-10-24T00:00:00"/>
    <d v="2003-07-14T00:00:00"/>
    <x v="1"/>
    <n v="-10000000"/>
    <n v="2114.4717340000002"/>
    <n v="1.05"/>
    <n v="82.621736999999996"/>
    <n v="86.060486999999995"/>
    <n v="3.7141707968683959"/>
    <n v="7853.5091652264791"/>
    <n v="-894.23725800000011"/>
    <x v="0"/>
    <n v="6959.271907226479"/>
    <n v="-70814.927035999994"/>
    <n v="-63666.601971999997"/>
    <n v="7148.3250639999969"/>
    <n v="189.05315677351791"/>
    <n v="-62458.765645751992"/>
    <n v="-55867.443230429992"/>
    <n v="6591.3224153219999"/>
    <x v="0"/>
    <n v="20869.836014580003"/>
    <n v="-21242.8125"/>
    <n v="-77110.255730429984"/>
    <n v="-37947.241343777343"/>
    <n v="6700.2599153220071"/>
    <n v="6700.2599153220071"/>
    <n v="6591.3224153219999"/>
    <x v="5"/>
    <x v="0"/>
    <x v="3"/>
    <x v="4"/>
    <n v="-21911.475348745575"/>
    <n v="-11.003906999999998"/>
  </r>
  <r>
    <n v="1354"/>
    <n v="512"/>
    <x v="0"/>
    <x v="0"/>
    <s v="Vivendi SA"/>
    <x v="4"/>
    <x v="11"/>
    <x v="4"/>
    <s v="Portfolio ISIS"/>
    <x v="6"/>
    <d v="2001-01-05T00:00:00"/>
    <d v="2006-01-05T00:00:00"/>
    <x v="0"/>
    <n v="-10000000"/>
    <n v="4135.8990360000007"/>
    <n v="1.05"/>
    <n v="107.086831"/>
    <n v="111.82739599999999"/>
    <n v="4.7409329295154023"/>
    <n v="19608.019932923413"/>
    <n v="-1231.2346889999999"/>
    <x v="0"/>
    <n v="18376.785243923412"/>
    <n v="-17138.14659"/>
    <n v="1888.130936"/>
    <n v="19026.277526000002"/>
    <n v="649.49228207658962"/>
    <n v="-17138.14659"/>
    <n v="1888.130936"/>
    <n v="19026.277526000002"/>
    <x v="0"/>
    <n v="40821.323485320012"/>
    <n v="0"/>
    <n v="1888.130936"/>
    <n v="-14807.471637000001"/>
    <n v="19026.277526000002"/>
    <n v="19026.277526000002"/>
    <n v="19026.277526000002"/>
    <x v="1"/>
    <x v="0"/>
    <x v="3"/>
    <x v="4"/>
    <n v="-5336.6336850000007"/>
    <n v="-0.70596100000000206"/>
  </r>
  <r>
    <n v="1373"/>
    <n v="527"/>
    <x v="0"/>
    <x v="0"/>
    <s v="Vivendi SA"/>
    <x v="4"/>
    <x v="11"/>
    <x v="4"/>
    <s v="Portfolio ISIS"/>
    <x v="6"/>
    <d v="2001-01-05T00:00:00"/>
    <d v="2006-01-05T00:00:00"/>
    <x v="0"/>
    <n v="-10000000"/>
    <n v="4162.0161450000005"/>
    <n v="1.2"/>
    <n v="107.086831"/>
    <n v="111.82739599999999"/>
    <n v="4.7384825833914999"/>
    <n v="19721.641014876735"/>
    <n v="-1270.8263219999999"/>
    <x v="0"/>
    <n v="18450.814692876735"/>
    <n v="-82001.144058000005"/>
    <n v="-62982.607774999997"/>
    <n v="19018.536283000009"/>
    <n v="567.72159012327393"/>
    <n v="-82001.144058000005"/>
    <n v="-62982.607774999997"/>
    <n v="19018.536283000009"/>
    <x v="0"/>
    <n v="41079.099351150006"/>
    <n v="0"/>
    <n v="-62982.607774999997"/>
    <n v="-64532.167393999996"/>
    <n v="19018.536283000009"/>
    <n v="19018.536283000009"/>
    <n v="19018.536283000009"/>
    <x v="1"/>
    <x v="0"/>
    <x v="3"/>
    <x v="4"/>
    <n v="-5434.6793159999943"/>
    <n v="-0.70596100000000206"/>
  </r>
  <r>
    <n v="1533"/>
    <n v="581"/>
    <x v="0"/>
    <x v="1"/>
    <s v="Vivendi SA"/>
    <x v="4"/>
    <x v="11"/>
    <x v="4"/>
    <s v="Portfolio ISIS"/>
    <x v="1"/>
    <d v="2001-01-05T00:00:00"/>
    <d v="2006-01-05T00:00:00"/>
    <x v="0"/>
    <n v="10000000"/>
    <n v="-4135.8990360000007"/>
    <n v="1.05"/>
    <n v="107.086831"/>
    <n v="111.82739599999999"/>
    <n v="4.7409329295154023"/>
    <n v="-19608.019932923413"/>
    <n v="1231.2346889999999"/>
    <x v="0"/>
    <n v="-18376.785243923412"/>
    <n v="17138.14659"/>
    <n v="-1888.130936"/>
    <n v="-19026.277526000002"/>
    <n v="-649.49228207658962"/>
    <n v="17138.14659"/>
    <n v="-1888.130936"/>
    <n v="-19026.277526000002"/>
    <x v="0"/>
    <n v="-40821.323485320012"/>
    <n v="0"/>
    <n v="-1888.130936"/>
    <n v="14807.471637000001"/>
    <n v="-19026.277526000002"/>
    <n v="-19026.277526000002"/>
    <n v="-19026.277526000002"/>
    <x v="1"/>
    <x v="0"/>
    <x v="3"/>
    <x v="4"/>
    <n v="5336.6336850000007"/>
    <n v="-0.70596100000000206"/>
  </r>
  <r>
    <n v="1545"/>
    <n v="592"/>
    <x v="0"/>
    <x v="1"/>
    <s v="Vivendi SA"/>
    <x v="4"/>
    <x v="11"/>
    <x v="4"/>
    <s v="Portfolio ISIS"/>
    <x v="6"/>
    <d v="2001-01-05T00:00:00"/>
    <d v="2006-01-05T00:00:00"/>
    <x v="0"/>
    <n v="10000000"/>
    <n v="-4162.0161450000005"/>
    <n v="1.2"/>
    <n v="107.086831"/>
    <n v="111.82739599999999"/>
    <n v="4.7384825833914999"/>
    <n v="-19721.641014876735"/>
    <n v="1270.8263219999999"/>
    <x v="0"/>
    <n v="-18450.814692876735"/>
    <n v="82001.144058000005"/>
    <n v="62982.607774999997"/>
    <n v="-19018.536283000009"/>
    <n v="-567.72159012327393"/>
    <n v="82001.144058000005"/>
    <n v="62982.607774999997"/>
    <n v="-19018.536283000009"/>
    <x v="0"/>
    <n v="-41079.099351150006"/>
    <n v="0"/>
    <n v="62982.607774999997"/>
    <n v="64532.167393999996"/>
    <n v="-19018.536283000009"/>
    <n v="-19018.536283000009"/>
    <n v="-19018.536283000009"/>
    <x v="1"/>
    <x v="0"/>
    <x v="3"/>
    <x v="4"/>
    <n v="5434.6793159999943"/>
    <n v="-0.70596100000000206"/>
  </r>
  <r>
    <n v="1711"/>
    <n v="914"/>
    <x v="0"/>
    <x v="0"/>
    <s v="Vivendi SA"/>
    <x v="4"/>
    <x v="11"/>
    <x v="4"/>
    <s v="Goldman Sachs"/>
    <x v="6"/>
    <d v="2001-03-22T00:00:00"/>
    <d v="2003-07-14T00:00:00"/>
    <x v="1"/>
    <n v="10000000"/>
    <n v="-2113.347088"/>
    <n v="1.03"/>
    <n v="82.604933000000003"/>
    <n v="86.044360999999995"/>
    <n v="3.7142757877119781"/>
    <n v="-7849.5539199900149"/>
    <n v="882.76474199999996"/>
    <x v="0"/>
    <n v="-6966.7891779900147"/>
    <n v="47256.650528999999"/>
    <n v="40100.285090999998"/>
    <n v="-7156.3654380000007"/>
    <n v="-189.57626000998607"/>
    <n v="41680.365766577997"/>
    <n v="35188.000167352497"/>
    <n v="-6492.3655992255008"/>
    <x v="0"/>
    <n v="-20858.73575856"/>
    <n v="0"/>
    <n v="35188.000167352497"/>
    <n v="35188.000167352497"/>
    <n v="-6492.3655992255008"/>
    <n v="-6492.3655992255008"/>
    <n v="-6492.3655992255008"/>
    <x v="5"/>
    <x v="0"/>
    <x v="3"/>
    <x v="4"/>
    <n v="22452.280759501497"/>
    <n v="-10.989100000000008"/>
  </r>
  <r>
    <n v="1736"/>
    <n v="943"/>
    <x v="0"/>
    <x v="0"/>
    <s v="Vivendi SA"/>
    <x v="4"/>
    <x v="11"/>
    <x v="4"/>
    <s v="JP Morgan"/>
    <x v="6"/>
    <d v="2001-04-02T00:00:00"/>
    <d v="2006-04-02T00:00:00"/>
    <x v="1"/>
    <n v="10000000"/>
    <n v="-4435.2993340000003"/>
    <n v="1.1000000000000001"/>
    <n v="109.71319"/>
    <n v="114.574434"/>
    <n v="4.8566298036714253"/>
    <n v="-21540.606933708426"/>
    <n v="1264.7211750000001"/>
    <x v="0"/>
    <n v="-20275.885758708428"/>
    <n v="1543.104675"/>
    <n v="-19100.521731000001"/>
    <n v="-20643.626405999999"/>
    <n v="-367.7406472915718"/>
    <n v="1361.0183233499999"/>
    <n v="-16760.707818952498"/>
    <n v="-18121.726142302497"/>
    <x v="0"/>
    <n v="-43776.404426580004"/>
    <n v="0"/>
    <n v="-16760.707818952498"/>
    <n v="-16760.707818952498"/>
    <n v="-18121.726142302497"/>
    <n v="-18121.726142302497"/>
    <n v="-18121.726142302497"/>
    <x v="1"/>
    <x v="0"/>
    <x v="3"/>
    <x v="4"/>
    <n v="-16760.707818952498"/>
    <n v="114.574434"/>
  </r>
  <r>
    <n v="1374"/>
    <n v="528"/>
    <x v="0"/>
    <x v="0"/>
    <s v="Vnu Nv"/>
    <x v="1"/>
    <x v="4"/>
    <x v="2"/>
    <s v="Portfolio ISIS"/>
    <x v="2"/>
    <d v="2001-01-05T00:00:00"/>
    <d v="2006-01-05T00:00:00"/>
    <x v="0"/>
    <n v="-10000000"/>
    <n v="4062.0048569999999"/>
    <n v="0.6"/>
    <n v="55.718983000000001"/>
    <n v="55.159728000000001"/>
    <n v="-0.56937043832428935"/>
    <n v="-2312.7854859054823"/>
    <n v="-753.222936"/>
    <x v="0"/>
    <n v="-3066.0084219054825"/>
    <n v="-32563.554679000001"/>
    <n v="-35100.441691"/>
    <n v="-2536.8870119999992"/>
    <n v="529.12140990548323"/>
    <n v="-32563.554679000001"/>
    <n v="-35100.441691"/>
    <n v="-2536.8870119999992"/>
    <x v="0"/>
    <n v="29400.791154966002"/>
    <n v="0"/>
    <n v="-35100.441691"/>
    <n v="-70980.669078999999"/>
    <n v="-2536.8870119999992"/>
    <n v="-2536.8870119999992"/>
    <n v="-2536.8870119999992"/>
    <x v="1"/>
    <x v="1"/>
    <x v="1"/>
    <x v="1"/>
    <n v="-17799.231607000002"/>
    <n v="-3.935487000000002"/>
  </r>
  <r>
    <n v="1574"/>
    <n v="620"/>
    <x v="0"/>
    <x v="1"/>
    <s v="Vnu Nv"/>
    <x v="1"/>
    <x v="4"/>
    <x v="2"/>
    <s v="Portfolio ISIS"/>
    <x v="1"/>
    <d v="2001-01-05T00:00:00"/>
    <d v="2006-01-05T00:00:00"/>
    <x v="0"/>
    <n v="10000000"/>
    <n v="-4062.0048569999999"/>
    <n v="0.6"/>
    <n v="55.718983000000001"/>
    <n v="55.159728000000001"/>
    <n v="-0.56937043832428935"/>
    <n v="2312.7854859054823"/>
    <n v="753.222936"/>
    <x v="0"/>
    <n v="3066.0084219054825"/>
    <n v="32563.554679000001"/>
    <n v="35100.441691"/>
    <n v="2536.8870119999992"/>
    <n v="-529.12140990548323"/>
    <n v="32563.554679000001"/>
    <n v="35100.441691"/>
    <n v="2536.8870119999992"/>
    <x v="0"/>
    <n v="-29400.791154966002"/>
    <n v="0"/>
    <n v="35100.441691"/>
    <n v="70980.669078999999"/>
    <n v="2536.8870119999992"/>
    <n v="2536.8870119999992"/>
    <n v="2536.8870119999992"/>
    <x v="1"/>
    <x v="1"/>
    <x v="1"/>
    <x v="1"/>
    <n v="17799.231607000002"/>
    <n v="-3.935487000000002"/>
  </r>
  <r>
    <n v="1718"/>
    <n v="922"/>
    <x v="0"/>
    <x v="0"/>
    <s v="Vodafone Group Plc"/>
    <x v="9"/>
    <x v="4"/>
    <x v="6"/>
    <s v="JP Morgan"/>
    <x v="2"/>
    <d v="2001-03-23T00:00:00"/>
    <d v="2004-03-23T00:00:00"/>
    <x v="0"/>
    <n v="-5000000"/>
    <n v="1327.222884"/>
    <n v="0.53"/>
    <n v="49.395152000000003"/>
    <n v="43.990780999999998"/>
    <n v="-5.5497690062151577"/>
    <n v="-7365.7804259626955"/>
    <n v="-275.19264299999998"/>
    <x v="0"/>
    <n v="-7640.9730689626958"/>
    <n v="-5772.6441439999999"/>
    <n v="-13306.367849"/>
    <n v="-7533.7237050000003"/>
    <n v="107.2493639626955"/>
    <n v="-5772.6441439999999"/>
    <n v="-13306.367849"/>
    <n v="-7533.7237050000003"/>
    <x v="0"/>
    <m/>
    <n v="0"/>
    <n v="-13306.367849"/>
    <n v="-13306.367849"/>
    <n v="-7533.7237050000003"/>
    <n v="-7533.7237050000003"/>
    <n v="-7533.7237050000003"/>
    <x v="4"/>
    <x v="0"/>
    <x v="1"/>
    <x v="9"/>
    <n v="-29361.104613"/>
    <n v="-20.831918999999999"/>
  </r>
  <r>
    <n v="1720"/>
    <n v="924"/>
    <x v="0"/>
    <x v="0"/>
    <s v="Vodafone Group Plc"/>
    <x v="9"/>
    <x v="4"/>
    <x v="6"/>
    <s v="Goldman Sachs"/>
    <x v="2"/>
    <d v="2001-03-26T00:00:00"/>
    <d v="2004-03-26T00:00:00"/>
    <x v="0"/>
    <n v="-5000000"/>
    <n v="1329.2152719999999"/>
    <n v="0.49"/>
    <n v="49.443846999999998"/>
    <n v="44.034903"/>
    <n v="-5.5502307209944597"/>
    <n v="-7377.4514374694063"/>
    <n v="-272.566686"/>
    <x v="0"/>
    <n v="-7650.0181234694064"/>
    <n v="68.522535000000005"/>
    <n v="-7476.3125710000004"/>
    <n v="-7544.8351060000005"/>
    <n v="105.18301746940597"/>
    <n v="68.522535000000005"/>
    <n v="-7476.3125710000004"/>
    <n v="-7544.8351060000005"/>
    <x v="0"/>
    <m/>
    <n v="0"/>
    <n v="-7476.3125710000004"/>
    <n v="-7476.3125710000004"/>
    <n v="-7544.8351060000005"/>
    <n v="-7544.8351060000005"/>
    <n v="-7544.8351060000005"/>
    <x v="4"/>
    <x v="0"/>
    <x v="1"/>
    <x v="9"/>
    <n v="-29387.049671000001"/>
    <m/>
  </r>
  <r>
    <n v="1724"/>
    <n v="928"/>
    <x v="0"/>
    <x v="0"/>
    <s v="Vodafone Group Plc"/>
    <x v="9"/>
    <x v="4"/>
    <x v="6"/>
    <s v="Merrill Lynch Int"/>
    <x v="2"/>
    <d v="2001-03-27T00:00:00"/>
    <d v="2006-03-27T00:00:00"/>
    <x v="0"/>
    <n v="10000000"/>
    <n v="-4237.8403710000002"/>
    <n v="0.64"/>
    <n v="63.228247000000003"/>
    <n v="56.481005000000003"/>
    <n v="-6.9028397915008242"/>
    <n v="29253.133142967417"/>
    <n v="775.22326799999996"/>
    <x v="0"/>
    <n v="30028.356410967419"/>
    <n v="4581.3154379999996"/>
    <n v="34056.536384999999"/>
    <n v="29475.220947000002"/>
    <n v="-553.13546396741731"/>
    <n v="4581.3154379999996"/>
    <n v="34056.536384999999"/>
    <n v="29475.220947000002"/>
    <x v="0"/>
    <m/>
    <n v="0"/>
    <n v="34056.536384999999"/>
    <n v="34056.536384999999"/>
    <n v="29475.220947000002"/>
    <n v="29475.220947000002"/>
    <n v="29475.220947000002"/>
    <x v="1"/>
    <x v="0"/>
    <x v="1"/>
    <x v="9"/>
    <n v="72367.337131000008"/>
    <m/>
  </r>
  <r>
    <n v="1739"/>
    <n v="945"/>
    <x v="0"/>
    <x v="0"/>
    <s v="Vodafone Group Plc"/>
    <x v="9"/>
    <x v="4"/>
    <x v="6"/>
    <s v="LBIE"/>
    <x v="2"/>
    <d v="2001-04-02T00:00:00"/>
    <d v="2004-04-02T00:00:00"/>
    <x v="0"/>
    <n v="-10000000"/>
    <n v="2669.93822"/>
    <n v="0.43"/>
    <n v="49.558691000000003"/>
    <n v="44.139004"/>
    <n v="-5.6034600938663344"/>
    <n v="-14960.892268858513"/>
    <n v="-554.79310499999997"/>
    <x v="0"/>
    <n v="-15515.685373858514"/>
    <n v="18093.604815999999"/>
    <n v="2928.98981"/>
    <n v="-15164.615006"/>
    <n v="351.07036785851415"/>
    <n v="18093.604815999999"/>
    <n v="2928.98981"/>
    <n v="-15164.615006"/>
    <x v="0"/>
    <m/>
    <n v="0"/>
    <n v="2928.98981"/>
    <n v="2928.98981"/>
    <n v="-15164.615006"/>
    <n v="-15164.615006"/>
    <n v="-15164.615006"/>
    <x v="4"/>
    <x v="0"/>
    <x v="1"/>
    <x v="9"/>
    <n v="2928.98981"/>
    <m/>
  </r>
  <r>
    <n v="1722"/>
    <n v="926"/>
    <x v="0"/>
    <x v="0"/>
    <s v="Volkswagen Ag"/>
    <x v="9"/>
    <x v="6"/>
    <x v="8"/>
    <s v="Goldman Sachs"/>
    <x v="6"/>
    <d v="2001-03-26T00:00:00"/>
    <d v="2006-03-26T00:00:00"/>
    <x v="0"/>
    <n v="-5000000"/>
    <n v="2098.1379390000002"/>
    <n v="0.4"/>
    <n v="39.648069999999997"/>
    <n v="36.638542000000001"/>
    <n v="-3.1395195806341412"/>
    <n v="-6587.1451423618619"/>
    <n v="-254.057523"/>
    <x v="0"/>
    <n v="-6841.2026653618623"/>
    <n v="-1212.7917379999999"/>
    <n v="-7856.8757310000001"/>
    <n v="-6644.0839930000002"/>
    <n v="197.11867236186208"/>
    <n v="-1212.7917379999999"/>
    <n v="-7856.8757310000001"/>
    <n v="-6644.0839930000002"/>
    <x v="0"/>
    <m/>
    <n v="0"/>
    <n v="-7856.8757310000001"/>
    <n v="-7856.8757310000001"/>
    <n v="-6644.0839930000002"/>
    <n v="-6644.0839930000002"/>
    <n v="-6644.0839930000002"/>
    <x v="1"/>
    <x v="0"/>
    <x v="1"/>
    <x v="9"/>
    <n v="-25069.469482"/>
    <m/>
  </r>
  <r>
    <n v="1663"/>
    <n v="874"/>
    <x v="0"/>
    <x v="0"/>
    <s v="Volvo Ab"/>
    <x v="10"/>
    <x v="6"/>
    <x v="11"/>
    <s v="LBIE"/>
    <x v="6"/>
    <d v="2001-03-02T00:00:00"/>
    <d v="2006-03-02T00:00:00"/>
    <x v="0"/>
    <n v="-10000000"/>
    <n v="4186.3442349999996"/>
    <n v="0.74"/>
    <n v="65.102542999999997"/>
    <n v="64.109948000000003"/>
    <n v="-1.0187989965758162"/>
    <n v="-4265.0433059389525"/>
    <n v="-738.83526600000005"/>
    <x v="0"/>
    <n v="-5003.8785719389525"/>
    <n v="-44708.751607999999"/>
    <n v="-49236.040990000001"/>
    <n v="-4527.2893820000027"/>
    <n v="476.58918993894986"/>
    <n v="-44708.751607999999"/>
    <n v="-49236.040990000001"/>
    <n v="-4527.2893820000027"/>
    <x v="0"/>
    <n v="30989.413199587496"/>
    <n v="0"/>
    <n v="-49236.040990000001"/>
    <n v="-49236.040990000001"/>
    <n v="-4527.2893820000027"/>
    <n v="-4527.2893820000027"/>
    <n v="-4527.2893820000027"/>
    <x v="1"/>
    <x v="5"/>
    <x v="1"/>
    <x v="10"/>
    <n v="-15957.162586999999"/>
    <m/>
  </r>
  <r>
    <n v="1668"/>
    <n v="875"/>
    <x v="0"/>
    <x v="0"/>
    <s v="Volvo Ab"/>
    <x v="10"/>
    <x v="6"/>
    <x v="11"/>
    <s v="Merrill Lynch Int"/>
    <x v="6"/>
    <d v="2001-03-05T00:00:00"/>
    <d v="2006-03-05T00:00:00"/>
    <x v="0"/>
    <n v="-10000000"/>
    <n v="4188.0569809999997"/>
    <n v="0.71"/>
    <n v="65.144426999999993"/>
    <n v="64.151427999999996"/>
    <n v="-1.0188893680925948"/>
    <n v="-4267.1667309068698"/>
    <n v="-735.16343399999994"/>
    <x v="0"/>
    <n v="-5002.3301649068699"/>
    <n v="-30848.254652"/>
    <n v="-35354.682704999999"/>
    <n v="-4506.4280529999996"/>
    <n v="495.90211190687023"/>
    <n v="-30848.254652"/>
    <n v="-35354.682704999999"/>
    <n v="-4506.4280529999996"/>
    <x v="0"/>
    <n v="31002.091801852497"/>
    <n v="0"/>
    <n v="-35354.682704999999"/>
    <n v="-35354.682704999999"/>
    <n v="-4506.4280529999996"/>
    <n v="-4506.4280529999996"/>
    <n v="-4506.4280529999996"/>
    <x v="1"/>
    <x v="5"/>
    <x v="1"/>
    <x v="10"/>
    <n v="-15808.923654999999"/>
    <m/>
  </r>
  <r>
    <n v="1723"/>
    <n v="927"/>
    <x v="0"/>
    <x v="0"/>
    <s v="Volvo Ab"/>
    <x v="10"/>
    <x v="6"/>
    <x v="11"/>
    <s v="Bear Stearns"/>
    <x v="6"/>
    <d v="2001-03-22T00:00:00"/>
    <d v="2006-03-22T00:00:00"/>
    <x v="0"/>
    <n v="-5000000"/>
    <n v="2109.0074060000002"/>
    <n v="0.68"/>
    <n v="65.377577000000002"/>
    <n v="64.383433999999994"/>
    <n v="-1.0190214801364017"/>
    <n v="-2149.1238484807532"/>
    <n v="-363.625407"/>
    <x v="0"/>
    <n v="-2512.7492554807532"/>
    <n v="-6805.0961230000003"/>
    <n v="-9062.6216729999996"/>
    <n v="-2257.5255499999994"/>
    <n v="255.22370548075378"/>
    <n v="-6805.0961230000003"/>
    <n v="-9062.6216729999996"/>
    <n v="-2257.5255499999994"/>
    <x v="0"/>
    <n v="15611.927322915"/>
    <n v="0"/>
    <n v="-9062.6216729999996"/>
    <n v="-9062.6216729999996"/>
    <n v="-2257.5255499999994"/>
    <n v="-2257.5255499999994"/>
    <n v="-2257.5255499999994"/>
    <x v="1"/>
    <x v="5"/>
    <x v="1"/>
    <x v="10"/>
    <n v="-7464.2852519999997"/>
    <m/>
  </r>
  <r>
    <n v="1695"/>
    <n v="901"/>
    <x v="0"/>
    <x v="2"/>
    <s v="Waste Management"/>
    <x v="4"/>
    <x v="8"/>
    <x v="3"/>
    <s v="CSFB Intl"/>
    <x v="0"/>
    <d v="2000-08-04T00:00:00"/>
    <d v="2003-08-04T00:00:00"/>
    <x v="0"/>
    <n v="-10000000"/>
    <n v="2135.720542"/>
    <n v="2"/>
    <n v="165.269722"/>
    <n v="164.36622800000001"/>
    <n v="-0.58144618549215166"/>
    <n v="-1241.8065624231306"/>
    <n v="-1604.7628499999998"/>
    <x v="0"/>
    <n v="-2846.5694124231304"/>
    <n v="-107081.060984"/>
    <n v="-109611.183745"/>
    <n v="-2530.122761000006"/>
    <n v="316.44665142312442"/>
    <n v="-107081.060984"/>
    <n v="-109611.183745"/>
    <n v="-2530.122761000006"/>
    <x v="0"/>
    <n v="21079.56174954"/>
    <n v="-102777.777778"/>
    <n v="-212388.96152300001"/>
    <n v="-136251.43188400002"/>
    <n v="-2530.122761000006"/>
    <n v="-2530.122761000006"/>
    <n v="-2530.122761000006"/>
    <x v="5"/>
    <x v="0"/>
    <x v="3"/>
    <x v="4"/>
    <n v="-13556.997709999996"/>
    <m/>
  </r>
  <r>
    <n v="1696"/>
    <n v="902"/>
    <x v="0"/>
    <x v="3"/>
    <s v="Waste Management"/>
    <x v="4"/>
    <x v="8"/>
    <x v="3"/>
    <s v="EnronCredit.com"/>
    <x v="0"/>
    <d v="2000-08-04T00:00:00"/>
    <d v="2003-08-04T00:00:00"/>
    <x v="0"/>
    <n v="10000000"/>
    <n v="-2135.720542"/>
    <n v="2"/>
    <n v="165.269722"/>
    <n v="164.36622800000001"/>
    <n v="-0.58144618549215166"/>
    <n v="1241.8065624231306"/>
    <n v="1604.7628499999998"/>
    <x v="0"/>
    <n v="2846.5694124231304"/>
    <n v="107081.060984"/>
    <n v="109611.183745"/>
    <n v="2530.122761000006"/>
    <n v="-316.44665142312442"/>
    <n v="107081.060984"/>
    <n v="109611.183745"/>
    <n v="2530.122761000006"/>
    <x v="0"/>
    <n v="-21079.56174954"/>
    <n v="102777.777778"/>
    <n v="212388.96152300001"/>
    <n v="136251.43188400002"/>
    <n v="2530.122761000006"/>
    <n v="2530.122761000006"/>
    <n v="2530.122761000006"/>
    <x v="5"/>
    <x v="0"/>
    <x v="3"/>
    <x v="4"/>
    <n v="13556.997709999996"/>
    <m/>
  </r>
  <r>
    <n v="1697"/>
    <n v="903"/>
    <x v="0"/>
    <x v="4"/>
    <s v="Waste Management"/>
    <x v="4"/>
    <x v="8"/>
    <x v="3"/>
    <s v="Enron North America"/>
    <x v="0"/>
    <d v="2000-08-04T00:00:00"/>
    <d v="2003-08-04T00:00:00"/>
    <x v="0"/>
    <n v="-10000000"/>
    <n v="2135.720542"/>
    <n v="2"/>
    <n v="165.269722"/>
    <n v="164.36622800000001"/>
    <n v="-0.58144618549215166"/>
    <n v="-1241.8065624231306"/>
    <n v="-1604.7628499999998"/>
    <x v="0"/>
    <n v="-2846.5694124231304"/>
    <n v="-107081.060984"/>
    <n v="-109611.183745"/>
    <n v="-2530.122761000006"/>
    <n v="316.44665142312442"/>
    <n v="-107081.060984"/>
    <n v="-109611.183745"/>
    <n v="-2530.122761000006"/>
    <x v="0"/>
    <n v="21079.56174954"/>
    <n v="-102777.777778"/>
    <n v="-212388.96152300001"/>
    <n v="-136251.43188400002"/>
    <n v="-2530.122761000006"/>
    <n v="-2530.122761000006"/>
    <n v="-2530.122761000006"/>
    <x v="5"/>
    <x v="0"/>
    <x v="3"/>
    <x v="4"/>
    <n v="-13556.997709999996"/>
    <m/>
  </r>
  <r>
    <n v="23"/>
    <n v="112"/>
    <x v="0"/>
    <x v="2"/>
    <s v="Wells Fargo"/>
    <x v="6"/>
    <x v="2"/>
    <x v="3"/>
    <s v="Swiss Re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  <x v="4"/>
    <x v="1"/>
    <x v="6"/>
    <n v="-15798.430660999991"/>
    <m/>
  </r>
  <r>
    <n v="24"/>
    <n v="114"/>
    <x v="0"/>
    <x v="2"/>
    <s v="Wells Fargo"/>
    <x v="6"/>
    <x v="2"/>
    <x v="3"/>
    <s v="Swiss Re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  <x v="4"/>
    <x v="1"/>
    <x v="6"/>
    <n v="-15798.430660999991"/>
    <m/>
  </r>
  <r>
    <n v="26"/>
    <n v="113"/>
    <x v="0"/>
    <x v="3"/>
    <s v="Wells Fargo"/>
    <x v="6"/>
    <x v="2"/>
    <x v="3"/>
    <s v="EnronCredit.com"/>
    <x v="4"/>
    <d v="2000-07-21T00:00:00"/>
    <d v="2005-07-21T00:00:00"/>
    <x v="0"/>
    <n v="10000000"/>
    <n v="-3679.3120680000002"/>
    <n v="0.25"/>
    <n v="38.300477999999998"/>
    <n v="38.242082000000003"/>
    <n v="-3.5812889099236078E-2"/>
    <n v="131.76679505276496"/>
    <n v="451.95556199999999"/>
    <x v="0"/>
    <n v="583.72235705276489"/>
    <n v="-46200.500806999997"/>
    <n v="-45950.788472"/>
    <n v="249.71233499999653"/>
    <n v="-334.01002205276836"/>
    <n v="-46200.500806999997"/>
    <n v="-45950.788472"/>
    <n v="249.71233499999653"/>
    <x v="0"/>
    <n v="-15131.170879650001"/>
    <n v="12847.222222"/>
    <n v="-33103.566250000003"/>
    <n v="36239.115861999991"/>
    <n v="249.71233499998925"/>
    <n v="249.71233499998925"/>
    <n v="249.71233499999653"/>
    <x v="0"/>
    <x v="4"/>
    <x v="1"/>
    <x v="6"/>
    <n v="15798.430660999991"/>
    <m/>
  </r>
  <r>
    <n v="28"/>
    <n v="115"/>
    <x v="0"/>
    <x v="3"/>
    <s v="Wells Fargo"/>
    <x v="6"/>
    <x v="2"/>
    <x v="3"/>
    <s v="EnronCredit.com"/>
    <x v="4"/>
    <d v="2000-07-21T00:00:00"/>
    <d v="2005-07-21T00:00:00"/>
    <x v="0"/>
    <n v="10000000"/>
    <n v="-3679.3120680000002"/>
    <n v="0.25"/>
    <n v="38.300477999999998"/>
    <n v="38.242082000000003"/>
    <n v="-3.5812889099236078E-2"/>
    <n v="131.76679505276496"/>
    <n v="451.95556199999999"/>
    <x v="0"/>
    <n v="583.72235705276489"/>
    <n v="-46200.500806999997"/>
    <n v="-45950.788472"/>
    <n v="249.71233499999653"/>
    <n v="-334.01002205276836"/>
    <n v="-46200.500806999997"/>
    <n v="-45950.788472"/>
    <n v="249.71233499999653"/>
    <x v="0"/>
    <n v="-15131.170879650001"/>
    <n v="12847.222222"/>
    <n v="-33103.566250000003"/>
    <n v="36239.115861999991"/>
    <n v="249.71233499998925"/>
    <n v="249.71233499998925"/>
    <n v="249.71233499999653"/>
    <x v="0"/>
    <x v="4"/>
    <x v="1"/>
    <x v="6"/>
    <n v="15798.430660999991"/>
    <m/>
  </r>
  <r>
    <n v="31"/>
    <n v="116"/>
    <x v="0"/>
    <x v="4"/>
    <s v="Wells Fargo"/>
    <x v="6"/>
    <x v="2"/>
    <x v="3"/>
    <s v="Enron North America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  <x v="4"/>
    <x v="1"/>
    <x v="6"/>
    <n v="-15798.430660999991"/>
    <m/>
  </r>
  <r>
    <n v="32"/>
    <n v="117"/>
    <x v="0"/>
    <x v="4"/>
    <s v="Wells Fargo"/>
    <x v="6"/>
    <x v="2"/>
    <x v="3"/>
    <s v="Enron North America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  <x v="4"/>
    <x v="1"/>
    <x v="6"/>
    <n v="-15798.430660999991"/>
    <m/>
  </r>
  <r>
    <n v="1375"/>
    <n v="529"/>
    <x v="0"/>
    <x v="0"/>
    <s v="Weyerhaeuser Co."/>
    <x v="5"/>
    <x v="0"/>
    <x v="3"/>
    <s v="Portfolio ISIS"/>
    <x v="3"/>
    <d v="2001-01-05T00:00:00"/>
    <d v="2006-01-05T00:00:00"/>
    <x v="0"/>
    <n v="-10000000"/>
    <n v="4109.2130950000001"/>
    <n v="0.98"/>
    <n v="99.295305999999997"/>
    <n v="98.654715999999993"/>
    <n v="-0.58472746198606829"/>
    <n v="-2402.7697437992665"/>
    <n v="-964.73152200000004"/>
    <x v="0"/>
    <n v="-3367.5012657992665"/>
    <n v="-18635.052468000002"/>
    <n v="-21534.725071000001"/>
    <n v="-2899.6726029999991"/>
    <n v="467.82866279926748"/>
    <n v="-18635.052468000002"/>
    <n v="-21534.725071000001"/>
    <n v="-2899.6726029999991"/>
    <x v="0"/>
    <n v="23658.7943944625"/>
    <n v="0"/>
    <n v="-21534.725071000001"/>
    <n v="-224459.050437"/>
    <n v="-2899.6726029999991"/>
    <n v="-2899.6726029999991"/>
    <n v="-2899.6726029999991"/>
    <x v="1"/>
    <x v="3"/>
    <x v="1"/>
    <x v="5"/>
    <n v="-12779.973822"/>
    <m/>
  </r>
  <r>
    <n v="1546"/>
    <n v="593"/>
    <x v="0"/>
    <x v="1"/>
    <s v="Weyerhaeuser Co."/>
    <x v="5"/>
    <x v="0"/>
    <x v="3"/>
    <s v="Portfolio ISIS"/>
    <x v="1"/>
    <d v="2001-01-05T00:00:00"/>
    <d v="2006-01-05T00:00:00"/>
    <x v="0"/>
    <n v="10000000"/>
    <n v="-4109.2130950000001"/>
    <n v="0.98"/>
    <n v="99.295305999999997"/>
    <n v="98.654715999999993"/>
    <n v="-0.58472746198606829"/>
    <n v="2402.7697437992665"/>
    <n v="964.73152200000004"/>
    <x v="0"/>
    <n v="3367.5012657992665"/>
    <n v="18635.052468000002"/>
    <n v="21534.725071000001"/>
    <n v="2899.6726029999991"/>
    <n v="-467.82866279926748"/>
    <n v="18635.052468000002"/>
    <n v="21534.725071000001"/>
    <n v="2899.6726029999991"/>
    <x v="0"/>
    <n v="-23658.7943944625"/>
    <n v="0"/>
    <n v="21534.725071000001"/>
    <n v="224459.050437"/>
    <n v="2899.6726029999991"/>
    <n v="2899.6726029999991"/>
    <n v="2899.6726029999991"/>
    <x v="1"/>
    <x v="3"/>
    <x v="1"/>
    <x v="5"/>
    <n v="12779.973822"/>
    <m/>
  </r>
  <r>
    <n v="49"/>
    <n v="147"/>
    <x v="0"/>
    <x v="0"/>
    <s v="Worldcom Inc"/>
    <x v="10"/>
    <x v="4"/>
    <x v="3"/>
    <s v="LBIE"/>
    <x v="3"/>
    <d v="2000-08-21T00:00:00"/>
    <d v="2005-08-21T00:00:00"/>
    <x v="0"/>
    <n v="5000000"/>
    <n v="-1858.1901250000001"/>
    <n v="0.41"/>
    <n v="152.00923700000001"/>
    <n v="151.31529599999999"/>
    <n v="-0.55878072999479733"/>
    <n v="1038.3208345166238"/>
    <n v="573.09178500000007"/>
    <x v="0"/>
    <n v="1611.4126195166239"/>
    <n v="-207127.67035999999"/>
    <n v="-206005.609192"/>
    <n v="1122.0611679999856"/>
    <n v="-489.35145151663824"/>
    <n v="-207127.67035999999"/>
    <n v="-206005.609192"/>
    <n v="1122.0611679999856"/>
    <x v="0"/>
    <n v="-13755.2524003125"/>
    <n v="10477.777778"/>
    <n v="-195527.83141400001"/>
    <n v="-25751.455692000018"/>
    <n v="1122.0611679999856"/>
    <n v="1122.0611679999856"/>
    <n v="1122.0611679999856"/>
    <x v="0"/>
    <x v="5"/>
    <x v="1"/>
    <x v="10"/>
    <n v="16510.966797000001"/>
    <m/>
  </r>
  <r>
    <n v="153"/>
    <n v="210"/>
    <x v="0"/>
    <x v="0"/>
    <s v="Worldcom Inc"/>
    <x v="10"/>
    <x v="4"/>
    <x v="3"/>
    <s v="Merrill Lynch Int"/>
    <x v="3"/>
    <d v="2000-09-25T00:00:00"/>
    <d v="2005-09-25T00:00:00"/>
    <x v="0"/>
    <n v="-5000000"/>
    <n v="1895.6608920000001"/>
    <n v="0.44"/>
    <n v="152.461432"/>
    <n v="151.771072"/>
    <n v="-0.56478357844730576"/>
    <n v="-1070.6381421063716"/>
    <n v="-572.73097200000007"/>
    <x v="0"/>
    <n v="-1643.3691141063716"/>
    <n v="207878.04844899999"/>
    <n v="206743.38904899999"/>
    <n v="-1134.6594000000041"/>
    <n v="508.70971410636753"/>
    <n v="207878.04844899999"/>
    <n v="206743.38904899999"/>
    <n v="-1134.6594000000041"/>
    <x v="0"/>
    <n v="14032.629753030002"/>
    <n v="-11122.222222"/>
    <n v="195621.16682699998"/>
    <n v="26247.037715999992"/>
    <n v="-1134.6594000000041"/>
    <n v="-1134.6594000000041"/>
    <n v="-1134.6594000000041"/>
    <x v="0"/>
    <x v="5"/>
    <x v="1"/>
    <x v="10"/>
    <n v="-17517.458876999997"/>
    <m/>
  </r>
  <r>
    <n v="1670"/>
    <n v="878"/>
    <x v="0"/>
    <x v="0"/>
    <s v="Worldcom Inc"/>
    <x v="10"/>
    <x v="4"/>
    <x v="3"/>
    <s v="Merrill Lynch Int"/>
    <x v="5"/>
    <d v="2001-03-07T00:00:00"/>
    <d v="2006-03-07T00:00:00"/>
    <x v="0"/>
    <n v="10000000"/>
    <n v="-4293.7853640000003"/>
    <n v="1.615"/>
    <n v="154.63043099999999"/>
    <n v="153.94739899999999"/>
    <n v="-0.60142536157054372"/>
    <n v="2582.3914150500091"/>
    <n v="1473.885636"/>
    <x v="0"/>
    <n v="4056.277051050009"/>
    <n v="40625.527213000001"/>
    <n v="43960.278197"/>
    <n v="3334.7509839999984"/>
    <n v="-721.52606705001062"/>
    <n v="40625.527213000001"/>
    <n v="43960.278197"/>
    <n v="3334.7509839999984"/>
    <x v="0"/>
    <n v="-31784.746157010002"/>
    <n v="0"/>
    <n v="43960.278197"/>
    <n v="43960.278197"/>
    <n v="3334.7509839999984"/>
    <n v="3334.7509839999984"/>
    <n v="3334.7509839999984"/>
    <x v="1"/>
    <x v="5"/>
    <x v="1"/>
    <x v="10"/>
    <n v="45908.861903999998"/>
    <m/>
  </r>
  <r>
    <n v="1671"/>
    <n v="879"/>
    <x v="0"/>
    <x v="0"/>
    <s v="Worldcom Inc"/>
    <x v="10"/>
    <x v="4"/>
    <x v="3"/>
    <s v="Merrill Lynch Int"/>
    <x v="5"/>
    <d v="2001-03-07T00:00:00"/>
    <d v="2006-03-07T00:00:00"/>
    <x v="0"/>
    <n v="5000000"/>
    <n v="-2153.2622430000001"/>
    <n v="1.7"/>
    <n v="154.63043099999999"/>
    <n v="153.94739899999999"/>
    <n v="-0.60134036991310025"/>
    <n v="1294.8435137255319"/>
    <n v="748.50357899999995"/>
    <x v="0"/>
    <n v="2043.3470927255319"/>
    <n v="38275.728346999997"/>
    <n v="39981.536246000003"/>
    <n v="1705.8078990000067"/>
    <n v="-337.53919372552514"/>
    <n v="38275.728346999997"/>
    <n v="39981.536246000003"/>
    <n v="1705.8078990000067"/>
    <x v="0"/>
    <n v="-15939.523753807502"/>
    <n v="0"/>
    <n v="39981.536246000003"/>
    <n v="39981.536246000003"/>
    <n v="1705.8078990000067"/>
    <n v="1705.8078990000067"/>
    <n v="1705.8078990000067"/>
    <x v="1"/>
    <x v="5"/>
    <x v="1"/>
    <x v="10"/>
    <n v="22990.829964000004"/>
    <m/>
  </r>
  <r>
    <n v="1714"/>
    <n v="918"/>
    <x v="0"/>
    <x v="0"/>
    <s v="Worldcom Inc"/>
    <x v="10"/>
    <x v="4"/>
    <x v="3"/>
    <s v="JP Morgan"/>
    <x v="5"/>
    <d v="2001-03-22T00:00:00"/>
    <d v="2006-03-22T00:00:00"/>
    <x v="0"/>
    <n v="-10000000"/>
    <n v="4323.5139730000001"/>
    <n v="1.6"/>
    <n v="154.827279"/>
    <n v="154.14649"/>
    <n v="-0.60145008116110743"/>
    <n v="-2600.3778299620321"/>
    <n v="-1464.8406089999999"/>
    <x v="0"/>
    <n v="-4065.218438962032"/>
    <n v="-26950.616413"/>
    <n v="-30279.345499999999"/>
    <n v="-3328.7290869999997"/>
    <n v="736.48935196203229"/>
    <n v="-26950.616413"/>
    <n v="-30279.345499999999"/>
    <n v="-3328.7290869999997"/>
    <x v="0"/>
    <n v="32004.812185132501"/>
    <n v="0"/>
    <n v="-30279.345499999999"/>
    <n v="-30279.345499999999"/>
    <n v="-3328.7290869999997"/>
    <n v="-3328.7290869999997"/>
    <n v="-3328.7290869999997"/>
    <x v="1"/>
    <x v="5"/>
    <x v="1"/>
    <x v="10"/>
    <n v="-46892.323638000002"/>
    <m/>
  </r>
  <r>
    <n v="1733"/>
    <n v="940"/>
    <x v="0"/>
    <x v="0"/>
    <s v="Worldcom Inc"/>
    <x v="10"/>
    <x v="4"/>
    <x v="3"/>
    <s v="LBIE"/>
    <x v="5"/>
    <d v="2001-03-30T00:00:00"/>
    <d v="2002-03-30T00:00:00"/>
    <x v="0"/>
    <n v="10000000"/>
    <n v="-928.81597199999999"/>
    <n v="1.05"/>
    <n v="107.09273"/>
    <n v="106.021936"/>
    <n v="-0.54051288239209683"/>
    <n v="502.03699823753709"/>
    <n v="1054.650093"/>
    <x v="0"/>
    <n v="1556.6870912375371"/>
    <n v="-851.23308999999995"/>
    <n v="474.86590000000001"/>
    <n v="1326.09899"/>
    <n v="-230.5881012375371"/>
    <n v="-851.23308999999995"/>
    <n v="474.86590000000001"/>
    <n v="1326.09899"/>
    <x v="0"/>
    <n v="-6875.5602327300003"/>
    <n v="0"/>
    <n v="474.86590000000001"/>
    <n v="474.86590000000001"/>
    <n v="1326.09899"/>
    <n v="1326.09899"/>
    <n v="1326.09899"/>
    <x v="2"/>
    <x v="5"/>
    <x v="1"/>
    <x v="10"/>
    <n v="474.86590000000001"/>
    <m/>
  </r>
  <r>
    <n v="1751"/>
    <n v="957"/>
    <x v="0"/>
    <x v="11"/>
    <s v="Deutsche Telekom AG"/>
    <x v="10"/>
    <x v="4"/>
    <x v="8"/>
    <s v="Baskets"/>
    <x v="7"/>
    <d v="2001-03-29T00:00:00"/>
    <d v="2006-04-05T00:00:00"/>
    <x v="1"/>
    <n v="20000000"/>
    <n v="-8933.5572300000003"/>
    <n v="1.65"/>
    <n v="154.27609699999999"/>
    <n v="154.27609699999999"/>
    <n v="0"/>
    <n v="96565.694111999997"/>
    <n v="1098.7109270000001"/>
    <x v="0"/>
    <n v="96565.694111999997"/>
    <n v="0"/>
    <n v="96565.694111999997"/>
    <n v="96565.694111999997"/>
    <n v="0"/>
    <n v="0"/>
    <n v="84736.396583279988"/>
    <n v="84736.396583279988"/>
    <x v="0"/>
    <n v="0"/>
    <n v="804.375"/>
    <n v="85540.771583279988"/>
    <n v="85540.771583279988"/>
    <n v="85540.771583279988"/>
    <n v="85540.771583279988"/>
    <n v="84736.396583279988"/>
    <x v="1"/>
    <x v="5"/>
    <x v="1"/>
    <x v="10"/>
    <n v="85540.771583279988"/>
    <m/>
  </r>
  <r>
    <n v="1752"/>
    <n v="958"/>
    <x v="0"/>
    <x v="11"/>
    <s v="Ericsson"/>
    <x v="5"/>
    <x v="4"/>
    <x v="11"/>
    <s v="Baskets"/>
    <x v="7"/>
    <d v="2001-03-29T00:00:00"/>
    <d v="2006-06-30T00:00:00"/>
    <x v="1"/>
    <n v="20000000"/>
    <n v="-9236.9826869999997"/>
    <n v="1"/>
    <n v="102.161948"/>
    <n v="102.161948"/>
    <n v="0"/>
    <n v="-16718.792824"/>
    <n v="817.76459199999999"/>
    <x v="0"/>
    <n v="-16718.792824"/>
    <n v="0"/>
    <n v="-16718.792824"/>
    <n v="-16718.792824"/>
    <n v="0"/>
    <n v="0"/>
    <n v="-14670.740703059999"/>
    <n v="-14670.740703059999"/>
    <x v="0"/>
    <n v="0"/>
    <n v="487.5"/>
    <n v="-14183.240703059999"/>
    <n v="-14183.240703059999"/>
    <n v="-14183.240703059999"/>
    <n v="-14183.240703059999"/>
    <n v="-14670.740703059999"/>
    <x v="1"/>
    <x v="3"/>
    <x v="1"/>
    <x v="5"/>
    <n v="-14183.240703059999"/>
    <m/>
  </r>
  <r>
    <n v="1753"/>
    <n v="959"/>
    <x v="0"/>
    <x v="0"/>
    <s v="Ericsson"/>
    <x v="5"/>
    <x v="4"/>
    <x v="11"/>
    <s v="Baskets"/>
    <x v="2"/>
    <d v="2001-03-29T00:00:00"/>
    <d v="2006-06-30T00:00:00"/>
    <x v="1"/>
    <n v="-20000000"/>
    <n v="9236.9826869999997"/>
    <n v="1"/>
    <n v="102.161948"/>
    <n v="102.161948"/>
    <n v="0"/>
    <n v="16718.792824"/>
    <n v="-817.76459199999999"/>
    <x v="0"/>
    <n v="16718.792824"/>
    <n v="0"/>
    <n v="16718.792824"/>
    <n v="16718.792824"/>
    <n v="0"/>
    <n v="0"/>
    <n v="14670.740703059999"/>
    <n v="14670.740703059999"/>
    <x v="0"/>
    <n v="0"/>
    <n v="-487.5"/>
    <n v="14183.240703059999"/>
    <n v="14183.240703059999"/>
    <n v="14183.240703059999"/>
    <n v="14183.240703059999"/>
    <n v="14670.740703059999"/>
    <x v="1"/>
    <x v="3"/>
    <x v="1"/>
    <x v="5"/>
    <n v="14183.240703059999"/>
    <m/>
  </r>
  <r>
    <n v="1754"/>
    <n v="960"/>
    <x v="0"/>
    <x v="11"/>
    <s v="Alcatel Sa"/>
    <x v="5"/>
    <x v="4"/>
    <x v="4"/>
    <s v="Baskets"/>
    <x v="7"/>
    <d v="2001-03-29T00:00:00"/>
    <d v="2006-06-30T00:00:00"/>
    <x v="1"/>
    <n v="20000000"/>
    <n v="-9095.5009639999989"/>
    <n v="0.75"/>
    <n v="70.458690000000004"/>
    <n v="70.458690000000004"/>
    <n v="0"/>
    <n v="43762.915202999997"/>
    <n v="518.39200000000005"/>
    <x v="0"/>
    <n v="43762.915202999997"/>
    <n v="0"/>
    <n v="43762.915202999997"/>
    <n v="43762.915202999997"/>
    <n v="0"/>
    <n v="0"/>
    <n v="38401.958090632492"/>
    <n v="38401.958090632492"/>
    <x v="0"/>
    <n v="0"/>
    <n v="365.625"/>
    <n v="38767.583090632492"/>
    <n v="38767.583090632492"/>
    <n v="38767.583090632492"/>
    <n v="38767.583090632492"/>
    <n v="38401.958090632492"/>
    <x v="1"/>
    <x v="3"/>
    <x v="1"/>
    <x v="5"/>
    <n v="38767.583090632492"/>
    <m/>
  </r>
  <r>
    <n v="1755"/>
    <n v="961"/>
    <x v="0"/>
    <x v="0"/>
    <s v="Alcatel Sa"/>
    <x v="5"/>
    <x v="4"/>
    <x v="4"/>
    <s v="Baskets"/>
    <x v="2"/>
    <d v="2001-03-29T00:00:00"/>
    <d v="2006-06-30T00:00:00"/>
    <x v="1"/>
    <n v="-20000000"/>
    <n v="9095.5009639999989"/>
    <n v="0.75"/>
    <n v="70.458690000000004"/>
    <n v="70.458690000000004"/>
    <n v="0"/>
    <n v="-43762.915202999997"/>
    <n v="-518.39200000000005"/>
    <x v="0"/>
    <n v="-43762.915202999997"/>
    <n v="0"/>
    <n v="-43762.915202999997"/>
    <n v="-43762.915202999997"/>
    <n v="0"/>
    <n v="0"/>
    <n v="-38401.958090632492"/>
    <n v="-38401.958090632492"/>
    <x v="0"/>
    <n v="0"/>
    <n v="-365.625"/>
    <n v="-38767.583090632492"/>
    <n v="-38767.583090632492"/>
    <n v="-38767.583090632492"/>
    <n v="-38767.583090632492"/>
    <n v="-38401.958090632492"/>
    <x v="1"/>
    <x v="3"/>
    <x v="1"/>
    <x v="5"/>
    <n v="-38767.583090632492"/>
    <m/>
  </r>
  <r>
    <n v="1756"/>
    <n v="962"/>
    <x v="0"/>
    <x v="11"/>
    <s v="Marconi Plc"/>
    <x v="9"/>
    <x v="4"/>
    <x v="6"/>
    <s v="Baskets"/>
    <x v="7"/>
    <d v="2001-03-29T00:00:00"/>
    <d v="2006-06-30T00:00:00"/>
    <x v="1"/>
    <n v="20000000"/>
    <n v="-9265.0873780000002"/>
    <n v="1.45"/>
    <n v="142.63259099999999"/>
    <n v="142.63259099999999"/>
    <n v="0"/>
    <n v="25169.351208"/>
    <n v="1176.054905"/>
    <x v="0"/>
    <n v="25169.351208"/>
    <n v="0"/>
    <n v="25169.351208"/>
    <n v="25169.351208"/>
    <n v="0"/>
    <n v="0"/>
    <n v="22086.10568502"/>
    <n v="22086.10568502"/>
    <x v="0"/>
    <n v="0"/>
    <n v="706.875"/>
    <n v="22792.98068502"/>
    <n v="22792.98068502"/>
    <n v="22792.98068502"/>
    <n v="22792.98068502"/>
    <n v="22086.10568502"/>
    <x v="1"/>
    <x v="0"/>
    <x v="1"/>
    <x v="9"/>
    <n v="22792.98068502"/>
    <m/>
  </r>
  <r>
    <n v="1757"/>
    <n v="963"/>
    <x v="0"/>
    <x v="0"/>
    <s v="Marconi Plc"/>
    <x v="9"/>
    <x v="4"/>
    <x v="6"/>
    <s v="Baskets"/>
    <x v="2"/>
    <d v="2001-03-29T00:00:00"/>
    <d v="2006-06-30T00:00:00"/>
    <x v="1"/>
    <n v="-20000000"/>
    <n v="9265.0873780000002"/>
    <n v="1.45"/>
    <n v="142.63259099999999"/>
    <n v="142.63259099999999"/>
    <n v="0"/>
    <n v="-25169.351208"/>
    <n v="-1176.054905"/>
    <x v="0"/>
    <n v="-25169.351208"/>
    <n v="0"/>
    <n v="-25169.351208"/>
    <n v="-25169.351208"/>
    <n v="0"/>
    <n v="0"/>
    <n v="-22086.10568502"/>
    <n v="-22086.10568502"/>
    <x v="0"/>
    <n v="0"/>
    <n v="-706.875"/>
    <n v="-22792.98068502"/>
    <n v="-22792.98068502"/>
    <n v="-22792.98068502"/>
    <n v="-22792.98068502"/>
    <n v="-22086.10568502"/>
    <x v="1"/>
    <x v="0"/>
    <x v="1"/>
    <x v="9"/>
    <n v="-22792.98068502"/>
    <m/>
  </r>
  <r>
    <n v="1758"/>
    <n v="964"/>
    <x v="0"/>
    <x v="11"/>
    <s v="Siemens Ag"/>
    <x v="9"/>
    <x v="8"/>
    <x v="8"/>
    <s v="Baskets"/>
    <x v="7"/>
    <d v="2001-03-29T00:00:00"/>
    <d v="2006-06-30T00:00:00"/>
    <x v="1"/>
    <n v="20000000"/>
    <n v="-8985.5663189999996"/>
    <n v="0.35"/>
    <n v="41.022728000000001"/>
    <n v="41.022728000000001"/>
    <n v="0"/>
    <n v="-54897.760943000001"/>
    <n v="337.77118200000001"/>
    <x v="0"/>
    <n v="-54897.760943000001"/>
    <n v="0"/>
    <n v="-54897.760943000001"/>
    <n v="-54897.760943000001"/>
    <n v="0"/>
    <n v="0"/>
    <n v="-48172.785227482498"/>
    <n v="-48172.785227482498"/>
    <x v="0"/>
    <n v="0"/>
    <n v="170.625"/>
    <n v="-48002.160227482498"/>
    <n v="-48002.160227482498"/>
    <n v="-48002.160227482498"/>
    <n v="-48002.160227482498"/>
    <n v="-48172.785227482498"/>
    <x v="1"/>
    <x v="0"/>
    <x v="1"/>
    <x v="9"/>
    <n v="-48002.160227482498"/>
    <m/>
  </r>
  <r>
    <n v="1759"/>
    <n v="965"/>
    <x v="0"/>
    <x v="0"/>
    <s v="Siemens Ag"/>
    <x v="9"/>
    <x v="8"/>
    <x v="8"/>
    <s v="Baskets"/>
    <x v="2"/>
    <d v="2001-03-29T00:00:00"/>
    <d v="2006-06-30T00:00:00"/>
    <x v="1"/>
    <n v="-20000000"/>
    <n v="8985.5663189999996"/>
    <n v="0.35"/>
    <n v="41.022728000000001"/>
    <n v="41.022728000000001"/>
    <n v="0"/>
    <n v="54897.760943000001"/>
    <n v="-337.77118200000001"/>
    <x v="0"/>
    <n v="54897.760943000001"/>
    <n v="0"/>
    <n v="54897.760943000001"/>
    <n v="54897.760943000001"/>
    <n v="0"/>
    <n v="0"/>
    <n v="48172.785227482498"/>
    <n v="48172.785227482498"/>
    <x v="0"/>
    <n v="0"/>
    <n v="-170.625"/>
    <n v="48002.160227482498"/>
    <n v="48002.160227482498"/>
    <n v="48002.160227482498"/>
    <n v="48002.160227482498"/>
    <n v="48172.785227482498"/>
    <x v="1"/>
    <x v="0"/>
    <x v="1"/>
    <x v="9"/>
    <n v="48002.160227482498"/>
    <m/>
  </r>
  <r>
    <n v="1760"/>
    <n v="966"/>
    <x v="0"/>
    <x v="0"/>
    <s v="Deutsche Telekom AG"/>
    <x v="10"/>
    <x v="4"/>
    <x v="8"/>
    <s v="Baskets"/>
    <x v="2"/>
    <d v="2001-03-29T00:00:00"/>
    <d v="2006-06-30T00:00:00"/>
    <x v="1"/>
    <n v="-20000000"/>
    <n v="9319.4535190000006"/>
    <n v="1.65"/>
    <n v="156.586611"/>
    <n v="156.586611"/>
    <n v="0"/>
    <n v="-79510.633919999993"/>
    <n v="-1115.288184"/>
    <x v="0"/>
    <n v="-79510.633919999993"/>
    <n v="0"/>
    <n v="-79510.633919999993"/>
    <n v="-79510.633919999993"/>
    <n v="0"/>
    <n v="0"/>
    <n v="-69770.581264799985"/>
    <n v="-69770.581264799985"/>
    <x v="0"/>
    <n v="0"/>
    <n v="-804.375"/>
    <n v="-70574.956264799985"/>
    <n v="-70574.956264799985"/>
    <n v="-70574.956264799985"/>
    <n v="-70574.956264799985"/>
    <n v="-69770.581264799985"/>
    <x v="1"/>
    <x v="5"/>
    <x v="1"/>
    <x v="10"/>
    <n v="-70574.956264799985"/>
    <m/>
  </r>
  <r>
    <n v="1761"/>
    <n v="967"/>
    <x v="0"/>
    <x v="11"/>
    <s v="France Telecom"/>
    <x v="5"/>
    <x v="4"/>
    <x v="4"/>
    <s v="Baskets"/>
    <x v="7"/>
    <d v="2001-03-29T00:00:00"/>
    <d v="2006-06-30T00:00:00"/>
    <x v="1"/>
    <n v="20000000"/>
    <n v="-9257.5397470000007"/>
    <n v="1.65"/>
    <n v="151.481741"/>
    <n v="151.481741"/>
    <n v="0"/>
    <n v="125921.388915"/>
    <n v="1080.7308479999999"/>
    <x v="0"/>
    <n v="125921.388915"/>
    <n v="0"/>
    <n v="125921.388915"/>
    <n v="125921.388915"/>
    <n v="0"/>
    <n v="0"/>
    <n v="110496.0187729125"/>
    <n v="110496.0187729125"/>
    <x v="0"/>
    <n v="0"/>
    <n v="804.375"/>
    <n v="111300.3937729125"/>
    <n v="111300.3937729125"/>
    <n v="111300.3937729125"/>
    <n v="111300.3937729125"/>
    <n v="110496.0187729125"/>
    <x v="1"/>
    <x v="3"/>
    <x v="1"/>
    <x v="5"/>
    <n v="111300.3937729125"/>
    <m/>
  </r>
  <r>
    <n v="1762"/>
    <n v="968"/>
    <x v="0"/>
    <x v="0"/>
    <s v="France Telecom"/>
    <x v="5"/>
    <x v="4"/>
    <x v="4"/>
    <s v="Baskets"/>
    <x v="2"/>
    <d v="2001-03-29T00:00:00"/>
    <d v="2006-06-30T00:00:00"/>
    <x v="1"/>
    <n v="-20000000"/>
    <n v="9257.5397470000007"/>
    <n v="1.65"/>
    <n v="151.481741"/>
    <n v="151.481741"/>
    <n v="0"/>
    <n v="-125921.388915"/>
    <n v="-1080.7308479999999"/>
    <x v="0"/>
    <n v="-125921.388915"/>
    <n v="0"/>
    <n v="-125921.388915"/>
    <n v="-125921.388915"/>
    <n v="0"/>
    <n v="0"/>
    <n v="-110496.0187729125"/>
    <n v="-110496.0187729125"/>
    <x v="0"/>
    <n v="0"/>
    <n v="-804.375"/>
    <n v="-111300.3937729125"/>
    <n v="-111300.3937729125"/>
    <n v="-111300.3937729125"/>
    <n v="-111300.3937729125"/>
    <n v="-110496.0187729125"/>
    <x v="1"/>
    <x v="3"/>
    <x v="1"/>
    <x v="5"/>
    <n v="-111300.3937729125"/>
    <m/>
  </r>
  <r>
    <n v="1763"/>
    <n v="969"/>
    <x v="0"/>
    <x v="11"/>
    <s v="British Telecom Plc"/>
    <x v="5"/>
    <x v="4"/>
    <x v="6"/>
    <s v="Baskets"/>
    <x v="7"/>
    <d v="2001-03-29T00:00:00"/>
    <d v="2006-06-30T00:00:00"/>
    <x v="1"/>
    <n v="20000000"/>
    <n v="-9320.0754849999994"/>
    <n v="1.65"/>
    <n v="156.03814700000001"/>
    <n v="156.03814700000001"/>
    <n v="0"/>
    <n v="84417.387279000002"/>
    <n v="1110.5790589999999"/>
    <x v="0"/>
    <n v="84417.387279000002"/>
    <n v="0"/>
    <n v="84417.387279000002"/>
    <n v="84417.387279000002"/>
    <n v="0"/>
    <n v="0"/>
    <n v="74076.257337322502"/>
    <n v="74076.257337322502"/>
    <x v="0"/>
    <n v="0"/>
    <n v="804.375"/>
    <n v="74880.632337322502"/>
    <n v="74880.632337322502"/>
    <n v="74880.632337322502"/>
    <n v="74880.632337322502"/>
    <n v="74076.257337322502"/>
    <x v="1"/>
    <x v="3"/>
    <x v="1"/>
    <x v="5"/>
    <n v="74880.632337322502"/>
    <m/>
  </r>
  <r>
    <n v="1764"/>
    <n v="970"/>
    <x v="0"/>
    <x v="0"/>
    <s v="British Telecom Plc"/>
    <x v="5"/>
    <x v="4"/>
    <x v="6"/>
    <s v="Baskets"/>
    <x v="2"/>
    <d v="2001-03-29T00:00:00"/>
    <d v="2006-06-30T00:00:00"/>
    <x v="1"/>
    <n v="-20000000"/>
    <n v="9320.0754849999994"/>
    <n v="1.65"/>
    <n v="156.03814700000001"/>
    <n v="156.03814700000001"/>
    <n v="0"/>
    <n v="-84417.387279000002"/>
    <n v="-1110.5790589999999"/>
    <x v="0"/>
    <n v="-84417.387279000002"/>
    <n v="0"/>
    <n v="-84417.387279000002"/>
    <n v="-84417.387279000002"/>
    <n v="0"/>
    <n v="0"/>
    <n v="-74076.257337322502"/>
    <n v="-74076.257337322502"/>
    <x v="0"/>
    <n v="0"/>
    <n v="-804.375"/>
    <n v="-74880.632337322502"/>
    <n v="-74880.632337322502"/>
    <n v="-74880.632337322502"/>
    <n v="-74880.632337322502"/>
    <n v="-74076.257337322502"/>
    <x v="1"/>
    <x v="3"/>
    <x v="1"/>
    <x v="5"/>
    <n v="-74880.632337322502"/>
    <m/>
  </r>
  <r>
    <n v="1765"/>
    <n v="971"/>
    <x v="0"/>
    <x v="11"/>
    <s v="KPN"/>
    <x v="1"/>
    <x v="4"/>
    <x v="2"/>
    <s v="Baskets"/>
    <x v="7"/>
    <d v="2001-03-29T00:00:00"/>
    <d v="2006-06-30T00:00:00"/>
    <x v="1"/>
    <n v="20000000"/>
    <n v="-9425.9387349999997"/>
    <n v="2.2999999999999998"/>
    <n v="261.14713"/>
    <n v="261.14713"/>
    <n v="0"/>
    <n v="-261215.919918"/>
    <n v="1613.630897"/>
    <x v="0"/>
    <n v="-261215.919918"/>
    <n v="0"/>
    <n v="-261215.919918"/>
    <n v="-261215.919918"/>
    <n v="0"/>
    <n v="0"/>
    <n v="-229216.96972804499"/>
    <n v="-229216.96972804499"/>
    <x v="0"/>
    <n v="0"/>
    <n v="1121.25"/>
    <n v="-228095.71972804499"/>
    <n v="-228095.71972804499"/>
    <n v="-228095.71972804499"/>
    <n v="-228095.71972804499"/>
    <n v="-229216.96972804499"/>
    <x v="1"/>
    <x v="1"/>
    <x v="1"/>
    <x v="1"/>
    <n v="-228095.71972804499"/>
    <m/>
  </r>
  <r>
    <n v="1766"/>
    <n v="972"/>
    <x v="0"/>
    <x v="0"/>
    <s v="KPN"/>
    <x v="1"/>
    <x v="4"/>
    <x v="2"/>
    <s v="Baskets"/>
    <x v="2"/>
    <d v="2001-03-29T00:00:00"/>
    <d v="2006-06-30T00:00:00"/>
    <x v="1"/>
    <n v="-20000000"/>
    <n v="9425.9387349999997"/>
    <n v="2.2999999999999998"/>
    <n v="261.14713"/>
    <n v="261.14713"/>
    <n v="0"/>
    <n v="261215.919918"/>
    <n v="-1613.630897"/>
    <x v="0"/>
    <n v="261215.919918"/>
    <n v="0"/>
    <n v="261215.919918"/>
    <n v="261215.919918"/>
    <n v="0"/>
    <n v="0"/>
    <n v="229216.96972804499"/>
    <n v="229216.96972804499"/>
    <x v="0"/>
    <n v="0"/>
    <n v="-1121.25"/>
    <n v="228095.71972804499"/>
    <n v="228095.71972804499"/>
    <n v="228095.71972804499"/>
    <n v="228095.71972804499"/>
    <n v="229216.96972804499"/>
    <x v="1"/>
    <x v="1"/>
    <x v="1"/>
    <x v="1"/>
    <n v="228095.71972804499"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n v="593858.0737530014"/>
    <n v="391086.27047799766"/>
    <m/>
    <m/>
    <m/>
    <m/>
    <n v="-194990.99327766761"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596">
  <r>
    <n v="151"/>
    <n v="209"/>
    <x v="0"/>
    <x v="0"/>
    <s v="Abitibi Cons"/>
    <x v="0"/>
    <x v="0"/>
    <x v="0"/>
    <s v="Citibank NA"/>
    <x v="0"/>
    <d v="2000-09-26T00:00:00"/>
    <d v="2005-09-26T00:00:00"/>
    <x v="0"/>
    <n v="10000000"/>
    <n v="-3898.814523"/>
    <n v="1.05"/>
    <n v="146.602925"/>
    <n v="145.830073"/>
    <n v="-0.65798359578530019"/>
    <n v="2565.35599914349"/>
    <n v="1561.097115"/>
    <x v="0"/>
    <n v="4126.45311414349"/>
    <n v="-157140.73814900001"/>
    <n v="-154088.59292600001"/>
    <n v="3052.1452229999995"/>
    <n v="-1074.3078911434905"/>
    <n v="-157140.73814900001"/>
    <n v="-154088.59292600001"/>
    <n v="3052.1452229999995"/>
    <x v="0"/>
    <n v="-48742.979166546"/>
    <n v="52791.666666999998"/>
    <n v="-101296.92625900001"/>
    <n v="137223.83449499996"/>
    <n v="3052.1452229999995"/>
    <n v="3052.1452229999995"/>
    <n v="3052.1452229999995"/>
    <x v="0"/>
    <x v="0"/>
    <x v="0"/>
    <x v="0"/>
    <n v="81405.477651000008"/>
    <n v="-20.785726000000011"/>
  </r>
  <r>
    <n v="1074"/>
    <n v="530"/>
    <x v="0"/>
    <x v="0"/>
    <s v="Abitibi Cons"/>
    <x v="0"/>
    <x v="0"/>
    <x v="0"/>
    <s v="Portfolio ISIS"/>
    <x v="0"/>
    <d v="2001-01-05T00:00:00"/>
    <d v="2006-01-05T00:00:00"/>
    <x v="0"/>
    <n v="-10000000"/>
    <n v="4229.6292250000006"/>
    <n v="1.75"/>
    <n v="150.69236599999999"/>
    <n v="149.92077499999999"/>
    <n v="-0.68534367529321627"/>
    <n v="-2898.7496381890983"/>
    <n v="-1832.567712"/>
    <x v="0"/>
    <n v="-4731.3173501890979"/>
    <n v="-140539.47255000001"/>
    <n v="-144290.553594"/>
    <n v="-3751.0810439999914"/>
    <n v="980.23630618910647"/>
    <n v="-140539.47255000001"/>
    <n v="-144290.553594"/>
    <n v="-3751.0810439999914"/>
    <x v="0"/>
    <n v="52878.824570950012"/>
    <n v="0"/>
    <n v="-144290.553594"/>
    <n v="-144882.82173900001"/>
    <n v="-3751.0810439999914"/>
    <n v="-3751.0810439999914"/>
    <n v="-3751.0810439999914"/>
    <x v="1"/>
    <x v="0"/>
    <x v="0"/>
    <x v="0"/>
    <n v="-84301.547343999991"/>
    <n v="-19.939069000000018"/>
  </r>
  <r>
    <n v="1580"/>
    <n v="634"/>
    <x v="0"/>
    <x v="1"/>
    <s v="Abitibi Cons"/>
    <x v="0"/>
    <x v="0"/>
    <x v="0"/>
    <s v="Portfolio ISIS"/>
    <x v="1"/>
    <d v="2001-01-05T00:00:00"/>
    <d v="2006-01-05T00:00:00"/>
    <x v="0"/>
    <n v="10000000"/>
    <n v="-4229.6292250000006"/>
    <n v="1.75"/>
    <n v="150.69236599999999"/>
    <n v="149.92077499999999"/>
    <n v="-0.68534367529321627"/>
    <n v="2898.7496381890983"/>
    <n v="1832.567712"/>
    <x v="0"/>
    <n v="4731.3173501890979"/>
    <n v="140539.47255000001"/>
    <n v="144290.553594"/>
    <n v="3751.0810439999914"/>
    <n v="-980.23630618910647"/>
    <n v="140539.47255000001"/>
    <n v="144290.553594"/>
    <n v="3751.0810439999914"/>
    <x v="0"/>
    <n v="-52878.824570950012"/>
    <n v="0"/>
    <n v="144290.553594"/>
    <n v="144882.82173900001"/>
    <n v="3751.0810439999914"/>
    <n v="3751.0810439999914"/>
    <n v="3751.0810439999914"/>
    <x v="1"/>
    <x v="0"/>
    <x v="0"/>
    <x v="0"/>
    <n v="84301.547343999991"/>
    <n v="-19.939069000000018"/>
  </r>
  <r>
    <n v="1276"/>
    <n v="437"/>
    <x v="0"/>
    <x v="0"/>
    <s v="Adecco Sa"/>
    <x v="1"/>
    <x v="1"/>
    <x v="1"/>
    <s v="Portfolio ISIS"/>
    <x v="2"/>
    <d v="2001-01-05T00:00:00"/>
    <d v="2006-01-05T00:00:00"/>
    <x v="0"/>
    <n v="-10000000"/>
    <n v="4035.051316"/>
    <n v="0.46"/>
    <n v="102.573634"/>
    <n v="101.961777"/>
    <n v="-0.56746986561291657"/>
    <n v="-2289.7700280317422"/>
    <n v="-925.586634"/>
    <x v="0"/>
    <n v="-3215.3566620317424"/>
    <n v="219833.13457200001"/>
    <n v="217524.15115200001"/>
    <n v="-2308.9834200000041"/>
    <n v="906.3732420317383"/>
    <n v="219833.13457200001"/>
    <n v="217524.15115200001"/>
    <n v="-2308.9834200000041"/>
    <x v="0"/>
    <n v="29205.701425208004"/>
    <n v="0"/>
    <n v="217524.15115200001"/>
    <n v="163484.127779"/>
    <n v="-2308.9834200000041"/>
    <n v="-2308.9834200000041"/>
    <n v="-2308.9834200000041"/>
    <x v="1"/>
    <x v="1"/>
    <x v="1"/>
    <x v="1"/>
    <n v="-18327.638838999992"/>
    <n v="-3.9494329999999991"/>
  </r>
  <r>
    <n v="1552"/>
    <n v="598"/>
    <x v="0"/>
    <x v="1"/>
    <s v="Adecco Sa"/>
    <x v="1"/>
    <x v="1"/>
    <x v="1"/>
    <s v="Portfolio ISIS"/>
    <x v="1"/>
    <d v="2001-01-05T00:00:00"/>
    <d v="2006-01-05T00:00:00"/>
    <x v="0"/>
    <n v="10000000"/>
    <n v="-4035.051316"/>
    <n v="0.46"/>
    <n v="102.573634"/>
    <n v="101.961777"/>
    <n v="-0.56746986561291657"/>
    <n v="2289.7700280317422"/>
    <n v="925.586634"/>
    <x v="0"/>
    <n v="3215.3566620317424"/>
    <n v="-219833.13457200001"/>
    <n v="-217524.15115200001"/>
    <n v="2308.9834200000041"/>
    <n v="-906.3732420317383"/>
    <n v="-219833.13457200001"/>
    <n v="-217524.15115200001"/>
    <n v="2308.9834200000041"/>
    <x v="0"/>
    <n v="-29205.701425208004"/>
    <n v="0"/>
    <n v="-217524.15115200001"/>
    <n v="-163484.127779"/>
    <n v="2308.9834200000041"/>
    <n v="2308.9834200000041"/>
    <n v="2308.9834200000041"/>
    <x v="1"/>
    <x v="1"/>
    <x v="1"/>
    <x v="1"/>
    <n v="18327.638838999992"/>
    <n v="-3.9494329999999991"/>
  </r>
  <r>
    <n v="1277"/>
    <n v="438"/>
    <x v="0"/>
    <x v="0"/>
    <s v="Aegon Nv"/>
    <x v="2"/>
    <x v="2"/>
    <x v="2"/>
    <s v="Portfolio ISIS"/>
    <x v="2"/>
    <d v="2001-01-05T00:00:00"/>
    <d v="2006-01-05T00:00:00"/>
    <x v="0"/>
    <n v="-10000000"/>
    <n v="4016.8056079999997"/>
    <n v="0.18"/>
    <n v="21.256535"/>
    <n v="21.139047999999999"/>
    <n v="-0.11839029830313609"/>
    <n v="-475.55081415682992"/>
    <n v="-246.993402"/>
    <x v="0"/>
    <n v="-722.54421615682986"/>
    <n v="9346.6119930000004"/>
    <n v="8815.135902"/>
    <n v="-531.47609100000045"/>
    <n v="191.06812515682941"/>
    <n v="9346.6119930000004"/>
    <n v="8815.135902"/>
    <n v="-531.47609100000045"/>
    <x v="0"/>
    <n v="11893.761405287998"/>
    <n v="0"/>
    <n v="8815.135902"/>
    <n v="-29015.478415999998"/>
    <n v="-531.47609100000045"/>
    <n v="-531.47609100000045"/>
    <n v="-531.47609100000045"/>
    <x v="1"/>
    <x v="2"/>
    <x v="1"/>
    <x v="2"/>
    <n v="-7753.0029659999982"/>
    <n v="-1.7100620000000006"/>
  </r>
  <r>
    <n v="1553"/>
    <n v="599"/>
    <x v="0"/>
    <x v="1"/>
    <s v="Aegon Nv"/>
    <x v="2"/>
    <x v="2"/>
    <x v="2"/>
    <s v="Portfolio ISIS"/>
    <x v="1"/>
    <d v="2001-01-05T00:00:00"/>
    <d v="2006-01-05T00:00:00"/>
    <x v="0"/>
    <n v="10000000"/>
    <n v="-4016.8056079999997"/>
    <n v="0.18"/>
    <n v="21.256535"/>
    <n v="21.139047999999999"/>
    <n v="-0.11839029830313609"/>
    <n v="475.55081415682992"/>
    <n v="246.993402"/>
    <x v="0"/>
    <n v="722.54421615682986"/>
    <n v="-9346.6119930000004"/>
    <n v="-8815.135902"/>
    <n v="531.47609100000045"/>
    <n v="-191.06812515682941"/>
    <n v="-9346.6119930000004"/>
    <n v="-8815.135902"/>
    <n v="531.47609100000045"/>
    <x v="0"/>
    <n v="-11893.761405287998"/>
    <n v="0"/>
    <n v="-8815.135902"/>
    <n v="29015.478415999998"/>
    <n v="531.47609100000045"/>
    <n v="531.47609100000045"/>
    <n v="531.47609100000045"/>
    <x v="1"/>
    <x v="2"/>
    <x v="1"/>
    <x v="2"/>
    <n v="7753.0029659999982"/>
    <n v="-1.7100620000000006"/>
  </r>
  <r>
    <n v="1632"/>
    <n v="836"/>
    <x v="0"/>
    <x v="0"/>
    <s v="Aes Corp."/>
    <x v="3"/>
    <x v="3"/>
    <x v="3"/>
    <s v="Fleet National Bank"/>
    <x v="3"/>
    <d v="2001-02-06T00:00:00"/>
    <d v="2002-01-29T00:00:00"/>
    <x v="0"/>
    <n v="10000000"/>
    <n v="-778.46862699999997"/>
    <n v="2.85"/>
    <n v="254.48452399999999"/>
    <n v="251.73385099999999"/>
    <n v="-1.1213868120596437"/>
    <n v="872.96445191997793"/>
    <n v="2211.0391140000002"/>
    <x v="0"/>
    <n v="3084.003565919978"/>
    <n v="68614.740736000007"/>
    <n v="71546.640411999993"/>
    <n v="2931.8996759999864"/>
    <n v="-152.10388991999162"/>
    <n v="68614.740736000007"/>
    <n v="71546.640411999993"/>
    <n v="2931.8996759999864"/>
    <x v="0"/>
    <n v="-12293.576557584"/>
    <n v="0"/>
    <n v="71546.640411999993"/>
    <n v="71546.640411999993"/>
    <n v="2931.8996759999864"/>
    <n v="2931.8996759999864"/>
    <n v="2931.8996759999864"/>
    <x v="2"/>
    <x v="0"/>
    <x v="2"/>
    <x v="3"/>
    <n v="9550.5992599999954"/>
    <n v="-4.7513590000000079"/>
  </r>
  <r>
    <n v="1278"/>
    <n v="439"/>
    <x v="0"/>
    <x v="0"/>
    <s v="Agrium Inc."/>
    <x v="4"/>
    <x v="0"/>
    <x v="0"/>
    <s v="Portfolio ISIS"/>
    <x v="3"/>
    <d v="2001-01-05T00:00:00"/>
    <d v="2006-01-05T00:00:00"/>
    <x v="0"/>
    <n v="-10000000"/>
    <n v="4209.2618029999994"/>
    <n v="2.1"/>
    <n v="251.31009599999999"/>
    <n v="250.47202300000001"/>
    <n v="-0.6073800306563556"/>
    <n v="-2556.6215629467661"/>
    <n v="-2360.9238"/>
    <x v="0"/>
    <n v="-4917.5453629467665"/>
    <n v="109157.39769899999"/>
    <n v="105541.616379"/>
    <n v="-3615.7813199999946"/>
    <n v="1301.764042946772"/>
    <n v="109157.39769899999"/>
    <n v="105541.616379"/>
    <n v="-3615.7813199999946"/>
    <x v="0"/>
    <n v="41545.413995609997"/>
    <n v="0"/>
    <n v="105541.616379"/>
    <n v="-17708.342648999998"/>
    <n v="-3615.7813199999946"/>
    <n v="-3615.7813199999946"/>
    <n v="-3615.7813199999946"/>
    <x v="1"/>
    <x v="0"/>
    <x v="3"/>
    <x v="4"/>
    <n v="-20229.596176999999"/>
    <n v="-3.7725289999999916"/>
  </r>
  <r>
    <n v="1480"/>
    <n v="531"/>
    <x v="0"/>
    <x v="1"/>
    <s v="Agrium Inc."/>
    <x v="4"/>
    <x v="0"/>
    <x v="0"/>
    <s v="Portfolio ISIS"/>
    <x v="1"/>
    <d v="2001-01-05T00:00:00"/>
    <d v="2006-01-05T00:00:00"/>
    <x v="0"/>
    <n v="10000000"/>
    <n v="-4209.2618029999994"/>
    <n v="2.1"/>
    <n v="251.31009599999999"/>
    <n v="250.47202300000001"/>
    <n v="-0.6073800306563556"/>
    <n v="2556.6215629467661"/>
    <n v="2360.9238"/>
    <x v="0"/>
    <n v="4917.5453629467665"/>
    <n v="-109157.39769899999"/>
    <n v="-105541.616379"/>
    <n v="3615.7813199999946"/>
    <n v="-1301.764042946772"/>
    <n v="-109157.39769899999"/>
    <n v="-105541.616379"/>
    <n v="3615.7813199999946"/>
    <x v="0"/>
    <n v="-41545.413995609997"/>
    <n v="0"/>
    <n v="-105541.616379"/>
    <n v="17708.342648999998"/>
    <n v="3615.7813199999946"/>
    <n v="3615.7813199999946"/>
    <n v="3615.7813199999946"/>
    <x v="1"/>
    <x v="0"/>
    <x v="3"/>
    <x v="4"/>
    <n v="20229.596176999999"/>
    <n v="-3.7725289999999916"/>
  </r>
  <r>
    <n v="155"/>
    <n v="314"/>
    <x v="0"/>
    <x v="2"/>
    <s v="Air Products"/>
    <x v="5"/>
    <x v="0"/>
    <x v="3"/>
    <s v="Deutsche Bank AG"/>
    <x v="3"/>
    <d v="2000-09-25T00:00:00"/>
    <d v="2005-05-11T00:00:00"/>
    <x v="0"/>
    <n v="-10000000"/>
    <n v="3574.8780489999999"/>
    <n v="0.59"/>
    <n v="44.077781999999999"/>
    <n v="43.542003999999999"/>
    <n v="-0.52475625032501172"/>
    <n v="-1875.9396003624336"/>
    <n v="-529.014951"/>
    <x v="0"/>
    <n v="-2404.9545513624334"/>
    <n v="-63163.716254999999"/>
    <n v="-65359.763741000002"/>
    <n v="-2196.0474860000031"/>
    <n v="208.90706536243033"/>
    <n v="-63163.716254999999"/>
    <n v="-65359.763741000002"/>
    <n v="-2196.0474860000031"/>
    <x v="0"/>
    <n v="20582.360367117501"/>
    <n v="-22944.444444000001"/>
    <n v="-88304.208184999996"/>
    <n v="-76045.404316999993"/>
    <n v="-2196.0474859999958"/>
    <n v="-2196.0474859999958"/>
    <n v="-2196.0474860000031"/>
    <x v="0"/>
    <x v="3"/>
    <x v="1"/>
    <x v="5"/>
    <n v="-10632.206602999999"/>
    <n v="-2.6040759999999992"/>
  </r>
  <r>
    <n v="200"/>
    <n v="319"/>
    <x v="0"/>
    <x v="3"/>
    <s v="Air Products"/>
    <x v="5"/>
    <x v="0"/>
    <x v="3"/>
    <s v="EnronCredit.com"/>
    <x v="3"/>
    <d v="2000-09-25T00:00:00"/>
    <d v="2005-05-11T00:00:00"/>
    <x v="0"/>
    <n v="10000000"/>
    <n v="-3574.8780489999999"/>
    <n v="0.59"/>
    <n v="44.077781999999999"/>
    <n v="43.542003999999999"/>
    <n v="-0.52475625032501172"/>
    <n v="1875.9396003624336"/>
    <n v="529.014951"/>
    <x v="0"/>
    <n v="2404.9545513624334"/>
    <n v="63163.716254999999"/>
    <n v="65359.763741000002"/>
    <n v="2196.0474860000031"/>
    <n v="-208.90706536243033"/>
    <n v="63163.716254999999"/>
    <n v="65359.763741000002"/>
    <n v="2196.0474860000031"/>
    <x v="0"/>
    <n v="-20582.360367117501"/>
    <n v="22944.444444000001"/>
    <n v="88304.208184999996"/>
    <n v="76045.404316999993"/>
    <n v="2196.0474859999958"/>
    <n v="2196.0474859999958"/>
    <n v="2196.0474860000031"/>
    <x v="0"/>
    <x v="3"/>
    <x v="1"/>
    <x v="5"/>
    <n v="10632.206602999999"/>
    <n v="-2.6040759999999992"/>
  </r>
  <r>
    <n v="201"/>
    <n v="320"/>
    <x v="0"/>
    <x v="4"/>
    <s v="Air Products"/>
    <x v="5"/>
    <x v="0"/>
    <x v="3"/>
    <s v="Enron North America"/>
    <x v="3"/>
    <d v="2000-09-25T00:00:00"/>
    <d v="2005-05-11T00:00:00"/>
    <x v="0"/>
    <n v="-10000000"/>
    <n v="3574.8780489999999"/>
    <n v="0.59"/>
    <n v="44.077781999999999"/>
    <n v="43.542003999999999"/>
    <n v="-0.52475625032501172"/>
    <n v="-1875.9396003624336"/>
    <n v="-529.014951"/>
    <x v="0"/>
    <n v="-2404.9545513624334"/>
    <n v="-63163.716254999999"/>
    <n v="-65359.763741000002"/>
    <n v="-2196.0474860000031"/>
    <n v="208.90706536243033"/>
    <n v="-63163.716254999999"/>
    <n v="-65359.763741000002"/>
    <n v="-2196.0474860000031"/>
    <x v="0"/>
    <n v="20582.360367117501"/>
    <n v="-22944.444444000001"/>
    <n v="-88304.208184999996"/>
    <n v="-76045.404316999993"/>
    <n v="-2196.0474859999958"/>
    <n v="-2196.0474859999958"/>
    <n v="-2196.0474860000031"/>
    <x v="0"/>
    <x v="3"/>
    <x v="1"/>
    <x v="5"/>
    <n v="-10632.206602999999"/>
    <n v="-2.6040759999999992"/>
  </r>
  <r>
    <n v="234"/>
    <n v="349"/>
    <x v="0"/>
    <x v="0"/>
    <s v="Alcatel Sa"/>
    <x v="5"/>
    <x v="4"/>
    <x v="4"/>
    <s v="JP Morgan"/>
    <x v="2"/>
    <d v="2000-10-20T00:00:00"/>
    <d v="2005-10-20T00:00:00"/>
    <x v="0"/>
    <n v="-20000000"/>
    <n v="7734.7140080000008"/>
    <n v="0.37"/>
    <n v="67.441136999999998"/>
    <n v="66.877345000000005"/>
    <n v="-0.541691637827592"/>
    <n v="-4189.8298991215388"/>
    <n v="-1319.463495"/>
    <x v="0"/>
    <n v="-5509.2933941215388"/>
    <n v="229080.616606"/>
    <n v="224648.000206"/>
    <n v="-4432.616399999999"/>
    <n v="1076.6769941215398"/>
    <n v="229080.616606"/>
    <n v="224648.000206"/>
    <n v="-4432.616399999999"/>
    <x v="0"/>
    <n v="44532.615901060002"/>
    <n v="-19322.222222"/>
    <n v="205325.77798399999"/>
    <n v="23404.115068999992"/>
    <n v="-4432.616399999999"/>
    <n v="-4432.616399999999"/>
    <n v="-4432.616399999999"/>
    <x v="1"/>
    <x v="3"/>
    <x v="1"/>
    <x v="5"/>
    <n v="-95140.542247999983"/>
    <n v="-11.57065999999999"/>
  </r>
  <r>
    <n v="1637"/>
    <n v="841"/>
    <x v="0"/>
    <x v="0"/>
    <s v="Alcatel Sa"/>
    <x v="5"/>
    <x v="4"/>
    <x v="4"/>
    <s v="Goldman Sachs"/>
    <x v="2"/>
    <d v="2001-02-09T00:00:00"/>
    <d v="2006-02-09T00:00:00"/>
    <x v="0"/>
    <n v="-10000000"/>
    <n v="4145.4694319999999"/>
    <n v="0.72"/>
    <n v="68.947253000000003"/>
    <n v="68.385298000000006"/>
    <n v="-0.55547367064347697"/>
    <n v="-2302.6991219333695"/>
    <n v="-739.52471100000002"/>
    <x v="0"/>
    <n v="-3042.2238329333695"/>
    <n v="-23501.703741000001"/>
    <n v="-26102.195921999999"/>
    <n v="-2600.4921809999978"/>
    <n v="441.73165193337172"/>
    <n v="-23501.703741000001"/>
    <n v="-26102.195921999999"/>
    <n v="-2600.4921809999978"/>
    <x v="0"/>
    <n v="23867.540254740001"/>
    <n v="0"/>
    <n v="-26102.195921999999"/>
    <n v="-26102.195921999999"/>
    <n v="-2600.4921809999978"/>
    <n v="-2600.4921809999978"/>
    <n v="-2600.4921809999978"/>
    <x v="1"/>
    <x v="3"/>
    <x v="1"/>
    <x v="5"/>
    <n v="-51119.282091000001"/>
    <n v="-11.678314"/>
  </r>
  <r>
    <n v="1652"/>
    <n v="862"/>
    <x v="0"/>
    <x v="0"/>
    <s v="Alcatel Sa"/>
    <x v="5"/>
    <x v="4"/>
    <x v="4"/>
    <s v="Merrill Lynch Int"/>
    <x v="2"/>
    <d v="2001-02-27T00:00:00"/>
    <d v="2006-02-27T00:00:00"/>
    <x v="0"/>
    <n v="10000000"/>
    <n v="-4202.164409"/>
    <n v="0.85"/>
    <n v="69.168711000000002"/>
    <n v="68.607563999999996"/>
    <n v="-0.55541009044585377"/>
    <n v="2333.9245144710376"/>
    <n v="768.65336400000001"/>
    <x v="0"/>
    <n v="3102.5778784710374"/>
    <n v="75765.139756999997"/>
    <n v="78496.809815999994"/>
    <n v="2731.6700589999964"/>
    <n v="-370.90781947104097"/>
    <n v="75765.139756999997"/>
    <n v="78496.809815999994"/>
    <n v="2731.6700589999964"/>
    <x v="0"/>
    <n v="-24193.961584817498"/>
    <n v="0"/>
    <n v="78496.809815999994"/>
    <n v="78496.809815999994"/>
    <n v="2731.6700589999964"/>
    <n v="2731.6700589999964"/>
    <n v="2731.6700589999964"/>
    <x v="1"/>
    <x v="3"/>
    <x v="1"/>
    <x v="5"/>
    <n v="51772.599881999995"/>
    <n v="-11.690849"/>
  </r>
  <r>
    <n v="1661"/>
    <n v="872"/>
    <x v="0"/>
    <x v="0"/>
    <s v="Alcatel Sa"/>
    <x v="5"/>
    <x v="4"/>
    <x v="4"/>
    <s v="Merrill Lynch Int"/>
    <x v="2"/>
    <d v="2001-03-02T00:00:00"/>
    <d v="2006-03-02T00:00:00"/>
    <x v="0"/>
    <n v="10000000"/>
    <n v="-4226.8352670000004"/>
    <n v="0.97"/>
    <n v="69.206136000000001"/>
    <n v="68.645211000000003"/>
    <n v="-0.55891291351952999"/>
    <n v="2362.4328140460707"/>
    <n v="813.79838099999995"/>
    <x v="0"/>
    <n v="3176.2311950460708"/>
    <n v="127299.237593"/>
    <n v="130140.894634"/>
    <n v="2841.6570409999986"/>
    <n v="-334.57415404607218"/>
    <n v="127299.237593"/>
    <n v="130140.894634"/>
    <n v="2841.6570409999986"/>
    <x v="0"/>
    <n v="-24336.004049752501"/>
    <n v="0"/>
    <n v="130140.894634"/>
    <n v="130140.894634"/>
    <n v="2841.6570409999986"/>
    <n v="2841.6570409999986"/>
    <n v="2841.6570409999986"/>
    <x v="1"/>
    <x v="3"/>
    <x v="1"/>
    <x v="5"/>
    <n v="52020.253629999992"/>
    <n v="-11.693764999999999"/>
  </r>
  <r>
    <n v="265"/>
    <n v="380"/>
    <x v="0"/>
    <x v="2"/>
    <s v="Alcoa Inc."/>
    <x v="6"/>
    <x v="0"/>
    <x v="3"/>
    <s v="Ace Capital O/Seas"/>
    <x v="3"/>
    <d v="2000-10-05T00:00:00"/>
    <d v="2005-10-05T00:00:00"/>
    <x v="0"/>
    <n v="-10000000"/>
    <n v="3837.553512"/>
    <n v="0.24"/>
    <n v="36.428516000000002"/>
    <n v="36.180813999999998"/>
    <n v="-0.24215178934752413"/>
    <n v="-929.27044964767538"/>
    <n v="-416.23621500000002"/>
    <x v="0"/>
    <n v="-1345.5066646476753"/>
    <n v="43903.645513000003"/>
    <n v="42896.463961000001"/>
    <n v="-1007.1815520000018"/>
    <n v="338.32511264767345"/>
    <n v="43903.645513000003"/>
    <n v="42896.463961000001"/>
    <n v="-1007.1815520000018"/>
    <x v="0"/>
    <n v="15781.938818099999"/>
    <n v="-6133.3333329999996"/>
    <n v="36763.130627999999"/>
    <n v="-28151.921269999999"/>
    <n v="-1007.1815520000018"/>
    <n v="-1007.1815520000018"/>
    <n v="-1007.1815520000018"/>
    <x v="1"/>
    <x v="4"/>
    <x v="1"/>
    <x v="6"/>
    <n v="-10017.461962000001"/>
    <n v="-2.2801970000000011"/>
  </r>
  <r>
    <n v="266"/>
    <n v="381"/>
    <x v="0"/>
    <x v="3"/>
    <s v="Alcoa Inc."/>
    <x v="6"/>
    <x v="0"/>
    <x v="3"/>
    <s v="EnronCredit.com"/>
    <x v="3"/>
    <d v="2000-10-05T00:00:00"/>
    <d v="2005-10-05T00:00:00"/>
    <x v="0"/>
    <n v="10000000"/>
    <n v="-3837.553512"/>
    <n v="0.24"/>
    <n v="36.428516000000002"/>
    <n v="36.180813999999998"/>
    <n v="-0.24215178934752413"/>
    <n v="929.27044964767538"/>
    <n v="416.23621500000002"/>
    <x v="0"/>
    <n v="1345.5066646476753"/>
    <n v="-43903.645513000003"/>
    <n v="-42896.463961000001"/>
    <n v="1007.1815520000018"/>
    <n v="-338.32511264767345"/>
    <n v="-43903.645513000003"/>
    <n v="-42896.463961000001"/>
    <n v="1007.1815520000018"/>
    <x v="0"/>
    <n v="-15781.938818099999"/>
    <n v="6133.3333329999996"/>
    <n v="-36763.130627999999"/>
    <n v="28151.921269999999"/>
    <n v="1007.1815520000018"/>
    <n v="1007.1815520000018"/>
    <n v="1007.1815520000018"/>
    <x v="1"/>
    <x v="4"/>
    <x v="1"/>
    <x v="6"/>
    <n v="10017.461962000001"/>
    <n v="-2.2801970000000011"/>
  </r>
  <r>
    <n v="267"/>
    <n v="382"/>
    <x v="0"/>
    <x v="4"/>
    <s v="Alcoa Inc."/>
    <x v="6"/>
    <x v="0"/>
    <x v="3"/>
    <s v="Enron North America"/>
    <x v="3"/>
    <d v="2000-10-05T00:00:00"/>
    <d v="2005-10-05T00:00:00"/>
    <x v="0"/>
    <n v="-10000000"/>
    <n v="3837.553512"/>
    <n v="0.24"/>
    <n v="36.428516000000002"/>
    <n v="36.180813999999998"/>
    <n v="-0.24215178934752413"/>
    <n v="-929.27044964767538"/>
    <n v="-416.23621500000002"/>
    <x v="0"/>
    <n v="-1345.5066646476753"/>
    <n v="43903.645513000003"/>
    <n v="42896.463961000001"/>
    <n v="-1007.1815520000018"/>
    <n v="338.32511264767345"/>
    <n v="43903.645513000003"/>
    <n v="42896.463961000001"/>
    <n v="-1007.1815520000018"/>
    <x v="0"/>
    <n v="15781.938818099999"/>
    <n v="-6133.3333329999996"/>
    <n v="36763.130627999999"/>
    <n v="-28151.921269999999"/>
    <n v="-1007.1815520000018"/>
    <n v="-1007.1815520000018"/>
    <n v="-1007.1815520000018"/>
    <x v="1"/>
    <x v="4"/>
    <x v="1"/>
    <x v="6"/>
    <n v="-10017.461962000001"/>
    <n v="-2.2801970000000011"/>
  </r>
  <r>
    <n v="1679"/>
    <n v="887"/>
    <x v="0"/>
    <x v="0"/>
    <s v="Alcoa Inc."/>
    <x v="6"/>
    <x v="0"/>
    <x v="3"/>
    <s v="Morgan Stanley CP"/>
    <x v="3"/>
    <d v="2001-03-13T00:00:00"/>
    <d v="2005-05-30T00:00:00"/>
    <x v="0"/>
    <n v="10000000"/>
    <n v="-3592.2585140000001"/>
    <n v="0.37"/>
    <n v="34.980043999999999"/>
    <n v="34.730195000000002"/>
    <n v="-0.23603090529177265"/>
    <n v="847.88402910149796"/>
    <n v="422.26855800000004"/>
    <x v="0"/>
    <n v="1270.1525871014981"/>
    <n v="9698.6219380000002"/>
    <n v="10742.452241000001"/>
    <n v="1043.8303030000006"/>
    <n v="-226.32228410149742"/>
    <n v="9698.6219380000002"/>
    <n v="10742.452241000001"/>
    <n v="1043.8303030000006"/>
    <x v="0"/>
    <n v="-14773.163138825001"/>
    <n v="0"/>
    <n v="10742.452241000001"/>
    <n v="10742.452241000001"/>
    <n v="1043.8303030000006"/>
    <n v="1043.8303030000006"/>
    <n v="1043.8303030000006"/>
    <x v="0"/>
    <x v="4"/>
    <x v="1"/>
    <x v="6"/>
    <n v="9365.7457570000006"/>
    <n v="-2.2861270000000005"/>
  </r>
  <r>
    <n v="1280"/>
    <n v="441"/>
    <x v="0"/>
    <x v="0"/>
    <s v="Amerada Hess Corp."/>
    <x v="1"/>
    <x v="5"/>
    <x v="3"/>
    <s v="Portfolio ISIS"/>
    <x v="4"/>
    <d v="2001-01-05T00:00:00"/>
    <d v="2006-01-05T00:00:00"/>
    <x v="0"/>
    <n v="-10000000"/>
    <n v="4039.6729190000001"/>
    <n v="0.45"/>
    <n v="48.561619999999998"/>
    <n v="48.483626999999998"/>
    <n v="-6.5629071640960768E-2"/>
    <n v="-265.11998340710011"/>
    <n v="-573.92037900000003"/>
    <x v="0"/>
    <n v="-839.04036240710013"/>
    <n v="3924.5262120000002"/>
    <n v="3486.7713709999998"/>
    <n v="-437.7548410000004"/>
    <n v="401.28552140709974"/>
    <n v="3924.5262120000002"/>
    <n v="3486.7713709999998"/>
    <n v="-437.7548410000004"/>
    <x v="0"/>
    <n v="29239.152587722005"/>
    <n v="0"/>
    <n v="3486.7713709999998"/>
    <n v="-3673.5191869999999"/>
    <n v="-437.7548410000004"/>
    <n v="-437.7548410000004"/>
    <n v="-437.7548410000004"/>
    <x v="1"/>
    <x v="1"/>
    <x v="1"/>
    <x v="1"/>
    <n v="-4645.4878589999998"/>
    <n v="-0.84048100000000403"/>
  </r>
  <r>
    <n v="1481"/>
    <n v="532"/>
    <x v="0"/>
    <x v="1"/>
    <s v="Amerada Hess Corp."/>
    <x v="1"/>
    <x v="5"/>
    <x v="3"/>
    <s v="Portfolio ISIS"/>
    <x v="1"/>
    <d v="2001-01-05T00:00:00"/>
    <d v="2006-01-05T00:00:00"/>
    <x v="0"/>
    <n v="10000000"/>
    <n v="-4039.6729190000001"/>
    <n v="0.45"/>
    <n v="48.561619999999998"/>
    <n v="48.483626999999998"/>
    <n v="-6.5629071640960768E-2"/>
    <n v="265.11998340710011"/>
    <n v="573.92037900000003"/>
    <x v="0"/>
    <n v="839.04036240710013"/>
    <n v="-3924.5262120000002"/>
    <n v="-3486.7713709999998"/>
    <n v="437.7548410000004"/>
    <n v="-401.28552140709974"/>
    <n v="-3924.5262120000002"/>
    <n v="-3486.7713709999998"/>
    <n v="437.7548410000004"/>
    <x v="0"/>
    <n v="-29239.152587722005"/>
    <n v="0"/>
    <n v="-3486.7713709999998"/>
    <n v="3673.5191869999999"/>
    <n v="437.7548410000004"/>
    <n v="437.7548410000004"/>
    <n v="437.7548410000004"/>
    <x v="1"/>
    <x v="1"/>
    <x v="1"/>
    <x v="1"/>
    <n v="4645.4878589999998"/>
    <n v="-0.84048100000000403"/>
  </r>
  <r>
    <n v="1281"/>
    <n v="442"/>
    <x v="0"/>
    <x v="0"/>
    <s v="Amr Corp/del"/>
    <x v="0"/>
    <x v="6"/>
    <x v="3"/>
    <s v="Portfolio ISIS"/>
    <x v="3"/>
    <d v="2001-01-05T00:00:00"/>
    <d v="2006-01-05T00:00:00"/>
    <x v="0"/>
    <n v="-10000000"/>
    <n v="4087.9293440000001"/>
    <n v="1.25"/>
    <n v="181.08235999999999"/>
    <n v="181.53553199999999"/>
    <n v="0.57852292577987918"/>
    <n v="2364.9608444723021"/>
    <n v="-1562.526288"/>
    <x v="0"/>
    <n v="802.43455647230212"/>
    <n v="194494.161238"/>
    <n v="196266.89735399999"/>
    <n v="1772.7361159999855"/>
    <n v="970.30155952768337"/>
    <n v="194494.161238"/>
    <n v="196266.89735399999"/>
    <n v="1772.7361159999855"/>
    <x v="0"/>
    <n v="51107.292658688006"/>
    <n v="0"/>
    <n v="196266.89735399999"/>
    <n v="186664.069391"/>
    <n v="1772.7361159999855"/>
    <n v="1772.7361159999855"/>
    <n v="1772.7361159999855"/>
    <x v="1"/>
    <x v="0"/>
    <x v="0"/>
    <x v="0"/>
    <n v="-14213.479214000021"/>
    <n v="-2.5324549999999988"/>
  </r>
  <r>
    <n v="1482"/>
    <n v="533"/>
    <x v="0"/>
    <x v="1"/>
    <s v="Amr Corp/del"/>
    <x v="0"/>
    <x v="6"/>
    <x v="3"/>
    <s v="Portfolio ISIS"/>
    <x v="1"/>
    <d v="2001-01-05T00:00:00"/>
    <d v="2006-01-05T00:00:00"/>
    <x v="0"/>
    <n v="10000000"/>
    <n v="-4087.9293440000001"/>
    <n v="1.25"/>
    <n v="181.08235999999999"/>
    <n v="181.53553199999999"/>
    <n v="0.57852292577987918"/>
    <n v="-2364.9608444723021"/>
    <n v="1562.526288"/>
    <x v="0"/>
    <n v="-802.43455647230212"/>
    <n v="-194494.161238"/>
    <n v="-196266.89735399999"/>
    <n v="-1772.7361159999855"/>
    <n v="-970.30155952768337"/>
    <n v="-194494.161238"/>
    <n v="-196266.89735399999"/>
    <n v="-1772.7361159999855"/>
    <x v="0"/>
    <n v="-51107.292658688006"/>
    <n v="0"/>
    <n v="-196266.89735399999"/>
    <n v="-186664.069391"/>
    <n v="-1772.7361159999855"/>
    <n v="-1772.7361159999855"/>
    <n v="-1772.7361159999855"/>
    <x v="1"/>
    <x v="0"/>
    <x v="0"/>
    <x v="0"/>
    <n v="14213.479214000021"/>
    <n v="-2.5324549999999988"/>
  </r>
  <r>
    <n v="1689"/>
    <n v="897"/>
    <x v="0"/>
    <x v="0"/>
    <s v="Amr Corp/del"/>
    <x v="0"/>
    <x v="6"/>
    <x v="3"/>
    <s v="Morgan Stanley CP"/>
    <x v="3"/>
    <d v="2001-03-16T00:00:00"/>
    <d v="2006-03-16T00:00:00"/>
    <x v="0"/>
    <n v="10000000"/>
    <n v="-4320.4699460000002"/>
    <n v="1.87"/>
    <n v="182.18141600000001"/>
    <n v="182.95858899999999"/>
    <n v="0.80991950500952126"/>
    <n v="-3499.2328800728333"/>
    <n v="1722.7148009999999"/>
    <x v="0"/>
    <n v="-1776.5180790728334"/>
    <n v="29303.012351000001"/>
    <n v="26630.079548999998"/>
    <n v="-2672.932802000003"/>
    <n v="-896.41472292716958"/>
    <n v="29303.012351000001"/>
    <n v="26630.079548999998"/>
    <n v="-2672.932802000003"/>
    <x v="0"/>
    <n v="-54014.515264892005"/>
    <n v="0"/>
    <n v="26630.079548999998"/>
    <n v="26630.079548999998"/>
    <n v="-2672.932802000003"/>
    <n v="-2672.932802000003"/>
    <n v="-2672.932802000003"/>
    <x v="1"/>
    <x v="0"/>
    <x v="0"/>
    <x v="0"/>
    <n v="12923.107788999998"/>
    <n v="-2.1238060000000019"/>
  </r>
  <r>
    <n v="253"/>
    <n v="374"/>
    <x v="1"/>
    <x v="5"/>
    <s v="Asia Pulp Paper"/>
    <x v="7"/>
    <x v="0"/>
    <x v="5"/>
    <s v="Deutsche Bank AG"/>
    <x v="0"/>
    <d v="2000-04-10T00:00:00"/>
    <d v="2001-03-14T00:00:00"/>
    <x v="0"/>
    <n v="0"/>
    <n v="0"/>
    <n v="19.5"/>
    <n v="0"/>
    <n v="0"/>
    <m/>
    <n v="-"/>
    <n v="0"/>
    <x v="0"/>
    <n v="0"/>
    <n v="-4562083.3"/>
    <n v="-4562083.3"/>
    <n v="0"/>
    <n v="0"/>
    <n v="-4562083.3"/>
    <n v="-4562083.3"/>
    <n v="0"/>
    <x v="0"/>
    <n v="0"/>
    <n v="915416.66666700004"/>
    <n v="-3646666.6333329999"/>
    <n v="-1745207.6333329999"/>
    <n v="0"/>
    <n v="0"/>
    <n v="0"/>
    <x v="3"/>
    <x v="0"/>
    <x v="4"/>
    <x v="7"/>
    <n v="0"/>
    <n v="0"/>
  </r>
  <r>
    <n v="39"/>
    <n v="134"/>
    <x v="0"/>
    <x v="0"/>
    <s v="At Home Corp. Sub"/>
    <x v="8"/>
    <x v="7"/>
    <x v="3"/>
    <s v="JP Morgan"/>
    <x v="0"/>
    <d v="2000-08-04T00:00:00"/>
    <d v="2004-01-14T00:00:00"/>
    <x v="0"/>
    <n v="4000000"/>
    <n v="-1023.567796"/>
    <n v="6.35"/>
    <n v="803.15139099999999"/>
    <n v="800.95621100000005"/>
    <n v="-1.9864486686683405"/>
    <n v="2033.2648856559877"/>
    <n v="2642.503275"/>
    <x v="0"/>
    <n v="4675.7681606559872"/>
    <n v="-101513.194454"/>
    <n v="-97212.042272999999"/>
    <n v="4301.1521809999977"/>
    <n v="-374.61597965598958"/>
    <n v="-101513.194454"/>
    <n v="-97212.042272999999"/>
    <n v="4301.1521809999977"/>
    <x v="0"/>
    <n v="-16837.690244199999"/>
    <n v="116416.666667"/>
    <n v="19204.624393999999"/>
    <n v="117285.35252899998"/>
    <n v="4301.1521809999977"/>
    <n v="4301.1521809999977"/>
    <n v="4301.1521809999977"/>
    <x v="4"/>
    <x v="0"/>
    <x v="5"/>
    <x v="8"/>
    <n v="13835.097913000005"/>
    <n v="-6.0542769999999564"/>
  </r>
  <r>
    <n v="149"/>
    <n v="208"/>
    <x v="0"/>
    <x v="0"/>
    <s v="AT&amp;T"/>
    <x v="5"/>
    <x v="4"/>
    <x v="3"/>
    <s v="JP Morgan"/>
    <x v="3"/>
    <d v="2000-09-19T00:00:00"/>
    <d v="2005-09-19T00:00:00"/>
    <x v="0"/>
    <n v="-10000000"/>
    <n v="3794.3384489999999"/>
    <n v="0.44"/>
    <n v="113.891194"/>
    <n v="113.262494"/>
    <n v="-0.55214469368786201"/>
    <n v="-2095.0238406711824"/>
    <n v="-1074.1117919999999"/>
    <x v="0"/>
    <n v="-3169.1356326711821"/>
    <n v="269444.61105100001"/>
    <n v="267201.09735300002"/>
    <n v="-2243.5136979999952"/>
    <n v="925.62193467118686"/>
    <n v="269444.61105100001"/>
    <n v="267201.09735300002"/>
    <n v="-2243.5136979999952"/>
    <x v="0"/>
    <n v="21845.903620117497"/>
    <n v="-22122.222222"/>
    <n v="245078.87513100001"/>
    <n v="-111191.69785199995"/>
    <n v="-2243.5136979999952"/>
    <n v="-2243.5136979999952"/>
    <n v="-2243.5136979999952"/>
    <x v="0"/>
    <x v="3"/>
    <x v="1"/>
    <x v="5"/>
    <n v="-15078.009808999952"/>
    <n v="-3.2155379999999951"/>
  </r>
  <r>
    <n v="220"/>
    <n v="337"/>
    <x v="0"/>
    <x v="0"/>
    <s v="AT&amp;T"/>
    <x v="5"/>
    <x v="4"/>
    <x v="3"/>
    <s v="LBIE"/>
    <x v="3"/>
    <d v="2000-10-10T00:00:00"/>
    <d v="2005-10-10T00:00:00"/>
    <x v="0"/>
    <n v="10000000"/>
    <n v="-3843.5686770000002"/>
    <n v="0.49"/>
    <n v="114.421626"/>
    <n v="113.792053"/>
    <n v="-0.55740236180438374"/>
    <n v="2142.4142583171506"/>
    <n v="1106.6142300000001"/>
    <x v="0"/>
    <n v="3249.0284883171507"/>
    <n v="-245372.18382199999"/>
    <n v="-243076.14849200001"/>
    <n v="2296.0353299999842"/>
    <n v="-952.99315831716649"/>
    <n v="-245372.18382199999"/>
    <n v="-243076.14849200001"/>
    <n v="2296.0353299999842"/>
    <x v="0"/>
    <n v="-22129.346657827504"/>
    <n v="12522.222222"/>
    <n v="-230553.92627"/>
    <n v="111698.32243499998"/>
    <n v="2296.0353299999842"/>
    <n v="2296.0353299999842"/>
    <n v="2296.0353299999842"/>
    <x v="1"/>
    <x v="3"/>
    <x v="1"/>
    <x v="5"/>
    <n v="15257.355924000003"/>
    <n v="-3.2256920000000093"/>
  </r>
  <r>
    <n v="1644"/>
    <n v="848"/>
    <x v="0"/>
    <x v="0"/>
    <s v="AT&amp;T"/>
    <x v="5"/>
    <x v="4"/>
    <x v="3"/>
    <s v="CSFB Intl"/>
    <x v="3"/>
    <d v="2001-02-15T00:00:00"/>
    <d v="2002-02-15T00:00:00"/>
    <x v="0"/>
    <n v="20000000"/>
    <n v="-1642.4835760000001"/>
    <n v="0.75"/>
    <n v="79.086118999999997"/>
    <n v="78.105469999999997"/>
    <n v="-0.53662131429321747"/>
    <n v="881.39169525814384"/>
    <n v="1426.778403"/>
    <x v="0"/>
    <n v="2308.1700982581438"/>
    <n v="12597.675496"/>
    <n v="14706.634552"/>
    <n v="2108.9590559999997"/>
    <n v="-199.21104225814406"/>
    <n v="12597.675496"/>
    <n v="14706.634552"/>
    <n v="2108.9590559999997"/>
    <x v="0"/>
    <n v="-9456.5991888200006"/>
    <n v="0"/>
    <n v="14706.634552"/>
    <n v="14706.634552"/>
    <n v="2108.9590559999997"/>
    <n v="2108.9590559999997"/>
    <n v="2108.9590559999997"/>
    <x v="2"/>
    <x v="3"/>
    <x v="1"/>
    <x v="5"/>
    <n v="11589.853804999999"/>
    <n v="-4.6599680000000063"/>
  </r>
  <r>
    <n v="1282"/>
    <n v="443"/>
    <x v="0"/>
    <x v="0"/>
    <s v="Avon Products"/>
    <x v="5"/>
    <x v="1"/>
    <x v="3"/>
    <s v="Portfolio ISIS"/>
    <x v="5"/>
    <d v="2001-01-05T00:00:00"/>
    <d v="2006-01-05T00:00:00"/>
    <x v="0"/>
    <n v="-10000000"/>
    <n v="4068.6065490000001"/>
    <n v="0.6"/>
    <n v="46.278998999999999"/>
    <n v="45.734516999999997"/>
    <n v="-0.55109811116039342"/>
    <n v="-2242.2013842087067"/>
    <n v="-630.10603800000001"/>
    <x v="0"/>
    <n v="-2872.3074222087066"/>
    <n v="-72129.442282999997"/>
    <n v="-74661.086454999997"/>
    <n v="-2531.6441720000003"/>
    <n v="340.66325020870636"/>
    <n v="-72129.442282999997"/>
    <n v="-74661.086454999997"/>
    <n v="-2531.6441720000003"/>
    <x v="0"/>
    <n v="23425.002205867499"/>
    <n v="0"/>
    <n v="-74661.086454999997"/>
    <n v="-59462.192589999999"/>
    <n v="-2531.6441720000003"/>
    <n v="-2531.6441720000003"/>
    <n v="-2531.6441720000003"/>
    <x v="1"/>
    <x v="3"/>
    <x v="1"/>
    <x v="5"/>
    <n v="-11322.115747999997"/>
    <n v="-2.4508710000000065"/>
  </r>
  <r>
    <n v="1483"/>
    <n v="534"/>
    <x v="0"/>
    <x v="1"/>
    <s v="Avon Products"/>
    <x v="5"/>
    <x v="1"/>
    <x v="3"/>
    <s v="Portfolio ISIS"/>
    <x v="1"/>
    <d v="2001-01-05T00:00:00"/>
    <d v="2006-01-05T00:00:00"/>
    <x v="0"/>
    <n v="10000000"/>
    <n v="-4068.6065490000001"/>
    <n v="0.6"/>
    <n v="46.278998999999999"/>
    <n v="45.734516999999997"/>
    <n v="-0.55109811116039342"/>
    <n v="2242.2013842087067"/>
    <n v="630.10603800000001"/>
    <x v="0"/>
    <n v="2872.3074222087066"/>
    <n v="72129.442282999997"/>
    <n v="74661.086454999997"/>
    <n v="2531.6441720000003"/>
    <n v="-340.66325020870636"/>
    <n v="72129.442282999997"/>
    <n v="74661.086454999997"/>
    <n v="2531.6441720000003"/>
    <x v="0"/>
    <n v="-23425.002205867499"/>
    <n v="0"/>
    <n v="74661.086454999997"/>
    <n v="59462.192589999999"/>
    <n v="2531.6441720000003"/>
    <n v="2531.6441720000003"/>
    <n v="2531.6441720000003"/>
    <x v="1"/>
    <x v="3"/>
    <x v="1"/>
    <x v="5"/>
    <n v="11322.115747999997"/>
    <n v="-2.4508710000000065"/>
  </r>
  <r>
    <n v="274"/>
    <n v="411"/>
    <x v="0"/>
    <x v="0"/>
    <s v="Bae Systems Plc"/>
    <x v="5"/>
    <x v="8"/>
    <x v="6"/>
    <s v="Royal BOC"/>
    <x v="2"/>
    <d v="2000-12-05T00:00:00"/>
    <d v="2005-12-05T00:00:00"/>
    <x v="0"/>
    <n v="-15000000"/>
    <n v="5974.8675800000001"/>
    <n v="0.46"/>
    <n v="35.859721999999998"/>
    <n v="35.339247"/>
    <n v="-0.54391992770417352"/>
    <n v="-3249.8495421556104"/>
    <n v="-946.37845800000014"/>
    <x v="0"/>
    <n v="-4196.2280001556101"/>
    <n v="-68651.187858000005"/>
    <n v="-72165.812191000005"/>
    <n v="-3514.6243329999998"/>
    <n v="681.60366715561031"/>
    <n v="-68651.187858000005"/>
    <n v="-72165.812191000005"/>
    <n v="-3514.6243329999998"/>
    <x v="0"/>
    <n v="34400.300091850004"/>
    <n v="-17250"/>
    <n v="-89415.812191000005"/>
    <n v="-79671.093023000009"/>
    <n v="-3514.6243329999998"/>
    <n v="-3514.6243329999998"/>
    <n v="-3514.6243329999998"/>
    <x v="1"/>
    <x v="3"/>
    <x v="1"/>
    <x v="5"/>
    <n v="-34776.281392000004"/>
    <n v="-5.3625240000000005"/>
  </r>
  <r>
    <n v="1283"/>
    <n v="444"/>
    <x v="0"/>
    <x v="0"/>
    <s v="Bae Systems Plc"/>
    <x v="5"/>
    <x v="8"/>
    <x v="6"/>
    <s v="Portfolio ISIS"/>
    <x v="2"/>
    <d v="2001-01-05T00:00:00"/>
    <d v="2006-01-05T00:00:00"/>
    <x v="0"/>
    <n v="-10000000"/>
    <n v="4029.1408970000002"/>
    <n v="0.34"/>
    <n v="36.629640000000002"/>
    <n v="36.10877"/>
    <n v="-0.54732664325219504"/>
    <n v="-2205.2561623451484"/>
    <n v="-617.89978199999996"/>
    <x v="0"/>
    <n v="-2823.1559443451483"/>
    <n v="2771.3175550000001"/>
    <n v="491.952518"/>
    <n v="-2279.365037"/>
    <n v="543.7909073451483"/>
    <n v="2771.3175550000001"/>
    <n v="491.952518"/>
    <n v="-2279.365037"/>
    <x v="0"/>
    <n v="23197.778714477499"/>
    <n v="0"/>
    <n v="491.952518"/>
    <n v="-48631.273322000001"/>
    <n v="-2279.365037"/>
    <n v="-2279.365037"/>
    <n v="-2279.365037"/>
    <x v="1"/>
    <x v="3"/>
    <x v="1"/>
    <x v="5"/>
    <n v="-22820.806306000002"/>
    <n v="-5.194353999999997"/>
  </r>
  <r>
    <n v="1484"/>
    <n v="535"/>
    <x v="0"/>
    <x v="1"/>
    <s v="Bae Systems Plc"/>
    <x v="5"/>
    <x v="8"/>
    <x v="6"/>
    <s v="Portfolio ISIS"/>
    <x v="1"/>
    <d v="2001-01-05T00:00:00"/>
    <d v="2006-01-05T00:00:00"/>
    <x v="0"/>
    <n v="10000000"/>
    <n v="-4029.1408970000002"/>
    <n v="0.34"/>
    <n v="36.629640000000002"/>
    <n v="36.10877"/>
    <n v="-0.54732664325219504"/>
    <n v="2205.2561623451484"/>
    <n v="617.89978199999996"/>
    <x v="0"/>
    <n v="2823.1559443451483"/>
    <n v="-2771.3175550000001"/>
    <n v="-491.952518"/>
    <n v="2279.365037"/>
    <n v="-543.7909073451483"/>
    <n v="-2771.3175550000001"/>
    <n v="-491.952518"/>
    <n v="2279.365037"/>
    <x v="0"/>
    <n v="-23197.778714477499"/>
    <n v="0"/>
    <n v="-491.952518"/>
    <n v="48631.273322000001"/>
    <n v="2279.365037"/>
    <n v="2279.365037"/>
    <n v="2279.365037"/>
    <x v="1"/>
    <x v="3"/>
    <x v="1"/>
    <x v="5"/>
    <n v="22820.806306000002"/>
    <n v="-5.194353999999997"/>
  </r>
  <r>
    <n v="1609"/>
    <n v="663"/>
    <x v="0"/>
    <x v="0"/>
    <s v="Bae Systems Plc"/>
    <x v="5"/>
    <x v="8"/>
    <x v="6"/>
    <s v="Morgan Stanley CP"/>
    <x v="2"/>
    <d v="2001-01-17T00:00:00"/>
    <d v="2006-01-17T00:00:00"/>
    <x v="0"/>
    <n v="10000000"/>
    <n v="-4093.278323"/>
    <n v="0.625"/>
    <n v="36.931289"/>
    <n v="36.410380000000004"/>
    <n v="-0.54720412473644908"/>
    <n v="2239.8587820398952"/>
    <n v="682.44784500000003"/>
    <x v="0"/>
    <n v="2922.3066270398954"/>
    <n v="121525.042503"/>
    <n v="124056.631171"/>
    <n v="2531.5886679999967"/>
    <n v="-390.71795903989869"/>
    <n v="121525.042503"/>
    <n v="124056.631171"/>
    <n v="2531.5886679999967"/>
    <x v="0"/>
    <n v="-23567.049944672501"/>
    <n v="0"/>
    <n v="124056.631171"/>
    <n v="124056.631171"/>
    <n v="2531.5886679999967"/>
    <n v="2531.5886679999967"/>
    <n v="2531.5886679999967"/>
    <x v="1"/>
    <x v="3"/>
    <x v="1"/>
    <x v="5"/>
    <n v="22707.327556000004"/>
    <n v="-5.1276519999999977"/>
  </r>
  <r>
    <n v="1636"/>
    <n v="840"/>
    <x v="0"/>
    <x v="0"/>
    <s v="Bae Systems Plc"/>
    <x v="5"/>
    <x v="8"/>
    <x v="6"/>
    <s v="Goldman Sachs"/>
    <x v="2"/>
    <d v="2001-02-09T00:00:00"/>
    <d v="2006-02-09T00:00:00"/>
    <x v="0"/>
    <n v="-10000000"/>
    <n v="4143.5595110000004"/>
    <n v="0.65"/>
    <n v="37.486888"/>
    <n v="36.965757000000004"/>
    <n v="-0.55078640359667286"/>
    <n v="-2282.2162411524787"/>
    <n v="-663.608655"/>
    <x v="0"/>
    <n v="-2945.8248961524787"/>
    <n v="-127432.171134"/>
    <n v="-130012.818247"/>
    <n v="-2580.6471129999991"/>
    <n v="365.17778315247961"/>
    <n v="-127432.171134"/>
    <n v="-130012.818247"/>
    <n v="-2580.6471129999991"/>
    <x v="0"/>
    <n v="23856.543884582501"/>
    <n v="0"/>
    <n v="-130012.818247"/>
    <n v="-130012.818247"/>
    <n v="-2580.6471129999991"/>
    <n v="-2580.6471129999991"/>
    <n v="-2580.6471129999991"/>
    <x v="1"/>
    <x v="3"/>
    <x v="1"/>
    <x v="5"/>
    <n v="-22431.643628999998"/>
    <n v="-5.0054009999999991"/>
  </r>
  <r>
    <n v="262"/>
    <n v="377"/>
    <x v="0"/>
    <x v="0"/>
    <s v="Banco Bilbao"/>
    <x v="2"/>
    <x v="2"/>
    <x v="7"/>
    <s v="CSFB Intl"/>
    <x v="4"/>
    <d v="2000-11-08T00:00:00"/>
    <d v="2005-11-08T00:00:00"/>
    <x v="1"/>
    <n v="-10000000"/>
    <n v="3990.9019929999999"/>
    <n v="0.19500000000000001"/>
    <n v="19.519231999999999"/>
    <n v="19.494727999999999"/>
    <n v="-5.1027306198566779E-3"/>
    <n v="-20.364497800528142"/>
    <n v="-195.22026599999998"/>
    <x v="0"/>
    <n v="-215.58476380052812"/>
    <n v="-2843.4748359999999"/>
    <n v="-3000.3144040000002"/>
    <n v="-156.83956800000033"/>
    <n v="58.745195800527796"/>
    <n v="-2507.944805352"/>
    <n v="-2632.7758895100001"/>
    <n v="-124.83108415800007"/>
    <x v="0"/>
    <n v="11817.060801272999"/>
    <n v="-4372.875"/>
    <n v="-7005.6508895099996"/>
    <n v="-23527.289901063996"/>
    <n v="-102.40608415799943"/>
    <n v="-102.40608415799943"/>
    <n v="-124.83108415800007"/>
    <x v="1"/>
    <x v="2"/>
    <x v="1"/>
    <x v="2"/>
    <n v="-8308.6390311754003"/>
    <m/>
  </r>
  <r>
    <n v="263"/>
    <n v="378"/>
    <x v="0"/>
    <x v="0"/>
    <s v="Banco Bilbao"/>
    <x v="2"/>
    <x v="2"/>
    <x v="7"/>
    <s v="CSFB Intl"/>
    <x v="4"/>
    <d v="2000-11-10T00:00:00"/>
    <d v="2005-11-10T00:00:00"/>
    <x v="1"/>
    <n v="-10000000"/>
    <n v="4003.5646409999999"/>
    <n v="0.25"/>
    <n v="19.524324"/>
    <n v="19.499853000000002"/>
    <n v="-5.1002160598915998E-3"/>
    <n v="-20.419044678842347"/>
    <n v="-204.836457"/>
    <x v="0"/>
    <n v="-225.25550167884234"/>
    <n v="-26269.736161000001"/>
    <n v="-26447.918012999999"/>
    <n v="-178.18185199999789"/>
    <n v="47.073649678844447"/>
    <n v="-23169.907294002001"/>
    <n v="-23208.048056407497"/>
    <n v="-38.140762405495479"/>
    <x v="0"/>
    <n v="11854.554902000998"/>
    <n v="-5728.125"/>
    <n v="-28936.173056407497"/>
    <n v="-24473.595174883263"/>
    <n v="-8.7657624054954795"/>
    <n v="-8.7657624054954795"/>
    <n v="-38.140762405495479"/>
    <x v="1"/>
    <x v="2"/>
    <x v="1"/>
    <x v="2"/>
    <n v="-8038.5390816542968"/>
    <n v="-2.1580749999999966"/>
  </r>
  <r>
    <n v="264"/>
    <n v="379"/>
    <x v="0"/>
    <x v="0"/>
    <s v="Banco Bilbao"/>
    <x v="2"/>
    <x v="2"/>
    <x v="7"/>
    <s v="Bank of Austria AG"/>
    <x v="4"/>
    <d v="2000-11-14T00:00:00"/>
    <d v="2005-11-14T00:00:00"/>
    <x v="0"/>
    <n v="-20000000"/>
    <n v="7838.8929889999999"/>
    <n v="0.22"/>
    <n v="19.515581000000001"/>
    <n v="19.491816"/>
    <n v="-1.3020575787210662E-2"/>
    <n v="-102.06690025110882"/>
    <n v="-398.25667200000004"/>
    <x v="0"/>
    <n v="-500.32357225110889"/>
    <n v="-26285.021597999999"/>
    <n v="-26625.958106999999"/>
    <n v="-340.93650899999921"/>
    <n v="159.38706325110968"/>
    <n v="-26285.021597999999"/>
    <n v="-26625.958106999999"/>
    <n v="-340.93650899999921"/>
    <x v="0"/>
    <n v="23210.962140428997"/>
    <n v="-11244.444444000001"/>
    <n v="-37870.402550999999"/>
    <n v="-54063.045339999997"/>
    <n v="-340.93650899999921"/>
    <n v="-340.93650899999921"/>
    <n v="-340.93650899999921"/>
    <x v="1"/>
    <x v="2"/>
    <x v="1"/>
    <x v="2"/>
    <n v="-18762.766367999997"/>
    <n v="-2.1633290000000009"/>
  </r>
  <r>
    <n v="1065"/>
    <n v="429"/>
    <x v="0"/>
    <x v="0"/>
    <s v="Banco Bilbao"/>
    <x v="2"/>
    <x v="2"/>
    <x v="7"/>
    <s v="CSFB Intl"/>
    <x v="4"/>
    <d v="2000-12-18T00:00:00"/>
    <d v="2005-12-19T00:00:00"/>
    <x v="1"/>
    <n v="-5000000"/>
    <n v="2047.1065819999999"/>
    <n v="0.3"/>
    <n v="19.626031999999999"/>
    <n v="19.601917"/>
    <n v="-5.2218161893415249E-3"/>
    <n v="-10.689614291195193"/>
    <n v="-107.52470099999999"/>
    <x v="0"/>
    <n v="-118.21431529119519"/>
    <n v="-22664.336552000001"/>
    <n v="-22763.691423"/>
    <n v="-99.354870999999548"/>
    <n v="18.859444291195643"/>
    <n v="-19989.944838864001"/>
    <n v="-19975.139223682498"/>
    <n v="14.805615181503526"/>
    <x v="0"/>
    <n v="6061.4825893019997"/>
    <n v="-3327.1875"/>
    <n v="-23302.326723682498"/>
    <n v="-12908.408630413009"/>
    <n v="31.868115181503526"/>
    <n v="31.868115181503526"/>
    <n v="14.805615181503526"/>
    <x v="1"/>
    <x v="2"/>
    <x v="1"/>
    <x v="2"/>
    <n v="-3988.5653341864963"/>
    <n v="-2.1566839999999985"/>
  </r>
  <r>
    <n v="21"/>
    <n v="110"/>
    <x v="0"/>
    <x v="0"/>
    <s v="Bank of America"/>
    <x v="6"/>
    <x v="2"/>
    <x v="3"/>
    <s v="JP Morgan"/>
    <x v="4"/>
    <d v="2000-07-31T00:00:00"/>
    <d v="2005-08-01T00:00:00"/>
    <x v="0"/>
    <n v="-20000000"/>
    <n v="7411.9772080000002"/>
    <n v="0.28999999999999998"/>
    <n v="41.435910999999997"/>
    <n v="41.373711999999998"/>
    <n v="-3.8694790531203227E-2"/>
    <n v="-286.80490548561255"/>
    <n v="-958.00453499999992"/>
    <x v="0"/>
    <n v="-1244.8094404856124"/>
    <n v="86099.645638999995"/>
    <n v="85542.470654999997"/>
    <n v="-557.17498399999749"/>
    <n v="687.63445648561492"/>
    <n v="86099.645638999995"/>
    <n v="85542.470654999997"/>
    <n v="-557.17498399999749"/>
    <x v="0"/>
    <n v="30481.7562679"/>
    <n v="-29644.444444000001"/>
    <n v="55898.026210999997"/>
    <n v="-193366.09649900004"/>
    <n v="-557.17498399999749"/>
    <n v="-557.17498399999749"/>
    <n v="-557.17498399999749"/>
    <x v="0"/>
    <x v="4"/>
    <x v="1"/>
    <x v="6"/>
    <n v="-47295.866925000002"/>
    <n v="-5.8606079999999992"/>
  </r>
  <r>
    <n v="30"/>
    <n v="125"/>
    <x v="0"/>
    <x v="0"/>
    <s v="Bank of America"/>
    <x v="6"/>
    <x v="2"/>
    <x v="3"/>
    <s v="Bear Stearns"/>
    <x v="4"/>
    <d v="2000-07-07T00:00:00"/>
    <d v="2005-04-19T00:00:00"/>
    <x v="0"/>
    <n v="5000000"/>
    <n v="-1746.7661939999998"/>
    <n v="0.32"/>
    <n v="40.026043999999999"/>
    <n v="39.960500000000003"/>
    <n v="-3.597589441933112E-2"/>
    <n v="62.841476170600856"/>
    <n v="232.68301499999998"/>
    <x v="0"/>
    <n v="295.52449117060087"/>
    <n v="-11325.651443000001"/>
    <n v="-11172.400438999999"/>
    <n v="153.25100400000156"/>
    <n v="-142.27348717059931"/>
    <n v="-11325.651443000001"/>
    <n v="-11172.400438999999"/>
    <n v="153.25100400000156"/>
    <x v="0"/>
    <n v="-7183.5759728249996"/>
    <n v="8711.1111110000002"/>
    <n v="-2461.2893279999989"/>
    <n v="45995.324647000001"/>
    <n v="153.25100400000156"/>
    <n v="153.25100400000156"/>
    <n v="153.25100400000156"/>
    <x v="0"/>
    <x v="4"/>
    <x v="1"/>
    <x v="6"/>
    <n v="11163.140377000002"/>
    <n v="-5.8613199999999992"/>
  </r>
  <r>
    <n v="259"/>
    <n v="373"/>
    <x v="0"/>
    <x v="0"/>
    <s v="Bank of America"/>
    <x v="6"/>
    <x v="2"/>
    <x v="3"/>
    <s v="LBIE"/>
    <x v="4"/>
    <d v="2000-11-03T00:00:00"/>
    <d v="2005-11-03T00:00:00"/>
    <x v="0"/>
    <n v="15000000"/>
    <n v="-5860.7835230000001"/>
    <n v="0.35499999999999998"/>
    <n v="42.711468000000004"/>
    <n v="42.650399999999998"/>
    <n v="-4.6237222634369662E-2"/>
    <n v="270.98635256479639"/>
    <n v="752.57471099999998"/>
    <x v="0"/>
    <n v="1023.5610635647963"/>
    <n v="-35488.353708000002"/>
    <n v="-35011.881189"/>
    <n v="476.47251900000265"/>
    <n v="-547.08854456479366"/>
    <n v="-35488.353708000002"/>
    <n v="-35011.881189"/>
    <n v="476.47251900000265"/>
    <x v="0"/>
    <n v="-24102.472238337501"/>
    <n v="13904.166667"/>
    <n v="-21107.714522000002"/>
    <n v="153553.96809800001"/>
    <n v="476.47251900000265"/>
    <n v="476.47251900000265"/>
    <n v="476.47251900000265"/>
    <x v="1"/>
    <x v="4"/>
    <x v="1"/>
    <x v="6"/>
    <n v="37289.675456999998"/>
    <n v="-5.8619600000000034"/>
  </r>
  <r>
    <n v="1581"/>
    <n v="635"/>
    <x v="0"/>
    <x v="0"/>
    <s v="Bank of America"/>
    <x v="6"/>
    <x v="2"/>
    <x v="3"/>
    <s v="Portfolio ISIS"/>
    <x v="4"/>
    <d v="2001-01-05T00:00:00"/>
    <d v="2006-01-05T00:00:00"/>
    <x v="0"/>
    <n v="-10000000"/>
    <n v="4079.0510899999999"/>
    <n v="0.64"/>
    <n v="43.560110000000002"/>
    <n v="43.499215999999997"/>
    <n v="-5.1681649590254647E-2"/>
    <n v="-210.81208909412626"/>
    <n v="-585.10187700000006"/>
    <x v="0"/>
    <n v="-795.91396609412629"/>
    <n v="-101272.249495"/>
    <n v="-101808.657332"/>
    <n v="-536.40783700000611"/>
    <n v="259.50612909412018"/>
    <n v="-101272.249495"/>
    <n v="-101808.657332"/>
    <n v="-536.40783700000611"/>
    <x v="0"/>
    <n v="16775.097607625001"/>
    <n v="0"/>
    <n v="-101808.657332"/>
    <n v="-110243.858718"/>
    <n v="-536.40783700000611"/>
    <n v="-536.40783700000611"/>
    <n v="-536.40783700000611"/>
    <x v="1"/>
    <x v="4"/>
    <x v="1"/>
    <x v="6"/>
    <n v="-25744.827065000005"/>
    <n v="-5.863978000000003"/>
  </r>
  <r>
    <n v="1582"/>
    <n v="636"/>
    <x v="0"/>
    <x v="1"/>
    <s v="Bank of America"/>
    <x v="6"/>
    <x v="2"/>
    <x v="3"/>
    <s v="Portfolio ISIS"/>
    <x v="1"/>
    <d v="2001-01-05T00:00:00"/>
    <d v="2006-01-05T00:00:00"/>
    <x v="0"/>
    <n v="10000000"/>
    <n v="-4079.0510899999999"/>
    <n v="0.64"/>
    <n v="43.560110000000002"/>
    <n v="43.499215999999997"/>
    <n v="-5.1681649590254647E-2"/>
    <n v="210.81208909412626"/>
    <n v="585.10187700000006"/>
    <x v="0"/>
    <n v="795.91396609412629"/>
    <n v="101272.249495"/>
    <n v="101808.657332"/>
    <n v="536.40783700000611"/>
    <n v="-259.50612909412018"/>
    <n v="101272.249495"/>
    <n v="101808.657332"/>
    <n v="536.40783700000611"/>
    <x v="0"/>
    <n v="-16775.097607625001"/>
    <n v="0"/>
    <n v="101808.657332"/>
    <n v="110243.858718"/>
    <n v="536.40783700000611"/>
    <n v="536.40783700000611"/>
    <n v="536.40783700000611"/>
    <x v="1"/>
    <x v="4"/>
    <x v="1"/>
    <x v="6"/>
    <n v="25744.827065000005"/>
    <n v="-5.863978000000003"/>
  </r>
  <r>
    <n v="1284"/>
    <n v="445"/>
    <x v="0"/>
    <x v="0"/>
    <s v="Basf Ag"/>
    <x v="2"/>
    <x v="0"/>
    <x v="8"/>
    <s v="Portfolio ISIS"/>
    <x v="6"/>
    <d v="2001-01-05T00:00:00"/>
    <d v="2006-01-05T00:00:00"/>
    <x v="0"/>
    <n v="-10000000"/>
    <n v="4030.9309090000002"/>
    <n v="0.25"/>
    <n v="24.545114000000002"/>
    <n v="24.309092"/>
    <n v="-0.24580289242701114"/>
    <n v="-990.81447660564129"/>
    <n v="-370.87888499999997"/>
    <x v="0"/>
    <n v="-1361.6933616056413"/>
    <n v="-8025.3377780000001"/>
    <n v="-9095.0813390000003"/>
    <n v="-1069.7435610000002"/>
    <n v="291.94980060564103"/>
    <n v="-8025.3377780000001"/>
    <n v="-9095.0813390000003"/>
    <n v="-1069.7435610000002"/>
    <x v="0"/>
    <n v="11935.586421549"/>
    <n v="0"/>
    <n v="-9095.0813390000003"/>
    <n v="-9908.6073250000009"/>
    <n v="-1069.7435610000002"/>
    <n v="-1069.7435610000002"/>
    <n v="-1069.7435610000002"/>
    <x v="1"/>
    <x v="2"/>
    <x v="1"/>
    <x v="2"/>
    <n v="-9775.3657170000006"/>
    <n v="-2.1751819999999995"/>
  </r>
  <r>
    <n v="1485"/>
    <n v="536"/>
    <x v="0"/>
    <x v="1"/>
    <s v="Basf Ag"/>
    <x v="2"/>
    <x v="0"/>
    <x v="8"/>
    <s v="Portfolio ISIS"/>
    <x v="1"/>
    <d v="2001-01-05T00:00:00"/>
    <d v="2006-01-05T00:00:00"/>
    <x v="0"/>
    <n v="10000000"/>
    <n v="-4030.9309090000002"/>
    <n v="0.25"/>
    <n v="24.545114000000002"/>
    <n v="24.309092"/>
    <n v="-0.24580289242701114"/>
    <n v="990.81447660564129"/>
    <n v="370.87888499999997"/>
    <x v="0"/>
    <n v="1361.6933616056413"/>
    <n v="8025.3377780000001"/>
    <n v="9095.0813390000003"/>
    <n v="1069.7435610000002"/>
    <n v="-291.94980060564103"/>
    <n v="8025.3377780000001"/>
    <n v="9095.0813390000003"/>
    <n v="1069.7435610000002"/>
    <x v="0"/>
    <n v="-11935.586421549"/>
    <n v="0"/>
    <n v="9095.0813390000003"/>
    <n v="9908.6073250000009"/>
    <n v="1069.7435610000002"/>
    <n v="1069.7435610000002"/>
    <n v="1069.7435610000002"/>
    <x v="1"/>
    <x v="2"/>
    <x v="1"/>
    <x v="2"/>
    <n v="9775.3657170000006"/>
    <n v="-2.1751819999999995"/>
  </r>
  <r>
    <n v="402"/>
    <n v="416"/>
    <x v="0"/>
    <x v="0"/>
    <s v="Basket - 1st"/>
    <x v="2"/>
    <x v="1"/>
    <x v="3"/>
    <s v="JP Morgan"/>
    <x v="1"/>
    <d v="2000-09-25T00:00:00"/>
    <d v="2005-09-25T00:00:00"/>
    <x v="0"/>
    <n v="-15000000"/>
    <n v="5764.3708809999998"/>
    <n v="0.74"/>
    <n v="143.400226"/>
    <n v="143.205027"/>
    <n v="-6.9230115008550183E-2"/>
    <n v="-399.06805904356776"/>
    <n v="-1719.6746370000001"/>
    <x v="0"/>
    <n v="-2118.7426960435678"/>
    <n v="395941.54226000002"/>
    <n v="394945.11902899999"/>
    <n v="-996.4232310000225"/>
    <n v="1122.3194650435453"/>
    <n v="395941.54226000002"/>
    <n v="394945.11902899999"/>
    <n v="-996.4232310000225"/>
    <x v="0"/>
    <n v="17068.302178640999"/>
    <n v="-56116.666666999998"/>
    <n v="338828.45236200001"/>
    <n v="-170235.97383699997"/>
    <n v="-996.4232310000225"/>
    <n v="-996.4232310000225"/>
    <n v="-996.4232310000225"/>
    <x v="0"/>
    <x v="2"/>
    <x v="1"/>
    <x v="2"/>
    <n v="25200.928278999985"/>
    <n v="5.0336969999999894"/>
  </r>
  <r>
    <n v="1749"/>
    <n v="955"/>
    <x v="0"/>
    <x v="6"/>
    <s v="Basket Five- 16 Jap"/>
    <x v="9"/>
    <x v="5"/>
    <x v="9"/>
    <s v="Toronto Dominion"/>
    <x v="1"/>
    <d v="2001-04-04T00:00:00"/>
    <d v="2004-09-09T00:00:00"/>
    <x v="0"/>
    <n v="-40000000"/>
    <n v="12280.152892"/>
    <n v="1.6"/>
    <n v="240.76559700000001"/>
    <n v="240.201785"/>
    <n v="-6.0136138741006082E-2"/>
    <n v="-738.48097807407908"/>
    <n v="-10584.627462"/>
    <x v="0"/>
    <n v="-11323.10844007408"/>
    <n v="966436.67243899999"/>
    <n v="961203.36576299998"/>
    <n v="-5233.3066760000074"/>
    <n v="6089.8017640740727"/>
    <n v="966436.67243899999"/>
    <n v="961203.36576299998"/>
    <n v="-5233.3066760000074"/>
    <x v="0"/>
    <m/>
    <n v="0"/>
    <n v="961203.36576299998"/>
    <n v="961203.36576299998"/>
    <n v="961203.36576299998"/>
    <n v="-5233.3066760000074"/>
    <n v="-5233.3066760000074"/>
    <x v="4"/>
    <x v="0"/>
    <x v="1"/>
    <x v="9"/>
    <n v="961203.36576299998"/>
    <n v="240.201785"/>
  </r>
  <r>
    <n v="1726"/>
    <n v="936"/>
    <x v="0"/>
    <x v="6"/>
    <s v="Basket Four-telco 8"/>
    <x v="9"/>
    <x v="4"/>
    <x v="6"/>
    <s v="Paribas London"/>
    <x v="7"/>
    <d v="2001-03-28T00:00:00"/>
    <d v="2006-06-30T00:00:00"/>
    <x v="1"/>
    <n v="-30000000"/>
    <n v="15308.120857"/>
    <n v="6.55"/>
    <n v="707.74776699999995"/>
    <n v="704.61610199999996"/>
    <n v="-1.5862562341592281"/>
    <n v="-24282.602142679156"/>
    <n v="-18656.467457999999"/>
    <x v="0"/>
    <n v="-42939.069600679155"/>
    <n v="557584.14477300004"/>
    <n v="517989.292273"/>
    <n v="-39594.852500000037"/>
    <n v="3344.2171006791177"/>
    <n v="491789.21568978601"/>
    <n v="454535.60396955744"/>
    <n v="-37253.611720228568"/>
    <x v="0"/>
    <m/>
    <n v="0"/>
    <n v="454535.60396955744"/>
    <n v="454535.60396955744"/>
    <n v="-37253.611720228568"/>
    <n v="-37253.611720228568"/>
    <n v="-37253.611720228568"/>
    <x v="1"/>
    <x v="0"/>
    <x v="1"/>
    <x v="9"/>
    <n v="454535.60396955744"/>
    <n v="704.61610199999996"/>
  </r>
  <r>
    <n v="419"/>
    <n v="420"/>
    <x v="1"/>
    <x v="5"/>
    <s v="Basket One - AvgP"/>
    <x v="2"/>
    <x v="1"/>
    <x v="3"/>
    <s v="Continental Ins"/>
    <x v="1"/>
    <d v="2000-09-15T00:00:00"/>
    <d v="2005-09-15T00:00:00"/>
    <x v="0"/>
    <n v="60000000"/>
    <n v="-22751.101314"/>
    <n v="0.22500000000000001"/>
    <n v="38.189974999999997"/>
    <n v="38.210254999999997"/>
    <n v="7.6611233409559373E-2"/>
    <n v="-1742.989933091387"/>
    <n v="2357.181771"/>
    <x v="0"/>
    <n v="614.19183790861302"/>
    <n v="-365578.01607900002"/>
    <n v="-366116.44485500001"/>
    <n v="-538.4287759999861"/>
    <n v="-1152.6206139085991"/>
    <n v="-365578.01607900002"/>
    <n v="-366116.44485500001"/>
    <n v="-538.4287759999861"/>
    <x v="0"/>
    <n v="-67366.010990754003"/>
    <n v="67875"/>
    <n v="-298241.44485500001"/>
    <n v="267008.70964599994"/>
    <n v="-538.4287759999861"/>
    <n v="-538.4287759999861"/>
    <n v="-538.4287759999861"/>
    <x v="0"/>
    <x v="2"/>
    <x v="1"/>
    <x v="2"/>
    <n v="-33897.914310000022"/>
    <n v="1.6521219999999985"/>
  </r>
  <r>
    <n v="1592"/>
    <n v="646"/>
    <x v="1"/>
    <x v="7"/>
    <s v="Basket One - AvgP"/>
    <x v="2"/>
    <x v="1"/>
    <x v="3"/>
    <s v="EnronCredit.com"/>
    <x v="1"/>
    <d v="2000-09-15T00:00:00"/>
    <d v="2005-09-15T00:00:00"/>
    <x v="0"/>
    <n v="-60000000"/>
    <n v="22751.101314"/>
    <n v="0.22500000000000001"/>
    <n v="38.189974999999997"/>
    <n v="38.210254999999997"/>
    <n v="7.6611233409559373E-2"/>
    <n v="1742.989933091387"/>
    <n v="-2357.181771"/>
    <x v="0"/>
    <n v="-614.19183790861302"/>
    <n v="365578.01607900002"/>
    <n v="366116.44485500001"/>
    <n v="538.4287759999861"/>
    <n v="1152.6206139085991"/>
    <n v="365578.01607900002"/>
    <n v="366116.44485500001"/>
    <n v="538.4287759999861"/>
    <x v="0"/>
    <n v="67366.010990754003"/>
    <n v="-67875"/>
    <n v="298241.44485500001"/>
    <n v="-267008.70964599994"/>
    <n v="538.4287759999861"/>
    <n v="538.4287759999861"/>
    <n v="538.4287759999861"/>
    <x v="0"/>
    <x v="2"/>
    <x v="1"/>
    <x v="2"/>
    <n v="33897.914310000022"/>
    <n v="1.6521219999999985"/>
  </r>
  <r>
    <n v="1593"/>
    <n v="647"/>
    <x v="0"/>
    <x v="8"/>
    <s v="Basket One - AvgP"/>
    <x v="2"/>
    <x v="1"/>
    <x v="3"/>
    <s v="Enron North America"/>
    <x v="1"/>
    <d v="2000-09-15T00:00:00"/>
    <d v="2005-09-15T00:00:00"/>
    <x v="0"/>
    <n v="60000000"/>
    <n v="-22751.101314"/>
    <n v="0.22500000000000001"/>
    <n v="38.189974999999997"/>
    <n v="38.210254999999997"/>
    <n v="7.6611233409559373E-2"/>
    <n v="-1742.989933091387"/>
    <n v="2357.181771"/>
    <x v="0"/>
    <n v="614.19183790861302"/>
    <n v="-365578.01607900002"/>
    <n v="-366116.44485500001"/>
    <n v="-538.4287759999861"/>
    <n v="-1152.6206139085991"/>
    <n v="-365578.01607900002"/>
    <n v="-366116.44485500001"/>
    <n v="-538.4287759999861"/>
    <x v="0"/>
    <n v="-67366.010990754003"/>
    <n v="67875"/>
    <n v="-298241.44485500001"/>
    <n v="267008.70964599994"/>
    <n v="-538.4287759999861"/>
    <n v="-538.4287759999861"/>
    <n v="-538.4287759999861"/>
    <x v="0"/>
    <x v="2"/>
    <x v="1"/>
    <x v="2"/>
    <n v="-33897.914310000022"/>
    <n v="1.6521219999999985"/>
  </r>
  <r>
    <n v="1646"/>
    <n v="849"/>
    <x v="0"/>
    <x v="0"/>
    <s v="Basket Three- Jap 4"/>
    <x v="1"/>
    <x v="2"/>
    <x v="9"/>
    <s v="Toronto Dominion"/>
    <x v="1"/>
    <d v="2001-02-19T00:00:00"/>
    <d v="2004-09-13T00:00:00"/>
    <x v="0"/>
    <n v="-18000000"/>
    <n v="5519.0691000000006"/>
    <n v="2.5499999999999998"/>
    <n v="355.07301999999999"/>
    <n v="354.39515499999999"/>
    <n v="-0.16182125594832242"/>
    <n v="-893.10269342757761"/>
    <n v="-5010.3992880000005"/>
    <x v="0"/>
    <n v="-5903.5019814275784"/>
    <n v="506404.79727500002"/>
    <n v="501907.05376799998"/>
    <n v="-4497.7435070000356"/>
    <n v="1405.7584744275428"/>
    <n v="506404.79727500002"/>
    <n v="501907.05376799998"/>
    <n v="-4497.7435070000356"/>
    <x v="0"/>
    <n v="39947.022145800009"/>
    <n v="-28050"/>
    <n v="473857.05376799998"/>
    <n v="473857.05376799998"/>
    <n v="-4497.7435070000356"/>
    <n v="-4497.7435070000356"/>
    <n v="-4497.7435070000356"/>
    <x v="4"/>
    <x v="1"/>
    <x v="1"/>
    <x v="1"/>
    <n v="-93853.405033000046"/>
    <n v="-15.285478000000012"/>
  </r>
  <r>
    <n v="1639"/>
    <n v="843"/>
    <x v="0"/>
    <x v="0"/>
    <s v="Basket Two- Jap"/>
    <x v="1"/>
    <x v="2"/>
    <x v="9"/>
    <s v="Toronto Dominion"/>
    <x v="1"/>
    <d v="2001-02-09T00:00:00"/>
    <d v="2004-08-23T00:00:00"/>
    <x v="0"/>
    <n v="-23000000"/>
    <n v="6926.1631790000001"/>
    <n v="2"/>
    <n v="268.30162300000001"/>
    <n v="267.81603699999999"/>
    <n v="-0.11852880198668032"/>
    <n v="-820.94982397112733"/>
    <n v="-5343.4040159999995"/>
    <x v="0"/>
    <n v="-6164.3538399711269"/>
    <n v="399224.24513599998"/>
    <n v="394914.39914400002"/>
    <n v="-4309.8459919999586"/>
    <n v="1854.5078479711683"/>
    <n v="399224.24513599998"/>
    <n v="394914.39914400002"/>
    <n v="-4309.8459919999586"/>
    <x v="0"/>
    <n v="50131.569089602002"/>
    <n v="0"/>
    <n v="394914.39914400002"/>
    <n v="394914.39914400002"/>
    <n v="-4309.8459919999586"/>
    <n v="-4309.8459919999586"/>
    <n v="-4309.8459919999586"/>
    <x v="4"/>
    <x v="1"/>
    <x v="1"/>
    <x v="1"/>
    <n v="-134307.27945799998"/>
    <n v="-17.870864999999981"/>
  </r>
  <r>
    <n v="1287"/>
    <n v="448"/>
    <x v="0"/>
    <x v="0"/>
    <s v="BAT Plc"/>
    <x v="5"/>
    <x v="1"/>
    <x v="6"/>
    <s v="Portfolio ISIS"/>
    <x v="6"/>
    <d v="2001-01-05T00:00:00"/>
    <d v="2006-01-05T00:00:00"/>
    <x v="0"/>
    <n v="-10000000"/>
    <n v="4106.1984300000004"/>
    <n v="0.8"/>
    <n v="71.620583999999994"/>
    <n v="71.059638000000007"/>
    <n v="-0.55029755279721448"/>
    <n v="-2259.6309473287643"/>
    <n v="-908.50811700000008"/>
    <x v="0"/>
    <n v="-3168.1390643287641"/>
    <n v="-54254.425467000001"/>
    <n v="-56856.832840000003"/>
    <n v="-2602.4073730000018"/>
    <n v="565.73169132876228"/>
    <n v="-54254.425467000001"/>
    <n v="-56856.832840000003"/>
    <n v="-2602.4073730000018"/>
    <x v="0"/>
    <n v="23641.437460725003"/>
    <n v="0"/>
    <n v="-56856.832840000003"/>
    <n v="-58308.063959999999"/>
    <n v="-2602.4073730000018"/>
    <n v="-2602.4073730000018"/>
    <n v="-2602.4073730000018"/>
    <x v="1"/>
    <x v="3"/>
    <x v="1"/>
    <x v="5"/>
    <n v="-14399.714047000001"/>
    <n v="-3.0734489999999965"/>
  </r>
  <r>
    <n v="1487"/>
    <n v="538"/>
    <x v="0"/>
    <x v="1"/>
    <s v="BAT Plc"/>
    <x v="5"/>
    <x v="1"/>
    <x v="6"/>
    <s v="Portfolio ISIS"/>
    <x v="1"/>
    <d v="2001-01-05T00:00:00"/>
    <d v="2006-01-05T00:00:00"/>
    <x v="0"/>
    <n v="10000000"/>
    <n v="-4106.1984300000004"/>
    <n v="0.8"/>
    <n v="71.620583999999994"/>
    <n v="71.059638000000007"/>
    <n v="-0.55029755279721448"/>
    <n v="2259.6309473287643"/>
    <n v="908.50811700000008"/>
    <x v="0"/>
    <n v="3168.1390643287641"/>
    <n v="54254.425467000001"/>
    <n v="56856.832840000003"/>
    <n v="2602.4073730000018"/>
    <n v="-565.73169132876228"/>
    <n v="54254.425467000001"/>
    <n v="56856.832840000003"/>
    <n v="2602.4073730000018"/>
    <x v="0"/>
    <n v="-23641.437460725003"/>
    <n v="0"/>
    <n v="56856.832840000003"/>
    <n v="58308.063959999999"/>
    <n v="2602.4073730000018"/>
    <n v="2602.4073730000018"/>
    <n v="2602.4073730000018"/>
    <x v="1"/>
    <x v="3"/>
    <x v="1"/>
    <x v="5"/>
    <n v="14399.714047000001"/>
    <n v="-3.0734489999999965"/>
  </r>
  <r>
    <n v="242"/>
    <n v="357"/>
    <x v="0"/>
    <x v="2"/>
    <s v="Bear Stearns"/>
    <x v="5"/>
    <x v="2"/>
    <x v="3"/>
    <s v="UBS AG"/>
    <x v="4"/>
    <d v="2000-10-24T00:00:00"/>
    <d v="2005-10-24T00:00:00"/>
    <x v="0"/>
    <n v="5000000"/>
    <n v="-1960.2979720000001"/>
    <n v="0.7"/>
    <n v="80.216363000000001"/>
    <n v="75.167923999999999"/>
    <n v="-5.0973365336148841"/>
    <n v="9992.2984694467668"/>
    <n v="487.18920000000003"/>
    <x v="0"/>
    <n v="10479.487669446768"/>
    <n v="-13693.596147"/>
    <n v="-3544.594603"/>
    <n v="10149.001544000001"/>
    <n v="-330.48612544676689"/>
    <n v="-13693.596147"/>
    <n v="-3544.594603"/>
    <n v="10149.001544000001"/>
    <x v="0"/>
    <n v="-11286.41557379"/>
    <n v="8944.4444440000007"/>
    <n v="5399.8498410000011"/>
    <n v="43033.667784000005"/>
    <n v="10149.001544000001"/>
    <n v="10149.001544000001"/>
    <n v="10149.001544000001"/>
    <x v="1"/>
    <x v="3"/>
    <x v="1"/>
    <x v="5"/>
    <n v="17492.410689000004"/>
    <n v="-8.3095660000000038"/>
  </r>
  <r>
    <n v="243"/>
    <n v="358"/>
    <x v="0"/>
    <x v="3"/>
    <s v="Bear Stearns"/>
    <x v="5"/>
    <x v="2"/>
    <x v="3"/>
    <s v="EnronCredit.com"/>
    <x v="4"/>
    <d v="2000-10-24T00:00:00"/>
    <d v="2005-10-24T00:00:00"/>
    <x v="0"/>
    <n v="-5000000"/>
    <n v="1960.2979720000001"/>
    <n v="0.7"/>
    <n v="80.216363000000001"/>
    <n v="75.167923999999999"/>
    <n v="-5.0973365336148841"/>
    <n v="-9992.2984694467668"/>
    <n v="-487.18920000000003"/>
    <x v="0"/>
    <n v="-10479.487669446768"/>
    <n v="13693.596147"/>
    <n v="3544.594603"/>
    <n v="-10149.001544000001"/>
    <n v="330.48612544676689"/>
    <n v="13693.596147"/>
    <n v="3544.594603"/>
    <n v="-10149.001544000001"/>
    <x v="0"/>
    <n v="11286.41557379"/>
    <n v="-8944.4444440000007"/>
    <n v="-5399.8498410000011"/>
    <n v="-43033.667784000005"/>
    <n v="-10149.001544000001"/>
    <n v="-10149.001544000001"/>
    <n v="-10149.001544000001"/>
    <x v="1"/>
    <x v="3"/>
    <x v="1"/>
    <x v="5"/>
    <n v="-17492.410689000004"/>
    <n v="-8.3095660000000038"/>
  </r>
  <r>
    <n v="244"/>
    <n v="359"/>
    <x v="0"/>
    <x v="4"/>
    <s v="Bear Stearns"/>
    <x v="5"/>
    <x v="2"/>
    <x v="3"/>
    <s v="Enron North America"/>
    <x v="4"/>
    <d v="2000-10-24T00:00:00"/>
    <d v="2005-10-24T00:00:00"/>
    <x v="0"/>
    <n v="5000000"/>
    <n v="-1960.2979720000001"/>
    <n v="0.7"/>
    <n v="80.216363000000001"/>
    <n v="75.167923999999999"/>
    <n v="-5.0973365336148841"/>
    <n v="9992.2984694467668"/>
    <n v="487.18920000000003"/>
    <x v="0"/>
    <n v="10479.487669446768"/>
    <n v="-13693.596147"/>
    <n v="-3544.594603"/>
    <n v="10149.001544000001"/>
    <n v="-330.48612544676689"/>
    <n v="-13693.596147"/>
    <n v="-3544.594603"/>
    <n v="10149.001544000001"/>
    <x v="0"/>
    <n v="-11286.41557379"/>
    <n v="8944.4444440000007"/>
    <n v="5399.8498410000011"/>
    <n v="43033.667784000005"/>
    <n v="10149.001544000001"/>
    <n v="10149.001544000001"/>
    <n v="10149.001544000001"/>
    <x v="1"/>
    <x v="3"/>
    <x v="1"/>
    <x v="5"/>
    <n v="17492.410689000004"/>
    <n v="-8.3095660000000038"/>
  </r>
  <r>
    <n v="245"/>
    <n v="360"/>
    <x v="0"/>
    <x v="0"/>
    <s v="Bear Stearns"/>
    <x v="5"/>
    <x v="2"/>
    <x v="3"/>
    <s v="Paribas London"/>
    <x v="4"/>
    <d v="2000-10-25T00:00:00"/>
    <d v="2005-10-25T00:00:00"/>
    <x v="0"/>
    <n v="15000000"/>
    <n v="-5884.0024300000005"/>
    <n v="0.7"/>
    <n v="80.243978999999996"/>
    <n v="75.195584999999994"/>
    <n v="-5.0973351142387031"/>
    <n v="29992.73219870486"/>
    <n v="1461.641316"/>
    <x v="0"/>
    <n v="31454.373514704861"/>
    <n v="-41568.414632"/>
    <n v="-11107.229611000001"/>
    <n v="30461.185020999998"/>
    <n v="-993.1884937048635"/>
    <n v="-41568.414632"/>
    <n v="-11107.229611000001"/>
    <n v="30461.185020999998"/>
    <x v="0"/>
    <n v="-33877.143990725002"/>
    <n v="26833.333332999999"/>
    <n v="15726.103721999998"/>
    <n v="129020.294973"/>
    <n v="30461.185020999998"/>
    <n v="30461.185020999998"/>
    <n v="30461.185020999998"/>
    <x v="1"/>
    <x v="3"/>
    <x v="1"/>
    <x v="5"/>
    <n v="52417.812250000003"/>
    <n v="-8.2954660000000047"/>
  </r>
  <r>
    <n v="248"/>
    <n v="362"/>
    <x v="0"/>
    <x v="2"/>
    <s v="Bear Stearns"/>
    <x v="5"/>
    <x v="2"/>
    <x v="3"/>
    <s v="Swiss Re"/>
    <x v="4"/>
    <d v="2000-10-25T00:00:00"/>
    <d v="2001-10-25T00:00:00"/>
    <x v="0"/>
    <n v="-20000000"/>
    <n v="1074.083134"/>
    <n v="0.55000000000000004"/>
    <n v="41.172696999999999"/>
    <n v="35.786520000000003"/>
    <n v="-5.2378643635897504"/>
    <n v="-5625.9017711113947"/>
    <n v="-776.19515999999999"/>
    <x v="0"/>
    <n v="-6402.096931111395"/>
    <n v="-36148.899986999997"/>
    <n v="-42366.415708"/>
    <n v="-6217.5157210000034"/>
    <n v="184.58121011139156"/>
    <n v="-36148.899986999997"/>
    <n v="-42366.415708"/>
    <n v="-6217.5157210000034"/>
    <x v="0"/>
    <n v="6184.0336440049996"/>
    <n v="-28111.111110999998"/>
    <n v="-70477.526818999992"/>
    <n v="-100615.06154999998"/>
    <n v="-6217.5157209999961"/>
    <n v="-6217.5157209999961"/>
    <n v="-6217.5157210000034"/>
    <x v="2"/>
    <x v="3"/>
    <x v="1"/>
    <x v="5"/>
    <n v="-15360.038633999997"/>
    <n v="-11.925050999999996"/>
  </r>
  <r>
    <n v="249"/>
    <n v="363"/>
    <x v="0"/>
    <x v="3"/>
    <s v="Bear Stearns"/>
    <x v="5"/>
    <x v="2"/>
    <x v="3"/>
    <s v="EnronCredit.com"/>
    <x v="4"/>
    <d v="2000-10-25T00:00:00"/>
    <d v="2001-10-25T00:00:00"/>
    <x v="0"/>
    <n v="20000000"/>
    <n v="-1074.083134"/>
    <n v="0.55000000000000004"/>
    <n v="41.172696999999999"/>
    <n v="35.786520000000003"/>
    <n v="-5.2378643635897504"/>
    <n v="5625.9017711113947"/>
    <n v="776.19515999999999"/>
    <x v="0"/>
    <n v="6402.096931111395"/>
    <n v="36148.899986999997"/>
    <n v="42366.415708"/>
    <n v="6217.5157210000034"/>
    <n v="-184.58121011139156"/>
    <n v="36148.899986999997"/>
    <n v="42366.415708"/>
    <n v="6217.5157210000034"/>
    <x v="0"/>
    <n v="-6184.0336440049996"/>
    <n v="28111.111110999998"/>
    <n v="70477.526818999992"/>
    <n v="100615.06154999998"/>
    <n v="6217.5157209999961"/>
    <n v="6217.5157209999961"/>
    <n v="6217.5157210000034"/>
    <x v="2"/>
    <x v="3"/>
    <x v="1"/>
    <x v="5"/>
    <n v="15360.038633999997"/>
    <n v="-11.925050999999996"/>
  </r>
  <r>
    <n v="250"/>
    <n v="364"/>
    <x v="0"/>
    <x v="4"/>
    <s v="Bear Stearns"/>
    <x v="5"/>
    <x v="2"/>
    <x v="3"/>
    <s v="Enron North America"/>
    <x v="4"/>
    <d v="2000-10-25T00:00:00"/>
    <d v="2001-10-25T00:00:00"/>
    <x v="0"/>
    <n v="-20000000"/>
    <n v="1074.083134"/>
    <n v="0.55000000000000004"/>
    <n v="41.172696999999999"/>
    <n v="35.786520000000003"/>
    <n v="-5.2378643635897504"/>
    <n v="-5625.9017711113947"/>
    <n v="-776.19515999999999"/>
    <x v="0"/>
    <n v="-6402.096931111395"/>
    <n v="-36148.899986999997"/>
    <n v="-42366.415708"/>
    <n v="-6217.5157210000034"/>
    <n v="184.58121011139156"/>
    <n v="-36148.899986999997"/>
    <n v="-42366.415708"/>
    <n v="-6217.5157210000034"/>
    <x v="0"/>
    <n v="6184.0336440049996"/>
    <n v="-28111.111110999998"/>
    <n v="-70477.526818999992"/>
    <n v="-100615.06154999998"/>
    <n v="-6217.5157209999961"/>
    <n v="-6217.5157209999961"/>
    <n v="-6217.5157210000034"/>
    <x v="2"/>
    <x v="3"/>
    <x v="1"/>
    <x v="5"/>
    <n v="-15360.038633999997"/>
    <n v="-11.925050999999996"/>
  </r>
  <r>
    <n v="1379"/>
    <n v="435"/>
    <x v="0"/>
    <x v="0"/>
    <s v="Bear Stearns"/>
    <x v="5"/>
    <x v="2"/>
    <x v="3"/>
    <s v="LBIE"/>
    <x v="4"/>
    <d v="2000-12-20T00:00:00"/>
    <d v="2005-12-20T00:00:00"/>
    <x v="0"/>
    <n v="-10000000"/>
    <n v="4083.7429399999996"/>
    <n v="1"/>
    <n v="81.748227999999997"/>
    <n v="76.701732000000007"/>
    <n v="-5.0959486764346886"/>
    <n v="-20810.544429992504"/>
    <n v="-1056.3172950000001"/>
    <x v="0"/>
    <n v="-21866.861724992505"/>
    <n v="-78853.739600999994"/>
    <n v="-100150.58624999999"/>
    <n v="-21296.846648999999"/>
    <n v="570.01507599250544"/>
    <n v="-78853.739600999994"/>
    <n v="-100150.58624999999"/>
    <n v="-21296.846648999999"/>
    <x v="0"/>
    <n v="23512.149977049998"/>
    <n v="-25000"/>
    <n v="-125150.58624999999"/>
    <n v="-89059.074280000001"/>
    <n v="-21296.846648999999"/>
    <n v="-21296.846648999999"/>
    <n v="-21296.846648999999"/>
    <x v="1"/>
    <x v="3"/>
    <x v="1"/>
    <x v="5"/>
    <n v="-33039.838483999993"/>
    <n v="-7.5233309999999989"/>
  </r>
  <r>
    <n v="1649"/>
    <n v="859"/>
    <x v="0"/>
    <x v="0"/>
    <s v="Bear Stearns"/>
    <x v="5"/>
    <x v="2"/>
    <x v="3"/>
    <s v="LBIE"/>
    <x v="4"/>
    <d v="2001-02-23T00:00:00"/>
    <d v="2006-02-23T00:00:00"/>
    <x v="0"/>
    <n v="-10000000"/>
    <n v="4170.9523589999999"/>
    <n v="0.7"/>
    <n v="83.472939999999994"/>
    <n v="78.427226000000005"/>
    <n v="-5.0939237998751423"/>
    <n v="-21246.513489655466"/>
    <n v="-974.41293899999994"/>
    <x v="0"/>
    <n v="-22220.926428655468"/>
    <n v="49483.334429000002"/>
    <n v="28031.151549999999"/>
    <n v="-21452.182879000004"/>
    <n v="768.74354965546445"/>
    <n v="49483.334429000002"/>
    <n v="28031.151549999999"/>
    <n v="-21452.182879000004"/>
    <x v="0"/>
    <n v="24014.258206942501"/>
    <n v="0"/>
    <n v="28031.151549999999"/>
    <n v="28031.151549999999"/>
    <n v="-21452.182879000004"/>
    <n v="-21452.182879000004"/>
    <n v="-21452.182879000004"/>
    <x v="1"/>
    <x v="3"/>
    <x v="1"/>
    <x v="5"/>
    <n v="-29973.998725000001"/>
    <n v="-6.6481909999999971"/>
  </r>
  <r>
    <n v="1669"/>
    <n v="876"/>
    <x v="0"/>
    <x v="0"/>
    <s v="Bear Stearns"/>
    <x v="5"/>
    <x v="2"/>
    <x v="3"/>
    <s v="Morgan Stanley CP"/>
    <x v="4"/>
    <d v="2001-03-07T00:00:00"/>
    <d v="2006-03-07T00:00:00"/>
    <x v="0"/>
    <n v="10000000"/>
    <n v="-4210.0022100000006"/>
    <n v="0.79"/>
    <n v="83.782911999999996"/>
    <n v="78.737155000000001"/>
    <n v="-5.0939837099817629"/>
    <n v="21445.682676727225"/>
    <n v="1035.60249"/>
    <x v="0"/>
    <n v="22481.285166727226"/>
    <n v="-14448.161985999999"/>
    <n v="7265.7647770000003"/>
    <n v="21713.926762999999"/>
    <n v="-767.35840372722669"/>
    <n v="-14448.161985999999"/>
    <n v="7265.7647770000003"/>
    <n v="21713.926762999999"/>
    <x v="0"/>
    <n v="-24239.087724075001"/>
    <n v="0"/>
    <n v="7265.7647770000003"/>
    <n v="7265.7647770000003"/>
    <n v="21713.926762999999"/>
    <n v="21713.926762999999"/>
    <n v="21713.926762999999"/>
    <x v="1"/>
    <x v="3"/>
    <x v="1"/>
    <x v="5"/>
    <n v="29301.864176999999"/>
    <n v="-6.4305559999999957"/>
  </r>
  <r>
    <n v="1691"/>
    <n v="899"/>
    <x v="0"/>
    <x v="0"/>
    <s v="Bear Stearns"/>
    <x v="5"/>
    <x v="2"/>
    <x v="3"/>
    <s v="JP Morgan"/>
    <x v="4"/>
    <d v="2001-03-19T00:00:00"/>
    <d v="2006-03-19T00:00:00"/>
    <x v="0"/>
    <n v="-10000000"/>
    <n v="4244.4052510000001"/>
    <n v="0.85"/>
    <n v="84.110235000000003"/>
    <n v="79.065548000000007"/>
    <n v="-5.0940628098853145"/>
    <n v="-21621.266939201043"/>
    <n v="-1050.3278580000001"/>
    <x v="0"/>
    <n v="-22671.594797201044"/>
    <n v="-7349.9515259999998"/>
    <n v="-29273.279764999999"/>
    <n v="-21923.328238999999"/>
    <n v="748.26655820104497"/>
    <n v="-7349.9515259999998"/>
    <n v="-29273.279764999999"/>
    <n v="-21923.328238999999"/>
    <x v="0"/>
    <n v="24437.163232632502"/>
    <n v="0"/>
    <n v="-29273.279764999999"/>
    <n v="-29273.279764999999"/>
    <n v="-21923.328238999999"/>
    <n v="-21923.328238999999"/>
    <n v="-21923.328238999999"/>
    <x v="1"/>
    <x v="3"/>
    <x v="1"/>
    <x v="5"/>
    <n v="-28282.010201000001"/>
    <n v="-6.1425739999999962"/>
  </r>
  <r>
    <n v="275"/>
    <n v="870"/>
    <x v="0"/>
    <x v="0"/>
    <s v="BellSouth Capital"/>
    <x v="2"/>
    <x v="4"/>
    <x v="3"/>
    <s v="Merrill Lynch Int"/>
    <x v="5"/>
    <d v="2000-12-05T00:00:00"/>
    <d v="2005-12-05T00:00:00"/>
    <x v="0"/>
    <n v="-15000000"/>
    <n v="6022.2250690000001"/>
    <n v="0.7"/>
    <n v="50.817267999999999"/>
    <n v="50.660072999999997"/>
    <n v="-0.14051785911272635"/>
    <n v="-846.23017379087082"/>
    <n v="-959.76548100000002"/>
    <x v="0"/>
    <n v="-1805.995654790871"/>
    <n v="-126921.977535"/>
    <n v="-128322.925942"/>
    <n v="-1400.9484070000035"/>
    <n v="405.04724779086746"/>
    <n v="-126921.977535"/>
    <n v="-128322.925942"/>
    <n v="-1400.9484070000035"/>
    <x v="0"/>
    <n v="17831.808429309"/>
    <n v="-26250"/>
    <n v="-154572.925942"/>
    <n v="-161380.800093"/>
    <n v="-1400.9484069999889"/>
    <n v="-1400.9484069999889"/>
    <n v="-1400.9484070000035"/>
    <x v="1"/>
    <x v="2"/>
    <x v="1"/>
    <x v="2"/>
    <n v="-14242.167721000005"/>
    <n v="-2.0329270000000008"/>
  </r>
  <r>
    <n v="276"/>
    <n v="413"/>
    <x v="0"/>
    <x v="0"/>
    <s v="BellSouth Capital"/>
    <x v="2"/>
    <x v="4"/>
    <x v="3"/>
    <s v="JP Morgan"/>
    <x v="5"/>
    <d v="2000-12-05T00:00:00"/>
    <d v="2005-12-05T00:00:00"/>
    <x v="0"/>
    <n v="-5000000"/>
    <n v="2007.4083559999999"/>
    <n v="0.7"/>
    <n v="50.817267999999999"/>
    <n v="50.660072999999997"/>
    <n v="-0.14051785911902631"/>
    <n v="-282.07672456276418"/>
    <n v="-319.92182700000001"/>
    <x v="0"/>
    <n v="-601.99855156276419"/>
    <n v="-42307.325844999999"/>
    <n v="-42774.308646999998"/>
    <n v="-466.98280199999863"/>
    <n v="135.01574956276556"/>
    <n v="-42307.325844999999"/>
    <n v="-42774.308646999998"/>
    <n v="-466.98280199999863"/>
    <x v="0"/>
    <n v="5943.9361421159992"/>
    <n v="-8750"/>
    <n v="-51524.308646999998"/>
    <n v="-53793.600030999994"/>
    <n v="-466.98280199999863"/>
    <n v="-466.98280199999863"/>
    <n v="-466.98280199999863"/>
    <x v="1"/>
    <x v="2"/>
    <x v="1"/>
    <x v="2"/>
    <n v="-4747.3892399999968"/>
    <n v="-2.0329270000000008"/>
  </r>
  <r>
    <n v="1618"/>
    <n v="823"/>
    <x v="0"/>
    <x v="0"/>
    <s v="Bertelsmann Ag"/>
    <x v="4"/>
    <x v="4"/>
    <x v="8"/>
    <s v="Morgan Stanley CP"/>
    <x v="0"/>
    <d v="2001-01-18T00:00:00"/>
    <d v="2003-08-06T00:00:00"/>
    <x v="0"/>
    <n v="-17000000"/>
    <n v="3606.4505999999997"/>
    <n v="0.32"/>
    <n v="24.752414999999999"/>
    <n v="24.695128"/>
    <n v="-1.6463792969405939E-2"/>
    <n v="-59.375856032789819"/>
    <n v="-614.47095300000001"/>
    <x v="0"/>
    <n v="-673.84680903278979"/>
    <n v="-38699.233010999997"/>
    <n v="-39066.218488999999"/>
    <n v="-366.98547800000233"/>
    <n v="306.86133103278746"/>
    <n v="-38699.233010999997"/>
    <n v="-39066.218488999999"/>
    <n v="-366.98547800000233"/>
    <x v="0"/>
    <n v="35595.667421999999"/>
    <n v="0"/>
    <n v="-39066.218488999999"/>
    <n v="-39066.218488999999"/>
    <n v="-366.98547800000233"/>
    <n v="-366.98547800000233"/>
    <n v="-366.98547800000233"/>
    <x v="5"/>
    <x v="0"/>
    <x v="3"/>
    <x v="4"/>
    <n v="-10622.24613"/>
    <n v="-2.5349590000000006"/>
  </r>
  <r>
    <n v="1285"/>
    <n v="446"/>
    <x v="0"/>
    <x v="0"/>
    <s v="Black &amp; Decker"/>
    <x v="4"/>
    <x v="8"/>
    <x v="3"/>
    <s v="Portfolio ISIS"/>
    <x v="3"/>
    <d v="2001-01-05T00:00:00"/>
    <d v="2006-01-05T00:00:00"/>
    <x v="0"/>
    <n v="-10000000"/>
    <n v="4129.8772579999995"/>
    <n v="0.9"/>
    <n v="72.424462000000005"/>
    <n v="71.85239"/>
    <n v="-0.54636888937513073"/>
    <n v="-2256.43645070907"/>
    <n v="-821.66985899999997"/>
    <x v="0"/>
    <n v="-3078.10630970907"/>
    <n v="-94520.630699999994"/>
    <n v="-97242.794611999998"/>
    <n v="-2722.1639120000036"/>
    <n v="355.94239770906643"/>
    <n v="-94520.630699999994"/>
    <n v="-97242.794611999998"/>
    <n v="-2722.1639120000036"/>
    <x v="0"/>
    <n v="40761.888536459999"/>
    <n v="0"/>
    <n v="-97242.794611999998"/>
    <n v="-375331.52437200001"/>
    <n v="-2722.1639120000036"/>
    <n v="-2722.1639120000036"/>
    <n v="-2722.1639120000036"/>
    <x v="1"/>
    <x v="0"/>
    <x v="3"/>
    <x v="4"/>
    <n v="-16242.395051999993"/>
    <n v="-3.5191820000000007"/>
  </r>
  <r>
    <n v="1486"/>
    <n v="537"/>
    <x v="0"/>
    <x v="1"/>
    <s v="Black &amp; Decker"/>
    <x v="4"/>
    <x v="8"/>
    <x v="3"/>
    <s v="Portfolio ISIS"/>
    <x v="1"/>
    <d v="2001-01-05T00:00:00"/>
    <d v="2006-01-05T00:00:00"/>
    <x v="0"/>
    <n v="10000000"/>
    <n v="-4129.8772579999995"/>
    <n v="0.9"/>
    <n v="72.424462000000005"/>
    <n v="71.85239"/>
    <n v="-0.54636888937513073"/>
    <n v="2256.43645070907"/>
    <n v="821.66985899999997"/>
    <x v="0"/>
    <n v="3078.10630970907"/>
    <n v="94520.630699999994"/>
    <n v="97242.794611999998"/>
    <n v="2722.1639120000036"/>
    <n v="-355.94239770906643"/>
    <n v="94520.630699999994"/>
    <n v="97242.794611999998"/>
    <n v="2722.1639120000036"/>
    <x v="0"/>
    <n v="-40761.888536459999"/>
    <n v="0"/>
    <n v="97242.794611999998"/>
    <n v="375331.52437200001"/>
    <n v="2722.1639120000036"/>
    <n v="2722.1639120000036"/>
    <n v="2722.1639120000036"/>
    <x v="1"/>
    <x v="0"/>
    <x v="3"/>
    <x v="4"/>
    <n v="16242.395051999993"/>
    <n v="-3.5191820000000007"/>
  </r>
  <r>
    <n v="1584"/>
    <n v="638"/>
    <x v="0"/>
    <x v="0"/>
    <s v="Black &amp; Decker"/>
    <x v="4"/>
    <x v="8"/>
    <x v="3"/>
    <s v="JP Morgan"/>
    <x v="3"/>
    <d v="2000-12-27T00:00:00"/>
    <d v="2005-12-27T00:00:00"/>
    <x v="0"/>
    <n v="10000000"/>
    <n v="-4164.6623129999998"/>
    <n v="1.2"/>
    <n v="72.304050000000004"/>
    <n v="71.732820000000004"/>
    <n v="-0.54278107274864695"/>
    <n v="2260.4998778860013"/>
    <n v="876.57082500000001"/>
    <x v="0"/>
    <n v="3137.0707028860015"/>
    <n v="198314.356711"/>
    <n v="201268.484772"/>
    <n v="2954.1280609999958"/>
    <n v="-182.94264188600573"/>
    <n v="198314.356711"/>
    <n v="201268.484772"/>
    <n v="2954.1280609999958"/>
    <x v="0"/>
    <n v="-41105.217029309999"/>
    <n v="30000"/>
    <n v="231268.484772"/>
    <n v="230624.327318"/>
    <n v="2954.1280609999958"/>
    <n v="2954.1280609999958"/>
    <n v="2954.1280609999958"/>
    <x v="1"/>
    <x v="0"/>
    <x v="3"/>
    <x v="4"/>
    <n v="16188.43996399999"/>
    <m/>
  </r>
  <r>
    <n v="1651"/>
    <n v="861"/>
    <x v="0"/>
    <x v="0"/>
    <s v="BMW Ag"/>
    <x v="6"/>
    <x v="6"/>
    <x v="8"/>
    <s v="JP Morgan"/>
    <x v="6"/>
    <d v="2001-02-26T00:00:00"/>
    <d v="2006-02-26T00:00:00"/>
    <x v="1"/>
    <n v="-10000000"/>
    <n v="4255.2649190000002"/>
    <n v="0.51"/>
    <n v="42.346812"/>
    <n v="37.378917999999999"/>
    <n v="-5.1020730044284219"/>
    <n v="-21710.672269921197"/>
    <n v="-567.12319500000001"/>
    <x v="0"/>
    <n v="-22277.795464921197"/>
    <n v="-42985.623139000003"/>
    <n v="-64983.913066000001"/>
    <n v="-21998.289926999998"/>
    <n v="279.50553792119899"/>
    <n v="-37913.319608598002"/>
    <n v="-57023.383715414995"/>
    <n v="-19110.064106816993"/>
    <x v="0"/>
    <n v="17499.776979387501"/>
    <n v="0"/>
    <n v="-57023.383715414995"/>
    <n v="-57023.383715414995"/>
    <n v="-19110.064106816993"/>
    <n v="-19110.064106816993"/>
    <n v="-19110.064106816993"/>
    <x v="1"/>
    <x v="4"/>
    <x v="1"/>
    <x v="6"/>
    <n v="-52090.855640402398"/>
    <m/>
  </r>
  <r>
    <n v="1286"/>
    <n v="447"/>
    <x v="0"/>
    <x v="0"/>
    <s v="Bnp Paribas"/>
    <x v="6"/>
    <x v="2"/>
    <x v="4"/>
    <s v="Portfolio ISIS"/>
    <x v="2"/>
    <d v="2001-01-05T00:00:00"/>
    <d v="2006-01-05T00:00:00"/>
    <x v="0"/>
    <n v="-10000000"/>
    <n v="4010.153491"/>
    <n v="0.12"/>
    <n v="14.825138000000001"/>
    <n v="14.712737000000001"/>
    <n v="-0.11594265716401327"/>
    <n v="-464.94785138208397"/>
    <n v="-190.77229800000001"/>
    <x v="0"/>
    <n v="-655.72014938208395"/>
    <n v="9018.5220140000001"/>
    <n v="8522.4067510000004"/>
    <n v="-496.11526299999969"/>
    <n v="159.60488638208426"/>
    <n v="9018.5220140000001"/>
    <n v="8522.4067510000004"/>
    <n v="-496.11526299999969"/>
    <x v="0"/>
    <n v="16491.756231737498"/>
    <n v="0"/>
    <n v="8522.4067510000004"/>
    <n v="-25302.64615"/>
    <n v="-496.11526299999969"/>
    <n v="-496.11526299999969"/>
    <n v="-496.11526299999969"/>
    <x v="1"/>
    <x v="4"/>
    <x v="1"/>
    <x v="6"/>
    <n v="-7250.9853339999991"/>
    <n v="-1.6220569999999981"/>
  </r>
  <r>
    <n v="1554"/>
    <n v="600"/>
    <x v="0"/>
    <x v="1"/>
    <s v="Bnp Paribas"/>
    <x v="6"/>
    <x v="2"/>
    <x v="4"/>
    <s v="Portfolio ISIS"/>
    <x v="1"/>
    <d v="2001-01-05T00:00:00"/>
    <d v="2006-01-05T00:00:00"/>
    <x v="0"/>
    <n v="10000000"/>
    <n v="-4010.153491"/>
    <n v="0.12"/>
    <n v="14.825138000000001"/>
    <n v="14.712737000000001"/>
    <n v="-0.11594265716401327"/>
    <n v="464.94785138208397"/>
    <n v="190.77229800000001"/>
    <x v="0"/>
    <n v="655.72014938208395"/>
    <n v="-9018.5220140000001"/>
    <n v="-8522.4067510000004"/>
    <n v="496.11526299999969"/>
    <n v="-159.60488638208426"/>
    <n v="-9018.5220140000001"/>
    <n v="-8522.4067510000004"/>
    <n v="496.11526299999969"/>
    <x v="0"/>
    <n v="-16491.756231737498"/>
    <n v="0"/>
    <n v="-8522.4067510000004"/>
    <n v="25302.64615"/>
    <n v="496.11526299999969"/>
    <n v="496.11526299999969"/>
    <n v="496.11526299999969"/>
    <x v="1"/>
    <x v="4"/>
    <x v="1"/>
    <x v="6"/>
    <n v="7250.9853339999991"/>
    <n v="-1.6220569999999981"/>
  </r>
  <r>
    <n v="1643"/>
    <n v="847"/>
    <x v="0"/>
    <x v="0"/>
    <s v="Bnp Paribas"/>
    <x v="6"/>
    <x v="2"/>
    <x v="4"/>
    <s v="CSFB Intl"/>
    <x v="2"/>
    <d v="2001-02-15T00:00:00"/>
    <d v="2006-02-15T00:00:00"/>
    <x v="0"/>
    <n v="10000000"/>
    <n v="-4099.394217"/>
    <n v="0.17"/>
    <n v="15.051762999999999"/>
    <n v="14.939441"/>
    <n v="-0.11710592236678874"/>
    <n v="480.06334092686473"/>
    <n v="195.94470899999999"/>
    <x v="0"/>
    <n v="676.00804992686471"/>
    <n v="10624.843644"/>
    <n v="11168.431489000001"/>
    <n v="543.58784500000002"/>
    <n v="-132.4202049268647"/>
    <n v="10624.843644"/>
    <n v="11168.431489000001"/>
    <n v="543.58784500000002"/>
    <x v="0"/>
    <n v="-16858.7587174125"/>
    <n v="0"/>
    <n v="11168.431489000001"/>
    <n v="11168.431489000001"/>
    <n v="543.58784500000002"/>
    <n v="543.58784500000002"/>
    <n v="543.58784500000002"/>
    <x v="1"/>
    <x v="4"/>
    <x v="1"/>
    <x v="6"/>
    <n v="7372.8689760000007"/>
    <n v="-1.6217199999999981"/>
  </r>
  <r>
    <n v="268"/>
    <n v="405"/>
    <x v="0"/>
    <x v="0"/>
    <s v="Boeing Co."/>
    <x v="2"/>
    <x v="8"/>
    <x v="3"/>
    <s v="LBIE"/>
    <x v="2"/>
    <d v="2000-11-17T00:00:00"/>
    <d v="2005-11-17T00:00:00"/>
    <x v="0"/>
    <n v="-10000000"/>
    <n v="3929.9620290000003"/>
    <n v="0.3"/>
    <n v="25.112331999999999"/>
    <n v="24.991405"/>
    <n v="-0.11792693538574553"/>
    <n v="-463.44837826231645"/>
    <n v="-356.01044999999999"/>
    <x v="0"/>
    <n v="-819.4588282623165"/>
    <n v="-23616.652761000001"/>
    <n v="-24221.138943000002"/>
    <n v="-604.48618200000055"/>
    <n v="214.97264626231595"/>
    <n v="-23616.652761000001"/>
    <n v="-24221.138943000002"/>
    <n v="-604.48618200000055"/>
    <x v="0"/>
    <n v="11636.617567869"/>
    <n v="-7916.6666670000004"/>
    <n v="-32137.805610000003"/>
    <n v="-43095.058608000007"/>
    <n v="-604.48618200000055"/>
    <n v="-604.48618200000055"/>
    <n v="-604.48618200000055"/>
    <x v="1"/>
    <x v="2"/>
    <x v="1"/>
    <x v="2"/>
    <n v="-8567.0561970000017"/>
    <n v="-1.9364039999999996"/>
  </r>
  <r>
    <n v="59"/>
    <n v="152"/>
    <x v="0"/>
    <x v="0"/>
    <s v="Bristish Airways"/>
    <x v="1"/>
    <x v="6"/>
    <x v="6"/>
    <s v="Merrill Lynch Int"/>
    <x v="6"/>
    <d v="2000-09-13T00:00:00"/>
    <d v="2005-09-13T00:00:00"/>
    <x v="0"/>
    <n v="-10000000"/>
    <n v="3808.6623549999999"/>
    <n v="0.45"/>
    <n v="43.261795999999997"/>
    <n v="42.732160999999998"/>
    <n v="-0.53369050175315047"/>
    <n v="-2032.6469232482857"/>
    <n v="-564.37728300000003"/>
    <x v="0"/>
    <n v="-2597.0242062482857"/>
    <n v="-9510.0711009999995"/>
    <n v="-11744.161946"/>
    <n v="-2234.0908450000006"/>
    <n v="362.93336124828511"/>
    <n v="-9510.0711009999995"/>
    <n v="-11744.161946"/>
    <n v="-2234.0908450000006"/>
    <x v="0"/>
    <n v="27567.098125490003"/>
    <n v="-22625"/>
    <n v="-34369.161946"/>
    <n v="-45972.155837999999"/>
    <n v="-2234.0908449999988"/>
    <n v="-2234.0908449999988"/>
    <n v="-2234.0908450000006"/>
    <x v="0"/>
    <x v="1"/>
    <x v="1"/>
    <x v="1"/>
    <n v="-11845.705170000001"/>
    <n v="-2.7316010000000048"/>
  </r>
  <r>
    <n v="1611"/>
    <n v="819"/>
    <x v="0"/>
    <x v="0"/>
    <s v="Bristish Airways"/>
    <x v="1"/>
    <x v="6"/>
    <x v="6"/>
    <s v="Morgan Stanley CP"/>
    <x v="6"/>
    <d v="2001-01-18T00:00:00"/>
    <d v="2003-08-06T00:00:00"/>
    <x v="0"/>
    <n v="-17000000"/>
    <n v="3610.8607190000002"/>
    <n v="0.44"/>
    <n v="28.149173999999999"/>
    <n v="27.607790999999999"/>
    <n v="-0.51882349065992017"/>
    <n v="-1873.3993625183691"/>
    <n v="-679.67786699999999"/>
    <x v="0"/>
    <n v="-2553.0772295183692"/>
    <n v="-75428.962180000002"/>
    <n v="-77682.764255000002"/>
    <n v="-2253.8020749999996"/>
    <n v="299.27515451836962"/>
    <n v="-75428.962180000002"/>
    <n v="-77682.764255000002"/>
    <n v="-2253.8020749999996"/>
    <x v="0"/>
    <n v="26135.409884122004"/>
    <n v="0"/>
    <n v="-77682.764255000002"/>
    <n v="-77682.764255000002"/>
    <n v="-2253.8020749999996"/>
    <n v="-2253.8020749999996"/>
    <n v="-2253.8020749999996"/>
    <x v="5"/>
    <x v="1"/>
    <x v="1"/>
    <x v="1"/>
    <n v="-12199.895018000003"/>
    <n v="-2.9105280000000029"/>
  </r>
  <r>
    <n v="1735"/>
    <n v="942"/>
    <x v="0"/>
    <x v="0"/>
    <s v="Bristish Airways"/>
    <x v="1"/>
    <x v="6"/>
    <x v="6"/>
    <s v="Goldman Sachs"/>
    <x v="6"/>
    <d v="2001-03-30T00:00:00"/>
    <d v="2006-03-30T00:00:00"/>
    <x v="0"/>
    <n v="-5000000"/>
    <n v="2105.7489019999998"/>
    <n v="0.47"/>
    <n v="46.647967999999999"/>
    <n v="46.119675999999998"/>
    <n v="-0.55162191056170273"/>
    <n v="-1161.5772324844477"/>
    <n v="-307.331322"/>
    <x v="0"/>
    <n v="-1468.9085544844477"/>
    <n v="-1029.994508"/>
    <n v="-2252.224181"/>
    <n v="-1222.229673"/>
    <n v="246.67888148444763"/>
    <n v="-1029.994508"/>
    <n v="-2252.224181"/>
    <n v="-1222.229673"/>
    <x v="0"/>
    <n v="15241.410552675999"/>
    <n v="0"/>
    <n v="-2252.224181"/>
    <n v="-2252.224181"/>
    <n v="-1222.229673"/>
    <n v="-1222.229673"/>
    <n v="-1222.229673"/>
    <x v="1"/>
    <x v="1"/>
    <x v="1"/>
    <x v="1"/>
    <n v="-2252.224181"/>
    <n v="46.119675999999998"/>
  </r>
  <r>
    <n v="1680"/>
    <n v="888"/>
    <x v="0"/>
    <x v="0"/>
    <s v="British Energy Plc"/>
    <x v="1"/>
    <x v="3"/>
    <x v="6"/>
    <s v="JP Morgan"/>
    <x v="0"/>
    <d v="2001-03-13T00:00:00"/>
    <d v="2006-03-13T00:00:00"/>
    <x v="0"/>
    <n v="-30000000"/>
    <n v="12603.720421"/>
    <n v="0.57999999999999996"/>
    <n v="66.252180999999993"/>
    <n v="65.691423999999998"/>
    <n v="-0.55811679167980832"/>
    <n v="-7034.3480045978031"/>
    <n v="-2265.0849390000003"/>
    <x v="0"/>
    <n v="-9299.4329435978034"/>
    <n v="95955.323487999995"/>
    <n v="88406.862252999999"/>
    <n v="-7548.4612349999952"/>
    <n v="1750.9717085978082"/>
    <n v="95955.323487999995"/>
    <n v="88406.862252999999"/>
    <n v="-7548.4612349999952"/>
    <x v="0"/>
    <n v="91225.72840719801"/>
    <n v="0"/>
    <n v="88406.862252999999"/>
    <n v="88406.862252999999"/>
    <n v="-7548.4612349999952"/>
    <n v="-7548.4612349999952"/>
    <n v="-7548.4612349999952"/>
    <x v="1"/>
    <x v="1"/>
    <x v="1"/>
    <x v="1"/>
    <n v="-39285.165101999999"/>
    <n v="-2.6921619999999962"/>
  </r>
  <r>
    <n v="1682"/>
    <n v="890"/>
    <x v="0"/>
    <x v="0"/>
    <s v="British Energy Plc"/>
    <x v="1"/>
    <x v="3"/>
    <x v="6"/>
    <s v="Morgan Stanley CP"/>
    <x v="0"/>
    <d v="2001-03-14T00:00:00"/>
    <d v="2006-07-10T00:00:00"/>
    <x v="0"/>
    <n v="-20000000"/>
    <n v="8896.1438429999998"/>
    <n v="0.62"/>
    <n v="68.322703000000004"/>
    <n v="67.761709999999994"/>
    <n v="-0.56891096066495439"/>
    <n v="-5061.113739934749"/>
    <n v="-1565.7146460000001"/>
    <x v="0"/>
    <n v="-6626.8283859347493"/>
    <n v="50231.443277999999"/>
    <n v="44906.385192000002"/>
    <n v="-5325.0580859999973"/>
    <n v="1301.7702999347521"/>
    <n v="50231.443277999999"/>
    <n v="44906.385192000002"/>
    <n v="-5325.0580859999973"/>
    <x v="0"/>
    <n v="64390.289135634004"/>
    <n v="0"/>
    <n v="44906.385192000002"/>
    <n v="44906.385192000002"/>
    <n v="-5325.0580859999973"/>
    <n v="-5325.0580859999973"/>
    <n v="-5325.0580859999973"/>
    <x v="1"/>
    <x v="1"/>
    <x v="1"/>
    <x v="1"/>
    <n v="-27376.725558000006"/>
    <n v="-2.6742200000000054"/>
  </r>
  <r>
    <n v="55"/>
    <n v="150"/>
    <x v="0"/>
    <x v="0"/>
    <s v="British Telecom Plc"/>
    <x v="5"/>
    <x v="4"/>
    <x v="6"/>
    <s v="Goldman Sachs"/>
    <x v="2"/>
    <d v="2000-08-29T00:00:00"/>
    <d v="2005-08-29T00:00:00"/>
    <x v="0"/>
    <n v="-10000000"/>
    <n v="3740.276437"/>
    <n v="0.46"/>
    <n v="148.41441800000001"/>
    <n v="147.76630499999999"/>
    <n v="-0.53311103752075084"/>
    <n v="-1993.9826519434873"/>
    <n v="-1282.0832879999998"/>
    <x v="0"/>
    <n v="-3276.0659399434871"/>
    <n v="384928.81770800002"/>
    <n v="382786.212436"/>
    <n v="-2142.6052720000152"/>
    <n v="1133.4606679434719"/>
    <n v="384928.81770800002"/>
    <n v="382786.212436"/>
    <n v="-2142.6052720000152"/>
    <x v="0"/>
    <n v="21534.641586027501"/>
    <n v="-23383.333332999999"/>
    <n v="359402.87910299998"/>
    <n v="34042.155722999945"/>
    <n v="-2142.6052720000152"/>
    <n v="-2142.6052720000152"/>
    <n v="-2142.6052720000152"/>
    <x v="0"/>
    <x v="3"/>
    <x v="1"/>
    <x v="5"/>
    <n v="-60939.230775000004"/>
    <n v="-15.333674000000002"/>
  </r>
  <r>
    <n v="1288"/>
    <n v="449"/>
    <x v="0"/>
    <x v="0"/>
    <s v="British Telecom Plc"/>
    <x v="5"/>
    <x v="4"/>
    <x v="6"/>
    <s v="Portfolio ISIS"/>
    <x v="0"/>
    <d v="2001-01-05T00:00:00"/>
    <d v="2006-01-05T00:00:00"/>
    <x v="0"/>
    <n v="-10000000"/>
    <n v="4098.0224349999999"/>
    <n v="1.1499999999999999"/>
    <n v="151.75523000000001"/>
    <n v="151.111018"/>
    <n v="-0.56718279384932779"/>
    <n v="-2324.3278139405252"/>
    <n v="-1497.022866"/>
    <x v="0"/>
    <n v="-3821.350679940525"/>
    <n v="120735.202986"/>
    <n v="118000.78313"/>
    <n v="-2734.4198560000077"/>
    <n v="1086.9308239405173"/>
    <n v="120735.202986"/>
    <n v="118000.78313"/>
    <n v="-2734.4198560000077"/>
    <x v="0"/>
    <n v="23594.364169512501"/>
    <n v="0"/>
    <n v="118000.78313"/>
    <n v="38808.804760999992"/>
    <n v="-2734.4198560000077"/>
    <n v="-2734.4198560000077"/>
    <n v="-2734.4198560000077"/>
    <x v="1"/>
    <x v="3"/>
    <x v="1"/>
    <x v="5"/>
    <n v="-72531.797837999999"/>
    <n v="-17.106318999999985"/>
  </r>
  <r>
    <n v="1377"/>
    <n v="434"/>
    <x v="0"/>
    <x v="0"/>
    <s v="British Telecom Plc"/>
    <x v="5"/>
    <x v="4"/>
    <x v="6"/>
    <s v="LBIE"/>
    <x v="2"/>
    <d v="2000-12-20T00:00:00"/>
    <d v="2005-12-20T00:00:00"/>
    <x v="0"/>
    <n v="10000000"/>
    <n v="-4093.92283"/>
    <n v="1.36"/>
    <n v="151.34197599999999"/>
    <n v="150.69881799999999"/>
    <n v="-0.55966594230466149"/>
    <n v="2291.2291783745163"/>
    <n v="1532.008374"/>
    <x v="0"/>
    <n v="3823.2375523745163"/>
    <n v="-56369.654887999997"/>
    <n v="-53484.898510999999"/>
    <n v="2884.7563769999979"/>
    <n v="-938.48117537451844"/>
    <n v="-56369.654887999997"/>
    <n v="-53484.898510999999"/>
    <n v="2884.7563769999979"/>
    <x v="0"/>
    <n v="-23570.760693725002"/>
    <n v="34000"/>
    <n v="-19484.898510999999"/>
    <n v="-32447.259793999998"/>
    <n v="2884.7563769999979"/>
    <n v="2884.7563769999979"/>
    <n v="2884.7563769999979"/>
    <x v="1"/>
    <x v="3"/>
    <x v="1"/>
    <x v="5"/>
    <n v="71289.809929999989"/>
    <n v="-16.870994000000024"/>
  </r>
  <r>
    <n v="1488"/>
    <n v="539"/>
    <x v="0"/>
    <x v="1"/>
    <s v="British Telecom Plc"/>
    <x v="5"/>
    <x v="4"/>
    <x v="6"/>
    <s v="Portfolio ISIS"/>
    <x v="1"/>
    <d v="2001-01-05T00:00:00"/>
    <d v="2006-01-05T00:00:00"/>
    <x v="0"/>
    <n v="10000000"/>
    <n v="-4098.0224349999999"/>
    <n v="1.1499999999999999"/>
    <n v="151.75523000000001"/>
    <n v="151.111018"/>
    <n v="-0.56718279384932779"/>
    <n v="2324.3278139405252"/>
    <n v="1497.022866"/>
    <x v="0"/>
    <n v="3821.350679940525"/>
    <n v="-120735.202986"/>
    <n v="-118000.78313"/>
    <n v="2734.4198560000077"/>
    <n v="-1086.9308239405173"/>
    <n v="-120735.202986"/>
    <n v="-118000.78313"/>
    <n v="2734.4198560000077"/>
    <x v="0"/>
    <n v="-23594.364169512501"/>
    <n v="0"/>
    <n v="-118000.78313"/>
    <n v="-38808.804760999992"/>
    <n v="2734.4198560000077"/>
    <n v="2734.4198560000077"/>
    <n v="2734.4198560000077"/>
    <x v="1"/>
    <x v="3"/>
    <x v="1"/>
    <x v="5"/>
    <n v="72531.797837999999"/>
    <n v="-17.106318999999985"/>
  </r>
  <r>
    <n v="1701"/>
    <n v="907"/>
    <x v="0"/>
    <x v="0"/>
    <s v="British Telecom Plc"/>
    <x v="5"/>
    <x v="4"/>
    <x v="6"/>
    <s v="Goldman Sachs"/>
    <x v="2"/>
    <d v="2001-03-19T00:00:00"/>
    <d v="2006-03-19T00:00:00"/>
    <x v="0"/>
    <n v="-10000000"/>
    <n v="4317.8370729999997"/>
    <n v="1.6"/>
    <n v="153.590597"/>
    <n v="152.95093299999999"/>
    <n v="-0.58167415427893321"/>
    <n v="-2511.5742277514992"/>
    <n v="-1620.1054710000001"/>
    <x v="0"/>
    <n v="-4131.679698751499"/>
    <n v="-33495.437035000003"/>
    <n v="-36663.795589000001"/>
    <n v="-3168.3585539999985"/>
    <n v="963.32114475150047"/>
    <n v="-33495.437035000003"/>
    <n v="-36663.795589000001"/>
    <n v="-3168.3585539999985"/>
    <x v="0"/>
    <n v="24859.9469477975"/>
    <n v="0"/>
    <n v="-36663.795589000001"/>
    <n v="-36663.795589000001"/>
    <n v="-3168.3585539999985"/>
    <n v="-3168.3585539999985"/>
    <n v="-3168.3585539999985"/>
    <x v="1"/>
    <x v="3"/>
    <x v="1"/>
    <x v="5"/>
    <n v="-79314.279444999993"/>
    <n v="-18.041892000000018"/>
  </r>
  <r>
    <n v="1289"/>
    <n v="450"/>
    <x v="0"/>
    <x v="0"/>
    <s v="Burlington Nthn"/>
    <x v="1"/>
    <x v="8"/>
    <x v="3"/>
    <s v="Portfolio ISIS"/>
    <x v="3"/>
    <d v="2001-01-05T00:00:00"/>
    <d v="2006-01-05T00:00:00"/>
    <x v="0"/>
    <n v="-10000000"/>
    <n v="4040.949584"/>
    <n v="0.52"/>
    <n v="65.995333000000002"/>
    <n v="65.395975000000007"/>
    <n v="-0.59027915444193624"/>
    <n v="-2385.2883035860141"/>
    <n v="-764.01237900000001"/>
    <x v="0"/>
    <n v="-3149.3006825860139"/>
    <n v="45598.358182000004"/>
    <n v="43028.826047000002"/>
    <n v="-2569.5321350000013"/>
    <n v="579.76854758601257"/>
    <n v="45598.358182000004"/>
    <n v="43028.826047000002"/>
    <n v="-2569.5321350000013"/>
    <x v="0"/>
    <n v="29248.393088992005"/>
    <n v="0"/>
    <n v="43028.826047000002"/>
    <n v="-69632.671963000001"/>
    <n v="-2569.5321350000013"/>
    <n v="-2569.5321350000013"/>
    <n v="-2569.5321350000013"/>
    <x v="1"/>
    <x v="1"/>
    <x v="1"/>
    <x v="1"/>
    <n v="-9129.983527999997"/>
    <n v="-1.8180499999999995"/>
  </r>
  <r>
    <n v="1489"/>
    <n v="540"/>
    <x v="0"/>
    <x v="1"/>
    <s v="Burlington Nthn"/>
    <x v="1"/>
    <x v="8"/>
    <x v="3"/>
    <s v="Portfolio ISIS"/>
    <x v="1"/>
    <d v="2001-01-05T00:00:00"/>
    <d v="2006-01-05T00:00:00"/>
    <x v="0"/>
    <n v="10000000"/>
    <n v="-4040.949584"/>
    <n v="0.52"/>
    <n v="65.995333000000002"/>
    <n v="65.395975000000007"/>
    <n v="-0.59027915444193624"/>
    <n v="2385.2883035860141"/>
    <n v="764.01237900000001"/>
    <x v="0"/>
    <n v="3149.3006825860139"/>
    <n v="-45598.358182000004"/>
    <n v="-43028.826047000002"/>
    <n v="2569.5321350000013"/>
    <n v="-579.76854758601257"/>
    <n v="-45598.358182000004"/>
    <n v="-43028.826047000002"/>
    <n v="2569.5321350000013"/>
    <x v="0"/>
    <n v="-29248.393088992005"/>
    <n v="0"/>
    <n v="-43028.826047000002"/>
    <n v="69632.671963000001"/>
    <n v="2569.5321350000013"/>
    <n v="2569.5321350000013"/>
    <n v="2569.5321350000013"/>
    <x v="1"/>
    <x v="1"/>
    <x v="1"/>
    <x v="1"/>
    <n v="9129.983527999997"/>
    <n v="-1.8180499999999995"/>
  </r>
  <r>
    <n v="18"/>
    <n v="107"/>
    <x v="0"/>
    <x v="0"/>
    <s v="Cable&amp;WirelessOptus"/>
    <x v="10"/>
    <x v="4"/>
    <x v="10"/>
    <s v="Merrill Lynch Int"/>
    <x v="2"/>
    <d v="2000-06-12T00:00:00"/>
    <d v="2005-06-12T00:00:00"/>
    <x v="0"/>
    <n v="15000000"/>
    <n v="-5461.816049"/>
    <n v="0.81"/>
    <n v="64.375360000000001"/>
    <n v="63.780465999999997"/>
    <n v="-0.55726110750648405"/>
    <n v="3043.6576604624292"/>
    <n v="1067.519943"/>
    <x v="0"/>
    <n v="4111.177603462429"/>
    <n v="100636.596257"/>
    <n v="104408.847006"/>
    <n v="3772.2507489999989"/>
    <n v="-338.92685446243013"/>
    <n v="100636.596257"/>
    <n v="104408.847006"/>
    <n v="3772.2507489999989"/>
    <x v="0"/>
    <n v="-40431.093302722504"/>
    <n v="92137.5"/>
    <n v="196546.347006"/>
    <n v="45469.144361999992"/>
    <n v="3772.2507489999989"/>
    <n v="3772.2507489999989"/>
    <n v="3772.2507489999989"/>
    <x v="0"/>
    <x v="5"/>
    <x v="1"/>
    <x v="10"/>
    <n v="17138.308122999995"/>
    <n v="-2.662780000000005"/>
  </r>
  <r>
    <n v="20"/>
    <n v="109"/>
    <x v="0"/>
    <x v="0"/>
    <s v="Cable&amp;WirelessOptus"/>
    <x v="10"/>
    <x v="4"/>
    <x v="10"/>
    <s v="JP Morgan"/>
    <x v="2"/>
    <d v="2000-06-13T00:00:00"/>
    <d v="2005-06-13T00:00:00"/>
    <x v="0"/>
    <n v="-10000000"/>
    <n v="3638.1546579999999"/>
    <n v="0.76"/>
    <n v="64.387439999999998"/>
    <n v="63.792672000000003"/>
    <n v="-0.55726276410996178"/>
    <n v="-2027.4081209766125"/>
    <n v="-701.890491"/>
    <x v="0"/>
    <n v="-2729.2986119766124"/>
    <n v="-47864.390227999997"/>
    <n v="-50347.228402000001"/>
    <n v="-2482.8381740000041"/>
    <n v="246.46043797660832"/>
    <n v="-47864.390227999997"/>
    <n v="-50347.228402000001"/>
    <n v="-2482.8381740000041"/>
    <x v="0"/>
    <n v="26931.439855844998"/>
    <n v="-57633.333333000002"/>
    <n v="-107980.561735"/>
    <n v="-29558.498036999983"/>
    <n v="-2482.8381740000041"/>
    <n v="-2482.8381740000041"/>
    <n v="-2482.8381740000041"/>
    <x v="0"/>
    <x v="5"/>
    <x v="1"/>
    <x v="10"/>
    <n v="-11435.714355000004"/>
    <n v="-2.6625489999999914"/>
  </r>
  <r>
    <n v="38"/>
    <n v="133"/>
    <x v="0"/>
    <x v="0"/>
    <s v="Cable&amp;WirelessOptus"/>
    <x v="10"/>
    <x v="4"/>
    <x v="10"/>
    <s v="Deutsche Bank AG"/>
    <x v="2"/>
    <d v="2000-07-28T00:00:00"/>
    <d v="2005-06-12T00:00:00"/>
    <x v="0"/>
    <n v="-5000000"/>
    <n v="1812.326654"/>
    <n v="0.65"/>
    <n v="64.375360000000001"/>
    <n v="63.780465999999997"/>
    <n v="-0.55726643319431313"/>
    <n v="-1009.948810257564"/>
    <n v="-340.24083899999999"/>
    <x v="0"/>
    <n v="-1350.189649257564"/>
    <n v="-3152.461069"/>
    <n v="-4357.4405230000002"/>
    <n v="-1204.9794540000003"/>
    <n v="145.21019525756378"/>
    <n v="-3152.461069"/>
    <n v="-4357.4405230000002"/>
    <n v="-1204.9794540000003"/>
    <x v="0"/>
    <n v="13415.748056234999"/>
    <n v="-20493.055555999999"/>
    <n v="-24850.496079"/>
    <n v="-14002.111105000002"/>
    <n v="-1204.9794540000003"/>
    <n v="-1204.9794540000003"/>
    <n v="-1204.9794540000003"/>
    <x v="0"/>
    <x v="5"/>
    <x v="1"/>
    <x v="10"/>
    <n v="-5721.0071490000009"/>
    <n v="-2.662780000000005"/>
  </r>
  <r>
    <n v="1647"/>
    <n v="852"/>
    <x v="0"/>
    <x v="0"/>
    <s v="Campbell Soup Co"/>
    <x v="5"/>
    <x v="1"/>
    <x v="3"/>
    <s v="JP Morgan"/>
    <x v="4"/>
    <d v="2001-02-21T00:00:00"/>
    <d v="2006-02-21T00:00:00"/>
    <x v="0"/>
    <n v="-10000000"/>
    <n v="4158.8244209999993"/>
    <n v="0.56000000000000005"/>
    <n v="49.155588000000002"/>
    <n v="49.088464999999999"/>
    <n v="-5.8613437784491157E-2"/>
    <n v="-243.76299645690591"/>
    <n v="-583.30953599999998"/>
    <x v="0"/>
    <n v="-827.07253245690595"/>
    <n v="-35648.909481000002"/>
    <n v="-36129.91287"/>
    <n v="-481.0033889999977"/>
    <n v="346.06914345690825"/>
    <n v="-35648.909481000002"/>
    <n v="-36129.91287"/>
    <n v="-481.0033889999977"/>
    <x v="0"/>
    <n v="23944.431603907495"/>
    <n v="0"/>
    <n v="-36129.91287"/>
    <n v="-36129.91287"/>
    <n v="-481.0033889999977"/>
    <n v="-481.0033889999977"/>
    <n v="-481.0033889999977"/>
    <x v="1"/>
    <x v="3"/>
    <x v="1"/>
    <x v="5"/>
    <n v="-4905.6883119999984"/>
    <n v="-0.89367599999999925"/>
  </r>
  <r>
    <n v="1648"/>
    <n v="853"/>
    <x v="0"/>
    <x v="0"/>
    <s v="Campbell Soup Co"/>
    <x v="5"/>
    <x v="1"/>
    <x v="3"/>
    <s v="Merrill Lynch Int"/>
    <x v="4"/>
    <d v="2001-02-21T00:00:00"/>
    <d v="2006-02-21T00:00:00"/>
    <x v="0"/>
    <n v="-10000000"/>
    <n v="4157.2074819999998"/>
    <n v="0.55000000000000004"/>
    <n v="49.155588000000002"/>
    <n v="49.088464999999999"/>
    <n v="-5.862429259027719E-2"/>
    <n v="-243.71334778325749"/>
    <n v="-581.03935799999999"/>
    <x v="0"/>
    <n v="-824.75270578325751"/>
    <n v="-31257.912972999999"/>
    <n v="-31730.811900000001"/>
    <n v="-472.898927000002"/>
    <n v="351.85377878325551"/>
    <n v="-31257.912972999999"/>
    <n v="-31730.811900000001"/>
    <n v="-472.898927000002"/>
    <x v="0"/>
    <n v="23935.122077615"/>
    <n v="0"/>
    <n v="-31730.811900000001"/>
    <n v="-31730.811900000001"/>
    <n v="-472.898927000002"/>
    <n v="-472.898927000002"/>
    <n v="-472.898927000002"/>
    <x v="1"/>
    <x v="3"/>
    <x v="1"/>
    <x v="5"/>
    <n v="-4911.2052800000019"/>
    <n v="-0.89367599999999925"/>
  </r>
  <r>
    <n v="1290"/>
    <n v="451"/>
    <x v="0"/>
    <x v="0"/>
    <s v="Canadian Railway"/>
    <x v="4"/>
    <x v="8"/>
    <x v="0"/>
    <s v="Portfolio ISIS"/>
    <x v="6"/>
    <d v="2001-01-05T00:00:00"/>
    <d v="2006-01-05T00:00:00"/>
    <x v="0"/>
    <n v="-10000000"/>
    <n v="4049.172818"/>
    <n v="0.6"/>
    <n v="72.160148000000007"/>
    <n v="71.582716000000005"/>
    <n v="-0.56066496690107859"/>
    <n v="-2270.2293439807172"/>
    <n v="-783.77842800000008"/>
    <x v="0"/>
    <n v="-3054.0077719807173"/>
    <n v="35888.370692999997"/>
    <n v="33382.023910000004"/>
    <n v="-2506.3467829999936"/>
    <n v="547.66098898072369"/>
    <n v="35888.370692999997"/>
    <n v="33382.023910000004"/>
    <n v="-2506.3467829999936"/>
    <x v="0"/>
    <n v="39965.335713660003"/>
    <n v="0"/>
    <n v="33382.023910000004"/>
    <n v="35174.904738000005"/>
    <n v="-2506.3467829999936"/>
    <n v="-2506.3467829999936"/>
    <n v="-2506.3467829999936"/>
    <x v="1"/>
    <x v="0"/>
    <x v="3"/>
    <x v="4"/>
    <n v="-16084.932689999994"/>
    <n v="-3.4590749999999986"/>
  </r>
  <r>
    <n v="1490"/>
    <n v="541"/>
    <x v="0"/>
    <x v="1"/>
    <s v="Canadian Railway"/>
    <x v="4"/>
    <x v="8"/>
    <x v="0"/>
    <s v="Portfolio ISIS"/>
    <x v="1"/>
    <d v="2001-01-05T00:00:00"/>
    <d v="2006-01-05T00:00:00"/>
    <x v="0"/>
    <n v="10000000"/>
    <n v="-4049.172818"/>
    <n v="0.6"/>
    <n v="72.160148000000007"/>
    <n v="71.582716000000005"/>
    <n v="-0.56066496690107859"/>
    <n v="2270.2293439807172"/>
    <n v="783.77842800000008"/>
    <x v="0"/>
    <n v="3054.0077719807173"/>
    <n v="-35888.370692999997"/>
    <n v="-33382.023910000004"/>
    <n v="2506.3467829999936"/>
    <n v="-547.66098898072369"/>
    <n v="-35888.370692999997"/>
    <n v="-33382.023910000004"/>
    <n v="2506.3467829999936"/>
    <x v="0"/>
    <n v="-39965.335713660003"/>
    <n v="0"/>
    <n v="-33382.023910000004"/>
    <n v="-35174.904738000005"/>
    <n v="2506.3467829999936"/>
    <n v="2506.3467829999936"/>
    <n v="2506.3467829999936"/>
    <x v="1"/>
    <x v="0"/>
    <x v="3"/>
    <x v="4"/>
    <n v="16084.932689999994"/>
    <n v="-3.4590749999999986"/>
  </r>
  <r>
    <n v="1291"/>
    <n v="452"/>
    <x v="0"/>
    <x v="0"/>
    <s v="Cardinal Health"/>
    <x v="5"/>
    <x v="1"/>
    <x v="3"/>
    <s v="Portfolio ISIS"/>
    <x v="5"/>
    <d v="2001-01-05T00:00:00"/>
    <d v="2006-01-05T00:00:00"/>
    <x v="0"/>
    <n v="-10000000"/>
    <n v="4083.347143"/>
    <n v="0.75"/>
    <n v="33.517887000000002"/>
    <n v="32.983727999999999"/>
    <n v="-0.54393473626598887"/>
    <n v="-2221.0743513101843"/>
    <n v="-439.76582999999994"/>
    <x v="0"/>
    <n v="-2660.8401813101841"/>
    <n v="-192847.28877300001"/>
    <n v="-195540.548045"/>
    <n v="-2693.2592719999957"/>
    <n v="-32.419090689811583"/>
    <n v="-192847.28877300001"/>
    <n v="-195540.548045"/>
    <n v="-2693.2592719999957"/>
    <x v="0"/>
    <n v="23509.8711758225"/>
    <n v="0"/>
    <n v="-195540.548045"/>
    <n v="-51959.271221000003"/>
    <n v="-2693.2592719999957"/>
    <n v="-2693.2592719999957"/>
    <n v="-2693.2592719999957"/>
    <x v="1"/>
    <x v="3"/>
    <x v="1"/>
    <x v="5"/>
    <n v="-8801.9428600000101"/>
    <n v="-1.9402720000000002"/>
  </r>
  <r>
    <n v="1555"/>
    <n v="601"/>
    <x v="0"/>
    <x v="1"/>
    <s v="Cardinal Health"/>
    <x v="5"/>
    <x v="1"/>
    <x v="3"/>
    <s v="Portfolio ISIS"/>
    <x v="1"/>
    <d v="2001-01-05T00:00:00"/>
    <d v="2006-01-05T00:00:00"/>
    <x v="0"/>
    <n v="10000000"/>
    <n v="-4083.347143"/>
    <n v="0.75"/>
    <n v="33.517887000000002"/>
    <n v="32.983727999999999"/>
    <n v="-0.54393473626598887"/>
    <n v="2221.0743513101843"/>
    <n v="439.76582999999994"/>
    <x v="0"/>
    <n v="2660.8401813101841"/>
    <n v="192847.28877300001"/>
    <n v="195540.548045"/>
    <n v="2693.2592719999957"/>
    <n v="32.419090689811583"/>
    <n v="192847.28877300001"/>
    <n v="195540.548045"/>
    <n v="2693.2592719999957"/>
    <x v="0"/>
    <n v="-23509.8711758225"/>
    <n v="0"/>
    <n v="195540.548045"/>
    <n v="51959.271221000003"/>
    <n v="2693.2592719999957"/>
    <n v="2693.2592719999957"/>
    <n v="2693.2592719999957"/>
    <x v="1"/>
    <x v="3"/>
    <x v="1"/>
    <x v="5"/>
    <n v="8801.9428600000101"/>
    <n v="-1.9402720000000002"/>
  </r>
  <r>
    <n v="1292"/>
    <n v="453"/>
    <x v="0"/>
    <x v="0"/>
    <s v="Carnival Corp."/>
    <x v="5"/>
    <x v="6"/>
    <x v="3"/>
    <s v="Portfolio ISIS"/>
    <x v="5"/>
    <d v="2001-01-05T00:00:00"/>
    <d v="2006-01-05T00:00:00"/>
    <x v="0"/>
    <n v="-10000000"/>
    <n v="4098.1308920000001"/>
    <n v="0.8"/>
    <n v="51.186630000000001"/>
    <n v="50.634864999999998"/>
    <n v="-0.55305306334092064"/>
    <n v="-2266.4838437926596"/>
    <n v="-716.396163"/>
    <x v="0"/>
    <n v="-2982.8800067926595"/>
    <n v="-139981.97999600001"/>
    <n v="-142681.82780999999"/>
    <n v="-2699.8478139999788"/>
    <n v="283.03219279268069"/>
    <n v="-139981.97999600001"/>
    <n v="-142681.82780999999"/>
    <n v="-2699.8478139999788"/>
    <x v="0"/>
    <n v="23594.988610690001"/>
    <n v="0"/>
    <n v="-142681.82780999999"/>
    <n v="-93513.183249999987"/>
    <n v="-2699.8478139999788"/>
    <n v="-2699.8478139999788"/>
    <n v="-2699.8478139999788"/>
    <x v="1"/>
    <x v="3"/>
    <x v="1"/>
    <x v="5"/>
    <n v="-11504.257228999981"/>
    <n v="-2.4815910000000017"/>
  </r>
  <r>
    <n v="1491"/>
    <n v="542"/>
    <x v="0"/>
    <x v="1"/>
    <s v="Carnival Corp."/>
    <x v="5"/>
    <x v="6"/>
    <x v="3"/>
    <s v="Portfolio ISIS"/>
    <x v="1"/>
    <d v="2001-01-05T00:00:00"/>
    <d v="2006-01-05T00:00:00"/>
    <x v="0"/>
    <n v="10000000"/>
    <n v="-4098.1308920000001"/>
    <n v="0.8"/>
    <n v="51.186630000000001"/>
    <n v="50.634864999999998"/>
    <n v="-0.55305306334092064"/>
    <n v="2266.4838437926596"/>
    <n v="716.396163"/>
    <x v="0"/>
    <n v="2982.8800067926595"/>
    <n v="139981.97999600001"/>
    <n v="142681.82780999999"/>
    <n v="2699.8478139999788"/>
    <n v="-283.03219279268069"/>
    <n v="139981.97999600001"/>
    <n v="142681.82780999999"/>
    <n v="2699.8478139999788"/>
    <x v="0"/>
    <n v="-23594.988610690001"/>
    <n v="0"/>
    <n v="142681.82780999999"/>
    <n v="93513.183249999987"/>
    <n v="2699.8478139999788"/>
    <n v="2699.8478139999788"/>
    <n v="2699.8478139999788"/>
    <x v="1"/>
    <x v="3"/>
    <x v="1"/>
    <x v="5"/>
    <n v="11504.257228999981"/>
    <n v="-2.4815910000000017"/>
  </r>
  <r>
    <n v="1293"/>
    <n v="454"/>
    <x v="0"/>
    <x v="0"/>
    <s v="Cendant Corporation"/>
    <x v="4"/>
    <x v="1"/>
    <x v="3"/>
    <s v="Portfolio ISIS"/>
    <x v="5"/>
    <d v="2001-01-05T00:00:00"/>
    <d v="2006-01-05T00:00:00"/>
    <x v="0"/>
    <n v="-10000000"/>
    <n v="4177.5940280000004"/>
    <n v="2.15"/>
    <n v="251.64173400000001"/>
    <n v="250.792089"/>
    <n v="-0.62274885859357887"/>
    <n v="-2601.5919126043518"/>
    <n v="-2246.2591649999999"/>
    <x v="0"/>
    <n v="-4847.8510776043513"/>
    <n v="91047.649411999999"/>
    <n v="87313.743952000004"/>
    <n v="-3733.9054599999945"/>
    <n v="1113.9456176043568"/>
    <n v="91047.649411999999"/>
    <n v="87313.743952000004"/>
    <n v="-3733.9054599999945"/>
    <x v="0"/>
    <n v="41232.853056360007"/>
    <n v="0"/>
    <n v="87313.743952000004"/>
    <n v="-16258.334019000002"/>
    <n v="-3733.9054599999945"/>
    <n v="-3733.9054599999945"/>
    <n v="-3733.9054599999945"/>
    <x v="1"/>
    <x v="0"/>
    <x v="3"/>
    <x v="4"/>
    <n v="-21907.314031000002"/>
    <n v="-4.1618990000000053"/>
  </r>
  <r>
    <n v="1556"/>
    <n v="602"/>
    <x v="0"/>
    <x v="1"/>
    <s v="Cendant Corporation"/>
    <x v="4"/>
    <x v="1"/>
    <x v="3"/>
    <s v="Portfolio ISIS"/>
    <x v="1"/>
    <d v="2001-01-05T00:00:00"/>
    <d v="2006-01-05T00:00:00"/>
    <x v="0"/>
    <n v="10000000"/>
    <n v="-4177.5940280000004"/>
    <n v="2.15"/>
    <n v="251.64173400000001"/>
    <n v="250.792089"/>
    <n v="-0.62274885859357887"/>
    <n v="2601.5919126043518"/>
    <n v="2246.2591649999999"/>
    <x v="0"/>
    <n v="4847.8510776043513"/>
    <n v="-91047.649411999999"/>
    <n v="-87313.743952000004"/>
    <n v="3733.9054599999945"/>
    <n v="-1113.9456176043568"/>
    <n v="-91047.649411999999"/>
    <n v="-87313.743952000004"/>
    <n v="3733.9054599999945"/>
    <x v="0"/>
    <n v="-41232.853056360007"/>
    <n v="0"/>
    <n v="-87313.743952000004"/>
    <n v="16258.334019000002"/>
    <n v="3733.9054599999945"/>
    <n v="3733.9054599999945"/>
    <n v="3733.9054599999945"/>
    <x v="1"/>
    <x v="0"/>
    <x v="3"/>
    <x v="4"/>
    <n v="21907.314031000002"/>
    <n v="-4.1618990000000053"/>
  </r>
  <r>
    <n v="1641"/>
    <n v="845"/>
    <x v="0"/>
    <x v="0"/>
    <s v="Cendant Corporation"/>
    <x v="4"/>
    <x v="1"/>
    <x v="3"/>
    <s v="Deutsche Bank AG NY"/>
    <x v="5"/>
    <d v="2001-02-13T00:00:00"/>
    <d v="2006-02-13T00:00:00"/>
    <x v="0"/>
    <n v="10000000"/>
    <n v="-4276.3720830000002"/>
    <n v="2.25"/>
    <n v="252.44275999999999"/>
    <n v="251.59916699999999"/>
    <n v="-0.63221264423753054"/>
    <n v="2703.5765023369868"/>
    <n v="2238.5014979999996"/>
    <x v="0"/>
    <n v="4942.0780003369864"/>
    <n v="-78800.290728000007"/>
    <n v="-74966.479487999997"/>
    <n v="3833.81124000001"/>
    <n v="-1108.2667603369764"/>
    <n v="-78800.290728000007"/>
    <n v="-74966.479487999997"/>
    <n v="3833.81124000001"/>
    <x v="0"/>
    <n v="-42207.792459210003"/>
    <n v="0"/>
    <n v="-74966.479487999997"/>
    <n v="-74966.479487999997"/>
    <n v="3833.81124000001"/>
    <n v="3833.81124000001"/>
    <n v="3833.81124000001"/>
    <x v="1"/>
    <x v="0"/>
    <x v="3"/>
    <x v="4"/>
    <n v="22151.747281999997"/>
    <n v="-4.1398780000000102"/>
  </r>
  <r>
    <n v="1294"/>
    <n v="455"/>
    <x v="0"/>
    <x v="0"/>
    <s v="Cna Financial Corp."/>
    <x v="4"/>
    <x v="2"/>
    <x v="3"/>
    <s v="Portfolio ISIS"/>
    <x v="0"/>
    <d v="2001-01-05T00:00:00"/>
    <d v="2006-01-05T00:00:00"/>
    <x v="0"/>
    <n v="-10000000"/>
    <n v="4174.0911820000001"/>
    <n v="1.68"/>
    <n v="180.24135200000001"/>
    <n v="179.515514"/>
    <n v="-0.59315876172642412"/>
    <n v="-2475.8987568483062"/>
    <n v="-1837.5582119999999"/>
    <x v="0"/>
    <n v="-4313.4569688483061"/>
    <n v="7808.9624880000001"/>
    <n v="4500.7083819999998"/>
    <n v="-3308.2541060000003"/>
    <n v="1005.2028628483058"/>
    <n v="7808.9624880000001"/>
    <n v="4500.7083819999998"/>
    <n v="-3308.2541060000003"/>
    <x v="0"/>
    <n v="41198.27996634"/>
    <n v="0"/>
    <n v="4500.7083819999998"/>
    <n v="442443.20056799997"/>
    <n v="-3308.2541060000003"/>
    <n v="-3308.2541060000003"/>
    <n v="-3308.2541060000003"/>
    <x v="1"/>
    <x v="0"/>
    <x v="3"/>
    <x v="4"/>
    <n v="-21718.161669000001"/>
    <n v="-4.4195500000000152"/>
  </r>
  <r>
    <n v="1576"/>
    <n v="622"/>
    <x v="0"/>
    <x v="1"/>
    <s v="Cna Financial Corp."/>
    <x v="4"/>
    <x v="2"/>
    <x v="3"/>
    <s v="Portfolio ISIS"/>
    <x v="1"/>
    <d v="2001-01-05T00:00:00"/>
    <d v="2006-01-05T00:00:00"/>
    <x v="0"/>
    <n v="10000000"/>
    <n v="-4174.0911820000001"/>
    <n v="1.68"/>
    <n v="180.24135200000001"/>
    <n v="179.515514"/>
    <n v="-0.59315876172642412"/>
    <n v="2475.8987568483062"/>
    <n v="1837.5582119999999"/>
    <x v="0"/>
    <n v="4313.4569688483061"/>
    <n v="-7808.9624880000001"/>
    <n v="-4500.7083819999998"/>
    <n v="3308.2541060000003"/>
    <n v="-1005.2028628483058"/>
    <n v="-7808.9624880000001"/>
    <n v="-4500.7083819999998"/>
    <n v="3308.2541060000003"/>
    <x v="0"/>
    <n v="-41198.27996634"/>
    <n v="0"/>
    <n v="-4500.7083819999998"/>
    <n v="-442443.20056799997"/>
    <n v="3308.2541060000003"/>
    <n v="3308.2541060000003"/>
    <n v="3308.2541060000003"/>
    <x v="1"/>
    <x v="0"/>
    <x v="3"/>
    <x v="4"/>
    <n v="21718.161669000001"/>
    <n v="-4.4195500000000152"/>
  </r>
  <r>
    <n v="1295"/>
    <n v="456"/>
    <x v="0"/>
    <x v="0"/>
    <s v="Comcast Corp."/>
    <x v="4"/>
    <x v="4"/>
    <x v="3"/>
    <s v="Portfolio ISIS"/>
    <x v="5"/>
    <d v="2001-01-05T00:00:00"/>
    <d v="2006-01-05T00:00:00"/>
    <x v="0"/>
    <n v="-10000000"/>
    <n v="4075.3806340000001"/>
    <n v="0.78"/>
    <n v="96.384440999999995"/>
    <n v="95.772120999999999"/>
    <n v="-0.56941427369267372"/>
    <n v="-2320.5799037302982"/>
    <n v="-991.38851099999988"/>
    <x v="0"/>
    <n v="-3311.9684147302978"/>
    <n v="56530.913231999999"/>
    <n v="53892.741501999997"/>
    <n v="-2638.1717300000018"/>
    <n v="673.79668473029596"/>
    <n v="56530.913231999999"/>
    <n v="53892.741501999997"/>
    <n v="-2638.1717300000018"/>
    <x v="0"/>
    <n v="40224.006857580003"/>
    <n v="0"/>
    <n v="53892.741501999997"/>
    <n v="-185648.036792"/>
    <n v="-2638.1717300000018"/>
    <n v="-2638.1717300000018"/>
    <n v="-2638.1717300000018"/>
    <x v="1"/>
    <x v="0"/>
    <x v="3"/>
    <x v="4"/>
    <n v="-16961.982888000006"/>
    <n v="-3.5832120000000032"/>
  </r>
  <r>
    <n v="1492"/>
    <n v="543"/>
    <x v="0"/>
    <x v="1"/>
    <s v="Comcast Corp."/>
    <x v="4"/>
    <x v="4"/>
    <x v="3"/>
    <s v="Portfolio ISIS"/>
    <x v="1"/>
    <d v="2001-01-05T00:00:00"/>
    <d v="2006-01-05T00:00:00"/>
    <x v="0"/>
    <n v="10000000"/>
    <n v="-4075.3806340000001"/>
    <n v="0.78"/>
    <n v="96.384440999999995"/>
    <n v="95.772120999999999"/>
    <n v="-0.56941427369267372"/>
    <n v="2320.5799037302982"/>
    <n v="991.38851099999988"/>
    <x v="0"/>
    <n v="3311.9684147302978"/>
    <n v="-56530.913231999999"/>
    <n v="-53892.741501999997"/>
    <n v="2638.1717300000018"/>
    <n v="-673.79668473029596"/>
    <n v="-56530.913231999999"/>
    <n v="-53892.741501999997"/>
    <n v="2638.1717300000018"/>
    <x v="0"/>
    <n v="-40224.006857580003"/>
    <n v="0"/>
    <n v="-53892.741501999997"/>
    <n v="185648.036792"/>
    <n v="2638.1717300000018"/>
    <n v="2638.1717300000018"/>
    <n v="2638.1717300000018"/>
    <x v="1"/>
    <x v="0"/>
    <x v="3"/>
    <x v="4"/>
    <n v="16961.982888000006"/>
    <n v="-3.5832120000000032"/>
  </r>
  <r>
    <n v="1297"/>
    <n v="458"/>
    <x v="0"/>
    <x v="0"/>
    <s v="Comdisco Inc."/>
    <x v="4"/>
    <x v="1"/>
    <x v="3"/>
    <s v="Portfolio ISIS"/>
    <x v="0"/>
    <d v="2001-01-05T00:00:00"/>
    <d v="2006-01-05T00:00:00"/>
    <x v="0"/>
    <n v="-10000000"/>
    <n v="4452.6426819999997"/>
    <n v="4.3"/>
    <n v="547.35039099999995"/>
    <n v="545.848164"/>
    <n v="-0.62502424626013631"/>
    <n v="-2783.0096361827614"/>
    <n v="-4248.3333509999993"/>
    <x v="0"/>
    <n v="-7031.3429871827611"/>
    <n v="296779.53777400003"/>
    <n v="291154.06854200002"/>
    <n v="-5625.4692320000031"/>
    <n v="1405.873755182758"/>
    <n v="296779.53777400003"/>
    <n v="291154.06854200002"/>
    <n v="-5625.4692320000031"/>
    <x v="0"/>
    <n v="43947.583271340001"/>
    <n v="0"/>
    <n v="291154.06854200002"/>
    <n v="855515.46691299998"/>
    <n v="-5625.4692320000031"/>
    <n v="-5625.4692320000031"/>
    <n v="-5625.4692320000031"/>
    <x v="1"/>
    <x v="0"/>
    <x v="3"/>
    <x v="4"/>
    <n v="-28121.887986999995"/>
    <n v="-4.9617449999999508"/>
  </r>
  <r>
    <n v="1493"/>
    <n v="544"/>
    <x v="0"/>
    <x v="1"/>
    <s v="Comdisco Inc."/>
    <x v="4"/>
    <x v="1"/>
    <x v="3"/>
    <s v="Portfolio ISIS"/>
    <x v="1"/>
    <d v="2001-01-05T00:00:00"/>
    <d v="2006-01-05T00:00:00"/>
    <x v="0"/>
    <n v="10000000"/>
    <n v="-4452.6426819999997"/>
    <n v="4.3"/>
    <n v="547.35039099999995"/>
    <n v="545.848164"/>
    <n v="-0.62502424626013631"/>
    <n v="2783.0096361827614"/>
    <n v="4248.3333509999993"/>
    <x v="0"/>
    <n v="7031.3429871827611"/>
    <n v="-296779.53777400003"/>
    <n v="-291154.06854200002"/>
    <n v="5625.4692320000031"/>
    <n v="-1405.873755182758"/>
    <n v="-296779.53777400003"/>
    <n v="-291154.06854200002"/>
    <n v="5625.4692320000031"/>
    <x v="0"/>
    <n v="-43947.583271340001"/>
    <n v="0"/>
    <n v="-291154.06854200002"/>
    <n v="-855515.46691299998"/>
    <n v="5625.4692320000031"/>
    <n v="5625.4692320000031"/>
    <n v="5625.4692320000031"/>
    <x v="1"/>
    <x v="0"/>
    <x v="3"/>
    <x v="4"/>
    <n v="28121.887986999995"/>
    <n v="-4.9617449999999508"/>
  </r>
  <r>
    <n v="1708"/>
    <n v="917"/>
    <x v="0"/>
    <x v="2"/>
    <s v="Commonwealth Ind In"/>
    <x v="9"/>
    <x v="0"/>
    <x v="3"/>
    <s v="Service Aluminium"/>
    <x v="0"/>
    <d v="2001-03-21T00:00:00"/>
    <d v="2002-03-21T00:00:00"/>
    <x v="0"/>
    <n v="2000000"/>
    <n v="-326.43601699999999"/>
    <n v="10"/>
    <n v="959.42788599999994"/>
    <n v="949.90374099999997"/>
    <n v="-2.4938790541395583"/>
    <n v="814.09194531304479"/>
    <n v="1358.249403"/>
    <x v="0"/>
    <n v="2172.3413483130448"/>
    <n v="14478.977698000001"/>
    <n v="16728.268302"/>
    <n v="2249.2906039999998"/>
    <n v="76.949255686954984"/>
    <n v="14478.977698000001"/>
    <n v="16728.268302"/>
    <n v="2249.2906039999998"/>
    <x v="0"/>
    <m/>
    <n v="0"/>
    <n v="16728.268302"/>
    <n v="16728.268302"/>
    <n v="2249.2906039999998"/>
    <n v="2249.2906039999998"/>
    <n v="2249.2906039999998"/>
    <x v="2"/>
    <x v="0"/>
    <x v="1"/>
    <x v="9"/>
    <n v="2108.5508950000003"/>
    <n v="11.708740999999918"/>
  </r>
  <r>
    <n v="1709"/>
    <n v="912"/>
    <x v="0"/>
    <x v="3"/>
    <s v="Commonwealth Ind In"/>
    <x v="9"/>
    <x v="0"/>
    <x v="3"/>
    <s v="EnronCredit.com"/>
    <x v="0"/>
    <d v="2001-03-21T00:00:00"/>
    <d v="2002-03-21T00:00:00"/>
    <x v="0"/>
    <n v="-2000000"/>
    <n v="326.43601699999999"/>
    <n v="10"/>
    <n v="959.42788599999994"/>
    <n v="949.90374099999997"/>
    <n v="-2.4938790541395583"/>
    <n v="-814.09194531304479"/>
    <n v="-1358.249403"/>
    <x v="0"/>
    <n v="-2172.3413483130448"/>
    <n v="-14478.977698000001"/>
    <n v="-16728.268302"/>
    <n v="-2249.2906039999998"/>
    <n v="-76.949255686954984"/>
    <n v="-14478.977698000001"/>
    <n v="-16728.268302"/>
    <n v="-2249.2906039999998"/>
    <x v="0"/>
    <m/>
    <n v="0"/>
    <n v="-16728.268302"/>
    <n v="-16728.268302"/>
    <n v="-2249.2906039999998"/>
    <n v="-2249.2906039999998"/>
    <n v="-2249.2906039999998"/>
    <x v="2"/>
    <x v="0"/>
    <x v="1"/>
    <x v="9"/>
    <n v="-2108.5508950000003"/>
    <n v="11.708740999999918"/>
  </r>
  <r>
    <n v="1710"/>
    <n v="913"/>
    <x v="0"/>
    <x v="4"/>
    <s v="Commonwealth Ind In"/>
    <x v="9"/>
    <x v="0"/>
    <x v="3"/>
    <s v="Enron North America"/>
    <x v="0"/>
    <d v="2001-03-21T00:00:00"/>
    <d v="2002-03-21T00:00:00"/>
    <x v="0"/>
    <n v="2000000"/>
    <n v="-326.43601699999999"/>
    <n v="10"/>
    <n v="959.42788599999994"/>
    <n v="949.90374099999997"/>
    <n v="-2.4938790541395583"/>
    <n v="814.09194531304479"/>
    <n v="1358.249403"/>
    <x v="0"/>
    <n v="2172.3413483130448"/>
    <n v="14478.977698000001"/>
    <n v="16728.268302"/>
    <n v="2249.2906039999998"/>
    <n v="76.949255686954984"/>
    <n v="14478.977698000001"/>
    <n v="16728.268302"/>
    <n v="2249.2906039999998"/>
    <x v="0"/>
    <m/>
    <n v="0"/>
    <n v="16728.268302"/>
    <n v="16728.268302"/>
    <n v="2249.2906039999998"/>
    <n v="2249.2906039999998"/>
    <n v="2249.2906039999998"/>
    <x v="2"/>
    <x v="0"/>
    <x v="1"/>
    <x v="9"/>
    <n v="2108.5508950000003"/>
    <n v="11.708740999999918"/>
  </r>
  <r>
    <n v="1296"/>
    <n v="457"/>
    <x v="0"/>
    <x v="0"/>
    <s v="Compaq"/>
    <x v="4"/>
    <x v="7"/>
    <x v="3"/>
    <s v="Portfolio ISIS"/>
    <x v="5"/>
    <d v="2001-01-05T00:00:00"/>
    <d v="2006-01-05T00:00:00"/>
    <x v="0"/>
    <n v="-10000000"/>
    <n v="4140.063279"/>
    <n v="1.1499999999999999"/>
    <n v="146.460364"/>
    <n v="145.75901400000001"/>
    <n v="-0.57066424245913261"/>
    <n v="-2362.5860748434075"/>
    <n v="-1271.7036600000001"/>
    <x v="0"/>
    <n v="-3634.2897348434076"/>
    <n v="97401.437709999998"/>
    <n v="94459.728684000002"/>
    <n v="-2941.7090259999968"/>
    <n v="692.58070884341078"/>
    <n v="97401.437709999998"/>
    <n v="94459.728684000002"/>
    <n v="-2941.7090259999968"/>
    <x v="0"/>
    <n v="40862.424563730005"/>
    <n v="0"/>
    <n v="94459.728684000002"/>
    <n v="7013.0252800000017"/>
    <n v="-2941.7090259999968"/>
    <n v="-2941.7090259999968"/>
    <n v="-2941.7090259999968"/>
    <x v="1"/>
    <x v="0"/>
    <x v="3"/>
    <x v="4"/>
    <n v="-37625.780794999999"/>
    <n v="-8.6704649999999788"/>
  </r>
  <r>
    <n v="1551"/>
    <n v="597"/>
    <x v="0"/>
    <x v="1"/>
    <s v="Compaq"/>
    <x v="4"/>
    <x v="7"/>
    <x v="3"/>
    <s v="Portfolio ISIS"/>
    <x v="1"/>
    <d v="2001-01-05T00:00:00"/>
    <d v="2006-01-05T00:00:00"/>
    <x v="0"/>
    <n v="10000000"/>
    <n v="-4140.063279"/>
    <n v="1.1499999999999999"/>
    <n v="146.460364"/>
    <n v="145.75901400000001"/>
    <n v="-0.57066424245913261"/>
    <n v="2362.5860748434075"/>
    <n v="1271.7036600000001"/>
    <x v="0"/>
    <n v="3634.2897348434076"/>
    <n v="-97401.437709999998"/>
    <n v="-94459.728684000002"/>
    <n v="2941.7090259999968"/>
    <n v="-692.58070884341078"/>
    <n v="-97401.437709999998"/>
    <n v="-94459.728684000002"/>
    <n v="2941.7090259999968"/>
    <x v="0"/>
    <n v="-40862.424563730005"/>
    <n v="0"/>
    <n v="-94459.728684000002"/>
    <n v="-7013.0252800000017"/>
    <n v="2941.7090259999968"/>
    <n v="2941.7090259999968"/>
    <n v="2941.7090259999968"/>
    <x v="1"/>
    <x v="0"/>
    <x v="3"/>
    <x v="4"/>
    <n v="37625.780794999999"/>
    <n v="-8.6704649999999788"/>
  </r>
  <r>
    <n v="1075"/>
    <n v="432"/>
    <x v="0"/>
    <x v="0"/>
    <s v="Corus Group Plc"/>
    <x v="4"/>
    <x v="0"/>
    <x v="6"/>
    <s v="JP Morgan"/>
    <x v="0"/>
    <d v="2000-12-19T00:00:00"/>
    <d v="2001-03-16T00:00:00"/>
    <x v="0"/>
    <n v="0"/>
    <n v="0"/>
    <n v="4.3"/>
    <n v="0"/>
    <n v="0"/>
    <m/>
    <n v="-"/>
    <n v="0"/>
    <x v="0"/>
    <n v="0"/>
    <n v="0"/>
    <n v="0"/>
    <n v="0"/>
    <n v="0"/>
    <n v="0"/>
    <n v="0"/>
    <n v="0"/>
    <x v="0"/>
    <n v="0"/>
    <n v="220022.65333299999"/>
    <n v="220022.65333299999"/>
    <n v="164667.75234599999"/>
    <n v="0"/>
    <n v="0"/>
    <n v="0"/>
    <x v="3"/>
    <x v="0"/>
    <x v="3"/>
    <x v="4"/>
    <n v="0"/>
    <n v="0"/>
  </r>
  <r>
    <n v="1298"/>
    <n v="459"/>
    <x v="0"/>
    <x v="0"/>
    <s v="Corus Group Plc"/>
    <x v="4"/>
    <x v="0"/>
    <x v="6"/>
    <s v="Portfolio ISIS"/>
    <x v="0"/>
    <d v="2001-01-05T00:00:00"/>
    <d v="2006-01-05T00:00:00"/>
    <x v="0"/>
    <n v="-10000000"/>
    <n v="4328.4483749999999"/>
    <n v="3.5"/>
    <n v="342.43061299999999"/>
    <n v="340.93444499999998"/>
    <n v="-1.0710228759611948"/>
    <n v="-4635.8672270420602"/>
    <n v="-3195.3171540000003"/>
    <x v="0"/>
    <n v="-7831.1843810420605"/>
    <n v="-114217.132982"/>
    <n v="-120947.03595200001"/>
    <n v="-6729.9029700000101"/>
    <n v="1101.2814110420504"/>
    <n v="-114217.132982"/>
    <n v="-120947.03595200001"/>
    <n v="-6729.9029700000101"/>
    <x v="0"/>
    <n v="42721.785461250001"/>
    <n v="0"/>
    <n v="-120947.03595200001"/>
    <n v="-329328.35217199998"/>
    <n v="-6729.9029700000101"/>
    <n v="-6729.9029700000101"/>
    <n v="-6729.9029700000101"/>
    <x v="1"/>
    <x v="0"/>
    <x v="3"/>
    <x v="4"/>
    <n v="-20400.52100600001"/>
    <n v="-3.3456899999999905"/>
  </r>
  <r>
    <n v="1494"/>
    <n v="545"/>
    <x v="0"/>
    <x v="1"/>
    <s v="Corus Group Plc"/>
    <x v="4"/>
    <x v="0"/>
    <x v="6"/>
    <s v="Portfolio ISIS"/>
    <x v="1"/>
    <d v="2001-01-05T00:00:00"/>
    <d v="2006-01-05T00:00:00"/>
    <x v="0"/>
    <n v="10000000"/>
    <n v="-4328.4483749999999"/>
    <n v="3.5"/>
    <n v="342.43061299999999"/>
    <n v="340.93444499999998"/>
    <n v="-1.0710228759611948"/>
    <n v="4635.8672270420602"/>
    <n v="3195.3171540000003"/>
    <x v="0"/>
    <n v="7831.1843810420605"/>
    <n v="114217.132982"/>
    <n v="120947.03595200001"/>
    <n v="6729.9029700000101"/>
    <n v="-1101.2814110420504"/>
    <n v="114217.132982"/>
    <n v="120947.03595200001"/>
    <n v="6729.9029700000101"/>
    <x v="0"/>
    <n v="-42721.785461250001"/>
    <n v="0"/>
    <n v="120947.03595200001"/>
    <n v="329328.35217199998"/>
    <n v="6729.9029700000101"/>
    <n v="6729.9029700000101"/>
    <n v="6729.9029700000101"/>
    <x v="1"/>
    <x v="0"/>
    <x v="3"/>
    <x v="4"/>
    <n v="20400.52100600001"/>
    <n v="-3.3456899999999905"/>
  </r>
  <r>
    <n v="1299"/>
    <n v="460"/>
    <x v="0"/>
    <x v="0"/>
    <s v="Costco Wholesale"/>
    <x v="5"/>
    <x v="6"/>
    <x v="3"/>
    <s v="Portfolio ISIS"/>
    <x v="4"/>
    <d v="2001-01-05T00:00:00"/>
    <d v="2006-01-05T00:00:00"/>
    <x v="0"/>
    <n v="-10000000"/>
    <n v="4094.493939"/>
    <n v="0.75"/>
    <n v="48.565840000000001"/>
    <n v="48.487673000000001"/>
    <n v="-6.5243073000771618E-2"/>
    <n v="-267.1373669633939"/>
    <n v="-642.00766199999998"/>
    <x v="0"/>
    <n v="-909.14502896339388"/>
    <n v="-128849.54205800001"/>
    <n v="-129519.419377"/>
    <n v="-669.87731899999199"/>
    <n v="239.2677099634019"/>
    <n v="-128849.54205800001"/>
    <n v="-129519.419377"/>
    <n v="-669.87731899999199"/>
    <x v="0"/>
    <n v="23574.048853792498"/>
    <n v="0"/>
    <n v="-129519.419377"/>
    <n v="-157281.90352200001"/>
    <n v="-669.87731899999199"/>
    <n v="-669.87731899999199"/>
    <n v="-669.87731899999199"/>
    <x v="1"/>
    <x v="3"/>
    <x v="1"/>
    <x v="5"/>
    <n v="-4496.7585589999944"/>
    <n v="-0.84134600000000148"/>
  </r>
  <r>
    <n v="1557"/>
    <n v="603"/>
    <x v="0"/>
    <x v="1"/>
    <s v="Costco Wholesale"/>
    <x v="5"/>
    <x v="6"/>
    <x v="3"/>
    <s v="Portfolio ISIS"/>
    <x v="1"/>
    <d v="2001-01-05T00:00:00"/>
    <d v="2006-01-05T00:00:00"/>
    <x v="0"/>
    <n v="10000000"/>
    <n v="-4094.493939"/>
    <n v="0.75"/>
    <n v="48.565840000000001"/>
    <n v="48.487673000000001"/>
    <n v="-6.5243073000771618E-2"/>
    <n v="267.1373669633939"/>
    <n v="642.00766199999998"/>
    <x v="0"/>
    <n v="909.14502896339388"/>
    <n v="128849.54205800001"/>
    <n v="129519.419377"/>
    <n v="669.87731899999199"/>
    <n v="-239.2677099634019"/>
    <n v="128849.54205800001"/>
    <n v="129519.419377"/>
    <n v="669.87731899999199"/>
    <x v="0"/>
    <n v="-23574.048853792498"/>
    <n v="0"/>
    <n v="129519.419377"/>
    <n v="157281.90352200001"/>
    <n v="669.87731899999199"/>
    <n v="669.87731899999199"/>
    <n v="669.87731899999199"/>
    <x v="1"/>
    <x v="3"/>
    <x v="1"/>
    <x v="5"/>
    <n v="4496.7585589999944"/>
    <n v="-0.84134600000000148"/>
  </r>
  <r>
    <n v="1300"/>
    <n v="461"/>
    <x v="0"/>
    <x v="0"/>
    <s v="Countrywide"/>
    <x v="5"/>
    <x v="2"/>
    <x v="3"/>
    <s v="Portfolio ISIS"/>
    <x v="4"/>
    <d v="2001-01-05T00:00:00"/>
    <d v="2006-01-05T00:00:00"/>
    <x v="0"/>
    <n v="-10000000"/>
    <n v="4076.6510250000001"/>
    <n v="0.74"/>
    <n v="83.011606999999998"/>
    <n v="82.423213000000004"/>
    <n v="-0.56330011168211602"/>
    <n v="-2296.3779776715128"/>
    <n v="-968.11453799999992"/>
    <x v="0"/>
    <n v="-3264.4925156715126"/>
    <n v="19160.986585999999"/>
    <n v="16566.744448000001"/>
    <n v="-2594.2421379999978"/>
    <n v="670.2503776715148"/>
    <n v="19160.986585999999"/>
    <n v="16566.744448000001"/>
    <n v="-2594.2421379999978"/>
    <x v="0"/>
    <n v="23471.318276437501"/>
    <n v="0"/>
    <n v="16566.744448000001"/>
    <n v="-1680.1992439999995"/>
    <n v="-2594.2421379999978"/>
    <n v="-2594.2421379999978"/>
    <n v="-2594.2421379999978"/>
    <x v="1"/>
    <x v="3"/>
    <x v="1"/>
    <x v="5"/>
    <n v="-13913.983392999999"/>
    <n v="-2.8997779999999977"/>
  </r>
  <r>
    <n v="1575"/>
    <n v="621"/>
    <x v="0"/>
    <x v="1"/>
    <s v="Countrywide"/>
    <x v="5"/>
    <x v="2"/>
    <x v="3"/>
    <s v="Portfolio ISIS"/>
    <x v="1"/>
    <d v="2001-01-05T00:00:00"/>
    <d v="2006-01-05T00:00:00"/>
    <x v="0"/>
    <n v="10000000"/>
    <n v="-4076.6510250000001"/>
    <n v="0.74"/>
    <n v="83.011606999999998"/>
    <n v="82.423213000000004"/>
    <n v="-0.56330011168211602"/>
    <n v="2296.3779776715128"/>
    <n v="968.11453799999992"/>
    <x v="0"/>
    <n v="3264.4925156715126"/>
    <n v="-19160.986585999999"/>
    <n v="-16566.744448000001"/>
    <n v="2594.2421379999978"/>
    <n v="-670.2503776715148"/>
    <n v="-19160.986585999999"/>
    <n v="-16566.744448000001"/>
    <n v="2594.2421379999978"/>
    <x v="0"/>
    <n v="-23471.318276437501"/>
    <n v="0"/>
    <n v="-16566.744448000001"/>
    <n v="1680.1992439999995"/>
    <n v="2594.2421379999978"/>
    <n v="2594.2421379999978"/>
    <n v="2594.2421379999978"/>
    <x v="1"/>
    <x v="3"/>
    <x v="1"/>
    <x v="5"/>
    <n v="13913.983392999999"/>
    <n v="-2.8997779999999977"/>
  </r>
  <r>
    <n v="1633"/>
    <n v="837"/>
    <x v="0"/>
    <x v="0"/>
    <s v="Countrywide"/>
    <x v="5"/>
    <x v="2"/>
    <x v="3"/>
    <s v="JP Morgan"/>
    <x v="4"/>
    <d v="2001-02-07T00:00:00"/>
    <d v="2006-02-07T00:00:00"/>
    <x v="0"/>
    <n v="10000000"/>
    <n v="-4153.9229299999997"/>
    <n v="0.8"/>
    <n v="83.782867999999993"/>
    <n v="83.195081000000002"/>
    <n v="-0.56812023297382386"/>
    <n v="2359.9276627469089"/>
    <n v="958.85990099999992"/>
    <x v="0"/>
    <n v="3318.7875637469087"/>
    <n v="-3661.5231990000002"/>
    <n v="-988.14794500000005"/>
    <n v="2673.375254"/>
    <n v="-645.4123097469087"/>
    <n v="-3661.5231990000002"/>
    <n v="-988.14794500000005"/>
    <n v="2673.375254"/>
    <x v="0"/>
    <n v="-23916.211269474996"/>
    <n v="0"/>
    <n v="-988.14794500000005"/>
    <n v="-988.14794500000005"/>
    <n v="2673.375254"/>
    <n v="2673.375254"/>
    <n v="2673.375254"/>
    <x v="1"/>
    <x v="3"/>
    <x v="1"/>
    <x v="5"/>
    <n v="14113.745117999999"/>
    <m/>
  </r>
  <r>
    <n v="235"/>
    <n v="350"/>
    <x v="0"/>
    <x v="0"/>
    <s v="Daimlerchrysler Ag"/>
    <x v="5"/>
    <x v="6"/>
    <x v="8"/>
    <s v="Toronto Dominion"/>
    <x v="3"/>
    <d v="2000-10-20T00:00:00"/>
    <d v="2005-10-20T00:00:00"/>
    <x v="0"/>
    <n v="-10000000"/>
    <n v="3855.8334880000002"/>
    <n v="0.5"/>
    <n v="127.742525"/>
    <n v="118.134303"/>
    <n v="-9.5914909308992922"/>
    <n v="-36983.191931209789"/>
    <n v="-1349.6328629999998"/>
    <x v="0"/>
    <n v="-38332.824794209788"/>
    <n v="296710.43028299999"/>
    <n v="259663.70701099999"/>
    <n v="-37046.723272000003"/>
    <n v="1286.1015222097849"/>
    <n v="296710.43028299999"/>
    <n v="259663.70701099999"/>
    <n v="-37046.723272000003"/>
    <x v="0"/>
    <n v="22199.96130716"/>
    <n v="-13055.555555999999"/>
    <n v="246608.15145499998"/>
    <n v="45874.129368999973"/>
    <n v="-37046.723272000032"/>
    <n v="-37046.723272000032"/>
    <n v="-37046.723272000003"/>
    <x v="1"/>
    <x v="3"/>
    <x v="1"/>
    <x v="5"/>
    <n v="-79954.682295000064"/>
    <m/>
  </r>
  <r>
    <n v="1061"/>
    <n v="425"/>
    <x v="0"/>
    <x v="0"/>
    <s v="Daimlerchrysler Ag"/>
    <x v="5"/>
    <x v="6"/>
    <x v="8"/>
    <s v="Morgan Stanley CP"/>
    <x v="3"/>
    <d v="2000-12-14T00:00:00"/>
    <d v="2005-10-20T00:00:00"/>
    <x v="0"/>
    <n v="10000000"/>
    <n v="-3911.8067610000003"/>
    <n v="0.95"/>
    <n v="127.742525"/>
    <n v="118.134303"/>
    <n v="-9.578764577280257"/>
    <n v="37470.276035432216"/>
    <n v="1460.7045149999999"/>
    <x v="0"/>
    <n v="38930.980550432214"/>
    <n v="-110389.687425"/>
    <n v="-72565.944168999995"/>
    <n v="37823.743256000002"/>
    <n v="-1107.2372944322124"/>
    <n v="-110389.687425"/>
    <n v="-72565.944168999995"/>
    <n v="37823.743256000002"/>
    <x v="0"/>
    <n v="-22522.227426457503"/>
    <n v="10291.666667"/>
    <n v="-62274.277501999997"/>
    <n v="-38265.037511000002"/>
    <n v="37823.743256000002"/>
    <n v="37823.743256000002"/>
    <n v="37823.743256000002"/>
    <x v="1"/>
    <x v="3"/>
    <x v="1"/>
    <x v="5"/>
    <n v="80750.244636000003"/>
    <n v="-19.818625000000011"/>
  </r>
  <r>
    <n v="1675"/>
    <n v="883"/>
    <x v="0"/>
    <x v="0"/>
    <s v="Daimlerchrysler Ag"/>
    <x v="5"/>
    <x v="6"/>
    <x v="8"/>
    <s v="Merrill Lynch Int"/>
    <x v="3"/>
    <d v="2001-03-13T00:00:00"/>
    <d v="2006-03-13T00:00:00"/>
    <x v="0"/>
    <n v="10000000"/>
    <n v="-4274.8691060000001"/>
    <n v="1.42"/>
    <n v="133.34522100000001"/>
    <n v="123.349587"/>
    <n v="-9.9508518464406563"/>
    <n v="42538.589136732218"/>
    <n v="1635.047364"/>
    <x v="0"/>
    <n v="44173.636500732217"/>
    <n v="44813.128345999998"/>
    <n v="87733.032496999993"/>
    <n v="42919.904150999995"/>
    <n v="-1253.7323497322213"/>
    <n v="44813.128345999998"/>
    <n v="87733.032496999993"/>
    <n v="42919.904150999995"/>
    <x v="0"/>
    <n v="-24612.558877795"/>
    <n v="0"/>
    <n v="87733.032496999993"/>
    <n v="87733.032496999993"/>
    <n v="42919.904150999995"/>
    <n v="42919.904150999995"/>
    <n v="42919.904150999995"/>
    <x v="1"/>
    <x v="3"/>
    <x v="1"/>
    <x v="5"/>
    <n v="89998.425491999995"/>
    <n v="-20.485837999999987"/>
  </r>
  <r>
    <n v="1677"/>
    <n v="885"/>
    <x v="0"/>
    <x v="0"/>
    <s v="Daimlerchrysler Ag"/>
    <x v="5"/>
    <x v="6"/>
    <x v="8"/>
    <s v="Morgan Stanley CP"/>
    <x v="3"/>
    <d v="2001-03-13T00:00:00"/>
    <d v="2006-03-13T00:00:00"/>
    <x v="0"/>
    <n v="-10000000"/>
    <n v="4267.7061979999999"/>
    <n v="1.37"/>
    <n v="133.34522100000001"/>
    <n v="123.349587"/>
    <n v="-9.9526496065120131"/>
    <n v="-42474.984412233578"/>
    <n v="-1621.9989269999999"/>
    <x v="0"/>
    <n v="-44096.983339233579"/>
    <n v="-23415.099536000002"/>
    <n v="-66232.937443000003"/>
    <n v="-42817.837907000001"/>
    <n v="1279.1454322335776"/>
    <n v="-23415.099536000002"/>
    <n v="-66232.937443000003"/>
    <n v="-42817.837907000001"/>
    <x v="0"/>
    <n v="24571.318434984998"/>
    <n v="0"/>
    <n v="-66232.937443000003"/>
    <n v="-66232.937443000003"/>
    <n v="-42817.837907000001"/>
    <n v="-42817.837907000001"/>
    <n v="-42817.837907000001"/>
    <x v="1"/>
    <x v="3"/>
    <x v="1"/>
    <x v="5"/>
    <n v="-89898.861896999995"/>
    <n v="-20.485837999999987"/>
  </r>
  <r>
    <n v="1301"/>
    <n v="462"/>
    <x v="0"/>
    <x v="0"/>
    <s v="Dana Corp."/>
    <x v="4"/>
    <x v="6"/>
    <x v="3"/>
    <s v="Portfolio ISIS"/>
    <x v="0"/>
    <d v="2001-01-05T00:00:00"/>
    <d v="2006-01-05T00:00:00"/>
    <x v="0"/>
    <n v="-10000000"/>
    <n v="4281.8026200000004"/>
    <n v="4.0999999999999996"/>
    <n v="531.07010000000002"/>
    <n v="529.18842600000005"/>
    <n v="-1.0958941897283003"/>
    <n v="-4692.4026128214136"/>
    <n v="-4224.9920249999996"/>
    <x v="0"/>
    <n v="-8917.3946378214132"/>
    <n v="336798.74013300001"/>
    <n v="329624.35794399999"/>
    <n v="-7174.3821890000254"/>
    <n v="1743.0124488213878"/>
    <n v="336798.74013300001"/>
    <n v="329624.35794399999"/>
    <n v="-7174.3821890000254"/>
    <x v="0"/>
    <n v="42261.391859400006"/>
    <n v="0"/>
    <n v="329624.35794399999"/>
    <n v="-189058.45644400001"/>
    <n v="-7174.3821890000254"/>
    <n v="-7174.3821890000254"/>
    <n v="-7174.3821890000254"/>
    <x v="1"/>
    <x v="0"/>
    <x v="3"/>
    <x v="4"/>
    <n v="-24689.994455000036"/>
    <n v="-3.7204399999999396"/>
  </r>
  <r>
    <n v="1495"/>
    <n v="546"/>
    <x v="0"/>
    <x v="1"/>
    <s v="Dana Corp."/>
    <x v="4"/>
    <x v="6"/>
    <x v="3"/>
    <s v="Portfolio ISIS"/>
    <x v="1"/>
    <d v="2001-01-05T00:00:00"/>
    <d v="2006-01-05T00:00:00"/>
    <x v="0"/>
    <n v="10000000"/>
    <n v="-4281.8026200000004"/>
    <n v="4.0999999999999996"/>
    <n v="531.07010000000002"/>
    <n v="529.18842600000005"/>
    <n v="-1.0958941897283003"/>
    <n v="4692.4026128214136"/>
    <n v="4224.9920249999996"/>
    <x v="0"/>
    <n v="8917.3946378214132"/>
    <n v="-336798.74013300001"/>
    <n v="-329624.35794399999"/>
    <n v="7174.3821890000254"/>
    <n v="-1743.0124488213878"/>
    <n v="-336798.74013300001"/>
    <n v="-329624.35794399999"/>
    <n v="7174.3821890000254"/>
    <x v="0"/>
    <n v="-42261.391859400006"/>
    <n v="0"/>
    <n v="-329624.35794399999"/>
    <n v="189058.45644400001"/>
    <n v="7174.3821890000254"/>
    <n v="7174.3821890000254"/>
    <n v="7174.3821890000254"/>
    <x v="1"/>
    <x v="0"/>
    <x v="3"/>
    <x v="4"/>
    <n v="24689.994455000036"/>
    <n v="-3.7204399999999396"/>
  </r>
  <r>
    <n v="1748"/>
    <n v="954"/>
    <x v="0"/>
    <x v="0"/>
    <s v="Deere &amp; Co."/>
    <x v="9"/>
    <x v="8"/>
    <x v="3"/>
    <s v="Toronto Dominion"/>
    <x v="8"/>
    <d v="2001-04-03T00:00:00"/>
    <d v="2006-04-03T00:00:00"/>
    <x v="0"/>
    <n v="-10000000"/>
    <n v="4258.8900100000001"/>
    <n v="0.57999999999999996"/>
    <n v="57.666037000000003"/>
    <n v="57.398172000000002"/>
    <n v="-0.27146744646619725"/>
    <n v="-1156.1499957950973"/>
    <n v="-690.34329000000002"/>
    <x v="0"/>
    <n v="-1846.4932857950973"/>
    <n v="-1447.7487550000001"/>
    <n v="-2773.7163190000001"/>
    <n v="-1325.967564"/>
    <n v="520.5257217950973"/>
    <n v="-1447.7487550000001"/>
    <n v="-2773.7163190000001"/>
    <n v="-1325.967564"/>
    <x v="0"/>
    <m/>
    <n v="0"/>
    <n v="-2773.7163190000001"/>
    <n v="-2773.7163190000001"/>
    <n v="-2773.7163190000001"/>
    <n v="-1325.967564"/>
    <n v="-1325.967564"/>
    <x v="1"/>
    <x v="0"/>
    <x v="1"/>
    <x v="9"/>
    <n v="-2773.7163190000001"/>
    <n v="57.398172000000002"/>
  </r>
  <r>
    <n v="1302"/>
    <n v="463"/>
    <x v="0"/>
    <x v="0"/>
    <s v="Delta Air Lines"/>
    <x v="0"/>
    <x v="6"/>
    <x v="3"/>
    <s v="Portfolio ISIS"/>
    <x v="3"/>
    <d v="2001-01-05T00:00:00"/>
    <d v="2006-01-05T00:00:00"/>
    <x v="0"/>
    <n v="-10000000"/>
    <n v="4091.2514169999999"/>
    <n v="1.4"/>
    <n v="217.92233899999999"/>
    <n v="217.04157799999999"/>
    <n v="-0.70799305465498563"/>
    <n v="-2896.5775880833685"/>
    <n v="-1762.391511"/>
    <x v="0"/>
    <n v="-4658.9690990833687"/>
    <n v="275080.35453900002"/>
    <n v="271632.98615499999"/>
    <n v="-3447.3683840000303"/>
    <n v="1211.6007150833384"/>
    <n v="275080.35453900002"/>
    <n v="271632.98615499999"/>
    <n v="-3447.3683840000303"/>
    <x v="0"/>
    <n v="51148.825215334007"/>
    <n v="0"/>
    <n v="271632.98615499999"/>
    <n v="99246.209869999991"/>
    <n v="-3447.3683840000303"/>
    <n v="-3447.3683840000303"/>
    <n v="-3447.3683840000303"/>
    <x v="1"/>
    <x v="0"/>
    <x v="0"/>
    <x v="0"/>
    <n v="29695.906810999993"/>
    <n v="9.0349709999999845"/>
  </r>
  <r>
    <n v="1496"/>
    <n v="547"/>
    <x v="0"/>
    <x v="1"/>
    <s v="Delta Air Lines"/>
    <x v="0"/>
    <x v="6"/>
    <x v="3"/>
    <s v="Portfolio ISIS"/>
    <x v="1"/>
    <d v="2001-01-05T00:00:00"/>
    <d v="2006-01-05T00:00:00"/>
    <x v="0"/>
    <n v="10000000"/>
    <n v="-4091.2514169999999"/>
    <n v="1.4"/>
    <n v="217.92233899999999"/>
    <n v="217.04157799999999"/>
    <n v="-0.70799305465498563"/>
    <n v="2896.5775880833685"/>
    <n v="1762.391511"/>
    <x v="0"/>
    <n v="4658.9690990833687"/>
    <n v="-275080.35453900002"/>
    <n v="-271632.98615499999"/>
    <n v="3447.3683840000303"/>
    <n v="-1211.6007150833384"/>
    <n v="-275080.35453900002"/>
    <n v="-271632.98615499999"/>
    <n v="3447.3683840000303"/>
    <x v="0"/>
    <n v="-51148.825215334007"/>
    <n v="0"/>
    <n v="-271632.98615499999"/>
    <n v="-99246.209869999991"/>
    <n v="3447.3683840000303"/>
    <n v="3447.3683840000303"/>
    <n v="3447.3683840000303"/>
    <x v="1"/>
    <x v="0"/>
    <x v="0"/>
    <x v="0"/>
    <n v="-29695.906810999993"/>
    <n v="9.0349709999999845"/>
  </r>
  <r>
    <n v="1702"/>
    <n v="908"/>
    <x v="0"/>
    <x v="0"/>
    <s v="Delta Air Lines"/>
    <x v="0"/>
    <x v="6"/>
    <x v="3"/>
    <s v="Morgan Stanley CP"/>
    <x v="3"/>
    <d v="2001-03-19T00:00:00"/>
    <d v="2006-03-19T00:00:00"/>
    <x v="0"/>
    <n v="10000000"/>
    <n v="-4327.0797499999999"/>
    <n v="2"/>
    <n v="218.85621399999999"/>
    <n v="217.98461499999999"/>
    <n v="-0.72375850762842986"/>
    <n v="3131.7607822491991"/>
    <n v="1916.9509739999999"/>
    <x v="0"/>
    <n v="5048.7117562491985"/>
    <n v="-68996.220667999994"/>
    <n v="-64980.733382999999"/>
    <n v="4015.4872849999956"/>
    <n v="-1033.2244712492029"/>
    <n v="-68996.220667999994"/>
    <n v="-64980.733382999999"/>
    <n v="4015.4872849999956"/>
    <x v="0"/>
    <n v="-54097.151034499999"/>
    <n v="0"/>
    <n v="-64980.733382999999"/>
    <n v="-64980.733382999999"/>
    <n v="4015.4872849999956"/>
    <n v="4015.4872849999956"/>
    <n v="4015.4872849999956"/>
    <x v="1"/>
    <x v="0"/>
    <x v="0"/>
    <x v="0"/>
    <n v="-23999.995864999997"/>
    <n v="7.0504829999999856"/>
  </r>
  <r>
    <n v="1600"/>
    <n v="654"/>
    <x v="0"/>
    <x v="0"/>
    <s v="Deutsche Bank AG"/>
    <x v="11"/>
    <x v="2"/>
    <x v="8"/>
    <s v="CSFB Intl"/>
    <x v="2"/>
    <d v="2001-01-08T00:00:00"/>
    <d v="2006-01-09T00:00:00"/>
    <x v="1"/>
    <n v="-10000000"/>
    <n v="4132.6561389999997"/>
    <n v="0.27"/>
    <n v="22.294087999999999"/>
    <n v="22.272065999999999"/>
    <n v="-5.0760248903722422E-3"/>
    <n v="-20.977465424913646"/>
    <n v="-302.48462999999998"/>
    <x v="0"/>
    <n v="-323.46209542491363"/>
    <n v="-26589.521726999999"/>
    <n v="-26766.887320999998"/>
    <n v="-177.36559399999896"/>
    <n v="146.09650142491466"/>
    <n v="-23451.958163214"/>
    <n v="-23487.943624177497"/>
    <n v="-35.985460963496735"/>
    <x v="0"/>
    <n v="8157.8632183859991"/>
    <n v="0"/>
    <n v="-23487.943624177497"/>
    <n v="-23487.943624177497"/>
    <n v="-35.985460963496735"/>
    <n v="-35.985460963496735"/>
    <n v="-35.985460963496735"/>
    <x v="1"/>
    <x v="6"/>
    <x v="1"/>
    <x v="11"/>
    <n v="-5789.2631412074988"/>
    <m/>
  </r>
  <r>
    <n v="272"/>
    <n v="409"/>
    <x v="0"/>
    <x v="0"/>
    <s v="Deutsche Lufthansa"/>
    <x v="5"/>
    <x v="6"/>
    <x v="8"/>
    <s v="UBS AG"/>
    <x v="6"/>
    <d v="2000-11-30T00:00:00"/>
    <d v="2004-07-14T00:00:00"/>
    <x v="0"/>
    <n v="-10000000"/>
    <n v="2893.9841229999997"/>
    <n v="0.31"/>
    <n v="24.924952999999999"/>
    <n v="24.401592000000001"/>
    <n v="-0.52465701185476676"/>
    <n v="-1518.3490623283176"/>
    <n v="-355.25358299999999"/>
    <x v="0"/>
    <n v="-1873.6026453283175"/>
    <n v="-25066.781147999998"/>
    <n v="-26754.543656000002"/>
    <n v="-1687.7625080000034"/>
    <n v="185.84013732831409"/>
    <n v="-25066.781147999998"/>
    <n v="-26754.543656000002"/>
    <n v="-1687.7625080000034"/>
    <x v="0"/>
    <n v="16662.113588172499"/>
    <n v="-4047.2222219999999"/>
    <n v="-30801.765878000002"/>
    <n v="-63171.710831000004"/>
    <n v="-1687.7625080000034"/>
    <n v="-1687.7625080000034"/>
    <n v="-1687.7625080000034"/>
    <x v="4"/>
    <x v="3"/>
    <x v="1"/>
    <x v="5"/>
    <n v="-8187.2547720000002"/>
    <n v="-2.4970149999999975"/>
  </r>
  <r>
    <n v="1612"/>
    <n v="821"/>
    <x v="0"/>
    <x v="0"/>
    <s v="Deutsche Lufthansa"/>
    <x v="5"/>
    <x v="6"/>
    <x v="8"/>
    <s v="Morgan Stanley CP"/>
    <x v="6"/>
    <d v="2001-01-18T00:00:00"/>
    <d v="2003-08-06T00:00:00"/>
    <x v="0"/>
    <n v="-17000000"/>
    <n v="3606.0793320000002"/>
    <n v="0.32"/>
    <n v="19.806493"/>
    <n v="19.278925999999998"/>
    <n v="-0.52031391571987895"/>
    <n v="-1876.2932576294454"/>
    <n v="-476.27690400000006"/>
    <x v="0"/>
    <n v="-2352.5701616294455"/>
    <n v="-57427.651134"/>
    <n v="-59574.280751999999"/>
    <n v="-2146.629617999999"/>
    <n v="205.94054362944644"/>
    <n v="-57427.651134"/>
    <n v="-59574.280751999999"/>
    <n v="-2146.629617999999"/>
    <x v="0"/>
    <n v="20762.001753990004"/>
    <n v="0"/>
    <n v="-59574.280751999999"/>
    <n v="-59574.280751999999"/>
    <n v="-2146.629617999999"/>
    <n v="-2146.629617999999"/>
    <n v="-2146.629617999999"/>
    <x v="5"/>
    <x v="3"/>
    <x v="1"/>
    <x v="5"/>
    <n v="-10371.379799999995"/>
    <n v="-2.515117"/>
  </r>
  <r>
    <n v="9"/>
    <n v="2"/>
    <x v="0"/>
    <x v="0"/>
    <s v="Deutsche Telekom AG"/>
    <x v="10"/>
    <x v="4"/>
    <x v="8"/>
    <s v="JP Morgan"/>
    <x v="2"/>
    <d v="2000-04-07T00:00:00"/>
    <d v="2005-04-07T00:00:00"/>
    <x v="0"/>
    <n v="-10000000"/>
    <n v="3419.9417309999999"/>
    <n v="0.26"/>
    <n v="149.2749"/>
    <n v="144.41476299999999"/>
    <n v="-4.7176253570151738"/>
    <n v="-16134.003829679967"/>
    <n v="-1242.5731919999998"/>
    <x v="0"/>
    <n v="-17376.577021679965"/>
    <n v="426542.75780399999"/>
    <n v="410288.41252000001"/>
    <n v="-16254.345283999981"/>
    <n v="1122.2317376799838"/>
    <n v="426542.75780399999"/>
    <n v="410288.41252000001"/>
    <n v="-16254.345283999981"/>
    <x v="0"/>
    <n v="25316.118663727499"/>
    <n v="-19933.333332999999"/>
    <n v="390355.079187"/>
    <n v="123877.92407899996"/>
    <n v="-16254.345283999981"/>
    <n v="-16254.345283999981"/>
    <n v="-16254.345283999981"/>
    <x v="0"/>
    <x v="5"/>
    <x v="1"/>
    <x v="10"/>
    <n v="-28799.698482999986"/>
    <n v="-7.4659660000000088"/>
  </r>
  <r>
    <n v="10"/>
    <n v="3"/>
    <x v="0"/>
    <x v="0"/>
    <s v="Deutsche Telekom AG"/>
    <x v="10"/>
    <x v="4"/>
    <x v="8"/>
    <s v="Merrill Lynch Int"/>
    <x v="2"/>
    <d v="2000-04-26T00:00:00"/>
    <d v="2000-11-30T00:00:00"/>
    <x v="0"/>
    <n v="0"/>
    <n v="0"/>
    <n v="0.1"/>
    <n v="0"/>
    <n v="0"/>
    <m/>
    <n v="-"/>
    <n v="0"/>
    <x v="0"/>
    <n v="0"/>
    <n v="0"/>
    <n v="0"/>
    <n v="0"/>
    <n v="0"/>
    <n v="0"/>
    <n v="0"/>
    <n v="0"/>
    <x v="0"/>
    <n v="0"/>
    <n v="6083.3255559999998"/>
    <n v="6083.3255559999998"/>
    <n v="2.5555999999596679E-2"/>
    <n v="0"/>
    <n v="0"/>
    <n v="0"/>
    <x v="3"/>
    <x v="5"/>
    <x v="1"/>
    <x v="10"/>
    <n v="0"/>
    <n v="0"/>
  </r>
  <r>
    <n v="1303"/>
    <n v="464"/>
    <x v="0"/>
    <x v="0"/>
    <s v="Deutsche Telekom AG"/>
    <x v="10"/>
    <x v="4"/>
    <x v="8"/>
    <s v="Portfolio ISIS"/>
    <x v="0"/>
    <d v="2001-01-05T00:00:00"/>
    <d v="2006-01-05T00:00:00"/>
    <x v="0"/>
    <n v="-10000000"/>
    <n v="4067.535856"/>
    <n v="0.95"/>
    <n v="156.667969"/>
    <n v="151.62232900000001"/>
    <n v="-4.8879061745435113"/>
    <n v="-19881.733625719527"/>
    <n v="-1480.893012"/>
    <x v="0"/>
    <n v="-21362.626637719528"/>
    <n v="226092.179149"/>
    <n v="206051.53619000001"/>
    <n v="-20040.64295899999"/>
    <n v="1321.9836787195381"/>
    <n v="226092.179149"/>
    <n v="206051.53619000001"/>
    <n v="-20040.64295899999"/>
    <x v="0"/>
    <n v="30109.934174039998"/>
    <n v="0"/>
    <n v="206051.53619000001"/>
    <n v="162336.82888700001"/>
    <n v="-20040.64295899999"/>
    <n v="-20040.64295899999"/>
    <n v="-20040.64295899999"/>
    <x v="1"/>
    <x v="5"/>
    <x v="1"/>
    <x v="10"/>
    <n v="-33481.62076999998"/>
    <n v="-7.4887569999999926"/>
  </r>
  <r>
    <n v="1497"/>
    <n v="548"/>
    <x v="0"/>
    <x v="1"/>
    <s v="Deutsche Telekom AG"/>
    <x v="10"/>
    <x v="4"/>
    <x v="8"/>
    <s v="Portfolio ISIS"/>
    <x v="1"/>
    <d v="2001-01-05T00:00:00"/>
    <d v="2006-01-05T00:00:00"/>
    <x v="0"/>
    <n v="10000000"/>
    <n v="-4067.535856"/>
    <n v="0.95"/>
    <n v="156.667969"/>
    <n v="151.62232900000001"/>
    <n v="-4.8879061745435113"/>
    <n v="19881.733625719527"/>
    <n v="1480.893012"/>
    <x v="0"/>
    <n v="21362.626637719528"/>
    <n v="-226092.179149"/>
    <n v="-206051.53619000001"/>
    <n v="20040.64295899999"/>
    <n v="-1321.9836787195381"/>
    <n v="-226092.179149"/>
    <n v="-206051.53619000001"/>
    <n v="20040.64295899999"/>
    <x v="0"/>
    <n v="-30109.934174039998"/>
    <n v="0"/>
    <n v="-206051.53619000001"/>
    <n v="-162336.82888700001"/>
    <n v="20040.64295899999"/>
    <n v="20040.64295899999"/>
    <n v="20040.64295899999"/>
    <x v="1"/>
    <x v="5"/>
    <x v="1"/>
    <x v="10"/>
    <n v="33481.62076999998"/>
    <n v="-7.4887569999999926"/>
  </r>
  <r>
    <n v="1698"/>
    <n v="904"/>
    <x v="0"/>
    <x v="2"/>
    <s v="Deutsche Telekom AG"/>
    <x v="10"/>
    <x v="4"/>
    <x v="8"/>
    <s v="CSFB Intl"/>
    <x v="0"/>
    <d v="2000-08-23T00:00:00"/>
    <d v="2005-08-23T00:00:00"/>
    <x v="0"/>
    <n v="10000000"/>
    <n v="-3733.6083500000004"/>
    <n v="0.52"/>
    <n v="153.03456700000001"/>
    <n v="148.084068"/>
    <n v="-4.7805854110310522"/>
    <n v="17848.83360851372"/>
    <n v="1334.888193"/>
    <x v="0"/>
    <n v="19183.721801513719"/>
    <n v="-376636.16956200002"/>
    <n v="-358632.99351599999"/>
    <n v="18003.176046000037"/>
    <n v="-1180.5457555136818"/>
    <n v="-376636.16956200002"/>
    <n v="-358632.99351599999"/>
    <n v="18003.176046000037"/>
    <x v="0"/>
    <n v="-27638.035810875004"/>
    <n v="26577.777778"/>
    <n v="-332055.215738"/>
    <n v="-143502.72151499998"/>
    <n v="18003.176046000037"/>
    <n v="18003.176046000037"/>
    <n v="18003.176046000037"/>
    <x v="0"/>
    <x v="5"/>
    <x v="1"/>
    <x v="10"/>
    <n v="31104.341697000025"/>
    <m/>
  </r>
  <r>
    <n v="1699"/>
    <n v="905"/>
    <x v="0"/>
    <x v="3"/>
    <s v="Deutsche Telekom AG"/>
    <x v="10"/>
    <x v="4"/>
    <x v="8"/>
    <s v="EnronCredit.com"/>
    <x v="0"/>
    <d v="2000-08-23T00:00:00"/>
    <d v="2005-08-23T00:00:00"/>
    <x v="0"/>
    <n v="-10000000"/>
    <n v="3733.6083500000004"/>
    <n v="0.52"/>
    <n v="153.03456700000001"/>
    <n v="148.084068"/>
    <n v="-4.7805854110310522"/>
    <n v="-17848.83360851372"/>
    <n v="-1334.888193"/>
    <x v="0"/>
    <n v="-19183.721801513719"/>
    <n v="376636.16956200002"/>
    <n v="358632.99351599999"/>
    <n v="-18003.176046000037"/>
    <n v="1180.5457555136818"/>
    <n v="376636.16956200002"/>
    <n v="358632.99351599999"/>
    <n v="-18003.176046000037"/>
    <x v="0"/>
    <n v="27638.035810875004"/>
    <n v="-26577.777778"/>
    <n v="332055.215738"/>
    <n v="143502.72151500001"/>
    <n v="-18003.176046000037"/>
    <n v="-18003.176046000037"/>
    <n v="-18003.176046000037"/>
    <x v="0"/>
    <x v="5"/>
    <x v="1"/>
    <x v="10"/>
    <n v="-31104.341697000025"/>
    <n v="-7.464650000000006"/>
  </r>
  <r>
    <n v="1700"/>
    <n v="906"/>
    <x v="0"/>
    <x v="4"/>
    <s v="Deutsche Telekom AG"/>
    <x v="10"/>
    <x v="4"/>
    <x v="8"/>
    <s v="Enron North America"/>
    <x v="0"/>
    <d v="2000-08-23T00:00:00"/>
    <d v="2005-08-23T00:00:00"/>
    <x v="0"/>
    <n v="10000000"/>
    <n v="-3733.6083500000004"/>
    <n v="0.52"/>
    <n v="153.03456700000001"/>
    <n v="148.084068"/>
    <n v="-4.7805854110310522"/>
    <n v="17848.83360851372"/>
    <n v="1334.888193"/>
    <x v="0"/>
    <n v="19183.721801513719"/>
    <n v="-376636.16956200002"/>
    <n v="-358632.99351599999"/>
    <n v="18003.176046000037"/>
    <n v="-1180.5457555136818"/>
    <n v="-376636.16956200002"/>
    <n v="-358632.99351599999"/>
    <n v="18003.176046000037"/>
    <x v="0"/>
    <n v="-27638.035810875004"/>
    <n v="26577.777778"/>
    <n v="-332055.215738"/>
    <n v="-332055.215738"/>
    <n v="18003.176046000037"/>
    <n v="18003.176046000037"/>
    <n v="18003.176046000037"/>
    <x v="0"/>
    <x v="5"/>
    <x v="1"/>
    <x v="10"/>
    <n v="31104.341697000025"/>
    <n v="-7.464650000000006"/>
  </r>
  <r>
    <n v="1727"/>
    <n v="932"/>
    <x v="0"/>
    <x v="0"/>
    <s v="Deutsche Telekom AG"/>
    <x v="10"/>
    <x v="4"/>
    <x v="8"/>
    <s v="Merrill Lynch Int"/>
    <x v="2"/>
    <d v="2001-03-29T00:00:00"/>
    <d v="2006-03-29T00:00:00"/>
    <x v="1"/>
    <n v="10000000"/>
    <n v="-4453.3695040000002"/>
    <n v="1.66"/>
    <n v="159.22109499999999"/>
    <n v="154.09317799999999"/>
    <n v="-4.8050777850244195"/>
    <n v="21398.78687217562"/>
    <n v="1689.480102"/>
    <x v="0"/>
    <n v="23088.266974175622"/>
    <n v="31225.338250000001"/>
    <n v="53668.372393999998"/>
    <n v="22443.034143999997"/>
    <n v="-645.23283017562426"/>
    <n v="27540.748336500001"/>
    <n v="47093.996775734995"/>
    <n v="19553.248439234994"/>
    <x v="0"/>
    <n v="-32966.067753360003"/>
    <n v="0"/>
    <n v="47093.996775734995"/>
    <n v="47093.996775734995"/>
    <n v="19553.248439234994"/>
    <n v="19553.248439234994"/>
    <n v="19553.248439234994"/>
    <x v="1"/>
    <x v="5"/>
    <x v="1"/>
    <x v="10"/>
    <n v="47093.996775734995"/>
    <m/>
  </r>
  <r>
    <n v="1744"/>
    <n v="951"/>
    <x v="0"/>
    <x v="0"/>
    <s v="Deutsche Telekom AG"/>
    <x v="10"/>
    <x v="4"/>
    <x v="8"/>
    <s v="Merrill Lynch Int"/>
    <x v="2"/>
    <d v="2001-04-03T00:00:00"/>
    <d v="2005-04-03T00:00:00"/>
    <x v="0"/>
    <n v="10000000"/>
    <n v="-3544.0780810000001"/>
    <n v="1.52"/>
    <n v="149.080397"/>
    <n v="144.227206"/>
    <n v="-4.7094582127034972"/>
    <n v="16690.687625027902"/>
    <n v="1517.060322"/>
    <x v="0"/>
    <n v="18207.747947027903"/>
    <n v="10229.901898"/>
    <n v="27713.933645000001"/>
    <n v="17484.031747000001"/>
    <n v="-723.71620002790223"/>
    <n v="10229.901898"/>
    <n v="27713.933645000001"/>
    <n v="17484.031747000001"/>
    <x v="0"/>
    <n v="-26235.037994602502"/>
    <n v="0"/>
    <n v="27713.933645000001"/>
    <n v="27713.933645000001"/>
    <n v="27713.933645000001"/>
    <n v="17484.031747000001"/>
    <n v="17484.031747000001"/>
    <x v="0"/>
    <x v="5"/>
    <x v="1"/>
    <x v="10"/>
    <n v="27713.933645000001"/>
    <m/>
  </r>
  <r>
    <n v="1304"/>
    <n v="465"/>
    <x v="0"/>
    <x v="0"/>
    <s v="Diageo Plc"/>
    <x v="6"/>
    <x v="1"/>
    <x v="6"/>
    <s v="Portfolio ISIS"/>
    <x v="6"/>
    <d v="2001-01-05T00:00:00"/>
    <d v="2006-01-05T00:00:00"/>
    <x v="0"/>
    <n v="-10000000"/>
    <n v="4023.521221"/>
    <n v="0.22"/>
    <n v="29.884208999999998"/>
    <n v="29.643833000000001"/>
    <n v="-0.24754137363925138"/>
    <n v="-995.98796991301788"/>
    <n v="-386.46020099999998"/>
    <x v="0"/>
    <n v="-1382.4481709130177"/>
    <n v="27794.08973"/>
    <n v="26759.970817000001"/>
    <n v="-1034.1189129999984"/>
    <n v="348.32925791301932"/>
    <n v="27794.08973"/>
    <n v="26759.970817000001"/>
    <n v="-1034.1189129999984"/>
    <x v="0"/>
    <n v="16546.731021362499"/>
    <n v="0"/>
    <n v="26759.970817000001"/>
    <n v="-4017.4692780000005"/>
    <n v="-1034.1189129999984"/>
    <n v="-1034.1189129999984"/>
    <n v="-1034.1189129999984"/>
    <x v="1"/>
    <x v="4"/>
    <x v="1"/>
    <x v="6"/>
    <n v="-10058.971013000002"/>
    <m/>
  </r>
  <r>
    <n v="1498"/>
    <n v="549"/>
    <x v="0"/>
    <x v="1"/>
    <s v="Diageo Plc"/>
    <x v="6"/>
    <x v="1"/>
    <x v="6"/>
    <s v="Portfolio ISIS"/>
    <x v="1"/>
    <d v="2001-01-05T00:00:00"/>
    <d v="2006-01-05T00:00:00"/>
    <x v="0"/>
    <n v="10000000"/>
    <n v="-4023.521221"/>
    <n v="0.22"/>
    <n v="29.884208999999998"/>
    <n v="29.643833000000001"/>
    <n v="-0.24754137363925138"/>
    <n v="995.98796991301788"/>
    <n v="386.46020099999998"/>
    <x v="0"/>
    <n v="1382.4481709130177"/>
    <n v="-27794.08973"/>
    <n v="-26759.970817000001"/>
    <n v="1034.1189129999984"/>
    <n v="-348.32925791301932"/>
    <n v="-27794.08973"/>
    <n v="-26759.970817000001"/>
    <n v="1034.1189129999984"/>
    <x v="0"/>
    <n v="-16546.731021362499"/>
    <n v="0"/>
    <n v="-26759.970817000001"/>
    <n v="4017.4692780000005"/>
    <n v="1034.1189129999984"/>
    <n v="1034.1189129999984"/>
    <n v="1034.1189129999984"/>
    <x v="1"/>
    <x v="4"/>
    <x v="1"/>
    <x v="6"/>
    <n v="10058.971013000002"/>
    <n v="-2.2139989999999976"/>
  </r>
  <r>
    <n v="1598"/>
    <n v="652"/>
    <x v="0"/>
    <x v="0"/>
    <s v="Diageo Plc"/>
    <x v="6"/>
    <x v="1"/>
    <x v="6"/>
    <s v="Goldman Sachs"/>
    <x v="6"/>
    <d v="2001-01-08T00:00:00"/>
    <d v="2006-01-08T00:00:00"/>
    <x v="0"/>
    <n v="10000000"/>
    <n v="-4043.6700690000002"/>
    <n v="0.3"/>
    <n v="29.921341000000002"/>
    <n v="29.680844"/>
    <n v="-0.24750953192033023"/>
    <n v="1000.8468860184395"/>
    <n v="404.22637199999997"/>
    <x v="0"/>
    <n v="1405.0732580184394"/>
    <n v="7410.7331800000002"/>
    <n v="8510.9401529999996"/>
    <n v="1100.2069729999994"/>
    <n v="-304.86628501844007"/>
    <n v="7410.7331800000002"/>
    <n v="8510.9401529999996"/>
    <n v="1100.2069729999994"/>
    <x v="0"/>
    <n v="-16629.593158762502"/>
    <n v="0"/>
    <n v="8510.9401529999996"/>
    <n v="8510.9401529999996"/>
    <n v="1100.2069729999994"/>
    <n v="1100.2069729999994"/>
    <n v="1100.2069729999994"/>
    <x v="1"/>
    <x v="4"/>
    <x v="1"/>
    <x v="6"/>
    <n v="10054.417468"/>
    <n v="-2.2139980000000001"/>
  </r>
  <r>
    <n v="22"/>
    <n v="111"/>
    <x v="0"/>
    <x v="8"/>
    <s v="Diamond Offshore"/>
    <x v="5"/>
    <x v="5"/>
    <x v="3"/>
    <s v="High Yield"/>
    <x v="5"/>
    <d v="2000-06-22T00:00:00"/>
    <d v="2005-06-06T00:00:00"/>
    <x v="0"/>
    <n v="4000000"/>
    <n v="-1454.480996"/>
    <n v="0.85"/>
    <n v="71.356305000000006"/>
    <n v="70.764525000000006"/>
    <n v="-0.54035502313714923"/>
    <n v="785.9361122461238"/>
    <n v="286.59374400000002"/>
    <x v="0"/>
    <n v="1072.5298562461239"/>
    <n v="22897.44803"/>
    <n v="23892.60065"/>
    <n v="995.15262000000075"/>
    <n v="-77.377236246123175"/>
    <n v="22897.44803"/>
    <n v="23892.60065"/>
    <n v="995.15262000000075"/>
    <x v="0"/>
    <n v="-8374.1743344699989"/>
    <n v="24272.222222"/>
    <n v="48164.822872000004"/>
    <n v="31922.882570000002"/>
    <n v="995.15262000000803"/>
    <n v="995.15262000000803"/>
    <n v="995.15262000000075"/>
    <x v="0"/>
    <x v="3"/>
    <x v="1"/>
    <x v="5"/>
    <n v="4035.9788850000041"/>
    <n v="-2.2818849999999884"/>
  </r>
  <r>
    <n v="37"/>
    <n v="131"/>
    <x v="0"/>
    <x v="0"/>
    <s v="Diamond Offshore"/>
    <x v="5"/>
    <x v="5"/>
    <x v="3"/>
    <s v="JP Morgan"/>
    <x v="5"/>
    <d v="2000-07-21T00:00:00"/>
    <d v="2003-07-21T00:00:00"/>
    <x v="0"/>
    <n v="-4000000"/>
    <n v="835.96679000000006"/>
    <n v="0.74"/>
    <n v="65.096379999999996"/>
    <n v="64.444349000000003"/>
    <n v="-0.54335233336584754"/>
    <n v="-454.22450596285751"/>
    <n v="-254.36949900000002"/>
    <x v="0"/>
    <n v="-708.59400496285753"/>
    <n v="-13551.404102"/>
    <n v="-14200.087844"/>
    <n v="-648.68374199999926"/>
    <n v="59.910262962858269"/>
    <n v="-13551.404102"/>
    <n v="-14200.087844"/>
    <n v="-648.68374199999926"/>
    <x v="0"/>
    <n v="4813.0787934250002"/>
    <n v="-15211.111111"/>
    <n v="-29411.198955"/>
    <n v="-22241.462750999999"/>
    <n v="-648.68374200000108"/>
    <n v="-648.68374200000108"/>
    <n v="-648.68374199999926"/>
    <x v="5"/>
    <x v="3"/>
    <x v="1"/>
    <x v="5"/>
    <n v="-2768.7136219999993"/>
    <n v="-2.4983040000000045"/>
  </r>
  <r>
    <n v="122"/>
    <n v="132"/>
    <x v="2"/>
    <x v="9"/>
    <s v="Diamond Offshore"/>
    <x v="5"/>
    <x v="5"/>
    <x v="3"/>
    <s v="EnronCredit.com"/>
    <x v="2"/>
    <d v="2000-06-22T00:00:00"/>
    <d v="2005-06-06T00:00:00"/>
    <x v="0"/>
    <n v="-4000000"/>
    <n v="1454.480996"/>
    <n v="0.85"/>
    <n v="71.356305000000006"/>
    <n v="70.764525000000006"/>
    <n v="-0.54035502313714923"/>
    <n v="-785.9361122461238"/>
    <n v="-286.59374400000002"/>
    <x v="0"/>
    <n v="-1072.5298562461239"/>
    <n v="-22897.44803"/>
    <n v="-23892.60065"/>
    <n v="-995.15262000000075"/>
    <n v="77.377236246123175"/>
    <n v="-22897.44803"/>
    <n v="-23892.60065"/>
    <n v="-995.15262000000075"/>
    <x v="0"/>
    <n v="8374.1743344699989"/>
    <n v="-24272.222222"/>
    <n v="-48164.822872000004"/>
    <n v="-31922.882570000002"/>
    <n v="-995.15262000000803"/>
    <n v="-995.15262000000803"/>
    <n v="-995.15262000000075"/>
    <x v="0"/>
    <x v="3"/>
    <x v="1"/>
    <x v="5"/>
    <n v="-4035.9788850000041"/>
    <m/>
  </r>
  <r>
    <n v="51"/>
    <n v="126"/>
    <x v="0"/>
    <x v="2"/>
    <s v="Dominion Resource"/>
    <x v="1"/>
    <x v="3"/>
    <x v="3"/>
    <s v="FUNB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15416.666667"/>
    <n v="15416.666667"/>
    <n v="2916.3306250000005"/>
    <n v="0"/>
    <n v="0"/>
    <n v="0"/>
    <x v="3"/>
    <x v="1"/>
    <x v="1"/>
    <x v="1"/>
    <n v="0"/>
    <n v="0"/>
  </r>
  <r>
    <n v="52"/>
    <n v="127"/>
    <x v="0"/>
    <x v="3"/>
    <s v="Dominion Resource"/>
    <x v="1"/>
    <x v="3"/>
    <x v="3"/>
    <s v="EnronCredit.com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-15416.666667"/>
    <n v="-15416.666667"/>
    <n v="-2916.3306250000005"/>
    <n v="0"/>
    <n v="0"/>
    <n v="0"/>
    <x v="3"/>
    <x v="1"/>
    <x v="1"/>
    <x v="1"/>
    <n v="0"/>
    <n v="0"/>
  </r>
  <r>
    <n v="53"/>
    <n v="128"/>
    <x v="0"/>
    <x v="4"/>
    <s v="Dominion Resource"/>
    <x v="1"/>
    <x v="3"/>
    <x v="3"/>
    <s v="Enron North America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15416.666667"/>
    <n v="15416.666667"/>
    <n v="2916.3306250000005"/>
    <n v="0"/>
    <n v="0"/>
    <n v="0"/>
    <x v="3"/>
    <x v="1"/>
    <x v="1"/>
    <x v="1"/>
    <n v="0"/>
    <n v="0"/>
  </r>
  <r>
    <n v="1746"/>
    <n v="952"/>
    <x v="0"/>
    <x v="0"/>
    <s v="Duke Capital"/>
    <x v="9"/>
    <x v="5"/>
    <x v="3"/>
    <s v="JP Morgan"/>
    <x v="4"/>
    <d v="2001-04-03T00:00:00"/>
    <d v="2006-04-03T00:00:00"/>
    <x v="0"/>
    <n v="10000000"/>
    <n v="-4269.9500760000001"/>
    <n v="0.75"/>
    <n v="74.524782999999999"/>
    <n v="73.928293999999994"/>
    <n v="-0.58492147164732977"/>
    <n v="2497.5854823145478"/>
    <n v="792.47521200000006"/>
    <x v="0"/>
    <n v="3290.0606943145476"/>
    <n v="2047.7274540000001"/>
    <n v="4833.4455930000004"/>
    <n v="2785.7181390000005"/>
    <n v="-504.3425553145471"/>
    <n v="2047.7274540000001"/>
    <n v="4833.4455930000004"/>
    <n v="2785.7181390000005"/>
    <x v="0"/>
    <m/>
    <n v="0"/>
    <n v="4833.4455930000004"/>
    <n v="4833.4455930000004"/>
    <n v="4833.4455930000004"/>
    <n v="2785.7181390000005"/>
    <n v="2785.7181390000005"/>
    <x v="1"/>
    <x v="0"/>
    <x v="1"/>
    <x v="9"/>
    <n v="4833.4455930000004"/>
    <n v="73.928293999999994"/>
  </r>
  <r>
    <n v="1305"/>
    <n v="466"/>
    <x v="0"/>
    <x v="0"/>
    <s v="Duke Energy Corp."/>
    <x v="6"/>
    <x v="3"/>
    <x v="3"/>
    <s v="Portfolio ISIS"/>
    <x v="4"/>
    <d v="2001-01-05T00:00:00"/>
    <d v="2006-01-05T00:00:00"/>
    <x v="0"/>
    <n v="-10000000"/>
    <n v="4069.0768189999999"/>
    <n v="0.6"/>
    <n v="63.458775000000003"/>
    <n v="63.369548000000002"/>
    <n v="-6.5619932471940021E-2"/>
    <n v="-267.01254608591648"/>
    <n v="-696.30320099999994"/>
    <x v="0"/>
    <n v="-963.31574708591643"/>
    <n v="-296.45548300000002"/>
    <n v="-821.25593000000003"/>
    <n v="-524.80044700000008"/>
    <n v="438.51530008591635"/>
    <n v="-296.45548300000002"/>
    <n v="-821.25593000000003"/>
    <n v="-524.80044700000008"/>
    <x v="0"/>
    <n v="16734.078418137498"/>
    <n v="0"/>
    <n v="-821.25593000000003"/>
    <n v="-5086.9335470000005"/>
    <n v="-524.80044700000008"/>
    <n v="-524.80044700000008"/>
    <n v="-524.80044700000008"/>
    <x v="1"/>
    <x v="4"/>
    <x v="1"/>
    <x v="6"/>
    <n v="-5288.1785989999998"/>
    <n v="-0.92305999999999955"/>
  </r>
  <r>
    <n v="1499"/>
    <n v="550"/>
    <x v="0"/>
    <x v="1"/>
    <s v="Duke Energy Corp."/>
    <x v="6"/>
    <x v="3"/>
    <x v="3"/>
    <s v="Portfolio ISIS"/>
    <x v="1"/>
    <d v="2001-01-05T00:00:00"/>
    <d v="2006-01-05T00:00:00"/>
    <x v="0"/>
    <n v="10000000"/>
    <n v="-4069.0768189999999"/>
    <n v="0.6"/>
    <n v="63.458775000000003"/>
    <n v="63.369548000000002"/>
    <n v="-6.5619932471940021E-2"/>
    <n v="267.01254608591648"/>
    <n v="696.30320099999994"/>
    <x v="0"/>
    <n v="963.31574708591643"/>
    <n v="296.45548300000002"/>
    <n v="821.25593000000003"/>
    <n v="524.80044700000008"/>
    <n v="-438.51530008591635"/>
    <n v="296.45548300000002"/>
    <n v="821.25593000000003"/>
    <n v="524.80044700000008"/>
    <x v="0"/>
    <n v="-16734.078418137498"/>
    <n v="0"/>
    <n v="821.25593000000003"/>
    <n v="5086.9335470000005"/>
    <n v="524.80044700000008"/>
    <n v="524.80044700000008"/>
    <n v="524.80044700000008"/>
    <x v="1"/>
    <x v="4"/>
    <x v="1"/>
    <x v="6"/>
    <n v="5288.1785989999998"/>
    <n v="-0.92305999999999955"/>
  </r>
  <r>
    <n v="1"/>
    <n v="307"/>
    <x v="0"/>
    <x v="0"/>
    <s v="Eastern Elec Plc"/>
    <x v="1"/>
    <x v="3"/>
    <x v="6"/>
    <s v="Greenwich Natwest"/>
    <x v="0"/>
    <d v="1999-09-08T00:00:00"/>
    <d v="2004-12-01T00:00:00"/>
    <x v="2"/>
    <n v="-15000000"/>
    <n v="0"/>
    <n v="0.47499999999999998"/>
    <n v="64.734776999999994"/>
    <n v="64.116387000000003"/>
    <m/>
    <n v="-"/>
    <n v="-624.17158800000004"/>
    <x v="0"/>
    <n v="-624.17158800000004"/>
    <n v="-49565.834379"/>
    <n v="-51600.477140000003"/>
    <n v="-2034.6427610000028"/>
    <n v="-1410.4711730000026"/>
    <n v="-70631.313990074996"/>
    <n v="-73092.075868810003"/>
    <n v="-2460.7618787350075"/>
    <x v="0"/>
    <n v="0"/>
    <n v="-151388.4375"/>
    <n v="-224480.51336881"/>
    <n v="-348412.1739126434"/>
    <n v="-1552.3243787350075"/>
    <n v="-1552.3243787350075"/>
    <n v="-2460.7618787350075"/>
    <x v="0"/>
    <x v="1"/>
    <x v="1"/>
    <x v="1"/>
    <n v="-14565.149664301018"/>
    <n v="-3.128783999999996"/>
  </r>
  <r>
    <n v="2"/>
    <n v="306"/>
    <x v="0"/>
    <x v="0"/>
    <s v="Eastern Elec Plc"/>
    <x v="1"/>
    <x v="3"/>
    <x v="6"/>
    <s v="Greenwich Natwest"/>
    <x v="0"/>
    <d v="1999-11-29T00:00:00"/>
    <d v="2004-11-25T00:00:00"/>
    <x v="2"/>
    <n v="-15000000"/>
    <n v="0"/>
    <n v="0.51"/>
    <n v="64.654505"/>
    <n v="64.035717000000005"/>
    <m/>
    <n v="-"/>
    <n v="-632.39696100000003"/>
    <x v="0"/>
    <n v="-632.39696100000003"/>
    <n v="-67460.164392999999"/>
    <n v="-69500.285262999998"/>
    <n v="-2040.1208699999988"/>
    <n v="-1407.7239089999989"/>
    <n v="-96130.734260024998"/>
    <n v="-98447.154075039507"/>
    <n v="-2316.4198150145094"/>
    <x v="0"/>
    <n v="0"/>
    <n v="-137860.86249999999"/>
    <n v="-236308.01657503948"/>
    <n v="-353640.04009070876"/>
    <n v="-1489.1573150144832"/>
    <n v="-1489.1573150144832"/>
    <n v="-2316.4198150145094"/>
    <x v="0"/>
    <x v="1"/>
    <x v="1"/>
    <x v="1"/>
    <n v="-14481.678530659497"/>
    <n v="-3.1302960000000013"/>
  </r>
  <r>
    <n v="3"/>
    <n v="308"/>
    <x v="0"/>
    <x v="0"/>
    <s v="Eastern Elec Plc"/>
    <x v="1"/>
    <x v="3"/>
    <x v="6"/>
    <s v="Credit Reserve Book"/>
    <x v="0"/>
    <d v="1999-11-29T00:00:00"/>
    <d v="2004-11-25T00:00:00"/>
    <x v="2"/>
    <n v="15000000"/>
    <n v="0"/>
    <n v="0.51"/>
    <n v="64.654505"/>
    <n v="64.035717000000005"/>
    <m/>
    <n v="-"/>
    <n v="632.39696100000003"/>
    <x v="0"/>
    <n v="632.39696100000003"/>
    <n v="67460.164392999999"/>
    <n v="69500.285262999998"/>
    <n v="2040.1208699999988"/>
    <n v="1407.7239089999989"/>
    <n v="96130.734260024998"/>
    <n v="98447.154075039507"/>
    <n v="2316.4198150145094"/>
    <x v="0"/>
    <n v="0"/>
    <n v="137860.86249999999"/>
    <n v="236308.01657503948"/>
    <n v="353640.04009070876"/>
    <n v="1489.1573150144832"/>
    <n v="1489.1573150144832"/>
    <n v="2316.4198150145094"/>
    <x v="0"/>
    <x v="1"/>
    <x v="1"/>
    <x v="1"/>
    <n v="14481.678530659497"/>
    <n v="-3.1302960000000013"/>
  </r>
  <r>
    <n v="4"/>
    <n v="309"/>
    <x v="0"/>
    <x v="0"/>
    <s v="Eastern Elec Plc"/>
    <x v="1"/>
    <x v="3"/>
    <x v="6"/>
    <s v="Credit Reserve Book"/>
    <x v="0"/>
    <d v="1999-09-08T00:00:00"/>
    <d v="2004-12-01T00:00:00"/>
    <x v="2"/>
    <n v="15000000"/>
    <n v="0"/>
    <n v="0.47499999999999998"/>
    <n v="64.734776999999994"/>
    <n v="64.116387000000003"/>
    <m/>
    <n v="-"/>
    <n v="624.17158800000004"/>
    <x v="0"/>
    <n v="624.17158800000004"/>
    <n v="49565.834379"/>
    <n v="51600.477140000003"/>
    <n v="2034.6427610000028"/>
    <n v="1410.4711730000026"/>
    <n v="70631.313990074996"/>
    <n v="73092.075868810003"/>
    <n v="2460.7618787350075"/>
    <x v="0"/>
    <n v="0"/>
    <n v="151388.4375"/>
    <n v="224480.51336881"/>
    <n v="348412.1739126434"/>
    <n v="1552.3243787350075"/>
    <n v="1552.3243787350075"/>
    <n v="2460.7618787350075"/>
    <x v="0"/>
    <x v="1"/>
    <x v="1"/>
    <x v="1"/>
    <n v="14565.149664301018"/>
    <n v="-3.128783999999996"/>
  </r>
  <r>
    <n v="270"/>
    <n v="408"/>
    <x v="0"/>
    <x v="4"/>
    <s v="Eastern Elec Plc"/>
    <x v="1"/>
    <x v="3"/>
    <x v="6"/>
    <s v="Toronto Dominion"/>
    <x v="0"/>
    <d v="1998-03-31T00:00:00"/>
    <d v="2001-03-31T00:00:00"/>
    <x v="2"/>
    <n v="0"/>
    <n v="4.4440299999999997"/>
    <n v="0.3125"/>
    <n v="0"/>
    <n v="0"/>
    <n v="-0.54844546195642607"/>
    <n v="-2.4373080862982159"/>
    <n v="-518.93755199999998"/>
    <x v="0"/>
    <n v="-521.37486008629821"/>
    <n v="172.979184"/>
    <n v="0"/>
    <n v="-172.979184"/>
    <n v="348.39567608629818"/>
    <n v="246.49533720000002"/>
    <n v="0"/>
    <n v="-246.49533720000002"/>
    <x v="0"/>
    <n v="32.165889140000004"/>
    <n v="-132918.150685"/>
    <n v="-132918.150685"/>
    <n v="37546.571751944663"/>
    <n v="551.10740280000027"/>
    <n v="551.10740280000027"/>
    <n v="-246.49533720000002"/>
    <x v="3"/>
    <x v="1"/>
    <x v="1"/>
    <x v="1"/>
    <n v="-1746.5299099510012"/>
    <n v="-134.60931600000001"/>
  </r>
  <r>
    <n v="271"/>
    <n v="407"/>
    <x v="0"/>
    <x v="4"/>
    <s v="Eastern Elec Plc"/>
    <x v="1"/>
    <x v="3"/>
    <x v="6"/>
    <s v="Credit Reserve Book"/>
    <x v="0"/>
    <d v="1998-03-31T00:00:00"/>
    <d v="2001-03-31T00:00:00"/>
    <x v="2"/>
    <n v="0"/>
    <n v="-4.4440299999999997"/>
    <n v="0.3125"/>
    <n v="0"/>
    <n v="0"/>
    <n v="-0.54844546195642607"/>
    <n v="2.4373080862982159"/>
    <n v="518.93755199999998"/>
    <x v="0"/>
    <n v="521.37486008629821"/>
    <n v="-172.979184"/>
    <n v="0"/>
    <n v="172.979184"/>
    <n v="-348.39567608629818"/>
    <n v="-246.49533720000002"/>
    <n v="0"/>
    <n v="246.49533720000002"/>
    <x v="0"/>
    <n v="-32.165889140000004"/>
    <n v="132918.150685"/>
    <n v="132918.150685"/>
    <n v="-37546.571751944663"/>
    <n v="-551.10740280000027"/>
    <n v="-551.10740280000027"/>
    <n v="246.49533720000002"/>
    <x v="3"/>
    <x v="1"/>
    <x v="1"/>
    <x v="1"/>
    <n v="1746.5299099510012"/>
    <n v="-134.60931600000001"/>
  </r>
  <r>
    <n v="5"/>
    <n v="310"/>
    <x v="0"/>
    <x v="0"/>
    <s v="Eastern Group"/>
    <x v="1"/>
    <x v="3"/>
    <x v="6"/>
    <s v="Merrill Lynch Int"/>
    <x v="0"/>
    <d v="2000-03-22T00:00:00"/>
    <d v="2005-03-22T00:00:00"/>
    <x v="0"/>
    <n v="-50000000"/>
    <n v="17250.155581999999"/>
    <n v="0.51500000000000001"/>
    <n v="66.201836999999998"/>
    <n v="65.593292000000005"/>
    <n v="-0.56121563055078361"/>
    <n v="-9681.0569420512493"/>
    <n v="-3326.5415430000003"/>
    <x v="0"/>
    <n v="-13007.59848505125"/>
    <n v="252114.24013399999"/>
    <n v="240845.19472100001"/>
    <n v="-11269.045412999985"/>
    <n v="1738.5530720512652"/>
    <n v="252114.24013399999"/>
    <n v="240845.19472100001"/>
    <n v="-11269.045412999985"/>
    <x v="0"/>
    <n v="124856.62610251601"/>
    <n v="-261076.38888899999"/>
    <n v="-20231.194167999987"/>
    <n v="-573069.307317"/>
    <n v="-11269.045412999985"/>
    <n v="-11269.045412999985"/>
    <n v="-11269.045412999985"/>
    <x v="0"/>
    <x v="1"/>
    <x v="1"/>
    <x v="1"/>
    <n v="-62790.038224999997"/>
    <n v="-3.1135510000000011"/>
  </r>
  <r>
    <n v="6"/>
    <n v="311"/>
    <x v="0"/>
    <x v="0"/>
    <s v="Eastern Group"/>
    <x v="1"/>
    <x v="3"/>
    <x v="6"/>
    <s v="Credit Reserve Book"/>
    <x v="0"/>
    <d v="2000-03-22T00:00:00"/>
    <d v="2005-03-22T00:00:00"/>
    <x v="0"/>
    <n v="50000000"/>
    <n v="-17250.155581999999"/>
    <n v="0.51500000000000001"/>
    <n v="66.201836999999998"/>
    <n v="65.593292000000005"/>
    <n v="-0.56121563055078361"/>
    <n v="9681.0569420512493"/>
    <n v="3326.5415430000003"/>
    <x v="0"/>
    <n v="13007.59848505125"/>
    <n v="-252114.24013399999"/>
    <n v="-240845.19472100001"/>
    <n v="11269.045412999985"/>
    <n v="-1738.5530720512652"/>
    <n v="-252114.24013399999"/>
    <n v="-240845.19472100001"/>
    <n v="11269.045412999985"/>
    <x v="0"/>
    <n v="-124856.62610251601"/>
    <n v="261076.38888899999"/>
    <n v="20231.194167999987"/>
    <n v="573069.307317"/>
    <n v="11269.045412999985"/>
    <n v="11269.045412999985"/>
    <n v="11269.045412999985"/>
    <x v="0"/>
    <x v="1"/>
    <x v="1"/>
    <x v="1"/>
    <n v="62790.038224999997"/>
    <n v="-3.1135510000000011"/>
  </r>
  <r>
    <n v="1306"/>
    <n v="467"/>
    <x v="0"/>
    <x v="0"/>
    <s v="Eastman Chemical"/>
    <x v="1"/>
    <x v="0"/>
    <x v="3"/>
    <s v="Portfolio ISIS"/>
    <x v="3"/>
    <d v="2001-01-05T00:00:00"/>
    <d v="2006-01-05T00:00:00"/>
    <x v="0"/>
    <n v="-10000000"/>
    <n v="4172.0164370000002"/>
    <n v="1.2"/>
    <n v="119.510954"/>
    <n v="118.84314999999999"/>
    <n v="-0.59012939526734798"/>
    <n v="-2462.0295370122458"/>
    <n v="-1288.270293"/>
    <x v="0"/>
    <n v="-3750.2998300122458"/>
    <n v="-31292.454972"/>
    <n v="-34338.653615000003"/>
    <n v="-3046.1986430000034"/>
    <n v="704.10118701224246"/>
    <n v="-31292.454972"/>
    <n v="-34338.653615000003"/>
    <n v="-3046.1986430000034"/>
    <x v="0"/>
    <n v="30197.054971006004"/>
    <n v="0"/>
    <n v="-34338.653615000003"/>
    <n v="-61252.696624000004"/>
    <n v="-3046.1986430000034"/>
    <n v="-3046.1986430000034"/>
    <n v="-3046.1986430000034"/>
    <x v="1"/>
    <x v="1"/>
    <x v="1"/>
    <x v="1"/>
    <n v="-9944.3496580000028"/>
    <n v="-1.7935020000000037"/>
  </r>
  <r>
    <n v="1500"/>
    <n v="551"/>
    <x v="0"/>
    <x v="1"/>
    <s v="Eastman Chemical"/>
    <x v="1"/>
    <x v="0"/>
    <x v="3"/>
    <s v="Portfolio ISIS"/>
    <x v="1"/>
    <d v="2001-01-05T00:00:00"/>
    <d v="2006-01-05T00:00:00"/>
    <x v="0"/>
    <n v="10000000"/>
    <n v="-4172.0164370000002"/>
    <n v="1.2"/>
    <n v="119.510954"/>
    <n v="118.84314999999999"/>
    <n v="-0.59012939526734798"/>
    <n v="2462.0295370122458"/>
    <n v="1288.270293"/>
    <x v="0"/>
    <n v="3750.2998300122458"/>
    <n v="31292.454972"/>
    <n v="34338.653615000003"/>
    <n v="3046.1986430000034"/>
    <n v="-704.10118701224246"/>
    <n v="31292.454972"/>
    <n v="34338.653615000003"/>
    <n v="3046.1986430000034"/>
    <x v="0"/>
    <n v="-30197.054971006004"/>
    <n v="0"/>
    <n v="34338.653615000003"/>
    <n v="61252.696624000004"/>
    <n v="3046.1986430000034"/>
    <n v="3046.1986430000034"/>
    <n v="3046.1986430000034"/>
    <x v="1"/>
    <x v="1"/>
    <x v="1"/>
    <x v="1"/>
    <n v="9944.3496580000028"/>
    <n v="-1.7935020000000037"/>
  </r>
  <r>
    <n v="1654"/>
    <n v="864"/>
    <x v="0"/>
    <x v="2"/>
    <s v="Eastman Kodak Co."/>
    <x v="6"/>
    <x v="8"/>
    <x v="3"/>
    <s v="Swiss Re"/>
    <x v="4"/>
    <d v="2001-02-27T00:00:00"/>
    <d v="2006-02-27T00:00:00"/>
    <x v="0"/>
    <n v="-10000000"/>
    <n v="4231.1372140000003"/>
    <n v="1.1000000000000001"/>
    <n v="98.501375999999993"/>
    <n v="98.384446999999994"/>
    <n v="-9.3628869893999878E-2"/>
    <n v="-396.15659571326717"/>
    <n v="-1159.2197430000001"/>
    <x v="0"/>
    <n v="-1555.3763387132672"/>
    <n v="-59245.143395999999"/>
    <n v="-60109.815861000003"/>
    <n v="-864.67246500000329"/>
    <n v="690.70387371326387"/>
    <n v="-59245.143395999999"/>
    <n v="-60109.815861000003"/>
    <n v="-864.67246500000329"/>
    <x v="0"/>
    <n v="17400.551792575003"/>
    <n v="0"/>
    <n v="-60109.815861000003"/>
    <n v="-60109.815861000003"/>
    <n v="-864.67246500000329"/>
    <n v="-864.67246500000329"/>
    <n v="-864.67246500000329"/>
    <x v="1"/>
    <x v="4"/>
    <x v="1"/>
    <x v="6"/>
    <n v="-9551.2933660000053"/>
    <n v="-1.7405120000000096"/>
  </r>
  <r>
    <n v="1655"/>
    <n v="865"/>
    <x v="0"/>
    <x v="3"/>
    <s v="Eastman Kodak Co."/>
    <x v="6"/>
    <x v="8"/>
    <x v="3"/>
    <s v="EnronCredit.com"/>
    <x v="4"/>
    <d v="2001-02-27T00:00:00"/>
    <d v="2006-02-27T00:00:00"/>
    <x v="0"/>
    <n v="10000000"/>
    <n v="-4231.1372140000003"/>
    <n v="1.1000000000000001"/>
    <n v="98.501375999999993"/>
    <n v="98.384446999999994"/>
    <n v="-9.3628869893999878E-2"/>
    <n v="396.15659571326717"/>
    <n v="1159.2197430000001"/>
    <x v="0"/>
    <n v="1555.3763387132672"/>
    <n v="59245.143395999999"/>
    <n v="60109.815861000003"/>
    <n v="864.67246500000329"/>
    <n v="-690.70387371326387"/>
    <n v="59245.143395999999"/>
    <n v="60109.815861000003"/>
    <n v="864.67246500000329"/>
    <x v="0"/>
    <n v="-17400.551792575003"/>
    <n v="0"/>
    <n v="60109.815861000003"/>
    <n v="60109.815861000003"/>
    <n v="864.67246500000329"/>
    <n v="864.67246500000329"/>
    <n v="864.67246500000329"/>
    <x v="1"/>
    <x v="4"/>
    <x v="1"/>
    <x v="6"/>
    <n v="9551.2933660000053"/>
    <n v="-1.7405120000000096"/>
  </r>
  <r>
    <n v="1656"/>
    <n v="866"/>
    <x v="0"/>
    <x v="4"/>
    <s v="Eastman Kodak Co."/>
    <x v="6"/>
    <x v="8"/>
    <x v="3"/>
    <s v="Enron North America"/>
    <x v="4"/>
    <d v="2001-02-27T00:00:00"/>
    <d v="2006-02-27T00:00:00"/>
    <x v="0"/>
    <n v="-10000000"/>
    <n v="4231.1372140000003"/>
    <n v="1.1000000000000001"/>
    <n v="98.501375999999993"/>
    <n v="98.384446999999994"/>
    <n v="-9.3628869893999878E-2"/>
    <n v="-396.15659571326717"/>
    <n v="-1159.2197430000001"/>
    <x v="0"/>
    <n v="-1555.3763387132672"/>
    <n v="-59245.143395999999"/>
    <n v="-60109.815861000003"/>
    <n v="-864.67246500000329"/>
    <n v="690.70387371326387"/>
    <n v="-59245.143395999999"/>
    <n v="-60109.815861000003"/>
    <n v="-864.67246500000329"/>
    <x v="0"/>
    <n v="17400.551792575003"/>
    <n v="0"/>
    <n v="-60109.815861000003"/>
    <n v="-60109.815861000003"/>
    <n v="-864.67246500000329"/>
    <n v="-864.67246500000329"/>
    <n v="-864.67246500000329"/>
    <x v="1"/>
    <x v="4"/>
    <x v="1"/>
    <x v="6"/>
    <n v="-9551.2933660000053"/>
    <n v="-1.7405120000000096"/>
  </r>
  <r>
    <n v="1583"/>
    <n v="637"/>
    <x v="0"/>
    <x v="0"/>
    <s v="Edison Intl"/>
    <x v="7"/>
    <x v="3"/>
    <x v="3"/>
    <s v="JP Morgan"/>
    <x v="0"/>
    <d v="2000-12-22T00:00:00"/>
    <d v="2004-10-15T00:00:00"/>
    <x v="0"/>
    <n v="5000000"/>
    <n v="-1436.656213"/>
    <n v="3"/>
    <n v="1797.2918110000001"/>
    <n v="1789.22208"/>
    <n v="-1.1738781280626833"/>
    <n v="1686.4593059860638"/>
    <n v="3112.9011989999999"/>
    <x v="0"/>
    <n v="4799.3605049860635"/>
    <n v="-609166.66666700004"/>
    <n v="-607916.66666700004"/>
    <n v="1250"/>
    <n v="-3549.3605049860635"/>
    <n v="-609166.66666700004"/>
    <n v="-607916.66666700004"/>
    <n v="1250"/>
    <x v="0"/>
    <n v="-40176.090996544997"/>
    <n v="0"/>
    <n v="-607916.66666700004"/>
    <n v="-492145.12179100001"/>
    <n v="1250"/>
    <n v="1250"/>
    <n v="1250"/>
    <x v="0"/>
    <x v="0"/>
    <x v="4"/>
    <x v="7"/>
    <n v="4166.6666659999173"/>
    <n v="-7.3303379999999834"/>
  </r>
  <r>
    <n v="1604"/>
    <n v="660"/>
    <x v="0"/>
    <x v="0"/>
    <s v="Edison Intl"/>
    <x v="7"/>
    <x v="3"/>
    <x v="3"/>
    <s v="Deutsche Bank AG NY"/>
    <x v="0"/>
    <d v="2001-01-10T00:00:00"/>
    <d v="2006-01-10T00:00:00"/>
    <x v="0"/>
    <n v="5000000"/>
    <n v="-2165.5699079999999"/>
    <n v="8.25"/>
    <n v="1709.0127379999999"/>
    <n v="1702.2409"/>
    <n v="-1.1359429330187822"/>
    <n v="2459.9638329507343"/>
    <n v="3923.1608910000004"/>
    <x v="0"/>
    <n v="6383.1247239507347"/>
    <n v="-559479.16666700004"/>
    <n v="-556041.66666700004"/>
    <n v="3437.5"/>
    <n v="-2945.6247239507347"/>
    <n v="-559479.16666700004"/>
    <n v="-556041.66666700004"/>
    <n v="3437.5"/>
    <x v="0"/>
    <n v="-60560.162477219994"/>
    <n v="0"/>
    <n v="-556041.66666700004"/>
    <n v="-556041.66666700004"/>
    <n v="3437.5"/>
    <n v="3437.5"/>
    <n v="3437.5"/>
    <x v="1"/>
    <x v="0"/>
    <x v="4"/>
    <x v="7"/>
    <n v="11458.333332999959"/>
    <n v="-4.6369660000000295"/>
  </r>
  <r>
    <n v="1073"/>
    <n v="431"/>
    <x v="0"/>
    <x v="0"/>
    <s v="Edison Mission"/>
    <x v="7"/>
    <x v="3"/>
    <x v="3"/>
    <s v="LBIE"/>
    <x v="0"/>
    <d v="2000-12-18T00:00:00"/>
    <d v="2004-05-28T00:00:00"/>
    <x v="0"/>
    <n v="-5000000"/>
    <n v="1307.0160089999999"/>
    <n v="2"/>
    <n v="1303.6232789999999"/>
    <n v="1297.6292100000001"/>
    <n v="-1.504847961499036"/>
    <n v="-1966.8603767902557"/>
    <n v="-2697.1137330000001"/>
    <x v="0"/>
    <n v="-4663.9741097902561"/>
    <n v="641666.66666700004"/>
    <n v="640833.33333299996"/>
    <n v="-833.33333400008269"/>
    <n v="3830.6407757901734"/>
    <n v="641666.66666700004"/>
    <n v="640833.33333299996"/>
    <n v="-833.33333400008269"/>
    <x v="0"/>
    <n v="36550.702691685001"/>
    <n v="-20000"/>
    <n v="620833.33333299996"/>
    <n v="274530.88759999996"/>
    <n v="-833.33333400008269"/>
    <n v="-833.33333400008269"/>
    <n v="-833.33333400008269"/>
    <x v="4"/>
    <x v="0"/>
    <x v="4"/>
    <x v="7"/>
    <n v="-2777.7777779999888"/>
    <n v="-5.429098999999951"/>
  </r>
  <r>
    <n v="1376"/>
    <n v="433"/>
    <x v="0"/>
    <x v="0"/>
    <s v="Edison Mission"/>
    <x v="7"/>
    <x v="3"/>
    <x v="3"/>
    <s v="Morgan Stanley CP"/>
    <x v="0"/>
    <d v="2000-12-19T00:00:00"/>
    <d v="2005-04-11T00:00:00"/>
    <x v="0"/>
    <n v="-10000000"/>
    <n v="3312.8597769999997"/>
    <n v="2.1"/>
    <n v="1275.787235"/>
    <n v="1270.3027689999999"/>
    <n v="-1.2626909232195098"/>
    <n v="-4183.1179703169091"/>
    <n v="-4564.0460400000002"/>
    <x v="0"/>
    <n v="-8747.1640103169084"/>
    <n v="1254500"/>
    <n v="1252750"/>
    <n v="-1750"/>
    <n v="6997.1640103169084"/>
    <n v="1254500"/>
    <n v="1252750"/>
    <n v="-1750"/>
    <x v="0"/>
    <n v="92644.123663804989"/>
    <n v="-13416.666667"/>
    <n v="1239333.3333330001"/>
    <n v="641366.8488700001"/>
    <n v="-1750"/>
    <n v="-1750"/>
    <n v="-1750"/>
    <x v="0"/>
    <x v="0"/>
    <x v="4"/>
    <x v="7"/>
    <n v="-5833"/>
    <n v="-4.5689530000001923"/>
  </r>
  <r>
    <n v="1307"/>
    <n v="468"/>
    <x v="0"/>
    <x v="0"/>
    <s v="Electrolux Ab"/>
    <x v="1"/>
    <x v="6"/>
    <x v="11"/>
    <s v="Portfolio ISIS"/>
    <x v="2"/>
    <d v="2001-01-05T00:00:00"/>
    <d v="2006-01-05T00:00:00"/>
    <x v="0"/>
    <n v="-10000000"/>
    <n v="4048.4325570000001"/>
    <n v="0.53"/>
    <n v="67.740813000000003"/>
    <n v="67.154532000000003"/>
    <n v="-0.58361023124142708"/>
    <n v="-2362.7066607560919"/>
    <n v="-810.05605500000001"/>
    <x v="0"/>
    <n v="-3172.7627157560919"/>
    <n v="48398.367139000002"/>
    <n v="45887.515321999999"/>
    <n v="-2510.8518170000025"/>
    <n v="661.91089875608941"/>
    <n v="48398.367139000002"/>
    <n v="45887.515321999999"/>
    <n v="-2510.8518170000025"/>
    <x v="0"/>
    <n v="29302.554847566003"/>
    <n v="0"/>
    <n v="45887.515321999999"/>
    <n v="-3450.1895460000014"/>
    <n v="-2510.8518170000025"/>
    <n v="-2510.8518170000025"/>
    <n v="-2510.8518170000025"/>
    <x v="1"/>
    <x v="1"/>
    <x v="1"/>
    <x v="1"/>
    <n v="10581.176997000002"/>
    <n v="2.8914029999999968"/>
  </r>
  <r>
    <n v="1501"/>
    <n v="552"/>
    <x v="0"/>
    <x v="1"/>
    <s v="Electrolux Ab"/>
    <x v="1"/>
    <x v="6"/>
    <x v="11"/>
    <s v="Portfolio ISIS"/>
    <x v="1"/>
    <d v="2001-01-05T00:00:00"/>
    <d v="2006-01-05T00:00:00"/>
    <x v="0"/>
    <n v="10000000"/>
    <n v="-4048.4325570000001"/>
    <n v="0.53"/>
    <n v="67.740813000000003"/>
    <n v="67.154532000000003"/>
    <n v="-0.58361023124142708"/>
    <n v="2362.7066607560919"/>
    <n v="810.05605500000001"/>
    <x v="0"/>
    <n v="3172.7627157560919"/>
    <n v="-48398.367139000002"/>
    <n v="-45887.515321999999"/>
    <n v="2510.8518170000025"/>
    <n v="-661.91089875608941"/>
    <n v="-48398.367139000002"/>
    <n v="-45887.515321999999"/>
    <n v="2510.8518170000025"/>
    <x v="0"/>
    <n v="-29302.554847566003"/>
    <n v="0"/>
    <n v="-45887.515321999999"/>
    <n v="3450.1895460000014"/>
    <n v="2510.8518170000025"/>
    <n v="2510.8518170000025"/>
    <n v="2510.8518170000025"/>
    <x v="1"/>
    <x v="1"/>
    <x v="1"/>
    <x v="1"/>
    <n v="-10581.176997000002"/>
    <n v="2.8914029999999968"/>
  </r>
  <r>
    <n v="44"/>
    <n v="143"/>
    <x v="0"/>
    <x v="8"/>
    <s v="Emmis Comm"/>
    <x v="8"/>
    <x v="4"/>
    <x v="3"/>
    <s v="High Yield"/>
    <x v="5"/>
    <d v="2000-08-08T00:00:00"/>
    <d v="2001-09-30T00:00:00"/>
    <x v="0"/>
    <n v="10000000"/>
    <n v="-472.13530200000002"/>
    <n v="2.125"/>
    <n v="146.53989899999999"/>
    <n v="144.02382800000001"/>
    <n v="-0.9709092778686923"/>
    <n v="458.40054512113699"/>
    <n v="1367.2499399999999"/>
    <x v="0"/>
    <n v="1825.6504851211369"/>
    <n v="34464.463580000003"/>
    <n v="36113.804515999997"/>
    <n v="1649.3409359999932"/>
    <n v="-176.30954912114362"/>
    <n v="34464.463580000003"/>
    <n v="36113.804515999997"/>
    <n v="1649.3409359999932"/>
    <x v="0"/>
    <n v="-7766.6257179000004"/>
    <n v="138125"/>
    <n v="174238.804516"/>
    <n v="117244.99110000001"/>
    <n v="1649.3409359999932"/>
    <n v="1649.3409359999932"/>
    <n v="1649.3409359999932"/>
    <x v="3"/>
    <x v="0"/>
    <x v="5"/>
    <x v="8"/>
    <n v="7648.5115640000149"/>
    <n v="-8.567245999999983"/>
  </r>
  <r>
    <n v="57"/>
    <n v="144"/>
    <x v="1"/>
    <x v="5"/>
    <s v="Emmis Comm"/>
    <x v="8"/>
    <x v="4"/>
    <x v="3"/>
    <s v="FUNB"/>
    <x v="5"/>
    <d v="2000-08-08T00:00:00"/>
    <d v="2001-09-30T00:00:00"/>
    <x v="0"/>
    <n v="10000000"/>
    <n v="-472.13530200000002"/>
    <n v="2.125"/>
    <n v="146.53989899999999"/>
    <n v="144.02382800000001"/>
    <n v="-0.9709092778686923"/>
    <n v="458.40054512113699"/>
    <n v="1367.2499399999999"/>
    <x v="0"/>
    <n v="1825.6504851211369"/>
    <n v="34464.463580000003"/>
    <n v="36113.804515999997"/>
    <n v="1649.3409359999932"/>
    <n v="-176.30954912114362"/>
    <n v="34464.463580000003"/>
    <n v="36113.804515999997"/>
    <n v="1649.3409359999932"/>
    <x v="0"/>
    <n v="-7766.6257179000004"/>
    <n v="138125"/>
    <n v="174238.804516"/>
    <n v="117244.99110000001"/>
    <n v="1649.3409359999932"/>
    <n v="1649.3409359999932"/>
    <n v="1649.3409359999932"/>
    <x v="3"/>
    <x v="0"/>
    <x v="5"/>
    <x v="8"/>
    <n v="7648.5115640000149"/>
    <n v="-8.567245999999983"/>
  </r>
  <r>
    <n v="144"/>
    <n v="145"/>
    <x v="1"/>
    <x v="7"/>
    <s v="Emmis Comm"/>
    <x v="8"/>
    <x v="4"/>
    <x v="3"/>
    <s v="EnronCredit.com"/>
    <x v="5"/>
    <d v="2000-08-08T00:00:00"/>
    <d v="2001-09-30T00:00:00"/>
    <x v="0"/>
    <n v="-10000000"/>
    <n v="472.13530200000002"/>
    <n v="2.125"/>
    <n v="146.53989899999999"/>
    <n v="144.02382800000001"/>
    <n v="-0.9709092778686923"/>
    <n v="-458.40054512113699"/>
    <n v="-1367.2499399999999"/>
    <x v="0"/>
    <n v="-1825.6504851211369"/>
    <n v="-34464.463580000003"/>
    <n v="-36113.804515999997"/>
    <n v="-1649.3409359999932"/>
    <n v="176.30954912114362"/>
    <n v="-34464.463580000003"/>
    <n v="-36113.804515999997"/>
    <n v="-1649.3409359999932"/>
    <x v="0"/>
    <n v="7766.6257179000004"/>
    <n v="-138125"/>
    <n v="-174238.804516"/>
    <n v="-117244.99110000001"/>
    <n v="-1649.3409359999932"/>
    <n v="-1649.3409359999932"/>
    <n v="-1649.3409359999932"/>
    <x v="3"/>
    <x v="0"/>
    <x v="5"/>
    <x v="8"/>
    <n v="-7648.5115640000149"/>
    <m/>
  </r>
  <r>
    <n v="1713"/>
    <n v="916"/>
    <x v="0"/>
    <x v="0"/>
    <s v="Enel Spa"/>
    <x v="9"/>
    <x v="3"/>
    <x v="12"/>
    <s v="Deutsche Bank AG"/>
    <x v="9"/>
    <d v="2001-03-22T00:00:00"/>
    <d v="2006-03-22T00:00:00"/>
    <x v="1"/>
    <n v="-10000000"/>
    <n v="4297.8901839999999"/>
    <n v="0.36"/>
    <n v="33.598148999999999"/>
    <n v="33.463147999999997"/>
    <n v="-0.11209634849360449"/>
    <n v="-481.77779585290591"/>
    <n v="-430.55050199999994"/>
    <x v="0"/>
    <n v="-912.32829785290585"/>
    <n v="-11841.053260999999"/>
    <n v="-12543.910411000001"/>
    <n v="-702.85715000000164"/>
    <n v="209.47114785290421"/>
    <n v="-10443.808976201999"/>
    <n v="-11007.281385652501"/>
    <n v="-563.4724094505018"/>
    <x v="0"/>
    <m/>
    <n v="0"/>
    <n v="-11007.281385652501"/>
    <n v="-11007.281385652501"/>
    <n v="-563.4724094505018"/>
    <n v="-563.4724094505018"/>
    <n v="-563.4724094505018"/>
    <x v="1"/>
    <x v="0"/>
    <x v="1"/>
    <x v="9"/>
    <n v="-8063.2563013959007"/>
    <n v="-1.905425000000001"/>
  </r>
  <r>
    <n v="1308"/>
    <n v="469"/>
    <x v="0"/>
    <x v="0"/>
    <s v="Enterprise Oil Plc"/>
    <x v="1"/>
    <x v="5"/>
    <x v="6"/>
    <s v="Portfolio ISIS"/>
    <x v="6"/>
    <d v="2001-01-05T00:00:00"/>
    <d v="2006-01-05T00:00:00"/>
    <x v="0"/>
    <n v="-10000000"/>
    <n v="4058.4455370000001"/>
    <n v="0.61"/>
    <n v="56.657971000000003"/>
    <n v="51.798108999999997"/>
    <n v="-5.0560740756191658"/>
    <n v="-20519.801266938004"/>
    <n v="-778.80806099999995"/>
    <x v="0"/>
    <n v="-21298.609327938004"/>
    <n v="-33071.251651999999"/>
    <n v="-53676.063780999997"/>
    <n v="-20604.812128999998"/>
    <n v="693.79719893800575"/>
    <n v="-33071.251651999999"/>
    <n v="-53676.063780999997"/>
    <n v="-20604.812128999998"/>
    <x v="0"/>
    <n v="29375.028796806004"/>
    <n v="0"/>
    <n v="-53676.063780999997"/>
    <n v="-56459.159734999994"/>
    <n v="-20604.812128999998"/>
    <n v="-20604.812128999998"/>
    <n v="-20604.812128999998"/>
    <x v="1"/>
    <x v="1"/>
    <x v="1"/>
    <x v="1"/>
    <n v="-31944.401245999998"/>
    <n v="-7.3000660000000011"/>
  </r>
  <r>
    <n v="1502"/>
    <n v="553"/>
    <x v="0"/>
    <x v="1"/>
    <s v="Enterprise Oil Plc"/>
    <x v="1"/>
    <x v="5"/>
    <x v="6"/>
    <s v="Portfolio ISIS"/>
    <x v="1"/>
    <d v="2001-01-05T00:00:00"/>
    <d v="2006-01-05T00:00:00"/>
    <x v="0"/>
    <n v="10000000"/>
    <n v="-4058.4455370000001"/>
    <n v="0.61"/>
    <n v="56.657971000000003"/>
    <n v="51.798108999999997"/>
    <n v="-5.0560740756191658"/>
    <n v="20519.801266938004"/>
    <n v="778.80806099999995"/>
    <x v="0"/>
    <n v="21298.609327938004"/>
    <n v="33071.251651999999"/>
    <n v="53676.063780999997"/>
    <n v="20604.812128999998"/>
    <n v="-693.79719893800575"/>
    <n v="33071.251651999999"/>
    <n v="53676.063780999997"/>
    <n v="20604.812128999998"/>
    <x v="0"/>
    <n v="-29375.028796806004"/>
    <n v="0"/>
    <n v="53676.063780999997"/>
    <n v="56459.159734999994"/>
    <n v="20604.812128999998"/>
    <n v="20604.812128999998"/>
    <n v="20604.812128999998"/>
    <x v="1"/>
    <x v="1"/>
    <x v="1"/>
    <x v="1"/>
    <n v="31944.401245999998"/>
    <n v="-7.3000660000000011"/>
  </r>
  <r>
    <n v="881"/>
    <n v="422"/>
    <x v="0"/>
    <x v="0"/>
    <s v="Eon Ag"/>
    <x v="11"/>
    <x v="8"/>
    <x v="8"/>
    <s v="WLB"/>
    <x v="2"/>
    <d v="2000-12-12T00:00:00"/>
    <d v="2005-12-12T00:00:00"/>
    <x v="1"/>
    <n v="-10000000"/>
    <n v="4094.082257"/>
    <n v="0.4"/>
    <n v="29.999134999999999"/>
    <n v="30.673278"/>
    <n v="0.70431045501614453"/>
    <n v="2883.5049373011939"/>
    <n v="-372.11242800000002"/>
    <x v="0"/>
    <n v="2511.392509301194"/>
    <n v="-44636.592726000003"/>
    <n v="-41913.143393999999"/>
    <n v="2723.4493320000038"/>
    <n v="212.05682269880981"/>
    <n v="-39369.474784332"/>
    <n v="-36778.783328234997"/>
    <n v="2590.6914560970035"/>
    <x v="0"/>
    <n v="8081.7183753179997"/>
    <n v="-8775"/>
    <n v="-45553.783328234997"/>
    <n v="-42650.981377118842"/>
    <n v="2635.6914560970035"/>
    <n v="2635.6914560970035"/>
    <n v="2590.6914560970035"/>
    <x v="1"/>
    <x v="6"/>
    <x v="1"/>
    <x v="11"/>
    <n v="-2900.6912798489939"/>
    <n v="-0.76712699999999856"/>
  </r>
  <r>
    <n v="233"/>
    <n v="348"/>
    <x v="0"/>
    <x v="0"/>
    <s v="Ericsson"/>
    <x v="5"/>
    <x v="4"/>
    <x v="11"/>
    <s v="JP Morgan"/>
    <x v="2"/>
    <d v="2000-10-20T00:00:00"/>
    <d v="2001-02-27T00:00:00"/>
    <x v="0"/>
    <n v="0"/>
    <n v="0"/>
    <n v="0.34"/>
    <n v="0"/>
    <n v="0"/>
    <m/>
    <n v="-"/>
    <n v="0"/>
    <x v="0"/>
    <n v="0"/>
    <n v="0"/>
    <n v="0"/>
    <n v="0"/>
    <n v="0"/>
    <n v="0"/>
    <n v="0"/>
    <n v="0"/>
    <x v="0"/>
    <n v="0"/>
    <n v="429743.44444400002"/>
    <n v="429743.44444400002"/>
    <n v="170552.37640000001"/>
    <n v="0"/>
    <n v="0"/>
    <n v="0"/>
    <x v="3"/>
    <x v="3"/>
    <x v="1"/>
    <x v="5"/>
    <n v="0"/>
    <n v="0"/>
  </r>
  <r>
    <n v="418"/>
    <n v="419"/>
    <x v="0"/>
    <x v="0"/>
    <s v="Ericsson"/>
    <x v="5"/>
    <x v="4"/>
    <x v="11"/>
    <s v="Goldman Sachs"/>
    <x v="2"/>
    <d v="2000-12-08T00:00:00"/>
    <d v="2005-12-08T00:00:00"/>
    <x v="0"/>
    <n v="10000000"/>
    <n v="-3996.746361"/>
    <n v="0.55000000000000004"/>
    <n v="100.93238700000001"/>
    <n v="96.027624000000003"/>
    <n v="-4.8645177634327101"/>
    <n v="19442.243669019543"/>
    <n v="1090.360842"/>
    <x v="0"/>
    <n v="20532.604511019541"/>
    <n v="-181348.393989"/>
    <n v="-161888.61392599999"/>
    <n v="19459.780063000013"/>
    <n v="-1072.8244480195281"/>
    <n v="-181348.393989"/>
    <n v="-161888.61392599999"/>
    <n v="19459.780063000013"/>
    <x v="0"/>
    <n v="-23011.267173457498"/>
    <n v="13750"/>
    <n v="-148138.61392599999"/>
    <n v="-98477.214061999985"/>
    <n v="19459.780063000013"/>
    <n v="19459.780063000013"/>
    <n v="19459.780063000013"/>
    <x v="1"/>
    <x v="3"/>
    <x v="1"/>
    <x v="5"/>
    <n v="33831.144868000003"/>
    <n v="-7.896168000000003"/>
  </r>
  <r>
    <n v="1614"/>
    <n v="820"/>
    <x v="0"/>
    <x v="0"/>
    <s v="Ericsson"/>
    <x v="5"/>
    <x v="4"/>
    <x v="11"/>
    <s v="Morgan Stanley CP"/>
    <x v="2"/>
    <d v="2001-01-18T00:00:00"/>
    <d v="2003-08-06T00:00:00"/>
    <x v="0"/>
    <n v="-17000000"/>
    <n v="3615.9343709999998"/>
    <n v="0.6"/>
    <n v="75.451828000000006"/>
    <n v="71.654735000000002"/>
    <n v="-3.7827714493890778"/>
    <n v="-13678.253301483453"/>
    <n v="-1378.5333839999998"/>
    <x v="0"/>
    <n v="-15056.786685483454"/>
    <n v="36420.064158000001"/>
    <n v="21992.185157"/>
    <n v="-14427.879001000001"/>
    <n v="628.90768448345261"/>
    <n v="36420.064158000001"/>
    <n v="21992.185157"/>
    <n v="-14427.879001000001"/>
    <x v="0"/>
    <n v="20818.742141032497"/>
    <n v="0"/>
    <n v="21992.185157"/>
    <n v="21992.185157"/>
    <n v="-14427.879001000001"/>
    <n v="-14427.879001000001"/>
    <n v="-14427.879001000001"/>
    <x v="5"/>
    <x v="3"/>
    <x v="1"/>
    <x v="5"/>
    <n v="-25413.296454000003"/>
    <n v="-6.0620329999999996"/>
  </r>
  <r>
    <n v="1729"/>
    <n v="934"/>
    <x v="0"/>
    <x v="0"/>
    <s v="Ericsson"/>
    <x v="5"/>
    <x v="4"/>
    <x v="11"/>
    <s v="Morgan Stanley CP"/>
    <x v="2"/>
    <d v="2001-03-29T00:00:00"/>
    <d v="2006-06-30T00:00:00"/>
    <x v="1"/>
    <n v="15000000"/>
    <n v="-6947.5640069999999"/>
    <n v="1.06"/>
    <n v="107.374695"/>
    <n v="102.162752"/>
    <n v="-4.9950275374784932"/>
    <n v="34703.273533359425"/>
    <n v="1932.8139960000001"/>
    <x v="0"/>
    <n v="36636.087529359422"/>
    <n v="-7066.7292530000004"/>
    <n v="28601.510491000001"/>
    <n v="35668.239743999999"/>
    <n v="-967.84778535942314"/>
    <n v="-6232.8552011460006"/>
    <n v="25097.8254558525"/>
    <n v="31330.680656998502"/>
    <x v="0"/>
    <n v="-40000.599770302499"/>
    <n v="0"/>
    <n v="25097.8254558525"/>
    <n v="25097.8254558525"/>
    <n v="31330.680656998502"/>
    <n v="31330.680656998502"/>
    <n v="31330.680656998502"/>
    <x v="1"/>
    <x v="3"/>
    <x v="1"/>
    <x v="5"/>
    <n v="25097.8254558525"/>
    <n v="102.162752"/>
  </r>
  <r>
    <n v="1734"/>
    <n v="941"/>
    <x v="0"/>
    <x v="0"/>
    <s v="Ericsson"/>
    <x v="5"/>
    <x v="4"/>
    <x v="11"/>
    <s v="Morgan Stanley CP"/>
    <x v="2"/>
    <d v="2001-04-02T00:00:00"/>
    <d v="2006-04-02T00:00:00"/>
    <x v="0"/>
    <n v="10000000"/>
    <n v="-4327.273158"/>
    <n v="1.05"/>
    <n v="104.409464"/>
    <n v="99.347156999999996"/>
    <n v="-5.0162064433789961"/>
    <n v="21706.495497420576"/>
    <n v="1245.6066839999999"/>
    <x v="0"/>
    <n v="22952.102181420574"/>
    <n v="2801.2974079999999"/>
    <n v="24687.356930000002"/>
    <n v="21886.059522000003"/>
    <n v="-1066.042659420571"/>
    <n v="2801.2974079999999"/>
    <n v="24687.356930000002"/>
    <n v="21886.059522000003"/>
    <x v="0"/>
    <n v="-24914.275207185001"/>
    <n v="0"/>
    <n v="24687.356930000002"/>
    <n v="24687.356930000002"/>
    <n v="21886.059522000003"/>
    <n v="21886.059522000003"/>
    <n v="21886.059522000003"/>
    <x v="1"/>
    <x v="3"/>
    <x v="1"/>
    <x v="5"/>
    <n v="24687.356930000002"/>
    <n v="99.347156999999996"/>
  </r>
  <r>
    <n v="1738"/>
    <n v="944"/>
    <x v="0"/>
    <x v="0"/>
    <s v="Ericsson"/>
    <x v="5"/>
    <x v="4"/>
    <x v="11"/>
    <s v="JP Morgan"/>
    <x v="2"/>
    <d v="2001-04-02T00:00:00"/>
    <d v="2004-04-02T00:00:00"/>
    <x v="0"/>
    <n v="-10000000"/>
    <n v="2695.5909379999998"/>
    <n v="0.81499999999999995"/>
    <n v="82.603544999999997"/>
    <n v="78.503020000000006"/>
    <n v="-4.1049062416546169"/>
    <n v="-11065.148066343823"/>
    <n v="-923.90770199999997"/>
    <x v="0"/>
    <n v="-11989.055768343824"/>
    <n v="2807.4078810000001"/>
    <n v="-8702.6482969999997"/>
    <n v="-11510.056177999999"/>
    <n v="478.99959034382482"/>
    <n v="2807.4078810000001"/>
    <n v="-8702.6482969999997"/>
    <n v="-11510.056177999999"/>
    <x v="0"/>
    <n v="15519.864825535"/>
    <n v="0"/>
    <n v="-8702.6482969999997"/>
    <n v="-8702.6482969999997"/>
    <n v="-8702.6482969999997"/>
    <n v="-11510.056177999999"/>
    <n v="-11510.056177999999"/>
    <x v="4"/>
    <x v="3"/>
    <x v="1"/>
    <x v="5"/>
    <n v="-8702.6482969999997"/>
    <n v="78.503020000000006"/>
  </r>
  <r>
    <n v="1740"/>
    <n v="946"/>
    <x v="0"/>
    <x v="0"/>
    <s v="Ericsson"/>
    <x v="5"/>
    <x v="4"/>
    <x v="11"/>
    <s v="Goldman Sachs"/>
    <x v="2"/>
    <d v="2001-04-02T00:00:00"/>
    <d v="2006-04-02T00:00:00"/>
    <x v="0"/>
    <n v="-5000000"/>
    <n v="2159.4863880000003"/>
    <n v="1.01"/>
    <n v="104.306639"/>
    <n v="99.253501"/>
    <n v="-5.0171188048761373"/>
    <n v="-10834.399766108847"/>
    <n v="-617.85507600000005"/>
    <x v="0"/>
    <n v="-11452.254842108847"/>
    <n v="6893.3850400000001"/>
    <n v="-4007.5978570000002"/>
    <n v="-10900.982897"/>
    <n v="551.27194510884692"/>
    <n v="6893.3850400000001"/>
    <n v="-4007.5978570000002"/>
    <n v="-10900.982897"/>
    <x v="0"/>
    <n v="12433.242878910001"/>
    <n v="0"/>
    <n v="-4007.5978570000002"/>
    <n v="-4007.5978570000002"/>
    <n v="-4007.5978570000002"/>
    <n v="-10900.982897"/>
    <n v="-10900.982897"/>
    <x v="1"/>
    <x v="3"/>
    <x v="1"/>
    <x v="5"/>
    <n v="-4007.5978570000002"/>
    <n v="99.253501"/>
  </r>
  <r>
    <n v="1743"/>
    <n v="950"/>
    <x v="0"/>
    <x v="0"/>
    <s v="Ericsson"/>
    <x v="5"/>
    <x v="4"/>
    <x v="11"/>
    <s v="Goldman Sachs"/>
    <x v="2"/>
    <d v="2001-04-03T00:00:00"/>
    <d v="2006-04-03T00:00:00"/>
    <x v="0"/>
    <n v="10000000"/>
    <n v="-4322.9981589999998"/>
    <n v="1.02"/>
    <n v="104.33497199999999"/>
    <n v="99.280563000000001"/>
    <n v="-5.016898839671093"/>
    <n v="21688.044447787368"/>
    <n v="1238.348082"/>
    <x v="0"/>
    <n v="22926.392529787368"/>
    <n v="-9938.0189480000008"/>
    <n v="11895.428567000001"/>
    <n v="21833.447515"/>
    <n v="-1092.9450147873686"/>
    <n v="-9938.0189480000008"/>
    <n v="11895.428567000001"/>
    <n v="21833.447515"/>
    <x v="0"/>
    <n v="-24889.661900442497"/>
    <n v="0"/>
    <n v="11895.428567000001"/>
    <n v="11895.428567000001"/>
    <n v="11895.428567000001"/>
    <n v="21833.447515"/>
    <n v="21833.447515"/>
    <x v="1"/>
    <x v="3"/>
    <x v="1"/>
    <x v="5"/>
    <n v="11895.428567000001"/>
    <n v="99.280563000000001"/>
  </r>
  <r>
    <n v="256"/>
    <n v="370"/>
    <x v="0"/>
    <x v="0"/>
    <s v="Farmland"/>
    <x v="12"/>
    <x v="6"/>
    <x v="3"/>
    <s v="Cargill"/>
    <x v="0"/>
    <d v="2000-11-03T00:00:00"/>
    <d v="2001-10-29T00:00:00"/>
    <x v="0"/>
    <n v="600000"/>
    <n v="-36.017122000000001"/>
    <n v="3.37"/>
    <n v="508.32507099999998"/>
    <n v="502.07915200000002"/>
    <n v="-1.069676819289711"/>
    <n v="38.52668050092948"/>
    <n v="248.654415"/>
    <x v="0"/>
    <n v="287.18109550092947"/>
    <n v="3056.8144200000002"/>
    <n v="3331.5532619999999"/>
    <n v="274.73884199999975"/>
    <n v="-12.442253500929723"/>
    <n v="3056.8144200000002"/>
    <n v="3331.5532619999999"/>
    <n v="274.73884199999975"/>
    <x v="0"/>
    <n v="-426.58679296799994"/>
    <n v="0"/>
    <n v="3331.5532619999999"/>
    <n v="3889.5490659999982"/>
    <n v="274.73884199999975"/>
    <n v="274.73884199999975"/>
    <n v="274.73884199999975"/>
    <x v="2"/>
    <x v="0"/>
    <x v="6"/>
    <x v="12"/>
    <n v="1059.8472619999998"/>
    <n v="-12.64870499999995"/>
  </r>
  <r>
    <n v="1309"/>
    <n v="629"/>
    <x v="0"/>
    <x v="0"/>
    <s v="Fiat Spa"/>
    <x v="5"/>
    <x v="6"/>
    <x v="12"/>
    <s v="Portfolio ISIS"/>
    <x v="6"/>
    <d v="2001-01-05T00:00:00"/>
    <d v="2006-01-05T00:00:00"/>
    <x v="0"/>
    <n v="-10000000"/>
    <n v="4051.3334839999998"/>
    <n v="0.68"/>
    <n v="92.145073999999994"/>
    <n v="87.159018000000003"/>
    <n v="-5.0802152051399387"/>
    <n v="-20581.645966509361"/>
    <n v="-1058.281125"/>
    <x v="0"/>
    <n v="-21639.927091509362"/>
    <n v="83368.737949999995"/>
    <n v="62731.617997000001"/>
    <n v="-20637.119952999994"/>
    <n v="1002.8071385093681"/>
    <n v="83368.737949999995"/>
    <n v="62731.617997000001"/>
    <n v="-20637.119952999994"/>
    <x v="0"/>
    <n v="23325.552534129998"/>
    <n v="0"/>
    <n v="62731.617997000001"/>
    <n v="18581.480705000002"/>
    <n v="-20637.119952999994"/>
    <n v="-20637.119952999994"/>
    <n v="-20637.119952999994"/>
    <x v="1"/>
    <x v="3"/>
    <x v="1"/>
    <x v="5"/>
    <n v="-55281.577043000005"/>
    <n v="-12.818072000000001"/>
  </r>
  <r>
    <n v="1503"/>
    <n v="624"/>
    <x v="0"/>
    <x v="1"/>
    <s v="Fiat Spa"/>
    <x v="5"/>
    <x v="6"/>
    <x v="12"/>
    <s v="Portfolio ISIS"/>
    <x v="1"/>
    <d v="2001-01-05T00:00:00"/>
    <d v="2006-01-05T00:00:00"/>
    <x v="0"/>
    <n v="10000000"/>
    <n v="-4051.3334839999998"/>
    <n v="0.68"/>
    <n v="92.145073999999994"/>
    <n v="87.159018000000003"/>
    <n v="-5.0802152051399387"/>
    <n v="20581.645966509361"/>
    <n v="1058.281125"/>
    <x v="0"/>
    <n v="21639.927091509362"/>
    <n v="-83368.737949999995"/>
    <n v="-62731.617997000001"/>
    <n v="20637.119952999994"/>
    <n v="-1002.8071385093681"/>
    <n v="-83368.737949999995"/>
    <n v="-62731.617997000001"/>
    <n v="20637.119952999994"/>
    <x v="0"/>
    <n v="-23325.552534129998"/>
    <n v="0"/>
    <n v="-62731.617997000001"/>
    <n v="-18581.480705000002"/>
    <n v="20637.119952999994"/>
    <n v="20637.119952999994"/>
    <n v="20637.119952999994"/>
    <x v="1"/>
    <x v="3"/>
    <x v="1"/>
    <x v="5"/>
    <n v="55281.577043000005"/>
    <n v="-12.818072000000001"/>
  </r>
  <r>
    <n v="1601"/>
    <n v="655"/>
    <x v="0"/>
    <x v="0"/>
    <s v="Fiat Spa"/>
    <x v="5"/>
    <x v="6"/>
    <x v="12"/>
    <s v="JP Morgan"/>
    <x v="6"/>
    <d v="2001-01-10T00:00:00"/>
    <d v="2006-01-10T00:00:00"/>
    <x v="0"/>
    <n v="10000000"/>
    <n v="-4098.4858729999996"/>
    <n v="0.95"/>
    <n v="92.285565000000005"/>
    <n v="87.292657000000005"/>
    <n v="-5.0754655418944967"/>
    <n v="20801.723822352884"/>
    <n v="1124.341944"/>
    <x v="0"/>
    <n v="21926.065766352884"/>
    <n v="33157.161921999999"/>
    <n v="54233.370010999999"/>
    <n v="21076.208089"/>
    <n v="-849.85767735288391"/>
    <n v="33157.161921999999"/>
    <n v="54233.370010999999"/>
    <n v="21076.208089"/>
    <x v="0"/>
    <n v="-23597.0324137975"/>
    <n v="0"/>
    <n v="54233.370010999999"/>
    <n v="54233.370010999999"/>
    <n v="21076.208089"/>
    <n v="21076.208089"/>
    <n v="21076.208089"/>
    <x v="1"/>
    <x v="3"/>
    <x v="1"/>
    <x v="5"/>
    <n v="55855.070374000003"/>
    <n v="-12.892296999999999"/>
  </r>
  <r>
    <n v="1704"/>
    <n v="910"/>
    <x v="0"/>
    <x v="0"/>
    <s v="Fiat Spa"/>
    <x v="5"/>
    <x v="6"/>
    <x v="12"/>
    <s v="LBIE"/>
    <x v="6"/>
    <d v="2001-03-19T00:00:00"/>
    <d v="2006-03-19T00:00:00"/>
    <x v="1"/>
    <n v="-10000000"/>
    <n v="4356.6657480000003"/>
    <n v="1.05"/>
    <n v="94.453312999999994"/>
    <n v="89.344468000000006"/>
    <n v="-5.0723023714135609"/>
    <n v="-22098.326005036637"/>
    <n v="-1172.1550770000001"/>
    <x v="0"/>
    <n v="-23270.481082036637"/>
    <n v="-50303.096181000001"/>
    <n v="-72970.920729000005"/>
    <n v="-22667.824548000004"/>
    <n v="602.65653403663237"/>
    <n v="-44367.330831642001"/>
    <n v="-64031.982939697504"/>
    <n v="-19664.652108055503"/>
    <x v="0"/>
    <n v="25083.503044110003"/>
    <n v="0"/>
    <n v="-64031.982939697504"/>
    <n v="-64031.982939697504"/>
    <n v="-19664.652108055503"/>
    <n v="-19664.652108055503"/>
    <n v="-19664.652108055503"/>
    <x v="1"/>
    <x v="3"/>
    <x v="1"/>
    <x v="5"/>
    <n v="-55264.782939972305"/>
    <n v="-13.934399999999997"/>
  </r>
  <r>
    <n v="1310"/>
    <n v="470"/>
    <x v="0"/>
    <x v="0"/>
    <s v="First Union Corp."/>
    <x v="5"/>
    <x v="2"/>
    <x v="3"/>
    <s v="Portfolio ISIS"/>
    <x v="4"/>
    <d v="2001-01-05T00:00:00"/>
    <d v="2006-01-05T00:00:00"/>
    <x v="0"/>
    <n v="-10000000"/>
    <n v="4104.0929189999997"/>
    <n v="0.86"/>
    <n v="63.434876000000003"/>
    <n v="58.397446000000002"/>
    <n v="-5.1309744999201232"/>
    <n v="-21057.996112691741"/>
    <n v="-759.94202999999993"/>
    <x v="0"/>
    <n v="-21817.938142691739"/>
    <n v="-114824.95101400001"/>
    <n v="-136367.80686899999"/>
    <n v="-21542.855854999987"/>
    <n v="275.08228769175184"/>
    <n v="-114824.95101400001"/>
    <n v="-136367.80686899999"/>
    <n v="-21542.855854999987"/>
    <x v="0"/>
    <n v="23629.314981142499"/>
    <n v="0"/>
    <n v="-136367.80686899999"/>
    <n v="-124881.99733899999"/>
    <n v="-21542.855854999987"/>
    <n v="-21542.855854999987"/>
    <n v="-21542.855854999987"/>
    <x v="1"/>
    <x v="3"/>
    <x v="1"/>
    <x v="5"/>
    <n v="-25825.769822999995"/>
    <m/>
  </r>
  <r>
    <n v="1547"/>
    <n v="594"/>
    <x v="0"/>
    <x v="1"/>
    <s v="First Union Corp."/>
    <x v="5"/>
    <x v="2"/>
    <x v="3"/>
    <s v="Portfolio ISIS"/>
    <x v="1"/>
    <d v="2001-01-05T00:00:00"/>
    <d v="2006-01-05T00:00:00"/>
    <x v="0"/>
    <n v="10000000"/>
    <n v="-4104.0929189999997"/>
    <n v="0.86"/>
    <n v="63.434876000000003"/>
    <n v="58.397446000000002"/>
    <n v="-5.1309744999201232"/>
    <n v="21057.996112691741"/>
    <n v="759.94202999999993"/>
    <x v="0"/>
    <n v="21817.938142691739"/>
    <n v="114824.95101400001"/>
    <n v="136367.80686899999"/>
    <n v="21542.855854999987"/>
    <n v="-275.08228769175184"/>
    <n v="114824.95101400001"/>
    <n v="136367.80686899999"/>
    <n v="21542.855854999987"/>
    <x v="0"/>
    <n v="-23629.314981142499"/>
    <n v="0"/>
    <n v="136367.80686899999"/>
    <n v="124881.99733899999"/>
    <n v="21542.855854999987"/>
    <n v="21542.855854999987"/>
    <n v="21542.855854999987"/>
    <x v="1"/>
    <x v="3"/>
    <x v="1"/>
    <x v="5"/>
    <n v="25825.769822999995"/>
    <n v="-5.8313610000000011"/>
  </r>
  <r>
    <n v="1628"/>
    <n v="832"/>
    <x v="0"/>
    <x v="0"/>
    <s v="Firstgroup Plc"/>
    <x v="12"/>
    <x v="8"/>
    <x v="6"/>
    <s v="BP Oil Intl Ltd"/>
    <x v="2"/>
    <d v="2001-01-24T00:00:00"/>
    <d v="2003-01-24T00:00:00"/>
    <x v="0"/>
    <n v="10000000"/>
    <n v="-2369.9840749999998"/>
    <n v="1.6"/>
    <n v="154.06843599999999"/>
    <n v="153.21776399999999"/>
    <n v="-0.50668444478358388"/>
    <n v="1200.8340651873104"/>
    <n v="1816.5879030000001"/>
    <x v="0"/>
    <n v="3017.4219681873105"/>
    <n v="-282727.25245899998"/>
    <n v="-280819.99656599999"/>
    <n v="1907.2558929999941"/>
    <n v="-1110.1660751873164"/>
    <n v="-282727.25245899998"/>
    <n v="-280819.99656599999"/>
    <n v="1907.2558929999941"/>
    <x v="0"/>
    <n v="-28070.091384299994"/>
    <n v="324444.44444400002"/>
    <n v="43624.447878000035"/>
    <n v="43624.447878000035"/>
    <n v="1907.2558929999941"/>
    <n v="1907.2558929999941"/>
    <n v="1907.2558929999941"/>
    <x v="5"/>
    <x v="0"/>
    <x v="6"/>
    <x v="12"/>
    <n v="30257.05574000004"/>
    <n v="-14.423721999999998"/>
  </r>
  <r>
    <n v="1311"/>
    <n v="471"/>
    <x v="0"/>
    <x v="0"/>
    <s v="Fmc Corp."/>
    <x v="0"/>
    <x v="8"/>
    <x v="3"/>
    <s v="Portfolio ISIS"/>
    <x v="5"/>
    <d v="2001-01-05T00:00:00"/>
    <d v="2006-01-05T00:00:00"/>
    <x v="0"/>
    <n v="-10000000"/>
    <n v="4188.6299519999993"/>
    <n v="1.65"/>
    <n v="123.740891"/>
    <n v="122.982196"/>
    <n v="-0.69213067162107555"/>
    <n v="-2899.0792618499131"/>
    <n v="-1373.246232"/>
    <x v="0"/>
    <n v="-4272.3254938499131"/>
    <n v="-208559.265331"/>
    <n v="-212368.76841799999"/>
    <n v="-3809.50308699999"/>
    <n v="462.82240684992303"/>
    <n v="-208559.265331"/>
    <n v="-212368.76841799999"/>
    <n v="-3809.50308699999"/>
    <x v="0"/>
    <n v="52366.251659903995"/>
    <n v="0"/>
    <n v="-212368.76841799999"/>
    <n v="-135497.958919"/>
    <n v="-3809.50308699999"/>
    <n v="-3809.50308699999"/>
    <n v="-3809.50308699999"/>
    <x v="1"/>
    <x v="0"/>
    <x v="0"/>
    <x v="0"/>
    <n v="-18008.632178"/>
    <n v="-3.7098399999999998"/>
  </r>
  <r>
    <n v="1504"/>
    <n v="554"/>
    <x v="0"/>
    <x v="1"/>
    <s v="Fmc Corp."/>
    <x v="0"/>
    <x v="8"/>
    <x v="3"/>
    <s v="Portfolio ISIS"/>
    <x v="1"/>
    <d v="2001-01-05T00:00:00"/>
    <d v="2006-01-05T00:00:00"/>
    <x v="0"/>
    <n v="10000000"/>
    <n v="-4188.6299519999993"/>
    <n v="1.65"/>
    <n v="123.740891"/>
    <n v="122.982196"/>
    <n v="-0.69213067162107555"/>
    <n v="2899.0792618499131"/>
    <n v="1373.246232"/>
    <x v="0"/>
    <n v="4272.3254938499131"/>
    <n v="208559.265331"/>
    <n v="212368.76841799999"/>
    <n v="3809.50308699999"/>
    <n v="-462.82240684992303"/>
    <n v="208559.265331"/>
    <n v="212368.76841799999"/>
    <n v="3809.50308699999"/>
    <x v="0"/>
    <n v="-52366.251659903995"/>
    <n v="0"/>
    <n v="212368.76841799999"/>
    <n v="135497.958919"/>
    <n v="3809.50308699999"/>
    <n v="3809.50308699999"/>
    <n v="3809.50308699999"/>
    <x v="1"/>
    <x v="0"/>
    <x v="0"/>
    <x v="0"/>
    <n v="18008.632178"/>
    <n v="-3.7098399999999998"/>
  </r>
  <r>
    <n v="1312"/>
    <n v="472"/>
    <x v="0"/>
    <x v="0"/>
    <s v="Four Seasons"/>
    <x v="0"/>
    <x v="6"/>
    <x v="0"/>
    <s v="Portfolio ISIS"/>
    <x v="3"/>
    <d v="2001-01-05T00:00:00"/>
    <d v="2006-01-05T00:00:00"/>
    <x v="0"/>
    <n v="-10000000"/>
    <n v="4094.9535179999998"/>
    <n v="1.1200000000000001"/>
    <n v="109.19256900000001"/>
    <n v="108.475934"/>
    <n v="-0.68859563932485612"/>
    <n v="-2819.7671357327786"/>
    <n v="-1258.5229919999999"/>
    <x v="0"/>
    <n v="-4078.2901277327783"/>
    <n v="-38941.515867000002"/>
    <n v="-42235.909275999998"/>
    <n v="-3294.3934089999966"/>
    <n v="783.89671873278166"/>
    <n v="-38941.515867000002"/>
    <n v="-42235.909275999998"/>
    <n v="-3294.3934089999966"/>
    <x v="0"/>
    <n v="51195.108882036002"/>
    <n v="0"/>
    <n v="-42235.909275999998"/>
    <n v="-73048.339267000003"/>
    <n v="-3294.3934089999966"/>
    <n v="-3294.3934089999966"/>
    <n v="-3294.3934089999966"/>
    <x v="1"/>
    <x v="0"/>
    <x v="0"/>
    <x v="0"/>
    <n v="-12763.609997"/>
    <n v="-2.492124000000004"/>
  </r>
  <r>
    <n v="1558"/>
    <n v="604"/>
    <x v="0"/>
    <x v="1"/>
    <s v="Four Seasons"/>
    <x v="0"/>
    <x v="6"/>
    <x v="0"/>
    <s v="Portfolio ISIS"/>
    <x v="1"/>
    <d v="2001-01-05T00:00:00"/>
    <d v="2006-01-05T00:00:00"/>
    <x v="0"/>
    <n v="10000000"/>
    <n v="-4094.9535179999998"/>
    <n v="1.1200000000000001"/>
    <n v="109.19256900000001"/>
    <n v="108.475934"/>
    <n v="-0.68859563932485612"/>
    <n v="2819.7671357327786"/>
    <n v="1258.5229919999999"/>
    <x v="0"/>
    <n v="4078.2901277327783"/>
    <n v="38941.515867000002"/>
    <n v="42235.909275999998"/>
    <n v="3294.3934089999966"/>
    <n v="-783.89671873278166"/>
    <n v="38941.515867000002"/>
    <n v="42235.909275999998"/>
    <n v="3294.3934089999966"/>
    <x v="0"/>
    <n v="-51195.108882036002"/>
    <n v="0"/>
    <n v="42235.909275999998"/>
    <n v="73048.339267000003"/>
    <n v="3294.3934089999966"/>
    <n v="3294.3934089999966"/>
    <n v="3294.3934089999966"/>
    <x v="1"/>
    <x v="0"/>
    <x v="0"/>
    <x v="0"/>
    <n v="12763.609997"/>
    <n v="-2.492124000000004"/>
  </r>
  <r>
    <n v="1313"/>
    <n v="473"/>
    <x v="0"/>
    <x v="0"/>
    <s v="France Telecom"/>
    <x v="5"/>
    <x v="4"/>
    <x v="4"/>
    <s v="Portfolio ISIS"/>
    <x v="2"/>
    <d v="2001-01-05T00:00:00"/>
    <d v="2006-01-05T00:00:00"/>
    <x v="0"/>
    <n v="-10000000"/>
    <n v="4048.1128369999997"/>
    <n v="0.9"/>
    <n v="149.92967200000001"/>
    <n v="146.85324399999999"/>
    <n v="-3.0044584534551864"/>
    <n v="-12162.386833665107"/>
    <n v="-1410.845217"/>
    <x v="0"/>
    <n v="-13573.232050665107"/>
    <n v="222158.45579000001"/>
    <n v="209835.06924499999"/>
    <n v="-12323.386545000016"/>
    <n v="1249.845505665091"/>
    <n v="222158.45579000001"/>
    <n v="209835.06924499999"/>
    <n v="-12323.386545000016"/>
    <x v="0"/>
    <n v="23307.009659027499"/>
    <n v="0"/>
    <n v="209835.06924499999"/>
    <n v="88387.728289999985"/>
    <n v="-12323.386545000016"/>
    <n v="-12323.386545000016"/>
    <n v="-12323.386545000016"/>
    <x v="1"/>
    <x v="3"/>
    <x v="1"/>
    <x v="5"/>
    <n v="-94290.905801999994"/>
    <n v="-22.619122000000004"/>
  </r>
  <r>
    <n v="1505"/>
    <n v="555"/>
    <x v="0"/>
    <x v="1"/>
    <s v="France Telecom"/>
    <x v="5"/>
    <x v="4"/>
    <x v="4"/>
    <s v="Portfolio ISIS"/>
    <x v="1"/>
    <d v="2001-01-05T00:00:00"/>
    <d v="2006-01-05T00:00:00"/>
    <x v="0"/>
    <n v="10000000"/>
    <n v="-4048.1128369999997"/>
    <n v="0.9"/>
    <n v="149.92967200000001"/>
    <n v="146.85324399999999"/>
    <n v="-3.0044584534551864"/>
    <n v="12162.386833665107"/>
    <n v="1410.845217"/>
    <x v="0"/>
    <n v="13573.232050665107"/>
    <n v="-222158.45579000001"/>
    <n v="-209835.06924499999"/>
    <n v="12323.386545000016"/>
    <n v="-1249.845505665091"/>
    <n v="-222158.45579000001"/>
    <n v="-209835.06924499999"/>
    <n v="12323.386545000016"/>
    <x v="0"/>
    <n v="-23307.009659027499"/>
    <n v="0"/>
    <n v="-209835.06924499999"/>
    <n v="-88387.728289999985"/>
    <n v="12323.386545000016"/>
    <n v="12323.386545000016"/>
    <n v="12323.386545000016"/>
    <x v="1"/>
    <x v="3"/>
    <x v="1"/>
    <x v="5"/>
    <n v="94290.905801999994"/>
    <n v="-22.619122000000004"/>
  </r>
  <r>
    <n v="1596"/>
    <n v="650"/>
    <x v="0"/>
    <x v="0"/>
    <s v="France Telecom"/>
    <x v="5"/>
    <x v="4"/>
    <x v="4"/>
    <s v="JP Morgan"/>
    <x v="2"/>
    <d v="2001-01-05T00:00:00"/>
    <d v="2006-01-05T00:00:00"/>
    <x v="0"/>
    <n v="10000000"/>
    <n v="-4096.9181079999998"/>
    <n v="1.29"/>
    <n v="149.92967200000001"/>
    <n v="146.85324399999999"/>
    <n v="-3.002425621130647"/>
    <n v="12300.691895133295"/>
    <n v="1513.4226390000001"/>
    <x v="0"/>
    <n v="13814.114534133296"/>
    <n v="-53749.335275999998"/>
    <n v="-40995.481776000001"/>
    <n v="12753.853499999997"/>
    <n v="-1060.2610341332984"/>
    <n v="-53749.335275999998"/>
    <n v="-40995.481776000001"/>
    <n v="12753.853499999997"/>
    <x v="0"/>
    <n v="-23588.006006809999"/>
    <n v="0"/>
    <n v="-40995.481776000001"/>
    <n v="-40995.481776000001"/>
    <n v="12753.853499999997"/>
    <n v="12753.853499999997"/>
    <n v="12753.853499999997"/>
    <x v="1"/>
    <x v="3"/>
    <x v="1"/>
    <x v="5"/>
    <n v="74962.953749999986"/>
    <n v="-22.619122000000004"/>
  </r>
  <r>
    <n v="1625"/>
    <n v="825"/>
    <x v="0"/>
    <x v="0"/>
    <s v="France Telecom"/>
    <x v="5"/>
    <x v="4"/>
    <x v="4"/>
    <s v="Paribas London"/>
    <x v="2"/>
    <d v="2001-01-22T00:00:00"/>
    <d v="2002-01-22T00:00:00"/>
    <x v="1"/>
    <n v="20000000"/>
    <n v="-1526.7495329999999"/>
    <n v="0.6"/>
    <n v="73.924166"/>
    <n v="71.821799999999996"/>
    <n v="-1.6376202925116878"/>
    <n v="2500.2360168235427"/>
    <n v="1727.9661690000003"/>
    <x v="0"/>
    <n v="4228.202185823543"/>
    <n v="1564.0021389999999"/>
    <n v="5293.7248509999999"/>
    <n v="3729.7227119999998"/>
    <n v="-498.47947382354323"/>
    <n v="1379.4498865979999"/>
    <n v="4645.2435567524999"/>
    <n v="3265.7936701545"/>
    <x v="0"/>
    <n v="-8790.2604362474995"/>
    <n v="0"/>
    <n v="4645.2435567524999"/>
    <n v="4645.2435567524999"/>
    <n v="3265.7936701545"/>
    <n v="3265.7936701545"/>
    <n v="3265.7936701545"/>
    <x v="2"/>
    <x v="3"/>
    <x v="1"/>
    <x v="5"/>
    <n v="23881.815150685503"/>
    <m/>
  </r>
  <r>
    <n v="1314"/>
    <n v="474"/>
    <x v="0"/>
    <x v="0"/>
    <s v="Gap Inc."/>
    <x v="5"/>
    <x v="6"/>
    <x v="3"/>
    <s v="Portfolio ISIS"/>
    <x v="4"/>
    <d v="2001-01-05T00:00:00"/>
    <d v="2006-01-05T00:00:00"/>
    <x v="0"/>
    <n v="-10000000"/>
    <n v="4193.3617020000002"/>
    <n v="1.6"/>
    <n v="97.109323000000003"/>
    <n v="97.010056000000006"/>
    <n v="-6.6502562886848249E-2"/>
    <n v="-278.86930029455601"/>
    <n v="-1312.7133180000001"/>
    <x v="0"/>
    <n v="-1591.5826182945561"/>
    <n v="-298229.148247"/>
    <n v="-299400.61437299999"/>
    <n v="-1171.4661259999848"/>
    <n v="420.11649229457134"/>
    <n v="-298229.148247"/>
    <n v="-299400.61437299999"/>
    <n v="-1171.4661259999848"/>
    <x v="0"/>
    <n v="24143.279999265"/>
    <n v="0"/>
    <n v="-299400.61437299999"/>
    <n v="-183493.35117699997"/>
    <n v="-1171.4661259999848"/>
    <n v="-1171.4661259999848"/>
    <n v="-1171.4661259999848"/>
    <x v="1"/>
    <x v="3"/>
    <x v="1"/>
    <x v="5"/>
    <n v="-8948.9926899999846"/>
    <n v="-1.6798149999999907"/>
  </r>
  <r>
    <n v="1550"/>
    <n v="596"/>
    <x v="0"/>
    <x v="1"/>
    <s v="Gap Inc."/>
    <x v="5"/>
    <x v="6"/>
    <x v="3"/>
    <s v="Portfolio ISIS"/>
    <x v="1"/>
    <d v="2001-01-05T00:00:00"/>
    <d v="2006-01-05T00:00:00"/>
    <x v="0"/>
    <n v="10000000"/>
    <n v="-4193.3617020000002"/>
    <n v="1.6"/>
    <n v="97.109323000000003"/>
    <n v="97.010056000000006"/>
    <n v="-6.6502562886848249E-2"/>
    <n v="278.86930029455601"/>
    <n v="1312.7133180000001"/>
    <x v="0"/>
    <n v="1591.5826182945561"/>
    <n v="298229.148247"/>
    <n v="299400.61437299999"/>
    <n v="1171.4661259999848"/>
    <n v="-420.11649229457134"/>
    <n v="298229.148247"/>
    <n v="299400.61437299999"/>
    <n v="1171.4661259999848"/>
    <x v="0"/>
    <n v="-24143.279999265"/>
    <n v="0"/>
    <n v="299400.61437299999"/>
    <n v="183493.35117699997"/>
    <n v="1171.4661259999848"/>
    <n v="1171.4661259999848"/>
    <n v="1171.4661259999848"/>
    <x v="1"/>
    <x v="3"/>
    <x v="1"/>
    <x v="5"/>
    <n v="8948.9926899999846"/>
    <n v="-1.6798149999999907"/>
  </r>
  <r>
    <n v="1687"/>
    <n v="895"/>
    <x v="0"/>
    <x v="0"/>
    <s v="Gap Inc."/>
    <x v="5"/>
    <x v="6"/>
    <x v="3"/>
    <s v="Morgan Stanley CP"/>
    <x v="4"/>
    <d v="2001-03-15T00:00:00"/>
    <d v="2006-03-15T00:00:00"/>
    <x v="0"/>
    <n v="5000000"/>
    <n v="-2139.681603"/>
    <n v="1.2"/>
    <n v="98.928151"/>
    <n v="98.830944000000002"/>
    <n v="-7.9354042766238517E-2"/>
    <n v="169.79238543059577"/>
    <n v="611.00990999999999"/>
    <x v="0"/>
    <n v="780.80229543059579"/>
    <n v="47990.339042"/>
    <n v="48423.026817999998"/>
    <n v="432.68777599999885"/>
    <n v="-348.11451943059694"/>
    <n v="47990.339042"/>
    <n v="48423.026817999998"/>
    <n v="432.68777599999885"/>
    <x v="0"/>
    <n v="-12319.2168292725"/>
    <n v="0"/>
    <n v="48423.026817999998"/>
    <n v="48423.026817999998"/>
    <n v="432.68777599999885"/>
    <n v="432.68777599999885"/>
    <n v="432.68777599999885"/>
    <x v="1"/>
    <x v="3"/>
    <x v="1"/>
    <x v="5"/>
    <n v="4618.9716629999966"/>
    <n v="-1.6615939999999938"/>
  </r>
  <r>
    <n v="1747"/>
    <n v="953"/>
    <x v="0"/>
    <x v="0"/>
    <s v="Gap Inc."/>
    <x v="5"/>
    <x v="6"/>
    <x v="3"/>
    <s v="Deutsche Bank AG NY"/>
    <x v="4"/>
    <d v="2001-04-03T00:00:00"/>
    <d v="2006-04-03T00:00:00"/>
    <x v="0"/>
    <n v="-5000000"/>
    <n v="2143.3643750000001"/>
    <n v="1"/>
    <n v="99.437693999999993"/>
    <n v="99.342145000000002"/>
    <n v="-8.6333582643582554E-2"/>
    <n v="-185.04432540437318"/>
    <n v="-586.58417700000007"/>
    <x v="0"/>
    <n v="-771.62850240437319"/>
    <n v="-1206.553091"/>
    <n v="-1552.2992569999999"/>
    <n v="-345.7461659999999"/>
    <n v="425.88233640437329"/>
    <n v="-1206.553091"/>
    <n v="-1552.2992569999999"/>
    <n v="-345.7461659999999"/>
    <x v="0"/>
    <n v="12340.420389062499"/>
    <n v="0"/>
    <n v="-1552.2992569999999"/>
    <n v="-1552.2992569999999"/>
    <n v="-1552.2992569999999"/>
    <n v="-345.7461659999999"/>
    <n v="-345.7461659999999"/>
    <x v="1"/>
    <x v="3"/>
    <x v="1"/>
    <x v="5"/>
    <n v="-1552.2992569999999"/>
    <n v="99.342145000000002"/>
  </r>
  <r>
    <n v="1315"/>
    <n v="475"/>
    <x v="0"/>
    <x v="0"/>
    <s v="General Motors"/>
    <x v="5"/>
    <x v="6"/>
    <x v="3"/>
    <s v="Portfolio ISIS"/>
    <x v="3"/>
    <d v="2001-01-05T00:00:00"/>
    <d v="2006-01-05T00:00:00"/>
    <x v="0"/>
    <n v="-10000000"/>
    <n v="4049.6843170000002"/>
    <n v="0.65"/>
    <n v="86.340196000000006"/>
    <n v="85.751718999999994"/>
    <n v="-0.55911795616468996"/>
    <n v="-2264.2512184332386"/>
    <n v="-840.85127999999986"/>
    <x v="0"/>
    <n v="-3105.1024984332385"/>
    <n v="72411.777067999996"/>
    <n v="69907.638850999996"/>
    <n v="-2504.1382169999997"/>
    <n v="600.96428143323874"/>
    <n v="72411.777067999996"/>
    <n v="69907.638850999996"/>
    <n v="-2504.1382169999997"/>
    <x v="0"/>
    <n v="23316.057455127502"/>
    <n v="0"/>
    <n v="69907.638850999996"/>
    <n v="64088.565526999999"/>
    <n v="-2504.1382169999997"/>
    <n v="-2504.1382169999997"/>
    <n v="-2504.1382169999997"/>
    <x v="1"/>
    <x v="3"/>
    <x v="1"/>
    <x v="5"/>
    <n v="-17202.298930999998"/>
    <n v="-3.669511"/>
  </r>
  <r>
    <n v="1506"/>
    <n v="556"/>
    <x v="0"/>
    <x v="1"/>
    <s v="General Motors"/>
    <x v="5"/>
    <x v="6"/>
    <x v="3"/>
    <s v="Portfolio ISIS"/>
    <x v="1"/>
    <d v="2001-01-05T00:00:00"/>
    <d v="2006-01-05T00:00:00"/>
    <x v="0"/>
    <n v="10000000"/>
    <n v="-4049.6843170000002"/>
    <n v="0.65"/>
    <n v="86.340196000000006"/>
    <n v="85.751718999999994"/>
    <n v="-0.55911795616468996"/>
    <n v="2264.2512184332386"/>
    <n v="840.85127999999986"/>
    <x v="0"/>
    <n v="3105.1024984332385"/>
    <n v="-72411.777067999996"/>
    <n v="-69907.638850999996"/>
    <n v="2504.1382169999997"/>
    <n v="-600.96428143323874"/>
    <n v="-72411.777067999996"/>
    <n v="-69907.638850999996"/>
    <n v="2504.1382169999997"/>
    <x v="0"/>
    <n v="-23316.057455127502"/>
    <n v="0"/>
    <n v="-69907.638850999996"/>
    <n v="-64088.565526999999"/>
    <n v="2504.1382169999997"/>
    <n v="2504.1382169999997"/>
    <n v="2504.1382169999997"/>
    <x v="1"/>
    <x v="3"/>
    <x v="1"/>
    <x v="5"/>
    <n v="17202.298930999998"/>
    <n v="-3.669511"/>
  </r>
  <r>
    <n v="1316"/>
    <n v="476"/>
    <x v="0"/>
    <x v="0"/>
    <s v="Georgia-pacific"/>
    <x v="0"/>
    <x v="0"/>
    <x v="3"/>
    <s v="Portfolio ISIS"/>
    <x v="3"/>
    <d v="2001-01-05T00:00:00"/>
    <d v="2006-01-05T00:00:00"/>
    <x v="0"/>
    <n v="-10000000"/>
    <n v="4126.2758700000004"/>
    <n v="1.9"/>
    <n v="248.15962200000001"/>
    <n v="247.22813199999999"/>
    <n v="-0.74494561502200185"/>
    <n v="-3073.8511157275962"/>
    <n v="-2482.1030069999997"/>
    <x v="0"/>
    <n v="-5555.9541227275959"/>
    <n v="183924.300445"/>
    <n v="180025.93939799999"/>
    <n v="-3898.3610470000131"/>
    <n v="1657.5930757275828"/>
    <n v="183924.300445"/>
    <n v="180025.93939799999"/>
    <n v="-3898.3610470000131"/>
    <x v="0"/>
    <n v="51586.700926740014"/>
    <n v="0"/>
    <n v="180025.93939799999"/>
    <n v="-224250.30264800004"/>
    <n v="-3898.3610470000131"/>
    <n v="-3898.3610470000131"/>
    <n v="-3898.3610470000131"/>
    <x v="1"/>
    <x v="0"/>
    <x v="0"/>
    <x v="0"/>
    <n v="-26417.130680000002"/>
    <n v="-5.2833980000000054"/>
  </r>
  <r>
    <n v="1507"/>
    <n v="557"/>
    <x v="0"/>
    <x v="1"/>
    <s v="Georgia-pacific"/>
    <x v="0"/>
    <x v="0"/>
    <x v="3"/>
    <s v="Portfolio ISIS"/>
    <x v="1"/>
    <d v="2001-01-05T00:00:00"/>
    <d v="2006-01-05T00:00:00"/>
    <x v="0"/>
    <n v="10000000"/>
    <n v="-4126.2758700000004"/>
    <n v="1.9"/>
    <n v="248.15962200000001"/>
    <n v="247.22813199999999"/>
    <n v="-0.74494561502200185"/>
    <n v="3073.8511157275962"/>
    <n v="2482.1030069999997"/>
    <x v="0"/>
    <n v="5555.9541227275959"/>
    <n v="-183924.300445"/>
    <n v="-180025.93939799999"/>
    <n v="3898.3610470000131"/>
    <n v="-1657.5930757275828"/>
    <n v="-183924.300445"/>
    <n v="-180025.93939799999"/>
    <n v="3898.3610470000131"/>
    <x v="0"/>
    <n v="-51586.700926740014"/>
    <n v="0"/>
    <n v="-180025.93939799999"/>
    <n v="224250.30264800004"/>
    <n v="3898.3610470000131"/>
    <n v="3898.3610470000131"/>
    <n v="3898.3610470000131"/>
    <x v="1"/>
    <x v="0"/>
    <x v="0"/>
    <x v="0"/>
    <n v="26417.130680000002"/>
    <n v="-5.2833980000000054"/>
  </r>
  <r>
    <n v="1624"/>
    <n v="824"/>
    <x v="0"/>
    <x v="0"/>
    <s v="Georgia-pacific"/>
    <x v="0"/>
    <x v="0"/>
    <x v="3"/>
    <s v="JP Morgan"/>
    <x v="3"/>
    <d v="2001-01-19T00:00:00"/>
    <d v="2006-01-19T00:00:00"/>
    <x v="0"/>
    <n v="10000000"/>
    <n v="-4265.7109129999999"/>
    <n v="2.8"/>
    <n v="248.84653800000001"/>
    <n v="247.91709499999999"/>
    <n v="-0.74420168521937391"/>
    <n v="3174.549250113274"/>
    <n v="2745.8661090000001"/>
    <x v="0"/>
    <n v="5920.4153591132745"/>
    <n v="181682.82873899999"/>
    <n v="186370.691605"/>
    <n v="4687.8628660000104"/>
    <n v="-1232.5524931132641"/>
    <n v="181682.82873899999"/>
    <n v="186370.691605"/>
    <n v="4687.8628660000104"/>
    <x v="0"/>
    <n v="-53329.917834326006"/>
    <n v="0"/>
    <n v="186370.691605"/>
    <n v="186370.691605"/>
    <n v="4687.8628660000104"/>
    <n v="4687.8628660000104"/>
    <n v="4687.8628660000104"/>
    <x v="1"/>
    <x v="0"/>
    <x v="0"/>
    <x v="0"/>
    <n v="26766.031913000013"/>
    <n v="-5.2765190000000075"/>
  </r>
  <r>
    <n v="1317"/>
    <n v="477"/>
    <x v="0"/>
    <x v="0"/>
    <s v="Getronics Nv"/>
    <x v="0"/>
    <x v="7"/>
    <x v="2"/>
    <s v="Portfolio ISIS"/>
    <x v="2"/>
    <d v="2001-01-05T00:00:00"/>
    <d v="2006-01-05T00:00:00"/>
    <x v="0"/>
    <n v="-10000000"/>
    <n v="4397.9967689999994"/>
    <n v="3"/>
    <n v="270.66204800000003"/>
    <n v="269.535661"/>
    <n v="-0.79439954097046073"/>
    <n v="-3493.7666144831687"/>
    <n v="-2676.0876749999998"/>
    <x v="0"/>
    <n v="-6169.854289483168"/>
    <n v="-184718.980977"/>
    <n v="-190046.90819300001"/>
    <n v="-5327.927216000011"/>
    <n v="841.92707348315707"/>
    <n v="-184718.980977"/>
    <n v="-190046.90819300001"/>
    <n v="-5327.927216000011"/>
    <x v="0"/>
    <n v="54983.755606038001"/>
    <n v="0"/>
    <n v="-190046.90819300001"/>
    <n v="-151095.331737"/>
    <n v="-5327.927216000011"/>
    <n v="-5327.927216000011"/>
    <n v="-5327.927216000011"/>
    <x v="1"/>
    <x v="0"/>
    <x v="0"/>
    <x v="0"/>
    <n v="-21495.128505000001"/>
    <m/>
  </r>
  <r>
    <n v="1559"/>
    <n v="605"/>
    <x v="0"/>
    <x v="1"/>
    <s v="Getronics Nv"/>
    <x v="0"/>
    <x v="7"/>
    <x v="2"/>
    <s v="Portfolio ISIS"/>
    <x v="1"/>
    <d v="2001-01-05T00:00:00"/>
    <d v="2006-01-05T00:00:00"/>
    <x v="0"/>
    <n v="10000000"/>
    <n v="-4397.9967689999994"/>
    <n v="3"/>
    <n v="270.66204800000003"/>
    <n v="269.535661"/>
    <n v="-0.79439954097046073"/>
    <n v="3493.7666144831687"/>
    <n v="2676.0876749999998"/>
    <x v="0"/>
    <n v="6169.854289483168"/>
    <n v="184718.980977"/>
    <n v="190046.90819300001"/>
    <n v="5327.927216000011"/>
    <n v="-841.92707348315707"/>
    <n v="184718.980977"/>
    <n v="190046.90819300001"/>
    <n v="5327.927216000011"/>
    <x v="0"/>
    <n v="-54983.755606038001"/>
    <n v="0"/>
    <n v="190046.90819300001"/>
    <n v="151095.331737"/>
    <n v="5327.927216000011"/>
    <n v="5327.927216000011"/>
    <n v="5327.927216000011"/>
    <x v="1"/>
    <x v="0"/>
    <x v="0"/>
    <x v="0"/>
    <n v="21495.128505000001"/>
    <n v="-4.0135520000000042"/>
  </r>
  <r>
    <n v="1662"/>
    <n v="873"/>
    <x v="0"/>
    <x v="0"/>
    <s v="GMAC"/>
    <x v="5"/>
    <x v="2"/>
    <x v="3"/>
    <s v="CSFB Intl"/>
    <x v="3"/>
    <d v="2001-03-02T00:00:00"/>
    <d v="2006-03-02T00:00:00"/>
    <x v="0"/>
    <n v="10000000"/>
    <n v="-4246.4461140000003"/>
    <n v="1.1000000000000001"/>
    <n v="91.034473000000006"/>
    <n v="90.441576999999995"/>
    <n v="-0.56625475065486353"/>
    <n v="2404.5702854523843"/>
    <n v="970.68843300000003"/>
    <x v="0"/>
    <n v="3375.2587184523845"/>
    <n v="89940.610346999994"/>
    <n v="92876.899233999997"/>
    <n v="2936.2888870000024"/>
    <n v="-438.9698314523821"/>
    <n v="89940.610346999994"/>
    <n v="92876.899233999997"/>
    <n v="2936.2888870000024"/>
    <x v="0"/>
    <n v="-24448.913501355004"/>
    <n v="0"/>
    <n v="92876.899233999997"/>
    <n v="92876.899233999997"/>
    <n v="2936.2888870000024"/>
    <n v="2936.2888870000024"/>
    <n v="2936.2888870000024"/>
    <x v="1"/>
    <x v="3"/>
    <x v="1"/>
    <x v="5"/>
    <n v="17589.884420000002"/>
    <n v="-3.6606290000000001"/>
  </r>
  <r>
    <n v="1684"/>
    <n v="892"/>
    <x v="0"/>
    <x v="0"/>
    <s v="GMAC"/>
    <x v="5"/>
    <x v="2"/>
    <x v="3"/>
    <s v="Morgan Stanley CP"/>
    <x v="3"/>
    <d v="2001-03-14T00:00:00"/>
    <d v="2006-03-14T00:00:00"/>
    <x v="0"/>
    <n v="20000000"/>
    <n v="-8497.1819959999993"/>
    <n v="0.96"/>
    <n v="91.192876999999996"/>
    <n v="90.599979000000005"/>
    <n v="-0.56636390630201106"/>
    <n v="4812.4971878136794"/>
    <n v="1877.5240920000001"/>
    <x v="0"/>
    <n v="6690.0212798136799"/>
    <n v="51525.733012999997"/>
    <n v="57170.767253999999"/>
    <n v="5645.0342410000012"/>
    <n v="-1044.9870388136787"/>
    <n v="51525.733012999997"/>
    <n v="57170.767253999999"/>
    <n v="5645.0342410000012"/>
    <x v="0"/>
    <n v="-48922.525341969995"/>
    <n v="0"/>
    <n v="57170.767253999999"/>
    <n v="57170.767253999999"/>
    <n v="5645.0342410000012"/>
    <n v="5645.0342410000012"/>
    <n v="5645.0342410000012"/>
    <x v="1"/>
    <x v="3"/>
    <x v="1"/>
    <x v="5"/>
    <n v="35111.219616000002"/>
    <n v="-3.6321149999999989"/>
  </r>
  <r>
    <n v="1721"/>
    <n v="925"/>
    <x v="0"/>
    <x v="0"/>
    <s v="GMAC"/>
    <x v="5"/>
    <x v="2"/>
    <x v="3"/>
    <s v="Deutsche Bank AG NY"/>
    <x v="3"/>
    <d v="2001-03-26T00:00:00"/>
    <d v="2006-03-26T00:00:00"/>
    <x v="0"/>
    <n v="-5000000"/>
    <n v="2134.1853620000002"/>
    <n v="0.93"/>
    <n v="91.349711999999997"/>
    <n v="90.757896000000002"/>
    <n v="-0.56639209401613255"/>
    <n v="-1208.7857162017581"/>
    <n v="-464.833662"/>
    <x v="0"/>
    <n v="-1673.6193782017581"/>
    <n v="-4559.2910439999996"/>
    <n v="-5960.6453279999996"/>
    <n v="-1401.354284"/>
    <n v="272.26509420175807"/>
    <n v="-4559.2910439999996"/>
    <n v="-5960.6453279999996"/>
    <n v="-1401.354284"/>
    <x v="0"/>
    <n v="12287.572221715"/>
    <n v="0"/>
    <n v="-5960.6453279999996"/>
    <n v="-5960.6453279999996"/>
    <n v="-1401.354284"/>
    <n v="-1401.354284"/>
    <n v="-1401.354284"/>
    <x v="1"/>
    <x v="3"/>
    <x v="1"/>
    <x v="5"/>
    <n v="-8757.2475209999993"/>
    <n v="-3.6020290000000017"/>
  </r>
  <r>
    <n v="217"/>
    <n v="334"/>
    <x v="0"/>
    <x v="0"/>
    <s v="Goldman Sachs Group"/>
    <x v="6"/>
    <x v="2"/>
    <x v="3"/>
    <s v="LBIE"/>
    <x v="4"/>
    <d v="2000-10-04T00:00:00"/>
    <d v="2005-10-04T00:00:00"/>
    <x v="0"/>
    <n v="-10000000"/>
    <n v="3843.239274"/>
    <n v="0.35"/>
    <n v="47.269444"/>
    <n v="47.200676000000001"/>
    <n v="-4.6609770053080743E-2"/>
    <n v="-179.13249882010896"/>
    <n v="-533.06982000000005"/>
    <x v="0"/>
    <n v="-712.20231882010899"/>
    <n v="40312.236229000002"/>
    <n v="39987.598169999997"/>
    <n v="-324.63805900000443"/>
    <n v="387.56425982010455"/>
    <n v="40312.236229000002"/>
    <n v="39987.598169999997"/>
    <n v="-324.63805900000443"/>
    <x v="0"/>
    <n v="15805.321514325002"/>
    <n v="-8944.4444440000007"/>
    <n v="31043.153725999997"/>
    <n v="-120945.88057900002"/>
    <n v="-324.63805900000443"/>
    <n v="-324.63805900000443"/>
    <n v="-324.63805900000443"/>
    <x v="1"/>
    <x v="4"/>
    <x v="1"/>
    <x v="6"/>
    <n v="-25037.444331999999"/>
    <n v="-5.9853629999999995"/>
  </r>
  <r>
    <n v="225"/>
    <n v="341"/>
    <x v="0"/>
    <x v="0"/>
    <s v="Goldman Sachs Group"/>
    <x v="6"/>
    <x v="2"/>
    <x v="3"/>
    <s v="JP Morgan"/>
    <x v="4"/>
    <d v="2000-10-13T00:00:00"/>
    <d v="2005-10-13T00:00:00"/>
    <x v="0"/>
    <n v="10000000"/>
    <n v="-3871.6615489999999"/>
    <n v="0.42"/>
    <n v="47.395260999999998"/>
    <n v="47.326247000000002"/>
    <n v="-4.6566714230038747E-2"/>
    <n v="180.29055694771216"/>
    <n v="550.822632"/>
    <x v="0"/>
    <n v="731.11318894771216"/>
    <n v="-12650.939987"/>
    <n v="-12276.933268999999"/>
    <n v="374.00671800000055"/>
    <n v="-357.10647094771161"/>
    <n v="-12650.939987"/>
    <n v="-12276.933268999999"/>
    <n v="374.00671800000055"/>
    <x v="0"/>
    <n v="-15922.208120262501"/>
    <n v="11083.333333"/>
    <n v="-1193.5999359999987"/>
    <n v="122821.864554"/>
    <n v="374.00671800000055"/>
    <n v="374.00671800000055"/>
    <n v="374.00671800000055"/>
    <x v="1"/>
    <x v="4"/>
    <x v="1"/>
    <x v="6"/>
    <n v="25180.232239999998"/>
    <n v="-5.9871550000000013"/>
  </r>
  <r>
    <n v="260"/>
    <n v="375"/>
    <x v="0"/>
    <x v="0"/>
    <s v="Goldman Sachs Group"/>
    <x v="6"/>
    <x v="2"/>
    <x v="3"/>
    <s v="Deutsche Bank AG"/>
    <x v="4"/>
    <d v="2000-11-07T00:00:00"/>
    <d v="2006-11-07T00:00:00"/>
    <x v="0"/>
    <n v="10000000"/>
    <n v="-4664.7975639999995"/>
    <n v="0.51"/>
    <n v="52.625549999999997"/>
    <n v="52.559730999999999"/>
    <n v="-7.7637947373078442E-2"/>
    <n v="362.16530777989647"/>
    <n v="622.45193100000006"/>
    <x v="0"/>
    <n v="984.61723877989652"/>
    <n v="9.6324780000000008"/>
    <n v="455.78943099999998"/>
    <n v="446.15695299999999"/>
    <n v="-538.46028577989659"/>
    <n v="9.6324780000000008"/>
    <n v="455.78943099999998"/>
    <n v="446.15695299999999"/>
    <x v="0"/>
    <n v="-19183.97998195"/>
    <n v="13033.333333"/>
    <n v="13489.122764"/>
    <n v="147837.46311400001"/>
    <n v="446.1569529999997"/>
    <n v="446.1569529999997"/>
    <n v="446.15695299999999"/>
    <x v="6"/>
    <x v="4"/>
    <x v="1"/>
    <x v="6"/>
    <n v="30471.786376999997"/>
    <n v="-6.0890020000000007"/>
  </r>
  <r>
    <n v="1060"/>
    <n v="424"/>
    <x v="0"/>
    <x v="0"/>
    <s v="Goldman Sachs Group"/>
    <x v="6"/>
    <x v="2"/>
    <x v="3"/>
    <s v="Morgan Stanley CP"/>
    <x v="4"/>
    <d v="2000-12-12T00:00:00"/>
    <d v="2005-12-12T00:00:00"/>
    <x v="0"/>
    <n v="-10000000"/>
    <n v="4044.2248600000003"/>
    <n v="0.75"/>
    <n v="48.207113"/>
    <n v="48.139170999999997"/>
    <n v="-5.1969488845675982E-2"/>
    <n v="-210.17629875117552"/>
    <n v="-628.34673599999996"/>
    <x v="0"/>
    <n v="-838.52303475117549"/>
    <n v="-115297.143465"/>
    <n v="-115910.80535900001"/>
    <n v="-613.66189400000439"/>
    <n v="224.86114075117109"/>
    <n v="-115297.143465"/>
    <n v="-115910.80535900001"/>
    <n v="-613.66189400000439"/>
    <x v="0"/>
    <n v="16631.87473675"/>
    <n v="-18750"/>
    <n v="-134660.80535899999"/>
    <n v="-132913.84360299999"/>
    <n v="-613.66189399998984"/>
    <n v="-613.66189399998984"/>
    <n v="-613.66189400000439"/>
    <x v="1"/>
    <x v="4"/>
    <x v="1"/>
    <x v="6"/>
    <n v="-26068.416842999985"/>
    <n v="-5.9972360000000009"/>
  </r>
  <r>
    <n v="1650"/>
    <n v="860"/>
    <x v="0"/>
    <x v="0"/>
    <s v="Goldman Sachs Group"/>
    <x v="6"/>
    <x v="2"/>
    <x v="3"/>
    <s v="LBIE"/>
    <x v="4"/>
    <d v="2001-02-23T00:00:00"/>
    <d v="2006-02-23T00:00:00"/>
    <x v="0"/>
    <n v="-10000000"/>
    <n v="4154.0743119999997"/>
    <n v="0.5"/>
    <n v="49.180706999999998"/>
    <n v="49.113613999999998"/>
    <n v="-5.8659214625827343E-2"/>
    <n v="-243.67473663924403"/>
    <n v="-569.61389099999997"/>
    <x v="0"/>
    <n v="-813.28862763924394"/>
    <n v="-8920.5138769999994"/>
    <n v="-9352.7881689999995"/>
    <n v="-432.27429200000006"/>
    <n v="381.01433563924388"/>
    <n v="-8920.5138769999994"/>
    <n v="-9352.7881689999995"/>
    <n v="-432.27429200000006"/>
    <x v="0"/>
    <n v="17083.6306081"/>
    <n v="0"/>
    <n v="-9352.7881689999995"/>
    <n v="-9352.7881689999995"/>
    <n v="-432.27429200000006"/>
    <n v="-432.27429200000006"/>
    <n v="-432.27429200000006"/>
    <x v="1"/>
    <x v="4"/>
    <x v="1"/>
    <x v="6"/>
    <n v="-26978.621931999998"/>
    <n v="-6.0120800000000045"/>
  </r>
  <r>
    <n v="1685"/>
    <n v="894"/>
    <x v="0"/>
    <x v="0"/>
    <s v="Goldman Sachs Group"/>
    <x v="6"/>
    <x v="2"/>
    <x v="3"/>
    <s v="Morgan Stanley CP"/>
    <x v="4"/>
    <d v="2001-03-14T00:00:00"/>
    <d v="2006-03-14T00:00:00"/>
    <x v="0"/>
    <n v="-10000000"/>
    <n v="4200.5948200000003"/>
    <n v="0.55000000000000004"/>
    <n v="49.431648000000003"/>
    <n v="49.364725"/>
    <n v="-6.1726738394825488E-2"/>
    <n v="-259.28901755679908"/>
    <n v="-600.72378900000001"/>
    <x v="0"/>
    <n v="-860.01280655679909"/>
    <n v="-27102.19656"/>
    <n v="-27575.828162999998"/>
    <n v="-473.63160299999799"/>
    <n v="386.3812035568011"/>
    <n v="-27102.19656"/>
    <n v="-27575.828162999998"/>
    <n v="-473.63160299999799"/>
    <x v="0"/>
    <n v="17274.946197249999"/>
    <n v="0"/>
    <n v="-27575.828162999998"/>
    <n v="-27575.828162999998"/>
    <n v="-473.63160299999799"/>
    <n v="-473.63160299999799"/>
    <n v="-473.63160299999799"/>
    <x v="1"/>
    <x v="4"/>
    <x v="1"/>
    <x v="6"/>
    <n v="-27242.834077"/>
    <n v="-6.0155719999999988"/>
  </r>
  <r>
    <n v="1730"/>
    <n v="937"/>
    <x v="0"/>
    <x v="0"/>
    <s v="Goldman Sachs Group"/>
    <x v="6"/>
    <x v="2"/>
    <x v="3"/>
    <s v="Bear Stearns"/>
    <x v="4"/>
    <d v="2001-03-29T00:00:00"/>
    <d v="2006-03-29T00:00:00"/>
    <x v="0"/>
    <n v="5000000"/>
    <n v="-2117.0542700000001"/>
    <n v="0.56999999999999995"/>
    <n v="49.634315000000001"/>
    <n v="49.568097000000002"/>
    <n v="-6.1829510966656571E-2"/>
    <n v="130.89643020397213"/>
    <n v="302.53378199999997"/>
    <x v="0"/>
    <n v="433.43021220397213"/>
    <n v="16412.411704999999"/>
    <n v="16656.672599000001"/>
    <n v="244.26089400000274"/>
    <n v="-189.1693182039694"/>
    <n v="16412.411704999999"/>
    <n v="16656.672599000001"/>
    <n v="244.26089400000274"/>
    <x v="0"/>
    <n v="-8706.3856853750003"/>
    <n v="0"/>
    <n v="16656.672599000001"/>
    <n v="16656.672599000001"/>
    <n v="244.26089400000274"/>
    <n v="244.26089400000274"/>
    <n v="244.26089400000274"/>
    <x v="1"/>
    <x v="4"/>
    <x v="1"/>
    <x v="6"/>
    <n v="16656.672599000001"/>
    <n v="49.568097000000002"/>
  </r>
  <r>
    <n v="1318"/>
    <n v="478"/>
    <x v="0"/>
    <x v="0"/>
    <s v="Goodyear"/>
    <x v="4"/>
    <x v="6"/>
    <x v="3"/>
    <s v="Portfolio ISIS"/>
    <x v="0"/>
    <d v="2001-01-05T00:00:00"/>
    <d v="2006-01-05T00:00:00"/>
    <x v="0"/>
    <n v="-10000000"/>
    <n v="4311.992534"/>
    <n v="3.55"/>
    <n v="332.16156100000001"/>
    <n v="331.25929600000001"/>
    <n v="-0.63262481094895451"/>
    <n v="-2727.8734616350534"/>
    <n v="-3571.3148369999999"/>
    <x v="0"/>
    <n v="-6299.1882986350538"/>
    <n v="-174720.25468300001"/>
    <n v="-179341.24083900001"/>
    <n v="-4620.986155999999"/>
    <n v="1678.2021426350548"/>
    <n v="-174720.25468300001"/>
    <n v="-179341.24083900001"/>
    <n v="-4620.986155999999"/>
    <x v="0"/>
    <n v="42559.366310580001"/>
    <n v="0"/>
    <n v="-179341.24083900001"/>
    <n v="-735213.69868399994"/>
    <n v="-4620.986155999999"/>
    <n v="-4620.986155999999"/>
    <n v="-4620.986155999999"/>
    <x v="1"/>
    <x v="0"/>
    <x v="3"/>
    <x v="4"/>
    <n v="-35011.172460000002"/>
    <n v="-7.0908860000000118"/>
  </r>
  <r>
    <n v="1508"/>
    <n v="558"/>
    <x v="0"/>
    <x v="1"/>
    <s v="Goodyear"/>
    <x v="4"/>
    <x v="6"/>
    <x v="3"/>
    <s v="Portfolio ISIS"/>
    <x v="1"/>
    <d v="2001-01-05T00:00:00"/>
    <d v="2006-01-05T00:00:00"/>
    <x v="0"/>
    <n v="10000000"/>
    <n v="-4311.992534"/>
    <n v="3.55"/>
    <n v="332.16156100000001"/>
    <n v="331.25929600000001"/>
    <n v="-0.63262481094895451"/>
    <n v="2727.8734616350534"/>
    <n v="3571.3148369999999"/>
    <x v="0"/>
    <n v="6299.1882986350538"/>
    <n v="174720.25468300001"/>
    <n v="179341.24083900001"/>
    <n v="4620.986155999999"/>
    <n v="-1678.2021426350548"/>
    <n v="174720.25468300001"/>
    <n v="179341.24083900001"/>
    <n v="4620.986155999999"/>
    <x v="0"/>
    <n v="-42559.366310580001"/>
    <n v="0"/>
    <n v="179341.24083900001"/>
    <n v="735213.69868399994"/>
    <n v="4620.986155999999"/>
    <n v="4620.986155999999"/>
    <n v="4620.986155999999"/>
    <x v="1"/>
    <x v="0"/>
    <x v="3"/>
    <x v="4"/>
    <n v="35011.172460000002"/>
    <n v="-7.0908860000000118"/>
  </r>
  <r>
    <n v="1658"/>
    <n v="868"/>
    <x v="0"/>
    <x v="0"/>
    <s v="Greece"/>
    <x v="13"/>
    <x v="9"/>
    <x v="13"/>
    <s v="CSFB Intl"/>
    <x v="0"/>
    <d v="2001-02-27T00:00:00"/>
    <d v="2011-02-28T00:00:00"/>
    <x v="1"/>
    <n v="-20000000"/>
    <n v="16000"/>
    <n v="0.19"/>
    <n v="23.163733000000001"/>
    <n v="23.133465999999999"/>
    <n v="-4.8503026829004002E-3"/>
    <n v="64000"/>
    <n v="-528.27537600000005"/>
    <x v="0"/>
    <n v="63471.724624000002"/>
    <n v="-198"/>
    <n v="63273.724624000002"/>
    <n v="63471.724624000002"/>
    <n v="0"/>
    <n v="-198"/>
    <n v="56331.155603799998"/>
    <n v="56529.155603799998"/>
    <x v="0"/>
    <n v="2329.7903311455502"/>
    <n v="0"/>
    <n v="56331.155603799998"/>
    <n v="56331.155603799998"/>
    <n v="56529.2310478"/>
    <n v="56529.2310478"/>
    <n v="56529.155603799998"/>
    <x v="7"/>
    <x v="7"/>
    <x v="1"/>
    <x v="13"/>
    <n v="56331.155603799998"/>
    <n v="23.133465999999999"/>
  </r>
  <r>
    <n v="1319"/>
    <n v="479"/>
    <x v="0"/>
    <x v="0"/>
    <s v="Groupe Danone"/>
    <x v="6"/>
    <x v="1"/>
    <x v="4"/>
    <s v="Portfolio ISIS"/>
    <x v="2"/>
    <d v="2001-01-05T00:00:00"/>
    <d v="2006-01-05T00:00:00"/>
    <x v="0"/>
    <n v="-10000000"/>
    <n v="4027.2006700000002"/>
    <n v="0.24"/>
    <n v="29.477930000000001"/>
    <n v="29.232823"/>
    <n v="-0.24601278611888436"/>
    <n v="-990.74285708653781"/>
    <n v="-314.96318400000001"/>
    <x v="0"/>
    <n v="-1305.7060410865379"/>
    <n v="17158.343041"/>
    <n v="16087.261968000001"/>
    <n v="-1071.0810729999994"/>
    <n v="234.6249680865385"/>
    <n v="17158.343041"/>
    <n v="16087.261968000001"/>
    <n v="-1071.0810729999994"/>
    <x v="0"/>
    <n v="16561.862755375001"/>
    <n v="0"/>
    <n v="16087.261968000001"/>
    <n v="10984.148426"/>
    <n v="-1071.0810729999994"/>
    <n v="-1071.0810729999994"/>
    <n v="-1071.0810729999994"/>
    <x v="1"/>
    <x v="4"/>
    <x v="1"/>
    <x v="6"/>
    <n v="-8874.6993590000002"/>
    <n v="-1.9394269999999985"/>
  </r>
  <r>
    <n v="1560"/>
    <n v="606"/>
    <x v="0"/>
    <x v="1"/>
    <s v="Groupe Danone"/>
    <x v="6"/>
    <x v="1"/>
    <x v="4"/>
    <s v="Portfolio ISIS"/>
    <x v="1"/>
    <d v="2001-01-05T00:00:00"/>
    <d v="2006-01-05T00:00:00"/>
    <x v="0"/>
    <n v="10000000"/>
    <n v="-4027.2006700000002"/>
    <n v="0.24"/>
    <n v="29.477930000000001"/>
    <n v="29.232823"/>
    <n v="-0.24601278611888436"/>
    <n v="990.74285708653781"/>
    <n v="314.96318400000001"/>
    <x v="0"/>
    <n v="1305.7060410865379"/>
    <n v="-17158.343041"/>
    <n v="-16087.261968000001"/>
    <n v="1071.0810729999994"/>
    <n v="-234.6249680865385"/>
    <n v="-17158.343041"/>
    <n v="-16087.261968000001"/>
    <n v="1071.0810729999994"/>
    <x v="0"/>
    <n v="-16561.862755375001"/>
    <n v="0"/>
    <n v="-16087.261968000001"/>
    <n v="-10984.148426"/>
    <n v="1071.0810729999994"/>
    <n v="1071.0810729999994"/>
    <n v="1071.0810729999994"/>
    <x v="1"/>
    <x v="4"/>
    <x v="1"/>
    <x v="6"/>
    <n v="8874.6993590000002"/>
    <n v="-1.9394269999999985"/>
  </r>
  <r>
    <n v="1606"/>
    <n v="659"/>
    <x v="0"/>
    <x v="0"/>
    <s v="Groupe Danone"/>
    <x v="6"/>
    <x v="1"/>
    <x v="4"/>
    <s v="JP Morgan"/>
    <x v="2"/>
    <d v="2001-01-11T00:00:00"/>
    <d v="2006-01-11T00:00:00"/>
    <x v="0"/>
    <n v="10000000"/>
    <n v="-4048.098555"/>
    <n v="0.28999999999999998"/>
    <n v="29.516608999999999"/>
    <n v="29.271483"/>
    <n v="-0.24599969347984429"/>
    <n v="995.83100370620059"/>
    <n v="325.88524200000001"/>
    <x v="0"/>
    <n v="1321.7162457062007"/>
    <n v="4424.386512"/>
    <n v="5538.5226949999997"/>
    <n v="1114.1361829999996"/>
    <n v="-207.58006270620103"/>
    <n v="4424.386512"/>
    <n v="5538.5226949999997"/>
    <n v="1114.1361829999996"/>
    <x v="0"/>
    <n v="-16647.805307437498"/>
    <n v="0"/>
    <n v="5538.5226949999997"/>
    <n v="5538.5226949999997"/>
    <n v="1114.1361829999996"/>
    <n v="1114.1361829999996"/>
    <n v="1114.1361829999996"/>
    <x v="1"/>
    <x v="4"/>
    <x v="1"/>
    <x v="6"/>
    <n v="8884.2300660000001"/>
    <n v="-1.938998999999999"/>
  </r>
  <r>
    <n v="1585"/>
    <n v="640"/>
    <x v="0"/>
    <x v="0"/>
    <s v="Hanson Plc"/>
    <x v="1"/>
    <x v="8"/>
    <x v="6"/>
    <s v="Paribas London"/>
    <x v="2"/>
    <d v="2000-12-28T00:00:00"/>
    <d v="2001-08-10T00:00:00"/>
    <x v="2"/>
    <n v="5700000"/>
    <n v="-194.10168200000001"/>
    <n v="0.45"/>
    <n v="33.995863999999997"/>
    <n v="32.985900000000001"/>
    <n v="-0.51512249632290619"/>
    <n v="99.986142972314909"/>
    <n v="183.53427600000001"/>
    <x v="0"/>
    <n v="283.52041897231493"/>
    <n v="5762.9224770000001"/>
    <n v="6019.7255759999998"/>
    <n v="256.80309899999975"/>
    <n v="-26.717319972315181"/>
    <n v="8212.1645297249997"/>
    <n v="8526.9412784039996"/>
    <n v="314.77674867899987"/>
    <x v="0"/>
    <n v="-1404.907974316"/>
    <n v="4642.5787499999997"/>
    <n v="13169.520028404"/>
    <n v="19903.873624687287"/>
    <n v="286.91799867900045"/>
    <n v="286.91799867900045"/>
    <n v="314.77674867899987"/>
    <x v="3"/>
    <x v="1"/>
    <x v="1"/>
    <x v="1"/>
    <n v="2014.9962077358014"/>
    <n v="-4.8309379999999962"/>
  </r>
  <r>
    <n v="1586"/>
    <n v="643"/>
    <x v="0"/>
    <x v="0"/>
    <s v="Hays Plc"/>
    <x v="1"/>
    <x v="1"/>
    <x v="6"/>
    <s v="Paribas London"/>
    <x v="2"/>
    <d v="2000-12-28T00:00:00"/>
    <d v="2001-04-23T00:00:00"/>
    <x v="2"/>
    <n v="17000000"/>
    <n v="-105.09616"/>
    <n v="0.15"/>
    <n v="18.479364"/>
    <n v="16.905317"/>
    <n v="-0.10033311591994831"/>
    <n v="10.544625204021434"/>
    <n v="231.21432900000002"/>
    <x v="0"/>
    <n v="241.75895420402145"/>
    <n v="6473.6517899999999"/>
    <n v="6701.061095"/>
    <n v="227.40930500000013"/>
    <n v="-14.349649204021318"/>
    <n v="9224.9538007499996"/>
    <n v="9492.0530410675001"/>
    <n v="267.09924031750052"/>
    <x v="0"/>
    <n v="-760.68600607999997"/>
    <n v="0"/>
    <n v="9492.0530410675001"/>
    <n v="13576.123104650436"/>
    <n v="267.09924031750052"/>
    <n v="267.09924031750052"/>
    <n v="267.09924031750052"/>
    <x v="3"/>
    <x v="1"/>
    <x v="1"/>
    <x v="1"/>
    <n v="1665.7203635821006"/>
    <n v="-4.412662000000001"/>
  </r>
  <r>
    <n v="1069"/>
    <n v="430"/>
    <x v="0"/>
    <x v="0"/>
    <s v="Heidelberger Zement"/>
    <x v="1"/>
    <x v="8"/>
    <x v="8"/>
    <s v="LBIE"/>
    <x v="6"/>
    <d v="2000-12-18T00:00:00"/>
    <d v="2005-12-18T00:00:00"/>
    <x v="0"/>
    <n v="10000000"/>
    <n v="-4032.16914"/>
    <n v="0.55000000000000004"/>
    <n v="53.325699999999998"/>
    <n v="53.067889000000001"/>
    <n v="-0.25316774618150462"/>
    <n v="1020.8151733964157"/>
    <n v="680.89616699999999"/>
    <x v="0"/>
    <n v="1701.7113403964158"/>
    <n v="9216.6325940000006"/>
    <n v="10446.147685"/>
    <n v="1229.5150909999993"/>
    <n v="-472.19624939641653"/>
    <n v="9216.6325940000006"/>
    <n v="10446.147685"/>
    <n v="1229.5150909999993"/>
    <x v="0"/>
    <n v="-29184.84023532"/>
    <n v="13902.777778"/>
    <n v="24348.925463"/>
    <n v="3263.3069719999985"/>
    <n v="1229.5150910000011"/>
    <n v="1229.5150910000011"/>
    <n v="1229.5150909999993"/>
    <x v="1"/>
    <x v="1"/>
    <x v="1"/>
    <x v="1"/>
    <n v="12656.592881"/>
    <n v="-2.7560819999999993"/>
  </r>
  <r>
    <n v="1320"/>
    <n v="480"/>
    <x v="0"/>
    <x v="0"/>
    <s v="Heidelberger Zement"/>
    <x v="1"/>
    <x v="8"/>
    <x v="8"/>
    <s v="Portfolio ISIS"/>
    <x v="6"/>
    <d v="2001-01-05T00:00:00"/>
    <d v="2006-01-05T00:00:00"/>
    <x v="0"/>
    <n v="-10000000"/>
    <n v="4051.8241680000001"/>
    <n v="0.45"/>
    <n v="53.662956000000001"/>
    <n v="53.404885999999998"/>
    <n v="-0.25692531174358407"/>
    <n v="-1041.0161874935882"/>
    <n v="-668.45678999999996"/>
    <x v="0"/>
    <n v="-1709.4729774935881"/>
    <n v="25160.292873999999"/>
    <n v="23998.74626"/>
    <n v="-1161.546613999999"/>
    <n v="547.92636349358918"/>
    <n v="25160.292873999999"/>
    <n v="23998.74626"/>
    <n v="-1161.546613999999"/>
    <x v="0"/>
    <n v="29327.103327984005"/>
    <n v="0"/>
    <n v="23998.74626"/>
    <n v="-362.43546200000128"/>
    <n v="-1161.546613999999"/>
    <n v="-1161.546613999999"/>
    <n v="-1161.546613999999"/>
    <x v="1"/>
    <x v="1"/>
    <x v="1"/>
    <x v="1"/>
    <n v="-12791.651998000001"/>
    <n v="-2.7591900000000038"/>
  </r>
  <r>
    <n v="1509"/>
    <n v="559"/>
    <x v="0"/>
    <x v="1"/>
    <s v="Heidelberger Zement"/>
    <x v="1"/>
    <x v="8"/>
    <x v="8"/>
    <s v="Portfolio ISIS"/>
    <x v="1"/>
    <d v="2001-01-05T00:00:00"/>
    <d v="2006-01-05T00:00:00"/>
    <x v="0"/>
    <n v="10000000"/>
    <n v="-4051.8241680000001"/>
    <n v="0.45"/>
    <n v="53.662956000000001"/>
    <n v="53.404885999999998"/>
    <n v="-0.25692531174358407"/>
    <n v="1041.0161874935882"/>
    <n v="668.45678999999996"/>
    <x v="0"/>
    <n v="1709.4729774935881"/>
    <n v="-25160.292873999999"/>
    <n v="-23998.74626"/>
    <n v="1161.546613999999"/>
    <n v="-547.92636349358918"/>
    <n v="-25160.292873999999"/>
    <n v="-23998.74626"/>
    <n v="1161.546613999999"/>
    <x v="0"/>
    <n v="-29327.103327984005"/>
    <n v="0"/>
    <n v="-23998.74626"/>
    <n v="362.43546200000128"/>
    <n v="1161.546613999999"/>
    <n v="1161.546613999999"/>
    <n v="1161.546613999999"/>
    <x v="1"/>
    <x v="1"/>
    <x v="1"/>
    <x v="1"/>
    <n v="12791.651998000001"/>
    <n v="-2.7591900000000038"/>
  </r>
  <r>
    <n v="1321"/>
    <n v="481"/>
    <x v="0"/>
    <x v="0"/>
    <s v="Hilton Hotels Corp."/>
    <x v="0"/>
    <x v="6"/>
    <x v="3"/>
    <s v="Portfolio ISIS"/>
    <x v="3"/>
    <d v="2001-01-05T00:00:00"/>
    <d v="2006-01-05T00:00:00"/>
    <x v="0"/>
    <n v="-10000000"/>
    <n v="4122.5343540000003"/>
    <n v="1.55"/>
    <n v="167.02564100000001"/>
    <n v="166.21422999999999"/>
    <n v="-0.70921918472695666"/>
    <n v="-2923.7804535527512"/>
    <n v="-1624.4342940000001"/>
    <x v="0"/>
    <n v="-4548.2147475527509"/>
    <n v="10806.505735999999"/>
    <n v="7145.4963459999999"/>
    <n v="-3661.0093899999993"/>
    <n v="887.20535755275159"/>
    <n v="10806.505735999999"/>
    <n v="7145.4963459999999"/>
    <n v="-3661.0093899999993"/>
    <x v="0"/>
    <n v="51539.924493708008"/>
    <n v="0"/>
    <n v="7145.4963459999999"/>
    <n v="-83978.832013000007"/>
    <n v="-3661.0093899999993"/>
    <n v="-3661.0093899999993"/>
    <n v="-3661.0093899999993"/>
    <x v="1"/>
    <x v="0"/>
    <x v="0"/>
    <x v="0"/>
    <n v="-20382.348101"/>
    <n v="-4.0966440000000262"/>
  </r>
  <r>
    <n v="1510"/>
    <n v="560"/>
    <x v="0"/>
    <x v="1"/>
    <s v="Hilton Hotels Corp."/>
    <x v="0"/>
    <x v="6"/>
    <x v="3"/>
    <s v="Portfolio ISIS"/>
    <x v="1"/>
    <d v="2001-01-05T00:00:00"/>
    <d v="2006-01-05T00:00:00"/>
    <x v="0"/>
    <n v="10000000"/>
    <n v="-4122.5343540000003"/>
    <n v="1.55"/>
    <n v="167.02564100000001"/>
    <n v="166.21422999999999"/>
    <n v="-0.70921918472695666"/>
    <n v="2923.7804535527512"/>
    <n v="1624.4342940000001"/>
    <x v="0"/>
    <n v="4548.2147475527509"/>
    <n v="-10806.505735999999"/>
    <n v="-7145.4963459999999"/>
    <n v="3661.0093899999993"/>
    <n v="-887.20535755275159"/>
    <n v="-10806.505735999999"/>
    <n v="-7145.4963459999999"/>
    <n v="3661.0093899999993"/>
    <x v="0"/>
    <n v="-51539.924493708008"/>
    <n v="0"/>
    <n v="-7145.4963459999999"/>
    <n v="83978.832013000007"/>
    <n v="3661.0093899999993"/>
    <n v="3661.0093899999993"/>
    <n v="3661.0093899999993"/>
    <x v="1"/>
    <x v="0"/>
    <x v="0"/>
    <x v="0"/>
    <n v="20382.348101"/>
    <n v="-4.0966440000000262"/>
  </r>
  <r>
    <n v="1640"/>
    <n v="844"/>
    <x v="0"/>
    <x v="0"/>
    <s v="Hilton Hotels Corp."/>
    <x v="0"/>
    <x v="6"/>
    <x v="3"/>
    <s v="Morgan Stanley CP"/>
    <x v="3"/>
    <d v="2001-02-12T00:00:00"/>
    <d v="2006-02-12T00:00:00"/>
    <x v="0"/>
    <n v="10000000"/>
    <n v="-4222.3796970000003"/>
    <n v="1.7"/>
    <n v="167.81207800000001"/>
    <n v="167.00321299999999"/>
    <n v="-0.71638331144113776"/>
    <n v="3024.8423494986882"/>
    <n v="1636.5920429999999"/>
    <x v="0"/>
    <n v="4661.4343924986879"/>
    <n v="32609.290396"/>
    <n v="36437.818920999998"/>
    <n v="3828.5285249999979"/>
    <n v="-832.90586749868999"/>
    <n v="32609.290396"/>
    <n v="36437.818920999998"/>
    <n v="3828.5285249999979"/>
    <x v="0"/>
    <n v="-52788.190971894008"/>
    <n v="0"/>
    <n v="36437.818920999998"/>
    <n v="36437.818920999998"/>
    <n v="3828.5285249999979"/>
    <n v="3828.5285249999979"/>
    <n v="3828.5285249999979"/>
    <x v="1"/>
    <x v="0"/>
    <x v="0"/>
    <x v="0"/>
    <n v="20643.677917999998"/>
    <n v="-4.0820520000000045"/>
  </r>
  <r>
    <n v="1686"/>
    <n v="893"/>
    <x v="0"/>
    <x v="0"/>
    <s v="Hilton Hotels Corp."/>
    <x v="0"/>
    <x v="6"/>
    <x v="3"/>
    <s v="JP Morgan"/>
    <x v="3"/>
    <d v="2001-03-14T00:00:00"/>
    <d v="2005-11-15T00:00:00"/>
    <x v="0"/>
    <n v="5000000"/>
    <n v="-2010.0167609999999"/>
    <n v="1.6"/>
    <n v="165.979027"/>
    <n v="165.16600299999999"/>
    <n v="-0.69537384206218056"/>
    <n v="1397.7130777059497"/>
    <n v="799.44519000000014"/>
    <x v="0"/>
    <n v="2197.1582677059496"/>
    <n v="-7367.4301009999999"/>
    <n v="-5551.6414000000004"/>
    <n v="1815.7887009999995"/>
    <n v="-381.36956670595009"/>
    <n v="-7367.4301009999999"/>
    <n v="-5551.6414000000004"/>
    <n v="1815.7887009999995"/>
    <x v="0"/>
    <n v="-25129.229546021998"/>
    <n v="0"/>
    <n v="-5551.6414000000004"/>
    <n v="-5551.6414000000004"/>
    <n v="1815.7887009999995"/>
    <n v="1815.7887009999995"/>
    <n v="1815.7887009999995"/>
    <x v="1"/>
    <x v="0"/>
    <x v="0"/>
    <x v="0"/>
    <n v="9971.6811749999997"/>
    <n v="-4.0933109999999999"/>
  </r>
  <r>
    <n v="164"/>
    <n v="318"/>
    <x v="0"/>
    <x v="0"/>
    <s v="Hyder Plc"/>
    <x v="0"/>
    <x v="3"/>
    <x v="6"/>
    <s v="LBIE"/>
    <x v="6"/>
    <d v="2000-10-03T00:00:00"/>
    <d v="2005-01-15T00:00:00"/>
    <x v="0"/>
    <n v="10000000"/>
    <n v="-3389.1810930000001"/>
    <n v="1.45"/>
    <n v="109.041861"/>
    <n v="108.286965"/>
    <n v="-0.65587535700243005"/>
    <n v="2222.8803593172611"/>
    <n v="1377.227316"/>
    <x v="0"/>
    <n v="3600.1076753172611"/>
    <n v="152194.55119699999"/>
    <n v="155265.229968"/>
    <n v="3070.6787710000062"/>
    <n v="-529.42890431725482"/>
    <n v="152194.55119699999"/>
    <n v="155265.229968"/>
    <n v="3070.6787710000062"/>
    <x v="0"/>
    <n v="-42371.542024686001"/>
    <n v="42291.666666999998"/>
    <n v="197556.89663500001"/>
    <n v="156455.211855"/>
    <n v="3070.6787710000062"/>
    <n v="3070.6787710000062"/>
    <n v="3070.6787710000062"/>
    <x v="0"/>
    <x v="0"/>
    <x v="0"/>
    <x v="0"/>
    <n v="18471.241490999993"/>
    <n v="-4.6946350000000052"/>
  </r>
  <r>
    <n v="1322"/>
    <n v="482"/>
    <x v="0"/>
    <x v="0"/>
    <s v="Hyder Plc"/>
    <x v="0"/>
    <x v="3"/>
    <x v="6"/>
    <s v="Portfolio ISIS"/>
    <x v="6"/>
    <d v="2001-01-05T00:00:00"/>
    <d v="2006-01-05T00:00:00"/>
    <x v="0"/>
    <n v="-10000000"/>
    <n v="4170.9544839999999"/>
    <n v="1.45"/>
    <n v="125.073835"/>
    <n v="124.335255"/>
    <n v="-0.69364862164164509"/>
    <n v="-2893.1768287566388"/>
    <n v="-1695.525903"/>
    <x v="0"/>
    <n v="-4588.702731756639"/>
    <n v="-116752.671212"/>
    <n v="-120300.64978599999"/>
    <n v="-3547.9785739999934"/>
    <n v="1040.7241577566456"/>
    <n v="-116752.671212"/>
    <n v="-120300.64978599999"/>
    <n v="-3547.9785739999934"/>
    <x v="0"/>
    <n v="52145.272958968002"/>
    <n v="0"/>
    <n v="-120300.64978599999"/>
    <n v="-142323.288619"/>
    <n v="-3547.9785739999934"/>
    <n v="-3547.9785739999934"/>
    <n v="-3547.9785739999934"/>
    <x v="1"/>
    <x v="0"/>
    <x v="0"/>
    <x v="0"/>
    <n v="-23596.088287999999"/>
    <n v="-5.0576789999999932"/>
  </r>
  <r>
    <n v="1511"/>
    <n v="561"/>
    <x v="0"/>
    <x v="1"/>
    <s v="Hyder Plc"/>
    <x v="0"/>
    <x v="3"/>
    <x v="6"/>
    <s v="Portfolio ISIS"/>
    <x v="1"/>
    <d v="2001-01-05T00:00:00"/>
    <d v="2006-01-05T00:00:00"/>
    <x v="0"/>
    <n v="10000000"/>
    <n v="-4170.9544839999999"/>
    <n v="1.45"/>
    <n v="125.073835"/>
    <n v="124.335255"/>
    <n v="-0.69364862164164509"/>
    <n v="2893.1768287566388"/>
    <n v="1695.525903"/>
    <x v="0"/>
    <n v="4588.702731756639"/>
    <n v="116752.671212"/>
    <n v="120300.64978599999"/>
    <n v="3547.9785739999934"/>
    <n v="-1040.7241577566456"/>
    <n v="116752.671212"/>
    <n v="120300.64978599999"/>
    <n v="3547.9785739999934"/>
    <x v="0"/>
    <n v="-52145.272958968002"/>
    <n v="0"/>
    <n v="120300.64978599999"/>
    <n v="142323.288619"/>
    <n v="3547.9785739999934"/>
    <n v="3547.9785739999934"/>
    <n v="3547.9785739999934"/>
    <x v="1"/>
    <x v="0"/>
    <x v="0"/>
    <x v="0"/>
    <n v="23596.088287999999"/>
    <n v="-5.0576789999999932"/>
  </r>
  <r>
    <n v="1719"/>
    <n v="923"/>
    <x v="0"/>
    <x v="0"/>
    <s v="Iberdrola Sa"/>
    <x v="9"/>
    <x v="3"/>
    <x v="7"/>
    <s v="JP Morgan"/>
    <x v="9"/>
    <d v="2001-03-26T00:00:00"/>
    <d v="2004-03-26T00:00:00"/>
    <x v="0"/>
    <n v="-5000000"/>
    <n v="1325.381251"/>
    <n v="0.28000000000000003"/>
    <n v="27.603726999999999"/>
    <n v="27.46041"/>
    <n v="-0.11218696396782875"/>
    <n v="-148.69049864957279"/>
    <n v="-160.488945"/>
    <x v="0"/>
    <n v="-309.17944364957282"/>
    <n v="-860.55190600000003"/>
    <n v="-1098.522453"/>
    <n v="-237.97054700000001"/>
    <n v="71.208896649572807"/>
    <n v="-860.55190600000003"/>
    <n v="-1098.522453"/>
    <n v="-237.97054700000001"/>
    <x v="0"/>
    <m/>
    <n v="0"/>
    <n v="-1098.522453"/>
    <n v="-1098.522453"/>
    <n v="-237.97054700000001"/>
    <n v="-237.97054700000001"/>
    <n v="-237.97054700000001"/>
    <x v="4"/>
    <x v="0"/>
    <x v="1"/>
    <x v="9"/>
    <n v="-3135.2068570000001"/>
    <n v="-2.0244199999999992"/>
  </r>
  <r>
    <n v="1608"/>
    <n v="662"/>
    <x v="0"/>
    <x v="0"/>
    <s v="IBM"/>
    <x v="6"/>
    <x v="7"/>
    <x v="3"/>
    <s v="Bear Stearns"/>
    <x v="3"/>
    <d v="2001-01-17T00:00:00"/>
    <d v="2006-01-17T00:00:00"/>
    <x v="0"/>
    <n v="-10000000"/>
    <n v="4073.2308760000001"/>
    <n v="0.4"/>
    <n v="51.041007999999998"/>
    <n v="50.770926000000003"/>
    <n v="-0.25729215532023181"/>
    <n v="-1048.0103512029559"/>
    <n v="-513.92985599999997"/>
    <x v="0"/>
    <n v="-1561.9402072029559"/>
    <n v="37794.058367999998"/>
    <n v="36607.582415999997"/>
    <n v="-1186.4759520000007"/>
    <n v="375.4642552029552"/>
    <n v="37794.058367999998"/>
    <n v="36607.582415999997"/>
    <n v="-1186.4759520000007"/>
    <x v="0"/>
    <n v="16751.16197755"/>
    <n v="0"/>
    <n v="36607.582415999997"/>
    <n v="36607.582415999997"/>
    <n v="-1186.4759520000007"/>
    <n v="-1186.4759520000007"/>
    <n v="-1186.4759520000007"/>
    <x v="1"/>
    <x v="4"/>
    <x v="1"/>
    <x v="6"/>
    <n v="-5220.6052479999998"/>
    <n v="-0.95970899999999659"/>
  </r>
  <r>
    <n v="1610"/>
    <n v="818"/>
    <x v="0"/>
    <x v="0"/>
    <s v="IBM"/>
    <x v="6"/>
    <x v="7"/>
    <x v="3"/>
    <s v="JP Morgan"/>
    <x v="3"/>
    <d v="2001-01-18T00:00:00"/>
    <d v="2006-01-18T00:00:00"/>
    <x v="0"/>
    <n v="-10000000"/>
    <n v="4086.342173"/>
    <n v="0.46"/>
    <n v="51.050147000000003"/>
    <n v="50.780093999999998"/>
    <n v="-0.25726557560076996"/>
    <n v="-1051.2751712385461"/>
    <n v="-527.88253499999996"/>
    <x v="0"/>
    <n v="-1579.1577062385461"/>
    <n v="11579.423808"/>
    <n v="10343.368016"/>
    <n v="-1236.0557919999992"/>
    <n v="343.1019142385469"/>
    <n v="11579.423808"/>
    <n v="10343.368016"/>
    <n v="-1236.0557919999992"/>
    <x v="0"/>
    <n v="16805.0821864625"/>
    <n v="0"/>
    <n v="10343.368016"/>
    <n v="10343.368016"/>
    <n v="-1236.0557919999992"/>
    <n v="-1236.0557919999992"/>
    <n v="-1236.0557919999992"/>
    <x v="1"/>
    <x v="4"/>
    <x v="1"/>
    <x v="6"/>
    <n v="-5198.4212019999995"/>
    <n v="-0.95933800000000247"/>
  </r>
  <r>
    <n v="1660"/>
    <n v="871"/>
    <x v="0"/>
    <x v="0"/>
    <s v="IBM"/>
    <x v="6"/>
    <x v="7"/>
    <x v="3"/>
    <s v="JP Morgan"/>
    <x v="3"/>
    <d v="2001-03-01T00:00:00"/>
    <d v="2006-03-01T00:00:00"/>
    <x v="0"/>
    <n v="-10000000"/>
    <n v="4194.5492379999996"/>
    <n v="0.57999999999999996"/>
    <n v="51.403032000000003"/>
    <n v="51.133918999999999"/>
    <n v="-0.26267115209235248"/>
    <n v="-1101.787080853559"/>
    <n v="-545.35301699999991"/>
    <x v="0"/>
    <n v="-1647.1400978535589"/>
    <n v="-33505.569945000003"/>
    <n v="-34858.034782000002"/>
    <n v="-1352.4648369999995"/>
    <n v="294.67526085355939"/>
    <n v="-33505.569945000003"/>
    <n v="-34858.034782000002"/>
    <n v="-1352.4648369999995"/>
    <x v="0"/>
    <n v="17250.083741274997"/>
    <n v="0"/>
    <n v="-34858.034782000002"/>
    <n v="-34858.034782000002"/>
    <n v="-1352.4648369999995"/>
    <n v="-1352.4648369999995"/>
    <n v="-1352.4648369999995"/>
    <x v="1"/>
    <x v="4"/>
    <x v="1"/>
    <x v="6"/>
    <n v="-5180.9013230000019"/>
    <m/>
  </r>
  <r>
    <n v="1323"/>
    <n v="483"/>
    <x v="0"/>
    <x v="0"/>
    <s v="ICI Plc"/>
    <x v="1"/>
    <x v="0"/>
    <x v="6"/>
    <s v="Portfolio ISIS"/>
    <x v="6"/>
    <d v="2001-01-05T00:00:00"/>
    <d v="2006-01-05T00:00:00"/>
    <x v="0"/>
    <n v="-10000000"/>
    <n v="4080.2446909999999"/>
    <n v="0.7"/>
    <n v="89.249966999999998"/>
    <n v="88.674283000000003"/>
    <n v="-0.55432579708669594"/>
    <n v="-2261.7848906473341"/>
    <n v="-1093.7205509999999"/>
    <x v="0"/>
    <n v="-3355.505441647334"/>
    <n v="62157.604037999998"/>
    <n v="59694.622104000002"/>
    <n v="-2462.9819339999958"/>
    <n v="892.52350764733819"/>
    <n v="62157.604037999998"/>
    <n v="59694.622104000002"/>
    <n v="-2462.9819339999958"/>
    <x v="0"/>
    <n v="29532.811073458"/>
    <n v="0"/>
    <n v="59694.622104000002"/>
    <n v="28787.042741000001"/>
    <n v="-2462.9819339999958"/>
    <n v="-2462.9819339999958"/>
    <n v="-2462.9819339999958"/>
    <x v="1"/>
    <x v="1"/>
    <x v="1"/>
    <x v="1"/>
    <n v="-16794.453136999997"/>
    <n v="-3.5795880000000011"/>
  </r>
  <r>
    <n v="1512"/>
    <n v="562"/>
    <x v="0"/>
    <x v="1"/>
    <s v="ICI Plc"/>
    <x v="1"/>
    <x v="0"/>
    <x v="6"/>
    <s v="Portfolio ISIS"/>
    <x v="1"/>
    <d v="2001-01-05T00:00:00"/>
    <d v="2006-01-05T00:00:00"/>
    <x v="0"/>
    <n v="10000000"/>
    <n v="-4080.2446909999999"/>
    <n v="0.7"/>
    <n v="89.249966999999998"/>
    <n v="88.674283000000003"/>
    <n v="-0.55432579708669594"/>
    <n v="2261.7848906473341"/>
    <n v="1093.7205509999999"/>
    <x v="0"/>
    <n v="3355.505441647334"/>
    <n v="-62157.604037999998"/>
    <n v="-59694.622104000002"/>
    <n v="2462.9819339999958"/>
    <n v="-892.52350764733819"/>
    <n v="-62157.604037999998"/>
    <n v="-59694.622104000002"/>
    <n v="2462.9819339999958"/>
    <x v="0"/>
    <n v="-29532.811073458"/>
    <n v="0"/>
    <n v="-59694.622104000002"/>
    <n v="-28787.042741000001"/>
    <n v="2462.9819339999958"/>
    <n v="2462.9819339999958"/>
    <n v="2462.9819339999958"/>
    <x v="1"/>
    <x v="1"/>
    <x v="1"/>
    <x v="1"/>
    <n v="16794.453136999997"/>
    <m/>
  </r>
  <r>
    <n v="154"/>
    <n v="211"/>
    <x v="0"/>
    <x v="0"/>
    <s v="International Paper"/>
    <x v="1"/>
    <x v="0"/>
    <x v="3"/>
    <s v="Merrill Lynch Int"/>
    <x v="3"/>
    <d v="2000-09-25T00:00:00"/>
    <d v="2005-09-25T00:00:00"/>
    <x v="0"/>
    <n v="-10000000"/>
    <n v="3851.893196"/>
    <n v="0.64"/>
    <n v="83.945884000000007"/>
    <n v="83.322911000000005"/>
    <n v="-0.57216582705679164"/>
    <n v="-2203.9216562237684"/>
    <n v="-807.04484100000002"/>
    <x v="0"/>
    <n v="-3010.9664972237683"/>
    <n v="76736.128276999996"/>
    <n v="74208.525127999994"/>
    <n v="-2527.6031490000023"/>
    <n v="483.36334822376602"/>
    <n v="76736.128276999996"/>
    <n v="74208.525127999994"/>
    <n v="-2527.6031490000023"/>
    <x v="0"/>
    <n v="27880.002952648003"/>
    <n v="-32355.555555999999"/>
    <n v="41852.969571999995"/>
    <n v="-142732.69597099998"/>
    <n v="-2527.6031490000023"/>
    <n v="-2527.6031490000023"/>
    <n v="-2527.6031490000023"/>
    <x v="0"/>
    <x v="1"/>
    <x v="1"/>
    <x v="1"/>
    <n v="-12101.886524000001"/>
    <n v="-2.5925579999999968"/>
  </r>
  <r>
    <n v="269"/>
    <n v="406"/>
    <x v="0"/>
    <x v="0"/>
    <s v="International Paper"/>
    <x v="1"/>
    <x v="0"/>
    <x v="3"/>
    <s v="Citibank NA"/>
    <x v="3"/>
    <d v="2000-11-28T00:00:00"/>
    <d v="2005-11-28T00:00:00"/>
    <x v="0"/>
    <n v="10000000"/>
    <n v="-4008.6064299999998"/>
    <n v="0.8"/>
    <n v="84.820663999999994"/>
    <n v="84.199461999999997"/>
    <n v="-0.57933880684795247"/>
    <n v="2322.3412662792302"/>
    <n v="854.60527200000001"/>
    <x v="0"/>
    <n v="3176.9465382792305"/>
    <n v="-11956.270616"/>
    <n v="-9240.6075490000003"/>
    <n v="2715.6630669999995"/>
    <n v="-461.28347127923098"/>
    <n v="-11956.270616"/>
    <n v="-9240.6075490000003"/>
    <n v="2715.6630669999995"/>
    <x v="0"/>
    <n v="-29014.293340340002"/>
    <n v="20444.444444000001"/>
    <n v="11203.836895"/>
    <n v="150501.53850000002"/>
    <n v="2715.6630669999995"/>
    <n v="2715.6630669999995"/>
    <n v="2715.6630669999995"/>
    <x v="1"/>
    <x v="1"/>
    <x v="1"/>
    <x v="1"/>
    <n v="12406.952805000001"/>
    <n v="-2.5840809999999976"/>
  </r>
  <r>
    <n v="1324"/>
    <n v="484"/>
    <x v="0"/>
    <x v="0"/>
    <s v="International Paper"/>
    <x v="1"/>
    <x v="0"/>
    <x v="3"/>
    <s v="Portfolio ISIS"/>
    <x v="3"/>
    <d v="2001-01-05T00:00:00"/>
    <d v="2006-01-05T00:00:00"/>
    <x v="0"/>
    <n v="-10000000"/>
    <n v="4074.8781020000001"/>
    <n v="0.72"/>
    <n v="85.335769999999997"/>
    <n v="84.714854000000003"/>
    <n v="-0.58707598735269984"/>
    <n v="-2392.2630850735454"/>
    <n v="-855.94121100000007"/>
    <x v="0"/>
    <n v="-3248.2042960735453"/>
    <n v="37385.338695999999"/>
    <n v="34693.777451000002"/>
    <n v="-2691.5612449999971"/>
    <n v="556.64305107354812"/>
    <n v="37385.338695999999"/>
    <n v="34693.777451000002"/>
    <n v="-2691.5612449999971"/>
    <x v="0"/>
    <n v="29493.967702276004"/>
    <n v="0"/>
    <n v="34693.777451000002"/>
    <n v="-150294.195886"/>
    <n v="-2691.5612449999971"/>
    <n v="-2691.5612449999971"/>
    <n v="-2691.5612449999971"/>
    <x v="1"/>
    <x v="1"/>
    <x v="1"/>
    <x v="1"/>
    <n v="-12628.000708"/>
    <n v="-2.5843309999999917"/>
  </r>
  <r>
    <n v="1513"/>
    <n v="563"/>
    <x v="0"/>
    <x v="1"/>
    <s v="International Paper"/>
    <x v="1"/>
    <x v="0"/>
    <x v="3"/>
    <s v="Portfolio ISIS"/>
    <x v="1"/>
    <d v="2001-01-05T00:00:00"/>
    <d v="2006-01-05T00:00:00"/>
    <x v="0"/>
    <n v="10000000"/>
    <n v="-4074.8781020000001"/>
    <n v="0.72"/>
    <n v="85.335769999999997"/>
    <n v="84.714854000000003"/>
    <n v="-0.58707598735269984"/>
    <n v="2392.2630850735454"/>
    <n v="855.94121100000007"/>
    <x v="0"/>
    <n v="3248.2042960735453"/>
    <n v="-37385.338695999999"/>
    <n v="-34693.777451000002"/>
    <n v="2691.5612449999971"/>
    <n v="-556.64305107354812"/>
    <n v="-37385.338695999999"/>
    <n v="-34693.777451000002"/>
    <n v="2691.5612449999971"/>
    <x v="0"/>
    <n v="-29493.967702276004"/>
    <n v="0"/>
    <n v="-34693.777451000002"/>
    <n v="150294.195886"/>
    <n v="2691.5612449999971"/>
    <n v="2691.5612449999971"/>
    <n v="2691.5612449999971"/>
    <x v="1"/>
    <x v="1"/>
    <x v="1"/>
    <x v="1"/>
    <n v="12628.000708"/>
    <n v="-2.5843309999999917"/>
  </r>
  <r>
    <n v="1629"/>
    <n v="833"/>
    <x v="0"/>
    <x v="0"/>
    <s v="International Paper"/>
    <x v="1"/>
    <x v="0"/>
    <x v="3"/>
    <s v="Morgan Stanley CP"/>
    <x v="3"/>
    <d v="2001-01-26T00:00:00"/>
    <d v="2006-01-26T00:00:00"/>
    <x v="0"/>
    <n v="-10000000"/>
    <n v="4156.6222319999997"/>
    <n v="0.96"/>
    <n v="85.633415999999997"/>
    <n v="85.013504999999995"/>
    <n v="-0.58697454426768447"/>
    <n v="-2439.8314403211252"/>
    <n v="-913.09091399999988"/>
    <x v="0"/>
    <n v="-3352.9223543211251"/>
    <n v="-61017.192365000003"/>
    <n v="-63935.167973000003"/>
    <n v="-2917.9756080000006"/>
    <n v="434.94674632112446"/>
    <n v="-61017.192365000003"/>
    <n v="-63935.167973000003"/>
    <n v="-2917.9756080000006"/>
    <x v="0"/>
    <n v="30085.631715215997"/>
    <n v="0"/>
    <n v="-63935.167973000003"/>
    <n v="-63935.167973000003"/>
    <n v="-2917.9756080000006"/>
    <n v="-2917.9756080000006"/>
    <n v="-2917.9756080000006"/>
    <x v="1"/>
    <x v="1"/>
    <x v="1"/>
    <x v="1"/>
    <n v="-12687.964906000001"/>
    <n v="-2.577762000000007"/>
  </r>
  <r>
    <n v="1742"/>
    <n v="949"/>
    <x v="0"/>
    <x v="0"/>
    <s v="International Paper"/>
    <x v="1"/>
    <x v="0"/>
    <x v="3"/>
    <s v="Deutsche Bank AG NY"/>
    <x v="3"/>
    <d v="2001-04-02T00:00:00"/>
    <d v="2006-04-02T00:00:00"/>
    <x v="0"/>
    <n v="-10000000"/>
    <n v="4273.1392160000005"/>
    <n v="0.84"/>
    <n v="86.499994000000001"/>
    <n v="85.882981000000001"/>
    <n v="-0.59924137464715321"/>
    <n v="-2560.6418178544986"/>
    <n v="-885.87229500000012"/>
    <x v="0"/>
    <n v="-3446.5141128544988"/>
    <n v="10498.074992"/>
    <n v="7628.69067"/>
    <n v="-2869.3843219999999"/>
    <n v="577.12979085449888"/>
    <n v="10498.074992"/>
    <n v="7628.69067"/>
    <n v="-2869.3843219999999"/>
    <x v="0"/>
    <n v="30928.981645408006"/>
    <n v="0"/>
    <n v="7628.69067"/>
    <n v="7628.69067"/>
    <n v="7628.69067"/>
    <n v="-2869.3843219999999"/>
    <n v="-2869.3843219999999"/>
    <x v="1"/>
    <x v="1"/>
    <x v="1"/>
    <x v="1"/>
    <n v="7628.69067"/>
    <n v="85.882981000000001"/>
  </r>
  <r>
    <n v="1066"/>
    <n v="850"/>
    <x v="0"/>
    <x v="2"/>
    <s v="ISIS"/>
    <x v="9"/>
    <x v="5"/>
    <x v="4"/>
    <s v="FSA Inc"/>
    <x v="1"/>
    <d v="2000-12-22T00:00:00"/>
    <d v="2006-01-05T00:00:00"/>
    <x v="0"/>
    <n v="-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-111933.333333"/>
    <n v="-111933.333333"/>
    <n v="-111933.333333"/>
    <n v="0"/>
    <n v="0"/>
    <n v="0"/>
    <x v="1"/>
    <x v="0"/>
    <x v="1"/>
    <x v="9"/>
    <n v="0"/>
    <n v="0"/>
  </r>
  <r>
    <n v="1066"/>
    <n v="857"/>
    <x v="0"/>
    <x v="4"/>
    <s v="ISIS"/>
    <x v="9"/>
    <x v="5"/>
    <x v="4"/>
    <s v="Enron North America"/>
    <x v="1"/>
    <d v="2000-12-22T00:00:00"/>
    <d v="2006-01-05T00:00:00"/>
    <x v="0"/>
    <n v="-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-111933.333333"/>
    <n v="-111933.333333"/>
    <n v="-111933.333333"/>
    <n v="0"/>
    <n v="0"/>
    <n v="0"/>
    <x v="1"/>
    <x v="0"/>
    <x v="1"/>
    <x v="9"/>
    <n v="0"/>
    <n v="0"/>
  </r>
  <r>
    <n v="1067"/>
    <n v="856"/>
    <x v="0"/>
    <x v="3"/>
    <s v="ISIS"/>
    <x v="9"/>
    <x v="5"/>
    <x v="4"/>
    <s v="EnronCredit.com"/>
    <x v="1"/>
    <d v="2000-12-22T00:00:00"/>
    <d v="2006-01-05T00:00:00"/>
    <x v="0"/>
    <n v="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111933.333333"/>
    <n v="111933.333333"/>
    <n v="111933.333333"/>
    <n v="0"/>
    <n v="0"/>
    <n v="0"/>
    <x v="1"/>
    <x v="0"/>
    <x v="1"/>
    <x v="9"/>
    <n v="0"/>
    <n v="0"/>
  </r>
  <r>
    <n v="1070"/>
    <n v="851"/>
    <x v="0"/>
    <x v="2"/>
    <s v="ISIS"/>
    <x v="9"/>
    <x v="5"/>
    <x v="4"/>
    <s v="Ace Capital O/Seas"/>
    <x v="1"/>
    <d v="2001-01-05T00:00:00"/>
    <d v="2006-01-05T00:00:00"/>
    <x v="0"/>
    <n v="-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  <n v="0"/>
    <n v="0"/>
  </r>
  <r>
    <n v="1070"/>
    <n v="855"/>
    <x v="0"/>
    <x v="4"/>
    <s v="ISIS"/>
    <x v="9"/>
    <x v="5"/>
    <x v="4"/>
    <s v="Enron North America"/>
    <x v="1"/>
    <d v="2001-01-05T00:00:00"/>
    <d v="2006-01-05T00:00:00"/>
    <x v="0"/>
    <n v="-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  <n v="0"/>
    <n v="0"/>
  </r>
  <r>
    <n v="1071"/>
    <n v="854"/>
    <x v="0"/>
    <x v="3"/>
    <s v="ISIS"/>
    <x v="9"/>
    <x v="5"/>
    <x v="4"/>
    <s v="EnronCredit.com"/>
    <x v="1"/>
    <d v="2001-01-05T00:00:00"/>
    <d v="2006-01-05T00:00:00"/>
    <x v="0"/>
    <n v="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  <n v="0"/>
    <n v="0"/>
  </r>
  <r>
    <n v="1664"/>
    <n v="929"/>
    <x v="0"/>
    <x v="2"/>
    <s v="ISIS"/>
    <x v="9"/>
    <x v="5"/>
    <x v="4"/>
    <s v="FSA Inc"/>
    <x v="7"/>
    <d v="2001-03-02T00:00:00"/>
    <d v="2006-03-02T00:00:00"/>
    <x v="0"/>
    <n v="-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  <n v="0"/>
    <n v="0"/>
  </r>
  <r>
    <n v="1665"/>
    <n v="930"/>
    <x v="0"/>
    <x v="3"/>
    <s v="ISIS"/>
    <x v="9"/>
    <x v="5"/>
    <x v="4"/>
    <s v="EnronCredit.com"/>
    <x v="7"/>
    <d v="2001-03-02T00:00:00"/>
    <d v="2006-03-02T00:00:00"/>
    <x v="0"/>
    <n v="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  <n v="0"/>
    <n v="0"/>
  </r>
  <r>
    <n v="1666"/>
    <n v="931"/>
    <x v="0"/>
    <x v="4"/>
    <s v="ISIS"/>
    <x v="9"/>
    <x v="5"/>
    <x v="4"/>
    <s v="Enron North America"/>
    <x v="7"/>
    <d v="2001-03-02T00:00:00"/>
    <d v="2006-03-02T00:00:00"/>
    <x v="0"/>
    <n v="-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  <n v="0"/>
    <n v="0"/>
  </r>
  <r>
    <n v="1688"/>
    <n v="896"/>
    <x v="0"/>
    <x v="0"/>
    <s v="Japan"/>
    <x v="14"/>
    <x v="9"/>
    <x v="9"/>
    <s v="Bank of America"/>
    <x v="6"/>
    <d v="2001-03-16T00:00:00"/>
    <d v="2006-05-16T00:00:00"/>
    <x v="0"/>
    <n v="20000000"/>
    <n v="-8545.4243380000007"/>
    <n v="0.16"/>
    <n v="19.171043000000001"/>
    <n v="19.154254000000002"/>
    <n v="-1.6864396125798896E-2"/>
    <n v="144.1134210990748"/>
    <n v="411.646299"/>
    <x v="0"/>
    <n v="555.7597200990748"/>
    <n v="-26896.071376"/>
    <n v="-26694.670104000001"/>
    <n v="201.40127199999915"/>
    <n v="-354.35844809907564"/>
    <n v="-26896.071376"/>
    <n v="-26694.670104000001"/>
    <n v="201.40127199999915"/>
    <x v="0"/>
    <n v="-13494.934114569602"/>
    <n v="0"/>
    <n v="-26694.670104000001"/>
    <n v="-26694.670104000001"/>
    <n v="201.40127199999915"/>
    <n v="201.40127199999915"/>
    <n v="201.40127199999915"/>
    <x v="1"/>
    <x v="8"/>
    <x v="1"/>
    <x v="14"/>
    <n v="6446.5335939999968"/>
    <n v="-0.61279099999999787"/>
  </r>
  <r>
    <n v="1279"/>
    <n v="440"/>
    <x v="0"/>
    <x v="0"/>
    <s v="Koninklijke Ahold"/>
    <x v="1"/>
    <x v="1"/>
    <x v="2"/>
    <s v="Portfolio ISIS"/>
    <x v="2"/>
    <d v="2001-01-05T00:00:00"/>
    <d v="2006-01-05T00:00:00"/>
    <x v="0"/>
    <n v="-10000000"/>
    <n v="4075.5654559999998"/>
    <n v="0.56000000000000005"/>
    <n v="46.858555000000003"/>
    <n v="48.131174999999999"/>
    <n v="1.3367980216223954"/>
    <n v="5448.2078385733757"/>
    <n v="-488.74900500000001"/>
    <x v="0"/>
    <n v="4959.4588335733761"/>
    <n v="-51821.317646000003"/>
    <n v="-46693.137909999998"/>
    <n v="5128.1797360000055"/>
    <n v="168.72090242662944"/>
    <n v="-51821.317646000003"/>
    <n v="-46693.137909999998"/>
    <n v="5128.1797360000055"/>
    <x v="0"/>
    <n v="29498.942770528003"/>
    <n v="0"/>
    <n v="-46693.137909999998"/>
    <n v="-53154.446642999996"/>
    <n v="5128.1797360000055"/>
    <n v="5128.1797360000055"/>
    <n v="5128.1797360000055"/>
    <x v="1"/>
    <x v="1"/>
    <x v="1"/>
    <x v="1"/>
    <n v="-3097.7831430000006"/>
    <n v="-0.49046100000000337"/>
  </r>
  <r>
    <n v="1514"/>
    <n v="564"/>
    <x v="0"/>
    <x v="1"/>
    <s v="Koninklijke Ahold"/>
    <x v="1"/>
    <x v="1"/>
    <x v="2"/>
    <s v="Portfolio ISIS"/>
    <x v="1"/>
    <d v="2001-01-05T00:00:00"/>
    <d v="2006-01-05T00:00:00"/>
    <x v="0"/>
    <n v="10000000"/>
    <n v="-4075.5654559999998"/>
    <n v="0.56000000000000005"/>
    <n v="46.858555000000003"/>
    <n v="48.131174999999999"/>
    <n v="1.3367980216223954"/>
    <n v="-5448.2078385733757"/>
    <n v="488.74900500000001"/>
    <x v="0"/>
    <n v="-4959.4588335733761"/>
    <n v="51821.317646000003"/>
    <n v="46693.137909999998"/>
    <n v="-5128.1797360000055"/>
    <n v="-168.72090242662944"/>
    <n v="51821.317646000003"/>
    <n v="46693.137909999998"/>
    <n v="-5128.1797360000055"/>
    <x v="0"/>
    <n v="-29498.942770528003"/>
    <n v="0"/>
    <n v="46693.137909999998"/>
    <n v="53154.446642999996"/>
    <n v="-5128.1797360000055"/>
    <n v="-5128.1797360000055"/>
    <n v="-5128.1797360000055"/>
    <x v="1"/>
    <x v="1"/>
    <x v="1"/>
    <x v="1"/>
    <n v="3097.7831430000006"/>
    <n v="-0.49046100000000337"/>
  </r>
  <r>
    <n v="1605"/>
    <n v="658"/>
    <x v="0"/>
    <x v="0"/>
    <s v="Koninklijke Ahold"/>
    <x v="1"/>
    <x v="1"/>
    <x v="2"/>
    <s v="JP Morgan"/>
    <x v="2"/>
    <d v="2001-01-11T00:00:00"/>
    <d v="2006-01-11T00:00:00"/>
    <x v="0"/>
    <n v="10000000"/>
    <n v="-4094.9653749999998"/>
    <n v="0.6"/>
    <n v="46.895538000000002"/>
    <n v="48.169629999999998"/>
    <n v="1.3366242581601475"/>
    <n v="-5473.4300565508647"/>
    <n v="497.57297399999993"/>
    <x v="0"/>
    <n v="-4975.857082550865"/>
    <n v="68491.754155999995"/>
    <n v="63364.784573999998"/>
    <n v="-5126.9695819999979"/>
    <n v="-151.11249944913288"/>
    <n v="68491.754155999995"/>
    <n v="63364.784573999998"/>
    <n v="-5126.9695819999979"/>
    <x v="0"/>
    <n v="-29639.359384250001"/>
    <n v="0"/>
    <n v="63364.784573999998"/>
    <n v="63364.784573999998"/>
    <n v="-5126.9695819999979"/>
    <n v="-5126.9695819999979"/>
    <n v="-5126.9695819999979"/>
    <x v="1"/>
    <x v="1"/>
    <x v="1"/>
    <x v="1"/>
    <n v="3076.1218999999983"/>
    <n v="-0.48821500000000384"/>
  </r>
  <r>
    <n v="13"/>
    <n v="103"/>
    <x v="0"/>
    <x v="0"/>
    <s v="KPN"/>
    <x v="1"/>
    <x v="4"/>
    <x v="2"/>
    <s v="Merrill Lynch Int"/>
    <x v="2"/>
    <d v="2000-05-25T00:00:00"/>
    <d v="2005-05-25T00:00:00"/>
    <x v="0"/>
    <n v="-15000000"/>
    <n v="5251.0022929999996"/>
    <n v="0.38"/>
    <n v="239.924577"/>
    <n v="249.18542600000001"/>
    <n v="9.056496027907345"/>
    <n v="47555.681409086857"/>
    <n v="-2633.7096240000001"/>
    <x v="0"/>
    <n v="44921.971785086855"/>
    <n v="1060408"/>
    <n v="1107373"/>
    <n v="46965"/>
    <n v="2043.0282149131453"/>
    <n v="1060408"/>
    <n v="1107373"/>
    <n v="46965"/>
    <x v="0"/>
    <n v="38006.754596733997"/>
    <n v="-43858.333333000002"/>
    <n v="1063514.6666669999"/>
    <n v="459972.28813099989"/>
    <n v="46964.999999999884"/>
    <n v="46964.999999999884"/>
    <n v="46965"/>
    <x v="0"/>
    <x v="1"/>
    <x v="1"/>
    <x v="1"/>
    <n v="157563.38089099992"/>
    <n v="33.101164000000011"/>
  </r>
  <r>
    <n v="150"/>
    <n v="206"/>
    <x v="0"/>
    <x v="0"/>
    <s v="KPN"/>
    <x v="1"/>
    <x v="4"/>
    <x v="2"/>
    <s v="JP Morgan"/>
    <x v="2"/>
    <d v="2000-09-26T00:00:00"/>
    <d v="2005-09-26T00:00:00"/>
    <x v="0"/>
    <n v="15000000"/>
    <n v="-5651.3912620000001"/>
    <n v="0.51"/>
    <n v="243.341781"/>
    <n v="252.76261400000001"/>
    <n v="9.0571876802928042"/>
    <n v="-51185.711314700806"/>
    <n v="2664.0697649999997"/>
    <x v="0"/>
    <n v="-48521.641549700806"/>
    <n v="-1080200"/>
    <n v="-1131091"/>
    <n v="-50891"/>
    <n v="-2369.3584502991944"/>
    <n v="-1080200"/>
    <n v="-1131091"/>
    <n v="-50891"/>
    <x v="0"/>
    <n v="-40904.769954356008"/>
    <n v="38462.5"/>
    <n v="-1092628.5"/>
    <n v="-503273.54803099995"/>
    <n v="-50891"/>
    <n v="-50891"/>
    <n v="-50891"/>
    <x v="0"/>
    <x v="1"/>
    <x v="1"/>
    <x v="1"/>
    <n v="-150763.30449699995"/>
    <n v="30.100407000000018"/>
  </r>
  <r>
    <n v="1732"/>
    <n v="939"/>
    <x v="0"/>
    <x v="0"/>
    <s v="KPN"/>
    <x v="1"/>
    <x v="4"/>
    <x v="2"/>
    <s v="Deutsche Bank AG"/>
    <x v="2"/>
    <d v="2001-03-30T00:00:00"/>
    <d v="2006-03-30T00:00:00"/>
    <x v="1"/>
    <n v="10000000"/>
    <n v="-4524.4602700000005"/>
    <n v="2.4"/>
    <n v="248.90283400000001"/>
    <n v="258.53803199999999"/>
    <n v="9.0625292002408191"/>
    <n v="-41003.053312204465"/>
    <n v="2380.9058970000001"/>
    <x v="0"/>
    <n v="-38622.147415204468"/>
    <n v="-34228.471227000002"/>
    <n v="-73288.454452000005"/>
    <n v="-39059.983225000004"/>
    <n v="-437.83580979553517"/>
    <n v="-30189.511622214002"/>
    <n v="-64310.618781630001"/>
    <n v="-34121.107159416002"/>
    <x v="0"/>
    <n v="-32748.043434260006"/>
    <n v="0"/>
    <n v="-64310.618781630001"/>
    <n v="-64310.618781630001"/>
    <n v="-34121.107159416002"/>
    <n v="-34121.107159416002"/>
    <n v="-34121.107159416002"/>
    <x v="1"/>
    <x v="1"/>
    <x v="1"/>
    <x v="1"/>
    <n v="-64310.618781630001"/>
    <n v="258.53803199999999"/>
  </r>
  <r>
    <n v="1750"/>
    <n v="956"/>
    <x v="0"/>
    <x v="0"/>
    <s v="KPN"/>
    <x v="1"/>
    <x v="4"/>
    <x v="2"/>
    <s v="Bank of America"/>
    <x v="2"/>
    <d v="2001-04-04T00:00:00"/>
    <d v="2006-04-04T00:00:00"/>
    <x v="1"/>
    <n v="10000000"/>
    <n v="-4555.9624569999996"/>
    <n v="2.5299999999999998"/>
    <n v="249.20134400000001"/>
    <n v="258.67492900000002"/>
    <n v="9.0668426050937949"/>
    <n v="-41308.194512335402"/>
    <n v="2418.5415659999999"/>
    <x v="0"/>
    <n v="-38889.652946335402"/>
    <n v="15765.844352"/>
    <n v="-23506.856672000002"/>
    <n v="-39272.701024000002"/>
    <n v="-383.04807766459999"/>
    <n v="13905.474718464"/>
    <n v="-20627.266729679999"/>
    <n v="-34532.741448143999"/>
    <x v="0"/>
    <n v="-32976.056263765997"/>
    <n v="0"/>
    <n v="-20627.266729679999"/>
    <n v="-20627.266729679999"/>
    <n v="-20627.266729679999"/>
    <n v="-34532.741448143999"/>
    <n v="-34532.741448143999"/>
    <x v="1"/>
    <x v="1"/>
    <x v="1"/>
    <x v="1"/>
    <n v="-20627.266729679999"/>
    <n v="258.67492900000002"/>
  </r>
  <r>
    <n v="1325"/>
    <n v="485"/>
    <x v="0"/>
    <x v="0"/>
    <s v="Kroger Co."/>
    <x v="0"/>
    <x v="1"/>
    <x v="3"/>
    <s v="Portfolio ISIS"/>
    <x v="4"/>
    <d v="2001-01-05T00:00:00"/>
    <d v="2006-01-05T00:00:00"/>
    <x v="0"/>
    <n v="-10000000"/>
    <n v="4176.9262040000003"/>
    <n v="1.2"/>
    <n v="68.411254"/>
    <n v="63.344943000000001"/>
    <n v="-5.1112863673844915"/>
    <n v="-21349.465964076255"/>
    <n v="-870.82984499999998"/>
    <x v="0"/>
    <n v="-22220.295809076255"/>
    <n v="-242773.849885"/>
    <n v="-264857.98752099997"/>
    <n v="-22084.13763599997"/>
    <n v="136.15817307628458"/>
    <n v="-242773.849885"/>
    <n v="-264857.98752099997"/>
    <n v="-22084.13763599997"/>
    <x v="0"/>
    <n v="52219.931402408009"/>
    <n v="0"/>
    <n v="-264857.98752099997"/>
    <n v="-145548.69331799998"/>
    <n v="-22084.13763599997"/>
    <n v="-22084.13763599997"/>
    <n v="-22084.13763599997"/>
    <x v="1"/>
    <x v="0"/>
    <x v="0"/>
    <x v="0"/>
    <n v="-27042.27077199996"/>
    <n v="-6.0780850000000015"/>
  </r>
  <r>
    <n v="1515"/>
    <n v="565"/>
    <x v="0"/>
    <x v="1"/>
    <s v="Kroger Co."/>
    <x v="0"/>
    <x v="1"/>
    <x v="3"/>
    <s v="Portfolio ISIS"/>
    <x v="1"/>
    <d v="2001-01-05T00:00:00"/>
    <d v="2006-01-05T00:00:00"/>
    <x v="0"/>
    <n v="10000000"/>
    <n v="-4176.9262040000003"/>
    <n v="1.2"/>
    <n v="68.411254"/>
    <n v="63.344943000000001"/>
    <n v="-5.1112863673844915"/>
    <n v="21349.465964076255"/>
    <n v="870.82984499999998"/>
    <x v="0"/>
    <n v="22220.295809076255"/>
    <n v="242773.849885"/>
    <n v="264857.98752099997"/>
    <n v="22084.13763599997"/>
    <n v="-136.15817307628458"/>
    <n v="242773.849885"/>
    <n v="264857.98752099997"/>
    <n v="22084.13763599997"/>
    <x v="0"/>
    <n v="-52219.931402408009"/>
    <n v="0"/>
    <n v="264857.98752099997"/>
    <n v="145548.69331799998"/>
    <n v="22084.13763599997"/>
    <n v="22084.13763599997"/>
    <n v="22084.13763599997"/>
    <x v="1"/>
    <x v="0"/>
    <x v="0"/>
    <x v="0"/>
    <n v="27042.27077199996"/>
    <n v="-6.0780850000000015"/>
  </r>
  <r>
    <n v="161"/>
    <n v="315"/>
    <x v="0"/>
    <x v="0"/>
    <s v="L-3 Communications"/>
    <x v="15"/>
    <x v="4"/>
    <x v="3"/>
    <s v="JP Morgan"/>
    <x v="3"/>
    <d v="2000-09-19T00:00:00"/>
    <d v="2003-03-15T00:00:00"/>
    <x v="0"/>
    <n v="-3000000"/>
    <n v="528.08903699999996"/>
    <n v="3.95"/>
    <n v="676.15562699999998"/>
    <n v="672.50452199999995"/>
    <n v="-1.548417739428503"/>
    <n v="-817.70243288851498"/>
    <n v="-1644.367422"/>
    <x v="0"/>
    <n v="-2462.0698548885148"/>
    <n v="137037.24122699999"/>
    <n v="134883.699031"/>
    <n v="-2153.5421959999949"/>
    <n v="308.52765888851991"/>
    <n v="137037.24122699999"/>
    <n v="134883.699031"/>
    <n v="-2153.5421959999949"/>
    <x v="0"/>
    <n v="11293.184056245"/>
    <n v="-58262.5"/>
    <n v="76621.199030999996"/>
    <n v="-100615.61474799999"/>
    <n v="-2153.5421959999949"/>
    <n v="-2153.5421959999949"/>
    <n v="-2153.5421959999949"/>
    <x v="5"/>
    <x v="0"/>
    <x v="7"/>
    <x v="15"/>
    <n v="-8654.8903210000135"/>
    <n v="-9.254051000000004"/>
  </r>
  <r>
    <n v="251"/>
    <n v="365"/>
    <x v="1"/>
    <x v="5"/>
    <s v="L-3 Communications"/>
    <x v="15"/>
    <x v="4"/>
    <x v="3"/>
    <s v="Deutsche Bank AG"/>
    <x v="3"/>
    <d v="2000-03-10T00:00:00"/>
    <d v="2003-03-15T00:00:00"/>
    <x v="0"/>
    <n v="3000000"/>
    <n v="-528.30787200000009"/>
    <n v="3.6"/>
    <n v="688.71589800000004"/>
    <n v="684.944661"/>
    <n v="-1.5485531673721913"/>
    <n v="818.11282853326236"/>
    <n v="1620.7586609999998"/>
    <x v="0"/>
    <n v="2438.8714895332623"/>
    <n v="-158774.447388"/>
    <n v="-156642.15767399999"/>
    <n v="2132.2897140000132"/>
    <n v="-306.58177553324913"/>
    <n v="-158774.447388"/>
    <n v="-156642.15767399999"/>
    <n v="2132.2897140000132"/>
    <x v="0"/>
    <n v="-11297.863842720002"/>
    <n v="111000"/>
    <n v="-45642.157673999987"/>
    <n v="100473.662282"/>
    <n v="2132.2897140000132"/>
    <n v="2132.2897140000132"/>
    <n v="2132.2897140000132"/>
    <x v="5"/>
    <x v="0"/>
    <x v="7"/>
    <x v="15"/>
    <n v="8564.6196340000024"/>
    <n v="-9.2505449999999882"/>
  </r>
  <r>
    <n v="1594"/>
    <n v="648"/>
    <x v="1"/>
    <x v="7"/>
    <s v="L-3 Communications"/>
    <x v="15"/>
    <x v="4"/>
    <x v="3"/>
    <s v="EnronCredit.com"/>
    <x v="3"/>
    <d v="2000-03-10T00:00:00"/>
    <d v="2003-03-15T00:00:00"/>
    <x v="0"/>
    <n v="-3000000"/>
    <n v="528.30787200000009"/>
    <n v="3.6"/>
    <n v="688.71589800000004"/>
    <n v="684.944661"/>
    <n v="-1.5485531673721913"/>
    <n v="-818.11282853326236"/>
    <n v="-1620.7586609999998"/>
    <x v="0"/>
    <n v="-2438.8714895332623"/>
    <n v="158774.447388"/>
    <n v="156642.15767399999"/>
    <n v="-2132.2897140000132"/>
    <n v="306.58177553324913"/>
    <n v="158774.447388"/>
    <n v="156642.15767399999"/>
    <n v="-2132.2897140000132"/>
    <x v="0"/>
    <n v="11297.863842720002"/>
    <n v="-111000"/>
    <n v="45642.157673999987"/>
    <n v="-100473.662282"/>
    <n v="-2132.2897140000132"/>
    <n v="-2132.2897140000132"/>
    <n v="-2132.2897140000132"/>
    <x v="5"/>
    <x v="0"/>
    <x v="7"/>
    <x v="15"/>
    <n v="-8564.6196340000024"/>
    <n v="-9.2505449999999882"/>
  </r>
  <r>
    <n v="1595"/>
    <n v="649"/>
    <x v="0"/>
    <x v="8"/>
    <s v="L-3 Communications"/>
    <x v="15"/>
    <x v="4"/>
    <x v="3"/>
    <s v="Enron North America"/>
    <x v="3"/>
    <d v="2000-03-10T00:00:00"/>
    <d v="2003-03-15T00:00:00"/>
    <x v="0"/>
    <n v="3000000"/>
    <n v="-528.30787200000009"/>
    <n v="3.6"/>
    <n v="688.71589800000004"/>
    <n v="684.944661"/>
    <n v="-1.5485531673721913"/>
    <n v="818.11282853326236"/>
    <n v="1620.7586609999998"/>
    <x v="0"/>
    <n v="2438.8714895332623"/>
    <n v="-158774.447388"/>
    <n v="-156642.15767399999"/>
    <n v="2132.2897140000132"/>
    <n v="-306.58177553324913"/>
    <n v="-158774.447388"/>
    <n v="-156642.15767399999"/>
    <n v="2132.2897140000132"/>
    <x v="0"/>
    <n v="-11297.863842720002"/>
    <n v="111000"/>
    <n v="-45642.157673999987"/>
    <n v="100473.662282"/>
    <n v="2132.2897140000132"/>
    <n v="2132.2897140000132"/>
    <n v="2132.2897140000132"/>
    <x v="5"/>
    <x v="0"/>
    <x v="7"/>
    <x v="15"/>
    <n v="8564.6196340000024"/>
    <n v="-9.2505449999999882"/>
  </r>
  <r>
    <n v="1326"/>
    <n v="486"/>
    <x v="0"/>
    <x v="0"/>
    <s v="Lafarge"/>
    <x v="10"/>
    <x v="8"/>
    <x v="4"/>
    <s v="Portfolio ISIS"/>
    <x v="6"/>
    <d v="2001-01-05T00:00:00"/>
    <d v="2006-01-05T00:00:00"/>
    <x v="0"/>
    <n v="-10000000"/>
    <n v="4084.3707010000003"/>
    <n v="0.65"/>
    <n v="57.444164000000001"/>
    <n v="52.769271000000003"/>
    <n v="-4.8156670164841699"/>
    <n v="-19668.969267900029"/>
    <n v="-795.73059600000011"/>
    <x v="0"/>
    <n v="-20464.69986390003"/>
    <n v="-47366.539978000001"/>
    <n v="-67173.485000999994"/>
    <n v="-19806.945022999993"/>
    <n v="657.75484090003738"/>
    <n v="-47366.539978000001"/>
    <n v="-67173.485000999994"/>
    <n v="-19806.945022999993"/>
    <x v="0"/>
    <n v="30234.554114152503"/>
    <n v="0"/>
    <n v="-67173.485000999994"/>
    <n v="-77668.078323999987"/>
    <n v="-19806.945022999993"/>
    <n v="-19806.945022999993"/>
    <n v="-19806.945022999993"/>
    <x v="1"/>
    <x v="5"/>
    <x v="1"/>
    <x v="10"/>
    <n v="-30895.929456999991"/>
    <n v="-7.0686159999999987"/>
  </r>
  <r>
    <n v="1516"/>
    <n v="566"/>
    <x v="0"/>
    <x v="1"/>
    <s v="Lafarge"/>
    <x v="10"/>
    <x v="8"/>
    <x v="4"/>
    <s v="Portfolio ISIS"/>
    <x v="1"/>
    <d v="2001-01-05T00:00:00"/>
    <d v="2006-01-05T00:00:00"/>
    <x v="0"/>
    <n v="10000000"/>
    <n v="-4084.3707010000003"/>
    <n v="0.65"/>
    <n v="57.444164000000001"/>
    <n v="52.769271000000003"/>
    <n v="-4.8156670164841699"/>
    <n v="19668.969267900029"/>
    <n v="795.73059600000011"/>
    <x v="0"/>
    <n v="20464.69986390003"/>
    <n v="47366.539978000001"/>
    <n v="67173.485000999994"/>
    <n v="19806.945022999993"/>
    <n v="-657.75484090003738"/>
    <n v="47366.539978000001"/>
    <n v="67173.485000999994"/>
    <n v="19806.945022999993"/>
    <x v="0"/>
    <n v="-30234.554114152503"/>
    <n v="0"/>
    <n v="67173.485000999994"/>
    <n v="77668.078323999987"/>
    <n v="19806.945022999993"/>
    <n v="19806.945022999993"/>
    <n v="19806.945022999993"/>
    <x v="1"/>
    <x v="5"/>
    <x v="1"/>
    <x v="10"/>
    <n v="30895.929456999991"/>
    <n v="-7.0686159999999987"/>
  </r>
  <r>
    <n v="1603"/>
    <n v="657"/>
    <x v="0"/>
    <x v="0"/>
    <s v="Lafarge"/>
    <x v="10"/>
    <x v="8"/>
    <x v="4"/>
    <s v="JP Morgan"/>
    <x v="6"/>
    <d v="2001-01-11T00:00:00"/>
    <d v="2006-01-11T00:00:00"/>
    <x v="0"/>
    <n v="10000000"/>
    <n v="-4122.5774609999999"/>
    <n v="0.8"/>
    <n v="57.587659000000002"/>
    <n v="52.902256000000001"/>
    <n v="-4.8120874497729709"/>
    <n v="19838.203260795017"/>
    <n v="831.55770600000005"/>
    <x v="0"/>
    <n v="20669.760966795016"/>
    <n v="111875.91796599999"/>
    <n v="131998.943696"/>
    <n v="20123.025730000008"/>
    <n v="-546.73523679500795"/>
    <n v="111875.91796599999"/>
    <n v="131998.943696"/>
    <n v="20123.025730000008"/>
    <x v="0"/>
    <n v="-30517.3796550525"/>
    <n v="0"/>
    <n v="131998.943696"/>
    <n v="131998.943696"/>
    <n v="20123.025730000008"/>
    <n v="20123.025730000008"/>
    <n v="20123.025730000008"/>
    <x v="1"/>
    <x v="5"/>
    <x v="1"/>
    <x v="10"/>
    <n v="31099.256164999999"/>
    <n v="-7.0789529999999985"/>
  </r>
  <r>
    <n v="159"/>
    <n v="212"/>
    <x v="0"/>
    <x v="0"/>
    <s v="LBIE"/>
    <x v="5"/>
    <x v="2"/>
    <x v="3"/>
    <s v="JP Morgan"/>
    <x v="4"/>
    <d v="2000-09-26T00:00:00"/>
    <d v="2005-09-26T00:00:00"/>
    <x v="0"/>
    <n v="-10000000"/>
    <n v="3837.315376"/>
    <n v="0.52"/>
    <n v="79.450416000000004"/>
    <n v="74.402298000000002"/>
    <n v="-5.0982540868311501"/>
    <n v="-19563.60879815201"/>
    <n v="-909.19518900000003"/>
    <x v="0"/>
    <n v="-20472.803987152009"/>
    <n v="106912.51414"/>
    <n v="87142.659935999996"/>
    <n v="-19769.854204000003"/>
    <n v="702.94978315200569"/>
    <n v="106912.51414"/>
    <n v="87142.659935999996"/>
    <n v="-19769.854204000003"/>
    <x v="0"/>
    <n v="22093.34327732"/>
    <n v="-26144.444444000001"/>
    <n v="60998.215491999996"/>
    <n v="-83940.513950000022"/>
    <n v="-19769.854203999996"/>
    <n v="-19769.854203999996"/>
    <n v="-19769.854204000003"/>
    <x v="0"/>
    <x v="3"/>
    <x v="1"/>
    <x v="5"/>
    <n v="-35829.684524000004"/>
    <n v="-8.6929619999999943"/>
  </r>
  <r>
    <n v="221"/>
    <n v="338"/>
    <x v="0"/>
    <x v="0"/>
    <s v="LBIE"/>
    <x v="5"/>
    <x v="2"/>
    <x v="3"/>
    <s v="Merrill Lynch Int"/>
    <x v="4"/>
    <d v="2000-10-10T00:00:00"/>
    <d v="2005-10-11T00:00:00"/>
    <x v="0"/>
    <n v="-10000000"/>
    <n v="3866.7075110000001"/>
    <n v="0.51"/>
    <n v="79.856329000000002"/>
    <n v="74.807253000000003"/>
    <n v="-5.0970879865573924"/>
    <n v="-19708.948401849335"/>
    <n v="-929.68738500000006"/>
    <x v="0"/>
    <n v="-20638.635786849336"/>
    <n v="102868.428033"/>
    <n v="82963.349841000003"/>
    <n v="-19905.078192000001"/>
    <n v="733.55759484933515"/>
    <n v="102868.428033"/>
    <n v="82963.349841000003"/>
    <n v="-19905.078192000001"/>
    <x v="0"/>
    <n v="22262.568494582501"/>
    <n v="-13175"/>
    <n v="69788.349841000003"/>
    <n v="-82615.899365000005"/>
    <n v="-19905.078192000001"/>
    <n v="-19905.078192000001"/>
    <n v="-19905.078192000001"/>
    <x v="1"/>
    <x v="3"/>
    <x v="1"/>
    <x v="5"/>
    <n v="-35280.074945999993"/>
    <n v="-8.4931279999999987"/>
  </r>
  <r>
    <n v="223"/>
    <n v="339"/>
    <x v="0"/>
    <x v="0"/>
    <s v="LBIE"/>
    <x v="5"/>
    <x v="2"/>
    <x v="3"/>
    <s v="Bear Stearns"/>
    <x v="4"/>
    <d v="2000-10-12T00:00:00"/>
    <d v="2005-10-12T00:00:00"/>
    <x v="0"/>
    <n v="10000000"/>
    <n v="-3877.2574929999996"/>
    <n v="0.56999999999999995"/>
    <n v="79.884127000000007"/>
    <n v="74.835087000000001"/>
    <n v="-5.0971702017188596"/>
    <n v="19763.041357710768"/>
    <n v="943.64546400000006"/>
    <x v="0"/>
    <n v="20706.686821710769"/>
    <n v="-78013.804386999996"/>
    <n v="-58014.174358999997"/>
    <n v="19999.630028"/>
    <n v="-707.05679371076985"/>
    <n v="-78013.804386999996"/>
    <n v="-58014.174358999997"/>
    <n v="19999.630028"/>
    <x v="0"/>
    <n v="-22323.3100159475"/>
    <n v="14566.666667"/>
    <n v="-43447.507691999999"/>
    <n v="84089.638982999997"/>
    <n v="19999.630028"/>
    <n v="19999.630028"/>
    <n v="19999.630028"/>
    <x v="1"/>
    <x v="3"/>
    <x v="1"/>
    <x v="5"/>
    <n v="35309.182584000009"/>
    <n v="-8.479015000000004"/>
  </r>
  <r>
    <n v="226"/>
    <n v="342"/>
    <x v="0"/>
    <x v="0"/>
    <s v="LBIE"/>
    <x v="5"/>
    <x v="2"/>
    <x v="3"/>
    <s v="Citibank NA"/>
    <x v="4"/>
    <d v="2000-10-13T00:00:00"/>
    <d v="2005-10-13T00:00:00"/>
    <x v="0"/>
    <n v="10000000"/>
    <n v="-3882.1516549999997"/>
    <n v="0.59"/>
    <n v="79.911704999999998"/>
    <n v="74.862752"/>
    <n v="-5.0971960185609202"/>
    <n v="19788.087959315686"/>
    <n v="948.12807899999996"/>
    <x v="0"/>
    <n v="20736.216038315684"/>
    <n v="-70432.455067999996"/>
    <n v="-50395.275031999998"/>
    <n v="20037.180035999998"/>
    <n v="-699.03600231568635"/>
    <n v="-70432.455067999996"/>
    <n v="-50395.275031999998"/>
    <n v="20037.180035999998"/>
    <x v="0"/>
    <n v="-22351.4881536625"/>
    <n v="15569.444444000001"/>
    <n v="-34825.830587999997"/>
    <n v="84431.411158000003"/>
    <n v="20037.180035999998"/>
    <n v="20037.180035999998"/>
    <n v="20037.180035999998"/>
    <x v="1"/>
    <x v="3"/>
    <x v="1"/>
    <x v="5"/>
    <n v="35291.994068000015"/>
    <n v="-8.4646070000000009"/>
  </r>
  <r>
    <n v="1328"/>
    <n v="488"/>
    <x v="0"/>
    <x v="0"/>
    <s v="LBIE"/>
    <x v="5"/>
    <x v="2"/>
    <x v="3"/>
    <s v="Portfolio ISIS"/>
    <x v="0"/>
    <d v="2001-01-05T00:00:00"/>
    <d v="2006-01-05T00:00:00"/>
    <x v="0"/>
    <n v="-10000000"/>
    <n v="4086.3558040000003"/>
    <n v="0.8"/>
    <n v="82.18083"/>
    <n v="77.134269000000003"/>
    <n v="-5.0946149766946576"/>
    <n v="-20818.409479161539"/>
    <n v="-1026.1954020000001"/>
    <x v="0"/>
    <n v="-21844.60488116154"/>
    <n v="-10517.385435"/>
    <n v="-31670.929194"/>
    <n v="-21153.543759"/>
    <n v="691.06112216153997"/>
    <n v="-10517.385435"/>
    <n v="-31670.929194"/>
    <n v="-21153.543759"/>
    <x v="0"/>
    <n v="23527.193541529999"/>
    <n v="0"/>
    <n v="-31670.929194"/>
    <n v="-83148.213917000001"/>
    <n v="-21153.543759"/>
    <n v="-21153.543759"/>
    <n v="-21153.543759"/>
    <x v="1"/>
    <x v="3"/>
    <x v="1"/>
    <x v="5"/>
    <n v="-32170.109536"/>
    <n v="-7.30692599999999"/>
  </r>
  <r>
    <n v="1561"/>
    <n v="607"/>
    <x v="0"/>
    <x v="1"/>
    <s v="LBIE"/>
    <x v="5"/>
    <x v="2"/>
    <x v="3"/>
    <s v="Portfolio ISIS"/>
    <x v="1"/>
    <d v="2001-01-05T00:00:00"/>
    <d v="2006-01-05T00:00:00"/>
    <x v="0"/>
    <n v="10000000"/>
    <n v="-4086.3558040000003"/>
    <n v="0.8"/>
    <n v="82.18083"/>
    <n v="77.134269000000003"/>
    <n v="-5.0946149766946576"/>
    <n v="20818.409479161539"/>
    <n v="1026.1954020000001"/>
    <x v="0"/>
    <n v="21844.60488116154"/>
    <n v="10517.385435"/>
    <n v="31670.929194"/>
    <n v="21153.543759"/>
    <n v="-691.06112216153997"/>
    <n v="10517.385435"/>
    <n v="31670.929194"/>
    <n v="21153.543759"/>
    <x v="0"/>
    <n v="-23527.193541529999"/>
    <n v="0"/>
    <n v="31670.929194"/>
    <n v="83148.213917000001"/>
    <n v="21153.543759"/>
    <n v="21153.543759"/>
    <n v="21153.543759"/>
    <x v="1"/>
    <x v="3"/>
    <x v="1"/>
    <x v="5"/>
    <n v="32170.109536"/>
    <n v="-7.30692599999999"/>
  </r>
  <r>
    <n v="1678"/>
    <n v="886"/>
    <x v="0"/>
    <x v="0"/>
    <s v="LBIE"/>
    <x v="5"/>
    <x v="2"/>
    <x v="3"/>
    <s v="Morgan Stanley CP"/>
    <x v="4"/>
    <d v="2001-03-13T00:00:00"/>
    <d v="2001-03-19T00:00:00"/>
    <x v="0"/>
    <n v="0"/>
    <n v="0"/>
    <n v="0.74"/>
    <n v="0"/>
    <n v="0"/>
    <m/>
    <n v="-"/>
    <n v="0"/>
    <x v="0"/>
    <n v="0"/>
    <n v="0"/>
    <n v="0"/>
    <n v="0"/>
    <n v="0"/>
    <n v="0"/>
    <n v="0"/>
    <n v="0"/>
    <x v="0"/>
    <n v="0"/>
    <n v="-45499.996666999999"/>
    <n v="-45499.996666999999"/>
    <n v="-45499.996666999999"/>
    <n v="0"/>
    <n v="0"/>
    <n v="0"/>
    <x v="3"/>
    <x v="3"/>
    <x v="1"/>
    <x v="5"/>
    <n v="0"/>
    <n v="0"/>
  </r>
  <r>
    <n v="1683"/>
    <n v="891"/>
    <x v="0"/>
    <x v="0"/>
    <s v="LBIE"/>
    <x v="5"/>
    <x v="2"/>
    <x v="3"/>
    <s v="JP Morgan"/>
    <x v="4"/>
    <d v="2001-03-14T00:00:00"/>
    <d v="2003-03-14T00:00:00"/>
    <x v="0"/>
    <n v="10000000"/>
    <n v="-1783.4393830000001"/>
    <n v="0.56999999999999995"/>
    <n v="54.403840000000002"/>
    <n v="49.293748999999998"/>
    <n v="-5.2023944202131842"/>
    <n v="9278.1550949076445"/>
    <n v="606.09336900000005"/>
    <x v="0"/>
    <n v="9884.2484639076447"/>
    <n v="7980.4294879999998"/>
    <n v="17624.132947999999"/>
    <n v="9643.7034599999988"/>
    <n v="-240.54500390764588"/>
    <n v="7980.4294879999998"/>
    <n v="17624.132947999999"/>
    <n v="9643.7034599999988"/>
    <x v="0"/>
    <n v="-10268.152247622502"/>
    <n v="0"/>
    <n v="17624.132947999999"/>
    <n v="17624.132947999999"/>
    <n v="9643.7034599999988"/>
    <n v="9643.7034599999988"/>
    <n v="9643.7034599999988"/>
    <x v="5"/>
    <x v="3"/>
    <x v="1"/>
    <x v="5"/>
    <n v="22908.005244"/>
    <n v="-11.626652"/>
  </r>
  <r>
    <n v="1327"/>
    <n v="487"/>
    <x v="0"/>
    <x v="0"/>
    <s v="Legrand"/>
    <x v="10"/>
    <x v="8"/>
    <x v="4"/>
    <s v="Portfolio ISIS"/>
    <x v="6"/>
    <d v="2001-01-05T00:00:00"/>
    <d v="2006-01-05T00:00:00"/>
    <x v="0"/>
    <n v="-10000000"/>
    <n v="4081.2239789999999"/>
    <n v="0.65"/>
    <n v="54.892052"/>
    <n v="54.334094"/>
    <n v="-0.55978459101662448"/>
    <n v="-2284.6062959317555"/>
    <n v="-679.45765800000004"/>
    <x v="0"/>
    <n v="-2964.0639539317553"/>
    <n v="-58036.982817999997"/>
    <n v="-60609.614075999998"/>
    <n v="-2572.6312580000013"/>
    <n v="391.4326959317541"/>
    <n v="-58036.982817999997"/>
    <n v="-60609.614075999998"/>
    <n v="-2572.6312580000013"/>
    <x v="0"/>
    <n v="30211.260504547499"/>
    <n v="0"/>
    <n v="-60609.614075999998"/>
    <n v="-58451.683493999997"/>
    <n v="-2572.6312580000013"/>
    <n v="-2572.6312580000013"/>
    <n v="-2572.6312580000013"/>
    <x v="1"/>
    <x v="5"/>
    <x v="1"/>
    <x v="10"/>
    <n v="-13620.347808999999"/>
    <n v="-2.9568950000000029"/>
  </r>
  <r>
    <n v="1517"/>
    <n v="567"/>
    <x v="0"/>
    <x v="1"/>
    <s v="Legrand"/>
    <x v="10"/>
    <x v="8"/>
    <x v="4"/>
    <s v="Portfolio ISIS"/>
    <x v="1"/>
    <d v="2001-01-05T00:00:00"/>
    <d v="2006-01-05T00:00:00"/>
    <x v="0"/>
    <n v="10000000"/>
    <n v="-4081.2239789999999"/>
    <n v="0.65"/>
    <n v="54.892052"/>
    <n v="54.334094"/>
    <n v="-0.55978459101662448"/>
    <n v="2284.6062959317555"/>
    <n v="679.45765800000004"/>
    <x v="0"/>
    <n v="2964.0639539317553"/>
    <n v="58036.982817999997"/>
    <n v="60609.614075999998"/>
    <n v="2572.6312580000013"/>
    <n v="-391.4326959317541"/>
    <n v="58036.982817999997"/>
    <n v="60609.614075999998"/>
    <n v="2572.6312580000013"/>
    <x v="0"/>
    <n v="-30211.260504547499"/>
    <n v="0"/>
    <n v="60609.614075999998"/>
    <n v="58451.683493999997"/>
    <n v="2572.6312580000013"/>
    <n v="2572.6312580000013"/>
    <n v="2572.6312580000013"/>
    <x v="1"/>
    <x v="5"/>
    <x v="1"/>
    <x v="10"/>
    <n v="13620.347808999999"/>
    <n v="-2.9568950000000029"/>
  </r>
  <r>
    <n v="261"/>
    <n v="376"/>
    <x v="0"/>
    <x v="0"/>
    <s v="Lloyds TSB"/>
    <x v="11"/>
    <x v="2"/>
    <x v="6"/>
    <s v="Goldman Sachs"/>
    <x v="2"/>
    <d v="2000-11-08T00:00:00"/>
    <d v="2005-11-08T00:00:00"/>
    <x v="0"/>
    <n v="-20000000"/>
    <n v="7794.5335780000005"/>
    <n v="0.14000000000000001"/>
    <n v="15.181873"/>
    <n v="15.168445999999999"/>
    <n v="-8.2327035767544594E-3"/>
    <n v="-64.170084466733343"/>
    <n v="-368.83481700000004"/>
    <x v="0"/>
    <n v="-433.00490146673337"/>
    <n v="5507.8229220000003"/>
    <n v="5328.5829670000003"/>
    <n v="-179.23995500000001"/>
    <n v="253.76494646673336"/>
    <n v="5507.8229220000003"/>
    <n v="5328.5829670000003"/>
    <n v="-179.23995500000001"/>
    <x v="0"/>
    <n v="15386.409282971999"/>
    <n v="-7155.5555560000003"/>
    <n v="-1826.972589"/>
    <n v="-45216.398989999994"/>
    <n v="-179.23995500000001"/>
    <n v="-179.23995500000001"/>
    <n v="-179.23995500000001"/>
    <x v="1"/>
    <x v="6"/>
    <x v="1"/>
    <x v="11"/>
    <n v="-27542.643566000002"/>
    <n v="-3.2490710000000007"/>
  </r>
  <r>
    <n v="11"/>
    <n v="4"/>
    <x v="0"/>
    <x v="2"/>
    <s v="Lockheed Martin Cor"/>
    <x v="0"/>
    <x v="8"/>
    <x v="3"/>
    <s v="FUNB"/>
    <x v="3"/>
    <d v="2000-05-05T00:00:00"/>
    <d v="2001-12-20T00:00:00"/>
    <x v="0"/>
    <n v="25000000"/>
    <n v="-1702.505443"/>
    <n v="0.85"/>
    <n v="34.522668000000003"/>
    <n v="33.671351999999999"/>
    <n v="-0.63282476270076771"/>
    <n v="1077.3876029632404"/>
    <n v="921.20696999999996"/>
    <x v="0"/>
    <n v="1998.5945729632404"/>
    <n v="97381.128452999998"/>
    <n v="99180.023275"/>
    <n v="1798.894822000002"/>
    <n v="-199.69975096323833"/>
    <n v="97381.128452999998"/>
    <n v="99180.023275"/>
    <n v="1798.894822000002"/>
    <x v="0"/>
    <n v="-21284.723048386004"/>
    <n v="188298.61111100001"/>
    <n v="287478.63438599999"/>
    <n v="86615.964859999978"/>
    <n v="1798.894822000002"/>
    <n v="1798.894822000002"/>
    <n v="1798.894822000002"/>
    <x v="2"/>
    <x v="0"/>
    <x v="0"/>
    <x v="0"/>
    <n v="9319.4711050000042"/>
    <n v="-4.027746999999998"/>
  </r>
  <r>
    <n v="12"/>
    <n v="102"/>
    <x v="0"/>
    <x v="0"/>
    <s v="Lockheed Martin Cor"/>
    <x v="0"/>
    <x v="8"/>
    <x v="3"/>
    <s v="JP Morgan"/>
    <x v="3"/>
    <d v="2000-05-05T00:00:00"/>
    <d v="2002-05-05T00:00:00"/>
    <x v="0"/>
    <n v="-15000000"/>
    <n v="1535.797548"/>
    <n v="0.85"/>
    <n v="38.823658999999999"/>
    <n v="38.038218000000001"/>
    <n v="-0.63785659858436039"/>
    <n v="-979.61860008148096"/>
    <n v="-680.56435799999997"/>
    <x v="0"/>
    <n v="-1660.182958081481"/>
    <n v="-93865.426481999995"/>
    <n v="-95344.501629999999"/>
    <n v="-1479.0751480000035"/>
    <n v="181.10781008147751"/>
    <n v="-93865.426481999995"/>
    <n v="-95344.501629999999"/>
    <n v="-1479.0751480000035"/>
    <x v="0"/>
    <n v="19200.540945096003"/>
    <n v="-97750"/>
    <n v="-193094.50163000001"/>
    <n v="-60775.13939299999"/>
    <n v="-1479.0751480000326"/>
    <n v="-1479.0751480000326"/>
    <n v="-1479.0751480000035"/>
    <x v="2"/>
    <x v="0"/>
    <x v="0"/>
    <x v="0"/>
    <n v="-7786.3470420000085"/>
    <n v="-3.9330229999999986"/>
  </r>
  <r>
    <n v="27"/>
    <n v="123"/>
    <x v="0"/>
    <x v="3"/>
    <s v="Lockheed Martin Cor"/>
    <x v="0"/>
    <x v="8"/>
    <x v="3"/>
    <s v="EnronCredit.com"/>
    <x v="3"/>
    <d v="2000-05-05T00:00:00"/>
    <d v="2001-12-20T00:00:00"/>
    <x v="0"/>
    <n v="-25000000"/>
    <n v="1702.505443"/>
    <n v="0.85"/>
    <n v="34.522668000000003"/>
    <n v="33.671351999999999"/>
    <n v="-0.63282476270076771"/>
    <n v="-1077.3876029632404"/>
    <n v="-921.20696999999996"/>
    <x v="0"/>
    <n v="-1998.5945729632404"/>
    <n v="-97381.128452999998"/>
    <n v="-99180.023275"/>
    <n v="-1798.894822000002"/>
    <n v="199.69975096323833"/>
    <n v="-97381.128452999998"/>
    <n v="-99180.023275"/>
    <n v="-1798.894822000002"/>
    <x v="0"/>
    <n v="21284.723048386004"/>
    <n v="-188298.61111100001"/>
    <n v="-287478.63438599999"/>
    <n v="-86615.964859999978"/>
    <n v="-1798.894822000002"/>
    <n v="-1798.894822000002"/>
    <n v="-1798.894822000002"/>
    <x v="2"/>
    <x v="0"/>
    <x v="0"/>
    <x v="0"/>
    <n v="-9319.4711050000042"/>
    <n v="-4.027746999999998"/>
  </r>
  <r>
    <n v="33"/>
    <n v="124"/>
    <x v="0"/>
    <x v="4"/>
    <s v="Lockheed Martin Cor"/>
    <x v="0"/>
    <x v="8"/>
    <x v="3"/>
    <s v="Enron North America"/>
    <x v="3"/>
    <d v="2000-05-05T00:00:00"/>
    <d v="2001-12-20T00:00:00"/>
    <x v="0"/>
    <n v="25000000"/>
    <n v="-1702.505443"/>
    <n v="0.85"/>
    <n v="34.522668000000003"/>
    <n v="33.671351999999999"/>
    <n v="-0.63282476270076771"/>
    <n v="1077.3876029632404"/>
    <n v="921.20696999999996"/>
    <x v="0"/>
    <n v="1998.5945729632404"/>
    <n v="97381.128452999998"/>
    <n v="99180.023275"/>
    <n v="1798.894822000002"/>
    <n v="-199.69975096323833"/>
    <n v="97381.128452999998"/>
    <n v="99180.023275"/>
    <n v="1798.894822000002"/>
    <x v="0"/>
    <n v="-21284.723048386004"/>
    <n v="188298.61111100001"/>
    <n v="287478.63438599999"/>
    <n v="86615.964859999978"/>
    <n v="1798.894822000002"/>
    <n v="1798.894822000002"/>
    <n v="1798.894822000002"/>
    <x v="2"/>
    <x v="0"/>
    <x v="0"/>
    <x v="0"/>
    <n v="9319.4711050000042"/>
    <n v="-4.027746999999998"/>
  </r>
  <r>
    <n v="152"/>
    <n v="207"/>
    <x v="0"/>
    <x v="0"/>
    <s v="Lockheed Martin Cor"/>
    <x v="0"/>
    <x v="8"/>
    <x v="3"/>
    <s v="LBIE"/>
    <x v="3"/>
    <d v="2000-09-26T00:00:00"/>
    <d v="2001-09-26T00:00:00"/>
    <x v="0"/>
    <n v="-10000000"/>
    <n v="463.01620600000001"/>
    <n v="0.45"/>
    <n v="31.915289999999999"/>
    <n v="30.970912999999999"/>
    <n v="-0.62481837511452198"/>
    <n v="-289.3010334846108"/>
    <n v="-307.50546300000002"/>
    <x v="0"/>
    <n v="-596.80649648461076"/>
    <n v="-7267.6278970000003"/>
    <n v="-7810.1003019999998"/>
    <n v="-542.47240499999953"/>
    <n v="54.334091484611236"/>
    <n v="-7267.6278970000003"/>
    <n v="-7810.1003019999998"/>
    <n v="-542.47240499999953"/>
    <x v="0"/>
    <n v="5788.6286074120007"/>
    <n v="-22625"/>
    <n v="-30435.100301999999"/>
    <n v="-28892.717386999997"/>
    <n v="-542.47240500000044"/>
    <n v="-542.47240500000044"/>
    <n v="-542.47240499999953"/>
    <x v="3"/>
    <x v="0"/>
    <x v="0"/>
    <x v="0"/>
    <n v="-2765.538397999997"/>
    <n v="-4.139325000000003"/>
  </r>
  <r>
    <n v="1329"/>
    <n v="489"/>
    <x v="0"/>
    <x v="0"/>
    <s v="Lockheed Martin Cor"/>
    <x v="0"/>
    <x v="8"/>
    <x v="3"/>
    <s v="Portfolio ISIS"/>
    <x v="3"/>
    <d v="2001-01-05T00:00:00"/>
    <d v="2006-01-05T00:00:00"/>
    <x v="0"/>
    <n v="-10000000"/>
    <n v="4038.3561149999996"/>
    <n v="0.52"/>
    <n v="71.919985999999994"/>
    <n v="71.241175999999996"/>
    <n v="-0.67542623306935989"/>
    <n v="-2727.6116585470645"/>
    <n v="-800.95468800000003"/>
    <x v="0"/>
    <n v="-3528.5663465470643"/>
    <n v="70210.573753000004"/>
    <n v="67346.781386000002"/>
    <n v="-2863.7923670000018"/>
    <n v="664.77397954706248"/>
    <n v="70210.573753000004"/>
    <n v="67346.781386000002"/>
    <n v="-2863.7923670000018"/>
    <x v="0"/>
    <n v="50487.528149729995"/>
    <n v="0"/>
    <n v="67346.781386000002"/>
    <n v="-27910.354424000005"/>
    <n v="-2863.7923670000018"/>
    <n v="-2863.7923670000018"/>
    <n v="-2863.7923670000018"/>
    <x v="1"/>
    <x v="0"/>
    <x v="0"/>
    <x v="0"/>
    <n v="-14116.207593999992"/>
    <n v="-2.9828660000000013"/>
  </r>
  <r>
    <n v="1518"/>
    <n v="568"/>
    <x v="0"/>
    <x v="1"/>
    <s v="Lockheed Martin Cor"/>
    <x v="0"/>
    <x v="8"/>
    <x v="3"/>
    <s v="Portfolio ISIS"/>
    <x v="1"/>
    <d v="2001-01-05T00:00:00"/>
    <d v="2006-01-05T00:00:00"/>
    <x v="0"/>
    <n v="10000000"/>
    <n v="-4038.3561149999996"/>
    <n v="0.52"/>
    <n v="71.919985999999994"/>
    <n v="71.241175999999996"/>
    <n v="-0.67542623306935989"/>
    <n v="2727.6116585470645"/>
    <n v="800.95468800000003"/>
    <x v="0"/>
    <n v="3528.5663465470643"/>
    <n v="-70210.573753000004"/>
    <n v="-67346.781386000002"/>
    <n v="2863.7923670000018"/>
    <n v="-664.77397954706248"/>
    <n v="-70210.573753000004"/>
    <n v="-67346.781386000002"/>
    <n v="2863.7923670000018"/>
    <x v="0"/>
    <n v="-50487.528149729995"/>
    <n v="0"/>
    <n v="-67346.781386000002"/>
    <n v="27910.354424000005"/>
    <n v="2863.7923670000018"/>
    <n v="2863.7923670000018"/>
    <n v="2863.7923670000018"/>
    <x v="1"/>
    <x v="0"/>
    <x v="0"/>
    <x v="0"/>
    <n v="14116.207593999992"/>
    <n v="-2.9828660000000013"/>
  </r>
  <r>
    <n v="255"/>
    <n v="369"/>
    <x v="2"/>
    <x v="10"/>
    <s v="Loews Corp"/>
    <x v="2"/>
    <x v="2"/>
    <x v="3"/>
    <s v="Deutsche Bank AG"/>
    <x v="0"/>
    <d v="2000-07-19T00:00:00"/>
    <d v="2005-07-19T00:00:00"/>
    <x v="0"/>
    <n v="-4000000"/>
    <n v="1532.5304409999999"/>
    <n v="1.75"/>
    <n v="110.80402599999999"/>
    <n v="63.989553999999998"/>
    <n v="-47.377517095945933"/>
    <n v="-72607.487168535052"/>
    <n v="-538.12733400000002"/>
    <x v="0"/>
    <n v="-73145.614502535056"/>
    <n v="-110805.052212"/>
    <n v="-183834.00544499999"/>
    <n v="-73028.953232999993"/>
    <n v="116.66126953506318"/>
    <n v="-110805.052212"/>
    <n v="-183834.00544499999"/>
    <n v="-73028.953232999993"/>
    <x v="0"/>
    <n v="4537.8226358009997"/>
    <n v="-35777.777778000003"/>
    <n v="-219611.78322300001"/>
    <n v="-122764.649172"/>
    <n v="-73028.953233000007"/>
    <n v="-73028.953233000007"/>
    <n v="-73028.953232999993"/>
    <x v="0"/>
    <x v="2"/>
    <x v="1"/>
    <x v="2"/>
    <n v="-77718.395030000014"/>
    <n v="-49.450305999999998"/>
  </r>
  <r>
    <n v="1706"/>
    <n v="911"/>
    <x v="0"/>
    <x v="0"/>
    <s v="M &amp; S Finance Plc"/>
    <x v="9"/>
    <x v="6"/>
    <x v="6"/>
    <s v="NAB"/>
    <x v="2"/>
    <d v="2001-03-20T00:00:00"/>
    <d v="2006-02-16T00:00:00"/>
    <x v="0"/>
    <n v="-10000000"/>
    <n v="4137.1702089999999"/>
    <n v="0.52"/>
    <n v="55.291178000000002"/>
    <n v="55.237960000000001"/>
    <n v="-3.5519222761263895E-2"/>
    <n v="-146.94907025473572"/>
    <n v="-544.35681"/>
    <x v="0"/>
    <n v="-691.30588025473571"/>
    <n v="11985.958655"/>
    <n v="11631.403614999999"/>
    <n v="-354.5550400000011"/>
    <n v="336.75084025473461"/>
    <n v="11985.958655"/>
    <n v="11631.403614999999"/>
    <n v="-354.5550400000011"/>
    <x v="0"/>
    <m/>
    <n v="0"/>
    <n v="11631.403614999999"/>
    <n v="11631.403614999999"/>
    <n v="-354.5550400000011"/>
    <n v="-354.5550400000011"/>
    <n v="-354.5550400000011"/>
    <x v="1"/>
    <x v="0"/>
    <x v="1"/>
    <x v="9"/>
    <n v="-8631.2103730000017"/>
    <n v="-1.7242199999999954"/>
  </r>
  <r>
    <n v="1330"/>
    <n v="490"/>
    <x v="0"/>
    <x v="0"/>
    <s v="Mannesmann Ag"/>
    <x v="5"/>
    <x v="8"/>
    <x v="8"/>
    <s v="Portfolio ISIS"/>
    <x v="2"/>
    <d v="2001-01-05T00:00:00"/>
    <d v="2006-01-05T00:00:00"/>
    <x v="0"/>
    <n v="-10000000"/>
    <n v="4068.6817550000001"/>
    <n v="0.52"/>
    <n v="55.773122999999998"/>
    <n v="55.230815999999997"/>
    <n v="-0.54471969556090183"/>
    <n v="-2216.2910869177958"/>
    <n v="-737.38045199999999"/>
    <x v="0"/>
    <n v="-2953.6715389177957"/>
    <n v="3010.031966"/>
    <n v="622.06548099999998"/>
    <n v="-2387.9664849999999"/>
    <n v="565.70505391779579"/>
    <n v="3010.031966"/>
    <n v="622.06548099999998"/>
    <n v="-2387.9664849999999"/>
    <x v="0"/>
    <n v="23425.435204412501"/>
    <n v="0"/>
    <n v="622.06548099999998"/>
    <n v="-5549.821105"/>
    <n v="-2387.9664849999999"/>
    <n v="-2387.9664849999999"/>
    <n v="-2387.9664849999999"/>
    <x v="1"/>
    <x v="3"/>
    <x v="1"/>
    <x v="5"/>
    <n v="-37152.42671"/>
    <n v="-8.651212000000001"/>
  </r>
  <r>
    <n v="1519"/>
    <n v="569"/>
    <x v="0"/>
    <x v="1"/>
    <s v="Mannesmann Ag"/>
    <x v="5"/>
    <x v="8"/>
    <x v="8"/>
    <s v="Portfolio ISIS"/>
    <x v="1"/>
    <d v="2001-01-05T00:00:00"/>
    <d v="2006-01-05T00:00:00"/>
    <x v="0"/>
    <n v="10000000"/>
    <n v="-4068.6817550000001"/>
    <n v="0.52"/>
    <n v="55.773122999999998"/>
    <n v="55.230815999999997"/>
    <n v="-0.54471969556090183"/>
    <n v="2216.2910869177958"/>
    <n v="737.38045199999999"/>
    <x v="0"/>
    <n v="2953.6715389177957"/>
    <n v="-3010.031966"/>
    <n v="-622.06548099999998"/>
    <n v="2387.9664849999999"/>
    <n v="-565.70505391779579"/>
    <n v="-3010.031966"/>
    <n v="-622.06548099999998"/>
    <n v="2387.9664849999999"/>
    <x v="0"/>
    <n v="-23425.435204412501"/>
    <n v="0"/>
    <n v="-622.06548099999998"/>
    <n v="5549.821105"/>
    <n v="2387.9664849999999"/>
    <n v="2387.9664849999999"/>
    <n v="2387.9664849999999"/>
    <x v="1"/>
    <x v="3"/>
    <x v="1"/>
    <x v="5"/>
    <n v="37152.42671"/>
    <n v="-8.651212000000001"/>
  </r>
  <r>
    <n v="1626"/>
    <n v="826"/>
    <x v="0"/>
    <x v="0"/>
    <s v="Mannesmann Ag"/>
    <x v="5"/>
    <x v="8"/>
    <x v="8"/>
    <s v="Goldman Sachs"/>
    <x v="2"/>
    <d v="2001-01-22T00:00:00"/>
    <d v="2006-01-22T00:00:00"/>
    <x v="0"/>
    <n v="10000000"/>
    <n v="-4147.9365509999998"/>
    <n v="0.76"/>
    <n v="56.154904000000002"/>
    <n v="55.612825000000001"/>
    <n v="-0.54458089779643482"/>
    <n v="2258.8870109462273"/>
    <n v="795.36141599999996"/>
    <x v="0"/>
    <n v="3054.2484269462275"/>
    <n v="98298.649093999993"/>
    <n v="100910.60328"/>
    <n v="2611.9541860000027"/>
    <n v="-442.29424094622482"/>
    <n v="98298.649093999993"/>
    <n v="100910.60328"/>
    <n v="2611.9541860000027"/>
    <x v="0"/>
    <n v="-23881.744692382497"/>
    <n v="0"/>
    <n v="100910.60328"/>
    <n v="100910.60328"/>
    <n v="2611.9541860000027"/>
    <n v="2611.9541860000027"/>
    <n v="2611.9541860000027"/>
    <x v="1"/>
    <x v="3"/>
    <x v="1"/>
    <x v="5"/>
    <n v="37211.322628999995"/>
    <n v="-8.427779000000001"/>
  </r>
  <r>
    <n v="1331"/>
    <n v="491"/>
    <x v="0"/>
    <x v="0"/>
    <s v="Manpower Inc."/>
    <x v="1"/>
    <x v="1"/>
    <x v="3"/>
    <s v="Portfolio ISIS"/>
    <x v="5"/>
    <d v="2001-01-05T00:00:00"/>
    <d v="2006-01-05T00:00:00"/>
    <x v="0"/>
    <n v="-10000000"/>
    <n v="4076.7589130000001"/>
    <n v="0.78"/>
    <n v="80.902732999999998"/>
    <n v="80.283368999999993"/>
    <n v="-0.58980799851703225"/>
    <n v="-2404.505014913002"/>
    <n v="-741.15044999999998"/>
    <x v="0"/>
    <n v="-3145.6554649130021"/>
    <n v="-7047.6340010000004"/>
    <n v="-9818.8781940000008"/>
    <n v="-2771.2441930000005"/>
    <n v="374.41127191300166"/>
    <n v="-7047.6340010000004"/>
    <n v="-9818.8781940000008"/>
    <n v="-2771.2441930000005"/>
    <x v="0"/>
    <n v="29507.581012294002"/>
    <n v="0"/>
    <n v="-9818.8781940000008"/>
    <n v="-70933.797714"/>
    <n v="-2771.2441930000005"/>
    <n v="-2771.2441930000005"/>
    <n v="-2771.2441930000005"/>
    <x v="1"/>
    <x v="1"/>
    <x v="1"/>
    <x v="1"/>
    <n v="-13273.843770000001"/>
    <n v="-2.7563490000000002"/>
  </r>
  <r>
    <n v="1562"/>
    <n v="608"/>
    <x v="0"/>
    <x v="1"/>
    <s v="Manpower Inc."/>
    <x v="1"/>
    <x v="1"/>
    <x v="3"/>
    <s v="Portfolio ISIS"/>
    <x v="1"/>
    <d v="2001-01-05T00:00:00"/>
    <d v="2006-01-05T00:00:00"/>
    <x v="0"/>
    <n v="10000000"/>
    <n v="-4076.7589130000001"/>
    <n v="0.78"/>
    <n v="80.902732999999998"/>
    <n v="80.283368999999993"/>
    <n v="-0.58980799851703225"/>
    <n v="2404.505014913002"/>
    <n v="741.15044999999998"/>
    <x v="0"/>
    <n v="3145.6554649130021"/>
    <n v="7047.6340010000004"/>
    <n v="9818.8781940000008"/>
    <n v="2771.2441930000005"/>
    <n v="-374.41127191300166"/>
    <n v="7047.6340010000004"/>
    <n v="9818.8781940000008"/>
    <n v="2771.2441930000005"/>
    <x v="0"/>
    <n v="-29507.581012294002"/>
    <n v="0"/>
    <n v="9818.8781940000008"/>
    <n v="70933.797714"/>
    <n v="2771.2441930000005"/>
    <n v="2771.2441930000005"/>
    <n v="2771.2441930000005"/>
    <x v="1"/>
    <x v="1"/>
    <x v="1"/>
    <x v="1"/>
    <n v="13273.843770000001"/>
    <n v="-2.7563490000000002"/>
  </r>
  <r>
    <n v="1731"/>
    <n v="938"/>
    <x v="0"/>
    <x v="0"/>
    <s v="Marconi Plc"/>
    <x v="9"/>
    <x v="4"/>
    <x v="6"/>
    <s v="Merrill Lynch Int"/>
    <x v="2"/>
    <d v="2001-03-30T00:00:00"/>
    <d v="2006-03-30T00:00:00"/>
    <x v="1"/>
    <n v="10000000"/>
    <n v="-4416.2269420000002"/>
    <n v="1.35"/>
    <n v="139.372736"/>
    <n v="138.692508"/>
    <n v="-0.52197844554377659"/>
    <n v="2305.1752743537063"/>
    <n v="1677.3498210000002"/>
    <x v="0"/>
    <n v="3982.5250953537065"/>
    <n v="-17236.870305"/>
    <n v="-13956.680109999999"/>
    <n v="3280.190195000001"/>
    <n v="-702.33490035370551"/>
    <n v="-15202.919609010001"/>
    <n v="-12246.986796524998"/>
    <n v="2955.9328124850035"/>
    <x v="0"/>
    <m/>
    <n v="0"/>
    <n v="-12246.986796524998"/>
    <n v="-12246.986796524998"/>
    <n v="2955.9328124850035"/>
    <n v="2955.9328124850035"/>
    <n v="2955.9328124850035"/>
    <x v="1"/>
    <x v="0"/>
    <x v="1"/>
    <x v="9"/>
    <n v="-12246.986796524998"/>
    <n v="138.692508"/>
  </r>
  <r>
    <n v="46"/>
    <n v="146"/>
    <x v="0"/>
    <x v="0"/>
    <s v="Marks &amp; Spencer PLC"/>
    <x v="2"/>
    <x v="6"/>
    <x v="6"/>
    <s v="JP Morgan"/>
    <x v="2"/>
    <d v="2000-08-16T00:00:00"/>
    <d v="2005-08-16T00:00:00"/>
    <x v="0"/>
    <n v="-10000000"/>
    <n v="3736.1790680000004"/>
    <n v="0.33"/>
    <n v="52.496555000000001"/>
    <n v="52.450682"/>
    <n v="-1.639404557578944E-2"/>
    <n v="-61.251089920102523"/>
    <n v="-562.10254199999997"/>
    <x v="0"/>
    <n v="-623.35363192010254"/>
    <n v="71532.860062000007"/>
    <n v="71332.000746000005"/>
    <n v="-200.85931600000185"/>
    <n v="422.49431592010069"/>
    <n v="71532.860062000007"/>
    <n v="71332.000746000005"/>
    <n v="-200.85931600000185"/>
    <x v="0"/>
    <n v="11062.826220348001"/>
    <n v="-16866.666667000001"/>
    <n v="54465.334079000007"/>
    <n v="-68196.606700000004"/>
    <n v="-200.85931600000185"/>
    <n v="-200.85931600000185"/>
    <n v="-200.85931600000185"/>
    <x v="0"/>
    <x v="2"/>
    <x v="1"/>
    <x v="2"/>
    <n v="-1932.713877999995"/>
    <n v="-0.17681699999999978"/>
  </r>
  <r>
    <n v="239"/>
    <n v="354"/>
    <x v="0"/>
    <x v="0"/>
    <s v="Marks &amp; Spencer PLC"/>
    <x v="2"/>
    <x v="6"/>
    <x v="6"/>
    <s v="WLB"/>
    <x v="2"/>
    <d v="2000-10-23T00:00:00"/>
    <d v="2005-08-16T00:00:00"/>
    <x v="0"/>
    <n v="10000000"/>
    <n v="-3773.7506649999996"/>
    <n v="0.62"/>
    <n v="52.496555000000001"/>
    <n v="52.450682"/>
    <n v="-1.6311798376016907E-2"/>
    <n v="61.556659968839718"/>
    <n v="621.63984600000003"/>
    <x v="0"/>
    <n v="683.1965059688398"/>
    <n v="44840.115432999999"/>
    <n v="45227.208121000003"/>
    <n v="387.09268800000427"/>
    <n v="-296.10381796883553"/>
    <n v="44840.115432999999"/>
    <n v="45227.208121000003"/>
    <n v="387.09268800000427"/>
    <x v="0"/>
    <n v="-11174.075719064997"/>
    <n v="19977.777778"/>
    <n v="65204.985899000007"/>
    <n v="73309.755469000011"/>
    <n v="387.09268800000427"/>
    <n v="387.09268800000427"/>
    <n v="387.09268800000427"/>
    <x v="0"/>
    <x v="2"/>
    <x v="1"/>
    <x v="2"/>
    <n v="1822.9113240000006"/>
    <n v="-0.17681699999999978"/>
  </r>
  <r>
    <n v="1332"/>
    <n v="492"/>
    <x v="0"/>
    <x v="0"/>
    <s v="Marriott Intl Inc."/>
    <x v="1"/>
    <x v="6"/>
    <x v="3"/>
    <s v="Portfolio ISIS"/>
    <x v="3"/>
    <d v="2001-01-05T00:00:00"/>
    <d v="2006-01-05T00:00:00"/>
    <x v="0"/>
    <n v="-10000000"/>
    <n v="4049.8726040000001"/>
    <n v="0.65"/>
    <n v="74.983644999999996"/>
    <n v="74.376655"/>
    <n v="-0.59303339685057621"/>
    <n v="-2401.7097071622084"/>
    <n v="-838.38447300000007"/>
    <x v="0"/>
    <n v="-3240.0941801622084"/>
    <n v="25648.243103000001"/>
    <n v="22990.657614"/>
    <n v="-2657.585489000001"/>
    <n v="582.50869116220747"/>
    <n v="25648.243103000001"/>
    <n v="22990.657614"/>
    <n v="-2657.585489000001"/>
    <x v="0"/>
    <n v="29312.977907752003"/>
    <n v="0"/>
    <n v="22990.657614"/>
    <n v="-64044.901589000001"/>
    <n v="-2657.585489000001"/>
    <n v="-2657.585489000001"/>
    <n v="-2657.585489000001"/>
    <x v="1"/>
    <x v="1"/>
    <x v="1"/>
    <x v="1"/>
    <n v="-11510.193189000001"/>
    <n v="-2.345554000000007"/>
  </r>
  <r>
    <n v="1563"/>
    <n v="609"/>
    <x v="0"/>
    <x v="1"/>
    <s v="Marriott Intl Inc."/>
    <x v="1"/>
    <x v="6"/>
    <x v="3"/>
    <s v="Portfolio ISIS"/>
    <x v="1"/>
    <d v="2001-01-05T00:00:00"/>
    <d v="2006-01-05T00:00:00"/>
    <x v="0"/>
    <n v="10000000"/>
    <n v="-4049.8726040000001"/>
    <n v="0.65"/>
    <n v="74.983644999999996"/>
    <n v="74.376655"/>
    <n v="-0.59303339685057621"/>
    <n v="2401.7097071622084"/>
    <n v="838.38447300000007"/>
    <x v="0"/>
    <n v="3240.0941801622084"/>
    <n v="-25648.243103000001"/>
    <n v="-22990.657614"/>
    <n v="2657.585489000001"/>
    <n v="-582.50869116220747"/>
    <n v="-25648.243103000001"/>
    <n v="-22990.657614"/>
    <n v="2657.585489000001"/>
    <x v="0"/>
    <n v="-29312.977907752003"/>
    <n v="0"/>
    <n v="-22990.657614"/>
    <n v="64044.901589000001"/>
    <n v="2657.585489000001"/>
    <n v="2657.585489000001"/>
    <n v="2657.585489000001"/>
    <x v="1"/>
    <x v="1"/>
    <x v="1"/>
    <x v="1"/>
    <n v="11510.193189000001"/>
    <n v="-2.345554000000007"/>
  </r>
  <r>
    <n v="1333"/>
    <n v="493"/>
    <x v="0"/>
    <x v="0"/>
    <s v="Mattel Inc."/>
    <x v="4"/>
    <x v="6"/>
    <x v="3"/>
    <s v="Portfolio ISIS"/>
    <x v="4"/>
    <d v="2001-01-05T00:00:00"/>
    <d v="2006-01-05T00:00:00"/>
    <x v="0"/>
    <n v="-10000000"/>
    <n v="4380.521471"/>
    <n v="3.3"/>
    <n v="217.96599000000001"/>
    <n v="217.71256099999999"/>
    <n v="-0.16192053847427351"/>
    <n v="-709.29639538243669"/>
    <n v="-2986.9550249999998"/>
    <x v="0"/>
    <n v="-3696.2514203824367"/>
    <n v="-526005.972725"/>
    <n v="-528506.68697599997"/>
    <n v="-2500.7142509999685"/>
    <n v="1195.5371693824682"/>
    <n v="-526005.972725"/>
    <n v="-528506.68697599997"/>
    <n v="-2500.7142509999685"/>
    <x v="0"/>
    <n v="43235.746918770004"/>
    <n v="0"/>
    <n v="-528506.68697599997"/>
    <n v="-643279.97544399998"/>
    <n v="-2500.7142509999685"/>
    <n v="-2500.7142509999685"/>
    <n v="-2500.7142509999685"/>
    <x v="1"/>
    <x v="0"/>
    <x v="3"/>
    <x v="4"/>
    <n v="-23612.062534999975"/>
    <n v="-4.6160990000000197"/>
  </r>
  <r>
    <n v="1564"/>
    <n v="610"/>
    <x v="0"/>
    <x v="1"/>
    <s v="Mattel Inc."/>
    <x v="4"/>
    <x v="6"/>
    <x v="3"/>
    <s v="Portfolio ISIS"/>
    <x v="1"/>
    <d v="2001-01-05T00:00:00"/>
    <d v="2006-01-05T00:00:00"/>
    <x v="0"/>
    <n v="10000000"/>
    <n v="-4380.521471"/>
    <n v="3.3"/>
    <n v="217.96599000000001"/>
    <n v="217.71256099999999"/>
    <n v="-0.16192053847427351"/>
    <n v="709.29639538243669"/>
    <n v="2986.9550249999998"/>
    <x v="0"/>
    <n v="3696.2514203824367"/>
    <n v="526005.972725"/>
    <n v="528506.68697599997"/>
    <n v="2500.7142509999685"/>
    <n v="-1195.5371693824682"/>
    <n v="526005.972725"/>
    <n v="528506.68697599997"/>
    <n v="2500.7142509999685"/>
    <x v="0"/>
    <n v="-43235.746918770004"/>
    <n v="0"/>
    <n v="528506.68697599997"/>
    <n v="643279.97544399998"/>
    <n v="2500.7142509999685"/>
    <n v="2500.7142509999685"/>
    <n v="2500.7142509999685"/>
    <x v="1"/>
    <x v="0"/>
    <x v="3"/>
    <x v="4"/>
    <n v="23612.062534999975"/>
    <n v="-4.6160990000000197"/>
  </r>
  <r>
    <n v="1334"/>
    <n v="494"/>
    <x v="0"/>
    <x v="0"/>
    <s v="Mbia Inc."/>
    <x v="11"/>
    <x v="2"/>
    <x v="3"/>
    <s v="Portfolio ISIS"/>
    <x v="4"/>
    <d v="2001-01-05T00:00:00"/>
    <d v="2006-01-05T00:00:00"/>
    <x v="0"/>
    <n v="-10000000"/>
    <n v="4019.9113870000001"/>
    <n v="0.3"/>
    <n v="57.308422999999998"/>
    <n v="57.266416"/>
    <n v="-3.9725313441267777E-2"/>
    <n v="-159.69223985469651"/>
    <n v="-762.44916599999999"/>
    <x v="0"/>
    <n v="-922.14140585469647"/>
    <n v="106799.56669199999"/>
    <n v="106669.32584799999"/>
    <n v="-130.24084399999992"/>
    <n v="791.90056185469655"/>
    <n v="106799.56669199999"/>
    <n v="106669.32584799999"/>
    <n v="-130.24084399999992"/>
    <x v="0"/>
    <n v="7935.3050779380001"/>
    <n v="0"/>
    <n v="106669.32584799999"/>
    <n v="90373.648149999994"/>
    <n v="-130.24084399999992"/>
    <n v="-130.24084399999992"/>
    <n v="-130.24084399999992"/>
    <x v="1"/>
    <x v="6"/>
    <x v="1"/>
    <x v="11"/>
    <n v="-49415.968547000011"/>
    <n v="-11.561024999999994"/>
  </r>
  <r>
    <n v="1565"/>
    <n v="611"/>
    <x v="0"/>
    <x v="1"/>
    <s v="Mbia Inc."/>
    <x v="11"/>
    <x v="2"/>
    <x v="3"/>
    <s v="Portfolio ISIS"/>
    <x v="1"/>
    <d v="2001-01-05T00:00:00"/>
    <d v="2006-01-05T00:00:00"/>
    <x v="0"/>
    <n v="10000000"/>
    <n v="-4019.9113870000001"/>
    <n v="0.3"/>
    <n v="57.308422999999998"/>
    <n v="57.266416"/>
    <n v="-3.9725313441267777E-2"/>
    <n v="159.69223985469651"/>
    <n v="762.44916599999999"/>
    <x v="0"/>
    <n v="922.14140585469647"/>
    <n v="-106799.56669199999"/>
    <n v="-106669.32584799999"/>
    <n v="130.24084399999992"/>
    <n v="-791.90056185469655"/>
    <n v="-106799.56669199999"/>
    <n v="-106669.32584799999"/>
    <n v="130.24084399999992"/>
    <x v="0"/>
    <n v="-7935.3050779380001"/>
    <n v="0"/>
    <n v="-106669.32584799999"/>
    <n v="-90373.648149999994"/>
    <n v="130.24084399999992"/>
    <n v="130.24084399999992"/>
    <n v="130.24084399999992"/>
    <x v="1"/>
    <x v="6"/>
    <x v="1"/>
    <x v="11"/>
    <n v="49415.968547000011"/>
    <n v="-11.561024999999994"/>
  </r>
  <r>
    <n v="1335"/>
    <n v="495"/>
    <x v="0"/>
    <x v="0"/>
    <s v="Mbna Corp."/>
    <x v="4"/>
    <x v="2"/>
    <x v="3"/>
    <s v="Portfolio ISIS"/>
    <x v="4"/>
    <d v="2001-01-05T00:00:00"/>
    <d v="2006-01-05T00:00:00"/>
    <x v="0"/>
    <n v="-10000000"/>
    <n v="4192.4139329999998"/>
    <n v="1.6"/>
    <n v="117.02529800000001"/>
    <n v="116.89582"/>
    <n v="-7.9701178882083792E-2"/>
    <n v="-334.14033282177343"/>
    <n v="-1432.8624629999999"/>
    <x v="0"/>
    <n v="-1767.0027958217734"/>
    <n v="-214630.490062"/>
    <n v="-215826.78056399999"/>
    <n v="-1196.2905019999889"/>
    <n v="570.71229382178444"/>
    <n v="-214630.490062"/>
    <n v="-215826.78056399999"/>
    <n v="-1196.2905019999889"/>
    <x v="0"/>
    <n v="41379.125518710003"/>
    <n v="0"/>
    <n v="-215826.78056399999"/>
    <n v="-134203.28166399998"/>
    <n v="-1196.2905019999889"/>
    <n v="-1196.2905019999889"/>
    <n v="-1196.2905019999889"/>
    <x v="1"/>
    <x v="0"/>
    <x v="3"/>
    <x v="4"/>
    <n v="-30356.281510999979"/>
    <n v="-6.7010609999999957"/>
  </r>
  <r>
    <n v="1548"/>
    <n v="595"/>
    <x v="0"/>
    <x v="1"/>
    <s v="Mbna Corp."/>
    <x v="4"/>
    <x v="2"/>
    <x v="3"/>
    <s v="Portfolio ISIS"/>
    <x v="1"/>
    <d v="2001-01-05T00:00:00"/>
    <d v="2006-01-05T00:00:00"/>
    <x v="0"/>
    <n v="10000000"/>
    <n v="-4192.4139329999998"/>
    <n v="1.6"/>
    <n v="117.02529800000001"/>
    <n v="116.89582"/>
    <n v="-7.9701178882083792E-2"/>
    <n v="334.14033282177343"/>
    <n v="1432.8624629999999"/>
    <x v="0"/>
    <n v="1767.0027958217734"/>
    <n v="214630.490062"/>
    <n v="215826.78056399999"/>
    <n v="1196.2905019999889"/>
    <n v="-570.71229382178444"/>
    <n v="214630.490062"/>
    <n v="215826.78056399999"/>
    <n v="1196.2905019999889"/>
    <x v="0"/>
    <n v="-41379.125518710003"/>
    <n v="0"/>
    <n v="215826.78056399999"/>
    <n v="134203.28166399998"/>
    <n v="1196.2905019999889"/>
    <n v="1196.2905019999889"/>
    <n v="1196.2905019999889"/>
    <x v="1"/>
    <x v="0"/>
    <x v="3"/>
    <x v="4"/>
    <n v="30356.281510999979"/>
    <n v="-6.7010609999999957"/>
  </r>
  <r>
    <n v="1336"/>
    <n v="496"/>
    <x v="0"/>
    <x v="0"/>
    <s v="Mckesson Hboc Inc."/>
    <x v="4"/>
    <x v="1"/>
    <x v="3"/>
    <s v="Portfolio ISIS"/>
    <x v="3"/>
    <d v="2001-01-05T00:00:00"/>
    <d v="2006-01-05T00:00:00"/>
    <x v="0"/>
    <n v="-10000000"/>
    <n v="4167.1405079999995"/>
    <n v="1.85"/>
    <n v="189.386562"/>
    <n v="188.63628"/>
    <n v="-0.60111361188597068"/>
    <n v="-2504.9248820002185"/>
    <n v="-1806.19749"/>
    <x v="0"/>
    <n v="-4311.1223720002181"/>
    <n v="-27668.921027"/>
    <n v="-31172.561618"/>
    <n v="-3503.6405909999994"/>
    <n v="807.48178100021869"/>
    <n v="-27668.921027"/>
    <n v="-31172.561618"/>
    <n v="-3503.6405909999994"/>
    <x v="0"/>
    <n v="41129.676813959995"/>
    <n v="0"/>
    <n v="-31172.561618"/>
    <n v="-96342.32351300001"/>
    <n v="-3503.6405909999994"/>
    <n v="-3503.6405909999994"/>
    <n v="-3503.6405909999994"/>
    <x v="1"/>
    <x v="0"/>
    <x v="3"/>
    <x v="4"/>
    <n v="-19854.400043000001"/>
    <n v="-3.8924780000000112"/>
  </r>
  <r>
    <n v="1520"/>
    <n v="570"/>
    <x v="0"/>
    <x v="1"/>
    <s v="Mckesson Hboc Inc."/>
    <x v="4"/>
    <x v="1"/>
    <x v="3"/>
    <s v="Portfolio ISIS"/>
    <x v="1"/>
    <d v="2001-01-05T00:00:00"/>
    <d v="2006-01-05T00:00:00"/>
    <x v="0"/>
    <n v="10000000"/>
    <n v="-4167.1405079999995"/>
    <n v="1.85"/>
    <n v="189.386562"/>
    <n v="188.63628"/>
    <n v="-0.60111361188597068"/>
    <n v="2504.9248820002185"/>
    <n v="1806.19749"/>
    <x v="0"/>
    <n v="4311.1223720002181"/>
    <n v="27668.921027"/>
    <n v="31172.561618"/>
    <n v="3503.6405909999994"/>
    <n v="-807.48178100021869"/>
    <n v="27668.921027"/>
    <n v="31172.561618"/>
    <n v="3503.6405909999994"/>
    <x v="0"/>
    <n v="-41129.676813959995"/>
    <n v="0"/>
    <n v="31172.561618"/>
    <n v="96342.32351300001"/>
    <n v="3503.6405909999994"/>
    <n v="3503.6405909999994"/>
    <n v="3503.6405909999994"/>
    <x v="1"/>
    <x v="0"/>
    <x v="3"/>
    <x v="4"/>
    <n v="19854.400043000001"/>
    <n v="-3.8924780000000112"/>
  </r>
  <r>
    <n v="1337"/>
    <n v="497"/>
    <x v="0"/>
    <x v="0"/>
    <s v="Mepc Plc"/>
    <x v="3"/>
    <x v="2"/>
    <x v="6"/>
    <s v="Portfolio ISIS"/>
    <x v="6"/>
    <d v="2001-01-05T00:00:00"/>
    <d v="2006-01-05T00:00:00"/>
    <x v="0"/>
    <n v="-10000000"/>
    <n v="4006.5958839999998"/>
    <n v="0.78"/>
    <n v="280.89097500000003"/>
    <n v="279.51108099999999"/>
    <n v="-1.06830706554669"/>
    <n v="-4280.274691667486"/>
    <n v="-2341.537992"/>
    <x v="0"/>
    <n v="-6621.8126836674855"/>
    <n v="761274.54804499994"/>
    <n v="757083.24491500005"/>
    <n v="-4191.3031299998984"/>
    <n v="2430.5095536675872"/>
    <n v="761274.54804499994"/>
    <n v="757083.24491500005"/>
    <n v="-4191.3031299998984"/>
    <x v="0"/>
    <n v="63272.16220012799"/>
    <n v="0"/>
    <n v="757083.24491500005"/>
    <n v="-111911.4927709999"/>
    <n v="-4191.3031299998984"/>
    <n v="-4191.3031299998984"/>
    <n v="-4191.3031299998984"/>
    <x v="1"/>
    <x v="0"/>
    <x v="2"/>
    <x v="3"/>
    <n v="-22248.918529999908"/>
    <n v="-4.3231910000000084"/>
  </r>
  <r>
    <n v="1566"/>
    <n v="612"/>
    <x v="0"/>
    <x v="1"/>
    <s v="Mepc Plc"/>
    <x v="3"/>
    <x v="2"/>
    <x v="6"/>
    <s v="Portfolio ISIS"/>
    <x v="1"/>
    <d v="2001-01-05T00:00:00"/>
    <d v="2006-01-05T00:00:00"/>
    <x v="0"/>
    <n v="10000000"/>
    <n v="-4006.5958839999998"/>
    <n v="0.78"/>
    <n v="280.89097500000003"/>
    <n v="279.51108099999999"/>
    <n v="-1.06830706554669"/>
    <n v="4280.274691667486"/>
    <n v="2341.537992"/>
    <x v="0"/>
    <n v="6621.8126836674855"/>
    <n v="-761274.54804499994"/>
    <n v="-757083.24491500005"/>
    <n v="4191.3031299998984"/>
    <n v="-2430.5095536675872"/>
    <n v="-761274.54804499994"/>
    <n v="-757083.24491500005"/>
    <n v="4191.3031299998984"/>
    <x v="0"/>
    <n v="-63272.16220012799"/>
    <n v="0"/>
    <n v="-757083.24491500005"/>
    <n v="111911.4927709999"/>
    <n v="4191.3031299998984"/>
    <n v="4191.3031299998984"/>
    <n v="4191.3031299998984"/>
    <x v="1"/>
    <x v="0"/>
    <x v="2"/>
    <x v="3"/>
    <n v="22248.918529999908"/>
    <n v="-4.3231910000000084"/>
  </r>
  <r>
    <n v="25"/>
    <n v="121"/>
    <x v="0"/>
    <x v="8"/>
    <s v="Nabors Industries"/>
    <x v="10"/>
    <x v="5"/>
    <x v="3"/>
    <s v="High Yield"/>
    <x v="5"/>
    <d v="2000-06-29T00:00:00"/>
    <d v="2003-06-20T00:00:00"/>
    <x v="0"/>
    <n v="4000000"/>
    <n v="-807.90400599999998"/>
    <n v="0.85"/>
    <n v="69.960155999999998"/>
    <n v="69.274349999999998"/>
    <n v="-0.56306571637256531"/>
    <n v="454.90304789865525"/>
    <n v="263.25611700000002"/>
    <x v="0"/>
    <n v="718.15916489865526"/>
    <n v="13897.05269"/>
    <n v="14563.774756999999"/>
    <n v="666.72206699999879"/>
    <n v="-51.437097898656475"/>
    <n v="13897.05269"/>
    <n v="14563.774756999999"/>
    <n v="666.72206699999879"/>
    <x v="0"/>
    <n v="-5980.5094044150001"/>
    <n v="24933.333332999999"/>
    <n v="39497.108089999994"/>
    <n v="64607.931005999999"/>
    <n v="666.72206699999515"/>
    <n v="666.72206699999515"/>
    <n v="666.72206699999879"/>
    <x v="5"/>
    <x v="5"/>
    <x v="1"/>
    <x v="10"/>
    <n v="2905.1571239999976"/>
    <n v="-2.6943490000000025"/>
  </r>
  <r>
    <n v="36"/>
    <n v="130"/>
    <x v="0"/>
    <x v="0"/>
    <s v="Nabors Industries"/>
    <x v="10"/>
    <x v="5"/>
    <x v="3"/>
    <s v="JP Morgan"/>
    <x v="5"/>
    <d v="2000-07-20T00:00:00"/>
    <d v="2003-06-20T00:00:00"/>
    <x v="0"/>
    <n v="-4000000"/>
    <n v="806.485681"/>
    <n v="0.75"/>
    <n v="69.960155999999998"/>
    <n v="69.274349999999998"/>
    <n v="-0.56306706077275248"/>
    <n v="-454.10552195598166"/>
    <n v="-259.079319"/>
    <x v="0"/>
    <n v="-713.1848409559816"/>
    <n v="-5380.0776159999996"/>
    <n v="-6036.6054359999998"/>
    <n v="-656.52782000000025"/>
    <n v="56.657020955981352"/>
    <n v="-5380.0776159999996"/>
    <n v="-6036.6054359999998"/>
    <n v="-656.52782000000025"/>
    <x v="0"/>
    <n v="5970.0102536025006"/>
    <n v="-20250"/>
    <n v="-26286.605435999998"/>
    <n v="-63968.333963999998"/>
    <n v="-656.52781999999934"/>
    <n v="-656.52781999999934"/>
    <n v="-656.52782000000025"/>
    <x v="5"/>
    <x v="5"/>
    <x v="1"/>
    <x v="10"/>
    <n v="-2895.3103469999987"/>
    <n v="-2.6943490000000025"/>
  </r>
  <r>
    <n v="125"/>
    <n v="122"/>
    <x v="2"/>
    <x v="9"/>
    <s v="Nabors Industries"/>
    <x v="10"/>
    <x v="5"/>
    <x v="3"/>
    <s v="EnronCredit.com"/>
    <x v="5"/>
    <d v="2000-06-29T00:00:00"/>
    <d v="2003-06-20T00:00:00"/>
    <x v="0"/>
    <n v="-4000000"/>
    <n v="807.90400599999998"/>
    <n v="0.85"/>
    <n v="69.960155999999998"/>
    <n v="69.274349999999998"/>
    <n v="-0.56306571637256531"/>
    <n v="-454.90304789865525"/>
    <n v="-263.25611700000002"/>
    <x v="0"/>
    <n v="-718.15916489865526"/>
    <n v="-13897.05269"/>
    <n v="-14563.774756999999"/>
    <n v="-666.72206699999879"/>
    <n v="51.437097898656475"/>
    <n v="-13897.05269"/>
    <n v="-14563.774756999999"/>
    <n v="-666.72206699999879"/>
    <x v="0"/>
    <n v="5980.5094044150001"/>
    <n v="-24933.333332999999"/>
    <n v="-39497.108089999994"/>
    <n v="-64607.931005999999"/>
    <n v="-666.72206699999515"/>
    <n v="-666.72206699999515"/>
    <n v="-666.72206699999879"/>
    <x v="5"/>
    <x v="5"/>
    <x v="1"/>
    <x v="10"/>
    <n v="-2905.1571239999976"/>
    <n v="-2.6943490000000025"/>
  </r>
  <r>
    <n v="1338"/>
    <n v="498"/>
    <x v="0"/>
    <x v="0"/>
    <s v="Newell Rubbermaid"/>
    <x v="5"/>
    <x v="6"/>
    <x v="3"/>
    <s v="Portfolio ISIS"/>
    <x v="3"/>
    <d v="2001-01-05T00:00:00"/>
    <d v="2006-01-05T00:00:00"/>
    <x v="0"/>
    <n v="-10000000"/>
    <n v="4052.2993610000003"/>
    <n v="0.54"/>
    <n v="62.390864999999998"/>
    <n v="61.823456"/>
    <n v="-0.56066131749018577"/>
    <n v="-2271.9674986028981"/>
    <n v="-821.9878920000001"/>
    <x v="0"/>
    <n v="-3093.9553906028982"/>
    <n v="21756.061038"/>
    <n v="19283.317953999998"/>
    <n v="-2472.7430840000015"/>
    <n v="621.21230660289666"/>
    <n v="21756.061038"/>
    <n v="19283.317953999998"/>
    <n v="-2472.7430840000015"/>
    <x v="0"/>
    <n v="23331.113570957503"/>
    <n v="0"/>
    <n v="19283.317953999998"/>
    <n v="-29048.893809000001"/>
    <n v="-2472.7430840000015"/>
    <n v="-2472.7430840000015"/>
    <n v="-2472.7430840000015"/>
    <x v="1"/>
    <x v="3"/>
    <x v="1"/>
    <x v="5"/>
    <n v="-12909.805243000003"/>
    <n v="-2.7447050000000033"/>
  </r>
  <r>
    <n v="1521"/>
    <n v="571"/>
    <x v="0"/>
    <x v="1"/>
    <s v="Newell Rubbermaid"/>
    <x v="5"/>
    <x v="6"/>
    <x v="3"/>
    <s v="Portfolio ISIS"/>
    <x v="1"/>
    <d v="2001-01-05T00:00:00"/>
    <d v="2006-01-05T00:00:00"/>
    <x v="0"/>
    <n v="10000000"/>
    <n v="-4052.2993610000003"/>
    <n v="0.54"/>
    <n v="62.390864999999998"/>
    <n v="61.823456"/>
    <n v="-0.56066131749018577"/>
    <n v="2271.9674986028981"/>
    <n v="821.9878920000001"/>
    <x v="0"/>
    <n v="3093.9553906028982"/>
    <n v="-21756.061038"/>
    <n v="-19283.317953999998"/>
    <n v="2472.7430840000015"/>
    <n v="-621.21230660289666"/>
    <n v="-21756.061038"/>
    <n v="-19283.317953999998"/>
    <n v="2472.7430840000015"/>
    <x v="0"/>
    <n v="-23331.113570957503"/>
    <n v="0"/>
    <n v="-19283.317953999998"/>
    <n v="29048.893809000001"/>
    <n v="2472.7430840000015"/>
    <n v="2472.7430840000015"/>
    <n v="2472.7430840000015"/>
    <x v="1"/>
    <x v="3"/>
    <x v="1"/>
    <x v="5"/>
    <n v="12909.805243000003"/>
    <n v="-2.7447050000000033"/>
  </r>
  <r>
    <n v="1630"/>
    <n v="834"/>
    <x v="0"/>
    <x v="0"/>
    <s v="Newell Rubbermaid"/>
    <x v="5"/>
    <x v="6"/>
    <x v="3"/>
    <s v="Deutsche Bank AG NY"/>
    <x v="3"/>
    <d v="2001-01-30T00:00:00"/>
    <d v="2005-11-27T00:00:00"/>
    <x v="0"/>
    <n v="10000000"/>
    <n v="-3993.46479"/>
    <n v="0.68"/>
    <n v="61.425144000000003"/>
    <n v="60.857301"/>
    <n v="-0.55286224421185926"/>
    <n v="2207.8359059804411"/>
    <n v="826.38702599999988"/>
    <x v="0"/>
    <n v="3034.222931980441"/>
    <n v="38751.414342999997"/>
    <n v="41300.803688"/>
    <n v="2549.3893450000032"/>
    <n v="-484.83358698043776"/>
    <n v="38751.414342999997"/>
    <n v="41300.803688"/>
    <n v="2549.3893450000032"/>
    <x v="0"/>
    <n v="-22992.373528425"/>
    <n v="0"/>
    <n v="41300.803688"/>
    <n v="41300.803688"/>
    <n v="2549.3893450000032"/>
    <n v="2549.3893450000032"/>
    <n v="2549.3893450000032"/>
    <x v="1"/>
    <x v="3"/>
    <x v="1"/>
    <x v="5"/>
    <n v="12580.508872999999"/>
    <n v="-2.7320119999999974"/>
  </r>
  <r>
    <n v="1339"/>
    <n v="499"/>
    <x v="0"/>
    <x v="0"/>
    <s v="Nike Inc."/>
    <x v="5"/>
    <x v="6"/>
    <x v="3"/>
    <s v="Portfolio ISIS"/>
    <x v="4"/>
    <d v="2001-01-05T00:00:00"/>
    <d v="2006-01-05T00:00:00"/>
    <x v="0"/>
    <n v="-10000000"/>
    <n v="4063.1822620000003"/>
    <n v="0.65"/>
    <n v="38.565204999999999"/>
    <n v="38.531027999999999"/>
    <n v="-2.7387165235141731E-2"/>
    <n v="-111.27904398989095"/>
    <n v="-558.09352200000001"/>
    <x v="0"/>
    <n v="-669.37256598989097"/>
    <n v="-127112.16860200001"/>
    <n v="-127568.388702"/>
    <n v="-456.22009999999136"/>
    <n v="213.15246598989961"/>
    <n v="-127112.16860200001"/>
    <n v="-127568.388702"/>
    <n v="-456.22009999999136"/>
    <x v="0"/>
    <n v="23393.771873465004"/>
    <n v="0"/>
    <n v="-127568.388702"/>
    <n v="-73810.55071499999"/>
    <n v="-456.22009999999136"/>
    <n v="-456.22009999999136"/>
    <n v="-456.22009999999136"/>
    <x v="1"/>
    <x v="3"/>
    <x v="1"/>
    <x v="5"/>
    <n v="-4623.3319879999908"/>
    <n v="-0.92133600000000371"/>
  </r>
  <r>
    <n v="1567"/>
    <n v="613"/>
    <x v="0"/>
    <x v="1"/>
    <s v="Nike Inc."/>
    <x v="5"/>
    <x v="6"/>
    <x v="3"/>
    <s v="Portfolio ISIS"/>
    <x v="1"/>
    <d v="2001-01-05T00:00:00"/>
    <d v="2006-01-05T00:00:00"/>
    <x v="0"/>
    <n v="10000000"/>
    <n v="-4063.1822620000003"/>
    <n v="0.65"/>
    <n v="38.565204999999999"/>
    <n v="38.531027999999999"/>
    <n v="-2.7387165235141731E-2"/>
    <n v="111.27904398989095"/>
    <n v="558.09352200000001"/>
    <x v="0"/>
    <n v="669.37256598989097"/>
    <n v="127112.16860200001"/>
    <n v="127568.388702"/>
    <n v="456.22009999999136"/>
    <n v="-213.15246598989961"/>
    <n v="127112.16860200001"/>
    <n v="127568.388702"/>
    <n v="456.22009999999136"/>
    <x v="0"/>
    <n v="-23393.771873465004"/>
    <n v="0"/>
    <n v="127568.388702"/>
    <n v="73810.55071499999"/>
    <n v="456.22009999999136"/>
    <n v="456.22009999999136"/>
    <n v="456.22009999999136"/>
    <x v="1"/>
    <x v="3"/>
    <x v="1"/>
    <x v="5"/>
    <n v="4623.3319879999908"/>
    <n v="-0.92133600000000371"/>
  </r>
  <r>
    <n v="229"/>
    <n v="344"/>
    <x v="0"/>
    <x v="0"/>
    <s v="Nokia Oyj"/>
    <x v="5"/>
    <x v="4"/>
    <x v="14"/>
    <s v="JP Morgan"/>
    <x v="2"/>
    <d v="2000-10-20T00:00:00"/>
    <d v="2005-10-20T00:00:00"/>
    <x v="0"/>
    <n v="-20000000"/>
    <n v="7738.3210790000003"/>
    <n v="0.35"/>
    <n v="56.697079000000002"/>
    <n v="51.902903000000002"/>
    <n v="-4.9452240786821005"/>
    <n v="-38267.731728444051"/>
    <n v="-1292.301201"/>
    <x v="0"/>
    <n v="-39560.032929444053"/>
    <n v="160611.35164400001"/>
    <n v="122203.08491799999"/>
    <n v="-38408.266726000016"/>
    <n v="1151.7662034440364"/>
    <n v="160611.35164400001"/>
    <n v="122203.08491799999"/>
    <n v="-38408.266726000016"/>
    <x v="0"/>
    <n v="44553.383612342499"/>
    <n v="-18277.777778"/>
    <n v="103925.30713999999"/>
    <n v="-5547.2223000000085"/>
    <n v="-38408.266726000031"/>
    <n v="-38408.266726000031"/>
    <n v="-38408.266726000016"/>
    <x v="1"/>
    <x v="3"/>
    <x v="1"/>
    <x v="5"/>
    <n v="-120254.71118900002"/>
    <n v="-14.686169999999997"/>
  </r>
  <r>
    <n v="1653"/>
    <n v="863"/>
    <x v="0"/>
    <x v="0"/>
    <s v="Nokia Oyj"/>
    <x v="5"/>
    <x v="4"/>
    <x v="14"/>
    <s v="Merrill Lynch Int"/>
    <x v="2"/>
    <d v="2001-02-27T00:00:00"/>
    <d v="2006-02-27T00:00:00"/>
    <x v="0"/>
    <n v="10000000"/>
    <n v="-4183.8955470000001"/>
    <n v="0.7"/>
    <n v="59.001873000000003"/>
    <n v="54.035257000000001"/>
    <n v="-5.116402072053396"/>
    <n v="21406.491845925779"/>
    <n v="725.92167900000004"/>
    <x v="0"/>
    <n v="22132.413524925778"/>
    <n v="53905.826609999996"/>
    <n v="75563.124064000003"/>
    <n v="21657.297454000007"/>
    <n v="-475.11607092577106"/>
    <n v="53905.826609999996"/>
    <n v="75563.124064000003"/>
    <n v="21657.297454000007"/>
    <x v="0"/>
    <n v="-24088.778611852504"/>
    <n v="0"/>
    <n v="75563.124064000003"/>
    <n v="75563.124064000003"/>
    <n v="21657.297454000007"/>
    <n v="21657.297454000007"/>
    <n v="21657.297454000007"/>
    <x v="1"/>
    <x v="3"/>
    <x v="1"/>
    <x v="5"/>
    <n v="62918.616693000004"/>
    <n v="-14.289293999999998"/>
  </r>
  <r>
    <n v="1717"/>
    <n v="921"/>
    <x v="0"/>
    <x v="0"/>
    <s v="Nokia Oyj"/>
    <x v="5"/>
    <x v="4"/>
    <x v="14"/>
    <s v="JP Morgan"/>
    <x v="2"/>
    <d v="2001-03-23T00:00:00"/>
    <d v="2004-03-23T00:00:00"/>
    <x v="0"/>
    <n v="-5000000"/>
    <n v="1327.019325"/>
    <n v="0.55000000000000004"/>
    <n v="45.476588999999997"/>
    <n v="41.517118000000004"/>
    <n v="-4.0579008726662389"/>
    <n v="-5384.9128769624631"/>
    <n v="-301.23452699999996"/>
    <x v="0"/>
    <n v="-5686.1474039624627"/>
    <n v="-13982.290326"/>
    <n v="-19542.935979000002"/>
    <n v="-5560.6456530000014"/>
    <n v="125.5017509624613"/>
    <n v="-13982.290326"/>
    <n v="-19542.935979000002"/>
    <n v="-5560.6456530000014"/>
    <x v="0"/>
    <n v="7640.3137636874999"/>
    <n v="0"/>
    <n v="-19542.935979000002"/>
    <n v="-19542.935979000002"/>
    <n v="-5560.6456530000014"/>
    <n v="-5560.6456530000014"/>
    <n v="-5560.6456530000014"/>
    <x v="4"/>
    <x v="3"/>
    <x v="1"/>
    <x v="5"/>
    <n v="-22115.719451000001"/>
    <n v="-15.557542999999995"/>
  </r>
  <r>
    <n v="1340"/>
    <n v="500"/>
    <x v="0"/>
    <x v="0"/>
    <s v="Nordstrom Inc."/>
    <x v="10"/>
    <x v="6"/>
    <x v="3"/>
    <s v="Portfolio ISIS"/>
    <x v="4"/>
    <d v="2001-01-05T00:00:00"/>
    <d v="2006-01-05T00:00:00"/>
    <x v="0"/>
    <n v="-10000000"/>
    <n v="4202.9521970000005"/>
    <n v="2.2000000000000002"/>
    <n v="164.40811500000001"/>
    <n v="164.218086"/>
    <n v="-0.13886158377554025"/>
    <n v="-583.62859860830656"/>
    <n v="-2204.311584"/>
    <x v="0"/>
    <n v="-2787.9401826083067"/>
    <n v="-280055.64201700001"/>
    <n v="-281729.39072899998"/>
    <n v="-1673.7487119999714"/>
    <n v="1114.1914706083353"/>
    <n v="-280055.64201700001"/>
    <n v="-281729.39072899998"/>
    <n v="-1673.7487119999714"/>
    <x v="0"/>
    <n v="31112.353638292505"/>
    <n v="0"/>
    <n v="-281729.39072899998"/>
    <n v="-101414.47277599998"/>
    <n v="-1673.7487119999714"/>
    <n v="-1673.7487119999714"/>
    <n v="-1673.7487119999714"/>
    <x v="1"/>
    <x v="5"/>
    <x v="1"/>
    <x v="10"/>
    <n v="-17339.93260499998"/>
    <n v="-3.3480160000000012"/>
  </r>
  <r>
    <n v="1522"/>
    <n v="572"/>
    <x v="0"/>
    <x v="1"/>
    <s v="Nordstrom Inc."/>
    <x v="10"/>
    <x v="6"/>
    <x v="3"/>
    <s v="Portfolio ISIS"/>
    <x v="1"/>
    <d v="2001-01-05T00:00:00"/>
    <d v="2006-01-05T00:00:00"/>
    <x v="0"/>
    <n v="10000000"/>
    <n v="-4202.9521970000005"/>
    <n v="2.2000000000000002"/>
    <n v="164.40811500000001"/>
    <n v="164.218086"/>
    <n v="-0.13886158377554025"/>
    <n v="583.62859860830656"/>
    <n v="2204.311584"/>
    <x v="0"/>
    <n v="2787.9401826083067"/>
    <n v="280055.64201700001"/>
    <n v="281729.39072899998"/>
    <n v="1673.7487119999714"/>
    <n v="-1114.1914706083353"/>
    <n v="280055.64201700001"/>
    <n v="281729.39072899998"/>
    <n v="1673.7487119999714"/>
    <x v="0"/>
    <n v="-31112.353638292505"/>
    <n v="0"/>
    <n v="281729.39072899998"/>
    <n v="101414.47277599998"/>
    <n v="1673.7487119999714"/>
    <n v="1673.7487119999714"/>
    <n v="1673.7487119999714"/>
    <x v="1"/>
    <x v="5"/>
    <x v="1"/>
    <x v="10"/>
    <n v="17339.93260499998"/>
    <n v="-3.3480160000000012"/>
  </r>
  <r>
    <n v="252"/>
    <n v="366"/>
    <x v="1"/>
    <x v="5"/>
    <s v="Northeast Util"/>
    <x v="1"/>
    <x v="3"/>
    <x v="3"/>
    <s v="Goldman Sachs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358891.81555599999"/>
    <n v="358891.81555599999"/>
    <n v="83859.17483699997"/>
    <n v="0"/>
    <n v="0"/>
    <n v="0"/>
    <x v="3"/>
    <x v="1"/>
    <x v="1"/>
    <x v="1"/>
    <n v="0"/>
    <n v="0"/>
  </r>
  <r>
    <n v="1590"/>
    <n v="644"/>
    <x v="1"/>
    <x v="7"/>
    <s v="Northeast Util"/>
    <x v="1"/>
    <x v="3"/>
    <x v="3"/>
    <s v="EnronCredit.com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-358891.81555599999"/>
    <n v="-358891.81555599999"/>
    <n v="-83859.17483699997"/>
    <n v="0"/>
    <n v="0"/>
    <n v="0"/>
    <x v="3"/>
    <x v="1"/>
    <x v="1"/>
    <x v="1"/>
    <n v="0"/>
    <n v="0"/>
  </r>
  <r>
    <n v="1591"/>
    <n v="645"/>
    <x v="0"/>
    <x v="8"/>
    <s v="Northeast Util"/>
    <x v="1"/>
    <x v="3"/>
    <x v="3"/>
    <s v="Enron North America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358891.81555599999"/>
    <n v="358891.81555599999"/>
    <n v="83859.17483699997"/>
    <n v="0"/>
    <n v="0"/>
    <n v="0"/>
    <x v="3"/>
    <x v="1"/>
    <x v="1"/>
    <x v="1"/>
    <n v="0"/>
    <n v="0"/>
  </r>
  <r>
    <n v="1341"/>
    <n v="501"/>
    <x v="0"/>
    <x v="0"/>
    <s v="Novartis"/>
    <x v="13"/>
    <x v="1"/>
    <x v="1"/>
    <s v="Portfolio ISIS"/>
    <x v="6"/>
    <d v="2001-01-05T00:00:00"/>
    <d v="2006-01-05T00:00:00"/>
    <x v="0"/>
    <n v="-10000000"/>
    <n v="4009.8668620000003"/>
    <n v="0.14000000000000001"/>
    <n v="15.163441000000001"/>
    <n v="15.148802999999999"/>
    <n v="-9.9862571294664134E-3"/>
    <n v="-40.043561538858619"/>
    <n v="-159.918747"/>
    <x v="0"/>
    <n v="-199.96230853885862"/>
    <n v="1501.853646"/>
    <n v="1405.6103599999999"/>
    <n v="-96.243286000000126"/>
    <n v="103.7190225388585"/>
    <n v="1501.853646"/>
    <n v="1405.6103599999999"/>
    <n v="-96.243286000000126"/>
    <x v="0"/>
    <n v="6002.5701990709013"/>
    <n v="0"/>
    <n v="1405.6103599999999"/>
    <n v="-24024.508039"/>
    <n v="-96.243286000000126"/>
    <n v="-96.243286000000126"/>
    <n v="-96.243286000000126"/>
    <x v="1"/>
    <x v="7"/>
    <x v="1"/>
    <x v="13"/>
    <n v="-1258.0536319999999"/>
    <n v="-0.21413700000000091"/>
  </r>
  <r>
    <n v="1523"/>
    <n v="573"/>
    <x v="0"/>
    <x v="1"/>
    <s v="Novartis"/>
    <x v="13"/>
    <x v="1"/>
    <x v="1"/>
    <s v="Portfolio ISIS"/>
    <x v="1"/>
    <d v="2001-01-05T00:00:00"/>
    <d v="2006-01-05T00:00:00"/>
    <x v="0"/>
    <n v="10000000"/>
    <n v="-4009.8668620000003"/>
    <n v="0.14000000000000001"/>
    <n v="15.163441000000001"/>
    <n v="15.148802999999999"/>
    <n v="-9.9862571294664134E-3"/>
    <n v="40.043561538858619"/>
    <n v="159.918747"/>
    <x v="0"/>
    <n v="199.96230853885862"/>
    <n v="-1501.853646"/>
    <n v="-1405.6103599999999"/>
    <n v="96.243286000000126"/>
    <n v="-103.7190225388585"/>
    <n v="-1501.853646"/>
    <n v="-1405.6103599999999"/>
    <n v="96.243286000000126"/>
    <x v="0"/>
    <n v="-6002.5701990709013"/>
    <n v="0"/>
    <n v="-1405.6103599999999"/>
    <n v="24024.508039"/>
    <n v="96.243286000000126"/>
    <n v="96.243286000000126"/>
    <n v="96.243286000000126"/>
    <x v="1"/>
    <x v="7"/>
    <x v="1"/>
    <x v="13"/>
    <n v="1258.0536319999999"/>
    <n v="-0.21413700000000091"/>
  </r>
  <r>
    <n v="1659"/>
    <n v="869"/>
    <x v="0"/>
    <x v="0"/>
    <s v="Novartis"/>
    <x v="13"/>
    <x v="1"/>
    <x v="1"/>
    <s v="General Re Fin"/>
    <x v="6"/>
    <d v="2001-02-28T00:00:00"/>
    <d v="2006-02-28T00:00:00"/>
    <x v="0"/>
    <n v="-10000000"/>
    <n v="4117.8663759999999"/>
    <n v="0.15"/>
    <n v="15.306164000000001"/>
    <n v="15.291842000000001"/>
    <n v="-1.0916662166840766E-2"/>
    <n v="-44.953356074984889"/>
    <n v="-158.71003199999998"/>
    <x v="0"/>
    <n v="-203.66338807498488"/>
    <n v="-86.209299000000001"/>
    <n v="-188.90443999999999"/>
    <n v="-102.69514099999999"/>
    <n v="100.96824707498489"/>
    <n v="-86.209299000000001"/>
    <n v="-188.90443999999999"/>
    <n v="-102.69514099999999"/>
    <x v="0"/>
    <n v="6164.2400715532012"/>
    <n v="0"/>
    <n v="-188.90443999999999"/>
    <n v="-188.90443999999999"/>
    <n v="-102.69514099999999"/>
    <n v="-102.69514099999999"/>
    <n v="-102.69514099999999"/>
    <x v="1"/>
    <x v="7"/>
    <x v="1"/>
    <x v="13"/>
    <n v="-1269.9513240000001"/>
    <n v="-0.21192600000000006"/>
  </r>
  <r>
    <n v="230"/>
    <n v="345"/>
    <x v="0"/>
    <x v="2"/>
    <s v="Ntt Docomo Inc"/>
    <x v="11"/>
    <x v="4"/>
    <x v="9"/>
    <s v="Swiss Re"/>
    <x v="2"/>
    <d v="2000-10-20T00:00:00"/>
    <d v="2006-10-20T00:00:00"/>
    <x v="0"/>
    <n v="-20000000"/>
    <n v="9152.3380340000003"/>
    <n v="0.28000000000000003"/>
    <n v="46.889915999999999"/>
    <n v="46.843496000000002"/>
    <n v="-4.4238310833227497E-2"/>
    <n v="-404.88397479886225"/>
    <n v="-854.38198499999999"/>
    <x v="0"/>
    <n v="-1259.2659597988622"/>
    <n v="169094.809736"/>
    <n v="168790.83698299999"/>
    <n v="-303.97275300000911"/>
    <n v="955.29320679885313"/>
    <n v="169094.809736"/>
    <n v="168790.83698299999"/>
    <n v="-303.97275300000911"/>
    <x v="0"/>
    <n v="18066.715279116001"/>
    <n v="-14622.222222"/>
    <n v="154168.61476099998"/>
    <n v="-98475.210882000014"/>
    <n v="-303.97275300000911"/>
    <n v="-303.97275300000911"/>
    <n v="-303.97275300000911"/>
    <x v="6"/>
    <x v="6"/>
    <x v="1"/>
    <x v="11"/>
    <n v="-25754.621597000019"/>
    <n v="-2.441320999999995"/>
  </r>
  <r>
    <n v="231"/>
    <n v="346"/>
    <x v="0"/>
    <x v="3"/>
    <s v="Ntt Docomo Inc"/>
    <x v="11"/>
    <x v="4"/>
    <x v="9"/>
    <s v="EnronCredit.com"/>
    <x v="2"/>
    <d v="2000-10-20T00:00:00"/>
    <d v="2006-10-20T00:00:00"/>
    <x v="0"/>
    <n v="20000000"/>
    <n v="-9152.3380340000003"/>
    <n v="0.28000000000000003"/>
    <n v="46.889915999999999"/>
    <n v="46.843496000000002"/>
    <n v="-4.4238310833227497E-2"/>
    <n v="404.88397479886225"/>
    <n v="854.38198499999999"/>
    <x v="0"/>
    <n v="1259.2659597988622"/>
    <n v="-169094.809736"/>
    <n v="-168790.83698299999"/>
    <n v="303.97275300000911"/>
    <n v="-955.29320679885313"/>
    <n v="-169094.809736"/>
    <n v="-168790.83698299999"/>
    <n v="303.97275300000911"/>
    <x v="0"/>
    <n v="-18066.715279116001"/>
    <n v="14622.222222"/>
    <n v="-154168.61476099998"/>
    <n v="98475.210882000014"/>
    <n v="303.97275300000911"/>
    <n v="303.97275300000911"/>
    <n v="303.97275300000911"/>
    <x v="6"/>
    <x v="6"/>
    <x v="1"/>
    <x v="11"/>
    <n v="25754.621597000019"/>
    <n v="-2.441320999999995"/>
  </r>
  <r>
    <n v="232"/>
    <n v="347"/>
    <x v="0"/>
    <x v="4"/>
    <s v="Ntt Docomo Inc"/>
    <x v="11"/>
    <x v="4"/>
    <x v="9"/>
    <s v="Enron North America"/>
    <x v="2"/>
    <d v="2000-10-20T00:00:00"/>
    <d v="2006-10-20T00:00:00"/>
    <x v="0"/>
    <n v="-20000000"/>
    <n v="9152.3380340000003"/>
    <n v="0.28000000000000003"/>
    <n v="46.889915999999999"/>
    <n v="46.843496000000002"/>
    <n v="-4.4238310833227497E-2"/>
    <n v="-404.88397479886225"/>
    <n v="-854.38198499999999"/>
    <x v="0"/>
    <n v="-1259.2659597988622"/>
    <n v="169094.809736"/>
    <n v="168790.83698299999"/>
    <n v="-303.97275300000911"/>
    <n v="955.29320679885313"/>
    <n v="169094.809736"/>
    <n v="168790.83698299999"/>
    <n v="-303.97275300000911"/>
    <x v="0"/>
    <n v="18066.715279116001"/>
    <n v="-14622.222222"/>
    <n v="154168.61476099998"/>
    <n v="-98475.210882000014"/>
    <n v="-303.97275300000911"/>
    <n v="-303.97275300000911"/>
    <n v="-303.97275300000911"/>
    <x v="6"/>
    <x v="6"/>
    <x v="1"/>
    <x v="11"/>
    <n v="-25754.621597000019"/>
    <n v="-2.441320999999995"/>
  </r>
  <r>
    <n v="209"/>
    <n v="327"/>
    <x v="0"/>
    <x v="3"/>
    <s v="PA1st"/>
    <x v="9"/>
    <x v="2"/>
    <x v="3"/>
    <s v="EnronCredit.com"/>
    <x v="1"/>
    <d v="2000-09-15T00:00:00"/>
    <d v="2005-09-15T00:00:00"/>
    <x v="0"/>
    <n v="34000000"/>
    <n v="-2201.2508620000003"/>
    <n v="4.5"/>
    <n v="3.5358740000000002"/>
    <n v="3.5549140000000001"/>
    <n v="0.37465444757343219"/>
    <n v="-824.70842567315151"/>
    <n v="4233.2886359999993"/>
    <x v="0"/>
    <n v="3408.5802103268479"/>
    <n v="5726567"/>
    <n v="5735909"/>
    <n v="9342"/>
    <n v="5933.4197896731521"/>
    <n v="5726567"/>
    <n v="5735909"/>
    <n v="9342"/>
    <x v="0"/>
    <m/>
    <n v="769250"/>
    <n v="6505159"/>
    <n v="924097"/>
    <n v="9342"/>
    <n v="9342"/>
    <n v="9342"/>
    <x v="0"/>
    <x v="0"/>
    <x v="1"/>
    <x v="9"/>
    <n v="18342"/>
    <n v="-0.15866699999999989"/>
  </r>
  <r>
    <n v="210"/>
    <n v="328"/>
    <x v="0"/>
    <x v="4"/>
    <s v="PA1st"/>
    <x v="9"/>
    <x v="2"/>
    <x v="3"/>
    <s v="Enron North America"/>
    <x v="1"/>
    <d v="2000-09-15T00:00:00"/>
    <d v="2005-09-15T00:00:00"/>
    <x v="0"/>
    <n v="-34000000"/>
    <n v="2201.2508620000003"/>
    <n v="4.5"/>
    <n v="3.5358740000000002"/>
    <n v="3.5549140000000001"/>
    <n v="0.37465444757343219"/>
    <n v="824.70842567315151"/>
    <n v="-4233.2886359999993"/>
    <x v="0"/>
    <n v="-3408.5802103268479"/>
    <n v="-5726567"/>
    <n v="-5735909"/>
    <n v="-9342"/>
    <n v="-5933.4197896731521"/>
    <n v="-5726567"/>
    <n v="-5735909"/>
    <n v="-9342"/>
    <x v="0"/>
    <m/>
    <n v="-769250"/>
    <n v="-6505159"/>
    <n v="-1174347"/>
    <n v="-9342"/>
    <n v="-9342"/>
    <n v="-9342"/>
    <x v="0"/>
    <x v="0"/>
    <x v="1"/>
    <x v="9"/>
    <n v="-18342"/>
    <n v="-0.15866699999999989"/>
  </r>
  <r>
    <n v="1062"/>
    <n v="426"/>
    <x v="0"/>
    <x v="2"/>
    <s v="Pacific Gas &amp; Elec"/>
    <x v="7"/>
    <x v="3"/>
    <x v="3"/>
    <s v="Swiss Re"/>
    <x v="0"/>
    <d v="2000-12-14T00:00:00"/>
    <d v="2003-10-01T00:00:00"/>
    <x v="0"/>
    <n v="-10000000"/>
    <n v="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55482.910513309995"/>
    <n v="-5277.7777779999997"/>
    <n v="-5277.7777779999997"/>
    <n v="-870239.16867199994"/>
    <n v="0"/>
    <n v="0"/>
    <n v="0"/>
    <x v="5"/>
    <x v="0"/>
    <x v="4"/>
    <x v="7"/>
    <n v="-2477778"/>
    <n v="-8.69342400000005"/>
  </r>
  <r>
    <n v="1063"/>
    <n v="427"/>
    <x v="0"/>
    <x v="3"/>
    <s v="Pacific Gas &amp; Elec"/>
    <x v="7"/>
    <x v="3"/>
    <x v="3"/>
    <s v="EnronCredit.com"/>
    <x v="0"/>
    <d v="2000-12-14T00:00:00"/>
    <d v="2003-10-01T00:00:00"/>
    <x v="0"/>
    <n v="10000000"/>
    <n v="-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-55482.910513309995"/>
    <n v="5277.7777779999997"/>
    <n v="5277.7777779999997"/>
    <n v="870239.16867199994"/>
    <n v="0"/>
    <n v="0"/>
    <n v="0"/>
    <x v="5"/>
    <x v="0"/>
    <x v="4"/>
    <x v="7"/>
    <n v="2477778"/>
    <n v="-8.69342400000005"/>
  </r>
  <r>
    <n v="1064"/>
    <n v="428"/>
    <x v="0"/>
    <x v="4"/>
    <s v="Pacific Gas &amp; Elec"/>
    <x v="7"/>
    <x v="3"/>
    <x v="3"/>
    <s v="Enron North America"/>
    <x v="0"/>
    <d v="2000-12-14T00:00:00"/>
    <d v="2003-10-01T00:00:00"/>
    <x v="0"/>
    <n v="-10000000"/>
    <n v="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55482.910513309995"/>
    <n v="-5277.7777779999997"/>
    <n v="-5277.7777779999997"/>
    <n v="-870239.16867199994"/>
    <n v="0"/>
    <n v="0"/>
    <n v="0"/>
    <x v="5"/>
    <x v="0"/>
    <x v="4"/>
    <x v="7"/>
    <n v="-2477778"/>
    <n v="-8.69342400000005"/>
  </r>
  <r>
    <n v="514"/>
    <n v="332"/>
    <x v="0"/>
    <x v="3"/>
    <s v="PACit"/>
    <x v="9"/>
    <x v="2"/>
    <x v="3"/>
    <s v="EnronCredit.com"/>
    <x v="1"/>
    <d v="2000-09-15T00:00:00"/>
    <d v="2005-09-15T00:00:00"/>
    <x v="0"/>
    <n v="-525000000"/>
    <n v="6456.8028830000003"/>
    <n v="0.48"/>
    <n v="3.4092229999999999"/>
    <n v="3.4254600000000002"/>
    <n v="0.62861208942978897"/>
    <n v="4058.8243513189154"/>
    <n v="-7607.2068839999993"/>
    <x v="0"/>
    <n v="-3548.3825326810838"/>
    <n v="-8844975"/>
    <n v="-8860123"/>
    <n v="-15148"/>
    <n v="-11599.617467318916"/>
    <n v="-8844975"/>
    <n v="-8860123"/>
    <n v="-15148"/>
    <x v="0"/>
    <m/>
    <n v="-1267000"/>
    <n v="-10127123"/>
    <n v="-1620761"/>
    <n v="-15148"/>
    <n v="-15148"/>
    <n v="-15148"/>
    <x v="0"/>
    <x v="0"/>
    <x v="1"/>
    <x v="9"/>
    <n v="-32967"/>
    <n v="-8.2379999999999676E-2"/>
  </r>
  <r>
    <n v="714"/>
    <n v="331"/>
    <x v="0"/>
    <x v="4"/>
    <s v="PACit"/>
    <x v="9"/>
    <x v="2"/>
    <x v="3"/>
    <s v="Enron North America"/>
    <x v="1"/>
    <d v="2000-09-15T00:00:00"/>
    <d v="2005-09-15T00:00:00"/>
    <x v="0"/>
    <n v="525000000"/>
    <n v="-6456.8028830000003"/>
    <n v="0.48"/>
    <n v="3.4092229999999999"/>
    <n v="3.4254600000000002"/>
    <n v="0.62861208942978897"/>
    <n v="-4058.8243513189154"/>
    <n v="7607.2068839999993"/>
    <x v="0"/>
    <n v="3548.3825326810838"/>
    <n v="8844975"/>
    <n v="8860123"/>
    <n v="15148"/>
    <n v="11599.617467318916"/>
    <n v="8844975"/>
    <n v="8860123"/>
    <n v="15148"/>
    <x v="0"/>
    <m/>
    <n v="1267000"/>
    <n v="10127123"/>
    <n v="983761"/>
    <n v="15148"/>
    <n v="15148"/>
    <n v="15148"/>
    <x v="0"/>
    <x v="0"/>
    <x v="1"/>
    <x v="9"/>
    <n v="32967"/>
    <n v="-8.2379999999999676E-2"/>
  </r>
  <r>
    <n v="206"/>
    <n v="325"/>
    <x v="0"/>
    <x v="3"/>
    <s v="PAMez"/>
    <x v="9"/>
    <x v="2"/>
    <x v="3"/>
    <s v="EnronCredit.com"/>
    <x v="1"/>
    <d v="2000-09-15T00:00:00"/>
    <d v="2005-09-15T00:00:00"/>
    <x v="0"/>
    <n v="21000000"/>
    <n v="-276.54967299999998"/>
    <n v="0.55000000000000004"/>
    <n v="3.5884510000000001"/>
    <n v="3.5153490000000001"/>
    <n v="-4.5723264158603891"/>
    <n v="1264.4753751554526"/>
    <n v="343.22729400000003"/>
    <x v="0"/>
    <n v="1607.7026691554527"/>
    <n v="405820.332849"/>
    <n v="407850.672463"/>
    <n v="2030.3396139999968"/>
    <n v="422.63694484454413"/>
    <n v="405820.332849"/>
    <n v="407850.672463"/>
    <n v="2030.3396139999968"/>
    <x v="0"/>
    <m/>
    <n v="58070.833333000002"/>
    <n v="465921.50579600001"/>
    <n v="70503.254169000022"/>
    <n v="2030.3396139999968"/>
    <n v="2030.3396139999968"/>
    <n v="2030.3396139999968"/>
    <x v="0"/>
    <x v="0"/>
    <x v="1"/>
    <x v="9"/>
    <n v="-279.97555999999167"/>
    <n v="-8.675999999999906E-3"/>
  </r>
  <r>
    <n v="207"/>
    <n v="326"/>
    <x v="0"/>
    <x v="4"/>
    <s v="PAMez"/>
    <x v="9"/>
    <x v="2"/>
    <x v="3"/>
    <s v="Enron North America"/>
    <x v="1"/>
    <d v="2000-09-15T00:00:00"/>
    <d v="2005-09-15T00:00:00"/>
    <x v="0"/>
    <n v="-21000000"/>
    <n v="276.54967299999998"/>
    <n v="0.55000000000000004"/>
    <n v="3.5884510000000001"/>
    <n v="3.5153490000000001"/>
    <n v="-4.5723264158603891"/>
    <n v="-1264.4753751554526"/>
    <n v="-343.22729400000003"/>
    <x v="0"/>
    <n v="-1607.7026691554527"/>
    <n v="-405820.332849"/>
    <n v="-407850.672463"/>
    <n v="-2030.3396139999968"/>
    <n v="-422.63694484454413"/>
    <n v="-405820.332849"/>
    <n v="-407850.672463"/>
    <n v="-2030.3396139999968"/>
    <x v="0"/>
    <m/>
    <n v="-58070.833333000002"/>
    <n v="-465921.50579600001"/>
    <n v="-428057.420836"/>
    <n v="-2030.3396139999968"/>
    <n v="-2030.3396139999968"/>
    <n v="-2030.3396139999968"/>
    <x v="0"/>
    <x v="0"/>
    <x v="1"/>
    <x v="9"/>
    <n v="279.97555999999167"/>
    <n v="-8.675999999999906E-3"/>
  </r>
  <r>
    <n v="145"/>
    <n v="203"/>
    <x v="0"/>
    <x v="0"/>
    <s v="Parmalat"/>
    <x v="5"/>
    <x v="1"/>
    <x v="12"/>
    <s v="Deutsche Bank AG"/>
    <x v="6"/>
    <d v="2000-10-02T00:00:00"/>
    <d v="2001-10-02T00:00:00"/>
    <x v="0"/>
    <n v="5000000"/>
    <n v="-238.304315"/>
    <n v="1"/>
    <n v="109.240392"/>
    <n v="107.484015"/>
    <n v="-0.62786020653238239"/>
    <n v="149.62179643345792"/>
    <n v="490.71577200000002"/>
    <x v="1"/>
    <n v="-11859.662431566543"/>
    <n v="10356.318818"/>
    <n v="-1556.0706869999999"/>
    <n v="-11912.389504999999"/>
    <n v="-52.727073433456098"/>
    <n v="10356.318818"/>
    <n v="-1556.0706869999999"/>
    <n v="-11912.389504999999"/>
    <x v="1"/>
    <n v="-1372.0370936125"/>
    <n v="25277.777778"/>
    <n v="23721.707091"/>
    <n v="11564.202478000001"/>
    <n v="587.61049500000081"/>
    <n v="587.61049500000081"/>
    <n v="587.61049500000081"/>
    <x v="2"/>
    <x v="3"/>
    <x v="1"/>
    <x v="5"/>
    <n v="2870.5747349999983"/>
    <n v="-6.5579879999999946"/>
  </r>
  <r>
    <n v="204"/>
    <n v="323"/>
    <x v="0"/>
    <x v="3"/>
    <s v="PASnr"/>
    <x v="9"/>
    <x v="2"/>
    <x v="3"/>
    <s v="EnronCredit.com"/>
    <x v="1"/>
    <d v="2000-09-15T00:00:00"/>
    <d v="2005-09-15T00:00:00"/>
    <x v="0"/>
    <n v="470000000"/>
    <n v="-3289.834218"/>
    <n v="7.4999999999999997E-2"/>
    <n v="3.5805669999999998"/>
    <n v="3.5546899999999999"/>
    <n v="-1.31969954075704"/>
    <n v="4341.5927066613958"/>
    <n v="1868.373576"/>
    <x v="0"/>
    <n v="6209.9662826613958"/>
    <n v="702284.66169400001"/>
    <n v="708901.20545799995"/>
    <n v="6616.5437639999436"/>
    <n v="406.57748133854784"/>
    <n v="702284.66169400001"/>
    <n v="708901.20545799995"/>
    <n v="6616.5437639999436"/>
    <x v="0"/>
    <m/>
    <n v="177229.16666700001"/>
    <n v="886130.37212499999"/>
    <n v="236806.90432199999"/>
    <n v="6616.5437639999436"/>
    <n v="6616.5437639999436"/>
    <n v="6616.5437639999436"/>
    <x v="0"/>
    <x v="0"/>
    <x v="1"/>
    <x v="9"/>
    <n v="20412.078734999988"/>
    <n v="-9.0898000000000145E-2"/>
  </r>
  <r>
    <n v="205"/>
    <n v="324"/>
    <x v="0"/>
    <x v="4"/>
    <s v="PASnr"/>
    <x v="9"/>
    <x v="2"/>
    <x v="3"/>
    <s v="Enron North America"/>
    <x v="1"/>
    <d v="2000-09-15T00:00:00"/>
    <d v="2005-09-15T00:00:00"/>
    <x v="0"/>
    <n v="-470000000"/>
    <n v="3289.834218"/>
    <n v="7.4999999999999997E-2"/>
    <n v="3.5805669999999998"/>
    <n v="3.5546899999999999"/>
    <n v="-1.31969954075704"/>
    <n v="-4341.5927066613958"/>
    <n v="-1868.373576"/>
    <x v="0"/>
    <n v="-6209.9662826613958"/>
    <n v="-702284.66169400001"/>
    <n v="-708901.20545799995"/>
    <n v="-6616.5437639999436"/>
    <n v="-406.57748133854784"/>
    <n v="-702284.66169400001"/>
    <n v="-708901.20545799995"/>
    <n v="-6616.5437639999436"/>
    <x v="0"/>
    <m/>
    <n v="-177229.16666700001"/>
    <n v="-886130.37212499999"/>
    <n v="-176898.5709879999"/>
    <n v="-6616.5437639999436"/>
    <n v="-6616.5437639999436"/>
    <n v="-6616.5437639999436"/>
    <x v="0"/>
    <x v="0"/>
    <x v="1"/>
    <x v="9"/>
    <n v="-20412.078734999988"/>
    <n v="-9.0898000000000145E-2"/>
  </r>
  <r>
    <n v="1342"/>
    <n v="630"/>
    <x v="0"/>
    <x v="0"/>
    <s v="Pearson Plc"/>
    <x v="1"/>
    <x v="4"/>
    <x v="6"/>
    <s v="Portfolio ISIS"/>
    <x v="2"/>
    <d v="2001-01-05T00:00:00"/>
    <d v="2006-01-05T00:00:00"/>
    <x v="0"/>
    <n v="-10000000"/>
    <n v="4066.3101839999999"/>
    <n v="0.62"/>
    <n v="52.543688000000003"/>
    <n v="51.977876999999999"/>
    <n v="-0.57248798055769146"/>
    <n v="-2327.9137055593346"/>
    <n v="-636.296829"/>
    <x v="0"/>
    <n v="-2964.2105345593345"/>
    <n v="-54698.220326000002"/>
    <n v="-57297.319525999999"/>
    <n v="-2599.0991999999969"/>
    <n v="365.11133455933759"/>
    <n v="-54698.220326000002"/>
    <n v="-57297.319525999999"/>
    <n v="-2599.0991999999969"/>
    <x v="0"/>
    <n v="29431.953111792001"/>
    <n v="0"/>
    <n v="-57297.319525999999"/>
    <n v="-51585.540989000001"/>
    <n v="-2599.0991999999969"/>
    <n v="-2599.0991999999969"/>
    <n v="-2599.0991999999969"/>
    <x v="1"/>
    <x v="1"/>
    <x v="1"/>
    <x v="1"/>
    <n v="-5951.3613399999958"/>
    <n v="-1.1445020000000028"/>
  </r>
  <r>
    <n v="1524"/>
    <n v="625"/>
    <x v="0"/>
    <x v="1"/>
    <s v="Pearson Plc"/>
    <x v="1"/>
    <x v="4"/>
    <x v="6"/>
    <s v="Portfolio ISIS"/>
    <x v="1"/>
    <d v="2001-01-05T00:00:00"/>
    <d v="2006-01-05T00:00:00"/>
    <x v="0"/>
    <n v="10000000"/>
    <n v="-4066.3101839999999"/>
    <n v="0.62"/>
    <n v="52.543688000000003"/>
    <n v="51.977876999999999"/>
    <n v="-0.57248798055769146"/>
    <n v="2327.9137055593346"/>
    <n v="636.296829"/>
    <x v="0"/>
    <n v="2964.2105345593345"/>
    <n v="54698.220326000002"/>
    <n v="57297.319525999999"/>
    <n v="2599.0991999999969"/>
    <n v="-365.11133455933759"/>
    <n v="54698.220326000002"/>
    <n v="57297.319525999999"/>
    <n v="2599.0991999999969"/>
    <x v="0"/>
    <n v="-29431.953111792001"/>
    <n v="0"/>
    <n v="57297.319525999999"/>
    <n v="51585.540989000001"/>
    <n v="2599.0991999999969"/>
    <n v="2599.0991999999969"/>
    <n v="2599.0991999999969"/>
    <x v="1"/>
    <x v="1"/>
    <x v="1"/>
    <x v="1"/>
    <n v="5951.3613399999958"/>
    <n v="-1.1445020000000028"/>
  </r>
  <r>
    <n v="1343"/>
    <n v="502"/>
    <x v="0"/>
    <x v="0"/>
    <s v="Perkinelmer Inc."/>
    <x v="1"/>
    <x v="8"/>
    <x v="3"/>
    <s v="Portfolio ISIS"/>
    <x v="5"/>
    <d v="2001-01-05T00:00:00"/>
    <d v="2006-01-05T00:00:00"/>
    <x v="0"/>
    <n v="-10000000"/>
    <n v="4098.3314740000005"/>
    <n v="1.1499999999999999"/>
    <n v="156.51341600000001"/>
    <n v="155.831973"/>
    <n v="-0.58545781774931782"/>
    <n v="-2399.4002011813855"/>
    <n v="-1364.717412"/>
    <x v="0"/>
    <n v="-3764.1176131813854"/>
    <n v="139300.64885600001"/>
    <n v="136455.45603100001"/>
    <n v="-2845.1928250000055"/>
    <n v="918.92478818137988"/>
    <n v="139300.64885600001"/>
    <n v="136455.45603100001"/>
    <n v="-2845.1928250000055"/>
    <x v="0"/>
    <n v="29663.723208812004"/>
    <n v="0"/>
    <n v="136455.45603100001"/>
    <n v="150794.241285"/>
    <n v="-2845.1928250000055"/>
    <n v="-2845.1928250000055"/>
    <n v="-2845.1928250000055"/>
    <x v="1"/>
    <x v="1"/>
    <x v="1"/>
    <x v="1"/>
    <n v="-20251.178725000005"/>
    <n v="-4.1662680000000023"/>
  </r>
  <r>
    <n v="1568"/>
    <n v="614"/>
    <x v="0"/>
    <x v="1"/>
    <s v="Perkinelmer Inc."/>
    <x v="1"/>
    <x v="8"/>
    <x v="3"/>
    <s v="Portfolio ISIS"/>
    <x v="1"/>
    <d v="2001-01-05T00:00:00"/>
    <d v="2006-01-05T00:00:00"/>
    <x v="0"/>
    <n v="10000000"/>
    <n v="-4098.3314740000005"/>
    <n v="1.1499999999999999"/>
    <n v="156.51341600000001"/>
    <n v="155.831973"/>
    <n v="-0.58545781774931782"/>
    <n v="2399.4002011813855"/>
    <n v="1364.717412"/>
    <x v="0"/>
    <n v="3764.1176131813854"/>
    <n v="-139300.64885600001"/>
    <n v="-136455.45603100001"/>
    <n v="2845.1928250000055"/>
    <n v="-918.92478818137988"/>
    <n v="-139300.64885600001"/>
    <n v="-136455.45603100001"/>
    <n v="2845.1928250000055"/>
    <x v="0"/>
    <n v="-29663.723208812004"/>
    <n v="0"/>
    <n v="-136455.45603100001"/>
    <n v="-150794.241285"/>
    <n v="2845.1928250000055"/>
    <n v="2845.1928250000055"/>
    <n v="2845.1928250000055"/>
    <x v="1"/>
    <x v="1"/>
    <x v="1"/>
    <x v="1"/>
    <n v="20251.178725000005"/>
    <n v="-4.1662680000000023"/>
  </r>
  <r>
    <n v="1715"/>
    <n v="919"/>
    <x v="0"/>
    <x v="0"/>
    <s v="Perkinelmer Inc."/>
    <x v="1"/>
    <x v="8"/>
    <x v="3"/>
    <s v="Deutsche Bank AG NY"/>
    <x v="5"/>
    <d v="2001-03-22T00:00:00"/>
    <d v="2003-08-07T00:00:00"/>
    <x v="0"/>
    <n v="10000000"/>
    <n v="-2131.7684389999999"/>
    <n v="1.1499999999999999"/>
    <n v="139.90043700000001"/>
    <n v="139.114665"/>
    <n v="-0.53707750896424122"/>
    <n v="1144.9248829067089"/>
    <n v="1211.5717139999999"/>
    <x v="0"/>
    <n v="2356.4965969067089"/>
    <n v="-50463.928475000001"/>
    <n v="-48431.763528000003"/>
    <n v="2032.1649469999975"/>
    <n v="-324.33164990671139"/>
    <n v="-50463.928475000001"/>
    <n v="-48431.763528000003"/>
    <n v="2032.1649469999975"/>
    <x v="0"/>
    <n v="-15429.739961482001"/>
    <n v="0"/>
    <n v="-48431.763528000003"/>
    <n v="-48431.763528000003"/>
    <n v="2032.1649469999975"/>
    <n v="2032.1649469999975"/>
    <n v="2032.1649469999975"/>
    <x v="5"/>
    <x v="1"/>
    <x v="1"/>
    <x v="1"/>
    <n v="14086.375275999999"/>
    <n v="-5.0545410000000004"/>
  </r>
  <r>
    <n v="1716"/>
    <n v="920"/>
    <x v="0"/>
    <x v="0"/>
    <s v="Perkinelmer Inc."/>
    <x v="1"/>
    <x v="8"/>
    <x v="3"/>
    <s v="JP Morgan"/>
    <x v="5"/>
    <d v="2001-03-22T00:00:00"/>
    <d v="2003-08-07T00:00:00"/>
    <x v="0"/>
    <n v="10000000"/>
    <n v="-2131.7684389999999"/>
    <n v="1.1499999999999999"/>
    <n v="139.90043700000001"/>
    <n v="139.114665"/>
    <n v="-0.53707750896424122"/>
    <n v="1144.9248829067089"/>
    <n v="1211.5717139999999"/>
    <x v="0"/>
    <n v="2356.4965969067089"/>
    <n v="-50463.928475000001"/>
    <n v="-48431.763528000003"/>
    <n v="2032.1649469999975"/>
    <n v="-324.33164990671139"/>
    <n v="-50463.928475000001"/>
    <n v="-48431.763528000003"/>
    <n v="2032.1649469999975"/>
    <x v="0"/>
    <n v="-15429.739961482001"/>
    <n v="0"/>
    <n v="-48431.763528000003"/>
    <n v="-48431.763528000003"/>
    <n v="2032.1649469999975"/>
    <n v="2032.1649469999975"/>
    <n v="2032.1649469999975"/>
    <x v="5"/>
    <x v="1"/>
    <x v="1"/>
    <x v="1"/>
    <n v="14086.375275999999"/>
    <n v="-5.0545410000000004"/>
  </r>
  <r>
    <n v="1378"/>
    <n v="436"/>
    <x v="0"/>
    <x v="0"/>
    <s v="Pg&amp;e Corp."/>
    <x v="7"/>
    <x v="3"/>
    <x v="3"/>
    <s v="Transalta Energy"/>
    <x v="0"/>
    <d v="2000-12-19T00:00:00"/>
    <d v="2002-12-19T00:00:00"/>
    <x v="0"/>
    <n v="2000000"/>
    <n v="-456.23510500000003"/>
    <n v="2.15"/>
    <n v="2263.969599"/>
    <n v="2252.0169340000002"/>
    <n v="-1.3893898396513726"/>
    <n v="633.88841937927725"/>
    <n v="2432.9434860000001"/>
    <x v="0"/>
    <n v="3066.8319053792775"/>
    <n v="-398686.11111100001"/>
    <n v="-398327.77777799999"/>
    <n v="358.33333300001686"/>
    <n v="-2708.4985723792606"/>
    <n v="-398686.11111100001"/>
    <n v="-398327.77777799999"/>
    <n v="358.33333300001686"/>
    <x v="0"/>
    <n v="-12758.614711325001"/>
    <n v="10750"/>
    <n v="-387577.77777799999"/>
    <n v="-182136.16491699999"/>
    <n v="358.33333300001686"/>
    <n v="358.33333300001686"/>
    <n v="358.33333300001686"/>
    <x v="5"/>
    <x v="0"/>
    <x v="4"/>
    <x v="7"/>
    <n v="1194.4444440000225"/>
    <n v="-12.320004999999583"/>
  </r>
  <r>
    <n v="1344"/>
    <n v="503"/>
    <x v="0"/>
    <x v="0"/>
    <s v="Philip Morris Inc."/>
    <x v="5"/>
    <x v="1"/>
    <x v="3"/>
    <s v="Portfolio ISIS"/>
    <x v="3"/>
    <d v="2001-01-05T00:00:00"/>
    <d v="2006-01-05T00:00:00"/>
    <x v="0"/>
    <n v="-10000000"/>
    <n v="4108.6800469999998"/>
    <n v="1.05"/>
    <n v="97.016335999999995"/>
    <n v="96.418799000000007"/>
    <n v="-0.56626506115731745"/>
    <n v="-2326.6019580903048"/>
    <n v="-1054.713546"/>
    <x v="0"/>
    <n v="-3381.3155040903048"/>
    <n v="-58563.739608000003"/>
    <n v="-61373.986447000003"/>
    <n v="-2810.2468389999995"/>
    <n v="571.06866509030533"/>
    <n v="-58563.739608000003"/>
    <n v="-61373.986447000003"/>
    <n v="-2810.2468389999995"/>
    <x v="0"/>
    <n v="23655.7253706025"/>
    <n v="0"/>
    <n v="-61373.986447000003"/>
    <n v="-45807.501473000004"/>
    <n v="-2810.2468389999995"/>
    <n v="-2810.2468389999995"/>
    <n v="-2810.2468389999995"/>
    <x v="1"/>
    <x v="3"/>
    <x v="1"/>
    <x v="5"/>
    <n v="-9843.9261560000014"/>
    <n v="-1.8577179999999913"/>
  </r>
  <r>
    <n v="1525"/>
    <n v="574"/>
    <x v="0"/>
    <x v="1"/>
    <s v="Philip Morris Inc."/>
    <x v="5"/>
    <x v="1"/>
    <x v="3"/>
    <s v="Portfolio ISIS"/>
    <x v="1"/>
    <d v="2001-01-05T00:00:00"/>
    <d v="2006-01-05T00:00:00"/>
    <x v="0"/>
    <n v="10000000"/>
    <n v="-4108.6800469999998"/>
    <n v="1.05"/>
    <n v="97.016335999999995"/>
    <n v="96.418799000000007"/>
    <n v="-0.56626506115731745"/>
    <n v="2326.6019580903048"/>
    <n v="1054.713546"/>
    <x v="0"/>
    <n v="3381.3155040903048"/>
    <n v="58563.739608000003"/>
    <n v="61373.986447000003"/>
    <n v="2810.2468389999995"/>
    <n v="-571.06866509030533"/>
    <n v="58563.739608000003"/>
    <n v="61373.986447000003"/>
    <n v="2810.2468389999995"/>
    <x v="0"/>
    <n v="-23655.7253706025"/>
    <n v="0"/>
    <n v="61373.986447000003"/>
    <n v="45807.501473000004"/>
    <n v="2810.2468389999995"/>
    <n v="2810.2468389999995"/>
    <n v="2810.2468389999995"/>
    <x v="1"/>
    <x v="3"/>
    <x v="1"/>
    <x v="5"/>
    <n v="9843.9261560000014"/>
    <n v="-1.8577179999999913"/>
  </r>
  <r>
    <n v="1613"/>
    <n v="822"/>
    <x v="0"/>
    <x v="0"/>
    <s v="Philips Elec Nv"/>
    <x v="10"/>
    <x v="8"/>
    <x v="2"/>
    <s v="Morgan Stanley CP"/>
    <x v="2"/>
    <d v="2001-01-18T00:00:00"/>
    <d v="2003-08-06T00:00:00"/>
    <x v="0"/>
    <n v="-17000000"/>
    <n v="3598.6602399999997"/>
    <n v="0.22"/>
    <n v="33.789439000000002"/>
    <n v="33.230347999999999"/>
    <n v="-0.52114718889513034"/>
    <n v="-1875.4316678646749"/>
    <n v="-599.39252999999997"/>
    <x v="0"/>
    <n v="-2474.8241978646747"/>
    <n v="36598.494567000002"/>
    <n v="34387.585058999997"/>
    <n v="-2210.9095080000043"/>
    <n v="263.91468986467044"/>
    <n v="36598.494567000002"/>
    <n v="34387.585058999997"/>
    <n v="-2210.9095080000043"/>
    <x v="0"/>
    <n v="26639.082426599998"/>
    <n v="0"/>
    <n v="34387.585058999997"/>
    <n v="34387.585058999997"/>
    <n v="-2210.9095080000043"/>
    <n v="-2210.9095080000043"/>
    <n v="-2210.9095080000043"/>
    <x v="5"/>
    <x v="5"/>
    <x v="1"/>
    <x v="10"/>
    <n v="-9505.9274940000032"/>
    <n v="-2.184705000000001"/>
  </r>
  <r>
    <n v="1345"/>
    <n v="504"/>
    <x v="0"/>
    <x v="0"/>
    <s v="Placer Dome Inc."/>
    <x v="4"/>
    <x v="0"/>
    <x v="0"/>
    <s v="Portfolio ISIS"/>
    <x v="6"/>
    <d v="2001-01-05T00:00:00"/>
    <d v="2006-01-05T00:00:00"/>
    <x v="0"/>
    <n v="-10000000"/>
    <n v="4188.0222690000001"/>
    <n v="1.65"/>
    <n v="159.388632"/>
    <n v="158.719021"/>
    <n v="-0.57339051439378663"/>
    <n v="-2401.3722431145434"/>
    <n v="-1680.971622"/>
    <x v="0"/>
    <n v="-4082.3438651145434"/>
    <n v="-62862.857373999999"/>
    <n v="-66059.412960000001"/>
    <n v="-3196.5555860000022"/>
    <n v="885.78827911454118"/>
    <n v="-62862.857373999999"/>
    <n v="-66059.412960000001"/>
    <n v="-3196.5555860000022"/>
    <x v="0"/>
    <n v="41335.779795030001"/>
    <n v="0"/>
    <n v="-66059.412960000001"/>
    <n v="-103792.163266"/>
    <n v="-3196.5555860000022"/>
    <n v="-3196.5555860000022"/>
    <n v="-3196.5555860000022"/>
    <x v="1"/>
    <x v="0"/>
    <x v="3"/>
    <x v="4"/>
    <n v="-22622.072960999998"/>
    <n v="-4.7145659999999907"/>
  </r>
  <r>
    <n v="1526"/>
    <n v="575"/>
    <x v="0"/>
    <x v="1"/>
    <s v="Placer Dome Inc."/>
    <x v="4"/>
    <x v="0"/>
    <x v="0"/>
    <s v="Portfolio ISIS"/>
    <x v="1"/>
    <d v="2001-01-05T00:00:00"/>
    <d v="2006-01-05T00:00:00"/>
    <x v="0"/>
    <n v="10000000"/>
    <n v="-4188.0222690000001"/>
    <n v="1.65"/>
    <n v="159.388632"/>
    <n v="158.719021"/>
    <n v="-0.57339051439378663"/>
    <n v="2401.3722431145434"/>
    <n v="1680.971622"/>
    <x v="0"/>
    <n v="4082.3438651145434"/>
    <n v="62862.857373999999"/>
    <n v="66059.412960000001"/>
    <n v="3196.5555860000022"/>
    <n v="-885.78827911454118"/>
    <n v="62862.857373999999"/>
    <n v="66059.412960000001"/>
    <n v="3196.5555860000022"/>
    <x v="0"/>
    <n v="-41335.779795030001"/>
    <n v="0"/>
    <n v="66059.412960000001"/>
    <n v="103792.163266"/>
    <n v="3196.5555860000022"/>
    <n v="3196.5555860000022"/>
    <n v="3196.5555860000022"/>
    <x v="1"/>
    <x v="0"/>
    <x v="3"/>
    <x v="4"/>
    <n v="22622.072960999998"/>
    <n v="-4.7145659999999907"/>
  </r>
  <r>
    <n v="156"/>
    <n v="217"/>
    <x v="0"/>
    <x v="2"/>
    <s v="Portfolio"/>
    <x v="9"/>
    <x v="10"/>
    <x v="15"/>
    <s v="Ace Capital O/Seas"/>
    <x v="1"/>
    <d v="2000-09-15T00:00:00"/>
    <d v="2005-09-15T00:00:00"/>
    <x v="0"/>
    <n v="-470000000"/>
    <m/>
    <n v="7.4999999999999997E-2"/>
    <n v="-4.344189E-13"/>
    <n v="1.3062889999999999E-12"/>
    <m/>
    <m/>
    <n v="-637.515714"/>
    <x v="0"/>
    <m/>
    <n v="-1432022"/>
    <n v="-1434341"/>
    <n v="-2319"/>
    <m/>
    <n v="-1432022"/>
    <n v="-1434341"/>
    <n v="-2319"/>
    <x v="0"/>
    <m/>
    <n v="-177229.16666700001"/>
    <n v="-1611570.1666669999"/>
    <n v="-83902.33333399985"/>
    <n v="-2319"/>
    <n v="-2319"/>
    <n v="-2319"/>
    <x v="0"/>
    <x v="0"/>
    <x v="1"/>
    <x v="9"/>
    <n v="2112"/>
    <n v="8.7145479999999993E-13"/>
  </r>
  <r>
    <n v="157"/>
    <n v="216"/>
    <x v="0"/>
    <x v="2"/>
    <s v="Portfolio"/>
    <x v="9"/>
    <x v="10"/>
    <x v="15"/>
    <s v="Ace Capital FinProd"/>
    <x v="1"/>
    <d v="2000-09-15T00:00:00"/>
    <d v="2005-09-15T00:00:00"/>
    <x v="0"/>
    <n v="-21000000"/>
    <m/>
    <n v="0.55000000000000004"/>
    <n v="-4.344189E-13"/>
    <n v="1.3062889999999999E-12"/>
    <m/>
    <m/>
    <n v="-208.88812799999999"/>
    <x v="0"/>
    <m/>
    <n v="-469215.72496700002"/>
    <n v="-469975.66819200001"/>
    <n v="-759.94322499999544"/>
    <m/>
    <n v="-469215.72496700002"/>
    <n v="-469975.66819200001"/>
    <n v="-759.94322499999544"/>
    <x v="0"/>
    <m/>
    <n v="-58070.833333000002"/>
    <n v="-528046.50152499997"/>
    <n v="349692.35397300008"/>
    <n v="-759.94322499993723"/>
    <n v="-759.94322499993723"/>
    <n v="-759.94322499999544"/>
    <x v="0"/>
    <x v="0"/>
    <x v="1"/>
    <x v="9"/>
    <n v="692.0323769999668"/>
    <n v="8.7145479999999993E-13"/>
  </r>
  <r>
    <n v="158"/>
    <n v="214"/>
    <x v="0"/>
    <x v="2"/>
    <s v="Portfolio"/>
    <x v="9"/>
    <x v="10"/>
    <x v="15"/>
    <s v="RVI Guaranty Co"/>
    <x v="1"/>
    <d v="2000-09-15T00:00:00"/>
    <d v="2005-09-15T00:00:00"/>
    <x v="0"/>
    <n v="-34000000"/>
    <m/>
    <n v="4.5"/>
    <n v="-4.344189E-13"/>
    <n v="1.3062889999999999E-12"/>
    <m/>
    <m/>
    <n v="-2767.0894829999997"/>
    <x v="0"/>
    <m/>
    <n v="-6215585"/>
    <n v="-6225652"/>
    <n v="-10067"/>
    <m/>
    <n v="-6215585"/>
    <n v="-6225652"/>
    <n v="-10067"/>
    <x v="0"/>
    <m/>
    <n v="-769250"/>
    <n v="-6994902"/>
    <n v="-477605.11111100018"/>
    <n v="-10067"/>
    <n v="-10067"/>
    <n v="-10067"/>
    <x v="0"/>
    <x v="0"/>
    <x v="1"/>
    <x v="9"/>
    <n v="9167"/>
    <n v="8.7145479999999993E-13"/>
  </r>
  <r>
    <n v="214"/>
    <n v="215"/>
    <x v="0"/>
    <x v="2"/>
    <s v="Portfolio"/>
    <x v="9"/>
    <x v="10"/>
    <x v="15"/>
    <s v="Citibank NA"/>
    <x v="1"/>
    <d v="2000-09-15T00:00:00"/>
    <d v="2005-09-15T00:00:00"/>
    <x v="0"/>
    <n v="525000000"/>
    <m/>
    <n v="0.48"/>
    <n v="-4.344189E-13"/>
    <n v="1.3062889999999999E-12"/>
    <m/>
    <m/>
    <n v="4557.5591460000005"/>
    <x v="0"/>
    <m/>
    <n v="10237430"/>
    <n v="10254010"/>
    <n v="16580"/>
    <m/>
    <n v="10237430"/>
    <n v="10254010"/>
    <n v="16580"/>
    <x v="0"/>
    <m/>
    <n v="1267000"/>
    <n v="11521010"/>
    <n v="817474.44444400072"/>
    <n v="16580"/>
    <n v="16580"/>
    <n v="16580"/>
    <x v="0"/>
    <x v="0"/>
    <x v="1"/>
    <x v="9"/>
    <n v="-15100"/>
    <n v="8.7145479999999993E-13"/>
  </r>
  <r>
    <n v="1346"/>
    <n v="631"/>
    <x v="0"/>
    <x v="0"/>
    <s v="Powergen Plc"/>
    <x v="1"/>
    <x v="3"/>
    <x v="6"/>
    <s v="Portfolio ISIS"/>
    <x v="6"/>
    <d v="2001-01-05T00:00:00"/>
    <d v="2006-01-05T00:00:00"/>
    <x v="0"/>
    <n v="-10000000"/>
    <n v="4056.81682"/>
    <n v="0.5"/>
    <n v="54.339931999999997"/>
    <n v="53.777161"/>
    <n v="-0.56783085327301641"/>
    <n v="-2303.5857564729249"/>
    <n v="-693.78937199999996"/>
    <x v="0"/>
    <n v="-2997.3751284729251"/>
    <n v="5900.2906819999998"/>
    <n v="3430.4389759999999"/>
    <n v="-2469.8517059999999"/>
    <n v="527.52342247292518"/>
    <n v="5900.2906819999998"/>
    <n v="3430.4389759999999"/>
    <n v="-2469.8517059999999"/>
    <x v="0"/>
    <n v="29363.240143160001"/>
    <n v="0"/>
    <n v="3430.4389759999999"/>
    <n v="-62883.381008999997"/>
    <n v="-2469.8517059999999"/>
    <n v="-2469.8517059999999"/>
    <n v="-2469.8517059999999"/>
    <x v="1"/>
    <x v="1"/>
    <x v="1"/>
    <x v="1"/>
    <n v="-13679.983438000001"/>
    <n v="-2.9686850000000007"/>
  </r>
  <r>
    <n v="1527"/>
    <n v="626"/>
    <x v="0"/>
    <x v="1"/>
    <s v="Powergen Plc"/>
    <x v="1"/>
    <x v="3"/>
    <x v="6"/>
    <s v="Portfolio ISIS"/>
    <x v="1"/>
    <d v="2001-01-05T00:00:00"/>
    <d v="2006-01-05T00:00:00"/>
    <x v="0"/>
    <n v="10000000"/>
    <n v="-4056.81682"/>
    <n v="0.5"/>
    <n v="54.339931999999997"/>
    <n v="53.777161"/>
    <n v="-0.56783085327301641"/>
    <n v="2303.5857564729249"/>
    <n v="693.78937199999996"/>
    <x v="0"/>
    <n v="2997.3751284729251"/>
    <n v="-5900.2906819999998"/>
    <n v="-3430.4389759999999"/>
    <n v="2469.8517059999999"/>
    <n v="-527.52342247292518"/>
    <n v="-5900.2906819999998"/>
    <n v="-3430.4389759999999"/>
    <n v="2469.8517059999999"/>
    <x v="0"/>
    <n v="-29363.240143160001"/>
    <n v="0"/>
    <n v="-3430.4389759999999"/>
    <n v="62883.381008999997"/>
    <n v="2469.8517059999999"/>
    <n v="2469.8517059999999"/>
    <n v="2469.8517059999999"/>
    <x v="1"/>
    <x v="1"/>
    <x v="1"/>
    <x v="1"/>
    <n v="13679.983438000001"/>
    <n v="-2.9686850000000007"/>
  </r>
  <r>
    <n v="1627"/>
    <n v="831"/>
    <x v="0"/>
    <x v="0"/>
    <s v="Powergen Plc"/>
    <x v="1"/>
    <x v="3"/>
    <x v="6"/>
    <s v="JP Morgan"/>
    <x v="6"/>
    <d v="2001-01-24T00:00:00"/>
    <d v="2006-01-24T00:00:00"/>
    <x v="0"/>
    <n v="10000000"/>
    <n v="-4120.6021380000002"/>
    <n v="0.65"/>
    <n v="54.718448000000002"/>
    <n v="54.156044999999999"/>
    <n v="-0.56776741083564597"/>
    <n v="2339.5436069760872"/>
    <n v="729.54753300000004"/>
    <x v="0"/>
    <n v="3069.0911399760871"/>
    <n v="55758.908857000002"/>
    <n v="58375.820262000001"/>
    <n v="2616.9114049999989"/>
    <n v="-452.17973497608818"/>
    <n v="55758.908857000002"/>
    <n v="58375.820262000001"/>
    <n v="2616.9114049999989"/>
    <x v="0"/>
    <n v="-29824.918274844003"/>
    <n v="0"/>
    <n v="58375.820262000001"/>
    <n v="58375.820262000001"/>
    <n v="2616.9114049999989"/>
    <n v="2616.9114049999989"/>
    <n v="2616.9114049999989"/>
    <x v="1"/>
    <x v="1"/>
    <x v="1"/>
    <x v="1"/>
    <n v="13777.787864999998"/>
    <n v="-2.9671209999999988"/>
  </r>
  <r>
    <n v="1667"/>
    <n v="877"/>
    <x v="0"/>
    <x v="0"/>
    <s v="Powergen Uk Plc"/>
    <x v="1"/>
    <x v="5"/>
    <x v="6"/>
    <s v="NAB"/>
    <x v="6"/>
    <d v="2001-03-06T00:00:00"/>
    <d v="2006-02-16T00:00:00"/>
    <x v="0"/>
    <n v="-10000000"/>
    <n v="4146.8469889999997"/>
    <n v="0.52"/>
    <n v="51.703246"/>
    <n v="51.141083000000002"/>
    <n v="-0.56986469741841284"/>
    <n v="-2363.1417046269412"/>
    <n v="-619.62777900000003"/>
    <x v="0"/>
    <n v="-2982.7694836269411"/>
    <n v="-5306.7527659999996"/>
    <n v="-7853.1784699999998"/>
    <n v="-2546.4257040000002"/>
    <n v="436.34377962694089"/>
    <n v="-5306.7527659999996"/>
    <n v="-7853.1784699999998"/>
    <n v="-2546.4257040000002"/>
    <x v="0"/>
    <n v="30014.878506382"/>
    <n v="0"/>
    <n v="-7853.1784699999998"/>
    <n v="-7853.1784699999998"/>
    <n v="-2546.4257040000002"/>
    <n v="-2546.4257040000002"/>
    <n v="-2546.4257040000002"/>
    <x v="1"/>
    <x v="1"/>
    <x v="1"/>
    <x v="1"/>
    <n v="-13039.200838000001"/>
    <n v="-2.7737100000000012"/>
  </r>
  <r>
    <n v="1737"/>
    <n v="947"/>
    <x v="0"/>
    <x v="0"/>
    <s v="Public Storage Inc."/>
    <x v="9"/>
    <x v="2"/>
    <x v="3"/>
    <s v="Wells Fargo Bank NA"/>
    <x v="3"/>
    <d v="2001-04-02T00:00:00"/>
    <d v="2002-04-02T00:00:00"/>
    <x v="0"/>
    <n v="10000000"/>
    <n v="-941.87763500000005"/>
    <n v="1.04"/>
    <n v="104"/>
    <n v="105.73863299999999"/>
    <n v="1.738632999999993"/>
    <n v="-1637.5795381729486"/>
    <n v="569.1121290000001"/>
    <x v="0"/>
    <n v="-1068.4674091729485"/>
    <n v="0"/>
    <n v="-1113.7393199999999"/>
    <n v="-1113.7393199999999"/>
    <n v="-45.271910827051443"/>
    <n v="0"/>
    <n v="-1113.7393199999999"/>
    <n v="-1113.7393199999999"/>
    <x v="0"/>
    <m/>
    <n v="0"/>
    <n v="-1113.7393199999999"/>
    <n v="-1113.7393199999999"/>
    <n v="-1113.7393199999999"/>
    <n v="-1113.7393199999999"/>
    <n v="-1113.7393199999999"/>
    <x v="2"/>
    <x v="0"/>
    <x v="1"/>
    <x v="9"/>
    <n v="-1113.7393199999999"/>
    <n v="105.73863299999999"/>
  </r>
  <r>
    <n v="1347"/>
    <n v="505"/>
    <x v="0"/>
    <x v="0"/>
    <s v="Rayonier Inc."/>
    <x v="0"/>
    <x v="8"/>
    <x v="3"/>
    <s v="Portfolio ISIS"/>
    <x v="3"/>
    <d v="2001-01-05T00:00:00"/>
    <d v="2006-01-05T00:00:00"/>
    <x v="0"/>
    <n v="-10000000"/>
    <n v="4216.1417550000006"/>
    <n v="1.6"/>
    <n v="118.268558"/>
    <n v="117.531633"/>
    <n v="-0.68078262172079318"/>
    <n v="-2870.2760375154066"/>
    <n v="-1457.2674059999999"/>
    <x v="0"/>
    <n v="-4327.5434435154066"/>
    <n v="-208991.02728000001"/>
    <n v="-212698.53257400001"/>
    <n v="-3707.5052940000023"/>
    <n v="620.03814951540426"/>
    <n v="-208991.02728000001"/>
    <n v="-212698.53257400001"/>
    <n v="-3707.5052940000023"/>
    <x v="0"/>
    <n v="52710.204221010012"/>
    <n v="0"/>
    <n v="-212698.53257400001"/>
    <n v="-161153.71457500002"/>
    <n v="-3707.5052940000023"/>
    <n v="-3707.5052940000023"/>
    <n v="-3707.5052940000023"/>
    <x v="1"/>
    <x v="0"/>
    <x v="0"/>
    <x v="0"/>
    <n v="-20421.242211000004"/>
    <n v="-4.3171970000000073"/>
  </r>
  <r>
    <n v="1528"/>
    <n v="576"/>
    <x v="0"/>
    <x v="1"/>
    <s v="Rayonier Inc."/>
    <x v="0"/>
    <x v="8"/>
    <x v="3"/>
    <s v="Portfolio ISIS"/>
    <x v="1"/>
    <d v="2001-01-05T00:00:00"/>
    <d v="2006-01-05T00:00:00"/>
    <x v="0"/>
    <n v="10000000"/>
    <n v="-4216.1417550000006"/>
    <n v="1.6"/>
    <n v="118.268558"/>
    <n v="117.531633"/>
    <n v="-0.68078262172079318"/>
    <n v="2870.2760375154066"/>
    <n v="1457.2674059999999"/>
    <x v="0"/>
    <n v="4327.5434435154066"/>
    <n v="208991.02728000001"/>
    <n v="212698.53257400001"/>
    <n v="3707.5052940000023"/>
    <n v="-620.03814951540426"/>
    <n v="208991.02728000001"/>
    <n v="212698.53257400001"/>
    <n v="3707.5052940000023"/>
    <x v="0"/>
    <n v="-52710.204221010012"/>
    <n v="0"/>
    <n v="212698.53257400001"/>
    <n v="161153.71457500002"/>
    <n v="3707.5052940000023"/>
    <n v="3707.5052940000023"/>
    <n v="3707.5052940000023"/>
    <x v="1"/>
    <x v="0"/>
    <x v="0"/>
    <x v="0"/>
    <n v="20421.242211000004"/>
    <n v="-4.3171970000000073"/>
  </r>
  <r>
    <n v="1348"/>
    <n v="506"/>
    <x v="0"/>
    <x v="0"/>
    <s v="Raytheon Company"/>
    <x v="0"/>
    <x v="8"/>
    <x v="3"/>
    <s v="Portfolio ISIS"/>
    <x v="3"/>
    <d v="2001-01-05T00:00:00"/>
    <d v="2006-01-05T00:00:00"/>
    <x v="0"/>
    <n v="-10000000"/>
    <n v="4035.3812750000002"/>
    <n v="0.66"/>
    <n v="122.233549"/>
    <n v="121.478016"/>
    <n v="-0.69822334594123447"/>
    <n v="-2817.5974159791049"/>
    <n v="-1187.7484650000001"/>
    <x v="0"/>
    <n v="-4005.345880979105"/>
    <n v="214107.505985"/>
    <n v="211146.42900100001"/>
    <n v="-2961.0769839999848"/>
    <n v="1044.2688969791202"/>
    <n v="214107.505985"/>
    <n v="211146.42900100001"/>
    <n v="-2961.0769839999848"/>
    <x v="0"/>
    <n v="50450.336700050007"/>
    <n v="0"/>
    <n v="211146.42900100001"/>
    <n v="149965.67328000002"/>
    <n v="-2961.0769839999848"/>
    <n v="-2961.0769839999848"/>
    <n v="-2961.0769839999848"/>
    <x v="1"/>
    <x v="0"/>
    <x v="0"/>
    <x v="0"/>
    <n v="-48383.955143999978"/>
    <n v="-11.058374000000015"/>
  </r>
  <r>
    <n v="1529"/>
    <n v="577"/>
    <x v="0"/>
    <x v="1"/>
    <s v="Raytheon Company"/>
    <x v="0"/>
    <x v="8"/>
    <x v="3"/>
    <s v="Portfolio ISIS"/>
    <x v="1"/>
    <d v="2001-01-05T00:00:00"/>
    <d v="2006-01-05T00:00:00"/>
    <x v="0"/>
    <n v="10000000"/>
    <n v="-4035.3812750000002"/>
    <n v="0.66"/>
    <n v="122.233549"/>
    <n v="121.478016"/>
    <n v="-0.69822334594123447"/>
    <n v="2817.5974159791049"/>
    <n v="1187.7484650000001"/>
    <x v="0"/>
    <n v="4005.345880979105"/>
    <n v="-214107.505985"/>
    <n v="-211146.42900100001"/>
    <n v="2961.0769839999848"/>
    <n v="-1044.2688969791202"/>
    <n v="-214107.505985"/>
    <n v="-211146.42900100001"/>
    <n v="2961.0769839999848"/>
    <x v="0"/>
    <n v="-50450.336700050007"/>
    <n v="0"/>
    <n v="-211146.42900100001"/>
    <n v="-149965.67328000002"/>
    <n v="2961.0769839999848"/>
    <n v="2961.0769839999848"/>
    <n v="2961.0769839999848"/>
    <x v="1"/>
    <x v="0"/>
    <x v="0"/>
    <x v="0"/>
    <n v="48383.955143999978"/>
    <n v="-11.058374000000015"/>
  </r>
  <r>
    <n v="1607"/>
    <n v="661"/>
    <x v="0"/>
    <x v="0"/>
    <s v="Raytheon Company"/>
    <x v="0"/>
    <x v="8"/>
    <x v="3"/>
    <s v="LBIE"/>
    <x v="3"/>
    <d v="2001-01-16T00:00:00"/>
    <d v="2006-01-16T00:00:00"/>
    <x v="0"/>
    <n v="-10000000"/>
    <n v="4053.5908129999998"/>
    <n v="0.63"/>
    <n v="122.514139"/>
    <n v="121.759072"/>
    <n v="-0.69825038714195009"/>
    <n v="-2830.4213544923023"/>
    <n v="-1178.75874"/>
    <x v="0"/>
    <n v="-4009.1800944923025"/>
    <n v="231450.112295"/>
    <n v="228509.374347"/>
    <n v="-2940.7379479999945"/>
    <n v="1068.442146492308"/>
    <n v="231450.112295"/>
    <n v="228509.374347"/>
    <n v="-2940.7379479999945"/>
    <x v="0"/>
    <n v="50677.992344126003"/>
    <n v="0"/>
    <n v="228509.374347"/>
    <n v="228509.374347"/>
    <n v="-2940.7379479999945"/>
    <n v="-2940.7379479999945"/>
    <n v="-2940.7379479999945"/>
    <x v="1"/>
    <x v="0"/>
    <x v="0"/>
    <x v="0"/>
    <n v="-49323.33571699998"/>
    <n v="-11.22676100000001"/>
  </r>
  <r>
    <n v="1672"/>
    <n v="880"/>
    <x v="0"/>
    <x v="0"/>
    <s v="Raytheon Company"/>
    <x v="0"/>
    <x v="8"/>
    <x v="3"/>
    <s v="Merrill Lynch Int"/>
    <x v="3"/>
    <d v="2001-03-09T00:00:00"/>
    <d v="2006-03-09T00:00:00"/>
    <x v="0"/>
    <n v="10000000"/>
    <n v="-4172.1429319999997"/>
    <n v="0.73"/>
    <n v="123.73230599999999"/>
    <n v="122.979607"/>
    <n v="-0.71044825160005576"/>
    <n v="2964.0916514649302"/>
    <n v="1210.658631"/>
    <x v="0"/>
    <n v="4174.75028246493"/>
    <n v="-208784.976521"/>
    <n v="-205727.49919199999"/>
    <n v="3057.4773290000157"/>
    <n v="-1117.2729534649143"/>
    <n v="-208784.976521"/>
    <n v="-205727.49919199999"/>
    <n v="3057.4773290000157"/>
    <x v="0"/>
    <n v="-52160.130935863999"/>
    <n v="0"/>
    <n v="-205727.49919199999"/>
    <n v="-205727.49919199999"/>
    <n v="3057.4773290000157"/>
    <n v="3057.4773290000157"/>
    <n v="3057.4773290000157"/>
    <x v="1"/>
    <x v="0"/>
    <x v="0"/>
    <x v="0"/>
    <n v="53618.84741300001"/>
    <n v="-11.973089999999999"/>
  </r>
  <r>
    <n v="1673"/>
    <n v="881"/>
    <x v="0"/>
    <x v="0"/>
    <s v="Raytheon Company"/>
    <x v="0"/>
    <x v="8"/>
    <x v="3"/>
    <s v="Merrill Lynch Int"/>
    <x v="3"/>
    <d v="2001-03-09T00:00:00"/>
    <d v="2006-03-09T00:00:00"/>
    <x v="0"/>
    <n v="5000000"/>
    <n v="-2088.2151720000002"/>
    <n v="0.76"/>
    <n v="123.73230599999999"/>
    <n v="122.979607"/>
    <n v="-0.71042280251227641"/>
    <n v="1483.5156747408955"/>
    <n v="609.16823399999998"/>
    <x v="0"/>
    <n v="2092.6839087408953"/>
    <n v="-97965.440050999998"/>
    <n v="-96422.917067000002"/>
    <n v="1542.5229839999956"/>
    <n v="-550.16092474089965"/>
    <n v="-97965.440050999998"/>
    <n v="-96422.917067000002"/>
    <n v="1542.5229839999956"/>
    <x v="0"/>
    <n v="-26106.866080344003"/>
    <n v="0"/>
    <n v="-96422.917067000002"/>
    <n v="-96422.917067000002"/>
    <n v="1542.5229839999956"/>
    <n v="1542.5229839999956"/>
    <n v="1542.5229839999956"/>
    <x v="1"/>
    <x v="0"/>
    <x v="0"/>
    <x v="0"/>
    <n v="26807.675932999991"/>
    <n v="-11.973089999999999"/>
  </r>
  <r>
    <n v="1674"/>
    <n v="882"/>
    <x v="0"/>
    <x v="0"/>
    <s v="Raytheon Company"/>
    <x v="0"/>
    <x v="8"/>
    <x v="3"/>
    <s v="Merrill Lynch Int"/>
    <x v="3"/>
    <d v="2001-03-12T00:00:00"/>
    <d v="2006-03-12T00:00:00"/>
    <x v="0"/>
    <n v="5000000"/>
    <n v="-2097.6883349999998"/>
    <n v="0.85"/>
    <n v="123.80693100000001"/>
    <n v="123.054535"/>
    <n v="-0.71034833238843853"/>
    <n v="1490.0894106379301"/>
    <n v="620.48361299999999"/>
    <x v="0"/>
    <n v="2110.57302363793"/>
    <n v="-79306.664183000001"/>
    <n v="-77722.231004999994"/>
    <n v="1584.4331780000066"/>
    <n v="-526.13984563792337"/>
    <n v="-79306.664183000001"/>
    <n v="-77722.231004999994"/>
    <n v="1584.4331780000066"/>
    <x v="0"/>
    <n v="-26225.29956417"/>
    <n v="0"/>
    <n v="-77722.231004999994"/>
    <n v="-77722.231004999994"/>
    <n v="1584.4331780000066"/>
    <n v="1584.4331780000066"/>
    <n v="1584.4331780000066"/>
    <x v="1"/>
    <x v="0"/>
    <x v="0"/>
    <x v="0"/>
    <n v="26927.504390000002"/>
    <n v="-12.015594000000007"/>
  </r>
  <r>
    <n v="1741"/>
    <n v="948"/>
    <x v="0"/>
    <x v="0"/>
    <s v="Raytheon Company"/>
    <x v="0"/>
    <x v="8"/>
    <x v="3"/>
    <s v="Deutsche Bank AG NY"/>
    <x v="3"/>
    <d v="2001-04-02T00:00:00"/>
    <d v="2002-05-01T00:00:00"/>
    <x v="0"/>
    <n v="10000000"/>
    <n v="-1009.938073"/>
    <n v="1.03"/>
    <n v="88.781062000000006"/>
    <n v="87.718215999999998"/>
    <n v="-0.67463456255397058"/>
    <n v="681.33913008495506"/>
    <n v="803.41856400000006"/>
    <x v="0"/>
    <n v="1484.7576940849551"/>
    <n v="15203.26179"/>
    <n v="16575.621715000001"/>
    <n v="1372.3599250000007"/>
    <n v="-112.39776908495446"/>
    <n v="15203.26179"/>
    <n v="16575.621715000001"/>
    <n v="1372.3599250000007"/>
    <x v="0"/>
    <n v="-12626.245788646002"/>
    <n v="0"/>
    <n v="16575.621715000001"/>
    <n v="16575.621715000001"/>
    <n v="16575.621715000001"/>
    <n v="1372.3599250000007"/>
    <n v="1372.3599250000007"/>
    <x v="2"/>
    <x v="0"/>
    <x v="0"/>
    <x v="0"/>
    <n v="16575.621715000001"/>
    <n v="87.718215999999998"/>
  </r>
  <r>
    <n v="1349"/>
    <n v="507"/>
    <x v="0"/>
    <x v="0"/>
    <s v="Reebok Ltd."/>
    <x v="0"/>
    <x v="6"/>
    <x v="3"/>
    <s v="Portfolio ISIS"/>
    <x v="4"/>
    <d v="2001-01-05T00:00:00"/>
    <d v="2006-01-05T00:00:00"/>
    <x v="0"/>
    <n v="-10000000"/>
    <n v="4173.908735"/>
    <n v="2.1"/>
    <n v="184.24877799999999"/>
    <n v="184.03952799999999"/>
    <n v="-0.14297844069860019"/>
    <n v="-596.77896254856682"/>
    <n v="-2287.186839"/>
    <x v="0"/>
    <n v="-2883.9658015485666"/>
    <n v="-155628.33133799999"/>
    <n v="-157200.82091400001"/>
    <n v="-1572.4895760000218"/>
    <n v="1311.4762255485448"/>
    <n v="-155628.33133799999"/>
    <n v="-157200.82091400001"/>
    <n v="-1572.4895760000218"/>
    <x v="0"/>
    <n v="52182.207004970005"/>
    <n v="0"/>
    <n v="-157200.82091400001"/>
    <n v="-99020.163545000018"/>
    <n v="-1572.4895760000218"/>
    <n v="-1572.4895760000218"/>
    <n v="-1572.4895760000218"/>
    <x v="1"/>
    <x v="0"/>
    <x v="0"/>
    <x v="0"/>
    <n v="-18847.204391000007"/>
    <n v="-3.6176650000000166"/>
  </r>
  <r>
    <n v="1577"/>
    <n v="623"/>
    <x v="0"/>
    <x v="1"/>
    <s v="Reebok Ltd."/>
    <x v="0"/>
    <x v="6"/>
    <x v="3"/>
    <s v="Portfolio ISIS"/>
    <x v="1"/>
    <d v="2001-01-05T00:00:00"/>
    <d v="2006-01-05T00:00:00"/>
    <x v="0"/>
    <n v="10000000"/>
    <n v="-4173.908735"/>
    <n v="2.1"/>
    <n v="184.24877799999999"/>
    <n v="184.03952799999999"/>
    <n v="-0.14297844069860019"/>
    <n v="596.77896254856682"/>
    <n v="2287.186839"/>
    <x v="0"/>
    <n v="2883.9658015485666"/>
    <n v="155628.33133799999"/>
    <n v="157200.82091400001"/>
    <n v="1572.4895760000218"/>
    <n v="-1311.4762255485448"/>
    <n v="155628.33133799999"/>
    <n v="157200.82091400001"/>
    <n v="1572.4895760000218"/>
    <x v="0"/>
    <n v="-52182.207004970005"/>
    <n v="0"/>
    <n v="157200.82091400001"/>
    <n v="99020.163545000018"/>
    <n v="1572.4895760000218"/>
    <n v="1572.4895760000218"/>
    <n v="1572.4895760000218"/>
    <x v="1"/>
    <x v="0"/>
    <x v="0"/>
    <x v="0"/>
    <n v="18847.204391000007"/>
    <n v="-3.6176650000000166"/>
  </r>
  <r>
    <n v="254"/>
    <n v="368"/>
    <x v="1"/>
    <x v="5"/>
    <s v="Rep Indonesia"/>
    <x v="7"/>
    <x v="9"/>
    <x v="5"/>
    <s v="Deutsche Bank AG"/>
    <x v="0"/>
    <d v="2000-03-15T00:00:00"/>
    <d v="2006-08-01T00:00:00"/>
    <x v="0"/>
    <n v="-5000000"/>
    <n v="2425.610201"/>
    <n v="5.5"/>
    <n v="964.78430400000002"/>
    <n v="962.20503299999996"/>
    <n v="-1.6193333766172469"/>
    <n v="-3927.8715571425687"/>
    <n v="-2856.2467259999999"/>
    <x v="0"/>
    <n v="-6784.1182831425685"/>
    <n v="684958.33333299996"/>
    <n v="682666.66666700004"/>
    <n v="-2291.6666659999173"/>
    <n v="4492.4516171426512"/>
    <n v="684958.33333299996"/>
    <n v="682666.66666700004"/>
    <n v="-2291.6666659999173"/>
    <x v="0"/>
    <n v="67832.189270964998"/>
    <n v="-246736.11111100001"/>
    <n v="435930.55555600004"/>
    <n v="-77537.144443999976"/>
    <n v="-2291.6666659999173"/>
    <n v="-2291.6666659999173"/>
    <n v="-2291.6666659999173"/>
    <x v="1"/>
    <x v="0"/>
    <x v="4"/>
    <x v="7"/>
    <n v="-5396.5003060000017"/>
    <n v="1.5030719999999747"/>
  </r>
  <r>
    <n v="147"/>
    <n v="205"/>
    <x v="0"/>
    <x v="0"/>
    <s v="Repsol  YPF S.A."/>
    <x v="10"/>
    <x v="5"/>
    <x v="7"/>
    <s v="JP Morgan"/>
    <x v="2"/>
    <d v="2000-09-22T00:00:00"/>
    <d v="2005-09-22T00:00:00"/>
    <x v="0"/>
    <n v="-20000000"/>
    <n v="7622.2635300000002"/>
    <n v="0.27"/>
    <n v="40.474685000000001"/>
    <n v="39.937713000000002"/>
    <n v="-0.53519093119935524"/>
    <n v="-4079.366316467585"/>
    <n v="-892.26510299999995"/>
    <x v="0"/>
    <n v="-4971.6314194675851"/>
    <n v="105285.599906"/>
    <n v="100987.47678300001"/>
    <n v="-4298.1231229999976"/>
    <n v="673.50829646758757"/>
    <n v="105285.599906"/>
    <n v="100987.47678300001"/>
    <n v="-4298.1231229999976"/>
    <x v="0"/>
    <n v="56423.805780825001"/>
    <n v="-27150"/>
    <n v="73837.476783000006"/>
    <n v="-257451.35127400002"/>
    <n v="-4298.1231229999976"/>
    <n v="-4298.1231229999976"/>
    <n v="-4298.1231229999976"/>
    <x v="0"/>
    <x v="5"/>
    <x v="1"/>
    <x v="10"/>
    <n v="-20519.871342999992"/>
    <n v="-2.3356309999999993"/>
  </r>
  <r>
    <n v="227"/>
    <n v="343"/>
    <x v="0"/>
    <x v="0"/>
    <s v="Repsol  YPF S.A."/>
    <x v="10"/>
    <x v="5"/>
    <x v="7"/>
    <s v="Salomon"/>
    <x v="2"/>
    <d v="2000-10-20T00:00:00"/>
    <d v="2005-09-22T00:00:00"/>
    <x v="0"/>
    <n v="10000000"/>
    <n v="-3822.609555"/>
    <n v="0.35"/>
    <n v="40.474685000000001"/>
    <n v="39.937713000000002"/>
    <n v="-0.53517819541428724"/>
    <n v="2045.7772834183118"/>
    <n v="462.21016499999996"/>
    <x v="0"/>
    <n v="2507.9874484183119"/>
    <n v="-20587.907557999999"/>
    <n v="-18379.544562999999"/>
    <n v="2208.3629949999995"/>
    <n v="-299.62445341831244"/>
    <n v="-20587.907557999999"/>
    <n v="-18379.544562999999"/>
    <n v="2208.3629949999995"/>
    <x v="0"/>
    <n v="-28296.867230887499"/>
    <n v="14875"/>
    <n v="-3504.5445629999995"/>
    <n v="130126.23703999998"/>
    <n v="2208.3629949999995"/>
    <n v="2208.3629949999995"/>
    <n v="2208.3629949999995"/>
    <x v="0"/>
    <x v="5"/>
    <x v="1"/>
    <x v="10"/>
    <n v="10244.703794000001"/>
    <n v="-2.3356309999999993"/>
  </r>
  <r>
    <n v="247"/>
    <n v="361"/>
    <x v="0"/>
    <x v="0"/>
    <s v="Repsol  YPF S.A."/>
    <x v="10"/>
    <x v="5"/>
    <x v="7"/>
    <s v="General Re Fin"/>
    <x v="2"/>
    <d v="2000-10-27T00:00:00"/>
    <d v="2005-09-22T00:00:00"/>
    <x v="0"/>
    <n v="10000000"/>
    <n v="-3838.3915160000001"/>
    <n v="0.46"/>
    <n v="40.474685000000001"/>
    <n v="39.937713000000002"/>
    <n v="-0.53516080807749078"/>
    <n v="2054.1567054203451"/>
    <n v="484.31688600000001"/>
    <x v="0"/>
    <n v="2538.4735914203452"/>
    <n v="23487.569484"/>
    <n v="25777.471952"/>
    <n v="2289.9024680000002"/>
    <n v="-248.57112342034497"/>
    <n v="23487.569484"/>
    <n v="25777.471952"/>
    <n v="2289.9024680000002"/>
    <x v="0"/>
    <n v="-28413.693197190001"/>
    <n v="18655.555555999999"/>
    <n v="44433.027507999999"/>
    <n v="132282.814526"/>
    <n v="2289.9024680000002"/>
    <n v="2289.9024680000002"/>
    <n v="2289.9024680000002"/>
    <x v="0"/>
    <x v="5"/>
    <x v="1"/>
    <x v="10"/>
    <n v="10223.759963000004"/>
    <n v="-2.3356309999999993"/>
  </r>
  <r>
    <n v="1350"/>
    <n v="508"/>
    <x v="0"/>
    <x v="0"/>
    <s v="Republic Services"/>
    <x v="4"/>
    <x v="8"/>
    <x v="3"/>
    <s v="Portfolio ISIS"/>
    <x v="4"/>
    <d v="2001-01-05T00:00:00"/>
    <d v="2006-01-05T00:00:00"/>
    <x v="0"/>
    <n v="-10000000"/>
    <n v="4178.0676859999994"/>
    <n v="1.3"/>
    <n v="117.056366"/>
    <n v="116.925358"/>
    <n v="-7.8962252634674573E-2"/>
    <n v="-329.90963614670216"/>
    <n v="-1353.591021"/>
    <x v="0"/>
    <n v="-1683.500657146702"/>
    <n v="-84306.673311999999"/>
    <n v="-85273.058415000007"/>
    <n v="-966.3851030000078"/>
    <n v="717.11555414669419"/>
    <n v="-84306.673311999999"/>
    <n v="-85273.058415000007"/>
    <n v="-966.3851030000078"/>
    <x v="0"/>
    <n v="41237.528060819997"/>
    <n v="0"/>
    <n v="-85273.058415000007"/>
    <n v="-70060.555637000012"/>
    <n v="-966.3851030000078"/>
    <n v="-966.3851030000078"/>
    <n v="-966.3851030000078"/>
    <x v="1"/>
    <x v="0"/>
    <x v="3"/>
    <x v="4"/>
    <n v="-9634.529137000005"/>
    <n v="-1.7245659999999958"/>
  </r>
  <r>
    <n v="1530"/>
    <n v="578"/>
    <x v="0"/>
    <x v="1"/>
    <s v="Republic Services"/>
    <x v="4"/>
    <x v="8"/>
    <x v="3"/>
    <s v="Portfolio ISIS"/>
    <x v="1"/>
    <d v="2001-01-05T00:00:00"/>
    <d v="2006-01-05T00:00:00"/>
    <x v="0"/>
    <n v="10000000"/>
    <n v="-4178.0676859999994"/>
    <n v="1.3"/>
    <n v="117.056366"/>
    <n v="116.925358"/>
    <n v="-7.8962252634674573E-2"/>
    <n v="329.90963614670216"/>
    <n v="1353.591021"/>
    <x v="0"/>
    <n v="1683.500657146702"/>
    <n v="84306.673311999999"/>
    <n v="85273.058415000007"/>
    <n v="966.3851030000078"/>
    <n v="-717.11555414669419"/>
    <n v="84306.673311999999"/>
    <n v="85273.058415000007"/>
    <n v="966.3851030000078"/>
    <x v="0"/>
    <n v="-41237.528060819997"/>
    <n v="0"/>
    <n v="85273.058415000007"/>
    <n v="70060.555637000012"/>
    <n v="966.3851030000078"/>
    <n v="966.3851030000078"/>
    <n v="966.3851030000078"/>
    <x v="1"/>
    <x v="0"/>
    <x v="3"/>
    <x v="4"/>
    <n v="9634.529137000005"/>
    <n v="-1.7245659999999958"/>
  </r>
  <r>
    <n v="1642"/>
    <n v="846"/>
    <x v="0"/>
    <x v="0"/>
    <s v="Republic Services"/>
    <x v="4"/>
    <x v="8"/>
    <x v="3"/>
    <s v="JP Morgan"/>
    <x v="4"/>
    <d v="2001-02-13T00:00:00"/>
    <d v="2006-02-13T00:00:00"/>
    <x v="0"/>
    <n v="-10000000"/>
    <n v="4262.2578910000002"/>
    <n v="1.3"/>
    <n v="118.106128"/>
    <n v="117.976642"/>
    <n v="-8.5912745462297116E-2"/>
    <n v="-366.18227728415036"/>
    <n v="-1323.248499"/>
    <x v="0"/>
    <n v="-1689.4307762841504"/>
    <n v="-66840.068742999996"/>
    <n v="-67804.737309000004"/>
    <n v="-964.66856600000756"/>
    <n v="724.76221028414284"/>
    <n v="-66840.068742999996"/>
    <n v="-67804.737309000004"/>
    <n v="-964.66856600000756"/>
    <x v="0"/>
    <n v="42068.485384170002"/>
    <n v="0"/>
    <n v="-67804.737309000004"/>
    <n v="-67804.737309000004"/>
    <n v="-964.66856600000756"/>
    <n v="-964.66856600000756"/>
    <n v="-964.66856600000756"/>
    <x v="1"/>
    <x v="0"/>
    <x v="3"/>
    <x v="4"/>
    <n v="-9755.5717610000065"/>
    <n v="-1.7191800000000086"/>
  </r>
  <r>
    <n v="1351"/>
    <n v="509"/>
    <x v="0"/>
    <x v="0"/>
    <s v="Reuters Group Plc"/>
    <x v="2"/>
    <x v="4"/>
    <x v="6"/>
    <s v="Portfolio ISIS"/>
    <x v="2"/>
    <d v="2001-01-05T00:00:00"/>
    <d v="2006-01-05T00:00:00"/>
    <x v="0"/>
    <n v="-10000000"/>
    <n v="4016.1069780000003"/>
    <n v="0.18"/>
    <n v="19.181601000000001"/>
    <n v="19.067723000000001"/>
    <n v="-0.11870898400549951"/>
    <n v="-476.74797901577699"/>
    <n v="-262.24790400000001"/>
    <x v="0"/>
    <n v="-738.99588301577705"/>
    <n v="597.30126499999994"/>
    <n v="69.988877000000002"/>
    <n v="-527.31238799999994"/>
    <n v="211.68349501577711"/>
    <n v="597.30126499999994"/>
    <n v="69.988877000000002"/>
    <n v="-527.31238799999994"/>
    <x v="0"/>
    <n v="11891.692761857999"/>
    <n v="0"/>
    <n v="69.988877000000002"/>
    <n v="5045.57413"/>
    <n v="-527.31238799999994"/>
    <n v="-527.31238799999994"/>
    <n v="-527.31238799999994"/>
    <x v="1"/>
    <x v="2"/>
    <x v="1"/>
    <x v="2"/>
    <n v="-2542.0631400000002"/>
    <n v="-0.49465499999999807"/>
  </r>
  <r>
    <n v="1569"/>
    <n v="615"/>
    <x v="0"/>
    <x v="1"/>
    <s v="Reuters Group Plc"/>
    <x v="2"/>
    <x v="4"/>
    <x v="6"/>
    <s v="Portfolio ISIS"/>
    <x v="1"/>
    <d v="2001-01-05T00:00:00"/>
    <d v="2006-01-05T00:00:00"/>
    <x v="0"/>
    <n v="10000000"/>
    <n v="-4016.1069780000003"/>
    <n v="0.18"/>
    <n v="19.181601000000001"/>
    <n v="19.067723000000001"/>
    <n v="-0.11870898400549951"/>
    <n v="476.74797901577699"/>
    <n v="262.24790400000001"/>
    <x v="0"/>
    <n v="738.99588301577705"/>
    <n v="-597.30126499999994"/>
    <n v="-69.988877000000002"/>
    <n v="527.31238799999994"/>
    <n v="-211.68349501577711"/>
    <n v="-597.30126499999994"/>
    <n v="-69.988877000000002"/>
    <n v="527.31238799999994"/>
    <x v="0"/>
    <n v="-11891.692761857999"/>
    <n v="0"/>
    <n v="-69.988877000000002"/>
    <n v="-5045.57413"/>
    <n v="527.31238799999994"/>
    <n v="527.31238799999994"/>
    <n v="527.31238799999994"/>
    <x v="1"/>
    <x v="2"/>
    <x v="1"/>
    <x v="2"/>
    <n v="2542.0631400000002"/>
    <n v="-0.49465499999999807"/>
  </r>
  <r>
    <n v="1588"/>
    <n v="642"/>
    <x v="0"/>
    <x v="0"/>
    <s v="Rexam Plc"/>
    <x v="5"/>
    <x v="8"/>
    <x v="6"/>
    <s v="Paribas London"/>
    <x v="2"/>
    <d v="2000-12-28T00:00:00"/>
    <d v="2001-04-06T00:00:00"/>
    <x v="0"/>
    <n v="20000000"/>
    <n v="-36.341642"/>
    <n v="0.6"/>
    <n v="92.721171999999996"/>
    <n v="78.370755000000003"/>
    <n v="-0.54866508962136962"/>
    <n v="19.93939026491773"/>
    <n v="667.834383"/>
    <x v="0"/>
    <n v="687.77377326491774"/>
    <n v="31446.695544999999"/>
    <n v="32123.687529999999"/>
    <n v="676.99198500000057"/>
    <n v="-10.781788264917168"/>
    <n v="31446.695544999999"/>
    <n v="32123.687529999999"/>
    <n v="676.99198500000057"/>
    <x v="0"/>
    <n v="-209.23700381500001"/>
    <n v="0"/>
    <n v="32123.687529999999"/>
    <n v="33806.081651"/>
    <n v="676.99198500000057"/>
    <n v="676.99198500000057"/>
    <n v="676.99198500000057"/>
    <x v="3"/>
    <x v="3"/>
    <x v="1"/>
    <x v="5"/>
    <n v="2397.132709999998"/>
    <n v="19.776039000000004"/>
  </r>
  <r>
    <n v="219"/>
    <n v="336"/>
    <x v="0"/>
    <x v="0"/>
    <s v="Rohm &amp; Haas Co."/>
    <x v="10"/>
    <x v="0"/>
    <x v="3"/>
    <s v="JP Morgan"/>
    <x v="3"/>
    <d v="2000-10-03T00:00:00"/>
    <d v="2005-10-03T00:00:00"/>
    <x v="0"/>
    <n v="-5000000"/>
    <n v="1930.710834"/>
    <n v="0.43"/>
    <n v="58.978265999999998"/>
    <n v="58.400669000000001"/>
    <n v="-0.55544761305786439"/>
    <n v="-1072.4087242502587"/>
    <n v="-316.54934100000003"/>
    <x v="0"/>
    <n v="-1388.9580652502586"/>
    <n v="26232.398753000001"/>
    <n v="25065.581152999999"/>
    <n v="-1166.8176000000021"/>
    <n v="222.14046525025651"/>
    <n v="26232.398753000001"/>
    <n v="25065.581152999999"/>
    <n v="-1166.8176000000021"/>
    <x v="0"/>
    <n v="14292.086948684999"/>
    <n v="84518.555556000007"/>
    <n v="109584.13670900001"/>
    <n v="-29561.30019899999"/>
    <n v="-1166.8175999999949"/>
    <n v="-1166.8175999999949"/>
    <n v="-1166.8176000000021"/>
    <x v="1"/>
    <x v="5"/>
    <x v="1"/>
    <x v="10"/>
    <n v="-37744.47181399999"/>
    <n v="-18.842289000000001"/>
  </r>
  <r>
    <n v="236"/>
    <n v="351"/>
    <x v="0"/>
    <x v="2"/>
    <s v="Rohm &amp; Haas Co."/>
    <x v="10"/>
    <x v="0"/>
    <x v="3"/>
    <s v="UBS AG"/>
    <x v="3"/>
    <d v="2000-10-19T00:00:00"/>
    <d v="2005-10-02T00:00:00"/>
    <x v="0"/>
    <n v="5000000"/>
    <n v="-1941.777771"/>
    <n v="0.56999999999999995"/>
    <n v="58.964440000000003"/>
    <n v="58.386763000000002"/>
    <n v="-0.55541718072001955"/>
    <n v="1078.4967351536238"/>
    <n v="332.51997599999999"/>
    <x v="2"/>
    <n v="-5713.983288846377"/>
    <n v="3317.2653759999998"/>
    <n v="-2586.5940580000001"/>
    <n v="-5903.859434"/>
    <n v="-189.87614515362293"/>
    <n v="3317.2653759999998"/>
    <n v="-2586.5940580000001"/>
    <n v="-5903.859434"/>
    <x v="2"/>
    <n v="-14374.009949827499"/>
    <n v="13062.5"/>
    <n v="10475.905941999999"/>
    <n v="30834.999450999996"/>
    <n v="1221.140566"/>
    <n v="1221.140566"/>
    <n v="1221.140566"/>
    <x v="1"/>
    <x v="5"/>
    <x v="1"/>
    <x v="10"/>
    <n v="37894.226471999995"/>
    <n v="-18.837728999999996"/>
  </r>
  <r>
    <n v="237"/>
    <n v="352"/>
    <x v="0"/>
    <x v="3"/>
    <s v="Rohm &amp; Haas Co."/>
    <x v="10"/>
    <x v="0"/>
    <x v="3"/>
    <s v="EnronCredit.com"/>
    <x v="3"/>
    <d v="2000-10-19T00:00:00"/>
    <d v="2005-10-02T00:00:00"/>
    <x v="0"/>
    <n v="-5000000"/>
    <n v="1941.777771"/>
    <n v="0.56999999999999995"/>
    <n v="58.964440000000003"/>
    <n v="58.386763000000002"/>
    <n v="-0.55541718072001955"/>
    <n v="-1078.4967351536238"/>
    <n v="-332.51997599999999"/>
    <x v="3"/>
    <n v="5713.983288846377"/>
    <n v="-3317.2653759999998"/>
    <n v="2586.5940580000001"/>
    <n v="5903.859434"/>
    <n v="189.87614515362293"/>
    <n v="-3317.2653759999998"/>
    <n v="2586.5940580000001"/>
    <n v="5903.859434"/>
    <x v="3"/>
    <n v="14374.009949827499"/>
    <n v="-13062.5"/>
    <n v="-10475.905941999999"/>
    <n v="-30834.999450999996"/>
    <n v="-1221.140566"/>
    <n v="-1221.140566"/>
    <n v="-1221.140566"/>
    <x v="1"/>
    <x v="5"/>
    <x v="1"/>
    <x v="10"/>
    <n v="-37894.226471999995"/>
    <n v="-18.837728999999996"/>
  </r>
  <r>
    <n v="238"/>
    <n v="353"/>
    <x v="0"/>
    <x v="4"/>
    <s v="Rohm &amp; Haas Co."/>
    <x v="10"/>
    <x v="0"/>
    <x v="3"/>
    <s v="Enron North America"/>
    <x v="3"/>
    <d v="2000-10-19T00:00:00"/>
    <d v="2005-10-02T00:00:00"/>
    <x v="0"/>
    <n v="5000000"/>
    <n v="-1941.777771"/>
    <n v="0.56999999999999995"/>
    <n v="58.964440000000003"/>
    <n v="58.386763000000002"/>
    <n v="-0.55541718072001955"/>
    <n v="1078.4967351536238"/>
    <n v="332.51997599999999"/>
    <x v="2"/>
    <n v="-5713.983288846377"/>
    <n v="3317.2653759999998"/>
    <n v="-2586.5940580000001"/>
    <n v="-5903.859434"/>
    <n v="-189.87614515362293"/>
    <n v="3317.2653759999998"/>
    <n v="-2586.5940580000001"/>
    <n v="-5903.859434"/>
    <x v="2"/>
    <n v="-14374.009949827499"/>
    <n v="13062.5"/>
    <n v="10475.905941999999"/>
    <n v="30834.999450999996"/>
    <n v="1221.140566"/>
    <n v="1221.140566"/>
    <n v="1221.140566"/>
    <x v="1"/>
    <x v="5"/>
    <x v="1"/>
    <x v="10"/>
    <n v="37894.226471999995"/>
    <n v="-18.837728999999996"/>
  </r>
  <r>
    <n v="1712"/>
    <n v="915"/>
    <x v="0"/>
    <x v="0"/>
    <s v="Rwe Ag"/>
    <x v="9"/>
    <x v="3"/>
    <x v="8"/>
    <s v="Deutsche Bank AG"/>
    <x v="9"/>
    <d v="2001-03-22T00:00:00"/>
    <d v="2006-03-22T00:00:00"/>
    <x v="1"/>
    <n v="-10000000"/>
    <n v="4295.1460440000001"/>
    <n v="0.34"/>
    <n v="31.624559000000001"/>
    <n v="31.497858000000001"/>
    <n v="-0.10711625167985107"/>
    <n v="-460.07994465082072"/>
    <n v="-414.22440900000004"/>
    <x v="0"/>
    <n v="-874.30435365082076"/>
    <n v="-11668.909900000001"/>
    <n v="-12329.887287"/>
    <n v="-660.977386999999"/>
    <n v="213.32696665082176"/>
    <n v="-10291.978531800001"/>
    <n v="-10819.476094342499"/>
    <n v="-527.49756254249769"/>
    <x v="0"/>
    <m/>
    <n v="0"/>
    <n v="-10819.476094342499"/>
    <n v="-10819.476094342499"/>
    <n v="-527.49756254249769"/>
    <n v="-527.49756254249769"/>
    <n v="-527.49756254249769"/>
    <x v="1"/>
    <x v="0"/>
    <x v="1"/>
    <x v="9"/>
    <n v="-6230.2606183425123"/>
    <n v="-1.5021419999999992"/>
  </r>
  <r>
    <n v="1352"/>
    <n v="510"/>
    <x v="0"/>
    <x v="0"/>
    <s v="Ryder System Inc."/>
    <x v="4"/>
    <x v="8"/>
    <x v="3"/>
    <s v="Portfolio ISIS"/>
    <x v="3"/>
    <d v="2001-01-05T00:00:00"/>
    <d v="2006-01-05T00:00:00"/>
    <x v="0"/>
    <n v="-10000000"/>
    <n v="4177.1971039999999"/>
    <n v="1.8"/>
    <n v="145.47922600000001"/>
    <n v="144.80224000000001"/>
    <n v="-0.58762452536344567"/>
    <n v="-2454.6234655875596"/>
    <n v="-1583.4446190000001"/>
    <x v="0"/>
    <n v="-4038.0680845875595"/>
    <n v="-184128.15351999999"/>
    <n v="-187587.69587"/>
    <n v="-3459.5423500000034"/>
    <n v="578.52573458755614"/>
    <n v="-184128.15351999999"/>
    <n v="-187587.69587"/>
    <n v="-3459.5423500000034"/>
    <x v="0"/>
    <n v="41228.935416479995"/>
    <n v="0"/>
    <n v="-187587.69587"/>
    <n v="-274129.09008200001"/>
    <n v="-3459.5423500000034"/>
    <n v="-3459.5423500000034"/>
    <n v="-3459.5423500000034"/>
    <x v="1"/>
    <x v="0"/>
    <x v="3"/>
    <x v="4"/>
    <n v="-214388.15513100001"/>
    <n v="-51.910381999999998"/>
  </r>
  <r>
    <n v="1531"/>
    <n v="579"/>
    <x v="0"/>
    <x v="1"/>
    <s v="Ryder System Inc."/>
    <x v="4"/>
    <x v="8"/>
    <x v="3"/>
    <s v="Portfolio ISIS"/>
    <x v="1"/>
    <d v="2001-01-05T00:00:00"/>
    <d v="2006-01-05T00:00:00"/>
    <x v="0"/>
    <n v="10000000"/>
    <n v="-4177.1971039999999"/>
    <n v="1.8"/>
    <n v="145.47922600000001"/>
    <n v="144.80224000000001"/>
    <n v="-0.58762452536344567"/>
    <n v="2454.6234655875596"/>
    <n v="1583.4446190000001"/>
    <x v="0"/>
    <n v="4038.0680845875595"/>
    <n v="184128.15351999999"/>
    <n v="187587.69587"/>
    <n v="3459.5423500000034"/>
    <n v="-578.52573458755614"/>
    <n v="184128.15351999999"/>
    <n v="187587.69587"/>
    <n v="3459.5423500000034"/>
    <x v="0"/>
    <n v="-41228.935416479995"/>
    <n v="0"/>
    <n v="187587.69587"/>
    <n v="274129.09008200001"/>
    <n v="3459.5423500000034"/>
    <n v="3459.5423500000034"/>
    <n v="3459.5423500000034"/>
    <x v="1"/>
    <x v="0"/>
    <x v="3"/>
    <x v="4"/>
    <n v="214388.15513100001"/>
    <n v="-51.910381999999998"/>
  </r>
  <r>
    <n v="1597"/>
    <n v="651"/>
    <x v="0"/>
    <x v="0"/>
    <s v="Ryder System Inc."/>
    <x v="4"/>
    <x v="8"/>
    <x v="3"/>
    <s v="Deutsche Bank AG NY"/>
    <x v="3"/>
    <d v="2001-01-05T00:00:00"/>
    <d v="2006-01-05T00:00:00"/>
    <x v="0"/>
    <n v="10000000"/>
    <n v="-4229.1285880000005"/>
    <n v="2.19"/>
    <n v="145.47922600000001"/>
    <n v="144.80224000000001"/>
    <n v="-0.58740390015921984"/>
    <n v="2484.2066268660546"/>
    <n v="1687.1530320000002"/>
    <x v="0"/>
    <n v="4171.3596588660548"/>
    <n v="351994.55592000001"/>
    <n v="355785.30587500002"/>
    <n v="3790.7499550000066"/>
    <n v="-380.60970386604822"/>
    <n v="351994.55592000001"/>
    <n v="355785.30587500002"/>
    <n v="3790.7499550000066"/>
    <x v="0"/>
    <n v="-41741.499163560009"/>
    <n v="0"/>
    <n v="355785.30587500002"/>
    <n v="355785.30587500002"/>
    <n v="3790.7499550000066"/>
    <n v="3790.7499550000066"/>
    <n v="3790.7499550000066"/>
    <x v="1"/>
    <x v="0"/>
    <x v="3"/>
    <x v="4"/>
    <n v="216819.39535000001"/>
    <n v="-51.910381999999998"/>
  </r>
  <r>
    <n v="1353"/>
    <n v="511"/>
    <x v="0"/>
    <x v="0"/>
    <s v="Safeway Inc."/>
    <x v="4"/>
    <x v="1"/>
    <x v="3"/>
    <s v="Portfolio ISIS"/>
    <x v="4"/>
    <d v="2001-01-05T00:00:00"/>
    <d v="2006-01-05T00:00:00"/>
    <x v="0"/>
    <n v="-10000000"/>
    <n v="4068.8899659999997"/>
    <n v="0.5"/>
    <n v="38.586272000000001"/>
    <n v="38.551779000000003"/>
    <n v="-2.7249916786002398E-2"/>
    <n v="-110.87691298490012"/>
    <n v="-523.19133599999998"/>
    <x v="0"/>
    <n v="-634.06824898490004"/>
    <n v="-60057.152134000004"/>
    <n v="-60399.212894999997"/>
    <n v="-342.06076099999336"/>
    <n v="292.00748798490667"/>
    <n v="-60057.152134000004"/>
    <n v="-60399.212894999997"/>
    <n v="-342.06076099999336"/>
    <x v="0"/>
    <n v="40159.943964419996"/>
    <n v="0"/>
    <n v="-60399.212894999997"/>
    <n v="-147090.01308899999"/>
    <n v="-342.06076099999336"/>
    <n v="-342.06076099999336"/>
    <n v="-342.06076099999336"/>
    <x v="1"/>
    <x v="0"/>
    <x v="3"/>
    <x v="4"/>
    <n v="-46285.407939999997"/>
    <n v="-10.765683999999993"/>
  </r>
  <r>
    <n v="1532"/>
    <n v="580"/>
    <x v="0"/>
    <x v="1"/>
    <s v="Safeway Inc."/>
    <x v="4"/>
    <x v="1"/>
    <x v="3"/>
    <s v="Portfolio ISIS"/>
    <x v="1"/>
    <d v="2001-01-05T00:00:00"/>
    <d v="2006-01-05T00:00:00"/>
    <x v="0"/>
    <n v="10000000"/>
    <n v="-4068.8899659999997"/>
    <n v="0.5"/>
    <n v="38.586272000000001"/>
    <n v="38.551779000000003"/>
    <n v="-2.7249916786002398E-2"/>
    <n v="110.87691298490012"/>
    <n v="523.19133599999998"/>
    <x v="0"/>
    <n v="634.06824898490004"/>
    <n v="60057.152134000004"/>
    <n v="60399.212894999997"/>
    <n v="342.06076099999336"/>
    <n v="-292.00748798490667"/>
    <n v="60057.152134000004"/>
    <n v="60399.212894999997"/>
    <n v="342.06076099999336"/>
    <x v="0"/>
    <n v="-40159.943964419996"/>
    <n v="0"/>
    <n v="60399.212894999997"/>
    <n v="147090.01308899999"/>
    <n v="342.06076099999336"/>
    <n v="342.06076099999336"/>
    <n v="342.06076099999336"/>
    <x v="1"/>
    <x v="0"/>
    <x v="3"/>
    <x v="4"/>
    <n v="46285.407939999997"/>
    <n v="-10.765683999999993"/>
  </r>
  <r>
    <n v="273"/>
    <n v="410"/>
    <x v="0"/>
    <x v="0"/>
    <s v="Sainsbury (j) Plc"/>
    <x v="5"/>
    <x v="1"/>
    <x v="6"/>
    <s v="Goldman Sachs"/>
    <x v="2"/>
    <d v="2000-12-05T00:00:00"/>
    <d v="2005-12-05T00:00:00"/>
    <x v="0"/>
    <n v="-10000000"/>
    <n v="4009.0522820000001"/>
    <n v="0.56999999999999995"/>
    <n v="37.446593"/>
    <n v="34.516455999999998"/>
    <n v="-3.0441939412980492"/>
    <n v="-12204.332667211518"/>
    <n v="-491.15313900000001"/>
    <x v="0"/>
    <n v="-12695.485806211518"/>
    <n v="-85371.130692999999"/>
    <n v="-97829.735375000004"/>
    <n v="-12458.604682000005"/>
    <n v="236.88112421151345"/>
    <n v="-85371.130692999999"/>
    <n v="-97829.735375000004"/>
    <n v="-12458.604682000005"/>
    <x v="0"/>
    <n v="23082.118513615002"/>
    <n v="-14250"/>
    <n v="-112079.735375"/>
    <n v="-62524.971637000002"/>
    <n v="-12458.604682000005"/>
    <n v="-12458.604682000005"/>
    <n v="-12458.604682000005"/>
    <x v="1"/>
    <x v="3"/>
    <x v="1"/>
    <x v="5"/>
    <n v="-15576.306049999999"/>
    <n v="-3.5494079999999997"/>
  </r>
  <r>
    <n v="277"/>
    <n v="414"/>
    <x v="0"/>
    <x v="0"/>
    <s v="Sainsbury (j) Plc"/>
    <x v="5"/>
    <x v="1"/>
    <x v="6"/>
    <s v="JP Morgan"/>
    <x v="2"/>
    <d v="2000-12-06T00:00:00"/>
    <d v="2005-12-06T00:00:00"/>
    <x v="0"/>
    <n v="-10000000"/>
    <n v="4008.0063719999998"/>
    <n v="0.55000000000000004"/>
    <n v="37.457720999999999"/>
    <n v="34.526735000000002"/>
    <n v="-3.0444275383618686"/>
    <n v="-12202.084972846644"/>
    <n v="-486.93861000000004"/>
    <x v="0"/>
    <n v="-12689.023582846643"/>
    <n v="-76785.102822999994"/>
    <n v="-89230.627624000001"/>
    <n v="-12445.524801000007"/>
    <n v="243.49878184663612"/>
    <n v="-76785.102822999994"/>
    <n v="-89230.627624000001"/>
    <n v="-12445.524801000007"/>
    <x v="0"/>
    <n v="23076.096686789999"/>
    <n v="-13750"/>
    <n v="-102980.627624"/>
    <n v="-62172.337263000001"/>
    <n v="-12445.524801000007"/>
    <n v="-12445.524801000007"/>
    <n v="-12445.524801000007"/>
    <x v="1"/>
    <x v="3"/>
    <x v="1"/>
    <x v="5"/>
    <n v="-15563.594517000005"/>
    <n v="-3.5454719999999966"/>
  </r>
  <r>
    <n v="240"/>
    <n v="355"/>
    <x v="0"/>
    <x v="0"/>
    <s v="Sanwa Bank Ltd"/>
    <x v="1"/>
    <x v="2"/>
    <x v="9"/>
    <s v="JP Morgan"/>
    <x v="4"/>
    <d v="2000-10-23T00:00:00"/>
    <d v="2005-10-23T00:00:00"/>
    <x v="0"/>
    <n v="-10000000"/>
    <n v="3872.545513"/>
    <n v="0.35"/>
    <n v="70.185725000000005"/>
    <n v="70.159315000000007"/>
    <n v="-5.3976690499440358E-3"/>
    <n v="-20.902719060019749"/>
    <n v="-835.74408000000005"/>
    <x v="0"/>
    <n v="-856.64679906001982"/>
    <n v="134153.002549"/>
    <n v="134092.26921699999"/>
    <n v="-60.733332000003429"/>
    <n v="795.91346706001639"/>
    <n v="134153.002549"/>
    <n v="134092.26921699999"/>
    <n v="-60.733332000003429"/>
    <x v="0"/>
    <n v="28029.484423094"/>
    <n v="-8944.4444440000007"/>
    <n v="125147.824773"/>
    <n v="67965.189633000002"/>
    <n v="-60.733332000003429"/>
    <n v="-60.733332000003429"/>
    <n v="-60.733332000003429"/>
    <x v="1"/>
    <x v="1"/>
    <x v="1"/>
    <x v="1"/>
    <n v="-34704.291858000011"/>
    <n v="-8.3403319999999894"/>
  </r>
  <r>
    <n v="1356"/>
    <n v="513"/>
    <x v="0"/>
    <x v="0"/>
    <s v="Sealed Air Corp."/>
    <x v="4"/>
    <x v="8"/>
    <x v="3"/>
    <s v="Portfolio ISIS"/>
    <x v="5"/>
    <d v="2001-01-05T00:00:00"/>
    <d v="2006-01-05T00:00:00"/>
    <x v="0"/>
    <n v="-10000000"/>
    <n v="4081.5182599999998"/>
    <n v="1.5"/>
    <n v="314.51199400000002"/>
    <n v="313.53422599999999"/>
    <n v="-0.6238957572697954"/>
    <n v="-2546.4419256331976"/>
    <n v="-2163.7533360000002"/>
    <x v="0"/>
    <n v="-4710.1952616331982"/>
    <n v="589171.48411700001"/>
    <n v="585998.10633900005"/>
    <n v="-3173.3777779999655"/>
    <n v="1536.8174836332328"/>
    <n v="589171.48411700001"/>
    <n v="585998.10633900005"/>
    <n v="-3173.3777779999655"/>
    <x v="0"/>
    <n v="40284.585226199997"/>
    <n v="0"/>
    <n v="585998.10633900005"/>
    <n v="-331173.4604509999"/>
    <n v="-3173.3777779999655"/>
    <n v="-3173.3777779999655"/>
    <n v="-3173.3777779999655"/>
    <x v="1"/>
    <x v="0"/>
    <x v="3"/>
    <x v="4"/>
    <n v="-20709.557641999912"/>
    <n v="-3.7552580000000262"/>
  </r>
  <r>
    <n v="1570"/>
    <n v="616"/>
    <x v="0"/>
    <x v="1"/>
    <s v="Sealed Air Corp."/>
    <x v="4"/>
    <x v="8"/>
    <x v="3"/>
    <s v="Portfolio ISIS"/>
    <x v="1"/>
    <d v="2001-01-05T00:00:00"/>
    <d v="2006-01-05T00:00:00"/>
    <x v="0"/>
    <n v="10000000"/>
    <n v="-4081.5182599999998"/>
    <n v="1.5"/>
    <n v="314.51199400000002"/>
    <n v="313.53422599999999"/>
    <n v="-0.6238957572697954"/>
    <n v="2546.4419256331976"/>
    <n v="2163.7533360000002"/>
    <x v="0"/>
    <n v="4710.1952616331982"/>
    <n v="-589171.48411700001"/>
    <n v="-585998.10633900005"/>
    <n v="3173.3777779999655"/>
    <n v="-1536.8174836332328"/>
    <n v="-589171.48411700001"/>
    <n v="-585998.10633900005"/>
    <n v="3173.3777779999655"/>
    <x v="0"/>
    <n v="-40284.585226199997"/>
    <n v="0"/>
    <n v="-585998.10633900005"/>
    <n v="331173.4604509999"/>
    <n v="3173.3777779999655"/>
    <n v="3173.3777779999655"/>
    <n v="3173.3777779999655"/>
    <x v="1"/>
    <x v="0"/>
    <x v="3"/>
    <x v="4"/>
    <n v="20709.557641999912"/>
    <n v="-3.7552580000000262"/>
  </r>
  <r>
    <n v="1357"/>
    <n v="514"/>
    <x v="0"/>
    <x v="0"/>
    <s v="Sears Roebuck"/>
    <x v="10"/>
    <x v="6"/>
    <x v="3"/>
    <s v="Portfolio ISIS"/>
    <x v="4"/>
    <d v="2001-01-05T00:00:00"/>
    <d v="2006-01-05T00:00:00"/>
    <x v="0"/>
    <n v="-10000000"/>
    <n v="4163.5560020000003"/>
    <n v="1.3"/>
    <n v="67.203585000000004"/>
    <n v="67.205004000000002"/>
    <n v="1.06490700938758E-2"/>
    <n v="44.337999705075291"/>
    <n v="-1056.7905780000001"/>
    <x v="0"/>
    <n v="-1012.4525782949248"/>
    <n v="-293391.69171899999"/>
    <n v="-294053.48641399998"/>
    <n v="-661.79469499998959"/>
    <n v="350.65788329493523"/>
    <n v="-293391.69171899999"/>
    <n v="-294053.48641399998"/>
    <n v="-661.79469499998959"/>
    <x v="0"/>
    <n v="30820.723304805004"/>
    <n v="0"/>
    <n v="-294053.48641399998"/>
    <n v="-186536.55266299998"/>
    <n v="-661.79469499998959"/>
    <n v="-661.79469499998959"/>
    <n v="-661.79469499998959"/>
    <x v="1"/>
    <x v="5"/>
    <x v="1"/>
    <x v="10"/>
    <n v="-50701.650641999993"/>
    <n v="-11.586924999999994"/>
  </r>
  <r>
    <n v="1534"/>
    <n v="582"/>
    <x v="0"/>
    <x v="1"/>
    <s v="Sears Roebuck"/>
    <x v="10"/>
    <x v="6"/>
    <x v="3"/>
    <s v="Portfolio ISIS"/>
    <x v="1"/>
    <d v="2001-01-05T00:00:00"/>
    <d v="2006-01-05T00:00:00"/>
    <x v="0"/>
    <n v="10000000"/>
    <n v="-4163.5560020000003"/>
    <n v="1.3"/>
    <n v="67.203585000000004"/>
    <n v="67.205004000000002"/>
    <n v="1.06490700938758E-2"/>
    <n v="-44.337999705075291"/>
    <n v="1056.7905780000001"/>
    <x v="0"/>
    <n v="1012.4525782949248"/>
    <n v="293391.69171899999"/>
    <n v="294053.48641399998"/>
    <n v="661.79469499998959"/>
    <n v="-350.65788329493523"/>
    <n v="293391.69171899999"/>
    <n v="294053.48641399998"/>
    <n v="661.79469499998959"/>
    <x v="0"/>
    <n v="-30820.723304805004"/>
    <n v="0"/>
    <n v="294053.48641399998"/>
    <n v="186536.55266299998"/>
    <n v="661.79469499998959"/>
    <n v="661.79469499998959"/>
    <n v="661.79469499998959"/>
    <x v="1"/>
    <x v="5"/>
    <x v="1"/>
    <x v="10"/>
    <n v="50701.650641999993"/>
    <n v="-11.586924999999994"/>
  </r>
  <r>
    <n v="1587"/>
    <n v="641"/>
    <x v="0"/>
    <x v="0"/>
    <s v="Securitas Ab"/>
    <x v="1"/>
    <x v="1"/>
    <x v="11"/>
    <s v="Paribas London"/>
    <x v="2"/>
    <d v="2000-12-28T00:00:00"/>
    <d v="2001-04-06T00:00:00"/>
    <x v="0"/>
    <n v="27000000"/>
    <n v="-49.01887"/>
    <n v="0.18"/>
    <n v="73.854395999999994"/>
    <n v="62.170392999999997"/>
    <n v="-0.55982346213401257"/>
    <n v="27.441913513297084"/>
    <n v="711.03095099999996"/>
    <x v="0"/>
    <n v="738.47286451329705"/>
    <n v="11718.914779999999"/>
    <n v="12440.270358"/>
    <n v="721.35557800000061"/>
    <n v="-17.117286513296449"/>
    <n v="11718.914779999999"/>
    <n v="12440.270358"/>
    <n v="721.35557800000061"/>
    <x v="0"/>
    <n v="-354.79858106"/>
    <n v="0"/>
    <n v="12440.270358"/>
    <n v="42686.8606"/>
    <n v="721.35557800000061"/>
    <n v="721.35557800000061"/>
    <n v="721.35557800000061"/>
    <x v="3"/>
    <x v="1"/>
    <x v="1"/>
    <x v="1"/>
    <n v="2692.4040509999995"/>
    <n v="13.511826999999997"/>
  </r>
  <r>
    <n v="1728"/>
    <n v="933"/>
    <x v="0"/>
    <x v="0"/>
    <s v="Siemens Ag"/>
    <x v="9"/>
    <x v="8"/>
    <x v="8"/>
    <s v="Morgan Stanley CP"/>
    <x v="2"/>
    <d v="2001-03-29T00:00:00"/>
    <d v="2006-06-30T00:00:00"/>
    <x v="1"/>
    <n v="10000000"/>
    <n v="-4506.3454320000001"/>
    <n v="0.41499999999999998"/>
    <n v="43.118613000000003"/>
    <n v="41.023018"/>
    <n v="-2.1239329242067737"/>
    <n v="9571.1754308735963"/>
    <n v="541.72626000000002"/>
    <x v="0"/>
    <n v="10112.901690873596"/>
    <n v="-6923.1617340000003"/>
    <n v="2903.8261050000001"/>
    <n v="9826.9878390000013"/>
    <n v="-285.91385187359447"/>
    <n v="-6106.2286493880001"/>
    <n v="2548.1074071375001"/>
    <n v="8654.3360565255007"/>
    <x v="0"/>
    <m/>
    <n v="0"/>
    <n v="2548.1074071375001"/>
    <n v="2548.1074071375001"/>
    <n v="8654.3360565255007"/>
    <n v="8654.3360565255007"/>
    <n v="8654.3360565255007"/>
    <x v="1"/>
    <x v="0"/>
    <x v="1"/>
    <x v="9"/>
    <n v="2548.1074071375001"/>
    <n v="41.023018"/>
  </r>
  <r>
    <n v="1358"/>
    <n v="515"/>
    <x v="0"/>
    <x v="0"/>
    <s v="Skf Ab"/>
    <x v="1"/>
    <x v="8"/>
    <x v="11"/>
    <s v="Portfolio ISIS"/>
    <x v="2"/>
    <d v="2001-01-05T00:00:00"/>
    <d v="2006-01-05T00:00:00"/>
    <x v="0"/>
    <n v="-10000000"/>
    <n v="4121.9274269999996"/>
    <n v="0.98"/>
    <n v="97.314836999999997"/>
    <n v="96.671566999999996"/>
    <n v="-0.59517626624313646"/>
    <n v="-2453.273375727038"/>
    <n v="-1123.3574550000001"/>
    <x v="0"/>
    <n v="-3576.6308307270383"/>
    <n v="-26747.962018999999"/>
    <n v="-29668.978639000001"/>
    <n v="-2921.0166200000021"/>
    <n v="655.61421072703615"/>
    <n v="-26747.962018999999"/>
    <n v="-29668.978639000001"/>
    <n v="-2921.0166200000021"/>
    <x v="0"/>
    <n v="29834.510716625999"/>
    <n v="0"/>
    <n v="-29668.978639000001"/>
    <n v="-31598.992525000001"/>
    <n v="-2921.0166200000021"/>
    <n v="-2921.0166200000021"/>
    <n v="-2921.0166200000021"/>
    <x v="1"/>
    <x v="1"/>
    <x v="1"/>
    <x v="1"/>
    <n v="-449.8063089999996"/>
    <n v="0.41095099999999718"/>
  </r>
  <r>
    <n v="1571"/>
    <n v="617"/>
    <x v="0"/>
    <x v="1"/>
    <s v="Skf Ab"/>
    <x v="1"/>
    <x v="8"/>
    <x v="11"/>
    <s v="Portfolio ISIS"/>
    <x v="1"/>
    <d v="2001-01-05T00:00:00"/>
    <d v="2006-01-05T00:00:00"/>
    <x v="0"/>
    <n v="10000000"/>
    <n v="-4121.9274269999996"/>
    <n v="0.98"/>
    <n v="97.314836999999997"/>
    <n v="96.671566999999996"/>
    <n v="-0.59517626624313646"/>
    <n v="2453.273375727038"/>
    <n v="1123.3574550000001"/>
    <x v="0"/>
    <n v="3576.6308307270383"/>
    <n v="26747.962018999999"/>
    <n v="29668.978639000001"/>
    <n v="2921.0166200000021"/>
    <n v="-655.61421072703615"/>
    <n v="26747.962018999999"/>
    <n v="29668.978639000001"/>
    <n v="2921.0166200000021"/>
    <x v="0"/>
    <n v="-29834.510716625999"/>
    <n v="0"/>
    <n v="29668.978639000001"/>
    <n v="31598.992525000001"/>
    <n v="2921.0166200000021"/>
    <n v="2921.0166200000021"/>
    <n v="2921.0166200000021"/>
    <x v="1"/>
    <x v="1"/>
    <x v="1"/>
    <x v="1"/>
    <n v="449.8063089999996"/>
    <n v="0.41095099999999718"/>
  </r>
  <r>
    <n v="35"/>
    <n v="129"/>
    <x v="0"/>
    <x v="0"/>
    <s v="Solectron Corp"/>
    <x v="4"/>
    <x v="8"/>
    <x v="3"/>
    <s v="JP Morgan"/>
    <x v="0"/>
    <d v="2000-07-19T00:00:00"/>
    <d v="2003-05-08T00:00:00"/>
    <x v="0"/>
    <n v="10000000"/>
    <n v="-1814.942397"/>
    <n v="1.4"/>
    <n v="665.63547300000005"/>
    <n v="663.20128199999999"/>
    <n v="-0.64309392575033064"/>
    <n v="1167.1784310974451"/>
    <n v="4732.764228"/>
    <x v="0"/>
    <n v="5899.9426590974454"/>
    <n v="-941714.44917699997"/>
    <n v="-937005.74503700004"/>
    <n v="4708.7041399999289"/>
    <n v="-1191.2385190975165"/>
    <n v="-941714.44917699997"/>
    <n v="-937005.74503700004"/>
    <n v="4708.7041399999289"/>
    <x v="0"/>
    <n v="-17913.481458390001"/>
    <n v="71555.555556000007"/>
    <n v="-865450.18948100007"/>
    <n v="-549552.63048900012"/>
    <n v="4708.7041399999289"/>
    <n v="4708.7041399999289"/>
    <n v="4708.7041399999289"/>
    <x v="5"/>
    <x v="0"/>
    <x v="3"/>
    <x v="4"/>
    <n v="-222926.94473400002"/>
    <n v="132.81351399999994"/>
  </r>
  <r>
    <n v="1359"/>
    <n v="516"/>
    <x v="0"/>
    <x v="0"/>
    <s v="Solectron Corp"/>
    <x v="4"/>
    <x v="8"/>
    <x v="3"/>
    <s v="Portfolio ISIS"/>
    <x v="0"/>
    <d v="2001-01-05T00:00:00"/>
    <d v="2006-01-05T00:00:00"/>
    <x v="0"/>
    <n v="-10000000"/>
    <n v="3975.421648"/>
    <n v="2.4500000000000002"/>
    <n v="702.10145199999999"/>
    <n v="700.52191700000003"/>
    <n v="-0.73153640977001477"/>
    <n v="-2908.1656796999155"/>
    <n v="-4553.2733550000003"/>
    <x v="0"/>
    <n v="-7461.4390346999153"/>
    <n v="1569986"/>
    <n v="1566309"/>
    <n v="-3677"/>
    <n v="3784.4390346999153"/>
    <n v="1569986"/>
    <n v="1566309"/>
    <n v="-3677"/>
    <x v="0"/>
    <n v="39237.411665760003"/>
    <n v="0"/>
    <n v="1566309"/>
    <n v="1231946.8729389999"/>
    <n v="-3677"/>
    <n v="-3677"/>
    <n v="-3677"/>
    <x v="1"/>
    <x v="0"/>
    <x v="3"/>
    <x v="4"/>
    <n v="401748"/>
    <n v="126.45905800000003"/>
  </r>
  <r>
    <n v="1535"/>
    <n v="583"/>
    <x v="0"/>
    <x v="1"/>
    <s v="Solectron Corp"/>
    <x v="4"/>
    <x v="8"/>
    <x v="3"/>
    <s v="Portfolio ISIS"/>
    <x v="1"/>
    <d v="2001-01-05T00:00:00"/>
    <d v="2006-01-05T00:00:00"/>
    <x v="0"/>
    <n v="10000000"/>
    <n v="-3975.421648"/>
    <n v="2.4500000000000002"/>
    <n v="702.10145199999999"/>
    <n v="700.52191700000003"/>
    <n v="-0.73153640977001477"/>
    <n v="2908.1656796999155"/>
    <n v="4553.2733550000003"/>
    <x v="0"/>
    <n v="7461.4390346999153"/>
    <n v="-1569986"/>
    <n v="-1566309"/>
    <n v="3677"/>
    <n v="-3784.4390346999153"/>
    <n v="-1569986"/>
    <n v="-1566309"/>
    <n v="3677"/>
    <x v="0"/>
    <n v="-39237.411665760003"/>
    <n v="0"/>
    <n v="-1566309"/>
    <n v="-1231946.8729389999"/>
    <n v="3677"/>
    <n v="3677"/>
    <n v="3677"/>
    <x v="1"/>
    <x v="0"/>
    <x v="3"/>
    <x v="4"/>
    <n v="-401748"/>
    <m/>
  </r>
  <r>
    <n v="1681"/>
    <n v="889"/>
    <x v="0"/>
    <x v="0"/>
    <s v="Solectron Corp"/>
    <x v="4"/>
    <x v="8"/>
    <x v="3"/>
    <s v="Merrill Lynch Int"/>
    <x v="0"/>
    <d v="2001-03-13T00:00:00"/>
    <d v="2003-05-08T00:00:00"/>
    <x v="0"/>
    <n v="10000000"/>
    <n v="-1871.2435330000001"/>
    <n v="3.8"/>
    <n v="665.48240499999997"/>
    <n v="663.08336099999997"/>
    <n v="-0.64289783543383028"/>
    <n v="1203.0184169352533"/>
    <n v="5183.6626290000004"/>
    <x v="0"/>
    <n v="6386.6810459352537"/>
    <n v="-505050.63903399999"/>
    <n v="-499630.22592400003"/>
    <n v="5420.4131099999649"/>
    <n v="-966.26793593528873"/>
    <n v="-505050.63903399999"/>
    <n v="-499630.22592400003"/>
    <n v="5420.4131099999649"/>
    <x v="0"/>
    <n v="-18469.173670709999"/>
    <n v="0"/>
    <n v="-499630.22592400003"/>
    <n v="-499630.22592400003"/>
    <n v="5420.4131099999649"/>
    <n v="5420.4131099999649"/>
    <n v="5420.4131099999649"/>
    <x v="5"/>
    <x v="0"/>
    <x v="3"/>
    <x v="4"/>
    <n v="-229501.61317800003"/>
    <n v="132.85440099999994"/>
  </r>
  <r>
    <n v="1360"/>
    <n v="517"/>
    <x v="0"/>
    <x v="0"/>
    <s v="Southwest Airlines"/>
    <x v="5"/>
    <x v="6"/>
    <x v="3"/>
    <s v="Portfolio ISIS"/>
    <x v="3"/>
    <d v="2001-01-05T00:00:00"/>
    <d v="2006-01-05T00:00:00"/>
    <x v="0"/>
    <n v="-10000000"/>
    <n v="4019.617217"/>
    <n v="0.36"/>
    <n v="64.583652999999998"/>
    <n v="64.007446000000002"/>
    <n v="-0.57858542339271835"/>
    <n v="-2325.691929374605"/>
    <n v="-788.42718300000001"/>
    <x v="0"/>
    <n v="-3114.1191123746048"/>
    <n v="110507.248685"/>
    <n v="108155.947745"/>
    <n v="-2351.300940000001"/>
    <n v="762.81817237460382"/>
    <n v="110507.248685"/>
    <n v="108155.947745"/>
    <n v="-2351.300940000001"/>
    <x v="0"/>
    <n v="23142.946126877501"/>
    <n v="0"/>
    <n v="108155.947745"/>
    <n v="-33892.845589999997"/>
    <n v="-2351.300940000001"/>
    <n v="-2351.300940000001"/>
    <n v="-2351.300940000001"/>
    <x v="1"/>
    <x v="3"/>
    <x v="1"/>
    <x v="5"/>
    <n v="-14697.387245000005"/>
    <n v="-3.1454119999999932"/>
  </r>
  <r>
    <n v="1536"/>
    <n v="584"/>
    <x v="0"/>
    <x v="1"/>
    <s v="Southwest Airlines"/>
    <x v="5"/>
    <x v="6"/>
    <x v="3"/>
    <s v="Portfolio ISIS"/>
    <x v="1"/>
    <d v="2001-01-05T00:00:00"/>
    <d v="2006-01-05T00:00:00"/>
    <x v="0"/>
    <n v="10000000"/>
    <n v="-4019.617217"/>
    <n v="0.36"/>
    <n v="64.583652999999998"/>
    <n v="64.007446000000002"/>
    <n v="-0.57858542339271835"/>
    <n v="2325.691929374605"/>
    <n v="788.42718300000001"/>
    <x v="0"/>
    <n v="3114.1191123746048"/>
    <n v="-110507.248685"/>
    <n v="-108155.947745"/>
    <n v="2351.300940000001"/>
    <n v="-762.81817237460382"/>
    <n v="-110507.248685"/>
    <n v="-108155.947745"/>
    <n v="2351.300940000001"/>
    <x v="0"/>
    <n v="-23142.946126877501"/>
    <n v="0"/>
    <n v="-108155.947745"/>
    <n v="33892.845589999997"/>
    <n v="2351.300940000001"/>
    <n v="2351.300940000001"/>
    <n v="2351.300940000001"/>
    <x v="1"/>
    <x v="3"/>
    <x v="1"/>
    <x v="5"/>
    <n v="14697.387245000005"/>
    <n v="-3.1454119999999932"/>
  </r>
  <r>
    <n v="1361"/>
    <n v="632"/>
    <x v="0"/>
    <x v="0"/>
    <s v="Talisman Energy"/>
    <x v="1"/>
    <x v="5"/>
    <x v="0"/>
    <s v="Portfolio ISIS"/>
    <x v="6"/>
    <d v="2001-01-05T00:00:00"/>
    <d v="2006-01-05T00:00:00"/>
    <x v="0"/>
    <n v="-10000000"/>
    <n v="4069.2701520000001"/>
    <n v="0.68"/>
    <n v="54.198740000000001"/>
    <n v="53.626322999999999"/>
    <n v="-0.57954233986098402"/>
    <n v="-2358.314345416542"/>
    <n v="-740.32869000000005"/>
    <x v="0"/>
    <n v="-3098.6430354165423"/>
    <n v="-74359.560673999993"/>
    <n v="-77028.363458000007"/>
    <n v="-2668.8027840000141"/>
    <n v="429.84025141652819"/>
    <n v="-74359.560673999993"/>
    <n v="-77028.363458000007"/>
    <n v="-2668.8027840000141"/>
    <x v="0"/>
    <n v="29453.377360176004"/>
    <n v="0"/>
    <n v="-77028.363458000007"/>
    <n v="-105054.627978"/>
    <n v="-2668.8027840000141"/>
    <n v="-2668.8027840000141"/>
    <n v="-2668.8027840000141"/>
    <x v="1"/>
    <x v="1"/>
    <x v="1"/>
    <x v="1"/>
    <n v="-15175.616586000004"/>
    <n v="-3.3229380000000006"/>
  </r>
  <r>
    <n v="1537"/>
    <n v="627"/>
    <x v="0"/>
    <x v="1"/>
    <s v="Talisman Energy"/>
    <x v="1"/>
    <x v="5"/>
    <x v="0"/>
    <s v="Portfolio ISIS"/>
    <x v="1"/>
    <d v="2001-01-05T00:00:00"/>
    <d v="2006-01-05T00:00:00"/>
    <x v="0"/>
    <n v="10000000"/>
    <n v="-4069.2701520000001"/>
    <n v="0.68"/>
    <n v="54.198740000000001"/>
    <n v="53.626322999999999"/>
    <n v="-0.57954233986098402"/>
    <n v="2358.314345416542"/>
    <n v="740.32869000000005"/>
    <x v="0"/>
    <n v="3098.6430354165423"/>
    <n v="74359.560673999993"/>
    <n v="77028.363458000007"/>
    <n v="2668.8027840000141"/>
    <n v="-429.84025141652819"/>
    <n v="74359.560673999993"/>
    <n v="77028.363458000007"/>
    <n v="2668.8027840000141"/>
    <x v="0"/>
    <n v="-29453.377360176004"/>
    <n v="0"/>
    <n v="77028.363458000007"/>
    <n v="105054.627978"/>
    <n v="2668.8027840000141"/>
    <n v="2668.8027840000141"/>
    <n v="2668.8027840000141"/>
    <x v="1"/>
    <x v="1"/>
    <x v="1"/>
    <x v="1"/>
    <n v="15175.616586000004"/>
    <n v="-3.3229380000000006"/>
  </r>
  <r>
    <n v="1362"/>
    <n v="518"/>
    <x v="0"/>
    <x v="0"/>
    <s v="Tate &amp; Lyle Plc"/>
    <x v="1"/>
    <x v="1"/>
    <x v="6"/>
    <s v="Portfolio ISIS"/>
    <x v="6"/>
    <d v="2001-01-05T00:00:00"/>
    <d v="2006-01-05T00:00:00"/>
    <x v="0"/>
    <n v="-10000000"/>
    <n v="4089.762154"/>
    <n v="0.7"/>
    <n v="69.535317000000006"/>
    <n v="68.958430000000007"/>
    <n v="-0.57044419729050477"/>
    <n v="-2332.9810890476156"/>
    <n v="-835.75452299999995"/>
    <x v="0"/>
    <n v="-3168.7356120476156"/>
    <n v="-19027.905506999999"/>
    <n v="-21624.690044999999"/>
    <n v="-2596.7845379999999"/>
    <n v="571.95107404761575"/>
    <n v="-19027.905506999999"/>
    <n v="-21624.690044999999"/>
    <n v="-2596.7845379999999"/>
    <x v="0"/>
    <n v="29601.698470652002"/>
    <n v="0"/>
    <n v="-21624.690044999999"/>
    <n v="-132319.809584"/>
    <n v="-2596.7845379999999"/>
    <n v="-2596.7845379999999"/>
    <n v="-2596.7845379999999"/>
    <x v="1"/>
    <x v="1"/>
    <x v="1"/>
    <x v="1"/>
    <n v="-16964.740614999999"/>
    <n v="-3.6974399999999861"/>
  </r>
  <r>
    <n v="1572"/>
    <n v="618"/>
    <x v="0"/>
    <x v="1"/>
    <s v="Tate &amp; Lyle Plc"/>
    <x v="1"/>
    <x v="1"/>
    <x v="6"/>
    <s v="Portfolio ISIS"/>
    <x v="1"/>
    <d v="2001-01-05T00:00:00"/>
    <d v="2006-01-05T00:00:00"/>
    <x v="0"/>
    <n v="10000000"/>
    <n v="-4089.762154"/>
    <n v="0.7"/>
    <n v="69.535317000000006"/>
    <n v="68.958430000000007"/>
    <n v="-0.57044419729050477"/>
    <n v="2332.9810890476156"/>
    <n v="835.75452299999995"/>
    <x v="0"/>
    <n v="3168.7356120476156"/>
    <n v="19027.905506999999"/>
    <n v="21624.690044999999"/>
    <n v="2596.7845379999999"/>
    <n v="-571.95107404761575"/>
    <n v="19027.905506999999"/>
    <n v="21624.690044999999"/>
    <n v="2596.7845379999999"/>
    <x v="0"/>
    <n v="-29601.698470652002"/>
    <n v="0"/>
    <n v="21624.690044999999"/>
    <n v="132319.809584"/>
    <n v="2596.7845379999999"/>
    <n v="2596.7845379999999"/>
    <n v="2596.7845379999999"/>
    <x v="1"/>
    <x v="1"/>
    <x v="1"/>
    <x v="1"/>
    <n v="16964.740614999999"/>
    <n v="-3.6974399999999861"/>
  </r>
  <r>
    <n v="1638"/>
    <n v="842"/>
    <x v="0"/>
    <x v="0"/>
    <s v="Tate &amp; Lyle Plc"/>
    <x v="1"/>
    <x v="1"/>
    <x v="6"/>
    <s v="Morgan Stanley CP"/>
    <x v="6"/>
    <d v="2001-02-12T00:00:00"/>
    <d v="2006-02-12T00:00:00"/>
    <x v="0"/>
    <n v="10000000"/>
    <n v="-4175.3862989999998"/>
    <n v="0.74"/>
    <n v="70.285754999999995"/>
    <n v="69.708995999999999"/>
    <n v="-0.57467775383199293"/>
    <n v="2399.5016196901979"/>
    <n v="825.38717099999997"/>
    <x v="0"/>
    <n v="3224.8887906901978"/>
    <n v="25947.721962"/>
    <n v="28616.546549999999"/>
    <n v="2668.8245879999995"/>
    <n v="-556.06420269019827"/>
    <n v="25947.721962"/>
    <n v="28616.546549999999"/>
    <n v="2668.8245879999995"/>
    <x v="0"/>
    <n v="-30221.446032161999"/>
    <n v="0"/>
    <n v="28616.546549999999"/>
    <n v="28616.546549999999"/>
    <n v="2668.8245879999995"/>
    <n v="2668.8245879999995"/>
    <n v="2668.8245879999995"/>
    <x v="1"/>
    <x v="1"/>
    <x v="1"/>
    <x v="1"/>
    <n v="17227.774984"/>
    <n v="-3.6895200000000017"/>
  </r>
  <r>
    <n v="42"/>
    <n v="138"/>
    <x v="0"/>
    <x v="0"/>
    <s v="Tecnost SPA"/>
    <x v="4"/>
    <x v="4"/>
    <x v="12"/>
    <s v="JP Morgan"/>
    <x v="2"/>
    <d v="2000-08-08T00:00:00"/>
    <d v="2003-08-08T00:00:00"/>
    <x v="0"/>
    <n v="10000000"/>
    <n v="-2124.253338"/>
    <n v="1"/>
    <n v="132.65221500000001"/>
    <n v="159.930128"/>
    <n v="28.183652648394336"/>
    <n v="-59869.218215384208"/>
    <n v="1607.494506"/>
    <x v="0"/>
    <n v="-58261.723709384205"/>
    <n v="-56608.811443999999"/>
    <n v="-115503.384993"/>
    <n v="-58894.573549000001"/>
    <n v="-632.84983961579564"/>
    <n v="-56608.811443999999"/>
    <n v="-115503.384993"/>
    <n v="-58894.573549000001"/>
    <x v="0"/>
    <n v="-20966.38044606"/>
    <n v="51111.111110999998"/>
    <n v="-64392.273882000001"/>
    <n v="31232.723405000004"/>
    <n v="-58894.573549000001"/>
    <n v="-58894.573549000001"/>
    <n v="-58894.573549000001"/>
    <x v="5"/>
    <x v="0"/>
    <x v="3"/>
    <x v="4"/>
    <n v="-42510.180317999999"/>
    <n v="21.011055999999996"/>
  </r>
  <r>
    <n v="45"/>
    <n v="139"/>
    <x v="0"/>
    <x v="0"/>
    <s v="Tecnost SPA"/>
    <x v="4"/>
    <x v="4"/>
    <x v="12"/>
    <s v="Citibank NA"/>
    <x v="2"/>
    <d v="2000-08-09T00:00:00"/>
    <d v="2001-08-09T00:00:00"/>
    <x v="0"/>
    <n v="-10000000"/>
    <n v="338.94062500000001"/>
    <n v="0.63"/>
    <n v="72.881929999999997"/>
    <n v="102.00650400000001"/>
    <n v="31.612790463739771"/>
    <n v="10714.858957773999"/>
    <n v="-678.98179200000004"/>
    <x v="0"/>
    <n v="10035.877165773998"/>
    <n v="-5824.503256"/>
    <n v="4034.07519"/>
    <n v="9858.5784459999995"/>
    <n v="-177.29871977399853"/>
    <n v="-5824.503256"/>
    <n v="4034.07519"/>
    <n v="9858.5784459999995"/>
    <x v="0"/>
    <n v="3345.3439687500004"/>
    <n v="-32200"/>
    <n v="-28165.92481"/>
    <n v="-35503.579461000001"/>
    <n v="9858.5784459999959"/>
    <n v="9858.5784459999959"/>
    <n v="9858.5784459999995"/>
    <x v="3"/>
    <x v="0"/>
    <x v="3"/>
    <x v="4"/>
    <n v="6172.2951189999985"/>
    <n v="22.930498"/>
  </r>
  <r>
    <n v="163"/>
    <n v="317"/>
    <x v="0"/>
    <x v="0"/>
    <s v="Tecnost SPA"/>
    <x v="4"/>
    <x v="4"/>
    <x v="12"/>
    <s v="Deutsche Bank AG"/>
    <x v="2"/>
    <d v="2000-10-03T00:00:00"/>
    <d v="2003-10-03T00:00:00"/>
    <x v="0"/>
    <n v="10000000"/>
    <n v="-2261.0331169999999"/>
    <n v="1.18"/>
    <n v="137.195662"/>
    <n v="164.44076100000001"/>
    <n v="28.048160764368006"/>
    <n v="-63417.820359176098"/>
    <n v="1701.6201570000001"/>
    <x v="0"/>
    <n v="-61716.2002021761"/>
    <n v="-15122.392468"/>
    <n v="-77548.360910999996"/>
    <n v="-62425.968442999998"/>
    <n v="-709.76824082389794"/>
    <n v="-15122.392468"/>
    <n v="-77548.360910999996"/>
    <n v="-62425.968442999998"/>
    <x v="0"/>
    <n v="-22316.39686479"/>
    <n v="30155.555555999999"/>
    <n v="-47392.805354999997"/>
    <n v="31151.470036000006"/>
    <n v="-62425.968442999998"/>
    <n v="-62425.968442999998"/>
    <n v="-62425.968442999998"/>
    <x v="4"/>
    <x v="0"/>
    <x v="3"/>
    <x v="4"/>
    <n v="-45086.752038999999"/>
    <n v="20.965328999999997"/>
  </r>
  <r>
    <n v="882"/>
    <n v="423"/>
    <x v="0"/>
    <x v="0"/>
    <s v="Telefonica Sa"/>
    <x v="6"/>
    <x v="4"/>
    <x v="7"/>
    <s v="LBIE"/>
    <x v="2"/>
    <d v="2000-12-12T00:00:00"/>
    <d v="2005-12-12T00:00:00"/>
    <x v="1"/>
    <n v="-10000000"/>
    <n v="4159.6687910000001"/>
    <n v="1.04"/>
    <n v="77.064280999999994"/>
    <n v="76.762378999999996"/>
    <n v="-0.2356673467744522"/>
    <n v="-980.29810743546329"/>
    <n v="-1004.385798"/>
    <x v="0"/>
    <n v="-1984.6839054354632"/>
    <n v="-118542.007228"/>
    <n v="-120133.91871300001"/>
    <n v="-1591.9114850000042"/>
    <n v="392.77242043545903"/>
    <n v="-104554.05037509601"/>
    <n v="-105417.5136706575"/>
    <n v="-863.46329556149431"/>
    <x v="0"/>
    <n v="17106.637902987499"/>
    <n v="-22815"/>
    <n v="-128232.5136706575"/>
    <n v="-121545.88985315965"/>
    <n v="-746.46329556149431"/>
    <n v="-746.46329556149431"/>
    <n v="-863.46329556149431"/>
    <x v="1"/>
    <x v="4"/>
    <x v="1"/>
    <x v="6"/>
    <n v="-59109.595828662306"/>
    <n v="-15.846541000000002"/>
  </r>
  <r>
    <n v="1363"/>
    <n v="519"/>
    <x v="0"/>
    <x v="0"/>
    <s v="Telefonica Sa"/>
    <x v="6"/>
    <x v="4"/>
    <x v="7"/>
    <s v="Portfolio ISIS"/>
    <x v="2"/>
    <d v="2001-01-05T00:00:00"/>
    <d v="2006-01-05T00:00:00"/>
    <x v="0"/>
    <n v="-10000000"/>
    <n v="4074.1300550000001"/>
    <n v="0.75"/>
    <n v="77.396471000000005"/>
    <n v="77.103553000000005"/>
    <n v="-0.27613344844093085"/>
    <n v="-1125.0035814839894"/>
    <n v="-948.39226200000007"/>
    <x v="0"/>
    <n v="-2073.3958434839897"/>
    <n v="-8377.1385570000002"/>
    <n v="-9795.3594969999995"/>
    <n v="-1418.2209399999992"/>
    <n v="655.17490348399042"/>
    <n v="-8377.1385570000002"/>
    <n v="-9795.3594969999995"/>
    <n v="-1418.2209399999992"/>
    <x v="0"/>
    <n v="16754.859851187499"/>
    <n v="0"/>
    <n v="-9795.3594969999995"/>
    <n v="-130483.37944399999"/>
    <n v="-1418.2209399999992"/>
    <n v="-1418.2209399999992"/>
    <n v="-1418.2209399999992"/>
    <x v="1"/>
    <x v="4"/>
    <x v="1"/>
    <x v="6"/>
    <n v="-67019.373644000007"/>
    <n v="-15.730133999999993"/>
  </r>
  <r>
    <n v="1538"/>
    <n v="585"/>
    <x v="0"/>
    <x v="1"/>
    <s v="Telefonica Sa"/>
    <x v="6"/>
    <x v="4"/>
    <x v="7"/>
    <s v="Portfolio ISIS"/>
    <x v="1"/>
    <d v="2001-01-05T00:00:00"/>
    <d v="2006-01-05T00:00:00"/>
    <x v="0"/>
    <n v="10000000"/>
    <n v="-4074.1300550000001"/>
    <n v="0.75"/>
    <n v="77.396471000000005"/>
    <n v="77.103553000000005"/>
    <n v="-0.27613344844093085"/>
    <n v="1125.0035814839894"/>
    <n v="948.39226200000007"/>
    <x v="0"/>
    <n v="2073.3958434839897"/>
    <n v="8377.1385570000002"/>
    <n v="9795.3594969999995"/>
    <n v="1418.2209399999992"/>
    <n v="-655.17490348399042"/>
    <n v="8377.1385570000002"/>
    <n v="9795.3594969999995"/>
    <n v="1418.2209399999992"/>
    <x v="0"/>
    <n v="-16754.859851187499"/>
    <n v="0"/>
    <n v="9795.3594969999995"/>
    <n v="130483.37944399999"/>
    <n v="1418.2209399999992"/>
    <n v="1418.2209399999992"/>
    <n v="1418.2209399999992"/>
    <x v="1"/>
    <x v="4"/>
    <x v="1"/>
    <x v="6"/>
    <n v="67019.373644000007"/>
    <n v="-15.730133999999993"/>
  </r>
  <r>
    <n v="1599"/>
    <n v="653"/>
    <x v="0"/>
    <x v="0"/>
    <s v="Telefonica Sa"/>
    <x v="6"/>
    <x v="4"/>
    <x v="7"/>
    <s v="Goldman Sachs"/>
    <x v="2"/>
    <d v="2001-01-08T00:00:00"/>
    <d v="2006-01-08T00:00:00"/>
    <x v="0"/>
    <n v="10000000"/>
    <n v="-4144.6320720000003"/>
    <n v="1.19"/>
    <n v="77.471906000000004"/>
    <n v="77.178730000000002"/>
    <n v="-0.27583504421501098"/>
    <n v="1143.2347708350726"/>
    <n v="1054.2666449999999"/>
    <x v="0"/>
    <n v="2197.5014158350723"/>
    <n v="200675.587868"/>
    <n v="202450.17924299999"/>
    <n v="1774.5913749999891"/>
    <n v="-422.91004083508324"/>
    <n v="200675.587868"/>
    <n v="202450.17924299999"/>
    <n v="1774.5913749999891"/>
    <x v="0"/>
    <n v="-17044.799396100003"/>
    <n v="0"/>
    <n v="202450.17924299999"/>
    <n v="202450.17924299999"/>
    <n v="1774.5913749999891"/>
    <n v="1774.5913749999891"/>
    <n v="1774.5913749999891"/>
    <x v="1"/>
    <x v="4"/>
    <x v="1"/>
    <x v="6"/>
    <n v="68008.519017999992"/>
    <n v="-15.700136999999998"/>
  </r>
  <r>
    <n v="1631"/>
    <n v="835"/>
    <x v="0"/>
    <x v="0"/>
    <s v="Telefonica Sa"/>
    <x v="6"/>
    <x v="4"/>
    <x v="7"/>
    <s v="Goldman Sachs"/>
    <x v="2"/>
    <d v="2001-02-02T00:00:00"/>
    <d v="2006-02-02T00:00:00"/>
    <x v="1"/>
    <n v="-10000000"/>
    <n v="4268.0286450000003"/>
    <n v="1"/>
    <n v="78.348502999999994"/>
    <n v="78.046058000000002"/>
    <n v="-0.23851050012737091"/>
    <n v="-1017.9696466768953"/>
    <n v="-984.65892000000008"/>
    <x v="0"/>
    <n v="-2002.6285666768954"/>
    <n v="-109173.61500400001"/>
    <n v="-110788.23687199999"/>
    <n v="-1614.6218679999874"/>
    <n v="388.00669867690794"/>
    <n v="-96291.128433528007"/>
    <n v="-97216.677855179994"/>
    <n v="-925.54942165198736"/>
    <x v="0"/>
    <n v="17552.267802562499"/>
    <n v="0"/>
    <n v="-97216.677855179994"/>
    <n v="-97216.677855179994"/>
    <n v="-925.54942165198736"/>
    <n v="-925.54942165198736"/>
    <n v="-925.54942165198736"/>
    <x v="1"/>
    <x v="4"/>
    <x v="1"/>
    <x v="6"/>
    <n v="-58942.06137371339"/>
    <m/>
  </r>
  <r>
    <n v="43"/>
    <n v="140"/>
    <x v="0"/>
    <x v="0"/>
    <s v="Teleglobe Inc"/>
    <x v="1"/>
    <x v="4"/>
    <x v="0"/>
    <s v="JP Morgan"/>
    <x v="6"/>
    <d v="2000-08-08T00:00:00"/>
    <d v="2005-08-08T00:00:00"/>
    <x v="0"/>
    <n v="12000000"/>
    <n v="-4537.480509"/>
    <n v="1"/>
    <n v="129.38756599999999"/>
    <n v="128.710351"/>
    <n v="-0.58851723891278251"/>
    <n v="2670.3855007772468"/>
    <n v="1894.8970380000001"/>
    <x v="0"/>
    <n v="4565.2825387772464"/>
    <n v="-115339.92707600001"/>
    <n v="-112081.459369"/>
    <n v="3258.4677070000034"/>
    <n v="-1306.8148317772429"/>
    <n v="-115339.92707600001"/>
    <n v="-112081.459369"/>
    <n v="3258.4677070000034"/>
    <x v="0"/>
    <n v="-32842.283924142001"/>
    <n v="59527.333333000002"/>
    <n v="-52554.126036000001"/>
    <n v="156674.27522499999"/>
    <n v="3258.4677070000034"/>
    <n v="3258.4677070000034"/>
    <n v="3258.4677070000034"/>
    <x v="0"/>
    <x v="1"/>
    <x v="1"/>
    <x v="1"/>
    <n v="24879.480812000009"/>
    <n v="-4.7132550000000037"/>
  </r>
  <r>
    <n v="47"/>
    <n v="141"/>
    <x v="0"/>
    <x v="0"/>
    <s v="Teleglobe Inc"/>
    <x v="1"/>
    <x v="4"/>
    <x v="0"/>
    <s v="Citibank NA"/>
    <x v="6"/>
    <d v="2000-08-21T00:00:00"/>
    <d v="2001-03-29T00:00:00"/>
    <x v="0"/>
    <n v="0"/>
    <n v="0"/>
    <n v="0.67"/>
    <n v="0"/>
    <n v="0"/>
    <m/>
    <n v="-"/>
    <n v="0"/>
    <x v="0"/>
    <n v="0"/>
    <n v="0"/>
    <n v="0"/>
    <n v="0"/>
    <n v="0"/>
    <n v="0"/>
    <n v="0"/>
    <n v="0"/>
    <x v="0"/>
    <n v="0"/>
    <n v="-61416.666666999998"/>
    <n v="-61416.666666999998"/>
    <n v="-28237.786785999997"/>
    <n v="0"/>
    <n v="0"/>
    <n v="0"/>
    <x v="3"/>
    <x v="1"/>
    <x v="1"/>
    <x v="1"/>
    <n v="-1963.9238650000043"/>
    <m/>
  </r>
  <r>
    <n v="48"/>
    <n v="142"/>
    <x v="0"/>
    <x v="0"/>
    <s v="Teleglobe Inc"/>
    <x v="1"/>
    <x v="4"/>
    <x v="0"/>
    <s v="Royal BOC"/>
    <x v="6"/>
    <d v="2000-08-21T00:00:00"/>
    <d v="2001-08-21T00:00:00"/>
    <x v="0"/>
    <n v="10000000"/>
    <n v="-370.18246099999999"/>
    <n v="0.93"/>
    <n v="80.262300999999994"/>
    <n v="78.624740000000003"/>
    <n v="-0.54334234937947201"/>
    <n v="201.13580805881475"/>
    <n v="664.60455300000001"/>
    <x v="0"/>
    <n v="865.74036105881476"/>
    <n v="15432.933016999999"/>
    <n v="16281.09057"/>
    <n v="848.15755300000092"/>
    <n v="-17.582808058813839"/>
    <n v="15432.933016999999"/>
    <n v="16281.09057"/>
    <n v="848.15755300000092"/>
    <x v="0"/>
    <n v="-2679.3806527180004"/>
    <n v="47533.333333000002"/>
    <n v="63814.423903000003"/>
    <n v="24662.691977000002"/>
    <n v="848.15755299999728"/>
    <n v="848.15755299999728"/>
    <n v="848.15755300000092"/>
    <x v="3"/>
    <x v="1"/>
    <x v="1"/>
    <x v="1"/>
    <n v="3241.5537350000013"/>
    <n v="-3.7060390000000041"/>
  </r>
  <r>
    <n v="146"/>
    <n v="204"/>
    <x v="0"/>
    <x v="0"/>
    <s v="Telia AB"/>
    <x v="11"/>
    <x v="4"/>
    <x v="11"/>
    <s v="Goldman Sachs"/>
    <x v="2"/>
    <d v="2000-09-21T00:00:00"/>
    <d v="2005-09-21T00:00:00"/>
    <x v="1"/>
    <n v="-10000000"/>
    <n v="3888.1291550000001"/>
    <n v="0.39"/>
    <n v="71.113518999999997"/>
    <n v="71.043334000000002"/>
    <n v="-6.5816525417679121E-4"/>
    <n v="-2.5590315135727675"/>
    <n v="-688.52408100000002"/>
    <x v="0"/>
    <n v="-691.08311251357281"/>
    <n v="127047.87916500001"/>
    <n v="126689.09331500001"/>
    <n v="-358.78585000000021"/>
    <n v="332.2972625135726"/>
    <n v="112056.22942353001"/>
    <n v="111169.6793839125"/>
    <n v="-886.55003961750481"/>
    <x v="0"/>
    <n v="7675.166951969999"/>
    <n v="-17206.3125"/>
    <n v="93963.366883912502"/>
    <n v="-23343.017985619299"/>
    <n v="-798.3125396175019"/>
    <n v="-798.3125396175019"/>
    <n v="-886.55003961750481"/>
    <x v="0"/>
    <x v="6"/>
    <x v="1"/>
    <x v="11"/>
    <n v="-17006.858757694325"/>
    <n v="-4.079779000000002"/>
  </r>
  <r>
    <n v="1364"/>
    <n v="520"/>
    <x v="0"/>
    <x v="0"/>
    <s v="Tesco Plc"/>
    <x v="2"/>
    <x v="1"/>
    <x v="6"/>
    <s v="Portfolio ISIS"/>
    <x v="2"/>
    <d v="2001-01-05T00:00:00"/>
    <d v="2006-01-05T00:00:00"/>
    <x v="0"/>
    <n v="-10000000"/>
    <n v="4043.2138479999999"/>
    <n v="0.32"/>
    <n v="25.181457000000002"/>
    <n v="25.061346"/>
    <n v="-0.1192179149569869"/>
    <n v="-482.02352468377575"/>
    <n v="-294.49678499999999"/>
    <x v="0"/>
    <n v="-776.52030968377574"/>
    <n v="-36528.029423"/>
    <n v="-37159.451455000002"/>
    <n v="-631.42203200000222"/>
    <n v="145.09827768377352"/>
    <n v="-36528.029423"/>
    <n v="-37159.451455000002"/>
    <n v="-631.42203200000222"/>
    <x v="0"/>
    <n v="11971.956203927999"/>
    <n v="0"/>
    <n v="-37159.451455000002"/>
    <n v="-40409.179061000003"/>
    <n v="-631.42203200000222"/>
    <n v="-631.42203200000222"/>
    <n v="-631.42203200000222"/>
    <x v="1"/>
    <x v="2"/>
    <x v="1"/>
    <x v="2"/>
    <n v="-25136.568925"/>
    <n v="-5.7999130000000001"/>
  </r>
  <r>
    <n v="1573"/>
    <n v="619"/>
    <x v="0"/>
    <x v="1"/>
    <s v="Tesco Plc"/>
    <x v="2"/>
    <x v="1"/>
    <x v="6"/>
    <s v="Portfolio ISIS"/>
    <x v="1"/>
    <d v="2001-01-05T00:00:00"/>
    <d v="2006-01-05T00:00:00"/>
    <x v="0"/>
    <n v="10000000"/>
    <n v="-4043.2138479999999"/>
    <n v="0.32"/>
    <n v="25.181457000000002"/>
    <n v="25.061346"/>
    <n v="-0.1192179149569869"/>
    <n v="482.02352468377575"/>
    <n v="294.49678499999999"/>
    <x v="0"/>
    <n v="776.52030968377574"/>
    <n v="36528.029423"/>
    <n v="37159.451455000002"/>
    <n v="631.42203200000222"/>
    <n v="-145.09827768377352"/>
    <n v="36528.029423"/>
    <n v="37159.451455000002"/>
    <n v="631.42203200000222"/>
    <x v="0"/>
    <n v="-11971.956203927999"/>
    <n v="0"/>
    <n v="37159.451455000002"/>
    <n v="40409.179061000003"/>
    <n v="631.42203200000222"/>
    <n v="631.42203200000222"/>
    <n v="631.42203200000222"/>
    <x v="1"/>
    <x v="2"/>
    <x v="1"/>
    <x v="2"/>
    <n v="25136.568925"/>
    <n v="-5.7999130000000001"/>
  </r>
  <r>
    <n v="1365"/>
    <n v="521"/>
    <x v="0"/>
    <x v="0"/>
    <s v="Time Warner Inc."/>
    <x v="1"/>
    <x v="4"/>
    <x v="3"/>
    <s v="Portfolio ISIS"/>
    <x v="5"/>
    <d v="2001-01-05T00:00:00"/>
    <d v="2006-01-05T00:00:00"/>
    <x v="0"/>
    <n v="-10000000"/>
    <n v="4066.4859859999997"/>
    <n v="0.65"/>
    <n v="61.826332999999998"/>
    <n v="61.236718000000003"/>
    <n v="-0.58334762529288886"/>
    <n v="-2372.1749432199117"/>
    <n v="-696.44003399999997"/>
    <x v="0"/>
    <n v="-3068.6149772199115"/>
    <n v="-29104.474528999999"/>
    <n v="-31767.621015000001"/>
    <n v="-2663.1464860000015"/>
    <n v="405.46849121990999"/>
    <n v="-29104.474528999999"/>
    <n v="-31767.621015000001"/>
    <n v="-2663.1464860000015"/>
    <x v="0"/>
    <n v="29433.225566667999"/>
    <n v="0"/>
    <n v="-31767.621015000001"/>
    <n v="-131216.14405999999"/>
    <n v="-2663.1464860000015"/>
    <n v="-2663.1464860000015"/>
    <n v="-2663.1464860000015"/>
    <x v="1"/>
    <x v="1"/>
    <x v="1"/>
    <x v="1"/>
    <n v="-14013.230475"/>
    <n v="-3.0155310000000028"/>
  </r>
  <r>
    <n v="1539"/>
    <n v="586"/>
    <x v="0"/>
    <x v="1"/>
    <s v="Time Warner Inc."/>
    <x v="1"/>
    <x v="4"/>
    <x v="3"/>
    <s v="Portfolio ISIS"/>
    <x v="1"/>
    <d v="2001-01-05T00:00:00"/>
    <d v="2006-01-05T00:00:00"/>
    <x v="0"/>
    <n v="10000000"/>
    <n v="-4066.4859859999997"/>
    <n v="0.65"/>
    <n v="61.826332999999998"/>
    <n v="61.236718000000003"/>
    <n v="-0.58334762529288886"/>
    <n v="2372.1749432199117"/>
    <n v="696.44003399999997"/>
    <x v="0"/>
    <n v="3068.6149772199115"/>
    <n v="29104.474528999999"/>
    <n v="31767.621015000001"/>
    <n v="2663.1464860000015"/>
    <n v="-405.46849121990999"/>
    <n v="29104.474528999999"/>
    <n v="31767.621015000001"/>
    <n v="2663.1464860000015"/>
    <x v="0"/>
    <n v="-29433.225566667999"/>
    <n v="0"/>
    <n v="31767.621015000001"/>
    <n v="131216.14405999999"/>
    <n v="2663.1464860000015"/>
    <n v="2663.1464860000015"/>
    <n v="2663.1464860000015"/>
    <x v="1"/>
    <x v="1"/>
    <x v="1"/>
    <x v="1"/>
    <n v="14013.230475"/>
    <n v="-3.0155310000000028"/>
  </r>
  <r>
    <n v="1634"/>
    <n v="838"/>
    <x v="0"/>
    <x v="0"/>
    <s v="Time Warner Inc."/>
    <x v="1"/>
    <x v="4"/>
    <x v="3"/>
    <s v="CSFB Intl"/>
    <x v="5"/>
    <d v="2001-02-09T00:00:00"/>
    <d v="2006-02-09T00:00:00"/>
    <x v="0"/>
    <n v="10000000"/>
    <n v="-4130.3488859999998"/>
    <n v="0.6"/>
    <n v="62.295693"/>
    <n v="61.706549000000003"/>
    <n v="-0.58676728043778648"/>
    <n v="2423.5535830974609"/>
    <n v="670.437996"/>
    <x v="0"/>
    <n v="3093.991579097461"/>
    <n v="-898.43137100000001"/>
    <n v="1756.6084450000001"/>
    <n v="2655.039816"/>
    <n v="-438.95176309746103"/>
    <n v="-898.43137100000001"/>
    <n v="1756.6084450000001"/>
    <n v="2655.039816"/>
    <x v="0"/>
    <n v="-29895.465236868"/>
    <n v="0"/>
    <n v="1756.6084450000001"/>
    <n v="1756.6084450000001"/>
    <n v="2655.039816"/>
    <n v="2655.039816"/>
    <n v="2655.039816"/>
    <x v="1"/>
    <x v="1"/>
    <x v="1"/>
    <x v="1"/>
    <n v="14229.753365999999"/>
    <n v="-3.0124499999999941"/>
  </r>
  <r>
    <n v="1703"/>
    <n v="909"/>
    <x v="0"/>
    <x v="0"/>
    <s v="Tokyo Elec Power Co"/>
    <x v="9"/>
    <x v="3"/>
    <x v="9"/>
    <s v="LBIE"/>
    <x v="6"/>
    <d v="2001-03-20T00:00:00"/>
    <d v="2006-03-20T00:00:00"/>
    <x v="0"/>
    <n v="-20000000"/>
    <n v="8374.4430970000012"/>
    <n v="0.32"/>
    <n v="27.646260000000002"/>
    <n v="27.619098000000001"/>
    <n v="-3.178116076015769E-2"/>
    <n v="-266.14952234254986"/>
    <n v="-835.13915700000007"/>
    <x v="0"/>
    <n v="-1101.28867934255"/>
    <n v="-40508.387337"/>
    <n v="-40972.962005000001"/>
    <n v="-464.57466800000111"/>
    <n v="636.71401134254893"/>
    <n v="-40508.387337"/>
    <n v="-40972.962005000001"/>
    <n v="-464.57466800000111"/>
    <x v="0"/>
    <m/>
    <n v="0"/>
    <n v="-40972.962005000001"/>
    <n v="-40972.962005000001"/>
    <n v="-464.57466800000111"/>
    <n v="-464.57466800000111"/>
    <n v="-464.57466800000111"/>
    <x v="1"/>
    <x v="0"/>
    <x v="1"/>
    <x v="9"/>
    <n v="-14812.883171000001"/>
    <n v="-1.5453619999999972"/>
  </r>
  <r>
    <n v="1690"/>
    <n v="898"/>
    <x v="0"/>
    <x v="0"/>
    <s v="Toyota Motor Corp"/>
    <x v="13"/>
    <x v="6"/>
    <x v="9"/>
    <s v="Bank of America"/>
    <x v="6"/>
    <d v="2001-03-16T00:00:00"/>
    <d v="2006-02-06T00:00:00"/>
    <x v="0"/>
    <n v="-20000000"/>
    <n v="8167.6769490000006"/>
    <n v="0.24"/>
    <n v="25.395150999999998"/>
    <n v="25.377355999999999"/>
    <n v="-1.8330493305996887E-2"/>
    <n v="-149.7175476391896"/>
    <n v="-605.90820600000006"/>
    <x v="0"/>
    <n v="-755.62575363918972"/>
    <n v="9566.2017070000002"/>
    <n v="9293.6353629999994"/>
    <n v="-272.56634400000075"/>
    <n v="483.05940963918897"/>
    <n v="9566.2017070000002"/>
    <n v="9293.6353629999994"/>
    <n v="-272.56634400000075"/>
    <x v="0"/>
    <n v="12226.604008805552"/>
    <n v="0"/>
    <n v="9293.6353629999994"/>
    <n v="9293.6353629999994"/>
    <n v="-272.56634400000075"/>
    <n v="-272.56634400000075"/>
    <n v="-272.56634400000075"/>
    <x v="1"/>
    <x v="7"/>
    <x v="1"/>
    <x v="13"/>
    <n v="12227.079197999999"/>
    <n v="1.5471369999999993"/>
  </r>
  <r>
    <n v="14"/>
    <n v="104"/>
    <x v="0"/>
    <x v="8"/>
    <s v="Transocean Sedco"/>
    <x v="10"/>
    <x v="5"/>
    <x v="3"/>
    <s v="High Yield"/>
    <x v="5"/>
    <d v="2000-06-06T00:00:00"/>
    <d v="2003-05-24T00:00:00"/>
    <x v="0"/>
    <n v="4000000"/>
    <n v="-780.98029199999996"/>
    <n v="0.75"/>
    <n v="70.104755999999995"/>
    <n v="69.421198000000004"/>
    <n v="-0.55099230694412715"/>
    <n v="430.31413276697799"/>
    <n v="251.55140400000002"/>
    <x v="0"/>
    <n v="681.86553676697804"/>
    <n v="6961.6029760000001"/>
    <n v="7598.4070339999998"/>
    <n v="636.80405799999971"/>
    <n v="-45.061478766978325"/>
    <n v="6961.6029760000001"/>
    <n v="7598.4070339999998"/>
    <n v="636.80405799999971"/>
    <x v="0"/>
    <n v="-5781.2066115299995"/>
    <n v="22083.333332999999"/>
    <n v="29681.740366999999"/>
    <n v="15894.458395"/>
    <n v="636.80405800000153"/>
    <n v="636.80405800000153"/>
    <n v="636.80405799999971"/>
    <x v="5"/>
    <x v="5"/>
    <x v="1"/>
    <x v="10"/>
    <n v="2441.7683550000002"/>
    <n v="-2.2252039999999909"/>
  </r>
  <r>
    <n v="16"/>
    <n v="105"/>
    <x v="0"/>
    <x v="0"/>
    <s v="Transocean Sedco"/>
    <x v="10"/>
    <x v="5"/>
    <x v="3"/>
    <s v="Merrill Lynch Int"/>
    <x v="5"/>
    <d v="2000-06-06T00:00:00"/>
    <d v="2003-05-24T00:00:00"/>
    <x v="0"/>
    <n v="-10000000"/>
    <n v="1947.4400450000001"/>
    <n v="0.6"/>
    <n v="70.104721999999995"/>
    <n v="69.421165000000002"/>
    <n v="-0.55099260759959579"/>
    <n v="-1073.0250685384242"/>
    <n v="-613.31453699999997"/>
    <x v="0"/>
    <n v="-1686.3396055384242"/>
    <n v="14455.891546999999"/>
    <n v="12900.754704000001"/>
    <n v="-1555.1368429999984"/>
    <n v="131.20276253842576"/>
    <n v="14455.891546999999"/>
    <n v="12900.754704000001"/>
    <n v="-1555.1368429999984"/>
    <x v="0"/>
    <n v="14415.924933112499"/>
    <n v="-44166.666666999998"/>
    <n v="-31265.911962999999"/>
    <n v="-40106.387115999998"/>
    <n v="-1555.1368430000002"/>
    <n v="-1555.1368430000002"/>
    <n v="-1555.1368429999984"/>
    <x v="5"/>
    <x v="5"/>
    <x v="1"/>
    <x v="10"/>
    <n v="-6069.0076230000013"/>
    <n v="-2.2252040000000051"/>
  </r>
  <r>
    <n v="17"/>
    <n v="106"/>
    <x v="0"/>
    <x v="0"/>
    <s v="Transocean Sedco"/>
    <x v="10"/>
    <x v="5"/>
    <x v="3"/>
    <s v="JP Morgan"/>
    <x v="5"/>
    <d v="2000-06-06T00:00:00"/>
    <d v="2003-05-24T00:00:00"/>
    <x v="0"/>
    <n v="6000000"/>
    <n v="-1169.0654549999999"/>
    <n v="0.63"/>
    <n v="70.104755999999995"/>
    <n v="69.421198000000004"/>
    <n v="-0.55099254736392966"/>
    <n v="644.1463530856214"/>
    <n v="369.85552800000005"/>
    <x v="0"/>
    <n v="1014.0018810856214"/>
    <n v="-4850.3755879999999"/>
    <n v="-3912.8679630000001"/>
    <n v="937.50762499999973"/>
    <n v="-76.494256085621714"/>
    <n v="-4850.3755879999999"/>
    <n v="-3912.8679630000001"/>
    <n v="937.50762499999973"/>
    <x v="0"/>
    <n v="-8654.0070306375001"/>
    <n v="27825"/>
    <n v="23912.132036999999"/>
    <n v="24194.365518999999"/>
    <n v="937.50762499999837"/>
    <n v="937.50762499999837"/>
    <n v="937.50762499999973"/>
    <x v="5"/>
    <x v="5"/>
    <x v="1"/>
    <x v="10"/>
    <n v="3645.6532479999987"/>
    <n v="-2.2252039999999909"/>
  </r>
  <r>
    <n v="114"/>
    <n v="120"/>
    <x v="2"/>
    <x v="9"/>
    <s v="Transocean Sedco"/>
    <x v="10"/>
    <x v="5"/>
    <x v="3"/>
    <s v="EnronCredit.com"/>
    <x v="5"/>
    <d v="2000-06-06T00:00:00"/>
    <d v="2003-05-24T00:00:00"/>
    <x v="0"/>
    <n v="-4000000"/>
    <n v="780.98029199999996"/>
    <n v="0.75"/>
    <n v="70.104755999999995"/>
    <n v="69.421198000000004"/>
    <n v="-0.55099230694412715"/>
    <n v="-430.31413276697799"/>
    <n v="-251.55140400000002"/>
    <x v="0"/>
    <n v="-681.86553676697804"/>
    <n v="-6961.6029760000001"/>
    <n v="-7598.4070339999998"/>
    <n v="-636.80405799999971"/>
    <n v="45.061478766978325"/>
    <n v="-6961.6029760000001"/>
    <n v="-7598.4070339999998"/>
    <n v="-636.80405799999971"/>
    <x v="0"/>
    <n v="5781.2066115299995"/>
    <n v="-22083.333332999999"/>
    <n v="-29681.740366999999"/>
    <n v="-15894.458395"/>
    <n v="-636.80405800000153"/>
    <n v="-636.80405800000153"/>
    <n v="-636.80405799999971"/>
    <x v="5"/>
    <x v="5"/>
    <x v="1"/>
    <x v="10"/>
    <n v="-2441.7683550000002"/>
    <n v="-2.2252039999999909"/>
  </r>
  <r>
    <n v="1366"/>
    <n v="522"/>
    <x v="0"/>
    <x v="0"/>
    <s v="Transocean Sedco"/>
    <x v="10"/>
    <x v="5"/>
    <x v="3"/>
    <s v="Portfolio ISIS"/>
    <x v="5"/>
    <d v="2001-01-05T00:00:00"/>
    <d v="2006-01-05T00:00:00"/>
    <x v="0"/>
    <n v="-10000000"/>
    <n v="4073.0553370000002"/>
    <n v="0.8"/>
    <n v="82.380177000000003"/>
    <n v="81.784013999999999"/>
    <n v="-0.56790507871508111"/>
    <n v="-2313.1088117698664"/>
    <n v="-969.70272899999998"/>
    <x v="0"/>
    <n v="-3282.8115407698665"/>
    <n v="-9688.2679079999998"/>
    <n v="-12374.615673"/>
    <n v="-2686.3477650000004"/>
    <n v="596.46377576986606"/>
    <n v="-9688.2679079999998"/>
    <n v="-12374.615673"/>
    <n v="-2686.3477650000004"/>
    <x v="0"/>
    <n v="30150.792132142502"/>
    <n v="0"/>
    <n v="-12374.615673"/>
    <n v="-34771.686732999995"/>
    <n v="-2686.3477650000004"/>
    <n v="-2686.3477650000004"/>
    <n v="-2686.3477650000004"/>
    <x v="1"/>
    <x v="5"/>
    <x v="1"/>
    <x v="10"/>
    <n v="-13115.317754"/>
    <n v="-2.7065520000000021"/>
  </r>
  <r>
    <n v="1540"/>
    <n v="587"/>
    <x v="0"/>
    <x v="1"/>
    <s v="Transocean Sedco"/>
    <x v="10"/>
    <x v="5"/>
    <x v="3"/>
    <s v="Portfolio ISIS"/>
    <x v="1"/>
    <d v="2001-01-05T00:00:00"/>
    <d v="2006-01-05T00:00:00"/>
    <x v="0"/>
    <n v="10000000"/>
    <n v="-4073.0553370000002"/>
    <n v="0.8"/>
    <n v="82.380177000000003"/>
    <n v="81.784013999999999"/>
    <n v="-0.56790507871508111"/>
    <n v="2313.1088117698664"/>
    <n v="969.70272899999998"/>
    <x v="0"/>
    <n v="3282.8115407698665"/>
    <n v="9688.2679079999998"/>
    <n v="12374.615673"/>
    <n v="2686.3477650000004"/>
    <n v="-596.46377576986606"/>
    <n v="9688.2679079999998"/>
    <n v="12374.615673"/>
    <n v="2686.3477650000004"/>
    <x v="0"/>
    <n v="-30150.792132142502"/>
    <n v="0"/>
    <n v="12374.615673"/>
    <n v="34771.686732999995"/>
    <n v="2686.3477650000004"/>
    <n v="2686.3477650000004"/>
    <n v="2686.3477650000004"/>
    <x v="1"/>
    <x v="5"/>
    <x v="1"/>
    <x v="10"/>
    <n v="13115.317754"/>
    <n v="-2.7065520000000021"/>
  </r>
  <r>
    <n v="1367"/>
    <n v="523"/>
    <x v="0"/>
    <x v="0"/>
    <s v="Tribune Co."/>
    <x v="5"/>
    <x v="4"/>
    <x v="3"/>
    <s v="Portfolio ISIS"/>
    <x v="4"/>
    <d v="2001-01-05T00:00:00"/>
    <d v="2006-01-05T00:00:00"/>
    <x v="0"/>
    <n v="-10000000"/>
    <n v="4030.570721"/>
    <n v="0.35"/>
    <n v="43.538643999999998"/>
    <n v="43.497458999999999"/>
    <n v="-3.1033151222696252E-2"/>
    <n v="-125.08131069856486"/>
    <n v="-522.114192"/>
    <x v="0"/>
    <n v="-647.19550269856484"/>
    <n v="27252.508321000001"/>
    <n v="27021.223458"/>
    <n v="-231.28486300000077"/>
    <n v="415.91063969856407"/>
    <n v="27252.508321000001"/>
    <n v="27021.223458"/>
    <n v="-231.28486300000077"/>
    <x v="0"/>
    <n v="23206.010926157498"/>
    <n v="0"/>
    <n v="27021.223458"/>
    <n v="-123374.429852"/>
    <n v="-231.28486300000077"/>
    <n v="-231.28486300000077"/>
    <n v="-231.28486300000077"/>
    <x v="1"/>
    <x v="3"/>
    <x v="1"/>
    <x v="5"/>
    <n v="-25419.938688000002"/>
    <n v="-5.8026690000000016"/>
  </r>
  <r>
    <n v="1541"/>
    <n v="588"/>
    <x v="0"/>
    <x v="1"/>
    <s v="Tribune Co."/>
    <x v="5"/>
    <x v="4"/>
    <x v="3"/>
    <s v="Portfolio ISIS"/>
    <x v="1"/>
    <d v="2001-01-05T00:00:00"/>
    <d v="2006-01-05T00:00:00"/>
    <x v="0"/>
    <n v="10000000"/>
    <n v="-4030.570721"/>
    <n v="0.35"/>
    <n v="43.538643999999998"/>
    <n v="43.497458999999999"/>
    <n v="-3.1033151222696252E-2"/>
    <n v="125.08131069856486"/>
    <n v="522.114192"/>
    <x v="0"/>
    <n v="647.19550269856484"/>
    <n v="-27252.508321000001"/>
    <n v="-27021.223458"/>
    <n v="231.28486300000077"/>
    <n v="-415.91063969856407"/>
    <n v="-27252.508321000001"/>
    <n v="-27021.223458"/>
    <n v="231.28486300000077"/>
    <x v="0"/>
    <n v="-23206.010926157498"/>
    <n v="0"/>
    <n v="-27021.223458"/>
    <n v="123374.429852"/>
    <n v="231.28486300000077"/>
    <n v="231.28486300000077"/>
    <n v="231.28486300000077"/>
    <x v="1"/>
    <x v="3"/>
    <x v="1"/>
    <x v="5"/>
    <n v="25419.938688000002"/>
    <n v="-5.8026690000000016"/>
  </r>
  <r>
    <n v="883"/>
    <n v="827"/>
    <x v="1"/>
    <x v="5"/>
    <s v="Triplets"/>
    <x v="9"/>
    <x v="10"/>
    <x v="15"/>
    <s v="Deutsche Bank AG"/>
    <x v="0"/>
    <d v="2000-05-02T00:00:00"/>
    <d v="2005-05-02T00:00:00"/>
    <x v="0"/>
    <n v="5000000"/>
    <m/>
    <n v="6.4"/>
    <n v="0"/>
    <n v="0"/>
    <n v="0"/>
    <n v="0"/>
    <n v="0"/>
    <x v="0"/>
    <n v="0"/>
    <n v="0"/>
    <n v="0"/>
    <n v="0"/>
    <n v="0"/>
    <n v="0"/>
    <n v="0"/>
    <n v="0"/>
    <x v="0"/>
    <m/>
    <n v="80000"/>
    <n v="80000"/>
    <n v="80000"/>
    <n v="0"/>
    <n v="0"/>
    <n v="0"/>
    <x v="0"/>
    <x v="0"/>
    <x v="1"/>
    <x v="9"/>
    <n v="0"/>
    <n v="0"/>
  </r>
  <r>
    <n v="884"/>
    <n v="828"/>
    <x v="1"/>
    <x v="7"/>
    <s v="Triplets"/>
    <x v="9"/>
    <x v="10"/>
    <x v="15"/>
    <s v="EnronCredit.com"/>
    <x v="0"/>
    <d v="2000-05-02T00:00:00"/>
    <d v="2005-05-02T00:00:00"/>
    <x v="0"/>
    <n v="-5000000"/>
    <m/>
    <n v="6.4"/>
    <n v="0"/>
    <n v="0"/>
    <n v="0"/>
    <n v="0"/>
    <n v="0"/>
    <x v="0"/>
    <n v="0"/>
    <n v="0"/>
    <n v="0"/>
    <n v="0"/>
    <n v="0"/>
    <n v="0"/>
    <n v="0"/>
    <n v="0"/>
    <x v="0"/>
    <m/>
    <n v="-80000"/>
    <n v="-80000"/>
    <n v="-80000"/>
    <n v="0"/>
    <n v="0"/>
    <n v="0"/>
    <x v="0"/>
    <x v="0"/>
    <x v="1"/>
    <x v="9"/>
    <n v="0"/>
    <n v="0"/>
  </r>
  <r>
    <n v="885"/>
    <n v="830"/>
    <x v="0"/>
    <x v="8"/>
    <s v="Triplets"/>
    <x v="9"/>
    <x v="10"/>
    <x v="15"/>
    <s v="High Yield"/>
    <x v="0"/>
    <d v="2000-05-02T00:00:00"/>
    <d v="2005-05-02T00:00:00"/>
    <x v="0"/>
    <n v="5000000"/>
    <m/>
    <n v="6.4"/>
    <n v="0"/>
    <n v="0"/>
    <n v="0"/>
    <n v="0"/>
    <n v="0"/>
    <x v="0"/>
    <n v="0"/>
    <n v="0"/>
    <n v="0"/>
    <n v="0"/>
    <n v="0"/>
    <n v="0"/>
    <n v="0"/>
    <n v="0"/>
    <x v="0"/>
    <m/>
    <n v="80000"/>
    <n v="80000"/>
    <n v="80000"/>
    <n v="0"/>
    <n v="0"/>
    <n v="0"/>
    <x v="0"/>
    <x v="0"/>
    <x v="1"/>
    <x v="9"/>
    <n v="0"/>
    <n v="0"/>
  </r>
  <r>
    <n v="1368"/>
    <n v="524"/>
    <x v="0"/>
    <x v="0"/>
    <s v="TXU Corporation"/>
    <x v="1"/>
    <x v="3"/>
    <x v="3"/>
    <s v="Portfolio ISIS"/>
    <x v="0"/>
    <d v="2001-01-05T00:00:00"/>
    <d v="2006-01-05T00:00:00"/>
    <x v="0"/>
    <n v="-10000000"/>
    <n v="4100.0806259999999"/>
    <n v="1"/>
    <n v="105.066034"/>
    <n v="104.462008"/>
    <n v="-0.56926722082839532"/>
    <n v="-2334.0415031353673"/>
    <n v="-1209.5192520000001"/>
    <x v="0"/>
    <n v="-3543.5607551353673"/>
    <n v="-3602.7541569999999"/>
    <n v="-6345.583028"/>
    <n v="-2742.8288710000002"/>
    <n v="800.73188413536718"/>
    <n v="-3602.7541569999999"/>
    <n v="-6345.583028"/>
    <n v="-2742.8288710000002"/>
    <x v="0"/>
    <n v="29676.383570988"/>
    <n v="0"/>
    <n v="-6345.583028"/>
    <n v="-140978.04345100001"/>
    <n v="-2742.8288710000002"/>
    <n v="-2742.8288710000002"/>
    <n v="-2742.8288710000002"/>
    <x v="1"/>
    <x v="1"/>
    <x v="1"/>
    <x v="1"/>
    <n v="-36864.368621000001"/>
    <n v="-8.358311999999998"/>
  </r>
  <r>
    <n v="1542"/>
    <n v="589"/>
    <x v="0"/>
    <x v="1"/>
    <s v="TXU Corporation"/>
    <x v="1"/>
    <x v="3"/>
    <x v="3"/>
    <s v="Portfolio ISIS"/>
    <x v="1"/>
    <d v="2001-01-05T00:00:00"/>
    <d v="2006-01-05T00:00:00"/>
    <x v="0"/>
    <n v="10000000"/>
    <n v="-4100.0806259999999"/>
    <n v="1"/>
    <n v="105.066034"/>
    <n v="104.462008"/>
    <n v="-0.56926722082839532"/>
    <n v="2334.0415031353673"/>
    <n v="1209.5192520000001"/>
    <x v="0"/>
    <n v="3543.5607551353673"/>
    <n v="3602.7541569999999"/>
    <n v="6345.583028"/>
    <n v="2742.8288710000002"/>
    <n v="-800.73188413536718"/>
    <n v="3602.7541569999999"/>
    <n v="6345.583028"/>
    <n v="2742.8288710000002"/>
    <x v="0"/>
    <n v="-29676.383570988"/>
    <n v="0"/>
    <n v="6345.583028"/>
    <n v="140978.04345100001"/>
    <n v="2742.8288710000002"/>
    <n v="2742.8288710000002"/>
    <n v="2742.8288710000002"/>
    <x v="1"/>
    <x v="1"/>
    <x v="1"/>
    <x v="1"/>
    <n v="36864.368621000001"/>
    <n v="-8.358311999999998"/>
  </r>
  <r>
    <n v="424"/>
    <n v="421"/>
    <x v="0"/>
    <x v="0"/>
    <s v="Unilever N.V."/>
    <x v="6"/>
    <x v="1"/>
    <x v="2"/>
    <s v="CSFB Intl"/>
    <x v="2"/>
    <d v="2000-12-12T00:00:00"/>
    <d v="2005-12-12T00:00:00"/>
    <x v="1"/>
    <n v="-10000000"/>
    <n v="4078.264271"/>
    <n v="0.26500000000000001"/>
    <n v="21.043251999999999"/>
    <n v="21.021153000000002"/>
    <n v="-5.1079783548984431E-3"/>
    <n v="-20.831685621823677"/>
    <n v="-291.46311000000003"/>
    <x v="0"/>
    <n v="-312.29479562182371"/>
    <n v="-24715.083949"/>
    <n v="-24889.085782999999"/>
    <n v="-174.00183399999878"/>
    <n v="138.29296162182493"/>
    <n v="-21798.704043017999"/>
    <n v="-21840.172774582497"/>
    <n v="-41.468731564498739"/>
    <x v="0"/>
    <n v="16771.8618144875"/>
    <n v="-5813.4375"/>
    <n v="-27653.610274582497"/>
    <n v="-21914.923644394668"/>
    <n v="-11.656231564498739"/>
    <n v="-11.656231564498739"/>
    <n v="-41.468731564498739"/>
    <x v="1"/>
    <x v="4"/>
    <x v="1"/>
    <x v="6"/>
    <n v="-1725.4682262884962"/>
    <n v="-0.44448299999999819"/>
  </r>
  <r>
    <n v="1676"/>
    <n v="884"/>
    <x v="0"/>
    <x v="0"/>
    <s v="Unilever N.V."/>
    <x v="6"/>
    <x v="1"/>
    <x v="2"/>
    <s v="Goldman Sachs"/>
    <x v="2"/>
    <d v="2001-03-13T00:00:00"/>
    <d v="2006-03-13T00:00:00"/>
    <x v="1"/>
    <n v="10000000"/>
    <n v="-4266.1584309999998"/>
    <n v="0.245"/>
    <n v="21.785964"/>
    <n v="21.762993999999999"/>
    <n v="-6.8119961930273162E-3"/>
    <n v="29.061054990823386"/>
    <n v="298.12572899999998"/>
    <x v="0"/>
    <n v="327.18678399082336"/>
    <n v="13448.184018"/>
    <n v="13622.435871"/>
    <n v="174.25185299999976"/>
    <n v="-152.9349309908236"/>
    <n v="11861.298303875999"/>
    <n v="11953.687476802499"/>
    <n v="92.389172926499668"/>
    <x v="0"/>
    <n v="-17544.576547487501"/>
    <n v="0"/>
    <n v="11953.687476802499"/>
    <n v="11953.687476802499"/>
    <n v="92.389172926499668"/>
    <n v="92.389172926499668"/>
    <n v="92.389172926499668"/>
    <x v="1"/>
    <x v="4"/>
    <x v="1"/>
    <x v="6"/>
    <n v="2023.2357872072989"/>
    <n v="-0.44271200000000022"/>
  </r>
  <r>
    <n v="1369"/>
    <n v="525"/>
    <x v="0"/>
    <x v="0"/>
    <s v="Union Pacific Corp."/>
    <x v="0"/>
    <x v="8"/>
    <x v="3"/>
    <s v="Portfolio ISIS"/>
    <x v="3"/>
    <d v="2001-01-05T00:00:00"/>
    <d v="2006-01-05T00:00:00"/>
    <x v="0"/>
    <n v="-10000000"/>
    <n v="4067.4736910000001"/>
    <n v="0.7"/>
    <n v="62.074907000000003"/>
    <n v="61.397911999999998"/>
    <n v="-0.67760805076460873"/>
    <n v="-2756.1529192948387"/>
    <n v="-778.46813699999996"/>
    <x v="0"/>
    <n v="-3534.6210562948386"/>
    <n v="-50174.484123000002"/>
    <n v="-53248.186199000003"/>
    <n v="-3073.7020760000014"/>
    <n v="460.91898029483718"/>
    <n v="-50174.484123000002"/>
    <n v="-53248.186199000003"/>
    <n v="-3073.7020760000014"/>
    <x v="0"/>
    <n v="50851.556084882002"/>
    <n v="0"/>
    <n v="-53248.186199000003"/>
    <n v="-72196.353797999996"/>
    <n v="-3073.7020760000014"/>
    <n v="-3073.7020760000014"/>
    <n v="-3073.7020760000014"/>
    <x v="1"/>
    <x v="0"/>
    <x v="0"/>
    <x v="0"/>
    <n v="-15783.590878000003"/>
    <n v="-3.4328250000000011"/>
  </r>
  <r>
    <n v="1543"/>
    <n v="590"/>
    <x v="0"/>
    <x v="1"/>
    <s v="Union Pacific Corp."/>
    <x v="0"/>
    <x v="8"/>
    <x v="3"/>
    <s v="Portfolio ISIS"/>
    <x v="1"/>
    <d v="2001-01-05T00:00:00"/>
    <d v="2006-01-05T00:00:00"/>
    <x v="0"/>
    <n v="10000000"/>
    <n v="-4067.4736910000001"/>
    <n v="0.7"/>
    <n v="62.074907000000003"/>
    <n v="61.397911999999998"/>
    <n v="-0.67760805076460873"/>
    <n v="2756.1529192948387"/>
    <n v="778.46813699999996"/>
    <x v="0"/>
    <n v="3534.6210562948386"/>
    <n v="50174.484123000002"/>
    <n v="53248.186199000003"/>
    <n v="3073.7020760000014"/>
    <n v="-460.91898029483718"/>
    <n v="50174.484123000002"/>
    <n v="53248.186199000003"/>
    <n v="3073.7020760000014"/>
    <x v="0"/>
    <n v="-50851.556084882002"/>
    <n v="0"/>
    <n v="53248.186199000003"/>
    <n v="72196.353797999996"/>
    <n v="3073.7020760000014"/>
    <n v="3073.7020760000014"/>
    <n v="3073.7020760000014"/>
    <x v="1"/>
    <x v="0"/>
    <x v="0"/>
    <x v="0"/>
    <n v="15783.590878000003"/>
    <n v="-3.4328250000000011"/>
  </r>
  <r>
    <n v="1370"/>
    <n v="633"/>
    <x v="0"/>
    <x v="0"/>
    <s v="Usinor Sa"/>
    <x v="4"/>
    <x v="0"/>
    <x v="4"/>
    <s v="Portfolio ISIS"/>
    <x v="6"/>
    <d v="2001-01-05T00:00:00"/>
    <d v="2006-01-05T00:00:00"/>
    <x v="0"/>
    <n v="-10000000"/>
    <n v="4179.4058709999999"/>
    <n v="1.3"/>
    <n v="106.41699800000001"/>
    <n v="101.789946"/>
    <n v="-4.5627090225397451"/>
    <n v="-19069.412876467282"/>
    <n v="-1338.287055"/>
    <x v="0"/>
    <n v="-20407.699931467283"/>
    <n v="-128079.75715600001"/>
    <n v="-147680.160065"/>
    <n v="-19600.402908999997"/>
    <n v="807.2970224672863"/>
    <n v="-128079.75715600001"/>
    <n v="-147680.160065"/>
    <n v="-19600.402908999997"/>
    <x v="0"/>
    <n v="41250.735946770001"/>
    <n v="0"/>
    <n v="-147680.160065"/>
    <n v="-194166.60773799999"/>
    <n v="-19600.402908999997"/>
    <n v="-19600.402908999997"/>
    <n v="-19600.402908999997"/>
    <x v="1"/>
    <x v="0"/>
    <x v="3"/>
    <x v="4"/>
    <n v="-35558.71699700001"/>
    <m/>
  </r>
  <r>
    <n v="1549"/>
    <n v="628"/>
    <x v="0"/>
    <x v="1"/>
    <s v="Usinor Sa"/>
    <x v="4"/>
    <x v="0"/>
    <x v="4"/>
    <s v="Portfolio ISIS"/>
    <x v="1"/>
    <d v="2001-01-05T00:00:00"/>
    <d v="2006-01-05T00:00:00"/>
    <x v="0"/>
    <n v="10000000"/>
    <n v="-4179.4058709999999"/>
    <n v="1.3"/>
    <n v="106.41699800000001"/>
    <n v="101.789946"/>
    <n v="-4.5627090225397451"/>
    <n v="19069.412876467282"/>
    <n v="1338.287055"/>
    <x v="0"/>
    <n v="20407.699931467283"/>
    <n v="128079.75715600001"/>
    <n v="147680.160065"/>
    <n v="19600.402908999997"/>
    <n v="-807.2970224672863"/>
    <n v="128079.75715600001"/>
    <n v="147680.160065"/>
    <n v="19600.402908999997"/>
    <x v="0"/>
    <n v="-41250.735946770001"/>
    <n v="0"/>
    <n v="147680.160065"/>
    <n v="194166.60773799999"/>
    <n v="19600.402908999997"/>
    <n v="19600.402908999997"/>
    <n v="19600.402908999997"/>
    <x v="1"/>
    <x v="0"/>
    <x v="3"/>
    <x v="4"/>
    <n v="35558.71699700001"/>
    <n v="-8.0437359999999956"/>
  </r>
  <r>
    <n v="1371"/>
    <n v="526"/>
    <x v="0"/>
    <x v="0"/>
    <s v="Viacom Inc."/>
    <x v="10"/>
    <x v="4"/>
    <x v="3"/>
    <s v="Portfolio ISIS"/>
    <x v="5"/>
    <d v="2001-01-05T00:00:00"/>
    <d v="2006-01-05T00:00:00"/>
    <x v="0"/>
    <n v="-10000000"/>
    <n v="4072.50657"/>
    <n v="0.7"/>
    <n v="64.596996000000004"/>
    <n v="63.995134"/>
    <n v="-0.58664872820530778"/>
    <n v="-2389.1307998982602"/>
    <n v="-751.84869600000002"/>
    <x v="0"/>
    <n v="-3140.9794958982602"/>
    <n v="-39573.144295999999"/>
    <n v="-42309.687303999999"/>
    <n v="-2736.5430080000006"/>
    <n v="404.43648789825966"/>
    <n v="-39573.144295999999"/>
    <n v="-42309.687303999999"/>
    <n v="-2736.5430080000006"/>
    <x v="0"/>
    <n v="30146.729884425"/>
    <n v="0"/>
    <n v="-42309.687303999999"/>
    <n v="-174145.16484799999"/>
    <n v="-2736.5430080000006"/>
    <n v="-2736.5430080000006"/>
    <n v="-2736.5430080000006"/>
    <x v="1"/>
    <x v="5"/>
    <x v="1"/>
    <x v="10"/>
    <n v="-13712.693180999999"/>
    <n v="-2.9356639999999956"/>
  </r>
  <r>
    <n v="1544"/>
    <n v="591"/>
    <x v="0"/>
    <x v="1"/>
    <s v="Viacom Inc."/>
    <x v="10"/>
    <x v="4"/>
    <x v="3"/>
    <s v="Portfolio ISIS"/>
    <x v="1"/>
    <d v="2001-01-05T00:00:00"/>
    <d v="2006-01-05T00:00:00"/>
    <x v="0"/>
    <n v="10000000"/>
    <n v="-4072.50657"/>
    <n v="0.7"/>
    <n v="64.596996000000004"/>
    <n v="63.995134"/>
    <n v="-0.58664872820530778"/>
    <n v="2389.1307998982602"/>
    <n v="751.84869600000002"/>
    <x v="0"/>
    <n v="3140.9794958982602"/>
    <n v="39573.144295999999"/>
    <n v="42309.687303999999"/>
    <n v="2736.5430080000006"/>
    <n v="-404.43648789825966"/>
    <n v="39573.144295999999"/>
    <n v="42309.687303999999"/>
    <n v="2736.5430080000006"/>
    <x v="0"/>
    <n v="-30146.729884425"/>
    <n v="0"/>
    <n v="42309.687303999999"/>
    <n v="174145.16484799999"/>
    <n v="2736.5430080000006"/>
    <n v="2736.5430080000006"/>
    <n v="2736.5430080000006"/>
    <x v="1"/>
    <x v="5"/>
    <x v="1"/>
    <x v="10"/>
    <n v="13712.693180999999"/>
    <n v="-2.9356639999999956"/>
  </r>
  <r>
    <n v="1657"/>
    <n v="867"/>
    <x v="0"/>
    <x v="0"/>
    <s v="Viacom Inc."/>
    <x v="10"/>
    <x v="4"/>
    <x v="3"/>
    <s v="Merrill Lynch Int"/>
    <x v="5"/>
    <d v="2001-02-27T00:00:00"/>
    <d v="2006-02-27T00:00:00"/>
    <x v="0"/>
    <n v="10000000"/>
    <n v="-4188.4955580000005"/>
    <n v="0.75"/>
    <n v="65.395488999999998"/>
    <n v="64.795184000000006"/>
    <n v="-0.59023688400752916"/>
    <n v="2472.2045668332976"/>
    <n v="746.00965499999995"/>
    <x v="0"/>
    <n v="3218.2142218332974"/>
    <n v="48250.272738"/>
    <n v="51084.385968000002"/>
    <n v="2834.1132300000027"/>
    <n v="-384.10099183329476"/>
    <n v="48250.272738"/>
    <n v="51084.385968000002"/>
    <n v="2834.1132300000027"/>
    <x v="0"/>
    <n v="-31005.338368095003"/>
    <n v="0"/>
    <n v="51084.385968000002"/>
    <n v="51084.385968000002"/>
    <n v="2834.1132300000027"/>
    <n v="2834.1132300000027"/>
    <n v="2834.1132300000027"/>
    <x v="1"/>
    <x v="5"/>
    <x v="1"/>
    <x v="10"/>
    <n v="14020.089108"/>
    <n v="-2.9336409999999944"/>
  </r>
  <r>
    <n v="162"/>
    <n v="316"/>
    <x v="0"/>
    <x v="0"/>
    <s v="Vivendi SA"/>
    <x v="4"/>
    <x v="11"/>
    <x v="4"/>
    <s v="Bank of America"/>
    <x v="6"/>
    <d v="2000-09-28T00:00:00"/>
    <d v="2003-09-28T00:00:00"/>
    <x v="1"/>
    <n v="-10000000"/>
    <n v="2280.9383359999997"/>
    <n v="0.72"/>
    <n v="84.692588999999998"/>
    <n v="88.248278999999997"/>
    <n v="3.7911211394083733"/>
    <n v="8647.3135432965573"/>
    <n v="-872.76914099999999"/>
    <x v="0"/>
    <n v="7774.5444022965576"/>
    <n v="28373.182870000001"/>
    <n v="36404.795804000001"/>
    <n v="8031.6129340000007"/>
    <n v="257.06853170344311"/>
    <n v="25025.147291339999"/>
    <n v="31945.208318009998"/>
    <n v="6920.0610266699987"/>
    <x v="0"/>
    <n v="22512.861376319997"/>
    <n v="-31765.5"/>
    <n v="179.70831800999804"/>
    <n v="-39432.023853218619"/>
    <n v="7082.9610266700001"/>
    <n v="7082.9610266700001"/>
    <n v="6920.0610266699987"/>
    <x v="5"/>
    <x v="0"/>
    <x v="3"/>
    <x v="4"/>
    <n v="-22869.088539033004"/>
    <n v="-10.211364000000003"/>
  </r>
  <r>
    <n v="224"/>
    <n v="340"/>
    <x v="0"/>
    <x v="0"/>
    <s v="Vivendi SA"/>
    <x v="4"/>
    <x v="11"/>
    <x v="4"/>
    <s v="Bank of America"/>
    <x v="6"/>
    <d v="2000-10-11T00:00:00"/>
    <d v="2005-10-11T00:00:00"/>
    <x v="1"/>
    <n v="20000000"/>
    <n v="-8013.0940359999995"/>
    <n v="0.84499999999999997"/>
    <n v="105.00131"/>
    <n v="109.62698399999999"/>
    <n v="4.6714885362536673"/>
    <n v="-37433.076929096627"/>
    <n v="2333.0738670000001"/>
    <x v="0"/>
    <n v="-35100.003062096628"/>
    <n v="-124299.423865"/>
    <n v="-160273.72524599999"/>
    <n v="-35974.301380999983"/>
    <n v="-874.29831890335481"/>
    <n v="-109632.09184893001"/>
    <n v="-140640.19390336497"/>
    <n v="-31008.102054434959"/>
    <x v="0"/>
    <n v="-79089.238135319989"/>
    <n v="37898.25"/>
    <n v="-102741.94390336497"/>
    <n v="106704.53569587856"/>
    <n v="-31202.452054434951"/>
    <n v="-31202.452054434951"/>
    <n v="-31008.102054434959"/>
    <x v="1"/>
    <x v="0"/>
    <x v="3"/>
    <x v="4"/>
    <n v="15369.280752129242"/>
    <n v="-1.4539690000000007"/>
  </r>
  <r>
    <n v="241"/>
    <n v="356"/>
    <x v="0"/>
    <x v="0"/>
    <s v="Vivendi SA"/>
    <x v="4"/>
    <x v="11"/>
    <x v="4"/>
    <s v="Bank of Austria AG"/>
    <x v="6"/>
    <d v="2000-10-24T00:00:00"/>
    <d v="2003-07-14T00:00:00"/>
    <x v="1"/>
    <n v="-10000000"/>
    <n v="2114.4717340000002"/>
    <n v="1.05"/>
    <n v="82.621736999999996"/>
    <n v="86.060486999999995"/>
    <n v="3.7141707968683959"/>
    <n v="7853.5091652264791"/>
    <n v="-894.23725800000011"/>
    <x v="0"/>
    <n v="6959.271907226479"/>
    <n v="-70814.927035999994"/>
    <n v="-63666.601971999997"/>
    <n v="7148.3250639999969"/>
    <n v="189.05315677351791"/>
    <n v="-62458.765645751992"/>
    <n v="-55867.443230429992"/>
    <n v="6591.3224153219999"/>
    <x v="0"/>
    <n v="20869.836014580003"/>
    <n v="-21242.8125"/>
    <n v="-77110.255730429984"/>
    <n v="-37947.241343777343"/>
    <n v="6700.2599153220071"/>
    <n v="6700.2599153220071"/>
    <n v="6591.3224153219999"/>
    <x v="5"/>
    <x v="0"/>
    <x v="3"/>
    <x v="4"/>
    <n v="-21911.475348745575"/>
    <n v="-11.003906999999998"/>
  </r>
  <r>
    <n v="1354"/>
    <n v="512"/>
    <x v="0"/>
    <x v="0"/>
    <s v="Vivendi SA"/>
    <x v="4"/>
    <x v="11"/>
    <x v="4"/>
    <s v="Portfolio ISIS"/>
    <x v="6"/>
    <d v="2001-01-05T00:00:00"/>
    <d v="2006-01-05T00:00:00"/>
    <x v="0"/>
    <n v="-10000000"/>
    <n v="4135.8990360000007"/>
    <n v="1.05"/>
    <n v="107.086831"/>
    <n v="111.82739599999999"/>
    <n v="4.7409329295154023"/>
    <n v="19608.019932923413"/>
    <n v="-1231.2346889999999"/>
    <x v="0"/>
    <n v="18376.785243923412"/>
    <n v="-17138.14659"/>
    <n v="1888.130936"/>
    <n v="19026.277526000002"/>
    <n v="649.49228207658962"/>
    <n v="-17138.14659"/>
    <n v="1888.130936"/>
    <n v="19026.277526000002"/>
    <x v="0"/>
    <n v="40821.323485320012"/>
    <n v="0"/>
    <n v="1888.130936"/>
    <n v="-14807.471637000001"/>
    <n v="19026.277526000002"/>
    <n v="19026.277526000002"/>
    <n v="19026.277526000002"/>
    <x v="1"/>
    <x v="0"/>
    <x v="3"/>
    <x v="4"/>
    <n v="-5336.6336850000007"/>
    <n v="-0.70596100000000206"/>
  </r>
  <r>
    <n v="1373"/>
    <n v="527"/>
    <x v="0"/>
    <x v="0"/>
    <s v="Vivendi SA"/>
    <x v="4"/>
    <x v="11"/>
    <x v="4"/>
    <s v="Portfolio ISIS"/>
    <x v="6"/>
    <d v="2001-01-05T00:00:00"/>
    <d v="2006-01-05T00:00:00"/>
    <x v="0"/>
    <n v="-10000000"/>
    <n v="4162.0161450000005"/>
    <n v="1.2"/>
    <n v="107.086831"/>
    <n v="111.82739599999999"/>
    <n v="4.7384825833914999"/>
    <n v="19721.641014876735"/>
    <n v="-1270.8263219999999"/>
    <x v="0"/>
    <n v="18450.814692876735"/>
    <n v="-82001.144058000005"/>
    <n v="-62982.607774999997"/>
    <n v="19018.536283000009"/>
    <n v="567.72159012327393"/>
    <n v="-82001.144058000005"/>
    <n v="-62982.607774999997"/>
    <n v="19018.536283000009"/>
    <x v="0"/>
    <n v="41079.099351150006"/>
    <n v="0"/>
    <n v="-62982.607774999997"/>
    <n v="-64532.167393999996"/>
    <n v="19018.536283000009"/>
    <n v="19018.536283000009"/>
    <n v="19018.536283000009"/>
    <x v="1"/>
    <x v="0"/>
    <x v="3"/>
    <x v="4"/>
    <n v="-5434.6793159999943"/>
    <n v="-0.70596100000000206"/>
  </r>
  <r>
    <n v="1533"/>
    <n v="581"/>
    <x v="0"/>
    <x v="1"/>
    <s v="Vivendi SA"/>
    <x v="4"/>
    <x v="11"/>
    <x v="4"/>
    <s v="Portfolio ISIS"/>
    <x v="1"/>
    <d v="2001-01-05T00:00:00"/>
    <d v="2006-01-05T00:00:00"/>
    <x v="0"/>
    <n v="10000000"/>
    <n v="-4135.8990360000007"/>
    <n v="1.05"/>
    <n v="107.086831"/>
    <n v="111.82739599999999"/>
    <n v="4.7409329295154023"/>
    <n v="-19608.019932923413"/>
    <n v="1231.2346889999999"/>
    <x v="0"/>
    <n v="-18376.785243923412"/>
    <n v="17138.14659"/>
    <n v="-1888.130936"/>
    <n v="-19026.277526000002"/>
    <n v="-649.49228207658962"/>
    <n v="17138.14659"/>
    <n v="-1888.130936"/>
    <n v="-19026.277526000002"/>
    <x v="0"/>
    <n v="-40821.323485320012"/>
    <n v="0"/>
    <n v="-1888.130936"/>
    <n v="14807.471637000001"/>
    <n v="-19026.277526000002"/>
    <n v="-19026.277526000002"/>
    <n v="-19026.277526000002"/>
    <x v="1"/>
    <x v="0"/>
    <x v="3"/>
    <x v="4"/>
    <n v="5336.6336850000007"/>
    <n v="-0.70596100000000206"/>
  </r>
  <r>
    <n v="1545"/>
    <n v="592"/>
    <x v="0"/>
    <x v="1"/>
    <s v="Vivendi SA"/>
    <x v="4"/>
    <x v="11"/>
    <x v="4"/>
    <s v="Portfolio ISIS"/>
    <x v="6"/>
    <d v="2001-01-05T00:00:00"/>
    <d v="2006-01-05T00:00:00"/>
    <x v="0"/>
    <n v="10000000"/>
    <n v="-4162.0161450000005"/>
    <n v="1.2"/>
    <n v="107.086831"/>
    <n v="111.82739599999999"/>
    <n v="4.7384825833914999"/>
    <n v="-19721.641014876735"/>
    <n v="1270.8263219999999"/>
    <x v="0"/>
    <n v="-18450.814692876735"/>
    <n v="82001.144058000005"/>
    <n v="62982.607774999997"/>
    <n v="-19018.536283000009"/>
    <n v="-567.72159012327393"/>
    <n v="82001.144058000005"/>
    <n v="62982.607774999997"/>
    <n v="-19018.536283000009"/>
    <x v="0"/>
    <n v="-41079.099351150006"/>
    <n v="0"/>
    <n v="62982.607774999997"/>
    <n v="64532.167393999996"/>
    <n v="-19018.536283000009"/>
    <n v="-19018.536283000009"/>
    <n v="-19018.536283000009"/>
    <x v="1"/>
    <x v="0"/>
    <x v="3"/>
    <x v="4"/>
    <n v="5434.6793159999943"/>
    <n v="-0.70596100000000206"/>
  </r>
  <r>
    <n v="1711"/>
    <n v="914"/>
    <x v="0"/>
    <x v="0"/>
    <s v="Vivendi SA"/>
    <x v="4"/>
    <x v="11"/>
    <x v="4"/>
    <s v="Goldman Sachs"/>
    <x v="6"/>
    <d v="2001-03-22T00:00:00"/>
    <d v="2003-07-14T00:00:00"/>
    <x v="1"/>
    <n v="10000000"/>
    <n v="-2113.347088"/>
    <n v="1.03"/>
    <n v="82.604933000000003"/>
    <n v="86.044360999999995"/>
    <n v="3.7142757877119781"/>
    <n v="-7849.5539199900149"/>
    <n v="882.76474199999996"/>
    <x v="0"/>
    <n v="-6966.7891779900147"/>
    <n v="47256.650528999999"/>
    <n v="40100.285090999998"/>
    <n v="-7156.3654380000007"/>
    <n v="-189.57626000998607"/>
    <n v="41680.365766577997"/>
    <n v="35188.000167352497"/>
    <n v="-6492.3655992255008"/>
    <x v="0"/>
    <n v="-20858.73575856"/>
    <n v="0"/>
    <n v="35188.000167352497"/>
    <n v="35188.000167352497"/>
    <n v="-6492.3655992255008"/>
    <n v="-6492.3655992255008"/>
    <n v="-6492.3655992255008"/>
    <x v="5"/>
    <x v="0"/>
    <x v="3"/>
    <x v="4"/>
    <n v="22452.280759501497"/>
    <n v="-10.989100000000008"/>
  </r>
  <r>
    <n v="1736"/>
    <n v="943"/>
    <x v="0"/>
    <x v="0"/>
    <s v="Vivendi SA"/>
    <x v="4"/>
    <x v="11"/>
    <x v="4"/>
    <s v="JP Morgan"/>
    <x v="6"/>
    <d v="2001-04-02T00:00:00"/>
    <d v="2006-04-02T00:00:00"/>
    <x v="1"/>
    <n v="10000000"/>
    <n v="-4435.2993340000003"/>
    <n v="1.1000000000000001"/>
    <n v="109.71319"/>
    <n v="114.574434"/>
    <n v="4.8566298036714253"/>
    <n v="-21540.606933708426"/>
    <n v="1264.7211750000001"/>
    <x v="0"/>
    <n v="-20275.885758708428"/>
    <n v="1543.104675"/>
    <n v="-19100.521731000001"/>
    <n v="-20643.626405999999"/>
    <n v="-367.7406472915718"/>
    <n v="1361.0183233499999"/>
    <n v="-16760.707818952498"/>
    <n v="-18121.726142302497"/>
    <x v="0"/>
    <n v="-43776.404426580004"/>
    <n v="0"/>
    <n v="-16760.707818952498"/>
    <n v="-16760.707818952498"/>
    <n v="-18121.726142302497"/>
    <n v="-18121.726142302497"/>
    <n v="-18121.726142302497"/>
    <x v="1"/>
    <x v="0"/>
    <x v="3"/>
    <x v="4"/>
    <n v="-16760.707818952498"/>
    <n v="114.574434"/>
  </r>
  <r>
    <n v="1374"/>
    <n v="528"/>
    <x v="0"/>
    <x v="0"/>
    <s v="Vnu Nv"/>
    <x v="1"/>
    <x v="4"/>
    <x v="2"/>
    <s v="Portfolio ISIS"/>
    <x v="2"/>
    <d v="2001-01-05T00:00:00"/>
    <d v="2006-01-05T00:00:00"/>
    <x v="0"/>
    <n v="-10000000"/>
    <n v="4062.0048569999999"/>
    <n v="0.6"/>
    <n v="55.718983000000001"/>
    <n v="55.159728000000001"/>
    <n v="-0.56937043832428935"/>
    <n v="-2312.7854859054823"/>
    <n v="-753.222936"/>
    <x v="0"/>
    <n v="-3066.0084219054825"/>
    <n v="-32563.554679000001"/>
    <n v="-35100.441691"/>
    <n v="-2536.8870119999992"/>
    <n v="529.12140990548323"/>
    <n v="-32563.554679000001"/>
    <n v="-35100.441691"/>
    <n v="-2536.8870119999992"/>
    <x v="0"/>
    <n v="29400.791154966002"/>
    <n v="0"/>
    <n v="-35100.441691"/>
    <n v="-70980.669078999999"/>
    <n v="-2536.8870119999992"/>
    <n v="-2536.8870119999992"/>
    <n v="-2536.8870119999992"/>
    <x v="1"/>
    <x v="1"/>
    <x v="1"/>
    <x v="1"/>
    <n v="-17799.231607000002"/>
    <n v="-3.935487000000002"/>
  </r>
  <r>
    <n v="1574"/>
    <n v="620"/>
    <x v="0"/>
    <x v="1"/>
    <s v="Vnu Nv"/>
    <x v="1"/>
    <x v="4"/>
    <x v="2"/>
    <s v="Portfolio ISIS"/>
    <x v="1"/>
    <d v="2001-01-05T00:00:00"/>
    <d v="2006-01-05T00:00:00"/>
    <x v="0"/>
    <n v="10000000"/>
    <n v="-4062.0048569999999"/>
    <n v="0.6"/>
    <n v="55.718983000000001"/>
    <n v="55.159728000000001"/>
    <n v="-0.56937043832428935"/>
    <n v="2312.7854859054823"/>
    <n v="753.222936"/>
    <x v="0"/>
    <n v="3066.0084219054825"/>
    <n v="32563.554679000001"/>
    <n v="35100.441691"/>
    <n v="2536.8870119999992"/>
    <n v="-529.12140990548323"/>
    <n v="32563.554679000001"/>
    <n v="35100.441691"/>
    <n v="2536.8870119999992"/>
    <x v="0"/>
    <n v="-29400.791154966002"/>
    <n v="0"/>
    <n v="35100.441691"/>
    <n v="70980.669078999999"/>
    <n v="2536.8870119999992"/>
    <n v="2536.8870119999992"/>
    <n v="2536.8870119999992"/>
    <x v="1"/>
    <x v="1"/>
    <x v="1"/>
    <x v="1"/>
    <n v="17799.231607000002"/>
    <n v="-3.935487000000002"/>
  </r>
  <r>
    <n v="1718"/>
    <n v="922"/>
    <x v="0"/>
    <x v="0"/>
    <s v="Vodafone Group Plc"/>
    <x v="9"/>
    <x v="4"/>
    <x v="6"/>
    <s v="JP Morgan"/>
    <x v="2"/>
    <d v="2001-03-23T00:00:00"/>
    <d v="2004-03-23T00:00:00"/>
    <x v="0"/>
    <n v="-5000000"/>
    <n v="1327.222884"/>
    <n v="0.53"/>
    <n v="49.395152000000003"/>
    <n v="43.990780999999998"/>
    <n v="-5.5497690062151577"/>
    <n v="-7365.7804259626955"/>
    <n v="-275.19264299999998"/>
    <x v="0"/>
    <n v="-7640.9730689626958"/>
    <n v="-5772.6441439999999"/>
    <n v="-13306.367849"/>
    <n v="-7533.7237050000003"/>
    <n v="107.2493639626955"/>
    <n v="-5772.6441439999999"/>
    <n v="-13306.367849"/>
    <n v="-7533.7237050000003"/>
    <x v="0"/>
    <m/>
    <n v="0"/>
    <n v="-13306.367849"/>
    <n v="-13306.367849"/>
    <n v="-7533.7237050000003"/>
    <n v="-7533.7237050000003"/>
    <n v="-7533.7237050000003"/>
    <x v="4"/>
    <x v="0"/>
    <x v="1"/>
    <x v="9"/>
    <n v="-29361.104613"/>
    <n v="-20.831918999999999"/>
  </r>
  <r>
    <n v="1720"/>
    <n v="924"/>
    <x v="0"/>
    <x v="0"/>
    <s v="Vodafone Group Plc"/>
    <x v="9"/>
    <x v="4"/>
    <x v="6"/>
    <s v="Goldman Sachs"/>
    <x v="2"/>
    <d v="2001-03-26T00:00:00"/>
    <d v="2004-03-26T00:00:00"/>
    <x v="0"/>
    <n v="-5000000"/>
    <n v="1329.2152719999999"/>
    <n v="0.49"/>
    <n v="49.443846999999998"/>
    <n v="44.034903"/>
    <n v="-5.5502307209944597"/>
    <n v="-7377.4514374694063"/>
    <n v="-272.566686"/>
    <x v="0"/>
    <n v="-7650.0181234694064"/>
    <n v="68.522535000000005"/>
    <n v="-7476.3125710000004"/>
    <n v="-7544.8351060000005"/>
    <n v="105.18301746940597"/>
    <n v="68.522535000000005"/>
    <n v="-7476.3125710000004"/>
    <n v="-7544.8351060000005"/>
    <x v="0"/>
    <m/>
    <n v="0"/>
    <n v="-7476.3125710000004"/>
    <n v="-7476.3125710000004"/>
    <n v="-7544.8351060000005"/>
    <n v="-7544.8351060000005"/>
    <n v="-7544.8351060000005"/>
    <x v="4"/>
    <x v="0"/>
    <x v="1"/>
    <x v="9"/>
    <n v="-29387.049671000001"/>
    <m/>
  </r>
  <r>
    <n v="1724"/>
    <n v="928"/>
    <x v="0"/>
    <x v="0"/>
    <s v="Vodafone Group Plc"/>
    <x v="9"/>
    <x v="4"/>
    <x v="6"/>
    <s v="Merrill Lynch Int"/>
    <x v="2"/>
    <d v="2001-03-27T00:00:00"/>
    <d v="2006-03-27T00:00:00"/>
    <x v="0"/>
    <n v="10000000"/>
    <n v="-4237.8403710000002"/>
    <n v="0.64"/>
    <n v="63.228247000000003"/>
    <n v="56.481005000000003"/>
    <n v="-6.9028397915008242"/>
    <n v="29253.133142967417"/>
    <n v="775.22326799999996"/>
    <x v="0"/>
    <n v="30028.356410967419"/>
    <n v="4581.3154379999996"/>
    <n v="34056.536384999999"/>
    <n v="29475.220947000002"/>
    <n v="-553.13546396741731"/>
    <n v="4581.3154379999996"/>
    <n v="34056.536384999999"/>
    <n v="29475.220947000002"/>
    <x v="0"/>
    <m/>
    <n v="0"/>
    <n v="34056.536384999999"/>
    <n v="34056.536384999999"/>
    <n v="29475.220947000002"/>
    <n v="29475.220947000002"/>
    <n v="29475.220947000002"/>
    <x v="1"/>
    <x v="0"/>
    <x v="1"/>
    <x v="9"/>
    <n v="72367.337131000008"/>
    <m/>
  </r>
  <r>
    <n v="1739"/>
    <n v="945"/>
    <x v="0"/>
    <x v="0"/>
    <s v="Vodafone Group Plc"/>
    <x v="9"/>
    <x v="4"/>
    <x v="6"/>
    <s v="LBIE"/>
    <x v="2"/>
    <d v="2001-04-02T00:00:00"/>
    <d v="2004-04-02T00:00:00"/>
    <x v="0"/>
    <n v="-10000000"/>
    <n v="2669.93822"/>
    <n v="0.43"/>
    <n v="49.558691000000003"/>
    <n v="44.139004"/>
    <n v="-5.6034600938663344"/>
    <n v="-14960.892268858513"/>
    <n v="-554.79310499999997"/>
    <x v="0"/>
    <n v="-15515.685373858514"/>
    <n v="18093.604815999999"/>
    <n v="2928.98981"/>
    <n v="-15164.615006"/>
    <n v="351.07036785851415"/>
    <n v="18093.604815999999"/>
    <n v="2928.98981"/>
    <n v="-15164.615006"/>
    <x v="0"/>
    <m/>
    <n v="0"/>
    <n v="2928.98981"/>
    <n v="2928.98981"/>
    <n v="2928.98981"/>
    <n v="-15164.615006"/>
    <n v="-15164.615006"/>
    <x v="4"/>
    <x v="0"/>
    <x v="1"/>
    <x v="9"/>
    <n v="2928.98981"/>
    <m/>
  </r>
  <r>
    <n v="1722"/>
    <n v="926"/>
    <x v="0"/>
    <x v="0"/>
    <s v="Volkswagen Ag"/>
    <x v="9"/>
    <x v="6"/>
    <x v="8"/>
    <s v="Goldman Sachs"/>
    <x v="6"/>
    <d v="2001-03-26T00:00:00"/>
    <d v="2006-03-26T00:00:00"/>
    <x v="0"/>
    <n v="-5000000"/>
    <n v="2098.1379390000002"/>
    <n v="0.4"/>
    <n v="39.648069999999997"/>
    <n v="36.638542000000001"/>
    <n v="-3.1395195806341412"/>
    <n v="-6587.1451423618619"/>
    <n v="-254.057523"/>
    <x v="0"/>
    <n v="-6841.2026653618623"/>
    <n v="-1212.7917379999999"/>
    <n v="-7856.8757310000001"/>
    <n v="-6644.0839930000002"/>
    <n v="197.11867236186208"/>
    <n v="-1212.7917379999999"/>
    <n v="-7856.8757310000001"/>
    <n v="-6644.0839930000002"/>
    <x v="0"/>
    <m/>
    <n v="0"/>
    <n v="-7856.8757310000001"/>
    <n v="-7856.8757310000001"/>
    <n v="-6644.0839930000002"/>
    <n v="-6644.0839930000002"/>
    <n v="-6644.0839930000002"/>
    <x v="1"/>
    <x v="0"/>
    <x v="1"/>
    <x v="9"/>
    <n v="-25069.469482"/>
    <m/>
  </r>
  <r>
    <n v="1663"/>
    <n v="874"/>
    <x v="0"/>
    <x v="0"/>
    <s v="Volvo Ab"/>
    <x v="10"/>
    <x v="6"/>
    <x v="11"/>
    <s v="LBIE"/>
    <x v="6"/>
    <d v="2001-03-02T00:00:00"/>
    <d v="2006-03-02T00:00:00"/>
    <x v="0"/>
    <n v="-10000000"/>
    <n v="4186.3442349999996"/>
    <n v="0.74"/>
    <n v="65.102542999999997"/>
    <n v="64.109948000000003"/>
    <n v="-1.0187989965758162"/>
    <n v="-4265.0433059389525"/>
    <n v="-738.83526600000005"/>
    <x v="0"/>
    <n v="-5003.8785719389525"/>
    <n v="-44708.751607999999"/>
    <n v="-49236.040990000001"/>
    <n v="-4527.2893820000027"/>
    <n v="476.58918993894986"/>
    <n v="-44708.751607999999"/>
    <n v="-49236.040990000001"/>
    <n v="-4527.2893820000027"/>
    <x v="0"/>
    <n v="30989.413199587496"/>
    <n v="0"/>
    <n v="-49236.040990000001"/>
    <n v="-49236.040990000001"/>
    <n v="-4527.2893820000027"/>
    <n v="-4527.2893820000027"/>
    <n v="-4527.2893820000027"/>
    <x v="1"/>
    <x v="5"/>
    <x v="1"/>
    <x v="10"/>
    <n v="-15957.162586999999"/>
    <m/>
  </r>
  <r>
    <n v="1668"/>
    <n v="875"/>
    <x v="0"/>
    <x v="0"/>
    <s v="Volvo Ab"/>
    <x v="10"/>
    <x v="6"/>
    <x v="11"/>
    <s v="Merrill Lynch Int"/>
    <x v="6"/>
    <d v="2001-03-05T00:00:00"/>
    <d v="2006-03-05T00:00:00"/>
    <x v="0"/>
    <n v="-10000000"/>
    <n v="4188.0569809999997"/>
    <n v="0.71"/>
    <n v="65.144426999999993"/>
    <n v="64.151427999999996"/>
    <n v="-1.0188893680925948"/>
    <n v="-4267.1667309068698"/>
    <n v="-735.16343399999994"/>
    <x v="0"/>
    <n v="-5002.3301649068699"/>
    <n v="-30848.254652"/>
    <n v="-35354.682704999999"/>
    <n v="-4506.4280529999996"/>
    <n v="495.90211190687023"/>
    <n v="-30848.254652"/>
    <n v="-35354.682704999999"/>
    <n v="-4506.4280529999996"/>
    <x v="0"/>
    <n v="31002.091801852497"/>
    <n v="0"/>
    <n v="-35354.682704999999"/>
    <n v="-35354.682704999999"/>
    <n v="-4506.4280529999996"/>
    <n v="-4506.4280529999996"/>
    <n v="-4506.4280529999996"/>
    <x v="1"/>
    <x v="5"/>
    <x v="1"/>
    <x v="10"/>
    <n v="-15808.923654999999"/>
    <m/>
  </r>
  <r>
    <n v="1723"/>
    <n v="927"/>
    <x v="0"/>
    <x v="0"/>
    <s v="Volvo Ab"/>
    <x v="10"/>
    <x v="6"/>
    <x v="11"/>
    <s v="Bear Stearns"/>
    <x v="6"/>
    <d v="2001-03-22T00:00:00"/>
    <d v="2006-03-22T00:00:00"/>
    <x v="0"/>
    <n v="-5000000"/>
    <n v="2109.0074060000002"/>
    <n v="0.68"/>
    <n v="65.377577000000002"/>
    <n v="64.383433999999994"/>
    <n v="-1.0190214801364017"/>
    <n v="-2149.1238484807532"/>
    <n v="-363.625407"/>
    <x v="0"/>
    <n v="-2512.7492554807532"/>
    <n v="-6805.0961230000003"/>
    <n v="-9062.6216729999996"/>
    <n v="-2257.5255499999994"/>
    <n v="255.22370548075378"/>
    <n v="-6805.0961230000003"/>
    <n v="-9062.6216729999996"/>
    <n v="-2257.5255499999994"/>
    <x v="0"/>
    <n v="15611.927322915"/>
    <n v="0"/>
    <n v="-9062.6216729999996"/>
    <n v="-9062.6216729999996"/>
    <n v="-2257.5255499999994"/>
    <n v="-2257.5255499999994"/>
    <n v="-2257.5255499999994"/>
    <x v="1"/>
    <x v="5"/>
    <x v="1"/>
    <x v="10"/>
    <n v="-7464.2852519999997"/>
    <m/>
  </r>
  <r>
    <n v="1695"/>
    <n v="901"/>
    <x v="0"/>
    <x v="2"/>
    <s v="Waste Management"/>
    <x v="4"/>
    <x v="8"/>
    <x v="3"/>
    <s v="CSFB Intl"/>
    <x v="0"/>
    <d v="2000-08-04T00:00:00"/>
    <d v="2003-08-04T00:00:00"/>
    <x v="0"/>
    <n v="-10000000"/>
    <n v="2135.720542"/>
    <n v="2"/>
    <n v="165.269722"/>
    <n v="164.36622800000001"/>
    <n v="-0.58144618549215166"/>
    <n v="-1241.8065624231306"/>
    <n v="-1604.7628499999998"/>
    <x v="0"/>
    <n v="-2846.5694124231304"/>
    <n v="-107081.060984"/>
    <n v="-109611.183745"/>
    <n v="-2530.122761000006"/>
    <n v="316.44665142312442"/>
    <n v="-107081.060984"/>
    <n v="-109611.183745"/>
    <n v="-2530.122761000006"/>
    <x v="0"/>
    <n v="21079.56174954"/>
    <n v="-102777.777778"/>
    <n v="-212388.96152300001"/>
    <n v="-136251.43188400002"/>
    <n v="-2530.122761000006"/>
    <n v="-2530.122761000006"/>
    <n v="-2530.122761000006"/>
    <x v="5"/>
    <x v="0"/>
    <x v="3"/>
    <x v="4"/>
    <n v="-13556.997709999996"/>
    <m/>
  </r>
  <r>
    <n v="1696"/>
    <n v="902"/>
    <x v="0"/>
    <x v="3"/>
    <s v="Waste Management"/>
    <x v="4"/>
    <x v="8"/>
    <x v="3"/>
    <s v="EnronCredit.com"/>
    <x v="0"/>
    <d v="2000-08-04T00:00:00"/>
    <d v="2003-08-04T00:00:00"/>
    <x v="0"/>
    <n v="10000000"/>
    <n v="-2135.720542"/>
    <n v="2"/>
    <n v="165.269722"/>
    <n v="164.36622800000001"/>
    <n v="-0.58144618549215166"/>
    <n v="1241.8065624231306"/>
    <n v="1604.7628499999998"/>
    <x v="0"/>
    <n v="2846.5694124231304"/>
    <n v="107081.060984"/>
    <n v="109611.183745"/>
    <n v="2530.122761000006"/>
    <n v="-316.44665142312442"/>
    <n v="107081.060984"/>
    <n v="109611.183745"/>
    <n v="2530.122761000006"/>
    <x v="0"/>
    <n v="-21079.56174954"/>
    <n v="102777.777778"/>
    <n v="212388.96152300001"/>
    <n v="136251.43188400002"/>
    <n v="2530.122761000006"/>
    <n v="2530.122761000006"/>
    <n v="2530.122761000006"/>
    <x v="5"/>
    <x v="0"/>
    <x v="3"/>
    <x v="4"/>
    <n v="13556.997709999996"/>
    <m/>
  </r>
  <r>
    <n v="1697"/>
    <n v="903"/>
    <x v="0"/>
    <x v="4"/>
    <s v="Waste Management"/>
    <x v="4"/>
    <x v="8"/>
    <x v="3"/>
    <s v="Enron North America"/>
    <x v="0"/>
    <d v="2000-08-04T00:00:00"/>
    <d v="2003-08-04T00:00:00"/>
    <x v="0"/>
    <n v="-10000000"/>
    <n v="2135.720542"/>
    <n v="2"/>
    <n v="165.269722"/>
    <n v="164.36622800000001"/>
    <n v="-0.58144618549215166"/>
    <n v="-1241.8065624231306"/>
    <n v="-1604.7628499999998"/>
    <x v="0"/>
    <n v="-2846.5694124231304"/>
    <n v="-107081.060984"/>
    <n v="-109611.183745"/>
    <n v="-2530.122761000006"/>
    <n v="316.44665142312442"/>
    <n v="-107081.060984"/>
    <n v="-109611.183745"/>
    <n v="-2530.122761000006"/>
    <x v="0"/>
    <n v="21079.56174954"/>
    <n v="-102777.777778"/>
    <n v="-212388.96152300001"/>
    <n v="-136251.43188400002"/>
    <n v="-2530.122761000006"/>
    <n v="-2530.122761000006"/>
    <n v="-2530.122761000006"/>
    <x v="5"/>
    <x v="0"/>
    <x v="3"/>
    <x v="4"/>
    <n v="-13556.997709999996"/>
    <m/>
  </r>
  <r>
    <n v="23"/>
    <n v="112"/>
    <x v="0"/>
    <x v="2"/>
    <s v="Wells Fargo"/>
    <x v="6"/>
    <x v="2"/>
    <x v="3"/>
    <s v="Swiss Re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  <x v="4"/>
    <x v="1"/>
    <x v="6"/>
    <n v="-15798.430660999991"/>
    <m/>
  </r>
  <r>
    <n v="24"/>
    <n v="114"/>
    <x v="0"/>
    <x v="2"/>
    <s v="Wells Fargo"/>
    <x v="6"/>
    <x v="2"/>
    <x v="3"/>
    <s v="Swiss Re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  <x v="4"/>
    <x v="1"/>
    <x v="6"/>
    <n v="-15798.430660999991"/>
    <m/>
  </r>
  <r>
    <n v="26"/>
    <n v="113"/>
    <x v="0"/>
    <x v="3"/>
    <s v="Wells Fargo"/>
    <x v="6"/>
    <x v="2"/>
    <x v="3"/>
    <s v="EnronCredit.com"/>
    <x v="4"/>
    <d v="2000-07-21T00:00:00"/>
    <d v="2005-07-21T00:00:00"/>
    <x v="0"/>
    <n v="10000000"/>
    <n v="-3679.3120680000002"/>
    <n v="0.25"/>
    <n v="38.300477999999998"/>
    <n v="38.242082000000003"/>
    <n v="-3.5812889099236078E-2"/>
    <n v="131.76679505276496"/>
    <n v="451.95556199999999"/>
    <x v="0"/>
    <n v="583.72235705276489"/>
    <n v="-46200.500806999997"/>
    <n v="-45950.788472"/>
    <n v="249.71233499999653"/>
    <n v="-334.01002205276836"/>
    <n v="-46200.500806999997"/>
    <n v="-45950.788472"/>
    <n v="249.71233499999653"/>
    <x v="0"/>
    <n v="-15131.170879650001"/>
    <n v="12847.222222"/>
    <n v="-33103.566250000003"/>
    <n v="36239.115861999991"/>
    <n v="249.71233499998925"/>
    <n v="249.71233499998925"/>
    <n v="249.71233499999653"/>
    <x v="0"/>
    <x v="4"/>
    <x v="1"/>
    <x v="6"/>
    <n v="15798.430660999991"/>
    <m/>
  </r>
  <r>
    <n v="28"/>
    <n v="115"/>
    <x v="0"/>
    <x v="3"/>
    <s v="Wells Fargo"/>
    <x v="6"/>
    <x v="2"/>
    <x v="3"/>
    <s v="EnronCredit.com"/>
    <x v="4"/>
    <d v="2000-07-21T00:00:00"/>
    <d v="2005-07-21T00:00:00"/>
    <x v="0"/>
    <n v="10000000"/>
    <n v="-3679.3120680000002"/>
    <n v="0.25"/>
    <n v="38.300477999999998"/>
    <n v="38.242082000000003"/>
    <n v="-3.5812889099236078E-2"/>
    <n v="131.76679505276496"/>
    <n v="451.95556199999999"/>
    <x v="0"/>
    <n v="583.72235705276489"/>
    <n v="-46200.500806999997"/>
    <n v="-45950.788472"/>
    <n v="249.71233499999653"/>
    <n v="-334.01002205276836"/>
    <n v="-46200.500806999997"/>
    <n v="-45950.788472"/>
    <n v="249.71233499999653"/>
    <x v="0"/>
    <n v="-15131.170879650001"/>
    <n v="12847.222222"/>
    <n v="-33103.566250000003"/>
    <n v="36239.115861999991"/>
    <n v="249.71233499998925"/>
    <n v="249.71233499998925"/>
    <n v="249.71233499999653"/>
    <x v="0"/>
    <x v="4"/>
    <x v="1"/>
    <x v="6"/>
    <n v="15798.430660999991"/>
    <m/>
  </r>
  <r>
    <n v="31"/>
    <n v="116"/>
    <x v="0"/>
    <x v="4"/>
    <s v="Wells Fargo"/>
    <x v="6"/>
    <x v="2"/>
    <x v="3"/>
    <s v="Enron North America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  <x v="4"/>
    <x v="1"/>
    <x v="6"/>
    <n v="-15798.430660999991"/>
    <m/>
  </r>
  <r>
    <n v="32"/>
    <n v="117"/>
    <x v="0"/>
    <x v="4"/>
    <s v="Wells Fargo"/>
    <x v="6"/>
    <x v="2"/>
    <x v="3"/>
    <s v="Enron North America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  <x v="4"/>
    <x v="1"/>
    <x v="6"/>
    <n v="-15798.430660999991"/>
    <m/>
  </r>
  <r>
    <n v="1375"/>
    <n v="529"/>
    <x v="0"/>
    <x v="0"/>
    <s v="Weyerhaeuser Co."/>
    <x v="5"/>
    <x v="0"/>
    <x v="3"/>
    <s v="Portfolio ISIS"/>
    <x v="3"/>
    <d v="2001-01-05T00:00:00"/>
    <d v="2006-01-05T00:00:00"/>
    <x v="0"/>
    <n v="-10000000"/>
    <n v="4109.2130950000001"/>
    <n v="0.98"/>
    <n v="99.295305999999997"/>
    <n v="98.654715999999993"/>
    <n v="-0.58472746198606829"/>
    <n v="-2402.7697437992665"/>
    <n v="-964.73152200000004"/>
    <x v="0"/>
    <n v="-3367.5012657992665"/>
    <n v="-18635.052468000002"/>
    <n v="-21534.725071000001"/>
    <n v="-2899.6726029999991"/>
    <n v="467.82866279926748"/>
    <n v="-18635.052468000002"/>
    <n v="-21534.725071000001"/>
    <n v="-2899.6726029999991"/>
    <x v="0"/>
    <n v="23658.7943944625"/>
    <n v="0"/>
    <n v="-21534.725071000001"/>
    <n v="-224459.050437"/>
    <n v="-2899.6726029999991"/>
    <n v="-2899.6726029999991"/>
    <n v="-2899.6726029999991"/>
    <x v="1"/>
    <x v="3"/>
    <x v="1"/>
    <x v="5"/>
    <n v="-12779.973822"/>
    <m/>
  </r>
  <r>
    <n v="1546"/>
    <n v="593"/>
    <x v="0"/>
    <x v="1"/>
    <s v="Weyerhaeuser Co."/>
    <x v="5"/>
    <x v="0"/>
    <x v="3"/>
    <s v="Portfolio ISIS"/>
    <x v="1"/>
    <d v="2001-01-05T00:00:00"/>
    <d v="2006-01-05T00:00:00"/>
    <x v="0"/>
    <n v="10000000"/>
    <n v="-4109.2130950000001"/>
    <n v="0.98"/>
    <n v="99.295305999999997"/>
    <n v="98.654715999999993"/>
    <n v="-0.58472746198606829"/>
    <n v="2402.7697437992665"/>
    <n v="964.73152200000004"/>
    <x v="0"/>
    <n v="3367.5012657992665"/>
    <n v="18635.052468000002"/>
    <n v="21534.725071000001"/>
    <n v="2899.6726029999991"/>
    <n v="-467.82866279926748"/>
    <n v="18635.052468000002"/>
    <n v="21534.725071000001"/>
    <n v="2899.6726029999991"/>
    <x v="0"/>
    <n v="-23658.7943944625"/>
    <n v="0"/>
    <n v="21534.725071000001"/>
    <n v="224459.050437"/>
    <n v="2899.6726029999991"/>
    <n v="2899.6726029999991"/>
    <n v="2899.6726029999991"/>
    <x v="1"/>
    <x v="3"/>
    <x v="1"/>
    <x v="5"/>
    <n v="12779.973822"/>
    <m/>
  </r>
  <r>
    <n v="49"/>
    <n v="147"/>
    <x v="0"/>
    <x v="0"/>
    <s v="Worldcom Inc"/>
    <x v="10"/>
    <x v="4"/>
    <x v="3"/>
    <s v="LBIE"/>
    <x v="3"/>
    <d v="2000-08-21T00:00:00"/>
    <d v="2005-08-21T00:00:00"/>
    <x v="0"/>
    <n v="5000000"/>
    <n v="-1858.1901250000001"/>
    <n v="0.41"/>
    <n v="152.00923700000001"/>
    <n v="151.31529599999999"/>
    <n v="-0.55878072999479733"/>
    <n v="1038.3208345166238"/>
    <n v="573.09178500000007"/>
    <x v="0"/>
    <n v="1611.4126195166239"/>
    <n v="-207127.67035999999"/>
    <n v="-206005.609192"/>
    <n v="1122.0611679999856"/>
    <n v="-489.35145151663824"/>
    <n v="-207127.67035999999"/>
    <n v="-206005.609192"/>
    <n v="1122.0611679999856"/>
    <x v="0"/>
    <n v="-13755.2524003125"/>
    <n v="10477.777778"/>
    <n v="-195527.83141400001"/>
    <n v="-25751.455692000018"/>
    <n v="1122.0611679999856"/>
    <n v="1122.0611679999856"/>
    <n v="1122.0611679999856"/>
    <x v="0"/>
    <x v="5"/>
    <x v="1"/>
    <x v="10"/>
    <n v="16510.966797000001"/>
    <m/>
  </r>
  <r>
    <n v="153"/>
    <n v="210"/>
    <x v="0"/>
    <x v="0"/>
    <s v="Worldcom Inc"/>
    <x v="10"/>
    <x v="4"/>
    <x v="3"/>
    <s v="Merrill Lynch Int"/>
    <x v="3"/>
    <d v="2000-09-25T00:00:00"/>
    <d v="2005-09-25T00:00:00"/>
    <x v="0"/>
    <n v="-5000000"/>
    <n v="1895.6608920000001"/>
    <n v="0.44"/>
    <n v="152.461432"/>
    <n v="151.771072"/>
    <n v="-0.56478357844730576"/>
    <n v="-1070.6381421063716"/>
    <n v="-572.73097200000007"/>
    <x v="0"/>
    <n v="-1643.3691141063716"/>
    <n v="207878.04844899999"/>
    <n v="206743.38904899999"/>
    <n v="-1134.6594000000041"/>
    <n v="508.70971410636753"/>
    <n v="207878.04844899999"/>
    <n v="206743.38904899999"/>
    <n v="-1134.6594000000041"/>
    <x v="0"/>
    <n v="14032.629753030002"/>
    <n v="-11122.222222"/>
    <n v="195621.16682699998"/>
    <n v="26247.037715999992"/>
    <n v="-1134.6594000000041"/>
    <n v="-1134.6594000000041"/>
    <n v="-1134.6594000000041"/>
    <x v="0"/>
    <x v="5"/>
    <x v="1"/>
    <x v="10"/>
    <n v="-17517.458876999997"/>
    <m/>
  </r>
  <r>
    <n v="1670"/>
    <n v="878"/>
    <x v="0"/>
    <x v="0"/>
    <s v="Worldcom Inc"/>
    <x v="10"/>
    <x v="4"/>
    <x v="3"/>
    <s v="Merrill Lynch Int"/>
    <x v="5"/>
    <d v="2001-03-07T00:00:00"/>
    <d v="2006-03-07T00:00:00"/>
    <x v="0"/>
    <n v="10000000"/>
    <n v="-4293.7853640000003"/>
    <n v="1.615"/>
    <n v="154.63043099999999"/>
    <n v="153.94739899999999"/>
    <n v="-0.60142536157054372"/>
    <n v="2582.3914150500091"/>
    <n v="1473.885636"/>
    <x v="0"/>
    <n v="4056.277051050009"/>
    <n v="40625.527213000001"/>
    <n v="43960.278197"/>
    <n v="3334.7509839999984"/>
    <n v="-721.52606705001062"/>
    <n v="40625.527213000001"/>
    <n v="43960.278197"/>
    <n v="3334.7509839999984"/>
    <x v="0"/>
    <n v="-31784.746157010002"/>
    <n v="0"/>
    <n v="43960.278197"/>
    <n v="43960.278197"/>
    <n v="3334.7509839999984"/>
    <n v="3334.7509839999984"/>
    <n v="3334.7509839999984"/>
    <x v="1"/>
    <x v="5"/>
    <x v="1"/>
    <x v="10"/>
    <n v="45908.861903999998"/>
    <m/>
  </r>
  <r>
    <n v="1671"/>
    <n v="879"/>
    <x v="0"/>
    <x v="0"/>
    <s v="Worldcom Inc"/>
    <x v="10"/>
    <x v="4"/>
    <x v="3"/>
    <s v="Merrill Lynch Int"/>
    <x v="5"/>
    <d v="2001-03-07T00:00:00"/>
    <d v="2006-03-07T00:00:00"/>
    <x v="0"/>
    <n v="5000000"/>
    <n v="-2153.2622430000001"/>
    <n v="1.7"/>
    <n v="154.63043099999999"/>
    <n v="153.94739899999999"/>
    <n v="-0.60134036991310025"/>
    <n v="1294.8435137255319"/>
    <n v="748.50357899999995"/>
    <x v="0"/>
    <n v="2043.3470927255319"/>
    <n v="38275.728346999997"/>
    <n v="39981.536246000003"/>
    <n v="1705.8078990000067"/>
    <n v="-337.53919372552514"/>
    <n v="38275.728346999997"/>
    <n v="39981.536246000003"/>
    <n v="1705.8078990000067"/>
    <x v="0"/>
    <n v="-15939.523753807502"/>
    <n v="0"/>
    <n v="39981.536246000003"/>
    <n v="39981.536246000003"/>
    <n v="1705.8078990000067"/>
    <n v="1705.8078990000067"/>
    <n v="1705.8078990000067"/>
    <x v="1"/>
    <x v="5"/>
    <x v="1"/>
    <x v="10"/>
    <n v="22990.829964000004"/>
    <m/>
  </r>
  <r>
    <n v="1714"/>
    <n v="918"/>
    <x v="0"/>
    <x v="0"/>
    <s v="Worldcom Inc"/>
    <x v="10"/>
    <x v="4"/>
    <x v="3"/>
    <s v="JP Morgan"/>
    <x v="5"/>
    <d v="2001-03-22T00:00:00"/>
    <d v="2006-03-22T00:00:00"/>
    <x v="0"/>
    <n v="-10000000"/>
    <n v="4323.5139730000001"/>
    <n v="1.6"/>
    <n v="154.827279"/>
    <n v="154.14649"/>
    <n v="-0.60145008116110743"/>
    <n v="-2600.3778299620321"/>
    <n v="-1464.8406089999999"/>
    <x v="0"/>
    <n v="-4065.218438962032"/>
    <n v="-26950.616413"/>
    <n v="-30279.345499999999"/>
    <n v="-3328.7290869999997"/>
    <n v="736.48935196203229"/>
    <n v="-26950.616413"/>
    <n v="-30279.345499999999"/>
    <n v="-3328.7290869999997"/>
    <x v="0"/>
    <n v="32004.812185132501"/>
    <n v="0"/>
    <n v="-30279.345499999999"/>
    <n v="-30279.345499999999"/>
    <n v="-3328.7290869999997"/>
    <n v="-3328.7290869999997"/>
    <n v="-3328.7290869999997"/>
    <x v="1"/>
    <x v="5"/>
    <x v="1"/>
    <x v="10"/>
    <n v="-46892.323638000002"/>
    <m/>
  </r>
  <r>
    <n v="1733"/>
    <n v="940"/>
    <x v="0"/>
    <x v="0"/>
    <s v="Worldcom Inc"/>
    <x v="10"/>
    <x v="4"/>
    <x v="3"/>
    <s v="LBIE"/>
    <x v="5"/>
    <d v="2001-03-30T00:00:00"/>
    <d v="2002-03-30T00:00:00"/>
    <x v="0"/>
    <n v="10000000"/>
    <n v="-928.81597199999999"/>
    <n v="1.05"/>
    <n v="107.09273"/>
    <n v="106.021936"/>
    <n v="-0.54051288239209683"/>
    <n v="502.03699823753709"/>
    <n v="1054.650093"/>
    <x v="0"/>
    <n v="1556.6870912375371"/>
    <n v="-851.23308999999995"/>
    <n v="474.86590000000001"/>
    <n v="1326.09899"/>
    <n v="-230.5881012375371"/>
    <n v="-851.23308999999995"/>
    <n v="474.86590000000001"/>
    <n v="1326.09899"/>
    <x v="0"/>
    <n v="-6875.5602327300003"/>
    <n v="0"/>
    <n v="474.86590000000001"/>
    <n v="474.86590000000001"/>
    <n v="1326.09899"/>
    <n v="1326.09899"/>
    <n v="1326.09899"/>
    <x v="2"/>
    <x v="5"/>
    <x v="1"/>
    <x v="10"/>
    <n v="474.86590000000001"/>
    <m/>
  </r>
  <r>
    <n v="1751"/>
    <n v="957"/>
    <x v="0"/>
    <x v="11"/>
    <s v="Deutsche Telekom AG"/>
    <x v="10"/>
    <x v="4"/>
    <x v="8"/>
    <s v="Baskets"/>
    <x v="7"/>
    <d v="2001-03-29T00:00:00"/>
    <d v="2006-04-05T00:00:00"/>
    <x v="1"/>
    <n v="20000000"/>
    <n v="-8933.5572300000003"/>
    <n v="1.65"/>
    <n v="154.27609699999999"/>
    <n v="154.27609699999999"/>
    <n v="0"/>
    <n v="96565.694111999997"/>
    <n v="1098.7109270000001"/>
    <x v="0"/>
    <n v="96565.694111999997"/>
    <n v="0"/>
    <n v="96565.694111999997"/>
    <n v="96565.694111999997"/>
    <n v="0"/>
    <n v="0"/>
    <n v="84736.396583279988"/>
    <n v="84736.396583279988"/>
    <x v="0"/>
    <n v="0"/>
    <n v="804.375"/>
    <n v="85540.771583279988"/>
    <n v="85540.771583279988"/>
    <n v="85540.771583279988"/>
    <n v="85540.771583279988"/>
    <n v="84736.396583279988"/>
    <x v="1"/>
    <x v="5"/>
    <x v="1"/>
    <x v="10"/>
    <n v="85540.771583279988"/>
    <m/>
  </r>
  <r>
    <n v="1752"/>
    <n v="958"/>
    <x v="0"/>
    <x v="11"/>
    <s v="Ericsson"/>
    <x v="5"/>
    <x v="4"/>
    <x v="11"/>
    <s v="Baskets"/>
    <x v="7"/>
    <d v="2001-03-29T00:00:00"/>
    <d v="2006-06-30T00:00:00"/>
    <x v="1"/>
    <n v="20000000"/>
    <n v="-9236.9826869999997"/>
    <n v="1"/>
    <n v="102.161948"/>
    <n v="102.161948"/>
    <n v="0"/>
    <n v="-16718.792824"/>
    <n v="817.76459199999999"/>
    <x v="0"/>
    <n v="-16718.792824"/>
    <n v="0"/>
    <n v="-16718.792824"/>
    <n v="-16718.792824"/>
    <n v="0"/>
    <n v="0"/>
    <n v="-14670.740703059999"/>
    <n v="-14670.740703059999"/>
    <x v="0"/>
    <n v="0"/>
    <n v="487.5"/>
    <n v="-14183.240703059999"/>
    <n v="-14183.240703059999"/>
    <n v="-14183.240703059999"/>
    <n v="-14183.240703059999"/>
    <n v="-14670.740703059999"/>
    <x v="1"/>
    <x v="3"/>
    <x v="1"/>
    <x v="5"/>
    <n v="-14183.240703059999"/>
    <m/>
  </r>
  <r>
    <n v="1753"/>
    <n v="959"/>
    <x v="0"/>
    <x v="0"/>
    <s v="Ericsson"/>
    <x v="5"/>
    <x v="4"/>
    <x v="11"/>
    <s v="Baskets"/>
    <x v="2"/>
    <d v="2001-03-29T00:00:00"/>
    <d v="2006-06-30T00:00:00"/>
    <x v="1"/>
    <n v="-20000000"/>
    <n v="9236.9826869999997"/>
    <n v="1"/>
    <n v="102.161948"/>
    <n v="102.161948"/>
    <n v="0"/>
    <n v="16718.792824"/>
    <n v="-817.76459199999999"/>
    <x v="0"/>
    <n v="16718.792824"/>
    <n v="0"/>
    <n v="16718.792824"/>
    <n v="16718.792824"/>
    <n v="0"/>
    <n v="0"/>
    <n v="14670.740703059999"/>
    <n v="14670.740703059999"/>
    <x v="0"/>
    <n v="0"/>
    <n v="-487.5"/>
    <n v="14183.240703059999"/>
    <n v="14183.240703059999"/>
    <n v="14183.240703059999"/>
    <n v="14183.240703059999"/>
    <n v="14670.740703059999"/>
    <x v="1"/>
    <x v="3"/>
    <x v="1"/>
    <x v="5"/>
    <n v="14183.240703059999"/>
    <m/>
  </r>
  <r>
    <n v="1754"/>
    <n v="960"/>
    <x v="0"/>
    <x v="11"/>
    <s v="Alcatel Sa"/>
    <x v="5"/>
    <x v="4"/>
    <x v="4"/>
    <s v="Baskets"/>
    <x v="7"/>
    <d v="2001-03-29T00:00:00"/>
    <d v="2006-06-30T00:00:00"/>
    <x v="1"/>
    <n v="20000000"/>
    <n v="-9095.5009639999989"/>
    <n v="0.75"/>
    <n v="70.458690000000004"/>
    <n v="70.458690000000004"/>
    <n v="0"/>
    <n v="43762.915202999997"/>
    <n v="518.39200000000005"/>
    <x v="0"/>
    <n v="43762.915202999997"/>
    <n v="0"/>
    <n v="43762.915202999997"/>
    <n v="43762.915202999997"/>
    <n v="0"/>
    <n v="0"/>
    <n v="38401.958090632492"/>
    <n v="38401.958090632492"/>
    <x v="0"/>
    <n v="0"/>
    <n v="365.625"/>
    <n v="38767.583090632492"/>
    <n v="38767.583090632492"/>
    <n v="38767.583090632492"/>
    <n v="38767.583090632492"/>
    <n v="38401.958090632492"/>
    <x v="1"/>
    <x v="3"/>
    <x v="1"/>
    <x v="5"/>
    <n v="38767.583090632492"/>
    <m/>
  </r>
  <r>
    <n v="1755"/>
    <n v="961"/>
    <x v="0"/>
    <x v="0"/>
    <s v="Alcatel Sa"/>
    <x v="5"/>
    <x v="4"/>
    <x v="4"/>
    <s v="Baskets"/>
    <x v="2"/>
    <d v="2001-03-29T00:00:00"/>
    <d v="2006-06-30T00:00:00"/>
    <x v="1"/>
    <n v="-20000000"/>
    <n v="9095.5009639999989"/>
    <n v="0.75"/>
    <n v="70.458690000000004"/>
    <n v="70.458690000000004"/>
    <n v="0"/>
    <n v="-43762.915202999997"/>
    <n v="-518.39200000000005"/>
    <x v="0"/>
    <n v="-43762.915202999997"/>
    <n v="0"/>
    <n v="-43762.915202999997"/>
    <n v="-43762.915202999997"/>
    <n v="0"/>
    <n v="0"/>
    <n v="-38401.958090632492"/>
    <n v="-38401.958090632492"/>
    <x v="0"/>
    <n v="0"/>
    <n v="-365.625"/>
    <n v="-38767.583090632492"/>
    <n v="-38767.583090632492"/>
    <n v="-38767.583090632492"/>
    <n v="-38767.583090632492"/>
    <n v="-38401.958090632492"/>
    <x v="1"/>
    <x v="3"/>
    <x v="1"/>
    <x v="5"/>
    <n v="-38767.583090632492"/>
    <m/>
  </r>
  <r>
    <n v="1756"/>
    <n v="962"/>
    <x v="0"/>
    <x v="11"/>
    <s v="Marconi Plc"/>
    <x v="9"/>
    <x v="4"/>
    <x v="6"/>
    <s v="Baskets"/>
    <x v="7"/>
    <d v="2001-03-29T00:00:00"/>
    <d v="2006-06-30T00:00:00"/>
    <x v="1"/>
    <n v="20000000"/>
    <n v="-9265.0873780000002"/>
    <n v="1.45"/>
    <n v="142.63259099999999"/>
    <n v="142.63259099999999"/>
    <n v="0"/>
    <n v="25169.351208"/>
    <n v="1176.054905"/>
    <x v="0"/>
    <n v="25169.351208"/>
    <n v="0"/>
    <n v="25169.351208"/>
    <n v="25169.351208"/>
    <n v="0"/>
    <n v="0"/>
    <n v="22086.10568502"/>
    <n v="22086.10568502"/>
    <x v="0"/>
    <n v="0"/>
    <n v="706.875"/>
    <n v="22792.98068502"/>
    <n v="22792.98068502"/>
    <n v="22792.98068502"/>
    <n v="22792.98068502"/>
    <n v="22086.10568502"/>
    <x v="1"/>
    <x v="0"/>
    <x v="1"/>
    <x v="9"/>
    <n v="22792.98068502"/>
    <m/>
  </r>
  <r>
    <n v="1757"/>
    <n v="963"/>
    <x v="0"/>
    <x v="0"/>
    <s v="Marconi Plc"/>
    <x v="9"/>
    <x v="4"/>
    <x v="6"/>
    <s v="Baskets"/>
    <x v="2"/>
    <d v="2001-03-29T00:00:00"/>
    <d v="2006-06-30T00:00:00"/>
    <x v="1"/>
    <n v="-20000000"/>
    <n v="9265.0873780000002"/>
    <n v="1.45"/>
    <n v="142.63259099999999"/>
    <n v="142.63259099999999"/>
    <n v="0"/>
    <n v="-25169.351208"/>
    <n v="-1176.054905"/>
    <x v="0"/>
    <n v="-25169.351208"/>
    <n v="0"/>
    <n v="-25169.351208"/>
    <n v="-25169.351208"/>
    <n v="0"/>
    <n v="0"/>
    <n v="-22086.10568502"/>
    <n v="-22086.10568502"/>
    <x v="0"/>
    <n v="0"/>
    <n v="-706.875"/>
    <n v="-22792.98068502"/>
    <n v="-22792.98068502"/>
    <n v="-22792.98068502"/>
    <n v="-22792.98068502"/>
    <n v="-22086.10568502"/>
    <x v="1"/>
    <x v="0"/>
    <x v="1"/>
    <x v="9"/>
    <n v="-22792.98068502"/>
    <m/>
  </r>
  <r>
    <n v="1758"/>
    <n v="964"/>
    <x v="0"/>
    <x v="11"/>
    <s v="Siemens Ag"/>
    <x v="9"/>
    <x v="8"/>
    <x v="8"/>
    <s v="Baskets"/>
    <x v="7"/>
    <d v="2001-03-29T00:00:00"/>
    <d v="2006-06-30T00:00:00"/>
    <x v="1"/>
    <n v="20000000"/>
    <n v="-8985.5663189999996"/>
    <n v="0.35"/>
    <n v="41.022728000000001"/>
    <n v="41.022728000000001"/>
    <n v="0"/>
    <n v="-54897.760943000001"/>
    <n v="337.77118200000001"/>
    <x v="0"/>
    <n v="-54897.760943000001"/>
    <n v="0"/>
    <n v="-54897.760943000001"/>
    <n v="-54897.760943000001"/>
    <n v="0"/>
    <n v="0"/>
    <n v="-48172.785227482498"/>
    <n v="-48172.785227482498"/>
    <x v="0"/>
    <n v="0"/>
    <n v="170.625"/>
    <n v="-48002.160227482498"/>
    <n v="-48002.160227482498"/>
    <n v="-48002.160227482498"/>
    <n v="-48002.160227482498"/>
    <n v="-48172.785227482498"/>
    <x v="1"/>
    <x v="0"/>
    <x v="1"/>
    <x v="9"/>
    <n v="-48002.160227482498"/>
    <m/>
  </r>
  <r>
    <n v="1759"/>
    <n v="965"/>
    <x v="0"/>
    <x v="0"/>
    <s v="Siemens Ag"/>
    <x v="9"/>
    <x v="8"/>
    <x v="8"/>
    <s v="Baskets"/>
    <x v="2"/>
    <d v="2001-03-29T00:00:00"/>
    <d v="2006-06-30T00:00:00"/>
    <x v="1"/>
    <n v="-20000000"/>
    <n v="8985.5663189999996"/>
    <n v="0.35"/>
    <n v="41.022728000000001"/>
    <n v="41.022728000000001"/>
    <n v="0"/>
    <n v="54897.760943000001"/>
    <n v="-337.77118200000001"/>
    <x v="0"/>
    <n v="54897.760943000001"/>
    <n v="0"/>
    <n v="54897.760943000001"/>
    <n v="54897.760943000001"/>
    <n v="0"/>
    <n v="0"/>
    <n v="48172.785227482498"/>
    <n v="48172.785227482498"/>
    <x v="0"/>
    <n v="0"/>
    <n v="-170.625"/>
    <n v="48002.160227482498"/>
    <n v="48002.160227482498"/>
    <n v="48002.160227482498"/>
    <n v="48002.160227482498"/>
    <n v="48172.785227482498"/>
    <x v="1"/>
    <x v="0"/>
    <x v="1"/>
    <x v="9"/>
    <n v="48002.160227482498"/>
    <m/>
  </r>
  <r>
    <n v="1760"/>
    <n v="966"/>
    <x v="0"/>
    <x v="0"/>
    <s v="Deutsche Telekom AG"/>
    <x v="10"/>
    <x v="4"/>
    <x v="8"/>
    <s v="Baskets"/>
    <x v="2"/>
    <d v="2001-03-29T00:00:00"/>
    <d v="2006-06-30T00:00:00"/>
    <x v="1"/>
    <n v="-20000000"/>
    <n v="9319.4535190000006"/>
    <n v="1.65"/>
    <n v="156.586611"/>
    <n v="156.586611"/>
    <n v="0"/>
    <n v="-79510.633919999993"/>
    <n v="-1115.288184"/>
    <x v="0"/>
    <n v="-79510.633919999993"/>
    <n v="0"/>
    <n v="-79510.633919999993"/>
    <n v="-79510.633919999993"/>
    <n v="0"/>
    <n v="0"/>
    <n v="-69770.581264799985"/>
    <n v="-69770.581264799985"/>
    <x v="0"/>
    <n v="0"/>
    <n v="-804.375"/>
    <n v="-70574.956264799985"/>
    <n v="-70574.956264799985"/>
    <n v="-70574.956264799985"/>
    <n v="-70574.956264799985"/>
    <n v="-69770.581264799985"/>
    <x v="1"/>
    <x v="5"/>
    <x v="1"/>
    <x v="10"/>
    <n v="-70574.956264799985"/>
    <m/>
  </r>
  <r>
    <n v="1761"/>
    <n v="967"/>
    <x v="0"/>
    <x v="11"/>
    <s v="France Telecom"/>
    <x v="5"/>
    <x v="4"/>
    <x v="4"/>
    <s v="Baskets"/>
    <x v="7"/>
    <d v="2001-03-29T00:00:00"/>
    <d v="2006-06-30T00:00:00"/>
    <x v="1"/>
    <n v="20000000"/>
    <n v="-9257.5397470000007"/>
    <n v="1.65"/>
    <n v="151.481741"/>
    <n v="151.481741"/>
    <n v="0"/>
    <n v="125921.388915"/>
    <n v="1080.7308479999999"/>
    <x v="0"/>
    <n v="125921.388915"/>
    <n v="0"/>
    <n v="125921.388915"/>
    <n v="125921.388915"/>
    <n v="0"/>
    <n v="0"/>
    <n v="110496.0187729125"/>
    <n v="110496.0187729125"/>
    <x v="0"/>
    <n v="0"/>
    <n v="804.375"/>
    <n v="111300.3937729125"/>
    <n v="111300.3937729125"/>
    <n v="111300.3937729125"/>
    <n v="111300.3937729125"/>
    <n v="110496.0187729125"/>
    <x v="1"/>
    <x v="3"/>
    <x v="1"/>
    <x v="5"/>
    <n v="111300.3937729125"/>
    <m/>
  </r>
  <r>
    <n v="1762"/>
    <n v="968"/>
    <x v="0"/>
    <x v="0"/>
    <s v="France Telecom"/>
    <x v="5"/>
    <x v="4"/>
    <x v="4"/>
    <s v="Baskets"/>
    <x v="2"/>
    <d v="2001-03-29T00:00:00"/>
    <d v="2006-06-30T00:00:00"/>
    <x v="1"/>
    <n v="-20000000"/>
    <n v="9257.5397470000007"/>
    <n v="1.65"/>
    <n v="151.481741"/>
    <n v="151.481741"/>
    <n v="0"/>
    <n v="-125921.388915"/>
    <n v="-1080.7308479999999"/>
    <x v="0"/>
    <n v="-125921.388915"/>
    <n v="0"/>
    <n v="-125921.388915"/>
    <n v="-125921.388915"/>
    <n v="0"/>
    <n v="0"/>
    <n v="-110496.0187729125"/>
    <n v="-110496.0187729125"/>
    <x v="0"/>
    <n v="0"/>
    <n v="-804.375"/>
    <n v="-111300.3937729125"/>
    <n v="-111300.3937729125"/>
    <n v="-111300.3937729125"/>
    <n v="-111300.3937729125"/>
    <n v="-110496.0187729125"/>
    <x v="1"/>
    <x v="3"/>
    <x v="1"/>
    <x v="5"/>
    <n v="-111300.3937729125"/>
    <m/>
  </r>
  <r>
    <n v="1763"/>
    <n v="969"/>
    <x v="0"/>
    <x v="11"/>
    <s v="British Telecom Plc"/>
    <x v="5"/>
    <x v="4"/>
    <x v="6"/>
    <s v="Baskets"/>
    <x v="7"/>
    <d v="2001-03-29T00:00:00"/>
    <d v="2006-06-30T00:00:00"/>
    <x v="1"/>
    <n v="20000000"/>
    <n v="-9320.0754849999994"/>
    <n v="1.65"/>
    <n v="156.03814700000001"/>
    <n v="156.03814700000001"/>
    <n v="0"/>
    <n v="84417.387279000002"/>
    <n v="1110.5790589999999"/>
    <x v="0"/>
    <n v="84417.387279000002"/>
    <n v="0"/>
    <n v="84417.387279000002"/>
    <n v="84417.387279000002"/>
    <n v="0"/>
    <n v="0"/>
    <n v="74076.257337322502"/>
    <n v="74076.257337322502"/>
    <x v="0"/>
    <n v="0"/>
    <n v="804.375"/>
    <n v="74880.632337322502"/>
    <n v="74880.632337322502"/>
    <n v="74880.632337322502"/>
    <n v="74880.632337322502"/>
    <n v="74076.257337322502"/>
    <x v="1"/>
    <x v="3"/>
    <x v="1"/>
    <x v="5"/>
    <n v="74880.632337322502"/>
    <m/>
  </r>
  <r>
    <n v="1764"/>
    <n v="970"/>
    <x v="0"/>
    <x v="0"/>
    <s v="British Telecom Plc"/>
    <x v="5"/>
    <x v="4"/>
    <x v="6"/>
    <s v="Baskets"/>
    <x v="2"/>
    <d v="2001-03-29T00:00:00"/>
    <d v="2006-06-30T00:00:00"/>
    <x v="1"/>
    <n v="-20000000"/>
    <n v="9320.0754849999994"/>
    <n v="1.65"/>
    <n v="156.03814700000001"/>
    <n v="156.03814700000001"/>
    <n v="0"/>
    <n v="-84417.387279000002"/>
    <n v="-1110.5790589999999"/>
    <x v="0"/>
    <n v="-84417.387279000002"/>
    <n v="0"/>
    <n v="-84417.387279000002"/>
    <n v="-84417.387279000002"/>
    <n v="0"/>
    <n v="0"/>
    <n v="-74076.257337322502"/>
    <n v="-74076.257337322502"/>
    <x v="0"/>
    <n v="0"/>
    <n v="-804.375"/>
    <n v="-74880.632337322502"/>
    <n v="-74880.632337322502"/>
    <n v="-74880.632337322502"/>
    <n v="-74880.632337322502"/>
    <n v="-74076.257337322502"/>
    <x v="1"/>
    <x v="3"/>
    <x v="1"/>
    <x v="5"/>
    <n v="-74880.632337322502"/>
    <m/>
  </r>
  <r>
    <n v="1765"/>
    <n v="971"/>
    <x v="0"/>
    <x v="11"/>
    <s v="KPN"/>
    <x v="1"/>
    <x v="4"/>
    <x v="2"/>
    <s v="Baskets"/>
    <x v="7"/>
    <d v="2001-03-29T00:00:00"/>
    <d v="2006-06-30T00:00:00"/>
    <x v="1"/>
    <n v="20000000"/>
    <n v="-9425.9387349999997"/>
    <n v="2.2999999999999998"/>
    <n v="261.14713"/>
    <n v="261.14713"/>
    <n v="0"/>
    <n v="-261215.919918"/>
    <n v="1613.630897"/>
    <x v="0"/>
    <n v="-261215.919918"/>
    <n v="0"/>
    <n v="-261215.919918"/>
    <n v="-261215.919918"/>
    <n v="0"/>
    <n v="0"/>
    <n v="-229216.96972804499"/>
    <n v="-229216.96972804499"/>
    <x v="0"/>
    <n v="0"/>
    <n v="1121.25"/>
    <n v="-228095.71972804499"/>
    <n v="-228095.71972804499"/>
    <n v="-228095.71972804499"/>
    <n v="-228095.71972804499"/>
    <n v="-229216.96972804499"/>
    <x v="1"/>
    <x v="1"/>
    <x v="1"/>
    <x v="1"/>
    <n v="-228095.71972804499"/>
    <m/>
  </r>
  <r>
    <n v="1766"/>
    <n v="972"/>
    <x v="0"/>
    <x v="0"/>
    <s v="KPN"/>
    <x v="1"/>
    <x v="4"/>
    <x v="2"/>
    <s v="Baskets"/>
    <x v="2"/>
    <d v="2001-03-29T00:00:00"/>
    <d v="2006-06-30T00:00:00"/>
    <x v="1"/>
    <n v="-20000000"/>
    <n v="9425.9387349999997"/>
    <n v="2.2999999999999998"/>
    <n v="261.14713"/>
    <n v="261.14713"/>
    <n v="0"/>
    <n v="261215.919918"/>
    <n v="-1613.630897"/>
    <x v="0"/>
    <n v="261215.919918"/>
    <n v="0"/>
    <n v="261215.919918"/>
    <n v="261215.919918"/>
    <n v="0"/>
    <n v="0"/>
    <n v="229216.96972804499"/>
    <n v="229216.96972804499"/>
    <x v="0"/>
    <n v="0"/>
    <n v="-1121.25"/>
    <n v="228095.71972804499"/>
    <n v="228095.71972804499"/>
    <n v="228095.71972804499"/>
    <n v="228095.71972804499"/>
    <n v="229216.96972804499"/>
    <x v="1"/>
    <x v="1"/>
    <x v="1"/>
    <x v="1"/>
    <n v="228095.71972804499"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n v="593858.0737530014"/>
    <n v="391086.27047799766"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599">
  <r>
    <n v="151"/>
    <n v="209"/>
    <x v="0"/>
    <x v="0"/>
    <s v="Abitibi Cons"/>
    <x v="0"/>
    <x v="0"/>
    <x v="0"/>
    <s v="Citibank NA"/>
    <x v="0"/>
    <d v="2000-09-26T00:00:00"/>
    <d v="2005-09-26T00:00:00"/>
    <x v="0"/>
    <n v="10000000"/>
    <n v="-3898.814523"/>
    <n v="1.05"/>
    <n v="146.602925"/>
    <n v="145.830073"/>
    <n v="-0.65798359578530019"/>
    <n v="2565.35599914349"/>
    <n v="1561.097115"/>
    <x v="0"/>
    <n v="4126.45311414349"/>
    <n v="-157140.73814900001"/>
    <n v="-154088.59292600001"/>
    <n v="3052.1452229999995"/>
    <n v="-1074.3078911434905"/>
    <n v="-157140.73814900001"/>
    <n v="-154088.59292600001"/>
    <n v="3052.1452229999995"/>
    <x v="0"/>
    <n v="-48742.979166546"/>
    <n v="52791.666666999998"/>
    <n v="-101296.92625900001"/>
    <n v="137223.83449499996"/>
    <n v="3052.1452229999995"/>
    <n v="3052.1452229999995"/>
    <n v="3052.1452229999995"/>
    <x v="0"/>
    <x v="0"/>
    <x v="0"/>
    <x v="0"/>
    <n v="81405.477651000008"/>
    <n v="-20.785726000000011"/>
  </r>
  <r>
    <n v="1074"/>
    <n v="530"/>
    <x v="0"/>
    <x v="0"/>
    <s v="Abitibi Cons"/>
    <x v="0"/>
    <x v="0"/>
    <x v="0"/>
    <s v="Portfolio ISIS"/>
    <x v="0"/>
    <d v="2001-01-05T00:00:00"/>
    <d v="2006-01-05T00:00:00"/>
    <x v="0"/>
    <n v="-10000000"/>
    <n v="4229.6292250000006"/>
    <n v="1.75"/>
    <n v="150.69236599999999"/>
    <n v="149.92077499999999"/>
    <n v="-0.68534367529321627"/>
    <n v="-2898.7496381890983"/>
    <n v="-1832.567712"/>
    <x v="0"/>
    <n v="-4731.3173501890979"/>
    <n v="-140539.47255000001"/>
    <n v="-144290.553594"/>
    <n v="-3751.0810439999914"/>
    <n v="980.23630618910647"/>
    <n v="-140539.47255000001"/>
    <n v="-144290.553594"/>
    <n v="-3751.0810439999914"/>
    <x v="0"/>
    <n v="52878.824570950012"/>
    <n v="0"/>
    <n v="-144290.553594"/>
    <n v="-144882.82173900001"/>
    <n v="-3751.0810439999914"/>
    <n v="-3751.0810439999914"/>
    <n v="-3751.0810439999914"/>
    <x v="1"/>
    <x v="0"/>
    <x v="0"/>
    <x v="0"/>
    <n v="-84301.547343999991"/>
    <n v="-19.939069000000018"/>
  </r>
  <r>
    <n v="1580"/>
    <n v="634"/>
    <x v="0"/>
    <x v="1"/>
    <s v="Abitibi Cons"/>
    <x v="0"/>
    <x v="0"/>
    <x v="0"/>
    <s v="Portfolio ISIS"/>
    <x v="1"/>
    <d v="2001-01-05T00:00:00"/>
    <d v="2006-01-05T00:00:00"/>
    <x v="0"/>
    <n v="10000000"/>
    <n v="-4229.6292250000006"/>
    <n v="1.75"/>
    <n v="150.69236599999999"/>
    <n v="149.92077499999999"/>
    <n v="-0.68534367529321627"/>
    <n v="2898.7496381890983"/>
    <n v="1832.567712"/>
    <x v="0"/>
    <n v="4731.3173501890979"/>
    <n v="140539.47255000001"/>
    <n v="144290.553594"/>
    <n v="3751.0810439999914"/>
    <n v="-980.23630618910647"/>
    <n v="140539.47255000001"/>
    <n v="144290.553594"/>
    <n v="3751.0810439999914"/>
    <x v="0"/>
    <n v="-52878.824570950012"/>
    <n v="0"/>
    <n v="144290.553594"/>
    <n v="144882.82173900001"/>
    <n v="3751.0810439999914"/>
    <n v="3751.0810439999914"/>
    <n v="3751.0810439999914"/>
    <x v="1"/>
    <x v="0"/>
    <x v="0"/>
    <x v="0"/>
    <n v="84301.547343999991"/>
    <n v="-19.939069000000018"/>
  </r>
  <r>
    <n v="1276"/>
    <n v="437"/>
    <x v="0"/>
    <x v="0"/>
    <s v="Adecco Sa"/>
    <x v="1"/>
    <x v="1"/>
    <x v="1"/>
    <s v="Portfolio ISIS"/>
    <x v="2"/>
    <d v="2001-01-05T00:00:00"/>
    <d v="2006-01-05T00:00:00"/>
    <x v="0"/>
    <n v="-10000000"/>
    <n v="4035.051316"/>
    <n v="0.46"/>
    <n v="102.573634"/>
    <n v="101.961777"/>
    <n v="-0.56746986561291657"/>
    <n v="-2289.7700280317422"/>
    <n v="-925.586634"/>
    <x v="0"/>
    <n v="-3215.3566620317424"/>
    <n v="219833.13457200001"/>
    <n v="217524.15115200001"/>
    <n v="-2308.9834200000041"/>
    <n v="906.3732420317383"/>
    <n v="219833.13457200001"/>
    <n v="217524.15115200001"/>
    <n v="-2308.9834200000041"/>
    <x v="0"/>
    <n v="29205.701425208004"/>
    <n v="0"/>
    <n v="217524.15115200001"/>
    <n v="163484.127779"/>
    <n v="-2308.9834200000041"/>
    <n v="-2308.9834200000041"/>
    <n v="-2308.9834200000041"/>
    <x v="1"/>
    <x v="1"/>
    <x v="1"/>
    <x v="1"/>
    <n v="-18327.638838999992"/>
    <n v="-3.9494329999999991"/>
  </r>
  <r>
    <n v="1552"/>
    <n v="598"/>
    <x v="0"/>
    <x v="1"/>
    <s v="Adecco Sa"/>
    <x v="1"/>
    <x v="1"/>
    <x v="1"/>
    <s v="Portfolio ISIS"/>
    <x v="1"/>
    <d v="2001-01-05T00:00:00"/>
    <d v="2006-01-05T00:00:00"/>
    <x v="0"/>
    <n v="10000000"/>
    <n v="-4035.051316"/>
    <n v="0.46"/>
    <n v="102.573634"/>
    <n v="101.961777"/>
    <n v="-0.56746986561291657"/>
    <n v="2289.7700280317422"/>
    <n v="925.586634"/>
    <x v="0"/>
    <n v="3215.3566620317424"/>
    <n v="-219833.13457200001"/>
    <n v="-217524.15115200001"/>
    <n v="2308.9834200000041"/>
    <n v="-906.3732420317383"/>
    <n v="-219833.13457200001"/>
    <n v="-217524.15115200001"/>
    <n v="2308.9834200000041"/>
    <x v="0"/>
    <n v="-29205.701425208004"/>
    <n v="0"/>
    <n v="-217524.15115200001"/>
    <n v="-163484.127779"/>
    <n v="2308.9834200000041"/>
    <n v="2308.9834200000041"/>
    <n v="2308.9834200000041"/>
    <x v="1"/>
    <x v="1"/>
    <x v="1"/>
    <x v="1"/>
    <n v="18327.638838999992"/>
    <n v="-3.9494329999999991"/>
  </r>
  <r>
    <n v="1277"/>
    <n v="438"/>
    <x v="0"/>
    <x v="0"/>
    <s v="Aegon Nv"/>
    <x v="2"/>
    <x v="2"/>
    <x v="2"/>
    <s v="Portfolio ISIS"/>
    <x v="2"/>
    <d v="2001-01-05T00:00:00"/>
    <d v="2006-01-05T00:00:00"/>
    <x v="0"/>
    <n v="-10000000"/>
    <n v="4016.8056079999997"/>
    <n v="0.18"/>
    <n v="21.256535"/>
    <n v="21.139047999999999"/>
    <n v="-0.11839029830313609"/>
    <n v="-475.55081415682992"/>
    <n v="-246.993402"/>
    <x v="0"/>
    <n v="-722.54421615682986"/>
    <n v="9346.6119930000004"/>
    <n v="8815.135902"/>
    <n v="-531.47609100000045"/>
    <n v="191.06812515682941"/>
    <n v="9346.6119930000004"/>
    <n v="8815.135902"/>
    <n v="-531.47609100000045"/>
    <x v="0"/>
    <n v="11893.761405287998"/>
    <n v="0"/>
    <n v="8815.135902"/>
    <n v="-29015.478415999998"/>
    <n v="-531.47609100000045"/>
    <n v="-531.47609100000045"/>
    <n v="-531.47609100000045"/>
    <x v="1"/>
    <x v="2"/>
    <x v="1"/>
    <x v="2"/>
    <n v="-7753.0029659999982"/>
    <n v="-1.7100620000000006"/>
  </r>
  <r>
    <n v="1553"/>
    <n v="599"/>
    <x v="0"/>
    <x v="1"/>
    <s v="Aegon Nv"/>
    <x v="2"/>
    <x v="2"/>
    <x v="2"/>
    <s v="Portfolio ISIS"/>
    <x v="1"/>
    <d v="2001-01-05T00:00:00"/>
    <d v="2006-01-05T00:00:00"/>
    <x v="0"/>
    <n v="10000000"/>
    <n v="-4016.8056079999997"/>
    <n v="0.18"/>
    <n v="21.256535"/>
    <n v="21.139047999999999"/>
    <n v="-0.11839029830313609"/>
    <n v="475.55081415682992"/>
    <n v="246.993402"/>
    <x v="0"/>
    <n v="722.54421615682986"/>
    <n v="-9346.6119930000004"/>
    <n v="-8815.135902"/>
    <n v="531.47609100000045"/>
    <n v="-191.06812515682941"/>
    <n v="-9346.6119930000004"/>
    <n v="-8815.135902"/>
    <n v="531.47609100000045"/>
    <x v="0"/>
    <n v="-11893.761405287998"/>
    <n v="0"/>
    <n v="-8815.135902"/>
    <n v="29015.478415999998"/>
    <n v="531.47609100000045"/>
    <n v="531.47609100000045"/>
    <n v="531.47609100000045"/>
    <x v="1"/>
    <x v="2"/>
    <x v="1"/>
    <x v="2"/>
    <n v="7753.0029659999982"/>
    <n v="-1.7100620000000006"/>
  </r>
  <r>
    <n v="1632"/>
    <n v="836"/>
    <x v="0"/>
    <x v="0"/>
    <s v="Aes Corp."/>
    <x v="3"/>
    <x v="3"/>
    <x v="3"/>
    <s v="Fleet National Bank"/>
    <x v="3"/>
    <d v="2001-02-06T00:00:00"/>
    <d v="2002-01-29T00:00:00"/>
    <x v="0"/>
    <n v="10000000"/>
    <n v="-778.46862699999997"/>
    <n v="2.85"/>
    <n v="254.48452399999999"/>
    <n v="251.73385099999999"/>
    <n v="-1.1213868120596437"/>
    <n v="872.96445191997793"/>
    <n v="2211.0391140000002"/>
    <x v="0"/>
    <n v="3084.003565919978"/>
    <n v="68614.740736000007"/>
    <n v="71546.640411999993"/>
    <n v="2931.8996759999864"/>
    <n v="-152.10388991999162"/>
    <n v="68614.740736000007"/>
    <n v="71546.640411999993"/>
    <n v="2931.8996759999864"/>
    <x v="0"/>
    <n v="-12293.576557584"/>
    <n v="0"/>
    <n v="71546.640411999993"/>
    <n v="71546.640411999993"/>
    <n v="2931.8996759999864"/>
    <n v="2931.8996759999864"/>
    <n v="2931.8996759999864"/>
    <x v="2"/>
    <x v="0"/>
    <x v="2"/>
    <x v="3"/>
    <n v="9550.5992599999954"/>
    <n v="-4.7513590000000079"/>
  </r>
  <r>
    <n v="1278"/>
    <n v="439"/>
    <x v="0"/>
    <x v="0"/>
    <s v="Agrium Inc."/>
    <x v="4"/>
    <x v="0"/>
    <x v="0"/>
    <s v="Portfolio ISIS"/>
    <x v="3"/>
    <d v="2001-01-05T00:00:00"/>
    <d v="2006-01-05T00:00:00"/>
    <x v="0"/>
    <n v="-10000000"/>
    <n v="4209.2618029999994"/>
    <n v="2.1"/>
    <n v="251.31009599999999"/>
    <n v="250.47202300000001"/>
    <n v="-0.6073800306563556"/>
    <n v="-2556.6215629467661"/>
    <n v="-2360.9238"/>
    <x v="0"/>
    <n v="-4917.5453629467665"/>
    <n v="109157.39769899999"/>
    <n v="105541.616379"/>
    <n v="-3615.7813199999946"/>
    <n v="1301.764042946772"/>
    <n v="109157.39769899999"/>
    <n v="105541.616379"/>
    <n v="-3615.7813199999946"/>
    <x v="0"/>
    <n v="41545.413995609997"/>
    <n v="0"/>
    <n v="105541.616379"/>
    <n v="-17708.342648999998"/>
    <n v="-3615.7813199999946"/>
    <n v="-3615.7813199999946"/>
    <n v="-3615.7813199999946"/>
    <x v="1"/>
    <x v="0"/>
    <x v="3"/>
    <x v="4"/>
    <n v="-20229.596176999999"/>
    <n v="-3.7725289999999916"/>
  </r>
  <r>
    <n v="1480"/>
    <n v="531"/>
    <x v="0"/>
    <x v="1"/>
    <s v="Agrium Inc."/>
    <x v="4"/>
    <x v="0"/>
    <x v="0"/>
    <s v="Portfolio ISIS"/>
    <x v="1"/>
    <d v="2001-01-05T00:00:00"/>
    <d v="2006-01-05T00:00:00"/>
    <x v="0"/>
    <n v="10000000"/>
    <n v="-4209.2618029999994"/>
    <n v="2.1"/>
    <n v="251.31009599999999"/>
    <n v="250.47202300000001"/>
    <n v="-0.6073800306563556"/>
    <n v="2556.6215629467661"/>
    <n v="2360.9238"/>
    <x v="0"/>
    <n v="4917.5453629467665"/>
    <n v="-109157.39769899999"/>
    <n v="-105541.616379"/>
    <n v="3615.7813199999946"/>
    <n v="-1301.764042946772"/>
    <n v="-109157.39769899999"/>
    <n v="-105541.616379"/>
    <n v="3615.7813199999946"/>
    <x v="0"/>
    <n v="-41545.413995609997"/>
    <n v="0"/>
    <n v="-105541.616379"/>
    <n v="17708.342648999998"/>
    <n v="3615.7813199999946"/>
    <n v="3615.7813199999946"/>
    <n v="3615.7813199999946"/>
    <x v="1"/>
    <x v="0"/>
    <x v="3"/>
    <x v="4"/>
    <n v="20229.596176999999"/>
    <n v="-3.7725289999999916"/>
  </r>
  <r>
    <n v="155"/>
    <n v="314"/>
    <x v="0"/>
    <x v="2"/>
    <s v="Air Products"/>
    <x v="5"/>
    <x v="0"/>
    <x v="3"/>
    <s v="Deutsche Bank AG"/>
    <x v="3"/>
    <d v="2000-09-25T00:00:00"/>
    <d v="2005-05-11T00:00:00"/>
    <x v="0"/>
    <n v="-10000000"/>
    <n v="3574.8780489999999"/>
    <n v="0.59"/>
    <n v="44.077781999999999"/>
    <n v="43.542003999999999"/>
    <n v="-0.52475625032501172"/>
    <n v="-1875.9396003624336"/>
    <n v="-529.014951"/>
    <x v="0"/>
    <n v="-2404.9545513624334"/>
    <n v="-63163.716254999999"/>
    <n v="-65359.763741000002"/>
    <n v="-2196.0474860000031"/>
    <n v="208.90706536243033"/>
    <n v="-63163.716254999999"/>
    <n v="-65359.763741000002"/>
    <n v="-2196.0474860000031"/>
    <x v="0"/>
    <n v="20582.360367117501"/>
    <n v="-22944.444444000001"/>
    <n v="-88304.208184999996"/>
    <n v="-76045.404316999993"/>
    <n v="-2196.0474859999958"/>
    <n v="-2196.0474859999958"/>
    <n v="-2196.0474860000031"/>
    <x v="0"/>
    <x v="3"/>
    <x v="1"/>
    <x v="5"/>
    <n v="-10632.206602999999"/>
    <n v="-2.6040759999999992"/>
  </r>
  <r>
    <n v="200"/>
    <n v="319"/>
    <x v="0"/>
    <x v="3"/>
    <s v="Air Products"/>
    <x v="5"/>
    <x v="0"/>
    <x v="3"/>
    <s v="EnronCredit.com"/>
    <x v="3"/>
    <d v="2000-09-25T00:00:00"/>
    <d v="2005-05-11T00:00:00"/>
    <x v="0"/>
    <n v="10000000"/>
    <n v="-3574.8780489999999"/>
    <n v="0.59"/>
    <n v="44.077781999999999"/>
    <n v="43.542003999999999"/>
    <n v="-0.52475625032501172"/>
    <n v="1875.9396003624336"/>
    <n v="529.014951"/>
    <x v="0"/>
    <n v="2404.9545513624334"/>
    <n v="63163.716254999999"/>
    <n v="65359.763741000002"/>
    <n v="2196.0474860000031"/>
    <n v="-208.90706536243033"/>
    <n v="63163.716254999999"/>
    <n v="65359.763741000002"/>
    <n v="2196.0474860000031"/>
    <x v="0"/>
    <n v="-20582.360367117501"/>
    <n v="22944.444444000001"/>
    <n v="88304.208184999996"/>
    <n v="76045.404316999993"/>
    <n v="2196.0474859999958"/>
    <n v="2196.0474859999958"/>
    <n v="2196.0474860000031"/>
    <x v="0"/>
    <x v="3"/>
    <x v="1"/>
    <x v="5"/>
    <n v="10632.206602999999"/>
    <n v="-2.6040759999999992"/>
  </r>
  <r>
    <n v="201"/>
    <n v="320"/>
    <x v="0"/>
    <x v="4"/>
    <s v="Air Products"/>
    <x v="5"/>
    <x v="0"/>
    <x v="3"/>
    <s v="Enron North America"/>
    <x v="3"/>
    <d v="2000-09-25T00:00:00"/>
    <d v="2005-05-11T00:00:00"/>
    <x v="0"/>
    <n v="-10000000"/>
    <n v="3574.8780489999999"/>
    <n v="0.59"/>
    <n v="44.077781999999999"/>
    <n v="43.542003999999999"/>
    <n v="-0.52475625032501172"/>
    <n v="-1875.9396003624336"/>
    <n v="-529.014951"/>
    <x v="0"/>
    <n v="-2404.9545513624334"/>
    <n v="-63163.716254999999"/>
    <n v="-65359.763741000002"/>
    <n v="-2196.0474860000031"/>
    <n v="208.90706536243033"/>
    <n v="-63163.716254999999"/>
    <n v="-65359.763741000002"/>
    <n v="-2196.0474860000031"/>
    <x v="0"/>
    <n v="20582.360367117501"/>
    <n v="-22944.444444000001"/>
    <n v="-88304.208184999996"/>
    <n v="-76045.404316999993"/>
    <n v="-2196.0474859999958"/>
    <n v="-2196.0474859999958"/>
    <n v="-2196.0474860000031"/>
    <x v="0"/>
    <x v="3"/>
    <x v="1"/>
    <x v="5"/>
    <n v="-10632.206602999999"/>
    <n v="-2.6040759999999992"/>
  </r>
  <r>
    <n v="234"/>
    <n v="349"/>
    <x v="0"/>
    <x v="0"/>
    <s v="Alcatel Sa"/>
    <x v="5"/>
    <x v="4"/>
    <x v="4"/>
    <s v="JP Morgan"/>
    <x v="2"/>
    <d v="2000-10-20T00:00:00"/>
    <d v="2005-10-20T00:00:00"/>
    <x v="0"/>
    <n v="-20000000"/>
    <n v="7734.7140080000008"/>
    <n v="0.37"/>
    <n v="67.441136999999998"/>
    <n v="66.877345000000005"/>
    <n v="-0.541691637827592"/>
    <n v="-4189.8298991215388"/>
    <n v="-1319.463495"/>
    <x v="0"/>
    <n v="-5509.2933941215388"/>
    <n v="229080.616606"/>
    <n v="224648.000206"/>
    <n v="-4432.616399999999"/>
    <n v="1076.6769941215398"/>
    <n v="229080.616606"/>
    <n v="224648.000206"/>
    <n v="-4432.616399999999"/>
    <x v="0"/>
    <n v="44532.615901060002"/>
    <n v="-19322.222222"/>
    <n v="205325.77798399999"/>
    <n v="23404.115068999992"/>
    <n v="-4432.616399999999"/>
    <n v="-4432.616399999999"/>
    <n v="-4432.616399999999"/>
    <x v="1"/>
    <x v="3"/>
    <x v="1"/>
    <x v="5"/>
    <n v="-95140.542247999983"/>
    <n v="-11.57065999999999"/>
  </r>
  <r>
    <n v="1637"/>
    <n v="841"/>
    <x v="0"/>
    <x v="0"/>
    <s v="Alcatel Sa"/>
    <x v="5"/>
    <x v="4"/>
    <x v="4"/>
    <s v="Goldman Sachs"/>
    <x v="2"/>
    <d v="2001-02-09T00:00:00"/>
    <d v="2006-02-09T00:00:00"/>
    <x v="0"/>
    <n v="-10000000"/>
    <n v="4145.4694319999999"/>
    <n v="0.72"/>
    <n v="68.947253000000003"/>
    <n v="68.385298000000006"/>
    <n v="-0.55547367064347697"/>
    <n v="-2302.6991219333695"/>
    <n v="-739.52471100000002"/>
    <x v="0"/>
    <n v="-3042.2238329333695"/>
    <n v="-23501.703741000001"/>
    <n v="-26102.195921999999"/>
    <n v="-2600.4921809999978"/>
    <n v="441.73165193337172"/>
    <n v="-23501.703741000001"/>
    <n v="-26102.195921999999"/>
    <n v="-2600.4921809999978"/>
    <x v="0"/>
    <n v="23867.540254740001"/>
    <n v="0"/>
    <n v="-26102.195921999999"/>
    <n v="-26102.195921999999"/>
    <n v="-2600.4921809999978"/>
    <n v="-2600.4921809999978"/>
    <n v="-2600.4921809999978"/>
    <x v="1"/>
    <x v="3"/>
    <x v="1"/>
    <x v="5"/>
    <n v="-51119.282091000001"/>
    <n v="-11.678314"/>
  </r>
  <r>
    <n v="1652"/>
    <n v="862"/>
    <x v="0"/>
    <x v="0"/>
    <s v="Alcatel Sa"/>
    <x v="5"/>
    <x v="4"/>
    <x v="4"/>
    <s v="Merrill Lynch Int"/>
    <x v="2"/>
    <d v="2001-02-27T00:00:00"/>
    <d v="2006-02-27T00:00:00"/>
    <x v="0"/>
    <n v="10000000"/>
    <n v="-4202.164409"/>
    <n v="0.85"/>
    <n v="69.168711000000002"/>
    <n v="68.607563999999996"/>
    <n v="-0.55541009044585377"/>
    <n v="2333.9245144710376"/>
    <n v="768.65336400000001"/>
    <x v="0"/>
    <n v="3102.5778784710374"/>
    <n v="75765.139756999997"/>
    <n v="78496.809815999994"/>
    <n v="2731.6700589999964"/>
    <n v="-370.90781947104097"/>
    <n v="75765.139756999997"/>
    <n v="78496.809815999994"/>
    <n v="2731.6700589999964"/>
    <x v="0"/>
    <n v="-24193.961584817498"/>
    <n v="0"/>
    <n v="78496.809815999994"/>
    <n v="78496.809815999994"/>
    <n v="2731.6700589999964"/>
    <n v="2731.6700589999964"/>
    <n v="2731.6700589999964"/>
    <x v="1"/>
    <x v="3"/>
    <x v="1"/>
    <x v="5"/>
    <n v="51772.599881999995"/>
    <n v="-11.690849"/>
  </r>
  <r>
    <n v="1661"/>
    <n v="872"/>
    <x v="0"/>
    <x v="0"/>
    <s v="Alcatel Sa"/>
    <x v="5"/>
    <x v="4"/>
    <x v="4"/>
    <s v="Merrill Lynch Int"/>
    <x v="2"/>
    <d v="2001-03-02T00:00:00"/>
    <d v="2006-03-02T00:00:00"/>
    <x v="0"/>
    <n v="10000000"/>
    <n v="-4226.8352670000004"/>
    <n v="0.97"/>
    <n v="69.206136000000001"/>
    <n v="68.645211000000003"/>
    <n v="-0.55891291351952999"/>
    <n v="2362.4328140460707"/>
    <n v="813.79838099999995"/>
    <x v="0"/>
    <n v="3176.2311950460708"/>
    <n v="127299.237593"/>
    <n v="130140.894634"/>
    <n v="2841.6570409999986"/>
    <n v="-334.57415404607218"/>
    <n v="127299.237593"/>
    <n v="130140.894634"/>
    <n v="2841.6570409999986"/>
    <x v="0"/>
    <n v="-24336.004049752501"/>
    <n v="0"/>
    <n v="130140.894634"/>
    <n v="130140.894634"/>
    <n v="2841.6570409999986"/>
    <n v="2841.6570409999986"/>
    <n v="2841.6570409999986"/>
    <x v="1"/>
    <x v="3"/>
    <x v="1"/>
    <x v="5"/>
    <n v="52020.253629999992"/>
    <n v="-11.693764999999999"/>
  </r>
  <r>
    <n v="265"/>
    <n v="380"/>
    <x v="0"/>
    <x v="2"/>
    <s v="Alcoa Inc."/>
    <x v="6"/>
    <x v="0"/>
    <x v="3"/>
    <s v="Ace Capital O/Seas"/>
    <x v="3"/>
    <d v="2000-10-05T00:00:00"/>
    <d v="2005-10-05T00:00:00"/>
    <x v="0"/>
    <n v="-10000000"/>
    <n v="3837.553512"/>
    <n v="0.24"/>
    <n v="36.428516000000002"/>
    <n v="36.180813999999998"/>
    <n v="-0.24215178934752413"/>
    <n v="-929.27044964767538"/>
    <n v="-416.23621500000002"/>
    <x v="0"/>
    <n v="-1345.5066646476753"/>
    <n v="43903.645513000003"/>
    <n v="42896.463961000001"/>
    <n v="-1007.1815520000018"/>
    <n v="338.32511264767345"/>
    <n v="43903.645513000003"/>
    <n v="42896.463961000001"/>
    <n v="-1007.1815520000018"/>
    <x v="0"/>
    <n v="15781.938818099999"/>
    <n v="-6133.3333329999996"/>
    <n v="36763.130627999999"/>
    <n v="-28151.921269999999"/>
    <n v="-1007.1815520000018"/>
    <n v="-1007.1815520000018"/>
    <n v="-1007.1815520000018"/>
    <x v="1"/>
    <x v="4"/>
    <x v="1"/>
    <x v="6"/>
    <n v="-10017.461962000001"/>
    <n v="-2.2801970000000011"/>
  </r>
  <r>
    <n v="266"/>
    <n v="381"/>
    <x v="0"/>
    <x v="3"/>
    <s v="Alcoa Inc."/>
    <x v="6"/>
    <x v="0"/>
    <x v="3"/>
    <s v="EnronCredit.com"/>
    <x v="3"/>
    <d v="2000-10-05T00:00:00"/>
    <d v="2005-10-05T00:00:00"/>
    <x v="0"/>
    <n v="10000000"/>
    <n v="-3837.553512"/>
    <n v="0.24"/>
    <n v="36.428516000000002"/>
    <n v="36.180813999999998"/>
    <n v="-0.24215178934752413"/>
    <n v="929.27044964767538"/>
    <n v="416.23621500000002"/>
    <x v="0"/>
    <n v="1345.5066646476753"/>
    <n v="-43903.645513000003"/>
    <n v="-42896.463961000001"/>
    <n v="1007.1815520000018"/>
    <n v="-338.32511264767345"/>
    <n v="-43903.645513000003"/>
    <n v="-42896.463961000001"/>
    <n v="1007.1815520000018"/>
    <x v="0"/>
    <n v="-15781.938818099999"/>
    <n v="6133.3333329999996"/>
    <n v="-36763.130627999999"/>
    <n v="28151.921269999999"/>
    <n v="1007.1815520000018"/>
    <n v="1007.1815520000018"/>
    <n v="1007.1815520000018"/>
    <x v="1"/>
    <x v="4"/>
    <x v="1"/>
    <x v="6"/>
    <n v="10017.461962000001"/>
    <n v="-2.2801970000000011"/>
  </r>
  <r>
    <n v="267"/>
    <n v="382"/>
    <x v="0"/>
    <x v="4"/>
    <s v="Alcoa Inc."/>
    <x v="6"/>
    <x v="0"/>
    <x v="3"/>
    <s v="Enron North America"/>
    <x v="3"/>
    <d v="2000-10-05T00:00:00"/>
    <d v="2005-10-05T00:00:00"/>
    <x v="0"/>
    <n v="-10000000"/>
    <n v="3837.553512"/>
    <n v="0.24"/>
    <n v="36.428516000000002"/>
    <n v="36.180813999999998"/>
    <n v="-0.24215178934752413"/>
    <n v="-929.27044964767538"/>
    <n v="-416.23621500000002"/>
    <x v="0"/>
    <n v="-1345.5066646476753"/>
    <n v="43903.645513000003"/>
    <n v="42896.463961000001"/>
    <n v="-1007.1815520000018"/>
    <n v="338.32511264767345"/>
    <n v="43903.645513000003"/>
    <n v="42896.463961000001"/>
    <n v="-1007.1815520000018"/>
    <x v="0"/>
    <n v="15781.938818099999"/>
    <n v="-6133.3333329999996"/>
    <n v="36763.130627999999"/>
    <n v="-28151.921269999999"/>
    <n v="-1007.1815520000018"/>
    <n v="-1007.1815520000018"/>
    <n v="-1007.1815520000018"/>
    <x v="1"/>
    <x v="4"/>
    <x v="1"/>
    <x v="6"/>
    <n v="-10017.461962000001"/>
    <n v="-2.2801970000000011"/>
  </r>
  <r>
    <n v="1679"/>
    <n v="887"/>
    <x v="0"/>
    <x v="0"/>
    <s v="Alcoa Inc."/>
    <x v="6"/>
    <x v="0"/>
    <x v="3"/>
    <s v="Morgan Stanley CP"/>
    <x v="3"/>
    <d v="2001-03-13T00:00:00"/>
    <d v="2005-05-30T00:00:00"/>
    <x v="0"/>
    <n v="10000000"/>
    <n v="-3592.2585140000001"/>
    <n v="0.37"/>
    <n v="34.980043999999999"/>
    <n v="34.730195000000002"/>
    <n v="-0.23603090529177265"/>
    <n v="847.88402910149796"/>
    <n v="422.26855800000004"/>
    <x v="0"/>
    <n v="1270.1525871014981"/>
    <n v="9698.6219380000002"/>
    <n v="10742.452241000001"/>
    <n v="1043.8303030000006"/>
    <n v="-226.32228410149742"/>
    <n v="9698.6219380000002"/>
    <n v="10742.452241000001"/>
    <n v="1043.8303030000006"/>
    <x v="0"/>
    <n v="-14773.163138825001"/>
    <n v="0"/>
    <n v="10742.452241000001"/>
    <n v="10742.452241000001"/>
    <n v="1043.8303030000006"/>
    <n v="1043.8303030000006"/>
    <n v="1043.8303030000006"/>
    <x v="0"/>
    <x v="4"/>
    <x v="1"/>
    <x v="6"/>
    <n v="9365.7457570000006"/>
    <n v="-2.2861270000000005"/>
  </r>
  <r>
    <n v="1280"/>
    <n v="441"/>
    <x v="0"/>
    <x v="0"/>
    <s v="Amerada Hess Corp."/>
    <x v="1"/>
    <x v="5"/>
    <x v="3"/>
    <s v="Portfolio ISIS"/>
    <x v="4"/>
    <d v="2001-01-05T00:00:00"/>
    <d v="2006-01-05T00:00:00"/>
    <x v="0"/>
    <n v="-10000000"/>
    <n v="4039.6729190000001"/>
    <n v="0.45"/>
    <n v="48.561619999999998"/>
    <n v="48.483626999999998"/>
    <n v="-6.5629071640960768E-2"/>
    <n v="-265.11998340710011"/>
    <n v="-573.92037900000003"/>
    <x v="0"/>
    <n v="-839.04036240710013"/>
    <n v="3924.5262120000002"/>
    <n v="3486.7713709999998"/>
    <n v="-437.7548410000004"/>
    <n v="401.28552140709974"/>
    <n v="3924.5262120000002"/>
    <n v="3486.7713709999998"/>
    <n v="-437.7548410000004"/>
    <x v="0"/>
    <n v="29239.152587722005"/>
    <n v="0"/>
    <n v="3486.7713709999998"/>
    <n v="-3673.5191869999999"/>
    <n v="-437.7548410000004"/>
    <n v="-437.7548410000004"/>
    <n v="-437.7548410000004"/>
    <x v="1"/>
    <x v="1"/>
    <x v="1"/>
    <x v="1"/>
    <n v="-4645.4878589999998"/>
    <n v="-0.84048100000000403"/>
  </r>
  <r>
    <n v="1481"/>
    <n v="532"/>
    <x v="0"/>
    <x v="1"/>
    <s v="Amerada Hess Corp."/>
    <x v="1"/>
    <x v="5"/>
    <x v="3"/>
    <s v="Portfolio ISIS"/>
    <x v="1"/>
    <d v="2001-01-05T00:00:00"/>
    <d v="2006-01-05T00:00:00"/>
    <x v="0"/>
    <n v="10000000"/>
    <n v="-4039.6729190000001"/>
    <n v="0.45"/>
    <n v="48.561619999999998"/>
    <n v="48.483626999999998"/>
    <n v="-6.5629071640960768E-2"/>
    <n v="265.11998340710011"/>
    <n v="573.92037900000003"/>
    <x v="0"/>
    <n v="839.04036240710013"/>
    <n v="-3924.5262120000002"/>
    <n v="-3486.7713709999998"/>
    <n v="437.7548410000004"/>
    <n v="-401.28552140709974"/>
    <n v="-3924.5262120000002"/>
    <n v="-3486.7713709999998"/>
    <n v="437.7548410000004"/>
    <x v="0"/>
    <n v="-29239.152587722005"/>
    <n v="0"/>
    <n v="-3486.7713709999998"/>
    <n v="3673.5191869999999"/>
    <n v="437.7548410000004"/>
    <n v="437.7548410000004"/>
    <n v="437.7548410000004"/>
    <x v="1"/>
    <x v="1"/>
    <x v="1"/>
    <x v="1"/>
    <n v="4645.4878589999998"/>
    <n v="-0.84048100000000403"/>
  </r>
  <r>
    <n v="1281"/>
    <n v="442"/>
    <x v="0"/>
    <x v="0"/>
    <s v="Amr Corp/del"/>
    <x v="0"/>
    <x v="6"/>
    <x v="3"/>
    <s v="Portfolio ISIS"/>
    <x v="3"/>
    <d v="2001-01-05T00:00:00"/>
    <d v="2006-01-05T00:00:00"/>
    <x v="0"/>
    <n v="-10000000"/>
    <n v="4087.9293440000001"/>
    <n v="1.25"/>
    <n v="181.08235999999999"/>
    <n v="181.53553199999999"/>
    <n v="0.57852292577987918"/>
    <n v="2364.9608444723021"/>
    <n v="-1562.526288"/>
    <x v="0"/>
    <n v="802.43455647230212"/>
    <n v="194494.161238"/>
    <n v="196266.89735399999"/>
    <n v="1772.7361159999855"/>
    <n v="970.30155952768337"/>
    <n v="194494.161238"/>
    <n v="196266.89735399999"/>
    <n v="1772.7361159999855"/>
    <x v="0"/>
    <n v="51107.292658688006"/>
    <n v="0"/>
    <n v="196266.89735399999"/>
    <n v="186664.069391"/>
    <n v="1772.7361159999855"/>
    <n v="1772.7361159999855"/>
    <n v="1772.7361159999855"/>
    <x v="1"/>
    <x v="0"/>
    <x v="0"/>
    <x v="0"/>
    <n v="-14213.479214000021"/>
    <n v="-2.5324549999999988"/>
  </r>
  <r>
    <n v="1482"/>
    <n v="533"/>
    <x v="0"/>
    <x v="1"/>
    <s v="Amr Corp/del"/>
    <x v="0"/>
    <x v="6"/>
    <x v="3"/>
    <s v="Portfolio ISIS"/>
    <x v="1"/>
    <d v="2001-01-05T00:00:00"/>
    <d v="2006-01-05T00:00:00"/>
    <x v="0"/>
    <n v="10000000"/>
    <n v="-4087.9293440000001"/>
    <n v="1.25"/>
    <n v="181.08235999999999"/>
    <n v="181.53553199999999"/>
    <n v="0.57852292577987918"/>
    <n v="-2364.9608444723021"/>
    <n v="1562.526288"/>
    <x v="0"/>
    <n v="-802.43455647230212"/>
    <n v="-194494.161238"/>
    <n v="-196266.89735399999"/>
    <n v="-1772.7361159999855"/>
    <n v="-970.30155952768337"/>
    <n v="-194494.161238"/>
    <n v="-196266.89735399999"/>
    <n v="-1772.7361159999855"/>
    <x v="0"/>
    <n v="-51107.292658688006"/>
    <n v="0"/>
    <n v="-196266.89735399999"/>
    <n v="-186664.069391"/>
    <n v="-1772.7361159999855"/>
    <n v="-1772.7361159999855"/>
    <n v="-1772.7361159999855"/>
    <x v="1"/>
    <x v="0"/>
    <x v="0"/>
    <x v="0"/>
    <n v="14213.479214000021"/>
    <n v="-2.5324549999999988"/>
  </r>
  <r>
    <n v="1689"/>
    <n v="897"/>
    <x v="0"/>
    <x v="0"/>
    <s v="Amr Corp/del"/>
    <x v="0"/>
    <x v="6"/>
    <x v="3"/>
    <s v="Morgan Stanley CP"/>
    <x v="3"/>
    <d v="2001-03-16T00:00:00"/>
    <d v="2006-03-16T00:00:00"/>
    <x v="0"/>
    <n v="10000000"/>
    <n v="-4320.4699460000002"/>
    <n v="1.87"/>
    <n v="182.18141600000001"/>
    <n v="182.95858899999999"/>
    <n v="0.80991950500952126"/>
    <n v="-3499.2328800728333"/>
    <n v="1722.7148009999999"/>
    <x v="0"/>
    <n v="-1776.5180790728334"/>
    <n v="29303.012351000001"/>
    <n v="26630.079548999998"/>
    <n v="-2672.932802000003"/>
    <n v="-896.41472292716958"/>
    <n v="29303.012351000001"/>
    <n v="26630.079548999998"/>
    <n v="-2672.932802000003"/>
    <x v="0"/>
    <n v="-54014.515264892005"/>
    <n v="0"/>
    <n v="26630.079548999998"/>
    <n v="26630.079548999998"/>
    <n v="-2672.932802000003"/>
    <n v="-2672.932802000003"/>
    <n v="-2672.932802000003"/>
    <x v="1"/>
    <x v="0"/>
    <x v="0"/>
    <x v="0"/>
    <n v="12923.107788999998"/>
    <n v="-2.1238060000000019"/>
  </r>
  <r>
    <n v="253"/>
    <n v="374"/>
    <x v="1"/>
    <x v="5"/>
    <s v="Asia Pulp Paper"/>
    <x v="7"/>
    <x v="0"/>
    <x v="5"/>
    <s v="Deutsche Bank AG"/>
    <x v="0"/>
    <d v="2000-04-10T00:00:00"/>
    <d v="2001-03-14T00:00:00"/>
    <x v="0"/>
    <n v="0"/>
    <n v="0"/>
    <n v="19.5"/>
    <n v="0"/>
    <n v="0"/>
    <m/>
    <n v="-"/>
    <n v="0"/>
    <x v="0"/>
    <n v="0"/>
    <n v="-4562083.3"/>
    <n v="-4562083.3"/>
    <n v="0"/>
    <n v="0"/>
    <n v="-4562083.3"/>
    <n v="-4562083.3"/>
    <n v="0"/>
    <x v="0"/>
    <n v="0"/>
    <n v="915416.66666700004"/>
    <n v="-3646666.6333329999"/>
    <n v="-1745207.6333329999"/>
    <n v="0"/>
    <n v="0"/>
    <n v="0"/>
    <x v="3"/>
    <x v="0"/>
    <x v="4"/>
    <x v="7"/>
    <n v="0"/>
    <n v="0"/>
  </r>
  <r>
    <n v="39"/>
    <n v="134"/>
    <x v="0"/>
    <x v="0"/>
    <s v="At Home Corp. Sub"/>
    <x v="8"/>
    <x v="7"/>
    <x v="3"/>
    <s v="JP Morgan"/>
    <x v="0"/>
    <d v="2000-08-04T00:00:00"/>
    <d v="2004-01-14T00:00:00"/>
    <x v="0"/>
    <n v="4000000"/>
    <n v="-1023.567796"/>
    <n v="6.35"/>
    <n v="803.15139099999999"/>
    <n v="800.95621100000005"/>
    <n v="-1.9864486686683405"/>
    <n v="2033.2648856559877"/>
    <n v="2642.503275"/>
    <x v="0"/>
    <n v="4675.7681606559872"/>
    <n v="-101513.194454"/>
    <n v="-97212.042272999999"/>
    <n v="4301.1521809999977"/>
    <n v="-374.61597965598958"/>
    <n v="-101513.194454"/>
    <n v="-97212.042272999999"/>
    <n v="4301.1521809999977"/>
    <x v="0"/>
    <n v="-16837.690244199999"/>
    <n v="116416.666667"/>
    <n v="19204.624393999999"/>
    <n v="117285.35252899998"/>
    <n v="4301.1521809999977"/>
    <n v="4301.1521809999977"/>
    <n v="4301.1521809999977"/>
    <x v="4"/>
    <x v="0"/>
    <x v="5"/>
    <x v="8"/>
    <n v="13835.097913000005"/>
    <n v="-6.0542769999999564"/>
  </r>
  <r>
    <n v="149"/>
    <n v="208"/>
    <x v="0"/>
    <x v="0"/>
    <s v="AT&amp;T"/>
    <x v="5"/>
    <x v="4"/>
    <x v="3"/>
    <s v="JP Morgan"/>
    <x v="3"/>
    <d v="2000-09-19T00:00:00"/>
    <d v="2005-09-19T00:00:00"/>
    <x v="0"/>
    <n v="-10000000"/>
    <n v="3794.3384489999999"/>
    <n v="0.44"/>
    <n v="113.891194"/>
    <n v="113.262494"/>
    <n v="-0.55214469368786201"/>
    <n v="-2095.0238406711824"/>
    <n v="-1074.1117919999999"/>
    <x v="0"/>
    <n v="-3169.1356326711821"/>
    <n v="269444.61105100001"/>
    <n v="267201.09735300002"/>
    <n v="-2243.5136979999952"/>
    <n v="925.62193467118686"/>
    <n v="269444.61105100001"/>
    <n v="267201.09735300002"/>
    <n v="-2243.5136979999952"/>
    <x v="0"/>
    <n v="21845.903620117497"/>
    <n v="-22122.222222"/>
    <n v="245078.87513100001"/>
    <n v="-111191.69785199995"/>
    <n v="-2243.5136979999952"/>
    <n v="-2243.5136979999952"/>
    <n v="-2243.5136979999952"/>
    <x v="0"/>
    <x v="3"/>
    <x v="1"/>
    <x v="5"/>
    <n v="-15078.009808999952"/>
    <n v="-3.2155379999999951"/>
  </r>
  <r>
    <n v="220"/>
    <n v="337"/>
    <x v="0"/>
    <x v="0"/>
    <s v="AT&amp;T"/>
    <x v="5"/>
    <x v="4"/>
    <x v="3"/>
    <s v="LBIE"/>
    <x v="3"/>
    <d v="2000-10-10T00:00:00"/>
    <d v="2005-10-10T00:00:00"/>
    <x v="0"/>
    <n v="10000000"/>
    <n v="-3843.5686770000002"/>
    <n v="0.49"/>
    <n v="114.421626"/>
    <n v="113.792053"/>
    <n v="-0.55740236180438374"/>
    <n v="2142.4142583171506"/>
    <n v="1106.6142300000001"/>
    <x v="0"/>
    <n v="3249.0284883171507"/>
    <n v="-245372.18382199999"/>
    <n v="-243076.14849200001"/>
    <n v="2296.0353299999842"/>
    <n v="-952.99315831716649"/>
    <n v="-245372.18382199999"/>
    <n v="-243076.14849200001"/>
    <n v="2296.0353299999842"/>
    <x v="0"/>
    <n v="-22129.346657827504"/>
    <n v="12522.222222"/>
    <n v="-230553.92627"/>
    <n v="111698.32243499998"/>
    <n v="2296.0353299999842"/>
    <n v="2296.0353299999842"/>
    <n v="2296.0353299999842"/>
    <x v="1"/>
    <x v="3"/>
    <x v="1"/>
    <x v="5"/>
    <n v="15257.355924000003"/>
    <n v="-3.2256920000000093"/>
  </r>
  <r>
    <n v="1644"/>
    <n v="848"/>
    <x v="0"/>
    <x v="0"/>
    <s v="AT&amp;T"/>
    <x v="5"/>
    <x v="4"/>
    <x v="3"/>
    <s v="CSFB Intl"/>
    <x v="3"/>
    <d v="2001-02-15T00:00:00"/>
    <d v="2002-02-15T00:00:00"/>
    <x v="0"/>
    <n v="20000000"/>
    <n v="-1642.4835760000001"/>
    <n v="0.75"/>
    <n v="79.086118999999997"/>
    <n v="78.105469999999997"/>
    <n v="-0.53662131429321747"/>
    <n v="881.39169525814384"/>
    <n v="1426.778403"/>
    <x v="0"/>
    <n v="2308.1700982581438"/>
    <n v="12597.675496"/>
    <n v="14706.634552"/>
    <n v="2108.9590559999997"/>
    <n v="-199.21104225814406"/>
    <n v="12597.675496"/>
    <n v="14706.634552"/>
    <n v="2108.9590559999997"/>
    <x v="0"/>
    <n v="-9456.5991888200006"/>
    <n v="0"/>
    <n v="14706.634552"/>
    <n v="14706.634552"/>
    <n v="2108.9590559999997"/>
    <n v="2108.9590559999997"/>
    <n v="2108.9590559999997"/>
    <x v="2"/>
    <x v="3"/>
    <x v="1"/>
    <x v="5"/>
    <n v="11589.853804999999"/>
    <n v="-4.6599680000000063"/>
  </r>
  <r>
    <n v="1282"/>
    <n v="443"/>
    <x v="0"/>
    <x v="0"/>
    <s v="Avon Products"/>
    <x v="5"/>
    <x v="1"/>
    <x v="3"/>
    <s v="Portfolio ISIS"/>
    <x v="5"/>
    <d v="2001-01-05T00:00:00"/>
    <d v="2006-01-05T00:00:00"/>
    <x v="0"/>
    <n v="-10000000"/>
    <n v="4068.6065490000001"/>
    <n v="0.6"/>
    <n v="46.278998999999999"/>
    <n v="45.734516999999997"/>
    <n v="-0.55109811116039342"/>
    <n v="-2242.2013842087067"/>
    <n v="-630.10603800000001"/>
    <x v="0"/>
    <n v="-2872.3074222087066"/>
    <n v="-72129.442282999997"/>
    <n v="-74661.086454999997"/>
    <n v="-2531.6441720000003"/>
    <n v="340.66325020870636"/>
    <n v="-72129.442282999997"/>
    <n v="-74661.086454999997"/>
    <n v="-2531.6441720000003"/>
    <x v="0"/>
    <n v="23425.002205867499"/>
    <n v="0"/>
    <n v="-74661.086454999997"/>
    <n v="-59462.192589999999"/>
    <n v="-2531.6441720000003"/>
    <n v="-2531.6441720000003"/>
    <n v="-2531.6441720000003"/>
    <x v="1"/>
    <x v="3"/>
    <x v="1"/>
    <x v="5"/>
    <n v="-11322.115747999997"/>
    <n v="-2.4508710000000065"/>
  </r>
  <r>
    <n v="1483"/>
    <n v="534"/>
    <x v="0"/>
    <x v="1"/>
    <s v="Avon Products"/>
    <x v="5"/>
    <x v="1"/>
    <x v="3"/>
    <s v="Portfolio ISIS"/>
    <x v="1"/>
    <d v="2001-01-05T00:00:00"/>
    <d v="2006-01-05T00:00:00"/>
    <x v="0"/>
    <n v="10000000"/>
    <n v="-4068.6065490000001"/>
    <n v="0.6"/>
    <n v="46.278998999999999"/>
    <n v="45.734516999999997"/>
    <n v="-0.55109811116039342"/>
    <n v="2242.2013842087067"/>
    <n v="630.10603800000001"/>
    <x v="0"/>
    <n v="2872.3074222087066"/>
    <n v="72129.442282999997"/>
    <n v="74661.086454999997"/>
    <n v="2531.6441720000003"/>
    <n v="-340.66325020870636"/>
    <n v="72129.442282999997"/>
    <n v="74661.086454999997"/>
    <n v="2531.6441720000003"/>
    <x v="0"/>
    <n v="-23425.002205867499"/>
    <n v="0"/>
    <n v="74661.086454999997"/>
    <n v="59462.192589999999"/>
    <n v="2531.6441720000003"/>
    <n v="2531.6441720000003"/>
    <n v="2531.6441720000003"/>
    <x v="1"/>
    <x v="3"/>
    <x v="1"/>
    <x v="5"/>
    <n v="11322.115747999997"/>
    <n v="-2.4508710000000065"/>
  </r>
  <r>
    <n v="274"/>
    <n v="411"/>
    <x v="0"/>
    <x v="0"/>
    <s v="Bae Systems Plc"/>
    <x v="5"/>
    <x v="8"/>
    <x v="6"/>
    <s v="Royal BOC"/>
    <x v="2"/>
    <d v="2000-12-05T00:00:00"/>
    <d v="2005-12-05T00:00:00"/>
    <x v="0"/>
    <n v="-15000000"/>
    <n v="5974.8675800000001"/>
    <n v="0.46"/>
    <n v="35.859721999999998"/>
    <n v="35.339247"/>
    <n v="-0.54391992770417352"/>
    <n v="-3249.8495421556104"/>
    <n v="-946.37845800000014"/>
    <x v="0"/>
    <n v="-4196.2280001556101"/>
    <n v="-68651.187858000005"/>
    <n v="-72165.812191000005"/>
    <n v="-3514.6243329999998"/>
    <n v="681.60366715561031"/>
    <n v="-68651.187858000005"/>
    <n v="-72165.812191000005"/>
    <n v="-3514.6243329999998"/>
    <x v="0"/>
    <n v="34400.300091850004"/>
    <n v="-17250"/>
    <n v="-89415.812191000005"/>
    <n v="-79671.093023000009"/>
    <n v="-3514.6243329999998"/>
    <n v="-3514.6243329999998"/>
    <n v="-3514.6243329999998"/>
    <x v="1"/>
    <x v="3"/>
    <x v="1"/>
    <x v="5"/>
    <n v="-34776.281392000004"/>
    <n v="-5.3625240000000005"/>
  </r>
  <r>
    <n v="1283"/>
    <n v="444"/>
    <x v="0"/>
    <x v="0"/>
    <s v="Bae Systems Plc"/>
    <x v="5"/>
    <x v="8"/>
    <x v="6"/>
    <s v="Portfolio ISIS"/>
    <x v="2"/>
    <d v="2001-01-05T00:00:00"/>
    <d v="2006-01-05T00:00:00"/>
    <x v="0"/>
    <n v="-10000000"/>
    <n v="4029.1408970000002"/>
    <n v="0.34"/>
    <n v="36.629640000000002"/>
    <n v="36.10877"/>
    <n v="-0.54732664325219504"/>
    <n v="-2205.2561623451484"/>
    <n v="-617.89978199999996"/>
    <x v="0"/>
    <n v="-2823.1559443451483"/>
    <n v="2771.3175550000001"/>
    <n v="491.952518"/>
    <n v="-2279.365037"/>
    <n v="543.7909073451483"/>
    <n v="2771.3175550000001"/>
    <n v="491.952518"/>
    <n v="-2279.365037"/>
    <x v="0"/>
    <n v="23197.778714477499"/>
    <n v="0"/>
    <n v="491.952518"/>
    <n v="-48631.273322000001"/>
    <n v="-2279.365037"/>
    <n v="-2279.365037"/>
    <n v="-2279.365037"/>
    <x v="1"/>
    <x v="3"/>
    <x v="1"/>
    <x v="5"/>
    <n v="-22820.806306000002"/>
    <n v="-5.194353999999997"/>
  </r>
  <r>
    <n v="1484"/>
    <n v="535"/>
    <x v="0"/>
    <x v="1"/>
    <s v="Bae Systems Plc"/>
    <x v="5"/>
    <x v="8"/>
    <x v="6"/>
    <s v="Portfolio ISIS"/>
    <x v="1"/>
    <d v="2001-01-05T00:00:00"/>
    <d v="2006-01-05T00:00:00"/>
    <x v="0"/>
    <n v="10000000"/>
    <n v="-4029.1408970000002"/>
    <n v="0.34"/>
    <n v="36.629640000000002"/>
    <n v="36.10877"/>
    <n v="-0.54732664325219504"/>
    <n v="2205.2561623451484"/>
    <n v="617.89978199999996"/>
    <x v="0"/>
    <n v="2823.1559443451483"/>
    <n v="-2771.3175550000001"/>
    <n v="-491.952518"/>
    <n v="2279.365037"/>
    <n v="-543.7909073451483"/>
    <n v="-2771.3175550000001"/>
    <n v="-491.952518"/>
    <n v="2279.365037"/>
    <x v="0"/>
    <n v="-23197.778714477499"/>
    <n v="0"/>
    <n v="-491.952518"/>
    <n v="48631.273322000001"/>
    <n v="2279.365037"/>
    <n v="2279.365037"/>
    <n v="2279.365037"/>
    <x v="1"/>
    <x v="3"/>
    <x v="1"/>
    <x v="5"/>
    <n v="22820.806306000002"/>
    <n v="-5.194353999999997"/>
  </r>
  <r>
    <n v="1609"/>
    <n v="663"/>
    <x v="0"/>
    <x v="0"/>
    <s v="Bae Systems Plc"/>
    <x v="5"/>
    <x v="8"/>
    <x v="6"/>
    <s v="Morgan Stanley CP"/>
    <x v="2"/>
    <d v="2001-01-17T00:00:00"/>
    <d v="2006-01-17T00:00:00"/>
    <x v="0"/>
    <n v="10000000"/>
    <n v="-4093.278323"/>
    <n v="0.625"/>
    <n v="36.931289"/>
    <n v="36.410380000000004"/>
    <n v="-0.54720412473644908"/>
    <n v="2239.8587820398952"/>
    <n v="682.44784500000003"/>
    <x v="0"/>
    <n v="2922.3066270398954"/>
    <n v="121525.042503"/>
    <n v="124056.631171"/>
    <n v="2531.5886679999967"/>
    <n v="-390.71795903989869"/>
    <n v="121525.042503"/>
    <n v="124056.631171"/>
    <n v="2531.5886679999967"/>
    <x v="0"/>
    <n v="-23567.049944672501"/>
    <n v="0"/>
    <n v="124056.631171"/>
    <n v="124056.631171"/>
    <n v="2531.5886679999967"/>
    <n v="2531.5886679999967"/>
    <n v="2531.5886679999967"/>
    <x v="1"/>
    <x v="3"/>
    <x v="1"/>
    <x v="5"/>
    <n v="22707.327556000004"/>
    <n v="-5.1276519999999977"/>
  </r>
  <r>
    <n v="1636"/>
    <n v="840"/>
    <x v="0"/>
    <x v="0"/>
    <s v="Bae Systems Plc"/>
    <x v="5"/>
    <x v="8"/>
    <x v="6"/>
    <s v="Goldman Sachs"/>
    <x v="2"/>
    <d v="2001-02-09T00:00:00"/>
    <d v="2006-02-09T00:00:00"/>
    <x v="0"/>
    <n v="-10000000"/>
    <n v="4143.5595110000004"/>
    <n v="0.65"/>
    <n v="37.486888"/>
    <n v="36.965757000000004"/>
    <n v="-0.55078640359667286"/>
    <n v="-2282.2162411524787"/>
    <n v="-663.608655"/>
    <x v="0"/>
    <n v="-2945.8248961524787"/>
    <n v="-127432.171134"/>
    <n v="-130012.818247"/>
    <n v="-2580.6471129999991"/>
    <n v="365.17778315247961"/>
    <n v="-127432.171134"/>
    <n v="-130012.818247"/>
    <n v="-2580.6471129999991"/>
    <x v="0"/>
    <n v="23856.543884582501"/>
    <n v="0"/>
    <n v="-130012.818247"/>
    <n v="-130012.818247"/>
    <n v="-2580.6471129999991"/>
    <n v="-2580.6471129999991"/>
    <n v="-2580.6471129999991"/>
    <x v="1"/>
    <x v="3"/>
    <x v="1"/>
    <x v="5"/>
    <n v="-22431.643628999998"/>
    <n v="-5.0054009999999991"/>
  </r>
  <r>
    <n v="262"/>
    <n v="377"/>
    <x v="0"/>
    <x v="0"/>
    <s v="Banco Bilbao"/>
    <x v="2"/>
    <x v="2"/>
    <x v="7"/>
    <s v="CSFB Intl"/>
    <x v="4"/>
    <d v="2000-11-08T00:00:00"/>
    <d v="2005-11-08T00:00:00"/>
    <x v="1"/>
    <n v="-10000000"/>
    <n v="3990.9019929999999"/>
    <n v="0.19500000000000001"/>
    <n v="19.519231999999999"/>
    <n v="19.494727999999999"/>
    <n v="-5.1027306198566779E-3"/>
    <n v="-20.364497800528142"/>
    <n v="-195.22026599999998"/>
    <x v="0"/>
    <n v="-215.58476380052812"/>
    <n v="-2843.4748359999999"/>
    <n v="-3000.3144040000002"/>
    <n v="-156.83956800000033"/>
    <n v="58.745195800527796"/>
    <n v="-2507.944805352"/>
    <n v="-2632.7758895100001"/>
    <n v="-124.83108415800007"/>
    <x v="0"/>
    <n v="11817.060801272999"/>
    <n v="-4372.875"/>
    <n v="-7005.6508895099996"/>
    <n v="-23527.289901063996"/>
    <n v="-102.40608415799943"/>
    <n v="-102.40608415799943"/>
    <n v="-124.83108415800007"/>
    <x v="1"/>
    <x v="2"/>
    <x v="1"/>
    <x v="2"/>
    <n v="-8308.6390311754003"/>
    <m/>
  </r>
  <r>
    <n v="263"/>
    <n v="378"/>
    <x v="0"/>
    <x v="0"/>
    <s v="Banco Bilbao"/>
    <x v="2"/>
    <x v="2"/>
    <x v="7"/>
    <s v="CSFB Intl"/>
    <x v="4"/>
    <d v="2000-11-10T00:00:00"/>
    <d v="2005-11-10T00:00:00"/>
    <x v="1"/>
    <n v="-10000000"/>
    <n v="4003.5646409999999"/>
    <n v="0.25"/>
    <n v="19.524324"/>
    <n v="19.499853000000002"/>
    <n v="-5.1002160598915998E-3"/>
    <n v="-20.419044678842347"/>
    <n v="-204.836457"/>
    <x v="0"/>
    <n v="-225.25550167884234"/>
    <n v="-26269.736161000001"/>
    <n v="-26447.918012999999"/>
    <n v="-178.18185199999789"/>
    <n v="47.073649678844447"/>
    <n v="-23169.907294002001"/>
    <n v="-23208.048056407497"/>
    <n v="-38.140762405495479"/>
    <x v="0"/>
    <n v="11854.554902000998"/>
    <n v="-5728.125"/>
    <n v="-28936.173056407497"/>
    <n v="-24473.595174883263"/>
    <n v="-8.7657624054954795"/>
    <n v="-8.7657624054954795"/>
    <n v="-38.140762405495479"/>
    <x v="1"/>
    <x v="2"/>
    <x v="1"/>
    <x v="2"/>
    <n v="-8038.5390816542968"/>
    <n v="-2.1580749999999966"/>
  </r>
  <r>
    <n v="264"/>
    <n v="379"/>
    <x v="0"/>
    <x v="0"/>
    <s v="Banco Bilbao"/>
    <x v="2"/>
    <x v="2"/>
    <x v="7"/>
    <s v="Bank of Austria AG"/>
    <x v="4"/>
    <d v="2000-11-14T00:00:00"/>
    <d v="2005-11-14T00:00:00"/>
    <x v="0"/>
    <n v="-20000000"/>
    <n v="7838.8929889999999"/>
    <n v="0.22"/>
    <n v="19.515581000000001"/>
    <n v="19.491816"/>
    <n v="-1.3020575787210662E-2"/>
    <n v="-102.06690025110882"/>
    <n v="-398.25667200000004"/>
    <x v="0"/>
    <n v="-500.32357225110889"/>
    <n v="-26285.021597999999"/>
    <n v="-26625.958106999999"/>
    <n v="-340.93650899999921"/>
    <n v="159.38706325110968"/>
    <n v="-26285.021597999999"/>
    <n v="-26625.958106999999"/>
    <n v="-340.93650899999921"/>
    <x v="0"/>
    <n v="23210.962140428997"/>
    <n v="-11244.444444000001"/>
    <n v="-37870.402550999999"/>
    <n v="-54063.045339999997"/>
    <n v="-340.93650899999921"/>
    <n v="-340.93650899999921"/>
    <n v="-340.93650899999921"/>
    <x v="1"/>
    <x v="2"/>
    <x v="1"/>
    <x v="2"/>
    <n v="-18762.766367999997"/>
    <n v="-2.1633290000000009"/>
  </r>
  <r>
    <n v="1065"/>
    <n v="429"/>
    <x v="0"/>
    <x v="0"/>
    <s v="Banco Bilbao"/>
    <x v="2"/>
    <x v="2"/>
    <x v="7"/>
    <s v="CSFB Intl"/>
    <x v="4"/>
    <d v="2000-12-18T00:00:00"/>
    <d v="2005-12-19T00:00:00"/>
    <x v="1"/>
    <n v="-5000000"/>
    <n v="2047.1065819999999"/>
    <n v="0.3"/>
    <n v="19.626031999999999"/>
    <n v="19.601917"/>
    <n v="-5.2218161893415249E-3"/>
    <n v="-10.689614291195193"/>
    <n v="-107.52470099999999"/>
    <x v="0"/>
    <n v="-118.21431529119519"/>
    <n v="-22664.336552000001"/>
    <n v="-22763.691423"/>
    <n v="-99.354870999999548"/>
    <n v="18.859444291195643"/>
    <n v="-19989.944838864001"/>
    <n v="-19975.139223682498"/>
    <n v="14.805615181503526"/>
    <x v="0"/>
    <n v="6061.4825893019997"/>
    <n v="-3327.1875"/>
    <n v="-23302.326723682498"/>
    <n v="-12908.408630413009"/>
    <n v="31.868115181503526"/>
    <n v="31.868115181503526"/>
    <n v="14.805615181503526"/>
    <x v="1"/>
    <x v="2"/>
    <x v="1"/>
    <x v="2"/>
    <n v="-3988.5653341864963"/>
    <n v="-2.1566839999999985"/>
  </r>
  <r>
    <n v="21"/>
    <n v="110"/>
    <x v="0"/>
    <x v="0"/>
    <s v="Bank of America"/>
    <x v="6"/>
    <x v="2"/>
    <x v="3"/>
    <s v="JP Morgan"/>
    <x v="4"/>
    <d v="2000-07-31T00:00:00"/>
    <d v="2005-08-01T00:00:00"/>
    <x v="0"/>
    <n v="-20000000"/>
    <n v="7411.9772080000002"/>
    <n v="0.28999999999999998"/>
    <n v="41.435910999999997"/>
    <n v="41.373711999999998"/>
    <n v="-3.8694790531203227E-2"/>
    <n v="-286.80490548561255"/>
    <n v="-958.00453499999992"/>
    <x v="0"/>
    <n v="-1244.8094404856124"/>
    <n v="86099.645638999995"/>
    <n v="85542.470654999997"/>
    <n v="-557.17498399999749"/>
    <n v="687.63445648561492"/>
    <n v="86099.645638999995"/>
    <n v="85542.470654999997"/>
    <n v="-557.17498399999749"/>
    <x v="0"/>
    <n v="30481.7562679"/>
    <n v="-29644.444444000001"/>
    <n v="55898.026210999997"/>
    <n v="-193366.09649900004"/>
    <n v="-557.17498399999749"/>
    <n v="-557.17498399999749"/>
    <n v="-557.17498399999749"/>
    <x v="0"/>
    <x v="4"/>
    <x v="1"/>
    <x v="6"/>
    <n v="-47295.866925000002"/>
    <n v="-5.8606079999999992"/>
  </r>
  <r>
    <n v="30"/>
    <n v="125"/>
    <x v="0"/>
    <x v="0"/>
    <s v="Bank of America"/>
    <x v="6"/>
    <x v="2"/>
    <x v="3"/>
    <s v="Bear Stearns"/>
    <x v="4"/>
    <d v="2000-07-07T00:00:00"/>
    <d v="2005-04-19T00:00:00"/>
    <x v="0"/>
    <n v="5000000"/>
    <n v="-1746.7661939999998"/>
    <n v="0.32"/>
    <n v="40.026043999999999"/>
    <n v="39.960500000000003"/>
    <n v="-3.597589441933112E-2"/>
    <n v="62.841476170600856"/>
    <n v="232.68301499999998"/>
    <x v="0"/>
    <n v="295.52449117060087"/>
    <n v="-11325.651443000001"/>
    <n v="-11172.400438999999"/>
    <n v="153.25100400000156"/>
    <n v="-142.27348717059931"/>
    <n v="-11325.651443000001"/>
    <n v="-11172.400438999999"/>
    <n v="153.25100400000156"/>
    <x v="0"/>
    <n v="-7183.5759728249996"/>
    <n v="8711.1111110000002"/>
    <n v="-2461.2893279999989"/>
    <n v="45995.324647000001"/>
    <n v="153.25100400000156"/>
    <n v="153.25100400000156"/>
    <n v="153.25100400000156"/>
    <x v="0"/>
    <x v="4"/>
    <x v="1"/>
    <x v="6"/>
    <n v="11163.140377000002"/>
    <n v="-5.8613199999999992"/>
  </r>
  <r>
    <n v="259"/>
    <n v="373"/>
    <x v="0"/>
    <x v="0"/>
    <s v="Bank of America"/>
    <x v="6"/>
    <x v="2"/>
    <x v="3"/>
    <s v="LBIE"/>
    <x v="4"/>
    <d v="2000-11-03T00:00:00"/>
    <d v="2005-11-03T00:00:00"/>
    <x v="0"/>
    <n v="15000000"/>
    <n v="-5860.7835230000001"/>
    <n v="0.35499999999999998"/>
    <n v="42.711468000000004"/>
    <n v="42.650399999999998"/>
    <n v="-4.6237222634369662E-2"/>
    <n v="270.98635256479639"/>
    <n v="752.57471099999998"/>
    <x v="0"/>
    <n v="1023.5610635647963"/>
    <n v="-35488.353708000002"/>
    <n v="-35011.881189"/>
    <n v="476.47251900000265"/>
    <n v="-547.08854456479366"/>
    <n v="-35488.353708000002"/>
    <n v="-35011.881189"/>
    <n v="476.47251900000265"/>
    <x v="0"/>
    <n v="-24102.472238337501"/>
    <n v="13904.166667"/>
    <n v="-21107.714522000002"/>
    <n v="153553.96809800001"/>
    <n v="476.47251900000265"/>
    <n v="476.47251900000265"/>
    <n v="476.47251900000265"/>
    <x v="1"/>
    <x v="4"/>
    <x v="1"/>
    <x v="6"/>
    <n v="37289.675456999998"/>
    <n v="-5.8619600000000034"/>
  </r>
  <r>
    <n v="1581"/>
    <n v="635"/>
    <x v="0"/>
    <x v="0"/>
    <s v="Bank of America"/>
    <x v="6"/>
    <x v="2"/>
    <x v="3"/>
    <s v="Portfolio ISIS"/>
    <x v="4"/>
    <d v="2001-01-05T00:00:00"/>
    <d v="2006-01-05T00:00:00"/>
    <x v="0"/>
    <n v="-10000000"/>
    <n v="4079.0510899999999"/>
    <n v="0.64"/>
    <n v="43.560110000000002"/>
    <n v="43.499215999999997"/>
    <n v="-5.1681649590254647E-2"/>
    <n v="-210.81208909412626"/>
    <n v="-585.10187700000006"/>
    <x v="0"/>
    <n v="-795.91396609412629"/>
    <n v="-101272.249495"/>
    <n v="-101808.657332"/>
    <n v="-536.40783700000611"/>
    <n v="259.50612909412018"/>
    <n v="-101272.249495"/>
    <n v="-101808.657332"/>
    <n v="-536.40783700000611"/>
    <x v="0"/>
    <n v="16775.097607625001"/>
    <n v="0"/>
    <n v="-101808.657332"/>
    <n v="-110243.858718"/>
    <n v="-536.40783700000611"/>
    <n v="-536.40783700000611"/>
    <n v="-536.40783700000611"/>
    <x v="1"/>
    <x v="4"/>
    <x v="1"/>
    <x v="6"/>
    <n v="-25744.827065000005"/>
    <n v="-5.863978000000003"/>
  </r>
  <r>
    <n v="1582"/>
    <n v="636"/>
    <x v="0"/>
    <x v="1"/>
    <s v="Bank of America"/>
    <x v="6"/>
    <x v="2"/>
    <x v="3"/>
    <s v="Portfolio ISIS"/>
    <x v="1"/>
    <d v="2001-01-05T00:00:00"/>
    <d v="2006-01-05T00:00:00"/>
    <x v="0"/>
    <n v="10000000"/>
    <n v="-4079.0510899999999"/>
    <n v="0.64"/>
    <n v="43.560110000000002"/>
    <n v="43.499215999999997"/>
    <n v="-5.1681649590254647E-2"/>
    <n v="210.81208909412626"/>
    <n v="585.10187700000006"/>
    <x v="0"/>
    <n v="795.91396609412629"/>
    <n v="101272.249495"/>
    <n v="101808.657332"/>
    <n v="536.40783700000611"/>
    <n v="-259.50612909412018"/>
    <n v="101272.249495"/>
    <n v="101808.657332"/>
    <n v="536.40783700000611"/>
    <x v="0"/>
    <n v="-16775.097607625001"/>
    <n v="0"/>
    <n v="101808.657332"/>
    <n v="110243.858718"/>
    <n v="536.40783700000611"/>
    <n v="536.40783700000611"/>
    <n v="536.40783700000611"/>
    <x v="1"/>
    <x v="4"/>
    <x v="1"/>
    <x v="6"/>
    <n v="25744.827065000005"/>
    <n v="-5.863978000000003"/>
  </r>
  <r>
    <n v="1284"/>
    <n v="445"/>
    <x v="0"/>
    <x v="0"/>
    <s v="Basf Ag"/>
    <x v="2"/>
    <x v="0"/>
    <x v="8"/>
    <s v="Portfolio ISIS"/>
    <x v="6"/>
    <d v="2001-01-05T00:00:00"/>
    <d v="2006-01-05T00:00:00"/>
    <x v="0"/>
    <n v="-10000000"/>
    <n v="4030.9309090000002"/>
    <n v="0.25"/>
    <n v="24.545114000000002"/>
    <n v="24.309092"/>
    <n v="-0.24580289242701114"/>
    <n v="-990.81447660564129"/>
    <n v="-370.87888499999997"/>
    <x v="0"/>
    <n v="-1361.6933616056413"/>
    <n v="-8025.3377780000001"/>
    <n v="-9095.0813390000003"/>
    <n v="-1069.7435610000002"/>
    <n v="291.94980060564103"/>
    <n v="-8025.3377780000001"/>
    <n v="-9095.0813390000003"/>
    <n v="-1069.7435610000002"/>
    <x v="0"/>
    <n v="11935.586421549"/>
    <n v="0"/>
    <n v="-9095.0813390000003"/>
    <n v="-9908.6073250000009"/>
    <n v="-1069.7435610000002"/>
    <n v="-1069.7435610000002"/>
    <n v="-1069.7435610000002"/>
    <x v="1"/>
    <x v="2"/>
    <x v="1"/>
    <x v="2"/>
    <n v="-9775.3657170000006"/>
    <n v="-2.1751819999999995"/>
  </r>
  <r>
    <n v="1485"/>
    <n v="536"/>
    <x v="0"/>
    <x v="1"/>
    <s v="Basf Ag"/>
    <x v="2"/>
    <x v="0"/>
    <x v="8"/>
    <s v="Portfolio ISIS"/>
    <x v="1"/>
    <d v="2001-01-05T00:00:00"/>
    <d v="2006-01-05T00:00:00"/>
    <x v="0"/>
    <n v="10000000"/>
    <n v="-4030.9309090000002"/>
    <n v="0.25"/>
    <n v="24.545114000000002"/>
    <n v="24.309092"/>
    <n v="-0.24580289242701114"/>
    <n v="990.81447660564129"/>
    <n v="370.87888499999997"/>
    <x v="0"/>
    <n v="1361.6933616056413"/>
    <n v="8025.3377780000001"/>
    <n v="9095.0813390000003"/>
    <n v="1069.7435610000002"/>
    <n v="-291.94980060564103"/>
    <n v="8025.3377780000001"/>
    <n v="9095.0813390000003"/>
    <n v="1069.7435610000002"/>
    <x v="0"/>
    <n v="-11935.586421549"/>
    <n v="0"/>
    <n v="9095.0813390000003"/>
    <n v="9908.6073250000009"/>
    <n v="1069.7435610000002"/>
    <n v="1069.7435610000002"/>
    <n v="1069.7435610000002"/>
    <x v="1"/>
    <x v="2"/>
    <x v="1"/>
    <x v="2"/>
    <n v="9775.3657170000006"/>
    <n v="-2.1751819999999995"/>
  </r>
  <r>
    <n v="402"/>
    <n v="416"/>
    <x v="0"/>
    <x v="0"/>
    <s v="Basket - 1st"/>
    <x v="2"/>
    <x v="1"/>
    <x v="3"/>
    <s v="JP Morgan"/>
    <x v="1"/>
    <d v="2000-09-25T00:00:00"/>
    <d v="2005-09-25T00:00:00"/>
    <x v="0"/>
    <n v="-15000000"/>
    <n v="5764.3708809999998"/>
    <n v="0.74"/>
    <n v="143.400226"/>
    <n v="143.205027"/>
    <n v="-6.9230115008550183E-2"/>
    <n v="-399.06805904356776"/>
    <n v="-1719.6746370000001"/>
    <x v="0"/>
    <n v="-2118.7426960435678"/>
    <n v="395941.54226000002"/>
    <n v="394945.11902899999"/>
    <n v="-996.4232310000225"/>
    <n v="1122.3194650435453"/>
    <n v="395941.54226000002"/>
    <n v="394945.11902899999"/>
    <n v="-996.4232310000225"/>
    <x v="0"/>
    <n v="17068.302178640999"/>
    <n v="-56116.666666999998"/>
    <n v="338828.45236200001"/>
    <n v="-170235.97383699997"/>
    <n v="-996.4232310000225"/>
    <n v="-996.4232310000225"/>
    <n v="-996.4232310000225"/>
    <x v="0"/>
    <x v="2"/>
    <x v="1"/>
    <x v="2"/>
    <n v="25200.928278999985"/>
    <n v="5.0336969999999894"/>
  </r>
  <r>
    <n v="1749"/>
    <n v="955"/>
    <x v="0"/>
    <x v="6"/>
    <s v="Basket Five- 16 Jap"/>
    <x v="9"/>
    <x v="5"/>
    <x v="9"/>
    <s v="Toronto Dominion"/>
    <x v="1"/>
    <d v="2001-04-04T00:00:00"/>
    <d v="2004-09-09T00:00:00"/>
    <x v="0"/>
    <n v="-40000000"/>
    <n v="12280.152892"/>
    <n v="1.6"/>
    <n v="240.76559700000001"/>
    <n v="240.201785"/>
    <n v="-6.0136138741006082E-2"/>
    <n v="-738.48097807407908"/>
    <n v="-10584.627462"/>
    <x v="0"/>
    <n v="-11323.10844007408"/>
    <n v="966436.67243899999"/>
    <n v="961203.36576299998"/>
    <n v="-5233.3066760000074"/>
    <n v="6089.8017640740727"/>
    <n v="966436.67243899999"/>
    <n v="961203.36576299998"/>
    <n v="-5233.3066760000074"/>
    <x v="0"/>
    <m/>
    <n v="0"/>
    <n v="961203.36576299998"/>
    <n v="961203.36576299998"/>
    <n v="961203.36576299998"/>
    <n v="-5233.3066760000074"/>
    <n v="-5233.3066760000074"/>
    <x v="4"/>
    <x v="0"/>
    <x v="1"/>
    <x v="9"/>
    <n v="961203.36576299998"/>
    <n v="240.201785"/>
  </r>
  <r>
    <n v="1726"/>
    <n v="936"/>
    <x v="0"/>
    <x v="6"/>
    <s v="Basket Four-telco 8"/>
    <x v="9"/>
    <x v="4"/>
    <x v="6"/>
    <s v="Paribas London"/>
    <x v="7"/>
    <d v="2001-03-28T00:00:00"/>
    <d v="2006-06-30T00:00:00"/>
    <x v="1"/>
    <n v="-30000000"/>
    <n v="15308.120857"/>
    <n v="6.55"/>
    <n v="707.74776699999995"/>
    <n v="704.61610199999996"/>
    <n v="-1.5862562341592281"/>
    <n v="-24282.602142679156"/>
    <n v="-18656.467457999999"/>
    <x v="0"/>
    <n v="-42939.069600679155"/>
    <n v="557584.14477300004"/>
    <n v="517989.292273"/>
    <n v="-39594.852500000037"/>
    <n v="3344.2171006791177"/>
    <n v="491789.21568978601"/>
    <n v="454535.60396955744"/>
    <n v="-37253.611720228568"/>
    <x v="0"/>
    <m/>
    <n v="0"/>
    <n v="454535.60396955744"/>
    <n v="454535.60396955744"/>
    <n v="-37253.611720228568"/>
    <n v="-37253.611720228568"/>
    <n v="-37253.611720228568"/>
    <x v="1"/>
    <x v="0"/>
    <x v="1"/>
    <x v="9"/>
    <n v="454535.60396955744"/>
    <n v="704.61610199999996"/>
  </r>
  <r>
    <n v="419"/>
    <n v="420"/>
    <x v="1"/>
    <x v="5"/>
    <s v="Basket One - AvgP"/>
    <x v="2"/>
    <x v="1"/>
    <x v="3"/>
    <s v="Continental Ins"/>
    <x v="1"/>
    <d v="2000-09-15T00:00:00"/>
    <d v="2005-09-15T00:00:00"/>
    <x v="0"/>
    <n v="60000000"/>
    <n v="-22751.101314"/>
    <n v="0.22500000000000001"/>
    <n v="38.189974999999997"/>
    <n v="38.210254999999997"/>
    <n v="7.6611233409559373E-2"/>
    <n v="-1742.989933091387"/>
    <n v="2357.181771"/>
    <x v="0"/>
    <n v="614.19183790861302"/>
    <n v="-365578.01607900002"/>
    <n v="-366116.44485500001"/>
    <n v="-538.4287759999861"/>
    <n v="-1152.6206139085991"/>
    <n v="-365578.01607900002"/>
    <n v="-366116.44485500001"/>
    <n v="-538.4287759999861"/>
    <x v="0"/>
    <n v="-67366.010990754003"/>
    <n v="67875"/>
    <n v="-298241.44485500001"/>
    <n v="267008.70964599994"/>
    <n v="-538.4287759999861"/>
    <n v="-538.4287759999861"/>
    <n v="-538.4287759999861"/>
    <x v="0"/>
    <x v="2"/>
    <x v="1"/>
    <x v="2"/>
    <n v="-33897.914310000022"/>
    <n v="1.6521219999999985"/>
  </r>
  <r>
    <n v="1592"/>
    <n v="646"/>
    <x v="1"/>
    <x v="7"/>
    <s v="Basket One - AvgP"/>
    <x v="2"/>
    <x v="1"/>
    <x v="3"/>
    <s v="EnronCredit.com"/>
    <x v="1"/>
    <d v="2000-09-15T00:00:00"/>
    <d v="2005-09-15T00:00:00"/>
    <x v="0"/>
    <n v="-60000000"/>
    <n v="22751.101314"/>
    <n v="0.22500000000000001"/>
    <n v="38.189974999999997"/>
    <n v="38.210254999999997"/>
    <n v="7.6611233409559373E-2"/>
    <n v="1742.989933091387"/>
    <n v="-2357.181771"/>
    <x v="0"/>
    <n v="-614.19183790861302"/>
    <n v="365578.01607900002"/>
    <n v="366116.44485500001"/>
    <n v="538.4287759999861"/>
    <n v="1152.6206139085991"/>
    <n v="365578.01607900002"/>
    <n v="366116.44485500001"/>
    <n v="538.4287759999861"/>
    <x v="0"/>
    <n v="67366.010990754003"/>
    <n v="-67875"/>
    <n v="298241.44485500001"/>
    <n v="-267008.70964599994"/>
    <n v="538.4287759999861"/>
    <n v="538.4287759999861"/>
    <n v="538.4287759999861"/>
    <x v="0"/>
    <x v="2"/>
    <x v="1"/>
    <x v="2"/>
    <n v="33897.914310000022"/>
    <n v="1.6521219999999985"/>
  </r>
  <r>
    <n v="1593"/>
    <n v="647"/>
    <x v="0"/>
    <x v="8"/>
    <s v="Basket One - AvgP"/>
    <x v="2"/>
    <x v="1"/>
    <x v="3"/>
    <s v="Enron North America"/>
    <x v="1"/>
    <d v="2000-09-15T00:00:00"/>
    <d v="2005-09-15T00:00:00"/>
    <x v="0"/>
    <n v="60000000"/>
    <n v="-22751.101314"/>
    <n v="0.22500000000000001"/>
    <n v="38.189974999999997"/>
    <n v="38.210254999999997"/>
    <n v="7.6611233409559373E-2"/>
    <n v="-1742.989933091387"/>
    <n v="2357.181771"/>
    <x v="0"/>
    <n v="614.19183790861302"/>
    <n v="-365578.01607900002"/>
    <n v="-366116.44485500001"/>
    <n v="-538.4287759999861"/>
    <n v="-1152.6206139085991"/>
    <n v="-365578.01607900002"/>
    <n v="-366116.44485500001"/>
    <n v="-538.4287759999861"/>
    <x v="0"/>
    <n v="-67366.010990754003"/>
    <n v="67875"/>
    <n v="-298241.44485500001"/>
    <n v="267008.70964599994"/>
    <n v="-538.4287759999861"/>
    <n v="-538.4287759999861"/>
    <n v="-538.4287759999861"/>
    <x v="0"/>
    <x v="2"/>
    <x v="1"/>
    <x v="2"/>
    <n v="-33897.914310000022"/>
    <n v="1.6521219999999985"/>
  </r>
  <r>
    <n v="1646"/>
    <n v="849"/>
    <x v="0"/>
    <x v="0"/>
    <s v="Basket Three- Jap 4"/>
    <x v="1"/>
    <x v="2"/>
    <x v="9"/>
    <s v="Toronto Dominion"/>
    <x v="1"/>
    <d v="2001-02-19T00:00:00"/>
    <d v="2004-09-13T00:00:00"/>
    <x v="0"/>
    <n v="-18000000"/>
    <n v="5519.0691000000006"/>
    <n v="2.5499999999999998"/>
    <n v="355.07301999999999"/>
    <n v="354.39515499999999"/>
    <n v="-0.16182125594832242"/>
    <n v="-893.10269342757761"/>
    <n v="-5010.3992880000005"/>
    <x v="0"/>
    <n v="-5903.5019814275784"/>
    <n v="506404.79727500002"/>
    <n v="501907.05376799998"/>
    <n v="-4497.7435070000356"/>
    <n v="1405.7584744275428"/>
    <n v="506404.79727500002"/>
    <n v="501907.05376799998"/>
    <n v="-4497.7435070000356"/>
    <x v="0"/>
    <n v="39947.022145800009"/>
    <n v="-28050"/>
    <n v="473857.05376799998"/>
    <n v="473857.05376799998"/>
    <n v="-4497.7435070000356"/>
    <n v="-4497.7435070000356"/>
    <n v="-4497.7435070000356"/>
    <x v="4"/>
    <x v="1"/>
    <x v="1"/>
    <x v="1"/>
    <n v="-93853.405033000046"/>
    <n v="-15.285478000000012"/>
  </r>
  <r>
    <n v="1639"/>
    <n v="843"/>
    <x v="0"/>
    <x v="0"/>
    <s v="Basket Two- Jap"/>
    <x v="1"/>
    <x v="2"/>
    <x v="9"/>
    <s v="Toronto Dominion"/>
    <x v="1"/>
    <d v="2001-02-09T00:00:00"/>
    <d v="2004-08-23T00:00:00"/>
    <x v="0"/>
    <n v="-23000000"/>
    <n v="6926.1631790000001"/>
    <n v="2"/>
    <n v="268.30162300000001"/>
    <n v="267.81603699999999"/>
    <n v="-0.11852880198668032"/>
    <n v="-820.94982397112733"/>
    <n v="-5343.4040159999995"/>
    <x v="0"/>
    <n v="-6164.3538399711269"/>
    <n v="399224.24513599998"/>
    <n v="394914.39914400002"/>
    <n v="-4309.8459919999586"/>
    <n v="1854.5078479711683"/>
    <n v="399224.24513599998"/>
    <n v="394914.39914400002"/>
    <n v="-4309.8459919999586"/>
    <x v="0"/>
    <n v="50131.569089602002"/>
    <n v="0"/>
    <n v="394914.39914400002"/>
    <n v="394914.39914400002"/>
    <n v="-4309.8459919999586"/>
    <n v="-4309.8459919999586"/>
    <n v="-4309.8459919999586"/>
    <x v="4"/>
    <x v="1"/>
    <x v="1"/>
    <x v="1"/>
    <n v="-134307.27945799998"/>
    <n v="-17.870864999999981"/>
  </r>
  <r>
    <n v="1287"/>
    <n v="448"/>
    <x v="0"/>
    <x v="0"/>
    <s v="BAT Plc"/>
    <x v="5"/>
    <x v="1"/>
    <x v="6"/>
    <s v="Portfolio ISIS"/>
    <x v="6"/>
    <d v="2001-01-05T00:00:00"/>
    <d v="2006-01-05T00:00:00"/>
    <x v="0"/>
    <n v="-10000000"/>
    <n v="4106.1984300000004"/>
    <n v="0.8"/>
    <n v="71.620583999999994"/>
    <n v="71.059638000000007"/>
    <n v="-0.55029755279721448"/>
    <n v="-2259.6309473287643"/>
    <n v="-908.50811700000008"/>
    <x v="0"/>
    <n v="-3168.1390643287641"/>
    <n v="-54254.425467000001"/>
    <n v="-56856.832840000003"/>
    <n v="-2602.4073730000018"/>
    <n v="565.73169132876228"/>
    <n v="-54254.425467000001"/>
    <n v="-56856.832840000003"/>
    <n v="-2602.4073730000018"/>
    <x v="0"/>
    <n v="23641.437460725003"/>
    <n v="0"/>
    <n v="-56856.832840000003"/>
    <n v="-58308.063959999999"/>
    <n v="-2602.4073730000018"/>
    <n v="-2602.4073730000018"/>
    <n v="-2602.4073730000018"/>
    <x v="1"/>
    <x v="3"/>
    <x v="1"/>
    <x v="5"/>
    <n v="-14399.714047000001"/>
    <n v="-3.0734489999999965"/>
  </r>
  <r>
    <n v="1487"/>
    <n v="538"/>
    <x v="0"/>
    <x v="1"/>
    <s v="BAT Plc"/>
    <x v="5"/>
    <x v="1"/>
    <x v="6"/>
    <s v="Portfolio ISIS"/>
    <x v="1"/>
    <d v="2001-01-05T00:00:00"/>
    <d v="2006-01-05T00:00:00"/>
    <x v="0"/>
    <n v="10000000"/>
    <n v="-4106.1984300000004"/>
    <n v="0.8"/>
    <n v="71.620583999999994"/>
    <n v="71.059638000000007"/>
    <n v="-0.55029755279721448"/>
    <n v="2259.6309473287643"/>
    <n v="908.50811700000008"/>
    <x v="0"/>
    <n v="3168.1390643287641"/>
    <n v="54254.425467000001"/>
    <n v="56856.832840000003"/>
    <n v="2602.4073730000018"/>
    <n v="-565.73169132876228"/>
    <n v="54254.425467000001"/>
    <n v="56856.832840000003"/>
    <n v="2602.4073730000018"/>
    <x v="0"/>
    <n v="-23641.437460725003"/>
    <n v="0"/>
    <n v="56856.832840000003"/>
    <n v="58308.063959999999"/>
    <n v="2602.4073730000018"/>
    <n v="2602.4073730000018"/>
    <n v="2602.4073730000018"/>
    <x v="1"/>
    <x v="3"/>
    <x v="1"/>
    <x v="5"/>
    <n v="14399.714047000001"/>
    <n v="-3.0734489999999965"/>
  </r>
  <r>
    <n v="242"/>
    <n v="357"/>
    <x v="0"/>
    <x v="2"/>
    <s v="Bear Stearns"/>
    <x v="5"/>
    <x v="2"/>
    <x v="3"/>
    <s v="UBS AG"/>
    <x v="4"/>
    <d v="2000-10-24T00:00:00"/>
    <d v="2005-10-24T00:00:00"/>
    <x v="0"/>
    <n v="5000000"/>
    <n v="-1960.2979720000001"/>
    <n v="0.7"/>
    <n v="80.216363000000001"/>
    <n v="75.167923999999999"/>
    <n v="-5.0973365336148841"/>
    <n v="9992.2984694467668"/>
    <n v="487.18920000000003"/>
    <x v="0"/>
    <n v="10479.487669446768"/>
    <n v="-13693.596147"/>
    <n v="-3544.594603"/>
    <n v="10149.001544000001"/>
    <n v="-330.48612544676689"/>
    <n v="-13693.596147"/>
    <n v="-3544.594603"/>
    <n v="10149.001544000001"/>
    <x v="0"/>
    <n v="-11286.41557379"/>
    <n v="8944.4444440000007"/>
    <n v="5399.8498410000011"/>
    <n v="43033.667784000005"/>
    <n v="10149.001544000001"/>
    <n v="10149.001544000001"/>
    <n v="10149.001544000001"/>
    <x v="1"/>
    <x v="3"/>
    <x v="1"/>
    <x v="5"/>
    <n v="17492.410689000004"/>
    <n v="-8.3095660000000038"/>
  </r>
  <r>
    <n v="243"/>
    <n v="358"/>
    <x v="0"/>
    <x v="3"/>
    <s v="Bear Stearns"/>
    <x v="5"/>
    <x v="2"/>
    <x v="3"/>
    <s v="EnronCredit.com"/>
    <x v="4"/>
    <d v="2000-10-24T00:00:00"/>
    <d v="2005-10-24T00:00:00"/>
    <x v="0"/>
    <n v="-5000000"/>
    <n v="1960.2979720000001"/>
    <n v="0.7"/>
    <n v="80.216363000000001"/>
    <n v="75.167923999999999"/>
    <n v="-5.0973365336148841"/>
    <n v="-9992.2984694467668"/>
    <n v="-487.18920000000003"/>
    <x v="0"/>
    <n v="-10479.487669446768"/>
    <n v="13693.596147"/>
    <n v="3544.594603"/>
    <n v="-10149.001544000001"/>
    <n v="330.48612544676689"/>
    <n v="13693.596147"/>
    <n v="3544.594603"/>
    <n v="-10149.001544000001"/>
    <x v="0"/>
    <n v="11286.41557379"/>
    <n v="-8944.4444440000007"/>
    <n v="-5399.8498410000011"/>
    <n v="-43033.667784000005"/>
    <n v="-10149.001544000001"/>
    <n v="-10149.001544000001"/>
    <n v="-10149.001544000001"/>
    <x v="1"/>
    <x v="3"/>
    <x v="1"/>
    <x v="5"/>
    <n v="-17492.410689000004"/>
    <n v="-8.3095660000000038"/>
  </r>
  <r>
    <n v="244"/>
    <n v="359"/>
    <x v="0"/>
    <x v="4"/>
    <s v="Bear Stearns"/>
    <x v="5"/>
    <x v="2"/>
    <x v="3"/>
    <s v="Enron North America"/>
    <x v="4"/>
    <d v="2000-10-24T00:00:00"/>
    <d v="2005-10-24T00:00:00"/>
    <x v="0"/>
    <n v="5000000"/>
    <n v="-1960.2979720000001"/>
    <n v="0.7"/>
    <n v="80.216363000000001"/>
    <n v="75.167923999999999"/>
    <n v="-5.0973365336148841"/>
    <n v="9992.2984694467668"/>
    <n v="487.18920000000003"/>
    <x v="0"/>
    <n v="10479.487669446768"/>
    <n v="-13693.596147"/>
    <n v="-3544.594603"/>
    <n v="10149.001544000001"/>
    <n v="-330.48612544676689"/>
    <n v="-13693.596147"/>
    <n v="-3544.594603"/>
    <n v="10149.001544000001"/>
    <x v="0"/>
    <n v="-11286.41557379"/>
    <n v="8944.4444440000007"/>
    <n v="5399.8498410000011"/>
    <n v="43033.667784000005"/>
    <n v="10149.001544000001"/>
    <n v="10149.001544000001"/>
    <n v="10149.001544000001"/>
    <x v="1"/>
    <x v="3"/>
    <x v="1"/>
    <x v="5"/>
    <n v="17492.410689000004"/>
    <n v="-8.3095660000000038"/>
  </r>
  <r>
    <n v="245"/>
    <n v="360"/>
    <x v="0"/>
    <x v="0"/>
    <s v="Bear Stearns"/>
    <x v="5"/>
    <x v="2"/>
    <x v="3"/>
    <s v="Paribas London"/>
    <x v="4"/>
    <d v="2000-10-25T00:00:00"/>
    <d v="2005-10-25T00:00:00"/>
    <x v="0"/>
    <n v="15000000"/>
    <n v="-5884.0024300000005"/>
    <n v="0.7"/>
    <n v="80.243978999999996"/>
    <n v="75.195584999999994"/>
    <n v="-5.0973351142387031"/>
    <n v="29992.73219870486"/>
    <n v="1461.641316"/>
    <x v="0"/>
    <n v="31454.373514704861"/>
    <n v="-41568.414632"/>
    <n v="-11107.229611000001"/>
    <n v="30461.185020999998"/>
    <n v="-993.1884937048635"/>
    <n v="-41568.414632"/>
    <n v="-11107.229611000001"/>
    <n v="30461.185020999998"/>
    <x v="0"/>
    <n v="-33877.143990725002"/>
    <n v="26833.333332999999"/>
    <n v="15726.103721999998"/>
    <n v="129020.294973"/>
    <n v="30461.185020999998"/>
    <n v="30461.185020999998"/>
    <n v="30461.185020999998"/>
    <x v="1"/>
    <x v="3"/>
    <x v="1"/>
    <x v="5"/>
    <n v="52417.812250000003"/>
    <n v="-8.2954660000000047"/>
  </r>
  <r>
    <n v="248"/>
    <n v="362"/>
    <x v="0"/>
    <x v="2"/>
    <s v="Bear Stearns"/>
    <x v="5"/>
    <x v="2"/>
    <x v="3"/>
    <s v="Swiss Re"/>
    <x v="4"/>
    <d v="2000-10-25T00:00:00"/>
    <d v="2001-10-25T00:00:00"/>
    <x v="0"/>
    <n v="-20000000"/>
    <n v="1074.083134"/>
    <n v="0.55000000000000004"/>
    <n v="41.172696999999999"/>
    <n v="35.786520000000003"/>
    <n v="-5.2378643635897504"/>
    <n v="-5625.9017711113947"/>
    <n v="-776.19515999999999"/>
    <x v="0"/>
    <n v="-6402.096931111395"/>
    <n v="-36148.899986999997"/>
    <n v="-42366.415708"/>
    <n v="-6217.5157210000034"/>
    <n v="184.58121011139156"/>
    <n v="-36148.899986999997"/>
    <n v="-42366.415708"/>
    <n v="-6217.5157210000034"/>
    <x v="0"/>
    <n v="6184.0336440049996"/>
    <n v="-28111.111110999998"/>
    <n v="-70477.526818999992"/>
    <n v="-100615.06154999998"/>
    <n v="-6217.5157209999961"/>
    <n v="-6217.5157209999961"/>
    <n v="-6217.5157210000034"/>
    <x v="2"/>
    <x v="3"/>
    <x v="1"/>
    <x v="5"/>
    <n v="-15360.038633999997"/>
    <n v="-11.925050999999996"/>
  </r>
  <r>
    <n v="249"/>
    <n v="363"/>
    <x v="0"/>
    <x v="3"/>
    <s v="Bear Stearns"/>
    <x v="5"/>
    <x v="2"/>
    <x v="3"/>
    <s v="EnronCredit.com"/>
    <x v="4"/>
    <d v="2000-10-25T00:00:00"/>
    <d v="2001-10-25T00:00:00"/>
    <x v="0"/>
    <n v="20000000"/>
    <n v="-1074.083134"/>
    <n v="0.55000000000000004"/>
    <n v="41.172696999999999"/>
    <n v="35.786520000000003"/>
    <n v="-5.2378643635897504"/>
    <n v="5625.9017711113947"/>
    <n v="776.19515999999999"/>
    <x v="0"/>
    <n v="6402.096931111395"/>
    <n v="36148.899986999997"/>
    <n v="42366.415708"/>
    <n v="6217.5157210000034"/>
    <n v="-184.58121011139156"/>
    <n v="36148.899986999997"/>
    <n v="42366.415708"/>
    <n v="6217.5157210000034"/>
    <x v="0"/>
    <n v="-6184.0336440049996"/>
    <n v="28111.111110999998"/>
    <n v="70477.526818999992"/>
    <n v="100615.06154999998"/>
    <n v="6217.5157209999961"/>
    <n v="6217.5157209999961"/>
    <n v="6217.5157210000034"/>
    <x v="2"/>
    <x v="3"/>
    <x v="1"/>
    <x v="5"/>
    <n v="15360.038633999997"/>
    <n v="-11.925050999999996"/>
  </r>
  <r>
    <n v="250"/>
    <n v="364"/>
    <x v="0"/>
    <x v="4"/>
    <s v="Bear Stearns"/>
    <x v="5"/>
    <x v="2"/>
    <x v="3"/>
    <s v="Enron North America"/>
    <x v="4"/>
    <d v="2000-10-25T00:00:00"/>
    <d v="2001-10-25T00:00:00"/>
    <x v="0"/>
    <n v="-20000000"/>
    <n v="1074.083134"/>
    <n v="0.55000000000000004"/>
    <n v="41.172696999999999"/>
    <n v="35.786520000000003"/>
    <n v="-5.2378643635897504"/>
    <n v="-5625.9017711113947"/>
    <n v="-776.19515999999999"/>
    <x v="0"/>
    <n v="-6402.096931111395"/>
    <n v="-36148.899986999997"/>
    <n v="-42366.415708"/>
    <n v="-6217.5157210000034"/>
    <n v="184.58121011139156"/>
    <n v="-36148.899986999997"/>
    <n v="-42366.415708"/>
    <n v="-6217.5157210000034"/>
    <x v="0"/>
    <n v="6184.0336440049996"/>
    <n v="-28111.111110999998"/>
    <n v="-70477.526818999992"/>
    <n v="-100615.06154999998"/>
    <n v="-6217.5157209999961"/>
    <n v="-6217.5157209999961"/>
    <n v="-6217.5157210000034"/>
    <x v="2"/>
    <x v="3"/>
    <x v="1"/>
    <x v="5"/>
    <n v="-15360.038633999997"/>
    <n v="-11.925050999999996"/>
  </r>
  <r>
    <n v="1379"/>
    <n v="435"/>
    <x v="0"/>
    <x v="0"/>
    <s v="Bear Stearns"/>
    <x v="5"/>
    <x v="2"/>
    <x v="3"/>
    <s v="LBIE"/>
    <x v="4"/>
    <d v="2000-12-20T00:00:00"/>
    <d v="2005-12-20T00:00:00"/>
    <x v="0"/>
    <n v="-10000000"/>
    <n v="4083.7429399999996"/>
    <n v="1"/>
    <n v="81.748227999999997"/>
    <n v="76.701732000000007"/>
    <n v="-5.0959486764346886"/>
    <n v="-20810.544429992504"/>
    <n v="-1056.3172950000001"/>
    <x v="0"/>
    <n v="-21866.861724992505"/>
    <n v="-78853.739600999994"/>
    <n v="-100150.58624999999"/>
    <n v="-21296.846648999999"/>
    <n v="570.01507599250544"/>
    <n v="-78853.739600999994"/>
    <n v="-100150.58624999999"/>
    <n v="-21296.846648999999"/>
    <x v="0"/>
    <n v="23512.149977049998"/>
    <n v="-25000"/>
    <n v="-125150.58624999999"/>
    <n v="-89059.074280000001"/>
    <n v="-21296.846648999999"/>
    <n v="-21296.846648999999"/>
    <n v="-21296.846648999999"/>
    <x v="1"/>
    <x v="3"/>
    <x v="1"/>
    <x v="5"/>
    <n v="-33039.838483999993"/>
    <n v="-7.5233309999999989"/>
  </r>
  <r>
    <n v="1649"/>
    <n v="859"/>
    <x v="0"/>
    <x v="0"/>
    <s v="Bear Stearns"/>
    <x v="5"/>
    <x v="2"/>
    <x v="3"/>
    <s v="LBIE"/>
    <x v="4"/>
    <d v="2001-02-23T00:00:00"/>
    <d v="2006-02-23T00:00:00"/>
    <x v="0"/>
    <n v="-10000000"/>
    <n v="4170.9523589999999"/>
    <n v="0.7"/>
    <n v="83.472939999999994"/>
    <n v="78.427226000000005"/>
    <n v="-5.0939237998751423"/>
    <n v="-21246.513489655466"/>
    <n v="-974.41293899999994"/>
    <x v="0"/>
    <n v="-22220.926428655468"/>
    <n v="49483.334429000002"/>
    <n v="28031.151549999999"/>
    <n v="-21452.182879000004"/>
    <n v="768.74354965546445"/>
    <n v="49483.334429000002"/>
    <n v="28031.151549999999"/>
    <n v="-21452.182879000004"/>
    <x v="0"/>
    <n v="24014.258206942501"/>
    <n v="0"/>
    <n v="28031.151549999999"/>
    <n v="28031.151549999999"/>
    <n v="-21452.182879000004"/>
    <n v="-21452.182879000004"/>
    <n v="-21452.182879000004"/>
    <x v="1"/>
    <x v="3"/>
    <x v="1"/>
    <x v="5"/>
    <n v="-29973.998725000001"/>
    <n v="-6.6481909999999971"/>
  </r>
  <r>
    <n v="1669"/>
    <n v="876"/>
    <x v="0"/>
    <x v="0"/>
    <s v="Bear Stearns"/>
    <x v="5"/>
    <x v="2"/>
    <x v="3"/>
    <s v="Morgan Stanley CP"/>
    <x v="4"/>
    <d v="2001-03-07T00:00:00"/>
    <d v="2006-03-07T00:00:00"/>
    <x v="0"/>
    <n v="10000000"/>
    <n v="-4210.0022100000006"/>
    <n v="0.79"/>
    <n v="83.782911999999996"/>
    <n v="78.737155000000001"/>
    <n v="-5.0939837099817629"/>
    <n v="21445.682676727225"/>
    <n v="1035.60249"/>
    <x v="0"/>
    <n v="22481.285166727226"/>
    <n v="-14448.161985999999"/>
    <n v="7265.7647770000003"/>
    <n v="21713.926762999999"/>
    <n v="-767.35840372722669"/>
    <n v="-14448.161985999999"/>
    <n v="7265.7647770000003"/>
    <n v="21713.926762999999"/>
    <x v="0"/>
    <n v="-24239.087724075001"/>
    <n v="0"/>
    <n v="7265.7647770000003"/>
    <n v="7265.7647770000003"/>
    <n v="21713.926762999999"/>
    <n v="21713.926762999999"/>
    <n v="21713.926762999999"/>
    <x v="1"/>
    <x v="3"/>
    <x v="1"/>
    <x v="5"/>
    <n v="29301.864176999999"/>
    <n v="-6.4305559999999957"/>
  </r>
  <r>
    <n v="1691"/>
    <n v="899"/>
    <x v="0"/>
    <x v="0"/>
    <s v="Bear Stearns"/>
    <x v="5"/>
    <x v="2"/>
    <x v="3"/>
    <s v="JP Morgan"/>
    <x v="4"/>
    <d v="2001-03-19T00:00:00"/>
    <d v="2006-03-19T00:00:00"/>
    <x v="0"/>
    <n v="-10000000"/>
    <n v="4244.4052510000001"/>
    <n v="0.85"/>
    <n v="84.110235000000003"/>
    <n v="79.065548000000007"/>
    <n v="-5.0940628098853145"/>
    <n v="-21621.266939201043"/>
    <n v="-1050.3278580000001"/>
    <x v="0"/>
    <n v="-22671.594797201044"/>
    <n v="-7349.9515259999998"/>
    <n v="-29273.279764999999"/>
    <n v="-21923.328238999999"/>
    <n v="748.26655820104497"/>
    <n v="-7349.9515259999998"/>
    <n v="-29273.279764999999"/>
    <n v="-21923.328238999999"/>
    <x v="0"/>
    <n v="24437.163232632502"/>
    <n v="0"/>
    <n v="-29273.279764999999"/>
    <n v="-29273.279764999999"/>
    <n v="-21923.328238999999"/>
    <n v="-21923.328238999999"/>
    <n v="-21923.328238999999"/>
    <x v="1"/>
    <x v="3"/>
    <x v="1"/>
    <x v="5"/>
    <n v="-28282.010201000001"/>
    <n v="-6.1425739999999962"/>
  </r>
  <r>
    <n v="275"/>
    <n v="870"/>
    <x v="0"/>
    <x v="0"/>
    <s v="BellSouth Capital"/>
    <x v="2"/>
    <x v="4"/>
    <x v="3"/>
    <s v="Merrill Lynch Int"/>
    <x v="5"/>
    <d v="2000-12-05T00:00:00"/>
    <d v="2005-12-05T00:00:00"/>
    <x v="0"/>
    <n v="-15000000"/>
    <n v="6022.2250690000001"/>
    <n v="0.7"/>
    <n v="50.817267999999999"/>
    <n v="50.660072999999997"/>
    <n v="-0.14051785911272635"/>
    <n v="-846.23017379087082"/>
    <n v="-959.76548100000002"/>
    <x v="0"/>
    <n v="-1805.995654790871"/>
    <n v="-126921.977535"/>
    <n v="-128322.925942"/>
    <n v="-1400.9484070000035"/>
    <n v="405.04724779086746"/>
    <n v="-126921.977535"/>
    <n v="-128322.925942"/>
    <n v="-1400.9484070000035"/>
    <x v="0"/>
    <n v="17831.808429309"/>
    <n v="-26250"/>
    <n v="-154572.925942"/>
    <n v="-161380.800093"/>
    <n v="-1400.9484069999889"/>
    <n v="-1400.9484069999889"/>
    <n v="-1400.9484070000035"/>
    <x v="1"/>
    <x v="2"/>
    <x v="1"/>
    <x v="2"/>
    <n v="-14242.167721000005"/>
    <n v="-2.0329270000000008"/>
  </r>
  <r>
    <n v="276"/>
    <n v="413"/>
    <x v="0"/>
    <x v="0"/>
    <s v="BellSouth Capital"/>
    <x v="2"/>
    <x v="4"/>
    <x v="3"/>
    <s v="JP Morgan"/>
    <x v="5"/>
    <d v="2000-12-05T00:00:00"/>
    <d v="2005-12-05T00:00:00"/>
    <x v="0"/>
    <n v="-5000000"/>
    <n v="2007.4083559999999"/>
    <n v="0.7"/>
    <n v="50.817267999999999"/>
    <n v="50.660072999999997"/>
    <n v="-0.14051785911902631"/>
    <n v="-282.07672456276418"/>
    <n v="-319.92182700000001"/>
    <x v="0"/>
    <n v="-601.99855156276419"/>
    <n v="-42307.325844999999"/>
    <n v="-42774.308646999998"/>
    <n v="-466.98280199999863"/>
    <n v="135.01574956276556"/>
    <n v="-42307.325844999999"/>
    <n v="-42774.308646999998"/>
    <n v="-466.98280199999863"/>
    <x v="0"/>
    <n v="5943.9361421159992"/>
    <n v="-8750"/>
    <n v="-51524.308646999998"/>
    <n v="-53793.600030999994"/>
    <n v="-466.98280199999863"/>
    <n v="-466.98280199999863"/>
    <n v="-466.98280199999863"/>
    <x v="1"/>
    <x v="2"/>
    <x v="1"/>
    <x v="2"/>
    <n v="-4747.3892399999968"/>
    <n v="-2.0329270000000008"/>
  </r>
  <r>
    <n v="1618"/>
    <n v="823"/>
    <x v="0"/>
    <x v="0"/>
    <s v="Bertelsmann Ag"/>
    <x v="4"/>
    <x v="4"/>
    <x v="8"/>
    <s v="Morgan Stanley CP"/>
    <x v="0"/>
    <d v="2001-01-18T00:00:00"/>
    <d v="2003-08-06T00:00:00"/>
    <x v="0"/>
    <n v="-17000000"/>
    <n v="3606.4505999999997"/>
    <n v="0.32"/>
    <n v="24.752414999999999"/>
    <n v="24.695128"/>
    <n v="-1.6463792969405939E-2"/>
    <n v="-59.375856032789819"/>
    <n v="-614.47095300000001"/>
    <x v="0"/>
    <n v="-673.84680903278979"/>
    <n v="-38699.233010999997"/>
    <n v="-39066.218488999999"/>
    <n v="-366.98547800000233"/>
    <n v="306.86133103278746"/>
    <n v="-38699.233010999997"/>
    <n v="-39066.218488999999"/>
    <n v="-366.98547800000233"/>
    <x v="0"/>
    <n v="35595.667421999999"/>
    <n v="0"/>
    <n v="-39066.218488999999"/>
    <n v="-39066.218488999999"/>
    <n v="-366.98547800000233"/>
    <n v="-366.98547800000233"/>
    <n v="-366.98547800000233"/>
    <x v="5"/>
    <x v="0"/>
    <x v="3"/>
    <x v="4"/>
    <n v="-10622.24613"/>
    <n v="-2.5349590000000006"/>
  </r>
  <r>
    <n v="1285"/>
    <n v="446"/>
    <x v="0"/>
    <x v="0"/>
    <s v="Black &amp; Decker"/>
    <x v="4"/>
    <x v="8"/>
    <x v="3"/>
    <s v="Portfolio ISIS"/>
    <x v="3"/>
    <d v="2001-01-05T00:00:00"/>
    <d v="2006-01-05T00:00:00"/>
    <x v="0"/>
    <n v="-10000000"/>
    <n v="4129.8772579999995"/>
    <n v="0.9"/>
    <n v="72.424462000000005"/>
    <n v="71.85239"/>
    <n v="-0.54636888937513073"/>
    <n v="-2256.43645070907"/>
    <n v="-821.66985899999997"/>
    <x v="0"/>
    <n v="-3078.10630970907"/>
    <n v="-94520.630699999994"/>
    <n v="-97242.794611999998"/>
    <n v="-2722.1639120000036"/>
    <n v="355.94239770906643"/>
    <n v="-94520.630699999994"/>
    <n v="-97242.794611999998"/>
    <n v="-2722.1639120000036"/>
    <x v="0"/>
    <n v="40761.888536459999"/>
    <n v="0"/>
    <n v="-97242.794611999998"/>
    <n v="-375331.52437200001"/>
    <n v="-2722.1639120000036"/>
    <n v="-2722.1639120000036"/>
    <n v="-2722.1639120000036"/>
    <x v="1"/>
    <x v="0"/>
    <x v="3"/>
    <x v="4"/>
    <n v="-16242.395051999993"/>
    <n v="-3.5191820000000007"/>
  </r>
  <r>
    <n v="1486"/>
    <n v="537"/>
    <x v="0"/>
    <x v="1"/>
    <s v="Black &amp; Decker"/>
    <x v="4"/>
    <x v="8"/>
    <x v="3"/>
    <s v="Portfolio ISIS"/>
    <x v="1"/>
    <d v="2001-01-05T00:00:00"/>
    <d v="2006-01-05T00:00:00"/>
    <x v="0"/>
    <n v="10000000"/>
    <n v="-4129.8772579999995"/>
    <n v="0.9"/>
    <n v="72.424462000000005"/>
    <n v="71.85239"/>
    <n v="-0.54636888937513073"/>
    <n v="2256.43645070907"/>
    <n v="821.66985899999997"/>
    <x v="0"/>
    <n v="3078.10630970907"/>
    <n v="94520.630699999994"/>
    <n v="97242.794611999998"/>
    <n v="2722.1639120000036"/>
    <n v="-355.94239770906643"/>
    <n v="94520.630699999994"/>
    <n v="97242.794611999998"/>
    <n v="2722.1639120000036"/>
    <x v="0"/>
    <n v="-40761.888536459999"/>
    <n v="0"/>
    <n v="97242.794611999998"/>
    <n v="375331.52437200001"/>
    <n v="2722.1639120000036"/>
    <n v="2722.1639120000036"/>
    <n v="2722.1639120000036"/>
    <x v="1"/>
    <x v="0"/>
    <x v="3"/>
    <x v="4"/>
    <n v="16242.395051999993"/>
    <n v="-3.5191820000000007"/>
  </r>
  <r>
    <n v="1584"/>
    <n v="638"/>
    <x v="0"/>
    <x v="0"/>
    <s v="Black &amp; Decker"/>
    <x v="4"/>
    <x v="8"/>
    <x v="3"/>
    <s v="JP Morgan"/>
    <x v="3"/>
    <d v="2000-12-27T00:00:00"/>
    <d v="2005-12-27T00:00:00"/>
    <x v="0"/>
    <n v="10000000"/>
    <n v="-4164.6623129999998"/>
    <n v="1.2"/>
    <n v="72.304050000000004"/>
    <n v="71.732820000000004"/>
    <n v="-0.54278107274864695"/>
    <n v="2260.4998778860013"/>
    <n v="876.57082500000001"/>
    <x v="0"/>
    <n v="3137.0707028860015"/>
    <n v="198314.356711"/>
    <n v="201268.484772"/>
    <n v="2954.1280609999958"/>
    <n v="-182.94264188600573"/>
    <n v="198314.356711"/>
    <n v="201268.484772"/>
    <n v="2954.1280609999958"/>
    <x v="0"/>
    <n v="-41105.217029309999"/>
    <n v="30000"/>
    <n v="231268.484772"/>
    <n v="230624.327318"/>
    <n v="2954.1280609999958"/>
    <n v="2954.1280609999958"/>
    <n v="2954.1280609999958"/>
    <x v="1"/>
    <x v="0"/>
    <x v="3"/>
    <x v="4"/>
    <n v="16188.43996399999"/>
    <m/>
  </r>
  <r>
    <n v="1651"/>
    <n v="861"/>
    <x v="0"/>
    <x v="0"/>
    <s v="BMW Ag"/>
    <x v="6"/>
    <x v="6"/>
    <x v="8"/>
    <s v="JP Morgan"/>
    <x v="6"/>
    <d v="2001-02-26T00:00:00"/>
    <d v="2006-02-26T00:00:00"/>
    <x v="1"/>
    <n v="-10000000"/>
    <n v="4255.2649190000002"/>
    <n v="0.51"/>
    <n v="42.346812"/>
    <n v="37.378917999999999"/>
    <n v="-5.1020730044284219"/>
    <n v="-21710.672269921197"/>
    <n v="-567.12319500000001"/>
    <x v="0"/>
    <n v="-22277.795464921197"/>
    <n v="-42985.623139000003"/>
    <n v="-64983.913066000001"/>
    <n v="-21998.289926999998"/>
    <n v="279.50553792119899"/>
    <n v="-37913.319608598002"/>
    <n v="-57023.383715414995"/>
    <n v="-19110.064106816993"/>
    <x v="0"/>
    <n v="17499.776979387501"/>
    <n v="0"/>
    <n v="-57023.383715414995"/>
    <n v="-57023.383715414995"/>
    <n v="-19110.064106816993"/>
    <n v="-19110.064106816993"/>
    <n v="-19110.064106816993"/>
    <x v="1"/>
    <x v="4"/>
    <x v="1"/>
    <x v="6"/>
    <n v="-52090.855640402398"/>
    <m/>
  </r>
  <r>
    <n v="1286"/>
    <n v="447"/>
    <x v="0"/>
    <x v="0"/>
    <s v="Bnp Paribas"/>
    <x v="6"/>
    <x v="2"/>
    <x v="4"/>
    <s v="Portfolio ISIS"/>
    <x v="2"/>
    <d v="2001-01-05T00:00:00"/>
    <d v="2006-01-05T00:00:00"/>
    <x v="0"/>
    <n v="-10000000"/>
    <n v="4010.153491"/>
    <n v="0.12"/>
    <n v="14.825138000000001"/>
    <n v="14.712737000000001"/>
    <n v="-0.11594265716401327"/>
    <n v="-464.94785138208397"/>
    <n v="-190.77229800000001"/>
    <x v="0"/>
    <n v="-655.72014938208395"/>
    <n v="9018.5220140000001"/>
    <n v="8522.4067510000004"/>
    <n v="-496.11526299999969"/>
    <n v="159.60488638208426"/>
    <n v="9018.5220140000001"/>
    <n v="8522.4067510000004"/>
    <n v="-496.11526299999969"/>
    <x v="0"/>
    <n v="16491.756231737498"/>
    <n v="0"/>
    <n v="8522.4067510000004"/>
    <n v="-25302.64615"/>
    <n v="-496.11526299999969"/>
    <n v="-496.11526299999969"/>
    <n v="-496.11526299999969"/>
    <x v="1"/>
    <x v="4"/>
    <x v="1"/>
    <x v="6"/>
    <n v="-7250.9853339999991"/>
    <n v="-1.6220569999999981"/>
  </r>
  <r>
    <n v="1554"/>
    <n v="600"/>
    <x v="0"/>
    <x v="1"/>
    <s v="Bnp Paribas"/>
    <x v="6"/>
    <x v="2"/>
    <x v="4"/>
    <s v="Portfolio ISIS"/>
    <x v="1"/>
    <d v="2001-01-05T00:00:00"/>
    <d v="2006-01-05T00:00:00"/>
    <x v="0"/>
    <n v="10000000"/>
    <n v="-4010.153491"/>
    <n v="0.12"/>
    <n v="14.825138000000001"/>
    <n v="14.712737000000001"/>
    <n v="-0.11594265716401327"/>
    <n v="464.94785138208397"/>
    <n v="190.77229800000001"/>
    <x v="0"/>
    <n v="655.72014938208395"/>
    <n v="-9018.5220140000001"/>
    <n v="-8522.4067510000004"/>
    <n v="496.11526299999969"/>
    <n v="-159.60488638208426"/>
    <n v="-9018.5220140000001"/>
    <n v="-8522.4067510000004"/>
    <n v="496.11526299999969"/>
    <x v="0"/>
    <n v="-16491.756231737498"/>
    <n v="0"/>
    <n v="-8522.4067510000004"/>
    <n v="25302.64615"/>
    <n v="496.11526299999969"/>
    <n v="496.11526299999969"/>
    <n v="496.11526299999969"/>
    <x v="1"/>
    <x v="4"/>
    <x v="1"/>
    <x v="6"/>
    <n v="7250.9853339999991"/>
    <n v="-1.6220569999999981"/>
  </r>
  <r>
    <n v="1643"/>
    <n v="847"/>
    <x v="0"/>
    <x v="0"/>
    <s v="Bnp Paribas"/>
    <x v="6"/>
    <x v="2"/>
    <x v="4"/>
    <s v="CSFB Intl"/>
    <x v="2"/>
    <d v="2001-02-15T00:00:00"/>
    <d v="2006-02-15T00:00:00"/>
    <x v="0"/>
    <n v="10000000"/>
    <n v="-4099.394217"/>
    <n v="0.17"/>
    <n v="15.051762999999999"/>
    <n v="14.939441"/>
    <n v="-0.11710592236678874"/>
    <n v="480.06334092686473"/>
    <n v="195.94470899999999"/>
    <x v="0"/>
    <n v="676.00804992686471"/>
    <n v="10624.843644"/>
    <n v="11168.431489000001"/>
    <n v="543.58784500000002"/>
    <n v="-132.4202049268647"/>
    <n v="10624.843644"/>
    <n v="11168.431489000001"/>
    <n v="543.58784500000002"/>
    <x v="0"/>
    <n v="-16858.7587174125"/>
    <n v="0"/>
    <n v="11168.431489000001"/>
    <n v="11168.431489000001"/>
    <n v="543.58784500000002"/>
    <n v="543.58784500000002"/>
    <n v="543.58784500000002"/>
    <x v="1"/>
    <x v="4"/>
    <x v="1"/>
    <x v="6"/>
    <n v="7372.8689760000007"/>
    <n v="-1.6217199999999981"/>
  </r>
  <r>
    <n v="268"/>
    <n v="405"/>
    <x v="0"/>
    <x v="0"/>
    <s v="Boeing Co."/>
    <x v="2"/>
    <x v="8"/>
    <x v="3"/>
    <s v="LBIE"/>
    <x v="2"/>
    <d v="2000-11-17T00:00:00"/>
    <d v="2005-11-17T00:00:00"/>
    <x v="0"/>
    <n v="-10000000"/>
    <n v="3929.9620290000003"/>
    <n v="0.3"/>
    <n v="25.112331999999999"/>
    <n v="24.991405"/>
    <n v="-0.11792693538574553"/>
    <n v="-463.44837826231645"/>
    <n v="-356.01044999999999"/>
    <x v="0"/>
    <n v="-819.4588282623165"/>
    <n v="-23616.652761000001"/>
    <n v="-24221.138943000002"/>
    <n v="-604.48618200000055"/>
    <n v="214.97264626231595"/>
    <n v="-23616.652761000001"/>
    <n v="-24221.138943000002"/>
    <n v="-604.48618200000055"/>
    <x v="0"/>
    <n v="11636.617567869"/>
    <n v="-7916.6666670000004"/>
    <n v="-32137.805610000003"/>
    <n v="-43095.058608000007"/>
    <n v="-604.48618200000055"/>
    <n v="-604.48618200000055"/>
    <n v="-604.48618200000055"/>
    <x v="1"/>
    <x v="2"/>
    <x v="1"/>
    <x v="2"/>
    <n v="-8567.0561970000017"/>
    <n v="-1.9364039999999996"/>
  </r>
  <r>
    <n v="59"/>
    <n v="152"/>
    <x v="0"/>
    <x v="0"/>
    <s v="Bristish Airways"/>
    <x v="1"/>
    <x v="6"/>
    <x v="6"/>
    <s v="Merrill Lynch Int"/>
    <x v="6"/>
    <d v="2000-09-13T00:00:00"/>
    <d v="2005-09-13T00:00:00"/>
    <x v="0"/>
    <n v="-10000000"/>
    <n v="3808.6623549999999"/>
    <n v="0.45"/>
    <n v="43.261795999999997"/>
    <n v="42.732160999999998"/>
    <n v="-0.53369050175315047"/>
    <n v="-2032.6469232482857"/>
    <n v="-564.37728300000003"/>
    <x v="0"/>
    <n v="-2597.0242062482857"/>
    <n v="-9510.0711009999995"/>
    <n v="-11744.161946"/>
    <n v="-2234.0908450000006"/>
    <n v="362.93336124828511"/>
    <n v="-9510.0711009999995"/>
    <n v="-11744.161946"/>
    <n v="-2234.0908450000006"/>
    <x v="0"/>
    <n v="27567.098125490003"/>
    <n v="-22625"/>
    <n v="-34369.161946"/>
    <n v="-45972.155837999999"/>
    <n v="-2234.0908449999988"/>
    <n v="-2234.0908449999988"/>
    <n v="-2234.0908450000006"/>
    <x v="0"/>
    <x v="1"/>
    <x v="1"/>
    <x v="1"/>
    <n v="-11845.705170000001"/>
    <n v="-2.7316010000000048"/>
  </r>
  <r>
    <n v="1611"/>
    <n v="819"/>
    <x v="0"/>
    <x v="0"/>
    <s v="Bristish Airways"/>
    <x v="1"/>
    <x v="6"/>
    <x v="6"/>
    <s v="Morgan Stanley CP"/>
    <x v="6"/>
    <d v="2001-01-18T00:00:00"/>
    <d v="2003-08-06T00:00:00"/>
    <x v="0"/>
    <n v="-17000000"/>
    <n v="3610.8607190000002"/>
    <n v="0.44"/>
    <n v="28.149173999999999"/>
    <n v="27.607790999999999"/>
    <n v="-0.51882349065992017"/>
    <n v="-1873.3993625183691"/>
    <n v="-679.67786699999999"/>
    <x v="0"/>
    <n v="-2553.0772295183692"/>
    <n v="-75428.962180000002"/>
    <n v="-77682.764255000002"/>
    <n v="-2253.8020749999996"/>
    <n v="299.27515451836962"/>
    <n v="-75428.962180000002"/>
    <n v="-77682.764255000002"/>
    <n v="-2253.8020749999996"/>
    <x v="0"/>
    <n v="26135.409884122004"/>
    <n v="0"/>
    <n v="-77682.764255000002"/>
    <n v="-77682.764255000002"/>
    <n v="-2253.8020749999996"/>
    <n v="-2253.8020749999996"/>
    <n v="-2253.8020749999996"/>
    <x v="5"/>
    <x v="1"/>
    <x v="1"/>
    <x v="1"/>
    <n v="-12199.895018000003"/>
    <n v="-2.9105280000000029"/>
  </r>
  <r>
    <n v="1735"/>
    <n v="942"/>
    <x v="0"/>
    <x v="0"/>
    <s v="Bristish Airways"/>
    <x v="1"/>
    <x v="6"/>
    <x v="6"/>
    <s v="Goldman Sachs"/>
    <x v="6"/>
    <d v="2001-03-30T00:00:00"/>
    <d v="2006-03-30T00:00:00"/>
    <x v="0"/>
    <n v="-5000000"/>
    <n v="2105.7489019999998"/>
    <n v="0.47"/>
    <n v="46.647967999999999"/>
    <n v="46.119675999999998"/>
    <n v="-0.55162191056170273"/>
    <n v="-1161.5772324844477"/>
    <n v="-307.331322"/>
    <x v="0"/>
    <n v="-1468.9085544844477"/>
    <n v="-1029.994508"/>
    <n v="-2252.224181"/>
    <n v="-1222.229673"/>
    <n v="246.67888148444763"/>
    <n v="-1029.994508"/>
    <n v="-2252.224181"/>
    <n v="-1222.229673"/>
    <x v="0"/>
    <n v="15241.410552675999"/>
    <n v="0"/>
    <n v="-2252.224181"/>
    <n v="-2252.224181"/>
    <n v="-1222.229673"/>
    <n v="-1222.229673"/>
    <n v="-1222.229673"/>
    <x v="1"/>
    <x v="1"/>
    <x v="1"/>
    <x v="1"/>
    <n v="-2252.224181"/>
    <n v="46.119675999999998"/>
  </r>
  <r>
    <n v="1680"/>
    <n v="888"/>
    <x v="0"/>
    <x v="0"/>
    <s v="British Energy Plc"/>
    <x v="1"/>
    <x v="3"/>
    <x v="6"/>
    <s v="JP Morgan"/>
    <x v="0"/>
    <d v="2001-03-13T00:00:00"/>
    <d v="2006-03-13T00:00:00"/>
    <x v="0"/>
    <n v="-30000000"/>
    <n v="12603.720421"/>
    <n v="0.57999999999999996"/>
    <n v="66.252180999999993"/>
    <n v="65.691423999999998"/>
    <n v="-0.55811679167980832"/>
    <n v="-7034.3480045978031"/>
    <n v="-2265.0849390000003"/>
    <x v="0"/>
    <n v="-9299.4329435978034"/>
    <n v="95955.323487999995"/>
    <n v="88406.862252999999"/>
    <n v="-7548.4612349999952"/>
    <n v="1750.9717085978082"/>
    <n v="95955.323487999995"/>
    <n v="88406.862252999999"/>
    <n v="-7548.4612349999952"/>
    <x v="0"/>
    <n v="91225.72840719801"/>
    <n v="0"/>
    <n v="88406.862252999999"/>
    <n v="88406.862252999999"/>
    <n v="-7548.4612349999952"/>
    <n v="-7548.4612349999952"/>
    <n v="-7548.4612349999952"/>
    <x v="1"/>
    <x v="1"/>
    <x v="1"/>
    <x v="1"/>
    <n v="-39285.165101999999"/>
    <n v="-2.6921619999999962"/>
  </r>
  <r>
    <n v="1682"/>
    <n v="890"/>
    <x v="0"/>
    <x v="0"/>
    <s v="British Energy Plc"/>
    <x v="1"/>
    <x v="3"/>
    <x v="6"/>
    <s v="Morgan Stanley CP"/>
    <x v="0"/>
    <d v="2001-03-14T00:00:00"/>
    <d v="2006-07-10T00:00:00"/>
    <x v="0"/>
    <n v="-20000000"/>
    <n v="8896.1438429999998"/>
    <n v="0.62"/>
    <n v="68.322703000000004"/>
    <n v="67.761709999999994"/>
    <n v="-0.56891096066495439"/>
    <n v="-5061.113739934749"/>
    <n v="-1565.7146460000001"/>
    <x v="0"/>
    <n v="-6626.8283859347493"/>
    <n v="50231.443277999999"/>
    <n v="44906.385192000002"/>
    <n v="-5325.0580859999973"/>
    <n v="1301.7702999347521"/>
    <n v="50231.443277999999"/>
    <n v="44906.385192000002"/>
    <n v="-5325.0580859999973"/>
    <x v="0"/>
    <n v="64390.289135634004"/>
    <n v="0"/>
    <n v="44906.385192000002"/>
    <n v="44906.385192000002"/>
    <n v="-5325.0580859999973"/>
    <n v="-5325.0580859999973"/>
    <n v="-5325.0580859999973"/>
    <x v="1"/>
    <x v="1"/>
    <x v="1"/>
    <x v="1"/>
    <n v="-27376.725558000006"/>
    <n v="-2.6742200000000054"/>
  </r>
  <r>
    <n v="55"/>
    <n v="150"/>
    <x v="0"/>
    <x v="0"/>
    <s v="British Telecom Plc"/>
    <x v="5"/>
    <x v="4"/>
    <x v="6"/>
    <s v="Goldman Sachs"/>
    <x v="2"/>
    <d v="2000-08-29T00:00:00"/>
    <d v="2005-08-29T00:00:00"/>
    <x v="0"/>
    <n v="-10000000"/>
    <n v="3740.276437"/>
    <n v="0.46"/>
    <n v="148.41441800000001"/>
    <n v="147.76630499999999"/>
    <n v="-0.53311103752075084"/>
    <n v="-1993.9826519434873"/>
    <n v="-1282.0832879999998"/>
    <x v="0"/>
    <n v="-3276.0659399434871"/>
    <n v="384928.81770800002"/>
    <n v="382786.212436"/>
    <n v="-2142.6052720000152"/>
    <n v="1133.4606679434719"/>
    <n v="384928.81770800002"/>
    <n v="382786.212436"/>
    <n v="-2142.6052720000152"/>
    <x v="0"/>
    <n v="21534.641586027501"/>
    <n v="-23383.333332999999"/>
    <n v="359402.87910299998"/>
    <n v="34042.155722999945"/>
    <n v="-2142.6052720000152"/>
    <n v="-2142.6052720000152"/>
    <n v="-2142.6052720000152"/>
    <x v="0"/>
    <x v="3"/>
    <x v="1"/>
    <x v="5"/>
    <n v="-60939.230775000004"/>
    <n v="-15.333674000000002"/>
  </r>
  <r>
    <n v="1288"/>
    <n v="449"/>
    <x v="0"/>
    <x v="0"/>
    <s v="British Telecom Plc"/>
    <x v="5"/>
    <x v="4"/>
    <x v="6"/>
    <s v="Portfolio ISIS"/>
    <x v="0"/>
    <d v="2001-01-05T00:00:00"/>
    <d v="2006-01-05T00:00:00"/>
    <x v="0"/>
    <n v="-10000000"/>
    <n v="4098.0224349999999"/>
    <n v="1.1499999999999999"/>
    <n v="151.75523000000001"/>
    <n v="151.111018"/>
    <n v="-0.56718279384932779"/>
    <n v="-2324.3278139405252"/>
    <n v="-1497.022866"/>
    <x v="0"/>
    <n v="-3821.350679940525"/>
    <n v="120735.202986"/>
    <n v="118000.78313"/>
    <n v="-2734.4198560000077"/>
    <n v="1086.9308239405173"/>
    <n v="120735.202986"/>
    <n v="118000.78313"/>
    <n v="-2734.4198560000077"/>
    <x v="0"/>
    <n v="23594.364169512501"/>
    <n v="0"/>
    <n v="118000.78313"/>
    <n v="38808.804760999992"/>
    <n v="-2734.4198560000077"/>
    <n v="-2734.4198560000077"/>
    <n v="-2734.4198560000077"/>
    <x v="1"/>
    <x v="3"/>
    <x v="1"/>
    <x v="5"/>
    <n v="-72531.797837999999"/>
    <n v="-17.106318999999985"/>
  </r>
  <r>
    <n v="1377"/>
    <n v="434"/>
    <x v="0"/>
    <x v="0"/>
    <s v="British Telecom Plc"/>
    <x v="5"/>
    <x v="4"/>
    <x v="6"/>
    <s v="LBIE"/>
    <x v="2"/>
    <d v="2000-12-20T00:00:00"/>
    <d v="2005-12-20T00:00:00"/>
    <x v="0"/>
    <n v="10000000"/>
    <n v="-4093.92283"/>
    <n v="1.36"/>
    <n v="151.34197599999999"/>
    <n v="150.69881799999999"/>
    <n v="-0.55966594230466149"/>
    <n v="2291.2291783745163"/>
    <n v="1532.008374"/>
    <x v="0"/>
    <n v="3823.2375523745163"/>
    <n v="-56369.654887999997"/>
    <n v="-53484.898510999999"/>
    <n v="2884.7563769999979"/>
    <n v="-938.48117537451844"/>
    <n v="-56369.654887999997"/>
    <n v="-53484.898510999999"/>
    <n v="2884.7563769999979"/>
    <x v="0"/>
    <n v="-23570.760693725002"/>
    <n v="34000"/>
    <n v="-19484.898510999999"/>
    <n v="-32447.259793999998"/>
    <n v="2884.7563769999979"/>
    <n v="2884.7563769999979"/>
    <n v="2884.7563769999979"/>
    <x v="1"/>
    <x v="3"/>
    <x v="1"/>
    <x v="5"/>
    <n v="71289.809929999989"/>
    <n v="-16.870994000000024"/>
  </r>
  <r>
    <n v="1488"/>
    <n v="539"/>
    <x v="0"/>
    <x v="1"/>
    <s v="British Telecom Plc"/>
    <x v="5"/>
    <x v="4"/>
    <x v="6"/>
    <s v="Portfolio ISIS"/>
    <x v="1"/>
    <d v="2001-01-05T00:00:00"/>
    <d v="2006-01-05T00:00:00"/>
    <x v="0"/>
    <n v="10000000"/>
    <n v="-4098.0224349999999"/>
    <n v="1.1499999999999999"/>
    <n v="151.75523000000001"/>
    <n v="151.111018"/>
    <n v="-0.56718279384932779"/>
    <n v="2324.3278139405252"/>
    <n v="1497.022866"/>
    <x v="0"/>
    <n v="3821.350679940525"/>
    <n v="-120735.202986"/>
    <n v="-118000.78313"/>
    <n v="2734.4198560000077"/>
    <n v="-1086.9308239405173"/>
    <n v="-120735.202986"/>
    <n v="-118000.78313"/>
    <n v="2734.4198560000077"/>
    <x v="0"/>
    <n v="-23594.364169512501"/>
    <n v="0"/>
    <n v="-118000.78313"/>
    <n v="-38808.804760999992"/>
    <n v="2734.4198560000077"/>
    <n v="2734.4198560000077"/>
    <n v="2734.4198560000077"/>
    <x v="1"/>
    <x v="3"/>
    <x v="1"/>
    <x v="5"/>
    <n v="72531.797837999999"/>
    <n v="-17.106318999999985"/>
  </r>
  <r>
    <n v="1701"/>
    <n v="907"/>
    <x v="0"/>
    <x v="0"/>
    <s v="British Telecom Plc"/>
    <x v="5"/>
    <x v="4"/>
    <x v="6"/>
    <s v="Goldman Sachs"/>
    <x v="2"/>
    <d v="2001-03-19T00:00:00"/>
    <d v="2006-03-19T00:00:00"/>
    <x v="0"/>
    <n v="-10000000"/>
    <n v="4317.8370729999997"/>
    <n v="1.6"/>
    <n v="153.590597"/>
    <n v="152.95093299999999"/>
    <n v="-0.58167415427893321"/>
    <n v="-2511.5742277514992"/>
    <n v="-1620.1054710000001"/>
    <x v="0"/>
    <n v="-4131.679698751499"/>
    <n v="-33495.437035000003"/>
    <n v="-36663.795589000001"/>
    <n v="-3168.3585539999985"/>
    <n v="963.32114475150047"/>
    <n v="-33495.437035000003"/>
    <n v="-36663.795589000001"/>
    <n v="-3168.3585539999985"/>
    <x v="0"/>
    <n v="24859.9469477975"/>
    <n v="0"/>
    <n v="-36663.795589000001"/>
    <n v="-36663.795589000001"/>
    <n v="-3168.3585539999985"/>
    <n v="-3168.3585539999985"/>
    <n v="-3168.3585539999985"/>
    <x v="1"/>
    <x v="3"/>
    <x v="1"/>
    <x v="5"/>
    <n v="-79314.279444999993"/>
    <n v="-18.041892000000018"/>
  </r>
  <r>
    <n v="1289"/>
    <n v="450"/>
    <x v="0"/>
    <x v="0"/>
    <s v="Burlington Nthn"/>
    <x v="1"/>
    <x v="8"/>
    <x v="3"/>
    <s v="Portfolio ISIS"/>
    <x v="3"/>
    <d v="2001-01-05T00:00:00"/>
    <d v="2006-01-05T00:00:00"/>
    <x v="0"/>
    <n v="-10000000"/>
    <n v="4040.949584"/>
    <n v="0.52"/>
    <n v="65.995333000000002"/>
    <n v="65.395975000000007"/>
    <n v="-0.59027915444193624"/>
    <n v="-2385.2883035860141"/>
    <n v="-764.01237900000001"/>
    <x v="0"/>
    <n v="-3149.3006825860139"/>
    <n v="45598.358182000004"/>
    <n v="43028.826047000002"/>
    <n v="-2569.5321350000013"/>
    <n v="579.76854758601257"/>
    <n v="45598.358182000004"/>
    <n v="43028.826047000002"/>
    <n v="-2569.5321350000013"/>
    <x v="0"/>
    <n v="29248.393088992005"/>
    <n v="0"/>
    <n v="43028.826047000002"/>
    <n v="-69632.671963000001"/>
    <n v="-2569.5321350000013"/>
    <n v="-2569.5321350000013"/>
    <n v="-2569.5321350000013"/>
    <x v="1"/>
    <x v="1"/>
    <x v="1"/>
    <x v="1"/>
    <n v="-9129.983527999997"/>
    <n v="-1.8180499999999995"/>
  </r>
  <r>
    <n v="1489"/>
    <n v="540"/>
    <x v="0"/>
    <x v="1"/>
    <s v="Burlington Nthn"/>
    <x v="1"/>
    <x v="8"/>
    <x v="3"/>
    <s v="Portfolio ISIS"/>
    <x v="1"/>
    <d v="2001-01-05T00:00:00"/>
    <d v="2006-01-05T00:00:00"/>
    <x v="0"/>
    <n v="10000000"/>
    <n v="-4040.949584"/>
    <n v="0.52"/>
    <n v="65.995333000000002"/>
    <n v="65.395975000000007"/>
    <n v="-0.59027915444193624"/>
    <n v="2385.2883035860141"/>
    <n v="764.01237900000001"/>
    <x v="0"/>
    <n v="3149.3006825860139"/>
    <n v="-45598.358182000004"/>
    <n v="-43028.826047000002"/>
    <n v="2569.5321350000013"/>
    <n v="-579.76854758601257"/>
    <n v="-45598.358182000004"/>
    <n v="-43028.826047000002"/>
    <n v="2569.5321350000013"/>
    <x v="0"/>
    <n v="-29248.393088992005"/>
    <n v="0"/>
    <n v="-43028.826047000002"/>
    <n v="69632.671963000001"/>
    <n v="2569.5321350000013"/>
    <n v="2569.5321350000013"/>
    <n v="2569.5321350000013"/>
    <x v="1"/>
    <x v="1"/>
    <x v="1"/>
    <x v="1"/>
    <n v="9129.983527999997"/>
    <n v="-1.8180499999999995"/>
  </r>
  <r>
    <n v="18"/>
    <n v="107"/>
    <x v="0"/>
    <x v="0"/>
    <s v="Cable&amp;WirelessOptus"/>
    <x v="10"/>
    <x v="4"/>
    <x v="10"/>
    <s v="Merrill Lynch Int"/>
    <x v="2"/>
    <d v="2000-06-12T00:00:00"/>
    <d v="2005-06-12T00:00:00"/>
    <x v="0"/>
    <n v="15000000"/>
    <n v="-5461.816049"/>
    <n v="0.81"/>
    <n v="64.375360000000001"/>
    <n v="63.780465999999997"/>
    <n v="-0.55726110750648405"/>
    <n v="3043.6576604624292"/>
    <n v="1067.519943"/>
    <x v="0"/>
    <n v="4111.177603462429"/>
    <n v="100636.596257"/>
    <n v="104408.847006"/>
    <n v="3772.2507489999989"/>
    <n v="-338.92685446243013"/>
    <n v="100636.596257"/>
    <n v="104408.847006"/>
    <n v="3772.2507489999989"/>
    <x v="0"/>
    <n v="-40431.093302722504"/>
    <n v="92137.5"/>
    <n v="196546.347006"/>
    <n v="45469.144361999992"/>
    <n v="3772.2507489999989"/>
    <n v="3772.2507489999989"/>
    <n v="3772.2507489999989"/>
    <x v="0"/>
    <x v="5"/>
    <x v="1"/>
    <x v="10"/>
    <n v="17138.308122999995"/>
    <n v="-2.662780000000005"/>
  </r>
  <r>
    <n v="20"/>
    <n v="109"/>
    <x v="0"/>
    <x v="0"/>
    <s v="Cable&amp;WirelessOptus"/>
    <x v="10"/>
    <x v="4"/>
    <x v="10"/>
    <s v="JP Morgan"/>
    <x v="2"/>
    <d v="2000-06-13T00:00:00"/>
    <d v="2005-06-13T00:00:00"/>
    <x v="0"/>
    <n v="-10000000"/>
    <n v="3638.1546579999999"/>
    <n v="0.76"/>
    <n v="64.387439999999998"/>
    <n v="63.792672000000003"/>
    <n v="-0.55726276410996178"/>
    <n v="-2027.4081209766125"/>
    <n v="-701.890491"/>
    <x v="0"/>
    <n v="-2729.2986119766124"/>
    <n v="-47864.390227999997"/>
    <n v="-50347.228402000001"/>
    <n v="-2482.8381740000041"/>
    <n v="246.46043797660832"/>
    <n v="-47864.390227999997"/>
    <n v="-50347.228402000001"/>
    <n v="-2482.8381740000041"/>
    <x v="0"/>
    <n v="26931.439855844998"/>
    <n v="-57633.333333000002"/>
    <n v="-107980.561735"/>
    <n v="-29558.498036999983"/>
    <n v="-2482.8381740000041"/>
    <n v="-2482.8381740000041"/>
    <n v="-2482.8381740000041"/>
    <x v="0"/>
    <x v="5"/>
    <x v="1"/>
    <x v="10"/>
    <n v="-11435.714355000004"/>
    <n v="-2.6625489999999914"/>
  </r>
  <r>
    <n v="38"/>
    <n v="133"/>
    <x v="0"/>
    <x v="0"/>
    <s v="Cable&amp;WirelessOptus"/>
    <x v="10"/>
    <x v="4"/>
    <x v="10"/>
    <s v="Deutsche Bank AG"/>
    <x v="2"/>
    <d v="2000-07-28T00:00:00"/>
    <d v="2005-06-12T00:00:00"/>
    <x v="0"/>
    <n v="-5000000"/>
    <n v="1812.326654"/>
    <n v="0.65"/>
    <n v="64.375360000000001"/>
    <n v="63.780465999999997"/>
    <n v="-0.55726643319431313"/>
    <n v="-1009.948810257564"/>
    <n v="-340.24083899999999"/>
    <x v="0"/>
    <n v="-1350.189649257564"/>
    <n v="-3152.461069"/>
    <n v="-4357.4405230000002"/>
    <n v="-1204.9794540000003"/>
    <n v="145.21019525756378"/>
    <n v="-3152.461069"/>
    <n v="-4357.4405230000002"/>
    <n v="-1204.9794540000003"/>
    <x v="0"/>
    <n v="13415.748056234999"/>
    <n v="-20493.055555999999"/>
    <n v="-24850.496079"/>
    <n v="-14002.111105000002"/>
    <n v="-1204.9794540000003"/>
    <n v="-1204.9794540000003"/>
    <n v="-1204.9794540000003"/>
    <x v="0"/>
    <x v="5"/>
    <x v="1"/>
    <x v="10"/>
    <n v="-5721.0071490000009"/>
    <n v="-2.662780000000005"/>
  </r>
  <r>
    <n v="1647"/>
    <n v="852"/>
    <x v="0"/>
    <x v="0"/>
    <s v="Campbell Soup Co"/>
    <x v="5"/>
    <x v="1"/>
    <x v="3"/>
    <s v="JP Morgan"/>
    <x v="4"/>
    <d v="2001-02-21T00:00:00"/>
    <d v="2006-02-21T00:00:00"/>
    <x v="0"/>
    <n v="-10000000"/>
    <n v="4158.8244209999993"/>
    <n v="0.56000000000000005"/>
    <n v="49.155588000000002"/>
    <n v="49.088464999999999"/>
    <n v="-5.8613437784491157E-2"/>
    <n v="-243.76299645690591"/>
    <n v="-583.30953599999998"/>
    <x v="0"/>
    <n v="-827.07253245690595"/>
    <n v="-35648.909481000002"/>
    <n v="-36129.91287"/>
    <n v="-481.0033889999977"/>
    <n v="346.06914345690825"/>
    <n v="-35648.909481000002"/>
    <n v="-36129.91287"/>
    <n v="-481.0033889999977"/>
    <x v="0"/>
    <n v="23944.431603907495"/>
    <n v="0"/>
    <n v="-36129.91287"/>
    <n v="-36129.91287"/>
    <n v="-481.0033889999977"/>
    <n v="-481.0033889999977"/>
    <n v="-481.0033889999977"/>
    <x v="1"/>
    <x v="3"/>
    <x v="1"/>
    <x v="5"/>
    <n v="-4905.6883119999984"/>
    <n v="-0.89367599999999925"/>
  </r>
  <r>
    <n v="1648"/>
    <n v="853"/>
    <x v="0"/>
    <x v="0"/>
    <s v="Campbell Soup Co"/>
    <x v="5"/>
    <x v="1"/>
    <x v="3"/>
    <s v="Merrill Lynch Int"/>
    <x v="4"/>
    <d v="2001-02-21T00:00:00"/>
    <d v="2006-02-21T00:00:00"/>
    <x v="0"/>
    <n v="-10000000"/>
    <n v="4157.2074819999998"/>
    <n v="0.55000000000000004"/>
    <n v="49.155588000000002"/>
    <n v="49.088464999999999"/>
    <n v="-5.862429259027719E-2"/>
    <n v="-243.71334778325749"/>
    <n v="-581.03935799999999"/>
    <x v="0"/>
    <n v="-824.75270578325751"/>
    <n v="-31257.912972999999"/>
    <n v="-31730.811900000001"/>
    <n v="-472.898927000002"/>
    <n v="351.85377878325551"/>
    <n v="-31257.912972999999"/>
    <n v="-31730.811900000001"/>
    <n v="-472.898927000002"/>
    <x v="0"/>
    <n v="23935.122077615"/>
    <n v="0"/>
    <n v="-31730.811900000001"/>
    <n v="-31730.811900000001"/>
    <n v="-472.898927000002"/>
    <n v="-472.898927000002"/>
    <n v="-472.898927000002"/>
    <x v="1"/>
    <x v="3"/>
    <x v="1"/>
    <x v="5"/>
    <n v="-4911.2052800000019"/>
    <n v="-0.89367599999999925"/>
  </r>
  <r>
    <n v="1290"/>
    <n v="451"/>
    <x v="0"/>
    <x v="0"/>
    <s v="Canadian Railway"/>
    <x v="4"/>
    <x v="8"/>
    <x v="0"/>
    <s v="Portfolio ISIS"/>
    <x v="6"/>
    <d v="2001-01-05T00:00:00"/>
    <d v="2006-01-05T00:00:00"/>
    <x v="0"/>
    <n v="-10000000"/>
    <n v="4049.172818"/>
    <n v="0.6"/>
    <n v="72.160148000000007"/>
    <n v="71.582716000000005"/>
    <n v="-0.56066496690107859"/>
    <n v="-2270.2293439807172"/>
    <n v="-783.77842800000008"/>
    <x v="0"/>
    <n v="-3054.0077719807173"/>
    <n v="35888.370692999997"/>
    <n v="33382.023910000004"/>
    <n v="-2506.3467829999936"/>
    <n v="547.66098898072369"/>
    <n v="35888.370692999997"/>
    <n v="33382.023910000004"/>
    <n v="-2506.3467829999936"/>
    <x v="0"/>
    <n v="39965.335713660003"/>
    <n v="0"/>
    <n v="33382.023910000004"/>
    <n v="35174.904738000005"/>
    <n v="-2506.3467829999936"/>
    <n v="-2506.3467829999936"/>
    <n v="-2506.3467829999936"/>
    <x v="1"/>
    <x v="0"/>
    <x v="3"/>
    <x v="4"/>
    <n v="-16084.932689999994"/>
    <n v="-3.4590749999999986"/>
  </r>
  <r>
    <n v="1490"/>
    <n v="541"/>
    <x v="0"/>
    <x v="1"/>
    <s v="Canadian Railway"/>
    <x v="4"/>
    <x v="8"/>
    <x v="0"/>
    <s v="Portfolio ISIS"/>
    <x v="1"/>
    <d v="2001-01-05T00:00:00"/>
    <d v="2006-01-05T00:00:00"/>
    <x v="0"/>
    <n v="10000000"/>
    <n v="-4049.172818"/>
    <n v="0.6"/>
    <n v="72.160148000000007"/>
    <n v="71.582716000000005"/>
    <n v="-0.56066496690107859"/>
    <n v="2270.2293439807172"/>
    <n v="783.77842800000008"/>
    <x v="0"/>
    <n v="3054.0077719807173"/>
    <n v="-35888.370692999997"/>
    <n v="-33382.023910000004"/>
    <n v="2506.3467829999936"/>
    <n v="-547.66098898072369"/>
    <n v="-35888.370692999997"/>
    <n v="-33382.023910000004"/>
    <n v="2506.3467829999936"/>
    <x v="0"/>
    <n v="-39965.335713660003"/>
    <n v="0"/>
    <n v="-33382.023910000004"/>
    <n v="-35174.904738000005"/>
    <n v="2506.3467829999936"/>
    <n v="2506.3467829999936"/>
    <n v="2506.3467829999936"/>
    <x v="1"/>
    <x v="0"/>
    <x v="3"/>
    <x v="4"/>
    <n v="16084.932689999994"/>
    <n v="-3.4590749999999986"/>
  </r>
  <r>
    <n v="1291"/>
    <n v="452"/>
    <x v="0"/>
    <x v="0"/>
    <s v="Cardinal Health"/>
    <x v="5"/>
    <x v="1"/>
    <x v="3"/>
    <s v="Portfolio ISIS"/>
    <x v="5"/>
    <d v="2001-01-05T00:00:00"/>
    <d v="2006-01-05T00:00:00"/>
    <x v="0"/>
    <n v="-10000000"/>
    <n v="4083.347143"/>
    <n v="0.75"/>
    <n v="33.517887000000002"/>
    <n v="32.983727999999999"/>
    <n v="-0.54393473626598887"/>
    <n v="-2221.0743513101843"/>
    <n v="-439.76582999999994"/>
    <x v="0"/>
    <n v="-2660.8401813101841"/>
    <n v="-192847.28877300001"/>
    <n v="-195540.548045"/>
    <n v="-2693.2592719999957"/>
    <n v="-32.419090689811583"/>
    <n v="-192847.28877300001"/>
    <n v="-195540.548045"/>
    <n v="-2693.2592719999957"/>
    <x v="0"/>
    <n v="23509.8711758225"/>
    <n v="0"/>
    <n v="-195540.548045"/>
    <n v="-51959.271221000003"/>
    <n v="-2693.2592719999957"/>
    <n v="-2693.2592719999957"/>
    <n v="-2693.2592719999957"/>
    <x v="1"/>
    <x v="3"/>
    <x v="1"/>
    <x v="5"/>
    <n v="-8801.9428600000101"/>
    <n v="-1.9402720000000002"/>
  </r>
  <r>
    <n v="1555"/>
    <n v="601"/>
    <x v="0"/>
    <x v="1"/>
    <s v="Cardinal Health"/>
    <x v="5"/>
    <x v="1"/>
    <x v="3"/>
    <s v="Portfolio ISIS"/>
    <x v="1"/>
    <d v="2001-01-05T00:00:00"/>
    <d v="2006-01-05T00:00:00"/>
    <x v="0"/>
    <n v="10000000"/>
    <n v="-4083.347143"/>
    <n v="0.75"/>
    <n v="33.517887000000002"/>
    <n v="32.983727999999999"/>
    <n v="-0.54393473626598887"/>
    <n v="2221.0743513101843"/>
    <n v="439.76582999999994"/>
    <x v="0"/>
    <n v="2660.8401813101841"/>
    <n v="192847.28877300001"/>
    <n v="195540.548045"/>
    <n v="2693.2592719999957"/>
    <n v="32.419090689811583"/>
    <n v="192847.28877300001"/>
    <n v="195540.548045"/>
    <n v="2693.2592719999957"/>
    <x v="0"/>
    <n v="-23509.8711758225"/>
    <n v="0"/>
    <n v="195540.548045"/>
    <n v="51959.271221000003"/>
    <n v="2693.2592719999957"/>
    <n v="2693.2592719999957"/>
    <n v="2693.2592719999957"/>
    <x v="1"/>
    <x v="3"/>
    <x v="1"/>
    <x v="5"/>
    <n v="8801.9428600000101"/>
    <n v="-1.9402720000000002"/>
  </r>
  <r>
    <n v="1292"/>
    <n v="453"/>
    <x v="0"/>
    <x v="0"/>
    <s v="Carnival Corp."/>
    <x v="5"/>
    <x v="6"/>
    <x v="3"/>
    <s v="Portfolio ISIS"/>
    <x v="5"/>
    <d v="2001-01-05T00:00:00"/>
    <d v="2006-01-05T00:00:00"/>
    <x v="0"/>
    <n v="-10000000"/>
    <n v="4098.1308920000001"/>
    <n v="0.8"/>
    <n v="51.186630000000001"/>
    <n v="50.634864999999998"/>
    <n v="-0.55305306334092064"/>
    <n v="-2266.4838437926596"/>
    <n v="-716.396163"/>
    <x v="0"/>
    <n v="-2982.8800067926595"/>
    <n v="-139981.97999600001"/>
    <n v="-142681.82780999999"/>
    <n v="-2699.8478139999788"/>
    <n v="283.03219279268069"/>
    <n v="-139981.97999600001"/>
    <n v="-142681.82780999999"/>
    <n v="-2699.8478139999788"/>
    <x v="0"/>
    <n v="23594.988610690001"/>
    <n v="0"/>
    <n v="-142681.82780999999"/>
    <n v="-93513.183249999987"/>
    <n v="-2699.8478139999788"/>
    <n v="-2699.8478139999788"/>
    <n v="-2699.8478139999788"/>
    <x v="1"/>
    <x v="3"/>
    <x v="1"/>
    <x v="5"/>
    <n v="-11504.257228999981"/>
    <n v="-2.4815910000000017"/>
  </r>
  <r>
    <n v="1491"/>
    <n v="542"/>
    <x v="0"/>
    <x v="1"/>
    <s v="Carnival Corp."/>
    <x v="5"/>
    <x v="6"/>
    <x v="3"/>
    <s v="Portfolio ISIS"/>
    <x v="1"/>
    <d v="2001-01-05T00:00:00"/>
    <d v="2006-01-05T00:00:00"/>
    <x v="0"/>
    <n v="10000000"/>
    <n v="-4098.1308920000001"/>
    <n v="0.8"/>
    <n v="51.186630000000001"/>
    <n v="50.634864999999998"/>
    <n v="-0.55305306334092064"/>
    <n v="2266.4838437926596"/>
    <n v="716.396163"/>
    <x v="0"/>
    <n v="2982.8800067926595"/>
    <n v="139981.97999600001"/>
    <n v="142681.82780999999"/>
    <n v="2699.8478139999788"/>
    <n v="-283.03219279268069"/>
    <n v="139981.97999600001"/>
    <n v="142681.82780999999"/>
    <n v="2699.8478139999788"/>
    <x v="0"/>
    <n v="-23594.988610690001"/>
    <n v="0"/>
    <n v="142681.82780999999"/>
    <n v="93513.183249999987"/>
    <n v="2699.8478139999788"/>
    <n v="2699.8478139999788"/>
    <n v="2699.8478139999788"/>
    <x v="1"/>
    <x v="3"/>
    <x v="1"/>
    <x v="5"/>
    <n v="11504.257228999981"/>
    <n v="-2.4815910000000017"/>
  </r>
  <r>
    <n v="1293"/>
    <n v="454"/>
    <x v="0"/>
    <x v="0"/>
    <s v="Cendant Corporation"/>
    <x v="4"/>
    <x v="1"/>
    <x v="3"/>
    <s v="Portfolio ISIS"/>
    <x v="5"/>
    <d v="2001-01-05T00:00:00"/>
    <d v="2006-01-05T00:00:00"/>
    <x v="0"/>
    <n v="-10000000"/>
    <n v="4177.5940280000004"/>
    <n v="2.15"/>
    <n v="251.64173400000001"/>
    <n v="250.792089"/>
    <n v="-0.62274885859357887"/>
    <n v="-2601.5919126043518"/>
    <n v="-2246.2591649999999"/>
    <x v="0"/>
    <n v="-4847.8510776043513"/>
    <n v="91047.649411999999"/>
    <n v="87313.743952000004"/>
    <n v="-3733.9054599999945"/>
    <n v="1113.9456176043568"/>
    <n v="91047.649411999999"/>
    <n v="87313.743952000004"/>
    <n v="-3733.9054599999945"/>
    <x v="0"/>
    <n v="41232.853056360007"/>
    <n v="0"/>
    <n v="87313.743952000004"/>
    <n v="-16258.334019000002"/>
    <n v="-3733.9054599999945"/>
    <n v="-3733.9054599999945"/>
    <n v="-3733.9054599999945"/>
    <x v="1"/>
    <x v="0"/>
    <x v="3"/>
    <x v="4"/>
    <n v="-21907.314031000002"/>
    <n v="-4.1618990000000053"/>
  </r>
  <r>
    <n v="1556"/>
    <n v="602"/>
    <x v="0"/>
    <x v="1"/>
    <s v="Cendant Corporation"/>
    <x v="4"/>
    <x v="1"/>
    <x v="3"/>
    <s v="Portfolio ISIS"/>
    <x v="1"/>
    <d v="2001-01-05T00:00:00"/>
    <d v="2006-01-05T00:00:00"/>
    <x v="0"/>
    <n v="10000000"/>
    <n v="-4177.5940280000004"/>
    <n v="2.15"/>
    <n v="251.64173400000001"/>
    <n v="250.792089"/>
    <n v="-0.62274885859357887"/>
    <n v="2601.5919126043518"/>
    <n v="2246.2591649999999"/>
    <x v="0"/>
    <n v="4847.8510776043513"/>
    <n v="-91047.649411999999"/>
    <n v="-87313.743952000004"/>
    <n v="3733.9054599999945"/>
    <n v="-1113.9456176043568"/>
    <n v="-91047.649411999999"/>
    <n v="-87313.743952000004"/>
    <n v="3733.9054599999945"/>
    <x v="0"/>
    <n v="-41232.853056360007"/>
    <n v="0"/>
    <n v="-87313.743952000004"/>
    <n v="16258.334019000002"/>
    <n v="3733.9054599999945"/>
    <n v="3733.9054599999945"/>
    <n v="3733.9054599999945"/>
    <x v="1"/>
    <x v="0"/>
    <x v="3"/>
    <x v="4"/>
    <n v="21907.314031000002"/>
    <n v="-4.1618990000000053"/>
  </r>
  <r>
    <n v="1641"/>
    <n v="845"/>
    <x v="0"/>
    <x v="0"/>
    <s v="Cendant Corporation"/>
    <x v="4"/>
    <x v="1"/>
    <x v="3"/>
    <s v="Deutsche Bank AG NY"/>
    <x v="5"/>
    <d v="2001-02-13T00:00:00"/>
    <d v="2006-02-13T00:00:00"/>
    <x v="0"/>
    <n v="10000000"/>
    <n v="-4276.3720830000002"/>
    <n v="2.25"/>
    <n v="252.44275999999999"/>
    <n v="251.59916699999999"/>
    <n v="-0.63221264423753054"/>
    <n v="2703.5765023369868"/>
    <n v="2238.5014979999996"/>
    <x v="0"/>
    <n v="4942.0780003369864"/>
    <n v="-78800.290728000007"/>
    <n v="-74966.479487999997"/>
    <n v="3833.81124000001"/>
    <n v="-1108.2667603369764"/>
    <n v="-78800.290728000007"/>
    <n v="-74966.479487999997"/>
    <n v="3833.81124000001"/>
    <x v="0"/>
    <n v="-42207.792459210003"/>
    <n v="0"/>
    <n v="-74966.479487999997"/>
    <n v="-74966.479487999997"/>
    <n v="3833.81124000001"/>
    <n v="3833.81124000001"/>
    <n v="3833.81124000001"/>
    <x v="1"/>
    <x v="0"/>
    <x v="3"/>
    <x v="4"/>
    <n v="22151.747281999997"/>
    <n v="-4.1398780000000102"/>
  </r>
  <r>
    <n v="1294"/>
    <n v="455"/>
    <x v="0"/>
    <x v="0"/>
    <s v="Cna Financial Corp."/>
    <x v="4"/>
    <x v="2"/>
    <x v="3"/>
    <s v="Portfolio ISIS"/>
    <x v="0"/>
    <d v="2001-01-05T00:00:00"/>
    <d v="2006-01-05T00:00:00"/>
    <x v="0"/>
    <n v="-10000000"/>
    <n v="4174.0911820000001"/>
    <n v="1.68"/>
    <n v="180.24135200000001"/>
    <n v="179.515514"/>
    <n v="-0.59315876172642412"/>
    <n v="-2475.8987568483062"/>
    <n v="-1837.5582119999999"/>
    <x v="0"/>
    <n v="-4313.4569688483061"/>
    <n v="7808.9624880000001"/>
    <n v="4500.7083819999998"/>
    <n v="-3308.2541060000003"/>
    <n v="1005.2028628483058"/>
    <n v="7808.9624880000001"/>
    <n v="4500.7083819999998"/>
    <n v="-3308.2541060000003"/>
    <x v="0"/>
    <n v="41198.27996634"/>
    <n v="0"/>
    <n v="4500.7083819999998"/>
    <n v="442443.20056799997"/>
    <n v="-3308.2541060000003"/>
    <n v="-3308.2541060000003"/>
    <n v="-3308.2541060000003"/>
    <x v="1"/>
    <x v="0"/>
    <x v="3"/>
    <x v="4"/>
    <n v="-21718.161669000001"/>
    <n v="-4.4195500000000152"/>
  </r>
  <r>
    <n v="1576"/>
    <n v="622"/>
    <x v="0"/>
    <x v="1"/>
    <s v="Cna Financial Corp."/>
    <x v="4"/>
    <x v="2"/>
    <x v="3"/>
    <s v="Portfolio ISIS"/>
    <x v="1"/>
    <d v="2001-01-05T00:00:00"/>
    <d v="2006-01-05T00:00:00"/>
    <x v="0"/>
    <n v="10000000"/>
    <n v="-4174.0911820000001"/>
    <n v="1.68"/>
    <n v="180.24135200000001"/>
    <n v="179.515514"/>
    <n v="-0.59315876172642412"/>
    <n v="2475.8987568483062"/>
    <n v="1837.5582119999999"/>
    <x v="0"/>
    <n v="4313.4569688483061"/>
    <n v="-7808.9624880000001"/>
    <n v="-4500.7083819999998"/>
    <n v="3308.2541060000003"/>
    <n v="-1005.2028628483058"/>
    <n v="-7808.9624880000001"/>
    <n v="-4500.7083819999998"/>
    <n v="3308.2541060000003"/>
    <x v="0"/>
    <n v="-41198.27996634"/>
    <n v="0"/>
    <n v="-4500.7083819999998"/>
    <n v="-442443.20056799997"/>
    <n v="3308.2541060000003"/>
    <n v="3308.2541060000003"/>
    <n v="3308.2541060000003"/>
    <x v="1"/>
    <x v="0"/>
    <x v="3"/>
    <x v="4"/>
    <n v="21718.161669000001"/>
    <n v="-4.4195500000000152"/>
  </r>
  <r>
    <n v="1295"/>
    <n v="456"/>
    <x v="0"/>
    <x v="0"/>
    <s v="Comcast Corp."/>
    <x v="4"/>
    <x v="4"/>
    <x v="3"/>
    <s v="Portfolio ISIS"/>
    <x v="5"/>
    <d v="2001-01-05T00:00:00"/>
    <d v="2006-01-05T00:00:00"/>
    <x v="0"/>
    <n v="-10000000"/>
    <n v="4075.3806340000001"/>
    <n v="0.78"/>
    <n v="96.384440999999995"/>
    <n v="95.772120999999999"/>
    <n v="-0.56941427369267372"/>
    <n v="-2320.5799037302982"/>
    <n v="-991.38851099999988"/>
    <x v="0"/>
    <n v="-3311.9684147302978"/>
    <n v="56530.913231999999"/>
    <n v="53892.741501999997"/>
    <n v="-2638.1717300000018"/>
    <n v="673.79668473029596"/>
    <n v="56530.913231999999"/>
    <n v="53892.741501999997"/>
    <n v="-2638.1717300000018"/>
    <x v="0"/>
    <n v="40224.006857580003"/>
    <n v="0"/>
    <n v="53892.741501999997"/>
    <n v="-185648.036792"/>
    <n v="-2638.1717300000018"/>
    <n v="-2638.1717300000018"/>
    <n v="-2638.1717300000018"/>
    <x v="1"/>
    <x v="0"/>
    <x v="3"/>
    <x v="4"/>
    <n v="-16961.982888000006"/>
    <n v="-3.5832120000000032"/>
  </r>
  <r>
    <n v="1492"/>
    <n v="543"/>
    <x v="0"/>
    <x v="1"/>
    <s v="Comcast Corp."/>
    <x v="4"/>
    <x v="4"/>
    <x v="3"/>
    <s v="Portfolio ISIS"/>
    <x v="1"/>
    <d v="2001-01-05T00:00:00"/>
    <d v="2006-01-05T00:00:00"/>
    <x v="0"/>
    <n v="10000000"/>
    <n v="-4075.3806340000001"/>
    <n v="0.78"/>
    <n v="96.384440999999995"/>
    <n v="95.772120999999999"/>
    <n v="-0.56941427369267372"/>
    <n v="2320.5799037302982"/>
    <n v="991.38851099999988"/>
    <x v="0"/>
    <n v="3311.9684147302978"/>
    <n v="-56530.913231999999"/>
    <n v="-53892.741501999997"/>
    <n v="2638.1717300000018"/>
    <n v="-673.79668473029596"/>
    <n v="-56530.913231999999"/>
    <n v="-53892.741501999997"/>
    <n v="2638.1717300000018"/>
    <x v="0"/>
    <n v="-40224.006857580003"/>
    <n v="0"/>
    <n v="-53892.741501999997"/>
    <n v="185648.036792"/>
    <n v="2638.1717300000018"/>
    <n v="2638.1717300000018"/>
    <n v="2638.1717300000018"/>
    <x v="1"/>
    <x v="0"/>
    <x v="3"/>
    <x v="4"/>
    <n v="16961.982888000006"/>
    <n v="-3.5832120000000032"/>
  </r>
  <r>
    <n v="1297"/>
    <n v="458"/>
    <x v="0"/>
    <x v="0"/>
    <s v="Comdisco Inc."/>
    <x v="4"/>
    <x v="1"/>
    <x v="3"/>
    <s v="Portfolio ISIS"/>
    <x v="0"/>
    <d v="2001-01-05T00:00:00"/>
    <d v="2006-01-05T00:00:00"/>
    <x v="0"/>
    <n v="-10000000"/>
    <n v="4452.6426819999997"/>
    <n v="4.3"/>
    <n v="547.35039099999995"/>
    <n v="545.848164"/>
    <n v="-0.62502424626013631"/>
    <n v="-2783.0096361827614"/>
    <n v="-4248.3333509999993"/>
    <x v="0"/>
    <n v="-7031.3429871827611"/>
    <n v="296779.53777400003"/>
    <n v="291154.06854200002"/>
    <n v="-5625.4692320000031"/>
    <n v="1405.873755182758"/>
    <n v="296779.53777400003"/>
    <n v="291154.06854200002"/>
    <n v="-5625.4692320000031"/>
    <x v="0"/>
    <n v="43947.583271340001"/>
    <n v="0"/>
    <n v="291154.06854200002"/>
    <n v="855515.46691299998"/>
    <n v="-5625.4692320000031"/>
    <n v="-5625.4692320000031"/>
    <n v="-5625.4692320000031"/>
    <x v="1"/>
    <x v="0"/>
    <x v="3"/>
    <x v="4"/>
    <n v="-28121.887986999995"/>
    <n v="-4.9617449999999508"/>
  </r>
  <r>
    <n v="1493"/>
    <n v="544"/>
    <x v="0"/>
    <x v="1"/>
    <s v="Comdisco Inc."/>
    <x v="4"/>
    <x v="1"/>
    <x v="3"/>
    <s v="Portfolio ISIS"/>
    <x v="1"/>
    <d v="2001-01-05T00:00:00"/>
    <d v="2006-01-05T00:00:00"/>
    <x v="0"/>
    <n v="10000000"/>
    <n v="-4452.6426819999997"/>
    <n v="4.3"/>
    <n v="547.35039099999995"/>
    <n v="545.848164"/>
    <n v="-0.62502424626013631"/>
    <n v="2783.0096361827614"/>
    <n v="4248.3333509999993"/>
    <x v="0"/>
    <n v="7031.3429871827611"/>
    <n v="-296779.53777400003"/>
    <n v="-291154.06854200002"/>
    <n v="5625.4692320000031"/>
    <n v="-1405.873755182758"/>
    <n v="-296779.53777400003"/>
    <n v="-291154.06854200002"/>
    <n v="5625.4692320000031"/>
    <x v="0"/>
    <n v="-43947.583271340001"/>
    <n v="0"/>
    <n v="-291154.06854200002"/>
    <n v="-855515.46691299998"/>
    <n v="5625.4692320000031"/>
    <n v="5625.4692320000031"/>
    <n v="5625.4692320000031"/>
    <x v="1"/>
    <x v="0"/>
    <x v="3"/>
    <x v="4"/>
    <n v="28121.887986999995"/>
    <n v="-4.9617449999999508"/>
  </r>
  <r>
    <n v="1708"/>
    <n v="917"/>
    <x v="0"/>
    <x v="2"/>
    <s v="Commonwealth Ind In"/>
    <x v="9"/>
    <x v="0"/>
    <x v="3"/>
    <s v="Service Aluminium"/>
    <x v="0"/>
    <d v="2001-03-21T00:00:00"/>
    <d v="2002-03-21T00:00:00"/>
    <x v="0"/>
    <n v="2000000"/>
    <n v="-326.43601699999999"/>
    <n v="10"/>
    <n v="959.42788599999994"/>
    <n v="949.90374099999997"/>
    <n v="-2.4938790541395583"/>
    <n v="814.09194531304479"/>
    <n v="1358.249403"/>
    <x v="0"/>
    <n v="2172.3413483130448"/>
    <n v="14478.977698000001"/>
    <n v="16728.268302"/>
    <n v="2249.2906039999998"/>
    <n v="76.949255686954984"/>
    <n v="14478.977698000001"/>
    <n v="16728.268302"/>
    <n v="2249.2906039999998"/>
    <x v="0"/>
    <m/>
    <n v="0"/>
    <n v="16728.268302"/>
    <n v="16728.268302"/>
    <n v="2249.2906039999998"/>
    <n v="2249.2906039999998"/>
    <n v="2249.2906039999998"/>
    <x v="2"/>
    <x v="0"/>
    <x v="1"/>
    <x v="9"/>
    <n v="2108.5508950000003"/>
    <n v="11.708740999999918"/>
  </r>
  <r>
    <n v="1709"/>
    <n v="912"/>
    <x v="0"/>
    <x v="3"/>
    <s v="Commonwealth Ind In"/>
    <x v="9"/>
    <x v="0"/>
    <x v="3"/>
    <s v="EnronCredit.com"/>
    <x v="0"/>
    <d v="2001-03-21T00:00:00"/>
    <d v="2002-03-21T00:00:00"/>
    <x v="0"/>
    <n v="-2000000"/>
    <n v="326.43601699999999"/>
    <n v="10"/>
    <n v="959.42788599999994"/>
    <n v="949.90374099999997"/>
    <n v="-2.4938790541395583"/>
    <n v="-814.09194531304479"/>
    <n v="-1358.249403"/>
    <x v="0"/>
    <n v="-2172.3413483130448"/>
    <n v="-14478.977698000001"/>
    <n v="-16728.268302"/>
    <n v="-2249.2906039999998"/>
    <n v="-76.949255686954984"/>
    <n v="-14478.977698000001"/>
    <n v="-16728.268302"/>
    <n v="-2249.2906039999998"/>
    <x v="0"/>
    <m/>
    <n v="0"/>
    <n v="-16728.268302"/>
    <n v="-16728.268302"/>
    <n v="-2249.2906039999998"/>
    <n v="-2249.2906039999998"/>
    <n v="-2249.2906039999998"/>
    <x v="2"/>
    <x v="0"/>
    <x v="1"/>
    <x v="9"/>
    <n v="-2108.5508950000003"/>
    <n v="11.708740999999918"/>
  </r>
  <r>
    <n v="1710"/>
    <n v="913"/>
    <x v="0"/>
    <x v="4"/>
    <s v="Commonwealth Ind In"/>
    <x v="9"/>
    <x v="0"/>
    <x v="3"/>
    <s v="Enron North America"/>
    <x v="0"/>
    <d v="2001-03-21T00:00:00"/>
    <d v="2002-03-21T00:00:00"/>
    <x v="0"/>
    <n v="2000000"/>
    <n v="-326.43601699999999"/>
    <n v="10"/>
    <n v="959.42788599999994"/>
    <n v="949.90374099999997"/>
    <n v="-2.4938790541395583"/>
    <n v="814.09194531304479"/>
    <n v="1358.249403"/>
    <x v="0"/>
    <n v="2172.3413483130448"/>
    <n v="14478.977698000001"/>
    <n v="16728.268302"/>
    <n v="2249.2906039999998"/>
    <n v="76.949255686954984"/>
    <n v="14478.977698000001"/>
    <n v="16728.268302"/>
    <n v="2249.2906039999998"/>
    <x v="0"/>
    <m/>
    <n v="0"/>
    <n v="16728.268302"/>
    <n v="16728.268302"/>
    <n v="2249.2906039999998"/>
    <n v="2249.2906039999998"/>
    <n v="2249.2906039999998"/>
    <x v="2"/>
    <x v="0"/>
    <x v="1"/>
    <x v="9"/>
    <n v="2108.5508950000003"/>
    <n v="11.708740999999918"/>
  </r>
  <r>
    <n v="1296"/>
    <n v="457"/>
    <x v="0"/>
    <x v="0"/>
    <s v="Compaq"/>
    <x v="4"/>
    <x v="7"/>
    <x v="3"/>
    <s v="Portfolio ISIS"/>
    <x v="5"/>
    <d v="2001-01-05T00:00:00"/>
    <d v="2006-01-05T00:00:00"/>
    <x v="0"/>
    <n v="-10000000"/>
    <n v="4140.063279"/>
    <n v="1.1499999999999999"/>
    <n v="146.460364"/>
    <n v="145.75901400000001"/>
    <n v="-0.57066424245913261"/>
    <n v="-2362.5860748434075"/>
    <n v="-1271.7036600000001"/>
    <x v="0"/>
    <n v="-3634.2897348434076"/>
    <n v="97401.437709999998"/>
    <n v="94459.728684000002"/>
    <n v="-2941.7090259999968"/>
    <n v="692.58070884341078"/>
    <n v="97401.437709999998"/>
    <n v="94459.728684000002"/>
    <n v="-2941.7090259999968"/>
    <x v="0"/>
    <n v="40862.424563730005"/>
    <n v="0"/>
    <n v="94459.728684000002"/>
    <n v="7013.0252800000017"/>
    <n v="-2941.7090259999968"/>
    <n v="-2941.7090259999968"/>
    <n v="-2941.7090259999968"/>
    <x v="1"/>
    <x v="0"/>
    <x v="3"/>
    <x v="4"/>
    <n v="-37625.780794999999"/>
    <n v="-8.6704649999999788"/>
  </r>
  <r>
    <n v="1551"/>
    <n v="597"/>
    <x v="0"/>
    <x v="1"/>
    <s v="Compaq"/>
    <x v="4"/>
    <x v="7"/>
    <x v="3"/>
    <s v="Portfolio ISIS"/>
    <x v="1"/>
    <d v="2001-01-05T00:00:00"/>
    <d v="2006-01-05T00:00:00"/>
    <x v="0"/>
    <n v="10000000"/>
    <n v="-4140.063279"/>
    <n v="1.1499999999999999"/>
    <n v="146.460364"/>
    <n v="145.75901400000001"/>
    <n v="-0.57066424245913261"/>
    <n v="2362.5860748434075"/>
    <n v="1271.7036600000001"/>
    <x v="0"/>
    <n v="3634.2897348434076"/>
    <n v="-97401.437709999998"/>
    <n v="-94459.728684000002"/>
    <n v="2941.7090259999968"/>
    <n v="-692.58070884341078"/>
    <n v="-97401.437709999998"/>
    <n v="-94459.728684000002"/>
    <n v="2941.7090259999968"/>
    <x v="0"/>
    <n v="-40862.424563730005"/>
    <n v="0"/>
    <n v="-94459.728684000002"/>
    <n v="-7013.0252800000017"/>
    <n v="2941.7090259999968"/>
    <n v="2941.7090259999968"/>
    <n v="2941.7090259999968"/>
    <x v="1"/>
    <x v="0"/>
    <x v="3"/>
    <x v="4"/>
    <n v="37625.780794999999"/>
    <n v="-8.6704649999999788"/>
  </r>
  <r>
    <n v="1075"/>
    <n v="432"/>
    <x v="0"/>
    <x v="0"/>
    <s v="Corus Group Plc"/>
    <x v="4"/>
    <x v="0"/>
    <x v="6"/>
    <s v="JP Morgan"/>
    <x v="0"/>
    <d v="2000-12-19T00:00:00"/>
    <d v="2001-03-16T00:00:00"/>
    <x v="0"/>
    <n v="0"/>
    <n v="0"/>
    <n v="4.3"/>
    <n v="0"/>
    <n v="0"/>
    <m/>
    <n v="-"/>
    <n v="0"/>
    <x v="0"/>
    <n v="0"/>
    <n v="0"/>
    <n v="0"/>
    <n v="0"/>
    <n v="0"/>
    <n v="0"/>
    <n v="0"/>
    <n v="0"/>
    <x v="0"/>
    <n v="0"/>
    <n v="220022.65333299999"/>
    <n v="220022.65333299999"/>
    <n v="164667.75234599999"/>
    <n v="0"/>
    <n v="0"/>
    <n v="0"/>
    <x v="3"/>
    <x v="0"/>
    <x v="3"/>
    <x v="4"/>
    <n v="0"/>
    <n v="0"/>
  </r>
  <r>
    <n v="1298"/>
    <n v="459"/>
    <x v="0"/>
    <x v="0"/>
    <s v="Corus Group Plc"/>
    <x v="4"/>
    <x v="0"/>
    <x v="6"/>
    <s v="Portfolio ISIS"/>
    <x v="0"/>
    <d v="2001-01-05T00:00:00"/>
    <d v="2006-01-05T00:00:00"/>
    <x v="0"/>
    <n v="-10000000"/>
    <n v="4328.4483749999999"/>
    <n v="3.5"/>
    <n v="342.43061299999999"/>
    <n v="340.93444499999998"/>
    <n v="-1.0710228759611948"/>
    <n v="-4635.8672270420602"/>
    <n v="-3195.3171540000003"/>
    <x v="0"/>
    <n v="-7831.1843810420605"/>
    <n v="-114217.132982"/>
    <n v="-120947.03595200001"/>
    <n v="-6729.9029700000101"/>
    <n v="1101.2814110420504"/>
    <n v="-114217.132982"/>
    <n v="-120947.03595200001"/>
    <n v="-6729.9029700000101"/>
    <x v="0"/>
    <n v="42721.785461250001"/>
    <n v="0"/>
    <n v="-120947.03595200001"/>
    <n v="-329328.35217199998"/>
    <n v="-6729.9029700000101"/>
    <n v="-6729.9029700000101"/>
    <n v="-6729.9029700000101"/>
    <x v="1"/>
    <x v="0"/>
    <x v="3"/>
    <x v="4"/>
    <n v="-20400.52100600001"/>
    <n v="-3.3456899999999905"/>
  </r>
  <r>
    <n v="1494"/>
    <n v="545"/>
    <x v="0"/>
    <x v="1"/>
    <s v="Corus Group Plc"/>
    <x v="4"/>
    <x v="0"/>
    <x v="6"/>
    <s v="Portfolio ISIS"/>
    <x v="1"/>
    <d v="2001-01-05T00:00:00"/>
    <d v="2006-01-05T00:00:00"/>
    <x v="0"/>
    <n v="10000000"/>
    <n v="-4328.4483749999999"/>
    <n v="3.5"/>
    <n v="342.43061299999999"/>
    <n v="340.93444499999998"/>
    <n v="-1.0710228759611948"/>
    <n v="4635.8672270420602"/>
    <n v="3195.3171540000003"/>
    <x v="0"/>
    <n v="7831.1843810420605"/>
    <n v="114217.132982"/>
    <n v="120947.03595200001"/>
    <n v="6729.9029700000101"/>
    <n v="-1101.2814110420504"/>
    <n v="114217.132982"/>
    <n v="120947.03595200001"/>
    <n v="6729.9029700000101"/>
    <x v="0"/>
    <n v="-42721.785461250001"/>
    <n v="0"/>
    <n v="120947.03595200001"/>
    <n v="329328.35217199998"/>
    <n v="6729.9029700000101"/>
    <n v="6729.9029700000101"/>
    <n v="6729.9029700000101"/>
    <x v="1"/>
    <x v="0"/>
    <x v="3"/>
    <x v="4"/>
    <n v="20400.52100600001"/>
    <n v="-3.3456899999999905"/>
  </r>
  <r>
    <n v="1299"/>
    <n v="460"/>
    <x v="0"/>
    <x v="0"/>
    <s v="Costco Wholesale"/>
    <x v="5"/>
    <x v="6"/>
    <x v="3"/>
    <s v="Portfolio ISIS"/>
    <x v="4"/>
    <d v="2001-01-05T00:00:00"/>
    <d v="2006-01-05T00:00:00"/>
    <x v="0"/>
    <n v="-10000000"/>
    <n v="4094.493939"/>
    <n v="0.75"/>
    <n v="48.565840000000001"/>
    <n v="48.487673000000001"/>
    <n v="-6.5243073000771618E-2"/>
    <n v="-267.1373669633939"/>
    <n v="-642.00766199999998"/>
    <x v="0"/>
    <n v="-909.14502896339388"/>
    <n v="-128849.54205800001"/>
    <n v="-129519.419377"/>
    <n v="-669.87731899999199"/>
    <n v="239.2677099634019"/>
    <n v="-128849.54205800001"/>
    <n v="-129519.419377"/>
    <n v="-669.87731899999199"/>
    <x v="0"/>
    <n v="23574.048853792498"/>
    <n v="0"/>
    <n v="-129519.419377"/>
    <n v="-157281.90352200001"/>
    <n v="-669.87731899999199"/>
    <n v="-669.87731899999199"/>
    <n v="-669.87731899999199"/>
    <x v="1"/>
    <x v="3"/>
    <x v="1"/>
    <x v="5"/>
    <n v="-4496.7585589999944"/>
    <n v="-0.84134600000000148"/>
  </r>
  <r>
    <n v="1557"/>
    <n v="603"/>
    <x v="0"/>
    <x v="1"/>
    <s v="Costco Wholesale"/>
    <x v="5"/>
    <x v="6"/>
    <x v="3"/>
    <s v="Portfolio ISIS"/>
    <x v="1"/>
    <d v="2001-01-05T00:00:00"/>
    <d v="2006-01-05T00:00:00"/>
    <x v="0"/>
    <n v="10000000"/>
    <n v="-4094.493939"/>
    <n v="0.75"/>
    <n v="48.565840000000001"/>
    <n v="48.487673000000001"/>
    <n v="-6.5243073000771618E-2"/>
    <n v="267.1373669633939"/>
    <n v="642.00766199999998"/>
    <x v="0"/>
    <n v="909.14502896339388"/>
    <n v="128849.54205800001"/>
    <n v="129519.419377"/>
    <n v="669.87731899999199"/>
    <n v="-239.2677099634019"/>
    <n v="128849.54205800001"/>
    <n v="129519.419377"/>
    <n v="669.87731899999199"/>
    <x v="0"/>
    <n v="-23574.048853792498"/>
    <n v="0"/>
    <n v="129519.419377"/>
    <n v="157281.90352200001"/>
    <n v="669.87731899999199"/>
    <n v="669.87731899999199"/>
    <n v="669.87731899999199"/>
    <x v="1"/>
    <x v="3"/>
    <x v="1"/>
    <x v="5"/>
    <n v="4496.7585589999944"/>
    <n v="-0.84134600000000148"/>
  </r>
  <r>
    <n v="1300"/>
    <n v="461"/>
    <x v="0"/>
    <x v="0"/>
    <s v="Countrywide"/>
    <x v="5"/>
    <x v="2"/>
    <x v="3"/>
    <s v="Portfolio ISIS"/>
    <x v="4"/>
    <d v="2001-01-05T00:00:00"/>
    <d v="2006-01-05T00:00:00"/>
    <x v="0"/>
    <n v="-10000000"/>
    <n v="4076.6510250000001"/>
    <n v="0.74"/>
    <n v="83.011606999999998"/>
    <n v="82.423213000000004"/>
    <n v="-0.56330011168211602"/>
    <n v="-2296.3779776715128"/>
    <n v="-968.11453799999992"/>
    <x v="0"/>
    <n v="-3264.4925156715126"/>
    <n v="19160.986585999999"/>
    <n v="16566.744448000001"/>
    <n v="-2594.2421379999978"/>
    <n v="670.2503776715148"/>
    <n v="19160.986585999999"/>
    <n v="16566.744448000001"/>
    <n v="-2594.2421379999978"/>
    <x v="0"/>
    <n v="23471.318276437501"/>
    <n v="0"/>
    <n v="16566.744448000001"/>
    <n v="-1680.1992439999995"/>
    <n v="-2594.2421379999978"/>
    <n v="-2594.2421379999978"/>
    <n v="-2594.2421379999978"/>
    <x v="1"/>
    <x v="3"/>
    <x v="1"/>
    <x v="5"/>
    <n v="-13913.983392999999"/>
    <n v="-2.8997779999999977"/>
  </r>
  <r>
    <n v="1575"/>
    <n v="621"/>
    <x v="0"/>
    <x v="1"/>
    <s v="Countrywide"/>
    <x v="5"/>
    <x v="2"/>
    <x v="3"/>
    <s v="Portfolio ISIS"/>
    <x v="1"/>
    <d v="2001-01-05T00:00:00"/>
    <d v="2006-01-05T00:00:00"/>
    <x v="0"/>
    <n v="10000000"/>
    <n v="-4076.6510250000001"/>
    <n v="0.74"/>
    <n v="83.011606999999998"/>
    <n v="82.423213000000004"/>
    <n v="-0.56330011168211602"/>
    <n v="2296.3779776715128"/>
    <n v="968.11453799999992"/>
    <x v="0"/>
    <n v="3264.4925156715126"/>
    <n v="-19160.986585999999"/>
    <n v="-16566.744448000001"/>
    <n v="2594.2421379999978"/>
    <n v="-670.2503776715148"/>
    <n v="-19160.986585999999"/>
    <n v="-16566.744448000001"/>
    <n v="2594.2421379999978"/>
    <x v="0"/>
    <n v="-23471.318276437501"/>
    <n v="0"/>
    <n v="-16566.744448000001"/>
    <n v="1680.1992439999995"/>
    <n v="2594.2421379999978"/>
    <n v="2594.2421379999978"/>
    <n v="2594.2421379999978"/>
    <x v="1"/>
    <x v="3"/>
    <x v="1"/>
    <x v="5"/>
    <n v="13913.983392999999"/>
    <n v="-2.8997779999999977"/>
  </r>
  <r>
    <n v="1633"/>
    <n v="837"/>
    <x v="0"/>
    <x v="0"/>
    <s v="Countrywide"/>
    <x v="5"/>
    <x v="2"/>
    <x v="3"/>
    <s v="JP Morgan"/>
    <x v="4"/>
    <d v="2001-02-07T00:00:00"/>
    <d v="2006-02-07T00:00:00"/>
    <x v="0"/>
    <n v="10000000"/>
    <n v="-4153.9229299999997"/>
    <n v="0.8"/>
    <n v="83.782867999999993"/>
    <n v="83.195081000000002"/>
    <n v="-0.56812023297382386"/>
    <n v="2359.9276627469089"/>
    <n v="958.85990099999992"/>
    <x v="0"/>
    <n v="3318.7875637469087"/>
    <n v="-3661.5231990000002"/>
    <n v="-988.14794500000005"/>
    <n v="2673.375254"/>
    <n v="-645.4123097469087"/>
    <n v="-3661.5231990000002"/>
    <n v="-988.14794500000005"/>
    <n v="2673.375254"/>
    <x v="0"/>
    <n v="-23916.211269474996"/>
    <n v="0"/>
    <n v="-988.14794500000005"/>
    <n v="-988.14794500000005"/>
    <n v="2673.375254"/>
    <n v="2673.375254"/>
    <n v="2673.375254"/>
    <x v="1"/>
    <x v="3"/>
    <x v="1"/>
    <x v="5"/>
    <n v="14113.745117999999"/>
    <m/>
  </r>
  <r>
    <n v="235"/>
    <n v="350"/>
    <x v="0"/>
    <x v="0"/>
    <s v="Daimlerchrysler Ag"/>
    <x v="5"/>
    <x v="6"/>
    <x v="8"/>
    <s v="Toronto Dominion"/>
    <x v="3"/>
    <d v="2000-10-20T00:00:00"/>
    <d v="2005-10-20T00:00:00"/>
    <x v="0"/>
    <n v="-10000000"/>
    <n v="3855.8334880000002"/>
    <n v="0.5"/>
    <n v="127.742525"/>
    <n v="118.134303"/>
    <n v="-9.5914909308992922"/>
    <n v="-36983.191931209789"/>
    <n v="-1349.6328629999998"/>
    <x v="0"/>
    <n v="-38332.824794209788"/>
    <n v="296710.43028299999"/>
    <n v="259663.70701099999"/>
    <n v="-37046.723272000003"/>
    <n v="1286.1015222097849"/>
    <n v="296710.43028299999"/>
    <n v="259663.70701099999"/>
    <n v="-37046.723272000003"/>
    <x v="0"/>
    <n v="22199.96130716"/>
    <n v="-13055.555555999999"/>
    <n v="246608.15145499998"/>
    <n v="45874.129368999973"/>
    <n v="-37046.723272000032"/>
    <n v="-37046.723272000032"/>
    <n v="-37046.723272000003"/>
    <x v="1"/>
    <x v="3"/>
    <x v="1"/>
    <x v="5"/>
    <n v="-79954.682295000064"/>
    <m/>
  </r>
  <r>
    <n v="1061"/>
    <n v="425"/>
    <x v="0"/>
    <x v="0"/>
    <s v="Daimlerchrysler Ag"/>
    <x v="5"/>
    <x v="6"/>
    <x v="8"/>
    <s v="Morgan Stanley CP"/>
    <x v="3"/>
    <d v="2000-12-14T00:00:00"/>
    <d v="2005-10-20T00:00:00"/>
    <x v="0"/>
    <n v="10000000"/>
    <n v="-3911.8067610000003"/>
    <n v="0.95"/>
    <n v="127.742525"/>
    <n v="118.134303"/>
    <n v="-9.578764577280257"/>
    <n v="37470.276035432216"/>
    <n v="1460.7045149999999"/>
    <x v="0"/>
    <n v="38930.980550432214"/>
    <n v="-110389.687425"/>
    <n v="-72565.944168999995"/>
    <n v="37823.743256000002"/>
    <n v="-1107.2372944322124"/>
    <n v="-110389.687425"/>
    <n v="-72565.944168999995"/>
    <n v="37823.743256000002"/>
    <x v="0"/>
    <n v="-22522.227426457503"/>
    <n v="10291.666667"/>
    <n v="-62274.277501999997"/>
    <n v="-38265.037511000002"/>
    <n v="37823.743256000002"/>
    <n v="37823.743256000002"/>
    <n v="37823.743256000002"/>
    <x v="1"/>
    <x v="3"/>
    <x v="1"/>
    <x v="5"/>
    <n v="80750.244636000003"/>
    <n v="-19.818625000000011"/>
  </r>
  <r>
    <n v="1675"/>
    <n v="883"/>
    <x v="0"/>
    <x v="0"/>
    <s v="Daimlerchrysler Ag"/>
    <x v="5"/>
    <x v="6"/>
    <x v="8"/>
    <s v="Merrill Lynch Int"/>
    <x v="3"/>
    <d v="2001-03-13T00:00:00"/>
    <d v="2006-03-13T00:00:00"/>
    <x v="0"/>
    <n v="10000000"/>
    <n v="-4274.8691060000001"/>
    <n v="1.42"/>
    <n v="133.34522100000001"/>
    <n v="123.349587"/>
    <n v="-9.9508518464406563"/>
    <n v="42538.589136732218"/>
    <n v="1635.047364"/>
    <x v="0"/>
    <n v="44173.636500732217"/>
    <n v="44813.128345999998"/>
    <n v="87733.032496999993"/>
    <n v="42919.904150999995"/>
    <n v="-1253.7323497322213"/>
    <n v="44813.128345999998"/>
    <n v="87733.032496999993"/>
    <n v="42919.904150999995"/>
    <x v="0"/>
    <n v="-24612.558877795"/>
    <n v="0"/>
    <n v="87733.032496999993"/>
    <n v="87733.032496999993"/>
    <n v="42919.904150999995"/>
    <n v="42919.904150999995"/>
    <n v="42919.904150999995"/>
    <x v="1"/>
    <x v="3"/>
    <x v="1"/>
    <x v="5"/>
    <n v="89998.425491999995"/>
    <n v="-20.485837999999987"/>
  </r>
  <r>
    <n v="1677"/>
    <n v="885"/>
    <x v="0"/>
    <x v="0"/>
    <s v="Daimlerchrysler Ag"/>
    <x v="5"/>
    <x v="6"/>
    <x v="8"/>
    <s v="Morgan Stanley CP"/>
    <x v="3"/>
    <d v="2001-03-13T00:00:00"/>
    <d v="2006-03-13T00:00:00"/>
    <x v="0"/>
    <n v="-10000000"/>
    <n v="4267.7061979999999"/>
    <n v="1.37"/>
    <n v="133.34522100000001"/>
    <n v="123.349587"/>
    <n v="-9.9526496065120131"/>
    <n v="-42474.984412233578"/>
    <n v="-1621.9989269999999"/>
    <x v="0"/>
    <n v="-44096.983339233579"/>
    <n v="-23415.099536000002"/>
    <n v="-66232.937443000003"/>
    <n v="-42817.837907000001"/>
    <n v="1279.1454322335776"/>
    <n v="-23415.099536000002"/>
    <n v="-66232.937443000003"/>
    <n v="-42817.837907000001"/>
    <x v="0"/>
    <n v="24571.318434984998"/>
    <n v="0"/>
    <n v="-66232.937443000003"/>
    <n v="-66232.937443000003"/>
    <n v="-42817.837907000001"/>
    <n v="-42817.837907000001"/>
    <n v="-42817.837907000001"/>
    <x v="1"/>
    <x v="3"/>
    <x v="1"/>
    <x v="5"/>
    <n v="-89898.861896999995"/>
    <n v="-20.485837999999987"/>
  </r>
  <r>
    <n v="1301"/>
    <n v="462"/>
    <x v="0"/>
    <x v="0"/>
    <s v="Dana Corp."/>
    <x v="4"/>
    <x v="6"/>
    <x v="3"/>
    <s v="Portfolio ISIS"/>
    <x v="0"/>
    <d v="2001-01-05T00:00:00"/>
    <d v="2006-01-05T00:00:00"/>
    <x v="0"/>
    <n v="-10000000"/>
    <n v="4281.8026200000004"/>
    <n v="4.0999999999999996"/>
    <n v="531.07010000000002"/>
    <n v="529.18842600000005"/>
    <n v="-1.0958941897283003"/>
    <n v="-4692.4026128214136"/>
    <n v="-4224.9920249999996"/>
    <x v="0"/>
    <n v="-8917.3946378214132"/>
    <n v="336798.74013300001"/>
    <n v="329624.35794399999"/>
    <n v="-7174.3821890000254"/>
    <n v="1743.0124488213878"/>
    <n v="336798.74013300001"/>
    <n v="329624.35794399999"/>
    <n v="-7174.3821890000254"/>
    <x v="0"/>
    <n v="42261.391859400006"/>
    <n v="0"/>
    <n v="329624.35794399999"/>
    <n v="-189058.45644400001"/>
    <n v="-7174.3821890000254"/>
    <n v="-7174.3821890000254"/>
    <n v="-7174.3821890000254"/>
    <x v="1"/>
    <x v="0"/>
    <x v="3"/>
    <x v="4"/>
    <n v="-24689.994455000036"/>
    <n v="-3.7204399999999396"/>
  </r>
  <r>
    <n v="1495"/>
    <n v="546"/>
    <x v="0"/>
    <x v="1"/>
    <s v="Dana Corp."/>
    <x v="4"/>
    <x v="6"/>
    <x v="3"/>
    <s v="Portfolio ISIS"/>
    <x v="1"/>
    <d v="2001-01-05T00:00:00"/>
    <d v="2006-01-05T00:00:00"/>
    <x v="0"/>
    <n v="10000000"/>
    <n v="-4281.8026200000004"/>
    <n v="4.0999999999999996"/>
    <n v="531.07010000000002"/>
    <n v="529.18842600000005"/>
    <n v="-1.0958941897283003"/>
    <n v="4692.4026128214136"/>
    <n v="4224.9920249999996"/>
    <x v="0"/>
    <n v="8917.3946378214132"/>
    <n v="-336798.74013300001"/>
    <n v="-329624.35794399999"/>
    <n v="7174.3821890000254"/>
    <n v="-1743.0124488213878"/>
    <n v="-336798.74013300001"/>
    <n v="-329624.35794399999"/>
    <n v="7174.3821890000254"/>
    <x v="0"/>
    <n v="-42261.391859400006"/>
    <n v="0"/>
    <n v="-329624.35794399999"/>
    <n v="189058.45644400001"/>
    <n v="7174.3821890000254"/>
    <n v="7174.3821890000254"/>
    <n v="7174.3821890000254"/>
    <x v="1"/>
    <x v="0"/>
    <x v="3"/>
    <x v="4"/>
    <n v="24689.994455000036"/>
    <n v="-3.7204399999999396"/>
  </r>
  <r>
    <n v="1748"/>
    <n v="954"/>
    <x v="0"/>
    <x v="0"/>
    <s v="Deere &amp; Co."/>
    <x v="9"/>
    <x v="8"/>
    <x v="3"/>
    <s v="Toronto Dominion"/>
    <x v="8"/>
    <d v="2001-04-03T00:00:00"/>
    <d v="2006-04-03T00:00:00"/>
    <x v="0"/>
    <n v="-10000000"/>
    <n v="4258.8900100000001"/>
    <n v="0.57999999999999996"/>
    <n v="57.666037000000003"/>
    <n v="57.398172000000002"/>
    <n v="-0.27146744646619725"/>
    <n v="-1156.1499957950973"/>
    <n v="-690.34329000000002"/>
    <x v="0"/>
    <n v="-1846.4932857950973"/>
    <n v="-1447.7487550000001"/>
    <n v="-2773.7163190000001"/>
    <n v="-1325.967564"/>
    <n v="520.5257217950973"/>
    <n v="-1447.7487550000001"/>
    <n v="-2773.7163190000001"/>
    <n v="-1325.967564"/>
    <x v="0"/>
    <m/>
    <n v="0"/>
    <n v="-2773.7163190000001"/>
    <n v="-2773.7163190000001"/>
    <n v="-2773.7163190000001"/>
    <n v="-1325.967564"/>
    <n v="-1325.967564"/>
    <x v="1"/>
    <x v="0"/>
    <x v="1"/>
    <x v="9"/>
    <n v="-2773.7163190000001"/>
    <n v="57.398172000000002"/>
  </r>
  <r>
    <n v="1302"/>
    <n v="463"/>
    <x v="0"/>
    <x v="0"/>
    <s v="Delta Air Lines"/>
    <x v="0"/>
    <x v="6"/>
    <x v="3"/>
    <s v="Portfolio ISIS"/>
    <x v="3"/>
    <d v="2001-01-05T00:00:00"/>
    <d v="2006-01-05T00:00:00"/>
    <x v="0"/>
    <n v="-10000000"/>
    <n v="4091.2514169999999"/>
    <n v="1.4"/>
    <n v="217.92233899999999"/>
    <n v="217.04157799999999"/>
    <n v="-0.70799305465498563"/>
    <n v="-2896.5775880833685"/>
    <n v="-1762.391511"/>
    <x v="0"/>
    <n v="-4658.9690990833687"/>
    <n v="275080.35453900002"/>
    <n v="271632.98615499999"/>
    <n v="-3447.3683840000303"/>
    <n v="1211.6007150833384"/>
    <n v="275080.35453900002"/>
    <n v="271632.98615499999"/>
    <n v="-3447.3683840000303"/>
    <x v="0"/>
    <n v="51148.825215334007"/>
    <n v="0"/>
    <n v="271632.98615499999"/>
    <n v="99246.209869999991"/>
    <n v="-3447.3683840000303"/>
    <n v="-3447.3683840000303"/>
    <n v="-3447.3683840000303"/>
    <x v="1"/>
    <x v="0"/>
    <x v="0"/>
    <x v="0"/>
    <n v="29695.906810999993"/>
    <n v="9.0349709999999845"/>
  </r>
  <r>
    <n v="1496"/>
    <n v="547"/>
    <x v="0"/>
    <x v="1"/>
    <s v="Delta Air Lines"/>
    <x v="0"/>
    <x v="6"/>
    <x v="3"/>
    <s v="Portfolio ISIS"/>
    <x v="1"/>
    <d v="2001-01-05T00:00:00"/>
    <d v="2006-01-05T00:00:00"/>
    <x v="0"/>
    <n v="10000000"/>
    <n v="-4091.2514169999999"/>
    <n v="1.4"/>
    <n v="217.92233899999999"/>
    <n v="217.04157799999999"/>
    <n v="-0.70799305465498563"/>
    <n v="2896.5775880833685"/>
    <n v="1762.391511"/>
    <x v="0"/>
    <n v="4658.9690990833687"/>
    <n v="-275080.35453900002"/>
    <n v="-271632.98615499999"/>
    <n v="3447.3683840000303"/>
    <n v="-1211.6007150833384"/>
    <n v="-275080.35453900002"/>
    <n v="-271632.98615499999"/>
    <n v="3447.3683840000303"/>
    <x v="0"/>
    <n v="-51148.825215334007"/>
    <n v="0"/>
    <n v="-271632.98615499999"/>
    <n v="-99246.209869999991"/>
    <n v="3447.3683840000303"/>
    <n v="3447.3683840000303"/>
    <n v="3447.3683840000303"/>
    <x v="1"/>
    <x v="0"/>
    <x v="0"/>
    <x v="0"/>
    <n v="-29695.906810999993"/>
    <n v="9.0349709999999845"/>
  </r>
  <r>
    <n v="1702"/>
    <n v="908"/>
    <x v="0"/>
    <x v="0"/>
    <s v="Delta Air Lines"/>
    <x v="0"/>
    <x v="6"/>
    <x v="3"/>
    <s v="Morgan Stanley CP"/>
    <x v="3"/>
    <d v="2001-03-19T00:00:00"/>
    <d v="2006-03-19T00:00:00"/>
    <x v="0"/>
    <n v="10000000"/>
    <n v="-4327.0797499999999"/>
    <n v="2"/>
    <n v="218.85621399999999"/>
    <n v="217.98461499999999"/>
    <n v="-0.72375850762842986"/>
    <n v="3131.7607822491991"/>
    <n v="1916.9509739999999"/>
    <x v="0"/>
    <n v="5048.7117562491985"/>
    <n v="-68996.220667999994"/>
    <n v="-64980.733382999999"/>
    <n v="4015.4872849999956"/>
    <n v="-1033.2244712492029"/>
    <n v="-68996.220667999994"/>
    <n v="-64980.733382999999"/>
    <n v="4015.4872849999956"/>
    <x v="0"/>
    <n v="-54097.151034499999"/>
    <n v="0"/>
    <n v="-64980.733382999999"/>
    <n v="-64980.733382999999"/>
    <n v="4015.4872849999956"/>
    <n v="4015.4872849999956"/>
    <n v="4015.4872849999956"/>
    <x v="1"/>
    <x v="0"/>
    <x v="0"/>
    <x v="0"/>
    <n v="-23999.995864999997"/>
    <n v="7.0504829999999856"/>
  </r>
  <r>
    <n v="1600"/>
    <n v="654"/>
    <x v="0"/>
    <x v="0"/>
    <s v="Deutsche Bank AG"/>
    <x v="11"/>
    <x v="2"/>
    <x v="8"/>
    <s v="CSFB Intl"/>
    <x v="2"/>
    <d v="2001-01-08T00:00:00"/>
    <d v="2006-01-09T00:00:00"/>
    <x v="1"/>
    <n v="-10000000"/>
    <n v="4132.6561389999997"/>
    <n v="0.27"/>
    <n v="22.294087999999999"/>
    <n v="22.272065999999999"/>
    <n v="-5.0760248903722422E-3"/>
    <n v="-20.977465424913646"/>
    <n v="-302.48462999999998"/>
    <x v="0"/>
    <n v="-323.46209542491363"/>
    <n v="-26589.521726999999"/>
    <n v="-26766.887320999998"/>
    <n v="-177.36559399999896"/>
    <n v="146.09650142491466"/>
    <n v="-23451.958163214"/>
    <n v="-23487.943624177497"/>
    <n v="-35.985460963496735"/>
    <x v="0"/>
    <n v="8157.8632183859991"/>
    <n v="0"/>
    <n v="-23487.943624177497"/>
    <n v="-23487.943624177497"/>
    <n v="-35.985460963496735"/>
    <n v="-35.985460963496735"/>
    <n v="-35.985460963496735"/>
    <x v="1"/>
    <x v="6"/>
    <x v="1"/>
    <x v="11"/>
    <n v="-5789.2631412074988"/>
    <m/>
  </r>
  <r>
    <n v="272"/>
    <n v="409"/>
    <x v="0"/>
    <x v="0"/>
    <s v="Deutsche Lufthansa"/>
    <x v="5"/>
    <x v="6"/>
    <x v="8"/>
    <s v="UBS AG"/>
    <x v="6"/>
    <d v="2000-11-30T00:00:00"/>
    <d v="2004-07-14T00:00:00"/>
    <x v="0"/>
    <n v="-10000000"/>
    <n v="2893.9841229999997"/>
    <n v="0.31"/>
    <n v="24.924952999999999"/>
    <n v="24.401592000000001"/>
    <n v="-0.52465701185476676"/>
    <n v="-1518.3490623283176"/>
    <n v="-355.25358299999999"/>
    <x v="0"/>
    <n v="-1873.6026453283175"/>
    <n v="-25066.781147999998"/>
    <n v="-26754.543656000002"/>
    <n v="-1687.7625080000034"/>
    <n v="185.84013732831409"/>
    <n v="-25066.781147999998"/>
    <n v="-26754.543656000002"/>
    <n v="-1687.7625080000034"/>
    <x v="0"/>
    <n v="16662.113588172499"/>
    <n v="-4047.2222219999999"/>
    <n v="-30801.765878000002"/>
    <n v="-63171.710831000004"/>
    <n v="-1687.7625080000034"/>
    <n v="-1687.7625080000034"/>
    <n v="-1687.7625080000034"/>
    <x v="4"/>
    <x v="3"/>
    <x v="1"/>
    <x v="5"/>
    <n v="-8187.2547720000002"/>
    <n v="-2.4970149999999975"/>
  </r>
  <r>
    <n v="1612"/>
    <n v="821"/>
    <x v="0"/>
    <x v="0"/>
    <s v="Deutsche Lufthansa"/>
    <x v="5"/>
    <x v="6"/>
    <x v="8"/>
    <s v="Morgan Stanley CP"/>
    <x v="6"/>
    <d v="2001-01-18T00:00:00"/>
    <d v="2003-08-06T00:00:00"/>
    <x v="0"/>
    <n v="-17000000"/>
    <n v="3606.0793320000002"/>
    <n v="0.32"/>
    <n v="19.806493"/>
    <n v="19.278925999999998"/>
    <n v="-0.52031391571987895"/>
    <n v="-1876.2932576294454"/>
    <n v="-476.27690400000006"/>
    <x v="0"/>
    <n v="-2352.5701616294455"/>
    <n v="-57427.651134"/>
    <n v="-59574.280751999999"/>
    <n v="-2146.629617999999"/>
    <n v="205.94054362944644"/>
    <n v="-57427.651134"/>
    <n v="-59574.280751999999"/>
    <n v="-2146.629617999999"/>
    <x v="0"/>
    <n v="20762.001753990004"/>
    <n v="0"/>
    <n v="-59574.280751999999"/>
    <n v="-59574.280751999999"/>
    <n v="-2146.629617999999"/>
    <n v="-2146.629617999999"/>
    <n v="-2146.629617999999"/>
    <x v="5"/>
    <x v="3"/>
    <x v="1"/>
    <x v="5"/>
    <n v="-10371.379799999995"/>
    <n v="-2.515117"/>
  </r>
  <r>
    <n v="9"/>
    <n v="2"/>
    <x v="0"/>
    <x v="0"/>
    <s v="Deutsche Telekom AG"/>
    <x v="10"/>
    <x v="4"/>
    <x v="8"/>
    <s v="JP Morgan"/>
    <x v="2"/>
    <d v="2000-04-07T00:00:00"/>
    <d v="2005-04-07T00:00:00"/>
    <x v="0"/>
    <n v="-10000000"/>
    <n v="3419.9417309999999"/>
    <n v="0.26"/>
    <n v="149.2749"/>
    <n v="144.41476299999999"/>
    <n v="-4.7176253570151738"/>
    <n v="-16134.003829679967"/>
    <n v="-1242.5731919999998"/>
    <x v="0"/>
    <n v="-17376.577021679965"/>
    <n v="426542.75780399999"/>
    <n v="410288.41252000001"/>
    <n v="-16254.345283999981"/>
    <n v="1122.2317376799838"/>
    <n v="426542.75780399999"/>
    <n v="410288.41252000001"/>
    <n v="-16254.345283999981"/>
    <x v="0"/>
    <n v="25316.118663727499"/>
    <n v="-19933.333332999999"/>
    <n v="390355.079187"/>
    <n v="123877.92407899996"/>
    <n v="-16254.345283999981"/>
    <n v="-16254.345283999981"/>
    <n v="-16254.345283999981"/>
    <x v="0"/>
    <x v="5"/>
    <x v="1"/>
    <x v="10"/>
    <n v="-28799.698482999986"/>
    <n v="-7.4659660000000088"/>
  </r>
  <r>
    <n v="10"/>
    <n v="3"/>
    <x v="0"/>
    <x v="0"/>
    <s v="Deutsche Telekom AG"/>
    <x v="10"/>
    <x v="4"/>
    <x v="8"/>
    <s v="Merrill Lynch Int"/>
    <x v="2"/>
    <d v="2000-04-26T00:00:00"/>
    <d v="2000-11-30T00:00:00"/>
    <x v="0"/>
    <n v="0"/>
    <n v="0"/>
    <n v="0.1"/>
    <n v="0"/>
    <n v="0"/>
    <m/>
    <n v="-"/>
    <n v="0"/>
    <x v="0"/>
    <n v="0"/>
    <n v="0"/>
    <n v="0"/>
    <n v="0"/>
    <n v="0"/>
    <n v="0"/>
    <n v="0"/>
    <n v="0"/>
    <x v="0"/>
    <n v="0"/>
    <n v="6083.3255559999998"/>
    <n v="6083.3255559999998"/>
    <n v="2.5555999999596679E-2"/>
    <n v="0"/>
    <n v="0"/>
    <n v="0"/>
    <x v="3"/>
    <x v="5"/>
    <x v="1"/>
    <x v="10"/>
    <n v="0"/>
    <n v="0"/>
  </r>
  <r>
    <n v="1303"/>
    <n v="464"/>
    <x v="0"/>
    <x v="0"/>
    <s v="Deutsche Telekom AG"/>
    <x v="10"/>
    <x v="4"/>
    <x v="8"/>
    <s v="Portfolio ISIS"/>
    <x v="0"/>
    <d v="2001-01-05T00:00:00"/>
    <d v="2006-01-05T00:00:00"/>
    <x v="0"/>
    <n v="-10000000"/>
    <n v="4067.535856"/>
    <n v="0.95"/>
    <n v="156.667969"/>
    <n v="151.62232900000001"/>
    <n v="-4.8879061745435113"/>
    <n v="-19881.733625719527"/>
    <n v="-1480.893012"/>
    <x v="0"/>
    <n v="-21362.626637719528"/>
    <n v="226092.179149"/>
    <n v="206051.53619000001"/>
    <n v="-20040.64295899999"/>
    <n v="1321.9836787195381"/>
    <n v="226092.179149"/>
    <n v="206051.53619000001"/>
    <n v="-20040.64295899999"/>
    <x v="0"/>
    <n v="30109.934174039998"/>
    <n v="0"/>
    <n v="206051.53619000001"/>
    <n v="162336.82888700001"/>
    <n v="-20040.64295899999"/>
    <n v="-20040.64295899999"/>
    <n v="-20040.64295899999"/>
    <x v="1"/>
    <x v="5"/>
    <x v="1"/>
    <x v="10"/>
    <n v="-33481.62076999998"/>
    <n v="-7.4887569999999926"/>
  </r>
  <r>
    <n v="1497"/>
    <n v="548"/>
    <x v="0"/>
    <x v="1"/>
    <s v="Deutsche Telekom AG"/>
    <x v="10"/>
    <x v="4"/>
    <x v="8"/>
    <s v="Portfolio ISIS"/>
    <x v="1"/>
    <d v="2001-01-05T00:00:00"/>
    <d v="2006-01-05T00:00:00"/>
    <x v="0"/>
    <n v="10000000"/>
    <n v="-4067.535856"/>
    <n v="0.95"/>
    <n v="156.667969"/>
    <n v="151.62232900000001"/>
    <n v="-4.8879061745435113"/>
    <n v="19881.733625719527"/>
    <n v="1480.893012"/>
    <x v="0"/>
    <n v="21362.626637719528"/>
    <n v="-226092.179149"/>
    <n v="-206051.53619000001"/>
    <n v="20040.64295899999"/>
    <n v="-1321.9836787195381"/>
    <n v="-226092.179149"/>
    <n v="-206051.53619000001"/>
    <n v="20040.64295899999"/>
    <x v="0"/>
    <n v="-30109.934174039998"/>
    <n v="0"/>
    <n v="-206051.53619000001"/>
    <n v="-162336.82888700001"/>
    <n v="20040.64295899999"/>
    <n v="20040.64295899999"/>
    <n v="20040.64295899999"/>
    <x v="1"/>
    <x v="5"/>
    <x v="1"/>
    <x v="10"/>
    <n v="33481.62076999998"/>
    <n v="-7.4887569999999926"/>
  </r>
  <r>
    <n v="1698"/>
    <n v="904"/>
    <x v="0"/>
    <x v="2"/>
    <s v="Deutsche Telekom AG"/>
    <x v="10"/>
    <x v="4"/>
    <x v="8"/>
    <s v="CSFB Intl"/>
    <x v="0"/>
    <d v="2000-08-23T00:00:00"/>
    <d v="2005-08-23T00:00:00"/>
    <x v="0"/>
    <n v="10000000"/>
    <n v="-3733.6083500000004"/>
    <n v="0.52"/>
    <n v="153.03456700000001"/>
    <n v="148.084068"/>
    <n v="-4.7805854110310522"/>
    <n v="17848.83360851372"/>
    <n v="1334.888193"/>
    <x v="0"/>
    <n v="19183.721801513719"/>
    <n v="-376636.16956200002"/>
    <n v="-358632.99351599999"/>
    <n v="18003.176046000037"/>
    <n v="-1180.5457555136818"/>
    <n v="-376636.16956200002"/>
    <n v="-358632.99351599999"/>
    <n v="18003.176046000037"/>
    <x v="0"/>
    <n v="-27638.035810875004"/>
    <n v="26577.777778"/>
    <n v="-332055.215738"/>
    <n v="-143502.72151499998"/>
    <n v="18003.176046000037"/>
    <n v="18003.176046000037"/>
    <n v="18003.176046000037"/>
    <x v="0"/>
    <x v="5"/>
    <x v="1"/>
    <x v="10"/>
    <n v="31104.341697000025"/>
    <m/>
  </r>
  <r>
    <n v="1699"/>
    <n v="905"/>
    <x v="0"/>
    <x v="3"/>
    <s v="Deutsche Telekom AG"/>
    <x v="10"/>
    <x v="4"/>
    <x v="8"/>
    <s v="EnronCredit.com"/>
    <x v="0"/>
    <d v="2000-08-23T00:00:00"/>
    <d v="2005-08-23T00:00:00"/>
    <x v="0"/>
    <n v="-10000000"/>
    <n v="3733.6083500000004"/>
    <n v="0.52"/>
    <n v="153.03456700000001"/>
    <n v="148.084068"/>
    <n v="-4.7805854110310522"/>
    <n v="-17848.83360851372"/>
    <n v="-1334.888193"/>
    <x v="0"/>
    <n v="-19183.721801513719"/>
    <n v="376636.16956200002"/>
    <n v="358632.99351599999"/>
    <n v="-18003.176046000037"/>
    <n v="1180.5457555136818"/>
    <n v="376636.16956200002"/>
    <n v="358632.99351599999"/>
    <n v="-18003.176046000037"/>
    <x v="0"/>
    <n v="27638.035810875004"/>
    <n v="-26577.777778"/>
    <n v="332055.215738"/>
    <n v="143502.72151500001"/>
    <n v="-18003.176046000037"/>
    <n v="-18003.176046000037"/>
    <n v="-18003.176046000037"/>
    <x v="0"/>
    <x v="5"/>
    <x v="1"/>
    <x v="10"/>
    <n v="-31104.341697000025"/>
    <n v="-7.464650000000006"/>
  </r>
  <r>
    <n v="1700"/>
    <n v="906"/>
    <x v="0"/>
    <x v="4"/>
    <s v="Deutsche Telekom AG"/>
    <x v="10"/>
    <x v="4"/>
    <x v="8"/>
    <s v="Enron North America"/>
    <x v="0"/>
    <d v="2000-08-23T00:00:00"/>
    <d v="2005-08-23T00:00:00"/>
    <x v="0"/>
    <n v="10000000"/>
    <n v="-3733.6083500000004"/>
    <n v="0.52"/>
    <n v="153.03456700000001"/>
    <n v="148.084068"/>
    <n v="-4.7805854110310522"/>
    <n v="17848.83360851372"/>
    <n v="1334.888193"/>
    <x v="0"/>
    <n v="19183.721801513719"/>
    <n v="-376636.16956200002"/>
    <n v="-358632.99351599999"/>
    <n v="18003.176046000037"/>
    <n v="-1180.5457555136818"/>
    <n v="-376636.16956200002"/>
    <n v="-358632.99351599999"/>
    <n v="18003.176046000037"/>
    <x v="0"/>
    <n v="-27638.035810875004"/>
    <n v="26577.777778"/>
    <n v="-332055.215738"/>
    <n v="-332055.215738"/>
    <n v="18003.176046000037"/>
    <n v="18003.176046000037"/>
    <n v="18003.176046000037"/>
    <x v="0"/>
    <x v="5"/>
    <x v="1"/>
    <x v="10"/>
    <n v="31104.341697000025"/>
    <n v="-7.464650000000006"/>
  </r>
  <r>
    <n v="1727"/>
    <n v="932"/>
    <x v="0"/>
    <x v="0"/>
    <s v="Deutsche Telekom AG"/>
    <x v="10"/>
    <x v="4"/>
    <x v="8"/>
    <s v="Merrill Lynch Int"/>
    <x v="2"/>
    <d v="2001-03-29T00:00:00"/>
    <d v="2006-03-29T00:00:00"/>
    <x v="1"/>
    <n v="10000000"/>
    <n v="-4453.3695040000002"/>
    <n v="1.66"/>
    <n v="159.22109499999999"/>
    <n v="154.09317799999999"/>
    <n v="-4.8050777850244195"/>
    <n v="21398.78687217562"/>
    <n v="1689.480102"/>
    <x v="0"/>
    <n v="23088.266974175622"/>
    <n v="31225.338250000001"/>
    <n v="53668.372393999998"/>
    <n v="22443.034143999997"/>
    <n v="-645.23283017562426"/>
    <n v="27540.748336500001"/>
    <n v="47093.996775734995"/>
    <n v="19553.248439234994"/>
    <x v="0"/>
    <n v="-32966.067753360003"/>
    <n v="0"/>
    <n v="47093.996775734995"/>
    <n v="47093.996775734995"/>
    <n v="19553.248439234994"/>
    <n v="19553.248439234994"/>
    <n v="19553.248439234994"/>
    <x v="1"/>
    <x v="5"/>
    <x v="1"/>
    <x v="10"/>
    <n v="47093.996775734995"/>
    <m/>
  </r>
  <r>
    <n v="1744"/>
    <n v="951"/>
    <x v="0"/>
    <x v="0"/>
    <s v="Deutsche Telekom AG"/>
    <x v="10"/>
    <x v="4"/>
    <x v="8"/>
    <s v="Merrill Lynch Int"/>
    <x v="2"/>
    <d v="2001-04-03T00:00:00"/>
    <d v="2005-04-03T00:00:00"/>
    <x v="0"/>
    <n v="10000000"/>
    <n v="-3544.0780810000001"/>
    <n v="1.52"/>
    <n v="149.080397"/>
    <n v="144.227206"/>
    <n v="-4.7094582127034972"/>
    <n v="16690.687625027902"/>
    <n v="1517.060322"/>
    <x v="0"/>
    <n v="18207.747947027903"/>
    <n v="10229.901898"/>
    <n v="27713.933645000001"/>
    <n v="17484.031747000001"/>
    <n v="-723.71620002790223"/>
    <n v="10229.901898"/>
    <n v="27713.933645000001"/>
    <n v="17484.031747000001"/>
    <x v="0"/>
    <n v="-26235.037994602502"/>
    <n v="0"/>
    <n v="27713.933645000001"/>
    <n v="27713.933645000001"/>
    <n v="27713.933645000001"/>
    <n v="17484.031747000001"/>
    <n v="17484.031747000001"/>
    <x v="0"/>
    <x v="5"/>
    <x v="1"/>
    <x v="10"/>
    <n v="27713.933645000001"/>
    <m/>
  </r>
  <r>
    <n v="1304"/>
    <n v="465"/>
    <x v="0"/>
    <x v="0"/>
    <s v="Diageo Plc"/>
    <x v="6"/>
    <x v="1"/>
    <x v="6"/>
    <s v="Portfolio ISIS"/>
    <x v="6"/>
    <d v="2001-01-05T00:00:00"/>
    <d v="2006-01-05T00:00:00"/>
    <x v="0"/>
    <n v="-10000000"/>
    <n v="4023.521221"/>
    <n v="0.22"/>
    <n v="29.884208999999998"/>
    <n v="29.643833000000001"/>
    <n v="-0.24754137363925138"/>
    <n v="-995.98796991301788"/>
    <n v="-386.46020099999998"/>
    <x v="0"/>
    <n v="-1382.4481709130177"/>
    <n v="27794.08973"/>
    <n v="26759.970817000001"/>
    <n v="-1034.1189129999984"/>
    <n v="348.32925791301932"/>
    <n v="27794.08973"/>
    <n v="26759.970817000001"/>
    <n v="-1034.1189129999984"/>
    <x v="0"/>
    <n v="16546.731021362499"/>
    <n v="0"/>
    <n v="26759.970817000001"/>
    <n v="-4017.4692780000005"/>
    <n v="-1034.1189129999984"/>
    <n v="-1034.1189129999984"/>
    <n v="-1034.1189129999984"/>
    <x v="1"/>
    <x v="4"/>
    <x v="1"/>
    <x v="6"/>
    <n v="-10058.971013000002"/>
    <m/>
  </r>
  <r>
    <n v="1498"/>
    <n v="549"/>
    <x v="0"/>
    <x v="1"/>
    <s v="Diageo Plc"/>
    <x v="6"/>
    <x v="1"/>
    <x v="6"/>
    <s v="Portfolio ISIS"/>
    <x v="1"/>
    <d v="2001-01-05T00:00:00"/>
    <d v="2006-01-05T00:00:00"/>
    <x v="0"/>
    <n v="10000000"/>
    <n v="-4023.521221"/>
    <n v="0.22"/>
    <n v="29.884208999999998"/>
    <n v="29.643833000000001"/>
    <n v="-0.24754137363925138"/>
    <n v="995.98796991301788"/>
    <n v="386.46020099999998"/>
    <x v="0"/>
    <n v="1382.4481709130177"/>
    <n v="-27794.08973"/>
    <n v="-26759.970817000001"/>
    <n v="1034.1189129999984"/>
    <n v="-348.32925791301932"/>
    <n v="-27794.08973"/>
    <n v="-26759.970817000001"/>
    <n v="1034.1189129999984"/>
    <x v="0"/>
    <n v="-16546.731021362499"/>
    <n v="0"/>
    <n v="-26759.970817000001"/>
    <n v="4017.4692780000005"/>
    <n v="1034.1189129999984"/>
    <n v="1034.1189129999984"/>
    <n v="1034.1189129999984"/>
    <x v="1"/>
    <x v="4"/>
    <x v="1"/>
    <x v="6"/>
    <n v="10058.971013000002"/>
    <n v="-2.2139989999999976"/>
  </r>
  <r>
    <n v="1598"/>
    <n v="652"/>
    <x v="0"/>
    <x v="0"/>
    <s v="Diageo Plc"/>
    <x v="6"/>
    <x v="1"/>
    <x v="6"/>
    <s v="Goldman Sachs"/>
    <x v="6"/>
    <d v="2001-01-08T00:00:00"/>
    <d v="2006-01-08T00:00:00"/>
    <x v="0"/>
    <n v="10000000"/>
    <n v="-4043.6700690000002"/>
    <n v="0.3"/>
    <n v="29.921341000000002"/>
    <n v="29.680844"/>
    <n v="-0.24750953192033023"/>
    <n v="1000.8468860184395"/>
    <n v="404.22637199999997"/>
    <x v="0"/>
    <n v="1405.0732580184394"/>
    <n v="7410.7331800000002"/>
    <n v="8510.9401529999996"/>
    <n v="1100.2069729999994"/>
    <n v="-304.86628501844007"/>
    <n v="7410.7331800000002"/>
    <n v="8510.9401529999996"/>
    <n v="1100.2069729999994"/>
    <x v="0"/>
    <n v="-16629.593158762502"/>
    <n v="0"/>
    <n v="8510.9401529999996"/>
    <n v="8510.9401529999996"/>
    <n v="1100.2069729999994"/>
    <n v="1100.2069729999994"/>
    <n v="1100.2069729999994"/>
    <x v="1"/>
    <x v="4"/>
    <x v="1"/>
    <x v="6"/>
    <n v="10054.417468"/>
    <n v="-2.2139980000000001"/>
  </r>
  <r>
    <n v="22"/>
    <n v="111"/>
    <x v="0"/>
    <x v="8"/>
    <s v="Diamond Offshore"/>
    <x v="5"/>
    <x v="5"/>
    <x v="3"/>
    <s v="High Yield"/>
    <x v="5"/>
    <d v="2000-06-22T00:00:00"/>
    <d v="2005-06-06T00:00:00"/>
    <x v="0"/>
    <n v="4000000"/>
    <n v="-1454.480996"/>
    <n v="0.85"/>
    <n v="71.356305000000006"/>
    <n v="70.764525000000006"/>
    <n v="-0.54035502313714923"/>
    <n v="785.9361122461238"/>
    <n v="286.59374400000002"/>
    <x v="0"/>
    <n v="1072.5298562461239"/>
    <n v="22897.44803"/>
    <n v="23892.60065"/>
    <n v="995.15262000000075"/>
    <n v="-77.377236246123175"/>
    <n v="22897.44803"/>
    <n v="23892.60065"/>
    <n v="995.15262000000075"/>
    <x v="0"/>
    <n v="-8374.1743344699989"/>
    <n v="24272.222222"/>
    <n v="48164.822872000004"/>
    <n v="31922.882570000002"/>
    <n v="995.15262000000803"/>
    <n v="995.15262000000803"/>
    <n v="995.15262000000075"/>
    <x v="0"/>
    <x v="3"/>
    <x v="1"/>
    <x v="5"/>
    <n v="4035.9788850000041"/>
    <n v="-2.2818849999999884"/>
  </r>
  <r>
    <n v="37"/>
    <n v="131"/>
    <x v="0"/>
    <x v="0"/>
    <s v="Diamond Offshore"/>
    <x v="5"/>
    <x v="5"/>
    <x v="3"/>
    <s v="JP Morgan"/>
    <x v="5"/>
    <d v="2000-07-21T00:00:00"/>
    <d v="2003-07-21T00:00:00"/>
    <x v="0"/>
    <n v="-4000000"/>
    <n v="835.96679000000006"/>
    <n v="0.74"/>
    <n v="65.096379999999996"/>
    <n v="64.444349000000003"/>
    <n v="-0.54335233336584754"/>
    <n v="-454.22450596285751"/>
    <n v="-254.36949900000002"/>
    <x v="0"/>
    <n v="-708.59400496285753"/>
    <n v="-13551.404102"/>
    <n v="-14200.087844"/>
    <n v="-648.68374199999926"/>
    <n v="59.910262962858269"/>
    <n v="-13551.404102"/>
    <n v="-14200.087844"/>
    <n v="-648.68374199999926"/>
    <x v="0"/>
    <n v="4813.0787934250002"/>
    <n v="-15211.111111"/>
    <n v="-29411.198955"/>
    <n v="-22241.462750999999"/>
    <n v="-648.68374200000108"/>
    <n v="-648.68374200000108"/>
    <n v="-648.68374199999926"/>
    <x v="5"/>
    <x v="3"/>
    <x v="1"/>
    <x v="5"/>
    <n v="-2768.7136219999993"/>
    <n v="-2.4983040000000045"/>
  </r>
  <r>
    <n v="122"/>
    <n v="132"/>
    <x v="2"/>
    <x v="9"/>
    <s v="Diamond Offshore"/>
    <x v="5"/>
    <x v="5"/>
    <x v="3"/>
    <s v="EnronCredit.com"/>
    <x v="2"/>
    <d v="2000-06-22T00:00:00"/>
    <d v="2005-06-06T00:00:00"/>
    <x v="0"/>
    <n v="-4000000"/>
    <n v="1454.480996"/>
    <n v="0.85"/>
    <n v="71.356305000000006"/>
    <n v="70.764525000000006"/>
    <n v="-0.54035502313714923"/>
    <n v="-785.9361122461238"/>
    <n v="-286.59374400000002"/>
    <x v="0"/>
    <n v="-1072.5298562461239"/>
    <n v="-22897.44803"/>
    <n v="-23892.60065"/>
    <n v="-995.15262000000075"/>
    <n v="77.377236246123175"/>
    <n v="-22897.44803"/>
    <n v="-23892.60065"/>
    <n v="-995.15262000000075"/>
    <x v="0"/>
    <n v="8374.1743344699989"/>
    <n v="-24272.222222"/>
    <n v="-48164.822872000004"/>
    <n v="-31922.882570000002"/>
    <n v="-995.15262000000803"/>
    <n v="-995.15262000000803"/>
    <n v="-995.15262000000075"/>
    <x v="0"/>
    <x v="3"/>
    <x v="1"/>
    <x v="5"/>
    <n v="-4035.9788850000041"/>
    <m/>
  </r>
  <r>
    <n v="51"/>
    <n v="126"/>
    <x v="0"/>
    <x v="2"/>
    <s v="Dominion Resource"/>
    <x v="1"/>
    <x v="3"/>
    <x v="3"/>
    <s v="FUNB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15416.666667"/>
    <n v="15416.666667"/>
    <n v="2916.3306250000005"/>
    <n v="0"/>
    <n v="0"/>
    <n v="0"/>
    <x v="3"/>
    <x v="1"/>
    <x v="1"/>
    <x v="1"/>
    <n v="0"/>
    <n v="0"/>
  </r>
  <r>
    <n v="52"/>
    <n v="127"/>
    <x v="0"/>
    <x v="3"/>
    <s v="Dominion Resource"/>
    <x v="1"/>
    <x v="3"/>
    <x v="3"/>
    <s v="EnronCredit.com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-15416.666667"/>
    <n v="-15416.666667"/>
    <n v="-2916.3306250000005"/>
    <n v="0"/>
    <n v="0"/>
    <n v="0"/>
    <x v="3"/>
    <x v="1"/>
    <x v="1"/>
    <x v="1"/>
    <n v="0"/>
    <n v="0"/>
  </r>
  <r>
    <n v="53"/>
    <n v="128"/>
    <x v="0"/>
    <x v="4"/>
    <s v="Dominion Resource"/>
    <x v="1"/>
    <x v="3"/>
    <x v="3"/>
    <s v="Enron North America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15416.666667"/>
    <n v="15416.666667"/>
    <n v="2916.3306250000005"/>
    <n v="0"/>
    <n v="0"/>
    <n v="0"/>
    <x v="3"/>
    <x v="1"/>
    <x v="1"/>
    <x v="1"/>
    <n v="0"/>
    <n v="0"/>
  </r>
  <r>
    <n v="1746"/>
    <n v="952"/>
    <x v="0"/>
    <x v="0"/>
    <s v="Duke Capital"/>
    <x v="9"/>
    <x v="5"/>
    <x v="3"/>
    <s v="JP Morgan"/>
    <x v="4"/>
    <d v="2001-04-03T00:00:00"/>
    <d v="2006-04-03T00:00:00"/>
    <x v="0"/>
    <n v="10000000"/>
    <n v="-4269.9500760000001"/>
    <n v="0.75"/>
    <n v="74.524782999999999"/>
    <n v="73.928293999999994"/>
    <n v="-0.58492147164732977"/>
    <n v="2497.5854823145478"/>
    <n v="792.47521200000006"/>
    <x v="0"/>
    <n v="3290.0606943145476"/>
    <n v="2047.7274540000001"/>
    <n v="4833.4455930000004"/>
    <n v="2785.7181390000005"/>
    <n v="-504.3425553145471"/>
    <n v="2047.7274540000001"/>
    <n v="4833.4455930000004"/>
    <n v="2785.7181390000005"/>
    <x v="0"/>
    <m/>
    <n v="0"/>
    <n v="4833.4455930000004"/>
    <n v="4833.4455930000004"/>
    <n v="4833.4455930000004"/>
    <n v="2785.7181390000005"/>
    <n v="2785.7181390000005"/>
    <x v="1"/>
    <x v="0"/>
    <x v="1"/>
    <x v="9"/>
    <n v="4833.4455930000004"/>
    <n v="73.928293999999994"/>
  </r>
  <r>
    <n v="1305"/>
    <n v="466"/>
    <x v="0"/>
    <x v="0"/>
    <s v="Duke Energy Corp."/>
    <x v="6"/>
    <x v="3"/>
    <x v="3"/>
    <s v="Portfolio ISIS"/>
    <x v="4"/>
    <d v="2001-01-05T00:00:00"/>
    <d v="2006-01-05T00:00:00"/>
    <x v="0"/>
    <n v="-10000000"/>
    <n v="4069.0768189999999"/>
    <n v="0.6"/>
    <n v="63.458775000000003"/>
    <n v="63.369548000000002"/>
    <n v="-6.5619932471940021E-2"/>
    <n v="-267.01254608591648"/>
    <n v="-696.30320099999994"/>
    <x v="0"/>
    <n v="-963.31574708591643"/>
    <n v="-296.45548300000002"/>
    <n v="-821.25593000000003"/>
    <n v="-524.80044700000008"/>
    <n v="438.51530008591635"/>
    <n v="-296.45548300000002"/>
    <n v="-821.25593000000003"/>
    <n v="-524.80044700000008"/>
    <x v="0"/>
    <n v="16734.078418137498"/>
    <n v="0"/>
    <n v="-821.25593000000003"/>
    <n v="-5086.9335470000005"/>
    <n v="-524.80044700000008"/>
    <n v="-524.80044700000008"/>
    <n v="-524.80044700000008"/>
    <x v="1"/>
    <x v="4"/>
    <x v="1"/>
    <x v="6"/>
    <n v="-5288.1785989999998"/>
    <n v="-0.92305999999999955"/>
  </r>
  <r>
    <n v="1499"/>
    <n v="550"/>
    <x v="0"/>
    <x v="1"/>
    <s v="Duke Energy Corp."/>
    <x v="6"/>
    <x v="3"/>
    <x v="3"/>
    <s v="Portfolio ISIS"/>
    <x v="1"/>
    <d v="2001-01-05T00:00:00"/>
    <d v="2006-01-05T00:00:00"/>
    <x v="0"/>
    <n v="10000000"/>
    <n v="-4069.0768189999999"/>
    <n v="0.6"/>
    <n v="63.458775000000003"/>
    <n v="63.369548000000002"/>
    <n v="-6.5619932471940021E-2"/>
    <n v="267.01254608591648"/>
    <n v="696.30320099999994"/>
    <x v="0"/>
    <n v="963.31574708591643"/>
    <n v="296.45548300000002"/>
    <n v="821.25593000000003"/>
    <n v="524.80044700000008"/>
    <n v="-438.51530008591635"/>
    <n v="296.45548300000002"/>
    <n v="821.25593000000003"/>
    <n v="524.80044700000008"/>
    <x v="0"/>
    <n v="-16734.078418137498"/>
    <n v="0"/>
    <n v="821.25593000000003"/>
    <n v="5086.9335470000005"/>
    <n v="524.80044700000008"/>
    <n v="524.80044700000008"/>
    <n v="524.80044700000008"/>
    <x v="1"/>
    <x v="4"/>
    <x v="1"/>
    <x v="6"/>
    <n v="5288.1785989999998"/>
    <n v="-0.92305999999999955"/>
  </r>
  <r>
    <n v="1"/>
    <n v="307"/>
    <x v="0"/>
    <x v="0"/>
    <s v="Eastern Elec Plc"/>
    <x v="1"/>
    <x v="3"/>
    <x v="6"/>
    <s v="Greenwich Natwest"/>
    <x v="0"/>
    <d v="1999-09-08T00:00:00"/>
    <d v="2004-12-01T00:00:00"/>
    <x v="2"/>
    <n v="-15000000"/>
    <n v="0"/>
    <n v="0.47499999999999998"/>
    <n v="64.734776999999994"/>
    <n v="64.116387000000003"/>
    <m/>
    <n v="-"/>
    <n v="-624.17158800000004"/>
    <x v="0"/>
    <n v="-624.17158800000004"/>
    <n v="-49565.834379"/>
    <n v="-51600.477140000003"/>
    <n v="-2034.6427610000028"/>
    <n v="-1410.4711730000026"/>
    <n v="-70631.313990074996"/>
    <n v="-73092.075868810003"/>
    <n v="-2460.7618787350075"/>
    <x v="0"/>
    <n v="0"/>
    <n v="-151388.4375"/>
    <n v="-224480.51336881"/>
    <n v="-348412.1739126434"/>
    <n v="-1552.3243787350075"/>
    <n v="-1552.3243787350075"/>
    <n v="-2460.7618787350075"/>
    <x v="0"/>
    <x v="1"/>
    <x v="1"/>
    <x v="1"/>
    <n v="-14565.149664301018"/>
    <n v="-3.128783999999996"/>
  </r>
  <r>
    <n v="2"/>
    <n v="306"/>
    <x v="0"/>
    <x v="0"/>
    <s v="Eastern Elec Plc"/>
    <x v="1"/>
    <x v="3"/>
    <x v="6"/>
    <s v="Greenwich Natwest"/>
    <x v="0"/>
    <d v="1999-11-29T00:00:00"/>
    <d v="2004-11-25T00:00:00"/>
    <x v="2"/>
    <n v="-15000000"/>
    <n v="0"/>
    <n v="0.51"/>
    <n v="64.654505"/>
    <n v="64.035717000000005"/>
    <m/>
    <n v="-"/>
    <n v="-632.39696100000003"/>
    <x v="0"/>
    <n v="-632.39696100000003"/>
    <n v="-67460.164392999999"/>
    <n v="-69500.285262999998"/>
    <n v="-2040.1208699999988"/>
    <n v="-1407.7239089999989"/>
    <n v="-96130.734260024998"/>
    <n v="-98447.154075039507"/>
    <n v="-2316.4198150145094"/>
    <x v="0"/>
    <n v="0"/>
    <n v="-137860.86249999999"/>
    <n v="-236308.01657503948"/>
    <n v="-353640.04009070876"/>
    <n v="-1489.1573150144832"/>
    <n v="-1489.1573150144832"/>
    <n v="-2316.4198150145094"/>
    <x v="0"/>
    <x v="1"/>
    <x v="1"/>
    <x v="1"/>
    <n v="-14481.678530659497"/>
    <n v="-3.1302960000000013"/>
  </r>
  <r>
    <n v="3"/>
    <n v="308"/>
    <x v="0"/>
    <x v="0"/>
    <s v="Eastern Elec Plc"/>
    <x v="1"/>
    <x v="3"/>
    <x v="6"/>
    <s v="Credit Reserve Book"/>
    <x v="0"/>
    <d v="1999-11-29T00:00:00"/>
    <d v="2004-11-25T00:00:00"/>
    <x v="2"/>
    <n v="15000000"/>
    <n v="0"/>
    <n v="0.51"/>
    <n v="64.654505"/>
    <n v="64.035717000000005"/>
    <m/>
    <n v="-"/>
    <n v="632.39696100000003"/>
    <x v="0"/>
    <n v="632.39696100000003"/>
    <n v="67460.164392999999"/>
    <n v="69500.285262999998"/>
    <n v="2040.1208699999988"/>
    <n v="1407.7239089999989"/>
    <n v="96130.734260024998"/>
    <n v="98447.154075039507"/>
    <n v="2316.4198150145094"/>
    <x v="0"/>
    <n v="0"/>
    <n v="137860.86249999999"/>
    <n v="236308.01657503948"/>
    <n v="353640.04009070876"/>
    <n v="1489.1573150144832"/>
    <n v="1489.1573150144832"/>
    <n v="2316.4198150145094"/>
    <x v="0"/>
    <x v="1"/>
    <x v="1"/>
    <x v="1"/>
    <n v="14481.678530659497"/>
    <n v="-3.1302960000000013"/>
  </r>
  <r>
    <n v="4"/>
    <n v="309"/>
    <x v="0"/>
    <x v="0"/>
    <s v="Eastern Elec Plc"/>
    <x v="1"/>
    <x v="3"/>
    <x v="6"/>
    <s v="Credit Reserve Book"/>
    <x v="0"/>
    <d v="1999-09-08T00:00:00"/>
    <d v="2004-12-01T00:00:00"/>
    <x v="2"/>
    <n v="15000000"/>
    <n v="0"/>
    <n v="0.47499999999999998"/>
    <n v="64.734776999999994"/>
    <n v="64.116387000000003"/>
    <m/>
    <n v="-"/>
    <n v="624.17158800000004"/>
    <x v="0"/>
    <n v="624.17158800000004"/>
    <n v="49565.834379"/>
    <n v="51600.477140000003"/>
    <n v="2034.6427610000028"/>
    <n v="1410.4711730000026"/>
    <n v="70631.313990074996"/>
    <n v="73092.075868810003"/>
    <n v="2460.7618787350075"/>
    <x v="0"/>
    <n v="0"/>
    <n v="151388.4375"/>
    <n v="224480.51336881"/>
    <n v="348412.1739126434"/>
    <n v="1552.3243787350075"/>
    <n v="1552.3243787350075"/>
    <n v="2460.7618787350075"/>
    <x v="0"/>
    <x v="1"/>
    <x v="1"/>
    <x v="1"/>
    <n v="14565.149664301018"/>
    <n v="-3.128783999999996"/>
  </r>
  <r>
    <n v="270"/>
    <n v="408"/>
    <x v="0"/>
    <x v="4"/>
    <s v="Eastern Elec Plc"/>
    <x v="1"/>
    <x v="3"/>
    <x v="6"/>
    <s v="Toronto Dominion"/>
    <x v="0"/>
    <d v="1998-03-31T00:00:00"/>
    <d v="2001-03-31T00:00:00"/>
    <x v="2"/>
    <n v="0"/>
    <n v="4.4440299999999997"/>
    <n v="0.3125"/>
    <n v="0"/>
    <n v="0"/>
    <n v="-0.54844546195642607"/>
    <n v="-2.4373080862982159"/>
    <n v="-518.93755199999998"/>
    <x v="0"/>
    <n v="-521.37486008629821"/>
    <n v="172.979184"/>
    <n v="0"/>
    <n v="-172.979184"/>
    <n v="348.39567608629818"/>
    <n v="246.49533720000002"/>
    <n v="0"/>
    <n v="-246.49533720000002"/>
    <x v="0"/>
    <n v="32.165889140000004"/>
    <n v="-132918.150685"/>
    <n v="-132918.150685"/>
    <n v="37546.571751944663"/>
    <n v="551.10740280000027"/>
    <n v="551.10740280000027"/>
    <n v="-246.49533720000002"/>
    <x v="3"/>
    <x v="1"/>
    <x v="1"/>
    <x v="1"/>
    <n v="-1746.5299099510012"/>
    <n v="-134.60931600000001"/>
  </r>
  <r>
    <n v="271"/>
    <n v="407"/>
    <x v="0"/>
    <x v="4"/>
    <s v="Eastern Elec Plc"/>
    <x v="1"/>
    <x v="3"/>
    <x v="6"/>
    <s v="Credit Reserve Book"/>
    <x v="0"/>
    <d v="1998-03-31T00:00:00"/>
    <d v="2001-03-31T00:00:00"/>
    <x v="2"/>
    <n v="0"/>
    <n v="-4.4440299999999997"/>
    <n v="0.3125"/>
    <n v="0"/>
    <n v="0"/>
    <n v="-0.54844546195642607"/>
    <n v="2.4373080862982159"/>
    <n v="518.93755199999998"/>
    <x v="0"/>
    <n v="521.37486008629821"/>
    <n v="-172.979184"/>
    <n v="0"/>
    <n v="172.979184"/>
    <n v="-348.39567608629818"/>
    <n v="-246.49533720000002"/>
    <n v="0"/>
    <n v="246.49533720000002"/>
    <x v="0"/>
    <n v="-32.165889140000004"/>
    <n v="132918.150685"/>
    <n v="132918.150685"/>
    <n v="-37546.571751944663"/>
    <n v="-551.10740280000027"/>
    <n v="-551.10740280000027"/>
    <n v="246.49533720000002"/>
    <x v="3"/>
    <x v="1"/>
    <x v="1"/>
    <x v="1"/>
    <n v="1746.5299099510012"/>
    <n v="-134.60931600000001"/>
  </r>
  <r>
    <n v="5"/>
    <n v="310"/>
    <x v="0"/>
    <x v="0"/>
    <s v="Eastern Group"/>
    <x v="1"/>
    <x v="3"/>
    <x v="6"/>
    <s v="Merrill Lynch Int"/>
    <x v="0"/>
    <d v="2000-03-22T00:00:00"/>
    <d v="2005-03-22T00:00:00"/>
    <x v="0"/>
    <n v="-50000000"/>
    <n v="17250.155581999999"/>
    <n v="0.51500000000000001"/>
    <n v="66.201836999999998"/>
    <n v="65.593292000000005"/>
    <n v="-0.56121563055078361"/>
    <n v="-9681.0569420512493"/>
    <n v="-3326.5415430000003"/>
    <x v="0"/>
    <n v="-13007.59848505125"/>
    <n v="252114.24013399999"/>
    <n v="240845.19472100001"/>
    <n v="-11269.045412999985"/>
    <n v="1738.5530720512652"/>
    <n v="252114.24013399999"/>
    <n v="240845.19472100001"/>
    <n v="-11269.045412999985"/>
    <x v="0"/>
    <n v="124856.62610251601"/>
    <n v="-261076.38888899999"/>
    <n v="-20231.194167999987"/>
    <n v="-573069.307317"/>
    <n v="-11269.045412999985"/>
    <n v="-11269.045412999985"/>
    <n v="-11269.045412999985"/>
    <x v="0"/>
    <x v="1"/>
    <x v="1"/>
    <x v="1"/>
    <n v="-62790.038224999997"/>
    <n v="-3.1135510000000011"/>
  </r>
  <r>
    <n v="6"/>
    <n v="311"/>
    <x v="0"/>
    <x v="0"/>
    <s v="Eastern Group"/>
    <x v="1"/>
    <x v="3"/>
    <x v="6"/>
    <s v="Credit Reserve Book"/>
    <x v="0"/>
    <d v="2000-03-22T00:00:00"/>
    <d v="2005-03-22T00:00:00"/>
    <x v="0"/>
    <n v="50000000"/>
    <n v="-17250.155581999999"/>
    <n v="0.51500000000000001"/>
    <n v="66.201836999999998"/>
    <n v="65.593292000000005"/>
    <n v="-0.56121563055078361"/>
    <n v="9681.0569420512493"/>
    <n v="3326.5415430000003"/>
    <x v="0"/>
    <n v="13007.59848505125"/>
    <n v="-252114.24013399999"/>
    <n v="-240845.19472100001"/>
    <n v="11269.045412999985"/>
    <n v="-1738.5530720512652"/>
    <n v="-252114.24013399999"/>
    <n v="-240845.19472100001"/>
    <n v="11269.045412999985"/>
    <x v="0"/>
    <n v="-124856.62610251601"/>
    <n v="261076.38888899999"/>
    <n v="20231.194167999987"/>
    <n v="573069.307317"/>
    <n v="11269.045412999985"/>
    <n v="11269.045412999985"/>
    <n v="11269.045412999985"/>
    <x v="0"/>
    <x v="1"/>
    <x v="1"/>
    <x v="1"/>
    <n v="62790.038224999997"/>
    <n v="-3.1135510000000011"/>
  </r>
  <r>
    <n v="1306"/>
    <n v="467"/>
    <x v="0"/>
    <x v="0"/>
    <s v="Eastman Chemical"/>
    <x v="1"/>
    <x v="0"/>
    <x v="3"/>
    <s v="Portfolio ISIS"/>
    <x v="3"/>
    <d v="2001-01-05T00:00:00"/>
    <d v="2006-01-05T00:00:00"/>
    <x v="0"/>
    <n v="-10000000"/>
    <n v="4172.0164370000002"/>
    <n v="1.2"/>
    <n v="119.510954"/>
    <n v="118.84314999999999"/>
    <n v="-0.59012939526734798"/>
    <n v="-2462.0295370122458"/>
    <n v="-1288.270293"/>
    <x v="0"/>
    <n v="-3750.2998300122458"/>
    <n v="-31292.454972"/>
    <n v="-34338.653615000003"/>
    <n v="-3046.1986430000034"/>
    <n v="704.10118701224246"/>
    <n v="-31292.454972"/>
    <n v="-34338.653615000003"/>
    <n v="-3046.1986430000034"/>
    <x v="0"/>
    <n v="30197.054971006004"/>
    <n v="0"/>
    <n v="-34338.653615000003"/>
    <n v="-61252.696624000004"/>
    <n v="-3046.1986430000034"/>
    <n v="-3046.1986430000034"/>
    <n v="-3046.1986430000034"/>
    <x v="1"/>
    <x v="1"/>
    <x v="1"/>
    <x v="1"/>
    <n v="-9944.3496580000028"/>
    <n v="-1.7935020000000037"/>
  </r>
  <r>
    <n v="1500"/>
    <n v="551"/>
    <x v="0"/>
    <x v="1"/>
    <s v="Eastman Chemical"/>
    <x v="1"/>
    <x v="0"/>
    <x v="3"/>
    <s v="Portfolio ISIS"/>
    <x v="1"/>
    <d v="2001-01-05T00:00:00"/>
    <d v="2006-01-05T00:00:00"/>
    <x v="0"/>
    <n v="10000000"/>
    <n v="-4172.0164370000002"/>
    <n v="1.2"/>
    <n v="119.510954"/>
    <n v="118.84314999999999"/>
    <n v="-0.59012939526734798"/>
    <n v="2462.0295370122458"/>
    <n v="1288.270293"/>
    <x v="0"/>
    <n v="3750.2998300122458"/>
    <n v="31292.454972"/>
    <n v="34338.653615000003"/>
    <n v="3046.1986430000034"/>
    <n v="-704.10118701224246"/>
    <n v="31292.454972"/>
    <n v="34338.653615000003"/>
    <n v="3046.1986430000034"/>
    <x v="0"/>
    <n v="-30197.054971006004"/>
    <n v="0"/>
    <n v="34338.653615000003"/>
    <n v="61252.696624000004"/>
    <n v="3046.1986430000034"/>
    <n v="3046.1986430000034"/>
    <n v="3046.1986430000034"/>
    <x v="1"/>
    <x v="1"/>
    <x v="1"/>
    <x v="1"/>
    <n v="9944.3496580000028"/>
    <n v="-1.7935020000000037"/>
  </r>
  <r>
    <n v="1654"/>
    <n v="864"/>
    <x v="0"/>
    <x v="2"/>
    <s v="Eastman Kodak Co."/>
    <x v="6"/>
    <x v="8"/>
    <x v="3"/>
    <s v="Swiss Re"/>
    <x v="4"/>
    <d v="2001-02-27T00:00:00"/>
    <d v="2006-02-27T00:00:00"/>
    <x v="0"/>
    <n v="-10000000"/>
    <n v="4231.1372140000003"/>
    <n v="1.1000000000000001"/>
    <n v="98.501375999999993"/>
    <n v="98.384446999999994"/>
    <n v="-9.3628869893999878E-2"/>
    <n v="-396.15659571326717"/>
    <n v="-1159.2197430000001"/>
    <x v="0"/>
    <n v="-1555.3763387132672"/>
    <n v="-59245.143395999999"/>
    <n v="-60109.815861000003"/>
    <n v="-864.67246500000329"/>
    <n v="690.70387371326387"/>
    <n v="-59245.143395999999"/>
    <n v="-60109.815861000003"/>
    <n v="-864.67246500000329"/>
    <x v="0"/>
    <n v="17400.551792575003"/>
    <n v="0"/>
    <n v="-60109.815861000003"/>
    <n v="-60109.815861000003"/>
    <n v="-864.67246500000329"/>
    <n v="-864.67246500000329"/>
    <n v="-864.67246500000329"/>
    <x v="1"/>
    <x v="4"/>
    <x v="1"/>
    <x v="6"/>
    <n v="-9551.2933660000053"/>
    <n v="-1.7405120000000096"/>
  </r>
  <r>
    <n v="1655"/>
    <n v="865"/>
    <x v="0"/>
    <x v="3"/>
    <s v="Eastman Kodak Co."/>
    <x v="6"/>
    <x v="8"/>
    <x v="3"/>
    <s v="EnronCredit.com"/>
    <x v="4"/>
    <d v="2001-02-27T00:00:00"/>
    <d v="2006-02-27T00:00:00"/>
    <x v="0"/>
    <n v="10000000"/>
    <n v="-4231.1372140000003"/>
    <n v="1.1000000000000001"/>
    <n v="98.501375999999993"/>
    <n v="98.384446999999994"/>
    <n v="-9.3628869893999878E-2"/>
    <n v="396.15659571326717"/>
    <n v="1159.2197430000001"/>
    <x v="0"/>
    <n v="1555.3763387132672"/>
    <n v="59245.143395999999"/>
    <n v="60109.815861000003"/>
    <n v="864.67246500000329"/>
    <n v="-690.70387371326387"/>
    <n v="59245.143395999999"/>
    <n v="60109.815861000003"/>
    <n v="864.67246500000329"/>
    <x v="0"/>
    <n v="-17400.551792575003"/>
    <n v="0"/>
    <n v="60109.815861000003"/>
    <n v="60109.815861000003"/>
    <n v="864.67246500000329"/>
    <n v="864.67246500000329"/>
    <n v="864.67246500000329"/>
    <x v="1"/>
    <x v="4"/>
    <x v="1"/>
    <x v="6"/>
    <n v="9551.2933660000053"/>
    <n v="-1.7405120000000096"/>
  </r>
  <r>
    <n v="1656"/>
    <n v="866"/>
    <x v="0"/>
    <x v="4"/>
    <s v="Eastman Kodak Co."/>
    <x v="6"/>
    <x v="8"/>
    <x v="3"/>
    <s v="Enron North America"/>
    <x v="4"/>
    <d v="2001-02-27T00:00:00"/>
    <d v="2006-02-27T00:00:00"/>
    <x v="0"/>
    <n v="-10000000"/>
    <n v="4231.1372140000003"/>
    <n v="1.1000000000000001"/>
    <n v="98.501375999999993"/>
    <n v="98.384446999999994"/>
    <n v="-9.3628869893999878E-2"/>
    <n v="-396.15659571326717"/>
    <n v="-1159.2197430000001"/>
    <x v="0"/>
    <n v="-1555.3763387132672"/>
    <n v="-59245.143395999999"/>
    <n v="-60109.815861000003"/>
    <n v="-864.67246500000329"/>
    <n v="690.70387371326387"/>
    <n v="-59245.143395999999"/>
    <n v="-60109.815861000003"/>
    <n v="-864.67246500000329"/>
    <x v="0"/>
    <n v="17400.551792575003"/>
    <n v="0"/>
    <n v="-60109.815861000003"/>
    <n v="-60109.815861000003"/>
    <n v="-864.67246500000329"/>
    <n v="-864.67246500000329"/>
    <n v="-864.67246500000329"/>
    <x v="1"/>
    <x v="4"/>
    <x v="1"/>
    <x v="6"/>
    <n v="-9551.2933660000053"/>
    <n v="-1.7405120000000096"/>
  </r>
  <r>
    <n v="1583"/>
    <n v="637"/>
    <x v="0"/>
    <x v="0"/>
    <s v="Edison Intl"/>
    <x v="7"/>
    <x v="3"/>
    <x v="3"/>
    <s v="JP Morgan"/>
    <x v="0"/>
    <d v="2000-12-22T00:00:00"/>
    <d v="2004-10-15T00:00:00"/>
    <x v="0"/>
    <n v="5000000"/>
    <n v="-1436.656213"/>
    <n v="3"/>
    <n v="1797.2918110000001"/>
    <n v="1789.22208"/>
    <n v="-1.1738781280626833"/>
    <n v="1686.4593059860638"/>
    <n v="3112.9011989999999"/>
    <x v="0"/>
    <n v="4799.3605049860635"/>
    <n v="-609166.66666700004"/>
    <n v="-607916.66666700004"/>
    <n v="1250"/>
    <n v="-3549.3605049860635"/>
    <n v="-609166.66666700004"/>
    <n v="-607916.66666700004"/>
    <n v="1250"/>
    <x v="0"/>
    <n v="-40176.090996544997"/>
    <n v="0"/>
    <n v="-607916.66666700004"/>
    <n v="-492145.12179100001"/>
    <n v="1250"/>
    <n v="1250"/>
    <n v="1250"/>
    <x v="0"/>
    <x v="0"/>
    <x v="4"/>
    <x v="7"/>
    <n v="4166.6666659999173"/>
    <n v="-7.3303379999999834"/>
  </r>
  <r>
    <n v="1604"/>
    <n v="660"/>
    <x v="0"/>
    <x v="0"/>
    <s v="Edison Intl"/>
    <x v="7"/>
    <x v="3"/>
    <x v="3"/>
    <s v="Deutsche Bank AG NY"/>
    <x v="0"/>
    <d v="2001-01-10T00:00:00"/>
    <d v="2006-01-10T00:00:00"/>
    <x v="0"/>
    <n v="5000000"/>
    <n v="-2165.5699079999999"/>
    <n v="8.25"/>
    <n v="1709.0127379999999"/>
    <n v="1702.2409"/>
    <n v="-1.1359429330187822"/>
    <n v="2459.9638329507343"/>
    <n v="3923.1608910000004"/>
    <x v="0"/>
    <n v="6383.1247239507347"/>
    <n v="-559479.16666700004"/>
    <n v="-556041.66666700004"/>
    <n v="3437.5"/>
    <n v="-2945.6247239507347"/>
    <n v="-559479.16666700004"/>
    <n v="-556041.66666700004"/>
    <n v="3437.5"/>
    <x v="0"/>
    <n v="-60560.162477219994"/>
    <n v="0"/>
    <n v="-556041.66666700004"/>
    <n v="-556041.66666700004"/>
    <n v="3437.5"/>
    <n v="3437.5"/>
    <n v="3437.5"/>
    <x v="1"/>
    <x v="0"/>
    <x v="4"/>
    <x v="7"/>
    <n v="11458.333332999959"/>
    <n v="-4.6369660000000295"/>
  </r>
  <r>
    <n v="1073"/>
    <n v="431"/>
    <x v="0"/>
    <x v="0"/>
    <s v="Edison Mission"/>
    <x v="7"/>
    <x v="3"/>
    <x v="3"/>
    <s v="LBIE"/>
    <x v="0"/>
    <d v="2000-12-18T00:00:00"/>
    <d v="2004-05-28T00:00:00"/>
    <x v="0"/>
    <n v="-5000000"/>
    <n v="1307.0160089999999"/>
    <n v="2"/>
    <n v="1303.6232789999999"/>
    <n v="1297.6292100000001"/>
    <n v="-1.504847961499036"/>
    <n v="-1966.8603767902557"/>
    <n v="-2697.1137330000001"/>
    <x v="0"/>
    <n v="-4663.9741097902561"/>
    <n v="641666.66666700004"/>
    <n v="640833.33333299996"/>
    <n v="-833.33333400008269"/>
    <n v="3830.6407757901734"/>
    <n v="641666.66666700004"/>
    <n v="640833.33333299996"/>
    <n v="-833.33333400008269"/>
    <x v="0"/>
    <n v="36550.702691685001"/>
    <n v="-20000"/>
    <n v="620833.33333299996"/>
    <n v="274530.88759999996"/>
    <n v="-833.33333400008269"/>
    <n v="-833.33333400008269"/>
    <n v="-833.33333400008269"/>
    <x v="4"/>
    <x v="0"/>
    <x v="4"/>
    <x v="7"/>
    <n v="-2777.7777779999888"/>
    <n v="-5.429098999999951"/>
  </r>
  <r>
    <n v="1376"/>
    <n v="433"/>
    <x v="0"/>
    <x v="0"/>
    <s v="Edison Mission"/>
    <x v="7"/>
    <x v="3"/>
    <x v="3"/>
    <s v="Morgan Stanley CP"/>
    <x v="0"/>
    <d v="2000-12-19T00:00:00"/>
    <d v="2005-04-11T00:00:00"/>
    <x v="0"/>
    <n v="-10000000"/>
    <n v="3312.8597769999997"/>
    <n v="2.1"/>
    <n v="1275.787235"/>
    <n v="1270.3027689999999"/>
    <n v="-1.2626909232195098"/>
    <n v="-4183.1179703169091"/>
    <n v="-4564.0460400000002"/>
    <x v="0"/>
    <n v="-8747.1640103169084"/>
    <n v="1254500"/>
    <n v="1252750"/>
    <n v="-1750"/>
    <n v="6997.1640103169084"/>
    <n v="1254500"/>
    <n v="1252750"/>
    <n v="-1750"/>
    <x v="0"/>
    <n v="92644.123663804989"/>
    <n v="-13416.666667"/>
    <n v="1239333.3333330001"/>
    <n v="641366.8488700001"/>
    <n v="-1750"/>
    <n v="-1750"/>
    <n v="-1750"/>
    <x v="0"/>
    <x v="0"/>
    <x v="4"/>
    <x v="7"/>
    <n v="-5833"/>
    <n v="-4.5689530000001923"/>
  </r>
  <r>
    <n v="1307"/>
    <n v="468"/>
    <x v="0"/>
    <x v="0"/>
    <s v="Electrolux Ab"/>
    <x v="1"/>
    <x v="6"/>
    <x v="11"/>
    <s v="Portfolio ISIS"/>
    <x v="2"/>
    <d v="2001-01-05T00:00:00"/>
    <d v="2006-01-05T00:00:00"/>
    <x v="0"/>
    <n v="-10000000"/>
    <n v="4048.4325570000001"/>
    <n v="0.53"/>
    <n v="67.740813000000003"/>
    <n v="67.154532000000003"/>
    <n v="-0.58361023124142708"/>
    <n v="-2362.7066607560919"/>
    <n v="-810.05605500000001"/>
    <x v="0"/>
    <n v="-3172.7627157560919"/>
    <n v="48398.367139000002"/>
    <n v="45887.515321999999"/>
    <n v="-2510.8518170000025"/>
    <n v="661.91089875608941"/>
    <n v="48398.367139000002"/>
    <n v="45887.515321999999"/>
    <n v="-2510.8518170000025"/>
    <x v="0"/>
    <n v="29302.554847566003"/>
    <n v="0"/>
    <n v="45887.515321999999"/>
    <n v="-3450.1895460000014"/>
    <n v="-2510.8518170000025"/>
    <n v="-2510.8518170000025"/>
    <n v="-2510.8518170000025"/>
    <x v="1"/>
    <x v="1"/>
    <x v="1"/>
    <x v="1"/>
    <n v="10581.176997000002"/>
    <n v="2.8914029999999968"/>
  </r>
  <r>
    <n v="1501"/>
    <n v="552"/>
    <x v="0"/>
    <x v="1"/>
    <s v="Electrolux Ab"/>
    <x v="1"/>
    <x v="6"/>
    <x v="11"/>
    <s v="Portfolio ISIS"/>
    <x v="1"/>
    <d v="2001-01-05T00:00:00"/>
    <d v="2006-01-05T00:00:00"/>
    <x v="0"/>
    <n v="10000000"/>
    <n v="-4048.4325570000001"/>
    <n v="0.53"/>
    <n v="67.740813000000003"/>
    <n v="67.154532000000003"/>
    <n v="-0.58361023124142708"/>
    <n v="2362.7066607560919"/>
    <n v="810.05605500000001"/>
    <x v="0"/>
    <n v="3172.7627157560919"/>
    <n v="-48398.367139000002"/>
    <n v="-45887.515321999999"/>
    <n v="2510.8518170000025"/>
    <n v="-661.91089875608941"/>
    <n v="-48398.367139000002"/>
    <n v="-45887.515321999999"/>
    <n v="2510.8518170000025"/>
    <x v="0"/>
    <n v="-29302.554847566003"/>
    <n v="0"/>
    <n v="-45887.515321999999"/>
    <n v="3450.1895460000014"/>
    <n v="2510.8518170000025"/>
    <n v="2510.8518170000025"/>
    <n v="2510.8518170000025"/>
    <x v="1"/>
    <x v="1"/>
    <x v="1"/>
    <x v="1"/>
    <n v="-10581.176997000002"/>
    <n v="2.8914029999999968"/>
  </r>
  <r>
    <n v="44"/>
    <n v="143"/>
    <x v="0"/>
    <x v="8"/>
    <s v="Emmis Comm"/>
    <x v="8"/>
    <x v="4"/>
    <x v="3"/>
    <s v="High Yield"/>
    <x v="5"/>
    <d v="2000-08-08T00:00:00"/>
    <d v="2001-09-30T00:00:00"/>
    <x v="0"/>
    <n v="10000000"/>
    <n v="-472.13530200000002"/>
    <n v="2.125"/>
    <n v="146.53989899999999"/>
    <n v="144.02382800000001"/>
    <n v="-0.9709092778686923"/>
    <n v="458.40054512113699"/>
    <n v="1367.2499399999999"/>
    <x v="0"/>
    <n v="1825.6504851211369"/>
    <n v="34464.463580000003"/>
    <n v="36113.804515999997"/>
    <n v="1649.3409359999932"/>
    <n v="-176.30954912114362"/>
    <n v="34464.463580000003"/>
    <n v="36113.804515999997"/>
    <n v="1649.3409359999932"/>
    <x v="0"/>
    <n v="-7766.6257179000004"/>
    <n v="138125"/>
    <n v="174238.804516"/>
    <n v="117244.99110000001"/>
    <n v="1649.3409359999932"/>
    <n v="1649.3409359999932"/>
    <n v="1649.3409359999932"/>
    <x v="3"/>
    <x v="0"/>
    <x v="5"/>
    <x v="8"/>
    <n v="7648.5115640000149"/>
    <n v="-8.567245999999983"/>
  </r>
  <r>
    <n v="57"/>
    <n v="144"/>
    <x v="1"/>
    <x v="5"/>
    <s v="Emmis Comm"/>
    <x v="8"/>
    <x v="4"/>
    <x v="3"/>
    <s v="FUNB"/>
    <x v="5"/>
    <d v="2000-08-08T00:00:00"/>
    <d v="2001-09-30T00:00:00"/>
    <x v="0"/>
    <n v="10000000"/>
    <n v="-472.13530200000002"/>
    <n v="2.125"/>
    <n v="146.53989899999999"/>
    <n v="144.02382800000001"/>
    <n v="-0.9709092778686923"/>
    <n v="458.40054512113699"/>
    <n v="1367.2499399999999"/>
    <x v="0"/>
    <n v="1825.6504851211369"/>
    <n v="34464.463580000003"/>
    <n v="36113.804515999997"/>
    <n v="1649.3409359999932"/>
    <n v="-176.30954912114362"/>
    <n v="34464.463580000003"/>
    <n v="36113.804515999997"/>
    <n v="1649.3409359999932"/>
    <x v="0"/>
    <n v="-7766.6257179000004"/>
    <n v="138125"/>
    <n v="174238.804516"/>
    <n v="117244.99110000001"/>
    <n v="1649.3409359999932"/>
    <n v="1649.3409359999932"/>
    <n v="1649.3409359999932"/>
    <x v="3"/>
    <x v="0"/>
    <x v="5"/>
    <x v="8"/>
    <n v="7648.5115640000149"/>
    <n v="-8.567245999999983"/>
  </r>
  <r>
    <n v="144"/>
    <n v="145"/>
    <x v="1"/>
    <x v="7"/>
    <s v="Emmis Comm"/>
    <x v="8"/>
    <x v="4"/>
    <x v="3"/>
    <s v="EnronCredit.com"/>
    <x v="5"/>
    <d v="2000-08-08T00:00:00"/>
    <d v="2001-09-30T00:00:00"/>
    <x v="0"/>
    <n v="-10000000"/>
    <n v="472.13530200000002"/>
    <n v="2.125"/>
    <n v="146.53989899999999"/>
    <n v="144.02382800000001"/>
    <n v="-0.9709092778686923"/>
    <n v="-458.40054512113699"/>
    <n v="-1367.2499399999999"/>
    <x v="0"/>
    <n v="-1825.6504851211369"/>
    <n v="-34464.463580000003"/>
    <n v="-36113.804515999997"/>
    <n v="-1649.3409359999932"/>
    <n v="176.30954912114362"/>
    <n v="-34464.463580000003"/>
    <n v="-36113.804515999997"/>
    <n v="-1649.3409359999932"/>
    <x v="0"/>
    <n v="7766.6257179000004"/>
    <n v="-138125"/>
    <n v="-174238.804516"/>
    <n v="-117244.99110000001"/>
    <n v="-1649.3409359999932"/>
    <n v="-1649.3409359999932"/>
    <n v="-1649.3409359999932"/>
    <x v="3"/>
    <x v="0"/>
    <x v="5"/>
    <x v="8"/>
    <n v="-7648.5115640000149"/>
    <m/>
  </r>
  <r>
    <n v="1713"/>
    <n v="916"/>
    <x v="0"/>
    <x v="0"/>
    <s v="Enel Spa"/>
    <x v="9"/>
    <x v="3"/>
    <x v="12"/>
    <s v="Deutsche Bank AG"/>
    <x v="9"/>
    <d v="2001-03-22T00:00:00"/>
    <d v="2006-03-22T00:00:00"/>
    <x v="1"/>
    <n v="-10000000"/>
    <n v="4297.8901839999999"/>
    <n v="0.36"/>
    <n v="33.598148999999999"/>
    <n v="33.463147999999997"/>
    <n v="-0.11209634849360449"/>
    <n v="-481.77779585290591"/>
    <n v="-430.55050199999994"/>
    <x v="0"/>
    <n v="-912.32829785290585"/>
    <n v="-11841.053260999999"/>
    <n v="-12543.910411000001"/>
    <n v="-702.85715000000164"/>
    <n v="209.47114785290421"/>
    <n v="-10443.808976201999"/>
    <n v="-11007.281385652501"/>
    <n v="-563.4724094505018"/>
    <x v="0"/>
    <m/>
    <n v="0"/>
    <n v="-11007.281385652501"/>
    <n v="-11007.281385652501"/>
    <n v="-563.4724094505018"/>
    <n v="-563.4724094505018"/>
    <n v="-563.4724094505018"/>
    <x v="1"/>
    <x v="0"/>
    <x v="1"/>
    <x v="9"/>
    <n v="-8063.2563013959007"/>
    <n v="-1.905425000000001"/>
  </r>
  <r>
    <n v="1308"/>
    <n v="469"/>
    <x v="0"/>
    <x v="0"/>
    <s v="Enterprise Oil Plc"/>
    <x v="1"/>
    <x v="5"/>
    <x v="6"/>
    <s v="Portfolio ISIS"/>
    <x v="6"/>
    <d v="2001-01-05T00:00:00"/>
    <d v="2006-01-05T00:00:00"/>
    <x v="0"/>
    <n v="-10000000"/>
    <n v="4058.4455370000001"/>
    <n v="0.61"/>
    <n v="56.657971000000003"/>
    <n v="51.798108999999997"/>
    <n v="-5.0560740756191658"/>
    <n v="-20519.801266938004"/>
    <n v="-778.80806099999995"/>
    <x v="0"/>
    <n v="-21298.609327938004"/>
    <n v="-33071.251651999999"/>
    <n v="-53676.063780999997"/>
    <n v="-20604.812128999998"/>
    <n v="693.79719893800575"/>
    <n v="-33071.251651999999"/>
    <n v="-53676.063780999997"/>
    <n v="-20604.812128999998"/>
    <x v="0"/>
    <n v="29375.028796806004"/>
    <n v="0"/>
    <n v="-53676.063780999997"/>
    <n v="-56459.159734999994"/>
    <n v="-20604.812128999998"/>
    <n v="-20604.812128999998"/>
    <n v="-20604.812128999998"/>
    <x v="1"/>
    <x v="1"/>
    <x v="1"/>
    <x v="1"/>
    <n v="-31944.401245999998"/>
    <n v="-7.3000660000000011"/>
  </r>
  <r>
    <n v="1502"/>
    <n v="553"/>
    <x v="0"/>
    <x v="1"/>
    <s v="Enterprise Oil Plc"/>
    <x v="1"/>
    <x v="5"/>
    <x v="6"/>
    <s v="Portfolio ISIS"/>
    <x v="1"/>
    <d v="2001-01-05T00:00:00"/>
    <d v="2006-01-05T00:00:00"/>
    <x v="0"/>
    <n v="10000000"/>
    <n v="-4058.4455370000001"/>
    <n v="0.61"/>
    <n v="56.657971000000003"/>
    <n v="51.798108999999997"/>
    <n v="-5.0560740756191658"/>
    <n v="20519.801266938004"/>
    <n v="778.80806099999995"/>
    <x v="0"/>
    <n v="21298.609327938004"/>
    <n v="33071.251651999999"/>
    <n v="53676.063780999997"/>
    <n v="20604.812128999998"/>
    <n v="-693.79719893800575"/>
    <n v="33071.251651999999"/>
    <n v="53676.063780999997"/>
    <n v="20604.812128999998"/>
    <x v="0"/>
    <n v="-29375.028796806004"/>
    <n v="0"/>
    <n v="53676.063780999997"/>
    <n v="56459.159734999994"/>
    <n v="20604.812128999998"/>
    <n v="20604.812128999998"/>
    <n v="20604.812128999998"/>
    <x v="1"/>
    <x v="1"/>
    <x v="1"/>
    <x v="1"/>
    <n v="31944.401245999998"/>
    <n v="-7.3000660000000011"/>
  </r>
  <r>
    <n v="881"/>
    <n v="422"/>
    <x v="0"/>
    <x v="0"/>
    <s v="Eon Ag"/>
    <x v="11"/>
    <x v="8"/>
    <x v="8"/>
    <s v="WLB"/>
    <x v="2"/>
    <d v="2000-12-12T00:00:00"/>
    <d v="2005-12-12T00:00:00"/>
    <x v="1"/>
    <n v="-10000000"/>
    <n v="4094.082257"/>
    <n v="0.4"/>
    <n v="29.999134999999999"/>
    <n v="30.673278"/>
    <n v="0.70431045501614453"/>
    <n v="2883.5049373011939"/>
    <n v="-372.11242800000002"/>
    <x v="0"/>
    <n v="2511.392509301194"/>
    <n v="-44636.592726000003"/>
    <n v="-41913.143393999999"/>
    <n v="2723.4493320000038"/>
    <n v="212.05682269880981"/>
    <n v="-39369.474784332"/>
    <n v="-36778.783328234997"/>
    <n v="2590.6914560970035"/>
    <x v="0"/>
    <n v="8081.7183753179997"/>
    <n v="-8775"/>
    <n v="-45553.783328234997"/>
    <n v="-42650.981377118842"/>
    <n v="2635.6914560970035"/>
    <n v="2635.6914560970035"/>
    <n v="2590.6914560970035"/>
    <x v="1"/>
    <x v="6"/>
    <x v="1"/>
    <x v="11"/>
    <n v="-2900.6912798489939"/>
    <n v="-0.76712699999999856"/>
  </r>
  <r>
    <n v="233"/>
    <n v="348"/>
    <x v="0"/>
    <x v="0"/>
    <s v="Ericsson"/>
    <x v="5"/>
    <x v="4"/>
    <x v="11"/>
    <s v="JP Morgan"/>
    <x v="2"/>
    <d v="2000-10-20T00:00:00"/>
    <d v="2001-02-27T00:00:00"/>
    <x v="0"/>
    <n v="0"/>
    <n v="0"/>
    <n v="0.34"/>
    <n v="0"/>
    <n v="0"/>
    <m/>
    <n v="-"/>
    <n v="0"/>
    <x v="0"/>
    <n v="0"/>
    <n v="0"/>
    <n v="0"/>
    <n v="0"/>
    <n v="0"/>
    <n v="0"/>
    <n v="0"/>
    <n v="0"/>
    <x v="0"/>
    <n v="0"/>
    <n v="429743.44444400002"/>
    <n v="429743.44444400002"/>
    <n v="170552.37640000001"/>
    <n v="0"/>
    <n v="0"/>
    <n v="0"/>
    <x v="3"/>
    <x v="3"/>
    <x v="1"/>
    <x v="5"/>
    <n v="0"/>
    <n v="0"/>
  </r>
  <r>
    <n v="418"/>
    <n v="419"/>
    <x v="0"/>
    <x v="0"/>
    <s v="Ericsson"/>
    <x v="5"/>
    <x v="4"/>
    <x v="11"/>
    <s v="Goldman Sachs"/>
    <x v="2"/>
    <d v="2000-12-08T00:00:00"/>
    <d v="2005-12-08T00:00:00"/>
    <x v="0"/>
    <n v="10000000"/>
    <n v="-3996.746361"/>
    <n v="0.55000000000000004"/>
    <n v="100.93238700000001"/>
    <n v="96.027624000000003"/>
    <n v="-4.8645177634327101"/>
    <n v="19442.243669019543"/>
    <n v="1090.360842"/>
    <x v="0"/>
    <n v="20532.604511019541"/>
    <n v="-181348.393989"/>
    <n v="-161888.61392599999"/>
    <n v="19459.780063000013"/>
    <n v="-1072.8244480195281"/>
    <n v="-181348.393989"/>
    <n v="-161888.61392599999"/>
    <n v="19459.780063000013"/>
    <x v="0"/>
    <n v="-23011.267173457498"/>
    <n v="13750"/>
    <n v="-148138.61392599999"/>
    <n v="-98477.214061999985"/>
    <n v="19459.780063000013"/>
    <n v="19459.780063000013"/>
    <n v="19459.780063000013"/>
    <x v="1"/>
    <x v="3"/>
    <x v="1"/>
    <x v="5"/>
    <n v="33831.144868000003"/>
    <n v="-7.896168000000003"/>
  </r>
  <r>
    <n v="1614"/>
    <n v="820"/>
    <x v="0"/>
    <x v="0"/>
    <s v="Ericsson"/>
    <x v="5"/>
    <x v="4"/>
    <x v="11"/>
    <s v="Morgan Stanley CP"/>
    <x v="2"/>
    <d v="2001-01-18T00:00:00"/>
    <d v="2003-08-06T00:00:00"/>
    <x v="0"/>
    <n v="-17000000"/>
    <n v="3615.9343709999998"/>
    <n v="0.6"/>
    <n v="75.451828000000006"/>
    <n v="71.654735000000002"/>
    <n v="-3.7827714493890778"/>
    <n v="-13678.253301483453"/>
    <n v="-1378.5333839999998"/>
    <x v="0"/>
    <n v="-15056.786685483454"/>
    <n v="36420.064158000001"/>
    <n v="21992.185157"/>
    <n v="-14427.879001000001"/>
    <n v="628.90768448345261"/>
    <n v="36420.064158000001"/>
    <n v="21992.185157"/>
    <n v="-14427.879001000001"/>
    <x v="0"/>
    <n v="20818.742141032497"/>
    <n v="0"/>
    <n v="21992.185157"/>
    <n v="21992.185157"/>
    <n v="-14427.879001000001"/>
    <n v="-14427.879001000001"/>
    <n v="-14427.879001000001"/>
    <x v="5"/>
    <x v="3"/>
    <x v="1"/>
    <x v="5"/>
    <n v="-25413.296454000003"/>
    <n v="-6.0620329999999996"/>
  </r>
  <r>
    <n v="1729"/>
    <n v="934"/>
    <x v="0"/>
    <x v="0"/>
    <s v="Ericsson"/>
    <x v="5"/>
    <x v="4"/>
    <x v="11"/>
    <s v="Morgan Stanley CP"/>
    <x v="2"/>
    <d v="2001-03-29T00:00:00"/>
    <d v="2006-06-30T00:00:00"/>
    <x v="1"/>
    <n v="15000000"/>
    <n v="-6947.5640069999999"/>
    <n v="1.06"/>
    <n v="107.374695"/>
    <n v="102.162752"/>
    <n v="-4.9950275374784932"/>
    <n v="34703.273533359425"/>
    <n v="1932.8139960000001"/>
    <x v="0"/>
    <n v="36636.087529359422"/>
    <n v="-7066.7292530000004"/>
    <n v="28601.510491000001"/>
    <n v="35668.239743999999"/>
    <n v="-967.84778535942314"/>
    <n v="-6232.8552011460006"/>
    <n v="25097.8254558525"/>
    <n v="31330.680656998502"/>
    <x v="0"/>
    <n v="-40000.599770302499"/>
    <n v="0"/>
    <n v="25097.8254558525"/>
    <n v="25097.8254558525"/>
    <n v="31330.680656998502"/>
    <n v="31330.680656998502"/>
    <n v="31330.680656998502"/>
    <x v="1"/>
    <x v="3"/>
    <x v="1"/>
    <x v="5"/>
    <n v="25097.8254558525"/>
    <n v="102.162752"/>
  </r>
  <r>
    <n v="1734"/>
    <n v="941"/>
    <x v="0"/>
    <x v="0"/>
    <s v="Ericsson"/>
    <x v="5"/>
    <x v="4"/>
    <x v="11"/>
    <s v="Morgan Stanley CP"/>
    <x v="2"/>
    <d v="2001-04-02T00:00:00"/>
    <d v="2006-04-02T00:00:00"/>
    <x v="0"/>
    <n v="10000000"/>
    <n v="-4327.273158"/>
    <n v="1.05"/>
    <n v="104.409464"/>
    <n v="99.347156999999996"/>
    <n v="-5.0162064433789961"/>
    <n v="21706.495497420576"/>
    <n v="1245.6066839999999"/>
    <x v="0"/>
    <n v="22952.102181420574"/>
    <n v="2801.2974079999999"/>
    <n v="24687.356930000002"/>
    <n v="21886.059522000003"/>
    <n v="-1066.042659420571"/>
    <n v="2801.2974079999999"/>
    <n v="24687.356930000002"/>
    <n v="21886.059522000003"/>
    <x v="0"/>
    <n v="-24914.275207185001"/>
    <n v="0"/>
    <n v="24687.356930000002"/>
    <n v="24687.356930000002"/>
    <n v="21886.059522000003"/>
    <n v="21886.059522000003"/>
    <n v="21886.059522000003"/>
    <x v="1"/>
    <x v="3"/>
    <x v="1"/>
    <x v="5"/>
    <n v="24687.356930000002"/>
    <n v="99.347156999999996"/>
  </r>
  <r>
    <n v="1738"/>
    <n v="944"/>
    <x v="0"/>
    <x v="0"/>
    <s v="Ericsson"/>
    <x v="5"/>
    <x v="4"/>
    <x v="11"/>
    <s v="JP Morgan"/>
    <x v="2"/>
    <d v="2001-04-02T00:00:00"/>
    <d v="2004-04-02T00:00:00"/>
    <x v="0"/>
    <n v="-10000000"/>
    <n v="2695.5909379999998"/>
    <n v="0.81499999999999995"/>
    <n v="82.603544999999997"/>
    <n v="78.503020000000006"/>
    <n v="-4.1049062416546169"/>
    <n v="-11065.148066343823"/>
    <n v="-923.90770199999997"/>
    <x v="0"/>
    <n v="-11989.055768343824"/>
    <n v="2807.4078810000001"/>
    <n v="-8702.6482969999997"/>
    <n v="-11510.056177999999"/>
    <n v="478.99959034382482"/>
    <n v="2807.4078810000001"/>
    <n v="-8702.6482969999997"/>
    <n v="-11510.056177999999"/>
    <x v="0"/>
    <n v="15519.864825535"/>
    <n v="0"/>
    <n v="-8702.6482969999997"/>
    <n v="-8702.6482969999997"/>
    <n v="-8702.6482969999997"/>
    <n v="-11510.056177999999"/>
    <n v="-11510.056177999999"/>
    <x v="4"/>
    <x v="3"/>
    <x v="1"/>
    <x v="5"/>
    <n v="-8702.6482969999997"/>
    <n v="78.503020000000006"/>
  </r>
  <r>
    <n v="1740"/>
    <n v="946"/>
    <x v="0"/>
    <x v="0"/>
    <s v="Ericsson"/>
    <x v="5"/>
    <x v="4"/>
    <x v="11"/>
    <s v="Goldman Sachs"/>
    <x v="2"/>
    <d v="2001-04-02T00:00:00"/>
    <d v="2006-04-02T00:00:00"/>
    <x v="0"/>
    <n v="-5000000"/>
    <n v="2159.4863880000003"/>
    <n v="1.01"/>
    <n v="104.306639"/>
    <n v="99.253501"/>
    <n v="-5.0171188048761373"/>
    <n v="-10834.399766108847"/>
    <n v="-617.85507600000005"/>
    <x v="0"/>
    <n v="-11452.254842108847"/>
    <n v="6893.3850400000001"/>
    <n v="-4007.5978570000002"/>
    <n v="-10900.982897"/>
    <n v="551.27194510884692"/>
    <n v="6893.3850400000001"/>
    <n v="-4007.5978570000002"/>
    <n v="-10900.982897"/>
    <x v="0"/>
    <n v="12433.242878910001"/>
    <n v="0"/>
    <n v="-4007.5978570000002"/>
    <n v="-4007.5978570000002"/>
    <n v="-4007.5978570000002"/>
    <n v="-10900.982897"/>
    <n v="-10900.982897"/>
    <x v="1"/>
    <x v="3"/>
    <x v="1"/>
    <x v="5"/>
    <n v="-4007.5978570000002"/>
    <n v="99.253501"/>
  </r>
  <r>
    <n v="1743"/>
    <n v="950"/>
    <x v="0"/>
    <x v="0"/>
    <s v="Ericsson"/>
    <x v="5"/>
    <x v="4"/>
    <x v="11"/>
    <s v="Goldman Sachs"/>
    <x v="2"/>
    <d v="2001-04-03T00:00:00"/>
    <d v="2006-04-03T00:00:00"/>
    <x v="0"/>
    <n v="10000000"/>
    <n v="-4322.9981589999998"/>
    <n v="1.02"/>
    <n v="104.33497199999999"/>
    <n v="99.280563000000001"/>
    <n v="-5.016898839671093"/>
    <n v="21688.044447787368"/>
    <n v="1238.348082"/>
    <x v="0"/>
    <n v="22926.392529787368"/>
    <n v="-9938.0189480000008"/>
    <n v="11895.428567000001"/>
    <n v="21833.447515"/>
    <n v="-1092.9450147873686"/>
    <n v="-9938.0189480000008"/>
    <n v="11895.428567000001"/>
    <n v="21833.447515"/>
    <x v="0"/>
    <n v="-24889.661900442497"/>
    <n v="0"/>
    <n v="11895.428567000001"/>
    <n v="11895.428567000001"/>
    <n v="11895.428567000001"/>
    <n v="21833.447515"/>
    <n v="21833.447515"/>
    <x v="1"/>
    <x v="3"/>
    <x v="1"/>
    <x v="5"/>
    <n v="11895.428567000001"/>
    <n v="99.280563000000001"/>
  </r>
  <r>
    <n v="256"/>
    <n v="370"/>
    <x v="0"/>
    <x v="0"/>
    <s v="Farmland"/>
    <x v="12"/>
    <x v="6"/>
    <x v="3"/>
    <s v="Cargill"/>
    <x v="0"/>
    <d v="2000-11-03T00:00:00"/>
    <d v="2001-10-29T00:00:00"/>
    <x v="0"/>
    <n v="600000"/>
    <n v="-36.017122000000001"/>
    <n v="3.37"/>
    <n v="508.32507099999998"/>
    <n v="502.07915200000002"/>
    <n v="-1.069676819289711"/>
    <n v="38.52668050092948"/>
    <n v="248.654415"/>
    <x v="0"/>
    <n v="287.18109550092947"/>
    <n v="3056.8144200000002"/>
    <n v="3331.5532619999999"/>
    <n v="274.73884199999975"/>
    <n v="-12.442253500929723"/>
    <n v="3056.8144200000002"/>
    <n v="3331.5532619999999"/>
    <n v="274.73884199999975"/>
    <x v="0"/>
    <n v="-426.58679296799994"/>
    <n v="0"/>
    <n v="3331.5532619999999"/>
    <n v="3889.5490659999982"/>
    <n v="274.73884199999975"/>
    <n v="274.73884199999975"/>
    <n v="274.73884199999975"/>
    <x v="2"/>
    <x v="0"/>
    <x v="6"/>
    <x v="12"/>
    <n v="1059.8472619999998"/>
    <n v="-12.64870499999995"/>
  </r>
  <r>
    <n v="1309"/>
    <n v="629"/>
    <x v="0"/>
    <x v="0"/>
    <s v="Fiat Spa"/>
    <x v="5"/>
    <x v="6"/>
    <x v="12"/>
    <s v="Portfolio ISIS"/>
    <x v="6"/>
    <d v="2001-01-05T00:00:00"/>
    <d v="2006-01-05T00:00:00"/>
    <x v="0"/>
    <n v="-10000000"/>
    <n v="4051.3334839999998"/>
    <n v="0.68"/>
    <n v="92.145073999999994"/>
    <n v="87.159018000000003"/>
    <n v="-5.0802152051399387"/>
    <n v="-20581.645966509361"/>
    <n v="-1058.281125"/>
    <x v="0"/>
    <n v="-21639.927091509362"/>
    <n v="83368.737949999995"/>
    <n v="62731.617997000001"/>
    <n v="-20637.119952999994"/>
    <n v="1002.8071385093681"/>
    <n v="83368.737949999995"/>
    <n v="62731.617997000001"/>
    <n v="-20637.119952999994"/>
    <x v="0"/>
    <n v="23325.552534129998"/>
    <n v="0"/>
    <n v="62731.617997000001"/>
    <n v="18581.480705000002"/>
    <n v="-20637.119952999994"/>
    <n v="-20637.119952999994"/>
    <n v="-20637.119952999994"/>
    <x v="1"/>
    <x v="3"/>
    <x v="1"/>
    <x v="5"/>
    <n v="-55281.577043000005"/>
    <n v="-12.818072000000001"/>
  </r>
  <r>
    <n v="1503"/>
    <n v="624"/>
    <x v="0"/>
    <x v="1"/>
    <s v="Fiat Spa"/>
    <x v="5"/>
    <x v="6"/>
    <x v="12"/>
    <s v="Portfolio ISIS"/>
    <x v="1"/>
    <d v="2001-01-05T00:00:00"/>
    <d v="2006-01-05T00:00:00"/>
    <x v="0"/>
    <n v="10000000"/>
    <n v="-4051.3334839999998"/>
    <n v="0.68"/>
    <n v="92.145073999999994"/>
    <n v="87.159018000000003"/>
    <n v="-5.0802152051399387"/>
    <n v="20581.645966509361"/>
    <n v="1058.281125"/>
    <x v="0"/>
    <n v="21639.927091509362"/>
    <n v="-83368.737949999995"/>
    <n v="-62731.617997000001"/>
    <n v="20637.119952999994"/>
    <n v="-1002.8071385093681"/>
    <n v="-83368.737949999995"/>
    <n v="-62731.617997000001"/>
    <n v="20637.119952999994"/>
    <x v="0"/>
    <n v="-23325.552534129998"/>
    <n v="0"/>
    <n v="-62731.617997000001"/>
    <n v="-18581.480705000002"/>
    <n v="20637.119952999994"/>
    <n v="20637.119952999994"/>
    <n v="20637.119952999994"/>
    <x v="1"/>
    <x v="3"/>
    <x v="1"/>
    <x v="5"/>
    <n v="55281.577043000005"/>
    <n v="-12.818072000000001"/>
  </r>
  <r>
    <n v="1601"/>
    <n v="655"/>
    <x v="0"/>
    <x v="0"/>
    <s v="Fiat Spa"/>
    <x v="5"/>
    <x v="6"/>
    <x v="12"/>
    <s v="JP Morgan"/>
    <x v="6"/>
    <d v="2001-01-10T00:00:00"/>
    <d v="2006-01-10T00:00:00"/>
    <x v="0"/>
    <n v="10000000"/>
    <n v="-4098.4858729999996"/>
    <n v="0.95"/>
    <n v="92.285565000000005"/>
    <n v="87.292657000000005"/>
    <n v="-5.0754655418944967"/>
    <n v="20801.723822352884"/>
    <n v="1124.341944"/>
    <x v="0"/>
    <n v="21926.065766352884"/>
    <n v="33157.161921999999"/>
    <n v="54233.370010999999"/>
    <n v="21076.208089"/>
    <n v="-849.85767735288391"/>
    <n v="33157.161921999999"/>
    <n v="54233.370010999999"/>
    <n v="21076.208089"/>
    <x v="0"/>
    <n v="-23597.0324137975"/>
    <n v="0"/>
    <n v="54233.370010999999"/>
    <n v="54233.370010999999"/>
    <n v="21076.208089"/>
    <n v="21076.208089"/>
    <n v="21076.208089"/>
    <x v="1"/>
    <x v="3"/>
    <x v="1"/>
    <x v="5"/>
    <n v="55855.070374000003"/>
    <n v="-12.892296999999999"/>
  </r>
  <r>
    <n v="1704"/>
    <n v="910"/>
    <x v="0"/>
    <x v="0"/>
    <s v="Fiat Spa"/>
    <x v="5"/>
    <x v="6"/>
    <x v="12"/>
    <s v="LBIE"/>
    <x v="6"/>
    <d v="2001-03-19T00:00:00"/>
    <d v="2006-03-19T00:00:00"/>
    <x v="1"/>
    <n v="-10000000"/>
    <n v="4356.6657480000003"/>
    <n v="1.05"/>
    <n v="94.453312999999994"/>
    <n v="89.344468000000006"/>
    <n v="-5.0723023714135609"/>
    <n v="-22098.326005036637"/>
    <n v="-1172.1550770000001"/>
    <x v="0"/>
    <n v="-23270.481082036637"/>
    <n v="-50303.096181000001"/>
    <n v="-72970.920729000005"/>
    <n v="-22667.824548000004"/>
    <n v="602.65653403663237"/>
    <n v="-44367.330831642001"/>
    <n v="-64031.982939697504"/>
    <n v="-19664.652108055503"/>
    <x v="0"/>
    <n v="25083.503044110003"/>
    <n v="0"/>
    <n v="-64031.982939697504"/>
    <n v="-64031.982939697504"/>
    <n v="-19664.652108055503"/>
    <n v="-19664.652108055503"/>
    <n v="-19664.652108055503"/>
    <x v="1"/>
    <x v="3"/>
    <x v="1"/>
    <x v="5"/>
    <n v="-55264.782939972305"/>
    <n v="-13.934399999999997"/>
  </r>
  <r>
    <n v="1310"/>
    <n v="470"/>
    <x v="0"/>
    <x v="0"/>
    <s v="First Union Corp."/>
    <x v="5"/>
    <x v="2"/>
    <x v="3"/>
    <s v="Portfolio ISIS"/>
    <x v="4"/>
    <d v="2001-01-05T00:00:00"/>
    <d v="2006-01-05T00:00:00"/>
    <x v="0"/>
    <n v="-10000000"/>
    <n v="4104.0929189999997"/>
    <n v="0.86"/>
    <n v="63.434876000000003"/>
    <n v="58.397446000000002"/>
    <n v="-5.1309744999201232"/>
    <n v="-21057.996112691741"/>
    <n v="-759.94202999999993"/>
    <x v="0"/>
    <n v="-21817.938142691739"/>
    <n v="-114824.95101400001"/>
    <n v="-136367.80686899999"/>
    <n v="-21542.855854999987"/>
    <n v="275.08228769175184"/>
    <n v="-114824.95101400001"/>
    <n v="-136367.80686899999"/>
    <n v="-21542.855854999987"/>
    <x v="0"/>
    <n v="23629.314981142499"/>
    <n v="0"/>
    <n v="-136367.80686899999"/>
    <n v="-124881.99733899999"/>
    <n v="-21542.855854999987"/>
    <n v="-21542.855854999987"/>
    <n v="-21542.855854999987"/>
    <x v="1"/>
    <x v="3"/>
    <x v="1"/>
    <x v="5"/>
    <n v="-25825.769822999995"/>
    <m/>
  </r>
  <r>
    <n v="1547"/>
    <n v="594"/>
    <x v="0"/>
    <x v="1"/>
    <s v="First Union Corp."/>
    <x v="5"/>
    <x v="2"/>
    <x v="3"/>
    <s v="Portfolio ISIS"/>
    <x v="1"/>
    <d v="2001-01-05T00:00:00"/>
    <d v="2006-01-05T00:00:00"/>
    <x v="0"/>
    <n v="10000000"/>
    <n v="-4104.0929189999997"/>
    <n v="0.86"/>
    <n v="63.434876000000003"/>
    <n v="58.397446000000002"/>
    <n v="-5.1309744999201232"/>
    <n v="21057.996112691741"/>
    <n v="759.94202999999993"/>
    <x v="0"/>
    <n v="21817.938142691739"/>
    <n v="114824.95101400001"/>
    <n v="136367.80686899999"/>
    <n v="21542.855854999987"/>
    <n v="-275.08228769175184"/>
    <n v="114824.95101400001"/>
    <n v="136367.80686899999"/>
    <n v="21542.855854999987"/>
    <x v="0"/>
    <n v="-23629.314981142499"/>
    <n v="0"/>
    <n v="136367.80686899999"/>
    <n v="124881.99733899999"/>
    <n v="21542.855854999987"/>
    <n v="21542.855854999987"/>
    <n v="21542.855854999987"/>
    <x v="1"/>
    <x v="3"/>
    <x v="1"/>
    <x v="5"/>
    <n v="25825.769822999995"/>
    <n v="-5.8313610000000011"/>
  </r>
  <r>
    <n v="1628"/>
    <n v="832"/>
    <x v="0"/>
    <x v="0"/>
    <s v="Firstgroup Plc"/>
    <x v="12"/>
    <x v="8"/>
    <x v="6"/>
    <s v="BP Oil Intl Ltd"/>
    <x v="2"/>
    <d v="2001-01-24T00:00:00"/>
    <d v="2003-01-24T00:00:00"/>
    <x v="0"/>
    <n v="10000000"/>
    <n v="-2369.9840749999998"/>
    <n v="1.6"/>
    <n v="154.06843599999999"/>
    <n v="153.21776399999999"/>
    <n v="-0.50668444478358388"/>
    <n v="1200.8340651873104"/>
    <n v="1816.5879030000001"/>
    <x v="0"/>
    <n v="3017.4219681873105"/>
    <n v="-282727.25245899998"/>
    <n v="-280819.99656599999"/>
    <n v="1907.2558929999941"/>
    <n v="-1110.1660751873164"/>
    <n v="-282727.25245899998"/>
    <n v="-280819.99656599999"/>
    <n v="1907.2558929999941"/>
    <x v="0"/>
    <n v="-28070.091384299994"/>
    <n v="324444.44444400002"/>
    <n v="43624.447878000035"/>
    <n v="43624.447878000035"/>
    <n v="1907.2558929999941"/>
    <n v="1907.2558929999941"/>
    <n v="1907.2558929999941"/>
    <x v="5"/>
    <x v="0"/>
    <x v="6"/>
    <x v="12"/>
    <n v="30257.05574000004"/>
    <n v="-14.423721999999998"/>
  </r>
  <r>
    <n v="1311"/>
    <n v="471"/>
    <x v="0"/>
    <x v="0"/>
    <s v="Fmc Corp."/>
    <x v="0"/>
    <x v="8"/>
    <x v="3"/>
    <s v="Portfolio ISIS"/>
    <x v="5"/>
    <d v="2001-01-05T00:00:00"/>
    <d v="2006-01-05T00:00:00"/>
    <x v="0"/>
    <n v="-10000000"/>
    <n v="4188.6299519999993"/>
    <n v="1.65"/>
    <n v="123.740891"/>
    <n v="122.982196"/>
    <n v="-0.69213067162107555"/>
    <n v="-2899.0792618499131"/>
    <n v="-1373.246232"/>
    <x v="0"/>
    <n v="-4272.3254938499131"/>
    <n v="-208559.265331"/>
    <n v="-212368.76841799999"/>
    <n v="-3809.50308699999"/>
    <n v="462.82240684992303"/>
    <n v="-208559.265331"/>
    <n v="-212368.76841799999"/>
    <n v="-3809.50308699999"/>
    <x v="0"/>
    <n v="52366.251659903995"/>
    <n v="0"/>
    <n v="-212368.76841799999"/>
    <n v="-135497.958919"/>
    <n v="-3809.50308699999"/>
    <n v="-3809.50308699999"/>
    <n v="-3809.50308699999"/>
    <x v="1"/>
    <x v="0"/>
    <x v="0"/>
    <x v="0"/>
    <n v="-18008.632178"/>
    <n v="-3.7098399999999998"/>
  </r>
  <r>
    <n v="1504"/>
    <n v="554"/>
    <x v="0"/>
    <x v="1"/>
    <s v="Fmc Corp."/>
    <x v="0"/>
    <x v="8"/>
    <x v="3"/>
    <s v="Portfolio ISIS"/>
    <x v="1"/>
    <d v="2001-01-05T00:00:00"/>
    <d v="2006-01-05T00:00:00"/>
    <x v="0"/>
    <n v="10000000"/>
    <n v="-4188.6299519999993"/>
    <n v="1.65"/>
    <n v="123.740891"/>
    <n v="122.982196"/>
    <n v="-0.69213067162107555"/>
    <n v="2899.0792618499131"/>
    <n v="1373.246232"/>
    <x v="0"/>
    <n v="4272.3254938499131"/>
    <n v="208559.265331"/>
    <n v="212368.76841799999"/>
    <n v="3809.50308699999"/>
    <n v="-462.82240684992303"/>
    <n v="208559.265331"/>
    <n v="212368.76841799999"/>
    <n v="3809.50308699999"/>
    <x v="0"/>
    <n v="-52366.251659903995"/>
    <n v="0"/>
    <n v="212368.76841799999"/>
    <n v="135497.958919"/>
    <n v="3809.50308699999"/>
    <n v="3809.50308699999"/>
    <n v="3809.50308699999"/>
    <x v="1"/>
    <x v="0"/>
    <x v="0"/>
    <x v="0"/>
    <n v="18008.632178"/>
    <n v="-3.7098399999999998"/>
  </r>
  <r>
    <n v="1312"/>
    <n v="472"/>
    <x v="0"/>
    <x v="0"/>
    <s v="Four Seasons"/>
    <x v="0"/>
    <x v="6"/>
    <x v="0"/>
    <s v="Portfolio ISIS"/>
    <x v="3"/>
    <d v="2001-01-05T00:00:00"/>
    <d v="2006-01-05T00:00:00"/>
    <x v="0"/>
    <n v="-10000000"/>
    <n v="4094.9535179999998"/>
    <n v="1.1200000000000001"/>
    <n v="109.19256900000001"/>
    <n v="108.475934"/>
    <n v="-0.68859563932485612"/>
    <n v="-2819.7671357327786"/>
    <n v="-1258.5229919999999"/>
    <x v="0"/>
    <n v="-4078.2901277327783"/>
    <n v="-38941.515867000002"/>
    <n v="-42235.909275999998"/>
    <n v="-3294.3934089999966"/>
    <n v="783.89671873278166"/>
    <n v="-38941.515867000002"/>
    <n v="-42235.909275999998"/>
    <n v="-3294.3934089999966"/>
    <x v="0"/>
    <n v="51195.108882036002"/>
    <n v="0"/>
    <n v="-42235.909275999998"/>
    <n v="-73048.339267000003"/>
    <n v="-3294.3934089999966"/>
    <n v="-3294.3934089999966"/>
    <n v="-3294.3934089999966"/>
    <x v="1"/>
    <x v="0"/>
    <x v="0"/>
    <x v="0"/>
    <n v="-12763.609997"/>
    <n v="-2.492124000000004"/>
  </r>
  <r>
    <n v="1558"/>
    <n v="604"/>
    <x v="0"/>
    <x v="1"/>
    <s v="Four Seasons"/>
    <x v="0"/>
    <x v="6"/>
    <x v="0"/>
    <s v="Portfolio ISIS"/>
    <x v="1"/>
    <d v="2001-01-05T00:00:00"/>
    <d v="2006-01-05T00:00:00"/>
    <x v="0"/>
    <n v="10000000"/>
    <n v="-4094.9535179999998"/>
    <n v="1.1200000000000001"/>
    <n v="109.19256900000001"/>
    <n v="108.475934"/>
    <n v="-0.68859563932485612"/>
    <n v="2819.7671357327786"/>
    <n v="1258.5229919999999"/>
    <x v="0"/>
    <n v="4078.2901277327783"/>
    <n v="38941.515867000002"/>
    <n v="42235.909275999998"/>
    <n v="3294.3934089999966"/>
    <n v="-783.89671873278166"/>
    <n v="38941.515867000002"/>
    <n v="42235.909275999998"/>
    <n v="3294.3934089999966"/>
    <x v="0"/>
    <n v="-51195.108882036002"/>
    <n v="0"/>
    <n v="42235.909275999998"/>
    <n v="73048.339267000003"/>
    <n v="3294.3934089999966"/>
    <n v="3294.3934089999966"/>
    <n v="3294.3934089999966"/>
    <x v="1"/>
    <x v="0"/>
    <x v="0"/>
    <x v="0"/>
    <n v="12763.609997"/>
    <n v="-2.492124000000004"/>
  </r>
  <r>
    <n v="1313"/>
    <n v="473"/>
    <x v="0"/>
    <x v="0"/>
    <s v="France Telecom"/>
    <x v="5"/>
    <x v="4"/>
    <x v="4"/>
    <s v="Portfolio ISIS"/>
    <x v="2"/>
    <d v="2001-01-05T00:00:00"/>
    <d v="2006-01-05T00:00:00"/>
    <x v="0"/>
    <n v="-10000000"/>
    <n v="4048.1128369999997"/>
    <n v="0.9"/>
    <n v="149.92967200000001"/>
    <n v="146.85324399999999"/>
    <n v="-3.0044584534551864"/>
    <n v="-12162.386833665107"/>
    <n v="-1410.845217"/>
    <x v="0"/>
    <n v="-13573.232050665107"/>
    <n v="222158.45579000001"/>
    <n v="209835.06924499999"/>
    <n v="-12323.386545000016"/>
    <n v="1249.845505665091"/>
    <n v="222158.45579000001"/>
    <n v="209835.06924499999"/>
    <n v="-12323.386545000016"/>
    <x v="0"/>
    <n v="23307.009659027499"/>
    <n v="0"/>
    <n v="209835.06924499999"/>
    <n v="88387.728289999985"/>
    <n v="-12323.386545000016"/>
    <n v="-12323.386545000016"/>
    <n v="-12323.386545000016"/>
    <x v="1"/>
    <x v="3"/>
    <x v="1"/>
    <x v="5"/>
    <n v="-94290.905801999994"/>
    <n v="-22.619122000000004"/>
  </r>
  <r>
    <n v="1505"/>
    <n v="555"/>
    <x v="0"/>
    <x v="1"/>
    <s v="France Telecom"/>
    <x v="5"/>
    <x v="4"/>
    <x v="4"/>
    <s v="Portfolio ISIS"/>
    <x v="1"/>
    <d v="2001-01-05T00:00:00"/>
    <d v="2006-01-05T00:00:00"/>
    <x v="0"/>
    <n v="10000000"/>
    <n v="-4048.1128369999997"/>
    <n v="0.9"/>
    <n v="149.92967200000001"/>
    <n v="146.85324399999999"/>
    <n v="-3.0044584534551864"/>
    <n v="12162.386833665107"/>
    <n v="1410.845217"/>
    <x v="0"/>
    <n v="13573.232050665107"/>
    <n v="-222158.45579000001"/>
    <n v="-209835.06924499999"/>
    <n v="12323.386545000016"/>
    <n v="-1249.845505665091"/>
    <n v="-222158.45579000001"/>
    <n v="-209835.06924499999"/>
    <n v="12323.386545000016"/>
    <x v="0"/>
    <n v="-23307.009659027499"/>
    <n v="0"/>
    <n v="-209835.06924499999"/>
    <n v="-88387.728289999985"/>
    <n v="12323.386545000016"/>
    <n v="12323.386545000016"/>
    <n v="12323.386545000016"/>
    <x v="1"/>
    <x v="3"/>
    <x v="1"/>
    <x v="5"/>
    <n v="94290.905801999994"/>
    <n v="-22.619122000000004"/>
  </r>
  <r>
    <n v="1596"/>
    <n v="650"/>
    <x v="0"/>
    <x v="0"/>
    <s v="France Telecom"/>
    <x v="5"/>
    <x v="4"/>
    <x v="4"/>
    <s v="JP Morgan"/>
    <x v="2"/>
    <d v="2001-01-05T00:00:00"/>
    <d v="2006-01-05T00:00:00"/>
    <x v="0"/>
    <n v="10000000"/>
    <n v="-4096.9181079999998"/>
    <n v="1.29"/>
    <n v="149.92967200000001"/>
    <n v="146.85324399999999"/>
    <n v="-3.002425621130647"/>
    <n v="12300.691895133295"/>
    <n v="1513.4226390000001"/>
    <x v="0"/>
    <n v="13814.114534133296"/>
    <n v="-53749.335275999998"/>
    <n v="-40995.481776000001"/>
    <n v="12753.853499999997"/>
    <n v="-1060.2610341332984"/>
    <n v="-53749.335275999998"/>
    <n v="-40995.481776000001"/>
    <n v="12753.853499999997"/>
    <x v="0"/>
    <n v="-23588.006006809999"/>
    <n v="0"/>
    <n v="-40995.481776000001"/>
    <n v="-40995.481776000001"/>
    <n v="12753.853499999997"/>
    <n v="12753.853499999997"/>
    <n v="12753.853499999997"/>
    <x v="1"/>
    <x v="3"/>
    <x v="1"/>
    <x v="5"/>
    <n v="74962.953749999986"/>
    <n v="-22.619122000000004"/>
  </r>
  <r>
    <n v="1625"/>
    <n v="825"/>
    <x v="0"/>
    <x v="0"/>
    <s v="France Telecom"/>
    <x v="5"/>
    <x v="4"/>
    <x v="4"/>
    <s v="Paribas London"/>
    <x v="2"/>
    <d v="2001-01-22T00:00:00"/>
    <d v="2002-01-22T00:00:00"/>
    <x v="1"/>
    <n v="20000000"/>
    <n v="-1526.7495329999999"/>
    <n v="0.6"/>
    <n v="73.924166"/>
    <n v="71.821799999999996"/>
    <n v="-1.6376202925116878"/>
    <n v="2500.2360168235427"/>
    <n v="1727.9661690000003"/>
    <x v="0"/>
    <n v="4228.202185823543"/>
    <n v="1564.0021389999999"/>
    <n v="5293.7248509999999"/>
    <n v="3729.7227119999998"/>
    <n v="-498.47947382354323"/>
    <n v="1379.4498865979999"/>
    <n v="4645.2435567524999"/>
    <n v="3265.7936701545"/>
    <x v="0"/>
    <n v="-8790.2604362474995"/>
    <n v="0"/>
    <n v="4645.2435567524999"/>
    <n v="4645.2435567524999"/>
    <n v="3265.7936701545"/>
    <n v="3265.7936701545"/>
    <n v="3265.7936701545"/>
    <x v="2"/>
    <x v="3"/>
    <x v="1"/>
    <x v="5"/>
    <n v="23881.815150685503"/>
    <m/>
  </r>
  <r>
    <n v="1314"/>
    <n v="474"/>
    <x v="0"/>
    <x v="0"/>
    <s v="Gap Inc."/>
    <x v="5"/>
    <x v="6"/>
    <x v="3"/>
    <s v="Portfolio ISIS"/>
    <x v="4"/>
    <d v="2001-01-05T00:00:00"/>
    <d v="2006-01-05T00:00:00"/>
    <x v="0"/>
    <n v="-10000000"/>
    <n v="4193.3617020000002"/>
    <n v="1.6"/>
    <n v="97.109323000000003"/>
    <n v="97.010056000000006"/>
    <n v="-6.6502562886848249E-2"/>
    <n v="-278.86930029455601"/>
    <n v="-1312.7133180000001"/>
    <x v="0"/>
    <n v="-1591.5826182945561"/>
    <n v="-298229.148247"/>
    <n v="-299400.61437299999"/>
    <n v="-1171.4661259999848"/>
    <n v="420.11649229457134"/>
    <n v="-298229.148247"/>
    <n v="-299400.61437299999"/>
    <n v="-1171.4661259999848"/>
    <x v="0"/>
    <n v="24143.279999265"/>
    <n v="0"/>
    <n v="-299400.61437299999"/>
    <n v="-183493.35117699997"/>
    <n v="-1171.4661259999848"/>
    <n v="-1171.4661259999848"/>
    <n v="-1171.4661259999848"/>
    <x v="1"/>
    <x v="3"/>
    <x v="1"/>
    <x v="5"/>
    <n v="-8948.9926899999846"/>
    <n v="-1.6798149999999907"/>
  </r>
  <r>
    <n v="1550"/>
    <n v="596"/>
    <x v="0"/>
    <x v="1"/>
    <s v="Gap Inc."/>
    <x v="5"/>
    <x v="6"/>
    <x v="3"/>
    <s v="Portfolio ISIS"/>
    <x v="1"/>
    <d v="2001-01-05T00:00:00"/>
    <d v="2006-01-05T00:00:00"/>
    <x v="0"/>
    <n v="10000000"/>
    <n v="-4193.3617020000002"/>
    <n v="1.6"/>
    <n v="97.109323000000003"/>
    <n v="97.010056000000006"/>
    <n v="-6.6502562886848249E-2"/>
    <n v="278.86930029455601"/>
    <n v="1312.7133180000001"/>
    <x v="0"/>
    <n v="1591.5826182945561"/>
    <n v="298229.148247"/>
    <n v="299400.61437299999"/>
    <n v="1171.4661259999848"/>
    <n v="-420.11649229457134"/>
    <n v="298229.148247"/>
    <n v="299400.61437299999"/>
    <n v="1171.4661259999848"/>
    <x v="0"/>
    <n v="-24143.279999265"/>
    <n v="0"/>
    <n v="299400.61437299999"/>
    <n v="183493.35117699997"/>
    <n v="1171.4661259999848"/>
    <n v="1171.4661259999848"/>
    <n v="1171.4661259999848"/>
    <x v="1"/>
    <x v="3"/>
    <x v="1"/>
    <x v="5"/>
    <n v="8948.9926899999846"/>
    <n v="-1.6798149999999907"/>
  </r>
  <r>
    <n v="1687"/>
    <n v="895"/>
    <x v="0"/>
    <x v="0"/>
    <s v="Gap Inc."/>
    <x v="5"/>
    <x v="6"/>
    <x v="3"/>
    <s v="Morgan Stanley CP"/>
    <x v="4"/>
    <d v="2001-03-15T00:00:00"/>
    <d v="2006-03-15T00:00:00"/>
    <x v="0"/>
    <n v="5000000"/>
    <n v="-2139.681603"/>
    <n v="1.2"/>
    <n v="98.928151"/>
    <n v="98.830944000000002"/>
    <n v="-7.9354042766238517E-2"/>
    <n v="169.79238543059577"/>
    <n v="611.00990999999999"/>
    <x v="0"/>
    <n v="780.80229543059579"/>
    <n v="47990.339042"/>
    <n v="48423.026817999998"/>
    <n v="432.68777599999885"/>
    <n v="-348.11451943059694"/>
    <n v="47990.339042"/>
    <n v="48423.026817999998"/>
    <n v="432.68777599999885"/>
    <x v="0"/>
    <n v="-12319.2168292725"/>
    <n v="0"/>
    <n v="48423.026817999998"/>
    <n v="48423.026817999998"/>
    <n v="432.68777599999885"/>
    <n v="432.68777599999885"/>
    <n v="432.68777599999885"/>
    <x v="1"/>
    <x v="3"/>
    <x v="1"/>
    <x v="5"/>
    <n v="4618.9716629999966"/>
    <n v="-1.6615939999999938"/>
  </r>
  <r>
    <n v="1747"/>
    <n v="953"/>
    <x v="0"/>
    <x v="0"/>
    <s v="Gap Inc."/>
    <x v="5"/>
    <x v="6"/>
    <x v="3"/>
    <s v="Deutsche Bank AG NY"/>
    <x v="4"/>
    <d v="2001-04-03T00:00:00"/>
    <d v="2006-04-03T00:00:00"/>
    <x v="0"/>
    <n v="-5000000"/>
    <n v="2143.3643750000001"/>
    <n v="1"/>
    <n v="99.437693999999993"/>
    <n v="99.342145000000002"/>
    <n v="-8.6333582643582554E-2"/>
    <n v="-185.04432540437318"/>
    <n v="-586.58417700000007"/>
    <x v="0"/>
    <n v="-771.62850240437319"/>
    <n v="-1206.553091"/>
    <n v="-1552.2992569999999"/>
    <n v="-345.7461659999999"/>
    <n v="425.88233640437329"/>
    <n v="-1206.553091"/>
    <n v="-1552.2992569999999"/>
    <n v="-345.7461659999999"/>
    <x v="0"/>
    <n v="12340.420389062499"/>
    <n v="0"/>
    <n v="-1552.2992569999999"/>
    <n v="-1552.2992569999999"/>
    <n v="-1552.2992569999999"/>
    <n v="-345.7461659999999"/>
    <n v="-345.7461659999999"/>
    <x v="1"/>
    <x v="3"/>
    <x v="1"/>
    <x v="5"/>
    <n v="-1552.2992569999999"/>
    <n v="99.342145000000002"/>
  </r>
  <r>
    <n v="1315"/>
    <n v="475"/>
    <x v="0"/>
    <x v="0"/>
    <s v="General Motors"/>
    <x v="5"/>
    <x v="6"/>
    <x v="3"/>
    <s v="Portfolio ISIS"/>
    <x v="3"/>
    <d v="2001-01-05T00:00:00"/>
    <d v="2006-01-05T00:00:00"/>
    <x v="0"/>
    <n v="-10000000"/>
    <n v="4049.6843170000002"/>
    <n v="0.65"/>
    <n v="86.340196000000006"/>
    <n v="85.751718999999994"/>
    <n v="-0.55911795616468996"/>
    <n v="-2264.2512184332386"/>
    <n v="-840.85127999999986"/>
    <x v="0"/>
    <n v="-3105.1024984332385"/>
    <n v="72411.777067999996"/>
    <n v="69907.638850999996"/>
    <n v="-2504.1382169999997"/>
    <n v="600.96428143323874"/>
    <n v="72411.777067999996"/>
    <n v="69907.638850999996"/>
    <n v="-2504.1382169999997"/>
    <x v="0"/>
    <n v="23316.057455127502"/>
    <n v="0"/>
    <n v="69907.638850999996"/>
    <n v="64088.565526999999"/>
    <n v="-2504.1382169999997"/>
    <n v="-2504.1382169999997"/>
    <n v="-2504.1382169999997"/>
    <x v="1"/>
    <x v="3"/>
    <x v="1"/>
    <x v="5"/>
    <n v="-17202.298930999998"/>
    <n v="-3.669511"/>
  </r>
  <r>
    <n v="1506"/>
    <n v="556"/>
    <x v="0"/>
    <x v="1"/>
    <s v="General Motors"/>
    <x v="5"/>
    <x v="6"/>
    <x v="3"/>
    <s v="Portfolio ISIS"/>
    <x v="1"/>
    <d v="2001-01-05T00:00:00"/>
    <d v="2006-01-05T00:00:00"/>
    <x v="0"/>
    <n v="10000000"/>
    <n v="-4049.6843170000002"/>
    <n v="0.65"/>
    <n v="86.340196000000006"/>
    <n v="85.751718999999994"/>
    <n v="-0.55911795616468996"/>
    <n v="2264.2512184332386"/>
    <n v="840.85127999999986"/>
    <x v="0"/>
    <n v="3105.1024984332385"/>
    <n v="-72411.777067999996"/>
    <n v="-69907.638850999996"/>
    <n v="2504.1382169999997"/>
    <n v="-600.96428143323874"/>
    <n v="-72411.777067999996"/>
    <n v="-69907.638850999996"/>
    <n v="2504.1382169999997"/>
    <x v="0"/>
    <n v="-23316.057455127502"/>
    <n v="0"/>
    <n v="-69907.638850999996"/>
    <n v="-64088.565526999999"/>
    <n v="2504.1382169999997"/>
    <n v="2504.1382169999997"/>
    <n v="2504.1382169999997"/>
    <x v="1"/>
    <x v="3"/>
    <x v="1"/>
    <x v="5"/>
    <n v="17202.298930999998"/>
    <n v="-3.669511"/>
  </r>
  <r>
    <n v="1316"/>
    <n v="476"/>
    <x v="0"/>
    <x v="0"/>
    <s v="Georgia-pacific"/>
    <x v="0"/>
    <x v="0"/>
    <x v="3"/>
    <s v="Portfolio ISIS"/>
    <x v="3"/>
    <d v="2001-01-05T00:00:00"/>
    <d v="2006-01-05T00:00:00"/>
    <x v="0"/>
    <n v="-10000000"/>
    <n v="4126.2758700000004"/>
    <n v="1.9"/>
    <n v="248.15962200000001"/>
    <n v="247.22813199999999"/>
    <n v="-0.74494561502200185"/>
    <n v="-3073.8511157275962"/>
    <n v="-2482.1030069999997"/>
    <x v="0"/>
    <n v="-5555.9541227275959"/>
    <n v="183924.300445"/>
    <n v="180025.93939799999"/>
    <n v="-3898.3610470000131"/>
    <n v="1657.5930757275828"/>
    <n v="183924.300445"/>
    <n v="180025.93939799999"/>
    <n v="-3898.3610470000131"/>
    <x v="0"/>
    <n v="51586.700926740014"/>
    <n v="0"/>
    <n v="180025.93939799999"/>
    <n v="-224250.30264800004"/>
    <n v="-3898.3610470000131"/>
    <n v="-3898.3610470000131"/>
    <n v="-3898.3610470000131"/>
    <x v="1"/>
    <x v="0"/>
    <x v="0"/>
    <x v="0"/>
    <n v="-26417.130680000002"/>
    <n v="-5.2833980000000054"/>
  </r>
  <r>
    <n v="1507"/>
    <n v="557"/>
    <x v="0"/>
    <x v="1"/>
    <s v="Georgia-pacific"/>
    <x v="0"/>
    <x v="0"/>
    <x v="3"/>
    <s v="Portfolio ISIS"/>
    <x v="1"/>
    <d v="2001-01-05T00:00:00"/>
    <d v="2006-01-05T00:00:00"/>
    <x v="0"/>
    <n v="10000000"/>
    <n v="-4126.2758700000004"/>
    <n v="1.9"/>
    <n v="248.15962200000001"/>
    <n v="247.22813199999999"/>
    <n v="-0.74494561502200185"/>
    <n v="3073.8511157275962"/>
    <n v="2482.1030069999997"/>
    <x v="0"/>
    <n v="5555.9541227275959"/>
    <n v="-183924.300445"/>
    <n v="-180025.93939799999"/>
    <n v="3898.3610470000131"/>
    <n v="-1657.5930757275828"/>
    <n v="-183924.300445"/>
    <n v="-180025.93939799999"/>
    <n v="3898.3610470000131"/>
    <x v="0"/>
    <n v="-51586.700926740014"/>
    <n v="0"/>
    <n v="-180025.93939799999"/>
    <n v="224250.30264800004"/>
    <n v="3898.3610470000131"/>
    <n v="3898.3610470000131"/>
    <n v="3898.3610470000131"/>
    <x v="1"/>
    <x v="0"/>
    <x v="0"/>
    <x v="0"/>
    <n v="26417.130680000002"/>
    <n v="-5.2833980000000054"/>
  </r>
  <r>
    <n v="1624"/>
    <n v="824"/>
    <x v="0"/>
    <x v="0"/>
    <s v="Georgia-pacific"/>
    <x v="0"/>
    <x v="0"/>
    <x v="3"/>
    <s v="JP Morgan"/>
    <x v="3"/>
    <d v="2001-01-19T00:00:00"/>
    <d v="2006-01-19T00:00:00"/>
    <x v="0"/>
    <n v="10000000"/>
    <n v="-4265.7109129999999"/>
    <n v="2.8"/>
    <n v="248.84653800000001"/>
    <n v="247.91709499999999"/>
    <n v="-0.74420168521937391"/>
    <n v="3174.549250113274"/>
    <n v="2745.8661090000001"/>
    <x v="0"/>
    <n v="5920.4153591132745"/>
    <n v="181682.82873899999"/>
    <n v="186370.691605"/>
    <n v="4687.8628660000104"/>
    <n v="-1232.5524931132641"/>
    <n v="181682.82873899999"/>
    <n v="186370.691605"/>
    <n v="4687.8628660000104"/>
    <x v="0"/>
    <n v="-53329.917834326006"/>
    <n v="0"/>
    <n v="186370.691605"/>
    <n v="186370.691605"/>
    <n v="4687.8628660000104"/>
    <n v="4687.8628660000104"/>
    <n v="4687.8628660000104"/>
    <x v="1"/>
    <x v="0"/>
    <x v="0"/>
    <x v="0"/>
    <n v="26766.031913000013"/>
    <n v="-5.2765190000000075"/>
  </r>
  <r>
    <n v="1317"/>
    <n v="477"/>
    <x v="0"/>
    <x v="0"/>
    <s v="Getronics Nv"/>
    <x v="0"/>
    <x v="7"/>
    <x v="2"/>
    <s v="Portfolio ISIS"/>
    <x v="2"/>
    <d v="2001-01-05T00:00:00"/>
    <d v="2006-01-05T00:00:00"/>
    <x v="0"/>
    <n v="-10000000"/>
    <n v="4397.9967689999994"/>
    <n v="3"/>
    <n v="270.66204800000003"/>
    <n v="269.535661"/>
    <n v="-0.79439954097046073"/>
    <n v="-3493.7666144831687"/>
    <n v="-2676.0876749999998"/>
    <x v="0"/>
    <n v="-6169.854289483168"/>
    <n v="-184718.980977"/>
    <n v="-190046.90819300001"/>
    <n v="-5327.927216000011"/>
    <n v="841.92707348315707"/>
    <n v="-184718.980977"/>
    <n v="-190046.90819300001"/>
    <n v="-5327.927216000011"/>
    <x v="0"/>
    <n v="54983.755606038001"/>
    <n v="0"/>
    <n v="-190046.90819300001"/>
    <n v="-151095.331737"/>
    <n v="-5327.927216000011"/>
    <n v="-5327.927216000011"/>
    <n v="-5327.927216000011"/>
    <x v="1"/>
    <x v="0"/>
    <x v="0"/>
    <x v="0"/>
    <n v="-21495.128505000001"/>
    <m/>
  </r>
  <r>
    <n v="1559"/>
    <n v="605"/>
    <x v="0"/>
    <x v="1"/>
    <s v="Getronics Nv"/>
    <x v="0"/>
    <x v="7"/>
    <x v="2"/>
    <s v="Portfolio ISIS"/>
    <x v="1"/>
    <d v="2001-01-05T00:00:00"/>
    <d v="2006-01-05T00:00:00"/>
    <x v="0"/>
    <n v="10000000"/>
    <n v="-4397.9967689999994"/>
    <n v="3"/>
    <n v="270.66204800000003"/>
    <n v="269.535661"/>
    <n v="-0.79439954097046073"/>
    <n v="3493.7666144831687"/>
    <n v="2676.0876749999998"/>
    <x v="0"/>
    <n v="6169.854289483168"/>
    <n v="184718.980977"/>
    <n v="190046.90819300001"/>
    <n v="5327.927216000011"/>
    <n v="-841.92707348315707"/>
    <n v="184718.980977"/>
    <n v="190046.90819300001"/>
    <n v="5327.927216000011"/>
    <x v="0"/>
    <n v="-54983.755606038001"/>
    <n v="0"/>
    <n v="190046.90819300001"/>
    <n v="151095.331737"/>
    <n v="5327.927216000011"/>
    <n v="5327.927216000011"/>
    <n v="5327.927216000011"/>
    <x v="1"/>
    <x v="0"/>
    <x v="0"/>
    <x v="0"/>
    <n v="21495.128505000001"/>
    <n v="-4.0135520000000042"/>
  </r>
  <r>
    <n v="1662"/>
    <n v="873"/>
    <x v="0"/>
    <x v="0"/>
    <s v="GMAC"/>
    <x v="5"/>
    <x v="2"/>
    <x v="3"/>
    <s v="CSFB Intl"/>
    <x v="3"/>
    <d v="2001-03-02T00:00:00"/>
    <d v="2006-03-02T00:00:00"/>
    <x v="0"/>
    <n v="10000000"/>
    <n v="-4246.4461140000003"/>
    <n v="1.1000000000000001"/>
    <n v="91.034473000000006"/>
    <n v="90.441576999999995"/>
    <n v="-0.56625475065486353"/>
    <n v="2404.5702854523843"/>
    <n v="970.68843300000003"/>
    <x v="0"/>
    <n v="3375.2587184523845"/>
    <n v="89940.610346999994"/>
    <n v="92876.899233999997"/>
    <n v="2936.2888870000024"/>
    <n v="-438.9698314523821"/>
    <n v="89940.610346999994"/>
    <n v="92876.899233999997"/>
    <n v="2936.2888870000024"/>
    <x v="0"/>
    <n v="-24448.913501355004"/>
    <n v="0"/>
    <n v="92876.899233999997"/>
    <n v="92876.899233999997"/>
    <n v="2936.2888870000024"/>
    <n v="2936.2888870000024"/>
    <n v="2936.2888870000024"/>
    <x v="1"/>
    <x v="3"/>
    <x v="1"/>
    <x v="5"/>
    <n v="17589.884420000002"/>
    <n v="-3.6606290000000001"/>
  </r>
  <r>
    <n v="1684"/>
    <n v="892"/>
    <x v="0"/>
    <x v="0"/>
    <s v="GMAC"/>
    <x v="5"/>
    <x v="2"/>
    <x v="3"/>
    <s v="Morgan Stanley CP"/>
    <x v="3"/>
    <d v="2001-03-14T00:00:00"/>
    <d v="2006-03-14T00:00:00"/>
    <x v="0"/>
    <n v="20000000"/>
    <n v="-8497.1819959999993"/>
    <n v="0.96"/>
    <n v="91.192876999999996"/>
    <n v="90.599979000000005"/>
    <n v="-0.56636390630201106"/>
    <n v="4812.4971878136794"/>
    <n v="1877.5240920000001"/>
    <x v="0"/>
    <n v="6690.0212798136799"/>
    <n v="51525.733012999997"/>
    <n v="57170.767253999999"/>
    <n v="5645.0342410000012"/>
    <n v="-1044.9870388136787"/>
    <n v="51525.733012999997"/>
    <n v="57170.767253999999"/>
    <n v="5645.0342410000012"/>
    <x v="0"/>
    <n v="-48922.525341969995"/>
    <n v="0"/>
    <n v="57170.767253999999"/>
    <n v="57170.767253999999"/>
    <n v="5645.0342410000012"/>
    <n v="5645.0342410000012"/>
    <n v="5645.0342410000012"/>
    <x v="1"/>
    <x v="3"/>
    <x v="1"/>
    <x v="5"/>
    <n v="35111.219616000002"/>
    <n v="-3.6321149999999989"/>
  </r>
  <r>
    <n v="1721"/>
    <n v="925"/>
    <x v="0"/>
    <x v="0"/>
    <s v="GMAC"/>
    <x v="5"/>
    <x v="2"/>
    <x v="3"/>
    <s v="Deutsche Bank AG NY"/>
    <x v="3"/>
    <d v="2001-03-26T00:00:00"/>
    <d v="2006-03-26T00:00:00"/>
    <x v="0"/>
    <n v="-5000000"/>
    <n v="2134.1853620000002"/>
    <n v="0.93"/>
    <n v="91.349711999999997"/>
    <n v="90.757896000000002"/>
    <n v="-0.56639209401613255"/>
    <n v="-1208.7857162017581"/>
    <n v="-464.833662"/>
    <x v="0"/>
    <n v="-1673.6193782017581"/>
    <n v="-4559.2910439999996"/>
    <n v="-5960.6453279999996"/>
    <n v="-1401.354284"/>
    <n v="272.26509420175807"/>
    <n v="-4559.2910439999996"/>
    <n v="-5960.6453279999996"/>
    <n v="-1401.354284"/>
    <x v="0"/>
    <n v="12287.572221715"/>
    <n v="0"/>
    <n v="-5960.6453279999996"/>
    <n v="-5960.6453279999996"/>
    <n v="-1401.354284"/>
    <n v="-1401.354284"/>
    <n v="-1401.354284"/>
    <x v="1"/>
    <x v="3"/>
    <x v="1"/>
    <x v="5"/>
    <n v="-8757.2475209999993"/>
    <n v="-3.6020290000000017"/>
  </r>
  <r>
    <n v="217"/>
    <n v="334"/>
    <x v="0"/>
    <x v="0"/>
    <s v="Goldman Sachs Group"/>
    <x v="6"/>
    <x v="2"/>
    <x v="3"/>
    <s v="LBIE"/>
    <x v="4"/>
    <d v="2000-10-04T00:00:00"/>
    <d v="2005-10-04T00:00:00"/>
    <x v="0"/>
    <n v="-10000000"/>
    <n v="3843.239274"/>
    <n v="0.35"/>
    <n v="47.269444"/>
    <n v="47.200676000000001"/>
    <n v="-4.6609770053080743E-2"/>
    <n v="-179.13249882010896"/>
    <n v="-533.06982000000005"/>
    <x v="0"/>
    <n v="-712.20231882010899"/>
    <n v="40312.236229000002"/>
    <n v="39987.598169999997"/>
    <n v="-324.63805900000443"/>
    <n v="387.56425982010455"/>
    <n v="40312.236229000002"/>
    <n v="39987.598169999997"/>
    <n v="-324.63805900000443"/>
    <x v="0"/>
    <n v="15805.321514325002"/>
    <n v="-8944.4444440000007"/>
    <n v="31043.153725999997"/>
    <n v="-120945.88057900002"/>
    <n v="-324.63805900000443"/>
    <n v="-324.63805900000443"/>
    <n v="-324.63805900000443"/>
    <x v="1"/>
    <x v="4"/>
    <x v="1"/>
    <x v="6"/>
    <n v="-25037.444331999999"/>
    <n v="-5.9853629999999995"/>
  </r>
  <r>
    <n v="225"/>
    <n v="341"/>
    <x v="0"/>
    <x v="0"/>
    <s v="Goldman Sachs Group"/>
    <x v="6"/>
    <x v="2"/>
    <x v="3"/>
    <s v="JP Morgan"/>
    <x v="4"/>
    <d v="2000-10-13T00:00:00"/>
    <d v="2005-10-13T00:00:00"/>
    <x v="0"/>
    <n v="10000000"/>
    <n v="-3871.6615489999999"/>
    <n v="0.42"/>
    <n v="47.395260999999998"/>
    <n v="47.326247000000002"/>
    <n v="-4.6566714230038747E-2"/>
    <n v="180.29055694771216"/>
    <n v="550.822632"/>
    <x v="0"/>
    <n v="731.11318894771216"/>
    <n v="-12650.939987"/>
    <n v="-12276.933268999999"/>
    <n v="374.00671800000055"/>
    <n v="-357.10647094771161"/>
    <n v="-12650.939987"/>
    <n v="-12276.933268999999"/>
    <n v="374.00671800000055"/>
    <x v="0"/>
    <n v="-15922.208120262501"/>
    <n v="11083.333333"/>
    <n v="-1193.5999359999987"/>
    <n v="122821.864554"/>
    <n v="374.00671800000055"/>
    <n v="374.00671800000055"/>
    <n v="374.00671800000055"/>
    <x v="1"/>
    <x v="4"/>
    <x v="1"/>
    <x v="6"/>
    <n v="25180.232239999998"/>
    <n v="-5.9871550000000013"/>
  </r>
  <r>
    <n v="260"/>
    <n v="375"/>
    <x v="0"/>
    <x v="0"/>
    <s v="Goldman Sachs Group"/>
    <x v="6"/>
    <x v="2"/>
    <x v="3"/>
    <s v="Deutsche Bank AG"/>
    <x v="4"/>
    <d v="2000-11-07T00:00:00"/>
    <d v="2006-11-07T00:00:00"/>
    <x v="0"/>
    <n v="10000000"/>
    <n v="-4664.7975639999995"/>
    <n v="0.51"/>
    <n v="52.625549999999997"/>
    <n v="52.559730999999999"/>
    <n v="-7.7637947373078442E-2"/>
    <n v="362.16530777989647"/>
    <n v="622.45193100000006"/>
    <x v="0"/>
    <n v="984.61723877989652"/>
    <n v="9.6324780000000008"/>
    <n v="455.78943099999998"/>
    <n v="446.15695299999999"/>
    <n v="-538.46028577989659"/>
    <n v="9.6324780000000008"/>
    <n v="455.78943099999998"/>
    <n v="446.15695299999999"/>
    <x v="0"/>
    <n v="-19183.97998195"/>
    <n v="13033.333333"/>
    <n v="13489.122764"/>
    <n v="147837.46311400001"/>
    <n v="446.1569529999997"/>
    <n v="446.1569529999997"/>
    <n v="446.15695299999999"/>
    <x v="6"/>
    <x v="4"/>
    <x v="1"/>
    <x v="6"/>
    <n v="30471.786376999997"/>
    <n v="-6.0890020000000007"/>
  </r>
  <r>
    <n v="1060"/>
    <n v="424"/>
    <x v="0"/>
    <x v="0"/>
    <s v="Goldman Sachs Group"/>
    <x v="6"/>
    <x v="2"/>
    <x v="3"/>
    <s v="Morgan Stanley CP"/>
    <x v="4"/>
    <d v="2000-12-12T00:00:00"/>
    <d v="2005-12-12T00:00:00"/>
    <x v="0"/>
    <n v="-10000000"/>
    <n v="4044.2248600000003"/>
    <n v="0.75"/>
    <n v="48.207113"/>
    <n v="48.139170999999997"/>
    <n v="-5.1969488845675982E-2"/>
    <n v="-210.17629875117552"/>
    <n v="-628.34673599999996"/>
    <x v="0"/>
    <n v="-838.52303475117549"/>
    <n v="-115297.143465"/>
    <n v="-115910.80535900001"/>
    <n v="-613.66189400000439"/>
    <n v="224.86114075117109"/>
    <n v="-115297.143465"/>
    <n v="-115910.80535900001"/>
    <n v="-613.66189400000439"/>
    <x v="0"/>
    <n v="16631.87473675"/>
    <n v="-18750"/>
    <n v="-134660.80535899999"/>
    <n v="-132913.84360299999"/>
    <n v="-613.66189399998984"/>
    <n v="-613.66189399998984"/>
    <n v="-613.66189400000439"/>
    <x v="1"/>
    <x v="4"/>
    <x v="1"/>
    <x v="6"/>
    <n v="-26068.416842999985"/>
    <n v="-5.9972360000000009"/>
  </r>
  <r>
    <n v="1650"/>
    <n v="860"/>
    <x v="0"/>
    <x v="0"/>
    <s v="Goldman Sachs Group"/>
    <x v="6"/>
    <x v="2"/>
    <x v="3"/>
    <s v="LBIE"/>
    <x v="4"/>
    <d v="2001-02-23T00:00:00"/>
    <d v="2006-02-23T00:00:00"/>
    <x v="0"/>
    <n v="-10000000"/>
    <n v="4154.0743119999997"/>
    <n v="0.5"/>
    <n v="49.180706999999998"/>
    <n v="49.113613999999998"/>
    <n v="-5.8659214625827343E-2"/>
    <n v="-243.67473663924403"/>
    <n v="-569.61389099999997"/>
    <x v="0"/>
    <n v="-813.28862763924394"/>
    <n v="-8920.5138769999994"/>
    <n v="-9352.7881689999995"/>
    <n v="-432.27429200000006"/>
    <n v="381.01433563924388"/>
    <n v="-8920.5138769999994"/>
    <n v="-9352.7881689999995"/>
    <n v="-432.27429200000006"/>
    <x v="0"/>
    <n v="17083.6306081"/>
    <n v="0"/>
    <n v="-9352.7881689999995"/>
    <n v="-9352.7881689999995"/>
    <n v="-432.27429200000006"/>
    <n v="-432.27429200000006"/>
    <n v="-432.27429200000006"/>
    <x v="1"/>
    <x v="4"/>
    <x v="1"/>
    <x v="6"/>
    <n v="-26978.621931999998"/>
    <n v="-6.0120800000000045"/>
  </r>
  <r>
    <n v="1685"/>
    <n v="894"/>
    <x v="0"/>
    <x v="0"/>
    <s v="Goldman Sachs Group"/>
    <x v="6"/>
    <x v="2"/>
    <x v="3"/>
    <s v="Morgan Stanley CP"/>
    <x v="4"/>
    <d v="2001-03-14T00:00:00"/>
    <d v="2006-03-14T00:00:00"/>
    <x v="0"/>
    <n v="-10000000"/>
    <n v="4200.5948200000003"/>
    <n v="0.55000000000000004"/>
    <n v="49.431648000000003"/>
    <n v="49.364725"/>
    <n v="-6.1726738394825488E-2"/>
    <n v="-259.28901755679908"/>
    <n v="-600.72378900000001"/>
    <x v="0"/>
    <n v="-860.01280655679909"/>
    <n v="-27102.19656"/>
    <n v="-27575.828162999998"/>
    <n v="-473.63160299999799"/>
    <n v="386.3812035568011"/>
    <n v="-27102.19656"/>
    <n v="-27575.828162999998"/>
    <n v="-473.63160299999799"/>
    <x v="0"/>
    <n v="17274.946197249999"/>
    <n v="0"/>
    <n v="-27575.828162999998"/>
    <n v="-27575.828162999998"/>
    <n v="-473.63160299999799"/>
    <n v="-473.63160299999799"/>
    <n v="-473.63160299999799"/>
    <x v="1"/>
    <x v="4"/>
    <x v="1"/>
    <x v="6"/>
    <n v="-27242.834077"/>
    <n v="-6.0155719999999988"/>
  </r>
  <r>
    <n v="1730"/>
    <n v="937"/>
    <x v="0"/>
    <x v="0"/>
    <s v="Goldman Sachs Group"/>
    <x v="6"/>
    <x v="2"/>
    <x v="3"/>
    <s v="Bear Stearns"/>
    <x v="4"/>
    <d v="2001-03-29T00:00:00"/>
    <d v="2006-03-29T00:00:00"/>
    <x v="0"/>
    <n v="5000000"/>
    <n v="-2117.0542700000001"/>
    <n v="0.56999999999999995"/>
    <n v="49.634315000000001"/>
    <n v="49.568097000000002"/>
    <n v="-6.1829510966656571E-2"/>
    <n v="130.89643020397213"/>
    <n v="302.53378199999997"/>
    <x v="0"/>
    <n v="433.43021220397213"/>
    <n v="16412.411704999999"/>
    <n v="16656.672599000001"/>
    <n v="244.26089400000274"/>
    <n v="-189.1693182039694"/>
    <n v="16412.411704999999"/>
    <n v="16656.672599000001"/>
    <n v="244.26089400000274"/>
    <x v="0"/>
    <n v="-8706.3856853750003"/>
    <n v="0"/>
    <n v="16656.672599000001"/>
    <n v="16656.672599000001"/>
    <n v="244.26089400000274"/>
    <n v="244.26089400000274"/>
    <n v="244.26089400000274"/>
    <x v="1"/>
    <x v="4"/>
    <x v="1"/>
    <x v="6"/>
    <n v="16656.672599000001"/>
    <n v="49.568097000000002"/>
  </r>
  <r>
    <n v="1318"/>
    <n v="478"/>
    <x v="0"/>
    <x v="0"/>
    <s v="Goodyear"/>
    <x v="4"/>
    <x v="6"/>
    <x v="3"/>
    <s v="Portfolio ISIS"/>
    <x v="0"/>
    <d v="2001-01-05T00:00:00"/>
    <d v="2006-01-05T00:00:00"/>
    <x v="0"/>
    <n v="-10000000"/>
    <n v="4311.992534"/>
    <n v="3.55"/>
    <n v="332.16156100000001"/>
    <n v="331.25929600000001"/>
    <n v="-0.63262481094895451"/>
    <n v="-2727.8734616350534"/>
    <n v="-3571.3148369999999"/>
    <x v="0"/>
    <n v="-6299.1882986350538"/>
    <n v="-174720.25468300001"/>
    <n v="-179341.24083900001"/>
    <n v="-4620.986155999999"/>
    <n v="1678.2021426350548"/>
    <n v="-174720.25468300001"/>
    <n v="-179341.24083900001"/>
    <n v="-4620.986155999999"/>
    <x v="0"/>
    <n v="42559.366310580001"/>
    <n v="0"/>
    <n v="-179341.24083900001"/>
    <n v="-735213.69868399994"/>
    <n v="-4620.986155999999"/>
    <n v="-4620.986155999999"/>
    <n v="-4620.986155999999"/>
    <x v="1"/>
    <x v="0"/>
    <x v="3"/>
    <x v="4"/>
    <n v="-35011.172460000002"/>
    <n v="-7.0908860000000118"/>
  </r>
  <r>
    <n v="1508"/>
    <n v="558"/>
    <x v="0"/>
    <x v="1"/>
    <s v="Goodyear"/>
    <x v="4"/>
    <x v="6"/>
    <x v="3"/>
    <s v="Portfolio ISIS"/>
    <x v="1"/>
    <d v="2001-01-05T00:00:00"/>
    <d v="2006-01-05T00:00:00"/>
    <x v="0"/>
    <n v="10000000"/>
    <n v="-4311.992534"/>
    <n v="3.55"/>
    <n v="332.16156100000001"/>
    <n v="331.25929600000001"/>
    <n v="-0.63262481094895451"/>
    <n v="2727.8734616350534"/>
    <n v="3571.3148369999999"/>
    <x v="0"/>
    <n v="6299.1882986350538"/>
    <n v="174720.25468300001"/>
    <n v="179341.24083900001"/>
    <n v="4620.986155999999"/>
    <n v="-1678.2021426350548"/>
    <n v="174720.25468300001"/>
    <n v="179341.24083900001"/>
    <n v="4620.986155999999"/>
    <x v="0"/>
    <n v="-42559.366310580001"/>
    <n v="0"/>
    <n v="179341.24083900001"/>
    <n v="735213.69868399994"/>
    <n v="4620.986155999999"/>
    <n v="4620.986155999999"/>
    <n v="4620.986155999999"/>
    <x v="1"/>
    <x v="0"/>
    <x v="3"/>
    <x v="4"/>
    <n v="35011.172460000002"/>
    <n v="-7.0908860000000118"/>
  </r>
  <r>
    <n v="1658"/>
    <n v="868"/>
    <x v="0"/>
    <x v="0"/>
    <s v="Greece"/>
    <x v="13"/>
    <x v="9"/>
    <x v="13"/>
    <s v="CSFB Intl"/>
    <x v="0"/>
    <d v="2001-02-27T00:00:00"/>
    <d v="2011-02-28T00:00:00"/>
    <x v="1"/>
    <n v="-20000000"/>
    <n v="16000"/>
    <n v="0.19"/>
    <n v="23.163733000000001"/>
    <n v="23.133465999999999"/>
    <n v="-4.8503026829004002E-3"/>
    <n v="64000"/>
    <n v="-528.27537600000005"/>
    <x v="0"/>
    <n v="63471.724624000002"/>
    <n v="-198"/>
    <n v="63273.724624000002"/>
    <n v="63471.724624000002"/>
    <n v="0"/>
    <n v="-198"/>
    <n v="56331.155603799998"/>
    <n v="56529.155603799998"/>
    <x v="0"/>
    <n v="2329.7903311455502"/>
    <n v="0"/>
    <n v="56331.155603799998"/>
    <n v="56331.155603799998"/>
    <n v="56529.2310478"/>
    <n v="56529.2310478"/>
    <n v="56529.155603799998"/>
    <x v="7"/>
    <x v="7"/>
    <x v="1"/>
    <x v="13"/>
    <n v="56331.155603799998"/>
    <n v="23.133465999999999"/>
  </r>
  <r>
    <n v="1319"/>
    <n v="479"/>
    <x v="0"/>
    <x v="0"/>
    <s v="Groupe Danone"/>
    <x v="6"/>
    <x v="1"/>
    <x v="4"/>
    <s v="Portfolio ISIS"/>
    <x v="2"/>
    <d v="2001-01-05T00:00:00"/>
    <d v="2006-01-05T00:00:00"/>
    <x v="0"/>
    <n v="-10000000"/>
    <n v="4027.2006700000002"/>
    <n v="0.24"/>
    <n v="29.477930000000001"/>
    <n v="29.232823"/>
    <n v="-0.24601278611888436"/>
    <n v="-990.74285708653781"/>
    <n v="-314.96318400000001"/>
    <x v="0"/>
    <n v="-1305.7060410865379"/>
    <n v="17158.343041"/>
    <n v="16087.261968000001"/>
    <n v="-1071.0810729999994"/>
    <n v="234.6249680865385"/>
    <n v="17158.343041"/>
    <n v="16087.261968000001"/>
    <n v="-1071.0810729999994"/>
    <x v="0"/>
    <n v="16561.862755375001"/>
    <n v="0"/>
    <n v="16087.261968000001"/>
    <n v="10984.148426"/>
    <n v="-1071.0810729999994"/>
    <n v="-1071.0810729999994"/>
    <n v="-1071.0810729999994"/>
    <x v="1"/>
    <x v="4"/>
    <x v="1"/>
    <x v="6"/>
    <n v="-8874.6993590000002"/>
    <n v="-1.9394269999999985"/>
  </r>
  <r>
    <n v="1560"/>
    <n v="606"/>
    <x v="0"/>
    <x v="1"/>
    <s v="Groupe Danone"/>
    <x v="6"/>
    <x v="1"/>
    <x v="4"/>
    <s v="Portfolio ISIS"/>
    <x v="1"/>
    <d v="2001-01-05T00:00:00"/>
    <d v="2006-01-05T00:00:00"/>
    <x v="0"/>
    <n v="10000000"/>
    <n v="-4027.2006700000002"/>
    <n v="0.24"/>
    <n v="29.477930000000001"/>
    <n v="29.232823"/>
    <n v="-0.24601278611888436"/>
    <n v="990.74285708653781"/>
    <n v="314.96318400000001"/>
    <x v="0"/>
    <n v="1305.7060410865379"/>
    <n v="-17158.343041"/>
    <n v="-16087.261968000001"/>
    <n v="1071.0810729999994"/>
    <n v="-234.6249680865385"/>
    <n v="-17158.343041"/>
    <n v="-16087.261968000001"/>
    <n v="1071.0810729999994"/>
    <x v="0"/>
    <n v="-16561.862755375001"/>
    <n v="0"/>
    <n v="-16087.261968000001"/>
    <n v="-10984.148426"/>
    <n v="1071.0810729999994"/>
    <n v="1071.0810729999994"/>
    <n v="1071.0810729999994"/>
    <x v="1"/>
    <x v="4"/>
    <x v="1"/>
    <x v="6"/>
    <n v="8874.6993590000002"/>
    <n v="-1.9394269999999985"/>
  </r>
  <r>
    <n v="1606"/>
    <n v="659"/>
    <x v="0"/>
    <x v="0"/>
    <s v="Groupe Danone"/>
    <x v="6"/>
    <x v="1"/>
    <x v="4"/>
    <s v="JP Morgan"/>
    <x v="2"/>
    <d v="2001-01-11T00:00:00"/>
    <d v="2006-01-11T00:00:00"/>
    <x v="0"/>
    <n v="10000000"/>
    <n v="-4048.098555"/>
    <n v="0.28999999999999998"/>
    <n v="29.516608999999999"/>
    <n v="29.271483"/>
    <n v="-0.24599969347984429"/>
    <n v="995.83100370620059"/>
    <n v="325.88524200000001"/>
    <x v="0"/>
    <n v="1321.7162457062007"/>
    <n v="4424.386512"/>
    <n v="5538.5226949999997"/>
    <n v="1114.1361829999996"/>
    <n v="-207.58006270620103"/>
    <n v="4424.386512"/>
    <n v="5538.5226949999997"/>
    <n v="1114.1361829999996"/>
    <x v="0"/>
    <n v="-16647.805307437498"/>
    <n v="0"/>
    <n v="5538.5226949999997"/>
    <n v="5538.5226949999997"/>
    <n v="1114.1361829999996"/>
    <n v="1114.1361829999996"/>
    <n v="1114.1361829999996"/>
    <x v="1"/>
    <x v="4"/>
    <x v="1"/>
    <x v="6"/>
    <n v="8884.2300660000001"/>
    <n v="-1.938998999999999"/>
  </r>
  <r>
    <n v="1585"/>
    <n v="640"/>
    <x v="0"/>
    <x v="0"/>
    <s v="Hanson Plc"/>
    <x v="1"/>
    <x v="8"/>
    <x v="6"/>
    <s v="Paribas London"/>
    <x v="2"/>
    <d v="2000-12-28T00:00:00"/>
    <d v="2001-08-10T00:00:00"/>
    <x v="2"/>
    <n v="5700000"/>
    <n v="-194.10168200000001"/>
    <n v="0.45"/>
    <n v="33.995863999999997"/>
    <n v="32.985900000000001"/>
    <n v="-0.51512249632290619"/>
    <n v="99.986142972314909"/>
    <n v="183.53427600000001"/>
    <x v="0"/>
    <n v="283.52041897231493"/>
    <n v="5762.9224770000001"/>
    <n v="6019.7255759999998"/>
    <n v="256.80309899999975"/>
    <n v="-26.717319972315181"/>
    <n v="8212.1645297249997"/>
    <n v="8526.9412784039996"/>
    <n v="314.77674867899987"/>
    <x v="0"/>
    <n v="-1404.907974316"/>
    <n v="4642.5787499999997"/>
    <n v="13169.520028404"/>
    <n v="19903.873624687287"/>
    <n v="286.91799867900045"/>
    <n v="286.91799867900045"/>
    <n v="314.77674867899987"/>
    <x v="3"/>
    <x v="1"/>
    <x v="1"/>
    <x v="1"/>
    <n v="2014.9962077358014"/>
    <n v="-4.8309379999999962"/>
  </r>
  <r>
    <n v="1586"/>
    <n v="643"/>
    <x v="0"/>
    <x v="0"/>
    <s v="Hays Plc"/>
    <x v="1"/>
    <x v="1"/>
    <x v="6"/>
    <s v="Paribas London"/>
    <x v="2"/>
    <d v="2000-12-28T00:00:00"/>
    <d v="2001-04-23T00:00:00"/>
    <x v="2"/>
    <n v="17000000"/>
    <n v="-105.09616"/>
    <n v="0.15"/>
    <n v="18.479364"/>
    <n v="16.905317"/>
    <n v="-0.10033311591994831"/>
    <n v="10.544625204021434"/>
    <n v="231.21432900000002"/>
    <x v="0"/>
    <n v="241.75895420402145"/>
    <n v="6473.6517899999999"/>
    <n v="6701.061095"/>
    <n v="227.40930500000013"/>
    <n v="-14.349649204021318"/>
    <n v="9224.9538007499996"/>
    <n v="9492.0530410675001"/>
    <n v="267.09924031750052"/>
    <x v="0"/>
    <n v="-760.68600607999997"/>
    <n v="0"/>
    <n v="9492.0530410675001"/>
    <n v="13576.123104650436"/>
    <n v="267.09924031750052"/>
    <n v="267.09924031750052"/>
    <n v="267.09924031750052"/>
    <x v="3"/>
    <x v="1"/>
    <x v="1"/>
    <x v="1"/>
    <n v="1665.7203635821006"/>
    <n v="-4.412662000000001"/>
  </r>
  <r>
    <n v="1069"/>
    <n v="430"/>
    <x v="0"/>
    <x v="0"/>
    <s v="Heidelberger Zement"/>
    <x v="1"/>
    <x v="8"/>
    <x v="8"/>
    <s v="LBIE"/>
    <x v="6"/>
    <d v="2000-12-18T00:00:00"/>
    <d v="2005-12-18T00:00:00"/>
    <x v="0"/>
    <n v="10000000"/>
    <n v="-4032.16914"/>
    <n v="0.55000000000000004"/>
    <n v="53.325699999999998"/>
    <n v="53.067889000000001"/>
    <n v="-0.25316774618150462"/>
    <n v="1020.8151733964157"/>
    <n v="680.89616699999999"/>
    <x v="0"/>
    <n v="1701.7113403964158"/>
    <n v="9216.6325940000006"/>
    <n v="10446.147685"/>
    <n v="1229.5150909999993"/>
    <n v="-472.19624939641653"/>
    <n v="9216.6325940000006"/>
    <n v="10446.147685"/>
    <n v="1229.5150909999993"/>
    <x v="0"/>
    <n v="-29184.84023532"/>
    <n v="13902.777778"/>
    <n v="24348.925463"/>
    <n v="3263.3069719999985"/>
    <n v="1229.5150910000011"/>
    <n v="1229.5150910000011"/>
    <n v="1229.5150909999993"/>
    <x v="1"/>
    <x v="1"/>
    <x v="1"/>
    <x v="1"/>
    <n v="12656.592881"/>
    <n v="-2.7560819999999993"/>
  </r>
  <r>
    <n v="1320"/>
    <n v="480"/>
    <x v="0"/>
    <x v="0"/>
    <s v="Heidelberger Zement"/>
    <x v="1"/>
    <x v="8"/>
    <x v="8"/>
    <s v="Portfolio ISIS"/>
    <x v="6"/>
    <d v="2001-01-05T00:00:00"/>
    <d v="2006-01-05T00:00:00"/>
    <x v="0"/>
    <n v="-10000000"/>
    <n v="4051.8241680000001"/>
    <n v="0.45"/>
    <n v="53.662956000000001"/>
    <n v="53.404885999999998"/>
    <n v="-0.25692531174358407"/>
    <n v="-1041.0161874935882"/>
    <n v="-668.45678999999996"/>
    <x v="0"/>
    <n v="-1709.4729774935881"/>
    <n v="25160.292873999999"/>
    <n v="23998.74626"/>
    <n v="-1161.546613999999"/>
    <n v="547.92636349358918"/>
    <n v="25160.292873999999"/>
    <n v="23998.74626"/>
    <n v="-1161.546613999999"/>
    <x v="0"/>
    <n v="29327.103327984005"/>
    <n v="0"/>
    <n v="23998.74626"/>
    <n v="-362.43546200000128"/>
    <n v="-1161.546613999999"/>
    <n v="-1161.546613999999"/>
    <n v="-1161.546613999999"/>
    <x v="1"/>
    <x v="1"/>
    <x v="1"/>
    <x v="1"/>
    <n v="-12791.651998000001"/>
    <n v="-2.7591900000000038"/>
  </r>
  <r>
    <n v="1509"/>
    <n v="559"/>
    <x v="0"/>
    <x v="1"/>
    <s v="Heidelberger Zement"/>
    <x v="1"/>
    <x v="8"/>
    <x v="8"/>
    <s v="Portfolio ISIS"/>
    <x v="1"/>
    <d v="2001-01-05T00:00:00"/>
    <d v="2006-01-05T00:00:00"/>
    <x v="0"/>
    <n v="10000000"/>
    <n v="-4051.8241680000001"/>
    <n v="0.45"/>
    <n v="53.662956000000001"/>
    <n v="53.404885999999998"/>
    <n v="-0.25692531174358407"/>
    <n v="1041.0161874935882"/>
    <n v="668.45678999999996"/>
    <x v="0"/>
    <n v="1709.4729774935881"/>
    <n v="-25160.292873999999"/>
    <n v="-23998.74626"/>
    <n v="1161.546613999999"/>
    <n v="-547.92636349358918"/>
    <n v="-25160.292873999999"/>
    <n v="-23998.74626"/>
    <n v="1161.546613999999"/>
    <x v="0"/>
    <n v="-29327.103327984005"/>
    <n v="0"/>
    <n v="-23998.74626"/>
    <n v="362.43546200000128"/>
    <n v="1161.546613999999"/>
    <n v="1161.546613999999"/>
    <n v="1161.546613999999"/>
    <x v="1"/>
    <x v="1"/>
    <x v="1"/>
    <x v="1"/>
    <n v="12791.651998000001"/>
    <n v="-2.7591900000000038"/>
  </r>
  <r>
    <n v="1321"/>
    <n v="481"/>
    <x v="0"/>
    <x v="0"/>
    <s v="Hilton Hotels Corp."/>
    <x v="0"/>
    <x v="6"/>
    <x v="3"/>
    <s v="Portfolio ISIS"/>
    <x v="3"/>
    <d v="2001-01-05T00:00:00"/>
    <d v="2006-01-05T00:00:00"/>
    <x v="0"/>
    <n v="-10000000"/>
    <n v="4122.5343540000003"/>
    <n v="1.55"/>
    <n v="167.02564100000001"/>
    <n v="166.21422999999999"/>
    <n v="-0.70921918472695666"/>
    <n v="-2923.7804535527512"/>
    <n v="-1624.4342940000001"/>
    <x v="0"/>
    <n v="-4548.2147475527509"/>
    <n v="10806.505735999999"/>
    <n v="7145.4963459999999"/>
    <n v="-3661.0093899999993"/>
    <n v="887.20535755275159"/>
    <n v="10806.505735999999"/>
    <n v="7145.4963459999999"/>
    <n v="-3661.0093899999993"/>
    <x v="0"/>
    <n v="51539.924493708008"/>
    <n v="0"/>
    <n v="7145.4963459999999"/>
    <n v="-83978.832013000007"/>
    <n v="-3661.0093899999993"/>
    <n v="-3661.0093899999993"/>
    <n v="-3661.0093899999993"/>
    <x v="1"/>
    <x v="0"/>
    <x v="0"/>
    <x v="0"/>
    <n v="-20382.348101"/>
    <n v="-4.0966440000000262"/>
  </r>
  <r>
    <n v="1510"/>
    <n v="560"/>
    <x v="0"/>
    <x v="1"/>
    <s v="Hilton Hotels Corp."/>
    <x v="0"/>
    <x v="6"/>
    <x v="3"/>
    <s v="Portfolio ISIS"/>
    <x v="1"/>
    <d v="2001-01-05T00:00:00"/>
    <d v="2006-01-05T00:00:00"/>
    <x v="0"/>
    <n v="10000000"/>
    <n v="-4122.5343540000003"/>
    <n v="1.55"/>
    <n v="167.02564100000001"/>
    <n v="166.21422999999999"/>
    <n v="-0.70921918472695666"/>
    <n v="2923.7804535527512"/>
    <n v="1624.4342940000001"/>
    <x v="0"/>
    <n v="4548.2147475527509"/>
    <n v="-10806.505735999999"/>
    <n v="-7145.4963459999999"/>
    <n v="3661.0093899999993"/>
    <n v="-887.20535755275159"/>
    <n v="-10806.505735999999"/>
    <n v="-7145.4963459999999"/>
    <n v="3661.0093899999993"/>
    <x v="0"/>
    <n v="-51539.924493708008"/>
    <n v="0"/>
    <n v="-7145.4963459999999"/>
    <n v="83978.832013000007"/>
    <n v="3661.0093899999993"/>
    <n v="3661.0093899999993"/>
    <n v="3661.0093899999993"/>
    <x v="1"/>
    <x v="0"/>
    <x v="0"/>
    <x v="0"/>
    <n v="20382.348101"/>
    <n v="-4.0966440000000262"/>
  </r>
  <r>
    <n v="1640"/>
    <n v="844"/>
    <x v="0"/>
    <x v="0"/>
    <s v="Hilton Hotels Corp."/>
    <x v="0"/>
    <x v="6"/>
    <x v="3"/>
    <s v="Morgan Stanley CP"/>
    <x v="3"/>
    <d v="2001-02-12T00:00:00"/>
    <d v="2006-02-12T00:00:00"/>
    <x v="0"/>
    <n v="10000000"/>
    <n v="-4222.3796970000003"/>
    <n v="1.7"/>
    <n v="167.81207800000001"/>
    <n v="167.00321299999999"/>
    <n v="-0.71638331144113776"/>
    <n v="3024.8423494986882"/>
    <n v="1636.5920429999999"/>
    <x v="0"/>
    <n v="4661.4343924986879"/>
    <n v="32609.290396"/>
    <n v="36437.818920999998"/>
    <n v="3828.5285249999979"/>
    <n v="-832.90586749868999"/>
    <n v="32609.290396"/>
    <n v="36437.818920999998"/>
    <n v="3828.5285249999979"/>
    <x v="0"/>
    <n v="-52788.190971894008"/>
    <n v="0"/>
    <n v="36437.818920999998"/>
    <n v="36437.818920999998"/>
    <n v="3828.5285249999979"/>
    <n v="3828.5285249999979"/>
    <n v="3828.5285249999979"/>
    <x v="1"/>
    <x v="0"/>
    <x v="0"/>
    <x v="0"/>
    <n v="20643.677917999998"/>
    <n v="-4.0820520000000045"/>
  </r>
  <r>
    <n v="1686"/>
    <n v="893"/>
    <x v="0"/>
    <x v="0"/>
    <s v="Hilton Hotels Corp."/>
    <x v="0"/>
    <x v="6"/>
    <x v="3"/>
    <s v="JP Morgan"/>
    <x v="3"/>
    <d v="2001-03-14T00:00:00"/>
    <d v="2005-11-15T00:00:00"/>
    <x v="0"/>
    <n v="5000000"/>
    <n v="-2010.0167609999999"/>
    <n v="1.6"/>
    <n v="165.979027"/>
    <n v="165.16600299999999"/>
    <n v="-0.69537384206218056"/>
    <n v="1397.7130777059497"/>
    <n v="799.44519000000014"/>
    <x v="0"/>
    <n v="2197.1582677059496"/>
    <n v="-7367.4301009999999"/>
    <n v="-5551.6414000000004"/>
    <n v="1815.7887009999995"/>
    <n v="-381.36956670595009"/>
    <n v="-7367.4301009999999"/>
    <n v="-5551.6414000000004"/>
    <n v="1815.7887009999995"/>
    <x v="0"/>
    <n v="-25129.229546021998"/>
    <n v="0"/>
    <n v="-5551.6414000000004"/>
    <n v="-5551.6414000000004"/>
    <n v="1815.7887009999995"/>
    <n v="1815.7887009999995"/>
    <n v="1815.7887009999995"/>
    <x v="1"/>
    <x v="0"/>
    <x v="0"/>
    <x v="0"/>
    <n v="9971.6811749999997"/>
    <n v="-4.0933109999999999"/>
  </r>
  <r>
    <n v="164"/>
    <n v="318"/>
    <x v="0"/>
    <x v="0"/>
    <s v="Hyder Plc"/>
    <x v="0"/>
    <x v="3"/>
    <x v="6"/>
    <s v="LBIE"/>
    <x v="6"/>
    <d v="2000-10-03T00:00:00"/>
    <d v="2005-01-15T00:00:00"/>
    <x v="0"/>
    <n v="10000000"/>
    <n v="-3389.1810930000001"/>
    <n v="1.45"/>
    <n v="109.041861"/>
    <n v="108.286965"/>
    <n v="-0.65587535700243005"/>
    <n v="2222.8803593172611"/>
    <n v="1377.227316"/>
    <x v="0"/>
    <n v="3600.1076753172611"/>
    <n v="152194.55119699999"/>
    <n v="155265.229968"/>
    <n v="3070.6787710000062"/>
    <n v="-529.42890431725482"/>
    <n v="152194.55119699999"/>
    <n v="155265.229968"/>
    <n v="3070.6787710000062"/>
    <x v="0"/>
    <n v="-42371.542024686001"/>
    <n v="42291.666666999998"/>
    <n v="197556.89663500001"/>
    <n v="156455.211855"/>
    <n v="3070.6787710000062"/>
    <n v="3070.6787710000062"/>
    <n v="3070.6787710000062"/>
    <x v="0"/>
    <x v="0"/>
    <x v="0"/>
    <x v="0"/>
    <n v="18471.241490999993"/>
    <n v="-4.6946350000000052"/>
  </r>
  <r>
    <n v="1322"/>
    <n v="482"/>
    <x v="0"/>
    <x v="0"/>
    <s v="Hyder Plc"/>
    <x v="0"/>
    <x v="3"/>
    <x v="6"/>
    <s v="Portfolio ISIS"/>
    <x v="6"/>
    <d v="2001-01-05T00:00:00"/>
    <d v="2006-01-05T00:00:00"/>
    <x v="0"/>
    <n v="-10000000"/>
    <n v="4170.9544839999999"/>
    <n v="1.45"/>
    <n v="125.073835"/>
    <n v="124.335255"/>
    <n v="-0.69364862164164509"/>
    <n v="-2893.1768287566388"/>
    <n v="-1695.525903"/>
    <x v="0"/>
    <n v="-4588.702731756639"/>
    <n v="-116752.671212"/>
    <n v="-120300.64978599999"/>
    <n v="-3547.9785739999934"/>
    <n v="1040.7241577566456"/>
    <n v="-116752.671212"/>
    <n v="-120300.64978599999"/>
    <n v="-3547.9785739999934"/>
    <x v="0"/>
    <n v="52145.272958968002"/>
    <n v="0"/>
    <n v="-120300.64978599999"/>
    <n v="-142323.288619"/>
    <n v="-3547.9785739999934"/>
    <n v="-3547.9785739999934"/>
    <n v="-3547.9785739999934"/>
    <x v="1"/>
    <x v="0"/>
    <x v="0"/>
    <x v="0"/>
    <n v="-23596.088287999999"/>
    <n v="-5.0576789999999932"/>
  </r>
  <r>
    <n v="1511"/>
    <n v="561"/>
    <x v="0"/>
    <x v="1"/>
    <s v="Hyder Plc"/>
    <x v="0"/>
    <x v="3"/>
    <x v="6"/>
    <s v="Portfolio ISIS"/>
    <x v="1"/>
    <d v="2001-01-05T00:00:00"/>
    <d v="2006-01-05T00:00:00"/>
    <x v="0"/>
    <n v="10000000"/>
    <n v="-4170.9544839999999"/>
    <n v="1.45"/>
    <n v="125.073835"/>
    <n v="124.335255"/>
    <n v="-0.69364862164164509"/>
    <n v="2893.1768287566388"/>
    <n v="1695.525903"/>
    <x v="0"/>
    <n v="4588.702731756639"/>
    <n v="116752.671212"/>
    <n v="120300.64978599999"/>
    <n v="3547.9785739999934"/>
    <n v="-1040.7241577566456"/>
    <n v="116752.671212"/>
    <n v="120300.64978599999"/>
    <n v="3547.9785739999934"/>
    <x v="0"/>
    <n v="-52145.272958968002"/>
    <n v="0"/>
    <n v="120300.64978599999"/>
    <n v="142323.288619"/>
    <n v="3547.9785739999934"/>
    <n v="3547.9785739999934"/>
    <n v="3547.9785739999934"/>
    <x v="1"/>
    <x v="0"/>
    <x v="0"/>
    <x v="0"/>
    <n v="23596.088287999999"/>
    <n v="-5.0576789999999932"/>
  </r>
  <r>
    <n v="1719"/>
    <n v="923"/>
    <x v="0"/>
    <x v="0"/>
    <s v="Iberdrola Sa"/>
    <x v="9"/>
    <x v="3"/>
    <x v="7"/>
    <s v="JP Morgan"/>
    <x v="9"/>
    <d v="2001-03-26T00:00:00"/>
    <d v="2004-03-26T00:00:00"/>
    <x v="0"/>
    <n v="-5000000"/>
    <n v="1325.381251"/>
    <n v="0.28000000000000003"/>
    <n v="27.603726999999999"/>
    <n v="27.46041"/>
    <n v="-0.11218696396782875"/>
    <n v="-148.69049864957279"/>
    <n v="-160.488945"/>
    <x v="0"/>
    <n v="-309.17944364957282"/>
    <n v="-860.55190600000003"/>
    <n v="-1098.522453"/>
    <n v="-237.97054700000001"/>
    <n v="71.208896649572807"/>
    <n v="-860.55190600000003"/>
    <n v="-1098.522453"/>
    <n v="-237.97054700000001"/>
    <x v="0"/>
    <m/>
    <n v="0"/>
    <n v="-1098.522453"/>
    <n v="-1098.522453"/>
    <n v="-237.97054700000001"/>
    <n v="-237.97054700000001"/>
    <n v="-237.97054700000001"/>
    <x v="4"/>
    <x v="0"/>
    <x v="1"/>
    <x v="9"/>
    <n v="-3135.2068570000001"/>
    <n v="-2.0244199999999992"/>
  </r>
  <r>
    <n v="1608"/>
    <n v="662"/>
    <x v="0"/>
    <x v="0"/>
    <s v="IBM"/>
    <x v="6"/>
    <x v="7"/>
    <x v="3"/>
    <s v="Bear Stearns"/>
    <x v="3"/>
    <d v="2001-01-17T00:00:00"/>
    <d v="2006-01-17T00:00:00"/>
    <x v="0"/>
    <n v="-10000000"/>
    <n v="4073.2308760000001"/>
    <n v="0.4"/>
    <n v="51.041007999999998"/>
    <n v="50.770926000000003"/>
    <n v="-0.25729215532023181"/>
    <n v="-1048.0103512029559"/>
    <n v="-513.92985599999997"/>
    <x v="0"/>
    <n v="-1561.9402072029559"/>
    <n v="37794.058367999998"/>
    <n v="36607.582415999997"/>
    <n v="-1186.4759520000007"/>
    <n v="375.4642552029552"/>
    <n v="37794.058367999998"/>
    <n v="36607.582415999997"/>
    <n v="-1186.4759520000007"/>
    <x v="0"/>
    <n v="16751.16197755"/>
    <n v="0"/>
    <n v="36607.582415999997"/>
    <n v="36607.582415999997"/>
    <n v="-1186.4759520000007"/>
    <n v="-1186.4759520000007"/>
    <n v="-1186.4759520000007"/>
    <x v="1"/>
    <x v="4"/>
    <x v="1"/>
    <x v="6"/>
    <n v="-5220.6052479999998"/>
    <n v="-0.95970899999999659"/>
  </r>
  <r>
    <n v="1610"/>
    <n v="818"/>
    <x v="0"/>
    <x v="0"/>
    <s v="IBM"/>
    <x v="6"/>
    <x v="7"/>
    <x v="3"/>
    <s v="JP Morgan"/>
    <x v="3"/>
    <d v="2001-01-18T00:00:00"/>
    <d v="2006-01-18T00:00:00"/>
    <x v="0"/>
    <n v="-10000000"/>
    <n v="4086.342173"/>
    <n v="0.46"/>
    <n v="51.050147000000003"/>
    <n v="50.780093999999998"/>
    <n v="-0.25726557560076996"/>
    <n v="-1051.2751712385461"/>
    <n v="-527.88253499999996"/>
    <x v="0"/>
    <n v="-1579.1577062385461"/>
    <n v="11579.423808"/>
    <n v="10343.368016"/>
    <n v="-1236.0557919999992"/>
    <n v="343.1019142385469"/>
    <n v="11579.423808"/>
    <n v="10343.368016"/>
    <n v="-1236.0557919999992"/>
    <x v="0"/>
    <n v="16805.0821864625"/>
    <n v="0"/>
    <n v="10343.368016"/>
    <n v="10343.368016"/>
    <n v="-1236.0557919999992"/>
    <n v="-1236.0557919999992"/>
    <n v="-1236.0557919999992"/>
    <x v="1"/>
    <x v="4"/>
    <x v="1"/>
    <x v="6"/>
    <n v="-5198.4212019999995"/>
    <n v="-0.95933800000000247"/>
  </r>
  <r>
    <n v="1660"/>
    <n v="871"/>
    <x v="0"/>
    <x v="0"/>
    <s v="IBM"/>
    <x v="6"/>
    <x v="7"/>
    <x v="3"/>
    <s v="JP Morgan"/>
    <x v="3"/>
    <d v="2001-03-01T00:00:00"/>
    <d v="2006-03-01T00:00:00"/>
    <x v="0"/>
    <n v="-10000000"/>
    <n v="4194.5492379999996"/>
    <n v="0.57999999999999996"/>
    <n v="51.403032000000003"/>
    <n v="51.133918999999999"/>
    <n v="-0.26267115209235248"/>
    <n v="-1101.787080853559"/>
    <n v="-545.35301699999991"/>
    <x v="0"/>
    <n v="-1647.1400978535589"/>
    <n v="-33505.569945000003"/>
    <n v="-34858.034782000002"/>
    <n v="-1352.4648369999995"/>
    <n v="294.67526085355939"/>
    <n v="-33505.569945000003"/>
    <n v="-34858.034782000002"/>
    <n v="-1352.4648369999995"/>
    <x v="0"/>
    <n v="17250.083741274997"/>
    <n v="0"/>
    <n v="-34858.034782000002"/>
    <n v="-34858.034782000002"/>
    <n v="-1352.4648369999995"/>
    <n v="-1352.4648369999995"/>
    <n v="-1352.4648369999995"/>
    <x v="1"/>
    <x v="4"/>
    <x v="1"/>
    <x v="6"/>
    <n v="-5180.9013230000019"/>
    <m/>
  </r>
  <r>
    <n v="1323"/>
    <n v="483"/>
    <x v="0"/>
    <x v="0"/>
    <s v="ICI Plc"/>
    <x v="1"/>
    <x v="0"/>
    <x v="6"/>
    <s v="Portfolio ISIS"/>
    <x v="6"/>
    <d v="2001-01-05T00:00:00"/>
    <d v="2006-01-05T00:00:00"/>
    <x v="0"/>
    <n v="-10000000"/>
    <n v="4080.2446909999999"/>
    <n v="0.7"/>
    <n v="89.249966999999998"/>
    <n v="88.674283000000003"/>
    <n v="-0.55432579708669594"/>
    <n v="-2261.7848906473341"/>
    <n v="-1093.7205509999999"/>
    <x v="0"/>
    <n v="-3355.505441647334"/>
    <n v="62157.604037999998"/>
    <n v="59694.622104000002"/>
    <n v="-2462.9819339999958"/>
    <n v="892.52350764733819"/>
    <n v="62157.604037999998"/>
    <n v="59694.622104000002"/>
    <n v="-2462.9819339999958"/>
    <x v="0"/>
    <n v="29532.811073458"/>
    <n v="0"/>
    <n v="59694.622104000002"/>
    <n v="28787.042741000001"/>
    <n v="-2462.9819339999958"/>
    <n v="-2462.9819339999958"/>
    <n v="-2462.9819339999958"/>
    <x v="1"/>
    <x v="1"/>
    <x v="1"/>
    <x v="1"/>
    <n v="-16794.453136999997"/>
    <n v="-3.5795880000000011"/>
  </r>
  <r>
    <n v="1512"/>
    <n v="562"/>
    <x v="0"/>
    <x v="1"/>
    <s v="ICI Plc"/>
    <x v="1"/>
    <x v="0"/>
    <x v="6"/>
    <s v="Portfolio ISIS"/>
    <x v="1"/>
    <d v="2001-01-05T00:00:00"/>
    <d v="2006-01-05T00:00:00"/>
    <x v="0"/>
    <n v="10000000"/>
    <n v="-4080.2446909999999"/>
    <n v="0.7"/>
    <n v="89.249966999999998"/>
    <n v="88.674283000000003"/>
    <n v="-0.55432579708669594"/>
    <n v="2261.7848906473341"/>
    <n v="1093.7205509999999"/>
    <x v="0"/>
    <n v="3355.505441647334"/>
    <n v="-62157.604037999998"/>
    <n v="-59694.622104000002"/>
    <n v="2462.9819339999958"/>
    <n v="-892.52350764733819"/>
    <n v="-62157.604037999998"/>
    <n v="-59694.622104000002"/>
    <n v="2462.9819339999958"/>
    <x v="0"/>
    <n v="-29532.811073458"/>
    <n v="0"/>
    <n v="-59694.622104000002"/>
    <n v="-28787.042741000001"/>
    <n v="2462.9819339999958"/>
    <n v="2462.9819339999958"/>
    <n v="2462.9819339999958"/>
    <x v="1"/>
    <x v="1"/>
    <x v="1"/>
    <x v="1"/>
    <n v="16794.453136999997"/>
    <m/>
  </r>
  <r>
    <n v="154"/>
    <n v="211"/>
    <x v="0"/>
    <x v="0"/>
    <s v="International Paper"/>
    <x v="1"/>
    <x v="0"/>
    <x v="3"/>
    <s v="Merrill Lynch Int"/>
    <x v="3"/>
    <d v="2000-09-25T00:00:00"/>
    <d v="2005-09-25T00:00:00"/>
    <x v="0"/>
    <n v="-10000000"/>
    <n v="3851.893196"/>
    <n v="0.64"/>
    <n v="83.945884000000007"/>
    <n v="83.322911000000005"/>
    <n v="-0.57216582705679164"/>
    <n v="-2203.9216562237684"/>
    <n v="-807.04484100000002"/>
    <x v="0"/>
    <n v="-3010.9664972237683"/>
    <n v="76736.128276999996"/>
    <n v="74208.525127999994"/>
    <n v="-2527.6031490000023"/>
    <n v="483.36334822376602"/>
    <n v="76736.128276999996"/>
    <n v="74208.525127999994"/>
    <n v="-2527.6031490000023"/>
    <x v="0"/>
    <n v="27880.002952648003"/>
    <n v="-32355.555555999999"/>
    <n v="41852.969571999995"/>
    <n v="-142732.69597099998"/>
    <n v="-2527.6031490000023"/>
    <n v="-2527.6031490000023"/>
    <n v="-2527.6031490000023"/>
    <x v="0"/>
    <x v="1"/>
    <x v="1"/>
    <x v="1"/>
    <n v="-12101.886524000001"/>
    <n v="-2.5925579999999968"/>
  </r>
  <r>
    <n v="269"/>
    <n v="406"/>
    <x v="0"/>
    <x v="0"/>
    <s v="International Paper"/>
    <x v="1"/>
    <x v="0"/>
    <x v="3"/>
    <s v="Citibank NA"/>
    <x v="3"/>
    <d v="2000-11-28T00:00:00"/>
    <d v="2005-11-28T00:00:00"/>
    <x v="0"/>
    <n v="10000000"/>
    <n v="-4008.6064299999998"/>
    <n v="0.8"/>
    <n v="84.820663999999994"/>
    <n v="84.199461999999997"/>
    <n v="-0.57933880684795247"/>
    <n v="2322.3412662792302"/>
    <n v="854.60527200000001"/>
    <x v="0"/>
    <n v="3176.9465382792305"/>
    <n v="-11956.270616"/>
    <n v="-9240.6075490000003"/>
    <n v="2715.6630669999995"/>
    <n v="-461.28347127923098"/>
    <n v="-11956.270616"/>
    <n v="-9240.6075490000003"/>
    <n v="2715.6630669999995"/>
    <x v="0"/>
    <n v="-29014.293340340002"/>
    <n v="20444.444444000001"/>
    <n v="11203.836895"/>
    <n v="150501.53850000002"/>
    <n v="2715.6630669999995"/>
    <n v="2715.6630669999995"/>
    <n v="2715.6630669999995"/>
    <x v="1"/>
    <x v="1"/>
    <x v="1"/>
    <x v="1"/>
    <n v="12406.952805000001"/>
    <n v="-2.5840809999999976"/>
  </r>
  <r>
    <n v="1324"/>
    <n v="484"/>
    <x v="0"/>
    <x v="0"/>
    <s v="International Paper"/>
    <x v="1"/>
    <x v="0"/>
    <x v="3"/>
    <s v="Portfolio ISIS"/>
    <x v="3"/>
    <d v="2001-01-05T00:00:00"/>
    <d v="2006-01-05T00:00:00"/>
    <x v="0"/>
    <n v="-10000000"/>
    <n v="4074.8781020000001"/>
    <n v="0.72"/>
    <n v="85.335769999999997"/>
    <n v="84.714854000000003"/>
    <n v="-0.58707598735269984"/>
    <n v="-2392.2630850735454"/>
    <n v="-855.94121100000007"/>
    <x v="0"/>
    <n v="-3248.2042960735453"/>
    <n v="37385.338695999999"/>
    <n v="34693.777451000002"/>
    <n v="-2691.5612449999971"/>
    <n v="556.64305107354812"/>
    <n v="37385.338695999999"/>
    <n v="34693.777451000002"/>
    <n v="-2691.5612449999971"/>
    <x v="0"/>
    <n v="29493.967702276004"/>
    <n v="0"/>
    <n v="34693.777451000002"/>
    <n v="-150294.195886"/>
    <n v="-2691.5612449999971"/>
    <n v="-2691.5612449999971"/>
    <n v="-2691.5612449999971"/>
    <x v="1"/>
    <x v="1"/>
    <x v="1"/>
    <x v="1"/>
    <n v="-12628.000708"/>
    <n v="-2.5843309999999917"/>
  </r>
  <r>
    <n v="1513"/>
    <n v="563"/>
    <x v="0"/>
    <x v="1"/>
    <s v="International Paper"/>
    <x v="1"/>
    <x v="0"/>
    <x v="3"/>
    <s v="Portfolio ISIS"/>
    <x v="1"/>
    <d v="2001-01-05T00:00:00"/>
    <d v="2006-01-05T00:00:00"/>
    <x v="0"/>
    <n v="10000000"/>
    <n v="-4074.8781020000001"/>
    <n v="0.72"/>
    <n v="85.335769999999997"/>
    <n v="84.714854000000003"/>
    <n v="-0.58707598735269984"/>
    <n v="2392.2630850735454"/>
    <n v="855.94121100000007"/>
    <x v="0"/>
    <n v="3248.2042960735453"/>
    <n v="-37385.338695999999"/>
    <n v="-34693.777451000002"/>
    <n v="2691.5612449999971"/>
    <n v="-556.64305107354812"/>
    <n v="-37385.338695999999"/>
    <n v="-34693.777451000002"/>
    <n v="2691.5612449999971"/>
    <x v="0"/>
    <n v="-29493.967702276004"/>
    <n v="0"/>
    <n v="-34693.777451000002"/>
    <n v="150294.195886"/>
    <n v="2691.5612449999971"/>
    <n v="2691.5612449999971"/>
    <n v="2691.5612449999971"/>
    <x v="1"/>
    <x v="1"/>
    <x v="1"/>
    <x v="1"/>
    <n v="12628.000708"/>
    <n v="-2.5843309999999917"/>
  </r>
  <r>
    <n v="1629"/>
    <n v="833"/>
    <x v="0"/>
    <x v="0"/>
    <s v="International Paper"/>
    <x v="1"/>
    <x v="0"/>
    <x v="3"/>
    <s v="Morgan Stanley CP"/>
    <x v="3"/>
    <d v="2001-01-26T00:00:00"/>
    <d v="2006-01-26T00:00:00"/>
    <x v="0"/>
    <n v="-10000000"/>
    <n v="4156.6222319999997"/>
    <n v="0.96"/>
    <n v="85.633415999999997"/>
    <n v="85.013504999999995"/>
    <n v="-0.58697454426768447"/>
    <n v="-2439.8314403211252"/>
    <n v="-913.09091399999988"/>
    <x v="0"/>
    <n v="-3352.9223543211251"/>
    <n v="-61017.192365000003"/>
    <n v="-63935.167973000003"/>
    <n v="-2917.9756080000006"/>
    <n v="434.94674632112446"/>
    <n v="-61017.192365000003"/>
    <n v="-63935.167973000003"/>
    <n v="-2917.9756080000006"/>
    <x v="0"/>
    <n v="30085.631715215997"/>
    <n v="0"/>
    <n v="-63935.167973000003"/>
    <n v="-63935.167973000003"/>
    <n v="-2917.9756080000006"/>
    <n v="-2917.9756080000006"/>
    <n v="-2917.9756080000006"/>
    <x v="1"/>
    <x v="1"/>
    <x v="1"/>
    <x v="1"/>
    <n v="-12687.964906000001"/>
    <n v="-2.577762000000007"/>
  </r>
  <r>
    <n v="1742"/>
    <n v="949"/>
    <x v="0"/>
    <x v="0"/>
    <s v="International Paper"/>
    <x v="1"/>
    <x v="0"/>
    <x v="3"/>
    <s v="Deutsche Bank AG NY"/>
    <x v="3"/>
    <d v="2001-04-02T00:00:00"/>
    <d v="2006-04-02T00:00:00"/>
    <x v="0"/>
    <n v="-10000000"/>
    <n v="4273.1392160000005"/>
    <n v="0.84"/>
    <n v="86.499994000000001"/>
    <n v="85.882981000000001"/>
    <n v="-0.59924137464715321"/>
    <n v="-2560.6418178544986"/>
    <n v="-885.87229500000012"/>
    <x v="0"/>
    <n v="-3446.5141128544988"/>
    <n v="10498.074992"/>
    <n v="7628.69067"/>
    <n v="-2869.3843219999999"/>
    <n v="577.12979085449888"/>
    <n v="10498.074992"/>
    <n v="7628.69067"/>
    <n v="-2869.3843219999999"/>
    <x v="0"/>
    <n v="30928.981645408006"/>
    <n v="0"/>
    <n v="7628.69067"/>
    <n v="7628.69067"/>
    <n v="7628.69067"/>
    <n v="-2869.3843219999999"/>
    <n v="-2869.3843219999999"/>
    <x v="1"/>
    <x v="1"/>
    <x v="1"/>
    <x v="1"/>
    <n v="7628.69067"/>
    <n v="85.882981000000001"/>
  </r>
  <r>
    <n v="1066"/>
    <n v="850"/>
    <x v="0"/>
    <x v="2"/>
    <s v="ISIS"/>
    <x v="9"/>
    <x v="5"/>
    <x v="4"/>
    <s v="FSA Inc"/>
    <x v="1"/>
    <d v="2000-12-22T00:00:00"/>
    <d v="2006-01-05T00:00:00"/>
    <x v="0"/>
    <n v="-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-111933.333333"/>
    <n v="-111933.333333"/>
    <n v="-111933.333333"/>
    <n v="0"/>
    <n v="0"/>
    <n v="0"/>
    <x v="1"/>
    <x v="0"/>
    <x v="1"/>
    <x v="9"/>
    <n v="0"/>
    <n v="0"/>
  </r>
  <r>
    <n v="1066"/>
    <n v="857"/>
    <x v="0"/>
    <x v="4"/>
    <s v="ISIS"/>
    <x v="9"/>
    <x v="5"/>
    <x v="4"/>
    <s v="Enron North America"/>
    <x v="1"/>
    <d v="2000-12-22T00:00:00"/>
    <d v="2006-01-05T00:00:00"/>
    <x v="0"/>
    <n v="-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-111933.333333"/>
    <n v="-111933.333333"/>
    <n v="-111933.333333"/>
    <n v="0"/>
    <n v="0"/>
    <n v="0"/>
    <x v="1"/>
    <x v="0"/>
    <x v="1"/>
    <x v="9"/>
    <n v="0"/>
    <n v="0"/>
  </r>
  <r>
    <n v="1067"/>
    <n v="856"/>
    <x v="0"/>
    <x v="3"/>
    <s v="ISIS"/>
    <x v="9"/>
    <x v="5"/>
    <x v="4"/>
    <s v="EnronCredit.com"/>
    <x v="1"/>
    <d v="2000-12-22T00:00:00"/>
    <d v="2006-01-05T00:00:00"/>
    <x v="0"/>
    <n v="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111933.333333"/>
    <n v="111933.333333"/>
    <n v="111933.333333"/>
    <n v="0"/>
    <n v="0"/>
    <n v="0"/>
    <x v="1"/>
    <x v="0"/>
    <x v="1"/>
    <x v="9"/>
    <n v="0"/>
    <n v="0"/>
  </r>
  <r>
    <n v="1070"/>
    <n v="851"/>
    <x v="0"/>
    <x v="2"/>
    <s v="ISIS"/>
    <x v="9"/>
    <x v="5"/>
    <x v="4"/>
    <s v="Ace Capital O/Seas"/>
    <x v="1"/>
    <d v="2001-01-05T00:00:00"/>
    <d v="2006-01-05T00:00:00"/>
    <x v="0"/>
    <n v="-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  <n v="0"/>
    <n v="0"/>
  </r>
  <r>
    <n v="1070"/>
    <n v="855"/>
    <x v="0"/>
    <x v="4"/>
    <s v="ISIS"/>
    <x v="9"/>
    <x v="5"/>
    <x v="4"/>
    <s v="Enron North America"/>
    <x v="1"/>
    <d v="2001-01-05T00:00:00"/>
    <d v="2006-01-05T00:00:00"/>
    <x v="0"/>
    <n v="-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  <n v="0"/>
    <n v="0"/>
  </r>
  <r>
    <n v="1071"/>
    <n v="854"/>
    <x v="0"/>
    <x v="3"/>
    <s v="ISIS"/>
    <x v="9"/>
    <x v="5"/>
    <x v="4"/>
    <s v="EnronCredit.com"/>
    <x v="1"/>
    <d v="2001-01-05T00:00:00"/>
    <d v="2006-01-05T00:00:00"/>
    <x v="0"/>
    <n v="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  <n v="0"/>
    <n v="0"/>
  </r>
  <r>
    <n v="1664"/>
    <n v="929"/>
    <x v="0"/>
    <x v="2"/>
    <s v="ISIS"/>
    <x v="9"/>
    <x v="5"/>
    <x v="4"/>
    <s v="FSA Inc"/>
    <x v="7"/>
    <d v="2001-03-02T00:00:00"/>
    <d v="2006-03-02T00:00:00"/>
    <x v="0"/>
    <n v="-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  <n v="0"/>
    <n v="0"/>
  </r>
  <r>
    <n v="1665"/>
    <n v="930"/>
    <x v="0"/>
    <x v="3"/>
    <s v="ISIS"/>
    <x v="9"/>
    <x v="5"/>
    <x v="4"/>
    <s v="EnronCredit.com"/>
    <x v="7"/>
    <d v="2001-03-02T00:00:00"/>
    <d v="2006-03-02T00:00:00"/>
    <x v="0"/>
    <n v="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  <n v="0"/>
    <n v="0"/>
  </r>
  <r>
    <n v="1666"/>
    <n v="931"/>
    <x v="0"/>
    <x v="4"/>
    <s v="ISIS"/>
    <x v="9"/>
    <x v="5"/>
    <x v="4"/>
    <s v="Enron North America"/>
    <x v="7"/>
    <d v="2001-03-02T00:00:00"/>
    <d v="2006-03-02T00:00:00"/>
    <x v="0"/>
    <n v="-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  <n v="0"/>
    <n v="0"/>
  </r>
  <r>
    <n v="1688"/>
    <n v="896"/>
    <x v="0"/>
    <x v="0"/>
    <s v="Japan"/>
    <x v="14"/>
    <x v="9"/>
    <x v="9"/>
    <s v="Bank of America"/>
    <x v="6"/>
    <d v="2001-03-16T00:00:00"/>
    <d v="2006-05-16T00:00:00"/>
    <x v="0"/>
    <n v="20000000"/>
    <n v="-8545.4243380000007"/>
    <n v="0.16"/>
    <n v="19.171043000000001"/>
    <n v="19.154254000000002"/>
    <n v="-1.6864396125798896E-2"/>
    <n v="144.1134210990748"/>
    <n v="411.646299"/>
    <x v="0"/>
    <n v="555.7597200990748"/>
    <n v="-26896.071376"/>
    <n v="-26694.670104000001"/>
    <n v="201.40127199999915"/>
    <n v="-354.35844809907564"/>
    <n v="-26896.071376"/>
    <n v="-26694.670104000001"/>
    <n v="201.40127199999915"/>
    <x v="0"/>
    <n v="-13494.934114569602"/>
    <n v="0"/>
    <n v="-26694.670104000001"/>
    <n v="-26694.670104000001"/>
    <n v="201.40127199999915"/>
    <n v="201.40127199999915"/>
    <n v="201.40127199999915"/>
    <x v="1"/>
    <x v="8"/>
    <x v="1"/>
    <x v="14"/>
    <n v="6446.5335939999968"/>
    <n v="-0.61279099999999787"/>
  </r>
  <r>
    <n v="1279"/>
    <n v="440"/>
    <x v="0"/>
    <x v="0"/>
    <s v="Koninklijke Ahold"/>
    <x v="1"/>
    <x v="1"/>
    <x v="2"/>
    <s v="Portfolio ISIS"/>
    <x v="2"/>
    <d v="2001-01-05T00:00:00"/>
    <d v="2006-01-05T00:00:00"/>
    <x v="0"/>
    <n v="-10000000"/>
    <n v="4075.5654559999998"/>
    <n v="0.56000000000000005"/>
    <n v="46.858555000000003"/>
    <n v="48.131174999999999"/>
    <n v="1.3367980216223954"/>
    <n v="5448.2078385733757"/>
    <n v="-488.74900500000001"/>
    <x v="0"/>
    <n v="4959.4588335733761"/>
    <n v="-51821.317646000003"/>
    <n v="-46693.137909999998"/>
    <n v="5128.1797360000055"/>
    <n v="168.72090242662944"/>
    <n v="-51821.317646000003"/>
    <n v="-46693.137909999998"/>
    <n v="5128.1797360000055"/>
    <x v="0"/>
    <n v="29498.942770528003"/>
    <n v="0"/>
    <n v="-46693.137909999998"/>
    <n v="-53154.446642999996"/>
    <n v="5128.1797360000055"/>
    <n v="5128.1797360000055"/>
    <n v="5128.1797360000055"/>
    <x v="1"/>
    <x v="1"/>
    <x v="1"/>
    <x v="1"/>
    <n v="-3097.7831430000006"/>
    <n v="-0.49046100000000337"/>
  </r>
  <r>
    <n v="1514"/>
    <n v="564"/>
    <x v="0"/>
    <x v="1"/>
    <s v="Koninklijke Ahold"/>
    <x v="1"/>
    <x v="1"/>
    <x v="2"/>
    <s v="Portfolio ISIS"/>
    <x v="1"/>
    <d v="2001-01-05T00:00:00"/>
    <d v="2006-01-05T00:00:00"/>
    <x v="0"/>
    <n v="10000000"/>
    <n v="-4075.5654559999998"/>
    <n v="0.56000000000000005"/>
    <n v="46.858555000000003"/>
    <n v="48.131174999999999"/>
    <n v="1.3367980216223954"/>
    <n v="-5448.2078385733757"/>
    <n v="488.74900500000001"/>
    <x v="0"/>
    <n v="-4959.4588335733761"/>
    <n v="51821.317646000003"/>
    <n v="46693.137909999998"/>
    <n v="-5128.1797360000055"/>
    <n v="-168.72090242662944"/>
    <n v="51821.317646000003"/>
    <n v="46693.137909999998"/>
    <n v="-5128.1797360000055"/>
    <x v="0"/>
    <n v="-29498.942770528003"/>
    <n v="0"/>
    <n v="46693.137909999998"/>
    <n v="53154.446642999996"/>
    <n v="-5128.1797360000055"/>
    <n v="-5128.1797360000055"/>
    <n v="-5128.1797360000055"/>
    <x v="1"/>
    <x v="1"/>
    <x v="1"/>
    <x v="1"/>
    <n v="3097.7831430000006"/>
    <n v="-0.49046100000000337"/>
  </r>
  <r>
    <n v="1605"/>
    <n v="658"/>
    <x v="0"/>
    <x v="0"/>
    <s v="Koninklijke Ahold"/>
    <x v="1"/>
    <x v="1"/>
    <x v="2"/>
    <s v="JP Morgan"/>
    <x v="2"/>
    <d v="2001-01-11T00:00:00"/>
    <d v="2006-01-11T00:00:00"/>
    <x v="0"/>
    <n v="10000000"/>
    <n v="-4094.9653749999998"/>
    <n v="0.6"/>
    <n v="46.895538000000002"/>
    <n v="48.169629999999998"/>
    <n v="1.3366242581601475"/>
    <n v="-5473.4300565508647"/>
    <n v="497.57297399999993"/>
    <x v="0"/>
    <n v="-4975.857082550865"/>
    <n v="68491.754155999995"/>
    <n v="63364.784573999998"/>
    <n v="-5126.9695819999979"/>
    <n v="-151.11249944913288"/>
    <n v="68491.754155999995"/>
    <n v="63364.784573999998"/>
    <n v="-5126.9695819999979"/>
    <x v="0"/>
    <n v="-29639.359384250001"/>
    <n v="0"/>
    <n v="63364.784573999998"/>
    <n v="63364.784573999998"/>
    <n v="-5126.9695819999979"/>
    <n v="-5126.9695819999979"/>
    <n v="-5126.9695819999979"/>
    <x v="1"/>
    <x v="1"/>
    <x v="1"/>
    <x v="1"/>
    <n v="3076.1218999999983"/>
    <n v="-0.48821500000000384"/>
  </r>
  <r>
    <n v="13"/>
    <n v="103"/>
    <x v="0"/>
    <x v="0"/>
    <s v="KPN"/>
    <x v="1"/>
    <x v="4"/>
    <x v="2"/>
    <s v="Merrill Lynch Int"/>
    <x v="2"/>
    <d v="2000-05-25T00:00:00"/>
    <d v="2005-05-25T00:00:00"/>
    <x v="0"/>
    <n v="-15000000"/>
    <n v="5251.0022929999996"/>
    <n v="0.38"/>
    <n v="239.924577"/>
    <n v="249.18542600000001"/>
    <n v="9.056496027907345"/>
    <n v="47555.681409086857"/>
    <n v="-2633.7096240000001"/>
    <x v="0"/>
    <n v="44921.971785086855"/>
    <n v="1060408"/>
    <n v="1107373"/>
    <n v="46965"/>
    <n v="2043.0282149131453"/>
    <n v="1060408"/>
    <n v="1107373"/>
    <n v="46965"/>
    <x v="0"/>
    <n v="38006.754596733997"/>
    <n v="-43858.333333000002"/>
    <n v="1063514.6666669999"/>
    <n v="459972.28813099989"/>
    <n v="46964.999999999884"/>
    <n v="46964.999999999884"/>
    <n v="46965"/>
    <x v="0"/>
    <x v="1"/>
    <x v="1"/>
    <x v="1"/>
    <n v="157563.38089099992"/>
    <n v="33.101164000000011"/>
  </r>
  <r>
    <n v="150"/>
    <n v="206"/>
    <x v="0"/>
    <x v="0"/>
    <s v="KPN"/>
    <x v="1"/>
    <x v="4"/>
    <x v="2"/>
    <s v="JP Morgan"/>
    <x v="2"/>
    <d v="2000-09-26T00:00:00"/>
    <d v="2005-09-26T00:00:00"/>
    <x v="0"/>
    <n v="15000000"/>
    <n v="-5651.3912620000001"/>
    <n v="0.51"/>
    <n v="243.341781"/>
    <n v="252.76261400000001"/>
    <n v="9.0571876802928042"/>
    <n v="-51185.711314700806"/>
    <n v="2664.0697649999997"/>
    <x v="0"/>
    <n v="-48521.641549700806"/>
    <n v="-1080200"/>
    <n v="-1131091"/>
    <n v="-50891"/>
    <n v="-2369.3584502991944"/>
    <n v="-1080200"/>
    <n v="-1131091"/>
    <n v="-50891"/>
    <x v="0"/>
    <n v="-40904.769954356008"/>
    <n v="38462.5"/>
    <n v="-1092628.5"/>
    <n v="-503273.54803099995"/>
    <n v="-50891"/>
    <n v="-50891"/>
    <n v="-50891"/>
    <x v="0"/>
    <x v="1"/>
    <x v="1"/>
    <x v="1"/>
    <n v="-150763.30449699995"/>
    <n v="30.100407000000018"/>
  </r>
  <r>
    <n v="1732"/>
    <n v="939"/>
    <x v="0"/>
    <x v="0"/>
    <s v="KPN"/>
    <x v="1"/>
    <x v="4"/>
    <x v="2"/>
    <s v="Deutsche Bank AG"/>
    <x v="2"/>
    <d v="2001-03-30T00:00:00"/>
    <d v="2006-03-30T00:00:00"/>
    <x v="1"/>
    <n v="10000000"/>
    <n v="-4524.4602700000005"/>
    <n v="2.4"/>
    <n v="248.90283400000001"/>
    <n v="258.53803199999999"/>
    <n v="9.0625292002408191"/>
    <n v="-41003.053312204465"/>
    <n v="2380.9058970000001"/>
    <x v="0"/>
    <n v="-38622.147415204468"/>
    <n v="-34228.471227000002"/>
    <n v="-73288.454452000005"/>
    <n v="-39059.983225000004"/>
    <n v="-437.83580979553517"/>
    <n v="-30189.511622214002"/>
    <n v="-64310.618781630001"/>
    <n v="-34121.107159416002"/>
    <x v="0"/>
    <n v="-32748.043434260006"/>
    <n v="0"/>
    <n v="-64310.618781630001"/>
    <n v="-64310.618781630001"/>
    <n v="-34121.107159416002"/>
    <n v="-34121.107159416002"/>
    <n v="-34121.107159416002"/>
    <x v="1"/>
    <x v="1"/>
    <x v="1"/>
    <x v="1"/>
    <n v="-64310.618781630001"/>
    <n v="258.53803199999999"/>
  </r>
  <r>
    <n v="1750"/>
    <n v="956"/>
    <x v="0"/>
    <x v="0"/>
    <s v="KPN"/>
    <x v="1"/>
    <x v="4"/>
    <x v="2"/>
    <s v="Bank of America"/>
    <x v="2"/>
    <d v="2001-04-04T00:00:00"/>
    <d v="2006-04-04T00:00:00"/>
    <x v="1"/>
    <n v="10000000"/>
    <n v="-4555.9624569999996"/>
    <n v="2.5299999999999998"/>
    <n v="249.20134400000001"/>
    <n v="258.67492900000002"/>
    <n v="9.0668426050937949"/>
    <n v="-41308.194512335402"/>
    <n v="2418.5415659999999"/>
    <x v="0"/>
    <n v="-38889.652946335402"/>
    <n v="15765.844352"/>
    <n v="-23506.856672000002"/>
    <n v="-39272.701024000002"/>
    <n v="-383.04807766459999"/>
    <n v="13905.474718464"/>
    <n v="-20627.266729679999"/>
    <n v="-34532.741448143999"/>
    <x v="0"/>
    <n v="-32976.056263765997"/>
    <n v="0"/>
    <n v="-20627.266729679999"/>
    <n v="-20627.266729679999"/>
    <n v="-20627.266729679999"/>
    <n v="-34532.741448143999"/>
    <n v="-34532.741448143999"/>
    <x v="1"/>
    <x v="1"/>
    <x v="1"/>
    <x v="1"/>
    <n v="-20627.266729679999"/>
    <n v="258.67492900000002"/>
  </r>
  <r>
    <n v="1325"/>
    <n v="485"/>
    <x v="0"/>
    <x v="0"/>
    <s v="Kroger Co."/>
    <x v="0"/>
    <x v="1"/>
    <x v="3"/>
    <s v="Portfolio ISIS"/>
    <x v="4"/>
    <d v="2001-01-05T00:00:00"/>
    <d v="2006-01-05T00:00:00"/>
    <x v="0"/>
    <n v="-10000000"/>
    <n v="4176.9262040000003"/>
    <n v="1.2"/>
    <n v="68.411254"/>
    <n v="63.344943000000001"/>
    <n v="-5.1112863673844915"/>
    <n v="-21349.465964076255"/>
    <n v="-870.82984499999998"/>
    <x v="0"/>
    <n v="-22220.295809076255"/>
    <n v="-242773.849885"/>
    <n v="-264857.98752099997"/>
    <n v="-22084.13763599997"/>
    <n v="136.15817307628458"/>
    <n v="-242773.849885"/>
    <n v="-264857.98752099997"/>
    <n v="-22084.13763599997"/>
    <x v="0"/>
    <n v="52219.931402408009"/>
    <n v="0"/>
    <n v="-264857.98752099997"/>
    <n v="-145548.69331799998"/>
    <n v="-22084.13763599997"/>
    <n v="-22084.13763599997"/>
    <n v="-22084.13763599997"/>
    <x v="1"/>
    <x v="0"/>
    <x v="0"/>
    <x v="0"/>
    <n v="-27042.27077199996"/>
    <n v="-6.0780850000000015"/>
  </r>
  <r>
    <n v="1515"/>
    <n v="565"/>
    <x v="0"/>
    <x v="1"/>
    <s v="Kroger Co."/>
    <x v="0"/>
    <x v="1"/>
    <x v="3"/>
    <s v="Portfolio ISIS"/>
    <x v="1"/>
    <d v="2001-01-05T00:00:00"/>
    <d v="2006-01-05T00:00:00"/>
    <x v="0"/>
    <n v="10000000"/>
    <n v="-4176.9262040000003"/>
    <n v="1.2"/>
    <n v="68.411254"/>
    <n v="63.344943000000001"/>
    <n v="-5.1112863673844915"/>
    <n v="21349.465964076255"/>
    <n v="870.82984499999998"/>
    <x v="0"/>
    <n v="22220.295809076255"/>
    <n v="242773.849885"/>
    <n v="264857.98752099997"/>
    <n v="22084.13763599997"/>
    <n v="-136.15817307628458"/>
    <n v="242773.849885"/>
    <n v="264857.98752099997"/>
    <n v="22084.13763599997"/>
    <x v="0"/>
    <n v="-52219.931402408009"/>
    <n v="0"/>
    <n v="264857.98752099997"/>
    <n v="145548.69331799998"/>
    <n v="22084.13763599997"/>
    <n v="22084.13763599997"/>
    <n v="22084.13763599997"/>
    <x v="1"/>
    <x v="0"/>
    <x v="0"/>
    <x v="0"/>
    <n v="27042.27077199996"/>
    <n v="-6.0780850000000015"/>
  </r>
  <r>
    <n v="161"/>
    <n v="315"/>
    <x v="0"/>
    <x v="0"/>
    <s v="L-3 Communications"/>
    <x v="15"/>
    <x v="4"/>
    <x v="3"/>
    <s v="JP Morgan"/>
    <x v="3"/>
    <d v="2000-09-19T00:00:00"/>
    <d v="2003-03-15T00:00:00"/>
    <x v="0"/>
    <n v="-3000000"/>
    <n v="528.08903699999996"/>
    <n v="3.95"/>
    <n v="676.15562699999998"/>
    <n v="672.50452199999995"/>
    <n v="-1.548417739428503"/>
    <n v="-817.70243288851498"/>
    <n v="-1644.367422"/>
    <x v="0"/>
    <n v="-2462.0698548885148"/>
    <n v="137037.24122699999"/>
    <n v="134883.699031"/>
    <n v="-2153.5421959999949"/>
    <n v="308.52765888851991"/>
    <n v="137037.24122699999"/>
    <n v="134883.699031"/>
    <n v="-2153.5421959999949"/>
    <x v="0"/>
    <n v="11293.184056245"/>
    <n v="-58262.5"/>
    <n v="76621.199030999996"/>
    <n v="-100615.61474799999"/>
    <n v="-2153.5421959999949"/>
    <n v="-2153.5421959999949"/>
    <n v="-2153.5421959999949"/>
    <x v="5"/>
    <x v="0"/>
    <x v="7"/>
    <x v="15"/>
    <n v="-8654.8903210000135"/>
    <n v="-9.254051000000004"/>
  </r>
  <r>
    <n v="251"/>
    <n v="365"/>
    <x v="1"/>
    <x v="5"/>
    <s v="L-3 Communications"/>
    <x v="15"/>
    <x v="4"/>
    <x v="3"/>
    <s v="Deutsche Bank AG"/>
    <x v="3"/>
    <d v="2000-03-10T00:00:00"/>
    <d v="2003-03-15T00:00:00"/>
    <x v="0"/>
    <n v="3000000"/>
    <n v="-528.30787200000009"/>
    <n v="3.6"/>
    <n v="688.71589800000004"/>
    <n v="684.944661"/>
    <n v="-1.5485531673721913"/>
    <n v="818.11282853326236"/>
    <n v="1620.7586609999998"/>
    <x v="0"/>
    <n v="2438.8714895332623"/>
    <n v="-158774.447388"/>
    <n v="-156642.15767399999"/>
    <n v="2132.2897140000132"/>
    <n v="-306.58177553324913"/>
    <n v="-158774.447388"/>
    <n v="-156642.15767399999"/>
    <n v="2132.2897140000132"/>
    <x v="0"/>
    <n v="-11297.863842720002"/>
    <n v="111000"/>
    <n v="-45642.157673999987"/>
    <n v="100473.662282"/>
    <n v="2132.2897140000132"/>
    <n v="2132.2897140000132"/>
    <n v="2132.2897140000132"/>
    <x v="5"/>
    <x v="0"/>
    <x v="7"/>
    <x v="15"/>
    <n v="8564.6196340000024"/>
    <n v="-9.2505449999999882"/>
  </r>
  <r>
    <n v="1594"/>
    <n v="648"/>
    <x v="1"/>
    <x v="7"/>
    <s v="L-3 Communications"/>
    <x v="15"/>
    <x v="4"/>
    <x v="3"/>
    <s v="EnronCredit.com"/>
    <x v="3"/>
    <d v="2000-03-10T00:00:00"/>
    <d v="2003-03-15T00:00:00"/>
    <x v="0"/>
    <n v="-3000000"/>
    <n v="528.30787200000009"/>
    <n v="3.6"/>
    <n v="688.71589800000004"/>
    <n v="684.944661"/>
    <n v="-1.5485531673721913"/>
    <n v="-818.11282853326236"/>
    <n v="-1620.7586609999998"/>
    <x v="0"/>
    <n v="-2438.8714895332623"/>
    <n v="158774.447388"/>
    <n v="156642.15767399999"/>
    <n v="-2132.2897140000132"/>
    <n v="306.58177553324913"/>
    <n v="158774.447388"/>
    <n v="156642.15767399999"/>
    <n v="-2132.2897140000132"/>
    <x v="0"/>
    <n v="11297.863842720002"/>
    <n v="-111000"/>
    <n v="45642.157673999987"/>
    <n v="-100473.662282"/>
    <n v="-2132.2897140000132"/>
    <n v="-2132.2897140000132"/>
    <n v="-2132.2897140000132"/>
    <x v="5"/>
    <x v="0"/>
    <x v="7"/>
    <x v="15"/>
    <n v="-8564.6196340000024"/>
    <n v="-9.2505449999999882"/>
  </r>
  <r>
    <n v="1595"/>
    <n v="649"/>
    <x v="0"/>
    <x v="8"/>
    <s v="L-3 Communications"/>
    <x v="15"/>
    <x v="4"/>
    <x v="3"/>
    <s v="Enron North America"/>
    <x v="3"/>
    <d v="2000-03-10T00:00:00"/>
    <d v="2003-03-15T00:00:00"/>
    <x v="0"/>
    <n v="3000000"/>
    <n v="-528.30787200000009"/>
    <n v="3.6"/>
    <n v="688.71589800000004"/>
    <n v="684.944661"/>
    <n v="-1.5485531673721913"/>
    <n v="818.11282853326236"/>
    <n v="1620.7586609999998"/>
    <x v="0"/>
    <n v="2438.8714895332623"/>
    <n v="-158774.447388"/>
    <n v="-156642.15767399999"/>
    <n v="2132.2897140000132"/>
    <n v="-306.58177553324913"/>
    <n v="-158774.447388"/>
    <n v="-156642.15767399999"/>
    <n v="2132.2897140000132"/>
    <x v="0"/>
    <n v="-11297.863842720002"/>
    <n v="111000"/>
    <n v="-45642.157673999987"/>
    <n v="100473.662282"/>
    <n v="2132.2897140000132"/>
    <n v="2132.2897140000132"/>
    <n v="2132.2897140000132"/>
    <x v="5"/>
    <x v="0"/>
    <x v="7"/>
    <x v="15"/>
    <n v="8564.6196340000024"/>
    <n v="-9.2505449999999882"/>
  </r>
  <r>
    <n v="1326"/>
    <n v="486"/>
    <x v="0"/>
    <x v="0"/>
    <s v="Lafarge"/>
    <x v="10"/>
    <x v="8"/>
    <x v="4"/>
    <s v="Portfolio ISIS"/>
    <x v="6"/>
    <d v="2001-01-05T00:00:00"/>
    <d v="2006-01-05T00:00:00"/>
    <x v="0"/>
    <n v="-10000000"/>
    <n v="4084.3707010000003"/>
    <n v="0.65"/>
    <n v="57.444164000000001"/>
    <n v="52.769271000000003"/>
    <n v="-4.8156670164841699"/>
    <n v="-19668.969267900029"/>
    <n v="-795.73059600000011"/>
    <x v="0"/>
    <n v="-20464.69986390003"/>
    <n v="-47366.539978000001"/>
    <n v="-67173.485000999994"/>
    <n v="-19806.945022999993"/>
    <n v="657.75484090003738"/>
    <n v="-47366.539978000001"/>
    <n v="-67173.485000999994"/>
    <n v="-19806.945022999993"/>
    <x v="0"/>
    <n v="30234.554114152503"/>
    <n v="0"/>
    <n v="-67173.485000999994"/>
    <n v="-77668.078323999987"/>
    <n v="-19806.945022999993"/>
    <n v="-19806.945022999993"/>
    <n v="-19806.945022999993"/>
    <x v="1"/>
    <x v="5"/>
    <x v="1"/>
    <x v="10"/>
    <n v="-30895.929456999991"/>
    <n v="-7.0686159999999987"/>
  </r>
  <r>
    <n v="1516"/>
    <n v="566"/>
    <x v="0"/>
    <x v="1"/>
    <s v="Lafarge"/>
    <x v="10"/>
    <x v="8"/>
    <x v="4"/>
    <s v="Portfolio ISIS"/>
    <x v="1"/>
    <d v="2001-01-05T00:00:00"/>
    <d v="2006-01-05T00:00:00"/>
    <x v="0"/>
    <n v="10000000"/>
    <n v="-4084.3707010000003"/>
    <n v="0.65"/>
    <n v="57.444164000000001"/>
    <n v="52.769271000000003"/>
    <n v="-4.8156670164841699"/>
    <n v="19668.969267900029"/>
    <n v="795.73059600000011"/>
    <x v="0"/>
    <n v="20464.69986390003"/>
    <n v="47366.539978000001"/>
    <n v="67173.485000999994"/>
    <n v="19806.945022999993"/>
    <n v="-657.75484090003738"/>
    <n v="47366.539978000001"/>
    <n v="67173.485000999994"/>
    <n v="19806.945022999993"/>
    <x v="0"/>
    <n v="-30234.554114152503"/>
    <n v="0"/>
    <n v="67173.485000999994"/>
    <n v="77668.078323999987"/>
    <n v="19806.945022999993"/>
    <n v="19806.945022999993"/>
    <n v="19806.945022999993"/>
    <x v="1"/>
    <x v="5"/>
    <x v="1"/>
    <x v="10"/>
    <n v="30895.929456999991"/>
    <n v="-7.0686159999999987"/>
  </r>
  <r>
    <n v="1603"/>
    <n v="657"/>
    <x v="0"/>
    <x v="0"/>
    <s v="Lafarge"/>
    <x v="10"/>
    <x v="8"/>
    <x v="4"/>
    <s v="JP Morgan"/>
    <x v="6"/>
    <d v="2001-01-11T00:00:00"/>
    <d v="2006-01-11T00:00:00"/>
    <x v="0"/>
    <n v="10000000"/>
    <n v="-4122.5774609999999"/>
    <n v="0.8"/>
    <n v="57.587659000000002"/>
    <n v="52.902256000000001"/>
    <n v="-4.8120874497729709"/>
    <n v="19838.203260795017"/>
    <n v="831.55770600000005"/>
    <x v="0"/>
    <n v="20669.760966795016"/>
    <n v="111875.91796599999"/>
    <n v="131998.943696"/>
    <n v="20123.025730000008"/>
    <n v="-546.73523679500795"/>
    <n v="111875.91796599999"/>
    <n v="131998.943696"/>
    <n v="20123.025730000008"/>
    <x v="0"/>
    <n v="-30517.3796550525"/>
    <n v="0"/>
    <n v="131998.943696"/>
    <n v="131998.943696"/>
    <n v="20123.025730000008"/>
    <n v="20123.025730000008"/>
    <n v="20123.025730000008"/>
    <x v="1"/>
    <x v="5"/>
    <x v="1"/>
    <x v="10"/>
    <n v="31099.256164999999"/>
    <n v="-7.0789529999999985"/>
  </r>
  <r>
    <n v="159"/>
    <n v="212"/>
    <x v="0"/>
    <x v="0"/>
    <s v="LBIE"/>
    <x v="5"/>
    <x v="2"/>
    <x v="3"/>
    <s v="JP Morgan"/>
    <x v="4"/>
    <d v="2000-09-26T00:00:00"/>
    <d v="2005-09-26T00:00:00"/>
    <x v="0"/>
    <n v="-10000000"/>
    <n v="3837.315376"/>
    <n v="0.52"/>
    <n v="79.450416000000004"/>
    <n v="74.402298000000002"/>
    <n v="-5.0982540868311501"/>
    <n v="-19563.60879815201"/>
    <n v="-909.19518900000003"/>
    <x v="0"/>
    <n v="-20472.803987152009"/>
    <n v="106912.51414"/>
    <n v="87142.659935999996"/>
    <n v="-19769.854204000003"/>
    <n v="702.94978315200569"/>
    <n v="106912.51414"/>
    <n v="87142.659935999996"/>
    <n v="-19769.854204000003"/>
    <x v="0"/>
    <n v="22093.34327732"/>
    <n v="-26144.444444000001"/>
    <n v="60998.215491999996"/>
    <n v="-83940.513950000022"/>
    <n v="-19769.854203999996"/>
    <n v="-19769.854203999996"/>
    <n v="-19769.854204000003"/>
    <x v="0"/>
    <x v="3"/>
    <x v="1"/>
    <x v="5"/>
    <n v="-35829.684524000004"/>
    <n v="-8.6929619999999943"/>
  </r>
  <r>
    <n v="221"/>
    <n v="338"/>
    <x v="0"/>
    <x v="0"/>
    <s v="LBIE"/>
    <x v="5"/>
    <x v="2"/>
    <x v="3"/>
    <s v="Merrill Lynch Int"/>
    <x v="4"/>
    <d v="2000-10-10T00:00:00"/>
    <d v="2005-10-11T00:00:00"/>
    <x v="0"/>
    <n v="-10000000"/>
    <n v="3866.7075110000001"/>
    <n v="0.51"/>
    <n v="79.856329000000002"/>
    <n v="74.807253000000003"/>
    <n v="-5.0970879865573924"/>
    <n v="-19708.948401849335"/>
    <n v="-929.68738500000006"/>
    <x v="0"/>
    <n v="-20638.635786849336"/>
    <n v="102868.428033"/>
    <n v="82963.349841000003"/>
    <n v="-19905.078192000001"/>
    <n v="733.55759484933515"/>
    <n v="102868.428033"/>
    <n v="82963.349841000003"/>
    <n v="-19905.078192000001"/>
    <x v="0"/>
    <n v="22262.568494582501"/>
    <n v="-13175"/>
    <n v="69788.349841000003"/>
    <n v="-82615.899365000005"/>
    <n v="-19905.078192000001"/>
    <n v="-19905.078192000001"/>
    <n v="-19905.078192000001"/>
    <x v="1"/>
    <x v="3"/>
    <x v="1"/>
    <x v="5"/>
    <n v="-35280.074945999993"/>
    <n v="-8.4931279999999987"/>
  </r>
  <r>
    <n v="223"/>
    <n v="339"/>
    <x v="0"/>
    <x v="0"/>
    <s v="LBIE"/>
    <x v="5"/>
    <x v="2"/>
    <x v="3"/>
    <s v="Bear Stearns"/>
    <x v="4"/>
    <d v="2000-10-12T00:00:00"/>
    <d v="2005-10-12T00:00:00"/>
    <x v="0"/>
    <n v="10000000"/>
    <n v="-3877.2574929999996"/>
    <n v="0.56999999999999995"/>
    <n v="79.884127000000007"/>
    <n v="74.835087000000001"/>
    <n v="-5.0971702017188596"/>
    <n v="19763.041357710768"/>
    <n v="943.64546400000006"/>
    <x v="0"/>
    <n v="20706.686821710769"/>
    <n v="-78013.804386999996"/>
    <n v="-58014.174358999997"/>
    <n v="19999.630028"/>
    <n v="-707.05679371076985"/>
    <n v="-78013.804386999996"/>
    <n v="-58014.174358999997"/>
    <n v="19999.630028"/>
    <x v="0"/>
    <n v="-22323.3100159475"/>
    <n v="14566.666667"/>
    <n v="-43447.507691999999"/>
    <n v="84089.638982999997"/>
    <n v="19999.630028"/>
    <n v="19999.630028"/>
    <n v="19999.630028"/>
    <x v="1"/>
    <x v="3"/>
    <x v="1"/>
    <x v="5"/>
    <n v="35309.182584000009"/>
    <n v="-8.479015000000004"/>
  </r>
  <r>
    <n v="226"/>
    <n v="342"/>
    <x v="0"/>
    <x v="0"/>
    <s v="LBIE"/>
    <x v="5"/>
    <x v="2"/>
    <x v="3"/>
    <s v="Citibank NA"/>
    <x v="4"/>
    <d v="2000-10-13T00:00:00"/>
    <d v="2005-10-13T00:00:00"/>
    <x v="0"/>
    <n v="10000000"/>
    <n v="-3882.1516549999997"/>
    <n v="0.59"/>
    <n v="79.911704999999998"/>
    <n v="74.862752"/>
    <n v="-5.0971960185609202"/>
    <n v="19788.087959315686"/>
    <n v="948.12807899999996"/>
    <x v="0"/>
    <n v="20736.216038315684"/>
    <n v="-70432.455067999996"/>
    <n v="-50395.275031999998"/>
    <n v="20037.180035999998"/>
    <n v="-699.03600231568635"/>
    <n v="-70432.455067999996"/>
    <n v="-50395.275031999998"/>
    <n v="20037.180035999998"/>
    <x v="0"/>
    <n v="-22351.4881536625"/>
    <n v="15569.444444000001"/>
    <n v="-34825.830587999997"/>
    <n v="84431.411158000003"/>
    <n v="20037.180035999998"/>
    <n v="20037.180035999998"/>
    <n v="20037.180035999998"/>
    <x v="1"/>
    <x v="3"/>
    <x v="1"/>
    <x v="5"/>
    <n v="35291.994068000015"/>
    <n v="-8.4646070000000009"/>
  </r>
  <r>
    <n v="1328"/>
    <n v="488"/>
    <x v="0"/>
    <x v="0"/>
    <s v="LBIE"/>
    <x v="5"/>
    <x v="2"/>
    <x v="3"/>
    <s v="Portfolio ISIS"/>
    <x v="0"/>
    <d v="2001-01-05T00:00:00"/>
    <d v="2006-01-05T00:00:00"/>
    <x v="0"/>
    <n v="-10000000"/>
    <n v="4086.3558040000003"/>
    <n v="0.8"/>
    <n v="82.18083"/>
    <n v="77.134269000000003"/>
    <n v="-5.0946149766946576"/>
    <n v="-20818.409479161539"/>
    <n v="-1026.1954020000001"/>
    <x v="0"/>
    <n v="-21844.60488116154"/>
    <n v="-10517.385435"/>
    <n v="-31670.929194"/>
    <n v="-21153.543759"/>
    <n v="691.06112216153997"/>
    <n v="-10517.385435"/>
    <n v="-31670.929194"/>
    <n v="-21153.543759"/>
    <x v="0"/>
    <n v="23527.193541529999"/>
    <n v="0"/>
    <n v="-31670.929194"/>
    <n v="-83148.213917000001"/>
    <n v="-21153.543759"/>
    <n v="-21153.543759"/>
    <n v="-21153.543759"/>
    <x v="1"/>
    <x v="3"/>
    <x v="1"/>
    <x v="5"/>
    <n v="-32170.109536"/>
    <n v="-7.30692599999999"/>
  </r>
  <r>
    <n v="1561"/>
    <n v="607"/>
    <x v="0"/>
    <x v="1"/>
    <s v="LBIE"/>
    <x v="5"/>
    <x v="2"/>
    <x v="3"/>
    <s v="Portfolio ISIS"/>
    <x v="1"/>
    <d v="2001-01-05T00:00:00"/>
    <d v="2006-01-05T00:00:00"/>
    <x v="0"/>
    <n v="10000000"/>
    <n v="-4086.3558040000003"/>
    <n v="0.8"/>
    <n v="82.18083"/>
    <n v="77.134269000000003"/>
    <n v="-5.0946149766946576"/>
    <n v="20818.409479161539"/>
    <n v="1026.1954020000001"/>
    <x v="0"/>
    <n v="21844.60488116154"/>
    <n v="10517.385435"/>
    <n v="31670.929194"/>
    <n v="21153.543759"/>
    <n v="-691.06112216153997"/>
    <n v="10517.385435"/>
    <n v="31670.929194"/>
    <n v="21153.543759"/>
    <x v="0"/>
    <n v="-23527.193541529999"/>
    <n v="0"/>
    <n v="31670.929194"/>
    <n v="83148.213917000001"/>
    <n v="21153.543759"/>
    <n v="21153.543759"/>
    <n v="21153.543759"/>
    <x v="1"/>
    <x v="3"/>
    <x v="1"/>
    <x v="5"/>
    <n v="32170.109536"/>
    <n v="-7.30692599999999"/>
  </r>
  <r>
    <n v="1678"/>
    <n v="886"/>
    <x v="0"/>
    <x v="0"/>
    <s v="LBIE"/>
    <x v="5"/>
    <x v="2"/>
    <x v="3"/>
    <s v="Morgan Stanley CP"/>
    <x v="4"/>
    <d v="2001-03-13T00:00:00"/>
    <d v="2001-03-19T00:00:00"/>
    <x v="0"/>
    <n v="0"/>
    <n v="0"/>
    <n v="0.74"/>
    <n v="0"/>
    <n v="0"/>
    <m/>
    <n v="-"/>
    <n v="0"/>
    <x v="0"/>
    <n v="0"/>
    <n v="0"/>
    <n v="0"/>
    <n v="0"/>
    <n v="0"/>
    <n v="0"/>
    <n v="0"/>
    <n v="0"/>
    <x v="0"/>
    <n v="0"/>
    <n v="-45499.996666999999"/>
    <n v="-45499.996666999999"/>
    <n v="-45499.996666999999"/>
    <n v="0"/>
    <n v="0"/>
    <n v="0"/>
    <x v="3"/>
    <x v="3"/>
    <x v="1"/>
    <x v="5"/>
    <n v="0"/>
    <n v="0"/>
  </r>
  <r>
    <n v="1683"/>
    <n v="891"/>
    <x v="0"/>
    <x v="0"/>
    <s v="LBIE"/>
    <x v="5"/>
    <x v="2"/>
    <x v="3"/>
    <s v="JP Morgan"/>
    <x v="4"/>
    <d v="2001-03-14T00:00:00"/>
    <d v="2003-03-14T00:00:00"/>
    <x v="0"/>
    <n v="10000000"/>
    <n v="-1783.4393830000001"/>
    <n v="0.56999999999999995"/>
    <n v="54.403840000000002"/>
    <n v="49.293748999999998"/>
    <n v="-5.2023944202131842"/>
    <n v="9278.1550949076445"/>
    <n v="606.09336900000005"/>
    <x v="0"/>
    <n v="9884.2484639076447"/>
    <n v="7980.4294879999998"/>
    <n v="17624.132947999999"/>
    <n v="9643.7034599999988"/>
    <n v="-240.54500390764588"/>
    <n v="7980.4294879999998"/>
    <n v="17624.132947999999"/>
    <n v="9643.7034599999988"/>
    <x v="0"/>
    <n v="-10268.152247622502"/>
    <n v="0"/>
    <n v="17624.132947999999"/>
    <n v="17624.132947999999"/>
    <n v="9643.7034599999988"/>
    <n v="9643.7034599999988"/>
    <n v="9643.7034599999988"/>
    <x v="5"/>
    <x v="3"/>
    <x v="1"/>
    <x v="5"/>
    <n v="22908.005244"/>
    <n v="-11.626652"/>
  </r>
  <r>
    <n v="1327"/>
    <n v="487"/>
    <x v="0"/>
    <x v="0"/>
    <s v="Legrand"/>
    <x v="10"/>
    <x v="8"/>
    <x v="4"/>
    <s v="Portfolio ISIS"/>
    <x v="6"/>
    <d v="2001-01-05T00:00:00"/>
    <d v="2006-01-05T00:00:00"/>
    <x v="0"/>
    <n v="-10000000"/>
    <n v="4081.2239789999999"/>
    <n v="0.65"/>
    <n v="54.892052"/>
    <n v="54.334094"/>
    <n v="-0.55978459101662448"/>
    <n v="-2284.6062959317555"/>
    <n v="-679.45765800000004"/>
    <x v="0"/>
    <n v="-2964.0639539317553"/>
    <n v="-58036.982817999997"/>
    <n v="-60609.614075999998"/>
    <n v="-2572.6312580000013"/>
    <n v="391.4326959317541"/>
    <n v="-58036.982817999997"/>
    <n v="-60609.614075999998"/>
    <n v="-2572.6312580000013"/>
    <x v="0"/>
    <n v="30211.260504547499"/>
    <n v="0"/>
    <n v="-60609.614075999998"/>
    <n v="-58451.683493999997"/>
    <n v="-2572.6312580000013"/>
    <n v="-2572.6312580000013"/>
    <n v="-2572.6312580000013"/>
    <x v="1"/>
    <x v="5"/>
    <x v="1"/>
    <x v="10"/>
    <n v="-13620.347808999999"/>
    <n v="-2.9568950000000029"/>
  </r>
  <r>
    <n v="1517"/>
    <n v="567"/>
    <x v="0"/>
    <x v="1"/>
    <s v="Legrand"/>
    <x v="10"/>
    <x v="8"/>
    <x v="4"/>
    <s v="Portfolio ISIS"/>
    <x v="1"/>
    <d v="2001-01-05T00:00:00"/>
    <d v="2006-01-05T00:00:00"/>
    <x v="0"/>
    <n v="10000000"/>
    <n v="-4081.2239789999999"/>
    <n v="0.65"/>
    <n v="54.892052"/>
    <n v="54.334094"/>
    <n v="-0.55978459101662448"/>
    <n v="2284.6062959317555"/>
    <n v="679.45765800000004"/>
    <x v="0"/>
    <n v="2964.0639539317553"/>
    <n v="58036.982817999997"/>
    <n v="60609.614075999998"/>
    <n v="2572.6312580000013"/>
    <n v="-391.4326959317541"/>
    <n v="58036.982817999997"/>
    <n v="60609.614075999998"/>
    <n v="2572.6312580000013"/>
    <x v="0"/>
    <n v="-30211.260504547499"/>
    <n v="0"/>
    <n v="60609.614075999998"/>
    <n v="58451.683493999997"/>
    <n v="2572.6312580000013"/>
    <n v="2572.6312580000013"/>
    <n v="2572.6312580000013"/>
    <x v="1"/>
    <x v="5"/>
    <x v="1"/>
    <x v="10"/>
    <n v="13620.347808999999"/>
    <n v="-2.9568950000000029"/>
  </r>
  <r>
    <n v="261"/>
    <n v="376"/>
    <x v="0"/>
    <x v="0"/>
    <s v="Lloyds TSB"/>
    <x v="11"/>
    <x v="2"/>
    <x v="6"/>
    <s v="Goldman Sachs"/>
    <x v="2"/>
    <d v="2000-11-08T00:00:00"/>
    <d v="2005-11-08T00:00:00"/>
    <x v="0"/>
    <n v="-20000000"/>
    <n v="7794.5335780000005"/>
    <n v="0.14000000000000001"/>
    <n v="15.181873"/>
    <n v="15.168445999999999"/>
    <n v="-8.2327035767544594E-3"/>
    <n v="-64.170084466733343"/>
    <n v="-368.83481700000004"/>
    <x v="0"/>
    <n v="-433.00490146673337"/>
    <n v="5507.8229220000003"/>
    <n v="5328.5829670000003"/>
    <n v="-179.23995500000001"/>
    <n v="253.76494646673336"/>
    <n v="5507.8229220000003"/>
    <n v="5328.5829670000003"/>
    <n v="-179.23995500000001"/>
    <x v="0"/>
    <n v="15386.409282971999"/>
    <n v="-7155.5555560000003"/>
    <n v="-1826.972589"/>
    <n v="-45216.398989999994"/>
    <n v="-179.23995500000001"/>
    <n v="-179.23995500000001"/>
    <n v="-179.23995500000001"/>
    <x v="1"/>
    <x v="6"/>
    <x v="1"/>
    <x v="11"/>
    <n v="-27542.643566000002"/>
    <n v="-3.2490710000000007"/>
  </r>
  <r>
    <n v="11"/>
    <n v="4"/>
    <x v="0"/>
    <x v="2"/>
    <s v="Lockheed Martin Cor"/>
    <x v="0"/>
    <x v="8"/>
    <x v="3"/>
    <s v="FUNB"/>
    <x v="3"/>
    <d v="2000-05-05T00:00:00"/>
    <d v="2001-12-20T00:00:00"/>
    <x v="0"/>
    <n v="25000000"/>
    <n v="-1702.505443"/>
    <n v="0.85"/>
    <n v="34.522668000000003"/>
    <n v="33.671351999999999"/>
    <n v="-0.63282476270076771"/>
    <n v="1077.3876029632404"/>
    <n v="921.20696999999996"/>
    <x v="0"/>
    <n v="1998.5945729632404"/>
    <n v="97381.128452999998"/>
    <n v="99180.023275"/>
    <n v="1798.894822000002"/>
    <n v="-199.69975096323833"/>
    <n v="97381.128452999998"/>
    <n v="99180.023275"/>
    <n v="1798.894822000002"/>
    <x v="0"/>
    <n v="-21284.723048386004"/>
    <n v="188298.61111100001"/>
    <n v="287478.63438599999"/>
    <n v="86615.964859999978"/>
    <n v="1798.894822000002"/>
    <n v="1798.894822000002"/>
    <n v="1798.894822000002"/>
    <x v="2"/>
    <x v="0"/>
    <x v="0"/>
    <x v="0"/>
    <n v="9319.4711050000042"/>
    <n v="-4.027746999999998"/>
  </r>
  <r>
    <n v="12"/>
    <n v="102"/>
    <x v="0"/>
    <x v="0"/>
    <s v="Lockheed Martin Cor"/>
    <x v="0"/>
    <x v="8"/>
    <x v="3"/>
    <s v="JP Morgan"/>
    <x v="3"/>
    <d v="2000-05-05T00:00:00"/>
    <d v="2002-05-05T00:00:00"/>
    <x v="0"/>
    <n v="-15000000"/>
    <n v="1535.797548"/>
    <n v="0.85"/>
    <n v="38.823658999999999"/>
    <n v="38.038218000000001"/>
    <n v="-0.63785659858436039"/>
    <n v="-979.61860008148096"/>
    <n v="-680.56435799999997"/>
    <x v="0"/>
    <n v="-1660.182958081481"/>
    <n v="-93865.426481999995"/>
    <n v="-95344.501629999999"/>
    <n v="-1479.0751480000035"/>
    <n v="181.10781008147751"/>
    <n v="-93865.426481999995"/>
    <n v="-95344.501629999999"/>
    <n v="-1479.0751480000035"/>
    <x v="0"/>
    <n v="19200.540945096003"/>
    <n v="-97750"/>
    <n v="-193094.50163000001"/>
    <n v="-60775.13939299999"/>
    <n v="-1479.0751480000326"/>
    <n v="-1479.0751480000326"/>
    <n v="-1479.0751480000035"/>
    <x v="2"/>
    <x v="0"/>
    <x v="0"/>
    <x v="0"/>
    <n v="-7786.3470420000085"/>
    <n v="-3.9330229999999986"/>
  </r>
  <r>
    <n v="27"/>
    <n v="123"/>
    <x v="0"/>
    <x v="3"/>
    <s v="Lockheed Martin Cor"/>
    <x v="0"/>
    <x v="8"/>
    <x v="3"/>
    <s v="EnronCredit.com"/>
    <x v="3"/>
    <d v="2000-05-05T00:00:00"/>
    <d v="2001-12-20T00:00:00"/>
    <x v="0"/>
    <n v="-25000000"/>
    <n v="1702.505443"/>
    <n v="0.85"/>
    <n v="34.522668000000003"/>
    <n v="33.671351999999999"/>
    <n v="-0.63282476270076771"/>
    <n v="-1077.3876029632404"/>
    <n v="-921.20696999999996"/>
    <x v="0"/>
    <n v="-1998.5945729632404"/>
    <n v="-97381.128452999998"/>
    <n v="-99180.023275"/>
    <n v="-1798.894822000002"/>
    <n v="199.69975096323833"/>
    <n v="-97381.128452999998"/>
    <n v="-99180.023275"/>
    <n v="-1798.894822000002"/>
    <x v="0"/>
    <n v="21284.723048386004"/>
    <n v="-188298.61111100001"/>
    <n v="-287478.63438599999"/>
    <n v="-86615.964859999978"/>
    <n v="-1798.894822000002"/>
    <n v="-1798.894822000002"/>
    <n v="-1798.894822000002"/>
    <x v="2"/>
    <x v="0"/>
    <x v="0"/>
    <x v="0"/>
    <n v="-9319.4711050000042"/>
    <n v="-4.027746999999998"/>
  </r>
  <r>
    <n v="33"/>
    <n v="124"/>
    <x v="0"/>
    <x v="4"/>
    <s v="Lockheed Martin Cor"/>
    <x v="0"/>
    <x v="8"/>
    <x v="3"/>
    <s v="Enron North America"/>
    <x v="3"/>
    <d v="2000-05-05T00:00:00"/>
    <d v="2001-12-20T00:00:00"/>
    <x v="0"/>
    <n v="25000000"/>
    <n v="-1702.505443"/>
    <n v="0.85"/>
    <n v="34.522668000000003"/>
    <n v="33.671351999999999"/>
    <n v="-0.63282476270076771"/>
    <n v="1077.3876029632404"/>
    <n v="921.20696999999996"/>
    <x v="0"/>
    <n v="1998.5945729632404"/>
    <n v="97381.128452999998"/>
    <n v="99180.023275"/>
    <n v="1798.894822000002"/>
    <n v="-199.69975096323833"/>
    <n v="97381.128452999998"/>
    <n v="99180.023275"/>
    <n v="1798.894822000002"/>
    <x v="0"/>
    <n v="-21284.723048386004"/>
    <n v="188298.61111100001"/>
    <n v="287478.63438599999"/>
    <n v="86615.964859999978"/>
    <n v="1798.894822000002"/>
    <n v="1798.894822000002"/>
    <n v="1798.894822000002"/>
    <x v="2"/>
    <x v="0"/>
    <x v="0"/>
    <x v="0"/>
    <n v="9319.4711050000042"/>
    <n v="-4.027746999999998"/>
  </r>
  <r>
    <n v="152"/>
    <n v="207"/>
    <x v="0"/>
    <x v="0"/>
    <s v="Lockheed Martin Cor"/>
    <x v="0"/>
    <x v="8"/>
    <x v="3"/>
    <s v="LBIE"/>
    <x v="3"/>
    <d v="2000-09-26T00:00:00"/>
    <d v="2001-09-26T00:00:00"/>
    <x v="0"/>
    <n v="-10000000"/>
    <n v="463.01620600000001"/>
    <n v="0.45"/>
    <n v="31.915289999999999"/>
    <n v="30.970912999999999"/>
    <n v="-0.62481837511452198"/>
    <n v="-289.3010334846108"/>
    <n v="-307.50546300000002"/>
    <x v="0"/>
    <n v="-596.80649648461076"/>
    <n v="-7267.6278970000003"/>
    <n v="-7810.1003019999998"/>
    <n v="-542.47240499999953"/>
    <n v="54.334091484611236"/>
    <n v="-7267.6278970000003"/>
    <n v="-7810.1003019999998"/>
    <n v="-542.47240499999953"/>
    <x v="0"/>
    <n v="5788.6286074120007"/>
    <n v="-22625"/>
    <n v="-30435.100301999999"/>
    <n v="-28892.717386999997"/>
    <n v="-542.47240500000044"/>
    <n v="-542.47240500000044"/>
    <n v="-542.47240499999953"/>
    <x v="3"/>
    <x v="0"/>
    <x v="0"/>
    <x v="0"/>
    <n v="-2765.538397999997"/>
    <n v="-4.139325000000003"/>
  </r>
  <r>
    <n v="1329"/>
    <n v="489"/>
    <x v="0"/>
    <x v="0"/>
    <s v="Lockheed Martin Cor"/>
    <x v="0"/>
    <x v="8"/>
    <x v="3"/>
    <s v="Portfolio ISIS"/>
    <x v="3"/>
    <d v="2001-01-05T00:00:00"/>
    <d v="2006-01-05T00:00:00"/>
    <x v="0"/>
    <n v="-10000000"/>
    <n v="4038.3561149999996"/>
    <n v="0.52"/>
    <n v="71.919985999999994"/>
    <n v="71.241175999999996"/>
    <n v="-0.67542623306935989"/>
    <n v="-2727.6116585470645"/>
    <n v="-800.95468800000003"/>
    <x v="0"/>
    <n v="-3528.5663465470643"/>
    <n v="70210.573753000004"/>
    <n v="67346.781386000002"/>
    <n v="-2863.7923670000018"/>
    <n v="664.77397954706248"/>
    <n v="70210.573753000004"/>
    <n v="67346.781386000002"/>
    <n v="-2863.7923670000018"/>
    <x v="0"/>
    <n v="50487.528149729995"/>
    <n v="0"/>
    <n v="67346.781386000002"/>
    <n v="-27910.354424000005"/>
    <n v="-2863.7923670000018"/>
    <n v="-2863.7923670000018"/>
    <n v="-2863.7923670000018"/>
    <x v="1"/>
    <x v="0"/>
    <x v="0"/>
    <x v="0"/>
    <n v="-14116.207593999992"/>
    <n v="-2.9828660000000013"/>
  </r>
  <r>
    <n v="1518"/>
    <n v="568"/>
    <x v="0"/>
    <x v="1"/>
    <s v="Lockheed Martin Cor"/>
    <x v="0"/>
    <x v="8"/>
    <x v="3"/>
    <s v="Portfolio ISIS"/>
    <x v="1"/>
    <d v="2001-01-05T00:00:00"/>
    <d v="2006-01-05T00:00:00"/>
    <x v="0"/>
    <n v="10000000"/>
    <n v="-4038.3561149999996"/>
    <n v="0.52"/>
    <n v="71.919985999999994"/>
    <n v="71.241175999999996"/>
    <n v="-0.67542623306935989"/>
    <n v="2727.6116585470645"/>
    <n v="800.95468800000003"/>
    <x v="0"/>
    <n v="3528.5663465470643"/>
    <n v="-70210.573753000004"/>
    <n v="-67346.781386000002"/>
    <n v="2863.7923670000018"/>
    <n v="-664.77397954706248"/>
    <n v="-70210.573753000004"/>
    <n v="-67346.781386000002"/>
    <n v="2863.7923670000018"/>
    <x v="0"/>
    <n v="-50487.528149729995"/>
    <n v="0"/>
    <n v="-67346.781386000002"/>
    <n v="27910.354424000005"/>
    <n v="2863.7923670000018"/>
    <n v="2863.7923670000018"/>
    <n v="2863.7923670000018"/>
    <x v="1"/>
    <x v="0"/>
    <x v="0"/>
    <x v="0"/>
    <n v="14116.207593999992"/>
    <n v="-2.9828660000000013"/>
  </r>
  <r>
    <n v="255"/>
    <n v="369"/>
    <x v="2"/>
    <x v="10"/>
    <s v="Loews Corp"/>
    <x v="2"/>
    <x v="2"/>
    <x v="3"/>
    <s v="Deutsche Bank AG"/>
    <x v="0"/>
    <d v="2000-07-19T00:00:00"/>
    <d v="2005-07-19T00:00:00"/>
    <x v="0"/>
    <n v="-4000000"/>
    <n v="1532.5304409999999"/>
    <n v="1.75"/>
    <n v="110.80402599999999"/>
    <n v="63.989553999999998"/>
    <n v="-47.377517095945933"/>
    <n v="-72607.487168535052"/>
    <n v="-538.12733400000002"/>
    <x v="0"/>
    <n v="-73145.614502535056"/>
    <n v="-110805.052212"/>
    <n v="-183834.00544499999"/>
    <n v="-73028.953232999993"/>
    <n v="116.66126953506318"/>
    <n v="-110805.052212"/>
    <n v="-183834.00544499999"/>
    <n v="-73028.953232999993"/>
    <x v="0"/>
    <n v="4537.8226358009997"/>
    <n v="-35777.777778000003"/>
    <n v="-219611.78322300001"/>
    <n v="-122764.649172"/>
    <n v="-73028.953233000007"/>
    <n v="-73028.953233000007"/>
    <n v="-73028.953232999993"/>
    <x v="0"/>
    <x v="2"/>
    <x v="1"/>
    <x v="2"/>
    <n v="-77718.395030000014"/>
    <n v="-49.450305999999998"/>
  </r>
  <r>
    <n v="1706"/>
    <n v="911"/>
    <x v="0"/>
    <x v="0"/>
    <s v="M &amp; S Finance Plc"/>
    <x v="9"/>
    <x v="6"/>
    <x v="6"/>
    <s v="NAB"/>
    <x v="2"/>
    <d v="2001-03-20T00:00:00"/>
    <d v="2006-02-16T00:00:00"/>
    <x v="0"/>
    <n v="-10000000"/>
    <n v="4137.1702089999999"/>
    <n v="0.52"/>
    <n v="55.291178000000002"/>
    <n v="55.237960000000001"/>
    <n v="-3.5519222761263895E-2"/>
    <n v="-146.94907025473572"/>
    <n v="-544.35681"/>
    <x v="0"/>
    <n v="-691.30588025473571"/>
    <n v="11985.958655"/>
    <n v="11631.403614999999"/>
    <n v="-354.5550400000011"/>
    <n v="336.75084025473461"/>
    <n v="11985.958655"/>
    <n v="11631.403614999999"/>
    <n v="-354.5550400000011"/>
    <x v="0"/>
    <m/>
    <n v="0"/>
    <n v="11631.403614999999"/>
    <n v="11631.403614999999"/>
    <n v="-354.5550400000011"/>
    <n v="-354.5550400000011"/>
    <n v="-354.5550400000011"/>
    <x v="1"/>
    <x v="0"/>
    <x v="1"/>
    <x v="9"/>
    <n v="-8631.2103730000017"/>
    <n v="-1.7242199999999954"/>
  </r>
  <r>
    <n v="1330"/>
    <n v="490"/>
    <x v="0"/>
    <x v="0"/>
    <s v="Mannesmann Ag"/>
    <x v="5"/>
    <x v="8"/>
    <x v="8"/>
    <s v="Portfolio ISIS"/>
    <x v="2"/>
    <d v="2001-01-05T00:00:00"/>
    <d v="2006-01-05T00:00:00"/>
    <x v="0"/>
    <n v="-10000000"/>
    <n v="4068.6817550000001"/>
    <n v="0.52"/>
    <n v="55.773122999999998"/>
    <n v="55.230815999999997"/>
    <n v="-0.54471969556090183"/>
    <n v="-2216.2910869177958"/>
    <n v="-737.38045199999999"/>
    <x v="0"/>
    <n v="-2953.6715389177957"/>
    <n v="3010.031966"/>
    <n v="622.06548099999998"/>
    <n v="-2387.9664849999999"/>
    <n v="565.70505391779579"/>
    <n v="3010.031966"/>
    <n v="622.06548099999998"/>
    <n v="-2387.9664849999999"/>
    <x v="0"/>
    <n v="23425.435204412501"/>
    <n v="0"/>
    <n v="622.06548099999998"/>
    <n v="-5549.821105"/>
    <n v="-2387.9664849999999"/>
    <n v="-2387.9664849999999"/>
    <n v="-2387.9664849999999"/>
    <x v="1"/>
    <x v="3"/>
    <x v="1"/>
    <x v="5"/>
    <n v="-37152.42671"/>
    <n v="-8.651212000000001"/>
  </r>
  <r>
    <n v="1519"/>
    <n v="569"/>
    <x v="0"/>
    <x v="1"/>
    <s v="Mannesmann Ag"/>
    <x v="5"/>
    <x v="8"/>
    <x v="8"/>
    <s v="Portfolio ISIS"/>
    <x v="1"/>
    <d v="2001-01-05T00:00:00"/>
    <d v="2006-01-05T00:00:00"/>
    <x v="0"/>
    <n v="10000000"/>
    <n v="-4068.6817550000001"/>
    <n v="0.52"/>
    <n v="55.773122999999998"/>
    <n v="55.230815999999997"/>
    <n v="-0.54471969556090183"/>
    <n v="2216.2910869177958"/>
    <n v="737.38045199999999"/>
    <x v="0"/>
    <n v="2953.6715389177957"/>
    <n v="-3010.031966"/>
    <n v="-622.06548099999998"/>
    <n v="2387.9664849999999"/>
    <n v="-565.70505391779579"/>
    <n v="-3010.031966"/>
    <n v="-622.06548099999998"/>
    <n v="2387.9664849999999"/>
    <x v="0"/>
    <n v="-23425.435204412501"/>
    <n v="0"/>
    <n v="-622.06548099999998"/>
    <n v="5549.821105"/>
    <n v="2387.9664849999999"/>
    <n v="2387.9664849999999"/>
    <n v="2387.9664849999999"/>
    <x v="1"/>
    <x v="3"/>
    <x v="1"/>
    <x v="5"/>
    <n v="37152.42671"/>
    <n v="-8.651212000000001"/>
  </r>
  <r>
    <n v="1626"/>
    <n v="826"/>
    <x v="0"/>
    <x v="0"/>
    <s v="Mannesmann Ag"/>
    <x v="5"/>
    <x v="8"/>
    <x v="8"/>
    <s v="Goldman Sachs"/>
    <x v="2"/>
    <d v="2001-01-22T00:00:00"/>
    <d v="2006-01-22T00:00:00"/>
    <x v="0"/>
    <n v="10000000"/>
    <n v="-4147.9365509999998"/>
    <n v="0.76"/>
    <n v="56.154904000000002"/>
    <n v="55.612825000000001"/>
    <n v="-0.54458089779643482"/>
    <n v="2258.8870109462273"/>
    <n v="795.36141599999996"/>
    <x v="0"/>
    <n v="3054.2484269462275"/>
    <n v="98298.649093999993"/>
    <n v="100910.60328"/>
    <n v="2611.9541860000027"/>
    <n v="-442.29424094622482"/>
    <n v="98298.649093999993"/>
    <n v="100910.60328"/>
    <n v="2611.9541860000027"/>
    <x v="0"/>
    <n v="-23881.744692382497"/>
    <n v="0"/>
    <n v="100910.60328"/>
    <n v="100910.60328"/>
    <n v="2611.9541860000027"/>
    <n v="2611.9541860000027"/>
    <n v="2611.9541860000027"/>
    <x v="1"/>
    <x v="3"/>
    <x v="1"/>
    <x v="5"/>
    <n v="37211.322628999995"/>
    <n v="-8.427779000000001"/>
  </r>
  <r>
    <n v="1331"/>
    <n v="491"/>
    <x v="0"/>
    <x v="0"/>
    <s v="Manpower Inc."/>
    <x v="1"/>
    <x v="1"/>
    <x v="3"/>
    <s v="Portfolio ISIS"/>
    <x v="5"/>
    <d v="2001-01-05T00:00:00"/>
    <d v="2006-01-05T00:00:00"/>
    <x v="0"/>
    <n v="-10000000"/>
    <n v="4076.7589130000001"/>
    <n v="0.78"/>
    <n v="80.902732999999998"/>
    <n v="80.283368999999993"/>
    <n v="-0.58980799851703225"/>
    <n v="-2404.505014913002"/>
    <n v="-741.15044999999998"/>
    <x v="0"/>
    <n v="-3145.6554649130021"/>
    <n v="-7047.6340010000004"/>
    <n v="-9818.8781940000008"/>
    <n v="-2771.2441930000005"/>
    <n v="374.41127191300166"/>
    <n v="-7047.6340010000004"/>
    <n v="-9818.8781940000008"/>
    <n v="-2771.2441930000005"/>
    <x v="0"/>
    <n v="29507.581012294002"/>
    <n v="0"/>
    <n v="-9818.8781940000008"/>
    <n v="-70933.797714"/>
    <n v="-2771.2441930000005"/>
    <n v="-2771.2441930000005"/>
    <n v="-2771.2441930000005"/>
    <x v="1"/>
    <x v="1"/>
    <x v="1"/>
    <x v="1"/>
    <n v="-13273.843770000001"/>
    <n v="-2.7563490000000002"/>
  </r>
  <r>
    <n v="1562"/>
    <n v="608"/>
    <x v="0"/>
    <x v="1"/>
    <s v="Manpower Inc."/>
    <x v="1"/>
    <x v="1"/>
    <x v="3"/>
    <s v="Portfolio ISIS"/>
    <x v="1"/>
    <d v="2001-01-05T00:00:00"/>
    <d v="2006-01-05T00:00:00"/>
    <x v="0"/>
    <n v="10000000"/>
    <n v="-4076.7589130000001"/>
    <n v="0.78"/>
    <n v="80.902732999999998"/>
    <n v="80.283368999999993"/>
    <n v="-0.58980799851703225"/>
    <n v="2404.505014913002"/>
    <n v="741.15044999999998"/>
    <x v="0"/>
    <n v="3145.6554649130021"/>
    <n v="7047.6340010000004"/>
    <n v="9818.8781940000008"/>
    <n v="2771.2441930000005"/>
    <n v="-374.41127191300166"/>
    <n v="7047.6340010000004"/>
    <n v="9818.8781940000008"/>
    <n v="2771.2441930000005"/>
    <x v="0"/>
    <n v="-29507.581012294002"/>
    <n v="0"/>
    <n v="9818.8781940000008"/>
    <n v="70933.797714"/>
    <n v="2771.2441930000005"/>
    <n v="2771.2441930000005"/>
    <n v="2771.2441930000005"/>
    <x v="1"/>
    <x v="1"/>
    <x v="1"/>
    <x v="1"/>
    <n v="13273.843770000001"/>
    <n v="-2.7563490000000002"/>
  </r>
  <r>
    <n v="1731"/>
    <n v="938"/>
    <x v="0"/>
    <x v="0"/>
    <s v="Marconi Plc"/>
    <x v="9"/>
    <x v="4"/>
    <x v="6"/>
    <s v="Merrill Lynch Int"/>
    <x v="2"/>
    <d v="2001-03-30T00:00:00"/>
    <d v="2006-03-30T00:00:00"/>
    <x v="1"/>
    <n v="10000000"/>
    <n v="-4416.2269420000002"/>
    <n v="1.35"/>
    <n v="139.372736"/>
    <n v="138.692508"/>
    <n v="-0.52197844554377659"/>
    <n v="2305.1752743537063"/>
    <n v="1677.3498210000002"/>
    <x v="0"/>
    <n v="3982.5250953537065"/>
    <n v="-17236.870305"/>
    <n v="-13956.680109999999"/>
    <n v="3280.190195000001"/>
    <n v="-702.33490035370551"/>
    <n v="-15202.919609010001"/>
    <n v="-12246.986796524998"/>
    <n v="2955.9328124850035"/>
    <x v="0"/>
    <m/>
    <n v="0"/>
    <n v="-12246.986796524998"/>
    <n v="-12246.986796524998"/>
    <n v="2955.9328124850035"/>
    <n v="2955.9328124850035"/>
    <n v="2955.9328124850035"/>
    <x v="1"/>
    <x v="0"/>
    <x v="1"/>
    <x v="9"/>
    <n v="-12246.986796524998"/>
    <n v="138.692508"/>
  </r>
  <r>
    <n v="46"/>
    <n v="146"/>
    <x v="0"/>
    <x v="0"/>
    <s v="Marks &amp; Spencer PLC"/>
    <x v="2"/>
    <x v="6"/>
    <x v="6"/>
    <s v="JP Morgan"/>
    <x v="2"/>
    <d v="2000-08-16T00:00:00"/>
    <d v="2005-08-16T00:00:00"/>
    <x v="0"/>
    <n v="-10000000"/>
    <n v="3736.1790680000004"/>
    <n v="0.33"/>
    <n v="52.496555000000001"/>
    <n v="52.450682"/>
    <n v="-1.639404557578944E-2"/>
    <n v="-61.251089920102523"/>
    <n v="-562.10254199999997"/>
    <x v="0"/>
    <n v="-623.35363192010254"/>
    <n v="71532.860062000007"/>
    <n v="71332.000746000005"/>
    <n v="-200.85931600000185"/>
    <n v="422.49431592010069"/>
    <n v="71532.860062000007"/>
    <n v="71332.000746000005"/>
    <n v="-200.85931600000185"/>
    <x v="0"/>
    <n v="11062.826220348001"/>
    <n v="-16866.666667000001"/>
    <n v="54465.334079000007"/>
    <n v="-68196.606700000004"/>
    <n v="-200.85931600000185"/>
    <n v="-200.85931600000185"/>
    <n v="-200.85931600000185"/>
    <x v="0"/>
    <x v="2"/>
    <x v="1"/>
    <x v="2"/>
    <n v="-1932.713877999995"/>
    <n v="-0.17681699999999978"/>
  </r>
  <r>
    <n v="239"/>
    <n v="354"/>
    <x v="0"/>
    <x v="0"/>
    <s v="Marks &amp; Spencer PLC"/>
    <x v="2"/>
    <x v="6"/>
    <x v="6"/>
    <s v="WLB"/>
    <x v="2"/>
    <d v="2000-10-23T00:00:00"/>
    <d v="2005-08-16T00:00:00"/>
    <x v="0"/>
    <n v="10000000"/>
    <n v="-3773.7506649999996"/>
    <n v="0.62"/>
    <n v="52.496555000000001"/>
    <n v="52.450682"/>
    <n v="-1.6311798376016907E-2"/>
    <n v="61.556659968839718"/>
    <n v="621.63984600000003"/>
    <x v="0"/>
    <n v="683.1965059688398"/>
    <n v="44840.115432999999"/>
    <n v="45227.208121000003"/>
    <n v="387.09268800000427"/>
    <n v="-296.10381796883553"/>
    <n v="44840.115432999999"/>
    <n v="45227.208121000003"/>
    <n v="387.09268800000427"/>
    <x v="0"/>
    <n v="-11174.075719064997"/>
    <n v="19977.777778"/>
    <n v="65204.985899000007"/>
    <n v="73309.755469000011"/>
    <n v="387.09268800000427"/>
    <n v="387.09268800000427"/>
    <n v="387.09268800000427"/>
    <x v="0"/>
    <x v="2"/>
    <x v="1"/>
    <x v="2"/>
    <n v="1822.9113240000006"/>
    <n v="-0.17681699999999978"/>
  </r>
  <r>
    <n v="1332"/>
    <n v="492"/>
    <x v="0"/>
    <x v="0"/>
    <s v="Marriott Intl Inc."/>
    <x v="1"/>
    <x v="6"/>
    <x v="3"/>
    <s v="Portfolio ISIS"/>
    <x v="3"/>
    <d v="2001-01-05T00:00:00"/>
    <d v="2006-01-05T00:00:00"/>
    <x v="0"/>
    <n v="-10000000"/>
    <n v="4049.8726040000001"/>
    <n v="0.65"/>
    <n v="74.983644999999996"/>
    <n v="74.376655"/>
    <n v="-0.59303339685057621"/>
    <n v="-2401.7097071622084"/>
    <n v="-838.38447300000007"/>
    <x v="0"/>
    <n v="-3240.0941801622084"/>
    <n v="25648.243103000001"/>
    <n v="22990.657614"/>
    <n v="-2657.585489000001"/>
    <n v="582.50869116220747"/>
    <n v="25648.243103000001"/>
    <n v="22990.657614"/>
    <n v="-2657.585489000001"/>
    <x v="0"/>
    <n v="29312.977907752003"/>
    <n v="0"/>
    <n v="22990.657614"/>
    <n v="-64044.901589000001"/>
    <n v="-2657.585489000001"/>
    <n v="-2657.585489000001"/>
    <n v="-2657.585489000001"/>
    <x v="1"/>
    <x v="1"/>
    <x v="1"/>
    <x v="1"/>
    <n v="-11510.193189000001"/>
    <n v="-2.345554000000007"/>
  </r>
  <r>
    <n v="1563"/>
    <n v="609"/>
    <x v="0"/>
    <x v="1"/>
    <s v="Marriott Intl Inc."/>
    <x v="1"/>
    <x v="6"/>
    <x v="3"/>
    <s v="Portfolio ISIS"/>
    <x v="1"/>
    <d v="2001-01-05T00:00:00"/>
    <d v="2006-01-05T00:00:00"/>
    <x v="0"/>
    <n v="10000000"/>
    <n v="-4049.8726040000001"/>
    <n v="0.65"/>
    <n v="74.983644999999996"/>
    <n v="74.376655"/>
    <n v="-0.59303339685057621"/>
    <n v="2401.7097071622084"/>
    <n v="838.38447300000007"/>
    <x v="0"/>
    <n v="3240.0941801622084"/>
    <n v="-25648.243103000001"/>
    <n v="-22990.657614"/>
    <n v="2657.585489000001"/>
    <n v="-582.50869116220747"/>
    <n v="-25648.243103000001"/>
    <n v="-22990.657614"/>
    <n v="2657.585489000001"/>
    <x v="0"/>
    <n v="-29312.977907752003"/>
    <n v="0"/>
    <n v="-22990.657614"/>
    <n v="64044.901589000001"/>
    <n v="2657.585489000001"/>
    <n v="2657.585489000001"/>
    <n v="2657.585489000001"/>
    <x v="1"/>
    <x v="1"/>
    <x v="1"/>
    <x v="1"/>
    <n v="11510.193189000001"/>
    <n v="-2.345554000000007"/>
  </r>
  <r>
    <n v="1333"/>
    <n v="493"/>
    <x v="0"/>
    <x v="0"/>
    <s v="Mattel Inc."/>
    <x v="4"/>
    <x v="6"/>
    <x v="3"/>
    <s v="Portfolio ISIS"/>
    <x v="4"/>
    <d v="2001-01-05T00:00:00"/>
    <d v="2006-01-05T00:00:00"/>
    <x v="0"/>
    <n v="-10000000"/>
    <n v="4380.521471"/>
    <n v="3.3"/>
    <n v="217.96599000000001"/>
    <n v="217.71256099999999"/>
    <n v="-0.16192053847427351"/>
    <n v="-709.29639538243669"/>
    <n v="-2986.9550249999998"/>
    <x v="0"/>
    <n v="-3696.2514203824367"/>
    <n v="-526005.972725"/>
    <n v="-528506.68697599997"/>
    <n v="-2500.7142509999685"/>
    <n v="1195.5371693824682"/>
    <n v="-526005.972725"/>
    <n v="-528506.68697599997"/>
    <n v="-2500.7142509999685"/>
    <x v="0"/>
    <n v="43235.746918770004"/>
    <n v="0"/>
    <n v="-528506.68697599997"/>
    <n v="-643279.97544399998"/>
    <n v="-2500.7142509999685"/>
    <n v="-2500.7142509999685"/>
    <n v="-2500.7142509999685"/>
    <x v="1"/>
    <x v="0"/>
    <x v="3"/>
    <x v="4"/>
    <n v="-23612.062534999975"/>
    <n v="-4.6160990000000197"/>
  </r>
  <r>
    <n v="1564"/>
    <n v="610"/>
    <x v="0"/>
    <x v="1"/>
    <s v="Mattel Inc."/>
    <x v="4"/>
    <x v="6"/>
    <x v="3"/>
    <s v="Portfolio ISIS"/>
    <x v="1"/>
    <d v="2001-01-05T00:00:00"/>
    <d v="2006-01-05T00:00:00"/>
    <x v="0"/>
    <n v="10000000"/>
    <n v="-4380.521471"/>
    <n v="3.3"/>
    <n v="217.96599000000001"/>
    <n v="217.71256099999999"/>
    <n v="-0.16192053847427351"/>
    <n v="709.29639538243669"/>
    <n v="2986.9550249999998"/>
    <x v="0"/>
    <n v="3696.2514203824367"/>
    <n v="526005.972725"/>
    <n v="528506.68697599997"/>
    <n v="2500.7142509999685"/>
    <n v="-1195.5371693824682"/>
    <n v="526005.972725"/>
    <n v="528506.68697599997"/>
    <n v="2500.7142509999685"/>
    <x v="0"/>
    <n v="-43235.746918770004"/>
    <n v="0"/>
    <n v="528506.68697599997"/>
    <n v="643279.97544399998"/>
    <n v="2500.7142509999685"/>
    <n v="2500.7142509999685"/>
    <n v="2500.7142509999685"/>
    <x v="1"/>
    <x v="0"/>
    <x v="3"/>
    <x v="4"/>
    <n v="23612.062534999975"/>
    <n v="-4.6160990000000197"/>
  </r>
  <r>
    <n v="1334"/>
    <n v="494"/>
    <x v="0"/>
    <x v="0"/>
    <s v="Mbia Inc."/>
    <x v="11"/>
    <x v="2"/>
    <x v="3"/>
    <s v="Portfolio ISIS"/>
    <x v="4"/>
    <d v="2001-01-05T00:00:00"/>
    <d v="2006-01-05T00:00:00"/>
    <x v="0"/>
    <n v="-10000000"/>
    <n v="4019.9113870000001"/>
    <n v="0.3"/>
    <n v="57.308422999999998"/>
    <n v="57.266416"/>
    <n v="-3.9725313441267777E-2"/>
    <n v="-159.69223985469651"/>
    <n v="-762.44916599999999"/>
    <x v="0"/>
    <n v="-922.14140585469647"/>
    <n v="106799.56669199999"/>
    <n v="106669.32584799999"/>
    <n v="-130.24084399999992"/>
    <n v="791.90056185469655"/>
    <n v="106799.56669199999"/>
    <n v="106669.32584799999"/>
    <n v="-130.24084399999992"/>
    <x v="0"/>
    <n v="7935.3050779380001"/>
    <n v="0"/>
    <n v="106669.32584799999"/>
    <n v="90373.648149999994"/>
    <n v="-130.24084399999992"/>
    <n v="-130.24084399999992"/>
    <n v="-130.24084399999992"/>
    <x v="1"/>
    <x v="6"/>
    <x v="1"/>
    <x v="11"/>
    <n v="-49415.968547000011"/>
    <n v="-11.561024999999994"/>
  </r>
  <r>
    <n v="1565"/>
    <n v="611"/>
    <x v="0"/>
    <x v="1"/>
    <s v="Mbia Inc."/>
    <x v="11"/>
    <x v="2"/>
    <x v="3"/>
    <s v="Portfolio ISIS"/>
    <x v="1"/>
    <d v="2001-01-05T00:00:00"/>
    <d v="2006-01-05T00:00:00"/>
    <x v="0"/>
    <n v="10000000"/>
    <n v="-4019.9113870000001"/>
    <n v="0.3"/>
    <n v="57.308422999999998"/>
    <n v="57.266416"/>
    <n v="-3.9725313441267777E-2"/>
    <n v="159.69223985469651"/>
    <n v="762.44916599999999"/>
    <x v="0"/>
    <n v="922.14140585469647"/>
    <n v="-106799.56669199999"/>
    <n v="-106669.32584799999"/>
    <n v="130.24084399999992"/>
    <n v="-791.90056185469655"/>
    <n v="-106799.56669199999"/>
    <n v="-106669.32584799999"/>
    <n v="130.24084399999992"/>
    <x v="0"/>
    <n v="-7935.3050779380001"/>
    <n v="0"/>
    <n v="-106669.32584799999"/>
    <n v="-90373.648149999994"/>
    <n v="130.24084399999992"/>
    <n v="130.24084399999992"/>
    <n v="130.24084399999992"/>
    <x v="1"/>
    <x v="6"/>
    <x v="1"/>
    <x v="11"/>
    <n v="49415.968547000011"/>
    <n v="-11.561024999999994"/>
  </r>
  <r>
    <n v="1335"/>
    <n v="495"/>
    <x v="0"/>
    <x v="0"/>
    <s v="Mbna Corp."/>
    <x v="4"/>
    <x v="2"/>
    <x v="3"/>
    <s v="Portfolio ISIS"/>
    <x v="4"/>
    <d v="2001-01-05T00:00:00"/>
    <d v="2006-01-05T00:00:00"/>
    <x v="0"/>
    <n v="-10000000"/>
    <n v="4192.4139329999998"/>
    <n v="1.6"/>
    <n v="117.02529800000001"/>
    <n v="116.89582"/>
    <n v="-7.9701178882083792E-2"/>
    <n v="-334.14033282177343"/>
    <n v="-1432.8624629999999"/>
    <x v="0"/>
    <n v="-1767.0027958217734"/>
    <n v="-214630.490062"/>
    <n v="-215826.78056399999"/>
    <n v="-1196.2905019999889"/>
    <n v="570.71229382178444"/>
    <n v="-214630.490062"/>
    <n v="-215826.78056399999"/>
    <n v="-1196.2905019999889"/>
    <x v="0"/>
    <n v="41379.125518710003"/>
    <n v="0"/>
    <n v="-215826.78056399999"/>
    <n v="-134203.28166399998"/>
    <n v="-1196.2905019999889"/>
    <n v="-1196.2905019999889"/>
    <n v="-1196.2905019999889"/>
    <x v="1"/>
    <x v="0"/>
    <x v="3"/>
    <x v="4"/>
    <n v="-30356.281510999979"/>
    <n v="-6.7010609999999957"/>
  </r>
  <r>
    <n v="1548"/>
    <n v="595"/>
    <x v="0"/>
    <x v="1"/>
    <s v="Mbna Corp."/>
    <x v="4"/>
    <x v="2"/>
    <x v="3"/>
    <s v="Portfolio ISIS"/>
    <x v="1"/>
    <d v="2001-01-05T00:00:00"/>
    <d v="2006-01-05T00:00:00"/>
    <x v="0"/>
    <n v="10000000"/>
    <n v="-4192.4139329999998"/>
    <n v="1.6"/>
    <n v="117.02529800000001"/>
    <n v="116.89582"/>
    <n v="-7.9701178882083792E-2"/>
    <n v="334.14033282177343"/>
    <n v="1432.8624629999999"/>
    <x v="0"/>
    <n v="1767.0027958217734"/>
    <n v="214630.490062"/>
    <n v="215826.78056399999"/>
    <n v="1196.2905019999889"/>
    <n v="-570.71229382178444"/>
    <n v="214630.490062"/>
    <n v="215826.78056399999"/>
    <n v="1196.2905019999889"/>
    <x v="0"/>
    <n v="-41379.125518710003"/>
    <n v="0"/>
    <n v="215826.78056399999"/>
    <n v="134203.28166399998"/>
    <n v="1196.2905019999889"/>
    <n v="1196.2905019999889"/>
    <n v="1196.2905019999889"/>
    <x v="1"/>
    <x v="0"/>
    <x v="3"/>
    <x v="4"/>
    <n v="30356.281510999979"/>
    <n v="-6.7010609999999957"/>
  </r>
  <r>
    <n v="1336"/>
    <n v="496"/>
    <x v="0"/>
    <x v="0"/>
    <s v="Mckesson Hboc Inc."/>
    <x v="4"/>
    <x v="1"/>
    <x v="3"/>
    <s v="Portfolio ISIS"/>
    <x v="3"/>
    <d v="2001-01-05T00:00:00"/>
    <d v="2006-01-05T00:00:00"/>
    <x v="0"/>
    <n v="-10000000"/>
    <n v="4167.1405079999995"/>
    <n v="1.85"/>
    <n v="189.386562"/>
    <n v="188.63628"/>
    <n v="-0.60111361188597068"/>
    <n v="-2504.9248820002185"/>
    <n v="-1806.19749"/>
    <x v="0"/>
    <n v="-4311.1223720002181"/>
    <n v="-27668.921027"/>
    <n v="-31172.561618"/>
    <n v="-3503.6405909999994"/>
    <n v="807.48178100021869"/>
    <n v="-27668.921027"/>
    <n v="-31172.561618"/>
    <n v="-3503.6405909999994"/>
    <x v="0"/>
    <n v="41129.676813959995"/>
    <n v="0"/>
    <n v="-31172.561618"/>
    <n v="-96342.32351300001"/>
    <n v="-3503.6405909999994"/>
    <n v="-3503.6405909999994"/>
    <n v="-3503.6405909999994"/>
    <x v="1"/>
    <x v="0"/>
    <x v="3"/>
    <x v="4"/>
    <n v="-19854.400043000001"/>
    <n v="-3.8924780000000112"/>
  </r>
  <r>
    <n v="1520"/>
    <n v="570"/>
    <x v="0"/>
    <x v="1"/>
    <s v="Mckesson Hboc Inc."/>
    <x v="4"/>
    <x v="1"/>
    <x v="3"/>
    <s v="Portfolio ISIS"/>
    <x v="1"/>
    <d v="2001-01-05T00:00:00"/>
    <d v="2006-01-05T00:00:00"/>
    <x v="0"/>
    <n v="10000000"/>
    <n v="-4167.1405079999995"/>
    <n v="1.85"/>
    <n v="189.386562"/>
    <n v="188.63628"/>
    <n v="-0.60111361188597068"/>
    <n v="2504.9248820002185"/>
    <n v="1806.19749"/>
    <x v="0"/>
    <n v="4311.1223720002181"/>
    <n v="27668.921027"/>
    <n v="31172.561618"/>
    <n v="3503.6405909999994"/>
    <n v="-807.48178100021869"/>
    <n v="27668.921027"/>
    <n v="31172.561618"/>
    <n v="3503.6405909999994"/>
    <x v="0"/>
    <n v="-41129.676813959995"/>
    <n v="0"/>
    <n v="31172.561618"/>
    <n v="96342.32351300001"/>
    <n v="3503.6405909999994"/>
    <n v="3503.6405909999994"/>
    <n v="3503.6405909999994"/>
    <x v="1"/>
    <x v="0"/>
    <x v="3"/>
    <x v="4"/>
    <n v="19854.400043000001"/>
    <n v="-3.8924780000000112"/>
  </r>
  <r>
    <n v="1337"/>
    <n v="497"/>
    <x v="0"/>
    <x v="0"/>
    <s v="Mepc Plc"/>
    <x v="3"/>
    <x v="2"/>
    <x v="6"/>
    <s v="Portfolio ISIS"/>
    <x v="6"/>
    <d v="2001-01-05T00:00:00"/>
    <d v="2006-01-05T00:00:00"/>
    <x v="0"/>
    <n v="-10000000"/>
    <n v="4006.5958839999998"/>
    <n v="0.78"/>
    <n v="280.89097500000003"/>
    <n v="279.51108099999999"/>
    <n v="-1.06830706554669"/>
    <n v="-4280.274691667486"/>
    <n v="-2341.537992"/>
    <x v="0"/>
    <n v="-6621.8126836674855"/>
    <n v="761274.54804499994"/>
    <n v="757083.24491500005"/>
    <n v="-4191.3031299998984"/>
    <n v="2430.5095536675872"/>
    <n v="761274.54804499994"/>
    <n v="757083.24491500005"/>
    <n v="-4191.3031299998984"/>
    <x v="0"/>
    <n v="63272.16220012799"/>
    <n v="0"/>
    <n v="757083.24491500005"/>
    <n v="-111911.4927709999"/>
    <n v="-4191.3031299998984"/>
    <n v="-4191.3031299998984"/>
    <n v="-4191.3031299998984"/>
    <x v="1"/>
    <x v="0"/>
    <x v="2"/>
    <x v="3"/>
    <n v="-22248.918529999908"/>
    <n v="-4.3231910000000084"/>
  </r>
  <r>
    <n v="1566"/>
    <n v="612"/>
    <x v="0"/>
    <x v="1"/>
    <s v="Mepc Plc"/>
    <x v="3"/>
    <x v="2"/>
    <x v="6"/>
    <s v="Portfolio ISIS"/>
    <x v="1"/>
    <d v="2001-01-05T00:00:00"/>
    <d v="2006-01-05T00:00:00"/>
    <x v="0"/>
    <n v="10000000"/>
    <n v="-4006.5958839999998"/>
    <n v="0.78"/>
    <n v="280.89097500000003"/>
    <n v="279.51108099999999"/>
    <n v="-1.06830706554669"/>
    <n v="4280.274691667486"/>
    <n v="2341.537992"/>
    <x v="0"/>
    <n v="6621.8126836674855"/>
    <n v="-761274.54804499994"/>
    <n v="-757083.24491500005"/>
    <n v="4191.3031299998984"/>
    <n v="-2430.5095536675872"/>
    <n v="-761274.54804499994"/>
    <n v="-757083.24491500005"/>
    <n v="4191.3031299998984"/>
    <x v="0"/>
    <n v="-63272.16220012799"/>
    <n v="0"/>
    <n v="-757083.24491500005"/>
    <n v="111911.4927709999"/>
    <n v="4191.3031299998984"/>
    <n v="4191.3031299998984"/>
    <n v="4191.3031299998984"/>
    <x v="1"/>
    <x v="0"/>
    <x v="2"/>
    <x v="3"/>
    <n v="22248.918529999908"/>
    <n v="-4.3231910000000084"/>
  </r>
  <r>
    <n v="25"/>
    <n v="121"/>
    <x v="0"/>
    <x v="8"/>
    <s v="Nabors Industries"/>
    <x v="10"/>
    <x v="5"/>
    <x v="3"/>
    <s v="High Yield"/>
    <x v="5"/>
    <d v="2000-06-29T00:00:00"/>
    <d v="2003-06-20T00:00:00"/>
    <x v="0"/>
    <n v="4000000"/>
    <n v="-807.90400599999998"/>
    <n v="0.85"/>
    <n v="69.960155999999998"/>
    <n v="69.274349999999998"/>
    <n v="-0.56306571637256531"/>
    <n v="454.90304789865525"/>
    <n v="263.25611700000002"/>
    <x v="0"/>
    <n v="718.15916489865526"/>
    <n v="13897.05269"/>
    <n v="14563.774756999999"/>
    <n v="666.72206699999879"/>
    <n v="-51.437097898656475"/>
    <n v="13897.05269"/>
    <n v="14563.774756999999"/>
    <n v="666.72206699999879"/>
    <x v="0"/>
    <n v="-5980.5094044150001"/>
    <n v="24933.333332999999"/>
    <n v="39497.108089999994"/>
    <n v="64607.931005999999"/>
    <n v="666.72206699999515"/>
    <n v="666.72206699999515"/>
    <n v="666.72206699999879"/>
    <x v="5"/>
    <x v="5"/>
    <x v="1"/>
    <x v="10"/>
    <n v="2905.1571239999976"/>
    <n v="-2.6943490000000025"/>
  </r>
  <r>
    <n v="36"/>
    <n v="130"/>
    <x v="0"/>
    <x v="0"/>
    <s v="Nabors Industries"/>
    <x v="10"/>
    <x v="5"/>
    <x v="3"/>
    <s v="JP Morgan"/>
    <x v="5"/>
    <d v="2000-07-20T00:00:00"/>
    <d v="2003-06-20T00:00:00"/>
    <x v="0"/>
    <n v="-4000000"/>
    <n v="806.485681"/>
    <n v="0.75"/>
    <n v="69.960155999999998"/>
    <n v="69.274349999999998"/>
    <n v="-0.56306706077275248"/>
    <n v="-454.10552195598166"/>
    <n v="-259.079319"/>
    <x v="0"/>
    <n v="-713.1848409559816"/>
    <n v="-5380.0776159999996"/>
    <n v="-6036.6054359999998"/>
    <n v="-656.52782000000025"/>
    <n v="56.657020955981352"/>
    <n v="-5380.0776159999996"/>
    <n v="-6036.6054359999998"/>
    <n v="-656.52782000000025"/>
    <x v="0"/>
    <n v="5970.0102536025006"/>
    <n v="-20250"/>
    <n v="-26286.605435999998"/>
    <n v="-63968.333963999998"/>
    <n v="-656.52781999999934"/>
    <n v="-656.52781999999934"/>
    <n v="-656.52782000000025"/>
    <x v="5"/>
    <x v="5"/>
    <x v="1"/>
    <x v="10"/>
    <n v="-2895.3103469999987"/>
    <n v="-2.6943490000000025"/>
  </r>
  <r>
    <n v="125"/>
    <n v="122"/>
    <x v="2"/>
    <x v="9"/>
    <s v="Nabors Industries"/>
    <x v="10"/>
    <x v="5"/>
    <x v="3"/>
    <s v="EnronCredit.com"/>
    <x v="5"/>
    <d v="2000-06-29T00:00:00"/>
    <d v="2003-06-20T00:00:00"/>
    <x v="0"/>
    <n v="-4000000"/>
    <n v="807.90400599999998"/>
    <n v="0.85"/>
    <n v="69.960155999999998"/>
    <n v="69.274349999999998"/>
    <n v="-0.56306571637256531"/>
    <n v="-454.90304789865525"/>
    <n v="-263.25611700000002"/>
    <x v="0"/>
    <n v="-718.15916489865526"/>
    <n v="-13897.05269"/>
    <n v="-14563.774756999999"/>
    <n v="-666.72206699999879"/>
    <n v="51.437097898656475"/>
    <n v="-13897.05269"/>
    <n v="-14563.774756999999"/>
    <n v="-666.72206699999879"/>
    <x v="0"/>
    <n v="5980.5094044150001"/>
    <n v="-24933.333332999999"/>
    <n v="-39497.108089999994"/>
    <n v="-64607.931005999999"/>
    <n v="-666.72206699999515"/>
    <n v="-666.72206699999515"/>
    <n v="-666.72206699999879"/>
    <x v="5"/>
    <x v="5"/>
    <x v="1"/>
    <x v="10"/>
    <n v="-2905.1571239999976"/>
    <n v="-2.6943490000000025"/>
  </r>
  <r>
    <n v="1338"/>
    <n v="498"/>
    <x v="0"/>
    <x v="0"/>
    <s v="Newell Rubbermaid"/>
    <x v="5"/>
    <x v="6"/>
    <x v="3"/>
    <s v="Portfolio ISIS"/>
    <x v="3"/>
    <d v="2001-01-05T00:00:00"/>
    <d v="2006-01-05T00:00:00"/>
    <x v="0"/>
    <n v="-10000000"/>
    <n v="4052.2993610000003"/>
    <n v="0.54"/>
    <n v="62.390864999999998"/>
    <n v="61.823456"/>
    <n v="-0.56066131749018577"/>
    <n v="-2271.9674986028981"/>
    <n v="-821.9878920000001"/>
    <x v="0"/>
    <n v="-3093.9553906028982"/>
    <n v="21756.061038"/>
    <n v="19283.317953999998"/>
    <n v="-2472.7430840000015"/>
    <n v="621.21230660289666"/>
    <n v="21756.061038"/>
    <n v="19283.317953999998"/>
    <n v="-2472.7430840000015"/>
    <x v="0"/>
    <n v="23331.113570957503"/>
    <n v="0"/>
    <n v="19283.317953999998"/>
    <n v="-29048.893809000001"/>
    <n v="-2472.7430840000015"/>
    <n v="-2472.7430840000015"/>
    <n v="-2472.7430840000015"/>
    <x v="1"/>
    <x v="3"/>
    <x v="1"/>
    <x v="5"/>
    <n v="-12909.805243000003"/>
    <n v="-2.7447050000000033"/>
  </r>
  <r>
    <n v="1521"/>
    <n v="571"/>
    <x v="0"/>
    <x v="1"/>
    <s v="Newell Rubbermaid"/>
    <x v="5"/>
    <x v="6"/>
    <x v="3"/>
    <s v="Portfolio ISIS"/>
    <x v="1"/>
    <d v="2001-01-05T00:00:00"/>
    <d v="2006-01-05T00:00:00"/>
    <x v="0"/>
    <n v="10000000"/>
    <n v="-4052.2993610000003"/>
    <n v="0.54"/>
    <n v="62.390864999999998"/>
    <n v="61.823456"/>
    <n v="-0.56066131749018577"/>
    <n v="2271.9674986028981"/>
    <n v="821.9878920000001"/>
    <x v="0"/>
    <n v="3093.9553906028982"/>
    <n v="-21756.061038"/>
    <n v="-19283.317953999998"/>
    <n v="2472.7430840000015"/>
    <n v="-621.21230660289666"/>
    <n v="-21756.061038"/>
    <n v="-19283.317953999998"/>
    <n v="2472.7430840000015"/>
    <x v="0"/>
    <n v="-23331.113570957503"/>
    <n v="0"/>
    <n v="-19283.317953999998"/>
    <n v="29048.893809000001"/>
    <n v="2472.7430840000015"/>
    <n v="2472.7430840000015"/>
    <n v="2472.7430840000015"/>
    <x v="1"/>
    <x v="3"/>
    <x v="1"/>
    <x v="5"/>
    <n v="12909.805243000003"/>
    <n v="-2.7447050000000033"/>
  </r>
  <r>
    <n v="1630"/>
    <n v="834"/>
    <x v="0"/>
    <x v="0"/>
    <s v="Newell Rubbermaid"/>
    <x v="5"/>
    <x v="6"/>
    <x v="3"/>
    <s v="Deutsche Bank AG NY"/>
    <x v="3"/>
    <d v="2001-01-30T00:00:00"/>
    <d v="2005-11-27T00:00:00"/>
    <x v="0"/>
    <n v="10000000"/>
    <n v="-3993.46479"/>
    <n v="0.68"/>
    <n v="61.425144000000003"/>
    <n v="60.857301"/>
    <n v="-0.55286224421185926"/>
    <n v="2207.8359059804411"/>
    <n v="826.38702599999988"/>
    <x v="0"/>
    <n v="3034.222931980441"/>
    <n v="38751.414342999997"/>
    <n v="41300.803688"/>
    <n v="2549.3893450000032"/>
    <n v="-484.83358698043776"/>
    <n v="38751.414342999997"/>
    <n v="41300.803688"/>
    <n v="2549.3893450000032"/>
    <x v="0"/>
    <n v="-22992.373528425"/>
    <n v="0"/>
    <n v="41300.803688"/>
    <n v="41300.803688"/>
    <n v="2549.3893450000032"/>
    <n v="2549.3893450000032"/>
    <n v="2549.3893450000032"/>
    <x v="1"/>
    <x v="3"/>
    <x v="1"/>
    <x v="5"/>
    <n v="12580.508872999999"/>
    <n v="-2.7320119999999974"/>
  </r>
  <r>
    <n v="1339"/>
    <n v="499"/>
    <x v="0"/>
    <x v="0"/>
    <s v="Nike Inc."/>
    <x v="5"/>
    <x v="6"/>
    <x v="3"/>
    <s v="Portfolio ISIS"/>
    <x v="4"/>
    <d v="2001-01-05T00:00:00"/>
    <d v="2006-01-05T00:00:00"/>
    <x v="0"/>
    <n v="-10000000"/>
    <n v="4063.1822620000003"/>
    <n v="0.65"/>
    <n v="38.565204999999999"/>
    <n v="38.531027999999999"/>
    <n v="-2.7387165235141731E-2"/>
    <n v="-111.27904398989095"/>
    <n v="-558.09352200000001"/>
    <x v="0"/>
    <n v="-669.37256598989097"/>
    <n v="-127112.16860200001"/>
    <n v="-127568.388702"/>
    <n v="-456.22009999999136"/>
    <n v="213.15246598989961"/>
    <n v="-127112.16860200001"/>
    <n v="-127568.388702"/>
    <n v="-456.22009999999136"/>
    <x v="0"/>
    <n v="23393.771873465004"/>
    <n v="0"/>
    <n v="-127568.388702"/>
    <n v="-73810.55071499999"/>
    <n v="-456.22009999999136"/>
    <n v="-456.22009999999136"/>
    <n v="-456.22009999999136"/>
    <x v="1"/>
    <x v="3"/>
    <x v="1"/>
    <x v="5"/>
    <n v="-4623.3319879999908"/>
    <n v="-0.92133600000000371"/>
  </r>
  <r>
    <n v="1567"/>
    <n v="613"/>
    <x v="0"/>
    <x v="1"/>
    <s v="Nike Inc."/>
    <x v="5"/>
    <x v="6"/>
    <x v="3"/>
    <s v="Portfolio ISIS"/>
    <x v="1"/>
    <d v="2001-01-05T00:00:00"/>
    <d v="2006-01-05T00:00:00"/>
    <x v="0"/>
    <n v="10000000"/>
    <n v="-4063.1822620000003"/>
    <n v="0.65"/>
    <n v="38.565204999999999"/>
    <n v="38.531027999999999"/>
    <n v="-2.7387165235141731E-2"/>
    <n v="111.27904398989095"/>
    <n v="558.09352200000001"/>
    <x v="0"/>
    <n v="669.37256598989097"/>
    <n v="127112.16860200001"/>
    <n v="127568.388702"/>
    <n v="456.22009999999136"/>
    <n v="-213.15246598989961"/>
    <n v="127112.16860200001"/>
    <n v="127568.388702"/>
    <n v="456.22009999999136"/>
    <x v="0"/>
    <n v="-23393.771873465004"/>
    <n v="0"/>
    <n v="127568.388702"/>
    <n v="73810.55071499999"/>
    <n v="456.22009999999136"/>
    <n v="456.22009999999136"/>
    <n v="456.22009999999136"/>
    <x v="1"/>
    <x v="3"/>
    <x v="1"/>
    <x v="5"/>
    <n v="4623.3319879999908"/>
    <n v="-0.92133600000000371"/>
  </r>
  <r>
    <n v="229"/>
    <n v="344"/>
    <x v="0"/>
    <x v="0"/>
    <s v="Nokia Oyj"/>
    <x v="5"/>
    <x v="4"/>
    <x v="14"/>
    <s v="JP Morgan"/>
    <x v="2"/>
    <d v="2000-10-20T00:00:00"/>
    <d v="2005-10-20T00:00:00"/>
    <x v="0"/>
    <n v="-20000000"/>
    <n v="7738.3210790000003"/>
    <n v="0.35"/>
    <n v="56.697079000000002"/>
    <n v="51.902903000000002"/>
    <n v="-4.9452240786821005"/>
    <n v="-38267.731728444051"/>
    <n v="-1292.301201"/>
    <x v="0"/>
    <n v="-39560.032929444053"/>
    <n v="160611.35164400001"/>
    <n v="122203.08491799999"/>
    <n v="-38408.266726000016"/>
    <n v="1151.7662034440364"/>
    <n v="160611.35164400001"/>
    <n v="122203.08491799999"/>
    <n v="-38408.266726000016"/>
    <x v="0"/>
    <n v="44553.383612342499"/>
    <n v="-18277.777778"/>
    <n v="103925.30713999999"/>
    <n v="-5547.2223000000085"/>
    <n v="-38408.266726000031"/>
    <n v="-38408.266726000031"/>
    <n v="-38408.266726000016"/>
    <x v="1"/>
    <x v="3"/>
    <x v="1"/>
    <x v="5"/>
    <n v="-120254.71118900002"/>
    <n v="-14.686169999999997"/>
  </r>
  <r>
    <n v="1653"/>
    <n v="863"/>
    <x v="0"/>
    <x v="0"/>
    <s v="Nokia Oyj"/>
    <x v="5"/>
    <x v="4"/>
    <x v="14"/>
    <s v="Merrill Lynch Int"/>
    <x v="2"/>
    <d v="2001-02-27T00:00:00"/>
    <d v="2006-02-27T00:00:00"/>
    <x v="0"/>
    <n v="10000000"/>
    <n v="-4183.8955470000001"/>
    <n v="0.7"/>
    <n v="59.001873000000003"/>
    <n v="54.035257000000001"/>
    <n v="-5.116402072053396"/>
    <n v="21406.491845925779"/>
    <n v="725.92167900000004"/>
    <x v="0"/>
    <n v="22132.413524925778"/>
    <n v="53905.826609999996"/>
    <n v="75563.124064000003"/>
    <n v="21657.297454000007"/>
    <n v="-475.11607092577106"/>
    <n v="53905.826609999996"/>
    <n v="75563.124064000003"/>
    <n v="21657.297454000007"/>
    <x v="0"/>
    <n v="-24088.778611852504"/>
    <n v="0"/>
    <n v="75563.124064000003"/>
    <n v="75563.124064000003"/>
    <n v="21657.297454000007"/>
    <n v="21657.297454000007"/>
    <n v="21657.297454000007"/>
    <x v="1"/>
    <x v="3"/>
    <x v="1"/>
    <x v="5"/>
    <n v="62918.616693000004"/>
    <n v="-14.289293999999998"/>
  </r>
  <r>
    <n v="1717"/>
    <n v="921"/>
    <x v="0"/>
    <x v="0"/>
    <s v="Nokia Oyj"/>
    <x v="5"/>
    <x v="4"/>
    <x v="14"/>
    <s v="JP Morgan"/>
    <x v="2"/>
    <d v="2001-03-23T00:00:00"/>
    <d v="2004-03-23T00:00:00"/>
    <x v="0"/>
    <n v="-5000000"/>
    <n v="1327.019325"/>
    <n v="0.55000000000000004"/>
    <n v="45.476588999999997"/>
    <n v="41.517118000000004"/>
    <n v="-4.0579008726662389"/>
    <n v="-5384.9128769624631"/>
    <n v="-301.23452699999996"/>
    <x v="0"/>
    <n v="-5686.1474039624627"/>
    <n v="-13982.290326"/>
    <n v="-19542.935979000002"/>
    <n v="-5560.6456530000014"/>
    <n v="125.5017509624613"/>
    <n v="-13982.290326"/>
    <n v="-19542.935979000002"/>
    <n v="-5560.6456530000014"/>
    <x v="0"/>
    <n v="7640.3137636874999"/>
    <n v="0"/>
    <n v="-19542.935979000002"/>
    <n v="-19542.935979000002"/>
    <n v="-5560.6456530000014"/>
    <n v="-5560.6456530000014"/>
    <n v="-5560.6456530000014"/>
    <x v="4"/>
    <x v="3"/>
    <x v="1"/>
    <x v="5"/>
    <n v="-22115.719451000001"/>
    <n v="-15.557542999999995"/>
  </r>
  <r>
    <n v="1340"/>
    <n v="500"/>
    <x v="0"/>
    <x v="0"/>
    <s v="Nordstrom Inc."/>
    <x v="10"/>
    <x v="6"/>
    <x v="3"/>
    <s v="Portfolio ISIS"/>
    <x v="4"/>
    <d v="2001-01-05T00:00:00"/>
    <d v="2006-01-05T00:00:00"/>
    <x v="0"/>
    <n v="-10000000"/>
    <n v="4202.9521970000005"/>
    <n v="2.2000000000000002"/>
    <n v="164.40811500000001"/>
    <n v="164.218086"/>
    <n v="-0.13886158377554025"/>
    <n v="-583.62859860830656"/>
    <n v="-2204.311584"/>
    <x v="0"/>
    <n v="-2787.9401826083067"/>
    <n v="-280055.64201700001"/>
    <n v="-281729.39072899998"/>
    <n v="-1673.7487119999714"/>
    <n v="1114.1914706083353"/>
    <n v="-280055.64201700001"/>
    <n v="-281729.39072899998"/>
    <n v="-1673.7487119999714"/>
    <x v="0"/>
    <n v="31112.353638292505"/>
    <n v="0"/>
    <n v="-281729.39072899998"/>
    <n v="-101414.47277599998"/>
    <n v="-1673.7487119999714"/>
    <n v="-1673.7487119999714"/>
    <n v="-1673.7487119999714"/>
    <x v="1"/>
    <x v="5"/>
    <x v="1"/>
    <x v="10"/>
    <n v="-17339.93260499998"/>
    <n v="-3.3480160000000012"/>
  </r>
  <r>
    <n v="1522"/>
    <n v="572"/>
    <x v="0"/>
    <x v="1"/>
    <s v="Nordstrom Inc."/>
    <x v="10"/>
    <x v="6"/>
    <x v="3"/>
    <s v="Portfolio ISIS"/>
    <x v="1"/>
    <d v="2001-01-05T00:00:00"/>
    <d v="2006-01-05T00:00:00"/>
    <x v="0"/>
    <n v="10000000"/>
    <n v="-4202.9521970000005"/>
    <n v="2.2000000000000002"/>
    <n v="164.40811500000001"/>
    <n v="164.218086"/>
    <n v="-0.13886158377554025"/>
    <n v="583.62859860830656"/>
    <n v="2204.311584"/>
    <x v="0"/>
    <n v="2787.9401826083067"/>
    <n v="280055.64201700001"/>
    <n v="281729.39072899998"/>
    <n v="1673.7487119999714"/>
    <n v="-1114.1914706083353"/>
    <n v="280055.64201700001"/>
    <n v="281729.39072899998"/>
    <n v="1673.7487119999714"/>
    <x v="0"/>
    <n v="-31112.353638292505"/>
    <n v="0"/>
    <n v="281729.39072899998"/>
    <n v="101414.47277599998"/>
    <n v="1673.7487119999714"/>
    <n v="1673.7487119999714"/>
    <n v="1673.7487119999714"/>
    <x v="1"/>
    <x v="5"/>
    <x v="1"/>
    <x v="10"/>
    <n v="17339.93260499998"/>
    <n v="-3.3480160000000012"/>
  </r>
  <r>
    <n v="252"/>
    <n v="366"/>
    <x v="1"/>
    <x v="5"/>
    <s v="Northeast Util"/>
    <x v="1"/>
    <x v="3"/>
    <x v="3"/>
    <s v="Goldman Sachs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358891.81555599999"/>
    <n v="358891.81555599999"/>
    <n v="83859.17483699997"/>
    <n v="0"/>
    <n v="0"/>
    <n v="0"/>
    <x v="3"/>
    <x v="1"/>
    <x v="1"/>
    <x v="1"/>
    <n v="0"/>
    <n v="0"/>
  </r>
  <r>
    <n v="1590"/>
    <n v="644"/>
    <x v="1"/>
    <x v="7"/>
    <s v="Northeast Util"/>
    <x v="1"/>
    <x v="3"/>
    <x v="3"/>
    <s v="EnronCredit.com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-358891.81555599999"/>
    <n v="-358891.81555599999"/>
    <n v="-83859.17483699997"/>
    <n v="0"/>
    <n v="0"/>
    <n v="0"/>
    <x v="3"/>
    <x v="1"/>
    <x v="1"/>
    <x v="1"/>
    <n v="0"/>
    <n v="0"/>
  </r>
  <r>
    <n v="1591"/>
    <n v="645"/>
    <x v="0"/>
    <x v="8"/>
    <s v="Northeast Util"/>
    <x v="1"/>
    <x v="3"/>
    <x v="3"/>
    <s v="Enron North America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358891.81555599999"/>
    <n v="358891.81555599999"/>
    <n v="83859.17483699997"/>
    <n v="0"/>
    <n v="0"/>
    <n v="0"/>
    <x v="3"/>
    <x v="1"/>
    <x v="1"/>
    <x v="1"/>
    <n v="0"/>
    <n v="0"/>
  </r>
  <r>
    <n v="1341"/>
    <n v="501"/>
    <x v="0"/>
    <x v="0"/>
    <s v="Novartis"/>
    <x v="13"/>
    <x v="1"/>
    <x v="1"/>
    <s v="Portfolio ISIS"/>
    <x v="6"/>
    <d v="2001-01-05T00:00:00"/>
    <d v="2006-01-05T00:00:00"/>
    <x v="0"/>
    <n v="-10000000"/>
    <n v="4009.8668620000003"/>
    <n v="0.14000000000000001"/>
    <n v="15.163441000000001"/>
    <n v="15.148802999999999"/>
    <n v="-9.9862571294664134E-3"/>
    <n v="-40.043561538858619"/>
    <n v="-159.918747"/>
    <x v="0"/>
    <n v="-199.96230853885862"/>
    <n v="1501.853646"/>
    <n v="1405.6103599999999"/>
    <n v="-96.243286000000126"/>
    <n v="103.7190225388585"/>
    <n v="1501.853646"/>
    <n v="1405.6103599999999"/>
    <n v="-96.243286000000126"/>
    <x v="0"/>
    <n v="6002.5701990709013"/>
    <n v="0"/>
    <n v="1405.6103599999999"/>
    <n v="-24024.508039"/>
    <n v="-96.243286000000126"/>
    <n v="-96.243286000000126"/>
    <n v="-96.243286000000126"/>
    <x v="1"/>
    <x v="7"/>
    <x v="1"/>
    <x v="13"/>
    <n v="-1258.0536319999999"/>
    <n v="-0.21413700000000091"/>
  </r>
  <r>
    <n v="1523"/>
    <n v="573"/>
    <x v="0"/>
    <x v="1"/>
    <s v="Novartis"/>
    <x v="13"/>
    <x v="1"/>
    <x v="1"/>
    <s v="Portfolio ISIS"/>
    <x v="1"/>
    <d v="2001-01-05T00:00:00"/>
    <d v="2006-01-05T00:00:00"/>
    <x v="0"/>
    <n v="10000000"/>
    <n v="-4009.8668620000003"/>
    <n v="0.14000000000000001"/>
    <n v="15.163441000000001"/>
    <n v="15.148802999999999"/>
    <n v="-9.9862571294664134E-3"/>
    <n v="40.043561538858619"/>
    <n v="159.918747"/>
    <x v="0"/>
    <n v="199.96230853885862"/>
    <n v="-1501.853646"/>
    <n v="-1405.6103599999999"/>
    <n v="96.243286000000126"/>
    <n v="-103.7190225388585"/>
    <n v="-1501.853646"/>
    <n v="-1405.6103599999999"/>
    <n v="96.243286000000126"/>
    <x v="0"/>
    <n v="-6002.5701990709013"/>
    <n v="0"/>
    <n v="-1405.6103599999999"/>
    <n v="24024.508039"/>
    <n v="96.243286000000126"/>
    <n v="96.243286000000126"/>
    <n v="96.243286000000126"/>
    <x v="1"/>
    <x v="7"/>
    <x v="1"/>
    <x v="13"/>
    <n v="1258.0536319999999"/>
    <n v="-0.21413700000000091"/>
  </r>
  <r>
    <n v="1659"/>
    <n v="869"/>
    <x v="0"/>
    <x v="0"/>
    <s v="Novartis"/>
    <x v="13"/>
    <x v="1"/>
    <x v="1"/>
    <s v="General Re Fin"/>
    <x v="6"/>
    <d v="2001-02-28T00:00:00"/>
    <d v="2006-02-28T00:00:00"/>
    <x v="0"/>
    <n v="-10000000"/>
    <n v="4117.8663759999999"/>
    <n v="0.15"/>
    <n v="15.306164000000001"/>
    <n v="15.291842000000001"/>
    <n v="-1.0916662166840766E-2"/>
    <n v="-44.953356074984889"/>
    <n v="-158.71003199999998"/>
    <x v="0"/>
    <n v="-203.66338807498488"/>
    <n v="-86.209299000000001"/>
    <n v="-188.90443999999999"/>
    <n v="-102.69514099999999"/>
    <n v="100.96824707498489"/>
    <n v="-86.209299000000001"/>
    <n v="-188.90443999999999"/>
    <n v="-102.69514099999999"/>
    <x v="0"/>
    <n v="6164.2400715532012"/>
    <n v="0"/>
    <n v="-188.90443999999999"/>
    <n v="-188.90443999999999"/>
    <n v="-102.69514099999999"/>
    <n v="-102.69514099999999"/>
    <n v="-102.69514099999999"/>
    <x v="1"/>
    <x v="7"/>
    <x v="1"/>
    <x v="13"/>
    <n v="-1269.9513240000001"/>
    <n v="-0.21192600000000006"/>
  </r>
  <r>
    <n v="230"/>
    <n v="345"/>
    <x v="0"/>
    <x v="2"/>
    <s v="Ntt Docomo Inc"/>
    <x v="11"/>
    <x v="4"/>
    <x v="9"/>
    <s v="Swiss Re"/>
    <x v="2"/>
    <d v="2000-10-20T00:00:00"/>
    <d v="2006-10-20T00:00:00"/>
    <x v="0"/>
    <n v="-20000000"/>
    <n v="9152.3380340000003"/>
    <n v="0.28000000000000003"/>
    <n v="46.889915999999999"/>
    <n v="46.843496000000002"/>
    <n v="-4.4238310833227497E-2"/>
    <n v="-404.88397479886225"/>
    <n v="-854.38198499999999"/>
    <x v="0"/>
    <n v="-1259.2659597988622"/>
    <n v="169094.809736"/>
    <n v="168790.83698299999"/>
    <n v="-303.97275300000911"/>
    <n v="955.29320679885313"/>
    <n v="169094.809736"/>
    <n v="168790.83698299999"/>
    <n v="-303.97275300000911"/>
    <x v="0"/>
    <n v="18066.715279116001"/>
    <n v="-14622.222222"/>
    <n v="154168.61476099998"/>
    <n v="-98475.210882000014"/>
    <n v="-303.97275300000911"/>
    <n v="-303.97275300000911"/>
    <n v="-303.97275300000911"/>
    <x v="6"/>
    <x v="6"/>
    <x v="1"/>
    <x v="11"/>
    <n v="-25754.621597000019"/>
    <n v="-2.441320999999995"/>
  </r>
  <r>
    <n v="231"/>
    <n v="346"/>
    <x v="0"/>
    <x v="3"/>
    <s v="Ntt Docomo Inc"/>
    <x v="11"/>
    <x v="4"/>
    <x v="9"/>
    <s v="EnronCredit.com"/>
    <x v="2"/>
    <d v="2000-10-20T00:00:00"/>
    <d v="2006-10-20T00:00:00"/>
    <x v="0"/>
    <n v="20000000"/>
    <n v="-9152.3380340000003"/>
    <n v="0.28000000000000003"/>
    <n v="46.889915999999999"/>
    <n v="46.843496000000002"/>
    <n v="-4.4238310833227497E-2"/>
    <n v="404.88397479886225"/>
    <n v="854.38198499999999"/>
    <x v="0"/>
    <n v="1259.2659597988622"/>
    <n v="-169094.809736"/>
    <n v="-168790.83698299999"/>
    <n v="303.97275300000911"/>
    <n v="-955.29320679885313"/>
    <n v="-169094.809736"/>
    <n v="-168790.83698299999"/>
    <n v="303.97275300000911"/>
    <x v="0"/>
    <n v="-18066.715279116001"/>
    <n v="14622.222222"/>
    <n v="-154168.61476099998"/>
    <n v="98475.210882000014"/>
    <n v="303.97275300000911"/>
    <n v="303.97275300000911"/>
    <n v="303.97275300000911"/>
    <x v="6"/>
    <x v="6"/>
    <x v="1"/>
    <x v="11"/>
    <n v="25754.621597000019"/>
    <n v="-2.441320999999995"/>
  </r>
  <r>
    <n v="232"/>
    <n v="347"/>
    <x v="0"/>
    <x v="4"/>
    <s v="Ntt Docomo Inc"/>
    <x v="11"/>
    <x v="4"/>
    <x v="9"/>
    <s v="Enron North America"/>
    <x v="2"/>
    <d v="2000-10-20T00:00:00"/>
    <d v="2006-10-20T00:00:00"/>
    <x v="0"/>
    <n v="-20000000"/>
    <n v="9152.3380340000003"/>
    <n v="0.28000000000000003"/>
    <n v="46.889915999999999"/>
    <n v="46.843496000000002"/>
    <n v="-4.4238310833227497E-2"/>
    <n v="-404.88397479886225"/>
    <n v="-854.38198499999999"/>
    <x v="0"/>
    <n v="-1259.2659597988622"/>
    <n v="169094.809736"/>
    <n v="168790.83698299999"/>
    <n v="-303.97275300000911"/>
    <n v="955.29320679885313"/>
    <n v="169094.809736"/>
    <n v="168790.83698299999"/>
    <n v="-303.97275300000911"/>
    <x v="0"/>
    <n v="18066.715279116001"/>
    <n v="-14622.222222"/>
    <n v="154168.61476099998"/>
    <n v="-98475.210882000014"/>
    <n v="-303.97275300000911"/>
    <n v="-303.97275300000911"/>
    <n v="-303.97275300000911"/>
    <x v="6"/>
    <x v="6"/>
    <x v="1"/>
    <x v="11"/>
    <n v="-25754.621597000019"/>
    <n v="-2.441320999999995"/>
  </r>
  <r>
    <n v="209"/>
    <n v="327"/>
    <x v="0"/>
    <x v="3"/>
    <s v="PA1st"/>
    <x v="9"/>
    <x v="2"/>
    <x v="3"/>
    <s v="EnronCredit.com"/>
    <x v="1"/>
    <d v="2000-09-15T00:00:00"/>
    <d v="2005-09-15T00:00:00"/>
    <x v="0"/>
    <n v="34000000"/>
    <n v="-2201.2508620000003"/>
    <n v="4.5"/>
    <n v="3.5358740000000002"/>
    <n v="3.5549140000000001"/>
    <n v="0.37465444757343219"/>
    <n v="-824.70842567315151"/>
    <n v="4233.2886359999993"/>
    <x v="0"/>
    <n v="3408.5802103268479"/>
    <n v="5726567"/>
    <n v="5735909"/>
    <n v="9342"/>
    <n v="5933.4197896731521"/>
    <n v="5726567"/>
    <n v="5735909"/>
    <n v="9342"/>
    <x v="0"/>
    <m/>
    <n v="769250"/>
    <n v="6505159"/>
    <n v="924097"/>
    <n v="9342"/>
    <n v="9342"/>
    <n v="9342"/>
    <x v="0"/>
    <x v="0"/>
    <x v="1"/>
    <x v="9"/>
    <n v="18342"/>
    <n v="-0.15866699999999989"/>
  </r>
  <r>
    <n v="210"/>
    <n v="328"/>
    <x v="0"/>
    <x v="4"/>
    <s v="PA1st"/>
    <x v="9"/>
    <x v="2"/>
    <x v="3"/>
    <s v="Enron North America"/>
    <x v="1"/>
    <d v="2000-09-15T00:00:00"/>
    <d v="2005-09-15T00:00:00"/>
    <x v="0"/>
    <n v="-34000000"/>
    <n v="2201.2508620000003"/>
    <n v="4.5"/>
    <n v="3.5358740000000002"/>
    <n v="3.5549140000000001"/>
    <n v="0.37465444757343219"/>
    <n v="824.70842567315151"/>
    <n v="-4233.2886359999993"/>
    <x v="0"/>
    <n v="-3408.5802103268479"/>
    <n v="-5726567"/>
    <n v="-5735909"/>
    <n v="-9342"/>
    <n v="-5933.4197896731521"/>
    <n v="-5726567"/>
    <n v="-5735909"/>
    <n v="-9342"/>
    <x v="0"/>
    <m/>
    <n v="-769250"/>
    <n v="-6505159"/>
    <n v="-1174347"/>
    <n v="-9342"/>
    <n v="-9342"/>
    <n v="-9342"/>
    <x v="0"/>
    <x v="0"/>
    <x v="1"/>
    <x v="9"/>
    <n v="-18342"/>
    <n v="-0.15866699999999989"/>
  </r>
  <r>
    <n v="1062"/>
    <n v="426"/>
    <x v="0"/>
    <x v="2"/>
    <s v="Pacific Gas &amp; Elec"/>
    <x v="7"/>
    <x v="3"/>
    <x v="3"/>
    <s v="Swiss Re"/>
    <x v="0"/>
    <d v="2000-12-14T00:00:00"/>
    <d v="2003-10-01T00:00:00"/>
    <x v="0"/>
    <n v="-10000000"/>
    <n v="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55482.910513309995"/>
    <n v="-5277.7777779999997"/>
    <n v="-5277.7777779999997"/>
    <n v="-870239.16867199994"/>
    <n v="0"/>
    <n v="0"/>
    <n v="0"/>
    <x v="5"/>
    <x v="0"/>
    <x v="4"/>
    <x v="7"/>
    <n v="-2477778"/>
    <n v="-8.69342400000005"/>
  </r>
  <r>
    <n v="1063"/>
    <n v="427"/>
    <x v="0"/>
    <x v="3"/>
    <s v="Pacific Gas &amp; Elec"/>
    <x v="7"/>
    <x v="3"/>
    <x v="3"/>
    <s v="EnronCredit.com"/>
    <x v="0"/>
    <d v="2000-12-14T00:00:00"/>
    <d v="2003-10-01T00:00:00"/>
    <x v="0"/>
    <n v="10000000"/>
    <n v="-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-55482.910513309995"/>
    <n v="5277.7777779999997"/>
    <n v="5277.7777779999997"/>
    <n v="870239.16867199994"/>
    <n v="0"/>
    <n v="0"/>
    <n v="0"/>
    <x v="5"/>
    <x v="0"/>
    <x v="4"/>
    <x v="7"/>
    <n v="2477778"/>
    <n v="-8.69342400000005"/>
  </r>
  <r>
    <n v="1064"/>
    <n v="428"/>
    <x v="0"/>
    <x v="4"/>
    <s v="Pacific Gas &amp; Elec"/>
    <x v="7"/>
    <x v="3"/>
    <x v="3"/>
    <s v="Enron North America"/>
    <x v="0"/>
    <d v="2000-12-14T00:00:00"/>
    <d v="2003-10-01T00:00:00"/>
    <x v="0"/>
    <n v="-10000000"/>
    <n v="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55482.910513309995"/>
    <n v="-5277.7777779999997"/>
    <n v="-5277.7777779999997"/>
    <n v="-870239.16867199994"/>
    <n v="0"/>
    <n v="0"/>
    <n v="0"/>
    <x v="5"/>
    <x v="0"/>
    <x v="4"/>
    <x v="7"/>
    <n v="-2477778"/>
    <n v="-8.69342400000005"/>
  </r>
  <r>
    <n v="514"/>
    <n v="332"/>
    <x v="0"/>
    <x v="3"/>
    <s v="PACit"/>
    <x v="9"/>
    <x v="2"/>
    <x v="3"/>
    <s v="EnronCredit.com"/>
    <x v="1"/>
    <d v="2000-09-15T00:00:00"/>
    <d v="2005-09-15T00:00:00"/>
    <x v="0"/>
    <n v="-525000000"/>
    <n v="6456.8028830000003"/>
    <n v="0.48"/>
    <n v="3.4092229999999999"/>
    <n v="3.4254600000000002"/>
    <n v="0.62861208942978897"/>
    <n v="4058.8243513189154"/>
    <n v="-7607.2068839999993"/>
    <x v="0"/>
    <n v="-3548.3825326810838"/>
    <n v="-8844975"/>
    <n v="-8860123"/>
    <n v="-15148"/>
    <n v="-11599.617467318916"/>
    <n v="-8844975"/>
    <n v="-8860123"/>
    <n v="-15148"/>
    <x v="0"/>
    <m/>
    <n v="-1267000"/>
    <n v="-10127123"/>
    <n v="-1620761"/>
    <n v="-15148"/>
    <n v="-15148"/>
    <n v="-15148"/>
    <x v="0"/>
    <x v="0"/>
    <x v="1"/>
    <x v="9"/>
    <n v="-32967"/>
    <n v="-8.2379999999999676E-2"/>
  </r>
  <r>
    <n v="714"/>
    <n v="331"/>
    <x v="0"/>
    <x v="4"/>
    <s v="PACit"/>
    <x v="9"/>
    <x v="2"/>
    <x v="3"/>
    <s v="Enron North America"/>
    <x v="1"/>
    <d v="2000-09-15T00:00:00"/>
    <d v="2005-09-15T00:00:00"/>
    <x v="0"/>
    <n v="525000000"/>
    <n v="-6456.8028830000003"/>
    <n v="0.48"/>
    <n v="3.4092229999999999"/>
    <n v="3.4254600000000002"/>
    <n v="0.62861208942978897"/>
    <n v="-4058.8243513189154"/>
    <n v="7607.2068839999993"/>
    <x v="0"/>
    <n v="3548.3825326810838"/>
    <n v="8844975"/>
    <n v="8860123"/>
    <n v="15148"/>
    <n v="11599.617467318916"/>
    <n v="8844975"/>
    <n v="8860123"/>
    <n v="15148"/>
    <x v="0"/>
    <m/>
    <n v="1267000"/>
    <n v="10127123"/>
    <n v="983761"/>
    <n v="15148"/>
    <n v="15148"/>
    <n v="15148"/>
    <x v="0"/>
    <x v="0"/>
    <x v="1"/>
    <x v="9"/>
    <n v="32967"/>
    <n v="-8.2379999999999676E-2"/>
  </r>
  <r>
    <n v="206"/>
    <n v="325"/>
    <x v="0"/>
    <x v="3"/>
    <s v="PAMez"/>
    <x v="9"/>
    <x v="2"/>
    <x v="3"/>
    <s v="EnronCredit.com"/>
    <x v="1"/>
    <d v="2000-09-15T00:00:00"/>
    <d v="2005-09-15T00:00:00"/>
    <x v="0"/>
    <n v="21000000"/>
    <n v="-276.54967299999998"/>
    <n v="0.55000000000000004"/>
    <n v="3.5884510000000001"/>
    <n v="3.5153490000000001"/>
    <n v="-4.5723264158603891"/>
    <n v="1264.4753751554526"/>
    <n v="343.22729400000003"/>
    <x v="0"/>
    <n v="1607.7026691554527"/>
    <n v="405820.332849"/>
    <n v="407850.672463"/>
    <n v="2030.3396139999968"/>
    <n v="422.63694484454413"/>
    <n v="405820.332849"/>
    <n v="407850.672463"/>
    <n v="2030.3396139999968"/>
    <x v="0"/>
    <m/>
    <n v="58070.833333000002"/>
    <n v="465921.50579600001"/>
    <n v="70503.254169000022"/>
    <n v="2030.3396139999968"/>
    <n v="2030.3396139999968"/>
    <n v="2030.3396139999968"/>
    <x v="0"/>
    <x v="0"/>
    <x v="1"/>
    <x v="9"/>
    <n v="-279.97555999999167"/>
    <n v="-8.675999999999906E-3"/>
  </r>
  <r>
    <n v="207"/>
    <n v="326"/>
    <x v="0"/>
    <x v="4"/>
    <s v="PAMez"/>
    <x v="9"/>
    <x v="2"/>
    <x v="3"/>
    <s v="Enron North America"/>
    <x v="1"/>
    <d v="2000-09-15T00:00:00"/>
    <d v="2005-09-15T00:00:00"/>
    <x v="0"/>
    <n v="-21000000"/>
    <n v="276.54967299999998"/>
    <n v="0.55000000000000004"/>
    <n v="3.5884510000000001"/>
    <n v="3.5153490000000001"/>
    <n v="-4.5723264158603891"/>
    <n v="-1264.4753751554526"/>
    <n v="-343.22729400000003"/>
    <x v="0"/>
    <n v="-1607.7026691554527"/>
    <n v="-405820.332849"/>
    <n v="-407850.672463"/>
    <n v="-2030.3396139999968"/>
    <n v="-422.63694484454413"/>
    <n v="-405820.332849"/>
    <n v="-407850.672463"/>
    <n v="-2030.3396139999968"/>
    <x v="0"/>
    <m/>
    <n v="-58070.833333000002"/>
    <n v="-465921.50579600001"/>
    <n v="-428057.420836"/>
    <n v="-2030.3396139999968"/>
    <n v="-2030.3396139999968"/>
    <n v="-2030.3396139999968"/>
    <x v="0"/>
    <x v="0"/>
    <x v="1"/>
    <x v="9"/>
    <n v="279.97555999999167"/>
    <n v="-8.675999999999906E-3"/>
  </r>
  <r>
    <n v="145"/>
    <n v="203"/>
    <x v="0"/>
    <x v="0"/>
    <s v="Parmalat"/>
    <x v="5"/>
    <x v="1"/>
    <x v="12"/>
    <s v="Deutsche Bank AG"/>
    <x v="6"/>
    <d v="2000-10-02T00:00:00"/>
    <d v="2001-10-02T00:00:00"/>
    <x v="0"/>
    <n v="5000000"/>
    <n v="-238.304315"/>
    <n v="1"/>
    <n v="109.240392"/>
    <n v="107.484015"/>
    <n v="-0.62786020653238239"/>
    <n v="149.62179643345792"/>
    <n v="490.71577200000002"/>
    <x v="1"/>
    <n v="-11859.662431566543"/>
    <n v="10356.318818"/>
    <n v="-1556.0706869999999"/>
    <n v="-11912.389504999999"/>
    <n v="-52.727073433456098"/>
    <n v="10356.318818"/>
    <n v="-1556.0706869999999"/>
    <n v="-11912.389504999999"/>
    <x v="1"/>
    <n v="-1372.0370936125"/>
    <n v="25277.777778"/>
    <n v="23721.707091"/>
    <n v="11564.202478000001"/>
    <n v="587.61049500000081"/>
    <n v="587.61049500000081"/>
    <n v="587.61049500000081"/>
    <x v="2"/>
    <x v="3"/>
    <x v="1"/>
    <x v="5"/>
    <n v="2870.5747349999983"/>
    <n v="-6.5579879999999946"/>
  </r>
  <r>
    <n v="204"/>
    <n v="323"/>
    <x v="0"/>
    <x v="3"/>
    <s v="PASnr"/>
    <x v="9"/>
    <x v="2"/>
    <x v="3"/>
    <s v="EnronCredit.com"/>
    <x v="1"/>
    <d v="2000-09-15T00:00:00"/>
    <d v="2005-09-15T00:00:00"/>
    <x v="0"/>
    <n v="470000000"/>
    <n v="-3289.834218"/>
    <n v="7.4999999999999997E-2"/>
    <n v="3.5805669999999998"/>
    <n v="3.5546899999999999"/>
    <n v="-1.31969954075704"/>
    <n v="4341.5927066613958"/>
    <n v="1868.373576"/>
    <x v="0"/>
    <n v="6209.9662826613958"/>
    <n v="702284.66169400001"/>
    <n v="708901.20545799995"/>
    <n v="6616.5437639999436"/>
    <n v="406.57748133854784"/>
    <n v="702284.66169400001"/>
    <n v="708901.20545799995"/>
    <n v="6616.5437639999436"/>
    <x v="0"/>
    <m/>
    <n v="177229.16666700001"/>
    <n v="886130.37212499999"/>
    <n v="236806.90432199999"/>
    <n v="6616.5437639999436"/>
    <n v="6616.5437639999436"/>
    <n v="6616.5437639999436"/>
    <x v="0"/>
    <x v="0"/>
    <x v="1"/>
    <x v="9"/>
    <n v="20412.078734999988"/>
    <n v="-9.0898000000000145E-2"/>
  </r>
  <r>
    <n v="205"/>
    <n v="324"/>
    <x v="0"/>
    <x v="4"/>
    <s v="PASnr"/>
    <x v="9"/>
    <x v="2"/>
    <x v="3"/>
    <s v="Enron North America"/>
    <x v="1"/>
    <d v="2000-09-15T00:00:00"/>
    <d v="2005-09-15T00:00:00"/>
    <x v="0"/>
    <n v="-470000000"/>
    <n v="3289.834218"/>
    <n v="7.4999999999999997E-2"/>
    <n v="3.5805669999999998"/>
    <n v="3.5546899999999999"/>
    <n v="-1.31969954075704"/>
    <n v="-4341.5927066613958"/>
    <n v="-1868.373576"/>
    <x v="0"/>
    <n v="-6209.9662826613958"/>
    <n v="-702284.66169400001"/>
    <n v="-708901.20545799995"/>
    <n v="-6616.5437639999436"/>
    <n v="-406.57748133854784"/>
    <n v="-702284.66169400001"/>
    <n v="-708901.20545799995"/>
    <n v="-6616.5437639999436"/>
    <x v="0"/>
    <m/>
    <n v="-177229.16666700001"/>
    <n v="-886130.37212499999"/>
    <n v="-176898.5709879999"/>
    <n v="-6616.5437639999436"/>
    <n v="-6616.5437639999436"/>
    <n v="-6616.5437639999436"/>
    <x v="0"/>
    <x v="0"/>
    <x v="1"/>
    <x v="9"/>
    <n v="-20412.078734999988"/>
    <n v="-9.0898000000000145E-2"/>
  </r>
  <r>
    <n v="1342"/>
    <n v="630"/>
    <x v="0"/>
    <x v="0"/>
    <s v="Pearson Plc"/>
    <x v="1"/>
    <x v="4"/>
    <x v="6"/>
    <s v="Portfolio ISIS"/>
    <x v="2"/>
    <d v="2001-01-05T00:00:00"/>
    <d v="2006-01-05T00:00:00"/>
    <x v="0"/>
    <n v="-10000000"/>
    <n v="4066.3101839999999"/>
    <n v="0.62"/>
    <n v="52.543688000000003"/>
    <n v="51.977876999999999"/>
    <n v="-0.57248798055769146"/>
    <n v="-2327.9137055593346"/>
    <n v="-636.296829"/>
    <x v="0"/>
    <n v="-2964.2105345593345"/>
    <n v="-54698.220326000002"/>
    <n v="-57297.319525999999"/>
    <n v="-2599.0991999999969"/>
    <n v="365.11133455933759"/>
    <n v="-54698.220326000002"/>
    <n v="-57297.319525999999"/>
    <n v="-2599.0991999999969"/>
    <x v="0"/>
    <n v="29431.953111792001"/>
    <n v="0"/>
    <n v="-57297.319525999999"/>
    <n v="-51585.540989000001"/>
    <n v="-2599.0991999999969"/>
    <n v="-2599.0991999999969"/>
    <n v="-2599.0991999999969"/>
    <x v="1"/>
    <x v="1"/>
    <x v="1"/>
    <x v="1"/>
    <n v="-5951.3613399999958"/>
    <n v="-1.1445020000000028"/>
  </r>
  <r>
    <n v="1524"/>
    <n v="625"/>
    <x v="0"/>
    <x v="1"/>
    <s v="Pearson Plc"/>
    <x v="1"/>
    <x v="4"/>
    <x v="6"/>
    <s v="Portfolio ISIS"/>
    <x v="1"/>
    <d v="2001-01-05T00:00:00"/>
    <d v="2006-01-05T00:00:00"/>
    <x v="0"/>
    <n v="10000000"/>
    <n v="-4066.3101839999999"/>
    <n v="0.62"/>
    <n v="52.543688000000003"/>
    <n v="51.977876999999999"/>
    <n v="-0.57248798055769146"/>
    <n v="2327.9137055593346"/>
    <n v="636.296829"/>
    <x v="0"/>
    <n v="2964.2105345593345"/>
    <n v="54698.220326000002"/>
    <n v="57297.319525999999"/>
    <n v="2599.0991999999969"/>
    <n v="-365.11133455933759"/>
    <n v="54698.220326000002"/>
    <n v="57297.319525999999"/>
    <n v="2599.0991999999969"/>
    <x v="0"/>
    <n v="-29431.953111792001"/>
    <n v="0"/>
    <n v="57297.319525999999"/>
    <n v="51585.540989000001"/>
    <n v="2599.0991999999969"/>
    <n v="2599.0991999999969"/>
    <n v="2599.0991999999969"/>
    <x v="1"/>
    <x v="1"/>
    <x v="1"/>
    <x v="1"/>
    <n v="5951.3613399999958"/>
    <n v="-1.1445020000000028"/>
  </r>
  <r>
    <n v="1343"/>
    <n v="502"/>
    <x v="0"/>
    <x v="0"/>
    <s v="Perkinelmer Inc."/>
    <x v="1"/>
    <x v="8"/>
    <x v="3"/>
    <s v="Portfolio ISIS"/>
    <x v="5"/>
    <d v="2001-01-05T00:00:00"/>
    <d v="2006-01-05T00:00:00"/>
    <x v="0"/>
    <n v="-10000000"/>
    <n v="4098.3314740000005"/>
    <n v="1.1499999999999999"/>
    <n v="156.51341600000001"/>
    <n v="155.831973"/>
    <n v="-0.58545781774931782"/>
    <n v="-2399.4002011813855"/>
    <n v="-1364.717412"/>
    <x v="0"/>
    <n v="-3764.1176131813854"/>
    <n v="139300.64885600001"/>
    <n v="136455.45603100001"/>
    <n v="-2845.1928250000055"/>
    <n v="918.92478818137988"/>
    <n v="139300.64885600001"/>
    <n v="136455.45603100001"/>
    <n v="-2845.1928250000055"/>
    <x v="0"/>
    <n v="29663.723208812004"/>
    <n v="0"/>
    <n v="136455.45603100001"/>
    <n v="150794.241285"/>
    <n v="-2845.1928250000055"/>
    <n v="-2845.1928250000055"/>
    <n v="-2845.1928250000055"/>
    <x v="1"/>
    <x v="1"/>
    <x v="1"/>
    <x v="1"/>
    <n v="-20251.178725000005"/>
    <n v="-4.1662680000000023"/>
  </r>
  <r>
    <n v="1568"/>
    <n v="614"/>
    <x v="0"/>
    <x v="1"/>
    <s v="Perkinelmer Inc."/>
    <x v="1"/>
    <x v="8"/>
    <x v="3"/>
    <s v="Portfolio ISIS"/>
    <x v="1"/>
    <d v="2001-01-05T00:00:00"/>
    <d v="2006-01-05T00:00:00"/>
    <x v="0"/>
    <n v="10000000"/>
    <n v="-4098.3314740000005"/>
    <n v="1.1499999999999999"/>
    <n v="156.51341600000001"/>
    <n v="155.831973"/>
    <n v="-0.58545781774931782"/>
    <n v="2399.4002011813855"/>
    <n v="1364.717412"/>
    <x v="0"/>
    <n v="3764.1176131813854"/>
    <n v="-139300.64885600001"/>
    <n v="-136455.45603100001"/>
    <n v="2845.1928250000055"/>
    <n v="-918.92478818137988"/>
    <n v="-139300.64885600001"/>
    <n v="-136455.45603100001"/>
    <n v="2845.1928250000055"/>
    <x v="0"/>
    <n v="-29663.723208812004"/>
    <n v="0"/>
    <n v="-136455.45603100001"/>
    <n v="-150794.241285"/>
    <n v="2845.1928250000055"/>
    <n v="2845.1928250000055"/>
    <n v="2845.1928250000055"/>
    <x v="1"/>
    <x v="1"/>
    <x v="1"/>
    <x v="1"/>
    <n v="20251.178725000005"/>
    <n v="-4.1662680000000023"/>
  </r>
  <r>
    <n v="1715"/>
    <n v="919"/>
    <x v="0"/>
    <x v="0"/>
    <s v="Perkinelmer Inc."/>
    <x v="1"/>
    <x v="8"/>
    <x v="3"/>
    <s v="Deutsche Bank AG NY"/>
    <x v="5"/>
    <d v="2001-03-22T00:00:00"/>
    <d v="2003-08-07T00:00:00"/>
    <x v="0"/>
    <n v="10000000"/>
    <n v="-2131.7684389999999"/>
    <n v="1.1499999999999999"/>
    <n v="139.90043700000001"/>
    <n v="139.114665"/>
    <n v="-0.53707750896424122"/>
    <n v="1144.9248829067089"/>
    <n v="1211.5717139999999"/>
    <x v="0"/>
    <n v="2356.4965969067089"/>
    <n v="-50463.928475000001"/>
    <n v="-48431.763528000003"/>
    <n v="2032.1649469999975"/>
    <n v="-324.33164990671139"/>
    <n v="-50463.928475000001"/>
    <n v="-48431.763528000003"/>
    <n v="2032.1649469999975"/>
    <x v="0"/>
    <n v="-15429.739961482001"/>
    <n v="0"/>
    <n v="-48431.763528000003"/>
    <n v="-48431.763528000003"/>
    <n v="2032.1649469999975"/>
    <n v="2032.1649469999975"/>
    <n v="2032.1649469999975"/>
    <x v="5"/>
    <x v="1"/>
    <x v="1"/>
    <x v="1"/>
    <n v="14086.375275999999"/>
    <n v="-5.0545410000000004"/>
  </r>
  <r>
    <n v="1716"/>
    <n v="920"/>
    <x v="0"/>
    <x v="0"/>
    <s v="Perkinelmer Inc."/>
    <x v="1"/>
    <x v="8"/>
    <x v="3"/>
    <s v="JP Morgan"/>
    <x v="5"/>
    <d v="2001-03-22T00:00:00"/>
    <d v="2003-08-07T00:00:00"/>
    <x v="0"/>
    <n v="10000000"/>
    <n v="-2131.7684389999999"/>
    <n v="1.1499999999999999"/>
    <n v="139.90043700000001"/>
    <n v="139.114665"/>
    <n v="-0.53707750896424122"/>
    <n v="1144.9248829067089"/>
    <n v="1211.5717139999999"/>
    <x v="0"/>
    <n v="2356.4965969067089"/>
    <n v="-50463.928475000001"/>
    <n v="-48431.763528000003"/>
    <n v="2032.1649469999975"/>
    <n v="-324.33164990671139"/>
    <n v="-50463.928475000001"/>
    <n v="-48431.763528000003"/>
    <n v="2032.1649469999975"/>
    <x v="0"/>
    <n v="-15429.739961482001"/>
    <n v="0"/>
    <n v="-48431.763528000003"/>
    <n v="-48431.763528000003"/>
    <n v="2032.1649469999975"/>
    <n v="2032.1649469999975"/>
    <n v="2032.1649469999975"/>
    <x v="5"/>
    <x v="1"/>
    <x v="1"/>
    <x v="1"/>
    <n v="14086.375275999999"/>
    <n v="-5.0545410000000004"/>
  </r>
  <r>
    <n v="1378"/>
    <n v="436"/>
    <x v="0"/>
    <x v="0"/>
    <s v="Pg&amp;e Corp."/>
    <x v="7"/>
    <x v="3"/>
    <x v="3"/>
    <s v="Transalta Energy"/>
    <x v="0"/>
    <d v="2000-12-19T00:00:00"/>
    <d v="2002-12-19T00:00:00"/>
    <x v="0"/>
    <n v="2000000"/>
    <n v="-456.23510500000003"/>
    <n v="2.15"/>
    <n v="2263.969599"/>
    <n v="2252.0169340000002"/>
    <n v="-1.3893898396513726"/>
    <n v="633.88841937927725"/>
    <n v="2432.9434860000001"/>
    <x v="0"/>
    <n v="3066.8319053792775"/>
    <n v="-398686.11111100001"/>
    <n v="-398327.77777799999"/>
    <n v="358.33333300001686"/>
    <n v="-2708.4985723792606"/>
    <n v="-398686.11111100001"/>
    <n v="-398327.77777799999"/>
    <n v="358.33333300001686"/>
    <x v="0"/>
    <n v="-12758.614711325001"/>
    <n v="10750"/>
    <n v="-387577.77777799999"/>
    <n v="-182136.16491699999"/>
    <n v="358.33333300001686"/>
    <n v="358.33333300001686"/>
    <n v="358.33333300001686"/>
    <x v="5"/>
    <x v="0"/>
    <x v="4"/>
    <x v="7"/>
    <n v="1194.4444440000225"/>
    <n v="-12.320004999999583"/>
  </r>
  <r>
    <n v="1344"/>
    <n v="503"/>
    <x v="0"/>
    <x v="0"/>
    <s v="Philip Morris Inc."/>
    <x v="5"/>
    <x v="1"/>
    <x v="3"/>
    <s v="Portfolio ISIS"/>
    <x v="3"/>
    <d v="2001-01-05T00:00:00"/>
    <d v="2006-01-05T00:00:00"/>
    <x v="0"/>
    <n v="-10000000"/>
    <n v="4108.6800469999998"/>
    <n v="1.05"/>
    <n v="97.016335999999995"/>
    <n v="96.418799000000007"/>
    <n v="-0.56626506115731745"/>
    <n v="-2326.6019580903048"/>
    <n v="-1054.713546"/>
    <x v="0"/>
    <n v="-3381.3155040903048"/>
    <n v="-58563.739608000003"/>
    <n v="-61373.986447000003"/>
    <n v="-2810.2468389999995"/>
    <n v="571.06866509030533"/>
    <n v="-58563.739608000003"/>
    <n v="-61373.986447000003"/>
    <n v="-2810.2468389999995"/>
    <x v="0"/>
    <n v="23655.7253706025"/>
    <n v="0"/>
    <n v="-61373.986447000003"/>
    <n v="-45807.501473000004"/>
    <n v="-2810.2468389999995"/>
    <n v="-2810.2468389999995"/>
    <n v="-2810.2468389999995"/>
    <x v="1"/>
    <x v="3"/>
    <x v="1"/>
    <x v="5"/>
    <n v="-9843.9261560000014"/>
    <n v="-1.8577179999999913"/>
  </r>
  <r>
    <n v="1525"/>
    <n v="574"/>
    <x v="0"/>
    <x v="1"/>
    <s v="Philip Morris Inc."/>
    <x v="5"/>
    <x v="1"/>
    <x v="3"/>
    <s v="Portfolio ISIS"/>
    <x v="1"/>
    <d v="2001-01-05T00:00:00"/>
    <d v="2006-01-05T00:00:00"/>
    <x v="0"/>
    <n v="10000000"/>
    <n v="-4108.6800469999998"/>
    <n v="1.05"/>
    <n v="97.016335999999995"/>
    <n v="96.418799000000007"/>
    <n v="-0.56626506115731745"/>
    <n v="2326.6019580903048"/>
    <n v="1054.713546"/>
    <x v="0"/>
    <n v="3381.3155040903048"/>
    <n v="58563.739608000003"/>
    <n v="61373.986447000003"/>
    <n v="2810.2468389999995"/>
    <n v="-571.06866509030533"/>
    <n v="58563.739608000003"/>
    <n v="61373.986447000003"/>
    <n v="2810.2468389999995"/>
    <x v="0"/>
    <n v="-23655.7253706025"/>
    <n v="0"/>
    <n v="61373.986447000003"/>
    <n v="45807.501473000004"/>
    <n v="2810.2468389999995"/>
    <n v="2810.2468389999995"/>
    <n v="2810.2468389999995"/>
    <x v="1"/>
    <x v="3"/>
    <x v="1"/>
    <x v="5"/>
    <n v="9843.9261560000014"/>
    <n v="-1.8577179999999913"/>
  </r>
  <r>
    <n v="1613"/>
    <n v="822"/>
    <x v="0"/>
    <x v="0"/>
    <s v="Philips Elec Nv"/>
    <x v="10"/>
    <x v="8"/>
    <x v="2"/>
    <s v="Morgan Stanley CP"/>
    <x v="2"/>
    <d v="2001-01-18T00:00:00"/>
    <d v="2003-08-06T00:00:00"/>
    <x v="0"/>
    <n v="-17000000"/>
    <n v="3598.6602399999997"/>
    <n v="0.22"/>
    <n v="33.789439000000002"/>
    <n v="33.230347999999999"/>
    <n v="-0.52114718889513034"/>
    <n v="-1875.4316678646749"/>
    <n v="-599.39252999999997"/>
    <x v="0"/>
    <n v="-2474.8241978646747"/>
    <n v="36598.494567000002"/>
    <n v="34387.585058999997"/>
    <n v="-2210.9095080000043"/>
    <n v="263.91468986467044"/>
    <n v="36598.494567000002"/>
    <n v="34387.585058999997"/>
    <n v="-2210.9095080000043"/>
    <x v="0"/>
    <n v="26639.082426599998"/>
    <n v="0"/>
    <n v="34387.585058999997"/>
    <n v="34387.585058999997"/>
    <n v="-2210.9095080000043"/>
    <n v="-2210.9095080000043"/>
    <n v="-2210.9095080000043"/>
    <x v="5"/>
    <x v="5"/>
    <x v="1"/>
    <x v="10"/>
    <n v="-9505.9274940000032"/>
    <n v="-2.184705000000001"/>
  </r>
  <r>
    <n v="1345"/>
    <n v="504"/>
    <x v="0"/>
    <x v="0"/>
    <s v="Placer Dome Inc."/>
    <x v="4"/>
    <x v="0"/>
    <x v="0"/>
    <s v="Portfolio ISIS"/>
    <x v="6"/>
    <d v="2001-01-05T00:00:00"/>
    <d v="2006-01-05T00:00:00"/>
    <x v="0"/>
    <n v="-10000000"/>
    <n v="4188.0222690000001"/>
    <n v="1.65"/>
    <n v="159.388632"/>
    <n v="158.719021"/>
    <n v="-0.57339051439378663"/>
    <n v="-2401.3722431145434"/>
    <n v="-1680.971622"/>
    <x v="0"/>
    <n v="-4082.3438651145434"/>
    <n v="-62862.857373999999"/>
    <n v="-66059.412960000001"/>
    <n v="-3196.5555860000022"/>
    <n v="885.78827911454118"/>
    <n v="-62862.857373999999"/>
    <n v="-66059.412960000001"/>
    <n v="-3196.5555860000022"/>
    <x v="0"/>
    <n v="41335.779795030001"/>
    <n v="0"/>
    <n v="-66059.412960000001"/>
    <n v="-103792.163266"/>
    <n v="-3196.5555860000022"/>
    <n v="-3196.5555860000022"/>
    <n v="-3196.5555860000022"/>
    <x v="1"/>
    <x v="0"/>
    <x v="3"/>
    <x v="4"/>
    <n v="-22622.072960999998"/>
    <n v="-4.7145659999999907"/>
  </r>
  <r>
    <n v="1526"/>
    <n v="575"/>
    <x v="0"/>
    <x v="1"/>
    <s v="Placer Dome Inc."/>
    <x v="4"/>
    <x v="0"/>
    <x v="0"/>
    <s v="Portfolio ISIS"/>
    <x v="1"/>
    <d v="2001-01-05T00:00:00"/>
    <d v="2006-01-05T00:00:00"/>
    <x v="0"/>
    <n v="10000000"/>
    <n v="-4188.0222690000001"/>
    <n v="1.65"/>
    <n v="159.388632"/>
    <n v="158.719021"/>
    <n v="-0.57339051439378663"/>
    <n v="2401.3722431145434"/>
    <n v="1680.971622"/>
    <x v="0"/>
    <n v="4082.3438651145434"/>
    <n v="62862.857373999999"/>
    <n v="66059.412960000001"/>
    <n v="3196.5555860000022"/>
    <n v="-885.78827911454118"/>
    <n v="62862.857373999999"/>
    <n v="66059.412960000001"/>
    <n v="3196.5555860000022"/>
    <x v="0"/>
    <n v="-41335.779795030001"/>
    <n v="0"/>
    <n v="66059.412960000001"/>
    <n v="103792.163266"/>
    <n v="3196.5555860000022"/>
    <n v="3196.5555860000022"/>
    <n v="3196.5555860000022"/>
    <x v="1"/>
    <x v="0"/>
    <x v="3"/>
    <x v="4"/>
    <n v="22622.072960999998"/>
    <n v="-4.7145659999999907"/>
  </r>
  <r>
    <n v="156"/>
    <n v="217"/>
    <x v="0"/>
    <x v="2"/>
    <s v="Portfolio"/>
    <x v="9"/>
    <x v="10"/>
    <x v="15"/>
    <s v="Ace Capital O/Seas"/>
    <x v="1"/>
    <d v="2000-09-15T00:00:00"/>
    <d v="2005-09-15T00:00:00"/>
    <x v="0"/>
    <n v="-470000000"/>
    <m/>
    <n v="7.4999999999999997E-2"/>
    <n v="-4.344189E-13"/>
    <n v="1.3062889999999999E-12"/>
    <m/>
    <m/>
    <n v="-637.515714"/>
    <x v="0"/>
    <m/>
    <n v="-1432022"/>
    <n v="-1434341"/>
    <n v="-2319"/>
    <m/>
    <n v="-1432022"/>
    <n v="-1434341"/>
    <n v="-2319"/>
    <x v="0"/>
    <m/>
    <n v="-177229.16666700001"/>
    <n v="-1611570.1666669999"/>
    <n v="-83902.33333399985"/>
    <n v="-2319"/>
    <n v="-2319"/>
    <n v="-2319"/>
    <x v="0"/>
    <x v="0"/>
    <x v="1"/>
    <x v="9"/>
    <n v="2112"/>
    <n v="8.7145479999999993E-13"/>
  </r>
  <r>
    <n v="157"/>
    <n v="216"/>
    <x v="0"/>
    <x v="2"/>
    <s v="Portfolio"/>
    <x v="9"/>
    <x v="10"/>
    <x v="15"/>
    <s v="Ace Capital FinProd"/>
    <x v="1"/>
    <d v="2000-09-15T00:00:00"/>
    <d v="2005-09-15T00:00:00"/>
    <x v="0"/>
    <n v="-21000000"/>
    <m/>
    <n v="0.55000000000000004"/>
    <n v="-4.344189E-13"/>
    <n v="1.3062889999999999E-12"/>
    <m/>
    <m/>
    <n v="-208.88812799999999"/>
    <x v="0"/>
    <m/>
    <n v="-469215.72496700002"/>
    <n v="-469975.66819200001"/>
    <n v="-759.94322499999544"/>
    <m/>
    <n v="-469215.72496700002"/>
    <n v="-469975.66819200001"/>
    <n v="-759.94322499999544"/>
    <x v="0"/>
    <m/>
    <n v="-58070.833333000002"/>
    <n v="-528046.50152499997"/>
    <n v="349692.35397300008"/>
    <n v="-759.94322499993723"/>
    <n v="-759.94322499993723"/>
    <n v="-759.94322499999544"/>
    <x v="0"/>
    <x v="0"/>
    <x v="1"/>
    <x v="9"/>
    <n v="692.0323769999668"/>
    <n v="8.7145479999999993E-13"/>
  </r>
  <r>
    <n v="158"/>
    <n v="214"/>
    <x v="0"/>
    <x v="2"/>
    <s v="Portfolio"/>
    <x v="9"/>
    <x v="10"/>
    <x v="15"/>
    <s v="RVI Guaranty Co"/>
    <x v="1"/>
    <d v="2000-09-15T00:00:00"/>
    <d v="2005-09-15T00:00:00"/>
    <x v="0"/>
    <n v="-34000000"/>
    <m/>
    <n v="4.5"/>
    <n v="-4.344189E-13"/>
    <n v="1.3062889999999999E-12"/>
    <m/>
    <m/>
    <n v="-2767.0894829999997"/>
    <x v="0"/>
    <m/>
    <n v="-6215585"/>
    <n v="-6225652"/>
    <n v="-10067"/>
    <m/>
    <n v="-6215585"/>
    <n v="-6225652"/>
    <n v="-10067"/>
    <x v="0"/>
    <m/>
    <n v="-769250"/>
    <n v="-6994902"/>
    <n v="-477605.11111100018"/>
    <n v="-10067"/>
    <n v="-10067"/>
    <n v="-10067"/>
    <x v="0"/>
    <x v="0"/>
    <x v="1"/>
    <x v="9"/>
    <n v="9167"/>
    <n v="8.7145479999999993E-13"/>
  </r>
  <r>
    <n v="214"/>
    <n v="215"/>
    <x v="0"/>
    <x v="2"/>
    <s v="Portfolio"/>
    <x v="9"/>
    <x v="10"/>
    <x v="15"/>
    <s v="Citibank NA"/>
    <x v="1"/>
    <d v="2000-09-15T00:00:00"/>
    <d v="2005-09-15T00:00:00"/>
    <x v="0"/>
    <n v="525000000"/>
    <m/>
    <n v="0.48"/>
    <n v="-4.344189E-13"/>
    <n v="1.3062889999999999E-12"/>
    <m/>
    <m/>
    <n v="4557.5591460000005"/>
    <x v="0"/>
    <m/>
    <n v="10237430"/>
    <n v="10254010"/>
    <n v="16580"/>
    <m/>
    <n v="10237430"/>
    <n v="10254010"/>
    <n v="16580"/>
    <x v="0"/>
    <m/>
    <n v="1267000"/>
    <n v="11521010"/>
    <n v="817474.44444400072"/>
    <n v="16580"/>
    <n v="16580"/>
    <n v="16580"/>
    <x v="0"/>
    <x v="0"/>
    <x v="1"/>
    <x v="9"/>
    <n v="-15100"/>
    <n v="8.7145479999999993E-13"/>
  </r>
  <r>
    <n v="1346"/>
    <n v="631"/>
    <x v="0"/>
    <x v="0"/>
    <s v="Powergen Plc"/>
    <x v="1"/>
    <x v="3"/>
    <x v="6"/>
    <s v="Portfolio ISIS"/>
    <x v="6"/>
    <d v="2001-01-05T00:00:00"/>
    <d v="2006-01-05T00:00:00"/>
    <x v="0"/>
    <n v="-10000000"/>
    <n v="4056.81682"/>
    <n v="0.5"/>
    <n v="54.339931999999997"/>
    <n v="53.777161"/>
    <n v="-0.56783085327301641"/>
    <n v="-2303.5857564729249"/>
    <n v="-693.78937199999996"/>
    <x v="0"/>
    <n v="-2997.3751284729251"/>
    <n v="5900.2906819999998"/>
    <n v="3430.4389759999999"/>
    <n v="-2469.8517059999999"/>
    <n v="527.52342247292518"/>
    <n v="5900.2906819999998"/>
    <n v="3430.4389759999999"/>
    <n v="-2469.8517059999999"/>
    <x v="0"/>
    <n v="29363.240143160001"/>
    <n v="0"/>
    <n v="3430.4389759999999"/>
    <n v="-62883.381008999997"/>
    <n v="-2469.8517059999999"/>
    <n v="-2469.8517059999999"/>
    <n v="-2469.8517059999999"/>
    <x v="1"/>
    <x v="1"/>
    <x v="1"/>
    <x v="1"/>
    <n v="-13679.983438000001"/>
    <n v="-2.9686850000000007"/>
  </r>
  <r>
    <n v="1527"/>
    <n v="626"/>
    <x v="0"/>
    <x v="1"/>
    <s v="Powergen Plc"/>
    <x v="1"/>
    <x v="3"/>
    <x v="6"/>
    <s v="Portfolio ISIS"/>
    <x v="1"/>
    <d v="2001-01-05T00:00:00"/>
    <d v="2006-01-05T00:00:00"/>
    <x v="0"/>
    <n v="10000000"/>
    <n v="-4056.81682"/>
    <n v="0.5"/>
    <n v="54.339931999999997"/>
    <n v="53.777161"/>
    <n v="-0.56783085327301641"/>
    <n v="2303.5857564729249"/>
    <n v="693.78937199999996"/>
    <x v="0"/>
    <n v="2997.3751284729251"/>
    <n v="-5900.2906819999998"/>
    <n v="-3430.4389759999999"/>
    <n v="2469.8517059999999"/>
    <n v="-527.52342247292518"/>
    <n v="-5900.2906819999998"/>
    <n v="-3430.4389759999999"/>
    <n v="2469.8517059999999"/>
    <x v="0"/>
    <n v="-29363.240143160001"/>
    <n v="0"/>
    <n v="-3430.4389759999999"/>
    <n v="62883.381008999997"/>
    <n v="2469.8517059999999"/>
    <n v="2469.8517059999999"/>
    <n v="2469.8517059999999"/>
    <x v="1"/>
    <x v="1"/>
    <x v="1"/>
    <x v="1"/>
    <n v="13679.983438000001"/>
    <n v="-2.9686850000000007"/>
  </r>
  <r>
    <n v="1627"/>
    <n v="831"/>
    <x v="0"/>
    <x v="0"/>
    <s v="Powergen Plc"/>
    <x v="1"/>
    <x v="3"/>
    <x v="6"/>
    <s v="JP Morgan"/>
    <x v="6"/>
    <d v="2001-01-24T00:00:00"/>
    <d v="2006-01-24T00:00:00"/>
    <x v="0"/>
    <n v="10000000"/>
    <n v="-4120.6021380000002"/>
    <n v="0.65"/>
    <n v="54.718448000000002"/>
    <n v="54.156044999999999"/>
    <n v="-0.56776741083564597"/>
    <n v="2339.5436069760872"/>
    <n v="729.54753300000004"/>
    <x v="0"/>
    <n v="3069.0911399760871"/>
    <n v="55758.908857000002"/>
    <n v="58375.820262000001"/>
    <n v="2616.9114049999989"/>
    <n v="-452.17973497608818"/>
    <n v="55758.908857000002"/>
    <n v="58375.820262000001"/>
    <n v="2616.9114049999989"/>
    <x v="0"/>
    <n v="-29824.918274844003"/>
    <n v="0"/>
    <n v="58375.820262000001"/>
    <n v="58375.820262000001"/>
    <n v="2616.9114049999989"/>
    <n v="2616.9114049999989"/>
    <n v="2616.9114049999989"/>
    <x v="1"/>
    <x v="1"/>
    <x v="1"/>
    <x v="1"/>
    <n v="13777.787864999998"/>
    <n v="-2.9671209999999988"/>
  </r>
  <r>
    <n v="1667"/>
    <n v="877"/>
    <x v="0"/>
    <x v="0"/>
    <s v="Powergen Uk Plc"/>
    <x v="1"/>
    <x v="5"/>
    <x v="6"/>
    <s v="NAB"/>
    <x v="6"/>
    <d v="2001-03-06T00:00:00"/>
    <d v="2006-02-16T00:00:00"/>
    <x v="0"/>
    <n v="-10000000"/>
    <n v="4146.8469889999997"/>
    <n v="0.52"/>
    <n v="51.703246"/>
    <n v="51.141083000000002"/>
    <n v="-0.56986469741841284"/>
    <n v="-2363.1417046269412"/>
    <n v="-619.62777900000003"/>
    <x v="0"/>
    <n v="-2982.7694836269411"/>
    <n v="-5306.7527659999996"/>
    <n v="-7853.1784699999998"/>
    <n v="-2546.4257040000002"/>
    <n v="436.34377962694089"/>
    <n v="-5306.7527659999996"/>
    <n v="-7853.1784699999998"/>
    <n v="-2546.4257040000002"/>
    <x v="0"/>
    <n v="30014.878506382"/>
    <n v="0"/>
    <n v="-7853.1784699999998"/>
    <n v="-7853.1784699999998"/>
    <n v="-2546.4257040000002"/>
    <n v="-2546.4257040000002"/>
    <n v="-2546.4257040000002"/>
    <x v="1"/>
    <x v="1"/>
    <x v="1"/>
    <x v="1"/>
    <n v="-13039.200838000001"/>
    <n v="-2.7737100000000012"/>
  </r>
  <r>
    <n v="1737"/>
    <n v="947"/>
    <x v="0"/>
    <x v="0"/>
    <s v="Public Storage Inc."/>
    <x v="9"/>
    <x v="2"/>
    <x v="3"/>
    <s v="Wells Fargo Bank NA"/>
    <x v="3"/>
    <d v="2001-04-02T00:00:00"/>
    <d v="2002-04-02T00:00:00"/>
    <x v="0"/>
    <n v="10000000"/>
    <n v="-941.87763500000005"/>
    <n v="1.04"/>
    <n v="104"/>
    <n v="105.73863299999999"/>
    <n v="1.738632999999993"/>
    <n v="-1637.5795381729486"/>
    <n v="569.1121290000001"/>
    <x v="0"/>
    <n v="-1068.4674091729485"/>
    <n v="0"/>
    <n v="-1113.7393199999999"/>
    <n v="-1113.7393199999999"/>
    <n v="-45.271910827051443"/>
    <n v="0"/>
    <n v="-1113.7393199999999"/>
    <n v="-1113.7393199999999"/>
    <x v="0"/>
    <m/>
    <n v="0"/>
    <n v="-1113.7393199999999"/>
    <n v="-1113.7393199999999"/>
    <n v="-1113.7393199999999"/>
    <n v="-1113.7393199999999"/>
    <n v="-1113.7393199999999"/>
    <x v="2"/>
    <x v="0"/>
    <x v="1"/>
    <x v="9"/>
    <n v="-1113.7393199999999"/>
    <n v="105.73863299999999"/>
  </r>
  <r>
    <n v="1347"/>
    <n v="505"/>
    <x v="0"/>
    <x v="0"/>
    <s v="Rayonier Inc."/>
    <x v="0"/>
    <x v="8"/>
    <x v="3"/>
    <s v="Portfolio ISIS"/>
    <x v="3"/>
    <d v="2001-01-05T00:00:00"/>
    <d v="2006-01-05T00:00:00"/>
    <x v="0"/>
    <n v="-10000000"/>
    <n v="4216.1417550000006"/>
    <n v="1.6"/>
    <n v="118.268558"/>
    <n v="117.531633"/>
    <n v="-0.68078262172079318"/>
    <n v="-2870.2760375154066"/>
    <n v="-1457.2674059999999"/>
    <x v="0"/>
    <n v="-4327.5434435154066"/>
    <n v="-208991.02728000001"/>
    <n v="-212698.53257400001"/>
    <n v="-3707.5052940000023"/>
    <n v="620.03814951540426"/>
    <n v="-208991.02728000001"/>
    <n v="-212698.53257400001"/>
    <n v="-3707.5052940000023"/>
    <x v="0"/>
    <n v="52710.204221010012"/>
    <n v="0"/>
    <n v="-212698.53257400001"/>
    <n v="-161153.71457500002"/>
    <n v="-3707.5052940000023"/>
    <n v="-3707.5052940000023"/>
    <n v="-3707.5052940000023"/>
    <x v="1"/>
    <x v="0"/>
    <x v="0"/>
    <x v="0"/>
    <n v="-20421.242211000004"/>
    <n v="-4.3171970000000073"/>
  </r>
  <r>
    <n v="1528"/>
    <n v="576"/>
    <x v="0"/>
    <x v="1"/>
    <s v="Rayonier Inc."/>
    <x v="0"/>
    <x v="8"/>
    <x v="3"/>
    <s v="Portfolio ISIS"/>
    <x v="1"/>
    <d v="2001-01-05T00:00:00"/>
    <d v="2006-01-05T00:00:00"/>
    <x v="0"/>
    <n v="10000000"/>
    <n v="-4216.1417550000006"/>
    <n v="1.6"/>
    <n v="118.268558"/>
    <n v="117.531633"/>
    <n v="-0.68078262172079318"/>
    <n v="2870.2760375154066"/>
    <n v="1457.2674059999999"/>
    <x v="0"/>
    <n v="4327.5434435154066"/>
    <n v="208991.02728000001"/>
    <n v="212698.53257400001"/>
    <n v="3707.5052940000023"/>
    <n v="-620.03814951540426"/>
    <n v="208991.02728000001"/>
    <n v="212698.53257400001"/>
    <n v="3707.5052940000023"/>
    <x v="0"/>
    <n v="-52710.204221010012"/>
    <n v="0"/>
    <n v="212698.53257400001"/>
    <n v="161153.71457500002"/>
    <n v="3707.5052940000023"/>
    <n v="3707.5052940000023"/>
    <n v="3707.5052940000023"/>
    <x v="1"/>
    <x v="0"/>
    <x v="0"/>
    <x v="0"/>
    <n v="20421.242211000004"/>
    <n v="-4.3171970000000073"/>
  </r>
  <r>
    <n v="1348"/>
    <n v="506"/>
    <x v="0"/>
    <x v="0"/>
    <s v="Raytheon Company"/>
    <x v="0"/>
    <x v="8"/>
    <x v="3"/>
    <s v="Portfolio ISIS"/>
    <x v="3"/>
    <d v="2001-01-05T00:00:00"/>
    <d v="2006-01-05T00:00:00"/>
    <x v="0"/>
    <n v="-10000000"/>
    <n v="4035.3812750000002"/>
    <n v="0.66"/>
    <n v="122.233549"/>
    <n v="121.478016"/>
    <n v="-0.69822334594123447"/>
    <n v="-2817.5974159791049"/>
    <n v="-1187.7484650000001"/>
    <x v="0"/>
    <n v="-4005.345880979105"/>
    <n v="214107.505985"/>
    <n v="211146.42900100001"/>
    <n v="-2961.0769839999848"/>
    <n v="1044.2688969791202"/>
    <n v="214107.505985"/>
    <n v="211146.42900100001"/>
    <n v="-2961.0769839999848"/>
    <x v="0"/>
    <n v="50450.336700050007"/>
    <n v="0"/>
    <n v="211146.42900100001"/>
    <n v="149965.67328000002"/>
    <n v="-2961.0769839999848"/>
    <n v="-2961.0769839999848"/>
    <n v="-2961.0769839999848"/>
    <x v="1"/>
    <x v="0"/>
    <x v="0"/>
    <x v="0"/>
    <n v="-48383.955143999978"/>
    <n v="-11.058374000000015"/>
  </r>
  <r>
    <n v="1529"/>
    <n v="577"/>
    <x v="0"/>
    <x v="1"/>
    <s v="Raytheon Company"/>
    <x v="0"/>
    <x v="8"/>
    <x v="3"/>
    <s v="Portfolio ISIS"/>
    <x v="1"/>
    <d v="2001-01-05T00:00:00"/>
    <d v="2006-01-05T00:00:00"/>
    <x v="0"/>
    <n v="10000000"/>
    <n v="-4035.3812750000002"/>
    <n v="0.66"/>
    <n v="122.233549"/>
    <n v="121.478016"/>
    <n v="-0.69822334594123447"/>
    <n v="2817.5974159791049"/>
    <n v="1187.7484650000001"/>
    <x v="0"/>
    <n v="4005.345880979105"/>
    <n v="-214107.505985"/>
    <n v="-211146.42900100001"/>
    <n v="2961.0769839999848"/>
    <n v="-1044.2688969791202"/>
    <n v="-214107.505985"/>
    <n v="-211146.42900100001"/>
    <n v="2961.0769839999848"/>
    <x v="0"/>
    <n v="-50450.336700050007"/>
    <n v="0"/>
    <n v="-211146.42900100001"/>
    <n v="-149965.67328000002"/>
    <n v="2961.0769839999848"/>
    <n v="2961.0769839999848"/>
    <n v="2961.0769839999848"/>
    <x v="1"/>
    <x v="0"/>
    <x v="0"/>
    <x v="0"/>
    <n v="48383.955143999978"/>
    <n v="-11.058374000000015"/>
  </r>
  <r>
    <n v="1607"/>
    <n v="661"/>
    <x v="0"/>
    <x v="0"/>
    <s v="Raytheon Company"/>
    <x v="0"/>
    <x v="8"/>
    <x v="3"/>
    <s v="LBIE"/>
    <x v="3"/>
    <d v="2001-01-16T00:00:00"/>
    <d v="2006-01-16T00:00:00"/>
    <x v="0"/>
    <n v="-10000000"/>
    <n v="4053.5908129999998"/>
    <n v="0.63"/>
    <n v="122.514139"/>
    <n v="121.759072"/>
    <n v="-0.69825038714195009"/>
    <n v="-2830.4213544923023"/>
    <n v="-1178.75874"/>
    <x v="0"/>
    <n v="-4009.1800944923025"/>
    <n v="231450.112295"/>
    <n v="228509.374347"/>
    <n v="-2940.7379479999945"/>
    <n v="1068.442146492308"/>
    <n v="231450.112295"/>
    <n v="228509.374347"/>
    <n v="-2940.7379479999945"/>
    <x v="0"/>
    <n v="50677.992344126003"/>
    <n v="0"/>
    <n v="228509.374347"/>
    <n v="228509.374347"/>
    <n v="-2940.7379479999945"/>
    <n v="-2940.7379479999945"/>
    <n v="-2940.7379479999945"/>
    <x v="1"/>
    <x v="0"/>
    <x v="0"/>
    <x v="0"/>
    <n v="-49323.33571699998"/>
    <n v="-11.22676100000001"/>
  </r>
  <r>
    <n v="1672"/>
    <n v="880"/>
    <x v="0"/>
    <x v="0"/>
    <s v="Raytheon Company"/>
    <x v="0"/>
    <x v="8"/>
    <x v="3"/>
    <s v="Merrill Lynch Int"/>
    <x v="3"/>
    <d v="2001-03-09T00:00:00"/>
    <d v="2006-03-09T00:00:00"/>
    <x v="0"/>
    <n v="10000000"/>
    <n v="-4172.1429319999997"/>
    <n v="0.73"/>
    <n v="123.73230599999999"/>
    <n v="122.979607"/>
    <n v="-0.71044825160005576"/>
    <n v="2964.0916514649302"/>
    <n v="1210.658631"/>
    <x v="0"/>
    <n v="4174.75028246493"/>
    <n v="-208784.976521"/>
    <n v="-205727.49919199999"/>
    <n v="3057.4773290000157"/>
    <n v="-1117.2729534649143"/>
    <n v="-208784.976521"/>
    <n v="-205727.49919199999"/>
    <n v="3057.4773290000157"/>
    <x v="0"/>
    <n v="-52160.130935863999"/>
    <n v="0"/>
    <n v="-205727.49919199999"/>
    <n v="-205727.49919199999"/>
    <n v="3057.4773290000157"/>
    <n v="3057.4773290000157"/>
    <n v="3057.4773290000157"/>
    <x v="1"/>
    <x v="0"/>
    <x v="0"/>
    <x v="0"/>
    <n v="53618.84741300001"/>
    <n v="-11.973089999999999"/>
  </r>
  <r>
    <n v="1673"/>
    <n v="881"/>
    <x v="0"/>
    <x v="0"/>
    <s v="Raytheon Company"/>
    <x v="0"/>
    <x v="8"/>
    <x v="3"/>
    <s v="Merrill Lynch Int"/>
    <x v="3"/>
    <d v="2001-03-09T00:00:00"/>
    <d v="2006-03-09T00:00:00"/>
    <x v="0"/>
    <n v="5000000"/>
    <n v="-2088.2151720000002"/>
    <n v="0.76"/>
    <n v="123.73230599999999"/>
    <n v="122.979607"/>
    <n v="-0.71042280251227641"/>
    <n v="1483.5156747408955"/>
    <n v="609.16823399999998"/>
    <x v="0"/>
    <n v="2092.6839087408953"/>
    <n v="-97965.440050999998"/>
    <n v="-96422.917067000002"/>
    <n v="1542.5229839999956"/>
    <n v="-550.16092474089965"/>
    <n v="-97965.440050999998"/>
    <n v="-96422.917067000002"/>
    <n v="1542.5229839999956"/>
    <x v="0"/>
    <n v="-26106.866080344003"/>
    <n v="0"/>
    <n v="-96422.917067000002"/>
    <n v="-96422.917067000002"/>
    <n v="1542.5229839999956"/>
    <n v="1542.5229839999956"/>
    <n v="1542.5229839999956"/>
    <x v="1"/>
    <x v="0"/>
    <x v="0"/>
    <x v="0"/>
    <n v="26807.675932999991"/>
    <n v="-11.973089999999999"/>
  </r>
  <r>
    <n v="1674"/>
    <n v="882"/>
    <x v="0"/>
    <x v="0"/>
    <s v="Raytheon Company"/>
    <x v="0"/>
    <x v="8"/>
    <x v="3"/>
    <s v="Merrill Lynch Int"/>
    <x v="3"/>
    <d v="2001-03-12T00:00:00"/>
    <d v="2006-03-12T00:00:00"/>
    <x v="0"/>
    <n v="5000000"/>
    <n v="-2097.6883349999998"/>
    <n v="0.85"/>
    <n v="123.80693100000001"/>
    <n v="123.054535"/>
    <n v="-0.71034833238843853"/>
    <n v="1490.0894106379301"/>
    <n v="620.48361299999999"/>
    <x v="0"/>
    <n v="2110.57302363793"/>
    <n v="-79306.664183000001"/>
    <n v="-77722.231004999994"/>
    <n v="1584.4331780000066"/>
    <n v="-526.13984563792337"/>
    <n v="-79306.664183000001"/>
    <n v="-77722.231004999994"/>
    <n v="1584.4331780000066"/>
    <x v="0"/>
    <n v="-26225.29956417"/>
    <n v="0"/>
    <n v="-77722.231004999994"/>
    <n v="-77722.231004999994"/>
    <n v="1584.4331780000066"/>
    <n v="1584.4331780000066"/>
    <n v="1584.4331780000066"/>
    <x v="1"/>
    <x v="0"/>
    <x v="0"/>
    <x v="0"/>
    <n v="26927.504390000002"/>
    <n v="-12.015594000000007"/>
  </r>
  <r>
    <n v="1741"/>
    <n v="948"/>
    <x v="0"/>
    <x v="0"/>
    <s v="Raytheon Company"/>
    <x v="0"/>
    <x v="8"/>
    <x v="3"/>
    <s v="Deutsche Bank AG NY"/>
    <x v="3"/>
    <d v="2001-04-02T00:00:00"/>
    <d v="2002-05-01T00:00:00"/>
    <x v="0"/>
    <n v="10000000"/>
    <n v="-1009.938073"/>
    <n v="1.03"/>
    <n v="88.781062000000006"/>
    <n v="87.718215999999998"/>
    <n v="-0.67463456255397058"/>
    <n v="681.33913008495506"/>
    <n v="803.41856400000006"/>
    <x v="0"/>
    <n v="1484.7576940849551"/>
    <n v="15203.26179"/>
    <n v="16575.621715000001"/>
    <n v="1372.3599250000007"/>
    <n v="-112.39776908495446"/>
    <n v="15203.26179"/>
    <n v="16575.621715000001"/>
    <n v="1372.3599250000007"/>
    <x v="0"/>
    <n v="-12626.245788646002"/>
    <n v="0"/>
    <n v="16575.621715000001"/>
    <n v="16575.621715000001"/>
    <n v="16575.621715000001"/>
    <n v="1372.3599250000007"/>
    <n v="1372.3599250000007"/>
    <x v="2"/>
    <x v="0"/>
    <x v="0"/>
    <x v="0"/>
    <n v="16575.621715000001"/>
    <n v="87.718215999999998"/>
  </r>
  <r>
    <n v="1349"/>
    <n v="507"/>
    <x v="0"/>
    <x v="0"/>
    <s v="Reebok Ltd."/>
    <x v="0"/>
    <x v="6"/>
    <x v="3"/>
    <s v="Portfolio ISIS"/>
    <x v="4"/>
    <d v="2001-01-05T00:00:00"/>
    <d v="2006-01-05T00:00:00"/>
    <x v="0"/>
    <n v="-10000000"/>
    <n v="4173.908735"/>
    <n v="2.1"/>
    <n v="184.24877799999999"/>
    <n v="184.03952799999999"/>
    <n v="-0.14297844069860019"/>
    <n v="-596.77896254856682"/>
    <n v="-2287.186839"/>
    <x v="0"/>
    <n v="-2883.9658015485666"/>
    <n v="-155628.33133799999"/>
    <n v="-157200.82091400001"/>
    <n v="-1572.4895760000218"/>
    <n v="1311.4762255485448"/>
    <n v="-155628.33133799999"/>
    <n v="-157200.82091400001"/>
    <n v="-1572.4895760000218"/>
    <x v="0"/>
    <n v="52182.207004970005"/>
    <n v="0"/>
    <n v="-157200.82091400001"/>
    <n v="-99020.163545000018"/>
    <n v="-1572.4895760000218"/>
    <n v="-1572.4895760000218"/>
    <n v="-1572.4895760000218"/>
    <x v="1"/>
    <x v="0"/>
    <x v="0"/>
    <x v="0"/>
    <n v="-18847.204391000007"/>
    <n v="-3.6176650000000166"/>
  </r>
  <r>
    <n v="1577"/>
    <n v="623"/>
    <x v="0"/>
    <x v="1"/>
    <s v="Reebok Ltd."/>
    <x v="0"/>
    <x v="6"/>
    <x v="3"/>
    <s v="Portfolio ISIS"/>
    <x v="1"/>
    <d v="2001-01-05T00:00:00"/>
    <d v="2006-01-05T00:00:00"/>
    <x v="0"/>
    <n v="10000000"/>
    <n v="-4173.908735"/>
    <n v="2.1"/>
    <n v="184.24877799999999"/>
    <n v="184.03952799999999"/>
    <n v="-0.14297844069860019"/>
    <n v="596.77896254856682"/>
    <n v="2287.186839"/>
    <x v="0"/>
    <n v="2883.9658015485666"/>
    <n v="155628.33133799999"/>
    <n v="157200.82091400001"/>
    <n v="1572.4895760000218"/>
    <n v="-1311.4762255485448"/>
    <n v="155628.33133799999"/>
    <n v="157200.82091400001"/>
    <n v="1572.4895760000218"/>
    <x v="0"/>
    <n v="-52182.207004970005"/>
    <n v="0"/>
    <n v="157200.82091400001"/>
    <n v="99020.163545000018"/>
    <n v="1572.4895760000218"/>
    <n v="1572.4895760000218"/>
    <n v="1572.4895760000218"/>
    <x v="1"/>
    <x v="0"/>
    <x v="0"/>
    <x v="0"/>
    <n v="18847.204391000007"/>
    <n v="-3.6176650000000166"/>
  </r>
  <r>
    <n v="254"/>
    <n v="368"/>
    <x v="1"/>
    <x v="5"/>
    <s v="Rep Indonesia"/>
    <x v="7"/>
    <x v="9"/>
    <x v="5"/>
    <s v="Deutsche Bank AG"/>
    <x v="0"/>
    <d v="2000-03-15T00:00:00"/>
    <d v="2006-08-01T00:00:00"/>
    <x v="0"/>
    <n v="-5000000"/>
    <n v="2425.610201"/>
    <n v="5.5"/>
    <n v="964.78430400000002"/>
    <n v="962.20503299999996"/>
    <n v="-1.6193333766172469"/>
    <n v="-3927.8715571425687"/>
    <n v="-2856.2467259999999"/>
    <x v="0"/>
    <n v="-6784.1182831425685"/>
    <n v="684958.33333299996"/>
    <n v="682666.66666700004"/>
    <n v="-2291.6666659999173"/>
    <n v="4492.4516171426512"/>
    <n v="684958.33333299996"/>
    <n v="682666.66666700004"/>
    <n v="-2291.6666659999173"/>
    <x v="0"/>
    <n v="67832.189270964998"/>
    <n v="-246736.11111100001"/>
    <n v="435930.55555600004"/>
    <n v="-77537.144443999976"/>
    <n v="-2291.6666659999173"/>
    <n v="-2291.6666659999173"/>
    <n v="-2291.6666659999173"/>
    <x v="1"/>
    <x v="0"/>
    <x v="4"/>
    <x v="7"/>
    <n v="-5396.5003060000017"/>
    <n v="1.5030719999999747"/>
  </r>
  <r>
    <n v="147"/>
    <n v="205"/>
    <x v="0"/>
    <x v="0"/>
    <s v="Repsol  YPF S.A."/>
    <x v="10"/>
    <x v="5"/>
    <x v="7"/>
    <s v="JP Morgan"/>
    <x v="2"/>
    <d v="2000-09-22T00:00:00"/>
    <d v="2005-09-22T00:00:00"/>
    <x v="0"/>
    <n v="-20000000"/>
    <n v="7622.2635300000002"/>
    <n v="0.27"/>
    <n v="40.474685000000001"/>
    <n v="39.937713000000002"/>
    <n v="-0.53519093119935524"/>
    <n v="-4079.366316467585"/>
    <n v="-892.26510299999995"/>
    <x v="0"/>
    <n v="-4971.6314194675851"/>
    <n v="105285.599906"/>
    <n v="100987.47678300001"/>
    <n v="-4298.1231229999976"/>
    <n v="673.50829646758757"/>
    <n v="105285.599906"/>
    <n v="100987.47678300001"/>
    <n v="-4298.1231229999976"/>
    <x v="0"/>
    <n v="56423.805780825001"/>
    <n v="-27150"/>
    <n v="73837.476783000006"/>
    <n v="-257451.35127400002"/>
    <n v="-4298.1231229999976"/>
    <n v="-4298.1231229999976"/>
    <n v="-4298.1231229999976"/>
    <x v="0"/>
    <x v="5"/>
    <x v="1"/>
    <x v="10"/>
    <n v="-20519.871342999992"/>
    <n v="-2.3356309999999993"/>
  </r>
  <r>
    <n v="227"/>
    <n v="343"/>
    <x v="0"/>
    <x v="0"/>
    <s v="Repsol  YPF S.A."/>
    <x v="10"/>
    <x v="5"/>
    <x v="7"/>
    <s v="Salomon"/>
    <x v="2"/>
    <d v="2000-10-20T00:00:00"/>
    <d v="2005-09-22T00:00:00"/>
    <x v="0"/>
    <n v="10000000"/>
    <n v="-3822.609555"/>
    <n v="0.35"/>
    <n v="40.474685000000001"/>
    <n v="39.937713000000002"/>
    <n v="-0.53517819541428724"/>
    <n v="2045.7772834183118"/>
    <n v="462.21016499999996"/>
    <x v="0"/>
    <n v="2507.9874484183119"/>
    <n v="-20587.907557999999"/>
    <n v="-18379.544562999999"/>
    <n v="2208.3629949999995"/>
    <n v="-299.62445341831244"/>
    <n v="-20587.907557999999"/>
    <n v="-18379.544562999999"/>
    <n v="2208.3629949999995"/>
    <x v="0"/>
    <n v="-28296.867230887499"/>
    <n v="14875"/>
    <n v="-3504.5445629999995"/>
    <n v="130126.23703999998"/>
    <n v="2208.3629949999995"/>
    <n v="2208.3629949999995"/>
    <n v="2208.3629949999995"/>
    <x v="0"/>
    <x v="5"/>
    <x v="1"/>
    <x v="10"/>
    <n v="10244.703794000001"/>
    <n v="-2.3356309999999993"/>
  </r>
  <r>
    <n v="247"/>
    <n v="361"/>
    <x v="0"/>
    <x v="0"/>
    <s v="Repsol  YPF S.A."/>
    <x v="10"/>
    <x v="5"/>
    <x v="7"/>
    <s v="General Re Fin"/>
    <x v="2"/>
    <d v="2000-10-27T00:00:00"/>
    <d v="2005-09-22T00:00:00"/>
    <x v="0"/>
    <n v="10000000"/>
    <n v="-3838.3915160000001"/>
    <n v="0.46"/>
    <n v="40.474685000000001"/>
    <n v="39.937713000000002"/>
    <n v="-0.53516080807749078"/>
    <n v="2054.1567054203451"/>
    <n v="484.31688600000001"/>
    <x v="0"/>
    <n v="2538.4735914203452"/>
    <n v="23487.569484"/>
    <n v="25777.471952"/>
    <n v="2289.9024680000002"/>
    <n v="-248.57112342034497"/>
    <n v="23487.569484"/>
    <n v="25777.471952"/>
    <n v="2289.9024680000002"/>
    <x v="0"/>
    <n v="-28413.693197190001"/>
    <n v="18655.555555999999"/>
    <n v="44433.027507999999"/>
    <n v="132282.814526"/>
    <n v="2289.9024680000002"/>
    <n v="2289.9024680000002"/>
    <n v="2289.9024680000002"/>
    <x v="0"/>
    <x v="5"/>
    <x v="1"/>
    <x v="10"/>
    <n v="10223.759963000004"/>
    <n v="-2.3356309999999993"/>
  </r>
  <r>
    <n v="1350"/>
    <n v="508"/>
    <x v="0"/>
    <x v="0"/>
    <s v="Republic Services"/>
    <x v="4"/>
    <x v="8"/>
    <x v="3"/>
    <s v="Portfolio ISIS"/>
    <x v="4"/>
    <d v="2001-01-05T00:00:00"/>
    <d v="2006-01-05T00:00:00"/>
    <x v="0"/>
    <n v="-10000000"/>
    <n v="4178.0676859999994"/>
    <n v="1.3"/>
    <n v="117.056366"/>
    <n v="116.925358"/>
    <n v="-7.8962252634674573E-2"/>
    <n v="-329.90963614670216"/>
    <n v="-1353.591021"/>
    <x v="0"/>
    <n v="-1683.500657146702"/>
    <n v="-84306.673311999999"/>
    <n v="-85273.058415000007"/>
    <n v="-966.3851030000078"/>
    <n v="717.11555414669419"/>
    <n v="-84306.673311999999"/>
    <n v="-85273.058415000007"/>
    <n v="-966.3851030000078"/>
    <x v="0"/>
    <n v="41237.528060819997"/>
    <n v="0"/>
    <n v="-85273.058415000007"/>
    <n v="-70060.555637000012"/>
    <n v="-966.3851030000078"/>
    <n v="-966.3851030000078"/>
    <n v="-966.3851030000078"/>
    <x v="1"/>
    <x v="0"/>
    <x v="3"/>
    <x v="4"/>
    <n v="-9634.529137000005"/>
    <n v="-1.7245659999999958"/>
  </r>
  <r>
    <n v="1530"/>
    <n v="578"/>
    <x v="0"/>
    <x v="1"/>
    <s v="Republic Services"/>
    <x v="4"/>
    <x v="8"/>
    <x v="3"/>
    <s v="Portfolio ISIS"/>
    <x v="1"/>
    <d v="2001-01-05T00:00:00"/>
    <d v="2006-01-05T00:00:00"/>
    <x v="0"/>
    <n v="10000000"/>
    <n v="-4178.0676859999994"/>
    <n v="1.3"/>
    <n v="117.056366"/>
    <n v="116.925358"/>
    <n v="-7.8962252634674573E-2"/>
    <n v="329.90963614670216"/>
    <n v="1353.591021"/>
    <x v="0"/>
    <n v="1683.500657146702"/>
    <n v="84306.673311999999"/>
    <n v="85273.058415000007"/>
    <n v="966.3851030000078"/>
    <n v="-717.11555414669419"/>
    <n v="84306.673311999999"/>
    <n v="85273.058415000007"/>
    <n v="966.3851030000078"/>
    <x v="0"/>
    <n v="-41237.528060819997"/>
    <n v="0"/>
    <n v="85273.058415000007"/>
    <n v="70060.555637000012"/>
    <n v="966.3851030000078"/>
    <n v="966.3851030000078"/>
    <n v="966.3851030000078"/>
    <x v="1"/>
    <x v="0"/>
    <x v="3"/>
    <x v="4"/>
    <n v="9634.529137000005"/>
    <n v="-1.7245659999999958"/>
  </r>
  <r>
    <n v="1642"/>
    <n v="846"/>
    <x v="0"/>
    <x v="0"/>
    <s v="Republic Services"/>
    <x v="4"/>
    <x v="8"/>
    <x v="3"/>
    <s v="JP Morgan"/>
    <x v="4"/>
    <d v="2001-02-13T00:00:00"/>
    <d v="2006-02-13T00:00:00"/>
    <x v="0"/>
    <n v="-10000000"/>
    <n v="4262.2578910000002"/>
    <n v="1.3"/>
    <n v="118.106128"/>
    <n v="117.976642"/>
    <n v="-8.5912745462297116E-2"/>
    <n v="-366.18227728415036"/>
    <n v="-1323.248499"/>
    <x v="0"/>
    <n v="-1689.4307762841504"/>
    <n v="-66840.068742999996"/>
    <n v="-67804.737309000004"/>
    <n v="-964.66856600000756"/>
    <n v="724.76221028414284"/>
    <n v="-66840.068742999996"/>
    <n v="-67804.737309000004"/>
    <n v="-964.66856600000756"/>
    <x v="0"/>
    <n v="42068.485384170002"/>
    <n v="0"/>
    <n v="-67804.737309000004"/>
    <n v="-67804.737309000004"/>
    <n v="-964.66856600000756"/>
    <n v="-964.66856600000756"/>
    <n v="-964.66856600000756"/>
    <x v="1"/>
    <x v="0"/>
    <x v="3"/>
    <x v="4"/>
    <n v="-9755.5717610000065"/>
    <n v="-1.7191800000000086"/>
  </r>
  <r>
    <n v="1351"/>
    <n v="509"/>
    <x v="0"/>
    <x v="0"/>
    <s v="Reuters Group Plc"/>
    <x v="2"/>
    <x v="4"/>
    <x v="6"/>
    <s v="Portfolio ISIS"/>
    <x v="2"/>
    <d v="2001-01-05T00:00:00"/>
    <d v="2006-01-05T00:00:00"/>
    <x v="0"/>
    <n v="-10000000"/>
    <n v="4016.1069780000003"/>
    <n v="0.18"/>
    <n v="19.181601000000001"/>
    <n v="19.067723000000001"/>
    <n v="-0.11870898400549951"/>
    <n v="-476.74797901577699"/>
    <n v="-262.24790400000001"/>
    <x v="0"/>
    <n v="-738.99588301577705"/>
    <n v="597.30126499999994"/>
    <n v="69.988877000000002"/>
    <n v="-527.31238799999994"/>
    <n v="211.68349501577711"/>
    <n v="597.30126499999994"/>
    <n v="69.988877000000002"/>
    <n v="-527.31238799999994"/>
    <x v="0"/>
    <n v="11891.692761857999"/>
    <n v="0"/>
    <n v="69.988877000000002"/>
    <n v="5045.57413"/>
    <n v="-527.31238799999994"/>
    <n v="-527.31238799999994"/>
    <n v="-527.31238799999994"/>
    <x v="1"/>
    <x v="2"/>
    <x v="1"/>
    <x v="2"/>
    <n v="-2542.0631400000002"/>
    <n v="-0.49465499999999807"/>
  </r>
  <r>
    <n v="1569"/>
    <n v="615"/>
    <x v="0"/>
    <x v="1"/>
    <s v="Reuters Group Plc"/>
    <x v="2"/>
    <x v="4"/>
    <x v="6"/>
    <s v="Portfolio ISIS"/>
    <x v="1"/>
    <d v="2001-01-05T00:00:00"/>
    <d v="2006-01-05T00:00:00"/>
    <x v="0"/>
    <n v="10000000"/>
    <n v="-4016.1069780000003"/>
    <n v="0.18"/>
    <n v="19.181601000000001"/>
    <n v="19.067723000000001"/>
    <n v="-0.11870898400549951"/>
    <n v="476.74797901577699"/>
    <n v="262.24790400000001"/>
    <x v="0"/>
    <n v="738.99588301577705"/>
    <n v="-597.30126499999994"/>
    <n v="-69.988877000000002"/>
    <n v="527.31238799999994"/>
    <n v="-211.68349501577711"/>
    <n v="-597.30126499999994"/>
    <n v="-69.988877000000002"/>
    <n v="527.31238799999994"/>
    <x v="0"/>
    <n v="-11891.692761857999"/>
    <n v="0"/>
    <n v="-69.988877000000002"/>
    <n v="-5045.57413"/>
    <n v="527.31238799999994"/>
    <n v="527.31238799999994"/>
    <n v="527.31238799999994"/>
    <x v="1"/>
    <x v="2"/>
    <x v="1"/>
    <x v="2"/>
    <n v="2542.0631400000002"/>
    <n v="-0.49465499999999807"/>
  </r>
  <r>
    <n v="1588"/>
    <n v="642"/>
    <x v="0"/>
    <x v="0"/>
    <s v="Rexam Plc"/>
    <x v="5"/>
    <x v="8"/>
    <x v="6"/>
    <s v="Paribas London"/>
    <x v="2"/>
    <d v="2000-12-28T00:00:00"/>
    <d v="2001-04-06T00:00:00"/>
    <x v="0"/>
    <n v="20000000"/>
    <n v="-36.341642"/>
    <n v="0.6"/>
    <n v="92.721171999999996"/>
    <n v="78.370755000000003"/>
    <n v="-0.54866508962136962"/>
    <n v="19.93939026491773"/>
    <n v="667.834383"/>
    <x v="0"/>
    <n v="687.77377326491774"/>
    <n v="31446.695544999999"/>
    <n v="32123.687529999999"/>
    <n v="676.99198500000057"/>
    <n v="-10.781788264917168"/>
    <n v="31446.695544999999"/>
    <n v="32123.687529999999"/>
    <n v="676.99198500000057"/>
    <x v="0"/>
    <n v="-209.23700381500001"/>
    <n v="0"/>
    <n v="32123.687529999999"/>
    <n v="33806.081651"/>
    <n v="676.99198500000057"/>
    <n v="676.99198500000057"/>
    <n v="676.99198500000057"/>
    <x v="3"/>
    <x v="3"/>
    <x v="1"/>
    <x v="5"/>
    <n v="2397.132709999998"/>
    <n v="19.776039000000004"/>
  </r>
  <r>
    <n v="219"/>
    <n v="336"/>
    <x v="0"/>
    <x v="0"/>
    <s v="Rohm &amp; Haas Co."/>
    <x v="10"/>
    <x v="0"/>
    <x v="3"/>
    <s v="JP Morgan"/>
    <x v="3"/>
    <d v="2000-10-03T00:00:00"/>
    <d v="2005-10-03T00:00:00"/>
    <x v="0"/>
    <n v="-5000000"/>
    <n v="1930.710834"/>
    <n v="0.43"/>
    <n v="58.978265999999998"/>
    <n v="58.400669000000001"/>
    <n v="-0.55544761305786439"/>
    <n v="-1072.4087242502587"/>
    <n v="-316.54934100000003"/>
    <x v="0"/>
    <n v="-1388.9580652502586"/>
    <n v="26232.398753000001"/>
    <n v="25065.581152999999"/>
    <n v="-1166.8176000000021"/>
    <n v="222.14046525025651"/>
    <n v="26232.398753000001"/>
    <n v="25065.581152999999"/>
    <n v="-1166.8176000000021"/>
    <x v="0"/>
    <n v="14292.086948684999"/>
    <n v="84518.555556000007"/>
    <n v="109584.13670900001"/>
    <n v="-29561.30019899999"/>
    <n v="-1166.8175999999949"/>
    <n v="-1166.8175999999949"/>
    <n v="-1166.8176000000021"/>
    <x v="1"/>
    <x v="5"/>
    <x v="1"/>
    <x v="10"/>
    <n v="-37744.47181399999"/>
    <n v="-18.842289000000001"/>
  </r>
  <r>
    <n v="236"/>
    <n v="351"/>
    <x v="0"/>
    <x v="2"/>
    <s v="Rohm &amp; Haas Co."/>
    <x v="10"/>
    <x v="0"/>
    <x v="3"/>
    <s v="UBS AG"/>
    <x v="3"/>
    <d v="2000-10-19T00:00:00"/>
    <d v="2005-10-02T00:00:00"/>
    <x v="0"/>
    <n v="5000000"/>
    <n v="-1941.777771"/>
    <n v="0.56999999999999995"/>
    <n v="58.964440000000003"/>
    <n v="58.386763000000002"/>
    <n v="-0.55541718072001955"/>
    <n v="1078.4967351536238"/>
    <n v="332.51997599999999"/>
    <x v="2"/>
    <n v="-5713.983288846377"/>
    <n v="3317.2653759999998"/>
    <n v="-2586.5940580000001"/>
    <n v="-5903.859434"/>
    <n v="-189.87614515362293"/>
    <n v="3317.2653759999998"/>
    <n v="-2586.5940580000001"/>
    <n v="-5903.859434"/>
    <x v="2"/>
    <n v="-14374.009949827499"/>
    <n v="13062.5"/>
    <n v="10475.905941999999"/>
    <n v="30834.999450999996"/>
    <n v="1221.140566"/>
    <n v="1221.140566"/>
    <n v="1221.140566"/>
    <x v="1"/>
    <x v="5"/>
    <x v="1"/>
    <x v="10"/>
    <n v="37894.226471999995"/>
    <n v="-18.837728999999996"/>
  </r>
  <r>
    <n v="237"/>
    <n v="352"/>
    <x v="0"/>
    <x v="3"/>
    <s v="Rohm &amp; Haas Co."/>
    <x v="10"/>
    <x v="0"/>
    <x v="3"/>
    <s v="EnronCredit.com"/>
    <x v="3"/>
    <d v="2000-10-19T00:00:00"/>
    <d v="2005-10-02T00:00:00"/>
    <x v="0"/>
    <n v="-5000000"/>
    <n v="1941.777771"/>
    <n v="0.56999999999999995"/>
    <n v="58.964440000000003"/>
    <n v="58.386763000000002"/>
    <n v="-0.55541718072001955"/>
    <n v="-1078.4967351536238"/>
    <n v="-332.51997599999999"/>
    <x v="3"/>
    <n v="5713.983288846377"/>
    <n v="-3317.2653759999998"/>
    <n v="2586.5940580000001"/>
    <n v="5903.859434"/>
    <n v="189.87614515362293"/>
    <n v="-3317.2653759999998"/>
    <n v="2586.5940580000001"/>
    <n v="5903.859434"/>
    <x v="3"/>
    <n v="14374.009949827499"/>
    <n v="-13062.5"/>
    <n v="-10475.905941999999"/>
    <n v="-30834.999450999996"/>
    <n v="-1221.140566"/>
    <n v="-1221.140566"/>
    <n v="-1221.140566"/>
    <x v="1"/>
    <x v="5"/>
    <x v="1"/>
    <x v="10"/>
    <n v="-37894.226471999995"/>
    <n v="-18.837728999999996"/>
  </r>
  <r>
    <n v="238"/>
    <n v="353"/>
    <x v="0"/>
    <x v="4"/>
    <s v="Rohm &amp; Haas Co."/>
    <x v="10"/>
    <x v="0"/>
    <x v="3"/>
    <s v="Enron North America"/>
    <x v="3"/>
    <d v="2000-10-19T00:00:00"/>
    <d v="2005-10-02T00:00:00"/>
    <x v="0"/>
    <n v="5000000"/>
    <n v="-1941.777771"/>
    <n v="0.56999999999999995"/>
    <n v="58.964440000000003"/>
    <n v="58.386763000000002"/>
    <n v="-0.55541718072001955"/>
    <n v="1078.4967351536238"/>
    <n v="332.51997599999999"/>
    <x v="2"/>
    <n v="-5713.983288846377"/>
    <n v="3317.2653759999998"/>
    <n v="-2586.5940580000001"/>
    <n v="-5903.859434"/>
    <n v="-189.87614515362293"/>
    <n v="3317.2653759999998"/>
    <n v="-2586.5940580000001"/>
    <n v="-5903.859434"/>
    <x v="2"/>
    <n v="-14374.009949827499"/>
    <n v="13062.5"/>
    <n v="10475.905941999999"/>
    <n v="30834.999450999996"/>
    <n v="1221.140566"/>
    <n v="1221.140566"/>
    <n v="1221.140566"/>
    <x v="1"/>
    <x v="5"/>
    <x v="1"/>
    <x v="10"/>
    <n v="37894.226471999995"/>
    <n v="-18.837728999999996"/>
  </r>
  <r>
    <n v="1712"/>
    <n v="915"/>
    <x v="0"/>
    <x v="0"/>
    <s v="Rwe Ag"/>
    <x v="9"/>
    <x v="3"/>
    <x v="8"/>
    <s v="Deutsche Bank AG"/>
    <x v="9"/>
    <d v="2001-03-22T00:00:00"/>
    <d v="2006-03-22T00:00:00"/>
    <x v="1"/>
    <n v="-10000000"/>
    <n v="4295.1460440000001"/>
    <n v="0.34"/>
    <n v="31.624559000000001"/>
    <n v="31.497858000000001"/>
    <n v="-0.10711625167985107"/>
    <n v="-460.07994465082072"/>
    <n v="-414.22440900000004"/>
    <x v="0"/>
    <n v="-874.30435365082076"/>
    <n v="-11668.909900000001"/>
    <n v="-12329.887287"/>
    <n v="-660.977386999999"/>
    <n v="213.32696665082176"/>
    <n v="-10291.978531800001"/>
    <n v="-10819.476094342499"/>
    <n v="-527.49756254249769"/>
    <x v="0"/>
    <m/>
    <n v="0"/>
    <n v="-10819.476094342499"/>
    <n v="-10819.476094342499"/>
    <n v="-527.49756254249769"/>
    <n v="-527.49756254249769"/>
    <n v="-527.49756254249769"/>
    <x v="1"/>
    <x v="0"/>
    <x v="1"/>
    <x v="9"/>
    <n v="-6230.2606183425123"/>
    <n v="-1.5021419999999992"/>
  </r>
  <r>
    <n v="1352"/>
    <n v="510"/>
    <x v="0"/>
    <x v="0"/>
    <s v="Ryder System Inc."/>
    <x v="4"/>
    <x v="8"/>
    <x v="3"/>
    <s v="Portfolio ISIS"/>
    <x v="3"/>
    <d v="2001-01-05T00:00:00"/>
    <d v="2006-01-05T00:00:00"/>
    <x v="0"/>
    <n v="-10000000"/>
    <n v="4177.1971039999999"/>
    <n v="1.8"/>
    <n v="145.47922600000001"/>
    <n v="144.80224000000001"/>
    <n v="-0.58762452536344567"/>
    <n v="-2454.6234655875596"/>
    <n v="-1583.4446190000001"/>
    <x v="0"/>
    <n v="-4038.0680845875595"/>
    <n v="-184128.15351999999"/>
    <n v="-187587.69587"/>
    <n v="-3459.5423500000034"/>
    <n v="578.52573458755614"/>
    <n v="-184128.15351999999"/>
    <n v="-187587.69587"/>
    <n v="-3459.5423500000034"/>
    <x v="0"/>
    <n v="41228.935416479995"/>
    <n v="0"/>
    <n v="-187587.69587"/>
    <n v="-274129.09008200001"/>
    <n v="-3459.5423500000034"/>
    <n v="-3459.5423500000034"/>
    <n v="-3459.5423500000034"/>
    <x v="1"/>
    <x v="0"/>
    <x v="3"/>
    <x v="4"/>
    <n v="-214388.15513100001"/>
    <n v="-51.910381999999998"/>
  </r>
  <r>
    <n v="1531"/>
    <n v="579"/>
    <x v="0"/>
    <x v="1"/>
    <s v="Ryder System Inc."/>
    <x v="4"/>
    <x v="8"/>
    <x v="3"/>
    <s v="Portfolio ISIS"/>
    <x v="1"/>
    <d v="2001-01-05T00:00:00"/>
    <d v="2006-01-05T00:00:00"/>
    <x v="0"/>
    <n v="10000000"/>
    <n v="-4177.1971039999999"/>
    <n v="1.8"/>
    <n v="145.47922600000001"/>
    <n v="144.80224000000001"/>
    <n v="-0.58762452536344567"/>
    <n v="2454.6234655875596"/>
    <n v="1583.4446190000001"/>
    <x v="0"/>
    <n v="4038.0680845875595"/>
    <n v="184128.15351999999"/>
    <n v="187587.69587"/>
    <n v="3459.5423500000034"/>
    <n v="-578.52573458755614"/>
    <n v="184128.15351999999"/>
    <n v="187587.69587"/>
    <n v="3459.5423500000034"/>
    <x v="0"/>
    <n v="-41228.935416479995"/>
    <n v="0"/>
    <n v="187587.69587"/>
    <n v="274129.09008200001"/>
    <n v="3459.5423500000034"/>
    <n v="3459.5423500000034"/>
    <n v="3459.5423500000034"/>
    <x v="1"/>
    <x v="0"/>
    <x v="3"/>
    <x v="4"/>
    <n v="214388.15513100001"/>
    <n v="-51.910381999999998"/>
  </r>
  <r>
    <n v="1597"/>
    <n v="651"/>
    <x v="0"/>
    <x v="0"/>
    <s v="Ryder System Inc."/>
    <x v="4"/>
    <x v="8"/>
    <x v="3"/>
    <s v="Deutsche Bank AG NY"/>
    <x v="3"/>
    <d v="2001-01-05T00:00:00"/>
    <d v="2006-01-05T00:00:00"/>
    <x v="0"/>
    <n v="10000000"/>
    <n v="-4229.1285880000005"/>
    <n v="2.19"/>
    <n v="145.47922600000001"/>
    <n v="144.80224000000001"/>
    <n v="-0.58740390015921984"/>
    <n v="2484.2066268660546"/>
    <n v="1687.1530320000002"/>
    <x v="0"/>
    <n v="4171.3596588660548"/>
    <n v="351994.55592000001"/>
    <n v="355785.30587500002"/>
    <n v="3790.7499550000066"/>
    <n v="-380.60970386604822"/>
    <n v="351994.55592000001"/>
    <n v="355785.30587500002"/>
    <n v="3790.7499550000066"/>
    <x v="0"/>
    <n v="-41741.499163560009"/>
    <n v="0"/>
    <n v="355785.30587500002"/>
    <n v="355785.30587500002"/>
    <n v="3790.7499550000066"/>
    <n v="3790.7499550000066"/>
    <n v="3790.7499550000066"/>
    <x v="1"/>
    <x v="0"/>
    <x v="3"/>
    <x v="4"/>
    <n v="216819.39535000001"/>
    <n v="-51.910381999999998"/>
  </r>
  <r>
    <n v="1353"/>
    <n v="511"/>
    <x v="0"/>
    <x v="0"/>
    <s v="Safeway Inc."/>
    <x v="4"/>
    <x v="1"/>
    <x v="3"/>
    <s v="Portfolio ISIS"/>
    <x v="4"/>
    <d v="2001-01-05T00:00:00"/>
    <d v="2006-01-05T00:00:00"/>
    <x v="0"/>
    <n v="-10000000"/>
    <n v="4068.8899659999997"/>
    <n v="0.5"/>
    <n v="38.586272000000001"/>
    <n v="38.551779000000003"/>
    <n v="-2.7249916786002398E-2"/>
    <n v="-110.87691298490012"/>
    <n v="-523.19133599999998"/>
    <x v="0"/>
    <n v="-634.06824898490004"/>
    <n v="-60057.152134000004"/>
    <n v="-60399.212894999997"/>
    <n v="-342.06076099999336"/>
    <n v="292.00748798490667"/>
    <n v="-60057.152134000004"/>
    <n v="-60399.212894999997"/>
    <n v="-342.06076099999336"/>
    <x v="0"/>
    <n v="40159.943964419996"/>
    <n v="0"/>
    <n v="-60399.212894999997"/>
    <n v="-147090.01308899999"/>
    <n v="-342.06076099999336"/>
    <n v="-342.06076099999336"/>
    <n v="-342.06076099999336"/>
    <x v="1"/>
    <x v="0"/>
    <x v="3"/>
    <x v="4"/>
    <n v="-46285.407939999997"/>
    <n v="-10.765683999999993"/>
  </r>
  <r>
    <n v="1532"/>
    <n v="580"/>
    <x v="0"/>
    <x v="1"/>
    <s v="Safeway Inc."/>
    <x v="4"/>
    <x v="1"/>
    <x v="3"/>
    <s v="Portfolio ISIS"/>
    <x v="1"/>
    <d v="2001-01-05T00:00:00"/>
    <d v="2006-01-05T00:00:00"/>
    <x v="0"/>
    <n v="10000000"/>
    <n v="-4068.8899659999997"/>
    <n v="0.5"/>
    <n v="38.586272000000001"/>
    <n v="38.551779000000003"/>
    <n v="-2.7249916786002398E-2"/>
    <n v="110.87691298490012"/>
    <n v="523.19133599999998"/>
    <x v="0"/>
    <n v="634.06824898490004"/>
    <n v="60057.152134000004"/>
    <n v="60399.212894999997"/>
    <n v="342.06076099999336"/>
    <n v="-292.00748798490667"/>
    <n v="60057.152134000004"/>
    <n v="60399.212894999997"/>
    <n v="342.06076099999336"/>
    <x v="0"/>
    <n v="-40159.943964419996"/>
    <n v="0"/>
    <n v="60399.212894999997"/>
    <n v="147090.01308899999"/>
    <n v="342.06076099999336"/>
    <n v="342.06076099999336"/>
    <n v="342.06076099999336"/>
    <x v="1"/>
    <x v="0"/>
    <x v="3"/>
    <x v="4"/>
    <n v="46285.407939999997"/>
    <n v="-10.765683999999993"/>
  </r>
  <r>
    <n v="273"/>
    <n v="410"/>
    <x v="0"/>
    <x v="0"/>
    <s v="Sainsbury (j) Plc"/>
    <x v="5"/>
    <x v="1"/>
    <x v="6"/>
    <s v="Goldman Sachs"/>
    <x v="2"/>
    <d v="2000-12-05T00:00:00"/>
    <d v="2005-12-05T00:00:00"/>
    <x v="0"/>
    <n v="-10000000"/>
    <n v="4009.0522820000001"/>
    <n v="0.56999999999999995"/>
    <n v="37.446593"/>
    <n v="34.516455999999998"/>
    <n v="-3.0441939412980492"/>
    <n v="-12204.332667211518"/>
    <n v="-491.15313900000001"/>
    <x v="0"/>
    <n v="-12695.485806211518"/>
    <n v="-85371.130692999999"/>
    <n v="-97829.735375000004"/>
    <n v="-12458.604682000005"/>
    <n v="236.88112421151345"/>
    <n v="-85371.130692999999"/>
    <n v="-97829.735375000004"/>
    <n v="-12458.604682000005"/>
    <x v="0"/>
    <n v="23082.118513615002"/>
    <n v="-14250"/>
    <n v="-112079.735375"/>
    <n v="-62524.971637000002"/>
    <n v="-12458.604682000005"/>
    <n v="-12458.604682000005"/>
    <n v="-12458.604682000005"/>
    <x v="1"/>
    <x v="3"/>
    <x v="1"/>
    <x v="5"/>
    <n v="-15576.306049999999"/>
    <n v="-3.5494079999999997"/>
  </r>
  <r>
    <n v="277"/>
    <n v="414"/>
    <x v="0"/>
    <x v="0"/>
    <s v="Sainsbury (j) Plc"/>
    <x v="5"/>
    <x v="1"/>
    <x v="6"/>
    <s v="JP Morgan"/>
    <x v="2"/>
    <d v="2000-12-06T00:00:00"/>
    <d v="2005-12-06T00:00:00"/>
    <x v="0"/>
    <n v="-10000000"/>
    <n v="4008.0063719999998"/>
    <n v="0.55000000000000004"/>
    <n v="37.457720999999999"/>
    <n v="34.526735000000002"/>
    <n v="-3.0444275383618686"/>
    <n v="-12202.084972846644"/>
    <n v="-486.93861000000004"/>
    <x v="0"/>
    <n v="-12689.023582846643"/>
    <n v="-76785.102822999994"/>
    <n v="-89230.627624000001"/>
    <n v="-12445.524801000007"/>
    <n v="243.49878184663612"/>
    <n v="-76785.102822999994"/>
    <n v="-89230.627624000001"/>
    <n v="-12445.524801000007"/>
    <x v="0"/>
    <n v="23076.096686789999"/>
    <n v="-13750"/>
    <n v="-102980.627624"/>
    <n v="-62172.337263000001"/>
    <n v="-12445.524801000007"/>
    <n v="-12445.524801000007"/>
    <n v="-12445.524801000007"/>
    <x v="1"/>
    <x v="3"/>
    <x v="1"/>
    <x v="5"/>
    <n v="-15563.594517000005"/>
    <n v="-3.5454719999999966"/>
  </r>
  <r>
    <n v="240"/>
    <n v="355"/>
    <x v="0"/>
    <x v="0"/>
    <s v="Sanwa Bank Ltd"/>
    <x v="1"/>
    <x v="2"/>
    <x v="9"/>
    <s v="JP Morgan"/>
    <x v="4"/>
    <d v="2000-10-23T00:00:00"/>
    <d v="2005-10-23T00:00:00"/>
    <x v="0"/>
    <n v="-10000000"/>
    <n v="3872.545513"/>
    <n v="0.35"/>
    <n v="70.185725000000005"/>
    <n v="70.159315000000007"/>
    <n v="-5.3976690499440358E-3"/>
    <n v="-20.902719060019749"/>
    <n v="-835.74408000000005"/>
    <x v="0"/>
    <n v="-856.64679906001982"/>
    <n v="134153.002549"/>
    <n v="134092.26921699999"/>
    <n v="-60.733332000003429"/>
    <n v="795.91346706001639"/>
    <n v="134153.002549"/>
    <n v="134092.26921699999"/>
    <n v="-60.733332000003429"/>
    <x v="0"/>
    <n v="28029.484423094"/>
    <n v="-8944.4444440000007"/>
    <n v="125147.824773"/>
    <n v="67965.189633000002"/>
    <n v="-60.733332000003429"/>
    <n v="-60.733332000003429"/>
    <n v="-60.733332000003429"/>
    <x v="1"/>
    <x v="1"/>
    <x v="1"/>
    <x v="1"/>
    <n v="-34704.291858000011"/>
    <n v="-8.3403319999999894"/>
  </r>
  <r>
    <n v="1356"/>
    <n v="513"/>
    <x v="0"/>
    <x v="0"/>
    <s v="Sealed Air Corp."/>
    <x v="4"/>
    <x v="8"/>
    <x v="3"/>
    <s v="Portfolio ISIS"/>
    <x v="5"/>
    <d v="2001-01-05T00:00:00"/>
    <d v="2006-01-05T00:00:00"/>
    <x v="0"/>
    <n v="-10000000"/>
    <n v="4081.5182599999998"/>
    <n v="1.5"/>
    <n v="314.51199400000002"/>
    <n v="313.53422599999999"/>
    <n v="-0.6238957572697954"/>
    <n v="-2546.4419256331976"/>
    <n v="-2163.7533360000002"/>
    <x v="0"/>
    <n v="-4710.1952616331982"/>
    <n v="589171.48411700001"/>
    <n v="585998.10633900005"/>
    <n v="-3173.3777779999655"/>
    <n v="1536.8174836332328"/>
    <n v="589171.48411700001"/>
    <n v="585998.10633900005"/>
    <n v="-3173.3777779999655"/>
    <x v="0"/>
    <n v="40284.585226199997"/>
    <n v="0"/>
    <n v="585998.10633900005"/>
    <n v="-331173.4604509999"/>
    <n v="-3173.3777779999655"/>
    <n v="-3173.3777779999655"/>
    <n v="-3173.3777779999655"/>
    <x v="1"/>
    <x v="0"/>
    <x v="3"/>
    <x v="4"/>
    <n v="-20709.557641999912"/>
    <n v="-3.7552580000000262"/>
  </r>
  <r>
    <n v="1570"/>
    <n v="616"/>
    <x v="0"/>
    <x v="1"/>
    <s v="Sealed Air Corp."/>
    <x v="4"/>
    <x v="8"/>
    <x v="3"/>
    <s v="Portfolio ISIS"/>
    <x v="1"/>
    <d v="2001-01-05T00:00:00"/>
    <d v="2006-01-05T00:00:00"/>
    <x v="0"/>
    <n v="10000000"/>
    <n v="-4081.5182599999998"/>
    <n v="1.5"/>
    <n v="314.51199400000002"/>
    <n v="313.53422599999999"/>
    <n v="-0.6238957572697954"/>
    <n v="2546.4419256331976"/>
    <n v="2163.7533360000002"/>
    <x v="0"/>
    <n v="4710.1952616331982"/>
    <n v="-589171.48411700001"/>
    <n v="-585998.10633900005"/>
    <n v="3173.3777779999655"/>
    <n v="-1536.8174836332328"/>
    <n v="-589171.48411700001"/>
    <n v="-585998.10633900005"/>
    <n v="3173.3777779999655"/>
    <x v="0"/>
    <n v="-40284.585226199997"/>
    <n v="0"/>
    <n v="-585998.10633900005"/>
    <n v="331173.4604509999"/>
    <n v="3173.3777779999655"/>
    <n v="3173.3777779999655"/>
    <n v="3173.3777779999655"/>
    <x v="1"/>
    <x v="0"/>
    <x v="3"/>
    <x v="4"/>
    <n v="20709.557641999912"/>
    <n v="-3.7552580000000262"/>
  </r>
  <r>
    <n v="1357"/>
    <n v="514"/>
    <x v="0"/>
    <x v="0"/>
    <s v="Sears Roebuck"/>
    <x v="10"/>
    <x v="6"/>
    <x v="3"/>
    <s v="Portfolio ISIS"/>
    <x v="4"/>
    <d v="2001-01-05T00:00:00"/>
    <d v="2006-01-05T00:00:00"/>
    <x v="0"/>
    <n v="-10000000"/>
    <n v="4163.5560020000003"/>
    <n v="1.3"/>
    <n v="67.203585000000004"/>
    <n v="67.205004000000002"/>
    <n v="1.06490700938758E-2"/>
    <n v="44.337999705075291"/>
    <n v="-1056.7905780000001"/>
    <x v="0"/>
    <n v="-1012.4525782949248"/>
    <n v="-293391.69171899999"/>
    <n v="-294053.48641399998"/>
    <n v="-661.79469499998959"/>
    <n v="350.65788329493523"/>
    <n v="-293391.69171899999"/>
    <n v="-294053.48641399998"/>
    <n v="-661.79469499998959"/>
    <x v="0"/>
    <n v="30820.723304805004"/>
    <n v="0"/>
    <n v="-294053.48641399998"/>
    <n v="-186536.55266299998"/>
    <n v="-661.79469499998959"/>
    <n v="-661.79469499998959"/>
    <n v="-661.79469499998959"/>
    <x v="1"/>
    <x v="5"/>
    <x v="1"/>
    <x v="10"/>
    <n v="-50701.650641999993"/>
    <n v="-11.586924999999994"/>
  </r>
  <r>
    <n v="1534"/>
    <n v="582"/>
    <x v="0"/>
    <x v="1"/>
    <s v="Sears Roebuck"/>
    <x v="10"/>
    <x v="6"/>
    <x v="3"/>
    <s v="Portfolio ISIS"/>
    <x v="1"/>
    <d v="2001-01-05T00:00:00"/>
    <d v="2006-01-05T00:00:00"/>
    <x v="0"/>
    <n v="10000000"/>
    <n v="-4163.5560020000003"/>
    <n v="1.3"/>
    <n v="67.203585000000004"/>
    <n v="67.205004000000002"/>
    <n v="1.06490700938758E-2"/>
    <n v="-44.337999705075291"/>
    <n v="1056.7905780000001"/>
    <x v="0"/>
    <n v="1012.4525782949248"/>
    <n v="293391.69171899999"/>
    <n v="294053.48641399998"/>
    <n v="661.79469499998959"/>
    <n v="-350.65788329493523"/>
    <n v="293391.69171899999"/>
    <n v="294053.48641399998"/>
    <n v="661.79469499998959"/>
    <x v="0"/>
    <n v="-30820.723304805004"/>
    <n v="0"/>
    <n v="294053.48641399998"/>
    <n v="186536.55266299998"/>
    <n v="661.79469499998959"/>
    <n v="661.79469499998959"/>
    <n v="661.79469499998959"/>
    <x v="1"/>
    <x v="5"/>
    <x v="1"/>
    <x v="10"/>
    <n v="50701.650641999993"/>
    <n v="-11.586924999999994"/>
  </r>
  <r>
    <n v="1587"/>
    <n v="641"/>
    <x v="0"/>
    <x v="0"/>
    <s v="Securitas Ab"/>
    <x v="1"/>
    <x v="1"/>
    <x v="11"/>
    <s v="Paribas London"/>
    <x v="2"/>
    <d v="2000-12-28T00:00:00"/>
    <d v="2001-04-06T00:00:00"/>
    <x v="0"/>
    <n v="27000000"/>
    <n v="-49.01887"/>
    <n v="0.18"/>
    <n v="73.854395999999994"/>
    <n v="62.170392999999997"/>
    <n v="-0.55982346213401257"/>
    <n v="27.441913513297084"/>
    <n v="711.03095099999996"/>
    <x v="0"/>
    <n v="738.47286451329705"/>
    <n v="11718.914779999999"/>
    <n v="12440.270358"/>
    <n v="721.35557800000061"/>
    <n v="-17.117286513296449"/>
    <n v="11718.914779999999"/>
    <n v="12440.270358"/>
    <n v="721.35557800000061"/>
    <x v="0"/>
    <n v="-354.79858106"/>
    <n v="0"/>
    <n v="12440.270358"/>
    <n v="42686.8606"/>
    <n v="721.35557800000061"/>
    <n v="721.35557800000061"/>
    <n v="721.35557800000061"/>
    <x v="3"/>
    <x v="1"/>
    <x v="1"/>
    <x v="1"/>
    <n v="2692.4040509999995"/>
    <n v="13.511826999999997"/>
  </r>
  <r>
    <n v="1728"/>
    <n v="933"/>
    <x v="0"/>
    <x v="0"/>
    <s v="Siemens Ag"/>
    <x v="9"/>
    <x v="8"/>
    <x v="8"/>
    <s v="Morgan Stanley CP"/>
    <x v="2"/>
    <d v="2001-03-29T00:00:00"/>
    <d v="2006-06-30T00:00:00"/>
    <x v="1"/>
    <n v="10000000"/>
    <n v="-4506.3454320000001"/>
    <n v="0.41499999999999998"/>
    <n v="43.118613000000003"/>
    <n v="41.023018"/>
    <n v="-2.1239329242067737"/>
    <n v="9571.1754308735963"/>
    <n v="541.72626000000002"/>
    <x v="0"/>
    <n v="10112.901690873596"/>
    <n v="-6923.1617340000003"/>
    <n v="2903.8261050000001"/>
    <n v="9826.9878390000013"/>
    <n v="-285.91385187359447"/>
    <n v="-6106.2286493880001"/>
    <n v="2548.1074071375001"/>
    <n v="8654.3360565255007"/>
    <x v="0"/>
    <m/>
    <n v="0"/>
    <n v="2548.1074071375001"/>
    <n v="2548.1074071375001"/>
    <n v="8654.3360565255007"/>
    <n v="8654.3360565255007"/>
    <n v="8654.3360565255007"/>
    <x v="1"/>
    <x v="0"/>
    <x v="1"/>
    <x v="9"/>
    <n v="2548.1074071375001"/>
    <n v="41.023018"/>
  </r>
  <r>
    <n v="1358"/>
    <n v="515"/>
    <x v="0"/>
    <x v="0"/>
    <s v="Skf Ab"/>
    <x v="1"/>
    <x v="8"/>
    <x v="11"/>
    <s v="Portfolio ISIS"/>
    <x v="2"/>
    <d v="2001-01-05T00:00:00"/>
    <d v="2006-01-05T00:00:00"/>
    <x v="0"/>
    <n v="-10000000"/>
    <n v="4121.9274269999996"/>
    <n v="0.98"/>
    <n v="97.314836999999997"/>
    <n v="96.671566999999996"/>
    <n v="-0.59517626624313646"/>
    <n v="-2453.273375727038"/>
    <n v="-1123.3574550000001"/>
    <x v="0"/>
    <n v="-3576.6308307270383"/>
    <n v="-26747.962018999999"/>
    <n v="-29668.978639000001"/>
    <n v="-2921.0166200000021"/>
    <n v="655.61421072703615"/>
    <n v="-26747.962018999999"/>
    <n v="-29668.978639000001"/>
    <n v="-2921.0166200000021"/>
    <x v="0"/>
    <n v="29834.510716625999"/>
    <n v="0"/>
    <n v="-29668.978639000001"/>
    <n v="-31598.992525000001"/>
    <n v="-2921.0166200000021"/>
    <n v="-2921.0166200000021"/>
    <n v="-2921.0166200000021"/>
    <x v="1"/>
    <x v="1"/>
    <x v="1"/>
    <x v="1"/>
    <n v="-449.8063089999996"/>
    <n v="0.41095099999999718"/>
  </r>
  <r>
    <n v="1571"/>
    <n v="617"/>
    <x v="0"/>
    <x v="1"/>
    <s v="Skf Ab"/>
    <x v="1"/>
    <x v="8"/>
    <x v="11"/>
    <s v="Portfolio ISIS"/>
    <x v="1"/>
    <d v="2001-01-05T00:00:00"/>
    <d v="2006-01-05T00:00:00"/>
    <x v="0"/>
    <n v="10000000"/>
    <n v="-4121.9274269999996"/>
    <n v="0.98"/>
    <n v="97.314836999999997"/>
    <n v="96.671566999999996"/>
    <n v="-0.59517626624313646"/>
    <n v="2453.273375727038"/>
    <n v="1123.3574550000001"/>
    <x v="0"/>
    <n v="3576.6308307270383"/>
    <n v="26747.962018999999"/>
    <n v="29668.978639000001"/>
    <n v="2921.0166200000021"/>
    <n v="-655.61421072703615"/>
    <n v="26747.962018999999"/>
    <n v="29668.978639000001"/>
    <n v="2921.0166200000021"/>
    <x v="0"/>
    <n v="-29834.510716625999"/>
    <n v="0"/>
    <n v="29668.978639000001"/>
    <n v="31598.992525000001"/>
    <n v="2921.0166200000021"/>
    <n v="2921.0166200000021"/>
    <n v="2921.0166200000021"/>
    <x v="1"/>
    <x v="1"/>
    <x v="1"/>
    <x v="1"/>
    <n v="449.8063089999996"/>
    <n v="0.41095099999999718"/>
  </r>
  <r>
    <n v="35"/>
    <n v="129"/>
    <x v="0"/>
    <x v="0"/>
    <s v="Solectron Corp"/>
    <x v="4"/>
    <x v="8"/>
    <x v="3"/>
    <s v="JP Morgan"/>
    <x v="0"/>
    <d v="2000-07-19T00:00:00"/>
    <d v="2003-05-08T00:00:00"/>
    <x v="0"/>
    <n v="10000000"/>
    <n v="-1814.942397"/>
    <n v="1.4"/>
    <n v="665.63547300000005"/>
    <n v="663.20128199999999"/>
    <n v="-0.64309392575033064"/>
    <n v="1167.1784310974451"/>
    <n v="4732.764228"/>
    <x v="0"/>
    <n v="5899.9426590974454"/>
    <n v="-941714.44917699997"/>
    <n v="-937005.74503700004"/>
    <n v="4708.7041399999289"/>
    <n v="-1191.2385190975165"/>
    <n v="-941714.44917699997"/>
    <n v="-937005.74503700004"/>
    <n v="4708.7041399999289"/>
    <x v="0"/>
    <n v="-17913.481458390001"/>
    <n v="71555.555556000007"/>
    <n v="-865450.18948100007"/>
    <n v="-549552.63048900012"/>
    <n v="4708.7041399999289"/>
    <n v="4708.7041399999289"/>
    <n v="4708.7041399999289"/>
    <x v="5"/>
    <x v="0"/>
    <x v="3"/>
    <x v="4"/>
    <n v="-222926.94473400002"/>
    <n v="132.81351399999994"/>
  </r>
  <r>
    <n v="1359"/>
    <n v="516"/>
    <x v="0"/>
    <x v="0"/>
    <s v="Solectron Corp"/>
    <x v="4"/>
    <x v="8"/>
    <x v="3"/>
    <s v="Portfolio ISIS"/>
    <x v="0"/>
    <d v="2001-01-05T00:00:00"/>
    <d v="2006-01-05T00:00:00"/>
    <x v="0"/>
    <n v="-10000000"/>
    <n v="3975.421648"/>
    <n v="2.4500000000000002"/>
    <n v="702.10145199999999"/>
    <n v="700.52191700000003"/>
    <n v="-0.73153640977001477"/>
    <n v="-2908.1656796999155"/>
    <n v="-4553.2733550000003"/>
    <x v="0"/>
    <n v="-7461.4390346999153"/>
    <n v="1569986"/>
    <n v="1566309"/>
    <n v="-3677"/>
    <n v="3784.4390346999153"/>
    <n v="1569986"/>
    <n v="1566309"/>
    <n v="-3677"/>
    <x v="0"/>
    <n v="39237.411665760003"/>
    <n v="0"/>
    <n v="1566309"/>
    <n v="1231946.8729389999"/>
    <n v="-3677"/>
    <n v="-3677"/>
    <n v="-3677"/>
    <x v="1"/>
    <x v="0"/>
    <x v="3"/>
    <x v="4"/>
    <n v="401748"/>
    <n v="126.45905800000003"/>
  </r>
  <r>
    <n v="1535"/>
    <n v="583"/>
    <x v="0"/>
    <x v="1"/>
    <s v="Solectron Corp"/>
    <x v="4"/>
    <x v="8"/>
    <x v="3"/>
    <s v="Portfolio ISIS"/>
    <x v="1"/>
    <d v="2001-01-05T00:00:00"/>
    <d v="2006-01-05T00:00:00"/>
    <x v="0"/>
    <n v="10000000"/>
    <n v="-3975.421648"/>
    <n v="2.4500000000000002"/>
    <n v="702.10145199999999"/>
    <n v="700.52191700000003"/>
    <n v="-0.73153640977001477"/>
    <n v="2908.1656796999155"/>
    <n v="4553.2733550000003"/>
    <x v="0"/>
    <n v="7461.4390346999153"/>
    <n v="-1569986"/>
    <n v="-1566309"/>
    <n v="3677"/>
    <n v="-3784.4390346999153"/>
    <n v="-1569986"/>
    <n v="-1566309"/>
    <n v="3677"/>
    <x v="0"/>
    <n v="-39237.411665760003"/>
    <n v="0"/>
    <n v="-1566309"/>
    <n v="-1231946.8729389999"/>
    <n v="3677"/>
    <n v="3677"/>
    <n v="3677"/>
    <x v="1"/>
    <x v="0"/>
    <x v="3"/>
    <x v="4"/>
    <n v="-401748"/>
    <m/>
  </r>
  <r>
    <n v="1681"/>
    <n v="889"/>
    <x v="0"/>
    <x v="0"/>
    <s v="Solectron Corp"/>
    <x v="4"/>
    <x v="8"/>
    <x v="3"/>
    <s v="Merrill Lynch Int"/>
    <x v="0"/>
    <d v="2001-03-13T00:00:00"/>
    <d v="2003-05-08T00:00:00"/>
    <x v="0"/>
    <n v="10000000"/>
    <n v="-1871.2435330000001"/>
    <n v="3.8"/>
    <n v="665.48240499999997"/>
    <n v="663.08336099999997"/>
    <n v="-0.64289783543383028"/>
    <n v="1203.0184169352533"/>
    <n v="5183.6626290000004"/>
    <x v="0"/>
    <n v="6386.6810459352537"/>
    <n v="-505050.63903399999"/>
    <n v="-499630.22592400003"/>
    <n v="5420.4131099999649"/>
    <n v="-966.26793593528873"/>
    <n v="-505050.63903399999"/>
    <n v="-499630.22592400003"/>
    <n v="5420.4131099999649"/>
    <x v="0"/>
    <n v="-18469.173670709999"/>
    <n v="0"/>
    <n v="-499630.22592400003"/>
    <n v="-499630.22592400003"/>
    <n v="5420.4131099999649"/>
    <n v="5420.4131099999649"/>
    <n v="5420.4131099999649"/>
    <x v="5"/>
    <x v="0"/>
    <x v="3"/>
    <x v="4"/>
    <n v="-229501.61317800003"/>
    <n v="132.85440099999994"/>
  </r>
  <r>
    <n v="1360"/>
    <n v="517"/>
    <x v="0"/>
    <x v="0"/>
    <s v="Southwest Airlines"/>
    <x v="5"/>
    <x v="6"/>
    <x v="3"/>
    <s v="Portfolio ISIS"/>
    <x v="3"/>
    <d v="2001-01-05T00:00:00"/>
    <d v="2006-01-05T00:00:00"/>
    <x v="0"/>
    <n v="-10000000"/>
    <n v="4019.617217"/>
    <n v="0.36"/>
    <n v="64.583652999999998"/>
    <n v="64.007446000000002"/>
    <n v="-0.57858542339271835"/>
    <n v="-2325.691929374605"/>
    <n v="-788.42718300000001"/>
    <x v="0"/>
    <n v="-3114.1191123746048"/>
    <n v="110507.248685"/>
    <n v="108155.947745"/>
    <n v="-2351.300940000001"/>
    <n v="762.81817237460382"/>
    <n v="110507.248685"/>
    <n v="108155.947745"/>
    <n v="-2351.300940000001"/>
    <x v="0"/>
    <n v="23142.946126877501"/>
    <n v="0"/>
    <n v="108155.947745"/>
    <n v="-33892.845589999997"/>
    <n v="-2351.300940000001"/>
    <n v="-2351.300940000001"/>
    <n v="-2351.300940000001"/>
    <x v="1"/>
    <x v="3"/>
    <x v="1"/>
    <x v="5"/>
    <n v="-14697.387245000005"/>
    <n v="-3.1454119999999932"/>
  </r>
  <r>
    <n v="1536"/>
    <n v="584"/>
    <x v="0"/>
    <x v="1"/>
    <s v="Southwest Airlines"/>
    <x v="5"/>
    <x v="6"/>
    <x v="3"/>
    <s v="Portfolio ISIS"/>
    <x v="1"/>
    <d v="2001-01-05T00:00:00"/>
    <d v="2006-01-05T00:00:00"/>
    <x v="0"/>
    <n v="10000000"/>
    <n v="-4019.617217"/>
    <n v="0.36"/>
    <n v="64.583652999999998"/>
    <n v="64.007446000000002"/>
    <n v="-0.57858542339271835"/>
    <n v="2325.691929374605"/>
    <n v="788.42718300000001"/>
    <x v="0"/>
    <n v="3114.1191123746048"/>
    <n v="-110507.248685"/>
    <n v="-108155.947745"/>
    <n v="2351.300940000001"/>
    <n v="-762.81817237460382"/>
    <n v="-110507.248685"/>
    <n v="-108155.947745"/>
    <n v="2351.300940000001"/>
    <x v="0"/>
    <n v="-23142.946126877501"/>
    <n v="0"/>
    <n v="-108155.947745"/>
    <n v="33892.845589999997"/>
    <n v="2351.300940000001"/>
    <n v="2351.300940000001"/>
    <n v="2351.300940000001"/>
    <x v="1"/>
    <x v="3"/>
    <x v="1"/>
    <x v="5"/>
    <n v="14697.387245000005"/>
    <n v="-3.1454119999999932"/>
  </r>
  <r>
    <n v="1361"/>
    <n v="632"/>
    <x v="0"/>
    <x v="0"/>
    <s v="Talisman Energy"/>
    <x v="1"/>
    <x v="5"/>
    <x v="0"/>
    <s v="Portfolio ISIS"/>
    <x v="6"/>
    <d v="2001-01-05T00:00:00"/>
    <d v="2006-01-05T00:00:00"/>
    <x v="0"/>
    <n v="-10000000"/>
    <n v="4069.2701520000001"/>
    <n v="0.68"/>
    <n v="54.198740000000001"/>
    <n v="53.626322999999999"/>
    <n v="-0.57954233986098402"/>
    <n v="-2358.314345416542"/>
    <n v="-740.32869000000005"/>
    <x v="0"/>
    <n v="-3098.6430354165423"/>
    <n v="-74359.560673999993"/>
    <n v="-77028.363458000007"/>
    <n v="-2668.8027840000141"/>
    <n v="429.84025141652819"/>
    <n v="-74359.560673999993"/>
    <n v="-77028.363458000007"/>
    <n v="-2668.8027840000141"/>
    <x v="0"/>
    <n v="29453.377360176004"/>
    <n v="0"/>
    <n v="-77028.363458000007"/>
    <n v="-105054.627978"/>
    <n v="-2668.8027840000141"/>
    <n v="-2668.8027840000141"/>
    <n v="-2668.8027840000141"/>
    <x v="1"/>
    <x v="1"/>
    <x v="1"/>
    <x v="1"/>
    <n v="-15175.616586000004"/>
    <n v="-3.3229380000000006"/>
  </r>
  <r>
    <n v="1537"/>
    <n v="627"/>
    <x v="0"/>
    <x v="1"/>
    <s v="Talisman Energy"/>
    <x v="1"/>
    <x v="5"/>
    <x v="0"/>
    <s v="Portfolio ISIS"/>
    <x v="1"/>
    <d v="2001-01-05T00:00:00"/>
    <d v="2006-01-05T00:00:00"/>
    <x v="0"/>
    <n v="10000000"/>
    <n v="-4069.2701520000001"/>
    <n v="0.68"/>
    <n v="54.198740000000001"/>
    <n v="53.626322999999999"/>
    <n v="-0.57954233986098402"/>
    <n v="2358.314345416542"/>
    <n v="740.32869000000005"/>
    <x v="0"/>
    <n v="3098.6430354165423"/>
    <n v="74359.560673999993"/>
    <n v="77028.363458000007"/>
    <n v="2668.8027840000141"/>
    <n v="-429.84025141652819"/>
    <n v="74359.560673999993"/>
    <n v="77028.363458000007"/>
    <n v="2668.8027840000141"/>
    <x v="0"/>
    <n v="-29453.377360176004"/>
    <n v="0"/>
    <n v="77028.363458000007"/>
    <n v="105054.627978"/>
    <n v="2668.8027840000141"/>
    <n v="2668.8027840000141"/>
    <n v="2668.8027840000141"/>
    <x v="1"/>
    <x v="1"/>
    <x v="1"/>
    <x v="1"/>
    <n v="15175.616586000004"/>
    <n v="-3.3229380000000006"/>
  </r>
  <r>
    <n v="1362"/>
    <n v="518"/>
    <x v="0"/>
    <x v="0"/>
    <s v="Tate &amp; Lyle Plc"/>
    <x v="1"/>
    <x v="1"/>
    <x v="6"/>
    <s v="Portfolio ISIS"/>
    <x v="6"/>
    <d v="2001-01-05T00:00:00"/>
    <d v="2006-01-05T00:00:00"/>
    <x v="0"/>
    <n v="-10000000"/>
    <n v="4089.762154"/>
    <n v="0.7"/>
    <n v="69.535317000000006"/>
    <n v="68.958430000000007"/>
    <n v="-0.57044419729050477"/>
    <n v="-2332.9810890476156"/>
    <n v="-835.75452299999995"/>
    <x v="0"/>
    <n v="-3168.7356120476156"/>
    <n v="-19027.905506999999"/>
    <n v="-21624.690044999999"/>
    <n v="-2596.7845379999999"/>
    <n v="571.95107404761575"/>
    <n v="-19027.905506999999"/>
    <n v="-21624.690044999999"/>
    <n v="-2596.7845379999999"/>
    <x v="0"/>
    <n v="29601.698470652002"/>
    <n v="0"/>
    <n v="-21624.690044999999"/>
    <n v="-132319.809584"/>
    <n v="-2596.7845379999999"/>
    <n v="-2596.7845379999999"/>
    <n v="-2596.7845379999999"/>
    <x v="1"/>
    <x v="1"/>
    <x v="1"/>
    <x v="1"/>
    <n v="-16964.740614999999"/>
    <n v="-3.6974399999999861"/>
  </r>
  <r>
    <n v="1572"/>
    <n v="618"/>
    <x v="0"/>
    <x v="1"/>
    <s v="Tate &amp; Lyle Plc"/>
    <x v="1"/>
    <x v="1"/>
    <x v="6"/>
    <s v="Portfolio ISIS"/>
    <x v="1"/>
    <d v="2001-01-05T00:00:00"/>
    <d v="2006-01-05T00:00:00"/>
    <x v="0"/>
    <n v="10000000"/>
    <n v="-4089.762154"/>
    <n v="0.7"/>
    <n v="69.535317000000006"/>
    <n v="68.958430000000007"/>
    <n v="-0.57044419729050477"/>
    <n v="2332.9810890476156"/>
    <n v="835.75452299999995"/>
    <x v="0"/>
    <n v="3168.7356120476156"/>
    <n v="19027.905506999999"/>
    <n v="21624.690044999999"/>
    <n v="2596.7845379999999"/>
    <n v="-571.95107404761575"/>
    <n v="19027.905506999999"/>
    <n v="21624.690044999999"/>
    <n v="2596.7845379999999"/>
    <x v="0"/>
    <n v="-29601.698470652002"/>
    <n v="0"/>
    <n v="21624.690044999999"/>
    <n v="132319.809584"/>
    <n v="2596.7845379999999"/>
    <n v="2596.7845379999999"/>
    <n v="2596.7845379999999"/>
    <x v="1"/>
    <x v="1"/>
    <x v="1"/>
    <x v="1"/>
    <n v="16964.740614999999"/>
    <n v="-3.6974399999999861"/>
  </r>
  <r>
    <n v="1638"/>
    <n v="842"/>
    <x v="0"/>
    <x v="0"/>
    <s v="Tate &amp; Lyle Plc"/>
    <x v="1"/>
    <x v="1"/>
    <x v="6"/>
    <s v="Morgan Stanley CP"/>
    <x v="6"/>
    <d v="2001-02-12T00:00:00"/>
    <d v="2006-02-12T00:00:00"/>
    <x v="0"/>
    <n v="10000000"/>
    <n v="-4175.3862989999998"/>
    <n v="0.74"/>
    <n v="70.285754999999995"/>
    <n v="69.708995999999999"/>
    <n v="-0.57467775383199293"/>
    <n v="2399.5016196901979"/>
    <n v="825.38717099999997"/>
    <x v="0"/>
    <n v="3224.8887906901978"/>
    <n v="25947.721962"/>
    <n v="28616.546549999999"/>
    <n v="2668.8245879999995"/>
    <n v="-556.06420269019827"/>
    <n v="25947.721962"/>
    <n v="28616.546549999999"/>
    <n v="2668.8245879999995"/>
    <x v="0"/>
    <n v="-30221.446032161999"/>
    <n v="0"/>
    <n v="28616.546549999999"/>
    <n v="28616.546549999999"/>
    <n v="2668.8245879999995"/>
    <n v="2668.8245879999995"/>
    <n v="2668.8245879999995"/>
    <x v="1"/>
    <x v="1"/>
    <x v="1"/>
    <x v="1"/>
    <n v="17227.774984"/>
    <n v="-3.6895200000000017"/>
  </r>
  <r>
    <n v="42"/>
    <n v="138"/>
    <x v="0"/>
    <x v="0"/>
    <s v="Tecnost SPA"/>
    <x v="4"/>
    <x v="4"/>
    <x v="12"/>
    <s v="JP Morgan"/>
    <x v="2"/>
    <d v="2000-08-08T00:00:00"/>
    <d v="2003-08-08T00:00:00"/>
    <x v="0"/>
    <n v="10000000"/>
    <n v="-2124.253338"/>
    <n v="1"/>
    <n v="132.65221500000001"/>
    <n v="159.930128"/>
    <n v="28.183652648394336"/>
    <n v="-59869.218215384208"/>
    <n v="1607.494506"/>
    <x v="0"/>
    <n v="-58261.723709384205"/>
    <n v="-56608.811443999999"/>
    <n v="-115503.384993"/>
    <n v="-58894.573549000001"/>
    <n v="-632.84983961579564"/>
    <n v="-56608.811443999999"/>
    <n v="-115503.384993"/>
    <n v="-58894.573549000001"/>
    <x v="0"/>
    <n v="-20966.38044606"/>
    <n v="51111.111110999998"/>
    <n v="-64392.273882000001"/>
    <n v="31232.723405000004"/>
    <n v="-58894.573549000001"/>
    <n v="-58894.573549000001"/>
    <n v="-58894.573549000001"/>
    <x v="5"/>
    <x v="0"/>
    <x v="3"/>
    <x v="4"/>
    <n v="-42510.180317999999"/>
    <n v="21.011055999999996"/>
  </r>
  <r>
    <n v="45"/>
    <n v="139"/>
    <x v="0"/>
    <x v="0"/>
    <s v="Tecnost SPA"/>
    <x v="4"/>
    <x v="4"/>
    <x v="12"/>
    <s v="Citibank NA"/>
    <x v="2"/>
    <d v="2000-08-09T00:00:00"/>
    <d v="2001-08-09T00:00:00"/>
    <x v="0"/>
    <n v="-10000000"/>
    <n v="338.94062500000001"/>
    <n v="0.63"/>
    <n v="72.881929999999997"/>
    <n v="102.00650400000001"/>
    <n v="31.612790463739771"/>
    <n v="10714.858957773999"/>
    <n v="-678.98179200000004"/>
    <x v="0"/>
    <n v="10035.877165773998"/>
    <n v="-5824.503256"/>
    <n v="4034.07519"/>
    <n v="9858.5784459999995"/>
    <n v="-177.29871977399853"/>
    <n v="-5824.503256"/>
    <n v="4034.07519"/>
    <n v="9858.5784459999995"/>
    <x v="0"/>
    <n v="3345.3439687500004"/>
    <n v="-32200"/>
    <n v="-28165.92481"/>
    <n v="-35503.579461000001"/>
    <n v="9858.5784459999959"/>
    <n v="9858.5784459999959"/>
    <n v="9858.5784459999995"/>
    <x v="3"/>
    <x v="0"/>
    <x v="3"/>
    <x v="4"/>
    <n v="6172.2951189999985"/>
    <n v="22.930498"/>
  </r>
  <r>
    <n v="163"/>
    <n v="317"/>
    <x v="0"/>
    <x v="0"/>
    <s v="Tecnost SPA"/>
    <x v="4"/>
    <x v="4"/>
    <x v="12"/>
    <s v="Deutsche Bank AG"/>
    <x v="2"/>
    <d v="2000-10-03T00:00:00"/>
    <d v="2003-10-03T00:00:00"/>
    <x v="0"/>
    <n v="10000000"/>
    <n v="-2261.0331169999999"/>
    <n v="1.18"/>
    <n v="137.195662"/>
    <n v="164.44076100000001"/>
    <n v="28.048160764368006"/>
    <n v="-63417.820359176098"/>
    <n v="1701.6201570000001"/>
    <x v="0"/>
    <n v="-61716.2002021761"/>
    <n v="-15122.392468"/>
    <n v="-77548.360910999996"/>
    <n v="-62425.968442999998"/>
    <n v="-709.76824082389794"/>
    <n v="-15122.392468"/>
    <n v="-77548.360910999996"/>
    <n v="-62425.968442999998"/>
    <x v="0"/>
    <n v="-22316.39686479"/>
    <n v="30155.555555999999"/>
    <n v="-47392.805354999997"/>
    <n v="31151.470036000006"/>
    <n v="-62425.968442999998"/>
    <n v="-62425.968442999998"/>
    <n v="-62425.968442999998"/>
    <x v="4"/>
    <x v="0"/>
    <x v="3"/>
    <x v="4"/>
    <n v="-45086.752038999999"/>
    <n v="20.965328999999997"/>
  </r>
  <r>
    <n v="882"/>
    <n v="423"/>
    <x v="0"/>
    <x v="0"/>
    <s v="Telefonica Sa"/>
    <x v="6"/>
    <x v="4"/>
    <x v="7"/>
    <s v="LBIE"/>
    <x v="2"/>
    <d v="2000-12-12T00:00:00"/>
    <d v="2005-12-12T00:00:00"/>
    <x v="1"/>
    <n v="-10000000"/>
    <n v="4159.6687910000001"/>
    <n v="1.04"/>
    <n v="77.064280999999994"/>
    <n v="76.762378999999996"/>
    <n v="-0.2356673467744522"/>
    <n v="-980.29810743546329"/>
    <n v="-1004.385798"/>
    <x v="0"/>
    <n v="-1984.6839054354632"/>
    <n v="-118542.007228"/>
    <n v="-120133.91871300001"/>
    <n v="-1591.9114850000042"/>
    <n v="392.77242043545903"/>
    <n v="-104554.05037509601"/>
    <n v="-105417.5136706575"/>
    <n v="-863.46329556149431"/>
    <x v="0"/>
    <n v="17106.637902987499"/>
    <n v="-22815"/>
    <n v="-128232.5136706575"/>
    <n v="-121545.88985315965"/>
    <n v="-746.46329556149431"/>
    <n v="-746.46329556149431"/>
    <n v="-863.46329556149431"/>
    <x v="1"/>
    <x v="4"/>
    <x v="1"/>
    <x v="6"/>
    <n v="-59109.595828662306"/>
    <n v="-15.846541000000002"/>
  </r>
  <r>
    <n v="1363"/>
    <n v="519"/>
    <x v="0"/>
    <x v="0"/>
    <s v="Telefonica Sa"/>
    <x v="6"/>
    <x v="4"/>
    <x v="7"/>
    <s v="Portfolio ISIS"/>
    <x v="2"/>
    <d v="2001-01-05T00:00:00"/>
    <d v="2006-01-05T00:00:00"/>
    <x v="0"/>
    <n v="-10000000"/>
    <n v="4074.1300550000001"/>
    <n v="0.75"/>
    <n v="77.396471000000005"/>
    <n v="77.103553000000005"/>
    <n v="-0.27613344844093085"/>
    <n v="-1125.0035814839894"/>
    <n v="-948.39226200000007"/>
    <x v="0"/>
    <n v="-2073.3958434839897"/>
    <n v="-8377.1385570000002"/>
    <n v="-9795.3594969999995"/>
    <n v="-1418.2209399999992"/>
    <n v="655.17490348399042"/>
    <n v="-8377.1385570000002"/>
    <n v="-9795.3594969999995"/>
    <n v="-1418.2209399999992"/>
    <x v="0"/>
    <n v="16754.859851187499"/>
    <n v="0"/>
    <n v="-9795.3594969999995"/>
    <n v="-130483.37944399999"/>
    <n v="-1418.2209399999992"/>
    <n v="-1418.2209399999992"/>
    <n v="-1418.2209399999992"/>
    <x v="1"/>
    <x v="4"/>
    <x v="1"/>
    <x v="6"/>
    <n v="-67019.373644000007"/>
    <n v="-15.730133999999993"/>
  </r>
  <r>
    <n v="1538"/>
    <n v="585"/>
    <x v="0"/>
    <x v="1"/>
    <s v="Telefonica Sa"/>
    <x v="6"/>
    <x v="4"/>
    <x v="7"/>
    <s v="Portfolio ISIS"/>
    <x v="1"/>
    <d v="2001-01-05T00:00:00"/>
    <d v="2006-01-05T00:00:00"/>
    <x v="0"/>
    <n v="10000000"/>
    <n v="-4074.1300550000001"/>
    <n v="0.75"/>
    <n v="77.396471000000005"/>
    <n v="77.103553000000005"/>
    <n v="-0.27613344844093085"/>
    <n v="1125.0035814839894"/>
    <n v="948.39226200000007"/>
    <x v="0"/>
    <n v="2073.3958434839897"/>
    <n v="8377.1385570000002"/>
    <n v="9795.3594969999995"/>
    <n v="1418.2209399999992"/>
    <n v="-655.17490348399042"/>
    <n v="8377.1385570000002"/>
    <n v="9795.3594969999995"/>
    <n v="1418.2209399999992"/>
    <x v="0"/>
    <n v="-16754.859851187499"/>
    <n v="0"/>
    <n v="9795.3594969999995"/>
    <n v="130483.37944399999"/>
    <n v="1418.2209399999992"/>
    <n v="1418.2209399999992"/>
    <n v="1418.2209399999992"/>
    <x v="1"/>
    <x v="4"/>
    <x v="1"/>
    <x v="6"/>
    <n v="67019.373644000007"/>
    <n v="-15.730133999999993"/>
  </r>
  <r>
    <n v="1599"/>
    <n v="653"/>
    <x v="0"/>
    <x v="0"/>
    <s v="Telefonica Sa"/>
    <x v="6"/>
    <x v="4"/>
    <x v="7"/>
    <s v="Goldman Sachs"/>
    <x v="2"/>
    <d v="2001-01-08T00:00:00"/>
    <d v="2006-01-08T00:00:00"/>
    <x v="0"/>
    <n v="10000000"/>
    <n v="-4144.6320720000003"/>
    <n v="1.19"/>
    <n v="77.471906000000004"/>
    <n v="77.178730000000002"/>
    <n v="-0.27583504421501098"/>
    <n v="1143.2347708350726"/>
    <n v="1054.2666449999999"/>
    <x v="0"/>
    <n v="2197.5014158350723"/>
    <n v="200675.587868"/>
    <n v="202450.17924299999"/>
    <n v="1774.5913749999891"/>
    <n v="-422.91004083508324"/>
    <n v="200675.587868"/>
    <n v="202450.17924299999"/>
    <n v="1774.5913749999891"/>
    <x v="0"/>
    <n v="-17044.799396100003"/>
    <n v="0"/>
    <n v="202450.17924299999"/>
    <n v="202450.17924299999"/>
    <n v="1774.5913749999891"/>
    <n v="1774.5913749999891"/>
    <n v="1774.5913749999891"/>
    <x v="1"/>
    <x v="4"/>
    <x v="1"/>
    <x v="6"/>
    <n v="68008.519017999992"/>
    <n v="-15.700136999999998"/>
  </r>
  <r>
    <n v="1631"/>
    <n v="835"/>
    <x v="0"/>
    <x v="0"/>
    <s v="Telefonica Sa"/>
    <x v="6"/>
    <x v="4"/>
    <x v="7"/>
    <s v="Goldman Sachs"/>
    <x v="2"/>
    <d v="2001-02-02T00:00:00"/>
    <d v="2006-02-02T00:00:00"/>
    <x v="1"/>
    <n v="-10000000"/>
    <n v="4268.0286450000003"/>
    <n v="1"/>
    <n v="78.348502999999994"/>
    <n v="78.046058000000002"/>
    <n v="-0.23851050012737091"/>
    <n v="-1017.9696466768953"/>
    <n v="-984.65892000000008"/>
    <x v="0"/>
    <n v="-2002.6285666768954"/>
    <n v="-109173.61500400001"/>
    <n v="-110788.23687199999"/>
    <n v="-1614.6218679999874"/>
    <n v="388.00669867690794"/>
    <n v="-96291.128433528007"/>
    <n v="-97216.677855179994"/>
    <n v="-925.54942165198736"/>
    <x v="0"/>
    <n v="17552.267802562499"/>
    <n v="0"/>
    <n v="-97216.677855179994"/>
    <n v="-97216.677855179994"/>
    <n v="-925.54942165198736"/>
    <n v="-925.54942165198736"/>
    <n v="-925.54942165198736"/>
    <x v="1"/>
    <x v="4"/>
    <x v="1"/>
    <x v="6"/>
    <n v="-58942.06137371339"/>
    <m/>
  </r>
  <r>
    <n v="43"/>
    <n v="140"/>
    <x v="0"/>
    <x v="0"/>
    <s v="Teleglobe Inc"/>
    <x v="1"/>
    <x v="4"/>
    <x v="0"/>
    <s v="JP Morgan"/>
    <x v="6"/>
    <d v="2000-08-08T00:00:00"/>
    <d v="2005-08-08T00:00:00"/>
    <x v="0"/>
    <n v="12000000"/>
    <n v="-4537.480509"/>
    <n v="1"/>
    <n v="129.38756599999999"/>
    <n v="128.710351"/>
    <n v="-0.58851723891278251"/>
    <n v="2670.3855007772468"/>
    <n v="1894.8970380000001"/>
    <x v="0"/>
    <n v="4565.2825387772464"/>
    <n v="-115339.92707600001"/>
    <n v="-112081.459369"/>
    <n v="3258.4677070000034"/>
    <n v="-1306.8148317772429"/>
    <n v="-115339.92707600001"/>
    <n v="-112081.459369"/>
    <n v="3258.4677070000034"/>
    <x v="0"/>
    <n v="-32842.283924142001"/>
    <n v="59527.333333000002"/>
    <n v="-52554.126036000001"/>
    <n v="156674.27522499999"/>
    <n v="3258.4677070000034"/>
    <n v="3258.4677070000034"/>
    <n v="3258.4677070000034"/>
    <x v="0"/>
    <x v="1"/>
    <x v="1"/>
    <x v="1"/>
    <n v="24879.480812000009"/>
    <n v="-4.7132550000000037"/>
  </r>
  <r>
    <n v="47"/>
    <n v="141"/>
    <x v="0"/>
    <x v="0"/>
    <s v="Teleglobe Inc"/>
    <x v="1"/>
    <x v="4"/>
    <x v="0"/>
    <s v="Citibank NA"/>
    <x v="6"/>
    <d v="2000-08-21T00:00:00"/>
    <d v="2001-03-29T00:00:00"/>
    <x v="0"/>
    <n v="0"/>
    <n v="0"/>
    <n v="0.67"/>
    <n v="0"/>
    <n v="0"/>
    <m/>
    <n v="-"/>
    <n v="0"/>
    <x v="0"/>
    <n v="0"/>
    <n v="0"/>
    <n v="0"/>
    <n v="0"/>
    <n v="0"/>
    <n v="0"/>
    <n v="0"/>
    <n v="0"/>
    <x v="0"/>
    <n v="0"/>
    <n v="-61416.666666999998"/>
    <n v="-61416.666666999998"/>
    <n v="-28237.786785999997"/>
    <n v="0"/>
    <n v="0"/>
    <n v="0"/>
    <x v="3"/>
    <x v="1"/>
    <x v="1"/>
    <x v="1"/>
    <n v="-1963.9238650000043"/>
    <m/>
  </r>
  <r>
    <n v="48"/>
    <n v="142"/>
    <x v="0"/>
    <x v="0"/>
    <s v="Teleglobe Inc"/>
    <x v="1"/>
    <x v="4"/>
    <x v="0"/>
    <s v="Royal BOC"/>
    <x v="6"/>
    <d v="2000-08-21T00:00:00"/>
    <d v="2001-08-21T00:00:00"/>
    <x v="0"/>
    <n v="10000000"/>
    <n v="-370.18246099999999"/>
    <n v="0.93"/>
    <n v="80.262300999999994"/>
    <n v="78.624740000000003"/>
    <n v="-0.54334234937947201"/>
    <n v="201.13580805881475"/>
    <n v="664.60455300000001"/>
    <x v="0"/>
    <n v="865.74036105881476"/>
    <n v="15432.933016999999"/>
    <n v="16281.09057"/>
    <n v="848.15755300000092"/>
    <n v="-17.582808058813839"/>
    <n v="15432.933016999999"/>
    <n v="16281.09057"/>
    <n v="848.15755300000092"/>
    <x v="0"/>
    <n v="-2679.3806527180004"/>
    <n v="47533.333333000002"/>
    <n v="63814.423903000003"/>
    <n v="24662.691977000002"/>
    <n v="848.15755299999728"/>
    <n v="848.15755299999728"/>
    <n v="848.15755300000092"/>
    <x v="3"/>
    <x v="1"/>
    <x v="1"/>
    <x v="1"/>
    <n v="3241.5537350000013"/>
    <n v="-3.7060390000000041"/>
  </r>
  <r>
    <n v="146"/>
    <n v="204"/>
    <x v="0"/>
    <x v="0"/>
    <s v="Telia AB"/>
    <x v="11"/>
    <x v="4"/>
    <x v="11"/>
    <s v="Goldman Sachs"/>
    <x v="2"/>
    <d v="2000-09-21T00:00:00"/>
    <d v="2005-09-21T00:00:00"/>
    <x v="1"/>
    <n v="-10000000"/>
    <n v="3888.1291550000001"/>
    <n v="0.39"/>
    <n v="71.113518999999997"/>
    <n v="71.043334000000002"/>
    <n v="-6.5816525417679121E-4"/>
    <n v="-2.5590315135727675"/>
    <n v="-688.52408100000002"/>
    <x v="0"/>
    <n v="-691.08311251357281"/>
    <n v="127047.87916500001"/>
    <n v="126689.09331500001"/>
    <n v="-358.78585000000021"/>
    <n v="332.2972625135726"/>
    <n v="112056.22942353001"/>
    <n v="111169.6793839125"/>
    <n v="-886.55003961750481"/>
    <x v="0"/>
    <n v="7675.166951969999"/>
    <n v="-17206.3125"/>
    <n v="93963.366883912502"/>
    <n v="-23343.017985619299"/>
    <n v="-798.3125396175019"/>
    <n v="-798.3125396175019"/>
    <n v="-886.55003961750481"/>
    <x v="0"/>
    <x v="6"/>
    <x v="1"/>
    <x v="11"/>
    <n v="-17006.858757694325"/>
    <n v="-4.079779000000002"/>
  </r>
  <r>
    <n v="1364"/>
    <n v="520"/>
    <x v="0"/>
    <x v="0"/>
    <s v="Tesco Plc"/>
    <x v="2"/>
    <x v="1"/>
    <x v="6"/>
    <s v="Portfolio ISIS"/>
    <x v="2"/>
    <d v="2001-01-05T00:00:00"/>
    <d v="2006-01-05T00:00:00"/>
    <x v="0"/>
    <n v="-10000000"/>
    <n v="4043.2138479999999"/>
    <n v="0.32"/>
    <n v="25.181457000000002"/>
    <n v="25.061346"/>
    <n v="-0.1192179149569869"/>
    <n v="-482.02352468377575"/>
    <n v="-294.49678499999999"/>
    <x v="0"/>
    <n v="-776.52030968377574"/>
    <n v="-36528.029423"/>
    <n v="-37159.451455000002"/>
    <n v="-631.42203200000222"/>
    <n v="145.09827768377352"/>
    <n v="-36528.029423"/>
    <n v="-37159.451455000002"/>
    <n v="-631.42203200000222"/>
    <x v="0"/>
    <n v="11971.956203927999"/>
    <n v="0"/>
    <n v="-37159.451455000002"/>
    <n v="-40409.179061000003"/>
    <n v="-631.42203200000222"/>
    <n v="-631.42203200000222"/>
    <n v="-631.42203200000222"/>
    <x v="1"/>
    <x v="2"/>
    <x v="1"/>
    <x v="2"/>
    <n v="-25136.568925"/>
    <n v="-5.7999130000000001"/>
  </r>
  <r>
    <n v="1573"/>
    <n v="619"/>
    <x v="0"/>
    <x v="1"/>
    <s v="Tesco Plc"/>
    <x v="2"/>
    <x v="1"/>
    <x v="6"/>
    <s v="Portfolio ISIS"/>
    <x v="1"/>
    <d v="2001-01-05T00:00:00"/>
    <d v="2006-01-05T00:00:00"/>
    <x v="0"/>
    <n v="10000000"/>
    <n v="-4043.2138479999999"/>
    <n v="0.32"/>
    <n v="25.181457000000002"/>
    <n v="25.061346"/>
    <n v="-0.1192179149569869"/>
    <n v="482.02352468377575"/>
    <n v="294.49678499999999"/>
    <x v="0"/>
    <n v="776.52030968377574"/>
    <n v="36528.029423"/>
    <n v="37159.451455000002"/>
    <n v="631.42203200000222"/>
    <n v="-145.09827768377352"/>
    <n v="36528.029423"/>
    <n v="37159.451455000002"/>
    <n v="631.42203200000222"/>
    <x v="0"/>
    <n v="-11971.956203927999"/>
    <n v="0"/>
    <n v="37159.451455000002"/>
    <n v="40409.179061000003"/>
    <n v="631.42203200000222"/>
    <n v="631.42203200000222"/>
    <n v="631.42203200000222"/>
    <x v="1"/>
    <x v="2"/>
    <x v="1"/>
    <x v="2"/>
    <n v="25136.568925"/>
    <n v="-5.7999130000000001"/>
  </r>
  <r>
    <n v="1365"/>
    <n v="521"/>
    <x v="0"/>
    <x v="0"/>
    <s v="Time Warner Inc."/>
    <x v="1"/>
    <x v="4"/>
    <x v="3"/>
    <s v="Portfolio ISIS"/>
    <x v="5"/>
    <d v="2001-01-05T00:00:00"/>
    <d v="2006-01-05T00:00:00"/>
    <x v="0"/>
    <n v="-10000000"/>
    <n v="4066.4859859999997"/>
    <n v="0.65"/>
    <n v="61.826332999999998"/>
    <n v="61.236718000000003"/>
    <n v="-0.58334762529288886"/>
    <n v="-2372.1749432199117"/>
    <n v="-696.44003399999997"/>
    <x v="0"/>
    <n v="-3068.6149772199115"/>
    <n v="-29104.474528999999"/>
    <n v="-31767.621015000001"/>
    <n v="-2663.1464860000015"/>
    <n v="405.46849121990999"/>
    <n v="-29104.474528999999"/>
    <n v="-31767.621015000001"/>
    <n v="-2663.1464860000015"/>
    <x v="0"/>
    <n v="29433.225566667999"/>
    <n v="0"/>
    <n v="-31767.621015000001"/>
    <n v="-131216.14405999999"/>
    <n v="-2663.1464860000015"/>
    <n v="-2663.1464860000015"/>
    <n v="-2663.1464860000015"/>
    <x v="1"/>
    <x v="1"/>
    <x v="1"/>
    <x v="1"/>
    <n v="-14013.230475"/>
    <n v="-3.0155310000000028"/>
  </r>
  <r>
    <n v="1539"/>
    <n v="586"/>
    <x v="0"/>
    <x v="1"/>
    <s v="Time Warner Inc."/>
    <x v="1"/>
    <x v="4"/>
    <x v="3"/>
    <s v="Portfolio ISIS"/>
    <x v="1"/>
    <d v="2001-01-05T00:00:00"/>
    <d v="2006-01-05T00:00:00"/>
    <x v="0"/>
    <n v="10000000"/>
    <n v="-4066.4859859999997"/>
    <n v="0.65"/>
    <n v="61.826332999999998"/>
    <n v="61.236718000000003"/>
    <n v="-0.58334762529288886"/>
    <n v="2372.1749432199117"/>
    <n v="696.44003399999997"/>
    <x v="0"/>
    <n v="3068.6149772199115"/>
    <n v="29104.474528999999"/>
    <n v="31767.621015000001"/>
    <n v="2663.1464860000015"/>
    <n v="-405.46849121990999"/>
    <n v="29104.474528999999"/>
    <n v="31767.621015000001"/>
    <n v="2663.1464860000015"/>
    <x v="0"/>
    <n v="-29433.225566667999"/>
    <n v="0"/>
    <n v="31767.621015000001"/>
    <n v="131216.14405999999"/>
    <n v="2663.1464860000015"/>
    <n v="2663.1464860000015"/>
    <n v="2663.1464860000015"/>
    <x v="1"/>
    <x v="1"/>
    <x v="1"/>
    <x v="1"/>
    <n v="14013.230475"/>
    <n v="-3.0155310000000028"/>
  </r>
  <r>
    <n v="1634"/>
    <n v="838"/>
    <x v="0"/>
    <x v="0"/>
    <s v="Time Warner Inc."/>
    <x v="1"/>
    <x v="4"/>
    <x v="3"/>
    <s v="CSFB Intl"/>
    <x v="5"/>
    <d v="2001-02-09T00:00:00"/>
    <d v="2006-02-09T00:00:00"/>
    <x v="0"/>
    <n v="10000000"/>
    <n v="-4130.3488859999998"/>
    <n v="0.6"/>
    <n v="62.295693"/>
    <n v="61.706549000000003"/>
    <n v="-0.58676728043778648"/>
    <n v="2423.5535830974609"/>
    <n v="670.437996"/>
    <x v="0"/>
    <n v="3093.991579097461"/>
    <n v="-898.43137100000001"/>
    <n v="1756.6084450000001"/>
    <n v="2655.039816"/>
    <n v="-438.95176309746103"/>
    <n v="-898.43137100000001"/>
    <n v="1756.6084450000001"/>
    <n v="2655.039816"/>
    <x v="0"/>
    <n v="-29895.465236868"/>
    <n v="0"/>
    <n v="1756.6084450000001"/>
    <n v="1756.6084450000001"/>
    <n v="2655.039816"/>
    <n v="2655.039816"/>
    <n v="2655.039816"/>
    <x v="1"/>
    <x v="1"/>
    <x v="1"/>
    <x v="1"/>
    <n v="14229.753365999999"/>
    <n v="-3.0124499999999941"/>
  </r>
  <r>
    <n v="1703"/>
    <n v="909"/>
    <x v="0"/>
    <x v="0"/>
    <s v="Tokyo Elec Power Co"/>
    <x v="9"/>
    <x v="3"/>
    <x v="9"/>
    <s v="LBIE"/>
    <x v="6"/>
    <d v="2001-03-20T00:00:00"/>
    <d v="2006-03-20T00:00:00"/>
    <x v="0"/>
    <n v="-20000000"/>
    <n v="8374.4430970000012"/>
    <n v="0.32"/>
    <n v="27.646260000000002"/>
    <n v="27.619098000000001"/>
    <n v="-3.178116076015769E-2"/>
    <n v="-266.14952234254986"/>
    <n v="-835.13915700000007"/>
    <x v="0"/>
    <n v="-1101.28867934255"/>
    <n v="-40508.387337"/>
    <n v="-40972.962005000001"/>
    <n v="-464.57466800000111"/>
    <n v="636.71401134254893"/>
    <n v="-40508.387337"/>
    <n v="-40972.962005000001"/>
    <n v="-464.57466800000111"/>
    <x v="0"/>
    <m/>
    <n v="0"/>
    <n v="-40972.962005000001"/>
    <n v="-40972.962005000001"/>
    <n v="-464.57466800000111"/>
    <n v="-464.57466800000111"/>
    <n v="-464.57466800000111"/>
    <x v="1"/>
    <x v="0"/>
    <x v="1"/>
    <x v="9"/>
    <n v="-14812.883171000001"/>
    <n v="-1.5453619999999972"/>
  </r>
  <r>
    <n v="1690"/>
    <n v="898"/>
    <x v="0"/>
    <x v="0"/>
    <s v="Toyota Motor Corp"/>
    <x v="13"/>
    <x v="6"/>
    <x v="9"/>
    <s v="Bank of America"/>
    <x v="6"/>
    <d v="2001-03-16T00:00:00"/>
    <d v="2006-02-06T00:00:00"/>
    <x v="0"/>
    <n v="-20000000"/>
    <n v="8167.6769490000006"/>
    <n v="0.24"/>
    <n v="25.395150999999998"/>
    <n v="25.377355999999999"/>
    <n v="-1.8330493305996887E-2"/>
    <n v="-149.7175476391896"/>
    <n v="-605.90820600000006"/>
    <x v="0"/>
    <n v="-755.62575363918972"/>
    <n v="9566.2017070000002"/>
    <n v="9293.6353629999994"/>
    <n v="-272.56634400000075"/>
    <n v="483.05940963918897"/>
    <n v="9566.2017070000002"/>
    <n v="9293.6353629999994"/>
    <n v="-272.56634400000075"/>
    <x v="0"/>
    <n v="12226.604008805552"/>
    <n v="0"/>
    <n v="9293.6353629999994"/>
    <n v="9293.6353629999994"/>
    <n v="-272.56634400000075"/>
    <n v="-272.56634400000075"/>
    <n v="-272.56634400000075"/>
    <x v="1"/>
    <x v="7"/>
    <x v="1"/>
    <x v="13"/>
    <n v="12227.079197999999"/>
    <n v="1.5471369999999993"/>
  </r>
  <r>
    <n v="14"/>
    <n v="104"/>
    <x v="0"/>
    <x v="8"/>
    <s v="Transocean Sedco"/>
    <x v="10"/>
    <x v="5"/>
    <x v="3"/>
    <s v="High Yield"/>
    <x v="5"/>
    <d v="2000-06-06T00:00:00"/>
    <d v="2003-05-24T00:00:00"/>
    <x v="0"/>
    <n v="4000000"/>
    <n v="-780.98029199999996"/>
    <n v="0.75"/>
    <n v="70.104755999999995"/>
    <n v="69.421198000000004"/>
    <n v="-0.55099230694412715"/>
    <n v="430.31413276697799"/>
    <n v="251.55140400000002"/>
    <x v="0"/>
    <n v="681.86553676697804"/>
    <n v="6961.6029760000001"/>
    <n v="7598.4070339999998"/>
    <n v="636.80405799999971"/>
    <n v="-45.061478766978325"/>
    <n v="6961.6029760000001"/>
    <n v="7598.4070339999998"/>
    <n v="636.80405799999971"/>
    <x v="0"/>
    <n v="-5781.2066115299995"/>
    <n v="22083.333332999999"/>
    <n v="29681.740366999999"/>
    <n v="15894.458395"/>
    <n v="636.80405800000153"/>
    <n v="636.80405800000153"/>
    <n v="636.80405799999971"/>
    <x v="5"/>
    <x v="5"/>
    <x v="1"/>
    <x v="10"/>
    <n v="2441.7683550000002"/>
    <n v="-2.2252039999999909"/>
  </r>
  <r>
    <n v="16"/>
    <n v="105"/>
    <x v="0"/>
    <x v="0"/>
    <s v="Transocean Sedco"/>
    <x v="10"/>
    <x v="5"/>
    <x v="3"/>
    <s v="Merrill Lynch Int"/>
    <x v="5"/>
    <d v="2000-06-06T00:00:00"/>
    <d v="2003-05-24T00:00:00"/>
    <x v="0"/>
    <n v="-10000000"/>
    <n v="1947.4400450000001"/>
    <n v="0.6"/>
    <n v="70.104721999999995"/>
    <n v="69.421165000000002"/>
    <n v="-0.55099260759959579"/>
    <n v="-1073.0250685384242"/>
    <n v="-613.31453699999997"/>
    <x v="0"/>
    <n v="-1686.3396055384242"/>
    <n v="14455.891546999999"/>
    <n v="12900.754704000001"/>
    <n v="-1555.1368429999984"/>
    <n v="131.20276253842576"/>
    <n v="14455.891546999999"/>
    <n v="12900.754704000001"/>
    <n v="-1555.1368429999984"/>
    <x v="0"/>
    <n v="14415.924933112499"/>
    <n v="-44166.666666999998"/>
    <n v="-31265.911962999999"/>
    <n v="-40106.387115999998"/>
    <n v="-1555.1368430000002"/>
    <n v="-1555.1368430000002"/>
    <n v="-1555.1368429999984"/>
    <x v="5"/>
    <x v="5"/>
    <x v="1"/>
    <x v="10"/>
    <n v="-6069.0076230000013"/>
    <n v="-2.2252040000000051"/>
  </r>
  <r>
    <n v="17"/>
    <n v="106"/>
    <x v="0"/>
    <x v="0"/>
    <s v="Transocean Sedco"/>
    <x v="10"/>
    <x v="5"/>
    <x v="3"/>
    <s v="JP Morgan"/>
    <x v="5"/>
    <d v="2000-06-06T00:00:00"/>
    <d v="2003-05-24T00:00:00"/>
    <x v="0"/>
    <n v="6000000"/>
    <n v="-1169.0654549999999"/>
    <n v="0.63"/>
    <n v="70.104755999999995"/>
    <n v="69.421198000000004"/>
    <n v="-0.55099254736392966"/>
    <n v="644.1463530856214"/>
    <n v="369.85552800000005"/>
    <x v="0"/>
    <n v="1014.0018810856214"/>
    <n v="-4850.3755879999999"/>
    <n v="-3912.8679630000001"/>
    <n v="937.50762499999973"/>
    <n v="-76.494256085621714"/>
    <n v="-4850.3755879999999"/>
    <n v="-3912.8679630000001"/>
    <n v="937.50762499999973"/>
    <x v="0"/>
    <n v="-8654.0070306375001"/>
    <n v="27825"/>
    <n v="23912.132036999999"/>
    <n v="24194.365518999999"/>
    <n v="937.50762499999837"/>
    <n v="937.50762499999837"/>
    <n v="937.50762499999973"/>
    <x v="5"/>
    <x v="5"/>
    <x v="1"/>
    <x v="10"/>
    <n v="3645.6532479999987"/>
    <n v="-2.2252039999999909"/>
  </r>
  <r>
    <n v="114"/>
    <n v="120"/>
    <x v="2"/>
    <x v="9"/>
    <s v="Transocean Sedco"/>
    <x v="10"/>
    <x v="5"/>
    <x v="3"/>
    <s v="EnronCredit.com"/>
    <x v="5"/>
    <d v="2000-06-06T00:00:00"/>
    <d v="2003-05-24T00:00:00"/>
    <x v="0"/>
    <n v="-4000000"/>
    <n v="780.98029199999996"/>
    <n v="0.75"/>
    <n v="70.104755999999995"/>
    <n v="69.421198000000004"/>
    <n v="-0.55099230694412715"/>
    <n v="-430.31413276697799"/>
    <n v="-251.55140400000002"/>
    <x v="0"/>
    <n v="-681.86553676697804"/>
    <n v="-6961.6029760000001"/>
    <n v="-7598.4070339999998"/>
    <n v="-636.80405799999971"/>
    <n v="45.061478766978325"/>
    <n v="-6961.6029760000001"/>
    <n v="-7598.4070339999998"/>
    <n v="-636.80405799999971"/>
    <x v="0"/>
    <n v="5781.2066115299995"/>
    <n v="-22083.333332999999"/>
    <n v="-29681.740366999999"/>
    <n v="-15894.458395"/>
    <n v="-636.80405800000153"/>
    <n v="-636.80405800000153"/>
    <n v="-636.80405799999971"/>
    <x v="5"/>
    <x v="5"/>
    <x v="1"/>
    <x v="10"/>
    <n v="-2441.7683550000002"/>
    <n v="-2.2252039999999909"/>
  </r>
  <r>
    <n v="1366"/>
    <n v="522"/>
    <x v="0"/>
    <x v="0"/>
    <s v="Transocean Sedco"/>
    <x v="10"/>
    <x v="5"/>
    <x v="3"/>
    <s v="Portfolio ISIS"/>
    <x v="5"/>
    <d v="2001-01-05T00:00:00"/>
    <d v="2006-01-05T00:00:00"/>
    <x v="0"/>
    <n v="-10000000"/>
    <n v="4073.0553370000002"/>
    <n v="0.8"/>
    <n v="82.380177000000003"/>
    <n v="81.784013999999999"/>
    <n v="-0.56790507871508111"/>
    <n v="-2313.1088117698664"/>
    <n v="-969.70272899999998"/>
    <x v="0"/>
    <n v="-3282.8115407698665"/>
    <n v="-9688.2679079999998"/>
    <n v="-12374.615673"/>
    <n v="-2686.3477650000004"/>
    <n v="596.46377576986606"/>
    <n v="-9688.2679079999998"/>
    <n v="-12374.615673"/>
    <n v="-2686.3477650000004"/>
    <x v="0"/>
    <n v="30150.792132142502"/>
    <n v="0"/>
    <n v="-12374.615673"/>
    <n v="-34771.686732999995"/>
    <n v="-2686.3477650000004"/>
    <n v="-2686.3477650000004"/>
    <n v="-2686.3477650000004"/>
    <x v="1"/>
    <x v="5"/>
    <x v="1"/>
    <x v="10"/>
    <n v="-13115.317754"/>
    <n v="-2.7065520000000021"/>
  </r>
  <r>
    <n v="1540"/>
    <n v="587"/>
    <x v="0"/>
    <x v="1"/>
    <s v="Transocean Sedco"/>
    <x v="10"/>
    <x v="5"/>
    <x v="3"/>
    <s v="Portfolio ISIS"/>
    <x v="1"/>
    <d v="2001-01-05T00:00:00"/>
    <d v="2006-01-05T00:00:00"/>
    <x v="0"/>
    <n v="10000000"/>
    <n v="-4073.0553370000002"/>
    <n v="0.8"/>
    <n v="82.380177000000003"/>
    <n v="81.784013999999999"/>
    <n v="-0.56790507871508111"/>
    <n v="2313.1088117698664"/>
    <n v="969.70272899999998"/>
    <x v="0"/>
    <n v="3282.8115407698665"/>
    <n v="9688.2679079999998"/>
    <n v="12374.615673"/>
    <n v="2686.3477650000004"/>
    <n v="-596.46377576986606"/>
    <n v="9688.2679079999998"/>
    <n v="12374.615673"/>
    <n v="2686.3477650000004"/>
    <x v="0"/>
    <n v="-30150.792132142502"/>
    <n v="0"/>
    <n v="12374.615673"/>
    <n v="34771.686732999995"/>
    <n v="2686.3477650000004"/>
    <n v="2686.3477650000004"/>
    <n v="2686.3477650000004"/>
    <x v="1"/>
    <x v="5"/>
    <x v="1"/>
    <x v="10"/>
    <n v="13115.317754"/>
    <n v="-2.7065520000000021"/>
  </r>
  <r>
    <n v="1367"/>
    <n v="523"/>
    <x v="0"/>
    <x v="0"/>
    <s v="Tribune Co."/>
    <x v="5"/>
    <x v="4"/>
    <x v="3"/>
    <s v="Portfolio ISIS"/>
    <x v="4"/>
    <d v="2001-01-05T00:00:00"/>
    <d v="2006-01-05T00:00:00"/>
    <x v="0"/>
    <n v="-10000000"/>
    <n v="4030.570721"/>
    <n v="0.35"/>
    <n v="43.538643999999998"/>
    <n v="43.497458999999999"/>
    <n v="-3.1033151222696252E-2"/>
    <n v="-125.08131069856486"/>
    <n v="-522.114192"/>
    <x v="0"/>
    <n v="-647.19550269856484"/>
    <n v="27252.508321000001"/>
    <n v="27021.223458"/>
    <n v="-231.28486300000077"/>
    <n v="415.91063969856407"/>
    <n v="27252.508321000001"/>
    <n v="27021.223458"/>
    <n v="-231.28486300000077"/>
    <x v="0"/>
    <n v="23206.010926157498"/>
    <n v="0"/>
    <n v="27021.223458"/>
    <n v="-123374.429852"/>
    <n v="-231.28486300000077"/>
    <n v="-231.28486300000077"/>
    <n v="-231.28486300000077"/>
    <x v="1"/>
    <x v="3"/>
    <x v="1"/>
    <x v="5"/>
    <n v="-25419.938688000002"/>
    <n v="-5.8026690000000016"/>
  </r>
  <r>
    <n v="1541"/>
    <n v="588"/>
    <x v="0"/>
    <x v="1"/>
    <s v="Tribune Co."/>
    <x v="5"/>
    <x v="4"/>
    <x v="3"/>
    <s v="Portfolio ISIS"/>
    <x v="1"/>
    <d v="2001-01-05T00:00:00"/>
    <d v="2006-01-05T00:00:00"/>
    <x v="0"/>
    <n v="10000000"/>
    <n v="-4030.570721"/>
    <n v="0.35"/>
    <n v="43.538643999999998"/>
    <n v="43.497458999999999"/>
    <n v="-3.1033151222696252E-2"/>
    <n v="125.08131069856486"/>
    <n v="522.114192"/>
    <x v="0"/>
    <n v="647.19550269856484"/>
    <n v="-27252.508321000001"/>
    <n v="-27021.223458"/>
    <n v="231.28486300000077"/>
    <n v="-415.91063969856407"/>
    <n v="-27252.508321000001"/>
    <n v="-27021.223458"/>
    <n v="231.28486300000077"/>
    <x v="0"/>
    <n v="-23206.010926157498"/>
    <n v="0"/>
    <n v="-27021.223458"/>
    <n v="123374.429852"/>
    <n v="231.28486300000077"/>
    <n v="231.28486300000077"/>
    <n v="231.28486300000077"/>
    <x v="1"/>
    <x v="3"/>
    <x v="1"/>
    <x v="5"/>
    <n v="25419.938688000002"/>
    <n v="-5.8026690000000016"/>
  </r>
  <r>
    <n v="883"/>
    <n v="827"/>
    <x v="1"/>
    <x v="5"/>
    <s v="Triplets"/>
    <x v="9"/>
    <x v="10"/>
    <x v="15"/>
    <s v="Deutsche Bank AG"/>
    <x v="0"/>
    <d v="2000-05-02T00:00:00"/>
    <d v="2005-05-02T00:00:00"/>
    <x v="0"/>
    <n v="5000000"/>
    <m/>
    <n v="6.4"/>
    <n v="0"/>
    <n v="0"/>
    <n v="0"/>
    <n v="0"/>
    <n v="0"/>
    <x v="0"/>
    <n v="0"/>
    <n v="0"/>
    <n v="0"/>
    <n v="0"/>
    <n v="0"/>
    <n v="0"/>
    <n v="0"/>
    <n v="0"/>
    <x v="0"/>
    <m/>
    <n v="80000"/>
    <n v="80000"/>
    <n v="80000"/>
    <n v="0"/>
    <n v="0"/>
    <n v="0"/>
    <x v="0"/>
    <x v="0"/>
    <x v="1"/>
    <x v="9"/>
    <n v="0"/>
    <n v="0"/>
  </r>
  <r>
    <n v="884"/>
    <n v="828"/>
    <x v="1"/>
    <x v="7"/>
    <s v="Triplets"/>
    <x v="9"/>
    <x v="10"/>
    <x v="15"/>
    <s v="EnronCredit.com"/>
    <x v="0"/>
    <d v="2000-05-02T00:00:00"/>
    <d v="2005-05-02T00:00:00"/>
    <x v="0"/>
    <n v="-5000000"/>
    <m/>
    <n v="6.4"/>
    <n v="0"/>
    <n v="0"/>
    <n v="0"/>
    <n v="0"/>
    <n v="0"/>
    <x v="0"/>
    <n v="0"/>
    <n v="0"/>
    <n v="0"/>
    <n v="0"/>
    <n v="0"/>
    <n v="0"/>
    <n v="0"/>
    <n v="0"/>
    <x v="0"/>
    <m/>
    <n v="-80000"/>
    <n v="-80000"/>
    <n v="-80000"/>
    <n v="0"/>
    <n v="0"/>
    <n v="0"/>
    <x v="0"/>
    <x v="0"/>
    <x v="1"/>
    <x v="9"/>
    <n v="0"/>
    <n v="0"/>
  </r>
  <r>
    <n v="885"/>
    <n v="830"/>
    <x v="0"/>
    <x v="8"/>
    <s v="Triplets"/>
    <x v="9"/>
    <x v="10"/>
    <x v="15"/>
    <s v="High Yield"/>
    <x v="0"/>
    <d v="2000-05-02T00:00:00"/>
    <d v="2005-05-02T00:00:00"/>
    <x v="0"/>
    <n v="5000000"/>
    <m/>
    <n v="6.4"/>
    <n v="0"/>
    <n v="0"/>
    <n v="0"/>
    <n v="0"/>
    <n v="0"/>
    <x v="0"/>
    <n v="0"/>
    <n v="0"/>
    <n v="0"/>
    <n v="0"/>
    <n v="0"/>
    <n v="0"/>
    <n v="0"/>
    <n v="0"/>
    <x v="0"/>
    <m/>
    <n v="80000"/>
    <n v="80000"/>
    <n v="80000"/>
    <n v="0"/>
    <n v="0"/>
    <n v="0"/>
    <x v="0"/>
    <x v="0"/>
    <x v="1"/>
    <x v="9"/>
    <n v="0"/>
    <n v="0"/>
  </r>
  <r>
    <n v="1368"/>
    <n v="524"/>
    <x v="0"/>
    <x v="0"/>
    <s v="TXU Corporation"/>
    <x v="1"/>
    <x v="3"/>
    <x v="3"/>
    <s v="Portfolio ISIS"/>
    <x v="0"/>
    <d v="2001-01-05T00:00:00"/>
    <d v="2006-01-05T00:00:00"/>
    <x v="0"/>
    <n v="-10000000"/>
    <n v="4100.0806259999999"/>
    <n v="1"/>
    <n v="105.066034"/>
    <n v="104.462008"/>
    <n v="-0.56926722082839532"/>
    <n v="-2334.0415031353673"/>
    <n v="-1209.5192520000001"/>
    <x v="0"/>
    <n v="-3543.5607551353673"/>
    <n v="-3602.7541569999999"/>
    <n v="-6345.583028"/>
    <n v="-2742.8288710000002"/>
    <n v="800.73188413536718"/>
    <n v="-3602.7541569999999"/>
    <n v="-6345.583028"/>
    <n v="-2742.8288710000002"/>
    <x v="0"/>
    <n v="29676.383570988"/>
    <n v="0"/>
    <n v="-6345.583028"/>
    <n v="-140978.04345100001"/>
    <n v="-2742.8288710000002"/>
    <n v="-2742.8288710000002"/>
    <n v="-2742.8288710000002"/>
    <x v="1"/>
    <x v="1"/>
    <x v="1"/>
    <x v="1"/>
    <n v="-36864.368621000001"/>
    <n v="-8.358311999999998"/>
  </r>
  <r>
    <n v="1542"/>
    <n v="589"/>
    <x v="0"/>
    <x v="1"/>
    <s v="TXU Corporation"/>
    <x v="1"/>
    <x v="3"/>
    <x v="3"/>
    <s v="Portfolio ISIS"/>
    <x v="1"/>
    <d v="2001-01-05T00:00:00"/>
    <d v="2006-01-05T00:00:00"/>
    <x v="0"/>
    <n v="10000000"/>
    <n v="-4100.0806259999999"/>
    <n v="1"/>
    <n v="105.066034"/>
    <n v="104.462008"/>
    <n v="-0.56926722082839532"/>
    <n v="2334.0415031353673"/>
    <n v="1209.5192520000001"/>
    <x v="0"/>
    <n v="3543.5607551353673"/>
    <n v="3602.7541569999999"/>
    <n v="6345.583028"/>
    <n v="2742.8288710000002"/>
    <n v="-800.73188413536718"/>
    <n v="3602.7541569999999"/>
    <n v="6345.583028"/>
    <n v="2742.8288710000002"/>
    <x v="0"/>
    <n v="-29676.383570988"/>
    <n v="0"/>
    <n v="6345.583028"/>
    <n v="140978.04345100001"/>
    <n v="2742.8288710000002"/>
    <n v="2742.8288710000002"/>
    <n v="2742.8288710000002"/>
    <x v="1"/>
    <x v="1"/>
    <x v="1"/>
    <x v="1"/>
    <n v="36864.368621000001"/>
    <n v="-8.358311999999998"/>
  </r>
  <r>
    <n v="424"/>
    <n v="421"/>
    <x v="0"/>
    <x v="0"/>
    <s v="Unilever N.V."/>
    <x v="6"/>
    <x v="1"/>
    <x v="2"/>
    <s v="CSFB Intl"/>
    <x v="2"/>
    <d v="2000-12-12T00:00:00"/>
    <d v="2005-12-12T00:00:00"/>
    <x v="1"/>
    <n v="-10000000"/>
    <n v="4078.264271"/>
    <n v="0.26500000000000001"/>
    <n v="21.043251999999999"/>
    <n v="21.021153000000002"/>
    <n v="-5.1079783548984431E-3"/>
    <n v="-20.831685621823677"/>
    <n v="-291.46311000000003"/>
    <x v="0"/>
    <n v="-312.29479562182371"/>
    <n v="-24715.083949"/>
    <n v="-24889.085782999999"/>
    <n v="-174.00183399999878"/>
    <n v="138.29296162182493"/>
    <n v="-21798.704043017999"/>
    <n v="-21840.172774582497"/>
    <n v="-41.468731564498739"/>
    <x v="0"/>
    <n v="16771.8618144875"/>
    <n v="-5813.4375"/>
    <n v="-27653.610274582497"/>
    <n v="-21914.923644394668"/>
    <n v="-11.656231564498739"/>
    <n v="-11.656231564498739"/>
    <n v="-41.468731564498739"/>
    <x v="1"/>
    <x v="4"/>
    <x v="1"/>
    <x v="6"/>
    <n v="-1725.4682262884962"/>
    <n v="-0.44448299999999819"/>
  </r>
  <r>
    <n v="1676"/>
    <n v="884"/>
    <x v="0"/>
    <x v="0"/>
    <s v="Unilever N.V."/>
    <x v="6"/>
    <x v="1"/>
    <x v="2"/>
    <s v="Goldman Sachs"/>
    <x v="2"/>
    <d v="2001-03-13T00:00:00"/>
    <d v="2006-03-13T00:00:00"/>
    <x v="1"/>
    <n v="10000000"/>
    <n v="-4266.1584309999998"/>
    <n v="0.245"/>
    <n v="21.785964"/>
    <n v="21.762993999999999"/>
    <n v="-6.8119961930273162E-3"/>
    <n v="29.061054990823386"/>
    <n v="298.12572899999998"/>
    <x v="0"/>
    <n v="327.18678399082336"/>
    <n v="13448.184018"/>
    <n v="13622.435871"/>
    <n v="174.25185299999976"/>
    <n v="-152.9349309908236"/>
    <n v="11861.298303875999"/>
    <n v="11953.687476802499"/>
    <n v="92.389172926499668"/>
    <x v="0"/>
    <n v="-17544.576547487501"/>
    <n v="0"/>
    <n v="11953.687476802499"/>
    <n v="11953.687476802499"/>
    <n v="92.389172926499668"/>
    <n v="92.389172926499668"/>
    <n v="92.389172926499668"/>
    <x v="1"/>
    <x v="4"/>
    <x v="1"/>
    <x v="6"/>
    <n v="2023.2357872072989"/>
    <n v="-0.44271200000000022"/>
  </r>
  <r>
    <n v="1369"/>
    <n v="525"/>
    <x v="0"/>
    <x v="0"/>
    <s v="Union Pacific Corp."/>
    <x v="0"/>
    <x v="8"/>
    <x v="3"/>
    <s v="Portfolio ISIS"/>
    <x v="3"/>
    <d v="2001-01-05T00:00:00"/>
    <d v="2006-01-05T00:00:00"/>
    <x v="0"/>
    <n v="-10000000"/>
    <n v="4067.4736910000001"/>
    <n v="0.7"/>
    <n v="62.074907000000003"/>
    <n v="61.397911999999998"/>
    <n v="-0.67760805076460873"/>
    <n v="-2756.1529192948387"/>
    <n v="-778.46813699999996"/>
    <x v="0"/>
    <n v="-3534.6210562948386"/>
    <n v="-50174.484123000002"/>
    <n v="-53248.186199000003"/>
    <n v="-3073.7020760000014"/>
    <n v="460.91898029483718"/>
    <n v="-50174.484123000002"/>
    <n v="-53248.186199000003"/>
    <n v="-3073.7020760000014"/>
    <x v="0"/>
    <n v="50851.556084882002"/>
    <n v="0"/>
    <n v="-53248.186199000003"/>
    <n v="-72196.353797999996"/>
    <n v="-3073.7020760000014"/>
    <n v="-3073.7020760000014"/>
    <n v="-3073.7020760000014"/>
    <x v="1"/>
    <x v="0"/>
    <x v="0"/>
    <x v="0"/>
    <n v="-15783.590878000003"/>
    <n v="-3.4328250000000011"/>
  </r>
  <r>
    <n v="1543"/>
    <n v="590"/>
    <x v="0"/>
    <x v="1"/>
    <s v="Union Pacific Corp."/>
    <x v="0"/>
    <x v="8"/>
    <x v="3"/>
    <s v="Portfolio ISIS"/>
    <x v="1"/>
    <d v="2001-01-05T00:00:00"/>
    <d v="2006-01-05T00:00:00"/>
    <x v="0"/>
    <n v="10000000"/>
    <n v="-4067.4736910000001"/>
    <n v="0.7"/>
    <n v="62.074907000000003"/>
    <n v="61.397911999999998"/>
    <n v="-0.67760805076460873"/>
    <n v="2756.1529192948387"/>
    <n v="778.46813699999996"/>
    <x v="0"/>
    <n v="3534.6210562948386"/>
    <n v="50174.484123000002"/>
    <n v="53248.186199000003"/>
    <n v="3073.7020760000014"/>
    <n v="-460.91898029483718"/>
    <n v="50174.484123000002"/>
    <n v="53248.186199000003"/>
    <n v="3073.7020760000014"/>
    <x v="0"/>
    <n v="-50851.556084882002"/>
    <n v="0"/>
    <n v="53248.186199000003"/>
    <n v="72196.353797999996"/>
    <n v="3073.7020760000014"/>
    <n v="3073.7020760000014"/>
    <n v="3073.7020760000014"/>
    <x v="1"/>
    <x v="0"/>
    <x v="0"/>
    <x v="0"/>
    <n v="15783.590878000003"/>
    <n v="-3.4328250000000011"/>
  </r>
  <r>
    <n v="1370"/>
    <n v="633"/>
    <x v="0"/>
    <x v="0"/>
    <s v="Usinor Sa"/>
    <x v="4"/>
    <x v="0"/>
    <x v="4"/>
    <s v="Portfolio ISIS"/>
    <x v="6"/>
    <d v="2001-01-05T00:00:00"/>
    <d v="2006-01-05T00:00:00"/>
    <x v="0"/>
    <n v="-10000000"/>
    <n v="4179.4058709999999"/>
    <n v="1.3"/>
    <n v="106.41699800000001"/>
    <n v="101.789946"/>
    <n v="-4.5627090225397451"/>
    <n v="-19069.412876467282"/>
    <n v="-1338.287055"/>
    <x v="0"/>
    <n v="-20407.699931467283"/>
    <n v="-128079.75715600001"/>
    <n v="-147680.160065"/>
    <n v="-19600.402908999997"/>
    <n v="807.2970224672863"/>
    <n v="-128079.75715600001"/>
    <n v="-147680.160065"/>
    <n v="-19600.402908999997"/>
    <x v="0"/>
    <n v="41250.735946770001"/>
    <n v="0"/>
    <n v="-147680.160065"/>
    <n v="-194166.60773799999"/>
    <n v="-19600.402908999997"/>
    <n v="-19600.402908999997"/>
    <n v="-19600.402908999997"/>
    <x v="1"/>
    <x v="0"/>
    <x v="3"/>
    <x v="4"/>
    <n v="-35558.71699700001"/>
    <m/>
  </r>
  <r>
    <n v="1549"/>
    <n v="628"/>
    <x v="0"/>
    <x v="1"/>
    <s v="Usinor Sa"/>
    <x v="4"/>
    <x v="0"/>
    <x v="4"/>
    <s v="Portfolio ISIS"/>
    <x v="1"/>
    <d v="2001-01-05T00:00:00"/>
    <d v="2006-01-05T00:00:00"/>
    <x v="0"/>
    <n v="10000000"/>
    <n v="-4179.4058709999999"/>
    <n v="1.3"/>
    <n v="106.41699800000001"/>
    <n v="101.789946"/>
    <n v="-4.5627090225397451"/>
    <n v="19069.412876467282"/>
    <n v="1338.287055"/>
    <x v="0"/>
    <n v="20407.699931467283"/>
    <n v="128079.75715600001"/>
    <n v="147680.160065"/>
    <n v="19600.402908999997"/>
    <n v="-807.2970224672863"/>
    <n v="128079.75715600001"/>
    <n v="147680.160065"/>
    <n v="19600.402908999997"/>
    <x v="0"/>
    <n v="-41250.735946770001"/>
    <n v="0"/>
    <n v="147680.160065"/>
    <n v="194166.60773799999"/>
    <n v="19600.402908999997"/>
    <n v="19600.402908999997"/>
    <n v="19600.402908999997"/>
    <x v="1"/>
    <x v="0"/>
    <x v="3"/>
    <x v="4"/>
    <n v="35558.71699700001"/>
    <n v="-8.0437359999999956"/>
  </r>
  <r>
    <n v="1371"/>
    <n v="526"/>
    <x v="0"/>
    <x v="0"/>
    <s v="Viacom Inc."/>
    <x v="10"/>
    <x v="4"/>
    <x v="3"/>
    <s v="Portfolio ISIS"/>
    <x v="5"/>
    <d v="2001-01-05T00:00:00"/>
    <d v="2006-01-05T00:00:00"/>
    <x v="0"/>
    <n v="-10000000"/>
    <n v="4072.50657"/>
    <n v="0.7"/>
    <n v="64.596996000000004"/>
    <n v="63.995134"/>
    <n v="-0.58664872820530778"/>
    <n v="-2389.1307998982602"/>
    <n v="-751.84869600000002"/>
    <x v="0"/>
    <n v="-3140.9794958982602"/>
    <n v="-39573.144295999999"/>
    <n v="-42309.687303999999"/>
    <n v="-2736.5430080000006"/>
    <n v="404.43648789825966"/>
    <n v="-39573.144295999999"/>
    <n v="-42309.687303999999"/>
    <n v="-2736.5430080000006"/>
    <x v="0"/>
    <n v="30146.729884425"/>
    <n v="0"/>
    <n v="-42309.687303999999"/>
    <n v="-174145.16484799999"/>
    <n v="-2736.5430080000006"/>
    <n v="-2736.5430080000006"/>
    <n v="-2736.5430080000006"/>
    <x v="1"/>
    <x v="5"/>
    <x v="1"/>
    <x v="10"/>
    <n v="-13712.693180999999"/>
    <n v="-2.9356639999999956"/>
  </r>
  <r>
    <n v="1544"/>
    <n v="591"/>
    <x v="0"/>
    <x v="1"/>
    <s v="Viacom Inc."/>
    <x v="10"/>
    <x v="4"/>
    <x v="3"/>
    <s v="Portfolio ISIS"/>
    <x v="1"/>
    <d v="2001-01-05T00:00:00"/>
    <d v="2006-01-05T00:00:00"/>
    <x v="0"/>
    <n v="10000000"/>
    <n v="-4072.50657"/>
    <n v="0.7"/>
    <n v="64.596996000000004"/>
    <n v="63.995134"/>
    <n v="-0.58664872820530778"/>
    <n v="2389.1307998982602"/>
    <n v="751.84869600000002"/>
    <x v="0"/>
    <n v="3140.9794958982602"/>
    <n v="39573.144295999999"/>
    <n v="42309.687303999999"/>
    <n v="2736.5430080000006"/>
    <n v="-404.43648789825966"/>
    <n v="39573.144295999999"/>
    <n v="42309.687303999999"/>
    <n v="2736.5430080000006"/>
    <x v="0"/>
    <n v="-30146.729884425"/>
    <n v="0"/>
    <n v="42309.687303999999"/>
    <n v="174145.16484799999"/>
    <n v="2736.5430080000006"/>
    <n v="2736.5430080000006"/>
    <n v="2736.5430080000006"/>
    <x v="1"/>
    <x v="5"/>
    <x v="1"/>
    <x v="10"/>
    <n v="13712.693180999999"/>
    <n v="-2.9356639999999956"/>
  </r>
  <r>
    <n v="1657"/>
    <n v="867"/>
    <x v="0"/>
    <x v="0"/>
    <s v="Viacom Inc."/>
    <x v="10"/>
    <x v="4"/>
    <x v="3"/>
    <s v="Merrill Lynch Int"/>
    <x v="5"/>
    <d v="2001-02-27T00:00:00"/>
    <d v="2006-02-27T00:00:00"/>
    <x v="0"/>
    <n v="10000000"/>
    <n v="-4188.4955580000005"/>
    <n v="0.75"/>
    <n v="65.395488999999998"/>
    <n v="64.795184000000006"/>
    <n v="-0.59023688400752916"/>
    <n v="2472.2045668332976"/>
    <n v="746.00965499999995"/>
    <x v="0"/>
    <n v="3218.2142218332974"/>
    <n v="48250.272738"/>
    <n v="51084.385968000002"/>
    <n v="2834.1132300000027"/>
    <n v="-384.10099183329476"/>
    <n v="48250.272738"/>
    <n v="51084.385968000002"/>
    <n v="2834.1132300000027"/>
    <x v="0"/>
    <n v="-31005.338368095003"/>
    <n v="0"/>
    <n v="51084.385968000002"/>
    <n v="51084.385968000002"/>
    <n v="2834.1132300000027"/>
    <n v="2834.1132300000027"/>
    <n v="2834.1132300000027"/>
    <x v="1"/>
    <x v="5"/>
    <x v="1"/>
    <x v="10"/>
    <n v="14020.089108"/>
    <n v="-2.9336409999999944"/>
  </r>
  <r>
    <n v="162"/>
    <n v="316"/>
    <x v="0"/>
    <x v="0"/>
    <s v="Vivendi SA"/>
    <x v="4"/>
    <x v="11"/>
    <x v="4"/>
    <s v="Bank of America"/>
    <x v="6"/>
    <d v="2000-09-28T00:00:00"/>
    <d v="2003-09-28T00:00:00"/>
    <x v="1"/>
    <n v="-10000000"/>
    <n v="2280.9383359999997"/>
    <n v="0.72"/>
    <n v="84.692588999999998"/>
    <n v="88.248278999999997"/>
    <n v="3.7911211394083733"/>
    <n v="8647.3135432965573"/>
    <n v="-872.76914099999999"/>
    <x v="0"/>
    <n v="7774.5444022965576"/>
    <n v="28373.182870000001"/>
    <n v="36404.795804000001"/>
    <n v="8031.6129340000007"/>
    <n v="257.06853170344311"/>
    <n v="25025.147291339999"/>
    <n v="31945.208318009998"/>
    <n v="6920.0610266699987"/>
    <x v="0"/>
    <n v="22512.861376319997"/>
    <n v="-31765.5"/>
    <n v="179.70831800999804"/>
    <n v="-39432.023853218619"/>
    <n v="7082.9610266700001"/>
    <n v="7082.9610266700001"/>
    <n v="6920.0610266699987"/>
    <x v="5"/>
    <x v="0"/>
    <x v="3"/>
    <x v="4"/>
    <n v="-22869.088539033004"/>
    <n v="-10.211364000000003"/>
  </r>
  <r>
    <n v="224"/>
    <n v="340"/>
    <x v="0"/>
    <x v="0"/>
    <s v="Vivendi SA"/>
    <x v="4"/>
    <x v="11"/>
    <x v="4"/>
    <s v="Bank of America"/>
    <x v="6"/>
    <d v="2000-10-11T00:00:00"/>
    <d v="2005-10-11T00:00:00"/>
    <x v="1"/>
    <n v="20000000"/>
    <n v="-8013.0940359999995"/>
    <n v="0.84499999999999997"/>
    <n v="105.00131"/>
    <n v="109.62698399999999"/>
    <n v="4.6714885362536673"/>
    <n v="-37433.076929096627"/>
    <n v="2333.0738670000001"/>
    <x v="0"/>
    <n v="-35100.003062096628"/>
    <n v="-124299.423865"/>
    <n v="-160273.72524599999"/>
    <n v="-35974.301380999983"/>
    <n v="-874.29831890335481"/>
    <n v="-109632.09184893001"/>
    <n v="-140640.19390336497"/>
    <n v="-31008.102054434959"/>
    <x v="0"/>
    <n v="-79089.238135319989"/>
    <n v="37898.25"/>
    <n v="-102741.94390336497"/>
    <n v="106704.53569587856"/>
    <n v="-31202.452054434951"/>
    <n v="-31202.452054434951"/>
    <n v="-31008.102054434959"/>
    <x v="1"/>
    <x v="0"/>
    <x v="3"/>
    <x v="4"/>
    <n v="15369.280752129242"/>
    <n v="-1.4539690000000007"/>
  </r>
  <r>
    <n v="241"/>
    <n v="356"/>
    <x v="0"/>
    <x v="0"/>
    <s v="Vivendi SA"/>
    <x v="4"/>
    <x v="11"/>
    <x v="4"/>
    <s v="Bank of Austria AG"/>
    <x v="6"/>
    <d v="2000-10-24T00:00:00"/>
    <d v="2003-07-14T00:00:00"/>
    <x v="1"/>
    <n v="-10000000"/>
    <n v="2114.4717340000002"/>
    <n v="1.05"/>
    <n v="82.621736999999996"/>
    <n v="86.060486999999995"/>
    <n v="3.7141707968683959"/>
    <n v="7853.5091652264791"/>
    <n v="-894.23725800000011"/>
    <x v="0"/>
    <n v="6959.271907226479"/>
    <n v="-70814.927035999994"/>
    <n v="-63666.601971999997"/>
    <n v="7148.3250639999969"/>
    <n v="189.05315677351791"/>
    <n v="-62458.765645751992"/>
    <n v="-55867.443230429992"/>
    <n v="6591.3224153219999"/>
    <x v="0"/>
    <n v="20869.836014580003"/>
    <n v="-21242.8125"/>
    <n v="-77110.255730429984"/>
    <n v="-37947.241343777343"/>
    <n v="6700.2599153220071"/>
    <n v="6700.2599153220071"/>
    <n v="6591.3224153219999"/>
    <x v="5"/>
    <x v="0"/>
    <x v="3"/>
    <x v="4"/>
    <n v="-21911.475348745575"/>
    <n v="-11.003906999999998"/>
  </r>
  <r>
    <n v="1354"/>
    <n v="512"/>
    <x v="0"/>
    <x v="0"/>
    <s v="Vivendi SA"/>
    <x v="4"/>
    <x v="11"/>
    <x v="4"/>
    <s v="Portfolio ISIS"/>
    <x v="6"/>
    <d v="2001-01-05T00:00:00"/>
    <d v="2006-01-05T00:00:00"/>
    <x v="0"/>
    <n v="-10000000"/>
    <n v="4135.8990360000007"/>
    <n v="1.05"/>
    <n v="107.086831"/>
    <n v="111.82739599999999"/>
    <n v="4.7409329295154023"/>
    <n v="19608.019932923413"/>
    <n v="-1231.2346889999999"/>
    <x v="0"/>
    <n v="18376.785243923412"/>
    <n v="-17138.14659"/>
    <n v="1888.130936"/>
    <n v="19026.277526000002"/>
    <n v="649.49228207658962"/>
    <n v="-17138.14659"/>
    <n v="1888.130936"/>
    <n v="19026.277526000002"/>
    <x v="0"/>
    <n v="40821.323485320012"/>
    <n v="0"/>
    <n v="1888.130936"/>
    <n v="-14807.471637000001"/>
    <n v="19026.277526000002"/>
    <n v="19026.277526000002"/>
    <n v="19026.277526000002"/>
    <x v="1"/>
    <x v="0"/>
    <x v="3"/>
    <x v="4"/>
    <n v="-5336.6336850000007"/>
    <n v="-0.70596100000000206"/>
  </r>
  <r>
    <n v="1373"/>
    <n v="527"/>
    <x v="0"/>
    <x v="0"/>
    <s v="Vivendi SA"/>
    <x v="4"/>
    <x v="11"/>
    <x v="4"/>
    <s v="Portfolio ISIS"/>
    <x v="6"/>
    <d v="2001-01-05T00:00:00"/>
    <d v="2006-01-05T00:00:00"/>
    <x v="0"/>
    <n v="-10000000"/>
    <n v="4162.0161450000005"/>
    <n v="1.2"/>
    <n v="107.086831"/>
    <n v="111.82739599999999"/>
    <n v="4.7384825833914999"/>
    <n v="19721.641014876735"/>
    <n v="-1270.8263219999999"/>
    <x v="0"/>
    <n v="18450.814692876735"/>
    <n v="-82001.144058000005"/>
    <n v="-62982.607774999997"/>
    <n v="19018.536283000009"/>
    <n v="567.72159012327393"/>
    <n v="-82001.144058000005"/>
    <n v="-62982.607774999997"/>
    <n v="19018.536283000009"/>
    <x v="0"/>
    <n v="41079.099351150006"/>
    <n v="0"/>
    <n v="-62982.607774999997"/>
    <n v="-64532.167393999996"/>
    <n v="19018.536283000009"/>
    <n v="19018.536283000009"/>
    <n v="19018.536283000009"/>
    <x v="1"/>
    <x v="0"/>
    <x v="3"/>
    <x v="4"/>
    <n v="-5434.6793159999943"/>
    <n v="-0.70596100000000206"/>
  </r>
  <r>
    <n v="1533"/>
    <n v="581"/>
    <x v="0"/>
    <x v="1"/>
    <s v="Vivendi SA"/>
    <x v="4"/>
    <x v="11"/>
    <x v="4"/>
    <s v="Portfolio ISIS"/>
    <x v="1"/>
    <d v="2001-01-05T00:00:00"/>
    <d v="2006-01-05T00:00:00"/>
    <x v="0"/>
    <n v="10000000"/>
    <n v="-4135.8990360000007"/>
    <n v="1.05"/>
    <n v="107.086831"/>
    <n v="111.82739599999999"/>
    <n v="4.7409329295154023"/>
    <n v="-19608.019932923413"/>
    <n v="1231.2346889999999"/>
    <x v="0"/>
    <n v="-18376.785243923412"/>
    <n v="17138.14659"/>
    <n v="-1888.130936"/>
    <n v="-19026.277526000002"/>
    <n v="-649.49228207658962"/>
    <n v="17138.14659"/>
    <n v="-1888.130936"/>
    <n v="-19026.277526000002"/>
    <x v="0"/>
    <n v="-40821.323485320012"/>
    <n v="0"/>
    <n v="-1888.130936"/>
    <n v="14807.471637000001"/>
    <n v="-19026.277526000002"/>
    <n v="-19026.277526000002"/>
    <n v="-19026.277526000002"/>
    <x v="1"/>
    <x v="0"/>
    <x v="3"/>
    <x v="4"/>
    <n v="5336.6336850000007"/>
    <n v="-0.70596100000000206"/>
  </r>
  <r>
    <n v="1545"/>
    <n v="592"/>
    <x v="0"/>
    <x v="1"/>
    <s v="Vivendi SA"/>
    <x v="4"/>
    <x v="11"/>
    <x v="4"/>
    <s v="Portfolio ISIS"/>
    <x v="6"/>
    <d v="2001-01-05T00:00:00"/>
    <d v="2006-01-05T00:00:00"/>
    <x v="0"/>
    <n v="10000000"/>
    <n v="-4162.0161450000005"/>
    <n v="1.2"/>
    <n v="107.086831"/>
    <n v="111.82739599999999"/>
    <n v="4.7384825833914999"/>
    <n v="-19721.641014876735"/>
    <n v="1270.8263219999999"/>
    <x v="0"/>
    <n v="-18450.814692876735"/>
    <n v="82001.144058000005"/>
    <n v="62982.607774999997"/>
    <n v="-19018.536283000009"/>
    <n v="-567.72159012327393"/>
    <n v="82001.144058000005"/>
    <n v="62982.607774999997"/>
    <n v="-19018.536283000009"/>
    <x v="0"/>
    <n v="-41079.099351150006"/>
    <n v="0"/>
    <n v="62982.607774999997"/>
    <n v="64532.167393999996"/>
    <n v="-19018.536283000009"/>
    <n v="-19018.536283000009"/>
    <n v="-19018.536283000009"/>
    <x v="1"/>
    <x v="0"/>
    <x v="3"/>
    <x v="4"/>
    <n v="5434.6793159999943"/>
    <n v="-0.70596100000000206"/>
  </r>
  <r>
    <n v="1711"/>
    <n v="914"/>
    <x v="0"/>
    <x v="0"/>
    <s v="Vivendi SA"/>
    <x v="4"/>
    <x v="11"/>
    <x v="4"/>
    <s v="Goldman Sachs"/>
    <x v="6"/>
    <d v="2001-03-22T00:00:00"/>
    <d v="2003-07-14T00:00:00"/>
    <x v="1"/>
    <n v="10000000"/>
    <n v="-2113.347088"/>
    <n v="1.03"/>
    <n v="82.604933000000003"/>
    <n v="86.044360999999995"/>
    <n v="3.7142757877119781"/>
    <n v="-7849.5539199900149"/>
    <n v="882.76474199999996"/>
    <x v="0"/>
    <n v="-6966.7891779900147"/>
    <n v="47256.650528999999"/>
    <n v="40100.285090999998"/>
    <n v="-7156.3654380000007"/>
    <n v="-189.57626000998607"/>
    <n v="41680.365766577997"/>
    <n v="35188.000167352497"/>
    <n v="-6492.3655992255008"/>
    <x v="0"/>
    <n v="-20858.73575856"/>
    <n v="0"/>
    <n v="35188.000167352497"/>
    <n v="35188.000167352497"/>
    <n v="-6492.3655992255008"/>
    <n v="-6492.3655992255008"/>
    <n v="-6492.3655992255008"/>
    <x v="5"/>
    <x v="0"/>
    <x v="3"/>
    <x v="4"/>
    <n v="22452.280759501497"/>
    <n v="-10.989100000000008"/>
  </r>
  <r>
    <n v="1736"/>
    <n v="943"/>
    <x v="0"/>
    <x v="0"/>
    <s v="Vivendi SA"/>
    <x v="4"/>
    <x v="11"/>
    <x v="4"/>
    <s v="JP Morgan"/>
    <x v="6"/>
    <d v="2001-04-02T00:00:00"/>
    <d v="2006-04-02T00:00:00"/>
    <x v="1"/>
    <n v="10000000"/>
    <n v="-4435.2993340000003"/>
    <n v="1.1000000000000001"/>
    <n v="109.71319"/>
    <n v="114.574434"/>
    <n v="4.8566298036714253"/>
    <n v="-21540.606933708426"/>
    <n v="1264.7211750000001"/>
    <x v="0"/>
    <n v="-20275.885758708428"/>
    <n v="1543.104675"/>
    <n v="-19100.521731000001"/>
    <n v="-20643.626405999999"/>
    <n v="-367.7406472915718"/>
    <n v="1361.0183233499999"/>
    <n v="-16760.707818952498"/>
    <n v="-18121.726142302497"/>
    <x v="0"/>
    <n v="-43776.404426580004"/>
    <n v="0"/>
    <n v="-16760.707818952498"/>
    <n v="-16760.707818952498"/>
    <n v="-18121.726142302497"/>
    <n v="-18121.726142302497"/>
    <n v="-18121.726142302497"/>
    <x v="1"/>
    <x v="0"/>
    <x v="3"/>
    <x v="4"/>
    <n v="-16760.707818952498"/>
    <n v="114.574434"/>
  </r>
  <r>
    <n v="1374"/>
    <n v="528"/>
    <x v="0"/>
    <x v="0"/>
    <s v="Vnu Nv"/>
    <x v="1"/>
    <x v="4"/>
    <x v="2"/>
    <s v="Portfolio ISIS"/>
    <x v="2"/>
    <d v="2001-01-05T00:00:00"/>
    <d v="2006-01-05T00:00:00"/>
    <x v="0"/>
    <n v="-10000000"/>
    <n v="4062.0048569999999"/>
    <n v="0.6"/>
    <n v="55.718983000000001"/>
    <n v="55.159728000000001"/>
    <n v="-0.56937043832428935"/>
    <n v="-2312.7854859054823"/>
    <n v="-753.222936"/>
    <x v="0"/>
    <n v="-3066.0084219054825"/>
    <n v="-32563.554679000001"/>
    <n v="-35100.441691"/>
    <n v="-2536.8870119999992"/>
    <n v="529.12140990548323"/>
    <n v="-32563.554679000001"/>
    <n v="-35100.441691"/>
    <n v="-2536.8870119999992"/>
    <x v="0"/>
    <n v="29400.791154966002"/>
    <n v="0"/>
    <n v="-35100.441691"/>
    <n v="-70980.669078999999"/>
    <n v="-2536.8870119999992"/>
    <n v="-2536.8870119999992"/>
    <n v="-2536.8870119999992"/>
    <x v="1"/>
    <x v="1"/>
    <x v="1"/>
    <x v="1"/>
    <n v="-17799.231607000002"/>
    <n v="-3.935487000000002"/>
  </r>
  <r>
    <n v="1574"/>
    <n v="620"/>
    <x v="0"/>
    <x v="1"/>
    <s v="Vnu Nv"/>
    <x v="1"/>
    <x v="4"/>
    <x v="2"/>
    <s v="Portfolio ISIS"/>
    <x v="1"/>
    <d v="2001-01-05T00:00:00"/>
    <d v="2006-01-05T00:00:00"/>
    <x v="0"/>
    <n v="10000000"/>
    <n v="-4062.0048569999999"/>
    <n v="0.6"/>
    <n v="55.718983000000001"/>
    <n v="55.159728000000001"/>
    <n v="-0.56937043832428935"/>
    <n v="2312.7854859054823"/>
    <n v="753.222936"/>
    <x v="0"/>
    <n v="3066.0084219054825"/>
    <n v="32563.554679000001"/>
    <n v="35100.441691"/>
    <n v="2536.8870119999992"/>
    <n v="-529.12140990548323"/>
    <n v="32563.554679000001"/>
    <n v="35100.441691"/>
    <n v="2536.8870119999992"/>
    <x v="0"/>
    <n v="-29400.791154966002"/>
    <n v="0"/>
    <n v="35100.441691"/>
    <n v="70980.669078999999"/>
    <n v="2536.8870119999992"/>
    <n v="2536.8870119999992"/>
    <n v="2536.8870119999992"/>
    <x v="1"/>
    <x v="1"/>
    <x v="1"/>
    <x v="1"/>
    <n v="17799.231607000002"/>
    <n v="-3.935487000000002"/>
  </r>
  <r>
    <n v="1718"/>
    <n v="922"/>
    <x v="0"/>
    <x v="0"/>
    <s v="Vodafone Group Plc"/>
    <x v="9"/>
    <x v="4"/>
    <x v="6"/>
    <s v="JP Morgan"/>
    <x v="2"/>
    <d v="2001-03-23T00:00:00"/>
    <d v="2004-03-23T00:00:00"/>
    <x v="0"/>
    <n v="-5000000"/>
    <n v="1327.222884"/>
    <n v="0.53"/>
    <n v="49.395152000000003"/>
    <n v="43.990780999999998"/>
    <n v="-5.5497690062151577"/>
    <n v="-7365.7804259626955"/>
    <n v="-275.19264299999998"/>
    <x v="0"/>
    <n v="-7640.9730689626958"/>
    <n v="-5772.6441439999999"/>
    <n v="-13306.367849"/>
    <n v="-7533.7237050000003"/>
    <n v="107.2493639626955"/>
    <n v="-5772.6441439999999"/>
    <n v="-13306.367849"/>
    <n v="-7533.7237050000003"/>
    <x v="0"/>
    <m/>
    <n v="0"/>
    <n v="-13306.367849"/>
    <n v="-13306.367849"/>
    <n v="-7533.7237050000003"/>
    <n v="-7533.7237050000003"/>
    <n v="-7533.7237050000003"/>
    <x v="4"/>
    <x v="0"/>
    <x v="1"/>
    <x v="9"/>
    <n v="-29361.104613"/>
    <n v="-20.831918999999999"/>
  </r>
  <r>
    <n v="1720"/>
    <n v="924"/>
    <x v="0"/>
    <x v="0"/>
    <s v="Vodafone Group Plc"/>
    <x v="9"/>
    <x v="4"/>
    <x v="6"/>
    <s v="Goldman Sachs"/>
    <x v="2"/>
    <d v="2001-03-26T00:00:00"/>
    <d v="2004-03-26T00:00:00"/>
    <x v="0"/>
    <n v="-5000000"/>
    <n v="1329.2152719999999"/>
    <n v="0.49"/>
    <n v="49.443846999999998"/>
    <n v="44.034903"/>
    <n v="-5.5502307209944597"/>
    <n v="-7377.4514374694063"/>
    <n v="-272.566686"/>
    <x v="0"/>
    <n v="-7650.0181234694064"/>
    <n v="68.522535000000005"/>
    <n v="-7476.3125710000004"/>
    <n v="-7544.8351060000005"/>
    <n v="105.18301746940597"/>
    <n v="68.522535000000005"/>
    <n v="-7476.3125710000004"/>
    <n v="-7544.8351060000005"/>
    <x v="0"/>
    <m/>
    <n v="0"/>
    <n v="-7476.3125710000004"/>
    <n v="-7476.3125710000004"/>
    <n v="-7544.8351060000005"/>
    <n v="-7544.8351060000005"/>
    <n v="-7544.8351060000005"/>
    <x v="4"/>
    <x v="0"/>
    <x v="1"/>
    <x v="9"/>
    <n v="-29387.049671000001"/>
    <m/>
  </r>
  <r>
    <n v="1724"/>
    <n v="928"/>
    <x v="0"/>
    <x v="0"/>
    <s v="Vodafone Group Plc"/>
    <x v="9"/>
    <x v="4"/>
    <x v="6"/>
    <s v="Merrill Lynch Int"/>
    <x v="2"/>
    <d v="2001-03-27T00:00:00"/>
    <d v="2006-03-27T00:00:00"/>
    <x v="0"/>
    <n v="10000000"/>
    <n v="-4237.8403710000002"/>
    <n v="0.64"/>
    <n v="63.228247000000003"/>
    <n v="56.481005000000003"/>
    <n v="-6.9028397915008242"/>
    <n v="29253.133142967417"/>
    <n v="775.22326799999996"/>
    <x v="0"/>
    <n v="30028.356410967419"/>
    <n v="4581.3154379999996"/>
    <n v="34056.536384999999"/>
    <n v="29475.220947000002"/>
    <n v="-553.13546396741731"/>
    <n v="4581.3154379999996"/>
    <n v="34056.536384999999"/>
    <n v="29475.220947000002"/>
    <x v="0"/>
    <m/>
    <n v="0"/>
    <n v="34056.536384999999"/>
    <n v="34056.536384999999"/>
    <n v="29475.220947000002"/>
    <n v="29475.220947000002"/>
    <n v="29475.220947000002"/>
    <x v="1"/>
    <x v="0"/>
    <x v="1"/>
    <x v="9"/>
    <n v="72367.337131000008"/>
    <m/>
  </r>
  <r>
    <n v="1739"/>
    <n v="945"/>
    <x v="0"/>
    <x v="0"/>
    <s v="Vodafone Group Plc"/>
    <x v="9"/>
    <x v="4"/>
    <x v="6"/>
    <s v="LBIE"/>
    <x v="2"/>
    <d v="2001-04-02T00:00:00"/>
    <d v="2004-04-02T00:00:00"/>
    <x v="0"/>
    <n v="-10000000"/>
    <n v="2669.93822"/>
    <n v="0.43"/>
    <n v="49.558691000000003"/>
    <n v="44.139004"/>
    <n v="-5.6034600938663344"/>
    <n v="-14960.892268858513"/>
    <n v="-554.79310499999997"/>
    <x v="0"/>
    <n v="-15515.685373858514"/>
    <n v="18093.604815999999"/>
    <n v="2928.98981"/>
    <n v="-15164.615006"/>
    <n v="351.07036785851415"/>
    <n v="18093.604815999999"/>
    <n v="2928.98981"/>
    <n v="-15164.615006"/>
    <x v="0"/>
    <m/>
    <n v="0"/>
    <n v="2928.98981"/>
    <n v="2928.98981"/>
    <n v="2928.98981"/>
    <n v="-15164.615006"/>
    <n v="-15164.615006"/>
    <x v="4"/>
    <x v="0"/>
    <x v="1"/>
    <x v="9"/>
    <n v="2928.98981"/>
    <m/>
  </r>
  <r>
    <n v="1722"/>
    <n v="926"/>
    <x v="0"/>
    <x v="0"/>
    <s v="Volkswagen Ag"/>
    <x v="9"/>
    <x v="6"/>
    <x v="8"/>
    <s v="Goldman Sachs"/>
    <x v="6"/>
    <d v="2001-03-26T00:00:00"/>
    <d v="2006-03-26T00:00:00"/>
    <x v="0"/>
    <n v="-5000000"/>
    <n v="2098.1379390000002"/>
    <n v="0.4"/>
    <n v="39.648069999999997"/>
    <n v="36.638542000000001"/>
    <n v="-3.1395195806341412"/>
    <n v="-6587.1451423618619"/>
    <n v="-254.057523"/>
    <x v="0"/>
    <n v="-6841.2026653618623"/>
    <n v="-1212.7917379999999"/>
    <n v="-7856.8757310000001"/>
    <n v="-6644.0839930000002"/>
    <n v="197.11867236186208"/>
    <n v="-1212.7917379999999"/>
    <n v="-7856.8757310000001"/>
    <n v="-6644.0839930000002"/>
    <x v="0"/>
    <m/>
    <n v="0"/>
    <n v="-7856.8757310000001"/>
    <n v="-7856.8757310000001"/>
    <n v="-6644.0839930000002"/>
    <n v="-6644.0839930000002"/>
    <n v="-6644.0839930000002"/>
    <x v="1"/>
    <x v="0"/>
    <x v="1"/>
    <x v="9"/>
    <n v="-25069.469482"/>
    <m/>
  </r>
  <r>
    <n v="1663"/>
    <n v="874"/>
    <x v="0"/>
    <x v="0"/>
    <s v="Volvo Ab"/>
    <x v="10"/>
    <x v="6"/>
    <x v="11"/>
    <s v="LBIE"/>
    <x v="6"/>
    <d v="2001-03-02T00:00:00"/>
    <d v="2006-03-02T00:00:00"/>
    <x v="0"/>
    <n v="-10000000"/>
    <n v="4186.3442349999996"/>
    <n v="0.74"/>
    <n v="65.102542999999997"/>
    <n v="64.109948000000003"/>
    <n v="-1.0187989965758162"/>
    <n v="-4265.0433059389525"/>
    <n v="-738.83526600000005"/>
    <x v="0"/>
    <n v="-5003.8785719389525"/>
    <n v="-44708.751607999999"/>
    <n v="-49236.040990000001"/>
    <n v="-4527.2893820000027"/>
    <n v="476.58918993894986"/>
    <n v="-44708.751607999999"/>
    <n v="-49236.040990000001"/>
    <n v="-4527.2893820000027"/>
    <x v="0"/>
    <n v="30989.413199587496"/>
    <n v="0"/>
    <n v="-49236.040990000001"/>
    <n v="-49236.040990000001"/>
    <n v="-4527.2893820000027"/>
    <n v="-4527.2893820000027"/>
    <n v="-4527.2893820000027"/>
    <x v="1"/>
    <x v="5"/>
    <x v="1"/>
    <x v="10"/>
    <n v="-15957.162586999999"/>
    <m/>
  </r>
  <r>
    <n v="1668"/>
    <n v="875"/>
    <x v="0"/>
    <x v="0"/>
    <s v="Volvo Ab"/>
    <x v="10"/>
    <x v="6"/>
    <x v="11"/>
    <s v="Merrill Lynch Int"/>
    <x v="6"/>
    <d v="2001-03-05T00:00:00"/>
    <d v="2006-03-05T00:00:00"/>
    <x v="0"/>
    <n v="-10000000"/>
    <n v="4188.0569809999997"/>
    <n v="0.71"/>
    <n v="65.144426999999993"/>
    <n v="64.151427999999996"/>
    <n v="-1.0188893680925948"/>
    <n v="-4267.1667309068698"/>
    <n v="-735.16343399999994"/>
    <x v="0"/>
    <n v="-5002.3301649068699"/>
    <n v="-30848.254652"/>
    <n v="-35354.682704999999"/>
    <n v="-4506.4280529999996"/>
    <n v="495.90211190687023"/>
    <n v="-30848.254652"/>
    <n v="-35354.682704999999"/>
    <n v="-4506.4280529999996"/>
    <x v="0"/>
    <n v="31002.091801852497"/>
    <n v="0"/>
    <n v="-35354.682704999999"/>
    <n v="-35354.682704999999"/>
    <n v="-4506.4280529999996"/>
    <n v="-4506.4280529999996"/>
    <n v="-4506.4280529999996"/>
    <x v="1"/>
    <x v="5"/>
    <x v="1"/>
    <x v="10"/>
    <n v="-15808.923654999999"/>
    <m/>
  </r>
  <r>
    <n v="1723"/>
    <n v="927"/>
    <x v="0"/>
    <x v="0"/>
    <s v="Volvo Ab"/>
    <x v="10"/>
    <x v="6"/>
    <x v="11"/>
    <s v="Bear Stearns"/>
    <x v="6"/>
    <d v="2001-03-22T00:00:00"/>
    <d v="2006-03-22T00:00:00"/>
    <x v="0"/>
    <n v="-5000000"/>
    <n v="2109.0074060000002"/>
    <n v="0.68"/>
    <n v="65.377577000000002"/>
    <n v="64.383433999999994"/>
    <n v="-1.0190214801364017"/>
    <n v="-2149.1238484807532"/>
    <n v="-363.625407"/>
    <x v="0"/>
    <n v="-2512.7492554807532"/>
    <n v="-6805.0961230000003"/>
    <n v="-9062.6216729999996"/>
    <n v="-2257.5255499999994"/>
    <n v="255.22370548075378"/>
    <n v="-6805.0961230000003"/>
    <n v="-9062.6216729999996"/>
    <n v="-2257.5255499999994"/>
    <x v="0"/>
    <n v="15611.927322915"/>
    <n v="0"/>
    <n v="-9062.6216729999996"/>
    <n v="-9062.6216729999996"/>
    <n v="-2257.5255499999994"/>
    <n v="-2257.5255499999994"/>
    <n v="-2257.5255499999994"/>
    <x v="1"/>
    <x v="5"/>
    <x v="1"/>
    <x v="10"/>
    <n v="-7464.2852519999997"/>
    <m/>
  </r>
  <r>
    <n v="1695"/>
    <n v="901"/>
    <x v="0"/>
    <x v="2"/>
    <s v="Waste Management"/>
    <x v="4"/>
    <x v="8"/>
    <x v="3"/>
    <s v="CSFB Intl"/>
    <x v="0"/>
    <d v="2000-08-04T00:00:00"/>
    <d v="2003-08-04T00:00:00"/>
    <x v="0"/>
    <n v="-10000000"/>
    <n v="2135.720542"/>
    <n v="2"/>
    <n v="165.269722"/>
    <n v="164.36622800000001"/>
    <n v="-0.58144618549215166"/>
    <n v="-1241.8065624231306"/>
    <n v="-1604.7628499999998"/>
    <x v="0"/>
    <n v="-2846.5694124231304"/>
    <n v="-107081.060984"/>
    <n v="-109611.183745"/>
    <n v="-2530.122761000006"/>
    <n v="316.44665142312442"/>
    <n v="-107081.060984"/>
    <n v="-109611.183745"/>
    <n v="-2530.122761000006"/>
    <x v="0"/>
    <n v="21079.56174954"/>
    <n v="-102777.777778"/>
    <n v="-212388.96152300001"/>
    <n v="-136251.43188400002"/>
    <n v="-2530.122761000006"/>
    <n v="-2530.122761000006"/>
    <n v="-2530.122761000006"/>
    <x v="5"/>
    <x v="0"/>
    <x v="3"/>
    <x v="4"/>
    <n v="-13556.997709999996"/>
    <m/>
  </r>
  <r>
    <n v="1696"/>
    <n v="902"/>
    <x v="0"/>
    <x v="3"/>
    <s v="Waste Management"/>
    <x v="4"/>
    <x v="8"/>
    <x v="3"/>
    <s v="EnronCredit.com"/>
    <x v="0"/>
    <d v="2000-08-04T00:00:00"/>
    <d v="2003-08-04T00:00:00"/>
    <x v="0"/>
    <n v="10000000"/>
    <n v="-2135.720542"/>
    <n v="2"/>
    <n v="165.269722"/>
    <n v="164.36622800000001"/>
    <n v="-0.58144618549215166"/>
    <n v="1241.8065624231306"/>
    <n v="1604.7628499999998"/>
    <x v="0"/>
    <n v="2846.5694124231304"/>
    <n v="107081.060984"/>
    <n v="109611.183745"/>
    <n v="2530.122761000006"/>
    <n v="-316.44665142312442"/>
    <n v="107081.060984"/>
    <n v="109611.183745"/>
    <n v="2530.122761000006"/>
    <x v="0"/>
    <n v="-21079.56174954"/>
    <n v="102777.777778"/>
    <n v="212388.96152300001"/>
    <n v="136251.43188400002"/>
    <n v="2530.122761000006"/>
    <n v="2530.122761000006"/>
    <n v="2530.122761000006"/>
    <x v="5"/>
    <x v="0"/>
    <x v="3"/>
    <x v="4"/>
    <n v="13556.997709999996"/>
    <m/>
  </r>
  <r>
    <n v="1697"/>
    <n v="903"/>
    <x v="0"/>
    <x v="4"/>
    <s v="Waste Management"/>
    <x v="4"/>
    <x v="8"/>
    <x v="3"/>
    <s v="Enron North America"/>
    <x v="0"/>
    <d v="2000-08-04T00:00:00"/>
    <d v="2003-08-04T00:00:00"/>
    <x v="0"/>
    <n v="-10000000"/>
    <n v="2135.720542"/>
    <n v="2"/>
    <n v="165.269722"/>
    <n v="164.36622800000001"/>
    <n v="-0.58144618549215166"/>
    <n v="-1241.8065624231306"/>
    <n v="-1604.7628499999998"/>
    <x v="0"/>
    <n v="-2846.5694124231304"/>
    <n v="-107081.060984"/>
    <n v="-109611.183745"/>
    <n v="-2530.122761000006"/>
    <n v="316.44665142312442"/>
    <n v="-107081.060984"/>
    <n v="-109611.183745"/>
    <n v="-2530.122761000006"/>
    <x v="0"/>
    <n v="21079.56174954"/>
    <n v="-102777.777778"/>
    <n v="-212388.96152300001"/>
    <n v="-136251.43188400002"/>
    <n v="-2530.122761000006"/>
    <n v="-2530.122761000006"/>
    <n v="-2530.122761000006"/>
    <x v="5"/>
    <x v="0"/>
    <x v="3"/>
    <x v="4"/>
    <n v="-13556.997709999996"/>
    <m/>
  </r>
  <r>
    <n v="23"/>
    <n v="112"/>
    <x v="0"/>
    <x v="2"/>
    <s v="Wells Fargo"/>
    <x v="6"/>
    <x v="2"/>
    <x v="3"/>
    <s v="Swiss Re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  <x v="4"/>
    <x v="1"/>
    <x v="6"/>
    <n v="-15798.430660999991"/>
    <m/>
  </r>
  <r>
    <n v="24"/>
    <n v="114"/>
    <x v="0"/>
    <x v="2"/>
    <s v="Wells Fargo"/>
    <x v="6"/>
    <x v="2"/>
    <x v="3"/>
    <s v="Swiss Re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  <x v="4"/>
    <x v="1"/>
    <x v="6"/>
    <n v="-15798.430660999991"/>
    <m/>
  </r>
  <r>
    <n v="26"/>
    <n v="113"/>
    <x v="0"/>
    <x v="3"/>
    <s v="Wells Fargo"/>
    <x v="6"/>
    <x v="2"/>
    <x v="3"/>
    <s v="EnronCredit.com"/>
    <x v="4"/>
    <d v="2000-07-21T00:00:00"/>
    <d v="2005-07-21T00:00:00"/>
    <x v="0"/>
    <n v="10000000"/>
    <n v="-3679.3120680000002"/>
    <n v="0.25"/>
    <n v="38.300477999999998"/>
    <n v="38.242082000000003"/>
    <n v="-3.5812889099236078E-2"/>
    <n v="131.76679505276496"/>
    <n v="451.95556199999999"/>
    <x v="0"/>
    <n v="583.72235705276489"/>
    <n v="-46200.500806999997"/>
    <n v="-45950.788472"/>
    <n v="249.71233499999653"/>
    <n v="-334.01002205276836"/>
    <n v="-46200.500806999997"/>
    <n v="-45950.788472"/>
    <n v="249.71233499999653"/>
    <x v="0"/>
    <n v="-15131.170879650001"/>
    <n v="12847.222222"/>
    <n v="-33103.566250000003"/>
    <n v="36239.115861999991"/>
    <n v="249.71233499998925"/>
    <n v="249.71233499998925"/>
    <n v="249.71233499999653"/>
    <x v="0"/>
    <x v="4"/>
    <x v="1"/>
    <x v="6"/>
    <n v="15798.430660999991"/>
    <m/>
  </r>
  <r>
    <n v="28"/>
    <n v="115"/>
    <x v="0"/>
    <x v="3"/>
    <s v="Wells Fargo"/>
    <x v="6"/>
    <x v="2"/>
    <x v="3"/>
    <s v="EnronCredit.com"/>
    <x v="4"/>
    <d v="2000-07-21T00:00:00"/>
    <d v="2005-07-21T00:00:00"/>
    <x v="0"/>
    <n v="10000000"/>
    <n v="-3679.3120680000002"/>
    <n v="0.25"/>
    <n v="38.300477999999998"/>
    <n v="38.242082000000003"/>
    <n v="-3.5812889099236078E-2"/>
    <n v="131.76679505276496"/>
    <n v="451.95556199999999"/>
    <x v="0"/>
    <n v="583.72235705276489"/>
    <n v="-46200.500806999997"/>
    <n v="-45950.788472"/>
    <n v="249.71233499999653"/>
    <n v="-334.01002205276836"/>
    <n v="-46200.500806999997"/>
    <n v="-45950.788472"/>
    <n v="249.71233499999653"/>
    <x v="0"/>
    <n v="-15131.170879650001"/>
    <n v="12847.222222"/>
    <n v="-33103.566250000003"/>
    <n v="36239.115861999991"/>
    <n v="249.71233499998925"/>
    <n v="249.71233499998925"/>
    <n v="249.71233499999653"/>
    <x v="0"/>
    <x v="4"/>
    <x v="1"/>
    <x v="6"/>
    <n v="15798.430660999991"/>
    <m/>
  </r>
  <r>
    <n v="31"/>
    <n v="116"/>
    <x v="0"/>
    <x v="4"/>
    <s v="Wells Fargo"/>
    <x v="6"/>
    <x v="2"/>
    <x v="3"/>
    <s v="Enron North America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  <x v="4"/>
    <x v="1"/>
    <x v="6"/>
    <n v="-15798.430660999991"/>
    <m/>
  </r>
  <r>
    <n v="32"/>
    <n v="117"/>
    <x v="0"/>
    <x v="4"/>
    <s v="Wells Fargo"/>
    <x v="6"/>
    <x v="2"/>
    <x v="3"/>
    <s v="Enron North America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  <x v="4"/>
    <x v="1"/>
    <x v="6"/>
    <n v="-15798.430660999991"/>
    <m/>
  </r>
  <r>
    <n v="1375"/>
    <n v="529"/>
    <x v="0"/>
    <x v="0"/>
    <s v="Weyerhaeuser Co."/>
    <x v="5"/>
    <x v="0"/>
    <x v="3"/>
    <s v="Portfolio ISIS"/>
    <x v="3"/>
    <d v="2001-01-05T00:00:00"/>
    <d v="2006-01-05T00:00:00"/>
    <x v="0"/>
    <n v="-10000000"/>
    <n v="4109.2130950000001"/>
    <n v="0.98"/>
    <n v="99.295305999999997"/>
    <n v="98.654715999999993"/>
    <n v="-0.58472746198606829"/>
    <n v="-2402.7697437992665"/>
    <n v="-964.73152200000004"/>
    <x v="0"/>
    <n v="-3367.5012657992665"/>
    <n v="-18635.052468000002"/>
    <n v="-21534.725071000001"/>
    <n v="-2899.6726029999991"/>
    <n v="467.82866279926748"/>
    <n v="-18635.052468000002"/>
    <n v="-21534.725071000001"/>
    <n v="-2899.6726029999991"/>
    <x v="0"/>
    <n v="23658.7943944625"/>
    <n v="0"/>
    <n v="-21534.725071000001"/>
    <n v="-224459.050437"/>
    <n v="-2899.6726029999991"/>
    <n v="-2899.6726029999991"/>
    <n v="-2899.6726029999991"/>
    <x v="1"/>
    <x v="3"/>
    <x v="1"/>
    <x v="5"/>
    <n v="-12779.973822"/>
    <m/>
  </r>
  <r>
    <n v="1546"/>
    <n v="593"/>
    <x v="0"/>
    <x v="1"/>
    <s v="Weyerhaeuser Co."/>
    <x v="5"/>
    <x v="0"/>
    <x v="3"/>
    <s v="Portfolio ISIS"/>
    <x v="1"/>
    <d v="2001-01-05T00:00:00"/>
    <d v="2006-01-05T00:00:00"/>
    <x v="0"/>
    <n v="10000000"/>
    <n v="-4109.2130950000001"/>
    <n v="0.98"/>
    <n v="99.295305999999997"/>
    <n v="98.654715999999993"/>
    <n v="-0.58472746198606829"/>
    <n v="2402.7697437992665"/>
    <n v="964.73152200000004"/>
    <x v="0"/>
    <n v="3367.5012657992665"/>
    <n v="18635.052468000002"/>
    <n v="21534.725071000001"/>
    <n v="2899.6726029999991"/>
    <n v="-467.82866279926748"/>
    <n v="18635.052468000002"/>
    <n v="21534.725071000001"/>
    <n v="2899.6726029999991"/>
    <x v="0"/>
    <n v="-23658.7943944625"/>
    <n v="0"/>
    <n v="21534.725071000001"/>
    <n v="224459.050437"/>
    <n v="2899.6726029999991"/>
    <n v="2899.6726029999991"/>
    <n v="2899.6726029999991"/>
    <x v="1"/>
    <x v="3"/>
    <x v="1"/>
    <x v="5"/>
    <n v="12779.973822"/>
    <m/>
  </r>
  <r>
    <n v="49"/>
    <n v="147"/>
    <x v="0"/>
    <x v="0"/>
    <s v="Worldcom Inc"/>
    <x v="10"/>
    <x v="4"/>
    <x v="3"/>
    <s v="LBIE"/>
    <x v="3"/>
    <d v="2000-08-21T00:00:00"/>
    <d v="2005-08-21T00:00:00"/>
    <x v="0"/>
    <n v="5000000"/>
    <n v="-1858.1901250000001"/>
    <n v="0.41"/>
    <n v="152.00923700000001"/>
    <n v="151.31529599999999"/>
    <n v="-0.55878072999479733"/>
    <n v="1038.3208345166238"/>
    <n v="573.09178500000007"/>
    <x v="0"/>
    <n v="1611.4126195166239"/>
    <n v="-207127.67035999999"/>
    <n v="-206005.609192"/>
    <n v="1122.0611679999856"/>
    <n v="-489.35145151663824"/>
    <n v="-207127.67035999999"/>
    <n v="-206005.609192"/>
    <n v="1122.0611679999856"/>
    <x v="0"/>
    <n v="-13755.2524003125"/>
    <n v="10477.777778"/>
    <n v="-195527.83141400001"/>
    <n v="-25751.455692000018"/>
    <n v="1122.0611679999856"/>
    <n v="1122.0611679999856"/>
    <n v="1122.0611679999856"/>
    <x v="0"/>
    <x v="5"/>
    <x v="1"/>
    <x v="10"/>
    <n v="16510.966797000001"/>
    <m/>
  </r>
  <r>
    <n v="153"/>
    <n v="210"/>
    <x v="0"/>
    <x v="0"/>
    <s v="Worldcom Inc"/>
    <x v="10"/>
    <x v="4"/>
    <x v="3"/>
    <s v="Merrill Lynch Int"/>
    <x v="3"/>
    <d v="2000-09-25T00:00:00"/>
    <d v="2005-09-25T00:00:00"/>
    <x v="0"/>
    <n v="-5000000"/>
    <n v="1895.6608920000001"/>
    <n v="0.44"/>
    <n v="152.461432"/>
    <n v="151.771072"/>
    <n v="-0.56478357844730576"/>
    <n v="-1070.6381421063716"/>
    <n v="-572.73097200000007"/>
    <x v="0"/>
    <n v="-1643.3691141063716"/>
    <n v="207878.04844899999"/>
    <n v="206743.38904899999"/>
    <n v="-1134.6594000000041"/>
    <n v="508.70971410636753"/>
    <n v="207878.04844899999"/>
    <n v="206743.38904899999"/>
    <n v="-1134.6594000000041"/>
    <x v="0"/>
    <n v="14032.629753030002"/>
    <n v="-11122.222222"/>
    <n v="195621.16682699998"/>
    <n v="26247.037715999992"/>
    <n v="-1134.6594000000041"/>
    <n v="-1134.6594000000041"/>
    <n v="-1134.6594000000041"/>
    <x v="0"/>
    <x v="5"/>
    <x v="1"/>
    <x v="10"/>
    <n v="-17517.458876999997"/>
    <m/>
  </r>
  <r>
    <n v="1670"/>
    <n v="878"/>
    <x v="0"/>
    <x v="0"/>
    <s v="Worldcom Inc"/>
    <x v="10"/>
    <x v="4"/>
    <x v="3"/>
    <s v="Merrill Lynch Int"/>
    <x v="5"/>
    <d v="2001-03-07T00:00:00"/>
    <d v="2006-03-07T00:00:00"/>
    <x v="0"/>
    <n v="10000000"/>
    <n v="-4293.7853640000003"/>
    <n v="1.615"/>
    <n v="154.63043099999999"/>
    <n v="153.94739899999999"/>
    <n v="-0.60142536157054372"/>
    <n v="2582.3914150500091"/>
    <n v="1473.885636"/>
    <x v="0"/>
    <n v="4056.277051050009"/>
    <n v="40625.527213000001"/>
    <n v="43960.278197"/>
    <n v="3334.7509839999984"/>
    <n v="-721.52606705001062"/>
    <n v="40625.527213000001"/>
    <n v="43960.278197"/>
    <n v="3334.7509839999984"/>
    <x v="0"/>
    <n v="-31784.746157010002"/>
    <n v="0"/>
    <n v="43960.278197"/>
    <n v="43960.278197"/>
    <n v="3334.7509839999984"/>
    <n v="3334.7509839999984"/>
    <n v="3334.7509839999984"/>
    <x v="1"/>
    <x v="5"/>
    <x v="1"/>
    <x v="10"/>
    <n v="45908.861903999998"/>
    <m/>
  </r>
  <r>
    <n v="1671"/>
    <n v="879"/>
    <x v="0"/>
    <x v="0"/>
    <s v="Worldcom Inc"/>
    <x v="10"/>
    <x v="4"/>
    <x v="3"/>
    <s v="Merrill Lynch Int"/>
    <x v="5"/>
    <d v="2001-03-07T00:00:00"/>
    <d v="2006-03-07T00:00:00"/>
    <x v="0"/>
    <n v="5000000"/>
    <n v="-2153.2622430000001"/>
    <n v="1.7"/>
    <n v="154.63043099999999"/>
    <n v="153.94739899999999"/>
    <n v="-0.60134036991310025"/>
    <n v="1294.8435137255319"/>
    <n v="748.50357899999995"/>
    <x v="0"/>
    <n v="2043.3470927255319"/>
    <n v="38275.728346999997"/>
    <n v="39981.536246000003"/>
    <n v="1705.8078990000067"/>
    <n v="-337.53919372552514"/>
    <n v="38275.728346999997"/>
    <n v="39981.536246000003"/>
    <n v="1705.8078990000067"/>
    <x v="0"/>
    <n v="-15939.523753807502"/>
    <n v="0"/>
    <n v="39981.536246000003"/>
    <n v="39981.536246000003"/>
    <n v="1705.8078990000067"/>
    <n v="1705.8078990000067"/>
    <n v="1705.8078990000067"/>
    <x v="1"/>
    <x v="5"/>
    <x v="1"/>
    <x v="10"/>
    <n v="22990.829964000004"/>
    <m/>
  </r>
  <r>
    <n v="1714"/>
    <n v="918"/>
    <x v="0"/>
    <x v="0"/>
    <s v="Worldcom Inc"/>
    <x v="10"/>
    <x v="4"/>
    <x v="3"/>
    <s v="JP Morgan"/>
    <x v="5"/>
    <d v="2001-03-22T00:00:00"/>
    <d v="2006-03-22T00:00:00"/>
    <x v="0"/>
    <n v="-10000000"/>
    <n v="4323.5139730000001"/>
    <n v="1.6"/>
    <n v="154.827279"/>
    <n v="154.14649"/>
    <n v="-0.60145008116110743"/>
    <n v="-2600.3778299620321"/>
    <n v="-1464.8406089999999"/>
    <x v="0"/>
    <n v="-4065.218438962032"/>
    <n v="-26950.616413"/>
    <n v="-30279.345499999999"/>
    <n v="-3328.7290869999997"/>
    <n v="736.48935196203229"/>
    <n v="-26950.616413"/>
    <n v="-30279.345499999999"/>
    <n v="-3328.7290869999997"/>
    <x v="0"/>
    <n v="32004.812185132501"/>
    <n v="0"/>
    <n v="-30279.345499999999"/>
    <n v="-30279.345499999999"/>
    <n v="-3328.7290869999997"/>
    <n v="-3328.7290869999997"/>
    <n v="-3328.7290869999997"/>
    <x v="1"/>
    <x v="5"/>
    <x v="1"/>
    <x v="10"/>
    <n v="-46892.323638000002"/>
    <m/>
  </r>
  <r>
    <n v="1733"/>
    <n v="940"/>
    <x v="0"/>
    <x v="0"/>
    <s v="Worldcom Inc"/>
    <x v="10"/>
    <x v="4"/>
    <x v="3"/>
    <s v="LBIE"/>
    <x v="5"/>
    <d v="2001-03-30T00:00:00"/>
    <d v="2002-03-30T00:00:00"/>
    <x v="0"/>
    <n v="10000000"/>
    <n v="-928.81597199999999"/>
    <n v="1.05"/>
    <n v="107.09273"/>
    <n v="106.021936"/>
    <n v="-0.54051288239209683"/>
    <n v="502.03699823753709"/>
    <n v="1054.650093"/>
    <x v="0"/>
    <n v="1556.6870912375371"/>
    <n v="-851.23308999999995"/>
    <n v="474.86590000000001"/>
    <n v="1326.09899"/>
    <n v="-230.5881012375371"/>
    <n v="-851.23308999999995"/>
    <n v="474.86590000000001"/>
    <n v="1326.09899"/>
    <x v="0"/>
    <n v="-6875.5602327300003"/>
    <n v="0"/>
    <n v="474.86590000000001"/>
    <n v="474.86590000000001"/>
    <n v="1326.09899"/>
    <n v="1326.09899"/>
    <n v="1326.09899"/>
    <x v="2"/>
    <x v="5"/>
    <x v="1"/>
    <x v="10"/>
    <n v="474.86590000000001"/>
    <m/>
  </r>
  <r>
    <n v="1751"/>
    <n v="957"/>
    <x v="0"/>
    <x v="11"/>
    <s v="Deutsche Telekom AG"/>
    <x v="10"/>
    <x v="4"/>
    <x v="8"/>
    <s v="Baskets"/>
    <x v="7"/>
    <d v="2001-03-29T00:00:00"/>
    <d v="2006-04-05T00:00:00"/>
    <x v="1"/>
    <n v="20000000"/>
    <n v="-8933.5572300000003"/>
    <n v="1.65"/>
    <n v="154.27609699999999"/>
    <n v="154.27609699999999"/>
    <n v="0"/>
    <n v="96565.694111999997"/>
    <n v="1098.7109270000001"/>
    <x v="0"/>
    <n v="96565.694111999997"/>
    <n v="0"/>
    <n v="96565.694111999997"/>
    <n v="96565.694111999997"/>
    <n v="0"/>
    <n v="0"/>
    <n v="84736.396583279988"/>
    <n v="84736.396583279988"/>
    <x v="0"/>
    <n v="0"/>
    <n v="804.375"/>
    <n v="85540.771583279988"/>
    <n v="85540.771583279988"/>
    <n v="85540.771583279988"/>
    <n v="85540.771583279988"/>
    <n v="84736.396583279988"/>
    <x v="1"/>
    <x v="5"/>
    <x v="1"/>
    <x v="10"/>
    <n v="85540.771583279988"/>
    <m/>
  </r>
  <r>
    <n v="1752"/>
    <n v="958"/>
    <x v="0"/>
    <x v="11"/>
    <s v="Ericsson"/>
    <x v="5"/>
    <x v="4"/>
    <x v="11"/>
    <s v="Baskets"/>
    <x v="7"/>
    <d v="2001-03-29T00:00:00"/>
    <d v="2006-06-30T00:00:00"/>
    <x v="1"/>
    <n v="20000000"/>
    <n v="-9236.9826869999997"/>
    <n v="1"/>
    <n v="102.161948"/>
    <n v="102.161948"/>
    <n v="0"/>
    <n v="-16718.792824"/>
    <n v="817.76459199999999"/>
    <x v="0"/>
    <n v="-16718.792824"/>
    <n v="0"/>
    <n v="-16718.792824"/>
    <n v="-16718.792824"/>
    <n v="0"/>
    <n v="0"/>
    <n v="-14670.740703059999"/>
    <n v="-14670.740703059999"/>
    <x v="0"/>
    <n v="0"/>
    <n v="487.5"/>
    <n v="-14183.240703059999"/>
    <n v="-14183.240703059999"/>
    <n v="-14183.240703059999"/>
    <n v="-14183.240703059999"/>
    <n v="-14670.740703059999"/>
    <x v="1"/>
    <x v="3"/>
    <x v="1"/>
    <x v="5"/>
    <n v="-14183.240703059999"/>
    <m/>
  </r>
  <r>
    <n v="1753"/>
    <n v="959"/>
    <x v="0"/>
    <x v="0"/>
    <s v="Ericsson"/>
    <x v="5"/>
    <x v="4"/>
    <x v="11"/>
    <s v="Baskets"/>
    <x v="2"/>
    <d v="2001-03-29T00:00:00"/>
    <d v="2006-06-30T00:00:00"/>
    <x v="1"/>
    <n v="-20000000"/>
    <n v="9236.9826869999997"/>
    <n v="1"/>
    <n v="102.161948"/>
    <n v="102.161948"/>
    <n v="0"/>
    <n v="16718.792824"/>
    <n v="-817.76459199999999"/>
    <x v="0"/>
    <n v="16718.792824"/>
    <n v="0"/>
    <n v="16718.792824"/>
    <n v="16718.792824"/>
    <n v="0"/>
    <n v="0"/>
    <n v="14670.740703059999"/>
    <n v="14670.740703059999"/>
    <x v="0"/>
    <n v="0"/>
    <n v="-487.5"/>
    <n v="14183.240703059999"/>
    <n v="14183.240703059999"/>
    <n v="14183.240703059999"/>
    <n v="14183.240703059999"/>
    <n v="14670.740703059999"/>
    <x v="1"/>
    <x v="3"/>
    <x v="1"/>
    <x v="5"/>
    <n v="14183.240703059999"/>
    <m/>
  </r>
  <r>
    <n v="1754"/>
    <n v="960"/>
    <x v="0"/>
    <x v="11"/>
    <s v="Alcatel Sa"/>
    <x v="5"/>
    <x v="4"/>
    <x v="4"/>
    <s v="Baskets"/>
    <x v="7"/>
    <d v="2001-03-29T00:00:00"/>
    <d v="2006-06-30T00:00:00"/>
    <x v="1"/>
    <n v="20000000"/>
    <n v="-9095.5009639999989"/>
    <n v="0.75"/>
    <n v="70.458690000000004"/>
    <n v="70.458690000000004"/>
    <n v="0"/>
    <n v="43762.915202999997"/>
    <n v="518.39200000000005"/>
    <x v="0"/>
    <n v="43762.915202999997"/>
    <n v="0"/>
    <n v="43762.915202999997"/>
    <n v="43762.915202999997"/>
    <n v="0"/>
    <n v="0"/>
    <n v="38401.958090632492"/>
    <n v="38401.958090632492"/>
    <x v="0"/>
    <n v="0"/>
    <n v="365.625"/>
    <n v="38767.583090632492"/>
    <n v="38767.583090632492"/>
    <n v="38767.583090632492"/>
    <n v="38767.583090632492"/>
    <n v="38401.958090632492"/>
    <x v="1"/>
    <x v="3"/>
    <x v="1"/>
    <x v="5"/>
    <n v="38767.583090632492"/>
    <m/>
  </r>
  <r>
    <n v="1755"/>
    <n v="961"/>
    <x v="0"/>
    <x v="0"/>
    <s v="Alcatel Sa"/>
    <x v="5"/>
    <x v="4"/>
    <x v="4"/>
    <s v="Baskets"/>
    <x v="2"/>
    <d v="2001-03-29T00:00:00"/>
    <d v="2006-06-30T00:00:00"/>
    <x v="1"/>
    <n v="-20000000"/>
    <n v="9095.5009639999989"/>
    <n v="0.75"/>
    <n v="70.458690000000004"/>
    <n v="70.458690000000004"/>
    <n v="0"/>
    <n v="-43762.915202999997"/>
    <n v="-518.39200000000005"/>
    <x v="0"/>
    <n v="-43762.915202999997"/>
    <n v="0"/>
    <n v="-43762.915202999997"/>
    <n v="-43762.915202999997"/>
    <n v="0"/>
    <n v="0"/>
    <n v="-38401.958090632492"/>
    <n v="-38401.958090632492"/>
    <x v="0"/>
    <n v="0"/>
    <n v="-365.625"/>
    <n v="-38767.583090632492"/>
    <n v="-38767.583090632492"/>
    <n v="-38767.583090632492"/>
    <n v="-38767.583090632492"/>
    <n v="-38401.958090632492"/>
    <x v="1"/>
    <x v="3"/>
    <x v="1"/>
    <x v="5"/>
    <n v="-38767.583090632492"/>
    <m/>
  </r>
  <r>
    <n v="1756"/>
    <n v="962"/>
    <x v="0"/>
    <x v="11"/>
    <s v="Marconi Plc"/>
    <x v="9"/>
    <x v="4"/>
    <x v="6"/>
    <s v="Baskets"/>
    <x v="7"/>
    <d v="2001-03-29T00:00:00"/>
    <d v="2006-06-30T00:00:00"/>
    <x v="1"/>
    <n v="20000000"/>
    <n v="-9265.0873780000002"/>
    <n v="1.45"/>
    <n v="142.63259099999999"/>
    <n v="142.63259099999999"/>
    <n v="0"/>
    <n v="25169.351208"/>
    <n v="1176.054905"/>
    <x v="0"/>
    <n v="25169.351208"/>
    <n v="0"/>
    <n v="25169.351208"/>
    <n v="25169.351208"/>
    <n v="0"/>
    <n v="0"/>
    <n v="22086.10568502"/>
    <n v="22086.10568502"/>
    <x v="0"/>
    <n v="0"/>
    <n v="706.875"/>
    <n v="22792.98068502"/>
    <n v="22792.98068502"/>
    <n v="22792.98068502"/>
    <n v="22792.98068502"/>
    <n v="22086.10568502"/>
    <x v="1"/>
    <x v="0"/>
    <x v="1"/>
    <x v="9"/>
    <n v="22792.98068502"/>
    <m/>
  </r>
  <r>
    <n v="1757"/>
    <n v="963"/>
    <x v="0"/>
    <x v="0"/>
    <s v="Marconi Plc"/>
    <x v="9"/>
    <x v="4"/>
    <x v="6"/>
    <s v="Baskets"/>
    <x v="2"/>
    <d v="2001-03-29T00:00:00"/>
    <d v="2006-06-30T00:00:00"/>
    <x v="1"/>
    <n v="-20000000"/>
    <n v="9265.0873780000002"/>
    <n v="1.45"/>
    <n v="142.63259099999999"/>
    <n v="142.63259099999999"/>
    <n v="0"/>
    <n v="-25169.351208"/>
    <n v="-1176.054905"/>
    <x v="0"/>
    <n v="-25169.351208"/>
    <n v="0"/>
    <n v="-25169.351208"/>
    <n v="-25169.351208"/>
    <n v="0"/>
    <n v="0"/>
    <n v="-22086.10568502"/>
    <n v="-22086.10568502"/>
    <x v="0"/>
    <n v="0"/>
    <n v="-706.875"/>
    <n v="-22792.98068502"/>
    <n v="-22792.98068502"/>
    <n v="-22792.98068502"/>
    <n v="-22792.98068502"/>
    <n v="-22086.10568502"/>
    <x v="1"/>
    <x v="0"/>
    <x v="1"/>
    <x v="9"/>
    <n v="-22792.98068502"/>
    <m/>
  </r>
  <r>
    <n v="1758"/>
    <n v="964"/>
    <x v="0"/>
    <x v="11"/>
    <s v="Siemens Ag"/>
    <x v="9"/>
    <x v="8"/>
    <x v="8"/>
    <s v="Baskets"/>
    <x v="7"/>
    <d v="2001-03-29T00:00:00"/>
    <d v="2006-06-30T00:00:00"/>
    <x v="1"/>
    <n v="20000000"/>
    <n v="-8985.5663189999996"/>
    <n v="0.35"/>
    <n v="41.022728000000001"/>
    <n v="41.022728000000001"/>
    <n v="0"/>
    <n v="-54897.760943000001"/>
    <n v="337.77118200000001"/>
    <x v="0"/>
    <n v="-54897.760943000001"/>
    <n v="0"/>
    <n v="-54897.760943000001"/>
    <n v="-54897.760943000001"/>
    <n v="0"/>
    <n v="0"/>
    <n v="-48172.785227482498"/>
    <n v="-48172.785227482498"/>
    <x v="0"/>
    <n v="0"/>
    <n v="170.625"/>
    <n v="-48002.160227482498"/>
    <n v="-48002.160227482498"/>
    <n v="-48002.160227482498"/>
    <n v="-48002.160227482498"/>
    <n v="-48172.785227482498"/>
    <x v="1"/>
    <x v="0"/>
    <x v="1"/>
    <x v="9"/>
    <n v="-48002.160227482498"/>
    <m/>
  </r>
  <r>
    <n v="1759"/>
    <n v="965"/>
    <x v="0"/>
    <x v="0"/>
    <s v="Siemens Ag"/>
    <x v="9"/>
    <x v="8"/>
    <x v="8"/>
    <s v="Baskets"/>
    <x v="2"/>
    <d v="2001-03-29T00:00:00"/>
    <d v="2006-06-30T00:00:00"/>
    <x v="1"/>
    <n v="-20000000"/>
    <n v="8985.5663189999996"/>
    <n v="0.35"/>
    <n v="41.022728000000001"/>
    <n v="41.022728000000001"/>
    <n v="0"/>
    <n v="54897.760943000001"/>
    <n v="-337.77118200000001"/>
    <x v="0"/>
    <n v="54897.760943000001"/>
    <n v="0"/>
    <n v="54897.760943000001"/>
    <n v="54897.760943000001"/>
    <n v="0"/>
    <n v="0"/>
    <n v="48172.785227482498"/>
    <n v="48172.785227482498"/>
    <x v="0"/>
    <n v="0"/>
    <n v="-170.625"/>
    <n v="48002.160227482498"/>
    <n v="48002.160227482498"/>
    <n v="48002.160227482498"/>
    <n v="48002.160227482498"/>
    <n v="48172.785227482498"/>
    <x v="1"/>
    <x v="0"/>
    <x v="1"/>
    <x v="9"/>
    <n v="48002.160227482498"/>
    <m/>
  </r>
  <r>
    <n v="1760"/>
    <n v="966"/>
    <x v="0"/>
    <x v="0"/>
    <s v="Deutsche Telekom AG"/>
    <x v="10"/>
    <x v="4"/>
    <x v="8"/>
    <s v="Baskets"/>
    <x v="2"/>
    <d v="2001-03-29T00:00:00"/>
    <d v="2006-06-30T00:00:00"/>
    <x v="1"/>
    <n v="-20000000"/>
    <n v="9319.4535190000006"/>
    <n v="1.65"/>
    <n v="156.586611"/>
    <n v="156.586611"/>
    <n v="0"/>
    <n v="-79510.633919999993"/>
    <n v="-1115.288184"/>
    <x v="0"/>
    <n v="-79510.633919999993"/>
    <n v="0"/>
    <n v="-79510.633919999993"/>
    <n v="-79510.633919999993"/>
    <n v="0"/>
    <n v="0"/>
    <n v="-69770.581264799985"/>
    <n v="-69770.581264799985"/>
    <x v="0"/>
    <n v="0"/>
    <n v="-804.375"/>
    <n v="-70574.956264799985"/>
    <n v="-70574.956264799985"/>
    <n v="-70574.956264799985"/>
    <n v="-70574.956264799985"/>
    <n v="-69770.581264799985"/>
    <x v="1"/>
    <x v="5"/>
    <x v="1"/>
    <x v="10"/>
    <n v="-70574.956264799985"/>
    <m/>
  </r>
  <r>
    <n v="1761"/>
    <n v="967"/>
    <x v="0"/>
    <x v="11"/>
    <s v="France Telecom"/>
    <x v="5"/>
    <x v="4"/>
    <x v="4"/>
    <s v="Baskets"/>
    <x v="7"/>
    <d v="2001-03-29T00:00:00"/>
    <d v="2006-06-30T00:00:00"/>
    <x v="1"/>
    <n v="20000000"/>
    <n v="-9257.5397470000007"/>
    <n v="1.65"/>
    <n v="151.481741"/>
    <n v="151.481741"/>
    <n v="0"/>
    <n v="125921.388915"/>
    <n v="1080.7308479999999"/>
    <x v="0"/>
    <n v="125921.388915"/>
    <n v="0"/>
    <n v="125921.388915"/>
    <n v="125921.388915"/>
    <n v="0"/>
    <n v="0"/>
    <n v="110496.0187729125"/>
    <n v="110496.0187729125"/>
    <x v="0"/>
    <n v="0"/>
    <n v="804.375"/>
    <n v="111300.3937729125"/>
    <n v="111300.3937729125"/>
    <n v="111300.3937729125"/>
    <n v="111300.3937729125"/>
    <n v="110496.0187729125"/>
    <x v="1"/>
    <x v="3"/>
    <x v="1"/>
    <x v="5"/>
    <n v="111300.3937729125"/>
    <m/>
  </r>
  <r>
    <n v="1762"/>
    <n v="968"/>
    <x v="0"/>
    <x v="0"/>
    <s v="France Telecom"/>
    <x v="5"/>
    <x v="4"/>
    <x v="4"/>
    <s v="Baskets"/>
    <x v="2"/>
    <d v="2001-03-29T00:00:00"/>
    <d v="2006-06-30T00:00:00"/>
    <x v="1"/>
    <n v="-20000000"/>
    <n v="9257.5397470000007"/>
    <n v="1.65"/>
    <n v="151.481741"/>
    <n v="151.481741"/>
    <n v="0"/>
    <n v="-125921.388915"/>
    <n v="-1080.7308479999999"/>
    <x v="0"/>
    <n v="-125921.388915"/>
    <n v="0"/>
    <n v="-125921.388915"/>
    <n v="-125921.388915"/>
    <n v="0"/>
    <n v="0"/>
    <n v="-110496.0187729125"/>
    <n v="-110496.0187729125"/>
    <x v="0"/>
    <n v="0"/>
    <n v="-804.375"/>
    <n v="-111300.3937729125"/>
    <n v="-111300.3937729125"/>
    <n v="-111300.3937729125"/>
    <n v="-111300.3937729125"/>
    <n v="-110496.0187729125"/>
    <x v="1"/>
    <x v="3"/>
    <x v="1"/>
    <x v="5"/>
    <n v="-111300.3937729125"/>
    <m/>
  </r>
  <r>
    <n v="1763"/>
    <n v="969"/>
    <x v="0"/>
    <x v="11"/>
    <s v="British Telecom Plc"/>
    <x v="5"/>
    <x v="4"/>
    <x v="6"/>
    <s v="Baskets"/>
    <x v="7"/>
    <d v="2001-03-29T00:00:00"/>
    <d v="2006-06-30T00:00:00"/>
    <x v="1"/>
    <n v="20000000"/>
    <n v="-9320.0754849999994"/>
    <n v="1.65"/>
    <n v="156.03814700000001"/>
    <n v="156.03814700000001"/>
    <n v="0"/>
    <n v="84417.387279000002"/>
    <n v="1110.5790589999999"/>
    <x v="0"/>
    <n v="84417.387279000002"/>
    <n v="0"/>
    <n v="84417.387279000002"/>
    <n v="84417.387279000002"/>
    <n v="0"/>
    <n v="0"/>
    <n v="74076.257337322502"/>
    <n v="74076.257337322502"/>
    <x v="0"/>
    <n v="0"/>
    <n v="804.375"/>
    <n v="74880.632337322502"/>
    <n v="74880.632337322502"/>
    <n v="74880.632337322502"/>
    <n v="74880.632337322502"/>
    <n v="74076.257337322502"/>
    <x v="1"/>
    <x v="3"/>
    <x v="1"/>
    <x v="5"/>
    <n v="74880.632337322502"/>
    <m/>
  </r>
  <r>
    <n v="1764"/>
    <n v="970"/>
    <x v="0"/>
    <x v="0"/>
    <s v="British Telecom Plc"/>
    <x v="5"/>
    <x v="4"/>
    <x v="6"/>
    <s v="Baskets"/>
    <x v="2"/>
    <d v="2001-03-29T00:00:00"/>
    <d v="2006-06-30T00:00:00"/>
    <x v="1"/>
    <n v="-20000000"/>
    <n v="9320.0754849999994"/>
    <n v="1.65"/>
    <n v="156.03814700000001"/>
    <n v="156.03814700000001"/>
    <n v="0"/>
    <n v="-84417.387279000002"/>
    <n v="-1110.5790589999999"/>
    <x v="0"/>
    <n v="-84417.387279000002"/>
    <n v="0"/>
    <n v="-84417.387279000002"/>
    <n v="-84417.387279000002"/>
    <n v="0"/>
    <n v="0"/>
    <n v="-74076.257337322502"/>
    <n v="-74076.257337322502"/>
    <x v="0"/>
    <n v="0"/>
    <n v="-804.375"/>
    <n v="-74880.632337322502"/>
    <n v="-74880.632337322502"/>
    <n v="-74880.632337322502"/>
    <n v="-74880.632337322502"/>
    <n v="-74076.257337322502"/>
    <x v="1"/>
    <x v="3"/>
    <x v="1"/>
    <x v="5"/>
    <n v="-74880.632337322502"/>
    <m/>
  </r>
  <r>
    <n v="1765"/>
    <n v="971"/>
    <x v="0"/>
    <x v="11"/>
    <s v="KPN"/>
    <x v="1"/>
    <x v="4"/>
    <x v="2"/>
    <s v="Baskets"/>
    <x v="7"/>
    <d v="2001-03-29T00:00:00"/>
    <d v="2006-06-30T00:00:00"/>
    <x v="1"/>
    <n v="20000000"/>
    <n v="-9425.9387349999997"/>
    <n v="2.2999999999999998"/>
    <n v="261.14713"/>
    <n v="261.14713"/>
    <n v="0"/>
    <n v="-261215.919918"/>
    <n v="1613.630897"/>
    <x v="0"/>
    <n v="-261215.919918"/>
    <n v="0"/>
    <n v="-261215.919918"/>
    <n v="-261215.919918"/>
    <n v="0"/>
    <n v="0"/>
    <n v="-229216.96972804499"/>
    <n v="-229216.96972804499"/>
    <x v="0"/>
    <n v="0"/>
    <n v="1121.25"/>
    <n v="-228095.71972804499"/>
    <n v="-228095.71972804499"/>
    <n v="-228095.71972804499"/>
    <n v="-228095.71972804499"/>
    <n v="-229216.96972804499"/>
    <x v="1"/>
    <x v="1"/>
    <x v="1"/>
    <x v="1"/>
    <n v="-228095.71972804499"/>
    <m/>
  </r>
  <r>
    <n v="1766"/>
    <n v="972"/>
    <x v="0"/>
    <x v="0"/>
    <s v="KPN"/>
    <x v="1"/>
    <x v="4"/>
    <x v="2"/>
    <s v="Baskets"/>
    <x v="2"/>
    <d v="2001-03-29T00:00:00"/>
    <d v="2006-06-30T00:00:00"/>
    <x v="1"/>
    <n v="-20000000"/>
    <n v="9425.9387349999997"/>
    <n v="2.2999999999999998"/>
    <n v="261.14713"/>
    <n v="261.14713"/>
    <n v="0"/>
    <n v="261215.919918"/>
    <n v="-1613.630897"/>
    <x v="0"/>
    <n v="261215.919918"/>
    <n v="0"/>
    <n v="261215.919918"/>
    <n v="261215.919918"/>
    <n v="0"/>
    <n v="0"/>
    <n v="229216.96972804499"/>
    <n v="229216.96972804499"/>
    <x v="0"/>
    <n v="0"/>
    <n v="-1121.25"/>
    <n v="228095.71972804499"/>
    <n v="228095.71972804499"/>
    <n v="228095.71972804499"/>
    <n v="228095.71972804499"/>
    <n v="229216.96972804499"/>
    <x v="1"/>
    <x v="1"/>
    <x v="1"/>
    <x v="1"/>
    <n v="228095.71972804499"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n v="593858.0737530014"/>
    <n v="391086.27047799766"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599">
  <r>
    <n v="151"/>
    <n v="209"/>
    <x v="0"/>
    <x v="0"/>
    <s v="Abitibi Cons"/>
    <x v="0"/>
    <x v="0"/>
    <x v="0"/>
    <s v="Citibank NA"/>
    <x v="0"/>
    <d v="2000-09-26T00:00:00"/>
    <d v="2005-09-26T00:00:00"/>
    <x v="0"/>
    <n v="10000000"/>
    <n v="-3898.814523"/>
    <n v="1.05"/>
    <n v="146.602925"/>
    <n v="145.830073"/>
    <n v="-0.65798359578530019"/>
    <n v="2565.35599914349"/>
    <n v="1561.097115"/>
    <x v="0"/>
    <n v="4126.45311414349"/>
    <n v="-157140.73814900001"/>
    <n v="-154088.59292600001"/>
    <n v="3052.1452229999995"/>
    <n v="-1074.3078911434905"/>
    <n v="-157140.73814900001"/>
    <n v="-154088.59292600001"/>
    <n v="3052.1452229999995"/>
    <x v="0"/>
    <n v="-48742.979166546"/>
    <n v="52791.666666999998"/>
    <n v="-101296.92625900001"/>
    <n v="137223.83449499996"/>
    <n v="3052.1452229999995"/>
    <n v="3052.1452229999995"/>
    <n v="3052.1452229999995"/>
    <x v="0"/>
    <x v="0"/>
    <x v="0"/>
    <x v="0"/>
    <n v="81405.477651000008"/>
    <n v="-20.785726000000011"/>
  </r>
  <r>
    <n v="1074"/>
    <n v="530"/>
    <x v="0"/>
    <x v="0"/>
    <s v="Abitibi Cons"/>
    <x v="0"/>
    <x v="0"/>
    <x v="0"/>
    <s v="Portfolio ISIS"/>
    <x v="0"/>
    <d v="2001-01-05T00:00:00"/>
    <d v="2006-01-05T00:00:00"/>
    <x v="0"/>
    <n v="-10000000"/>
    <n v="4229.6292250000006"/>
    <n v="1.75"/>
    <n v="150.69236599999999"/>
    <n v="149.92077499999999"/>
    <n v="-0.68534367529321627"/>
    <n v="-2898.7496381890983"/>
    <n v="-1832.567712"/>
    <x v="0"/>
    <n v="-4731.3173501890979"/>
    <n v="-140539.47255000001"/>
    <n v="-144290.553594"/>
    <n v="-3751.0810439999914"/>
    <n v="980.23630618910647"/>
    <n v="-140539.47255000001"/>
    <n v="-144290.553594"/>
    <n v="-3751.0810439999914"/>
    <x v="0"/>
    <n v="52878.824570950012"/>
    <n v="0"/>
    <n v="-144290.553594"/>
    <n v="-144882.82173900001"/>
    <n v="-3751.0810439999914"/>
    <n v="-3751.0810439999914"/>
    <n v="-3751.0810439999914"/>
    <x v="1"/>
    <x v="0"/>
    <x v="0"/>
    <x v="0"/>
    <n v="-84301.547343999991"/>
    <n v="-19.939069000000018"/>
  </r>
  <r>
    <n v="1580"/>
    <n v="634"/>
    <x v="0"/>
    <x v="1"/>
    <s v="Abitibi Cons"/>
    <x v="0"/>
    <x v="0"/>
    <x v="0"/>
    <s v="Portfolio ISIS"/>
    <x v="1"/>
    <d v="2001-01-05T00:00:00"/>
    <d v="2006-01-05T00:00:00"/>
    <x v="0"/>
    <n v="10000000"/>
    <n v="-4229.6292250000006"/>
    <n v="1.75"/>
    <n v="150.69236599999999"/>
    <n v="149.92077499999999"/>
    <n v="-0.68534367529321627"/>
    <n v="2898.7496381890983"/>
    <n v="1832.567712"/>
    <x v="0"/>
    <n v="4731.3173501890979"/>
    <n v="140539.47255000001"/>
    <n v="144290.553594"/>
    <n v="3751.0810439999914"/>
    <n v="-980.23630618910647"/>
    <n v="140539.47255000001"/>
    <n v="144290.553594"/>
    <n v="3751.0810439999914"/>
    <x v="0"/>
    <n v="-52878.824570950012"/>
    <n v="0"/>
    <n v="144290.553594"/>
    <n v="144882.82173900001"/>
    <n v="3751.0810439999914"/>
    <n v="3751.0810439999914"/>
    <n v="3751.0810439999914"/>
    <x v="1"/>
    <x v="0"/>
    <x v="0"/>
    <x v="0"/>
    <n v="84301.547343999991"/>
    <n v="-19.939069000000018"/>
  </r>
  <r>
    <n v="1276"/>
    <n v="437"/>
    <x v="0"/>
    <x v="0"/>
    <s v="Adecco Sa"/>
    <x v="1"/>
    <x v="1"/>
    <x v="1"/>
    <s v="Portfolio ISIS"/>
    <x v="2"/>
    <d v="2001-01-05T00:00:00"/>
    <d v="2006-01-05T00:00:00"/>
    <x v="0"/>
    <n v="-10000000"/>
    <n v="4035.051316"/>
    <n v="0.46"/>
    <n v="102.573634"/>
    <n v="101.961777"/>
    <n v="-0.56746986561291657"/>
    <n v="-2289.7700280317422"/>
    <n v="-925.586634"/>
    <x v="0"/>
    <n v="-3215.3566620317424"/>
    <n v="219833.13457200001"/>
    <n v="217524.15115200001"/>
    <n v="-2308.9834200000041"/>
    <n v="906.3732420317383"/>
    <n v="219833.13457200001"/>
    <n v="217524.15115200001"/>
    <n v="-2308.9834200000041"/>
    <x v="0"/>
    <n v="29205.701425208004"/>
    <n v="0"/>
    <n v="217524.15115200001"/>
    <n v="163484.127779"/>
    <n v="-2308.9834200000041"/>
    <n v="-2308.9834200000041"/>
    <n v="-2308.9834200000041"/>
    <x v="1"/>
    <x v="1"/>
    <x v="1"/>
    <x v="1"/>
    <n v="-18327.638838999992"/>
    <n v="-3.9494329999999991"/>
  </r>
  <r>
    <n v="1552"/>
    <n v="598"/>
    <x v="0"/>
    <x v="1"/>
    <s v="Adecco Sa"/>
    <x v="1"/>
    <x v="1"/>
    <x v="1"/>
    <s v="Portfolio ISIS"/>
    <x v="1"/>
    <d v="2001-01-05T00:00:00"/>
    <d v="2006-01-05T00:00:00"/>
    <x v="0"/>
    <n v="10000000"/>
    <n v="-4035.051316"/>
    <n v="0.46"/>
    <n v="102.573634"/>
    <n v="101.961777"/>
    <n v="-0.56746986561291657"/>
    <n v="2289.7700280317422"/>
    <n v="925.586634"/>
    <x v="0"/>
    <n v="3215.3566620317424"/>
    <n v="-219833.13457200001"/>
    <n v="-217524.15115200001"/>
    <n v="2308.9834200000041"/>
    <n v="-906.3732420317383"/>
    <n v="-219833.13457200001"/>
    <n v="-217524.15115200001"/>
    <n v="2308.9834200000041"/>
    <x v="0"/>
    <n v="-29205.701425208004"/>
    <n v="0"/>
    <n v="-217524.15115200001"/>
    <n v="-163484.127779"/>
    <n v="2308.9834200000041"/>
    <n v="2308.9834200000041"/>
    <n v="2308.9834200000041"/>
    <x v="1"/>
    <x v="1"/>
    <x v="1"/>
    <x v="1"/>
    <n v="18327.638838999992"/>
    <n v="-3.9494329999999991"/>
  </r>
  <r>
    <n v="1277"/>
    <n v="438"/>
    <x v="0"/>
    <x v="0"/>
    <s v="Aegon Nv"/>
    <x v="2"/>
    <x v="2"/>
    <x v="2"/>
    <s v="Portfolio ISIS"/>
    <x v="2"/>
    <d v="2001-01-05T00:00:00"/>
    <d v="2006-01-05T00:00:00"/>
    <x v="0"/>
    <n v="-10000000"/>
    <n v="4016.8056079999997"/>
    <n v="0.18"/>
    <n v="21.256535"/>
    <n v="21.139047999999999"/>
    <n v="-0.11839029830313609"/>
    <n v="-475.55081415682992"/>
    <n v="-246.993402"/>
    <x v="0"/>
    <n v="-722.54421615682986"/>
    <n v="9346.6119930000004"/>
    <n v="8815.135902"/>
    <n v="-531.47609100000045"/>
    <n v="191.06812515682941"/>
    <n v="9346.6119930000004"/>
    <n v="8815.135902"/>
    <n v="-531.47609100000045"/>
    <x v="0"/>
    <n v="11893.761405287998"/>
    <n v="0"/>
    <n v="8815.135902"/>
    <n v="-29015.478415999998"/>
    <n v="-531.47609100000045"/>
    <n v="-531.47609100000045"/>
    <n v="-531.47609100000045"/>
    <x v="1"/>
    <x v="2"/>
    <x v="1"/>
    <x v="2"/>
    <n v="-7753.0029659999982"/>
    <n v="-1.7100620000000006"/>
  </r>
  <r>
    <n v="1553"/>
    <n v="599"/>
    <x v="0"/>
    <x v="1"/>
    <s v="Aegon Nv"/>
    <x v="2"/>
    <x v="2"/>
    <x v="2"/>
    <s v="Portfolio ISIS"/>
    <x v="1"/>
    <d v="2001-01-05T00:00:00"/>
    <d v="2006-01-05T00:00:00"/>
    <x v="0"/>
    <n v="10000000"/>
    <n v="-4016.8056079999997"/>
    <n v="0.18"/>
    <n v="21.256535"/>
    <n v="21.139047999999999"/>
    <n v="-0.11839029830313609"/>
    <n v="475.55081415682992"/>
    <n v="246.993402"/>
    <x v="0"/>
    <n v="722.54421615682986"/>
    <n v="-9346.6119930000004"/>
    <n v="-8815.135902"/>
    <n v="531.47609100000045"/>
    <n v="-191.06812515682941"/>
    <n v="-9346.6119930000004"/>
    <n v="-8815.135902"/>
    <n v="531.47609100000045"/>
    <x v="0"/>
    <n v="-11893.761405287998"/>
    <n v="0"/>
    <n v="-8815.135902"/>
    <n v="29015.478415999998"/>
    <n v="531.47609100000045"/>
    <n v="531.47609100000045"/>
    <n v="531.47609100000045"/>
    <x v="1"/>
    <x v="2"/>
    <x v="1"/>
    <x v="2"/>
    <n v="7753.0029659999982"/>
    <n v="-1.7100620000000006"/>
  </r>
  <r>
    <n v="1632"/>
    <n v="836"/>
    <x v="0"/>
    <x v="0"/>
    <s v="Aes Corp."/>
    <x v="3"/>
    <x v="3"/>
    <x v="3"/>
    <s v="Fleet National Bank"/>
    <x v="3"/>
    <d v="2001-02-06T00:00:00"/>
    <d v="2002-01-29T00:00:00"/>
    <x v="0"/>
    <n v="10000000"/>
    <n v="-778.46862699999997"/>
    <n v="2.85"/>
    <n v="254.48452399999999"/>
    <n v="251.73385099999999"/>
    <n v="-1.1213868120596437"/>
    <n v="872.96445191997793"/>
    <n v="2211.0391140000002"/>
    <x v="0"/>
    <n v="3084.003565919978"/>
    <n v="68614.740736000007"/>
    <n v="71546.640411999993"/>
    <n v="2931.8996759999864"/>
    <n v="-152.10388991999162"/>
    <n v="68614.740736000007"/>
    <n v="71546.640411999993"/>
    <n v="2931.8996759999864"/>
    <x v="0"/>
    <n v="-12293.576557584"/>
    <n v="0"/>
    <n v="71546.640411999993"/>
    <n v="71546.640411999993"/>
    <n v="2931.8996759999864"/>
    <n v="2931.8996759999864"/>
    <n v="2931.8996759999864"/>
    <x v="2"/>
    <x v="0"/>
    <x v="2"/>
    <x v="3"/>
    <n v="9550.5992599999954"/>
    <n v="-4.7513590000000079"/>
  </r>
  <r>
    <n v="1278"/>
    <n v="439"/>
    <x v="0"/>
    <x v="0"/>
    <s v="Agrium Inc."/>
    <x v="4"/>
    <x v="0"/>
    <x v="0"/>
    <s v="Portfolio ISIS"/>
    <x v="3"/>
    <d v="2001-01-05T00:00:00"/>
    <d v="2006-01-05T00:00:00"/>
    <x v="0"/>
    <n v="-10000000"/>
    <n v="4209.2618029999994"/>
    <n v="2.1"/>
    <n v="251.31009599999999"/>
    <n v="250.47202300000001"/>
    <n v="-0.6073800306563556"/>
    <n v="-2556.6215629467661"/>
    <n v="-2360.9238"/>
    <x v="0"/>
    <n v="-4917.5453629467665"/>
    <n v="109157.39769899999"/>
    <n v="105541.616379"/>
    <n v="-3615.7813199999946"/>
    <n v="1301.764042946772"/>
    <n v="109157.39769899999"/>
    <n v="105541.616379"/>
    <n v="-3615.7813199999946"/>
    <x v="0"/>
    <n v="41545.413995609997"/>
    <n v="0"/>
    <n v="105541.616379"/>
    <n v="-17708.342648999998"/>
    <n v="-3615.7813199999946"/>
    <n v="-3615.7813199999946"/>
    <n v="-3615.7813199999946"/>
    <x v="1"/>
    <x v="0"/>
    <x v="3"/>
    <x v="4"/>
    <n v="-20229.596176999999"/>
    <n v="-3.7725289999999916"/>
  </r>
  <r>
    <n v="1480"/>
    <n v="531"/>
    <x v="0"/>
    <x v="1"/>
    <s v="Agrium Inc."/>
    <x v="4"/>
    <x v="0"/>
    <x v="0"/>
    <s v="Portfolio ISIS"/>
    <x v="1"/>
    <d v="2001-01-05T00:00:00"/>
    <d v="2006-01-05T00:00:00"/>
    <x v="0"/>
    <n v="10000000"/>
    <n v="-4209.2618029999994"/>
    <n v="2.1"/>
    <n v="251.31009599999999"/>
    <n v="250.47202300000001"/>
    <n v="-0.6073800306563556"/>
    <n v="2556.6215629467661"/>
    <n v="2360.9238"/>
    <x v="0"/>
    <n v="4917.5453629467665"/>
    <n v="-109157.39769899999"/>
    <n v="-105541.616379"/>
    <n v="3615.7813199999946"/>
    <n v="-1301.764042946772"/>
    <n v="-109157.39769899999"/>
    <n v="-105541.616379"/>
    <n v="3615.7813199999946"/>
    <x v="0"/>
    <n v="-41545.413995609997"/>
    <n v="0"/>
    <n v="-105541.616379"/>
    <n v="17708.342648999998"/>
    <n v="3615.7813199999946"/>
    <n v="3615.7813199999946"/>
    <n v="3615.7813199999946"/>
    <x v="1"/>
    <x v="0"/>
    <x v="3"/>
    <x v="4"/>
    <n v="20229.596176999999"/>
    <n v="-3.7725289999999916"/>
  </r>
  <r>
    <n v="155"/>
    <n v="314"/>
    <x v="0"/>
    <x v="2"/>
    <s v="Air Products"/>
    <x v="5"/>
    <x v="0"/>
    <x v="3"/>
    <s v="Deutsche Bank AG"/>
    <x v="3"/>
    <d v="2000-09-25T00:00:00"/>
    <d v="2005-05-11T00:00:00"/>
    <x v="0"/>
    <n v="-10000000"/>
    <n v="3574.8780489999999"/>
    <n v="0.59"/>
    <n v="44.077781999999999"/>
    <n v="43.542003999999999"/>
    <n v="-0.52475625032501172"/>
    <n v="-1875.9396003624336"/>
    <n v="-529.014951"/>
    <x v="0"/>
    <n v="-2404.9545513624334"/>
    <n v="-63163.716254999999"/>
    <n v="-65359.763741000002"/>
    <n v="-2196.0474860000031"/>
    <n v="208.90706536243033"/>
    <n v="-63163.716254999999"/>
    <n v="-65359.763741000002"/>
    <n v="-2196.0474860000031"/>
    <x v="0"/>
    <n v="20582.360367117501"/>
    <n v="-22944.444444000001"/>
    <n v="-88304.208184999996"/>
    <n v="-76045.404316999993"/>
    <n v="-2196.0474859999958"/>
    <n v="-2196.0474859999958"/>
    <n v="-2196.0474860000031"/>
    <x v="0"/>
    <x v="3"/>
    <x v="1"/>
    <x v="5"/>
    <n v="-10632.206602999999"/>
    <n v="-2.6040759999999992"/>
  </r>
  <r>
    <n v="200"/>
    <n v="319"/>
    <x v="0"/>
    <x v="3"/>
    <s v="Air Products"/>
    <x v="5"/>
    <x v="0"/>
    <x v="3"/>
    <s v="EnronCredit.com"/>
    <x v="3"/>
    <d v="2000-09-25T00:00:00"/>
    <d v="2005-05-11T00:00:00"/>
    <x v="0"/>
    <n v="10000000"/>
    <n v="-3574.8780489999999"/>
    <n v="0.59"/>
    <n v="44.077781999999999"/>
    <n v="43.542003999999999"/>
    <n v="-0.52475625032501172"/>
    <n v="1875.9396003624336"/>
    <n v="529.014951"/>
    <x v="0"/>
    <n v="2404.9545513624334"/>
    <n v="63163.716254999999"/>
    <n v="65359.763741000002"/>
    <n v="2196.0474860000031"/>
    <n v="-208.90706536243033"/>
    <n v="63163.716254999999"/>
    <n v="65359.763741000002"/>
    <n v="2196.0474860000031"/>
    <x v="0"/>
    <n v="-20582.360367117501"/>
    <n v="22944.444444000001"/>
    <n v="88304.208184999996"/>
    <n v="76045.404316999993"/>
    <n v="2196.0474859999958"/>
    <n v="2196.0474859999958"/>
    <n v="2196.0474860000031"/>
    <x v="0"/>
    <x v="3"/>
    <x v="1"/>
    <x v="5"/>
    <n v="10632.206602999999"/>
    <n v="-2.6040759999999992"/>
  </r>
  <r>
    <n v="201"/>
    <n v="320"/>
    <x v="0"/>
    <x v="4"/>
    <s v="Air Products"/>
    <x v="5"/>
    <x v="0"/>
    <x v="3"/>
    <s v="Enron North America"/>
    <x v="3"/>
    <d v="2000-09-25T00:00:00"/>
    <d v="2005-05-11T00:00:00"/>
    <x v="0"/>
    <n v="-10000000"/>
    <n v="3574.8780489999999"/>
    <n v="0.59"/>
    <n v="44.077781999999999"/>
    <n v="43.542003999999999"/>
    <n v="-0.52475625032501172"/>
    <n v="-1875.9396003624336"/>
    <n v="-529.014951"/>
    <x v="0"/>
    <n v="-2404.9545513624334"/>
    <n v="-63163.716254999999"/>
    <n v="-65359.763741000002"/>
    <n v="-2196.0474860000031"/>
    <n v="208.90706536243033"/>
    <n v="-63163.716254999999"/>
    <n v="-65359.763741000002"/>
    <n v="-2196.0474860000031"/>
    <x v="0"/>
    <n v="20582.360367117501"/>
    <n v="-22944.444444000001"/>
    <n v="-88304.208184999996"/>
    <n v="-76045.404316999993"/>
    <n v="-2196.0474859999958"/>
    <n v="-2196.0474859999958"/>
    <n v="-2196.0474860000031"/>
    <x v="0"/>
    <x v="3"/>
    <x v="1"/>
    <x v="5"/>
    <n v="-10632.206602999999"/>
    <n v="-2.6040759999999992"/>
  </r>
  <r>
    <n v="234"/>
    <n v="349"/>
    <x v="0"/>
    <x v="0"/>
    <s v="Alcatel Sa"/>
    <x v="5"/>
    <x v="4"/>
    <x v="4"/>
    <s v="JP Morgan"/>
    <x v="2"/>
    <d v="2000-10-20T00:00:00"/>
    <d v="2005-10-20T00:00:00"/>
    <x v="0"/>
    <n v="-20000000"/>
    <n v="7734.7140080000008"/>
    <n v="0.37"/>
    <n v="67.441136999999998"/>
    <n v="66.877345000000005"/>
    <n v="-0.541691637827592"/>
    <n v="-4189.8298991215388"/>
    <n v="-1319.463495"/>
    <x v="0"/>
    <n v="-5509.2933941215388"/>
    <n v="229080.616606"/>
    <n v="224648.000206"/>
    <n v="-4432.616399999999"/>
    <n v="1076.6769941215398"/>
    <n v="229080.616606"/>
    <n v="224648.000206"/>
    <n v="-4432.616399999999"/>
    <x v="0"/>
    <n v="44532.615901060002"/>
    <n v="-19322.222222"/>
    <n v="205325.77798399999"/>
    <n v="23404.115068999992"/>
    <n v="-4432.616399999999"/>
    <n v="-4432.616399999999"/>
    <n v="-4432.616399999999"/>
    <x v="1"/>
    <x v="3"/>
    <x v="1"/>
    <x v="5"/>
    <n v="-95140.542247999983"/>
    <n v="-11.57065999999999"/>
  </r>
  <r>
    <n v="1637"/>
    <n v="841"/>
    <x v="0"/>
    <x v="0"/>
    <s v="Alcatel Sa"/>
    <x v="5"/>
    <x v="4"/>
    <x v="4"/>
    <s v="Goldman Sachs"/>
    <x v="2"/>
    <d v="2001-02-09T00:00:00"/>
    <d v="2006-02-09T00:00:00"/>
    <x v="0"/>
    <n v="-10000000"/>
    <n v="4145.4694319999999"/>
    <n v="0.72"/>
    <n v="68.947253000000003"/>
    <n v="68.385298000000006"/>
    <n v="-0.55547367064347697"/>
    <n v="-2302.6991219333695"/>
    <n v="-739.52471100000002"/>
    <x v="0"/>
    <n v="-3042.2238329333695"/>
    <n v="-23501.703741000001"/>
    <n v="-26102.195921999999"/>
    <n v="-2600.4921809999978"/>
    <n v="441.73165193337172"/>
    <n v="-23501.703741000001"/>
    <n v="-26102.195921999999"/>
    <n v="-2600.4921809999978"/>
    <x v="0"/>
    <n v="23867.540254740001"/>
    <n v="0"/>
    <n v="-26102.195921999999"/>
    <n v="-26102.195921999999"/>
    <n v="-2600.4921809999978"/>
    <n v="-2600.4921809999978"/>
    <n v="-2600.4921809999978"/>
    <x v="1"/>
    <x v="3"/>
    <x v="1"/>
    <x v="5"/>
    <n v="-51119.282091000001"/>
    <n v="-11.678314"/>
  </r>
  <r>
    <n v="1652"/>
    <n v="862"/>
    <x v="0"/>
    <x v="0"/>
    <s v="Alcatel Sa"/>
    <x v="5"/>
    <x v="4"/>
    <x v="4"/>
    <s v="Merrill Lynch Int"/>
    <x v="2"/>
    <d v="2001-02-27T00:00:00"/>
    <d v="2006-02-27T00:00:00"/>
    <x v="0"/>
    <n v="10000000"/>
    <n v="-4202.164409"/>
    <n v="0.85"/>
    <n v="69.168711000000002"/>
    <n v="68.607563999999996"/>
    <n v="-0.55541009044585377"/>
    <n v="2333.9245144710376"/>
    <n v="768.65336400000001"/>
    <x v="0"/>
    <n v="3102.5778784710374"/>
    <n v="75765.139756999997"/>
    <n v="78496.809815999994"/>
    <n v="2731.6700589999964"/>
    <n v="-370.90781947104097"/>
    <n v="75765.139756999997"/>
    <n v="78496.809815999994"/>
    <n v="2731.6700589999964"/>
    <x v="0"/>
    <n v="-24193.961584817498"/>
    <n v="0"/>
    <n v="78496.809815999994"/>
    <n v="78496.809815999994"/>
    <n v="2731.6700589999964"/>
    <n v="2731.6700589999964"/>
    <n v="2731.6700589999964"/>
    <x v="1"/>
    <x v="3"/>
    <x v="1"/>
    <x v="5"/>
    <n v="51772.599881999995"/>
    <n v="-11.690849"/>
  </r>
  <r>
    <n v="1661"/>
    <n v="872"/>
    <x v="0"/>
    <x v="0"/>
    <s v="Alcatel Sa"/>
    <x v="5"/>
    <x v="4"/>
    <x v="4"/>
    <s v="Merrill Lynch Int"/>
    <x v="2"/>
    <d v="2001-03-02T00:00:00"/>
    <d v="2006-03-02T00:00:00"/>
    <x v="0"/>
    <n v="10000000"/>
    <n v="-4226.8352670000004"/>
    <n v="0.97"/>
    <n v="69.206136000000001"/>
    <n v="68.645211000000003"/>
    <n v="-0.55891291351952999"/>
    <n v="2362.4328140460707"/>
    <n v="813.79838099999995"/>
    <x v="0"/>
    <n v="3176.2311950460708"/>
    <n v="127299.237593"/>
    <n v="130140.894634"/>
    <n v="2841.6570409999986"/>
    <n v="-334.57415404607218"/>
    <n v="127299.237593"/>
    <n v="130140.894634"/>
    <n v="2841.6570409999986"/>
    <x v="0"/>
    <n v="-24336.004049752501"/>
    <n v="0"/>
    <n v="130140.894634"/>
    <n v="130140.894634"/>
    <n v="2841.6570409999986"/>
    <n v="2841.6570409999986"/>
    <n v="2841.6570409999986"/>
    <x v="1"/>
    <x v="3"/>
    <x v="1"/>
    <x v="5"/>
    <n v="52020.253629999992"/>
    <n v="-11.693764999999999"/>
  </r>
  <r>
    <n v="265"/>
    <n v="380"/>
    <x v="0"/>
    <x v="2"/>
    <s v="Alcoa Inc."/>
    <x v="6"/>
    <x v="0"/>
    <x v="3"/>
    <s v="Ace Capital O/Seas"/>
    <x v="3"/>
    <d v="2000-10-05T00:00:00"/>
    <d v="2005-10-05T00:00:00"/>
    <x v="0"/>
    <n v="-10000000"/>
    <n v="3837.553512"/>
    <n v="0.24"/>
    <n v="36.428516000000002"/>
    <n v="36.180813999999998"/>
    <n v="-0.24215178934752413"/>
    <n v="-929.27044964767538"/>
    <n v="-416.23621500000002"/>
    <x v="0"/>
    <n v="-1345.5066646476753"/>
    <n v="43903.645513000003"/>
    <n v="42896.463961000001"/>
    <n v="-1007.1815520000018"/>
    <n v="338.32511264767345"/>
    <n v="43903.645513000003"/>
    <n v="42896.463961000001"/>
    <n v="-1007.1815520000018"/>
    <x v="0"/>
    <n v="15781.938818099999"/>
    <n v="-6133.3333329999996"/>
    <n v="36763.130627999999"/>
    <n v="-28151.921269999999"/>
    <n v="-1007.1815520000018"/>
    <n v="-1007.1815520000018"/>
    <n v="-1007.1815520000018"/>
    <x v="1"/>
    <x v="4"/>
    <x v="1"/>
    <x v="6"/>
    <n v="-10017.461962000001"/>
    <n v="-2.2801970000000011"/>
  </r>
  <r>
    <n v="266"/>
    <n v="381"/>
    <x v="0"/>
    <x v="3"/>
    <s v="Alcoa Inc."/>
    <x v="6"/>
    <x v="0"/>
    <x v="3"/>
    <s v="EnronCredit.com"/>
    <x v="3"/>
    <d v="2000-10-05T00:00:00"/>
    <d v="2005-10-05T00:00:00"/>
    <x v="0"/>
    <n v="10000000"/>
    <n v="-3837.553512"/>
    <n v="0.24"/>
    <n v="36.428516000000002"/>
    <n v="36.180813999999998"/>
    <n v="-0.24215178934752413"/>
    <n v="929.27044964767538"/>
    <n v="416.23621500000002"/>
    <x v="0"/>
    <n v="1345.5066646476753"/>
    <n v="-43903.645513000003"/>
    <n v="-42896.463961000001"/>
    <n v="1007.1815520000018"/>
    <n v="-338.32511264767345"/>
    <n v="-43903.645513000003"/>
    <n v="-42896.463961000001"/>
    <n v="1007.1815520000018"/>
    <x v="0"/>
    <n v="-15781.938818099999"/>
    <n v="6133.3333329999996"/>
    <n v="-36763.130627999999"/>
    <n v="28151.921269999999"/>
    <n v="1007.1815520000018"/>
    <n v="1007.1815520000018"/>
    <n v="1007.1815520000018"/>
    <x v="1"/>
    <x v="4"/>
    <x v="1"/>
    <x v="6"/>
    <n v="10017.461962000001"/>
    <n v="-2.2801970000000011"/>
  </r>
  <r>
    <n v="267"/>
    <n v="382"/>
    <x v="0"/>
    <x v="4"/>
    <s v="Alcoa Inc."/>
    <x v="6"/>
    <x v="0"/>
    <x v="3"/>
    <s v="Enron North America"/>
    <x v="3"/>
    <d v="2000-10-05T00:00:00"/>
    <d v="2005-10-05T00:00:00"/>
    <x v="0"/>
    <n v="-10000000"/>
    <n v="3837.553512"/>
    <n v="0.24"/>
    <n v="36.428516000000002"/>
    <n v="36.180813999999998"/>
    <n v="-0.24215178934752413"/>
    <n v="-929.27044964767538"/>
    <n v="-416.23621500000002"/>
    <x v="0"/>
    <n v="-1345.5066646476753"/>
    <n v="43903.645513000003"/>
    <n v="42896.463961000001"/>
    <n v="-1007.1815520000018"/>
    <n v="338.32511264767345"/>
    <n v="43903.645513000003"/>
    <n v="42896.463961000001"/>
    <n v="-1007.1815520000018"/>
    <x v="0"/>
    <n v="15781.938818099999"/>
    <n v="-6133.3333329999996"/>
    <n v="36763.130627999999"/>
    <n v="-28151.921269999999"/>
    <n v="-1007.1815520000018"/>
    <n v="-1007.1815520000018"/>
    <n v="-1007.1815520000018"/>
    <x v="1"/>
    <x v="4"/>
    <x v="1"/>
    <x v="6"/>
    <n v="-10017.461962000001"/>
    <n v="-2.2801970000000011"/>
  </r>
  <r>
    <n v="1679"/>
    <n v="887"/>
    <x v="0"/>
    <x v="0"/>
    <s v="Alcoa Inc."/>
    <x v="6"/>
    <x v="0"/>
    <x v="3"/>
    <s v="Morgan Stanley CP"/>
    <x v="3"/>
    <d v="2001-03-13T00:00:00"/>
    <d v="2005-05-30T00:00:00"/>
    <x v="0"/>
    <n v="10000000"/>
    <n v="-3592.2585140000001"/>
    <n v="0.37"/>
    <n v="34.980043999999999"/>
    <n v="34.730195000000002"/>
    <n v="-0.23603090529177265"/>
    <n v="847.88402910149796"/>
    <n v="422.26855800000004"/>
    <x v="0"/>
    <n v="1270.1525871014981"/>
    <n v="9698.6219380000002"/>
    <n v="10742.452241000001"/>
    <n v="1043.8303030000006"/>
    <n v="-226.32228410149742"/>
    <n v="9698.6219380000002"/>
    <n v="10742.452241000001"/>
    <n v="1043.8303030000006"/>
    <x v="0"/>
    <n v="-14773.163138825001"/>
    <n v="0"/>
    <n v="10742.452241000001"/>
    <n v="10742.452241000001"/>
    <n v="1043.8303030000006"/>
    <n v="1043.8303030000006"/>
    <n v="1043.8303030000006"/>
    <x v="0"/>
    <x v="4"/>
    <x v="1"/>
    <x v="6"/>
    <n v="9365.7457570000006"/>
    <n v="-2.2861270000000005"/>
  </r>
  <r>
    <n v="1280"/>
    <n v="441"/>
    <x v="0"/>
    <x v="0"/>
    <s v="Amerada Hess Corp."/>
    <x v="1"/>
    <x v="5"/>
    <x v="3"/>
    <s v="Portfolio ISIS"/>
    <x v="4"/>
    <d v="2001-01-05T00:00:00"/>
    <d v="2006-01-05T00:00:00"/>
    <x v="0"/>
    <n v="-10000000"/>
    <n v="4039.6729190000001"/>
    <n v="0.45"/>
    <n v="48.561619999999998"/>
    <n v="48.483626999999998"/>
    <n v="-6.5629071640960768E-2"/>
    <n v="-265.11998340710011"/>
    <n v="-573.92037900000003"/>
    <x v="0"/>
    <n v="-839.04036240710013"/>
    <n v="3924.5262120000002"/>
    <n v="3486.7713709999998"/>
    <n v="-437.7548410000004"/>
    <n v="401.28552140709974"/>
    <n v="3924.5262120000002"/>
    <n v="3486.7713709999998"/>
    <n v="-437.7548410000004"/>
    <x v="0"/>
    <n v="29239.152587722005"/>
    <n v="0"/>
    <n v="3486.7713709999998"/>
    <n v="-3673.5191869999999"/>
    <n v="-437.7548410000004"/>
    <n v="-437.7548410000004"/>
    <n v="-437.7548410000004"/>
    <x v="1"/>
    <x v="1"/>
    <x v="1"/>
    <x v="1"/>
    <n v="-4645.4878589999998"/>
    <n v="-0.84048100000000403"/>
  </r>
  <r>
    <n v="1481"/>
    <n v="532"/>
    <x v="0"/>
    <x v="1"/>
    <s v="Amerada Hess Corp."/>
    <x v="1"/>
    <x v="5"/>
    <x v="3"/>
    <s v="Portfolio ISIS"/>
    <x v="1"/>
    <d v="2001-01-05T00:00:00"/>
    <d v="2006-01-05T00:00:00"/>
    <x v="0"/>
    <n v="10000000"/>
    <n v="-4039.6729190000001"/>
    <n v="0.45"/>
    <n v="48.561619999999998"/>
    <n v="48.483626999999998"/>
    <n v="-6.5629071640960768E-2"/>
    <n v="265.11998340710011"/>
    <n v="573.92037900000003"/>
    <x v="0"/>
    <n v="839.04036240710013"/>
    <n v="-3924.5262120000002"/>
    <n v="-3486.7713709999998"/>
    <n v="437.7548410000004"/>
    <n v="-401.28552140709974"/>
    <n v="-3924.5262120000002"/>
    <n v="-3486.7713709999998"/>
    <n v="437.7548410000004"/>
    <x v="0"/>
    <n v="-29239.152587722005"/>
    <n v="0"/>
    <n v="-3486.7713709999998"/>
    <n v="3673.5191869999999"/>
    <n v="437.7548410000004"/>
    <n v="437.7548410000004"/>
    <n v="437.7548410000004"/>
    <x v="1"/>
    <x v="1"/>
    <x v="1"/>
    <x v="1"/>
    <n v="4645.4878589999998"/>
    <n v="-0.84048100000000403"/>
  </r>
  <r>
    <n v="1281"/>
    <n v="442"/>
    <x v="0"/>
    <x v="0"/>
    <s v="Amr Corp/del"/>
    <x v="0"/>
    <x v="6"/>
    <x v="3"/>
    <s v="Portfolio ISIS"/>
    <x v="3"/>
    <d v="2001-01-05T00:00:00"/>
    <d v="2006-01-05T00:00:00"/>
    <x v="0"/>
    <n v="-10000000"/>
    <n v="4087.9293440000001"/>
    <n v="1.25"/>
    <n v="181.08235999999999"/>
    <n v="181.53553199999999"/>
    <n v="0.57852292577987918"/>
    <n v="2364.9608444723021"/>
    <n v="-1562.526288"/>
    <x v="0"/>
    <n v="802.43455647230212"/>
    <n v="194494.161238"/>
    <n v="196266.89735399999"/>
    <n v="1772.7361159999855"/>
    <n v="970.30155952768337"/>
    <n v="194494.161238"/>
    <n v="196266.89735399999"/>
    <n v="1772.7361159999855"/>
    <x v="0"/>
    <n v="51107.292658688006"/>
    <n v="0"/>
    <n v="196266.89735399999"/>
    <n v="186664.069391"/>
    <n v="1772.7361159999855"/>
    <n v="1772.7361159999855"/>
    <n v="1772.7361159999855"/>
    <x v="1"/>
    <x v="0"/>
    <x v="0"/>
    <x v="0"/>
    <n v="-14213.479214000021"/>
    <n v="-2.5324549999999988"/>
  </r>
  <r>
    <n v="1482"/>
    <n v="533"/>
    <x v="0"/>
    <x v="1"/>
    <s v="Amr Corp/del"/>
    <x v="0"/>
    <x v="6"/>
    <x v="3"/>
    <s v="Portfolio ISIS"/>
    <x v="1"/>
    <d v="2001-01-05T00:00:00"/>
    <d v="2006-01-05T00:00:00"/>
    <x v="0"/>
    <n v="10000000"/>
    <n v="-4087.9293440000001"/>
    <n v="1.25"/>
    <n v="181.08235999999999"/>
    <n v="181.53553199999999"/>
    <n v="0.57852292577987918"/>
    <n v="-2364.9608444723021"/>
    <n v="1562.526288"/>
    <x v="0"/>
    <n v="-802.43455647230212"/>
    <n v="-194494.161238"/>
    <n v="-196266.89735399999"/>
    <n v="-1772.7361159999855"/>
    <n v="-970.30155952768337"/>
    <n v="-194494.161238"/>
    <n v="-196266.89735399999"/>
    <n v="-1772.7361159999855"/>
    <x v="0"/>
    <n v="-51107.292658688006"/>
    <n v="0"/>
    <n v="-196266.89735399999"/>
    <n v="-186664.069391"/>
    <n v="-1772.7361159999855"/>
    <n v="-1772.7361159999855"/>
    <n v="-1772.7361159999855"/>
    <x v="1"/>
    <x v="0"/>
    <x v="0"/>
    <x v="0"/>
    <n v="14213.479214000021"/>
    <n v="-2.5324549999999988"/>
  </r>
  <r>
    <n v="1689"/>
    <n v="897"/>
    <x v="0"/>
    <x v="0"/>
    <s v="Amr Corp/del"/>
    <x v="0"/>
    <x v="6"/>
    <x v="3"/>
    <s v="Morgan Stanley CP"/>
    <x v="3"/>
    <d v="2001-03-16T00:00:00"/>
    <d v="2006-03-16T00:00:00"/>
    <x v="0"/>
    <n v="10000000"/>
    <n v="-4320.4699460000002"/>
    <n v="1.87"/>
    <n v="182.18141600000001"/>
    <n v="182.95858899999999"/>
    <n v="0.80991950500952126"/>
    <n v="-3499.2328800728333"/>
    <n v="1722.7148009999999"/>
    <x v="0"/>
    <n v="-1776.5180790728334"/>
    <n v="29303.012351000001"/>
    <n v="26630.079548999998"/>
    <n v="-2672.932802000003"/>
    <n v="-896.41472292716958"/>
    <n v="29303.012351000001"/>
    <n v="26630.079548999998"/>
    <n v="-2672.932802000003"/>
    <x v="0"/>
    <n v="-54014.515264892005"/>
    <n v="0"/>
    <n v="26630.079548999998"/>
    <n v="26630.079548999998"/>
    <n v="-2672.932802000003"/>
    <n v="-2672.932802000003"/>
    <n v="-2672.932802000003"/>
    <x v="1"/>
    <x v="0"/>
    <x v="0"/>
    <x v="0"/>
    <n v="12923.107788999998"/>
    <n v="-2.1238060000000019"/>
  </r>
  <r>
    <n v="253"/>
    <n v="374"/>
    <x v="1"/>
    <x v="5"/>
    <s v="Asia Pulp Paper"/>
    <x v="7"/>
    <x v="0"/>
    <x v="5"/>
    <s v="Deutsche Bank AG"/>
    <x v="0"/>
    <d v="2000-04-10T00:00:00"/>
    <d v="2001-03-14T00:00:00"/>
    <x v="0"/>
    <n v="0"/>
    <n v="0"/>
    <n v="19.5"/>
    <n v="0"/>
    <n v="0"/>
    <m/>
    <n v="-"/>
    <n v="0"/>
    <x v="0"/>
    <n v="0"/>
    <n v="-4562083.3"/>
    <n v="-4562083.3"/>
    <n v="0"/>
    <n v="0"/>
    <n v="-4562083.3"/>
    <n v="-4562083.3"/>
    <n v="0"/>
    <x v="0"/>
    <n v="0"/>
    <n v="915416.66666700004"/>
    <n v="-3646666.6333329999"/>
    <n v="-1745207.6333329999"/>
    <n v="0"/>
    <n v="0"/>
    <n v="0"/>
    <x v="3"/>
    <x v="0"/>
    <x v="4"/>
    <x v="7"/>
    <n v="0"/>
    <n v="0"/>
  </r>
  <r>
    <n v="39"/>
    <n v="134"/>
    <x v="0"/>
    <x v="0"/>
    <s v="At Home Corp. Sub"/>
    <x v="8"/>
    <x v="7"/>
    <x v="3"/>
    <s v="JP Morgan"/>
    <x v="0"/>
    <d v="2000-08-04T00:00:00"/>
    <d v="2004-01-14T00:00:00"/>
    <x v="0"/>
    <n v="4000000"/>
    <n v="-1023.567796"/>
    <n v="6.35"/>
    <n v="803.15139099999999"/>
    <n v="800.95621100000005"/>
    <n v="-1.9864486686683405"/>
    <n v="2033.2648856559877"/>
    <n v="2642.503275"/>
    <x v="0"/>
    <n v="4675.7681606559872"/>
    <n v="-101513.194454"/>
    <n v="-97212.042272999999"/>
    <n v="4301.1521809999977"/>
    <n v="-374.61597965598958"/>
    <n v="-101513.194454"/>
    <n v="-97212.042272999999"/>
    <n v="4301.1521809999977"/>
    <x v="0"/>
    <n v="-16837.690244199999"/>
    <n v="116416.666667"/>
    <n v="19204.624393999999"/>
    <n v="117285.35252899998"/>
    <n v="4301.1521809999977"/>
    <n v="4301.1521809999977"/>
    <n v="4301.1521809999977"/>
    <x v="4"/>
    <x v="0"/>
    <x v="5"/>
    <x v="8"/>
    <n v="13835.097913000005"/>
    <n v="-6.0542769999999564"/>
  </r>
  <r>
    <n v="149"/>
    <n v="208"/>
    <x v="0"/>
    <x v="0"/>
    <s v="AT&amp;T"/>
    <x v="5"/>
    <x v="4"/>
    <x v="3"/>
    <s v="JP Morgan"/>
    <x v="3"/>
    <d v="2000-09-19T00:00:00"/>
    <d v="2005-09-19T00:00:00"/>
    <x v="0"/>
    <n v="-10000000"/>
    <n v="3794.3384489999999"/>
    <n v="0.44"/>
    <n v="113.891194"/>
    <n v="113.262494"/>
    <n v="-0.55214469368786201"/>
    <n v="-2095.0238406711824"/>
    <n v="-1074.1117919999999"/>
    <x v="0"/>
    <n v="-3169.1356326711821"/>
    <n v="269444.61105100001"/>
    <n v="267201.09735300002"/>
    <n v="-2243.5136979999952"/>
    <n v="925.62193467118686"/>
    <n v="269444.61105100001"/>
    <n v="267201.09735300002"/>
    <n v="-2243.5136979999952"/>
    <x v="0"/>
    <n v="21845.903620117497"/>
    <n v="-22122.222222"/>
    <n v="245078.87513100001"/>
    <n v="-111191.69785199995"/>
    <n v="-2243.5136979999952"/>
    <n v="-2243.5136979999952"/>
    <n v="-2243.5136979999952"/>
    <x v="0"/>
    <x v="3"/>
    <x v="1"/>
    <x v="5"/>
    <n v="-15078.009808999952"/>
    <n v="-3.2155379999999951"/>
  </r>
  <r>
    <n v="220"/>
    <n v="337"/>
    <x v="0"/>
    <x v="0"/>
    <s v="AT&amp;T"/>
    <x v="5"/>
    <x v="4"/>
    <x v="3"/>
    <s v="LBIE"/>
    <x v="3"/>
    <d v="2000-10-10T00:00:00"/>
    <d v="2005-10-10T00:00:00"/>
    <x v="0"/>
    <n v="10000000"/>
    <n v="-3843.5686770000002"/>
    <n v="0.49"/>
    <n v="114.421626"/>
    <n v="113.792053"/>
    <n v="-0.55740236180438374"/>
    <n v="2142.4142583171506"/>
    <n v="1106.6142300000001"/>
    <x v="0"/>
    <n v="3249.0284883171507"/>
    <n v="-245372.18382199999"/>
    <n v="-243076.14849200001"/>
    <n v="2296.0353299999842"/>
    <n v="-952.99315831716649"/>
    <n v="-245372.18382199999"/>
    <n v="-243076.14849200001"/>
    <n v="2296.0353299999842"/>
    <x v="0"/>
    <n v="-22129.346657827504"/>
    <n v="12522.222222"/>
    <n v="-230553.92627"/>
    <n v="111698.32243499998"/>
    <n v="2296.0353299999842"/>
    <n v="2296.0353299999842"/>
    <n v="2296.0353299999842"/>
    <x v="1"/>
    <x v="3"/>
    <x v="1"/>
    <x v="5"/>
    <n v="15257.355924000003"/>
    <n v="-3.2256920000000093"/>
  </r>
  <r>
    <n v="1644"/>
    <n v="848"/>
    <x v="0"/>
    <x v="0"/>
    <s v="AT&amp;T"/>
    <x v="5"/>
    <x v="4"/>
    <x v="3"/>
    <s v="CSFB Intl"/>
    <x v="3"/>
    <d v="2001-02-15T00:00:00"/>
    <d v="2002-02-15T00:00:00"/>
    <x v="0"/>
    <n v="20000000"/>
    <n v="-1642.4835760000001"/>
    <n v="0.75"/>
    <n v="79.086118999999997"/>
    <n v="78.105469999999997"/>
    <n v="-0.53662131429321747"/>
    <n v="881.39169525814384"/>
    <n v="1426.778403"/>
    <x v="0"/>
    <n v="2308.1700982581438"/>
    <n v="12597.675496"/>
    <n v="14706.634552"/>
    <n v="2108.9590559999997"/>
    <n v="-199.21104225814406"/>
    <n v="12597.675496"/>
    <n v="14706.634552"/>
    <n v="2108.9590559999997"/>
    <x v="0"/>
    <n v="-9456.5991888200006"/>
    <n v="0"/>
    <n v="14706.634552"/>
    <n v="14706.634552"/>
    <n v="2108.9590559999997"/>
    <n v="2108.9590559999997"/>
    <n v="2108.9590559999997"/>
    <x v="2"/>
    <x v="3"/>
    <x v="1"/>
    <x v="5"/>
    <n v="11589.853804999999"/>
    <n v="-4.6599680000000063"/>
  </r>
  <r>
    <n v="1282"/>
    <n v="443"/>
    <x v="0"/>
    <x v="0"/>
    <s v="Avon Products"/>
    <x v="5"/>
    <x v="1"/>
    <x v="3"/>
    <s v="Portfolio ISIS"/>
    <x v="5"/>
    <d v="2001-01-05T00:00:00"/>
    <d v="2006-01-05T00:00:00"/>
    <x v="0"/>
    <n v="-10000000"/>
    <n v="4068.6065490000001"/>
    <n v="0.6"/>
    <n v="46.278998999999999"/>
    <n v="45.734516999999997"/>
    <n v="-0.55109811116039342"/>
    <n v="-2242.2013842087067"/>
    <n v="-630.10603800000001"/>
    <x v="0"/>
    <n v="-2872.3074222087066"/>
    <n v="-72129.442282999997"/>
    <n v="-74661.086454999997"/>
    <n v="-2531.6441720000003"/>
    <n v="340.66325020870636"/>
    <n v="-72129.442282999997"/>
    <n v="-74661.086454999997"/>
    <n v="-2531.6441720000003"/>
    <x v="0"/>
    <n v="23425.002205867499"/>
    <n v="0"/>
    <n v="-74661.086454999997"/>
    <n v="-59462.192589999999"/>
    <n v="-2531.6441720000003"/>
    <n v="-2531.6441720000003"/>
    <n v="-2531.6441720000003"/>
    <x v="1"/>
    <x v="3"/>
    <x v="1"/>
    <x v="5"/>
    <n v="-11322.115747999997"/>
    <n v="-2.4508710000000065"/>
  </r>
  <r>
    <n v="1483"/>
    <n v="534"/>
    <x v="0"/>
    <x v="1"/>
    <s v="Avon Products"/>
    <x v="5"/>
    <x v="1"/>
    <x v="3"/>
    <s v="Portfolio ISIS"/>
    <x v="1"/>
    <d v="2001-01-05T00:00:00"/>
    <d v="2006-01-05T00:00:00"/>
    <x v="0"/>
    <n v="10000000"/>
    <n v="-4068.6065490000001"/>
    <n v="0.6"/>
    <n v="46.278998999999999"/>
    <n v="45.734516999999997"/>
    <n v="-0.55109811116039342"/>
    <n v="2242.2013842087067"/>
    <n v="630.10603800000001"/>
    <x v="0"/>
    <n v="2872.3074222087066"/>
    <n v="72129.442282999997"/>
    <n v="74661.086454999997"/>
    <n v="2531.6441720000003"/>
    <n v="-340.66325020870636"/>
    <n v="72129.442282999997"/>
    <n v="74661.086454999997"/>
    <n v="2531.6441720000003"/>
    <x v="0"/>
    <n v="-23425.002205867499"/>
    <n v="0"/>
    <n v="74661.086454999997"/>
    <n v="59462.192589999999"/>
    <n v="2531.6441720000003"/>
    <n v="2531.6441720000003"/>
    <n v="2531.6441720000003"/>
    <x v="1"/>
    <x v="3"/>
    <x v="1"/>
    <x v="5"/>
    <n v="11322.115747999997"/>
    <n v="-2.4508710000000065"/>
  </r>
  <r>
    <n v="274"/>
    <n v="411"/>
    <x v="0"/>
    <x v="0"/>
    <s v="Bae Systems Plc"/>
    <x v="5"/>
    <x v="8"/>
    <x v="6"/>
    <s v="Royal BOC"/>
    <x v="2"/>
    <d v="2000-12-05T00:00:00"/>
    <d v="2005-12-05T00:00:00"/>
    <x v="0"/>
    <n v="-15000000"/>
    <n v="5974.8675800000001"/>
    <n v="0.46"/>
    <n v="35.859721999999998"/>
    <n v="35.339247"/>
    <n v="-0.54391992770417352"/>
    <n v="-3249.8495421556104"/>
    <n v="-946.37845800000014"/>
    <x v="0"/>
    <n v="-4196.2280001556101"/>
    <n v="-68651.187858000005"/>
    <n v="-72165.812191000005"/>
    <n v="-3514.6243329999998"/>
    <n v="681.60366715561031"/>
    <n v="-68651.187858000005"/>
    <n v="-72165.812191000005"/>
    <n v="-3514.6243329999998"/>
    <x v="0"/>
    <n v="34400.300091850004"/>
    <n v="-17250"/>
    <n v="-89415.812191000005"/>
    <n v="-79671.093023000009"/>
    <n v="-3514.6243329999998"/>
    <n v="-3514.6243329999998"/>
    <n v="-3514.6243329999998"/>
    <x v="1"/>
    <x v="3"/>
    <x v="1"/>
    <x v="5"/>
    <n v="-34776.281392000004"/>
    <n v="-5.3625240000000005"/>
  </r>
  <r>
    <n v="1283"/>
    <n v="444"/>
    <x v="0"/>
    <x v="0"/>
    <s v="Bae Systems Plc"/>
    <x v="5"/>
    <x v="8"/>
    <x v="6"/>
    <s v="Portfolio ISIS"/>
    <x v="2"/>
    <d v="2001-01-05T00:00:00"/>
    <d v="2006-01-05T00:00:00"/>
    <x v="0"/>
    <n v="-10000000"/>
    <n v="4029.1408970000002"/>
    <n v="0.34"/>
    <n v="36.629640000000002"/>
    <n v="36.10877"/>
    <n v="-0.54732664325219504"/>
    <n v="-2205.2561623451484"/>
    <n v="-617.89978199999996"/>
    <x v="0"/>
    <n v="-2823.1559443451483"/>
    <n v="2771.3175550000001"/>
    <n v="491.952518"/>
    <n v="-2279.365037"/>
    <n v="543.7909073451483"/>
    <n v="2771.3175550000001"/>
    <n v="491.952518"/>
    <n v="-2279.365037"/>
    <x v="0"/>
    <n v="23197.778714477499"/>
    <n v="0"/>
    <n v="491.952518"/>
    <n v="-48631.273322000001"/>
    <n v="-2279.365037"/>
    <n v="-2279.365037"/>
    <n v="-2279.365037"/>
    <x v="1"/>
    <x v="3"/>
    <x v="1"/>
    <x v="5"/>
    <n v="-22820.806306000002"/>
    <n v="-5.194353999999997"/>
  </r>
  <r>
    <n v="1484"/>
    <n v="535"/>
    <x v="0"/>
    <x v="1"/>
    <s v="Bae Systems Plc"/>
    <x v="5"/>
    <x v="8"/>
    <x v="6"/>
    <s v="Portfolio ISIS"/>
    <x v="1"/>
    <d v="2001-01-05T00:00:00"/>
    <d v="2006-01-05T00:00:00"/>
    <x v="0"/>
    <n v="10000000"/>
    <n v="-4029.1408970000002"/>
    <n v="0.34"/>
    <n v="36.629640000000002"/>
    <n v="36.10877"/>
    <n v="-0.54732664325219504"/>
    <n v="2205.2561623451484"/>
    <n v="617.89978199999996"/>
    <x v="0"/>
    <n v="2823.1559443451483"/>
    <n v="-2771.3175550000001"/>
    <n v="-491.952518"/>
    <n v="2279.365037"/>
    <n v="-543.7909073451483"/>
    <n v="-2771.3175550000001"/>
    <n v="-491.952518"/>
    <n v="2279.365037"/>
    <x v="0"/>
    <n v="-23197.778714477499"/>
    <n v="0"/>
    <n v="-491.952518"/>
    <n v="48631.273322000001"/>
    <n v="2279.365037"/>
    <n v="2279.365037"/>
    <n v="2279.365037"/>
    <x v="1"/>
    <x v="3"/>
    <x v="1"/>
    <x v="5"/>
    <n v="22820.806306000002"/>
    <n v="-5.194353999999997"/>
  </r>
  <r>
    <n v="1609"/>
    <n v="663"/>
    <x v="0"/>
    <x v="0"/>
    <s v="Bae Systems Plc"/>
    <x v="5"/>
    <x v="8"/>
    <x v="6"/>
    <s v="Morgan Stanley CP"/>
    <x v="2"/>
    <d v="2001-01-17T00:00:00"/>
    <d v="2006-01-17T00:00:00"/>
    <x v="0"/>
    <n v="10000000"/>
    <n v="-4093.278323"/>
    <n v="0.625"/>
    <n v="36.931289"/>
    <n v="36.410380000000004"/>
    <n v="-0.54720412473644908"/>
    <n v="2239.8587820398952"/>
    <n v="682.44784500000003"/>
    <x v="0"/>
    <n v="2922.3066270398954"/>
    <n v="121525.042503"/>
    <n v="124056.631171"/>
    <n v="2531.5886679999967"/>
    <n v="-390.71795903989869"/>
    <n v="121525.042503"/>
    <n v="124056.631171"/>
    <n v="2531.5886679999967"/>
    <x v="0"/>
    <n v="-23567.049944672501"/>
    <n v="0"/>
    <n v="124056.631171"/>
    <n v="124056.631171"/>
    <n v="2531.5886679999967"/>
    <n v="2531.5886679999967"/>
    <n v="2531.5886679999967"/>
    <x v="1"/>
    <x v="3"/>
    <x v="1"/>
    <x v="5"/>
    <n v="22707.327556000004"/>
    <n v="-5.1276519999999977"/>
  </r>
  <r>
    <n v="1636"/>
    <n v="840"/>
    <x v="0"/>
    <x v="0"/>
    <s v="Bae Systems Plc"/>
    <x v="5"/>
    <x v="8"/>
    <x v="6"/>
    <s v="Goldman Sachs"/>
    <x v="2"/>
    <d v="2001-02-09T00:00:00"/>
    <d v="2006-02-09T00:00:00"/>
    <x v="0"/>
    <n v="-10000000"/>
    <n v="4143.5595110000004"/>
    <n v="0.65"/>
    <n v="37.486888"/>
    <n v="36.965757000000004"/>
    <n v="-0.55078640359667286"/>
    <n v="-2282.2162411524787"/>
    <n v="-663.608655"/>
    <x v="0"/>
    <n v="-2945.8248961524787"/>
    <n v="-127432.171134"/>
    <n v="-130012.818247"/>
    <n v="-2580.6471129999991"/>
    <n v="365.17778315247961"/>
    <n v="-127432.171134"/>
    <n v="-130012.818247"/>
    <n v="-2580.6471129999991"/>
    <x v="0"/>
    <n v="23856.543884582501"/>
    <n v="0"/>
    <n v="-130012.818247"/>
    <n v="-130012.818247"/>
    <n v="-2580.6471129999991"/>
    <n v="-2580.6471129999991"/>
    <n v="-2580.6471129999991"/>
    <x v="1"/>
    <x v="3"/>
    <x v="1"/>
    <x v="5"/>
    <n v="-22431.643628999998"/>
    <n v="-5.0054009999999991"/>
  </r>
  <r>
    <n v="262"/>
    <n v="377"/>
    <x v="0"/>
    <x v="0"/>
    <s v="Banco Bilbao"/>
    <x v="2"/>
    <x v="2"/>
    <x v="7"/>
    <s v="CSFB Intl"/>
    <x v="4"/>
    <d v="2000-11-08T00:00:00"/>
    <d v="2005-11-08T00:00:00"/>
    <x v="1"/>
    <n v="-10000000"/>
    <n v="3990.9019929999999"/>
    <n v="0.19500000000000001"/>
    <n v="19.519231999999999"/>
    <n v="19.494727999999999"/>
    <n v="-5.1027306198566779E-3"/>
    <n v="-20.364497800528142"/>
    <n v="-195.22026599999998"/>
    <x v="0"/>
    <n v="-215.58476380052812"/>
    <n v="-2843.4748359999999"/>
    <n v="-3000.3144040000002"/>
    <n v="-156.83956800000033"/>
    <n v="58.745195800527796"/>
    <n v="-2507.944805352"/>
    <n v="-2632.7758895100001"/>
    <n v="-124.83108415800007"/>
    <x v="0"/>
    <n v="11817.060801272999"/>
    <n v="-4372.875"/>
    <n v="-7005.6508895099996"/>
    <n v="-23527.289901063996"/>
    <n v="-102.40608415799943"/>
    <n v="-102.40608415799943"/>
    <n v="-124.83108415800007"/>
    <x v="1"/>
    <x v="2"/>
    <x v="1"/>
    <x v="2"/>
    <n v="-8308.6390311754003"/>
    <m/>
  </r>
  <r>
    <n v="263"/>
    <n v="378"/>
    <x v="0"/>
    <x v="0"/>
    <s v="Banco Bilbao"/>
    <x v="2"/>
    <x v="2"/>
    <x v="7"/>
    <s v="CSFB Intl"/>
    <x v="4"/>
    <d v="2000-11-10T00:00:00"/>
    <d v="2005-11-10T00:00:00"/>
    <x v="1"/>
    <n v="-10000000"/>
    <n v="4003.5646409999999"/>
    <n v="0.25"/>
    <n v="19.524324"/>
    <n v="19.499853000000002"/>
    <n v="-5.1002160598915998E-3"/>
    <n v="-20.419044678842347"/>
    <n v="-204.836457"/>
    <x v="0"/>
    <n v="-225.25550167884234"/>
    <n v="-26269.736161000001"/>
    <n v="-26447.918012999999"/>
    <n v="-178.18185199999789"/>
    <n v="47.073649678844447"/>
    <n v="-23169.907294002001"/>
    <n v="-23208.048056407497"/>
    <n v="-38.140762405495479"/>
    <x v="0"/>
    <n v="11854.554902000998"/>
    <n v="-5728.125"/>
    <n v="-28936.173056407497"/>
    <n v="-24473.595174883263"/>
    <n v="-8.7657624054954795"/>
    <n v="-8.7657624054954795"/>
    <n v="-38.140762405495479"/>
    <x v="1"/>
    <x v="2"/>
    <x v="1"/>
    <x v="2"/>
    <n v="-8038.5390816542968"/>
    <n v="-2.1580749999999966"/>
  </r>
  <r>
    <n v="264"/>
    <n v="379"/>
    <x v="0"/>
    <x v="0"/>
    <s v="Banco Bilbao"/>
    <x v="2"/>
    <x v="2"/>
    <x v="7"/>
    <s v="Bank of Austria AG"/>
    <x v="4"/>
    <d v="2000-11-14T00:00:00"/>
    <d v="2005-11-14T00:00:00"/>
    <x v="0"/>
    <n v="-20000000"/>
    <n v="7838.8929889999999"/>
    <n v="0.22"/>
    <n v="19.515581000000001"/>
    <n v="19.491816"/>
    <n v="-1.3020575787210662E-2"/>
    <n v="-102.06690025110882"/>
    <n v="-398.25667200000004"/>
    <x v="0"/>
    <n v="-500.32357225110889"/>
    <n v="-26285.021597999999"/>
    <n v="-26625.958106999999"/>
    <n v="-340.93650899999921"/>
    <n v="159.38706325110968"/>
    <n v="-26285.021597999999"/>
    <n v="-26625.958106999999"/>
    <n v="-340.93650899999921"/>
    <x v="0"/>
    <n v="23210.962140428997"/>
    <n v="-11244.444444000001"/>
    <n v="-37870.402550999999"/>
    <n v="-54063.045339999997"/>
    <n v="-340.93650899999921"/>
    <n v="-340.93650899999921"/>
    <n v="-340.93650899999921"/>
    <x v="1"/>
    <x v="2"/>
    <x v="1"/>
    <x v="2"/>
    <n v="-18762.766367999997"/>
    <n v="-2.1633290000000009"/>
  </r>
  <r>
    <n v="1065"/>
    <n v="429"/>
    <x v="0"/>
    <x v="0"/>
    <s v="Banco Bilbao"/>
    <x v="2"/>
    <x v="2"/>
    <x v="7"/>
    <s v="CSFB Intl"/>
    <x v="4"/>
    <d v="2000-12-18T00:00:00"/>
    <d v="2005-12-19T00:00:00"/>
    <x v="1"/>
    <n v="-5000000"/>
    <n v="2047.1065819999999"/>
    <n v="0.3"/>
    <n v="19.626031999999999"/>
    <n v="19.601917"/>
    <n v="-5.2218161893415249E-3"/>
    <n v="-10.689614291195193"/>
    <n v="-107.52470099999999"/>
    <x v="0"/>
    <n v="-118.21431529119519"/>
    <n v="-22664.336552000001"/>
    <n v="-22763.691423"/>
    <n v="-99.354870999999548"/>
    <n v="18.859444291195643"/>
    <n v="-19989.944838864001"/>
    <n v="-19975.139223682498"/>
    <n v="14.805615181503526"/>
    <x v="0"/>
    <n v="6061.4825893019997"/>
    <n v="-3327.1875"/>
    <n v="-23302.326723682498"/>
    <n v="-12908.408630413009"/>
    <n v="31.868115181503526"/>
    <n v="31.868115181503526"/>
    <n v="14.805615181503526"/>
    <x v="1"/>
    <x v="2"/>
    <x v="1"/>
    <x v="2"/>
    <n v="-3988.5653341864963"/>
    <n v="-2.1566839999999985"/>
  </r>
  <r>
    <n v="21"/>
    <n v="110"/>
    <x v="0"/>
    <x v="0"/>
    <s v="Bank of America"/>
    <x v="6"/>
    <x v="2"/>
    <x v="3"/>
    <s v="JP Morgan"/>
    <x v="4"/>
    <d v="2000-07-31T00:00:00"/>
    <d v="2005-08-01T00:00:00"/>
    <x v="0"/>
    <n v="-20000000"/>
    <n v="7411.9772080000002"/>
    <n v="0.28999999999999998"/>
    <n v="41.435910999999997"/>
    <n v="41.373711999999998"/>
    <n v="-3.8694790531203227E-2"/>
    <n v="-286.80490548561255"/>
    <n v="-958.00453499999992"/>
    <x v="0"/>
    <n v="-1244.8094404856124"/>
    <n v="86099.645638999995"/>
    <n v="85542.470654999997"/>
    <n v="-557.17498399999749"/>
    <n v="687.63445648561492"/>
    <n v="86099.645638999995"/>
    <n v="85542.470654999997"/>
    <n v="-557.17498399999749"/>
    <x v="0"/>
    <n v="30481.7562679"/>
    <n v="-29644.444444000001"/>
    <n v="55898.026210999997"/>
    <n v="-193366.09649900004"/>
    <n v="-557.17498399999749"/>
    <n v="-557.17498399999749"/>
    <n v="-557.17498399999749"/>
    <x v="0"/>
    <x v="4"/>
    <x v="1"/>
    <x v="6"/>
    <n v="-47295.866925000002"/>
    <n v="-5.8606079999999992"/>
  </r>
  <r>
    <n v="30"/>
    <n v="125"/>
    <x v="0"/>
    <x v="0"/>
    <s v="Bank of America"/>
    <x v="6"/>
    <x v="2"/>
    <x v="3"/>
    <s v="Bear Stearns"/>
    <x v="4"/>
    <d v="2000-07-07T00:00:00"/>
    <d v="2005-04-19T00:00:00"/>
    <x v="0"/>
    <n v="5000000"/>
    <n v="-1746.7661939999998"/>
    <n v="0.32"/>
    <n v="40.026043999999999"/>
    <n v="39.960500000000003"/>
    <n v="-3.597589441933112E-2"/>
    <n v="62.841476170600856"/>
    <n v="232.68301499999998"/>
    <x v="0"/>
    <n v="295.52449117060087"/>
    <n v="-11325.651443000001"/>
    <n v="-11172.400438999999"/>
    <n v="153.25100400000156"/>
    <n v="-142.27348717059931"/>
    <n v="-11325.651443000001"/>
    <n v="-11172.400438999999"/>
    <n v="153.25100400000156"/>
    <x v="0"/>
    <n v="-7183.5759728249996"/>
    <n v="8711.1111110000002"/>
    <n v="-2461.2893279999989"/>
    <n v="45995.324647000001"/>
    <n v="153.25100400000156"/>
    <n v="153.25100400000156"/>
    <n v="153.25100400000156"/>
    <x v="0"/>
    <x v="4"/>
    <x v="1"/>
    <x v="6"/>
    <n v="11163.140377000002"/>
    <n v="-5.8613199999999992"/>
  </r>
  <r>
    <n v="259"/>
    <n v="373"/>
    <x v="0"/>
    <x v="0"/>
    <s v="Bank of America"/>
    <x v="6"/>
    <x v="2"/>
    <x v="3"/>
    <s v="LBIE"/>
    <x v="4"/>
    <d v="2000-11-03T00:00:00"/>
    <d v="2005-11-03T00:00:00"/>
    <x v="0"/>
    <n v="15000000"/>
    <n v="-5860.7835230000001"/>
    <n v="0.35499999999999998"/>
    <n v="42.711468000000004"/>
    <n v="42.650399999999998"/>
    <n v="-4.6237222634369662E-2"/>
    <n v="270.98635256479639"/>
    <n v="752.57471099999998"/>
    <x v="0"/>
    <n v="1023.5610635647963"/>
    <n v="-35488.353708000002"/>
    <n v="-35011.881189"/>
    <n v="476.47251900000265"/>
    <n v="-547.08854456479366"/>
    <n v="-35488.353708000002"/>
    <n v="-35011.881189"/>
    <n v="476.47251900000265"/>
    <x v="0"/>
    <n v="-24102.472238337501"/>
    <n v="13904.166667"/>
    <n v="-21107.714522000002"/>
    <n v="153553.96809800001"/>
    <n v="476.47251900000265"/>
    <n v="476.47251900000265"/>
    <n v="476.47251900000265"/>
    <x v="1"/>
    <x v="4"/>
    <x v="1"/>
    <x v="6"/>
    <n v="37289.675456999998"/>
    <n v="-5.8619600000000034"/>
  </r>
  <r>
    <n v="1581"/>
    <n v="635"/>
    <x v="0"/>
    <x v="0"/>
    <s v="Bank of America"/>
    <x v="6"/>
    <x v="2"/>
    <x v="3"/>
    <s v="Portfolio ISIS"/>
    <x v="4"/>
    <d v="2001-01-05T00:00:00"/>
    <d v="2006-01-05T00:00:00"/>
    <x v="0"/>
    <n v="-10000000"/>
    <n v="4079.0510899999999"/>
    <n v="0.64"/>
    <n v="43.560110000000002"/>
    <n v="43.499215999999997"/>
    <n v="-5.1681649590254647E-2"/>
    <n v="-210.81208909412626"/>
    <n v="-585.10187700000006"/>
    <x v="0"/>
    <n v="-795.91396609412629"/>
    <n v="-101272.249495"/>
    <n v="-101808.657332"/>
    <n v="-536.40783700000611"/>
    <n v="259.50612909412018"/>
    <n v="-101272.249495"/>
    <n v="-101808.657332"/>
    <n v="-536.40783700000611"/>
    <x v="0"/>
    <n v="16775.097607625001"/>
    <n v="0"/>
    <n v="-101808.657332"/>
    <n v="-110243.858718"/>
    <n v="-536.40783700000611"/>
    <n v="-536.40783700000611"/>
    <n v="-536.40783700000611"/>
    <x v="1"/>
    <x v="4"/>
    <x v="1"/>
    <x v="6"/>
    <n v="-25744.827065000005"/>
    <n v="-5.863978000000003"/>
  </r>
  <r>
    <n v="1582"/>
    <n v="636"/>
    <x v="0"/>
    <x v="1"/>
    <s v="Bank of America"/>
    <x v="6"/>
    <x v="2"/>
    <x v="3"/>
    <s v="Portfolio ISIS"/>
    <x v="1"/>
    <d v="2001-01-05T00:00:00"/>
    <d v="2006-01-05T00:00:00"/>
    <x v="0"/>
    <n v="10000000"/>
    <n v="-4079.0510899999999"/>
    <n v="0.64"/>
    <n v="43.560110000000002"/>
    <n v="43.499215999999997"/>
    <n v="-5.1681649590254647E-2"/>
    <n v="210.81208909412626"/>
    <n v="585.10187700000006"/>
    <x v="0"/>
    <n v="795.91396609412629"/>
    <n v="101272.249495"/>
    <n v="101808.657332"/>
    <n v="536.40783700000611"/>
    <n v="-259.50612909412018"/>
    <n v="101272.249495"/>
    <n v="101808.657332"/>
    <n v="536.40783700000611"/>
    <x v="0"/>
    <n v="-16775.097607625001"/>
    <n v="0"/>
    <n v="101808.657332"/>
    <n v="110243.858718"/>
    <n v="536.40783700000611"/>
    <n v="536.40783700000611"/>
    <n v="536.40783700000611"/>
    <x v="1"/>
    <x v="4"/>
    <x v="1"/>
    <x v="6"/>
    <n v="25744.827065000005"/>
    <n v="-5.863978000000003"/>
  </r>
  <r>
    <n v="1284"/>
    <n v="445"/>
    <x v="0"/>
    <x v="0"/>
    <s v="Basf Ag"/>
    <x v="2"/>
    <x v="0"/>
    <x v="8"/>
    <s v="Portfolio ISIS"/>
    <x v="6"/>
    <d v="2001-01-05T00:00:00"/>
    <d v="2006-01-05T00:00:00"/>
    <x v="0"/>
    <n v="-10000000"/>
    <n v="4030.9309090000002"/>
    <n v="0.25"/>
    <n v="24.545114000000002"/>
    <n v="24.309092"/>
    <n v="-0.24580289242701114"/>
    <n v="-990.81447660564129"/>
    <n v="-370.87888499999997"/>
    <x v="0"/>
    <n v="-1361.6933616056413"/>
    <n v="-8025.3377780000001"/>
    <n v="-9095.0813390000003"/>
    <n v="-1069.7435610000002"/>
    <n v="291.94980060564103"/>
    <n v="-8025.3377780000001"/>
    <n v="-9095.0813390000003"/>
    <n v="-1069.7435610000002"/>
    <x v="0"/>
    <n v="11935.586421549"/>
    <n v="0"/>
    <n v="-9095.0813390000003"/>
    <n v="-9908.6073250000009"/>
    <n v="-1069.7435610000002"/>
    <n v="-1069.7435610000002"/>
    <n v="-1069.7435610000002"/>
    <x v="1"/>
    <x v="2"/>
    <x v="1"/>
    <x v="2"/>
    <n v="-9775.3657170000006"/>
    <n v="-2.1751819999999995"/>
  </r>
  <r>
    <n v="1485"/>
    <n v="536"/>
    <x v="0"/>
    <x v="1"/>
    <s v="Basf Ag"/>
    <x v="2"/>
    <x v="0"/>
    <x v="8"/>
    <s v="Portfolio ISIS"/>
    <x v="1"/>
    <d v="2001-01-05T00:00:00"/>
    <d v="2006-01-05T00:00:00"/>
    <x v="0"/>
    <n v="10000000"/>
    <n v="-4030.9309090000002"/>
    <n v="0.25"/>
    <n v="24.545114000000002"/>
    <n v="24.309092"/>
    <n v="-0.24580289242701114"/>
    <n v="990.81447660564129"/>
    <n v="370.87888499999997"/>
    <x v="0"/>
    <n v="1361.6933616056413"/>
    <n v="8025.3377780000001"/>
    <n v="9095.0813390000003"/>
    <n v="1069.7435610000002"/>
    <n v="-291.94980060564103"/>
    <n v="8025.3377780000001"/>
    <n v="9095.0813390000003"/>
    <n v="1069.7435610000002"/>
    <x v="0"/>
    <n v="-11935.586421549"/>
    <n v="0"/>
    <n v="9095.0813390000003"/>
    <n v="9908.6073250000009"/>
    <n v="1069.7435610000002"/>
    <n v="1069.7435610000002"/>
    <n v="1069.7435610000002"/>
    <x v="1"/>
    <x v="2"/>
    <x v="1"/>
    <x v="2"/>
    <n v="9775.3657170000006"/>
    <n v="-2.1751819999999995"/>
  </r>
  <r>
    <n v="402"/>
    <n v="416"/>
    <x v="0"/>
    <x v="0"/>
    <s v="Basket - 1st"/>
    <x v="2"/>
    <x v="1"/>
    <x v="3"/>
    <s v="JP Morgan"/>
    <x v="1"/>
    <d v="2000-09-25T00:00:00"/>
    <d v="2005-09-25T00:00:00"/>
    <x v="0"/>
    <n v="-15000000"/>
    <n v="5764.3708809999998"/>
    <n v="0.74"/>
    <n v="143.400226"/>
    <n v="143.205027"/>
    <n v="-6.9230115008550183E-2"/>
    <n v="-399.06805904356776"/>
    <n v="-1719.6746370000001"/>
    <x v="0"/>
    <n v="-2118.7426960435678"/>
    <n v="395941.54226000002"/>
    <n v="394945.11902899999"/>
    <n v="-996.4232310000225"/>
    <n v="1122.3194650435453"/>
    <n v="395941.54226000002"/>
    <n v="394945.11902899999"/>
    <n v="-996.4232310000225"/>
    <x v="0"/>
    <n v="17068.302178640999"/>
    <n v="-56116.666666999998"/>
    <n v="338828.45236200001"/>
    <n v="-170235.97383699997"/>
    <n v="-996.4232310000225"/>
    <n v="-996.4232310000225"/>
    <n v="-996.4232310000225"/>
    <x v="0"/>
    <x v="2"/>
    <x v="1"/>
    <x v="2"/>
    <n v="25200.928278999985"/>
    <n v="5.0336969999999894"/>
  </r>
  <r>
    <n v="1749"/>
    <n v="955"/>
    <x v="0"/>
    <x v="6"/>
    <s v="Basket Five- 16 Jap"/>
    <x v="9"/>
    <x v="5"/>
    <x v="9"/>
    <s v="Toronto Dominion"/>
    <x v="1"/>
    <d v="2001-04-04T00:00:00"/>
    <d v="2004-09-09T00:00:00"/>
    <x v="0"/>
    <n v="-40000000"/>
    <n v="12280.152892"/>
    <n v="1.6"/>
    <n v="240.76559700000001"/>
    <n v="240.201785"/>
    <n v="-6.0136138741006082E-2"/>
    <n v="-738.48097807407908"/>
    <n v="-10584.627462"/>
    <x v="0"/>
    <n v="-11323.10844007408"/>
    <n v="966436.67243899999"/>
    <n v="961203.36576299998"/>
    <n v="-5233.3066760000074"/>
    <n v="6089.8017640740727"/>
    <n v="966436.67243899999"/>
    <n v="961203.36576299998"/>
    <n v="-5233.3066760000074"/>
    <x v="0"/>
    <m/>
    <n v="0"/>
    <n v="961203.36576299998"/>
    <n v="961203.36576299998"/>
    <n v="961203.36576299998"/>
    <n v="-5233.3066760000074"/>
    <n v="-5233.3066760000074"/>
    <x v="4"/>
    <x v="0"/>
    <x v="1"/>
    <x v="9"/>
    <n v="961203.36576299998"/>
    <n v="240.201785"/>
  </r>
  <r>
    <n v="1726"/>
    <n v="936"/>
    <x v="0"/>
    <x v="6"/>
    <s v="Basket Four-telco 8"/>
    <x v="9"/>
    <x v="4"/>
    <x v="6"/>
    <s v="Paribas London"/>
    <x v="7"/>
    <d v="2001-03-28T00:00:00"/>
    <d v="2006-06-30T00:00:00"/>
    <x v="1"/>
    <n v="-30000000"/>
    <n v="15308.120857"/>
    <n v="6.55"/>
    <n v="707.74776699999995"/>
    <n v="704.61610199999996"/>
    <n v="-1.5862562341592281"/>
    <n v="-24282.602142679156"/>
    <n v="-18656.467457999999"/>
    <x v="0"/>
    <n v="-42939.069600679155"/>
    <n v="557584.14477300004"/>
    <n v="517989.292273"/>
    <n v="-39594.852500000037"/>
    <n v="3344.2171006791177"/>
    <n v="491789.21568978601"/>
    <n v="454535.60396955744"/>
    <n v="-37253.611720228568"/>
    <x v="0"/>
    <m/>
    <n v="0"/>
    <n v="454535.60396955744"/>
    <n v="454535.60396955744"/>
    <n v="-37253.611720228568"/>
    <n v="-37253.611720228568"/>
    <n v="-37253.611720228568"/>
    <x v="1"/>
    <x v="0"/>
    <x v="1"/>
    <x v="9"/>
    <n v="454535.60396955744"/>
    <n v="704.61610199999996"/>
  </r>
  <r>
    <n v="419"/>
    <n v="420"/>
    <x v="1"/>
    <x v="5"/>
    <s v="Basket One - AvgP"/>
    <x v="2"/>
    <x v="1"/>
    <x v="3"/>
    <s v="Continental Ins"/>
    <x v="1"/>
    <d v="2000-09-15T00:00:00"/>
    <d v="2005-09-15T00:00:00"/>
    <x v="0"/>
    <n v="60000000"/>
    <n v="-22751.101314"/>
    <n v="0.22500000000000001"/>
    <n v="38.189974999999997"/>
    <n v="38.210254999999997"/>
    <n v="7.6611233409559373E-2"/>
    <n v="-1742.989933091387"/>
    <n v="2357.181771"/>
    <x v="0"/>
    <n v="614.19183790861302"/>
    <n v="-365578.01607900002"/>
    <n v="-366116.44485500001"/>
    <n v="-538.4287759999861"/>
    <n v="-1152.6206139085991"/>
    <n v="-365578.01607900002"/>
    <n v="-366116.44485500001"/>
    <n v="-538.4287759999861"/>
    <x v="0"/>
    <n v="-67366.010990754003"/>
    <n v="67875"/>
    <n v="-298241.44485500001"/>
    <n v="267008.70964599994"/>
    <n v="-538.4287759999861"/>
    <n v="-538.4287759999861"/>
    <n v="-538.4287759999861"/>
    <x v="0"/>
    <x v="2"/>
    <x v="1"/>
    <x v="2"/>
    <n v="-33897.914310000022"/>
    <n v="1.6521219999999985"/>
  </r>
  <r>
    <n v="1592"/>
    <n v="646"/>
    <x v="1"/>
    <x v="7"/>
    <s v="Basket One - AvgP"/>
    <x v="2"/>
    <x v="1"/>
    <x v="3"/>
    <s v="EnronCredit.com"/>
    <x v="1"/>
    <d v="2000-09-15T00:00:00"/>
    <d v="2005-09-15T00:00:00"/>
    <x v="0"/>
    <n v="-60000000"/>
    <n v="22751.101314"/>
    <n v="0.22500000000000001"/>
    <n v="38.189974999999997"/>
    <n v="38.210254999999997"/>
    <n v="7.6611233409559373E-2"/>
    <n v="1742.989933091387"/>
    <n v="-2357.181771"/>
    <x v="0"/>
    <n v="-614.19183790861302"/>
    <n v="365578.01607900002"/>
    <n v="366116.44485500001"/>
    <n v="538.4287759999861"/>
    <n v="1152.6206139085991"/>
    <n v="365578.01607900002"/>
    <n v="366116.44485500001"/>
    <n v="538.4287759999861"/>
    <x v="0"/>
    <n v="67366.010990754003"/>
    <n v="-67875"/>
    <n v="298241.44485500001"/>
    <n v="-267008.70964599994"/>
    <n v="538.4287759999861"/>
    <n v="538.4287759999861"/>
    <n v="538.4287759999861"/>
    <x v="0"/>
    <x v="2"/>
    <x v="1"/>
    <x v="2"/>
    <n v="33897.914310000022"/>
    <n v="1.6521219999999985"/>
  </r>
  <r>
    <n v="1593"/>
    <n v="647"/>
    <x v="0"/>
    <x v="8"/>
    <s v="Basket One - AvgP"/>
    <x v="2"/>
    <x v="1"/>
    <x v="3"/>
    <s v="Enron North America"/>
    <x v="1"/>
    <d v="2000-09-15T00:00:00"/>
    <d v="2005-09-15T00:00:00"/>
    <x v="0"/>
    <n v="60000000"/>
    <n v="-22751.101314"/>
    <n v="0.22500000000000001"/>
    <n v="38.189974999999997"/>
    <n v="38.210254999999997"/>
    <n v="7.6611233409559373E-2"/>
    <n v="-1742.989933091387"/>
    <n v="2357.181771"/>
    <x v="0"/>
    <n v="614.19183790861302"/>
    <n v="-365578.01607900002"/>
    <n v="-366116.44485500001"/>
    <n v="-538.4287759999861"/>
    <n v="-1152.6206139085991"/>
    <n v="-365578.01607900002"/>
    <n v="-366116.44485500001"/>
    <n v="-538.4287759999861"/>
    <x v="0"/>
    <n v="-67366.010990754003"/>
    <n v="67875"/>
    <n v="-298241.44485500001"/>
    <n v="267008.70964599994"/>
    <n v="-538.4287759999861"/>
    <n v="-538.4287759999861"/>
    <n v="-538.4287759999861"/>
    <x v="0"/>
    <x v="2"/>
    <x v="1"/>
    <x v="2"/>
    <n v="-33897.914310000022"/>
    <n v="1.6521219999999985"/>
  </r>
  <r>
    <n v="1646"/>
    <n v="849"/>
    <x v="0"/>
    <x v="0"/>
    <s v="Basket Three- Jap 4"/>
    <x v="1"/>
    <x v="2"/>
    <x v="9"/>
    <s v="Toronto Dominion"/>
    <x v="1"/>
    <d v="2001-02-19T00:00:00"/>
    <d v="2004-09-13T00:00:00"/>
    <x v="0"/>
    <n v="-18000000"/>
    <n v="5519.0691000000006"/>
    <n v="2.5499999999999998"/>
    <n v="355.07301999999999"/>
    <n v="354.39515499999999"/>
    <n v="-0.16182125594832242"/>
    <n v="-893.10269342757761"/>
    <n v="-5010.3992880000005"/>
    <x v="0"/>
    <n v="-5903.5019814275784"/>
    <n v="506404.79727500002"/>
    <n v="501907.05376799998"/>
    <n v="-4497.7435070000356"/>
    <n v="1405.7584744275428"/>
    <n v="506404.79727500002"/>
    <n v="501907.05376799998"/>
    <n v="-4497.7435070000356"/>
    <x v="0"/>
    <n v="39947.022145800009"/>
    <n v="-28050"/>
    <n v="473857.05376799998"/>
    <n v="473857.05376799998"/>
    <n v="-4497.7435070000356"/>
    <n v="-4497.7435070000356"/>
    <n v="-4497.7435070000356"/>
    <x v="4"/>
    <x v="1"/>
    <x v="1"/>
    <x v="1"/>
    <n v="-93853.405033000046"/>
    <n v="-15.285478000000012"/>
  </r>
  <r>
    <n v="1639"/>
    <n v="843"/>
    <x v="0"/>
    <x v="0"/>
    <s v="Basket Two- Jap"/>
    <x v="1"/>
    <x v="2"/>
    <x v="9"/>
    <s v="Toronto Dominion"/>
    <x v="1"/>
    <d v="2001-02-09T00:00:00"/>
    <d v="2004-08-23T00:00:00"/>
    <x v="0"/>
    <n v="-23000000"/>
    <n v="6926.1631790000001"/>
    <n v="2"/>
    <n v="268.30162300000001"/>
    <n v="267.81603699999999"/>
    <n v="-0.11852880198668032"/>
    <n v="-820.94982397112733"/>
    <n v="-5343.4040159999995"/>
    <x v="0"/>
    <n v="-6164.3538399711269"/>
    <n v="399224.24513599998"/>
    <n v="394914.39914400002"/>
    <n v="-4309.8459919999586"/>
    <n v="1854.5078479711683"/>
    <n v="399224.24513599998"/>
    <n v="394914.39914400002"/>
    <n v="-4309.8459919999586"/>
    <x v="0"/>
    <n v="50131.569089602002"/>
    <n v="0"/>
    <n v="394914.39914400002"/>
    <n v="394914.39914400002"/>
    <n v="-4309.8459919999586"/>
    <n v="-4309.8459919999586"/>
    <n v="-4309.8459919999586"/>
    <x v="4"/>
    <x v="1"/>
    <x v="1"/>
    <x v="1"/>
    <n v="-134307.27945799998"/>
    <n v="-17.870864999999981"/>
  </r>
  <r>
    <n v="1287"/>
    <n v="448"/>
    <x v="0"/>
    <x v="0"/>
    <s v="BAT Plc"/>
    <x v="5"/>
    <x v="1"/>
    <x v="6"/>
    <s v="Portfolio ISIS"/>
    <x v="6"/>
    <d v="2001-01-05T00:00:00"/>
    <d v="2006-01-05T00:00:00"/>
    <x v="0"/>
    <n v="-10000000"/>
    <n v="4106.1984300000004"/>
    <n v="0.8"/>
    <n v="71.620583999999994"/>
    <n v="71.059638000000007"/>
    <n v="-0.55029755279721448"/>
    <n v="-2259.6309473287643"/>
    <n v="-908.50811700000008"/>
    <x v="0"/>
    <n v="-3168.1390643287641"/>
    <n v="-54254.425467000001"/>
    <n v="-56856.832840000003"/>
    <n v="-2602.4073730000018"/>
    <n v="565.73169132876228"/>
    <n v="-54254.425467000001"/>
    <n v="-56856.832840000003"/>
    <n v="-2602.4073730000018"/>
    <x v="0"/>
    <n v="23641.437460725003"/>
    <n v="0"/>
    <n v="-56856.832840000003"/>
    <n v="-58308.063959999999"/>
    <n v="-2602.4073730000018"/>
    <n v="-2602.4073730000018"/>
    <n v="-2602.4073730000018"/>
    <x v="1"/>
    <x v="3"/>
    <x v="1"/>
    <x v="5"/>
    <n v="-14399.714047000001"/>
    <n v="-3.0734489999999965"/>
  </r>
  <r>
    <n v="1487"/>
    <n v="538"/>
    <x v="0"/>
    <x v="1"/>
    <s v="BAT Plc"/>
    <x v="5"/>
    <x v="1"/>
    <x v="6"/>
    <s v="Portfolio ISIS"/>
    <x v="1"/>
    <d v="2001-01-05T00:00:00"/>
    <d v="2006-01-05T00:00:00"/>
    <x v="0"/>
    <n v="10000000"/>
    <n v="-4106.1984300000004"/>
    <n v="0.8"/>
    <n v="71.620583999999994"/>
    <n v="71.059638000000007"/>
    <n v="-0.55029755279721448"/>
    <n v="2259.6309473287643"/>
    <n v="908.50811700000008"/>
    <x v="0"/>
    <n v="3168.1390643287641"/>
    <n v="54254.425467000001"/>
    <n v="56856.832840000003"/>
    <n v="2602.4073730000018"/>
    <n v="-565.73169132876228"/>
    <n v="54254.425467000001"/>
    <n v="56856.832840000003"/>
    <n v="2602.4073730000018"/>
    <x v="0"/>
    <n v="-23641.437460725003"/>
    <n v="0"/>
    <n v="56856.832840000003"/>
    <n v="58308.063959999999"/>
    <n v="2602.4073730000018"/>
    <n v="2602.4073730000018"/>
    <n v="2602.4073730000018"/>
    <x v="1"/>
    <x v="3"/>
    <x v="1"/>
    <x v="5"/>
    <n v="14399.714047000001"/>
    <n v="-3.0734489999999965"/>
  </r>
  <r>
    <n v="242"/>
    <n v="357"/>
    <x v="0"/>
    <x v="2"/>
    <s v="Bear Stearns"/>
    <x v="5"/>
    <x v="2"/>
    <x v="3"/>
    <s v="UBS AG"/>
    <x v="4"/>
    <d v="2000-10-24T00:00:00"/>
    <d v="2005-10-24T00:00:00"/>
    <x v="0"/>
    <n v="5000000"/>
    <n v="-1960.2979720000001"/>
    <n v="0.7"/>
    <n v="80.216363000000001"/>
    <n v="75.167923999999999"/>
    <n v="-5.0973365336148841"/>
    <n v="9992.2984694467668"/>
    <n v="487.18920000000003"/>
    <x v="0"/>
    <n v="10479.487669446768"/>
    <n v="-13693.596147"/>
    <n v="-3544.594603"/>
    <n v="10149.001544000001"/>
    <n v="-330.48612544676689"/>
    <n v="-13693.596147"/>
    <n v="-3544.594603"/>
    <n v="10149.001544000001"/>
    <x v="0"/>
    <n v="-11286.41557379"/>
    <n v="8944.4444440000007"/>
    <n v="5399.8498410000011"/>
    <n v="43033.667784000005"/>
    <n v="10149.001544000001"/>
    <n v="10149.001544000001"/>
    <n v="10149.001544000001"/>
    <x v="1"/>
    <x v="3"/>
    <x v="1"/>
    <x v="5"/>
    <n v="17492.410689000004"/>
    <n v="-8.3095660000000038"/>
  </r>
  <r>
    <n v="243"/>
    <n v="358"/>
    <x v="0"/>
    <x v="3"/>
    <s v="Bear Stearns"/>
    <x v="5"/>
    <x v="2"/>
    <x v="3"/>
    <s v="EnronCredit.com"/>
    <x v="4"/>
    <d v="2000-10-24T00:00:00"/>
    <d v="2005-10-24T00:00:00"/>
    <x v="0"/>
    <n v="-5000000"/>
    <n v="1960.2979720000001"/>
    <n v="0.7"/>
    <n v="80.216363000000001"/>
    <n v="75.167923999999999"/>
    <n v="-5.0973365336148841"/>
    <n v="-9992.2984694467668"/>
    <n v="-487.18920000000003"/>
    <x v="0"/>
    <n v="-10479.487669446768"/>
    <n v="13693.596147"/>
    <n v="3544.594603"/>
    <n v="-10149.001544000001"/>
    <n v="330.48612544676689"/>
    <n v="13693.596147"/>
    <n v="3544.594603"/>
    <n v="-10149.001544000001"/>
    <x v="0"/>
    <n v="11286.41557379"/>
    <n v="-8944.4444440000007"/>
    <n v="-5399.8498410000011"/>
    <n v="-43033.667784000005"/>
    <n v="-10149.001544000001"/>
    <n v="-10149.001544000001"/>
    <n v="-10149.001544000001"/>
    <x v="1"/>
    <x v="3"/>
    <x v="1"/>
    <x v="5"/>
    <n v="-17492.410689000004"/>
    <n v="-8.3095660000000038"/>
  </r>
  <r>
    <n v="244"/>
    <n v="359"/>
    <x v="0"/>
    <x v="4"/>
    <s v="Bear Stearns"/>
    <x v="5"/>
    <x v="2"/>
    <x v="3"/>
    <s v="Enron North America"/>
    <x v="4"/>
    <d v="2000-10-24T00:00:00"/>
    <d v="2005-10-24T00:00:00"/>
    <x v="0"/>
    <n v="5000000"/>
    <n v="-1960.2979720000001"/>
    <n v="0.7"/>
    <n v="80.216363000000001"/>
    <n v="75.167923999999999"/>
    <n v="-5.0973365336148841"/>
    <n v="9992.2984694467668"/>
    <n v="487.18920000000003"/>
    <x v="0"/>
    <n v="10479.487669446768"/>
    <n v="-13693.596147"/>
    <n v="-3544.594603"/>
    <n v="10149.001544000001"/>
    <n v="-330.48612544676689"/>
    <n v="-13693.596147"/>
    <n v="-3544.594603"/>
    <n v="10149.001544000001"/>
    <x v="0"/>
    <n v="-11286.41557379"/>
    <n v="8944.4444440000007"/>
    <n v="5399.8498410000011"/>
    <n v="43033.667784000005"/>
    <n v="10149.001544000001"/>
    <n v="10149.001544000001"/>
    <n v="10149.001544000001"/>
    <x v="1"/>
    <x v="3"/>
    <x v="1"/>
    <x v="5"/>
    <n v="17492.410689000004"/>
    <n v="-8.3095660000000038"/>
  </r>
  <r>
    <n v="245"/>
    <n v="360"/>
    <x v="0"/>
    <x v="0"/>
    <s v="Bear Stearns"/>
    <x v="5"/>
    <x v="2"/>
    <x v="3"/>
    <s v="Paribas London"/>
    <x v="4"/>
    <d v="2000-10-25T00:00:00"/>
    <d v="2005-10-25T00:00:00"/>
    <x v="0"/>
    <n v="15000000"/>
    <n v="-5884.0024300000005"/>
    <n v="0.7"/>
    <n v="80.243978999999996"/>
    <n v="75.195584999999994"/>
    <n v="-5.0973351142387031"/>
    <n v="29992.73219870486"/>
    <n v="1461.641316"/>
    <x v="0"/>
    <n v="31454.373514704861"/>
    <n v="-41568.414632"/>
    <n v="-11107.229611000001"/>
    <n v="30461.185020999998"/>
    <n v="-993.1884937048635"/>
    <n v="-41568.414632"/>
    <n v="-11107.229611000001"/>
    <n v="30461.185020999998"/>
    <x v="0"/>
    <n v="-33877.143990725002"/>
    <n v="26833.333332999999"/>
    <n v="15726.103721999998"/>
    <n v="129020.294973"/>
    <n v="30461.185020999998"/>
    <n v="30461.185020999998"/>
    <n v="30461.185020999998"/>
    <x v="1"/>
    <x v="3"/>
    <x v="1"/>
    <x v="5"/>
    <n v="52417.812250000003"/>
    <n v="-8.2954660000000047"/>
  </r>
  <r>
    <n v="248"/>
    <n v="362"/>
    <x v="0"/>
    <x v="2"/>
    <s v="Bear Stearns"/>
    <x v="5"/>
    <x v="2"/>
    <x v="3"/>
    <s v="Swiss Re"/>
    <x v="4"/>
    <d v="2000-10-25T00:00:00"/>
    <d v="2001-10-25T00:00:00"/>
    <x v="0"/>
    <n v="-20000000"/>
    <n v="1074.083134"/>
    <n v="0.55000000000000004"/>
    <n v="41.172696999999999"/>
    <n v="35.786520000000003"/>
    <n v="-5.2378643635897504"/>
    <n v="-5625.9017711113947"/>
    <n v="-776.19515999999999"/>
    <x v="0"/>
    <n v="-6402.096931111395"/>
    <n v="-36148.899986999997"/>
    <n v="-42366.415708"/>
    <n v="-6217.5157210000034"/>
    <n v="184.58121011139156"/>
    <n v="-36148.899986999997"/>
    <n v="-42366.415708"/>
    <n v="-6217.5157210000034"/>
    <x v="0"/>
    <n v="6184.0336440049996"/>
    <n v="-28111.111110999998"/>
    <n v="-70477.526818999992"/>
    <n v="-100615.06154999998"/>
    <n v="-6217.5157209999961"/>
    <n v="-6217.5157209999961"/>
    <n v="-6217.5157210000034"/>
    <x v="2"/>
    <x v="3"/>
    <x v="1"/>
    <x v="5"/>
    <n v="-15360.038633999997"/>
    <n v="-11.925050999999996"/>
  </r>
  <r>
    <n v="249"/>
    <n v="363"/>
    <x v="0"/>
    <x v="3"/>
    <s v="Bear Stearns"/>
    <x v="5"/>
    <x v="2"/>
    <x v="3"/>
    <s v="EnronCredit.com"/>
    <x v="4"/>
    <d v="2000-10-25T00:00:00"/>
    <d v="2001-10-25T00:00:00"/>
    <x v="0"/>
    <n v="20000000"/>
    <n v="-1074.083134"/>
    <n v="0.55000000000000004"/>
    <n v="41.172696999999999"/>
    <n v="35.786520000000003"/>
    <n v="-5.2378643635897504"/>
    <n v="5625.9017711113947"/>
    <n v="776.19515999999999"/>
    <x v="0"/>
    <n v="6402.096931111395"/>
    <n v="36148.899986999997"/>
    <n v="42366.415708"/>
    <n v="6217.5157210000034"/>
    <n v="-184.58121011139156"/>
    <n v="36148.899986999997"/>
    <n v="42366.415708"/>
    <n v="6217.5157210000034"/>
    <x v="0"/>
    <n v="-6184.0336440049996"/>
    <n v="28111.111110999998"/>
    <n v="70477.526818999992"/>
    <n v="100615.06154999998"/>
    <n v="6217.5157209999961"/>
    <n v="6217.5157209999961"/>
    <n v="6217.5157210000034"/>
    <x v="2"/>
    <x v="3"/>
    <x v="1"/>
    <x v="5"/>
    <n v="15360.038633999997"/>
    <n v="-11.925050999999996"/>
  </r>
  <r>
    <n v="250"/>
    <n v="364"/>
    <x v="0"/>
    <x v="4"/>
    <s v="Bear Stearns"/>
    <x v="5"/>
    <x v="2"/>
    <x v="3"/>
    <s v="Enron North America"/>
    <x v="4"/>
    <d v="2000-10-25T00:00:00"/>
    <d v="2001-10-25T00:00:00"/>
    <x v="0"/>
    <n v="-20000000"/>
    <n v="1074.083134"/>
    <n v="0.55000000000000004"/>
    <n v="41.172696999999999"/>
    <n v="35.786520000000003"/>
    <n v="-5.2378643635897504"/>
    <n v="-5625.9017711113947"/>
    <n v="-776.19515999999999"/>
    <x v="0"/>
    <n v="-6402.096931111395"/>
    <n v="-36148.899986999997"/>
    <n v="-42366.415708"/>
    <n v="-6217.5157210000034"/>
    <n v="184.58121011139156"/>
    <n v="-36148.899986999997"/>
    <n v="-42366.415708"/>
    <n v="-6217.5157210000034"/>
    <x v="0"/>
    <n v="6184.0336440049996"/>
    <n v="-28111.111110999998"/>
    <n v="-70477.526818999992"/>
    <n v="-100615.06154999998"/>
    <n v="-6217.5157209999961"/>
    <n v="-6217.5157209999961"/>
    <n v="-6217.5157210000034"/>
    <x v="2"/>
    <x v="3"/>
    <x v="1"/>
    <x v="5"/>
    <n v="-15360.038633999997"/>
    <n v="-11.925050999999996"/>
  </r>
  <r>
    <n v="1379"/>
    <n v="435"/>
    <x v="0"/>
    <x v="0"/>
    <s v="Bear Stearns"/>
    <x v="5"/>
    <x v="2"/>
    <x v="3"/>
    <s v="LBIE"/>
    <x v="4"/>
    <d v="2000-12-20T00:00:00"/>
    <d v="2005-12-20T00:00:00"/>
    <x v="0"/>
    <n v="-10000000"/>
    <n v="4083.7429399999996"/>
    <n v="1"/>
    <n v="81.748227999999997"/>
    <n v="76.701732000000007"/>
    <n v="-5.0959486764346886"/>
    <n v="-20810.544429992504"/>
    <n v="-1056.3172950000001"/>
    <x v="0"/>
    <n v="-21866.861724992505"/>
    <n v="-78853.739600999994"/>
    <n v="-100150.58624999999"/>
    <n v="-21296.846648999999"/>
    <n v="570.01507599250544"/>
    <n v="-78853.739600999994"/>
    <n v="-100150.58624999999"/>
    <n v="-21296.846648999999"/>
    <x v="0"/>
    <n v="23512.149977049998"/>
    <n v="-25000"/>
    <n v="-125150.58624999999"/>
    <n v="-89059.074280000001"/>
    <n v="-21296.846648999999"/>
    <n v="-21296.846648999999"/>
    <n v="-21296.846648999999"/>
    <x v="1"/>
    <x v="3"/>
    <x v="1"/>
    <x v="5"/>
    <n v="-33039.838483999993"/>
    <n v="-7.5233309999999989"/>
  </r>
  <r>
    <n v="1649"/>
    <n v="859"/>
    <x v="0"/>
    <x v="0"/>
    <s v="Bear Stearns"/>
    <x v="5"/>
    <x v="2"/>
    <x v="3"/>
    <s v="LBIE"/>
    <x v="4"/>
    <d v="2001-02-23T00:00:00"/>
    <d v="2006-02-23T00:00:00"/>
    <x v="0"/>
    <n v="-10000000"/>
    <n v="4170.9523589999999"/>
    <n v="0.7"/>
    <n v="83.472939999999994"/>
    <n v="78.427226000000005"/>
    <n v="-5.0939237998751423"/>
    <n v="-21246.513489655466"/>
    <n v="-974.41293899999994"/>
    <x v="0"/>
    <n v="-22220.926428655468"/>
    <n v="49483.334429000002"/>
    <n v="28031.151549999999"/>
    <n v="-21452.182879000004"/>
    <n v="768.74354965546445"/>
    <n v="49483.334429000002"/>
    <n v="28031.151549999999"/>
    <n v="-21452.182879000004"/>
    <x v="0"/>
    <n v="24014.258206942501"/>
    <n v="0"/>
    <n v="28031.151549999999"/>
    <n v="28031.151549999999"/>
    <n v="-21452.182879000004"/>
    <n v="-21452.182879000004"/>
    <n v="-21452.182879000004"/>
    <x v="1"/>
    <x v="3"/>
    <x v="1"/>
    <x v="5"/>
    <n v="-29973.998725000001"/>
    <n v="-6.6481909999999971"/>
  </r>
  <r>
    <n v="1669"/>
    <n v="876"/>
    <x v="0"/>
    <x v="0"/>
    <s v="Bear Stearns"/>
    <x v="5"/>
    <x v="2"/>
    <x v="3"/>
    <s v="Morgan Stanley CP"/>
    <x v="4"/>
    <d v="2001-03-07T00:00:00"/>
    <d v="2006-03-07T00:00:00"/>
    <x v="0"/>
    <n v="10000000"/>
    <n v="-4210.0022100000006"/>
    <n v="0.79"/>
    <n v="83.782911999999996"/>
    <n v="78.737155000000001"/>
    <n v="-5.0939837099817629"/>
    <n v="21445.682676727225"/>
    <n v="1035.60249"/>
    <x v="0"/>
    <n v="22481.285166727226"/>
    <n v="-14448.161985999999"/>
    <n v="7265.7647770000003"/>
    <n v="21713.926762999999"/>
    <n v="-767.35840372722669"/>
    <n v="-14448.161985999999"/>
    <n v="7265.7647770000003"/>
    <n v="21713.926762999999"/>
    <x v="0"/>
    <n v="-24239.087724075001"/>
    <n v="0"/>
    <n v="7265.7647770000003"/>
    <n v="7265.7647770000003"/>
    <n v="21713.926762999999"/>
    <n v="21713.926762999999"/>
    <n v="21713.926762999999"/>
    <x v="1"/>
    <x v="3"/>
    <x v="1"/>
    <x v="5"/>
    <n v="29301.864176999999"/>
    <n v="-6.4305559999999957"/>
  </r>
  <r>
    <n v="1691"/>
    <n v="899"/>
    <x v="0"/>
    <x v="0"/>
    <s v="Bear Stearns"/>
    <x v="5"/>
    <x v="2"/>
    <x v="3"/>
    <s v="JP Morgan"/>
    <x v="4"/>
    <d v="2001-03-19T00:00:00"/>
    <d v="2006-03-19T00:00:00"/>
    <x v="0"/>
    <n v="-10000000"/>
    <n v="4244.4052510000001"/>
    <n v="0.85"/>
    <n v="84.110235000000003"/>
    <n v="79.065548000000007"/>
    <n v="-5.0940628098853145"/>
    <n v="-21621.266939201043"/>
    <n v="-1050.3278580000001"/>
    <x v="0"/>
    <n v="-22671.594797201044"/>
    <n v="-7349.9515259999998"/>
    <n v="-29273.279764999999"/>
    <n v="-21923.328238999999"/>
    <n v="748.26655820104497"/>
    <n v="-7349.9515259999998"/>
    <n v="-29273.279764999999"/>
    <n v="-21923.328238999999"/>
    <x v="0"/>
    <n v="24437.163232632502"/>
    <n v="0"/>
    <n v="-29273.279764999999"/>
    <n v="-29273.279764999999"/>
    <n v="-21923.328238999999"/>
    <n v="-21923.328238999999"/>
    <n v="-21923.328238999999"/>
    <x v="1"/>
    <x v="3"/>
    <x v="1"/>
    <x v="5"/>
    <n v="-28282.010201000001"/>
    <n v="-6.1425739999999962"/>
  </r>
  <r>
    <n v="275"/>
    <n v="870"/>
    <x v="0"/>
    <x v="0"/>
    <s v="BellSouth Capital"/>
    <x v="2"/>
    <x v="4"/>
    <x v="3"/>
    <s v="Merrill Lynch Int"/>
    <x v="5"/>
    <d v="2000-12-05T00:00:00"/>
    <d v="2005-12-05T00:00:00"/>
    <x v="0"/>
    <n v="-15000000"/>
    <n v="6022.2250690000001"/>
    <n v="0.7"/>
    <n v="50.817267999999999"/>
    <n v="50.660072999999997"/>
    <n v="-0.14051785911272635"/>
    <n v="-846.23017379087082"/>
    <n v="-959.76548100000002"/>
    <x v="0"/>
    <n v="-1805.995654790871"/>
    <n v="-126921.977535"/>
    <n v="-128322.925942"/>
    <n v="-1400.9484070000035"/>
    <n v="405.04724779086746"/>
    <n v="-126921.977535"/>
    <n v="-128322.925942"/>
    <n v="-1400.9484070000035"/>
    <x v="0"/>
    <n v="17831.808429309"/>
    <n v="-26250"/>
    <n v="-154572.925942"/>
    <n v="-161380.800093"/>
    <n v="-1400.9484069999889"/>
    <n v="-1400.9484069999889"/>
    <n v="-1400.9484070000035"/>
    <x v="1"/>
    <x v="2"/>
    <x v="1"/>
    <x v="2"/>
    <n v="-14242.167721000005"/>
    <n v="-2.0329270000000008"/>
  </r>
  <r>
    <n v="276"/>
    <n v="413"/>
    <x v="0"/>
    <x v="0"/>
    <s v="BellSouth Capital"/>
    <x v="2"/>
    <x v="4"/>
    <x v="3"/>
    <s v="JP Morgan"/>
    <x v="5"/>
    <d v="2000-12-05T00:00:00"/>
    <d v="2005-12-05T00:00:00"/>
    <x v="0"/>
    <n v="-5000000"/>
    <n v="2007.4083559999999"/>
    <n v="0.7"/>
    <n v="50.817267999999999"/>
    <n v="50.660072999999997"/>
    <n v="-0.14051785911902631"/>
    <n v="-282.07672456276418"/>
    <n v="-319.92182700000001"/>
    <x v="0"/>
    <n v="-601.99855156276419"/>
    <n v="-42307.325844999999"/>
    <n v="-42774.308646999998"/>
    <n v="-466.98280199999863"/>
    <n v="135.01574956276556"/>
    <n v="-42307.325844999999"/>
    <n v="-42774.308646999998"/>
    <n v="-466.98280199999863"/>
    <x v="0"/>
    <n v="5943.9361421159992"/>
    <n v="-8750"/>
    <n v="-51524.308646999998"/>
    <n v="-53793.600030999994"/>
    <n v="-466.98280199999863"/>
    <n v="-466.98280199999863"/>
    <n v="-466.98280199999863"/>
    <x v="1"/>
    <x v="2"/>
    <x v="1"/>
    <x v="2"/>
    <n v="-4747.3892399999968"/>
    <n v="-2.0329270000000008"/>
  </r>
  <r>
    <n v="1618"/>
    <n v="823"/>
    <x v="0"/>
    <x v="0"/>
    <s v="Bertelsmann Ag"/>
    <x v="4"/>
    <x v="4"/>
    <x v="8"/>
    <s v="Morgan Stanley CP"/>
    <x v="0"/>
    <d v="2001-01-18T00:00:00"/>
    <d v="2003-08-06T00:00:00"/>
    <x v="0"/>
    <n v="-17000000"/>
    <n v="3606.4505999999997"/>
    <n v="0.32"/>
    <n v="24.752414999999999"/>
    <n v="24.695128"/>
    <n v="-1.6463792969405939E-2"/>
    <n v="-59.375856032789819"/>
    <n v="-614.47095300000001"/>
    <x v="0"/>
    <n v="-673.84680903278979"/>
    <n v="-38699.233010999997"/>
    <n v="-39066.218488999999"/>
    <n v="-366.98547800000233"/>
    <n v="306.86133103278746"/>
    <n v="-38699.233010999997"/>
    <n v="-39066.218488999999"/>
    <n v="-366.98547800000233"/>
    <x v="0"/>
    <n v="35595.667421999999"/>
    <n v="0"/>
    <n v="-39066.218488999999"/>
    <n v="-39066.218488999999"/>
    <n v="-366.98547800000233"/>
    <n v="-366.98547800000233"/>
    <n v="-366.98547800000233"/>
    <x v="5"/>
    <x v="0"/>
    <x v="3"/>
    <x v="4"/>
    <n v="-10622.24613"/>
    <n v="-2.5349590000000006"/>
  </r>
  <r>
    <n v="1285"/>
    <n v="446"/>
    <x v="0"/>
    <x v="0"/>
    <s v="Black &amp; Decker"/>
    <x v="4"/>
    <x v="8"/>
    <x v="3"/>
    <s v="Portfolio ISIS"/>
    <x v="3"/>
    <d v="2001-01-05T00:00:00"/>
    <d v="2006-01-05T00:00:00"/>
    <x v="0"/>
    <n v="-10000000"/>
    <n v="4129.8772579999995"/>
    <n v="0.9"/>
    <n v="72.424462000000005"/>
    <n v="71.85239"/>
    <n v="-0.54636888937513073"/>
    <n v="-2256.43645070907"/>
    <n v="-821.66985899999997"/>
    <x v="0"/>
    <n v="-3078.10630970907"/>
    <n v="-94520.630699999994"/>
    <n v="-97242.794611999998"/>
    <n v="-2722.1639120000036"/>
    <n v="355.94239770906643"/>
    <n v="-94520.630699999994"/>
    <n v="-97242.794611999998"/>
    <n v="-2722.1639120000036"/>
    <x v="0"/>
    <n v="40761.888536459999"/>
    <n v="0"/>
    <n v="-97242.794611999998"/>
    <n v="-375331.52437200001"/>
    <n v="-2722.1639120000036"/>
    <n v="-2722.1639120000036"/>
    <n v="-2722.1639120000036"/>
    <x v="1"/>
    <x v="0"/>
    <x v="3"/>
    <x v="4"/>
    <n v="-16242.395051999993"/>
    <n v="-3.5191820000000007"/>
  </r>
  <r>
    <n v="1486"/>
    <n v="537"/>
    <x v="0"/>
    <x v="1"/>
    <s v="Black &amp; Decker"/>
    <x v="4"/>
    <x v="8"/>
    <x v="3"/>
    <s v="Portfolio ISIS"/>
    <x v="1"/>
    <d v="2001-01-05T00:00:00"/>
    <d v="2006-01-05T00:00:00"/>
    <x v="0"/>
    <n v="10000000"/>
    <n v="-4129.8772579999995"/>
    <n v="0.9"/>
    <n v="72.424462000000005"/>
    <n v="71.85239"/>
    <n v="-0.54636888937513073"/>
    <n v="2256.43645070907"/>
    <n v="821.66985899999997"/>
    <x v="0"/>
    <n v="3078.10630970907"/>
    <n v="94520.630699999994"/>
    <n v="97242.794611999998"/>
    <n v="2722.1639120000036"/>
    <n v="-355.94239770906643"/>
    <n v="94520.630699999994"/>
    <n v="97242.794611999998"/>
    <n v="2722.1639120000036"/>
    <x v="0"/>
    <n v="-40761.888536459999"/>
    <n v="0"/>
    <n v="97242.794611999998"/>
    <n v="375331.52437200001"/>
    <n v="2722.1639120000036"/>
    <n v="2722.1639120000036"/>
    <n v="2722.1639120000036"/>
    <x v="1"/>
    <x v="0"/>
    <x v="3"/>
    <x v="4"/>
    <n v="16242.395051999993"/>
    <n v="-3.5191820000000007"/>
  </r>
  <r>
    <n v="1584"/>
    <n v="638"/>
    <x v="0"/>
    <x v="0"/>
    <s v="Black &amp; Decker"/>
    <x v="4"/>
    <x v="8"/>
    <x v="3"/>
    <s v="JP Morgan"/>
    <x v="3"/>
    <d v="2000-12-27T00:00:00"/>
    <d v="2005-12-27T00:00:00"/>
    <x v="0"/>
    <n v="10000000"/>
    <n v="-4164.6623129999998"/>
    <n v="1.2"/>
    <n v="72.304050000000004"/>
    <n v="71.732820000000004"/>
    <n v="-0.54278107274864695"/>
    <n v="2260.4998778860013"/>
    <n v="876.57082500000001"/>
    <x v="0"/>
    <n v="3137.0707028860015"/>
    <n v="198314.356711"/>
    <n v="201268.484772"/>
    <n v="2954.1280609999958"/>
    <n v="-182.94264188600573"/>
    <n v="198314.356711"/>
    <n v="201268.484772"/>
    <n v="2954.1280609999958"/>
    <x v="0"/>
    <n v="-41105.217029309999"/>
    <n v="30000"/>
    <n v="231268.484772"/>
    <n v="230624.327318"/>
    <n v="2954.1280609999958"/>
    <n v="2954.1280609999958"/>
    <n v="2954.1280609999958"/>
    <x v="1"/>
    <x v="0"/>
    <x v="3"/>
    <x v="4"/>
    <n v="16188.43996399999"/>
    <m/>
  </r>
  <r>
    <n v="1651"/>
    <n v="861"/>
    <x v="0"/>
    <x v="0"/>
    <s v="BMW Ag"/>
    <x v="6"/>
    <x v="6"/>
    <x v="8"/>
    <s v="JP Morgan"/>
    <x v="6"/>
    <d v="2001-02-26T00:00:00"/>
    <d v="2006-02-26T00:00:00"/>
    <x v="1"/>
    <n v="-10000000"/>
    <n v="4255.2649190000002"/>
    <n v="0.51"/>
    <n v="42.346812"/>
    <n v="37.378917999999999"/>
    <n v="-5.1020730044284219"/>
    <n v="-21710.672269921197"/>
    <n v="-567.12319500000001"/>
    <x v="0"/>
    <n v="-22277.795464921197"/>
    <n v="-42985.623139000003"/>
    <n v="-64983.913066000001"/>
    <n v="-21998.289926999998"/>
    <n v="279.50553792119899"/>
    <n v="-37913.319608598002"/>
    <n v="-57023.383715414995"/>
    <n v="-19110.064106816993"/>
    <x v="0"/>
    <n v="17499.776979387501"/>
    <n v="0"/>
    <n v="-57023.383715414995"/>
    <n v="-57023.383715414995"/>
    <n v="-19110.064106816993"/>
    <n v="-19110.064106816993"/>
    <n v="-19110.064106816993"/>
    <x v="1"/>
    <x v="4"/>
    <x v="1"/>
    <x v="6"/>
    <n v="-52090.855640402398"/>
    <m/>
  </r>
  <r>
    <n v="1286"/>
    <n v="447"/>
    <x v="0"/>
    <x v="0"/>
    <s v="Bnp Paribas"/>
    <x v="6"/>
    <x v="2"/>
    <x v="4"/>
    <s v="Portfolio ISIS"/>
    <x v="2"/>
    <d v="2001-01-05T00:00:00"/>
    <d v="2006-01-05T00:00:00"/>
    <x v="0"/>
    <n v="-10000000"/>
    <n v="4010.153491"/>
    <n v="0.12"/>
    <n v="14.825138000000001"/>
    <n v="14.712737000000001"/>
    <n v="-0.11594265716401327"/>
    <n v="-464.94785138208397"/>
    <n v="-190.77229800000001"/>
    <x v="0"/>
    <n v="-655.72014938208395"/>
    <n v="9018.5220140000001"/>
    <n v="8522.4067510000004"/>
    <n v="-496.11526299999969"/>
    <n v="159.60488638208426"/>
    <n v="9018.5220140000001"/>
    <n v="8522.4067510000004"/>
    <n v="-496.11526299999969"/>
    <x v="0"/>
    <n v="16491.756231737498"/>
    <n v="0"/>
    <n v="8522.4067510000004"/>
    <n v="-25302.64615"/>
    <n v="-496.11526299999969"/>
    <n v="-496.11526299999969"/>
    <n v="-496.11526299999969"/>
    <x v="1"/>
    <x v="4"/>
    <x v="1"/>
    <x v="6"/>
    <n v="-7250.9853339999991"/>
    <n v="-1.6220569999999981"/>
  </r>
  <r>
    <n v="1554"/>
    <n v="600"/>
    <x v="0"/>
    <x v="1"/>
    <s v="Bnp Paribas"/>
    <x v="6"/>
    <x v="2"/>
    <x v="4"/>
    <s v="Portfolio ISIS"/>
    <x v="1"/>
    <d v="2001-01-05T00:00:00"/>
    <d v="2006-01-05T00:00:00"/>
    <x v="0"/>
    <n v="10000000"/>
    <n v="-4010.153491"/>
    <n v="0.12"/>
    <n v="14.825138000000001"/>
    <n v="14.712737000000001"/>
    <n v="-0.11594265716401327"/>
    <n v="464.94785138208397"/>
    <n v="190.77229800000001"/>
    <x v="0"/>
    <n v="655.72014938208395"/>
    <n v="-9018.5220140000001"/>
    <n v="-8522.4067510000004"/>
    <n v="496.11526299999969"/>
    <n v="-159.60488638208426"/>
    <n v="-9018.5220140000001"/>
    <n v="-8522.4067510000004"/>
    <n v="496.11526299999969"/>
    <x v="0"/>
    <n v="-16491.756231737498"/>
    <n v="0"/>
    <n v="-8522.4067510000004"/>
    <n v="25302.64615"/>
    <n v="496.11526299999969"/>
    <n v="496.11526299999969"/>
    <n v="496.11526299999969"/>
    <x v="1"/>
    <x v="4"/>
    <x v="1"/>
    <x v="6"/>
    <n v="7250.9853339999991"/>
    <n v="-1.6220569999999981"/>
  </r>
  <r>
    <n v="1643"/>
    <n v="847"/>
    <x v="0"/>
    <x v="0"/>
    <s v="Bnp Paribas"/>
    <x v="6"/>
    <x v="2"/>
    <x v="4"/>
    <s v="CSFB Intl"/>
    <x v="2"/>
    <d v="2001-02-15T00:00:00"/>
    <d v="2006-02-15T00:00:00"/>
    <x v="0"/>
    <n v="10000000"/>
    <n v="-4099.394217"/>
    <n v="0.17"/>
    <n v="15.051762999999999"/>
    <n v="14.939441"/>
    <n v="-0.11710592236678874"/>
    <n v="480.06334092686473"/>
    <n v="195.94470899999999"/>
    <x v="0"/>
    <n v="676.00804992686471"/>
    <n v="10624.843644"/>
    <n v="11168.431489000001"/>
    <n v="543.58784500000002"/>
    <n v="-132.4202049268647"/>
    <n v="10624.843644"/>
    <n v="11168.431489000001"/>
    <n v="543.58784500000002"/>
    <x v="0"/>
    <n v="-16858.7587174125"/>
    <n v="0"/>
    <n v="11168.431489000001"/>
    <n v="11168.431489000001"/>
    <n v="543.58784500000002"/>
    <n v="543.58784500000002"/>
    <n v="543.58784500000002"/>
    <x v="1"/>
    <x v="4"/>
    <x v="1"/>
    <x v="6"/>
    <n v="7372.8689760000007"/>
    <n v="-1.6217199999999981"/>
  </r>
  <r>
    <n v="268"/>
    <n v="405"/>
    <x v="0"/>
    <x v="0"/>
    <s v="Boeing Co."/>
    <x v="2"/>
    <x v="8"/>
    <x v="3"/>
    <s v="LBIE"/>
    <x v="2"/>
    <d v="2000-11-17T00:00:00"/>
    <d v="2005-11-17T00:00:00"/>
    <x v="0"/>
    <n v="-10000000"/>
    <n v="3929.9620290000003"/>
    <n v="0.3"/>
    <n v="25.112331999999999"/>
    <n v="24.991405"/>
    <n v="-0.11792693538574553"/>
    <n v="-463.44837826231645"/>
    <n v="-356.01044999999999"/>
    <x v="0"/>
    <n v="-819.4588282623165"/>
    <n v="-23616.652761000001"/>
    <n v="-24221.138943000002"/>
    <n v="-604.48618200000055"/>
    <n v="214.97264626231595"/>
    <n v="-23616.652761000001"/>
    <n v="-24221.138943000002"/>
    <n v="-604.48618200000055"/>
    <x v="0"/>
    <n v="11636.617567869"/>
    <n v="-7916.6666670000004"/>
    <n v="-32137.805610000003"/>
    <n v="-43095.058608000007"/>
    <n v="-604.48618200000055"/>
    <n v="-604.48618200000055"/>
    <n v="-604.48618200000055"/>
    <x v="1"/>
    <x v="2"/>
    <x v="1"/>
    <x v="2"/>
    <n v="-8567.0561970000017"/>
    <n v="-1.9364039999999996"/>
  </r>
  <r>
    <n v="59"/>
    <n v="152"/>
    <x v="0"/>
    <x v="0"/>
    <s v="Bristish Airways"/>
    <x v="1"/>
    <x v="6"/>
    <x v="6"/>
    <s v="Merrill Lynch Int"/>
    <x v="6"/>
    <d v="2000-09-13T00:00:00"/>
    <d v="2005-09-13T00:00:00"/>
    <x v="0"/>
    <n v="-10000000"/>
    <n v="3808.6623549999999"/>
    <n v="0.45"/>
    <n v="43.261795999999997"/>
    <n v="42.732160999999998"/>
    <n v="-0.53369050175315047"/>
    <n v="-2032.6469232482857"/>
    <n v="-564.37728300000003"/>
    <x v="0"/>
    <n v="-2597.0242062482857"/>
    <n v="-9510.0711009999995"/>
    <n v="-11744.161946"/>
    <n v="-2234.0908450000006"/>
    <n v="362.93336124828511"/>
    <n v="-9510.0711009999995"/>
    <n v="-11744.161946"/>
    <n v="-2234.0908450000006"/>
    <x v="0"/>
    <n v="27567.098125490003"/>
    <n v="-22625"/>
    <n v="-34369.161946"/>
    <n v="-45972.155837999999"/>
    <n v="-2234.0908449999988"/>
    <n v="-2234.0908449999988"/>
    <n v="-2234.0908450000006"/>
    <x v="0"/>
    <x v="1"/>
    <x v="1"/>
    <x v="1"/>
    <n v="-11845.705170000001"/>
    <n v="-2.7316010000000048"/>
  </r>
  <r>
    <n v="1611"/>
    <n v="819"/>
    <x v="0"/>
    <x v="0"/>
    <s v="Bristish Airways"/>
    <x v="1"/>
    <x v="6"/>
    <x v="6"/>
    <s v="Morgan Stanley CP"/>
    <x v="6"/>
    <d v="2001-01-18T00:00:00"/>
    <d v="2003-08-06T00:00:00"/>
    <x v="0"/>
    <n v="-17000000"/>
    <n v="3610.8607190000002"/>
    <n v="0.44"/>
    <n v="28.149173999999999"/>
    <n v="27.607790999999999"/>
    <n v="-0.51882349065992017"/>
    <n v="-1873.3993625183691"/>
    <n v="-679.67786699999999"/>
    <x v="0"/>
    <n v="-2553.0772295183692"/>
    <n v="-75428.962180000002"/>
    <n v="-77682.764255000002"/>
    <n v="-2253.8020749999996"/>
    <n v="299.27515451836962"/>
    <n v="-75428.962180000002"/>
    <n v="-77682.764255000002"/>
    <n v="-2253.8020749999996"/>
    <x v="0"/>
    <n v="26135.409884122004"/>
    <n v="0"/>
    <n v="-77682.764255000002"/>
    <n v="-77682.764255000002"/>
    <n v="-2253.8020749999996"/>
    <n v="-2253.8020749999996"/>
    <n v="-2253.8020749999996"/>
    <x v="5"/>
    <x v="1"/>
    <x v="1"/>
    <x v="1"/>
    <n v="-12199.895018000003"/>
    <n v="-2.9105280000000029"/>
  </r>
  <r>
    <n v="1735"/>
    <n v="942"/>
    <x v="0"/>
    <x v="0"/>
    <s v="Bristish Airways"/>
    <x v="1"/>
    <x v="6"/>
    <x v="6"/>
    <s v="Goldman Sachs"/>
    <x v="6"/>
    <d v="2001-03-30T00:00:00"/>
    <d v="2006-03-30T00:00:00"/>
    <x v="0"/>
    <n v="-5000000"/>
    <n v="2105.7489019999998"/>
    <n v="0.47"/>
    <n v="46.647967999999999"/>
    <n v="46.119675999999998"/>
    <n v="-0.55162191056170273"/>
    <n v="-1161.5772324844477"/>
    <n v="-307.331322"/>
    <x v="0"/>
    <n v="-1468.9085544844477"/>
    <n v="-1029.994508"/>
    <n v="-2252.224181"/>
    <n v="-1222.229673"/>
    <n v="246.67888148444763"/>
    <n v="-1029.994508"/>
    <n v="-2252.224181"/>
    <n v="-1222.229673"/>
    <x v="0"/>
    <n v="15241.410552675999"/>
    <n v="0"/>
    <n v="-2252.224181"/>
    <n v="-2252.224181"/>
    <n v="-1222.229673"/>
    <n v="-1222.229673"/>
    <n v="-1222.229673"/>
    <x v="1"/>
    <x v="1"/>
    <x v="1"/>
    <x v="1"/>
    <n v="-2252.224181"/>
    <n v="46.119675999999998"/>
  </r>
  <r>
    <n v="1680"/>
    <n v="888"/>
    <x v="0"/>
    <x v="0"/>
    <s v="British Energy Plc"/>
    <x v="1"/>
    <x v="3"/>
    <x v="6"/>
    <s v="JP Morgan"/>
    <x v="0"/>
    <d v="2001-03-13T00:00:00"/>
    <d v="2006-03-13T00:00:00"/>
    <x v="0"/>
    <n v="-30000000"/>
    <n v="12603.720421"/>
    <n v="0.57999999999999996"/>
    <n v="66.252180999999993"/>
    <n v="65.691423999999998"/>
    <n v="-0.55811679167980832"/>
    <n v="-7034.3480045978031"/>
    <n v="-2265.0849390000003"/>
    <x v="0"/>
    <n v="-9299.4329435978034"/>
    <n v="95955.323487999995"/>
    <n v="88406.862252999999"/>
    <n v="-7548.4612349999952"/>
    <n v="1750.9717085978082"/>
    <n v="95955.323487999995"/>
    <n v="88406.862252999999"/>
    <n v="-7548.4612349999952"/>
    <x v="0"/>
    <n v="91225.72840719801"/>
    <n v="0"/>
    <n v="88406.862252999999"/>
    <n v="88406.862252999999"/>
    <n v="-7548.4612349999952"/>
    <n v="-7548.4612349999952"/>
    <n v="-7548.4612349999952"/>
    <x v="1"/>
    <x v="1"/>
    <x v="1"/>
    <x v="1"/>
    <n v="-39285.165101999999"/>
    <n v="-2.6921619999999962"/>
  </r>
  <r>
    <n v="1682"/>
    <n v="890"/>
    <x v="0"/>
    <x v="0"/>
    <s v="British Energy Plc"/>
    <x v="1"/>
    <x v="3"/>
    <x v="6"/>
    <s v="Morgan Stanley CP"/>
    <x v="0"/>
    <d v="2001-03-14T00:00:00"/>
    <d v="2006-07-10T00:00:00"/>
    <x v="0"/>
    <n v="-20000000"/>
    <n v="8896.1438429999998"/>
    <n v="0.62"/>
    <n v="68.322703000000004"/>
    <n v="67.761709999999994"/>
    <n v="-0.56891096066495439"/>
    <n v="-5061.113739934749"/>
    <n v="-1565.7146460000001"/>
    <x v="0"/>
    <n v="-6626.8283859347493"/>
    <n v="50231.443277999999"/>
    <n v="44906.385192000002"/>
    <n v="-5325.0580859999973"/>
    <n v="1301.7702999347521"/>
    <n v="50231.443277999999"/>
    <n v="44906.385192000002"/>
    <n v="-5325.0580859999973"/>
    <x v="0"/>
    <n v="64390.289135634004"/>
    <n v="0"/>
    <n v="44906.385192000002"/>
    <n v="44906.385192000002"/>
    <n v="-5325.0580859999973"/>
    <n v="-5325.0580859999973"/>
    <n v="-5325.0580859999973"/>
    <x v="1"/>
    <x v="1"/>
    <x v="1"/>
    <x v="1"/>
    <n v="-27376.725558000006"/>
    <n v="-2.6742200000000054"/>
  </r>
  <r>
    <n v="55"/>
    <n v="150"/>
    <x v="0"/>
    <x v="0"/>
    <s v="British Telecom Plc"/>
    <x v="5"/>
    <x v="4"/>
    <x v="6"/>
    <s v="Goldman Sachs"/>
    <x v="2"/>
    <d v="2000-08-29T00:00:00"/>
    <d v="2005-08-29T00:00:00"/>
    <x v="0"/>
    <n v="-10000000"/>
    <n v="3740.276437"/>
    <n v="0.46"/>
    <n v="148.41441800000001"/>
    <n v="147.76630499999999"/>
    <n v="-0.53311103752075084"/>
    <n v="-1993.9826519434873"/>
    <n v="-1282.0832879999998"/>
    <x v="0"/>
    <n v="-3276.0659399434871"/>
    <n v="384928.81770800002"/>
    <n v="382786.212436"/>
    <n v="-2142.6052720000152"/>
    <n v="1133.4606679434719"/>
    <n v="384928.81770800002"/>
    <n v="382786.212436"/>
    <n v="-2142.6052720000152"/>
    <x v="0"/>
    <n v="21534.641586027501"/>
    <n v="-23383.333332999999"/>
    <n v="359402.87910299998"/>
    <n v="34042.155722999945"/>
    <n v="-2142.6052720000152"/>
    <n v="-2142.6052720000152"/>
    <n v="-2142.6052720000152"/>
    <x v="0"/>
    <x v="3"/>
    <x v="1"/>
    <x v="5"/>
    <n v="-60939.230775000004"/>
    <n v="-15.333674000000002"/>
  </r>
  <r>
    <n v="1288"/>
    <n v="449"/>
    <x v="0"/>
    <x v="0"/>
    <s v="British Telecom Plc"/>
    <x v="5"/>
    <x v="4"/>
    <x v="6"/>
    <s v="Portfolio ISIS"/>
    <x v="0"/>
    <d v="2001-01-05T00:00:00"/>
    <d v="2006-01-05T00:00:00"/>
    <x v="0"/>
    <n v="-10000000"/>
    <n v="4098.0224349999999"/>
    <n v="1.1499999999999999"/>
    <n v="151.75523000000001"/>
    <n v="151.111018"/>
    <n v="-0.56718279384932779"/>
    <n v="-2324.3278139405252"/>
    <n v="-1497.022866"/>
    <x v="0"/>
    <n v="-3821.350679940525"/>
    <n v="120735.202986"/>
    <n v="118000.78313"/>
    <n v="-2734.4198560000077"/>
    <n v="1086.9308239405173"/>
    <n v="120735.202986"/>
    <n v="118000.78313"/>
    <n v="-2734.4198560000077"/>
    <x v="0"/>
    <n v="23594.364169512501"/>
    <n v="0"/>
    <n v="118000.78313"/>
    <n v="38808.804760999992"/>
    <n v="-2734.4198560000077"/>
    <n v="-2734.4198560000077"/>
    <n v="-2734.4198560000077"/>
    <x v="1"/>
    <x v="3"/>
    <x v="1"/>
    <x v="5"/>
    <n v="-72531.797837999999"/>
    <n v="-17.106318999999985"/>
  </r>
  <r>
    <n v="1377"/>
    <n v="434"/>
    <x v="0"/>
    <x v="0"/>
    <s v="British Telecom Plc"/>
    <x v="5"/>
    <x v="4"/>
    <x v="6"/>
    <s v="LBIE"/>
    <x v="2"/>
    <d v="2000-12-20T00:00:00"/>
    <d v="2005-12-20T00:00:00"/>
    <x v="0"/>
    <n v="10000000"/>
    <n v="-4093.92283"/>
    <n v="1.36"/>
    <n v="151.34197599999999"/>
    <n v="150.69881799999999"/>
    <n v="-0.55966594230466149"/>
    <n v="2291.2291783745163"/>
    <n v="1532.008374"/>
    <x v="0"/>
    <n v="3823.2375523745163"/>
    <n v="-56369.654887999997"/>
    <n v="-53484.898510999999"/>
    <n v="2884.7563769999979"/>
    <n v="-938.48117537451844"/>
    <n v="-56369.654887999997"/>
    <n v="-53484.898510999999"/>
    <n v="2884.7563769999979"/>
    <x v="0"/>
    <n v="-23570.760693725002"/>
    <n v="34000"/>
    <n v="-19484.898510999999"/>
    <n v="-32447.259793999998"/>
    <n v="2884.7563769999979"/>
    <n v="2884.7563769999979"/>
    <n v="2884.7563769999979"/>
    <x v="1"/>
    <x v="3"/>
    <x v="1"/>
    <x v="5"/>
    <n v="71289.809929999989"/>
    <n v="-16.870994000000024"/>
  </r>
  <r>
    <n v="1488"/>
    <n v="539"/>
    <x v="0"/>
    <x v="1"/>
    <s v="British Telecom Plc"/>
    <x v="5"/>
    <x v="4"/>
    <x v="6"/>
    <s v="Portfolio ISIS"/>
    <x v="1"/>
    <d v="2001-01-05T00:00:00"/>
    <d v="2006-01-05T00:00:00"/>
    <x v="0"/>
    <n v="10000000"/>
    <n v="-4098.0224349999999"/>
    <n v="1.1499999999999999"/>
    <n v="151.75523000000001"/>
    <n v="151.111018"/>
    <n v="-0.56718279384932779"/>
    <n v="2324.3278139405252"/>
    <n v="1497.022866"/>
    <x v="0"/>
    <n v="3821.350679940525"/>
    <n v="-120735.202986"/>
    <n v="-118000.78313"/>
    <n v="2734.4198560000077"/>
    <n v="-1086.9308239405173"/>
    <n v="-120735.202986"/>
    <n v="-118000.78313"/>
    <n v="2734.4198560000077"/>
    <x v="0"/>
    <n v="-23594.364169512501"/>
    <n v="0"/>
    <n v="-118000.78313"/>
    <n v="-38808.804760999992"/>
    <n v="2734.4198560000077"/>
    <n v="2734.4198560000077"/>
    <n v="2734.4198560000077"/>
    <x v="1"/>
    <x v="3"/>
    <x v="1"/>
    <x v="5"/>
    <n v="72531.797837999999"/>
    <n v="-17.106318999999985"/>
  </r>
  <r>
    <n v="1701"/>
    <n v="907"/>
    <x v="0"/>
    <x v="0"/>
    <s v="British Telecom Plc"/>
    <x v="5"/>
    <x v="4"/>
    <x v="6"/>
    <s v="Goldman Sachs"/>
    <x v="2"/>
    <d v="2001-03-19T00:00:00"/>
    <d v="2006-03-19T00:00:00"/>
    <x v="0"/>
    <n v="-10000000"/>
    <n v="4317.8370729999997"/>
    <n v="1.6"/>
    <n v="153.590597"/>
    <n v="152.95093299999999"/>
    <n v="-0.58167415427893321"/>
    <n v="-2511.5742277514992"/>
    <n v="-1620.1054710000001"/>
    <x v="0"/>
    <n v="-4131.679698751499"/>
    <n v="-33495.437035000003"/>
    <n v="-36663.795589000001"/>
    <n v="-3168.3585539999985"/>
    <n v="963.32114475150047"/>
    <n v="-33495.437035000003"/>
    <n v="-36663.795589000001"/>
    <n v="-3168.3585539999985"/>
    <x v="0"/>
    <n v="24859.9469477975"/>
    <n v="0"/>
    <n v="-36663.795589000001"/>
    <n v="-36663.795589000001"/>
    <n v="-3168.3585539999985"/>
    <n v="-3168.3585539999985"/>
    <n v="-3168.3585539999985"/>
    <x v="1"/>
    <x v="3"/>
    <x v="1"/>
    <x v="5"/>
    <n v="-79314.279444999993"/>
    <n v="-18.041892000000018"/>
  </r>
  <r>
    <n v="1289"/>
    <n v="450"/>
    <x v="0"/>
    <x v="0"/>
    <s v="Burlington Nthn"/>
    <x v="1"/>
    <x v="8"/>
    <x v="3"/>
    <s v="Portfolio ISIS"/>
    <x v="3"/>
    <d v="2001-01-05T00:00:00"/>
    <d v="2006-01-05T00:00:00"/>
    <x v="0"/>
    <n v="-10000000"/>
    <n v="4040.949584"/>
    <n v="0.52"/>
    <n v="65.995333000000002"/>
    <n v="65.395975000000007"/>
    <n v="-0.59027915444193624"/>
    <n v="-2385.2883035860141"/>
    <n v="-764.01237900000001"/>
    <x v="0"/>
    <n v="-3149.3006825860139"/>
    <n v="45598.358182000004"/>
    <n v="43028.826047000002"/>
    <n v="-2569.5321350000013"/>
    <n v="579.76854758601257"/>
    <n v="45598.358182000004"/>
    <n v="43028.826047000002"/>
    <n v="-2569.5321350000013"/>
    <x v="0"/>
    <n v="29248.393088992005"/>
    <n v="0"/>
    <n v="43028.826047000002"/>
    <n v="-69632.671963000001"/>
    <n v="-2569.5321350000013"/>
    <n v="-2569.5321350000013"/>
    <n v="-2569.5321350000013"/>
    <x v="1"/>
    <x v="1"/>
    <x v="1"/>
    <x v="1"/>
    <n v="-9129.983527999997"/>
    <n v="-1.8180499999999995"/>
  </r>
  <r>
    <n v="1489"/>
    <n v="540"/>
    <x v="0"/>
    <x v="1"/>
    <s v="Burlington Nthn"/>
    <x v="1"/>
    <x v="8"/>
    <x v="3"/>
    <s v="Portfolio ISIS"/>
    <x v="1"/>
    <d v="2001-01-05T00:00:00"/>
    <d v="2006-01-05T00:00:00"/>
    <x v="0"/>
    <n v="10000000"/>
    <n v="-4040.949584"/>
    <n v="0.52"/>
    <n v="65.995333000000002"/>
    <n v="65.395975000000007"/>
    <n v="-0.59027915444193624"/>
    <n v="2385.2883035860141"/>
    <n v="764.01237900000001"/>
    <x v="0"/>
    <n v="3149.3006825860139"/>
    <n v="-45598.358182000004"/>
    <n v="-43028.826047000002"/>
    <n v="2569.5321350000013"/>
    <n v="-579.76854758601257"/>
    <n v="-45598.358182000004"/>
    <n v="-43028.826047000002"/>
    <n v="2569.5321350000013"/>
    <x v="0"/>
    <n v="-29248.393088992005"/>
    <n v="0"/>
    <n v="-43028.826047000002"/>
    <n v="69632.671963000001"/>
    <n v="2569.5321350000013"/>
    <n v="2569.5321350000013"/>
    <n v="2569.5321350000013"/>
    <x v="1"/>
    <x v="1"/>
    <x v="1"/>
    <x v="1"/>
    <n v="9129.983527999997"/>
    <n v="-1.8180499999999995"/>
  </r>
  <r>
    <n v="18"/>
    <n v="107"/>
    <x v="0"/>
    <x v="0"/>
    <s v="Cable&amp;WirelessOptus"/>
    <x v="10"/>
    <x v="4"/>
    <x v="10"/>
    <s v="Merrill Lynch Int"/>
    <x v="2"/>
    <d v="2000-06-12T00:00:00"/>
    <d v="2005-06-12T00:00:00"/>
    <x v="0"/>
    <n v="15000000"/>
    <n v="-5461.816049"/>
    <n v="0.81"/>
    <n v="64.375360000000001"/>
    <n v="63.780465999999997"/>
    <n v="-0.55726110750648405"/>
    <n v="3043.6576604624292"/>
    <n v="1067.519943"/>
    <x v="0"/>
    <n v="4111.177603462429"/>
    <n v="100636.596257"/>
    <n v="104408.847006"/>
    <n v="3772.2507489999989"/>
    <n v="-338.92685446243013"/>
    <n v="100636.596257"/>
    <n v="104408.847006"/>
    <n v="3772.2507489999989"/>
    <x v="0"/>
    <n v="-40431.093302722504"/>
    <n v="92137.5"/>
    <n v="196546.347006"/>
    <n v="45469.144361999992"/>
    <n v="3772.2507489999989"/>
    <n v="3772.2507489999989"/>
    <n v="3772.2507489999989"/>
    <x v="0"/>
    <x v="5"/>
    <x v="1"/>
    <x v="10"/>
    <n v="17138.308122999995"/>
    <n v="-2.662780000000005"/>
  </r>
  <r>
    <n v="20"/>
    <n v="109"/>
    <x v="0"/>
    <x v="0"/>
    <s v="Cable&amp;WirelessOptus"/>
    <x v="10"/>
    <x v="4"/>
    <x v="10"/>
    <s v="JP Morgan"/>
    <x v="2"/>
    <d v="2000-06-13T00:00:00"/>
    <d v="2005-06-13T00:00:00"/>
    <x v="0"/>
    <n v="-10000000"/>
    <n v="3638.1546579999999"/>
    <n v="0.76"/>
    <n v="64.387439999999998"/>
    <n v="63.792672000000003"/>
    <n v="-0.55726276410996178"/>
    <n v="-2027.4081209766125"/>
    <n v="-701.890491"/>
    <x v="0"/>
    <n v="-2729.2986119766124"/>
    <n v="-47864.390227999997"/>
    <n v="-50347.228402000001"/>
    <n v="-2482.8381740000041"/>
    <n v="246.46043797660832"/>
    <n v="-47864.390227999997"/>
    <n v="-50347.228402000001"/>
    <n v="-2482.8381740000041"/>
    <x v="0"/>
    <n v="26931.439855844998"/>
    <n v="-57633.333333000002"/>
    <n v="-107980.561735"/>
    <n v="-29558.498036999983"/>
    <n v="-2482.8381740000041"/>
    <n v="-2482.8381740000041"/>
    <n v="-2482.8381740000041"/>
    <x v="0"/>
    <x v="5"/>
    <x v="1"/>
    <x v="10"/>
    <n v="-11435.714355000004"/>
    <n v="-2.6625489999999914"/>
  </r>
  <r>
    <n v="38"/>
    <n v="133"/>
    <x v="0"/>
    <x v="0"/>
    <s v="Cable&amp;WirelessOptus"/>
    <x v="10"/>
    <x v="4"/>
    <x v="10"/>
    <s v="Deutsche Bank AG"/>
    <x v="2"/>
    <d v="2000-07-28T00:00:00"/>
    <d v="2005-06-12T00:00:00"/>
    <x v="0"/>
    <n v="-5000000"/>
    <n v="1812.326654"/>
    <n v="0.65"/>
    <n v="64.375360000000001"/>
    <n v="63.780465999999997"/>
    <n v="-0.55726643319431313"/>
    <n v="-1009.948810257564"/>
    <n v="-340.24083899999999"/>
    <x v="0"/>
    <n v="-1350.189649257564"/>
    <n v="-3152.461069"/>
    <n v="-4357.4405230000002"/>
    <n v="-1204.9794540000003"/>
    <n v="145.21019525756378"/>
    <n v="-3152.461069"/>
    <n v="-4357.4405230000002"/>
    <n v="-1204.9794540000003"/>
    <x v="0"/>
    <n v="13415.748056234999"/>
    <n v="-20493.055555999999"/>
    <n v="-24850.496079"/>
    <n v="-14002.111105000002"/>
    <n v="-1204.9794540000003"/>
    <n v="-1204.9794540000003"/>
    <n v="-1204.9794540000003"/>
    <x v="0"/>
    <x v="5"/>
    <x v="1"/>
    <x v="10"/>
    <n v="-5721.0071490000009"/>
    <n v="-2.662780000000005"/>
  </r>
  <r>
    <n v="1647"/>
    <n v="852"/>
    <x v="0"/>
    <x v="0"/>
    <s v="Campbell Soup Co"/>
    <x v="5"/>
    <x v="1"/>
    <x v="3"/>
    <s v="JP Morgan"/>
    <x v="4"/>
    <d v="2001-02-21T00:00:00"/>
    <d v="2006-02-21T00:00:00"/>
    <x v="0"/>
    <n v="-10000000"/>
    <n v="4158.8244209999993"/>
    <n v="0.56000000000000005"/>
    <n v="49.155588000000002"/>
    <n v="49.088464999999999"/>
    <n v="-5.8613437784491157E-2"/>
    <n v="-243.76299645690591"/>
    <n v="-583.30953599999998"/>
    <x v="0"/>
    <n v="-827.07253245690595"/>
    <n v="-35648.909481000002"/>
    <n v="-36129.91287"/>
    <n v="-481.0033889999977"/>
    <n v="346.06914345690825"/>
    <n v="-35648.909481000002"/>
    <n v="-36129.91287"/>
    <n v="-481.0033889999977"/>
    <x v="0"/>
    <n v="23944.431603907495"/>
    <n v="0"/>
    <n v="-36129.91287"/>
    <n v="-36129.91287"/>
    <n v="-481.0033889999977"/>
    <n v="-481.0033889999977"/>
    <n v="-481.0033889999977"/>
    <x v="1"/>
    <x v="3"/>
    <x v="1"/>
    <x v="5"/>
    <n v="-4905.6883119999984"/>
    <n v="-0.89367599999999925"/>
  </r>
  <r>
    <n v="1648"/>
    <n v="853"/>
    <x v="0"/>
    <x v="0"/>
    <s v="Campbell Soup Co"/>
    <x v="5"/>
    <x v="1"/>
    <x v="3"/>
    <s v="Merrill Lynch Int"/>
    <x v="4"/>
    <d v="2001-02-21T00:00:00"/>
    <d v="2006-02-21T00:00:00"/>
    <x v="0"/>
    <n v="-10000000"/>
    <n v="4157.2074819999998"/>
    <n v="0.55000000000000004"/>
    <n v="49.155588000000002"/>
    <n v="49.088464999999999"/>
    <n v="-5.862429259027719E-2"/>
    <n v="-243.71334778325749"/>
    <n v="-581.03935799999999"/>
    <x v="0"/>
    <n v="-824.75270578325751"/>
    <n v="-31257.912972999999"/>
    <n v="-31730.811900000001"/>
    <n v="-472.898927000002"/>
    <n v="351.85377878325551"/>
    <n v="-31257.912972999999"/>
    <n v="-31730.811900000001"/>
    <n v="-472.898927000002"/>
    <x v="0"/>
    <n v="23935.122077615"/>
    <n v="0"/>
    <n v="-31730.811900000001"/>
    <n v="-31730.811900000001"/>
    <n v="-472.898927000002"/>
    <n v="-472.898927000002"/>
    <n v="-472.898927000002"/>
    <x v="1"/>
    <x v="3"/>
    <x v="1"/>
    <x v="5"/>
    <n v="-4911.2052800000019"/>
    <n v="-0.89367599999999925"/>
  </r>
  <r>
    <n v="1290"/>
    <n v="451"/>
    <x v="0"/>
    <x v="0"/>
    <s v="Canadian Railway"/>
    <x v="4"/>
    <x v="8"/>
    <x v="0"/>
    <s v="Portfolio ISIS"/>
    <x v="6"/>
    <d v="2001-01-05T00:00:00"/>
    <d v="2006-01-05T00:00:00"/>
    <x v="0"/>
    <n v="-10000000"/>
    <n v="4049.172818"/>
    <n v="0.6"/>
    <n v="72.160148000000007"/>
    <n v="71.582716000000005"/>
    <n v="-0.56066496690107859"/>
    <n v="-2270.2293439807172"/>
    <n v="-783.77842800000008"/>
    <x v="0"/>
    <n v="-3054.0077719807173"/>
    <n v="35888.370692999997"/>
    <n v="33382.023910000004"/>
    <n v="-2506.3467829999936"/>
    <n v="547.66098898072369"/>
    <n v="35888.370692999997"/>
    <n v="33382.023910000004"/>
    <n v="-2506.3467829999936"/>
    <x v="0"/>
    <n v="39965.335713660003"/>
    <n v="0"/>
    <n v="33382.023910000004"/>
    <n v="35174.904738000005"/>
    <n v="-2506.3467829999936"/>
    <n v="-2506.3467829999936"/>
    <n v="-2506.3467829999936"/>
    <x v="1"/>
    <x v="0"/>
    <x v="3"/>
    <x v="4"/>
    <n v="-16084.932689999994"/>
    <n v="-3.4590749999999986"/>
  </r>
  <r>
    <n v="1490"/>
    <n v="541"/>
    <x v="0"/>
    <x v="1"/>
    <s v="Canadian Railway"/>
    <x v="4"/>
    <x v="8"/>
    <x v="0"/>
    <s v="Portfolio ISIS"/>
    <x v="1"/>
    <d v="2001-01-05T00:00:00"/>
    <d v="2006-01-05T00:00:00"/>
    <x v="0"/>
    <n v="10000000"/>
    <n v="-4049.172818"/>
    <n v="0.6"/>
    <n v="72.160148000000007"/>
    <n v="71.582716000000005"/>
    <n v="-0.56066496690107859"/>
    <n v="2270.2293439807172"/>
    <n v="783.77842800000008"/>
    <x v="0"/>
    <n v="3054.0077719807173"/>
    <n v="-35888.370692999997"/>
    <n v="-33382.023910000004"/>
    <n v="2506.3467829999936"/>
    <n v="-547.66098898072369"/>
    <n v="-35888.370692999997"/>
    <n v="-33382.023910000004"/>
    <n v="2506.3467829999936"/>
    <x v="0"/>
    <n v="-39965.335713660003"/>
    <n v="0"/>
    <n v="-33382.023910000004"/>
    <n v="-35174.904738000005"/>
    <n v="2506.3467829999936"/>
    <n v="2506.3467829999936"/>
    <n v="2506.3467829999936"/>
    <x v="1"/>
    <x v="0"/>
    <x v="3"/>
    <x v="4"/>
    <n v="16084.932689999994"/>
    <n v="-3.4590749999999986"/>
  </r>
  <r>
    <n v="1291"/>
    <n v="452"/>
    <x v="0"/>
    <x v="0"/>
    <s v="Cardinal Health"/>
    <x v="5"/>
    <x v="1"/>
    <x v="3"/>
    <s v="Portfolio ISIS"/>
    <x v="5"/>
    <d v="2001-01-05T00:00:00"/>
    <d v="2006-01-05T00:00:00"/>
    <x v="0"/>
    <n v="-10000000"/>
    <n v="4083.347143"/>
    <n v="0.75"/>
    <n v="33.517887000000002"/>
    <n v="32.983727999999999"/>
    <n v="-0.54393473626598887"/>
    <n v="-2221.0743513101843"/>
    <n v="-439.76582999999994"/>
    <x v="0"/>
    <n v="-2660.8401813101841"/>
    <n v="-192847.28877300001"/>
    <n v="-195540.548045"/>
    <n v="-2693.2592719999957"/>
    <n v="-32.419090689811583"/>
    <n v="-192847.28877300001"/>
    <n v="-195540.548045"/>
    <n v="-2693.2592719999957"/>
    <x v="0"/>
    <n v="23509.8711758225"/>
    <n v="0"/>
    <n v="-195540.548045"/>
    <n v="-51959.271221000003"/>
    <n v="-2693.2592719999957"/>
    <n v="-2693.2592719999957"/>
    <n v="-2693.2592719999957"/>
    <x v="1"/>
    <x v="3"/>
    <x v="1"/>
    <x v="5"/>
    <n v="-8801.9428600000101"/>
    <n v="-1.9402720000000002"/>
  </r>
  <r>
    <n v="1555"/>
    <n v="601"/>
    <x v="0"/>
    <x v="1"/>
    <s v="Cardinal Health"/>
    <x v="5"/>
    <x v="1"/>
    <x v="3"/>
    <s v="Portfolio ISIS"/>
    <x v="1"/>
    <d v="2001-01-05T00:00:00"/>
    <d v="2006-01-05T00:00:00"/>
    <x v="0"/>
    <n v="10000000"/>
    <n v="-4083.347143"/>
    <n v="0.75"/>
    <n v="33.517887000000002"/>
    <n v="32.983727999999999"/>
    <n v="-0.54393473626598887"/>
    <n v="2221.0743513101843"/>
    <n v="439.76582999999994"/>
    <x v="0"/>
    <n v="2660.8401813101841"/>
    <n v="192847.28877300001"/>
    <n v="195540.548045"/>
    <n v="2693.2592719999957"/>
    <n v="32.419090689811583"/>
    <n v="192847.28877300001"/>
    <n v="195540.548045"/>
    <n v="2693.2592719999957"/>
    <x v="0"/>
    <n v="-23509.8711758225"/>
    <n v="0"/>
    <n v="195540.548045"/>
    <n v="51959.271221000003"/>
    <n v="2693.2592719999957"/>
    <n v="2693.2592719999957"/>
    <n v="2693.2592719999957"/>
    <x v="1"/>
    <x v="3"/>
    <x v="1"/>
    <x v="5"/>
    <n v="8801.9428600000101"/>
    <n v="-1.9402720000000002"/>
  </r>
  <r>
    <n v="1292"/>
    <n v="453"/>
    <x v="0"/>
    <x v="0"/>
    <s v="Carnival Corp."/>
    <x v="5"/>
    <x v="6"/>
    <x v="3"/>
    <s v="Portfolio ISIS"/>
    <x v="5"/>
    <d v="2001-01-05T00:00:00"/>
    <d v="2006-01-05T00:00:00"/>
    <x v="0"/>
    <n v="-10000000"/>
    <n v="4098.1308920000001"/>
    <n v="0.8"/>
    <n v="51.186630000000001"/>
    <n v="50.634864999999998"/>
    <n v="-0.55305306334092064"/>
    <n v="-2266.4838437926596"/>
    <n v="-716.396163"/>
    <x v="0"/>
    <n v="-2982.8800067926595"/>
    <n v="-139981.97999600001"/>
    <n v="-142681.82780999999"/>
    <n v="-2699.8478139999788"/>
    <n v="283.03219279268069"/>
    <n v="-139981.97999600001"/>
    <n v="-142681.82780999999"/>
    <n v="-2699.8478139999788"/>
    <x v="0"/>
    <n v="23594.988610690001"/>
    <n v="0"/>
    <n v="-142681.82780999999"/>
    <n v="-93513.183249999987"/>
    <n v="-2699.8478139999788"/>
    <n v="-2699.8478139999788"/>
    <n v="-2699.8478139999788"/>
    <x v="1"/>
    <x v="3"/>
    <x v="1"/>
    <x v="5"/>
    <n v="-11504.257228999981"/>
    <n v="-2.4815910000000017"/>
  </r>
  <r>
    <n v="1491"/>
    <n v="542"/>
    <x v="0"/>
    <x v="1"/>
    <s v="Carnival Corp."/>
    <x v="5"/>
    <x v="6"/>
    <x v="3"/>
    <s v="Portfolio ISIS"/>
    <x v="1"/>
    <d v="2001-01-05T00:00:00"/>
    <d v="2006-01-05T00:00:00"/>
    <x v="0"/>
    <n v="10000000"/>
    <n v="-4098.1308920000001"/>
    <n v="0.8"/>
    <n v="51.186630000000001"/>
    <n v="50.634864999999998"/>
    <n v="-0.55305306334092064"/>
    <n v="2266.4838437926596"/>
    <n v="716.396163"/>
    <x v="0"/>
    <n v="2982.8800067926595"/>
    <n v="139981.97999600001"/>
    <n v="142681.82780999999"/>
    <n v="2699.8478139999788"/>
    <n v="-283.03219279268069"/>
    <n v="139981.97999600001"/>
    <n v="142681.82780999999"/>
    <n v="2699.8478139999788"/>
    <x v="0"/>
    <n v="-23594.988610690001"/>
    <n v="0"/>
    <n v="142681.82780999999"/>
    <n v="93513.183249999987"/>
    <n v="2699.8478139999788"/>
    <n v="2699.8478139999788"/>
    <n v="2699.8478139999788"/>
    <x v="1"/>
    <x v="3"/>
    <x v="1"/>
    <x v="5"/>
    <n v="11504.257228999981"/>
    <n v="-2.4815910000000017"/>
  </r>
  <r>
    <n v="1293"/>
    <n v="454"/>
    <x v="0"/>
    <x v="0"/>
    <s v="Cendant Corporation"/>
    <x v="4"/>
    <x v="1"/>
    <x v="3"/>
    <s v="Portfolio ISIS"/>
    <x v="5"/>
    <d v="2001-01-05T00:00:00"/>
    <d v="2006-01-05T00:00:00"/>
    <x v="0"/>
    <n v="-10000000"/>
    <n v="4177.5940280000004"/>
    <n v="2.15"/>
    <n v="251.64173400000001"/>
    <n v="250.792089"/>
    <n v="-0.62274885859357887"/>
    <n v="-2601.5919126043518"/>
    <n v="-2246.2591649999999"/>
    <x v="0"/>
    <n v="-4847.8510776043513"/>
    <n v="91047.649411999999"/>
    <n v="87313.743952000004"/>
    <n v="-3733.9054599999945"/>
    <n v="1113.9456176043568"/>
    <n v="91047.649411999999"/>
    <n v="87313.743952000004"/>
    <n v="-3733.9054599999945"/>
    <x v="0"/>
    <n v="41232.853056360007"/>
    <n v="0"/>
    <n v="87313.743952000004"/>
    <n v="-16258.334019000002"/>
    <n v="-3733.9054599999945"/>
    <n v="-3733.9054599999945"/>
    <n v="-3733.9054599999945"/>
    <x v="1"/>
    <x v="0"/>
    <x v="3"/>
    <x v="4"/>
    <n v="-21907.314031000002"/>
    <n v="-4.1618990000000053"/>
  </r>
  <r>
    <n v="1556"/>
    <n v="602"/>
    <x v="0"/>
    <x v="1"/>
    <s v="Cendant Corporation"/>
    <x v="4"/>
    <x v="1"/>
    <x v="3"/>
    <s v="Portfolio ISIS"/>
    <x v="1"/>
    <d v="2001-01-05T00:00:00"/>
    <d v="2006-01-05T00:00:00"/>
    <x v="0"/>
    <n v="10000000"/>
    <n v="-4177.5940280000004"/>
    <n v="2.15"/>
    <n v="251.64173400000001"/>
    <n v="250.792089"/>
    <n v="-0.62274885859357887"/>
    <n v="2601.5919126043518"/>
    <n v="2246.2591649999999"/>
    <x v="0"/>
    <n v="4847.8510776043513"/>
    <n v="-91047.649411999999"/>
    <n v="-87313.743952000004"/>
    <n v="3733.9054599999945"/>
    <n v="-1113.9456176043568"/>
    <n v="-91047.649411999999"/>
    <n v="-87313.743952000004"/>
    <n v="3733.9054599999945"/>
    <x v="0"/>
    <n v="-41232.853056360007"/>
    <n v="0"/>
    <n v="-87313.743952000004"/>
    <n v="16258.334019000002"/>
    <n v="3733.9054599999945"/>
    <n v="3733.9054599999945"/>
    <n v="3733.9054599999945"/>
    <x v="1"/>
    <x v="0"/>
    <x v="3"/>
    <x v="4"/>
    <n v="21907.314031000002"/>
    <n v="-4.1618990000000053"/>
  </r>
  <r>
    <n v="1641"/>
    <n v="845"/>
    <x v="0"/>
    <x v="0"/>
    <s v="Cendant Corporation"/>
    <x v="4"/>
    <x v="1"/>
    <x v="3"/>
    <s v="Deutsche Bank AG NY"/>
    <x v="5"/>
    <d v="2001-02-13T00:00:00"/>
    <d v="2006-02-13T00:00:00"/>
    <x v="0"/>
    <n v="10000000"/>
    <n v="-4276.3720830000002"/>
    <n v="2.25"/>
    <n v="252.44275999999999"/>
    <n v="251.59916699999999"/>
    <n v="-0.63221264423753054"/>
    <n v="2703.5765023369868"/>
    <n v="2238.5014979999996"/>
    <x v="0"/>
    <n v="4942.0780003369864"/>
    <n v="-78800.290728000007"/>
    <n v="-74966.479487999997"/>
    <n v="3833.81124000001"/>
    <n v="-1108.2667603369764"/>
    <n v="-78800.290728000007"/>
    <n v="-74966.479487999997"/>
    <n v="3833.81124000001"/>
    <x v="0"/>
    <n v="-42207.792459210003"/>
    <n v="0"/>
    <n v="-74966.479487999997"/>
    <n v="-74966.479487999997"/>
    <n v="3833.81124000001"/>
    <n v="3833.81124000001"/>
    <n v="3833.81124000001"/>
    <x v="1"/>
    <x v="0"/>
    <x v="3"/>
    <x v="4"/>
    <n v="22151.747281999997"/>
    <n v="-4.1398780000000102"/>
  </r>
  <r>
    <n v="1294"/>
    <n v="455"/>
    <x v="0"/>
    <x v="0"/>
    <s v="Cna Financial Corp."/>
    <x v="4"/>
    <x v="2"/>
    <x v="3"/>
    <s v="Portfolio ISIS"/>
    <x v="0"/>
    <d v="2001-01-05T00:00:00"/>
    <d v="2006-01-05T00:00:00"/>
    <x v="0"/>
    <n v="-10000000"/>
    <n v="4174.0911820000001"/>
    <n v="1.68"/>
    <n v="180.24135200000001"/>
    <n v="179.515514"/>
    <n v="-0.59315876172642412"/>
    <n v="-2475.8987568483062"/>
    <n v="-1837.5582119999999"/>
    <x v="0"/>
    <n v="-4313.4569688483061"/>
    <n v="7808.9624880000001"/>
    <n v="4500.7083819999998"/>
    <n v="-3308.2541060000003"/>
    <n v="1005.2028628483058"/>
    <n v="7808.9624880000001"/>
    <n v="4500.7083819999998"/>
    <n v="-3308.2541060000003"/>
    <x v="0"/>
    <n v="41198.27996634"/>
    <n v="0"/>
    <n v="4500.7083819999998"/>
    <n v="442443.20056799997"/>
    <n v="-3308.2541060000003"/>
    <n v="-3308.2541060000003"/>
    <n v="-3308.2541060000003"/>
    <x v="1"/>
    <x v="0"/>
    <x v="3"/>
    <x v="4"/>
    <n v="-21718.161669000001"/>
    <n v="-4.4195500000000152"/>
  </r>
  <r>
    <n v="1576"/>
    <n v="622"/>
    <x v="0"/>
    <x v="1"/>
    <s v="Cna Financial Corp."/>
    <x v="4"/>
    <x v="2"/>
    <x v="3"/>
    <s v="Portfolio ISIS"/>
    <x v="1"/>
    <d v="2001-01-05T00:00:00"/>
    <d v="2006-01-05T00:00:00"/>
    <x v="0"/>
    <n v="10000000"/>
    <n v="-4174.0911820000001"/>
    <n v="1.68"/>
    <n v="180.24135200000001"/>
    <n v="179.515514"/>
    <n v="-0.59315876172642412"/>
    <n v="2475.8987568483062"/>
    <n v="1837.5582119999999"/>
    <x v="0"/>
    <n v="4313.4569688483061"/>
    <n v="-7808.9624880000001"/>
    <n v="-4500.7083819999998"/>
    <n v="3308.2541060000003"/>
    <n v="-1005.2028628483058"/>
    <n v="-7808.9624880000001"/>
    <n v="-4500.7083819999998"/>
    <n v="3308.2541060000003"/>
    <x v="0"/>
    <n v="-41198.27996634"/>
    <n v="0"/>
    <n v="-4500.7083819999998"/>
    <n v="-442443.20056799997"/>
    <n v="3308.2541060000003"/>
    <n v="3308.2541060000003"/>
    <n v="3308.2541060000003"/>
    <x v="1"/>
    <x v="0"/>
    <x v="3"/>
    <x v="4"/>
    <n v="21718.161669000001"/>
    <n v="-4.4195500000000152"/>
  </r>
  <r>
    <n v="1295"/>
    <n v="456"/>
    <x v="0"/>
    <x v="0"/>
    <s v="Comcast Corp."/>
    <x v="4"/>
    <x v="4"/>
    <x v="3"/>
    <s v="Portfolio ISIS"/>
    <x v="5"/>
    <d v="2001-01-05T00:00:00"/>
    <d v="2006-01-05T00:00:00"/>
    <x v="0"/>
    <n v="-10000000"/>
    <n v="4075.3806340000001"/>
    <n v="0.78"/>
    <n v="96.384440999999995"/>
    <n v="95.772120999999999"/>
    <n v="-0.56941427369267372"/>
    <n v="-2320.5799037302982"/>
    <n v="-991.38851099999988"/>
    <x v="0"/>
    <n v="-3311.9684147302978"/>
    <n v="56530.913231999999"/>
    <n v="53892.741501999997"/>
    <n v="-2638.1717300000018"/>
    <n v="673.79668473029596"/>
    <n v="56530.913231999999"/>
    <n v="53892.741501999997"/>
    <n v="-2638.1717300000018"/>
    <x v="0"/>
    <n v="40224.006857580003"/>
    <n v="0"/>
    <n v="53892.741501999997"/>
    <n v="-185648.036792"/>
    <n v="-2638.1717300000018"/>
    <n v="-2638.1717300000018"/>
    <n v="-2638.1717300000018"/>
    <x v="1"/>
    <x v="0"/>
    <x v="3"/>
    <x v="4"/>
    <n v="-16961.982888000006"/>
    <n v="-3.5832120000000032"/>
  </r>
  <r>
    <n v="1492"/>
    <n v="543"/>
    <x v="0"/>
    <x v="1"/>
    <s v="Comcast Corp."/>
    <x v="4"/>
    <x v="4"/>
    <x v="3"/>
    <s v="Portfolio ISIS"/>
    <x v="1"/>
    <d v="2001-01-05T00:00:00"/>
    <d v="2006-01-05T00:00:00"/>
    <x v="0"/>
    <n v="10000000"/>
    <n v="-4075.3806340000001"/>
    <n v="0.78"/>
    <n v="96.384440999999995"/>
    <n v="95.772120999999999"/>
    <n v="-0.56941427369267372"/>
    <n v="2320.5799037302982"/>
    <n v="991.38851099999988"/>
    <x v="0"/>
    <n v="3311.9684147302978"/>
    <n v="-56530.913231999999"/>
    <n v="-53892.741501999997"/>
    <n v="2638.1717300000018"/>
    <n v="-673.79668473029596"/>
    <n v="-56530.913231999999"/>
    <n v="-53892.741501999997"/>
    <n v="2638.1717300000018"/>
    <x v="0"/>
    <n v="-40224.006857580003"/>
    <n v="0"/>
    <n v="-53892.741501999997"/>
    <n v="185648.036792"/>
    <n v="2638.1717300000018"/>
    <n v="2638.1717300000018"/>
    <n v="2638.1717300000018"/>
    <x v="1"/>
    <x v="0"/>
    <x v="3"/>
    <x v="4"/>
    <n v="16961.982888000006"/>
    <n v="-3.5832120000000032"/>
  </r>
  <r>
    <n v="1297"/>
    <n v="458"/>
    <x v="0"/>
    <x v="0"/>
    <s v="Comdisco Inc."/>
    <x v="4"/>
    <x v="1"/>
    <x v="3"/>
    <s v="Portfolio ISIS"/>
    <x v="0"/>
    <d v="2001-01-05T00:00:00"/>
    <d v="2006-01-05T00:00:00"/>
    <x v="0"/>
    <n v="-10000000"/>
    <n v="4452.6426819999997"/>
    <n v="4.3"/>
    <n v="547.35039099999995"/>
    <n v="545.848164"/>
    <n v="-0.62502424626013631"/>
    <n v="-2783.0096361827614"/>
    <n v="-4248.3333509999993"/>
    <x v="0"/>
    <n v="-7031.3429871827611"/>
    <n v="296779.53777400003"/>
    <n v="291154.06854200002"/>
    <n v="-5625.4692320000031"/>
    <n v="1405.873755182758"/>
    <n v="296779.53777400003"/>
    <n v="291154.06854200002"/>
    <n v="-5625.4692320000031"/>
    <x v="0"/>
    <n v="43947.583271340001"/>
    <n v="0"/>
    <n v="291154.06854200002"/>
    <n v="855515.46691299998"/>
    <n v="-5625.4692320000031"/>
    <n v="-5625.4692320000031"/>
    <n v="-5625.4692320000031"/>
    <x v="1"/>
    <x v="0"/>
    <x v="3"/>
    <x v="4"/>
    <n v="-28121.887986999995"/>
    <n v="-4.9617449999999508"/>
  </r>
  <r>
    <n v="1493"/>
    <n v="544"/>
    <x v="0"/>
    <x v="1"/>
    <s v="Comdisco Inc."/>
    <x v="4"/>
    <x v="1"/>
    <x v="3"/>
    <s v="Portfolio ISIS"/>
    <x v="1"/>
    <d v="2001-01-05T00:00:00"/>
    <d v="2006-01-05T00:00:00"/>
    <x v="0"/>
    <n v="10000000"/>
    <n v="-4452.6426819999997"/>
    <n v="4.3"/>
    <n v="547.35039099999995"/>
    <n v="545.848164"/>
    <n v="-0.62502424626013631"/>
    <n v="2783.0096361827614"/>
    <n v="4248.3333509999993"/>
    <x v="0"/>
    <n v="7031.3429871827611"/>
    <n v="-296779.53777400003"/>
    <n v="-291154.06854200002"/>
    <n v="5625.4692320000031"/>
    <n v="-1405.873755182758"/>
    <n v="-296779.53777400003"/>
    <n v="-291154.06854200002"/>
    <n v="5625.4692320000031"/>
    <x v="0"/>
    <n v="-43947.583271340001"/>
    <n v="0"/>
    <n v="-291154.06854200002"/>
    <n v="-855515.46691299998"/>
    <n v="5625.4692320000031"/>
    <n v="5625.4692320000031"/>
    <n v="5625.4692320000031"/>
    <x v="1"/>
    <x v="0"/>
    <x v="3"/>
    <x v="4"/>
    <n v="28121.887986999995"/>
    <n v="-4.9617449999999508"/>
  </r>
  <r>
    <n v="1708"/>
    <n v="917"/>
    <x v="0"/>
    <x v="2"/>
    <s v="Commonwealth Ind In"/>
    <x v="9"/>
    <x v="0"/>
    <x v="3"/>
    <s v="Service Aluminium"/>
    <x v="0"/>
    <d v="2001-03-21T00:00:00"/>
    <d v="2002-03-21T00:00:00"/>
    <x v="0"/>
    <n v="2000000"/>
    <n v="-326.43601699999999"/>
    <n v="10"/>
    <n v="959.42788599999994"/>
    <n v="949.90374099999997"/>
    <n v="-2.4938790541395583"/>
    <n v="814.09194531304479"/>
    <n v="1358.249403"/>
    <x v="0"/>
    <n v="2172.3413483130448"/>
    <n v="14478.977698000001"/>
    <n v="16728.268302"/>
    <n v="2249.2906039999998"/>
    <n v="76.949255686954984"/>
    <n v="14478.977698000001"/>
    <n v="16728.268302"/>
    <n v="2249.2906039999998"/>
    <x v="0"/>
    <m/>
    <n v="0"/>
    <n v="16728.268302"/>
    <n v="16728.268302"/>
    <n v="2249.2906039999998"/>
    <n v="2249.2906039999998"/>
    <n v="2249.2906039999998"/>
    <x v="2"/>
    <x v="0"/>
    <x v="1"/>
    <x v="9"/>
    <n v="2108.5508950000003"/>
    <n v="11.708740999999918"/>
  </r>
  <r>
    <n v="1709"/>
    <n v="912"/>
    <x v="0"/>
    <x v="3"/>
    <s v="Commonwealth Ind In"/>
    <x v="9"/>
    <x v="0"/>
    <x v="3"/>
    <s v="EnronCredit.com"/>
    <x v="0"/>
    <d v="2001-03-21T00:00:00"/>
    <d v="2002-03-21T00:00:00"/>
    <x v="0"/>
    <n v="-2000000"/>
    <n v="326.43601699999999"/>
    <n v="10"/>
    <n v="959.42788599999994"/>
    <n v="949.90374099999997"/>
    <n v="-2.4938790541395583"/>
    <n v="-814.09194531304479"/>
    <n v="-1358.249403"/>
    <x v="0"/>
    <n v="-2172.3413483130448"/>
    <n v="-14478.977698000001"/>
    <n v="-16728.268302"/>
    <n v="-2249.2906039999998"/>
    <n v="-76.949255686954984"/>
    <n v="-14478.977698000001"/>
    <n v="-16728.268302"/>
    <n v="-2249.2906039999998"/>
    <x v="0"/>
    <m/>
    <n v="0"/>
    <n v="-16728.268302"/>
    <n v="-16728.268302"/>
    <n v="-2249.2906039999998"/>
    <n v="-2249.2906039999998"/>
    <n v="-2249.2906039999998"/>
    <x v="2"/>
    <x v="0"/>
    <x v="1"/>
    <x v="9"/>
    <n v="-2108.5508950000003"/>
    <n v="11.708740999999918"/>
  </r>
  <r>
    <n v="1710"/>
    <n v="913"/>
    <x v="0"/>
    <x v="4"/>
    <s v="Commonwealth Ind In"/>
    <x v="9"/>
    <x v="0"/>
    <x v="3"/>
    <s v="Enron North America"/>
    <x v="0"/>
    <d v="2001-03-21T00:00:00"/>
    <d v="2002-03-21T00:00:00"/>
    <x v="0"/>
    <n v="2000000"/>
    <n v="-326.43601699999999"/>
    <n v="10"/>
    <n v="959.42788599999994"/>
    <n v="949.90374099999997"/>
    <n v="-2.4938790541395583"/>
    <n v="814.09194531304479"/>
    <n v="1358.249403"/>
    <x v="0"/>
    <n v="2172.3413483130448"/>
    <n v="14478.977698000001"/>
    <n v="16728.268302"/>
    <n v="2249.2906039999998"/>
    <n v="76.949255686954984"/>
    <n v="14478.977698000001"/>
    <n v="16728.268302"/>
    <n v="2249.2906039999998"/>
    <x v="0"/>
    <m/>
    <n v="0"/>
    <n v="16728.268302"/>
    <n v="16728.268302"/>
    <n v="2249.2906039999998"/>
    <n v="2249.2906039999998"/>
    <n v="2249.2906039999998"/>
    <x v="2"/>
    <x v="0"/>
    <x v="1"/>
    <x v="9"/>
    <n v="2108.5508950000003"/>
    <n v="11.708740999999918"/>
  </r>
  <r>
    <n v="1296"/>
    <n v="457"/>
    <x v="0"/>
    <x v="0"/>
    <s v="Compaq"/>
    <x v="4"/>
    <x v="7"/>
    <x v="3"/>
    <s v="Portfolio ISIS"/>
    <x v="5"/>
    <d v="2001-01-05T00:00:00"/>
    <d v="2006-01-05T00:00:00"/>
    <x v="0"/>
    <n v="-10000000"/>
    <n v="4140.063279"/>
    <n v="1.1499999999999999"/>
    <n v="146.460364"/>
    <n v="145.75901400000001"/>
    <n v="-0.57066424245913261"/>
    <n v="-2362.5860748434075"/>
    <n v="-1271.7036600000001"/>
    <x v="0"/>
    <n v="-3634.2897348434076"/>
    <n v="97401.437709999998"/>
    <n v="94459.728684000002"/>
    <n v="-2941.7090259999968"/>
    <n v="692.58070884341078"/>
    <n v="97401.437709999998"/>
    <n v="94459.728684000002"/>
    <n v="-2941.7090259999968"/>
    <x v="0"/>
    <n v="40862.424563730005"/>
    <n v="0"/>
    <n v="94459.728684000002"/>
    <n v="7013.0252800000017"/>
    <n v="-2941.7090259999968"/>
    <n v="-2941.7090259999968"/>
    <n v="-2941.7090259999968"/>
    <x v="1"/>
    <x v="0"/>
    <x v="3"/>
    <x v="4"/>
    <n v="-37625.780794999999"/>
    <n v="-8.6704649999999788"/>
  </r>
  <r>
    <n v="1551"/>
    <n v="597"/>
    <x v="0"/>
    <x v="1"/>
    <s v="Compaq"/>
    <x v="4"/>
    <x v="7"/>
    <x v="3"/>
    <s v="Portfolio ISIS"/>
    <x v="1"/>
    <d v="2001-01-05T00:00:00"/>
    <d v="2006-01-05T00:00:00"/>
    <x v="0"/>
    <n v="10000000"/>
    <n v="-4140.063279"/>
    <n v="1.1499999999999999"/>
    <n v="146.460364"/>
    <n v="145.75901400000001"/>
    <n v="-0.57066424245913261"/>
    <n v="2362.5860748434075"/>
    <n v="1271.7036600000001"/>
    <x v="0"/>
    <n v="3634.2897348434076"/>
    <n v="-97401.437709999998"/>
    <n v="-94459.728684000002"/>
    <n v="2941.7090259999968"/>
    <n v="-692.58070884341078"/>
    <n v="-97401.437709999998"/>
    <n v="-94459.728684000002"/>
    <n v="2941.7090259999968"/>
    <x v="0"/>
    <n v="-40862.424563730005"/>
    <n v="0"/>
    <n v="-94459.728684000002"/>
    <n v="-7013.0252800000017"/>
    <n v="2941.7090259999968"/>
    <n v="2941.7090259999968"/>
    <n v="2941.7090259999968"/>
    <x v="1"/>
    <x v="0"/>
    <x v="3"/>
    <x v="4"/>
    <n v="37625.780794999999"/>
    <n v="-8.6704649999999788"/>
  </r>
  <r>
    <n v="1075"/>
    <n v="432"/>
    <x v="0"/>
    <x v="0"/>
    <s v="Corus Group Plc"/>
    <x v="4"/>
    <x v="0"/>
    <x v="6"/>
    <s v="JP Morgan"/>
    <x v="0"/>
    <d v="2000-12-19T00:00:00"/>
    <d v="2001-03-16T00:00:00"/>
    <x v="0"/>
    <n v="0"/>
    <n v="0"/>
    <n v="4.3"/>
    <n v="0"/>
    <n v="0"/>
    <m/>
    <n v="-"/>
    <n v="0"/>
    <x v="0"/>
    <n v="0"/>
    <n v="0"/>
    <n v="0"/>
    <n v="0"/>
    <n v="0"/>
    <n v="0"/>
    <n v="0"/>
    <n v="0"/>
    <x v="0"/>
    <n v="0"/>
    <n v="220022.65333299999"/>
    <n v="220022.65333299999"/>
    <n v="164667.75234599999"/>
    <n v="0"/>
    <n v="0"/>
    <n v="0"/>
    <x v="3"/>
    <x v="0"/>
    <x v="3"/>
    <x v="4"/>
    <n v="0"/>
    <n v="0"/>
  </r>
  <r>
    <n v="1298"/>
    <n v="459"/>
    <x v="0"/>
    <x v="0"/>
    <s v="Corus Group Plc"/>
    <x v="4"/>
    <x v="0"/>
    <x v="6"/>
    <s v="Portfolio ISIS"/>
    <x v="0"/>
    <d v="2001-01-05T00:00:00"/>
    <d v="2006-01-05T00:00:00"/>
    <x v="0"/>
    <n v="-10000000"/>
    <n v="4328.4483749999999"/>
    <n v="3.5"/>
    <n v="342.43061299999999"/>
    <n v="340.93444499999998"/>
    <n v="-1.0710228759611948"/>
    <n v="-4635.8672270420602"/>
    <n v="-3195.3171540000003"/>
    <x v="0"/>
    <n v="-7831.1843810420605"/>
    <n v="-114217.132982"/>
    <n v="-120947.03595200001"/>
    <n v="-6729.9029700000101"/>
    <n v="1101.2814110420504"/>
    <n v="-114217.132982"/>
    <n v="-120947.03595200001"/>
    <n v="-6729.9029700000101"/>
    <x v="0"/>
    <n v="42721.785461250001"/>
    <n v="0"/>
    <n v="-120947.03595200001"/>
    <n v="-329328.35217199998"/>
    <n v="-6729.9029700000101"/>
    <n v="-6729.9029700000101"/>
    <n v="-6729.9029700000101"/>
    <x v="1"/>
    <x v="0"/>
    <x v="3"/>
    <x v="4"/>
    <n v="-20400.52100600001"/>
    <n v="-3.3456899999999905"/>
  </r>
  <r>
    <n v="1494"/>
    <n v="545"/>
    <x v="0"/>
    <x v="1"/>
    <s v="Corus Group Plc"/>
    <x v="4"/>
    <x v="0"/>
    <x v="6"/>
    <s v="Portfolio ISIS"/>
    <x v="1"/>
    <d v="2001-01-05T00:00:00"/>
    <d v="2006-01-05T00:00:00"/>
    <x v="0"/>
    <n v="10000000"/>
    <n v="-4328.4483749999999"/>
    <n v="3.5"/>
    <n v="342.43061299999999"/>
    <n v="340.93444499999998"/>
    <n v="-1.0710228759611948"/>
    <n v="4635.8672270420602"/>
    <n v="3195.3171540000003"/>
    <x v="0"/>
    <n v="7831.1843810420605"/>
    <n v="114217.132982"/>
    <n v="120947.03595200001"/>
    <n v="6729.9029700000101"/>
    <n v="-1101.2814110420504"/>
    <n v="114217.132982"/>
    <n v="120947.03595200001"/>
    <n v="6729.9029700000101"/>
    <x v="0"/>
    <n v="-42721.785461250001"/>
    <n v="0"/>
    <n v="120947.03595200001"/>
    <n v="329328.35217199998"/>
    <n v="6729.9029700000101"/>
    <n v="6729.9029700000101"/>
    <n v="6729.9029700000101"/>
    <x v="1"/>
    <x v="0"/>
    <x v="3"/>
    <x v="4"/>
    <n v="20400.52100600001"/>
    <n v="-3.3456899999999905"/>
  </r>
  <r>
    <n v="1299"/>
    <n v="460"/>
    <x v="0"/>
    <x v="0"/>
    <s v="Costco Wholesale"/>
    <x v="5"/>
    <x v="6"/>
    <x v="3"/>
    <s v="Portfolio ISIS"/>
    <x v="4"/>
    <d v="2001-01-05T00:00:00"/>
    <d v="2006-01-05T00:00:00"/>
    <x v="0"/>
    <n v="-10000000"/>
    <n v="4094.493939"/>
    <n v="0.75"/>
    <n v="48.565840000000001"/>
    <n v="48.487673000000001"/>
    <n v="-6.5243073000771618E-2"/>
    <n v="-267.1373669633939"/>
    <n v="-642.00766199999998"/>
    <x v="0"/>
    <n v="-909.14502896339388"/>
    <n v="-128849.54205800001"/>
    <n v="-129519.419377"/>
    <n v="-669.87731899999199"/>
    <n v="239.2677099634019"/>
    <n v="-128849.54205800001"/>
    <n v="-129519.419377"/>
    <n v="-669.87731899999199"/>
    <x v="0"/>
    <n v="23574.048853792498"/>
    <n v="0"/>
    <n v="-129519.419377"/>
    <n v="-157281.90352200001"/>
    <n v="-669.87731899999199"/>
    <n v="-669.87731899999199"/>
    <n v="-669.87731899999199"/>
    <x v="1"/>
    <x v="3"/>
    <x v="1"/>
    <x v="5"/>
    <n v="-4496.7585589999944"/>
    <n v="-0.84134600000000148"/>
  </r>
  <r>
    <n v="1557"/>
    <n v="603"/>
    <x v="0"/>
    <x v="1"/>
    <s v="Costco Wholesale"/>
    <x v="5"/>
    <x v="6"/>
    <x v="3"/>
    <s v="Portfolio ISIS"/>
    <x v="1"/>
    <d v="2001-01-05T00:00:00"/>
    <d v="2006-01-05T00:00:00"/>
    <x v="0"/>
    <n v="10000000"/>
    <n v="-4094.493939"/>
    <n v="0.75"/>
    <n v="48.565840000000001"/>
    <n v="48.487673000000001"/>
    <n v="-6.5243073000771618E-2"/>
    <n v="267.1373669633939"/>
    <n v="642.00766199999998"/>
    <x v="0"/>
    <n v="909.14502896339388"/>
    <n v="128849.54205800001"/>
    <n v="129519.419377"/>
    <n v="669.87731899999199"/>
    <n v="-239.2677099634019"/>
    <n v="128849.54205800001"/>
    <n v="129519.419377"/>
    <n v="669.87731899999199"/>
    <x v="0"/>
    <n v="-23574.048853792498"/>
    <n v="0"/>
    <n v="129519.419377"/>
    <n v="157281.90352200001"/>
    <n v="669.87731899999199"/>
    <n v="669.87731899999199"/>
    <n v="669.87731899999199"/>
    <x v="1"/>
    <x v="3"/>
    <x v="1"/>
    <x v="5"/>
    <n v="4496.7585589999944"/>
    <n v="-0.84134600000000148"/>
  </r>
  <r>
    <n v="1300"/>
    <n v="461"/>
    <x v="0"/>
    <x v="0"/>
    <s v="Countrywide"/>
    <x v="5"/>
    <x v="2"/>
    <x v="3"/>
    <s v="Portfolio ISIS"/>
    <x v="4"/>
    <d v="2001-01-05T00:00:00"/>
    <d v="2006-01-05T00:00:00"/>
    <x v="0"/>
    <n v="-10000000"/>
    <n v="4076.6510250000001"/>
    <n v="0.74"/>
    <n v="83.011606999999998"/>
    <n v="82.423213000000004"/>
    <n v="-0.56330011168211602"/>
    <n v="-2296.3779776715128"/>
    <n v="-968.11453799999992"/>
    <x v="0"/>
    <n v="-3264.4925156715126"/>
    <n v="19160.986585999999"/>
    <n v="16566.744448000001"/>
    <n v="-2594.2421379999978"/>
    <n v="670.2503776715148"/>
    <n v="19160.986585999999"/>
    <n v="16566.744448000001"/>
    <n v="-2594.2421379999978"/>
    <x v="0"/>
    <n v="23471.318276437501"/>
    <n v="0"/>
    <n v="16566.744448000001"/>
    <n v="-1680.1992439999995"/>
    <n v="-2594.2421379999978"/>
    <n v="-2594.2421379999978"/>
    <n v="-2594.2421379999978"/>
    <x v="1"/>
    <x v="3"/>
    <x v="1"/>
    <x v="5"/>
    <n v="-13913.983392999999"/>
    <n v="-2.8997779999999977"/>
  </r>
  <r>
    <n v="1575"/>
    <n v="621"/>
    <x v="0"/>
    <x v="1"/>
    <s v="Countrywide"/>
    <x v="5"/>
    <x v="2"/>
    <x v="3"/>
    <s v="Portfolio ISIS"/>
    <x v="1"/>
    <d v="2001-01-05T00:00:00"/>
    <d v="2006-01-05T00:00:00"/>
    <x v="0"/>
    <n v="10000000"/>
    <n v="-4076.6510250000001"/>
    <n v="0.74"/>
    <n v="83.011606999999998"/>
    <n v="82.423213000000004"/>
    <n v="-0.56330011168211602"/>
    <n v="2296.3779776715128"/>
    <n v="968.11453799999992"/>
    <x v="0"/>
    <n v="3264.4925156715126"/>
    <n v="-19160.986585999999"/>
    <n v="-16566.744448000001"/>
    <n v="2594.2421379999978"/>
    <n v="-670.2503776715148"/>
    <n v="-19160.986585999999"/>
    <n v="-16566.744448000001"/>
    <n v="2594.2421379999978"/>
    <x v="0"/>
    <n v="-23471.318276437501"/>
    <n v="0"/>
    <n v="-16566.744448000001"/>
    <n v="1680.1992439999995"/>
    <n v="2594.2421379999978"/>
    <n v="2594.2421379999978"/>
    <n v="2594.2421379999978"/>
    <x v="1"/>
    <x v="3"/>
    <x v="1"/>
    <x v="5"/>
    <n v="13913.983392999999"/>
    <n v="-2.8997779999999977"/>
  </r>
  <r>
    <n v="1633"/>
    <n v="837"/>
    <x v="0"/>
    <x v="0"/>
    <s v="Countrywide"/>
    <x v="5"/>
    <x v="2"/>
    <x v="3"/>
    <s v="JP Morgan"/>
    <x v="4"/>
    <d v="2001-02-07T00:00:00"/>
    <d v="2006-02-07T00:00:00"/>
    <x v="0"/>
    <n v="10000000"/>
    <n v="-4153.9229299999997"/>
    <n v="0.8"/>
    <n v="83.782867999999993"/>
    <n v="83.195081000000002"/>
    <n v="-0.56812023297382386"/>
    <n v="2359.9276627469089"/>
    <n v="958.85990099999992"/>
    <x v="0"/>
    <n v="3318.7875637469087"/>
    <n v="-3661.5231990000002"/>
    <n v="-988.14794500000005"/>
    <n v="2673.375254"/>
    <n v="-645.4123097469087"/>
    <n v="-3661.5231990000002"/>
    <n v="-988.14794500000005"/>
    <n v="2673.375254"/>
    <x v="0"/>
    <n v="-23916.211269474996"/>
    <n v="0"/>
    <n v="-988.14794500000005"/>
    <n v="-988.14794500000005"/>
    <n v="2673.375254"/>
    <n v="2673.375254"/>
    <n v="2673.375254"/>
    <x v="1"/>
    <x v="3"/>
    <x v="1"/>
    <x v="5"/>
    <n v="14113.745117999999"/>
    <m/>
  </r>
  <r>
    <n v="235"/>
    <n v="350"/>
    <x v="0"/>
    <x v="0"/>
    <s v="Daimlerchrysler Ag"/>
    <x v="5"/>
    <x v="6"/>
    <x v="8"/>
    <s v="Toronto Dominion"/>
    <x v="3"/>
    <d v="2000-10-20T00:00:00"/>
    <d v="2005-10-20T00:00:00"/>
    <x v="0"/>
    <n v="-10000000"/>
    <n v="3855.8334880000002"/>
    <n v="0.5"/>
    <n v="127.742525"/>
    <n v="118.134303"/>
    <n v="-9.5914909308992922"/>
    <n v="-36983.191931209789"/>
    <n v="-1349.6328629999998"/>
    <x v="0"/>
    <n v="-38332.824794209788"/>
    <n v="296710.43028299999"/>
    <n v="259663.70701099999"/>
    <n v="-37046.723272000003"/>
    <n v="1286.1015222097849"/>
    <n v="296710.43028299999"/>
    <n v="259663.70701099999"/>
    <n v="-37046.723272000003"/>
    <x v="0"/>
    <n v="22199.96130716"/>
    <n v="-13055.555555999999"/>
    <n v="246608.15145499998"/>
    <n v="45874.129368999973"/>
    <n v="-37046.723272000032"/>
    <n v="-37046.723272000032"/>
    <n v="-37046.723272000003"/>
    <x v="1"/>
    <x v="3"/>
    <x v="1"/>
    <x v="5"/>
    <n v="-79954.682295000064"/>
    <m/>
  </r>
  <r>
    <n v="1061"/>
    <n v="425"/>
    <x v="0"/>
    <x v="0"/>
    <s v="Daimlerchrysler Ag"/>
    <x v="5"/>
    <x v="6"/>
    <x v="8"/>
    <s v="Morgan Stanley CP"/>
    <x v="3"/>
    <d v="2000-12-14T00:00:00"/>
    <d v="2005-10-20T00:00:00"/>
    <x v="0"/>
    <n v="10000000"/>
    <n v="-3911.8067610000003"/>
    <n v="0.95"/>
    <n v="127.742525"/>
    <n v="118.134303"/>
    <n v="-9.578764577280257"/>
    <n v="37470.276035432216"/>
    <n v="1460.7045149999999"/>
    <x v="0"/>
    <n v="38930.980550432214"/>
    <n v="-110389.687425"/>
    <n v="-72565.944168999995"/>
    <n v="37823.743256000002"/>
    <n v="-1107.2372944322124"/>
    <n v="-110389.687425"/>
    <n v="-72565.944168999995"/>
    <n v="37823.743256000002"/>
    <x v="0"/>
    <n v="-22522.227426457503"/>
    <n v="10291.666667"/>
    <n v="-62274.277501999997"/>
    <n v="-38265.037511000002"/>
    <n v="37823.743256000002"/>
    <n v="37823.743256000002"/>
    <n v="37823.743256000002"/>
    <x v="1"/>
    <x v="3"/>
    <x v="1"/>
    <x v="5"/>
    <n v="80750.244636000003"/>
    <n v="-19.818625000000011"/>
  </r>
  <r>
    <n v="1675"/>
    <n v="883"/>
    <x v="0"/>
    <x v="0"/>
    <s v="Daimlerchrysler Ag"/>
    <x v="5"/>
    <x v="6"/>
    <x v="8"/>
    <s v="Merrill Lynch Int"/>
    <x v="3"/>
    <d v="2001-03-13T00:00:00"/>
    <d v="2006-03-13T00:00:00"/>
    <x v="0"/>
    <n v="10000000"/>
    <n v="-4274.8691060000001"/>
    <n v="1.42"/>
    <n v="133.34522100000001"/>
    <n v="123.349587"/>
    <n v="-9.9508518464406563"/>
    <n v="42538.589136732218"/>
    <n v="1635.047364"/>
    <x v="0"/>
    <n v="44173.636500732217"/>
    <n v="44813.128345999998"/>
    <n v="87733.032496999993"/>
    <n v="42919.904150999995"/>
    <n v="-1253.7323497322213"/>
    <n v="44813.128345999998"/>
    <n v="87733.032496999993"/>
    <n v="42919.904150999995"/>
    <x v="0"/>
    <n v="-24612.558877795"/>
    <n v="0"/>
    <n v="87733.032496999993"/>
    <n v="87733.032496999993"/>
    <n v="42919.904150999995"/>
    <n v="42919.904150999995"/>
    <n v="42919.904150999995"/>
    <x v="1"/>
    <x v="3"/>
    <x v="1"/>
    <x v="5"/>
    <n v="89998.425491999995"/>
    <n v="-20.485837999999987"/>
  </r>
  <r>
    <n v="1677"/>
    <n v="885"/>
    <x v="0"/>
    <x v="0"/>
    <s v="Daimlerchrysler Ag"/>
    <x v="5"/>
    <x v="6"/>
    <x v="8"/>
    <s v="Morgan Stanley CP"/>
    <x v="3"/>
    <d v="2001-03-13T00:00:00"/>
    <d v="2006-03-13T00:00:00"/>
    <x v="0"/>
    <n v="-10000000"/>
    <n v="4267.7061979999999"/>
    <n v="1.37"/>
    <n v="133.34522100000001"/>
    <n v="123.349587"/>
    <n v="-9.9526496065120131"/>
    <n v="-42474.984412233578"/>
    <n v="-1621.9989269999999"/>
    <x v="0"/>
    <n v="-44096.983339233579"/>
    <n v="-23415.099536000002"/>
    <n v="-66232.937443000003"/>
    <n v="-42817.837907000001"/>
    <n v="1279.1454322335776"/>
    <n v="-23415.099536000002"/>
    <n v="-66232.937443000003"/>
    <n v="-42817.837907000001"/>
    <x v="0"/>
    <n v="24571.318434984998"/>
    <n v="0"/>
    <n v="-66232.937443000003"/>
    <n v="-66232.937443000003"/>
    <n v="-42817.837907000001"/>
    <n v="-42817.837907000001"/>
    <n v="-42817.837907000001"/>
    <x v="1"/>
    <x v="3"/>
    <x v="1"/>
    <x v="5"/>
    <n v="-89898.861896999995"/>
    <n v="-20.485837999999987"/>
  </r>
  <r>
    <n v="1301"/>
    <n v="462"/>
    <x v="0"/>
    <x v="0"/>
    <s v="Dana Corp."/>
    <x v="4"/>
    <x v="6"/>
    <x v="3"/>
    <s v="Portfolio ISIS"/>
    <x v="0"/>
    <d v="2001-01-05T00:00:00"/>
    <d v="2006-01-05T00:00:00"/>
    <x v="0"/>
    <n v="-10000000"/>
    <n v="4281.8026200000004"/>
    <n v="4.0999999999999996"/>
    <n v="531.07010000000002"/>
    <n v="529.18842600000005"/>
    <n v="-1.0958941897283003"/>
    <n v="-4692.4026128214136"/>
    <n v="-4224.9920249999996"/>
    <x v="0"/>
    <n v="-8917.3946378214132"/>
    <n v="336798.74013300001"/>
    <n v="329624.35794399999"/>
    <n v="-7174.3821890000254"/>
    <n v="1743.0124488213878"/>
    <n v="336798.74013300001"/>
    <n v="329624.35794399999"/>
    <n v="-7174.3821890000254"/>
    <x v="0"/>
    <n v="42261.391859400006"/>
    <n v="0"/>
    <n v="329624.35794399999"/>
    <n v="-189058.45644400001"/>
    <n v="-7174.3821890000254"/>
    <n v="-7174.3821890000254"/>
    <n v="-7174.3821890000254"/>
    <x v="1"/>
    <x v="0"/>
    <x v="3"/>
    <x v="4"/>
    <n v="-24689.994455000036"/>
    <n v="-3.7204399999999396"/>
  </r>
  <r>
    <n v="1495"/>
    <n v="546"/>
    <x v="0"/>
    <x v="1"/>
    <s v="Dana Corp."/>
    <x v="4"/>
    <x v="6"/>
    <x v="3"/>
    <s v="Portfolio ISIS"/>
    <x v="1"/>
    <d v="2001-01-05T00:00:00"/>
    <d v="2006-01-05T00:00:00"/>
    <x v="0"/>
    <n v="10000000"/>
    <n v="-4281.8026200000004"/>
    <n v="4.0999999999999996"/>
    <n v="531.07010000000002"/>
    <n v="529.18842600000005"/>
    <n v="-1.0958941897283003"/>
    <n v="4692.4026128214136"/>
    <n v="4224.9920249999996"/>
    <x v="0"/>
    <n v="8917.3946378214132"/>
    <n v="-336798.74013300001"/>
    <n v="-329624.35794399999"/>
    <n v="7174.3821890000254"/>
    <n v="-1743.0124488213878"/>
    <n v="-336798.74013300001"/>
    <n v="-329624.35794399999"/>
    <n v="7174.3821890000254"/>
    <x v="0"/>
    <n v="-42261.391859400006"/>
    <n v="0"/>
    <n v="-329624.35794399999"/>
    <n v="189058.45644400001"/>
    <n v="7174.3821890000254"/>
    <n v="7174.3821890000254"/>
    <n v="7174.3821890000254"/>
    <x v="1"/>
    <x v="0"/>
    <x v="3"/>
    <x v="4"/>
    <n v="24689.994455000036"/>
    <n v="-3.7204399999999396"/>
  </r>
  <r>
    <n v="1748"/>
    <n v="954"/>
    <x v="0"/>
    <x v="0"/>
    <s v="Deere &amp; Co."/>
    <x v="9"/>
    <x v="8"/>
    <x v="3"/>
    <s v="Toronto Dominion"/>
    <x v="8"/>
    <d v="2001-04-03T00:00:00"/>
    <d v="2006-04-03T00:00:00"/>
    <x v="0"/>
    <n v="-10000000"/>
    <n v="4258.8900100000001"/>
    <n v="0.57999999999999996"/>
    <n v="57.666037000000003"/>
    <n v="57.398172000000002"/>
    <n v="-0.27146744646619725"/>
    <n v="-1156.1499957950973"/>
    <n v="-690.34329000000002"/>
    <x v="0"/>
    <n v="-1846.4932857950973"/>
    <n v="-1447.7487550000001"/>
    <n v="-2773.7163190000001"/>
    <n v="-1325.967564"/>
    <n v="520.5257217950973"/>
    <n v="-1447.7487550000001"/>
    <n v="-2773.7163190000001"/>
    <n v="-1325.967564"/>
    <x v="0"/>
    <m/>
    <n v="0"/>
    <n v="-2773.7163190000001"/>
    <n v="-2773.7163190000001"/>
    <n v="-2773.7163190000001"/>
    <n v="-1325.967564"/>
    <n v="-1325.967564"/>
    <x v="1"/>
    <x v="0"/>
    <x v="1"/>
    <x v="9"/>
    <n v="-2773.7163190000001"/>
    <n v="57.398172000000002"/>
  </r>
  <r>
    <n v="1302"/>
    <n v="463"/>
    <x v="0"/>
    <x v="0"/>
    <s v="Delta Air Lines"/>
    <x v="0"/>
    <x v="6"/>
    <x v="3"/>
    <s v="Portfolio ISIS"/>
    <x v="3"/>
    <d v="2001-01-05T00:00:00"/>
    <d v="2006-01-05T00:00:00"/>
    <x v="0"/>
    <n v="-10000000"/>
    <n v="4091.2514169999999"/>
    <n v="1.4"/>
    <n v="217.92233899999999"/>
    <n v="217.04157799999999"/>
    <n v="-0.70799305465498563"/>
    <n v="-2896.5775880833685"/>
    <n v="-1762.391511"/>
    <x v="0"/>
    <n v="-4658.9690990833687"/>
    <n v="275080.35453900002"/>
    <n v="271632.98615499999"/>
    <n v="-3447.3683840000303"/>
    <n v="1211.6007150833384"/>
    <n v="275080.35453900002"/>
    <n v="271632.98615499999"/>
    <n v="-3447.3683840000303"/>
    <x v="0"/>
    <n v="51148.825215334007"/>
    <n v="0"/>
    <n v="271632.98615499999"/>
    <n v="99246.209869999991"/>
    <n v="-3447.3683840000303"/>
    <n v="-3447.3683840000303"/>
    <n v="-3447.3683840000303"/>
    <x v="1"/>
    <x v="0"/>
    <x v="0"/>
    <x v="0"/>
    <n v="29695.906810999993"/>
    <n v="9.0349709999999845"/>
  </r>
  <r>
    <n v="1496"/>
    <n v="547"/>
    <x v="0"/>
    <x v="1"/>
    <s v="Delta Air Lines"/>
    <x v="0"/>
    <x v="6"/>
    <x v="3"/>
    <s v="Portfolio ISIS"/>
    <x v="1"/>
    <d v="2001-01-05T00:00:00"/>
    <d v="2006-01-05T00:00:00"/>
    <x v="0"/>
    <n v="10000000"/>
    <n v="-4091.2514169999999"/>
    <n v="1.4"/>
    <n v="217.92233899999999"/>
    <n v="217.04157799999999"/>
    <n v="-0.70799305465498563"/>
    <n v="2896.5775880833685"/>
    <n v="1762.391511"/>
    <x v="0"/>
    <n v="4658.9690990833687"/>
    <n v="-275080.35453900002"/>
    <n v="-271632.98615499999"/>
    <n v="3447.3683840000303"/>
    <n v="-1211.6007150833384"/>
    <n v="-275080.35453900002"/>
    <n v="-271632.98615499999"/>
    <n v="3447.3683840000303"/>
    <x v="0"/>
    <n v="-51148.825215334007"/>
    <n v="0"/>
    <n v="-271632.98615499999"/>
    <n v="-99246.209869999991"/>
    <n v="3447.3683840000303"/>
    <n v="3447.3683840000303"/>
    <n v="3447.3683840000303"/>
    <x v="1"/>
    <x v="0"/>
    <x v="0"/>
    <x v="0"/>
    <n v="-29695.906810999993"/>
    <n v="9.0349709999999845"/>
  </r>
  <r>
    <n v="1702"/>
    <n v="908"/>
    <x v="0"/>
    <x v="0"/>
    <s v="Delta Air Lines"/>
    <x v="0"/>
    <x v="6"/>
    <x v="3"/>
    <s v="Morgan Stanley CP"/>
    <x v="3"/>
    <d v="2001-03-19T00:00:00"/>
    <d v="2006-03-19T00:00:00"/>
    <x v="0"/>
    <n v="10000000"/>
    <n v="-4327.0797499999999"/>
    <n v="2"/>
    <n v="218.85621399999999"/>
    <n v="217.98461499999999"/>
    <n v="-0.72375850762842986"/>
    <n v="3131.7607822491991"/>
    <n v="1916.9509739999999"/>
    <x v="0"/>
    <n v="5048.7117562491985"/>
    <n v="-68996.220667999994"/>
    <n v="-64980.733382999999"/>
    <n v="4015.4872849999956"/>
    <n v="-1033.2244712492029"/>
    <n v="-68996.220667999994"/>
    <n v="-64980.733382999999"/>
    <n v="4015.4872849999956"/>
    <x v="0"/>
    <n v="-54097.151034499999"/>
    <n v="0"/>
    <n v="-64980.733382999999"/>
    <n v="-64980.733382999999"/>
    <n v="4015.4872849999956"/>
    <n v="4015.4872849999956"/>
    <n v="4015.4872849999956"/>
    <x v="1"/>
    <x v="0"/>
    <x v="0"/>
    <x v="0"/>
    <n v="-23999.995864999997"/>
    <n v="7.0504829999999856"/>
  </r>
  <r>
    <n v="1600"/>
    <n v="654"/>
    <x v="0"/>
    <x v="0"/>
    <s v="Deutsche Bank AG"/>
    <x v="11"/>
    <x v="2"/>
    <x v="8"/>
    <s v="CSFB Intl"/>
    <x v="2"/>
    <d v="2001-01-08T00:00:00"/>
    <d v="2006-01-09T00:00:00"/>
    <x v="1"/>
    <n v="-10000000"/>
    <n v="4132.6561389999997"/>
    <n v="0.27"/>
    <n v="22.294087999999999"/>
    <n v="22.272065999999999"/>
    <n v="-5.0760248903722422E-3"/>
    <n v="-20.977465424913646"/>
    <n v="-302.48462999999998"/>
    <x v="0"/>
    <n v="-323.46209542491363"/>
    <n v="-26589.521726999999"/>
    <n v="-26766.887320999998"/>
    <n v="-177.36559399999896"/>
    <n v="146.09650142491466"/>
    <n v="-23451.958163214"/>
    <n v="-23487.943624177497"/>
    <n v="-35.985460963496735"/>
    <x v="0"/>
    <n v="8157.8632183859991"/>
    <n v="0"/>
    <n v="-23487.943624177497"/>
    <n v="-23487.943624177497"/>
    <n v="-35.985460963496735"/>
    <n v="-35.985460963496735"/>
    <n v="-35.985460963496735"/>
    <x v="1"/>
    <x v="6"/>
    <x v="1"/>
    <x v="11"/>
    <n v="-5789.2631412074988"/>
    <m/>
  </r>
  <r>
    <n v="272"/>
    <n v="409"/>
    <x v="0"/>
    <x v="0"/>
    <s v="Deutsche Lufthansa"/>
    <x v="5"/>
    <x v="6"/>
    <x v="8"/>
    <s v="UBS AG"/>
    <x v="6"/>
    <d v="2000-11-30T00:00:00"/>
    <d v="2004-07-14T00:00:00"/>
    <x v="0"/>
    <n v="-10000000"/>
    <n v="2893.9841229999997"/>
    <n v="0.31"/>
    <n v="24.924952999999999"/>
    <n v="24.401592000000001"/>
    <n v="-0.52465701185476676"/>
    <n v="-1518.3490623283176"/>
    <n v="-355.25358299999999"/>
    <x v="0"/>
    <n v="-1873.6026453283175"/>
    <n v="-25066.781147999998"/>
    <n v="-26754.543656000002"/>
    <n v="-1687.7625080000034"/>
    <n v="185.84013732831409"/>
    <n v="-25066.781147999998"/>
    <n v="-26754.543656000002"/>
    <n v="-1687.7625080000034"/>
    <x v="0"/>
    <n v="16662.113588172499"/>
    <n v="-4047.2222219999999"/>
    <n v="-30801.765878000002"/>
    <n v="-63171.710831000004"/>
    <n v="-1687.7625080000034"/>
    <n v="-1687.7625080000034"/>
    <n v="-1687.7625080000034"/>
    <x v="4"/>
    <x v="3"/>
    <x v="1"/>
    <x v="5"/>
    <n v="-8187.2547720000002"/>
    <n v="-2.4970149999999975"/>
  </r>
  <r>
    <n v="1612"/>
    <n v="821"/>
    <x v="0"/>
    <x v="0"/>
    <s v="Deutsche Lufthansa"/>
    <x v="5"/>
    <x v="6"/>
    <x v="8"/>
    <s v="Morgan Stanley CP"/>
    <x v="6"/>
    <d v="2001-01-18T00:00:00"/>
    <d v="2003-08-06T00:00:00"/>
    <x v="0"/>
    <n v="-17000000"/>
    <n v="3606.0793320000002"/>
    <n v="0.32"/>
    <n v="19.806493"/>
    <n v="19.278925999999998"/>
    <n v="-0.52031391571987895"/>
    <n v="-1876.2932576294454"/>
    <n v="-476.27690400000006"/>
    <x v="0"/>
    <n v="-2352.5701616294455"/>
    <n v="-57427.651134"/>
    <n v="-59574.280751999999"/>
    <n v="-2146.629617999999"/>
    <n v="205.94054362944644"/>
    <n v="-57427.651134"/>
    <n v="-59574.280751999999"/>
    <n v="-2146.629617999999"/>
    <x v="0"/>
    <n v="20762.001753990004"/>
    <n v="0"/>
    <n v="-59574.280751999999"/>
    <n v="-59574.280751999999"/>
    <n v="-2146.629617999999"/>
    <n v="-2146.629617999999"/>
    <n v="-2146.629617999999"/>
    <x v="5"/>
    <x v="3"/>
    <x v="1"/>
    <x v="5"/>
    <n v="-10371.379799999995"/>
    <n v="-2.515117"/>
  </r>
  <r>
    <n v="9"/>
    <n v="2"/>
    <x v="0"/>
    <x v="0"/>
    <s v="Deutsche Telekom AG"/>
    <x v="10"/>
    <x v="4"/>
    <x v="8"/>
    <s v="JP Morgan"/>
    <x v="2"/>
    <d v="2000-04-07T00:00:00"/>
    <d v="2005-04-07T00:00:00"/>
    <x v="0"/>
    <n v="-10000000"/>
    <n v="3419.9417309999999"/>
    <n v="0.26"/>
    <n v="149.2749"/>
    <n v="144.41476299999999"/>
    <n v="-4.7176253570151738"/>
    <n v="-16134.003829679967"/>
    <n v="-1242.5731919999998"/>
    <x v="0"/>
    <n v="-17376.577021679965"/>
    <n v="426542.75780399999"/>
    <n v="410288.41252000001"/>
    <n v="-16254.345283999981"/>
    <n v="1122.2317376799838"/>
    <n v="426542.75780399999"/>
    <n v="410288.41252000001"/>
    <n v="-16254.345283999981"/>
    <x v="0"/>
    <n v="25316.118663727499"/>
    <n v="-19933.333332999999"/>
    <n v="390355.079187"/>
    <n v="123877.92407899996"/>
    <n v="-16254.345283999981"/>
    <n v="-16254.345283999981"/>
    <n v="-16254.345283999981"/>
    <x v="0"/>
    <x v="5"/>
    <x v="1"/>
    <x v="10"/>
    <n v="-28799.698482999986"/>
    <n v="-7.4659660000000088"/>
  </r>
  <r>
    <n v="10"/>
    <n v="3"/>
    <x v="0"/>
    <x v="0"/>
    <s v="Deutsche Telekom AG"/>
    <x v="10"/>
    <x v="4"/>
    <x v="8"/>
    <s v="Merrill Lynch Int"/>
    <x v="2"/>
    <d v="2000-04-26T00:00:00"/>
    <d v="2000-11-30T00:00:00"/>
    <x v="0"/>
    <n v="0"/>
    <n v="0"/>
    <n v="0.1"/>
    <n v="0"/>
    <n v="0"/>
    <m/>
    <n v="-"/>
    <n v="0"/>
    <x v="0"/>
    <n v="0"/>
    <n v="0"/>
    <n v="0"/>
    <n v="0"/>
    <n v="0"/>
    <n v="0"/>
    <n v="0"/>
    <n v="0"/>
    <x v="0"/>
    <n v="0"/>
    <n v="6083.3255559999998"/>
    <n v="6083.3255559999998"/>
    <n v="2.5555999999596679E-2"/>
    <n v="0"/>
    <n v="0"/>
    <n v="0"/>
    <x v="3"/>
    <x v="5"/>
    <x v="1"/>
    <x v="10"/>
    <n v="0"/>
    <n v="0"/>
  </r>
  <r>
    <n v="1303"/>
    <n v="464"/>
    <x v="0"/>
    <x v="0"/>
    <s v="Deutsche Telekom AG"/>
    <x v="10"/>
    <x v="4"/>
    <x v="8"/>
    <s v="Portfolio ISIS"/>
    <x v="0"/>
    <d v="2001-01-05T00:00:00"/>
    <d v="2006-01-05T00:00:00"/>
    <x v="0"/>
    <n v="-10000000"/>
    <n v="4067.535856"/>
    <n v="0.95"/>
    <n v="156.667969"/>
    <n v="151.62232900000001"/>
    <n v="-4.8879061745435113"/>
    <n v="-19881.733625719527"/>
    <n v="-1480.893012"/>
    <x v="0"/>
    <n v="-21362.626637719528"/>
    <n v="226092.179149"/>
    <n v="206051.53619000001"/>
    <n v="-20040.64295899999"/>
    <n v="1321.9836787195381"/>
    <n v="226092.179149"/>
    <n v="206051.53619000001"/>
    <n v="-20040.64295899999"/>
    <x v="0"/>
    <n v="30109.934174039998"/>
    <n v="0"/>
    <n v="206051.53619000001"/>
    <n v="162336.82888700001"/>
    <n v="-20040.64295899999"/>
    <n v="-20040.64295899999"/>
    <n v="-20040.64295899999"/>
    <x v="1"/>
    <x v="5"/>
    <x v="1"/>
    <x v="10"/>
    <n v="-33481.62076999998"/>
    <n v="-7.4887569999999926"/>
  </r>
  <r>
    <n v="1497"/>
    <n v="548"/>
    <x v="0"/>
    <x v="1"/>
    <s v="Deutsche Telekom AG"/>
    <x v="10"/>
    <x v="4"/>
    <x v="8"/>
    <s v="Portfolio ISIS"/>
    <x v="1"/>
    <d v="2001-01-05T00:00:00"/>
    <d v="2006-01-05T00:00:00"/>
    <x v="0"/>
    <n v="10000000"/>
    <n v="-4067.535856"/>
    <n v="0.95"/>
    <n v="156.667969"/>
    <n v="151.62232900000001"/>
    <n v="-4.8879061745435113"/>
    <n v="19881.733625719527"/>
    <n v="1480.893012"/>
    <x v="0"/>
    <n v="21362.626637719528"/>
    <n v="-226092.179149"/>
    <n v="-206051.53619000001"/>
    <n v="20040.64295899999"/>
    <n v="-1321.9836787195381"/>
    <n v="-226092.179149"/>
    <n v="-206051.53619000001"/>
    <n v="20040.64295899999"/>
    <x v="0"/>
    <n v="-30109.934174039998"/>
    <n v="0"/>
    <n v="-206051.53619000001"/>
    <n v="-162336.82888700001"/>
    <n v="20040.64295899999"/>
    <n v="20040.64295899999"/>
    <n v="20040.64295899999"/>
    <x v="1"/>
    <x v="5"/>
    <x v="1"/>
    <x v="10"/>
    <n v="33481.62076999998"/>
    <n v="-7.4887569999999926"/>
  </r>
  <r>
    <n v="1698"/>
    <n v="904"/>
    <x v="0"/>
    <x v="2"/>
    <s v="Deutsche Telekom AG"/>
    <x v="10"/>
    <x v="4"/>
    <x v="8"/>
    <s v="CSFB Intl"/>
    <x v="0"/>
    <d v="2000-08-23T00:00:00"/>
    <d v="2005-08-23T00:00:00"/>
    <x v="0"/>
    <n v="10000000"/>
    <n v="-3733.6083500000004"/>
    <n v="0.52"/>
    <n v="153.03456700000001"/>
    <n v="148.084068"/>
    <n v="-4.7805854110310522"/>
    <n v="17848.83360851372"/>
    <n v="1334.888193"/>
    <x v="0"/>
    <n v="19183.721801513719"/>
    <n v="-376636.16956200002"/>
    <n v="-358632.99351599999"/>
    <n v="18003.176046000037"/>
    <n v="-1180.5457555136818"/>
    <n v="-376636.16956200002"/>
    <n v="-358632.99351599999"/>
    <n v="18003.176046000037"/>
    <x v="0"/>
    <n v="-27638.035810875004"/>
    <n v="26577.777778"/>
    <n v="-332055.215738"/>
    <n v="-143502.72151499998"/>
    <n v="18003.176046000037"/>
    <n v="18003.176046000037"/>
    <n v="18003.176046000037"/>
    <x v="0"/>
    <x v="5"/>
    <x v="1"/>
    <x v="10"/>
    <n v="31104.341697000025"/>
    <m/>
  </r>
  <r>
    <n v="1699"/>
    <n v="905"/>
    <x v="0"/>
    <x v="3"/>
    <s v="Deutsche Telekom AG"/>
    <x v="10"/>
    <x v="4"/>
    <x v="8"/>
    <s v="EnronCredit.com"/>
    <x v="0"/>
    <d v="2000-08-23T00:00:00"/>
    <d v="2005-08-23T00:00:00"/>
    <x v="0"/>
    <n v="-10000000"/>
    <n v="3733.6083500000004"/>
    <n v="0.52"/>
    <n v="153.03456700000001"/>
    <n v="148.084068"/>
    <n v="-4.7805854110310522"/>
    <n v="-17848.83360851372"/>
    <n v="-1334.888193"/>
    <x v="0"/>
    <n v="-19183.721801513719"/>
    <n v="376636.16956200002"/>
    <n v="358632.99351599999"/>
    <n v="-18003.176046000037"/>
    <n v="1180.5457555136818"/>
    <n v="376636.16956200002"/>
    <n v="358632.99351599999"/>
    <n v="-18003.176046000037"/>
    <x v="0"/>
    <n v="27638.035810875004"/>
    <n v="-26577.777778"/>
    <n v="332055.215738"/>
    <n v="143502.72151500001"/>
    <n v="-18003.176046000037"/>
    <n v="-18003.176046000037"/>
    <n v="-18003.176046000037"/>
    <x v="0"/>
    <x v="5"/>
    <x v="1"/>
    <x v="10"/>
    <n v="-31104.341697000025"/>
    <n v="-7.464650000000006"/>
  </r>
  <r>
    <n v="1700"/>
    <n v="906"/>
    <x v="0"/>
    <x v="4"/>
    <s v="Deutsche Telekom AG"/>
    <x v="10"/>
    <x v="4"/>
    <x v="8"/>
    <s v="Enron North America"/>
    <x v="0"/>
    <d v="2000-08-23T00:00:00"/>
    <d v="2005-08-23T00:00:00"/>
    <x v="0"/>
    <n v="10000000"/>
    <n v="-3733.6083500000004"/>
    <n v="0.52"/>
    <n v="153.03456700000001"/>
    <n v="148.084068"/>
    <n v="-4.7805854110310522"/>
    <n v="17848.83360851372"/>
    <n v="1334.888193"/>
    <x v="0"/>
    <n v="19183.721801513719"/>
    <n v="-376636.16956200002"/>
    <n v="-358632.99351599999"/>
    <n v="18003.176046000037"/>
    <n v="-1180.5457555136818"/>
    <n v="-376636.16956200002"/>
    <n v="-358632.99351599999"/>
    <n v="18003.176046000037"/>
    <x v="0"/>
    <n v="-27638.035810875004"/>
    <n v="26577.777778"/>
    <n v="-332055.215738"/>
    <n v="-332055.215738"/>
    <n v="18003.176046000037"/>
    <n v="18003.176046000037"/>
    <n v="18003.176046000037"/>
    <x v="0"/>
    <x v="5"/>
    <x v="1"/>
    <x v="10"/>
    <n v="31104.341697000025"/>
    <n v="-7.464650000000006"/>
  </r>
  <r>
    <n v="1727"/>
    <n v="932"/>
    <x v="0"/>
    <x v="0"/>
    <s v="Deutsche Telekom AG"/>
    <x v="10"/>
    <x v="4"/>
    <x v="8"/>
    <s v="Merrill Lynch Int"/>
    <x v="2"/>
    <d v="2001-03-29T00:00:00"/>
    <d v="2006-03-29T00:00:00"/>
    <x v="1"/>
    <n v="10000000"/>
    <n v="-4453.3695040000002"/>
    <n v="1.66"/>
    <n v="159.22109499999999"/>
    <n v="154.09317799999999"/>
    <n v="-4.8050777850244195"/>
    <n v="21398.78687217562"/>
    <n v="1689.480102"/>
    <x v="0"/>
    <n v="23088.266974175622"/>
    <n v="31225.338250000001"/>
    <n v="53668.372393999998"/>
    <n v="22443.034143999997"/>
    <n v="-645.23283017562426"/>
    <n v="27540.748336500001"/>
    <n v="47093.996775734995"/>
    <n v="19553.248439234994"/>
    <x v="0"/>
    <n v="-32966.067753360003"/>
    <n v="0"/>
    <n v="47093.996775734995"/>
    <n v="47093.996775734995"/>
    <n v="19553.248439234994"/>
    <n v="19553.248439234994"/>
    <n v="19553.248439234994"/>
    <x v="1"/>
    <x v="5"/>
    <x v="1"/>
    <x v="10"/>
    <n v="47093.996775734995"/>
    <m/>
  </r>
  <r>
    <n v="1744"/>
    <n v="951"/>
    <x v="0"/>
    <x v="0"/>
    <s v="Deutsche Telekom AG"/>
    <x v="10"/>
    <x v="4"/>
    <x v="8"/>
    <s v="Merrill Lynch Int"/>
    <x v="2"/>
    <d v="2001-04-03T00:00:00"/>
    <d v="2005-04-03T00:00:00"/>
    <x v="0"/>
    <n v="10000000"/>
    <n v="-3544.0780810000001"/>
    <n v="1.52"/>
    <n v="149.080397"/>
    <n v="144.227206"/>
    <n v="-4.7094582127034972"/>
    <n v="16690.687625027902"/>
    <n v="1517.060322"/>
    <x v="0"/>
    <n v="18207.747947027903"/>
    <n v="10229.901898"/>
    <n v="27713.933645000001"/>
    <n v="17484.031747000001"/>
    <n v="-723.71620002790223"/>
    <n v="10229.901898"/>
    <n v="27713.933645000001"/>
    <n v="17484.031747000001"/>
    <x v="0"/>
    <n v="-26235.037994602502"/>
    <n v="0"/>
    <n v="27713.933645000001"/>
    <n v="27713.933645000001"/>
    <n v="27713.933645000001"/>
    <n v="17484.031747000001"/>
    <n v="17484.031747000001"/>
    <x v="0"/>
    <x v="5"/>
    <x v="1"/>
    <x v="10"/>
    <n v="27713.933645000001"/>
    <m/>
  </r>
  <r>
    <n v="1304"/>
    <n v="465"/>
    <x v="0"/>
    <x v="0"/>
    <s v="Diageo Plc"/>
    <x v="6"/>
    <x v="1"/>
    <x v="6"/>
    <s v="Portfolio ISIS"/>
    <x v="6"/>
    <d v="2001-01-05T00:00:00"/>
    <d v="2006-01-05T00:00:00"/>
    <x v="0"/>
    <n v="-10000000"/>
    <n v="4023.521221"/>
    <n v="0.22"/>
    <n v="29.884208999999998"/>
    <n v="29.643833000000001"/>
    <n v="-0.24754137363925138"/>
    <n v="-995.98796991301788"/>
    <n v="-386.46020099999998"/>
    <x v="0"/>
    <n v="-1382.4481709130177"/>
    <n v="27794.08973"/>
    <n v="26759.970817000001"/>
    <n v="-1034.1189129999984"/>
    <n v="348.32925791301932"/>
    <n v="27794.08973"/>
    <n v="26759.970817000001"/>
    <n v="-1034.1189129999984"/>
    <x v="0"/>
    <n v="16546.731021362499"/>
    <n v="0"/>
    <n v="26759.970817000001"/>
    <n v="-4017.4692780000005"/>
    <n v="-1034.1189129999984"/>
    <n v="-1034.1189129999984"/>
    <n v="-1034.1189129999984"/>
    <x v="1"/>
    <x v="4"/>
    <x v="1"/>
    <x v="6"/>
    <n v="-10058.971013000002"/>
    <m/>
  </r>
  <r>
    <n v="1498"/>
    <n v="549"/>
    <x v="0"/>
    <x v="1"/>
    <s v="Diageo Plc"/>
    <x v="6"/>
    <x v="1"/>
    <x v="6"/>
    <s v="Portfolio ISIS"/>
    <x v="1"/>
    <d v="2001-01-05T00:00:00"/>
    <d v="2006-01-05T00:00:00"/>
    <x v="0"/>
    <n v="10000000"/>
    <n v="-4023.521221"/>
    <n v="0.22"/>
    <n v="29.884208999999998"/>
    <n v="29.643833000000001"/>
    <n v="-0.24754137363925138"/>
    <n v="995.98796991301788"/>
    <n v="386.46020099999998"/>
    <x v="0"/>
    <n v="1382.4481709130177"/>
    <n v="-27794.08973"/>
    <n v="-26759.970817000001"/>
    <n v="1034.1189129999984"/>
    <n v="-348.32925791301932"/>
    <n v="-27794.08973"/>
    <n v="-26759.970817000001"/>
    <n v="1034.1189129999984"/>
    <x v="0"/>
    <n v="-16546.731021362499"/>
    <n v="0"/>
    <n v="-26759.970817000001"/>
    <n v="4017.4692780000005"/>
    <n v="1034.1189129999984"/>
    <n v="1034.1189129999984"/>
    <n v="1034.1189129999984"/>
    <x v="1"/>
    <x v="4"/>
    <x v="1"/>
    <x v="6"/>
    <n v="10058.971013000002"/>
    <n v="-2.2139989999999976"/>
  </r>
  <r>
    <n v="1598"/>
    <n v="652"/>
    <x v="0"/>
    <x v="0"/>
    <s v="Diageo Plc"/>
    <x v="6"/>
    <x v="1"/>
    <x v="6"/>
    <s v="Goldman Sachs"/>
    <x v="6"/>
    <d v="2001-01-08T00:00:00"/>
    <d v="2006-01-08T00:00:00"/>
    <x v="0"/>
    <n v="10000000"/>
    <n v="-4043.6700690000002"/>
    <n v="0.3"/>
    <n v="29.921341000000002"/>
    <n v="29.680844"/>
    <n v="-0.24750953192033023"/>
    <n v="1000.8468860184395"/>
    <n v="404.22637199999997"/>
    <x v="0"/>
    <n v="1405.0732580184394"/>
    <n v="7410.7331800000002"/>
    <n v="8510.9401529999996"/>
    <n v="1100.2069729999994"/>
    <n v="-304.86628501844007"/>
    <n v="7410.7331800000002"/>
    <n v="8510.9401529999996"/>
    <n v="1100.2069729999994"/>
    <x v="0"/>
    <n v="-16629.593158762502"/>
    <n v="0"/>
    <n v="8510.9401529999996"/>
    <n v="8510.9401529999996"/>
    <n v="1100.2069729999994"/>
    <n v="1100.2069729999994"/>
    <n v="1100.2069729999994"/>
    <x v="1"/>
    <x v="4"/>
    <x v="1"/>
    <x v="6"/>
    <n v="10054.417468"/>
    <n v="-2.2139980000000001"/>
  </r>
  <r>
    <n v="22"/>
    <n v="111"/>
    <x v="0"/>
    <x v="8"/>
    <s v="Diamond Offshore"/>
    <x v="5"/>
    <x v="5"/>
    <x v="3"/>
    <s v="High Yield"/>
    <x v="5"/>
    <d v="2000-06-22T00:00:00"/>
    <d v="2005-06-06T00:00:00"/>
    <x v="0"/>
    <n v="4000000"/>
    <n v="-1454.480996"/>
    <n v="0.85"/>
    <n v="71.356305000000006"/>
    <n v="70.764525000000006"/>
    <n v="-0.54035502313714923"/>
    <n v="785.9361122461238"/>
    <n v="286.59374400000002"/>
    <x v="0"/>
    <n v="1072.5298562461239"/>
    <n v="22897.44803"/>
    <n v="23892.60065"/>
    <n v="995.15262000000075"/>
    <n v="-77.377236246123175"/>
    <n v="22897.44803"/>
    <n v="23892.60065"/>
    <n v="995.15262000000075"/>
    <x v="0"/>
    <n v="-8374.1743344699989"/>
    <n v="24272.222222"/>
    <n v="48164.822872000004"/>
    <n v="31922.882570000002"/>
    <n v="995.15262000000803"/>
    <n v="995.15262000000803"/>
    <n v="995.15262000000075"/>
    <x v="0"/>
    <x v="3"/>
    <x v="1"/>
    <x v="5"/>
    <n v="4035.9788850000041"/>
    <n v="-2.2818849999999884"/>
  </r>
  <r>
    <n v="37"/>
    <n v="131"/>
    <x v="0"/>
    <x v="0"/>
    <s v="Diamond Offshore"/>
    <x v="5"/>
    <x v="5"/>
    <x v="3"/>
    <s v="JP Morgan"/>
    <x v="5"/>
    <d v="2000-07-21T00:00:00"/>
    <d v="2003-07-21T00:00:00"/>
    <x v="0"/>
    <n v="-4000000"/>
    <n v="835.96679000000006"/>
    <n v="0.74"/>
    <n v="65.096379999999996"/>
    <n v="64.444349000000003"/>
    <n v="-0.54335233336584754"/>
    <n v="-454.22450596285751"/>
    <n v="-254.36949900000002"/>
    <x v="0"/>
    <n v="-708.59400496285753"/>
    <n v="-13551.404102"/>
    <n v="-14200.087844"/>
    <n v="-648.68374199999926"/>
    <n v="59.910262962858269"/>
    <n v="-13551.404102"/>
    <n v="-14200.087844"/>
    <n v="-648.68374199999926"/>
    <x v="0"/>
    <n v="4813.0787934250002"/>
    <n v="-15211.111111"/>
    <n v="-29411.198955"/>
    <n v="-22241.462750999999"/>
    <n v="-648.68374200000108"/>
    <n v="-648.68374200000108"/>
    <n v="-648.68374199999926"/>
    <x v="5"/>
    <x v="3"/>
    <x v="1"/>
    <x v="5"/>
    <n v="-2768.7136219999993"/>
    <n v="-2.4983040000000045"/>
  </r>
  <r>
    <n v="122"/>
    <n v="132"/>
    <x v="2"/>
    <x v="9"/>
    <s v="Diamond Offshore"/>
    <x v="5"/>
    <x v="5"/>
    <x v="3"/>
    <s v="EnronCredit.com"/>
    <x v="2"/>
    <d v="2000-06-22T00:00:00"/>
    <d v="2005-06-06T00:00:00"/>
    <x v="0"/>
    <n v="-4000000"/>
    <n v="1454.480996"/>
    <n v="0.85"/>
    <n v="71.356305000000006"/>
    <n v="70.764525000000006"/>
    <n v="-0.54035502313714923"/>
    <n v="-785.9361122461238"/>
    <n v="-286.59374400000002"/>
    <x v="0"/>
    <n v="-1072.5298562461239"/>
    <n v="-22897.44803"/>
    <n v="-23892.60065"/>
    <n v="-995.15262000000075"/>
    <n v="77.377236246123175"/>
    <n v="-22897.44803"/>
    <n v="-23892.60065"/>
    <n v="-995.15262000000075"/>
    <x v="0"/>
    <n v="8374.1743344699989"/>
    <n v="-24272.222222"/>
    <n v="-48164.822872000004"/>
    <n v="-31922.882570000002"/>
    <n v="-995.15262000000803"/>
    <n v="-995.15262000000803"/>
    <n v="-995.15262000000075"/>
    <x v="0"/>
    <x v="3"/>
    <x v="1"/>
    <x v="5"/>
    <n v="-4035.9788850000041"/>
    <m/>
  </r>
  <r>
    <n v="51"/>
    <n v="126"/>
    <x v="0"/>
    <x v="2"/>
    <s v="Dominion Resource"/>
    <x v="1"/>
    <x v="3"/>
    <x v="3"/>
    <s v="FUNB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15416.666667"/>
    <n v="15416.666667"/>
    <n v="2916.3306250000005"/>
    <n v="0"/>
    <n v="0"/>
    <n v="0"/>
    <x v="3"/>
    <x v="1"/>
    <x v="1"/>
    <x v="1"/>
    <n v="0"/>
    <n v="0"/>
  </r>
  <r>
    <n v="52"/>
    <n v="127"/>
    <x v="0"/>
    <x v="3"/>
    <s v="Dominion Resource"/>
    <x v="1"/>
    <x v="3"/>
    <x v="3"/>
    <s v="EnronCredit.com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-15416.666667"/>
    <n v="-15416.666667"/>
    <n v="-2916.3306250000005"/>
    <n v="0"/>
    <n v="0"/>
    <n v="0"/>
    <x v="3"/>
    <x v="1"/>
    <x v="1"/>
    <x v="1"/>
    <n v="0"/>
    <n v="0"/>
  </r>
  <r>
    <n v="53"/>
    <n v="128"/>
    <x v="0"/>
    <x v="4"/>
    <s v="Dominion Resource"/>
    <x v="1"/>
    <x v="3"/>
    <x v="3"/>
    <s v="Enron North America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15416.666667"/>
    <n v="15416.666667"/>
    <n v="2916.3306250000005"/>
    <n v="0"/>
    <n v="0"/>
    <n v="0"/>
    <x v="3"/>
    <x v="1"/>
    <x v="1"/>
    <x v="1"/>
    <n v="0"/>
    <n v="0"/>
  </r>
  <r>
    <n v="1746"/>
    <n v="952"/>
    <x v="0"/>
    <x v="0"/>
    <s v="Duke Capital"/>
    <x v="9"/>
    <x v="5"/>
    <x v="3"/>
    <s v="JP Morgan"/>
    <x v="4"/>
    <d v="2001-04-03T00:00:00"/>
    <d v="2006-04-03T00:00:00"/>
    <x v="0"/>
    <n v="10000000"/>
    <n v="-4269.9500760000001"/>
    <n v="0.75"/>
    <n v="74.524782999999999"/>
    <n v="73.928293999999994"/>
    <n v="-0.58492147164732977"/>
    <n v="2497.5854823145478"/>
    <n v="792.47521200000006"/>
    <x v="0"/>
    <n v="3290.0606943145476"/>
    <n v="2047.7274540000001"/>
    <n v="4833.4455930000004"/>
    <n v="2785.7181390000005"/>
    <n v="-504.3425553145471"/>
    <n v="2047.7274540000001"/>
    <n v="4833.4455930000004"/>
    <n v="2785.7181390000005"/>
    <x v="0"/>
    <m/>
    <n v="0"/>
    <n v="4833.4455930000004"/>
    <n v="4833.4455930000004"/>
    <n v="4833.4455930000004"/>
    <n v="2785.7181390000005"/>
    <n v="2785.7181390000005"/>
    <x v="1"/>
    <x v="0"/>
    <x v="1"/>
    <x v="9"/>
    <n v="4833.4455930000004"/>
    <n v="73.928293999999994"/>
  </r>
  <r>
    <n v="1305"/>
    <n v="466"/>
    <x v="0"/>
    <x v="0"/>
    <s v="Duke Energy Corp."/>
    <x v="6"/>
    <x v="3"/>
    <x v="3"/>
    <s v="Portfolio ISIS"/>
    <x v="4"/>
    <d v="2001-01-05T00:00:00"/>
    <d v="2006-01-05T00:00:00"/>
    <x v="0"/>
    <n v="-10000000"/>
    <n v="4069.0768189999999"/>
    <n v="0.6"/>
    <n v="63.458775000000003"/>
    <n v="63.369548000000002"/>
    <n v="-6.5619932471940021E-2"/>
    <n v="-267.01254608591648"/>
    <n v="-696.30320099999994"/>
    <x v="0"/>
    <n v="-963.31574708591643"/>
    <n v="-296.45548300000002"/>
    <n v="-821.25593000000003"/>
    <n v="-524.80044700000008"/>
    <n v="438.51530008591635"/>
    <n v="-296.45548300000002"/>
    <n v="-821.25593000000003"/>
    <n v="-524.80044700000008"/>
    <x v="0"/>
    <n v="16734.078418137498"/>
    <n v="0"/>
    <n v="-821.25593000000003"/>
    <n v="-5086.9335470000005"/>
    <n v="-524.80044700000008"/>
    <n v="-524.80044700000008"/>
    <n v="-524.80044700000008"/>
    <x v="1"/>
    <x v="4"/>
    <x v="1"/>
    <x v="6"/>
    <n v="-5288.1785989999998"/>
    <n v="-0.92305999999999955"/>
  </r>
  <r>
    <n v="1499"/>
    <n v="550"/>
    <x v="0"/>
    <x v="1"/>
    <s v="Duke Energy Corp."/>
    <x v="6"/>
    <x v="3"/>
    <x v="3"/>
    <s v="Portfolio ISIS"/>
    <x v="1"/>
    <d v="2001-01-05T00:00:00"/>
    <d v="2006-01-05T00:00:00"/>
    <x v="0"/>
    <n v="10000000"/>
    <n v="-4069.0768189999999"/>
    <n v="0.6"/>
    <n v="63.458775000000003"/>
    <n v="63.369548000000002"/>
    <n v="-6.5619932471940021E-2"/>
    <n v="267.01254608591648"/>
    <n v="696.30320099999994"/>
    <x v="0"/>
    <n v="963.31574708591643"/>
    <n v="296.45548300000002"/>
    <n v="821.25593000000003"/>
    <n v="524.80044700000008"/>
    <n v="-438.51530008591635"/>
    <n v="296.45548300000002"/>
    <n v="821.25593000000003"/>
    <n v="524.80044700000008"/>
    <x v="0"/>
    <n v="-16734.078418137498"/>
    <n v="0"/>
    <n v="821.25593000000003"/>
    <n v="5086.9335470000005"/>
    <n v="524.80044700000008"/>
    <n v="524.80044700000008"/>
    <n v="524.80044700000008"/>
    <x v="1"/>
    <x v="4"/>
    <x v="1"/>
    <x v="6"/>
    <n v="5288.1785989999998"/>
    <n v="-0.92305999999999955"/>
  </r>
  <r>
    <n v="1"/>
    <n v="307"/>
    <x v="0"/>
    <x v="0"/>
    <s v="Eastern Elec Plc"/>
    <x v="1"/>
    <x v="3"/>
    <x v="6"/>
    <s v="Greenwich Natwest"/>
    <x v="0"/>
    <d v="1999-09-08T00:00:00"/>
    <d v="2004-12-01T00:00:00"/>
    <x v="2"/>
    <n v="-15000000"/>
    <n v="0"/>
    <n v="0.47499999999999998"/>
    <n v="64.734776999999994"/>
    <n v="64.116387000000003"/>
    <m/>
    <n v="-"/>
    <n v="-624.17158800000004"/>
    <x v="0"/>
    <n v="-624.17158800000004"/>
    <n v="-49565.834379"/>
    <n v="-51600.477140000003"/>
    <n v="-2034.6427610000028"/>
    <n v="-1410.4711730000026"/>
    <n v="-70631.313990074996"/>
    <n v="-73092.075868810003"/>
    <n v="-2460.7618787350075"/>
    <x v="0"/>
    <n v="0"/>
    <n v="-151388.4375"/>
    <n v="-224480.51336881"/>
    <n v="-348412.1739126434"/>
    <n v="-1552.3243787350075"/>
    <n v="-1552.3243787350075"/>
    <n v="-2460.7618787350075"/>
    <x v="0"/>
    <x v="1"/>
    <x v="1"/>
    <x v="1"/>
    <n v="-14565.149664301018"/>
    <n v="-3.128783999999996"/>
  </r>
  <r>
    <n v="2"/>
    <n v="306"/>
    <x v="0"/>
    <x v="0"/>
    <s v="Eastern Elec Plc"/>
    <x v="1"/>
    <x v="3"/>
    <x v="6"/>
    <s v="Greenwich Natwest"/>
    <x v="0"/>
    <d v="1999-11-29T00:00:00"/>
    <d v="2004-11-25T00:00:00"/>
    <x v="2"/>
    <n v="-15000000"/>
    <n v="0"/>
    <n v="0.51"/>
    <n v="64.654505"/>
    <n v="64.035717000000005"/>
    <m/>
    <n v="-"/>
    <n v="-632.39696100000003"/>
    <x v="0"/>
    <n v="-632.39696100000003"/>
    <n v="-67460.164392999999"/>
    <n v="-69500.285262999998"/>
    <n v="-2040.1208699999988"/>
    <n v="-1407.7239089999989"/>
    <n v="-96130.734260024998"/>
    <n v="-98447.154075039507"/>
    <n v="-2316.4198150145094"/>
    <x v="0"/>
    <n v="0"/>
    <n v="-137860.86249999999"/>
    <n v="-236308.01657503948"/>
    <n v="-353640.04009070876"/>
    <n v="-1489.1573150144832"/>
    <n v="-1489.1573150144832"/>
    <n v="-2316.4198150145094"/>
    <x v="0"/>
    <x v="1"/>
    <x v="1"/>
    <x v="1"/>
    <n v="-14481.678530659497"/>
    <n v="-3.1302960000000013"/>
  </r>
  <r>
    <n v="3"/>
    <n v="308"/>
    <x v="0"/>
    <x v="0"/>
    <s v="Eastern Elec Plc"/>
    <x v="1"/>
    <x v="3"/>
    <x v="6"/>
    <s v="Credit Reserve Book"/>
    <x v="0"/>
    <d v="1999-11-29T00:00:00"/>
    <d v="2004-11-25T00:00:00"/>
    <x v="2"/>
    <n v="15000000"/>
    <n v="0"/>
    <n v="0.51"/>
    <n v="64.654505"/>
    <n v="64.035717000000005"/>
    <m/>
    <n v="-"/>
    <n v="632.39696100000003"/>
    <x v="0"/>
    <n v="632.39696100000003"/>
    <n v="67460.164392999999"/>
    <n v="69500.285262999998"/>
    <n v="2040.1208699999988"/>
    <n v="1407.7239089999989"/>
    <n v="96130.734260024998"/>
    <n v="98447.154075039507"/>
    <n v="2316.4198150145094"/>
    <x v="0"/>
    <n v="0"/>
    <n v="137860.86249999999"/>
    <n v="236308.01657503948"/>
    <n v="353640.04009070876"/>
    <n v="1489.1573150144832"/>
    <n v="1489.1573150144832"/>
    <n v="2316.4198150145094"/>
    <x v="0"/>
    <x v="1"/>
    <x v="1"/>
    <x v="1"/>
    <n v="14481.678530659497"/>
    <n v="-3.1302960000000013"/>
  </r>
  <r>
    <n v="4"/>
    <n v="309"/>
    <x v="0"/>
    <x v="0"/>
    <s v="Eastern Elec Plc"/>
    <x v="1"/>
    <x v="3"/>
    <x v="6"/>
    <s v="Credit Reserve Book"/>
    <x v="0"/>
    <d v="1999-09-08T00:00:00"/>
    <d v="2004-12-01T00:00:00"/>
    <x v="2"/>
    <n v="15000000"/>
    <n v="0"/>
    <n v="0.47499999999999998"/>
    <n v="64.734776999999994"/>
    <n v="64.116387000000003"/>
    <m/>
    <n v="-"/>
    <n v="624.17158800000004"/>
    <x v="0"/>
    <n v="624.17158800000004"/>
    <n v="49565.834379"/>
    <n v="51600.477140000003"/>
    <n v="2034.6427610000028"/>
    <n v="1410.4711730000026"/>
    <n v="70631.313990074996"/>
    <n v="73092.075868810003"/>
    <n v="2460.7618787350075"/>
    <x v="0"/>
    <n v="0"/>
    <n v="151388.4375"/>
    <n v="224480.51336881"/>
    <n v="348412.1739126434"/>
    <n v="1552.3243787350075"/>
    <n v="1552.3243787350075"/>
    <n v="2460.7618787350075"/>
    <x v="0"/>
    <x v="1"/>
    <x v="1"/>
    <x v="1"/>
    <n v="14565.149664301018"/>
    <n v="-3.128783999999996"/>
  </r>
  <r>
    <n v="270"/>
    <n v="408"/>
    <x v="0"/>
    <x v="4"/>
    <s v="Eastern Elec Plc"/>
    <x v="1"/>
    <x v="3"/>
    <x v="6"/>
    <s v="Toronto Dominion"/>
    <x v="0"/>
    <d v="1998-03-31T00:00:00"/>
    <d v="2001-03-31T00:00:00"/>
    <x v="2"/>
    <n v="0"/>
    <n v="4.4440299999999997"/>
    <n v="0.3125"/>
    <n v="0"/>
    <n v="0"/>
    <n v="-0.54844546195642607"/>
    <n v="-2.4373080862982159"/>
    <n v="-518.93755199999998"/>
    <x v="0"/>
    <n v="-521.37486008629821"/>
    <n v="172.979184"/>
    <n v="0"/>
    <n v="-172.979184"/>
    <n v="348.39567608629818"/>
    <n v="246.49533720000002"/>
    <n v="0"/>
    <n v="-246.49533720000002"/>
    <x v="0"/>
    <n v="32.165889140000004"/>
    <n v="-132918.150685"/>
    <n v="-132918.150685"/>
    <n v="37546.571751944663"/>
    <n v="551.10740280000027"/>
    <n v="551.10740280000027"/>
    <n v="-246.49533720000002"/>
    <x v="3"/>
    <x v="1"/>
    <x v="1"/>
    <x v="1"/>
    <n v="-1746.5299099510012"/>
    <n v="-134.60931600000001"/>
  </r>
  <r>
    <n v="271"/>
    <n v="407"/>
    <x v="0"/>
    <x v="4"/>
    <s v="Eastern Elec Plc"/>
    <x v="1"/>
    <x v="3"/>
    <x v="6"/>
    <s v="Credit Reserve Book"/>
    <x v="0"/>
    <d v="1998-03-31T00:00:00"/>
    <d v="2001-03-31T00:00:00"/>
    <x v="2"/>
    <n v="0"/>
    <n v="-4.4440299999999997"/>
    <n v="0.3125"/>
    <n v="0"/>
    <n v="0"/>
    <n v="-0.54844546195642607"/>
    <n v="2.4373080862982159"/>
    <n v="518.93755199999998"/>
    <x v="0"/>
    <n v="521.37486008629821"/>
    <n v="-172.979184"/>
    <n v="0"/>
    <n v="172.979184"/>
    <n v="-348.39567608629818"/>
    <n v="-246.49533720000002"/>
    <n v="0"/>
    <n v="246.49533720000002"/>
    <x v="0"/>
    <n v="-32.165889140000004"/>
    <n v="132918.150685"/>
    <n v="132918.150685"/>
    <n v="-37546.571751944663"/>
    <n v="-551.10740280000027"/>
    <n v="-551.10740280000027"/>
    <n v="246.49533720000002"/>
    <x v="3"/>
    <x v="1"/>
    <x v="1"/>
    <x v="1"/>
    <n v="1746.5299099510012"/>
    <n v="-134.60931600000001"/>
  </r>
  <r>
    <n v="5"/>
    <n v="310"/>
    <x v="0"/>
    <x v="0"/>
    <s v="Eastern Group"/>
    <x v="1"/>
    <x v="3"/>
    <x v="6"/>
    <s v="Merrill Lynch Int"/>
    <x v="0"/>
    <d v="2000-03-22T00:00:00"/>
    <d v="2005-03-22T00:00:00"/>
    <x v="0"/>
    <n v="-50000000"/>
    <n v="17250.155581999999"/>
    <n v="0.51500000000000001"/>
    <n v="66.201836999999998"/>
    <n v="65.593292000000005"/>
    <n v="-0.56121563055078361"/>
    <n v="-9681.0569420512493"/>
    <n v="-3326.5415430000003"/>
    <x v="0"/>
    <n v="-13007.59848505125"/>
    <n v="252114.24013399999"/>
    <n v="240845.19472100001"/>
    <n v="-11269.045412999985"/>
    <n v="1738.5530720512652"/>
    <n v="252114.24013399999"/>
    <n v="240845.19472100001"/>
    <n v="-11269.045412999985"/>
    <x v="0"/>
    <n v="124856.62610251601"/>
    <n v="-261076.38888899999"/>
    <n v="-20231.194167999987"/>
    <n v="-573069.307317"/>
    <n v="-11269.045412999985"/>
    <n v="-11269.045412999985"/>
    <n v="-11269.045412999985"/>
    <x v="0"/>
    <x v="1"/>
    <x v="1"/>
    <x v="1"/>
    <n v="-62790.038224999997"/>
    <n v="-3.1135510000000011"/>
  </r>
  <r>
    <n v="6"/>
    <n v="311"/>
    <x v="0"/>
    <x v="0"/>
    <s v="Eastern Group"/>
    <x v="1"/>
    <x v="3"/>
    <x v="6"/>
    <s v="Credit Reserve Book"/>
    <x v="0"/>
    <d v="2000-03-22T00:00:00"/>
    <d v="2005-03-22T00:00:00"/>
    <x v="0"/>
    <n v="50000000"/>
    <n v="-17250.155581999999"/>
    <n v="0.51500000000000001"/>
    <n v="66.201836999999998"/>
    <n v="65.593292000000005"/>
    <n v="-0.56121563055078361"/>
    <n v="9681.0569420512493"/>
    <n v="3326.5415430000003"/>
    <x v="0"/>
    <n v="13007.59848505125"/>
    <n v="-252114.24013399999"/>
    <n v="-240845.19472100001"/>
    <n v="11269.045412999985"/>
    <n v="-1738.5530720512652"/>
    <n v="-252114.24013399999"/>
    <n v="-240845.19472100001"/>
    <n v="11269.045412999985"/>
    <x v="0"/>
    <n v="-124856.62610251601"/>
    <n v="261076.38888899999"/>
    <n v="20231.194167999987"/>
    <n v="573069.307317"/>
    <n v="11269.045412999985"/>
    <n v="11269.045412999985"/>
    <n v="11269.045412999985"/>
    <x v="0"/>
    <x v="1"/>
    <x v="1"/>
    <x v="1"/>
    <n v="62790.038224999997"/>
    <n v="-3.1135510000000011"/>
  </r>
  <r>
    <n v="1306"/>
    <n v="467"/>
    <x v="0"/>
    <x v="0"/>
    <s v="Eastman Chemical"/>
    <x v="1"/>
    <x v="0"/>
    <x v="3"/>
    <s v="Portfolio ISIS"/>
    <x v="3"/>
    <d v="2001-01-05T00:00:00"/>
    <d v="2006-01-05T00:00:00"/>
    <x v="0"/>
    <n v="-10000000"/>
    <n v="4172.0164370000002"/>
    <n v="1.2"/>
    <n v="119.510954"/>
    <n v="118.84314999999999"/>
    <n v="-0.59012939526734798"/>
    <n v="-2462.0295370122458"/>
    <n v="-1288.270293"/>
    <x v="0"/>
    <n v="-3750.2998300122458"/>
    <n v="-31292.454972"/>
    <n v="-34338.653615000003"/>
    <n v="-3046.1986430000034"/>
    <n v="704.10118701224246"/>
    <n v="-31292.454972"/>
    <n v="-34338.653615000003"/>
    <n v="-3046.1986430000034"/>
    <x v="0"/>
    <n v="30197.054971006004"/>
    <n v="0"/>
    <n v="-34338.653615000003"/>
    <n v="-61252.696624000004"/>
    <n v="-3046.1986430000034"/>
    <n v="-3046.1986430000034"/>
    <n v="-3046.1986430000034"/>
    <x v="1"/>
    <x v="1"/>
    <x v="1"/>
    <x v="1"/>
    <n v="-9944.3496580000028"/>
    <n v="-1.7935020000000037"/>
  </r>
  <r>
    <n v="1500"/>
    <n v="551"/>
    <x v="0"/>
    <x v="1"/>
    <s v="Eastman Chemical"/>
    <x v="1"/>
    <x v="0"/>
    <x v="3"/>
    <s v="Portfolio ISIS"/>
    <x v="1"/>
    <d v="2001-01-05T00:00:00"/>
    <d v="2006-01-05T00:00:00"/>
    <x v="0"/>
    <n v="10000000"/>
    <n v="-4172.0164370000002"/>
    <n v="1.2"/>
    <n v="119.510954"/>
    <n v="118.84314999999999"/>
    <n v="-0.59012939526734798"/>
    <n v="2462.0295370122458"/>
    <n v="1288.270293"/>
    <x v="0"/>
    <n v="3750.2998300122458"/>
    <n v="31292.454972"/>
    <n v="34338.653615000003"/>
    <n v="3046.1986430000034"/>
    <n v="-704.10118701224246"/>
    <n v="31292.454972"/>
    <n v="34338.653615000003"/>
    <n v="3046.1986430000034"/>
    <x v="0"/>
    <n v="-30197.054971006004"/>
    <n v="0"/>
    <n v="34338.653615000003"/>
    <n v="61252.696624000004"/>
    <n v="3046.1986430000034"/>
    <n v="3046.1986430000034"/>
    <n v="3046.1986430000034"/>
    <x v="1"/>
    <x v="1"/>
    <x v="1"/>
    <x v="1"/>
    <n v="9944.3496580000028"/>
    <n v="-1.7935020000000037"/>
  </r>
  <r>
    <n v="1654"/>
    <n v="864"/>
    <x v="0"/>
    <x v="2"/>
    <s v="Eastman Kodak Co."/>
    <x v="6"/>
    <x v="8"/>
    <x v="3"/>
    <s v="Swiss Re"/>
    <x v="4"/>
    <d v="2001-02-27T00:00:00"/>
    <d v="2006-02-27T00:00:00"/>
    <x v="0"/>
    <n v="-10000000"/>
    <n v="4231.1372140000003"/>
    <n v="1.1000000000000001"/>
    <n v="98.501375999999993"/>
    <n v="98.384446999999994"/>
    <n v="-9.3628869893999878E-2"/>
    <n v="-396.15659571326717"/>
    <n v="-1159.2197430000001"/>
    <x v="0"/>
    <n v="-1555.3763387132672"/>
    <n v="-59245.143395999999"/>
    <n v="-60109.815861000003"/>
    <n v="-864.67246500000329"/>
    <n v="690.70387371326387"/>
    <n v="-59245.143395999999"/>
    <n v="-60109.815861000003"/>
    <n v="-864.67246500000329"/>
    <x v="0"/>
    <n v="17400.551792575003"/>
    <n v="0"/>
    <n v="-60109.815861000003"/>
    <n v="-60109.815861000003"/>
    <n v="-864.67246500000329"/>
    <n v="-864.67246500000329"/>
    <n v="-864.67246500000329"/>
    <x v="1"/>
    <x v="4"/>
    <x v="1"/>
    <x v="6"/>
    <n v="-9551.2933660000053"/>
    <n v="-1.7405120000000096"/>
  </r>
  <r>
    <n v="1655"/>
    <n v="865"/>
    <x v="0"/>
    <x v="3"/>
    <s v="Eastman Kodak Co."/>
    <x v="6"/>
    <x v="8"/>
    <x v="3"/>
    <s v="EnronCredit.com"/>
    <x v="4"/>
    <d v="2001-02-27T00:00:00"/>
    <d v="2006-02-27T00:00:00"/>
    <x v="0"/>
    <n v="10000000"/>
    <n v="-4231.1372140000003"/>
    <n v="1.1000000000000001"/>
    <n v="98.501375999999993"/>
    <n v="98.384446999999994"/>
    <n v="-9.3628869893999878E-2"/>
    <n v="396.15659571326717"/>
    <n v="1159.2197430000001"/>
    <x v="0"/>
    <n v="1555.3763387132672"/>
    <n v="59245.143395999999"/>
    <n v="60109.815861000003"/>
    <n v="864.67246500000329"/>
    <n v="-690.70387371326387"/>
    <n v="59245.143395999999"/>
    <n v="60109.815861000003"/>
    <n v="864.67246500000329"/>
    <x v="0"/>
    <n v="-17400.551792575003"/>
    <n v="0"/>
    <n v="60109.815861000003"/>
    <n v="60109.815861000003"/>
    <n v="864.67246500000329"/>
    <n v="864.67246500000329"/>
    <n v="864.67246500000329"/>
    <x v="1"/>
    <x v="4"/>
    <x v="1"/>
    <x v="6"/>
    <n v="9551.2933660000053"/>
    <n v="-1.7405120000000096"/>
  </r>
  <r>
    <n v="1656"/>
    <n v="866"/>
    <x v="0"/>
    <x v="4"/>
    <s v="Eastman Kodak Co."/>
    <x v="6"/>
    <x v="8"/>
    <x v="3"/>
    <s v="Enron North America"/>
    <x v="4"/>
    <d v="2001-02-27T00:00:00"/>
    <d v="2006-02-27T00:00:00"/>
    <x v="0"/>
    <n v="-10000000"/>
    <n v="4231.1372140000003"/>
    <n v="1.1000000000000001"/>
    <n v="98.501375999999993"/>
    <n v="98.384446999999994"/>
    <n v="-9.3628869893999878E-2"/>
    <n v="-396.15659571326717"/>
    <n v="-1159.2197430000001"/>
    <x v="0"/>
    <n v="-1555.3763387132672"/>
    <n v="-59245.143395999999"/>
    <n v="-60109.815861000003"/>
    <n v="-864.67246500000329"/>
    <n v="690.70387371326387"/>
    <n v="-59245.143395999999"/>
    <n v="-60109.815861000003"/>
    <n v="-864.67246500000329"/>
    <x v="0"/>
    <n v="17400.551792575003"/>
    <n v="0"/>
    <n v="-60109.815861000003"/>
    <n v="-60109.815861000003"/>
    <n v="-864.67246500000329"/>
    <n v="-864.67246500000329"/>
    <n v="-864.67246500000329"/>
    <x v="1"/>
    <x v="4"/>
    <x v="1"/>
    <x v="6"/>
    <n v="-9551.2933660000053"/>
    <n v="-1.7405120000000096"/>
  </r>
  <r>
    <n v="1583"/>
    <n v="637"/>
    <x v="0"/>
    <x v="0"/>
    <s v="Edison Intl"/>
    <x v="7"/>
    <x v="3"/>
    <x v="3"/>
    <s v="JP Morgan"/>
    <x v="0"/>
    <d v="2000-12-22T00:00:00"/>
    <d v="2004-10-15T00:00:00"/>
    <x v="0"/>
    <n v="5000000"/>
    <n v="-1436.656213"/>
    <n v="3"/>
    <n v="1797.2918110000001"/>
    <n v="1789.22208"/>
    <n v="-1.1738781280626833"/>
    <n v="1686.4593059860638"/>
    <n v="3112.9011989999999"/>
    <x v="0"/>
    <n v="4799.3605049860635"/>
    <n v="-609166.66666700004"/>
    <n v="-607916.66666700004"/>
    <n v="1250"/>
    <n v="-3549.3605049860635"/>
    <n v="-609166.66666700004"/>
    <n v="-607916.66666700004"/>
    <n v="1250"/>
    <x v="0"/>
    <n v="-40176.090996544997"/>
    <n v="0"/>
    <n v="-607916.66666700004"/>
    <n v="-492145.12179100001"/>
    <n v="1250"/>
    <n v="1250"/>
    <n v="1250"/>
    <x v="0"/>
    <x v="0"/>
    <x v="4"/>
    <x v="7"/>
    <n v="4166.6666659999173"/>
    <n v="-7.3303379999999834"/>
  </r>
  <r>
    <n v="1604"/>
    <n v="660"/>
    <x v="0"/>
    <x v="0"/>
    <s v="Edison Intl"/>
    <x v="7"/>
    <x v="3"/>
    <x v="3"/>
    <s v="Deutsche Bank AG NY"/>
    <x v="0"/>
    <d v="2001-01-10T00:00:00"/>
    <d v="2006-01-10T00:00:00"/>
    <x v="0"/>
    <n v="5000000"/>
    <n v="-2165.5699079999999"/>
    <n v="8.25"/>
    <n v="1709.0127379999999"/>
    <n v="1702.2409"/>
    <n v="-1.1359429330187822"/>
    <n v="2459.9638329507343"/>
    <n v="3923.1608910000004"/>
    <x v="0"/>
    <n v="6383.1247239507347"/>
    <n v="-559479.16666700004"/>
    <n v="-556041.66666700004"/>
    <n v="3437.5"/>
    <n v="-2945.6247239507347"/>
    <n v="-559479.16666700004"/>
    <n v="-556041.66666700004"/>
    <n v="3437.5"/>
    <x v="0"/>
    <n v="-60560.162477219994"/>
    <n v="0"/>
    <n v="-556041.66666700004"/>
    <n v="-556041.66666700004"/>
    <n v="3437.5"/>
    <n v="3437.5"/>
    <n v="3437.5"/>
    <x v="1"/>
    <x v="0"/>
    <x v="4"/>
    <x v="7"/>
    <n v="11458.333332999959"/>
    <n v="-4.6369660000000295"/>
  </r>
  <r>
    <n v="1073"/>
    <n v="431"/>
    <x v="0"/>
    <x v="0"/>
    <s v="Edison Mission"/>
    <x v="7"/>
    <x v="3"/>
    <x v="3"/>
    <s v="LBIE"/>
    <x v="0"/>
    <d v="2000-12-18T00:00:00"/>
    <d v="2004-05-28T00:00:00"/>
    <x v="0"/>
    <n v="-5000000"/>
    <n v="1307.0160089999999"/>
    <n v="2"/>
    <n v="1303.6232789999999"/>
    <n v="1297.6292100000001"/>
    <n v="-1.504847961499036"/>
    <n v="-1966.8603767902557"/>
    <n v="-2697.1137330000001"/>
    <x v="0"/>
    <n v="-4663.9741097902561"/>
    <n v="641666.66666700004"/>
    <n v="640833.33333299996"/>
    <n v="-833.33333400008269"/>
    <n v="3830.6407757901734"/>
    <n v="641666.66666700004"/>
    <n v="640833.33333299996"/>
    <n v="-833.33333400008269"/>
    <x v="0"/>
    <n v="36550.702691685001"/>
    <n v="-20000"/>
    <n v="620833.33333299996"/>
    <n v="274530.88759999996"/>
    <n v="-833.33333400008269"/>
    <n v="-833.33333400008269"/>
    <n v="-833.33333400008269"/>
    <x v="4"/>
    <x v="0"/>
    <x v="4"/>
    <x v="7"/>
    <n v="-2777.7777779999888"/>
    <n v="-5.429098999999951"/>
  </r>
  <r>
    <n v="1376"/>
    <n v="433"/>
    <x v="0"/>
    <x v="0"/>
    <s v="Edison Mission"/>
    <x v="7"/>
    <x v="3"/>
    <x v="3"/>
    <s v="Morgan Stanley CP"/>
    <x v="0"/>
    <d v="2000-12-19T00:00:00"/>
    <d v="2005-04-11T00:00:00"/>
    <x v="0"/>
    <n v="-10000000"/>
    <n v="3312.8597769999997"/>
    <n v="2.1"/>
    <n v="1275.787235"/>
    <n v="1270.3027689999999"/>
    <n v="-1.2626909232195098"/>
    <n v="-4183.1179703169091"/>
    <n v="-4564.0460400000002"/>
    <x v="0"/>
    <n v="-8747.1640103169084"/>
    <n v="1254500"/>
    <n v="1252750"/>
    <n v="-1750"/>
    <n v="6997.1640103169084"/>
    <n v="1254500"/>
    <n v="1252750"/>
    <n v="-1750"/>
    <x v="0"/>
    <n v="92644.123663804989"/>
    <n v="-13416.666667"/>
    <n v="1239333.3333330001"/>
    <n v="641366.8488700001"/>
    <n v="-1750"/>
    <n v="-1750"/>
    <n v="-1750"/>
    <x v="0"/>
    <x v="0"/>
    <x v="4"/>
    <x v="7"/>
    <n v="-5833"/>
    <n v="-4.5689530000001923"/>
  </r>
  <r>
    <n v="1307"/>
    <n v="468"/>
    <x v="0"/>
    <x v="0"/>
    <s v="Electrolux Ab"/>
    <x v="1"/>
    <x v="6"/>
    <x v="11"/>
    <s v="Portfolio ISIS"/>
    <x v="2"/>
    <d v="2001-01-05T00:00:00"/>
    <d v="2006-01-05T00:00:00"/>
    <x v="0"/>
    <n v="-10000000"/>
    <n v="4048.4325570000001"/>
    <n v="0.53"/>
    <n v="67.740813000000003"/>
    <n v="67.154532000000003"/>
    <n v="-0.58361023124142708"/>
    <n v="-2362.7066607560919"/>
    <n v="-810.05605500000001"/>
    <x v="0"/>
    <n v="-3172.7627157560919"/>
    <n v="48398.367139000002"/>
    <n v="45887.515321999999"/>
    <n v="-2510.8518170000025"/>
    <n v="661.91089875608941"/>
    <n v="48398.367139000002"/>
    <n v="45887.515321999999"/>
    <n v="-2510.8518170000025"/>
    <x v="0"/>
    <n v="29302.554847566003"/>
    <n v="0"/>
    <n v="45887.515321999999"/>
    <n v="-3450.1895460000014"/>
    <n v="-2510.8518170000025"/>
    <n v="-2510.8518170000025"/>
    <n v="-2510.8518170000025"/>
    <x v="1"/>
    <x v="1"/>
    <x v="1"/>
    <x v="1"/>
    <n v="10581.176997000002"/>
    <n v="2.8914029999999968"/>
  </r>
  <r>
    <n v="1501"/>
    <n v="552"/>
    <x v="0"/>
    <x v="1"/>
    <s v="Electrolux Ab"/>
    <x v="1"/>
    <x v="6"/>
    <x v="11"/>
    <s v="Portfolio ISIS"/>
    <x v="1"/>
    <d v="2001-01-05T00:00:00"/>
    <d v="2006-01-05T00:00:00"/>
    <x v="0"/>
    <n v="10000000"/>
    <n v="-4048.4325570000001"/>
    <n v="0.53"/>
    <n v="67.740813000000003"/>
    <n v="67.154532000000003"/>
    <n v="-0.58361023124142708"/>
    <n v="2362.7066607560919"/>
    <n v="810.05605500000001"/>
    <x v="0"/>
    <n v="3172.7627157560919"/>
    <n v="-48398.367139000002"/>
    <n v="-45887.515321999999"/>
    <n v="2510.8518170000025"/>
    <n v="-661.91089875608941"/>
    <n v="-48398.367139000002"/>
    <n v="-45887.515321999999"/>
    <n v="2510.8518170000025"/>
    <x v="0"/>
    <n v="-29302.554847566003"/>
    <n v="0"/>
    <n v="-45887.515321999999"/>
    <n v="3450.1895460000014"/>
    <n v="2510.8518170000025"/>
    <n v="2510.8518170000025"/>
    <n v="2510.8518170000025"/>
    <x v="1"/>
    <x v="1"/>
    <x v="1"/>
    <x v="1"/>
    <n v="-10581.176997000002"/>
    <n v="2.8914029999999968"/>
  </r>
  <r>
    <n v="44"/>
    <n v="143"/>
    <x v="0"/>
    <x v="8"/>
    <s v="Emmis Comm"/>
    <x v="8"/>
    <x v="4"/>
    <x v="3"/>
    <s v="High Yield"/>
    <x v="5"/>
    <d v="2000-08-08T00:00:00"/>
    <d v="2001-09-30T00:00:00"/>
    <x v="0"/>
    <n v="10000000"/>
    <n v="-472.13530200000002"/>
    <n v="2.125"/>
    <n v="146.53989899999999"/>
    <n v="144.02382800000001"/>
    <n v="-0.9709092778686923"/>
    <n v="458.40054512113699"/>
    <n v="1367.2499399999999"/>
    <x v="0"/>
    <n v="1825.6504851211369"/>
    <n v="34464.463580000003"/>
    <n v="36113.804515999997"/>
    <n v="1649.3409359999932"/>
    <n v="-176.30954912114362"/>
    <n v="34464.463580000003"/>
    <n v="36113.804515999997"/>
    <n v="1649.3409359999932"/>
    <x v="0"/>
    <n v="-7766.6257179000004"/>
    <n v="138125"/>
    <n v="174238.804516"/>
    <n v="117244.99110000001"/>
    <n v="1649.3409359999932"/>
    <n v="1649.3409359999932"/>
    <n v="1649.3409359999932"/>
    <x v="3"/>
    <x v="0"/>
    <x v="5"/>
    <x v="8"/>
    <n v="7648.5115640000149"/>
    <n v="-8.567245999999983"/>
  </r>
  <r>
    <n v="57"/>
    <n v="144"/>
    <x v="1"/>
    <x v="5"/>
    <s v="Emmis Comm"/>
    <x v="8"/>
    <x v="4"/>
    <x v="3"/>
    <s v="FUNB"/>
    <x v="5"/>
    <d v="2000-08-08T00:00:00"/>
    <d v="2001-09-30T00:00:00"/>
    <x v="0"/>
    <n v="10000000"/>
    <n v="-472.13530200000002"/>
    <n v="2.125"/>
    <n v="146.53989899999999"/>
    <n v="144.02382800000001"/>
    <n v="-0.9709092778686923"/>
    <n v="458.40054512113699"/>
    <n v="1367.2499399999999"/>
    <x v="0"/>
    <n v="1825.6504851211369"/>
    <n v="34464.463580000003"/>
    <n v="36113.804515999997"/>
    <n v="1649.3409359999932"/>
    <n v="-176.30954912114362"/>
    <n v="34464.463580000003"/>
    <n v="36113.804515999997"/>
    <n v="1649.3409359999932"/>
    <x v="0"/>
    <n v="-7766.6257179000004"/>
    <n v="138125"/>
    <n v="174238.804516"/>
    <n v="117244.99110000001"/>
    <n v="1649.3409359999932"/>
    <n v="1649.3409359999932"/>
    <n v="1649.3409359999932"/>
    <x v="3"/>
    <x v="0"/>
    <x v="5"/>
    <x v="8"/>
    <n v="7648.5115640000149"/>
    <n v="-8.567245999999983"/>
  </r>
  <r>
    <n v="144"/>
    <n v="145"/>
    <x v="1"/>
    <x v="7"/>
    <s v="Emmis Comm"/>
    <x v="8"/>
    <x v="4"/>
    <x v="3"/>
    <s v="EnronCredit.com"/>
    <x v="5"/>
    <d v="2000-08-08T00:00:00"/>
    <d v="2001-09-30T00:00:00"/>
    <x v="0"/>
    <n v="-10000000"/>
    <n v="472.13530200000002"/>
    <n v="2.125"/>
    <n v="146.53989899999999"/>
    <n v="144.02382800000001"/>
    <n v="-0.9709092778686923"/>
    <n v="-458.40054512113699"/>
    <n v="-1367.2499399999999"/>
    <x v="0"/>
    <n v="-1825.6504851211369"/>
    <n v="-34464.463580000003"/>
    <n v="-36113.804515999997"/>
    <n v="-1649.3409359999932"/>
    <n v="176.30954912114362"/>
    <n v="-34464.463580000003"/>
    <n v="-36113.804515999997"/>
    <n v="-1649.3409359999932"/>
    <x v="0"/>
    <n v="7766.6257179000004"/>
    <n v="-138125"/>
    <n v="-174238.804516"/>
    <n v="-117244.99110000001"/>
    <n v="-1649.3409359999932"/>
    <n v="-1649.3409359999932"/>
    <n v="-1649.3409359999932"/>
    <x v="3"/>
    <x v="0"/>
    <x v="5"/>
    <x v="8"/>
    <n v="-7648.5115640000149"/>
    <m/>
  </r>
  <r>
    <n v="1713"/>
    <n v="916"/>
    <x v="0"/>
    <x v="0"/>
    <s v="Enel Spa"/>
    <x v="9"/>
    <x v="3"/>
    <x v="12"/>
    <s v="Deutsche Bank AG"/>
    <x v="9"/>
    <d v="2001-03-22T00:00:00"/>
    <d v="2006-03-22T00:00:00"/>
    <x v="1"/>
    <n v="-10000000"/>
    <n v="4297.8901839999999"/>
    <n v="0.36"/>
    <n v="33.598148999999999"/>
    <n v="33.463147999999997"/>
    <n v="-0.11209634849360449"/>
    <n v="-481.77779585290591"/>
    <n v="-430.55050199999994"/>
    <x v="0"/>
    <n v="-912.32829785290585"/>
    <n v="-11841.053260999999"/>
    <n v="-12543.910411000001"/>
    <n v="-702.85715000000164"/>
    <n v="209.47114785290421"/>
    <n v="-10443.808976201999"/>
    <n v="-11007.281385652501"/>
    <n v="-563.4724094505018"/>
    <x v="0"/>
    <m/>
    <n v="0"/>
    <n v="-11007.281385652501"/>
    <n v="-11007.281385652501"/>
    <n v="-563.4724094505018"/>
    <n v="-563.4724094505018"/>
    <n v="-563.4724094505018"/>
    <x v="1"/>
    <x v="0"/>
    <x v="1"/>
    <x v="9"/>
    <n v="-8063.2563013959007"/>
    <n v="-1.905425000000001"/>
  </r>
  <r>
    <n v="1308"/>
    <n v="469"/>
    <x v="0"/>
    <x v="0"/>
    <s v="Enterprise Oil Plc"/>
    <x v="1"/>
    <x v="5"/>
    <x v="6"/>
    <s v="Portfolio ISIS"/>
    <x v="6"/>
    <d v="2001-01-05T00:00:00"/>
    <d v="2006-01-05T00:00:00"/>
    <x v="0"/>
    <n v="-10000000"/>
    <n v="4058.4455370000001"/>
    <n v="0.61"/>
    <n v="56.657971000000003"/>
    <n v="51.798108999999997"/>
    <n v="-5.0560740756191658"/>
    <n v="-20519.801266938004"/>
    <n v="-778.80806099999995"/>
    <x v="0"/>
    <n v="-21298.609327938004"/>
    <n v="-33071.251651999999"/>
    <n v="-53676.063780999997"/>
    <n v="-20604.812128999998"/>
    <n v="693.79719893800575"/>
    <n v="-33071.251651999999"/>
    <n v="-53676.063780999997"/>
    <n v="-20604.812128999998"/>
    <x v="0"/>
    <n v="29375.028796806004"/>
    <n v="0"/>
    <n v="-53676.063780999997"/>
    <n v="-56459.159734999994"/>
    <n v="-20604.812128999998"/>
    <n v="-20604.812128999998"/>
    <n v="-20604.812128999998"/>
    <x v="1"/>
    <x v="1"/>
    <x v="1"/>
    <x v="1"/>
    <n v="-31944.401245999998"/>
    <n v="-7.3000660000000011"/>
  </r>
  <r>
    <n v="1502"/>
    <n v="553"/>
    <x v="0"/>
    <x v="1"/>
    <s v="Enterprise Oil Plc"/>
    <x v="1"/>
    <x v="5"/>
    <x v="6"/>
    <s v="Portfolio ISIS"/>
    <x v="1"/>
    <d v="2001-01-05T00:00:00"/>
    <d v="2006-01-05T00:00:00"/>
    <x v="0"/>
    <n v="10000000"/>
    <n v="-4058.4455370000001"/>
    <n v="0.61"/>
    <n v="56.657971000000003"/>
    <n v="51.798108999999997"/>
    <n v="-5.0560740756191658"/>
    <n v="20519.801266938004"/>
    <n v="778.80806099999995"/>
    <x v="0"/>
    <n v="21298.609327938004"/>
    <n v="33071.251651999999"/>
    <n v="53676.063780999997"/>
    <n v="20604.812128999998"/>
    <n v="-693.79719893800575"/>
    <n v="33071.251651999999"/>
    <n v="53676.063780999997"/>
    <n v="20604.812128999998"/>
    <x v="0"/>
    <n v="-29375.028796806004"/>
    <n v="0"/>
    <n v="53676.063780999997"/>
    <n v="56459.159734999994"/>
    <n v="20604.812128999998"/>
    <n v="20604.812128999998"/>
    <n v="20604.812128999998"/>
    <x v="1"/>
    <x v="1"/>
    <x v="1"/>
    <x v="1"/>
    <n v="31944.401245999998"/>
    <n v="-7.3000660000000011"/>
  </r>
  <r>
    <n v="881"/>
    <n v="422"/>
    <x v="0"/>
    <x v="0"/>
    <s v="Eon Ag"/>
    <x v="11"/>
    <x v="8"/>
    <x v="8"/>
    <s v="WLB"/>
    <x v="2"/>
    <d v="2000-12-12T00:00:00"/>
    <d v="2005-12-12T00:00:00"/>
    <x v="1"/>
    <n v="-10000000"/>
    <n v="4094.082257"/>
    <n v="0.4"/>
    <n v="29.999134999999999"/>
    <n v="30.673278"/>
    <n v="0.70431045501614453"/>
    <n v="2883.5049373011939"/>
    <n v="-372.11242800000002"/>
    <x v="0"/>
    <n v="2511.392509301194"/>
    <n v="-44636.592726000003"/>
    <n v="-41913.143393999999"/>
    <n v="2723.4493320000038"/>
    <n v="212.05682269880981"/>
    <n v="-39369.474784332"/>
    <n v="-36778.783328234997"/>
    <n v="2590.6914560970035"/>
    <x v="0"/>
    <n v="8081.7183753179997"/>
    <n v="-8775"/>
    <n v="-45553.783328234997"/>
    <n v="-42650.981377118842"/>
    <n v="2635.6914560970035"/>
    <n v="2635.6914560970035"/>
    <n v="2590.6914560970035"/>
    <x v="1"/>
    <x v="6"/>
    <x v="1"/>
    <x v="11"/>
    <n v="-2900.6912798489939"/>
    <n v="-0.76712699999999856"/>
  </r>
  <r>
    <n v="233"/>
    <n v="348"/>
    <x v="0"/>
    <x v="0"/>
    <s v="Ericsson"/>
    <x v="5"/>
    <x v="4"/>
    <x v="11"/>
    <s v="JP Morgan"/>
    <x v="2"/>
    <d v="2000-10-20T00:00:00"/>
    <d v="2001-02-27T00:00:00"/>
    <x v="0"/>
    <n v="0"/>
    <n v="0"/>
    <n v="0.34"/>
    <n v="0"/>
    <n v="0"/>
    <m/>
    <n v="-"/>
    <n v="0"/>
    <x v="0"/>
    <n v="0"/>
    <n v="0"/>
    <n v="0"/>
    <n v="0"/>
    <n v="0"/>
    <n v="0"/>
    <n v="0"/>
    <n v="0"/>
    <x v="0"/>
    <n v="0"/>
    <n v="429743.44444400002"/>
    <n v="429743.44444400002"/>
    <n v="170552.37640000001"/>
    <n v="0"/>
    <n v="0"/>
    <n v="0"/>
    <x v="3"/>
    <x v="3"/>
    <x v="1"/>
    <x v="5"/>
    <n v="0"/>
    <n v="0"/>
  </r>
  <r>
    <n v="418"/>
    <n v="419"/>
    <x v="0"/>
    <x v="0"/>
    <s v="Ericsson"/>
    <x v="5"/>
    <x v="4"/>
    <x v="11"/>
    <s v="Goldman Sachs"/>
    <x v="2"/>
    <d v="2000-12-08T00:00:00"/>
    <d v="2005-12-08T00:00:00"/>
    <x v="0"/>
    <n v="10000000"/>
    <n v="-3996.746361"/>
    <n v="0.55000000000000004"/>
    <n v="100.93238700000001"/>
    <n v="96.027624000000003"/>
    <n v="-4.8645177634327101"/>
    <n v="19442.243669019543"/>
    <n v="1090.360842"/>
    <x v="0"/>
    <n v="20532.604511019541"/>
    <n v="-181348.393989"/>
    <n v="-161888.61392599999"/>
    <n v="19459.780063000013"/>
    <n v="-1072.8244480195281"/>
    <n v="-181348.393989"/>
    <n v="-161888.61392599999"/>
    <n v="19459.780063000013"/>
    <x v="0"/>
    <n v="-23011.267173457498"/>
    <n v="13750"/>
    <n v="-148138.61392599999"/>
    <n v="-98477.214061999985"/>
    <n v="19459.780063000013"/>
    <n v="19459.780063000013"/>
    <n v="19459.780063000013"/>
    <x v="1"/>
    <x v="3"/>
    <x v="1"/>
    <x v="5"/>
    <n v="33831.144868000003"/>
    <n v="-7.896168000000003"/>
  </r>
  <r>
    <n v="1614"/>
    <n v="820"/>
    <x v="0"/>
    <x v="0"/>
    <s v="Ericsson"/>
    <x v="5"/>
    <x v="4"/>
    <x v="11"/>
    <s v="Morgan Stanley CP"/>
    <x v="2"/>
    <d v="2001-01-18T00:00:00"/>
    <d v="2003-08-06T00:00:00"/>
    <x v="0"/>
    <n v="-17000000"/>
    <n v="3615.9343709999998"/>
    <n v="0.6"/>
    <n v="75.451828000000006"/>
    <n v="71.654735000000002"/>
    <n v="-3.7827714493890778"/>
    <n v="-13678.253301483453"/>
    <n v="-1378.5333839999998"/>
    <x v="0"/>
    <n v="-15056.786685483454"/>
    <n v="36420.064158000001"/>
    <n v="21992.185157"/>
    <n v="-14427.879001000001"/>
    <n v="628.90768448345261"/>
    <n v="36420.064158000001"/>
    <n v="21992.185157"/>
    <n v="-14427.879001000001"/>
    <x v="0"/>
    <n v="20818.742141032497"/>
    <n v="0"/>
    <n v="21992.185157"/>
    <n v="21992.185157"/>
    <n v="-14427.879001000001"/>
    <n v="-14427.879001000001"/>
    <n v="-14427.879001000001"/>
    <x v="5"/>
    <x v="3"/>
    <x v="1"/>
    <x v="5"/>
    <n v="-25413.296454000003"/>
    <n v="-6.0620329999999996"/>
  </r>
  <r>
    <n v="1729"/>
    <n v="934"/>
    <x v="0"/>
    <x v="0"/>
    <s v="Ericsson"/>
    <x v="5"/>
    <x v="4"/>
    <x v="11"/>
    <s v="Morgan Stanley CP"/>
    <x v="2"/>
    <d v="2001-03-29T00:00:00"/>
    <d v="2006-06-30T00:00:00"/>
    <x v="1"/>
    <n v="15000000"/>
    <n v="-6947.5640069999999"/>
    <n v="1.06"/>
    <n v="107.374695"/>
    <n v="102.162752"/>
    <n v="-4.9950275374784932"/>
    <n v="34703.273533359425"/>
    <n v="1932.8139960000001"/>
    <x v="0"/>
    <n v="36636.087529359422"/>
    <n v="-7066.7292530000004"/>
    <n v="28601.510491000001"/>
    <n v="35668.239743999999"/>
    <n v="-967.84778535942314"/>
    <n v="-6232.8552011460006"/>
    <n v="25097.8254558525"/>
    <n v="31330.680656998502"/>
    <x v="0"/>
    <n v="-40000.599770302499"/>
    <n v="0"/>
    <n v="25097.8254558525"/>
    <n v="25097.8254558525"/>
    <n v="31330.680656998502"/>
    <n v="31330.680656998502"/>
    <n v="31330.680656998502"/>
    <x v="1"/>
    <x v="3"/>
    <x v="1"/>
    <x v="5"/>
    <n v="25097.8254558525"/>
    <n v="102.162752"/>
  </r>
  <r>
    <n v="1734"/>
    <n v="941"/>
    <x v="0"/>
    <x v="0"/>
    <s v="Ericsson"/>
    <x v="5"/>
    <x v="4"/>
    <x v="11"/>
    <s v="Morgan Stanley CP"/>
    <x v="2"/>
    <d v="2001-04-02T00:00:00"/>
    <d v="2006-04-02T00:00:00"/>
    <x v="0"/>
    <n v="10000000"/>
    <n v="-4327.273158"/>
    <n v="1.05"/>
    <n v="104.409464"/>
    <n v="99.347156999999996"/>
    <n v="-5.0162064433789961"/>
    <n v="21706.495497420576"/>
    <n v="1245.6066839999999"/>
    <x v="0"/>
    <n v="22952.102181420574"/>
    <n v="2801.2974079999999"/>
    <n v="24687.356930000002"/>
    <n v="21886.059522000003"/>
    <n v="-1066.042659420571"/>
    <n v="2801.2974079999999"/>
    <n v="24687.356930000002"/>
    <n v="21886.059522000003"/>
    <x v="0"/>
    <n v="-24914.275207185001"/>
    <n v="0"/>
    <n v="24687.356930000002"/>
    <n v="24687.356930000002"/>
    <n v="21886.059522000003"/>
    <n v="21886.059522000003"/>
    <n v="21886.059522000003"/>
    <x v="1"/>
    <x v="3"/>
    <x v="1"/>
    <x v="5"/>
    <n v="24687.356930000002"/>
    <n v="99.347156999999996"/>
  </r>
  <r>
    <n v="1738"/>
    <n v="944"/>
    <x v="0"/>
    <x v="0"/>
    <s v="Ericsson"/>
    <x v="5"/>
    <x v="4"/>
    <x v="11"/>
    <s v="JP Morgan"/>
    <x v="2"/>
    <d v="2001-04-02T00:00:00"/>
    <d v="2004-04-02T00:00:00"/>
    <x v="0"/>
    <n v="-10000000"/>
    <n v="2695.5909379999998"/>
    <n v="0.81499999999999995"/>
    <n v="82.603544999999997"/>
    <n v="78.503020000000006"/>
    <n v="-4.1049062416546169"/>
    <n v="-11065.148066343823"/>
    <n v="-923.90770199999997"/>
    <x v="0"/>
    <n v="-11989.055768343824"/>
    <n v="2807.4078810000001"/>
    <n v="-8702.6482969999997"/>
    <n v="-11510.056177999999"/>
    <n v="478.99959034382482"/>
    <n v="2807.4078810000001"/>
    <n v="-8702.6482969999997"/>
    <n v="-11510.056177999999"/>
    <x v="0"/>
    <n v="15519.864825535"/>
    <n v="0"/>
    <n v="-8702.6482969999997"/>
    <n v="-8702.6482969999997"/>
    <n v="-8702.6482969999997"/>
    <n v="-11510.056177999999"/>
    <n v="-11510.056177999999"/>
    <x v="4"/>
    <x v="3"/>
    <x v="1"/>
    <x v="5"/>
    <n v="-8702.6482969999997"/>
    <n v="78.503020000000006"/>
  </r>
  <r>
    <n v="1740"/>
    <n v="946"/>
    <x v="0"/>
    <x v="0"/>
    <s v="Ericsson"/>
    <x v="5"/>
    <x v="4"/>
    <x v="11"/>
    <s v="Goldman Sachs"/>
    <x v="2"/>
    <d v="2001-04-02T00:00:00"/>
    <d v="2006-04-02T00:00:00"/>
    <x v="0"/>
    <n v="-5000000"/>
    <n v="2159.4863880000003"/>
    <n v="1.01"/>
    <n v="104.306639"/>
    <n v="99.253501"/>
    <n v="-5.0171188048761373"/>
    <n v="-10834.399766108847"/>
    <n v="-617.85507600000005"/>
    <x v="0"/>
    <n v="-11452.254842108847"/>
    <n v="6893.3850400000001"/>
    <n v="-4007.5978570000002"/>
    <n v="-10900.982897"/>
    <n v="551.27194510884692"/>
    <n v="6893.3850400000001"/>
    <n v="-4007.5978570000002"/>
    <n v="-10900.982897"/>
    <x v="0"/>
    <n v="12433.242878910001"/>
    <n v="0"/>
    <n v="-4007.5978570000002"/>
    <n v="-4007.5978570000002"/>
    <n v="-4007.5978570000002"/>
    <n v="-10900.982897"/>
    <n v="-10900.982897"/>
    <x v="1"/>
    <x v="3"/>
    <x v="1"/>
    <x v="5"/>
    <n v="-4007.5978570000002"/>
    <n v="99.253501"/>
  </r>
  <r>
    <n v="1743"/>
    <n v="950"/>
    <x v="0"/>
    <x v="0"/>
    <s v="Ericsson"/>
    <x v="5"/>
    <x v="4"/>
    <x v="11"/>
    <s v="Goldman Sachs"/>
    <x v="2"/>
    <d v="2001-04-03T00:00:00"/>
    <d v="2006-04-03T00:00:00"/>
    <x v="0"/>
    <n v="10000000"/>
    <n v="-4322.9981589999998"/>
    <n v="1.02"/>
    <n v="104.33497199999999"/>
    <n v="99.280563000000001"/>
    <n v="-5.016898839671093"/>
    <n v="21688.044447787368"/>
    <n v="1238.348082"/>
    <x v="0"/>
    <n v="22926.392529787368"/>
    <n v="-9938.0189480000008"/>
    <n v="11895.428567000001"/>
    <n v="21833.447515"/>
    <n v="-1092.9450147873686"/>
    <n v="-9938.0189480000008"/>
    <n v="11895.428567000001"/>
    <n v="21833.447515"/>
    <x v="0"/>
    <n v="-24889.661900442497"/>
    <n v="0"/>
    <n v="11895.428567000001"/>
    <n v="11895.428567000001"/>
    <n v="11895.428567000001"/>
    <n v="21833.447515"/>
    <n v="21833.447515"/>
    <x v="1"/>
    <x v="3"/>
    <x v="1"/>
    <x v="5"/>
    <n v="11895.428567000001"/>
    <n v="99.280563000000001"/>
  </r>
  <r>
    <n v="256"/>
    <n v="370"/>
    <x v="0"/>
    <x v="0"/>
    <s v="Farmland"/>
    <x v="12"/>
    <x v="6"/>
    <x v="3"/>
    <s v="Cargill"/>
    <x v="0"/>
    <d v="2000-11-03T00:00:00"/>
    <d v="2001-10-29T00:00:00"/>
    <x v="0"/>
    <n v="600000"/>
    <n v="-36.017122000000001"/>
    <n v="3.37"/>
    <n v="508.32507099999998"/>
    <n v="502.07915200000002"/>
    <n v="-1.069676819289711"/>
    <n v="38.52668050092948"/>
    <n v="248.654415"/>
    <x v="0"/>
    <n v="287.18109550092947"/>
    <n v="3056.8144200000002"/>
    <n v="3331.5532619999999"/>
    <n v="274.73884199999975"/>
    <n v="-12.442253500929723"/>
    <n v="3056.8144200000002"/>
    <n v="3331.5532619999999"/>
    <n v="274.73884199999975"/>
    <x v="0"/>
    <n v="-426.58679296799994"/>
    <n v="0"/>
    <n v="3331.5532619999999"/>
    <n v="3889.5490659999982"/>
    <n v="274.73884199999975"/>
    <n v="274.73884199999975"/>
    <n v="274.73884199999975"/>
    <x v="2"/>
    <x v="0"/>
    <x v="6"/>
    <x v="12"/>
    <n v="1059.8472619999998"/>
    <n v="-12.64870499999995"/>
  </r>
  <r>
    <n v="1309"/>
    <n v="629"/>
    <x v="0"/>
    <x v="0"/>
    <s v="Fiat Spa"/>
    <x v="5"/>
    <x v="6"/>
    <x v="12"/>
    <s v="Portfolio ISIS"/>
    <x v="6"/>
    <d v="2001-01-05T00:00:00"/>
    <d v="2006-01-05T00:00:00"/>
    <x v="0"/>
    <n v="-10000000"/>
    <n v="4051.3334839999998"/>
    <n v="0.68"/>
    <n v="92.145073999999994"/>
    <n v="87.159018000000003"/>
    <n v="-5.0802152051399387"/>
    <n v="-20581.645966509361"/>
    <n v="-1058.281125"/>
    <x v="0"/>
    <n v="-21639.927091509362"/>
    <n v="83368.737949999995"/>
    <n v="62731.617997000001"/>
    <n v="-20637.119952999994"/>
    <n v="1002.8071385093681"/>
    <n v="83368.737949999995"/>
    <n v="62731.617997000001"/>
    <n v="-20637.119952999994"/>
    <x v="0"/>
    <n v="23325.552534129998"/>
    <n v="0"/>
    <n v="62731.617997000001"/>
    <n v="18581.480705000002"/>
    <n v="-20637.119952999994"/>
    <n v="-20637.119952999994"/>
    <n v="-20637.119952999994"/>
    <x v="1"/>
    <x v="3"/>
    <x v="1"/>
    <x v="5"/>
    <n v="-55281.577043000005"/>
    <n v="-12.818072000000001"/>
  </r>
  <r>
    <n v="1503"/>
    <n v="624"/>
    <x v="0"/>
    <x v="1"/>
    <s v="Fiat Spa"/>
    <x v="5"/>
    <x v="6"/>
    <x v="12"/>
    <s v="Portfolio ISIS"/>
    <x v="1"/>
    <d v="2001-01-05T00:00:00"/>
    <d v="2006-01-05T00:00:00"/>
    <x v="0"/>
    <n v="10000000"/>
    <n v="-4051.3334839999998"/>
    <n v="0.68"/>
    <n v="92.145073999999994"/>
    <n v="87.159018000000003"/>
    <n v="-5.0802152051399387"/>
    <n v="20581.645966509361"/>
    <n v="1058.281125"/>
    <x v="0"/>
    <n v="21639.927091509362"/>
    <n v="-83368.737949999995"/>
    <n v="-62731.617997000001"/>
    <n v="20637.119952999994"/>
    <n v="-1002.8071385093681"/>
    <n v="-83368.737949999995"/>
    <n v="-62731.617997000001"/>
    <n v="20637.119952999994"/>
    <x v="0"/>
    <n v="-23325.552534129998"/>
    <n v="0"/>
    <n v="-62731.617997000001"/>
    <n v="-18581.480705000002"/>
    <n v="20637.119952999994"/>
    <n v="20637.119952999994"/>
    <n v="20637.119952999994"/>
    <x v="1"/>
    <x v="3"/>
    <x v="1"/>
    <x v="5"/>
    <n v="55281.577043000005"/>
    <n v="-12.818072000000001"/>
  </r>
  <r>
    <n v="1601"/>
    <n v="655"/>
    <x v="0"/>
    <x v="0"/>
    <s v="Fiat Spa"/>
    <x v="5"/>
    <x v="6"/>
    <x v="12"/>
    <s v="JP Morgan"/>
    <x v="6"/>
    <d v="2001-01-10T00:00:00"/>
    <d v="2006-01-10T00:00:00"/>
    <x v="0"/>
    <n v="10000000"/>
    <n v="-4098.4858729999996"/>
    <n v="0.95"/>
    <n v="92.285565000000005"/>
    <n v="87.292657000000005"/>
    <n v="-5.0754655418944967"/>
    <n v="20801.723822352884"/>
    <n v="1124.341944"/>
    <x v="0"/>
    <n v="21926.065766352884"/>
    <n v="33157.161921999999"/>
    <n v="54233.370010999999"/>
    <n v="21076.208089"/>
    <n v="-849.85767735288391"/>
    <n v="33157.161921999999"/>
    <n v="54233.370010999999"/>
    <n v="21076.208089"/>
    <x v="0"/>
    <n v="-23597.0324137975"/>
    <n v="0"/>
    <n v="54233.370010999999"/>
    <n v="54233.370010999999"/>
    <n v="21076.208089"/>
    <n v="21076.208089"/>
    <n v="21076.208089"/>
    <x v="1"/>
    <x v="3"/>
    <x v="1"/>
    <x v="5"/>
    <n v="55855.070374000003"/>
    <n v="-12.892296999999999"/>
  </r>
  <r>
    <n v="1704"/>
    <n v="910"/>
    <x v="0"/>
    <x v="0"/>
    <s v="Fiat Spa"/>
    <x v="5"/>
    <x v="6"/>
    <x v="12"/>
    <s v="LBIE"/>
    <x v="6"/>
    <d v="2001-03-19T00:00:00"/>
    <d v="2006-03-19T00:00:00"/>
    <x v="1"/>
    <n v="-10000000"/>
    <n v="4356.6657480000003"/>
    <n v="1.05"/>
    <n v="94.453312999999994"/>
    <n v="89.344468000000006"/>
    <n v="-5.0723023714135609"/>
    <n v="-22098.326005036637"/>
    <n v="-1172.1550770000001"/>
    <x v="0"/>
    <n v="-23270.481082036637"/>
    <n v="-50303.096181000001"/>
    <n v="-72970.920729000005"/>
    <n v="-22667.824548000004"/>
    <n v="602.65653403663237"/>
    <n v="-44367.330831642001"/>
    <n v="-64031.982939697504"/>
    <n v="-19664.652108055503"/>
    <x v="0"/>
    <n v="25083.503044110003"/>
    <n v="0"/>
    <n v="-64031.982939697504"/>
    <n v="-64031.982939697504"/>
    <n v="-19664.652108055503"/>
    <n v="-19664.652108055503"/>
    <n v="-19664.652108055503"/>
    <x v="1"/>
    <x v="3"/>
    <x v="1"/>
    <x v="5"/>
    <n v="-55264.782939972305"/>
    <n v="-13.934399999999997"/>
  </r>
  <r>
    <n v="1310"/>
    <n v="470"/>
    <x v="0"/>
    <x v="0"/>
    <s v="First Union Corp."/>
    <x v="5"/>
    <x v="2"/>
    <x v="3"/>
    <s v="Portfolio ISIS"/>
    <x v="4"/>
    <d v="2001-01-05T00:00:00"/>
    <d v="2006-01-05T00:00:00"/>
    <x v="0"/>
    <n v="-10000000"/>
    <n v="4104.0929189999997"/>
    <n v="0.86"/>
    <n v="63.434876000000003"/>
    <n v="58.397446000000002"/>
    <n v="-5.1309744999201232"/>
    <n v="-21057.996112691741"/>
    <n v="-759.94202999999993"/>
    <x v="0"/>
    <n v="-21817.938142691739"/>
    <n v="-114824.95101400001"/>
    <n v="-136367.80686899999"/>
    <n v="-21542.855854999987"/>
    <n v="275.08228769175184"/>
    <n v="-114824.95101400001"/>
    <n v="-136367.80686899999"/>
    <n v="-21542.855854999987"/>
    <x v="0"/>
    <n v="23629.314981142499"/>
    <n v="0"/>
    <n v="-136367.80686899999"/>
    <n v="-124881.99733899999"/>
    <n v="-21542.855854999987"/>
    <n v="-21542.855854999987"/>
    <n v="-21542.855854999987"/>
    <x v="1"/>
    <x v="3"/>
    <x v="1"/>
    <x v="5"/>
    <n v="-25825.769822999995"/>
    <m/>
  </r>
  <r>
    <n v="1547"/>
    <n v="594"/>
    <x v="0"/>
    <x v="1"/>
    <s v="First Union Corp."/>
    <x v="5"/>
    <x v="2"/>
    <x v="3"/>
    <s v="Portfolio ISIS"/>
    <x v="1"/>
    <d v="2001-01-05T00:00:00"/>
    <d v="2006-01-05T00:00:00"/>
    <x v="0"/>
    <n v="10000000"/>
    <n v="-4104.0929189999997"/>
    <n v="0.86"/>
    <n v="63.434876000000003"/>
    <n v="58.397446000000002"/>
    <n v="-5.1309744999201232"/>
    <n v="21057.996112691741"/>
    <n v="759.94202999999993"/>
    <x v="0"/>
    <n v="21817.938142691739"/>
    <n v="114824.95101400001"/>
    <n v="136367.80686899999"/>
    <n v="21542.855854999987"/>
    <n v="-275.08228769175184"/>
    <n v="114824.95101400001"/>
    <n v="136367.80686899999"/>
    <n v="21542.855854999987"/>
    <x v="0"/>
    <n v="-23629.314981142499"/>
    <n v="0"/>
    <n v="136367.80686899999"/>
    <n v="124881.99733899999"/>
    <n v="21542.855854999987"/>
    <n v="21542.855854999987"/>
    <n v="21542.855854999987"/>
    <x v="1"/>
    <x v="3"/>
    <x v="1"/>
    <x v="5"/>
    <n v="25825.769822999995"/>
    <n v="-5.8313610000000011"/>
  </r>
  <r>
    <n v="1628"/>
    <n v="832"/>
    <x v="0"/>
    <x v="0"/>
    <s v="Firstgroup Plc"/>
    <x v="12"/>
    <x v="8"/>
    <x v="6"/>
    <s v="BP Oil Intl Ltd"/>
    <x v="2"/>
    <d v="2001-01-24T00:00:00"/>
    <d v="2003-01-24T00:00:00"/>
    <x v="0"/>
    <n v="10000000"/>
    <n v="-2369.9840749999998"/>
    <n v="1.6"/>
    <n v="154.06843599999999"/>
    <n v="153.21776399999999"/>
    <n v="-0.50668444478358388"/>
    <n v="1200.8340651873104"/>
    <n v="1816.5879030000001"/>
    <x v="0"/>
    <n v="3017.4219681873105"/>
    <n v="-282727.25245899998"/>
    <n v="-280819.99656599999"/>
    <n v="1907.2558929999941"/>
    <n v="-1110.1660751873164"/>
    <n v="-282727.25245899998"/>
    <n v="-280819.99656599999"/>
    <n v="1907.2558929999941"/>
    <x v="0"/>
    <n v="-28070.091384299994"/>
    <n v="324444.44444400002"/>
    <n v="43624.447878000035"/>
    <n v="43624.447878000035"/>
    <n v="1907.2558929999941"/>
    <n v="1907.2558929999941"/>
    <n v="1907.2558929999941"/>
    <x v="5"/>
    <x v="0"/>
    <x v="6"/>
    <x v="12"/>
    <n v="30257.05574000004"/>
    <n v="-14.423721999999998"/>
  </r>
  <r>
    <n v="1311"/>
    <n v="471"/>
    <x v="0"/>
    <x v="0"/>
    <s v="Fmc Corp."/>
    <x v="0"/>
    <x v="8"/>
    <x v="3"/>
    <s v="Portfolio ISIS"/>
    <x v="5"/>
    <d v="2001-01-05T00:00:00"/>
    <d v="2006-01-05T00:00:00"/>
    <x v="0"/>
    <n v="-10000000"/>
    <n v="4188.6299519999993"/>
    <n v="1.65"/>
    <n v="123.740891"/>
    <n v="122.982196"/>
    <n v="-0.69213067162107555"/>
    <n v="-2899.0792618499131"/>
    <n v="-1373.246232"/>
    <x v="0"/>
    <n v="-4272.3254938499131"/>
    <n v="-208559.265331"/>
    <n v="-212368.76841799999"/>
    <n v="-3809.50308699999"/>
    <n v="462.82240684992303"/>
    <n v="-208559.265331"/>
    <n v="-212368.76841799999"/>
    <n v="-3809.50308699999"/>
    <x v="0"/>
    <n v="52366.251659903995"/>
    <n v="0"/>
    <n v="-212368.76841799999"/>
    <n v="-135497.958919"/>
    <n v="-3809.50308699999"/>
    <n v="-3809.50308699999"/>
    <n v="-3809.50308699999"/>
    <x v="1"/>
    <x v="0"/>
    <x v="0"/>
    <x v="0"/>
    <n v="-18008.632178"/>
    <n v="-3.7098399999999998"/>
  </r>
  <r>
    <n v="1504"/>
    <n v="554"/>
    <x v="0"/>
    <x v="1"/>
    <s v="Fmc Corp."/>
    <x v="0"/>
    <x v="8"/>
    <x v="3"/>
    <s v="Portfolio ISIS"/>
    <x v="1"/>
    <d v="2001-01-05T00:00:00"/>
    <d v="2006-01-05T00:00:00"/>
    <x v="0"/>
    <n v="10000000"/>
    <n v="-4188.6299519999993"/>
    <n v="1.65"/>
    <n v="123.740891"/>
    <n v="122.982196"/>
    <n v="-0.69213067162107555"/>
    <n v="2899.0792618499131"/>
    <n v="1373.246232"/>
    <x v="0"/>
    <n v="4272.3254938499131"/>
    <n v="208559.265331"/>
    <n v="212368.76841799999"/>
    <n v="3809.50308699999"/>
    <n v="-462.82240684992303"/>
    <n v="208559.265331"/>
    <n v="212368.76841799999"/>
    <n v="3809.50308699999"/>
    <x v="0"/>
    <n v="-52366.251659903995"/>
    <n v="0"/>
    <n v="212368.76841799999"/>
    <n v="135497.958919"/>
    <n v="3809.50308699999"/>
    <n v="3809.50308699999"/>
    <n v="3809.50308699999"/>
    <x v="1"/>
    <x v="0"/>
    <x v="0"/>
    <x v="0"/>
    <n v="18008.632178"/>
    <n v="-3.7098399999999998"/>
  </r>
  <r>
    <n v="1312"/>
    <n v="472"/>
    <x v="0"/>
    <x v="0"/>
    <s v="Four Seasons"/>
    <x v="0"/>
    <x v="6"/>
    <x v="0"/>
    <s v="Portfolio ISIS"/>
    <x v="3"/>
    <d v="2001-01-05T00:00:00"/>
    <d v="2006-01-05T00:00:00"/>
    <x v="0"/>
    <n v="-10000000"/>
    <n v="4094.9535179999998"/>
    <n v="1.1200000000000001"/>
    <n v="109.19256900000001"/>
    <n v="108.475934"/>
    <n v="-0.68859563932485612"/>
    <n v="-2819.7671357327786"/>
    <n v="-1258.5229919999999"/>
    <x v="0"/>
    <n v="-4078.2901277327783"/>
    <n v="-38941.515867000002"/>
    <n v="-42235.909275999998"/>
    <n v="-3294.3934089999966"/>
    <n v="783.89671873278166"/>
    <n v="-38941.515867000002"/>
    <n v="-42235.909275999998"/>
    <n v="-3294.3934089999966"/>
    <x v="0"/>
    <n v="51195.108882036002"/>
    <n v="0"/>
    <n v="-42235.909275999998"/>
    <n v="-73048.339267000003"/>
    <n v="-3294.3934089999966"/>
    <n v="-3294.3934089999966"/>
    <n v="-3294.3934089999966"/>
    <x v="1"/>
    <x v="0"/>
    <x v="0"/>
    <x v="0"/>
    <n v="-12763.609997"/>
    <n v="-2.492124000000004"/>
  </r>
  <r>
    <n v="1558"/>
    <n v="604"/>
    <x v="0"/>
    <x v="1"/>
    <s v="Four Seasons"/>
    <x v="0"/>
    <x v="6"/>
    <x v="0"/>
    <s v="Portfolio ISIS"/>
    <x v="1"/>
    <d v="2001-01-05T00:00:00"/>
    <d v="2006-01-05T00:00:00"/>
    <x v="0"/>
    <n v="10000000"/>
    <n v="-4094.9535179999998"/>
    <n v="1.1200000000000001"/>
    <n v="109.19256900000001"/>
    <n v="108.475934"/>
    <n v="-0.68859563932485612"/>
    <n v="2819.7671357327786"/>
    <n v="1258.5229919999999"/>
    <x v="0"/>
    <n v="4078.2901277327783"/>
    <n v="38941.515867000002"/>
    <n v="42235.909275999998"/>
    <n v="3294.3934089999966"/>
    <n v="-783.89671873278166"/>
    <n v="38941.515867000002"/>
    <n v="42235.909275999998"/>
    <n v="3294.3934089999966"/>
    <x v="0"/>
    <n v="-51195.108882036002"/>
    <n v="0"/>
    <n v="42235.909275999998"/>
    <n v="73048.339267000003"/>
    <n v="3294.3934089999966"/>
    <n v="3294.3934089999966"/>
    <n v="3294.3934089999966"/>
    <x v="1"/>
    <x v="0"/>
    <x v="0"/>
    <x v="0"/>
    <n v="12763.609997"/>
    <n v="-2.492124000000004"/>
  </r>
  <r>
    <n v="1313"/>
    <n v="473"/>
    <x v="0"/>
    <x v="0"/>
    <s v="France Telecom"/>
    <x v="5"/>
    <x v="4"/>
    <x v="4"/>
    <s v="Portfolio ISIS"/>
    <x v="2"/>
    <d v="2001-01-05T00:00:00"/>
    <d v="2006-01-05T00:00:00"/>
    <x v="0"/>
    <n v="-10000000"/>
    <n v="4048.1128369999997"/>
    <n v="0.9"/>
    <n v="149.92967200000001"/>
    <n v="146.85324399999999"/>
    <n v="-3.0044584534551864"/>
    <n v="-12162.386833665107"/>
    <n v="-1410.845217"/>
    <x v="0"/>
    <n v="-13573.232050665107"/>
    <n v="222158.45579000001"/>
    <n v="209835.06924499999"/>
    <n v="-12323.386545000016"/>
    <n v="1249.845505665091"/>
    <n v="222158.45579000001"/>
    <n v="209835.06924499999"/>
    <n v="-12323.386545000016"/>
    <x v="0"/>
    <n v="23307.009659027499"/>
    <n v="0"/>
    <n v="209835.06924499999"/>
    <n v="88387.728289999985"/>
    <n v="-12323.386545000016"/>
    <n v="-12323.386545000016"/>
    <n v="-12323.386545000016"/>
    <x v="1"/>
    <x v="3"/>
    <x v="1"/>
    <x v="5"/>
    <n v="-94290.905801999994"/>
    <n v="-22.619122000000004"/>
  </r>
  <r>
    <n v="1505"/>
    <n v="555"/>
    <x v="0"/>
    <x v="1"/>
    <s v="France Telecom"/>
    <x v="5"/>
    <x v="4"/>
    <x v="4"/>
    <s v="Portfolio ISIS"/>
    <x v="1"/>
    <d v="2001-01-05T00:00:00"/>
    <d v="2006-01-05T00:00:00"/>
    <x v="0"/>
    <n v="10000000"/>
    <n v="-4048.1128369999997"/>
    <n v="0.9"/>
    <n v="149.92967200000001"/>
    <n v="146.85324399999999"/>
    <n v="-3.0044584534551864"/>
    <n v="12162.386833665107"/>
    <n v="1410.845217"/>
    <x v="0"/>
    <n v="13573.232050665107"/>
    <n v="-222158.45579000001"/>
    <n v="-209835.06924499999"/>
    <n v="12323.386545000016"/>
    <n v="-1249.845505665091"/>
    <n v="-222158.45579000001"/>
    <n v="-209835.06924499999"/>
    <n v="12323.386545000016"/>
    <x v="0"/>
    <n v="-23307.009659027499"/>
    <n v="0"/>
    <n v="-209835.06924499999"/>
    <n v="-88387.728289999985"/>
    <n v="12323.386545000016"/>
    <n v="12323.386545000016"/>
    <n v="12323.386545000016"/>
    <x v="1"/>
    <x v="3"/>
    <x v="1"/>
    <x v="5"/>
    <n v="94290.905801999994"/>
    <n v="-22.619122000000004"/>
  </r>
  <r>
    <n v="1596"/>
    <n v="650"/>
    <x v="0"/>
    <x v="0"/>
    <s v="France Telecom"/>
    <x v="5"/>
    <x v="4"/>
    <x v="4"/>
    <s v="JP Morgan"/>
    <x v="2"/>
    <d v="2001-01-05T00:00:00"/>
    <d v="2006-01-05T00:00:00"/>
    <x v="0"/>
    <n v="10000000"/>
    <n v="-4096.9181079999998"/>
    <n v="1.29"/>
    <n v="149.92967200000001"/>
    <n v="146.85324399999999"/>
    <n v="-3.002425621130647"/>
    <n v="12300.691895133295"/>
    <n v="1513.4226390000001"/>
    <x v="0"/>
    <n v="13814.114534133296"/>
    <n v="-53749.335275999998"/>
    <n v="-40995.481776000001"/>
    <n v="12753.853499999997"/>
    <n v="-1060.2610341332984"/>
    <n v="-53749.335275999998"/>
    <n v="-40995.481776000001"/>
    <n v="12753.853499999997"/>
    <x v="0"/>
    <n v="-23588.006006809999"/>
    <n v="0"/>
    <n v="-40995.481776000001"/>
    <n v="-40995.481776000001"/>
    <n v="12753.853499999997"/>
    <n v="12753.853499999997"/>
    <n v="12753.853499999997"/>
    <x v="1"/>
    <x v="3"/>
    <x v="1"/>
    <x v="5"/>
    <n v="74962.953749999986"/>
    <n v="-22.619122000000004"/>
  </r>
  <r>
    <n v="1625"/>
    <n v="825"/>
    <x v="0"/>
    <x v="0"/>
    <s v="France Telecom"/>
    <x v="5"/>
    <x v="4"/>
    <x v="4"/>
    <s v="Paribas London"/>
    <x v="2"/>
    <d v="2001-01-22T00:00:00"/>
    <d v="2002-01-22T00:00:00"/>
    <x v="1"/>
    <n v="20000000"/>
    <n v="-1526.7495329999999"/>
    <n v="0.6"/>
    <n v="73.924166"/>
    <n v="71.821799999999996"/>
    <n v="-1.6376202925116878"/>
    <n v="2500.2360168235427"/>
    <n v="1727.9661690000003"/>
    <x v="0"/>
    <n v="4228.202185823543"/>
    <n v="1564.0021389999999"/>
    <n v="5293.7248509999999"/>
    <n v="3729.7227119999998"/>
    <n v="-498.47947382354323"/>
    <n v="1379.4498865979999"/>
    <n v="4645.2435567524999"/>
    <n v="3265.7936701545"/>
    <x v="0"/>
    <n v="-8790.2604362474995"/>
    <n v="0"/>
    <n v="4645.2435567524999"/>
    <n v="4645.2435567524999"/>
    <n v="3265.7936701545"/>
    <n v="3265.7936701545"/>
    <n v="3265.7936701545"/>
    <x v="2"/>
    <x v="3"/>
    <x v="1"/>
    <x v="5"/>
    <n v="23881.815150685503"/>
    <m/>
  </r>
  <r>
    <n v="1314"/>
    <n v="474"/>
    <x v="0"/>
    <x v="0"/>
    <s v="Gap Inc."/>
    <x v="5"/>
    <x v="6"/>
    <x v="3"/>
    <s v="Portfolio ISIS"/>
    <x v="4"/>
    <d v="2001-01-05T00:00:00"/>
    <d v="2006-01-05T00:00:00"/>
    <x v="0"/>
    <n v="-10000000"/>
    <n v="4193.3617020000002"/>
    <n v="1.6"/>
    <n v="97.109323000000003"/>
    <n v="97.010056000000006"/>
    <n v="-6.6502562886848249E-2"/>
    <n v="-278.86930029455601"/>
    <n v="-1312.7133180000001"/>
    <x v="0"/>
    <n v="-1591.5826182945561"/>
    <n v="-298229.148247"/>
    <n v="-299400.61437299999"/>
    <n v="-1171.4661259999848"/>
    <n v="420.11649229457134"/>
    <n v="-298229.148247"/>
    <n v="-299400.61437299999"/>
    <n v="-1171.4661259999848"/>
    <x v="0"/>
    <n v="24143.279999265"/>
    <n v="0"/>
    <n v="-299400.61437299999"/>
    <n v="-183493.35117699997"/>
    <n v="-1171.4661259999848"/>
    <n v="-1171.4661259999848"/>
    <n v="-1171.4661259999848"/>
    <x v="1"/>
    <x v="3"/>
    <x v="1"/>
    <x v="5"/>
    <n v="-8948.9926899999846"/>
    <n v="-1.6798149999999907"/>
  </r>
  <r>
    <n v="1550"/>
    <n v="596"/>
    <x v="0"/>
    <x v="1"/>
    <s v="Gap Inc."/>
    <x v="5"/>
    <x v="6"/>
    <x v="3"/>
    <s v="Portfolio ISIS"/>
    <x v="1"/>
    <d v="2001-01-05T00:00:00"/>
    <d v="2006-01-05T00:00:00"/>
    <x v="0"/>
    <n v="10000000"/>
    <n v="-4193.3617020000002"/>
    <n v="1.6"/>
    <n v="97.109323000000003"/>
    <n v="97.010056000000006"/>
    <n v="-6.6502562886848249E-2"/>
    <n v="278.86930029455601"/>
    <n v="1312.7133180000001"/>
    <x v="0"/>
    <n v="1591.5826182945561"/>
    <n v="298229.148247"/>
    <n v="299400.61437299999"/>
    <n v="1171.4661259999848"/>
    <n v="-420.11649229457134"/>
    <n v="298229.148247"/>
    <n v="299400.61437299999"/>
    <n v="1171.4661259999848"/>
    <x v="0"/>
    <n v="-24143.279999265"/>
    <n v="0"/>
    <n v="299400.61437299999"/>
    <n v="183493.35117699997"/>
    <n v="1171.4661259999848"/>
    <n v="1171.4661259999848"/>
    <n v="1171.4661259999848"/>
    <x v="1"/>
    <x v="3"/>
    <x v="1"/>
    <x v="5"/>
    <n v="8948.9926899999846"/>
    <n v="-1.6798149999999907"/>
  </r>
  <r>
    <n v="1687"/>
    <n v="895"/>
    <x v="0"/>
    <x v="0"/>
    <s v="Gap Inc."/>
    <x v="5"/>
    <x v="6"/>
    <x v="3"/>
    <s v="Morgan Stanley CP"/>
    <x v="4"/>
    <d v="2001-03-15T00:00:00"/>
    <d v="2006-03-15T00:00:00"/>
    <x v="0"/>
    <n v="5000000"/>
    <n v="-2139.681603"/>
    <n v="1.2"/>
    <n v="98.928151"/>
    <n v="98.830944000000002"/>
    <n v="-7.9354042766238517E-2"/>
    <n v="169.79238543059577"/>
    <n v="611.00990999999999"/>
    <x v="0"/>
    <n v="780.80229543059579"/>
    <n v="47990.339042"/>
    <n v="48423.026817999998"/>
    <n v="432.68777599999885"/>
    <n v="-348.11451943059694"/>
    <n v="47990.339042"/>
    <n v="48423.026817999998"/>
    <n v="432.68777599999885"/>
    <x v="0"/>
    <n v="-12319.2168292725"/>
    <n v="0"/>
    <n v="48423.026817999998"/>
    <n v="48423.026817999998"/>
    <n v="432.68777599999885"/>
    <n v="432.68777599999885"/>
    <n v="432.68777599999885"/>
    <x v="1"/>
    <x v="3"/>
    <x v="1"/>
    <x v="5"/>
    <n v="4618.9716629999966"/>
    <n v="-1.6615939999999938"/>
  </r>
  <r>
    <n v="1747"/>
    <n v="953"/>
    <x v="0"/>
    <x v="0"/>
    <s v="Gap Inc."/>
    <x v="5"/>
    <x v="6"/>
    <x v="3"/>
    <s v="Deutsche Bank AG NY"/>
    <x v="4"/>
    <d v="2001-04-03T00:00:00"/>
    <d v="2006-04-03T00:00:00"/>
    <x v="0"/>
    <n v="-5000000"/>
    <n v="2143.3643750000001"/>
    <n v="1"/>
    <n v="99.437693999999993"/>
    <n v="99.342145000000002"/>
    <n v="-8.6333582643582554E-2"/>
    <n v="-185.04432540437318"/>
    <n v="-586.58417700000007"/>
    <x v="0"/>
    <n v="-771.62850240437319"/>
    <n v="-1206.553091"/>
    <n v="-1552.2992569999999"/>
    <n v="-345.7461659999999"/>
    <n v="425.88233640437329"/>
    <n v="-1206.553091"/>
    <n v="-1552.2992569999999"/>
    <n v="-345.7461659999999"/>
    <x v="0"/>
    <n v="12340.420389062499"/>
    <n v="0"/>
    <n v="-1552.2992569999999"/>
    <n v="-1552.2992569999999"/>
    <n v="-1552.2992569999999"/>
    <n v="-345.7461659999999"/>
    <n v="-345.7461659999999"/>
    <x v="1"/>
    <x v="3"/>
    <x v="1"/>
    <x v="5"/>
    <n v="-1552.2992569999999"/>
    <n v="99.342145000000002"/>
  </r>
  <r>
    <n v="1315"/>
    <n v="475"/>
    <x v="0"/>
    <x v="0"/>
    <s v="General Motors"/>
    <x v="5"/>
    <x v="6"/>
    <x v="3"/>
    <s v="Portfolio ISIS"/>
    <x v="3"/>
    <d v="2001-01-05T00:00:00"/>
    <d v="2006-01-05T00:00:00"/>
    <x v="0"/>
    <n v="-10000000"/>
    <n v="4049.6843170000002"/>
    <n v="0.65"/>
    <n v="86.340196000000006"/>
    <n v="85.751718999999994"/>
    <n v="-0.55911795616468996"/>
    <n v="-2264.2512184332386"/>
    <n v="-840.85127999999986"/>
    <x v="0"/>
    <n v="-3105.1024984332385"/>
    <n v="72411.777067999996"/>
    <n v="69907.638850999996"/>
    <n v="-2504.1382169999997"/>
    <n v="600.96428143323874"/>
    <n v="72411.777067999996"/>
    <n v="69907.638850999996"/>
    <n v="-2504.1382169999997"/>
    <x v="0"/>
    <n v="23316.057455127502"/>
    <n v="0"/>
    <n v="69907.638850999996"/>
    <n v="64088.565526999999"/>
    <n v="-2504.1382169999997"/>
    <n v="-2504.1382169999997"/>
    <n v="-2504.1382169999997"/>
    <x v="1"/>
    <x v="3"/>
    <x v="1"/>
    <x v="5"/>
    <n v="-17202.298930999998"/>
    <n v="-3.669511"/>
  </r>
  <r>
    <n v="1506"/>
    <n v="556"/>
    <x v="0"/>
    <x v="1"/>
    <s v="General Motors"/>
    <x v="5"/>
    <x v="6"/>
    <x v="3"/>
    <s v="Portfolio ISIS"/>
    <x v="1"/>
    <d v="2001-01-05T00:00:00"/>
    <d v="2006-01-05T00:00:00"/>
    <x v="0"/>
    <n v="10000000"/>
    <n v="-4049.6843170000002"/>
    <n v="0.65"/>
    <n v="86.340196000000006"/>
    <n v="85.751718999999994"/>
    <n v="-0.55911795616468996"/>
    <n v="2264.2512184332386"/>
    <n v="840.85127999999986"/>
    <x v="0"/>
    <n v="3105.1024984332385"/>
    <n v="-72411.777067999996"/>
    <n v="-69907.638850999996"/>
    <n v="2504.1382169999997"/>
    <n v="-600.96428143323874"/>
    <n v="-72411.777067999996"/>
    <n v="-69907.638850999996"/>
    <n v="2504.1382169999997"/>
    <x v="0"/>
    <n v="-23316.057455127502"/>
    <n v="0"/>
    <n v="-69907.638850999996"/>
    <n v="-64088.565526999999"/>
    <n v="2504.1382169999997"/>
    <n v="2504.1382169999997"/>
    <n v="2504.1382169999997"/>
    <x v="1"/>
    <x v="3"/>
    <x v="1"/>
    <x v="5"/>
    <n v="17202.298930999998"/>
    <n v="-3.669511"/>
  </r>
  <r>
    <n v="1316"/>
    <n v="476"/>
    <x v="0"/>
    <x v="0"/>
    <s v="Georgia-pacific"/>
    <x v="0"/>
    <x v="0"/>
    <x v="3"/>
    <s v="Portfolio ISIS"/>
    <x v="3"/>
    <d v="2001-01-05T00:00:00"/>
    <d v="2006-01-05T00:00:00"/>
    <x v="0"/>
    <n v="-10000000"/>
    <n v="4126.2758700000004"/>
    <n v="1.9"/>
    <n v="248.15962200000001"/>
    <n v="247.22813199999999"/>
    <n v="-0.74494561502200185"/>
    <n v="-3073.8511157275962"/>
    <n v="-2482.1030069999997"/>
    <x v="0"/>
    <n v="-5555.9541227275959"/>
    <n v="183924.300445"/>
    <n v="180025.93939799999"/>
    <n v="-3898.3610470000131"/>
    <n v="1657.5930757275828"/>
    <n v="183924.300445"/>
    <n v="180025.93939799999"/>
    <n v="-3898.3610470000131"/>
    <x v="0"/>
    <n v="51586.700926740014"/>
    <n v="0"/>
    <n v="180025.93939799999"/>
    <n v="-224250.30264800004"/>
    <n v="-3898.3610470000131"/>
    <n v="-3898.3610470000131"/>
    <n v="-3898.3610470000131"/>
    <x v="1"/>
    <x v="0"/>
    <x v="0"/>
    <x v="0"/>
    <n v="-26417.130680000002"/>
    <n v="-5.2833980000000054"/>
  </r>
  <r>
    <n v="1507"/>
    <n v="557"/>
    <x v="0"/>
    <x v="1"/>
    <s v="Georgia-pacific"/>
    <x v="0"/>
    <x v="0"/>
    <x v="3"/>
    <s v="Portfolio ISIS"/>
    <x v="1"/>
    <d v="2001-01-05T00:00:00"/>
    <d v="2006-01-05T00:00:00"/>
    <x v="0"/>
    <n v="10000000"/>
    <n v="-4126.2758700000004"/>
    <n v="1.9"/>
    <n v="248.15962200000001"/>
    <n v="247.22813199999999"/>
    <n v="-0.74494561502200185"/>
    <n v="3073.8511157275962"/>
    <n v="2482.1030069999997"/>
    <x v="0"/>
    <n v="5555.9541227275959"/>
    <n v="-183924.300445"/>
    <n v="-180025.93939799999"/>
    <n v="3898.3610470000131"/>
    <n v="-1657.5930757275828"/>
    <n v="-183924.300445"/>
    <n v="-180025.93939799999"/>
    <n v="3898.3610470000131"/>
    <x v="0"/>
    <n v="-51586.700926740014"/>
    <n v="0"/>
    <n v="-180025.93939799999"/>
    <n v="224250.30264800004"/>
    <n v="3898.3610470000131"/>
    <n v="3898.3610470000131"/>
    <n v="3898.3610470000131"/>
    <x v="1"/>
    <x v="0"/>
    <x v="0"/>
    <x v="0"/>
    <n v="26417.130680000002"/>
    <n v="-5.2833980000000054"/>
  </r>
  <r>
    <n v="1624"/>
    <n v="824"/>
    <x v="0"/>
    <x v="0"/>
    <s v="Georgia-pacific"/>
    <x v="0"/>
    <x v="0"/>
    <x v="3"/>
    <s v="JP Morgan"/>
    <x v="3"/>
    <d v="2001-01-19T00:00:00"/>
    <d v="2006-01-19T00:00:00"/>
    <x v="0"/>
    <n v="10000000"/>
    <n v="-4265.7109129999999"/>
    <n v="2.8"/>
    <n v="248.84653800000001"/>
    <n v="247.91709499999999"/>
    <n v="-0.74420168521937391"/>
    <n v="3174.549250113274"/>
    <n v="2745.8661090000001"/>
    <x v="0"/>
    <n v="5920.4153591132745"/>
    <n v="181682.82873899999"/>
    <n v="186370.691605"/>
    <n v="4687.8628660000104"/>
    <n v="-1232.5524931132641"/>
    <n v="181682.82873899999"/>
    <n v="186370.691605"/>
    <n v="4687.8628660000104"/>
    <x v="0"/>
    <n v="-53329.917834326006"/>
    <n v="0"/>
    <n v="186370.691605"/>
    <n v="186370.691605"/>
    <n v="4687.8628660000104"/>
    <n v="4687.8628660000104"/>
    <n v="4687.8628660000104"/>
    <x v="1"/>
    <x v="0"/>
    <x v="0"/>
    <x v="0"/>
    <n v="26766.031913000013"/>
    <n v="-5.2765190000000075"/>
  </r>
  <r>
    <n v="1317"/>
    <n v="477"/>
    <x v="0"/>
    <x v="0"/>
    <s v="Getronics Nv"/>
    <x v="0"/>
    <x v="7"/>
    <x v="2"/>
    <s v="Portfolio ISIS"/>
    <x v="2"/>
    <d v="2001-01-05T00:00:00"/>
    <d v="2006-01-05T00:00:00"/>
    <x v="0"/>
    <n v="-10000000"/>
    <n v="4397.9967689999994"/>
    <n v="3"/>
    <n v="270.66204800000003"/>
    <n v="269.535661"/>
    <n v="-0.79439954097046073"/>
    <n v="-3493.7666144831687"/>
    <n v="-2676.0876749999998"/>
    <x v="0"/>
    <n v="-6169.854289483168"/>
    <n v="-184718.980977"/>
    <n v="-190046.90819300001"/>
    <n v="-5327.927216000011"/>
    <n v="841.92707348315707"/>
    <n v="-184718.980977"/>
    <n v="-190046.90819300001"/>
    <n v="-5327.927216000011"/>
    <x v="0"/>
    <n v="54983.755606038001"/>
    <n v="0"/>
    <n v="-190046.90819300001"/>
    <n v="-151095.331737"/>
    <n v="-5327.927216000011"/>
    <n v="-5327.927216000011"/>
    <n v="-5327.927216000011"/>
    <x v="1"/>
    <x v="0"/>
    <x v="0"/>
    <x v="0"/>
    <n v="-21495.128505000001"/>
    <m/>
  </r>
  <r>
    <n v="1559"/>
    <n v="605"/>
    <x v="0"/>
    <x v="1"/>
    <s v="Getronics Nv"/>
    <x v="0"/>
    <x v="7"/>
    <x v="2"/>
    <s v="Portfolio ISIS"/>
    <x v="1"/>
    <d v="2001-01-05T00:00:00"/>
    <d v="2006-01-05T00:00:00"/>
    <x v="0"/>
    <n v="10000000"/>
    <n v="-4397.9967689999994"/>
    <n v="3"/>
    <n v="270.66204800000003"/>
    <n v="269.535661"/>
    <n v="-0.79439954097046073"/>
    <n v="3493.7666144831687"/>
    <n v="2676.0876749999998"/>
    <x v="0"/>
    <n v="6169.854289483168"/>
    <n v="184718.980977"/>
    <n v="190046.90819300001"/>
    <n v="5327.927216000011"/>
    <n v="-841.92707348315707"/>
    <n v="184718.980977"/>
    <n v="190046.90819300001"/>
    <n v="5327.927216000011"/>
    <x v="0"/>
    <n v="-54983.755606038001"/>
    <n v="0"/>
    <n v="190046.90819300001"/>
    <n v="151095.331737"/>
    <n v="5327.927216000011"/>
    <n v="5327.927216000011"/>
    <n v="5327.927216000011"/>
    <x v="1"/>
    <x v="0"/>
    <x v="0"/>
    <x v="0"/>
    <n v="21495.128505000001"/>
    <n v="-4.0135520000000042"/>
  </r>
  <r>
    <n v="1662"/>
    <n v="873"/>
    <x v="0"/>
    <x v="0"/>
    <s v="GMAC"/>
    <x v="5"/>
    <x v="2"/>
    <x v="3"/>
    <s v="CSFB Intl"/>
    <x v="3"/>
    <d v="2001-03-02T00:00:00"/>
    <d v="2006-03-02T00:00:00"/>
    <x v="0"/>
    <n v="10000000"/>
    <n v="-4246.4461140000003"/>
    <n v="1.1000000000000001"/>
    <n v="91.034473000000006"/>
    <n v="90.441576999999995"/>
    <n v="-0.56625475065486353"/>
    <n v="2404.5702854523843"/>
    <n v="970.68843300000003"/>
    <x v="0"/>
    <n v="3375.2587184523845"/>
    <n v="89940.610346999994"/>
    <n v="92876.899233999997"/>
    <n v="2936.2888870000024"/>
    <n v="-438.9698314523821"/>
    <n v="89940.610346999994"/>
    <n v="92876.899233999997"/>
    <n v="2936.2888870000024"/>
    <x v="0"/>
    <n v="-24448.913501355004"/>
    <n v="0"/>
    <n v="92876.899233999997"/>
    <n v="92876.899233999997"/>
    <n v="2936.2888870000024"/>
    <n v="2936.2888870000024"/>
    <n v="2936.2888870000024"/>
    <x v="1"/>
    <x v="3"/>
    <x v="1"/>
    <x v="5"/>
    <n v="17589.884420000002"/>
    <n v="-3.6606290000000001"/>
  </r>
  <r>
    <n v="1684"/>
    <n v="892"/>
    <x v="0"/>
    <x v="0"/>
    <s v="GMAC"/>
    <x v="5"/>
    <x v="2"/>
    <x v="3"/>
    <s v="Morgan Stanley CP"/>
    <x v="3"/>
    <d v="2001-03-14T00:00:00"/>
    <d v="2006-03-14T00:00:00"/>
    <x v="0"/>
    <n v="20000000"/>
    <n v="-8497.1819959999993"/>
    <n v="0.96"/>
    <n v="91.192876999999996"/>
    <n v="90.599979000000005"/>
    <n v="-0.56636390630201106"/>
    <n v="4812.4971878136794"/>
    <n v="1877.5240920000001"/>
    <x v="0"/>
    <n v="6690.0212798136799"/>
    <n v="51525.733012999997"/>
    <n v="57170.767253999999"/>
    <n v="5645.0342410000012"/>
    <n v="-1044.9870388136787"/>
    <n v="51525.733012999997"/>
    <n v="57170.767253999999"/>
    <n v="5645.0342410000012"/>
    <x v="0"/>
    <n v="-48922.525341969995"/>
    <n v="0"/>
    <n v="57170.767253999999"/>
    <n v="57170.767253999999"/>
    <n v="5645.0342410000012"/>
    <n v="5645.0342410000012"/>
    <n v="5645.0342410000012"/>
    <x v="1"/>
    <x v="3"/>
    <x v="1"/>
    <x v="5"/>
    <n v="35111.219616000002"/>
    <n v="-3.6321149999999989"/>
  </r>
  <r>
    <n v="1721"/>
    <n v="925"/>
    <x v="0"/>
    <x v="0"/>
    <s v="GMAC"/>
    <x v="5"/>
    <x v="2"/>
    <x v="3"/>
    <s v="Deutsche Bank AG NY"/>
    <x v="3"/>
    <d v="2001-03-26T00:00:00"/>
    <d v="2006-03-26T00:00:00"/>
    <x v="0"/>
    <n v="-5000000"/>
    <n v="2134.1853620000002"/>
    <n v="0.93"/>
    <n v="91.349711999999997"/>
    <n v="90.757896000000002"/>
    <n v="-0.56639209401613255"/>
    <n v="-1208.7857162017581"/>
    <n v="-464.833662"/>
    <x v="0"/>
    <n v="-1673.6193782017581"/>
    <n v="-4559.2910439999996"/>
    <n v="-5960.6453279999996"/>
    <n v="-1401.354284"/>
    <n v="272.26509420175807"/>
    <n v="-4559.2910439999996"/>
    <n v="-5960.6453279999996"/>
    <n v="-1401.354284"/>
    <x v="0"/>
    <n v="12287.572221715"/>
    <n v="0"/>
    <n v="-5960.6453279999996"/>
    <n v="-5960.6453279999996"/>
    <n v="-1401.354284"/>
    <n v="-1401.354284"/>
    <n v="-1401.354284"/>
    <x v="1"/>
    <x v="3"/>
    <x v="1"/>
    <x v="5"/>
    <n v="-8757.2475209999993"/>
    <n v="-3.6020290000000017"/>
  </r>
  <r>
    <n v="217"/>
    <n v="334"/>
    <x v="0"/>
    <x v="0"/>
    <s v="Goldman Sachs Group"/>
    <x v="6"/>
    <x v="2"/>
    <x v="3"/>
    <s v="LBIE"/>
    <x v="4"/>
    <d v="2000-10-04T00:00:00"/>
    <d v="2005-10-04T00:00:00"/>
    <x v="0"/>
    <n v="-10000000"/>
    <n v="3843.239274"/>
    <n v="0.35"/>
    <n v="47.269444"/>
    <n v="47.200676000000001"/>
    <n v="-4.6609770053080743E-2"/>
    <n v="-179.13249882010896"/>
    <n v="-533.06982000000005"/>
    <x v="0"/>
    <n v="-712.20231882010899"/>
    <n v="40312.236229000002"/>
    <n v="39987.598169999997"/>
    <n v="-324.63805900000443"/>
    <n v="387.56425982010455"/>
    <n v="40312.236229000002"/>
    <n v="39987.598169999997"/>
    <n v="-324.63805900000443"/>
    <x v="0"/>
    <n v="15805.321514325002"/>
    <n v="-8944.4444440000007"/>
    <n v="31043.153725999997"/>
    <n v="-120945.88057900002"/>
    <n v="-324.63805900000443"/>
    <n v="-324.63805900000443"/>
    <n v="-324.63805900000443"/>
    <x v="1"/>
    <x v="4"/>
    <x v="1"/>
    <x v="6"/>
    <n v="-25037.444331999999"/>
    <n v="-5.9853629999999995"/>
  </r>
  <r>
    <n v="225"/>
    <n v="341"/>
    <x v="0"/>
    <x v="0"/>
    <s v="Goldman Sachs Group"/>
    <x v="6"/>
    <x v="2"/>
    <x v="3"/>
    <s v="JP Morgan"/>
    <x v="4"/>
    <d v="2000-10-13T00:00:00"/>
    <d v="2005-10-13T00:00:00"/>
    <x v="0"/>
    <n v="10000000"/>
    <n v="-3871.6615489999999"/>
    <n v="0.42"/>
    <n v="47.395260999999998"/>
    <n v="47.326247000000002"/>
    <n v="-4.6566714230038747E-2"/>
    <n v="180.29055694771216"/>
    <n v="550.822632"/>
    <x v="0"/>
    <n v="731.11318894771216"/>
    <n v="-12650.939987"/>
    <n v="-12276.933268999999"/>
    <n v="374.00671800000055"/>
    <n v="-357.10647094771161"/>
    <n v="-12650.939987"/>
    <n v="-12276.933268999999"/>
    <n v="374.00671800000055"/>
    <x v="0"/>
    <n v="-15922.208120262501"/>
    <n v="11083.333333"/>
    <n v="-1193.5999359999987"/>
    <n v="122821.864554"/>
    <n v="374.00671800000055"/>
    <n v="374.00671800000055"/>
    <n v="374.00671800000055"/>
    <x v="1"/>
    <x v="4"/>
    <x v="1"/>
    <x v="6"/>
    <n v="25180.232239999998"/>
    <n v="-5.9871550000000013"/>
  </r>
  <r>
    <n v="260"/>
    <n v="375"/>
    <x v="0"/>
    <x v="0"/>
    <s v="Goldman Sachs Group"/>
    <x v="6"/>
    <x v="2"/>
    <x v="3"/>
    <s v="Deutsche Bank AG"/>
    <x v="4"/>
    <d v="2000-11-07T00:00:00"/>
    <d v="2006-11-07T00:00:00"/>
    <x v="0"/>
    <n v="10000000"/>
    <n v="-4664.7975639999995"/>
    <n v="0.51"/>
    <n v="52.625549999999997"/>
    <n v="52.559730999999999"/>
    <n v="-7.7637947373078442E-2"/>
    <n v="362.16530777989647"/>
    <n v="622.45193100000006"/>
    <x v="0"/>
    <n v="984.61723877989652"/>
    <n v="9.6324780000000008"/>
    <n v="455.78943099999998"/>
    <n v="446.15695299999999"/>
    <n v="-538.46028577989659"/>
    <n v="9.6324780000000008"/>
    <n v="455.78943099999998"/>
    <n v="446.15695299999999"/>
    <x v="0"/>
    <n v="-19183.97998195"/>
    <n v="13033.333333"/>
    <n v="13489.122764"/>
    <n v="147837.46311400001"/>
    <n v="446.1569529999997"/>
    <n v="446.1569529999997"/>
    <n v="446.15695299999999"/>
    <x v="6"/>
    <x v="4"/>
    <x v="1"/>
    <x v="6"/>
    <n v="30471.786376999997"/>
    <n v="-6.0890020000000007"/>
  </r>
  <r>
    <n v="1060"/>
    <n v="424"/>
    <x v="0"/>
    <x v="0"/>
    <s v="Goldman Sachs Group"/>
    <x v="6"/>
    <x v="2"/>
    <x v="3"/>
    <s v="Morgan Stanley CP"/>
    <x v="4"/>
    <d v="2000-12-12T00:00:00"/>
    <d v="2005-12-12T00:00:00"/>
    <x v="0"/>
    <n v="-10000000"/>
    <n v="4044.2248600000003"/>
    <n v="0.75"/>
    <n v="48.207113"/>
    <n v="48.139170999999997"/>
    <n v="-5.1969488845675982E-2"/>
    <n v="-210.17629875117552"/>
    <n v="-628.34673599999996"/>
    <x v="0"/>
    <n v="-838.52303475117549"/>
    <n v="-115297.143465"/>
    <n v="-115910.80535900001"/>
    <n v="-613.66189400000439"/>
    <n v="224.86114075117109"/>
    <n v="-115297.143465"/>
    <n v="-115910.80535900001"/>
    <n v="-613.66189400000439"/>
    <x v="0"/>
    <n v="16631.87473675"/>
    <n v="-18750"/>
    <n v="-134660.80535899999"/>
    <n v="-132913.84360299999"/>
    <n v="-613.66189399998984"/>
    <n v="-613.66189399998984"/>
    <n v="-613.66189400000439"/>
    <x v="1"/>
    <x v="4"/>
    <x v="1"/>
    <x v="6"/>
    <n v="-26068.416842999985"/>
    <n v="-5.9972360000000009"/>
  </r>
  <r>
    <n v="1650"/>
    <n v="860"/>
    <x v="0"/>
    <x v="0"/>
    <s v="Goldman Sachs Group"/>
    <x v="6"/>
    <x v="2"/>
    <x v="3"/>
    <s v="LBIE"/>
    <x v="4"/>
    <d v="2001-02-23T00:00:00"/>
    <d v="2006-02-23T00:00:00"/>
    <x v="0"/>
    <n v="-10000000"/>
    <n v="4154.0743119999997"/>
    <n v="0.5"/>
    <n v="49.180706999999998"/>
    <n v="49.113613999999998"/>
    <n v="-5.8659214625827343E-2"/>
    <n v="-243.67473663924403"/>
    <n v="-569.61389099999997"/>
    <x v="0"/>
    <n v="-813.28862763924394"/>
    <n v="-8920.5138769999994"/>
    <n v="-9352.7881689999995"/>
    <n v="-432.27429200000006"/>
    <n v="381.01433563924388"/>
    <n v="-8920.5138769999994"/>
    <n v="-9352.7881689999995"/>
    <n v="-432.27429200000006"/>
    <x v="0"/>
    <n v="17083.6306081"/>
    <n v="0"/>
    <n v="-9352.7881689999995"/>
    <n v="-9352.7881689999995"/>
    <n v="-432.27429200000006"/>
    <n v="-432.27429200000006"/>
    <n v="-432.27429200000006"/>
    <x v="1"/>
    <x v="4"/>
    <x v="1"/>
    <x v="6"/>
    <n v="-26978.621931999998"/>
    <n v="-6.0120800000000045"/>
  </r>
  <r>
    <n v="1685"/>
    <n v="894"/>
    <x v="0"/>
    <x v="0"/>
    <s v="Goldman Sachs Group"/>
    <x v="6"/>
    <x v="2"/>
    <x v="3"/>
    <s v="Morgan Stanley CP"/>
    <x v="4"/>
    <d v="2001-03-14T00:00:00"/>
    <d v="2006-03-14T00:00:00"/>
    <x v="0"/>
    <n v="-10000000"/>
    <n v="4200.5948200000003"/>
    <n v="0.55000000000000004"/>
    <n v="49.431648000000003"/>
    <n v="49.364725"/>
    <n v="-6.1726738394825488E-2"/>
    <n v="-259.28901755679908"/>
    <n v="-600.72378900000001"/>
    <x v="0"/>
    <n v="-860.01280655679909"/>
    <n v="-27102.19656"/>
    <n v="-27575.828162999998"/>
    <n v="-473.63160299999799"/>
    <n v="386.3812035568011"/>
    <n v="-27102.19656"/>
    <n v="-27575.828162999998"/>
    <n v="-473.63160299999799"/>
    <x v="0"/>
    <n v="17274.946197249999"/>
    <n v="0"/>
    <n v="-27575.828162999998"/>
    <n v="-27575.828162999998"/>
    <n v="-473.63160299999799"/>
    <n v="-473.63160299999799"/>
    <n v="-473.63160299999799"/>
    <x v="1"/>
    <x v="4"/>
    <x v="1"/>
    <x v="6"/>
    <n v="-27242.834077"/>
    <n v="-6.0155719999999988"/>
  </r>
  <r>
    <n v="1730"/>
    <n v="937"/>
    <x v="0"/>
    <x v="0"/>
    <s v="Goldman Sachs Group"/>
    <x v="6"/>
    <x v="2"/>
    <x v="3"/>
    <s v="Bear Stearns"/>
    <x v="4"/>
    <d v="2001-03-29T00:00:00"/>
    <d v="2006-03-29T00:00:00"/>
    <x v="0"/>
    <n v="5000000"/>
    <n v="-2117.0542700000001"/>
    <n v="0.56999999999999995"/>
    <n v="49.634315000000001"/>
    <n v="49.568097000000002"/>
    <n v="-6.1829510966656571E-2"/>
    <n v="130.89643020397213"/>
    <n v="302.53378199999997"/>
    <x v="0"/>
    <n v="433.43021220397213"/>
    <n v="16412.411704999999"/>
    <n v="16656.672599000001"/>
    <n v="244.26089400000274"/>
    <n v="-189.1693182039694"/>
    <n v="16412.411704999999"/>
    <n v="16656.672599000001"/>
    <n v="244.26089400000274"/>
    <x v="0"/>
    <n v="-8706.3856853750003"/>
    <n v="0"/>
    <n v="16656.672599000001"/>
    <n v="16656.672599000001"/>
    <n v="244.26089400000274"/>
    <n v="244.26089400000274"/>
    <n v="244.26089400000274"/>
    <x v="1"/>
    <x v="4"/>
    <x v="1"/>
    <x v="6"/>
    <n v="16656.672599000001"/>
    <n v="49.568097000000002"/>
  </r>
  <r>
    <n v="1318"/>
    <n v="478"/>
    <x v="0"/>
    <x v="0"/>
    <s v="Goodyear"/>
    <x v="4"/>
    <x v="6"/>
    <x v="3"/>
    <s v="Portfolio ISIS"/>
    <x v="0"/>
    <d v="2001-01-05T00:00:00"/>
    <d v="2006-01-05T00:00:00"/>
    <x v="0"/>
    <n v="-10000000"/>
    <n v="4311.992534"/>
    <n v="3.55"/>
    <n v="332.16156100000001"/>
    <n v="331.25929600000001"/>
    <n v="-0.63262481094895451"/>
    <n v="-2727.8734616350534"/>
    <n v="-3571.3148369999999"/>
    <x v="0"/>
    <n v="-6299.1882986350538"/>
    <n v="-174720.25468300001"/>
    <n v="-179341.24083900001"/>
    <n v="-4620.986155999999"/>
    <n v="1678.2021426350548"/>
    <n v="-174720.25468300001"/>
    <n v="-179341.24083900001"/>
    <n v="-4620.986155999999"/>
    <x v="0"/>
    <n v="42559.366310580001"/>
    <n v="0"/>
    <n v="-179341.24083900001"/>
    <n v="-735213.69868399994"/>
    <n v="-4620.986155999999"/>
    <n v="-4620.986155999999"/>
    <n v="-4620.986155999999"/>
    <x v="1"/>
    <x v="0"/>
    <x v="3"/>
    <x v="4"/>
    <n v="-35011.172460000002"/>
    <n v="-7.0908860000000118"/>
  </r>
  <r>
    <n v="1508"/>
    <n v="558"/>
    <x v="0"/>
    <x v="1"/>
    <s v="Goodyear"/>
    <x v="4"/>
    <x v="6"/>
    <x v="3"/>
    <s v="Portfolio ISIS"/>
    <x v="1"/>
    <d v="2001-01-05T00:00:00"/>
    <d v="2006-01-05T00:00:00"/>
    <x v="0"/>
    <n v="10000000"/>
    <n v="-4311.992534"/>
    <n v="3.55"/>
    <n v="332.16156100000001"/>
    <n v="331.25929600000001"/>
    <n v="-0.63262481094895451"/>
    <n v="2727.8734616350534"/>
    <n v="3571.3148369999999"/>
    <x v="0"/>
    <n v="6299.1882986350538"/>
    <n v="174720.25468300001"/>
    <n v="179341.24083900001"/>
    <n v="4620.986155999999"/>
    <n v="-1678.2021426350548"/>
    <n v="174720.25468300001"/>
    <n v="179341.24083900001"/>
    <n v="4620.986155999999"/>
    <x v="0"/>
    <n v="-42559.366310580001"/>
    <n v="0"/>
    <n v="179341.24083900001"/>
    <n v="735213.69868399994"/>
    <n v="4620.986155999999"/>
    <n v="4620.986155999999"/>
    <n v="4620.986155999999"/>
    <x v="1"/>
    <x v="0"/>
    <x v="3"/>
    <x v="4"/>
    <n v="35011.172460000002"/>
    <n v="-7.0908860000000118"/>
  </r>
  <r>
    <n v="1658"/>
    <n v="868"/>
    <x v="0"/>
    <x v="0"/>
    <s v="Greece"/>
    <x v="13"/>
    <x v="9"/>
    <x v="13"/>
    <s v="CSFB Intl"/>
    <x v="0"/>
    <d v="2001-02-27T00:00:00"/>
    <d v="2011-02-28T00:00:00"/>
    <x v="1"/>
    <n v="-20000000"/>
    <n v="16000"/>
    <n v="0.19"/>
    <n v="23.163733000000001"/>
    <n v="23.133465999999999"/>
    <n v="-4.8503026829004002E-3"/>
    <n v="64000"/>
    <n v="-528.27537600000005"/>
    <x v="0"/>
    <n v="63471.724624000002"/>
    <n v="-198"/>
    <n v="63273.724624000002"/>
    <n v="63471.724624000002"/>
    <n v="0"/>
    <n v="-198"/>
    <n v="56331.155603799998"/>
    <n v="56529.155603799998"/>
    <x v="0"/>
    <n v="2329.7903311455502"/>
    <n v="0"/>
    <n v="56331.155603799998"/>
    <n v="56331.155603799998"/>
    <n v="56529.2310478"/>
    <n v="56529.2310478"/>
    <n v="56529.155603799998"/>
    <x v="7"/>
    <x v="7"/>
    <x v="1"/>
    <x v="13"/>
    <n v="56331.155603799998"/>
    <n v="23.133465999999999"/>
  </r>
  <r>
    <n v="1319"/>
    <n v="479"/>
    <x v="0"/>
    <x v="0"/>
    <s v="Groupe Danone"/>
    <x v="6"/>
    <x v="1"/>
    <x v="4"/>
    <s v="Portfolio ISIS"/>
    <x v="2"/>
    <d v="2001-01-05T00:00:00"/>
    <d v="2006-01-05T00:00:00"/>
    <x v="0"/>
    <n v="-10000000"/>
    <n v="4027.2006700000002"/>
    <n v="0.24"/>
    <n v="29.477930000000001"/>
    <n v="29.232823"/>
    <n v="-0.24601278611888436"/>
    <n v="-990.74285708653781"/>
    <n v="-314.96318400000001"/>
    <x v="0"/>
    <n v="-1305.7060410865379"/>
    <n v="17158.343041"/>
    <n v="16087.261968000001"/>
    <n v="-1071.0810729999994"/>
    <n v="234.6249680865385"/>
    <n v="17158.343041"/>
    <n v="16087.261968000001"/>
    <n v="-1071.0810729999994"/>
    <x v="0"/>
    <n v="16561.862755375001"/>
    <n v="0"/>
    <n v="16087.261968000001"/>
    <n v="10984.148426"/>
    <n v="-1071.0810729999994"/>
    <n v="-1071.0810729999994"/>
    <n v="-1071.0810729999994"/>
    <x v="1"/>
    <x v="4"/>
    <x v="1"/>
    <x v="6"/>
    <n v="-8874.6993590000002"/>
    <n v="-1.9394269999999985"/>
  </r>
  <r>
    <n v="1560"/>
    <n v="606"/>
    <x v="0"/>
    <x v="1"/>
    <s v="Groupe Danone"/>
    <x v="6"/>
    <x v="1"/>
    <x v="4"/>
    <s v="Portfolio ISIS"/>
    <x v="1"/>
    <d v="2001-01-05T00:00:00"/>
    <d v="2006-01-05T00:00:00"/>
    <x v="0"/>
    <n v="10000000"/>
    <n v="-4027.2006700000002"/>
    <n v="0.24"/>
    <n v="29.477930000000001"/>
    <n v="29.232823"/>
    <n v="-0.24601278611888436"/>
    <n v="990.74285708653781"/>
    <n v="314.96318400000001"/>
    <x v="0"/>
    <n v="1305.7060410865379"/>
    <n v="-17158.343041"/>
    <n v="-16087.261968000001"/>
    <n v="1071.0810729999994"/>
    <n v="-234.6249680865385"/>
    <n v="-17158.343041"/>
    <n v="-16087.261968000001"/>
    <n v="1071.0810729999994"/>
    <x v="0"/>
    <n v="-16561.862755375001"/>
    <n v="0"/>
    <n v="-16087.261968000001"/>
    <n v="-10984.148426"/>
    <n v="1071.0810729999994"/>
    <n v="1071.0810729999994"/>
    <n v="1071.0810729999994"/>
    <x v="1"/>
    <x v="4"/>
    <x v="1"/>
    <x v="6"/>
    <n v="8874.6993590000002"/>
    <n v="-1.9394269999999985"/>
  </r>
  <r>
    <n v="1606"/>
    <n v="659"/>
    <x v="0"/>
    <x v="0"/>
    <s v="Groupe Danone"/>
    <x v="6"/>
    <x v="1"/>
    <x v="4"/>
    <s v="JP Morgan"/>
    <x v="2"/>
    <d v="2001-01-11T00:00:00"/>
    <d v="2006-01-11T00:00:00"/>
    <x v="0"/>
    <n v="10000000"/>
    <n v="-4048.098555"/>
    <n v="0.28999999999999998"/>
    <n v="29.516608999999999"/>
    <n v="29.271483"/>
    <n v="-0.24599969347984429"/>
    <n v="995.83100370620059"/>
    <n v="325.88524200000001"/>
    <x v="0"/>
    <n v="1321.7162457062007"/>
    <n v="4424.386512"/>
    <n v="5538.5226949999997"/>
    <n v="1114.1361829999996"/>
    <n v="-207.58006270620103"/>
    <n v="4424.386512"/>
    <n v="5538.5226949999997"/>
    <n v="1114.1361829999996"/>
    <x v="0"/>
    <n v="-16647.805307437498"/>
    <n v="0"/>
    <n v="5538.5226949999997"/>
    <n v="5538.5226949999997"/>
    <n v="1114.1361829999996"/>
    <n v="1114.1361829999996"/>
    <n v="1114.1361829999996"/>
    <x v="1"/>
    <x v="4"/>
    <x v="1"/>
    <x v="6"/>
    <n v="8884.2300660000001"/>
    <n v="-1.938998999999999"/>
  </r>
  <r>
    <n v="1585"/>
    <n v="640"/>
    <x v="0"/>
    <x v="0"/>
    <s v="Hanson Plc"/>
    <x v="1"/>
    <x v="8"/>
    <x v="6"/>
    <s v="Paribas London"/>
    <x v="2"/>
    <d v="2000-12-28T00:00:00"/>
    <d v="2001-08-10T00:00:00"/>
    <x v="2"/>
    <n v="5700000"/>
    <n v="-194.10168200000001"/>
    <n v="0.45"/>
    <n v="33.995863999999997"/>
    <n v="32.985900000000001"/>
    <n v="-0.51512249632290619"/>
    <n v="99.986142972314909"/>
    <n v="183.53427600000001"/>
    <x v="0"/>
    <n v="283.52041897231493"/>
    <n v="5762.9224770000001"/>
    <n v="6019.7255759999998"/>
    <n v="256.80309899999975"/>
    <n v="-26.717319972315181"/>
    <n v="8212.1645297249997"/>
    <n v="8526.9412784039996"/>
    <n v="314.77674867899987"/>
    <x v="0"/>
    <n v="-1404.907974316"/>
    <n v="4642.5787499999997"/>
    <n v="13169.520028404"/>
    <n v="19903.873624687287"/>
    <n v="286.91799867900045"/>
    <n v="286.91799867900045"/>
    <n v="314.77674867899987"/>
    <x v="3"/>
    <x v="1"/>
    <x v="1"/>
    <x v="1"/>
    <n v="2014.9962077358014"/>
    <n v="-4.8309379999999962"/>
  </r>
  <r>
    <n v="1586"/>
    <n v="643"/>
    <x v="0"/>
    <x v="0"/>
    <s v="Hays Plc"/>
    <x v="1"/>
    <x v="1"/>
    <x v="6"/>
    <s v="Paribas London"/>
    <x v="2"/>
    <d v="2000-12-28T00:00:00"/>
    <d v="2001-04-23T00:00:00"/>
    <x v="2"/>
    <n v="17000000"/>
    <n v="-105.09616"/>
    <n v="0.15"/>
    <n v="18.479364"/>
    <n v="16.905317"/>
    <n v="-0.10033311591994831"/>
    <n v="10.544625204021434"/>
    <n v="231.21432900000002"/>
    <x v="0"/>
    <n v="241.75895420402145"/>
    <n v="6473.6517899999999"/>
    <n v="6701.061095"/>
    <n v="227.40930500000013"/>
    <n v="-14.349649204021318"/>
    <n v="9224.9538007499996"/>
    <n v="9492.0530410675001"/>
    <n v="267.09924031750052"/>
    <x v="0"/>
    <n v="-760.68600607999997"/>
    <n v="0"/>
    <n v="9492.0530410675001"/>
    <n v="13576.123104650436"/>
    <n v="267.09924031750052"/>
    <n v="267.09924031750052"/>
    <n v="267.09924031750052"/>
    <x v="3"/>
    <x v="1"/>
    <x v="1"/>
    <x v="1"/>
    <n v="1665.7203635821006"/>
    <n v="-4.412662000000001"/>
  </r>
  <r>
    <n v="1069"/>
    <n v="430"/>
    <x v="0"/>
    <x v="0"/>
    <s v="Heidelberger Zement"/>
    <x v="1"/>
    <x v="8"/>
    <x v="8"/>
    <s v="LBIE"/>
    <x v="6"/>
    <d v="2000-12-18T00:00:00"/>
    <d v="2005-12-18T00:00:00"/>
    <x v="0"/>
    <n v="10000000"/>
    <n v="-4032.16914"/>
    <n v="0.55000000000000004"/>
    <n v="53.325699999999998"/>
    <n v="53.067889000000001"/>
    <n v="-0.25316774618150462"/>
    <n v="1020.8151733964157"/>
    <n v="680.89616699999999"/>
    <x v="0"/>
    <n v="1701.7113403964158"/>
    <n v="9216.6325940000006"/>
    <n v="10446.147685"/>
    <n v="1229.5150909999993"/>
    <n v="-472.19624939641653"/>
    <n v="9216.6325940000006"/>
    <n v="10446.147685"/>
    <n v="1229.5150909999993"/>
    <x v="0"/>
    <n v="-29184.84023532"/>
    <n v="13902.777778"/>
    <n v="24348.925463"/>
    <n v="3263.3069719999985"/>
    <n v="1229.5150910000011"/>
    <n v="1229.5150910000011"/>
    <n v="1229.5150909999993"/>
    <x v="1"/>
    <x v="1"/>
    <x v="1"/>
    <x v="1"/>
    <n v="12656.592881"/>
    <n v="-2.7560819999999993"/>
  </r>
  <r>
    <n v="1320"/>
    <n v="480"/>
    <x v="0"/>
    <x v="0"/>
    <s v="Heidelberger Zement"/>
    <x v="1"/>
    <x v="8"/>
    <x v="8"/>
    <s v="Portfolio ISIS"/>
    <x v="6"/>
    <d v="2001-01-05T00:00:00"/>
    <d v="2006-01-05T00:00:00"/>
    <x v="0"/>
    <n v="-10000000"/>
    <n v="4051.8241680000001"/>
    <n v="0.45"/>
    <n v="53.662956000000001"/>
    <n v="53.404885999999998"/>
    <n v="-0.25692531174358407"/>
    <n v="-1041.0161874935882"/>
    <n v="-668.45678999999996"/>
    <x v="0"/>
    <n v="-1709.4729774935881"/>
    <n v="25160.292873999999"/>
    <n v="23998.74626"/>
    <n v="-1161.546613999999"/>
    <n v="547.92636349358918"/>
    <n v="25160.292873999999"/>
    <n v="23998.74626"/>
    <n v="-1161.546613999999"/>
    <x v="0"/>
    <n v="29327.103327984005"/>
    <n v="0"/>
    <n v="23998.74626"/>
    <n v="-362.43546200000128"/>
    <n v="-1161.546613999999"/>
    <n v="-1161.546613999999"/>
    <n v="-1161.546613999999"/>
    <x v="1"/>
    <x v="1"/>
    <x v="1"/>
    <x v="1"/>
    <n v="-12791.651998000001"/>
    <n v="-2.7591900000000038"/>
  </r>
  <r>
    <n v="1509"/>
    <n v="559"/>
    <x v="0"/>
    <x v="1"/>
    <s v="Heidelberger Zement"/>
    <x v="1"/>
    <x v="8"/>
    <x v="8"/>
    <s v="Portfolio ISIS"/>
    <x v="1"/>
    <d v="2001-01-05T00:00:00"/>
    <d v="2006-01-05T00:00:00"/>
    <x v="0"/>
    <n v="10000000"/>
    <n v="-4051.8241680000001"/>
    <n v="0.45"/>
    <n v="53.662956000000001"/>
    <n v="53.404885999999998"/>
    <n v="-0.25692531174358407"/>
    <n v="1041.0161874935882"/>
    <n v="668.45678999999996"/>
    <x v="0"/>
    <n v="1709.4729774935881"/>
    <n v="-25160.292873999999"/>
    <n v="-23998.74626"/>
    <n v="1161.546613999999"/>
    <n v="-547.92636349358918"/>
    <n v="-25160.292873999999"/>
    <n v="-23998.74626"/>
    <n v="1161.546613999999"/>
    <x v="0"/>
    <n v="-29327.103327984005"/>
    <n v="0"/>
    <n v="-23998.74626"/>
    <n v="362.43546200000128"/>
    <n v="1161.546613999999"/>
    <n v="1161.546613999999"/>
    <n v="1161.546613999999"/>
    <x v="1"/>
    <x v="1"/>
    <x v="1"/>
    <x v="1"/>
    <n v="12791.651998000001"/>
    <n v="-2.7591900000000038"/>
  </r>
  <r>
    <n v="1321"/>
    <n v="481"/>
    <x v="0"/>
    <x v="0"/>
    <s v="Hilton Hotels Corp."/>
    <x v="0"/>
    <x v="6"/>
    <x v="3"/>
    <s v="Portfolio ISIS"/>
    <x v="3"/>
    <d v="2001-01-05T00:00:00"/>
    <d v="2006-01-05T00:00:00"/>
    <x v="0"/>
    <n v="-10000000"/>
    <n v="4122.5343540000003"/>
    <n v="1.55"/>
    <n v="167.02564100000001"/>
    <n v="166.21422999999999"/>
    <n v="-0.70921918472695666"/>
    <n v="-2923.7804535527512"/>
    <n v="-1624.4342940000001"/>
    <x v="0"/>
    <n v="-4548.2147475527509"/>
    <n v="10806.505735999999"/>
    <n v="7145.4963459999999"/>
    <n v="-3661.0093899999993"/>
    <n v="887.20535755275159"/>
    <n v="10806.505735999999"/>
    <n v="7145.4963459999999"/>
    <n v="-3661.0093899999993"/>
    <x v="0"/>
    <n v="51539.924493708008"/>
    <n v="0"/>
    <n v="7145.4963459999999"/>
    <n v="-83978.832013000007"/>
    <n v="-3661.0093899999993"/>
    <n v="-3661.0093899999993"/>
    <n v="-3661.0093899999993"/>
    <x v="1"/>
    <x v="0"/>
    <x v="0"/>
    <x v="0"/>
    <n v="-20382.348101"/>
    <n v="-4.0966440000000262"/>
  </r>
  <r>
    <n v="1510"/>
    <n v="560"/>
    <x v="0"/>
    <x v="1"/>
    <s v="Hilton Hotels Corp."/>
    <x v="0"/>
    <x v="6"/>
    <x v="3"/>
    <s v="Portfolio ISIS"/>
    <x v="1"/>
    <d v="2001-01-05T00:00:00"/>
    <d v="2006-01-05T00:00:00"/>
    <x v="0"/>
    <n v="10000000"/>
    <n v="-4122.5343540000003"/>
    <n v="1.55"/>
    <n v="167.02564100000001"/>
    <n v="166.21422999999999"/>
    <n v="-0.70921918472695666"/>
    <n v="2923.7804535527512"/>
    <n v="1624.4342940000001"/>
    <x v="0"/>
    <n v="4548.2147475527509"/>
    <n v="-10806.505735999999"/>
    <n v="-7145.4963459999999"/>
    <n v="3661.0093899999993"/>
    <n v="-887.20535755275159"/>
    <n v="-10806.505735999999"/>
    <n v="-7145.4963459999999"/>
    <n v="3661.0093899999993"/>
    <x v="0"/>
    <n v="-51539.924493708008"/>
    <n v="0"/>
    <n v="-7145.4963459999999"/>
    <n v="83978.832013000007"/>
    <n v="3661.0093899999993"/>
    <n v="3661.0093899999993"/>
    <n v="3661.0093899999993"/>
    <x v="1"/>
    <x v="0"/>
    <x v="0"/>
    <x v="0"/>
    <n v="20382.348101"/>
    <n v="-4.0966440000000262"/>
  </r>
  <r>
    <n v="1640"/>
    <n v="844"/>
    <x v="0"/>
    <x v="0"/>
    <s v="Hilton Hotels Corp."/>
    <x v="0"/>
    <x v="6"/>
    <x v="3"/>
    <s v="Morgan Stanley CP"/>
    <x v="3"/>
    <d v="2001-02-12T00:00:00"/>
    <d v="2006-02-12T00:00:00"/>
    <x v="0"/>
    <n v="10000000"/>
    <n v="-4222.3796970000003"/>
    <n v="1.7"/>
    <n v="167.81207800000001"/>
    <n v="167.00321299999999"/>
    <n v="-0.71638331144113776"/>
    <n v="3024.8423494986882"/>
    <n v="1636.5920429999999"/>
    <x v="0"/>
    <n v="4661.4343924986879"/>
    <n v="32609.290396"/>
    <n v="36437.818920999998"/>
    <n v="3828.5285249999979"/>
    <n v="-832.90586749868999"/>
    <n v="32609.290396"/>
    <n v="36437.818920999998"/>
    <n v="3828.5285249999979"/>
    <x v="0"/>
    <n v="-52788.190971894008"/>
    <n v="0"/>
    <n v="36437.818920999998"/>
    <n v="36437.818920999998"/>
    <n v="3828.5285249999979"/>
    <n v="3828.5285249999979"/>
    <n v="3828.5285249999979"/>
    <x v="1"/>
    <x v="0"/>
    <x v="0"/>
    <x v="0"/>
    <n v="20643.677917999998"/>
    <n v="-4.0820520000000045"/>
  </r>
  <r>
    <n v="1686"/>
    <n v="893"/>
    <x v="0"/>
    <x v="0"/>
    <s v="Hilton Hotels Corp."/>
    <x v="0"/>
    <x v="6"/>
    <x v="3"/>
    <s v="JP Morgan"/>
    <x v="3"/>
    <d v="2001-03-14T00:00:00"/>
    <d v="2005-11-15T00:00:00"/>
    <x v="0"/>
    <n v="5000000"/>
    <n v="-2010.0167609999999"/>
    <n v="1.6"/>
    <n v="165.979027"/>
    <n v="165.16600299999999"/>
    <n v="-0.69537384206218056"/>
    <n v="1397.7130777059497"/>
    <n v="799.44519000000014"/>
    <x v="0"/>
    <n v="2197.1582677059496"/>
    <n v="-7367.4301009999999"/>
    <n v="-5551.6414000000004"/>
    <n v="1815.7887009999995"/>
    <n v="-381.36956670595009"/>
    <n v="-7367.4301009999999"/>
    <n v="-5551.6414000000004"/>
    <n v="1815.7887009999995"/>
    <x v="0"/>
    <n v="-25129.229546021998"/>
    <n v="0"/>
    <n v="-5551.6414000000004"/>
    <n v="-5551.6414000000004"/>
    <n v="1815.7887009999995"/>
    <n v="1815.7887009999995"/>
    <n v="1815.7887009999995"/>
    <x v="1"/>
    <x v="0"/>
    <x v="0"/>
    <x v="0"/>
    <n v="9971.6811749999997"/>
    <n v="-4.0933109999999999"/>
  </r>
  <r>
    <n v="164"/>
    <n v="318"/>
    <x v="0"/>
    <x v="0"/>
    <s v="Hyder Plc"/>
    <x v="0"/>
    <x v="3"/>
    <x v="6"/>
    <s v="LBIE"/>
    <x v="6"/>
    <d v="2000-10-03T00:00:00"/>
    <d v="2005-01-15T00:00:00"/>
    <x v="0"/>
    <n v="10000000"/>
    <n v="-3389.1810930000001"/>
    <n v="1.45"/>
    <n v="109.041861"/>
    <n v="108.286965"/>
    <n v="-0.65587535700243005"/>
    <n v="2222.8803593172611"/>
    <n v="1377.227316"/>
    <x v="0"/>
    <n v="3600.1076753172611"/>
    <n v="152194.55119699999"/>
    <n v="155265.229968"/>
    <n v="3070.6787710000062"/>
    <n v="-529.42890431725482"/>
    <n v="152194.55119699999"/>
    <n v="155265.229968"/>
    <n v="3070.6787710000062"/>
    <x v="0"/>
    <n v="-42371.542024686001"/>
    <n v="42291.666666999998"/>
    <n v="197556.89663500001"/>
    <n v="156455.211855"/>
    <n v="3070.6787710000062"/>
    <n v="3070.6787710000062"/>
    <n v="3070.6787710000062"/>
    <x v="0"/>
    <x v="0"/>
    <x v="0"/>
    <x v="0"/>
    <n v="18471.241490999993"/>
    <n v="-4.6946350000000052"/>
  </r>
  <r>
    <n v="1322"/>
    <n v="482"/>
    <x v="0"/>
    <x v="0"/>
    <s v="Hyder Plc"/>
    <x v="0"/>
    <x v="3"/>
    <x v="6"/>
    <s v="Portfolio ISIS"/>
    <x v="6"/>
    <d v="2001-01-05T00:00:00"/>
    <d v="2006-01-05T00:00:00"/>
    <x v="0"/>
    <n v="-10000000"/>
    <n v="4170.9544839999999"/>
    <n v="1.45"/>
    <n v="125.073835"/>
    <n v="124.335255"/>
    <n v="-0.69364862164164509"/>
    <n v="-2893.1768287566388"/>
    <n v="-1695.525903"/>
    <x v="0"/>
    <n v="-4588.702731756639"/>
    <n v="-116752.671212"/>
    <n v="-120300.64978599999"/>
    <n v="-3547.9785739999934"/>
    <n v="1040.7241577566456"/>
    <n v="-116752.671212"/>
    <n v="-120300.64978599999"/>
    <n v="-3547.9785739999934"/>
    <x v="0"/>
    <n v="52145.272958968002"/>
    <n v="0"/>
    <n v="-120300.64978599999"/>
    <n v="-142323.288619"/>
    <n v="-3547.9785739999934"/>
    <n v="-3547.9785739999934"/>
    <n v="-3547.9785739999934"/>
    <x v="1"/>
    <x v="0"/>
    <x v="0"/>
    <x v="0"/>
    <n v="-23596.088287999999"/>
    <n v="-5.0576789999999932"/>
  </r>
  <r>
    <n v="1511"/>
    <n v="561"/>
    <x v="0"/>
    <x v="1"/>
    <s v="Hyder Plc"/>
    <x v="0"/>
    <x v="3"/>
    <x v="6"/>
    <s v="Portfolio ISIS"/>
    <x v="1"/>
    <d v="2001-01-05T00:00:00"/>
    <d v="2006-01-05T00:00:00"/>
    <x v="0"/>
    <n v="10000000"/>
    <n v="-4170.9544839999999"/>
    <n v="1.45"/>
    <n v="125.073835"/>
    <n v="124.335255"/>
    <n v="-0.69364862164164509"/>
    <n v="2893.1768287566388"/>
    <n v="1695.525903"/>
    <x v="0"/>
    <n v="4588.702731756639"/>
    <n v="116752.671212"/>
    <n v="120300.64978599999"/>
    <n v="3547.9785739999934"/>
    <n v="-1040.7241577566456"/>
    <n v="116752.671212"/>
    <n v="120300.64978599999"/>
    <n v="3547.9785739999934"/>
    <x v="0"/>
    <n v="-52145.272958968002"/>
    <n v="0"/>
    <n v="120300.64978599999"/>
    <n v="142323.288619"/>
    <n v="3547.9785739999934"/>
    <n v="3547.9785739999934"/>
    <n v="3547.9785739999934"/>
    <x v="1"/>
    <x v="0"/>
    <x v="0"/>
    <x v="0"/>
    <n v="23596.088287999999"/>
    <n v="-5.0576789999999932"/>
  </r>
  <r>
    <n v="1719"/>
    <n v="923"/>
    <x v="0"/>
    <x v="0"/>
    <s v="Iberdrola Sa"/>
    <x v="9"/>
    <x v="3"/>
    <x v="7"/>
    <s v="JP Morgan"/>
    <x v="9"/>
    <d v="2001-03-26T00:00:00"/>
    <d v="2004-03-26T00:00:00"/>
    <x v="0"/>
    <n v="-5000000"/>
    <n v="1325.381251"/>
    <n v="0.28000000000000003"/>
    <n v="27.603726999999999"/>
    <n v="27.46041"/>
    <n v="-0.11218696396782875"/>
    <n v="-148.69049864957279"/>
    <n v="-160.488945"/>
    <x v="0"/>
    <n v="-309.17944364957282"/>
    <n v="-860.55190600000003"/>
    <n v="-1098.522453"/>
    <n v="-237.97054700000001"/>
    <n v="71.208896649572807"/>
    <n v="-860.55190600000003"/>
    <n v="-1098.522453"/>
    <n v="-237.97054700000001"/>
    <x v="0"/>
    <m/>
    <n v="0"/>
    <n v="-1098.522453"/>
    <n v="-1098.522453"/>
    <n v="-237.97054700000001"/>
    <n v="-237.97054700000001"/>
    <n v="-237.97054700000001"/>
    <x v="4"/>
    <x v="0"/>
    <x v="1"/>
    <x v="9"/>
    <n v="-3135.2068570000001"/>
    <n v="-2.0244199999999992"/>
  </r>
  <r>
    <n v="1608"/>
    <n v="662"/>
    <x v="0"/>
    <x v="0"/>
    <s v="IBM"/>
    <x v="6"/>
    <x v="7"/>
    <x v="3"/>
    <s v="Bear Stearns"/>
    <x v="3"/>
    <d v="2001-01-17T00:00:00"/>
    <d v="2006-01-17T00:00:00"/>
    <x v="0"/>
    <n v="-10000000"/>
    <n v="4073.2308760000001"/>
    <n v="0.4"/>
    <n v="51.041007999999998"/>
    <n v="50.770926000000003"/>
    <n v="-0.25729215532023181"/>
    <n v="-1048.0103512029559"/>
    <n v="-513.92985599999997"/>
    <x v="0"/>
    <n v="-1561.9402072029559"/>
    <n v="37794.058367999998"/>
    <n v="36607.582415999997"/>
    <n v="-1186.4759520000007"/>
    <n v="375.4642552029552"/>
    <n v="37794.058367999998"/>
    <n v="36607.582415999997"/>
    <n v="-1186.4759520000007"/>
    <x v="0"/>
    <n v="16751.16197755"/>
    <n v="0"/>
    <n v="36607.582415999997"/>
    <n v="36607.582415999997"/>
    <n v="-1186.4759520000007"/>
    <n v="-1186.4759520000007"/>
    <n v="-1186.4759520000007"/>
    <x v="1"/>
    <x v="4"/>
    <x v="1"/>
    <x v="6"/>
    <n v="-5220.6052479999998"/>
    <n v="-0.95970899999999659"/>
  </r>
  <r>
    <n v="1610"/>
    <n v="818"/>
    <x v="0"/>
    <x v="0"/>
    <s v="IBM"/>
    <x v="6"/>
    <x v="7"/>
    <x v="3"/>
    <s v="JP Morgan"/>
    <x v="3"/>
    <d v="2001-01-18T00:00:00"/>
    <d v="2006-01-18T00:00:00"/>
    <x v="0"/>
    <n v="-10000000"/>
    <n v="4086.342173"/>
    <n v="0.46"/>
    <n v="51.050147000000003"/>
    <n v="50.780093999999998"/>
    <n v="-0.25726557560076996"/>
    <n v="-1051.2751712385461"/>
    <n v="-527.88253499999996"/>
    <x v="0"/>
    <n v="-1579.1577062385461"/>
    <n v="11579.423808"/>
    <n v="10343.368016"/>
    <n v="-1236.0557919999992"/>
    <n v="343.1019142385469"/>
    <n v="11579.423808"/>
    <n v="10343.368016"/>
    <n v="-1236.0557919999992"/>
    <x v="0"/>
    <n v="16805.0821864625"/>
    <n v="0"/>
    <n v="10343.368016"/>
    <n v="10343.368016"/>
    <n v="-1236.0557919999992"/>
    <n v="-1236.0557919999992"/>
    <n v="-1236.0557919999992"/>
    <x v="1"/>
    <x v="4"/>
    <x v="1"/>
    <x v="6"/>
    <n v="-5198.4212019999995"/>
    <n v="-0.95933800000000247"/>
  </r>
  <r>
    <n v="1660"/>
    <n v="871"/>
    <x v="0"/>
    <x v="0"/>
    <s v="IBM"/>
    <x v="6"/>
    <x v="7"/>
    <x v="3"/>
    <s v="JP Morgan"/>
    <x v="3"/>
    <d v="2001-03-01T00:00:00"/>
    <d v="2006-03-01T00:00:00"/>
    <x v="0"/>
    <n v="-10000000"/>
    <n v="4194.5492379999996"/>
    <n v="0.57999999999999996"/>
    <n v="51.403032000000003"/>
    <n v="51.133918999999999"/>
    <n v="-0.26267115209235248"/>
    <n v="-1101.787080853559"/>
    <n v="-545.35301699999991"/>
    <x v="0"/>
    <n v="-1647.1400978535589"/>
    <n v="-33505.569945000003"/>
    <n v="-34858.034782000002"/>
    <n v="-1352.4648369999995"/>
    <n v="294.67526085355939"/>
    <n v="-33505.569945000003"/>
    <n v="-34858.034782000002"/>
    <n v="-1352.4648369999995"/>
    <x v="0"/>
    <n v="17250.083741274997"/>
    <n v="0"/>
    <n v="-34858.034782000002"/>
    <n v="-34858.034782000002"/>
    <n v="-1352.4648369999995"/>
    <n v="-1352.4648369999995"/>
    <n v="-1352.4648369999995"/>
    <x v="1"/>
    <x v="4"/>
    <x v="1"/>
    <x v="6"/>
    <n v="-5180.9013230000019"/>
    <m/>
  </r>
  <r>
    <n v="1323"/>
    <n v="483"/>
    <x v="0"/>
    <x v="0"/>
    <s v="ICI Plc"/>
    <x v="1"/>
    <x v="0"/>
    <x v="6"/>
    <s v="Portfolio ISIS"/>
    <x v="6"/>
    <d v="2001-01-05T00:00:00"/>
    <d v="2006-01-05T00:00:00"/>
    <x v="0"/>
    <n v="-10000000"/>
    <n v="4080.2446909999999"/>
    <n v="0.7"/>
    <n v="89.249966999999998"/>
    <n v="88.674283000000003"/>
    <n v="-0.55432579708669594"/>
    <n v="-2261.7848906473341"/>
    <n v="-1093.7205509999999"/>
    <x v="0"/>
    <n v="-3355.505441647334"/>
    <n v="62157.604037999998"/>
    <n v="59694.622104000002"/>
    <n v="-2462.9819339999958"/>
    <n v="892.52350764733819"/>
    <n v="62157.604037999998"/>
    <n v="59694.622104000002"/>
    <n v="-2462.9819339999958"/>
    <x v="0"/>
    <n v="29532.811073458"/>
    <n v="0"/>
    <n v="59694.622104000002"/>
    <n v="28787.042741000001"/>
    <n v="-2462.9819339999958"/>
    <n v="-2462.9819339999958"/>
    <n v="-2462.9819339999958"/>
    <x v="1"/>
    <x v="1"/>
    <x v="1"/>
    <x v="1"/>
    <n v="-16794.453136999997"/>
    <n v="-3.5795880000000011"/>
  </r>
  <r>
    <n v="1512"/>
    <n v="562"/>
    <x v="0"/>
    <x v="1"/>
    <s v="ICI Plc"/>
    <x v="1"/>
    <x v="0"/>
    <x v="6"/>
    <s v="Portfolio ISIS"/>
    <x v="1"/>
    <d v="2001-01-05T00:00:00"/>
    <d v="2006-01-05T00:00:00"/>
    <x v="0"/>
    <n v="10000000"/>
    <n v="-4080.2446909999999"/>
    <n v="0.7"/>
    <n v="89.249966999999998"/>
    <n v="88.674283000000003"/>
    <n v="-0.55432579708669594"/>
    <n v="2261.7848906473341"/>
    <n v="1093.7205509999999"/>
    <x v="0"/>
    <n v="3355.505441647334"/>
    <n v="-62157.604037999998"/>
    <n v="-59694.622104000002"/>
    <n v="2462.9819339999958"/>
    <n v="-892.52350764733819"/>
    <n v="-62157.604037999998"/>
    <n v="-59694.622104000002"/>
    <n v="2462.9819339999958"/>
    <x v="0"/>
    <n v="-29532.811073458"/>
    <n v="0"/>
    <n v="-59694.622104000002"/>
    <n v="-28787.042741000001"/>
    <n v="2462.9819339999958"/>
    <n v="2462.9819339999958"/>
    <n v="2462.9819339999958"/>
    <x v="1"/>
    <x v="1"/>
    <x v="1"/>
    <x v="1"/>
    <n v="16794.453136999997"/>
    <m/>
  </r>
  <r>
    <n v="154"/>
    <n v="211"/>
    <x v="0"/>
    <x v="0"/>
    <s v="International Paper"/>
    <x v="1"/>
    <x v="0"/>
    <x v="3"/>
    <s v="Merrill Lynch Int"/>
    <x v="3"/>
    <d v="2000-09-25T00:00:00"/>
    <d v="2005-09-25T00:00:00"/>
    <x v="0"/>
    <n v="-10000000"/>
    <n v="3851.893196"/>
    <n v="0.64"/>
    <n v="83.945884000000007"/>
    <n v="83.322911000000005"/>
    <n v="-0.57216582705679164"/>
    <n v="-2203.9216562237684"/>
    <n v="-807.04484100000002"/>
    <x v="0"/>
    <n v="-3010.9664972237683"/>
    <n v="76736.128276999996"/>
    <n v="74208.525127999994"/>
    <n v="-2527.6031490000023"/>
    <n v="483.36334822376602"/>
    <n v="76736.128276999996"/>
    <n v="74208.525127999994"/>
    <n v="-2527.6031490000023"/>
    <x v="0"/>
    <n v="27880.002952648003"/>
    <n v="-32355.555555999999"/>
    <n v="41852.969571999995"/>
    <n v="-142732.69597099998"/>
    <n v="-2527.6031490000023"/>
    <n v="-2527.6031490000023"/>
    <n v="-2527.6031490000023"/>
    <x v="0"/>
    <x v="1"/>
    <x v="1"/>
    <x v="1"/>
    <n v="-12101.886524000001"/>
    <n v="-2.5925579999999968"/>
  </r>
  <r>
    <n v="269"/>
    <n v="406"/>
    <x v="0"/>
    <x v="0"/>
    <s v="International Paper"/>
    <x v="1"/>
    <x v="0"/>
    <x v="3"/>
    <s v="Citibank NA"/>
    <x v="3"/>
    <d v="2000-11-28T00:00:00"/>
    <d v="2005-11-28T00:00:00"/>
    <x v="0"/>
    <n v="10000000"/>
    <n v="-4008.6064299999998"/>
    <n v="0.8"/>
    <n v="84.820663999999994"/>
    <n v="84.199461999999997"/>
    <n v="-0.57933880684795247"/>
    <n v="2322.3412662792302"/>
    <n v="854.60527200000001"/>
    <x v="0"/>
    <n v="3176.9465382792305"/>
    <n v="-11956.270616"/>
    <n v="-9240.6075490000003"/>
    <n v="2715.6630669999995"/>
    <n v="-461.28347127923098"/>
    <n v="-11956.270616"/>
    <n v="-9240.6075490000003"/>
    <n v="2715.6630669999995"/>
    <x v="0"/>
    <n v="-29014.293340340002"/>
    <n v="20444.444444000001"/>
    <n v="11203.836895"/>
    <n v="150501.53850000002"/>
    <n v="2715.6630669999995"/>
    <n v="2715.6630669999995"/>
    <n v="2715.6630669999995"/>
    <x v="1"/>
    <x v="1"/>
    <x v="1"/>
    <x v="1"/>
    <n v="12406.952805000001"/>
    <n v="-2.5840809999999976"/>
  </r>
  <r>
    <n v="1324"/>
    <n v="484"/>
    <x v="0"/>
    <x v="0"/>
    <s v="International Paper"/>
    <x v="1"/>
    <x v="0"/>
    <x v="3"/>
    <s v="Portfolio ISIS"/>
    <x v="3"/>
    <d v="2001-01-05T00:00:00"/>
    <d v="2006-01-05T00:00:00"/>
    <x v="0"/>
    <n v="-10000000"/>
    <n v="4074.8781020000001"/>
    <n v="0.72"/>
    <n v="85.335769999999997"/>
    <n v="84.714854000000003"/>
    <n v="-0.58707598735269984"/>
    <n v="-2392.2630850735454"/>
    <n v="-855.94121100000007"/>
    <x v="0"/>
    <n v="-3248.2042960735453"/>
    <n v="37385.338695999999"/>
    <n v="34693.777451000002"/>
    <n v="-2691.5612449999971"/>
    <n v="556.64305107354812"/>
    <n v="37385.338695999999"/>
    <n v="34693.777451000002"/>
    <n v="-2691.5612449999971"/>
    <x v="0"/>
    <n v="29493.967702276004"/>
    <n v="0"/>
    <n v="34693.777451000002"/>
    <n v="-150294.195886"/>
    <n v="-2691.5612449999971"/>
    <n v="-2691.5612449999971"/>
    <n v="-2691.5612449999971"/>
    <x v="1"/>
    <x v="1"/>
    <x v="1"/>
    <x v="1"/>
    <n v="-12628.000708"/>
    <n v="-2.5843309999999917"/>
  </r>
  <r>
    <n v="1513"/>
    <n v="563"/>
    <x v="0"/>
    <x v="1"/>
    <s v="International Paper"/>
    <x v="1"/>
    <x v="0"/>
    <x v="3"/>
    <s v="Portfolio ISIS"/>
    <x v="1"/>
    <d v="2001-01-05T00:00:00"/>
    <d v="2006-01-05T00:00:00"/>
    <x v="0"/>
    <n v="10000000"/>
    <n v="-4074.8781020000001"/>
    <n v="0.72"/>
    <n v="85.335769999999997"/>
    <n v="84.714854000000003"/>
    <n v="-0.58707598735269984"/>
    <n v="2392.2630850735454"/>
    <n v="855.94121100000007"/>
    <x v="0"/>
    <n v="3248.2042960735453"/>
    <n v="-37385.338695999999"/>
    <n v="-34693.777451000002"/>
    <n v="2691.5612449999971"/>
    <n v="-556.64305107354812"/>
    <n v="-37385.338695999999"/>
    <n v="-34693.777451000002"/>
    <n v="2691.5612449999971"/>
    <x v="0"/>
    <n v="-29493.967702276004"/>
    <n v="0"/>
    <n v="-34693.777451000002"/>
    <n v="150294.195886"/>
    <n v="2691.5612449999971"/>
    <n v="2691.5612449999971"/>
    <n v="2691.5612449999971"/>
    <x v="1"/>
    <x v="1"/>
    <x v="1"/>
    <x v="1"/>
    <n v="12628.000708"/>
    <n v="-2.5843309999999917"/>
  </r>
  <r>
    <n v="1629"/>
    <n v="833"/>
    <x v="0"/>
    <x v="0"/>
    <s v="International Paper"/>
    <x v="1"/>
    <x v="0"/>
    <x v="3"/>
    <s v="Morgan Stanley CP"/>
    <x v="3"/>
    <d v="2001-01-26T00:00:00"/>
    <d v="2006-01-26T00:00:00"/>
    <x v="0"/>
    <n v="-10000000"/>
    <n v="4156.6222319999997"/>
    <n v="0.96"/>
    <n v="85.633415999999997"/>
    <n v="85.013504999999995"/>
    <n v="-0.58697454426768447"/>
    <n v="-2439.8314403211252"/>
    <n v="-913.09091399999988"/>
    <x v="0"/>
    <n v="-3352.9223543211251"/>
    <n v="-61017.192365000003"/>
    <n v="-63935.167973000003"/>
    <n v="-2917.9756080000006"/>
    <n v="434.94674632112446"/>
    <n v="-61017.192365000003"/>
    <n v="-63935.167973000003"/>
    <n v="-2917.9756080000006"/>
    <x v="0"/>
    <n v="30085.631715215997"/>
    <n v="0"/>
    <n v="-63935.167973000003"/>
    <n v="-63935.167973000003"/>
    <n v="-2917.9756080000006"/>
    <n v="-2917.9756080000006"/>
    <n v="-2917.9756080000006"/>
    <x v="1"/>
    <x v="1"/>
    <x v="1"/>
    <x v="1"/>
    <n v="-12687.964906000001"/>
    <n v="-2.577762000000007"/>
  </r>
  <r>
    <n v="1742"/>
    <n v="949"/>
    <x v="0"/>
    <x v="0"/>
    <s v="International Paper"/>
    <x v="1"/>
    <x v="0"/>
    <x v="3"/>
    <s v="Deutsche Bank AG NY"/>
    <x v="3"/>
    <d v="2001-04-02T00:00:00"/>
    <d v="2006-04-02T00:00:00"/>
    <x v="0"/>
    <n v="-10000000"/>
    <n v="4273.1392160000005"/>
    <n v="0.84"/>
    <n v="86.499994000000001"/>
    <n v="85.882981000000001"/>
    <n v="-0.59924137464715321"/>
    <n v="-2560.6418178544986"/>
    <n v="-885.87229500000012"/>
    <x v="0"/>
    <n v="-3446.5141128544988"/>
    <n v="10498.074992"/>
    <n v="7628.69067"/>
    <n v="-2869.3843219999999"/>
    <n v="577.12979085449888"/>
    <n v="10498.074992"/>
    <n v="7628.69067"/>
    <n v="-2869.3843219999999"/>
    <x v="0"/>
    <n v="30928.981645408006"/>
    <n v="0"/>
    <n v="7628.69067"/>
    <n v="7628.69067"/>
    <n v="7628.69067"/>
    <n v="-2869.3843219999999"/>
    <n v="-2869.3843219999999"/>
    <x v="1"/>
    <x v="1"/>
    <x v="1"/>
    <x v="1"/>
    <n v="7628.69067"/>
    <n v="85.882981000000001"/>
  </r>
  <r>
    <n v="1066"/>
    <n v="850"/>
    <x v="0"/>
    <x v="2"/>
    <s v="ISIS"/>
    <x v="9"/>
    <x v="5"/>
    <x v="4"/>
    <s v="FSA Inc"/>
    <x v="1"/>
    <d v="2000-12-22T00:00:00"/>
    <d v="2006-01-05T00:00:00"/>
    <x v="0"/>
    <n v="-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-111933.333333"/>
    <n v="-111933.333333"/>
    <n v="-111933.333333"/>
    <n v="0"/>
    <n v="0"/>
    <n v="0"/>
    <x v="1"/>
    <x v="0"/>
    <x v="1"/>
    <x v="9"/>
    <n v="0"/>
    <n v="0"/>
  </r>
  <r>
    <n v="1066"/>
    <n v="857"/>
    <x v="0"/>
    <x v="4"/>
    <s v="ISIS"/>
    <x v="9"/>
    <x v="5"/>
    <x v="4"/>
    <s v="Enron North America"/>
    <x v="1"/>
    <d v="2000-12-22T00:00:00"/>
    <d v="2006-01-05T00:00:00"/>
    <x v="0"/>
    <n v="-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-111933.333333"/>
    <n v="-111933.333333"/>
    <n v="-111933.333333"/>
    <n v="0"/>
    <n v="0"/>
    <n v="0"/>
    <x v="1"/>
    <x v="0"/>
    <x v="1"/>
    <x v="9"/>
    <n v="0"/>
    <n v="0"/>
  </r>
  <r>
    <n v="1067"/>
    <n v="856"/>
    <x v="0"/>
    <x v="3"/>
    <s v="ISIS"/>
    <x v="9"/>
    <x v="5"/>
    <x v="4"/>
    <s v="EnronCredit.com"/>
    <x v="1"/>
    <d v="2000-12-22T00:00:00"/>
    <d v="2006-01-05T00:00:00"/>
    <x v="0"/>
    <n v="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111933.333333"/>
    <n v="111933.333333"/>
    <n v="111933.333333"/>
    <n v="0"/>
    <n v="0"/>
    <n v="0"/>
    <x v="1"/>
    <x v="0"/>
    <x v="1"/>
    <x v="9"/>
    <n v="0"/>
    <n v="0"/>
  </r>
  <r>
    <n v="1070"/>
    <n v="851"/>
    <x v="0"/>
    <x v="2"/>
    <s v="ISIS"/>
    <x v="9"/>
    <x v="5"/>
    <x v="4"/>
    <s v="Ace Capital O/Seas"/>
    <x v="1"/>
    <d v="2001-01-05T00:00:00"/>
    <d v="2006-01-05T00:00:00"/>
    <x v="0"/>
    <n v="-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  <n v="0"/>
    <n v="0"/>
  </r>
  <r>
    <n v="1070"/>
    <n v="855"/>
    <x v="0"/>
    <x v="4"/>
    <s v="ISIS"/>
    <x v="9"/>
    <x v="5"/>
    <x v="4"/>
    <s v="Enron North America"/>
    <x v="1"/>
    <d v="2001-01-05T00:00:00"/>
    <d v="2006-01-05T00:00:00"/>
    <x v="0"/>
    <n v="-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  <n v="0"/>
    <n v="0"/>
  </r>
  <r>
    <n v="1071"/>
    <n v="854"/>
    <x v="0"/>
    <x v="3"/>
    <s v="ISIS"/>
    <x v="9"/>
    <x v="5"/>
    <x v="4"/>
    <s v="EnronCredit.com"/>
    <x v="1"/>
    <d v="2001-01-05T00:00:00"/>
    <d v="2006-01-05T00:00:00"/>
    <x v="0"/>
    <n v="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  <n v="0"/>
    <n v="0"/>
  </r>
  <r>
    <n v="1664"/>
    <n v="929"/>
    <x v="0"/>
    <x v="2"/>
    <s v="ISIS"/>
    <x v="9"/>
    <x v="5"/>
    <x v="4"/>
    <s v="FSA Inc"/>
    <x v="7"/>
    <d v="2001-03-02T00:00:00"/>
    <d v="2006-03-02T00:00:00"/>
    <x v="0"/>
    <n v="-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  <n v="0"/>
    <n v="0"/>
  </r>
  <r>
    <n v="1665"/>
    <n v="930"/>
    <x v="0"/>
    <x v="3"/>
    <s v="ISIS"/>
    <x v="9"/>
    <x v="5"/>
    <x v="4"/>
    <s v="EnronCredit.com"/>
    <x v="7"/>
    <d v="2001-03-02T00:00:00"/>
    <d v="2006-03-02T00:00:00"/>
    <x v="0"/>
    <n v="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  <n v="0"/>
    <n v="0"/>
  </r>
  <r>
    <n v="1666"/>
    <n v="931"/>
    <x v="0"/>
    <x v="4"/>
    <s v="ISIS"/>
    <x v="9"/>
    <x v="5"/>
    <x v="4"/>
    <s v="Enron North America"/>
    <x v="7"/>
    <d v="2001-03-02T00:00:00"/>
    <d v="2006-03-02T00:00:00"/>
    <x v="0"/>
    <n v="-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  <n v="0"/>
    <n v="0"/>
  </r>
  <r>
    <n v="1688"/>
    <n v="896"/>
    <x v="0"/>
    <x v="0"/>
    <s v="Japan"/>
    <x v="14"/>
    <x v="9"/>
    <x v="9"/>
    <s v="Bank of America"/>
    <x v="6"/>
    <d v="2001-03-16T00:00:00"/>
    <d v="2006-05-16T00:00:00"/>
    <x v="0"/>
    <n v="20000000"/>
    <n v="-8545.4243380000007"/>
    <n v="0.16"/>
    <n v="19.171043000000001"/>
    <n v="19.154254000000002"/>
    <n v="-1.6864396125798896E-2"/>
    <n v="144.1134210990748"/>
    <n v="411.646299"/>
    <x v="0"/>
    <n v="555.7597200990748"/>
    <n v="-26896.071376"/>
    <n v="-26694.670104000001"/>
    <n v="201.40127199999915"/>
    <n v="-354.35844809907564"/>
    <n v="-26896.071376"/>
    <n v="-26694.670104000001"/>
    <n v="201.40127199999915"/>
    <x v="0"/>
    <n v="-13494.934114569602"/>
    <n v="0"/>
    <n v="-26694.670104000001"/>
    <n v="-26694.670104000001"/>
    <n v="201.40127199999915"/>
    <n v="201.40127199999915"/>
    <n v="201.40127199999915"/>
    <x v="1"/>
    <x v="8"/>
    <x v="1"/>
    <x v="14"/>
    <n v="6446.5335939999968"/>
    <n v="-0.61279099999999787"/>
  </r>
  <r>
    <n v="1279"/>
    <n v="440"/>
    <x v="0"/>
    <x v="0"/>
    <s v="Koninklijke Ahold"/>
    <x v="1"/>
    <x v="1"/>
    <x v="2"/>
    <s v="Portfolio ISIS"/>
    <x v="2"/>
    <d v="2001-01-05T00:00:00"/>
    <d v="2006-01-05T00:00:00"/>
    <x v="0"/>
    <n v="-10000000"/>
    <n v="4075.5654559999998"/>
    <n v="0.56000000000000005"/>
    <n v="46.858555000000003"/>
    <n v="48.131174999999999"/>
    <n v="1.3367980216223954"/>
    <n v="5448.2078385733757"/>
    <n v="-488.74900500000001"/>
    <x v="0"/>
    <n v="4959.4588335733761"/>
    <n v="-51821.317646000003"/>
    <n v="-46693.137909999998"/>
    <n v="5128.1797360000055"/>
    <n v="168.72090242662944"/>
    <n v="-51821.317646000003"/>
    <n v="-46693.137909999998"/>
    <n v="5128.1797360000055"/>
    <x v="0"/>
    <n v="29498.942770528003"/>
    <n v="0"/>
    <n v="-46693.137909999998"/>
    <n v="-53154.446642999996"/>
    <n v="5128.1797360000055"/>
    <n v="5128.1797360000055"/>
    <n v="5128.1797360000055"/>
    <x v="1"/>
    <x v="1"/>
    <x v="1"/>
    <x v="1"/>
    <n v="-3097.7831430000006"/>
    <n v="-0.49046100000000337"/>
  </r>
  <r>
    <n v="1514"/>
    <n v="564"/>
    <x v="0"/>
    <x v="1"/>
    <s v="Koninklijke Ahold"/>
    <x v="1"/>
    <x v="1"/>
    <x v="2"/>
    <s v="Portfolio ISIS"/>
    <x v="1"/>
    <d v="2001-01-05T00:00:00"/>
    <d v="2006-01-05T00:00:00"/>
    <x v="0"/>
    <n v="10000000"/>
    <n v="-4075.5654559999998"/>
    <n v="0.56000000000000005"/>
    <n v="46.858555000000003"/>
    <n v="48.131174999999999"/>
    <n v="1.3367980216223954"/>
    <n v="-5448.2078385733757"/>
    <n v="488.74900500000001"/>
    <x v="0"/>
    <n v="-4959.4588335733761"/>
    <n v="51821.317646000003"/>
    <n v="46693.137909999998"/>
    <n v="-5128.1797360000055"/>
    <n v="-168.72090242662944"/>
    <n v="51821.317646000003"/>
    <n v="46693.137909999998"/>
    <n v="-5128.1797360000055"/>
    <x v="0"/>
    <n v="-29498.942770528003"/>
    <n v="0"/>
    <n v="46693.137909999998"/>
    <n v="53154.446642999996"/>
    <n v="-5128.1797360000055"/>
    <n v="-5128.1797360000055"/>
    <n v="-5128.1797360000055"/>
    <x v="1"/>
    <x v="1"/>
    <x v="1"/>
    <x v="1"/>
    <n v="3097.7831430000006"/>
    <n v="-0.49046100000000337"/>
  </r>
  <r>
    <n v="1605"/>
    <n v="658"/>
    <x v="0"/>
    <x v="0"/>
    <s v="Koninklijke Ahold"/>
    <x v="1"/>
    <x v="1"/>
    <x v="2"/>
    <s v="JP Morgan"/>
    <x v="2"/>
    <d v="2001-01-11T00:00:00"/>
    <d v="2006-01-11T00:00:00"/>
    <x v="0"/>
    <n v="10000000"/>
    <n v="-4094.9653749999998"/>
    <n v="0.6"/>
    <n v="46.895538000000002"/>
    <n v="48.169629999999998"/>
    <n v="1.3366242581601475"/>
    <n v="-5473.4300565508647"/>
    <n v="497.57297399999993"/>
    <x v="0"/>
    <n v="-4975.857082550865"/>
    <n v="68491.754155999995"/>
    <n v="63364.784573999998"/>
    <n v="-5126.9695819999979"/>
    <n v="-151.11249944913288"/>
    <n v="68491.754155999995"/>
    <n v="63364.784573999998"/>
    <n v="-5126.9695819999979"/>
    <x v="0"/>
    <n v="-29639.359384250001"/>
    <n v="0"/>
    <n v="63364.784573999998"/>
    <n v="63364.784573999998"/>
    <n v="-5126.9695819999979"/>
    <n v="-5126.9695819999979"/>
    <n v="-5126.9695819999979"/>
    <x v="1"/>
    <x v="1"/>
    <x v="1"/>
    <x v="1"/>
    <n v="3076.1218999999983"/>
    <n v="-0.48821500000000384"/>
  </r>
  <r>
    <n v="13"/>
    <n v="103"/>
    <x v="0"/>
    <x v="0"/>
    <s v="KPN"/>
    <x v="1"/>
    <x v="4"/>
    <x v="2"/>
    <s v="Merrill Lynch Int"/>
    <x v="2"/>
    <d v="2000-05-25T00:00:00"/>
    <d v="2005-05-25T00:00:00"/>
    <x v="0"/>
    <n v="-15000000"/>
    <n v="5251.0022929999996"/>
    <n v="0.38"/>
    <n v="239.924577"/>
    <n v="249.18542600000001"/>
    <n v="9.056496027907345"/>
    <n v="47555.681409086857"/>
    <n v="-2633.7096240000001"/>
    <x v="0"/>
    <n v="44921.971785086855"/>
    <n v="1060408"/>
    <n v="1107373"/>
    <n v="46965"/>
    <n v="2043.0282149131453"/>
    <n v="1060408"/>
    <n v="1107373"/>
    <n v="46965"/>
    <x v="0"/>
    <n v="38006.754596733997"/>
    <n v="-43858.333333000002"/>
    <n v="1063514.6666669999"/>
    <n v="459972.28813099989"/>
    <n v="46964.999999999884"/>
    <n v="46964.999999999884"/>
    <n v="46965"/>
    <x v="0"/>
    <x v="1"/>
    <x v="1"/>
    <x v="1"/>
    <n v="157563.38089099992"/>
    <n v="33.101164000000011"/>
  </r>
  <r>
    <n v="150"/>
    <n v="206"/>
    <x v="0"/>
    <x v="0"/>
    <s v="KPN"/>
    <x v="1"/>
    <x v="4"/>
    <x v="2"/>
    <s v="JP Morgan"/>
    <x v="2"/>
    <d v="2000-09-26T00:00:00"/>
    <d v="2005-09-26T00:00:00"/>
    <x v="0"/>
    <n v="15000000"/>
    <n v="-5651.3912620000001"/>
    <n v="0.51"/>
    <n v="243.341781"/>
    <n v="252.76261400000001"/>
    <n v="9.0571876802928042"/>
    <n v="-51185.711314700806"/>
    <n v="2664.0697649999997"/>
    <x v="0"/>
    <n v="-48521.641549700806"/>
    <n v="-1080200"/>
    <n v="-1131091"/>
    <n v="-50891"/>
    <n v="-2369.3584502991944"/>
    <n v="-1080200"/>
    <n v="-1131091"/>
    <n v="-50891"/>
    <x v="0"/>
    <n v="-40904.769954356008"/>
    <n v="38462.5"/>
    <n v="-1092628.5"/>
    <n v="-503273.54803099995"/>
    <n v="-50891"/>
    <n v="-50891"/>
    <n v="-50891"/>
    <x v="0"/>
    <x v="1"/>
    <x v="1"/>
    <x v="1"/>
    <n v="-150763.30449699995"/>
    <n v="30.100407000000018"/>
  </r>
  <r>
    <n v="1732"/>
    <n v="939"/>
    <x v="0"/>
    <x v="0"/>
    <s v="KPN"/>
    <x v="1"/>
    <x v="4"/>
    <x v="2"/>
    <s v="Deutsche Bank AG"/>
    <x v="2"/>
    <d v="2001-03-30T00:00:00"/>
    <d v="2006-03-30T00:00:00"/>
    <x v="1"/>
    <n v="10000000"/>
    <n v="-4524.4602700000005"/>
    <n v="2.4"/>
    <n v="248.90283400000001"/>
    <n v="258.53803199999999"/>
    <n v="9.0625292002408191"/>
    <n v="-41003.053312204465"/>
    <n v="2380.9058970000001"/>
    <x v="0"/>
    <n v="-38622.147415204468"/>
    <n v="-34228.471227000002"/>
    <n v="-73288.454452000005"/>
    <n v="-39059.983225000004"/>
    <n v="-437.83580979553517"/>
    <n v="-30189.511622214002"/>
    <n v="-64310.618781630001"/>
    <n v="-34121.107159416002"/>
    <x v="0"/>
    <n v="-32748.043434260006"/>
    <n v="0"/>
    <n v="-64310.618781630001"/>
    <n v="-64310.618781630001"/>
    <n v="-34121.107159416002"/>
    <n v="-34121.107159416002"/>
    <n v="-34121.107159416002"/>
    <x v="1"/>
    <x v="1"/>
    <x v="1"/>
    <x v="1"/>
    <n v="-64310.618781630001"/>
    <n v="258.53803199999999"/>
  </r>
  <r>
    <n v="1750"/>
    <n v="956"/>
    <x v="0"/>
    <x v="0"/>
    <s v="KPN"/>
    <x v="1"/>
    <x v="4"/>
    <x v="2"/>
    <s v="Bank of America"/>
    <x v="2"/>
    <d v="2001-04-04T00:00:00"/>
    <d v="2006-04-04T00:00:00"/>
    <x v="1"/>
    <n v="10000000"/>
    <n v="-4555.9624569999996"/>
    <n v="2.5299999999999998"/>
    <n v="249.20134400000001"/>
    <n v="258.67492900000002"/>
    <n v="9.0668426050937949"/>
    <n v="-41308.194512335402"/>
    <n v="2418.5415659999999"/>
    <x v="0"/>
    <n v="-38889.652946335402"/>
    <n v="15765.844352"/>
    <n v="-23506.856672000002"/>
    <n v="-39272.701024000002"/>
    <n v="-383.04807766459999"/>
    <n v="13905.474718464"/>
    <n v="-20627.266729679999"/>
    <n v="-34532.741448143999"/>
    <x v="0"/>
    <n v="-32976.056263765997"/>
    <n v="0"/>
    <n v="-20627.266729679999"/>
    <n v="-20627.266729679999"/>
    <n v="-20627.266729679999"/>
    <n v="-34532.741448143999"/>
    <n v="-34532.741448143999"/>
    <x v="1"/>
    <x v="1"/>
    <x v="1"/>
    <x v="1"/>
    <n v="-20627.266729679999"/>
    <n v="258.67492900000002"/>
  </r>
  <r>
    <n v="1325"/>
    <n v="485"/>
    <x v="0"/>
    <x v="0"/>
    <s v="Kroger Co."/>
    <x v="0"/>
    <x v="1"/>
    <x v="3"/>
    <s v="Portfolio ISIS"/>
    <x v="4"/>
    <d v="2001-01-05T00:00:00"/>
    <d v="2006-01-05T00:00:00"/>
    <x v="0"/>
    <n v="-10000000"/>
    <n v="4176.9262040000003"/>
    <n v="1.2"/>
    <n v="68.411254"/>
    <n v="63.344943000000001"/>
    <n v="-5.1112863673844915"/>
    <n v="-21349.465964076255"/>
    <n v="-870.82984499999998"/>
    <x v="0"/>
    <n v="-22220.295809076255"/>
    <n v="-242773.849885"/>
    <n v="-264857.98752099997"/>
    <n v="-22084.13763599997"/>
    <n v="136.15817307628458"/>
    <n v="-242773.849885"/>
    <n v="-264857.98752099997"/>
    <n v="-22084.13763599997"/>
    <x v="0"/>
    <n v="52219.931402408009"/>
    <n v="0"/>
    <n v="-264857.98752099997"/>
    <n v="-145548.69331799998"/>
    <n v="-22084.13763599997"/>
    <n v="-22084.13763599997"/>
    <n v="-22084.13763599997"/>
    <x v="1"/>
    <x v="0"/>
    <x v="0"/>
    <x v="0"/>
    <n v="-27042.27077199996"/>
    <n v="-6.0780850000000015"/>
  </r>
  <r>
    <n v="1515"/>
    <n v="565"/>
    <x v="0"/>
    <x v="1"/>
    <s v="Kroger Co."/>
    <x v="0"/>
    <x v="1"/>
    <x v="3"/>
    <s v="Portfolio ISIS"/>
    <x v="1"/>
    <d v="2001-01-05T00:00:00"/>
    <d v="2006-01-05T00:00:00"/>
    <x v="0"/>
    <n v="10000000"/>
    <n v="-4176.9262040000003"/>
    <n v="1.2"/>
    <n v="68.411254"/>
    <n v="63.344943000000001"/>
    <n v="-5.1112863673844915"/>
    <n v="21349.465964076255"/>
    <n v="870.82984499999998"/>
    <x v="0"/>
    <n v="22220.295809076255"/>
    <n v="242773.849885"/>
    <n v="264857.98752099997"/>
    <n v="22084.13763599997"/>
    <n v="-136.15817307628458"/>
    <n v="242773.849885"/>
    <n v="264857.98752099997"/>
    <n v="22084.13763599997"/>
    <x v="0"/>
    <n v="-52219.931402408009"/>
    <n v="0"/>
    <n v="264857.98752099997"/>
    <n v="145548.69331799998"/>
    <n v="22084.13763599997"/>
    <n v="22084.13763599997"/>
    <n v="22084.13763599997"/>
    <x v="1"/>
    <x v="0"/>
    <x v="0"/>
    <x v="0"/>
    <n v="27042.27077199996"/>
    <n v="-6.0780850000000015"/>
  </r>
  <r>
    <n v="161"/>
    <n v="315"/>
    <x v="0"/>
    <x v="0"/>
    <s v="L-3 Communications"/>
    <x v="15"/>
    <x v="4"/>
    <x v="3"/>
    <s v="JP Morgan"/>
    <x v="3"/>
    <d v="2000-09-19T00:00:00"/>
    <d v="2003-03-15T00:00:00"/>
    <x v="0"/>
    <n v="-3000000"/>
    <n v="528.08903699999996"/>
    <n v="3.95"/>
    <n v="676.15562699999998"/>
    <n v="672.50452199999995"/>
    <n v="-1.548417739428503"/>
    <n v="-817.70243288851498"/>
    <n v="-1644.367422"/>
    <x v="0"/>
    <n v="-2462.0698548885148"/>
    <n v="137037.24122699999"/>
    <n v="134883.699031"/>
    <n v="-2153.5421959999949"/>
    <n v="308.52765888851991"/>
    <n v="137037.24122699999"/>
    <n v="134883.699031"/>
    <n v="-2153.5421959999949"/>
    <x v="0"/>
    <n v="11293.184056245"/>
    <n v="-58262.5"/>
    <n v="76621.199030999996"/>
    <n v="-100615.61474799999"/>
    <n v="-2153.5421959999949"/>
    <n v="-2153.5421959999949"/>
    <n v="-2153.5421959999949"/>
    <x v="5"/>
    <x v="0"/>
    <x v="7"/>
    <x v="15"/>
    <n v="-8654.8903210000135"/>
    <n v="-9.254051000000004"/>
  </r>
  <r>
    <n v="251"/>
    <n v="365"/>
    <x v="1"/>
    <x v="5"/>
    <s v="L-3 Communications"/>
    <x v="15"/>
    <x v="4"/>
    <x v="3"/>
    <s v="Deutsche Bank AG"/>
    <x v="3"/>
    <d v="2000-03-10T00:00:00"/>
    <d v="2003-03-15T00:00:00"/>
    <x v="0"/>
    <n v="3000000"/>
    <n v="-528.30787200000009"/>
    <n v="3.6"/>
    <n v="688.71589800000004"/>
    <n v="684.944661"/>
    <n v="-1.5485531673721913"/>
    <n v="818.11282853326236"/>
    <n v="1620.7586609999998"/>
    <x v="0"/>
    <n v="2438.8714895332623"/>
    <n v="-158774.447388"/>
    <n v="-156642.15767399999"/>
    <n v="2132.2897140000132"/>
    <n v="-306.58177553324913"/>
    <n v="-158774.447388"/>
    <n v="-156642.15767399999"/>
    <n v="2132.2897140000132"/>
    <x v="0"/>
    <n v="-11297.863842720002"/>
    <n v="111000"/>
    <n v="-45642.157673999987"/>
    <n v="100473.662282"/>
    <n v="2132.2897140000132"/>
    <n v="2132.2897140000132"/>
    <n v="2132.2897140000132"/>
    <x v="5"/>
    <x v="0"/>
    <x v="7"/>
    <x v="15"/>
    <n v="8564.6196340000024"/>
    <n v="-9.2505449999999882"/>
  </r>
  <r>
    <n v="1594"/>
    <n v="648"/>
    <x v="1"/>
    <x v="7"/>
    <s v="L-3 Communications"/>
    <x v="15"/>
    <x v="4"/>
    <x v="3"/>
    <s v="EnronCredit.com"/>
    <x v="3"/>
    <d v="2000-03-10T00:00:00"/>
    <d v="2003-03-15T00:00:00"/>
    <x v="0"/>
    <n v="-3000000"/>
    <n v="528.30787200000009"/>
    <n v="3.6"/>
    <n v="688.71589800000004"/>
    <n v="684.944661"/>
    <n v="-1.5485531673721913"/>
    <n v="-818.11282853326236"/>
    <n v="-1620.7586609999998"/>
    <x v="0"/>
    <n v="-2438.8714895332623"/>
    <n v="158774.447388"/>
    <n v="156642.15767399999"/>
    <n v="-2132.2897140000132"/>
    <n v="306.58177553324913"/>
    <n v="158774.447388"/>
    <n v="156642.15767399999"/>
    <n v="-2132.2897140000132"/>
    <x v="0"/>
    <n v="11297.863842720002"/>
    <n v="-111000"/>
    <n v="45642.157673999987"/>
    <n v="-100473.662282"/>
    <n v="-2132.2897140000132"/>
    <n v="-2132.2897140000132"/>
    <n v="-2132.2897140000132"/>
    <x v="5"/>
    <x v="0"/>
    <x v="7"/>
    <x v="15"/>
    <n v="-8564.6196340000024"/>
    <n v="-9.2505449999999882"/>
  </r>
  <r>
    <n v="1595"/>
    <n v="649"/>
    <x v="0"/>
    <x v="8"/>
    <s v="L-3 Communications"/>
    <x v="15"/>
    <x v="4"/>
    <x v="3"/>
    <s v="Enron North America"/>
    <x v="3"/>
    <d v="2000-03-10T00:00:00"/>
    <d v="2003-03-15T00:00:00"/>
    <x v="0"/>
    <n v="3000000"/>
    <n v="-528.30787200000009"/>
    <n v="3.6"/>
    <n v="688.71589800000004"/>
    <n v="684.944661"/>
    <n v="-1.5485531673721913"/>
    <n v="818.11282853326236"/>
    <n v="1620.7586609999998"/>
    <x v="0"/>
    <n v="2438.8714895332623"/>
    <n v="-158774.447388"/>
    <n v="-156642.15767399999"/>
    <n v="2132.2897140000132"/>
    <n v="-306.58177553324913"/>
    <n v="-158774.447388"/>
    <n v="-156642.15767399999"/>
    <n v="2132.2897140000132"/>
    <x v="0"/>
    <n v="-11297.863842720002"/>
    <n v="111000"/>
    <n v="-45642.157673999987"/>
    <n v="100473.662282"/>
    <n v="2132.2897140000132"/>
    <n v="2132.2897140000132"/>
    <n v="2132.2897140000132"/>
    <x v="5"/>
    <x v="0"/>
    <x v="7"/>
    <x v="15"/>
    <n v="8564.6196340000024"/>
    <n v="-9.2505449999999882"/>
  </r>
  <r>
    <n v="1326"/>
    <n v="486"/>
    <x v="0"/>
    <x v="0"/>
    <s v="Lafarge"/>
    <x v="10"/>
    <x v="8"/>
    <x v="4"/>
    <s v="Portfolio ISIS"/>
    <x v="6"/>
    <d v="2001-01-05T00:00:00"/>
    <d v="2006-01-05T00:00:00"/>
    <x v="0"/>
    <n v="-10000000"/>
    <n v="4084.3707010000003"/>
    <n v="0.65"/>
    <n v="57.444164000000001"/>
    <n v="52.769271000000003"/>
    <n v="-4.8156670164841699"/>
    <n v="-19668.969267900029"/>
    <n v="-795.73059600000011"/>
    <x v="0"/>
    <n v="-20464.69986390003"/>
    <n v="-47366.539978000001"/>
    <n v="-67173.485000999994"/>
    <n v="-19806.945022999993"/>
    <n v="657.75484090003738"/>
    <n v="-47366.539978000001"/>
    <n v="-67173.485000999994"/>
    <n v="-19806.945022999993"/>
    <x v="0"/>
    <n v="30234.554114152503"/>
    <n v="0"/>
    <n v="-67173.485000999994"/>
    <n v="-77668.078323999987"/>
    <n v="-19806.945022999993"/>
    <n v="-19806.945022999993"/>
    <n v="-19806.945022999993"/>
    <x v="1"/>
    <x v="5"/>
    <x v="1"/>
    <x v="10"/>
    <n v="-30895.929456999991"/>
    <n v="-7.0686159999999987"/>
  </r>
  <r>
    <n v="1516"/>
    <n v="566"/>
    <x v="0"/>
    <x v="1"/>
    <s v="Lafarge"/>
    <x v="10"/>
    <x v="8"/>
    <x v="4"/>
    <s v="Portfolio ISIS"/>
    <x v="1"/>
    <d v="2001-01-05T00:00:00"/>
    <d v="2006-01-05T00:00:00"/>
    <x v="0"/>
    <n v="10000000"/>
    <n v="-4084.3707010000003"/>
    <n v="0.65"/>
    <n v="57.444164000000001"/>
    <n v="52.769271000000003"/>
    <n v="-4.8156670164841699"/>
    <n v="19668.969267900029"/>
    <n v="795.73059600000011"/>
    <x v="0"/>
    <n v="20464.69986390003"/>
    <n v="47366.539978000001"/>
    <n v="67173.485000999994"/>
    <n v="19806.945022999993"/>
    <n v="-657.75484090003738"/>
    <n v="47366.539978000001"/>
    <n v="67173.485000999994"/>
    <n v="19806.945022999993"/>
    <x v="0"/>
    <n v="-30234.554114152503"/>
    <n v="0"/>
    <n v="67173.485000999994"/>
    <n v="77668.078323999987"/>
    <n v="19806.945022999993"/>
    <n v="19806.945022999993"/>
    <n v="19806.945022999993"/>
    <x v="1"/>
    <x v="5"/>
    <x v="1"/>
    <x v="10"/>
    <n v="30895.929456999991"/>
    <n v="-7.0686159999999987"/>
  </r>
  <r>
    <n v="1603"/>
    <n v="657"/>
    <x v="0"/>
    <x v="0"/>
    <s v="Lafarge"/>
    <x v="10"/>
    <x v="8"/>
    <x v="4"/>
    <s v="JP Morgan"/>
    <x v="6"/>
    <d v="2001-01-11T00:00:00"/>
    <d v="2006-01-11T00:00:00"/>
    <x v="0"/>
    <n v="10000000"/>
    <n v="-4122.5774609999999"/>
    <n v="0.8"/>
    <n v="57.587659000000002"/>
    <n v="52.902256000000001"/>
    <n v="-4.8120874497729709"/>
    <n v="19838.203260795017"/>
    <n v="831.55770600000005"/>
    <x v="0"/>
    <n v="20669.760966795016"/>
    <n v="111875.91796599999"/>
    <n v="131998.943696"/>
    <n v="20123.025730000008"/>
    <n v="-546.73523679500795"/>
    <n v="111875.91796599999"/>
    <n v="131998.943696"/>
    <n v="20123.025730000008"/>
    <x v="0"/>
    <n v="-30517.3796550525"/>
    <n v="0"/>
    <n v="131998.943696"/>
    <n v="131998.943696"/>
    <n v="20123.025730000008"/>
    <n v="20123.025730000008"/>
    <n v="20123.025730000008"/>
    <x v="1"/>
    <x v="5"/>
    <x v="1"/>
    <x v="10"/>
    <n v="31099.256164999999"/>
    <n v="-7.0789529999999985"/>
  </r>
  <r>
    <n v="159"/>
    <n v="212"/>
    <x v="0"/>
    <x v="0"/>
    <s v="LBIE"/>
    <x v="5"/>
    <x v="2"/>
    <x v="3"/>
    <s v="JP Morgan"/>
    <x v="4"/>
    <d v="2000-09-26T00:00:00"/>
    <d v="2005-09-26T00:00:00"/>
    <x v="0"/>
    <n v="-10000000"/>
    <n v="3837.315376"/>
    <n v="0.52"/>
    <n v="79.450416000000004"/>
    <n v="74.402298000000002"/>
    <n v="-5.0982540868311501"/>
    <n v="-19563.60879815201"/>
    <n v="-909.19518900000003"/>
    <x v="0"/>
    <n v="-20472.803987152009"/>
    <n v="106912.51414"/>
    <n v="87142.659935999996"/>
    <n v="-19769.854204000003"/>
    <n v="702.94978315200569"/>
    <n v="106912.51414"/>
    <n v="87142.659935999996"/>
    <n v="-19769.854204000003"/>
    <x v="0"/>
    <n v="22093.34327732"/>
    <n v="-26144.444444000001"/>
    <n v="60998.215491999996"/>
    <n v="-83940.513950000022"/>
    <n v="-19769.854203999996"/>
    <n v="-19769.854203999996"/>
    <n v="-19769.854204000003"/>
    <x v="0"/>
    <x v="3"/>
    <x v="1"/>
    <x v="5"/>
    <n v="-35829.684524000004"/>
    <n v="-8.6929619999999943"/>
  </r>
  <r>
    <n v="221"/>
    <n v="338"/>
    <x v="0"/>
    <x v="0"/>
    <s v="LBIE"/>
    <x v="5"/>
    <x v="2"/>
    <x v="3"/>
    <s v="Merrill Lynch Int"/>
    <x v="4"/>
    <d v="2000-10-10T00:00:00"/>
    <d v="2005-10-11T00:00:00"/>
    <x v="0"/>
    <n v="-10000000"/>
    <n v="3866.7075110000001"/>
    <n v="0.51"/>
    <n v="79.856329000000002"/>
    <n v="74.807253000000003"/>
    <n v="-5.0970879865573924"/>
    <n v="-19708.948401849335"/>
    <n v="-929.68738500000006"/>
    <x v="0"/>
    <n v="-20638.635786849336"/>
    <n v="102868.428033"/>
    <n v="82963.349841000003"/>
    <n v="-19905.078192000001"/>
    <n v="733.55759484933515"/>
    <n v="102868.428033"/>
    <n v="82963.349841000003"/>
    <n v="-19905.078192000001"/>
    <x v="0"/>
    <n v="22262.568494582501"/>
    <n v="-13175"/>
    <n v="69788.349841000003"/>
    <n v="-82615.899365000005"/>
    <n v="-19905.078192000001"/>
    <n v="-19905.078192000001"/>
    <n v="-19905.078192000001"/>
    <x v="1"/>
    <x v="3"/>
    <x v="1"/>
    <x v="5"/>
    <n v="-35280.074945999993"/>
    <n v="-8.4931279999999987"/>
  </r>
  <r>
    <n v="223"/>
    <n v="339"/>
    <x v="0"/>
    <x v="0"/>
    <s v="LBIE"/>
    <x v="5"/>
    <x v="2"/>
    <x v="3"/>
    <s v="Bear Stearns"/>
    <x v="4"/>
    <d v="2000-10-12T00:00:00"/>
    <d v="2005-10-12T00:00:00"/>
    <x v="0"/>
    <n v="10000000"/>
    <n v="-3877.2574929999996"/>
    <n v="0.56999999999999995"/>
    <n v="79.884127000000007"/>
    <n v="74.835087000000001"/>
    <n v="-5.0971702017188596"/>
    <n v="19763.041357710768"/>
    <n v="943.64546400000006"/>
    <x v="0"/>
    <n v="20706.686821710769"/>
    <n v="-78013.804386999996"/>
    <n v="-58014.174358999997"/>
    <n v="19999.630028"/>
    <n v="-707.05679371076985"/>
    <n v="-78013.804386999996"/>
    <n v="-58014.174358999997"/>
    <n v="19999.630028"/>
    <x v="0"/>
    <n v="-22323.3100159475"/>
    <n v="14566.666667"/>
    <n v="-43447.507691999999"/>
    <n v="84089.638982999997"/>
    <n v="19999.630028"/>
    <n v="19999.630028"/>
    <n v="19999.630028"/>
    <x v="1"/>
    <x v="3"/>
    <x v="1"/>
    <x v="5"/>
    <n v="35309.182584000009"/>
    <n v="-8.479015000000004"/>
  </r>
  <r>
    <n v="226"/>
    <n v="342"/>
    <x v="0"/>
    <x v="0"/>
    <s v="LBIE"/>
    <x v="5"/>
    <x v="2"/>
    <x v="3"/>
    <s v="Citibank NA"/>
    <x v="4"/>
    <d v="2000-10-13T00:00:00"/>
    <d v="2005-10-13T00:00:00"/>
    <x v="0"/>
    <n v="10000000"/>
    <n v="-3882.1516549999997"/>
    <n v="0.59"/>
    <n v="79.911704999999998"/>
    <n v="74.862752"/>
    <n v="-5.0971960185609202"/>
    <n v="19788.087959315686"/>
    <n v="948.12807899999996"/>
    <x v="0"/>
    <n v="20736.216038315684"/>
    <n v="-70432.455067999996"/>
    <n v="-50395.275031999998"/>
    <n v="20037.180035999998"/>
    <n v="-699.03600231568635"/>
    <n v="-70432.455067999996"/>
    <n v="-50395.275031999998"/>
    <n v="20037.180035999998"/>
    <x v="0"/>
    <n v="-22351.4881536625"/>
    <n v="15569.444444000001"/>
    <n v="-34825.830587999997"/>
    <n v="84431.411158000003"/>
    <n v="20037.180035999998"/>
    <n v="20037.180035999998"/>
    <n v="20037.180035999998"/>
    <x v="1"/>
    <x v="3"/>
    <x v="1"/>
    <x v="5"/>
    <n v="35291.994068000015"/>
    <n v="-8.4646070000000009"/>
  </r>
  <r>
    <n v="1328"/>
    <n v="488"/>
    <x v="0"/>
    <x v="0"/>
    <s v="LBIE"/>
    <x v="5"/>
    <x v="2"/>
    <x v="3"/>
    <s v="Portfolio ISIS"/>
    <x v="0"/>
    <d v="2001-01-05T00:00:00"/>
    <d v="2006-01-05T00:00:00"/>
    <x v="0"/>
    <n v="-10000000"/>
    <n v="4086.3558040000003"/>
    <n v="0.8"/>
    <n v="82.18083"/>
    <n v="77.134269000000003"/>
    <n v="-5.0946149766946576"/>
    <n v="-20818.409479161539"/>
    <n v="-1026.1954020000001"/>
    <x v="0"/>
    <n v="-21844.60488116154"/>
    <n v="-10517.385435"/>
    <n v="-31670.929194"/>
    <n v="-21153.543759"/>
    <n v="691.06112216153997"/>
    <n v="-10517.385435"/>
    <n v="-31670.929194"/>
    <n v="-21153.543759"/>
    <x v="0"/>
    <n v="23527.193541529999"/>
    <n v="0"/>
    <n v="-31670.929194"/>
    <n v="-83148.213917000001"/>
    <n v="-21153.543759"/>
    <n v="-21153.543759"/>
    <n v="-21153.543759"/>
    <x v="1"/>
    <x v="3"/>
    <x v="1"/>
    <x v="5"/>
    <n v="-32170.109536"/>
    <n v="-7.30692599999999"/>
  </r>
  <r>
    <n v="1561"/>
    <n v="607"/>
    <x v="0"/>
    <x v="1"/>
    <s v="LBIE"/>
    <x v="5"/>
    <x v="2"/>
    <x v="3"/>
    <s v="Portfolio ISIS"/>
    <x v="1"/>
    <d v="2001-01-05T00:00:00"/>
    <d v="2006-01-05T00:00:00"/>
    <x v="0"/>
    <n v="10000000"/>
    <n v="-4086.3558040000003"/>
    <n v="0.8"/>
    <n v="82.18083"/>
    <n v="77.134269000000003"/>
    <n v="-5.0946149766946576"/>
    <n v="20818.409479161539"/>
    <n v="1026.1954020000001"/>
    <x v="0"/>
    <n v="21844.60488116154"/>
    <n v="10517.385435"/>
    <n v="31670.929194"/>
    <n v="21153.543759"/>
    <n v="-691.06112216153997"/>
    <n v="10517.385435"/>
    <n v="31670.929194"/>
    <n v="21153.543759"/>
    <x v="0"/>
    <n v="-23527.193541529999"/>
    <n v="0"/>
    <n v="31670.929194"/>
    <n v="83148.213917000001"/>
    <n v="21153.543759"/>
    <n v="21153.543759"/>
    <n v="21153.543759"/>
    <x v="1"/>
    <x v="3"/>
    <x v="1"/>
    <x v="5"/>
    <n v="32170.109536"/>
    <n v="-7.30692599999999"/>
  </r>
  <r>
    <n v="1678"/>
    <n v="886"/>
    <x v="0"/>
    <x v="0"/>
    <s v="LBIE"/>
    <x v="5"/>
    <x v="2"/>
    <x v="3"/>
    <s v="Morgan Stanley CP"/>
    <x v="4"/>
    <d v="2001-03-13T00:00:00"/>
    <d v="2001-03-19T00:00:00"/>
    <x v="0"/>
    <n v="0"/>
    <n v="0"/>
    <n v="0.74"/>
    <n v="0"/>
    <n v="0"/>
    <m/>
    <n v="-"/>
    <n v="0"/>
    <x v="0"/>
    <n v="0"/>
    <n v="0"/>
    <n v="0"/>
    <n v="0"/>
    <n v="0"/>
    <n v="0"/>
    <n v="0"/>
    <n v="0"/>
    <x v="0"/>
    <n v="0"/>
    <n v="-45499.996666999999"/>
    <n v="-45499.996666999999"/>
    <n v="-45499.996666999999"/>
    <n v="0"/>
    <n v="0"/>
    <n v="0"/>
    <x v="3"/>
    <x v="3"/>
    <x v="1"/>
    <x v="5"/>
    <n v="0"/>
    <n v="0"/>
  </r>
  <r>
    <n v="1683"/>
    <n v="891"/>
    <x v="0"/>
    <x v="0"/>
    <s v="LBIE"/>
    <x v="5"/>
    <x v="2"/>
    <x v="3"/>
    <s v="JP Morgan"/>
    <x v="4"/>
    <d v="2001-03-14T00:00:00"/>
    <d v="2003-03-14T00:00:00"/>
    <x v="0"/>
    <n v="10000000"/>
    <n v="-1783.4393830000001"/>
    <n v="0.56999999999999995"/>
    <n v="54.403840000000002"/>
    <n v="49.293748999999998"/>
    <n v="-5.2023944202131842"/>
    <n v="9278.1550949076445"/>
    <n v="606.09336900000005"/>
    <x v="0"/>
    <n v="9884.2484639076447"/>
    <n v="7980.4294879999998"/>
    <n v="17624.132947999999"/>
    <n v="9643.7034599999988"/>
    <n v="-240.54500390764588"/>
    <n v="7980.4294879999998"/>
    <n v="17624.132947999999"/>
    <n v="9643.7034599999988"/>
    <x v="0"/>
    <n v="-10268.152247622502"/>
    <n v="0"/>
    <n v="17624.132947999999"/>
    <n v="17624.132947999999"/>
    <n v="9643.7034599999988"/>
    <n v="9643.7034599999988"/>
    <n v="9643.7034599999988"/>
    <x v="5"/>
    <x v="3"/>
    <x v="1"/>
    <x v="5"/>
    <n v="22908.005244"/>
    <n v="-11.626652"/>
  </r>
  <r>
    <n v="1327"/>
    <n v="487"/>
    <x v="0"/>
    <x v="0"/>
    <s v="Legrand"/>
    <x v="10"/>
    <x v="8"/>
    <x v="4"/>
    <s v="Portfolio ISIS"/>
    <x v="6"/>
    <d v="2001-01-05T00:00:00"/>
    <d v="2006-01-05T00:00:00"/>
    <x v="0"/>
    <n v="-10000000"/>
    <n v="4081.2239789999999"/>
    <n v="0.65"/>
    <n v="54.892052"/>
    <n v="54.334094"/>
    <n v="-0.55978459101662448"/>
    <n v="-2284.6062959317555"/>
    <n v="-679.45765800000004"/>
    <x v="0"/>
    <n v="-2964.0639539317553"/>
    <n v="-58036.982817999997"/>
    <n v="-60609.614075999998"/>
    <n v="-2572.6312580000013"/>
    <n v="391.4326959317541"/>
    <n v="-58036.982817999997"/>
    <n v="-60609.614075999998"/>
    <n v="-2572.6312580000013"/>
    <x v="0"/>
    <n v="30211.260504547499"/>
    <n v="0"/>
    <n v="-60609.614075999998"/>
    <n v="-58451.683493999997"/>
    <n v="-2572.6312580000013"/>
    <n v="-2572.6312580000013"/>
    <n v="-2572.6312580000013"/>
    <x v="1"/>
    <x v="5"/>
    <x v="1"/>
    <x v="10"/>
    <n v="-13620.347808999999"/>
    <n v="-2.9568950000000029"/>
  </r>
  <r>
    <n v="1517"/>
    <n v="567"/>
    <x v="0"/>
    <x v="1"/>
    <s v="Legrand"/>
    <x v="10"/>
    <x v="8"/>
    <x v="4"/>
    <s v="Portfolio ISIS"/>
    <x v="1"/>
    <d v="2001-01-05T00:00:00"/>
    <d v="2006-01-05T00:00:00"/>
    <x v="0"/>
    <n v="10000000"/>
    <n v="-4081.2239789999999"/>
    <n v="0.65"/>
    <n v="54.892052"/>
    <n v="54.334094"/>
    <n v="-0.55978459101662448"/>
    <n v="2284.6062959317555"/>
    <n v="679.45765800000004"/>
    <x v="0"/>
    <n v="2964.0639539317553"/>
    <n v="58036.982817999997"/>
    <n v="60609.614075999998"/>
    <n v="2572.6312580000013"/>
    <n v="-391.4326959317541"/>
    <n v="58036.982817999997"/>
    <n v="60609.614075999998"/>
    <n v="2572.6312580000013"/>
    <x v="0"/>
    <n v="-30211.260504547499"/>
    <n v="0"/>
    <n v="60609.614075999998"/>
    <n v="58451.683493999997"/>
    <n v="2572.6312580000013"/>
    <n v="2572.6312580000013"/>
    <n v="2572.6312580000013"/>
    <x v="1"/>
    <x v="5"/>
    <x v="1"/>
    <x v="10"/>
    <n v="13620.347808999999"/>
    <n v="-2.9568950000000029"/>
  </r>
  <r>
    <n v="261"/>
    <n v="376"/>
    <x v="0"/>
    <x v="0"/>
    <s v="Lloyds TSB"/>
    <x v="11"/>
    <x v="2"/>
    <x v="6"/>
    <s v="Goldman Sachs"/>
    <x v="2"/>
    <d v="2000-11-08T00:00:00"/>
    <d v="2005-11-08T00:00:00"/>
    <x v="0"/>
    <n v="-20000000"/>
    <n v="7794.5335780000005"/>
    <n v="0.14000000000000001"/>
    <n v="15.181873"/>
    <n v="15.168445999999999"/>
    <n v="-8.2327035767544594E-3"/>
    <n v="-64.170084466733343"/>
    <n v="-368.83481700000004"/>
    <x v="0"/>
    <n v="-433.00490146673337"/>
    <n v="5507.8229220000003"/>
    <n v="5328.5829670000003"/>
    <n v="-179.23995500000001"/>
    <n v="253.76494646673336"/>
    <n v="5507.8229220000003"/>
    <n v="5328.5829670000003"/>
    <n v="-179.23995500000001"/>
    <x v="0"/>
    <n v="15386.409282971999"/>
    <n v="-7155.5555560000003"/>
    <n v="-1826.972589"/>
    <n v="-45216.398989999994"/>
    <n v="-179.23995500000001"/>
    <n v="-179.23995500000001"/>
    <n v="-179.23995500000001"/>
    <x v="1"/>
    <x v="6"/>
    <x v="1"/>
    <x v="11"/>
    <n v="-27542.643566000002"/>
    <n v="-3.2490710000000007"/>
  </r>
  <r>
    <n v="11"/>
    <n v="4"/>
    <x v="0"/>
    <x v="2"/>
    <s v="Lockheed Martin Cor"/>
    <x v="0"/>
    <x v="8"/>
    <x v="3"/>
    <s v="FUNB"/>
    <x v="3"/>
    <d v="2000-05-05T00:00:00"/>
    <d v="2001-12-20T00:00:00"/>
    <x v="0"/>
    <n v="25000000"/>
    <n v="-1702.505443"/>
    <n v="0.85"/>
    <n v="34.522668000000003"/>
    <n v="33.671351999999999"/>
    <n v="-0.63282476270076771"/>
    <n v="1077.3876029632404"/>
    <n v="921.20696999999996"/>
    <x v="0"/>
    <n v="1998.5945729632404"/>
    <n v="97381.128452999998"/>
    <n v="99180.023275"/>
    <n v="1798.894822000002"/>
    <n v="-199.69975096323833"/>
    <n v="97381.128452999998"/>
    <n v="99180.023275"/>
    <n v="1798.894822000002"/>
    <x v="0"/>
    <n v="-21284.723048386004"/>
    <n v="188298.61111100001"/>
    <n v="287478.63438599999"/>
    <n v="86615.964859999978"/>
    <n v="1798.894822000002"/>
    <n v="1798.894822000002"/>
    <n v="1798.894822000002"/>
    <x v="2"/>
    <x v="0"/>
    <x v="0"/>
    <x v="0"/>
    <n v="9319.4711050000042"/>
    <n v="-4.027746999999998"/>
  </r>
  <r>
    <n v="12"/>
    <n v="102"/>
    <x v="0"/>
    <x v="0"/>
    <s v="Lockheed Martin Cor"/>
    <x v="0"/>
    <x v="8"/>
    <x v="3"/>
    <s v="JP Morgan"/>
    <x v="3"/>
    <d v="2000-05-05T00:00:00"/>
    <d v="2002-05-05T00:00:00"/>
    <x v="0"/>
    <n v="-15000000"/>
    <n v="1535.797548"/>
    <n v="0.85"/>
    <n v="38.823658999999999"/>
    <n v="38.038218000000001"/>
    <n v="-0.63785659858436039"/>
    <n v="-979.61860008148096"/>
    <n v="-680.56435799999997"/>
    <x v="0"/>
    <n v="-1660.182958081481"/>
    <n v="-93865.426481999995"/>
    <n v="-95344.501629999999"/>
    <n v="-1479.0751480000035"/>
    <n v="181.10781008147751"/>
    <n v="-93865.426481999995"/>
    <n v="-95344.501629999999"/>
    <n v="-1479.0751480000035"/>
    <x v="0"/>
    <n v="19200.540945096003"/>
    <n v="-97750"/>
    <n v="-193094.50163000001"/>
    <n v="-60775.13939299999"/>
    <n v="-1479.0751480000326"/>
    <n v="-1479.0751480000326"/>
    <n v="-1479.0751480000035"/>
    <x v="2"/>
    <x v="0"/>
    <x v="0"/>
    <x v="0"/>
    <n v="-7786.3470420000085"/>
    <n v="-3.9330229999999986"/>
  </r>
  <r>
    <n v="27"/>
    <n v="123"/>
    <x v="0"/>
    <x v="3"/>
    <s v="Lockheed Martin Cor"/>
    <x v="0"/>
    <x v="8"/>
    <x v="3"/>
    <s v="EnronCredit.com"/>
    <x v="3"/>
    <d v="2000-05-05T00:00:00"/>
    <d v="2001-12-20T00:00:00"/>
    <x v="0"/>
    <n v="-25000000"/>
    <n v="1702.505443"/>
    <n v="0.85"/>
    <n v="34.522668000000003"/>
    <n v="33.671351999999999"/>
    <n v="-0.63282476270076771"/>
    <n v="-1077.3876029632404"/>
    <n v="-921.20696999999996"/>
    <x v="0"/>
    <n v="-1998.5945729632404"/>
    <n v="-97381.128452999998"/>
    <n v="-99180.023275"/>
    <n v="-1798.894822000002"/>
    <n v="199.69975096323833"/>
    <n v="-97381.128452999998"/>
    <n v="-99180.023275"/>
    <n v="-1798.894822000002"/>
    <x v="0"/>
    <n v="21284.723048386004"/>
    <n v="-188298.61111100001"/>
    <n v="-287478.63438599999"/>
    <n v="-86615.964859999978"/>
    <n v="-1798.894822000002"/>
    <n v="-1798.894822000002"/>
    <n v="-1798.894822000002"/>
    <x v="2"/>
    <x v="0"/>
    <x v="0"/>
    <x v="0"/>
    <n v="-9319.4711050000042"/>
    <n v="-4.027746999999998"/>
  </r>
  <r>
    <n v="33"/>
    <n v="124"/>
    <x v="0"/>
    <x v="4"/>
    <s v="Lockheed Martin Cor"/>
    <x v="0"/>
    <x v="8"/>
    <x v="3"/>
    <s v="Enron North America"/>
    <x v="3"/>
    <d v="2000-05-05T00:00:00"/>
    <d v="2001-12-20T00:00:00"/>
    <x v="0"/>
    <n v="25000000"/>
    <n v="-1702.505443"/>
    <n v="0.85"/>
    <n v="34.522668000000003"/>
    <n v="33.671351999999999"/>
    <n v="-0.63282476270076771"/>
    <n v="1077.3876029632404"/>
    <n v="921.20696999999996"/>
    <x v="0"/>
    <n v="1998.5945729632404"/>
    <n v="97381.128452999998"/>
    <n v="99180.023275"/>
    <n v="1798.894822000002"/>
    <n v="-199.69975096323833"/>
    <n v="97381.128452999998"/>
    <n v="99180.023275"/>
    <n v="1798.894822000002"/>
    <x v="0"/>
    <n v="-21284.723048386004"/>
    <n v="188298.61111100001"/>
    <n v="287478.63438599999"/>
    <n v="86615.964859999978"/>
    <n v="1798.894822000002"/>
    <n v="1798.894822000002"/>
    <n v="1798.894822000002"/>
    <x v="2"/>
    <x v="0"/>
    <x v="0"/>
    <x v="0"/>
    <n v="9319.4711050000042"/>
    <n v="-4.027746999999998"/>
  </r>
  <r>
    <n v="152"/>
    <n v="207"/>
    <x v="0"/>
    <x v="0"/>
    <s v="Lockheed Martin Cor"/>
    <x v="0"/>
    <x v="8"/>
    <x v="3"/>
    <s v="LBIE"/>
    <x v="3"/>
    <d v="2000-09-26T00:00:00"/>
    <d v="2001-09-26T00:00:00"/>
    <x v="0"/>
    <n v="-10000000"/>
    <n v="463.01620600000001"/>
    <n v="0.45"/>
    <n v="31.915289999999999"/>
    <n v="30.970912999999999"/>
    <n v="-0.62481837511452198"/>
    <n v="-289.3010334846108"/>
    <n v="-307.50546300000002"/>
    <x v="0"/>
    <n v="-596.80649648461076"/>
    <n v="-7267.6278970000003"/>
    <n v="-7810.1003019999998"/>
    <n v="-542.47240499999953"/>
    <n v="54.334091484611236"/>
    <n v="-7267.6278970000003"/>
    <n v="-7810.1003019999998"/>
    <n v="-542.47240499999953"/>
    <x v="0"/>
    <n v="5788.6286074120007"/>
    <n v="-22625"/>
    <n v="-30435.100301999999"/>
    <n v="-28892.717386999997"/>
    <n v="-542.47240500000044"/>
    <n v="-542.47240500000044"/>
    <n v="-542.47240499999953"/>
    <x v="3"/>
    <x v="0"/>
    <x v="0"/>
    <x v="0"/>
    <n v="-2765.538397999997"/>
    <n v="-4.139325000000003"/>
  </r>
  <r>
    <n v="1329"/>
    <n v="489"/>
    <x v="0"/>
    <x v="0"/>
    <s v="Lockheed Martin Cor"/>
    <x v="0"/>
    <x v="8"/>
    <x v="3"/>
    <s v="Portfolio ISIS"/>
    <x v="3"/>
    <d v="2001-01-05T00:00:00"/>
    <d v="2006-01-05T00:00:00"/>
    <x v="0"/>
    <n v="-10000000"/>
    <n v="4038.3561149999996"/>
    <n v="0.52"/>
    <n v="71.919985999999994"/>
    <n v="71.241175999999996"/>
    <n v="-0.67542623306935989"/>
    <n v="-2727.6116585470645"/>
    <n v="-800.95468800000003"/>
    <x v="0"/>
    <n v="-3528.5663465470643"/>
    <n v="70210.573753000004"/>
    <n v="67346.781386000002"/>
    <n v="-2863.7923670000018"/>
    <n v="664.77397954706248"/>
    <n v="70210.573753000004"/>
    <n v="67346.781386000002"/>
    <n v="-2863.7923670000018"/>
    <x v="0"/>
    <n v="50487.528149729995"/>
    <n v="0"/>
    <n v="67346.781386000002"/>
    <n v="-27910.354424000005"/>
    <n v="-2863.7923670000018"/>
    <n v="-2863.7923670000018"/>
    <n v="-2863.7923670000018"/>
    <x v="1"/>
    <x v="0"/>
    <x v="0"/>
    <x v="0"/>
    <n v="-14116.207593999992"/>
    <n v="-2.9828660000000013"/>
  </r>
  <r>
    <n v="1518"/>
    <n v="568"/>
    <x v="0"/>
    <x v="1"/>
    <s v="Lockheed Martin Cor"/>
    <x v="0"/>
    <x v="8"/>
    <x v="3"/>
    <s v="Portfolio ISIS"/>
    <x v="1"/>
    <d v="2001-01-05T00:00:00"/>
    <d v="2006-01-05T00:00:00"/>
    <x v="0"/>
    <n v="10000000"/>
    <n v="-4038.3561149999996"/>
    <n v="0.52"/>
    <n v="71.919985999999994"/>
    <n v="71.241175999999996"/>
    <n v="-0.67542623306935989"/>
    <n v="2727.6116585470645"/>
    <n v="800.95468800000003"/>
    <x v="0"/>
    <n v="3528.5663465470643"/>
    <n v="-70210.573753000004"/>
    <n v="-67346.781386000002"/>
    <n v="2863.7923670000018"/>
    <n v="-664.77397954706248"/>
    <n v="-70210.573753000004"/>
    <n v="-67346.781386000002"/>
    <n v="2863.7923670000018"/>
    <x v="0"/>
    <n v="-50487.528149729995"/>
    <n v="0"/>
    <n v="-67346.781386000002"/>
    <n v="27910.354424000005"/>
    <n v="2863.7923670000018"/>
    <n v="2863.7923670000018"/>
    <n v="2863.7923670000018"/>
    <x v="1"/>
    <x v="0"/>
    <x v="0"/>
    <x v="0"/>
    <n v="14116.207593999992"/>
    <n v="-2.9828660000000013"/>
  </r>
  <r>
    <n v="255"/>
    <n v="369"/>
    <x v="2"/>
    <x v="10"/>
    <s v="Loews Corp"/>
    <x v="2"/>
    <x v="2"/>
    <x v="3"/>
    <s v="Deutsche Bank AG"/>
    <x v="0"/>
    <d v="2000-07-19T00:00:00"/>
    <d v="2005-07-19T00:00:00"/>
    <x v="0"/>
    <n v="-4000000"/>
    <n v="1532.5304409999999"/>
    <n v="1.75"/>
    <n v="110.80402599999999"/>
    <n v="63.989553999999998"/>
    <n v="-47.377517095945933"/>
    <n v="-72607.487168535052"/>
    <n v="-538.12733400000002"/>
    <x v="0"/>
    <n v="-73145.614502535056"/>
    <n v="-110805.052212"/>
    <n v="-183834.00544499999"/>
    <n v="-73028.953232999993"/>
    <n v="116.66126953506318"/>
    <n v="-110805.052212"/>
    <n v="-183834.00544499999"/>
    <n v="-73028.953232999993"/>
    <x v="0"/>
    <n v="4537.8226358009997"/>
    <n v="-35777.777778000003"/>
    <n v="-219611.78322300001"/>
    <n v="-122764.649172"/>
    <n v="-73028.953233000007"/>
    <n v="-73028.953233000007"/>
    <n v="-73028.953232999993"/>
    <x v="0"/>
    <x v="2"/>
    <x v="1"/>
    <x v="2"/>
    <n v="-77718.395030000014"/>
    <n v="-49.450305999999998"/>
  </r>
  <r>
    <n v="1706"/>
    <n v="911"/>
    <x v="0"/>
    <x v="0"/>
    <s v="M &amp; S Finance Plc"/>
    <x v="9"/>
    <x v="6"/>
    <x v="6"/>
    <s v="NAB"/>
    <x v="2"/>
    <d v="2001-03-20T00:00:00"/>
    <d v="2006-02-16T00:00:00"/>
    <x v="0"/>
    <n v="-10000000"/>
    <n v="4137.1702089999999"/>
    <n v="0.52"/>
    <n v="55.291178000000002"/>
    <n v="55.237960000000001"/>
    <n v="-3.5519222761263895E-2"/>
    <n v="-146.94907025473572"/>
    <n v="-544.35681"/>
    <x v="0"/>
    <n v="-691.30588025473571"/>
    <n v="11985.958655"/>
    <n v="11631.403614999999"/>
    <n v="-354.5550400000011"/>
    <n v="336.75084025473461"/>
    <n v="11985.958655"/>
    <n v="11631.403614999999"/>
    <n v="-354.5550400000011"/>
    <x v="0"/>
    <m/>
    <n v="0"/>
    <n v="11631.403614999999"/>
    <n v="11631.403614999999"/>
    <n v="-354.5550400000011"/>
    <n v="-354.5550400000011"/>
    <n v="-354.5550400000011"/>
    <x v="1"/>
    <x v="0"/>
    <x v="1"/>
    <x v="9"/>
    <n v="-8631.2103730000017"/>
    <n v="-1.7242199999999954"/>
  </r>
  <r>
    <n v="1330"/>
    <n v="490"/>
    <x v="0"/>
    <x v="0"/>
    <s v="Mannesmann Ag"/>
    <x v="5"/>
    <x v="8"/>
    <x v="8"/>
    <s v="Portfolio ISIS"/>
    <x v="2"/>
    <d v="2001-01-05T00:00:00"/>
    <d v="2006-01-05T00:00:00"/>
    <x v="0"/>
    <n v="-10000000"/>
    <n v="4068.6817550000001"/>
    <n v="0.52"/>
    <n v="55.773122999999998"/>
    <n v="55.230815999999997"/>
    <n v="-0.54471969556090183"/>
    <n v="-2216.2910869177958"/>
    <n v="-737.38045199999999"/>
    <x v="0"/>
    <n v="-2953.6715389177957"/>
    <n v="3010.031966"/>
    <n v="622.06548099999998"/>
    <n v="-2387.9664849999999"/>
    <n v="565.70505391779579"/>
    <n v="3010.031966"/>
    <n v="622.06548099999998"/>
    <n v="-2387.9664849999999"/>
    <x v="0"/>
    <n v="23425.435204412501"/>
    <n v="0"/>
    <n v="622.06548099999998"/>
    <n v="-5549.821105"/>
    <n v="-2387.9664849999999"/>
    <n v="-2387.9664849999999"/>
    <n v="-2387.9664849999999"/>
    <x v="1"/>
    <x v="3"/>
    <x v="1"/>
    <x v="5"/>
    <n v="-37152.42671"/>
    <n v="-8.651212000000001"/>
  </r>
  <r>
    <n v="1519"/>
    <n v="569"/>
    <x v="0"/>
    <x v="1"/>
    <s v="Mannesmann Ag"/>
    <x v="5"/>
    <x v="8"/>
    <x v="8"/>
    <s v="Portfolio ISIS"/>
    <x v="1"/>
    <d v="2001-01-05T00:00:00"/>
    <d v="2006-01-05T00:00:00"/>
    <x v="0"/>
    <n v="10000000"/>
    <n v="-4068.6817550000001"/>
    <n v="0.52"/>
    <n v="55.773122999999998"/>
    <n v="55.230815999999997"/>
    <n v="-0.54471969556090183"/>
    <n v="2216.2910869177958"/>
    <n v="737.38045199999999"/>
    <x v="0"/>
    <n v="2953.6715389177957"/>
    <n v="-3010.031966"/>
    <n v="-622.06548099999998"/>
    <n v="2387.9664849999999"/>
    <n v="-565.70505391779579"/>
    <n v="-3010.031966"/>
    <n v="-622.06548099999998"/>
    <n v="2387.9664849999999"/>
    <x v="0"/>
    <n v="-23425.435204412501"/>
    <n v="0"/>
    <n v="-622.06548099999998"/>
    <n v="5549.821105"/>
    <n v="2387.9664849999999"/>
    <n v="2387.9664849999999"/>
    <n v="2387.9664849999999"/>
    <x v="1"/>
    <x v="3"/>
    <x v="1"/>
    <x v="5"/>
    <n v="37152.42671"/>
    <n v="-8.651212000000001"/>
  </r>
  <r>
    <n v="1626"/>
    <n v="826"/>
    <x v="0"/>
    <x v="0"/>
    <s v="Mannesmann Ag"/>
    <x v="5"/>
    <x v="8"/>
    <x v="8"/>
    <s v="Goldman Sachs"/>
    <x v="2"/>
    <d v="2001-01-22T00:00:00"/>
    <d v="2006-01-22T00:00:00"/>
    <x v="0"/>
    <n v="10000000"/>
    <n v="-4147.9365509999998"/>
    <n v="0.76"/>
    <n v="56.154904000000002"/>
    <n v="55.612825000000001"/>
    <n v="-0.54458089779643482"/>
    <n v="2258.8870109462273"/>
    <n v="795.36141599999996"/>
    <x v="0"/>
    <n v="3054.2484269462275"/>
    <n v="98298.649093999993"/>
    <n v="100910.60328"/>
    <n v="2611.9541860000027"/>
    <n v="-442.29424094622482"/>
    <n v="98298.649093999993"/>
    <n v="100910.60328"/>
    <n v="2611.9541860000027"/>
    <x v="0"/>
    <n v="-23881.744692382497"/>
    <n v="0"/>
    <n v="100910.60328"/>
    <n v="100910.60328"/>
    <n v="2611.9541860000027"/>
    <n v="2611.9541860000027"/>
    <n v="2611.9541860000027"/>
    <x v="1"/>
    <x v="3"/>
    <x v="1"/>
    <x v="5"/>
    <n v="37211.322628999995"/>
    <n v="-8.427779000000001"/>
  </r>
  <r>
    <n v="1331"/>
    <n v="491"/>
    <x v="0"/>
    <x v="0"/>
    <s v="Manpower Inc."/>
    <x v="1"/>
    <x v="1"/>
    <x v="3"/>
    <s v="Portfolio ISIS"/>
    <x v="5"/>
    <d v="2001-01-05T00:00:00"/>
    <d v="2006-01-05T00:00:00"/>
    <x v="0"/>
    <n v="-10000000"/>
    <n v="4076.7589130000001"/>
    <n v="0.78"/>
    <n v="80.902732999999998"/>
    <n v="80.283368999999993"/>
    <n v="-0.58980799851703225"/>
    <n v="-2404.505014913002"/>
    <n v="-741.15044999999998"/>
    <x v="0"/>
    <n v="-3145.6554649130021"/>
    <n v="-7047.6340010000004"/>
    <n v="-9818.8781940000008"/>
    <n v="-2771.2441930000005"/>
    <n v="374.41127191300166"/>
    <n v="-7047.6340010000004"/>
    <n v="-9818.8781940000008"/>
    <n v="-2771.2441930000005"/>
    <x v="0"/>
    <n v="29507.581012294002"/>
    <n v="0"/>
    <n v="-9818.8781940000008"/>
    <n v="-70933.797714"/>
    <n v="-2771.2441930000005"/>
    <n v="-2771.2441930000005"/>
    <n v="-2771.2441930000005"/>
    <x v="1"/>
    <x v="1"/>
    <x v="1"/>
    <x v="1"/>
    <n v="-13273.843770000001"/>
    <n v="-2.7563490000000002"/>
  </r>
  <r>
    <n v="1562"/>
    <n v="608"/>
    <x v="0"/>
    <x v="1"/>
    <s v="Manpower Inc."/>
    <x v="1"/>
    <x v="1"/>
    <x v="3"/>
    <s v="Portfolio ISIS"/>
    <x v="1"/>
    <d v="2001-01-05T00:00:00"/>
    <d v="2006-01-05T00:00:00"/>
    <x v="0"/>
    <n v="10000000"/>
    <n v="-4076.7589130000001"/>
    <n v="0.78"/>
    <n v="80.902732999999998"/>
    <n v="80.283368999999993"/>
    <n v="-0.58980799851703225"/>
    <n v="2404.505014913002"/>
    <n v="741.15044999999998"/>
    <x v="0"/>
    <n v="3145.6554649130021"/>
    <n v="7047.6340010000004"/>
    <n v="9818.8781940000008"/>
    <n v="2771.2441930000005"/>
    <n v="-374.41127191300166"/>
    <n v="7047.6340010000004"/>
    <n v="9818.8781940000008"/>
    <n v="2771.2441930000005"/>
    <x v="0"/>
    <n v="-29507.581012294002"/>
    <n v="0"/>
    <n v="9818.8781940000008"/>
    <n v="70933.797714"/>
    <n v="2771.2441930000005"/>
    <n v="2771.2441930000005"/>
    <n v="2771.2441930000005"/>
    <x v="1"/>
    <x v="1"/>
    <x v="1"/>
    <x v="1"/>
    <n v="13273.843770000001"/>
    <n v="-2.7563490000000002"/>
  </r>
  <r>
    <n v="1731"/>
    <n v="938"/>
    <x v="0"/>
    <x v="0"/>
    <s v="Marconi Plc"/>
    <x v="9"/>
    <x v="4"/>
    <x v="6"/>
    <s v="Merrill Lynch Int"/>
    <x v="2"/>
    <d v="2001-03-30T00:00:00"/>
    <d v="2006-03-30T00:00:00"/>
    <x v="1"/>
    <n v="10000000"/>
    <n v="-4416.2269420000002"/>
    <n v="1.35"/>
    <n v="139.372736"/>
    <n v="138.692508"/>
    <n v="-0.52197844554377659"/>
    <n v="2305.1752743537063"/>
    <n v="1677.3498210000002"/>
    <x v="0"/>
    <n v="3982.5250953537065"/>
    <n v="-17236.870305"/>
    <n v="-13956.680109999999"/>
    <n v="3280.190195000001"/>
    <n v="-702.33490035370551"/>
    <n v="-15202.919609010001"/>
    <n v="-12246.986796524998"/>
    <n v="2955.9328124850035"/>
    <x v="0"/>
    <m/>
    <n v="0"/>
    <n v="-12246.986796524998"/>
    <n v="-12246.986796524998"/>
    <n v="2955.9328124850035"/>
    <n v="2955.9328124850035"/>
    <n v="2955.9328124850035"/>
    <x v="1"/>
    <x v="0"/>
    <x v="1"/>
    <x v="9"/>
    <n v="-12246.986796524998"/>
    <n v="138.692508"/>
  </r>
  <r>
    <n v="46"/>
    <n v="146"/>
    <x v="0"/>
    <x v="0"/>
    <s v="Marks &amp; Spencer PLC"/>
    <x v="2"/>
    <x v="6"/>
    <x v="6"/>
    <s v="JP Morgan"/>
    <x v="2"/>
    <d v="2000-08-16T00:00:00"/>
    <d v="2005-08-16T00:00:00"/>
    <x v="0"/>
    <n v="-10000000"/>
    <n v="3736.1790680000004"/>
    <n v="0.33"/>
    <n v="52.496555000000001"/>
    <n v="52.450682"/>
    <n v="-1.639404557578944E-2"/>
    <n v="-61.251089920102523"/>
    <n v="-562.10254199999997"/>
    <x v="0"/>
    <n v="-623.35363192010254"/>
    <n v="71532.860062000007"/>
    <n v="71332.000746000005"/>
    <n v="-200.85931600000185"/>
    <n v="422.49431592010069"/>
    <n v="71532.860062000007"/>
    <n v="71332.000746000005"/>
    <n v="-200.85931600000185"/>
    <x v="0"/>
    <n v="11062.826220348001"/>
    <n v="-16866.666667000001"/>
    <n v="54465.334079000007"/>
    <n v="-68196.606700000004"/>
    <n v="-200.85931600000185"/>
    <n v="-200.85931600000185"/>
    <n v="-200.85931600000185"/>
    <x v="0"/>
    <x v="2"/>
    <x v="1"/>
    <x v="2"/>
    <n v="-1932.713877999995"/>
    <n v="-0.17681699999999978"/>
  </r>
  <r>
    <n v="239"/>
    <n v="354"/>
    <x v="0"/>
    <x v="0"/>
    <s v="Marks &amp; Spencer PLC"/>
    <x v="2"/>
    <x v="6"/>
    <x v="6"/>
    <s v="WLB"/>
    <x v="2"/>
    <d v="2000-10-23T00:00:00"/>
    <d v="2005-08-16T00:00:00"/>
    <x v="0"/>
    <n v="10000000"/>
    <n v="-3773.7506649999996"/>
    <n v="0.62"/>
    <n v="52.496555000000001"/>
    <n v="52.450682"/>
    <n v="-1.6311798376016907E-2"/>
    <n v="61.556659968839718"/>
    <n v="621.63984600000003"/>
    <x v="0"/>
    <n v="683.1965059688398"/>
    <n v="44840.115432999999"/>
    <n v="45227.208121000003"/>
    <n v="387.09268800000427"/>
    <n v="-296.10381796883553"/>
    <n v="44840.115432999999"/>
    <n v="45227.208121000003"/>
    <n v="387.09268800000427"/>
    <x v="0"/>
    <n v="-11174.075719064997"/>
    <n v="19977.777778"/>
    <n v="65204.985899000007"/>
    <n v="73309.755469000011"/>
    <n v="387.09268800000427"/>
    <n v="387.09268800000427"/>
    <n v="387.09268800000427"/>
    <x v="0"/>
    <x v="2"/>
    <x v="1"/>
    <x v="2"/>
    <n v="1822.9113240000006"/>
    <n v="-0.17681699999999978"/>
  </r>
  <r>
    <n v="1332"/>
    <n v="492"/>
    <x v="0"/>
    <x v="0"/>
    <s v="Marriott Intl Inc."/>
    <x v="1"/>
    <x v="6"/>
    <x v="3"/>
    <s v="Portfolio ISIS"/>
    <x v="3"/>
    <d v="2001-01-05T00:00:00"/>
    <d v="2006-01-05T00:00:00"/>
    <x v="0"/>
    <n v="-10000000"/>
    <n v="4049.8726040000001"/>
    <n v="0.65"/>
    <n v="74.983644999999996"/>
    <n v="74.376655"/>
    <n v="-0.59303339685057621"/>
    <n v="-2401.7097071622084"/>
    <n v="-838.38447300000007"/>
    <x v="0"/>
    <n v="-3240.0941801622084"/>
    <n v="25648.243103000001"/>
    <n v="22990.657614"/>
    <n v="-2657.585489000001"/>
    <n v="582.50869116220747"/>
    <n v="25648.243103000001"/>
    <n v="22990.657614"/>
    <n v="-2657.585489000001"/>
    <x v="0"/>
    <n v="29312.977907752003"/>
    <n v="0"/>
    <n v="22990.657614"/>
    <n v="-64044.901589000001"/>
    <n v="-2657.585489000001"/>
    <n v="-2657.585489000001"/>
    <n v="-2657.585489000001"/>
    <x v="1"/>
    <x v="1"/>
    <x v="1"/>
    <x v="1"/>
    <n v="-11510.193189000001"/>
    <n v="-2.345554000000007"/>
  </r>
  <r>
    <n v="1563"/>
    <n v="609"/>
    <x v="0"/>
    <x v="1"/>
    <s v="Marriott Intl Inc."/>
    <x v="1"/>
    <x v="6"/>
    <x v="3"/>
    <s v="Portfolio ISIS"/>
    <x v="1"/>
    <d v="2001-01-05T00:00:00"/>
    <d v="2006-01-05T00:00:00"/>
    <x v="0"/>
    <n v="10000000"/>
    <n v="-4049.8726040000001"/>
    <n v="0.65"/>
    <n v="74.983644999999996"/>
    <n v="74.376655"/>
    <n v="-0.59303339685057621"/>
    <n v="2401.7097071622084"/>
    <n v="838.38447300000007"/>
    <x v="0"/>
    <n v="3240.0941801622084"/>
    <n v="-25648.243103000001"/>
    <n v="-22990.657614"/>
    <n v="2657.585489000001"/>
    <n v="-582.50869116220747"/>
    <n v="-25648.243103000001"/>
    <n v="-22990.657614"/>
    <n v="2657.585489000001"/>
    <x v="0"/>
    <n v="-29312.977907752003"/>
    <n v="0"/>
    <n v="-22990.657614"/>
    <n v="64044.901589000001"/>
    <n v="2657.585489000001"/>
    <n v="2657.585489000001"/>
    <n v="2657.585489000001"/>
    <x v="1"/>
    <x v="1"/>
    <x v="1"/>
    <x v="1"/>
    <n v="11510.193189000001"/>
    <n v="-2.345554000000007"/>
  </r>
  <r>
    <n v="1333"/>
    <n v="493"/>
    <x v="0"/>
    <x v="0"/>
    <s v="Mattel Inc."/>
    <x v="4"/>
    <x v="6"/>
    <x v="3"/>
    <s v="Portfolio ISIS"/>
    <x v="4"/>
    <d v="2001-01-05T00:00:00"/>
    <d v="2006-01-05T00:00:00"/>
    <x v="0"/>
    <n v="-10000000"/>
    <n v="4380.521471"/>
    <n v="3.3"/>
    <n v="217.96599000000001"/>
    <n v="217.71256099999999"/>
    <n v="-0.16192053847427351"/>
    <n v="-709.29639538243669"/>
    <n v="-2986.9550249999998"/>
    <x v="0"/>
    <n v="-3696.2514203824367"/>
    <n v="-526005.972725"/>
    <n v="-528506.68697599997"/>
    <n v="-2500.7142509999685"/>
    <n v="1195.5371693824682"/>
    <n v="-526005.972725"/>
    <n v="-528506.68697599997"/>
    <n v="-2500.7142509999685"/>
    <x v="0"/>
    <n v="43235.746918770004"/>
    <n v="0"/>
    <n v="-528506.68697599997"/>
    <n v="-643279.97544399998"/>
    <n v="-2500.7142509999685"/>
    <n v="-2500.7142509999685"/>
    <n v="-2500.7142509999685"/>
    <x v="1"/>
    <x v="0"/>
    <x v="3"/>
    <x v="4"/>
    <n v="-23612.062534999975"/>
    <n v="-4.6160990000000197"/>
  </r>
  <r>
    <n v="1564"/>
    <n v="610"/>
    <x v="0"/>
    <x v="1"/>
    <s v="Mattel Inc."/>
    <x v="4"/>
    <x v="6"/>
    <x v="3"/>
    <s v="Portfolio ISIS"/>
    <x v="1"/>
    <d v="2001-01-05T00:00:00"/>
    <d v="2006-01-05T00:00:00"/>
    <x v="0"/>
    <n v="10000000"/>
    <n v="-4380.521471"/>
    <n v="3.3"/>
    <n v="217.96599000000001"/>
    <n v="217.71256099999999"/>
    <n v="-0.16192053847427351"/>
    <n v="709.29639538243669"/>
    <n v="2986.9550249999998"/>
    <x v="0"/>
    <n v="3696.2514203824367"/>
    <n v="526005.972725"/>
    <n v="528506.68697599997"/>
    <n v="2500.7142509999685"/>
    <n v="-1195.5371693824682"/>
    <n v="526005.972725"/>
    <n v="528506.68697599997"/>
    <n v="2500.7142509999685"/>
    <x v="0"/>
    <n v="-43235.746918770004"/>
    <n v="0"/>
    <n v="528506.68697599997"/>
    <n v="643279.97544399998"/>
    <n v="2500.7142509999685"/>
    <n v="2500.7142509999685"/>
    <n v="2500.7142509999685"/>
    <x v="1"/>
    <x v="0"/>
    <x v="3"/>
    <x v="4"/>
    <n v="23612.062534999975"/>
    <n v="-4.6160990000000197"/>
  </r>
  <r>
    <n v="1334"/>
    <n v="494"/>
    <x v="0"/>
    <x v="0"/>
    <s v="Mbia Inc."/>
    <x v="11"/>
    <x v="2"/>
    <x v="3"/>
    <s v="Portfolio ISIS"/>
    <x v="4"/>
    <d v="2001-01-05T00:00:00"/>
    <d v="2006-01-05T00:00:00"/>
    <x v="0"/>
    <n v="-10000000"/>
    <n v="4019.9113870000001"/>
    <n v="0.3"/>
    <n v="57.308422999999998"/>
    <n v="57.266416"/>
    <n v="-3.9725313441267777E-2"/>
    <n v="-159.69223985469651"/>
    <n v="-762.44916599999999"/>
    <x v="0"/>
    <n v="-922.14140585469647"/>
    <n v="106799.56669199999"/>
    <n v="106669.32584799999"/>
    <n v="-130.24084399999992"/>
    <n v="791.90056185469655"/>
    <n v="106799.56669199999"/>
    <n v="106669.32584799999"/>
    <n v="-130.24084399999992"/>
    <x v="0"/>
    <n v="7935.3050779380001"/>
    <n v="0"/>
    <n v="106669.32584799999"/>
    <n v="90373.648149999994"/>
    <n v="-130.24084399999992"/>
    <n v="-130.24084399999992"/>
    <n v="-130.24084399999992"/>
    <x v="1"/>
    <x v="6"/>
    <x v="1"/>
    <x v="11"/>
    <n v="-49415.968547000011"/>
    <n v="-11.561024999999994"/>
  </r>
  <r>
    <n v="1565"/>
    <n v="611"/>
    <x v="0"/>
    <x v="1"/>
    <s v="Mbia Inc."/>
    <x v="11"/>
    <x v="2"/>
    <x v="3"/>
    <s v="Portfolio ISIS"/>
    <x v="1"/>
    <d v="2001-01-05T00:00:00"/>
    <d v="2006-01-05T00:00:00"/>
    <x v="0"/>
    <n v="10000000"/>
    <n v="-4019.9113870000001"/>
    <n v="0.3"/>
    <n v="57.308422999999998"/>
    <n v="57.266416"/>
    <n v="-3.9725313441267777E-2"/>
    <n v="159.69223985469651"/>
    <n v="762.44916599999999"/>
    <x v="0"/>
    <n v="922.14140585469647"/>
    <n v="-106799.56669199999"/>
    <n v="-106669.32584799999"/>
    <n v="130.24084399999992"/>
    <n v="-791.90056185469655"/>
    <n v="-106799.56669199999"/>
    <n v="-106669.32584799999"/>
    <n v="130.24084399999992"/>
    <x v="0"/>
    <n v="-7935.3050779380001"/>
    <n v="0"/>
    <n v="-106669.32584799999"/>
    <n v="-90373.648149999994"/>
    <n v="130.24084399999992"/>
    <n v="130.24084399999992"/>
    <n v="130.24084399999992"/>
    <x v="1"/>
    <x v="6"/>
    <x v="1"/>
    <x v="11"/>
    <n v="49415.968547000011"/>
    <n v="-11.561024999999994"/>
  </r>
  <r>
    <n v="1335"/>
    <n v="495"/>
    <x v="0"/>
    <x v="0"/>
    <s v="Mbna Corp."/>
    <x v="4"/>
    <x v="2"/>
    <x v="3"/>
    <s v="Portfolio ISIS"/>
    <x v="4"/>
    <d v="2001-01-05T00:00:00"/>
    <d v="2006-01-05T00:00:00"/>
    <x v="0"/>
    <n v="-10000000"/>
    <n v="4192.4139329999998"/>
    <n v="1.6"/>
    <n v="117.02529800000001"/>
    <n v="116.89582"/>
    <n v="-7.9701178882083792E-2"/>
    <n v="-334.14033282177343"/>
    <n v="-1432.8624629999999"/>
    <x v="0"/>
    <n v="-1767.0027958217734"/>
    <n v="-214630.490062"/>
    <n v="-215826.78056399999"/>
    <n v="-1196.2905019999889"/>
    <n v="570.71229382178444"/>
    <n v="-214630.490062"/>
    <n v="-215826.78056399999"/>
    <n v="-1196.2905019999889"/>
    <x v="0"/>
    <n v="41379.125518710003"/>
    <n v="0"/>
    <n v="-215826.78056399999"/>
    <n v="-134203.28166399998"/>
    <n v="-1196.2905019999889"/>
    <n v="-1196.2905019999889"/>
    <n v="-1196.2905019999889"/>
    <x v="1"/>
    <x v="0"/>
    <x v="3"/>
    <x v="4"/>
    <n v="-30356.281510999979"/>
    <n v="-6.7010609999999957"/>
  </r>
  <r>
    <n v="1548"/>
    <n v="595"/>
    <x v="0"/>
    <x v="1"/>
    <s v="Mbna Corp."/>
    <x v="4"/>
    <x v="2"/>
    <x v="3"/>
    <s v="Portfolio ISIS"/>
    <x v="1"/>
    <d v="2001-01-05T00:00:00"/>
    <d v="2006-01-05T00:00:00"/>
    <x v="0"/>
    <n v="10000000"/>
    <n v="-4192.4139329999998"/>
    <n v="1.6"/>
    <n v="117.02529800000001"/>
    <n v="116.89582"/>
    <n v="-7.9701178882083792E-2"/>
    <n v="334.14033282177343"/>
    <n v="1432.8624629999999"/>
    <x v="0"/>
    <n v="1767.0027958217734"/>
    <n v="214630.490062"/>
    <n v="215826.78056399999"/>
    <n v="1196.2905019999889"/>
    <n v="-570.71229382178444"/>
    <n v="214630.490062"/>
    <n v="215826.78056399999"/>
    <n v="1196.2905019999889"/>
    <x v="0"/>
    <n v="-41379.125518710003"/>
    <n v="0"/>
    <n v="215826.78056399999"/>
    <n v="134203.28166399998"/>
    <n v="1196.2905019999889"/>
    <n v="1196.2905019999889"/>
    <n v="1196.2905019999889"/>
    <x v="1"/>
    <x v="0"/>
    <x v="3"/>
    <x v="4"/>
    <n v="30356.281510999979"/>
    <n v="-6.7010609999999957"/>
  </r>
  <r>
    <n v="1336"/>
    <n v="496"/>
    <x v="0"/>
    <x v="0"/>
    <s v="Mckesson Hboc Inc."/>
    <x v="4"/>
    <x v="1"/>
    <x v="3"/>
    <s v="Portfolio ISIS"/>
    <x v="3"/>
    <d v="2001-01-05T00:00:00"/>
    <d v="2006-01-05T00:00:00"/>
    <x v="0"/>
    <n v="-10000000"/>
    <n v="4167.1405079999995"/>
    <n v="1.85"/>
    <n v="189.386562"/>
    <n v="188.63628"/>
    <n v="-0.60111361188597068"/>
    <n v="-2504.9248820002185"/>
    <n v="-1806.19749"/>
    <x v="0"/>
    <n v="-4311.1223720002181"/>
    <n v="-27668.921027"/>
    <n v="-31172.561618"/>
    <n v="-3503.6405909999994"/>
    <n v="807.48178100021869"/>
    <n v="-27668.921027"/>
    <n v="-31172.561618"/>
    <n v="-3503.6405909999994"/>
    <x v="0"/>
    <n v="41129.676813959995"/>
    <n v="0"/>
    <n v="-31172.561618"/>
    <n v="-96342.32351300001"/>
    <n v="-3503.6405909999994"/>
    <n v="-3503.6405909999994"/>
    <n v="-3503.6405909999994"/>
    <x v="1"/>
    <x v="0"/>
    <x v="3"/>
    <x v="4"/>
    <n v="-19854.400043000001"/>
    <n v="-3.8924780000000112"/>
  </r>
  <r>
    <n v="1520"/>
    <n v="570"/>
    <x v="0"/>
    <x v="1"/>
    <s v="Mckesson Hboc Inc."/>
    <x v="4"/>
    <x v="1"/>
    <x v="3"/>
    <s v="Portfolio ISIS"/>
    <x v="1"/>
    <d v="2001-01-05T00:00:00"/>
    <d v="2006-01-05T00:00:00"/>
    <x v="0"/>
    <n v="10000000"/>
    <n v="-4167.1405079999995"/>
    <n v="1.85"/>
    <n v="189.386562"/>
    <n v="188.63628"/>
    <n v="-0.60111361188597068"/>
    <n v="2504.9248820002185"/>
    <n v="1806.19749"/>
    <x v="0"/>
    <n v="4311.1223720002181"/>
    <n v="27668.921027"/>
    <n v="31172.561618"/>
    <n v="3503.6405909999994"/>
    <n v="-807.48178100021869"/>
    <n v="27668.921027"/>
    <n v="31172.561618"/>
    <n v="3503.6405909999994"/>
    <x v="0"/>
    <n v="-41129.676813959995"/>
    <n v="0"/>
    <n v="31172.561618"/>
    <n v="96342.32351300001"/>
    <n v="3503.6405909999994"/>
    <n v="3503.6405909999994"/>
    <n v="3503.6405909999994"/>
    <x v="1"/>
    <x v="0"/>
    <x v="3"/>
    <x v="4"/>
    <n v="19854.400043000001"/>
    <n v="-3.8924780000000112"/>
  </r>
  <r>
    <n v="1337"/>
    <n v="497"/>
    <x v="0"/>
    <x v="0"/>
    <s v="Mepc Plc"/>
    <x v="3"/>
    <x v="2"/>
    <x v="6"/>
    <s v="Portfolio ISIS"/>
    <x v="6"/>
    <d v="2001-01-05T00:00:00"/>
    <d v="2006-01-05T00:00:00"/>
    <x v="0"/>
    <n v="-10000000"/>
    <n v="4006.5958839999998"/>
    <n v="0.78"/>
    <n v="280.89097500000003"/>
    <n v="279.51108099999999"/>
    <n v="-1.06830706554669"/>
    <n v="-4280.274691667486"/>
    <n v="-2341.537992"/>
    <x v="0"/>
    <n v="-6621.8126836674855"/>
    <n v="761274.54804499994"/>
    <n v="757083.24491500005"/>
    <n v="-4191.3031299998984"/>
    <n v="2430.5095536675872"/>
    <n v="761274.54804499994"/>
    <n v="757083.24491500005"/>
    <n v="-4191.3031299998984"/>
    <x v="0"/>
    <n v="63272.16220012799"/>
    <n v="0"/>
    <n v="757083.24491500005"/>
    <n v="-111911.4927709999"/>
    <n v="-4191.3031299998984"/>
    <n v="-4191.3031299998984"/>
    <n v="-4191.3031299998984"/>
    <x v="1"/>
    <x v="0"/>
    <x v="2"/>
    <x v="3"/>
    <n v="-22248.918529999908"/>
    <n v="-4.3231910000000084"/>
  </r>
  <r>
    <n v="1566"/>
    <n v="612"/>
    <x v="0"/>
    <x v="1"/>
    <s v="Mepc Plc"/>
    <x v="3"/>
    <x v="2"/>
    <x v="6"/>
    <s v="Portfolio ISIS"/>
    <x v="1"/>
    <d v="2001-01-05T00:00:00"/>
    <d v="2006-01-05T00:00:00"/>
    <x v="0"/>
    <n v="10000000"/>
    <n v="-4006.5958839999998"/>
    <n v="0.78"/>
    <n v="280.89097500000003"/>
    <n v="279.51108099999999"/>
    <n v="-1.06830706554669"/>
    <n v="4280.274691667486"/>
    <n v="2341.537992"/>
    <x v="0"/>
    <n v="6621.8126836674855"/>
    <n v="-761274.54804499994"/>
    <n v="-757083.24491500005"/>
    <n v="4191.3031299998984"/>
    <n v="-2430.5095536675872"/>
    <n v="-761274.54804499994"/>
    <n v="-757083.24491500005"/>
    <n v="4191.3031299998984"/>
    <x v="0"/>
    <n v="-63272.16220012799"/>
    <n v="0"/>
    <n v="-757083.24491500005"/>
    <n v="111911.4927709999"/>
    <n v="4191.3031299998984"/>
    <n v="4191.3031299998984"/>
    <n v="4191.3031299998984"/>
    <x v="1"/>
    <x v="0"/>
    <x v="2"/>
    <x v="3"/>
    <n v="22248.918529999908"/>
    <n v="-4.3231910000000084"/>
  </r>
  <r>
    <n v="25"/>
    <n v="121"/>
    <x v="0"/>
    <x v="8"/>
    <s v="Nabors Industries"/>
    <x v="10"/>
    <x v="5"/>
    <x v="3"/>
    <s v="High Yield"/>
    <x v="5"/>
    <d v="2000-06-29T00:00:00"/>
    <d v="2003-06-20T00:00:00"/>
    <x v="0"/>
    <n v="4000000"/>
    <n v="-807.90400599999998"/>
    <n v="0.85"/>
    <n v="69.960155999999998"/>
    <n v="69.274349999999998"/>
    <n v="-0.56306571637256531"/>
    <n v="454.90304789865525"/>
    <n v="263.25611700000002"/>
    <x v="0"/>
    <n v="718.15916489865526"/>
    <n v="13897.05269"/>
    <n v="14563.774756999999"/>
    <n v="666.72206699999879"/>
    <n v="-51.437097898656475"/>
    <n v="13897.05269"/>
    <n v="14563.774756999999"/>
    <n v="666.72206699999879"/>
    <x v="0"/>
    <n v="-5980.5094044150001"/>
    <n v="24933.333332999999"/>
    <n v="39497.108089999994"/>
    <n v="64607.931005999999"/>
    <n v="666.72206699999515"/>
    <n v="666.72206699999515"/>
    <n v="666.72206699999879"/>
    <x v="5"/>
    <x v="5"/>
    <x v="1"/>
    <x v="10"/>
    <n v="2905.1571239999976"/>
    <n v="-2.6943490000000025"/>
  </r>
  <r>
    <n v="36"/>
    <n v="130"/>
    <x v="0"/>
    <x v="0"/>
    <s v="Nabors Industries"/>
    <x v="10"/>
    <x v="5"/>
    <x v="3"/>
    <s v="JP Morgan"/>
    <x v="5"/>
    <d v="2000-07-20T00:00:00"/>
    <d v="2003-06-20T00:00:00"/>
    <x v="0"/>
    <n v="-4000000"/>
    <n v="806.485681"/>
    <n v="0.75"/>
    <n v="69.960155999999998"/>
    <n v="69.274349999999998"/>
    <n v="-0.56306706077275248"/>
    <n v="-454.10552195598166"/>
    <n v="-259.079319"/>
    <x v="0"/>
    <n v="-713.1848409559816"/>
    <n v="-5380.0776159999996"/>
    <n v="-6036.6054359999998"/>
    <n v="-656.52782000000025"/>
    <n v="56.657020955981352"/>
    <n v="-5380.0776159999996"/>
    <n v="-6036.6054359999998"/>
    <n v="-656.52782000000025"/>
    <x v="0"/>
    <n v="5970.0102536025006"/>
    <n v="-20250"/>
    <n v="-26286.605435999998"/>
    <n v="-63968.333963999998"/>
    <n v="-656.52781999999934"/>
    <n v="-656.52781999999934"/>
    <n v="-656.52782000000025"/>
    <x v="5"/>
    <x v="5"/>
    <x v="1"/>
    <x v="10"/>
    <n v="-2895.3103469999987"/>
    <n v="-2.6943490000000025"/>
  </r>
  <r>
    <n v="125"/>
    <n v="122"/>
    <x v="2"/>
    <x v="9"/>
    <s v="Nabors Industries"/>
    <x v="10"/>
    <x v="5"/>
    <x v="3"/>
    <s v="EnronCredit.com"/>
    <x v="5"/>
    <d v="2000-06-29T00:00:00"/>
    <d v="2003-06-20T00:00:00"/>
    <x v="0"/>
    <n v="-4000000"/>
    <n v="807.90400599999998"/>
    <n v="0.85"/>
    <n v="69.960155999999998"/>
    <n v="69.274349999999998"/>
    <n v="-0.56306571637256531"/>
    <n v="-454.90304789865525"/>
    <n v="-263.25611700000002"/>
    <x v="0"/>
    <n v="-718.15916489865526"/>
    <n v="-13897.05269"/>
    <n v="-14563.774756999999"/>
    <n v="-666.72206699999879"/>
    <n v="51.437097898656475"/>
    <n v="-13897.05269"/>
    <n v="-14563.774756999999"/>
    <n v="-666.72206699999879"/>
    <x v="0"/>
    <n v="5980.5094044150001"/>
    <n v="-24933.333332999999"/>
    <n v="-39497.108089999994"/>
    <n v="-64607.931005999999"/>
    <n v="-666.72206699999515"/>
    <n v="-666.72206699999515"/>
    <n v="-666.72206699999879"/>
    <x v="5"/>
    <x v="5"/>
    <x v="1"/>
    <x v="10"/>
    <n v="-2905.1571239999976"/>
    <n v="-2.6943490000000025"/>
  </r>
  <r>
    <n v="1338"/>
    <n v="498"/>
    <x v="0"/>
    <x v="0"/>
    <s v="Newell Rubbermaid"/>
    <x v="5"/>
    <x v="6"/>
    <x v="3"/>
    <s v="Portfolio ISIS"/>
    <x v="3"/>
    <d v="2001-01-05T00:00:00"/>
    <d v="2006-01-05T00:00:00"/>
    <x v="0"/>
    <n v="-10000000"/>
    <n v="4052.2993610000003"/>
    <n v="0.54"/>
    <n v="62.390864999999998"/>
    <n v="61.823456"/>
    <n v="-0.56066131749018577"/>
    <n v="-2271.9674986028981"/>
    <n v="-821.9878920000001"/>
    <x v="0"/>
    <n v="-3093.9553906028982"/>
    <n v="21756.061038"/>
    <n v="19283.317953999998"/>
    <n v="-2472.7430840000015"/>
    <n v="621.21230660289666"/>
    <n v="21756.061038"/>
    <n v="19283.317953999998"/>
    <n v="-2472.7430840000015"/>
    <x v="0"/>
    <n v="23331.113570957503"/>
    <n v="0"/>
    <n v="19283.317953999998"/>
    <n v="-29048.893809000001"/>
    <n v="-2472.7430840000015"/>
    <n v="-2472.7430840000015"/>
    <n v="-2472.7430840000015"/>
    <x v="1"/>
    <x v="3"/>
    <x v="1"/>
    <x v="5"/>
    <n v="-12909.805243000003"/>
    <n v="-2.7447050000000033"/>
  </r>
  <r>
    <n v="1521"/>
    <n v="571"/>
    <x v="0"/>
    <x v="1"/>
    <s v="Newell Rubbermaid"/>
    <x v="5"/>
    <x v="6"/>
    <x v="3"/>
    <s v="Portfolio ISIS"/>
    <x v="1"/>
    <d v="2001-01-05T00:00:00"/>
    <d v="2006-01-05T00:00:00"/>
    <x v="0"/>
    <n v="10000000"/>
    <n v="-4052.2993610000003"/>
    <n v="0.54"/>
    <n v="62.390864999999998"/>
    <n v="61.823456"/>
    <n v="-0.56066131749018577"/>
    <n v="2271.9674986028981"/>
    <n v="821.9878920000001"/>
    <x v="0"/>
    <n v="3093.9553906028982"/>
    <n v="-21756.061038"/>
    <n v="-19283.317953999998"/>
    <n v="2472.7430840000015"/>
    <n v="-621.21230660289666"/>
    <n v="-21756.061038"/>
    <n v="-19283.317953999998"/>
    <n v="2472.7430840000015"/>
    <x v="0"/>
    <n v="-23331.113570957503"/>
    <n v="0"/>
    <n v="-19283.317953999998"/>
    <n v="29048.893809000001"/>
    <n v="2472.7430840000015"/>
    <n v="2472.7430840000015"/>
    <n v="2472.7430840000015"/>
    <x v="1"/>
    <x v="3"/>
    <x v="1"/>
    <x v="5"/>
    <n v="12909.805243000003"/>
    <n v="-2.7447050000000033"/>
  </r>
  <r>
    <n v="1630"/>
    <n v="834"/>
    <x v="0"/>
    <x v="0"/>
    <s v="Newell Rubbermaid"/>
    <x v="5"/>
    <x v="6"/>
    <x v="3"/>
    <s v="Deutsche Bank AG NY"/>
    <x v="3"/>
    <d v="2001-01-30T00:00:00"/>
    <d v="2005-11-27T00:00:00"/>
    <x v="0"/>
    <n v="10000000"/>
    <n v="-3993.46479"/>
    <n v="0.68"/>
    <n v="61.425144000000003"/>
    <n v="60.857301"/>
    <n v="-0.55286224421185926"/>
    <n v="2207.8359059804411"/>
    <n v="826.38702599999988"/>
    <x v="0"/>
    <n v="3034.222931980441"/>
    <n v="38751.414342999997"/>
    <n v="41300.803688"/>
    <n v="2549.3893450000032"/>
    <n v="-484.83358698043776"/>
    <n v="38751.414342999997"/>
    <n v="41300.803688"/>
    <n v="2549.3893450000032"/>
    <x v="0"/>
    <n v="-22992.373528425"/>
    <n v="0"/>
    <n v="41300.803688"/>
    <n v="41300.803688"/>
    <n v="2549.3893450000032"/>
    <n v="2549.3893450000032"/>
    <n v="2549.3893450000032"/>
    <x v="1"/>
    <x v="3"/>
    <x v="1"/>
    <x v="5"/>
    <n v="12580.508872999999"/>
    <n v="-2.7320119999999974"/>
  </r>
  <r>
    <n v="1339"/>
    <n v="499"/>
    <x v="0"/>
    <x v="0"/>
    <s v="Nike Inc."/>
    <x v="5"/>
    <x v="6"/>
    <x v="3"/>
    <s v="Portfolio ISIS"/>
    <x v="4"/>
    <d v="2001-01-05T00:00:00"/>
    <d v="2006-01-05T00:00:00"/>
    <x v="0"/>
    <n v="-10000000"/>
    <n v="4063.1822620000003"/>
    <n v="0.65"/>
    <n v="38.565204999999999"/>
    <n v="38.531027999999999"/>
    <n v="-2.7387165235141731E-2"/>
    <n v="-111.27904398989095"/>
    <n v="-558.09352200000001"/>
    <x v="0"/>
    <n v="-669.37256598989097"/>
    <n v="-127112.16860200001"/>
    <n v="-127568.388702"/>
    <n v="-456.22009999999136"/>
    <n v="213.15246598989961"/>
    <n v="-127112.16860200001"/>
    <n v="-127568.388702"/>
    <n v="-456.22009999999136"/>
    <x v="0"/>
    <n v="23393.771873465004"/>
    <n v="0"/>
    <n v="-127568.388702"/>
    <n v="-73810.55071499999"/>
    <n v="-456.22009999999136"/>
    <n v="-456.22009999999136"/>
    <n v="-456.22009999999136"/>
    <x v="1"/>
    <x v="3"/>
    <x v="1"/>
    <x v="5"/>
    <n v="-4623.3319879999908"/>
    <n v="-0.92133600000000371"/>
  </r>
  <r>
    <n v="1567"/>
    <n v="613"/>
    <x v="0"/>
    <x v="1"/>
    <s v="Nike Inc."/>
    <x v="5"/>
    <x v="6"/>
    <x v="3"/>
    <s v="Portfolio ISIS"/>
    <x v="1"/>
    <d v="2001-01-05T00:00:00"/>
    <d v="2006-01-05T00:00:00"/>
    <x v="0"/>
    <n v="10000000"/>
    <n v="-4063.1822620000003"/>
    <n v="0.65"/>
    <n v="38.565204999999999"/>
    <n v="38.531027999999999"/>
    <n v="-2.7387165235141731E-2"/>
    <n v="111.27904398989095"/>
    <n v="558.09352200000001"/>
    <x v="0"/>
    <n v="669.37256598989097"/>
    <n v="127112.16860200001"/>
    <n v="127568.388702"/>
    <n v="456.22009999999136"/>
    <n v="-213.15246598989961"/>
    <n v="127112.16860200001"/>
    <n v="127568.388702"/>
    <n v="456.22009999999136"/>
    <x v="0"/>
    <n v="-23393.771873465004"/>
    <n v="0"/>
    <n v="127568.388702"/>
    <n v="73810.55071499999"/>
    <n v="456.22009999999136"/>
    <n v="456.22009999999136"/>
    <n v="456.22009999999136"/>
    <x v="1"/>
    <x v="3"/>
    <x v="1"/>
    <x v="5"/>
    <n v="4623.3319879999908"/>
    <n v="-0.92133600000000371"/>
  </r>
  <r>
    <n v="229"/>
    <n v="344"/>
    <x v="0"/>
    <x v="0"/>
    <s v="Nokia Oyj"/>
    <x v="5"/>
    <x v="4"/>
    <x v="14"/>
    <s v="JP Morgan"/>
    <x v="2"/>
    <d v="2000-10-20T00:00:00"/>
    <d v="2005-10-20T00:00:00"/>
    <x v="0"/>
    <n v="-20000000"/>
    <n v="7738.3210790000003"/>
    <n v="0.35"/>
    <n v="56.697079000000002"/>
    <n v="51.902903000000002"/>
    <n v="-4.9452240786821005"/>
    <n v="-38267.731728444051"/>
    <n v="-1292.301201"/>
    <x v="0"/>
    <n v="-39560.032929444053"/>
    <n v="160611.35164400001"/>
    <n v="122203.08491799999"/>
    <n v="-38408.266726000016"/>
    <n v="1151.7662034440364"/>
    <n v="160611.35164400001"/>
    <n v="122203.08491799999"/>
    <n v="-38408.266726000016"/>
    <x v="0"/>
    <n v="44553.383612342499"/>
    <n v="-18277.777778"/>
    <n v="103925.30713999999"/>
    <n v="-5547.2223000000085"/>
    <n v="-38408.266726000031"/>
    <n v="-38408.266726000031"/>
    <n v="-38408.266726000016"/>
    <x v="1"/>
    <x v="3"/>
    <x v="1"/>
    <x v="5"/>
    <n v="-120254.71118900002"/>
    <n v="-14.686169999999997"/>
  </r>
  <r>
    <n v="1653"/>
    <n v="863"/>
    <x v="0"/>
    <x v="0"/>
    <s v="Nokia Oyj"/>
    <x v="5"/>
    <x v="4"/>
    <x v="14"/>
    <s v="Merrill Lynch Int"/>
    <x v="2"/>
    <d v="2001-02-27T00:00:00"/>
    <d v="2006-02-27T00:00:00"/>
    <x v="0"/>
    <n v="10000000"/>
    <n v="-4183.8955470000001"/>
    <n v="0.7"/>
    <n v="59.001873000000003"/>
    <n v="54.035257000000001"/>
    <n v="-5.116402072053396"/>
    <n v="21406.491845925779"/>
    <n v="725.92167900000004"/>
    <x v="0"/>
    <n v="22132.413524925778"/>
    <n v="53905.826609999996"/>
    <n v="75563.124064000003"/>
    <n v="21657.297454000007"/>
    <n v="-475.11607092577106"/>
    <n v="53905.826609999996"/>
    <n v="75563.124064000003"/>
    <n v="21657.297454000007"/>
    <x v="0"/>
    <n v="-24088.778611852504"/>
    <n v="0"/>
    <n v="75563.124064000003"/>
    <n v="75563.124064000003"/>
    <n v="21657.297454000007"/>
    <n v="21657.297454000007"/>
    <n v="21657.297454000007"/>
    <x v="1"/>
    <x v="3"/>
    <x v="1"/>
    <x v="5"/>
    <n v="62918.616693000004"/>
    <n v="-14.289293999999998"/>
  </r>
  <r>
    <n v="1717"/>
    <n v="921"/>
    <x v="0"/>
    <x v="0"/>
    <s v="Nokia Oyj"/>
    <x v="5"/>
    <x v="4"/>
    <x v="14"/>
    <s v="JP Morgan"/>
    <x v="2"/>
    <d v="2001-03-23T00:00:00"/>
    <d v="2004-03-23T00:00:00"/>
    <x v="0"/>
    <n v="-5000000"/>
    <n v="1327.019325"/>
    <n v="0.55000000000000004"/>
    <n v="45.476588999999997"/>
    <n v="41.517118000000004"/>
    <n v="-4.0579008726662389"/>
    <n v="-5384.9128769624631"/>
    <n v="-301.23452699999996"/>
    <x v="0"/>
    <n v="-5686.1474039624627"/>
    <n v="-13982.290326"/>
    <n v="-19542.935979000002"/>
    <n v="-5560.6456530000014"/>
    <n v="125.5017509624613"/>
    <n v="-13982.290326"/>
    <n v="-19542.935979000002"/>
    <n v="-5560.6456530000014"/>
    <x v="0"/>
    <n v="7640.3137636874999"/>
    <n v="0"/>
    <n v="-19542.935979000002"/>
    <n v="-19542.935979000002"/>
    <n v="-5560.6456530000014"/>
    <n v="-5560.6456530000014"/>
    <n v="-5560.6456530000014"/>
    <x v="4"/>
    <x v="3"/>
    <x v="1"/>
    <x v="5"/>
    <n v="-22115.719451000001"/>
    <n v="-15.557542999999995"/>
  </r>
  <r>
    <n v="1340"/>
    <n v="500"/>
    <x v="0"/>
    <x v="0"/>
    <s v="Nordstrom Inc."/>
    <x v="10"/>
    <x v="6"/>
    <x v="3"/>
    <s v="Portfolio ISIS"/>
    <x v="4"/>
    <d v="2001-01-05T00:00:00"/>
    <d v="2006-01-05T00:00:00"/>
    <x v="0"/>
    <n v="-10000000"/>
    <n v="4202.9521970000005"/>
    <n v="2.2000000000000002"/>
    <n v="164.40811500000001"/>
    <n v="164.218086"/>
    <n v="-0.13886158377554025"/>
    <n v="-583.62859860830656"/>
    <n v="-2204.311584"/>
    <x v="0"/>
    <n v="-2787.9401826083067"/>
    <n v="-280055.64201700001"/>
    <n v="-281729.39072899998"/>
    <n v="-1673.7487119999714"/>
    <n v="1114.1914706083353"/>
    <n v="-280055.64201700001"/>
    <n v="-281729.39072899998"/>
    <n v="-1673.7487119999714"/>
    <x v="0"/>
    <n v="31112.353638292505"/>
    <n v="0"/>
    <n v="-281729.39072899998"/>
    <n v="-101414.47277599998"/>
    <n v="-1673.7487119999714"/>
    <n v="-1673.7487119999714"/>
    <n v="-1673.7487119999714"/>
    <x v="1"/>
    <x v="5"/>
    <x v="1"/>
    <x v="10"/>
    <n v="-17339.93260499998"/>
    <n v="-3.3480160000000012"/>
  </r>
  <r>
    <n v="1522"/>
    <n v="572"/>
    <x v="0"/>
    <x v="1"/>
    <s v="Nordstrom Inc."/>
    <x v="10"/>
    <x v="6"/>
    <x v="3"/>
    <s v="Portfolio ISIS"/>
    <x v="1"/>
    <d v="2001-01-05T00:00:00"/>
    <d v="2006-01-05T00:00:00"/>
    <x v="0"/>
    <n v="10000000"/>
    <n v="-4202.9521970000005"/>
    <n v="2.2000000000000002"/>
    <n v="164.40811500000001"/>
    <n v="164.218086"/>
    <n v="-0.13886158377554025"/>
    <n v="583.62859860830656"/>
    <n v="2204.311584"/>
    <x v="0"/>
    <n v="2787.9401826083067"/>
    <n v="280055.64201700001"/>
    <n v="281729.39072899998"/>
    <n v="1673.7487119999714"/>
    <n v="-1114.1914706083353"/>
    <n v="280055.64201700001"/>
    <n v="281729.39072899998"/>
    <n v="1673.7487119999714"/>
    <x v="0"/>
    <n v="-31112.353638292505"/>
    <n v="0"/>
    <n v="281729.39072899998"/>
    <n v="101414.47277599998"/>
    <n v="1673.7487119999714"/>
    <n v="1673.7487119999714"/>
    <n v="1673.7487119999714"/>
    <x v="1"/>
    <x v="5"/>
    <x v="1"/>
    <x v="10"/>
    <n v="17339.93260499998"/>
    <n v="-3.3480160000000012"/>
  </r>
  <r>
    <n v="252"/>
    <n v="366"/>
    <x v="1"/>
    <x v="5"/>
    <s v="Northeast Util"/>
    <x v="1"/>
    <x v="3"/>
    <x v="3"/>
    <s v="Goldman Sachs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358891.81555599999"/>
    <n v="358891.81555599999"/>
    <n v="83859.17483699997"/>
    <n v="0"/>
    <n v="0"/>
    <n v="0"/>
    <x v="3"/>
    <x v="1"/>
    <x v="1"/>
    <x v="1"/>
    <n v="0"/>
    <n v="0"/>
  </r>
  <r>
    <n v="1590"/>
    <n v="644"/>
    <x v="1"/>
    <x v="7"/>
    <s v="Northeast Util"/>
    <x v="1"/>
    <x v="3"/>
    <x v="3"/>
    <s v="EnronCredit.com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-358891.81555599999"/>
    <n v="-358891.81555599999"/>
    <n v="-83859.17483699997"/>
    <n v="0"/>
    <n v="0"/>
    <n v="0"/>
    <x v="3"/>
    <x v="1"/>
    <x v="1"/>
    <x v="1"/>
    <n v="0"/>
    <n v="0"/>
  </r>
  <r>
    <n v="1591"/>
    <n v="645"/>
    <x v="0"/>
    <x v="8"/>
    <s v="Northeast Util"/>
    <x v="1"/>
    <x v="3"/>
    <x v="3"/>
    <s v="Enron North America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358891.81555599999"/>
    <n v="358891.81555599999"/>
    <n v="83859.17483699997"/>
    <n v="0"/>
    <n v="0"/>
    <n v="0"/>
    <x v="3"/>
    <x v="1"/>
    <x v="1"/>
    <x v="1"/>
    <n v="0"/>
    <n v="0"/>
  </r>
  <r>
    <n v="1341"/>
    <n v="501"/>
    <x v="0"/>
    <x v="0"/>
    <s v="Novartis"/>
    <x v="13"/>
    <x v="1"/>
    <x v="1"/>
    <s v="Portfolio ISIS"/>
    <x v="6"/>
    <d v="2001-01-05T00:00:00"/>
    <d v="2006-01-05T00:00:00"/>
    <x v="0"/>
    <n v="-10000000"/>
    <n v="4009.8668620000003"/>
    <n v="0.14000000000000001"/>
    <n v="15.163441000000001"/>
    <n v="15.148802999999999"/>
    <n v="-9.9862571294664134E-3"/>
    <n v="-40.043561538858619"/>
    <n v="-159.918747"/>
    <x v="0"/>
    <n v="-199.96230853885862"/>
    <n v="1501.853646"/>
    <n v="1405.6103599999999"/>
    <n v="-96.243286000000126"/>
    <n v="103.7190225388585"/>
    <n v="1501.853646"/>
    <n v="1405.6103599999999"/>
    <n v="-96.243286000000126"/>
    <x v="0"/>
    <n v="6002.5701990709013"/>
    <n v="0"/>
    <n v="1405.6103599999999"/>
    <n v="-24024.508039"/>
    <n v="-96.243286000000126"/>
    <n v="-96.243286000000126"/>
    <n v="-96.243286000000126"/>
    <x v="1"/>
    <x v="7"/>
    <x v="1"/>
    <x v="13"/>
    <n v="-1258.0536319999999"/>
    <n v="-0.21413700000000091"/>
  </r>
  <r>
    <n v="1523"/>
    <n v="573"/>
    <x v="0"/>
    <x v="1"/>
    <s v="Novartis"/>
    <x v="13"/>
    <x v="1"/>
    <x v="1"/>
    <s v="Portfolio ISIS"/>
    <x v="1"/>
    <d v="2001-01-05T00:00:00"/>
    <d v="2006-01-05T00:00:00"/>
    <x v="0"/>
    <n v="10000000"/>
    <n v="-4009.8668620000003"/>
    <n v="0.14000000000000001"/>
    <n v="15.163441000000001"/>
    <n v="15.148802999999999"/>
    <n v="-9.9862571294664134E-3"/>
    <n v="40.043561538858619"/>
    <n v="159.918747"/>
    <x v="0"/>
    <n v="199.96230853885862"/>
    <n v="-1501.853646"/>
    <n v="-1405.6103599999999"/>
    <n v="96.243286000000126"/>
    <n v="-103.7190225388585"/>
    <n v="-1501.853646"/>
    <n v="-1405.6103599999999"/>
    <n v="96.243286000000126"/>
    <x v="0"/>
    <n v="-6002.5701990709013"/>
    <n v="0"/>
    <n v="-1405.6103599999999"/>
    <n v="24024.508039"/>
    <n v="96.243286000000126"/>
    <n v="96.243286000000126"/>
    <n v="96.243286000000126"/>
    <x v="1"/>
    <x v="7"/>
    <x v="1"/>
    <x v="13"/>
    <n v="1258.0536319999999"/>
    <n v="-0.21413700000000091"/>
  </r>
  <r>
    <n v="1659"/>
    <n v="869"/>
    <x v="0"/>
    <x v="0"/>
    <s v="Novartis"/>
    <x v="13"/>
    <x v="1"/>
    <x v="1"/>
    <s v="General Re Fin"/>
    <x v="6"/>
    <d v="2001-02-28T00:00:00"/>
    <d v="2006-02-28T00:00:00"/>
    <x v="0"/>
    <n v="-10000000"/>
    <n v="4117.8663759999999"/>
    <n v="0.15"/>
    <n v="15.306164000000001"/>
    <n v="15.291842000000001"/>
    <n v="-1.0916662166840766E-2"/>
    <n v="-44.953356074984889"/>
    <n v="-158.71003199999998"/>
    <x v="0"/>
    <n v="-203.66338807498488"/>
    <n v="-86.209299000000001"/>
    <n v="-188.90443999999999"/>
    <n v="-102.69514099999999"/>
    <n v="100.96824707498489"/>
    <n v="-86.209299000000001"/>
    <n v="-188.90443999999999"/>
    <n v="-102.69514099999999"/>
    <x v="0"/>
    <n v="6164.2400715532012"/>
    <n v="0"/>
    <n v="-188.90443999999999"/>
    <n v="-188.90443999999999"/>
    <n v="-102.69514099999999"/>
    <n v="-102.69514099999999"/>
    <n v="-102.69514099999999"/>
    <x v="1"/>
    <x v="7"/>
    <x v="1"/>
    <x v="13"/>
    <n v="-1269.9513240000001"/>
    <n v="-0.21192600000000006"/>
  </r>
  <r>
    <n v="230"/>
    <n v="345"/>
    <x v="0"/>
    <x v="2"/>
    <s v="Ntt Docomo Inc"/>
    <x v="11"/>
    <x v="4"/>
    <x v="9"/>
    <s v="Swiss Re"/>
    <x v="2"/>
    <d v="2000-10-20T00:00:00"/>
    <d v="2006-10-20T00:00:00"/>
    <x v="0"/>
    <n v="-20000000"/>
    <n v="9152.3380340000003"/>
    <n v="0.28000000000000003"/>
    <n v="46.889915999999999"/>
    <n v="46.843496000000002"/>
    <n v="-4.4238310833227497E-2"/>
    <n v="-404.88397479886225"/>
    <n v="-854.38198499999999"/>
    <x v="0"/>
    <n v="-1259.2659597988622"/>
    <n v="169094.809736"/>
    <n v="168790.83698299999"/>
    <n v="-303.97275300000911"/>
    <n v="955.29320679885313"/>
    <n v="169094.809736"/>
    <n v="168790.83698299999"/>
    <n v="-303.97275300000911"/>
    <x v="0"/>
    <n v="18066.715279116001"/>
    <n v="-14622.222222"/>
    <n v="154168.61476099998"/>
    <n v="-98475.210882000014"/>
    <n v="-303.97275300000911"/>
    <n v="-303.97275300000911"/>
    <n v="-303.97275300000911"/>
    <x v="6"/>
    <x v="6"/>
    <x v="1"/>
    <x v="11"/>
    <n v="-25754.621597000019"/>
    <n v="-2.441320999999995"/>
  </r>
  <r>
    <n v="231"/>
    <n v="346"/>
    <x v="0"/>
    <x v="3"/>
    <s v="Ntt Docomo Inc"/>
    <x v="11"/>
    <x v="4"/>
    <x v="9"/>
    <s v="EnronCredit.com"/>
    <x v="2"/>
    <d v="2000-10-20T00:00:00"/>
    <d v="2006-10-20T00:00:00"/>
    <x v="0"/>
    <n v="20000000"/>
    <n v="-9152.3380340000003"/>
    <n v="0.28000000000000003"/>
    <n v="46.889915999999999"/>
    <n v="46.843496000000002"/>
    <n v="-4.4238310833227497E-2"/>
    <n v="404.88397479886225"/>
    <n v="854.38198499999999"/>
    <x v="0"/>
    <n v="1259.2659597988622"/>
    <n v="-169094.809736"/>
    <n v="-168790.83698299999"/>
    <n v="303.97275300000911"/>
    <n v="-955.29320679885313"/>
    <n v="-169094.809736"/>
    <n v="-168790.83698299999"/>
    <n v="303.97275300000911"/>
    <x v="0"/>
    <n v="-18066.715279116001"/>
    <n v="14622.222222"/>
    <n v="-154168.61476099998"/>
    <n v="98475.210882000014"/>
    <n v="303.97275300000911"/>
    <n v="303.97275300000911"/>
    <n v="303.97275300000911"/>
    <x v="6"/>
    <x v="6"/>
    <x v="1"/>
    <x v="11"/>
    <n v="25754.621597000019"/>
    <n v="-2.441320999999995"/>
  </r>
  <r>
    <n v="232"/>
    <n v="347"/>
    <x v="0"/>
    <x v="4"/>
    <s v="Ntt Docomo Inc"/>
    <x v="11"/>
    <x v="4"/>
    <x v="9"/>
    <s v="Enron North America"/>
    <x v="2"/>
    <d v="2000-10-20T00:00:00"/>
    <d v="2006-10-20T00:00:00"/>
    <x v="0"/>
    <n v="-20000000"/>
    <n v="9152.3380340000003"/>
    <n v="0.28000000000000003"/>
    <n v="46.889915999999999"/>
    <n v="46.843496000000002"/>
    <n v="-4.4238310833227497E-2"/>
    <n v="-404.88397479886225"/>
    <n v="-854.38198499999999"/>
    <x v="0"/>
    <n v="-1259.2659597988622"/>
    <n v="169094.809736"/>
    <n v="168790.83698299999"/>
    <n v="-303.97275300000911"/>
    <n v="955.29320679885313"/>
    <n v="169094.809736"/>
    <n v="168790.83698299999"/>
    <n v="-303.97275300000911"/>
    <x v="0"/>
    <n v="18066.715279116001"/>
    <n v="-14622.222222"/>
    <n v="154168.61476099998"/>
    <n v="-98475.210882000014"/>
    <n v="-303.97275300000911"/>
    <n v="-303.97275300000911"/>
    <n v="-303.97275300000911"/>
    <x v="6"/>
    <x v="6"/>
    <x v="1"/>
    <x v="11"/>
    <n v="-25754.621597000019"/>
    <n v="-2.441320999999995"/>
  </r>
  <r>
    <n v="209"/>
    <n v="327"/>
    <x v="0"/>
    <x v="3"/>
    <s v="PA1st"/>
    <x v="9"/>
    <x v="2"/>
    <x v="3"/>
    <s v="EnronCredit.com"/>
    <x v="1"/>
    <d v="2000-09-15T00:00:00"/>
    <d v="2005-09-15T00:00:00"/>
    <x v="0"/>
    <n v="34000000"/>
    <n v="-2201.2508620000003"/>
    <n v="4.5"/>
    <n v="3.5358740000000002"/>
    <n v="3.5549140000000001"/>
    <n v="0.37465444757343219"/>
    <n v="-824.70842567315151"/>
    <n v="4233.2886359999993"/>
    <x v="0"/>
    <n v="3408.5802103268479"/>
    <n v="5726567"/>
    <n v="5735909"/>
    <n v="9342"/>
    <n v="5933.4197896731521"/>
    <n v="5726567"/>
    <n v="5735909"/>
    <n v="9342"/>
    <x v="0"/>
    <m/>
    <n v="769250"/>
    <n v="6505159"/>
    <n v="924097"/>
    <n v="9342"/>
    <n v="9342"/>
    <n v="9342"/>
    <x v="0"/>
    <x v="0"/>
    <x v="1"/>
    <x v="9"/>
    <n v="18342"/>
    <n v="-0.15866699999999989"/>
  </r>
  <r>
    <n v="210"/>
    <n v="328"/>
    <x v="0"/>
    <x v="4"/>
    <s v="PA1st"/>
    <x v="9"/>
    <x v="2"/>
    <x v="3"/>
    <s v="Enron North America"/>
    <x v="1"/>
    <d v="2000-09-15T00:00:00"/>
    <d v="2005-09-15T00:00:00"/>
    <x v="0"/>
    <n v="-34000000"/>
    <n v="2201.2508620000003"/>
    <n v="4.5"/>
    <n v="3.5358740000000002"/>
    <n v="3.5549140000000001"/>
    <n v="0.37465444757343219"/>
    <n v="824.70842567315151"/>
    <n v="-4233.2886359999993"/>
    <x v="0"/>
    <n v="-3408.5802103268479"/>
    <n v="-5726567"/>
    <n v="-5735909"/>
    <n v="-9342"/>
    <n v="-5933.4197896731521"/>
    <n v="-5726567"/>
    <n v="-5735909"/>
    <n v="-9342"/>
    <x v="0"/>
    <m/>
    <n v="-769250"/>
    <n v="-6505159"/>
    <n v="-1174347"/>
    <n v="-9342"/>
    <n v="-9342"/>
    <n v="-9342"/>
    <x v="0"/>
    <x v="0"/>
    <x v="1"/>
    <x v="9"/>
    <n v="-18342"/>
    <n v="-0.15866699999999989"/>
  </r>
  <r>
    <n v="1062"/>
    <n v="426"/>
    <x v="0"/>
    <x v="2"/>
    <s v="Pacific Gas &amp; Elec"/>
    <x v="7"/>
    <x v="3"/>
    <x v="3"/>
    <s v="Swiss Re"/>
    <x v="0"/>
    <d v="2000-12-14T00:00:00"/>
    <d v="2003-10-01T00:00:00"/>
    <x v="0"/>
    <n v="-10000000"/>
    <n v="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55482.910513309995"/>
    <n v="-5277.7777779999997"/>
    <n v="-5277.7777779999997"/>
    <n v="-870239.16867199994"/>
    <n v="0"/>
    <n v="0"/>
    <n v="0"/>
    <x v="5"/>
    <x v="0"/>
    <x v="4"/>
    <x v="7"/>
    <n v="-2477778"/>
    <n v="-8.69342400000005"/>
  </r>
  <r>
    <n v="1063"/>
    <n v="427"/>
    <x v="0"/>
    <x v="3"/>
    <s v="Pacific Gas &amp; Elec"/>
    <x v="7"/>
    <x v="3"/>
    <x v="3"/>
    <s v="EnronCredit.com"/>
    <x v="0"/>
    <d v="2000-12-14T00:00:00"/>
    <d v="2003-10-01T00:00:00"/>
    <x v="0"/>
    <n v="10000000"/>
    <n v="-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-55482.910513309995"/>
    <n v="5277.7777779999997"/>
    <n v="5277.7777779999997"/>
    <n v="870239.16867199994"/>
    <n v="0"/>
    <n v="0"/>
    <n v="0"/>
    <x v="5"/>
    <x v="0"/>
    <x v="4"/>
    <x v="7"/>
    <n v="2477778"/>
    <n v="-8.69342400000005"/>
  </r>
  <r>
    <n v="1064"/>
    <n v="428"/>
    <x v="0"/>
    <x v="4"/>
    <s v="Pacific Gas &amp; Elec"/>
    <x v="7"/>
    <x v="3"/>
    <x v="3"/>
    <s v="Enron North America"/>
    <x v="0"/>
    <d v="2000-12-14T00:00:00"/>
    <d v="2003-10-01T00:00:00"/>
    <x v="0"/>
    <n v="-10000000"/>
    <n v="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55482.910513309995"/>
    <n v="-5277.7777779999997"/>
    <n v="-5277.7777779999997"/>
    <n v="-870239.16867199994"/>
    <n v="0"/>
    <n v="0"/>
    <n v="0"/>
    <x v="5"/>
    <x v="0"/>
    <x v="4"/>
    <x v="7"/>
    <n v="-2477778"/>
    <n v="-8.69342400000005"/>
  </r>
  <r>
    <n v="514"/>
    <n v="332"/>
    <x v="0"/>
    <x v="3"/>
    <s v="PACit"/>
    <x v="9"/>
    <x v="2"/>
    <x v="3"/>
    <s v="EnronCredit.com"/>
    <x v="1"/>
    <d v="2000-09-15T00:00:00"/>
    <d v="2005-09-15T00:00:00"/>
    <x v="0"/>
    <n v="-525000000"/>
    <n v="6456.8028830000003"/>
    <n v="0.48"/>
    <n v="3.4092229999999999"/>
    <n v="3.4254600000000002"/>
    <n v="0.62861208942978897"/>
    <n v="4058.8243513189154"/>
    <n v="-7607.2068839999993"/>
    <x v="0"/>
    <n v="-3548.3825326810838"/>
    <n v="-8844975"/>
    <n v="-8860123"/>
    <n v="-15148"/>
    <n v="-11599.617467318916"/>
    <n v="-8844975"/>
    <n v="-8860123"/>
    <n v="-15148"/>
    <x v="0"/>
    <m/>
    <n v="-1267000"/>
    <n v="-10127123"/>
    <n v="-1620761"/>
    <n v="-15148"/>
    <n v="-15148"/>
    <n v="-15148"/>
    <x v="0"/>
    <x v="0"/>
    <x v="1"/>
    <x v="9"/>
    <n v="-32967"/>
    <n v="-8.2379999999999676E-2"/>
  </r>
  <r>
    <n v="714"/>
    <n v="331"/>
    <x v="0"/>
    <x v="4"/>
    <s v="PACit"/>
    <x v="9"/>
    <x v="2"/>
    <x v="3"/>
    <s v="Enron North America"/>
    <x v="1"/>
    <d v="2000-09-15T00:00:00"/>
    <d v="2005-09-15T00:00:00"/>
    <x v="0"/>
    <n v="525000000"/>
    <n v="-6456.8028830000003"/>
    <n v="0.48"/>
    <n v="3.4092229999999999"/>
    <n v="3.4254600000000002"/>
    <n v="0.62861208942978897"/>
    <n v="-4058.8243513189154"/>
    <n v="7607.2068839999993"/>
    <x v="0"/>
    <n v="3548.3825326810838"/>
    <n v="8844975"/>
    <n v="8860123"/>
    <n v="15148"/>
    <n v="11599.617467318916"/>
    <n v="8844975"/>
    <n v="8860123"/>
    <n v="15148"/>
    <x v="0"/>
    <m/>
    <n v="1267000"/>
    <n v="10127123"/>
    <n v="983761"/>
    <n v="15148"/>
    <n v="15148"/>
    <n v="15148"/>
    <x v="0"/>
    <x v="0"/>
    <x v="1"/>
    <x v="9"/>
    <n v="32967"/>
    <n v="-8.2379999999999676E-2"/>
  </r>
  <r>
    <n v="206"/>
    <n v="325"/>
    <x v="0"/>
    <x v="3"/>
    <s v="PAMez"/>
    <x v="9"/>
    <x v="2"/>
    <x v="3"/>
    <s v="EnronCredit.com"/>
    <x v="1"/>
    <d v="2000-09-15T00:00:00"/>
    <d v="2005-09-15T00:00:00"/>
    <x v="0"/>
    <n v="21000000"/>
    <n v="-276.54967299999998"/>
    <n v="0.55000000000000004"/>
    <n v="3.5884510000000001"/>
    <n v="3.5153490000000001"/>
    <n v="-4.5723264158603891"/>
    <n v="1264.4753751554526"/>
    <n v="343.22729400000003"/>
    <x v="0"/>
    <n v="1607.7026691554527"/>
    <n v="405820.332849"/>
    <n v="407850.672463"/>
    <n v="2030.3396139999968"/>
    <n v="422.63694484454413"/>
    <n v="405820.332849"/>
    <n v="407850.672463"/>
    <n v="2030.3396139999968"/>
    <x v="0"/>
    <m/>
    <n v="58070.833333000002"/>
    <n v="465921.50579600001"/>
    <n v="70503.254169000022"/>
    <n v="2030.3396139999968"/>
    <n v="2030.3396139999968"/>
    <n v="2030.3396139999968"/>
    <x v="0"/>
    <x v="0"/>
    <x v="1"/>
    <x v="9"/>
    <n v="-279.97555999999167"/>
    <n v="-8.675999999999906E-3"/>
  </r>
  <r>
    <n v="207"/>
    <n v="326"/>
    <x v="0"/>
    <x v="4"/>
    <s v="PAMez"/>
    <x v="9"/>
    <x v="2"/>
    <x v="3"/>
    <s v="Enron North America"/>
    <x v="1"/>
    <d v="2000-09-15T00:00:00"/>
    <d v="2005-09-15T00:00:00"/>
    <x v="0"/>
    <n v="-21000000"/>
    <n v="276.54967299999998"/>
    <n v="0.55000000000000004"/>
    <n v="3.5884510000000001"/>
    <n v="3.5153490000000001"/>
    <n v="-4.5723264158603891"/>
    <n v="-1264.4753751554526"/>
    <n v="-343.22729400000003"/>
    <x v="0"/>
    <n v="-1607.7026691554527"/>
    <n v="-405820.332849"/>
    <n v="-407850.672463"/>
    <n v="-2030.3396139999968"/>
    <n v="-422.63694484454413"/>
    <n v="-405820.332849"/>
    <n v="-407850.672463"/>
    <n v="-2030.3396139999968"/>
    <x v="0"/>
    <m/>
    <n v="-58070.833333000002"/>
    <n v="-465921.50579600001"/>
    <n v="-428057.420836"/>
    <n v="-2030.3396139999968"/>
    <n v="-2030.3396139999968"/>
    <n v="-2030.3396139999968"/>
    <x v="0"/>
    <x v="0"/>
    <x v="1"/>
    <x v="9"/>
    <n v="279.97555999999167"/>
    <n v="-8.675999999999906E-3"/>
  </r>
  <r>
    <n v="145"/>
    <n v="203"/>
    <x v="0"/>
    <x v="0"/>
    <s v="Parmalat"/>
    <x v="5"/>
    <x v="1"/>
    <x v="12"/>
    <s v="Deutsche Bank AG"/>
    <x v="6"/>
    <d v="2000-10-02T00:00:00"/>
    <d v="2001-10-02T00:00:00"/>
    <x v="0"/>
    <n v="5000000"/>
    <n v="-238.304315"/>
    <n v="1"/>
    <n v="109.240392"/>
    <n v="107.484015"/>
    <n v="-0.62786020653238239"/>
    <n v="149.62179643345792"/>
    <n v="490.71577200000002"/>
    <x v="1"/>
    <n v="-11859.662431566543"/>
    <n v="10356.318818"/>
    <n v="-1556.0706869999999"/>
    <n v="-11912.389504999999"/>
    <n v="-52.727073433456098"/>
    <n v="10356.318818"/>
    <n v="-1556.0706869999999"/>
    <n v="-11912.389504999999"/>
    <x v="1"/>
    <n v="-1372.0370936125"/>
    <n v="25277.777778"/>
    <n v="23721.707091"/>
    <n v="11564.202478000001"/>
    <n v="587.61049500000081"/>
    <n v="587.61049500000081"/>
    <n v="587.61049500000081"/>
    <x v="2"/>
    <x v="3"/>
    <x v="1"/>
    <x v="5"/>
    <n v="2870.5747349999983"/>
    <n v="-6.5579879999999946"/>
  </r>
  <r>
    <n v="204"/>
    <n v="323"/>
    <x v="0"/>
    <x v="3"/>
    <s v="PASnr"/>
    <x v="9"/>
    <x v="2"/>
    <x v="3"/>
    <s v="EnronCredit.com"/>
    <x v="1"/>
    <d v="2000-09-15T00:00:00"/>
    <d v="2005-09-15T00:00:00"/>
    <x v="0"/>
    <n v="470000000"/>
    <n v="-3289.834218"/>
    <n v="7.4999999999999997E-2"/>
    <n v="3.5805669999999998"/>
    <n v="3.5546899999999999"/>
    <n v="-1.31969954075704"/>
    <n v="4341.5927066613958"/>
    <n v="1868.373576"/>
    <x v="0"/>
    <n v="6209.9662826613958"/>
    <n v="702284.66169400001"/>
    <n v="708901.20545799995"/>
    <n v="6616.5437639999436"/>
    <n v="406.57748133854784"/>
    <n v="702284.66169400001"/>
    <n v="708901.20545799995"/>
    <n v="6616.5437639999436"/>
    <x v="0"/>
    <m/>
    <n v="177229.16666700001"/>
    <n v="886130.37212499999"/>
    <n v="236806.90432199999"/>
    <n v="6616.5437639999436"/>
    <n v="6616.5437639999436"/>
    <n v="6616.5437639999436"/>
    <x v="0"/>
    <x v="0"/>
    <x v="1"/>
    <x v="9"/>
    <n v="20412.078734999988"/>
    <n v="-9.0898000000000145E-2"/>
  </r>
  <r>
    <n v="205"/>
    <n v="324"/>
    <x v="0"/>
    <x v="4"/>
    <s v="PASnr"/>
    <x v="9"/>
    <x v="2"/>
    <x v="3"/>
    <s v="Enron North America"/>
    <x v="1"/>
    <d v="2000-09-15T00:00:00"/>
    <d v="2005-09-15T00:00:00"/>
    <x v="0"/>
    <n v="-470000000"/>
    <n v="3289.834218"/>
    <n v="7.4999999999999997E-2"/>
    <n v="3.5805669999999998"/>
    <n v="3.5546899999999999"/>
    <n v="-1.31969954075704"/>
    <n v="-4341.5927066613958"/>
    <n v="-1868.373576"/>
    <x v="0"/>
    <n v="-6209.9662826613958"/>
    <n v="-702284.66169400001"/>
    <n v="-708901.20545799995"/>
    <n v="-6616.5437639999436"/>
    <n v="-406.57748133854784"/>
    <n v="-702284.66169400001"/>
    <n v="-708901.20545799995"/>
    <n v="-6616.5437639999436"/>
    <x v="0"/>
    <m/>
    <n v="-177229.16666700001"/>
    <n v="-886130.37212499999"/>
    <n v="-176898.5709879999"/>
    <n v="-6616.5437639999436"/>
    <n v="-6616.5437639999436"/>
    <n v="-6616.5437639999436"/>
    <x v="0"/>
    <x v="0"/>
    <x v="1"/>
    <x v="9"/>
    <n v="-20412.078734999988"/>
    <n v="-9.0898000000000145E-2"/>
  </r>
  <r>
    <n v="1342"/>
    <n v="630"/>
    <x v="0"/>
    <x v="0"/>
    <s v="Pearson Plc"/>
    <x v="1"/>
    <x v="4"/>
    <x v="6"/>
    <s v="Portfolio ISIS"/>
    <x v="2"/>
    <d v="2001-01-05T00:00:00"/>
    <d v="2006-01-05T00:00:00"/>
    <x v="0"/>
    <n v="-10000000"/>
    <n v="4066.3101839999999"/>
    <n v="0.62"/>
    <n v="52.543688000000003"/>
    <n v="51.977876999999999"/>
    <n v="-0.57248798055769146"/>
    <n v="-2327.9137055593346"/>
    <n v="-636.296829"/>
    <x v="0"/>
    <n v="-2964.2105345593345"/>
    <n v="-54698.220326000002"/>
    <n v="-57297.319525999999"/>
    <n v="-2599.0991999999969"/>
    <n v="365.11133455933759"/>
    <n v="-54698.220326000002"/>
    <n v="-57297.319525999999"/>
    <n v="-2599.0991999999969"/>
    <x v="0"/>
    <n v="29431.953111792001"/>
    <n v="0"/>
    <n v="-57297.319525999999"/>
    <n v="-51585.540989000001"/>
    <n v="-2599.0991999999969"/>
    <n v="-2599.0991999999969"/>
    <n v="-2599.0991999999969"/>
    <x v="1"/>
    <x v="1"/>
    <x v="1"/>
    <x v="1"/>
    <n v="-5951.3613399999958"/>
    <n v="-1.1445020000000028"/>
  </r>
  <r>
    <n v="1524"/>
    <n v="625"/>
    <x v="0"/>
    <x v="1"/>
    <s v="Pearson Plc"/>
    <x v="1"/>
    <x v="4"/>
    <x v="6"/>
    <s v="Portfolio ISIS"/>
    <x v="1"/>
    <d v="2001-01-05T00:00:00"/>
    <d v="2006-01-05T00:00:00"/>
    <x v="0"/>
    <n v="10000000"/>
    <n v="-4066.3101839999999"/>
    <n v="0.62"/>
    <n v="52.543688000000003"/>
    <n v="51.977876999999999"/>
    <n v="-0.57248798055769146"/>
    <n v="2327.9137055593346"/>
    <n v="636.296829"/>
    <x v="0"/>
    <n v="2964.2105345593345"/>
    <n v="54698.220326000002"/>
    <n v="57297.319525999999"/>
    <n v="2599.0991999999969"/>
    <n v="-365.11133455933759"/>
    <n v="54698.220326000002"/>
    <n v="57297.319525999999"/>
    <n v="2599.0991999999969"/>
    <x v="0"/>
    <n v="-29431.953111792001"/>
    <n v="0"/>
    <n v="57297.319525999999"/>
    <n v="51585.540989000001"/>
    <n v="2599.0991999999969"/>
    <n v="2599.0991999999969"/>
    <n v="2599.0991999999969"/>
    <x v="1"/>
    <x v="1"/>
    <x v="1"/>
    <x v="1"/>
    <n v="5951.3613399999958"/>
    <n v="-1.1445020000000028"/>
  </r>
  <r>
    <n v="1343"/>
    <n v="502"/>
    <x v="0"/>
    <x v="0"/>
    <s v="Perkinelmer Inc."/>
    <x v="1"/>
    <x v="8"/>
    <x v="3"/>
    <s v="Portfolio ISIS"/>
    <x v="5"/>
    <d v="2001-01-05T00:00:00"/>
    <d v="2006-01-05T00:00:00"/>
    <x v="0"/>
    <n v="-10000000"/>
    <n v="4098.3314740000005"/>
    <n v="1.1499999999999999"/>
    <n v="156.51341600000001"/>
    <n v="155.831973"/>
    <n v="-0.58545781774931782"/>
    <n v="-2399.4002011813855"/>
    <n v="-1364.717412"/>
    <x v="0"/>
    <n v="-3764.1176131813854"/>
    <n v="139300.64885600001"/>
    <n v="136455.45603100001"/>
    <n v="-2845.1928250000055"/>
    <n v="918.92478818137988"/>
    <n v="139300.64885600001"/>
    <n v="136455.45603100001"/>
    <n v="-2845.1928250000055"/>
    <x v="0"/>
    <n v="29663.723208812004"/>
    <n v="0"/>
    <n v="136455.45603100001"/>
    <n v="150794.241285"/>
    <n v="-2845.1928250000055"/>
    <n v="-2845.1928250000055"/>
    <n v="-2845.1928250000055"/>
    <x v="1"/>
    <x v="1"/>
    <x v="1"/>
    <x v="1"/>
    <n v="-20251.178725000005"/>
    <n v="-4.1662680000000023"/>
  </r>
  <r>
    <n v="1568"/>
    <n v="614"/>
    <x v="0"/>
    <x v="1"/>
    <s v="Perkinelmer Inc."/>
    <x v="1"/>
    <x v="8"/>
    <x v="3"/>
    <s v="Portfolio ISIS"/>
    <x v="1"/>
    <d v="2001-01-05T00:00:00"/>
    <d v="2006-01-05T00:00:00"/>
    <x v="0"/>
    <n v="10000000"/>
    <n v="-4098.3314740000005"/>
    <n v="1.1499999999999999"/>
    <n v="156.51341600000001"/>
    <n v="155.831973"/>
    <n v="-0.58545781774931782"/>
    <n v="2399.4002011813855"/>
    <n v="1364.717412"/>
    <x v="0"/>
    <n v="3764.1176131813854"/>
    <n v="-139300.64885600001"/>
    <n v="-136455.45603100001"/>
    <n v="2845.1928250000055"/>
    <n v="-918.92478818137988"/>
    <n v="-139300.64885600001"/>
    <n v="-136455.45603100001"/>
    <n v="2845.1928250000055"/>
    <x v="0"/>
    <n v="-29663.723208812004"/>
    <n v="0"/>
    <n v="-136455.45603100001"/>
    <n v="-150794.241285"/>
    <n v="2845.1928250000055"/>
    <n v="2845.1928250000055"/>
    <n v="2845.1928250000055"/>
    <x v="1"/>
    <x v="1"/>
    <x v="1"/>
    <x v="1"/>
    <n v="20251.178725000005"/>
    <n v="-4.1662680000000023"/>
  </r>
  <r>
    <n v="1715"/>
    <n v="919"/>
    <x v="0"/>
    <x v="0"/>
    <s v="Perkinelmer Inc."/>
    <x v="1"/>
    <x v="8"/>
    <x v="3"/>
    <s v="Deutsche Bank AG NY"/>
    <x v="5"/>
    <d v="2001-03-22T00:00:00"/>
    <d v="2003-08-07T00:00:00"/>
    <x v="0"/>
    <n v="10000000"/>
    <n v="-2131.7684389999999"/>
    <n v="1.1499999999999999"/>
    <n v="139.90043700000001"/>
    <n v="139.114665"/>
    <n v="-0.53707750896424122"/>
    <n v="1144.9248829067089"/>
    <n v="1211.5717139999999"/>
    <x v="0"/>
    <n v="2356.4965969067089"/>
    <n v="-50463.928475000001"/>
    <n v="-48431.763528000003"/>
    <n v="2032.1649469999975"/>
    <n v="-324.33164990671139"/>
    <n v="-50463.928475000001"/>
    <n v="-48431.763528000003"/>
    <n v="2032.1649469999975"/>
    <x v="0"/>
    <n v="-15429.739961482001"/>
    <n v="0"/>
    <n v="-48431.763528000003"/>
    <n v="-48431.763528000003"/>
    <n v="2032.1649469999975"/>
    <n v="2032.1649469999975"/>
    <n v="2032.1649469999975"/>
    <x v="5"/>
    <x v="1"/>
    <x v="1"/>
    <x v="1"/>
    <n v="14086.375275999999"/>
    <n v="-5.0545410000000004"/>
  </r>
  <r>
    <n v="1716"/>
    <n v="920"/>
    <x v="0"/>
    <x v="0"/>
    <s v="Perkinelmer Inc."/>
    <x v="1"/>
    <x v="8"/>
    <x v="3"/>
    <s v="JP Morgan"/>
    <x v="5"/>
    <d v="2001-03-22T00:00:00"/>
    <d v="2003-08-07T00:00:00"/>
    <x v="0"/>
    <n v="10000000"/>
    <n v="-2131.7684389999999"/>
    <n v="1.1499999999999999"/>
    <n v="139.90043700000001"/>
    <n v="139.114665"/>
    <n v="-0.53707750896424122"/>
    <n v="1144.9248829067089"/>
    <n v="1211.5717139999999"/>
    <x v="0"/>
    <n v="2356.4965969067089"/>
    <n v="-50463.928475000001"/>
    <n v="-48431.763528000003"/>
    <n v="2032.1649469999975"/>
    <n v="-324.33164990671139"/>
    <n v="-50463.928475000001"/>
    <n v="-48431.763528000003"/>
    <n v="2032.1649469999975"/>
    <x v="0"/>
    <n v="-15429.739961482001"/>
    <n v="0"/>
    <n v="-48431.763528000003"/>
    <n v="-48431.763528000003"/>
    <n v="2032.1649469999975"/>
    <n v="2032.1649469999975"/>
    <n v="2032.1649469999975"/>
    <x v="5"/>
    <x v="1"/>
    <x v="1"/>
    <x v="1"/>
    <n v="14086.375275999999"/>
    <n v="-5.0545410000000004"/>
  </r>
  <r>
    <n v="1378"/>
    <n v="436"/>
    <x v="0"/>
    <x v="0"/>
    <s v="Pg&amp;e Corp."/>
    <x v="7"/>
    <x v="3"/>
    <x v="3"/>
    <s v="Transalta Energy"/>
    <x v="0"/>
    <d v="2000-12-19T00:00:00"/>
    <d v="2002-12-19T00:00:00"/>
    <x v="0"/>
    <n v="2000000"/>
    <n v="-456.23510500000003"/>
    <n v="2.15"/>
    <n v="2263.969599"/>
    <n v="2252.0169340000002"/>
    <n v="-1.3893898396513726"/>
    <n v="633.88841937927725"/>
    <n v="2432.9434860000001"/>
    <x v="0"/>
    <n v="3066.8319053792775"/>
    <n v="-398686.11111100001"/>
    <n v="-398327.77777799999"/>
    <n v="358.33333300001686"/>
    <n v="-2708.4985723792606"/>
    <n v="-398686.11111100001"/>
    <n v="-398327.77777799999"/>
    <n v="358.33333300001686"/>
    <x v="0"/>
    <n v="-12758.614711325001"/>
    <n v="10750"/>
    <n v="-387577.77777799999"/>
    <n v="-182136.16491699999"/>
    <n v="358.33333300001686"/>
    <n v="358.33333300001686"/>
    <n v="358.33333300001686"/>
    <x v="5"/>
    <x v="0"/>
    <x v="4"/>
    <x v="7"/>
    <n v="1194.4444440000225"/>
    <n v="-12.320004999999583"/>
  </r>
  <r>
    <n v="1344"/>
    <n v="503"/>
    <x v="0"/>
    <x v="0"/>
    <s v="Philip Morris Inc."/>
    <x v="5"/>
    <x v="1"/>
    <x v="3"/>
    <s v="Portfolio ISIS"/>
    <x v="3"/>
    <d v="2001-01-05T00:00:00"/>
    <d v="2006-01-05T00:00:00"/>
    <x v="0"/>
    <n v="-10000000"/>
    <n v="4108.6800469999998"/>
    <n v="1.05"/>
    <n v="97.016335999999995"/>
    <n v="96.418799000000007"/>
    <n v="-0.56626506115731745"/>
    <n v="-2326.6019580903048"/>
    <n v="-1054.713546"/>
    <x v="0"/>
    <n v="-3381.3155040903048"/>
    <n v="-58563.739608000003"/>
    <n v="-61373.986447000003"/>
    <n v="-2810.2468389999995"/>
    <n v="571.06866509030533"/>
    <n v="-58563.739608000003"/>
    <n v="-61373.986447000003"/>
    <n v="-2810.2468389999995"/>
    <x v="0"/>
    <n v="23655.7253706025"/>
    <n v="0"/>
    <n v="-61373.986447000003"/>
    <n v="-45807.501473000004"/>
    <n v="-2810.2468389999995"/>
    <n v="-2810.2468389999995"/>
    <n v="-2810.2468389999995"/>
    <x v="1"/>
    <x v="3"/>
    <x v="1"/>
    <x v="5"/>
    <n v="-9843.9261560000014"/>
    <n v="-1.8577179999999913"/>
  </r>
  <r>
    <n v="1525"/>
    <n v="574"/>
    <x v="0"/>
    <x v="1"/>
    <s v="Philip Morris Inc."/>
    <x v="5"/>
    <x v="1"/>
    <x v="3"/>
    <s v="Portfolio ISIS"/>
    <x v="1"/>
    <d v="2001-01-05T00:00:00"/>
    <d v="2006-01-05T00:00:00"/>
    <x v="0"/>
    <n v="10000000"/>
    <n v="-4108.6800469999998"/>
    <n v="1.05"/>
    <n v="97.016335999999995"/>
    <n v="96.418799000000007"/>
    <n v="-0.56626506115731745"/>
    <n v="2326.6019580903048"/>
    <n v="1054.713546"/>
    <x v="0"/>
    <n v="3381.3155040903048"/>
    <n v="58563.739608000003"/>
    <n v="61373.986447000003"/>
    <n v="2810.2468389999995"/>
    <n v="-571.06866509030533"/>
    <n v="58563.739608000003"/>
    <n v="61373.986447000003"/>
    <n v="2810.2468389999995"/>
    <x v="0"/>
    <n v="-23655.7253706025"/>
    <n v="0"/>
    <n v="61373.986447000003"/>
    <n v="45807.501473000004"/>
    <n v="2810.2468389999995"/>
    <n v="2810.2468389999995"/>
    <n v="2810.2468389999995"/>
    <x v="1"/>
    <x v="3"/>
    <x v="1"/>
    <x v="5"/>
    <n v="9843.9261560000014"/>
    <n v="-1.8577179999999913"/>
  </r>
  <r>
    <n v="1613"/>
    <n v="822"/>
    <x v="0"/>
    <x v="0"/>
    <s v="Philips Elec Nv"/>
    <x v="10"/>
    <x v="8"/>
    <x v="2"/>
    <s v="Morgan Stanley CP"/>
    <x v="2"/>
    <d v="2001-01-18T00:00:00"/>
    <d v="2003-08-06T00:00:00"/>
    <x v="0"/>
    <n v="-17000000"/>
    <n v="3598.6602399999997"/>
    <n v="0.22"/>
    <n v="33.789439000000002"/>
    <n v="33.230347999999999"/>
    <n v="-0.52114718889513034"/>
    <n v="-1875.4316678646749"/>
    <n v="-599.39252999999997"/>
    <x v="0"/>
    <n v="-2474.8241978646747"/>
    <n v="36598.494567000002"/>
    <n v="34387.585058999997"/>
    <n v="-2210.9095080000043"/>
    <n v="263.91468986467044"/>
    <n v="36598.494567000002"/>
    <n v="34387.585058999997"/>
    <n v="-2210.9095080000043"/>
    <x v="0"/>
    <n v="26639.082426599998"/>
    <n v="0"/>
    <n v="34387.585058999997"/>
    <n v="34387.585058999997"/>
    <n v="-2210.9095080000043"/>
    <n v="-2210.9095080000043"/>
    <n v="-2210.9095080000043"/>
    <x v="5"/>
    <x v="5"/>
    <x v="1"/>
    <x v="10"/>
    <n v="-9505.9274940000032"/>
    <n v="-2.184705000000001"/>
  </r>
  <r>
    <n v="1345"/>
    <n v="504"/>
    <x v="0"/>
    <x v="0"/>
    <s v="Placer Dome Inc."/>
    <x v="4"/>
    <x v="0"/>
    <x v="0"/>
    <s v="Portfolio ISIS"/>
    <x v="6"/>
    <d v="2001-01-05T00:00:00"/>
    <d v="2006-01-05T00:00:00"/>
    <x v="0"/>
    <n v="-10000000"/>
    <n v="4188.0222690000001"/>
    <n v="1.65"/>
    <n v="159.388632"/>
    <n v="158.719021"/>
    <n v="-0.57339051439378663"/>
    <n v="-2401.3722431145434"/>
    <n v="-1680.971622"/>
    <x v="0"/>
    <n v="-4082.3438651145434"/>
    <n v="-62862.857373999999"/>
    <n v="-66059.412960000001"/>
    <n v="-3196.5555860000022"/>
    <n v="885.78827911454118"/>
    <n v="-62862.857373999999"/>
    <n v="-66059.412960000001"/>
    <n v="-3196.5555860000022"/>
    <x v="0"/>
    <n v="41335.779795030001"/>
    <n v="0"/>
    <n v="-66059.412960000001"/>
    <n v="-103792.163266"/>
    <n v="-3196.5555860000022"/>
    <n v="-3196.5555860000022"/>
    <n v="-3196.5555860000022"/>
    <x v="1"/>
    <x v="0"/>
    <x v="3"/>
    <x v="4"/>
    <n v="-22622.072960999998"/>
    <n v="-4.7145659999999907"/>
  </r>
  <r>
    <n v="1526"/>
    <n v="575"/>
    <x v="0"/>
    <x v="1"/>
    <s v="Placer Dome Inc."/>
    <x v="4"/>
    <x v="0"/>
    <x v="0"/>
    <s v="Portfolio ISIS"/>
    <x v="1"/>
    <d v="2001-01-05T00:00:00"/>
    <d v="2006-01-05T00:00:00"/>
    <x v="0"/>
    <n v="10000000"/>
    <n v="-4188.0222690000001"/>
    <n v="1.65"/>
    <n v="159.388632"/>
    <n v="158.719021"/>
    <n v="-0.57339051439378663"/>
    <n v="2401.3722431145434"/>
    <n v="1680.971622"/>
    <x v="0"/>
    <n v="4082.3438651145434"/>
    <n v="62862.857373999999"/>
    <n v="66059.412960000001"/>
    <n v="3196.5555860000022"/>
    <n v="-885.78827911454118"/>
    <n v="62862.857373999999"/>
    <n v="66059.412960000001"/>
    <n v="3196.5555860000022"/>
    <x v="0"/>
    <n v="-41335.779795030001"/>
    <n v="0"/>
    <n v="66059.412960000001"/>
    <n v="103792.163266"/>
    <n v="3196.5555860000022"/>
    <n v="3196.5555860000022"/>
    <n v="3196.5555860000022"/>
    <x v="1"/>
    <x v="0"/>
    <x v="3"/>
    <x v="4"/>
    <n v="22622.072960999998"/>
    <n v="-4.7145659999999907"/>
  </r>
  <r>
    <n v="156"/>
    <n v="217"/>
    <x v="0"/>
    <x v="2"/>
    <s v="Portfolio"/>
    <x v="9"/>
    <x v="10"/>
    <x v="15"/>
    <s v="Ace Capital O/Seas"/>
    <x v="1"/>
    <d v="2000-09-15T00:00:00"/>
    <d v="2005-09-15T00:00:00"/>
    <x v="0"/>
    <n v="-470000000"/>
    <m/>
    <n v="7.4999999999999997E-2"/>
    <n v="-4.344189E-13"/>
    <n v="1.3062889999999999E-12"/>
    <m/>
    <m/>
    <n v="-637.515714"/>
    <x v="0"/>
    <m/>
    <n v="-1432022"/>
    <n v="-1434341"/>
    <n v="-2319"/>
    <m/>
    <n v="-1432022"/>
    <n v="-1434341"/>
    <n v="-2319"/>
    <x v="0"/>
    <m/>
    <n v="-177229.16666700001"/>
    <n v="-1611570.1666669999"/>
    <n v="-83902.33333399985"/>
    <n v="-2319"/>
    <n v="-2319"/>
    <n v="-2319"/>
    <x v="0"/>
    <x v="0"/>
    <x v="1"/>
    <x v="9"/>
    <n v="2112"/>
    <n v="8.7145479999999993E-13"/>
  </r>
  <r>
    <n v="157"/>
    <n v="216"/>
    <x v="0"/>
    <x v="2"/>
    <s v="Portfolio"/>
    <x v="9"/>
    <x v="10"/>
    <x v="15"/>
    <s v="Ace Capital FinProd"/>
    <x v="1"/>
    <d v="2000-09-15T00:00:00"/>
    <d v="2005-09-15T00:00:00"/>
    <x v="0"/>
    <n v="-21000000"/>
    <m/>
    <n v="0.55000000000000004"/>
    <n v="-4.344189E-13"/>
    <n v="1.3062889999999999E-12"/>
    <m/>
    <m/>
    <n v="-208.88812799999999"/>
    <x v="0"/>
    <m/>
    <n v="-469215.72496700002"/>
    <n v="-469975.66819200001"/>
    <n v="-759.94322499999544"/>
    <m/>
    <n v="-469215.72496700002"/>
    <n v="-469975.66819200001"/>
    <n v="-759.94322499999544"/>
    <x v="0"/>
    <m/>
    <n v="-58070.833333000002"/>
    <n v="-528046.50152499997"/>
    <n v="349692.35397300008"/>
    <n v="-759.94322499993723"/>
    <n v="-759.94322499993723"/>
    <n v="-759.94322499999544"/>
    <x v="0"/>
    <x v="0"/>
    <x v="1"/>
    <x v="9"/>
    <n v="692.0323769999668"/>
    <n v="8.7145479999999993E-13"/>
  </r>
  <r>
    <n v="158"/>
    <n v="214"/>
    <x v="0"/>
    <x v="2"/>
    <s v="Portfolio"/>
    <x v="9"/>
    <x v="10"/>
    <x v="15"/>
    <s v="RVI Guaranty Co"/>
    <x v="1"/>
    <d v="2000-09-15T00:00:00"/>
    <d v="2005-09-15T00:00:00"/>
    <x v="0"/>
    <n v="-34000000"/>
    <m/>
    <n v="4.5"/>
    <n v="-4.344189E-13"/>
    <n v="1.3062889999999999E-12"/>
    <m/>
    <m/>
    <n v="-2767.0894829999997"/>
    <x v="0"/>
    <m/>
    <n v="-6215585"/>
    <n v="-6225652"/>
    <n v="-10067"/>
    <m/>
    <n v="-6215585"/>
    <n v="-6225652"/>
    <n v="-10067"/>
    <x v="0"/>
    <m/>
    <n v="-769250"/>
    <n v="-6994902"/>
    <n v="-477605.11111100018"/>
    <n v="-10067"/>
    <n v="-10067"/>
    <n v="-10067"/>
    <x v="0"/>
    <x v="0"/>
    <x v="1"/>
    <x v="9"/>
    <n v="9167"/>
    <n v="8.7145479999999993E-13"/>
  </r>
  <r>
    <n v="214"/>
    <n v="215"/>
    <x v="0"/>
    <x v="2"/>
    <s v="Portfolio"/>
    <x v="9"/>
    <x v="10"/>
    <x v="15"/>
    <s v="Citibank NA"/>
    <x v="1"/>
    <d v="2000-09-15T00:00:00"/>
    <d v="2005-09-15T00:00:00"/>
    <x v="0"/>
    <n v="525000000"/>
    <m/>
    <n v="0.48"/>
    <n v="-4.344189E-13"/>
    <n v="1.3062889999999999E-12"/>
    <m/>
    <m/>
    <n v="4557.5591460000005"/>
    <x v="0"/>
    <m/>
    <n v="10237430"/>
    <n v="10254010"/>
    <n v="16580"/>
    <m/>
    <n v="10237430"/>
    <n v="10254010"/>
    <n v="16580"/>
    <x v="0"/>
    <m/>
    <n v="1267000"/>
    <n v="11521010"/>
    <n v="817474.44444400072"/>
    <n v="16580"/>
    <n v="16580"/>
    <n v="16580"/>
    <x v="0"/>
    <x v="0"/>
    <x v="1"/>
    <x v="9"/>
    <n v="-15100"/>
    <n v="8.7145479999999993E-13"/>
  </r>
  <r>
    <n v="1346"/>
    <n v="631"/>
    <x v="0"/>
    <x v="0"/>
    <s v="Powergen Plc"/>
    <x v="1"/>
    <x v="3"/>
    <x v="6"/>
    <s v="Portfolio ISIS"/>
    <x v="6"/>
    <d v="2001-01-05T00:00:00"/>
    <d v="2006-01-05T00:00:00"/>
    <x v="0"/>
    <n v="-10000000"/>
    <n v="4056.81682"/>
    <n v="0.5"/>
    <n v="54.339931999999997"/>
    <n v="53.777161"/>
    <n v="-0.56783085327301641"/>
    <n v="-2303.5857564729249"/>
    <n v="-693.78937199999996"/>
    <x v="0"/>
    <n v="-2997.3751284729251"/>
    <n v="5900.2906819999998"/>
    <n v="3430.4389759999999"/>
    <n v="-2469.8517059999999"/>
    <n v="527.52342247292518"/>
    <n v="5900.2906819999998"/>
    <n v="3430.4389759999999"/>
    <n v="-2469.8517059999999"/>
    <x v="0"/>
    <n v="29363.240143160001"/>
    <n v="0"/>
    <n v="3430.4389759999999"/>
    <n v="-62883.381008999997"/>
    <n v="-2469.8517059999999"/>
    <n v="-2469.8517059999999"/>
    <n v="-2469.8517059999999"/>
    <x v="1"/>
    <x v="1"/>
    <x v="1"/>
    <x v="1"/>
    <n v="-13679.983438000001"/>
    <n v="-2.9686850000000007"/>
  </r>
  <r>
    <n v="1527"/>
    <n v="626"/>
    <x v="0"/>
    <x v="1"/>
    <s v="Powergen Plc"/>
    <x v="1"/>
    <x v="3"/>
    <x v="6"/>
    <s v="Portfolio ISIS"/>
    <x v="1"/>
    <d v="2001-01-05T00:00:00"/>
    <d v="2006-01-05T00:00:00"/>
    <x v="0"/>
    <n v="10000000"/>
    <n v="-4056.81682"/>
    <n v="0.5"/>
    <n v="54.339931999999997"/>
    <n v="53.777161"/>
    <n v="-0.56783085327301641"/>
    <n v="2303.5857564729249"/>
    <n v="693.78937199999996"/>
    <x v="0"/>
    <n v="2997.3751284729251"/>
    <n v="-5900.2906819999998"/>
    <n v="-3430.4389759999999"/>
    <n v="2469.8517059999999"/>
    <n v="-527.52342247292518"/>
    <n v="-5900.2906819999998"/>
    <n v="-3430.4389759999999"/>
    <n v="2469.8517059999999"/>
    <x v="0"/>
    <n v="-29363.240143160001"/>
    <n v="0"/>
    <n v="-3430.4389759999999"/>
    <n v="62883.381008999997"/>
    <n v="2469.8517059999999"/>
    <n v="2469.8517059999999"/>
    <n v="2469.8517059999999"/>
    <x v="1"/>
    <x v="1"/>
    <x v="1"/>
    <x v="1"/>
    <n v="13679.983438000001"/>
    <n v="-2.9686850000000007"/>
  </r>
  <r>
    <n v="1627"/>
    <n v="831"/>
    <x v="0"/>
    <x v="0"/>
    <s v="Powergen Plc"/>
    <x v="1"/>
    <x v="3"/>
    <x v="6"/>
    <s v="JP Morgan"/>
    <x v="6"/>
    <d v="2001-01-24T00:00:00"/>
    <d v="2006-01-24T00:00:00"/>
    <x v="0"/>
    <n v="10000000"/>
    <n v="-4120.6021380000002"/>
    <n v="0.65"/>
    <n v="54.718448000000002"/>
    <n v="54.156044999999999"/>
    <n v="-0.56776741083564597"/>
    <n v="2339.5436069760872"/>
    <n v="729.54753300000004"/>
    <x v="0"/>
    <n v="3069.0911399760871"/>
    <n v="55758.908857000002"/>
    <n v="58375.820262000001"/>
    <n v="2616.9114049999989"/>
    <n v="-452.17973497608818"/>
    <n v="55758.908857000002"/>
    <n v="58375.820262000001"/>
    <n v="2616.9114049999989"/>
    <x v="0"/>
    <n v="-29824.918274844003"/>
    <n v="0"/>
    <n v="58375.820262000001"/>
    <n v="58375.820262000001"/>
    <n v="2616.9114049999989"/>
    <n v="2616.9114049999989"/>
    <n v="2616.9114049999989"/>
    <x v="1"/>
    <x v="1"/>
    <x v="1"/>
    <x v="1"/>
    <n v="13777.787864999998"/>
    <n v="-2.9671209999999988"/>
  </r>
  <r>
    <n v="1667"/>
    <n v="877"/>
    <x v="0"/>
    <x v="0"/>
    <s v="Powergen Uk Plc"/>
    <x v="1"/>
    <x v="5"/>
    <x v="6"/>
    <s v="NAB"/>
    <x v="6"/>
    <d v="2001-03-06T00:00:00"/>
    <d v="2006-02-16T00:00:00"/>
    <x v="0"/>
    <n v="-10000000"/>
    <n v="4146.8469889999997"/>
    <n v="0.52"/>
    <n v="51.703246"/>
    <n v="51.141083000000002"/>
    <n v="-0.56986469741841284"/>
    <n v="-2363.1417046269412"/>
    <n v="-619.62777900000003"/>
    <x v="0"/>
    <n v="-2982.7694836269411"/>
    <n v="-5306.7527659999996"/>
    <n v="-7853.1784699999998"/>
    <n v="-2546.4257040000002"/>
    <n v="436.34377962694089"/>
    <n v="-5306.7527659999996"/>
    <n v="-7853.1784699999998"/>
    <n v="-2546.4257040000002"/>
    <x v="0"/>
    <n v="30014.878506382"/>
    <n v="0"/>
    <n v="-7853.1784699999998"/>
    <n v="-7853.1784699999998"/>
    <n v="-2546.4257040000002"/>
    <n v="-2546.4257040000002"/>
    <n v="-2546.4257040000002"/>
    <x v="1"/>
    <x v="1"/>
    <x v="1"/>
    <x v="1"/>
    <n v="-13039.200838000001"/>
    <n v="-2.7737100000000012"/>
  </r>
  <r>
    <n v="1737"/>
    <n v="947"/>
    <x v="0"/>
    <x v="0"/>
    <s v="Public Storage Inc."/>
    <x v="9"/>
    <x v="2"/>
    <x v="3"/>
    <s v="Wells Fargo Bank NA"/>
    <x v="3"/>
    <d v="2001-04-02T00:00:00"/>
    <d v="2002-04-02T00:00:00"/>
    <x v="0"/>
    <n v="10000000"/>
    <n v="-941.87763500000005"/>
    <n v="1.04"/>
    <n v="104"/>
    <n v="105.73863299999999"/>
    <n v="1.738632999999993"/>
    <n v="-1637.5795381729486"/>
    <n v="569.1121290000001"/>
    <x v="0"/>
    <n v="-1068.4674091729485"/>
    <n v="0"/>
    <n v="-1113.7393199999999"/>
    <n v="-1113.7393199999999"/>
    <n v="-45.271910827051443"/>
    <n v="0"/>
    <n v="-1113.7393199999999"/>
    <n v="-1113.7393199999999"/>
    <x v="0"/>
    <m/>
    <n v="0"/>
    <n v="-1113.7393199999999"/>
    <n v="-1113.7393199999999"/>
    <n v="-1113.7393199999999"/>
    <n v="-1113.7393199999999"/>
    <n v="-1113.7393199999999"/>
    <x v="2"/>
    <x v="0"/>
    <x v="1"/>
    <x v="9"/>
    <n v="-1113.7393199999999"/>
    <n v="105.73863299999999"/>
  </r>
  <r>
    <n v="1347"/>
    <n v="505"/>
    <x v="0"/>
    <x v="0"/>
    <s v="Rayonier Inc."/>
    <x v="0"/>
    <x v="8"/>
    <x v="3"/>
    <s v="Portfolio ISIS"/>
    <x v="3"/>
    <d v="2001-01-05T00:00:00"/>
    <d v="2006-01-05T00:00:00"/>
    <x v="0"/>
    <n v="-10000000"/>
    <n v="4216.1417550000006"/>
    <n v="1.6"/>
    <n v="118.268558"/>
    <n v="117.531633"/>
    <n v="-0.68078262172079318"/>
    <n v="-2870.2760375154066"/>
    <n v="-1457.2674059999999"/>
    <x v="0"/>
    <n v="-4327.5434435154066"/>
    <n v="-208991.02728000001"/>
    <n v="-212698.53257400001"/>
    <n v="-3707.5052940000023"/>
    <n v="620.03814951540426"/>
    <n v="-208991.02728000001"/>
    <n v="-212698.53257400001"/>
    <n v="-3707.5052940000023"/>
    <x v="0"/>
    <n v="52710.204221010012"/>
    <n v="0"/>
    <n v="-212698.53257400001"/>
    <n v="-161153.71457500002"/>
    <n v="-3707.5052940000023"/>
    <n v="-3707.5052940000023"/>
    <n v="-3707.5052940000023"/>
    <x v="1"/>
    <x v="0"/>
    <x v="0"/>
    <x v="0"/>
    <n v="-20421.242211000004"/>
    <n v="-4.3171970000000073"/>
  </r>
  <r>
    <n v="1528"/>
    <n v="576"/>
    <x v="0"/>
    <x v="1"/>
    <s v="Rayonier Inc."/>
    <x v="0"/>
    <x v="8"/>
    <x v="3"/>
    <s v="Portfolio ISIS"/>
    <x v="1"/>
    <d v="2001-01-05T00:00:00"/>
    <d v="2006-01-05T00:00:00"/>
    <x v="0"/>
    <n v="10000000"/>
    <n v="-4216.1417550000006"/>
    <n v="1.6"/>
    <n v="118.268558"/>
    <n v="117.531633"/>
    <n v="-0.68078262172079318"/>
    <n v="2870.2760375154066"/>
    <n v="1457.2674059999999"/>
    <x v="0"/>
    <n v="4327.5434435154066"/>
    <n v="208991.02728000001"/>
    <n v="212698.53257400001"/>
    <n v="3707.5052940000023"/>
    <n v="-620.03814951540426"/>
    <n v="208991.02728000001"/>
    <n v="212698.53257400001"/>
    <n v="3707.5052940000023"/>
    <x v="0"/>
    <n v="-52710.204221010012"/>
    <n v="0"/>
    <n v="212698.53257400001"/>
    <n v="161153.71457500002"/>
    <n v="3707.5052940000023"/>
    <n v="3707.5052940000023"/>
    <n v="3707.5052940000023"/>
    <x v="1"/>
    <x v="0"/>
    <x v="0"/>
    <x v="0"/>
    <n v="20421.242211000004"/>
    <n v="-4.3171970000000073"/>
  </r>
  <r>
    <n v="1348"/>
    <n v="506"/>
    <x v="0"/>
    <x v="0"/>
    <s v="Raytheon Company"/>
    <x v="0"/>
    <x v="8"/>
    <x v="3"/>
    <s v="Portfolio ISIS"/>
    <x v="3"/>
    <d v="2001-01-05T00:00:00"/>
    <d v="2006-01-05T00:00:00"/>
    <x v="0"/>
    <n v="-10000000"/>
    <n v="4035.3812750000002"/>
    <n v="0.66"/>
    <n v="122.233549"/>
    <n v="121.478016"/>
    <n v="-0.69822334594123447"/>
    <n v="-2817.5974159791049"/>
    <n v="-1187.7484650000001"/>
    <x v="0"/>
    <n v="-4005.345880979105"/>
    <n v="214107.505985"/>
    <n v="211146.42900100001"/>
    <n v="-2961.0769839999848"/>
    <n v="1044.2688969791202"/>
    <n v="214107.505985"/>
    <n v="211146.42900100001"/>
    <n v="-2961.0769839999848"/>
    <x v="0"/>
    <n v="50450.336700050007"/>
    <n v="0"/>
    <n v="211146.42900100001"/>
    <n v="149965.67328000002"/>
    <n v="-2961.0769839999848"/>
    <n v="-2961.0769839999848"/>
    <n v="-2961.0769839999848"/>
    <x v="1"/>
    <x v="0"/>
    <x v="0"/>
    <x v="0"/>
    <n v="-48383.955143999978"/>
    <n v="-11.058374000000015"/>
  </r>
  <r>
    <n v="1529"/>
    <n v="577"/>
    <x v="0"/>
    <x v="1"/>
    <s v="Raytheon Company"/>
    <x v="0"/>
    <x v="8"/>
    <x v="3"/>
    <s v="Portfolio ISIS"/>
    <x v="1"/>
    <d v="2001-01-05T00:00:00"/>
    <d v="2006-01-05T00:00:00"/>
    <x v="0"/>
    <n v="10000000"/>
    <n v="-4035.3812750000002"/>
    <n v="0.66"/>
    <n v="122.233549"/>
    <n v="121.478016"/>
    <n v="-0.69822334594123447"/>
    <n v="2817.5974159791049"/>
    <n v="1187.7484650000001"/>
    <x v="0"/>
    <n v="4005.345880979105"/>
    <n v="-214107.505985"/>
    <n v="-211146.42900100001"/>
    <n v="2961.0769839999848"/>
    <n v="-1044.2688969791202"/>
    <n v="-214107.505985"/>
    <n v="-211146.42900100001"/>
    <n v="2961.0769839999848"/>
    <x v="0"/>
    <n v="-50450.336700050007"/>
    <n v="0"/>
    <n v="-211146.42900100001"/>
    <n v="-149965.67328000002"/>
    <n v="2961.0769839999848"/>
    <n v="2961.0769839999848"/>
    <n v="2961.0769839999848"/>
    <x v="1"/>
    <x v="0"/>
    <x v="0"/>
    <x v="0"/>
    <n v="48383.955143999978"/>
    <n v="-11.058374000000015"/>
  </r>
  <r>
    <n v="1607"/>
    <n v="661"/>
    <x v="0"/>
    <x v="0"/>
    <s v="Raytheon Company"/>
    <x v="0"/>
    <x v="8"/>
    <x v="3"/>
    <s v="LBIE"/>
    <x v="3"/>
    <d v="2001-01-16T00:00:00"/>
    <d v="2006-01-16T00:00:00"/>
    <x v="0"/>
    <n v="-10000000"/>
    <n v="4053.5908129999998"/>
    <n v="0.63"/>
    <n v="122.514139"/>
    <n v="121.759072"/>
    <n v="-0.69825038714195009"/>
    <n v="-2830.4213544923023"/>
    <n v="-1178.75874"/>
    <x v="0"/>
    <n v="-4009.1800944923025"/>
    <n v="231450.112295"/>
    <n v="228509.374347"/>
    <n v="-2940.7379479999945"/>
    <n v="1068.442146492308"/>
    <n v="231450.112295"/>
    <n v="228509.374347"/>
    <n v="-2940.7379479999945"/>
    <x v="0"/>
    <n v="50677.992344126003"/>
    <n v="0"/>
    <n v="228509.374347"/>
    <n v="228509.374347"/>
    <n v="-2940.7379479999945"/>
    <n v="-2940.7379479999945"/>
    <n v="-2940.7379479999945"/>
    <x v="1"/>
    <x v="0"/>
    <x v="0"/>
    <x v="0"/>
    <n v="-49323.33571699998"/>
    <n v="-11.22676100000001"/>
  </r>
  <r>
    <n v="1672"/>
    <n v="880"/>
    <x v="0"/>
    <x v="0"/>
    <s v="Raytheon Company"/>
    <x v="0"/>
    <x v="8"/>
    <x v="3"/>
    <s v="Merrill Lynch Int"/>
    <x v="3"/>
    <d v="2001-03-09T00:00:00"/>
    <d v="2006-03-09T00:00:00"/>
    <x v="0"/>
    <n v="10000000"/>
    <n v="-4172.1429319999997"/>
    <n v="0.73"/>
    <n v="123.73230599999999"/>
    <n v="122.979607"/>
    <n v="-0.71044825160005576"/>
    <n v="2964.0916514649302"/>
    <n v="1210.658631"/>
    <x v="0"/>
    <n v="4174.75028246493"/>
    <n v="-208784.976521"/>
    <n v="-205727.49919199999"/>
    <n v="3057.4773290000157"/>
    <n v="-1117.2729534649143"/>
    <n v="-208784.976521"/>
    <n v="-205727.49919199999"/>
    <n v="3057.4773290000157"/>
    <x v="0"/>
    <n v="-52160.130935863999"/>
    <n v="0"/>
    <n v="-205727.49919199999"/>
    <n v="-205727.49919199999"/>
    <n v="3057.4773290000157"/>
    <n v="3057.4773290000157"/>
    <n v="3057.4773290000157"/>
    <x v="1"/>
    <x v="0"/>
    <x v="0"/>
    <x v="0"/>
    <n v="53618.84741300001"/>
    <n v="-11.973089999999999"/>
  </r>
  <r>
    <n v="1673"/>
    <n v="881"/>
    <x v="0"/>
    <x v="0"/>
    <s v="Raytheon Company"/>
    <x v="0"/>
    <x v="8"/>
    <x v="3"/>
    <s v="Merrill Lynch Int"/>
    <x v="3"/>
    <d v="2001-03-09T00:00:00"/>
    <d v="2006-03-09T00:00:00"/>
    <x v="0"/>
    <n v="5000000"/>
    <n v="-2088.2151720000002"/>
    <n v="0.76"/>
    <n v="123.73230599999999"/>
    <n v="122.979607"/>
    <n v="-0.71042280251227641"/>
    <n v="1483.5156747408955"/>
    <n v="609.16823399999998"/>
    <x v="0"/>
    <n v="2092.6839087408953"/>
    <n v="-97965.440050999998"/>
    <n v="-96422.917067000002"/>
    <n v="1542.5229839999956"/>
    <n v="-550.16092474089965"/>
    <n v="-97965.440050999998"/>
    <n v="-96422.917067000002"/>
    <n v="1542.5229839999956"/>
    <x v="0"/>
    <n v="-26106.866080344003"/>
    <n v="0"/>
    <n v="-96422.917067000002"/>
    <n v="-96422.917067000002"/>
    <n v="1542.5229839999956"/>
    <n v="1542.5229839999956"/>
    <n v="1542.5229839999956"/>
    <x v="1"/>
    <x v="0"/>
    <x v="0"/>
    <x v="0"/>
    <n v="26807.675932999991"/>
    <n v="-11.973089999999999"/>
  </r>
  <r>
    <n v="1674"/>
    <n v="882"/>
    <x v="0"/>
    <x v="0"/>
    <s v="Raytheon Company"/>
    <x v="0"/>
    <x v="8"/>
    <x v="3"/>
    <s v="Merrill Lynch Int"/>
    <x v="3"/>
    <d v="2001-03-12T00:00:00"/>
    <d v="2006-03-12T00:00:00"/>
    <x v="0"/>
    <n v="5000000"/>
    <n v="-2097.6883349999998"/>
    <n v="0.85"/>
    <n v="123.80693100000001"/>
    <n v="123.054535"/>
    <n v="-0.71034833238843853"/>
    <n v="1490.0894106379301"/>
    <n v="620.48361299999999"/>
    <x v="0"/>
    <n v="2110.57302363793"/>
    <n v="-79306.664183000001"/>
    <n v="-77722.231004999994"/>
    <n v="1584.4331780000066"/>
    <n v="-526.13984563792337"/>
    <n v="-79306.664183000001"/>
    <n v="-77722.231004999994"/>
    <n v="1584.4331780000066"/>
    <x v="0"/>
    <n v="-26225.29956417"/>
    <n v="0"/>
    <n v="-77722.231004999994"/>
    <n v="-77722.231004999994"/>
    <n v="1584.4331780000066"/>
    <n v="1584.4331780000066"/>
    <n v="1584.4331780000066"/>
    <x v="1"/>
    <x v="0"/>
    <x v="0"/>
    <x v="0"/>
    <n v="26927.504390000002"/>
    <n v="-12.015594000000007"/>
  </r>
  <r>
    <n v="1741"/>
    <n v="948"/>
    <x v="0"/>
    <x v="0"/>
    <s v="Raytheon Company"/>
    <x v="0"/>
    <x v="8"/>
    <x v="3"/>
    <s v="Deutsche Bank AG NY"/>
    <x v="3"/>
    <d v="2001-04-02T00:00:00"/>
    <d v="2002-05-01T00:00:00"/>
    <x v="0"/>
    <n v="10000000"/>
    <n v="-1009.938073"/>
    <n v="1.03"/>
    <n v="88.781062000000006"/>
    <n v="87.718215999999998"/>
    <n v="-0.67463456255397058"/>
    <n v="681.33913008495506"/>
    <n v="803.41856400000006"/>
    <x v="0"/>
    <n v="1484.7576940849551"/>
    <n v="15203.26179"/>
    <n v="16575.621715000001"/>
    <n v="1372.3599250000007"/>
    <n v="-112.39776908495446"/>
    <n v="15203.26179"/>
    <n v="16575.621715000001"/>
    <n v="1372.3599250000007"/>
    <x v="0"/>
    <n v="-12626.245788646002"/>
    <n v="0"/>
    <n v="16575.621715000001"/>
    <n v="16575.621715000001"/>
    <n v="16575.621715000001"/>
    <n v="1372.3599250000007"/>
    <n v="1372.3599250000007"/>
    <x v="2"/>
    <x v="0"/>
    <x v="0"/>
    <x v="0"/>
    <n v="16575.621715000001"/>
    <n v="87.718215999999998"/>
  </r>
  <r>
    <n v="1349"/>
    <n v="507"/>
    <x v="0"/>
    <x v="0"/>
    <s v="Reebok Ltd."/>
    <x v="0"/>
    <x v="6"/>
    <x v="3"/>
    <s v="Portfolio ISIS"/>
    <x v="4"/>
    <d v="2001-01-05T00:00:00"/>
    <d v="2006-01-05T00:00:00"/>
    <x v="0"/>
    <n v="-10000000"/>
    <n v="4173.908735"/>
    <n v="2.1"/>
    <n v="184.24877799999999"/>
    <n v="184.03952799999999"/>
    <n v="-0.14297844069860019"/>
    <n v="-596.77896254856682"/>
    <n v="-2287.186839"/>
    <x v="0"/>
    <n v="-2883.9658015485666"/>
    <n v="-155628.33133799999"/>
    <n v="-157200.82091400001"/>
    <n v="-1572.4895760000218"/>
    <n v="1311.4762255485448"/>
    <n v="-155628.33133799999"/>
    <n v="-157200.82091400001"/>
    <n v="-1572.4895760000218"/>
    <x v="0"/>
    <n v="52182.207004970005"/>
    <n v="0"/>
    <n v="-157200.82091400001"/>
    <n v="-99020.163545000018"/>
    <n v="-1572.4895760000218"/>
    <n v="-1572.4895760000218"/>
    <n v="-1572.4895760000218"/>
    <x v="1"/>
    <x v="0"/>
    <x v="0"/>
    <x v="0"/>
    <n v="-18847.204391000007"/>
    <n v="-3.6176650000000166"/>
  </r>
  <r>
    <n v="1577"/>
    <n v="623"/>
    <x v="0"/>
    <x v="1"/>
    <s v="Reebok Ltd."/>
    <x v="0"/>
    <x v="6"/>
    <x v="3"/>
    <s v="Portfolio ISIS"/>
    <x v="1"/>
    <d v="2001-01-05T00:00:00"/>
    <d v="2006-01-05T00:00:00"/>
    <x v="0"/>
    <n v="10000000"/>
    <n v="-4173.908735"/>
    <n v="2.1"/>
    <n v="184.24877799999999"/>
    <n v="184.03952799999999"/>
    <n v="-0.14297844069860019"/>
    <n v="596.77896254856682"/>
    <n v="2287.186839"/>
    <x v="0"/>
    <n v="2883.9658015485666"/>
    <n v="155628.33133799999"/>
    <n v="157200.82091400001"/>
    <n v="1572.4895760000218"/>
    <n v="-1311.4762255485448"/>
    <n v="155628.33133799999"/>
    <n v="157200.82091400001"/>
    <n v="1572.4895760000218"/>
    <x v="0"/>
    <n v="-52182.207004970005"/>
    <n v="0"/>
    <n v="157200.82091400001"/>
    <n v="99020.163545000018"/>
    <n v="1572.4895760000218"/>
    <n v="1572.4895760000218"/>
    <n v="1572.4895760000218"/>
    <x v="1"/>
    <x v="0"/>
    <x v="0"/>
    <x v="0"/>
    <n v="18847.204391000007"/>
    <n v="-3.6176650000000166"/>
  </r>
  <r>
    <n v="254"/>
    <n v="368"/>
    <x v="1"/>
    <x v="5"/>
    <s v="Rep Indonesia"/>
    <x v="7"/>
    <x v="9"/>
    <x v="5"/>
    <s v="Deutsche Bank AG"/>
    <x v="0"/>
    <d v="2000-03-15T00:00:00"/>
    <d v="2006-08-01T00:00:00"/>
    <x v="0"/>
    <n v="-5000000"/>
    <n v="2425.610201"/>
    <n v="5.5"/>
    <n v="964.78430400000002"/>
    <n v="962.20503299999996"/>
    <n v="-1.6193333766172469"/>
    <n v="-3927.8715571425687"/>
    <n v="-2856.2467259999999"/>
    <x v="0"/>
    <n v="-6784.1182831425685"/>
    <n v="684958.33333299996"/>
    <n v="682666.66666700004"/>
    <n v="-2291.6666659999173"/>
    <n v="4492.4516171426512"/>
    <n v="684958.33333299996"/>
    <n v="682666.66666700004"/>
    <n v="-2291.6666659999173"/>
    <x v="0"/>
    <n v="67832.189270964998"/>
    <n v="-246736.11111100001"/>
    <n v="435930.55555600004"/>
    <n v="-77537.144443999976"/>
    <n v="-2291.6666659999173"/>
    <n v="-2291.6666659999173"/>
    <n v="-2291.6666659999173"/>
    <x v="1"/>
    <x v="0"/>
    <x v="4"/>
    <x v="7"/>
    <n v="-5396.5003060000017"/>
    <n v="1.5030719999999747"/>
  </r>
  <r>
    <n v="147"/>
    <n v="205"/>
    <x v="0"/>
    <x v="0"/>
    <s v="Repsol  YPF S.A."/>
    <x v="10"/>
    <x v="5"/>
    <x v="7"/>
    <s v="JP Morgan"/>
    <x v="2"/>
    <d v="2000-09-22T00:00:00"/>
    <d v="2005-09-22T00:00:00"/>
    <x v="0"/>
    <n v="-20000000"/>
    <n v="7622.2635300000002"/>
    <n v="0.27"/>
    <n v="40.474685000000001"/>
    <n v="39.937713000000002"/>
    <n v="-0.53519093119935524"/>
    <n v="-4079.366316467585"/>
    <n v="-892.26510299999995"/>
    <x v="0"/>
    <n v="-4971.6314194675851"/>
    <n v="105285.599906"/>
    <n v="100987.47678300001"/>
    <n v="-4298.1231229999976"/>
    <n v="673.50829646758757"/>
    <n v="105285.599906"/>
    <n v="100987.47678300001"/>
    <n v="-4298.1231229999976"/>
    <x v="0"/>
    <n v="56423.805780825001"/>
    <n v="-27150"/>
    <n v="73837.476783000006"/>
    <n v="-257451.35127400002"/>
    <n v="-4298.1231229999976"/>
    <n v="-4298.1231229999976"/>
    <n v="-4298.1231229999976"/>
    <x v="0"/>
    <x v="5"/>
    <x v="1"/>
    <x v="10"/>
    <n v="-20519.871342999992"/>
    <n v="-2.3356309999999993"/>
  </r>
  <r>
    <n v="227"/>
    <n v="343"/>
    <x v="0"/>
    <x v="0"/>
    <s v="Repsol  YPF S.A."/>
    <x v="10"/>
    <x v="5"/>
    <x v="7"/>
    <s v="Salomon"/>
    <x v="2"/>
    <d v="2000-10-20T00:00:00"/>
    <d v="2005-09-22T00:00:00"/>
    <x v="0"/>
    <n v="10000000"/>
    <n v="-3822.609555"/>
    <n v="0.35"/>
    <n v="40.474685000000001"/>
    <n v="39.937713000000002"/>
    <n v="-0.53517819541428724"/>
    <n v="2045.7772834183118"/>
    <n v="462.21016499999996"/>
    <x v="0"/>
    <n v="2507.9874484183119"/>
    <n v="-20587.907557999999"/>
    <n v="-18379.544562999999"/>
    <n v="2208.3629949999995"/>
    <n v="-299.62445341831244"/>
    <n v="-20587.907557999999"/>
    <n v="-18379.544562999999"/>
    <n v="2208.3629949999995"/>
    <x v="0"/>
    <n v="-28296.867230887499"/>
    <n v="14875"/>
    <n v="-3504.5445629999995"/>
    <n v="130126.23703999998"/>
    <n v="2208.3629949999995"/>
    <n v="2208.3629949999995"/>
    <n v="2208.3629949999995"/>
    <x v="0"/>
    <x v="5"/>
    <x v="1"/>
    <x v="10"/>
    <n v="10244.703794000001"/>
    <n v="-2.3356309999999993"/>
  </r>
  <r>
    <n v="247"/>
    <n v="361"/>
    <x v="0"/>
    <x v="0"/>
    <s v="Repsol  YPF S.A."/>
    <x v="10"/>
    <x v="5"/>
    <x v="7"/>
    <s v="General Re Fin"/>
    <x v="2"/>
    <d v="2000-10-27T00:00:00"/>
    <d v="2005-09-22T00:00:00"/>
    <x v="0"/>
    <n v="10000000"/>
    <n v="-3838.3915160000001"/>
    <n v="0.46"/>
    <n v="40.474685000000001"/>
    <n v="39.937713000000002"/>
    <n v="-0.53516080807749078"/>
    <n v="2054.1567054203451"/>
    <n v="484.31688600000001"/>
    <x v="0"/>
    <n v="2538.4735914203452"/>
    <n v="23487.569484"/>
    <n v="25777.471952"/>
    <n v="2289.9024680000002"/>
    <n v="-248.57112342034497"/>
    <n v="23487.569484"/>
    <n v="25777.471952"/>
    <n v="2289.9024680000002"/>
    <x v="0"/>
    <n v="-28413.693197190001"/>
    <n v="18655.555555999999"/>
    <n v="44433.027507999999"/>
    <n v="132282.814526"/>
    <n v="2289.9024680000002"/>
    <n v="2289.9024680000002"/>
    <n v="2289.9024680000002"/>
    <x v="0"/>
    <x v="5"/>
    <x v="1"/>
    <x v="10"/>
    <n v="10223.759963000004"/>
    <n v="-2.3356309999999993"/>
  </r>
  <r>
    <n v="1350"/>
    <n v="508"/>
    <x v="0"/>
    <x v="0"/>
    <s v="Republic Services"/>
    <x v="4"/>
    <x v="8"/>
    <x v="3"/>
    <s v="Portfolio ISIS"/>
    <x v="4"/>
    <d v="2001-01-05T00:00:00"/>
    <d v="2006-01-05T00:00:00"/>
    <x v="0"/>
    <n v="-10000000"/>
    <n v="4178.0676859999994"/>
    <n v="1.3"/>
    <n v="117.056366"/>
    <n v="116.925358"/>
    <n v="-7.8962252634674573E-2"/>
    <n v="-329.90963614670216"/>
    <n v="-1353.591021"/>
    <x v="0"/>
    <n v="-1683.500657146702"/>
    <n v="-84306.673311999999"/>
    <n v="-85273.058415000007"/>
    <n v="-966.3851030000078"/>
    <n v="717.11555414669419"/>
    <n v="-84306.673311999999"/>
    <n v="-85273.058415000007"/>
    <n v="-966.3851030000078"/>
    <x v="0"/>
    <n v="41237.528060819997"/>
    <n v="0"/>
    <n v="-85273.058415000007"/>
    <n v="-70060.555637000012"/>
    <n v="-966.3851030000078"/>
    <n v="-966.3851030000078"/>
    <n v="-966.3851030000078"/>
    <x v="1"/>
    <x v="0"/>
    <x v="3"/>
    <x v="4"/>
    <n v="-9634.529137000005"/>
    <n v="-1.7245659999999958"/>
  </r>
  <r>
    <n v="1530"/>
    <n v="578"/>
    <x v="0"/>
    <x v="1"/>
    <s v="Republic Services"/>
    <x v="4"/>
    <x v="8"/>
    <x v="3"/>
    <s v="Portfolio ISIS"/>
    <x v="1"/>
    <d v="2001-01-05T00:00:00"/>
    <d v="2006-01-05T00:00:00"/>
    <x v="0"/>
    <n v="10000000"/>
    <n v="-4178.0676859999994"/>
    <n v="1.3"/>
    <n v="117.056366"/>
    <n v="116.925358"/>
    <n v="-7.8962252634674573E-2"/>
    <n v="329.90963614670216"/>
    <n v="1353.591021"/>
    <x v="0"/>
    <n v="1683.500657146702"/>
    <n v="84306.673311999999"/>
    <n v="85273.058415000007"/>
    <n v="966.3851030000078"/>
    <n v="-717.11555414669419"/>
    <n v="84306.673311999999"/>
    <n v="85273.058415000007"/>
    <n v="966.3851030000078"/>
    <x v="0"/>
    <n v="-41237.528060819997"/>
    <n v="0"/>
    <n v="85273.058415000007"/>
    <n v="70060.555637000012"/>
    <n v="966.3851030000078"/>
    <n v="966.3851030000078"/>
    <n v="966.3851030000078"/>
    <x v="1"/>
    <x v="0"/>
    <x v="3"/>
    <x v="4"/>
    <n v="9634.529137000005"/>
    <n v="-1.7245659999999958"/>
  </r>
  <r>
    <n v="1642"/>
    <n v="846"/>
    <x v="0"/>
    <x v="0"/>
    <s v="Republic Services"/>
    <x v="4"/>
    <x v="8"/>
    <x v="3"/>
    <s v="JP Morgan"/>
    <x v="4"/>
    <d v="2001-02-13T00:00:00"/>
    <d v="2006-02-13T00:00:00"/>
    <x v="0"/>
    <n v="-10000000"/>
    <n v="4262.2578910000002"/>
    <n v="1.3"/>
    <n v="118.106128"/>
    <n v="117.976642"/>
    <n v="-8.5912745462297116E-2"/>
    <n v="-366.18227728415036"/>
    <n v="-1323.248499"/>
    <x v="0"/>
    <n v="-1689.4307762841504"/>
    <n v="-66840.068742999996"/>
    <n v="-67804.737309000004"/>
    <n v="-964.66856600000756"/>
    <n v="724.76221028414284"/>
    <n v="-66840.068742999996"/>
    <n v="-67804.737309000004"/>
    <n v="-964.66856600000756"/>
    <x v="0"/>
    <n v="42068.485384170002"/>
    <n v="0"/>
    <n v="-67804.737309000004"/>
    <n v="-67804.737309000004"/>
    <n v="-964.66856600000756"/>
    <n v="-964.66856600000756"/>
    <n v="-964.66856600000756"/>
    <x v="1"/>
    <x v="0"/>
    <x v="3"/>
    <x v="4"/>
    <n v="-9755.5717610000065"/>
    <n v="-1.7191800000000086"/>
  </r>
  <r>
    <n v="1351"/>
    <n v="509"/>
    <x v="0"/>
    <x v="0"/>
    <s v="Reuters Group Plc"/>
    <x v="2"/>
    <x v="4"/>
    <x v="6"/>
    <s v="Portfolio ISIS"/>
    <x v="2"/>
    <d v="2001-01-05T00:00:00"/>
    <d v="2006-01-05T00:00:00"/>
    <x v="0"/>
    <n v="-10000000"/>
    <n v="4016.1069780000003"/>
    <n v="0.18"/>
    <n v="19.181601000000001"/>
    <n v="19.067723000000001"/>
    <n v="-0.11870898400549951"/>
    <n v="-476.74797901577699"/>
    <n v="-262.24790400000001"/>
    <x v="0"/>
    <n v="-738.99588301577705"/>
    <n v="597.30126499999994"/>
    <n v="69.988877000000002"/>
    <n v="-527.31238799999994"/>
    <n v="211.68349501577711"/>
    <n v="597.30126499999994"/>
    <n v="69.988877000000002"/>
    <n v="-527.31238799999994"/>
    <x v="0"/>
    <n v="11891.692761857999"/>
    <n v="0"/>
    <n v="69.988877000000002"/>
    <n v="5045.57413"/>
    <n v="-527.31238799999994"/>
    <n v="-527.31238799999994"/>
    <n v="-527.31238799999994"/>
    <x v="1"/>
    <x v="2"/>
    <x v="1"/>
    <x v="2"/>
    <n v="-2542.0631400000002"/>
    <n v="-0.49465499999999807"/>
  </r>
  <r>
    <n v="1569"/>
    <n v="615"/>
    <x v="0"/>
    <x v="1"/>
    <s v="Reuters Group Plc"/>
    <x v="2"/>
    <x v="4"/>
    <x v="6"/>
    <s v="Portfolio ISIS"/>
    <x v="1"/>
    <d v="2001-01-05T00:00:00"/>
    <d v="2006-01-05T00:00:00"/>
    <x v="0"/>
    <n v="10000000"/>
    <n v="-4016.1069780000003"/>
    <n v="0.18"/>
    <n v="19.181601000000001"/>
    <n v="19.067723000000001"/>
    <n v="-0.11870898400549951"/>
    <n v="476.74797901577699"/>
    <n v="262.24790400000001"/>
    <x v="0"/>
    <n v="738.99588301577705"/>
    <n v="-597.30126499999994"/>
    <n v="-69.988877000000002"/>
    <n v="527.31238799999994"/>
    <n v="-211.68349501577711"/>
    <n v="-597.30126499999994"/>
    <n v="-69.988877000000002"/>
    <n v="527.31238799999994"/>
    <x v="0"/>
    <n v="-11891.692761857999"/>
    <n v="0"/>
    <n v="-69.988877000000002"/>
    <n v="-5045.57413"/>
    <n v="527.31238799999994"/>
    <n v="527.31238799999994"/>
    <n v="527.31238799999994"/>
    <x v="1"/>
    <x v="2"/>
    <x v="1"/>
    <x v="2"/>
    <n v="2542.0631400000002"/>
    <n v="-0.49465499999999807"/>
  </r>
  <r>
    <n v="1588"/>
    <n v="642"/>
    <x v="0"/>
    <x v="0"/>
    <s v="Rexam Plc"/>
    <x v="5"/>
    <x v="8"/>
    <x v="6"/>
    <s v="Paribas London"/>
    <x v="2"/>
    <d v="2000-12-28T00:00:00"/>
    <d v="2001-04-06T00:00:00"/>
    <x v="0"/>
    <n v="20000000"/>
    <n v="-36.341642"/>
    <n v="0.6"/>
    <n v="92.721171999999996"/>
    <n v="78.370755000000003"/>
    <n v="-0.54866508962136962"/>
    <n v="19.93939026491773"/>
    <n v="667.834383"/>
    <x v="0"/>
    <n v="687.77377326491774"/>
    <n v="31446.695544999999"/>
    <n v="32123.687529999999"/>
    <n v="676.99198500000057"/>
    <n v="-10.781788264917168"/>
    <n v="31446.695544999999"/>
    <n v="32123.687529999999"/>
    <n v="676.99198500000057"/>
    <x v="0"/>
    <n v="-209.23700381500001"/>
    <n v="0"/>
    <n v="32123.687529999999"/>
    <n v="33806.081651"/>
    <n v="676.99198500000057"/>
    <n v="676.99198500000057"/>
    <n v="676.99198500000057"/>
    <x v="3"/>
    <x v="3"/>
    <x v="1"/>
    <x v="5"/>
    <n v="2397.132709999998"/>
    <n v="19.776039000000004"/>
  </r>
  <r>
    <n v="219"/>
    <n v="336"/>
    <x v="0"/>
    <x v="0"/>
    <s v="Rohm &amp; Haas Co."/>
    <x v="10"/>
    <x v="0"/>
    <x v="3"/>
    <s v="JP Morgan"/>
    <x v="3"/>
    <d v="2000-10-03T00:00:00"/>
    <d v="2005-10-03T00:00:00"/>
    <x v="0"/>
    <n v="-5000000"/>
    <n v="1930.710834"/>
    <n v="0.43"/>
    <n v="58.978265999999998"/>
    <n v="58.400669000000001"/>
    <n v="-0.55544761305786439"/>
    <n v="-1072.4087242502587"/>
    <n v="-316.54934100000003"/>
    <x v="0"/>
    <n v="-1388.9580652502586"/>
    <n v="26232.398753000001"/>
    <n v="25065.581152999999"/>
    <n v="-1166.8176000000021"/>
    <n v="222.14046525025651"/>
    <n v="26232.398753000001"/>
    <n v="25065.581152999999"/>
    <n v="-1166.8176000000021"/>
    <x v="0"/>
    <n v="14292.086948684999"/>
    <n v="84518.555556000007"/>
    <n v="109584.13670900001"/>
    <n v="-29561.30019899999"/>
    <n v="-1166.8175999999949"/>
    <n v="-1166.8175999999949"/>
    <n v="-1166.8176000000021"/>
    <x v="1"/>
    <x v="5"/>
    <x v="1"/>
    <x v="10"/>
    <n v="-37744.47181399999"/>
    <n v="-18.842289000000001"/>
  </r>
  <r>
    <n v="236"/>
    <n v="351"/>
    <x v="0"/>
    <x v="2"/>
    <s v="Rohm &amp; Haas Co."/>
    <x v="10"/>
    <x v="0"/>
    <x v="3"/>
    <s v="UBS AG"/>
    <x v="3"/>
    <d v="2000-10-19T00:00:00"/>
    <d v="2005-10-02T00:00:00"/>
    <x v="0"/>
    <n v="5000000"/>
    <n v="-1941.777771"/>
    <n v="0.56999999999999995"/>
    <n v="58.964440000000003"/>
    <n v="58.386763000000002"/>
    <n v="-0.55541718072001955"/>
    <n v="1078.4967351536238"/>
    <n v="332.51997599999999"/>
    <x v="2"/>
    <n v="-5713.983288846377"/>
    <n v="3317.2653759999998"/>
    <n v="-2586.5940580000001"/>
    <n v="-5903.859434"/>
    <n v="-189.87614515362293"/>
    <n v="3317.2653759999998"/>
    <n v="-2586.5940580000001"/>
    <n v="-5903.859434"/>
    <x v="2"/>
    <n v="-14374.009949827499"/>
    <n v="13062.5"/>
    <n v="10475.905941999999"/>
    <n v="30834.999450999996"/>
    <n v="1221.140566"/>
    <n v="1221.140566"/>
    <n v="1221.140566"/>
    <x v="1"/>
    <x v="5"/>
    <x v="1"/>
    <x v="10"/>
    <n v="37894.226471999995"/>
    <n v="-18.837728999999996"/>
  </r>
  <r>
    <n v="237"/>
    <n v="352"/>
    <x v="0"/>
    <x v="3"/>
    <s v="Rohm &amp; Haas Co."/>
    <x v="10"/>
    <x v="0"/>
    <x v="3"/>
    <s v="EnronCredit.com"/>
    <x v="3"/>
    <d v="2000-10-19T00:00:00"/>
    <d v="2005-10-02T00:00:00"/>
    <x v="0"/>
    <n v="-5000000"/>
    <n v="1941.777771"/>
    <n v="0.56999999999999995"/>
    <n v="58.964440000000003"/>
    <n v="58.386763000000002"/>
    <n v="-0.55541718072001955"/>
    <n v="-1078.4967351536238"/>
    <n v="-332.51997599999999"/>
    <x v="3"/>
    <n v="5713.983288846377"/>
    <n v="-3317.2653759999998"/>
    <n v="2586.5940580000001"/>
    <n v="5903.859434"/>
    <n v="189.87614515362293"/>
    <n v="-3317.2653759999998"/>
    <n v="2586.5940580000001"/>
    <n v="5903.859434"/>
    <x v="3"/>
    <n v="14374.009949827499"/>
    <n v="-13062.5"/>
    <n v="-10475.905941999999"/>
    <n v="-30834.999450999996"/>
    <n v="-1221.140566"/>
    <n v="-1221.140566"/>
    <n v="-1221.140566"/>
    <x v="1"/>
    <x v="5"/>
    <x v="1"/>
    <x v="10"/>
    <n v="-37894.226471999995"/>
    <n v="-18.837728999999996"/>
  </r>
  <r>
    <n v="238"/>
    <n v="353"/>
    <x v="0"/>
    <x v="4"/>
    <s v="Rohm &amp; Haas Co."/>
    <x v="10"/>
    <x v="0"/>
    <x v="3"/>
    <s v="Enron North America"/>
    <x v="3"/>
    <d v="2000-10-19T00:00:00"/>
    <d v="2005-10-02T00:00:00"/>
    <x v="0"/>
    <n v="5000000"/>
    <n v="-1941.777771"/>
    <n v="0.56999999999999995"/>
    <n v="58.964440000000003"/>
    <n v="58.386763000000002"/>
    <n v="-0.55541718072001955"/>
    <n v="1078.4967351536238"/>
    <n v="332.51997599999999"/>
    <x v="2"/>
    <n v="-5713.983288846377"/>
    <n v="3317.2653759999998"/>
    <n v="-2586.5940580000001"/>
    <n v="-5903.859434"/>
    <n v="-189.87614515362293"/>
    <n v="3317.2653759999998"/>
    <n v="-2586.5940580000001"/>
    <n v="-5903.859434"/>
    <x v="2"/>
    <n v="-14374.009949827499"/>
    <n v="13062.5"/>
    <n v="10475.905941999999"/>
    <n v="30834.999450999996"/>
    <n v="1221.140566"/>
    <n v="1221.140566"/>
    <n v="1221.140566"/>
    <x v="1"/>
    <x v="5"/>
    <x v="1"/>
    <x v="10"/>
    <n v="37894.226471999995"/>
    <n v="-18.837728999999996"/>
  </r>
  <r>
    <n v="1712"/>
    <n v="915"/>
    <x v="0"/>
    <x v="0"/>
    <s v="Rwe Ag"/>
    <x v="9"/>
    <x v="3"/>
    <x v="8"/>
    <s v="Deutsche Bank AG"/>
    <x v="9"/>
    <d v="2001-03-22T00:00:00"/>
    <d v="2006-03-22T00:00:00"/>
    <x v="1"/>
    <n v="-10000000"/>
    <n v="4295.1460440000001"/>
    <n v="0.34"/>
    <n v="31.624559000000001"/>
    <n v="31.497858000000001"/>
    <n v="-0.10711625167985107"/>
    <n v="-460.07994465082072"/>
    <n v="-414.22440900000004"/>
    <x v="0"/>
    <n v="-874.30435365082076"/>
    <n v="-11668.909900000001"/>
    <n v="-12329.887287"/>
    <n v="-660.977386999999"/>
    <n v="213.32696665082176"/>
    <n v="-10291.978531800001"/>
    <n v="-10819.476094342499"/>
    <n v="-527.49756254249769"/>
    <x v="0"/>
    <m/>
    <n v="0"/>
    <n v="-10819.476094342499"/>
    <n v="-10819.476094342499"/>
    <n v="-527.49756254249769"/>
    <n v="-527.49756254249769"/>
    <n v="-527.49756254249769"/>
    <x v="1"/>
    <x v="0"/>
    <x v="1"/>
    <x v="9"/>
    <n v="-6230.2606183425123"/>
    <n v="-1.5021419999999992"/>
  </r>
  <r>
    <n v="1352"/>
    <n v="510"/>
    <x v="0"/>
    <x v="0"/>
    <s v="Ryder System Inc."/>
    <x v="4"/>
    <x v="8"/>
    <x v="3"/>
    <s v="Portfolio ISIS"/>
    <x v="3"/>
    <d v="2001-01-05T00:00:00"/>
    <d v="2006-01-05T00:00:00"/>
    <x v="0"/>
    <n v="-10000000"/>
    <n v="4177.1971039999999"/>
    <n v="1.8"/>
    <n v="145.47922600000001"/>
    <n v="144.80224000000001"/>
    <n v="-0.58762452536344567"/>
    <n v="-2454.6234655875596"/>
    <n v="-1583.4446190000001"/>
    <x v="0"/>
    <n v="-4038.0680845875595"/>
    <n v="-184128.15351999999"/>
    <n v="-187587.69587"/>
    <n v="-3459.5423500000034"/>
    <n v="578.52573458755614"/>
    <n v="-184128.15351999999"/>
    <n v="-187587.69587"/>
    <n v="-3459.5423500000034"/>
    <x v="0"/>
    <n v="41228.935416479995"/>
    <n v="0"/>
    <n v="-187587.69587"/>
    <n v="-274129.09008200001"/>
    <n v="-3459.5423500000034"/>
    <n v="-3459.5423500000034"/>
    <n v="-3459.5423500000034"/>
    <x v="1"/>
    <x v="0"/>
    <x v="3"/>
    <x v="4"/>
    <n v="-214388.15513100001"/>
    <n v="-51.910381999999998"/>
  </r>
  <r>
    <n v="1531"/>
    <n v="579"/>
    <x v="0"/>
    <x v="1"/>
    <s v="Ryder System Inc."/>
    <x v="4"/>
    <x v="8"/>
    <x v="3"/>
    <s v="Portfolio ISIS"/>
    <x v="1"/>
    <d v="2001-01-05T00:00:00"/>
    <d v="2006-01-05T00:00:00"/>
    <x v="0"/>
    <n v="10000000"/>
    <n v="-4177.1971039999999"/>
    <n v="1.8"/>
    <n v="145.47922600000001"/>
    <n v="144.80224000000001"/>
    <n v="-0.58762452536344567"/>
    <n v="2454.6234655875596"/>
    <n v="1583.4446190000001"/>
    <x v="0"/>
    <n v="4038.0680845875595"/>
    <n v="184128.15351999999"/>
    <n v="187587.69587"/>
    <n v="3459.5423500000034"/>
    <n v="-578.52573458755614"/>
    <n v="184128.15351999999"/>
    <n v="187587.69587"/>
    <n v="3459.5423500000034"/>
    <x v="0"/>
    <n v="-41228.935416479995"/>
    <n v="0"/>
    <n v="187587.69587"/>
    <n v="274129.09008200001"/>
    <n v="3459.5423500000034"/>
    <n v="3459.5423500000034"/>
    <n v="3459.5423500000034"/>
    <x v="1"/>
    <x v="0"/>
    <x v="3"/>
    <x v="4"/>
    <n v="214388.15513100001"/>
    <n v="-51.910381999999998"/>
  </r>
  <r>
    <n v="1597"/>
    <n v="651"/>
    <x v="0"/>
    <x v="0"/>
    <s v="Ryder System Inc."/>
    <x v="4"/>
    <x v="8"/>
    <x v="3"/>
    <s v="Deutsche Bank AG NY"/>
    <x v="3"/>
    <d v="2001-01-05T00:00:00"/>
    <d v="2006-01-05T00:00:00"/>
    <x v="0"/>
    <n v="10000000"/>
    <n v="-4229.1285880000005"/>
    <n v="2.19"/>
    <n v="145.47922600000001"/>
    <n v="144.80224000000001"/>
    <n v="-0.58740390015921984"/>
    <n v="2484.2066268660546"/>
    <n v="1687.1530320000002"/>
    <x v="0"/>
    <n v="4171.3596588660548"/>
    <n v="351994.55592000001"/>
    <n v="355785.30587500002"/>
    <n v="3790.7499550000066"/>
    <n v="-380.60970386604822"/>
    <n v="351994.55592000001"/>
    <n v="355785.30587500002"/>
    <n v="3790.7499550000066"/>
    <x v="0"/>
    <n v="-41741.499163560009"/>
    <n v="0"/>
    <n v="355785.30587500002"/>
    <n v="355785.30587500002"/>
    <n v="3790.7499550000066"/>
    <n v="3790.7499550000066"/>
    <n v="3790.7499550000066"/>
    <x v="1"/>
    <x v="0"/>
    <x v="3"/>
    <x v="4"/>
    <n v="216819.39535000001"/>
    <n v="-51.910381999999998"/>
  </r>
  <r>
    <n v="1353"/>
    <n v="511"/>
    <x v="0"/>
    <x v="0"/>
    <s v="Safeway Inc."/>
    <x v="4"/>
    <x v="1"/>
    <x v="3"/>
    <s v="Portfolio ISIS"/>
    <x v="4"/>
    <d v="2001-01-05T00:00:00"/>
    <d v="2006-01-05T00:00:00"/>
    <x v="0"/>
    <n v="-10000000"/>
    <n v="4068.8899659999997"/>
    <n v="0.5"/>
    <n v="38.586272000000001"/>
    <n v="38.551779000000003"/>
    <n v="-2.7249916786002398E-2"/>
    <n v="-110.87691298490012"/>
    <n v="-523.19133599999998"/>
    <x v="0"/>
    <n v="-634.06824898490004"/>
    <n v="-60057.152134000004"/>
    <n v="-60399.212894999997"/>
    <n v="-342.06076099999336"/>
    <n v="292.00748798490667"/>
    <n v="-60057.152134000004"/>
    <n v="-60399.212894999997"/>
    <n v="-342.06076099999336"/>
    <x v="0"/>
    <n v="40159.943964419996"/>
    <n v="0"/>
    <n v="-60399.212894999997"/>
    <n v="-147090.01308899999"/>
    <n v="-342.06076099999336"/>
    <n v="-342.06076099999336"/>
    <n v="-342.06076099999336"/>
    <x v="1"/>
    <x v="0"/>
    <x v="3"/>
    <x v="4"/>
    <n v="-46285.407939999997"/>
    <n v="-10.765683999999993"/>
  </r>
  <r>
    <n v="1532"/>
    <n v="580"/>
    <x v="0"/>
    <x v="1"/>
    <s v="Safeway Inc."/>
    <x v="4"/>
    <x v="1"/>
    <x v="3"/>
    <s v="Portfolio ISIS"/>
    <x v="1"/>
    <d v="2001-01-05T00:00:00"/>
    <d v="2006-01-05T00:00:00"/>
    <x v="0"/>
    <n v="10000000"/>
    <n v="-4068.8899659999997"/>
    <n v="0.5"/>
    <n v="38.586272000000001"/>
    <n v="38.551779000000003"/>
    <n v="-2.7249916786002398E-2"/>
    <n v="110.87691298490012"/>
    <n v="523.19133599999998"/>
    <x v="0"/>
    <n v="634.06824898490004"/>
    <n v="60057.152134000004"/>
    <n v="60399.212894999997"/>
    <n v="342.06076099999336"/>
    <n v="-292.00748798490667"/>
    <n v="60057.152134000004"/>
    <n v="60399.212894999997"/>
    <n v="342.06076099999336"/>
    <x v="0"/>
    <n v="-40159.943964419996"/>
    <n v="0"/>
    <n v="60399.212894999997"/>
    <n v="147090.01308899999"/>
    <n v="342.06076099999336"/>
    <n v="342.06076099999336"/>
    <n v="342.06076099999336"/>
    <x v="1"/>
    <x v="0"/>
    <x v="3"/>
    <x v="4"/>
    <n v="46285.407939999997"/>
    <n v="-10.765683999999993"/>
  </r>
  <r>
    <n v="273"/>
    <n v="410"/>
    <x v="0"/>
    <x v="0"/>
    <s v="Sainsbury (j) Plc"/>
    <x v="5"/>
    <x v="1"/>
    <x v="6"/>
    <s v="Goldman Sachs"/>
    <x v="2"/>
    <d v="2000-12-05T00:00:00"/>
    <d v="2005-12-05T00:00:00"/>
    <x v="0"/>
    <n v="-10000000"/>
    <n v="4009.0522820000001"/>
    <n v="0.56999999999999995"/>
    <n v="37.446593"/>
    <n v="34.516455999999998"/>
    <n v="-3.0441939412980492"/>
    <n v="-12204.332667211518"/>
    <n v="-491.15313900000001"/>
    <x v="0"/>
    <n v="-12695.485806211518"/>
    <n v="-85371.130692999999"/>
    <n v="-97829.735375000004"/>
    <n v="-12458.604682000005"/>
    <n v="236.88112421151345"/>
    <n v="-85371.130692999999"/>
    <n v="-97829.735375000004"/>
    <n v="-12458.604682000005"/>
    <x v="0"/>
    <n v="23082.118513615002"/>
    <n v="-14250"/>
    <n v="-112079.735375"/>
    <n v="-62524.971637000002"/>
    <n v="-12458.604682000005"/>
    <n v="-12458.604682000005"/>
    <n v="-12458.604682000005"/>
    <x v="1"/>
    <x v="3"/>
    <x v="1"/>
    <x v="5"/>
    <n v="-15576.306049999999"/>
    <n v="-3.5494079999999997"/>
  </r>
  <r>
    <n v="277"/>
    <n v="414"/>
    <x v="0"/>
    <x v="0"/>
    <s v="Sainsbury (j) Plc"/>
    <x v="5"/>
    <x v="1"/>
    <x v="6"/>
    <s v="JP Morgan"/>
    <x v="2"/>
    <d v="2000-12-06T00:00:00"/>
    <d v="2005-12-06T00:00:00"/>
    <x v="0"/>
    <n v="-10000000"/>
    <n v="4008.0063719999998"/>
    <n v="0.55000000000000004"/>
    <n v="37.457720999999999"/>
    <n v="34.526735000000002"/>
    <n v="-3.0444275383618686"/>
    <n v="-12202.084972846644"/>
    <n v="-486.93861000000004"/>
    <x v="0"/>
    <n v="-12689.023582846643"/>
    <n v="-76785.102822999994"/>
    <n v="-89230.627624000001"/>
    <n v="-12445.524801000007"/>
    <n v="243.49878184663612"/>
    <n v="-76785.102822999994"/>
    <n v="-89230.627624000001"/>
    <n v="-12445.524801000007"/>
    <x v="0"/>
    <n v="23076.096686789999"/>
    <n v="-13750"/>
    <n v="-102980.627624"/>
    <n v="-62172.337263000001"/>
    <n v="-12445.524801000007"/>
    <n v="-12445.524801000007"/>
    <n v="-12445.524801000007"/>
    <x v="1"/>
    <x v="3"/>
    <x v="1"/>
    <x v="5"/>
    <n v="-15563.594517000005"/>
    <n v="-3.5454719999999966"/>
  </r>
  <r>
    <n v="240"/>
    <n v="355"/>
    <x v="0"/>
    <x v="0"/>
    <s v="Sanwa Bank Ltd"/>
    <x v="1"/>
    <x v="2"/>
    <x v="9"/>
    <s v="JP Morgan"/>
    <x v="4"/>
    <d v="2000-10-23T00:00:00"/>
    <d v="2005-10-23T00:00:00"/>
    <x v="0"/>
    <n v="-10000000"/>
    <n v="3872.545513"/>
    <n v="0.35"/>
    <n v="70.185725000000005"/>
    <n v="70.159315000000007"/>
    <n v="-5.3976690499440358E-3"/>
    <n v="-20.902719060019749"/>
    <n v="-835.74408000000005"/>
    <x v="0"/>
    <n v="-856.64679906001982"/>
    <n v="134153.002549"/>
    <n v="134092.26921699999"/>
    <n v="-60.733332000003429"/>
    <n v="795.91346706001639"/>
    <n v="134153.002549"/>
    <n v="134092.26921699999"/>
    <n v="-60.733332000003429"/>
    <x v="0"/>
    <n v="28029.484423094"/>
    <n v="-8944.4444440000007"/>
    <n v="125147.824773"/>
    <n v="67965.189633000002"/>
    <n v="-60.733332000003429"/>
    <n v="-60.733332000003429"/>
    <n v="-60.733332000003429"/>
    <x v="1"/>
    <x v="1"/>
    <x v="1"/>
    <x v="1"/>
    <n v="-34704.291858000011"/>
    <n v="-8.3403319999999894"/>
  </r>
  <r>
    <n v="1356"/>
    <n v="513"/>
    <x v="0"/>
    <x v="0"/>
    <s v="Sealed Air Corp."/>
    <x v="4"/>
    <x v="8"/>
    <x v="3"/>
    <s v="Portfolio ISIS"/>
    <x v="5"/>
    <d v="2001-01-05T00:00:00"/>
    <d v="2006-01-05T00:00:00"/>
    <x v="0"/>
    <n v="-10000000"/>
    <n v="4081.5182599999998"/>
    <n v="1.5"/>
    <n v="314.51199400000002"/>
    <n v="313.53422599999999"/>
    <n v="-0.6238957572697954"/>
    <n v="-2546.4419256331976"/>
    <n v="-2163.7533360000002"/>
    <x v="0"/>
    <n v="-4710.1952616331982"/>
    <n v="589171.48411700001"/>
    <n v="585998.10633900005"/>
    <n v="-3173.3777779999655"/>
    <n v="1536.8174836332328"/>
    <n v="589171.48411700001"/>
    <n v="585998.10633900005"/>
    <n v="-3173.3777779999655"/>
    <x v="0"/>
    <n v="40284.585226199997"/>
    <n v="0"/>
    <n v="585998.10633900005"/>
    <n v="-331173.4604509999"/>
    <n v="-3173.3777779999655"/>
    <n v="-3173.3777779999655"/>
    <n v="-3173.3777779999655"/>
    <x v="1"/>
    <x v="0"/>
    <x v="3"/>
    <x v="4"/>
    <n v="-20709.557641999912"/>
    <n v="-3.7552580000000262"/>
  </r>
  <r>
    <n v="1570"/>
    <n v="616"/>
    <x v="0"/>
    <x v="1"/>
    <s v="Sealed Air Corp."/>
    <x v="4"/>
    <x v="8"/>
    <x v="3"/>
    <s v="Portfolio ISIS"/>
    <x v="1"/>
    <d v="2001-01-05T00:00:00"/>
    <d v="2006-01-05T00:00:00"/>
    <x v="0"/>
    <n v="10000000"/>
    <n v="-4081.5182599999998"/>
    <n v="1.5"/>
    <n v="314.51199400000002"/>
    <n v="313.53422599999999"/>
    <n v="-0.6238957572697954"/>
    <n v="2546.4419256331976"/>
    <n v="2163.7533360000002"/>
    <x v="0"/>
    <n v="4710.1952616331982"/>
    <n v="-589171.48411700001"/>
    <n v="-585998.10633900005"/>
    <n v="3173.3777779999655"/>
    <n v="-1536.8174836332328"/>
    <n v="-589171.48411700001"/>
    <n v="-585998.10633900005"/>
    <n v="3173.3777779999655"/>
    <x v="0"/>
    <n v="-40284.585226199997"/>
    <n v="0"/>
    <n v="-585998.10633900005"/>
    <n v="331173.4604509999"/>
    <n v="3173.3777779999655"/>
    <n v="3173.3777779999655"/>
    <n v="3173.3777779999655"/>
    <x v="1"/>
    <x v="0"/>
    <x v="3"/>
    <x v="4"/>
    <n v="20709.557641999912"/>
    <n v="-3.7552580000000262"/>
  </r>
  <r>
    <n v="1357"/>
    <n v="514"/>
    <x v="0"/>
    <x v="0"/>
    <s v="Sears Roebuck"/>
    <x v="10"/>
    <x v="6"/>
    <x v="3"/>
    <s v="Portfolio ISIS"/>
    <x v="4"/>
    <d v="2001-01-05T00:00:00"/>
    <d v="2006-01-05T00:00:00"/>
    <x v="0"/>
    <n v="-10000000"/>
    <n v="4163.5560020000003"/>
    <n v="1.3"/>
    <n v="67.203585000000004"/>
    <n v="67.205004000000002"/>
    <n v="1.06490700938758E-2"/>
    <n v="44.337999705075291"/>
    <n v="-1056.7905780000001"/>
    <x v="0"/>
    <n v="-1012.4525782949248"/>
    <n v="-293391.69171899999"/>
    <n v="-294053.48641399998"/>
    <n v="-661.79469499998959"/>
    <n v="350.65788329493523"/>
    <n v="-293391.69171899999"/>
    <n v="-294053.48641399998"/>
    <n v="-661.79469499998959"/>
    <x v="0"/>
    <n v="30820.723304805004"/>
    <n v="0"/>
    <n v="-294053.48641399998"/>
    <n v="-186536.55266299998"/>
    <n v="-661.79469499998959"/>
    <n v="-661.79469499998959"/>
    <n v="-661.79469499998959"/>
    <x v="1"/>
    <x v="5"/>
    <x v="1"/>
    <x v="10"/>
    <n v="-50701.650641999993"/>
    <n v="-11.586924999999994"/>
  </r>
  <r>
    <n v="1534"/>
    <n v="582"/>
    <x v="0"/>
    <x v="1"/>
    <s v="Sears Roebuck"/>
    <x v="10"/>
    <x v="6"/>
    <x v="3"/>
    <s v="Portfolio ISIS"/>
    <x v="1"/>
    <d v="2001-01-05T00:00:00"/>
    <d v="2006-01-05T00:00:00"/>
    <x v="0"/>
    <n v="10000000"/>
    <n v="-4163.5560020000003"/>
    <n v="1.3"/>
    <n v="67.203585000000004"/>
    <n v="67.205004000000002"/>
    <n v="1.06490700938758E-2"/>
    <n v="-44.337999705075291"/>
    <n v="1056.7905780000001"/>
    <x v="0"/>
    <n v="1012.4525782949248"/>
    <n v="293391.69171899999"/>
    <n v="294053.48641399998"/>
    <n v="661.79469499998959"/>
    <n v="-350.65788329493523"/>
    <n v="293391.69171899999"/>
    <n v="294053.48641399998"/>
    <n v="661.79469499998959"/>
    <x v="0"/>
    <n v="-30820.723304805004"/>
    <n v="0"/>
    <n v="294053.48641399998"/>
    <n v="186536.55266299998"/>
    <n v="661.79469499998959"/>
    <n v="661.79469499998959"/>
    <n v="661.79469499998959"/>
    <x v="1"/>
    <x v="5"/>
    <x v="1"/>
    <x v="10"/>
    <n v="50701.650641999993"/>
    <n v="-11.586924999999994"/>
  </r>
  <r>
    <n v="1587"/>
    <n v="641"/>
    <x v="0"/>
    <x v="0"/>
    <s v="Securitas Ab"/>
    <x v="1"/>
    <x v="1"/>
    <x v="11"/>
    <s v="Paribas London"/>
    <x v="2"/>
    <d v="2000-12-28T00:00:00"/>
    <d v="2001-04-06T00:00:00"/>
    <x v="0"/>
    <n v="27000000"/>
    <n v="-49.01887"/>
    <n v="0.18"/>
    <n v="73.854395999999994"/>
    <n v="62.170392999999997"/>
    <n v="-0.55982346213401257"/>
    <n v="27.441913513297084"/>
    <n v="711.03095099999996"/>
    <x v="0"/>
    <n v="738.47286451329705"/>
    <n v="11718.914779999999"/>
    <n v="12440.270358"/>
    <n v="721.35557800000061"/>
    <n v="-17.117286513296449"/>
    <n v="11718.914779999999"/>
    <n v="12440.270358"/>
    <n v="721.35557800000061"/>
    <x v="0"/>
    <n v="-354.79858106"/>
    <n v="0"/>
    <n v="12440.270358"/>
    <n v="42686.8606"/>
    <n v="721.35557800000061"/>
    <n v="721.35557800000061"/>
    <n v="721.35557800000061"/>
    <x v="3"/>
    <x v="1"/>
    <x v="1"/>
    <x v="1"/>
    <n v="2692.4040509999995"/>
    <n v="13.511826999999997"/>
  </r>
  <r>
    <n v="1728"/>
    <n v="933"/>
    <x v="0"/>
    <x v="0"/>
    <s v="Siemens Ag"/>
    <x v="9"/>
    <x v="8"/>
    <x v="8"/>
    <s v="Morgan Stanley CP"/>
    <x v="2"/>
    <d v="2001-03-29T00:00:00"/>
    <d v="2006-06-30T00:00:00"/>
    <x v="1"/>
    <n v="10000000"/>
    <n v="-4506.3454320000001"/>
    <n v="0.41499999999999998"/>
    <n v="43.118613000000003"/>
    <n v="41.023018"/>
    <n v="-2.1239329242067737"/>
    <n v="9571.1754308735963"/>
    <n v="541.72626000000002"/>
    <x v="0"/>
    <n v="10112.901690873596"/>
    <n v="-6923.1617340000003"/>
    <n v="2903.8261050000001"/>
    <n v="9826.9878390000013"/>
    <n v="-285.91385187359447"/>
    <n v="-6106.2286493880001"/>
    <n v="2548.1074071375001"/>
    <n v="8654.3360565255007"/>
    <x v="0"/>
    <m/>
    <n v="0"/>
    <n v="2548.1074071375001"/>
    <n v="2548.1074071375001"/>
    <n v="8654.3360565255007"/>
    <n v="8654.3360565255007"/>
    <n v="8654.3360565255007"/>
    <x v="1"/>
    <x v="0"/>
    <x v="1"/>
    <x v="9"/>
    <n v="2548.1074071375001"/>
    <n v="41.023018"/>
  </r>
  <r>
    <n v="1358"/>
    <n v="515"/>
    <x v="0"/>
    <x v="0"/>
    <s v="Skf Ab"/>
    <x v="1"/>
    <x v="8"/>
    <x v="11"/>
    <s v="Portfolio ISIS"/>
    <x v="2"/>
    <d v="2001-01-05T00:00:00"/>
    <d v="2006-01-05T00:00:00"/>
    <x v="0"/>
    <n v="-10000000"/>
    <n v="4121.9274269999996"/>
    <n v="0.98"/>
    <n v="97.314836999999997"/>
    <n v="96.671566999999996"/>
    <n v="-0.59517626624313646"/>
    <n v="-2453.273375727038"/>
    <n v="-1123.3574550000001"/>
    <x v="0"/>
    <n v="-3576.6308307270383"/>
    <n v="-26747.962018999999"/>
    <n v="-29668.978639000001"/>
    <n v="-2921.0166200000021"/>
    <n v="655.61421072703615"/>
    <n v="-26747.962018999999"/>
    <n v="-29668.978639000001"/>
    <n v="-2921.0166200000021"/>
    <x v="0"/>
    <n v="29834.510716625999"/>
    <n v="0"/>
    <n v="-29668.978639000001"/>
    <n v="-31598.992525000001"/>
    <n v="-2921.0166200000021"/>
    <n v="-2921.0166200000021"/>
    <n v="-2921.0166200000021"/>
    <x v="1"/>
    <x v="1"/>
    <x v="1"/>
    <x v="1"/>
    <n v="-449.8063089999996"/>
    <n v="0.41095099999999718"/>
  </r>
  <r>
    <n v="1571"/>
    <n v="617"/>
    <x v="0"/>
    <x v="1"/>
    <s v="Skf Ab"/>
    <x v="1"/>
    <x v="8"/>
    <x v="11"/>
    <s v="Portfolio ISIS"/>
    <x v="1"/>
    <d v="2001-01-05T00:00:00"/>
    <d v="2006-01-05T00:00:00"/>
    <x v="0"/>
    <n v="10000000"/>
    <n v="-4121.9274269999996"/>
    <n v="0.98"/>
    <n v="97.314836999999997"/>
    <n v="96.671566999999996"/>
    <n v="-0.59517626624313646"/>
    <n v="2453.273375727038"/>
    <n v="1123.3574550000001"/>
    <x v="0"/>
    <n v="3576.6308307270383"/>
    <n v="26747.962018999999"/>
    <n v="29668.978639000001"/>
    <n v="2921.0166200000021"/>
    <n v="-655.61421072703615"/>
    <n v="26747.962018999999"/>
    <n v="29668.978639000001"/>
    <n v="2921.0166200000021"/>
    <x v="0"/>
    <n v="-29834.510716625999"/>
    <n v="0"/>
    <n v="29668.978639000001"/>
    <n v="31598.992525000001"/>
    <n v="2921.0166200000021"/>
    <n v="2921.0166200000021"/>
    <n v="2921.0166200000021"/>
    <x v="1"/>
    <x v="1"/>
    <x v="1"/>
    <x v="1"/>
    <n v="449.8063089999996"/>
    <n v="0.41095099999999718"/>
  </r>
  <r>
    <n v="35"/>
    <n v="129"/>
    <x v="0"/>
    <x v="0"/>
    <s v="Solectron Corp"/>
    <x v="4"/>
    <x v="8"/>
    <x v="3"/>
    <s v="JP Morgan"/>
    <x v="0"/>
    <d v="2000-07-19T00:00:00"/>
    <d v="2003-05-08T00:00:00"/>
    <x v="0"/>
    <n v="10000000"/>
    <n v="-1814.942397"/>
    <n v="1.4"/>
    <n v="665.63547300000005"/>
    <n v="663.20128199999999"/>
    <n v="-0.64309392575033064"/>
    <n v="1167.1784310974451"/>
    <n v="4732.764228"/>
    <x v="0"/>
    <n v="5899.9426590974454"/>
    <n v="-941714.44917699997"/>
    <n v="-937005.74503700004"/>
    <n v="4708.7041399999289"/>
    <n v="-1191.2385190975165"/>
    <n v="-941714.44917699997"/>
    <n v="-937005.74503700004"/>
    <n v="4708.7041399999289"/>
    <x v="0"/>
    <n v="-17913.481458390001"/>
    <n v="71555.555556000007"/>
    <n v="-865450.18948100007"/>
    <n v="-549552.63048900012"/>
    <n v="4708.7041399999289"/>
    <n v="4708.7041399999289"/>
    <n v="4708.7041399999289"/>
    <x v="5"/>
    <x v="0"/>
    <x v="3"/>
    <x v="4"/>
    <n v="-222926.94473400002"/>
    <n v="132.81351399999994"/>
  </r>
  <r>
    <n v="1359"/>
    <n v="516"/>
    <x v="0"/>
    <x v="0"/>
    <s v="Solectron Corp"/>
    <x v="4"/>
    <x v="8"/>
    <x v="3"/>
    <s v="Portfolio ISIS"/>
    <x v="0"/>
    <d v="2001-01-05T00:00:00"/>
    <d v="2006-01-05T00:00:00"/>
    <x v="0"/>
    <n v="-10000000"/>
    <n v="3975.421648"/>
    <n v="2.4500000000000002"/>
    <n v="702.10145199999999"/>
    <n v="700.52191700000003"/>
    <n v="-0.73153640977001477"/>
    <n v="-2908.1656796999155"/>
    <n v="-4553.2733550000003"/>
    <x v="0"/>
    <n v="-7461.4390346999153"/>
    <n v="1569986"/>
    <n v="1566309"/>
    <n v="-3677"/>
    <n v="3784.4390346999153"/>
    <n v="1569986"/>
    <n v="1566309"/>
    <n v="-3677"/>
    <x v="0"/>
    <n v="39237.411665760003"/>
    <n v="0"/>
    <n v="1566309"/>
    <n v="1231946.8729389999"/>
    <n v="-3677"/>
    <n v="-3677"/>
    <n v="-3677"/>
    <x v="1"/>
    <x v="0"/>
    <x v="3"/>
    <x v="4"/>
    <n v="401748"/>
    <n v="126.45905800000003"/>
  </r>
  <r>
    <n v="1535"/>
    <n v="583"/>
    <x v="0"/>
    <x v="1"/>
    <s v="Solectron Corp"/>
    <x v="4"/>
    <x v="8"/>
    <x v="3"/>
    <s v="Portfolio ISIS"/>
    <x v="1"/>
    <d v="2001-01-05T00:00:00"/>
    <d v="2006-01-05T00:00:00"/>
    <x v="0"/>
    <n v="10000000"/>
    <n v="-3975.421648"/>
    <n v="2.4500000000000002"/>
    <n v="702.10145199999999"/>
    <n v="700.52191700000003"/>
    <n v="-0.73153640977001477"/>
    <n v="2908.1656796999155"/>
    <n v="4553.2733550000003"/>
    <x v="0"/>
    <n v="7461.4390346999153"/>
    <n v="-1569986"/>
    <n v="-1566309"/>
    <n v="3677"/>
    <n v="-3784.4390346999153"/>
    <n v="-1569986"/>
    <n v="-1566309"/>
    <n v="3677"/>
    <x v="0"/>
    <n v="-39237.411665760003"/>
    <n v="0"/>
    <n v="-1566309"/>
    <n v="-1231946.8729389999"/>
    <n v="3677"/>
    <n v="3677"/>
    <n v="3677"/>
    <x v="1"/>
    <x v="0"/>
    <x v="3"/>
    <x v="4"/>
    <n v="-401748"/>
    <m/>
  </r>
  <r>
    <n v="1681"/>
    <n v="889"/>
    <x v="0"/>
    <x v="0"/>
    <s v="Solectron Corp"/>
    <x v="4"/>
    <x v="8"/>
    <x v="3"/>
    <s v="Merrill Lynch Int"/>
    <x v="0"/>
    <d v="2001-03-13T00:00:00"/>
    <d v="2003-05-08T00:00:00"/>
    <x v="0"/>
    <n v="10000000"/>
    <n v="-1871.2435330000001"/>
    <n v="3.8"/>
    <n v="665.48240499999997"/>
    <n v="663.08336099999997"/>
    <n v="-0.64289783543383028"/>
    <n v="1203.0184169352533"/>
    <n v="5183.6626290000004"/>
    <x v="0"/>
    <n v="6386.6810459352537"/>
    <n v="-505050.63903399999"/>
    <n v="-499630.22592400003"/>
    <n v="5420.4131099999649"/>
    <n v="-966.26793593528873"/>
    <n v="-505050.63903399999"/>
    <n v="-499630.22592400003"/>
    <n v="5420.4131099999649"/>
    <x v="0"/>
    <n v="-18469.173670709999"/>
    <n v="0"/>
    <n v="-499630.22592400003"/>
    <n v="-499630.22592400003"/>
    <n v="5420.4131099999649"/>
    <n v="5420.4131099999649"/>
    <n v="5420.4131099999649"/>
    <x v="5"/>
    <x v="0"/>
    <x v="3"/>
    <x v="4"/>
    <n v="-229501.61317800003"/>
    <n v="132.85440099999994"/>
  </r>
  <r>
    <n v="1360"/>
    <n v="517"/>
    <x v="0"/>
    <x v="0"/>
    <s v="Southwest Airlines"/>
    <x v="5"/>
    <x v="6"/>
    <x v="3"/>
    <s v="Portfolio ISIS"/>
    <x v="3"/>
    <d v="2001-01-05T00:00:00"/>
    <d v="2006-01-05T00:00:00"/>
    <x v="0"/>
    <n v="-10000000"/>
    <n v="4019.617217"/>
    <n v="0.36"/>
    <n v="64.583652999999998"/>
    <n v="64.007446000000002"/>
    <n v="-0.57858542339271835"/>
    <n v="-2325.691929374605"/>
    <n v="-788.42718300000001"/>
    <x v="0"/>
    <n v="-3114.1191123746048"/>
    <n v="110507.248685"/>
    <n v="108155.947745"/>
    <n v="-2351.300940000001"/>
    <n v="762.81817237460382"/>
    <n v="110507.248685"/>
    <n v="108155.947745"/>
    <n v="-2351.300940000001"/>
    <x v="0"/>
    <n v="23142.946126877501"/>
    <n v="0"/>
    <n v="108155.947745"/>
    <n v="-33892.845589999997"/>
    <n v="-2351.300940000001"/>
    <n v="-2351.300940000001"/>
    <n v="-2351.300940000001"/>
    <x v="1"/>
    <x v="3"/>
    <x v="1"/>
    <x v="5"/>
    <n v="-14697.387245000005"/>
    <n v="-3.1454119999999932"/>
  </r>
  <r>
    <n v="1536"/>
    <n v="584"/>
    <x v="0"/>
    <x v="1"/>
    <s v="Southwest Airlines"/>
    <x v="5"/>
    <x v="6"/>
    <x v="3"/>
    <s v="Portfolio ISIS"/>
    <x v="1"/>
    <d v="2001-01-05T00:00:00"/>
    <d v="2006-01-05T00:00:00"/>
    <x v="0"/>
    <n v="10000000"/>
    <n v="-4019.617217"/>
    <n v="0.36"/>
    <n v="64.583652999999998"/>
    <n v="64.007446000000002"/>
    <n v="-0.57858542339271835"/>
    <n v="2325.691929374605"/>
    <n v="788.42718300000001"/>
    <x v="0"/>
    <n v="3114.1191123746048"/>
    <n v="-110507.248685"/>
    <n v="-108155.947745"/>
    <n v="2351.300940000001"/>
    <n v="-762.81817237460382"/>
    <n v="-110507.248685"/>
    <n v="-108155.947745"/>
    <n v="2351.300940000001"/>
    <x v="0"/>
    <n v="-23142.946126877501"/>
    <n v="0"/>
    <n v="-108155.947745"/>
    <n v="33892.845589999997"/>
    <n v="2351.300940000001"/>
    <n v="2351.300940000001"/>
    <n v="2351.300940000001"/>
    <x v="1"/>
    <x v="3"/>
    <x v="1"/>
    <x v="5"/>
    <n v="14697.387245000005"/>
    <n v="-3.1454119999999932"/>
  </r>
  <r>
    <n v="1361"/>
    <n v="632"/>
    <x v="0"/>
    <x v="0"/>
    <s v="Talisman Energy"/>
    <x v="1"/>
    <x v="5"/>
    <x v="0"/>
    <s v="Portfolio ISIS"/>
    <x v="6"/>
    <d v="2001-01-05T00:00:00"/>
    <d v="2006-01-05T00:00:00"/>
    <x v="0"/>
    <n v="-10000000"/>
    <n v="4069.2701520000001"/>
    <n v="0.68"/>
    <n v="54.198740000000001"/>
    <n v="53.626322999999999"/>
    <n v="-0.57954233986098402"/>
    <n v="-2358.314345416542"/>
    <n v="-740.32869000000005"/>
    <x v="0"/>
    <n v="-3098.6430354165423"/>
    <n v="-74359.560673999993"/>
    <n v="-77028.363458000007"/>
    <n v="-2668.8027840000141"/>
    <n v="429.84025141652819"/>
    <n v="-74359.560673999993"/>
    <n v="-77028.363458000007"/>
    <n v="-2668.8027840000141"/>
    <x v="0"/>
    <n v="29453.377360176004"/>
    <n v="0"/>
    <n v="-77028.363458000007"/>
    <n v="-105054.627978"/>
    <n v="-2668.8027840000141"/>
    <n v="-2668.8027840000141"/>
    <n v="-2668.8027840000141"/>
    <x v="1"/>
    <x v="1"/>
    <x v="1"/>
    <x v="1"/>
    <n v="-15175.616586000004"/>
    <n v="-3.3229380000000006"/>
  </r>
  <r>
    <n v="1537"/>
    <n v="627"/>
    <x v="0"/>
    <x v="1"/>
    <s v="Talisman Energy"/>
    <x v="1"/>
    <x v="5"/>
    <x v="0"/>
    <s v="Portfolio ISIS"/>
    <x v="1"/>
    <d v="2001-01-05T00:00:00"/>
    <d v="2006-01-05T00:00:00"/>
    <x v="0"/>
    <n v="10000000"/>
    <n v="-4069.2701520000001"/>
    <n v="0.68"/>
    <n v="54.198740000000001"/>
    <n v="53.626322999999999"/>
    <n v="-0.57954233986098402"/>
    <n v="2358.314345416542"/>
    <n v="740.32869000000005"/>
    <x v="0"/>
    <n v="3098.6430354165423"/>
    <n v="74359.560673999993"/>
    <n v="77028.363458000007"/>
    <n v="2668.8027840000141"/>
    <n v="-429.84025141652819"/>
    <n v="74359.560673999993"/>
    <n v="77028.363458000007"/>
    <n v="2668.8027840000141"/>
    <x v="0"/>
    <n v="-29453.377360176004"/>
    <n v="0"/>
    <n v="77028.363458000007"/>
    <n v="105054.627978"/>
    <n v="2668.8027840000141"/>
    <n v="2668.8027840000141"/>
    <n v="2668.8027840000141"/>
    <x v="1"/>
    <x v="1"/>
    <x v="1"/>
    <x v="1"/>
    <n v="15175.616586000004"/>
    <n v="-3.3229380000000006"/>
  </r>
  <r>
    <n v="1362"/>
    <n v="518"/>
    <x v="0"/>
    <x v="0"/>
    <s v="Tate &amp; Lyle Plc"/>
    <x v="1"/>
    <x v="1"/>
    <x v="6"/>
    <s v="Portfolio ISIS"/>
    <x v="6"/>
    <d v="2001-01-05T00:00:00"/>
    <d v="2006-01-05T00:00:00"/>
    <x v="0"/>
    <n v="-10000000"/>
    <n v="4089.762154"/>
    <n v="0.7"/>
    <n v="69.535317000000006"/>
    <n v="68.958430000000007"/>
    <n v="-0.57044419729050477"/>
    <n v="-2332.9810890476156"/>
    <n v="-835.75452299999995"/>
    <x v="0"/>
    <n v="-3168.7356120476156"/>
    <n v="-19027.905506999999"/>
    <n v="-21624.690044999999"/>
    <n v="-2596.7845379999999"/>
    <n v="571.95107404761575"/>
    <n v="-19027.905506999999"/>
    <n v="-21624.690044999999"/>
    <n v="-2596.7845379999999"/>
    <x v="0"/>
    <n v="29601.698470652002"/>
    <n v="0"/>
    <n v="-21624.690044999999"/>
    <n v="-132319.809584"/>
    <n v="-2596.7845379999999"/>
    <n v="-2596.7845379999999"/>
    <n v="-2596.7845379999999"/>
    <x v="1"/>
    <x v="1"/>
    <x v="1"/>
    <x v="1"/>
    <n v="-16964.740614999999"/>
    <n v="-3.6974399999999861"/>
  </r>
  <r>
    <n v="1572"/>
    <n v="618"/>
    <x v="0"/>
    <x v="1"/>
    <s v="Tate &amp; Lyle Plc"/>
    <x v="1"/>
    <x v="1"/>
    <x v="6"/>
    <s v="Portfolio ISIS"/>
    <x v="1"/>
    <d v="2001-01-05T00:00:00"/>
    <d v="2006-01-05T00:00:00"/>
    <x v="0"/>
    <n v="10000000"/>
    <n v="-4089.762154"/>
    <n v="0.7"/>
    <n v="69.535317000000006"/>
    <n v="68.958430000000007"/>
    <n v="-0.57044419729050477"/>
    <n v="2332.9810890476156"/>
    <n v="835.75452299999995"/>
    <x v="0"/>
    <n v="3168.7356120476156"/>
    <n v="19027.905506999999"/>
    <n v="21624.690044999999"/>
    <n v="2596.7845379999999"/>
    <n v="-571.95107404761575"/>
    <n v="19027.905506999999"/>
    <n v="21624.690044999999"/>
    <n v="2596.7845379999999"/>
    <x v="0"/>
    <n v="-29601.698470652002"/>
    <n v="0"/>
    <n v="21624.690044999999"/>
    <n v="132319.809584"/>
    <n v="2596.7845379999999"/>
    <n v="2596.7845379999999"/>
    <n v="2596.7845379999999"/>
    <x v="1"/>
    <x v="1"/>
    <x v="1"/>
    <x v="1"/>
    <n v="16964.740614999999"/>
    <n v="-3.6974399999999861"/>
  </r>
  <r>
    <n v="1638"/>
    <n v="842"/>
    <x v="0"/>
    <x v="0"/>
    <s v="Tate &amp; Lyle Plc"/>
    <x v="1"/>
    <x v="1"/>
    <x v="6"/>
    <s v="Morgan Stanley CP"/>
    <x v="6"/>
    <d v="2001-02-12T00:00:00"/>
    <d v="2006-02-12T00:00:00"/>
    <x v="0"/>
    <n v="10000000"/>
    <n v="-4175.3862989999998"/>
    <n v="0.74"/>
    <n v="70.285754999999995"/>
    <n v="69.708995999999999"/>
    <n v="-0.57467775383199293"/>
    <n v="2399.5016196901979"/>
    <n v="825.38717099999997"/>
    <x v="0"/>
    <n v="3224.8887906901978"/>
    <n v="25947.721962"/>
    <n v="28616.546549999999"/>
    <n v="2668.8245879999995"/>
    <n v="-556.06420269019827"/>
    <n v="25947.721962"/>
    <n v="28616.546549999999"/>
    <n v="2668.8245879999995"/>
    <x v="0"/>
    <n v="-30221.446032161999"/>
    <n v="0"/>
    <n v="28616.546549999999"/>
    <n v="28616.546549999999"/>
    <n v="2668.8245879999995"/>
    <n v="2668.8245879999995"/>
    <n v="2668.8245879999995"/>
    <x v="1"/>
    <x v="1"/>
    <x v="1"/>
    <x v="1"/>
    <n v="17227.774984"/>
    <n v="-3.6895200000000017"/>
  </r>
  <r>
    <n v="42"/>
    <n v="138"/>
    <x v="0"/>
    <x v="0"/>
    <s v="Tecnost SPA"/>
    <x v="4"/>
    <x v="4"/>
    <x v="12"/>
    <s v="JP Morgan"/>
    <x v="2"/>
    <d v="2000-08-08T00:00:00"/>
    <d v="2003-08-08T00:00:00"/>
    <x v="0"/>
    <n v="10000000"/>
    <n v="-2124.253338"/>
    <n v="1"/>
    <n v="132.65221500000001"/>
    <n v="159.930128"/>
    <n v="28.183652648394336"/>
    <n v="-59869.218215384208"/>
    <n v="1607.494506"/>
    <x v="0"/>
    <n v="-58261.723709384205"/>
    <n v="-56608.811443999999"/>
    <n v="-115503.384993"/>
    <n v="-58894.573549000001"/>
    <n v="-632.84983961579564"/>
    <n v="-56608.811443999999"/>
    <n v="-115503.384993"/>
    <n v="-58894.573549000001"/>
    <x v="0"/>
    <n v="-20966.38044606"/>
    <n v="51111.111110999998"/>
    <n v="-64392.273882000001"/>
    <n v="31232.723405000004"/>
    <n v="-58894.573549000001"/>
    <n v="-58894.573549000001"/>
    <n v="-58894.573549000001"/>
    <x v="5"/>
    <x v="0"/>
    <x v="3"/>
    <x v="4"/>
    <n v="-42510.180317999999"/>
    <n v="21.011055999999996"/>
  </r>
  <r>
    <n v="45"/>
    <n v="139"/>
    <x v="0"/>
    <x v="0"/>
    <s v="Tecnost SPA"/>
    <x v="4"/>
    <x v="4"/>
    <x v="12"/>
    <s v="Citibank NA"/>
    <x v="2"/>
    <d v="2000-08-09T00:00:00"/>
    <d v="2001-08-09T00:00:00"/>
    <x v="0"/>
    <n v="-10000000"/>
    <n v="338.94062500000001"/>
    <n v="0.63"/>
    <n v="72.881929999999997"/>
    <n v="102.00650400000001"/>
    <n v="31.612790463739771"/>
    <n v="10714.858957773999"/>
    <n v="-678.98179200000004"/>
    <x v="0"/>
    <n v="10035.877165773998"/>
    <n v="-5824.503256"/>
    <n v="4034.07519"/>
    <n v="9858.5784459999995"/>
    <n v="-177.29871977399853"/>
    <n v="-5824.503256"/>
    <n v="4034.07519"/>
    <n v="9858.5784459999995"/>
    <x v="0"/>
    <n v="3345.3439687500004"/>
    <n v="-32200"/>
    <n v="-28165.92481"/>
    <n v="-35503.579461000001"/>
    <n v="9858.5784459999959"/>
    <n v="9858.5784459999959"/>
    <n v="9858.5784459999995"/>
    <x v="3"/>
    <x v="0"/>
    <x v="3"/>
    <x v="4"/>
    <n v="6172.2951189999985"/>
    <n v="22.930498"/>
  </r>
  <r>
    <n v="163"/>
    <n v="317"/>
    <x v="0"/>
    <x v="0"/>
    <s v="Tecnost SPA"/>
    <x v="4"/>
    <x v="4"/>
    <x v="12"/>
    <s v="Deutsche Bank AG"/>
    <x v="2"/>
    <d v="2000-10-03T00:00:00"/>
    <d v="2003-10-03T00:00:00"/>
    <x v="0"/>
    <n v="10000000"/>
    <n v="-2261.0331169999999"/>
    <n v="1.18"/>
    <n v="137.195662"/>
    <n v="164.44076100000001"/>
    <n v="28.048160764368006"/>
    <n v="-63417.820359176098"/>
    <n v="1701.6201570000001"/>
    <x v="0"/>
    <n v="-61716.2002021761"/>
    <n v="-15122.392468"/>
    <n v="-77548.360910999996"/>
    <n v="-62425.968442999998"/>
    <n v="-709.76824082389794"/>
    <n v="-15122.392468"/>
    <n v="-77548.360910999996"/>
    <n v="-62425.968442999998"/>
    <x v="0"/>
    <n v="-22316.39686479"/>
    <n v="30155.555555999999"/>
    <n v="-47392.805354999997"/>
    <n v="31151.470036000006"/>
    <n v="-62425.968442999998"/>
    <n v="-62425.968442999998"/>
    <n v="-62425.968442999998"/>
    <x v="4"/>
    <x v="0"/>
    <x v="3"/>
    <x v="4"/>
    <n v="-45086.752038999999"/>
    <n v="20.965328999999997"/>
  </r>
  <r>
    <n v="882"/>
    <n v="423"/>
    <x v="0"/>
    <x v="0"/>
    <s v="Telefonica Sa"/>
    <x v="6"/>
    <x v="4"/>
    <x v="7"/>
    <s v="LBIE"/>
    <x v="2"/>
    <d v="2000-12-12T00:00:00"/>
    <d v="2005-12-12T00:00:00"/>
    <x v="1"/>
    <n v="-10000000"/>
    <n v="4159.6687910000001"/>
    <n v="1.04"/>
    <n v="77.064280999999994"/>
    <n v="76.762378999999996"/>
    <n v="-0.2356673467744522"/>
    <n v="-980.29810743546329"/>
    <n v="-1004.385798"/>
    <x v="0"/>
    <n v="-1984.6839054354632"/>
    <n v="-118542.007228"/>
    <n v="-120133.91871300001"/>
    <n v="-1591.9114850000042"/>
    <n v="392.77242043545903"/>
    <n v="-104554.05037509601"/>
    <n v="-105417.5136706575"/>
    <n v="-863.46329556149431"/>
    <x v="0"/>
    <n v="17106.637902987499"/>
    <n v="-22815"/>
    <n v="-128232.5136706575"/>
    <n v="-121545.88985315965"/>
    <n v="-746.46329556149431"/>
    <n v="-746.46329556149431"/>
    <n v="-863.46329556149431"/>
    <x v="1"/>
    <x v="4"/>
    <x v="1"/>
    <x v="6"/>
    <n v="-59109.595828662306"/>
    <n v="-15.846541000000002"/>
  </r>
  <r>
    <n v="1363"/>
    <n v="519"/>
    <x v="0"/>
    <x v="0"/>
    <s v="Telefonica Sa"/>
    <x v="6"/>
    <x v="4"/>
    <x v="7"/>
    <s v="Portfolio ISIS"/>
    <x v="2"/>
    <d v="2001-01-05T00:00:00"/>
    <d v="2006-01-05T00:00:00"/>
    <x v="0"/>
    <n v="-10000000"/>
    <n v="4074.1300550000001"/>
    <n v="0.75"/>
    <n v="77.396471000000005"/>
    <n v="77.103553000000005"/>
    <n v="-0.27613344844093085"/>
    <n v="-1125.0035814839894"/>
    <n v="-948.39226200000007"/>
    <x v="0"/>
    <n v="-2073.3958434839897"/>
    <n v="-8377.1385570000002"/>
    <n v="-9795.3594969999995"/>
    <n v="-1418.2209399999992"/>
    <n v="655.17490348399042"/>
    <n v="-8377.1385570000002"/>
    <n v="-9795.3594969999995"/>
    <n v="-1418.2209399999992"/>
    <x v="0"/>
    <n v="16754.859851187499"/>
    <n v="0"/>
    <n v="-9795.3594969999995"/>
    <n v="-130483.37944399999"/>
    <n v="-1418.2209399999992"/>
    <n v="-1418.2209399999992"/>
    <n v="-1418.2209399999992"/>
    <x v="1"/>
    <x v="4"/>
    <x v="1"/>
    <x v="6"/>
    <n v="-67019.373644000007"/>
    <n v="-15.730133999999993"/>
  </r>
  <r>
    <n v="1538"/>
    <n v="585"/>
    <x v="0"/>
    <x v="1"/>
    <s v="Telefonica Sa"/>
    <x v="6"/>
    <x v="4"/>
    <x v="7"/>
    <s v="Portfolio ISIS"/>
    <x v="1"/>
    <d v="2001-01-05T00:00:00"/>
    <d v="2006-01-05T00:00:00"/>
    <x v="0"/>
    <n v="10000000"/>
    <n v="-4074.1300550000001"/>
    <n v="0.75"/>
    <n v="77.396471000000005"/>
    <n v="77.103553000000005"/>
    <n v="-0.27613344844093085"/>
    <n v="1125.0035814839894"/>
    <n v="948.39226200000007"/>
    <x v="0"/>
    <n v="2073.3958434839897"/>
    <n v="8377.1385570000002"/>
    <n v="9795.3594969999995"/>
    <n v="1418.2209399999992"/>
    <n v="-655.17490348399042"/>
    <n v="8377.1385570000002"/>
    <n v="9795.3594969999995"/>
    <n v="1418.2209399999992"/>
    <x v="0"/>
    <n v="-16754.859851187499"/>
    <n v="0"/>
    <n v="9795.3594969999995"/>
    <n v="130483.37944399999"/>
    <n v="1418.2209399999992"/>
    <n v="1418.2209399999992"/>
    <n v="1418.2209399999992"/>
    <x v="1"/>
    <x v="4"/>
    <x v="1"/>
    <x v="6"/>
    <n v="67019.373644000007"/>
    <n v="-15.730133999999993"/>
  </r>
  <r>
    <n v="1599"/>
    <n v="653"/>
    <x v="0"/>
    <x v="0"/>
    <s v="Telefonica Sa"/>
    <x v="6"/>
    <x v="4"/>
    <x v="7"/>
    <s v="Goldman Sachs"/>
    <x v="2"/>
    <d v="2001-01-08T00:00:00"/>
    <d v="2006-01-08T00:00:00"/>
    <x v="0"/>
    <n v="10000000"/>
    <n v="-4144.6320720000003"/>
    <n v="1.19"/>
    <n v="77.471906000000004"/>
    <n v="77.178730000000002"/>
    <n v="-0.27583504421501098"/>
    <n v="1143.2347708350726"/>
    <n v="1054.2666449999999"/>
    <x v="0"/>
    <n v="2197.5014158350723"/>
    <n v="200675.587868"/>
    <n v="202450.17924299999"/>
    <n v="1774.5913749999891"/>
    <n v="-422.91004083508324"/>
    <n v="200675.587868"/>
    <n v="202450.17924299999"/>
    <n v="1774.5913749999891"/>
    <x v="0"/>
    <n v="-17044.799396100003"/>
    <n v="0"/>
    <n v="202450.17924299999"/>
    <n v="202450.17924299999"/>
    <n v="1774.5913749999891"/>
    <n v="1774.5913749999891"/>
    <n v="1774.5913749999891"/>
    <x v="1"/>
    <x v="4"/>
    <x v="1"/>
    <x v="6"/>
    <n v="68008.519017999992"/>
    <n v="-15.700136999999998"/>
  </r>
  <r>
    <n v="1631"/>
    <n v="835"/>
    <x v="0"/>
    <x v="0"/>
    <s v="Telefonica Sa"/>
    <x v="6"/>
    <x v="4"/>
    <x v="7"/>
    <s v="Goldman Sachs"/>
    <x v="2"/>
    <d v="2001-02-02T00:00:00"/>
    <d v="2006-02-02T00:00:00"/>
    <x v="1"/>
    <n v="-10000000"/>
    <n v="4268.0286450000003"/>
    <n v="1"/>
    <n v="78.348502999999994"/>
    <n v="78.046058000000002"/>
    <n v="-0.23851050012737091"/>
    <n v="-1017.9696466768953"/>
    <n v="-984.65892000000008"/>
    <x v="0"/>
    <n v="-2002.6285666768954"/>
    <n v="-109173.61500400001"/>
    <n v="-110788.23687199999"/>
    <n v="-1614.6218679999874"/>
    <n v="388.00669867690794"/>
    <n v="-96291.128433528007"/>
    <n v="-97216.677855179994"/>
    <n v="-925.54942165198736"/>
    <x v="0"/>
    <n v="17552.267802562499"/>
    <n v="0"/>
    <n v="-97216.677855179994"/>
    <n v="-97216.677855179994"/>
    <n v="-925.54942165198736"/>
    <n v="-925.54942165198736"/>
    <n v="-925.54942165198736"/>
    <x v="1"/>
    <x v="4"/>
    <x v="1"/>
    <x v="6"/>
    <n v="-58942.06137371339"/>
    <m/>
  </r>
  <r>
    <n v="43"/>
    <n v="140"/>
    <x v="0"/>
    <x v="0"/>
    <s v="Teleglobe Inc"/>
    <x v="1"/>
    <x v="4"/>
    <x v="0"/>
    <s v="JP Morgan"/>
    <x v="6"/>
    <d v="2000-08-08T00:00:00"/>
    <d v="2005-08-08T00:00:00"/>
    <x v="0"/>
    <n v="12000000"/>
    <n v="-4537.480509"/>
    <n v="1"/>
    <n v="129.38756599999999"/>
    <n v="128.710351"/>
    <n v="-0.58851723891278251"/>
    <n v="2670.3855007772468"/>
    <n v="1894.8970380000001"/>
    <x v="0"/>
    <n v="4565.2825387772464"/>
    <n v="-115339.92707600001"/>
    <n v="-112081.459369"/>
    <n v="3258.4677070000034"/>
    <n v="-1306.8148317772429"/>
    <n v="-115339.92707600001"/>
    <n v="-112081.459369"/>
    <n v="3258.4677070000034"/>
    <x v="0"/>
    <n v="-32842.283924142001"/>
    <n v="59527.333333000002"/>
    <n v="-52554.126036000001"/>
    <n v="156674.27522499999"/>
    <n v="3258.4677070000034"/>
    <n v="3258.4677070000034"/>
    <n v="3258.4677070000034"/>
    <x v="0"/>
    <x v="1"/>
    <x v="1"/>
    <x v="1"/>
    <n v="24879.480812000009"/>
    <n v="-4.7132550000000037"/>
  </r>
  <r>
    <n v="47"/>
    <n v="141"/>
    <x v="0"/>
    <x v="0"/>
    <s v="Teleglobe Inc"/>
    <x v="1"/>
    <x v="4"/>
    <x v="0"/>
    <s v="Citibank NA"/>
    <x v="6"/>
    <d v="2000-08-21T00:00:00"/>
    <d v="2001-03-29T00:00:00"/>
    <x v="0"/>
    <n v="0"/>
    <n v="0"/>
    <n v="0.67"/>
    <n v="0"/>
    <n v="0"/>
    <m/>
    <n v="-"/>
    <n v="0"/>
    <x v="0"/>
    <n v="0"/>
    <n v="0"/>
    <n v="0"/>
    <n v="0"/>
    <n v="0"/>
    <n v="0"/>
    <n v="0"/>
    <n v="0"/>
    <x v="0"/>
    <n v="0"/>
    <n v="-61416.666666999998"/>
    <n v="-61416.666666999998"/>
    <n v="-28237.786785999997"/>
    <n v="0"/>
    <n v="0"/>
    <n v="0"/>
    <x v="3"/>
    <x v="1"/>
    <x v="1"/>
    <x v="1"/>
    <n v="-1963.9238650000043"/>
    <m/>
  </r>
  <r>
    <n v="48"/>
    <n v="142"/>
    <x v="0"/>
    <x v="0"/>
    <s v="Teleglobe Inc"/>
    <x v="1"/>
    <x v="4"/>
    <x v="0"/>
    <s v="Royal BOC"/>
    <x v="6"/>
    <d v="2000-08-21T00:00:00"/>
    <d v="2001-08-21T00:00:00"/>
    <x v="0"/>
    <n v="10000000"/>
    <n v="-370.18246099999999"/>
    <n v="0.93"/>
    <n v="80.262300999999994"/>
    <n v="78.624740000000003"/>
    <n v="-0.54334234937947201"/>
    <n v="201.13580805881475"/>
    <n v="664.60455300000001"/>
    <x v="0"/>
    <n v="865.74036105881476"/>
    <n v="15432.933016999999"/>
    <n v="16281.09057"/>
    <n v="848.15755300000092"/>
    <n v="-17.582808058813839"/>
    <n v="15432.933016999999"/>
    <n v="16281.09057"/>
    <n v="848.15755300000092"/>
    <x v="0"/>
    <n v="-2679.3806527180004"/>
    <n v="47533.333333000002"/>
    <n v="63814.423903000003"/>
    <n v="24662.691977000002"/>
    <n v="848.15755299999728"/>
    <n v="848.15755299999728"/>
    <n v="848.15755300000092"/>
    <x v="3"/>
    <x v="1"/>
    <x v="1"/>
    <x v="1"/>
    <n v="3241.5537350000013"/>
    <n v="-3.7060390000000041"/>
  </r>
  <r>
    <n v="146"/>
    <n v="204"/>
    <x v="0"/>
    <x v="0"/>
    <s v="Telia AB"/>
    <x v="11"/>
    <x v="4"/>
    <x v="11"/>
    <s v="Goldman Sachs"/>
    <x v="2"/>
    <d v="2000-09-21T00:00:00"/>
    <d v="2005-09-21T00:00:00"/>
    <x v="1"/>
    <n v="-10000000"/>
    <n v="3888.1291550000001"/>
    <n v="0.39"/>
    <n v="71.113518999999997"/>
    <n v="71.043334000000002"/>
    <n v="-6.5816525417679121E-4"/>
    <n v="-2.5590315135727675"/>
    <n v="-688.52408100000002"/>
    <x v="0"/>
    <n v="-691.08311251357281"/>
    <n v="127047.87916500001"/>
    <n v="126689.09331500001"/>
    <n v="-358.78585000000021"/>
    <n v="332.2972625135726"/>
    <n v="112056.22942353001"/>
    <n v="111169.6793839125"/>
    <n v="-886.55003961750481"/>
    <x v="0"/>
    <n v="7675.166951969999"/>
    <n v="-17206.3125"/>
    <n v="93963.366883912502"/>
    <n v="-23343.017985619299"/>
    <n v="-798.3125396175019"/>
    <n v="-798.3125396175019"/>
    <n v="-886.55003961750481"/>
    <x v="0"/>
    <x v="6"/>
    <x v="1"/>
    <x v="11"/>
    <n v="-17006.858757694325"/>
    <n v="-4.079779000000002"/>
  </r>
  <r>
    <n v="1364"/>
    <n v="520"/>
    <x v="0"/>
    <x v="0"/>
    <s v="Tesco Plc"/>
    <x v="2"/>
    <x v="1"/>
    <x v="6"/>
    <s v="Portfolio ISIS"/>
    <x v="2"/>
    <d v="2001-01-05T00:00:00"/>
    <d v="2006-01-05T00:00:00"/>
    <x v="0"/>
    <n v="-10000000"/>
    <n v="4043.2138479999999"/>
    <n v="0.32"/>
    <n v="25.181457000000002"/>
    <n v="25.061346"/>
    <n v="-0.1192179149569869"/>
    <n v="-482.02352468377575"/>
    <n v="-294.49678499999999"/>
    <x v="0"/>
    <n v="-776.52030968377574"/>
    <n v="-36528.029423"/>
    <n v="-37159.451455000002"/>
    <n v="-631.42203200000222"/>
    <n v="145.09827768377352"/>
    <n v="-36528.029423"/>
    <n v="-37159.451455000002"/>
    <n v="-631.42203200000222"/>
    <x v="0"/>
    <n v="11971.956203927999"/>
    <n v="0"/>
    <n v="-37159.451455000002"/>
    <n v="-40409.179061000003"/>
    <n v="-631.42203200000222"/>
    <n v="-631.42203200000222"/>
    <n v="-631.42203200000222"/>
    <x v="1"/>
    <x v="2"/>
    <x v="1"/>
    <x v="2"/>
    <n v="-25136.568925"/>
    <n v="-5.7999130000000001"/>
  </r>
  <r>
    <n v="1573"/>
    <n v="619"/>
    <x v="0"/>
    <x v="1"/>
    <s v="Tesco Plc"/>
    <x v="2"/>
    <x v="1"/>
    <x v="6"/>
    <s v="Portfolio ISIS"/>
    <x v="1"/>
    <d v="2001-01-05T00:00:00"/>
    <d v="2006-01-05T00:00:00"/>
    <x v="0"/>
    <n v="10000000"/>
    <n v="-4043.2138479999999"/>
    <n v="0.32"/>
    <n v="25.181457000000002"/>
    <n v="25.061346"/>
    <n v="-0.1192179149569869"/>
    <n v="482.02352468377575"/>
    <n v="294.49678499999999"/>
    <x v="0"/>
    <n v="776.52030968377574"/>
    <n v="36528.029423"/>
    <n v="37159.451455000002"/>
    <n v="631.42203200000222"/>
    <n v="-145.09827768377352"/>
    <n v="36528.029423"/>
    <n v="37159.451455000002"/>
    <n v="631.42203200000222"/>
    <x v="0"/>
    <n v="-11971.956203927999"/>
    <n v="0"/>
    <n v="37159.451455000002"/>
    <n v="40409.179061000003"/>
    <n v="631.42203200000222"/>
    <n v="631.42203200000222"/>
    <n v="631.42203200000222"/>
    <x v="1"/>
    <x v="2"/>
    <x v="1"/>
    <x v="2"/>
    <n v="25136.568925"/>
    <n v="-5.7999130000000001"/>
  </r>
  <r>
    <n v="1365"/>
    <n v="521"/>
    <x v="0"/>
    <x v="0"/>
    <s v="Time Warner Inc."/>
    <x v="1"/>
    <x v="4"/>
    <x v="3"/>
    <s v="Portfolio ISIS"/>
    <x v="5"/>
    <d v="2001-01-05T00:00:00"/>
    <d v="2006-01-05T00:00:00"/>
    <x v="0"/>
    <n v="-10000000"/>
    <n v="4066.4859859999997"/>
    <n v="0.65"/>
    <n v="61.826332999999998"/>
    <n v="61.236718000000003"/>
    <n v="-0.58334762529288886"/>
    <n v="-2372.1749432199117"/>
    <n v="-696.44003399999997"/>
    <x v="0"/>
    <n v="-3068.6149772199115"/>
    <n v="-29104.474528999999"/>
    <n v="-31767.621015000001"/>
    <n v="-2663.1464860000015"/>
    <n v="405.46849121990999"/>
    <n v="-29104.474528999999"/>
    <n v="-31767.621015000001"/>
    <n v="-2663.1464860000015"/>
    <x v="0"/>
    <n v="29433.225566667999"/>
    <n v="0"/>
    <n v="-31767.621015000001"/>
    <n v="-131216.14405999999"/>
    <n v="-2663.1464860000015"/>
    <n v="-2663.1464860000015"/>
    <n v="-2663.1464860000015"/>
    <x v="1"/>
    <x v="1"/>
    <x v="1"/>
    <x v="1"/>
    <n v="-14013.230475"/>
    <n v="-3.0155310000000028"/>
  </r>
  <r>
    <n v="1539"/>
    <n v="586"/>
    <x v="0"/>
    <x v="1"/>
    <s v="Time Warner Inc."/>
    <x v="1"/>
    <x v="4"/>
    <x v="3"/>
    <s v="Portfolio ISIS"/>
    <x v="1"/>
    <d v="2001-01-05T00:00:00"/>
    <d v="2006-01-05T00:00:00"/>
    <x v="0"/>
    <n v="10000000"/>
    <n v="-4066.4859859999997"/>
    <n v="0.65"/>
    <n v="61.826332999999998"/>
    <n v="61.236718000000003"/>
    <n v="-0.58334762529288886"/>
    <n v="2372.1749432199117"/>
    <n v="696.44003399999997"/>
    <x v="0"/>
    <n v="3068.6149772199115"/>
    <n v="29104.474528999999"/>
    <n v="31767.621015000001"/>
    <n v="2663.1464860000015"/>
    <n v="-405.46849121990999"/>
    <n v="29104.474528999999"/>
    <n v="31767.621015000001"/>
    <n v="2663.1464860000015"/>
    <x v="0"/>
    <n v="-29433.225566667999"/>
    <n v="0"/>
    <n v="31767.621015000001"/>
    <n v="131216.14405999999"/>
    <n v="2663.1464860000015"/>
    <n v="2663.1464860000015"/>
    <n v="2663.1464860000015"/>
    <x v="1"/>
    <x v="1"/>
    <x v="1"/>
    <x v="1"/>
    <n v="14013.230475"/>
    <n v="-3.0155310000000028"/>
  </r>
  <r>
    <n v="1634"/>
    <n v="838"/>
    <x v="0"/>
    <x v="0"/>
    <s v="Time Warner Inc."/>
    <x v="1"/>
    <x v="4"/>
    <x v="3"/>
    <s v="CSFB Intl"/>
    <x v="5"/>
    <d v="2001-02-09T00:00:00"/>
    <d v="2006-02-09T00:00:00"/>
    <x v="0"/>
    <n v="10000000"/>
    <n v="-4130.3488859999998"/>
    <n v="0.6"/>
    <n v="62.295693"/>
    <n v="61.706549000000003"/>
    <n v="-0.58676728043778648"/>
    <n v="2423.5535830974609"/>
    <n v="670.437996"/>
    <x v="0"/>
    <n v="3093.991579097461"/>
    <n v="-898.43137100000001"/>
    <n v="1756.6084450000001"/>
    <n v="2655.039816"/>
    <n v="-438.95176309746103"/>
    <n v="-898.43137100000001"/>
    <n v="1756.6084450000001"/>
    <n v="2655.039816"/>
    <x v="0"/>
    <n v="-29895.465236868"/>
    <n v="0"/>
    <n v="1756.6084450000001"/>
    <n v="1756.6084450000001"/>
    <n v="2655.039816"/>
    <n v="2655.039816"/>
    <n v="2655.039816"/>
    <x v="1"/>
    <x v="1"/>
    <x v="1"/>
    <x v="1"/>
    <n v="14229.753365999999"/>
    <n v="-3.0124499999999941"/>
  </r>
  <r>
    <n v="1703"/>
    <n v="909"/>
    <x v="0"/>
    <x v="0"/>
    <s v="Tokyo Elec Power Co"/>
    <x v="9"/>
    <x v="3"/>
    <x v="9"/>
    <s v="LBIE"/>
    <x v="6"/>
    <d v="2001-03-20T00:00:00"/>
    <d v="2006-03-20T00:00:00"/>
    <x v="0"/>
    <n v="-20000000"/>
    <n v="8374.4430970000012"/>
    <n v="0.32"/>
    <n v="27.646260000000002"/>
    <n v="27.619098000000001"/>
    <n v="-3.178116076015769E-2"/>
    <n v="-266.14952234254986"/>
    <n v="-835.13915700000007"/>
    <x v="0"/>
    <n v="-1101.28867934255"/>
    <n v="-40508.387337"/>
    <n v="-40972.962005000001"/>
    <n v="-464.57466800000111"/>
    <n v="636.71401134254893"/>
    <n v="-40508.387337"/>
    <n v="-40972.962005000001"/>
    <n v="-464.57466800000111"/>
    <x v="0"/>
    <m/>
    <n v="0"/>
    <n v="-40972.962005000001"/>
    <n v="-40972.962005000001"/>
    <n v="-464.57466800000111"/>
    <n v="-464.57466800000111"/>
    <n v="-464.57466800000111"/>
    <x v="1"/>
    <x v="0"/>
    <x v="1"/>
    <x v="9"/>
    <n v="-14812.883171000001"/>
    <n v="-1.5453619999999972"/>
  </r>
  <r>
    <n v="1690"/>
    <n v="898"/>
    <x v="0"/>
    <x v="0"/>
    <s v="Toyota Motor Corp"/>
    <x v="13"/>
    <x v="6"/>
    <x v="9"/>
    <s v="Bank of America"/>
    <x v="6"/>
    <d v="2001-03-16T00:00:00"/>
    <d v="2006-02-06T00:00:00"/>
    <x v="0"/>
    <n v="-20000000"/>
    <n v="8167.6769490000006"/>
    <n v="0.24"/>
    <n v="25.395150999999998"/>
    <n v="25.377355999999999"/>
    <n v="-1.8330493305996887E-2"/>
    <n v="-149.7175476391896"/>
    <n v="-605.90820600000006"/>
    <x v="0"/>
    <n v="-755.62575363918972"/>
    <n v="9566.2017070000002"/>
    <n v="9293.6353629999994"/>
    <n v="-272.56634400000075"/>
    <n v="483.05940963918897"/>
    <n v="9566.2017070000002"/>
    <n v="9293.6353629999994"/>
    <n v="-272.56634400000075"/>
    <x v="0"/>
    <n v="12226.604008805552"/>
    <n v="0"/>
    <n v="9293.6353629999994"/>
    <n v="9293.6353629999994"/>
    <n v="-272.56634400000075"/>
    <n v="-272.56634400000075"/>
    <n v="-272.56634400000075"/>
    <x v="1"/>
    <x v="7"/>
    <x v="1"/>
    <x v="13"/>
    <n v="12227.079197999999"/>
    <n v="1.5471369999999993"/>
  </r>
  <r>
    <n v="14"/>
    <n v="104"/>
    <x v="0"/>
    <x v="8"/>
    <s v="Transocean Sedco"/>
    <x v="10"/>
    <x v="5"/>
    <x v="3"/>
    <s v="High Yield"/>
    <x v="5"/>
    <d v="2000-06-06T00:00:00"/>
    <d v="2003-05-24T00:00:00"/>
    <x v="0"/>
    <n v="4000000"/>
    <n v="-780.98029199999996"/>
    <n v="0.75"/>
    <n v="70.104755999999995"/>
    <n v="69.421198000000004"/>
    <n v="-0.55099230694412715"/>
    <n v="430.31413276697799"/>
    <n v="251.55140400000002"/>
    <x v="0"/>
    <n v="681.86553676697804"/>
    <n v="6961.6029760000001"/>
    <n v="7598.4070339999998"/>
    <n v="636.80405799999971"/>
    <n v="-45.061478766978325"/>
    <n v="6961.6029760000001"/>
    <n v="7598.4070339999998"/>
    <n v="636.80405799999971"/>
    <x v="0"/>
    <n v="-5781.2066115299995"/>
    <n v="22083.333332999999"/>
    <n v="29681.740366999999"/>
    <n v="15894.458395"/>
    <n v="636.80405800000153"/>
    <n v="636.80405800000153"/>
    <n v="636.80405799999971"/>
    <x v="5"/>
    <x v="5"/>
    <x v="1"/>
    <x v="10"/>
    <n v="2441.7683550000002"/>
    <n v="-2.2252039999999909"/>
  </r>
  <r>
    <n v="16"/>
    <n v="105"/>
    <x v="0"/>
    <x v="0"/>
    <s v="Transocean Sedco"/>
    <x v="10"/>
    <x v="5"/>
    <x v="3"/>
    <s v="Merrill Lynch Int"/>
    <x v="5"/>
    <d v="2000-06-06T00:00:00"/>
    <d v="2003-05-24T00:00:00"/>
    <x v="0"/>
    <n v="-10000000"/>
    <n v="1947.4400450000001"/>
    <n v="0.6"/>
    <n v="70.104721999999995"/>
    <n v="69.421165000000002"/>
    <n v="-0.55099260759959579"/>
    <n v="-1073.0250685384242"/>
    <n v="-613.31453699999997"/>
    <x v="0"/>
    <n v="-1686.3396055384242"/>
    <n v="14455.891546999999"/>
    <n v="12900.754704000001"/>
    <n v="-1555.1368429999984"/>
    <n v="131.20276253842576"/>
    <n v="14455.891546999999"/>
    <n v="12900.754704000001"/>
    <n v="-1555.1368429999984"/>
    <x v="0"/>
    <n v="14415.924933112499"/>
    <n v="-44166.666666999998"/>
    <n v="-31265.911962999999"/>
    <n v="-40106.387115999998"/>
    <n v="-1555.1368430000002"/>
    <n v="-1555.1368430000002"/>
    <n v="-1555.1368429999984"/>
    <x v="5"/>
    <x v="5"/>
    <x v="1"/>
    <x v="10"/>
    <n v="-6069.0076230000013"/>
    <n v="-2.2252040000000051"/>
  </r>
  <r>
    <n v="17"/>
    <n v="106"/>
    <x v="0"/>
    <x v="0"/>
    <s v="Transocean Sedco"/>
    <x v="10"/>
    <x v="5"/>
    <x v="3"/>
    <s v="JP Morgan"/>
    <x v="5"/>
    <d v="2000-06-06T00:00:00"/>
    <d v="2003-05-24T00:00:00"/>
    <x v="0"/>
    <n v="6000000"/>
    <n v="-1169.0654549999999"/>
    <n v="0.63"/>
    <n v="70.104755999999995"/>
    <n v="69.421198000000004"/>
    <n v="-0.55099254736392966"/>
    <n v="644.1463530856214"/>
    <n v="369.85552800000005"/>
    <x v="0"/>
    <n v="1014.0018810856214"/>
    <n v="-4850.3755879999999"/>
    <n v="-3912.8679630000001"/>
    <n v="937.50762499999973"/>
    <n v="-76.494256085621714"/>
    <n v="-4850.3755879999999"/>
    <n v="-3912.8679630000001"/>
    <n v="937.50762499999973"/>
    <x v="0"/>
    <n v="-8654.0070306375001"/>
    <n v="27825"/>
    <n v="23912.132036999999"/>
    <n v="24194.365518999999"/>
    <n v="937.50762499999837"/>
    <n v="937.50762499999837"/>
    <n v="937.50762499999973"/>
    <x v="5"/>
    <x v="5"/>
    <x v="1"/>
    <x v="10"/>
    <n v="3645.6532479999987"/>
    <n v="-2.2252039999999909"/>
  </r>
  <r>
    <n v="114"/>
    <n v="120"/>
    <x v="2"/>
    <x v="9"/>
    <s v="Transocean Sedco"/>
    <x v="10"/>
    <x v="5"/>
    <x v="3"/>
    <s v="EnronCredit.com"/>
    <x v="5"/>
    <d v="2000-06-06T00:00:00"/>
    <d v="2003-05-24T00:00:00"/>
    <x v="0"/>
    <n v="-4000000"/>
    <n v="780.98029199999996"/>
    <n v="0.75"/>
    <n v="70.104755999999995"/>
    <n v="69.421198000000004"/>
    <n v="-0.55099230694412715"/>
    <n v="-430.31413276697799"/>
    <n v="-251.55140400000002"/>
    <x v="0"/>
    <n v="-681.86553676697804"/>
    <n v="-6961.6029760000001"/>
    <n v="-7598.4070339999998"/>
    <n v="-636.80405799999971"/>
    <n v="45.061478766978325"/>
    <n v="-6961.6029760000001"/>
    <n v="-7598.4070339999998"/>
    <n v="-636.80405799999971"/>
    <x v="0"/>
    <n v="5781.2066115299995"/>
    <n v="-22083.333332999999"/>
    <n v="-29681.740366999999"/>
    <n v="-15894.458395"/>
    <n v="-636.80405800000153"/>
    <n v="-636.80405800000153"/>
    <n v="-636.80405799999971"/>
    <x v="5"/>
    <x v="5"/>
    <x v="1"/>
    <x v="10"/>
    <n v="-2441.7683550000002"/>
    <n v="-2.2252039999999909"/>
  </r>
  <r>
    <n v="1366"/>
    <n v="522"/>
    <x v="0"/>
    <x v="0"/>
    <s v="Transocean Sedco"/>
    <x v="10"/>
    <x v="5"/>
    <x v="3"/>
    <s v="Portfolio ISIS"/>
    <x v="5"/>
    <d v="2001-01-05T00:00:00"/>
    <d v="2006-01-05T00:00:00"/>
    <x v="0"/>
    <n v="-10000000"/>
    <n v="4073.0553370000002"/>
    <n v="0.8"/>
    <n v="82.380177000000003"/>
    <n v="81.784013999999999"/>
    <n v="-0.56790507871508111"/>
    <n v="-2313.1088117698664"/>
    <n v="-969.70272899999998"/>
    <x v="0"/>
    <n v="-3282.8115407698665"/>
    <n v="-9688.2679079999998"/>
    <n v="-12374.615673"/>
    <n v="-2686.3477650000004"/>
    <n v="596.46377576986606"/>
    <n v="-9688.2679079999998"/>
    <n v="-12374.615673"/>
    <n v="-2686.3477650000004"/>
    <x v="0"/>
    <n v="30150.792132142502"/>
    <n v="0"/>
    <n v="-12374.615673"/>
    <n v="-34771.686732999995"/>
    <n v="-2686.3477650000004"/>
    <n v="-2686.3477650000004"/>
    <n v="-2686.3477650000004"/>
    <x v="1"/>
    <x v="5"/>
    <x v="1"/>
    <x v="10"/>
    <n v="-13115.317754"/>
    <n v="-2.7065520000000021"/>
  </r>
  <r>
    <n v="1540"/>
    <n v="587"/>
    <x v="0"/>
    <x v="1"/>
    <s v="Transocean Sedco"/>
    <x v="10"/>
    <x v="5"/>
    <x v="3"/>
    <s v="Portfolio ISIS"/>
    <x v="1"/>
    <d v="2001-01-05T00:00:00"/>
    <d v="2006-01-05T00:00:00"/>
    <x v="0"/>
    <n v="10000000"/>
    <n v="-4073.0553370000002"/>
    <n v="0.8"/>
    <n v="82.380177000000003"/>
    <n v="81.784013999999999"/>
    <n v="-0.56790507871508111"/>
    <n v="2313.1088117698664"/>
    <n v="969.70272899999998"/>
    <x v="0"/>
    <n v="3282.8115407698665"/>
    <n v="9688.2679079999998"/>
    <n v="12374.615673"/>
    <n v="2686.3477650000004"/>
    <n v="-596.46377576986606"/>
    <n v="9688.2679079999998"/>
    <n v="12374.615673"/>
    <n v="2686.3477650000004"/>
    <x v="0"/>
    <n v="-30150.792132142502"/>
    <n v="0"/>
    <n v="12374.615673"/>
    <n v="34771.686732999995"/>
    <n v="2686.3477650000004"/>
    <n v="2686.3477650000004"/>
    <n v="2686.3477650000004"/>
    <x v="1"/>
    <x v="5"/>
    <x v="1"/>
    <x v="10"/>
    <n v="13115.317754"/>
    <n v="-2.7065520000000021"/>
  </r>
  <r>
    <n v="1367"/>
    <n v="523"/>
    <x v="0"/>
    <x v="0"/>
    <s v="Tribune Co."/>
    <x v="5"/>
    <x v="4"/>
    <x v="3"/>
    <s v="Portfolio ISIS"/>
    <x v="4"/>
    <d v="2001-01-05T00:00:00"/>
    <d v="2006-01-05T00:00:00"/>
    <x v="0"/>
    <n v="-10000000"/>
    <n v="4030.570721"/>
    <n v="0.35"/>
    <n v="43.538643999999998"/>
    <n v="43.497458999999999"/>
    <n v="-3.1033151222696252E-2"/>
    <n v="-125.08131069856486"/>
    <n v="-522.114192"/>
    <x v="0"/>
    <n v="-647.19550269856484"/>
    <n v="27252.508321000001"/>
    <n v="27021.223458"/>
    <n v="-231.28486300000077"/>
    <n v="415.91063969856407"/>
    <n v="27252.508321000001"/>
    <n v="27021.223458"/>
    <n v="-231.28486300000077"/>
    <x v="0"/>
    <n v="23206.010926157498"/>
    <n v="0"/>
    <n v="27021.223458"/>
    <n v="-123374.429852"/>
    <n v="-231.28486300000077"/>
    <n v="-231.28486300000077"/>
    <n v="-231.28486300000077"/>
    <x v="1"/>
    <x v="3"/>
    <x v="1"/>
    <x v="5"/>
    <n v="-25419.938688000002"/>
    <n v="-5.8026690000000016"/>
  </r>
  <r>
    <n v="1541"/>
    <n v="588"/>
    <x v="0"/>
    <x v="1"/>
    <s v="Tribune Co."/>
    <x v="5"/>
    <x v="4"/>
    <x v="3"/>
    <s v="Portfolio ISIS"/>
    <x v="1"/>
    <d v="2001-01-05T00:00:00"/>
    <d v="2006-01-05T00:00:00"/>
    <x v="0"/>
    <n v="10000000"/>
    <n v="-4030.570721"/>
    <n v="0.35"/>
    <n v="43.538643999999998"/>
    <n v="43.497458999999999"/>
    <n v="-3.1033151222696252E-2"/>
    <n v="125.08131069856486"/>
    <n v="522.114192"/>
    <x v="0"/>
    <n v="647.19550269856484"/>
    <n v="-27252.508321000001"/>
    <n v="-27021.223458"/>
    <n v="231.28486300000077"/>
    <n v="-415.91063969856407"/>
    <n v="-27252.508321000001"/>
    <n v="-27021.223458"/>
    <n v="231.28486300000077"/>
    <x v="0"/>
    <n v="-23206.010926157498"/>
    <n v="0"/>
    <n v="-27021.223458"/>
    <n v="123374.429852"/>
    <n v="231.28486300000077"/>
    <n v="231.28486300000077"/>
    <n v="231.28486300000077"/>
    <x v="1"/>
    <x v="3"/>
    <x v="1"/>
    <x v="5"/>
    <n v="25419.938688000002"/>
    <n v="-5.8026690000000016"/>
  </r>
  <r>
    <n v="883"/>
    <n v="827"/>
    <x v="1"/>
    <x v="5"/>
    <s v="Triplets"/>
    <x v="9"/>
    <x v="10"/>
    <x v="15"/>
    <s v="Deutsche Bank AG"/>
    <x v="0"/>
    <d v="2000-05-02T00:00:00"/>
    <d v="2005-05-02T00:00:00"/>
    <x v="0"/>
    <n v="5000000"/>
    <m/>
    <n v="6.4"/>
    <n v="0"/>
    <n v="0"/>
    <n v="0"/>
    <n v="0"/>
    <n v="0"/>
    <x v="0"/>
    <n v="0"/>
    <n v="0"/>
    <n v="0"/>
    <n v="0"/>
    <n v="0"/>
    <n v="0"/>
    <n v="0"/>
    <n v="0"/>
    <x v="0"/>
    <m/>
    <n v="80000"/>
    <n v="80000"/>
    <n v="80000"/>
    <n v="0"/>
    <n v="0"/>
    <n v="0"/>
    <x v="0"/>
    <x v="0"/>
    <x v="1"/>
    <x v="9"/>
    <n v="0"/>
    <n v="0"/>
  </r>
  <r>
    <n v="884"/>
    <n v="828"/>
    <x v="1"/>
    <x v="7"/>
    <s v="Triplets"/>
    <x v="9"/>
    <x v="10"/>
    <x v="15"/>
    <s v="EnronCredit.com"/>
    <x v="0"/>
    <d v="2000-05-02T00:00:00"/>
    <d v="2005-05-02T00:00:00"/>
    <x v="0"/>
    <n v="-5000000"/>
    <m/>
    <n v="6.4"/>
    <n v="0"/>
    <n v="0"/>
    <n v="0"/>
    <n v="0"/>
    <n v="0"/>
    <x v="0"/>
    <n v="0"/>
    <n v="0"/>
    <n v="0"/>
    <n v="0"/>
    <n v="0"/>
    <n v="0"/>
    <n v="0"/>
    <n v="0"/>
    <x v="0"/>
    <m/>
    <n v="-80000"/>
    <n v="-80000"/>
    <n v="-80000"/>
    <n v="0"/>
    <n v="0"/>
    <n v="0"/>
    <x v="0"/>
    <x v="0"/>
    <x v="1"/>
    <x v="9"/>
    <n v="0"/>
    <n v="0"/>
  </r>
  <r>
    <n v="885"/>
    <n v="830"/>
    <x v="0"/>
    <x v="8"/>
    <s v="Triplets"/>
    <x v="9"/>
    <x v="10"/>
    <x v="15"/>
    <s v="High Yield"/>
    <x v="0"/>
    <d v="2000-05-02T00:00:00"/>
    <d v="2005-05-02T00:00:00"/>
    <x v="0"/>
    <n v="5000000"/>
    <m/>
    <n v="6.4"/>
    <n v="0"/>
    <n v="0"/>
    <n v="0"/>
    <n v="0"/>
    <n v="0"/>
    <x v="0"/>
    <n v="0"/>
    <n v="0"/>
    <n v="0"/>
    <n v="0"/>
    <n v="0"/>
    <n v="0"/>
    <n v="0"/>
    <n v="0"/>
    <x v="0"/>
    <m/>
    <n v="80000"/>
    <n v="80000"/>
    <n v="80000"/>
    <n v="0"/>
    <n v="0"/>
    <n v="0"/>
    <x v="0"/>
    <x v="0"/>
    <x v="1"/>
    <x v="9"/>
    <n v="0"/>
    <n v="0"/>
  </r>
  <r>
    <n v="1368"/>
    <n v="524"/>
    <x v="0"/>
    <x v="0"/>
    <s v="TXU Corporation"/>
    <x v="1"/>
    <x v="3"/>
    <x v="3"/>
    <s v="Portfolio ISIS"/>
    <x v="0"/>
    <d v="2001-01-05T00:00:00"/>
    <d v="2006-01-05T00:00:00"/>
    <x v="0"/>
    <n v="-10000000"/>
    <n v="4100.0806259999999"/>
    <n v="1"/>
    <n v="105.066034"/>
    <n v="104.462008"/>
    <n v="-0.56926722082839532"/>
    <n v="-2334.0415031353673"/>
    <n v="-1209.5192520000001"/>
    <x v="0"/>
    <n v="-3543.5607551353673"/>
    <n v="-3602.7541569999999"/>
    <n v="-6345.583028"/>
    <n v="-2742.8288710000002"/>
    <n v="800.73188413536718"/>
    <n v="-3602.7541569999999"/>
    <n v="-6345.583028"/>
    <n v="-2742.8288710000002"/>
    <x v="0"/>
    <n v="29676.383570988"/>
    <n v="0"/>
    <n v="-6345.583028"/>
    <n v="-140978.04345100001"/>
    <n v="-2742.8288710000002"/>
    <n v="-2742.8288710000002"/>
    <n v="-2742.8288710000002"/>
    <x v="1"/>
    <x v="1"/>
    <x v="1"/>
    <x v="1"/>
    <n v="-36864.368621000001"/>
    <n v="-8.358311999999998"/>
  </r>
  <r>
    <n v="1542"/>
    <n v="589"/>
    <x v="0"/>
    <x v="1"/>
    <s v="TXU Corporation"/>
    <x v="1"/>
    <x v="3"/>
    <x v="3"/>
    <s v="Portfolio ISIS"/>
    <x v="1"/>
    <d v="2001-01-05T00:00:00"/>
    <d v="2006-01-05T00:00:00"/>
    <x v="0"/>
    <n v="10000000"/>
    <n v="-4100.0806259999999"/>
    <n v="1"/>
    <n v="105.066034"/>
    <n v="104.462008"/>
    <n v="-0.56926722082839532"/>
    <n v="2334.0415031353673"/>
    <n v="1209.5192520000001"/>
    <x v="0"/>
    <n v="3543.5607551353673"/>
    <n v="3602.7541569999999"/>
    <n v="6345.583028"/>
    <n v="2742.8288710000002"/>
    <n v="-800.73188413536718"/>
    <n v="3602.7541569999999"/>
    <n v="6345.583028"/>
    <n v="2742.8288710000002"/>
    <x v="0"/>
    <n v="-29676.383570988"/>
    <n v="0"/>
    <n v="6345.583028"/>
    <n v="140978.04345100001"/>
    <n v="2742.8288710000002"/>
    <n v="2742.8288710000002"/>
    <n v="2742.8288710000002"/>
    <x v="1"/>
    <x v="1"/>
    <x v="1"/>
    <x v="1"/>
    <n v="36864.368621000001"/>
    <n v="-8.358311999999998"/>
  </r>
  <r>
    <n v="424"/>
    <n v="421"/>
    <x v="0"/>
    <x v="0"/>
    <s v="Unilever N.V."/>
    <x v="6"/>
    <x v="1"/>
    <x v="2"/>
    <s v="CSFB Intl"/>
    <x v="2"/>
    <d v="2000-12-12T00:00:00"/>
    <d v="2005-12-12T00:00:00"/>
    <x v="1"/>
    <n v="-10000000"/>
    <n v="4078.264271"/>
    <n v="0.26500000000000001"/>
    <n v="21.043251999999999"/>
    <n v="21.021153000000002"/>
    <n v="-5.1079783548984431E-3"/>
    <n v="-20.831685621823677"/>
    <n v="-291.46311000000003"/>
    <x v="0"/>
    <n v="-312.29479562182371"/>
    <n v="-24715.083949"/>
    <n v="-24889.085782999999"/>
    <n v="-174.00183399999878"/>
    <n v="138.29296162182493"/>
    <n v="-21798.704043017999"/>
    <n v="-21840.172774582497"/>
    <n v="-41.468731564498739"/>
    <x v="0"/>
    <n v="16771.8618144875"/>
    <n v="-5813.4375"/>
    <n v="-27653.610274582497"/>
    <n v="-21914.923644394668"/>
    <n v="-11.656231564498739"/>
    <n v="-11.656231564498739"/>
    <n v="-41.468731564498739"/>
    <x v="1"/>
    <x v="4"/>
    <x v="1"/>
    <x v="6"/>
    <n v="-1725.4682262884962"/>
    <n v="-0.44448299999999819"/>
  </r>
  <r>
    <n v="1676"/>
    <n v="884"/>
    <x v="0"/>
    <x v="0"/>
    <s v="Unilever N.V."/>
    <x v="6"/>
    <x v="1"/>
    <x v="2"/>
    <s v="Goldman Sachs"/>
    <x v="2"/>
    <d v="2001-03-13T00:00:00"/>
    <d v="2006-03-13T00:00:00"/>
    <x v="1"/>
    <n v="10000000"/>
    <n v="-4266.1584309999998"/>
    <n v="0.245"/>
    <n v="21.785964"/>
    <n v="21.762993999999999"/>
    <n v="-6.8119961930273162E-3"/>
    <n v="29.061054990823386"/>
    <n v="298.12572899999998"/>
    <x v="0"/>
    <n v="327.18678399082336"/>
    <n v="13448.184018"/>
    <n v="13622.435871"/>
    <n v="174.25185299999976"/>
    <n v="-152.9349309908236"/>
    <n v="11861.298303875999"/>
    <n v="11953.687476802499"/>
    <n v="92.389172926499668"/>
    <x v="0"/>
    <n v="-17544.576547487501"/>
    <n v="0"/>
    <n v="11953.687476802499"/>
    <n v="11953.687476802499"/>
    <n v="92.389172926499668"/>
    <n v="92.389172926499668"/>
    <n v="92.389172926499668"/>
    <x v="1"/>
    <x v="4"/>
    <x v="1"/>
    <x v="6"/>
    <n v="2023.2357872072989"/>
    <n v="-0.44271200000000022"/>
  </r>
  <r>
    <n v="1369"/>
    <n v="525"/>
    <x v="0"/>
    <x v="0"/>
    <s v="Union Pacific Corp."/>
    <x v="0"/>
    <x v="8"/>
    <x v="3"/>
    <s v="Portfolio ISIS"/>
    <x v="3"/>
    <d v="2001-01-05T00:00:00"/>
    <d v="2006-01-05T00:00:00"/>
    <x v="0"/>
    <n v="-10000000"/>
    <n v="4067.4736910000001"/>
    <n v="0.7"/>
    <n v="62.074907000000003"/>
    <n v="61.397911999999998"/>
    <n v="-0.67760805076460873"/>
    <n v="-2756.1529192948387"/>
    <n v="-778.46813699999996"/>
    <x v="0"/>
    <n v="-3534.6210562948386"/>
    <n v="-50174.484123000002"/>
    <n v="-53248.186199000003"/>
    <n v="-3073.7020760000014"/>
    <n v="460.91898029483718"/>
    <n v="-50174.484123000002"/>
    <n v="-53248.186199000003"/>
    <n v="-3073.7020760000014"/>
    <x v="0"/>
    <n v="50851.556084882002"/>
    <n v="0"/>
    <n v="-53248.186199000003"/>
    <n v="-72196.353797999996"/>
    <n v="-3073.7020760000014"/>
    <n v="-3073.7020760000014"/>
    <n v="-3073.7020760000014"/>
    <x v="1"/>
    <x v="0"/>
    <x v="0"/>
    <x v="0"/>
    <n v="-15783.590878000003"/>
    <n v="-3.4328250000000011"/>
  </r>
  <r>
    <n v="1543"/>
    <n v="590"/>
    <x v="0"/>
    <x v="1"/>
    <s v="Union Pacific Corp."/>
    <x v="0"/>
    <x v="8"/>
    <x v="3"/>
    <s v="Portfolio ISIS"/>
    <x v="1"/>
    <d v="2001-01-05T00:00:00"/>
    <d v="2006-01-05T00:00:00"/>
    <x v="0"/>
    <n v="10000000"/>
    <n v="-4067.4736910000001"/>
    <n v="0.7"/>
    <n v="62.074907000000003"/>
    <n v="61.397911999999998"/>
    <n v="-0.67760805076460873"/>
    <n v="2756.1529192948387"/>
    <n v="778.46813699999996"/>
    <x v="0"/>
    <n v="3534.6210562948386"/>
    <n v="50174.484123000002"/>
    <n v="53248.186199000003"/>
    <n v="3073.7020760000014"/>
    <n v="-460.91898029483718"/>
    <n v="50174.484123000002"/>
    <n v="53248.186199000003"/>
    <n v="3073.7020760000014"/>
    <x v="0"/>
    <n v="-50851.556084882002"/>
    <n v="0"/>
    <n v="53248.186199000003"/>
    <n v="72196.353797999996"/>
    <n v="3073.7020760000014"/>
    <n v="3073.7020760000014"/>
    <n v="3073.7020760000014"/>
    <x v="1"/>
    <x v="0"/>
    <x v="0"/>
    <x v="0"/>
    <n v="15783.590878000003"/>
    <n v="-3.4328250000000011"/>
  </r>
  <r>
    <n v="1370"/>
    <n v="633"/>
    <x v="0"/>
    <x v="0"/>
    <s v="Usinor Sa"/>
    <x v="4"/>
    <x v="0"/>
    <x v="4"/>
    <s v="Portfolio ISIS"/>
    <x v="6"/>
    <d v="2001-01-05T00:00:00"/>
    <d v="2006-01-05T00:00:00"/>
    <x v="0"/>
    <n v="-10000000"/>
    <n v="4179.4058709999999"/>
    <n v="1.3"/>
    <n v="106.41699800000001"/>
    <n v="101.789946"/>
    <n v="-4.5627090225397451"/>
    <n v="-19069.412876467282"/>
    <n v="-1338.287055"/>
    <x v="0"/>
    <n v="-20407.699931467283"/>
    <n v="-128079.75715600001"/>
    <n v="-147680.160065"/>
    <n v="-19600.402908999997"/>
    <n v="807.2970224672863"/>
    <n v="-128079.75715600001"/>
    <n v="-147680.160065"/>
    <n v="-19600.402908999997"/>
    <x v="0"/>
    <n v="41250.735946770001"/>
    <n v="0"/>
    <n v="-147680.160065"/>
    <n v="-194166.60773799999"/>
    <n v="-19600.402908999997"/>
    <n v="-19600.402908999997"/>
    <n v="-19600.402908999997"/>
    <x v="1"/>
    <x v="0"/>
    <x v="3"/>
    <x v="4"/>
    <n v="-35558.71699700001"/>
    <m/>
  </r>
  <r>
    <n v="1549"/>
    <n v="628"/>
    <x v="0"/>
    <x v="1"/>
    <s v="Usinor Sa"/>
    <x v="4"/>
    <x v="0"/>
    <x v="4"/>
    <s v="Portfolio ISIS"/>
    <x v="1"/>
    <d v="2001-01-05T00:00:00"/>
    <d v="2006-01-05T00:00:00"/>
    <x v="0"/>
    <n v="10000000"/>
    <n v="-4179.4058709999999"/>
    <n v="1.3"/>
    <n v="106.41699800000001"/>
    <n v="101.789946"/>
    <n v="-4.5627090225397451"/>
    <n v="19069.412876467282"/>
    <n v="1338.287055"/>
    <x v="0"/>
    <n v="20407.699931467283"/>
    <n v="128079.75715600001"/>
    <n v="147680.160065"/>
    <n v="19600.402908999997"/>
    <n v="-807.2970224672863"/>
    <n v="128079.75715600001"/>
    <n v="147680.160065"/>
    <n v="19600.402908999997"/>
    <x v="0"/>
    <n v="-41250.735946770001"/>
    <n v="0"/>
    <n v="147680.160065"/>
    <n v="194166.60773799999"/>
    <n v="19600.402908999997"/>
    <n v="19600.402908999997"/>
    <n v="19600.402908999997"/>
    <x v="1"/>
    <x v="0"/>
    <x v="3"/>
    <x v="4"/>
    <n v="35558.71699700001"/>
    <n v="-8.0437359999999956"/>
  </r>
  <r>
    <n v="1371"/>
    <n v="526"/>
    <x v="0"/>
    <x v="0"/>
    <s v="Viacom Inc."/>
    <x v="10"/>
    <x v="4"/>
    <x v="3"/>
    <s v="Portfolio ISIS"/>
    <x v="5"/>
    <d v="2001-01-05T00:00:00"/>
    <d v="2006-01-05T00:00:00"/>
    <x v="0"/>
    <n v="-10000000"/>
    <n v="4072.50657"/>
    <n v="0.7"/>
    <n v="64.596996000000004"/>
    <n v="63.995134"/>
    <n v="-0.58664872820530778"/>
    <n v="-2389.1307998982602"/>
    <n v="-751.84869600000002"/>
    <x v="0"/>
    <n v="-3140.9794958982602"/>
    <n v="-39573.144295999999"/>
    <n v="-42309.687303999999"/>
    <n v="-2736.5430080000006"/>
    <n v="404.43648789825966"/>
    <n v="-39573.144295999999"/>
    <n v="-42309.687303999999"/>
    <n v="-2736.5430080000006"/>
    <x v="0"/>
    <n v="30146.729884425"/>
    <n v="0"/>
    <n v="-42309.687303999999"/>
    <n v="-174145.16484799999"/>
    <n v="-2736.5430080000006"/>
    <n v="-2736.5430080000006"/>
    <n v="-2736.5430080000006"/>
    <x v="1"/>
    <x v="5"/>
    <x v="1"/>
    <x v="10"/>
    <n v="-13712.693180999999"/>
    <n v="-2.9356639999999956"/>
  </r>
  <r>
    <n v="1544"/>
    <n v="591"/>
    <x v="0"/>
    <x v="1"/>
    <s v="Viacom Inc."/>
    <x v="10"/>
    <x v="4"/>
    <x v="3"/>
    <s v="Portfolio ISIS"/>
    <x v="1"/>
    <d v="2001-01-05T00:00:00"/>
    <d v="2006-01-05T00:00:00"/>
    <x v="0"/>
    <n v="10000000"/>
    <n v="-4072.50657"/>
    <n v="0.7"/>
    <n v="64.596996000000004"/>
    <n v="63.995134"/>
    <n v="-0.58664872820530778"/>
    <n v="2389.1307998982602"/>
    <n v="751.84869600000002"/>
    <x v="0"/>
    <n v="3140.9794958982602"/>
    <n v="39573.144295999999"/>
    <n v="42309.687303999999"/>
    <n v="2736.5430080000006"/>
    <n v="-404.43648789825966"/>
    <n v="39573.144295999999"/>
    <n v="42309.687303999999"/>
    <n v="2736.5430080000006"/>
    <x v="0"/>
    <n v="-30146.729884425"/>
    <n v="0"/>
    <n v="42309.687303999999"/>
    <n v="174145.16484799999"/>
    <n v="2736.5430080000006"/>
    <n v="2736.5430080000006"/>
    <n v="2736.5430080000006"/>
    <x v="1"/>
    <x v="5"/>
    <x v="1"/>
    <x v="10"/>
    <n v="13712.693180999999"/>
    <n v="-2.9356639999999956"/>
  </r>
  <r>
    <n v="1657"/>
    <n v="867"/>
    <x v="0"/>
    <x v="0"/>
    <s v="Viacom Inc."/>
    <x v="10"/>
    <x v="4"/>
    <x v="3"/>
    <s v="Merrill Lynch Int"/>
    <x v="5"/>
    <d v="2001-02-27T00:00:00"/>
    <d v="2006-02-27T00:00:00"/>
    <x v="0"/>
    <n v="10000000"/>
    <n v="-4188.4955580000005"/>
    <n v="0.75"/>
    <n v="65.395488999999998"/>
    <n v="64.795184000000006"/>
    <n v="-0.59023688400752916"/>
    <n v="2472.2045668332976"/>
    <n v="746.00965499999995"/>
    <x v="0"/>
    <n v="3218.2142218332974"/>
    <n v="48250.272738"/>
    <n v="51084.385968000002"/>
    <n v="2834.1132300000027"/>
    <n v="-384.10099183329476"/>
    <n v="48250.272738"/>
    <n v="51084.385968000002"/>
    <n v="2834.1132300000027"/>
    <x v="0"/>
    <n v="-31005.338368095003"/>
    <n v="0"/>
    <n v="51084.385968000002"/>
    <n v="51084.385968000002"/>
    <n v="2834.1132300000027"/>
    <n v="2834.1132300000027"/>
    <n v="2834.1132300000027"/>
    <x v="1"/>
    <x v="5"/>
    <x v="1"/>
    <x v="10"/>
    <n v="14020.089108"/>
    <n v="-2.9336409999999944"/>
  </r>
  <r>
    <n v="162"/>
    <n v="316"/>
    <x v="0"/>
    <x v="0"/>
    <s v="Vivendi SA"/>
    <x v="4"/>
    <x v="11"/>
    <x v="4"/>
    <s v="Bank of America"/>
    <x v="6"/>
    <d v="2000-09-28T00:00:00"/>
    <d v="2003-09-28T00:00:00"/>
    <x v="1"/>
    <n v="-10000000"/>
    <n v="2280.9383359999997"/>
    <n v="0.72"/>
    <n v="84.692588999999998"/>
    <n v="88.248278999999997"/>
    <n v="3.7911211394083733"/>
    <n v="8647.3135432965573"/>
    <n v="-872.76914099999999"/>
    <x v="0"/>
    <n v="7774.5444022965576"/>
    <n v="28373.182870000001"/>
    <n v="36404.795804000001"/>
    <n v="8031.6129340000007"/>
    <n v="257.06853170344311"/>
    <n v="25025.147291339999"/>
    <n v="31945.208318009998"/>
    <n v="6920.0610266699987"/>
    <x v="0"/>
    <n v="22512.861376319997"/>
    <n v="-31765.5"/>
    <n v="179.70831800999804"/>
    <n v="-39432.023853218619"/>
    <n v="7082.9610266700001"/>
    <n v="7082.9610266700001"/>
    <n v="6920.0610266699987"/>
    <x v="5"/>
    <x v="0"/>
    <x v="3"/>
    <x v="4"/>
    <n v="-22869.088539033004"/>
    <n v="-10.211364000000003"/>
  </r>
  <r>
    <n v="224"/>
    <n v="340"/>
    <x v="0"/>
    <x v="0"/>
    <s v="Vivendi SA"/>
    <x v="4"/>
    <x v="11"/>
    <x v="4"/>
    <s v="Bank of America"/>
    <x v="6"/>
    <d v="2000-10-11T00:00:00"/>
    <d v="2005-10-11T00:00:00"/>
    <x v="1"/>
    <n v="20000000"/>
    <n v="-8013.0940359999995"/>
    <n v="0.84499999999999997"/>
    <n v="105.00131"/>
    <n v="109.62698399999999"/>
    <n v="4.6714885362536673"/>
    <n v="-37433.076929096627"/>
    <n v="2333.0738670000001"/>
    <x v="0"/>
    <n v="-35100.003062096628"/>
    <n v="-124299.423865"/>
    <n v="-160273.72524599999"/>
    <n v="-35974.301380999983"/>
    <n v="-874.29831890335481"/>
    <n v="-109632.09184893001"/>
    <n v="-140640.19390336497"/>
    <n v="-31008.102054434959"/>
    <x v="0"/>
    <n v="-79089.238135319989"/>
    <n v="37898.25"/>
    <n v="-102741.94390336497"/>
    <n v="106704.53569587856"/>
    <n v="-31202.452054434951"/>
    <n v="-31202.452054434951"/>
    <n v="-31008.102054434959"/>
    <x v="1"/>
    <x v="0"/>
    <x v="3"/>
    <x v="4"/>
    <n v="15369.280752129242"/>
    <n v="-1.4539690000000007"/>
  </r>
  <r>
    <n v="241"/>
    <n v="356"/>
    <x v="0"/>
    <x v="0"/>
    <s v="Vivendi SA"/>
    <x v="4"/>
    <x v="11"/>
    <x v="4"/>
    <s v="Bank of Austria AG"/>
    <x v="6"/>
    <d v="2000-10-24T00:00:00"/>
    <d v="2003-07-14T00:00:00"/>
    <x v="1"/>
    <n v="-10000000"/>
    <n v="2114.4717340000002"/>
    <n v="1.05"/>
    <n v="82.621736999999996"/>
    <n v="86.060486999999995"/>
    <n v="3.7141707968683959"/>
    <n v="7853.5091652264791"/>
    <n v="-894.23725800000011"/>
    <x v="0"/>
    <n v="6959.271907226479"/>
    <n v="-70814.927035999994"/>
    <n v="-63666.601971999997"/>
    <n v="7148.3250639999969"/>
    <n v="189.05315677351791"/>
    <n v="-62458.765645751992"/>
    <n v="-55867.443230429992"/>
    <n v="6591.3224153219999"/>
    <x v="0"/>
    <n v="20869.836014580003"/>
    <n v="-21242.8125"/>
    <n v="-77110.255730429984"/>
    <n v="-37947.241343777343"/>
    <n v="6700.2599153220071"/>
    <n v="6700.2599153220071"/>
    <n v="6591.3224153219999"/>
    <x v="5"/>
    <x v="0"/>
    <x v="3"/>
    <x v="4"/>
    <n v="-21911.475348745575"/>
    <n v="-11.003906999999998"/>
  </r>
  <r>
    <n v="1354"/>
    <n v="512"/>
    <x v="0"/>
    <x v="0"/>
    <s v="Vivendi SA"/>
    <x v="4"/>
    <x v="11"/>
    <x v="4"/>
    <s v="Portfolio ISIS"/>
    <x v="6"/>
    <d v="2001-01-05T00:00:00"/>
    <d v="2006-01-05T00:00:00"/>
    <x v="0"/>
    <n v="-10000000"/>
    <n v="4135.8990360000007"/>
    <n v="1.05"/>
    <n v="107.086831"/>
    <n v="111.82739599999999"/>
    <n v="4.7409329295154023"/>
    <n v="19608.019932923413"/>
    <n v="-1231.2346889999999"/>
    <x v="0"/>
    <n v="18376.785243923412"/>
    <n v="-17138.14659"/>
    <n v="1888.130936"/>
    <n v="19026.277526000002"/>
    <n v="649.49228207658962"/>
    <n v="-17138.14659"/>
    <n v="1888.130936"/>
    <n v="19026.277526000002"/>
    <x v="0"/>
    <n v="40821.323485320012"/>
    <n v="0"/>
    <n v="1888.130936"/>
    <n v="-14807.471637000001"/>
    <n v="19026.277526000002"/>
    <n v="19026.277526000002"/>
    <n v="19026.277526000002"/>
    <x v="1"/>
    <x v="0"/>
    <x v="3"/>
    <x v="4"/>
    <n v="-5336.6336850000007"/>
    <n v="-0.70596100000000206"/>
  </r>
  <r>
    <n v="1373"/>
    <n v="527"/>
    <x v="0"/>
    <x v="0"/>
    <s v="Vivendi SA"/>
    <x v="4"/>
    <x v="11"/>
    <x v="4"/>
    <s v="Portfolio ISIS"/>
    <x v="6"/>
    <d v="2001-01-05T00:00:00"/>
    <d v="2006-01-05T00:00:00"/>
    <x v="0"/>
    <n v="-10000000"/>
    <n v="4162.0161450000005"/>
    <n v="1.2"/>
    <n v="107.086831"/>
    <n v="111.82739599999999"/>
    <n v="4.7384825833914999"/>
    <n v="19721.641014876735"/>
    <n v="-1270.8263219999999"/>
    <x v="0"/>
    <n v="18450.814692876735"/>
    <n v="-82001.144058000005"/>
    <n v="-62982.607774999997"/>
    <n v="19018.536283000009"/>
    <n v="567.72159012327393"/>
    <n v="-82001.144058000005"/>
    <n v="-62982.607774999997"/>
    <n v="19018.536283000009"/>
    <x v="0"/>
    <n v="41079.099351150006"/>
    <n v="0"/>
    <n v="-62982.607774999997"/>
    <n v="-64532.167393999996"/>
    <n v="19018.536283000009"/>
    <n v="19018.536283000009"/>
    <n v="19018.536283000009"/>
    <x v="1"/>
    <x v="0"/>
    <x v="3"/>
    <x v="4"/>
    <n v="-5434.6793159999943"/>
    <n v="-0.70596100000000206"/>
  </r>
  <r>
    <n v="1533"/>
    <n v="581"/>
    <x v="0"/>
    <x v="1"/>
    <s v="Vivendi SA"/>
    <x v="4"/>
    <x v="11"/>
    <x v="4"/>
    <s v="Portfolio ISIS"/>
    <x v="1"/>
    <d v="2001-01-05T00:00:00"/>
    <d v="2006-01-05T00:00:00"/>
    <x v="0"/>
    <n v="10000000"/>
    <n v="-4135.8990360000007"/>
    <n v="1.05"/>
    <n v="107.086831"/>
    <n v="111.82739599999999"/>
    <n v="4.7409329295154023"/>
    <n v="-19608.019932923413"/>
    <n v="1231.2346889999999"/>
    <x v="0"/>
    <n v="-18376.785243923412"/>
    <n v="17138.14659"/>
    <n v="-1888.130936"/>
    <n v="-19026.277526000002"/>
    <n v="-649.49228207658962"/>
    <n v="17138.14659"/>
    <n v="-1888.130936"/>
    <n v="-19026.277526000002"/>
    <x v="0"/>
    <n v="-40821.323485320012"/>
    <n v="0"/>
    <n v="-1888.130936"/>
    <n v="14807.471637000001"/>
    <n v="-19026.277526000002"/>
    <n v="-19026.277526000002"/>
    <n v="-19026.277526000002"/>
    <x v="1"/>
    <x v="0"/>
    <x v="3"/>
    <x v="4"/>
    <n v="5336.6336850000007"/>
    <n v="-0.70596100000000206"/>
  </r>
  <r>
    <n v="1545"/>
    <n v="592"/>
    <x v="0"/>
    <x v="1"/>
    <s v="Vivendi SA"/>
    <x v="4"/>
    <x v="11"/>
    <x v="4"/>
    <s v="Portfolio ISIS"/>
    <x v="6"/>
    <d v="2001-01-05T00:00:00"/>
    <d v="2006-01-05T00:00:00"/>
    <x v="0"/>
    <n v="10000000"/>
    <n v="-4162.0161450000005"/>
    <n v="1.2"/>
    <n v="107.086831"/>
    <n v="111.82739599999999"/>
    <n v="4.7384825833914999"/>
    <n v="-19721.641014876735"/>
    <n v="1270.8263219999999"/>
    <x v="0"/>
    <n v="-18450.814692876735"/>
    <n v="82001.144058000005"/>
    <n v="62982.607774999997"/>
    <n v="-19018.536283000009"/>
    <n v="-567.72159012327393"/>
    <n v="82001.144058000005"/>
    <n v="62982.607774999997"/>
    <n v="-19018.536283000009"/>
    <x v="0"/>
    <n v="-41079.099351150006"/>
    <n v="0"/>
    <n v="62982.607774999997"/>
    <n v="64532.167393999996"/>
    <n v="-19018.536283000009"/>
    <n v="-19018.536283000009"/>
    <n v="-19018.536283000009"/>
    <x v="1"/>
    <x v="0"/>
    <x v="3"/>
    <x v="4"/>
    <n v="5434.6793159999943"/>
    <n v="-0.70596100000000206"/>
  </r>
  <r>
    <n v="1711"/>
    <n v="914"/>
    <x v="0"/>
    <x v="0"/>
    <s v="Vivendi SA"/>
    <x v="4"/>
    <x v="11"/>
    <x v="4"/>
    <s v="Goldman Sachs"/>
    <x v="6"/>
    <d v="2001-03-22T00:00:00"/>
    <d v="2003-07-14T00:00:00"/>
    <x v="1"/>
    <n v="10000000"/>
    <n v="-2113.347088"/>
    <n v="1.03"/>
    <n v="82.604933000000003"/>
    <n v="86.044360999999995"/>
    <n v="3.7142757877119781"/>
    <n v="-7849.5539199900149"/>
    <n v="882.76474199999996"/>
    <x v="0"/>
    <n v="-6966.7891779900147"/>
    <n v="47256.650528999999"/>
    <n v="40100.285090999998"/>
    <n v="-7156.3654380000007"/>
    <n v="-189.57626000998607"/>
    <n v="41680.365766577997"/>
    <n v="35188.000167352497"/>
    <n v="-6492.3655992255008"/>
    <x v="0"/>
    <n v="-20858.73575856"/>
    <n v="0"/>
    <n v="35188.000167352497"/>
    <n v="35188.000167352497"/>
    <n v="-6492.3655992255008"/>
    <n v="-6492.3655992255008"/>
    <n v="-6492.3655992255008"/>
    <x v="5"/>
    <x v="0"/>
    <x v="3"/>
    <x v="4"/>
    <n v="22452.280759501497"/>
    <n v="-10.989100000000008"/>
  </r>
  <r>
    <n v="1736"/>
    <n v="943"/>
    <x v="0"/>
    <x v="0"/>
    <s v="Vivendi SA"/>
    <x v="4"/>
    <x v="11"/>
    <x v="4"/>
    <s v="JP Morgan"/>
    <x v="6"/>
    <d v="2001-04-02T00:00:00"/>
    <d v="2006-04-02T00:00:00"/>
    <x v="1"/>
    <n v="10000000"/>
    <n v="-4435.2993340000003"/>
    <n v="1.1000000000000001"/>
    <n v="109.71319"/>
    <n v="114.574434"/>
    <n v="4.8566298036714253"/>
    <n v="-21540.606933708426"/>
    <n v="1264.7211750000001"/>
    <x v="0"/>
    <n v="-20275.885758708428"/>
    <n v="1543.104675"/>
    <n v="-19100.521731000001"/>
    <n v="-20643.626405999999"/>
    <n v="-367.7406472915718"/>
    <n v="1361.0183233499999"/>
    <n v="-16760.707818952498"/>
    <n v="-18121.726142302497"/>
    <x v="0"/>
    <n v="-43776.404426580004"/>
    <n v="0"/>
    <n v="-16760.707818952498"/>
    <n v="-16760.707818952498"/>
    <n v="-18121.726142302497"/>
    <n v="-18121.726142302497"/>
    <n v="-18121.726142302497"/>
    <x v="1"/>
    <x v="0"/>
    <x v="3"/>
    <x v="4"/>
    <n v="-16760.707818952498"/>
    <n v="114.574434"/>
  </r>
  <r>
    <n v="1374"/>
    <n v="528"/>
    <x v="0"/>
    <x v="0"/>
    <s v="Vnu Nv"/>
    <x v="1"/>
    <x v="4"/>
    <x v="2"/>
    <s v="Portfolio ISIS"/>
    <x v="2"/>
    <d v="2001-01-05T00:00:00"/>
    <d v="2006-01-05T00:00:00"/>
    <x v="0"/>
    <n v="-10000000"/>
    <n v="4062.0048569999999"/>
    <n v="0.6"/>
    <n v="55.718983000000001"/>
    <n v="55.159728000000001"/>
    <n v="-0.56937043832428935"/>
    <n v="-2312.7854859054823"/>
    <n v="-753.222936"/>
    <x v="0"/>
    <n v="-3066.0084219054825"/>
    <n v="-32563.554679000001"/>
    <n v="-35100.441691"/>
    <n v="-2536.8870119999992"/>
    <n v="529.12140990548323"/>
    <n v="-32563.554679000001"/>
    <n v="-35100.441691"/>
    <n v="-2536.8870119999992"/>
    <x v="0"/>
    <n v="29400.791154966002"/>
    <n v="0"/>
    <n v="-35100.441691"/>
    <n v="-70980.669078999999"/>
    <n v="-2536.8870119999992"/>
    <n v="-2536.8870119999992"/>
    <n v="-2536.8870119999992"/>
    <x v="1"/>
    <x v="1"/>
    <x v="1"/>
    <x v="1"/>
    <n v="-17799.231607000002"/>
    <n v="-3.935487000000002"/>
  </r>
  <r>
    <n v="1574"/>
    <n v="620"/>
    <x v="0"/>
    <x v="1"/>
    <s v="Vnu Nv"/>
    <x v="1"/>
    <x v="4"/>
    <x v="2"/>
    <s v="Portfolio ISIS"/>
    <x v="1"/>
    <d v="2001-01-05T00:00:00"/>
    <d v="2006-01-05T00:00:00"/>
    <x v="0"/>
    <n v="10000000"/>
    <n v="-4062.0048569999999"/>
    <n v="0.6"/>
    <n v="55.718983000000001"/>
    <n v="55.159728000000001"/>
    <n v="-0.56937043832428935"/>
    <n v="2312.7854859054823"/>
    <n v="753.222936"/>
    <x v="0"/>
    <n v="3066.0084219054825"/>
    <n v="32563.554679000001"/>
    <n v="35100.441691"/>
    <n v="2536.8870119999992"/>
    <n v="-529.12140990548323"/>
    <n v="32563.554679000001"/>
    <n v="35100.441691"/>
    <n v="2536.8870119999992"/>
    <x v="0"/>
    <n v="-29400.791154966002"/>
    <n v="0"/>
    <n v="35100.441691"/>
    <n v="70980.669078999999"/>
    <n v="2536.8870119999992"/>
    <n v="2536.8870119999992"/>
    <n v="2536.8870119999992"/>
    <x v="1"/>
    <x v="1"/>
    <x v="1"/>
    <x v="1"/>
    <n v="17799.231607000002"/>
    <n v="-3.935487000000002"/>
  </r>
  <r>
    <n v="1718"/>
    <n v="922"/>
    <x v="0"/>
    <x v="0"/>
    <s v="Vodafone Group Plc"/>
    <x v="9"/>
    <x v="4"/>
    <x v="6"/>
    <s v="JP Morgan"/>
    <x v="2"/>
    <d v="2001-03-23T00:00:00"/>
    <d v="2004-03-23T00:00:00"/>
    <x v="0"/>
    <n v="-5000000"/>
    <n v="1327.222884"/>
    <n v="0.53"/>
    <n v="49.395152000000003"/>
    <n v="43.990780999999998"/>
    <n v="-5.5497690062151577"/>
    <n v="-7365.7804259626955"/>
    <n v="-275.19264299999998"/>
    <x v="0"/>
    <n v="-7640.9730689626958"/>
    <n v="-5772.6441439999999"/>
    <n v="-13306.367849"/>
    <n v="-7533.7237050000003"/>
    <n v="107.2493639626955"/>
    <n v="-5772.6441439999999"/>
    <n v="-13306.367849"/>
    <n v="-7533.7237050000003"/>
    <x v="0"/>
    <m/>
    <n v="0"/>
    <n v="-13306.367849"/>
    <n v="-13306.367849"/>
    <n v="-7533.7237050000003"/>
    <n v="-7533.7237050000003"/>
    <n v="-7533.7237050000003"/>
    <x v="4"/>
    <x v="0"/>
    <x v="1"/>
    <x v="9"/>
    <n v="-29361.104613"/>
    <n v="-20.831918999999999"/>
  </r>
  <r>
    <n v="1720"/>
    <n v="924"/>
    <x v="0"/>
    <x v="0"/>
    <s v="Vodafone Group Plc"/>
    <x v="9"/>
    <x v="4"/>
    <x v="6"/>
    <s v="Goldman Sachs"/>
    <x v="2"/>
    <d v="2001-03-26T00:00:00"/>
    <d v="2004-03-26T00:00:00"/>
    <x v="0"/>
    <n v="-5000000"/>
    <n v="1329.2152719999999"/>
    <n v="0.49"/>
    <n v="49.443846999999998"/>
    <n v="44.034903"/>
    <n v="-5.5502307209944597"/>
    <n v="-7377.4514374694063"/>
    <n v="-272.566686"/>
    <x v="0"/>
    <n v="-7650.0181234694064"/>
    <n v="68.522535000000005"/>
    <n v="-7476.3125710000004"/>
    <n v="-7544.8351060000005"/>
    <n v="105.18301746940597"/>
    <n v="68.522535000000005"/>
    <n v="-7476.3125710000004"/>
    <n v="-7544.8351060000005"/>
    <x v="0"/>
    <m/>
    <n v="0"/>
    <n v="-7476.3125710000004"/>
    <n v="-7476.3125710000004"/>
    <n v="-7544.8351060000005"/>
    <n v="-7544.8351060000005"/>
    <n v="-7544.8351060000005"/>
    <x v="4"/>
    <x v="0"/>
    <x v="1"/>
    <x v="9"/>
    <n v="-29387.049671000001"/>
    <m/>
  </r>
  <r>
    <n v="1724"/>
    <n v="928"/>
    <x v="0"/>
    <x v="0"/>
    <s v="Vodafone Group Plc"/>
    <x v="9"/>
    <x v="4"/>
    <x v="6"/>
    <s v="Merrill Lynch Int"/>
    <x v="2"/>
    <d v="2001-03-27T00:00:00"/>
    <d v="2006-03-27T00:00:00"/>
    <x v="0"/>
    <n v="10000000"/>
    <n v="-4237.8403710000002"/>
    <n v="0.64"/>
    <n v="63.228247000000003"/>
    <n v="56.481005000000003"/>
    <n v="-6.9028397915008242"/>
    <n v="29253.133142967417"/>
    <n v="775.22326799999996"/>
    <x v="0"/>
    <n v="30028.356410967419"/>
    <n v="4581.3154379999996"/>
    <n v="34056.536384999999"/>
    <n v="29475.220947000002"/>
    <n v="-553.13546396741731"/>
    <n v="4581.3154379999996"/>
    <n v="34056.536384999999"/>
    <n v="29475.220947000002"/>
    <x v="0"/>
    <m/>
    <n v="0"/>
    <n v="34056.536384999999"/>
    <n v="34056.536384999999"/>
    <n v="29475.220947000002"/>
    <n v="29475.220947000002"/>
    <n v="29475.220947000002"/>
    <x v="1"/>
    <x v="0"/>
    <x v="1"/>
    <x v="9"/>
    <n v="72367.337131000008"/>
    <m/>
  </r>
  <r>
    <n v="1739"/>
    <n v="945"/>
    <x v="0"/>
    <x v="0"/>
    <s v="Vodafone Group Plc"/>
    <x v="9"/>
    <x v="4"/>
    <x v="6"/>
    <s v="LBIE"/>
    <x v="2"/>
    <d v="2001-04-02T00:00:00"/>
    <d v="2004-04-02T00:00:00"/>
    <x v="0"/>
    <n v="-10000000"/>
    <n v="2669.93822"/>
    <n v="0.43"/>
    <n v="49.558691000000003"/>
    <n v="44.139004"/>
    <n v="-5.6034600938663344"/>
    <n v="-14960.892268858513"/>
    <n v="-554.79310499999997"/>
    <x v="0"/>
    <n v="-15515.685373858514"/>
    <n v="18093.604815999999"/>
    <n v="2928.98981"/>
    <n v="-15164.615006"/>
    <n v="351.07036785851415"/>
    <n v="18093.604815999999"/>
    <n v="2928.98981"/>
    <n v="-15164.615006"/>
    <x v="0"/>
    <m/>
    <n v="0"/>
    <n v="2928.98981"/>
    <n v="2928.98981"/>
    <n v="2928.98981"/>
    <n v="-15164.615006"/>
    <n v="-15164.615006"/>
    <x v="4"/>
    <x v="0"/>
    <x v="1"/>
    <x v="9"/>
    <n v="2928.98981"/>
    <m/>
  </r>
  <r>
    <n v="1722"/>
    <n v="926"/>
    <x v="0"/>
    <x v="0"/>
    <s v="Volkswagen Ag"/>
    <x v="9"/>
    <x v="6"/>
    <x v="8"/>
    <s v="Goldman Sachs"/>
    <x v="6"/>
    <d v="2001-03-26T00:00:00"/>
    <d v="2006-03-26T00:00:00"/>
    <x v="0"/>
    <n v="-5000000"/>
    <n v="2098.1379390000002"/>
    <n v="0.4"/>
    <n v="39.648069999999997"/>
    <n v="36.638542000000001"/>
    <n v="-3.1395195806341412"/>
    <n v="-6587.1451423618619"/>
    <n v="-254.057523"/>
    <x v="0"/>
    <n v="-6841.2026653618623"/>
    <n v="-1212.7917379999999"/>
    <n v="-7856.8757310000001"/>
    <n v="-6644.0839930000002"/>
    <n v="197.11867236186208"/>
    <n v="-1212.7917379999999"/>
    <n v="-7856.8757310000001"/>
    <n v="-6644.0839930000002"/>
    <x v="0"/>
    <m/>
    <n v="0"/>
    <n v="-7856.8757310000001"/>
    <n v="-7856.8757310000001"/>
    <n v="-6644.0839930000002"/>
    <n v="-6644.0839930000002"/>
    <n v="-6644.0839930000002"/>
    <x v="1"/>
    <x v="0"/>
    <x v="1"/>
    <x v="9"/>
    <n v="-25069.469482"/>
    <m/>
  </r>
  <r>
    <n v="1663"/>
    <n v="874"/>
    <x v="0"/>
    <x v="0"/>
    <s v="Volvo Ab"/>
    <x v="10"/>
    <x v="6"/>
    <x v="11"/>
    <s v="LBIE"/>
    <x v="6"/>
    <d v="2001-03-02T00:00:00"/>
    <d v="2006-03-02T00:00:00"/>
    <x v="0"/>
    <n v="-10000000"/>
    <n v="4186.3442349999996"/>
    <n v="0.74"/>
    <n v="65.102542999999997"/>
    <n v="64.109948000000003"/>
    <n v="-1.0187989965758162"/>
    <n v="-4265.0433059389525"/>
    <n v="-738.83526600000005"/>
    <x v="0"/>
    <n v="-5003.8785719389525"/>
    <n v="-44708.751607999999"/>
    <n v="-49236.040990000001"/>
    <n v="-4527.2893820000027"/>
    <n v="476.58918993894986"/>
    <n v="-44708.751607999999"/>
    <n v="-49236.040990000001"/>
    <n v="-4527.2893820000027"/>
    <x v="0"/>
    <n v="30989.413199587496"/>
    <n v="0"/>
    <n v="-49236.040990000001"/>
    <n v="-49236.040990000001"/>
    <n v="-4527.2893820000027"/>
    <n v="-4527.2893820000027"/>
    <n v="-4527.2893820000027"/>
    <x v="1"/>
    <x v="5"/>
    <x v="1"/>
    <x v="10"/>
    <n v="-15957.162586999999"/>
    <m/>
  </r>
  <r>
    <n v="1668"/>
    <n v="875"/>
    <x v="0"/>
    <x v="0"/>
    <s v="Volvo Ab"/>
    <x v="10"/>
    <x v="6"/>
    <x v="11"/>
    <s v="Merrill Lynch Int"/>
    <x v="6"/>
    <d v="2001-03-05T00:00:00"/>
    <d v="2006-03-05T00:00:00"/>
    <x v="0"/>
    <n v="-10000000"/>
    <n v="4188.0569809999997"/>
    <n v="0.71"/>
    <n v="65.144426999999993"/>
    <n v="64.151427999999996"/>
    <n v="-1.0188893680925948"/>
    <n v="-4267.1667309068698"/>
    <n v="-735.16343399999994"/>
    <x v="0"/>
    <n v="-5002.3301649068699"/>
    <n v="-30848.254652"/>
    <n v="-35354.682704999999"/>
    <n v="-4506.4280529999996"/>
    <n v="495.90211190687023"/>
    <n v="-30848.254652"/>
    <n v="-35354.682704999999"/>
    <n v="-4506.4280529999996"/>
    <x v="0"/>
    <n v="31002.091801852497"/>
    <n v="0"/>
    <n v="-35354.682704999999"/>
    <n v="-35354.682704999999"/>
    <n v="-4506.4280529999996"/>
    <n v="-4506.4280529999996"/>
    <n v="-4506.4280529999996"/>
    <x v="1"/>
    <x v="5"/>
    <x v="1"/>
    <x v="10"/>
    <n v="-15808.923654999999"/>
    <m/>
  </r>
  <r>
    <n v="1723"/>
    <n v="927"/>
    <x v="0"/>
    <x v="0"/>
    <s v="Volvo Ab"/>
    <x v="10"/>
    <x v="6"/>
    <x v="11"/>
    <s v="Bear Stearns"/>
    <x v="6"/>
    <d v="2001-03-22T00:00:00"/>
    <d v="2006-03-22T00:00:00"/>
    <x v="0"/>
    <n v="-5000000"/>
    <n v="2109.0074060000002"/>
    <n v="0.68"/>
    <n v="65.377577000000002"/>
    <n v="64.383433999999994"/>
    <n v="-1.0190214801364017"/>
    <n v="-2149.1238484807532"/>
    <n v="-363.625407"/>
    <x v="0"/>
    <n v="-2512.7492554807532"/>
    <n v="-6805.0961230000003"/>
    <n v="-9062.6216729999996"/>
    <n v="-2257.5255499999994"/>
    <n v="255.22370548075378"/>
    <n v="-6805.0961230000003"/>
    <n v="-9062.6216729999996"/>
    <n v="-2257.5255499999994"/>
    <x v="0"/>
    <n v="15611.927322915"/>
    <n v="0"/>
    <n v="-9062.6216729999996"/>
    <n v="-9062.6216729999996"/>
    <n v="-2257.5255499999994"/>
    <n v="-2257.5255499999994"/>
    <n v="-2257.5255499999994"/>
    <x v="1"/>
    <x v="5"/>
    <x v="1"/>
    <x v="10"/>
    <n v="-7464.2852519999997"/>
    <m/>
  </r>
  <r>
    <n v="1695"/>
    <n v="901"/>
    <x v="0"/>
    <x v="2"/>
    <s v="Waste Management"/>
    <x v="4"/>
    <x v="8"/>
    <x v="3"/>
    <s v="CSFB Intl"/>
    <x v="0"/>
    <d v="2000-08-04T00:00:00"/>
    <d v="2003-08-04T00:00:00"/>
    <x v="0"/>
    <n v="-10000000"/>
    <n v="2135.720542"/>
    <n v="2"/>
    <n v="165.269722"/>
    <n v="164.36622800000001"/>
    <n v="-0.58144618549215166"/>
    <n v="-1241.8065624231306"/>
    <n v="-1604.7628499999998"/>
    <x v="0"/>
    <n v="-2846.5694124231304"/>
    <n v="-107081.060984"/>
    <n v="-109611.183745"/>
    <n v="-2530.122761000006"/>
    <n v="316.44665142312442"/>
    <n v="-107081.060984"/>
    <n v="-109611.183745"/>
    <n v="-2530.122761000006"/>
    <x v="0"/>
    <n v="21079.56174954"/>
    <n v="-102777.777778"/>
    <n v="-212388.96152300001"/>
    <n v="-136251.43188400002"/>
    <n v="-2530.122761000006"/>
    <n v="-2530.122761000006"/>
    <n v="-2530.122761000006"/>
    <x v="5"/>
    <x v="0"/>
    <x v="3"/>
    <x v="4"/>
    <n v="-13556.997709999996"/>
    <m/>
  </r>
  <r>
    <n v="1696"/>
    <n v="902"/>
    <x v="0"/>
    <x v="3"/>
    <s v="Waste Management"/>
    <x v="4"/>
    <x v="8"/>
    <x v="3"/>
    <s v="EnronCredit.com"/>
    <x v="0"/>
    <d v="2000-08-04T00:00:00"/>
    <d v="2003-08-04T00:00:00"/>
    <x v="0"/>
    <n v="10000000"/>
    <n v="-2135.720542"/>
    <n v="2"/>
    <n v="165.269722"/>
    <n v="164.36622800000001"/>
    <n v="-0.58144618549215166"/>
    <n v="1241.8065624231306"/>
    <n v="1604.7628499999998"/>
    <x v="0"/>
    <n v="2846.5694124231304"/>
    <n v="107081.060984"/>
    <n v="109611.183745"/>
    <n v="2530.122761000006"/>
    <n v="-316.44665142312442"/>
    <n v="107081.060984"/>
    <n v="109611.183745"/>
    <n v="2530.122761000006"/>
    <x v="0"/>
    <n v="-21079.56174954"/>
    <n v="102777.777778"/>
    <n v="212388.96152300001"/>
    <n v="136251.43188400002"/>
    <n v="2530.122761000006"/>
    <n v="2530.122761000006"/>
    <n v="2530.122761000006"/>
    <x v="5"/>
    <x v="0"/>
    <x v="3"/>
    <x v="4"/>
    <n v="13556.997709999996"/>
    <m/>
  </r>
  <r>
    <n v="1697"/>
    <n v="903"/>
    <x v="0"/>
    <x v="4"/>
    <s v="Waste Management"/>
    <x v="4"/>
    <x v="8"/>
    <x v="3"/>
    <s v="Enron North America"/>
    <x v="0"/>
    <d v="2000-08-04T00:00:00"/>
    <d v="2003-08-04T00:00:00"/>
    <x v="0"/>
    <n v="-10000000"/>
    <n v="2135.720542"/>
    <n v="2"/>
    <n v="165.269722"/>
    <n v="164.36622800000001"/>
    <n v="-0.58144618549215166"/>
    <n v="-1241.8065624231306"/>
    <n v="-1604.7628499999998"/>
    <x v="0"/>
    <n v="-2846.5694124231304"/>
    <n v="-107081.060984"/>
    <n v="-109611.183745"/>
    <n v="-2530.122761000006"/>
    <n v="316.44665142312442"/>
    <n v="-107081.060984"/>
    <n v="-109611.183745"/>
    <n v="-2530.122761000006"/>
    <x v="0"/>
    <n v="21079.56174954"/>
    <n v="-102777.777778"/>
    <n v="-212388.96152300001"/>
    <n v="-136251.43188400002"/>
    <n v="-2530.122761000006"/>
    <n v="-2530.122761000006"/>
    <n v="-2530.122761000006"/>
    <x v="5"/>
    <x v="0"/>
    <x v="3"/>
    <x v="4"/>
    <n v="-13556.997709999996"/>
    <m/>
  </r>
  <r>
    <n v="23"/>
    <n v="112"/>
    <x v="0"/>
    <x v="2"/>
    <s v="Wells Fargo"/>
    <x v="6"/>
    <x v="2"/>
    <x v="3"/>
    <s v="Swiss Re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  <x v="4"/>
    <x v="1"/>
    <x v="6"/>
    <n v="-15798.430660999991"/>
    <m/>
  </r>
  <r>
    <n v="24"/>
    <n v="114"/>
    <x v="0"/>
    <x v="2"/>
    <s v="Wells Fargo"/>
    <x v="6"/>
    <x v="2"/>
    <x v="3"/>
    <s v="Swiss Re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  <x v="4"/>
    <x v="1"/>
    <x v="6"/>
    <n v="-15798.430660999991"/>
    <m/>
  </r>
  <r>
    <n v="26"/>
    <n v="113"/>
    <x v="0"/>
    <x v="3"/>
    <s v="Wells Fargo"/>
    <x v="6"/>
    <x v="2"/>
    <x v="3"/>
    <s v="EnronCredit.com"/>
    <x v="4"/>
    <d v="2000-07-21T00:00:00"/>
    <d v="2005-07-21T00:00:00"/>
    <x v="0"/>
    <n v="10000000"/>
    <n v="-3679.3120680000002"/>
    <n v="0.25"/>
    <n v="38.300477999999998"/>
    <n v="38.242082000000003"/>
    <n v="-3.5812889099236078E-2"/>
    <n v="131.76679505276496"/>
    <n v="451.95556199999999"/>
    <x v="0"/>
    <n v="583.72235705276489"/>
    <n v="-46200.500806999997"/>
    <n v="-45950.788472"/>
    <n v="249.71233499999653"/>
    <n v="-334.01002205276836"/>
    <n v="-46200.500806999997"/>
    <n v="-45950.788472"/>
    <n v="249.71233499999653"/>
    <x v="0"/>
    <n v="-15131.170879650001"/>
    <n v="12847.222222"/>
    <n v="-33103.566250000003"/>
    <n v="36239.115861999991"/>
    <n v="249.71233499998925"/>
    <n v="249.71233499998925"/>
    <n v="249.71233499999653"/>
    <x v="0"/>
    <x v="4"/>
    <x v="1"/>
    <x v="6"/>
    <n v="15798.430660999991"/>
    <m/>
  </r>
  <r>
    <n v="28"/>
    <n v="115"/>
    <x v="0"/>
    <x v="3"/>
    <s v="Wells Fargo"/>
    <x v="6"/>
    <x v="2"/>
    <x v="3"/>
    <s v="EnronCredit.com"/>
    <x v="4"/>
    <d v="2000-07-21T00:00:00"/>
    <d v="2005-07-21T00:00:00"/>
    <x v="0"/>
    <n v="10000000"/>
    <n v="-3679.3120680000002"/>
    <n v="0.25"/>
    <n v="38.300477999999998"/>
    <n v="38.242082000000003"/>
    <n v="-3.5812889099236078E-2"/>
    <n v="131.76679505276496"/>
    <n v="451.95556199999999"/>
    <x v="0"/>
    <n v="583.72235705276489"/>
    <n v="-46200.500806999997"/>
    <n v="-45950.788472"/>
    <n v="249.71233499999653"/>
    <n v="-334.01002205276836"/>
    <n v="-46200.500806999997"/>
    <n v="-45950.788472"/>
    <n v="249.71233499999653"/>
    <x v="0"/>
    <n v="-15131.170879650001"/>
    <n v="12847.222222"/>
    <n v="-33103.566250000003"/>
    <n v="36239.115861999991"/>
    <n v="249.71233499998925"/>
    <n v="249.71233499998925"/>
    <n v="249.71233499999653"/>
    <x v="0"/>
    <x v="4"/>
    <x v="1"/>
    <x v="6"/>
    <n v="15798.430660999991"/>
    <m/>
  </r>
  <r>
    <n v="31"/>
    <n v="116"/>
    <x v="0"/>
    <x v="4"/>
    <s v="Wells Fargo"/>
    <x v="6"/>
    <x v="2"/>
    <x v="3"/>
    <s v="Enron North America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  <x v="4"/>
    <x v="1"/>
    <x v="6"/>
    <n v="-15798.430660999991"/>
    <m/>
  </r>
  <r>
    <n v="32"/>
    <n v="117"/>
    <x v="0"/>
    <x v="4"/>
    <s v="Wells Fargo"/>
    <x v="6"/>
    <x v="2"/>
    <x v="3"/>
    <s v="Enron North America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  <x v="4"/>
    <x v="1"/>
    <x v="6"/>
    <n v="-15798.430660999991"/>
    <m/>
  </r>
  <r>
    <n v="1375"/>
    <n v="529"/>
    <x v="0"/>
    <x v="0"/>
    <s v="Weyerhaeuser Co."/>
    <x v="5"/>
    <x v="0"/>
    <x v="3"/>
    <s v="Portfolio ISIS"/>
    <x v="3"/>
    <d v="2001-01-05T00:00:00"/>
    <d v="2006-01-05T00:00:00"/>
    <x v="0"/>
    <n v="-10000000"/>
    <n v="4109.2130950000001"/>
    <n v="0.98"/>
    <n v="99.295305999999997"/>
    <n v="98.654715999999993"/>
    <n v="-0.58472746198606829"/>
    <n v="-2402.7697437992665"/>
    <n v="-964.73152200000004"/>
    <x v="0"/>
    <n v="-3367.5012657992665"/>
    <n v="-18635.052468000002"/>
    <n v="-21534.725071000001"/>
    <n v="-2899.6726029999991"/>
    <n v="467.82866279926748"/>
    <n v="-18635.052468000002"/>
    <n v="-21534.725071000001"/>
    <n v="-2899.6726029999991"/>
    <x v="0"/>
    <n v="23658.7943944625"/>
    <n v="0"/>
    <n v="-21534.725071000001"/>
    <n v="-224459.050437"/>
    <n v="-2899.6726029999991"/>
    <n v="-2899.6726029999991"/>
    <n v="-2899.6726029999991"/>
    <x v="1"/>
    <x v="3"/>
    <x v="1"/>
    <x v="5"/>
    <n v="-12779.973822"/>
    <m/>
  </r>
  <r>
    <n v="1546"/>
    <n v="593"/>
    <x v="0"/>
    <x v="1"/>
    <s v="Weyerhaeuser Co."/>
    <x v="5"/>
    <x v="0"/>
    <x v="3"/>
    <s v="Portfolio ISIS"/>
    <x v="1"/>
    <d v="2001-01-05T00:00:00"/>
    <d v="2006-01-05T00:00:00"/>
    <x v="0"/>
    <n v="10000000"/>
    <n v="-4109.2130950000001"/>
    <n v="0.98"/>
    <n v="99.295305999999997"/>
    <n v="98.654715999999993"/>
    <n v="-0.58472746198606829"/>
    <n v="2402.7697437992665"/>
    <n v="964.73152200000004"/>
    <x v="0"/>
    <n v="3367.5012657992665"/>
    <n v="18635.052468000002"/>
    <n v="21534.725071000001"/>
    <n v="2899.6726029999991"/>
    <n v="-467.82866279926748"/>
    <n v="18635.052468000002"/>
    <n v="21534.725071000001"/>
    <n v="2899.6726029999991"/>
    <x v="0"/>
    <n v="-23658.7943944625"/>
    <n v="0"/>
    <n v="21534.725071000001"/>
    <n v="224459.050437"/>
    <n v="2899.6726029999991"/>
    <n v="2899.6726029999991"/>
    <n v="2899.6726029999991"/>
    <x v="1"/>
    <x v="3"/>
    <x v="1"/>
    <x v="5"/>
    <n v="12779.973822"/>
    <m/>
  </r>
  <r>
    <n v="49"/>
    <n v="147"/>
    <x v="0"/>
    <x v="0"/>
    <s v="Worldcom Inc"/>
    <x v="10"/>
    <x v="4"/>
    <x v="3"/>
    <s v="LBIE"/>
    <x v="3"/>
    <d v="2000-08-21T00:00:00"/>
    <d v="2005-08-21T00:00:00"/>
    <x v="0"/>
    <n v="5000000"/>
    <n v="-1858.1901250000001"/>
    <n v="0.41"/>
    <n v="152.00923700000001"/>
    <n v="151.31529599999999"/>
    <n v="-0.55878072999479733"/>
    <n v="1038.3208345166238"/>
    <n v="573.09178500000007"/>
    <x v="0"/>
    <n v="1611.4126195166239"/>
    <n v="-207127.67035999999"/>
    <n v="-206005.609192"/>
    <n v="1122.0611679999856"/>
    <n v="-489.35145151663824"/>
    <n v="-207127.67035999999"/>
    <n v="-206005.609192"/>
    <n v="1122.0611679999856"/>
    <x v="0"/>
    <n v="-13755.2524003125"/>
    <n v="10477.777778"/>
    <n v="-195527.83141400001"/>
    <n v="-25751.455692000018"/>
    <n v="1122.0611679999856"/>
    <n v="1122.0611679999856"/>
    <n v="1122.0611679999856"/>
    <x v="0"/>
    <x v="5"/>
    <x v="1"/>
    <x v="10"/>
    <n v="16510.966797000001"/>
    <m/>
  </r>
  <r>
    <n v="153"/>
    <n v="210"/>
    <x v="0"/>
    <x v="0"/>
    <s v="Worldcom Inc"/>
    <x v="10"/>
    <x v="4"/>
    <x v="3"/>
    <s v="Merrill Lynch Int"/>
    <x v="3"/>
    <d v="2000-09-25T00:00:00"/>
    <d v="2005-09-25T00:00:00"/>
    <x v="0"/>
    <n v="-5000000"/>
    <n v="1895.6608920000001"/>
    <n v="0.44"/>
    <n v="152.461432"/>
    <n v="151.771072"/>
    <n v="-0.56478357844730576"/>
    <n v="-1070.6381421063716"/>
    <n v="-572.73097200000007"/>
    <x v="0"/>
    <n v="-1643.3691141063716"/>
    <n v="207878.04844899999"/>
    <n v="206743.38904899999"/>
    <n v="-1134.6594000000041"/>
    <n v="508.70971410636753"/>
    <n v="207878.04844899999"/>
    <n v="206743.38904899999"/>
    <n v="-1134.6594000000041"/>
    <x v="0"/>
    <n v="14032.629753030002"/>
    <n v="-11122.222222"/>
    <n v="195621.16682699998"/>
    <n v="26247.037715999992"/>
    <n v="-1134.6594000000041"/>
    <n v="-1134.6594000000041"/>
    <n v="-1134.6594000000041"/>
    <x v="0"/>
    <x v="5"/>
    <x v="1"/>
    <x v="10"/>
    <n v="-17517.458876999997"/>
    <m/>
  </r>
  <r>
    <n v="1670"/>
    <n v="878"/>
    <x v="0"/>
    <x v="0"/>
    <s v="Worldcom Inc"/>
    <x v="10"/>
    <x v="4"/>
    <x v="3"/>
    <s v="Merrill Lynch Int"/>
    <x v="5"/>
    <d v="2001-03-07T00:00:00"/>
    <d v="2006-03-07T00:00:00"/>
    <x v="0"/>
    <n v="10000000"/>
    <n v="-4293.7853640000003"/>
    <n v="1.615"/>
    <n v="154.63043099999999"/>
    <n v="153.94739899999999"/>
    <n v="-0.60142536157054372"/>
    <n v="2582.3914150500091"/>
    <n v="1473.885636"/>
    <x v="0"/>
    <n v="4056.277051050009"/>
    <n v="40625.527213000001"/>
    <n v="43960.278197"/>
    <n v="3334.7509839999984"/>
    <n v="-721.52606705001062"/>
    <n v="40625.527213000001"/>
    <n v="43960.278197"/>
    <n v="3334.7509839999984"/>
    <x v="0"/>
    <n v="-31784.746157010002"/>
    <n v="0"/>
    <n v="43960.278197"/>
    <n v="43960.278197"/>
    <n v="3334.7509839999984"/>
    <n v="3334.7509839999984"/>
    <n v="3334.7509839999984"/>
    <x v="1"/>
    <x v="5"/>
    <x v="1"/>
    <x v="10"/>
    <n v="45908.861903999998"/>
    <m/>
  </r>
  <r>
    <n v="1671"/>
    <n v="879"/>
    <x v="0"/>
    <x v="0"/>
    <s v="Worldcom Inc"/>
    <x v="10"/>
    <x v="4"/>
    <x v="3"/>
    <s v="Merrill Lynch Int"/>
    <x v="5"/>
    <d v="2001-03-07T00:00:00"/>
    <d v="2006-03-07T00:00:00"/>
    <x v="0"/>
    <n v="5000000"/>
    <n v="-2153.2622430000001"/>
    <n v="1.7"/>
    <n v="154.63043099999999"/>
    <n v="153.94739899999999"/>
    <n v="-0.60134036991310025"/>
    <n v="1294.8435137255319"/>
    <n v="748.50357899999995"/>
    <x v="0"/>
    <n v="2043.3470927255319"/>
    <n v="38275.728346999997"/>
    <n v="39981.536246000003"/>
    <n v="1705.8078990000067"/>
    <n v="-337.53919372552514"/>
    <n v="38275.728346999997"/>
    <n v="39981.536246000003"/>
    <n v="1705.8078990000067"/>
    <x v="0"/>
    <n v="-15939.523753807502"/>
    <n v="0"/>
    <n v="39981.536246000003"/>
    <n v="39981.536246000003"/>
    <n v="1705.8078990000067"/>
    <n v="1705.8078990000067"/>
    <n v="1705.8078990000067"/>
    <x v="1"/>
    <x v="5"/>
    <x v="1"/>
    <x v="10"/>
    <n v="22990.829964000004"/>
    <m/>
  </r>
  <r>
    <n v="1714"/>
    <n v="918"/>
    <x v="0"/>
    <x v="0"/>
    <s v="Worldcom Inc"/>
    <x v="10"/>
    <x v="4"/>
    <x v="3"/>
    <s v="JP Morgan"/>
    <x v="5"/>
    <d v="2001-03-22T00:00:00"/>
    <d v="2006-03-22T00:00:00"/>
    <x v="0"/>
    <n v="-10000000"/>
    <n v="4323.5139730000001"/>
    <n v="1.6"/>
    <n v="154.827279"/>
    <n v="154.14649"/>
    <n v="-0.60145008116110743"/>
    <n v="-2600.3778299620321"/>
    <n v="-1464.8406089999999"/>
    <x v="0"/>
    <n v="-4065.218438962032"/>
    <n v="-26950.616413"/>
    <n v="-30279.345499999999"/>
    <n v="-3328.7290869999997"/>
    <n v="736.48935196203229"/>
    <n v="-26950.616413"/>
    <n v="-30279.345499999999"/>
    <n v="-3328.7290869999997"/>
    <x v="0"/>
    <n v="32004.812185132501"/>
    <n v="0"/>
    <n v="-30279.345499999999"/>
    <n v="-30279.345499999999"/>
    <n v="-3328.7290869999997"/>
    <n v="-3328.7290869999997"/>
    <n v="-3328.7290869999997"/>
    <x v="1"/>
    <x v="5"/>
    <x v="1"/>
    <x v="10"/>
    <n v="-46892.323638000002"/>
    <m/>
  </r>
  <r>
    <n v="1733"/>
    <n v="940"/>
    <x v="0"/>
    <x v="0"/>
    <s v="Worldcom Inc"/>
    <x v="10"/>
    <x v="4"/>
    <x v="3"/>
    <s v="LBIE"/>
    <x v="5"/>
    <d v="2001-03-30T00:00:00"/>
    <d v="2002-03-30T00:00:00"/>
    <x v="0"/>
    <n v="10000000"/>
    <n v="-928.81597199999999"/>
    <n v="1.05"/>
    <n v="107.09273"/>
    <n v="106.021936"/>
    <n v="-0.54051288239209683"/>
    <n v="502.03699823753709"/>
    <n v="1054.650093"/>
    <x v="0"/>
    <n v="1556.6870912375371"/>
    <n v="-851.23308999999995"/>
    <n v="474.86590000000001"/>
    <n v="1326.09899"/>
    <n v="-230.5881012375371"/>
    <n v="-851.23308999999995"/>
    <n v="474.86590000000001"/>
    <n v="1326.09899"/>
    <x v="0"/>
    <n v="-6875.5602327300003"/>
    <n v="0"/>
    <n v="474.86590000000001"/>
    <n v="474.86590000000001"/>
    <n v="1326.09899"/>
    <n v="1326.09899"/>
    <n v="1326.09899"/>
    <x v="2"/>
    <x v="5"/>
    <x v="1"/>
    <x v="10"/>
    <n v="474.86590000000001"/>
    <m/>
  </r>
  <r>
    <n v="1751"/>
    <n v="957"/>
    <x v="0"/>
    <x v="11"/>
    <s v="Deutsche Telekom AG"/>
    <x v="10"/>
    <x v="4"/>
    <x v="8"/>
    <s v="Baskets"/>
    <x v="7"/>
    <d v="2001-03-29T00:00:00"/>
    <d v="2006-04-05T00:00:00"/>
    <x v="1"/>
    <n v="20000000"/>
    <n v="-8933.5572300000003"/>
    <n v="1.65"/>
    <n v="154.27609699999999"/>
    <n v="154.27609699999999"/>
    <n v="0"/>
    <n v="96565.694111999997"/>
    <n v="1098.7109270000001"/>
    <x v="0"/>
    <n v="96565.694111999997"/>
    <n v="0"/>
    <n v="96565.694111999997"/>
    <n v="96565.694111999997"/>
    <n v="0"/>
    <n v="0"/>
    <n v="84736.396583279988"/>
    <n v="84736.396583279988"/>
    <x v="0"/>
    <n v="0"/>
    <n v="804.375"/>
    <n v="85540.771583279988"/>
    <n v="85540.771583279988"/>
    <n v="85540.771583279988"/>
    <n v="85540.771583279988"/>
    <n v="84736.396583279988"/>
    <x v="1"/>
    <x v="5"/>
    <x v="1"/>
    <x v="10"/>
    <n v="85540.771583279988"/>
    <m/>
  </r>
  <r>
    <n v="1752"/>
    <n v="958"/>
    <x v="0"/>
    <x v="11"/>
    <s v="Ericsson"/>
    <x v="5"/>
    <x v="4"/>
    <x v="11"/>
    <s v="Baskets"/>
    <x v="7"/>
    <d v="2001-03-29T00:00:00"/>
    <d v="2006-06-30T00:00:00"/>
    <x v="1"/>
    <n v="20000000"/>
    <n v="-9236.9826869999997"/>
    <n v="1"/>
    <n v="102.161948"/>
    <n v="102.161948"/>
    <n v="0"/>
    <n v="-16718.792824"/>
    <n v="817.76459199999999"/>
    <x v="0"/>
    <n v="-16718.792824"/>
    <n v="0"/>
    <n v="-16718.792824"/>
    <n v="-16718.792824"/>
    <n v="0"/>
    <n v="0"/>
    <n v="-14670.740703059999"/>
    <n v="-14670.740703059999"/>
    <x v="0"/>
    <n v="0"/>
    <n v="487.5"/>
    <n v="-14183.240703059999"/>
    <n v="-14183.240703059999"/>
    <n v="-14183.240703059999"/>
    <n v="-14183.240703059999"/>
    <n v="-14670.740703059999"/>
    <x v="1"/>
    <x v="3"/>
    <x v="1"/>
    <x v="5"/>
    <n v="-14183.240703059999"/>
    <m/>
  </r>
  <r>
    <n v="1753"/>
    <n v="959"/>
    <x v="0"/>
    <x v="0"/>
    <s v="Ericsson"/>
    <x v="5"/>
    <x v="4"/>
    <x v="11"/>
    <s v="Baskets"/>
    <x v="2"/>
    <d v="2001-03-29T00:00:00"/>
    <d v="2006-06-30T00:00:00"/>
    <x v="1"/>
    <n v="-20000000"/>
    <n v="9236.9826869999997"/>
    <n v="1"/>
    <n v="102.161948"/>
    <n v="102.161948"/>
    <n v="0"/>
    <n v="16718.792824"/>
    <n v="-817.76459199999999"/>
    <x v="0"/>
    <n v="16718.792824"/>
    <n v="0"/>
    <n v="16718.792824"/>
    <n v="16718.792824"/>
    <n v="0"/>
    <n v="0"/>
    <n v="14670.740703059999"/>
    <n v="14670.740703059999"/>
    <x v="0"/>
    <n v="0"/>
    <n v="-487.5"/>
    <n v="14183.240703059999"/>
    <n v="14183.240703059999"/>
    <n v="14183.240703059999"/>
    <n v="14183.240703059999"/>
    <n v="14670.740703059999"/>
    <x v="1"/>
    <x v="3"/>
    <x v="1"/>
    <x v="5"/>
    <n v="14183.240703059999"/>
    <m/>
  </r>
  <r>
    <n v="1754"/>
    <n v="960"/>
    <x v="0"/>
    <x v="11"/>
    <s v="Alcatel Sa"/>
    <x v="5"/>
    <x v="4"/>
    <x v="4"/>
    <s v="Baskets"/>
    <x v="7"/>
    <d v="2001-03-29T00:00:00"/>
    <d v="2006-06-30T00:00:00"/>
    <x v="1"/>
    <n v="20000000"/>
    <n v="-9095.5009639999989"/>
    <n v="0.75"/>
    <n v="70.458690000000004"/>
    <n v="70.458690000000004"/>
    <n v="0"/>
    <n v="43762.915202999997"/>
    <n v="518.39200000000005"/>
    <x v="0"/>
    <n v="43762.915202999997"/>
    <n v="0"/>
    <n v="43762.915202999997"/>
    <n v="43762.915202999997"/>
    <n v="0"/>
    <n v="0"/>
    <n v="38401.958090632492"/>
    <n v="38401.958090632492"/>
    <x v="0"/>
    <n v="0"/>
    <n v="365.625"/>
    <n v="38767.583090632492"/>
    <n v="38767.583090632492"/>
    <n v="38767.583090632492"/>
    <n v="38767.583090632492"/>
    <n v="38401.958090632492"/>
    <x v="1"/>
    <x v="3"/>
    <x v="1"/>
    <x v="5"/>
    <n v="38767.583090632492"/>
    <m/>
  </r>
  <r>
    <n v="1755"/>
    <n v="961"/>
    <x v="0"/>
    <x v="0"/>
    <s v="Alcatel Sa"/>
    <x v="5"/>
    <x v="4"/>
    <x v="4"/>
    <s v="Baskets"/>
    <x v="2"/>
    <d v="2001-03-29T00:00:00"/>
    <d v="2006-06-30T00:00:00"/>
    <x v="1"/>
    <n v="-20000000"/>
    <n v="9095.5009639999989"/>
    <n v="0.75"/>
    <n v="70.458690000000004"/>
    <n v="70.458690000000004"/>
    <n v="0"/>
    <n v="-43762.915202999997"/>
    <n v="-518.39200000000005"/>
    <x v="0"/>
    <n v="-43762.915202999997"/>
    <n v="0"/>
    <n v="-43762.915202999997"/>
    <n v="-43762.915202999997"/>
    <n v="0"/>
    <n v="0"/>
    <n v="-38401.958090632492"/>
    <n v="-38401.958090632492"/>
    <x v="0"/>
    <n v="0"/>
    <n v="-365.625"/>
    <n v="-38767.583090632492"/>
    <n v="-38767.583090632492"/>
    <n v="-38767.583090632492"/>
    <n v="-38767.583090632492"/>
    <n v="-38401.958090632492"/>
    <x v="1"/>
    <x v="3"/>
    <x v="1"/>
    <x v="5"/>
    <n v="-38767.583090632492"/>
    <m/>
  </r>
  <r>
    <n v="1756"/>
    <n v="962"/>
    <x v="0"/>
    <x v="11"/>
    <s v="Marconi Plc"/>
    <x v="9"/>
    <x v="4"/>
    <x v="6"/>
    <s v="Baskets"/>
    <x v="7"/>
    <d v="2001-03-29T00:00:00"/>
    <d v="2006-06-30T00:00:00"/>
    <x v="1"/>
    <n v="20000000"/>
    <n v="-9265.0873780000002"/>
    <n v="1.45"/>
    <n v="142.63259099999999"/>
    <n v="142.63259099999999"/>
    <n v="0"/>
    <n v="25169.351208"/>
    <n v="1176.054905"/>
    <x v="0"/>
    <n v="25169.351208"/>
    <n v="0"/>
    <n v="25169.351208"/>
    <n v="25169.351208"/>
    <n v="0"/>
    <n v="0"/>
    <n v="22086.10568502"/>
    <n v="22086.10568502"/>
    <x v="0"/>
    <n v="0"/>
    <n v="706.875"/>
    <n v="22792.98068502"/>
    <n v="22792.98068502"/>
    <n v="22792.98068502"/>
    <n v="22792.98068502"/>
    <n v="22086.10568502"/>
    <x v="1"/>
    <x v="0"/>
    <x v="1"/>
    <x v="9"/>
    <n v="22792.98068502"/>
    <m/>
  </r>
  <r>
    <n v="1757"/>
    <n v="963"/>
    <x v="0"/>
    <x v="0"/>
    <s v="Marconi Plc"/>
    <x v="9"/>
    <x v="4"/>
    <x v="6"/>
    <s v="Baskets"/>
    <x v="2"/>
    <d v="2001-03-29T00:00:00"/>
    <d v="2006-06-30T00:00:00"/>
    <x v="1"/>
    <n v="-20000000"/>
    <n v="9265.0873780000002"/>
    <n v="1.45"/>
    <n v="142.63259099999999"/>
    <n v="142.63259099999999"/>
    <n v="0"/>
    <n v="-25169.351208"/>
    <n v="-1176.054905"/>
    <x v="0"/>
    <n v="-25169.351208"/>
    <n v="0"/>
    <n v="-25169.351208"/>
    <n v="-25169.351208"/>
    <n v="0"/>
    <n v="0"/>
    <n v="-22086.10568502"/>
    <n v="-22086.10568502"/>
    <x v="0"/>
    <n v="0"/>
    <n v="-706.875"/>
    <n v="-22792.98068502"/>
    <n v="-22792.98068502"/>
    <n v="-22792.98068502"/>
    <n v="-22792.98068502"/>
    <n v="-22086.10568502"/>
    <x v="1"/>
    <x v="0"/>
    <x v="1"/>
    <x v="9"/>
    <n v="-22792.98068502"/>
    <m/>
  </r>
  <r>
    <n v="1758"/>
    <n v="964"/>
    <x v="0"/>
    <x v="11"/>
    <s v="Siemens Ag"/>
    <x v="9"/>
    <x v="8"/>
    <x v="8"/>
    <s v="Baskets"/>
    <x v="7"/>
    <d v="2001-03-29T00:00:00"/>
    <d v="2006-06-30T00:00:00"/>
    <x v="1"/>
    <n v="20000000"/>
    <n v="-8985.5663189999996"/>
    <n v="0.35"/>
    <n v="41.022728000000001"/>
    <n v="41.022728000000001"/>
    <n v="0"/>
    <n v="-54897.760943000001"/>
    <n v="337.77118200000001"/>
    <x v="0"/>
    <n v="-54897.760943000001"/>
    <n v="0"/>
    <n v="-54897.760943000001"/>
    <n v="-54897.760943000001"/>
    <n v="0"/>
    <n v="0"/>
    <n v="-48172.785227482498"/>
    <n v="-48172.785227482498"/>
    <x v="0"/>
    <n v="0"/>
    <n v="170.625"/>
    <n v="-48002.160227482498"/>
    <n v="-48002.160227482498"/>
    <n v="-48002.160227482498"/>
    <n v="-48002.160227482498"/>
    <n v="-48172.785227482498"/>
    <x v="1"/>
    <x v="0"/>
    <x v="1"/>
    <x v="9"/>
    <n v="-48002.160227482498"/>
    <m/>
  </r>
  <r>
    <n v="1759"/>
    <n v="965"/>
    <x v="0"/>
    <x v="0"/>
    <s v="Siemens Ag"/>
    <x v="9"/>
    <x v="8"/>
    <x v="8"/>
    <s v="Baskets"/>
    <x v="2"/>
    <d v="2001-03-29T00:00:00"/>
    <d v="2006-06-30T00:00:00"/>
    <x v="1"/>
    <n v="-20000000"/>
    <n v="8985.5663189999996"/>
    <n v="0.35"/>
    <n v="41.022728000000001"/>
    <n v="41.022728000000001"/>
    <n v="0"/>
    <n v="54897.760943000001"/>
    <n v="-337.77118200000001"/>
    <x v="0"/>
    <n v="54897.760943000001"/>
    <n v="0"/>
    <n v="54897.760943000001"/>
    <n v="54897.760943000001"/>
    <n v="0"/>
    <n v="0"/>
    <n v="48172.785227482498"/>
    <n v="48172.785227482498"/>
    <x v="0"/>
    <n v="0"/>
    <n v="-170.625"/>
    <n v="48002.160227482498"/>
    <n v="48002.160227482498"/>
    <n v="48002.160227482498"/>
    <n v="48002.160227482498"/>
    <n v="48172.785227482498"/>
    <x v="1"/>
    <x v="0"/>
    <x v="1"/>
    <x v="9"/>
    <n v="48002.160227482498"/>
    <m/>
  </r>
  <r>
    <n v="1760"/>
    <n v="966"/>
    <x v="0"/>
    <x v="0"/>
    <s v="Deutsche Telekom AG"/>
    <x v="10"/>
    <x v="4"/>
    <x v="8"/>
    <s v="Baskets"/>
    <x v="2"/>
    <d v="2001-03-29T00:00:00"/>
    <d v="2006-06-30T00:00:00"/>
    <x v="1"/>
    <n v="-20000000"/>
    <n v="9319.4535190000006"/>
    <n v="1.65"/>
    <n v="156.586611"/>
    <n v="156.586611"/>
    <n v="0"/>
    <n v="-79510.633919999993"/>
    <n v="-1115.288184"/>
    <x v="0"/>
    <n v="-79510.633919999993"/>
    <n v="0"/>
    <n v="-79510.633919999993"/>
    <n v="-79510.633919999993"/>
    <n v="0"/>
    <n v="0"/>
    <n v="-69770.581264799985"/>
    <n v="-69770.581264799985"/>
    <x v="0"/>
    <n v="0"/>
    <n v="-804.375"/>
    <n v="-70574.956264799985"/>
    <n v="-70574.956264799985"/>
    <n v="-70574.956264799985"/>
    <n v="-70574.956264799985"/>
    <n v="-69770.581264799985"/>
    <x v="1"/>
    <x v="5"/>
    <x v="1"/>
    <x v="10"/>
    <n v="-70574.956264799985"/>
    <m/>
  </r>
  <r>
    <n v="1761"/>
    <n v="967"/>
    <x v="0"/>
    <x v="11"/>
    <s v="France Telecom"/>
    <x v="5"/>
    <x v="4"/>
    <x v="4"/>
    <s v="Baskets"/>
    <x v="7"/>
    <d v="2001-03-29T00:00:00"/>
    <d v="2006-06-30T00:00:00"/>
    <x v="1"/>
    <n v="20000000"/>
    <n v="-9257.5397470000007"/>
    <n v="1.65"/>
    <n v="151.481741"/>
    <n v="151.481741"/>
    <n v="0"/>
    <n v="125921.388915"/>
    <n v="1080.7308479999999"/>
    <x v="0"/>
    <n v="125921.388915"/>
    <n v="0"/>
    <n v="125921.388915"/>
    <n v="125921.388915"/>
    <n v="0"/>
    <n v="0"/>
    <n v="110496.0187729125"/>
    <n v="110496.0187729125"/>
    <x v="0"/>
    <n v="0"/>
    <n v="804.375"/>
    <n v="111300.3937729125"/>
    <n v="111300.3937729125"/>
    <n v="111300.3937729125"/>
    <n v="111300.3937729125"/>
    <n v="110496.0187729125"/>
    <x v="1"/>
    <x v="3"/>
    <x v="1"/>
    <x v="5"/>
    <n v="111300.3937729125"/>
    <m/>
  </r>
  <r>
    <n v="1762"/>
    <n v="968"/>
    <x v="0"/>
    <x v="0"/>
    <s v="France Telecom"/>
    <x v="5"/>
    <x v="4"/>
    <x v="4"/>
    <s v="Baskets"/>
    <x v="2"/>
    <d v="2001-03-29T00:00:00"/>
    <d v="2006-06-30T00:00:00"/>
    <x v="1"/>
    <n v="-20000000"/>
    <n v="9257.5397470000007"/>
    <n v="1.65"/>
    <n v="151.481741"/>
    <n v="151.481741"/>
    <n v="0"/>
    <n v="-125921.388915"/>
    <n v="-1080.7308479999999"/>
    <x v="0"/>
    <n v="-125921.388915"/>
    <n v="0"/>
    <n v="-125921.388915"/>
    <n v="-125921.388915"/>
    <n v="0"/>
    <n v="0"/>
    <n v="-110496.0187729125"/>
    <n v="-110496.0187729125"/>
    <x v="0"/>
    <n v="0"/>
    <n v="-804.375"/>
    <n v="-111300.3937729125"/>
    <n v="-111300.3937729125"/>
    <n v="-111300.3937729125"/>
    <n v="-111300.3937729125"/>
    <n v="-110496.0187729125"/>
    <x v="1"/>
    <x v="3"/>
    <x v="1"/>
    <x v="5"/>
    <n v="-111300.3937729125"/>
    <m/>
  </r>
  <r>
    <n v="1763"/>
    <n v="969"/>
    <x v="0"/>
    <x v="11"/>
    <s v="British Telecom Plc"/>
    <x v="5"/>
    <x v="4"/>
    <x v="6"/>
    <s v="Baskets"/>
    <x v="7"/>
    <d v="2001-03-29T00:00:00"/>
    <d v="2006-06-30T00:00:00"/>
    <x v="1"/>
    <n v="20000000"/>
    <n v="-9320.0754849999994"/>
    <n v="1.65"/>
    <n v="156.03814700000001"/>
    <n v="156.03814700000001"/>
    <n v="0"/>
    <n v="84417.387279000002"/>
    <n v="1110.5790589999999"/>
    <x v="0"/>
    <n v="84417.387279000002"/>
    <n v="0"/>
    <n v="84417.387279000002"/>
    <n v="84417.387279000002"/>
    <n v="0"/>
    <n v="0"/>
    <n v="74076.257337322502"/>
    <n v="74076.257337322502"/>
    <x v="0"/>
    <n v="0"/>
    <n v="804.375"/>
    <n v="74880.632337322502"/>
    <n v="74880.632337322502"/>
    <n v="74880.632337322502"/>
    <n v="74880.632337322502"/>
    <n v="74076.257337322502"/>
    <x v="1"/>
    <x v="3"/>
    <x v="1"/>
    <x v="5"/>
    <n v="74880.632337322502"/>
    <m/>
  </r>
  <r>
    <n v="1764"/>
    <n v="970"/>
    <x v="0"/>
    <x v="0"/>
    <s v="British Telecom Plc"/>
    <x v="5"/>
    <x v="4"/>
    <x v="6"/>
    <s v="Baskets"/>
    <x v="2"/>
    <d v="2001-03-29T00:00:00"/>
    <d v="2006-06-30T00:00:00"/>
    <x v="1"/>
    <n v="-20000000"/>
    <n v="9320.0754849999994"/>
    <n v="1.65"/>
    <n v="156.03814700000001"/>
    <n v="156.03814700000001"/>
    <n v="0"/>
    <n v="-84417.387279000002"/>
    <n v="-1110.5790589999999"/>
    <x v="0"/>
    <n v="-84417.387279000002"/>
    <n v="0"/>
    <n v="-84417.387279000002"/>
    <n v="-84417.387279000002"/>
    <n v="0"/>
    <n v="0"/>
    <n v="-74076.257337322502"/>
    <n v="-74076.257337322502"/>
    <x v="0"/>
    <n v="0"/>
    <n v="-804.375"/>
    <n v="-74880.632337322502"/>
    <n v="-74880.632337322502"/>
    <n v="-74880.632337322502"/>
    <n v="-74880.632337322502"/>
    <n v="-74076.257337322502"/>
    <x v="1"/>
    <x v="3"/>
    <x v="1"/>
    <x v="5"/>
    <n v="-74880.632337322502"/>
    <m/>
  </r>
  <r>
    <n v="1765"/>
    <n v="971"/>
    <x v="0"/>
    <x v="11"/>
    <s v="KPN"/>
    <x v="1"/>
    <x v="4"/>
    <x v="2"/>
    <s v="Baskets"/>
    <x v="7"/>
    <d v="2001-03-29T00:00:00"/>
    <d v="2006-06-30T00:00:00"/>
    <x v="1"/>
    <n v="20000000"/>
    <n v="-9425.9387349999997"/>
    <n v="2.2999999999999998"/>
    <n v="261.14713"/>
    <n v="261.14713"/>
    <n v="0"/>
    <n v="-261215.919918"/>
    <n v="1613.630897"/>
    <x v="0"/>
    <n v="-261215.919918"/>
    <n v="0"/>
    <n v="-261215.919918"/>
    <n v="-261215.919918"/>
    <n v="0"/>
    <n v="0"/>
    <n v="-229216.96972804499"/>
    <n v="-229216.96972804499"/>
    <x v="0"/>
    <n v="0"/>
    <n v="1121.25"/>
    <n v="-228095.71972804499"/>
    <n v="-228095.71972804499"/>
    <n v="-228095.71972804499"/>
    <n v="-228095.71972804499"/>
    <n v="-229216.96972804499"/>
    <x v="1"/>
    <x v="1"/>
    <x v="1"/>
    <x v="1"/>
    <n v="-228095.71972804499"/>
    <m/>
  </r>
  <r>
    <n v="1766"/>
    <n v="972"/>
    <x v="0"/>
    <x v="0"/>
    <s v="KPN"/>
    <x v="1"/>
    <x v="4"/>
    <x v="2"/>
    <s v="Baskets"/>
    <x v="2"/>
    <d v="2001-03-29T00:00:00"/>
    <d v="2006-06-30T00:00:00"/>
    <x v="1"/>
    <n v="-20000000"/>
    <n v="9425.9387349999997"/>
    <n v="2.2999999999999998"/>
    <n v="261.14713"/>
    <n v="261.14713"/>
    <n v="0"/>
    <n v="261215.919918"/>
    <n v="-1613.630897"/>
    <x v="0"/>
    <n v="261215.919918"/>
    <n v="0"/>
    <n v="261215.919918"/>
    <n v="261215.919918"/>
    <n v="0"/>
    <n v="0"/>
    <n v="229216.96972804499"/>
    <n v="229216.96972804499"/>
    <x v="0"/>
    <n v="0"/>
    <n v="-1121.25"/>
    <n v="228095.71972804499"/>
    <n v="228095.71972804499"/>
    <n v="228095.71972804499"/>
    <n v="228095.71972804499"/>
    <n v="229216.96972804499"/>
    <x v="1"/>
    <x v="1"/>
    <x v="1"/>
    <x v="1"/>
    <n v="228095.71972804499"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n v="593858.0737530014"/>
    <n v="391086.27047799766"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595">
  <r>
    <n v="151"/>
    <n v="209"/>
    <x v="0"/>
    <x v="0"/>
    <s v="Abitibi Cons"/>
    <x v="0"/>
    <x v="0"/>
    <x v="0"/>
    <x v="0"/>
    <x v="0"/>
    <d v="2000-09-26T00:00:00"/>
    <d v="2005-09-26T00:00:00"/>
    <x v="0"/>
    <n v="10000000"/>
    <n v="-3898.814523"/>
    <n v="1.05"/>
    <n v="146.602925"/>
    <n v="145.830073"/>
    <n v="-0.65798359578530019"/>
    <n v="2565.35599914349"/>
    <n v="1561.097115"/>
    <x v="0"/>
    <n v="4126.45311414349"/>
    <n v="-157140.73814900001"/>
    <n v="-154088.59292600001"/>
    <n v="3052.1452229999995"/>
    <n v="-1074.3078911434905"/>
    <n v="-157140.73814900001"/>
    <n v="-154088.59292600001"/>
    <n v="3052.1452229999995"/>
    <x v="0"/>
    <n v="-48742.979166546"/>
    <n v="52791.666666999998"/>
    <n v="-101296.92625900001"/>
    <n v="137223.83449499996"/>
    <n v="3052.1452229999995"/>
    <n v="3052.1452229999995"/>
    <n v="3052.1452229999995"/>
    <x v="0"/>
    <x v="0"/>
    <x v="0"/>
    <x v="0"/>
    <n v="81405.477651000008"/>
    <n v="-20.785726000000011"/>
    <n v="27.510409000000436"/>
    <n v="291.66666666666669"/>
    <x v="0"/>
    <n v="57220"/>
  </r>
  <r>
    <n v="1074"/>
    <n v="530"/>
    <x v="0"/>
    <x v="0"/>
    <s v="Abitibi Cons"/>
    <x v="0"/>
    <x v="0"/>
    <x v="0"/>
    <x v="1"/>
    <x v="0"/>
    <d v="2001-01-05T00:00:00"/>
    <d v="2006-01-05T00:00:00"/>
    <x v="0"/>
    <n v="-10000000"/>
    <n v="4229.6292250000006"/>
    <n v="1.75"/>
    <n v="150.69236599999999"/>
    <n v="149.92077499999999"/>
    <n v="-0.68534367529321627"/>
    <n v="-2898.7496381890983"/>
    <n v="-1832.567712"/>
    <x v="0"/>
    <n v="-4731.3173501890979"/>
    <n v="-140539.47255000001"/>
    <n v="-144290.553594"/>
    <n v="-3751.0810439999914"/>
    <n v="980.23630618910647"/>
    <n v="-140539.47255000001"/>
    <n v="-144290.553594"/>
    <n v="-3751.0810439999914"/>
    <x v="0"/>
    <n v="52878.824570950012"/>
    <n v="0"/>
    <n v="-144290.553594"/>
    <n v="-144882.82173900001"/>
    <n v="-3751.0810439999914"/>
    <n v="-3751.0810439999914"/>
    <n v="-3751.0810439999914"/>
    <x v="1"/>
    <x v="0"/>
    <x v="0"/>
    <x v="0"/>
    <n v="-84301.547343999991"/>
    <n v="-19.939069000000018"/>
    <n v="-31.436396999999488"/>
    <n v="-486.1111111111112"/>
    <x v="1"/>
    <n v="57220"/>
  </r>
  <r>
    <n v="1580"/>
    <n v="634"/>
    <x v="0"/>
    <x v="1"/>
    <s v="Abitibi Cons"/>
    <x v="0"/>
    <x v="0"/>
    <x v="0"/>
    <x v="1"/>
    <x v="1"/>
    <d v="2001-01-05T00:00:00"/>
    <d v="2006-01-05T00:00:00"/>
    <x v="0"/>
    <n v="10000000"/>
    <n v="-4229.6292250000006"/>
    <n v="1.75"/>
    <n v="150.69236599999999"/>
    <n v="149.92077499999999"/>
    <n v="-0.68534367529321627"/>
    <n v="2898.7496381890983"/>
    <n v="1832.567712"/>
    <x v="0"/>
    <n v="4731.3173501890979"/>
    <n v="140539.47255000001"/>
    <n v="144290.553594"/>
    <n v="3751.0810439999914"/>
    <n v="-980.23630618910647"/>
    <n v="140539.47255000001"/>
    <n v="144290.553594"/>
    <n v="3751.0810439999914"/>
    <x v="0"/>
    <n v="-52878.824570950012"/>
    <n v="0"/>
    <n v="144290.553594"/>
    <n v="144882.82173900001"/>
    <n v="3751.0810439999914"/>
    <n v="3751.0810439999914"/>
    <n v="3751.0810439999914"/>
    <x v="1"/>
    <x v="0"/>
    <x v="0"/>
    <x v="0"/>
    <n v="84301.547343999991"/>
    <n v="-19.939069000000018"/>
    <n v="31.436396999999488"/>
    <n v="486.1111111111112"/>
    <x v="1"/>
    <n v="57220"/>
  </r>
  <r>
    <n v="1276"/>
    <n v="437"/>
    <x v="0"/>
    <x v="0"/>
    <s v="Adecco Sa"/>
    <x v="1"/>
    <x v="1"/>
    <x v="1"/>
    <x v="1"/>
    <x v="2"/>
    <d v="2001-01-05T00:00:00"/>
    <d v="2006-01-05T00:00:00"/>
    <x v="0"/>
    <n v="-10000000"/>
    <n v="4035.051316"/>
    <n v="0.46"/>
    <n v="102.573634"/>
    <n v="101.961777"/>
    <n v="-0.56746986561291657"/>
    <n v="-2289.7700280317422"/>
    <n v="-925.586634"/>
    <x v="0"/>
    <n v="-3215.3566620317424"/>
    <n v="219833.13457200001"/>
    <n v="217524.15115200001"/>
    <n v="-2308.9834200000041"/>
    <n v="906.3732420317383"/>
    <n v="219833.13457200001"/>
    <n v="217524.15115200001"/>
    <n v="-2308.9834200000041"/>
    <x v="0"/>
    <n v="29205.701425208004"/>
    <n v="0"/>
    <n v="217524.15115200001"/>
    <n v="163484.127779"/>
    <n v="-2308.9834200000041"/>
    <n v="-2308.9834200000041"/>
    <n v="-2308.9834200000041"/>
    <x v="1"/>
    <x v="1"/>
    <x v="1"/>
    <x v="1"/>
    <n v="-18327.638838999992"/>
    <n v="-3.9494329999999991"/>
    <n v="-36.676367999999911"/>
    <n v="-127.77777777777777"/>
    <x v="1"/>
    <n v="92929"/>
  </r>
  <r>
    <n v="1552"/>
    <n v="598"/>
    <x v="0"/>
    <x v="1"/>
    <s v="Adecco Sa"/>
    <x v="1"/>
    <x v="1"/>
    <x v="1"/>
    <x v="1"/>
    <x v="1"/>
    <d v="2001-01-05T00:00:00"/>
    <d v="2006-01-05T00:00:00"/>
    <x v="0"/>
    <n v="10000000"/>
    <n v="-4035.051316"/>
    <n v="0.46"/>
    <n v="102.573634"/>
    <n v="101.961777"/>
    <n v="-0.56746986561291657"/>
    <n v="2289.7700280317422"/>
    <n v="925.586634"/>
    <x v="0"/>
    <n v="3215.3566620317424"/>
    <n v="-219833.13457200001"/>
    <n v="-217524.15115200001"/>
    <n v="2308.9834200000041"/>
    <n v="-906.3732420317383"/>
    <n v="-219833.13457200001"/>
    <n v="-217524.15115200001"/>
    <n v="2308.9834200000041"/>
    <x v="0"/>
    <n v="-29205.701425208004"/>
    <n v="0"/>
    <n v="-217524.15115200001"/>
    <n v="-163484.127779"/>
    <n v="2308.9834200000041"/>
    <n v="2308.9834200000041"/>
    <n v="2308.9834200000041"/>
    <x v="1"/>
    <x v="1"/>
    <x v="1"/>
    <x v="1"/>
    <n v="18327.638838999992"/>
    <n v="-3.9494329999999991"/>
    <n v="36.676367999999911"/>
    <n v="127.77777777777777"/>
    <x v="1"/>
    <n v="92929"/>
  </r>
  <r>
    <n v="1277"/>
    <n v="438"/>
    <x v="0"/>
    <x v="0"/>
    <s v="Aegon Nv"/>
    <x v="2"/>
    <x v="2"/>
    <x v="2"/>
    <x v="1"/>
    <x v="2"/>
    <d v="2001-01-05T00:00:00"/>
    <d v="2006-01-05T00:00:00"/>
    <x v="0"/>
    <n v="-10000000"/>
    <n v="4016.8056079999997"/>
    <n v="0.18"/>
    <n v="21.256535"/>
    <n v="21.139047999999999"/>
    <n v="-0.11839029830313609"/>
    <n v="-475.55081415682992"/>
    <n v="-246.993402"/>
    <x v="0"/>
    <n v="-722.54421615682986"/>
    <n v="9346.6119930000004"/>
    <n v="8815.135902"/>
    <n v="-531.47609100000045"/>
    <n v="191.06812515682941"/>
    <n v="9346.6119930000004"/>
    <n v="8815.135902"/>
    <n v="-531.47609100000045"/>
    <x v="0"/>
    <n v="11893.761405287998"/>
    <n v="0"/>
    <n v="8815.135902"/>
    <n v="-29015.478415999998"/>
    <n v="-531.47609100000045"/>
    <n v="-531.47609100000045"/>
    <n v="-531.47609100000045"/>
    <x v="1"/>
    <x v="2"/>
    <x v="1"/>
    <x v="2"/>
    <n v="-7753.0029659999982"/>
    <n v="-1.7100620000000006"/>
    <n v="-36.935337000000345"/>
    <n v="-50"/>
    <x v="1"/>
    <n v="92932"/>
  </r>
  <r>
    <n v="1553"/>
    <n v="599"/>
    <x v="0"/>
    <x v="1"/>
    <s v="Aegon Nv"/>
    <x v="2"/>
    <x v="2"/>
    <x v="2"/>
    <x v="1"/>
    <x v="1"/>
    <d v="2001-01-05T00:00:00"/>
    <d v="2006-01-05T00:00:00"/>
    <x v="0"/>
    <n v="10000000"/>
    <n v="-4016.8056079999997"/>
    <n v="0.18"/>
    <n v="21.256535"/>
    <n v="21.139047999999999"/>
    <n v="-0.11839029830313609"/>
    <n v="475.55081415682992"/>
    <n v="246.993402"/>
    <x v="0"/>
    <n v="722.54421615682986"/>
    <n v="-9346.6119930000004"/>
    <n v="-8815.135902"/>
    <n v="531.47609100000045"/>
    <n v="-191.06812515682941"/>
    <n v="-9346.6119930000004"/>
    <n v="-8815.135902"/>
    <n v="531.47609100000045"/>
    <x v="0"/>
    <n v="-11893.761405287998"/>
    <n v="0"/>
    <n v="-8815.135902"/>
    <n v="29015.478415999998"/>
    <n v="531.47609100000045"/>
    <n v="531.47609100000045"/>
    <n v="531.47609100000045"/>
    <x v="1"/>
    <x v="2"/>
    <x v="1"/>
    <x v="2"/>
    <n v="7753.0029659999982"/>
    <n v="-1.7100620000000006"/>
    <n v="36.935337000000345"/>
    <n v="50"/>
    <x v="1"/>
    <n v="92932"/>
  </r>
  <r>
    <n v="1632"/>
    <n v="836"/>
    <x v="0"/>
    <x v="0"/>
    <s v="Aes Corp."/>
    <x v="3"/>
    <x v="3"/>
    <x v="3"/>
    <x v="2"/>
    <x v="3"/>
    <d v="2001-02-06T00:00:00"/>
    <d v="2002-01-29T00:00:00"/>
    <x v="0"/>
    <n v="10000000"/>
    <n v="-778.46862699999997"/>
    <n v="2.85"/>
    <n v="254.48452399999999"/>
    <n v="251.73385099999999"/>
    <n v="-1.1213868120596437"/>
    <n v="872.96445191997793"/>
    <n v="2211.0391140000002"/>
    <x v="0"/>
    <n v="3084.003565919978"/>
    <n v="68614.740736000007"/>
    <n v="71546.640411999993"/>
    <n v="2931.8996759999864"/>
    <n v="-152.10388991999162"/>
    <n v="68614.740736000007"/>
    <n v="71546.640411999993"/>
    <n v="2931.8996759999864"/>
    <x v="0"/>
    <n v="-12293.576557584"/>
    <n v="0"/>
    <n v="71546.640411999993"/>
    <n v="71546.640411999993"/>
    <n v="2931.8996759999864"/>
    <n v="2931.8996759999864"/>
    <n v="2931.8996759999864"/>
    <x v="2"/>
    <x v="0"/>
    <x v="2"/>
    <x v="3"/>
    <n v="9550.5992599999954"/>
    <n v="-4.7513590000000079"/>
    <n v="20.961245000000076"/>
    <n v="791.66666666666663"/>
    <x v="2"/>
    <n v="46759"/>
  </r>
  <r>
    <n v="1278"/>
    <n v="439"/>
    <x v="0"/>
    <x v="0"/>
    <s v="Agrium Inc."/>
    <x v="4"/>
    <x v="0"/>
    <x v="0"/>
    <x v="1"/>
    <x v="3"/>
    <d v="2001-01-05T00:00:00"/>
    <d v="2006-01-05T00:00:00"/>
    <x v="0"/>
    <n v="-10000000"/>
    <n v="4209.2618029999994"/>
    <n v="2.1"/>
    <n v="251.31009599999999"/>
    <n v="250.47202300000001"/>
    <n v="-0.6073800306563556"/>
    <n v="-2556.6215629467661"/>
    <n v="-2360.9238"/>
    <x v="0"/>
    <n v="-4917.5453629467665"/>
    <n v="109157.39769899999"/>
    <n v="105541.616379"/>
    <n v="-3615.7813199999946"/>
    <n v="1301.764042946772"/>
    <n v="109157.39769899999"/>
    <n v="105541.616379"/>
    <n v="-3615.7813199999946"/>
    <x v="0"/>
    <n v="41545.413995609997"/>
    <n v="0"/>
    <n v="105541.616379"/>
    <n v="-17708.342648999998"/>
    <n v="-3615.7813199999946"/>
    <n v="-3615.7813199999946"/>
    <n v="-3615.7813199999946"/>
    <x v="1"/>
    <x v="0"/>
    <x v="3"/>
    <x v="4"/>
    <n v="-20229.596176999999"/>
    <n v="-3.7725289999999916"/>
    <n v="-39.608496000000741"/>
    <n v="-583.33333333333337"/>
    <x v="1"/>
    <n v="53490"/>
  </r>
  <r>
    <n v="1480"/>
    <n v="531"/>
    <x v="0"/>
    <x v="1"/>
    <s v="Agrium Inc."/>
    <x v="4"/>
    <x v="0"/>
    <x v="0"/>
    <x v="1"/>
    <x v="1"/>
    <d v="2001-01-05T00:00:00"/>
    <d v="2006-01-05T00:00:00"/>
    <x v="0"/>
    <n v="10000000"/>
    <n v="-4209.2618029999994"/>
    <n v="2.1"/>
    <n v="251.31009599999999"/>
    <n v="250.47202300000001"/>
    <n v="-0.6073800306563556"/>
    <n v="2556.6215629467661"/>
    <n v="2360.9238"/>
    <x v="0"/>
    <n v="4917.5453629467665"/>
    <n v="-109157.39769899999"/>
    <n v="-105541.616379"/>
    <n v="3615.7813199999946"/>
    <n v="-1301.764042946772"/>
    <n v="-109157.39769899999"/>
    <n v="-105541.616379"/>
    <n v="3615.7813199999946"/>
    <x v="0"/>
    <n v="-41545.413995609997"/>
    <n v="0"/>
    <n v="-105541.616379"/>
    <n v="17708.342648999998"/>
    <n v="3615.7813199999946"/>
    <n v="3615.7813199999946"/>
    <n v="3615.7813199999946"/>
    <x v="1"/>
    <x v="0"/>
    <x v="3"/>
    <x v="4"/>
    <n v="20229.596176999999"/>
    <n v="-3.7725289999999916"/>
    <n v="39.608496000000741"/>
    <n v="583.33333333333337"/>
    <x v="1"/>
    <n v="53490"/>
  </r>
  <r>
    <n v="155"/>
    <n v="314"/>
    <x v="0"/>
    <x v="2"/>
    <s v="Air Products"/>
    <x v="5"/>
    <x v="0"/>
    <x v="3"/>
    <x v="3"/>
    <x v="3"/>
    <d v="2000-09-25T00:00:00"/>
    <d v="2005-05-11T00:00:00"/>
    <x v="0"/>
    <n v="-10000000"/>
    <n v="3574.8780489999999"/>
    <n v="0.59"/>
    <n v="44.077781999999999"/>
    <n v="43.542003999999999"/>
    <n v="-0.52475625032501172"/>
    <n v="-1875.9396003624336"/>
    <n v="-529.014951"/>
    <x v="0"/>
    <n v="-2404.9545513624334"/>
    <n v="-63163.716254999999"/>
    <n v="-65359.763741000002"/>
    <n v="-2196.0474860000031"/>
    <n v="208.90706536243033"/>
    <n v="-63163.716254999999"/>
    <n v="-65359.763741000002"/>
    <n v="-2196.0474860000031"/>
    <x v="0"/>
    <n v="20582.360367117501"/>
    <n v="-22944.444444000001"/>
    <n v="-88304.208184999996"/>
    <n v="-76045.404316999993"/>
    <n v="-2196.0474859999958"/>
    <n v="-2196.0474859999958"/>
    <n v="-2196.0474860000031"/>
    <x v="0"/>
    <x v="3"/>
    <x v="1"/>
    <x v="5"/>
    <n v="-10632.206602999999"/>
    <n v="-2.6040759999999992"/>
    <n v="-31.175486999999976"/>
    <n v="-163.88888888888889"/>
    <x v="3"/>
    <n v="492"/>
  </r>
  <r>
    <n v="200"/>
    <n v="319"/>
    <x v="0"/>
    <x v="3"/>
    <s v="Air Products"/>
    <x v="5"/>
    <x v="0"/>
    <x v="3"/>
    <x v="4"/>
    <x v="3"/>
    <d v="2000-09-25T00:00:00"/>
    <d v="2005-05-11T00:00:00"/>
    <x v="0"/>
    <n v="10000000"/>
    <n v="-3574.8780489999999"/>
    <n v="0.59"/>
    <n v="44.077781999999999"/>
    <n v="43.542003999999999"/>
    <n v="-0.52475625032501172"/>
    <n v="1875.9396003624336"/>
    <n v="529.014951"/>
    <x v="0"/>
    <n v="2404.9545513624334"/>
    <n v="63163.716254999999"/>
    <n v="65359.763741000002"/>
    <n v="2196.0474860000031"/>
    <n v="-208.90706536243033"/>
    <n v="63163.716254999999"/>
    <n v="65359.763741000002"/>
    <n v="2196.0474860000031"/>
    <x v="0"/>
    <n v="-20582.360367117501"/>
    <n v="22944.444444000001"/>
    <n v="88304.208184999996"/>
    <n v="76045.404316999993"/>
    <n v="2196.0474859999958"/>
    <n v="2196.0474859999958"/>
    <n v="2196.0474860000031"/>
    <x v="0"/>
    <x v="3"/>
    <x v="1"/>
    <x v="5"/>
    <n v="10632.206602999999"/>
    <n v="-2.6040759999999992"/>
    <n v="31.175486999999976"/>
    <n v="163.88888888888889"/>
    <x v="4"/>
    <n v="492"/>
  </r>
  <r>
    <n v="201"/>
    <n v="320"/>
    <x v="0"/>
    <x v="4"/>
    <s v="Air Products"/>
    <x v="5"/>
    <x v="0"/>
    <x v="3"/>
    <x v="5"/>
    <x v="3"/>
    <d v="2000-09-25T00:00:00"/>
    <d v="2005-05-11T00:00:00"/>
    <x v="0"/>
    <n v="-10000000"/>
    <n v="3574.8780489999999"/>
    <n v="0.59"/>
    <n v="44.077781999999999"/>
    <n v="43.542003999999999"/>
    <n v="-0.52475625032501172"/>
    <n v="-1875.9396003624336"/>
    <n v="-529.014951"/>
    <x v="0"/>
    <n v="-2404.9545513624334"/>
    <n v="-63163.716254999999"/>
    <n v="-65359.763741000002"/>
    <n v="-2196.0474860000031"/>
    <n v="208.90706536243033"/>
    <n v="-63163.716254999999"/>
    <n v="-65359.763741000002"/>
    <n v="-2196.0474860000031"/>
    <x v="0"/>
    <n v="20582.360367117501"/>
    <n v="-22944.444444000001"/>
    <n v="-88304.208184999996"/>
    <n v="-76045.404316999993"/>
    <n v="-2196.0474859999958"/>
    <n v="-2196.0474859999958"/>
    <n v="-2196.0474860000031"/>
    <x v="0"/>
    <x v="3"/>
    <x v="1"/>
    <x v="5"/>
    <n v="-10632.206602999999"/>
    <n v="-2.6040759999999992"/>
    <n v="-31.175486999999976"/>
    <n v="-163.88888888888889"/>
    <x v="5"/>
    <n v="492"/>
  </r>
  <r>
    <n v="234"/>
    <n v="349"/>
    <x v="0"/>
    <x v="0"/>
    <s v="Alcatel Sa"/>
    <x v="5"/>
    <x v="4"/>
    <x v="4"/>
    <x v="6"/>
    <x v="2"/>
    <d v="2000-10-20T00:00:00"/>
    <d v="2005-10-20T00:00:00"/>
    <x v="0"/>
    <n v="-20000000"/>
    <n v="7734.7140080000008"/>
    <n v="0.37"/>
    <n v="67.441136999999998"/>
    <n v="66.877345000000005"/>
    <n v="-0.541691637827592"/>
    <n v="-4189.8298991215388"/>
    <n v="-1319.463495"/>
    <x v="0"/>
    <n v="-5509.2933941215388"/>
    <n v="229080.616606"/>
    <n v="224648.000206"/>
    <n v="-4432.616399999999"/>
    <n v="1076.6769941215398"/>
    <n v="229080.616606"/>
    <n v="224648.000206"/>
    <n v="-4432.616399999999"/>
    <x v="0"/>
    <n v="44532.615901060002"/>
    <n v="-19322.222222"/>
    <n v="205325.77798399999"/>
    <n v="23404.115068999992"/>
    <n v="-4432.616399999999"/>
    <n v="-4432.616399999999"/>
    <n v="-4432.616399999999"/>
    <x v="1"/>
    <x v="3"/>
    <x v="1"/>
    <x v="5"/>
    <n v="-95140.542247999983"/>
    <n v="-11.57065999999999"/>
    <n v="-61.587924999998904"/>
    <n v="-205.55555555555554"/>
    <x v="6"/>
    <n v="72563"/>
  </r>
  <r>
    <n v="1637"/>
    <n v="841"/>
    <x v="0"/>
    <x v="0"/>
    <s v="Alcatel Sa"/>
    <x v="5"/>
    <x v="4"/>
    <x v="4"/>
    <x v="7"/>
    <x v="2"/>
    <d v="2001-02-09T00:00:00"/>
    <d v="2006-02-09T00:00:00"/>
    <x v="0"/>
    <n v="-10000000"/>
    <n v="4145.4694319999999"/>
    <n v="0.72"/>
    <n v="68.947253000000003"/>
    <n v="68.385298000000006"/>
    <n v="-0.55547367064347697"/>
    <n v="-2302.6991219333695"/>
    <n v="-739.52471100000002"/>
    <x v="0"/>
    <n v="-3042.2238329333695"/>
    <n v="-23501.703741000001"/>
    <n v="-26102.195921999999"/>
    <n v="-2600.4921809999978"/>
    <n v="441.73165193337172"/>
    <n v="-23501.703741000001"/>
    <n v="-26102.195921999999"/>
    <n v="-2600.4921809999978"/>
    <x v="0"/>
    <n v="23867.540254740001"/>
    <n v="0"/>
    <n v="-26102.195921999999"/>
    <n v="-26102.195921999999"/>
    <n v="-2600.4921809999978"/>
    <n v="-2600.4921809999978"/>
    <n v="-2600.4921809999978"/>
    <x v="1"/>
    <x v="3"/>
    <x v="1"/>
    <x v="5"/>
    <n v="-51119.282091000001"/>
    <n v="-11.678314"/>
    <n v="-34.541473999999653"/>
    <n v="-200"/>
    <x v="7"/>
    <n v="72563"/>
  </r>
  <r>
    <n v="1652"/>
    <n v="862"/>
    <x v="0"/>
    <x v="0"/>
    <s v="Alcatel Sa"/>
    <x v="5"/>
    <x v="4"/>
    <x v="4"/>
    <x v="8"/>
    <x v="2"/>
    <d v="2001-02-27T00:00:00"/>
    <d v="2006-02-27T00:00:00"/>
    <x v="0"/>
    <n v="10000000"/>
    <n v="-4202.164409"/>
    <n v="0.85"/>
    <n v="69.168711000000002"/>
    <n v="68.607563999999996"/>
    <n v="-0.55541009044585377"/>
    <n v="2333.9245144710376"/>
    <n v="768.65336400000001"/>
    <x v="0"/>
    <n v="3102.5778784710374"/>
    <n v="75765.139756999997"/>
    <n v="78496.809815999994"/>
    <n v="2731.6700589999964"/>
    <n v="-370.90781947104097"/>
    <n v="75765.139756999997"/>
    <n v="78496.809815999994"/>
    <n v="2731.6700589999964"/>
    <x v="0"/>
    <n v="-24193.961584817498"/>
    <n v="0"/>
    <n v="78496.809815999994"/>
    <n v="78496.809815999994"/>
    <n v="2731.6700589999964"/>
    <n v="2731.6700589999964"/>
    <n v="2731.6700589999964"/>
    <x v="1"/>
    <x v="3"/>
    <x v="1"/>
    <x v="5"/>
    <n v="51772.599881999995"/>
    <n v="-11.690849"/>
    <n v="35.275461000000178"/>
    <n v="236.11111111111111"/>
    <x v="8"/>
    <n v="72563"/>
  </r>
  <r>
    <n v="1661"/>
    <n v="872"/>
    <x v="0"/>
    <x v="0"/>
    <s v="Alcatel Sa"/>
    <x v="5"/>
    <x v="4"/>
    <x v="4"/>
    <x v="8"/>
    <x v="2"/>
    <d v="2001-03-02T00:00:00"/>
    <d v="2006-03-02T00:00:00"/>
    <x v="0"/>
    <n v="10000000"/>
    <n v="-4226.8352670000004"/>
    <n v="0.97"/>
    <n v="69.206136000000001"/>
    <n v="68.645211000000003"/>
    <n v="-0.55891291351952999"/>
    <n v="2362.4328140460707"/>
    <n v="813.79838099999995"/>
    <x v="0"/>
    <n v="3176.2311950460708"/>
    <n v="127299.237593"/>
    <n v="130140.894634"/>
    <n v="2841.6570409999986"/>
    <n v="-334.57415404607218"/>
    <n v="127299.237593"/>
    <n v="130140.894634"/>
    <n v="2841.6570409999986"/>
    <x v="0"/>
    <n v="-24336.004049752501"/>
    <n v="0"/>
    <n v="130140.894634"/>
    <n v="130140.894634"/>
    <n v="2841.6570409999986"/>
    <n v="2841.6570409999986"/>
    <n v="2841.6570409999986"/>
    <x v="1"/>
    <x v="3"/>
    <x v="1"/>
    <x v="5"/>
    <n v="52020.253629999992"/>
    <n v="-11.693764999999999"/>
    <n v="35.577659999999923"/>
    <n v="269.44444444444446"/>
    <x v="8"/>
    <n v="72563"/>
  </r>
  <r>
    <n v="265"/>
    <n v="380"/>
    <x v="0"/>
    <x v="2"/>
    <s v="Alcoa Inc."/>
    <x v="6"/>
    <x v="0"/>
    <x v="3"/>
    <x v="9"/>
    <x v="3"/>
    <d v="2000-10-05T00:00:00"/>
    <d v="2005-10-05T00:00:00"/>
    <x v="0"/>
    <n v="-10000000"/>
    <n v="3837.553512"/>
    <n v="0.24"/>
    <n v="36.428516000000002"/>
    <n v="36.180813999999998"/>
    <n v="-0.24215178934752413"/>
    <n v="-929.27044964767538"/>
    <n v="-416.23621500000002"/>
    <x v="0"/>
    <n v="-1345.5066646476753"/>
    <n v="43903.645513000003"/>
    <n v="42896.463961000001"/>
    <n v="-1007.1815520000018"/>
    <n v="338.32511264767345"/>
    <n v="43903.645513000003"/>
    <n v="42896.463961000001"/>
    <n v="-1007.1815520000018"/>
    <x v="0"/>
    <n v="15781.938818099999"/>
    <n v="-6133.3333329999996"/>
    <n v="36763.130627999999"/>
    <n v="-28151.921269999999"/>
    <n v="-1007.1815520000018"/>
    <n v="-1007.1815520000018"/>
    <n v="-1007.1815520000018"/>
    <x v="1"/>
    <x v="4"/>
    <x v="1"/>
    <x v="6"/>
    <n v="-10017.461962000001"/>
    <n v="-2.2801970000000011"/>
    <n v="-34.125780000000304"/>
    <n v="-66.666666666666657"/>
    <x v="9"/>
    <n v="5201"/>
  </r>
  <r>
    <n v="266"/>
    <n v="381"/>
    <x v="0"/>
    <x v="3"/>
    <s v="Alcoa Inc."/>
    <x v="6"/>
    <x v="0"/>
    <x v="3"/>
    <x v="4"/>
    <x v="3"/>
    <d v="2000-10-05T00:00:00"/>
    <d v="2005-10-05T00:00:00"/>
    <x v="0"/>
    <n v="10000000"/>
    <n v="-3837.553512"/>
    <n v="0.24"/>
    <n v="36.428516000000002"/>
    <n v="36.180813999999998"/>
    <n v="-0.24215178934752413"/>
    <n v="929.27044964767538"/>
    <n v="416.23621500000002"/>
    <x v="0"/>
    <n v="1345.5066646476753"/>
    <n v="-43903.645513000003"/>
    <n v="-42896.463961000001"/>
    <n v="1007.1815520000018"/>
    <n v="-338.32511264767345"/>
    <n v="-43903.645513000003"/>
    <n v="-42896.463961000001"/>
    <n v="1007.1815520000018"/>
    <x v="0"/>
    <n v="-15781.938818099999"/>
    <n v="6133.3333329999996"/>
    <n v="-36763.130627999999"/>
    <n v="28151.921269999999"/>
    <n v="1007.1815520000018"/>
    <n v="1007.1815520000018"/>
    <n v="1007.1815520000018"/>
    <x v="1"/>
    <x v="4"/>
    <x v="1"/>
    <x v="6"/>
    <n v="10017.461962000001"/>
    <n v="-2.2801970000000011"/>
    <n v="34.125780000000304"/>
    <n v="66.666666666666657"/>
    <x v="4"/>
    <n v="5201"/>
  </r>
  <r>
    <n v="267"/>
    <n v="382"/>
    <x v="0"/>
    <x v="4"/>
    <s v="Alcoa Inc."/>
    <x v="6"/>
    <x v="0"/>
    <x v="3"/>
    <x v="5"/>
    <x v="3"/>
    <d v="2000-10-05T00:00:00"/>
    <d v="2005-10-05T00:00:00"/>
    <x v="0"/>
    <n v="-10000000"/>
    <n v="3837.553512"/>
    <n v="0.24"/>
    <n v="36.428516000000002"/>
    <n v="36.180813999999998"/>
    <n v="-0.24215178934752413"/>
    <n v="-929.27044964767538"/>
    <n v="-416.23621500000002"/>
    <x v="0"/>
    <n v="-1345.5066646476753"/>
    <n v="43903.645513000003"/>
    <n v="42896.463961000001"/>
    <n v="-1007.1815520000018"/>
    <n v="338.32511264767345"/>
    <n v="43903.645513000003"/>
    <n v="42896.463961000001"/>
    <n v="-1007.1815520000018"/>
    <x v="0"/>
    <n v="15781.938818099999"/>
    <n v="-6133.3333329999996"/>
    <n v="36763.130627999999"/>
    <n v="-28151.921269999999"/>
    <n v="-1007.1815520000018"/>
    <n v="-1007.1815520000018"/>
    <n v="-1007.1815520000018"/>
    <x v="1"/>
    <x v="4"/>
    <x v="1"/>
    <x v="6"/>
    <n v="-10017.461962000001"/>
    <n v="-2.2801970000000011"/>
    <n v="-34.125780000000304"/>
    <n v="-66.666666666666657"/>
    <x v="5"/>
    <n v="5201"/>
  </r>
  <r>
    <n v="1679"/>
    <n v="887"/>
    <x v="0"/>
    <x v="0"/>
    <s v="Alcoa Inc."/>
    <x v="6"/>
    <x v="0"/>
    <x v="3"/>
    <x v="10"/>
    <x v="3"/>
    <d v="2001-03-13T00:00:00"/>
    <d v="2005-05-30T00:00:00"/>
    <x v="0"/>
    <n v="10000000"/>
    <n v="-3592.2585140000001"/>
    <n v="0.37"/>
    <n v="34.980043999999999"/>
    <n v="34.730195000000002"/>
    <n v="-0.23603090529177265"/>
    <n v="847.88402910149796"/>
    <n v="422.26855800000004"/>
    <x v="0"/>
    <n v="1270.1525871014981"/>
    <n v="9698.6219380000002"/>
    <n v="10742.452241000001"/>
    <n v="1043.8303030000006"/>
    <n v="-226.32228410149742"/>
    <n v="9698.6219380000002"/>
    <n v="10742.452241000001"/>
    <n v="1043.8303030000006"/>
    <x v="0"/>
    <n v="-14773.163138825001"/>
    <n v="0"/>
    <n v="10742.452241000001"/>
    <n v="10742.452241000001"/>
    <n v="1043.8303030000006"/>
    <n v="1043.8303030000006"/>
    <n v="1043.8303030000006"/>
    <x v="0"/>
    <x v="4"/>
    <x v="1"/>
    <x v="6"/>
    <n v="9365.7457570000006"/>
    <n v="-2.2861270000000005"/>
    <n v="31.109846999999718"/>
    <n v="102.77777777777777"/>
    <x v="10"/>
    <n v="5201"/>
  </r>
  <r>
    <n v="1280"/>
    <n v="441"/>
    <x v="0"/>
    <x v="0"/>
    <s v="Amerada Hess Corp."/>
    <x v="1"/>
    <x v="5"/>
    <x v="3"/>
    <x v="1"/>
    <x v="4"/>
    <d v="2001-01-05T00:00:00"/>
    <d v="2006-01-05T00:00:00"/>
    <x v="0"/>
    <n v="-10000000"/>
    <n v="4039.6729190000001"/>
    <n v="0.45"/>
    <n v="48.561619999999998"/>
    <n v="48.483626999999998"/>
    <n v="-6.5629071640960768E-2"/>
    <n v="-265.11998340710011"/>
    <n v="-573.92037900000003"/>
    <x v="0"/>
    <n v="-839.04036240710013"/>
    <n v="3924.5262120000002"/>
    <n v="3486.7713709999998"/>
    <n v="-437.7548410000004"/>
    <n v="401.28552140709974"/>
    <n v="3924.5262120000002"/>
    <n v="3486.7713709999998"/>
    <n v="-437.7548410000004"/>
    <x v="0"/>
    <n v="29239.152587722005"/>
    <n v="0"/>
    <n v="3486.7713709999998"/>
    <n v="-3673.5191869999999"/>
    <n v="-437.7548410000004"/>
    <n v="-437.7548410000004"/>
    <n v="-437.7548410000004"/>
    <x v="1"/>
    <x v="1"/>
    <x v="1"/>
    <x v="1"/>
    <n v="-4645.4878589999998"/>
    <n v="-0.84048100000000403"/>
    <n v="-37.704850000000079"/>
    <n v="-125.00000000000001"/>
    <x v="1"/>
    <n v="8"/>
  </r>
  <r>
    <n v="1481"/>
    <n v="532"/>
    <x v="0"/>
    <x v="1"/>
    <s v="Amerada Hess Corp."/>
    <x v="1"/>
    <x v="5"/>
    <x v="3"/>
    <x v="1"/>
    <x v="1"/>
    <d v="2001-01-05T00:00:00"/>
    <d v="2006-01-05T00:00:00"/>
    <x v="0"/>
    <n v="10000000"/>
    <n v="-4039.6729190000001"/>
    <n v="0.45"/>
    <n v="48.561619999999998"/>
    <n v="48.483626999999998"/>
    <n v="-6.5629071640960768E-2"/>
    <n v="265.11998340710011"/>
    <n v="573.92037900000003"/>
    <x v="0"/>
    <n v="839.04036240710013"/>
    <n v="-3924.5262120000002"/>
    <n v="-3486.7713709999998"/>
    <n v="437.7548410000004"/>
    <n v="-401.28552140709974"/>
    <n v="-3924.5262120000002"/>
    <n v="-3486.7713709999998"/>
    <n v="437.7548410000004"/>
    <x v="0"/>
    <n v="-29239.152587722005"/>
    <n v="0"/>
    <n v="-3486.7713709999998"/>
    <n v="3673.5191869999999"/>
    <n v="437.7548410000004"/>
    <n v="437.7548410000004"/>
    <n v="437.7548410000004"/>
    <x v="1"/>
    <x v="1"/>
    <x v="1"/>
    <x v="1"/>
    <n v="4645.4878589999998"/>
    <n v="-0.84048100000000403"/>
    <n v="37.704850000000079"/>
    <n v="125.00000000000001"/>
    <x v="1"/>
    <n v="8"/>
  </r>
  <r>
    <n v="1281"/>
    <n v="442"/>
    <x v="0"/>
    <x v="0"/>
    <s v="Amr Corp/del"/>
    <x v="0"/>
    <x v="6"/>
    <x v="3"/>
    <x v="1"/>
    <x v="3"/>
    <d v="2001-01-05T00:00:00"/>
    <d v="2006-01-05T00:00:00"/>
    <x v="0"/>
    <n v="-10000000"/>
    <n v="4087.9293440000001"/>
    <n v="1.25"/>
    <n v="181.08235999999999"/>
    <n v="181.53553199999999"/>
    <n v="0.57852292577987918"/>
    <n v="2364.9608444723021"/>
    <n v="-1562.526288"/>
    <x v="0"/>
    <n v="802.43455647230212"/>
    <n v="194494.161238"/>
    <n v="196266.89735399999"/>
    <n v="1772.7361159999855"/>
    <n v="970.30155952768337"/>
    <n v="194494.161238"/>
    <n v="196266.89735399999"/>
    <n v="1772.7361159999855"/>
    <x v="0"/>
    <n v="51107.292658688006"/>
    <n v="0"/>
    <n v="196266.89735399999"/>
    <n v="186664.069391"/>
    <n v="1772.7361159999855"/>
    <n v="1772.7361159999855"/>
    <n v="1772.7361159999855"/>
    <x v="1"/>
    <x v="0"/>
    <x v="0"/>
    <x v="0"/>
    <n v="-14213.479214000021"/>
    <n v="-2.5324549999999988"/>
    <n v="-33.609129000000394"/>
    <n v="-347.22222222222223"/>
    <x v="1"/>
    <n v="48469"/>
  </r>
  <r>
    <n v="1482"/>
    <n v="533"/>
    <x v="0"/>
    <x v="1"/>
    <s v="Amr Corp/del"/>
    <x v="0"/>
    <x v="6"/>
    <x v="3"/>
    <x v="1"/>
    <x v="1"/>
    <d v="2001-01-05T00:00:00"/>
    <d v="2006-01-05T00:00:00"/>
    <x v="0"/>
    <n v="10000000"/>
    <n v="-4087.9293440000001"/>
    <n v="1.25"/>
    <n v="181.08235999999999"/>
    <n v="181.53553199999999"/>
    <n v="0.57852292577987918"/>
    <n v="-2364.9608444723021"/>
    <n v="1562.526288"/>
    <x v="0"/>
    <n v="-802.43455647230212"/>
    <n v="-194494.161238"/>
    <n v="-196266.89735399999"/>
    <n v="-1772.7361159999855"/>
    <n v="-970.30155952768337"/>
    <n v="-194494.161238"/>
    <n v="-196266.89735399999"/>
    <n v="-1772.7361159999855"/>
    <x v="0"/>
    <n v="-51107.292658688006"/>
    <n v="0"/>
    <n v="-196266.89735399999"/>
    <n v="-186664.069391"/>
    <n v="-1772.7361159999855"/>
    <n v="-1772.7361159999855"/>
    <n v="-1772.7361159999855"/>
    <x v="1"/>
    <x v="0"/>
    <x v="0"/>
    <x v="0"/>
    <n v="14213.479214000021"/>
    <n v="-2.5324549999999988"/>
    <n v="33.609129000000394"/>
    <n v="347.22222222222223"/>
    <x v="1"/>
    <n v="48469"/>
  </r>
  <r>
    <n v="1689"/>
    <n v="897"/>
    <x v="0"/>
    <x v="0"/>
    <s v="Amr Corp/del"/>
    <x v="0"/>
    <x v="6"/>
    <x v="3"/>
    <x v="10"/>
    <x v="3"/>
    <d v="2001-03-16T00:00:00"/>
    <d v="2006-03-16T00:00:00"/>
    <x v="0"/>
    <n v="10000000"/>
    <n v="-4320.4699460000002"/>
    <n v="1.87"/>
    <n v="182.18141600000001"/>
    <n v="182.95858899999999"/>
    <n v="0.80991950500952126"/>
    <n v="-3499.2328800728333"/>
    <n v="1722.7148009999999"/>
    <x v="0"/>
    <n v="-1776.5180790728334"/>
    <n v="29303.012351000001"/>
    <n v="26630.079548999998"/>
    <n v="-2672.932802000003"/>
    <n v="-896.41472292716958"/>
    <n v="29303.012351000001"/>
    <n v="26630.079548999998"/>
    <n v="-2672.932802000003"/>
    <x v="0"/>
    <n v="-54014.515264892005"/>
    <n v="0"/>
    <n v="26630.079548999998"/>
    <n v="26630.079548999998"/>
    <n v="-2672.932802000003"/>
    <n v="-2672.932802000003"/>
    <n v="-2672.932802000003"/>
    <x v="1"/>
    <x v="0"/>
    <x v="0"/>
    <x v="0"/>
    <n v="12923.107788999998"/>
    <n v="-2.1238060000000019"/>
    <n v="36.562984999999571"/>
    <n v="519.44444444444446"/>
    <x v="10"/>
    <n v="48469"/>
  </r>
  <r>
    <n v="253"/>
    <n v="374"/>
    <x v="1"/>
    <x v="5"/>
    <s v="Asia Pulp Paper"/>
    <x v="7"/>
    <x v="0"/>
    <x v="5"/>
    <x v="3"/>
    <x v="0"/>
    <d v="2000-04-10T00:00:00"/>
    <d v="2001-03-14T00:00:00"/>
    <x v="0"/>
    <n v="0"/>
    <n v="0"/>
    <n v="19.5"/>
    <n v="0"/>
    <n v="0"/>
    <m/>
    <n v="-"/>
    <n v="0"/>
    <x v="0"/>
    <n v="0"/>
    <n v="-4562083.3"/>
    <n v="-4562083.3"/>
    <n v="0"/>
    <n v="0"/>
    <n v="-4562083.3"/>
    <n v="-4562083.3"/>
    <n v="0"/>
    <x v="0"/>
    <n v="0"/>
    <n v="915416.66666700004"/>
    <n v="-3646666.6333329999"/>
    <n v="-1745207.6333329999"/>
    <n v="0"/>
    <n v="0"/>
    <n v="0"/>
    <x v="3"/>
    <x v="0"/>
    <x v="4"/>
    <x v="7"/>
    <n v="0"/>
    <n v="0"/>
    <n v="0"/>
    <n v="0"/>
    <x v="3"/>
    <n v="93821"/>
  </r>
  <r>
    <n v="39"/>
    <n v="134"/>
    <x v="0"/>
    <x v="0"/>
    <s v="At Home Corp. Sub"/>
    <x v="8"/>
    <x v="7"/>
    <x v="3"/>
    <x v="6"/>
    <x v="0"/>
    <d v="2000-08-04T00:00:00"/>
    <d v="2004-01-14T00:00:00"/>
    <x v="0"/>
    <n v="4000000"/>
    <n v="-1023.567796"/>
    <n v="6.35"/>
    <n v="803.15139099999999"/>
    <n v="800.95621100000005"/>
    <n v="-1.9864486686683405"/>
    <n v="2033.2648856559877"/>
    <n v="2642.503275"/>
    <x v="0"/>
    <n v="4675.7681606559872"/>
    <n v="-101513.194454"/>
    <n v="-97212.042272999999"/>
    <n v="4301.1521809999977"/>
    <n v="-374.61597965598958"/>
    <n v="-101513.194454"/>
    <n v="-97212.042272999999"/>
    <n v="4301.1521809999977"/>
    <x v="0"/>
    <n v="-16837.690244199999"/>
    <n v="116416.666667"/>
    <n v="19204.624393999999"/>
    <n v="117285.35252899998"/>
    <n v="4301.1521809999977"/>
    <n v="4301.1521809999977"/>
    <n v="4301.1521809999977"/>
    <x v="4"/>
    <x v="0"/>
    <x v="5"/>
    <x v="8"/>
    <n v="13835.097913000005"/>
    <n v="-6.0542769999999564"/>
    <n v="10.671115999999984"/>
    <n v="705.55555555555554"/>
    <x v="6"/>
    <n v="93156"/>
  </r>
  <r>
    <n v="149"/>
    <n v="208"/>
    <x v="0"/>
    <x v="0"/>
    <s v="AT&amp;T"/>
    <x v="5"/>
    <x v="4"/>
    <x v="3"/>
    <x v="6"/>
    <x v="3"/>
    <d v="2000-09-19T00:00:00"/>
    <d v="2005-09-19T00:00:00"/>
    <x v="0"/>
    <n v="-10000000"/>
    <n v="3794.3384489999999"/>
    <n v="0.44"/>
    <n v="113.891194"/>
    <n v="113.262494"/>
    <n v="-0.55214469368786201"/>
    <n v="-2095.0238406711824"/>
    <n v="-1074.1117919999999"/>
    <x v="0"/>
    <n v="-3169.1356326711821"/>
    <n v="269444.61105100001"/>
    <n v="267201.09735300002"/>
    <n v="-2243.5136979999952"/>
    <n v="925.62193467118686"/>
    <n v="269444.61105100001"/>
    <n v="267201.09735300002"/>
    <n v="-2243.5136979999952"/>
    <x v="0"/>
    <n v="21845.903620117497"/>
    <n v="-22122.222222"/>
    <n v="245078.87513100001"/>
    <n v="-111191.69785199995"/>
    <n v="-2243.5136979999952"/>
    <n v="-2243.5136979999952"/>
    <n v="-2243.5136979999952"/>
    <x v="0"/>
    <x v="3"/>
    <x v="1"/>
    <x v="5"/>
    <n v="-15078.009808999952"/>
    <n v="-3.2155379999999951"/>
    <n v="-33.423538000000462"/>
    <n v="-122.22222222222223"/>
    <x v="6"/>
    <n v="11575"/>
  </r>
  <r>
    <n v="220"/>
    <n v="337"/>
    <x v="0"/>
    <x v="0"/>
    <s v="AT&amp;T"/>
    <x v="5"/>
    <x v="4"/>
    <x v="3"/>
    <x v="11"/>
    <x v="3"/>
    <d v="2000-10-10T00:00:00"/>
    <d v="2005-10-10T00:00:00"/>
    <x v="0"/>
    <n v="10000000"/>
    <n v="-3843.5686770000002"/>
    <n v="0.49"/>
    <n v="114.421626"/>
    <n v="113.792053"/>
    <n v="-0.55740236180438374"/>
    <n v="2142.4142583171506"/>
    <n v="1106.6142300000001"/>
    <x v="0"/>
    <n v="3249.0284883171507"/>
    <n v="-245372.18382199999"/>
    <n v="-243076.14849200001"/>
    <n v="2296.0353299999842"/>
    <n v="-952.99315831716649"/>
    <n v="-245372.18382199999"/>
    <n v="-243076.14849200001"/>
    <n v="2296.0353299999842"/>
    <x v="0"/>
    <n v="-22129.346657827504"/>
    <n v="12522.222222"/>
    <n v="-230553.92627"/>
    <n v="111698.32243499998"/>
    <n v="2296.0353299999842"/>
    <n v="2296.0353299999842"/>
    <n v="2296.0353299999842"/>
    <x v="1"/>
    <x v="3"/>
    <x v="1"/>
    <x v="5"/>
    <n v="15257.355924000003"/>
    <n v="-3.2256920000000093"/>
    <n v="34.158816999999999"/>
    <n v="136.11111111111111"/>
    <x v="11"/>
    <n v="11575"/>
  </r>
  <r>
    <n v="1644"/>
    <n v="848"/>
    <x v="0"/>
    <x v="0"/>
    <s v="AT&amp;T"/>
    <x v="5"/>
    <x v="4"/>
    <x v="3"/>
    <x v="12"/>
    <x v="3"/>
    <d v="2001-02-15T00:00:00"/>
    <d v="2002-02-15T00:00:00"/>
    <x v="0"/>
    <n v="20000000"/>
    <n v="-1642.4835760000001"/>
    <n v="0.75"/>
    <n v="79.086118999999997"/>
    <n v="78.105469999999997"/>
    <n v="-0.53662131429321747"/>
    <n v="881.39169525814384"/>
    <n v="1426.778403"/>
    <x v="0"/>
    <n v="2308.1700982581438"/>
    <n v="12597.675496"/>
    <n v="14706.634552"/>
    <n v="2108.9590559999997"/>
    <n v="-199.21104225814406"/>
    <n v="12597.675496"/>
    <n v="14706.634552"/>
    <n v="2108.9590559999997"/>
    <x v="0"/>
    <n v="-9456.5991888200006"/>
    <n v="0"/>
    <n v="14706.634552"/>
    <n v="14706.634552"/>
    <n v="2108.9590559999997"/>
    <n v="2108.9590559999997"/>
    <n v="2108.9590559999997"/>
    <x v="2"/>
    <x v="3"/>
    <x v="1"/>
    <x v="5"/>
    <n v="11589.853804999999"/>
    <n v="-4.6599680000000063"/>
    <n v="40.754533999999921"/>
    <n v="416.66666666666669"/>
    <x v="12"/>
    <n v="11575"/>
  </r>
  <r>
    <n v="1282"/>
    <n v="443"/>
    <x v="0"/>
    <x v="0"/>
    <s v="Avon Products"/>
    <x v="5"/>
    <x v="1"/>
    <x v="3"/>
    <x v="1"/>
    <x v="5"/>
    <d v="2001-01-05T00:00:00"/>
    <d v="2006-01-05T00:00:00"/>
    <x v="0"/>
    <n v="-10000000"/>
    <n v="4068.6065490000001"/>
    <n v="0.6"/>
    <n v="46.278998999999999"/>
    <n v="45.734516999999997"/>
    <n v="-0.55109811116039342"/>
    <n v="-2242.2013842087067"/>
    <n v="-630.10603800000001"/>
    <x v="0"/>
    <n v="-2872.3074222087066"/>
    <n v="-72129.442282999997"/>
    <n v="-74661.086454999997"/>
    <n v="-2531.6441720000003"/>
    <n v="340.66325020870636"/>
    <n v="-72129.442282999997"/>
    <n v="-74661.086454999997"/>
    <n v="-2531.6441720000003"/>
    <x v="0"/>
    <n v="23425.002205867499"/>
    <n v="0"/>
    <n v="-74661.086454999997"/>
    <n v="-59462.192589999999"/>
    <n v="-2531.6441720000003"/>
    <n v="-2531.6441720000003"/>
    <n v="-2531.6441720000003"/>
    <x v="1"/>
    <x v="3"/>
    <x v="1"/>
    <x v="5"/>
    <n v="-11322.115747999997"/>
    <n v="-2.4508710000000065"/>
    <n v="-37.593335999999908"/>
    <n v="-166.66666666666666"/>
    <x v="1"/>
    <n v="11413"/>
  </r>
  <r>
    <n v="1483"/>
    <n v="534"/>
    <x v="0"/>
    <x v="1"/>
    <s v="Avon Products"/>
    <x v="5"/>
    <x v="1"/>
    <x v="3"/>
    <x v="1"/>
    <x v="1"/>
    <d v="2001-01-05T00:00:00"/>
    <d v="2006-01-05T00:00:00"/>
    <x v="0"/>
    <n v="10000000"/>
    <n v="-4068.6065490000001"/>
    <n v="0.6"/>
    <n v="46.278998999999999"/>
    <n v="45.734516999999997"/>
    <n v="-0.55109811116039342"/>
    <n v="2242.2013842087067"/>
    <n v="630.10603800000001"/>
    <x v="0"/>
    <n v="2872.3074222087066"/>
    <n v="72129.442282999997"/>
    <n v="74661.086454999997"/>
    <n v="2531.6441720000003"/>
    <n v="-340.66325020870636"/>
    <n v="72129.442282999997"/>
    <n v="74661.086454999997"/>
    <n v="2531.6441720000003"/>
    <x v="0"/>
    <n v="-23425.002205867499"/>
    <n v="0"/>
    <n v="74661.086454999997"/>
    <n v="59462.192589999999"/>
    <n v="2531.6441720000003"/>
    <n v="2531.6441720000003"/>
    <n v="2531.6441720000003"/>
    <x v="1"/>
    <x v="3"/>
    <x v="1"/>
    <x v="5"/>
    <n v="11322.115747999997"/>
    <n v="-2.4508710000000065"/>
    <n v="37.593335999999908"/>
    <n v="166.66666666666666"/>
    <x v="1"/>
    <n v="11413"/>
  </r>
  <r>
    <n v="274"/>
    <n v="411"/>
    <x v="0"/>
    <x v="0"/>
    <s v="Bae Systems Plc"/>
    <x v="5"/>
    <x v="8"/>
    <x v="6"/>
    <x v="13"/>
    <x v="2"/>
    <d v="2000-12-05T00:00:00"/>
    <d v="2005-12-05T00:00:00"/>
    <x v="0"/>
    <n v="-15000000"/>
    <n v="5974.8675800000001"/>
    <n v="0.46"/>
    <n v="35.859721999999998"/>
    <n v="35.339247"/>
    <n v="-0.54391992770417352"/>
    <n v="-3249.8495421556104"/>
    <n v="-946.37845800000014"/>
    <x v="0"/>
    <n v="-4196.2280001556101"/>
    <n v="-68651.187858000005"/>
    <n v="-72165.812191000005"/>
    <n v="-3514.6243329999998"/>
    <n v="681.60366715561031"/>
    <n v="-68651.187858000005"/>
    <n v="-72165.812191000005"/>
    <n v="-3514.6243329999998"/>
    <x v="0"/>
    <n v="34400.300091850004"/>
    <n v="-17250"/>
    <n v="-89415.812191000005"/>
    <n v="-79671.093023000009"/>
    <n v="-3514.6243329999998"/>
    <n v="-3514.6243329999998"/>
    <n v="-3514.6243329999998"/>
    <x v="1"/>
    <x v="3"/>
    <x v="1"/>
    <x v="5"/>
    <n v="-34776.281392000004"/>
    <n v="-5.3625240000000005"/>
    <n v="-52.39800600000035"/>
    <n v="-191.66666666666666"/>
    <x v="13"/>
    <n v="92456"/>
  </r>
  <r>
    <n v="1283"/>
    <n v="444"/>
    <x v="0"/>
    <x v="0"/>
    <s v="Bae Systems Plc"/>
    <x v="5"/>
    <x v="8"/>
    <x v="6"/>
    <x v="1"/>
    <x v="2"/>
    <d v="2001-01-05T00:00:00"/>
    <d v="2006-01-05T00:00:00"/>
    <x v="0"/>
    <n v="-10000000"/>
    <n v="4029.1408970000002"/>
    <n v="0.34"/>
    <n v="36.629640000000002"/>
    <n v="36.10877"/>
    <n v="-0.54732664325219504"/>
    <n v="-2205.2561623451484"/>
    <n v="-617.89978199999996"/>
    <x v="0"/>
    <n v="-2823.1559443451483"/>
    <n v="2771.3175550000001"/>
    <n v="491.952518"/>
    <n v="-2279.365037"/>
    <n v="543.7909073451483"/>
    <n v="2771.3175550000001"/>
    <n v="491.952518"/>
    <n v="-2279.365037"/>
    <x v="0"/>
    <n v="23197.778714477499"/>
    <n v="0"/>
    <n v="491.952518"/>
    <n v="-48631.273322000001"/>
    <n v="-2279.365037"/>
    <n v="-2279.365037"/>
    <n v="-2279.365037"/>
    <x v="1"/>
    <x v="3"/>
    <x v="1"/>
    <x v="5"/>
    <n v="-22820.806306000002"/>
    <n v="-5.194353999999997"/>
    <n v="-35.76890499999945"/>
    <n v="-94.444444444444443"/>
    <x v="1"/>
    <n v="92456"/>
  </r>
  <r>
    <n v="1484"/>
    <n v="535"/>
    <x v="0"/>
    <x v="1"/>
    <s v="Bae Systems Plc"/>
    <x v="5"/>
    <x v="8"/>
    <x v="6"/>
    <x v="1"/>
    <x v="1"/>
    <d v="2001-01-05T00:00:00"/>
    <d v="2006-01-05T00:00:00"/>
    <x v="0"/>
    <n v="10000000"/>
    <n v="-4029.1408970000002"/>
    <n v="0.34"/>
    <n v="36.629640000000002"/>
    <n v="36.10877"/>
    <n v="-0.54732664325219504"/>
    <n v="2205.2561623451484"/>
    <n v="617.89978199999996"/>
    <x v="0"/>
    <n v="2823.1559443451483"/>
    <n v="-2771.3175550000001"/>
    <n v="-491.952518"/>
    <n v="2279.365037"/>
    <n v="-543.7909073451483"/>
    <n v="-2771.3175550000001"/>
    <n v="-491.952518"/>
    <n v="2279.365037"/>
    <x v="0"/>
    <n v="-23197.778714477499"/>
    <n v="0"/>
    <n v="-491.952518"/>
    <n v="48631.273322000001"/>
    <n v="2279.365037"/>
    <n v="2279.365037"/>
    <n v="2279.365037"/>
    <x v="1"/>
    <x v="3"/>
    <x v="1"/>
    <x v="5"/>
    <n v="22820.806306000002"/>
    <n v="-5.194353999999997"/>
    <n v="35.76890499999945"/>
    <n v="94.444444444444443"/>
    <x v="1"/>
    <n v="92456"/>
  </r>
  <r>
    <n v="1609"/>
    <n v="663"/>
    <x v="0"/>
    <x v="0"/>
    <s v="Bae Systems Plc"/>
    <x v="5"/>
    <x v="8"/>
    <x v="6"/>
    <x v="10"/>
    <x v="2"/>
    <d v="2001-01-17T00:00:00"/>
    <d v="2006-01-17T00:00:00"/>
    <x v="0"/>
    <n v="10000000"/>
    <n v="-4093.278323"/>
    <n v="0.625"/>
    <n v="36.931289"/>
    <n v="36.410380000000004"/>
    <n v="-0.54720412473644908"/>
    <n v="2239.8587820398952"/>
    <n v="682.44784500000003"/>
    <x v="0"/>
    <n v="2922.3066270398954"/>
    <n v="121525.042503"/>
    <n v="124056.631171"/>
    <n v="2531.5886679999967"/>
    <n v="-390.71795903989869"/>
    <n v="121525.042503"/>
    <n v="124056.631171"/>
    <n v="2531.5886679999967"/>
    <x v="0"/>
    <n v="-23567.049944672501"/>
    <n v="0"/>
    <n v="124056.631171"/>
    <n v="124056.631171"/>
    <n v="2531.5886679999967"/>
    <n v="2531.5886679999967"/>
    <n v="2531.5886679999967"/>
    <x v="1"/>
    <x v="3"/>
    <x v="1"/>
    <x v="5"/>
    <n v="22707.327556000004"/>
    <n v="-5.1276519999999977"/>
    <n v="36.638309999999819"/>
    <n v="173.61111111111111"/>
    <x v="10"/>
    <n v="92456"/>
  </r>
  <r>
    <n v="1636"/>
    <n v="840"/>
    <x v="0"/>
    <x v="0"/>
    <s v="Bae Systems Plc"/>
    <x v="5"/>
    <x v="8"/>
    <x v="6"/>
    <x v="7"/>
    <x v="2"/>
    <d v="2001-02-09T00:00:00"/>
    <d v="2006-02-09T00:00:00"/>
    <x v="0"/>
    <n v="-10000000"/>
    <n v="4143.5595110000004"/>
    <n v="0.65"/>
    <n v="37.486888"/>
    <n v="36.965757000000004"/>
    <n v="-0.55078640359667286"/>
    <n v="-2282.2162411524787"/>
    <n v="-663.608655"/>
    <x v="0"/>
    <n v="-2945.8248961524787"/>
    <n v="-127432.171134"/>
    <n v="-130012.818247"/>
    <n v="-2580.6471129999991"/>
    <n v="365.17778315247961"/>
    <n v="-127432.171134"/>
    <n v="-130012.818247"/>
    <n v="-2580.6471129999991"/>
    <x v="0"/>
    <n v="23856.543884582501"/>
    <n v="0"/>
    <n v="-130012.818247"/>
    <n v="-130012.818247"/>
    <n v="-2580.6471129999991"/>
    <n v="-2580.6471129999991"/>
    <n v="-2580.6471129999991"/>
    <x v="1"/>
    <x v="3"/>
    <x v="1"/>
    <x v="5"/>
    <n v="-22431.643628999998"/>
    <n v="-5.0054009999999991"/>
    <n v="-37.506139999999505"/>
    <n v="-180.55555555555557"/>
    <x v="7"/>
    <n v="92456"/>
  </r>
  <r>
    <n v="262"/>
    <n v="377"/>
    <x v="0"/>
    <x v="0"/>
    <s v="Banco Bilbao"/>
    <x v="2"/>
    <x v="2"/>
    <x v="7"/>
    <x v="12"/>
    <x v="4"/>
    <d v="2000-11-08T00:00:00"/>
    <d v="2005-11-08T00:00:00"/>
    <x v="1"/>
    <n v="-10000000"/>
    <n v="3990.9019929999999"/>
    <n v="0.19500000000000001"/>
    <n v="19.519231999999999"/>
    <n v="19.494727999999999"/>
    <n v="-5.1027306198566779E-3"/>
    <n v="-20.364497800528142"/>
    <n v="-195.22026599999998"/>
    <x v="0"/>
    <n v="-215.58476380052812"/>
    <n v="-2843.4748359999999"/>
    <n v="-3000.3144040000002"/>
    <n v="-156.83956800000033"/>
    <n v="58.745195800527796"/>
    <n v="-2507.944805352"/>
    <n v="-2632.7758895100001"/>
    <n v="-124.83108415800007"/>
    <x v="0"/>
    <n v="11817.060801272999"/>
    <n v="-4372.875"/>
    <n v="-7005.6508895099996"/>
    <n v="-23527.289901063996"/>
    <n v="-102.40608415799943"/>
    <n v="-102.40608415799943"/>
    <n v="-124.83108415800007"/>
    <x v="1"/>
    <x v="2"/>
    <x v="1"/>
    <x v="2"/>
    <n v="-8308.6390311754003"/>
    <m/>
    <m/>
    <n v="-54.166666666666664"/>
    <x v="12"/>
    <n v="74638"/>
  </r>
  <r>
    <n v="263"/>
    <n v="378"/>
    <x v="0"/>
    <x v="0"/>
    <s v="Banco Bilbao"/>
    <x v="2"/>
    <x v="2"/>
    <x v="7"/>
    <x v="12"/>
    <x v="4"/>
    <d v="2000-11-10T00:00:00"/>
    <d v="2005-11-10T00:00:00"/>
    <x v="1"/>
    <n v="-10000000"/>
    <n v="4003.5646409999999"/>
    <n v="0.25"/>
    <n v="19.524324"/>
    <n v="19.499853000000002"/>
    <n v="-5.1002160598915998E-3"/>
    <n v="-20.419044678842347"/>
    <n v="-204.836457"/>
    <x v="0"/>
    <n v="-225.25550167884234"/>
    <n v="-26269.736161000001"/>
    <n v="-26447.918012999999"/>
    <n v="-178.18185199999789"/>
    <n v="47.073649678844447"/>
    <n v="-23169.907294002001"/>
    <n v="-23208.048056407497"/>
    <n v="-38.140762405495479"/>
    <x v="0"/>
    <n v="11854.554902000998"/>
    <n v="-5728.125"/>
    <n v="-28936.173056407497"/>
    <n v="-24473.595174883263"/>
    <n v="-8.7657624054954795"/>
    <n v="-8.7657624054954795"/>
    <n v="-38.140762405495479"/>
    <x v="1"/>
    <x v="2"/>
    <x v="1"/>
    <x v="2"/>
    <n v="-8038.5390816542968"/>
    <n v="-2.1580749999999966"/>
    <n v="-13.221745000000283"/>
    <n v="-69.444444444444443"/>
    <x v="12"/>
    <n v="74638"/>
  </r>
  <r>
    <n v="264"/>
    <n v="379"/>
    <x v="0"/>
    <x v="0"/>
    <s v="Banco Bilbao"/>
    <x v="2"/>
    <x v="2"/>
    <x v="7"/>
    <x v="14"/>
    <x v="4"/>
    <d v="2000-11-14T00:00:00"/>
    <d v="2005-11-14T00:00:00"/>
    <x v="0"/>
    <n v="-20000000"/>
    <n v="7838.8929889999999"/>
    <n v="0.22"/>
    <n v="19.515581000000001"/>
    <n v="19.491816"/>
    <n v="-1.3020575787210662E-2"/>
    <n v="-102.06690025110882"/>
    <n v="-398.25667200000004"/>
    <x v="0"/>
    <n v="-500.32357225110889"/>
    <n v="-26285.021597999999"/>
    <n v="-26625.958106999999"/>
    <n v="-340.93650899999921"/>
    <n v="159.38706325110968"/>
    <n v="-26285.021597999999"/>
    <n v="-26625.958106999999"/>
    <n v="-340.93650899999921"/>
    <x v="0"/>
    <n v="23210.962140428997"/>
    <n v="-11244.444444000001"/>
    <n v="-37870.402550999999"/>
    <n v="-54063.045339999997"/>
    <n v="-340.93650899999921"/>
    <n v="-340.93650899999921"/>
    <n v="-340.93650899999921"/>
    <x v="1"/>
    <x v="2"/>
    <x v="1"/>
    <x v="2"/>
    <n v="-18762.766367999997"/>
    <n v="-2.1633290000000009"/>
    <n v="-72.032261999999719"/>
    <n v="-122.22222222222223"/>
    <x v="14"/>
    <n v="74638"/>
  </r>
  <r>
    <n v="1065"/>
    <n v="429"/>
    <x v="0"/>
    <x v="0"/>
    <s v="Banco Bilbao"/>
    <x v="2"/>
    <x v="2"/>
    <x v="7"/>
    <x v="12"/>
    <x v="4"/>
    <d v="2000-12-18T00:00:00"/>
    <d v="2005-12-19T00:00:00"/>
    <x v="1"/>
    <n v="-5000000"/>
    <n v="2047.1065819999999"/>
    <n v="0.3"/>
    <n v="19.626031999999999"/>
    <n v="19.601917"/>
    <n v="-5.2218161893415249E-3"/>
    <n v="-10.689614291195193"/>
    <n v="-107.52470099999999"/>
    <x v="0"/>
    <n v="-118.21431529119519"/>
    <n v="-22664.336552000001"/>
    <n v="-22763.691423"/>
    <n v="-99.354870999999548"/>
    <n v="18.859444291195643"/>
    <n v="-19989.944838864001"/>
    <n v="-19975.139223682498"/>
    <n v="14.805615181503526"/>
    <x v="0"/>
    <n v="6061.4825893019997"/>
    <n v="-3327.1875"/>
    <n v="-23302.326723682498"/>
    <n v="-12908.408630413009"/>
    <n v="31.868115181503526"/>
    <n v="31.868115181503526"/>
    <n v="14.805615181503526"/>
    <x v="1"/>
    <x v="2"/>
    <x v="1"/>
    <x v="2"/>
    <n v="-3988.5653341864963"/>
    <n v="-2.1566839999999985"/>
    <n v="-6.5442900000002737"/>
    <n v="-41.666666666666664"/>
    <x v="12"/>
    <n v="74638"/>
  </r>
  <r>
    <n v="21"/>
    <n v="110"/>
    <x v="0"/>
    <x v="0"/>
    <s v="Bank of America"/>
    <x v="6"/>
    <x v="2"/>
    <x v="3"/>
    <x v="6"/>
    <x v="4"/>
    <d v="2000-07-31T00:00:00"/>
    <d v="2005-08-01T00:00:00"/>
    <x v="0"/>
    <n v="-20000000"/>
    <n v="7411.9772080000002"/>
    <n v="0.28999999999999998"/>
    <n v="41.435910999999997"/>
    <n v="41.373711999999998"/>
    <n v="-3.8694790531203227E-2"/>
    <n v="-286.80490548561255"/>
    <n v="-958.00453499999992"/>
    <x v="0"/>
    <n v="-1244.8094404856124"/>
    <n v="86099.645638999995"/>
    <n v="85542.470654999997"/>
    <n v="-557.17498399999749"/>
    <n v="687.63445648561492"/>
    <n v="86099.645638999995"/>
    <n v="85542.470654999997"/>
    <n v="-557.17498399999749"/>
    <x v="0"/>
    <n v="30481.7562679"/>
    <n v="-29644.444444000001"/>
    <n v="55898.026210999997"/>
    <n v="-193366.09649900004"/>
    <n v="-557.17498399999749"/>
    <n v="-557.17498399999749"/>
    <n v="-557.17498399999749"/>
    <x v="0"/>
    <x v="4"/>
    <x v="1"/>
    <x v="6"/>
    <n v="-47295.866925000002"/>
    <n v="-5.8606079999999992"/>
    <n v="-61.665982999999869"/>
    <n v="-161.11111111111109"/>
    <x v="6"/>
    <n v="93925"/>
  </r>
  <r>
    <n v="30"/>
    <n v="125"/>
    <x v="0"/>
    <x v="0"/>
    <s v="Bank of America"/>
    <x v="6"/>
    <x v="2"/>
    <x v="3"/>
    <x v="15"/>
    <x v="4"/>
    <d v="2000-07-07T00:00:00"/>
    <d v="2005-04-19T00:00:00"/>
    <x v="0"/>
    <n v="5000000"/>
    <n v="-1746.7661939999998"/>
    <n v="0.32"/>
    <n v="40.026043999999999"/>
    <n v="39.960500000000003"/>
    <n v="-3.597589441933112E-2"/>
    <n v="62.841476170600856"/>
    <n v="232.68301499999998"/>
    <x v="0"/>
    <n v="295.52449117060087"/>
    <n v="-11325.651443000001"/>
    <n v="-11172.400438999999"/>
    <n v="153.25100400000156"/>
    <n v="-142.27348717059931"/>
    <n v="-11325.651443000001"/>
    <n v="-11172.400438999999"/>
    <n v="153.25100400000156"/>
    <x v="0"/>
    <n v="-7183.5759728249996"/>
    <n v="8711.1111110000002"/>
    <n v="-2461.2893279999989"/>
    <n v="45995.324647000001"/>
    <n v="153.25100400000156"/>
    <n v="153.25100400000156"/>
    <n v="153.25100400000156"/>
    <x v="0"/>
    <x v="4"/>
    <x v="1"/>
    <x v="6"/>
    <n v="11163.140377000002"/>
    <n v="-5.8613199999999992"/>
    <n v="14.433712000000241"/>
    <n v="44.444444444444443"/>
    <x v="15"/>
    <n v="93925"/>
  </r>
  <r>
    <n v="259"/>
    <n v="373"/>
    <x v="0"/>
    <x v="0"/>
    <s v="Bank of America"/>
    <x v="6"/>
    <x v="2"/>
    <x v="3"/>
    <x v="11"/>
    <x v="4"/>
    <d v="2000-11-03T00:00:00"/>
    <d v="2005-11-03T00:00:00"/>
    <x v="0"/>
    <n v="15000000"/>
    <n v="-5860.7835230000001"/>
    <n v="0.35499999999999998"/>
    <n v="42.711468000000004"/>
    <n v="42.650399999999998"/>
    <n v="-4.6237222634369662E-2"/>
    <n v="270.98635256479639"/>
    <n v="752.57471099999998"/>
    <x v="0"/>
    <n v="1023.5610635647963"/>
    <n v="-35488.353708000002"/>
    <n v="-35011.881189"/>
    <n v="476.47251900000265"/>
    <n v="-547.08854456479366"/>
    <n v="-35488.353708000002"/>
    <n v="-35011.881189"/>
    <n v="476.47251900000265"/>
    <x v="0"/>
    <n v="-24102.472238337501"/>
    <n v="13904.166667"/>
    <n v="-21107.714522000002"/>
    <n v="153553.96809800001"/>
    <n v="476.47251900000265"/>
    <n v="476.47251900000265"/>
    <n v="476.47251900000265"/>
    <x v="1"/>
    <x v="4"/>
    <x v="1"/>
    <x v="6"/>
    <n v="37289.675456999998"/>
    <n v="-5.8619600000000034"/>
    <n v="50.215310999999929"/>
    <n v="147.91666666666666"/>
    <x v="11"/>
    <n v="93925"/>
  </r>
  <r>
    <n v="1581"/>
    <n v="635"/>
    <x v="0"/>
    <x v="0"/>
    <s v="Bank of America"/>
    <x v="6"/>
    <x v="2"/>
    <x v="3"/>
    <x v="1"/>
    <x v="4"/>
    <d v="2001-01-05T00:00:00"/>
    <d v="2006-01-05T00:00:00"/>
    <x v="0"/>
    <n v="-10000000"/>
    <n v="4079.0510899999999"/>
    <n v="0.64"/>
    <n v="43.560110000000002"/>
    <n v="43.499215999999997"/>
    <n v="-5.1681649590254647E-2"/>
    <n v="-210.81208909412626"/>
    <n v="-585.10187700000006"/>
    <x v="0"/>
    <n v="-795.91396609412629"/>
    <n v="-101272.249495"/>
    <n v="-101808.657332"/>
    <n v="-536.40783700000611"/>
    <n v="259.50612909412018"/>
    <n v="-101272.249495"/>
    <n v="-101808.657332"/>
    <n v="-536.40783700000611"/>
    <x v="0"/>
    <n v="16775.097607625001"/>
    <n v="0"/>
    <n v="-101808.657332"/>
    <n v="-110243.858718"/>
    <n v="-536.40783700000611"/>
    <n v="-536.40783700000611"/>
    <n v="-536.40783700000611"/>
    <x v="1"/>
    <x v="4"/>
    <x v="1"/>
    <x v="6"/>
    <n v="-25744.827065000005"/>
    <n v="-5.863978000000003"/>
    <n v="-35.922733000000335"/>
    <n v="-177.77777777777777"/>
    <x v="1"/>
    <n v="93925"/>
  </r>
  <r>
    <n v="1582"/>
    <n v="636"/>
    <x v="0"/>
    <x v="1"/>
    <s v="Bank of America"/>
    <x v="6"/>
    <x v="2"/>
    <x v="3"/>
    <x v="1"/>
    <x v="1"/>
    <d v="2001-01-05T00:00:00"/>
    <d v="2006-01-05T00:00:00"/>
    <x v="0"/>
    <n v="10000000"/>
    <n v="-4079.0510899999999"/>
    <n v="0.64"/>
    <n v="43.560110000000002"/>
    <n v="43.499215999999997"/>
    <n v="-5.1681649590254647E-2"/>
    <n v="210.81208909412626"/>
    <n v="585.10187700000006"/>
    <x v="0"/>
    <n v="795.91396609412629"/>
    <n v="101272.249495"/>
    <n v="101808.657332"/>
    <n v="536.40783700000611"/>
    <n v="-259.50612909412018"/>
    <n v="101272.249495"/>
    <n v="101808.657332"/>
    <n v="536.40783700000611"/>
    <x v="0"/>
    <n v="-16775.097607625001"/>
    <n v="0"/>
    <n v="101808.657332"/>
    <n v="110243.858718"/>
    <n v="536.40783700000611"/>
    <n v="536.40783700000611"/>
    <n v="536.40783700000611"/>
    <x v="1"/>
    <x v="4"/>
    <x v="1"/>
    <x v="6"/>
    <n v="25744.827065000005"/>
    <n v="-5.863978000000003"/>
    <n v="35.922733000000335"/>
    <n v="177.77777777777777"/>
    <x v="1"/>
    <n v="93925"/>
  </r>
  <r>
    <n v="1284"/>
    <n v="445"/>
    <x v="0"/>
    <x v="0"/>
    <s v="Basf Ag"/>
    <x v="2"/>
    <x v="0"/>
    <x v="8"/>
    <x v="1"/>
    <x v="6"/>
    <d v="2001-01-05T00:00:00"/>
    <d v="2006-01-05T00:00:00"/>
    <x v="0"/>
    <n v="-10000000"/>
    <n v="4030.9309090000002"/>
    <n v="0.25"/>
    <n v="24.545114000000002"/>
    <n v="24.309092"/>
    <n v="-0.24580289242701114"/>
    <n v="-990.81447660564129"/>
    <n v="-370.87888499999997"/>
    <x v="0"/>
    <n v="-1361.6933616056413"/>
    <n v="-8025.3377780000001"/>
    <n v="-9095.0813390000003"/>
    <n v="-1069.7435610000002"/>
    <n v="291.94980060564103"/>
    <n v="-8025.3377780000001"/>
    <n v="-9095.0813390000003"/>
    <n v="-1069.7435610000002"/>
    <x v="0"/>
    <n v="11935.586421549"/>
    <n v="0"/>
    <n v="-9095.0813390000003"/>
    <n v="-9908.6073250000009"/>
    <n v="-1069.7435610000002"/>
    <n v="-1069.7435610000002"/>
    <n v="-1069.7435610000002"/>
    <x v="1"/>
    <x v="2"/>
    <x v="1"/>
    <x v="2"/>
    <n v="-9775.3657170000006"/>
    <n v="-2.1751819999999995"/>
    <n v="-36.992987999999514"/>
    <n v="-69.444444444444443"/>
    <x v="1"/>
    <n v="48082"/>
  </r>
  <r>
    <n v="1485"/>
    <n v="536"/>
    <x v="0"/>
    <x v="1"/>
    <s v="Basf Ag"/>
    <x v="2"/>
    <x v="0"/>
    <x v="8"/>
    <x v="1"/>
    <x v="1"/>
    <d v="2001-01-05T00:00:00"/>
    <d v="2006-01-05T00:00:00"/>
    <x v="0"/>
    <n v="10000000"/>
    <n v="-4030.9309090000002"/>
    <n v="0.25"/>
    <n v="24.545114000000002"/>
    <n v="24.309092"/>
    <n v="-0.24580289242701114"/>
    <n v="990.81447660564129"/>
    <n v="370.87888499999997"/>
    <x v="0"/>
    <n v="1361.6933616056413"/>
    <n v="8025.3377780000001"/>
    <n v="9095.0813390000003"/>
    <n v="1069.7435610000002"/>
    <n v="-291.94980060564103"/>
    <n v="8025.3377780000001"/>
    <n v="9095.0813390000003"/>
    <n v="1069.7435610000002"/>
    <x v="0"/>
    <n v="-11935.586421549"/>
    <n v="0"/>
    <n v="9095.0813390000003"/>
    <n v="9908.6073250000009"/>
    <n v="1069.7435610000002"/>
    <n v="1069.7435610000002"/>
    <n v="1069.7435610000002"/>
    <x v="1"/>
    <x v="2"/>
    <x v="1"/>
    <x v="2"/>
    <n v="9775.3657170000006"/>
    <n v="-2.1751819999999995"/>
    <n v="36.992987999999514"/>
    <n v="69.444444444444443"/>
    <x v="1"/>
    <n v="48082"/>
  </r>
  <r>
    <n v="402"/>
    <n v="416"/>
    <x v="0"/>
    <x v="0"/>
    <s v="Basket - 1st"/>
    <x v="2"/>
    <x v="1"/>
    <x v="3"/>
    <x v="6"/>
    <x v="1"/>
    <d v="2000-09-25T00:00:00"/>
    <d v="2005-09-25T00:00:00"/>
    <x v="0"/>
    <n v="-15000000"/>
    <n v="5764.3708809999998"/>
    <n v="0.74"/>
    <n v="143.400226"/>
    <n v="143.205027"/>
    <n v="-6.9230115008550183E-2"/>
    <n v="-399.06805904356776"/>
    <n v="-1719.6746370000001"/>
    <x v="0"/>
    <n v="-2118.7426960435678"/>
    <n v="395941.54226000002"/>
    <n v="394945.11902899999"/>
    <n v="-996.4232310000225"/>
    <n v="1122.3194650435453"/>
    <n v="395941.54226000002"/>
    <n v="394945.11902899999"/>
    <n v="-996.4232310000225"/>
    <x v="0"/>
    <n v="17068.302178640999"/>
    <n v="-56116.666666999998"/>
    <n v="338828.45236200001"/>
    <n v="-170235.97383699997"/>
    <n v="-996.4232310000225"/>
    <n v="-996.4232310000225"/>
    <n v="-996.4232310000225"/>
    <x v="0"/>
    <x v="2"/>
    <x v="1"/>
    <x v="2"/>
    <n v="25200.928278999985"/>
    <n v="5.0336969999999894"/>
    <n v="-56.236562000000049"/>
    <n v="-308.33333333333331"/>
    <x v="6"/>
    <m/>
  </r>
  <r>
    <n v="1749"/>
    <n v="955"/>
    <x v="0"/>
    <x v="6"/>
    <s v="Basket Five- 16 Jap"/>
    <x v="9"/>
    <x v="5"/>
    <x v="9"/>
    <x v="16"/>
    <x v="1"/>
    <d v="2001-04-04T00:00:00"/>
    <d v="2004-09-09T00:00:00"/>
    <x v="0"/>
    <n v="-40000000"/>
    <n v="99999.993971999997"/>
    <n v="1.6"/>
    <n v="240.76559700000001"/>
    <n v="240.201785"/>
    <n v="-6.0136138741006082E-2"/>
    <n v="-738.48097807407908"/>
    <n v="-10584.627462"/>
    <x v="0"/>
    <n v="-11323.10844007408"/>
    <n v="966436.67243899999"/>
    <n v="961203.36576299998"/>
    <n v="-5233.3066760000074"/>
    <n v="6089.8017640740727"/>
    <n v="966436.67243899999"/>
    <n v="961203.36576299998"/>
    <n v="-5233.3066760000074"/>
    <x v="0"/>
    <m/>
    <n v="0"/>
    <n v="961203.36576299998"/>
    <n v="961203.36576299998"/>
    <n v="-5233.3066760000074"/>
    <n v="-5233.3066760000074"/>
    <n v="-5233.3066760000074"/>
    <x v="4"/>
    <x v="0"/>
    <x v="1"/>
    <x v="9"/>
    <n v="961203.36576299998"/>
    <n v="240.201785"/>
    <n v="99999.993971999997"/>
    <n v="-1777.7777777777778"/>
    <x v="16"/>
    <m/>
  </r>
  <r>
    <n v="1726"/>
    <n v="936"/>
    <x v="0"/>
    <x v="6"/>
    <s v="Basket Four-telco 8"/>
    <x v="9"/>
    <x v="4"/>
    <x v="6"/>
    <x v="17"/>
    <x v="7"/>
    <d v="2001-03-28T00:00:00"/>
    <d v="2006-06-30T00:00:00"/>
    <x v="1"/>
    <n v="-30000000"/>
    <n v="30000.018"/>
    <n v="6.55"/>
    <n v="707.74776699999995"/>
    <n v="704.61610199999996"/>
    <n v="-1.5862562341592281"/>
    <n v="-24282.602142679156"/>
    <n v="-18656.467457999999"/>
    <x v="0"/>
    <n v="-42939.069600679155"/>
    <n v="557584.14477300004"/>
    <n v="517989.292273"/>
    <n v="-39594.852500000037"/>
    <n v="3344.2171006791177"/>
    <n v="491789.21568978601"/>
    <n v="454535.60396955744"/>
    <n v="-37253.611720228568"/>
    <x v="0"/>
    <m/>
    <n v="0"/>
    <n v="454535.60396955744"/>
    <n v="454535.60396955744"/>
    <n v="-37253.611720228568"/>
    <n v="-37253.611720228568"/>
    <n v="-37253.611720228568"/>
    <x v="1"/>
    <x v="0"/>
    <x v="1"/>
    <x v="9"/>
    <n v="454535.60396955744"/>
    <n v="704.61610199999996"/>
    <n v="30000.018"/>
    <n v="-5458.333333333333"/>
    <x v="17"/>
    <m/>
  </r>
  <r>
    <n v="419"/>
    <n v="420"/>
    <x v="1"/>
    <x v="5"/>
    <s v="Basket One - AvgP"/>
    <x v="2"/>
    <x v="1"/>
    <x v="3"/>
    <x v="18"/>
    <x v="1"/>
    <d v="2000-09-15T00:00:00"/>
    <d v="2005-09-15T00:00:00"/>
    <x v="0"/>
    <n v="60000000"/>
    <n v="-22751.101314"/>
    <n v="0.22500000000000001"/>
    <n v="38.189974999999997"/>
    <n v="38.210254999999997"/>
    <n v="7.6611233409559373E-2"/>
    <n v="-1742.989933091387"/>
    <n v="2357.181771"/>
    <x v="0"/>
    <n v="614.19183790861302"/>
    <n v="-365578.01607900002"/>
    <n v="-366116.44485500001"/>
    <n v="-538.4287759999861"/>
    <n v="-1152.6206139085991"/>
    <n v="-365578.01607900002"/>
    <n v="-366116.44485500001"/>
    <n v="-538.4287759999861"/>
    <x v="0"/>
    <n v="-67366.010990754003"/>
    <n v="67875"/>
    <n v="-298241.44485500001"/>
    <n v="267008.70964599994"/>
    <n v="-538.4287759999861"/>
    <n v="-538.4287759999861"/>
    <n v="-538.4287759999861"/>
    <x v="0"/>
    <x v="2"/>
    <x v="1"/>
    <x v="2"/>
    <n v="-33897.914310000022"/>
    <n v="1.6521219999999985"/>
    <n v="196.12774600000193"/>
    <n v="375"/>
    <x v="18"/>
    <m/>
  </r>
  <r>
    <n v="1592"/>
    <n v="646"/>
    <x v="1"/>
    <x v="7"/>
    <s v="Basket One - AvgP"/>
    <x v="2"/>
    <x v="1"/>
    <x v="3"/>
    <x v="4"/>
    <x v="1"/>
    <d v="2000-09-15T00:00:00"/>
    <d v="2005-09-15T00:00:00"/>
    <x v="0"/>
    <n v="-60000000"/>
    <n v="22751.101314"/>
    <n v="0.22500000000000001"/>
    <n v="38.189974999999997"/>
    <n v="38.210254999999997"/>
    <n v="7.6611233409559373E-2"/>
    <n v="1742.989933091387"/>
    <n v="-2357.181771"/>
    <x v="0"/>
    <n v="-614.19183790861302"/>
    <n v="365578.01607900002"/>
    <n v="366116.44485500001"/>
    <n v="538.4287759999861"/>
    <n v="1152.6206139085991"/>
    <n v="365578.01607900002"/>
    <n v="366116.44485500001"/>
    <n v="538.4287759999861"/>
    <x v="0"/>
    <n v="67366.010990754003"/>
    <n v="-67875"/>
    <n v="298241.44485500001"/>
    <n v="-267008.70964599994"/>
    <n v="538.4287759999861"/>
    <n v="538.4287759999861"/>
    <n v="538.4287759999861"/>
    <x v="0"/>
    <x v="2"/>
    <x v="1"/>
    <x v="2"/>
    <n v="33897.914310000022"/>
    <n v="1.6521219999999985"/>
    <n v="-196.12774600000193"/>
    <n v="-375"/>
    <x v="4"/>
    <m/>
  </r>
  <r>
    <n v="1593"/>
    <n v="647"/>
    <x v="0"/>
    <x v="8"/>
    <s v="Basket One - AvgP"/>
    <x v="2"/>
    <x v="1"/>
    <x v="3"/>
    <x v="5"/>
    <x v="1"/>
    <d v="2000-09-15T00:00:00"/>
    <d v="2005-09-15T00:00:00"/>
    <x v="0"/>
    <n v="60000000"/>
    <n v="-22751.101314"/>
    <n v="0.22500000000000001"/>
    <n v="38.189974999999997"/>
    <n v="38.210254999999997"/>
    <n v="7.6611233409559373E-2"/>
    <n v="-1742.989933091387"/>
    <n v="2357.181771"/>
    <x v="0"/>
    <n v="614.19183790861302"/>
    <n v="-365578.01607900002"/>
    <n v="-366116.44485500001"/>
    <n v="-538.4287759999861"/>
    <n v="-1152.6206139085991"/>
    <n v="-365578.01607900002"/>
    <n v="-366116.44485500001"/>
    <n v="-538.4287759999861"/>
    <x v="0"/>
    <n v="-67366.010990754003"/>
    <n v="67875"/>
    <n v="-298241.44485500001"/>
    <n v="267008.70964599994"/>
    <n v="-538.4287759999861"/>
    <n v="-538.4287759999861"/>
    <n v="-538.4287759999861"/>
    <x v="0"/>
    <x v="2"/>
    <x v="1"/>
    <x v="2"/>
    <n v="-33897.914310000022"/>
    <n v="1.6521219999999985"/>
    <n v="196.12774600000193"/>
    <n v="375"/>
    <x v="5"/>
    <m/>
  </r>
  <r>
    <n v="1646"/>
    <n v="849"/>
    <x v="0"/>
    <x v="0"/>
    <s v="Basket Three- Jap 4"/>
    <x v="1"/>
    <x v="2"/>
    <x v="9"/>
    <x v="16"/>
    <x v="1"/>
    <d v="2001-02-19T00:00:00"/>
    <d v="2004-09-13T00:00:00"/>
    <x v="0"/>
    <n v="-18000000"/>
    <n v="15000"/>
    <n v="2.5499999999999998"/>
    <n v="355.07301999999999"/>
    <n v="354.39515499999999"/>
    <n v="-0.16182125594832242"/>
    <n v="-893.10269342757761"/>
    <n v="-5010.3992880000005"/>
    <x v="0"/>
    <n v="-5903.5019814275784"/>
    <n v="506404.79727500002"/>
    <n v="501907.05376799998"/>
    <n v="-4497.7435070000356"/>
    <n v="1405.7584744275428"/>
    <n v="506404.79727500002"/>
    <n v="501907.05376799998"/>
    <n v="-4497.7435070000356"/>
    <x v="0"/>
    <n v="39947.022145800009"/>
    <n v="-28050"/>
    <n v="473857.05376799998"/>
    <n v="473857.05376799998"/>
    <n v="-4497.7435070000356"/>
    <n v="-4497.7435070000356"/>
    <n v="-4497.7435070000356"/>
    <x v="4"/>
    <x v="1"/>
    <x v="1"/>
    <x v="1"/>
    <n v="-93853.405033000046"/>
    <n v="-15.285478000000012"/>
    <n v="9439.9954829999988"/>
    <n v="-1275"/>
    <x v="16"/>
    <m/>
  </r>
  <r>
    <n v="1639"/>
    <n v="843"/>
    <x v="0"/>
    <x v="0"/>
    <s v="Basket Two- Jap"/>
    <x v="1"/>
    <x v="2"/>
    <x v="9"/>
    <x v="16"/>
    <x v="1"/>
    <d v="2001-02-09T00:00:00"/>
    <d v="2004-08-23T00:00:00"/>
    <x v="0"/>
    <n v="-23000000"/>
    <n v="15000"/>
    <n v="2"/>
    <n v="268.30162300000001"/>
    <n v="267.81603699999999"/>
    <n v="-0.11852880198668032"/>
    <n v="-820.94982397112733"/>
    <n v="-5343.4040159999995"/>
    <x v="0"/>
    <n v="-6164.3538399711269"/>
    <n v="399224.24513599998"/>
    <n v="394914.39914400002"/>
    <n v="-4309.8459919999586"/>
    <n v="1854.5078479711683"/>
    <n v="399224.24513599998"/>
    <n v="394914.39914400002"/>
    <n v="-4309.8459919999586"/>
    <x v="0"/>
    <n v="50131.569089602002"/>
    <n v="0"/>
    <n v="394914.39914400002"/>
    <n v="394914.39914400002"/>
    <n v="-4309.8459919999586"/>
    <n v="-4309.8459919999586"/>
    <n v="-4309.8459919999586"/>
    <x v="4"/>
    <x v="1"/>
    <x v="1"/>
    <x v="1"/>
    <n v="-134307.27945799998"/>
    <n v="-17.870864999999981"/>
    <n v="8024.7387039999994"/>
    <n v="-1277.7777777777778"/>
    <x v="16"/>
    <m/>
  </r>
  <r>
    <n v="1287"/>
    <n v="448"/>
    <x v="0"/>
    <x v="0"/>
    <s v="BAT Plc"/>
    <x v="5"/>
    <x v="1"/>
    <x v="6"/>
    <x v="1"/>
    <x v="6"/>
    <d v="2001-01-05T00:00:00"/>
    <d v="2006-01-05T00:00:00"/>
    <x v="0"/>
    <n v="-10000000"/>
    <n v="4106.1984300000004"/>
    <n v="0.8"/>
    <n v="71.620583999999994"/>
    <n v="71.059638000000007"/>
    <n v="-0.55029755279721448"/>
    <n v="-2259.6309473287643"/>
    <n v="-908.50811700000008"/>
    <x v="0"/>
    <n v="-3168.1390643287641"/>
    <n v="-54254.425467000001"/>
    <n v="-56856.832840000003"/>
    <n v="-2602.4073730000018"/>
    <n v="565.73169132876228"/>
    <n v="-54254.425467000001"/>
    <n v="-56856.832840000003"/>
    <n v="-2602.4073730000018"/>
    <x v="0"/>
    <n v="23641.437460725003"/>
    <n v="0"/>
    <n v="-56856.832840000003"/>
    <n v="-58308.063959999999"/>
    <n v="-2602.4073730000018"/>
    <n v="-2602.4073730000018"/>
    <n v="-2602.4073730000018"/>
    <x v="1"/>
    <x v="3"/>
    <x v="1"/>
    <x v="5"/>
    <n v="-14399.714047000001"/>
    <n v="-3.0734489999999965"/>
    <n v="-37.91198599999916"/>
    <n v="-222.22222222222223"/>
    <x v="1"/>
    <n v="93017"/>
  </r>
  <r>
    <n v="1487"/>
    <n v="538"/>
    <x v="0"/>
    <x v="1"/>
    <s v="BAT Plc"/>
    <x v="5"/>
    <x v="1"/>
    <x v="6"/>
    <x v="1"/>
    <x v="1"/>
    <d v="2001-01-05T00:00:00"/>
    <d v="2006-01-05T00:00:00"/>
    <x v="0"/>
    <n v="10000000"/>
    <n v="-4106.1984300000004"/>
    <n v="0.8"/>
    <n v="71.620583999999994"/>
    <n v="71.059638000000007"/>
    <n v="-0.55029755279721448"/>
    <n v="2259.6309473287643"/>
    <n v="908.50811700000008"/>
    <x v="0"/>
    <n v="3168.1390643287641"/>
    <n v="54254.425467000001"/>
    <n v="56856.832840000003"/>
    <n v="2602.4073730000018"/>
    <n v="-565.73169132876228"/>
    <n v="54254.425467000001"/>
    <n v="56856.832840000003"/>
    <n v="2602.4073730000018"/>
    <x v="0"/>
    <n v="-23641.437460725003"/>
    <n v="0"/>
    <n v="56856.832840000003"/>
    <n v="58308.063959999999"/>
    <n v="2602.4073730000018"/>
    <n v="2602.4073730000018"/>
    <n v="2602.4073730000018"/>
    <x v="1"/>
    <x v="3"/>
    <x v="1"/>
    <x v="5"/>
    <n v="14399.714047000001"/>
    <n v="-3.0734489999999965"/>
    <n v="37.91198599999916"/>
    <n v="222.22222222222223"/>
    <x v="1"/>
    <n v="93017"/>
  </r>
  <r>
    <n v="242"/>
    <n v="357"/>
    <x v="0"/>
    <x v="2"/>
    <s v="Bear Stearns"/>
    <x v="5"/>
    <x v="2"/>
    <x v="3"/>
    <x v="19"/>
    <x v="4"/>
    <d v="2000-10-24T00:00:00"/>
    <d v="2005-10-24T00:00:00"/>
    <x v="0"/>
    <n v="5000000"/>
    <n v="-1960.2979720000001"/>
    <n v="0.7"/>
    <n v="80.216363000000001"/>
    <n v="75.167923999999999"/>
    <n v="-5.0973365336148841"/>
    <n v="9992.2984694467668"/>
    <n v="487.18920000000003"/>
    <x v="0"/>
    <n v="10479.487669446768"/>
    <n v="-13693.596147"/>
    <n v="-3544.594603"/>
    <n v="10149.001544000001"/>
    <n v="-330.48612544676689"/>
    <n v="-13693.596147"/>
    <n v="-3544.594603"/>
    <n v="10149.001544000001"/>
    <x v="0"/>
    <n v="-11286.41557379"/>
    <n v="8944.4444440000007"/>
    <n v="5399.8498410000011"/>
    <n v="43033.667784000005"/>
    <n v="10149.001544000001"/>
    <n v="10149.001544000001"/>
    <n v="10149.001544000001"/>
    <x v="1"/>
    <x v="3"/>
    <x v="1"/>
    <x v="5"/>
    <n v="17492.410689000004"/>
    <n v="-8.3095660000000038"/>
    <n v="17.356359000000111"/>
    <n v="97.222222222222229"/>
    <x v="19"/>
    <n v="4364"/>
  </r>
  <r>
    <n v="243"/>
    <n v="358"/>
    <x v="0"/>
    <x v="3"/>
    <s v="Bear Stearns"/>
    <x v="5"/>
    <x v="2"/>
    <x v="3"/>
    <x v="4"/>
    <x v="4"/>
    <d v="2000-10-24T00:00:00"/>
    <d v="2005-10-24T00:00:00"/>
    <x v="0"/>
    <n v="-5000000"/>
    <n v="1960.2979720000001"/>
    <n v="0.7"/>
    <n v="80.216363000000001"/>
    <n v="75.167923999999999"/>
    <n v="-5.0973365336148841"/>
    <n v="-9992.2984694467668"/>
    <n v="-487.18920000000003"/>
    <x v="0"/>
    <n v="-10479.487669446768"/>
    <n v="13693.596147"/>
    <n v="3544.594603"/>
    <n v="-10149.001544000001"/>
    <n v="330.48612544676689"/>
    <n v="13693.596147"/>
    <n v="3544.594603"/>
    <n v="-10149.001544000001"/>
    <x v="0"/>
    <n v="11286.41557379"/>
    <n v="-8944.4444440000007"/>
    <n v="-5399.8498410000011"/>
    <n v="-43033.667784000005"/>
    <n v="-10149.001544000001"/>
    <n v="-10149.001544000001"/>
    <n v="-10149.001544000001"/>
    <x v="1"/>
    <x v="3"/>
    <x v="1"/>
    <x v="5"/>
    <n v="-17492.410689000004"/>
    <n v="-8.3095660000000038"/>
    <n v="-17.356359000000111"/>
    <n v="-97.222222222222229"/>
    <x v="4"/>
    <n v="4364"/>
  </r>
  <r>
    <n v="244"/>
    <n v="359"/>
    <x v="0"/>
    <x v="4"/>
    <s v="Bear Stearns"/>
    <x v="5"/>
    <x v="2"/>
    <x v="3"/>
    <x v="5"/>
    <x v="4"/>
    <d v="2000-10-24T00:00:00"/>
    <d v="2005-10-24T00:00:00"/>
    <x v="0"/>
    <n v="5000000"/>
    <n v="-1960.2979720000001"/>
    <n v="0.7"/>
    <n v="80.216363000000001"/>
    <n v="75.167923999999999"/>
    <n v="-5.0973365336148841"/>
    <n v="9992.2984694467668"/>
    <n v="487.18920000000003"/>
    <x v="0"/>
    <n v="10479.487669446768"/>
    <n v="-13693.596147"/>
    <n v="-3544.594603"/>
    <n v="10149.001544000001"/>
    <n v="-330.48612544676689"/>
    <n v="-13693.596147"/>
    <n v="-3544.594603"/>
    <n v="10149.001544000001"/>
    <x v="0"/>
    <n v="-11286.41557379"/>
    <n v="8944.4444440000007"/>
    <n v="5399.8498410000011"/>
    <n v="43033.667784000005"/>
    <n v="10149.001544000001"/>
    <n v="10149.001544000001"/>
    <n v="10149.001544000001"/>
    <x v="1"/>
    <x v="3"/>
    <x v="1"/>
    <x v="5"/>
    <n v="17492.410689000004"/>
    <n v="-8.3095660000000038"/>
    <n v="17.356359000000111"/>
    <n v="97.222222222222229"/>
    <x v="5"/>
    <n v="4364"/>
  </r>
  <r>
    <n v="245"/>
    <n v="360"/>
    <x v="0"/>
    <x v="0"/>
    <s v="Bear Stearns"/>
    <x v="5"/>
    <x v="2"/>
    <x v="3"/>
    <x v="17"/>
    <x v="4"/>
    <d v="2000-10-25T00:00:00"/>
    <d v="2005-10-25T00:00:00"/>
    <x v="0"/>
    <n v="15000000"/>
    <n v="-5884.0024300000005"/>
    <n v="0.7"/>
    <n v="80.243978999999996"/>
    <n v="75.195584999999994"/>
    <n v="-5.0973351142387031"/>
    <n v="29992.73219870486"/>
    <n v="1461.641316"/>
    <x v="0"/>
    <n v="31454.373514704861"/>
    <n v="-41568.414632"/>
    <n v="-11107.229611000001"/>
    <n v="30461.185020999998"/>
    <n v="-993.1884937048635"/>
    <n v="-41568.414632"/>
    <n v="-11107.229611000001"/>
    <n v="30461.185020999998"/>
    <x v="0"/>
    <n v="-33877.143990725002"/>
    <n v="26833.333332999999"/>
    <n v="15726.103721999998"/>
    <n v="129020.294973"/>
    <n v="30461.185020999998"/>
    <n v="30461.185020999998"/>
    <n v="30461.185020999998"/>
    <x v="1"/>
    <x v="3"/>
    <x v="1"/>
    <x v="5"/>
    <n v="52417.812250000003"/>
    <n v="-8.2954660000000047"/>
    <n v="52.11596499999996"/>
    <n v="291.66666666666663"/>
    <x v="17"/>
    <n v="4364"/>
  </r>
  <r>
    <n v="248"/>
    <n v="362"/>
    <x v="0"/>
    <x v="2"/>
    <s v="Bear Stearns"/>
    <x v="5"/>
    <x v="2"/>
    <x v="3"/>
    <x v="20"/>
    <x v="4"/>
    <d v="2000-10-25T00:00:00"/>
    <d v="2001-10-25T00:00:00"/>
    <x v="0"/>
    <n v="-20000000"/>
    <n v="1074.083134"/>
    <n v="0.55000000000000004"/>
    <n v="41.172696999999999"/>
    <n v="35.786520000000003"/>
    <n v="-5.2378643635897504"/>
    <n v="-5625.9017711113947"/>
    <n v="-776.19515999999999"/>
    <x v="0"/>
    <n v="-6402.096931111395"/>
    <n v="-36148.899986999997"/>
    <n v="-42366.415708"/>
    <n v="-6217.5157210000034"/>
    <n v="184.58121011139156"/>
    <n v="-36148.899986999997"/>
    <n v="-42366.415708"/>
    <n v="-6217.5157210000034"/>
    <x v="0"/>
    <n v="6184.0336440049996"/>
    <n v="-28111.111110999998"/>
    <n v="-70477.526818999992"/>
    <n v="-100615.06154999998"/>
    <n v="-6217.5157209999961"/>
    <n v="-6217.5157209999961"/>
    <n v="-6217.5157210000034"/>
    <x v="2"/>
    <x v="3"/>
    <x v="1"/>
    <x v="5"/>
    <n v="-15360.038633999997"/>
    <n v="-11.925050999999996"/>
    <n v="-40.60912600000006"/>
    <n v="-305.5555555555556"/>
    <x v="20"/>
    <n v="4364"/>
  </r>
  <r>
    <n v="249"/>
    <n v="363"/>
    <x v="0"/>
    <x v="3"/>
    <s v="Bear Stearns"/>
    <x v="5"/>
    <x v="2"/>
    <x v="3"/>
    <x v="4"/>
    <x v="4"/>
    <d v="2000-10-25T00:00:00"/>
    <d v="2001-10-25T00:00:00"/>
    <x v="0"/>
    <n v="20000000"/>
    <n v="-1074.083134"/>
    <n v="0.55000000000000004"/>
    <n v="41.172696999999999"/>
    <n v="35.786520000000003"/>
    <n v="-5.2378643635897504"/>
    <n v="5625.9017711113947"/>
    <n v="776.19515999999999"/>
    <x v="0"/>
    <n v="6402.096931111395"/>
    <n v="36148.899986999997"/>
    <n v="42366.415708"/>
    <n v="6217.5157210000034"/>
    <n v="-184.58121011139156"/>
    <n v="36148.899986999997"/>
    <n v="42366.415708"/>
    <n v="6217.5157210000034"/>
    <x v="0"/>
    <n v="-6184.0336440049996"/>
    <n v="28111.111110999998"/>
    <n v="70477.526818999992"/>
    <n v="100615.06154999998"/>
    <n v="6217.5157209999961"/>
    <n v="6217.5157209999961"/>
    <n v="6217.5157210000034"/>
    <x v="2"/>
    <x v="3"/>
    <x v="1"/>
    <x v="5"/>
    <n v="15360.038633999997"/>
    <n v="-11.925050999999996"/>
    <n v="40.60912600000006"/>
    <n v="305.5555555555556"/>
    <x v="4"/>
    <n v="4364"/>
  </r>
  <r>
    <n v="250"/>
    <n v="364"/>
    <x v="0"/>
    <x v="4"/>
    <s v="Bear Stearns"/>
    <x v="5"/>
    <x v="2"/>
    <x v="3"/>
    <x v="5"/>
    <x v="4"/>
    <d v="2000-10-25T00:00:00"/>
    <d v="2001-10-25T00:00:00"/>
    <x v="0"/>
    <n v="-20000000"/>
    <n v="1074.083134"/>
    <n v="0.55000000000000004"/>
    <n v="41.172696999999999"/>
    <n v="35.786520000000003"/>
    <n v="-5.2378643635897504"/>
    <n v="-5625.9017711113947"/>
    <n v="-776.19515999999999"/>
    <x v="0"/>
    <n v="-6402.096931111395"/>
    <n v="-36148.899986999997"/>
    <n v="-42366.415708"/>
    <n v="-6217.5157210000034"/>
    <n v="184.58121011139156"/>
    <n v="-36148.899986999997"/>
    <n v="-42366.415708"/>
    <n v="-6217.5157210000034"/>
    <x v="0"/>
    <n v="6184.0336440049996"/>
    <n v="-28111.111110999998"/>
    <n v="-70477.526818999992"/>
    <n v="-100615.06154999998"/>
    <n v="-6217.5157209999961"/>
    <n v="-6217.5157209999961"/>
    <n v="-6217.5157210000034"/>
    <x v="2"/>
    <x v="3"/>
    <x v="1"/>
    <x v="5"/>
    <n v="-15360.038633999997"/>
    <n v="-11.925050999999996"/>
    <n v="-40.60912600000006"/>
    <n v="-305.5555555555556"/>
    <x v="5"/>
    <n v="4364"/>
  </r>
  <r>
    <n v="1379"/>
    <n v="435"/>
    <x v="0"/>
    <x v="0"/>
    <s v="Bear Stearns"/>
    <x v="5"/>
    <x v="2"/>
    <x v="3"/>
    <x v="11"/>
    <x v="4"/>
    <d v="2000-12-20T00:00:00"/>
    <d v="2005-12-20T00:00:00"/>
    <x v="0"/>
    <n v="-10000000"/>
    <n v="4083.7429399999996"/>
    <n v="1"/>
    <n v="81.748227999999997"/>
    <n v="76.701732000000007"/>
    <n v="-5.0959486764346886"/>
    <n v="-20810.544429992504"/>
    <n v="-1056.3172950000001"/>
    <x v="0"/>
    <n v="-21866.861724992505"/>
    <n v="-78853.739600999994"/>
    <n v="-100150.58624999999"/>
    <n v="-21296.846648999999"/>
    <n v="570.01507599250544"/>
    <n v="-78853.739600999994"/>
    <n v="-100150.58624999999"/>
    <n v="-21296.846648999999"/>
    <x v="0"/>
    <n v="23512.149977049998"/>
    <n v="-25000"/>
    <n v="-125150.58624999999"/>
    <n v="-89059.074280000001"/>
    <n v="-21296.846648999999"/>
    <n v="-21296.846648999999"/>
    <n v="-21296.846648999999"/>
    <x v="1"/>
    <x v="3"/>
    <x v="1"/>
    <x v="5"/>
    <n v="-33039.838483999993"/>
    <n v="-7.5233309999999989"/>
    <n v="-37.30928300000005"/>
    <n v="-277.77777777777777"/>
    <x v="11"/>
    <n v="4364"/>
  </r>
  <r>
    <n v="1649"/>
    <n v="859"/>
    <x v="0"/>
    <x v="0"/>
    <s v="Bear Stearns"/>
    <x v="5"/>
    <x v="2"/>
    <x v="3"/>
    <x v="11"/>
    <x v="4"/>
    <d v="2001-02-23T00:00:00"/>
    <d v="2006-02-23T00:00:00"/>
    <x v="0"/>
    <n v="-10000000"/>
    <n v="4170.9523589999999"/>
    <n v="0.7"/>
    <n v="83.472939999999994"/>
    <n v="78.427226000000005"/>
    <n v="-5.0939237998751423"/>
    <n v="-21246.513489655466"/>
    <n v="-974.41293899999994"/>
    <x v="0"/>
    <n v="-22220.926428655468"/>
    <n v="49483.334429000002"/>
    <n v="28031.151549999999"/>
    <n v="-21452.182879000004"/>
    <n v="768.74354965546445"/>
    <n v="49483.334429000002"/>
    <n v="28031.151549999999"/>
    <n v="-21452.182879000004"/>
    <x v="0"/>
    <n v="24014.258206942501"/>
    <n v="0"/>
    <n v="28031.151549999999"/>
    <n v="28031.151549999999"/>
    <n v="-21452.182879000004"/>
    <n v="-21452.182879000004"/>
    <n v="-21452.182879000004"/>
    <x v="1"/>
    <x v="3"/>
    <x v="1"/>
    <x v="5"/>
    <n v="-29973.998725000001"/>
    <n v="-6.6481909999999971"/>
    <n v="-39.309111999999914"/>
    <n v="-194.44444444444446"/>
    <x v="11"/>
    <n v="4364"/>
  </r>
  <r>
    <n v="1669"/>
    <n v="876"/>
    <x v="0"/>
    <x v="0"/>
    <s v="Bear Stearns"/>
    <x v="5"/>
    <x v="2"/>
    <x v="3"/>
    <x v="10"/>
    <x v="4"/>
    <d v="2001-03-07T00:00:00"/>
    <d v="2006-03-07T00:00:00"/>
    <x v="0"/>
    <n v="10000000"/>
    <n v="-4210.0022100000006"/>
    <n v="0.79"/>
    <n v="83.782911999999996"/>
    <n v="78.737155000000001"/>
    <n v="-5.0939837099817629"/>
    <n v="21445.682676727225"/>
    <n v="1035.60249"/>
    <x v="0"/>
    <n v="22481.285166727226"/>
    <n v="-14448.161985999999"/>
    <n v="7265.7647770000003"/>
    <n v="21713.926762999999"/>
    <n v="-767.35840372722669"/>
    <n v="-14448.161985999999"/>
    <n v="7265.7647770000003"/>
    <n v="21713.926762999999"/>
    <x v="0"/>
    <n v="-24239.087724075001"/>
    <n v="0"/>
    <n v="7265.7647770000003"/>
    <n v="7265.7647770000003"/>
    <n v="21713.926762999999"/>
    <n v="21713.926762999999"/>
    <n v="21713.926762999999"/>
    <x v="1"/>
    <x v="3"/>
    <x v="1"/>
    <x v="5"/>
    <n v="29301.864176999999"/>
    <n v="-6.4305559999999957"/>
    <n v="40.069078999999874"/>
    <n v="219.44444444444449"/>
    <x v="10"/>
    <n v="4364"/>
  </r>
  <r>
    <n v="1691"/>
    <n v="899"/>
    <x v="0"/>
    <x v="0"/>
    <s v="Bear Stearns"/>
    <x v="5"/>
    <x v="2"/>
    <x v="3"/>
    <x v="6"/>
    <x v="4"/>
    <d v="2001-03-19T00:00:00"/>
    <d v="2006-03-19T00:00:00"/>
    <x v="0"/>
    <n v="-10000000"/>
    <n v="4244.4052510000001"/>
    <n v="0.85"/>
    <n v="84.110235000000003"/>
    <n v="79.065548000000007"/>
    <n v="-5.0940628098853145"/>
    <n v="-21621.266939201043"/>
    <n v="-1050.3278580000001"/>
    <x v="0"/>
    <n v="-22671.594797201044"/>
    <n v="-7349.9515259999998"/>
    <n v="-29273.279764999999"/>
    <n v="-21923.328238999999"/>
    <n v="748.26655820104497"/>
    <n v="-7349.9515259999998"/>
    <n v="-29273.279764999999"/>
    <n v="-21923.328238999999"/>
    <x v="0"/>
    <n v="24437.163232632502"/>
    <n v="0"/>
    <n v="-29273.279764999999"/>
    <n v="-29273.279764999999"/>
    <n v="-21923.328238999999"/>
    <n v="-21923.328238999999"/>
    <n v="-21923.328238999999"/>
    <x v="1"/>
    <x v="3"/>
    <x v="1"/>
    <x v="5"/>
    <n v="-28282.010201000001"/>
    <n v="-6.1425739999999962"/>
    <n v="-40.702000999999655"/>
    <n v="-236.11111111111111"/>
    <x v="6"/>
    <n v="4364"/>
  </r>
  <r>
    <n v="275"/>
    <n v="870"/>
    <x v="0"/>
    <x v="0"/>
    <s v="BellSouth Capital"/>
    <x v="2"/>
    <x v="4"/>
    <x v="3"/>
    <x v="8"/>
    <x v="5"/>
    <d v="2000-12-05T00:00:00"/>
    <d v="2005-12-05T00:00:00"/>
    <x v="0"/>
    <n v="-15000000"/>
    <n v="6022.2250690000001"/>
    <n v="0.7"/>
    <n v="50.817267999999999"/>
    <n v="50.660072999999997"/>
    <n v="-0.14051785911272635"/>
    <n v="-846.23017379087082"/>
    <n v="-959.76548100000002"/>
    <x v="0"/>
    <n v="-1805.995654790871"/>
    <n v="-126921.977535"/>
    <n v="-128322.925942"/>
    <n v="-1400.9484070000035"/>
    <n v="405.04724779086746"/>
    <n v="-126921.977535"/>
    <n v="-128322.925942"/>
    <n v="-1400.9484070000035"/>
    <x v="0"/>
    <n v="17831.808429309"/>
    <n v="-26250"/>
    <n v="-154572.925942"/>
    <n v="-161380.800093"/>
    <n v="-1400.9484069999889"/>
    <n v="-1400.9484069999889"/>
    <n v="-1400.9484070000035"/>
    <x v="1"/>
    <x v="2"/>
    <x v="1"/>
    <x v="2"/>
    <n v="-14242.167721000005"/>
    <n v="-2.0329270000000008"/>
    <n v="-55.093106000000262"/>
    <n v="-291.66666666666663"/>
    <x v="8"/>
    <n v="94317"/>
  </r>
  <r>
    <n v="276"/>
    <n v="413"/>
    <x v="0"/>
    <x v="0"/>
    <s v="BellSouth Capital"/>
    <x v="2"/>
    <x v="4"/>
    <x v="3"/>
    <x v="6"/>
    <x v="5"/>
    <d v="2000-12-05T00:00:00"/>
    <d v="2005-12-05T00:00:00"/>
    <x v="0"/>
    <n v="-5000000"/>
    <n v="2007.4083559999999"/>
    <n v="0.7"/>
    <n v="50.817267999999999"/>
    <n v="50.660072999999997"/>
    <n v="-0.14051785911902631"/>
    <n v="-282.07672456276418"/>
    <n v="-319.92182700000001"/>
    <x v="0"/>
    <n v="-601.99855156276419"/>
    <n v="-42307.325844999999"/>
    <n v="-42774.308646999998"/>
    <n v="-466.98280199999863"/>
    <n v="135.01574956276556"/>
    <n v="-42307.325844999999"/>
    <n v="-42774.308646999998"/>
    <n v="-466.98280199999863"/>
    <x v="0"/>
    <n v="5943.9361421159992"/>
    <n v="-8750"/>
    <n v="-51524.308646999998"/>
    <n v="-53793.600030999994"/>
    <n v="-466.98280199999863"/>
    <n v="-466.98280199999863"/>
    <n v="-466.98280199999863"/>
    <x v="1"/>
    <x v="2"/>
    <x v="1"/>
    <x v="2"/>
    <n v="-4747.3892399999968"/>
    <n v="-2.0329270000000008"/>
    <n v="-18.364369000000124"/>
    <n v="-97.222222222222229"/>
    <x v="6"/>
    <n v="94317"/>
  </r>
  <r>
    <n v="1618"/>
    <n v="823"/>
    <x v="0"/>
    <x v="0"/>
    <s v="Bertelsmann Ag"/>
    <x v="4"/>
    <x v="4"/>
    <x v="8"/>
    <x v="10"/>
    <x v="0"/>
    <d v="2001-01-18T00:00:00"/>
    <d v="2003-08-06T00:00:00"/>
    <x v="0"/>
    <n v="-17000000"/>
    <n v="3606.4505999999997"/>
    <n v="0.32"/>
    <n v="24.752414999999999"/>
    <n v="24.695128"/>
    <n v="-1.6463792969405939E-2"/>
    <n v="-59.375856032789819"/>
    <n v="-614.47095300000001"/>
    <x v="0"/>
    <n v="-673.84680903278979"/>
    <n v="-38699.233010999997"/>
    <n v="-39066.218488999999"/>
    <n v="-366.98547800000233"/>
    <n v="306.86133103278746"/>
    <n v="-38699.233010999997"/>
    <n v="-39066.218488999999"/>
    <n v="-366.98547800000233"/>
    <x v="0"/>
    <n v="35595.667421999999"/>
    <n v="0"/>
    <n v="-39066.218488999999"/>
    <n v="-39066.218488999999"/>
    <n v="-366.98547800000233"/>
    <n v="-366.98547800000233"/>
    <n v="-366.98547800000233"/>
    <x v="5"/>
    <x v="0"/>
    <x v="3"/>
    <x v="4"/>
    <n v="-10622.24613"/>
    <n v="-2.5349590000000006"/>
    <n v="-38.436377000000448"/>
    <n v="-151.11111111111111"/>
    <x v="10"/>
    <n v="67838"/>
  </r>
  <r>
    <n v="1285"/>
    <n v="446"/>
    <x v="0"/>
    <x v="0"/>
    <s v="Black &amp; Decker"/>
    <x v="4"/>
    <x v="8"/>
    <x v="3"/>
    <x v="1"/>
    <x v="3"/>
    <d v="2001-01-05T00:00:00"/>
    <d v="2006-01-05T00:00:00"/>
    <x v="0"/>
    <n v="-10000000"/>
    <n v="4129.8772579999995"/>
    <n v="0.9"/>
    <n v="72.424462000000005"/>
    <n v="71.85239"/>
    <n v="-0.54636888937513073"/>
    <n v="-2256.43645070907"/>
    <n v="-821.66985899999997"/>
    <x v="0"/>
    <n v="-3078.10630970907"/>
    <n v="-94520.630699999994"/>
    <n v="-97242.794611999998"/>
    <n v="-2722.1639120000036"/>
    <n v="355.94239770906643"/>
    <n v="-94520.630699999994"/>
    <n v="-97242.794611999998"/>
    <n v="-2722.1639120000036"/>
    <x v="0"/>
    <n v="40761.888536459999"/>
    <n v="0"/>
    <n v="-97242.794611999998"/>
    <n v="-375331.52437200001"/>
    <n v="-2722.1639120000036"/>
    <n v="-2722.1639120000036"/>
    <n v="-2722.1639120000036"/>
    <x v="1"/>
    <x v="0"/>
    <x v="3"/>
    <x v="4"/>
    <n v="-16242.395051999993"/>
    <n v="-3.5191820000000007"/>
    <n v="-38.031282000000829"/>
    <n v="-250"/>
    <x v="1"/>
    <n v="80310"/>
  </r>
  <r>
    <n v="1486"/>
    <n v="537"/>
    <x v="0"/>
    <x v="1"/>
    <s v="Black &amp; Decker"/>
    <x v="4"/>
    <x v="8"/>
    <x v="3"/>
    <x v="1"/>
    <x v="1"/>
    <d v="2001-01-05T00:00:00"/>
    <d v="2006-01-05T00:00:00"/>
    <x v="0"/>
    <n v="10000000"/>
    <n v="-4129.8772579999995"/>
    <n v="0.9"/>
    <n v="72.424462000000005"/>
    <n v="71.85239"/>
    <n v="-0.54636888937513073"/>
    <n v="2256.43645070907"/>
    <n v="821.66985899999997"/>
    <x v="0"/>
    <n v="3078.10630970907"/>
    <n v="94520.630699999994"/>
    <n v="97242.794611999998"/>
    <n v="2722.1639120000036"/>
    <n v="-355.94239770906643"/>
    <n v="94520.630699999994"/>
    <n v="97242.794611999998"/>
    <n v="2722.1639120000036"/>
    <x v="0"/>
    <n v="-40761.888536459999"/>
    <n v="0"/>
    <n v="97242.794611999998"/>
    <n v="375331.52437200001"/>
    <n v="2722.1639120000036"/>
    <n v="2722.1639120000036"/>
    <n v="2722.1639120000036"/>
    <x v="1"/>
    <x v="0"/>
    <x v="3"/>
    <x v="4"/>
    <n v="16242.395051999993"/>
    <n v="-3.5191820000000007"/>
    <n v="38.031282000000829"/>
    <n v="250"/>
    <x v="1"/>
    <n v="80310"/>
  </r>
  <r>
    <n v="1584"/>
    <n v="638"/>
    <x v="0"/>
    <x v="0"/>
    <s v="Black &amp; Decker"/>
    <x v="4"/>
    <x v="8"/>
    <x v="3"/>
    <x v="6"/>
    <x v="3"/>
    <d v="2000-12-27T00:00:00"/>
    <d v="2005-12-27T00:00:00"/>
    <x v="0"/>
    <n v="10000000"/>
    <n v="-4164.6623129999998"/>
    <n v="1.2"/>
    <n v="72.304050000000004"/>
    <n v="71.732820000000004"/>
    <n v="-0.54278107274864695"/>
    <n v="2260.4998778860013"/>
    <n v="876.57082500000001"/>
    <x v="0"/>
    <n v="3137.0707028860015"/>
    <n v="198314.356711"/>
    <n v="201268.484772"/>
    <n v="2954.1280609999958"/>
    <n v="-182.94264188600573"/>
    <n v="198314.356711"/>
    <n v="201268.484772"/>
    <n v="2954.1280609999958"/>
    <x v="0"/>
    <n v="-41105.217029309999"/>
    <n v="30000"/>
    <n v="231268.484772"/>
    <n v="230624.327318"/>
    <n v="2954.1280609999958"/>
    <n v="2954.1280609999958"/>
    <n v="2954.1280609999958"/>
    <x v="1"/>
    <x v="0"/>
    <x v="3"/>
    <x v="4"/>
    <n v="16188.43996399999"/>
    <m/>
    <m/>
    <n v="333.33333333333331"/>
    <x v="6"/>
    <n v="80310"/>
  </r>
  <r>
    <n v="1651"/>
    <n v="861"/>
    <x v="0"/>
    <x v="0"/>
    <s v="BMW Ag"/>
    <x v="6"/>
    <x v="6"/>
    <x v="8"/>
    <x v="6"/>
    <x v="6"/>
    <d v="2001-02-26T00:00:00"/>
    <d v="2006-02-26T00:00:00"/>
    <x v="1"/>
    <n v="-10000000"/>
    <n v="4255.2649190000002"/>
    <n v="0.51"/>
    <n v="42.346812"/>
    <n v="37.378917999999999"/>
    <n v="-5.1020730044284219"/>
    <n v="-21710.672269921197"/>
    <n v="-567.12319500000001"/>
    <x v="0"/>
    <n v="-22277.795464921197"/>
    <n v="-42985.623139000003"/>
    <n v="-64983.913066000001"/>
    <n v="-21998.289926999998"/>
    <n v="279.50553792119899"/>
    <n v="-37913.319608598002"/>
    <n v="-57023.383715414995"/>
    <n v="-19110.064106816993"/>
    <x v="0"/>
    <n v="17499.776979387501"/>
    <n v="0"/>
    <n v="-57023.383715414995"/>
    <n v="-57023.383715414995"/>
    <n v="-19110.064106816993"/>
    <n v="-19110.064106816993"/>
    <n v="-19110.064106816993"/>
    <x v="1"/>
    <x v="4"/>
    <x v="1"/>
    <x v="6"/>
    <n v="-52090.855640402398"/>
    <m/>
    <m/>
    <n v="-141.66666666666669"/>
    <x v="6"/>
    <n v="92958"/>
  </r>
  <r>
    <n v="1286"/>
    <n v="447"/>
    <x v="0"/>
    <x v="0"/>
    <s v="Bnp Paribas"/>
    <x v="6"/>
    <x v="2"/>
    <x v="4"/>
    <x v="1"/>
    <x v="2"/>
    <d v="2001-01-05T00:00:00"/>
    <d v="2006-01-05T00:00:00"/>
    <x v="0"/>
    <n v="-10000000"/>
    <n v="4010.153491"/>
    <n v="0.12"/>
    <n v="14.825138000000001"/>
    <n v="14.712737000000001"/>
    <n v="-0.11594265716401327"/>
    <n v="-464.94785138208397"/>
    <n v="-190.77229800000001"/>
    <x v="0"/>
    <n v="-655.72014938208395"/>
    <n v="9018.5220140000001"/>
    <n v="8522.4067510000004"/>
    <n v="-496.11526299999969"/>
    <n v="159.60488638208426"/>
    <n v="9018.5220140000001"/>
    <n v="8522.4067510000004"/>
    <n v="-496.11526299999969"/>
    <x v="0"/>
    <n v="16491.756231737498"/>
    <n v="0"/>
    <n v="8522.4067510000004"/>
    <n v="-25302.64615"/>
    <n v="-496.11526299999969"/>
    <n v="-496.11526299999969"/>
    <n v="-496.11526299999969"/>
    <x v="1"/>
    <x v="4"/>
    <x v="1"/>
    <x v="6"/>
    <n v="-7250.9853339999991"/>
    <n v="-1.6220569999999981"/>
    <n v="-36.859573999999611"/>
    <n v="-33.333333333333329"/>
    <x v="1"/>
    <n v="56631"/>
  </r>
  <r>
    <n v="1554"/>
    <n v="600"/>
    <x v="0"/>
    <x v="1"/>
    <s v="Bnp Paribas"/>
    <x v="6"/>
    <x v="2"/>
    <x v="4"/>
    <x v="1"/>
    <x v="1"/>
    <d v="2001-01-05T00:00:00"/>
    <d v="2006-01-05T00:00:00"/>
    <x v="0"/>
    <n v="10000000"/>
    <n v="-4010.153491"/>
    <n v="0.12"/>
    <n v="14.825138000000001"/>
    <n v="14.712737000000001"/>
    <n v="-0.11594265716401327"/>
    <n v="464.94785138208397"/>
    <n v="190.77229800000001"/>
    <x v="0"/>
    <n v="655.72014938208395"/>
    <n v="-9018.5220140000001"/>
    <n v="-8522.4067510000004"/>
    <n v="496.11526299999969"/>
    <n v="-159.60488638208426"/>
    <n v="-9018.5220140000001"/>
    <n v="-8522.4067510000004"/>
    <n v="496.11526299999969"/>
    <x v="0"/>
    <n v="-16491.756231737498"/>
    <n v="0"/>
    <n v="-8522.4067510000004"/>
    <n v="25302.64615"/>
    <n v="496.11526299999969"/>
    <n v="496.11526299999969"/>
    <n v="496.11526299999969"/>
    <x v="1"/>
    <x v="4"/>
    <x v="1"/>
    <x v="6"/>
    <n v="7250.9853339999991"/>
    <n v="-1.6220569999999981"/>
    <n v="36.859573999999611"/>
    <n v="33.333333333333329"/>
    <x v="1"/>
    <n v="56631"/>
  </r>
  <r>
    <n v="1643"/>
    <n v="847"/>
    <x v="0"/>
    <x v="0"/>
    <s v="Bnp Paribas"/>
    <x v="6"/>
    <x v="2"/>
    <x v="4"/>
    <x v="12"/>
    <x v="2"/>
    <d v="2001-02-15T00:00:00"/>
    <d v="2006-02-15T00:00:00"/>
    <x v="0"/>
    <n v="10000000"/>
    <n v="-4099.394217"/>
    <n v="0.17"/>
    <n v="15.051762999999999"/>
    <n v="14.939441"/>
    <n v="-0.11710592236678874"/>
    <n v="480.06334092686473"/>
    <n v="195.94470899999999"/>
    <x v="0"/>
    <n v="676.00804992686471"/>
    <n v="10624.843644"/>
    <n v="11168.431489000001"/>
    <n v="543.58784500000002"/>
    <n v="-132.4202049268647"/>
    <n v="10624.843644"/>
    <n v="11168.431489000001"/>
    <n v="543.58784500000002"/>
    <x v="0"/>
    <n v="-16858.7587174125"/>
    <n v="0"/>
    <n v="11168.431489000001"/>
    <n v="11168.431489000001"/>
    <n v="543.58784500000002"/>
    <n v="543.58784500000002"/>
    <n v="543.58784500000002"/>
    <x v="1"/>
    <x v="4"/>
    <x v="1"/>
    <x v="6"/>
    <n v="7372.8689760000007"/>
    <n v="-1.6217199999999981"/>
    <n v="38.272137999999359"/>
    <n v="47.222222222222221"/>
    <x v="12"/>
    <n v="56631"/>
  </r>
  <r>
    <n v="268"/>
    <n v="405"/>
    <x v="0"/>
    <x v="0"/>
    <s v="Boeing Co."/>
    <x v="2"/>
    <x v="8"/>
    <x v="3"/>
    <x v="11"/>
    <x v="2"/>
    <d v="2000-11-17T00:00:00"/>
    <d v="2005-11-17T00:00:00"/>
    <x v="0"/>
    <n v="-10000000"/>
    <n v="3929.9620290000003"/>
    <n v="0.3"/>
    <n v="25.112331999999999"/>
    <n v="24.991405"/>
    <n v="-0.11792693538574553"/>
    <n v="-463.44837826231645"/>
    <n v="-356.01044999999999"/>
    <x v="0"/>
    <n v="-819.4588282623165"/>
    <n v="-23616.652761000001"/>
    <n v="-24221.138943000002"/>
    <n v="-604.48618200000055"/>
    <n v="214.97264626231595"/>
    <n v="-23616.652761000001"/>
    <n v="-24221.138943000002"/>
    <n v="-604.48618200000055"/>
    <x v="0"/>
    <n v="11636.617567869"/>
    <n v="-7916.6666670000004"/>
    <n v="-32137.805610000003"/>
    <n v="-43095.058608000007"/>
    <n v="-604.48618200000055"/>
    <n v="-604.48618200000055"/>
    <n v="-604.48618200000055"/>
    <x v="1"/>
    <x v="2"/>
    <x v="1"/>
    <x v="2"/>
    <n v="-8567.0561970000017"/>
    <n v="-1.9364039999999996"/>
    <n v="-35.449426999999559"/>
    <n v="-83.333333333333329"/>
    <x v="11"/>
    <n v="54619"/>
  </r>
  <r>
    <n v="59"/>
    <n v="152"/>
    <x v="0"/>
    <x v="0"/>
    <s v="Bristish Airways"/>
    <x v="1"/>
    <x v="6"/>
    <x v="6"/>
    <x v="8"/>
    <x v="6"/>
    <d v="2000-09-13T00:00:00"/>
    <d v="2005-09-13T00:00:00"/>
    <x v="0"/>
    <n v="-10000000"/>
    <n v="3808.6623549999999"/>
    <n v="0.45"/>
    <n v="43.261795999999997"/>
    <n v="42.732160999999998"/>
    <n v="-0.53369050175315047"/>
    <n v="-2032.6469232482857"/>
    <n v="-564.37728300000003"/>
    <x v="0"/>
    <n v="-2597.0242062482857"/>
    <n v="-9510.0711009999995"/>
    <n v="-11744.161946"/>
    <n v="-2234.0908450000006"/>
    <n v="362.93336124828511"/>
    <n v="-9510.0711009999995"/>
    <n v="-11744.161946"/>
    <n v="-2234.0908450000006"/>
    <x v="0"/>
    <n v="27567.098125490003"/>
    <n v="-22625"/>
    <n v="-34369.161946"/>
    <n v="-45972.155837999999"/>
    <n v="-2234.0908449999988"/>
    <n v="-2234.0908449999988"/>
    <n v="-2234.0908450000006"/>
    <x v="0"/>
    <x v="1"/>
    <x v="1"/>
    <x v="1"/>
    <n v="-11845.705170000001"/>
    <n v="-2.7316010000000048"/>
    <n v="-33.627213000000211"/>
    <n v="-125"/>
    <x v="8"/>
    <n v="56041"/>
  </r>
  <r>
    <n v="1611"/>
    <n v="819"/>
    <x v="0"/>
    <x v="0"/>
    <s v="Bristish Airways"/>
    <x v="1"/>
    <x v="6"/>
    <x v="6"/>
    <x v="10"/>
    <x v="6"/>
    <d v="2001-01-18T00:00:00"/>
    <d v="2003-08-06T00:00:00"/>
    <x v="0"/>
    <n v="-17000000"/>
    <n v="3610.8607190000002"/>
    <n v="0.44"/>
    <n v="28.149173999999999"/>
    <n v="27.607790999999999"/>
    <n v="-0.51882349065992017"/>
    <n v="-1873.3993625183691"/>
    <n v="-679.67786699999999"/>
    <x v="0"/>
    <n v="-2553.0772295183692"/>
    <n v="-75428.962180000002"/>
    <n v="-77682.764255000002"/>
    <n v="-2253.8020749999996"/>
    <n v="299.27515451836962"/>
    <n v="-75428.962180000002"/>
    <n v="-77682.764255000002"/>
    <n v="-2253.8020749999996"/>
    <x v="0"/>
    <n v="26135.409884122004"/>
    <n v="0"/>
    <n v="-77682.764255000002"/>
    <n v="-77682.764255000002"/>
    <n v="-2253.8020749999996"/>
    <n v="-2253.8020749999996"/>
    <n v="-2253.8020749999996"/>
    <x v="5"/>
    <x v="1"/>
    <x v="1"/>
    <x v="1"/>
    <n v="-12199.895018000003"/>
    <n v="-2.9105280000000029"/>
    <n v="-38.575444000000061"/>
    <n v="-207.77777777777777"/>
    <x v="10"/>
    <n v="56041"/>
  </r>
  <r>
    <n v="1735"/>
    <n v="942"/>
    <x v="0"/>
    <x v="0"/>
    <s v="Bristish Airways"/>
    <x v="1"/>
    <x v="6"/>
    <x v="6"/>
    <x v="7"/>
    <x v="6"/>
    <d v="2001-03-30T00:00:00"/>
    <d v="2006-03-30T00:00:00"/>
    <x v="0"/>
    <n v="-5000000"/>
    <n v="2105.7489019999998"/>
    <n v="0.47"/>
    <n v="46.647967999999999"/>
    <n v="46.119675999999998"/>
    <n v="-0.55162191056170273"/>
    <n v="-1161.5772324844477"/>
    <n v="-307.331322"/>
    <x v="0"/>
    <n v="-1468.9085544844477"/>
    <n v="-1029.994508"/>
    <n v="-2252.224181"/>
    <n v="-1222.229673"/>
    <n v="246.67888148444763"/>
    <n v="-1029.994508"/>
    <n v="-2252.224181"/>
    <n v="-1222.229673"/>
    <x v="0"/>
    <n v="15241.410552675999"/>
    <n v="0"/>
    <n v="-2252.224181"/>
    <n v="-2252.224181"/>
    <n v="-1222.229673"/>
    <n v="-1222.229673"/>
    <n v="-1222.229673"/>
    <x v="1"/>
    <x v="1"/>
    <x v="1"/>
    <x v="1"/>
    <n v="-2252.224181"/>
    <n v="46.119675999999998"/>
    <n v="2105.7489019999998"/>
    <n v="-65.277777777777771"/>
    <x v="7"/>
    <n v="56041"/>
  </r>
  <r>
    <n v="1680"/>
    <n v="888"/>
    <x v="0"/>
    <x v="0"/>
    <s v="British Energy Plc"/>
    <x v="1"/>
    <x v="3"/>
    <x v="6"/>
    <x v="6"/>
    <x v="0"/>
    <d v="2001-03-13T00:00:00"/>
    <d v="2006-03-13T00:00:00"/>
    <x v="0"/>
    <n v="-30000000"/>
    <n v="12603.720421"/>
    <n v="0.57999999999999996"/>
    <n v="66.252180999999993"/>
    <n v="65.691423999999998"/>
    <n v="-0.55811679167980832"/>
    <n v="-7034.3480045978031"/>
    <n v="-2265.0849390000003"/>
    <x v="0"/>
    <n v="-9299.4329435978034"/>
    <n v="95955.323487999995"/>
    <n v="88406.862252999999"/>
    <n v="-7548.4612349999952"/>
    <n v="1750.9717085978082"/>
    <n v="95955.323487999995"/>
    <n v="88406.862252999999"/>
    <n v="-7548.4612349999952"/>
    <x v="0"/>
    <n v="91225.72840719801"/>
    <n v="0"/>
    <n v="88406.862252999999"/>
    <n v="88406.862252999999"/>
    <n v="-7548.4612349999952"/>
    <n v="-7548.4612349999952"/>
    <n v="-7548.4612349999952"/>
    <x v="1"/>
    <x v="1"/>
    <x v="1"/>
    <x v="1"/>
    <n v="-39285.165101999999"/>
    <n v="-2.6921619999999962"/>
    <n v="-119.13653499999964"/>
    <n v="-483.33333333333331"/>
    <x v="6"/>
    <n v="51040"/>
  </r>
  <r>
    <n v="1682"/>
    <n v="890"/>
    <x v="0"/>
    <x v="0"/>
    <s v="British Energy Plc"/>
    <x v="1"/>
    <x v="3"/>
    <x v="6"/>
    <x v="10"/>
    <x v="0"/>
    <d v="2001-03-14T00:00:00"/>
    <d v="2006-07-10T00:00:00"/>
    <x v="0"/>
    <n v="-20000000"/>
    <n v="8896.1438429999998"/>
    <n v="0.62"/>
    <n v="68.322703000000004"/>
    <n v="67.761709999999994"/>
    <n v="-0.56891096066495439"/>
    <n v="-5061.113739934749"/>
    <n v="-1565.7146460000001"/>
    <x v="0"/>
    <n v="-6626.8283859347493"/>
    <n v="50231.443277999999"/>
    <n v="44906.385192000002"/>
    <n v="-5325.0580859999973"/>
    <n v="1301.7702999347521"/>
    <n v="50231.443277999999"/>
    <n v="44906.385192000002"/>
    <n v="-5325.0580859999973"/>
    <x v="0"/>
    <n v="64390.289135634004"/>
    <n v="0"/>
    <n v="44906.385192000002"/>
    <n v="44906.385192000002"/>
    <n v="-5325.0580859999973"/>
    <n v="-5325.0580859999973"/>
    <n v="-5325.0580859999973"/>
    <x v="1"/>
    <x v="1"/>
    <x v="1"/>
    <x v="1"/>
    <n v="-27376.725558000006"/>
    <n v="-2.6742200000000054"/>
    <n v="-86.873023000000103"/>
    <n v="-344.44444444444446"/>
    <x v="10"/>
    <n v="51040"/>
  </r>
  <r>
    <n v="55"/>
    <n v="150"/>
    <x v="0"/>
    <x v="0"/>
    <s v="British Telecom Plc"/>
    <x v="5"/>
    <x v="4"/>
    <x v="6"/>
    <x v="7"/>
    <x v="2"/>
    <d v="2000-08-29T00:00:00"/>
    <d v="2005-08-29T00:00:00"/>
    <x v="0"/>
    <n v="-10000000"/>
    <n v="3740.276437"/>
    <n v="0.46"/>
    <n v="148.41441800000001"/>
    <n v="147.76630499999999"/>
    <n v="-0.53311103752075084"/>
    <n v="-1993.9826519434873"/>
    <n v="-1282.0832879999998"/>
    <x v="0"/>
    <n v="-3276.0659399434871"/>
    <n v="384928.81770800002"/>
    <n v="382786.212436"/>
    <n v="-2142.6052720000152"/>
    <n v="1133.4606679434719"/>
    <n v="384928.81770800002"/>
    <n v="382786.212436"/>
    <n v="-2142.6052720000152"/>
    <x v="0"/>
    <n v="21534.641586027501"/>
    <n v="-23383.333332999999"/>
    <n v="359402.87910299998"/>
    <n v="34042.155722999945"/>
    <n v="-2142.6052720000152"/>
    <n v="-2142.6052720000152"/>
    <n v="-2142.6052720000152"/>
    <x v="0"/>
    <x v="3"/>
    <x v="1"/>
    <x v="5"/>
    <n v="-60939.230775000004"/>
    <n v="-15.333674000000002"/>
    <n v="-27.087109000000055"/>
    <n v="-127.77777777777777"/>
    <x v="7"/>
    <n v="81090"/>
  </r>
  <r>
    <n v="1288"/>
    <n v="449"/>
    <x v="0"/>
    <x v="0"/>
    <s v="British Telecom Plc"/>
    <x v="5"/>
    <x v="4"/>
    <x v="6"/>
    <x v="1"/>
    <x v="0"/>
    <d v="2001-01-05T00:00:00"/>
    <d v="2006-01-05T00:00:00"/>
    <x v="0"/>
    <n v="-10000000"/>
    <n v="4098.0224349999999"/>
    <n v="1.1499999999999999"/>
    <n v="151.75523000000001"/>
    <n v="151.111018"/>
    <n v="-0.56718279384932779"/>
    <n v="-2324.3278139405252"/>
    <n v="-1497.022866"/>
    <x v="0"/>
    <n v="-3821.350679940525"/>
    <n v="120735.202986"/>
    <n v="118000.78313"/>
    <n v="-2734.4198560000077"/>
    <n v="1086.9308239405173"/>
    <n v="120735.202986"/>
    <n v="118000.78313"/>
    <n v="-2734.4198560000077"/>
    <x v="0"/>
    <n v="23594.364169512501"/>
    <n v="0"/>
    <n v="118000.78313"/>
    <n v="38808.804760999992"/>
    <n v="-2734.4198560000077"/>
    <n v="-2734.4198560000077"/>
    <n v="-2734.4198560000077"/>
    <x v="1"/>
    <x v="3"/>
    <x v="1"/>
    <x v="5"/>
    <n v="-72531.797837999999"/>
    <n v="-17.106318999999985"/>
    <n v="-31.299708000000464"/>
    <n v="-319.44444444444446"/>
    <x v="1"/>
    <n v="81090"/>
  </r>
  <r>
    <n v="1377"/>
    <n v="434"/>
    <x v="0"/>
    <x v="0"/>
    <s v="British Telecom Plc"/>
    <x v="5"/>
    <x v="4"/>
    <x v="6"/>
    <x v="11"/>
    <x v="2"/>
    <d v="2000-12-20T00:00:00"/>
    <d v="2005-12-20T00:00:00"/>
    <x v="0"/>
    <n v="10000000"/>
    <n v="-4093.92283"/>
    <n v="1.36"/>
    <n v="151.34197599999999"/>
    <n v="150.69881799999999"/>
    <n v="-0.55966594230466149"/>
    <n v="2291.2291783745163"/>
    <n v="1532.008374"/>
    <x v="0"/>
    <n v="3823.2375523745163"/>
    <n v="-56369.654887999997"/>
    <n v="-53484.898510999999"/>
    <n v="2884.7563769999979"/>
    <n v="-938.48117537451844"/>
    <n v="-56369.654887999997"/>
    <n v="-53484.898510999999"/>
    <n v="2884.7563769999979"/>
    <x v="0"/>
    <n v="-23570.760693725002"/>
    <n v="34000"/>
    <n v="-19484.898510999999"/>
    <n v="-32447.259793999998"/>
    <n v="2884.7563769999979"/>
    <n v="2884.7563769999979"/>
    <n v="2884.7563769999979"/>
    <x v="1"/>
    <x v="3"/>
    <x v="1"/>
    <x v="5"/>
    <n v="71289.809929999989"/>
    <n v="-16.870994000000024"/>
    <n v="30.904786999999942"/>
    <n v="377.77777777777777"/>
    <x v="11"/>
    <n v="81090"/>
  </r>
  <r>
    <n v="1488"/>
    <n v="539"/>
    <x v="0"/>
    <x v="1"/>
    <s v="British Telecom Plc"/>
    <x v="5"/>
    <x v="4"/>
    <x v="6"/>
    <x v="1"/>
    <x v="1"/>
    <d v="2001-01-05T00:00:00"/>
    <d v="2006-01-05T00:00:00"/>
    <x v="0"/>
    <n v="10000000"/>
    <n v="-4098.0224349999999"/>
    <n v="1.1499999999999999"/>
    <n v="151.75523000000001"/>
    <n v="151.111018"/>
    <n v="-0.56718279384932779"/>
    <n v="2324.3278139405252"/>
    <n v="1497.022866"/>
    <x v="0"/>
    <n v="3821.350679940525"/>
    <n v="-120735.202986"/>
    <n v="-118000.78313"/>
    <n v="2734.4198560000077"/>
    <n v="-1086.9308239405173"/>
    <n v="-120735.202986"/>
    <n v="-118000.78313"/>
    <n v="2734.4198560000077"/>
    <x v="0"/>
    <n v="-23594.364169512501"/>
    <n v="0"/>
    <n v="-118000.78313"/>
    <n v="-38808.804760999992"/>
    <n v="2734.4198560000077"/>
    <n v="2734.4198560000077"/>
    <n v="2734.4198560000077"/>
    <x v="1"/>
    <x v="3"/>
    <x v="1"/>
    <x v="5"/>
    <n v="72531.797837999999"/>
    <n v="-17.106318999999985"/>
    <n v="31.299708000000464"/>
    <n v="319.44444444444446"/>
    <x v="1"/>
    <n v="81090"/>
  </r>
  <r>
    <n v="1701"/>
    <n v="907"/>
    <x v="0"/>
    <x v="0"/>
    <s v="British Telecom Plc"/>
    <x v="5"/>
    <x v="4"/>
    <x v="6"/>
    <x v="7"/>
    <x v="2"/>
    <d v="2001-03-19T00:00:00"/>
    <d v="2006-03-19T00:00:00"/>
    <x v="0"/>
    <n v="-10000000"/>
    <n v="4317.8370729999997"/>
    <n v="1.6"/>
    <n v="153.590597"/>
    <n v="152.95093299999999"/>
    <n v="-0.58167415427893321"/>
    <n v="-2511.5742277514992"/>
    <n v="-1620.1054710000001"/>
    <x v="0"/>
    <n v="-4131.679698751499"/>
    <n v="-33495.437035000003"/>
    <n v="-36663.795589000001"/>
    <n v="-3168.3585539999985"/>
    <n v="963.32114475150047"/>
    <n v="-33495.437035000003"/>
    <n v="-36663.795589000001"/>
    <n v="-3168.3585539999985"/>
    <x v="0"/>
    <n v="24859.9469477975"/>
    <n v="0"/>
    <n v="-36663.795589000001"/>
    <n v="-36663.795589000001"/>
    <n v="-3168.3585539999985"/>
    <n v="-3168.3585539999985"/>
    <n v="-3168.3585539999985"/>
    <x v="1"/>
    <x v="3"/>
    <x v="1"/>
    <x v="5"/>
    <n v="-79314.279444999993"/>
    <n v="-18.041892000000018"/>
    <n v="-33.941412000000128"/>
    <n v="-444.44444444444446"/>
    <x v="7"/>
    <n v="81090"/>
  </r>
  <r>
    <n v="1289"/>
    <n v="450"/>
    <x v="0"/>
    <x v="0"/>
    <s v="Burlington Nthn"/>
    <x v="1"/>
    <x v="8"/>
    <x v="3"/>
    <x v="1"/>
    <x v="3"/>
    <d v="2001-01-05T00:00:00"/>
    <d v="2006-01-05T00:00:00"/>
    <x v="0"/>
    <n v="-10000000"/>
    <n v="4040.949584"/>
    <n v="0.52"/>
    <n v="65.995333000000002"/>
    <n v="65.395975000000007"/>
    <n v="-0.59027915444193624"/>
    <n v="-2385.2883035860141"/>
    <n v="-764.01237900000001"/>
    <x v="0"/>
    <n v="-3149.3006825860139"/>
    <n v="45598.358182000004"/>
    <n v="43028.826047000002"/>
    <n v="-2569.5321350000013"/>
    <n v="579.76854758601257"/>
    <n v="45598.358182000004"/>
    <n v="43028.826047000002"/>
    <n v="-2569.5321350000013"/>
    <x v="0"/>
    <n v="29248.393088992005"/>
    <n v="0"/>
    <n v="43028.826047000002"/>
    <n v="-69632.671963000001"/>
    <n v="-2569.5321350000013"/>
    <n v="-2569.5321350000013"/>
    <n v="-2569.5321350000013"/>
    <x v="1"/>
    <x v="1"/>
    <x v="1"/>
    <x v="1"/>
    <n v="-9129.983527999997"/>
    <n v="-1.8180499999999995"/>
    <n v="-37.557924000000185"/>
    <n v="-144.44444444444446"/>
    <x v="1"/>
    <n v="64287"/>
  </r>
  <r>
    <n v="1489"/>
    <n v="540"/>
    <x v="0"/>
    <x v="1"/>
    <s v="Burlington Nthn"/>
    <x v="1"/>
    <x v="8"/>
    <x v="3"/>
    <x v="1"/>
    <x v="1"/>
    <d v="2001-01-05T00:00:00"/>
    <d v="2006-01-05T00:00:00"/>
    <x v="0"/>
    <n v="10000000"/>
    <n v="-4040.949584"/>
    <n v="0.52"/>
    <n v="65.995333000000002"/>
    <n v="65.395975000000007"/>
    <n v="-0.59027915444193624"/>
    <n v="2385.2883035860141"/>
    <n v="764.01237900000001"/>
    <x v="0"/>
    <n v="3149.3006825860139"/>
    <n v="-45598.358182000004"/>
    <n v="-43028.826047000002"/>
    <n v="2569.5321350000013"/>
    <n v="-579.76854758601257"/>
    <n v="-45598.358182000004"/>
    <n v="-43028.826047000002"/>
    <n v="2569.5321350000013"/>
    <x v="0"/>
    <n v="-29248.393088992005"/>
    <n v="0"/>
    <n v="-43028.826047000002"/>
    <n v="69632.671963000001"/>
    <n v="2569.5321350000013"/>
    <n v="2569.5321350000013"/>
    <n v="2569.5321350000013"/>
    <x v="1"/>
    <x v="1"/>
    <x v="1"/>
    <x v="1"/>
    <n v="9129.983527999997"/>
    <n v="-1.8180499999999995"/>
    <n v="37.557924000000185"/>
    <n v="144.44444444444446"/>
    <x v="1"/>
    <n v="64287"/>
  </r>
  <r>
    <n v="18"/>
    <n v="107"/>
    <x v="0"/>
    <x v="0"/>
    <s v="Cable&amp;WirelessOptus"/>
    <x v="10"/>
    <x v="4"/>
    <x v="10"/>
    <x v="8"/>
    <x v="2"/>
    <d v="2000-06-12T00:00:00"/>
    <d v="2005-06-12T00:00:00"/>
    <x v="0"/>
    <n v="15000000"/>
    <n v="-5461.816049"/>
    <n v="0.81"/>
    <n v="64.375360000000001"/>
    <n v="63.780465999999997"/>
    <n v="-0.55726110750648405"/>
    <n v="3043.6576604624292"/>
    <n v="1067.519943"/>
    <x v="0"/>
    <n v="4111.177603462429"/>
    <n v="100636.596257"/>
    <n v="104408.847006"/>
    <n v="3772.2507489999989"/>
    <n v="-338.92685446243013"/>
    <n v="100636.596257"/>
    <n v="104408.847006"/>
    <n v="3772.2507489999989"/>
    <x v="0"/>
    <n v="-40431.093302722504"/>
    <n v="92137.5"/>
    <n v="196546.347006"/>
    <n v="45469.144361999992"/>
    <n v="3772.2507489999989"/>
    <n v="3772.2507489999989"/>
    <n v="3772.2507489999989"/>
    <x v="0"/>
    <x v="5"/>
    <x v="1"/>
    <x v="10"/>
    <n v="17138.308122999995"/>
    <n v="-2.662780000000005"/>
    <n v="47.649169000000256"/>
    <n v="337.5"/>
    <x v="8"/>
    <n v="92894"/>
  </r>
  <r>
    <n v="20"/>
    <n v="109"/>
    <x v="0"/>
    <x v="0"/>
    <s v="Cable&amp;WirelessOptus"/>
    <x v="10"/>
    <x v="4"/>
    <x v="10"/>
    <x v="6"/>
    <x v="2"/>
    <d v="2000-06-13T00:00:00"/>
    <d v="2005-06-13T00:00:00"/>
    <x v="0"/>
    <n v="-10000000"/>
    <n v="3638.1546579999999"/>
    <n v="0.76"/>
    <n v="64.387439999999998"/>
    <n v="63.792672000000003"/>
    <n v="-0.55726276410996178"/>
    <n v="-2027.4081209766125"/>
    <n v="-701.890491"/>
    <x v="0"/>
    <n v="-2729.2986119766124"/>
    <n v="-47864.390227999997"/>
    <n v="-50347.228402000001"/>
    <n v="-2482.8381740000041"/>
    <n v="246.46043797660832"/>
    <n v="-47864.390227999997"/>
    <n v="-50347.228402000001"/>
    <n v="-2482.8381740000041"/>
    <x v="0"/>
    <n v="26931.439855844998"/>
    <n v="-57633.333333000002"/>
    <n v="-107980.561735"/>
    <n v="-29558.498036999983"/>
    <n v="-2482.8381740000041"/>
    <n v="-2482.8381740000041"/>
    <n v="-2482.8381740000041"/>
    <x v="0"/>
    <x v="5"/>
    <x v="1"/>
    <x v="10"/>
    <n v="-11435.714355000004"/>
    <n v="-2.6625489999999914"/>
    <n v="-31.713361000000077"/>
    <n v="-211.11111111111111"/>
    <x v="6"/>
    <n v="92894"/>
  </r>
  <r>
    <n v="38"/>
    <n v="133"/>
    <x v="0"/>
    <x v="0"/>
    <s v="Cable&amp;WirelessOptus"/>
    <x v="10"/>
    <x v="4"/>
    <x v="10"/>
    <x v="3"/>
    <x v="2"/>
    <d v="2000-07-28T00:00:00"/>
    <d v="2005-06-12T00:00:00"/>
    <x v="0"/>
    <n v="-5000000"/>
    <n v="1812.326654"/>
    <n v="0.65"/>
    <n v="64.375360000000001"/>
    <n v="63.780465999999997"/>
    <n v="-0.55726643319431313"/>
    <n v="-1009.948810257564"/>
    <n v="-340.24083899999999"/>
    <x v="0"/>
    <n v="-1350.189649257564"/>
    <n v="-3152.461069"/>
    <n v="-4357.4405230000002"/>
    <n v="-1204.9794540000003"/>
    <n v="145.21019525756378"/>
    <n v="-3152.461069"/>
    <n v="-4357.4405230000002"/>
    <n v="-1204.9794540000003"/>
    <x v="0"/>
    <n v="13415.748056234999"/>
    <n v="-20493.055555999999"/>
    <n v="-24850.496079"/>
    <n v="-14002.111105000002"/>
    <n v="-1204.9794540000003"/>
    <n v="-1204.9794540000003"/>
    <n v="-1204.9794540000003"/>
    <x v="0"/>
    <x v="5"/>
    <x v="1"/>
    <x v="10"/>
    <n v="-5721.0071490000009"/>
    <n v="-2.662780000000005"/>
    <n v="-15.771642000000156"/>
    <n v="-90.277777777777786"/>
    <x v="3"/>
    <n v="92894"/>
  </r>
  <r>
    <n v="1647"/>
    <n v="852"/>
    <x v="0"/>
    <x v="0"/>
    <s v="Campbell Soup Co"/>
    <x v="5"/>
    <x v="1"/>
    <x v="3"/>
    <x v="6"/>
    <x v="4"/>
    <d v="2001-02-21T00:00:00"/>
    <d v="2006-02-21T00:00:00"/>
    <x v="0"/>
    <n v="-10000000"/>
    <n v="4158.8244209999993"/>
    <n v="0.56000000000000005"/>
    <n v="49.155588000000002"/>
    <n v="49.088464999999999"/>
    <n v="-5.8613437784491157E-2"/>
    <n v="-243.76299645690591"/>
    <n v="-583.30953599999998"/>
    <x v="0"/>
    <n v="-827.07253245690595"/>
    <n v="-35648.909481000002"/>
    <n v="-36129.91287"/>
    <n v="-481.0033889999977"/>
    <n v="346.06914345690825"/>
    <n v="-35648.909481000002"/>
    <n v="-36129.91287"/>
    <n v="-481.0033889999977"/>
    <x v="0"/>
    <n v="23944.431603907495"/>
    <n v="0"/>
    <n v="-36129.91287"/>
    <n v="-36129.91287"/>
    <n v="-481.0033889999977"/>
    <n v="-481.0033889999977"/>
    <n v="-481.0033889999977"/>
    <x v="1"/>
    <x v="3"/>
    <x v="1"/>
    <x v="5"/>
    <n v="-4905.6883119999984"/>
    <n v="-0.89367599999999925"/>
    <n v="-39.527438000000984"/>
    <n v="-155.55555555555557"/>
    <x v="6"/>
    <n v="837"/>
  </r>
  <r>
    <n v="1648"/>
    <n v="853"/>
    <x v="0"/>
    <x v="0"/>
    <s v="Campbell Soup Co"/>
    <x v="5"/>
    <x v="1"/>
    <x v="3"/>
    <x v="8"/>
    <x v="4"/>
    <d v="2001-02-21T00:00:00"/>
    <d v="2006-02-21T00:00:00"/>
    <x v="0"/>
    <n v="-10000000"/>
    <n v="4157.2074819999998"/>
    <n v="0.55000000000000004"/>
    <n v="49.155588000000002"/>
    <n v="49.088464999999999"/>
    <n v="-5.862429259027719E-2"/>
    <n v="-243.71334778325749"/>
    <n v="-581.03935799999999"/>
    <x v="0"/>
    <n v="-824.75270578325751"/>
    <n v="-31257.912972999999"/>
    <n v="-31730.811900000001"/>
    <n v="-472.898927000002"/>
    <n v="351.85377878325551"/>
    <n v="-31257.912972999999"/>
    <n v="-31730.811900000001"/>
    <n v="-472.898927000002"/>
    <x v="0"/>
    <n v="23935.122077615"/>
    <n v="0"/>
    <n v="-31730.811900000001"/>
    <n v="-31730.811900000001"/>
    <n v="-472.898927000002"/>
    <n v="-472.898927000002"/>
    <n v="-472.898927000002"/>
    <x v="1"/>
    <x v="3"/>
    <x v="1"/>
    <x v="5"/>
    <n v="-4911.2052800000019"/>
    <n v="-0.89367599999999925"/>
    <n v="-39.504313000000366"/>
    <n v="-152.7777777777778"/>
    <x v="8"/>
    <n v="837"/>
  </r>
  <r>
    <n v="1290"/>
    <n v="451"/>
    <x v="0"/>
    <x v="0"/>
    <s v="Canadian Railway"/>
    <x v="4"/>
    <x v="8"/>
    <x v="0"/>
    <x v="1"/>
    <x v="6"/>
    <d v="2001-01-05T00:00:00"/>
    <d v="2006-01-05T00:00:00"/>
    <x v="0"/>
    <n v="-10000000"/>
    <n v="4049.172818"/>
    <n v="0.6"/>
    <n v="72.160148000000007"/>
    <n v="71.582716000000005"/>
    <n v="-0.56066496690107859"/>
    <n v="-2270.2293439807172"/>
    <n v="-783.77842800000008"/>
    <x v="0"/>
    <n v="-3054.0077719807173"/>
    <n v="35888.370692999997"/>
    <n v="33382.023910000004"/>
    <n v="-2506.3467829999936"/>
    <n v="547.66098898072369"/>
    <n v="35888.370692999997"/>
    <n v="33382.023910000004"/>
    <n v="-2506.3467829999936"/>
    <x v="0"/>
    <n v="39965.335713660003"/>
    <n v="0"/>
    <n v="33382.023910000004"/>
    <n v="35174.904738000005"/>
    <n v="-2506.3467829999936"/>
    <n v="-2506.3467829999936"/>
    <n v="-2506.3467829999936"/>
    <x v="1"/>
    <x v="0"/>
    <x v="3"/>
    <x v="4"/>
    <n v="-16084.932689999994"/>
    <n v="-3.4590749999999986"/>
    <n v="-36.946864000000005"/>
    <n v="-166.66666666666666"/>
    <x v="1"/>
    <n v="64057"/>
  </r>
  <r>
    <n v="1490"/>
    <n v="541"/>
    <x v="0"/>
    <x v="1"/>
    <s v="Canadian Railway"/>
    <x v="4"/>
    <x v="8"/>
    <x v="0"/>
    <x v="1"/>
    <x v="1"/>
    <d v="2001-01-05T00:00:00"/>
    <d v="2006-01-05T00:00:00"/>
    <x v="0"/>
    <n v="10000000"/>
    <n v="-4049.172818"/>
    <n v="0.6"/>
    <n v="72.160148000000007"/>
    <n v="71.582716000000005"/>
    <n v="-0.56066496690107859"/>
    <n v="2270.2293439807172"/>
    <n v="783.77842800000008"/>
    <x v="0"/>
    <n v="3054.0077719807173"/>
    <n v="-35888.370692999997"/>
    <n v="-33382.023910000004"/>
    <n v="2506.3467829999936"/>
    <n v="-547.66098898072369"/>
    <n v="-35888.370692999997"/>
    <n v="-33382.023910000004"/>
    <n v="2506.3467829999936"/>
    <x v="0"/>
    <n v="-39965.335713660003"/>
    <n v="0"/>
    <n v="-33382.023910000004"/>
    <n v="-35174.904738000005"/>
    <n v="2506.3467829999936"/>
    <n v="2506.3467829999936"/>
    <n v="2506.3467829999936"/>
    <x v="1"/>
    <x v="0"/>
    <x v="3"/>
    <x v="4"/>
    <n v="16084.932689999994"/>
    <n v="-3.4590749999999986"/>
    <n v="36.946864000000005"/>
    <n v="166.66666666666666"/>
    <x v="1"/>
    <n v="64057"/>
  </r>
  <r>
    <n v="1291"/>
    <n v="452"/>
    <x v="0"/>
    <x v="0"/>
    <s v="Cardinal Health"/>
    <x v="5"/>
    <x v="1"/>
    <x v="3"/>
    <x v="1"/>
    <x v="5"/>
    <d v="2001-01-05T00:00:00"/>
    <d v="2006-01-05T00:00:00"/>
    <x v="0"/>
    <n v="-10000000"/>
    <n v="4083.347143"/>
    <n v="0.75"/>
    <n v="33.517887000000002"/>
    <n v="32.983727999999999"/>
    <n v="-0.54393473626598887"/>
    <n v="-2221.0743513101843"/>
    <n v="-439.76582999999994"/>
    <x v="0"/>
    <n v="-2660.8401813101841"/>
    <n v="-192847.28877300001"/>
    <n v="-195540.548045"/>
    <n v="-2693.2592719999957"/>
    <n v="-32.419090689811583"/>
    <n v="-192847.28877300001"/>
    <n v="-195540.548045"/>
    <n v="-2693.2592719999957"/>
    <x v="0"/>
    <n v="23509.8711758225"/>
    <n v="0"/>
    <n v="-195540.548045"/>
    <n v="-51959.271221000003"/>
    <n v="-2693.2592719999957"/>
    <n v="-2693.2592719999957"/>
    <n v="-2693.2592719999957"/>
    <x v="1"/>
    <x v="3"/>
    <x v="1"/>
    <x v="5"/>
    <n v="-8801.9428600000101"/>
    <n v="-1.9402720000000002"/>
    <n v="-37.992441000000326"/>
    <n v="-208.33333333333334"/>
    <x v="1"/>
    <n v="77462"/>
  </r>
  <r>
    <n v="1555"/>
    <n v="601"/>
    <x v="0"/>
    <x v="1"/>
    <s v="Cardinal Health"/>
    <x v="5"/>
    <x v="1"/>
    <x v="3"/>
    <x v="1"/>
    <x v="1"/>
    <d v="2001-01-05T00:00:00"/>
    <d v="2006-01-05T00:00:00"/>
    <x v="0"/>
    <n v="10000000"/>
    <n v="-4083.347143"/>
    <n v="0.75"/>
    <n v="33.517887000000002"/>
    <n v="32.983727999999999"/>
    <n v="-0.54393473626598887"/>
    <n v="2221.0743513101843"/>
    <n v="439.76582999999994"/>
    <x v="0"/>
    <n v="2660.8401813101841"/>
    <n v="192847.28877300001"/>
    <n v="195540.548045"/>
    <n v="2693.2592719999957"/>
    <n v="32.419090689811583"/>
    <n v="192847.28877300001"/>
    <n v="195540.548045"/>
    <n v="2693.2592719999957"/>
    <x v="0"/>
    <n v="-23509.8711758225"/>
    <n v="0"/>
    <n v="195540.548045"/>
    <n v="51959.271221000003"/>
    <n v="2693.2592719999957"/>
    <n v="2693.2592719999957"/>
    <n v="2693.2592719999957"/>
    <x v="1"/>
    <x v="3"/>
    <x v="1"/>
    <x v="5"/>
    <n v="8801.9428600000101"/>
    <n v="-1.9402720000000002"/>
    <n v="37.992441000000326"/>
    <n v="208.33333333333334"/>
    <x v="1"/>
    <n v="77462"/>
  </r>
  <r>
    <n v="1292"/>
    <n v="453"/>
    <x v="0"/>
    <x v="0"/>
    <s v="Carnival Corp."/>
    <x v="5"/>
    <x v="6"/>
    <x v="3"/>
    <x v="1"/>
    <x v="5"/>
    <d v="2001-01-05T00:00:00"/>
    <d v="2006-01-05T00:00:00"/>
    <x v="0"/>
    <n v="-10000000"/>
    <n v="4098.1308920000001"/>
    <n v="0.8"/>
    <n v="51.186630000000001"/>
    <n v="50.634864999999998"/>
    <n v="-0.55305306334092064"/>
    <n v="-2266.4838437926596"/>
    <n v="-716.396163"/>
    <x v="0"/>
    <n v="-2982.8800067926595"/>
    <n v="-139981.97999600001"/>
    <n v="-142681.82780999999"/>
    <n v="-2699.8478139999788"/>
    <n v="283.03219279268069"/>
    <n v="-139981.97999600001"/>
    <n v="-142681.82780999999"/>
    <n v="-2699.8478139999788"/>
    <x v="0"/>
    <n v="23594.988610690001"/>
    <n v="0"/>
    <n v="-142681.82780999999"/>
    <n v="-93513.183249999987"/>
    <n v="-2699.8478139999788"/>
    <n v="-2699.8478139999788"/>
    <n v="-2699.8478139999788"/>
    <x v="1"/>
    <x v="3"/>
    <x v="1"/>
    <x v="5"/>
    <n v="-11504.257228999981"/>
    <n v="-2.4815910000000017"/>
    <n v="-38.011179000000084"/>
    <n v="-222.22222222222223"/>
    <x v="1"/>
    <n v="92936"/>
  </r>
  <r>
    <n v="1491"/>
    <n v="542"/>
    <x v="0"/>
    <x v="1"/>
    <s v="Carnival Corp."/>
    <x v="5"/>
    <x v="6"/>
    <x v="3"/>
    <x v="1"/>
    <x v="1"/>
    <d v="2001-01-05T00:00:00"/>
    <d v="2006-01-05T00:00:00"/>
    <x v="0"/>
    <n v="10000000"/>
    <n v="-4098.1308920000001"/>
    <n v="0.8"/>
    <n v="51.186630000000001"/>
    <n v="50.634864999999998"/>
    <n v="-0.55305306334092064"/>
    <n v="2266.4838437926596"/>
    <n v="716.396163"/>
    <x v="0"/>
    <n v="2982.8800067926595"/>
    <n v="139981.97999600001"/>
    <n v="142681.82780999999"/>
    <n v="2699.8478139999788"/>
    <n v="-283.03219279268069"/>
    <n v="139981.97999600001"/>
    <n v="142681.82780999999"/>
    <n v="2699.8478139999788"/>
    <x v="0"/>
    <n v="-23594.988610690001"/>
    <n v="0"/>
    <n v="142681.82780999999"/>
    <n v="93513.183249999987"/>
    <n v="2699.8478139999788"/>
    <n v="2699.8478139999788"/>
    <n v="2699.8478139999788"/>
    <x v="1"/>
    <x v="3"/>
    <x v="1"/>
    <x v="5"/>
    <n v="11504.257228999981"/>
    <n v="-2.4815910000000017"/>
    <n v="38.011179000000084"/>
    <n v="222.22222222222223"/>
    <x v="1"/>
    <n v="92936"/>
  </r>
  <r>
    <n v="1293"/>
    <n v="454"/>
    <x v="0"/>
    <x v="0"/>
    <s v="Cendant Corporation"/>
    <x v="4"/>
    <x v="1"/>
    <x v="3"/>
    <x v="1"/>
    <x v="5"/>
    <d v="2001-01-05T00:00:00"/>
    <d v="2006-01-05T00:00:00"/>
    <x v="0"/>
    <n v="-10000000"/>
    <n v="4177.5940280000004"/>
    <n v="2.15"/>
    <n v="251.64173400000001"/>
    <n v="250.792089"/>
    <n v="-0.62274885859357887"/>
    <n v="-2601.5919126043518"/>
    <n v="-2246.2591649999999"/>
    <x v="0"/>
    <n v="-4847.8510776043513"/>
    <n v="91047.649411999999"/>
    <n v="87313.743952000004"/>
    <n v="-3733.9054599999945"/>
    <n v="1113.9456176043568"/>
    <n v="91047.649411999999"/>
    <n v="87313.743952000004"/>
    <n v="-3733.9054599999945"/>
    <x v="0"/>
    <n v="41232.853056360007"/>
    <n v="0"/>
    <n v="87313.743952000004"/>
    <n v="-16258.334019000002"/>
    <n v="-3733.9054599999945"/>
    <n v="-3733.9054599999945"/>
    <n v="-3733.9054599999945"/>
    <x v="1"/>
    <x v="0"/>
    <x v="3"/>
    <x v="4"/>
    <n v="-21907.314031000002"/>
    <n v="-4.1618990000000053"/>
    <n v="-38.936149999999543"/>
    <n v="-597.22222222222217"/>
    <x v="1"/>
    <n v="93042"/>
  </r>
  <r>
    <n v="1556"/>
    <n v="602"/>
    <x v="0"/>
    <x v="1"/>
    <s v="Cendant Corporation"/>
    <x v="4"/>
    <x v="1"/>
    <x v="3"/>
    <x v="1"/>
    <x v="1"/>
    <d v="2001-01-05T00:00:00"/>
    <d v="2006-01-05T00:00:00"/>
    <x v="0"/>
    <n v="10000000"/>
    <n v="-4177.5940280000004"/>
    <n v="2.15"/>
    <n v="251.64173400000001"/>
    <n v="250.792089"/>
    <n v="-0.62274885859357887"/>
    <n v="2601.5919126043518"/>
    <n v="2246.2591649999999"/>
    <x v="0"/>
    <n v="4847.8510776043513"/>
    <n v="-91047.649411999999"/>
    <n v="-87313.743952000004"/>
    <n v="3733.9054599999945"/>
    <n v="-1113.9456176043568"/>
    <n v="-91047.649411999999"/>
    <n v="-87313.743952000004"/>
    <n v="3733.9054599999945"/>
    <x v="0"/>
    <n v="-41232.853056360007"/>
    <n v="0"/>
    <n v="-87313.743952000004"/>
    <n v="16258.334019000002"/>
    <n v="3733.9054599999945"/>
    <n v="3733.9054599999945"/>
    <n v="3733.9054599999945"/>
    <x v="1"/>
    <x v="0"/>
    <x v="3"/>
    <x v="4"/>
    <n v="21907.314031000002"/>
    <n v="-4.1618990000000053"/>
    <n v="38.936149999999543"/>
    <n v="597.22222222222217"/>
    <x v="1"/>
    <n v="93042"/>
  </r>
  <r>
    <n v="1641"/>
    <n v="845"/>
    <x v="0"/>
    <x v="0"/>
    <s v="Cendant Corporation"/>
    <x v="4"/>
    <x v="1"/>
    <x v="3"/>
    <x v="21"/>
    <x v="5"/>
    <d v="2001-02-13T00:00:00"/>
    <d v="2006-02-13T00:00:00"/>
    <x v="0"/>
    <n v="10000000"/>
    <n v="-4276.3720830000002"/>
    <n v="2.25"/>
    <n v="252.44275999999999"/>
    <n v="251.59916699999999"/>
    <n v="-0.63221264423753054"/>
    <n v="2703.5765023369868"/>
    <n v="2238.5014979999996"/>
    <x v="0"/>
    <n v="4942.0780003369864"/>
    <n v="-78800.290728000007"/>
    <n v="-74966.479487999997"/>
    <n v="3833.81124000001"/>
    <n v="-1108.2667603369764"/>
    <n v="-78800.290728000007"/>
    <n v="-74966.479487999997"/>
    <n v="3833.81124000001"/>
    <x v="0"/>
    <n v="-42207.792459210003"/>
    <n v="0"/>
    <n v="-74966.479487999997"/>
    <n v="-74966.479487999997"/>
    <n v="3833.81124000001"/>
    <n v="3833.81124000001"/>
    <n v="3833.81124000001"/>
    <x v="1"/>
    <x v="0"/>
    <x v="3"/>
    <x v="4"/>
    <n v="22151.747281999997"/>
    <n v="-4.1398780000000102"/>
    <n v="40.381016999999702"/>
    <n v="625"/>
    <x v="3"/>
    <n v="93042"/>
  </r>
  <r>
    <n v="1294"/>
    <n v="455"/>
    <x v="0"/>
    <x v="0"/>
    <s v="Cna Financial Corp."/>
    <x v="4"/>
    <x v="2"/>
    <x v="3"/>
    <x v="1"/>
    <x v="0"/>
    <d v="2001-01-05T00:00:00"/>
    <d v="2006-01-05T00:00:00"/>
    <x v="0"/>
    <n v="-10000000"/>
    <n v="4174.0911820000001"/>
    <n v="1.68"/>
    <n v="180.24135200000001"/>
    <n v="179.515514"/>
    <n v="-0.59315876172642412"/>
    <n v="-2475.8987568483062"/>
    <n v="-1837.5582119999999"/>
    <x v="0"/>
    <n v="-4313.4569688483061"/>
    <n v="7808.9624880000001"/>
    <n v="4500.7083819999998"/>
    <n v="-3308.2541060000003"/>
    <n v="1005.2028628483058"/>
    <n v="7808.9624880000001"/>
    <n v="4500.7083819999998"/>
    <n v="-3308.2541060000003"/>
    <x v="0"/>
    <n v="41198.27996634"/>
    <n v="0"/>
    <n v="4500.7083819999998"/>
    <n v="442443.20056799997"/>
    <n v="-3308.2541060000003"/>
    <n v="-3308.2541060000003"/>
    <n v="-3308.2541060000003"/>
    <x v="1"/>
    <x v="0"/>
    <x v="3"/>
    <x v="4"/>
    <n v="-21718.161669000001"/>
    <n v="-4.4195500000000152"/>
    <n v="-38.561362999999801"/>
    <n v="-466.66666666666669"/>
    <x v="1"/>
    <n v="93157"/>
  </r>
  <r>
    <n v="1576"/>
    <n v="622"/>
    <x v="0"/>
    <x v="1"/>
    <s v="Cna Financial Corp."/>
    <x v="4"/>
    <x v="2"/>
    <x v="3"/>
    <x v="1"/>
    <x v="1"/>
    <d v="2001-01-05T00:00:00"/>
    <d v="2006-01-05T00:00:00"/>
    <x v="0"/>
    <n v="10000000"/>
    <n v="-4174.0911820000001"/>
    <n v="1.68"/>
    <n v="180.24135200000001"/>
    <n v="179.515514"/>
    <n v="-0.59315876172642412"/>
    <n v="2475.8987568483062"/>
    <n v="1837.5582119999999"/>
    <x v="0"/>
    <n v="4313.4569688483061"/>
    <n v="-7808.9624880000001"/>
    <n v="-4500.7083819999998"/>
    <n v="3308.2541060000003"/>
    <n v="-1005.2028628483058"/>
    <n v="-7808.9624880000001"/>
    <n v="-4500.7083819999998"/>
    <n v="3308.2541060000003"/>
    <x v="0"/>
    <n v="-41198.27996634"/>
    <n v="0"/>
    <n v="-4500.7083819999998"/>
    <n v="-442443.20056799997"/>
    <n v="3308.2541060000003"/>
    <n v="3308.2541060000003"/>
    <n v="3308.2541060000003"/>
    <x v="1"/>
    <x v="0"/>
    <x v="3"/>
    <x v="4"/>
    <n v="21718.161669000001"/>
    <n v="-4.4195500000000152"/>
    <n v="38.561362999999801"/>
    <n v="466.66666666666669"/>
    <x v="1"/>
    <n v="93157"/>
  </r>
  <r>
    <n v="1295"/>
    <n v="456"/>
    <x v="0"/>
    <x v="0"/>
    <s v="Comcast Corp."/>
    <x v="4"/>
    <x v="4"/>
    <x v="3"/>
    <x v="1"/>
    <x v="5"/>
    <d v="2001-01-05T00:00:00"/>
    <d v="2006-01-05T00:00:00"/>
    <x v="0"/>
    <n v="-10000000"/>
    <n v="4075.3806340000001"/>
    <n v="0.78"/>
    <n v="96.384440999999995"/>
    <n v="95.772120999999999"/>
    <n v="-0.56941427369267372"/>
    <n v="-2320.5799037302982"/>
    <n v="-991.38851099999988"/>
    <x v="0"/>
    <n v="-3311.9684147302978"/>
    <n v="56530.913231999999"/>
    <n v="53892.741501999997"/>
    <n v="-2638.1717300000018"/>
    <n v="673.79668473029596"/>
    <n v="56530.913231999999"/>
    <n v="53892.741501999997"/>
    <n v="-2638.1717300000018"/>
    <x v="0"/>
    <n v="40224.006857580003"/>
    <n v="0"/>
    <n v="53892.741501999997"/>
    <n v="-185648.036792"/>
    <n v="-2638.1717300000018"/>
    <n v="-2638.1717300000018"/>
    <n v="-2638.1717300000018"/>
    <x v="1"/>
    <x v="0"/>
    <x v="3"/>
    <x v="4"/>
    <n v="-16961.982888000006"/>
    <n v="-3.5832120000000032"/>
    <n v="-37.335917999999765"/>
    <n v="-216.66666666666666"/>
    <x v="1"/>
    <n v="93036"/>
  </r>
  <r>
    <n v="1492"/>
    <n v="543"/>
    <x v="0"/>
    <x v="1"/>
    <s v="Comcast Corp."/>
    <x v="4"/>
    <x v="4"/>
    <x v="3"/>
    <x v="1"/>
    <x v="1"/>
    <d v="2001-01-05T00:00:00"/>
    <d v="2006-01-05T00:00:00"/>
    <x v="0"/>
    <n v="10000000"/>
    <n v="-4075.3806340000001"/>
    <n v="0.78"/>
    <n v="96.384440999999995"/>
    <n v="95.772120999999999"/>
    <n v="-0.56941427369267372"/>
    <n v="2320.5799037302982"/>
    <n v="991.38851099999988"/>
    <x v="0"/>
    <n v="3311.9684147302978"/>
    <n v="-56530.913231999999"/>
    <n v="-53892.741501999997"/>
    <n v="2638.1717300000018"/>
    <n v="-673.79668473029596"/>
    <n v="-56530.913231999999"/>
    <n v="-53892.741501999997"/>
    <n v="2638.1717300000018"/>
    <x v="0"/>
    <n v="-40224.006857580003"/>
    <n v="0"/>
    <n v="-53892.741501999997"/>
    <n v="185648.036792"/>
    <n v="2638.1717300000018"/>
    <n v="2638.1717300000018"/>
    <n v="2638.1717300000018"/>
    <x v="1"/>
    <x v="0"/>
    <x v="3"/>
    <x v="4"/>
    <n v="16961.982888000006"/>
    <n v="-3.5832120000000032"/>
    <n v="37.335917999999765"/>
    <n v="216.66666666666666"/>
    <x v="1"/>
    <n v="93036"/>
  </r>
  <r>
    <n v="1297"/>
    <n v="458"/>
    <x v="0"/>
    <x v="0"/>
    <s v="Comdisco Inc."/>
    <x v="4"/>
    <x v="1"/>
    <x v="3"/>
    <x v="1"/>
    <x v="0"/>
    <d v="2001-01-05T00:00:00"/>
    <d v="2006-01-05T00:00:00"/>
    <x v="0"/>
    <n v="-10000000"/>
    <n v="4452.6426819999997"/>
    <n v="4.3"/>
    <n v="547.35039099999995"/>
    <n v="545.848164"/>
    <n v="-0.62502424626013631"/>
    <n v="-2783.0096361827614"/>
    <n v="-4248.3333509999993"/>
    <x v="0"/>
    <n v="-7031.3429871827611"/>
    <n v="296779.53777400003"/>
    <n v="291154.06854200002"/>
    <n v="-5625.4692320000031"/>
    <n v="1405.873755182758"/>
    <n v="296779.53777400003"/>
    <n v="291154.06854200002"/>
    <n v="-5625.4692320000031"/>
    <x v="0"/>
    <n v="43947.583271340001"/>
    <n v="0"/>
    <n v="291154.06854200002"/>
    <n v="855515.46691299998"/>
    <n v="-5625.4692320000031"/>
    <n v="-5625.4692320000031"/>
    <n v="-5625.4692320000031"/>
    <x v="1"/>
    <x v="0"/>
    <x v="3"/>
    <x v="4"/>
    <n v="-28121.887986999995"/>
    <n v="-4.9617449999999508"/>
    <n v="-43.310946000000513"/>
    <n v="-1194.4444444444443"/>
    <x v="1"/>
    <n v="93159"/>
  </r>
  <r>
    <n v="1493"/>
    <n v="544"/>
    <x v="0"/>
    <x v="1"/>
    <s v="Comdisco Inc."/>
    <x v="4"/>
    <x v="1"/>
    <x v="3"/>
    <x v="1"/>
    <x v="1"/>
    <d v="2001-01-05T00:00:00"/>
    <d v="2006-01-05T00:00:00"/>
    <x v="0"/>
    <n v="10000000"/>
    <n v="-4452.6426819999997"/>
    <n v="4.3"/>
    <n v="547.35039099999995"/>
    <n v="545.848164"/>
    <n v="-0.62502424626013631"/>
    <n v="2783.0096361827614"/>
    <n v="4248.3333509999993"/>
    <x v="0"/>
    <n v="7031.3429871827611"/>
    <n v="-296779.53777400003"/>
    <n v="-291154.06854200002"/>
    <n v="5625.4692320000031"/>
    <n v="-1405.873755182758"/>
    <n v="-296779.53777400003"/>
    <n v="-291154.06854200002"/>
    <n v="5625.4692320000031"/>
    <x v="0"/>
    <n v="-43947.583271340001"/>
    <n v="0"/>
    <n v="-291154.06854200002"/>
    <n v="-855515.46691299998"/>
    <n v="5625.4692320000031"/>
    <n v="5625.4692320000031"/>
    <n v="5625.4692320000031"/>
    <x v="1"/>
    <x v="0"/>
    <x v="3"/>
    <x v="4"/>
    <n v="28121.887986999995"/>
    <n v="-4.9617449999999508"/>
    <n v="43.310946000000513"/>
    <n v="1194.4444444444443"/>
    <x v="1"/>
    <n v="93159"/>
  </r>
  <r>
    <n v="1708"/>
    <n v="917"/>
    <x v="0"/>
    <x v="2"/>
    <s v="Commonwealth Ind In"/>
    <x v="9"/>
    <x v="0"/>
    <x v="3"/>
    <x v="22"/>
    <x v="0"/>
    <d v="2001-03-21T00:00:00"/>
    <d v="2002-03-21T00:00:00"/>
    <x v="0"/>
    <n v="2000000"/>
    <n v="-326.43601699999999"/>
    <n v="10"/>
    <n v="959.42788599999994"/>
    <n v="949.90374099999997"/>
    <n v="-2.4938790541395583"/>
    <n v="814.09194531304479"/>
    <n v="1358.249403"/>
    <x v="0"/>
    <n v="2172.3413483130448"/>
    <n v="14478.977698000001"/>
    <n v="16728.268302"/>
    <n v="2249.2906039999998"/>
    <n v="76.949255686954984"/>
    <n v="14478.977698000001"/>
    <n v="16728.268302"/>
    <n v="2249.2906039999998"/>
    <x v="0"/>
    <m/>
    <n v="0"/>
    <n v="16728.268302"/>
    <n v="16728.268302"/>
    <n v="2249.2906039999998"/>
    <n v="2249.2906039999998"/>
    <n v="2249.2906039999998"/>
    <x v="2"/>
    <x v="0"/>
    <x v="1"/>
    <x v="9"/>
    <n v="2108.5508950000003"/>
    <n v="11.708740999999918"/>
    <n v="8.1131020000000262"/>
    <n v="555.55555555555554"/>
    <x v="21"/>
    <n v="55259"/>
  </r>
  <r>
    <n v="1709"/>
    <n v="912"/>
    <x v="0"/>
    <x v="3"/>
    <s v="Commonwealth Ind In"/>
    <x v="9"/>
    <x v="0"/>
    <x v="3"/>
    <x v="4"/>
    <x v="0"/>
    <d v="2001-03-21T00:00:00"/>
    <d v="2002-03-21T00:00:00"/>
    <x v="0"/>
    <n v="-2000000"/>
    <n v="326.43601699999999"/>
    <n v="10"/>
    <n v="959.42788599999994"/>
    <n v="949.90374099999997"/>
    <n v="-2.4938790541395583"/>
    <n v="-814.09194531304479"/>
    <n v="-1358.249403"/>
    <x v="0"/>
    <n v="-2172.3413483130448"/>
    <n v="-14478.977698000001"/>
    <n v="-16728.268302"/>
    <n v="-2249.2906039999998"/>
    <n v="-76.949255686954984"/>
    <n v="-14478.977698000001"/>
    <n v="-16728.268302"/>
    <n v="-2249.2906039999998"/>
    <x v="0"/>
    <m/>
    <n v="0"/>
    <n v="-16728.268302"/>
    <n v="-16728.268302"/>
    <n v="-2249.2906039999998"/>
    <n v="-2249.2906039999998"/>
    <n v="-2249.2906039999998"/>
    <x v="2"/>
    <x v="0"/>
    <x v="1"/>
    <x v="9"/>
    <n v="-2108.5508950000003"/>
    <n v="11.708740999999918"/>
    <n v="-8.1131020000000262"/>
    <n v="-555.55555555555554"/>
    <x v="4"/>
    <n v="55259"/>
  </r>
  <r>
    <n v="1710"/>
    <n v="913"/>
    <x v="0"/>
    <x v="4"/>
    <s v="Commonwealth Ind In"/>
    <x v="9"/>
    <x v="0"/>
    <x v="3"/>
    <x v="5"/>
    <x v="0"/>
    <d v="2001-03-21T00:00:00"/>
    <d v="2002-03-21T00:00:00"/>
    <x v="0"/>
    <n v="2000000"/>
    <n v="-326.43601699999999"/>
    <n v="10"/>
    <n v="959.42788599999994"/>
    <n v="949.90374099999997"/>
    <n v="-2.4938790541395583"/>
    <n v="814.09194531304479"/>
    <n v="1358.249403"/>
    <x v="0"/>
    <n v="2172.3413483130448"/>
    <n v="14478.977698000001"/>
    <n v="16728.268302"/>
    <n v="2249.2906039999998"/>
    <n v="76.949255686954984"/>
    <n v="14478.977698000001"/>
    <n v="16728.268302"/>
    <n v="2249.2906039999998"/>
    <x v="0"/>
    <m/>
    <n v="0"/>
    <n v="16728.268302"/>
    <n v="16728.268302"/>
    <n v="2249.2906039999998"/>
    <n v="2249.2906039999998"/>
    <n v="2249.2906039999998"/>
    <x v="2"/>
    <x v="0"/>
    <x v="1"/>
    <x v="9"/>
    <n v="2108.5508950000003"/>
    <n v="11.708740999999918"/>
    <n v="8.1131020000000262"/>
    <n v="555.55555555555554"/>
    <x v="5"/>
    <n v="55259"/>
  </r>
  <r>
    <n v="1296"/>
    <n v="457"/>
    <x v="0"/>
    <x v="0"/>
    <s v="Compaq"/>
    <x v="4"/>
    <x v="7"/>
    <x v="3"/>
    <x v="1"/>
    <x v="5"/>
    <d v="2001-01-05T00:00:00"/>
    <d v="2006-01-05T00:00:00"/>
    <x v="0"/>
    <n v="-10000000"/>
    <n v="4140.063279"/>
    <n v="1.1499999999999999"/>
    <n v="146.460364"/>
    <n v="145.75901400000001"/>
    <n v="-0.57066424245913261"/>
    <n v="-2362.5860748434075"/>
    <n v="-1271.7036600000001"/>
    <x v="0"/>
    <n v="-3634.2897348434076"/>
    <n v="97401.437709999998"/>
    <n v="94459.728684000002"/>
    <n v="-2941.7090259999968"/>
    <n v="692.58070884341078"/>
    <n v="97401.437709999998"/>
    <n v="94459.728684000002"/>
    <n v="-2941.7090259999968"/>
    <x v="0"/>
    <n v="40862.424563730005"/>
    <n v="0"/>
    <n v="94459.728684000002"/>
    <n v="7013.0252800000017"/>
    <n v="-2941.7090259999968"/>
    <n v="-2941.7090259999968"/>
    <n v="-2941.7090259999968"/>
    <x v="1"/>
    <x v="0"/>
    <x v="3"/>
    <x v="4"/>
    <n v="-37625.780794999999"/>
    <n v="-8.6704649999999788"/>
    <n v="-36.074483000000328"/>
    <n v="-319.44444444444446"/>
    <x v="1"/>
    <n v="77779"/>
  </r>
  <r>
    <n v="1551"/>
    <n v="597"/>
    <x v="0"/>
    <x v="1"/>
    <s v="Compaq"/>
    <x v="4"/>
    <x v="7"/>
    <x v="3"/>
    <x v="1"/>
    <x v="1"/>
    <d v="2001-01-05T00:00:00"/>
    <d v="2006-01-05T00:00:00"/>
    <x v="0"/>
    <n v="10000000"/>
    <n v="-4140.063279"/>
    <n v="1.1499999999999999"/>
    <n v="146.460364"/>
    <n v="145.75901400000001"/>
    <n v="-0.57066424245913261"/>
    <n v="2362.5860748434075"/>
    <n v="1271.7036600000001"/>
    <x v="0"/>
    <n v="3634.2897348434076"/>
    <n v="-97401.437709999998"/>
    <n v="-94459.728684000002"/>
    <n v="2941.7090259999968"/>
    <n v="-692.58070884341078"/>
    <n v="-97401.437709999998"/>
    <n v="-94459.728684000002"/>
    <n v="2941.7090259999968"/>
    <x v="0"/>
    <n v="-40862.424563730005"/>
    <n v="0"/>
    <n v="-94459.728684000002"/>
    <n v="-7013.0252800000017"/>
    <n v="2941.7090259999968"/>
    <n v="2941.7090259999968"/>
    <n v="2941.7090259999968"/>
    <x v="1"/>
    <x v="0"/>
    <x v="3"/>
    <x v="4"/>
    <n v="37625.780794999999"/>
    <n v="-8.6704649999999788"/>
    <n v="36.074483000000328"/>
    <n v="319.44444444444446"/>
    <x v="1"/>
    <n v="77779"/>
  </r>
  <r>
    <n v="1075"/>
    <n v="432"/>
    <x v="0"/>
    <x v="0"/>
    <s v="Corus Group Plc"/>
    <x v="4"/>
    <x v="0"/>
    <x v="6"/>
    <x v="6"/>
    <x v="0"/>
    <d v="2000-12-19T00:00:00"/>
    <d v="2001-03-16T00:00:00"/>
    <x v="0"/>
    <n v="0"/>
    <n v="0"/>
    <n v="4.3"/>
    <n v="0"/>
    <n v="0"/>
    <m/>
    <n v="-"/>
    <n v="0"/>
    <x v="0"/>
    <n v="0"/>
    <n v="0"/>
    <n v="0"/>
    <n v="0"/>
    <n v="0"/>
    <n v="0"/>
    <n v="0"/>
    <n v="0"/>
    <x v="0"/>
    <n v="0"/>
    <n v="220022.65333299999"/>
    <n v="220022.65333299999"/>
    <n v="164667.75234599999"/>
    <n v="0"/>
    <n v="0"/>
    <n v="0"/>
    <x v="3"/>
    <x v="0"/>
    <x v="3"/>
    <x v="4"/>
    <n v="0"/>
    <n v="0"/>
    <n v="0"/>
    <n v="0"/>
    <x v="6"/>
    <n v="76337"/>
  </r>
  <r>
    <n v="1298"/>
    <n v="459"/>
    <x v="0"/>
    <x v="0"/>
    <s v="Corus Group Plc"/>
    <x v="4"/>
    <x v="0"/>
    <x v="6"/>
    <x v="1"/>
    <x v="0"/>
    <d v="2001-01-05T00:00:00"/>
    <d v="2006-01-05T00:00:00"/>
    <x v="0"/>
    <n v="-10000000"/>
    <n v="4328.4483749999999"/>
    <n v="3.5"/>
    <n v="342.43061299999999"/>
    <n v="340.93444499999998"/>
    <n v="-1.0710228759611948"/>
    <n v="-4635.8672270420602"/>
    <n v="-3195.3171540000003"/>
    <x v="0"/>
    <n v="-7831.1843810420605"/>
    <n v="-114217.132982"/>
    <n v="-120947.03595200001"/>
    <n v="-6729.9029700000101"/>
    <n v="1101.2814110420504"/>
    <n v="-114217.132982"/>
    <n v="-120947.03595200001"/>
    <n v="-6729.9029700000101"/>
    <x v="0"/>
    <n v="42721.785461250001"/>
    <n v="0"/>
    <n v="-120947.03595200001"/>
    <n v="-329328.35217199998"/>
    <n v="-6729.9029700000101"/>
    <n v="-6729.9029700000101"/>
    <n v="-6729.9029700000101"/>
    <x v="1"/>
    <x v="0"/>
    <x v="3"/>
    <x v="4"/>
    <n v="-20400.52100600001"/>
    <n v="-3.3456899999999905"/>
    <n v="-41.64611799999966"/>
    <n v="-972.2222222222224"/>
    <x v="1"/>
    <n v="76337"/>
  </r>
  <r>
    <n v="1494"/>
    <n v="545"/>
    <x v="0"/>
    <x v="1"/>
    <s v="Corus Group Plc"/>
    <x v="4"/>
    <x v="0"/>
    <x v="6"/>
    <x v="1"/>
    <x v="1"/>
    <d v="2001-01-05T00:00:00"/>
    <d v="2006-01-05T00:00:00"/>
    <x v="0"/>
    <n v="10000000"/>
    <n v="-4328.4483749999999"/>
    <n v="3.5"/>
    <n v="342.43061299999999"/>
    <n v="340.93444499999998"/>
    <n v="-1.0710228759611948"/>
    <n v="4635.8672270420602"/>
    <n v="3195.3171540000003"/>
    <x v="0"/>
    <n v="7831.1843810420605"/>
    <n v="114217.132982"/>
    <n v="120947.03595200001"/>
    <n v="6729.9029700000101"/>
    <n v="-1101.2814110420504"/>
    <n v="114217.132982"/>
    <n v="120947.03595200001"/>
    <n v="6729.9029700000101"/>
    <x v="0"/>
    <n v="-42721.785461250001"/>
    <n v="0"/>
    <n v="120947.03595200001"/>
    <n v="329328.35217199998"/>
    <n v="6729.9029700000101"/>
    <n v="6729.9029700000101"/>
    <n v="6729.9029700000101"/>
    <x v="1"/>
    <x v="0"/>
    <x v="3"/>
    <x v="4"/>
    <n v="20400.52100600001"/>
    <n v="-3.3456899999999905"/>
    <n v="41.64611799999966"/>
    <n v="972.2222222222224"/>
    <x v="1"/>
    <n v="76337"/>
  </r>
  <r>
    <n v="1299"/>
    <n v="460"/>
    <x v="0"/>
    <x v="0"/>
    <s v="Costco Wholesale"/>
    <x v="5"/>
    <x v="6"/>
    <x v="3"/>
    <x v="1"/>
    <x v="4"/>
    <d v="2001-01-05T00:00:00"/>
    <d v="2006-01-05T00:00:00"/>
    <x v="0"/>
    <n v="-10000000"/>
    <n v="4094.493939"/>
    <n v="0.75"/>
    <n v="48.565840000000001"/>
    <n v="48.487673000000001"/>
    <n v="-6.5243073000771618E-2"/>
    <n v="-267.1373669633939"/>
    <n v="-642.00766199999998"/>
    <x v="0"/>
    <n v="-909.14502896339388"/>
    <n v="-128849.54205800001"/>
    <n v="-129519.419377"/>
    <n v="-669.87731899999199"/>
    <n v="239.2677099634019"/>
    <n v="-128849.54205800001"/>
    <n v="-129519.419377"/>
    <n v="-669.87731899999199"/>
    <x v="0"/>
    <n v="23574.048853792498"/>
    <n v="0"/>
    <n v="-129519.419377"/>
    <n v="-157281.90352200001"/>
    <n v="-669.87731899999199"/>
    <n v="-669.87731899999199"/>
    <n v="-669.87731899999199"/>
    <x v="1"/>
    <x v="3"/>
    <x v="1"/>
    <x v="5"/>
    <n v="-4496.7585589999944"/>
    <n v="-0.84134600000000148"/>
    <n v="-38.500318000000334"/>
    <n v="-208.33333333333334"/>
    <x v="1"/>
    <n v="84129"/>
  </r>
  <r>
    <n v="1557"/>
    <n v="603"/>
    <x v="0"/>
    <x v="1"/>
    <s v="Costco Wholesale"/>
    <x v="5"/>
    <x v="6"/>
    <x v="3"/>
    <x v="1"/>
    <x v="1"/>
    <d v="2001-01-05T00:00:00"/>
    <d v="2006-01-05T00:00:00"/>
    <x v="0"/>
    <n v="10000000"/>
    <n v="-4094.493939"/>
    <n v="0.75"/>
    <n v="48.565840000000001"/>
    <n v="48.487673000000001"/>
    <n v="-6.5243073000771618E-2"/>
    <n v="267.1373669633939"/>
    <n v="642.00766199999998"/>
    <x v="0"/>
    <n v="909.14502896339388"/>
    <n v="128849.54205800001"/>
    <n v="129519.419377"/>
    <n v="669.87731899999199"/>
    <n v="-239.2677099634019"/>
    <n v="128849.54205800001"/>
    <n v="129519.419377"/>
    <n v="669.87731899999199"/>
    <x v="0"/>
    <n v="-23574.048853792498"/>
    <n v="0"/>
    <n v="129519.419377"/>
    <n v="157281.90352200001"/>
    <n v="669.87731899999199"/>
    <n v="669.87731899999199"/>
    <n v="669.87731899999199"/>
    <x v="1"/>
    <x v="3"/>
    <x v="1"/>
    <x v="5"/>
    <n v="4496.7585589999944"/>
    <n v="-0.84134600000000148"/>
    <n v="38.500318000000334"/>
    <n v="208.33333333333334"/>
    <x v="1"/>
    <n v="84129"/>
  </r>
  <r>
    <n v="1300"/>
    <n v="461"/>
    <x v="0"/>
    <x v="0"/>
    <s v="Countrywide"/>
    <x v="5"/>
    <x v="2"/>
    <x v="3"/>
    <x v="1"/>
    <x v="4"/>
    <d v="2001-01-05T00:00:00"/>
    <d v="2006-01-05T00:00:00"/>
    <x v="0"/>
    <n v="-10000000"/>
    <n v="4076.6510250000001"/>
    <n v="0.74"/>
    <n v="83.011606999999998"/>
    <n v="82.423213000000004"/>
    <n v="-0.56330011168211602"/>
    <n v="-2296.3779776715128"/>
    <n v="-968.11453799999992"/>
    <x v="0"/>
    <n v="-3264.4925156715126"/>
    <n v="19160.986585999999"/>
    <n v="16566.744448000001"/>
    <n v="-2594.2421379999978"/>
    <n v="670.2503776715148"/>
    <n v="19160.986585999999"/>
    <n v="16566.744448000001"/>
    <n v="-2594.2421379999978"/>
    <x v="0"/>
    <n v="23471.318276437501"/>
    <n v="0"/>
    <n v="16566.744448000001"/>
    <n v="-1680.1992439999995"/>
    <n v="-2594.2421379999978"/>
    <n v="-2594.2421379999978"/>
    <n v="-2594.2421379999978"/>
    <x v="1"/>
    <x v="3"/>
    <x v="1"/>
    <x v="5"/>
    <n v="-13913.983392999999"/>
    <n v="-2.8997779999999977"/>
    <n v="-37.622534999999516"/>
    <n v="-205.55555555555554"/>
    <x v="1"/>
    <n v="93160"/>
  </r>
  <r>
    <n v="1575"/>
    <n v="621"/>
    <x v="0"/>
    <x v="1"/>
    <s v="Countrywide"/>
    <x v="5"/>
    <x v="2"/>
    <x v="3"/>
    <x v="1"/>
    <x v="1"/>
    <d v="2001-01-05T00:00:00"/>
    <d v="2006-01-05T00:00:00"/>
    <x v="0"/>
    <n v="10000000"/>
    <n v="-4076.6510250000001"/>
    <n v="0.74"/>
    <n v="83.011606999999998"/>
    <n v="82.423213000000004"/>
    <n v="-0.56330011168211602"/>
    <n v="2296.3779776715128"/>
    <n v="968.11453799999992"/>
    <x v="0"/>
    <n v="3264.4925156715126"/>
    <n v="-19160.986585999999"/>
    <n v="-16566.744448000001"/>
    <n v="2594.2421379999978"/>
    <n v="-670.2503776715148"/>
    <n v="-19160.986585999999"/>
    <n v="-16566.744448000001"/>
    <n v="2594.2421379999978"/>
    <x v="0"/>
    <n v="-23471.318276437501"/>
    <n v="0"/>
    <n v="-16566.744448000001"/>
    <n v="1680.1992439999995"/>
    <n v="2594.2421379999978"/>
    <n v="2594.2421379999978"/>
    <n v="2594.2421379999978"/>
    <x v="1"/>
    <x v="3"/>
    <x v="1"/>
    <x v="5"/>
    <n v="13913.983392999999"/>
    <n v="-2.8997779999999977"/>
    <n v="37.622534999999516"/>
    <n v="205.55555555555554"/>
    <x v="1"/>
    <n v="93160"/>
  </r>
  <r>
    <n v="1633"/>
    <n v="837"/>
    <x v="0"/>
    <x v="0"/>
    <s v="Countrywide"/>
    <x v="5"/>
    <x v="2"/>
    <x v="3"/>
    <x v="6"/>
    <x v="4"/>
    <d v="2001-02-07T00:00:00"/>
    <d v="2006-02-07T00:00:00"/>
    <x v="0"/>
    <n v="10000000"/>
    <n v="-4153.9229299999997"/>
    <n v="0.8"/>
    <n v="83.782867999999993"/>
    <n v="83.195081000000002"/>
    <n v="-0.56812023297382386"/>
    <n v="2359.9276627469089"/>
    <n v="958.85990099999992"/>
    <x v="0"/>
    <n v="3318.7875637469087"/>
    <n v="-3661.5231990000002"/>
    <n v="-988.14794500000005"/>
    <n v="2673.375254"/>
    <n v="-645.4123097469087"/>
    <n v="-3661.5231990000002"/>
    <n v="-988.14794500000005"/>
    <n v="2673.375254"/>
    <x v="0"/>
    <n v="-23916.211269474996"/>
    <n v="0"/>
    <n v="-988.14794500000005"/>
    <n v="-988.14794500000005"/>
    <n v="2673.375254"/>
    <n v="2673.375254"/>
    <n v="2673.375254"/>
    <x v="1"/>
    <x v="3"/>
    <x v="1"/>
    <x v="5"/>
    <n v="14113.745117999999"/>
    <m/>
    <m/>
    <n v="222.22222222222223"/>
    <x v="6"/>
    <n v="93160"/>
  </r>
  <r>
    <n v="235"/>
    <n v="350"/>
    <x v="0"/>
    <x v="0"/>
    <s v="Daimlerchrysler Ag"/>
    <x v="5"/>
    <x v="6"/>
    <x v="8"/>
    <x v="16"/>
    <x v="3"/>
    <d v="2000-10-20T00:00:00"/>
    <d v="2005-10-20T00:00:00"/>
    <x v="0"/>
    <n v="-10000000"/>
    <n v="3855.8334880000002"/>
    <n v="0.5"/>
    <n v="127.742525"/>
    <n v="118.134303"/>
    <n v="-9.5914909308992922"/>
    <n v="-36983.191931209789"/>
    <n v="-1349.6328629999998"/>
    <x v="0"/>
    <n v="-38332.824794209788"/>
    <n v="296710.43028299999"/>
    <n v="259663.70701099999"/>
    <n v="-37046.723272000003"/>
    <n v="1286.1015222097849"/>
    <n v="296710.43028299999"/>
    <n v="259663.70701099999"/>
    <n v="-37046.723272000003"/>
    <x v="0"/>
    <n v="22199.96130716"/>
    <n v="-13055.555555999999"/>
    <n v="246608.15145499998"/>
    <n v="45874.129368999973"/>
    <n v="-37046.723272000032"/>
    <n v="-37046.723272000032"/>
    <n v="-37046.723272000003"/>
    <x v="1"/>
    <x v="3"/>
    <x v="1"/>
    <x v="5"/>
    <n v="-79954.682295000064"/>
    <m/>
    <m/>
    <n v="-138.88888888888889"/>
    <x v="16"/>
    <n v="92465"/>
  </r>
  <r>
    <n v="1061"/>
    <n v="425"/>
    <x v="0"/>
    <x v="0"/>
    <s v="Daimlerchrysler Ag"/>
    <x v="5"/>
    <x v="6"/>
    <x v="8"/>
    <x v="10"/>
    <x v="3"/>
    <d v="2000-12-14T00:00:00"/>
    <d v="2005-10-20T00:00:00"/>
    <x v="0"/>
    <n v="10000000"/>
    <n v="-3911.8067610000003"/>
    <n v="0.95"/>
    <n v="127.742525"/>
    <n v="118.134303"/>
    <n v="-9.578764577280257"/>
    <n v="37470.276035432216"/>
    <n v="1460.7045149999999"/>
    <x v="0"/>
    <n v="38930.980550432214"/>
    <n v="-110389.687425"/>
    <n v="-72565.944168999995"/>
    <n v="37823.743256000002"/>
    <n v="-1107.2372944322124"/>
    <n v="-110389.687425"/>
    <n v="-72565.944168999995"/>
    <n v="37823.743256000002"/>
    <x v="0"/>
    <n v="-22522.227426457503"/>
    <n v="10291.666667"/>
    <n v="-62274.277501999997"/>
    <n v="-38265.037511000002"/>
    <n v="37823.743256000002"/>
    <n v="37823.743256000002"/>
    <n v="37823.743256000002"/>
    <x v="1"/>
    <x v="3"/>
    <x v="1"/>
    <x v="5"/>
    <n v="80750.244636000003"/>
    <n v="-19.818625000000011"/>
    <n v="31.935080999999627"/>
    <n v="263.88888888888891"/>
    <x v="10"/>
    <n v="92465"/>
  </r>
  <r>
    <n v="1675"/>
    <n v="883"/>
    <x v="0"/>
    <x v="0"/>
    <s v="Daimlerchrysler Ag"/>
    <x v="5"/>
    <x v="6"/>
    <x v="8"/>
    <x v="8"/>
    <x v="3"/>
    <d v="2001-03-13T00:00:00"/>
    <d v="2006-03-13T00:00:00"/>
    <x v="0"/>
    <n v="10000000"/>
    <n v="-4274.8691060000001"/>
    <n v="1.42"/>
    <n v="133.34522100000001"/>
    <n v="123.349587"/>
    <n v="-9.9508518464406563"/>
    <n v="42538.589136732218"/>
    <n v="1635.047364"/>
    <x v="0"/>
    <n v="44173.636500732217"/>
    <n v="44813.128345999998"/>
    <n v="87733.032496999993"/>
    <n v="42919.904150999995"/>
    <n v="-1253.7323497322213"/>
    <n v="44813.128345999998"/>
    <n v="87733.032496999993"/>
    <n v="42919.904150999995"/>
    <x v="0"/>
    <n v="-24612.558877795"/>
    <n v="0"/>
    <n v="87733.032496999993"/>
    <n v="87733.032496999993"/>
    <n v="42919.904150999995"/>
    <n v="42919.904150999995"/>
    <n v="42919.904150999995"/>
    <x v="1"/>
    <x v="3"/>
    <x v="1"/>
    <x v="5"/>
    <n v="89998.425491999995"/>
    <n v="-20.485837999999987"/>
    <n v="36.916046000000279"/>
    <n v="394.44444444444446"/>
    <x v="8"/>
    <n v="92465"/>
  </r>
  <r>
    <n v="1677"/>
    <n v="885"/>
    <x v="0"/>
    <x v="0"/>
    <s v="Daimlerchrysler Ag"/>
    <x v="5"/>
    <x v="6"/>
    <x v="8"/>
    <x v="10"/>
    <x v="3"/>
    <d v="2001-03-13T00:00:00"/>
    <d v="2006-03-13T00:00:00"/>
    <x v="0"/>
    <n v="-10000000"/>
    <n v="4267.7061979999999"/>
    <n v="1.37"/>
    <n v="133.34522100000001"/>
    <n v="123.349587"/>
    <n v="-9.9526496065120131"/>
    <n v="-42474.984412233578"/>
    <n v="-1621.9989269999999"/>
    <x v="0"/>
    <n v="-44096.983339233579"/>
    <n v="-23415.099536000002"/>
    <n v="-66232.937443000003"/>
    <n v="-42817.837907000001"/>
    <n v="1279.1454322335776"/>
    <n v="-23415.099536000002"/>
    <n v="-66232.937443000003"/>
    <n v="-42817.837907000001"/>
    <x v="0"/>
    <n v="24571.318434984998"/>
    <n v="0"/>
    <n v="-66232.937443000003"/>
    <n v="-66232.937443000003"/>
    <n v="-42817.837907000001"/>
    <n v="-42817.837907000001"/>
    <n v="-42817.837907000001"/>
    <x v="1"/>
    <x v="3"/>
    <x v="1"/>
    <x v="5"/>
    <n v="-89898.861896999995"/>
    <n v="-20.485837999999987"/>
    <n v="-36.841825000000426"/>
    <n v="-380.55555555555554"/>
    <x v="10"/>
    <n v="92465"/>
  </r>
  <r>
    <n v="1301"/>
    <n v="462"/>
    <x v="0"/>
    <x v="0"/>
    <s v="Dana Corp."/>
    <x v="4"/>
    <x v="6"/>
    <x v="3"/>
    <x v="1"/>
    <x v="0"/>
    <d v="2001-01-05T00:00:00"/>
    <d v="2006-01-05T00:00:00"/>
    <x v="0"/>
    <n v="-10000000"/>
    <n v="4281.8026200000004"/>
    <n v="4.0999999999999996"/>
    <n v="531.07010000000002"/>
    <n v="529.18842600000005"/>
    <n v="-1.0958941897283003"/>
    <n v="-4692.4026128214136"/>
    <n v="-4224.9920249999996"/>
    <x v="0"/>
    <n v="-8917.3946378214132"/>
    <n v="336798.74013300001"/>
    <n v="329624.35794399999"/>
    <n v="-7174.3821890000254"/>
    <n v="1743.0124488213878"/>
    <n v="336798.74013300001"/>
    <n v="329624.35794399999"/>
    <n v="-7174.3821890000254"/>
    <x v="0"/>
    <n v="42261.391859400006"/>
    <n v="0"/>
    <n v="329624.35794399999"/>
    <n v="-189058.45644400001"/>
    <n v="-7174.3821890000254"/>
    <n v="-7174.3821890000254"/>
    <n v="-7174.3821890000254"/>
    <x v="1"/>
    <x v="0"/>
    <x v="3"/>
    <x v="4"/>
    <n v="-24689.994455000036"/>
    <n v="-3.7204399999999396"/>
    <n v="-41.875296999999591"/>
    <n v="-1138.8888888888887"/>
    <x v="1"/>
    <n v="86728"/>
  </r>
  <r>
    <n v="1495"/>
    <n v="546"/>
    <x v="0"/>
    <x v="1"/>
    <s v="Dana Corp."/>
    <x v="4"/>
    <x v="6"/>
    <x v="3"/>
    <x v="1"/>
    <x v="1"/>
    <d v="2001-01-05T00:00:00"/>
    <d v="2006-01-05T00:00:00"/>
    <x v="0"/>
    <n v="10000000"/>
    <n v="-4281.8026200000004"/>
    <n v="4.0999999999999996"/>
    <n v="531.07010000000002"/>
    <n v="529.18842600000005"/>
    <n v="-1.0958941897283003"/>
    <n v="4692.4026128214136"/>
    <n v="4224.9920249999996"/>
    <x v="0"/>
    <n v="8917.3946378214132"/>
    <n v="-336798.74013300001"/>
    <n v="-329624.35794399999"/>
    <n v="7174.3821890000254"/>
    <n v="-1743.0124488213878"/>
    <n v="-336798.74013300001"/>
    <n v="-329624.35794399999"/>
    <n v="7174.3821890000254"/>
    <x v="0"/>
    <n v="-42261.391859400006"/>
    <n v="0"/>
    <n v="-329624.35794399999"/>
    <n v="189058.45644400001"/>
    <n v="7174.3821890000254"/>
    <n v="7174.3821890000254"/>
    <n v="7174.3821890000254"/>
    <x v="1"/>
    <x v="0"/>
    <x v="3"/>
    <x v="4"/>
    <n v="24689.994455000036"/>
    <n v="-3.7204399999999396"/>
    <n v="41.875296999999591"/>
    <n v="1138.8888888888887"/>
    <x v="1"/>
    <n v="86728"/>
  </r>
  <r>
    <n v="1748"/>
    <n v="954"/>
    <x v="0"/>
    <x v="0"/>
    <s v="Deere &amp; Co."/>
    <x v="9"/>
    <x v="8"/>
    <x v="3"/>
    <x v="16"/>
    <x v="8"/>
    <d v="2001-04-03T00:00:00"/>
    <d v="2006-04-03T00:00:00"/>
    <x v="0"/>
    <n v="-10000000"/>
    <n v="4258.8900100000001"/>
    <n v="0.57999999999999996"/>
    <n v="57.666037000000003"/>
    <n v="57.398172000000002"/>
    <n v="-0.27146744646619725"/>
    <n v="-1156.1499957950973"/>
    <n v="-690.34329000000002"/>
    <x v="0"/>
    <n v="-1846.4932857950973"/>
    <n v="-1447.7487550000001"/>
    <n v="-2773.7163190000001"/>
    <n v="-1325.967564"/>
    <n v="520.5257217950973"/>
    <n v="-1447.7487550000001"/>
    <n v="-2773.7163190000001"/>
    <n v="-1325.967564"/>
    <x v="0"/>
    <m/>
    <n v="0"/>
    <n v="-2773.7163190000001"/>
    <n v="-2773.7163190000001"/>
    <n v="-1325.967564"/>
    <n v="-1325.967564"/>
    <n v="-1325.967564"/>
    <x v="1"/>
    <x v="0"/>
    <x v="1"/>
    <x v="9"/>
    <n v="-2773.7163190000001"/>
    <n v="57.398172000000002"/>
    <n v="4258.8900100000001"/>
    <n v="-161.11111111111109"/>
    <x v="16"/>
    <n v="86727"/>
  </r>
  <r>
    <n v="1302"/>
    <n v="463"/>
    <x v="0"/>
    <x v="0"/>
    <s v="Delta Air Lines"/>
    <x v="0"/>
    <x v="6"/>
    <x v="3"/>
    <x v="1"/>
    <x v="3"/>
    <d v="2001-01-05T00:00:00"/>
    <d v="2006-01-05T00:00:00"/>
    <x v="0"/>
    <n v="-10000000"/>
    <n v="4091.2514169999999"/>
    <n v="1.4"/>
    <n v="217.92233899999999"/>
    <n v="217.04157799999999"/>
    <n v="-0.70799305465498563"/>
    <n v="-2896.5775880833685"/>
    <n v="-1762.391511"/>
    <x v="0"/>
    <n v="-4658.9690990833687"/>
    <n v="275080.35453900002"/>
    <n v="271632.98615499999"/>
    <n v="-3447.3683840000303"/>
    <n v="1211.6007150833384"/>
    <n v="275080.35453900002"/>
    <n v="271632.98615499999"/>
    <n v="-3447.3683840000303"/>
    <x v="0"/>
    <n v="51148.825215334007"/>
    <n v="0"/>
    <n v="271632.98615499999"/>
    <n v="99246.209869999991"/>
    <n v="-3447.3683840000303"/>
    <n v="-3447.3683840000303"/>
    <n v="-3447.3683840000303"/>
    <x v="1"/>
    <x v="0"/>
    <x v="0"/>
    <x v="0"/>
    <n v="29695.906810999993"/>
    <n v="9.0349709999999845"/>
    <n v="-49.045048999999835"/>
    <n v="-388.88888888888891"/>
    <x v="1"/>
    <n v="51127"/>
  </r>
  <r>
    <n v="1496"/>
    <n v="547"/>
    <x v="0"/>
    <x v="1"/>
    <s v="Delta Air Lines"/>
    <x v="0"/>
    <x v="6"/>
    <x v="3"/>
    <x v="1"/>
    <x v="1"/>
    <d v="2001-01-05T00:00:00"/>
    <d v="2006-01-05T00:00:00"/>
    <x v="0"/>
    <n v="10000000"/>
    <n v="-4091.2514169999999"/>
    <n v="1.4"/>
    <n v="217.92233899999999"/>
    <n v="217.04157799999999"/>
    <n v="-0.70799305465498563"/>
    <n v="2896.5775880833685"/>
    <n v="1762.391511"/>
    <x v="0"/>
    <n v="4658.9690990833687"/>
    <n v="-275080.35453900002"/>
    <n v="-271632.98615499999"/>
    <n v="3447.3683840000303"/>
    <n v="-1211.6007150833384"/>
    <n v="-275080.35453900002"/>
    <n v="-271632.98615499999"/>
    <n v="3447.3683840000303"/>
    <x v="0"/>
    <n v="-51148.825215334007"/>
    <n v="0"/>
    <n v="-271632.98615499999"/>
    <n v="-99246.209869999991"/>
    <n v="3447.3683840000303"/>
    <n v="3447.3683840000303"/>
    <n v="3447.3683840000303"/>
    <x v="1"/>
    <x v="0"/>
    <x v="0"/>
    <x v="0"/>
    <n v="-29695.906810999993"/>
    <n v="9.0349709999999845"/>
    <n v="49.045048999999835"/>
    <n v="388.88888888888891"/>
    <x v="1"/>
    <n v="51127"/>
  </r>
  <r>
    <n v="1702"/>
    <n v="908"/>
    <x v="0"/>
    <x v="0"/>
    <s v="Delta Air Lines"/>
    <x v="0"/>
    <x v="6"/>
    <x v="3"/>
    <x v="10"/>
    <x v="3"/>
    <d v="2001-03-19T00:00:00"/>
    <d v="2006-03-19T00:00:00"/>
    <x v="0"/>
    <n v="10000000"/>
    <n v="-4327.0797499999999"/>
    <n v="2"/>
    <n v="218.85621399999999"/>
    <n v="217.98461499999999"/>
    <n v="-0.72375850762842986"/>
    <n v="3131.7607822491991"/>
    <n v="1916.9509739999999"/>
    <x v="0"/>
    <n v="5048.7117562491985"/>
    <n v="-68996.220667999994"/>
    <n v="-64980.733382999999"/>
    <n v="4015.4872849999956"/>
    <n v="-1033.2244712492029"/>
    <n v="-68996.220667999994"/>
    <n v="-64980.733382999999"/>
    <n v="4015.4872849999956"/>
    <x v="0"/>
    <n v="-54097.151034499999"/>
    <n v="0"/>
    <n v="-64980.733382999999"/>
    <n v="-64980.733382999999"/>
    <n v="4015.4872849999956"/>
    <n v="4015.4872849999956"/>
    <n v="4015.4872849999956"/>
    <x v="1"/>
    <x v="0"/>
    <x v="0"/>
    <x v="0"/>
    <n v="-23999.995864999997"/>
    <n v="7.0504829999999856"/>
    <n v="53.747448000000077"/>
    <n v="555.55555555555554"/>
    <x v="10"/>
    <n v="51127"/>
  </r>
  <r>
    <n v="1600"/>
    <n v="654"/>
    <x v="0"/>
    <x v="0"/>
    <s v="Deutsche Bank AG"/>
    <x v="11"/>
    <x v="2"/>
    <x v="8"/>
    <x v="12"/>
    <x v="2"/>
    <d v="2001-01-08T00:00:00"/>
    <d v="2006-01-09T00:00:00"/>
    <x v="1"/>
    <n v="-10000000"/>
    <n v="4132.6561389999997"/>
    <n v="0.27"/>
    <n v="22.294087999999999"/>
    <n v="22.272065999999999"/>
    <n v="-5.0760248903722422E-3"/>
    <n v="-20.977465424913646"/>
    <n v="-302.48462999999998"/>
    <x v="0"/>
    <n v="-323.46209542491363"/>
    <n v="-26589.521726999999"/>
    <n v="-26766.887320999998"/>
    <n v="-177.36559399999896"/>
    <n v="146.09650142491466"/>
    <n v="-23451.958163214"/>
    <n v="-23487.943624177497"/>
    <n v="-35.985460963496735"/>
    <x v="0"/>
    <n v="8157.8632183859991"/>
    <n v="0"/>
    <n v="-23487.943624177497"/>
    <n v="-23487.943624177497"/>
    <n v="-35.985460963496735"/>
    <n v="-35.985460963496735"/>
    <n v="-35.985460963496735"/>
    <x v="1"/>
    <x v="6"/>
    <x v="1"/>
    <x v="11"/>
    <n v="-5789.2631412074988"/>
    <m/>
    <m/>
    <n v="-75"/>
    <x v="12"/>
    <n v="55900"/>
  </r>
  <r>
    <n v="272"/>
    <n v="409"/>
    <x v="0"/>
    <x v="0"/>
    <s v="Deutsche Lufthansa"/>
    <x v="5"/>
    <x v="6"/>
    <x v="8"/>
    <x v="19"/>
    <x v="6"/>
    <d v="2000-11-30T00:00:00"/>
    <d v="2004-07-14T00:00:00"/>
    <x v="0"/>
    <n v="-10000000"/>
    <n v="2893.9841229999997"/>
    <n v="0.31"/>
    <n v="24.924952999999999"/>
    <n v="24.401592000000001"/>
    <n v="-0.52465701185476676"/>
    <n v="-1518.3490623283176"/>
    <n v="-355.25358299999999"/>
    <x v="0"/>
    <n v="-1873.6026453283175"/>
    <n v="-25066.781147999998"/>
    <n v="-26754.543656000002"/>
    <n v="-1687.7625080000034"/>
    <n v="185.84013732831409"/>
    <n v="-25066.781147999998"/>
    <n v="-26754.543656000002"/>
    <n v="-1687.7625080000034"/>
    <x v="0"/>
    <n v="16662.113588172499"/>
    <n v="-4047.2222219999999"/>
    <n v="-30801.765878000002"/>
    <n v="-63171.710831000004"/>
    <n v="-1687.7625080000034"/>
    <n v="-1687.7625080000034"/>
    <n v="-1687.7625080000034"/>
    <x v="4"/>
    <x v="3"/>
    <x v="1"/>
    <x v="5"/>
    <n v="-8187.2547720000002"/>
    <n v="-2.4970149999999975"/>
    <n v="-26.259390000000167"/>
    <n v="-86.111111111111114"/>
    <x v="19"/>
    <n v="67434"/>
  </r>
  <r>
    <n v="1612"/>
    <n v="821"/>
    <x v="0"/>
    <x v="0"/>
    <s v="Deutsche Lufthansa"/>
    <x v="5"/>
    <x v="6"/>
    <x v="8"/>
    <x v="10"/>
    <x v="6"/>
    <d v="2001-01-18T00:00:00"/>
    <d v="2003-08-06T00:00:00"/>
    <x v="0"/>
    <n v="-17000000"/>
    <n v="3606.0793320000002"/>
    <n v="0.32"/>
    <n v="19.806493"/>
    <n v="19.278925999999998"/>
    <n v="-0.52031391571987895"/>
    <n v="-1876.2932576294454"/>
    <n v="-476.27690400000006"/>
    <x v="0"/>
    <n v="-2352.5701616294455"/>
    <n v="-57427.651134"/>
    <n v="-59574.280751999999"/>
    <n v="-2146.629617999999"/>
    <n v="205.94054362944644"/>
    <n v="-57427.651134"/>
    <n v="-59574.280751999999"/>
    <n v="-2146.629617999999"/>
    <x v="0"/>
    <n v="20762.001753990004"/>
    <n v="0"/>
    <n v="-59574.280751999999"/>
    <n v="-59574.280751999999"/>
    <n v="-2146.629617999999"/>
    <n v="-2146.629617999999"/>
    <n v="-2146.629617999999"/>
    <x v="5"/>
    <x v="3"/>
    <x v="1"/>
    <x v="5"/>
    <n v="-10371.379799999995"/>
    <n v="-2.515117"/>
    <n v="-38.604497999999694"/>
    <n v="-151.11111111111111"/>
    <x v="10"/>
    <n v="67434"/>
  </r>
  <r>
    <n v="9"/>
    <n v="2"/>
    <x v="0"/>
    <x v="0"/>
    <s v="Deutsche Telekom AG"/>
    <x v="10"/>
    <x v="4"/>
    <x v="8"/>
    <x v="6"/>
    <x v="2"/>
    <d v="2000-04-07T00:00:00"/>
    <d v="2005-04-07T00:00:00"/>
    <x v="0"/>
    <n v="-10000000"/>
    <n v="3419.9417309999999"/>
    <n v="0.26"/>
    <n v="149.2749"/>
    <n v="144.41476299999999"/>
    <n v="-4.7176253570151738"/>
    <n v="-16134.003829679967"/>
    <n v="-1242.5731919999998"/>
    <x v="0"/>
    <n v="-17376.577021679965"/>
    <n v="426542.75780399999"/>
    <n v="410288.41252000001"/>
    <n v="-16254.345283999981"/>
    <n v="1122.2317376799838"/>
    <n v="426542.75780399999"/>
    <n v="410288.41252000001"/>
    <n v="-16254.345283999981"/>
    <x v="0"/>
    <n v="25316.118663727499"/>
    <n v="-19933.333332999999"/>
    <n v="390355.079187"/>
    <n v="123877.92407899996"/>
    <n v="-16254.345283999981"/>
    <n v="-16254.345283999981"/>
    <n v="-16254.345283999981"/>
    <x v="0"/>
    <x v="5"/>
    <x v="1"/>
    <x v="10"/>
    <n v="-28799.698482999986"/>
    <n v="-7.4659660000000088"/>
    <n v="-29.554121000000123"/>
    <n v="-72.222222222222229"/>
    <x v="6"/>
    <n v="93020"/>
  </r>
  <r>
    <n v="10"/>
    <n v="3"/>
    <x v="0"/>
    <x v="0"/>
    <s v="Deutsche Telekom AG"/>
    <x v="10"/>
    <x v="4"/>
    <x v="8"/>
    <x v="8"/>
    <x v="2"/>
    <d v="2000-04-26T00:00:00"/>
    <d v="2000-11-30T00:00:00"/>
    <x v="0"/>
    <n v="0"/>
    <n v="0"/>
    <n v="0.1"/>
    <n v="0"/>
    <n v="0"/>
    <m/>
    <n v="-"/>
    <n v="0"/>
    <x v="0"/>
    <n v="0"/>
    <n v="0"/>
    <n v="0"/>
    <n v="0"/>
    <n v="0"/>
    <n v="0"/>
    <n v="0"/>
    <n v="0"/>
    <x v="0"/>
    <n v="0"/>
    <n v="6083.3255559999998"/>
    <n v="6083.3255559999998"/>
    <n v="2.5555999999596679E-2"/>
    <n v="0"/>
    <n v="0"/>
    <n v="0"/>
    <x v="3"/>
    <x v="5"/>
    <x v="1"/>
    <x v="10"/>
    <n v="0"/>
    <n v="0"/>
    <n v="0"/>
    <n v="0"/>
    <x v="8"/>
    <n v="93020"/>
  </r>
  <r>
    <n v="1303"/>
    <n v="464"/>
    <x v="0"/>
    <x v="0"/>
    <s v="Deutsche Telekom AG"/>
    <x v="10"/>
    <x v="4"/>
    <x v="8"/>
    <x v="1"/>
    <x v="0"/>
    <d v="2001-01-05T00:00:00"/>
    <d v="2006-01-05T00:00:00"/>
    <x v="0"/>
    <n v="-10000000"/>
    <n v="4067.535856"/>
    <n v="0.95"/>
    <n v="156.667969"/>
    <n v="151.62232900000001"/>
    <n v="-4.8879061745435113"/>
    <n v="-19881.733625719527"/>
    <n v="-1480.893012"/>
    <x v="0"/>
    <n v="-21362.626637719528"/>
    <n v="226092.179149"/>
    <n v="206051.53619000001"/>
    <n v="-20040.64295899999"/>
    <n v="1321.9836787195381"/>
    <n v="226092.179149"/>
    <n v="206051.53619000001"/>
    <n v="-20040.64295899999"/>
    <x v="0"/>
    <n v="30109.934174039998"/>
    <n v="0"/>
    <n v="206051.53619000001"/>
    <n v="162336.82888700001"/>
    <n v="-20040.64295899999"/>
    <n v="-20040.64295899999"/>
    <n v="-20040.64295899999"/>
    <x v="1"/>
    <x v="5"/>
    <x v="1"/>
    <x v="10"/>
    <n v="-33481.62076999998"/>
    <n v="-7.4887569999999926"/>
    <n v="-37.629685999999765"/>
    <n v="-263.88888888888891"/>
    <x v="1"/>
    <n v="93020"/>
  </r>
  <r>
    <n v="1497"/>
    <n v="548"/>
    <x v="0"/>
    <x v="1"/>
    <s v="Deutsche Telekom AG"/>
    <x v="10"/>
    <x v="4"/>
    <x v="8"/>
    <x v="1"/>
    <x v="1"/>
    <d v="2001-01-05T00:00:00"/>
    <d v="2006-01-05T00:00:00"/>
    <x v="0"/>
    <n v="10000000"/>
    <n v="-4067.535856"/>
    <n v="0.95"/>
    <n v="156.667969"/>
    <n v="151.62232900000001"/>
    <n v="-4.8879061745435113"/>
    <n v="19881.733625719527"/>
    <n v="1480.893012"/>
    <x v="0"/>
    <n v="21362.626637719528"/>
    <n v="-226092.179149"/>
    <n v="-206051.53619000001"/>
    <n v="20040.64295899999"/>
    <n v="-1321.9836787195381"/>
    <n v="-226092.179149"/>
    <n v="-206051.53619000001"/>
    <n v="20040.64295899999"/>
    <x v="0"/>
    <n v="-30109.934174039998"/>
    <n v="0"/>
    <n v="-206051.53619000001"/>
    <n v="-162336.82888700001"/>
    <n v="20040.64295899999"/>
    <n v="20040.64295899999"/>
    <n v="20040.64295899999"/>
    <x v="1"/>
    <x v="5"/>
    <x v="1"/>
    <x v="10"/>
    <n v="33481.62076999998"/>
    <n v="-7.4887569999999926"/>
    <n v="37.629685999999765"/>
    <n v="263.88888888888891"/>
    <x v="1"/>
    <n v="93020"/>
  </r>
  <r>
    <n v="1698"/>
    <n v="904"/>
    <x v="0"/>
    <x v="2"/>
    <s v="Deutsche Telekom AG"/>
    <x v="10"/>
    <x v="4"/>
    <x v="8"/>
    <x v="12"/>
    <x v="0"/>
    <d v="2000-08-23T00:00:00"/>
    <d v="2005-08-23T00:00:00"/>
    <x v="0"/>
    <n v="10000000"/>
    <n v="-3733.6083500000004"/>
    <n v="0.52"/>
    <n v="153.03456700000001"/>
    <n v="148.084068"/>
    <n v="-4.7805854110310522"/>
    <n v="17848.83360851372"/>
    <n v="1334.888193"/>
    <x v="0"/>
    <n v="19183.721801513719"/>
    <n v="-376636.16956200002"/>
    <n v="-358632.99351599999"/>
    <n v="18003.176046000037"/>
    <n v="-1180.5457555136818"/>
    <n v="-376636.16956200002"/>
    <n v="-358632.99351599999"/>
    <n v="18003.176046000037"/>
    <x v="0"/>
    <n v="-27638.035810875004"/>
    <n v="26577.777778"/>
    <n v="-332055.215738"/>
    <n v="-143502.72151499998"/>
    <n v="18003.176046000037"/>
    <n v="18003.176046000037"/>
    <n v="18003.176046000037"/>
    <x v="0"/>
    <x v="5"/>
    <x v="1"/>
    <x v="10"/>
    <n v="31104.341697000025"/>
    <m/>
    <m/>
    <n v="144.44444444444446"/>
    <x v="12"/>
    <n v="93020"/>
  </r>
  <r>
    <n v="1699"/>
    <n v="905"/>
    <x v="0"/>
    <x v="3"/>
    <s v="Deutsche Telekom AG"/>
    <x v="10"/>
    <x v="4"/>
    <x v="8"/>
    <x v="4"/>
    <x v="0"/>
    <d v="2000-08-23T00:00:00"/>
    <d v="2005-08-23T00:00:00"/>
    <x v="0"/>
    <n v="-10000000"/>
    <n v="3733.6083500000004"/>
    <n v="0.52"/>
    <n v="153.03456700000001"/>
    <n v="148.084068"/>
    <n v="-4.7805854110310522"/>
    <n v="-17848.83360851372"/>
    <n v="-1334.888193"/>
    <x v="0"/>
    <n v="-19183.721801513719"/>
    <n v="376636.16956200002"/>
    <n v="358632.99351599999"/>
    <n v="-18003.176046000037"/>
    <n v="1180.5457555136818"/>
    <n v="376636.16956200002"/>
    <n v="358632.99351599999"/>
    <n v="-18003.176046000037"/>
    <x v="0"/>
    <n v="27638.035810875004"/>
    <n v="-26577.777778"/>
    <n v="332055.215738"/>
    <n v="143502.72151500001"/>
    <n v="-18003.176046000037"/>
    <n v="-18003.176046000037"/>
    <n v="-18003.176046000037"/>
    <x v="0"/>
    <x v="5"/>
    <x v="1"/>
    <x v="10"/>
    <n v="-31104.341697000025"/>
    <n v="-7.464650000000006"/>
    <n v="-32.757191999999577"/>
    <n v="-144.44444444444446"/>
    <x v="4"/>
    <n v="93020"/>
  </r>
  <r>
    <n v="1700"/>
    <n v="906"/>
    <x v="0"/>
    <x v="4"/>
    <s v="Deutsche Telekom AG"/>
    <x v="10"/>
    <x v="4"/>
    <x v="8"/>
    <x v="5"/>
    <x v="0"/>
    <d v="2000-08-23T00:00:00"/>
    <d v="2005-08-23T00:00:00"/>
    <x v="0"/>
    <n v="10000000"/>
    <n v="-3733.6083500000004"/>
    <n v="0.52"/>
    <n v="153.03456700000001"/>
    <n v="148.084068"/>
    <n v="-4.7805854110310522"/>
    <n v="17848.83360851372"/>
    <n v="1334.888193"/>
    <x v="0"/>
    <n v="19183.721801513719"/>
    <n v="-376636.16956200002"/>
    <n v="-358632.99351599999"/>
    <n v="18003.176046000037"/>
    <n v="-1180.5457555136818"/>
    <n v="-376636.16956200002"/>
    <n v="-358632.99351599999"/>
    <n v="18003.176046000037"/>
    <x v="0"/>
    <n v="-27638.035810875004"/>
    <n v="26577.777778"/>
    <n v="-332055.215738"/>
    <n v="-332055.215738"/>
    <n v="18003.176046000037"/>
    <n v="18003.176046000037"/>
    <n v="18003.176046000037"/>
    <x v="0"/>
    <x v="5"/>
    <x v="1"/>
    <x v="10"/>
    <n v="31104.341697000025"/>
    <n v="-7.464650000000006"/>
    <n v="32.757191999999577"/>
    <n v="144.44444444444446"/>
    <x v="5"/>
    <n v="93020"/>
  </r>
  <r>
    <n v="1727"/>
    <n v="932"/>
    <x v="0"/>
    <x v="0"/>
    <s v="Deutsche Telekom AG"/>
    <x v="10"/>
    <x v="4"/>
    <x v="8"/>
    <x v="8"/>
    <x v="2"/>
    <d v="2001-03-29T00:00:00"/>
    <d v="2006-03-29T00:00:00"/>
    <x v="1"/>
    <n v="10000000"/>
    <n v="-4453.3695040000002"/>
    <n v="1.66"/>
    <n v="159.22109499999999"/>
    <n v="154.09317799999999"/>
    <n v="-4.8050777850244195"/>
    <n v="21398.78687217562"/>
    <n v="1689.480102"/>
    <x v="0"/>
    <n v="23088.266974175622"/>
    <n v="31225.338250000001"/>
    <n v="53668.372393999998"/>
    <n v="22443.034143999997"/>
    <n v="-645.23283017562426"/>
    <n v="27540.748336500001"/>
    <n v="47093.996775734995"/>
    <n v="19553.248439234994"/>
    <x v="0"/>
    <n v="-32966.067753360003"/>
    <n v="0"/>
    <n v="47093.996775734995"/>
    <n v="47093.996775734995"/>
    <n v="19553.248439234994"/>
    <n v="19553.248439234994"/>
    <n v="19553.248439234994"/>
    <x v="1"/>
    <x v="5"/>
    <x v="1"/>
    <x v="10"/>
    <n v="47093.996775734995"/>
    <m/>
    <m/>
    <n v="461.11111111111109"/>
    <x v="8"/>
    <n v="93020"/>
  </r>
  <r>
    <n v="1744"/>
    <n v="951"/>
    <x v="0"/>
    <x v="0"/>
    <s v="Deutsche Telekom AG"/>
    <x v="10"/>
    <x v="4"/>
    <x v="8"/>
    <x v="8"/>
    <x v="2"/>
    <d v="2001-04-03T00:00:00"/>
    <d v="2005-04-03T00:00:00"/>
    <x v="0"/>
    <n v="10000000"/>
    <n v="-3544.0780810000001"/>
    <n v="1.52"/>
    <n v="149.080397"/>
    <n v="144.227206"/>
    <n v="-4.7094582127034972"/>
    <n v="16690.687625027902"/>
    <n v="1517.060322"/>
    <x v="0"/>
    <n v="18207.747947027903"/>
    <n v="10229.901898"/>
    <n v="27713.933645000001"/>
    <n v="17484.031747000001"/>
    <n v="-723.71620002790223"/>
    <n v="10229.901898"/>
    <n v="27713.933645000001"/>
    <n v="17484.031747000001"/>
    <x v="0"/>
    <n v="-26235.037994602502"/>
    <n v="0"/>
    <n v="27713.933645000001"/>
    <n v="27713.933645000001"/>
    <n v="17484.031747000001"/>
    <n v="17484.031747000001"/>
    <n v="17484.031747000001"/>
    <x v="0"/>
    <x v="5"/>
    <x v="1"/>
    <x v="10"/>
    <n v="27713.933645000001"/>
    <m/>
    <m/>
    <n v="422.22222222222223"/>
    <x v="8"/>
    <n v="93020"/>
  </r>
  <r>
    <n v="1304"/>
    <n v="465"/>
    <x v="0"/>
    <x v="0"/>
    <s v="Diageo Plc"/>
    <x v="6"/>
    <x v="1"/>
    <x v="6"/>
    <x v="1"/>
    <x v="6"/>
    <d v="2001-01-05T00:00:00"/>
    <d v="2006-01-05T00:00:00"/>
    <x v="0"/>
    <n v="-10000000"/>
    <n v="4023.521221"/>
    <n v="0.22"/>
    <n v="29.884208999999998"/>
    <n v="29.643833000000001"/>
    <n v="-0.24754137363925138"/>
    <n v="-995.98796991301788"/>
    <n v="-386.46020099999998"/>
    <x v="0"/>
    <n v="-1382.4481709130177"/>
    <n v="27794.08973"/>
    <n v="26759.970817000001"/>
    <n v="-1034.1189129999984"/>
    <n v="348.32925791301932"/>
    <n v="27794.08973"/>
    <n v="26759.970817000001"/>
    <n v="-1034.1189129999984"/>
    <x v="0"/>
    <n v="16546.731021362499"/>
    <n v="0"/>
    <n v="26759.970817000001"/>
    <n v="-4017.4692780000005"/>
    <n v="-1034.1189129999984"/>
    <n v="-1034.1189129999984"/>
    <n v="-1034.1189129999984"/>
    <x v="1"/>
    <x v="4"/>
    <x v="1"/>
    <x v="6"/>
    <n v="-10058.971013000002"/>
    <m/>
    <m/>
    <n v="-61.111111111111114"/>
    <x v="1"/>
    <n v="80854"/>
  </r>
  <r>
    <n v="1498"/>
    <n v="549"/>
    <x v="0"/>
    <x v="1"/>
    <s v="Diageo Plc"/>
    <x v="6"/>
    <x v="1"/>
    <x v="6"/>
    <x v="1"/>
    <x v="1"/>
    <d v="2001-01-05T00:00:00"/>
    <d v="2006-01-05T00:00:00"/>
    <x v="0"/>
    <n v="10000000"/>
    <n v="-4023.521221"/>
    <n v="0.22"/>
    <n v="29.884208999999998"/>
    <n v="29.643833000000001"/>
    <n v="-0.24754137363925138"/>
    <n v="995.98796991301788"/>
    <n v="386.46020099999998"/>
    <x v="0"/>
    <n v="1382.4481709130177"/>
    <n v="-27794.08973"/>
    <n v="-26759.970817000001"/>
    <n v="1034.1189129999984"/>
    <n v="-348.32925791301932"/>
    <n v="-27794.08973"/>
    <n v="-26759.970817000001"/>
    <n v="1034.1189129999984"/>
    <x v="0"/>
    <n v="-16546.731021362499"/>
    <n v="0"/>
    <n v="-26759.970817000001"/>
    <n v="4017.4692780000005"/>
    <n v="1034.1189129999984"/>
    <n v="1034.1189129999984"/>
    <n v="1034.1189129999984"/>
    <x v="1"/>
    <x v="4"/>
    <x v="1"/>
    <x v="6"/>
    <n v="10058.971013000002"/>
    <n v="-2.2139989999999976"/>
    <n v="36.888811999999689"/>
    <n v="61.111111111111114"/>
    <x v="1"/>
    <n v="80854"/>
  </r>
  <r>
    <n v="1598"/>
    <n v="652"/>
    <x v="0"/>
    <x v="0"/>
    <s v="Diageo Plc"/>
    <x v="6"/>
    <x v="1"/>
    <x v="6"/>
    <x v="7"/>
    <x v="6"/>
    <d v="2001-01-08T00:00:00"/>
    <d v="2006-01-08T00:00:00"/>
    <x v="0"/>
    <n v="10000000"/>
    <n v="-4043.6700690000002"/>
    <n v="0.3"/>
    <n v="29.921341000000002"/>
    <n v="29.680844"/>
    <n v="-0.24750953192033023"/>
    <n v="1000.8468860184395"/>
    <n v="404.22637199999997"/>
    <x v="0"/>
    <n v="1405.0732580184394"/>
    <n v="7410.7331800000002"/>
    <n v="8510.9401529999996"/>
    <n v="1100.2069729999994"/>
    <n v="-304.86628501844007"/>
    <n v="7410.7331800000002"/>
    <n v="8510.9401529999996"/>
    <n v="1100.2069729999994"/>
    <x v="0"/>
    <n v="-16629.593158762502"/>
    <n v="0"/>
    <n v="8510.9401529999996"/>
    <n v="8510.9401529999996"/>
    <n v="1100.2069729999994"/>
    <n v="1100.2069729999994"/>
    <n v="1100.2069729999994"/>
    <x v="1"/>
    <x v="4"/>
    <x v="1"/>
    <x v="6"/>
    <n v="10054.417468"/>
    <n v="-2.2139980000000001"/>
    <n v="37.171614999999747"/>
    <n v="83.333333333333329"/>
    <x v="7"/>
    <n v="80854"/>
  </r>
  <r>
    <n v="22"/>
    <n v="111"/>
    <x v="0"/>
    <x v="8"/>
    <s v="Diamond Offshore"/>
    <x v="5"/>
    <x v="5"/>
    <x v="3"/>
    <x v="23"/>
    <x v="5"/>
    <d v="2000-06-22T00:00:00"/>
    <d v="2005-06-06T00:00:00"/>
    <x v="0"/>
    <n v="4000000"/>
    <n v="-1454.480996"/>
    <n v="0.85"/>
    <n v="71.356305000000006"/>
    <n v="70.764525000000006"/>
    <n v="-0.54035502313714923"/>
    <n v="785.9361122461238"/>
    <n v="286.59374400000002"/>
    <x v="0"/>
    <n v="1072.5298562461239"/>
    <n v="22897.44803"/>
    <n v="23892.60065"/>
    <n v="995.15262000000075"/>
    <n v="-77.377236246123175"/>
    <n v="22897.44803"/>
    <n v="23892.60065"/>
    <n v="995.15262000000075"/>
    <x v="0"/>
    <n v="-8374.1743344699989"/>
    <n v="24272.222222"/>
    <n v="48164.822872000004"/>
    <n v="31922.882570000002"/>
    <n v="995.15262000000803"/>
    <n v="995.15262000000803"/>
    <n v="995.15262000000075"/>
    <x v="0"/>
    <x v="3"/>
    <x v="1"/>
    <x v="5"/>
    <n v="4035.9788850000041"/>
    <n v="-2.2818849999999884"/>
    <n v="12.770293999999922"/>
    <n v="94.444444444444443"/>
    <x v="5"/>
    <n v="80113"/>
  </r>
  <r>
    <n v="37"/>
    <n v="131"/>
    <x v="0"/>
    <x v="0"/>
    <s v="Diamond Offshore"/>
    <x v="5"/>
    <x v="5"/>
    <x v="3"/>
    <x v="6"/>
    <x v="5"/>
    <d v="2000-07-21T00:00:00"/>
    <d v="2003-07-21T00:00:00"/>
    <x v="0"/>
    <n v="-4000000"/>
    <n v="835.96679000000006"/>
    <n v="0.74"/>
    <n v="65.096379999999996"/>
    <n v="64.444349000000003"/>
    <n v="-0.54335233336584754"/>
    <n v="-454.22450596285751"/>
    <n v="-254.36949900000002"/>
    <x v="0"/>
    <n v="-708.59400496285753"/>
    <n v="-13551.404102"/>
    <n v="-14200.087844"/>
    <n v="-648.68374199999926"/>
    <n v="59.910262962858269"/>
    <n v="-13551.404102"/>
    <n v="-14200.087844"/>
    <n v="-648.68374199999926"/>
    <x v="0"/>
    <n v="4813.0787934250002"/>
    <n v="-15211.111111"/>
    <n v="-29411.198955"/>
    <n v="-22241.462750999999"/>
    <n v="-648.68374200000108"/>
    <n v="-648.68374200000108"/>
    <n v="-648.68374199999926"/>
    <x v="5"/>
    <x v="3"/>
    <x v="1"/>
    <x v="5"/>
    <n v="-2768.7136219999993"/>
    <n v="-2.4983040000000045"/>
    <n v="-9.1506209999998873"/>
    <n v="-82.222222222222229"/>
    <x v="6"/>
    <n v="80113"/>
  </r>
  <r>
    <n v="122"/>
    <n v="132"/>
    <x v="2"/>
    <x v="9"/>
    <s v="Diamond Offshore"/>
    <x v="5"/>
    <x v="5"/>
    <x v="3"/>
    <x v="4"/>
    <x v="2"/>
    <d v="2000-06-22T00:00:00"/>
    <d v="2005-06-06T00:00:00"/>
    <x v="0"/>
    <n v="-4000000"/>
    <n v="1454.480996"/>
    <n v="0.85"/>
    <n v="71.356305000000006"/>
    <n v="70.764525000000006"/>
    <n v="-0.54035502313714923"/>
    <n v="-785.9361122461238"/>
    <n v="-286.59374400000002"/>
    <x v="0"/>
    <n v="-1072.5298562461239"/>
    <n v="-22897.44803"/>
    <n v="-23892.60065"/>
    <n v="-995.15262000000075"/>
    <n v="77.377236246123175"/>
    <n v="-22897.44803"/>
    <n v="-23892.60065"/>
    <n v="-995.15262000000075"/>
    <x v="0"/>
    <n v="8374.1743344699989"/>
    <n v="-24272.222222"/>
    <n v="-48164.822872000004"/>
    <n v="-31922.882570000002"/>
    <n v="-995.15262000000803"/>
    <n v="-995.15262000000803"/>
    <n v="-995.15262000000075"/>
    <x v="0"/>
    <x v="3"/>
    <x v="1"/>
    <x v="5"/>
    <n v="-4035.9788850000041"/>
    <m/>
    <m/>
    <n v="-94.444444444444443"/>
    <x v="4"/>
    <n v="80113"/>
  </r>
  <r>
    <n v="51"/>
    <n v="126"/>
    <x v="0"/>
    <x v="2"/>
    <s v="Dominion Resource"/>
    <x v="1"/>
    <x v="3"/>
    <x v="3"/>
    <x v="24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15416.666667"/>
    <n v="15416.666667"/>
    <n v="2916.3306250000005"/>
    <n v="0"/>
    <n v="0"/>
    <n v="0"/>
    <x v="3"/>
    <x v="1"/>
    <x v="1"/>
    <x v="1"/>
    <n v="0"/>
    <n v="0"/>
    <n v="0"/>
    <n v="0"/>
    <x v="22"/>
    <n v="4243"/>
  </r>
  <r>
    <n v="52"/>
    <n v="127"/>
    <x v="0"/>
    <x v="3"/>
    <s v="Dominion Resource"/>
    <x v="1"/>
    <x v="3"/>
    <x v="3"/>
    <x v="4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-15416.666667"/>
    <n v="-15416.666667"/>
    <n v="-2916.3306250000005"/>
    <n v="0"/>
    <n v="0"/>
    <n v="0"/>
    <x v="3"/>
    <x v="1"/>
    <x v="1"/>
    <x v="1"/>
    <n v="0"/>
    <n v="0"/>
    <n v="0"/>
    <n v="0"/>
    <x v="4"/>
    <n v="4243"/>
  </r>
  <r>
    <n v="53"/>
    <n v="128"/>
    <x v="0"/>
    <x v="4"/>
    <s v="Dominion Resource"/>
    <x v="1"/>
    <x v="3"/>
    <x v="3"/>
    <x v="5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15416.666667"/>
    <n v="15416.666667"/>
    <n v="2916.3306250000005"/>
    <n v="0"/>
    <n v="0"/>
    <n v="0"/>
    <x v="3"/>
    <x v="1"/>
    <x v="1"/>
    <x v="1"/>
    <n v="0"/>
    <n v="0"/>
    <n v="0"/>
    <n v="0"/>
    <x v="5"/>
    <n v="4243"/>
  </r>
  <r>
    <n v="1746"/>
    <n v="952"/>
    <x v="0"/>
    <x v="0"/>
    <s v="Duke Capital"/>
    <x v="9"/>
    <x v="5"/>
    <x v="3"/>
    <x v="6"/>
    <x v="4"/>
    <d v="2001-04-03T00:00:00"/>
    <d v="2006-04-03T00:00:00"/>
    <x v="0"/>
    <n v="10000000"/>
    <n v="-4269.9500760000001"/>
    <n v="0.75"/>
    <n v="74.524782999999999"/>
    <n v="73.928293999999994"/>
    <n v="-0.58492147164732977"/>
    <n v="2497.5854823145478"/>
    <n v="792.47521200000006"/>
    <x v="0"/>
    <n v="3290.0606943145476"/>
    <n v="2047.7274540000001"/>
    <n v="4833.4455930000004"/>
    <n v="2785.7181390000005"/>
    <n v="-504.3425553145471"/>
    <n v="2047.7274540000001"/>
    <n v="4833.4455930000004"/>
    <n v="2785.7181390000005"/>
    <x v="0"/>
    <m/>
    <n v="0"/>
    <n v="4833.4455930000004"/>
    <n v="4833.4455930000004"/>
    <n v="2785.7181390000005"/>
    <n v="2785.7181390000005"/>
    <n v="2785.7181390000005"/>
    <x v="1"/>
    <x v="0"/>
    <x v="1"/>
    <x v="9"/>
    <n v="4833.4455930000004"/>
    <n v="73.928293999999994"/>
    <n v="-4269.9500760000001"/>
    <n v="208.33333333333334"/>
    <x v="6"/>
    <n v="57670"/>
  </r>
  <r>
    <n v="1305"/>
    <n v="466"/>
    <x v="0"/>
    <x v="0"/>
    <s v="Duke Energy Corp."/>
    <x v="6"/>
    <x v="3"/>
    <x v="3"/>
    <x v="1"/>
    <x v="4"/>
    <d v="2001-01-05T00:00:00"/>
    <d v="2006-01-05T00:00:00"/>
    <x v="0"/>
    <n v="-10000000"/>
    <n v="4069.0768189999999"/>
    <n v="0.6"/>
    <n v="63.458775000000003"/>
    <n v="63.369548000000002"/>
    <n v="-6.5619932471940021E-2"/>
    <n v="-267.01254608591648"/>
    <n v="-696.30320099999994"/>
    <x v="0"/>
    <n v="-963.31574708591643"/>
    <n v="-296.45548300000002"/>
    <n v="-821.25593000000003"/>
    <n v="-524.80044700000008"/>
    <n v="438.51530008591635"/>
    <n v="-296.45548300000002"/>
    <n v="-821.25593000000003"/>
    <n v="-524.80044700000008"/>
    <x v="0"/>
    <n v="16734.078418137498"/>
    <n v="0"/>
    <n v="-821.25593000000003"/>
    <n v="-5086.9335470000005"/>
    <n v="-524.80044700000008"/>
    <n v="-524.80044700000008"/>
    <n v="-524.80044700000008"/>
    <x v="1"/>
    <x v="4"/>
    <x v="1"/>
    <x v="6"/>
    <n v="-5288.1785989999998"/>
    <n v="-0.92305999999999955"/>
    <n v="-38.135855000000447"/>
    <n v="-166.66666666666666"/>
    <x v="1"/>
    <n v="55250"/>
  </r>
  <r>
    <n v="1499"/>
    <n v="550"/>
    <x v="0"/>
    <x v="1"/>
    <s v="Duke Energy Corp."/>
    <x v="6"/>
    <x v="3"/>
    <x v="3"/>
    <x v="1"/>
    <x v="1"/>
    <d v="2001-01-05T00:00:00"/>
    <d v="2006-01-05T00:00:00"/>
    <x v="0"/>
    <n v="10000000"/>
    <n v="-4069.0768189999999"/>
    <n v="0.6"/>
    <n v="63.458775000000003"/>
    <n v="63.369548000000002"/>
    <n v="-6.5619932471940021E-2"/>
    <n v="267.01254608591648"/>
    <n v="696.30320099999994"/>
    <x v="0"/>
    <n v="963.31574708591643"/>
    <n v="296.45548300000002"/>
    <n v="821.25593000000003"/>
    <n v="524.80044700000008"/>
    <n v="-438.51530008591635"/>
    <n v="296.45548300000002"/>
    <n v="821.25593000000003"/>
    <n v="524.80044700000008"/>
    <x v="0"/>
    <n v="-16734.078418137498"/>
    <n v="0"/>
    <n v="821.25593000000003"/>
    <n v="5086.9335470000005"/>
    <n v="524.80044700000008"/>
    <n v="524.80044700000008"/>
    <n v="524.80044700000008"/>
    <x v="1"/>
    <x v="4"/>
    <x v="1"/>
    <x v="6"/>
    <n v="5288.1785989999998"/>
    <n v="-0.92305999999999955"/>
    <n v="38.135855000000447"/>
    <n v="166.66666666666666"/>
    <x v="1"/>
    <n v="55250"/>
  </r>
  <r>
    <n v="1"/>
    <n v="307"/>
    <x v="0"/>
    <x v="0"/>
    <s v="Eastern Elec Plc"/>
    <x v="1"/>
    <x v="3"/>
    <x v="6"/>
    <x v="25"/>
    <x v="0"/>
    <d v="1999-09-08T00:00:00"/>
    <d v="2004-12-01T00:00:00"/>
    <x v="2"/>
    <n v="-15000000"/>
    <n v="0"/>
    <n v="0.47499999999999998"/>
    <n v="64.734776999999994"/>
    <n v="64.116387000000003"/>
    <m/>
    <n v="-"/>
    <n v="-624.17158800000004"/>
    <x v="0"/>
    <n v="-624.17158800000004"/>
    <n v="-49565.834379"/>
    <n v="-51600.477140000003"/>
    <n v="-2034.6427610000028"/>
    <n v="-1410.4711730000026"/>
    <n v="-70631.313990074996"/>
    <n v="-73092.075868810003"/>
    <n v="-2460.7618787350075"/>
    <x v="0"/>
    <n v="0"/>
    <n v="-151388.4375"/>
    <n v="-224480.51336881"/>
    <n v="-348412.1739126434"/>
    <n v="-1552.3243787350075"/>
    <n v="-1552.3243787350075"/>
    <n v="-2460.7618787350075"/>
    <x v="0"/>
    <x v="1"/>
    <x v="1"/>
    <x v="1"/>
    <n v="-14565.149664301018"/>
    <n v="-3.128783999999996"/>
    <n v="0"/>
    <n v="-197.91666666666666"/>
    <x v="23"/>
    <n v="68215"/>
  </r>
  <r>
    <n v="2"/>
    <n v="306"/>
    <x v="0"/>
    <x v="0"/>
    <s v="Eastern Elec Plc"/>
    <x v="1"/>
    <x v="3"/>
    <x v="6"/>
    <x v="25"/>
    <x v="0"/>
    <d v="1999-11-29T00:00:00"/>
    <d v="2004-11-25T00:00:00"/>
    <x v="2"/>
    <n v="-15000000"/>
    <n v="0"/>
    <n v="0.51"/>
    <n v="64.654505"/>
    <n v="64.035717000000005"/>
    <m/>
    <n v="-"/>
    <n v="-632.39696100000003"/>
    <x v="0"/>
    <n v="-632.39696100000003"/>
    <n v="-67460.164392999999"/>
    <n v="-69500.285262999998"/>
    <n v="-2040.1208699999988"/>
    <n v="-1407.7239089999989"/>
    <n v="-96130.734260024998"/>
    <n v="-98447.154075039507"/>
    <n v="-2316.4198150145094"/>
    <x v="0"/>
    <n v="0"/>
    <n v="-137860.86249999999"/>
    <n v="-236308.01657503948"/>
    <n v="-353640.04009070876"/>
    <n v="-1489.1573150144832"/>
    <n v="-1489.1573150144832"/>
    <n v="-2316.4198150145094"/>
    <x v="0"/>
    <x v="1"/>
    <x v="1"/>
    <x v="1"/>
    <n v="-14481.678530659497"/>
    <n v="-3.1302960000000013"/>
    <n v="0"/>
    <n v="-212.5"/>
    <x v="23"/>
    <n v="68215"/>
  </r>
  <r>
    <n v="3"/>
    <n v="308"/>
    <x v="0"/>
    <x v="0"/>
    <s v="Eastern Elec Plc"/>
    <x v="1"/>
    <x v="3"/>
    <x v="6"/>
    <x v="26"/>
    <x v="0"/>
    <d v="1999-11-29T00:00:00"/>
    <d v="2004-11-25T00:00:00"/>
    <x v="2"/>
    <n v="15000000"/>
    <n v="0"/>
    <n v="0.51"/>
    <n v="64.654505"/>
    <n v="64.035717000000005"/>
    <m/>
    <n v="-"/>
    <n v="632.39696100000003"/>
    <x v="0"/>
    <n v="632.39696100000003"/>
    <n v="67460.164392999999"/>
    <n v="69500.285262999998"/>
    <n v="2040.1208699999988"/>
    <n v="1407.7239089999989"/>
    <n v="96130.734260024998"/>
    <n v="98447.154075039507"/>
    <n v="2316.4198150145094"/>
    <x v="0"/>
    <n v="0"/>
    <n v="137860.86249999999"/>
    <n v="236308.01657503948"/>
    <n v="353640.04009070876"/>
    <n v="1489.1573150144832"/>
    <n v="1489.1573150144832"/>
    <n v="2316.4198150145094"/>
    <x v="0"/>
    <x v="1"/>
    <x v="1"/>
    <x v="1"/>
    <n v="14481.678530659497"/>
    <n v="-3.1302960000000013"/>
    <n v="0"/>
    <n v="212.5"/>
    <x v="1"/>
    <n v="68215"/>
  </r>
  <r>
    <n v="4"/>
    <n v="309"/>
    <x v="0"/>
    <x v="0"/>
    <s v="Eastern Elec Plc"/>
    <x v="1"/>
    <x v="3"/>
    <x v="6"/>
    <x v="26"/>
    <x v="0"/>
    <d v="1999-09-08T00:00:00"/>
    <d v="2004-12-01T00:00:00"/>
    <x v="2"/>
    <n v="15000000"/>
    <n v="0"/>
    <n v="0.47499999999999998"/>
    <n v="64.734776999999994"/>
    <n v="64.116387000000003"/>
    <m/>
    <n v="-"/>
    <n v="624.17158800000004"/>
    <x v="0"/>
    <n v="624.17158800000004"/>
    <n v="49565.834379"/>
    <n v="51600.477140000003"/>
    <n v="2034.6427610000028"/>
    <n v="1410.4711730000026"/>
    <n v="70631.313990074996"/>
    <n v="73092.075868810003"/>
    <n v="2460.7618787350075"/>
    <x v="0"/>
    <n v="0"/>
    <n v="151388.4375"/>
    <n v="224480.51336881"/>
    <n v="348412.1739126434"/>
    <n v="1552.3243787350075"/>
    <n v="1552.3243787350075"/>
    <n v="2460.7618787350075"/>
    <x v="0"/>
    <x v="1"/>
    <x v="1"/>
    <x v="1"/>
    <n v="14565.149664301018"/>
    <n v="-3.128783999999996"/>
    <n v="0"/>
    <n v="197.91666666666666"/>
    <x v="1"/>
    <n v="68215"/>
  </r>
  <r>
    <n v="270"/>
    <n v="408"/>
    <x v="0"/>
    <x v="4"/>
    <s v="Eastern Elec Plc"/>
    <x v="1"/>
    <x v="3"/>
    <x v="6"/>
    <x v="16"/>
    <x v="0"/>
    <d v="1998-03-31T00:00:00"/>
    <d v="2001-03-31T00:00:00"/>
    <x v="2"/>
    <n v="0"/>
    <n v="4.4440299999999997"/>
    <n v="0.3125"/>
    <n v="0"/>
    <n v="0"/>
    <n v="-0.54844546195642607"/>
    <n v="-2.4373080862982159"/>
    <n v="-518.93755199999998"/>
    <x v="0"/>
    <n v="-521.37486008629821"/>
    <n v="172.979184"/>
    <n v="0"/>
    <n v="-172.979184"/>
    <n v="348.39567608629818"/>
    <n v="246.49533720000002"/>
    <n v="0"/>
    <n v="-246.49533720000002"/>
    <x v="0"/>
    <n v="32.165889140000004"/>
    <n v="-132918.150685"/>
    <n v="-132918.150685"/>
    <n v="37546.571751944663"/>
    <n v="551.10740280000027"/>
    <n v="551.10740280000027"/>
    <n v="-246.49533720000002"/>
    <x v="3"/>
    <x v="1"/>
    <x v="1"/>
    <x v="1"/>
    <n v="-1746.5299099510012"/>
    <n v="-134.60931600000001"/>
    <n v="-35.480067000000005"/>
    <n v="0"/>
    <x v="16"/>
    <n v="68215"/>
  </r>
  <r>
    <n v="271"/>
    <n v="407"/>
    <x v="0"/>
    <x v="4"/>
    <s v="Eastern Elec Plc"/>
    <x v="1"/>
    <x v="3"/>
    <x v="6"/>
    <x v="26"/>
    <x v="0"/>
    <d v="1998-03-31T00:00:00"/>
    <d v="2001-03-31T00:00:00"/>
    <x v="2"/>
    <n v="0"/>
    <n v="-4.4440299999999997"/>
    <n v="0.3125"/>
    <n v="0"/>
    <n v="0"/>
    <n v="-0.54844546195642607"/>
    <n v="2.4373080862982159"/>
    <n v="518.93755199999998"/>
    <x v="0"/>
    <n v="521.37486008629821"/>
    <n v="-172.979184"/>
    <n v="0"/>
    <n v="172.979184"/>
    <n v="-348.39567608629818"/>
    <n v="-246.49533720000002"/>
    <n v="0"/>
    <n v="246.49533720000002"/>
    <x v="0"/>
    <n v="-32.165889140000004"/>
    <n v="132918.150685"/>
    <n v="132918.150685"/>
    <n v="-37546.571751944663"/>
    <n v="-551.10740280000027"/>
    <n v="-551.10740280000027"/>
    <n v="246.49533720000002"/>
    <x v="3"/>
    <x v="1"/>
    <x v="1"/>
    <x v="1"/>
    <n v="1746.5299099510012"/>
    <n v="-134.60931600000001"/>
    <n v="35.480067000000005"/>
    <n v="0"/>
    <x v="1"/>
    <n v="68215"/>
  </r>
  <r>
    <n v="5"/>
    <n v="310"/>
    <x v="0"/>
    <x v="0"/>
    <s v="Eastern Group"/>
    <x v="1"/>
    <x v="3"/>
    <x v="6"/>
    <x v="8"/>
    <x v="0"/>
    <d v="2000-03-22T00:00:00"/>
    <d v="2005-03-22T00:00:00"/>
    <x v="0"/>
    <n v="-50000000"/>
    <n v="17250.155581999999"/>
    <n v="0.51500000000000001"/>
    <n v="66.201836999999998"/>
    <n v="65.593292000000005"/>
    <n v="-0.56121563055078361"/>
    <n v="-9681.0569420512493"/>
    <n v="-3326.5415430000003"/>
    <x v="0"/>
    <n v="-13007.59848505125"/>
    <n v="252114.24013399999"/>
    <n v="240845.19472100001"/>
    <n v="-11269.045412999985"/>
    <n v="1738.5530720512652"/>
    <n v="252114.24013399999"/>
    <n v="240845.19472100001"/>
    <n v="-11269.045412999985"/>
    <x v="0"/>
    <n v="124856.62610251601"/>
    <n v="-261076.38888899999"/>
    <n v="-20231.194167999987"/>
    <n v="-573069.307317"/>
    <n v="-11269.045412999985"/>
    <n v="-11269.045412999985"/>
    <n v="-11269.045412999985"/>
    <x v="0"/>
    <x v="1"/>
    <x v="1"/>
    <x v="1"/>
    <n v="-62790.038224999997"/>
    <n v="-3.1135510000000011"/>
    <n v="-149.59565500000099"/>
    <n v="-715.27777777777783"/>
    <x v="8"/>
    <n v="73274"/>
  </r>
  <r>
    <n v="6"/>
    <n v="311"/>
    <x v="0"/>
    <x v="0"/>
    <s v="Eastern Group"/>
    <x v="1"/>
    <x v="3"/>
    <x v="6"/>
    <x v="26"/>
    <x v="0"/>
    <d v="2000-03-22T00:00:00"/>
    <d v="2005-03-22T00:00:00"/>
    <x v="0"/>
    <n v="50000000"/>
    <n v="-17250.155581999999"/>
    <n v="0.51500000000000001"/>
    <n v="66.201836999999998"/>
    <n v="65.593292000000005"/>
    <n v="-0.56121563055078361"/>
    <n v="9681.0569420512493"/>
    <n v="3326.5415430000003"/>
    <x v="0"/>
    <n v="13007.59848505125"/>
    <n v="-252114.24013399999"/>
    <n v="-240845.19472100001"/>
    <n v="11269.045412999985"/>
    <n v="-1738.5530720512652"/>
    <n v="-252114.24013399999"/>
    <n v="-240845.19472100001"/>
    <n v="11269.045412999985"/>
    <x v="0"/>
    <n v="-124856.62610251601"/>
    <n v="261076.38888899999"/>
    <n v="20231.194167999987"/>
    <n v="573069.307317"/>
    <n v="11269.045412999985"/>
    <n v="11269.045412999985"/>
    <n v="11269.045412999985"/>
    <x v="0"/>
    <x v="1"/>
    <x v="1"/>
    <x v="1"/>
    <n v="62790.038224999997"/>
    <n v="-3.1135510000000011"/>
    <n v="149.59565500000099"/>
    <n v="715.27777777777783"/>
    <x v="1"/>
    <n v="73274"/>
  </r>
  <r>
    <n v="1306"/>
    <n v="467"/>
    <x v="0"/>
    <x v="0"/>
    <s v="Eastman Chemical"/>
    <x v="1"/>
    <x v="0"/>
    <x v="3"/>
    <x v="1"/>
    <x v="3"/>
    <d v="2001-01-05T00:00:00"/>
    <d v="2006-01-05T00:00:00"/>
    <x v="0"/>
    <n v="-10000000"/>
    <n v="4172.0164370000002"/>
    <n v="1.2"/>
    <n v="119.510954"/>
    <n v="118.84314999999999"/>
    <n v="-0.59012939526734798"/>
    <n v="-2462.0295370122458"/>
    <n v="-1288.270293"/>
    <x v="0"/>
    <n v="-3750.2998300122458"/>
    <n v="-31292.454972"/>
    <n v="-34338.653615000003"/>
    <n v="-3046.1986430000034"/>
    <n v="704.10118701224246"/>
    <n v="-31292.454972"/>
    <n v="-34338.653615000003"/>
    <n v="-3046.1986430000034"/>
    <x v="0"/>
    <n v="30197.054971006004"/>
    <n v="0"/>
    <n v="-34338.653615000003"/>
    <n v="-61252.696624000004"/>
    <n v="-3046.1986430000034"/>
    <n v="-3046.1986430000034"/>
    <n v="-3046.1986430000034"/>
    <x v="1"/>
    <x v="1"/>
    <x v="1"/>
    <x v="1"/>
    <n v="-9944.3496580000028"/>
    <n v="-1.7935020000000037"/>
    <n v="-39.612649999999121"/>
    <n v="-333.33333333333331"/>
    <x v="1"/>
    <n v="3030"/>
  </r>
  <r>
    <n v="1500"/>
    <n v="551"/>
    <x v="0"/>
    <x v="1"/>
    <s v="Eastman Chemical"/>
    <x v="1"/>
    <x v="0"/>
    <x v="3"/>
    <x v="1"/>
    <x v="1"/>
    <d v="2001-01-05T00:00:00"/>
    <d v="2006-01-05T00:00:00"/>
    <x v="0"/>
    <n v="10000000"/>
    <n v="-4172.0164370000002"/>
    <n v="1.2"/>
    <n v="119.510954"/>
    <n v="118.84314999999999"/>
    <n v="-0.59012939526734798"/>
    <n v="2462.0295370122458"/>
    <n v="1288.270293"/>
    <x v="0"/>
    <n v="3750.2998300122458"/>
    <n v="31292.454972"/>
    <n v="34338.653615000003"/>
    <n v="3046.1986430000034"/>
    <n v="-704.10118701224246"/>
    <n v="31292.454972"/>
    <n v="34338.653615000003"/>
    <n v="3046.1986430000034"/>
    <x v="0"/>
    <n v="-30197.054971006004"/>
    <n v="0"/>
    <n v="34338.653615000003"/>
    <n v="61252.696624000004"/>
    <n v="3046.1986430000034"/>
    <n v="3046.1986430000034"/>
    <n v="3046.1986430000034"/>
    <x v="1"/>
    <x v="1"/>
    <x v="1"/>
    <x v="1"/>
    <n v="9944.3496580000028"/>
    <n v="-1.7935020000000037"/>
    <n v="39.612649999999121"/>
    <n v="333.33333333333331"/>
    <x v="1"/>
    <n v="3030"/>
  </r>
  <r>
    <n v="1654"/>
    <n v="864"/>
    <x v="0"/>
    <x v="2"/>
    <s v="Eastman Kodak Co."/>
    <x v="6"/>
    <x v="8"/>
    <x v="3"/>
    <x v="20"/>
    <x v="4"/>
    <d v="2001-02-27T00:00:00"/>
    <d v="2006-02-27T00:00:00"/>
    <x v="0"/>
    <n v="-10000000"/>
    <n v="4231.1372140000003"/>
    <n v="1.1000000000000001"/>
    <n v="98.501375999999993"/>
    <n v="98.384446999999994"/>
    <n v="-9.3628869893999878E-2"/>
    <n v="-396.15659571326717"/>
    <n v="-1159.2197430000001"/>
    <x v="0"/>
    <n v="-1555.3763387132672"/>
    <n v="-59245.143395999999"/>
    <n v="-60109.815861000003"/>
    <n v="-864.67246500000329"/>
    <n v="690.70387371326387"/>
    <n v="-59245.143395999999"/>
    <n v="-60109.815861000003"/>
    <n v="-864.67246500000329"/>
    <x v="0"/>
    <n v="17400.551792575003"/>
    <n v="0"/>
    <n v="-60109.815861000003"/>
    <n v="-60109.815861000003"/>
    <n v="-864.67246500000329"/>
    <n v="-864.67246500000329"/>
    <n v="-864.67246500000329"/>
    <x v="1"/>
    <x v="4"/>
    <x v="1"/>
    <x v="6"/>
    <n v="-9551.2933660000053"/>
    <n v="-1.7405120000000096"/>
    <n v="-40.330026999999973"/>
    <n v="-305.5555555555556"/>
    <x v="20"/>
    <n v="1248"/>
  </r>
  <r>
    <n v="1655"/>
    <n v="865"/>
    <x v="0"/>
    <x v="3"/>
    <s v="Eastman Kodak Co."/>
    <x v="6"/>
    <x v="8"/>
    <x v="3"/>
    <x v="4"/>
    <x v="4"/>
    <d v="2001-02-27T00:00:00"/>
    <d v="2006-02-27T00:00:00"/>
    <x v="0"/>
    <n v="10000000"/>
    <n v="-4231.1372140000003"/>
    <n v="1.1000000000000001"/>
    <n v="98.501375999999993"/>
    <n v="98.384446999999994"/>
    <n v="-9.3628869893999878E-2"/>
    <n v="396.15659571326717"/>
    <n v="1159.2197430000001"/>
    <x v="0"/>
    <n v="1555.3763387132672"/>
    <n v="59245.143395999999"/>
    <n v="60109.815861000003"/>
    <n v="864.67246500000329"/>
    <n v="-690.70387371326387"/>
    <n v="59245.143395999999"/>
    <n v="60109.815861000003"/>
    <n v="864.67246500000329"/>
    <x v="0"/>
    <n v="-17400.551792575003"/>
    <n v="0"/>
    <n v="60109.815861000003"/>
    <n v="60109.815861000003"/>
    <n v="864.67246500000329"/>
    <n v="864.67246500000329"/>
    <n v="864.67246500000329"/>
    <x v="1"/>
    <x v="4"/>
    <x v="1"/>
    <x v="6"/>
    <n v="9551.2933660000053"/>
    <n v="-1.7405120000000096"/>
    <n v="40.330026999999973"/>
    <n v="305.5555555555556"/>
    <x v="4"/>
    <n v="1248"/>
  </r>
  <r>
    <n v="1656"/>
    <n v="866"/>
    <x v="0"/>
    <x v="4"/>
    <s v="Eastman Kodak Co."/>
    <x v="6"/>
    <x v="8"/>
    <x v="3"/>
    <x v="5"/>
    <x v="4"/>
    <d v="2001-02-27T00:00:00"/>
    <d v="2006-02-27T00:00:00"/>
    <x v="0"/>
    <n v="-10000000"/>
    <n v="4231.1372140000003"/>
    <n v="1.1000000000000001"/>
    <n v="98.501375999999993"/>
    <n v="98.384446999999994"/>
    <n v="-9.3628869893999878E-2"/>
    <n v="-396.15659571326717"/>
    <n v="-1159.2197430000001"/>
    <x v="0"/>
    <n v="-1555.3763387132672"/>
    <n v="-59245.143395999999"/>
    <n v="-60109.815861000003"/>
    <n v="-864.67246500000329"/>
    <n v="690.70387371326387"/>
    <n v="-59245.143395999999"/>
    <n v="-60109.815861000003"/>
    <n v="-864.67246500000329"/>
    <x v="0"/>
    <n v="17400.551792575003"/>
    <n v="0"/>
    <n v="-60109.815861000003"/>
    <n v="-60109.815861000003"/>
    <n v="-864.67246500000329"/>
    <n v="-864.67246500000329"/>
    <n v="-864.67246500000329"/>
    <x v="1"/>
    <x v="4"/>
    <x v="1"/>
    <x v="6"/>
    <n v="-9551.2933660000053"/>
    <n v="-1.7405120000000096"/>
    <n v="-40.330026999999973"/>
    <n v="-305.5555555555556"/>
    <x v="5"/>
    <n v="1248"/>
  </r>
  <r>
    <n v="1583"/>
    <n v="637"/>
    <x v="0"/>
    <x v="0"/>
    <s v="Edison Intl"/>
    <x v="7"/>
    <x v="3"/>
    <x v="3"/>
    <x v="6"/>
    <x v="0"/>
    <d v="2000-12-22T00:00:00"/>
    <d v="2004-10-15T00:00:00"/>
    <x v="0"/>
    <n v="5000000"/>
    <n v="-1436.656213"/>
    <n v="3"/>
    <n v="1797.2918110000001"/>
    <n v="1789.22208"/>
    <n v="-1.1738781280626833"/>
    <n v="1686.4593059860638"/>
    <n v="3112.9011989999999"/>
    <x v="0"/>
    <n v="4799.3605049860635"/>
    <n v="-609166.66666700004"/>
    <n v="-607916.66666700004"/>
    <n v="1250"/>
    <n v="-3549.3605049860635"/>
    <n v="-609166.66666700004"/>
    <n v="-607916.66666700004"/>
    <n v="1250"/>
    <x v="0"/>
    <n v="-40176.090996544997"/>
    <n v="0"/>
    <n v="-607916.66666700004"/>
    <n v="-492145.12179100001"/>
    <n v="1250"/>
    <n v="1250"/>
    <n v="1250"/>
    <x v="0"/>
    <x v="0"/>
    <x v="4"/>
    <x v="7"/>
    <n v="4166.6666659999173"/>
    <n v="-7.3303379999999834"/>
    <n v="14.057223000000022"/>
    <n v="416.66666666666669"/>
    <x v="6"/>
    <n v="51057"/>
  </r>
  <r>
    <n v="1604"/>
    <n v="660"/>
    <x v="0"/>
    <x v="0"/>
    <s v="Edison Intl"/>
    <x v="7"/>
    <x v="3"/>
    <x v="3"/>
    <x v="21"/>
    <x v="0"/>
    <d v="2001-01-10T00:00:00"/>
    <d v="2006-01-10T00:00:00"/>
    <x v="0"/>
    <n v="5000000"/>
    <n v="-2165.5699079999999"/>
    <n v="8.25"/>
    <n v="1709.0127379999999"/>
    <n v="1702.2409"/>
    <n v="-1.1359429330187822"/>
    <n v="2459.9638329507343"/>
    <n v="3923.1608910000004"/>
    <x v="0"/>
    <n v="6383.1247239507347"/>
    <n v="-559479.16666700004"/>
    <n v="-556041.66666700004"/>
    <n v="3437.5"/>
    <n v="-2945.6247239507347"/>
    <n v="-559479.16666700004"/>
    <n v="-556041.66666700004"/>
    <n v="3437.5"/>
    <x v="0"/>
    <n v="-60560.162477219994"/>
    <n v="0"/>
    <n v="-556041.66666700004"/>
    <n v="-556041.66666700004"/>
    <n v="3437.5"/>
    <n v="3437.5"/>
    <n v="3437.5"/>
    <x v="1"/>
    <x v="0"/>
    <x v="4"/>
    <x v="7"/>
    <n v="11458.333332999959"/>
    <n v="-4.6369660000000295"/>
    <n v="22.775503000000299"/>
    <n v="1145.8333333333333"/>
    <x v="3"/>
    <n v="51057"/>
  </r>
  <r>
    <n v="1073"/>
    <n v="431"/>
    <x v="0"/>
    <x v="0"/>
    <s v="Edison Mission"/>
    <x v="7"/>
    <x v="3"/>
    <x v="3"/>
    <x v="11"/>
    <x v="0"/>
    <d v="2000-12-18T00:00:00"/>
    <d v="2004-05-28T00:00:00"/>
    <x v="0"/>
    <n v="-5000000"/>
    <n v="1307.0160089999999"/>
    <n v="2"/>
    <n v="1303.6232789999999"/>
    <n v="1297.6292100000001"/>
    <n v="-1.504847961499036"/>
    <n v="-1966.8603767902557"/>
    <n v="-2697.1137330000001"/>
    <x v="0"/>
    <n v="-4663.9741097902561"/>
    <n v="641666.66666700004"/>
    <n v="640833.33333299996"/>
    <n v="-833.33333400008269"/>
    <n v="3830.6407757901734"/>
    <n v="641666.66666700004"/>
    <n v="640833.33333299996"/>
    <n v="-833.33333400008269"/>
    <x v="0"/>
    <n v="36550.702691685001"/>
    <n v="-20000"/>
    <n v="620833.33333299996"/>
    <n v="274530.88759999996"/>
    <n v="-833.33333400008269"/>
    <n v="-833.33333400008269"/>
    <n v="-833.33333400008269"/>
    <x v="4"/>
    <x v="0"/>
    <x v="4"/>
    <x v="7"/>
    <n v="-2777.7777779999888"/>
    <n v="-5.429098999999951"/>
    <n v="-12.875489000000243"/>
    <n v="-277.77777777777777"/>
    <x v="11"/>
    <n v="55915"/>
  </r>
  <r>
    <n v="1376"/>
    <n v="433"/>
    <x v="0"/>
    <x v="0"/>
    <s v="Edison Mission"/>
    <x v="7"/>
    <x v="3"/>
    <x v="3"/>
    <x v="10"/>
    <x v="0"/>
    <d v="2000-12-19T00:00:00"/>
    <d v="2005-04-11T00:00:00"/>
    <x v="0"/>
    <n v="-10000000"/>
    <n v="3312.8597769999997"/>
    <n v="2.1"/>
    <n v="1275.787235"/>
    <n v="1270.3027689999999"/>
    <n v="-1.2626909232195098"/>
    <n v="-4183.1179703169091"/>
    <n v="-4564.0460400000002"/>
    <x v="0"/>
    <n v="-8747.1640103169084"/>
    <n v="1254500"/>
    <n v="1252750"/>
    <n v="-1750"/>
    <n v="6997.1640103169084"/>
    <n v="1254500"/>
    <n v="1252750"/>
    <n v="-1750"/>
    <x v="0"/>
    <n v="92644.123663804989"/>
    <n v="-13416.666667"/>
    <n v="1239333.3333330001"/>
    <n v="641366.8488700001"/>
    <n v="-1750"/>
    <n v="-1750"/>
    <n v="-1750"/>
    <x v="0"/>
    <x v="0"/>
    <x v="4"/>
    <x v="7"/>
    <n v="-5833"/>
    <n v="-4.5689530000001923"/>
    <n v="-31.234024000000318"/>
    <n v="-583.33333333333337"/>
    <x v="10"/>
    <n v="55915"/>
  </r>
  <r>
    <n v="1307"/>
    <n v="468"/>
    <x v="0"/>
    <x v="0"/>
    <s v="Electrolux Ab"/>
    <x v="1"/>
    <x v="6"/>
    <x v="11"/>
    <x v="1"/>
    <x v="2"/>
    <d v="2001-01-05T00:00:00"/>
    <d v="2006-01-05T00:00:00"/>
    <x v="0"/>
    <n v="-10000000"/>
    <n v="4048.4325570000001"/>
    <n v="0.53"/>
    <n v="67.740813000000003"/>
    <n v="67.154532000000003"/>
    <n v="-0.58361023124142708"/>
    <n v="-2362.7066607560919"/>
    <n v="-810.05605500000001"/>
    <x v="0"/>
    <n v="-3172.7627157560919"/>
    <n v="48398.367139000002"/>
    <n v="45887.515321999999"/>
    <n v="-2510.8518170000025"/>
    <n v="661.91089875608941"/>
    <n v="48398.367139000002"/>
    <n v="45887.515321999999"/>
    <n v="-2510.8518170000025"/>
    <x v="0"/>
    <n v="29302.554847566003"/>
    <n v="0"/>
    <n v="45887.515321999999"/>
    <n v="-3450.1895460000014"/>
    <n v="-2510.8518170000025"/>
    <n v="-2510.8518170000025"/>
    <n v="-2510.8518170000025"/>
    <x v="1"/>
    <x v="1"/>
    <x v="1"/>
    <x v="1"/>
    <n v="10581.176997000002"/>
    <n v="2.8914029999999968"/>
    <n v="-39.713966999999684"/>
    <n v="-147.22222222222223"/>
    <x v="1"/>
    <n v="68613"/>
  </r>
  <r>
    <n v="1501"/>
    <n v="552"/>
    <x v="0"/>
    <x v="1"/>
    <s v="Electrolux Ab"/>
    <x v="1"/>
    <x v="6"/>
    <x v="11"/>
    <x v="1"/>
    <x v="1"/>
    <d v="2001-01-05T00:00:00"/>
    <d v="2006-01-05T00:00:00"/>
    <x v="0"/>
    <n v="10000000"/>
    <n v="-4048.4325570000001"/>
    <n v="0.53"/>
    <n v="67.740813000000003"/>
    <n v="67.154532000000003"/>
    <n v="-0.58361023124142708"/>
    <n v="2362.7066607560919"/>
    <n v="810.05605500000001"/>
    <x v="0"/>
    <n v="3172.7627157560919"/>
    <n v="-48398.367139000002"/>
    <n v="-45887.515321999999"/>
    <n v="2510.8518170000025"/>
    <n v="-661.91089875608941"/>
    <n v="-48398.367139000002"/>
    <n v="-45887.515321999999"/>
    <n v="2510.8518170000025"/>
    <x v="0"/>
    <n v="-29302.554847566003"/>
    <n v="0"/>
    <n v="-45887.515321999999"/>
    <n v="3450.1895460000014"/>
    <n v="2510.8518170000025"/>
    <n v="2510.8518170000025"/>
    <n v="2510.8518170000025"/>
    <x v="1"/>
    <x v="1"/>
    <x v="1"/>
    <x v="1"/>
    <n v="-10581.176997000002"/>
    <n v="2.8914029999999968"/>
    <n v="39.713966999999684"/>
    <n v="147.22222222222223"/>
    <x v="1"/>
    <n v="68613"/>
  </r>
  <r>
    <n v="44"/>
    <n v="143"/>
    <x v="0"/>
    <x v="8"/>
    <s v="Emmis Comm"/>
    <x v="8"/>
    <x v="4"/>
    <x v="3"/>
    <x v="23"/>
    <x v="5"/>
    <d v="2000-08-08T00:00:00"/>
    <d v="2001-09-30T00:00:00"/>
    <x v="0"/>
    <n v="10000000"/>
    <n v="-472.13530200000002"/>
    <n v="2.125"/>
    <n v="146.53989899999999"/>
    <n v="144.02382800000001"/>
    <n v="-0.9709092778686923"/>
    <n v="458.40054512113699"/>
    <n v="1367.2499399999999"/>
    <x v="0"/>
    <n v="1825.6504851211369"/>
    <n v="34464.463580000003"/>
    <n v="36113.804515999997"/>
    <n v="1649.3409359999932"/>
    <n v="-176.30954912114362"/>
    <n v="34464.463580000003"/>
    <n v="36113.804515999997"/>
    <n v="1649.3409359999932"/>
    <x v="0"/>
    <n v="-7766.6257179000004"/>
    <n v="138125"/>
    <n v="174238.804516"/>
    <n v="117244.99110000001"/>
    <n v="1649.3409359999932"/>
    <n v="1649.3409359999932"/>
    <n v="1649.3409359999932"/>
    <x v="3"/>
    <x v="0"/>
    <x v="5"/>
    <x v="8"/>
    <n v="7648.5115640000149"/>
    <n v="-8.567245999999983"/>
    <n v="20.49218099999996"/>
    <n v="590.27777777777783"/>
    <x v="5"/>
    <n v="93162"/>
  </r>
  <r>
    <n v="57"/>
    <n v="144"/>
    <x v="1"/>
    <x v="5"/>
    <s v="Emmis Comm"/>
    <x v="8"/>
    <x v="4"/>
    <x v="3"/>
    <x v="24"/>
    <x v="5"/>
    <d v="2000-08-08T00:00:00"/>
    <d v="2001-09-30T00:00:00"/>
    <x v="0"/>
    <n v="10000000"/>
    <n v="-472.13530200000002"/>
    <n v="2.125"/>
    <n v="146.53989899999999"/>
    <n v="144.02382800000001"/>
    <n v="-0.9709092778686923"/>
    <n v="458.40054512113699"/>
    <n v="1367.2499399999999"/>
    <x v="0"/>
    <n v="1825.6504851211369"/>
    <n v="34464.463580000003"/>
    <n v="36113.804515999997"/>
    <n v="1649.3409359999932"/>
    <n v="-176.30954912114362"/>
    <n v="34464.463580000003"/>
    <n v="36113.804515999997"/>
    <n v="1649.3409359999932"/>
    <x v="0"/>
    <n v="-7766.6257179000004"/>
    <n v="138125"/>
    <n v="174238.804516"/>
    <n v="117244.99110000001"/>
    <n v="1649.3409359999932"/>
    <n v="1649.3409359999932"/>
    <n v="1649.3409359999932"/>
    <x v="3"/>
    <x v="0"/>
    <x v="5"/>
    <x v="8"/>
    <n v="7648.5115640000149"/>
    <n v="-8.567245999999983"/>
    <n v="20.49218099999996"/>
    <n v="590.27777777777783"/>
    <x v="22"/>
    <n v="93162"/>
  </r>
  <r>
    <n v="144"/>
    <n v="145"/>
    <x v="1"/>
    <x v="7"/>
    <s v="Emmis Comm"/>
    <x v="8"/>
    <x v="4"/>
    <x v="3"/>
    <x v="4"/>
    <x v="5"/>
    <d v="2000-08-08T00:00:00"/>
    <d v="2001-09-30T00:00:00"/>
    <x v="0"/>
    <n v="-10000000"/>
    <n v="472.13530200000002"/>
    <n v="2.125"/>
    <n v="146.53989899999999"/>
    <n v="144.02382800000001"/>
    <n v="-0.9709092778686923"/>
    <n v="-458.40054512113699"/>
    <n v="-1367.2499399999999"/>
    <x v="0"/>
    <n v="-1825.6504851211369"/>
    <n v="-34464.463580000003"/>
    <n v="-36113.804515999997"/>
    <n v="-1649.3409359999932"/>
    <n v="176.30954912114362"/>
    <n v="-34464.463580000003"/>
    <n v="-36113.804515999997"/>
    <n v="-1649.3409359999932"/>
    <x v="0"/>
    <n v="7766.6257179000004"/>
    <n v="-138125"/>
    <n v="-174238.804516"/>
    <n v="-117244.99110000001"/>
    <n v="-1649.3409359999932"/>
    <n v="-1649.3409359999932"/>
    <n v="-1649.3409359999932"/>
    <x v="3"/>
    <x v="0"/>
    <x v="5"/>
    <x v="8"/>
    <n v="-7648.5115640000149"/>
    <m/>
    <m/>
    <n v="-590.27777777777783"/>
    <x v="4"/>
    <n v="93162"/>
  </r>
  <r>
    <n v="1713"/>
    <n v="916"/>
    <x v="0"/>
    <x v="0"/>
    <s v="Enel Spa"/>
    <x v="9"/>
    <x v="3"/>
    <x v="12"/>
    <x v="3"/>
    <x v="9"/>
    <d v="2001-03-22T00:00:00"/>
    <d v="2006-03-22T00:00:00"/>
    <x v="1"/>
    <n v="-10000000"/>
    <n v="4297.8901839999999"/>
    <n v="0.36"/>
    <n v="33.598148999999999"/>
    <n v="33.463147999999997"/>
    <n v="-0.11209634849360449"/>
    <n v="-481.77779585290591"/>
    <n v="-430.55050199999994"/>
    <x v="0"/>
    <n v="-912.32829785290585"/>
    <n v="-11841.053260999999"/>
    <n v="-12543.910411000001"/>
    <n v="-702.85715000000164"/>
    <n v="209.47114785290421"/>
    <n v="-10443.808976201999"/>
    <n v="-11007.281385652501"/>
    <n v="-563.4724094505018"/>
    <x v="0"/>
    <m/>
    <n v="0"/>
    <n v="-11007.281385652501"/>
    <n v="-11007.281385652501"/>
    <n v="-563.4724094505018"/>
    <n v="-563.4724094505018"/>
    <n v="-563.4724094505018"/>
    <x v="1"/>
    <x v="0"/>
    <x v="1"/>
    <x v="9"/>
    <n v="-8063.2563013959007"/>
    <n v="-1.905425000000001"/>
    <n v="-11.252875000000131"/>
    <n v="-100"/>
    <x v="3"/>
    <n v="92457"/>
  </r>
  <r>
    <n v="1308"/>
    <n v="469"/>
    <x v="0"/>
    <x v="0"/>
    <s v="Enterprise Oil Plc"/>
    <x v="1"/>
    <x v="5"/>
    <x v="6"/>
    <x v="1"/>
    <x v="6"/>
    <d v="2001-01-05T00:00:00"/>
    <d v="2006-01-05T00:00:00"/>
    <x v="0"/>
    <n v="-10000000"/>
    <n v="4058.4455370000001"/>
    <n v="0.61"/>
    <n v="56.657971000000003"/>
    <n v="51.798108999999997"/>
    <n v="-5.0560740756191658"/>
    <n v="-20519.801266938004"/>
    <n v="-778.80806099999995"/>
    <x v="0"/>
    <n v="-21298.609327938004"/>
    <n v="-33071.251651999999"/>
    <n v="-53676.063780999997"/>
    <n v="-20604.812128999998"/>
    <n v="693.79719893800575"/>
    <n v="-33071.251651999999"/>
    <n v="-53676.063780999997"/>
    <n v="-20604.812128999998"/>
    <x v="0"/>
    <n v="29375.028796806004"/>
    <n v="0"/>
    <n v="-53676.063780999997"/>
    <n v="-56459.159734999994"/>
    <n v="-20604.812128999998"/>
    <n v="-20604.812128999998"/>
    <n v="-20604.812128999998"/>
    <x v="1"/>
    <x v="1"/>
    <x v="1"/>
    <x v="1"/>
    <n v="-31944.401245999998"/>
    <n v="-7.3000660000000011"/>
    <n v="-37.236053999999967"/>
    <n v="-169.44444444444443"/>
    <x v="1"/>
    <n v="51084"/>
  </r>
  <r>
    <n v="1502"/>
    <n v="553"/>
    <x v="0"/>
    <x v="1"/>
    <s v="Enterprise Oil Plc"/>
    <x v="1"/>
    <x v="5"/>
    <x v="6"/>
    <x v="1"/>
    <x v="1"/>
    <d v="2001-01-05T00:00:00"/>
    <d v="2006-01-05T00:00:00"/>
    <x v="0"/>
    <n v="10000000"/>
    <n v="-4058.4455370000001"/>
    <n v="0.61"/>
    <n v="56.657971000000003"/>
    <n v="51.798108999999997"/>
    <n v="-5.0560740756191658"/>
    <n v="20519.801266938004"/>
    <n v="778.80806099999995"/>
    <x v="0"/>
    <n v="21298.609327938004"/>
    <n v="33071.251651999999"/>
    <n v="53676.063780999997"/>
    <n v="20604.812128999998"/>
    <n v="-693.79719893800575"/>
    <n v="33071.251651999999"/>
    <n v="53676.063780999997"/>
    <n v="20604.812128999998"/>
    <x v="0"/>
    <n v="-29375.028796806004"/>
    <n v="0"/>
    <n v="53676.063780999997"/>
    <n v="56459.159734999994"/>
    <n v="20604.812128999998"/>
    <n v="20604.812128999998"/>
    <n v="20604.812128999998"/>
    <x v="1"/>
    <x v="1"/>
    <x v="1"/>
    <x v="1"/>
    <n v="31944.401245999998"/>
    <n v="-7.3000660000000011"/>
    <n v="37.236053999999967"/>
    <n v="169.44444444444443"/>
    <x v="1"/>
    <n v="51084"/>
  </r>
  <r>
    <n v="881"/>
    <n v="422"/>
    <x v="0"/>
    <x v="0"/>
    <s v="Eon Ag"/>
    <x v="11"/>
    <x v="8"/>
    <x v="8"/>
    <x v="27"/>
    <x v="2"/>
    <d v="2000-12-12T00:00:00"/>
    <d v="2005-12-12T00:00:00"/>
    <x v="1"/>
    <n v="-10000000"/>
    <n v="4094.082257"/>
    <n v="0.4"/>
    <n v="29.999134999999999"/>
    <n v="30.673278"/>
    <n v="0.70431045501614453"/>
    <n v="2883.5049373011939"/>
    <n v="-372.11242800000002"/>
    <x v="0"/>
    <n v="2511.392509301194"/>
    <n v="-44636.592726000003"/>
    <n v="-41913.143393999999"/>
    <n v="2723.4493320000038"/>
    <n v="212.05682269880981"/>
    <n v="-39369.474784332"/>
    <n v="-36778.783328234997"/>
    <n v="2590.6914560970035"/>
    <x v="0"/>
    <n v="8081.7183753179997"/>
    <n v="-8775"/>
    <n v="-45553.783328234997"/>
    <n v="-42650.981377118842"/>
    <n v="2635.6914560970035"/>
    <n v="2635.6914560970035"/>
    <n v="2590.6914560970035"/>
    <x v="1"/>
    <x v="6"/>
    <x v="1"/>
    <x v="11"/>
    <n v="-2900.6912798489939"/>
    <n v="-0.76712699999999856"/>
    <n v="-12.668336000000636"/>
    <n v="-111.11111111111111"/>
    <x v="24"/>
    <n v="61698"/>
  </r>
  <r>
    <n v="233"/>
    <n v="348"/>
    <x v="0"/>
    <x v="0"/>
    <s v="Ericsson"/>
    <x v="5"/>
    <x v="4"/>
    <x v="11"/>
    <x v="6"/>
    <x v="2"/>
    <d v="2000-10-20T00:00:00"/>
    <d v="2001-02-27T00:00:00"/>
    <x v="0"/>
    <n v="0"/>
    <n v="0"/>
    <n v="0.34"/>
    <n v="0"/>
    <n v="0"/>
    <m/>
    <n v="-"/>
    <n v="0"/>
    <x v="0"/>
    <n v="0"/>
    <n v="0"/>
    <n v="0"/>
    <n v="0"/>
    <n v="0"/>
    <n v="0"/>
    <n v="0"/>
    <n v="0"/>
    <x v="0"/>
    <n v="0"/>
    <n v="429743.44444400002"/>
    <n v="429743.44444400002"/>
    <n v="170552.37640000001"/>
    <n v="0"/>
    <n v="0"/>
    <n v="0"/>
    <x v="3"/>
    <x v="3"/>
    <x v="1"/>
    <x v="5"/>
    <n v="0"/>
    <n v="0"/>
    <n v="0"/>
    <n v="0"/>
    <x v="6"/>
    <n v="68514"/>
  </r>
  <r>
    <n v="418"/>
    <n v="419"/>
    <x v="0"/>
    <x v="0"/>
    <s v="Ericsson"/>
    <x v="5"/>
    <x v="4"/>
    <x v="11"/>
    <x v="7"/>
    <x v="2"/>
    <d v="2000-12-08T00:00:00"/>
    <d v="2005-12-08T00:00:00"/>
    <x v="0"/>
    <n v="10000000"/>
    <n v="-3996.746361"/>
    <n v="0.55000000000000004"/>
    <n v="100.93238700000001"/>
    <n v="96.027624000000003"/>
    <n v="-4.8645177634327101"/>
    <n v="19442.243669019543"/>
    <n v="1090.360842"/>
    <x v="0"/>
    <n v="20532.604511019541"/>
    <n v="-181348.393989"/>
    <n v="-161888.61392599999"/>
    <n v="19459.780063000013"/>
    <n v="-1072.8244480195281"/>
    <n v="-181348.393989"/>
    <n v="-161888.61392599999"/>
    <n v="19459.780063000013"/>
    <x v="0"/>
    <n v="-23011.267173457498"/>
    <n v="13750"/>
    <n v="-148138.61392599999"/>
    <n v="-98477.214061999985"/>
    <n v="19459.780063000013"/>
    <n v="19459.780063000013"/>
    <n v="19459.780063000013"/>
    <x v="1"/>
    <x v="3"/>
    <x v="1"/>
    <x v="5"/>
    <n v="33831.144868000003"/>
    <n v="-7.896168000000003"/>
    <n v="36.129371999999876"/>
    <n v="152.7777777777778"/>
    <x v="7"/>
    <n v="68514"/>
  </r>
  <r>
    <n v="1614"/>
    <n v="820"/>
    <x v="0"/>
    <x v="0"/>
    <s v="Ericsson"/>
    <x v="5"/>
    <x v="4"/>
    <x v="11"/>
    <x v="10"/>
    <x v="2"/>
    <d v="2001-01-18T00:00:00"/>
    <d v="2003-08-06T00:00:00"/>
    <x v="0"/>
    <n v="-17000000"/>
    <n v="3615.9343709999998"/>
    <n v="0.6"/>
    <n v="75.451828000000006"/>
    <n v="71.654735000000002"/>
    <n v="-3.7827714493890778"/>
    <n v="-13678.253301483453"/>
    <n v="-1378.5333839999998"/>
    <x v="0"/>
    <n v="-15056.786685483454"/>
    <n v="36420.064158000001"/>
    <n v="21992.185157"/>
    <n v="-14427.879001000001"/>
    <n v="628.90768448345261"/>
    <n v="36420.064158000001"/>
    <n v="21992.185157"/>
    <n v="-14427.879001000001"/>
    <x v="0"/>
    <n v="20818.742141032497"/>
    <n v="0"/>
    <n v="21992.185157"/>
    <n v="21992.185157"/>
    <n v="-14427.879001000001"/>
    <n v="-14427.879001000001"/>
    <n v="-14427.879001000001"/>
    <x v="5"/>
    <x v="3"/>
    <x v="1"/>
    <x v="5"/>
    <n v="-25413.296454000003"/>
    <n v="-6.0620329999999996"/>
    <n v="-38.882937000000311"/>
    <n v="-283.33333333333331"/>
    <x v="10"/>
    <n v="68514"/>
  </r>
  <r>
    <n v="1729"/>
    <n v="934"/>
    <x v="0"/>
    <x v="0"/>
    <s v="Ericsson"/>
    <x v="5"/>
    <x v="4"/>
    <x v="11"/>
    <x v="10"/>
    <x v="2"/>
    <d v="2001-03-29T00:00:00"/>
    <d v="2006-06-30T00:00:00"/>
    <x v="1"/>
    <n v="15000000"/>
    <n v="-6947.5640069999999"/>
    <n v="1.06"/>
    <n v="107.374695"/>
    <n v="102.162752"/>
    <n v="-4.9950275374784932"/>
    <n v="34703.273533359425"/>
    <n v="1932.8139960000001"/>
    <x v="0"/>
    <n v="36636.087529359422"/>
    <n v="-7066.7292530000004"/>
    <n v="28601.510491000001"/>
    <n v="35668.239743999999"/>
    <n v="-967.84778535942314"/>
    <n v="-6232.8552011460006"/>
    <n v="25097.8254558525"/>
    <n v="31330.680656998502"/>
    <x v="0"/>
    <n v="-40000.599770302499"/>
    <n v="0"/>
    <n v="25097.8254558525"/>
    <n v="25097.8254558525"/>
    <n v="31330.680656998502"/>
    <n v="31330.680656998502"/>
    <n v="31330.680656998502"/>
    <x v="1"/>
    <x v="3"/>
    <x v="1"/>
    <x v="5"/>
    <n v="25097.8254558525"/>
    <n v="102.162752"/>
    <n v="-6947.5640069999999"/>
    <n v="441.66666666666669"/>
    <x v="10"/>
    <n v="68514"/>
  </r>
  <r>
    <n v="1734"/>
    <n v="941"/>
    <x v="0"/>
    <x v="0"/>
    <s v="Ericsson"/>
    <x v="5"/>
    <x v="4"/>
    <x v="11"/>
    <x v="10"/>
    <x v="2"/>
    <d v="2001-04-02T00:00:00"/>
    <d v="2006-04-02T00:00:00"/>
    <x v="0"/>
    <n v="10000000"/>
    <n v="-4327.273158"/>
    <n v="1.05"/>
    <n v="104.409464"/>
    <n v="99.347156999999996"/>
    <n v="-5.0162064433789961"/>
    <n v="21706.495497420576"/>
    <n v="1245.6066839999999"/>
    <x v="0"/>
    <n v="22952.102181420574"/>
    <n v="2801.2974079999999"/>
    <n v="24687.356930000002"/>
    <n v="21886.059522000003"/>
    <n v="-1066.042659420571"/>
    <n v="2801.2974079999999"/>
    <n v="24687.356930000002"/>
    <n v="21886.059522000003"/>
    <x v="0"/>
    <n v="-24914.275207185001"/>
    <n v="0"/>
    <n v="24687.356930000002"/>
    <n v="24687.356930000002"/>
    <n v="21886.059522000003"/>
    <n v="21886.059522000003"/>
    <n v="21886.059522000003"/>
    <x v="1"/>
    <x v="3"/>
    <x v="1"/>
    <x v="5"/>
    <n v="24687.356930000002"/>
    <n v="99.347156999999996"/>
    <n v="-4327.273158"/>
    <n v="291.66666666666669"/>
    <x v="10"/>
    <n v="68514"/>
  </r>
  <r>
    <n v="1738"/>
    <n v="944"/>
    <x v="0"/>
    <x v="0"/>
    <s v="Ericsson"/>
    <x v="5"/>
    <x v="4"/>
    <x v="11"/>
    <x v="6"/>
    <x v="2"/>
    <d v="2001-04-02T00:00:00"/>
    <d v="2004-04-02T00:00:00"/>
    <x v="0"/>
    <n v="-10000000"/>
    <n v="2695.5909379999998"/>
    <n v="0.81499999999999995"/>
    <n v="82.603544999999997"/>
    <n v="78.503020000000006"/>
    <n v="-4.1049062416546169"/>
    <n v="-11065.148066343823"/>
    <n v="-923.90770199999997"/>
    <x v="0"/>
    <n v="-11989.055768343824"/>
    <n v="2807.4078810000001"/>
    <n v="-8702.6482969999997"/>
    <n v="-11510.056177999999"/>
    <n v="478.99959034382482"/>
    <n v="2807.4078810000001"/>
    <n v="-8702.6482969999997"/>
    <n v="-11510.056177999999"/>
    <x v="0"/>
    <n v="15519.864825535"/>
    <n v="0"/>
    <n v="-8702.6482969999997"/>
    <n v="-8702.6482969999997"/>
    <n v="-11510.056177999999"/>
    <n v="-11510.056177999999"/>
    <n v="-11510.056177999999"/>
    <x v="4"/>
    <x v="3"/>
    <x v="1"/>
    <x v="5"/>
    <n v="-8702.6482969999997"/>
    <n v="78.503020000000006"/>
    <n v="2695.5909379999998"/>
    <n v="-226.38888888888886"/>
    <x v="6"/>
    <n v="68514"/>
  </r>
  <r>
    <n v="1740"/>
    <n v="946"/>
    <x v="0"/>
    <x v="0"/>
    <s v="Ericsson"/>
    <x v="5"/>
    <x v="4"/>
    <x v="11"/>
    <x v="7"/>
    <x v="2"/>
    <d v="2001-04-02T00:00:00"/>
    <d v="2006-04-02T00:00:00"/>
    <x v="0"/>
    <n v="-5000000"/>
    <n v="2159.4863880000003"/>
    <n v="1.01"/>
    <n v="104.306639"/>
    <n v="99.253501"/>
    <n v="-5.0171188048761373"/>
    <n v="-10834.399766108847"/>
    <n v="-617.85507600000005"/>
    <x v="0"/>
    <n v="-11452.254842108847"/>
    <n v="6893.3850400000001"/>
    <n v="-4007.5978570000002"/>
    <n v="-10900.982897"/>
    <n v="551.27194510884692"/>
    <n v="6893.3850400000001"/>
    <n v="-4007.5978570000002"/>
    <n v="-10900.982897"/>
    <x v="0"/>
    <n v="12433.242878910001"/>
    <n v="0"/>
    <n v="-4007.5978570000002"/>
    <n v="-4007.5978570000002"/>
    <n v="-10900.982897"/>
    <n v="-10900.982897"/>
    <n v="-10900.982897"/>
    <x v="1"/>
    <x v="3"/>
    <x v="1"/>
    <x v="5"/>
    <n v="-4007.5978570000002"/>
    <n v="99.253501"/>
    <n v="2159.4863880000003"/>
    <n v="-140.27777777777777"/>
    <x v="7"/>
    <n v="68514"/>
  </r>
  <r>
    <n v="1743"/>
    <n v="950"/>
    <x v="0"/>
    <x v="0"/>
    <s v="Ericsson"/>
    <x v="5"/>
    <x v="4"/>
    <x v="11"/>
    <x v="7"/>
    <x v="2"/>
    <d v="2001-04-03T00:00:00"/>
    <d v="2006-04-03T00:00:00"/>
    <x v="0"/>
    <n v="10000000"/>
    <n v="-4322.9981589999998"/>
    <n v="1.02"/>
    <n v="104.33497199999999"/>
    <n v="99.280563000000001"/>
    <n v="-5.016898839671093"/>
    <n v="21688.044447787368"/>
    <n v="1238.348082"/>
    <x v="0"/>
    <n v="22926.392529787368"/>
    <n v="-9938.0189480000008"/>
    <n v="11895.428567000001"/>
    <n v="21833.447515"/>
    <n v="-1092.9450147873686"/>
    <n v="-9938.0189480000008"/>
    <n v="11895.428567000001"/>
    <n v="21833.447515"/>
    <x v="0"/>
    <n v="-24889.661900442497"/>
    <n v="0"/>
    <n v="11895.428567000001"/>
    <n v="11895.428567000001"/>
    <n v="21833.447515"/>
    <n v="21833.447515"/>
    <n v="21833.447515"/>
    <x v="1"/>
    <x v="3"/>
    <x v="1"/>
    <x v="5"/>
    <n v="11895.428567000001"/>
    <n v="99.280563000000001"/>
    <n v="-4322.9981589999998"/>
    <n v="283.33333333333337"/>
    <x v="7"/>
    <n v="68514"/>
  </r>
  <r>
    <n v="256"/>
    <n v="370"/>
    <x v="0"/>
    <x v="0"/>
    <s v="Farmland"/>
    <x v="12"/>
    <x v="6"/>
    <x v="3"/>
    <x v="28"/>
    <x v="0"/>
    <d v="2000-11-03T00:00:00"/>
    <d v="2001-10-29T00:00:00"/>
    <x v="0"/>
    <n v="600000"/>
    <n v="-36.017122000000001"/>
    <n v="3.37"/>
    <n v="508.32507099999998"/>
    <n v="502.07915200000002"/>
    <n v="-1.069676819289711"/>
    <n v="38.52668050092948"/>
    <n v="248.654415"/>
    <x v="0"/>
    <n v="287.18109550092947"/>
    <n v="3056.8144200000002"/>
    <n v="3331.5532619999999"/>
    <n v="274.73884199999975"/>
    <n v="-12.442253500929723"/>
    <n v="3056.8144200000002"/>
    <n v="3331.5532619999999"/>
    <n v="274.73884199999975"/>
    <x v="0"/>
    <n v="-426.58679296799994"/>
    <n v="0"/>
    <n v="3331.5532619999999"/>
    <n v="3889.5490659999982"/>
    <n v="274.73884199999975"/>
    <n v="274.73884199999975"/>
    <n v="274.73884199999975"/>
    <x v="2"/>
    <x v="0"/>
    <x v="6"/>
    <x v="12"/>
    <n v="1059.8472619999998"/>
    <n v="-12.64870499999995"/>
    <n v="1.3336630000000014"/>
    <n v="56.166666666666664"/>
    <x v="25"/>
    <n v="93"/>
  </r>
  <r>
    <n v="1309"/>
    <n v="629"/>
    <x v="0"/>
    <x v="0"/>
    <s v="Fiat Spa"/>
    <x v="5"/>
    <x v="6"/>
    <x v="12"/>
    <x v="1"/>
    <x v="6"/>
    <d v="2001-01-05T00:00:00"/>
    <d v="2006-01-05T00:00:00"/>
    <x v="0"/>
    <n v="-10000000"/>
    <n v="4051.3334839999998"/>
    <n v="0.68"/>
    <n v="92.145073999999994"/>
    <n v="87.159018000000003"/>
    <n v="-5.0802152051399387"/>
    <n v="-20581.645966509361"/>
    <n v="-1058.281125"/>
    <x v="0"/>
    <n v="-21639.927091509362"/>
    <n v="83368.737949999995"/>
    <n v="62731.617997000001"/>
    <n v="-20637.119952999994"/>
    <n v="1002.8071385093681"/>
    <n v="83368.737949999995"/>
    <n v="62731.617997000001"/>
    <n v="-20637.119952999994"/>
    <x v="0"/>
    <n v="23325.552534129998"/>
    <n v="0"/>
    <n v="62731.617997000001"/>
    <n v="18581.480705000002"/>
    <n v="-20637.119952999994"/>
    <n v="-20637.119952999994"/>
    <n v="-20637.119952999994"/>
    <x v="1"/>
    <x v="3"/>
    <x v="1"/>
    <x v="5"/>
    <n v="-55281.577043000005"/>
    <n v="-12.818072000000001"/>
    <n v="-34.903887000000395"/>
    <n v="-188.88888888888889"/>
    <x v="1"/>
    <n v="92460"/>
  </r>
  <r>
    <n v="1503"/>
    <n v="624"/>
    <x v="0"/>
    <x v="1"/>
    <s v="Fiat Spa"/>
    <x v="5"/>
    <x v="6"/>
    <x v="12"/>
    <x v="1"/>
    <x v="1"/>
    <d v="2001-01-05T00:00:00"/>
    <d v="2006-01-05T00:00:00"/>
    <x v="0"/>
    <n v="10000000"/>
    <n v="-4051.3334839999998"/>
    <n v="0.68"/>
    <n v="92.145073999999994"/>
    <n v="87.159018000000003"/>
    <n v="-5.0802152051399387"/>
    <n v="20581.645966509361"/>
    <n v="1058.281125"/>
    <x v="0"/>
    <n v="21639.927091509362"/>
    <n v="-83368.737949999995"/>
    <n v="-62731.617997000001"/>
    <n v="20637.119952999994"/>
    <n v="-1002.8071385093681"/>
    <n v="-83368.737949999995"/>
    <n v="-62731.617997000001"/>
    <n v="20637.119952999994"/>
    <x v="0"/>
    <n v="-23325.552534129998"/>
    <n v="0"/>
    <n v="-62731.617997000001"/>
    <n v="-18581.480705000002"/>
    <n v="20637.119952999994"/>
    <n v="20637.119952999994"/>
    <n v="20637.119952999994"/>
    <x v="1"/>
    <x v="3"/>
    <x v="1"/>
    <x v="5"/>
    <n v="55281.577043000005"/>
    <n v="-12.818072000000001"/>
    <n v="34.903887000000395"/>
    <n v="188.88888888888889"/>
    <x v="1"/>
    <n v="92460"/>
  </r>
  <r>
    <n v="1601"/>
    <n v="655"/>
    <x v="0"/>
    <x v="0"/>
    <s v="Fiat Spa"/>
    <x v="5"/>
    <x v="6"/>
    <x v="12"/>
    <x v="6"/>
    <x v="6"/>
    <d v="2001-01-10T00:00:00"/>
    <d v="2006-01-10T00:00:00"/>
    <x v="0"/>
    <n v="10000000"/>
    <n v="-4098.4858729999996"/>
    <n v="0.95"/>
    <n v="92.285565000000005"/>
    <n v="87.292657000000005"/>
    <n v="-5.0754655418944967"/>
    <n v="20801.723822352884"/>
    <n v="1124.341944"/>
    <x v="0"/>
    <n v="21926.065766352884"/>
    <n v="33157.161921999999"/>
    <n v="54233.370010999999"/>
    <n v="21076.208089"/>
    <n v="-849.85767735288391"/>
    <n v="33157.161921999999"/>
    <n v="54233.370010999999"/>
    <n v="21076.208089"/>
    <x v="0"/>
    <n v="-23597.0324137975"/>
    <n v="0"/>
    <n v="54233.370010999999"/>
    <n v="54233.370010999999"/>
    <n v="21076.208089"/>
    <n v="21076.208089"/>
    <n v="21076.208089"/>
    <x v="1"/>
    <x v="3"/>
    <x v="1"/>
    <x v="5"/>
    <n v="55855.070374000003"/>
    <n v="-12.892296999999999"/>
    <n v="35.487537000000884"/>
    <n v="263.88888888888891"/>
    <x v="6"/>
    <n v="92460"/>
  </r>
  <r>
    <n v="1704"/>
    <n v="910"/>
    <x v="0"/>
    <x v="0"/>
    <s v="Fiat Spa"/>
    <x v="5"/>
    <x v="6"/>
    <x v="12"/>
    <x v="11"/>
    <x v="6"/>
    <d v="2001-03-19T00:00:00"/>
    <d v="2006-03-19T00:00:00"/>
    <x v="1"/>
    <n v="-10000000"/>
    <n v="4356.6657480000003"/>
    <n v="1.05"/>
    <n v="94.453312999999994"/>
    <n v="89.344468000000006"/>
    <n v="-5.0723023714135609"/>
    <n v="-22098.326005036637"/>
    <n v="-1172.1550770000001"/>
    <x v="0"/>
    <n v="-23270.481082036637"/>
    <n v="-50303.096181000001"/>
    <n v="-72970.920729000005"/>
    <n v="-22667.824548000004"/>
    <n v="602.65653403663237"/>
    <n v="-44367.330831642001"/>
    <n v="-64031.982939697504"/>
    <n v="-19664.652108055503"/>
    <x v="0"/>
    <n v="25083.503044110003"/>
    <n v="0"/>
    <n v="-64031.982939697504"/>
    <n v="-64031.982939697504"/>
    <n v="-19664.652108055503"/>
    <n v="-19664.652108055503"/>
    <n v="-19664.652108055503"/>
    <x v="1"/>
    <x v="3"/>
    <x v="1"/>
    <x v="5"/>
    <n v="-55264.782939972305"/>
    <n v="-13.934399999999997"/>
    <n v="-9.2279619999999341"/>
    <n v="-291.66666666666669"/>
    <x v="11"/>
    <n v="92460"/>
  </r>
  <r>
    <n v="1310"/>
    <n v="470"/>
    <x v="0"/>
    <x v="0"/>
    <s v="First Union Corp."/>
    <x v="5"/>
    <x v="2"/>
    <x v="3"/>
    <x v="1"/>
    <x v="4"/>
    <d v="2001-01-05T00:00:00"/>
    <d v="2006-01-05T00:00:00"/>
    <x v="0"/>
    <n v="-10000000"/>
    <n v="4104.0929189999997"/>
    <n v="0.86"/>
    <n v="63.434876000000003"/>
    <n v="58.397446000000002"/>
    <n v="-5.1309744999201232"/>
    <n v="-21057.996112691741"/>
    <n v="-759.94202999999993"/>
    <x v="0"/>
    <n v="-21817.938142691739"/>
    <n v="-114824.95101400001"/>
    <n v="-136367.80686899999"/>
    <n v="-21542.855854999987"/>
    <n v="275.08228769175184"/>
    <n v="-114824.95101400001"/>
    <n v="-136367.80686899999"/>
    <n v="-21542.855854999987"/>
    <x v="0"/>
    <n v="23629.314981142499"/>
    <n v="0"/>
    <n v="-136367.80686899999"/>
    <n v="-124881.99733899999"/>
    <n v="-21542.855854999987"/>
    <n v="-21542.855854999987"/>
    <n v="-21542.855854999987"/>
    <x v="1"/>
    <x v="3"/>
    <x v="1"/>
    <x v="5"/>
    <n v="-25825.769822999995"/>
    <m/>
    <m/>
    <n v="-238.88888888888889"/>
    <x v="1"/>
    <n v="46782"/>
  </r>
  <r>
    <n v="1547"/>
    <n v="594"/>
    <x v="0"/>
    <x v="1"/>
    <s v="First Union Corp."/>
    <x v="5"/>
    <x v="2"/>
    <x v="3"/>
    <x v="1"/>
    <x v="1"/>
    <d v="2001-01-05T00:00:00"/>
    <d v="2006-01-05T00:00:00"/>
    <x v="0"/>
    <n v="10000000"/>
    <n v="-4104.0929189999997"/>
    <n v="0.86"/>
    <n v="63.434876000000003"/>
    <n v="58.397446000000002"/>
    <n v="-5.1309744999201232"/>
    <n v="21057.996112691741"/>
    <n v="759.94202999999993"/>
    <x v="0"/>
    <n v="21817.938142691739"/>
    <n v="114824.95101400001"/>
    <n v="136367.80686899999"/>
    <n v="21542.855854999987"/>
    <n v="-275.08228769175184"/>
    <n v="114824.95101400001"/>
    <n v="136367.80686899999"/>
    <n v="21542.855854999987"/>
    <x v="0"/>
    <n v="-23629.314981142499"/>
    <n v="0"/>
    <n v="136367.80686899999"/>
    <n v="124881.99733899999"/>
    <n v="21542.855854999987"/>
    <n v="21542.855854999987"/>
    <n v="21542.855854999987"/>
    <x v="1"/>
    <x v="3"/>
    <x v="1"/>
    <x v="5"/>
    <n v="25825.769822999995"/>
    <n v="-5.8313610000000011"/>
    <n v="38.659481000000596"/>
    <n v="238.88888888888889"/>
    <x v="1"/>
    <n v="46782"/>
  </r>
  <r>
    <n v="1628"/>
    <n v="832"/>
    <x v="0"/>
    <x v="0"/>
    <s v="Firstgroup Plc"/>
    <x v="12"/>
    <x v="8"/>
    <x v="6"/>
    <x v="29"/>
    <x v="2"/>
    <d v="2001-01-24T00:00:00"/>
    <d v="2003-01-24T00:00:00"/>
    <x v="0"/>
    <n v="10000000"/>
    <n v="-2369.9840749999998"/>
    <n v="1.6"/>
    <n v="154.06843599999999"/>
    <n v="153.21776399999999"/>
    <n v="-0.50668444478358388"/>
    <n v="1200.8340651873104"/>
    <n v="1816.5879030000001"/>
    <x v="0"/>
    <n v="3017.4219681873105"/>
    <n v="-282727.25245899998"/>
    <n v="-280819.99656599999"/>
    <n v="1907.2558929999941"/>
    <n v="-1110.1660751873164"/>
    <n v="-282727.25245899998"/>
    <n v="-280819.99656599999"/>
    <n v="1907.2558929999941"/>
    <x v="0"/>
    <n v="-28070.091384299994"/>
    <n v="324444.44444400002"/>
    <n v="43624.447878000035"/>
    <n v="43624.447878000035"/>
    <n v="1907.2558929999941"/>
    <n v="1907.2558929999941"/>
    <n v="1907.2558929999941"/>
    <x v="5"/>
    <x v="0"/>
    <x v="6"/>
    <x v="12"/>
    <n v="30257.05574000004"/>
    <n v="-14.423721999999998"/>
    <n v="28.93287700000019"/>
    <n v="444.44444444444446"/>
    <x v="26"/>
    <n v="93164"/>
  </r>
  <r>
    <n v="1311"/>
    <n v="471"/>
    <x v="0"/>
    <x v="0"/>
    <s v="Fmc Corp."/>
    <x v="0"/>
    <x v="8"/>
    <x v="3"/>
    <x v="1"/>
    <x v="5"/>
    <d v="2001-01-05T00:00:00"/>
    <d v="2006-01-05T00:00:00"/>
    <x v="0"/>
    <n v="-10000000"/>
    <n v="4188.6299519999993"/>
    <n v="1.65"/>
    <n v="123.740891"/>
    <n v="122.982196"/>
    <n v="-0.69213067162107555"/>
    <n v="-2899.0792618499131"/>
    <n v="-1373.246232"/>
    <x v="0"/>
    <n v="-4272.3254938499131"/>
    <n v="-208559.265331"/>
    <n v="-212368.76841799999"/>
    <n v="-3809.50308699999"/>
    <n v="462.82240684992303"/>
    <n v="-208559.265331"/>
    <n v="-212368.76841799999"/>
    <n v="-3809.50308699999"/>
    <x v="0"/>
    <n v="52366.251659903995"/>
    <n v="0"/>
    <n v="-212368.76841799999"/>
    <n v="-135497.958919"/>
    <n v="-3809.50308699999"/>
    <n v="-3809.50308699999"/>
    <n v="-3809.50308699999"/>
    <x v="1"/>
    <x v="0"/>
    <x v="0"/>
    <x v="0"/>
    <n v="-18008.632178"/>
    <n v="-3.7098399999999998"/>
    <n v="-39.033185000000231"/>
    <n v="-458.33333333333331"/>
    <x v="1"/>
    <n v="8764"/>
  </r>
  <r>
    <n v="1504"/>
    <n v="554"/>
    <x v="0"/>
    <x v="1"/>
    <s v="Fmc Corp."/>
    <x v="0"/>
    <x v="8"/>
    <x v="3"/>
    <x v="1"/>
    <x v="1"/>
    <d v="2001-01-05T00:00:00"/>
    <d v="2006-01-05T00:00:00"/>
    <x v="0"/>
    <n v="10000000"/>
    <n v="-4188.6299519999993"/>
    <n v="1.65"/>
    <n v="123.740891"/>
    <n v="122.982196"/>
    <n v="-0.69213067162107555"/>
    <n v="2899.0792618499131"/>
    <n v="1373.246232"/>
    <x v="0"/>
    <n v="4272.3254938499131"/>
    <n v="208559.265331"/>
    <n v="212368.76841799999"/>
    <n v="3809.50308699999"/>
    <n v="-462.82240684992303"/>
    <n v="208559.265331"/>
    <n v="212368.76841799999"/>
    <n v="3809.50308699999"/>
    <x v="0"/>
    <n v="-52366.251659903995"/>
    <n v="0"/>
    <n v="212368.76841799999"/>
    <n v="135497.958919"/>
    <n v="3809.50308699999"/>
    <n v="3809.50308699999"/>
    <n v="3809.50308699999"/>
    <x v="1"/>
    <x v="0"/>
    <x v="0"/>
    <x v="0"/>
    <n v="18008.632178"/>
    <n v="-3.7098399999999998"/>
    <n v="39.033185000000231"/>
    <n v="458.33333333333331"/>
    <x v="1"/>
    <n v="8764"/>
  </r>
  <r>
    <n v="1312"/>
    <n v="472"/>
    <x v="0"/>
    <x v="0"/>
    <s v="Four Seasons"/>
    <x v="0"/>
    <x v="6"/>
    <x v="0"/>
    <x v="1"/>
    <x v="3"/>
    <d v="2001-01-05T00:00:00"/>
    <d v="2006-01-05T00:00:00"/>
    <x v="0"/>
    <n v="-10000000"/>
    <n v="4094.9535179999998"/>
    <n v="1.1200000000000001"/>
    <n v="109.19256900000001"/>
    <n v="108.475934"/>
    <n v="-0.68859563932485612"/>
    <n v="-2819.7671357327786"/>
    <n v="-1258.5229919999999"/>
    <x v="0"/>
    <n v="-4078.2901277327783"/>
    <n v="-38941.515867000002"/>
    <n v="-42235.909275999998"/>
    <n v="-3294.3934089999966"/>
    <n v="783.89671873278166"/>
    <n v="-38941.515867000002"/>
    <n v="-42235.909275999998"/>
    <n v="-3294.3934089999966"/>
    <x v="0"/>
    <n v="51195.108882036002"/>
    <n v="0"/>
    <n v="-42235.909275999998"/>
    <n v="-73048.339267000003"/>
    <n v="-3294.3934089999966"/>
    <n v="-3294.3934089999966"/>
    <n v="-3294.3934089999966"/>
    <x v="1"/>
    <x v="0"/>
    <x v="0"/>
    <x v="0"/>
    <n v="-12763.609997"/>
    <n v="-2.492124000000004"/>
    <n v="-38.25869400000056"/>
    <n v="-311.11111111111114"/>
    <x v="1"/>
    <n v="92923"/>
  </r>
  <r>
    <n v="1558"/>
    <n v="604"/>
    <x v="0"/>
    <x v="1"/>
    <s v="Four Seasons"/>
    <x v="0"/>
    <x v="6"/>
    <x v="0"/>
    <x v="1"/>
    <x v="1"/>
    <d v="2001-01-05T00:00:00"/>
    <d v="2006-01-05T00:00:00"/>
    <x v="0"/>
    <n v="10000000"/>
    <n v="-4094.9535179999998"/>
    <n v="1.1200000000000001"/>
    <n v="109.19256900000001"/>
    <n v="108.475934"/>
    <n v="-0.68859563932485612"/>
    <n v="2819.7671357327786"/>
    <n v="1258.5229919999999"/>
    <x v="0"/>
    <n v="4078.2901277327783"/>
    <n v="38941.515867000002"/>
    <n v="42235.909275999998"/>
    <n v="3294.3934089999966"/>
    <n v="-783.89671873278166"/>
    <n v="38941.515867000002"/>
    <n v="42235.909275999998"/>
    <n v="3294.3934089999966"/>
    <x v="0"/>
    <n v="-51195.108882036002"/>
    <n v="0"/>
    <n v="42235.909275999998"/>
    <n v="73048.339267000003"/>
    <n v="3294.3934089999966"/>
    <n v="3294.3934089999966"/>
    <n v="3294.3934089999966"/>
    <x v="1"/>
    <x v="0"/>
    <x v="0"/>
    <x v="0"/>
    <n v="12763.609997"/>
    <n v="-2.492124000000004"/>
    <n v="38.25869400000056"/>
    <n v="311.11111111111114"/>
    <x v="1"/>
    <n v="92923"/>
  </r>
  <r>
    <n v="1313"/>
    <n v="473"/>
    <x v="0"/>
    <x v="0"/>
    <s v="France Telecom"/>
    <x v="5"/>
    <x v="4"/>
    <x v="4"/>
    <x v="1"/>
    <x v="2"/>
    <d v="2001-01-05T00:00:00"/>
    <d v="2006-01-05T00:00:00"/>
    <x v="0"/>
    <n v="-10000000"/>
    <n v="4048.1128369999997"/>
    <n v="0.9"/>
    <n v="149.92967200000001"/>
    <n v="146.85324399999999"/>
    <n v="-3.0044584534551864"/>
    <n v="-12162.386833665107"/>
    <n v="-1410.845217"/>
    <x v="0"/>
    <n v="-13573.232050665107"/>
    <n v="222158.45579000001"/>
    <n v="209835.06924499999"/>
    <n v="-12323.386545000016"/>
    <n v="1249.845505665091"/>
    <n v="222158.45579000001"/>
    <n v="209835.06924499999"/>
    <n v="-12323.386545000016"/>
    <x v="0"/>
    <n v="23307.009659027499"/>
    <n v="0"/>
    <n v="209835.06924499999"/>
    <n v="88387.728289999985"/>
    <n v="-12323.386545000016"/>
    <n v="-12323.386545000016"/>
    <n v="-12323.386545000016"/>
    <x v="1"/>
    <x v="3"/>
    <x v="1"/>
    <x v="5"/>
    <n v="-94290.905801999994"/>
    <n v="-22.619122000000004"/>
    <n v="-29.873013000000356"/>
    <n v="-250"/>
    <x v="1"/>
    <n v="91784"/>
  </r>
  <r>
    <n v="1505"/>
    <n v="555"/>
    <x v="0"/>
    <x v="1"/>
    <s v="France Telecom"/>
    <x v="5"/>
    <x v="4"/>
    <x v="4"/>
    <x v="1"/>
    <x v="1"/>
    <d v="2001-01-05T00:00:00"/>
    <d v="2006-01-05T00:00:00"/>
    <x v="0"/>
    <n v="10000000"/>
    <n v="-4048.1128369999997"/>
    <n v="0.9"/>
    <n v="149.92967200000001"/>
    <n v="146.85324399999999"/>
    <n v="-3.0044584534551864"/>
    <n v="12162.386833665107"/>
    <n v="1410.845217"/>
    <x v="0"/>
    <n v="13573.232050665107"/>
    <n v="-222158.45579000001"/>
    <n v="-209835.06924499999"/>
    <n v="12323.386545000016"/>
    <n v="-1249.845505665091"/>
    <n v="-222158.45579000001"/>
    <n v="-209835.06924499999"/>
    <n v="12323.386545000016"/>
    <x v="0"/>
    <n v="-23307.009659027499"/>
    <n v="0"/>
    <n v="-209835.06924499999"/>
    <n v="-88387.728289999985"/>
    <n v="12323.386545000016"/>
    <n v="12323.386545000016"/>
    <n v="12323.386545000016"/>
    <x v="1"/>
    <x v="3"/>
    <x v="1"/>
    <x v="5"/>
    <n v="94290.905801999994"/>
    <n v="-22.619122000000004"/>
    <n v="29.873013000000356"/>
    <n v="250"/>
    <x v="1"/>
    <n v="91784"/>
  </r>
  <r>
    <n v="1596"/>
    <n v="650"/>
    <x v="0"/>
    <x v="0"/>
    <s v="France Telecom"/>
    <x v="5"/>
    <x v="4"/>
    <x v="4"/>
    <x v="6"/>
    <x v="2"/>
    <d v="2001-01-05T00:00:00"/>
    <d v="2006-01-05T00:00:00"/>
    <x v="0"/>
    <n v="10000000"/>
    <n v="-4096.9181079999998"/>
    <n v="1.29"/>
    <n v="149.92967200000001"/>
    <n v="146.85324399999999"/>
    <n v="-3.002425621130647"/>
    <n v="12300.691895133295"/>
    <n v="1513.4226390000001"/>
    <x v="0"/>
    <n v="13814.114534133296"/>
    <n v="-53749.335275999998"/>
    <n v="-40995.481776000001"/>
    <n v="12753.853499999997"/>
    <n v="-1060.2610341332984"/>
    <n v="-53749.335275999998"/>
    <n v="-40995.481776000001"/>
    <n v="12753.853499999997"/>
    <x v="0"/>
    <n v="-23588.006006809999"/>
    <n v="0"/>
    <n v="-40995.481776000001"/>
    <n v="-40995.481776000001"/>
    <n v="12753.853499999997"/>
    <n v="12753.853499999997"/>
    <n v="12753.853499999997"/>
    <x v="1"/>
    <x v="3"/>
    <x v="1"/>
    <x v="5"/>
    <n v="74962.953749999986"/>
    <n v="-22.619122000000004"/>
    <n v="30.217265999999654"/>
    <n v="358.33333333333331"/>
    <x v="6"/>
    <n v="91784"/>
  </r>
  <r>
    <n v="1625"/>
    <n v="825"/>
    <x v="0"/>
    <x v="0"/>
    <s v="France Telecom"/>
    <x v="5"/>
    <x v="4"/>
    <x v="4"/>
    <x v="17"/>
    <x v="2"/>
    <d v="2001-01-22T00:00:00"/>
    <d v="2002-01-22T00:00:00"/>
    <x v="1"/>
    <n v="20000000"/>
    <n v="-1526.7495329999999"/>
    <n v="0.6"/>
    <n v="73.924166"/>
    <n v="71.821799999999996"/>
    <n v="-1.6376202925116878"/>
    <n v="2500.2360168235427"/>
    <n v="1727.9661690000003"/>
    <x v="0"/>
    <n v="4228.202185823543"/>
    <n v="1564.0021389999999"/>
    <n v="5293.7248509999999"/>
    <n v="3729.7227119999998"/>
    <n v="-498.47947382354323"/>
    <n v="1379.4498865979999"/>
    <n v="4645.2435567524999"/>
    <n v="3265.7936701545"/>
    <x v="0"/>
    <n v="-8790.2604362474995"/>
    <n v="0"/>
    <n v="4645.2435567524999"/>
    <n v="4645.2435567524999"/>
    <n v="3265.7936701545"/>
    <n v="3265.7936701545"/>
    <n v="3265.7936701545"/>
    <x v="2"/>
    <x v="3"/>
    <x v="1"/>
    <x v="5"/>
    <n v="23881.815150685503"/>
    <m/>
    <m/>
    <n v="333.33333333333331"/>
    <x v="17"/>
    <n v="91784"/>
  </r>
  <r>
    <n v="1314"/>
    <n v="474"/>
    <x v="0"/>
    <x v="0"/>
    <s v="Gap Inc."/>
    <x v="5"/>
    <x v="6"/>
    <x v="3"/>
    <x v="1"/>
    <x v="4"/>
    <d v="2001-01-05T00:00:00"/>
    <d v="2006-01-05T00:00:00"/>
    <x v="0"/>
    <n v="-10000000"/>
    <n v="4193.3617020000002"/>
    <n v="1.6"/>
    <n v="97.109323000000003"/>
    <n v="97.010056000000006"/>
    <n v="-6.6502562886848249E-2"/>
    <n v="-278.86930029455601"/>
    <n v="-1312.7133180000001"/>
    <x v="0"/>
    <n v="-1591.5826182945561"/>
    <n v="-298229.148247"/>
    <n v="-299400.61437299999"/>
    <n v="-1171.4661259999848"/>
    <n v="420.11649229457134"/>
    <n v="-298229.148247"/>
    <n v="-299400.61437299999"/>
    <n v="-1171.4661259999848"/>
    <x v="0"/>
    <n v="24143.279999265"/>
    <n v="0"/>
    <n v="-299400.61437299999"/>
    <n v="-183493.35117699997"/>
    <n v="-1171.4661259999848"/>
    <n v="-1171.4661259999848"/>
    <n v="-1171.4661259999848"/>
    <x v="1"/>
    <x v="3"/>
    <x v="1"/>
    <x v="5"/>
    <n v="-8948.9926899999846"/>
    <n v="-1.6798149999999907"/>
    <n v="-39.638895000000048"/>
    <n v="-444.44444444444446"/>
    <x v="1"/>
    <n v="93161"/>
  </r>
  <r>
    <n v="1550"/>
    <n v="596"/>
    <x v="0"/>
    <x v="1"/>
    <s v="Gap Inc."/>
    <x v="5"/>
    <x v="6"/>
    <x v="3"/>
    <x v="1"/>
    <x v="1"/>
    <d v="2001-01-05T00:00:00"/>
    <d v="2006-01-05T00:00:00"/>
    <x v="0"/>
    <n v="10000000"/>
    <n v="-4193.3617020000002"/>
    <n v="1.6"/>
    <n v="97.109323000000003"/>
    <n v="97.010056000000006"/>
    <n v="-6.6502562886848249E-2"/>
    <n v="278.86930029455601"/>
    <n v="1312.7133180000001"/>
    <x v="0"/>
    <n v="1591.5826182945561"/>
    <n v="298229.148247"/>
    <n v="299400.61437299999"/>
    <n v="1171.4661259999848"/>
    <n v="-420.11649229457134"/>
    <n v="298229.148247"/>
    <n v="299400.61437299999"/>
    <n v="1171.4661259999848"/>
    <x v="0"/>
    <n v="-24143.279999265"/>
    <n v="0"/>
    <n v="299400.61437299999"/>
    <n v="183493.35117699997"/>
    <n v="1171.4661259999848"/>
    <n v="1171.4661259999848"/>
    <n v="1171.4661259999848"/>
    <x v="1"/>
    <x v="3"/>
    <x v="1"/>
    <x v="5"/>
    <n v="8948.9926899999846"/>
    <n v="-1.6798149999999907"/>
    <n v="39.638895000000048"/>
    <n v="444.44444444444446"/>
    <x v="1"/>
    <n v="93161"/>
  </r>
  <r>
    <n v="1687"/>
    <n v="895"/>
    <x v="0"/>
    <x v="0"/>
    <s v="Gap Inc."/>
    <x v="5"/>
    <x v="6"/>
    <x v="3"/>
    <x v="10"/>
    <x v="4"/>
    <d v="2001-03-15T00:00:00"/>
    <d v="2006-03-15T00:00:00"/>
    <x v="0"/>
    <n v="5000000"/>
    <n v="-2139.681603"/>
    <n v="1.2"/>
    <n v="98.928151"/>
    <n v="98.830944000000002"/>
    <n v="-7.9354042766238517E-2"/>
    <n v="169.79238543059577"/>
    <n v="611.00990999999999"/>
    <x v="0"/>
    <n v="780.80229543059579"/>
    <n v="47990.339042"/>
    <n v="48423.026817999998"/>
    <n v="432.68777599999885"/>
    <n v="-348.11451943059694"/>
    <n v="47990.339042"/>
    <n v="48423.026817999998"/>
    <n v="432.68777599999885"/>
    <x v="0"/>
    <n v="-12319.2168292725"/>
    <n v="0"/>
    <n v="48423.026817999998"/>
    <n v="48423.026817999998"/>
    <n v="432.68777599999885"/>
    <n v="432.68777599999885"/>
    <n v="432.68777599999885"/>
    <x v="1"/>
    <x v="3"/>
    <x v="1"/>
    <x v="5"/>
    <n v="4618.9716629999966"/>
    <n v="-1.6615939999999938"/>
    <n v="20.571723999999904"/>
    <n v="166.66666666666666"/>
    <x v="10"/>
    <n v="93161"/>
  </r>
  <r>
    <n v="1747"/>
    <n v="953"/>
    <x v="0"/>
    <x v="0"/>
    <s v="Gap Inc."/>
    <x v="5"/>
    <x v="6"/>
    <x v="3"/>
    <x v="21"/>
    <x v="4"/>
    <d v="2001-04-03T00:00:00"/>
    <d v="2006-04-03T00:00:00"/>
    <x v="0"/>
    <n v="-5000000"/>
    <n v="2143.3643750000001"/>
    <n v="1"/>
    <n v="99.437693999999993"/>
    <n v="99.342145000000002"/>
    <n v="-8.6333582643582554E-2"/>
    <n v="-185.04432540437318"/>
    <n v="-586.58417700000007"/>
    <x v="0"/>
    <n v="-771.62850240437319"/>
    <n v="-1206.553091"/>
    <n v="-1552.2992569999999"/>
    <n v="-345.7461659999999"/>
    <n v="425.88233640437329"/>
    <n v="-1206.553091"/>
    <n v="-1552.2992569999999"/>
    <n v="-345.7461659999999"/>
    <x v="0"/>
    <n v="12340.420389062499"/>
    <n v="0"/>
    <n v="-1552.2992569999999"/>
    <n v="-1552.2992569999999"/>
    <n v="-345.7461659999999"/>
    <n v="-345.7461659999999"/>
    <n v="-345.7461659999999"/>
    <x v="1"/>
    <x v="3"/>
    <x v="1"/>
    <x v="5"/>
    <n v="-1552.2992569999999"/>
    <n v="99.342145000000002"/>
    <n v="2143.3643750000001"/>
    <n v="-138.88888888888889"/>
    <x v="3"/>
    <n v="93161"/>
  </r>
  <r>
    <n v="1315"/>
    <n v="475"/>
    <x v="0"/>
    <x v="0"/>
    <s v="General Motors"/>
    <x v="5"/>
    <x v="6"/>
    <x v="3"/>
    <x v="1"/>
    <x v="3"/>
    <d v="2001-01-05T00:00:00"/>
    <d v="2006-01-05T00:00:00"/>
    <x v="0"/>
    <n v="-10000000"/>
    <n v="4049.6843170000002"/>
    <n v="0.65"/>
    <n v="86.340196000000006"/>
    <n v="85.751718999999994"/>
    <n v="-0.55911795616468996"/>
    <n v="-2264.2512184332386"/>
    <n v="-840.85127999999986"/>
    <x v="0"/>
    <n v="-3105.1024984332385"/>
    <n v="72411.777067999996"/>
    <n v="69907.638850999996"/>
    <n v="-2504.1382169999997"/>
    <n v="600.96428143323874"/>
    <n v="72411.777067999996"/>
    <n v="69907.638850999996"/>
    <n v="-2504.1382169999997"/>
    <x v="0"/>
    <n v="23316.057455127502"/>
    <n v="0"/>
    <n v="69907.638850999996"/>
    <n v="64088.565526999999"/>
    <n v="-2504.1382169999997"/>
    <n v="-2504.1382169999997"/>
    <n v="-2504.1382169999997"/>
    <x v="1"/>
    <x v="3"/>
    <x v="1"/>
    <x v="5"/>
    <n v="-17202.298930999998"/>
    <n v="-3.669511"/>
    <n v="-36.904351000000133"/>
    <n v="-180.55555555555557"/>
    <x v="1"/>
    <n v="30711"/>
  </r>
  <r>
    <n v="1506"/>
    <n v="556"/>
    <x v="0"/>
    <x v="1"/>
    <s v="General Motors"/>
    <x v="5"/>
    <x v="6"/>
    <x v="3"/>
    <x v="1"/>
    <x v="1"/>
    <d v="2001-01-05T00:00:00"/>
    <d v="2006-01-05T00:00:00"/>
    <x v="0"/>
    <n v="10000000"/>
    <n v="-4049.6843170000002"/>
    <n v="0.65"/>
    <n v="86.340196000000006"/>
    <n v="85.751718999999994"/>
    <n v="-0.55911795616468996"/>
    <n v="2264.2512184332386"/>
    <n v="840.85127999999986"/>
    <x v="0"/>
    <n v="3105.1024984332385"/>
    <n v="-72411.777067999996"/>
    <n v="-69907.638850999996"/>
    <n v="2504.1382169999997"/>
    <n v="-600.96428143323874"/>
    <n v="-72411.777067999996"/>
    <n v="-69907.638850999996"/>
    <n v="2504.1382169999997"/>
    <x v="0"/>
    <n v="-23316.057455127502"/>
    <n v="0"/>
    <n v="-69907.638850999996"/>
    <n v="-64088.565526999999"/>
    <n v="2504.1382169999997"/>
    <n v="2504.1382169999997"/>
    <n v="2504.1382169999997"/>
    <x v="1"/>
    <x v="3"/>
    <x v="1"/>
    <x v="5"/>
    <n v="17202.298930999998"/>
    <n v="-3.669511"/>
    <n v="36.904351000000133"/>
    <n v="180.55555555555557"/>
    <x v="1"/>
    <n v="30711"/>
  </r>
  <r>
    <n v="1316"/>
    <n v="476"/>
    <x v="0"/>
    <x v="0"/>
    <s v="Georgia-pacific"/>
    <x v="0"/>
    <x v="0"/>
    <x v="3"/>
    <x v="1"/>
    <x v="3"/>
    <d v="2001-01-05T00:00:00"/>
    <d v="2006-01-05T00:00:00"/>
    <x v="0"/>
    <n v="-10000000"/>
    <n v="4126.2758700000004"/>
    <n v="1.9"/>
    <n v="248.15962200000001"/>
    <n v="247.22813199999999"/>
    <n v="-0.74494561502200185"/>
    <n v="-3073.8511157275962"/>
    <n v="-2482.1030069999997"/>
    <x v="0"/>
    <n v="-5555.9541227275959"/>
    <n v="183924.300445"/>
    <n v="180025.93939799999"/>
    <n v="-3898.3610470000131"/>
    <n v="1657.5930757275828"/>
    <n v="183924.300445"/>
    <n v="180025.93939799999"/>
    <n v="-3898.3610470000131"/>
    <x v="0"/>
    <n v="51586.700926740014"/>
    <n v="0"/>
    <n v="180025.93939799999"/>
    <n v="-224250.30264800004"/>
    <n v="-3898.3610470000131"/>
    <n v="-3898.3610470000131"/>
    <n v="-3898.3610470000131"/>
    <x v="1"/>
    <x v="0"/>
    <x v="0"/>
    <x v="0"/>
    <n v="-26417.130680000002"/>
    <n v="-5.2833980000000054"/>
    <n v="-37.861898999999539"/>
    <n v="-527.77777777777783"/>
    <x v="1"/>
    <n v="8774"/>
  </r>
  <r>
    <n v="1507"/>
    <n v="557"/>
    <x v="0"/>
    <x v="1"/>
    <s v="Georgia-pacific"/>
    <x v="0"/>
    <x v="0"/>
    <x v="3"/>
    <x v="1"/>
    <x v="1"/>
    <d v="2001-01-05T00:00:00"/>
    <d v="2006-01-05T00:00:00"/>
    <x v="0"/>
    <n v="10000000"/>
    <n v="-4126.2758700000004"/>
    <n v="1.9"/>
    <n v="248.15962200000001"/>
    <n v="247.22813199999999"/>
    <n v="-0.74494561502200185"/>
    <n v="3073.8511157275962"/>
    <n v="2482.1030069999997"/>
    <x v="0"/>
    <n v="5555.9541227275959"/>
    <n v="-183924.300445"/>
    <n v="-180025.93939799999"/>
    <n v="3898.3610470000131"/>
    <n v="-1657.5930757275828"/>
    <n v="-183924.300445"/>
    <n v="-180025.93939799999"/>
    <n v="3898.3610470000131"/>
    <x v="0"/>
    <n v="-51586.700926740014"/>
    <n v="0"/>
    <n v="-180025.93939799999"/>
    <n v="224250.30264800004"/>
    <n v="3898.3610470000131"/>
    <n v="3898.3610470000131"/>
    <n v="3898.3610470000131"/>
    <x v="1"/>
    <x v="0"/>
    <x v="0"/>
    <x v="0"/>
    <n v="26417.130680000002"/>
    <n v="-5.2833980000000054"/>
    <n v="37.861898999999539"/>
    <n v="527.77777777777783"/>
    <x v="1"/>
    <n v="8774"/>
  </r>
  <r>
    <n v="1624"/>
    <n v="824"/>
    <x v="0"/>
    <x v="0"/>
    <s v="Georgia-pacific"/>
    <x v="0"/>
    <x v="0"/>
    <x v="3"/>
    <x v="6"/>
    <x v="3"/>
    <d v="2001-01-19T00:00:00"/>
    <d v="2006-01-19T00:00:00"/>
    <x v="0"/>
    <n v="10000000"/>
    <n v="-4265.7109129999999"/>
    <n v="2.8"/>
    <n v="248.84653800000001"/>
    <n v="247.91709499999999"/>
    <n v="-0.74420168521937391"/>
    <n v="3174.549250113274"/>
    <n v="2745.8661090000001"/>
    <x v="0"/>
    <n v="5920.4153591132745"/>
    <n v="181682.82873899999"/>
    <n v="186370.691605"/>
    <n v="4687.8628660000104"/>
    <n v="-1232.5524931132641"/>
    <n v="181682.82873899999"/>
    <n v="186370.691605"/>
    <n v="4687.8628660000104"/>
    <x v="0"/>
    <n v="-53329.917834326006"/>
    <n v="0"/>
    <n v="186370.691605"/>
    <n v="186370.691605"/>
    <n v="4687.8628660000104"/>
    <n v="4687.8628660000104"/>
    <n v="4687.8628660000104"/>
    <x v="1"/>
    <x v="0"/>
    <x v="0"/>
    <x v="0"/>
    <n v="26766.031913000013"/>
    <n v="-5.2765190000000075"/>
    <n v="39.660993000000417"/>
    <n v="777.77777777777783"/>
    <x v="6"/>
    <n v="8774"/>
  </r>
  <r>
    <n v="1317"/>
    <n v="477"/>
    <x v="0"/>
    <x v="0"/>
    <s v="Getronics Nv"/>
    <x v="0"/>
    <x v="7"/>
    <x v="2"/>
    <x v="1"/>
    <x v="2"/>
    <d v="2001-01-05T00:00:00"/>
    <d v="2006-01-05T00:00:00"/>
    <x v="0"/>
    <n v="-10000000"/>
    <n v="4397.9967689999994"/>
    <n v="3"/>
    <n v="270.66204800000003"/>
    <n v="269.535661"/>
    <n v="-0.79439954097046073"/>
    <n v="-3493.7666144831687"/>
    <n v="-2676.0876749999998"/>
    <x v="0"/>
    <n v="-6169.854289483168"/>
    <n v="-184718.980977"/>
    <n v="-190046.90819300001"/>
    <n v="-5327.927216000011"/>
    <n v="841.92707348315707"/>
    <n v="-184718.980977"/>
    <n v="-190046.90819300001"/>
    <n v="-5327.927216000011"/>
    <x v="0"/>
    <n v="54983.755606038001"/>
    <n v="0"/>
    <n v="-190046.90819300001"/>
    <n v="-151095.331737"/>
    <n v="-5327.927216000011"/>
    <n v="-5327.927216000011"/>
    <n v="-5327.927216000011"/>
    <x v="1"/>
    <x v="0"/>
    <x v="0"/>
    <x v="0"/>
    <n v="-21495.128505000001"/>
    <m/>
    <m/>
    <n v="-833.33333333333337"/>
    <x v="1"/>
    <n v="91204"/>
  </r>
  <r>
    <n v="1559"/>
    <n v="605"/>
    <x v="0"/>
    <x v="1"/>
    <s v="Getronics Nv"/>
    <x v="0"/>
    <x v="7"/>
    <x v="2"/>
    <x v="1"/>
    <x v="1"/>
    <d v="2001-01-05T00:00:00"/>
    <d v="2006-01-05T00:00:00"/>
    <x v="0"/>
    <n v="10000000"/>
    <n v="-4397.9967689999994"/>
    <n v="3"/>
    <n v="270.66204800000003"/>
    <n v="269.535661"/>
    <n v="-0.79439954097046073"/>
    <n v="3493.7666144831687"/>
    <n v="2676.0876749999998"/>
    <x v="0"/>
    <n v="6169.854289483168"/>
    <n v="184718.980977"/>
    <n v="190046.90819300001"/>
    <n v="5327.927216000011"/>
    <n v="-841.92707348315707"/>
    <n v="184718.980977"/>
    <n v="190046.90819300001"/>
    <n v="5327.927216000011"/>
    <x v="0"/>
    <n v="-54983.755606038001"/>
    <n v="0"/>
    <n v="190046.90819300001"/>
    <n v="151095.331737"/>
    <n v="5327.927216000011"/>
    <n v="5327.927216000011"/>
    <n v="5327.927216000011"/>
    <x v="1"/>
    <x v="0"/>
    <x v="0"/>
    <x v="0"/>
    <n v="21495.128505000001"/>
    <n v="-4.0135520000000042"/>
    <n v="42.437377000000197"/>
    <n v="833.33333333333337"/>
    <x v="1"/>
    <n v="91204"/>
  </r>
  <r>
    <n v="1662"/>
    <n v="873"/>
    <x v="0"/>
    <x v="0"/>
    <s v="GMAC"/>
    <x v="5"/>
    <x v="2"/>
    <x v="3"/>
    <x v="12"/>
    <x v="3"/>
    <d v="2001-03-02T00:00:00"/>
    <d v="2006-03-02T00:00:00"/>
    <x v="0"/>
    <n v="10000000"/>
    <n v="-4246.4461140000003"/>
    <n v="1.1000000000000001"/>
    <n v="91.034473000000006"/>
    <n v="90.441576999999995"/>
    <n v="-0.56625475065486353"/>
    <n v="2404.5702854523843"/>
    <n v="970.68843300000003"/>
    <x v="0"/>
    <n v="3375.2587184523845"/>
    <n v="89940.610346999994"/>
    <n v="92876.899233999997"/>
    <n v="2936.2888870000024"/>
    <n v="-438.9698314523821"/>
    <n v="89940.610346999994"/>
    <n v="92876.899233999997"/>
    <n v="2936.2888870000024"/>
    <x v="0"/>
    <n v="-24448.913501355004"/>
    <n v="0"/>
    <n v="92876.899233999997"/>
    <n v="92876.899233999997"/>
    <n v="2936.2888870000024"/>
    <n v="2936.2888870000024"/>
    <n v="2936.2888870000024"/>
    <x v="1"/>
    <x v="3"/>
    <x v="1"/>
    <x v="5"/>
    <n v="17589.884420000002"/>
    <n v="-3.6606290000000001"/>
    <n v="39.859980999999607"/>
    <n v="305.5555555555556"/>
    <x v="12"/>
    <n v="92437"/>
  </r>
  <r>
    <n v="1684"/>
    <n v="892"/>
    <x v="0"/>
    <x v="0"/>
    <s v="GMAC"/>
    <x v="5"/>
    <x v="2"/>
    <x v="3"/>
    <x v="10"/>
    <x v="3"/>
    <d v="2001-03-14T00:00:00"/>
    <d v="2006-03-14T00:00:00"/>
    <x v="0"/>
    <n v="20000000"/>
    <n v="-8497.1819959999993"/>
    <n v="0.96"/>
    <n v="91.192876999999996"/>
    <n v="90.599979000000005"/>
    <n v="-0.56636390630201106"/>
    <n v="4812.4971878136794"/>
    <n v="1877.5240920000001"/>
    <x v="0"/>
    <n v="6690.0212798136799"/>
    <n v="51525.733012999997"/>
    <n v="57170.767253999999"/>
    <n v="5645.0342410000012"/>
    <n v="-1044.9870388136787"/>
    <n v="51525.733012999997"/>
    <n v="57170.767253999999"/>
    <n v="5645.0342410000012"/>
    <x v="0"/>
    <n v="-48922.525341969995"/>
    <n v="0"/>
    <n v="57170.767253999999"/>
    <n v="57170.767253999999"/>
    <n v="5645.0342410000012"/>
    <n v="5645.0342410000012"/>
    <n v="5645.0342410000012"/>
    <x v="1"/>
    <x v="3"/>
    <x v="1"/>
    <x v="5"/>
    <n v="35111.219616000002"/>
    <n v="-3.6321149999999989"/>
    <n v="79.952409999999873"/>
    <n v="533.33333333333326"/>
    <x v="10"/>
    <n v="92437"/>
  </r>
  <r>
    <n v="1721"/>
    <n v="925"/>
    <x v="0"/>
    <x v="0"/>
    <s v="GMAC"/>
    <x v="5"/>
    <x v="2"/>
    <x v="3"/>
    <x v="21"/>
    <x v="3"/>
    <d v="2001-03-26T00:00:00"/>
    <d v="2006-03-26T00:00:00"/>
    <x v="0"/>
    <n v="-5000000"/>
    <n v="2134.1853620000002"/>
    <n v="0.93"/>
    <n v="91.349711999999997"/>
    <n v="90.757896000000002"/>
    <n v="-0.56639209401613255"/>
    <n v="-1208.7857162017581"/>
    <n v="-464.833662"/>
    <x v="0"/>
    <n v="-1673.6193782017581"/>
    <n v="-4559.2910439999996"/>
    <n v="-5960.6453279999996"/>
    <n v="-1401.354284"/>
    <n v="272.26509420175807"/>
    <n v="-4559.2910439999996"/>
    <n v="-5960.6453279999996"/>
    <n v="-1401.354284"/>
    <x v="0"/>
    <n v="12287.572221715"/>
    <n v="0"/>
    <n v="-5960.6453279999996"/>
    <n v="-5960.6453279999996"/>
    <n v="-1401.354284"/>
    <n v="-1401.354284"/>
    <n v="-1401.354284"/>
    <x v="1"/>
    <x v="3"/>
    <x v="1"/>
    <x v="5"/>
    <n v="-8757.2475209999993"/>
    <n v="-3.6020290000000017"/>
    <n v="-20.156281999999919"/>
    <n v="-129.16666666666669"/>
    <x v="3"/>
    <n v="92437"/>
  </r>
  <r>
    <n v="217"/>
    <n v="334"/>
    <x v="0"/>
    <x v="0"/>
    <s v="Goldman Sachs Group"/>
    <x v="6"/>
    <x v="2"/>
    <x v="3"/>
    <x v="11"/>
    <x v="4"/>
    <d v="2000-10-04T00:00:00"/>
    <d v="2005-10-04T00:00:00"/>
    <x v="0"/>
    <n v="-10000000"/>
    <n v="3843.239274"/>
    <n v="0.35"/>
    <n v="47.269444"/>
    <n v="47.200676000000001"/>
    <n v="-4.6609770053080743E-2"/>
    <n v="-179.13249882010896"/>
    <n v="-533.06982000000005"/>
    <x v="0"/>
    <n v="-712.20231882010899"/>
    <n v="40312.236229000002"/>
    <n v="39987.598169999997"/>
    <n v="-324.63805900000443"/>
    <n v="387.56425982010455"/>
    <n v="40312.236229000002"/>
    <n v="39987.598169999997"/>
    <n v="-324.63805900000443"/>
    <x v="0"/>
    <n v="15805.321514325002"/>
    <n v="-8944.4444440000007"/>
    <n v="31043.153725999997"/>
    <n v="-120945.88057900002"/>
    <n v="-324.63805900000443"/>
    <n v="-324.63805900000443"/>
    <n v="-324.63805900000443"/>
    <x v="1"/>
    <x v="4"/>
    <x v="1"/>
    <x v="6"/>
    <n v="-25037.444331999999"/>
    <n v="-5.9853629999999995"/>
    <n v="-32.585203999999976"/>
    <n v="-97.222222222222229"/>
    <x v="11"/>
    <n v="68351"/>
  </r>
  <r>
    <n v="225"/>
    <n v="341"/>
    <x v="0"/>
    <x v="0"/>
    <s v="Goldman Sachs Group"/>
    <x v="6"/>
    <x v="2"/>
    <x v="3"/>
    <x v="6"/>
    <x v="4"/>
    <d v="2000-10-13T00:00:00"/>
    <d v="2005-10-13T00:00:00"/>
    <x v="0"/>
    <n v="10000000"/>
    <n v="-3871.6615489999999"/>
    <n v="0.42"/>
    <n v="47.395260999999998"/>
    <n v="47.326247000000002"/>
    <n v="-4.6566714230038747E-2"/>
    <n v="180.29055694771216"/>
    <n v="550.822632"/>
    <x v="0"/>
    <n v="731.11318894771216"/>
    <n v="-12650.939987"/>
    <n v="-12276.933268999999"/>
    <n v="374.00671800000055"/>
    <n v="-357.10647094771161"/>
    <n v="-12650.939987"/>
    <n v="-12276.933268999999"/>
    <n v="374.00671800000055"/>
    <x v="0"/>
    <n v="-15922.208120262501"/>
    <n v="11083.333333"/>
    <n v="-1193.5999359999987"/>
    <n v="122821.864554"/>
    <n v="374.00671800000055"/>
    <n v="374.00671800000055"/>
    <n v="374.00671800000055"/>
    <x v="1"/>
    <x v="4"/>
    <x v="1"/>
    <x v="6"/>
    <n v="25180.232239999998"/>
    <n v="-5.9871550000000013"/>
    <n v="32.932520000000295"/>
    <n v="116.66666666666667"/>
    <x v="6"/>
    <n v="68351"/>
  </r>
  <r>
    <n v="260"/>
    <n v="375"/>
    <x v="0"/>
    <x v="0"/>
    <s v="Goldman Sachs Group"/>
    <x v="6"/>
    <x v="2"/>
    <x v="3"/>
    <x v="3"/>
    <x v="4"/>
    <d v="2000-11-07T00:00:00"/>
    <d v="2006-11-07T00:00:00"/>
    <x v="0"/>
    <n v="10000000"/>
    <n v="-4664.7975639999995"/>
    <n v="0.51"/>
    <n v="52.625549999999997"/>
    <n v="52.559730999999999"/>
    <n v="-7.7637947373078442E-2"/>
    <n v="362.16530777989647"/>
    <n v="622.45193100000006"/>
    <x v="0"/>
    <n v="984.61723877989652"/>
    <n v="9.6324780000000008"/>
    <n v="455.78943099999998"/>
    <n v="446.15695299999999"/>
    <n v="-538.46028577989659"/>
    <n v="9.6324780000000008"/>
    <n v="455.78943099999998"/>
    <n v="446.15695299999999"/>
    <x v="0"/>
    <n v="-19183.97998195"/>
    <n v="13033.333333"/>
    <n v="13489.122764"/>
    <n v="147837.46311400001"/>
    <n v="446.1569529999997"/>
    <n v="446.1569529999997"/>
    <n v="446.15695299999999"/>
    <x v="6"/>
    <x v="4"/>
    <x v="1"/>
    <x v="6"/>
    <n v="30471.786376999997"/>
    <n v="-6.0890020000000007"/>
    <n v="44.72569200000089"/>
    <n v="141.66666666666669"/>
    <x v="3"/>
    <n v="68351"/>
  </r>
  <r>
    <n v="1060"/>
    <n v="424"/>
    <x v="0"/>
    <x v="0"/>
    <s v="Goldman Sachs Group"/>
    <x v="6"/>
    <x v="2"/>
    <x v="3"/>
    <x v="10"/>
    <x v="4"/>
    <d v="2000-12-12T00:00:00"/>
    <d v="2005-12-12T00:00:00"/>
    <x v="0"/>
    <n v="-10000000"/>
    <n v="4044.2248600000003"/>
    <n v="0.75"/>
    <n v="48.207113"/>
    <n v="48.139170999999997"/>
    <n v="-5.1969488845675982E-2"/>
    <n v="-210.17629875117552"/>
    <n v="-628.34673599999996"/>
    <x v="0"/>
    <n v="-838.52303475117549"/>
    <n v="-115297.143465"/>
    <n v="-115910.80535900001"/>
    <n v="-613.66189400000439"/>
    <n v="224.86114075117109"/>
    <n v="-115297.143465"/>
    <n v="-115910.80535900001"/>
    <n v="-613.66189400000439"/>
    <x v="0"/>
    <n v="16631.87473675"/>
    <n v="-18750"/>
    <n v="-134660.80535899999"/>
    <n v="-132913.84360299999"/>
    <n v="-613.66189399998984"/>
    <n v="-613.66189399998984"/>
    <n v="-613.66189400000439"/>
    <x v="1"/>
    <x v="4"/>
    <x v="1"/>
    <x v="6"/>
    <n v="-26068.416842999985"/>
    <n v="-5.9972360000000009"/>
    <n v="-35.248613999999634"/>
    <n v="-208.33333333333334"/>
    <x v="10"/>
    <n v="68351"/>
  </r>
  <r>
    <n v="1650"/>
    <n v="860"/>
    <x v="0"/>
    <x v="0"/>
    <s v="Goldman Sachs Group"/>
    <x v="6"/>
    <x v="2"/>
    <x v="3"/>
    <x v="11"/>
    <x v="4"/>
    <d v="2001-02-23T00:00:00"/>
    <d v="2006-02-23T00:00:00"/>
    <x v="0"/>
    <n v="-10000000"/>
    <n v="4154.0743119999997"/>
    <n v="0.5"/>
    <n v="49.180706999999998"/>
    <n v="49.113613999999998"/>
    <n v="-5.8659214625827343E-2"/>
    <n v="-243.67473663924403"/>
    <n v="-569.61389099999997"/>
    <x v="0"/>
    <n v="-813.28862763924394"/>
    <n v="-8920.5138769999994"/>
    <n v="-9352.7881689999995"/>
    <n v="-432.27429200000006"/>
    <n v="381.01433563924388"/>
    <n v="-8920.5138769999994"/>
    <n v="-9352.7881689999995"/>
    <n v="-432.27429200000006"/>
    <x v="0"/>
    <n v="17083.6306081"/>
    <n v="0"/>
    <n v="-9352.7881689999995"/>
    <n v="-9352.7881689999995"/>
    <n v="-432.27429200000006"/>
    <n v="-432.27429200000006"/>
    <n v="-432.27429200000006"/>
    <x v="1"/>
    <x v="4"/>
    <x v="1"/>
    <x v="6"/>
    <n v="-26978.621931999998"/>
    <n v="-6.0120800000000045"/>
    <n v="-37.085893000000397"/>
    <n v="-138.88888888888889"/>
    <x v="11"/>
    <n v="68351"/>
  </r>
  <r>
    <n v="1685"/>
    <n v="894"/>
    <x v="0"/>
    <x v="0"/>
    <s v="Goldman Sachs Group"/>
    <x v="6"/>
    <x v="2"/>
    <x v="3"/>
    <x v="10"/>
    <x v="4"/>
    <d v="2001-03-14T00:00:00"/>
    <d v="2006-03-14T00:00:00"/>
    <x v="0"/>
    <n v="-10000000"/>
    <n v="4200.5948200000003"/>
    <n v="0.55000000000000004"/>
    <n v="49.431648000000003"/>
    <n v="49.364725"/>
    <n v="-6.1726738394825488E-2"/>
    <n v="-259.28901755679908"/>
    <n v="-600.72378900000001"/>
    <x v="0"/>
    <n v="-860.01280655679909"/>
    <n v="-27102.19656"/>
    <n v="-27575.828162999998"/>
    <n v="-473.63160299999799"/>
    <n v="386.3812035568011"/>
    <n v="-27102.19656"/>
    <n v="-27575.828162999998"/>
    <n v="-473.63160299999799"/>
    <x v="0"/>
    <n v="17274.946197249999"/>
    <n v="0"/>
    <n v="-27575.828162999998"/>
    <n v="-27575.828162999998"/>
    <n v="-473.63160299999799"/>
    <n v="-473.63160299999799"/>
    <n v="-473.63160299999799"/>
    <x v="1"/>
    <x v="4"/>
    <x v="1"/>
    <x v="6"/>
    <n v="-27242.834077"/>
    <n v="-6.0155719999999988"/>
    <n v="-37.859884999999849"/>
    <n v="-152.7777777777778"/>
    <x v="10"/>
    <n v="68351"/>
  </r>
  <r>
    <n v="1730"/>
    <n v="937"/>
    <x v="0"/>
    <x v="0"/>
    <s v="Goldman Sachs Group"/>
    <x v="6"/>
    <x v="2"/>
    <x v="3"/>
    <x v="15"/>
    <x v="4"/>
    <d v="2001-03-29T00:00:00"/>
    <d v="2006-03-29T00:00:00"/>
    <x v="0"/>
    <n v="5000000"/>
    <n v="-2117.0542700000001"/>
    <n v="0.56999999999999995"/>
    <n v="49.634315000000001"/>
    <n v="49.568097000000002"/>
    <n v="-6.1829510966656571E-2"/>
    <n v="130.89643020397213"/>
    <n v="302.53378199999997"/>
    <x v="0"/>
    <n v="433.43021220397213"/>
    <n v="16412.411704999999"/>
    <n v="16656.672599000001"/>
    <n v="244.26089400000274"/>
    <n v="-189.1693182039694"/>
    <n v="16412.411704999999"/>
    <n v="16656.672599000001"/>
    <n v="244.26089400000274"/>
    <x v="0"/>
    <n v="-8706.3856853750003"/>
    <n v="0"/>
    <n v="16656.672599000001"/>
    <n v="16656.672599000001"/>
    <n v="244.26089400000274"/>
    <n v="244.26089400000274"/>
    <n v="244.26089400000274"/>
    <x v="1"/>
    <x v="4"/>
    <x v="1"/>
    <x v="6"/>
    <n v="16656.672599000001"/>
    <n v="49.568097000000002"/>
    <n v="-2117.0542700000001"/>
    <n v="79.166666666666657"/>
    <x v="15"/>
    <n v="68351"/>
  </r>
  <r>
    <n v="1318"/>
    <n v="478"/>
    <x v="0"/>
    <x v="0"/>
    <s v="Goodyear"/>
    <x v="4"/>
    <x v="6"/>
    <x v="3"/>
    <x v="1"/>
    <x v="0"/>
    <d v="2001-01-05T00:00:00"/>
    <d v="2006-01-05T00:00:00"/>
    <x v="0"/>
    <n v="-10000000"/>
    <n v="4311.992534"/>
    <n v="3.55"/>
    <n v="332.16156100000001"/>
    <n v="331.25929600000001"/>
    <n v="-0.63262481094895451"/>
    <n v="-2727.8734616350534"/>
    <n v="-3571.3148369999999"/>
    <x v="0"/>
    <n v="-6299.1882986350538"/>
    <n v="-174720.25468300001"/>
    <n v="-179341.24083900001"/>
    <n v="-4620.986155999999"/>
    <n v="1678.2021426350548"/>
    <n v="-174720.25468300001"/>
    <n v="-179341.24083900001"/>
    <n v="-4620.986155999999"/>
    <x v="0"/>
    <n v="42559.366310580001"/>
    <n v="0"/>
    <n v="-179341.24083900001"/>
    <n v="-735213.69868399994"/>
    <n v="-4620.986155999999"/>
    <n v="-4620.986155999999"/>
    <n v="-4620.986155999999"/>
    <x v="1"/>
    <x v="0"/>
    <x v="3"/>
    <x v="4"/>
    <n v="-35011.172460000002"/>
    <n v="-7.0908860000000118"/>
    <n v="-39.472351000000344"/>
    <n v="-986.11111111111097"/>
    <x v="1"/>
    <n v="1559"/>
  </r>
  <r>
    <n v="1508"/>
    <n v="558"/>
    <x v="0"/>
    <x v="1"/>
    <s v="Goodyear"/>
    <x v="4"/>
    <x v="6"/>
    <x v="3"/>
    <x v="1"/>
    <x v="1"/>
    <d v="2001-01-05T00:00:00"/>
    <d v="2006-01-05T00:00:00"/>
    <x v="0"/>
    <n v="10000000"/>
    <n v="-4311.992534"/>
    <n v="3.55"/>
    <n v="332.16156100000001"/>
    <n v="331.25929600000001"/>
    <n v="-0.63262481094895451"/>
    <n v="2727.8734616350534"/>
    <n v="3571.3148369999999"/>
    <x v="0"/>
    <n v="6299.1882986350538"/>
    <n v="174720.25468300001"/>
    <n v="179341.24083900001"/>
    <n v="4620.986155999999"/>
    <n v="-1678.2021426350548"/>
    <n v="174720.25468300001"/>
    <n v="179341.24083900001"/>
    <n v="4620.986155999999"/>
    <x v="0"/>
    <n v="-42559.366310580001"/>
    <n v="0"/>
    <n v="179341.24083900001"/>
    <n v="735213.69868399994"/>
    <n v="4620.986155999999"/>
    <n v="4620.986155999999"/>
    <n v="4620.986155999999"/>
    <x v="1"/>
    <x v="0"/>
    <x v="3"/>
    <x v="4"/>
    <n v="35011.172460000002"/>
    <n v="-7.0908860000000118"/>
    <n v="39.472351000000344"/>
    <n v="986.11111111111097"/>
    <x v="1"/>
    <n v="1559"/>
  </r>
  <r>
    <n v="1658"/>
    <n v="868"/>
    <x v="0"/>
    <x v="0"/>
    <s v="Greece"/>
    <x v="13"/>
    <x v="9"/>
    <x v="13"/>
    <x v="12"/>
    <x v="0"/>
    <d v="2001-02-27T00:00:00"/>
    <d v="2011-02-28T00:00:00"/>
    <x v="1"/>
    <n v="-20000000"/>
    <n v="16000"/>
    <n v="0.19"/>
    <n v="23.163733000000001"/>
    <n v="23.133465999999999"/>
    <n v="-4.8503026829004002E-3"/>
    <n v="64000"/>
    <n v="-528.27537600000005"/>
    <x v="0"/>
    <n v="63471.724624000002"/>
    <n v="-198"/>
    <n v="63273.724624000002"/>
    <n v="63471.724624000002"/>
    <n v="0"/>
    <n v="-198"/>
    <n v="56331.155603799998"/>
    <n v="56529.155603799998"/>
    <x v="0"/>
    <n v="2329.7903311455502"/>
    <n v="0"/>
    <n v="56331.155603799998"/>
    <n v="56331.155603799998"/>
    <n v="56529.2310478"/>
    <n v="56529.2310478"/>
    <n v="56529.155603799998"/>
    <x v="7"/>
    <x v="7"/>
    <x v="1"/>
    <x v="13"/>
    <n v="56331.155603799998"/>
    <n v="23.133465999999999"/>
    <n v="16000"/>
    <n v="-105.55555555555556"/>
    <x v="12"/>
    <n v="93824"/>
  </r>
  <r>
    <n v="1319"/>
    <n v="479"/>
    <x v="0"/>
    <x v="0"/>
    <s v="Groupe Danone"/>
    <x v="6"/>
    <x v="1"/>
    <x v="4"/>
    <x v="1"/>
    <x v="2"/>
    <d v="2001-01-05T00:00:00"/>
    <d v="2006-01-05T00:00:00"/>
    <x v="0"/>
    <n v="-10000000"/>
    <n v="4027.2006700000002"/>
    <n v="0.24"/>
    <n v="29.477930000000001"/>
    <n v="29.232823"/>
    <n v="-0.24601278611888436"/>
    <n v="-990.74285708653781"/>
    <n v="-314.96318400000001"/>
    <x v="0"/>
    <n v="-1305.7060410865379"/>
    <n v="17158.343041"/>
    <n v="16087.261968000001"/>
    <n v="-1071.0810729999994"/>
    <n v="234.6249680865385"/>
    <n v="17158.343041"/>
    <n v="16087.261968000001"/>
    <n v="-1071.0810729999994"/>
    <x v="0"/>
    <n v="16561.862755375001"/>
    <n v="0"/>
    <n v="16087.261968000001"/>
    <n v="10984.148426"/>
    <n v="-1071.0810729999994"/>
    <n v="-1071.0810729999994"/>
    <n v="-1071.0810729999994"/>
    <x v="1"/>
    <x v="4"/>
    <x v="1"/>
    <x v="6"/>
    <n v="-8874.6993590000002"/>
    <n v="-1.9394269999999985"/>
    <n v="-37.061427000000094"/>
    <n v="-66.666666666666657"/>
    <x v="1"/>
    <n v="92948"/>
  </r>
  <r>
    <n v="1560"/>
    <n v="606"/>
    <x v="0"/>
    <x v="1"/>
    <s v="Groupe Danone"/>
    <x v="6"/>
    <x v="1"/>
    <x v="4"/>
    <x v="1"/>
    <x v="1"/>
    <d v="2001-01-05T00:00:00"/>
    <d v="2006-01-05T00:00:00"/>
    <x v="0"/>
    <n v="10000000"/>
    <n v="-4027.2006700000002"/>
    <n v="0.24"/>
    <n v="29.477930000000001"/>
    <n v="29.232823"/>
    <n v="-0.24601278611888436"/>
    <n v="990.74285708653781"/>
    <n v="314.96318400000001"/>
    <x v="0"/>
    <n v="1305.7060410865379"/>
    <n v="-17158.343041"/>
    <n v="-16087.261968000001"/>
    <n v="1071.0810729999994"/>
    <n v="-234.6249680865385"/>
    <n v="-17158.343041"/>
    <n v="-16087.261968000001"/>
    <n v="1071.0810729999994"/>
    <x v="0"/>
    <n v="-16561.862755375001"/>
    <n v="0"/>
    <n v="-16087.261968000001"/>
    <n v="-10984.148426"/>
    <n v="1071.0810729999994"/>
    <n v="1071.0810729999994"/>
    <n v="1071.0810729999994"/>
    <x v="1"/>
    <x v="4"/>
    <x v="1"/>
    <x v="6"/>
    <n v="8874.6993590000002"/>
    <n v="-1.9394269999999985"/>
    <n v="37.061427000000094"/>
    <n v="66.666666666666657"/>
    <x v="1"/>
    <n v="92948"/>
  </r>
  <r>
    <n v="1606"/>
    <n v="659"/>
    <x v="0"/>
    <x v="0"/>
    <s v="Groupe Danone"/>
    <x v="6"/>
    <x v="1"/>
    <x v="4"/>
    <x v="6"/>
    <x v="2"/>
    <d v="2001-01-11T00:00:00"/>
    <d v="2006-01-11T00:00:00"/>
    <x v="0"/>
    <n v="10000000"/>
    <n v="-4048.098555"/>
    <n v="0.28999999999999998"/>
    <n v="29.516608999999999"/>
    <n v="29.271483"/>
    <n v="-0.24599969347984429"/>
    <n v="995.83100370620059"/>
    <n v="325.88524200000001"/>
    <x v="0"/>
    <n v="1321.7162457062007"/>
    <n v="4424.386512"/>
    <n v="5538.5226949999997"/>
    <n v="1114.1361829999996"/>
    <n v="-207.58006270620103"/>
    <n v="4424.386512"/>
    <n v="5538.5226949999997"/>
    <n v="1114.1361829999996"/>
    <x v="0"/>
    <n v="-16647.805307437498"/>
    <n v="0"/>
    <n v="5538.5226949999997"/>
    <n v="5538.5226949999997"/>
    <n v="1114.1361829999996"/>
    <n v="1114.1361829999996"/>
    <n v="1114.1361829999996"/>
    <x v="1"/>
    <x v="4"/>
    <x v="1"/>
    <x v="6"/>
    <n v="8884.2300660000001"/>
    <n v="-1.938998999999999"/>
    <n v="37.357990999999856"/>
    <n v="80.555555555555543"/>
    <x v="6"/>
    <n v="92948"/>
  </r>
  <r>
    <n v="1585"/>
    <n v="640"/>
    <x v="0"/>
    <x v="0"/>
    <s v="Hanson Plc"/>
    <x v="1"/>
    <x v="8"/>
    <x v="6"/>
    <x v="17"/>
    <x v="2"/>
    <d v="2000-12-28T00:00:00"/>
    <d v="2001-08-10T00:00:00"/>
    <x v="2"/>
    <n v="5700000"/>
    <n v="-194.10168200000001"/>
    <n v="0.45"/>
    <n v="33.995863999999997"/>
    <n v="32.985900000000001"/>
    <n v="-0.51512249632290619"/>
    <n v="99.986142972314909"/>
    <n v="183.53427600000001"/>
    <x v="0"/>
    <n v="283.52041897231493"/>
    <n v="5762.9224770000001"/>
    <n v="6019.7255759999998"/>
    <n v="256.80309899999975"/>
    <n v="-26.717319972315181"/>
    <n v="8212.1645297249997"/>
    <n v="8526.9412784039996"/>
    <n v="314.77674867899987"/>
    <x v="0"/>
    <n v="-1404.907974316"/>
    <n v="4642.5787499999997"/>
    <n v="13169.520028404"/>
    <n v="19903.873624687287"/>
    <n v="286.91799867900045"/>
    <n v="286.91799867900045"/>
    <n v="314.77674867899987"/>
    <x v="3"/>
    <x v="1"/>
    <x v="1"/>
    <x v="1"/>
    <n v="2014.9962077358014"/>
    <n v="-4.8309379999999962"/>
    <n v="11.497298999999998"/>
    <n v="71.25"/>
    <x v="17"/>
    <n v="51052"/>
  </r>
  <r>
    <n v="1586"/>
    <n v="643"/>
    <x v="0"/>
    <x v="0"/>
    <s v="Hays Plc"/>
    <x v="1"/>
    <x v="1"/>
    <x v="6"/>
    <x v="17"/>
    <x v="2"/>
    <d v="2000-12-28T00:00:00"/>
    <d v="2001-04-23T00:00:00"/>
    <x v="2"/>
    <n v="17000000"/>
    <n v="-105.09616"/>
    <n v="0.15"/>
    <n v="18.479364"/>
    <n v="16.905317"/>
    <n v="-0.10033311591994831"/>
    <n v="10.544625204021434"/>
    <n v="231.21432900000002"/>
    <x v="0"/>
    <n v="241.75895420402145"/>
    <n v="6473.6517899999999"/>
    <n v="6701.061095"/>
    <n v="227.40930500000013"/>
    <n v="-14.349649204021318"/>
    <n v="9224.9538007499996"/>
    <n v="9492.0530410675001"/>
    <n v="267.09924031750052"/>
    <x v="0"/>
    <n v="-760.68600607999997"/>
    <n v="0"/>
    <n v="9492.0530410675001"/>
    <n v="13576.123104650436"/>
    <n v="267.09924031750052"/>
    <n v="267.09924031750052"/>
    <n v="267.09924031750052"/>
    <x v="3"/>
    <x v="1"/>
    <x v="1"/>
    <x v="1"/>
    <n v="1665.7203635821006"/>
    <n v="-4.412662000000001"/>
    <n v="34.849493999999993"/>
    <n v="70.833333333333329"/>
    <x v="17"/>
    <n v="67390"/>
  </r>
  <r>
    <n v="1069"/>
    <n v="430"/>
    <x v="0"/>
    <x v="0"/>
    <s v="Heidelberger Zement"/>
    <x v="1"/>
    <x v="8"/>
    <x v="8"/>
    <x v="11"/>
    <x v="6"/>
    <d v="2000-12-18T00:00:00"/>
    <d v="2005-12-18T00:00:00"/>
    <x v="0"/>
    <n v="10000000"/>
    <n v="-4032.16914"/>
    <n v="0.55000000000000004"/>
    <n v="53.325699999999998"/>
    <n v="53.067889000000001"/>
    <n v="-0.25316774618150462"/>
    <n v="1020.8151733964157"/>
    <n v="680.89616699999999"/>
    <x v="0"/>
    <n v="1701.7113403964158"/>
    <n v="9216.6325940000006"/>
    <n v="10446.147685"/>
    <n v="1229.5150909999993"/>
    <n v="-472.19624939641653"/>
    <n v="9216.6325940000006"/>
    <n v="10446.147685"/>
    <n v="1229.5150909999993"/>
    <x v="0"/>
    <n v="-29184.84023532"/>
    <n v="13902.777778"/>
    <n v="24348.925463"/>
    <n v="3263.3069719999985"/>
    <n v="1229.5150910000011"/>
    <n v="1229.5150910000011"/>
    <n v="1229.5150909999993"/>
    <x v="1"/>
    <x v="1"/>
    <x v="1"/>
    <x v="1"/>
    <n v="12656.592881"/>
    <n v="-2.7560819999999993"/>
    <n v="36.689272000000074"/>
    <n v="152.7777777777778"/>
    <x v="11"/>
    <n v="68806"/>
  </r>
  <r>
    <n v="1320"/>
    <n v="480"/>
    <x v="0"/>
    <x v="0"/>
    <s v="Heidelberger Zement"/>
    <x v="1"/>
    <x v="8"/>
    <x v="8"/>
    <x v="1"/>
    <x v="6"/>
    <d v="2001-01-05T00:00:00"/>
    <d v="2006-01-05T00:00:00"/>
    <x v="0"/>
    <n v="-10000000"/>
    <n v="4051.8241680000001"/>
    <n v="0.45"/>
    <n v="53.662956000000001"/>
    <n v="53.404885999999998"/>
    <n v="-0.25692531174358407"/>
    <n v="-1041.0161874935882"/>
    <n v="-668.45678999999996"/>
    <x v="0"/>
    <n v="-1709.4729774935881"/>
    <n v="25160.292873999999"/>
    <n v="23998.74626"/>
    <n v="-1161.546613999999"/>
    <n v="547.92636349358918"/>
    <n v="25160.292873999999"/>
    <n v="23998.74626"/>
    <n v="-1161.546613999999"/>
    <x v="0"/>
    <n v="29327.103327984005"/>
    <n v="0"/>
    <n v="23998.74626"/>
    <n v="-362.43546200000128"/>
    <n v="-1161.546613999999"/>
    <n v="-1161.546613999999"/>
    <n v="-1161.546613999999"/>
    <x v="1"/>
    <x v="1"/>
    <x v="1"/>
    <x v="1"/>
    <n v="-12791.651998000001"/>
    <n v="-2.7591900000000038"/>
    <n v="-37.116178000000218"/>
    <n v="-125"/>
    <x v="1"/>
    <n v="68806"/>
  </r>
  <r>
    <n v="1509"/>
    <n v="559"/>
    <x v="0"/>
    <x v="1"/>
    <s v="Heidelberger Zement"/>
    <x v="1"/>
    <x v="8"/>
    <x v="8"/>
    <x v="1"/>
    <x v="1"/>
    <d v="2001-01-05T00:00:00"/>
    <d v="2006-01-05T00:00:00"/>
    <x v="0"/>
    <n v="10000000"/>
    <n v="-4051.8241680000001"/>
    <n v="0.45"/>
    <n v="53.662956000000001"/>
    <n v="53.404885999999998"/>
    <n v="-0.25692531174358407"/>
    <n v="1041.0161874935882"/>
    <n v="668.45678999999996"/>
    <x v="0"/>
    <n v="1709.4729774935881"/>
    <n v="-25160.292873999999"/>
    <n v="-23998.74626"/>
    <n v="1161.546613999999"/>
    <n v="-547.92636349358918"/>
    <n v="-25160.292873999999"/>
    <n v="-23998.74626"/>
    <n v="1161.546613999999"/>
    <x v="0"/>
    <n v="-29327.103327984005"/>
    <n v="0"/>
    <n v="-23998.74626"/>
    <n v="362.43546200000128"/>
    <n v="1161.546613999999"/>
    <n v="1161.546613999999"/>
    <n v="1161.546613999999"/>
    <x v="1"/>
    <x v="1"/>
    <x v="1"/>
    <x v="1"/>
    <n v="12791.651998000001"/>
    <n v="-2.7591900000000038"/>
    <n v="37.116178000000218"/>
    <n v="125"/>
    <x v="1"/>
    <n v="68806"/>
  </r>
  <r>
    <n v="1321"/>
    <n v="481"/>
    <x v="0"/>
    <x v="0"/>
    <s v="Hilton Hotels Corp."/>
    <x v="0"/>
    <x v="6"/>
    <x v="3"/>
    <x v="1"/>
    <x v="3"/>
    <d v="2001-01-05T00:00:00"/>
    <d v="2006-01-05T00:00:00"/>
    <x v="0"/>
    <n v="-10000000"/>
    <n v="4122.5343540000003"/>
    <n v="1.55"/>
    <n v="167.02564100000001"/>
    <n v="166.21422999999999"/>
    <n v="-0.70921918472695666"/>
    <n v="-2923.7804535527512"/>
    <n v="-1624.4342940000001"/>
    <x v="0"/>
    <n v="-4548.2147475527509"/>
    <n v="10806.505735999999"/>
    <n v="7145.4963459999999"/>
    <n v="-3661.0093899999993"/>
    <n v="887.20535755275159"/>
    <n v="10806.505735999999"/>
    <n v="7145.4963459999999"/>
    <n v="-3661.0093899999993"/>
    <x v="0"/>
    <n v="51539.924493708008"/>
    <n v="0"/>
    <n v="7145.4963459999999"/>
    <n v="-83978.832013000007"/>
    <n v="-3661.0093899999993"/>
    <n v="-3661.0093899999993"/>
    <n v="-3661.0093899999993"/>
    <x v="1"/>
    <x v="0"/>
    <x v="0"/>
    <x v="0"/>
    <n v="-20382.348101"/>
    <n v="-4.0966440000000262"/>
    <n v="-38.075453999999809"/>
    <n v="-430.55555555555554"/>
    <x v="1"/>
    <n v="11573"/>
  </r>
  <r>
    <n v="1510"/>
    <n v="560"/>
    <x v="0"/>
    <x v="1"/>
    <s v="Hilton Hotels Corp."/>
    <x v="0"/>
    <x v="6"/>
    <x v="3"/>
    <x v="1"/>
    <x v="1"/>
    <d v="2001-01-05T00:00:00"/>
    <d v="2006-01-05T00:00:00"/>
    <x v="0"/>
    <n v="10000000"/>
    <n v="-4122.5343540000003"/>
    <n v="1.55"/>
    <n v="167.02564100000001"/>
    <n v="166.21422999999999"/>
    <n v="-0.70921918472695666"/>
    <n v="2923.7804535527512"/>
    <n v="1624.4342940000001"/>
    <x v="0"/>
    <n v="4548.2147475527509"/>
    <n v="-10806.505735999999"/>
    <n v="-7145.4963459999999"/>
    <n v="3661.0093899999993"/>
    <n v="-887.20535755275159"/>
    <n v="-10806.505735999999"/>
    <n v="-7145.4963459999999"/>
    <n v="3661.0093899999993"/>
    <x v="0"/>
    <n v="-51539.924493708008"/>
    <n v="0"/>
    <n v="-7145.4963459999999"/>
    <n v="83978.832013000007"/>
    <n v="3661.0093899999993"/>
    <n v="3661.0093899999993"/>
    <n v="3661.0093899999993"/>
    <x v="1"/>
    <x v="0"/>
    <x v="0"/>
    <x v="0"/>
    <n v="20382.348101"/>
    <n v="-4.0966440000000262"/>
    <n v="38.075453999999809"/>
    <n v="430.55555555555554"/>
    <x v="1"/>
    <n v="11573"/>
  </r>
  <r>
    <n v="1640"/>
    <n v="844"/>
    <x v="0"/>
    <x v="0"/>
    <s v="Hilton Hotels Corp."/>
    <x v="0"/>
    <x v="6"/>
    <x v="3"/>
    <x v="10"/>
    <x v="3"/>
    <d v="2001-02-12T00:00:00"/>
    <d v="2006-02-12T00:00:00"/>
    <x v="0"/>
    <n v="10000000"/>
    <n v="-4222.3796970000003"/>
    <n v="1.7"/>
    <n v="167.81207800000001"/>
    <n v="167.00321299999999"/>
    <n v="-0.71638331144113776"/>
    <n v="3024.8423494986882"/>
    <n v="1636.5920429999999"/>
    <x v="0"/>
    <n v="4661.4343924986879"/>
    <n v="32609.290396"/>
    <n v="36437.818920999998"/>
    <n v="3828.5285249999979"/>
    <n v="-832.90586749868999"/>
    <n v="32609.290396"/>
    <n v="36437.818920999998"/>
    <n v="3828.5285249999979"/>
    <x v="0"/>
    <n v="-52788.190971894008"/>
    <n v="0"/>
    <n v="36437.818920999998"/>
    <n v="36437.818920999998"/>
    <n v="3828.5285249999979"/>
    <n v="3828.5285249999979"/>
    <n v="3828.5285249999979"/>
    <x v="1"/>
    <x v="0"/>
    <x v="0"/>
    <x v="0"/>
    <n v="20643.677917999998"/>
    <n v="-4.0820520000000045"/>
    <n v="39.557140999999319"/>
    <n v="472.22222222222223"/>
    <x v="10"/>
    <n v="11573"/>
  </r>
  <r>
    <n v="1686"/>
    <n v="893"/>
    <x v="0"/>
    <x v="0"/>
    <s v="Hilton Hotels Corp."/>
    <x v="0"/>
    <x v="6"/>
    <x v="3"/>
    <x v="6"/>
    <x v="3"/>
    <d v="2001-03-14T00:00:00"/>
    <d v="2005-11-15T00:00:00"/>
    <x v="0"/>
    <n v="5000000"/>
    <n v="-2010.0167609999999"/>
    <n v="1.6"/>
    <n v="165.979027"/>
    <n v="165.16600299999999"/>
    <n v="-0.69537384206218056"/>
    <n v="1397.7130777059497"/>
    <n v="799.44519000000014"/>
    <x v="0"/>
    <n v="2197.1582677059496"/>
    <n v="-7367.4301009999999"/>
    <n v="-5551.6414000000004"/>
    <n v="1815.7887009999995"/>
    <n v="-381.36956670595009"/>
    <n v="-7367.4301009999999"/>
    <n v="-5551.6414000000004"/>
    <n v="1815.7887009999995"/>
    <x v="0"/>
    <n v="-25129.229546021998"/>
    <n v="0"/>
    <n v="-5551.6414000000004"/>
    <n v="-5551.6414000000004"/>
    <n v="1815.7887009999995"/>
    <n v="1815.7887009999995"/>
    <n v="1815.7887009999995"/>
    <x v="1"/>
    <x v="0"/>
    <x v="0"/>
    <x v="0"/>
    <n v="9971.6811749999997"/>
    <n v="-4.0933109999999999"/>
    <n v="18.187934000000041"/>
    <n v="222.22222222222223"/>
    <x v="6"/>
    <n v="11573"/>
  </r>
  <r>
    <n v="164"/>
    <n v="318"/>
    <x v="0"/>
    <x v="0"/>
    <s v="Hyder Plc"/>
    <x v="0"/>
    <x v="3"/>
    <x v="6"/>
    <x v="11"/>
    <x v="6"/>
    <d v="2000-10-03T00:00:00"/>
    <d v="2005-01-15T00:00:00"/>
    <x v="0"/>
    <n v="10000000"/>
    <n v="-3389.1810930000001"/>
    <n v="1.45"/>
    <n v="109.041861"/>
    <n v="108.286965"/>
    <n v="-0.65587535700243005"/>
    <n v="2222.8803593172611"/>
    <n v="1377.227316"/>
    <x v="0"/>
    <n v="3600.1076753172611"/>
    <n v="152194.55119699999"/>
    <n v="155265.229968"/>
    <n v="3070.6787710000062"/>
    <n v="-529.42890431725482"/>
    <n v="152194.55119699999"/>
    <n v="155265.229968"/>
    <n v="3070.6787710000062"/>
    <x v="0"/>
    <n v="-42371.542024686001"/>
    <n v="42291.666666999998"/>
    <n v="197556.89663500001"/>
    <n v="156455.211855"/>
    <n v="3070.6787710000062"/>
    <n v="3070.6787710000062"/>
    <n v="3070.6787710000062"/>
    <x v="0"/>
    <x v="0"/>
    <x v="0"/>
    <x v="0"/>
    <n v="18471.241490999993"/>
    <n v="-4.6946350000000052"/>
    <n v="29.703062999999929"/>
    <n v="402.77777777777777"/>
    <x v="11"/>
    <n v="51042"/>
  </r>
  <r>
    <n v="1322"/>
    <n v="482"/>
    <x v="0"/>
    <x v="0"/>
    <s v="Hyder Plc"/>
    <x v="0"/>
    <x v="3"/>
    <x v="6"/>
    <x v="1"/>
    <x v="6"/>
    <d v="2001-01-05T00:00:00"/>
    <d v="2006-01-05T00:00:00"/>
    <x v="0"/>
    <n v="-10000000"/>
    <n v="4170.9544839999999"/>
    <n v="1.45"/>
    <n v="125.073835"/>
    <n v="124.335255"/>
    <n v="-0.69364862164164509"/>
    <n v="-2893.1768287566388"/>
    <n v="-1695.525903"/>
    <x v="0"/>
    <n v="-4588.702731756639"/>
    <n v="-116752.671212"/>
    <n v="-120300.64978599999"/>
    <n v="-3547.9785739999934"/>
    <n v="1040.7241577566456"/>
    <n v="-116752.671212"/>
    <n v="-120300.64978599999"/>
    <n v="-3547.9785739999934"/>
    <x v="0"/>
    <n v="52145.272958968002"/>
    <n v="0"/>
    <n v="-120300.64978599999"/>
    <n v="-142323.288619"/>
    <n v="-3547.9785739999934"/>
    <n v="-3547.9785739999934"/>
    <n v="-3547.9785739999934"/>
    <x v="1"/>
    <x v="0"/>
    <x v="0"/>
    <x v="0"/>
    <n v="-23596.088287999999"/>
    <n v="-5.0576789999999932"/>
    <n v="-38.175906000000396"/>
    <n v="-402.77777777777777"/>
    <x v="1"/>
    <n v="51042"/>
  </r>
  <r>
    <n v="1511"/>
    <n v="561"/>
    <x v="0"/>
    <x v="1"/>
    <s v="Hyder Plc"/>
    <x v="0"/>
    <x v="3"/>
    <x v="6"/>
    <x v="1"/>
    <x v="1"/>
    <d v="2001-01-05T00:00:00"/>
    <d v="2006-01-05T00:00:00"/>
    <x v="0"/>
    <n v="10000000"/>
    <n v="-4170.9544839999999"/>
    <n v="1.45"/>
    <n v="125.073835"/>
    <n v="124.335255"/>
    <n v="-0.69364862164164509"/>
    <n v="2893.1768287566388"/>
    <n v="1695.525903"/>
    <x v="0"/>
    <n v="4588.702731756639"/>
    <n v="116752.671212"/>
    <n v="120300.64978599999"/>
    <n v="3547.9785739999934"/>
    <n v="-1040.7241577566456"/>
    <n v="116752.671212"/>
    <n v="120300.64978599999"/>
    <n v="3547.9785739999934"/>
    <x v="0"/>
    <n v="-52145.272958968002"/>
    <n v="0"/>
    <n v="120300.64978599999"/>
    <n v="142323.288619"/>
    <n v="3547.9785739999934"/>
    <n v="3547.9785739999934"/>
    <n v="3547.9785739999934"/>
    <x v="1"/>
    <x v="0"/>
    <x v="0"/>
    <x v="0"/>
    <n v="23596.088287999999"/>
    <n v="-5.0576789999999932"/>
    <n v="38.175906000000396"/>
    <n v="402.77777777777777"/>
    <x v="1"/>
    <n v="51042"/>
  </r>
  <r>
    <n v="1719"/>
    <n v="923"/>
    <x v="0"/>
    <x v="0"/>
    <s v="Iberdrola Sa"/>
    <x v="9"/>
    <x v="3"/>
    <x v="7"/>
    <x v="6"/>
    <x v="9"/>
    <d v="2001-03-26T00:00:00"/>
    <d v="2004-03-26T00:00:00"/>
    <x v="0"/>
    <n v="-5000000"/>
    <n v="1325.381251"/>
    <n v="0.28000000000000003"/>
    <n v="27.603726999999999"/>
    <n v="27.46041"/>
    <n v="-0.11218696396782875"/>
    <n v="-148.69049864957279"/>
    <n v="-160.488945"/>
    <x v="0"/>
    <n v="-309.17944364957282"/>
    <n v="-860.55190600000003"/>
    <n v="-1098.522453"/>
    <n v="-237.97054700000001"/>
    <n v="71.208896649572807"/>
    <n v="-860.55190600000003"/>
    <n v="-1098.522453"/>
    <n v="-237.97054700000001"/>
    <x v="0"/>
    <m/>
    <n v="0"/>
    <n v="-1098.522453"/>
    <n v="-1098.522453"/>
    <n v="-237.97054700000001"/>
    <n v="-237.97054700000001"/>
    <n v="-237.97054700000001"/>
    <x v="4"/>
    <x v="0"/>
    <x v="1"/>
    <x v="9"/>
    <n v="-3135.2068570000001"/>
    <n v="-2.0244199999999992"/>
    <n v="-12.476290000000063"/>
    <n v="-38.888888888888893"/>
    <x v="6"/>
    <n v="61896"/>
  </r>
  <r>
    <n v="1608"/>
    <n v="662"/>
    <x v="0"/>
    <x v="0"/>
    <s v="IBM"/>
    <x v="6"/>
    <x v="7"/>
    <x v="3"/>
    <x v="15"/>
    <x v="3"/>
    <d v="2001-01-17T00:00:00"/>
    <d v="2006-01-17T00:00:00"/>
    <x v="0"/>
    <n v="-10000000"/>
    <n v="4073.2308760000001"/>
    <n v="0.4"/>
    <n v="51.041007999999998"/>
    <n v="50.770926000000003"/>
    <n v="-0.25729215532023181"/>
    <n v="-1048.0103512029559"/>
    <n v="-513.92985599999997"/>
    <x v="0"/>
    <n v="-1561.9402072029559"/>
    <n v="37794.058367999998"/>
    <n v="36607.582415999997"/>
    <n v="-1186.4759520000007"/>
    <n v="375.4642552029552"/>
    <n v="37794.058367999998"/>
    <n v="36607.582415999997"/>
    <n v="-1186.4759520000007"/>
    <x v="0"/>
    <n v="16751.16197755"/>
    <n v="0"/>
    <n v="36607.582415999997"/>
    <n v="36607.582415999997"/>
    <n v="-1186.4759520000007"/>
    <n v="-1186.4759520000007"/>
    <n v="-1186.4759520000007"/>
    <x v="1"/>
    <x v="4"/>
    <x v="1"/>
    <x v="6"/>
    <n v="-5220.6052479999998"/>
    <n v="-0.95970899999999659"/>
    <n v="-38.224598000000242"/>
    <n v="-111.11111111111111"/>
    <x v="15"/>
    <n v="5459"/>
  </r>
  <r>
    <n v="1610"/>
    <n v="818"/>
    <x v="0"/>
    <x v="0"/>
    <s v="IBM"/>
    <x v="6"/>
    <x v="7"/>
    <x v="3"/>
    <x v="6"/>
    <x v="3"/>
    <d v="2001-01-18T00:00:00"/>
    <d v="2006-01-18T00:00:00"/>
    <x v="0"/>
    <n v="-10000000"/>
    <n v="4086.342173"/>
    <n v="0.46"/>
    <n v="51.050147000000003"/>
    <n v="50.780093999999998"/>
    <n v="-0.25726557560076996"/>
    <n v="-1051.2751712385461"/>
    <n v="-527.88253499999996"/>
    <x v="0"/>
    <n v="-1579.1577062385461"/>
    <n v="11579.423808"/>
    <n v="10343.368016"/>
    <n v="-1236.0557919999992"/>
    <n v="343.1019142385469"/>
    <n v="11579.423808"/>
    <n v="10343.368016"/>
    <n v="-1236.0557919999992"/>
    <x v="0"/>
    <n v="16805.0821864625"/>
    <n v="0"/>
    <n v="10343.368016"/>
    <n v="10343.368016"/>
    <n v="-1236.0557919999992"/>
    <n v="-1236.0557919999992"/>
    <n v="-1236.0557919999992"/>
    <x v="1"/>
    <x v="4"/>
    <x v="1"/>
    <x v="6"/>
    <n v="-5198.4212019999995"/>
    <n v="-0.95933800000000247"/>
    <n v="-38.413738999999623"/>
    <n v="-127.77777777777777"/>
    <x v="6"/>
    <n v="5459"/>
  </r>
  <r>
    <n v="1660"/>
    <n v="871"/>
    <x v="0"/>
    <x v="0"/>
    <s v="IBM"/>
    <x v="6"/>
    <x v="7"/>
    <x v="3"/>
    <x v="6"/>
    <x v="3"/>
    <d v="2001-03-01T00:00:00"/>
    <d v="2006-03-01T00:00:00"/>
    <x v="0"/>
    <n v="-10000000"/>
    <n v="4194.5492379999996"/>
    <n v="0.57999999999999996"/>
    <n v="51.403032000000003"/>
    <n v="51.133918999999999"/>
    <n v="-0.26267115209235248"/>
    <n v="-1101.787080853559"/>
    <n v="-545.35301699999991"/>
    <x v="0"/>
    <n v="-1647.1400978535589"/>
    <n v="-33505.569945000003"/>
    <n v="-34858.034782000002"/>
    <n v="-1352.4648369999995"/>
    <n v="294.67526085355939"/>
    <n v="-33505.569945000003"/>
    <n v="-34858.034782000002"/>
    <n v="-1352.4648369999995"/>
    <x v="0"/>
    <n v="17250.083741274997"/>
    <n v="0"/>
    <n v="-34858.034782000002"/>
    <n v="-34858.034782000002"/>
    <n v="-1352.4648369999995"/>
    <n v="-1352.4648369999995"/>
    <n v="-1352.4648369999995"/>
    <x v="1"/>
    <x v="4"/>
    <x v="1"/>
    <x v="6"/>
    <n v="-5180.9013230000019"/>
    <m/>
    <m/>
    <n v="-161.11111111111109"/>
    <x v="6"/>
    <n v="5459"/>
  </r>
  <r>
    <n v="1323"/>
    <n v="483"/>
    <x v="0"/>
    <x v="0"/>
    <s v="ICI Plc"/>
    <x v="1"/>
    <x v="0"/>
    <x v="6"/>
    <x v="1"/>
    <x v="6"/>
    <d v="2001-01-05T00:00:00"/>
    <d v="2006-01-05T00:00:00"/>
    <x v="0"/>
    <n v="-10000000"/>
    <n v="4080.2446909999999"/>
    <n v="0.7"/>
    <n v="89.249966999999998"/>
    <n v="88.674283000000003"/>
    <n v="-0.55432579708669594"/>
    <n v="-2261.7848906473341"/>
    <n v="-1093.7205509999999"/>
    <x v="0"/>
    <n v="-3355.505441647334"/>
    <n v="62157.604037999998"/>
    <n v="59694.622104000002"/>
    <n v="-2462.9819339999958"/>
    <n v="892.52350764733819"/>
    <n v="62157.604037999998"/>
    <n v="59694.622104000002"/>
    <n v="-2462.9819339999958"/>
    <x v="0"/>
    <n v="29532.811073458"/>
    <n v="0"/>
    <n v="59694.622104000002"/>
    <n v="28787.042741000001"/>
    <n v="-2462.9819339999958"/>
    <n v="-2462.9819339999958"/>
    <n v="-2462.9819339999958"/>
    <x v="1"/>
    <x v="1"/>
    <x v="1"/>
    <x v="1"/>
    <n v="-16794.453136999997"/>
    <n v="-3.5795880000000011"/>
    <n v="-37.387853999999606"/>
    <n v="-194.44444444444446"/>
    <x v="1"/>
    <n v="48372"/>
  </r>
  <r>
    <n v="1512"/>
    <n v="562"/>
    <x v="0"/>
    <x v="1"/>
    <s v="ICI Plc"/>
    <x v="1"/>
    <x v="0"/>
    <x v="6"/>
    <x v="1"/>
    <x v="1"/>
    <d v="2001-01-05T00:00:00"/>
    <d v="2006-01-05T00:00:00"/>
    <x v="0"/>
    <n v="10000000"/>
    <n v="-4080.2446909999999"/>
    <n v="0.7"/>
    <n v="89.249966999999998"/>
    <n v="88.674283000000003"/>
    <n v="-0.55432579708669594"/>
    <n v="2261.7848906473341"/>
    <n v="1093.7205509999999"/>
    <x v="0"/>
    <n v="3355.505441647334"/>
    <n v="-62157.604037999998"/>
    <n v="-59694.622104000002"/>
    <n v="2462.9819339999958"/>
    <n v="-892.52350764733819"/>
    <n v="-62157.604037999998"/>
    <n v="-59694.622104000002"/>
    <n v="2462.9819339999958"/>
    <x v="0"/>
    <n v="-29532.811073458"/>
    <n v="0"/>
    <n v="-59694.622104000002"/>
    <n v="-28787.042741000001"/>
    <n v="2462.9819339999958"/>
    <n v="2462.9819339999958"/>
    <n v="2462.9819339999958"/>
    <x v="1"/>
    <x v="1"/>
    <x v="1"/>
    <x v="1"/>
    <n v="16794.453136999997"/>
    <m/>
    <m/>
    <n v="194.44444444444446"/>
    <x v="1"/>
    <n v="48372"/>
  </r>
  <r>
    <n v="154"/>
    <n v="211"/>
    <x v="0"/>
    <x v="0"/>
    <s v="International Paper"/>
    <x v="1"/>
    <x v="0"/>
    <x v="3"/>
    <x v="8"/>
    <x v="3"/>
    <d v="2000-09-25T00:00:00"/>
    <d v="2005-09-25T00:00:00"/>
    <x v="0"/>
    <n v="-10000000"/>
    <n v="3851.893196"/>
    <n v="0.64"/>
    <n v="83.945884000000007"/>
    <n v="83.322911000000005"/>
    <n v="-0.57216582705679164"/>
    <n v="-2203.9216562237684"/>
    <n v="-807.04484100000002"/>
    <x v="0"/>
    <n v="-3010.9664972237683"/>
    <n v="76736.128276999996"/>
    <n v="74208.525127999994"/>
    <n v="-2527.6031490000023"/>
    <n v="483.36334822376602"/>
    <n v="76736.128276999996"/>
    <n v="74208.525127999994"/>
    <n v="-2527.6031490000023"/>
    <x v="0"/>
    <n v="27880.002952648003"/>
    <n v="-32355.555555999999"/>
    <n v="41852.969571999995"/>
    <n v="-142732.69597099998"/>
    <n v="-2527.6031490000023"/>
    <n v="-2527.6031490000023"/>
    <n v="-2527.6031490000023"/>
    <x v="0"/>
    <x v="1"/>
    <x v="1"/>
    <x v="1"/>
    <n v="-12101.886524000001"/>
    <n v="-2.5925579999999968"/>
    <n v="-34.379885000000286"/>
    <n v="-177.77777777777777"/>
    <x v="8"/>
    <n v="1836"/>
  </r>
  <r>
    <n v="269"/>
    <n v="406"/>
    <x v="0"/>
    <x v="0"/>
    <s v="International Paper"/>
    <x v="1"/>
    <x v="0"/>
    <x v="3"/>
    <x v="0"/>
    <x v="3"/>
    <d v="2000-11-28T00:00:00"/>
    <d v="2005-11-28T00:00:00"/>
    <x v="0"/>
    <n v="10000000"/>
    <n v="-4008.6064299999998"/>
    <n v="0.8"/>
    <n v="84.820663999999994"/>
    <n v="84.199461999999997"/>
    <n v="-0.57933880684795247"/>
    <n v="2322.3412662792302"/>
    <n v="854.60527200000001"/>
    <x v="0"/>
    <n v="3176.9465382792305"/>
    <n v="-11956.270616"/>
    <n v="-9240.6075490000003"/>
    <n v="2715.6630669999995"/>
    <n v="-461.28347127923098"/>
    <n v="-11956.270616"/>
    <n v="-9240.6075490000003"/>
    <n v="2715.6630669999995"/>
    <x v="0"/>
    <n v="-29014.293340340002"/>
    <n v="20444.444444000001"/>
    <n v="11203.836895"/>
    <n v="150501.53850000002"/>
    <n v="2715.6630669999995"/>
    <n v="2715.6630669999995"/>
    <n v="2715.6630669999995"/>
    <x v="1"/>
    <x v="1"/>
    <x v="1"/>
    <x v="1"/>
    <n v="12406.952805000001"/>
    <n v="-2.5840809999999976"/>
    <n v="36.610990000000129"/>
    <n v="222.22222222222223"/>
    <x v="0"/>
    <n v="1836"/>
  </r>
  <r>
    <n v="1324"/>
    <n v="484"/>
    <x v="0"/>
    <x v="0"/>
    <s v="International Paper"/>
    <x v="1"/>
    <x v="0"/>
    <x v="3"/>
    <x v="1"/>
    <x v="3"/>
    <d v="2001-01-05T00:00:00"/>
    <d v="2006-01-05T00:00:00"/>
    <x v="0"/>
    <n v="-10000000"/>
    <n v="4074.8781020000001"/>
    <n v="0.72"/>
    <n v="85.335769999999997"/>
    <n v="84.714854000000003"/>
    <n v="-0.58707598735269984"/>
    <n v="-2392.2630850735454"/>
    <n v="-855.94121100000007"/>
    <x v="0"/>
    <n v="-3248.2042960735453"/>
    <n v="37385.338695999999"/>
    <n v="34693.777451000002"/>
    <n v="-2691.5612449999971"/>
    <n v="556.64305107354812"/>
    <n v="37385.338695999999"/>
    <n v="34693.777451000002"/>
    <n v="-2691.5612449999971"/>
    <x v="0"/>
    <n v="29493.967702276004"/>
    <n v="0"/>
    <n v="34693.777451000002"/>
    <n v="-150294.195886"/>
    <n v="-2691.5612449999971"/>
    <n v="-2691.5612449999971"/>
    <n v="-2691.5612449999971"/>
    <x v="1"/>
    <x v="1"/>
    <x v="1"/>
    <x v="1"/>
    <n v="-12628.000708"/>
    <n v="-2.5843309999999917"/>
    <n v="-37.756388999999672"/>
    <n v="-200"/>
    <x v="1"/>
    <n v="1836"/>
  </r>
  <r>
    <n v="1513"/>
    <n v="563"/>
    <x v="0"/>
    <x v="1"/>
    <s v="International Paper"/>
    <x v="1"/>
    <x v="0"/>
    <x v="3"/>
    <x v="1"/>
    <x v="1"/>
    <d v="2001-01-05T00:00:00"/>
    <d v="2006-01-05T00:00:00"/>
    <x v="0"/>
    <n v="10000000"/>
    <n v="-4074.8781020000001"/>
    <n v="0.72"/>
    <n v="85.335769999999997"/>
    <n v="84.714854000000003"/>
    <n v="-0.58707598735269984"/>
    <n v="2392.2630850735454"/>
    <n v="855.94121100000007"/>
    <x v="0"/>
    <n v="3248.2042960735453"/>
    <n v="-37385.338695999999"/>
    <n v="-34693.777451000002"/>
    <n v="2691.5612449999971"/>
    <n v="-556.64305107354812"/>
    <n v="-37385.338695999999"/>
    <n v="-34693.777451000002"/>
    <n v="2691.5612449999971"/>
    <x v="0"/>
    <n v="-29493.967702276004"/>
    <n v="0"/>
    <n v="-34693.777451000002"/>
    <n v="150294.195886"/>
    <n v="2691.5612449999971"/>
    <n v="2691.5612449999971"/>
    <n v="2691.5612449999971"/>
    <x v="1"/>
    <x v="1"/>
    <x v="1"/>
    <x v="1"/>
    <n v="12628.000708"/>
    <n v="-2.5843309999999917"/>
    <n v="37.756388999999672"/>
    <n v="200"/>
    <x v="1"/>
    <n v="1836"/>
  </r>
  <r>
    <n v="1629"/>
    <n v="833"/>
    <x v="0"/>
    <x v="0"/>
    <s v="International Paper"/>
    <x v="1"/>
    <x v="0"/>
    <x v="3"/>
    <x v="10"/>
    <x v="3"/>
    <d v="2001-01-26T00:00:00"/>
    <d v="2006-01-26T00:00:00"/>
    <x v="0"/>
    <n v="-10000000"/>
    <n v="4156.6222319999997"/>
    <n v="0.96"/>
    <n v="85.633415999999997"/>
    <n v="85.013504999999995"/>
    <n v="-0.58697454426768447"/>
    <n v="-2439.8314403211252"/>
    <n v="-913.09091399999988"/>
    <x v="0"/>
    <n v="-3352.9223543211251"/>
    <n v="-61017.192365000003"/>
    <n v="-63935.167973000003"/>
    <n v="-2917.9756080000006"/>
    <n v="434.94674632112446"/>
    <n v="-61017.192365000003"/>
    <n v="-63935.167973000003"/>
    <n v="-2917.9756080000006"/>
    <x v="0"/>
    <n v="30085.631715215997"/>
    <n v="0"/>
    <n v="-63935.167973000003"/>
    <n v="-63935.167973000003"/>
    <n v="-2917.9756080000006"/>
    <n v="-2917.9756080000006"/>
    <n v="-2917.9756080000006"/>
    <x v="1"/>
    <x v="1"/>
    <x v="1"/>
    <x v="1"/>
    <n v="-12687.964906000001"/>
    <n v="-2.577762000000007"/>
    <n v="-38.912700000000768"/>
    <n v="-266.66666666666663"/>
    <x v="10"/>
    <n v="1836"/>
  </r>
  <r>
    <n v="1742"/>
    <n v="949"/>
    <x v="0"/>
    <x v="0"/>
    <s v="International Paper"/>
    <x v="1"/>
    <x v="0"/>
    <x v="3"/>
    <x v="21"/>
    <x v="3"/>
    <d v="2001-04-02T00:00:00"/>
    <d v="2006-04-02T00:00:00"/>
    <x v="0"/>
    <n v="-10000000"/>
    <n v="4273.1392160000005"/>
    <n v="0.84"/>
    <n v="86.499994000000001"/>
    <n v="85.882981000000001"/>
    <n v="-0.59924137464715321"/>
    <n v="-2560.6418178544986"/>
    <n v="-885.87229500000012"/>
    <x v="0"/>
    <n v="-3446.5141128544988"/>
    <n v="10498.074992"/>
    <n v="7628.69067"/>
    <n v="-2869.3843219999999"/>
    <n v="577.12979085449888"/>
    <n v="10498.074992"/>
    <n v="7628.69067"/>
    <n v="-2869.3843219999999"/>
    <x v="0"/>
    <n v="30928.981645408006"/>
    <n v="0"/>
    <n v="7628.69067"/>
    <n v="7628.69067"/>
    <n v="-2869.3843219999999"/>
    <n v="-2869.3843219999999"/>
    <n v="-2869.3843219999999"/>
    <x v="1"/>
    <x v="1"/>
    <x v="1"/>
    <x v="1"/>
    <n v="7628.69067"/>
    <n v="85.882981000000001"/>
    <n v="4273.1392160000005"/>
    <n v="-233.33333333333334"/>
    <x v="3"/>
    <n v="1836"/>
  </r>
  <r>
    <n v="1066"/>
    <n v="850"/>
    <x v="0"/>
    <x v="2"/>
    <s v="ISIS"/>
    <x v="9"/>
    <x v="5"/>
    <x v="4"/>
    <x v="30"/>
    <x v="1"/>
    <d v="2000-12-22T00:00:00"/>
    <d v="2006-01-05T00:00:00"/>
    <x v="0"/>
    <n v="-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-111933.333333"/>
    <n v="-111933.333333"/>
    <n v="-111933.333333"/>
    <n v="0"/>
    <n v="0"/>
    <n v="0"/>
    <x v="1"/>
    <x v="0"/>
    <x v="1"/>
    <x v="9"/>
    <n v="0"/>
    <n v="0"/>
    <n v="0"/>
    <n v="-1216.6666666666665"/>
    <x v="27"/>
    <m/>
  </r>
  <r>
    <n v="1066"/>
    <n v="857"/>
    <x v="0"/>
    <x v="4"/>
    <s v="ISIS"/>
    <x v="9"/>
    <x v="5"/>
    <x v="4"/>
    <x v="5"/>
    <x v="1"/>
    <d v="2000-12-22T00:00:00"/>
    <d v="2006-01-05T00:00:00"/>
    <x v="0"/>
    <n v="-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-111933.333333"/>
    <n v="-111933.333333"/>
    <n v="-111933.333333"/>
    <n v="0"/>
    <n v="0"/>
    <n v="0"/>
    <x v="1"/>
    <x v="0"/>
    <x v="1"/>
    <x v="9"/>
    <n v="0"/>
    <n v="0"/>
    <n v="0"/>
    <n v="-1216.6666666666665"/>
    <x v="27"/>
    <m/>
  </r>
  <r>
    <n v="1067"/>
    <n v="856"/>
    <x v="0"/>
    <x v="3"/>
    <s v="ISIS"/>
    <x v="9"/>
    <x v="5"/>
    <x v="4"/>
    <x v="4"/>
    <x v="1"/>
    <d v="2000-12-22T00:00:00"/>
    <d v="2006-01-05T00:00:00"/>
    <x v="0"/>
    <n v="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111933.333333"/>
    <n v="111933.333333"/>
    <n v="111933.333333"/>
    <n v="0"/>
    <n v="0"/>
    <n v="0"/>
    <x v="1"/>
    <x v="0"/>
    <x v="1"/>
    <x v="9"/>
    <n v="0"/>
    <n v="0"/>
    <n v="0"/>
    <n v="1216.6666666666665"/>
    <x v="4"/>
    <m/>
  </r>
  <r>
    <n v="1070"/>
    <n v="851"/>
    <x v="0"/>
    <x v="2"/>
    <s v="ISIS"/>
    <x v="9"/>
    <x v="5"/>
    <x v="4"/>
    <x v="9"/>
    <x v="1"/>
    <d v="2001-01-05T00:00:00"/>
    <d v="2006-01-05T00:00:00"/>
    <x v="0"/>
    <n v="-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  <n v="0"/>
    <n v="0"/>
    <n v="0"/>
    <n v="-347.22222222222223"/>
    <x v="9"/>
    <m/>
  </r>
  <r>
    <n v="1070"/>
    <n v="855"/>
    <x v="0"/>
    <x v="4"/>
    <s v="ISIS"/>
    <x v="9"/>
    <x v="5"/>
    <x v="4"/>
    <x v="5"/>
    <x v="1"/>
    <d v="2001-01-05T00:00:00"/>
    <d v="2006-01-05T00:00:00"/>
    <x v="0"/>
    <n v="-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  <n v="0"/>
    <n v="0"/>
    <n v="0"/>
    <n v="-347.22222222222223"/>
    <x v="9"/>
    <m/>
  </r>
  <r>
    <n v="1071"/>
    <n v="854"/>
    <x v="0"/>
    <x v="3"/>
    <s v="ISIS"/>
    <x v="9"/>
    <x v="5"/>
    <x v="4"/>
    <x v="4"/>
    <x v="1"/>
    <d v="2001-01-05T00:00:00"/>
    <d v="2006-01-05T00:00:00"/>
    <x v="0"/>
    <n v="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  <n v="0"/>
    <n v="0"/>
    <n v="0"/>
    <n v="347.22222222222223"/>
    <x v="4"/>
    <m/>
  </r>
  <r>
    <n v="1664"/>
    <n v="929"/>
    <x v="0"/>
    <x v="2"/>
    <s v="ISIS"/>
    <x v="9"/>
    <x v="5"/>
    <x v="4"/>
    <x v="30"/>
    <x v="7"/>
    <d v="2001-03-02T00:00:00"/>
    <d v="2006-03-02T00:00:00"/>
    <x v="0"/>
    <n v="-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  <n v="0"/>
    <n v="0"/>
    <n v="0"/>
    <n v="-1041.6666666666667"/>
    <x v="27"/>
    <m/>
  </r>
  <r>
    <n v="1665"/>
    <n v="930"/>
    <x v="0"/>
    <x v="3"/>
    <s v="ISIS"/>
    <x v="9"/>
    <x v="5"/>
    <x v="4"/>
    <x v="4"/>
    <x v="7"/>
    <d v="2001-03-02T00:00:00"/>
    <d v="2006-03-02T00:00:00"/>
    <x v="0"/>
    <n v="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  <n v="0"/>
    <n v="0"/>
    <n v="0"/>
    <n v="1041.6666666666667"/>
    <x v="4"/>
    <m/>
  </r>
  <r>
    <n v="1666"/>
    <n v="931"/>
    <x v="0"/>
    <x v="4"/>
    <s v="ISIS"/>
    <x v="9"/>
    <x v="5"/>
    <x v="4"/>
    <x v="5"/>
    <x v="7"/>
    <d v="2001-03-02T00:00:00"/>
    <d v="2006-03-02T00:00:00"/>
    <x v="0"/>
    <n v="-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  <n v="0"/>
    <n v="0"/>
    <n v="0"/>
    <n v="-1041.6666666666667"/>
    <x v="5"/>
    <m/>
  </r>
  <r>
    <n v="1688"/>
    <n v="896"/>
    <x v="0"/>
    <x v="0"/>
    <s v="Japan"/>
    <x v="14"/>
    <x v="9"/>
    <x v="9"/>
    <x v="31"/>
    <x v="6"/>
    <d v="2001-03-16T00:00:00"/>
    <d v="2006-05-16T00:00:00"/>
    <x v="0"/>
    <n v="20000000"/>
    <n v="-8545.4243380000007"/>
    <n v="0.16"/>
    <n v="19.171043000000001"/>
    <n v="19.154254000000002"/>
    <n v="-1.6864396125798896E-2"/>
    <n v="144.1134210990748"/>
    <n v="411.646299"/>
    <x v="0"/>
    <n v="555.7597200990748"/>
    <n v="-26896.071376"/>
    <n v="-26694.670104000001"/>
    <n v="201.40127199999915"/>
    <n v="-354.35844809907564"/>
    <n v="-26896.071376"/>
    <n v="-26694.670104000001"/>
    <n v="201.40127199999915"/>
    <x v="0"/>
    <n v="-13494.934114569602"/>
    <n v="0"/>
    <n v="-26694.670104000001"/>
    <n v="-26694.670104000001"/>
    <n v="201.40127199999915"/>
    <n v="201.40127199999915"/>
    <n v="201.40127199999915"/>
    <x v="1"/>
    <x v="8"/>
    <x v="1"/>
    <x v="14"/>
    <n v="6446.5335939999968"/>
    <n v="-0.61279099999999787"/>
    <n v="82.972418999999718"/>
    <n v="88.888888888888886"/>
    <x v="28"/>
    <m/>
  </r>
  <r>
    <n v="1279"/>
    <n v="440"/>
    <x v="0"/>
    <x v="0"/>
    <s v="Koninklijke Ahold"/>
    <x v="1"/>
    <x v="1"/>
    <x v="2"/>
    <x v="1"/>
    <x v="2"/>
    <d v="2001-01-05T00:00:00"/>
    <d v="2006-01-05T00:00:00"/>
    <x v="0"/>
    <n v="-10000000"/>
    <n v="4075.5654559999998"/>
    <n v="0.56000000000000005"/>
    <n v="46.858555000000003"/>
    <n v="48.131174999999999"/>
    <n v="1.3367980216223954"/>
    <n v="5448.2078385733757"/>
    <n v="-488.74900500000001"/>
    <x v="0"/>
    <n v="4959.4588335733761"/>
    <n v="-51821.317646000003"/>
    <n v="-46693.137909999998"/>
    <n v="5128.1797360000055"/>
    <n v="168.72090242662944"/>
    <n v="-51821.317646000003"/>
    <n v="-46693.137909999998"/>
    <n v="5128.1797360000055"/>
    <x v="0"/>
    <n v="29498.942770528003"/>
    <n v="0"/>
    <n v="-46693.137909999998"/>
    <n v="-53154.446642999996"/>
    <n v="5128.1797360000055"/>
    <n v="5128.1797360000055"/>
    <n v="5128.1797360000055"/>
    <x v="1"/>
    <x v="1"/>
    <x v="1"/>
    <x v="1"/>
    <n v="-3097.7831430000006"/>
    <n v="-0.49046100000000337"/>
    <n v="-37.756843000000572"/>
    <n v="-155.55555555555557"/>
    <x v="1"/>
    <n v="79077"/>
  </r>
  <r>
    <n v="1514"/>
    <n v="564"/>
    <x v="0"/>
    <x v="1"/>
    <s v="Koninklijke Ahold"/>
    <x v="1"/>
    <x v="1"/>
    <x v="2"/>
    <x v="1"/>
    <x v="1"/>
    <d v="2001-01-05T00:00:00"/>
    <d v="2006-01-05T00:00:00"/>
    <x v="0"/>
    <n v="10000000"/>
    <n v="-4075.5654559999998"/>
    <n v="0.56000000000000005"/>
    <n v="46.858555000000003"/>
    <n v="48.131174999999999"/>
    <n v="1.3367980216223954"/>
    <n v="-5448.2078385733757"/>
    <n v="488.74900500000001"/>
    <x v="0"/>
    <n v="-4959.4588335733761"/>
    <n v="51821.317646000003"/>
    <n v="46693.137909999998"/>
    <n v="-5128.1797360000055"/>
    <n v="-168.72090242662944"/>
    <n v="51821.317646000003"/>
    <n v="46693.137909999998"/>
    <n v="-5128.1797360000055"/>
    <x v="0"/>
    <n v="-29498.942770528003"/>
    <n v="0"/>
    <n v="46693.137909999998"/>
    <n v="53154.446642999996"/>
    <n v="-5128.1797360000055"/>
    <n v="-5128.1797360000055"/>
    <n v="-5128.1797360000055"/>
    <x v="1"/>
    <x v="1"/>
    <x v="1"/>
    <x v="1"/>
    <n v="3097.7831430000006"/>
    <n v="-0.49046100000000337"/>
    <n v="37.756843000000572"/>
    <n v="155.55555555555557"/>
    <x v="1"/>
    <n v="79077"/>
  </r>
  <r>
    <n v="1605"/>
    <n v="658"/>
    <x v="0"/>
    <x v="0"/>
    <s v="Koninklijke Ahold"/>
    <x v="1"/>
    <x v="1"/>
    <x v="2"/>
    <x v="6"/>
    <x v="2"/>
    <d v="2001-01-11T00:00:00"/>
    <d v="2006-01-11T00:00:00"/>
    <x v="0"/>
    <n v="10000000"/>
    <n v="-4094.9653749999998"/>
    <n v="0.6"/>
    <n v="46.895538000000002"/>
    <n v="48.169629999999998"/>
    <n v="1.3366242581601475"/>
    <n v="-5473.4300565508647"/>
    <n v="497.57297399999993"/>
    <x v="0"/>
    <n v="-4975.857082550865"/>
    <n v="68491.754155999995"/>
    <n v="63364.784573999998"/>
    <n v="-5126.9695819999979"/>
    <n v="-151.11249944913288"/>
    <n v="68491.754155999995"/>
    <n v="63364.784573999998"/>
    <n v="-5126.9695819999979"/>
    <x v="0"/>
    <n v="-29639.359384250001"/>
    <n v="0"/>
    <n v="63364.784573999998"/>
    <n v="63364.784573999998"/>
    <n v="-5126.9695819999979"/>
    <n v="-5126.9695819999979"/>
    <n v="-5126.9695819999979"/>
    <x v="1"/>
    <x v="1"/>
    <x v="1"/>
    <x v="1"/>
    <n v="3076.1218999999983"/>
    <n v="-0.48821500000000384"/>
    <n v="38.029481999999916"/>
    <n v="166.66666666666666"/>
    <x v="6"/>
    <n v="79077"/>
  </r>
  <r>
    <n v="13"/>
    <n v="103"/>
    <x v="0"/>
    <x v="0"/>
    <s v="KPN"/>
    <x v="1"/>
    <x v="4"/>
    <x v="2"/>
    <x v="8"/>
    <x v="2"/>
    <d v="2000-05-25T00:00:00"/>
    <d v="2005-05-25T00:00:00"/>
    <x v="0"/>
    <n v="-15000000"/>
    <n v="5251.0022929999996"/>
    <n v="0.38"/>
    <n v="239.924577"/>
    <n v="249.18542600000001"/>
    <n v="9.056496027907345"/>
    <n v="47555.681409086857"/>
    <n v="-2633.7096240000001"/>
    <x v="0"/>
    <n v="44921.971785086855"/>
    <n v="1060408"/>
    <n v="1107373"/>
    <n v="46965"/>
    <n v="2043.0282149131453"/>
    <n v="1060408"/>
    <n v="1107373"/>
    <n v="46965"/>
    <x v="0"/>
    <n v="38006.754596733997"/>
    <n v="-43858.333333000002"/>
    <n v="1063514.6666669999"/>
    <n v="459972.28813099989"/>
    <n v="46964.999999999884"/>
    <n v="46964.999999999884"/>
    <n v="46965"/>
    <x v="0"/>
    <x v="1"/>
    <x v="1"/>
    <x v="1"/>
    <n v="157563.38089099992"/>
    <n v="33.101164000000011"/>
    <n v="-59.074939000000086"/>
    <n v="-158.33333333333334"/>
    <x v="8"/>
    <n v="92896"/>
  </r>
  <r>
    <n v="150"/>
    <n v="206"/>
    <x v="0"/>
    <x v="0"/>
    <s v="KPN"/>
    <x v="1"/>
    <x v="4"/>
    <x v="2"/>
    <x v="6"/>
    <x v="2"/>
    <d v="2000-09-26T00:00:00"/>
    <d v="2005-09-26T00:00:00"/>
    <x v="0"/>
    <n v="15000000"/>
    <n v="-5651.3912620000001"/>
    <n v="0.51"/>
    <n v="243.341781"/>
    <n v="252.76261400000001"/>
    <n v="9.0571876802928042"/>
    <n v="-51185.711314700806"/>
    <n v="2664.0697649999997"/>
    <x v="0"/>
    <n v="-48521.641549700806"/>
    <n v="-1080200"/>
    <n v="-1131091"/>
    <n v="-50891"/>
    <n v="-2369.3584502991944"/>
    <n v="-1080200"/>
    <n v="-1131091"/>
    <n v="-50891"/>
    <x v="0"/>
    <n v="-40904.769954356008"/>
    <n v="38462.5"/>
    <n v="-1092628.5"/>
    <n v="-503273.54803099995"/>
    <n v="-50891"/>
    <n v="-50891"/>
    <n v="-50891"/>
    <x v="0"/>
    <x v="1"/>
    <x v="1"/>
    <x v="1"/>
    <n v="-150763.30449699995"/>
    <n v="30.100407000000018"/>
    <n v="63.10244800000055"/>
    <n v="212.5"/>
    <x v="6"/>
    <n v="92896"/>
  </r>
  <r>
    <n v="1732"/>
    <n v="939"/>
    <x v="0"/>
    <x v="0"/>
    <s v="KPN"/>
    <x v="1"/>
    <x v="4"/>
    <x v="2"/>
    <x v="3"/>
    <x v="2"/>
    <d v="2001-03-30T00:00:00"/>
    <d v="2006-03-30T00:00:00"/>
    <x v="1"/>
    <n v="10000000"/>
    <n v="-4524.4602700000005"/>
    <n v="2.4"/>
    <n v="248.90283400000001"/>
    <n v="258.53803199999999"/>
    <n v="9.0625292002408191"/>
    <n v="-41003.053312204465"/>
    <n v="2380.9058970000001"/>
    <x v="0"/>
    <n v="-38622.147415204468"/>
    <n v="-34228.471227000002"/>
    <n v="-73288.454452000005"/>
    <n v="-39059.983225000004"/>
    <n v="-437.83580979553517"/>
    <n v="-30189.511622214002"/>
    <n v="-64310.618781630001"/>
    <n v="-34121.107159416002"/>
    <x v="0"/>
    <n v="-32748.043434260006"/>
    <n v="0"/>
    <n v="-64310.618781630001"/>
    <n v="-64310.618781630001"/>
    <n v="-34121.107159416002"/>
    <n v="-34121.107159416002"/>
    <n v="-34121.107159416002"/>
    <x v="1"/>
    <x v="1"/>
    <x v="1"/>
    <x v="1"/>
    <n v="-64310.618781630001"/>
    <n v="258.53803199999999"/>
    <n v="-4524.4602700000005"/>
    <n v="666.66666666666663"/>
    <x v="3"/>
    <n v="92896"/>
  </r>
  <r>
    <n v="1750"/>
    <n v="956"/>
    <x v="0"/>
    <x v="0"/>
    <s v="KPN"/>
    <x v="1"/>
    <x v="4"/>
    <x v="2"/>
    <x v="31"/>
    <x v="2"/>
    <d v="2001-04-04T00:00:00"/>
    <d v="2006-04-04T00:00:00"/>
    <x v="1"/>
    <n v="10000000"/>
    <n v="-4555.9624569999996"/>
    <n v="2.5299999999999998"/>
    <n v="249.20134400000001"/>
    <n v="258.67492900000002"/>
    <n v="9.0668426050937949"/>
    <n v="-41308.194512335402"/>
    <n v="2418.5415659999999"/>
    <x v="0"/>
    <n v="-38889.652946335402"/>
    <n v="15765.844352"/>
    <n v="-23506.856672000002"/>
    <n v="-39272.701024000002"/>
    <n v="-383.04807766459999"/>
    <n v="13905.474718464"/>
    <n v="-20627.266729679999"/>
    <n v="-34532.741448143999"/>
    <x v="0"/>
    <n v="-32976.056263765997"/>
    <n v="0"/>
    <n v="-20627.266729679999"/>
    <n v="-20627.266729679999"/>
    <n v="-34532.741448143999"/>
    <n v="-34532.741448143999"/>
    <n v="-34532.741448143999"/>
    <x v="1"/>
    <x v="1"/>
    <x v="1"/>
    <x v="1"/>
    <n v="-20627.266729679999"/>
    <n v="258.67492900000002"/>
    <n v="-4555.9624569999996"/>
    <n v="702.77777777777783"/>
    <x v="28"/>
    <n v="92896"/>
  </r>
  <r>
    <n v="1325"/>
    <n v="485"/>
    <x v="0"/>
    <x v="0"/>
    <s v="Kroger Co."/>
    <x v="0"/>
    <x v="1"/>
    <x v="3"/>
    <x v="1"/>
    <x v="4"/>
    <d v="2001-01-05T00:00:00"/>
    <d v="2006-01-05T00:00:00"/>
    <x v="0"/>
    <n v="-10000000"/>
    <n v="4176.9262040000003"/>
    <n v="1.2"/>
    <n v="68.411254"/>
    <n v="63.344943000000001"/>
    <n v="-5.1112863673844915"/>
    <n v="-21349.465964076255"/>
    <n v="-870.82984499999998"/>
    <x v="0"/>
    <n v="-22220.295809076255"/>
    <n v="-242773.849885"/>
    <n v="-264857.98752099997"/>
    <n v="-22084.13763599997"/>
    <n v="136.15817307628458"/>
    <n v="-242773.849885"/>
    <n v="-264857.98752099997"/>
    <n v="-22084.13763599997"/>
    <x v="0"/>
    <n v="52219.931402408009"/>
    <n v="0"/>
    <n v="-264857.98752099997"/>
    <n v="-145548.69331799998"/>
    <n v="-22084.13763599997"/>
    <n v="-22084.13763599997"/>
    <n v="-22084.13763599997"/>
    <x v="1"/>
    <x v="0"/>
    <x v="0"/>
    <x v="0"/>
    <n v="-27042.27077199996"/>
    <n v="-6.0780850000000015"/>
    <n v="-39.711209999999483"/>
    <n v="-333.33333333333331"/>
    <x v="1"/>
    <n v="11312"/>
  </r>
  <r>
    <n v="1515"/>
    <n v="565"/>
    <x v="0"/>
    <x v="1"/>
    <s v="Kroger Co."/>
    <x v="0"/>
    <x v="1"/>
    <x v="3"/>
    <x v="1"/>
    <x v="1"/>
    <d v="2001-01-05T00:00:00"/>
    <d v="2006-01-05T00:00:00"/>
    <x v="0"/>
    <n v="10000000"/>
    <n v="-4176.9262040000003"/>
    <n v="1.2"/>
    <n v="68.411254"/>
    <n v="63.344943000000001"/>
    <n v="-5.1112863673844915"/>
    <n v="21349.465964076255"/>
    <n v="870.82984499999998"/>
    <x v="0"/>
    <n v="22220.295809076255"/>
    <n v="242773.849885"/>
    <n v="264857.98752099997"/>
    <n v="22084.13763599997"/>
    <n v="-136.15817307628458"/>
    <n v="242773.849885"/>
    <n v="264857.98752099997"/>
    <n v="22084.13763599997"/>
    <x v="0"/>
    <n v="-52219.931402408009"/>
    <n v="0"/>
    <n v="264857.98752099997"/>
    <n v="145548.69331799998"/>
    <n v="22084.13763599997"/>
    <n v="22084.13763599997"/>
    <n v="22084.13763599997"/>
    <x v="1"/>
    <x v="0"/>
    <x v="0"/>
    <x v="0"/>
    <n v="27042.27077199996"/>
    <n v="-6.0780850000000015"/>
    <n v="39.711209999999483"/>
    <n v="333.33333333333331"/>
    <x v="1"/>
    <n v="11312"/>
  </r>
  <r>
    <n v="161"/>
    <n v="315"/>
    <x v="0"/>
    <x v="0"/>
    <s v="L-3 Communications"/>
    <x v="15"/>
    <x v="4"/>
    <x v="3"/>
    <x v="6"/>
    <x v="3"/>
    <d v="2000-09-19T00:00:00"/>
    <d v="2003-03-15T00:00:00"/>
    <x v="0"/>
    <n v="-3000000"/>
    <n v="528.08903699999996"/>
    <n v="3.95"/>
    <n v="676.15562699999998"/>
    <n v="672.50452199999995"/>
    <n v="-1.548417739428503"/>
    <n v="-817.70243288851498"/>
    <n v="-1644.367422"/>
    <x v="0"/>
    <n v="-2462.0698548885148"/>
    <n v="137037.24122699999"/>
    <n v="134883.699031"/>
    <n v="-2153.5421959999949"/>
    <n v="308.52765888851991"/>
    <n v="137037.24122699999"/>
    <n v="134883.699031"/>
    <n v="-2153.5421959999949"/>
    <x v="0"/>
    <n v="11293.184056245"/>
    <n v="-58262.5"/>
    <n v="76621.199030999996"/>
    <n v="-100615.61474799999"/>
    <n v="-2153.5421959999949"/>
    <n v="-2153.5421959999949"/>
    <n v="-2153.5421959999949"/>
    <x v="5"/>
    <x v="0"/>
    <x v="7"/>
    <x v="15"/>
    <n v="-8654.8903210000135"/>
    <n v="-9.254051000000004"/>
    <n v="-6.4981769999999415"/>
    <n v="-329.16666666666669"/>
    <x v="6"/>
    <n v="70600"/>
  </r>
  <r>
    <n v="251"/>
    <n v="365"/>
    <x v="1"/>
    <x v="5"/>
    <s v="L-3 Communications"/>
    <x v="15"/>
    <x v="4"/>
    <x v="3"/>
    <x v="3"/>
    <x v="3"/>
    <d v="2000-03-10T00:00:00"/>
    <d v="2003-03-15T00:00:00"/>
    <x v="0"/>
    <n v="3000000"/>
    <n v="-528.30787200000009"/>
    <n v="3.6"/>
    <n v="688.71589800000004"/>
    <n v="684.944661"/>
    <n v="-1.5485531673721913"/>
    <n v="818.11282853326236"/>
    <n v="1620.7586609999998"/>
    <x v="0"/>
    <n v="2438.8714895332623"/>
    <n v="-158774.447388"/>
    <n v="-156642.15767399999"/>
    <n v="2132.2897140000132"/>
    <n v="-306.58177553324913"/>
    <n v="-158774.447388"/>
    <n v="-156642.15767399999"/>
    <n v="2132.2897140000132"/>
    <x v="0"/>
    <n v="-11297.863842720002"/>
    <n v="111000"/>
    <n v="-45642.157673999987"/>
    <n v="100473.662282"/>
    <n v="2132.2897140000132"/>
    <n v="2132.2897140000132"/>
    <n v="2132.2897140000132"/>
    <x v="5"/>
    <x v="0"/>
    <x v="7"/>
    <x v="15"/>
    <n v="8564.6196340000024"/>
    <n v="-9.2505449999999882"/>
    <n v="6.440042999999946"/>
    <n v="300"/>
    <x v="3"/>
    <n v="70600"/>
  </r>
  <r>
    <n v="1594"/>
    <n v="648"/>
    <x v="1"/>
    <x v="7"/>
    <s v="L-3 Communications"/>
    <x v="15"/>
    <x v="4"/>
    <x v="3"/>
    <x v="4"/>
    <x v="3"/>
    <d v="2000-03-10T00:00:00"/>
    <d v="2003-03-15T00:00:00"/>
    <x v="0"/>
    <n v="-3000000"/>
    <n v="528.30787200000009"/>
    <n v="3.6"/>
    <n v="688.71589800000004"/>
    <n v="684.944661"/>
    <n v="-1.5485531673721913"/>
    <n v="-818.11282853326236"/>
    <n v="-1620.7586609999998"/>
    <x v="0"/>
    <n v="-2438.8714895332623"/>
    <n v="158774.447388"/>
    <n v="156642.15767399999"/>
    <n v="-2132.2897140000132"/>
    <n v="306.58177553324913"/>
    <n v="158774.447388"/>
    <n v="156642.15767399999"/>
    <n v="-2132.2897140000132"/>
    <x v="0"/>
    <n v="11297.863842720002"/>
    <n v="-111000"/>
    <n v="45642.157673999987"/>
    <n v="-100473.662282"/>
    <n v="-2132.2897140000132"/>
    <n v="-2132.2897140000132"/>
    <n v="-2132.2897140000132"/>
    <x v="5"/>
    <x v="0"/>
    <x v="7"/>
    <x v="15"/>
    <n v="-8564.6196340000024"/>
    <n v="-9.2505449999999882"/>
    <n v="-6.440042999999946"/>
    <n v="-300"/>
    <x v="4"/>
    <n v="70600"/>
  </r>
  <r>
    <n v="1595"/>
    <n v="649"/>
    <x v="0"/>
    <x v="8"/>
    <s v="L-3 Communications"/>
    <x v="15"/>
    <x v="4"/>
    <x v="3"/>
    <x v="5"/>
    <x v="3"/>
    <d v="2000-03-10T00:00:00"/>
    <d v="2003-03-15T00:00:00"/>
    <x v="0"/>
    <n v="3000000"/>
    <n v="-528.30787200000009"/>
    <n v="3.6"/>
    <n v="688.71589800000004"/>
    <n v="684.944661"/>
    <n v="-1.5485531673721913"/>
    <n v="818.11282853326236"/>
    <n v="1620.7586609999998"/>
    <x v="0"/>
    <n v="2438.8714895332623"/>
    <n v="-158774.447388"/>
    <n v="-156642.15767399999"/>
    <n v="2132.2897140000132"/>
    <n v="-306.58177553324913"/>
    <n v="-158774.447388"/>
    <n v="-156642.15767399999"/>
    <n v="2132.2897140000132"/>
    <x v="0"/>
    <n v="-11297.863842720002"/>
    <n v="111000"/>
    <n v="-45642.157673999987"/>
    <n v="100473.662282"/>
    <n v="2132.2897140000132"/>
    <n v="2132.2897140000132"/>
    <n v="2132.2897140000132"/>
    <x v="5"/>
    <x v="0"/>
    <x v="7"/>
    <x v="15"/>
    <n v="8564.6196340000024"/>
    <n v="-9.2505449999999882"/>
    <n v="6.440042999999946"/>
    <n v="300"/>
    <x v="5"/>
    <n v="70600"/>
  </r>
  <r>
    <n v="1326"/>
    <n v="486"/>
    <x v="0"/>
    <x v="0"/>
    <s v="Lafarge"/>
    <x v="10"/>
    <x v="8"/>
    <x v="4"/>
    <x v="1"/>
    <x v="6"/>
    <d v="2001-01-05T00:00:00"/>
    <d v="2006-01-05T00:00:00"/>
    <x v="0"/>
    <n v="-10000000"/>
    <n v="4084.3707010000003"/>
    <n v="0.65"/>
    <n v="57.444164000000001"/>
    <n v="52.769271000000003"/>
    <n v="-4.8156670164841699"/>
    <n v="-19668.969267900029"/>
    <n v="-795.73059600000011"/>
    <x v="0"/>
    <n v="-20464.69986390003"/>
    <n v="-47366.539978000001"/>
    <n v="-67173.485000999994"/>
    <n v="-19806.945022999993"/>
    <n v="657.75484090003738"/>
    <n v="-47366.539978000001"/>
    <n v="-67173.485000999994"/>
    <n v="-19806.945022999993"/>
    <x v="0"/>
    <n v="30234.554114152503"/>
    <n v="0"/>
    <n v="-67173.485000999994"/>
    <n v="-77668.078323999987"/>
    <n v="-19806.945022999993"/>
    <n v="-19806.945022999993"/>
    <n v="-19806.945022999993"/>
    <x v="1"/>
    <x v="5"/>
    <x v="1"/>
    <x v="10"/>
    <n v="-30895.929456999991"/>
    <n v="-7.0686159999999987"/>
    <n v="-37.627230999999938"/>
    <n v="-180.55555555555557"/>
    <x v="1"/>
    <n v="70956"/>
  </r>
  <r>
    <n v="1516"/>
    <n v="566"/>
    <x v="0"/>
    <x v="1"/>
    <s v="Lafarge"/>
    <x v="10"/>
    <x v="8"/>
    <x v="4"/>
    <x v="1"/>
    <x v="1"/>
    <d v="2001-01-05T00:00:00"/>
    <d v="2006-01-05T00:00:00"/>
    <x v="0"/>
    <n v="10000000"/>
    <n v="-4084.3707010000003"/>
    <n v="0.65"/>
    <n v="57.444164000000001"/>
    <n v="52.769271000000003"/>
    <n v="-4.8156670164841699"/>
    <n v="19668.969267900029"/>
    <n v="795.73059600000011"/>
    <x v="0"/>
    <n v="20464.69986390003"/>
    <n v="47366.539978000001"/>
    <n v="67173.485000999994"/>
    <n v="19806.945022999993"/>
    <n v="-657.75484090003738"/>
    <n v="47366.539978000001"/>
    <n v="67173.485000999994"/>
    <n v="19806.945022999993"/>
    <x v="0"/>
    <n v="-30234.554114152503"/>
    <n v="0"/>
    <n v="67173.485000999994"/>
    <n v="77668.078323999987"/>
    <n v="19806.945022999993"/>
    <n v="19806.945022999993"/>
    <n v="19806.945022999993"/>
    <x v="1"/>
    <x v="5"/>
    <x v="1"/>
    <x v="10"/>
    <n v="30895.929456999991"/>
    <n v="-7.0686159999999987"/>
    <n v="37.627230999999938"/>
    <n v="180.55555555555557"/>
    <x v="1"/>
    <n v="70956"/>
  </r>
  <r>
    <n v="1603"/>
    <n v="657"/>
    <x v="0"/>
    <x v="0"/>
    <s v="Lafarge"/>
    <x v="10"/>
    <x v="8"/>
    <x v="4"/>
    <x v="6"/>
    <x v="6"/>
    <d v="2001-01-11T00:00:00"/>
    <d v="2006-01-11T00:00:00"/>
    <x v="0"/>
    <n v="10000000"/>
    <n v="-4122.5774609999999"/>
    <n v="0.8"/>
    <n v="57.587659000000002"/>
    <n v="52.902256000000001"/>
    <n v="-4.8120874497729709"/>
    <n v="19838.203260795017"/>
    <n v="831.55770600000005"/>
    <x v="0"/>
    <n v="20669.760966795016"/>
    <n v="111875.91796599999"/>
    <n v="131998.943696"/>
    <n v="20123.025730000008"/>
    <n v="-546.73523679500795"/>
    <n v="111875.91796599999"/>
    <n v="131998.943696"/>
    <n v="20123.025730000008"/>
    <x v="0"/>
    <n v="-30517.3796550525"/>
    <n v="0"/>
    <n v="131998.943696"/>
    <n v="131998.943696"/>
    <n v="20123.025730000008"/>
    <n v="20123.025730000008"/>
    <n v="20123.025730000008"/>
    <x v="1"/>
    <x v="5"/>
    <x v="1"/>
    <x v="10"/>
    <n v="31099.256164999999"/>
    <n v="-7.0789529999999985"/>
    <n v="38.154766999999993"/>
    <n v="222.22222222222223"/>
    <x v="6"/>
    <n v="70956"/>
  </r>
  <r>
    <n v="159"/>
    <n v="212"/>
    <x v="0"/>
    <x v="0"/>
    <s v="LBIE"/>
    <x v="5"/>
    <x v="2"/>
    <x v="3"/>
    <x v="6"/>
    <x v="4"/>
    <d v="2000-09-26T00:00:00"/>
    <d v="2005-09-26T00:00:00"/>
    <x v="0"/>
    <n v="-10000000"/>
    <n v="3837.315376"/>
    <n v="0.52"/>
    <n v="79.450416000000004"/>
    <n v="74.402298000000002"/>
    <n v="-5.0982540868311501"/>
    <n v="-19563.60879815201"/>
    <n v="-909.19518900000003"/>
    <x v="0"/>
    <n v="-20472.803987152009"/>
    <n v="106912.51414"/>
    <n v="87142.659935999996"/>
    <n v="-19769.854204000003"/>
    <n v="702.94978315200569"/>
    <n v="106912.51414"/>
    <n v="87142.659935999996"/>
    <n v="-19769.854204000003"/>
    <x v="0"/>
    <n v="22093.34327732"/>
    <n v="-26144.444444000001"/>
    <n v="60998.215491999996"/>
    <n v="-83940.513950000022"/>
    <n v="-19769.854203999996"/>
    <n v="-19769.854203999996"/>
    <n v="-19769.854204000003"/>
    <x v="0"/>
    <x v="3"/>
    <x v="1"/>
    <x v="5"/>
    <n v="-35829.684524000004"/>
    <n v="-8.6929619999999943"/>
    <n v="-33.429723000000195"/>
    <n v="-144.44444444444446"/>
    <x v="6"/>
    <n v="299"/>
  </r>
  <r>
    <n v="221"/>
    <n v="338"/>
    <x v="0"/>
    <x v="0"/>
    <s v="LBIE"/>
    <x v="5"/>
    <x v="2"/>
    <x v="3"/>
    <x v="8"/>
    <x v="4"/>
    <d v="2000-10-10T00:00:00"/>
    <d v="2005-10-11T00:00:00"/>
    <x v="0"/>
    <n v="-10000000"/>
    <n v="3866.7075110000001"/>
    <n v="0.51"/>
    <n v="79.856329000000002"/>
    <n v="74.807253000000003"/>
    <n v="-5.0970879865573924"/>
    <n v="-19708.948401849335"/>
    <n v="-929.68738500000006"/>
    <x v="0"/>
    <n v="-20638.635786849336"/>
    <n v="102868.428033"/>
    <n v="82963.349841000003"/>
    <n v="-19905.078192000001"/>
    <n v="733.55759484933515"/>
    <n v="102868.428033"/>
    <n v="82963.349841000003"/>
    <n v="-19905.078192000001"/>
    <x v="0"/>
    <n v="22262.568494582501"/>
    <n v="-13175"/>
    <n v="69788.349841000003"/>
    <n v="-82615.899365000005"/>
    <n v="-19905.078192000001"/>
    <n v="-19905.078192000001"/>
    <n v="-19905.078192000001"/>
    <x v="1"/>
    <x v="3"/>
    <x v="1"/>
    <x v="5"/>
    <n v="-35280.074945999993"/>
    <n v="-8.4931279999999987"/>
    <n v="-33.984534000000167"/>
    <n v="-141.66666666666669"/>
    <x v="8"/>
    <n v="299"/>
  </r>
  <r>
    <n v="223"/>
    <n v="339"/>
    <x v="0"/>
    <x v="0"/>
    <s v="LBIE"/>
    <x v="5"/>
    <x v="2"/>
    <x v="3"/>
    <x v="15"/>
    <x v="4"/>
    <d v="2000-10-12T00:00:00"/>
    <d v="2005-10-12T00:00:00"/>
    <x v="0"/>
    <n v="10000000"/>
    <n v="-3877.2574929999996"/>
    <n v="0.56999999999999995"/>
    <n v="79.884127000000007"/>
    <n v="74.835087000000001"/>
    <n v="-5.0971702017188596"/>
    <n v="19763.041357710768"/>
    <n v="943.64546400000006"/>
    <x v="0"/>
    <n v="20706.686821710769"/>
    <n v="-78013.804386999996"/>
    <n v="-58014.174358999997"/>
    <n v="19999.630028"/>
    <n v="-707.05679371076985"/>
    <n v="-78013.804386999996"/>
    <n v="-58014.174358999997"/>
    <n v="19999.630028"/>
    <x v="0"/>
    <n v="-22323.3100159475"/>
    <n v="14566.666667"/>
    <n v="-43447.507691999999"/>
    <n v="84089.638982999997"/>
    <n v="19999.630028"/>
    <n v="19999.630028"/>
    <n v="19999.630028"/>
    <x v="1"/>
    <x v="3"/>
    <x v="1"/>
    <x v="5"/>
    <n v="35309.182584000009"/>
    <n v="-8.479015000000004"/>
    <n v="34.119064000000435"/>
    <n v="158.33333333333331"/>
    <x v="15"/>
    <n v="299"/>
  </r>
  <r>
    <n v="226"/>
    <n v="342"/>
    <x v="0"/>
    <x v="0"/>
    <s v="LBIE"/>
    <x v="5"/>
    <x v="2"/>
    <x v="3"/>
    <x v="0"/>
    <x v="4"/>
    <d v="2000-10-13T00:00:00"/>
    <d v="2005-10-13T00:00:00"/>
    <x v="0"/>
    <n v="10000000"/>
    <n v="-3882.1516549999997"/>
    <n v="0.59"/>
    <n v="79.911704999999998"/>
    <n v="74.862752"/>
    <n v="-5.0971960185609202"/>
    <n v="19788.087959315686"/>
    <n v="948.12807899999996"/>
    <x v="0"/>
    <n v="20736.216038315684"/>
    <n v="-70432.455067999996"/>
    <n v="-50395.275031999998"/>
    <n v="20037.180035999998"/>
    <n v="-699.03600231568635"/>
    <n v="-70432.455067999996"/>
    <n v="-50395.275031999998"/>
    <n v="20037.180035999998"/>
    <x v="0"/>
    <n v="-22351.4881536625"/>
    <n v="15569.444444000001"/>
    <n v="-34825.830587999997"/>
    <n v="84431.411158000003"/>
    <n v="20037.180035999998"/>
    <n v="20037.180035999998"/>
    <n v="20037.180035999998"/>
    <x v="1"/>
    <x v="3"/>
    <x v="1"/>
    <x v="5"/>
    <n v="35291.994068000015"/>
    <n v="-8.4646070000000009"/>
    <n v="34.182254000000285"/>
    <n v="163.88888888888889"/>
    <x v="0"/>
    <n v="299"/>
  </r>
  <r>
    <n v="1328"/>
    <n v="488"/>
    <x v="0"/>
    <x v="0"/>
    <s v="LBIE"/>
    <x v="5"/>
    <x v="2"/>
    <x v="3"/>
    <x v="1"/>
    <x v="0"/>
    <d v="2001-01-05T00:00:00"/>
    <d v="2006-01-05T00:00:00"/>
    <x v="0"/>
    <n v="-10000000"/>
    <n v="4086.3558040000003"/>
    <n v="0.8"/>
    <n v="82.18083"/>
    <n v="77.134269000000003"/>
    <n v="-5.0946149766946576"/>
    <n v="-20818.409479161539"/>
    <n v="-1026.1954020000001"/>
    <x v="0"/>
    <n v="-21844.60488116154"/>
    <n v="-10517.385435"/>
    <n v="-31670.929194"/>
    <n v="-21153.543759"/>
    <n v="691.06112216153997"/>
    <n v="-10517.385435"/>
    <n v="-31670.929194"/>
    <n v="-21153.543759"/>
    <x v="0"/>
    <n v="23527.193541529999"/>
    <n v="0"/>
    <n v="-31670.929194"/>
    <n v="-83148.213917000001"/>
    <n v="-21153.543759"/>
    <n v="-21153.543759"/>
    <n v="-21153.543759"/>
    <x v="1"/>
    <x v="3"/>
    <x v="1"/>
    <x v="5"/>
    <n v="-32170.109536"/>
    <n v="-7.30692599999999"/>
    <n v="-37.665886999999657"/>
    <n v="-222.22222222222223"/>
    <x v="1"/>
    <n v="299"/>
  </r>
  <r>
    <n v="1561"/>
    <n v="607"/>
    <x v="0"/>
    <x v="1"/>
    <s v="LBIE"/>
    <x v="5"/>
    <x v="2"/>
    <x v="3"/>
    <x v="1"/>
    <x v="1"/>
    <d v="2001-01-05T00:00:00"/>
    <d v="2006-01-05T00:00:00"/>
    <x v="0"/>
    <n v="10000000"/>
    <n v="-4086.3558040000003"/>
    <n v="0.8"/>
    <n v="82.18083"/>
    <n v="77.134269000000003"/>
    <n v="-5.0946149766946576"/>
    <n v="20818.409479161539"/>
    <n v="1026.1954020000001"/>
    <x v="0"/>
    <n v="21844.60488116154"/>
    <n v="10517.385435"/>
    <n v="31670.929194"/>
    <n v="21153.543759"/>
    <n v="-691.06112216153997"/>
    <n v="10517.385435"/>
    <n v="31670.929194"/>
    <n v="21153.543759"/>
    <x v="0"/>
    <n v="-23527.193541529999"/>
    <n v="0"/>
    <n v="31670.929194"/>
    <n v="83148.213917000001"/>
    <n v="21153.543759"/>
    <n v="21153.543759"/>
    <n v="21153.543759"/>
    <x v="1"/>
    <x v="3"/>
    <x v="1"/>
    <x v="5"/>
    <n v="32170.109536"/>
    <n v="-7.30692599999999"/>
    <n v="37.665886999999657"/>
    <n v="222.22222222222223"/>
    <x v="1"/>
    <n v="299"/>
  </r>
  <r>
    <n v="1678"/>
    <n v="886"/>
    <x v="0"/>
    <x v="0"/>
    <s v="LBIE"/>
    <x v="5"/>
    <x v="2"/>
    <x v="3"/>
    <x v="10"/>
    <x v="4"/>
    <d v="2001-03-13T00:00:00"/>
    <d v="2001-03-19T00:00:00"/>
    <x v="0"/>
    <n v="0"/>
    <n v="0"/>
    <n v="0.74"/>
    <n v="0"/>
    <n v="0"/>
    <m/>
    <n v="-"/>
    <n v="0"/>
    <x v="0"/>
    <n v="0"/>
    <n v="0"/>
    <n v="0"/>
    <n v="0"/>
    <n v="0"/>
    <n v="0"/>
    <n v="0"/>
    <n v="0"/>
    <x v="0"/>
    <n v="0"/>
    <n v="-45499.996666999999"/>
    <n v="-45499.996666999999"/>
    <n v="-45499.996666999999"/>
    <n v="0"/>
    <n v="0"/>
    <n v="0"/>
    <x v="3"/>
    <x v="3"/>
    <x v="1"/>
    <x v="5"/>
    <n v="0"/>
    <n v="0"/>
    <n v="0"/>
    <n v="0"/>
    <x v="10"/>
    <n v="299"/>
  </r>
  <r>
    <n v="1683"/>
    <n v="891"/>
    <x v="0"/>
    <x v="0"/>
    <s v="LBIE"/>
    <x v="5"/>
    <x v="2"/>
    <x v="3"/>
    <x v="6"/>
    <x v="4"/>
    <d v="2001-03-14T00:00:00"/>
    <d v="2003-03-14T00:00:00"/>
    <x v="0"/>
    <n v="10000000"/>
    <n v="-1783.4393830000001"/>
    <n v="0.56999999999999995"/>
    <n v="54.403840000000002"/>
    <n v="49.293748999999998"/>
    <n v="-5.2023944202131842"/>
    <n v="9278.1550949076445"/>
    <n v="606.09336900000005"/>
    <x v="0"/>
    <n v="9884.2484639076447"/>
    <n v="7980.4294879999998"/>
    <n v="17624.132947999999"/>
    <n v="9643.7034599999988"/>
    <n v="-240.54500390764588"/>
    <n v="7980.4294879999998"/>
    <n v="17624.132947999999"/>
    <n v="9643.7034599999988"/>
    <x v="0"/>
    <n v="-10268.152247622502"/>
    <n v="0"/>
    <n v="17624.132947999999"/>
    <n v="17624.132947999999"/>
    <n v="9643.7034599999988"/>
    <n v="9643.7034599999988"/>
    <n v="9643.7034599999988"/>
    <x v="5"/>
    <x v="3"/>
    <x v="1"/>
    <x v="5"/>
    <n v="22908.005244"/>
    <n v="-11.626652"/>
    <n v="20.955803999999716"/>
    <n v="158.33333333333331"/>
    <x v="6"/>
    <n v="299"/>
  </r>
  <r>
    <n v="1327"/>
    <n v="487"/>
    <x v="0"/>
    <x v="0"/>
    <s v="Legrand"/>
    <x v="10"/>
    <x v="8"/>
    <x v="4"/>
    <x v="1"/>
    <x v="6"/>
    <d v="2001-01-05T00:00:00"/>
    <d v="2006-01-05T00:00:00"/>
    <x v="0"/>
    <n v="-10000000"/>
    <n v="4081.2239789999999"/>
    <n v="0.65"/>
    <n v="54.892052"/>
    <n v="54.334094"/>
    <n v="-0.55978459101662448"/>
    <n v="-2284.6062959317555"/>
    <n v="-679.45765800000004"/>
    <x v="0"/>
    <n v="-2964.0639539317553"/>
    <n v="-58036.982817999997"/>
    <n v="-60609.614075999998"/>
    <n v="-2572.6312580000013"/>
    <n v="391.4326959317541"/>
    <n v="-58036.982817999997"/>
    <n v="-60609.614075999998"/>
    <n v="-2572.6312580000013"/>
    <x v="0"/>
    <n v="30211.260504547499"/>
    <n v="0"/>
    <n v="-60609.614075999998"/>
    <n v="-58451.683493999997"/>
    <n v="-2572.6312580000013"/>
    <n v="-2572.6312580000013"/>
    <n v="-2572.6312580000013"/>
    <x v="1"/>
    <x v="5"/>
    <x v="1"/>
    <x v="10"/>
    <n v="-13620.347808999999"/>
    <n v="-2.9568950000000029"/>
    <n v="-37.568197000000055"/>
    <n v="-180.55555555555557"/>
    <x v="1"/>
    <n v="92903"/>
  </r>
  <r>
    <n v="1517"/>
    <n v="567"/>
    <x v="0"/>
    <x v="1"/>
    <s v="Legrand"/>
    <x v="10"/>
    <x v="8"/>
    <x v="4"/>
    <x v="1"/>
    <x v="1"/>
    <d v="2001-01-05T00:00:00"/>
    <d v="2006-01-05T00:00:00"/>
    <x v="0"/>
    <n v="10000000"/>
    <n v="-4081.2239789999999"/>
    <n v="0.65"/>
    <n v="54.892052"/>
    <n v="54.334094"/>
    <n v="-0.55978459101662448"/>
    <n v="2284.6062959317555"/>
    <n v="679.45765800000004"/>
    <x v="0"/>
    <n v="2964.0639539317553"/>
    <n v="58036.982817999997"/>
    <n v="60609.614075999998"/>
    <n v="2572.6312580000013"/>
    <n v="-391.4326959317541"/>
    <n v="58036.982817999997"/>
    <n v="60609.614075999998"/>
    <n v="2572.6312580000013"/>
    <x v="0"/>
    <n v="-30211.260504547499"/>
    <n v="0"/>
    <n v="60609.614075999998"/>
    <n v="58451.683493999997"/>
    <n v="2572.6312580000013"/>
    <n v="2572.6312580000013"/>
    <n v="2572.6312580000013"/>
    <x v="1"/>
    <x v="5"/>
    <x v="1"/>
    <x v="10"/>
    <n v="13620.347808999999"/>
    <n v="-2.9568950000000029"/>
    <n v="37.568197000000055"/>
    <n v="180.55555555555557"/>
    <x v="1"/>
    <n v="92903"/>
  </r>
  <r>
    <n v="261"/>
    <n v="376"/>
    <x v="0"/>
    <x v="0"/>
    <s v="Lloyds TSB"/>
    <x v="11"/>
    <x v="2"/>
    <x v="6"/>
    <x v="7"/>
    <x v="2"/>
    <d v="2000-11-08T00:00:00"/>
    <d v="2005-11-08T00:00:00"/>
    <x v="0"/>
    <n v="-20000000"/>
    <n v="7794.5335780000005"/>
    <n v="0.14000000000000001"/>
    <n v="15.181873"/>
    <n v="15.168445999999999"/>
    <n v="-8.2327035767544594E-3"/>
    <n v="-64.170084466733343"/>
    <n v="-368.83481700000004"/>
    <x v="0"/>
    <n v="-433.00490146673337"/>
    <n v="5507.8229220000003"/>
    <n v="5328.5829670000003"/>
    <n v="-179.23995500000001"/>
    <n v="253.76494646673336"/>
    <n v="5507.8229220000003"/>
    <n v="5328.5829670000003"/>
    <n v="-179.23995500000001"/>
    <x v="0"/>
    <n v="15386.409282971999"/>
    <n v="-7155.5555560000003"/>
    <n v="-1826.972589"/>
    <n v="-45216.398989999994"/>
    <n v="-179.23995500000001"/>
    <n v="-179.23995500000001"/>
    <n v="-179.23995500000001"/>
    <x v="1"/>
    <x v="6"/>
    <x v="1"/>
    <x v="11"/>
    <n v="-27542.643566000002"/>
    <n v="-3.2490710000000007"/>
    <n v="-68.758708999999726"/>
    <n v="-77.777777777777786"/>
    <x v="7"/>
    <n v="91596"/>
  </r>
  <r>
    <n v="11"/>
    <n v="4"/>
    <x v="0"/>
    <x v="2"/>
    <s v="Lockheed Martin Cor"/>
    <x v="0"/>
    <x v="8"/>
    <x v="3"/>
    <x v="24"/>
    <x v="3"/>
    <d v="2000-05-05T00:00:00"/>
    <d v="2001-12-20T00:00:00"/>
    <x v="0"/>
    <n v="25000000"/>
    <n v="-1702.505443"/>
    <n v="0.85"/>
    <n v="34.522668000000003"/>
    <n v="33.671351999999999"/>
    <n v="-0.63282476270076771"/>
    <n v="1077.3876029632404"/>
    <n v="921.20696999999996"/>
    <x v="0"/>
    <n v="1998.5945729632404"/>
    <n v="97381.128452999998"/>
    <n v="99180.023275"/>
    <n v="1798.894822000002"/>
    <n v="-199.69975096323833"/>
    <n v="97381.128452999998"/>
    <n v="99180.023275"/>
    <n v="1798.894822000002"/>
    <x v="0"/>
    <n v="-21284.723048386004"/>
    <n v="188298.61111100001"/>
    <n v="287478.63438599999"/>
    <n v="86615.964859999978"/>
    <n v="1798.894822000002"/>
    <n v="1798.894822000002"/>
    <n v="1798.894822000002"/>
    <x v="2"/>
    <x v="0"/>
    <x v="0"/>
    <x v="0"/>
    <n v="9319.4711050000042"/>
    <n v="-4.027746999999998"/>
    <n v="51.310848999999962"/>
    <n v="590.27777777777783"/>
    <x v="22"/>
    <n v="46797"/>
  </r>
  <r>
    <n v="12"/>
    <n v="102"/>
    <x v="0"/>
    <x v="0"/>
    <s v="Lockheed Martin Cor"/>
    <x v="0"/>
    <x v="8"/>
    <x v="3"/>
    <x v="6"/>
    <x v="3"/>
    <d v="2000-05-05T00:00:00"/>
    <d v="2002-05-05T00:00:00"/>
    <x v="0"/>
    <n v="-15000000"/>
    <n v="1535.797548"/>
    <n v="0.85"/>
    <n v="38.823658999999999"/>
    <n v="38.038218000000001"/>
    <n v="-0.63785659858436039"/>
    <n v="-979.61860008148096"/>
    <n v="-680.56435799999997"/>
    <x v="0"/>
    <n v="-1660.182958081481"/>
    <n v="-93865.426481999995"/>
    <n v="-95344.501629999999"/>
    <n v="-1479.0751480000035"/>
    <n v="181.10781008147751"/>
    <n v="-93865.426481999995"/>
    <n v="-95344.501629999999"/>
    <n v="-1479.0751480000035"/>
    <x v="0"/>
    <n v="19200.540945096003"/>
    <n v="-97750"/>
    <n v="-193094.50163000001"/>
    <n v="-60775.13939299999"/>
    <n v="-1479.0751480000326"/>
    <n v="-1479.0751480000326"/>
    <n v="-1479.0751480000035"/>
    <x v="2"/>
    <x v="0"/>
    <x v="0"/>
    <x v="0"/>
    <n v="-7786.3470420000085"/>
    <n v="-3.9330229999999986"/>
    <n v="-31.038970000000063"/>
    <n v="-354.16666666666669"/>
    <x v="6"/>
    <n v="46797"/>
  </r>
  <r>
    <n v="27"/>
    <n v="123"/>
    <x v="0"/>
    <x v="3"/>
    <s v="Lockheed Martin Cor"/>
    <x v="0"/>
    <x v="8"/>
    <x v="3"/>
    <x v="4"/>
    <x v="3"/>
    <d v="2000-05-05T00:00:00"/>
    <d v="2001-12-20T00:00:00"/>
    <x v="0"/>
    <n v="-25000000"/>
    <n v="1702.505443"/>
    <n v="0.85"/>
    <n v="34.522668000000003"/>
    <n v="33.671351999999999"/>
    <n v="-0.63282476270076771"/>
    <n v="-1077.3876029632404"/>
    <n v="-921.20696999999996"/>
    <x v="0"/>
    <n v="-1998.5945729632404"/>
    <n v="-97381.128452999998"/>
    <n v="-99180.023275"/>
    <n v="-1798.894822000002"/>
    <n v="199.69975096323833"/>
    <n v="-97381.128452999998"/>
    <n v="-99180.023275"/>
    <n v="-1798.894822000002"/>
    <x v="0"/>
    <n v="21284.723048386004"/>
    <n v="-188298.61111100001"/>
    <n v="-287478.63438599999"/>
    <n v="-86615.964859999978"/>
    <n v="-1798.894822000002"/>
    <n v="-1798.894822000002"/>
    <n v="-1798.894822000002"/>
    <x v="2"/>
    <x v="0"/>
    <x v="0"/>
    <x v="0"/>
    <n v="-9319.4711050000042"/>
    <n v="-4.027746999999998"/>
    <n v="-51.310848999999962"/>
    <n v="-590.27777777777783"/>
    <x v="4"/>
    <n v="46797"/>
  </r>
  <r>
    <n v="33"/>
    <n v="124"/>
    <x v="0"/>
    <x v="4"/>
    <s v="Lockheed Martin Cor"/>
    <x v="0"/>
    <x v="8"/>
    <x v="3"/>
    <x v="5"/>
    <x v="3"/>
    <d v="2000-05-05T00:00:00"/>
    <d v="2001-12-20T00:00:00"/>
    <x v="0"/>
    <n v="25000000"/>
    <n v="-1702.505443"/>
    <n v="0.85"/>
    <n v="34.522668000000003"/>
    <n v="33.671351999999999"/>
    <n v="-0.63282476270076771"/>
    <n v="1077.3876029632404"/>
    <n v="921.20696999999996"/>
    <x v="0"/>
    <n v="1998.5945729632404"/>
    <n v="97381.128452999998"/>
    <n v="99180.023275"/>
    <n v="1798.894822000002"/>
    <n v="-199.69975096323833"/>
    <n v="97381.128452999998"/>
    <n v="99180.023275"/>
    <n v="1798.894822000002"/>
    <x v="0"/>
    <n v="-21284.723048386004"/>
    <n v="188298.61111100001"/>
    <n v="287478.63438599999"/>
    <n v="86615.964859999978"/>
    <n v="1798.894822000002"/>
    <n v="1798.894822000002"/>
    <n v="1798.894822000002"/>
    <x v="2"/>
    <x v="0"/>
    <x v="0"/>
    <x v="0"/>
    <n v="9319.4711050000042"/>
    <n v="-4.027746999999998"/>
    <n v="51.310848999999962"/>
    <n v="590.27777777777783"/>
    <x v="5"/>
    <n v="46797"/>
  </r>
  <r>
    <n v="152"/>
    <n v="207"/>
    <x v="0"/>
    <x v="0"/>
    <s v="Lockheed Martin Cor"/>
    <x v="0"/>
    <x v="8"/>
    <x v="3"/>
    <x v="11"/>
    <x v="3"/>
    <d v="2000-09-26T00:00:00"/>
    <d v="2001-09-26T00:00:00"/>
    <x v="0"/>
    <n v="-10000000"/>
    <n v="463.01620600000001"/>
    <n v="0.45"/>
    <n v="31.915289999999999"/>
    <n v="30.970912999999999"/>
    <n v="-0.62481837511452198"/>
    <n v="-289.3010334846108"/>
    <n v="-307.50546300000002"/>
    <x v="0"/>
    <n v="-596.80649648461076"/>
    <n v="-7267.6278970000003"/>
    <n v="-7810.1003019999998"/>
    <n v="-542.47240499999953"/>
    <n v="54.334091484611236"/>
    <n v="-7267.6278970000003"/>
    <n v="-7810.1003019999998"/>
    <n v="-542.47240499999953"/>
    <x v="0"/>
    <n v="5788.6286074120007"/>
    <n v="-22625"/>
    <n v="-30435.100301999999"/>
    <n v="-28892.717386999997"/>
    <n v="-542.47240500000044"/>
    <n v="-542.47240500000044"/>
    <n v="-542.47240499999953"/>
    <x v="3"/>
    <x v="0"/>
    <x v="0"/>
    <x v="0"/>
    <n v="-2765.538397999997"/>
    <n v="-4.139325000000003"/>
    <n v="-20.50325399999997"/>
    <n v="-125"/>
    <x v="11"/>
    <n v="46797"/>
  </r>
  <r>
    <n v="1329"/>
    <n v="489"/>
    <x v="0"/>
    <x v="0"/>
    <s v="Lockheed Martin Cor"/>
    <x v="0"/>
    <x v="8"/>
    <x v="3"/>
    <x v="1"/>
    <x v="3"/>
    <d v="2001-01-05T00:00:00"/>
    <d v="2006-01-05T00:00:00"/>
    <x v="0"/>
    <n v="-10000000"/>
    <n v="4038.3561149999996"/>
    <n v="0.52"/>
    <n v="71.919985999999994"/>
    <n v="71.241175999999996"/>
    <n v="-0.67542623306935989"/>
    <n v="-2727.6116585470645"/>
    <n v="-800.95468800000003"/>
    <x v="0"/>
    <n v="-3528.5663465470643"/>
    <n v="70210.573753000004"/>
    <n v="67346.781386000002"/>
    <n v="-2863.7923670000018"/>
    <n v="664.77397954706248"/>
    <n v="70210.573753000004"/>
    <n v="67346.781386000002"/>
    <n v="-2863.7923670000018"/>
    <x v="0"/>
    <n v="50487.528149729995"/>
    <n v="0"/>
    <n v="67346.781386000002"/>
    <n v="-27910.354424000005"/>
    <n v="-2863.7923670000018"/>
    <n v="-2863.7923670000018"/>
    <n v="-2863.7923670000018"/>
    <x v="1"/>
    <x v="0"/>
    <x v="0"/>
    <x v="0"/>
    <n v="-14116.207593999992"/>
    <n v="-2.9828660000000013"/>
    <n v="-38.120142000000214"/>
    <n v="-144.44444444444446"/>
    <x v="1"/>
    <n v="46797"/>
  </r>
  <r>
    <n v="1518"/>
    <n v="568"/>
    <x v="0"/>
    <x v="1"/>
    <s v="Lockheed Martin Cor"/>
    <x v="0"/>
    <x v="8"/>
    <x v="3"/>
    <x v="1"/>
    <x v="1"/>
    <d v="2001-01-05T00:00:00"/>
    <d v="2006-01-05T00:00:00"/>
    <x v="0"/>
    <n v="10000000"/>
    <n v="-4038.3561149999996"/>
    <n v="0.52"/>
    <n v="71.919985999999994"/>
    <n v="71.241175999999996"/>
    <n v="-0.67542623306935989"/>
    <n v="2727.6116585470645"/>
    <n v="800.95468800000003"/>
    <x v="0"/>
    <n v="3528.5663465470643"/>
    <n v="-70210.573753000004"/>
    <n v="-67346.781386000002"/>
    <n v="2863.7923670000018"/>
    <n v="-664.77397954706248"/>
    <n v="-70210.573753000004"/>
    <n v="-67346.781386000002"/>
    <n v="2863.7923670000018"/>
    <x v="0"/>
    <n v="-50487.528149729995"/>
    <n v="0"/>
    <n v="-67346.781386000002"/>
    <n v="27910.354424000005"/>
    <n v="2863.7923670000018"/>
    <n v="2863.7923670000018"/>
    <n v="2863.7923670000018"/>
    <x v="1"/>
    <x v="0"/>
    <x v="0"/>
    <x v="0"/>
    <n v="14116.207593999992"/>
    <n v="-2.9828660000000013"/>
    <n v="38.120142000000214"/>
    <n v="144.44444444444446"/>
    <x v="1"/>
    <n v="46797"/>
  </r>
  <r>
    <n v="255"/>
    <n v="369"/>
    <x v="2"/>
    <x v="10"/>
    <s v="Loews Corp"/>
    <x v="2"/>
    <x v="2"/>
    <x v="3"/>
    <x v="3"/>
    <x v="0"/>
    <d v="2000-07-19T00:00:00"/>
    <d v="2005-07-19T00:00:00"/>
    <x v="0"/>
    <n v="-4000000"/>
    <n v="1532.5304409999999"/>
    <n v="1.75"/>
    <n v="110.80402599999999"/>
    <n v="63.989553999999998"/>
    <n v="-47.377517095945933"/>
    <n v="-72607.487168535052"/>
    <n v="-538.12733400000002"/>
    <x v="0"/>
    <n v="-73145.614502535056"/>
    <n v="-110805.052212"/>
    <n v="-183834.00544499999"/>
    <n v="-73028.953232999993"/>
    <n v="116.66126953506318"/>
    <n v="-110805.052212"/>
    <n v="-183834.00544499999"/>
    <n v="-73028.953232999993"/>
    <x v="0"/>
    <n v="4537.8226358009997"/>
    <n v="-35777.777778000003"/>
    <n v="-219611.78322300001"/>
    <n v="-122764.649172"/>
    <n v="-73028.953233000007"/>
    <n v="-73028.953233000007"/>
    <n v="-73028.953232999993"/>
    <x v="0"/>
    <x v="2"/>
    <x v="1"/>
    <x v="2"/>
    <n v="-77718.395030000014"/>
    <n v="-49.450305999999998"/>
    <n v="-13.613018000000011"/>
    <n v="-194.44444444444446"/>
    <x v="3"/>
    <n v="78122"/>
  </r>
  <r>
    <n v="1706"/>
    <n v="911"/>
    <x v="0"/>
    <x v="0"/>
    <s v="M &amp; S Finance Plc"/>
    <x v="9"/>
    <x v="6"/>
    <x v="6"/>
    <x v="32"/>
    <x v="2"/>
    <d v="2001-03-20T00:00:00"/>
    <d v="2006-02-16T00:00:00"/>
    <x v="0"/>
    <n v="-10000000"/>
    <n v="4137.1702089999999"/>
    <n v="0.52"/>
    <n v="55.291178000000002"/>
    <n v="55.237960000000001"/>
    <n v="-3.5519222761263895E-2"/>
    <n v="-146.94907025473572"/>
    <n v="-544.35681"/>
    <x v="0"/>
    <n v="-691.30588025473571"/>
    <n v="11985.958655"/>
    <n v="11631.403614999999"/>
    <n v="-354.5550400000011"/>
    <n v="336.75084025473461"/>
    <n v="11985.958655"/>
    <n v="11631.403614999999"/>
    <n v="-354.5550400000011"/>
    <x v="0"/>
    <m/>
    <n v="0"/>
    <n v="11631.403614999999"/>
    <n v="11631.403614999999"/>
    <n v="-354.5550400000011"/>
    <n v="-354.5550400000011"/>
    <n v="-354.5550400000011"/>
    <x v="1"/>
    <x v="0"/>
    <x v="1"/>
    <x v="9"/>
    <n v="-8631.2103730000017"/>
    <n v="-1.7242199999999954"/>
    <n v="-38.814201000000139"/>
    <n v="-144.44444444444446"/>
    <x v="29"/>
    <n v="94318"/>
  </r>
  <r>
    <n v="1330"/>
    <n v="490"/>
    <x v="0"/>
    <x v="0"/>
    <s v="Mannesmann Ag"/>
    <x v="5"/>
    <x v="8"/>
    <x v="8"/>
    <x v="1"/>
    <x v="2"/>
    <d v="2001-01-05T00:00:00"/>
    <d v="2006-01-05T00:00:00"/>
    <x v="0"/>
    <n v="-10000000"/>
    <n v="4068.6817550000001"/>
    <n v="0.52"/>
    <n v="55.773122999999998"/>
    <n v="55.230815999999997"/>
    <n v="-0.54471969556090183"/>
    <n v="-2216.2910869177958"/>
    <n v="-737.38045199999999"/>
    <x v="0"/>
    <n v="-2953.6715389177957"/>
    <n v="3010.031966"/>
    <n v="622.06548099999998"/>
    <n v="-2387.9664849999999"/>
    <n v="565.70505391779579"/>
    <n v="3010.031966"/>
    <n v="622.06548099999998"/>
    <n v="-2387.9664849999999"/>
    <x v="0"/>
    <n v="23425.435204412501"/>
    <n v="0"/>
    <n v="622.06548099999998"/>
    <n v="-5549.821105"/>
    <n v="-2387.9664849999999"/>
    <n v="-2387.9664849999999"/>
    <n v="-2387.9664849999999"/>
    <x v="1"/>
    <x v="3"/>
    <x v="1"/>
    <x v="5"/>
    <n v="-37152.42671"/>
    <n v="-8.651212000000001"/>
    <n v="-34.611169999999674"/>
    <n v="-144.44444444444446"/>
    <x v="1"/>
    <n v="92953"/>
  </r>
  <r>
    <n v="1519"/>
    <n v="569"/>
    <x v="0"/>
    <x v="1"/>
    <s v="Mannesmann Ag"/>
    <x v="5"/>
    <x v="8"/>
    <x v="8"/>
    <x v="1"/>
    <x v="1"/>
    <d v="2001-01-05T00:00:00"/>
    <d v="2006-01-05T00:00:00"/>
    <x v="0"/>
    <n v="10000000"/>
    <n v="-4068.6817550000001"/>
    <n v="0.52"/>
    <n v="55.773122999999998"/>
    <n v="55.230815999999997"/>
    <n v="-0.54471969556090183"/>
    <n v="2216.2910869177958"/>
    <n v="737.38045199999999"/>
    <x v="0"/>
    <n v="2953.6715389177957"/>
    <n v="-3010.031966"/>
    <n v="-622.06548099999998"/>
    <n v="2387.9664849999999"/>
    <n v="-565.70505391779579"/>
    <n v="-3010.031966"/>
    <n v="-622.06548099999998"/>
    <n v="2387.9664849999999"/>
    <x v="0"/>
    <n v="-23425.435204412501"/>
    <n v="0"/>
    <n v="-622.06548099999998"/>
    <n v="5549.821105"/>
    <n v="2387.9664849999999"/>
    <n v="2387.9664849999999"/>
    <n v="2387.9664849999999"/>
    <x v="1"/>
    <x v="3"/>
    <x v="1"/>
    <x v="5"/>
    <n v="37152.42671"/>
    <n v="-8.651212000000001"/>
    <n v="34.611169999999674"/>
    <n v="144.44444444444446"/>
    <x v="1"/>
    <n v="92953"/>
  </r>
  <r>
    <n v="1626"/>
    <n v="826"/>
    <x v="0"/>
    <x v="0"/>
    <s v="Mannesmann Ag"/>
    <x v="5"/>
    <x v="8"/>
    <x v="8"/>
    <x v="7"/>
    <x v="2"/>
    <d v="2001-01-22T00:00:00"/>
    <d v="2006-01-22T00:00:00"/>
    <x v="0"/>
    <n v="10000000"/>
    <n v="-4147.9365509999998"/>
    <n v="0.76"/>
    <n v="56.154904000000002"/>
    <n v="55.612825000000001"/>
    <n v="-0.54458089779643482"/>
    <n v="2258.8870109462273"/>
    <n v="795.36141599999996"/>
    <x v="0"/>
    <n v="3054.2484269462275"/>
    <n v="98298.649093999993"/>
    <n v="100910.60328"/>
    <n v="2611.9541860000027"/>
    <n v="-442.29424094622482"/>
    <n v="98298.649093999993"/>
    <n v="100910.60328"/>
    <n v="2611.9541860000027"/>
    <x v="0"/>
    <n v="-23881.744692382497"/>
    <n v="0"/>
    <n v="100910.60328"/>
    <n v="100910.60328"/>
    <n v="2611.9541860000027"/>
    <n v="2611.9541860000027"/>
    <n v="2611.9541860000027"/>
    <x v="1"/>
    <x v="3"/>
    <x v="1"/>
    <x v="5"/>
    <n v="37211.322628999995"/>
    <n v="-8.427779000000001"/>
    <n v="35.540106999999807"/>
    <n v="211.11111111111111"/>
    <x v="7"/>
    <n v="92953"/>
  </r>
  <r>
    <n v="1331"/>
    <n v="491"/>
    <x v="0"/>
    <x v="0"/>
    <s v="Manpower Inc."/>
    <x v="1"/>
    <x v="1"/>
    <x v="3"/>
    <x v="1"/>
    <x v="5"/>
    <d v="2001-01-05T00:00:00"/>
    <d v="2006-01-05T00:00:00"/>
    <x v="0"/>
    <n v="-10000000"/>
    <n v="4076.7589130000001"/>
    <n v="0.78"/>
    <n v="80.902732999999998"/>
    <n v="80.283368999999993"/>
    <n v="-0.58980799851703225"/>
    <n v="-2404.505014913002"/>
    <n v="-741.15044999999998"/>
    <x v="0"/>
    <n v="-3145.6554649130021"/>
    <n v="-7047.6340010000004"/>
    <n v="-9818.8781940000008"/>
    <n v="-2771.2441930000005"/>
    <n v="374.41127191300166"/>
    <n v="-7047.6340010000004"/>
    <n v="-9818.8781940000008"/>
    <n v="-2771.2441930000005"/>
    <x v="0"/>
    <n v="29507.581012294002"/>
    <n v="0"/>
    <n v="-9818.8781940000008"/>
    <n v="-70933.797714"/>
    <n v="-2771.2441930000005"/>
    <n v="-2771.2441930000005"/>
    <n v="-2771.2441930000005"/>
    <x v="1"/>
    <x v="1"/>
    <x v="1"/>
    <x v="1"/>
    <n v="-13273.843770000001"/>
    <n v="-2.7563490000000002"/>
    <n v="-37.680176000000301"/>
    <n v="-216.66666666666666"/>
    <x v="1"/>
    <n v="93166"/>
  </r>
  <r>
    <n v="1562"/>
    <n v="608"/>
    <x v="0"/>
    <x v="1"/>
    <s v="Manpower Inc."/>
    <x v="1"/>
    <x v="1"/>
    <x v="3"/>
    <x v="1"/>
    <x v="1"/>
    <d v="2001-01-05T00:00:00"/>
    <d v="2006-01-05T00:00:00"/>
    <x v="0"/>
    <n v="10000000"/>
    <n v="-4076.7589130000001"/>
    <n v="0.78"/>
    <n v="80.902732999999998"/>
    <n v="80.283368999999993"/>
    <n v="-0.58980799851703225"/>
    <n v="2404.505014913002"/>
    <n v="741.15044999999998"/>
    <x v="0"/>
    <n v="3145.6554649130021"/>
    <n v="7047.6340010000004"/>
    <n v="9818.8781940000008"/>
    <n v="2771.2441930000005"/>
    <n v="-374.41127191300166"/>
    <n v="7047.6340010000004"/>
    <n v="9818.8781940000008"/>
    <n v="2771.2441930000005"/>
    <x v="0"/>
    <n v="-29507.581012294002"/>
    <n v="0"/>
    <n v="9818.8781940000008"/>
    <n v="70933.797714"/>
    <n v="2771.2441930000005"/>
    <n v="2771.2441930000005"/>
    <n v="2771.2441930000005"/>
    <x v="1"/>
    <x v="1"/>
    <x v="1"/>
    <x v="1"/>
    <n v="13273.843770000001"/>
    <n v="-2.7563490000000002"/>
    <n v="37.680176000000301"/>
    <n v="216.66666666666666"/>
    <x v="1"/>
    <n v="93166"/>
  </r>
  <r>
    <n v="1731"/>
    <n v="938"/>
    <x v="0"/>
    <x v="0"/>
    <s v="Marconi Plc"/>
    <x v="9"/>
    <x v="4"/>
    <x v="6"/>
    <x v="8"/>
    <x v="2"/>
    <d v="2001-03-30T00:00:00"/>
    <d v="2006-03-30T00:00:00"/>
    <x v="1"/>
    <n v="10000000"/>
    <n v="-4416.2269420000002"/>
    <n v="1.35"/>
    <n v="139.372736"/>
    <n v="138.692508"/>
    <n v="-0.52197844554377659"/>
    <n v="2305.1752743537063"/>
    <n v="1677.3498210000002"/>
    <x v="0"/>
    <n v="3982.5250953537065"/>
    <n v="-17236.870305"/>
    <n v="-13956.680109999999"/>
    <n v="3280.190195000001"/>
    <n v="-702.33490035370551"/>
    <n v="-15202.919609010001"/>
    <n v="-12246.986796524998"/>
    <n v="2955.9328124850035"/>
    <x v="0"/>
    <m/>
    <n v="0"/>
    <n v="-12246.986796524998"/>
    <n v="-12246.986796524998"/>
    <n v="2955.9328124850035"/>
    <n v="2955.9328124850035"/>
    <n v="2955.9328124850035"/>
    <x v="1"/>
    <x v="0"/>
    <x v="1"/>
    <x v="9"/>
    <n v="-12246.986796524998"/>
    <n v="138.692508"/>
    <n v="-4416.2269420000002"/>
    <n v="375"/>
    <x v="8"/>
    <n v="93018"/>
  </r>
  <r>
    <n v="46"/>
    <n v="146"/>
    <x v="0"/>
    <x v="0"/>
    <s v="Marks &amp; Spencer PLC"/>
    <x v="2"/>
    <x v="6"/>
    <x v="6"/>
    <x v="6"/>
    <x v="2"/>
    <d v="2000-08-16T00:00:00"/>
    <d v="2005-08-16T00:00:00"/>
    <x v="0"/>
    <n v="-10000000"/>
    <n v="3736.1790680000004"/>
    <n v="0.33"/>
    <n v="52.496555000000001"/>
    <n v="52.450682"/>
    <n v="-1.639404557578944E-2"/>
    <n v="-61.251089920102523"/>
    <n v="-562.10254199999997"/>
    <x v="0"/>
    <n v="-623.35363192010254"/>
    <n v="71532.860062000007"/>
    <n v="71332.000746000005"/>
    <n v="-200.85931600000185"/>
    <n v="422.49431592010069"/>
    <n v="71532.860062000007"/>
    <n v="71332.000746000005"/>
    <n v="-200.85931600000185"/>
    <x v="0"/>
    <n v="11062.826220348001"/>
    <n v="-16866.666667000001"/>
    <n v="54465.334079000007"/>
    <n v="-68196.606700000004"/>
    <n v="-200.85931600000185"/>
    <n v="-200.85931600000185"/>
    <n v="-200.85931600000185"/>
    <x v="0"/>
    <x v="2"/>
    <x v="1"/>
    <x v="2"/>
    <n v="-1932.713877999995"/>
    <n v="-0.17681699999999978"/>
    <n v="-33.549453999999514"/>
    <n v="-91.666666666666671"/>
    <x v="6"/>
    <n v="93019"/>
  </r>
  <r>
    <n v="239"/>
    <n v="354"/>
    <x v="0"/>
    <x v="0"/>
    <s v="Marks &amp; Spencer PLC"/>
    <x v="2"/>
    <x v="6"/>
    <x v="6"/>
    <x v="27"/>
    <x v="2"/>
    <d v="2000-10-23T00:00:00"/>
    <d v="2005-08-16T00:00:00"/>
    <x v="0"/>
    <n v="10000000"/>
    <n v="-3773.7506649999996"/>
    <n v="0.62"/>
    <n v="52.496555000000001"/>
    <n v="52.450682"/>
    <n v="-1.6311798376016907E-2"/>
    <n v="61.556659968839718"/>
    <n v="621.63984600000003"/>
    <x v="0"/>
    <n v="683.1965059688398"/>
    <n v="44840.115432999999"/>
    <n v="45227.208121000003"/>
    <n v="387.09268800000427"/>
    <n v="-296.10381796883553"/>
    <n v="44840.115432999999"/>
    <n v="45227.208121000003"/>
    <n v="387.09268800000427"/>
    <x v="0"/>
    <n v="-11174.075719064997"/>
    <n v="19977.777778"/>
    <n v="65204.985899000007"/>
    <n v="73309.755469000011"/>
    <n v="387.09268800000427"/>
    <n v="387.09268800000427"/>
    <n v="387.09268800000427"/>
    <x v="0"/>
    <x v="2"/>
    <x v="1"/>
    <x v="2"/>
    <n v="1822.9113240000006"/>
    <n v="-0.17681699999999978"/>
    <n v="34.08252900000025"/>
    <n v="172.22222222222223"/>
    <x v="24"/>
    <n v="93019"/>
  </r>
  <r>
    <n v="1332"/>
    <n v="492"/>
    <x v="0"/>
    <x v="0"/>
    <s v="Marriott Intl Inc."/>
    <x v="1"/>
    <x v="6"/>
    <x v="3"/>
    <x v="1"/>
    <x v="3"/>
    <d v="2001-01-05T00:00:00"/>
    <d v="2006-01-05T00:00:00"/>
    <x v="0"/>
    <n v="-10000000"/>
    <n v="4049.8726040000001"/>
    <n v="0.65"/>
    <n v="74.983644999999996"/>
    <n v="74.376655"/>
    <n v="-0.59303339685057621"/>
    <n v="-2401.7097071622084"/>
    <n v="-838.38447300000007"/>
    <x v="0"/>
    <n v="-3240.0941801622084"/>
    <n v="25648.243103000001"/>
    <n v="22990.657614"/>
    <n v="-2657.585489000001"/>
    <n v="582.50869116220747"/>
    <n v="25648.243103000001"/>
    <n v="22990.657614"/>
    <n v="-2657.585489000001"/>
    <x v="0"/>
    <n v="29312.977907752003"/>
    <n v="0"/>
    <n v="22990.657614"/>
    <n v="-64044.901589000001"/>
    <n v="-2657.585489000001"/>
    <n v="-2657.585489000001"/>
    <n v="-2657.585489000001"/>
    <x v="1"/>
    <x v="1"/>
    <x v="1"/>
    <x v="1"/>
    <n v="-11510.193189000001"/>
    <n v="-2.345554000000007"/>
    <n v="-37.474925999999869"/>
    <n v="-180.55555555555557"/>
    <x v="1"/>
    <n v="12021"/>
  </r>
  <r>
    <n v="1563"/>
    <n v="609"/>
    <x v="0"/>
    <x v="1"/>
    <s v="Marriott Intl Inc."/>
    <x v="1"/>
    <x v="6"/>
    <x v="3"/>
    <x v="1"/>
    <x v="1"/>
    <d v="2001-01-05T00:00:00"/>
    <d v="2006-01-05T00:00:00"/>
    <x v="0"/>
    <n v="10000000"/>
    <n v="-4049.8726040000001"/>
    <n v="0.65"/>
    <n v="74.983644999999996"/>
    <n v="74.376655"/>
    <n v="-0.59303339685057621"/>
    <n v="2401.7097071622084"/>
    <n v="838.38447300000007"/>
    <x v="0"/>
    <n v="3240.0941801622084"/>
    <n v="-25648.243103000001"/>
    <n v="-22990.657614"/>
    <n v="2657.585489000001"/>
    <n v="-582.50869116220747"/>
    <n v="-25648.243103000001"/>
    <n v="-22990.657614"/>
    <n v="2657.585489000001"/>
    <x v="0"/>
    <n v="-29312.977907752003"/>
    <n v="0"/>
    <n v="-22990.657614"/>
    <n v="64044.901589000001"/>
    <n v="2657.585489000001"/>
    <n v="2657.585489000001"/>
    <n v="2657.585489000001"/>
    <x v="1"/>
    <x v="1"/>
    <x v="1"/>
    <x v="1"/>
    <n v="11510.193189000001"/>
    <n v="-2.345554000000007"/>
    <n v="37.474925999999869"/>
    <n v="180.55555555555557"/>
    <x v="1"/>
    <n v="12021"/>
  </r>
  <r>
    <n v="1333"/>
    <n v="493"/>
    <x v="0"/>
    <x v="0"/>
    <s v="Mattel Inc."/>
    <x v="4"/>
    <x v="6"/>
    <x v="3"/>
    <x v="1"/>
    <x v="4"/>
    <d v="2001-01-05T00:00:00"/>
    <d v="2006-01-05T00:00:00"/>
    <x v="0"/>
    <n v="-10000000"/>
    <n v="4380.521471"/>
    <n v="3.3"/>
    <n v="217.96599000000001"/>
    <n v="217.71256099999999"/>
    <n v="-0.16192053847427351"/>
    <n v="-709.29639538243669"/>
    <n v="-2986.9550249999998"/>
    <x v="0"/>
    <n v="-3696.2514203824367"/>
    <n v="-526005.972725"/>
    <n v="-528506.68697599997"/>
    <n v="-2500.7142509999685"/>
    <n v="1195.5371693824682"/>
    <n v="-526005.972725"/>
    <n v="-528506.68697599997"/>
    <n v="-2500.7142509999685"/>
    <x v="0"/>
    <n v="43235.746918770004"/>
    <n v="0"/>
    <n v="-528506.68697599997"/>
    <n v="-643279.97544399998"/>
    <n v="-2500.7142509999685"/>
    <n v="-2500.7142509999685"/>
    <n v="-2500.7142509999685"/>
    <x v="1"/>
    <x v="0"/>
    <x v="3"/>
    <x v="4"/>
    <n v="-23612.062534999975"/>
    <n v="-4.6160990000000197"/>
    <n v="-41.255623000000014"/>
    <n v="-916.66666666666663"/>
    <x v="1"/>
    <n v="93163"/>
  </r>
  <r>
    <n v="1564"/>
    <n v="610"/>
    <x v="0"/>
    <x v="1"/>
    <s v="Mattel Inc."/>
    <x v="4"/>
    <x v="6"/>
    <x v="3"/>
    <x v="1"/>
    <x v="1"/>
    <d v="2001-01-05T00:00:00"/>
    <d v="2006-01-05T00:00:00"/>
    <x v="0"/>
    <n v="10000000"/>
    <n v="-4380.521471"/>
    <n v="3.3"/>
    <n v="217.96599000000001"/>
    <n v="217.71256099999999"/>
    <n v="-0.16192053847427351"/>
    <n v="709.29639538243669"/>
    <n v="2986.9550249999998"/>
    <x v="0"/>
    <n v="3696.2514203824367"/>
    <n v="526005.972725"/>
    <n v="528506.68697599997"/>
    <n v="2500.7142509999685"/>
    <n v="-1195.5371693824682"/>
    <n v="526005.972725"/>
    <n v="528506.68697599997"/>
    <n v="2500.7142509999685"/>
    <x v="0"/>
    <n v="-43235.746918770004"/>
    <n v="0"/>
    <n v="528506.68697599997"/>
    <n v="643279.97544399998"/>
    <n v="2500.7142509999685"/>
    <n v="2500.7142509999685"/>
    <n v="2500.7142509999685"/>
    <x v="1"/>
    <x v="0"/>
    <x v="3"/>
    <x v="4"/>
    <n v="23612.062534999975"/>
    <n v="-4.6160990000000197"/>
    <n v="41.255623000000014"/>
    <n v="916.66666666666663"/>
    <x v="1"/>
    <n v="93163"/>
  </r>
  <r>
    <n v="1334"/>
    <n v="494"/>
    <x v="0"/>
    <x v="0"/>
    <s v="Mbia Inc."/>
    <x v="11"/>
    <x v="2"/>
    <x v="3"/>
    <x v="1"/>
    <x v="4"/>
    <d v="2001-01-05T00:00:00"/>
    <d v="2006-01-05T00:00:00"/>
    <x v="0"/>
    <n v="-10000000"/>
    <n v="4019.9113870000001"/>
    <n v="0.3"/>
    <n v="57.308422999999998"/>
    <n v="57.266416"/>
    <n v="-3.9725313441267777E-2"/>
    <n v="-159.69223985469651"/>
    <n v="-762.44916599999999"/>
    <x v="0"/>
    <n v="-922.14140585469647"/>
    <n v="106799.56669199999"/>
    <n v="106669.32584799999"/>
    <n v="-130.24084399999992"/>
    <n v="791.90056185469655"/>
    <n v="106799.56669199999"/>
    <n v="106669.32584799999"/>
    <n v="-130.24084399999992"/>
    <x v="0"/>
    <n v="7935.3050779380001"/>
    <n v="0"/>
    <n v="106669.32584799999"/>
    <n v="90373.648149999994"/>
    <n v="-130.24084399999992"/>
    <n v="-130.24084399999992"/>
    <n v="-130.24084399999992"/>
    <x v="1"/>
    <x v="6"/>
    <x v="1"/>
    <x v="11"/>
    <n v="-49415.968547000011"/>
    <n v="-11.561024999999994"/>
    <n v="-32.744822999999997"/>
    <n v="-83.333333333333329"/>
    <x v="1"/>
    <n v="93165"/>
  </r>
  <r>
    <n v="1565"/>
    <n v="611"/>
    <x v="0"/>
    <x v="1"/>
    <s v="Mbia Inc."/>
    <x v="11"/>
    <x v="2"/>
    <x v="3"/>
    <x v="1"/>
    <x v="1"/>
    <d v="2001-01-05T00:00:00"/>
    <d v="2006-01-05T00:00:00"/>
    <x v="0"/>
    <n v="10000000"/>
    <n v="-4019.9113870000001"/>
    <n v="0.3"/>
    <n v="57.308422999999998"/>
    <n v="57.266416"/>
    <n v="-3.9725313441267777E-2"/>
    <n v="159.69223985469651"/>
    <n v="762.44916599999999"/>
    <x v="0"/>
    <n v="922.14140585469647"/>
    <n v="-106799.56669199999"/>
    <n v="-106669.32584799999"/>
    <n v="130.24084399999992"/>
    <n v="-791.90056185469655"/>
    <n v="-106799.56669199999"/>
    <n v="-106669.32584799999"/>
    <n v="130.24084399999992"/>
    <x v="0"/>
    <n v="-7935.3050779380001"/>
    <n v="0"/>
    <n v="-106669.32584799999"/>
    <n v="-90373.648149999994"/>
    <n v="130.24084399999992"/>
    <n v="130.24084399999992"/>
    <n v="130.24084399999992"/>
    <x v="1"/>
    <x v="6"/>
    <x v="1"/>
    <x v="11"/>
    <n v="49415.968547000011"/>
    <n v="-11.561024999999994"/>
    <n v="32.744822999999997"/>
    <n v="83.333333333333329"/>
    <x v="1"/>
    <n v="93165"/>
  </r>
  <r>
    <n v="1335"/>
    <n v="495"/>
    <x v="0"/>
    <x v="0"/>
    <s v="Mbna Corp."/>
    <x v="4"/>
    <x v="2"/>
    <x v="3"/>
    <x v="1"/>
    <x v="4"/>
    <d v="2001-01-05T00:00:00"/>
    <d v="2006-01-05T00:00:00"/>
    <x v="0"/>
    <n v="-10000000"/>
    <n v="4192.4139329999998"/>
    <n v="1.6"/>
    <n v="117.02529800000001"/>
    <n v="116.89582"/>
    <n v="-7.9701178882083792E-2"/>
    <n v="-334.14033282177343"/>
    <n v="-1432.8624629999999"/>
    <x v="0"/>
    <n v="-1767.0027958217734"/>
    <n v="-214630.490062"/>
    <n v="-215826.78056399999"/>
    <n v="-1196.2905019999889"/>
    <n v="570.71229382178444"/>
    <n v="-214630.490062"/>
    <n v="-215826.78056399999"/>
    <n v="-1196.2905019999889"/>
    <x v="0"/>
    <n v="41379.125518710003"/>
    <n v="0"/>
    <n v="-215826.78056399999"/>
    <n v="-134203.28166399998"/>
    <n v="-1196.2905019999889"/>
    <n v="-1196.2905019999889"/>
    <n v="-1196.2905019999889"/>
    <x v="1"/>
    <x v="0"/>
    <x v="3"/>
    <x v="4"/>
    <n v="-30356.281510999979"/>
    <n v="-6.7010609999999957"/>
    <n v="-37.202143000000433"/>
    <n v="-444.44444444444446"/>
    <x v="1"/>
    <n v="93168"/>
  </r>
  <r>
    <n v="1548"/>
    <n v="595"/>
    <x v="0"/>
    <x v="1"/>
    <s v="Mbna Corp."/>
    <x v="4"/>
    <x v="2"/>
    <x v="3"/>
    <x v="1"/>
    <x v="1"/>
    <d v="2001-01-05T00:00:00"/>
    <d v="2006-01-05T00:00:00"/>
    <x v="0"/>
    <n v="10000000"/>
    <n v="-4192.4139329999998"/>
    <n v="1.6"/>
    <n v="117.02529800000001"/>
    <n v="116.89582"/>
    <n v="-7.9701178882083792E-2"/>
    <n v="334.14033282177343"/>
    <n v="1432.8624629999999"/>
    <x v="0"/>
    <n v="1767.0027958217734"/>
    <n v="214630.490062"/>
    <n v="215826.78056399999"/>
    <n v="1196.2905019999889"/>
    <n v="-570.71229382178444"/>
    <n v="214630.490062"/>
    <n v="215826.78056399999"/>
    <n v="1196.2905019999889"/>
    <x v="0"/>
    <n v="-41379.125518710003"/>
    <n v="0"/>
    <n v="215826.78056399999"/>
    <n v="134203.28166399998"/>
    <n v="1196.2905019999889"/>
    <n v="1196.2905019999889"/>
    <n v="1196.2905019999889"/>
    <x v="1"/>
    <x v="0"/>
    <x v="3"/>
    <x v="4"/>
    <n v="30356.281510999979"/>
    <n v="-6.7010609999999957"/>
    <n v="37.202143000000433"/>
    <n v="444.44444444444446"/>
    <x v="1"/>
    <n v="93168"/>
  </r>
  <r>
    <n v="1336"/>
    <n v="496"/>
    <x v="0"/>
    <x v="0"/>
    <s v="Mckesson Hboc Inc."/>
    <x v="4"/>
    <x v="1"/>
    <x v="3"/>
    <x v="1"/>
    <x v="3"/>
    <d v="2001-01-05T00:00:00"/>
    <d v="2006-01-05T00:00:00"/>
    <x v="0"/>
    <n v="-10000000"/>
    <n v="4167.1405079999995"/>
    <n v="1.85"/>
    <n v="189.386562"/>
    <n v="188.63628"/>
    <n v="-0.60111361188597068"/>
    <n v="-2504.9248820002185"/>
    <n v="-1806.19749"/>
    <x v="0"/>
    <n v="-4311.1223720002181"/>
    <n v="-27668.921027"/>
    <n v="-31172.561618"/>
    <n v="-3503.6405909999994"/>
    <n v="807.48178100021869"/>
    <n v="-27668.921027"/>
    <n v="-31172.561618"/>
    <n v="-3503.6405909999994"/>
    <x v="0"/>
    <n v="41129.676813959995"/>
    <n v="0"/>
    <n v="-31172.561618"/>
    <n v="-96342.32351300001"/>
    <n v="-3503.6405909999994"/>
    <n v="-3503.6405909999994"/>
    <n v="-3503.6405909999994"/>
    <x v="1"/>
    <x v="0"/>
    <x v="3"/>
    <x v="4"/>
    <n v="-19854.400043000001"/>
    <n v="-3.8924780000000112"/>
    <n v="-38.725069000000985"/>
    <n v="-513.88888888888891"/>
    <x v="1"/>
    <n v="83845"/>
  </r>
  <r>
    <n v="1520"/>
    <n v="570"/>
    <x v="0"/>
    <x v="1"/>
    <s v="Mckesson Hboc Inc."/>
    <x v="4"/>
    <x v="1"/>
    <x v="3"/>
    <x v="1"/>
    <x v="1"/>
    <d v="2001-01-05T00:00:00"/>
    <d v="2006-01-05T00:00:00"/>
    <x v="0"/>
    <n v="10000000"/>
    <n v="-4167.1405079999995"/>
    <n v="1.85"/>
    <n v="189.386562"/>
    <n v="188.63628"/>
    <n v="-0.60111361188597068"/>
    <n v="2504.9248820002185"/>
    <n v="1806.19749"/>
    <x v="0"/>
    <n v="4311.1223720002181"/>
    <n v="27668.921027"/>
    <n v="31172.561618"/>
    <n v="3503.6405909999994"/>
    <n v="-807.48178100021869"/>
    <n v="27668.921027"/>
    <n v="31172.561618"/>
    <n v="3503.6405909999994"/>
    <x v="0"/>
    <n v="-41129.676813959995"/>
    <n v="0"/>
    <n v="31172.561618"/>
    <n v="96342.32351300001"/>
    <n v="3503.6405909999994"/>
    <n v="3503.6405909999994"/>
    <n v="3503.6405909999994"/>
    <x v="1"/>
    <x v="0"/>
    <x v="3"/>
    <x v="4"/>
    <n v="19854.400043000001"/>
    <n v="-3.8924780000000112"/>
    <n v="38.725069000000985"/>
    <n v="513.88888888888891"/>
    <x v="1"/>
    <n v="83845"/>
  </r>
  <r>
    <n v="1337"/>
    <n v="497"/>
    <x v="0"/>
    <x v="0"/>
    <s v="Mepc Plc"/>
    <x v="3"/>
    <x v="2"/>
    <x v="6"/>
    <x v="1"/>
    <x v="6"/>
    <d v="2001-01-05T00:00:00"/>
    <d v="2006-01-05T00:00:00"/>
    <x v="0"/>
    <n v="-10000000"/>
    <n v="4006.5958839999998"/>
    <n v="0.78"/>
    <n v="280.89097500000003"/>
    <n v="279.51108099999999"/>
    <n v="-1.06830706554669"/>
    <n v="-4280.274691667486"/>
    <n v="-2341.537992"/>
    <x v="0"/>
    <n v="-6621.8126836674855"/>
    <n v="761274.54804499994"/>
    <n v="757083.24491500005"/>
    <n v="-4191.3031299998984"/>
    <n v="2430.5095536675872"/>
    <n v="761274.54804499994"/>
    <n v="757083.24491500005"/>
    <n v="-4191.3031299998984"/>
    <x v="0"/>
    <n v="63272.16220012799"/>
    <n v="0"/>
    <n v="757083.24491500005"/>
    <n v="-111911.4927709999"/>
    <n v="-4191.3031299998984"/>
    <n v="-4191.3031299998984"/>
    <n v="-4191.3031299998984"/>
    <x v="1"/>
    <x v="0"/>
    <x v="2"/>
    <x v="3"/>
    <n v="-22248.918529999908"/>
    <n v="-4.3231910000000084"/>
    <n v="-37.31494100000009"/>
    <n v="-216.66666666666666"/>
    <x v="1"/>
    <n v="93167"/>
  </r>
  <r>
    <n v="1566"/>
    <n v="612"/>
    <x v="0"/>
    <x v="1"/>
    <s v="Mepc Plc"/>
    <x v="3"/>
    <x v="2"/>
    <x v="6"/>
    <x v="1"/>
    <x v="1"/>
    <d v="2001-01-05T00:00:00"/>
    <d v="2006-01-05T00:00:00"/>
    <x v="0"/>
    <n v="10000000"/>
    <n v="-4006.5958839999998"/>
    <n v="0.78"/>
    <n v="280.89097500000003"/>
    <n v="279.51108099999999"/>
    <n v="-1.06830706554669"/>
    <n v="4280.274691667486"/>
    <n v="2341.537992"/>
    <x v="0"/>
    <n v="6621.8126836674855"/>
    <n v="-761274.54804499994"/>
    <n v="-757083.24491500005"/>
    <n v="4191.3031299998984"/>
    <n v="-2430.5095536675872"/>
    <n v="-761274.54804499994"/>
    <n v="-757083.24491500005"/>
    <n v="4191.3031299998984"/>
    <x v="0"/>
    <n v="-63272.16220012799"/>
    <n v="0"/>
    <n v="-757083.24491500005"/>
    <n v="111911.4927709999"/>
    <n v="4191.3031299998984"/>
    <n v="4191.3031299998984"/>
    <n v="4191.3031299998984"/>
    <x v="1"/>
    <x v="0"/>
    <x v="2"/>
    <x v="3"/>
    <n v="22248.918529999908"/>
    <n v="-4.3231910000000084"/>
    <n v="37.31494100000009"/>
    <n v="216.66666666666666"/>
    <x v="1"/>
    <n v="93167"/>
  </r>
  <r>
    <n v="25"/>
    <n v="121"/>
    <x v="0"/>
    <x v="8"/>
    <s v="Nabors Industries"/>
    <x v="10"/>
    <x v="5"/>
    <x v="3"/>
    <x v="23"/>
    <x v="5"/>
    <d v="2000-06-29T00:00:00"/>
    <d v="2003-06-20T00:00:00"/>
    <x v="0"/>
    <n v="4000000"/>
    <n v="-807.90400599999998"/>
    <n v="0.85"/>
    <n v="69.960155999999998"/>
    <n v="69.274349999999998"/>
    <n v="-0.56306571637256531"/>
    <n v="454.90304789865525"/>
    <n v="263.25611700000002"/>
    <x v="0"/>
    <n v="718.15916489865526"/>
    <n v="13897.05269"/>
    <n v="14563.774756999999"/>
    <n v="666.72206699999879"/>
    <n v="-51.437097898656475"/>
    <n v="13897.05269"/>
    <n v="14563.774756999999"/>
    <n v="666.72206699999879"/>
    <x v="0"/>
    <n v="-5980.5094044150001"/>
    <n v="24933.333332999999"/>
    <n v="39497.108089999994"/>
    <n v="64607.931005999999"/>
    <n v="666.72206699999515"/>
    <n v="666.72206699999515"/>
    <n v="666.72206699999879"/>
    <x v="5"/>
    <x v="5"/>
    <x v="1"/>
    <x v="10"/>
    <n v="2905.1571239999976"/>
    <n v="-2.6943490000000025"/>
    <n v="9.0513650000000325"/>
    <n v="94.444444444444443"/>
    <x v="5"/>
    <n v="92438"/>
  </r>
  <r>
    <n v="36"/>
    <n v="130"/>
    <x v="0"/>
    <x v="0"/>
    <s v="Nabors Industries"/>
    <x v="10"/>
    <x v="5"/>
    <x v="3"/>
    <x v="6"/>
    <x v="5"/>
    <d v="2000-07-20T00:00:00"/>
    <d v="2003-06-20T00:00:00"/>
    <x v="0"/>
    <n v="-4000000"/>
    <n v="806.485681"/>
    <n v="0.75"/>
    <n v="69.960155999999998"/>
    <n v="69.274349999999998"/>
    <n v="-0.56306706077275248"/>
    <n v="-454.10552195598166"/>
    <n v="-259.079319"/>
    <x v="0"/>
    <n v="-713.1848409559816"/>
    <n v="-5380.0776159999996"/>
    <n v="-6036.6054359999998"/>
    <n v="-656.52782000000025"/>
    <n v="56.657020955981352"/>
    <n v="-5380.0776159999996"/>
    <n v="-6036.6054359999998"/>
    <n v="-656.52782000000025"/>
    <x v="0"/>
    <n v="5970.0102536025006"/>
    <n v="-20250"/>
    <n v="-26286.605435999998"/>
    <n v="-63968.333963999998"/>
    <n v="-656.52781999999934"/>
    <n v="-656.52781999999934"/>
    <n v="-656.52782000000025"/>
    <x v="5"/>
    <x v="5"/>
    <x v="1"/>
    <x v="10"/>
    <n v="-2895.3103469999987"/>
    <n v="-2.6943490000000025"/>
    <n v="-9.0248220000000856"/>
    <n v="-83.333333333333329"/>
    <x v="6"/>
    <n v="92438"/>
  </r>
  <r>
    <n v="125"/>
    <n v="122"/>
    <x v="2"/>
    <x v="9"/>
    <s v="Nabors Industries"/>
    <x v="10"/>
    <x v="5"/>
    <x v="3"/>
    <x v="4"/>
    <x v="5"/>
    <d v="2000-06-29T00:00:00"/>
    <d v="2003-06-20T00:00:00"/>
    <x v="0"/>
    <n v="-4000000"/>
    <n v="807.90400599999998"/>
    <n v="0.85"/>
    <n v="69.960155999999998"/>
    <n v="69.274349999999998"/>
    <n v="-0.56306571637256531"/>
    <n v="-454.90304789865525"/>
    <n v="-263.25611700000002"/>
    <x v="0"/>
    <n v="-718.15916489865526"/>
    <n v="-13897.05269"/>
    <n v="-14563.774756999999"/>
    <n v="-666.72206699999879"/>
    <n v="51.437097898656475"/>
    <n v="-13897.05269"/>
    <n v="-14563.774756999999"/>
    <n v="-666.72206699999879"/>
    <x v="0"/>
    <n v="5980.5094044150001"/>
    <n v="-24933.333332999999"/>
    <n v="-39497.108089999994"/>
    <n v="-64607.931005999999"/>
    <n v="-666.72206699999515"/>
    <n v="-666.72206699999515"/>
    <n v="-666.72206699999879"/>
    <x v="5"/>
    <x v="5"/>
    <x v="1"/>
    <x v="10"/>
    <n v="-2905.1571239999976"/>
    <n v="-2.6943490000000025"/>
    <n v="-9.0513650000000325"/>
    <n v="-94.444444444444443"/>
    <x v="4"/>
    <n v="92438"/>
  </r>
  <r>
    <n v="1338"/>
    <n v="498"/>
    <x v="0"/>
    <x v="0"/>
    <s v="Newell Rubbermaid"/>
    <x v="5"/>
    <x v="6"/>
    <x v="3"/>
    <x v="1"/>
    <x v="3"/>
    <d v="2001-01-05T00:00:00"/>
    <d v="2006-01-05T00:00:00"/>
    <x v="0"/>
    <n v="-10000000"/>
    <n v="4052.2993610000003"/>
    <n v="0.54"/>
    <n v="62.390864999999998"/>
    <n v="61.823456"/>
    <n v="-0.56066131749018577"/>
    <n v="-2271.9674986028981"/>
    <n v="-821.9878920000001"/>
    <x v="0"/>
    <n v="-3093.9553906028982"/>
    <n v="21756.061038"/>
    <n v="19283.317953999998"/>
    <n v="-2472.7430840000015"/>
    <n v="621.21230660289666"/>
    <n v="21756.061038"/>
    <n v="19283.317953999998"/>
    <n v="-2472.7430840000015"/>
    <x v="0"/>
    <n v="23331.113570957503"/>
    <n v="0"/>
    <n v="19283.317953999998"/>
    <n v="-29048.893809000001"/>
    <n v="-2472.7430840000015"/>
    <n v="-2472.7430840000015"/>
    <n v="-2472.7430840000015"/>
    <x v="1"/>
    <x v="3"/>
    <x v="1"/>
    <x v="5"/>
    <n v="-12909.805243000003"/>
    <n v="-2.7447050000000033"/>
    <n v="-37.289602999999715"/>
    <n v="-150"/>
    <x v="1"/>
    <n v="93037"/>
  </r>
  <r>
    <n v="1521"/>
    <n v="571"/>
    <x v="0"/>
    <x v="1"/>
    <s v="Newell Rubbermaid"/>
    <x v="5"/>
    <x v="6"/>
    <x v="3"/>
    <x v="1"/>
    <x v="1"/>
    <d v="2001-01-05T00:00:00"/>
    <d v="2006-01-05T00:00:00"/>
    <x v="0"/>
    <n v="10000000"/>
    <n v="-4052.2993610000003"/>
    <n v="0.54"/>
    <n v="62.390864999999998"/>
    <n v="61.823456"/>
    <n v="-0.56066131749018577"/>
    <n v="2271.9674986028981"/>
    <n v="821.9878920000001"/>
    <x v="0"/>
    <n v="3093.9553906028982"/>
    <n v="-21756.061038"/>
    <n v="-19283.317953999998"/>
    <n v="2472.7430840000015"/>
    <n v="-621.21230660289666"/>
    <n v="-21756.061038"/>
    <n v="-19283.317953999998"/>
    <n v="2472.7430840000015"/>
    <x v="0"/>
    <n v="-23331.113570957503"/>
    <n v="0"/>
    <n v="-19283.317953999998"/>
    <n v="29048.893809000001"/>
    <n v="2472.7430840000015"/>
    <n v="2472.7430840000015"/>
    <n v="2472.7430840000015"/>
    <x v="1"/>
    <x v="3"/>
    <x v="1"/>
    <x v="5"/>
    <n v="12909.805243000003"/>
    <n v="-2.7447050000000033"/>
    <n v="37.289602999999715"/>
    <n v="150"/>
    <x v="1"/>
    <n v="93037"/>
  </r>
  <r>
    <n v="1630"/>
    <n v="834"/>
    <x v="0"/>
    <x v="0"/>
    <s v="Newell Rubbermaid"/>
    <x v="5"/>
    <x v="6"/>
    <x v="3"/>
    <x v="21"/>
    <x v="3"/>
    <d v="2001-01-30T00:00:00"/>
    <d v="2005-11-27T00:00:00"/>
    <x v="0"/>
    <n v="10000000"/>
    <n v="-3993.46479"/>
    <n v="0.68"/>
    <n v="61.425144000000003"/>
    <n v="60.857301"/>
    <n v="-0.55286224421185926"/>
    <n v="2207.8359059804411"/>
    <n v="826.38702599999988"/>
    <x v="0"/>
    <n v="3034.222931980441"/>
    <n v="38751.414342999997"/>
    <n v="41300.803688"/>
    <n v="2549.3893450000032"/>
    <n v="-484.83358698043776"/>
    <n v="38751.414342999997"/>
    <n v="41300.803688"/>
    <n v="2549.3893450000032"/>
    <x v="0"/>
    <n v="-22992.373528425"/>
    <n v="0"/>
    <n v="41300.803688"/>
    <n v="41300.803688"/>
    <n v="2549.3893450000032"/>
    <n v="2549.3893450000032"/>
    <n v="2549.3893450000032"/>
    <x v="1"/>
    <x v="3"/>
    <x v="1"/>
    <x v="5"/>
    <n v="12580.508872999999"/>
    <n v="-2.7320119999999974"/>
    <n v="36.272155000000112"/>
    <n v="188.88888888888889"/>
    <x v="3"/>
    <n v="93037"/>
  </r>
  <r>
    <n v="1339"/>
    <n v="499"/>
    <x v="0"/>
    <x v="0"/>
    <s v="Nike Inc."/>
    <x v="5"/>
    <x v="6"/>
    <x v="3"/>
    <x v="1"/>
    <x v="4"/>
    <d v="2001-01-05T00:00:00"/>
    <d v="2006-01-05T00:00:00"/>
    <x v="0"/>
    <n v="-10000000"/>
    <n v="4063.1822620000003"/>
    <n v="0.65"/>
    <n v="38.565204999999999"/>
    <n v="38.531027999999999"/>
    <n v="-2.7387165235141731E-2"/>
    <n v="-111.27904398989095"/>
    <n v="-558.09352200000001"/>
    <x v="0"/>
    <n v="-669.37256598989097"/>
    <n v="-127112.16860200001"/>
    <n v="-127568.388702"/>
    <n v="-456.22009999999136"/>
    <n v="213.15246598989961"/>
    <n v="-127112.16860200001"/>
    <n v="-127568.388702"/>
    <n v="-456.22009999999136"/>
    <x v="0"/>
    <n v="23393.771873465004"/>
    <n v="0"/>
    <n v="-127568.388702"/>
    <n v="-73810.55071499999"/>
    <n v="-456.22009999999136"/>
    <n v="-456.22009999999136"/>
    <n v="-456.22009999999136"/>
    <x v="1"/>
    <x v="3"/>
    <x v="1"/>
    <x v="5"/>
    <n v="-4623.3319879999908"/>
    <n v="-0.92133600000000371"/>
    <n v="-37.963764999999512"/>
    <n v="-180.55555555555557"/>
    <x v="1"/>
    <n v="90450"/>
  </r>
  <r>
    <n v="1567"/>
    <n v="613"/>
    <x v="0"/>
    <x v="1"/>
    <s v="Nike Inc."/>
    <x v="5"/>
    <x v="6"/>
    <x v="3"/>
    <x v="1"/>
    <x v="1"/>
    <d v="2001-01-05T00:00:00"/>
    <d v="2006-01-05T00:00:00"/>
    <x v="0"/>
    <n v="10000000"/>
    <n v="-4063.1822620000003"/>
    <n v="0.65"/>
    <n v="38.565204999999999"/>
    <n v="38.531027999999999"/>
    <n v="-2.7387165235141731E-2"/>
    <n v="111.27904398989095"/>
    <n v="558.09352200000001"/>
    <x v="0"/>
    <n v="669.37256598989097"/>
    <n v="127112.16860200001"/>
    <n v="127568.388702"/>
    <n v="456.22009999999136"/>
    <n v="-213.15246598989961"/>
    <n v="127112.16860200001"/>
    <n v="127568.388702"/>
    <n v="456.22009999999136"/>
    <x v="0"/>
    <n v="-23393.771873465004"/>
    <n v="0"/>
    <n v="127568.388702"/>
    <n v="73810.55071499999"/>
    <n v="456.22009999999136"/>
    <n v="456.22009999999136"/>
    <n v="456.22009999999136"/>
    <x v="1"/>
    <x v="3"/>
    <x v="1"/>
    <x v="5"/>
    <n v="4623.3319879999908"/>
    <n v="-0.92133600000000371"/>
    <n v="37.963764999999512"/>
    <n v="180.55555555555557"/>
    <x v="1"/>
    <n v="90450"/>
  </r>
  <r>
    <n v="229"/>
    <n v="344"/>
    <x v="0"/>
    <x v="0"/>
    <s v="Nokia Oyj"/>
    <x v="5"/>
    <x v="4"/>
    <x v="14"/>
    <x v="6"/>
    <x v="2"/>
    <d v="2000-10-20T00:00:00"/>
    <d v="2005-10-20T00:00:00"/>
    <x v="0"/>
    <n v="-20000000"/>
    <n v="7738.3210790000003"/>
    <n v="0.35"/>
    <n v="56.697079000000002"/>
    <n v="51.902903000000002"/>
    <n v="-4.9452240786821005"/>
    <n v="-38267.731728444051"/>
    <n v="-1292.301201"/>
    <x v="0"/>
    <n v="-39560.032929444053"/>
    <n v="160611.35164400001"/>
    <n v="122203.08491799999"/>
    <n v="-38408.266726000016"/>
    <n v="1151.7662034440364"/>
    <n v="160611.35164400001"/>
    <n v="122203.08491799999"/>
    <n v="-38408.266726000016"/>
    <x v="0"/>
    <n v="44553.383612342499"/>
    <n v="-18277.777778"/>
    <n v="103925.30713999999"/>
    <n v="-5547.2223000000085"/>
    <n v="-38408.266726000031"/>
    <n v="-38408.266726000031"/>
    <n v="-38408.266726000016"/>
    <x v="1"/>
    <x v="3"/>
    <x v="1"/>
    <x v="5"/>
    <n v="-120254.71118900002"/>
    <n v="-14.686169999999997"/>
    <n v="-62.461155999999391"/>
    <n v="-194.44444444444446"/>
    <x v="6"/>
    <n v="92462"/>
  </r>
  <r>
    <n v="1653"/>
    <n v="863"/>
    <x v="0"/>
    <x v="0"/>
    <s v="Nokia Oyj"/>
    <x v="5"/>
    <x v="4"/>
    <x v="14"/>
    <x v="8"/>
    <x v="2"/>
    <d v="2001-02-27T00:00:00"/>
    <d v="2006-02-27T00:00:00"/>
    <x v="0"/>
    <n v="10000000"/>
    <n v="-4183.8955470000001"/>
    <n v="0.7"/>
    <n v="59.001873000000003"/>
    <n v="54.035257000000001"/>
    <n v="-5.116402072053396"/>
    <n v="21406.491845925779"/>
    <n v="725.92167900000004"/>
    <x v="0"/>
    <n v="22132.413524925778"/>
    <n v="53905.826609999996"/>
    <n v="75563.124064000003"/>
    <n v="21657.297454000007"/>
    <n v="-475.11607092577106"/>
    <n v="53905.826609999996"/>
    <n v="75563.124064000003"/>
    <n v="21657.297454000007"/>
    <x v="0"/>
    <n v="-24088.778611852504"/>
    <n v="0"/>
    <n v="75563.124064000003"/>
    <n v="75563.124064000003"/>
    <n v="21657.297454000007"/>
    <n v="21657.297454000007"/>
    <n v="21657.297454000007"/>
    <x v="1"/>
    <x v="3"/>
    <x v="1"/>
    <x v="5"/>
    <n v="62918.616693000004"/>
    <n v="-14.289293999999998"/>
    <n v="35.875962999999501"/>
    <n v="194.44444444444446"/>
    <x v="8"/>
    <n v="92462"/>
  </r>
  <r>
    <n v="1717"/>
    <n v="921"/>
    <x v="0"/>
    <x v="0"/>
    <s v="Nokia Oyj"/>
    <x v="5"/>
    <x v="4"/>
    <x v="14"/>
    <x v="6"/>
    <x v="2"/>
    <d v="2001-03-23T00:00:00"/>
    <d v="2004-03-23T00:00:00"/>
    <x v="0"/>
    <n v="-5000000"/>
    <n v="1327.019325"/>
    <n v="0.55000000000000004"/>
    <n v="45.476588999999997"/>
    <n v="41.517118000000004"/>
    <n v="-4.0579008726662389"/>
    <n v="-5384.9128769624631"/>
    <n v="-301.23452699999996"/>
    <x v="0"/>
    <n v="-5686.1474039624627"/>
    <n v="-13982.290326"/>
    <n v="-19542.935979000002"/>
    <n v="-5560.6456530000014"/>
    <n v="125.5017509624613"/>
    <n v="-13982.290326"/>
    <n v="-19542.935979000002"/>
    <n v="-5560.6456530000014"/>
    <x v="0"/>
    <n v="7640.3137636874999"/>
    <n v="0"/>
    <n v="-19542.935979000002"/>
    <n v="-19542.935979000002"/>
    <n v="-5560.6456530000014"/>
    <n v="-5560.6456530000014"/>
    <n v="-5560.6456530000014"/>
    <x v="4"/>
    <x v="3"/>
    <x v="1"/>
    <x v="5"/>
    <n v="-22115.719451000001"/>
    <n v="-15.557542999999995"/>
    <n v="-11.140219999999999"/>
    <n v="-76.3888888888889"/>
    <x v="6"/>
    <n v="92462"/>
  </r>
  <r>
    <n v="1340"/>
    <n v="500"/>
    <x v="0"/>
    <x v="0"/>
    <s v="Nordstrom Inc."/>
    <x v="10"/>
    <x v="6"/>
    <x v="3"/>
    <x v="1"/>
    <x v="4"/>
    <d v="2001-01-05T00:00:00"/>
    <d v="2006-01-05T00:00:00"/>
    <x v="0"/>
    <n v="-10000000"/>
    <n v="4202.9521970000005"/>
    <n v="2.2000000000000002"/>
    <n v="164.40811500000001"/>
    <n v="164.218086"/>
    <n v="-0.13886158377554025"/>
    <n v="-583.62859860830656"/>
    <n v="-2204.311584"/>
    <x v="0"/>
    <n v="-2787.9401826083067"/>
    <n v="-280055.64201700001"/>
    <n v="-281729.39072899998"/>
    <n v="-1673.7487119999714"/>
    <n v="1114.1914706083353"/>
    <n v="-280055.64201700001"/>
    <n v="-281729.39072899998"/>
    <n v="-1673.7487119999714"/>
    <x v="0"/>
    <n v="31112.353638292505"/>
    <n v="0"/>
    <n v="-281729.39072899998"/>
    <n v="-101414.47277599998"/>
    <n v="-1673.7487119999714"/>
    <n v="-1673.7487119999714"/>
    <n v="-1673.7487119999714"/>
    <x v="1"/>
    <x v="5"/>
    <x v="1"/>
    <x v="10"/>
    <n v="-17339.93260499998"/>
    <n v="-3.3480160000000012"/>
    <n v="-39.148512999999184"/>
    <n v="-611.1111111111112"/>
    <x v="1"/>
    <n v="93170"/>
  </r>
  <r>
    <n v="1522"/>
    <n v="572"/>
    <x v="0"/>
    <x v="1"/>
    <s v="Nordstrom Inc."/>
    <x v="10"/>
    <x v="6"/>
    <x v="3"/>
    <x v="1"/>
    <x v="1"/>
    <d v="2001-01-05T00:00:00"/>
    <d v="2006-01-05T00:00:00"/>
    <x v="0"/>
    <n v="10000000"/>
    <n v="-4202.9521970000005"/>
    <n v="2.2000000000000002"/>
    <n v="164.40811500000001"/>
    <n v="164.218086"/>
    <n v="-0.13886158377554025"/>
    <n v="583.62859860830656"/>
    <n v="2204.311584"/>
    <x v="0"/>
    <n v="2787.9401826083067"/>
    <n v="280055.64201700001"/>
    <n v="281729.39072899998"/>
    <n v="1673.7487119999714"/>
    <n v="-1114.1914706083353"/>
    <n v="280055.64201700001"/>
    <n v="281729.39072899998"/>
    <n v="1673.7487119999714"/>
    <x v="0"/>
    <n v="-31112.353638292505"/>
    <n v="0"/>
    <n v="281729.39072899998"/>
    <n v="101414.47277599998"/>
    <n v="1673.7487119999714"/>
    <n v="1673.7487119999714"/>
    <n v="1673.7487119999714"/>
    <x v="1"/>
    <x v="5"/>
    <x v="1"/>
    <x v="10"/>
    <n v="17339.93260499998"/>
    <n v="-3.3480160000000012"/>
    <n v="39.148512999999184"/>
    <n v="611.1111111111112"/>
    <x v="1"/>
    <n v="93170"/>
  </r>
  <r>
    <n v="252"/>
    <n v="366"/>
    <x v="1"/>
    <x v="5"/>
    <s v="Northeast Util"/>
    <x v="1"/>
    <x v="3"/>
    <x v="3"/>
    <x v="7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358891.81555599999"/>
    <n v="358891.81555599999"/>
    <n v="83859.17483699997"/>
    <n v="0"/>
    <n v="0"/>
    <n v="0"/>
    <x v="3"/>
    <x v="1"/>
    <x v="1"/>
    <x v="1"/>
    <n v="0"/>
    <n v="0"/>
    <n v="0"/>
    <n v="0"/>
    <x v="7"/>
    <n v="5566"/>
  </r>
  <r>
    <n v="1590"/>
    <n v="644"/>
    <x v="1"/>
    <x v="7"/>
    <s v="Northeast Util"/>
    <x v="1"/>
    <x v="3"/>
    <x v="3"/>
    <x v="4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-358891.81555599999"/>
    <n v="-358891.81555599999"/>
    <n v="-83859.17483699997"/>
    <n v="0"/>
    <n v="0"/>
    <n v="0"/>
    <x v="3"/>
    <x v="1"/>
    <x v="1"/>
    <x v="1"/>
    <n v="0"/>
    <n v="0"/>
    <n v="0"/>
    <n v="0"/>
    <x v="4"/>
    <n v="5566"/>
  </r>
  <r>
    <n v="1591"/>
    <n v="645"/>
    <x v="0"/>
    <x v="8"/>
    <s v="Northeast Util"/>
    <x v="1"/>
    <x v="3"/>
    <x v="3"/>
    <x v="5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358891.81555599999"/>
    <n v="358891.81555599999"/>
    <n v="83859.17483699997"/>
    <n v="0"/>
    <n v="0"/>
    <n v="0"/>
    <x v="3"/>
    <x v="1"/>
    <x v="1"/>
    <x v="1"/>
    <n v="0"/>
    <n v="0"/>
    <n v="0"/>
    <n v="0"/>
    <x v="5"/>
    <n v="5566"/>
  </r>
  <r>
    <n v="1341"/>
    <n v="501"/>
    <x v="0"/>
    <x v="0"/>
    <s v="Novartis"/>
    <x v="13"/>
    <x v="1"/>
    <x v="1"/>
    <x v="1"/>
    <x v="6"/>
    <d v="2001-01-05T00:00:00"/>
    <d v="2006-01-05T00:00:00"/>
    <x v="0"/>
    <n v="-10000000"/>
    <n v="4009.8668620000003"/>
    <n v="0.14000000000000001"/>
    <n v="15.163441000000001"/>
    <n v="15.148802999999999"/>
    <n v="-9.9862571294664134E-3"/>
    <n v="-40.043561538858619"/>
    <n v="-159.918747"/>
    <x v="0"/>
    <n v="-199.96230853885862"/>
    <n v="1501.853646"/>
    <n v="1405.6103599999999"/>
    <n v="-96.243286000000126"/>
    <n v="103.7190225388585"/>
    <n v="1501.853646"/>
    <n v="1405.6103599999999"/>
    <n v="-96.243286000000126"/>
    <x v="0"/>
    <n v="6002.5701990709013"/>
    <n v="0"/>
    <n v="1405.6103599999999"/>
    <n v="-24024.508039"/>
    <n v="-96.243286000000126"/>
    <n v="-96.243286000000126"/>
    <n v="-96.243286000000126"/>
    <x v="1"/>
    <x v="7"/>
    <x v="1"/>
    <x v="13"/>
    <n v="-1258.0536319999999"/>
    <n v="-0.21413700000000091"/>
    <n v="-37.43406399999958"/>
    <n v="-38.888888888888893"/>
    <x v="1"/>
    <n v="73268"/>
  </r>
  <r>
    <n v="1523"/>
    <n v="573"/>
    <x v="0"/>
    <x v="1"/>
    <s v="Novartis"/>
    <x v="13"/>
    <x v="1"/>
    <x v="1"/>
    <x v="1"/>
    <x v="1"/>
    <d v="2001-01-05T00:00:00"/>
    <d v="2006-01-05T00:00:00"/>
    <x v="0"/>
    <n v="10000000"/>
    <n v="-4009.8668620000003"/>
    <n v="0.14000000000000001"/>
    <n v="15.163441000000001"/>
    <n v="15.148802999999999"/>
    <n v="-9.9862571294664134E-3"/>
    <n v="40.043561538858619"/>
    <n v="159.918747"/>
    <x v="0"/>
    <n v="199.96230853885862"/>
    <n v="-1501.853646"/>
    <n v="-1405.6103599999999"/>
    <n v="96.243286000000126"/>
    <n v="-103.7190225388585"/>
    <n v="-1501.853646"/>
    <n v="-1405.6103599999999"/>
    <n v="96.243286000000126"/>
    <x v="0"/>
    <n v="-6002.5701990709013"/>
    <n v="0"/>
    <n v="-1405.6103599999999"/>
    <n v="24024.508039"/>
    <n v="96.243286000000126"/>
    <n v="96.243286000000126"/>
    <n v="96.243286000000126"/>
    <x v="1"/>
    <x v="7"/>
    <x v="1"/>
    <x v="13"/>
    <n v="1258.0536319999999"/>
    <n v="-0.21413700000000091"/>
    <n v="37.43406399999958"/>
    <n v="38.888888888888893"/>
    <x v="1"/>
    <n v="73268"/>
  </r>
  <r>
    <n v="1659"/>
    <n v="869"/>
    <x v="0"/>
    <x v="0"/>
    <s v="Novartis"/>
    <x v="13"/>
    <x v="1"/>
    <x v="1"/>
    <x v="33"/>
    <x v="6"/>
    <d v="2001-02-28T00:00:00"/>
    <d v="2006-02-28T00:00:00"/>
    <x v="0"/>
    <n v="-10000000"/>
    <n v="4117.8663759999999"/>
    <n v="0.15"/>
    <n v="15.306164000000001"/>
    <n v="15.291842000000001"/>
    <n v="-1.0916662166840766E-2"/>
    <n v="-44.953356074984889"/>
    <n v="-158.71003199999998"/>
    <x v="0"/>
    <n v="-203.66338807498488"/>
    <n v="-86.209299000000001"/>
    <n v="-188.90443999999999"/>
    <n v="-102.69514099999999"/>
    <n v="100.96824707498489"/>
    <n v="-86.209299000000001"/>
    <n v="-188.90443999999999"/>
    <n v="-102.69514099999999"/>
    <x v="0"/>
    <n v="6164.2400715532012"/>
    <n v="0"/>
    <n v="-188.90443999999999"/>
    <n v="-188.90443999999999"/>
    <n v="-102.69514099999999"/>
    <n v="-102.69514099999999"/>
    <n v="-102.69514099999999"/>
    <x v="1"/>
    <x v="7"/>
    <x v="1"/>
    <x v="13"/>
    <n v="-1269.9513240000001"/>
    <n v="-0.21192600000000006"/>
    <n v="-39.212453000000096"/>
    <n v="-41.666666666666664"/>
    <x v="30"/>
    <n v="73268"/>
  </r>
  <r>
    <n v="230"/>
    <n v="345"/>
    <x v="0"/>
    <x v="2"/>
    <s v="Ntt Docomo Inc"/>
    <x v="11"/>
    <x v="4"/>
    <x v="9"/>
    <x v="20"/>
    <x v="2"/>
    <d v="2000-10-20T00:00:00"/>
    <d v="2006-10-20T00:00:00"/>
    <x v="0"/>
    <n v="-20000000"/>
    <n v="9152.3380340000003"/>
    <n v="0.28000000000000003"/>
    <n v="46.889915999999999"/>
    <n v="46.843496000000002"/>
    <n v="-4.4238310833227497E-2"/>
    <n v="-404.88397479886225"/>
    <n v="-854.38198499999999"/>
    <x v="0"/>
    <n v="-1259.2659597988622"/>
    <n v="169094.809736"/>
    <n v="168790.83698299999"/>
    <n v="-303.97275300000911"/>
    <n v="955.29320679885313"/>
    <n v="169094.809736"/>
    <n v="168790.83698299999"/>
    <n v="-303.97275300000911"/>
    <x v="0"/>
    <n v="18066.715279116001"/>
    <n v="-14622.222222"/>
    <n v="154168.61476099998"/>
    <n v="-98475.210882000014"/>
    <n v="-303.97275300000911"/>
    <n v="-303.97275300000911"/>
    <n v="-303.97275300000911"/>
    <x v="6"/>
    <x v="6"/>
    <x v="1"/>
    <x v="11"/>
    <n v="-25754.621597000019"/>
    <n v="-2.441320999999995"/>
    <n v="-90.497934999999416"/>
    <n v="-155.55555555555557"/>
    <x v="20"/>
    <n v="92881"/>
  </r>
  <r>
    <n v="231"/>
    <n v="346"/>
    <x v="0"/>
    <x v="3"/>
    <s v="Ntt Docomo Inc"/>
    <x v="11"/>
    <x v="4"/>
    <x v="9"/>
    <x v="4"/>
    <x v="2"/>
    <d v="2000-10-20T00:00:00"/>
    <d v="2006-10-20T00:00:00"/>
    <x v="0"/>
    <n v="20000000"/>
    <n v="-9152.3380340000003"/>
    <n v="0.28000000000000003"/>
    <n v="46.889915999999999"/>
    <n v="46.843496000000002"/>
    <n v="-4.4238310833227497E-2"/>
    <n v="404.88397479886225"/>
    <n v="854.38198499999999"/>
    <x v="0"/>
    <n v="1259.2659597988622"/>
    <n v="-169094.809736"/>
    <n v="-168790.83698299999"/>
    <n v="303.97275300000911"/>
    <n v="-955.29320679885313"/>
    <n v="-169094.809736"/>
    <n v="-168790.83698299999"/>
    <n v="303.97275300000911"/>
    <x v="0"/>
    <n v="-18066.715279116001"/>
    <n v="14622.222222"/>
    <n v="-154168.61476099998"/>
    <n v="98475.210882000014"/>
    <n v="303.97275300000911"/>
    <n v="303.97275300000911"/>
    <n v="303.97275300000911"/>
    <x v="6"/>
    <x v="6"/>
    <x v="1"/>
    <x v="11"/>
    <n v="25754.621597000019"/>
    <n v="-2.441320999999995"/>
    <n v="90.497934999999416"/>
    <n v="155.55555555555557"/>
    <x v="4"/>
    <n v="92881"/>
  </r>
  <r>
    <n v="232"/>
    <n v="347"/>
    <x v="0"/>
    <x v="4"/>
    <s v="Ntt Docomo Inc"/>
    <x v="11"/>
    <x v="4"/>
    <x v="9"/>
    <x v="5"/>
    <x v="2"/>
    <d v="2000-10-20T00:00:00"/>
    <d v="2006-10-20T00:00:00"/>
    <x v="0"/>
    <n v="-20000000"/>
    <n v="9152.3380340000003"/>
    <n v="0.28000000000000003"/>
    <n v="46.889915999999999"/>
    <n v="46.843496000000002"/>
    <n v="-4.4238310833227497E-2"/>
    <n v="-404.88397479886225"/>
    <n v="-854.38198499999999"/>
    <x v="0"/>
    <n v="-1259.2659597988622"/>
    <n v="169094.809736"/>
    <n v="168790.83698299999"/>
    <n v="-303.97275300000911"/>
    <n v="955.29320679885313"/>
    <n v="169094.809736"/>
    <n v="168790.83698299999"/>
    <n v="-303.97275300000911"/>
    <x v="0"/>
    <n v="18066.715279116001"/>
    <n v="-14622.222222"/>
    <n v="154168.61476099998"/>
    <n v="-98475.210882000014"/>
    <n v="-303.97275300000911"/>
    <n v="-303.97275300000911"/>
    <n v="-303.97275300000911"/>
    <x v="6"/>
    <x v="6"/>
    <x v="1"/>
    <x v="11"/>
    <n v="-25754.621597000019"/>
    <n v="-2.441320999999995"/>
    <n v="-90.497934999999416"/>
    <n v="-155.55555555555557"/>
    <x v="5"/>
    <n v="92881"/>
  </r>
  <r>
    <n v="209"/>
    <n v="327"/>
    <x v="0"/>
    <x v="3"/>
    <s v="PA1st"/>
    <x v="9"/>
    <x v="2"/>
    <x v="3"/>
    <x v="4"/>
    <x v="1"/>
    <d v="2000-09-15T00:00:00"/>
    <d v="2005-09-15T00:00:00"/>
    <x v="0"/>
    <n v="34000000"/>
    <n v="-2201.2508620000003"/>
    <n v="4.5"/>
    <n v="3.5358740000000002"/>
    <n v="3.5549140000000001"/>
    <n v="0.37465444757343219"/>
    <n v="-824.70842567315151"/>
    <n v="4233.2886359999993"/>
    <x v="0"/>
    <n v="3408.5802103268479"/>
    <n v="5726567"/>
    <n v="5735909"/>
    <n v="9342"/>
    <n v="5933.4197896731521"/>
    <n v="5726567"/>
    <n v="5735909"/>
    <n v="9342"/>
    <x v="0"/>
    <m/>
    <n v="769250"/>
    <n v="6505159"/>
    <n v="924097"/>
    <n v="9342"/>
    <n v="9342"/>
    <n v="9342"/>
    <x v="0"/>
    <x v="0"/>
    <x v="1"/>
    <x v="9"/>
    <n v="18342"/>
    <n v="-0.15866699999999989"/>
    <n v="24.29400299999952"/>
    <n v="4250"/>
    <x v="4"/>
    <m/>
  </r>
  <r>
    <n v="210"/>
    <n v="328"/>
    <x v="0"/>
    <x v="4"/>
    <s v="PA1st"/>
    <x v="9"/>
    <x v="2"/>
    <x v="3"/>
    <x v="5"/>
    <x v="1"/>
    <d v="2000-09-15T00:00:00"/>
    <d v="2005-09-15T00:00:00"/>
    <x v="0"/>
    <n v="-34000000"/>
    <n v="2201.2508620000003"/>
    <n v="4.5"/>
    <n v="3.5358740000000002"/>
    <n v="3.5549140000000001"/>
    <n v="0.37465444757343219"/>
    <n v="824.70842567315151"/>
    <n v="-4233.2886359999993"/>
    <x v="0"/>
    <n v="-3408.5802103268479"/>
    <n v="-5726567"/>
    <n v="-5735909"/>
    <n v="-9342"/>
    <n v="-5933.4197896731521"/>
    <n v="-5726567"/>
    <n v="-5735909"/>
    <n v="-9342"/>
    <x v="0"/>
    <m/>
    <n v="-769250"/>
    <n v="-6505159"/>
    <n v="-1174347"/>
    <n v="-9342"/>
    <n v="-9342"/>
    <n v="-9342"/>
    <x v="0"/>
    <x v="0"/>
    <x v="1"/>
    <x v="9"/>
    <n v="-18342"/>
    <n v="-0.15866699999999989"/>
    <n v="-24.29400299999952"/>
    <n v="-4250"/>
    <x v="5"/>
    <m/>
  </r>
  <r>
    <n v="1062"/>
    <n v="426"/>
    <x v="0"/>
    <x v="2"/>
    <s v="Pacific Gas &amp; Elec"/>
    <x v="7"/>
    <x v="3"/>
    <x v="3"/>
    <x v="20"/>
    <x v="0"/>
    <d v="2000-12-14T00:00:00"/>
    <d v="2003-10-01T00:00:00"/>
    <x v="0"/>
    <n v="-10000000"/>
    <n v="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55482.910513309995"/>
    <n v="-5277.7777779999997"/>
    <n v="-5277.7777779999997"/>
    <n v="-870239.16867199994"/>
    <n v="0"/>
    <n v="0"/>
    <n v="0"/>
    <x v="5"/>
    <x v="0"/>
    <x v="4"/>
    <x v="7"/>
    <n v="-2477778"/>
    <n v="-8.69342400000005"/>
    <n v="-21.640879000000041"/>
    <n v="-277.77777777777777"/>
    <x v="20"/>
    <n v="2489"/>
  </r>
  <r>
    <n v="1063"/>
    <n v="427"/>
    <x v="0"/>
    <x v="3"/>
    <s v="Pacific Gas &amp; Elec"/>
    <x v="7"/>
    <x v="3"/>
    <x v="3"/>
    <x v="4"/>
    <x v="0"/>
    <d v="2000-12-14T00:00:00"/>
    <d v="2003-10-01T00:00:00"/>
    <x v="0"/>
    <n v="10000000"/>
    <n v="-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-55482.910513309995"/>
    <n v="5277.7777779999997"/>
    <n v="5277.7777779999997"/>
    <n v="870239.16867199994"/>
    <n v="0"/>
    <n v="0"/>
    <n v="0"/>
    <x v="5"/>
    <x v="0"/>
    <x v="4"/>
    <x v="7"/>
    <n v="2477778"/>
    <n v="-8.69342400000005"/>
    <n v="21.640879000000041"/>
    <n v="277.77777777777777"/>
    <x v="4"/>
    <n v="2489"/>
  </r>
  <r>
    <n v="1064"/>
    <n v="428"/>
    <x v="0"/>
    <x v="4"/>
    <s v="Pacific Gas &amp; Elec"/>
    <x v="7"/>
    <x v="3"/>
    <x v="3"/>
    <x v="5"/>
    <x v="0"/>
    <d v="2000-12-14T00:00:00"/>
    <d v="2003-10-01T00:00:00"/>
    <x v="0"/>
    <n v="-10000000"/>
    <n v="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55482.910513309995"/>
    <n v="-5277.7777779999997"/>
    <n v="-5277.7777779999997"/>
    <n v="-870239.16867199994"/>
    <n v="0"/>
    <n v="0"/>
    <n v="0"/>
    <x v="5"/>
    <x v="0"/>
    <x v="4"/>
    <x v="7"/>
    <n v="-2477778"/>
    <n v="-8.69342400000005"/>
    <n v="-21.640879000000041"/>
    <n v="-277.77777777777777"/>
    <x v="5"/>
    <n v="2489"/>
  </r>
  <r>
    <n v="514"/>
    <n v="332"/>
    <x v="0"/>
    <x v="3"/>
    <s v="PACit"/>
    <x v="9"/>
    <x v="2"/>
    <x v="3"/>
    <x v="4"/>
    <x v="1"/>
    <d v="2000-09-15T00:00:00"/>
    <d v="2005-09-15T00:00:00"/>
    <x v="0"/>
    <n v="-525000000"/>
    <n v="6456.8028830000003"/>
    <n v="0.48"/>
    <n v="3.4092229999999999"/>
    <n v="3.4254600000000002"/>
    <n v="0.62861208942978897"/>
    <n v="4058.8243513189154"/>
    <n v="-7607.2068839999993"/>
    <x v="0"/>
    <n v="-3548.3825326810838"/>
    <n v="-8844975"/>
    <n v="-8860123"/>
    <n v="-15148"/>
    <n v="-11599.617467318916"/>
    <n v="-8844975"/>
    <n v="-8860123"/>
    <n v="-15148"/>
    <x v="0"/>
    <m/>
    <n v="-1267000"/>
    <n v="-10127123"/>
    <n v="-1620761"/>
    <n v="-15148"/>
    <n v="-15148"/>
    <n v="-15148"/>
    <x v="0"/>
    <x v="0"/>
    <x v="1"/>
    <x v="9"/>
    <n v="-32967"/>
    <n v="-8.2379999999999676E-2"/>
    <n v="-61.404027999999926"/>
    <n v="-7000"/>
    <x v="4"/>
    <m/>
  </r>
  <r>
    <n v="714"/>
    <n v="331"/>
    <x v="0"/>
    <x v="4"/>
    <s v="PACit"/>
    <x v="9"/>
    <x v="2"/>
    <x v="3"/>
    <x v="5"/>
    <x v="1"/>
    <d v="2000-09-15T00:00:00"/>
    <d v="2005-09-15T00:00:00"/>
    <x v="0"/>
    <n v="525000000"/>
    <n v="-6456.8028830000003"/>
    <n v="0.48"/>
    <n v="3.4092229999999999"/>
    <n v="3.4254600000000002"/>
    <n v="0.62861208942978897"/>
    <n v="-4058.8243513189154"/>
    <n v="7607.2068839999993"/>
    <x v="0"/>
    <n v="3548.3825326810838"/>
    <n v="8844975"/>
    <n v="8860123"/>
    <n v="15148"/>
    <n v="11599.617467318916"/>
    <n v="8844975"/>
    <n v="8860123"/>
    <n v="15148"/>
    <x v="0"/>
    <m/>
    <n v="1267000"/>
    <n v="10127123"/>
    <n v="983761"/>
    <n v="15148"/>
    <n v="15148"/>
    <n v="15148"/>
    <x v="0"/>
    <x v="0"/>
    <x v="1"/>
    <x v="9"/>
    <n v="32967"/>
    <n v="-8.2379999999999676E-2"/>
    <n v="61.404027999999926"/>
    <n v="7000"/>
    <x v="5"/>
    <m/>
  </r>
  <r>
    <n v="206"/>
    <n v="325"/>
    <x v="0"/>
    <x v="3"/>
    <s v="PAMez"/>
    <x v="9"/>
    <x v="2"/>
    <x v="3"/>
    <x v="4"/>
    <x v="1"/>
    <d v="2000-09-15T00:00:00"/>
    <d v="2005-09-15T00:00:00"/>
    <x v="0"/>
    <n v="21000000"/>
    <n v="-276.54967299999998"/>
    <n v="0.55000000000000004"/>
    <n v="3.5884510000000001"/>
    <n v="3.5153490000000001"/>
    <n v="-4.5723264158603891"/>
    <n v="1264.4753751554526"/>
    <n v="343.22729400000003"/>
    <x v="0"/>
    <n v="1607.7026691554527"/>
    <n v="405820.332849"/>
    <n v="407850.672463"/>
    <n v="2030.3396139999968"/>
    <n v="422.63694484454413"/>
    <n v="405820.332849"/>
    <n v="407850.672463"/>
    <n v="2030.3396139999968"/>
    <x v="0"/>
    <m/>
    <n v="58070.833333000002"/>
    <n v="465921.50579600001"/>
    <n v="70503.254169000022"/>
    <n v="2030.3396139999968"/>
    <n v="2030.3396139999968"/>
    <n v="2030.3396139999968"/>
    <x v="0"/>
    <x v="0"/>
    <x v="1"/>
    <x v="9"/>
    <n v="-279.97555999999167"/>
    <n v="-8.675999999999906E-3"/>
    <n v="3.7075030000000311"/>
    <n v="320.83333333333337"/>
    <x v="4"/>
    <m/>
  </r>
  <r>
    <n v="207"/>
    <n v="326"/>
    <x v="0"/>
    <x v="4"/>
    <s v="PAMez"/>
    <x v="9"/>
    <x v="2"/>
    <x v="3"/>
    <x v="5"/>
    <x v="1"/>
    <d v="2000-09-15T00:00:00"/>
    <d v="2005-09-15T00:00:00"/>
    <x v="0"/>
    <n v="-21000000"/>
    <n v="276.54967299999998"/>
    <n v="0.55000000000000004"/>
    <n v="3.5884510000000001"/>
    <n v="3.5153490000000001"/>
    <n v="-4.5723264158603891"/>
    <n v="-1264.4753751554526"/>
    <n v="-343.22729400000003"/>
    <x v="0"/>
    <n v="-1607.7026691554527"/>
    <n v="-405820.332849"/>
    <n v="-407850.672463"/>
    <n v="-2030.3396139999968"/>
    <n v="-422.63694484454413"/>
    <n v="-405820.332849"/>
    <n v="-407850.672463"/>
    <n v="-2030.3396139999968"/>
    <x v="0"/>
    <m/>
    <n v="-58070.833333000002"/>
    <n v="-465921.50579600001"/>
    <n v="-428057.420836"/>
    <n v="-2030.3396139999968"/>
    <n v="-2030.3396139999968"/>
    <n v="-2030.3396139999968"/>
    <x v="0"/>
    <x v="0"/>
    <x v="1"/>
    <x v="9"/>
    <n v="279.97555999999167"/>
    <n v="-8.675999999999906E-3"/>
    <n v="-3.7075030000000311"/>
    <n v="-320.83333333333337"/>
    <x v="5"/>
    <m/>
  </r>
  <r>
    <n v="145"/>
    <n v="203"/>
    <x v="0"/>
    <x v="0"/>
    <s v="Parmalat"/>
    <x v="5"/>
    <x v="1"/>
    <x v="12"/>
    <x v="3"/>
    <x v="6"/>
    <d v="2000-10-02T00:00:00"/>
    <d v="2001-10-02T00:00:00"/>
    <x v="0"/>
    <n v="5000000"/>
    <n v="-238.304315"/>
    <n v="1"/>
    <n v="109.240392"/>
    <n v="107.484015"/>
    <n v="-0.62786020653238239"/>
    <n v="149.62179643345792"/>
    <n v="490.71577200000002"/>
    <x v="1"/>
    <n v="-11859.662431566543"/>
    <n v="10356.318818"/>
    <n v="-1556.0706869999999"/>
    <n v="-11912.389504999999"/>
    <n v="-52.727073433456098"/>
    <n v="10356.318818"/>
    <n v="-1556.0706869999999"/>
    <n v="-11912.389504999999"/>
    <x v="1"/>
    <n v="-1372.0370936125"/>
    <n v="25277.777778"/>
    <n v="23721.707091"/>
    <n v="11564.202478000001"/>
    <n v="587.61049500000081"/>
    <n v="587.61049500000081"/>
    <n v="587.61049500000081"/>
    <x v="3"/>
    <x v="3"/>
    <x v="1"/>
    <x v="5"/>
    <n v="2870.5747349999983"/>
    <n v="-6.5579879999999946"/>
    <n v="10.219291999999996"/>
    <n v="138.88888888888889"/>
    <x v="3"/>
    <n v="93169"/>
  </r>
  <r>
    <n v="204"/>
    <n v="323"/>
    <x v="0"/>
    <x v="3"/>
    <s v="PASnr"/>
    <x v="9"/>
    <x v="2"/>
    <x v="3"/>
    <x v="4"/>
    <x v="1"/>
    <d v="2000-09-15T00:00:00"/>
    <d v="2005-09-15T00:00:00"/>
    <x v="0"/>
    <n v="470000000"/>
    <n v="-3289.834218"/>
    <n v="7.4999999999999997E-2"/>
    <n v="3.5805669999999998"/>
    <n v="3.5546899999999999"/>
    <n v="-1.31969954075704"/>
    <n v="4341.5927066613958"/>
    <n v="1868.373576"/>
    <x v="0"/>
    <n v="6209.9662826613958"/>
    <n v="702284.66169400001"/>
    <n v="708901.20545799995"/>
    <n v="6616.5437639999436"/>
    <n v="406.57748133854784"/>
    <n v="702284.66169400001"/>
    <n v="708901.20545799995"/>
    <n v="6616.5437639999436"/>
    <x v="0"/>
    <m/>
    <n v="177229.16666700001"/>
    <n v="886130.37212499999"/>
    <n v="236806.90432199999"/>
    <n v="6616.5437639999436"/>
    <n v="6616.5437639999436"/>
    <n v="6616.5437639999436"/>
    <x v="0"/>
    <x v="0"/>
    <x v="1"/>
    <x v="9"/>
    <n v="20412.078734999988"/>
    <n v="-9.0898000000000145E-2"/>
    <n v="31.027610999999979"/>
    <n v="979.16666666666663"/>
    <x v="4"/>
    <m/>
  </r>
  <r>
    <n v="205"/>
    <n v="324"/>
    <x v="0"/>
    <x v="4"/>
    <s v="PASnr"/>
    <x v="9"/>
    <x v="2"/>
    <x v="3"/>
    <x v="5"/>
    <x v="1"/>
    <d v="2000-09-15T00:00:00"/>
    <d v="2005-09-15T00:00:00"/>
    <x v="0"/>
    <n v="-470000000"/>
    <n v="3289.834218"/>
    <n v="7.4999999999999997E-2"/>
    <n v="3.5805669999999998"/>
    <n v="3.5546899999999999"/>
    <n v="-1.31969954075704"/>
    <n v="-4341.5927066613958"/>
    <n v="-1868.373576"/>
    <x v="0"/>
    <n v="-6209.9662826613958"/>
    <n v="-702284.66169400001"/>
    <n v="-708901.20545799995"/>
    <n v="-6616.5437639999436"/>
    <n v="-406.57748133854784"/>
    <n v="-702284.66169400001"/>
    <n v="-708901.20545799995"/>
    <n v="-6616.5437639999436"/>
    <x v="0"/>
    <m/>
    <n v="-177229.16666700001"/>
    <n v="-886130.37212499999"/>
    <n v="-176898.5709879999"/>
    <n v="-6616.5437639999436"/>
    <n v="-6616.5437639999436"/>
    <n v="-6616.5437639999436"/>
    <x v="0"/>
    <x v="0"/>
    <x v="1"/>
    <x v="9"/>
    <n v="-20412.078734999988"/>
    <n v="-9.0898000000000145E-2"/>
    <n v="-31.027610999999979"/>
    <n v="-979.16666666666663"/>
    <x v="5"/>
    <m/>
  </r>
  <r>
    <n v="1342"/>
    <n v="630"/>
    <x v="0"/>
    <x v="0"/>
    <s v="Pearson Plc"/>
    <x v="1"/>
    <x v="4"/>
    <x v="6"/>
    <x v="1"/>
    <x v="2"/>
    <d v="2001-01-05T00:00:00"/>
    <d v="2006-01-05T00:00:00"/>
    <x v="0"/>
    <n v="-10000000"/>
    <n v="4066.3101839999999"/>
    <n v="0.62"/>
    <n v="52.543688000000003"/>
    <n v="51.977876999999999"/>
    <n v="-0.57248798055769146"/>
    <n v="-2327.9137055593346"/>
    <n v="-636.296829"/>
    <x v="0"/>
    <n v="-2964.2105345593345"/>
    <n v="-54698.220326000002"/>
    <n v="-57297.319525999999"/>
    <n v="-2599.0991999999969"/>
    <n v="365.11133455933759"/>
    <n v="-54698.220326000002"/>
    <n v="-57297.319525999999"/>
    <n v="-2599.0991999999969"/>
    <x v="0"/>
    <n v="29431.953111792001"/>
    <n v="0"/>
    <n v="-57297.319525999999"/>
    <n v="-51585.540989000001"/>
    <n v="-2599.0991999999969"/>
    <n v="-2599.0991999999969"/>
    <n v="-2599.0991999999969"/>
    <x v="1"/>
    <x v="1"/>
    <x v="1"/>
    <x v="1"/>
    <n v="-5951.3613399999958"/>
    <n v="-1.1445020000000028"/>
    <n v="-38.162484000000404"/>
    <n v="-172.22222222222223"/>
    <x v="1"/>
    <n v="54817"/>
  </r>
  <r>
    <n v="1524"/>
    <n v="625"/>
    <x v="0"/>
    <x v="1"/>
    <s v="Pearson Plc"/>
    <x v="1"/>
    <x v="4"/>
    <x v="6"/>
    <x v="1"/>
    <x v="1"/>
    <d v="2001-01-05T00:00:00"/>
    <d v="2006-01-05T00:00:00"/>
    <x v="0"/>
    <n v="10000000"/>
    <n v="-4066.3101839999999"/>
    <n v="0.62"/>
    <n v="52.543688000000003"/>
    <n v="51.977876999999999"/>
    <n v="-0.57248798055769146"/>
    <n v="2327.9137055593346"/>
    <n v="636.296829"/>
    <x v="0"/>
    <n v="2964.2105345593345"/>
    <n v="54698.220326000002"/>
    <n v="57297.319525999999"/>
    <n v="2599.0991999999969"/>
    <n v="-365.11133455933759"/>
    <n v="54698.220326000002"/>
    <n v="57297.319525999999"/>
    <n v="2599.0991999999969"/>
    <x v="0"/>
    <n v="-29431.953111792001"/>
    <n v="0"/>
    <n v="57297.319525999999"/>
    <n v="51585.540989000001"/>
    <n v="2599.0991999999969"/>
    <n v="2599.0991999999969"/>
    <n v="2599.0991999999969"/>
    <x v="1"/>
    <x v="1"/>
    <x v="1"/>
    <x v="1"/>
    <n v="5951.3613399999958"/>
    <n v="-1.1445020000000028"/>
    <n v="38.162484000000404"/>
    <n v="172.22222222222223"/>
    <x v="1"/>
    <n v="54817"/>
  </r>
  <r>
    <n v="1343"/>
    <n v="502"/>
    <x v="0"/>
    <x v="0"/>
    <s v="Perkinelmer Inc."/>
    <x v="1"/>
    <x v="8"/>
    <x v="3"/>
    <x v="1"/>
    <x v="5"/>
    <d v="2001-01-05T00:00:00"/>
    <d v="2006-01-05T00:00:00"/>
    <x v="0"/>
    <n v="-10000000"/>
    <n v="4098.3314740000005"/>
    <n v="1.1499999999999999"/>
    <n v="156.51341600000001"/>
    <n v="155.831973"/>
    <n v="-0.58545781774931782"/>
    <n v="-2399.4002011813855"/>
    <n v="-1364.717412"/>
    <x v="0"/>
    <n v="-3764.1176131813854"/>
    <n v="139300.64885600001"/>
    <n v="136455.45603100001"/>
    <n v="-2845.1928250000055"/>
    <n v="918.92478818137988"/>
    <n v="139300.64885600001"/>
    <n v="136455.45603100001"/>
    <n v="-2845.1928250000055"/>
    <x v="0"/>
    <n v="29663.723208812004"/>
    <n v="0"/>
    <n v="136455.45603100001"/>
    <n v="150794.241285"/>
    <n v="-2845.1928250000055"/>
    <n v="-2845.1928250000055"/>
    <n v="-2845.1928250000055"/>
    <x v="1"/>
    <x v="1"/>
    <x v="1"/>
    <x v="1"/>
    <n v="-20251.178725000005"/>
    <n v="-4.1662680000000023"/>
    <n v="-37.572214999999233"/>
    <n v="-319.44444444444446"/>
    <x v="1"/>
    <n v="92441"/>
  </r>
  <r>
    <n v="1568"/>
    <n v="614"/>
    <x v="0"/>
    <x v="1"/>
    <s v="Perkinelmer Inc."/>
    <x v="1"/>
    <x v="8"/>
    <x v="3"/>
    <x v="1"/>
    <x v="1"/>
    <d v="2001-01-05T00:00:00"/>
    <d v="2006-01-05T00:00:00"/>
    <x v="0"/>
    <n v="10000000"/>
    <n v="-4098.3314740000005"/>
    <n v="1.1499999999999999"/>
    <n v="156.51341600000001"/>
    <n v="155.831973"/>
    <n v="-0.58545781774931782"/>
    <n v="2399.4002011813855"/>
    <n v="1364.717412"/>
    <x v="0"/>
    <n v="3764.1176131813854"/>
    <n v="-139300.64885600001"/>
    <n v="-136455.45603100001"/>
    <n v="2845.1928250000055"/>
    <n v="-918.92478818137988"/>
    <n v="-139300.64885600001"/>
    <n v="-136455.45603100001"/>
    <n v="2845.1928250000055"/>
    <x v="0"/>
    <n v="-29663.723208812004"/>
    <n v="0"/>
    <n v="-136455.45603100001"/>
    <n v="-150794.241285"/>
    <n v="2845.1928250000055"/>
    <n v="2845.1928250000055"/>
    <n v="2845.1928250000055"/>
    <x v="1"/>
    <x v="1"/>
    <x v="1"/>
    <x v="1"/>
    <n v="20251.178725000005"/>
    <n v="-4.1662680000000023"/>
    <n v="37.572214999999233"/>
    <n v="319.44444444444446"/>
    <x v="1"/>
    <n v="92441"/>
  </r>
  <r>
    <n v="1715"/>
    <n v="919"/>
    <x v="0"/>
    <x v="0"/>
    <s v="Perkinelmer Inc."/>
    <x v="1"/>
    <x v="8"/>
    <x v="3"/>
    <x v="21"/>
    <x v="5"/>
    <d v="2001-03-22T00:00:00"/>
    <d v="2003-08-07T00:00:00"/>
    <x v="0"/>
    <n v="10000000"/>
    <n v="-2131.7684389999999"/>
    <n v="1.1499999999999999"/>
    <n v="139.90043700000001"/>
    <n v="139.114665"/>
    <n v="-0.53707750896424122"/>
    <n v="1144.9248829067089"/>
    <n v="1211.5717139999999"/>
    <x v="0"/>
    <n v="2356.4965969067089"/>
    <n v="-50463.928475000001"/>
    <n v="-48431.763528000003"/>
    <n v="2032.1649469999975"/>
    <n v="-324.33164990671139"/>
    <n v="-50463.928475000001"/>
    <n v="-48431.763528000003"/>
    <n v="2032.1649469999975"/>
    <x v="0"/>
    <n v="-15429.739961482001"/>
    <n v="0"/>
    <n v="-48431.763528000003"/>
    <n v="-48431.763528000003"/>
    <n v="2032.1649469999975"/>
    <n v="2032.1649469999975"/>
    <n v="2032.1649469999975"/>
    <x v="5"/>
    <x v="1"/>
    <x v="1"/>
    <x v="1"/>
    <n v="14086.375275999999"/>
    <n v="-5.0545410000000004"/>
    <n v="22.530795000000126"/>
    <n v="319.44444444444446"/>
    <x v="3"/>
    <n v="92441"/>
  </r>
  <r>
    <n v="1716"/>
    <n v="920"/>
    <x v="0"/>
    <x v="0"/>
    <s v="Perkinelmer Inc."/>
    <x v="1"/>
    <x v="8"/>
    <x v="3"/>
    <x v="6"/>
    <x v="5"/>
    <d v="2001-03-22T00:00:00"/>
    <d v="2003-08-07T00:00:00"/>
    <x v="0"/>
    <n v="10000000"/>
    <n v="-2131.7684389999999"/>
    <n v="1.1499999999999999"/>
    <n v="139.90043700000001"/>
    <n v="139.114665"/>
    <n v="-0.53707750896424122"/>
    <n v="1144.9248829067089"/>
    <n v="1211.5717139999999"/>
    <x v="0"/>
    <n v="2356.4965969067089"/>
    <n v="-50463.928475000001"/>
    <n v="-48431.763528000003"/>
    <n v="2032.1649469999975"/>
    <n v="-324.33164990671139"/>
    <n v="-50463.928475000001"/>
    <n v="-48431.763528000003"/>
    <n v="2032.1649469999975"/>
    <x v="0"/>
    <n v="-15429.739961482001"/>
    <n v="0"/>
    <n v="-48431.763528000003"/>
    <n v="-48431.763528000003"/>
    <n v="2032.1649469999975"/>
    <n v="2032.1649469999975"/>
    <n v="2032.1649469999975"/>
    <x v="5"/>
    <x v="1"/>
    <x v="1"/>
    <x v="1"/>
    <n v="14086.375275999999"/>
    <n v="-5.0545410000000004"/>
    <n v="22.530795000000126"/>
    <n v="319.44444444444446"/>
    <x v="6"/>
    <n v="92441"/>
  </r>
  <r>
    <n v="1378"/>
    <n v="436"/>
    <x v="0"/>
    <x v="0"/>
    <s v="Pg&amp;e Corp."/>
    <x v="7"/>
    <x v="3"/>
    <x v="3"/>
    <x v="34"/>
    <x v="0"/>
    <d v="2000-12-19T00:00:00"/>
    <d v="2002-12-19T00:00:00"/>
    <x v="0"/>
    <n v="2000000"/>
    <n v="-456.23510500000003"/>
    <n v="2.15"/>
    <n v="2263.969599"/>
    <n v="2252.0169340000002"/>
    <n v="-1.3893898396513726"/>
    <n v="633.88841937927725"/>
    <n v="2432.9434860000001"/>
    <x v="0"/>
    <n v="3066.8319053792775"/>
    <n v="-398686.11111100001"/>
    <n v="-398327.77777799999"/>
    <n v="358.33333300001686"/>
    <n v="-2708.4985723792606"/>
    <n v="-398686.11111100001"/>
    <n v="-398327.77777799999"/>
    <n v="358.33333300001686"/>
    <x v="0"/>
    <n v="-12758.614711325001"/>
    <n v="10750"/>
    <n v="-387577.77777799999"/>
    <n v="-182136.16491699999"/>
    <n v="358.33333300001686"/>
    <n v="358.33333300001686"/>
    <n v="358.33333300001686"/>
    <x v="5"/>
    <x v="0"/>
    <x v="4"/>
    <x v="7"/>
    <n v="1194.4444440000225"/>
    <n v="-12.320004999999583"/>
    <n v="6.4159379999999828"/>
    <n v="119.44444444444444"/>
    <x v="31"/>
    <n v="54785"/>
  </r>
  <r>
    <n v="1344"/>
    <n v="503"/>
    <x v="0"/>
    <x v="0"/>
    <s v="Philip Morris Inc."/>
    <x v="5"/>
    <x v="1"/>
    <x v="3"/>
    <x v="1"/>
    <x v="3"/>
    <d v="2001-01-05T00:00:00"/>
    <d v="2006-01-05T00:00:00"/>
    <x v="0"/>
    <n v="-10000000"/>
    <n v="4108.6800469999998"/>
    <n v="1.05"/>
    <n v="97.016335999999995"/>
    <n v="96.418799000000007"/>
    <n v="-0.56626506115731745"/>
    <n v="-2326.6019580903048"/>
    <n v="-1054.713546"/>
    <x v="0"/>
    <n v="-3381.3155040903048"/>
    <n v="-58563.739608000003"/>
    <n v="-61373.986447000003"/>
    <n v="-2810.2468389999995"/>
    <n v="571.06866509030533"/>
    <n v="-58563.739608000003"/>
    <n v="-61373.986447000003"/>
    <n v="-2810.2468389999995"/>
    <x v="0"/>
    <n v="23655.7253706025"/>
    <n v="0"/>
    <n v="-61373.986447000003"/>
    <n v="-45807.501473000004"/>
    <n v="-2810.2468389999995"/>
    <n v="-2810.2468389999995"/>
    <n v="-2810.2468389999995"/>
    <x v="1"/>
    <x v="3"/>
    <x v="1"/>
    <x v="5"/>
    <n v="-9843.9261560000014"/>
    <n v="-1.8577179999999913"/>
    <n v="-37.409056000000419"/>
    <n v="-291.66666666666669"/>
    <x v="1"/>
    <n v="83498"/>
  </r>
  <r>
    <n v="1525"/>
    <n v="574"/>
    <x v="0"/>
    <x v="1"/>
    <s v="Philip Morris Inc."/>
    <x v="5"/>
    <x v="1"/>
    <x v="3"/>
    <x v="1"/>
    <x v="1"/>
    <d v="2001-01-05T00:00:00"/>
    <d v="2006-01-05T00:00:00"/>
    <x v="0"/>
    <n v="10000000"/>
    <n v="-4108.6800469999998"/>
    <n v="1.05"/>
    <n v="97.016335999999995"/>
    <n v="96.418799000000007"/>
    <n v="-0.56626506115731745"/>
    <n v="2326.6019580903048"/>
    <n v="1054.713546"/>
    <x v="0"/>
    <n v="3381.3155040903048"/>
    <n v="58563.739608000003"/>
    <n v="61373.986447000003"/>
    <n v="2810.2468389999995"/>
    <n v="-571.06866509030533"/>
    <n v="58563.739608000003"/>
    <n v="61373.986447000003"/>
    <n v="2810.2468389999995"/>
    <x v="0"/>
    <n v="-23655.7253706025"/>
    <n v="0"/>
    <n v="61373.986447000003"/>
    <n v="45807.501473000004"/>
    <n v="2810.2468389999995"/>
    <n v="2810.2468389999995"/>
    <n v="2810.2468389999995"/>
    <x v="1"/>
    <x v="3"/>
    <x v="1"/>
    <x v="5"/>
    <n v="9843.9261560000014"/>
    <n v="-1.8577179999999913"/>
    <n v="37.409056000000419"/>
    <n v="291.66666666666669"/>
    <x v="1"/>
    <n v="83498"/>
  </r>
  <r>
    <n v="1613"/>
    <n v="822"/>
    <x v="0"/>
    <x v="0"/>
    <s v="Philips Elec Nv"/>
    <x v="10"/>
    <x v="8"/>
    <x v="2"/>
    <x v="10"/>
    <x v="2"/>
    <d v="2001-01-18T00:00:00"/>
    <d v="2003-08-06T00:00:00"/>
    <x v="0"/>
    <n v="-17000000"/>
    <n v="3598.6602399999997"/>
    <n v="0.22"/>
    <n v="33.789439000000002"/>
    <n v="33.230347999999999"/>
    <n v="-0.52114718889513034"/>
    <n v="-1875.4316678646749"/>
    <n v="-599.39252999999997"/>
    <x v="0"/>
    <n v="-2474.8241978646747"/>
    <n v="36598.494567000002"/>
    <n v="34387.585058999997"/>
    <n v="-2210.9095080000043"/>
    <n v="263.91468986467044"/>
    <n v="36598.494567000002"/>
    <n v="34387.585058999997"/>
    <n v="-2210.9095080000043"/>
    <x v="0"/>
    <n v="26639.082426599998"/>
    <n v="0"/>
    <n v="34387.585058999997"/>
    <n v="34387.585058999997"/>
    <n v="-2210.9095080000043"/>
    <n v="-2210.9095080000043"/>
    <n v="-2210.9095080000043"/>
    <x v="5"/>
    <x v="5"/>
    <x v="1"/>
    <x v="10"/>
    <n v="-9505.9274940000032"/>
    <n v="-2.184705000000001"/>
    <n v="-38.655630000000201"/>
    <n v="-103.88888888888889"/>
    <x v="10"/>
    <n v="92897"/>
  </r>
  <r>
    <n v="1345"/>
    <n v="504"/>
    <x v="0"/>
    <x v="0"/>
    <s v="Placer Dome Inc."/>
    <x v="4"/>
    <x v="0"/>
    <x v="0"/>
    <x v="1"/>
    <x v="6"/>
    <d v="2001-01-05T00:00:00"/>
    <d v="2006-01-05T00:00:00"/>
    <x v="0"/>
    <n v="-10000000"/>
    <n v="4188.0222690000001"/>
    <n v="1.65"/>
    <n v="159.388632"/>
    <n v="158.719021"/>
    <n v="-0.57339051439378663"/>
    <n v="-2401.3722431145434"/>
    <n v="-1680.971622"/>
    <x v="0"/>
    <n v="-4082.3438651145434"/>
    <n v="-62862.857373999999"/>
    <n v="-66059.412960000001"/>
    <n v="-3196.5555860000022"/>
    <n v="885.78827911454118"/>
    <n v="-62862.857373999999"/>
    <n v="-66059.412960000001"/>
    <n v="-3196.5555860000022"/>
    <x v="0"/>
    <n v="41335.779795030001"/>
    <n v="0"/>
    <n v="-66059.412960000001"/>
    <n v="-103792.163266"/>
    <n v="-3196.5555860000022"/>
    <n v="-3196.5555860000022"/>
    <n v="-3196.5555860000022"/>
    <x v="1"/>
    <x v="0"/>
    <x v="3"/>
    <x v="4"/>
    <n v="-22622.072960999998"/>
    <n v="-4.7145659999999907"/>
    <n v="-38.512377000000015"/>
    <n v="-458.33333333333331"/>
    <x v="1"/>
    <n v="64380"/>
  </r>
  <r>
    <n v="1526"/>
    <n v="575"/>
    <x v="0"/>
    <x v="1"/>
    <s v="Placer Dome Inc."/>
    <x v="4"/>
    <x v="0"/>
    <x v="0"/>
    <x v="1"/>
    <x v="1"/>
    <d v="2001-01-05T00:00:00"/>
    <d v="2006-01-05T00:00:00"/>
    <x v="0"/>
    <n v="10000000"/>
    <n v="-4188.0222690000001"/>
    <n v="1.65"/>
    <n v="159.388632"/>
    <n v="158.719021"/>
    <n v="-0.57339051439378663"/>
    <n v="2401.3722431145434"/>
    <n v="1680.971622"/>
    <x v="0"/>
    <n v="4082.3438651145434"/>
    <n v="62862.857373999999"/>
    <n v="66059.412960000001"/>
    <n v="3196.5555860000022"/>
    <n v="-885.78827911454118"/>
    <n v="62862.857373999999"/>
    <n v="66059.412960000001"/>
    <n v="3196.5555860000022"/>
    <x v="0"/>
    <n v="-41335.779795030001"/>
    <n v="0"/>
    <n v="66059.412960000001"/>
    <n v="103792.163266"/>
    <n v="3196.5555860000022"/>
    <n v="3196.5555860000022"/>
    <n v="3196.5555860000022"/>
    <x v="1"/>
    <x v="0"/>
    <x v="3"/>
    <x v="4"/>
    <n v="22622.072960999998"/>
    <n v="-4.7145659999999907"/>
    <n v="38.512377000000015"/>
    <n v="458.33333333333331"/>
    <x v="1"/>
    <n v="64380"/>
  </r>
  <r>
    <n v="156"/>
    <n v="217"/>
    <x v="0"/>
    <x v="2"/>
    <s v="Portfolio"/>
    <x v="9"/>
    <x v="10"/>
    <x v="15"/>
    <x v="9"/>
    <x v="1"/>
    <d v="2000-09-15T00:00:00"/>
    <d v="2005-09-15T00:00:00"/>
    <x v="0"/>
    <n v="-470000000"/>
    <m/>
    <n v="7.4999999999999997E-2"/>
    <n v="-4.344189E-13"/>
    <n v="1.3062889999999999E-12"/>
    <m/>
    <m/>
    <n v="-637.515714"/>
    <x v="0"/>
    <m/>
    <n v="-1432022"/>
    <n v="-1434341"/>
    <n v="-2319"/>
    <m/>
    <n v="-1432022"/>
    <n v="-1434341"/>
    <n v="-2319"/>
    <x v="0"/>
    <m/>
    <n v="-177229.16666700001"/>
    <n v="-1611570.1666669999"/>
    <n v="-83902.33333399985"/>
    <n v="-2319"/>
    <n v="-2319"/>
    <n v="-2319"/>
    <x v="0"/>
    <x v="0"/>
    <x v="1"/>
    <x v="9"/>
    <n v="2112"/>
    <n v="8.7145479999999993E-13"/>
    <n v="0"/>
    <n v="-979.16666666666663"/>
    <x v="9"/>
    <m/>
  </r>
  <r>
    <n v="157"/>
    <n v="216"/>
    <x v="0"/>
    <x v="2"/>
    <s v="Portfolio"/>
    <x v="9"/>
    <x v="10"/>
    <x v="15"/>
    <x v="35"/>
    <x v="1"/>
    <d v="2000-09-15T00:00:00"/>
    <d v="2005-09-15T00:00:00"/>
    <x v="0"/>
    <n v="-21000000"/>
    <m/>
    <n v="0.55000000000000004"/>
    <n v="-4.344189E-13"/>
    <n v="1.3062889999999999E-12"/>
    <m/>
    <m/>
    <n v="-208.88812799999999"/>
    <x v="0"/>
    <m/>
    <n v="-469215.72496700002"/>
    <n v="-469975.66819200001"/>
    <n v="-759.94322499999544"/>
    <m/>
    <n v="-469215.72496700002"/>
    <n v="-469975.66819200001"/>
    <n v="-759.94322499999544"/>
    <x v="0"/>
    <m/>
    <n v="-58070.833333000002"/>
    <n v="-528046.50152499997"/>
    <n v="349692.35397300008"/>
    <n v="-759.94322499993723"/>
    <n v="-759.94322499993723"/>
    <n v="-759.94322499999544"/>
    <x v="0"/>
    <x v="0"/>
    <x v="1"/>
    <x v="9"/>
    <n v="692.0323769999668"/>
    <n v="8.7145479999999993E-13"/>
    <n v="0"/>
    <n v="-320.83333333333337"/>
    <x v="32"/>
    <m/>
  </r>
  <r>
    <n v="158"/>
    <n v="214"/>
    <x v="0"/>
    <x v="2"/>
    <s v="Portfolio"/>
    <x v="9"/>
    <x v="10"/>
    <x v="15"/>
    <x v="36"/>
    <x v="1"/>
    <d v="2000-09-15T00:00:00"/>
    <d v="2005-09-15T00:00:00"/>
    <x v="0"/>
    <n v="-34000000"/>
    <m/>
    <n v="4.5"/>
    <n v="-4.344189E-13"/>
    <n v="1.3062889999999999E-12"/>
    <m/>
    <m/>
    <n v="-2767.0894829999997"/>
    <x v="0"/>
    <m/>
    <n v="-6215585"/>
    <n v="-6225652"/>
    <n v="-10067"/>
    <m/>
    <n v="-6215585"/>
    <n v="-6225652"/>
    <n v="-10067"/>
    <x v="0"/>
    <m/>
    <n v="-769250"/>
    <n v="-6994902"/>
    <n v="-477605.11111100018"/>
    <n v="-10067"/>
    <n v="-10067"/>
    <n v="-10067"/>
    <x v="0"/>
    <x v="0"/>
    <x v="1"/>
    <x v="9"/>
    <n v="9167"/>
    <n v="8.7145479999999993E-13"/>
    <n v="0"/>
    <n v="-4250"/>
    <x v="33"/>
    <m/>
  </r>
  <r>
    <n v="214"/>
    <n v="215"/>
    <x v="0"/>
    <x v="2"/>
    <s v="Portfolio"/>
    <x v="9"/>
    <x v="10"/>
    <x v="15"/>
    <x v="0"/>
    <x v="1"/>
    <d v="2000-09-15T00:00:00"/>
    <d v="2005-09-15T00:00:00"/>
    <x v="0"/>
    <n v="525000000"/>
    <m/>
    <n v="0.48"/>
    <n v="-4.344189E-13"/>
    <n v="1.3062889999999999E-12"/>
    <m/>
    <m/>
    <n v="4557.5591460000005"/>
    <x v="0"/>
    <m/>
    <n v="10237430"/>
    <n v="10254010"/>
    <n v="16580"/>
    <m/>
    <n v="10237430"/>
    <n v="10254010"/>
    <n v="16580"/>
    <x v="0"/>
    <m/>
    <n v="1267000"/>
    <n v="11521010"/>
    <n v="817474.44444400072"/>
    <n v="16580"/>
    <n v="16580"/>
    <n v="16580"/>
    <x v="0"/>
    <x v="0"/>
    <x v="1"/>
    <x v="9"/>
    <n v="-15100"/>
    <n v="8.7145479999999993E-13"/>
    <n v="0"/>
    <n v="7000"/>
    <x v="0"/>
    <m/>
  </r>
  <r>
    <n v="1346"/>
    <n v="631"/>
    <x v="0"/>
    <x v="0"/>
    <s v="Powergen Plc"/>
    <x v="1"/>
    <x v="3"/>
    <x v="6"/>
    <x v="1"/>
    <x v="6"/>
    <d v="2001-01-05T00:00:00"/>
    <d v="2006-01-05T00:00:00"/>
    <x v="0"/>
    <n v="-10000000"/>
    <n v="4056.81682"/>
    <n v="0.5"/>
    <n v="54.339931999999997"/>
    <n v="53.777161"/>
    <n v="-0.56783085327301641"/>
    <n v="-2303.5857564729249"/>
    <n v="-693.78937199999996"/>
    <x v="0"/>
    <n v="-2997.3751284729251"/>
    <n v="5900.2906819999998"/>
    <n v="3430.4389759999999"/>
    <n v="-2469.8517059999999"/>
    <n v="527.52342247292518"/>
    <n v="5900.2906819999998"/>
    <n v="3430.4389759999999"/>
    <n v="-2469.8517059999999"/>
    <x v="0"/>
    <n v="29363.240143160001"/>
    <n v="0"/>
    <n v="3430.4389759999999"/>
    <n v="-62883.381008999997"/>
    <n v="-2469.8517059999999"/>
    <n v="-2469.8517059999999"/>
    <n v="-2469.8517059999999"/>
    <x v="1"/>
    <x v="1"/>
    <x v="1"/>
    <x v="1"/>
    <n v="-13679.983438000001"/>
    <n v="-2.9686850000000007"/>
    <n v="-37.227504999999837"/>
    <n v="-138.88888888888889"/>
    <x v="1"/>
    <n v="64631"/>
  </r>
  <r>
    <n v="1527"/>
    <n v="626"/>
    <x v="0"/>
    <x v="1"/>
    <s v="Powergen Plc"/>
    <x v="1"/>
    <x v="3"/>
    <x v="6"/>
    <x v="1"/>
    <x v="1"/>
    <d v="2001-01-05T00:00:00"/>
    <d v="2006-01-05T00:00:00"/>
    <x v="0"/>
    <n v="10000000"/>
    <n v="-4056.81682"/>
    <n v="0.5"/>
    <n v="54.339931999999997"/>
    <n v="53.777161"/>
    <n v="-0.56783085327301641"/>
    <n v="2303.5857564729249"/>
    <n v="693.78937199999996"/>
    <x v="0"/>
    <n v="2997.3751284729251"/>
    <n v="-5900.2906819999998"/>
    <n v="-3430.4389759999999"/>
    <n v="2469.8517059999999"/>
    <n v="-527.52342247292518"/>
    <n v="-5900.2906819999998"/>
    <n v="-3430.4389759999999"/>
    <n v="2469.8517059999999"/>
    <x v="0"/>
    <n v="-29363.240143160001"/>
    <n v="0"/>
    <n v="-3430.4389759999999"/>
    <n v="62883.381008999997"/>
    <n v="2469.8517059999999"/>
    <n v="2469.8517059999999"/>
    <n v="2469.8517059999999"/>
    <x v="1"/>
    <x v="1"/>
    <x v="1"/>
    <x v="1"/>
    <n v="13679.983438000001"/>
    <n v="-2.9686850000000007"/>
    <n v="37.227504999999837"/>
    <n v="138.88888888888889"/>
    <x v="1"/>
    <n v="64631"/>
  </r>
  <r>
    <n v="1627"/>
    <n v="831"/>
    <x v="0"/>
    <x v="0"/>
    <s v="Powergen Plc"/>
    <x v="1"/>
    <x v="3"/>
    <x v="6"/>
    <x v="6"/>
    <x v="6"/>
    <d v="2001-01-24T00:00:00"/>
    <d v="2006-01-24T00:00:00"/>
    <x v="0"/>
    <n v="10000000"/>
    <n v="-4120.6021380000002"/>
    <n v="0.65"/>
    <n v="54.718448000000002"/>
    <n v="54.156044999999999"/>
    <n v="-0.56776741083564597"/>
    <n v="2339.5436069760872"/>
    <n v="729.54753300000004"/>
    <x v="0"/>
    <n v="3069.0911399760871"/>
    <n v="55758.908857000002"/>
    <n v="58375.820262000001"/>
    <n v="2616.9114049999989"/>
    <n v="-452.17973497608818"/>
    <n v="55758.908857000002"/>
    <n v="58375.820262000001"/>
    <n v="2616.9114049999989"/>
    <x v="0"/>
    <n v="-29824.918274844003"/>
    <n v="0"/>
    <n v="58375.820262000001"/>
    <n v="58375.820262000001"/>
    <n v="2616.9114049999989"/>
    <n v="2616.9114049999989"/>
    <n v="2616.9114049999989"/>
    <x v="1"/>
    <x v="1"/>
    <x v="1"/>
    <x v="1"/>
    <n v="13777.787864999998"/>
    <n v="-2.9671209999999988"/>
    <n v="38.119848000000275"/>
    <n v="180.55555555555557"/>
    <x v="6"/>
    <n v="64631"/>
  </r>
  <r>
    <n v="1667"/>
    <n v="877"/>
    <x v="0"/>
    <x v="0"/>
    <s v="Powergen Uk Plc"/>
    <x v="1"/>
    <x v="5"/>
    <x v="6"/>
    <x v="32"/>
    <x v="6"/>
    <d v="2001-03-06T00:00:00"/>
    <d v="2006-02-16T00:00:00"/>
    <x v="0"/>
    <n v="-10000000"/>
    <n v="4146.8469889999997"/>
    <n v="0.52"/>
    <n v="51.703246"/>
    <n v="51.141083000000002"/>
    <n v="-0.56986469741841284"/>
    <n v="-2363.1417046269412"/>
    <n v="-619.62777900000003"/>
    <x v="0"/>
    <n v="-2982.7694836269411"/>
    <n v="-5306.7527659999996"/>
    <n v="-7853.1784699999998"/>
    <n v="-2546.4257040000002"/>
    <n v="436.34377962694089"/>
    <n v="-5306.7527659999996"/>
    <n v="-7853.1784699999998"/>
    <n v="-2546.4257040000002"/>
    <x v="0"/>
    <n v="30014.878506382"/>
    <n v="0"/>
    <n v="-7853.1784699999998"/>
    <n v="-7853.1784699999998"/>
    <n v="-2546.4257040000002"/>
    <n v="-2546.4257040000002"/>
    <n v="-2546.4257040000002"/>
    <x v="1"/>
    <x v="1"/>
    <x v="1"/>
    <x v="1"/>
    <n v="-13039.200838000001"/>
    <n v="-2.7737100000000012"/>
    <n v="-38.698013000000174"/>
    <n v="-144.44444444444446"/>
    <x v="29"/>
    <n v="51055"/>
  </r>
  <r>
    <n v="1737"/>
    <n v="947"/>
    <x v="0"/>
    <x v="0"/>
    <s v="Public Storage Inc."/>
    <x v="9"/>
    <x v="2"/>
    <x v="3"/>
    <x v="37"/>
    <x v="3"/>
    <d v="2001-04-02T00:00:00"/>
    <d v="2002-04-02T00:00:00"/>
    <x v="0"/>
    <n v="10000000"/>
    <n v="-941.87763500000005"/>
    <n v="1.04"/>
    <n v="104"/>
    <n v="105.73863299999999"/>
    <n v="1.738632999999993"/>
    <n v="-1637.5795381729486"/>
    <n v="569.1121290000001"/>
    <x v="0"/>
    <n v="-1068.4674091729485"/>
    <n v="0"/>
    <n v="-1113.7393199999999"/>
    <n v="-1113.7393199999999"/>
    <n v="-45.271910827051443"/>
    <n v="0"/>
    <n v="-1113.7393199999999"/>
    <n v="-1113.7393199999999"/>
    <x v="0"/>
    <m/>
    <n v="0"/>
    <n v="-1113.7393199999999"/>
    <n v="-1113.7393199999999"/>
    <n v="-1113.7393199999999"/>
    <n v="-1113.7393199999999"/>
    <n v="-1113.7393199999999"/>
    <x v="2"/>
    <x v="0"/>
    <x v="1"/>
    <x v="9"/>
    <n v="-1113.7393199999999"/>
    <n v="105.73863299999999"/>
    <n v="-941.87763500000005"/>
    <n v="288.88888888888891"/>
    <x v="1"/>
    <n v="95136"/>
  </r>
  <r>
    <n v="1347"/>
    <n v="505"/>
    <x v="0"/>
    <x v="0"/>
    <s v="Rayonier Inc."/>
    <x v="0"/>
    <x v="8"/>
    <x v="3"/>
    <x v="1"/>
    <x v="3"/>
    <d v="2001-01-05T00:00:00"/>
    <d v="2006-01-05T00:00:00"/>
    <x v="0"/>
    <n v="-10000000"/>
    <n v="4216.1417550000006"/>
    <n v="1.6"/>
    <n v="118.268558"/>
    <n v="117.531633"/>
    <n v="-0.68078262172079318"/>
    <n v="-2870.2760375154066"/>
    <n v="-1457.2674059999999"/>
    <x v="0"/>
    <n v="-4327.5434435154066"/>
    <n v="-208991.02728000001"/>
    <n v="-212698.53257400001"/>
    <n v="-3707.5052940000023"/>
    <n v="620.03814951540426"/>
    <n v="-208991.02728000001"/>
    <n v="-212698.53257400001"/>
    <n v="-3707.5052940000023"/>
    <x v="0"/>
    <n v="52710.204221010012"/>
    <n v="0"/>
    <n v="-212698.53257400001"/>
    <n v="-161153.71457500002"/>
    <n v="-3707.5052940000023"/>
    <n v="-3707.5052940000023"/>
    <n v="-3707.5052940000023"/>
    <x v="1"/>
    <x v="0"/>
    <x v="0"/>
    <x v="0"/>
    <n v="-20421.242211000004"/>
    <n v="-4.3171970000000073"/>
    <n v="-39.10506499999974"/>
    <n v="-444.44444444444446"/>
    <x v="1"/>
    <n v="52171"/>
  </r>
  <r>
    <n v="1528"/>
    <n v="576"/>
    <x v="0"/>
    <x v="1"/>
    <s v="Rayonier Inc."/>
    <x v="0"/>
    <x v="8"/>
    <x v="3"/>
    <x v="1"/>
    <x v="1"/>
    <d v="2001-01-05T00:00:00"/>
    <d v="2006-01-05T00:00:00"/>
    <x v="0"/>
    <n v="10000000"/>
    <n v="-4216.1417550000006"/>
    <n v="1.6"/>
    <n v="118.268558"/>
    <n v="117.531633"/>
    <n v="-0.68078262172079318"/>
    <n v="2870.2760375154066"/>
    <n v="1457.2674059999999"/>
    <x v="0"/>
    <n v="4327.5434435154066"/>
    <n v="208991.02728000001"/>
    <n v="212698.53257400001"/>
    <n v="3707.5052940000023"/>
    <n v="-620.03814951540426"/>
    <n v="208991.02728000001"/>
    <n v="212698.53257400001"/>
    <n v="3707.5052940000023"/>
    <x v="0"/>
    <n v="-52710.204221010012"/>
    <n v="0"/>
    <n v="212698.53257400001"/>
    <n v="161153.71457500002"/>
    <n v="3707.5052940000023"/>
    <n v="3707.5052940000023"/>
    <n v="3707.5052940000023"/>
    <x v="1"/>
    <x v="0"/>
    <x v="0"/>
    <x v="0"/>
    <n v="20421.242211000004"/>
    <n v="-4.3171970000000073"/>
    <n v="39.10506499999974"/>
    <n v="444.44444444444446"/>
    <x v="1"/>
    <n v="52171"/>
  </r>
  <r>
    <n v="1348"/>
    <n v="506"/>
    <x v="0"/>
    <x v="0"/>
    <s v="Raytheon Company"/>
    <x v="0"/>
    <x v="8"/>
    <x v="3"/>
    <x v="1"/>
    <x v="3"/>
    <d v="2001-01-05T00:00:00"/>
    <d v="2006-01-05T00:00:00"/>
    <x v="0"/>
    <n v="-10000000"/>
    <n v="4035.3812750000002"/>
    <n v="0.66"/>
    <n v="122.233549"/>
    <n v="121.478016"/>
    <n v="-0.69822334594123447"/>
    <n v="-2817.5974159791049"/>
    <n v="-1187.7484650000001"/>
    <x v="0"/>
    <n v="-4005.345880979105"/>
    <n v="214107.505985"/>
    <n v="211146.42900100001"/>
    <n v="-2961.0769839999848"/>
    <n v="1044.2688969791202"/>
    <n v="214107.505985"/>
    <n v="211146.42900100001"/>
    <n v="-2961.0769839999848"/>
    <x v="0"/>
    <n v="50450.336700050007"/>
    <n v="0"/>
    <n v="211146.42900100001"/>
    <n v="149965.67328000002"/>
    <n v="-2961.0769839999848"/>
    <n v="-2961.0769839999848"/>
    <n v="-2961.0769839999848"/>
    <x v="1"/>
    <x v="0"/>
    <x v="0"/>
    <x v="0"/>
    <n v="-48383.955143999978"/>
    <n v="-11.058374000000015"/>
    <n v="-33.844424999999774"/>
    <n v="-183.33333333333334"/>
    <x v="1"/>
    <n v="55962"/>
  </r>
  <r>
    <n v="1529"/>
    <n v="577"/>
    <x v="0"/>
    <x v="1"/>
    <s v="Raytheon Company"/>
    <x v="0"/>
    <x v="8"/>
    <x v="3"/>
    <x v="1"/>
    <x v="1"/>
    <d v="2001-01-05T00:00:00"/>
    <d v="2006-01-05T00:00:00"/>
    <x v="0"/>
    <n v="10000000"/>
    <n v="-4035.3812750000002"/>
    <n v="0.66"/>
    <n v="122.233549"/>
    <n v="121.478016"/>
    <n v="-0.69822334594123447"/>
    <n v="2817.5974159791049"/>
    <n v="1187.7484650000001"/>
    <x v="0"/>
    <n v="4005.345880979105"/>
    <n v="-214107.505985"/>
    <n v="-211146.42900100001"/>
    <n v="2961.0769839999848"/>
    <n v="-1044.2688969791202"/>
    <n v="-214107.505985"/>
    <n v="-211146.42900100001"/>
    <n v="2961.0769839999848"/>
    <x v="0"/>
    <n v="-50450.336700050007"/>
    <n v="0"/>
    <n v="-211146.42900100001"/>
    <n v="-149965.67328000002"/>
    <n v="2961.0769839999848"/>
    <n v="2961.0769839999848"/>
    <n v="2961.0769839999848"/>
    <x v="1"/>
    <x v="0"/>
    <x v="0"/>
    <x v="0"/>
    <n v="48383.955143999978"/>
    <n v="-11.058374000000015"/>
    <n v="33.844424999999774"/>
    <n v="183.33333333333334"/>
    <x v="1"/>
    <n v="55962"/>
  </r>
  <r>
    <n v="1607"/>
    <n v="661"/>
    <x v="0"/>
    <x v="0"/>
    <s v="Raytheon Company"/>
    <x v="0"/>
    <x v="8"/>
    <x v="3"/>
    <x v="11"/>
    <x v="3"/>
    <d v="2001-01-16T00:00:00"/>
    <d v="2006-01-16T00:00:00"/>
    <x v="0"/>
    <n v="-10000000"/>
    <n v="4053.5908129999998"/>
    <n v="0.63"/>
    <n v="122.514139"/>
    <n v="121.759072"/>
    <n v="-0.69825038714195009"/>
    <n v="-2830.4213544923023"/>
    <n v="-1178.75874"/>
    <x v="0"/>
    <n v="-4009.1800944923025"/>
    <n v="231450.112295"/>
    <n v="228509.374347"/>
    <n v="-2940.7379479999945"/>
    <n v="1068.442146492308"/>
    <n v="231450.112295"/>
    <n v="228509.374347"/>
    <n v="-2940.7379479999945"/>
    <x v="0"/>
    <n v="50677.992344126003"/>
    <n v="0"/>
    <n v="228509.374347"/>
    <n v="228509.374347"/>
    <n v="-2940.7379479999945"/>
    <n v="-2940.7379479999945"/>
    <n v="-2940.7379479999945"/>
    <x v="1"/>
    <x v="0"/>
    <x v="0"/>
    <x v="0"/>
    <n v="-49323.33571699998"/>
    <n v="-11.22676100000001"/>
    <n v="-34.004616000000169"/>
    <n v="-175"/>
    <x v="11"/>
    <n v="55962"/>
  </r>
  <r>
    <n v="1672"/>
    <n v="880"/>
    <x v="0"/>
    <x v="0"/>
    <s v="Raytheon Company"/>
    <x v="0"/>
    <x v="8"/>
    <x v="3"/>
    <x v="8"/>
    <x v="3"/>
    <d v="2001-03-09T00:00:00"/>
    <d v="2006-03-09T00:00:00"/>
    <x v="0"/>
    <n v="10000000"/>
    <n v="-4172.1429319999997"/>
    <n v="0.73"/>
    <n v="123.73230599999999"/>
    <n v="122.979607"/>
    <n v="-0.71044825160005576"/>
    <n v="2964.0916514649302"/>
    <n v="1210.658631"/>
    <x v="0"/>
    <n v="4174.75028246493"/>
    <n v="-208784.976521"/>
    <n v="-205727.49919199999"/>
    <n v="3057.4773290000157"/>
    <n v="-1117.2729534649143"/>
    <n v="-208784.976521"/>
    <n v="-205727.49919199999"/>
    <n v="3057.4773290000157"/>
    <x v="0"/>
    <n v="-52160.130935863999"/>
    <n v="0"/>
    <n v="-205727.49919199999"/>
    <n v="-205727.49919199999"/>
    <n v="3057.4773290000157"/>
    <n v="3057.4773290000157"/>
    <n v="3057.4773290000157"/>
    <x v="1"/>
    <x v="0"/>
    <x v="0"/>
    <x v="0"/>
    <n v="53618.84741300001"/>
    <n v="-11.973089999999999"/>
    <n v="35.528440000000046"/>
    <n v="202.77777777777777"/>
    <x v="8"/>
    <n v="55962"/>
  </r>
  <r>
    <n v="1673"/>
    <n v="881"/>
    <x v="0"/>
    <x v="0"/>
    <s v="Raytheon Company"/>
    <x v="0"/>
    <x v="8"/>
    <x v="3"/>
    <x v="8"/>
    <x v="3"/>
    <d v="2001-03-09T00:00:00"/>
    <d v="2006-03-09T00:00:00"/>
    <x v="0"/>
    <n v="5000000"/>
    <n v="-2088.2151720000002"/>
    <n v="0.76"/>
    <n v="123.73230599999999"/>
    <n v="122.979607"/>
    <n v="-0.71042280251227641"/>
    <n v="1483.5156747408955"/>
    <n v="609.16823399999998"/>
    <x v="0"/>
    <n v="2092.6839087408953"/>
    <n v="-97965.440050999998"/>
    <n v="-96422.917067000002"/>
    <n v="1542.5229839999956"/>
    <n v="-550.16092474089965"/>
    <n v="-97965.440050999998"/>
    <n v="-96422.917067000002"/>
    <n v="1542.5229839999956"/>
    <x v="0"/>
    <n v="-26106.866080344003"/>
    <n v="0"/>
    <n v="-96422.917067000002"/>
    <n v="-96422.917067000002"/>
    <n v="1542.5229839999956"/>
    <n v="1542.5229839999956"/>
    <n v="1542.5229839999956"/>
    <x v="1"/>
    <x v="0"/>
    <x v="0"/>
    <x v="0"/>
    <n v="26807.675932999991"/>
    <n v="-11.973089999999999"/>
    <n v="17.791373999999905"/>
    <n v="105.55555555555556"/>
    <x v="8"/>
    <n v="55962"/>
  </r>
  <r>
    <n v="1674"/>
    <n v="882"/>
    <x v="0"/>
    <x v="0"/>
    <s v="Raytheon Company"/>
    <x v="0"/>
    <x v="8"/>
    <x v="3"/>
    <x v="8"/>
    <x v="3"/>
    <d v="2001-03-12T00:00:00"/>
    <d v="2006-03-12T00:00:00"/>
    <x v="0"/>
    <n v="5000000"/>
    <n v="-2097.6883349999998"/>
    <n v="0.85"/>
    <n v="123.80693100000001"/>
    <n v="123.054535"/>
    <n v="-0.71034833238843853"/>
    <n v="1490.0894106379301"/>
    <n v="620.48361299999999"/>
    <x v="0"/>
    <n v="2110.57302363793"/>
    <n v="-79306.664183000001"/>
    <n v="-77722.231004999994"/>
    <n v="1584.4331780000066"/>
    <n v="-526.13984563792337"/>
    <n v="-79306.664183000001"/>
    <n v="-77722.231004999994"/>
    <n v="1584.4331780000066"/>
    <x v="0"/>
    <n v="-26225.29956417"/>
    <n v="0"/>
    <n v="-77722.231004999994"/>
    <n v="-77722.231004999994"/>
    <n v="1584.4331780000066"/>
    <n v="1584.4331780000066"/>
    <n v="1584.4331780000066"/>
    <x v="1"/>
    <x v="0"/>
    <x v="0"/>
    <x v="0"/>
    <n v="26927.504390000002"/>
    <n v="-12.015594000000007"/>
    <n v="17.906562000000122"/>
    <n v="118.05555555555556"/>
    <x v="8"/>
    <n v="55962"/>
  </r>
  <r>
    <n v="1741"/>
    <n v="948"/>
    <x v="0"/>
    <x v="0"/>
    <s v="Raytheon Company"/>
    <x v="0"/>
    <x v="8"/>
    <x v="3"/>
    <x v="21"/>
    <x v="3"/>
    <d v="2001-04-02T00:00:00"/>
    <d v="2002-05-01T00:00:00"/>
    <x v="0"/>
    <n v="10000000"/>
    <n v="-1009.938073"/>
    <n v="1.03"/>
    <n v="88.781062000000006"/>
    <n v="87.718215999999998"/>
    <n v="-0.67463456255397058"/>
    <n v="681.33913008495506"/>
    <n v="803.41856400000006"/>
    <x v="0"/>
    <n v="1484.7576940849551"/>
    <n v="15203.26179"/>
    <n v="16575.621715000001"/>
    <n v="1372.3599250000007"/>
    <n v="-112.39776908495446"/>
    <n v="15203.26179"/>
    <n v="16575.621715000001"/>
    <n v="1372.3599250000007"/>
    <x v="0"/>
    <n v="-12626.245788646002"/>
    <n v="0"/>
    <n v="16575.621715000001"/>
    <n v="16575.621715000001"/>
    <n v="1372.3599250000007"/>
    <n v="1372.3599250000007"/>
    <n v="1372.3599250000007"/>
    <x v="2"/>
    <x v="0"/>
    <x v="0"/>
    <x v="0"/>
    <n v="16575.621715000001"/>
    <n v="87.718215999999998"/>
    <n v="-1009.938073"/>
    <n v="286.11111111111109"/>
    <x v="3"/>
    <n v="55962"/>
  </r>
  <r>
    <n v="1349"/>
    <n v="507"/>
    <x v="0"/>
    <x v="0"/>
    <s v="Reebok Ltd."/>
    <x v="0"/>
    <x v="6"/>
    <x v="3"/>
    <x v="1"/>
    <x v="4"/>
    <d v="2001-01-05T00:00:00"/>
    <d v="2006-01-05T00:00:00"/>
    <x v="0"/>
    <n v="-10000000"/>
    <n v="4173.908735"/>
    <n v="2.1"/>
    <n v="184.24877799999999"/>
    <n v="184.03952799999999"/>
    <n v="-0.14297844069860019"/>
    <n v="-596.77896254856682"/>
    <n v="-2287.186839"/>
    <x v="0"/>
    <n v="-2883.9658015485666"/>
    <n v="-155628.33133799999"/>
    <n v="-157200.82091400001"/>
    <n v="-1572.4895760000218"/>
    <n v="1311.4762255485448"/>
    <n v="-155628.33133799999"/>
    <n v="-157200.82091400001"/>
    <n v="-1572.4895760000218"/>
    <x v="0"/>
    <n v="52182.207004970005"/>
    <n v="0"/>
    <n v="-157200.82091400001"/>
    <n v="-99020.163545000018"/>
    <n v="-1572.4895760000218"/>
    <n v="-1572.4895760000218"/>
    <n v="-1572.4895760000218"/>
    <x v="1"/>
    <x v="0"/>
    <x v="0"/>
    <x v="0"/>
    <n v="-18847.204391000007"/>
    <n v="-3.6176650000000166"/>
    <n v="-38.771478999999999"/>
    <n v="-583.33333333333337"/>
    <x v="1"/>
    <n v="93172"/>
  </r>
  <r>
    <n v="1577"/>
    <n v="623"/>
    <x v="0"/>
    <x v="1"/>
    <s v="Reebok Ltd."/>
    <x v="0"/>
    <x v="6"/>
    <x v="3"/>
    <x v="1"/>
    <x v="1"/>
    <d v="2001-01-05T00:00:00"/>
    <d v="2006-01-05T00:00:00"/>
    <x v="0"/>
    <n v="10000000"/>
    <n v="-4173.908735"/>
    <n v="2.1"/>
    <n v="184.24877799999999"/>
    <n v="184.03952799999999"/>
    <n v="-0.14297844069860019"/>
    <n v="596.77896254856682"/>
    <n v="2287.186839"/>
    <x v="0"/>
    <n v="2883.9658015485666"/>
    <n v="155628.33133799999"/>
    <n v="157200.82091400001"/>
    <n v="1572.4895760000218"/>
    <n v="-1311.4762255485448"/>
    <n v="155628.33133799999"/>
    <n v="157200.82091400001"/>
    <n v="1572.4895760000218"/>
    <x v="0"/>
    <n v="-52182.207004970005"/>
    <n v="0"/>
    <n v="157200.82091400001"/>
    <n v="99020.163545000018"/>
    <n v="1572.4895760000218"/>
    <n v="1572.4895760000218"/>
    <n v="1572.4895760000218"/>
    <x v="1"/>
    <x v="0"/>
    <x v="0"/>
    <x v="0"/>
    <n v="18847.204391000007"/>
    <n v="-3.6176650000000166"/>
    <n v="38.771478999999999"/>
    <n v="583.33333333333337"/>
    <x v="1"/>
    <n v="93172"/>
  </r>
  <r>
    <n v="254"/>
    <n v="368"/>
    <x v="1"/>
    <x v="5"/>
    <s v="Rep Indonesia"/>
    <x v="7"/>
    <x v="9"/>
    <x v="5"/>
    <x v="3"/>
    <x v="0"/>
    <d v="2000-03-15T00:00:00"/>
    <d v="2006-08-01T00:00:00"/>
    <x v="0"/>
    <n v="-5000000"/>
    <n v="2425.610201"/>
    <n v="5.5"/>
    <n v="964.78430400000002"/>
    <n v="962.20503299999996"/>
    <n v="-1.6193333766172469"/>
    <n v="-3927.8715571425687"/>
    <n v="-2856.2467259999999"/>
    <x v="0"/>
    <n v="-6784.1182831425685"/>
    <n v="684958.33333299996"/>
    <n v="682666.66666700004"/>
    <n v="-2291.6666659999173"/>
    <n v="4492.4516171426512"/>
    <n v="684958.33333299996"/>
    <n v="682666.66666700004"/>
    <n v="-2291.6666659999173"/>
    <x v="0"/>
    <n v="67832.189270964998"/>
    <n v="-246736.11111100001"/>
    <n v="435930.55555600004"/>
    <n v="-77537.144443999976"/>
    <n v="-2291.6666659999173"/>
    <n v="-2291.6666659999173"/>
    <n v="-2291.6666659999173"/>
    <x v="1"/>
    <x v="0"/>
    <x v="4"/>
    <x v="7"/>
    <n v="-5396.5003060000017"/>
    <n v="1.5030719999999747"/>
    <n v="-26.994248999999854"/>
    <n v="-763.88888888888891"/>
    <x v="3"/>
    <n v="93960"/>
  </r>
  <r>
    <n v="147"/>
    <n v="205"/>
    <x v="0"/>
    <x v="0"/>
    <s v="Repsol  YPF S.A."/>
    <x v="10"/>
    <x v="5"/>
    <x v="7"/>
    <x v="6"/>
    <x v="2"/>
    <d v="2000-09-22T00:00:00"/>
    <d v="2005-09-22T00:00:00"/>
    <x v="0"/>
    <n v="-20000000"/>
    <n v="7622.2635300000002"/>
    <n v="0.27"/>
    <n v="40.474685000000001"/>
    <n v="39.937713000000002"/>
    <n v="-0.53519093119935524"/>
    <n v="-4079.366316467585"/>
    <n v="-892.26510299999995"/>
    <x v="0"/>
    <n v="-4971.6314194675851"/>
    <n v="105285.599906"/>
    <n v="100987.47678300001"/>
    <n v="-4298.1231229999976"/>
    <n v="673.50829646758757"/>
    <n v="105285.599906"/>
    <n v="100987.47678300001"/>
    <n v="-4298.1231229999976"/>
    <x v="0"/>
    <n v="56423.805780825001"/>
    <n v="-27150"/>
    <n v="73837.476783000006"/>
    <n v="-257451.35127400002"/>
    <n v="-4298.1231229999976"/>
    <n v="-4298.1231229999976"/>
    <n v="-4298.1231229999976"/>
    <x v="0"/>
    <x v="5"/>
    <x v="1"/>
    <x v="10"/>
    <n v="-20519.871342999992"/>
    <n v="-2.3356309999999993"/>
    <n v="-67.585239000000001"/>
    <n v="-150"/>
    <x v="6"/>
    <n v="75112"/>
  </r>
  <r>
    <n v="227"/>
    <n v="343"/>
    <x v="0"/>
    <x v="0"/>
    <s v="Repsol  YPF S.A."/>
    <x v="10"/>
    <x v="5"/>
    <x v="7"/>
    <x v="38"/>
    <x v="2"/>
    <d v="2000-10-20T00:00:00"/>
    <d v="2005-09-22T00:00:00"/>
    <x v="0"/>
    <n v="10000000"/>
    <n v="-3822.609555"/>
    <n v="0.35"/>
    <n v="40.474685000000001"/>
    <n v="39.937713000000002"/>
    <n v="-0.53517819541428724"/>
    <n v="2045.7772834183118"/>
    <n v="462.21016499999996"/>
    <x v="0"/>
    <n v="2507.9874484183119"/>
    <n v="-20587.907557999999"/>
    <n v="-18379.544562999999"/>
    <n v="2208.3629949999995"/>
    <n v="-299.62445341831244"/>
    <n v="-20587.907557999999"/>
    <n v="-18379.544562999999"/>
    <n v="2208.3629949999995"/>
    <x v="0"/>
    <n v="-28296.867230887499"/>
    <n v="14875"/>
    <n v="-3504.5445629999995"/>
    <n v="130126.23703999998"/>
    <n v="2208.3629949999995"/>
    <n v="2208.3629949999995"/>
    <n v="2208.3629949999995"/>
    <x v="0"/>
    <x v="5"/>
    <x v="1"/>
    <x v="10"/>
    <n v="10244.703794000001"/>
    <n v="-2.3356309999999993"/>
    <n v="33.947137999999541"/>
    <n v="97.222222222222229"/>
    <x v="34"/>
    <n v="75112"/>
  </r>
  <r>
    <n v="247"/>
    <n v="361"/>
    <x v="0"/>
    <x v="0"/>
    <s v="Repsol  YPF S.A."/>
    <x v="10"/>
    <x v="5"/>
    <x v="7"/>
    <x v="33"/>
    <x v="2"/>
    <d v="2000-10-27T00:00:00"/>
    <d v="2005-09-22T00:00:00"/>
    <x v="0"/>
    <n v="10000000"/>
    <n v="-3838.3915160000001"/>
    <n v="0.46"/>
    <n v="40.474685000000001"/>
    <n v="39.937713000000002"/>
    <n v="-0.53516080807749078"/>
    <n v="2054.1567054203451"/>
    <n v="484.31688600000001"/>
    <x v="0"/>
    <n v="2538.4735914203452"/>
    <n v="23487.569484"/>
    <n v="25777.471952"/>
    <n v="2289.9024680000002"/>
    <n v="-248.57112342034497"/>
    <n v="23487.569484"/>
    <n v="25777.471952"/>
    <n v="2289.9024680000002"/>
    <x v="0"/>
    <n v="-28413.693197190001"/>
    <n v="18655.555555999999"/>
    <n v="44433.027507999999"/>
    <n v="132282.814526"/>
    <n v="2289.9024680000002"/>
    <n v="2289.9024680000002"/>
    <n v="2289.9024680000002"/>
    <x v="0"/>
    <x v="5"/>
    <x v="1"/>
    <x v="10"/>
    <n v="10223.759963000004"/>
    <n v="-2.3356309999999993"/>
    <n v="34.159603000000061"/>
    <n v="127.77777777777777"/>
    <x v="30"/>
    <n v="75112"/>
  </r>
  <r>
    <n v="1350"/>
    <n v="508"/>
    <x v="0"/>
    <x v="0"/>
    <s v="Republic Services"/>
    <x v="4"/>
    <x v="8"/>
    <x v="3"/>
    <x v="1"/>
    <x v="4"/>
    <d v="2001-01-05T00:00:00"/>
    <d v="2006-01-05T00:00:00"/>
    <x v="0"/>
    <n v="-10000000"/>
    <n v="4178.0676859999994"/>
    <n v="1.3"/>
    <n v="117.056366"/>
    <n v="116.925358"/>
    <n v="-7.8962252634674573E-2"/>
    <n v="-329.90963614670216"/>
    <n v="-1353.591021"/>
    <x v="0"/>
    <n v="-1683.500657146702"/>
    <n v="-84306.673311999999"/>
    <n v="-85273.058415000007"/>
    <n v="-966.3851030000078"/>
    <n v="717.11555414669419"/>
    <n v="-84306.673311999999"/>
    <n v="-85273.058415000007"/>
    <n v="-966.3851030000078"/>
    <x v="0"/>
    <n v="41237.528060819997"/>
    <n v="0"/>
    <n v="-85273.058415000007"/>
    <n v="-70060.555637000012"/>
    <n v="-966.3851030000078"/>
    <n v="-966.3851030000078"/>
    <n v="-966.3851030000078"/>
    <x v="1"/>
    <x v="0"/>
    <x v="3"/>
    <x v="4"/>
    <n v="-9634.529137000005"/>
    <n v="-1.7245659999999958"/>
    <n v="-39.475457000000461"/>
    <n v="-361.11111111111114"/>
    <x v="1"/>
    <n v="93173"/>
  </r>
  <r>
    <n v="1530"/>
    <n v="578"/>
    <x v="0"/>
    <x v="1"/>
    <s v="Republic Services"/>
    <x v="4"/>
    <x v="8"/>
    <x v="3"/>
    <x v="1"/>
    <x v="1"/>
    <d v="2001-01-05T00:00:00"/>
    <d v="2006-01-05T00:00:00"/>
    <x v="0"/>
    <n v="10000000"/>
    <n v="-4178.0676859999994"/>
    <n v="1.3"/>
    <n v="117.056366"/>
    <n v="116.925358"/>
    <n v="-7.8962252634674573E-2"/>
    <n v="329.90963614670216"/>
    <n v="1353.591021"/>
    <x v="0"/>
    <n v="1683.500657146702"/>
    <n v="84306.673311999999"/>
    <n v="85273.058415000007"/>
    <n v="966.3851030000078"/>
    <n v="-717.11555414669419"/>
    <n v="84306.673311999999"/>
    <n v="85273.058415000007"/>
    <n v="966.3851030000078"/>
    <x v="0"/>
    <n v="-41237.528060819997"/>
    <n v="0"/>
    <n v="85273.058415000007"/>
    <n v="70060.555637000012"/>
    <n v="966.3851030000078"/>
    <n v="966.3851030000078"/>
    <n v="966.3851030000078"/>
    <x v="1"/>
    <x v="0"/>
    <x v="3"/>
    <x v="4"/>
    <n v="9634.529137000005"/>
    <n v="-1.7245659999999958"/>
    <n v="39.475457000000461"/>
    <n v="361.11111111111114"/>
    <x v="1"/>
    <n v="93173"/>
  </r>
  <r>
    <n v="1642"/>
    <n v="846"/>
    <x v="0"/>
    <x v="0"/>
    <s v="Republic Services"/>
    <x v="4"/>
    <x v="8"/>
    <x v="3"/>
    <x v="6"/>
    <x v="4"/>
    <d v="2001-02-13T00:00:00"/>
    <d v="2006-02-13T00:00:00"/>
    <x v="0"/>
    <n v="-10000000"/>
    <n v="4262.2578910000002"/>
    <n v="1.3"/>
    <n v="118.106128"/>
    <n v="117.976642"/>
    <n v="-8.5912745462297116E-2"/>
    <n v="-366.18227728415036"/>
    <n v="-1323.248499"/>
    <x v="0"/>
    <n v="-1689.4307762841504"/>
    <n v="-66840.068742999996"/>
    <n v="-67804.737309000004"/>
    <n v="-964.66856600000756"/>
    <n v="724.76221028414284"/>
    <n v="-66840.068742999996"/>
    <n v="-67804.737309000004"/>
    <n v="-964.66856600000756"/>
    <x v="0"/>
    <n v="42068.485384170002"/>
    <n v="0"/>
    <n v="-67804.737309000004"/>
    <n v="-67804.737309000004"/>
    <n v="-964.66856600000756"/>
    <n v="-964.66856600000756"/>
    <n v="-964.66856600000756"/>
    <x v="1"/>
    <x v="0"/>
    <x v="3"/>
    <x v="4"/>
    <n v="-9755.5717610000065"/>
    <n v="-1.7191800000000086"/>
    <n v="-40.768242999999529"/>
    <n v="-361.11111111111114"/>
    <x v="6"/>
    <n v="93173"/>
  </r>
  <r>
    <n v="1351"/>
    <n v="509"/>
    <x v="0"/>
    <x v="0"/>
    <s v="Reuters Group Plc"/>
    <x v="2"/>
    <x v="4"/>
    <x v="6"/>
    <x v="1"/>
    <x v="2"/>
    <d v="2001-01-05T00:00:00"/>
    <d v="2006-01-05T00:00:00"/>
    <x v="0"/>
    <n v="-10000000"/>
    <n v="4016.1069780000003"/>
    <n v="0.18"/>
    <n v="19.181601000000001"/>
    <n v="19.067723000000001"/>
    <n v="-0.11870898400549951"/>
    <n v="-476.74797901577699"/>
    <n v="-262.24790400000001"/>
    <x v="0"/>
    <n v="-738.99588301577705"/>
    <n v="597.30126499999994"/>
    <n v="69.988877000000002"/>
    <n v="-527.31238799999994"/>
    <n v="211.68349501577711"/>
    <n v="597.30126499999994"/>
    <n v="69.988877000000002"/>
    <n v="-527.31238799999994"/>
    <x v="0"/>
    <n v="11891.692761857999"/>
    <n v="0"/>
    <n v="69.988877000000002"/>
    <n v="5045.57413"/>
    <n v="-527.31238799999994"/>
    <n v="-527.31238799999994"/>
    <n v="-527.31238799999994"/>
    <x v="1"/>
    <x v="2"/>
    <x v="1"/>
    <x v="2"/>
    <n v="-2542.0631400000002"/>
    <n v="-0.49465499999999807"/>
    <n v="-37.468351999999413"/>
    <n v="-50"/>
    <x v="1"/>
    <n v="83562"/>
  </r>
  <r>
    <n v="1569"/>
    <n v="615"/>
    <x v="0"/>
    <x v="1"/>
    <s v="Reuters Group Plc"/>
    <x v="2"/>
    <x v="4"/>
    <x v="6"/>
    <x v="1"/>
    <x v="1"/>
    <d v="2001-01-05T00:00:00"/>
    <d v="2006-01-05T00:00:00"/>
    <x v="0"/>
    <n v="10000000"/>
    <n v="-4016.1069780000003"/>
    <n v="0.18"/>
    <n v="19.181601000000001"/>
    <n v="19.067723000000001"/>
    <n v="-0.11870898400549951"/>
    <n v="476.74797901577699"/>
    <n v="262.24790400000001"/>
    <x v="0"/>
    <n v="738.99588301577705"/>
    <n v="-597.30126499999994"/>
    <n v="-69.988877000000002"/>
    <n v="527.31238799999994"/>
    <n v="-211.68349501577711"/>
    <n v="-597.30126499999994"/>
    <n v="-69.988877000000002"/>
    <n v="527.31238799999994"/>
    <x v="0"/>
    <n v="-11891.692761857999"/>
    <n v="0"/>
    <n v="-69.988877000000002"/>
    <n v="-5045.57413"/>
    <n v="527.31238799999994"/>
    <n v="527.31238799999994"/>
    <n v="527.31238799999994"/>
    <x v="1"/>
    <x v="2"/>
    <x v="1"/>
    <x v="2"/>
    <n v="2542.0631400000002"/>
    <n v="-0.49465499999999807"/>
    <n v="37.468351999999413"/>
    <n v="50"/>
    <x v="1"/>
    <n v="83562"/>
  </r>
  <r>
    <n v="1588"/>
    <n v="642"/>
    <x v="0"/>
    <x v="0"/>
    <s v="Rexam Plc"/>
    <x v="5"/>
    <x v="8"/>
    <x v="6"/>
    <x v="17"/>
    <x v="2"/>
    <d v="2000-12-28T00:00:00"/>
    <d v="2001-04-06T00:00:00"/>
    <x v="0"/>
    <n v="20000000"/>
    <n v="-36.341642"/>
    <n v="0.6"/>
    <n v="92.721171999999996"/>
    <n v="78.370755000000003"/>
    <n v="-0.54866508962136962"/>
    <n v="19.93939026491773"/>
    <n v="667.834383"/>
    <x v="0"/>
    <n v="687.77377326491774"/>
    <n v="31446.695544999999"/>
    <n v="32123.687529999999"/>
    <n v="676.99198500000057"/>
    <n v="-10.781788264917168"/>
    <n v="31446.695544999999"/>
    <n v="32123.687529999999"/>
    <n v="676.99198500000057"/>
    <x v="0"/>
    <n v="-209.23700381500001"/>
    <n v="0"/>
    <n v="32123.687529999999"/>
    <n v="33806.081651"/>
    <n v="676.99198500000057"/>
    <n v="676.99198500000057"/>
    <n v="676.99198500000057"/>
    <x v="3"/>
    <x v="3"/>
    <x v="1"/>
    <x v="5"/>
    <n v="2397.132709999998"/>
    <n v="19.776039000000004"/>
    <n v="41.383854000000007"/>
    <n v="333.33333333333331"/>
    <x v="17"/>
    <n v="54821"/>
  </r>
  <r>
    <n v="219"/>
    <n v="336"/>
    <x v="0"/>
    <x v="0"/>
    <s v="Rohm &amp; Haas Co."/>
    <x v="10"/>
    <x v="0"/>
    <x v="3"/>
    <x v="6"/>
    <x v="3"/>
    <d v="2000-10-03T00:00:00"/>
    <d v="2005-10-03T00:00:00"/>
    <x v="0"/>
    <n v="-5000000"/>
    <n v="1930.710834"/>
    <n v="0.43"/>
    <n v="58.978265999999998"/>
    <n v="58.400669000000001"/>
    <n v="-0.55544761305786439"/>
    <n v="-1072.4087242502587"/>
    <n v="-316.54934100000003"/>
    <x v="0"/>
    <n v="-1388.9580652502586"/>
    <n v="26232.398753000001"/>
    <n v="25065.581152999999"/>
    <n v="-1166.8176000000021"/>
    <n v="222.14046525025651"/>
    <n v="26232.398753000001"/>
    <n v="25065.581152999999"/>
    <n v="-1166.8176000000021"/>
    <x v="0"/>
    <n v="14292.086948684999"/>
    <n v="84518.555556000007"/>
    <n v="109584.13670900001"/>
    <n v="-29561.30019899999"/>
    <n v="-1166.8175999999949"/>
    <n v="-1166.8175999999949"/>
    <n v="-1166.8176000000021"/>
    <x v="1"/>
    <x v="5"/>
    <x v="1"/>
    <x v="10"/>
    <n v="-37744.47181399999"/>
    <n v="-18.842289000000001"/>
    <n v="-13.845247000000199"/>
    <n v="-59.722222222222221"/>
    <x v="6"/>
    <n v="4062"/>
  </r>
  <r>
    <n v="236"/>
    <n v="351"/>
    <x v="0"/>
    <x v="2"/>
    <s v="Rohm &amp; Haas Co."/>
    <x v="10"/>
    <x v="0"/>
    <x v="3"/>
    <x v="19"/>
    <x v="3"/>
    <d v="2000-10-19T00:00:00"/>
    <d v="2005-10-02T00:00:00"/>
    <x v="0"/>
    <n v="5000000"/>
    <n v="-1941.777771"/>
    <n v="0.56999999999999995"/>
    <n v="58.964440000000003"/>
    <n v="58.386763000000002"/>
    <n v="-0.55541718072001955"/>
    <n v="1078.4967351536238"/>
    <n v="332.51997599999999"/>
    <x v="2"/>
    <n v="-5713.983288846377"/>
    <n v="3317.2653759999998"/>
    <n v="-2586.5940580000001"/>
    <n v="-5903.859434"/>
    <n v="-189.87614515362293"/>
    <n v="3317.2653759999998"/>
    <n v="-2586.5940580000001"/>
    <n v="-5903.859434"/>
    <x v="2"/>
    <n v="-14374.009949827499"/>
    <n v="13062.5"/>
    <n v="10475.905941999999"/>
    <n v="30834.999450999996"/>
    <n v="1221.140566"/>
    <n v="1221.140566"/>
    <n v="1221.140566"/>
    <x v="1"/>
    <x v="5"/>
    <x v="1"/>
    <x v="10"/>
    <n v="37894.226471999995"/>
    <n v="-18.837728999999996"/>
    <n v="13.927872999999863"/>
    <n v="79.166666666666657"/>
    <x v="19"/>
    <n v="4062"/>
  </r>
  <r>
    <n v="237"/>
    <n v="352"/>
    <x v="0"/>
    <x v="3"/>
    <s v="Rohm &amp; Haas Co."/>
    <x v="10"/>
    <x v="0"/>
    <x v="3"/>
    <x v="4"/>
    <x v="3"/>
    <d v="2000-10-19T00:00:00"/>
    <d v="2005-10-02T00:00:00"/>
    <x v="0"/>
    <n v="-5000000"/>
    <n v="1941.777771"/>
    <n v="0.56999999999999995"/>
    <n v="58.964440000000003"/>
    <n v="58.386763000000002"/>
    <n v="-0.55541718072001955"/>
    <n v="-1078.4967351536238"/>
    <n v="-332.51997599999999"/>
    <x v="3"/>
    <n v="5713.983288846377"/>
    <n v="-3317.2653759999998"/>
    <n v="2586.5940580000001"/>
    <n v="5903.859434"/>
    <n v="189.87614515362293"/>
    <n v="-3317.2653759999998"/>
    <n v="2586.5940580000001"/>
    <n v="5903.859434"/>
    <x v="3"/>
    <n v="14374.009949827499"/>
    <n v="-13062.5"/>
    <n v="-10475.905941999999"/>
    <n v="-30834.999450999996"/>
    <n v="-1221.140566"/>
    <n v="-1221.140566"/>
    <n v="-1221.140566"/>
    <x v="1"/>
    <x v="5"/>
    <x v="1"/>
    <x v="10"/>
    <n v="-37894.226471999995"/>
    <n v="-18.837728999999996"/>
    <n v="-13.927872999999863"/>
    <n v="-79.166666666666657"/>
    <x v="4"/>
    <n v="4062"/>
  </r>
  <r>
    <n v="238"/>
    <n v="353"/>
    <x v="0"/>
    <x v="4"/>
    <s v="Rohm &amp; Haas Co."/>
    <x v="10"/>
    <x v="0"/>
    <x v="3"/>
    <x v="5"/>
    <x v="3"/>
    <d v="2000-10-19T00:00:00"/>
    <d v="2005-10-02T00:00:00"/>
    <x v="0"/>
    <n v="5000000"/>
    <n v="-1941.777771"/>
    <n v="0.56999999999999995"/>
    <n v="58.964440000000003"/>
    <n v="58.386763000000002"/>
    <n v="-0.55541718072001955"/>
    <n v="1078.4967351536238"/>
    <n v="332.51997599999999"/>
    <x v="2"/>
    <n v="-5713.983288846377"/>
    <n v="3317.2653759999998"/>
    <n v="-2586.5940580000001"/>
    <n v="-5903.859434"/>
    <n v="-189.87614515362293"/>
    <n v="3317.2653759999998"/>
    <n v="-2586.5940580000001"/>
    <n v="-5903.859434"/>
    <x v="2"/>
    <n v="-14374.009949827499"/>
    <n v="13062.5"/>
    <n v="10475.905941999999"/>
    <n v="30834.999450999996"/>
    <n v="1221.140566"/>
    <n v="1221.140566"/>
    <n v="1221.140566"/>
    <x v="1"/>
    <x v="5"/>
    <x v="1"/>
    <x v="10"/>
    <n v="37894.226471999995"/>
    <n v="-18.837728999999996"/>
    <n v="13.927872999999863"/>
    <n v="79.166666666666657"/>
    <x v="5"/>
    <n v="4062"/>
  </r>
  <r>
    <n v="1712"/>
    <n v="915"/>
    <x v="0"/>
    <x v="0"/>
    <s v="Rwe Ag"/>
    <x v="9"/>
    <x v="3"/>
    <x v="8"/>
    <x v="3"/>
    <x v="9"/>
    <d v="2001-03-22T00:00:00"/>
    <d v="2006-03-22T00:00:00"/>
    <x v="1"/>
    <n v="-10000000"/>
    <n v="4295.1460440000001"/>
    <n v="0.34"/>
    <n v="31.624559000000001"/>
    <n v="31.497858000000001"/>
    <n v="-0.10711625167985107"/>
    <n v="-460.07994465082072"/>
    <n v="-414.22440900000004"/>
    <x v="0"/>
    <n v="-874.30435365082076"/>
    <n v="-11668.909900000001"/>
    <n v="-12329.887287"/>
    <n v="-660.977386999999"/>
    <n v="213.32696665082176"/>
    <n v="-10291.978531800001"/>
    <n v="-10819.476094342499"/>
    <n v="-527.49756254249769"/>
    <x v="0"/>
    <m/>
    <n v="0"/>
    <n v="-10819.476094342499"/>
    <n v="-10819.476094342499"/>
    <n v="-527.49756254249769"/>
    <n v="-527.49756254249769"/>
    <n v="-527.49756254249769"/>
    <x v="1"/>
    <x v="0"/>
    <x v="1"/>
    <x v="9"/>
    <n v="-6230.2606183425123"/>
    <n v="-1.5021419999999992"/>
    <n v="68.146044000000074"/>
    <n v="-94.444444444444443"/>
    <x v="3"/>
    <n v="92868"/>
  </r>
  <r>
    <n v="1352"/>
    <n v="510"/>
    <x v="0"/>
    <x v="0"/>
    <s v="Ryder System Inc."/>
    <x v="4"/>
    <x v="8"/>
    <x v="3"/>
    <x v="1"/>
    <x v="3"/>
    <d v="2001-01-05T00:00:00"/>
    <d v="2006-01-05T00:00:00"/>
    <x v="0"/>
    <n v="-10000000"/>
    <n v="4177.1971039999999"/>
    <n v="1.8"/>
    <n v="145.47922600000001"/>
    <n v="144.80224000000001"/>
    <n v="-0.58762452536344567"/>
    <n v="-2454.6234655875596"/>
    <n v="-1583.4446190000001"/>
    <x v="0"/>
    <n v="-4038.0680845875595"/>
    <n v="-184128.15351999999"/>
    <n v="-187587.69587"/>
    <n v="-3459.5423500000034"/>
    <n v="578.52573458755614"/>
    <n v="-184128.15351999999"/>
    <n v="-187587.69587"/>
    <n v="-3459.5423500000034"/>
    <x v="0"/>
    <n v="41228.935416479995"/>
    <n v="0"/>
    <n v="-187587.69587"/>
    <n v="-274129.09008200001"/>
    <n v="-3459.5423500000034"/>
    <n v="-3459.5423500000034"/>
    <n v="-3459.5423500000034"/>
    <x v="1"/>
    <x v="0"/>
    <x v="3"/>
    <x v="4"/>
    <n v="-214388.15513100001"/>
    <n v="-51.910381999999998"/>
    <m/>
    <n v="-500"/>
    <x v="1"/>
    <n v="92870"/>
  </r>
  <r>
    <n v="1531"/>
    <n v="579"/>
    <x v="0"/>
    <x v="1"/>
    <s v="Ryder System Inc."/>
    <x v="4"/>
    <x v="8"/>
    <x v="3"/>
    <x v="1"/>
    <x v="1"/>
    <d v="2001-01-05T00:00:00"/>
    <d v="2006-01-05T00:00:00"/>
    <x v="0"/>
    <n v="10000000"/>
    <n v="-4177.1971039999999"/>
    <n v="1.8"/>
    <n v="145.47922600000001"/>
    <n v="144.80224000000001"/>
    <n v="-0.58762452536344567"/>
    <n v="2454.6234655875596"/>
    <n v="1583.4446190000001"/>
    <x v="0"/>
    <n v="4038.0680845875595"/>
    <n v="184128.15351999999"/>
    <n v="187587.69587"/>
    <n v="3459.5423500000034"/>
    <n v="-578.52573458755614"/>
    <n v="184128.15351999999"/>
    <n v="187587.69587"/>
    <n v="3459.5423500000034"/>
    <x v="0"/>
    <n v="-41228.935416479995"/>
    <n v="0"/>
    <n v="187587.69587"/>
    <n v="274129.09008200001"/>
    <n v="3459.5423500000034"/>
    <n v="3459.5423500000034"/>
    <n v="3459.5423500000034"/>
    <x v="1"/>
    <x v="0"/>
    <x v="3"/>
    <x v="4"/>
    <n v="214388.15513100001"/>
    <n v="-51.910381999999998"/>
    <n v="15.76944900000035"/>
    <n v="500"/>
    <x v="1"/>
    <n v="92870"/>
  </r>
  <r>
    <n v="1597"/>
    <n v="651"/>
    <x v="0"/>
    <x v="0"/>
    <s v="Ryder System Inc."/>
    <x v="4"/>
    <x v="8"/>
    <x v="3"/>
    <x v="21"/>
    <x v="3"/>
    <d v="2001-01-05T00:00:00"/>
    <d v="2006-01-05T00:00:00"/>
    <x v="0"/>
    <n v="10000000"/>
    <n v="-4229.1285880000005"/>
    <n v="2.19"/>
    <n v="145.47922600000001"/>
    <n v="144.80224000000001"/>
    <n v="-0.58740390015921984"/>
    <n v="2484.2066268660546"/>
    <n v="1687.1530320000002"/>
    <x v="0"/>
    <n v="4171.3596588660548"/>
    <n v="351994.55592000001"/>
    <n v="355785.30587500002"/>
    <n v="3790.7499550000066"/>
    <n v="-380.60970386604822"/>
    <n v="351994.55592000001"/>
    <n v="355785.30587500002"/>
    <n v="3790.7499550000066"/>
    <x v="0"/>
    <n v="-41741.499163560009"/>
    <n v="0"/>
    <n v="355785.30587500002"/>
    <n v="355785.30587500002"/>
    <n v="3790.7499550000066"/>
    <n v="3790.7499550000066"/>
    <n v="3790.7499550000066"/>
    <x v="1"/>
    <x v="0"/>
    <x v="3"/>
    <x v="4"/>
    <n v="216819.39535000001"/>
    <n v="-51.910381999999998"/>
    <n v="15.519521999999597"/>
    <n v="608.33333333333337"/>
    <x v="3"/>
    <n v="92870"/>
  </r>
  <r>
    <n v="1353"/>
    <n v="511"/>
    <x v="0"/>
    <x v="0"/>
    <s v="Safeway Inc."/>
    <x v="4"/>
    <x v="1"/>
    <x v="3"/>
    <x v="1"/>
    <x v="4"/>
    <d v="2001-01-05T00:00:00"/>
    <d v="2006-01-05T00:00:00"/>
    <x v="0"/>
    <n v="-10000000"/>
    <n v="4068.8899659999997"/>
    <n v="0.5"/>
    <n v="38.586272000000001"/>
    <n v="38.551779000000003"/>
    <n v="-2.7249916786002398E-2"/>
    <n v="-110.87691298490012"/>
    <n v="-523.19133599999998"/>
    <x v="0"/>
    <n v="-634.06824898490004"/>
    <n v="-60057.152134000004"/>
    <n v="-60399.212894999997"/>
    <n v="-342.06076099999336"/>
    <n v="292.00748798490667"/>
    <n v="-60057.152134000004"/>
    <n v="-60399.212894999997"/>
    <n v="-342.06076099999336"/>
    <x v="0"/>
    <n v="40159.943964419996"/>
    <n v="0"/>
    <n v="-60399.212894999997"/>
    <n v="-147090.01308899999"/>
    <n v="-342.06076099999336"/>
    <n v="-342.06076099999336"/>
    <n v="-342.06076099999336"/>
    <x v="1"/>
    <x v="0"/>
    <x v="3"/>
    <x v="4"/>
    <n v="-46285.407939999997"/>
    <n v="-10.765683999999993"/>
    <n v="-33.53371800000059"/>
    <n v="-138.88888888888889"/>
    <x v="1"/>
    <n v="78415"/>
  </r>
  <r>
    <n v="1532"/>
    <n v="580"/>
    <x v="0"/>
    <x v="1"/>
    <s v="Safeway Inc."/>
    <x v="4"/>
    <x v="1"/>
    <x v="3"/>
    <x v="1"/>
    <x v="1"/>
    <d v="2001-01-05T00:00:00"/>
    <d v="2006-01-05T00:00:00"/>
    <x v="0"/>
    <n v="10000000"/>
    <n v="-4068.8899659999997"/>
    <n v="0.5"/>
    <n v="38.586272000000001"/>
    <n v="38.551779000000003"/>
    <n v="-2.7249916786002398E-2"/>
    <n v="110.87691298490012"/>
    <n v="523.19133599999998"/>
    <x v="0"/>
    <n v="634.06824898490004"/>
    <n v="60057.152134000004"/>
    <n v="60399.212894999997"/>
    <n v="342.06076099999336"/>
    <n v="-292.00748798490667"/>
    <n v="60057.152134000004"/>
    <n v="60399.212894999997"/>
    <n v="342.06076099999336"/>
    <x v="0"/>
    <n v="-40159.943964419996"/>
    <n v="0"/>
    <n v="60399.212894999997"/>
    <n v="147090.01308899999"/>
    <n v="342.06076099999336"/>
    <n v="342.06076099999336"/>
    <n v="342.06076099999336"/>
    <x v="1"/>
    <x v="0"/>
    <x v="3"/>
    <x v="4"/>
    <n v="46285.407939999997"/>
    <n v="-10.765683999999993"/>
    <n v="33.53371800000059"/>
    <n v="138.88888888888889"/>
    <x v="1"/>
    <n v="78415"/>
  </r>
  <r>
    <n v="273"/>
    <n v="410"/>
    <x v="0"/>
    <x v="0"/>
    <s v="Sainsbury (j) Plc"/>
    <x v="5"/>
    <x v="1"/>
    <x v="6"/>
    <x v="7"/>
    <x v="2"/>
    <d v="2000-12-05T00:00:00"/>
    <d v="2005-12-05T00:00:00"/>
    <x v="0"/>
    <n v="-10000000"/>
    <n v="4009.0522820000001"/>
    <n v="0.56999999999999995"/>
    <n v="37.446593"/>
    <n v="34.516455999999998"/>
    <n v="-3.0441939412980492"/>
    <n v="-12204.332667211518"/>
    <n v="-491.15313900000001"/>
    <x v="0"/>
    <n v="-12695.485806211518"/>
    <n v="-85371.130692999999"/>
    <n v="-97829.735375000004"/>
    <n v="-12458.604682000005"/>
    <n v="236.88112421151345"/>
    <n v="-85371.130692999999"/>
    <n v="-97829.735375000004"/>
    <n v="-12458.604682000005"/>
    <x v="0"/>
    <n v="23082.118513615002"/>
    <n v="-14250"/>
    <n v="-112079.735375"/>
    <n v="-62524.971637000002"/>
    <n v="-12458.604682000005"/>
    <n v="-12458.604682000005"/>
    <n v="-12458.604682000005"/>
    <x v="1"/>
    <x v="3"/>
    <x v="1"/>
    <x v="5"/>
    <n v="-15576.306049999999"/>
    <n v="-3.5494079999999997"/>
    <n v="-37.142113000000336"/>
    <n v="-158.33333333333331"/>
    <x v="7"/>
    <n v="68046"/>
  </r>
  <r>
    <n v="277"/>
    <n v="414"/>
    <x v="0"/>
    <x v="0"/>
    <s v="Sainsbury (j) Plc"/>
    <x v="5"/>
    <x v="1"/>
    <x v="6"/>
    <x v="6"/>
    <x v="2"/>
    <d v="2000-12-06T00:00:00"/>
    <d v="2005-12-06T00:00:00"/>
    <x v="0"/>
    <n v="-10000000"/>
    <n v="4008.0063719999998"/>
    <n v="0.55000000000000004"/>
    <n v="37.457720999999999"/>
    <n v="34.526735000000002"/>
    <n v="-3.0444275383618686"/>
    <n v="-12202.084972846644"/>
    <n v="-486.93861000000004"/>
    <x v="0"/>
    <n v="-12689.023582846643"/>
    <n v="-76785.102822999994"/>
    <n v="-89230.627624000001"/>
    <n v="-12445.524801000007"/>
    <n v="243.49878184663612"/>
    <n v="-76785.102822999994"/>
    <n v="-89230.627624000001"/>
    <n v="-12445.524801000007"/>
    <x v="0"/>
    <n v="23076.096686789999"/>
    <n v="-13750"/>
    <n v="-102980.627624"/>
    <n v="-62172.337263000001"/>
    <n v="-12445.524801000007"/>
    <n v="-12445.524801000007"/>
    <n v="-12445.524801000007"/>
    <x v="1"/>
    <x v="3"/>
    <x v="1"/>
    <x v="5"/>
    <n v="-15563.594517000005"/>
    <n v="-3.5454719999999966"/>
    <m/>
    <n v="-152.7777777777778"/>
    <x v="6"/>
    <n v="68046"/>
  </r>
  <r>
    <n v="240"/>
    <n v="355"/>
    <x v="0"/>
    <x v="0"/>
    <s v="Sanwa Bank Ltd"/>
    <x v="1"/>
    <x v="2"/>
    <x v="9"/>
    <x v="6"/>
    <x v="4"/>
    <d v="2000-10-23T00:00:00"/>
    <d v="2005-10-23T00:00:00"/>
    <x v="0"/>
    <n v="-10000000"/>
    <n v="3872.545513"/>
    <n v="0.35"/>
    <n v="70.185725000000005"/>
    <n v="70.159315000000007"/>
    <n v="-5.3976690499440358E-3"/>
    <n v="-20.902719060019749"/>
    <n v="-835.74408000000005"/>
    <x v="0"/>
    <n v="-856.64679906001982"/>
    <n v="134153.002549"/>
    <n v="134092.26921699999"/>
    <n v="-60.733332000003429"/>
    <n v="795.91346706001639"/>
    <n v="134153.002549"/>
    <n v="134092.26921699999"/>
    <n v="-60.733332000003429"/>
    <x v="0"/>
    <n v="28029.484423094"/>
    <n v="-8944.4444440000007"/>
    <n v="125147.824773"/>
    <n v="67965.189633000002"/>
    <n v="-60.733332000003429"/>
    <n v="-60.733332000003429"/>
    <n v="-60.733332000003429"/>
    <x v="1"/>
    <x v="1"/>
    <x v="1"/>
    <x v="1"/>
    <n v="-34704.291858000011"/>
    <n v="-8.3403319999999894"/>
    <n v="-31.981115999999929"/>
    <n v="-97.222222222222229"/>
    <x v="6"/>
    <n v="62642"/>
  </r>
  <r>
    <n v="1356"/>
    <n v="513"/>
    <x v="0"/>
    <x v="0"/>
    <s v="Sealed Air Corp."/>
    <x v="4"/>
    <x v="8"/>
    <x v="3"/>
    <x v="1"/>
    <x v="5"/>
    <d v="2001-01-05T00:00:00"/>
    <d v="2006-01-05T00:00:00"/>
    <x v="0"/>
    <n v="-10000000"/>
    <n v="4081.5182599999998"/>
    <n v="1.5"/>
    <n v="314.51199400000002"/>
    <n v="313.53422599999999"/>
    <n v="-0.6238957572697954"/>
    <n v="-2546.4419256331976"/>
    <n v="-2163.7533360000002"/>
    <x v="0"/>
    <n v="-4710.1952616331982"/>
    <n v="589171.48411700001"/>
    <n v="585998.10633900005"/>
    <n v="-3173.3777779999655"/>
    <n v="1536.8174836332328"/>
    <n v="589171.48411700001"/>
    <n v="585998.10633900005"/>
    <n v="-3173.3777779999655"/>
    <x v="0"/>
    <n v="40284.585226199997"/>
    <n v="0"/>
    <n v="585998.10633900005"/>
    <n v="-331173.4604509999"/>
    <n v="-3173.3777779999655"/>
    <n v="-3173.3777779999655"/>
    <n v="-3173.3777779999655"/>
    <x v="1"/>
    <x v="0"/>
    <x v="3"/>
    <x v="4"/>
    <n v="-20709.557641999912"/>
    <n v="-3.7552580000000262"/>
    <n v="-38.057789999999841"/>
    <n v="-416.66666666666669"/>
    <x v="1"/>
    <n v="55062"/>
  </r>
  <r>
    <n v="1570"/>
    <n v="616"/>
    <x v="0"/>
    <x v="1"/>
    <s v="Sealed Air Corp."/>
    <x v="4"/>
    <x v="8"/>
    <x v="3"/>
    <x v="1"/>
    <x v="1"/>
    <d v="2001-01-05T00:00:00"/>
    <d v="2006-01-05T00:00:00"/>
    <x v="0"/>
    <n v="10000000"/>
    <n v="-4081.5182599999998"/>
    <n v="1.5"/>
    <n v="314.51199400000002"/>
    <n v="313.53422599999999"/>
    <n v="-0.6238957572697954"/>
    <n v="2546.4419256331976"/>
    <n v="2163.7533360000002"/>
    <x v="0"/>
    <n v="4710.1952616331982"/>
    <n v="-589171.48411700001"/>
    <n v="-585998.10633900005"/>
    <n v="3173.3777779999655"/>
    <n v="-1536.8174836332328"/>
    <n v="-589171.48411700001"/>
    <n v="-585998.10633900005"/>
    <n v="3173.3777779999655"/>
    <x v="0"/>
    <n v="-40284.585226199997"/>
    <n v="0"/>
    <n v="-585998.10633900005"/>
    <n v="331173.4604509999"/>
    <n v="3173.3777779999655"/>
    <n v="3173.3777779999655"/>
    <n v="3173.3777779999655"/>
    <x v="1"/>
    <x v="0"/>
    <x v="3"/>
    <x v="4"/>
    <n v="20709.557641999912"/>
    <n v="-3.7552580000000262"/>
    <n v="38.057789999999841"/>
    <n v="416.66666666666669"/>
    <x v="1"/>
    <n v="55062"/>
  </r>
  <r>
    <n v="1357"/>
    <n v="514"/>
    <x v="0"/>
    <x v="0"/>
    <s v="Sears Roebuck"/>
    <x v="10"/>
    <x v="6"/>
    <x v="3"/>
    <x v="1"/>
    <x v="4"/>
    <d v="2001-01-05T00:00:00"/>
    <d v="2006-01-05T00:00:00"/>
    <x v="0"/>
    <n v="-10000000"/>
    <n v="4163.5560020000003"/>
    <n v="1.3"/>
    <n v="67.203585000000004"/>
    <n v="67.205004000000002"/>
    <n v="1.06490700938758E-2"/>
    <n v="44.337999705075291"/>
    <n v="-1056.7905780000001"/>
    <x v="0"/>
    <n v="-1012.4525782949248"/>
    <n v="-293391.69171899999"/>
    <n v="-294053.48641399998"/>
    <n v="-661.79469499998959"/>
    <n v="350.65788329493523"/>
    <n v="-293391.69171899999"/>
    <n v="-294053.48641399998"/>
    <n v="-661.79469499998959"/>
    <x v="0"/>
    <n v="30820.723304805004"/>
    <n v="0"/>
    <n v="-294053.48641399998"/>
    <n v="-186536.55266299998"/>
    <n v="-661.79469499998959"/>
    <n v="-661.79469499998959"/>
    <n v="-661.79469499998959"/>
    <x v="1"/>
    <x v="5"/>
    <x v="1"/>
    <x v="10"/>
    <n v="-50701.650641999993"/>
    <n v="-11.586924999999994"/>
    <n v="-34.191701999999168"/>
    <n v="-361.11111111111114"/>
    <x v="1"/>
    <n v="19938"/>
  </r>
  <r>
    <n v="1534"/>
    <n v="582"/>
    <x v="0"/>
    <x v="1"/>
    <s v="Sears Roebuck"/>
    <x v="10"/>
    <x v="6"/>
    <x v="3"/>
    <x v="1"/>
    <x v="1"/>
    <d v="2001-01-05T00:00:00"/>
    <d v="2006-01-05T00:00:00"/>
    <x v="0"/>
    <n v="10000000"/>
    <n v="-4163.5560020000003"/>
    <n v="1.3"/>
    <n v="67.203585000000004"/>
    <n v="67.205004000000002"/>
    <n v="1.06490700938758E-2"/>
    <n v="-44.337999705075291"/>
    <n v="1056.7905780000001"/>
    <x v="0"/>
    <n v="1012.4525782949248"/>
    <n v="293391.69171899999"/>
    <n v="294053.48641399998"/>
    <n v="661.79469499998959"/>
    <n v="-350.65788329493523"/>
    <n v="293391.69171899999"/>
    <n v="294053.48641399998"/>
    <n v="661.79469499998959"/>
    <x v="0"/>
    <n v="-30820.723304805004"/>
    <n v="0"/>
    <n v="294053.48641399998"/>
    <n v="186536.55266299998"/>
    <n v="661.79469499998959"/>
    <n v="661.79469499998959"/>
    <n v="661.79469499998959"/>
    <x v="1"/>
    <x v="5"/>
    <x v="1"/>
    <x v="10"/>
    <n v="50701.650641999993"/>
    <n v="-11.586924999999994"/>
    <n v="34.191701999999168"/>
    <n v="361.11111111111114"/>
    <x v="1"/>
    <n v="19938"/>
  </r>
  <r>
    <n v="1587"/>
    <n v="641"/>
    <x v="0"/>
    <x v="0"/>
    <s v="Securitas Ab"/>
    <x v="1"/>
    <x v="1"/>
    <x v="11"/>
    <x v="17"/>
    <x v="2"/>
    <d v="2000-12-28T00:00:00"/>
    <d v="2001-04-06T00:00:00"/>
    <x v="0"/>
    <n v="27000000"/>
    <n v="-49.01887"/>
    <n v="0.18"/>
    <n v="73.854395999999994"/>
    <n v="62.170392999999997"/>
    <n v="-0.55982346213401257"/>
    <n v="27.441913513297084"/>
    <n v="711.03095099999996"/>
    <x v="0"/>
    <n v="738.47286451329705"/>
    <n v="11718.914779999999"/>
    <n v="12440.270358"/>
    <n v="721.35557800000061"/>
    <n v="-17.117286513296449"/>
    <n v="11718.914779999999"/>
    <n v="12440.270358"/>
    <n v="721.35557800000061"/>
    <x v="0"/>
    <n v="-354.79858106"/>
    <n v="0"/>
    <n v="12440.270358"/>
    <n v="42686.8606"/>
    <n v="721.35557800000061"/>
    <n v="721.35557800000061"/>
    <n v="721.35557800000061"/>
    <x v="3"/>
    <x v="1"/>
    <x v="1"/>
    <x v="1"/>
    <n v="2692.4040509999995"/>
    <n v="13.511826999999997"/>
    <n v="55.811398000000004"/>
    <n v="135"/>
    <x v="17"/>
    <n v="93171"/>
  </r>
  <r>
    <n v="1728"/>
    <n v="933"/>
    <x v="0"/>
    <x v="0"/>
    <s v="Siemens Ag"/>
    <x v="9"/>
    <x v="8"/>
    <x v="8"/>
    <x v="10"/>
    <x v="2"/>
    <d v="2001-03-29T00:00:00"/>
    <d v="2006-06-30T00:00:00"/>
    <x v="1"/>
    <n v="10000000"/>
    <n v="-4506.3454320000001"/>
    <n v="0.41499999999999998"/>
    <n v="43.118613000000003"/>
    <n v="41.023018"/>
    <n v="-2.1239329242067737"/>
    <n v="9571.1754308735963"/>
    <n v="541.72626000000002"/>
    <x v="0"/>
    <n v="10112.901690873596"/>
    <n v="-6923.1617340000003"/>
    <n v="2903.8261050000001"/>
    <n v="9826.9878390000013"/>
    <n v="-285.91385187359447"/>
    <n v="-6106.2286493880001"/>
    <n v="2548.1074071375001"/>
    <n v="8654.3360565255007"/>
    <x v="0"/>
    <m/>
    <n v="0"/>
    <n v="2548.1074071375001"/>
    <n v="2548.1074071375001"/>
    <n v="8654.3360565255007"/>
    <n v="8654.3360565255007"/>
    <n v="8654.3360565255007"/>
    <x v="1"/>
    <x v="0"/>
    <x v="1"/>
    <x v="9"/>
    <n v="2548.1074071375001"/>
    <n v="41.023018"/>
    <n v="-4506.3454320000001"/>
    <n v="115.27777777777777"/>
    <x v="10"/>
    <n v="76014"/>
  </r>
  <r>
    <n v="1358"/>
    <n v="515"/>
    <x v="0"/>
    <x v="0"/>
    <s v="Skf Ab"/>
    <x v="1"/>
    <x v="8"/>
    <x v="11"/>
    <x v="1"/>
    <x v="2"/>
    <d v="2001-01-05T00:00:00"/>
    <d v="2006-01-05T00:00:00"/>
    <x v="0"/>
    <n v="-10000000"/>
    <n v="4121.9274269999996"/>
    <n v="0.98"/>
    <n v="97.314836999999997"/>
    <n v="96.671566999999996"/>
    <n v="-0.59517626624313646"/>
    <n v="-2453.273375727038"/>
    <n v="-1123.3574550000001"/>
    <x v="0"/>
    <n v="-3576.6308307270383"/>
    <n v="-26747.962018999999"/>
    <n v="-29668.978639000001"/>
    <n v="-2921.0166200000021"/>
    <n v="655.61421072703615"/>
    <n v="-26747.962018999999"/>
    <n v="-29668.978639000001"/>
    <n v="-2921.0166200000021"/>
    <x v="0"/>
    <n v="29834.510716625999"/>
    <n v="0"/>
    <n v="-29668.978639000001"/>
    <n v="-31598.992525000001"/>
    <n v="-2921.0166200000021"/>
    <n v="-2921.0166200000021"/>
    <n v="-2921.0166200000021"/>
    <x v="1"/>
    <x v="1"/>
    <x v="1"/>
    <x v="1"/>
    <n v="-449.8063089999996"/>
    <n v="0.41095099999999718"/>
    <n v="-39.859065000000555"/>
    <n v="-272.22222222222223"/>
    <x v="1"/>
    <n v="54888"/>
  </r>
  <r>
    <n v="1571"/>
    <n v="617"/>
    <x v="0"/>
    <x v="1"/>
    <s v="Skf Ab"/>
    <x v="1"/>
    <x v="8"/>
    <x v="11"/>
    <x v="1"/>
    <x v="1"/>
    <d v="2001-01-05T00:00:00"/>
    <d v="2006-01-05T00:00:00"/>
    <x v="0"/>
    <n v="10000000"/>
    <n v="-4121.9274269999996"/>
    <n v="0.98"/>
    <n v="97.314836999999997"/>
    <n v="96.671566999999996"/>
    <n v="-0.59517626624313646"/>
    <n v="2453.273375727038"/>
    <n v="1123.3574550000001"/>
    <x v="0"/>
    <n v="3576.6308307270383"/>
    <n v="26747.962018999999"/>
    <n v="29668.978639000001"/>
    <n v="2921.0166200000021"/>
    <n v="-655.61421072703615"/>
    <n v="26747.962018999999"/>
    <n v="29668.978639000001"/>
    <n v="2921.0166200000021"/>
    <x v="0"/>
    <n v="-29834.510716625999"/>
    <n v="0"/>
    <n v="29668.978639000001"/>
    <n v="31598.992525000001"/>
    <n v="2921.0166200000021"/>
    <n v="2921.0166200000021"/>
    <n v="2921.0166200000021"/>
    <x v="1"/>
    <x v="1"/>
    <x v="1"/>
    <x v="1"/>
    <n v="449.8063089999996"/>
    <n v="0.41095099999999718"/>
    <n v="39.859065000000555"/>
    <n v="272.22222222222223"/>
    <x v="1"/>
    <n v="54888"/>
  </r>
  <r>
    <n v="35"/>
    <n v="129"/>
    <x v="0"/>
    <x v="0"/>
    <s v="Solectron Corp"/>
    <x v="4"/>
    <x v="8"/>
    <x v="3"/>
    <x v="6"/>
    <x v="0"/>
    <d v="2000-07-19T00:00:00"/>
    <d v="2003-05-08T00:00:00"/>
    <x v="0"/>
    <n v="10000000"/>
    <n v="-1814.942397"/>
    <n v="1.4"/>
    <n v="665.63547300000005"/>
    <n v="663.20128199999999"/>
    <n v="-0.64309392575033064"/>
    <n v="1167.1784310974451"/>
    <n v="4732.764228"/>
    <x v="0"/>
    <n v="5899.9426590974454"/>
    <n v="-941714.44917699997"/>
    <n v="-937005.74503700004"/>
    <n v="4708.7041399999289"/>
    <n v="-1191.2385190975165"/>
    <n v="-941714.44917699997"/>
    <n v="-937005.74503700004"/>
    <n v="4708.7041399999289"/>
    <x v="0"/>
    <n v="-17913.481458390001"/>
    <n v="71555.555556000007"/>
    <n v="-865450.18948100007"/>
    <n v="-549552.63048900012"/>
    <n v="4708.7041399999289"/>
    <n v="4708.7041399999289"/>
    <n v="4708.7041399999289"/>
    <x v="5"/>
    <x v="0"/>
    <x v="3"/>
    <x v="4"/>
    <n v="-222926.94473400002"/>
    <n v="132.81351399999994"/>
    <n v="45.553219999999783"/>
    <n v="388.88888888888891"/>
    <x v="6"/>
    <n v="92901"/>
  </r>
  <r>
    <n v="1359"/>
    <n v="516"/>
    <x v="0"/>
    <x v="0"/>
    <s v="Solectron Corp"/>
    <x v="4"/>
    <x v="8"/>
    <x v="3"/>
    <x v="1"/>
    <x v="0"/>
    <d v="2001-01-05T00:00:00"/>
    <d v="2006-01-05T00:00:00"/>
    <x v="0"/>
    <n v="-10000000"/>
    <n v="3975.421648"/>
    <n v="2.4500000000000002"/>
    <n v="702.10145199999999"/>
    <n v="700.52191700000003"/>
    <n v="-0.73153640977001477"/>
    <n v="-2908.1656796999155"/>
    <n v="-4553.2733550000003"/>
    <x v="0"/>
    <n v="-7461.4390346999153"/>
    <n v="1569986"/>
    <n v="1566309"/>
    <n v="-3677"/>
    <n v="3784.4390346999153"/>
    <n v="1569986"/>
    <n v="1566309"/>
    <n v="-3677"/>
    <x v="0"/>
    <n v="39237.411665760003"/>
    <n v="0"/>
    <n v="1566309"/>
    <n v="1231946.8729389999"/>
    <n v="-3677"/>
    <n v="-3677"/>
    <n v="-3677"/>
    <x v="1"/>
    <x v="0"/>
    <x v="3"/>
    <x v="4"/>
    <n v="401748"/>
    <n v="126.45905800000003"/>
    <n v="-86.917072000000189"/>
    <n v="-680.55555555555554"/>
    <x v="1"/>
    <n v="92901"/>
  </r>
  <r>
    <n v="1535"/>
    <n v="583"/>
    <x v="0"/>
    <x v="1"/>
    <s v="Solectron Corp"/>
    <x v="4"/>
    <x v="8"/>
    <x v="3"/>
    <x v="1"/>
    <x v="1"/>
    <d v="2001-01-05T00:00:00"/>
    <d v="2006-01-05T00:00:00"/>
    <x v="0"/>
    <n v="10000000"/>
    <n v="-3975.421648"/>
    <n v="2.4500000000000002"/>
    <n v="702.10145199999999"/>
    <n v="700.52191700000003"/>
    <n v="-0.73153640977001477"/>
    <n v="2908.1656796999155"/>
    <n v="4553.2733550000003"/>
    <x v="0"/>
    <n v="7461.4390346999153"/>
    <n v="-1569986"/>
    <n v="-1566309"/>
    <n v="3677"/>
    <n v="-3784.4390346999153"/>
    <n v="-1569986"/>
    <n v="-1566309"/>
    <n v="3677"/>
    <x v="0"/>
    <n v="-39237.411665760003"/>
    <n v="0"/>
    <n v="-1566309"/>
    <n v="-1231946.8729389999"/>
    <n v="3677"/>
    <n v="3677"/>
    <n v="3677"/>
    <x v="1"/>
    <x v="0"/>
    <x v="3"/>
    <x v="4"/>
    <n v="-401748"/>
    <m/>
    <m/>
    <n v="680.55555555555554"/>
    <x v="1"/>
    <n v="92901"/>
  </r>
  <r>
    <n v="1681"/>
    <n v="889"/>
    <x v="0"/>
    <x v="0"/>
    <s v="Solectron Corp"/>
    <x v="4"/>
    <x v="8"/>
    <x v="3"/>
    <x v="8"/>
    <x v="0"/>
    <d v="2001-03-13T00:00:00"/>
    <d v="2003-05-08T00:00:00"/>
    <x v="0"/>
    <n v="10000000"/>
    <n v="-1871.2435330000001"/>
    <n v="3.8"/>
    <n v="665.48240499999997"/>
    <n v="663.08336099999997"/>
    <n v="-0.64289783543383028"/>
    <n v="1203.0184169352533"/>
    <n v="5183.6626290000004"/>
    <x v="0"/>
    <n v="6386.6810459352537"/>
    <n v="-505050.63903399999"/>
    <n v="-499630.22592400003"/>
    <n v="5420.4131099999649"/>
    <n v="-966.26793593528873"/>
    <n v="-505050.63903399999"/>
    <n v="-499630.22592400003"/>
    <n v="5420.4131099999649"/>
    <x v="0"/>
    <n v="-18469.173670709999"/>
    <n v="0"/>
    <n v="-499630.22592400003"/>
    <n v="-499630.22592400003"/>
    <n v="5420.4131099999649"/>
    <n v="5420.4131099999649"/>
    <n v="5420.4131099999649"/>
    <x v="5"/>
    <x v="0"/>
    <x v="3"/>
    <x v="4"/>
    <n v="-229501.61317800003"/>
    <n v="132.85440099999994"/>
    <n v="48.314648999999918"/>
    <n v="1055.5555555555557"/>
    <x v="8"/>
    <n v="92901"/>
  </r>
  <r>
    <n v="1360"/>
    <n v="517"/>
    <x v="0"/>
    <x v="0"/>
    <s v="Southwest Airlines"/>
    <x v="5"/>
    <x v="6"/>
    <x v="3"/>
    <x v="1"/>
    <x v="3"/>
    <d v="2001-01-05T00:00:00"/>
    <d v="2006-01-05T00:00:00"/>
    <x v="0"/>
    <n v="-10000000"/>
    <n v="4019.617217"/>
    <n v="0.36"/>
    <n v="64.583652999999998"/>
    <n v="64.007446000000002"/>
    <n v="-0.57858542339271835"/>
    <n v="-2325.691929374605"/>
    <n v="-788.42718300000001"/>
    <x v="0"/>
    <n v="-3114.1191123746048"/>
    <n v="110507.248685"/>
    <n v="108155.947745"/>
    <n v="-2351.300940000001"/>
    <n v="762.81817237460382"/>
    <n v="110507.248685"/>
    <n v="108155.947745"/>
    <n v="-2351.300940000001"/>
    <x v="0"/>
    <n v="23142.946126877501"/>
    <n v="0"/>
    <n v="108155.947745"/>
    <n v="-33892.845589999997"/>
    <n v="-2351.300940000001"/>
    <n v="-2351.300940000001"/>
    <n v="-2351.300940000001"/>
    <x v="1"/>
    <x v="3"/>
    <x v="1"/>
    <x v="5"/>
    <n v="-14697.387245000005"/>
    <n v="-3.1454119999999932"/>
    <n v="-36.663671000000249"/>
    <n v="-100"/>
    <x v="1"/>
    <n v="56842"/>
  </r>
  <r>
    <n v="1536"/>
    <n v="584"/>
    <x v="0"/>
    <x v="1"/>
    <s v="Southwest Airlines"/>
    <x v="5"/>
    <x v="6"/>
    <x v="3"/>
    <x v="1"/>
    <x v="1"/>
    <d v="2001-01-05T00:00:00"/>
    <d v="2006-01-05T00:00:00"/>
    <x v="0"/>
    <n v="10000000"/>
    <n v="-4019.617217"/>
    <n v="0.36"/>
    <n v="64.583652999999998"/>
    <n v="64.007446000000002"/>
    <n v="-0.57858542339271835"/>
    <n v="2325.691929374605"/>
    <n v="788.42718300000001"/>
    <x v="0"/>
    <n v="3114.1191123746048"/>
    <n v="-110507.248685"/>
    <n v="-108155.947745"/>
    <n v="2351.300940000001"/>
    <n v="-762.81817237460382"/>
    <n v="-110507.248685"/>
    <n v="-108155.947745"/>
    <n v="2351.300940000001"/>
    <x v="0"/>
    <n v="-23142.946126877501"/>
    <n v="0"/>
    <n v="-108155.947745"/>
    <n v="33892.845589999997"/>
    <n v="2351.300940000001"/>
    <n v="2351.300940000001"/>
    <n v="2351.300940000001"/>
    <x v="1"/>
    <x v="3"/>
    <x v="1"/>
    <x v="5"/>
    <n v="14697.387245000005"/>
    <n v="-3.1454119999999932"/>
    <n v="36.663671000000249"/>
    <n v="100"/>
    <x v="1"/>
    <n v="56842"/>
  </r>
  <r>
    <n v="1361"/>
    <n v="632"/>
    <x v="0"/>
    <x v="0"/>
    <s v="Talisman Energy"/>
    <x v="1"/>
    <x v="5"/>
    <x v="0"/>
    <x v="1"/>
    <x v="6"/>
    <d v="2001-01-05T00:00:00"/>
    <d v="2006-01-05T00:00:00"/>
    <x v="0"/>
    <n v="-10000000"/>
    <n v="4069.2701520000001"/>
    <n v="0.68"/>
    <n v="54.198740000000001"/>
    <n v="53.626322999999999"/>
    <n v="-0.57954233986098402"/>
    <n v="-2358.314345416542"/>
    <n v="-740.32869000000005"/>
    <x v="0"/>
    <n v="-3098.6430354165423"/>
    <n v="-74359.560673999993"/>
    <n v="-77028.363458000007"/>
    <n v="-2668.8027840000141"/>
    <n v="429.84025141652819"/>
    <n v="-74359.560673999993"/>
    <n v="-77028.363458000007"/>
    <n v="-2668.8027840000141"/>
    <x v="0"/>
    <n v="29453.377360176004"/>
    <n v="0"/>
    <n v="-77028.363458000007"/>
    <n v="-105054.627978"/>
    <n v="-2668.8027840000141"/>
    <n v="-2668.8027840000141"/>
    <n v="-2668.8027840000141"/>
    <x v="1"/>
    <x v="1"/>
    <x v="1"/>
    <x v="1"/>
    <n v="-15175.616586000004"/>
    <n v="-3.3229380000000006"/>
    <n v="-37.235576000000037"/>
    <n v="-188.88888888888889"/>
    <x v="1"/>
    <n v="6218"/>
  </r>
  <r>
    <n v="1537"/>
    <n v="627"/>
    <x v="0"/>
    <x v="1"/>
    <s v="Talisman Energy"/>
    <x v="1"/>
    <x v="5"/>
    <x v="0"/>
    <x v="1"/>
    <x v="1"/>
    <d v="2001-01-05T00:00:00"/>
    <d v="2006-01-05T00:00:00"/>
    <x v="0"/>
    <n v="10000000"/>
    <n v="-4069.2701520000001"/>
    <n v="0.68"/>
    <n v="54.198740000000001"/>
    <n v="53.626322999999999"/>
    <n v="-0.57954233986098402"/>
    <n v="2358.314345416542"/>
    <n v="740.32869000000005"/>
    <x v="0"/>
    <n v="3098.6430354165423"/>
    <n v="74359.560673999993"/>
    <n v="77028.363458000007"/>
    <n v="2668.8027840000141"/>
    <n v="-429.84025141652819"/>
    <n v="74359.560673999993"/>
    <n v="77028.363458000007"/>
    <n v="2668.8027840000141"/>
    <x v="0"/>
    <n v="-29453.377360176004"/>
    <n v="0"/>
    <n v="77028.363458000007"/>
    <n v="105054.627978"/>
    <n v="2668.8027840000141"/>
    <n v="2668.8027840000141"/>
    <n v="2668.8027840000141"/>
    <x v="1"/>
    <x v="1"/>
    <x v="1"/>
    <x v="1"/>
    <n v="15175.616586000004"/>
    <n v="-3.3229380000000006"/>
    <n v="37.235576000000037"/>
    <n v="188.88888888888889"/>
    <x v="1"/>
    <n v="6218"/>
  </r>
  <r>
    <n v="1362"/>
    <n v="518"/>
    <x v="0"/>
    <x v="0"/>
    <s v="Tate &amp; Lyle Plc"/>
    <x v="1"/>
    <x v="1"/>
    <x v="6"/>
    <x v="1"/>
    <x v="6"/>
    <d v="2001-01-05T00:00:00"/>
    <d v="2006-01-05T00:00:00"/>
    <x v="0"/>
    <n v="-10000000"/>
    <n v="4089.762154"/>
    <n v="0.7"/>
    <n v="69.535317000000006"/>
    <n v="68.958430000000007"/>
    <n v="-0.57044419729050477"/>
    <n v="-2332.9810890476156"/>
    <n v="-835.75452299999995"/>
    <x v="0"/>
    <n v="-3168.7356120476156"/>
    <n v="-19027.905506999999"/>
    <n v="-21624.690044999999"/>
    <n v="-2596.7845379999999"/>
    <n v="571.95107404761575"/>
    <n v="-19027.905506999999"/>
    <n v="-21624.690044999999"/>
    <n v="-2596.7845379999999"/>
    <x v="0"/>
    <n v="29601.698470652002"/>
    <n v="0"/>
    <n v="-21624.690044999999"/>
    <n v="-132319.809584"/>
    <n v="-2596.7845379999999"/>
    <n v="-2596.7845379999999"/>
    <n v="-2596.7845379999999"/>
    <x v="1"/>
    <x v="1"/>
    <x v="1"/>
    <x v="1"/>
    <n v="-16964.740614999999"/>
    <n v="-3.6974399999999861"/>
    <n v="-37.398807999999917"/>
    <n v="-194.44444444444446"/>
    <x v="1"/>
    <n v="54820"/>
  </r>
  <r>
    <n v="1572"/>
    <n v="618"/>
    <x v="0"/>
    <x v="1"/>
    <s v="Tate &amp; Lyle Plc"/>
    <x v="1"/>
    <x v="1"/>
    <x v="6"/>
    <x v="1"/>
    <x v="1"/>
    <d v="2001-01-05T00:00:00"/>
    <d v="2006-01-05T00:00:00"/>
    <x v="0"/>
    <n v="10000000"/>
    <n v="-4089.762154"/>
    <n v="0.7"/>
    <n v="69.535317000000006"/>
    <n v="68.958430000000007"/>
    <n v="-0.57044419729050477"/>
    <n v="2332.9810890476156"/>
    <n v="835.75452299999995"/>
    <x v="0"/>
    <n v="3168.7356120476156"/>
    <n v="19027.905506999999"/>
    <n v="21624.690044999999"/>
    <n v="2596.7845379999999"/>
    <n v="-571.95107404761575"/>
    <n v="19027.905506999999"/>
    <n v="21624.690044999999"/>
    <n v="2596.7845379999999"/>
    <x v="0"/>
    <n v="-29601.698470652002"/>
    <n v="0"/>
    <n v="21624.690044999999"/>
    <n v="132319.809584"/>
    <n v="2596.7845379999999"/>
    <n v="2596.7845379999999"/>
    <n v="2596.7845379999999"/>
    <x v="1"/>
    <x v="1"/>
    <x v="1"/>
    <x v="1"/>
    <n v="16964.740614999999"/>
    <n v="-3.6974399999999861"/>
    <n v="37.398807999999917"/>
    <n v="194.44444444444446"/>
    <x v="1"/>
    <n v="54820"/>
  </r>
  <r>
    <n v="1638"/>
    <n v="842"/>
    <x v="0"/>
    <x v="0"/>
    <s v="Tate &amp; Lyle Plc"/>
    <x v="1"/>
    <x v="1"/>
    <x v="6"/>
    <x v="10"/>
    <x v="6"/>
    <d v="2001-02-12T00:00:00"/>
    <d v="2006-02-12T00:00:00"/>
    <x v="0"/>
    <n v="10000000"/>
    <n v="-4175.3862989999998"/>
    <n v="0.74"/>
    <n v="70.285754999999995"/>
    <n v="69.708995999999999"/>
    <n v="-0.57467775383199293"/>
    <n v="2399.5016196901979"/>
    <n v="825.38717099999997"/>
    <x v="0"/>
    <n v="3224.8887906901978"/>
    <n v="25947.721962"/>
    <n v="28616.546549999999"/>
    <n v="2668.8245879999995"/>
    <n v="-556.06420269019827"/>
    <n v="25947.721962"/>
    <n v="28616.546549999999"/>
    <n v="2668.8245879999995"/>
    <x v="0"/>
    <n v="-30221.446032161999"/>
    <n v="0"/>
    <n v="28616.546549999999"/>
    <n v="28616.546549999999"/>
    <n v="2668.8245879999995"/>
    <n v="2668.8245879999995"/>
    <n v="2668.8245879999995"/>
    <x v="1"/>
    <x v="1"/>
    <x v="1"/>
    <x v="1"/>
    <n v="17227.774984"/>
    <n v="-3.6895200000000017"/>
    <n v="38.713897000000543"/>
    <n v="205.55555555555554"/>
    <x v="10"/>
    <n v="54820"/>
  </r>
  <r>
    <n v="42"/>
    <n v="138"/>
    <x v="0"/>
    <x v="0"/>
    <s v="Tecnost SPA"/>
    <x v="4"/>
    <x v="4"/>
    <x v="12"/>
    <x v="6"/>
    <x v="2"/>
    <d v="2000-08-08T00:00:00"/>
    <d v="2003-08-08T00:00:00"/>
    <x v="0"/>
    <n v="10000000"/>
    <n v="-2124.253338"/>
    <n v="1"/>
    <n v="132.65221500000001"/>
    <n v="159.930128"/>
    <n v="28.183652648394336"/>
    <n v="-59869.218215384208"/>
    <n v="1607.494506"/>
    <x v="0"/>
    <n v="-58261.723709384205"/>
    <n v="-56608.811443999999"/>
    <n v="-115503.384993"/>
    <n v="-58894.573549000001"/>
    <n v="-632.84983961579564"/>
    <n v="-56608.811443999999"/>
    <n v="-115503.384993"/>
    <n v="-58894.573549000001"/>
    <x v="0"/>
    <n v="-20966.38044606"/>
    <n v="51111.111110999998"/>
    <n v="-64392.273882000001"/>
    <n v="31232.723405000004"/>
    <n v="-58894.573549000001"/>
    <n v="-58894.573549000001"/>
    <n v="-58894.573549000001"/>
    <x v="5"/>
    <x v="0"/>
    <x v="3"/>
    <x v="4"/>
    <n v="-42510.180317999999"/>
    <n v="21.011055999999996"/>
    <n v="21.919867000000067"/>
    <n v="277.77777777777777"/>
    <x v="6"/>
    <n v="92930"/>
  </r>
  <r>
    <n v="45"/>
    <n v="139"/>
    <x v="0"/>
    <x v="0"/>
    <s v="Tecnost SPA"/>
    <x v="4"/>
    <x v="4"/>
    <x v="12"/>
    <x v="0"/>
    <x v="2"/>
    <d v="2000-08-09T00:00:00"/>
    <d v="2001-08-09T00:00:00"/>
    <x v="0"/>
    <n v="-10000000"/>
    <n v="338.94062500000001"/>
    <n v="0.63"/>
    <n v="72.881929999999997"/>
    <n v="102.00650400000001"/>
    <n v="31.612790463739771"/>
    <n v="10714.858957773999"/>
    <n v="-678.98179200000004"/>
    <x v="0"/>
    <n v="10035.877165773998"/>
    <n v="-5824.503256"/>
    <n v="4034.07519"/>
    <n v="9858.5784459999995"/>
    <n v="-177.29871977399853"/>
    <n v="-5824.503256"/>
    <n v="4034.07519"/>
    <n v="9858.5784459999995"/>
    <x v="0"/>
    <n v="3345.3439687500004"/>
    <n v="-32200"/>
    <n v="-28165.92481"/>
    <n v="-35503.579461000001"/>
    <n v="9858.5784459999959"/>
    <n v="9858.5784459999959"/>
    <n v="9858.5784459999995"/>
    <x v="3"/>
    <x v="0"/>
    <x v="3"/>
    <x v="4"/>
    <n v="6172.2951189999985"/>
    <n v="22.930498"/>
    <n v="-20.295599999999979"/>
    <n v="-175"/>
    <x v="0"/>
    <n v="92930"/>
  </r>
  <r>
    <n v="163"/>
    <n v="317"/>
    <x v="0"/>
    <x v="0"/>
    <s v="Tecnost SPA"/>
    <x v="4"/>
    <x v="4"/>
    <x v="12"/>
    <x v="3"/>
    <x v="2"/>
    <d v="2000-10-03T00:00:00"/>
    <d v="2003-10-03T00:00:00"/>
    <x v="0"/>
    <n v="10000000"/>
    <n v="-2261.0331169999999"/>
    <n v="1.18"/>
    <n v="137.195662"/>
    <n v="164.44076100000001"/>
    <n v="28.048160764368006"/>
    <n v="-63417.820359176098"/>
    <n v="1701.6201570000001"/>
    <x v="0"/>
    <n v="-61716.2002021761"/>
    <n v="-15122.392468"/>
    <n v="-77548.360910999996"/>
    <n v="-62425.968442999998"/>
    <n v="-709.76824082389794"/>
    <n v="-15122.392468"/>
    <n v="-77548.360910999996"/>
    <n v="-62425.968442999998"/>
    <x v="0"/>
    <n v="-22316.39686479"/>
    <n v="30155.555555999999"/>
    <n v="-47392.805354999997"/>
    <n v="31151.470036000006"/>
    <n v="-62425.968442999998"/>
    <n v="-62425.968442999998"/>
    <n v="-62425.968442999998"/>
    <x v="4"/>
    <x v="0"/>
    <x v="3"/>
    <x v="4"/>
    <n v="-45086.752038999999"/>
    <n v="20.965328999999997"/>
    <n v="22.520243999999821"/>
    <n v="327.77777777777777"/>
    <x v="3"/>
    <n v="92930"/>
  </r>
  <r>
    <n v="882"/>
    <n v="423"/>
    <x v="0"/>
    <x v="0"/>
    <s v="Telefonica Sa"/>
    <x v="6"/>
    <x v="4"/>
    <x v="7"/>
    <x v="11"/>
    <x v="2"/>
    <d v="2000-12-12T00:00:00"/>
    <d v="2005-12-12T00:00:00"/>
    <x v="1"/>
    <n v="-10000000"/>
    <n v="4159.6687910000001"/>
    <n v="1.04"/>
    <n v="77.064280999999994"/>
    <n v="76.762378999999996"/>
    <n v="-0.2356673467744522"/>
    <n v="-980.29810743546329"/>
    <n v="-1004.385798"/>
    <x v="0"/>
    <n v="-1984.6839054354632"/>
    <n v="-118542.007228"/>
    <n v="-120133.91871300001"/>
    <n v="-1591.9114850000042"/>
    <n v="392.77242043545903"/>
    <n v="-104554.05037509601"/>
    <n v="-105417.5136706575"/>
    <n v="-863.46329556149431"/>
    <x v="0"/>
    <n v="17106.637902987499"/>
    <n v="-22815"/>
    <n v="-128232.5136706575"/>
    <n v="-121545.88985315965"/>
    <n v="-746.46329556149431"/>
    <n v="-746.46329556149431"/>
    <n v="-863.46329556149431"/>
    <x v="1"/>
    <x v="4"/>
    <x v="1"/>
    <x v="6"/>
    <n v="-59109.595828662306"/>
    <n v="-15.846541000000002"/>
    <n v="-6.3376499999994849"/>
    <n v="-288.88888888888891"/>
    <x v="11"/>
    <n v="92941"/>
  </r>
  <r>
    <n v="1363"/>
    <n v="519"/>
    <x v="0"/>
    <x v="0"/>
    <s v="Telefonica Sa"/>
    <x v="6"/>
    <x v="4"/>
    <x v="7"/>
    <x v="1"/>
    <x v="2"/>
    <d v="2001-01-05T00:00:00"/>
    <d v="2006-01-05T00:00:00"/>
    <x v="0"/>
    <n v="-10000000"/>
    <n v="4074.1300550000001"/>
    <n v="0.75"/>
    <n v="77.396471000000005"/>
    <n v="77.103553000000005"/>
    <n v="-0.27613344844093085"/>
    <n v="-1125.0035814839894"/>
    <n v="-948.39226200000007"/>
    <x v="0"/>
    <n v="-2073.3958434839897"/>
    <n v="-8377.1385570000002"/>
    <n v="-9795.3594969999995"/>
    <n v="-1418.2209399999992"/>
    <n v="655.17490348399042"/>
    <n v="-8377.1385570000002"/>
    <n v="-9795.3594969999995"/>
    <n v="-1418.2209399999992"/>
    <x v="0"/>
    <n v="16754.859851187499"/>
    <n v="0"/>
    <n v="-9795.3594969999995"/>
    <n v="-130483.37944399999"/>
    <n v="-1418.2209399999992"/>
    <n v="-1418.2209399999992"/>
    <n v="-1418.2209399999992"/>
    <x v="1"/>
    <x v="4"/>
    <x v="1"/>
    <x v="6"/>
    <n v="-67019.373644000007"/>
    <n v="-15.730133999999993"/>
    <n v="-31.491931000000022"/>
    <n v="-208.33333333333334"/>
    <x v="1"/>
    <n v="92941"/>
  </r>
  <r>
    <n v="1538"/>
    <n v="585"/>
    <x v="0"/>
    <x v="1"/>
    <s v="Telefonica Sa"/>
    <x v="6"/>
    <x v="4"/>
    <x v="7"/>
    <x v="1"/>
    <x v="1"/>
    <d v="2001-01-05T00:00:00"/>
    <d v="2006-01-05T00:00:00"/>
    <x v="0"/>
    <n v="10000000"/>
    <n v="-4074.1300550000001"/>
    <n v="0.75"/>
    <n v="77.396471000000005"/>
    <n v="77.103553000000005"/>
    <n v="-0.27613344844093085"/>
    <n v="1125.0035814839894"/>
    <n v="948.39226200000007"/>
    <x v="0"/>
    <n v="2073.3958434839897"/>
    <n v="8377.1385570000002"/>
    <n v="9795.3594969999995"/>
    <n v="1418.2209399999992"/>
    <n v="-655.17490348399042"/>
    <n v="8377.1385570000002"/>
    <n v="9795.3594969999995"/>
    <n v="1418.2209399999992"/>
    <x v="0"/>
    <n v="-16754.859851187499"/>
    <n v="0"/>
    <n v="9795.3594969999995"/>
    <n v="130483.37944399999"/>
    <n v="1418.2209399999992"/>
    <n v="1418.2209399999992"/>
    <n v="1418.2209399999992"/>
    <x v="1"/>
    <x v="4"/>
    <x v="1"/>
    <x v="6"/>
    <n v="67019.373644000007"/>
    <n v="-15.730133999999993"/>
    <n v="31.491931000000022"/>
    <n v="208.33333333333334"/>
    <x v="1"/>
    <n v="92941"/>
  </r>
  <r>
    <n v="1599"/>
    <n v="653"/>
    <x v="0"/>
    <x v="0"/>
    <s v="Telefonica Sa"/>
    <x v="6"/>
    <x v="4"/>
    <x v="7"/>
    <x v="7"/>
    <x v="2"/>
    <d v="2001-01-08T00:00:00"/>
    <d v="2006-01-08T00:00:00"/>
    <x v="0"/>
    <n v="10000000"/>
    <n v="-4144.6320720000003"/>
    <n v="1.19"/>
    <n v="77.471906000000004"/>
    <n v="77.178730000000002"/>
    <n v="-0.27583504421501098"/>
    <n v="1143.2347708350726"/>
    <n v="1054.2666449999999"/>
    <x v="0"/>
    <n v="2197.5014158350723"/>
    <n v="200675.587868"/>
    <n v="202450.17924299999"/>
    <n v="1774.5913749999891"/>
    <n v="-422.91004083508324"/>
    <n v="200675.587868"/>
    <n v="202450.17924299999"/>
    <n v="1774.5913749999891"/>
    <x v="0"/>
    <n v="-17044.799396100003"/>
    <n v="0"/>
    <n v="202450.17924299999"/>
    <n v="202450.17924299999"/>
    <n v="1774.5913749999891"/>
    <n v="1774.5913749999891"/>
    <n v="1774.5913749999891"/>
    <x v="1"/>
    <x v="4"/>
    <x v="1"/>
    <x v="6"/>
    <n v="68008.519017999992"/>
    <n v="-15.700136999999998"/>
    <n v="32.039113999999245"/>
    <n v="330.55555555555554"/>
    <x v="7"/>
    <n v="92941"/>
  </r>
  <r>
    <n v="1631"/>
    <n v="835"/>
    <x v="0"/>
    <x v="0"/>
    <s v="Telefonica Sa"/>
    <x v="6"/>
    <x v="4"/>
    <x v="7"/>
    <x v="7"/>
    <x v="2"/>
    <d v="2001-02-02T00:00:00"/>
    <d v="2006-02-02T00:00:00"/>
    <x v="1"/>
    <n v="-10000000"/>
    <n v="4268.0286450000003"/>
    <n v="1"/>
    <n v="78.348502999999994"/>
    <n v="78.046058000000002"/>
    <n v="-0.23851050012737091"/>
    <n v="-1017.9696466768953"/>
    <n v="-984.65892000000008"/>
    <x v="0"/>
    <n v="-2002.6285666768954"/>
    <n v="-109173.61500400001"/>
    <n v="-110788.23687199999"/>
    <n v="-1614.6218679999874"/>
    <n v="388.00669867690794"/>
    <n v="-96291.128433528007"/>
    <n v="-97216.677855179994"/>
    <n v="-925.54942165198736"/>
    <x v="0"/>
    <n v="17552.267802562499"/>
    <n v="0"/>
    <n v="-97216.677855179994"/>
    <n v="-97216.677855179994"/>
    <n v="-925.54942165198736"/>
    <n v="-925.54942165198736"/>
    <n v="-925.54942165198736"/>
    <x v="1"/>
    <x v="4"/>
    <x v="1"/>
    <x v="6"/>
    <n v="-58942.06137371339"/>
    <m/>
    <m/>
    <n v="-277.77777777777777"/>
    <x v="7"/>
    <n v="92941"/>
  </r>
  <r>
    <n v="43"/>
    <n v="140"/>
    <x v="0"/>
    <x v="0"/>
    <s v="Teleglobe Inc"/>
    <x v="1"/>
    <x v="4"/>
    <x v="0"/>
    <x v="6"/>
    <x v="6"/>
    <d v="2000-08-08T00:00:00"/>
    <d v="2005-08-08T00:00:00"/>
    <x v="0"/>
    <n v="12000000"/>
    <n v="-4537.480509"/>
    <n v="1"/>
    <n v="129.38756599999999"/>
    <n v="128.710351"/>
    <n v="-0.58851723891278251"/>
    <n v="2670.3855007772468"/>
    <n v="1894.8970380000001"/>
    <x v="0"/>
    <n v="4565.2825387772464"/>
    <n v="-115339.92707600001"/>
    <n v="-112081.459369"/>
    <n v="3258.4677070000034"/>
    <n v="-1306.8148317772429"/>
    <n v="-115339.92707600001"/>
    <n v="-112081.459369"/>
    <n v="3258.4677070000034"/>
    <x v="0"/>
    <n v="-32842.283924142001"/>
    <n v="59527.333333000002"/>
    <n v="-52554.126036000001"/>
    <n v="156674.27522499999"/>
    <n v="3258.4677070000034"/>
    <n v="3258.4677070000034"/>
    <n v="3258.4677070000034"/>
    <x v="0"/>
    <x v="1"/>
    <x v="1"/>
    <x v="1"/>
    <n v="24879.480812000009"/>
    <n v="-4.7132550000000037"/>
    <n v="39.356826999999612"/>
    <n v="333.33333333333331"/>
    <x v="6"/>
    <n v="89846"/>
  </r>
  <r>
    <n v="47"/>
    <n v="141"/>
    <x v="0"/>
    <x v="0"/>
    <s v="Teleglobe Inc"/>
    <x v="1"/>
    <x v="4"/>
    <x v="0"/>
    <x v="0"/>
    <x v="6"/>
    <d v="2000-08-21T00:00:00"/>
    <d v="2001-03-29T00:00:00"/>
    <x v="0"/>
    <n v="0"/>
    <n v="0"/>
    <n v="0.67"/>
    <n v="0"/>
    <n v="0"/>
    <m/>
    <n v="-"/>
    <n v="0"/>
    <x v="0"/>
    <n v="0"/>
    <n v="0"/>
    <n v="0"/>
    <n v="0"/>
    <n v="0"/>
    <n v="0"/>
    <n v="0"/>
    <n v="0"/>
    <x v="0"/>
    <n v="0"/>
    <n v="-61416.666666999998"/>
    <n v="-61416.666666999998"/>
    <n v="-28237.786785999997"/>
    <n v="0"/>
    <n v="0"/>
    <n v="0"/>
    <x v="3"/>
    <x v="1"/>
    <x v="1"/>
    <x v="1"/>
    <n v="-1963.9238650000043"/>
    <m/>
    <m/>
    <n v="0"/>
    <x v="0"/>
    <n v="89846"/>
  </r>
  <r>
    <n v="48"/>
    <n v="142"/>
    <x v="0"/>
    <x v="0"/>
    <s v="Teleglobe Inc"/>
    <x v="1"/>
    <x v="4"/>
    <x v="0"/>
    <x v="13"/>
    <x v="6"/>
    <d v="2000-08-21T00:00:00"/>
    <d v="2001-08-21T00:00:00"/>
    <x v="0"/>
    <n v="10000000"/>
    <n v="-370.18246099999999"/>
    <n v="0.93"/>
    <n v="80.262300999999994"/>
    <n v="78.624740000000003"/>
    <n v="-0.54334234937947201"/>
    <n v="201.13580805881475"/>
    <n v="664.60455300000001"/>
    <x v="0"/>
    <n v="865.74036105881476"/>
    <n v="15432.933016999999"/>
    <n v="16281.09057"/>
    <n v="848.15755300000092"/>
    <n v="-17.582808058813839"/>
    <n v="15432.933016999999"/>
    <n v="16281.09057"/>
    <n v="848.15755300000092"/>
    <x v="0"/>
    <n v="-2679.3806527180004"/>
    <n v="47533.333333000002"/>
    <n v="63814.423903000003"/>
    <n v="24662.691977000002"/>
    <n v="848.15755299999728"/>
    <n v="848.15755299999728"/>
    <n v="848.15755300000092"/>
    <x v="3"/>
    <x v="1"/>
    <x v="1"/>
    <x v="1"/>
    <n v="3241.5537350000013"/>
    <n v="-3.7060390000000041"/>
    <n v="20.480709999999988"/>
    <n v="258.33333333333337"/>
    <x v="13"/>
    <n v="89846"/>
  </r>
  <r>
    <n v="146"/>
    <n v="204"/>
    <x v="0"/>
    <x v="0"/>
    <s v="Telia AB"/>
    <x v="11"/>
    <x v="4"/>
    <x v="11"/>
    <x v="7"/>
    <x v="2"/>
    <d v="2000-09-21T00:00:00"/>
    <d v="2005-09-21T00:00:00"/>
    <x v="1"/>
    <n v="-10000000"/>
    <n v="3888.1291550000001"/>
    <n v="0.39"/>
    <n v="71.113518999999997"/>
    <n v="71.043334000000002"/>
    <n v="-6.5816525417679121E-4"/>
    <n v="-2.5590315135727675"/>
    <n v="-688.52408100000002"/>
    <x v="0"/>
    <n v="-691.08311251357281"/>
    <n v="127047.87916500001"/>
    <n v="126689.09331500001"/>
    <n v="-358.78585000000021"/>
    <n v="332.2972625135726"/>
    <n v="112056.22942353001"/>
    <n v="111169.6793839125"/>
    <n v="-886.55003961750481"/>
    <x v="0"/>
    <n v="7675.166951969999"/>
    <n v="-17206.3125"/>
    <n v="93963.366883912502"/>
    <n v="-23343.017985619299"/>
    <n v="-798.3125396175019"/>
    <n v="-798.3125396175019"/>
    <n v="-886.55003961750481"/>
    <x v="0"/>
    <x v="6"/>
    <x v="1"/>
    <x v="11"/>
    <n v="-17006.858757694325"/>
    <n v="-4.079779000000002"/>
    <n v="-11.788535999999567"/>
    <n v="-108.33333333333333"/>
    <x v="7"/>
    <n v="84632"/>
  </r>
  <r>
    <n v="1364"/>
    <n v="520"/>
    <x v="0"/>
    <x v="0"/>
    <s v="Tesco Plc"/>
    <x v="2"/>
    <x v="1"/>
    <x v="6"/>
    <x v="1"/>
    <x v="2"/>
    <d v="2001-01-05T00:00:00"/>
    <d v="2006-01-05T00:00:00"/>
    <x v="0"/>
    <n v="-10000000"/>
    <n v="4043.2138479999999"/>
    <n v="0.32"/>
    <n v="25.181457000000002"/>
    <n v="25.061346"/>
    <n v="-0.1192179149569869"/>
    <n v="-482.02352468377575"/>
    <n v="-294.49678499999999"/>
    <x v="0"/>
    <n v="-776.52030968377574"/>
    <n v="-36528.029423"/>
    <n v="-37159.451455000002"/>
    <n v="-631.42203200000222"/>
    <n v="145.09827768377352"/>
    <n v="-36528.029423"/>
    <n v="-37159.451455000002"/>
    <n v="-631.42203200000222"/>
    <x v="0"/>
    <n v="11971.956203927999"/>
    <n v="0"/>
    <n v="-37159.451455000002"/>
    <n v="-40409.179061000003"/>
    <n v="-631.42203200000222"/>
    <n v="-631.42203200000222"/>
    <n v="-631.42203200000222"/>
    <x v="1"/>
    <x v="2"/>
    <x v="1"/>
    <x v="2"/>
    <n v="-25136.568925"/>
    <n v="-5.7999130000000001"/>
    <n v="-35.519898000000012"/>
    <n v="-88.888888888888886"/>
    <x v="1"/>
    <n v="92956"/>
  </r>
  <r>
    <n v="1573"/>
    <n v="619"/>
    <x v="0"/>
    <x v="1"/>
    <s v="Tesco Plc"/>
    <x v="2"/>
    <x v="1"/>
    <x v="6"/>
    <x v="1"/>
    <x v="1"/>
    <d v="2001-01-05T00:00:00"/>
    <d v="2006-01-05T00:00:00"/>
    <x v="0"/>
    <n v="10000000"/>
    <n v="-4043.2138479999999"/>
    <n v="0.32"/>
    <n v="25.181457000000002"/>
    <n v="25.061346"/>
    <n v="-0.1192179149569869"/>
    <n v="482.02352468377575"/>
    <n v="294.49678499999999"/>
    <x v="0"/>
    <n v="776.52030968377574"/>
    <n v="36528.029423"/>
    <n v="37159.451455000002"/>
    <n v="631.42203200000222"/>
    <n v="-145.09827768377352"/>
    <n v="36528.029423"/>
    <n v="37159.451455000002"/>
    <n v="631.42203200000222"/>
    <x v="0"/>
    <n v="-11971.956203927999"/>
    <n v="0"/>
    <n v="37159.451455000002"/>
    <n v="40409.179061000003"/>
    <n v="631.42203200000222"/>
    <n v="631.42203200000222"/>
    <n v="631.42203200000222"/>
    <x v="1"/>
    <x v="2"/>
    <x v="1"/>
    <x v="2"/>
    <n v="25136.568925"/>
    <n v="-5.7999130000000001"/>
    <n v="35.519898000000012"/>
    <n v="88.888888888888886"/>
    <x v="1"/>
    <n v="92956"/>
  </r>
  <r>
    <n v="1365"/>
    <n v="521"/>
    <x v="0"/>
    <x v="0"/>
    <s v="Time Warner Inc."/>
    <x v="1"/>
    <x v="4"/>
    <x v="3"/>
    <x v="1"/>
    <x v="5"/>
    <d v="2001-01-05T00:00:00"/>
    <d v="2006-01-05T00:00:00"/>
    <x v="0"/>
    <n v="-10000000"/>
    <n v="4066.4859859999997"/>
    <n v="0.65"/>
    <n v="61.826332999999998"/>
    <n v="61.236718000000003"/>
    <n v="-0.58334762529288886"/>
    <n v="-2372.1749432199117"/>
    <n v="-696.44003399999997"/>
    <x v="0"/>
    <n v="-3068.6149772199115"/>
    <n v="-29104.474528999999"/>
    <n v="-31767.621015000001"/>
    <n v="-2663.1464860000015"/>
    <n v="405.46849121990999"/>
    <n v="-29104.474528999999"/>
    <n v="-31767.621015000001"/>
    <n v="-2663.1464860000015"/>
    <x v="0"/>
    <n v="29433.225566667999"/>
    <n v="0"/>
    <n v="-31767.621015000001"/>
    <n v="-131216.14405999999"/>
    <n v="-2663.1464860000015"/>
    <n v="-2663.1464860000015"/>
    <n v="-2663.1464860000015"/>
    <x v="1"/>
    <x v="1"/>
    <x v="1"/>
    <x v="1"/>
    <n v="-14013.230475"/>
    <n v="-3.0155310000000028"/>
    <n v="-37.363593000000037"/>
    <n v="-180.55555555555557"/>
    <x v="1"/>
    <n v="55075"/>
  </r>
  <r>
    <n v="1539"/>
    <n v="586"/>
    <x v="0"/>
    <x v="1"/>
    <s v="Time Warner Inc."/>
    <x v="1"/>
    <x v="4"/>
    <x v="3"/>
    <x v="1"/>
    <x v="1"/>
    <d v="2001-01-05T00:00:00"/>
    <d v="2006-01-05T00:00:00"/>
    <x v="0"/>
    <n v="10000000"/>
    <n v="-4066.4859859999997"/>
    <n v="0.65"/>
    <n v="61.826332999999998"/>
    <n v="61.236718000000003"/>
    <n v="-0.58334762529288886"/>
    <n v="2372.1749432199117"/>
    <n v="696.44003399999997"/>
    <x v="0"/>
    <n v="3068.6149772199115"/>
    <n v="29104.474528999999"/>
    <n v="31767.621015000001"/>
    <n v="2663.1464860000015"/>
    <n v="-405.46849121990999"/>
    <n v="29104.474528999999"/>
    <n v="31767.621015000001"/>
    <n v="2663.1464860000015"/>
    <x v="0"/>
    <n v="-29433.225566667999"/>
    <n v="0"/>
    <n v="31767.621015000001"/>
    <n v="131216.14405999999"/>
    <n v="2663.1464860000015"/>
    <n v="2663.1464860000015"/>
    <n v="2663.1464860000015"/>
    <x v="1"/>
    <x v="1"/>
    <x v="1"/>
    <x v="1"/>
    <n v="14013.230475"/>
    <n v="-3.0155310000000028"/>
    <n v="37.363593000000037"/>
    <n v="180.55555555555557"/>
    <x v="1"/>
    <n v="55075"/>
  </r>
  <r>
    <n v="1634"/>
    <n v="838"/>
    <x v="0"/>
    <x v="0"/>
    <s v="Time Warner Inc."/>
    <x v="1"/>
    <x v="4"/>
    <x v="3"/>
    <x v="12"/>
    <x v="5"/>
    <d v="2001-02-09T00:00:00"/>
    <d v="2006-02-09T00:00:00"/>
    <x v="0"/>
    <n v="10000000"/>
    <n v="-4130.3488859999998"/>
    <n v="0.6"/>
    <n v="62.295693"/>
    <n v="61.706549000000003"/>
    <n v="-0.58676728043778648"/>
    <n v="2423.5535830974609"/>
    <n v="670.437996"/>
    <x v="0"/>
    <n v="3093.991579097461"/>
    <n v="-898.43137100000001"/>
    <n v="1756.6084450000001"/>
    <n v="2655.039816"/>
    <n v="-438.95176309746103"/>
    <n v="-898.43137100000001"/>
    <n v="1756.6084450000001"/>
    <n v="2655.039816"/>
    <x v="0"/>
    <n v="-29895.465236868"/>
    <n v="0"/>
    <n v="1756.6084450000001"/>
    <n v="1756.6084450000001"/>
    <n v="2655.039816"/>
    <n v="2655.039816"/>
    <n v="2655.039816"/>
    <x v="1"/>
    <x v="1"/>
    <x v="1"/>
    <x v="1"/>
    <n v="14229.753365999999"/>
    <n v="-3.0124499999999941"/>
    <n v="38.387120000000323"/>
    <n v="166.66666666666666"/>
    <x v="12"/>
    <n v="55075"/>
  </r>
  <r>
    <n v="1703"/>
    <n v="909"/>
    <x v="0"/>
    <x v="0"/>
    <s v="Tokyo Elec Power Co"/>
    <x v="9"/>
    <x v="3"/>
    <x v="9"/>
    <x v="11"/>
    <x v="6"/>
    <d v="2001-03-20T00:00:00"/>
    <d v="2006-03-20T00:00:00"/>
    <x v="0"/>
    <n v="-20000000"/>
    <n v="8374.4430970000012"/>
    <n v="0.32"/>
    <n v="27.646260000000002"/>
    <n v="27.619098000000001"/>
    <n v="-3.178116076015769E-2"/>
    <n v="-266.14952234254986"/>
    <n v="-835.13915700000007"/>
    <x v="0"/>
    <n v="-1101.28867934255"/>
    <n v="-40508.387337"/>
    <n v="-40972.962005000001"/>
    <n v="-464.57466800000111"/>
    <n v="636.71401134254893"/>
    <n v="-40508.387337"/>
    <n v="-40972.962005000001"/>
    <n v="-464.57466800000111"/>
    <x v="0"/>
    <m/>
    <n v="0"/>
    <n v="-40972.962005000001"/>
    <n v="-40972.962005000001"/>
    <n v="-464.57466800000111"/>
    <n v="-464.57466800000111"/>
    <n v="-464.57466800000111"/>
    <x v="1"/>
    <x v="0"/>
    <x v="1"/>
    <x v="9"/>
    <n v="-14812.883171000001"/>
    <n v="-1.5453619999999972"/>
    <n v="-79.378499999998894"/>
    <n v="-177.77777777777777"/>
    <x v="11"/>
    <n v="76953"/>
  </r>
  <r>
    <n v="1690"/>
    <n v="898"/>
    <x v="0"/>
    <x v="0"/>
    <s v="Toyota Motor Corp"/>
    <x v="13"/>
    <x v="6"/>
    <x v="9"/>
    <x v="31"/>
    <x v="6"/>
    <d v="2001-03-16T00:00:00"/>
    <d v="2006-02-06T00:00:00"/>
    <x v="0"/>
    <n v="-20000000"/>
    <n v="8167.6769490000006"/>
    <n v="0.24"/>
    <n v="25.395150999999998"/>
    <n v="25.377355999999999"/>
    <n v="-1.8330493305996887E-2"/>
    <n v="-149.7175476391896"/>
    <n v="-605.90820600000006"/>
    <x v="0"/>
    <n v="-755.62575363918972"/>
    <n v="9566.2017070000002"/>
    <n v="9293.6353629999994"/>
    <n v="-272.56634400000075"/>
    <n v="483.05940963918897"/>
    <n v="9566.2017070000002"/>
    <n v="9293.6353629999994"/>
    <n v="-272.56634400000075"/>
    <x v="0"/>
    <n v="12226.604008805552"/>
    <n v="0"/>
    <n v="9293.6353629999994"/>
    <n v="9293.6353629999994"/>
    <n v="-272.56634400000075"/>
    <n v="-272.56634400000075"/>
    <n v="-272.56634400000075"/>
    <x v="1"/>
    <x v="7"/>
    <x v="1"/>
    <x v="13"/>
    <n v="12227.079197999999"/>
    <n v="1.5471369999999993"/>
    <n v="-78.858876999998756"/>
    <n v="-133.33333333333331"/>
    <x v="28"/>
    <n v="48618"/>
  </r>
  <r>
    <n v="14"/>
    <n v="104"/>
    <x v="0"/>
    <x v="8"/>
    <s v="Transocean Sedco"/>
    <x v="10"/>
    <x v="5"/>
    <x v="3"/>
    <x v="23"/>
    <x v="5"/>
    <d v="2000-06-06T00:00:00"/>
    <d v="2003-05-24T00:00:00"/>
    <x v="0"/>
    <n v="4000000"/>
    <n v="-780.98029199999996"/>
    <n v="0.75"/>
    <n v="70.104755999999995"/>
    <n v="69.421198000000004"/>
    <n v="-0.55099230694412715"/>
    <n v="430.31413276697799"/>
    <n v="251.55140400000002"/>
    <x v="0"/>
    <n v="681.86553676697804"/>
    <n v="6961.6029760000001"/>
    <n v="7598.4070339999998"/>
    <n v="636.80405799999971"/>
    <n v="-45.061478766978325"/>
    <n v="6961.6029760000001"/>
    <n v="7598.4070339999998"/>
    <n v="636.80405799999971"/>
    <x v="0"/>
    <n v="-5781.2066115299995"/>
    <n v="22083.333332999999"/>
    <n v="29681.740366999999"/>
    <n v="15894.458395"/>
    <n v="636.80405800000153"/>
    <n v="636.80405800000153"/>
    <n v="636.80405799999971"/>
    <x v="5"/>
    <x v="5"/>
    <x v="1"/>
    <x v="10"/>
    <n v="2441.7683550000002"/>
    <n v="-2.2252039999999909"/>
    <n v="8.9872669999999744"/>
    <n v="83.333333333333329"/>
    <x v="5"/>
    <n v="92433"/>
  </r>
  <r>
    <n v="16"/>
    <n v="105"/>
    <x v="0"/>
    <x v="0"/>
    <s v="Transocean Sedco"/>
    <x v="10"/>
    <x v="5"/>
    <x v="3"/>
    <x v="8"/>
    <x v="5"/>
    <d v="2000-06-06T00:00:00"/>
    <d v="2003-05-24T00:00:00"/>
    <x v="0"/>
    <n v="-10000000"/>
    <n v="1947.4400450000001"/>
    <n v="0.6"/>
    <n v="70.104721999999995"/>
    <n v="69.421165000000002"/>
    <n v="-0.55099260759959579"/>
    <n v="-1073.0250685384242"/>
    <n v="-613.31453699999997"/>
    <x v="0"/>
    <n v="-1686.3396055384242"/>
    <n v="14455.891546999999"/>
    <n v="12900.754704000001"/>
    <n v="-1555.1368429999984"/>
    <n v="131.20276253842576"/>
    <n v="14455.891546999999"/>
    <n v="12900.754704000001"/>
    <n v="-1555.1368429999984"/>
    <x v="0"/>
    <n v="14415.924933112499"/>
    <n v="-44166.666666999998"/>
    <n v="-31265.911962999999"/>
    <n v="-40106.387115999998"/>
    <n v="-1555.1368430000002"/>
    <n v="-1555.1368430000002"/>
    <n v="-1555.1368429999984"/>
    <x v="5"/>
    <x v="5"/>
    <x v="1"/>
    <x v="10"/>
    <n v="-6069.0076230000013"/>
    <n v="-2.2252040000000051"/>
    <n v="-22.368741999999884"/>
    <n v="-166.66666666666666"/>
    <x v="8"/>
    <n v="92433"/>
  </r>
  <r>
    <n v="17"/>
    <n v="106"/>
    <x v="0"/>
    <x v="0"/>
    <s v="Transocean Sedco"/>
    <x v="10"/>
    <x v="5"/>
    <x v="3"/>
    <x v="6"/>
    <x v="5"/>
    <d v="2000-06-06T00:00:00"/>
    <d v="2003-05-24T00:00:00"/>
    <x v="0"/>
    <n v="6000000"/>
    <n v="-1169.0654549999999"/>
    <n v="0.63"/>
    <n v="70.104755999999995"/>
    <n v="69.421198000000004"/>
    <n v="-0.55099254736392966"/>
    <n v="644.1463530856214"/>
    <n v="369.85552800000005"/>
    <x v="0"/>
    <n v="1014.0018810856214"/>
    <n v="-4850.3755879999999"/>
    <n v="-3912.8679630000001"/>
    <n v="937.50762499999973"/>
    <n v="-76.494256085621714"/>
    <n v="-4850.3755879999999"/>
    <n v="-3912.8679630000001"/>
    <n v="937.50762499999973"/>
    <x v="0"/>
    <n v="-8654.0070306375001"/>
    <n v="27825"/>
    <n v="23912.132036999999"/>
    <n v="24194.365518999999"/>
    <n v="937.50762499999837"/>
    <n v="937.50762499999837"/>
    <n v="937.50762499999973"/>
    <x v="5"/>
    <x v="5"/>
    <x v="1"/>
    <x v="10"/>
    <n v="3645.6532479999987"/>
    <n v="-2.2252039999999909"/>
    <n v="13.433177000000114"/>
    <n v="105"/>
    <x v="6"/>
    <n v="92433"/>
  </r>
  <r>
    <n v="114"/>
    <n v="120"/>
    <x v="2"/>
    <x v="9"/>
    <s v="Transocean Sedco"/>
    <x v="10"/>
    <x v="5"/>
    <x v="3"/>
    <x v="4"/>
    <x v="5"/>
    <d v="2000-06-06T00:00:00"/>
    <d v="2003-05-24T00:00:00"/>
    <x v="0"/>
    <n v="-4000000"/>
    <n v="780.98029199999996"/>
    <n v="0.75"/>
    <n v="70.104755999999995"/>
    <n v="69.421198000000004"/>
    <n v="-0.55099230694412715"/>
    <n v="-430.31413276697799"/>
    <n v="-251.55140400000002"/>
    <x v="0"/>
    <n v="-681.86553676697804"/>
    <n v="-6961.6029760000001"/>
    <n v="-7598.4070339999998"/>
    <n v="-636.80405799999971"/>
    <n v="45.061478766978325"/>
    <n v="-6961.6029760000001"/>
    <n v="-7598.4070339999998"/>
    <n v="-636.80405799999971"/>
    <x v="0"/>
    <n v="5781.2066115299995"/>
    <n v="-22083.333332999999"/>
    <n v="-29681.740366999999"/>
    <n v="-15894.458395"/>
    <n v="-636.80405800000153"/>
    <n v="-636.80405800000153"/>
    <n v="-636.80405799999971"/>
    <x v="5"/>
    <x v="5"/>
    <x v="1"/>
    <x v="10"/>
    <n v="-2441.7683550000002"/>
    <n v="-2.2252039999999909"/>
    <n v="-8.9872669999999744"/>
    <n v="-83.333333333333329"/>
    <x v="4"/>
    <n v="92433"/>
  </r>
  <r>
    <n v="1366"/>
    <n v="522"/>
    <x v="0"/>
    <x v="0"/>
    <s v="Transocean Sedco"/>
    <x v="10"/>
    <x v="5"/>
    <x v="3"/>
    <x v="1"/>
    <x v="5"/>
    <d v="2001-01-05T00:00:00"/>
    <d v="2006-01-05T00:00:00"/>
    <x v="0"/>
    <n v="-10000000"/>
    <n v="4073.0553370000002"/>
    <n v="0.8"/>
    <n v="82.380177000000003"/>
    <n v="81.784013999999999"/>
    <n v="-0.56790507871508111"/>
    <n v="-2313.1088117698664"/>
    <n v="-969.70272899999998"/>
    <x v="0"/>
    <n v="-3282.8115407698665"/>
    <n v="-9688.2679079999998"/>
    <n v="-12374.615673"/>
    <n v="-2686.3477650000004"/>
    <n v="596.46377576986606"/>
    <n v="-9688.2679079999998"/>
    <n v="-12374.615673"/>
    <n v="-2686.3477650000004"/>
    <x v="0"/>
    <n v="30150.792132142502"/>
    <n v="0"/>
    <n v="-12374.615673"/>
    <n v="-34771.686732999995"/>
    <n v="-2686.3477650000004"/>
    <n v="-2686.3477650000004"/>
    <n v="-2686.3477650000004"/>
    <x v="1"/>
    <x v="5"/>
    <x v="1"/>
    <x v="10"/>
    <n v="-13115.317754"/>
    <n v="-2.7065520000000021"/>
    <n v="-37.658210000000054"/>
    <n v="-222.22222222222223"/>
    <x v="1"/>
    <n v="92433"/>
  </r>
  <r>
    <n v="1540"/>
    <n v="587"/>
    <x v="0"/>
    <x v="1"/>
    <s v="Transocean Sedco"/>
    <x v="10"/>
    <x v="5"/>
    <x v="3"/>
    <x v="1"/>
    <x v="1"/>
    <d v="2001-01-05T00:00:00"/>
    <d v="2006-01-05T00:00:00"/>
    <x v="0"/>
    <n v="10000000"/>
    <n v="-4073.0553370000002"/>
    <n v="0.8"/>
    <n v="82.380177000000003"/>
    <n v="81.784013999999999"/>
    <n v="-0.56790507871508111"/>
    <n v="2313.1088117698664"/>
    <n v="969.70272899999998"/>
    <x v="0"/>
    <n v="3282.8115407698665"/>
    <n v="9688.2679079999998"/>
    <n v="12374.615673"/>
    <n v="2686.3477650000004"/>
    <n v="-596.46377576986606"/>
    <n v="9688.2679079999998"/>
    <n v="12374.615673"/>
    <n v="2686.3477650000004"/>
    <x v="0"/>
    <n v="-30150.792132142502"/>
    <n v="0"/>
    <n v="12374.615673"/>
    <n v="34771.686732999995"/>
    <n v="2686.3477650000004"/>
    <n v="2686.3477650000004"/>
    <n v="2686.3477650000004"/>
    <x v="1"/>
    <x v="5"/>
    <x v="1"/>
    <x v="10"/>
    <n v="13115.317754"/>
    <n v="-2.7065520000000021"/>
    <n v="37.658210000000054"/>
    <n v="222.22222222222223"/>
    <x v="1"/>
    <n v="92433"/>
  </r>
  <r>
    <n v="1367"/>
    <n v="523"/>
    <x v="0"/>
    <x v="0"/>
    <s v="Tribune Co."/>
    <x v="5"/>
    <x v="4"/>
    <x v="3"/>
    <x v="1"/>
    <x v="4"/>
    <d v="2001-01-05T00:00:00"/>
    <d v="2006-01-05T00:00:00"/>
    <x v="0"/>
    <n v="-10000000"/>
    <n v="4030.570721"/>
    <n v="0.35"/>
    <n v="43.538643999999998"/>
    <n v="43.497458999999999"/>
    <n v="-3.1033151222696252E-2"/>
    <n v="-125.08131069856486"/>
    <n v="-522.114192"/>
    <x v="0"/>
    <n v="-647.19550269856484"/>
    <n v="27252.508321000001"/>
    <n v="27021.223458"/>
    <n v="-231.28486300000077"/>
    <n v="415.91063969856407"/>
    <n v="27252.508321000001"/>
    <n v="27021.223458"/>
    <n v="-231.28486300000077"/>
    <x v="0"/>
    <n v="23206.010926157498"/>
    <n v="0"/>
    <n v="27021.223458"/>
    <n v="-123374.429852"/>
    <n v="-231.28486300000077"/>
    <n v="-231.28486300000077"/>
    <n v="-231.28486300000077"/>
    <x v="1"/>
    <x v="3"/>
    <x v="1"/>
    <x v="5"/>
    <n v="-25419.938688000002"/>
    <n v="-5.8026690000000016"/>
    <n v="-35.335638999999901"/>
    <n v="-97.222222222222229"/>
    <x v="1"/>
    <n v="55078"/>
  </r>
  <r>
    <n v="1541"/>
    <n v="588"/>
    <x v="0"/>
    <x v="1"/>
    <s v="Tribune Co."/>
    <x v="5"/>
    <x v="4"/>
    <x v="3"/>
    <x v="1"/>
    <x v="1"/>
    <d v="2001-01-05T00:00:00"/>
    <d v="2006-01-05T00:00:00"/>
    <x v="0"/>
    <n v="10000000"/>
    <n v="-4030.570721"/>
    <n v="0.35"/>
    <n v="43.538643999999998"/>
    <n v="43.497458999999999"/>
    <n v="-3.1033151222696252E-2"/>
    <n v="125.08131069856486"/>
    <n v="522.114192"/>
    <x v="0"/>
    <n v="647.19550269856484"/>
    <n v="-27252.508321000001"/>
    <n v="-27021.223458"/>
    <n v="231.28486300000077"/>
    <n v="-415.91063969856407"/>
    <n v="-27252.508321000001"/>
    <n v="-27021.223458"/>
    <n v="231.28486300000077"/>
    <x v="0"/>
    <n v="-23206.010926157498"/>
    <n v="0"/>
    <n v="-27021.223458"/>
    <n v="123374.429852"/>
    <n v="231.28486300000077"/>
    <n v="231.28486300000077"/>
    <n v="231.28486300000077"/>
    <x v="1"/>
    <x v="3"/>
    <x v="1"/>
    <x v="5"/>
    <n v="25419.938688000002"/>
    <n v="-5.8026690000000016"/>
    <n v="35.335638999999901"/>
    <n v="97.222222222222229"/>
    <x v="1"/>
    <n v="55078"/>
  </r>
  <r>
    <n v="883"/>
    <n v="827"/>
    <x v="1"/>
    <x v="5"/>
    <s v="Triplets"/>
    <x v="9"/>
    <x v="10"/>
    <x v="15"/>
    <x v="3"/>
    <x v="0"/>
    <d v="2000-05-02T00:00:00"/>
    <d v="2005-05-02T00:00:00"/>
    <x v="0"/>
    <n v="5000000"/>
    <m/>
    <n v="6.4"/>
    <n v="0"/>
    <n v="0"/>
    <n v="0"/>
    <n v="0"/>
    <n v="0"/>
    <x v="0"/>
    <n v="0"/>
    <n v="0"/>
    <n v="0"/>
    <n v="0"/>
    <n v="0"/>
    <n v="0"/>
    <n v="0"/>
    <n v="0"/>
    <x v="0"/>
    <m/>
    <n v="80000"/>
    <n v="80000"/>
    <n v="80000"/>
    <n v="0"/>
    <n v="0"/>
    <n v="0"/>
    <x v="0"/>
    <x v="0"/>
    <x v="1"/>
    <x v="9"/>
    <n v="0"/>
    <n v="0"/>
    <n v="0"/>
    <n v="888.88888888888891"/>
    <x v="3"/>
    <m/>
  </r>
  <r>
    <n v="884"/>
    <n v="828"/>
    <x v="1"/>
    <x v="7"/>
    <s v="Triplets"/>
    <x v="9"/>
    <x v="10"/>
    <x v="15"/>
    <x v="4"/>
    <x v="0"/>
    <d v="2000-05-02T00:00:00"/>
    <d v="2005-05-02T00:00:00"/>
    <x v="0"/>
    <n v="-5000000"/>
    <m/>
    <n v="6.4"/>
    <n v="0"/>
    <n v="0"/>
    <n v="0"/>
    <n v="0"/>
    <n v="0"/>
    <x v="0"/>
    <n v="0"/>
    <n v="0"/>
    <n v="0"/>
    <n v="0"/>
    <n v="0"/>
    <n v="0"/>
    <n v="0"/>
    <n v="0"/>
    <x v="0"/>
    <m/>
    <n v="-80000"/>
    <n v="-80000"/>
    <n v="-80000"/>
    <n v="0"/>
    <n v="0"/>
    <n v="0"/>
    <x v="0"/>
    <x v="0"/>
    <x v="1"/>
    <x v="9"/>
    <n v="0"/>
    <n v="0"/>
    <n v="0"/>
    <n v="-888.88888888888891"/>
    <x v="4"/>
    <m/>
  </r>
  <r>
    <n v="885"/>
    <n v="830"/>
    <x v="0"/>
    <x v="8"/>
    <s v="Triplets"/>
    <x v="9"/>
    <x v="10"/>
    <x v="15"/>
    <x v="23"/>
    <x v="0"/>
    <d v="2000-05-02T00:00:00"/>
    <d v="2005-05-02T00:00:00"/>
    <x v="0"/>
    <n v="5000000"/>
    <m/>
    <n v="6.4"/>
    <n v="0"/>
    <n v="0"/>
    <n v="0"/>
    <n v="0"/>
    <n v="0"/>
    <x v="0"/>
    <n v="0"/>
    <n v="0"/>
    <n v="0"/>
    <n v="0"/>
    <n v="0"/>
    <n v="0"/>
    <n v="0"/>
    <n v="0"/>
    <x v="0"/>
    <m/>
    <n v="80000"/>
    <n v="80000"/>
    <n v="80000"/>
    <n v="0"/>
    <n v="0"/>
    <n v="0"/>
    <x v="0"/>
    <x v="0"/>
    <x v="1"/>
    <x v="9"/>
    <n v="0"/>
    <n v="0"/>
    <n v="0"/>
    <n v="888.88888888888891"/>
    <x v="5"/>
    <m/>
  </r>
  <r>
    <n v="1368"/>
    <n v="524"/>
    <x v="0"/>
    <x v="0"/>
    <s v="TXU Corporation"/>
    <x v="1"/>
    <x v="3"/>
    <x v="3"/>
    <x v="1"/>
    <x v="0"/>
    <d v="2001-01-05T00:00:00"/>
    <d v="2006-01-05T00:00:00"/>
    <x v="0"/>
    <n v="-10000000"/>
    <n v="4100.0806259999999"/>
    <n v="1"/>
    <n v="105.066034"/>
    <n v="104.462008"/>
    <n v="-0.56926722082839532"/>
    <n v="-2334.0415031353673"/>
    <n v="-1209.5192520000001"/>
    <x v="0"/>
    <n v="-3543.5607551353673"/>
    <n v="-3602.7541569999999"/>
    <n v="-6345.583028"/>
    <n v="-2742.8288710000002"/>
    <n v="800.73188413536718"/>
    <n v="-3602.7541569999999"/>
    <n v="-6345.583028"/>
    <n v="-2742.8288710000002"/>
    <x v="0"/>
    <n v="29676.383570988"/>
    <n v="0"/>
    <n v="-6345.583028"/>
    <n v="-140978.04345100001"/>
    <n v="-2742.8288710000002"/>
    <n v="-2742.8288710000002"/>
    <n v="-2742.8288710000002"/>
    <x v="1"/>
    <x v="1"/>
    <x v="1"/>
    <x v="1"/>
    <n v="-36864.368621000001"/>
    <n v="-8.358311999999998"/>
    <n v="-35.562407000000348"/>
    <n v="-277.77777777777777"/>
    <x v="1"/>
    <n v="333"/>
  </r>
  <r>
    <n v="1542"/>
    <n v="589"/>
    <x v="0"/>
    <x v="1"/>
    <s v="TXU Corporation"/>
    <x v="1"/>
    <x v="3"/>
    <x v="3"/>
    <x v="1"/>
    <x v="1"/>
    <d v="2001-01-05T00:00:00"/>
    <d v="2006-01-05T00:00:00"/>
    <x v="0"/>
    <n v="10000000"/>
    <n v="-4100.0806259999999"/>
    <n v="1"/>
    <n v="105.066034"/>
    <n v="104.462008"/>
    <n v="-0.56926722082839532"/>
    <n v="2334.0415031353673"/>
    <n v="1209.5192520000001"/>
    <x v="0"/>
    <n v="3543.5607551353673"/>
    <n v="3602.7541569999999"/>
    <n v="6345.583028"/>
    <n v="2742.8288710000002"/>
    <n v="-800.73188413536718"/>
    <n v="3602.7541569999999"/>
    <n v="6345.583028"/>
    <n v="2742.8288710000002"/>
    <x v="0"/>
    <n v="-29676.383570988"/>
    <n v="0"/>
    <n v="6345.583028"/>
    <n v="140978.04345100001"/>
    <n v="2742.8288710000002"/>
    <n v="2742.8288710000002"/>
    <n v="2742.8288710000002"/>
    <x v="1"/>
    <x v="1"/>
    <x v="1"/>
    <x v="1"/>
    <n v="36864.368621000001"/>
    <n v="-8.358311999999998"/>
    <n v="35.562407000000348"/>
    <n v="277.77777777777777"/>
    <x v="1"/>
    <n v="333"/>
  </r>
  <r>
    <n v="424"/>
    <n v="421"/>
    <x v="0"/>
    <x v="0"/>
    <s v="Unilever N.V."/>
    <x v="6"/>
    <x v="1"/>
    <x v="2"/>
    <x v="12"/>
    <x v="2"/>
    <d v="2000-12-12T00:00:00"/>
    <d v="2005-12-12T00:00:00"/>
    <x v="1"/>
    <n v="-10000000"/>
    <n v="4078.264271"/>
    <n v="0.26500000000000001"/>
    <n v="21.043251999999999"/>
    <n v="21.021153000000002"/>
    <n v="-5.1079783548984431E-3"/>
    <n v="-20.831685621823677"/>
    <n v="-291.46311000000003"/>
    <x v="0"/>
    <n v="-312.29479562182371"/>
    <n v="-24715.083949"/>
    <n v="-24889.085782999999"/>
    <n v="-174.00183399999878"/>
    <n v="138.29296162182493"/>
    <n v="-21798.704043017999"/>
    <n v="-21840.172774582497"/>
    <n v="-41.468731564498739"/>
    <x v="0"/>
    <n v="16771.8618144875"/>
    <n v="-5813.4375"/>
    <n v="-27653.610274582497"/>
    <n v="-21914.923644394668"/>
    <n v="-11.656231564498739"/>
    <n v="-11.656231564498739"/>
    <n v="-41.468731564498739"/>
    <x v="1"/>
    <x v="4"/>
    <x v="1"/>
    <x v="6"/>
    <n v="-1725.4682262884962"/>
    <n v="-0.44448299999999819"/>
    <n v="-13.010571000000255"/>
    <n v="-73.611111111111114"/>
    <x v="12"/>
    <n v="48622"/>
  </r>
  <r>
    <n v="1676"/>
    <n v="884"/>
    <x v="0"/>
    <x v="0"/>
    <s v="Unilever N.V."/>
    <x v="6"/>
    <x v="1"/>
    <x v="2"/>
    <x v="7"/>
    <x v="2"/>
    <d v="2001-03-13T00:00:00"/>
    <d v="2006-03-13T00:00:00"/>
    <x v="1"/>
    <n v="10000000"/>
    <n v="-4266.1584309999998"/>
    <n v="0.245"/>
    <n v="21.785964"/>
    <n v="21.762993999999999"/>
    <n v="-6.8119961930273162E-3"/>
    <n v="29.061054990823386"/>
    <n v="298.12572899999998"/>
    <x v="0"/>
    <n v="327.18678399082336"/>
    <n v="13448.184018"/>
    <n v="13622.435871"/>
    <n v="174.25185299999976"/>
    <n v="-152.9349309908236"/>
    <n v="11861.298303875999"/>
    <n v="11953.687476802499"/>
    <n v="92.389172926499668"/>
    <x v="0"/>
    <n v="-17544.576547487501"/>
    <n v="0"/>
    <n v="11953.687476802499"/>
    <n v="11953.687476802499"/>
    <n v="92.389172926499668"/>
    <n v="92.389172926499668"/>
    <n v="92.389172926499668"/>
    <x v="1"/>
    <x v="4"/>
    <x v="1"/>
    <x v="6"/>
    <n v="2023.2357872072989"/>
    <n v="-0.44271200000000022"/>
    <n v="12.617842000000564"/>
    <n v="68.055555555555557"/>
    <x v="7"/>
    <n v="48622"/>
  </r>
  <r>
    <n v="1369"/>
    <n v="525"/>
    <x v="0"/>
    <x v="0"/>
    <s v="Union Pacific Corp."/>
    <x v="0"/>
    <x v="8"/>
    <x v="3"/>
    <x v="1"/>
    <x v="3"/>
    <d v="2001-01-05T00:00:00"/>
    <d v="2006-01-05T00:00:00"/>
    <x v="0"/>
    <n v="-10000000"/>
    <n v="4067.4736910000001"/>
    <n v="0.7"/>
    <n v="62.074907000000003"/>
    <n v="61.397911999999998"/>
    <n v="-0.67760805076460873"/>
    <n v="-2756.1529192948387"/>
    <n v="-778.46813699999996"/>
    <x v="0"/>
    <n v="-3534.6210562948386"/>
    <n v="-50174.484123000002"/>
    <n v="-53248.186199000003"/>
    <n v="-3073.7020760000014"/>
    <n v="460.91898029483718"/>
    <n v="-50174.484123000002"/>
    <n v="-53248.186199000003"/>
    <n v="-3073.7020760000014"/>
    <x v="0"/>
    <n v="50851.556084882002"/>
    <n v="0"/>
    <n v="-53248.186199000003"/>
    <n v="-72196.353797999996"/>
    <n v="-3073.7020760000014"/>
    <n v="-3073.7020760000014"/>
    <n v="-3073.7020760000014"/>
    <x v="1"/>
    <x v="0"/>
    <x v="0"/>
    <x v="0"/>
    <n v="-15783.590878000003"/>
    <n v="-3.4328250000000011"/>
    <n v="-37.314040000000205"/>
    <n v="-194.44444444444446"/>
    <x v="1"/>
    <n v="349"/>
  </r>
  <r>
    <n v="1543"/>
    <n v="590"/>
    <x v="0"/>
    <x v="1"/>
    <s v="Union Pacific Corp."/>
    <x v="0"/>
    <x v="8"/>
    <x v="3"/>
    <x v="1"/>
    <x v="1"/>
    <d v="2001-01-05T00:00:00"/>
    <d v="2006-01-05T00:00:00"/>
    <x v="0"/>
    <n v="10000000"/>
    <n v="-4067.4736910000001"/>
    <n v="0.7"/>
    <n v="62.074907000000003"/>
    <n v="61.397911999999998"/>
    <n v="-0.67760805076460873"/>
    <n v="2756.1529192948387"/>
    <n v="778.46813699999996"/>
    <x v="0"/>
    <n v="3534.6210562948386"/>
    <n v="50174.484123000002"/>
    <n v="53248.186199000003"/>
    <n v="3073.7020760000014"/>
    <n v="-460.91898029483718"/>
    <n v="50174.484123000002"/>
    <n v="53248.186199000003"/>
    <n v="3073.7020760000014"/>
    <x v="0"/>
    <n v="-50851.556084882002"/>
    <n v="0"/>
    <n v="53248.186199000003"/>
    <n v="72196.353797999996"/>
    <n v="3073.7020760000014"/>
    <n v="3073.7020760000014"/>
    <n v="3073.7020760000014"/>
    <x v="1"/>
    <x v="0"/>
    <x v="0"/>
    <x v="0"/>
    <n v="15783.590878000003"/>
    <n v="-3.4328250000000011"/>
    <n v="37.314040000000205"/>
    <n v="194.44444444444446"/>
    <x v="1"/>
    <n v="349"/>
  </r>
  <r>
    <n v="1370"/>
    <n v="633"/>
    <x v="0"/>
    <x v="0"/>
    <s v="Usinor Sa"/>
    <x v="4"/>
    <x v="0"/>
    <x v="4"/>
    <x v="1"/>
    <x v="6"/>
    <d v="2001-01-05T00:00:00"/>
    <d v="2006-01-05T00:00:00"/>
    <x v="0"/>
    <n v="-10000000"/>
    <n v="4179.4058709999999"/>
    <n v="1.3"/>
    <n v="106.41699800000001"/>
    <n v="101.789946"/>
    <n v="-4.5627090225397451"/>
    <n v="-19069.412876467282"/>
    <n v="-1338.287055"/>
    <x v="0"/>
    <n v="-20407.699931467283"/>
    <n v="-128079.75715600001"/>
    <n v="-147680.160065"/>
    <n v="-19600.402908999997"/>
    <n v="807.2970224672863"/>
    <n v="-128079.75715600001"/>
    <n v="-147680.160065"/>
    <n v="-19600.402908999997"/>
    <x v="0"/>
    <n v="41250.735946770001"/>
    <n v="0"/>
    <n v="-147680.160065"/>
    <n v="-194166.60773799999"/>
    <n v="-19600.402908999997"/>
    <n v="-19600.402908999997"/>
    <n v="-19600.402908999997"/>
    <x v="1"/>
    <x v="0"/>
    <x v="3"/>
    <x v="4"/>
    <n v="-35558.71699700001"/>
    <m/>
    <m/>
    <n v="-361.11111111111114"/>
    <x v="1"/>
    <n v="68529"/>
  </r>
  <r>
    <n v="1549"/>
    <n v="628"/>
    <x v="0"/>
    <x v="1"/>
    <s v="Usinor Sa"/>
    <x v="4"/>
    <x v="0"/>
    <x v="4"/>
    <x v="1"/>
    <x v="1"/>
    <d v="2001-01-05T00:00:00"/>
    <d v="2006-01-05T00:00:00"/>
    <x v="0"/>
    <n v="10000000"/>
    <n v="-4179.4058709999999"/>
    <n v="1.3"/>
    <n v="106.41699800000001"/>
    <n v="101.789946"/>
    <n v="-4.5627090225397451"/>
    <n v="19069.412876467282"/>
    <n v="1338.287055"/>
    <x v="0"/>
    <n v="20407.699931467283"/>
    <n v="128079.75715600001"/>
    <n v="147680.160065"/>
    <n v="19600.402908999997"/>
    <n v="-807.2970224672863"/>
    <n v="128079.75715600001"/>
    <n v="147680.160065"/>
    <n v="19600.402908999997"/>
    <x v="0"/>
    <n v="-41250.735946770001"/>
    <n v="0"/>
    <n v="147680.160065"/>
    <n v="194166.60773799999"/>
    <n v="19600.402908999997"/>
    <n v="19600.402908999997"/>
    <n v="19600.402908999997"/>
    <x v="1"/>
    <x v="0"/>
    <x v="3"/>
    <x v="4"/>
    <n v="35558.71699700001"/>
    <n v="-8.0437359999999956"/>
    <n v="38.580479000000196"/>
    <n v="361.11111111111114"/>
    <x v="1"/>
    <n v="68529"/>
  </r>
  <r>
    <n v="1371"/>
    <n v="526"/>
    <x v="0"/>
    <x v="0"/>
    <s v="Viacom Inc."/>
    <x v="10"/>
    <x v="4"/>
    <x v="3"/>
    <x v="1"/>
    <x v="5"/>
    <d v="2001-01-05T00:00:00"/>
    <d v="2006-01-05T00:00:00"/>
    <x v="0"/>
    <n v="-10000000"/>
    <n v="4072.50657"/>
    <n v="0.7"/>
    <n v="64.596996000000004"/>
    <n v="63.995134"/>
    <n v="-0.58664872820530778"/>
    <n v="-2389.1307998982602"/>
    <n v="-751.84869600000002"/>
    <x v="0"/>
    <n v="-3140.9794958982602"/>
    <n v="-39573.144295999999"/>
    <n v="-42309.687303999999"/>
    <n v="-2736.5430080000006"/>
    <n v="404.43648789825966"/>
    <n v="-39573.144295999999"/>
    <n v="-42309.687303999999"/>
    <n v="-2736.5430080000006"/>
    <x v="0"/>
    <n v="30146.729884425"/>
    <n v="0"/>
    <n v="-42309.687303999999"/>
    <n v="-174145.16484799999"/>
    <n v="-2736.5430080000006"/>
    <n v="-2736.5430080000006"/>
    <n v="-2736.5430080000006"/>
    <x v="1"/>
    <x v="5"/>
    <x v="1"/>
    <x v="10"/>
    <n v="-13712.693180999999"/>
    <n v="-2.9356639999999956"/>
    <n v="-37.499897000000146"/>
    <n v="-194.44444444444446"/>
    <x v="1"/>
    <n v="92434"/>
  </r>
  <r>
    <n v="1544"/>
    <n v="591"/>
    <x v="0"/>
    <x v="1"/>
    <s v="Viacom Inc."/>
    <x v="10"/>
    <x v="4"/>
    <x v="3"/>
    <x v="1"/>
    <x v="1"/>
    <d v="2001-01-05T00:00:00"/>
    <d v="2006-01-05T00:00:00"/>
    <x v="0"/>
    <n v="10000000"/>
    <n v="-4072.50657"/>
    <n v="0.7"/>
    <n v="64.596996000000004"/>
    <n v="63.995134"/>
    <n v="-0.58664872820530778"/>
    <n v="2389.1307998982602"/>
    <n v="751.84869600000002"/>
    <x v="0"/>
    <n v="3140.9794958982602"/>
    <n v="39573.144295999999"/>
    <n v="42309.687303999999"/>
    <n v="2736.5430080000006"/>
    <n v="-404.43648789825966"/>
    <n v="39573.144295999999"/>
    <n v="42309.687303999999"/>
    <n v="2736.5430080000006"/>
    <x v="0"/>
    <n v="-30146.729884425"/>
    <n v="0"/>
    <n v="42309.687303999999"/>
    <n v="174145.16484799999"/>
    <n v="2736.5430080000006"/>
    <n v="2736.5430080000006"/>
    <n v="2736.5430080000006"/>
    <x v="1"/>
    <x v="5"/>
    <x v="1"/>
    <x v="10"/>
    <n v="13712.693180999999"/>
    <n v="-2.9356639999999956"/>
    <n v="37.499897000000146"/>
    <n v="194.44444444444446"/>
    <x v="1"/>
    <n v="92434"/>
  </r>
  <r>
    <n v="1657"/>
    <n v="867"/>
    <x v="0"/>
    <x v="0"/>
    <s v="Viacom Inc."/>
    <x v="10"/>
    <x v="4"/>
    <x v="3"/>
    <x v="8"/>
    <x v="5"/>
    <d v="2001-02-27T00:00:00"/>
    <d v="2006-02-27T00:00:00"/>
    <x v="0"/>
    <n v="10000000"/>
    <n v="-4188.4955580000005"/>
    <n v="0.75"/>
    <n v="65.395488999999998"/>
    <n v="64.795184000000006"/>
    <n v="-0.59023688400752916"/>
    <n v="2472.2045668332976"/>
    <n v="746.00965499999995"/>
    <x v="0"/>
    <n v="3218.2142218332974"/>
    <n v="48250.272738"/>
    <n v="51084.385968000002"/>
    <n v="2834.1132300000027"/>
    <n v="-384.10099183329476"/>
    <n v="48250.272738"/>
    <n v="51084.385968000002"/>
    <n v="2834.1132300000027"/>
    <x v="0"/>
    <n v="-31005.338368095003"/>
    <n v="0"/>
    <n v="51084.385968000002"/>
    <n v="51084.385968000002"/>
    <n v="2834.1132300000027"/>
    <n v="2834.1132300000027"/>
    <n v="2834.1132300000027"/>
    <x v="1"/>
    <x v="5"/>
    <x v="1"/>
    <x v="10"/>
    <n v="14020.089108"/>
    <n v="-2.9336409999999944"/>
    <n v="39.32128399999965"/>
    <n v="208.33333333333334"/>
    <x v="8"/>
    <n v="92434"/>
  </r>
  <r>
    <n v="162"/>
    <n v="316"/>
    <x v="0"/>
    <x v="0"/>
    <s v="Vivendi SA"/>
    <x v="4"/>
    <x v="11"/>
    <x v="4"/>
    <x v="31"/>
    <x v="6"/>
    <d v="2000-09-28T00:00:00"/>
    <d v="2003-09-28T00:00:00"/>
    <x v="1"/>
    <n v="-10000000"/>
    <n v="2280.9383359999997"/>
    <n v="0.72"/>
    <n v="84.692588999999998"/>
    <n v="88.248278999999997"/>
    <n v="3.7911211394083733"/>
    <n v="8647.3135432965573"/>
    <n v="-872.76914099999999"/>
    <x v="0"/>
    <n v="7774.5444022965576"/>
    <n v="28373.182870000001"/>
    <n v="36404.795804000001"/>
    <n v="8031.6129340000007"/>
    <n v="257.06853170344311"/>
    <n v="25025.147291339999"/>
    <n v="31945.208318009998"/>
    <n v="6920.0610266699987"/>
    <x v="0"/>
    <n v="22512.861376319997"/>
    <n v="-31765.5"/>
    <n v="179.70831800999804"/>
    <n v="-39432.023853218619"/>
    <n v="7082.9610266700001"/>
    <n v="7082.9610266700001"/>
    <n v="6920.0610266699987"/>
    <x v="5"/>
    <x v="0"/>
    <x v="3"/>
    <x v="4"/>
    <n v="-22869.088539033004"/>
    <n v="-10.211364000000003"/>
    <n v="-13.364209000000301"/>
    <n v="-200"/>
    <x v="28"/>
    <n v="79103"/>
  </r>
  <r>
    <n v="224"/>
    <n v="340"/>
    <x v="0"/>
    <x v="0"/>
    <s v="Vivendi SA"/>
    <x v="4"/>
    <x v="11"/>
    <x v="4"/>
    <x v="31"/>
    <x v="6"/>
    <d v="2000-10-11T00:00:00"/>
    <d v="2005-10-11T00:00:00"/>
    <x v="1"/>
    <n v="20000000"/>
    <n v="-8013.0940359999995"/>
    <n v="0.84499999999999997"/>
    <n v="105.00131"/>
    <n v="109.62698399999999"/>
    <n v="4.6714885362536673"/>
    <n v="-37433.076929096627"/>
    <n v="2333.0738670000001"/>
    <x v="0"/>
    <n v="-35100.003062096628"/>
    <n v="-124299.423865"/>
    <n v="-160273.72524599999"/>
    <n v="-35974.301380999983"/>
    <n v="-874.29831890335481"/>
    <n v="-109632.09184893001"/>
    <n v="-140640.19390336497"/>
    <n v="-31008.102054434959"/>
    <x v="0"/>
    <n v="-79089.238135319989"/>
    <n v="37898.25"/>
    <n v="-102741.94390336497"/>
    <n v="106704.53569587856"/>
    <n v="-31202.452054434951"/>
    <n v="-31202.452054434951"/>
    <n v="-31008.102054434959"/>
    <x v="1"/>
    <x v="0"/>
    <x v="3"/>
    <x v="4"/>
    <n v="15369.280752129242"/>
    <n v="-1.4539690000000007"/>
    <n v="22.58472299999994"/>
    <n v="469.44444444444434"/>
    <x v="28"/>
    <n v="79103"/>
  </r>
  <r>
    <n v="241"/>
    <n v="356"/>
    <x v="0"/>
    <x v="0"/>
    <s v="Vivendi SA"/>
    <x v="4"/>
    <x v="11"/>
    <x v="4"/>
    <x v="14"/>
    <x v="6"/>
    <d v="2000-10-24T00:00:00"/>
    <d v="2003-07-14T00:00:00"/>
    <x v="1"/>
    <n v="-10000000"/>
    <n v="2114.4717340000002"/>
    <n v="1.05"/>
    <n v="82.621736999999996"/>
    <n v="86.060486999999995"/>
    <n v="3.7141707968683959"/>
    <n v="7853.5091652264791"/>
    <n v="-894.23725800000011"/>
    <x v="0"/>
    <n v="6959.271907226479"/>
    <n v="-70814.927035999994"/>
    <n v="-63666.601971999997"/>
    <n v="7148.3250639999969"/>
    <n v="189.05315677351791"/>
    <n v="-62458.765645751992"/>
    <n v="-55867.443230429992"/>
    <n v="6591.3224153219999"/>
    <x v="0"/>
    <n v="20869.836014580003"/>
    <n v="-21242.8125"/>
    <n v="-77110.255730429984"/>
    <n v="-37947.241343777343"/>
    <n v="6700.2599153220071"/>
    <n v="6700.2599153220071"/>
    <n v="6591.3224153219999"/>
    <x v="5"/>
    <x v="0"/>
    <x v="3"/>
    <x v="4"/>
    <n v="-21911.475348745575"/>
    <n v="-11.003906999999998"/>
    <n v="-13.981348999999682"/>
    <n v="-291.66666666666669"/>
    <x v="14"/>
    <n v="79103"/>
  </r>
  <r>
    <n v="1354"/>
    <n v="512"/>
    <x v="0"/>
    <x v="0"/>
    <s v="Vivendi SA"/>
    <x v="4"/>
    <x v="11"/>
    <x v="4"/>
    <x v="1"/>
    <x v="6"/>
    <d v="2001-01-05T00:00:00"/>
    <d v="2006-01-05T00:00:00"/>
    <x v="0"/>
    <n v="-10000000"/>
    <n v="4135.8990360000007"/>
    <n v="1.05"/>
    <n v="107.086831"/>
    <n v="111.82739599999999"/>
    <n v="4.7409329295154023"/>
    <n v="19608.019932923413"/>
    <n v="-1231.2346889999999"/>
    <x v="0"/>
    <n v="18376.785243923412"/>
    <n v="-17138.14659"/>
    <n v="1888.130936"/>
    <n v="19026.277526000002"/>
    <n v="649.49228207658962"/>
    <n v="-17138.14659"/>
    <n v="1888.130936"/>
    <n v="19026.277526000002"/>
    <x v="0"/>
    <n v="40821.323485320012"/>
    <n v="0"/>
    <n v="1888.130936"/>
    <n v="-14807.471637000001"/>
    <n v="19026.277526000002"/>
    <n v="19026.277526000002"/>
    <n v="19026.277526000002"/>
    <x v="1"/>
    <x v="0"/>
    <x v="3"/>
    <x v="4"/>
    <n v="-5336.6336850000007"/>
    <n v="-0.70596100000000206"/>
    <n v="-36.851447999999436"/>
    <n v="-291.66666666666669"/>
    <x v="1"/>
    <n v="79103"/>
  </r>
  <r>
    <n v="1373"/>
    <n v="527"/>
    <x v="0"/>
    <x v="0"/>
    <s v="Vivendi SA"/>
    <x v="4"/>
    <x v="11"/>
    <x v="4"/>
    <x v="1"/>
    <x v="6"/>
    <d v="2001-01-05T00:00:00"/>
    <d v="2006-01-05T00:00:00"/>
    <x v="0"/>
    <n v="-10000000"/>
    <n v="4162.0161450000005"/>
    <n v="1.2"/>
    <n v="107.086831"/>
    <n v="111.82739599999999"/>
    <n v="4.7384825833914999"/>
    <n v="19721.641014876735"/>
    <n v="-1270.8263219999999"/>
    <x v="0"/>
    <n v="18450.814692876735"/>
    <n v="-82001.144058000005"/>
    <n v="-62982.607774999997"/>
    <n v="19018.536283000009"/>
    <n v="567.72159012327393"/>
    <n v="-82001.144058000005"/>
    <n v="-62982.607774999997"/>
    <n v="19018.536283000009"/>
    <x v="0"/>
    <n v="41079.099351150006"/>
    <n v="0"/>
    <n v="-62982.607774999997"/>
    <n v="-64532.167393999996"/>
    <n v="19018.536283000009"/>
    <n v="19018.536283000009"/>
    <n v="19018.536283000009"/>
    <x v="1"/>
    <x v="0"/>
    <x v="3"/>
    <x v="4"/>
    <n v="-5434.6793159999943"/>
    <n v="-0.70596100000000206"/>
    <n v="-37.138763999999355"/>
    <n v="-333.33333333333331"/>
    <x v="1"/>
    <n v="79103"/>
  </r>
  <r>
    <n v="1533"/>
    <n v="581"/>
    <x v="0"/>
    <x v="1"/>
    <s v="Vivendi SA"/>
    <x v="4"/>
    <x v="11"/>
    <x v="4"/>
    <x v="1"/>
    <x v="1"/>
    <d v="2001-01-05T00:00:00"/>
    <d v="2006-01-05T00:00:00"/>
    <x v="0"/>
    <n v="10000000"/>
    <n v="-4135.8990360000007"/>
    <n v="1.05"/>
    <n v="107.086831"/>
    <n v="111.82739599999999"/>
    <n v="4.7409329295154023"/>
    <n v="-19608.019932923413"/>
    <n v="1231.2346889999999"/>
    <x v="0"/>
    <n v="-18376.785243923412"/>
    <n v="17138.14659"/>
    <n v="-1888.130936"/>
    <n v="-19026.277526000002"/>
    <n v="-649.49228207658962"/>
    <n v="17138.14659"/>
    <n v="-1888.130936"/>
    <n v="-19026.277526000002"/>
    <x v="0"/>
    <n v="-40821.323485320012"/>
    <n v="0"/>
    <n v="-1888.130936"/>
    <n v="14807.471637000001"/>
    <n v="-19026.277526000002"/>
    <n v="-19026.277526000002"/>
    <n v="-19026.277526000002"/>
    <x v="1"/>
    <x v="0"/>
    <x v="3"/>
    <x v="4"/>
    <n v="5336.6336850000007"/>
    <n v="-0.70596100000000206"/>
    <n v="36.851447999999436"/>
    <n v="291.66666666666669"/>
    <x v="1"/>
    <n v="79103"/>
  </r>
  <r>
    <n v="1545"/>
    <n v="592"/>
    <x v="0"/>
    <x v="1"/>
    <s v="Vivendi SA"/>
    <x v="4"/>
    <x v="11"/>
    <x v="4"/>
    <x v="1"/>
    <x v="6"/>
    <d v="2001-01-05T00:00:00"/>
    <d v="2006-01-05T00:00:00"/>
    <x v="0"/>
    <n v="10000000"/>
    <n v="-4162.0161450000005"/>
    <n v="1.2"/>
    <n v="107.086831"/>
    <n v="111.82739599999999"/>
    <n v="4.7384825833914999"/>
    <n v="-19721.641014876735"/>
    <n v="1270.8263219999999"/>
    <x v="0"/>
    <n v="-18450.814692876735"/>
    <n v="82001.144058000005"/>
    <n v="62982.607774999997"/>
    <n v="-19018.536283000009"/>
    <n v="-567.72159012327393"/>
    <n v="82001.144058000005"/>
    <n v="62982.607774999997"/>
    <n v="-19018.536283000009"/>
    <x v="0"/>
    <n v="-41079.099351150006"/>
    <n v="0"/>
    <n v="62982.607774999997"/>
    <n v="64532.167393999996"/>
    <n v="-19018.536283000009"/>
    <n v="-19018.536283000009"/>
    <n v="-19018.536283000009"/>
    <x v="1"/>
    <x v="0"/>
    <x v="3"/>
    <x v="4"/>
    <n v="5434.6793159999943"/>
    <n v="-0.70596100000000206"/>
    <n v="37.138763999999355"/>
    <n v="333.33333333333331"/>
    <x v="1"/>
    <n v="79103"/>
  </r>
  <r>
    <n v="1711"/>
    <n v="914"/>
    <x v="0"/>
    <x v="0"/>
    <s v="Vivendi SA"/>
    <x v="4"/>
    <x v="11"/>
    <x v="4"/>
    <x v="7"/>
    <x v="6"/>
    <d v="2001-03-22T00:00:00"/>
    <d v="2003-07-14T00:00:00"/>
    <x v="1"/>
    <n v="10000000"/>
    <n v="-2113.347088"/>
    <n v="1.03"/>
    <n v="82.604933000000003"/>
    <n v="86.044360999999995"/>
    <n v="3.7142757877119781"/>
    <n v="-7849.5539199900149"/>
    <n v="882.76474199999996"/>
    <x v="0"/>
    <n v="-6966.7891779900147"/>
    <n v="47256.650528999999"/>
    <n v="40100.285090999998"/>
    <n v="-7156.3654380000007"/>
    <n v="-189.57626000998607"/>
    <n v="41680.365766577997"/>
    <n v="35188.000167352497"/>
    <n v="-6492.3655992255008"/>
    <x v="0"/>
    <n v="-20858.73575856"/>
    <n v="0"/>
    <n v="35188.000167352497"/>
    <n v="35188.000167352497"/>
    <n v="-6492.3655992255008"/>
    <n v="-6492.3655992255008"/>
    <n v="-6492.3655992255008"/>
    <x v="5"/>
    <x v="0"/>
    <x v="3"/>
    <x v="4"/>
    <n v="22452.280759501497"/>
    <n v="-10.989100000000008"/>
    <n v="13.897471000000223"/>
    <n v="286.11111111111109"/>
    <x v="7"/>
    <n v="79103"/>
  </r>
  <r>
    <n v="1736"/>
    <n v="943"/>
    <x v="0"/>
    <x v="0"/>
    <s v="Vivendi SA"/>
    <x v="4"/>
    <x v="11"/>
    <x v="4"/>
    <x v="6"/>
    <x v="6"/>
    <d v="2001-04-02T00:00:00"/>
    <d v="2006-04-02T00:00:00"/>
    <x v="1"/>
    <n v="10000000"/>
    <n v="-4435.2993340000003"/>
    <n v="1.1000000000000001"/>
    <n v="109.71319"/>
    <n v="114.574434"/>
    <n v="4.8566298036714253"/>
    <n v="-21540.606933708426"/>
    <n v="1264.7211750000001"/>
    <x v="0"/>
    <n v="-20275.885758708428"/>
    <n v="1543.104675"/>
    <n v="-19100.521731000001"/>
    <n v="-20643.626405999999"/>
    <n v="-367.7406472915718"/>
    <n v="1361.0183233499999"/>
    <n v="-16760.707818952498"/>
    <n v="-18121.726142302497"/>
    <x v="0"/>
    <n v="-43776.404426580004"/>
    <n v="0"/>
    <n v="-16760.707818952498"/>
    <n v="-16760.707818952498"/>
    <n v="-18121.726142302497"/>
    <n v="-18121.726142302497"/>
    <n v="-18121.726142302497"/>
    <x v="1"/>
    <x v="0"/>
    <x v="3"/>
    <x v="4"/>
    <n v="-16760.707818952498"/>
    <n v="114.574434"/>
    <n v="-4435.2993340000003"/>
    <n v="305.5555555555556"/>
    <x v="6"/>
    <n v="79103"/>
  </r>
  <r>
    <n v="1374"/>
    <n v="528"/>
    <x v="0"/>
    <x v="0"/>
    <s v="Vnu Nv"/>
    <x v="1"/>
    <x v="4"/>
    <x v="2"/>
    <x v="1"/>
    <x v="2"/>
    <d v="2001-01-05T00:00:00"/>
    <d v="2006-01-05T00:00:00"/>
    <x v="0"/>
    <n v="-10000000"/>
    <n v="4062.0048569999999"/>
    <n v="0.6"/>
    <n v="55.718983000000001"/>
    <n v="55.159728000000001"/>
    <n v="-0.56937043832428935"/>
    <n v="-2312.7854859054823"/>
    <n v="-753.222936"/>
    <x v="0"/>
    <n v="-3066.0084219054825"/>
    <n v="-32563.554679000001"/>
    <n v="-35100.441691"/>
    <n v="-2536.8870119999992"/>
    <n v="529.12140990548323"/>
    <n v="-32563.554679000001"/>
    <n v="-35100.441691"/>
    <n v="-2536.8870119999992"/>
    <x v="0"/>
    <n v="29400.791154966002"/>
    <n v="0"/>
    <n v="-35100.441691"/>
    <n v="-70980.669078999999"/>
    <n v="-2536.8870119999992"/>
    <n v="-2536.8870119999992"/>
    <n v="-2536.8870119999992"/>
    <x v="1"/>
    <x v="1"/>
    <x v="1"/>
    <x v="1"/>
    <n v="-17799.231607000002"/>
    <n v="-3.935487000000002"/>
    <n v="-36.842673000000104"/>
    <n v="-166.66666666666666"/>
    <x v="1"/>
    <n v="93021"/>
  </r>
  <r>
    <n v="1574"/>
    <n v="620"/>
    <x v="0"/>
    <x v="1"/>
    <s v="Vnu Nv"/>
    <x v="1"/>
    <x v="4"/>
    <x v="2"/>
    <x v="1"/>
    <x v="1"/>
    <d v="2001-01-05T00:00:00"/>
    <d v="2006-01-05T00:00:00"/>
    <x v="0"/>
    <n v="10000000"/>
    <n v="-4062.0048569999999"/>
    <n v="0.6"/>
    <n v="55.718983000000001"/>
    <n v="55.159728000000001"/>
    <n v="-0.56937043832428935"/>
    <n v="2312.7854859054823"/>
    <n v="753.222936"/>
    <x v="0"/>
    <n v="3066.0084219054825"/>
    <n v="32563.554679000001"/>
    <n v="35100.441691"/>
    <n v="2536.8870119999992"/>
    <n v="-529.12140990548323"/>
    <n v="32563.554679000001"/>
    <n v="35100.441691"/>
    <n v="2536.8870119999992"/>
    <x v="0"/>
    <n v="-29400.791154966002"/>
    <n v="0"/>
    <n v="35100.441691"/>
    <n v="70980.669078999999"/>
    <n v="2536.8870119999992"/>
    <n v="2536.8870119999992"/>
    <n v="2536.8870119999992"/>
    <x v="1"/>
    <x v="1"/>
    <x v="1"/>
    <x v="1"/>
    <n v="17799.231607000002"/>
    <n v="-3.935487000000002"/>
    <n v="36.842673000000104"/>
    <n v="166.66666666666666"/>
    <x v="1"/>
    <n v="93021"/>
  </r>
  <r>
    <n v="1718"/>
    <n v="922"/>
    <x v="0"/>
    <x v="0"/>
    <s v="Vodafone Group Plc"/>
    <x v="9"/>
    <x v="4"/>
    <x v="6"/>
    <x v="6"/>
    <x v="2"/>
    <d v="2001-03-23T00:00:00"/>
    <d v="2004-03-23T00:00:00"/>
    <x v="0"/>
    <n v="-5000000"/>
    <n v="1327.222884"/>
    <n v="0.53"/>
    <n v="49.395152000000003"/>
    <n v="43.990780999999998"/>
    <n v="-5.5497690062151577"/>
    <n v="-7365.7804259626955"/>
    <n v="-275.19264299999998"/>
    <x v="0"/>
    <n v="-7640.9730689626958"/>
    <n v="-5772.6441439999999"/>
    <n v="-13306.367849"/>
    <n v="-7533.7237050000003"/>
    <n v="107.2493639626955"/>
    <n v="-5772.6441439999999"/>
    <n v="-13306.367849"/>
    <n v="-7533.7237050000003"/>
    <x v="0"/>
    <m/>
    <n v="0"/>
    <n v="-13306.367849"/>
    <n v="-13306.367849"/>
    <n v="-7533.7237050000003"/>
    <n v="-7533.7237050000003"/>
    <n v="-7533.7237050000003"/>
    <x v="4"/>
    <x v="0"/>
    <x v="1"/>
    <x v="9"/>
    <n v="-29361.104613"/>
    <n v="-20.831918999999999"/>
    <n v="-10.602056999999832"/>
    <n v="-73.611111111111114"/>
    <x v="6"/>
    <n v="80938"/>
  </r>
  <r>
    <n v="1720"/>
    <n v="924"/>
    <x v="0"/>
    <x v="0"/>
    <s v="Vodafone Group Plc"/>
    <x v="9"/>
    <x v="4"/>
    <x v="6"/>
    <x v="7"/>
    <x v="2"/>
    <d v="2001-03-26T00:00:00"/>
    <d v="2004-03-26T00:00:00"/>
    <x v="0"/>
    <n v="-5000000"/>
    <n v="1329.2152719999999"/>
    <n v="0.49"/>
    <n v="49.443846999999998"/>
    <n v="44.034903"/>
    <n v="-5.5502307209944597"/>
    <n v="-7377.4514374694063"/>
    <n v="-272.566686"/>
    <x v="0"/>
    <n v="-7650.0181234694064"/>
    <n v="68.522535000000005"/>
    <n v="-7476.3125710000004"/>
    <n v="-7544.8351060000005"/>
    <n v="105.18301746940597"/>
    <n v="68.522535000000005"/>
    <n v="-7476.3125710000004"/>
    <n v="-7544.8351060000005"/>
    <x v="0"/>
    <m/>
    <n v="0"/>
    <n v="-7476.3125710000004"/>
    <n v="-7476.3125710000004"/>
    <n v="-7544.8351060000005"/>
    <n v="-7544.8351060000005"/>
    <n v="-7544.8351060000005"/>
    <x v="4"/>
    <x v="0"/>
    <x v="1"/>
    <x v="9"/>
    <n v="-29387.049671000001"/>
    <m/>
    <m/>
    <n v="-68.055555555555557"/>
    <x v="7"/>
    <n v="80938"/>
  </r>
  <r>
    <n v="1724"/>
    <n v="928"/>
    <x v="0"/>
    <x v="0"/>
    <s v="Vodafone Group Plc"/>
    <x v="9"/>
    <x v="4"/>
    <x v="6"/>
    <x v="8"/>
    <x v="2"/>
    <d v="2001-03-27T00:00:00"/>
    <d v="2006-03-27T00:00:00"/>
    <x v="0"/>
    <n v="10000000"/>
    <n v="-4237.8403710000002"/>
    <n v="0.64"/>
    <n v="63.228247000000003"/>
    <n v="56.481005000000003"/>
    <n v="-6.9028397915008242"/>
    <n v="29253.133142967417"/>
    <n v="775.22326799999996"/>
    <x v="0"/>
    <n v="30028.356410967419"/>
    <n v="4581.3154379999996"/>
    <n v="34056.536384999999"/>
    <n v="29475.220947000002"/>
    <n v="-553.13546396741731"/>
    <n v="4581.3154379999996"/>
    <n v="34056.536384999999"/>
    <n v="29475.220947000002"/>
    <x v="0"/>
    <m/>
    <n v="0"/>
    <n v="34056.536384999999"/>
    <n v="34056.536384999999"/>
    <n v="29475.220947000002"/>
    <n v="29475.220947000002"/>
    <n v="29475.220947000002"/>
    <x v="1"/>
    <x v="0"/>
    <x v="1"/>
    <x v="9"/>
    <n v="72367.337131000008"/>
    <m/>
    <m/>
    <n v="177.77777777777777"/>
    <x v="8"/>
    <n v="80938"/>
  </r>
  <r>
    <n v="1739"/>
    <n v="945"/>
    <x v="0"/>
    <x v="0"/>
    <s v="Vodafone Group Plc"/>
    <x v="9"/>
    <x v="4"/>
    <x v="6"/>
    <x v="11"/>
    <x v="2"/>
    <d v="2001-04-02T00:00:00"/>
    <d v="2004-04-02T00:00:00"/>
    <x v="0"/>
    <n v="-10000000"/>
    <n v="2669.93822"/>
    <n v="0.43"/>
    <n v="49.558691000000003"/>
    <n v="44.139004"/>
    <n v="-5.6034600938663344"/>
    <n v="-14960.892268858513"/>
    <n v="-554.79310499999997"/>
    <x v="0"/>
    <n v="-15515.685373858514"/>
    <n v="18093.604815999999"/>
    <n v="2928.98981"/>
    <n v="-15164.615006"/>
    <n v="351.07036785851415"/>
    <n v="18093.604815999999"/>
    <n v="2928.98981"/>
    <n v="-15164.615006"/>
    <x v="0"/>
    <m/>
    <n v="0"/>
    <n v="2928.98981"/>
    <n v="2928.98981"/>
    <n v="-15164.615006"/>
    <n v="-15164.615006"/>
    <n v="-15164.615006"/>
    <x v="4"/>
    <x v="0"/>
    <x v="1"/>
    <x v="9"/>
    <n v="2928.98981"/>
    <m/>
    <m/>
    <n v="-119.44444444444444"/>
    <x v="11"/>
    <n v="80938"/>
  </r>
  <r>
    <n v="1722"/>
    <n v="926"/>
    <x v="0"/>
    <x v="0"/>
    <s v="Volkswagen Ag"/>
    <x v="9"/>
    <x v="6"/>
    <x v="8"/>
    <x v="7"/>
    <x v="6"/>
    <d v="2001-03-26T00:00:00"/>
    <d v="2006-03-26T00:00:00"/>
    <x v="0"/>
    <n v="-5000000"/>
    <n v="2098.1379390000002"/>
    <n v="0.4"/>
    <n v="39.648069999999997"/>
    <n v="36.638542000000001"/>
    <n v="-3.1395195806341412"/>
    <n v="-6587.1451423618619"/>
    <n v="-254.057523"/>
    <x v="0"/>
    <n v="-6841.2026653618623"/>
    <n v="-1212.7917379999999"/>
    <n v="-7856.8757310000001"/>
    <n v="-6644.0839930000002"/>
    <n v="197.11867236186208"/>
    <n v="-1212.7917379999999"/>
    <n v="-7856.8757310000001"/>
    <n v="-6644.0839930000002"/>
    <x v="0"/>
    <m/>
    <n v="0"/>
    <n v="-7856.8757310000001"/>
    <n v="-7856.8757310000001"/>
    <n v="-6644.0839930000002"/>
    <n v="-6644.0839930000002"/>
    <n v="-6644.0839930000002"/>
    <x v="1"/>
    <x v="0"/>
    <x v="1"/>
    <x v="9"/>
    <n v="-25069.469482"/>
    <m/>
    <m/>
    <n v="-55.555555555555557"/>
    <x v="7"/>
    <n v="92463"/>
  </r>
  <r>
    <n v="1663"/>
    <n v="874"/>
    <x v="0"/>
    <x v="0"/>
    <s v="Volvo Ab"/>
    <x v="10"/>
    <x v="6"/>
    <x v="11"/>
    <x v="11"/>
    <x v="6"/>
    <d v="2001-03-02T00:00:00"/>
    <d v="2006-03-02T00:00:00"/>
    <x v="0"/>
    <n v="-10000000"/>
    <n v="4186.3442349999996"/>
    <n v="0.74"/>
    <n v="65.102542999999997"/>
    <n v="64.109948000000003"/>
    <n v="-1.0187989965758162"/>
    <n v="-4265.0433059389525"/>
    <n v="-738.83526600000005"/>
    <x v="0"/>
    <n v="-5003.8785719389525"/>
    <n v="-44708.751607999999"/>
    <n v="-49236.040990000001"/>
    <n v="-4527.2893820000027"/>
    <n v="476.58918993894986"/>
    <n v="-44708.751607999999"/>
    <n v="-49236.040990000001"/>
    <n v="-4527.2893820000027"/>
    <x v="0"/>
    <n v="30989.413199587496"/>
    <n v="0"/>
    <n v="-49236.040990000001"/>
    <n v="-49236.040990000001"/>
    <n v="-4527.2893820000027"/>
    <n v="-4527.2893820000027"/>
    <n v="-4527.2893820000027"/>
    <x v="1"/>
    <x v="5"/>
    <x v="1"/>
    <x v="10"/>
    <n v="-15957.162586999999"/>
    <m/>
    <m/>
    <n v="-205.55555555555554"/>
    <x v="11"/>
    <n v="68620"/>
  </r>
  <r>
    <n v="1668"/>
    <n v="875"/>
    <x v="0"/>
    <x v="0"/>
    <s v="Volvo Ab"/>
    <x v="10"/>
    <x v="6"/>
    <x v="11"/>
    <x v="8"/>
    <x v="6"/>
    <d v="2001-03-05T00:00:00"/>
    <d v="2006-03-05T00:00:00"/>
    <x v="0"/>
    <n v="-10000000"/>
    <n v="4188.0569809999997"/>
    <n v="0.71"/>
    <n v="65.144426999999993"/>
    <n v="64.151427999999996"/>
    <n v="-1.0188893680925948"/>
    <n v="-4267.1667309068698"/>
    <n v="-735.16343399999994"/>
    <x v="0"/>
    <n v="-5002.3301649068699"/>
    <n v="-30848.254652"/>
    <n v="-35354.682704999999"/>
    <n v="-4506.4280529999996"/>
    <n v="495.90211190687023"/>
    <n v="-30848.254652"/>
    <n v="-35354.682704999999"/>
    <n v="-4506.4280529999996"/>
    <x v="0"/>
    <n v="31002.091801852497"/>
    <n v="0"/>
    <n v="-35354.682704999999"/>
    <n v="-35354.682704999999"/>
    <n v="-4506.4280529999996"/>
    <n v="-4506.4280529999996"/>
    <n v="-4506.4280529999996"/>
    <x v="1"/>
    <x v="5"/>
    <x v="1"/>
    <x v="10"/>
    <n v="-15808.923654999999"/>
    <m/>
    <m/>
    <n v="-197.22222222222223"/>
    <x v="8"/>
    <n v="68620"/>
  </r>
  <r>
    <n v="1723"/>
    <n v="927"/>
    <x v="0"/>
    <x v="0"/>
    <s v="Volvo Ab"/>
    <x v="10"/>
    <x v="6"/>
    <x v="11"/>
    <x v="15"/>
    <x v="6"/>
    <d v="2001-03-22T00:00:00"/>
    <d v="2006-03-22T00:00:00"/>
    <x v="0"/>
    <n v="-5000000"/>
    <n v="2109.0074060000002"/>
    <n v="0.68"/>
    <n v="65.377577000000002"/>
    <n v="64.383433999999994"/>
    <n v="-1.0190214801364017"/>
    <n v="-2149.1238484807532"/>
    <n v="-363.625407"/>
    <x v="0"/>
    <n v="-2512.7492554807532"/>
    <n v="-6805.0961230000003"/>
    <n v="-9062.6216729999996"/>
    <n v="-2257.5255499999994"/>
    <n v="255.22370548075378"/>
    <n v="-6805.0961230000003"/>
    <n v="-9062.6216729999996"/>
    <n v="-2257.5255499999994"/>
    <x v="0"/>
    <n v="15611.927322915"/>
    <n v="0"/>
    <n v="-9062.6216729999996"/>
    <n v="-9062.6216729999996"/>
    <n v="-2257.5255499999994"/>
    <n v="-2257.5255499999994"/>
    <n v="-2257.5255499999994"/>
    <x v="1"/>
    <x v="5"/>
    <x v="1"/>
    <x v="10"/>
    <n v="-7464.2852519999997"/>
    <m/>
    <m/>
    <n v="-94.444444444444443"/>
    <x v="15"/>
    <n v="68620"/>
  </r>
  <r>
    <n v="1695"/>
    <n v="901"/>
    <x v="0"/>
    <x v="2"/>
    <s v="Waste Management"/>
    <x v="4"/>
    <x v="8"/>
    <x v="3"/>
    <x v="12"/>
    <x v="0"/>
    <d v="2000-08-04T00:00:00"/>
    <d v="2003-08-04T00:00:00"/>
    <x v="0"/>
    <n v="-10000000"/>
    <n v="2135.720542"/>
    <n v="2"/>
    <n v="165.269722"/>
    <n v="164.36622800000001"/>
    <n v="-0.58144618549215166"/>
    <n v="-1241.8065624231306"/>
    <n v="-1604.7628499999998"/>
    <x v="0"/>
    <n v="-2846.5694124231304"/>
    <n v="-107081.060984"/>
    <n v="-109611.183745"/>
    <n v="-2530.122761000006"/>
    <n v="316.44665142312442"/>
    <n v="-107081.060984"/>
    <n v="-109611.183745"/>
    <n v="-2530.122761000006"/>
    <x v="0"/>
    <n v="21079.56174954"/>
    <n v="-102777.777778"/>
    <n v="-212388.96152300001"/>
    <n v="-136251.43188400002"/>
    <n v="-2530.122761000006"/>
    <n v="-2530.122761000006"/>
    <n v="-2530.122761000006"/>
    <x v="5"/>
    <x v="0"/>
    <x v="3"/>
    <x v="4"/>
    <n v="-13556.997709999996"/>
    <m/>
    <m/>
    <n v="-555.55555555555554"/>
    <x v="12"/>
    <n v="55990"/>
  </r>
  <r>
    <n v="1696"/>
    <n v="902"/>
    <x v="0"/>
    <x v="3"/>
    <s v="Waste Management"/>
    <x v="4"/>
    <x v="8"/>
    <x v="3"/>
    <x v="4"/>
    <x v="0"/>
    <d v="2000-08-04T00:00:00"/>
    <d v="2003-08-04T00:00:00"/>
    <x v="0"/>
    <n v="10000000"/>
    <n v="-2135.720542"/>
    <n v="2"/>
    <n v="165.269722"/>
    <n v="164.36622800000001"/>
    <n v="-0.58144618549215166"/>
    <n v="1241.8065624231306"/>
    <n v="1604.7628499999998"/>
    <x v="0"/>
    <n v="2846.5694124231304"/>
    <n v="107081.060984"/>
    <n v="109611.183745"/>
    <n v="2530.122761000006"/>
    <n v="-316.44665142312442"/>
    <n v="107081.060984"/>
    <n v="109611.183745"/>
    <n v="2530.122761000006"/>
    <x v="0"/>
    <n v="-21079.56174954"/>
    <n v="102777.777778"/>
    <n v="212388.96152300001"/>
    <n v="136251.43188400002"/>
    <n v="2530.122761000006"/>
    <n v="2530.122761000006"/>
    <n v="2530.122761000006"/>
    <x v="5"/>
    <x v="0"/>
    <x v="3"/>
    <x v="4"/>
    <n v="13556.997709999996"/>
    <m/>
    <m/>
    <n v="555.55555555555554"/>
    <x v="4"/>
    <n v="55990"/>
  </r>
  <r>
    <n v="1697"/>
    <n v="903"/>
    <x v="0"/>
    <x v="4"/>
    <s v="Waste Management"/>
    <x v="4"/>
    <x v="8"/>
    <x v="3"/>
    <x v="5"/>
    <x v="0"/>
    <d v="2000-08-04T00:00:00"/>
    <d v="2003-08-04T00:00:00"/>
    <x v="0"/>
    <n v="-10000000"/>
    <n v="2135.720542"/>
    <n v="2"/>
    <n v="165.269722"/>
    <n v="164.36622800000001"/>
    <n v="-0.58144618549215166"/>
    <n v="-1241.8065624231306"/>
    <n v="-1604.7628499999998"/>
    <x v="0"/>
    <n v="-2846.5694124231304"/>
    <n v="-107081.060984"/>
    <n v="-109611.183745"/>
    <n v="-2530.122761000006"/>
    <n v="316.44665142312442"/>
    <n v="-107081.060984"/>
    <n v="-109611.183745"/>
    <n v="-2530.122761000006"/>
    <x v="0"/>
    <n v="21079.56174954"/>
    <n v="-102777.777778"/>
    <n v="-212388.96152300001"/>
    <n v="-136251.43188400002"/>
    <n v="-2530.122761000006"/>
    <n v="-2530.122761000006"/>
    <n v="-2530.122761000006"/>
    <x v="5"/>
    <x v="0"/>
    <x v="3"/>
    <x v="4"/>
    <n v="-13556.997709999996"/>
    <m/>
    <m/>
    <n v="-555.55555555555554"/>
    <x v="5"/>
    <n v="55990"/>
  </r>
  <r>
    <n v="23"/>
    <n v="112"/>
    <x v="0"/>
    <x v="2"/>
    <s v="Wells Fargo"/>
    <x v="6"/>
    <x v="2"/>
    <x v="3"/>
    <x v="20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  <x v="4"/>
    <x v="1"/>
    <x v="6"/>
    <n v="-15798.430660999991"/>
    <m/>
    <m/>
    <n v="-69.444444444444443"/>
    <x v="20"/>
    <n v="69031"/>
  </r>
  <r>
    <n v="24"/>
    <n v="114"/>
    <x v="0"/>
    <x v="2"/>
    <s v="Wells Fargo"/>
    <x v="6"/>
    <x v="2"/>
    <x v="3"/>
    <x v="20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  <x v="4"/>
    <x v="1"/>
    <x v="6"/>
    <n v="-15798.430660999991"/>
    <m/>
    <m/>
    <n v="-69.444444444444443"/>
    <x v="20"/>
    <n v="69031"/>
  </r>
  <r>
    <n v="26"/>
    <n v="113"/>
    <x v="0"/>
    <x v="3"/>
    <s v="Wells Fargo"/>
    <x v="6"/>
    <x v="2"/>
    <x v="3"/>
    <x v="4"/>
    <x v="4"/>
    <d v="2000-07-21T00:00:00"/>
    <d v="2005-07-21T00:00:00"/>
    <x v="0"/>
    <n v="10000000"/>
    <n v="-3679.3120680000002"/>
    <n v="0.25"/>
    <n v="38.300477999999998"/>
    <n v="38.242082000000003"/>
    <n v="-3.5812889099236078E-2"/>
    <n v="131.76679505276496"/>
    <n v="451.95556199999999"/>
    <x v="0"/>
    <n v="583.72235705276489"/>
    <n v="-46200.500806999997"/>
    <n v="-45950.788472"/>
    <n v="249.71233499999653"/>
    <n v="-334.01002205276836"/>
    <n v="-46200.500806999997"/>
    <n v="-45950.788472"/>
    <n v="249.71233499999653"/>
    <x v="0"/>
    <n v="-15131.170879650001"/>
    <n v="12847.222222"/>
    <n v="-33103.566250000003"/>
    <n v="36239.115861999991"/>
    <n v="249.71233499998925"/>
    <n v="249.71233499998925"/>
    <n v="249.71233499999653"/>
    <x v="0"/>
    <x v="4"/>
    <x v="1"/>
    <x v="6"/>
    <n v="15798.430660999991"/>
    <m/>
    <m/>
    <n v="69.444444444444443"/>
    <x v="4"/>
    <n v="69031"/>
  </r>
  <r>
    <n v="28"/>
    <n v="115"/>
    <x v="0"/>
    <x v="3"/>
    <s v="Wells Fargo"/>
    <x v="6"/>
    <x v="2"/>
    <x v="3"/>
    <x v="4"/>
    <x v="4"/>
    <d v="2000-07-21T00:00:00"/>
    <d v="2005-07-21T00:00:00"/>
    <x v="0"/>
    <n v="10000000"/>
    <n v="-3679.3120680000002"/>
    <n v="0.25"/>
    <n v="38.300477999999998"/>
    <n v="38.242082000000003"/>
    <n v="-3.5812889099236078E-2"/>
    <n v="131.76679505276496"/>
    <n v="451.95556199999999"/>
    <x v="0"/>
    <n v="583.72235705276489"/>
    <n v="-46200.500806999997"/>
    <n v="-45950.788472"/>
    <n v="249.71233499999653"/>
    <n v="-334.01002205276836"/>
    <n v="-46200.500806999997"/>
    <n v="-45950.788472"/>
    <n v="249.71233499999653"/>
    <x v="0"/>
    <n v="-15131.170879650001"/>
    <n v="12847.222222"/>
    <n v="-33103.566250000003"/>
    <n v="36239.115861999991"/>
    <n v="249.71233499998925"/>
    <n v="249.71233499998925"/>
    <n v="249.71233499999653"/>
    <x v="0"/>
    <x v="4"/>
    <x v="1"/>
    <x v="6"/>
    <n v="15798.430660999991"/>
    <m/>
    <m/>
    <n v="69.444444444444443"/>
    <x v="4"/>
    <n v="69031"/>
  </r>
  <r>
    <n v="31"/>
    <n v="116"/>
    <x v="0"/>
    <x v="4"/>
    <s v="Wells Fargo"/>
    <x v="6"/>
    <x v="2"/>
    <x v="3"/>
    <x v="5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  <x v="4"/>
    <x v="1"/>
    <x v="6"/>
    <n v="-15798.430660999991"/>
    <m/>
    <m/>
    <n v="-69.444444444444443"/>
    <x v="5"/>
    <n v="69031"/>
  </r>
  <r>
    <n v="32"/>
    <n v="117"/>
    <x v="0"/>
    <x v="4"/>
    <s v="Wells Fargo"/>
    <x v="6"/>
    <x v="2"/>
    <x v="3"/>
    <x v="5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  <x v="4"/>
    <x v="1"/>
    <x v="6"/>
    <n v="-15798.430660999991"/>
    <m/>
    <m/>
    <n v="-69.444444444444443"/>
    <x v="5"/>
    <n v="69031"/>
  </r>
  <r>
    <n v="1375"/>
    <n v="529"/>
    <x v="0"/>
    <x v="0"/>
    <s v="Weyerhaeuser Co."/>
    <x v="5"/>
    <x v="0"/>
    <x v="3"/>
    <x v="1"/>
    <x v="3"/>
    <d v="2001-01-05T00:00:00"/>
    <d v="2006-01-05T00:00:00"/>
    <x v="0"/>
    <n v="-10000000"/>
    <n v="4109.2130950000001"/>
    <n v="0.98"/>
    <n v="99.295305999999997"/>
    <n v="98.654715999999993"/>
    <n v="-0.58472746198606829"/>
    <n v="-2402.7697437992665"/>
    <n v="-964.73152200000004"/>
    <x v="0"/>
    <n v="-3367.5012657992665"/>
    <n v="-18635.052468000002"/>
    <n v="-21534.725071000001"/>
    <n v="-2899.6726029999991"/>
    <n v="467.82866279926748"/>
    <n v="-18635.052468000002"/>
    <n v="-21534.725071000001"/>
    <n v="-2899.6726029999991"/>
    <x v="0"/>
    <n v="23658.7943944625"/>
    <n v="0"/>
    <n v="-21534.725071000001"/>
    <n v="-224459.050437"/>
    <n v="-2899.6726029999991"/>
    <n v="-2899.6726029999991"/>
    <n v="-2899.6726029999991"/>
    <x v="1"/>
    <x v="3"/>
    <x v="1"/>
    <x v="5"/>
    <n v="-12779.973822"/>
    <m/>
    <m/>
    <n v="-272.22222222222223"/>
    <x v="1"/>
    <n v="11319"/>
  </r>
  <r>
    <n v="1546"/>
    <n v="593"/>
    <x v="0"/>
    <x v="1"/>
    <s v="Weyerhaeuser Co."/>
    <x v="5"/>
    <x v="0"/>
    <x v="3"/>
    <x v="1"/>
    <x v="1"/>
    <d v="2001-01-05T00:00:00"/>
    <d v="2006-01-05T00:00:00"/>
    <x v="0"/>
    <n v="10000000"/>
    <n v="-4109.2130950000001"/>
    <n v="0.98"/>
    <n v="99.295305999999997"/>
    <n v="98.654715999999993"/>
    <n v="-0.58472746198606829"/>
    <n v="2402.7697437992665"/>
    <n v="964.73152200000004"/>
    <x v="0"/>
    <n v="3367.5012657992665"/>
    <n v="18635.052468000002"/>
    <n v="21534.725071000001"/>
    <n v="2899.6726029999991"/>
    <n v="-467.82866279926748"/>
    <n v="18635.052468000002"/>
    <n v="21534.725071000001"/>
    <n v="2899.6726029999991"/>
    <x v="0"/>
    <n v="-23658.7943944625"/>
    <n v="0"/>
    <n v="21534.725071000001"/>
    <n v="224459.050437"/>
    <n v="2899.6726029999991"/>
    <n v="2899.6726029999991"/>
    <n v="2899.6726029999991"/>
    <x v="1"/>
    <x v="3"/>
    <x v="1"/>
    <x v="5"/>
    <n v="12779.973822"/>
    <m/>
    <m/>
    <n v="272.22222222222223"/>
    <x v="1"/>
    <n v="11319"/>
  </r>
  <r>
    <n v="49"/>
    <n v="147"/>
    <x v="0"/>
    <x v="0"/>
    <s v="Worldcom Inc"/>
    <x v="10"/>
    <x v="4"/>
    <x v="3"/>
    <x v="11"/>
    <x v="3"/>
    <d v="2000-08-21T00:00:00"/>
    <d v="2005-08-21T00:00:00"/>
    <x v="0"/>
    <n v="5000000"/>
    <n v="-1858.1901250000001"/>
    <n v="0.41"/>
    <n v="152.00923700000001"/>
    <n v="151.31529599999999"/>
    <n v="-0.55878072999479733"/>
    <n v="1038.3208345166238"/>
    <n v="573.09178500000007"/>
    <x v="0"/>
    <n v="1611.4126195166239"/>
    <n v="-207127.67035999999"/>
    <n v="-206005.609192"/>
    <n v="1122.0611679999856"/>
    <n v="-489.35145151663824"/>
    <n v="-207127.67035999999"/>
    <n v="-206005.609192"/>
    <n v="1122.0611679999856"/>
    <x v="0"/>
    <n v="-13755.2524003125"/>
    <n v="10477.777778"/>
    <n v="-195527.83141400001"/>
    <n v="-25751.455692000018"/>
    <n v="1122.0611679999856"/>
    <n v="1122.0611679999856"/>
    <n v="1122.0611679999856"/>
    <x v="0"/>
    <x v="5"/>
    <x v="1"/>
    <x v="10"/>
    <n v="16510.966797000001"/>
    <m/>
    <m/>
    <n v="56.944444444444436"/>
    <x v="11"/>
    <n v="80713"/>
  </r>
  <r>
    <n v="153"/>
    <n v="210"/>
    <x v="0"/>
    <x v="0"/>
    <s v="Worldcom Inc"/>
    <x v="10"/>
    <x v="4"/>
    <x v="3"/>
    <x v="8"/>
    <x v="3"/>
    <d v="2000-09-25T00:00:00"/>
    <d v="2005-09-25T00:00:00"/>
    <x v="0"/>
    <n v="-5000000"/>
    <n v="1895.6608920000001"/>
    <n v="0.44"/>
    <n v="152.461432"/>
    <n v="151.771072"/>
    <n v="-0.56478357844730576"/>
    <n v="-1070.6381421063716"/>
    <n v="-572.73097200000007"/>
    <x v="0"/>
    <n v="-1643.3691141063716"/>
    <n v="207878.04844899999"/>
    <n v="206743.38904899999"/>
    <n v="-1134.6594000000041"/>
    <n v="508.70971410636753"/>
    <n v="207878.04844899999"/>
    <n v="206743.38904899999"/>
    <n v="-1134.6594000000041"/>
    <x v="0"/>
    <n v="14032.629753030002"/>
    <n v="-11122.222222"/>
    <n v="195621.16682699998"/>
    <n v="26247.037715999992"/>
    <n v="-1134.6594000000041"/>
    <n v="-1134.6594000000041"/>
    <n v="-1134.6594000000041"/>
    <x v="0"/>
    <x v="5"/>
    <x v="1"/>
    <x v="10"/>
    <n v="-17517.458876999997"/>
    <m/>
    <m/>
    <n v="-61.111111111111114"/>
    <x v="8"/>
    <n v="80713"/>
  </r>
  <r>
    <n v="1670"/>
    <n v="878"/>
    <x v="0"/>
    <x v="0"/>
    <s v="Worldcom Inc"/>
    <x v="10"/>
    <x v="4"/>
    <x v="3"/>
    <x v="8"/>
    <x v="5"/>
    <d v="2001-03-07T00:00:00"/>
    <d v="2006-03-07T00:00:00"/>
    <x v="0"/>
    <n v="10000000"/>
    <n v="-4293.7853640000003"/>
    <n v="1.615"/>
    <n v="154.63043099999999"/>
    <n v="153.94739899999999"/>
    <n v="-0.60142536157054372"/>
    <n v="2582.3914150500091"/>
    <n v="1473.885636"/>
    <x v="0"/>
    <n v="4056.277051050009"/>
    <n v="40625.527213000001"/>
    <n v="43960.278197"/>
    <n v="3334.7509839999984"/>
    <n v="-721.52606705001062"/>
    <n v="40625.527213000001"/>
    <n v="43960.278197"/>
    <n v="3334.7509839999984"/>
    <x v="0"/>
    <n v="-31784.746157010002"/>
    <n v="0"/>
    <n v="43960.278197"/>
    <n v="43960.278197"/>
    <n v="3334.7509839999984"/>
    <n v="3334.7509839999984"/>
    <n v="3334.7509839999984"/>
    <x v="1"/>
    <x v="5"/>
    <x v="1"/>
    <x v="10"/>
    <n v="45908.861903999998"/>
    <m/>
    <m/>
    <n v="448.61111111111109"/>
    <x v="8"/>
    <n v="80713"/>
  </r>
  <r>
    <n v="1671"/>
    <n v="879"/>
    <x v="0"/>
    <x v="0"/>
    <s v="Worldcom Inc"/>
    <x v="10"/>
    <x v="4"/>
    <x v="3"/>
    <x v="8"/>
    <x v="5"/>
    <d v="2001-03-07T00:00:00"/>
    <d v="2006-03-07T00:00:00"/>
    <x v="0"/>
    <n v="5000000"/>
    <n v="-2153.2622430000001"/>
    <n v="1.7"/>
    <n v="154.63043099999999"/>
    <n v="153.94739899999999"/>
    <n v="-0.60134036991310025"/>
    <n v="1294.8435137255319"/>
    <n v="748.50357899999995"/>
    <x v="0"/>
    <n v="2043.3470927255319"/>
    <n v="38275.728346999997"/>
    <n v="39981.536246000003"/>
    <n v="1705.8078990000067"/>
    <n v="-337.53919372552514"/>
    <n v="38275.728346999997"/>
    <n v="39981.536246000003"/>
    <n v="1705.8078990000067"/>
    <x v="0"/>
    <n v="-15939.523753807502"/>
    <n v="0"/>
    <n v="39981.536246000003"/>
    <n v="39981.536246000003"/>
    <n v="1705.8078990000067"/>
    <n v="1705.8078990000067"/>
    <n v="1705.8078990000067"/>
    <x v="1"/>
    <x v="5"/>
    <x v="1"/>
    <x v="10"/>
    <n v="22990.829964000004"/>
    <m/>
    <m/>
    <n v="236.11111111111111"/>
    <x v="8"/>
    <n v="80713"/>
  </r>
  <r>
    <n v="1714"/>
    <n v="918"/>
    <x v="0"/>
    <x v="0"/>
    <s v="Worldcom Inc"/>
    <x v="10"/>
    <x v="4"/>
    <x v="3"/>
    <x v="6"/>
    <x v="5"/>
    <d v="2001-03-22T00:00:00"/>
    <d v="2006-03-22T00:00:00"/>
    <x v="0"/>
    <n v="-10000000"/>
    <n v="4323.5139730000001"/>
    <n v="1.6"/>
    <n v="154.827279"/>
    <n v="154.14649"/>
    <n v="-0.60145008116110743"/>
    <n v="-2600.3778299620321"/>
    <n v="-1464.8406089999999"/>
    <x v="0"/>
    <n v="-4065.218438962032"/>
    <n v="-26950.616413"/>
    <n v="-30279.345499999999"/>
    <n v="-3328.7290869999997"/>
    <n v="736.48935196203229"/>
    <n v="-26950.616413"/>
    <n v="-30279.345499999999"/>
    <n v="-3328.7290869999997"/>
    <x v="0"/>
    <n v="32004.812185132501"/>
    <n v="0"/>
    <n v="-30279.345499999999"/>
    <n v="-30279.345499999999"/>
    <n v="-3328.7290869999997"/>
    <n v="-3328.7290869999997"/>
    <n v="-3328.7290869999997"/>
    <x v="1"/>
    <x v="5"/>
    <x v="1"/>
    <x v="10"/>
    <n v="-46892.323638000002"/>
    <m/>
    <m/>
    <n v="-444.44444444444446"/>
    <x v="6"/>
    <n v="80713"/>
  </r>
  <r>
    <n v="1733"/>
    <n v="940"/>
    <x v="0"/>
    <x v="0"/>
    <s v="Worldcom Inc"/>
    <x v="10"/>
    <x v="4"/>
    <x v="3"/>
    <x v="11"/>
    <x v="5"/>
    <d v="2001-03-30T00:00:00"/>
    <d v="2002-03-30T00:00:00"/>
    <x v="0"/>
    <n v="10000000"/>
    <n v="-928.81597199999999"/>
    <n v="1.05"/>
    <n v="107.09273"/>
    <n v="106.021936"/>
    <n v="-0.54051288239209683"/>
    <n v="502.03699823753709"/>
    <n v="1054.650093"/>
    <x v="0"/>
    <n v="1556.6870912375371"/>
    <n v="-851.23308999999995"/>
    <n v="474.86590000000001"/>
    <n v="1326.09899"/>
    <n v="-230.5881012375371"/>
    <n v="-851.23308999999995"/>
    <n v="474.86590000000001"/>
    <n v="1326.09899"/>
    <x v="0"/>
    <n v="-6875.5602327300003"/>
    <n v="0"/>
    <n v="474.86590000000001"/>
    <n v="474.86590000000001"/>
    <n v="1326.09899"/>
    <n v="1326.09899"/>
    <n v="1326.09899"/>
    <x v="2"/>
    <x v="5"/>
    <x v="1"/>
    <x v="10"/>
    <n v="474.86590000000001"/>
    <m/>
    <m/>
    <n v="291.66666666666669"/>
    <x v="11"/>
    <n v="80713"/>
  </r>
  <r>
    <n v="1751"/>
    <n v="957"/>
    <x v="0"/>
    <x v="11"/>
    <s v="Deutsche Telekom AG"/>
    <x v="10"/>
    <x v="4"/>
    <x v="8"/>
    <x v="39"/>
    <x v="7"/>
    <d v="2001-03-29T00:00:00"/>
    <d v="2006-04-05T00:00:00"/>
    <x v="1"/>
    <n v="20000000"/>
    <n v="-8933.5572300000003"/>
    <n v="1.65"/>
    <n v="154.27609699999999"/>
    <n v="154.27609699999999"/>
    <n v="0"/>
    <n v="96565.694111999997"/>
    <n v="1098.7109270000001"/>
    <x v="0"/>
    <n v="96565.694111999997"/>
    <n v="0"/>
    <n v="96565.694111999997"/>
    <n v="96565.694111999997"/>
    <n v="0"/>
    <n v="0"/>
    <n v="84736.396583279988"/>
    <n v="84736.396583279988"/>
    <x v="0"/>
    <n v="0"/>
    <n v="804.375"/>
    <n v="85540.771583279988"/>
    <n v="85540.771583279988"/>
    <n v="85540.771583279988"/>
    <n v="85540.771583279988"/>
    <n v="84736.396583279988"/>
    <x v="1"/>
    <x v="5"/>
    <x v="1"/>
    <x v="10"/>
    <n v="85540.771583279988"/>
    <m/>
    <m/>
    <n v="916.66666666666663"/>
    <x v="1"/>
    <n v="93020"/>
  </r>
  <r>
    <n v="1752"/>
    <n v="958"/>
    <x v="0"/>
    <x v="11"/>
    <s v="Ericsson"/>
    <x v="5"/>
    <x v="4"/>
    <x v="11"/>
    <x v="39"/>
    <x v="7"/>
    <d v="2001-03-29T00:00:00"/>
    <d v="2006-06-30T00:00:00"/>
    <x v="1"/>
    <n v="20000000"/>
    <n v="-9236.9826869999997"/>
    <n v="1"/>
    <n v="102.161948"/>
    <n v="102.161948"/>
    <n v="0"/>
    <n v="-16718.792824"/>
    <n v="817.76459199999999"/>
    <x v="0"/>
    <n v="-16718.792824"/>
    <n v="0"/>
    <n v="-16718.792824"/>
    <n v="-16718.792824"/>
    <n v="0"/>
    <n v="0"/>
    <n v="-14670.740703059999"/>
    <n v="-14670.740703059999"/>
    <x v="0"/>
    <n v="0"/>
    <n v="487.5"/>
    <n v="-14183.240703059999"/>
    <n v="-14183.240703059999"/>
    <n v="-14183.240703059999"/>
    <n v="-14183.240703059999"/>
    <n v="-14670.740703059999"/>
    <x v="1"/>
    <x v="3"/>
    <x v="1"/>
    <x v="5"/>
    <n v="-14183.240703059999"/>
    <m/>
    <m/>
    <n v="555.55555555555554"/>
    <x v="1"/>
    <n v="68514"/>
  </r>
  <r>
    <n v="1753"/>
    <n v="959"/>
    <x v="0"/>
    <x v="0"/>
    <s v="Ericsson"/>
    <x v="5"/>
    <x v="4"/>
    <x v="11"/>
    <x v="39"/>
    <x v="2"/>
    <d v="2001-03-29T00:00:00"/>
    <d v="2006-06-30T00:00:00"/>
    <x v="1"/>
    <n v="-20000000"/>
    <n v="9236.9826869999997"/>
    <n v="1"/>
    <n v="102.161948"/>
    <n v="102.161948"/>
    <n v="0"/>
    <n v="16718.792824"/>
    <n v="-817.76459199999999"/>
    <x v="0"/>
    <n v="16718.792824"/>
    <n v="0"/>
    <n v="16718.792824"/>
    <n v="16718.792824"/>
    <n v="0"/>
    <n v="0"/>
    <n v="14670.740703059999"/>
    <n v="14670.740703059999"/>
    <x v="0"/>
    <n v="0"/>
    <n v="-487.5"/>
    <n v="14183.240703059999"/>
    <n v="14183.240703059999"/>
    <n v="14183.240703059999"/>
    <n v="14183.240703059999"/>
    <n v="14670.740703059999"/>
    <x v="1"/>
    <x v="3"/>
    <x v="1"/>
    <x v="5"/>
    <n v="14183.240703059999"/>
    <m/>
    <m/>
    <n v="-555.55555555555554"/>
    <x v="1"/>
    <n v="68514"/>
  </r>
  <r>
    <n v="1754"/>
    <n v="960"/>
    <x v="0"/>
    <x v="11"/>
    <s v="Alcatel Sa"/>
    <x v="5"/>
    <x v="4"/>
    <x v="4"/>
    <x v="39"/>
    <x v="7"/>
    <d v="2001-03-29T00:00:00"/>
    <d v="2006-06-30T00:00:00"/>
    <x v="1"/>
    <n v="20000000"/>
    <n v="-9095.5009639999989"/>
    <n v="0.75"/>
    <n v="70.458690000000004"/>
    <n v="70.458690000000004"/>
    <n v="0"/>
    <n v="43762.915202999997"/>
    <n v="518.39200000000005"/>
    <x v="0"/>
    <n v="43762.915202999997"/>
    <n v="0"/>
    <n v="43762.915202999997"/>
    <n v="43762.915202999997"/>
    <n v="0"/>
    <n v="0"/>
    <n v="38401.958090632492"/>
    <n v="38401.958090632492"/>
    <x v="0"/>
    <n v="0"/>
    <n v="365.625"/>
    <n v="38767.583090632492"/>
    <n v="38767.583090632492"/>
    <n v="38767.583090632492"/>
    <n v="38767.583090632492"/>
    <n v="38401.958090632492"/>
    <x v="1"/>
    <x v="3"/>
    <x v="1"/>
    <x v="5"/>
    <n v="38767.583090632492"/>
    <m/>
    <m/>
    <n v="416.66666666666669"/>
    <x v="1"/>
    <n v="72563"/>
  </r>
  <r>
    <n v="1755"/>
    <n v="961"/>
    <x v="0"/>
    <x v="0"/>
    <s v="Alcatel Sa"/>
    <x v="5"/>
    <x v="4"/>
    <x v="4"/>
    <x v="39"/>
    <x v="2"/>
    <d v="2001-03-29T00:00:00"/>
    <d v="2006-06-30T00:00:00"/>
    <x v="1"/>
    <n v="-20000000"/>
    <n v="9095.5009639999989"/>
    <n v="0.75"/>
    <n v="70.458690000000004"/>
    <n v="70.458690000000004"/>
    <n v="0"/>
    <n v="-43762.915202999997"/>
    <n v="-518.39200000000005"/>
    <x v="0"/>
    <n v="-43762.915202999997"/>
    <n v="0"/>
    <n v="-43762.915202999997"/>
    <n v="-43762.915202999997"/>
    <n v="0"/>
    <n v="0"/>
    <n v="-38401.958090632492"/>
    <n v="-38401.958090632492"/>
    <x v="0"/>
    <n v="0"/>
    <n v="-365.625"/>
    <n v="-38767.583090632492"/>
    <n v="-38767.583090632492"/>
    <n v="-38767.583090632492"/>
    <n v="-38767.583090632492"/>
    <n v="-38401.958090632492"/>
    <x v="1"/>
    <x v="3"/>
    <x v="1"/>
    <x v="5"/>
    <n v="-38767.583090632492"/>
    <m/>
    <m/>
    <n v="-416.66666666666669"/>
    <x v="1"/>
    <n v="72563"/>
  </r>
  <r>
    <n v="1756"/>
    <n v="962"/>
    <x v="0"/>
    <x v="11"/>
    <s v="Marconi Plc"/>
    <x v="9"/>
    <x v="4"/>
    <x v="6"/>
    <x v="39"/>
    <x v="7"/>
    <d v="2001-03-29T00:00:00"/>
    <d v="2006-06-30T00:00:00"/>
    <x v="1"/>
    <n v="20000000"/>
    <n v="-9265.0873780000002"/>
    <n v="1.45"/>
    <n v="142.63259099999999"/>
    <n v="142.63259099999999"/>
    <n v="0"/>
    <n v="25169.351208"/>
    <n v="1176.054905"/>
    <x v="0"/>
    <n v="25169.351208"/>
    <n v="0"/>
    <n v="25169.351208"/>
    <n v="25169.351208"/>
    <n v="0"/>
    <n v="0"/>
    <n v="22086.10568502"/>
    <n v="22086.10568502"/>
    <x v="0"/>
    <n v="0"/>
    <n v="706.875"/>
    <n v="22792.98068502"/>
    <n v="22792.98068502"/>
    <n v="22792.98068502"/>
    <n v="22792.98068502"/>
    <n v="22086.10568502"/>
    <x v="1"/>
    <x v="0"/>
    <x v="1"/>
    <x v="9"/>
    <n v="22792.98068502"/>
    <m/>
    <m/>
    <n v="805.55555555555554"/>
    <x v="1"/>
    <n v="93018"/>
  </r>
  <r>
    <n v="1757"/>
    <n v="963"/>
    <x v="0"/>
    <x v="0"/>
    <s v="Marconi Plc"/>
    <x v="9"/>
    <x v="4"/>
    <x v="6"/>
    <x v="39"/>
    <x v="2"/>
    <d v="2001-03-29T00:00:00"/>
    <d v="2006-06-30T00:00:00"/>
    <x v="1"/>
    <n v="-20000000"/>
    <n v="9265.0873780000002"/>
    <n v="1.45"/>
    <n v="142.63259099999999"/>
    <n v="142.63259099999999"/>
    <n v="0"/>
    <n v="-25169.351208"/>
    <n v="-1176.054905"/>
    <x v="0"/>
    <n v="-25169.351208"/>
    <n v="0"/>
    <n v="-25169.351208"/>
    <n v="-25169.351208"/>
    <n v="0"/>
    <n v="0"/>
    <n v="-22086.10568502"/>
    <n v="-22086.10568502"/>
    <x v="0"/>
    <n v="0"/>
    <n v="-706.875"/>
    <n v="-22792.98068502"/>
    <n v="-22792.98068502"/>
    <n v="-22792.98068502"/>
    <n v="-22792.98068502"/>
    <n v="-22086.10568502"/>
    <x v="1"/>
    <x v="0"/>
    <x v="1"/>
    <x v="9"/>
    <n v="-22792.98068502"/>
    <m/>
    <m/>
    <n v="-805.55555555555554"/>
    <x v="1"/>
    <n v="93018"/>
  </r>
  <r>
    <n v="1758"/>
    <n v="964"/>
    <x v="0"/>
    <x v="11"/>
    <s v="Siemens Ag"/>
    <x v="9"/>
    <x v="8"/>
    <x v="8"/>
    <x v="39"/>
    <x v="7"/>
    <d v="2001-03-29T00:00:00"/>
    <d v="2006-06-30T00:00:00"/>
    <x v="1"/>
    <n v="20000000"/>
    <n v="-8985.5663189999996"/>
    <n v="0.35"/>
    <n v="41.022728000000001"/>
    <n v="41.022728000000001"/>
    <n v="0"/>
    <n v="-54897.760943000001"/>
    <n v="337.77118200000001"/>
    <x v="0"/>
    <n v="-54897.760943000001"/>
    <n v="0"/>
    <n v="-54897.760943000001"/>
    <n v="-54897.760943000001"/>
    <n v="0"/>
    <n v="0"/>
    <n v="-48172.785227482498"/>
    <n v="-48172.785227482498"/>
    <x v="0"/>
    <n v="0"/>
    <n v="170.625"/>
    <n v="-48002.160227482498"/>
    <n v="-48002.160227482498"/>
    <n v="-48002.160227482498"/>
    <n v="-48002.160227482498"/>
    <n v="-48172.785227482498"/>
    <x v="1"/>
    <x v="0"/>
    <x v="1"/>
    <x v="9"/>
    <n v="-48002.160227482498"/>
    <m/>
    <m/>
    <n v="194.44444444444446"/>
    <x v="1"/>
    <n v="76014"/>
  </r>
  <r>
    <n v="1759"/>
    <n v="965"/>
    <x v="0"/>
    <x v="0"/>
    <s v="Siemens Ag"/>
    <x v="9"/>
    <x v="8"/>
    <x v="8"/>
    <x v="39"/>
    <x v="2"/>
    <d v="2001-03-29T00:00:00"/>
    <d v="2006-06-30T00:00:00"/>
    <x v="1"/>
    <n v="-20000000"/>
    <n v="8985.5663189999996"/>
    <n v="0.35"/>
    <n v="41.022728000000001"/>
    <n v="41.022728000000001"/>
    <n v="0"/>
    <n v="54897.760943000001"/>
    <n v="-337.77118200000001"/>
    <x v="0"/>
    <n v="54897.760943000001"/>
    <n v="0"/>
    <n v="54897.760943000001"/>
    <n v="54897.760943000001"/>
    <n v="0"/>
    <n v="0"/>
    <n v="48172.785227482498"/>
    <n v="48172.785227482498"/>
    <x v="0"/>
    <n v="0"/>
    <n v="-170.625"/>
    <n v="48002.160227482498"/>
    <n v="48002.160227482498"/>
    <n v="48002.160227482498"/>
    <n v="48002.160227482498"/>
    <n v="48172.785227482498"/>
    <x v="1"/>
    <x v="0"/>
    <x v="1"/>
    <x v="9"/>
    <n v="48002.160227482498"/>
    <m/>
    <m/>
    <n v="-194.44444444444446"/>
    <x v="1"/>
    <n v="76014"/>
  </r>
  <r>
    <n v="1760"/>
    <n v="966"/>
    <x v="0"/>
    <x v="0"/>
    <s v="Deutsche Telekom AG"/>
    <x v="10"/>
    <x v="4"/>
    <x v="8"/>
    <x v="39"/>
    <x v="2"/>
    <d v="2001-03-29T00:00:00"/>
    <d v="2006-06-30T00:00:00"/>
    <x v="1"/>
    <n v="-20000000"/>
    <n v="9319.4535190000006"/>
    <n v="1.65"/>
    <n v="156.586611"/>
    <n v="156.586611"/>
    <n v="0"/>
    <n v="-79510.633919999993"/>
    <n v="-1115.288184"/>
    <x v="0"/>
    <n v="-79510.633919999993"/>
    <n v="0"/>
    <n v="-79510.633919999993"/>
    <n v="-79510.633919999993"/>
    <n v="0"/>
    <n v="0"/>
    <n v="-69770.581264799985"/>
    <n v="-69770.581264799985"/>
    <x v="0"/>
    <n v="0"/>
    <n v="-804.375"/>
    <n v="-70574.956264799985"/>
    <n v="-70574.956264799985"/>
    <n v="-70574.956264799985"/>
    <n v="-70574.956264799985"/>
    <n v="-69770.581264799985"/>
    <x v="1"/>
    <x v="5"/>
    <x v="1"/>
    <x v="10"/>
    <n v="-70574.956264799985"/>
    <m/>
    <m/>
    <n v="-916.66666666666663"/>
    <x v="1"/>
    <n v="93020"/>
  </r>
  <r>
    <n v="1761"/>
    <n v="967"/>
    <x v="0"/>
    <x v="11"/>
    <s v="France Telecom"/>
    <x v="5"/>
    <x v="4"/>
    <x v="4"/>
    <x v="39"/>
    <x v="7"/>
    <d v="2001-03-29T00:00:00"/>
    <d v="2006-06-30T00:00:00"/>
    <x v="1"/>
    <n v="20000000"/>
    <n v="-9257.5397470000007"/>
    <n v="1.65"/>
    <n v="151.481741"/>
    <n v="151.481741"/>
    <n v="0"/>
    <n v="125921.388915"/>
    <n v="1080.7308479999999"/>
    <x v="0"/>
    <n v="125921.388915"/>
    <n v="0"/>
    <n v="125921.388915"/>
    <n v="125921.388915"/>
    <n v="0"/>
    <n v="0"/>
    <n v="110496.0187729125"/>
    <n v="110496.0187729125"/>
    <x v="0"/>
    <n v="0"/>
    <n v="804.375"/>
    <n v="111300.3937729125"/>
    <n v="111300.3937729125"/>
    <n v="111300.3937729125"/>
    <n v="111300.3937729125"/>
    <n v="110496.0187729125"/>
    <x v="1"/>
    <x v="3"/>
    <x v="1"/>
    <x v="5"/>
    <n v="111300.3937729125"/>
    <m/>
    <m/>
    <n v="916.66666666666663"/>
    <x v="1"/>
    <n v="91784"/>
  </r>
  <r>
    <n v="1762"/>
    <n v="968"/>
    <x v="0"/>
    <x v="0"/>
    <s v="France Telecom"/>
    <x v="5"/>
    <x v="4"/>
    <x v="4"/>
    <x v="39"/>
    <x v="2"/>
    <d v="2001-03-29T00:00:00"/>
    <d v="2006-06-30T00:00:00"/>
    <x v="1"/>
    <n v="-20000000"/>
    <n v="9257.5397470000007"/>
    <n v="1.65"/>
    <n v="151.481741"/>
    <n v="151.481741"/>
    <n v="0"/>
    <n v="-125921.388915"/>
    <n v="-1080.7308479999999"/>
    <x v="0"/>
    <n v="-125921.388915"/>
    <n v="0"/>
    <n v="-125921.388915"/>
    <n v="-125921.388915"/>
    <n v="0"/>
    <n v="0"/>
    <n v="-110496.0187729125"/>
    <n v="-110496.0187729125"/>
    <x v="0"/>
    <n v="0"/>
    <n v="-804.375"/>
    <n v="-111300.3937729125"/>
    <n v="-111300.3937729125"/>
    <n v="-111300.3937729125"/>
    <n v="-111300.3937729125"/>
    <n v="-110496.0187729125"/>
    <x v="1"/>
    <x v="3"/>
    <x v="1"/>
    <x v="5"/>
    <n v="-111300.3937729125"/>
    <m/>
    <m/>
    <n v="-916.66666666666663"/>
    <x v="1"/>
    <n v="91784"/>
  </r>
  <r>
    <n v="1763"/>
    <n v="969"/>
    <x v="0"/>
    <x v="11"/>
    <s v="British Telecom Plc"/>
    <x v="5"/>
    <x v="4"/>
    <x v="6"/>
    <x v="39"/>
    <x v="7"/>
    <d v="2001-03-29T00:00:00"/>
    <d v="2006-06-30T00:00:00"/>
    <x v="1"/>
    <n v="20000000"/>
    <n v="-9320.0754849999994"/>
    <n v="1.65"/>
    <n v="156.03814700000001"/>
    <n v="156.03814700000001"/>
    <n v="0"/>
    <n v="84417.387279000002"/>
    <n v="1110.5790589999999"/>
    <x v="0"/>
    <n v="84417.387279000002"/>
    <n v="0"/>
    <n v="84417.387279000002"/>
    <n v="84417.387279000002"/>
    <n v="0"/>
    <n v="0"/>
    <n v="74076.257337322502"/>
    <n v="74076.257337322502"/>
    <x v="0"/>
    <n v="0"/>
    <n v="804.375"/>
    <n v="74880.632337322502"/>
    <n v="74880.632337322502"/>
    <n v="74880.632337322502"/>
    <n v="74880.632337322502"/>
    <n v="74076.257337322502"/>
    <x v="1"/>
    <x v="3"/>
    <x v="1"/>
    <x v="5"/>
    <n v="74880.632337322502"/>
    <m/>
    <m/>
    <n v="916.66666666666663"/>
    <x v="1"/>
    <n v="81090"/>
  </r>
  <r>
    <n v="1764"/>
    <n v="970"/>
    <x v="0"/>
    <x v="0"/>
    <s v="British Telecom Plc"/>
    <x v="5"/>
    <x v="4"/>
    <x v="6"/>
    <x v="39"/>
    <x v="2"/>
    <d v="2001-03-29T00:00:00"/>
    <d v="2006-06-30T00:00:00"/>
    <x v="1"/>
    <n v="-20000000"/>
    <n v="9320.0754849999994"/>
    <n v="1.65"/>
    <n v="156.03814700000001"/>
    <n v="156.03814700000001"/>
    <n v="0"/>
    <n v="-84417.387279000002"/>
    <n v="-1110.5790589999999"/>
    <x v="0"/>
    <n v="-84417.387279000002"/>
    <n v="0"/>
    <n v="-84417.387279000002"/>
    <n v="-84417.387279000002"/>
    <n v="0"/>
    <n v="0"/>
    <n v="-74076.257337322502"/>
    <n v="-74076.257337322502"/>
    <x v="0"/>
    <n v="0"/>
    <n v="-804.375"/>
    <n v="-74880.632337322502"/>
    <n v="-74880.632337322502"/>
    <n v="-74880.632337322502"/>
    <n v="-74880.632337322502"/>
    <n v="-74076.257337322502"/>
    <x v="1"/>
    <x v="3"/>
    <x v="1"/>
    <x v="5"/>
    <n v="-74880.632337322502"/>
    <m/>
    <m/>
    <n v="-916.66666666666663"/>
    <x v="1"/>
    <n v="81090"/>
  </r>
  <r>
    <n v="1765"/>
    <n v="971"/>
    <x v="0"/>
    <x v="11"/>
    <s v="KPN"/>
    <x v="1"/>
    <x v="4"/>
    <x v="2"/>
    <x v="39"/>
    <x v="7"/>
    <d v="2001-03-29T00:00:00"/>
    <d v="2006-06-30T00:00:00"/>
    <x v="1"/>
    <n v="20000000"/>
    <n v="-9425.9387349999997"/>
    <n v="2.2999999999999998"/>
    <n v="261.14713"/>
    <n v="261.14713"/>
    <n v="0"/>
    <n v="-261215.919918"/>
    <n v="1613.630897"/>
    <x v="0"/>
    <n v="-261215.919918"/>
    <n v="0"/>
    <n v="-261215.919918"/>
    <n v="-261215.919918"/>
    <n v="0"/>
    <n v="0"/>
    <n v="-229216.96972804499"/>
    <n v="-229216.96972804499"/>
    <x v="0"/>
    <n v="0"/>
    <n v="1121.25"/>
    <n v="-228095.71972804499"/>
    <n v="-228095.71972804499"/>
    <n v="-228095.71972804499"/>
    <n v="-228095.71972804499"/>
    <n v="-229216.96972804499"/>
    <x v="1"/>
    <x v="1"/>
    <x v="1"/>
    <x v="1"/>
    <n v="-228095.71972804499"/>
    <m/>
    <m/>
    <n v="1277.7777777777778"/>
    <x v="1"/>
    <n v="92896"/>
  </r>
  <r>
    <n v="1766"/>
    <n v="972"/>
    <x v="0"/>
    <x v="0"/>
    <s v="KPN"/>
    <x v="1"/>
    <x v="4"/>
    <x v="2"/>
    <x v="39"/>
    <x v="2"/>
    <d v="2001-03-29T00:00:00"/>
    <d v="2006-06-30T00:00:00"/>
    <x v="1"/>
    <n v="-20000000"/>
    <n v="9425.9387349999997"/>
    <n v="2.2999999999999998"/>
    <n v="261.14713"/>
    <n v="261.14713"/>
    <n v="0"/>
    <n v="261215.919918"/>
    <n v="-1613.630897"/>
    <x v="0"/>
    <n v="261215.919918"/>
    <n v="0"/>
    <n v="261215.919918"/>
    <n v="261215.919918"/>
    <n v="0"/>
    <n v="0"/>
    <n v="229216.96972804499"/>
    <n v="229216.96972804499"/>
    <x v="0"/>
    <n v="0"/>
    <n v="-1121.25"/>
    <n v="228095.71972804499"/>
    <n v="228095.71972804499"/>
    <n v="228095.71972804499"/>
    <n v="228095.71972804499"/>
    <n v="229216.96972804499"/>
    <x v="1"/>
    <x v="1"/>
    <x v="1"/>
    <x v="1"/>
    <n v="228095.71972804499"/>
    <m/>
    <m/>
    <n v="-1277.7777777777778"/>
    <x v="1"/>
    <n v="92896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n v="593858.0737530014"/>
    <n v="391086.27047799766"/>
    <m/>
    <m/>
    <m/>
    <m/>
    <n v="-194990.99327766761"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pivotTable1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5:F198" firstHeaderRow="1" firstDataRow="2" firstDataCol="1" rowPageCount="3" colPageCount="1"/>
  <pivotFields count="39"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6">
        <item m="1" x="4"/>
        <item x="0"/>
        <item x="1"/>
        <item x="2"/>
        <item x="3"/>
        <item t="default"/>
      </items>
    </pivotField>
    <pivotField axis="axisPage" compact="0" outline="0" subtotalTop="0" showAll="0" includeNewItemsInFilter="1">
      <items count="14">
        <item x="8"/>
        <item x="4"/>
        <item x="0"/>
        <item x="3"/>
        <item x="2"/>
        <item x="9"/>
        <item x="10"/>
        <item x="7"/>
        <item x="5"/>
        <item x="1"/>
        <item x="12"/>
        <item x="6"/>
        <item x="11"/>
        <item t="default"/>
      </items>
    </pivotField>
    <pivotField axis="axisRow" compact="0" outline="0" subtotalTop="0" showAll="0" includeNewItemsInFilter="1" sortType="ascending" defaultSubtotal="0">
      <items count="201">
        <item x="0"/>
        <item x="1"/>
        <item x="2"/>
        <item x="3"/>
        <item x="4"/>
        <item x="5"/>
        <item x="6"/>
        <item x="7"/>
        <item m="1" x="195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m="1" x="196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m="1" x="197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m="1" x="198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m="1" x="199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m="1" x="200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h="1" x="194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12">
        <item x="6"/>
        <item x="0"/>
        <item x="3"/>
        <item x="1"/>
        <item x="5"/>
        <item x="2"/>
        <item x="4"/>
        <item x="10"/>
        <item x="9"/>
        <item x="7"/>
        <item x="8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73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73" outline="0" subtotalTop="0" showAll="0" includeNewItemsInFilter="1"/>
    <pivotField compact="0" numFmtId="173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73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</pivotFields>
  <rowFields count="1">
    <field x="4"/>
  </rowFields>
  <rowItems count="1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2"/>
    </i>
    <i>
      <x v="153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3">
    <pageField fld="2" item="1" hier="0"/>
    <pageField fld="3" hier="0"/>
    <pageField fld="9" hier="0"/>
  </pageFields>
  <dataFields count="5">
    <dataField name="Sum of LTD P&amp;L" fld="33" baseField="0" baseItem="0" numFmtId="188"/>
    <dataField name="Sum of YTD P&amp;L" fld="34" baseField="0" baseItem="0" numFmtId="188"/>
    <dataField name="Sum of QTD P&amp;L" fld="35" baseField="0" baseItem="0" numFmtId="188"/>
    <dataField name="Sum of MTD P&amp;L" fld="36" baseField="0" baseItem="0" numFmtId="188"/>
    <dataField name="Sum of Daily P&amp;L" fld="37" baseField="0" baseItem="0" numFmtId="188"/>
  </dataFields>
  <formats count="8">
    <format dxfId="20">
      <pivotArea type="all" dataOnly="0" outline="0" fieldPosition="0"/>
    </format>
    <format dxfId="19">
      <pivotArea type="all" dataOnly="0" outline="0" fieldPosition="0"/>
    </format>
    <format dxfId="18">
      <pivotArea type="all" dataOnly="0" outline="0" fieldPosition="0"/>
    </format>
    <format dxfId="17">
      <pivotArea outline="0" fieldPosition="0">
        <references count="1">
          <reference field="4294967294" count="1">
            <x v="0"/>
          </reference>
        </references>
      </pivotArea>
    </format>
    <format dxfId="16">
      <pivotArea outline="0" fieldPosition="0">
        <references count="1">
          <reference field="4294967294" count="1">
            <x v="1"/>
          </reference>
        </references>
      </pivotArea>
    </format>
    <format dxfId="15">
      <pivotArea outline="0" fieldPosition="0">
        <references count="1">
          <reference field="4294967294" count="1">
            <x v="2"/>
          </reference>
        </references>
      </pivotArea>
    </format>
    <format dxfId="14">
      <pivotArea outline="0" fieldPosition="0">
        <references count="1">
          <reference field="4294967294" count="1">
            <x v="3"/>
          </reference>
        </references>
      </pivotArea>
    </format>
    <format dxfId="13">
      <pivotArea outline="0" fieldPosition="0">
        <references count="1">
          <reference field="4294967294" count="1">
            <x v="4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5:F197" firstHeaderRow="1" firstDataRow="2" firstDataCol="1" rowPageCount="3" colPageCount="1"/>
  <pivotFields count="39"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6">
        <item m="1" x="4"/>
        <item x="0"/>
        <item x="1"/>
        <item x="2"/>
        <item x="3"/>
        <item t="default"/>
      </items>
    </pivotField>
    <pivotField axis="axisPage" compact="0" outline="0" subtotalTop="0" showAll="0" includeNewItemsInFilter="1">
      <items count="14">
        <item x="8"/>
        <item x="4"/>
        <item x="0"/>
        <item h="1" x="3"/>
        <item h="1" x="2"/>
        <item h="1" x="9"/>
        <item h="1" x="10"/>
        <item h="1" x="7"/>
        <item h="1" x="5"/>
        <item h="1" x="1"/>
        <item h="1" x="12"/>
        <item x="6"/>
        <item x="11"/>
        <item t="default"/>
      </items>
    </pivotField>
    <pivotField axis="axisRow" compact="0" outline="0" subtotalTop="0" showAll="0" includeNewItemsInFilter="1" sortType="ascending" defaultSubtotal="0">
      <items count="201">
        <item x="0"/>
        <item x="1"/>
        <item x="2"/>
        <item x="3"/>
        <item x="4"/>
        <item x="5"/>
        <item x="6"/>
        <item x="7"/>
        <item m="1" x="195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m="1" x="196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m="1" x="197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m="1" x="198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m="1" x="199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m="1" x="200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h="1" x="194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12">
        <item x="6"/>
        <item x="0"/>
        <item x="3"/>
        <item x="1"/>
        <item x="5"/>
        <item x="2"/>
        <item x="4"/>
        <item x="10"/>
        <item x="9"/>
        <item x="7"/>
        <item x="8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73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73" outline="0" subtotalTop="0" showAll="0" includeNewItemsInFilter="1"/>
    <pivotField compact="0" numFmtId="173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73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</pivotFields>
  <rowFields count="1">
    <field x="4"/>
  </rowFields>
  <rowItems count="1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7"/>
    </i>
    <i>
      <x v="148"/>
    </i>
    <i>
      <x v="149"/>
    </i>
    <i>
      <x v="150"/>
    </i>
    <i>
      <x v="152"/>
    </i>
    <i>
      <x v="153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3">
    <pageField fld="2" hier="0"/>
    <pageField fld="3" hier="0"/>
    <pageField fld="9" hier="0"/>
  </pageFields>
  <dataFields count="5">
    <dataField name="Sum of LTD P&amp;L" fld="33" baseField="0" baseItem="0" numFmtId="188"/>
    <dataField name="Sum of YTD P&amp;L" fld="34" baseField="0" baseItem="0" numFmtId="188"/>
    <dataField name="Sum of QTD P&amp;L" fld="35" baseField="0" baseItem="0" numFmtId="188"/>
    <dataField name="Sum of MTD P&amp;L" fld="36" baseField="0" baseItem="0" numFmtId="188"/>
    <dataField name="Sum of Daily P&amp;L" fld="37" baseField="0" baseItem="0" numFmtId="188"/>
  </dataFields>
  <formats count="8">
    <format dxfId="12">
      <pivotArea type="all" dataOnly="0" outline="0" fieldPosition="0"/>
    </format>
    <format dxfId="11">
      <pivotArea type="all" dataOnly="0" outline="0" fieldPosition="0"/>
    </format>
    <format dxfId="10">
      <pivotArea type="all" dataOnly="0" outline="0" fieldPosition="0"/>
    </format>
    <format dxfId="9">
      <pivotArea outline="0" fieldPosition="0">
        <references count="1">
          <reference field="4294967294" count="1">
            <x v="0"/>
          </reference>
        </references>
      </pivotArea>
    </format>
    <format dxfId="8">
      <pivotArea outline="0" fieldPosition="0">
        <references count="1">
          <reference field="4294967294" count="1">
            <x v="1"/>
          </reference>
        </references>
      </pivotArea>
    </format>
    <format dxfId="7">
      <pivotArea outline="0" fieldPosition="0">
        <references count="1">
          <reference field="4294967294" count="1">
            <x v="2"/>
          </reference>
        </references>
      </pivotArea>
    </format>
    <format dxfId="6">
      <pivotArea outline="0" fieldPosition="0">
        <references count="1">
          <reference field="4294967294" count="1">
            <x v="3"/>
          </reference>
        </references>
      </pivotArea>
    </format>
    <format dxfId="5">
      <pivotArea outline="0" fieldPosition="0">
        <references count="1">
          <reference field="4294967294" count="1">
            <x v="4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5:F17" firstHeaderRow="1" firstDataRow="2" firstDataCol="1" rowPageCount="3" colPageCount="1"/>
  <pivotFields count="39">
    <pivotField compact="0" outline="0" subtotalTop="0" showAll="0" includeNewItemsInFilter="1"/>
    <pivotField compact="0" outline="0" subtotalTop="0" showAll="0" includeNewItemsInFilter="1" defaultSubtotal="0"/>
    <pivotField axis="axisPage" compact="0" outline="0" subtotalTop="0" showAll="0" includeNewItemsInFilter="1">
      <items count="5">
        <item x="2"/>
        <item x="0"/>
        <item x="1"/>
        <item x="3"/>
        <item t="default"/>
      </items>
    </pivotField>
    <pivotField axis="axisPage" compact="0" outline="0" subtotalTop="0" showAll="0" includeNewItemsInFilter="1">
      <items count="14">
        <item x="8"/>
        <item x="4"/>
        <item x="0"/>
        <item x="3"/>
        <item x="2"/>
        <item x="9"/>
        <item x="10"/>
        <item x="7"/>
        <item x="5"/>
        <item x="1"/>
        <item h="1" x="12"/>
        <item x="6"/>
        <item x="1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44">
        <item x="35"/>
        <item x="9"/>
        <item x="31"/>
        <item x="14"/>
        <item x="15"/>
        <item x="29"/>
        <item x="28"/>
        <item x="0"/>
        <item x="18"/>
        <item x="26"/>
        <item x="12"/>
        <item x="3"/>
        <item x="21"/>
        <item x="5"/>
        <item x="4"/>
        <item x="2"/>
        <item x="24"/>
        <item x="33"/>
        <item x="7"/>
        <item x="25"/>
        <item x="23"/>
        <item x="6"/>
        <item x="11"/>
        <item x="8"/>
        <item x="10"/>
        <item x="17"/>
        <item x="1"/>
        <item x="13"/>
        <item x="36"/>
        <item x="38"/>
        <item x="20"/>
        <item x="16"/>
        <item x="34"/>
        <item x="19"/>
        <item x="27"/>
        <item x="30"/>
        <item x="40"/>
        <item x="32"/>
        <item m="1" x="41"/>
        <item x="22"/>
        <item m="1" x="42"/>
        <item x="37"/>
        <item x="39"/>
        <item t="default"/>
      </items>
    </pivotField>
    <pivotField axis="axisRow" compact="0" outline="0" subtotalTop="0" showAll="0" includeNewItemsInFilter="1" defaultSubtotal="0">
      <items count="15">
        <item m="1" x="11"/>
        <item x="6"/>
        <item x="0"/>
        <item m="1" x="12"/>
        <item x="3"/>
        <item x="1"/>
        <item h="1" m="1" x="13"/>
        <item x="5"/>
        <item x="2"/>
        <item x="4"/>
        <item h="1" x="10"/>
        <item m="1" x="14"/>
        <item x="9"/>
        <item x="7"/>
        <item x="8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88" outline="0" subtotalTop="0" showAll="0" includeNewItemsInFilter="1"/>
    <pivotField compact="0" outline="0" subtotalTop="0" showAll="0" includeNewItemsInFilter="1"/>
    <pivotField compact="0" numFmtId="196" outline="0" subtotalTop="0" showAll="0" includeNewItemsInFilter="1"/>
    <pivotField compact="0" numFmtId="188" outline="0" subtotalTop="0" showAll="0" includeNewItemsInFilter="1"/>
    <pivotField compact="0" numFmtId="188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88" outline="0" subtotalTop="0" showAll="0" includeNewItemsInFilter="1"/>
    <pivotField compact="0" numFmtId="188" outline="0" subtotalTop="0" showAll="0" includeNewItemsInFilter="1"/>
    <pivotField compact="0" outline="0" subtotalTop="0" showAll="0" includeNewItemsInFilter="1"/>
    <pivotField compact="0" numFmtId="188" outline="0" subtotalTop="0" showAll="0" includeNewItemsInFilter="1"/>
    <pivotField compact="0" numFmtId="188" outline="0" subtotalTop="0" showAll="0" includeNewItemsInFilter="1"/>
    <pivotField compact="0" numFmtId="188" outline="0" subtotalTop="0" showAll="0" includeNewItemsInFilter="1"/>
    <pivotField compact="0" outline="0" subtotalTop="0" showAll="0" includeNewItemsInFilter="1"/>
    <pivotField compact="0" numFmtId="188" outline="0" subtotalTop="0" showAll="0" includeNewItemsInFilter="1"/>
    <pivotField compact="0" numFmtId="188" outline="0" subtotalTop="0" showAll="0" includeNewItemsInFilter="1"/>
    <pivotField compact="0" numFmtId="188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88" outline="0" subtotalTop="0" showAll="0" includeNewItemsInFilter="1"/>
    <pivotField dataField="1" compact="0" numFmtId="188" outline="0" subtotalTop="0" showAll="0" includeNewItemsInFilter="1"/>
    <pivotField dataField="1" compact="0" numFmtId="188" outline="0" subtotalTop="0" showAll="0" includeNewItemsInFilter="1"/>
    <pivotField dataField="1" compact="0" numFmtId="188" outline="0" subtotalTop="0" showAll="0" includeNewItemsInFilter="1"/>
    <pivotField dataField="1" compact="0" numFmtId="188" outline="0" subtotalTop="0" showAll="0" includeNewItemsInFilter="1"/>
    <pivotField dataField="1" compact="0" numFmtId="188" outline="0" subtotalTop="0" showAll="0" includeNewItemsInFilter="1"/>
    <pivotField compact="0" outline="0" subtotalTop="0" showAll="0" includeNewItemsInFilter="1"/>
  </pivotFields>
  <rowFields count="1">
    <field x="9"/>
  </rowFields>
  <rowItems count="11">
    <i>
      <x v="1"/>
    </i>
    <i>
      <x v="2"/>
    </i>
    <i>
      <x v="4"/>
    </i>
    <i>
      <x v="5"/>
    </i>
    <i>
      <x v="7"/>
    </i>
    <i>
      <x v="8"/>
    </i>
    <i>
      <x v="9"/>
    </i>
    <i>
      <x v="12"/>
    </i>
    <i>
      <x v="13"/>
    </i>
    <i>
      <x v="14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3">
    <pageField fld="2" item="1" hier="0"/>
    <pageField fld="3" hier="0"/>
    <pageField fld="8" hier="0"/>
  </pageFields>
  <dataFields count="5">
    <dataField name="Sum of LTD P&amp;L" fld="33" baseField="0" baseItem="0" numFmtId="188"/>
    <dataField name="Sum of YTD P&amp;L" fld="34" baseField="0" baseItem="0" numFmtId="188"/>
    <dataField name="Sum of QTD P&amp;L" fld="35" baseField="0" baseItem="0" numFmtId="188"/>
    <dataField name="Sum of MTD P&amp;L" fld="36" baseField="0" baseItem="0" numFmtId="188"/>
    <dataField name="Sum of Daily P&amp;L" fld="37" baseField="0" baseItem="0" numFmtId="188"/>
  </dataField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1" cacheId="1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3:C46" firstHeaderRow="2" firstDataRow="2" firstDataCol="2" rowPageCount="1" colPageCount="1"/>
  <pivotFields count="48"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5">
        <item x="2"/>
        <item x="0"/>
        <item x="1"/>
        <item x="3"/>
        <item t="default"/>
      </items>
    </pivotField>
    <pivotField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44">
        <item x="35"/>
        <item x="9"/>
        <item x="31"/>
        <item x="14"/>
        <item x="15"/>
        <item x="29"/>
        <item x="28"/>
        <item x="0"/>
        <item x="18"/>
        <item x="26"/>
        <item x="12"/>
        <item x="3"/>
        <item x="21"/>
        <item x="5"/>
        <item x="4"/>
        <item x="2"/>
        <item x="24"/>
        <item x="33"/>
        <item x="7"/>
        <item x="25"/>
        <item x="23"/>
        <item x="6"/>
        <item x="11"/>
        <item x="8"/>
        <item x="10"/>
        <item x="17"/>
        <item x="1"/>
        <item x="13"/>
        <item x="38"/>
        <item x="20"/>
        <item x="16"/>
        <item x="34"/>
        <item x="19"/>
        <item x="27"/>
        <item m="1" x="41"/>
        <item x="40"/>
        <item x="30"/>
        <item x="36"/>
        <item x="32"/>
        <item m="1" x="42"/>
        <item x="22"/>
        <item m="1" x="43"/>
        <item x="37"/>
        <item x="39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rankBy="0" defaultSubtotal="0">
      <items count="35">
        <item x="6"/>
        <item x="5"/>
        <item x="16"/>
        <item x="13"/>
        <item x="26"/>
        <item x="4"/>
        <item x="29"/>
        <item x="24"/>
        <item x="19"/>
        <item x="7"/>
        <item x="31"/>
        <item x="20"/>
        <item x="22"/>
        <item x="23"/>
        <item x="25"/>
        <item x="2"/>
        <item x="8"/>
        <item x="17"/>
        <item x="15"/>
        <item x="34"/>
        <item x="32"/>
        <item x="9"/>
        <item x="33"/>
        <item x="18"/>
        <item x="11"/>
        <item x="0"/>
        <item x="21"/>
        <item x="30"/>
        <item x="28"/>
        <item x="10"/>
        <item x="14"/>
        <item x="12"/>
        <item x="3"/>
        <item x="27"/>
        <item x="1"/>
      </items>
    </pivotField>
    <pivotField compact="0" outline="0" subtotalTop="0" showAll="0" includeNewItemsInFilter="1" defaultSubtotal="0"/>
  </pivotFields>
  <rowFields count="2">
    <field x="8"/>
    <field x="46"/>
  </rowFields>
  <rowItems count="42">
    <i>
      <x/>
      <x v="20"/>
    </i>
    <i>
      <x v="1"/>
      <x v="21"/>
    </i>
    <i>
      <x v="2"/>
      <x v="28"/>
    </i>
    <i>
      <x v="3"/>
      <x v="30"/>
    </i>
    <i>
      <x v="4"/>
      <x v="18"/>
    </i>
    <i>
      <x v="5"/>
      <x v="4"/>
    </i>
    <i>
      <x v="6"/>
      <x v="14"/>
    </i>
    <i>
      <x v="7"/>
      <x v="25"/>
    </i>
    <i>
      <x v="9"/>
      <x v="34"/>
    </i>
    <i>
      <x v="10"/>
      <x v="31"/>
    </i>
    <i>
      <x v="11"/>
      <x v="32"/>
    </i>
    <i>
      <x v="12"/>
      <x v="32"/>
    </i>
    <i>
      <x v="13"/>
      <x v="1"/>
    </i>
    <i r="1">
      <x v="21"/>
    </i>
    <i r="1">
      <x v="33"/>
    </i>
    <i>
      <x v="14"/>
      <x v="5"/>
    </i>
    <i>
      <x v="15"/>
      <x v="15"/>
    </i>
    <i>
      <x v="16"/>
      <x v="12"/>
    </i>
    <i>
      <x v="17"/>
      <x v="27"/>
    </i>
    <i>
      <x v="18"/>
      <x v="9"/>
    </i>
    <i>
      <x v="19"/>
      <x v="13"/>
    </i>
    <i>
      <x v="20"/>
      <x v="1"/>
    </i>
    <i>
      <x v="21"/>
      <x/>
    </i>
    <i>
      <x v="22"/>
      <x v="24"/>
    </i>
    <i>
      <x v="23"/>
      <x v="16"/>
    </i>
    <i>
      <x v="24"/>
      <x v="29"/>
    </i>
    <i>
      <x v="25"/>
      <x v="17"/>
    </i>
    <i>
      <x v="26"/>
      <x v="34"/>
    </i>
    <i>
      <x v="27"/>
      <x v="3"/>
    </i>
    <i>
      <x v="28"/>
      <x v="19"/>
    </i>
    <i>
      <x v="29"/>
      <x v="11"/>
    </i>
    <i>
      <x v="30"/>
      <x v="2"/>
    </i>
    <i>
      <x v="31"/>
      <x v="10"/>
    </i>
    <i>
      <x v="32"/>
      <x v="8"/>
    </i>
    <i>
      <x v="33"/>
      <x v="7"/>
    </i>
    <i>
      <x v="36"/>
      <x v="33"/>
    </i>
    <i>
      <x v="37"/>
      <x v="22"/>
    </i>
    <i>
      <x v="38"/>
      <x v="6"/>
    </i>
    <i>
      <x v="40"/>
      <x v="26"/>
    </i>
    <i>
      <x v="42"/>
      <x v="34"/>
    </i>
    <i>
      <x v="43"/>
      <x v="34"/>
    </i>
    <i t="grand">
      <x/>
    </i>
  </rowItems>
  <colItems count="1">
    <i/>
  </colItems>
  <pageFields count="1">
    <pageField fld="2" item="1" hier="0"/>
  </pageFields>
  <dataFields count="1">
    <dataField name="Sum of Closing USD PV" fld="28" baseField="0" baseItem="0" numFmtId="188"/>
  </dataFields>
  <pivotTableStyleInfo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1" cacheId="5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3:C191" firstHeaderRow="2" firstDataRow="2" firstDataCol="2" rowPageCount="1" colPageCount="1"/>
  <pivotFields count="42"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6">
        <item m="1" x="4"/>
        <item x="0"/>
        <item x="1"/>
        <item x="2"/>
        <item x="3"/>
        <item t="default"/>
      </items>
    </pivotField>
    <pivotField compact="0" outline="0" subtotalTop="0" showAll="0" includeNewItemsInFilter="1"/>
    <pivotField axis="axisRow" compact="0" outline="0" subtotalTop="0" showAll="0" includeNewItemsInFilter="1" sortType="ascending" rankBy="0" defaultSubtotal="0">
      <items count="201">
        <item x="0"/>
        <item x="1"/>
        <item x="2"/>
        <item x="3"/>
        <item x="4"/>
        <item x="5"/>
        <item x="6"/>
        <item x="7"/>
        <item m="1" x="195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m="1" x="196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m="1" x="197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m="1" x="198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h="1" x="130"/>
        <item x="131"/>
        <item h="1" x="132"/>
        <item h="1" x="133"/>
        <item x="134"/>
        <item h="1" x="135"/>
        <item x="136"/>
        <item x="137"/>
        <item x="138"/>
        <item x="139"/>
        <item x="140"/>
        <item x="141"/>
        <item h="1" x="142"/>
        <item x="143"/>
        <item x="144"/>
        <item x="145"/>
        <item x="146"/>
        <item m="1" x="199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m="1" x="200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</items>
    </pivotField>
    <pivotField axis="axisRow" compact="0" outline="0" subtotalTop="0" showAll="0" includeNewItemsInFilter="1">
      <items count="19">
        <item x="5"/>
        <item x="10"/>
        <item x="6"/>
        <item x="11"/>
        <item x="2"/>
        <item x="14"/>
        <item x="15"/>
        <item x="7"/>
        <item x="3"/>
        <item m="1" x="17"/>
        <item x="12"/>
        <item x="4"/>
        <item x="0"/>
        <item x="1"/>
        <item h="1" x="16"/>
        <item x="9"/>
        <item x="13"/>
        <item x="8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4"/>
    <field x="5"/>
  </rowFields>
  <rowItems count="187">
    <i>
      <x/>
      <x v="12"/>
    </i>
    <i>
      <x v="1"/>
      <x v="13"/>
    </i>
    <i>
      <x v="2"/>
      <x v="4"/>
    </i>
    <i>
      <x v="3"/>
      <x v="8"/>
    </i>
    <i>
      <x v="4"/>
      <x v="11"/>
    </i>
    <i>
      <x v="5"/>
      <x/>
    </i>
    <i>
      <x v="6"/>
      <x/>
    </i>
    <i>
      <x v="7"/>
      <x v="2"/>
    </i>
    <i>
      <x v="9"/>
      <x v="13"/>
    </i>
    <i>
      <x v="10"/>
      <x v="12"/>
    </i>
    <i>
      <x v="12"/>
      <x v="17"/>
    </i>
    <i>
      <x v="13"/>
      <x/>
    </i>
    <i>
      <x v="14"/>
      <x/>
    </i>
    <i>
      <x v="15"/>
      <x/>
    </i>
    <i>
      <x v="16"/>
      <x v="4"/>
    </i>
    <i>
      <x v="17"/>
      <x v="2"/>
    </i>
    <i>
      <x v="18"/>
      <x v="4"/>
    </i>
    <i>
      <x v="19"/>
      <x v="4"/>
    </i>
    <i>
      <x v="20"/>
      <x v="15"/>
    </i>
    <i>
      <x v="21"/>
      <x v="15"/>
    </i>
    <i>
      <x v="22"/>
      <x v="4"/>
    </i>
    <i>
      <x v="23"/>
      <x v="13"/>
    </i>
    <i>
      <x v="24"/>
      <x v="13"/>
    </i>
    <i>
      <x v="26"/>
      <x/>
    </i>
    <i>
      <x v="27"/>
      <x/>
    </i>
    <i>
      <x v="28"/>
      <x v="4"/>
    </i>
    <i>
      <x v="29"/>
      <x v="11"/>
    </i>
    <i>
      <x v="30"/>
      <x v="11"/>
    </i>
    <i>
      <x v="31"/>
      <x v="2"/>
    </i>
    <i>
      <x v="32"/>
      <x v="2"/>
    </i>
    <i>
      <x v="33"/>
      <x v="4"/>
    </i>
    <i>
      <x v="34"/>
      <x v="13"/>
    </i>
    <i>
      <x v="35"/>
      <x v="13"/>
    </i>
    <i>
      <x v="36"/>
      <x/>
    </i>
    <i>
      <x v="37"/>
      <x v="13"/>
    </i>
    <i>
      <x v="38"/>
      <x v="1"/>
    </i>
    <i>
      <x v="39"/>
      <x/>
    </i>
    <i>
      <x v="40"/>
      <x v="11"/>
    </i>
    <i>
      <x v="41"/>
      <x/>
    </i>
    <i>
      <x v="42"/>
      <x/>
    </i>
    <i>
      <x v="43"/>
      <x v="11"/>
    </i>
    <i>
      <x v="44"/>
      <x v="11"/>
    </i>
    <i>
      <x v="45"/>
      <x v="11"/>
    </i>
    <i>
      <x v="46"/>
      <x v="11"/>
    </i>
    <i>
      <x v="47"/>
      <x v="15"/>
    </i>
    <i>
      <x v="48"/>
      <x v="11"/>
    </i>
    <i>
      <x v="49"/>
      <x v="11"/>
    </i>
    <i>
      <x v="50"/>
      <x/>
    </i>
    <i>
      <x v="51"/>
      <x/>
    </i>
    <i>
      <x v="52"/>
      <x/>
    </i>
    <i>
      <x v="53"/>
      <x v="11"/>
    </i>
    <i>
      <x v="54"/>
      <x v="15"/>
    </i>
    <i>
      <x v="55"/>
      <x v="12"/>
    </i>
    <i>
      <x v="56"/>
      <x v="3"/>
    </i>
    <i>
      <x v="57"/>
      <x/>
    </i>
    <i>
      <x v="58"/>
      <x v="1"/>
    </i>
    <i>
      <x v="59"/>
      <x v="2"/>
    </i>
    <i>
      <x v="60"/>
      <x/>
    </i>
    <i>
      <x v="62"/>
      <x v="13"/>
    </i>
    <i>
      <x v="63"/>
      <x v="15"/>
    </i>
    <i>
      <x v="64"/>
      <x v="2"/>
    </i>
    <i>
      <x v="65"/>
      <x v="13"/>
    </i>
    <i>
      <x v="66"/>
      <x v="13"/>
    </i>
    <i>
      <x v="67"/>
      <x v="13"/>
    </i>
    <i>
      <x v="68"/>
      <x v="2"/>
    </i>
    <i>
      <x v="69"/>
      <x v="7"/>
    </i>
    <i>
      <x v="70"/>
      <x v="7"/>
    </i>
    <i>
      <x v="71"/>
      <x v="13"/>
    </i>
    <i>
      <x v="72"/>
      <x v="17"/>
    </i>
    <i>
      <x v="73"/>
      <x v="15"/>
    </i>
    <i>
      <x v="74"/>
      <x v="13"/>
    </i>
    <i>
      <x v="75"/>
      <x v="3"/>
    </i>
    <i>
      <x v="76"/>
      <x/>
    </i>
    <i>
      <x v="77"/>
      <x v="10"/>
    </i>
    <i>
      <x v="78"/>
      <x/>
    </i>
    <i>
      <x v="79"/>
      <x/>
    </i>
    <i>
      <x v="80"/>
      <x v="10"/>
    </i>
    <i>
      <x v="81"/>
      <x v="12"/>
    </i>
    <i>
      <x v="82"/>
      <x v="12"/>
    </i>
    <i>
      <x v="83"/>
      <x/>
    </i>
    <i>
      <x v="84"/>
      <x/>
    </i>
    <i>
      <x v="85"/>
      <x/>
    </i>
    <i>
      <x v="86"/>
      <x v="12"/>
    </i>
    <i>
      <x v="87"/>
      <x v="12"/>
    </i>
    <i>
      <x v="88"/>
      <x/>
    </i>
    <i>
      <x v="89"/>
      <x v="2"/>
    </i>
    <i>
      <x v="90"/>
      <x v="11"/>
    </i>
    <i>
      <x v="91"/>
      <x v="16"/>
    </i>
    <i>
      <x v="92"/>
      <x v="2"/>
    </i>
    <i>
      <x v="93"/>
      <x v="13"/>
    </i>
    <i>
      <x v="94"/>
      <x v="13"/>
    </i>
    <i>
      <x v="95"/>
      <x v="13"/>
    </i>
    <i>
      <x v="97"/>
      <x v="12"/>
    </i>
    <i>
      <x v="98"/>
      <x v="12"/>
    </i>
    <i>
      <x v="99"/>
      <x v="15"/>
    </i>
    <i>
      <x v="100"/>
      <x v="2"/>
    </i>
    <i>
      <x v="101"/>
      <x v="13"/>
    </i>
    <i>
      <x v="102"/>
      <x v="13"/>
    </i>
    <i>
      <x v="103"/>
      <x v="15"/>
    </i>
    <i>
      <x v="104"/>
      <x v="5"/>
    </i>
    <i>
      <x v="105"/>
      <x v="13"/>
    </i>
    <i>
      <x v="106"/>
      <x v="13"/>
    </i>
    <i>
      <x v="107"/>
      <x v="12"/>
    </i>
    <i>
      <x v="108"/>
      <x v="6"/>
    </i>
    <i>
      <x v="109"/>
      <x v="1"/>
    </i>
    <i>
      <x v="110"/>
      <x/>
    </i>
    <i>
      <x v="111"/>
      <x v="1"/>
    </i>
    <i>
      <x v="112"/>
      <x v="3"/>
    </i>
    <i>
      <x v="113"/>
      <x v="12"/>
    </i>
    <i>
      <x v="115"/>
      <x v="15"/>
    </i>
    <i>
      <x v="116"/>
      <x/>
    </i>
    <i>
      <x v="117"/>
      <x v="13"/>
    </i>
    <i>
      <x v="118"/>
      <x v="15"/>
    </i>
    <i>
      <x v="119"/>
      <x v="4"/>
    </i>
    <i>
      <x v="120"/>
      <x v="13"/>
    </i>
    <i>
      <x v="121"/>
      <x v="11"/>
    </i>
    <i>
      <x v="122"/>
      <x v="3"/>
    </i>
    <i>
      <x v="123"/>
      <x v="11"/>
    </i>
    <i>
      <x v="124"/>
      <x v="11"/>
    </i>
    <i>
      <x v="125"/>
      <x v="8"/>
    </i>
    <i>
      <x v="126"/>
      <x v="1"/>
    </i>
    <i>
      <x v="127"/>
      <x/>
    </i>
    <i>
      <x v="128"/>
      <x/>
    </i>
    <i>
      <x v="129"/>
      <x/>
    </i>
    <i>
      <x v="130"/>
      <x v="1"/>
    </i>
    <i>
      <x v="131"/>
      <x v="13"/>
    </i>
    <i>
      <x v="132"/>
      <x v="16"/>
    </i>
    <i>
      <x v="133"/>
      <x v="3"/>
    </i>
    <i>
      <x v="135"/>
      <x v="7"/>
    </i>
    <i>
      <x v="138"/>
      <x/>
    </i>
    <i>
      <x v="140"/>
      <x v="13"/>
    </i>
    <i>
      <x v="141"/>
      <x v="13"/>
    </i>
    <i>
      <x v="142"/>
      <x v="7"/>
    </i>
    <i>
      <x v="143"/>
      <x/>
    </i>
    <i>
      <x v="144"/>
      <x v="1"/>
    </i>
    <i>
      <x v="145"/>
      <x v="11"/>
    </i>
    <i>
      <x v="147"/>
      <x v="13"/>
    </i>
    <i>
      <x v="148"/>
      <x v="13"/>
    </i>
    <i>
      <x v="149"/>
      <x v="15"/>
    </i>
    <i>
      <x v="150"/>
      <x v="12"/>
    </i>
    <i>
      <x v="152"/>
      <x v="12"/>
    </i>
    <i>
      <x v="153"/>
      <x v="12"/>
    </i>
    <i>
      <x v="155"/>
      <x v="1"/>
    </i>
    <i>
      <x v="156"/>
      <x v="11"/>
    </i>
    <i>
      <x v="157"/>
      <x v="4"/>
    </i>
    <i>
      <x v="158"/>
      <x/>
    </i>
    <i>
      <x v="159"/>
      <x v="1"/>
    </i>
    <i>
      <x v="160"/>
      <x v="15"/>
    </i>
    <i>
      <x v="161"/>
      <x v="11"/>
    </i>
    <i>
      <x v="162"/>
      <x v="11"/>
    </i>
    <i>
      <x v="163"/>
      <x/>
    </i>
    <i>
      <x v="164"/>
      <x v="13"/>
    </i>
    <i>
      <x v="166"/>
      <x v="11"/>
    </i>
    <i>
      <x v="167"/>
      <x v="1"/>
    </i>
    <i>
      <x v="168"/>
      <x v="13"/>
    </i>
    <i>
      <x v="169"/>
      <x v="15"/>
    </i>
    <i>
      <x v="170"/>
      <x v="13"/>
    </i>
    <i>
      <x v="171"/>
      <x v="11"/>
    </i>
    <i>
      <x v="172"/>
      <x/>
    </i>
    <i>
      <x v="173"/>
      <x v="13"/>
    </i>
    <i>
      <x v="174"/>
      <x v="13"/>
    </i>
    <i>
      <x v="175"/>
      <x v="11"/>
    </i>
    <i>
      <x v="176"/>
      <x v="2"/>
    </i>
    <i>
      <x v="177"/>
      <x v="13"/>
    </i>
    <i>
      <x v="178"/>
      <x v="3"/>
    </i>
    <i>
      <x v="179"/>
      <x v="4"/>
    </i>
    <i>
      <x v="180"/>
      <x v="13"/>
    </i>
    <i>
      <x v="181"/>
      <x v="15"/>
    </i>
    <i>
      <x v="182"/>
      <x v="16"/>
    </i>
    <i>
      <x v="183"/>
      <x v="1"/>
    </i>
    <i>
      <x v="184"/>
      <x/>
    </i>
    <i>
      <x v="185"/>
      <x v="15"/>
    </i>
    <i>
      <x v="186"/>
      <x v="13"/>
    </i>
    <i>
      <x v="187"/>
      <x v="2"/>
    </i>
    <i>
      <x v="188"/>
      <x v="12"/>
    </i>
    <i>
      <x v="189"/>
      <x v="11"/>
    </i>
    <i>
      <x v="190"/>
      <x v="1"/>
    </i>
    <i>
      <x v="191"/>
      <x v="11"/>
    </i>
    <i>
      <x v="192"/>
      <x v="13"/>
    </i>
    <i>
      <x v="193"/>
      <x v="15"/>
    </i>
    <i>
      <x v="194"/>
      <x v="15"/>
    </i>
    <i>
      <x v="195"/>
      <x v="1"/>
    </i>
    <i>
      <x v="196"/>
      <x v="11"/>
    </i>
    <i>
      <x v="197"/>
      <x v="2"/>
    </i>
    <i>
      <x v="198"/>
      <x/>
    </i>
    <i>
      <x v="199"/>
      <x v="1"/>
    </i>
    <i t="grand">
      <x/>
    </i>
  </rowItems>
  <colItems count="1">
    <i/>
  </colItems>
  <pageFields count="1">
    <pageField fld="2" item="1" hier="0"/>
  </pageFields>
  <dataFields count="1">
    <dataField name="Sum of Credit01" fld="14" baseField="0" baseItem="0"/>
  </dataFields>
  <formats count="3">
    <format dxfId="4">
      <pivotArea dataOnly="0" grandCol="1" outline="0" axis="axisCol" fieldPosition="0"/>
    </format>
    <format dxfId="3">
      <pivotArea dataOnly="0" grandCol="1" outline="0" axis="axisCol" fieldPosition="0"/>
    </format>
    <format dxfId="2">
      <pivotArea dataOnly="0" grandCol="1" outline="0" axis="axisCol" fieldPosition="0"/>
    </format>
  </formats>
  <pivotTableStyleInfo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PivotTable2" cacheId="6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4:H79" firstHeaderRow="1" firstDataRow="2" firstDataCol="2" rowPageCount="2" colPageCount="1"/>
  <pivotFields count="44"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6">
        <item x="2"/>
        <item m="1" x="4"/>
        <item x="0"/>
        <item x="1"/>
        <item x="3"/>
        <item t="default"/>
      </items>
    </pivotField>
    <pivotField axis="axisPage" compact="0" outline="0" subtotalTop="0" showAll="0" includeNewItemsInFilter="1">
      <items count="14">
        <item x="8"/>
        <item x="4"/>
        <item x="0"/>
        <item x="3"/>
        <item x="2"/>
        <item x="9"/>
        <item x="10"/>
        <item x="7"/>
        <item x="5"/>
        <item x="1"/>
        <item x="12"/>
        <item x="6"/>
        <item x="11"/>
        <item t="default"/>
      </items>
    </pivotField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13">
        <item x="0"/>
        <item x="4"/>
        <item x="6"/>
        <item x="1"/>
        <item x="11"/>
        <item x="5"/>
        <item x="2"/>
        <item x="9"/>
        <item x="8"/>
        <item x="7"/>
        <item x="3"/>
        <item h="1" x="10"/>
        <item t="default"/>
      </items>
    </pivotField>
    <pivotField axis="axisRow" compact="0" outline="0" subtotalTop="0" showAll="0" includeNewItemsInFilter="1">
      <items count="17">
        <item x="10"/>
        <item x="0"/>
        <item x="14"/>
        <item x="4"/>
        <item x="8"/>
        <item x="12"/>
        <item x="9"/>
        <item x="2"/>
        <item x="5"/>
        <item x="7"/>
        <item x="11"/>
        <item x="1"/>
        <item x="6"/>
        <item x="3"/>
        <item x="15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</pivotFields>
  <rowFields count="2">
    <field x="6"/>
    <field x="7"/>
  </rowFields>
  <rowItems count="74">
    <i>
      <x/>
      <x v="1"/>
    </i>
    <i r="1">
      <x v="3"/>
    </i>
    <i r="1">
      <x v="4"/>
    </i>
    <i r="1">
      <x v="12"/>
    </i>
    <i r="1">
      <x v="13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2"/>
    </i>
    <i r="1">
      <x v="13"/>
    </i>
    <i t="default">
      <x v="1"/>
    </i>
    <i>
      <x v="2"/>
      <x v="1"/>
    </i>
    <i r="1">
      <x v="4"/>
    </i>
    <i r="1">
      <x v="5"/>
    </i>
    <i r="1">
      <x v="6"/>
    </i>
    <i r="1">
      <x v="10"/>
    </i>
    <i r="1">
      <x v="12"/>
    </i>
    <i r="1">
      <x v="13"/>
    </i>
    <i t="default">
      <x v="2"/>
    </i>
    <i>
      <x v="3"/>
      <x v="3"/>
    </i>
    <i r="1">
      <x v="5"/>
    </i>
    <i r="1">
      <x v="7"/>
    </i>
    <i r="1">
      <x v="10"/>
    </i>
    <i r="1">
      <x v="11"/>
    </i>
    <i r="1">
      <x v="12"/>
    </i>
    <i r="1">
      <x v="13"/>
    </i>
    <i t="default">
      <x v="3"/>
    </i>
    <i>
      <x v="4"/>
      <x v="3"/>
    </i>
    <i t="default">
      <x v="4"/>
    </i>
    <i>
      <x v="5"/>
      <x v="1"/>
    </i>
    <i r="1">
      <x v="3"/>
    </i>
    <i r="1">
      <x v="6"/>
    </i>
    <i r="1">
      <x v="9"/>
    </i>
    <i r="1">
      <x v="12"/>
    </i>
    <i r="1">
      <x v="13"/>
    </i>
    <i t="default">
      <x v="5"/>
    </i>
    <i>
      <x v="6"/>
      <x v="3"/>
    </i>
    <i r="1">
      <x v="4"/>
    </i>
    <i r="1">
      <x v="6"/>
    </i>
    <i r="1">
      <x v="7"/>
    </i>
    <i r="1">
      <x v="9"/>
    </i>
    <i r="1">
      <x v="12"/>
    </i>
    <i r="1">
      <x v="13"/>
    </i>
    <i t="default">
      <x v="6"/>
    </i>
    <i>
      <x v="7"/>
      <x v="6"/>
    </i>
    <i r="1">
      <x v="15"/>
    </i>
    <i t="default">
      <x v="7"/>
    </i>
    <i>
      <x v="8"/>
      <x v="1"/>
    </i>
    <i r="1">
      <x v="3"/>
    </i>
    <i r="1">
      <x v="4"/>
    </i>
    <i r="1">
      <x v="7"/>
    </i>
    <i r="1">
      <x v="10"/>
    </i>
    <i r="1">
      <x v="12"/>
    </i>
    <i r="1">
      <x v="13"/>
    </i>
    <i t="default">
      <x v="8"/>
    </i>
    <i>
      <x v="9"/>
      <x v="7"/>
    </i>
    <i r="1">
      <x v="13"/>
    </i>
    <i t="default">
      <x v="9"/>
    </i>
    <i>
      <x v="10"/>
      <x v="4"/>
    </i>
    <i r="1">
      <x v="5"/>
    </i>
    <i r="1">
      <x v="6"/>
    </i>
    <i r="1">
      <x v="9"/>
    </i>
    <i r="1">
      <x v="12"/>
    </i>
    <i r="1">
      <x v="13"/>
    </i>
    <i t="default">
      <x v="10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2">
    <pageField fld="2" item="2" hier="0"/>
    <pageField fld="3" hier="0"/>
  </pageFields>
  <dataFields count="6">
    <dataField name="Sum of LTD P&amp;L" fld="33" baseField="0" baseItem="0" numFmtId="188"/>
    <dataField name="Sum of YTD P&amp;L" fld="34" baseField="0" baseItem="0" numFmtId="188"/>
    <dataField name="Sum of QTD P&amp;L" fld="35" baseField="0" baseItem="0" numFmtId="188"/>
    <dataField name="Sum of MTD P&amp;L" fld="36" baseField="0" baseItem="0" numFmtId="188"/>
    <dataField name="Sum of WTD P&amp;L" fld="42" baseField="0" baseItem="0" numFmtId="188"/>
    <dataField name="Sum of Daily P&amp;L" fld="37" baseField="0" baseItem="0" numFmtId="188"/>
  </dataFields>
  <formats count="2">
    <format dxfId="1">
      <pivotArea outline="0" fieldPosition="0">
        <references count="2">
          <reference field="6" count="1" selected="0" defaultSubtotal="1" sumSubtotal="1" countASubtotal="1" avgSubtotal="1" maxSubtotal="1" minSubtotal="1" productSubtotal="1" countSubtotal="1" stdDevSubtotal="1" stdDevPSubtotal="1" varSubtotal="1" varPSubtotal="1">
            <x v="0"/>
          </reference>
          <reference field="4294967294" count="1" selected="0">
            <x v="0"/>
          </reference>
        </references>
      </pivotArea>
    </format>
    <format dxfId="0">
      <pivotArea dataOnly="0" outline="0" fieldPosition="0">
        <references count="1">
          <reference field="6" count="0" defaultSubtotal="1" sumSubtotal="1" countASubtotal="1" avgSubtotal="1" maxSubtotal="1" minSubtotal="1" productSubtotal="1" countSubtotal="1" stdDevSubtotal="1" stdDevPSubtotal="1" varSubtotal="1" varPSubtotal="1"/>
        </references>
      </pivotArea>
    </format>
  </formats>
  <pivotTableStyleInfo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showItems="0" showMultipleLabel="0" showMemberPropertyTips="0" useAutoFormatting="1" colGrandTotals="0" itemPrintTitles="1" indent="0" compact="0" compactData="0" gridDropZones="1">
  <location ref="A3:L17" firstHeaderRow="1" firstDataRow="3" firstDataCol="1" rowPageCount="1" colPageCount="1"/>
  <pivotFields count="42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 defaultSubtotal="0">
      <items count="17">
        <item x="5"/>
        <item x="10"/>
        <item x="6"/>
        <item x="11"/>
        <item x="2"/>
        <item x="14"/>
        <item x="13"/>
        <item x="15"/>
        <item h="1" x="7"/>
        <item x="8"/>
        <item x="3"/>
        <item x="12"/>
        <item x="4"/>
        <item x="0"/>
        <item x="1"/>
        <item x="9"/>
        <item m="1" x="16"/>
      </items>
    </pivotField>
    <pivotField axis="axisRow" compact="0" outline="0" subtotalTop="0" includeNewItemsInFilter="1">
      <items count="13">
        <item x="0"/>
        <item x="4"/>
        <item x="6"/>
        <item x="1"/>
        <item x="11"/>
        <item x="5"/>
        <item x="2"/>
        <item x="9"/>
        <item x="8"/>
        <item x="7"/>
        <item x="3"/>
        <item h="1" x="1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16">
        <item m="1" x="8"/>
        <item m="1" x="9"/>
        <item m="1" x="10"/>
        <item m="1" x="11"/>
        <item m="1" x="12"/>
        <item m="1" x="13"/>
        <item m="1" x="14"/>
        <item x="0"/>
        <item x="3"/>
        <item x="2"/>
        <item x="5"/>
        <item x="4"/>
        <item x="1"/>
        <item x="6"/>
        <item x="7"/>
        <item t="default"/>
      </items>
    </pivotField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 sortType="ascending" rankBy="0" defaultSubtotal="0">
      <items count="16">
        <item x="13"/>
        <item x="14"/>
        <item x="11"/>
        <item x="2"/>
        <item x="6"/>
        <item x="5"/>
        <item x="10"/>
        <item x="1"/>
        <item x="4"/>
        <item x="0"/>
        <item x="12"/>
        <item x="3"/>
        <item x="8"/>
        <item x="15"/>
        <item x="7"/>
        <item h="1" x="9"/>
      </items>
    </pivotField>
  </pivotFields>
  <rowFields count="1">
    <field x="6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2">
    <field x="41"/>
    <field x="5"/>
  </colFields>
  <colItems count="11">
    <i>
      <x/>
      <x v="6"/>
    </i>
    <i>
      <x v="1"/>
      <x v="5"/>
    </i>
    <i>
      <x v="2"/>
      <x v="3"/>
    </i>
    <i>
      <x v="3"/>
      <x v="4"/>
    </i>
    <i>
      <x v="4"/>
      <x v="2"/>
    </i>
    <i>
      <x v="5"/>
      <x/>
    </i>
    <i>
      <x v="6"/>
      <x v="1"/>
    </i>
    <i>
      <x v="7"/>
      <x v="14"/>
    </i>
    <i>
      <x v="8"/>
      <x v="12"/>
    </i>
    <i>
      <x v="9"/>
      <x v="13"/>
    </i>
    <i>
      <x v="11"/>
      <x v="10"/>
    </i>
  </colItems>
  <pageFields count="1">
    <pageField fld="38" item="12" hier="0"/>
  </pageFields>
  <dataFields count="1">
    <dataField name="Average of Closing Par Rate" fld="17" subtotal="average" baseField="0" baseItem="0" numFmtId="188"/>
  </dataFields>
  <pivotTableStyleInfo showRowHeaders="1" showColHeaders="1" showRowStripes="0" showColStripes="0" showLastColumn="1"/>
</pivotTableDefinition>
</file>

<file path=xl/pivotTables/pivotTable8.xml><?xml version="1.0" encoding="utf-8"?>
<pivotTableDefinition xmlns="http://schemas.openxmlformats.org/spreadsheetml/2006/main" name="PivotTable2" cacheId="1" dataOnRows="1" applyNumberFormats="0" applyBorderFormats="0" applyFontFormats="0" applyPatternFormats="0" applyAlignmentFormats="0" applyWidthHeightFormats="1" dataCaption="Data" showItems="0" showMultipleLabel="0" showMemberPropertyTips="0" useAutoFormatting="1" colGrandTotals="0" itemPrintTitles="1" indent="0" compact="0" compactData="0" gridDropZones="1">
  <location ref="A21:L35" firstHeaderRow="1" firstDataRow="3" firstDataCol="1" rowPageCount="1" colPageCount="1"/>
  <pivotFields count="42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17">
        <item x="5"/>
        <item x="10"/>
        <item x="6"/>
        <item x="11"/>
        <item x="2"/>
        <item x="14"/>
        <item x="13"/>
        <item x="15"/>
        <item h="1" x="7"/>
        <item x="8"/>
        <item x="3"/>
        <item x="12"/>
        <item x="4"/>
        <item x="0"/>
        <item x="1"/>
        <item x="9"/>
        <item t="default"/>
      </items>
    </pivotField>
    <pivotField axis="axisRow" compact="0" outline="0" subtotalTop="0" includeNewItemsInFilter="1">
      <items count="13">
        <item x="0"/>
        <item x="4"/>
        <item x="6"/>
        <item x="1"/>
        <item m="1" x="11"/>
        <item x="5"/>
        <item x="2"/>
        <item x="9"/>
        <item x="8"/>
        <item x="7"/>
        <item x="3"/>
        <item h="1" x="1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88" outline="0" subtotalTop="0" showAll="0" includeNewItemsInFilter="1"/>
    <pivotField compact="0" outline="0" subtotalTop="0" showAll="0" includeNewItemsInFilter="1"/>
    <pivotField compact="0" numFmtId="196" outline="0" subtotalTop="0" showAll="0" includeNewItemsInFilter="1"/>
    <pivotField compact="0" numFmtId="188" outline="0" subtotalTop="0" showAll="0" includeNewItemsInFilter="1"/>
    <pivotField compact="0" numFmtId="188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188" outline="0" subtotalTop="0" showAll="0" includeNewItemsInFilter="1"/>
    <pivotField compact="0" numFmtId="188" outline="0" subtotalTop="0" showAll="0" includeNewItemsInFilter="1"/>
    <pivotField compact="0" outline="0" subtotalTop="0" showAll="0" includeNewItemsInFilter="1"/>
    <pivotField compact="0" numFmtId="188" outline="0" subtotalTop="0" showAll="0" includeNewItemsInFilter="1"/>
    <pivotField compact="0" numFmtId="188" outline="0" subtotalTop="0" showAll="0" includeNewItemsInFilter="1"/>
    <pivotField compact="0" numFmtId="188" outline="0" subtotalTop="0" showAll="0" includeNewItemsInFilter="1"/>
    <pivotField compact="0" outline="0" subtotalTop="0" showAll="0" includeNewItemsInFilter="1"/>
    <pivotField compact="0" numFmtId="188" outline="0" subtotalTop="0" showAll="0" includeNewItemsInFilter="1"/>
    <pivotField compact="0" numFmtId="188" outline="0" subtotalTop="0" showAll="0" includeNewItemsInFilter="1"/>
    <pivotField compact="0" numFmtId="188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88" outline="0" subtotalTop="0" showAll="0" includeNewItemsInFilter="1"/>
    <pivotField compact="0" numFmtId="188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88" outline="0" subtotalTop="0" showAll="0" includeNewItemsInFilter="1"/>
    <pivotField axis="axisPage" compact="0" outline="0" subtotalTop="0" showAll="0" includeNewItemsInFilter="1">
      <items count="9">
        <item x="3"/>
        <item x="2"/>
        <item x="5"/>
        <item x="4"/>
        <item x="0"/>
        <item x="1"/>
        <item x="6"/>
        <item x="7"/>
        <item t="default"/>
      </items>
    </pivotField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 defaultSubtotal="0">
      <items count="16">
        <item x="13"/>
        <item x="14"/>
        <item x="11"/>
        <item x="2"/>
        <item x="6"/>
        <item x="5"/>
        <item x="10"/>
        <item x="1"/>
        <item x="4"/>
        <item x="0"/>
        <item x="12"/>
        <item x="3"/>
        <item x="8"/>
        <item x="15"/>
        <item x="7"/>
        <item h="1" x="9"/>
      </items>
    </pivotField>
  </pivotFields>
  <rowFields count="1">
    <field x="6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2">
    <field x="41"/>
    <field x="5"/>
  </colFields>
  <colItems count="11">
    <i>
      <x/>
      <x v="6"/>
    </i>
    <i>
      <x v="1"/>
      <x v="5"/>
    </i>
    <i>
      <x v="2"/>
      <x v="3"/>
    </i>
    <i>
      <x v="3"/>
      <x v="4"/>
    </i>
    <i>
      <x v="4"/>
      <x v="2"/>
    </i>
    <i>
      <x v="5"/>
      <x/>
    </i>
    <i>
      <x v="6"/>
      <x v="1"/>
    </i>
    <i>
      <x v="7"/>
      <x v="14"/>
    </i>
    <i>
      <x v="8"/>
      <x v="12"/>
    </i>
    <i>
      <x v="9"/>
      <x v="13"/>
    </i>
    <i>
      <x v="11"/>
      <x v="10"/>
    </i>
  </colItems>
  <pageFields count="1">
    <pageField fld="38" item="5" hier="0"/>
  </pageFields>
  <dataFields count="1">
    <dataField name="Average of Implied Spd Move" fld="18" subtotal="average" baseField="0" baseItem="0" numFmtId="3"/>
  </dataFields>
  <pivotTableStyleInfo showRowHeaders="1" showColHeaders="1" showRowStripes="0" showColStripes="0" showLastColumn="1"/>
</pivotTableDefinition>
</file>

<file path=xl/pivotTables/pivotTable9.xml><?xml version="1.0" encoding="utf-8"?>
<pivotTableDefinition xmlns="http://schemas.openxmlformats.org/spreadsheetml/2006/main" name="PivotTable3" cacheId="7" dataOnRows="1" applyNumberFormats="0" applyBorderFormats="0" applyFontFormats="0" applyPatternFormats="0" applyAlignmentFormats="0" applyWidthHeightFormats="1" dataCaption="Data" showItems="0" showMultipleLabel="0" showMemberPropertyTips="0" useAutoFormatting="1" colGrandTotals="0" itemPrintTitles="1" indent="0" compact="0" compactData="0" gridDropZones="1">
  <location ref="A40:L54" firstHeaderRow="1" firstDataRow="3" firstDataCol="1" rowPageCount="1" colPageCount="1"/>
  <pivotFields count="44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18">
        <item x="5"/>
        <item x="10"/>
        <item x="6"/>
        <item x="11"/>
        <item x="2"/>
        <item x="13"/>
        <item x="15"/>
        <item h="1" x="7"/>
        <item x="8"/>
        <item x="3"/>
        <item x="12"/>
        <item x="4"/>
        <item x="0"/>
        <item x="1"/>
        <item h="1" x="9"/>
        <item h="1" x="16"/>
        <item x="14"/>
        <item t="default"/>
      </items>
    </pivotField>
    <pivotField axis="axisRow" compact="0" outline="0" subtotalTop="0" showAll="0" includeNewItemsInFilter="1">
      <items count="13">
        <item x="0"/>
        <item x="4"/>
        <item x="6"/>
        <item x="1"/>
        <item x="11"/>
        <item x="5"/>
        <item x="2"/>
        <item x="9"/>
        <item x="8"/>
        <item x="7"/>
        <item x="3"/>
        <item h="1" x="1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10">
        <item x="3"/>
        <item x="2"/>
        <item x="7"/>
        <item x="5"/>
        <item x="4"/>
        <item x="0"/>
        <item x="1"/>
        <item x="6"/>
        <item h="1" x="8"/>
        <item t="default"/>
      </items>
    </pivotField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 defaultSubtotal="0">
      <items count="17">
        <item x="13"/>
        <item x="11"/>
        <item x="2"/>
        <item x="6"/>
        <item x="5"/>
        <item x="10"/>
        <item x="1"/>
        <item x="4"/>
        <item x="0"/>
        <item x="12"/>
        <item x="3"/>
        <item x="8"/>
        <item x="15"/>
        <item x="7"/>
        <item x="9"/>
        <item x="16"/>
        <item x="14"/>
      </items>
    </pivotField>
    <pivotField compact="0" outline="0" subtotalTop="0" showAll="0" includeNewItemsInFilter="1"/>
    <pivotField dataField="1" compact="0" outline="0" subtotalTop="0" showAll="0" includeNewItemsInFilter="1"/>
  </pivotFields>
  <rowFields count="1">
    <field x="6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2">
    <field x="41"/>
    <field x="5"/>
  </colFields>
  <colItems count="11">
    <i>
      <x/>
      <x v="5"/>
    </i>
    <i>
      <x v="1"/>
      <x v="3"/>
    </i>
    <i>
      <x v="2"/>
      <x v="4"/>
    </i>
    <i>
      <x v="3"/>
      <x v="2"/>
    </i>
    <i>
      <x v="4"/>
      <x/>
    </i>
    <i>
      <x v="5"/>
      <x v="1"/>
    </i>
    <i>
      <x v="6"/>
      <x v="13"/>
    </i>
    <i>
      <x v="7"/>
      <x v="11"/>
    </i>
    <i>
      <x v="8"/>
      <x v="12"/>
    </i>
    <i>
      <x v="10"/>
      <x v="9"/>
    </i>
    <i>
      <x v="16"/>
      <x v="16"/>
    </i>
  </colItems>
  <pageFields count="1">
    <pageField fld="38" item="6" hier="0"/>
  </pageFields>
  <dataFields count="1">
    <dataField name="Average of WTD SPREAD CHANGE" fld="43" subtotal="average" baseField="0" baseItem="0" numFmtId="188"/>
  </dataFields>
  <pivotTableStyleInfo showRowHeaders="1" showColHeaders="1" showRowStripes="0" showColStripes="0" showLastColumn="1"/>
</pivotTableDefinition>
</file>

<file path=xl/pivotTables/pivotTable10.xml><?xml version="1.0" encoding="utf-8"?>
<pivotTableDefinition xmlns="http://schemas.openxmlformats.org/spreadsheetml/2006/main" name="PivotTable4" cacheId="8" dataOnRows="1" applyNumberFormats="0" applyBorderFormats="0" applyFontFormats="0" applyPatternFormats="0" applyAlignmentFormats="0" applyWidthHeightFormats="1" dataCaption="Data" showItems="0" showMultipleLabel="0" showMemberPropertyTips="0" useAutoFormatting="1" colGrandTotals="0" itemPrintTitles="1" indent="0" compact="0" compactData="0" gridDropZones="1">
  <location ref="A59:Q73" firstHeaderRow="1" firstDataRow="3" firstDataCol="1" rowPageCount="1" colPageCount="1"/>
  <pivotFields count="44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18">
        <item x="5"/>
        <item x="10"/>
        <item x="6"/>
        <item x="11"/>
        <item x="2"/>
        <item x="13"/>
        <item x="15"/>
        <item x="7"/>
        <item x="8"/>
        <item x="3"/>
        <item x="12"/>
        <item x="4"/>
        <item x="0"/>
        <item x="1"/>
        <item x="9"/>
        <item x="16"/>
        <item x="14"/>
        <item t="default"/>
      </items>
    </pivotField>
    <pivotField axis="axisRow" compact="0" outline="0" subtotalTop="0" showAll="0" includeNewItemsInFilter="1">
      <items count="13">
        <item x="0"/>
        <item x="4"/>
        <item x="6"/>
        <item x="1"/>
        <item x="11"/>
        <item x="5"/>
        <item x="2"/>
        <item x="9"/>
        <item x="8"/>
        <item x="7"/>
        <item x="3"/>
        <item h="1" x="1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10">
        <item x="3"/>
        <item x="2"/>
        <item x="7"/>
        <item x="5"/>
        <item x="4"/>
        <item x="0"/>
        <item x="1"/>
        <item x="6"/>
        <item x="8"/>
        <item t="default"/>
      </items>
    </pivotField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 defaultSubtotal="0">
      <items count="17">
        <item x="13"/>
        <item x="11"/>
        <item x="2"/>
        <item x="6"/>
        <item x="5"/>
        <item x="10"/>
        <item x="1"/>
        <item x="4"/>
        <item x="0"/>
        <item x="12"/>
        <item x="3"/>
        <item x="8"/>
        <item x="15"/>
        <item x="7"/>
        <item x="9"/>
        <item x="16"/>
        <item x="14"/>
      </items>
    </pivotField>
    <pivotField compact="0" outline="0" subtotalTop="0" showAll="0" includeNewItemsInFilter="1"/>
    <pivotField compact="0" outline="0" subtotalTop="0" showAll="0" includeNewItemsInFilter="1"/>
  </pivotFields>
  <rowFields count="1">
    <field x="6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2">
    <field x="41"/>
    <field x="5"/>
  </colFields>
  <colItems count="16">
    <i>
      <x/>
      <x v="5"/>
    </i>
    <i>
      <x v="1"/>
      <x v="3"/>
    </i>
    <i>
      <x v="2"/>
      <x v="4"/>
    </i>
    <i>
      <x v="3"/>
      <x v="2"/>
    </i>
    <i>
      <x v="4"/>
      <x/>
    </i>
    <i>
      <x v="5"/>
      <x v="1"/>
    </i>
    <i>
      <x v="6"/>
      <x v="13"/>
    </i>
    <i>
      <x v="7"/>
      <x v="11"/>
    </i>
    <i>
      <x v="8"/>
      <x v="12"/>
    </i>
    <i>
      <x v="9"/>
      <x v="10"/>
    </i>
    <i>
      <x v="10"/>
      <x v="9"/>
    </i>
    <i>
      <x v="11"/>
      <x v="8"/>
    </i>
    <i>
      <x v="12"/>
      <x v="6"/>
    </i>
    <i>
      <x v="13"/>
      <x v="7"/>
    </i>
    <i>
      <x v="14"/>
      <x v="14"/>
    </i>
    <i>
      <x v="16"/>
      <x v="16"/>
    </i>
  </colItems>
  <pageFields count="1">
    <pageField fld="38" hier="0"/>
  </pageFields>
  <dataFields count="1">
    <dataField name="Sum of Credit01" fld="14" baseField="0" baseItem="0" numFmtId="188"/>
  </dataFields>
  <pivotTableStyleInfo showRowHeaders="1" showColHeaders="1" showRowStripes="0" showColStripes="0" showLastColumn="1"/>
</pivotTableDefinition>
</file>

<file path=xl/pivotTables/pivotTable11.xml><?xml version="1.0" encoding="utf-8"?>
<pivotTableDefinition xmlns="http://schemas.openxmlformats.org/spreadsheetml/2006/main" name="PivotTable5" cacheId="9" dataOnRows="1" applyNumberFormats="0" applyBorderFormats="0" applyFontFormats="0" applyPatternFormats="0" applyAlignmentFormats="0" applyWidthHeightFormats="1" dataCaption="Data" showItems="0" showMultipleLabel="0" showMemberPropertyTips="0" useAutoFormatting="1" colGrandTotals="0" itemPrintTitles="1" indent="0" compact="0" compactData="0" gridDropZones="1">
  <location ref="A77:H90" firstHeaderRow="1" firstDataRow="2" firstDataCol="1"/>
  <pivotFields count="44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13">
        <item x="0"/>
        <item x="4"/>
        <item x="6"/>
        <item x="1"/>
        <item x="11"/>
        <item x="5"/>
        <item x="2"/>
        <item x="9"/>
        <item x="8"/>
        <item x="7"/>
        <item x="3"/>
        <item h="1" x="1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10">
        <item x="3"/>
        <item x="2"/>
        <item h="1" x="7"/>
        <item x="5"/>
        <item x="4"/>
        <item x="0"/>
        <item x="1"/>
        <item x="6"/>
        <item h="1" x="8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/>
    <pivotField compact="0" outline="0" subtotalTop="0" showAll="0" includeNewItemsInFilter="1"/>
  </pivotFields>
  <rowFields count="1">
    <field x="6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38"/>
  </colFields>
  <colItems count="7">
    <i>
      <x/>
    </i>
    <i>
      <x v="1"/>
    </i>
    <i>
      <x v="3"/>
    </i>
    <i>
      <x v="4"/>
    </i>
    <i>
      <x v="5"/>
    </i>
    <i>
      <x v="6"/>
    </i>
    <i>
      <x v="7"/>
    </i>
  </colItems>
  <dataFields count="1">
    <dataField name="Sum of Credit01" fld="14" baseField="0" baseItem="0" numFmtId="188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ctrlProp" Target="../ctrlProps/ctrlProp2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6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6" Type="http://schemas.openxmlformats.org/officeDocument/2006/relationships/printerSettings" Target="../printerSettings/printerSettings10.bin"/><Relationship Id="rId5" Type="http://schemas.openxmlformats.org/officeDocument/2006/relationships/pivotTable" Target="../pivotTables/pivotTable11.xml"/><Relationship Id="rId4" Type="http://schemas.openxmlformats.org/officeDocument/2006/relationships/pivotTable" Target="../pivotTables/pivotTable10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B3:F20"/>
  <sheetViews>
    <sheetView workbookViewId="0">
      <selection activeCell="F8" sqref="F8"/>
    </sheetView>
  </sheetViews>
  <sheetFormatPr defaultRowHeight="12.75"/>
  <cols>
    <col min="1" max="1" width="9.140625" style="309"/>
    <col min="2" max="2" width="18.140625" style="309" customWidth="1"/>
    <col min="3" max="3" width="11.140625" style="309" bestFit="1" customWidth="1"/>
    <col min="4" max="4" width="12.7109375" style="309" customWidth="1"/>
    <col min="5" max="5" width="15.140625" style="309" bestFit="1" customWidth="1"/>
    <col min="6" max="6" width="11.42578125" style="310" bestFit="1" customWidth="1"/>
    <col min="7" max="16384" width="9.140625" style="309"/>
  </cols>
  <sheetData>
    <row r="3" spans="2:6">
      <c r="B3" s="311" t="s">
        <v>185</v>
      </c>
      <c r="C3" s="378">
        <f ca="1">TODAY()</f>
        <v>41885</v>
      </c>
      <c r="D3" s="310"/>
      <c r="F3" s="309"/>
    </row>
    <row r="4" spans="2:6">
      <c r="B4" s="311" t="s">
        <v>186</v>
      </c>
      <c r="C4" s="378">
        <v>36943</v>
      </c>
      <c r="D4" s="310"/>
      <c r="F4" s="309"/>
    </row>
    <row r="8" spans="2:6">
      <c r="F8" s="309"/>
    </row>
    <row r="10" spans="2:6" ht="13.5" thickBot="1"/>
    <row r="11" spans="2:6">
      <c r="B11" s="372"/>
      <c r="C11" s="373"/>
      <c r="D11" s="379" t="s">
        <v>27</v>
      </c>
      <c r="E11" s="379" t="s">
        <v>79</v>
      </c>
      <c r="F11" s="380"/>
    </row>
    <row r="12" spans="2:6">
      <c r="B12" s="375" t="s">
        <v>460</v>
      </c>
      <c r="C12" s="374"/>
      <c r="D12" s="383"/>
      <c r="E12" s="385"/>
      <c r="F12" s="381"/>
    </row>
    <row r="13" spans="2:6">
      <c r="B13" s="375" t="s">
        <v>461</v>
      </c>
      <c r="C13" s="374"/>
      <c r="D13" s="384">
        <f>Summary!H1</f>
        <v>-133493.6490521965</v>
      </c>
      <c r="E13" s="386">
        <f>Summary!H2</f>
        <v>-6784.1182831425685</v>
      </c>
      <c r="F13" s="381"/>
    </row>
    <row r="14" spans="2:6">
      <c r="B14" s="375" t="s">
        <v>462</v>
      </c>
      <c r="C14" s="374"/>
      <c r="D14" s="384">
        <f>Summary!K1</f>
        <v>-125152.50463100044</v>
      </c>
      <c r="E14" s="386">
        <f>Summary!K2</f>
        <v>-2291.6666659999173</v>
      </c>
      <c r="F14" s="381"/>
    </row>
    <row r="15" spans="2:6">
      <c r="B15" s="375" t="s">
        <v>22</v>
      </c>
      <c r="C15" s="374"/>
      <c r="D15" s="384">
        <f>Summary!L1</f>
        <v>4907.087646196127</v>
      </c>
      <c r="E15" s="386">
        <f>Summary!L2</f>
        <v>4492.4516171426512</v>
      </c>
      <c r="F15" s="381"/>
    </row>
    <row r="16" spans="2:6" ht="13.5" thickBot="1">
      <c r="B16" s="375" t="s">
        <v>520</v>
      </c>
      <c r="C16" s="374"/>
      <c r="D16" s="384">
        <f>'PL-London'!E16</f>
        <v>3434.056775000412</v>
      </c>
      <c r="E16" s="386"/>
      <c r="F16" s="381"/>
    </row>
    <row r="17" spans="2:6" ht="15.75">
      <c r="B17" s="375" t="s">
        <v>220</v>
      </c>
      <c r="C17" s="374"/>
      <c r="D17" s="387">
        <f>D14-D13-D15-D16</f>
        <v>-4.765752237290144E-10</v>
      </c>
      <c r="E17" s="388">
        <f>E14-E13-E15</f>
        <v>0</v>
      </c>
      <c r="F17" s="381"/>
    </row>
    <row r="18" spans="2:6" ht="13.5" thickBot="1">
      <c r="B18" s="375"/>
      <c r="C18" s="374"/>
      <c r="D18" s="374"/>
      <c r="E18" s="374"/>
      <c r="F18" s="381"/>
    </row>
    <row r="19" spans="2:6" ht="16.5" thickBot="1">
      <c r="B19" s="375" t="s">
        <v>463</v>
      </c>
      <c r="C19" s="374"/>
      <c r="D19" s="389" t="str">
        <f>IF(ABS(D17)&gt;5000,"P45 TIME","OK")</f>
        <v>OK</v>
      </c>
      <c r="E19" s="389" t="str">
        <f>IF(ABS(E17)&gt;5000,"P45 TIME","OK")</f>
        <v>OK</v>
      </c>
      <c r="F19" s="381"/>
    </row>
    <row r="20" spans="2:6" ht="13.5" thickBot="1">
      <c r="B20" s="376"/>
      <c r="C20" s="377"/>
      <c r="D20" s="377"/>
      <c r="E20" s="377"/>
      <c r="F20" s="382"/>
    </row>
  </sheetData>
  <pageMargins left="0.75" right="0.75" top="1" bottom="1" header="0.5" footer="0.5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5" r:id="rId3" name="Button 1">
              <controlPr defaultSize="0" print="0" autoFill="0" autoPict="0" macro="[0]!DailyRoll">
                <anchor moveWithCells="1" sizeWithCells="1">
                  <from>
                    <xdr:col>1</xdr:col>
                    <xdr:colOff>28575</xdr:colOff>
                    <xdr:row>5</xdr:row>
                    <xdr:rowOff>76200</xdr:rowOff>
                  </from>
                  <to>
                    <xdr:col>2</xdr:col>
                    <xdr:colOff>57150</xdr:colOff>
                    <xdr:row>7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6" r:id="rId4" name="Button 2">
              <controlPr defaultSize="0" print="0" autoFill="0" autoPict="0" macro="[0]!holding_dpr">
                <anchor moveWithCells="1" sizeWithCells="1">
                  <from>
                    <xdr:col>2</xdr:col>
                    <xdr:colOff>400050</xdr:colOff>
                    <xdr:row>5</xdr:row>
                    <xdr:rowOff>76200</xdr:rowOff>
                  </from>
                  <to>
                    <xdr:col>4</xdr:col>
                    <xdr:colOff>57150</xdr:colOff>
                    <xdr:row>7</xdr:row>
                    <xdr:rowOff>66675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B1:O17382"/>
  <sheetViews>
    <sheetView zoomScale="75" workbookViewId="0">
      <selection activeCell="E20" sqref="E20"/>
    </sheetView>
  </sheetViews>
  <sheetFormatPr defaultRowHeight="12.75" outlineLevelCol="1"/>
  <cols>
    <col min="1" max="1" width="4.42578125" style="98" customWidth="1"/>
    <col min="2" max="2" width="41.42578125" style="51" customWidth="1"/>
    <col min="3" max="3" width="10.5703125" style="51" bestFit="1" customWidth="1"/>
    <col min="4" max="4" width="23.7109375" style="73" bestFit="1" customWidth="1"/>
    <col min="5" max="5" width="15.5703125" style="73" bestFit="1" customWidth="1"/>
    <col min="6" max="6" width="23.5703125" style="73" bestFit="1" customWidth="1"/>
    <col min="7" max="7" width="11.140625" style="98" customWidth="1"/>
    <col min="8" max="8" width="16.28515625" style="74" bestFit="1" customWidth="1"/>
    <col min="9" max="9" width="15.140625" style="52" bestFit="1" customWidth="1"/>
    <col min="10" max="10" width="15.140625" style="74" bestFit="1" customWidth="1"/>
    <col min="11" max="11" width="10" style="98" bestFit="1" customWidth="1"/>
    <col min="12" max="12" width="13.42578125" style="73" hidden="1" customWidth="1" outlineLevel="1"/>
    <col min="13" max="13" width="13.140625" style="73" hidden="1" customWidth="1" outlineLevel="1"/>
    <col min="14" max="14" width="12.85546875" style="73" hidden="1" customWidth="1" outlineLevel="1"/>
    <col min="15" max="15" width="9.140625" style="98" collapsed="1"/>
    <col min="16" max="16384" width="9.140625" style="98"/>
  </cols>
  <sheetData>
    <row r="1" spans="2:14">
      <c r="B1" s="98"/>
      <c r="C1" s="98"/>
      <c r="D1" s="100"/>
      <c r="E1" s="100"/>
      <c r="F1" s="101">
        <v>36984</v>
      </c>
      <c r="H1" s="102"/>
      <c r="I1" s="103"/>
      <c r="J1" s="102"/>
      <c r="L1" s="100"/>
      <c r="M1" s="100"/>
      <c r="N1" s="100"/>
    </row>
    <row r="2" spans="2:14" ht="18.75">
      <c r="B2" s="587" t="s">
        <v>178</v>
      </c>
      <c r="C2" s="587"/>
      <c r="D2" s="587"/>
      <c r="E2" s="587"/>
      <c r="F2" s="587"/>
      <c r="H2" s="102"/>
      <c r="I2" s="103"/>
      <c r="J2" s="102"/>
      <c r="L2" s="100"/>
      <c r="M2" s="100"/>
      <c r="N2" s="100"/>
    </row>
    <row r="3" spans="2:14">
      <c r="B3" s="98"/>
      <c r="C3" s="98" t="s">
        <v>100</v>
      </c>
      <c r="D3" s="100"/>
      <c r="E3" s="100"/>
      <c r="F3" s="100"/>
      <c r="H3" s="102"/>
      <c r="I3" s="103"/>
      <c r="J3" s="102"/>
      <c r="L3" s="100"/>
      <c r="M3" s="100"/>
      <c r="N3" s="100"/>
    </row>
    <row r="4" spans="2:14" s="99" customFormat="1" ht="17.25" customHeight="1">
      <c r="B4" s="111" t="s">
        <v>173</v>
      </c>
      <c r="C4" s="112"/>
      <c r="D4" s="113" t="s">
        <v>101</v>
      </c>
      <c r="E4" s="113" t="s">
        <v>115</v>
      </c>
      <c r="F4" s="114" t="s">
        <v>116</v>
      </c>
      <c r="H4" s="126" t="s">
        <v>103</v>
      </c>
      <c r="I4" s="128" t="s">
        <v>104</v>
      </c>
      <c r="J4" s="127" t="s">
        <v>406</v>
      </c>
      <c r="L4" s="53" t="s">
        <v>187</v>
      </c>
      <c r="M4" s="53" t="s">
        <v>188</v>
      </c>
      <c r="N4" s="53" t="s">
        <v>189</v>
      </c>
    </row>
    <row r="5" spans="2:14">
      <c r="B5" s="167" t="s">
        <v>111</v>
      </c>
      <c r="C5" s="117"/>
      <c r="D5" s="118">
        <v>16838938.936471853</v>
      </c>
      <c r="E5" s="119">
        <f ca="1">'PL-London'!E34</f>
        <v>33632.719517150981</v>
      </c>
      <c r="F5" s="120">
        <f ca="1">'PL-London'!F34</f>
        <v>16872571.655989006</v>
      </c>
      <c r="H5" s="129">
        <f ca="1">'PL-London'!H34</f>
        <v>33632.719517150981</v>
      </c>
      <c r="I5" s="130">
        <f ca="1">'PL-London'!I34</f>
        <v>33632.719517150981</v>
      </c>
      <c r="J5" s="131">
        <f ca="1">'PL-London'!J34</f>
        <v>5038062.7600418981</v>
      </c>
      <c r="K5" s="105"/>
      <c r="L5" s="89">
        <v>4079152.5297418935</v>
      </c>
      <c r="M5" s="75"/>
      <c r="N5" s="76"/>
    </row>
    <row r="6" spans="2:14">
      <c r="B6" s="167" t="s">
        <v>121</v>
      </c>
      <c r="C6" s="116"/>
      <c r="D6" s="121">
        <v>-200000</v>
      </c>
      <c r="E6" s="122">
        <f ca="1">'PL-London'!E40</f>
        <v>0</v>
      </c>
      <c r="F6" s="123">
        <f ca="1">'PL-London'!F40</f>
        <v>-200000</v>
      </c>
      <c r="H6" s="132">
        <f ca="1">'PL-London'!H40</f>
        <v>0</v>
      </c>
      <c r="I6" s="133">
        <f ca="1">'PL-London'!I40</f>
        <v>0</v>
      </c>
      <c r="J6" s="134">
        <f ca="1">'PL-London'!J40</f>
        <v>0</v>
      </c>
      <c r="K6" s="105"/>
      <c r="L6" s="89">
        <v>-130000</v>
      </c>
      <c r="M6" s="75"/>
      <c r="N6" s="76"/>
    </row>
    <row r="7" spans="2:14" ht="13.5" thickBot="1">
      <c r="B7" s="115"/>
      <c r="C7" s="116"/>
      <c r="D7" s="446"/>
      <c r="E7" s="447"/>
      <c r="F7" s="448"/>
      <c r="H7" s="440"/>
      <c r="I7" s="441"/>
      <c r="J7" s="442"/>
      <c r="K7" s="105"/>
    </row>
    <row r="8" spans="2:14" ht="14.25" thickTop="1" thickBot="1">
      <c r="B8" s="124" t="s">
        <v>122</v>
      </c>
      <c r="C8" s="125"/>
      <c r="D8" s="443">
        <v>16638938.936471853</v>
      </c>
      <c r="E8" s="444">
        <f ca="1">E5+E6</f>
        <v>33632.719517150981</v>
      </c>
      <c r="F8" s="445">
        <f ca="1">F5+F6</f>
        <v>16672571.655989006</v>
      </c>
      <c r="H8" s="137">
        <f ca="1">H5+H6</f>
        <v>33632.719517150981</v>
      </c>
      <c r="I8" s="439">
        <f ca="1">I5+I6</f>
        <v>33632.719517150981</v>
      </c>
      <c r="J8" s="138">
        <f ca="1">'PL-London'!J42</f>
        <v>5038062.7600418981</v>
      </c>
      <c r="K8" s="105"/>
      <c r="L8" s="89">
        <v>3949152.5297418935</v>
      </c>
      <c r="M8" s="75"/>
      <c r="N8" s="76"/>
    </row>
    <row r="9" spans="2:14" ht="13.5" thickTop="1">
      <c r="B9" s="98"/>
      <c r="C9" s="98"/>
      <c r="D9" s="104"/>
      <c r="E9" s="104"/>
      <c r="F9" s="104"/>
      <c r="H9" s="102"/>
      <c r="I9" s="103"/>
      <c r="J9" s="102"/>
      <c r="K9" s="105"/>
      <c r="L9" s="100"/>
      <c r="M9" s="100"/>
      <c r="N9" s="100"/>
    </row>
    <row r="10" spans="2:14" s="99" customFormat="1" ht="19.5">
      <c r="B10" s="111" t="s">
        <v>255</v>
      </c>
      <c r="C10" s="112"/>
      <c r="D10" s="113" t="s">
        <v>101</v>
      </c>
      <c r="E10" s="113" t="s">
        <v>115</v>
      </c>
      <c r="F10" s="114" t="s">
        <v>116</v>
      </c>
      <c r="H10" s="126" t="s">
        <v>103</v>
      </c>
      <c r="I10" s="128" t="s">
        <v>104</v>
      </c>
      <c r="J10" s="127" t="s">
        <v>406</v>
      </c>
      <c r="L10" s="53" t="s">
        <v>187</v>
      </c>
      <c r="M10" s="53" t="s">
        <v>188</v>
      </c>
      <c r="N10" s="53" t="s">
        <v>189</v>
      </c>
    </row>
    <row r="11" spans="2:14">
      <c r="B11" s="167" t="s">
        <v>111</v>
      </c>
      <c r="C11" s="117"/>
      <c r="D11" s="170">
        <v>-7527071.4079105118</v>
      </c>
      <c r="E11" s="171">
        <f>'PL-Houston'!E25</f>
        <v>175356.39600415155</v>
      </c>
      <c r="F11" s="172">
        <f>'PL-Houston'!F25</f>
        <v>-7351715.0119063603</v>
      </c>
      <c r="H11" s="129">
        <f>'PL-Houston'!H25</f>
        <v>175356.39600415155</v>
      </c>
      <c r="I11" s="130">
        <f>'PL-Houston'!I25</f>
        <v>175356.39600415155</v>
      </c>
      <c r="J11" s="131">
        <f>'PL-Houston'!J25</f>
        <v>-1854074.9132985305</v>
      </c>
      <c r="K11" s="105"/>
      <c r="L11" s="89">
        <v>4079152.5297418935</v>
      </c>
      <c r="M11" s="75"/>
      <c r="N11" s="76"/>
    </row>
    <row r="12" spans="2:14">
      <c r="B12" s="167" t="s">
        <v>121</v>
      </c>
      <c r="C12" s="116"/>
      <c r="D12" s="173">
        <v>0</v>
      </c>
      <c r="E12" s="174">
        <f>'PL-Houston'!E31</f>
        <v>0</v>
      </c>
      <c r="F12" s="175">
        <f>'PL-Houston'!F31</f>
        <v>0</v>
      </c>
      <c r="H12" s="132">
        <f>'PL-Houston'!H31</f>
        <v>0</v>
      </c>
      <c r="I12" s="133">
        <f>'PL-Houston'!I31</f>
        <v>0</v>
      </c>
      <c r="J12" s="134">
        <f>'PL-Houston'!J31</f>
        <v>0</v>
      </c>
      <c r="K12" s="105"/>
      <c r="L12" s="89">
        <v>-130000</v>
      </c>
      <c r="M12" s="75"/>
      <c r="N12" s="76"/>
    </row>
    <row r="13" spans="2:14" ht="13.5" thickBot="1">
      <c r="B13" s="115"/>
      <c r="C13" s="116"/>
      <c r="D13" s="449"/>
      <c r="E13" s="450"/>
      <c r="F13" s="451"/>
      <c r="H13" s="440"/>
      <c r="I13" s="441"/>
      <c r="J13" s="442"/>
      <c r="K13" s="105"/>
    </row>
    <row r="14" spans="2:14" ht="14.25" thickTop="1" thickBot="1">
      <c r="B14" s="124" t="s">
        <v>122</v>
      </c>
      <c r="C14" s="125"/>
      <c r="D14" s="443">
        <v>-7527071.4079105118</v>
      </c>
      <c r="E14" s="444">
        <f>E11+E12</f>
        <v>175356.39600415155</v>
      </c>
      <c r="F14" s="445">
        <f>F11+F12</f>
        <v>-7351715.0119063603</v>
      </c>
      <c r="H14" s="137">
        <f>H11+H12</f>
        <v>175356.39600415155</v>
      </c>
      <c r="I14" s="439">
        <f>I11+I12</f>
        <v>175356.39600415155</v>
      </c>
      <c r="J14" s="138">
        <f>'PL-Houston'!J33</f>
        <v>-1854074.9132985305</v>
      </c>
      <c r="K14" s="105"/>
      <c r="L14" s="89">
        <v>3949152.5297418935</v>
      </c>
      <c r="M14" s="75"/>
      <c r="N14" s="76"/>
    </row>
    <row r="15" spans="2:14" ht="14.25" thickTop="1" thickBot="1">
      <c r="B15" s="98"/>
      <c r="C15" s="98"/>
      <c r="D15" s="100"/>
      <c r="E15" s="100"/>
      <c r="F15" s="100"/>
      <c r="H15" s="102"/>
      <c r="I15" s="103"/>
      <c r="J15" s="102"/>
      <c r="K15" s="105"/>
      <c r="L15" s="100"/>
      <c r="M15" s="100"/>
      <c r="N15" s="100"/>
    </row>
    <row r="16" spans="2:14" s="99" customFormat="1" ht="23.25">
      <c r="B16" s="177" t="s">
        <v>287</v>
      </c>
      <c r="C16" s="178"/>
      <c r="D16" s="179" t="s">
        <v>101</v>
      </c>
      <c r="E16" s="179" t="s">
        <v>115</v>
      </c>
      <c r="F16" s="180" t="s">
        <v>116</v>
      </c>
      <c r="G16" s="107"/>
      <c r="H16" s="187" t="s">
        <v>103</v>
      </c>
      <c r="I16" s="188" t="s">
        <v>104</v>
      </c>
      <c r="J16" s="189" t="s">
        <v>406</v>
      </c>
      <c r="L16" s="53" t="s">
        <v>187</v>
      </c>
      <c r="M16" s="53" t="s">
        <v>188</v>
      </c>
      <c r="N16" s="53" t="s">
        <v>189</v>
      </c>
    </row>
    <row r="17" spans="2:14" ht="19.5">
      <c r="B17" s="181" t="s">
        <v>111</v>
      </c>
      <c r="C17" s="96"/>
      <c r="D17" s="94">
        <v>9311867.5285613425</v>
      </c>
      <c r="E17" s="95">
        <f ca="1">E5+E11</f>
        <v>208989.11552130253</v>
      </c>
      <c r="F17" s="182">
        <f ca="1">F5+F11</f>
        <v>9520856.6440826468</v>
      </c>
      <c r="G17" s="108"/>
      <c r="H17" s="190">
        <f t="shared" ref="H17:J18" ca="1" si="0">H5+H11</f>
        <v>208989.11552130253</v>
      </c>
      <c r="I17" s="194">
        <f t="shared" ca="1" si="0"/>
        <v>208989.11552130253</v>
      </c>
      <c r="J17" s="195">
        <f t="shared" ca="1" si="0"/>
        <v>3183987.8467433676</v>
      </c>
      <c r="K17" s="105"/>
      <c r="L17" s="89">
        <v>4079152.5297418935</v>
      </c>
      <c r="M17" s="75"/>
      <c r="N17" s="76"/>
    </row>
    <row r="18" spans="2:14" ht="19.5">
      <c r="B18" s="181" t="s">
        <v>121</v>
      </c>
      <c r="C18" s="97"/>
      <c r="D18" s="168">
        <v>-200000</v>
      </c>
      <c r="E18" s="169">
        <f ca="1">E6+E12</f>
        <v>0</v>
      </c>
      <c r="F18" s="183">
        <f ca="1">F6+F12</f>
        <v>-200000</v>
      </c>
      <c r="G18" s="108"/>
      <c r="H18" s="192">
        <f t="shared" ca="1" si="0"/>
        <v>0</v>
      </c>
      <c r="I18" s="191">
        <f t="shared" ca="1" si="0"/>
        <v>0</v>
      </c>
      <c r="J18" s="193">
        <f t="shared" ca="1" si="0"/>
        <v>0</v>
      </c>
      <c r="K18" s="105"/>
      <c r="L18" s="89">
        <v>-130000</v>
      </c>
      <c r="M18" s="75"/>
      <c r="N18" s="76"/>
    </row>
    <row r="19" spans="2:14" ht="20.25" thickBot="1">
      <c r="B19" s="184"/>
      <c r="C19" s="97"/>
      <c r="D19" s="205"/>
      <c r="E19" s="206"/>
      <c r="F19" s="207"/>
      <c r="G19" s="108"/>
      <c r="H19" s="199"/>
      <c r="I19" s="200"/>
      <c r="J19" s="201"/>
      <c r="K19" s="105"/>
    </row>
    <row r="20" spans="2:14" ht="21" thickTop="1" thickBot="1">
      <c r="B20" s="185" t="s">
        <v>122</v>
      </c>
      <c r="C20" s="186"/>
      <c r="D20" s="202">
        <v>9111867.5285613425</v>
      </c>
      <c r="E20" s="203">
        <f ca="1">E17+E18</f>
        <v>208989.11552130253</v>
      </c>
      <c r="F20" s="204">
        <f ca="1">F17+F18</f>
        <v>9320856.6440826468</v>
      </c>
      <c r="G20" s="108"/>
      <c r="H20" s="196">
        <f ca="1">H17+H18</f>
        <v>208989.11552130253</v>
      </c>
      <c r="I20" s="197">
        <f ca="1">I17+I18</f>
        <v>208989.11552130253</v>
      </c>
      <c r="J20" s="198">
        <f ca="1">J8+J14</f>
        <v>3183987.8467433676</v>
      </c>
      <c r="K20" s="105"/>
      <c r="L20" s="89">
        <v>3949152.5297418935</v>
      </c>
      <c r="M20" s="75"/>
      <c r="N20" s="76"/>
    </row>
    <row r="21" spans="2:14">
      <c r="B21" s="98"/>
      <c r="C21" s="98"/>
      <c r="D21" s="100"/>
      <c r="E21" s="100"/>
      <c r="F21" s="100"/>
      <c r="H21" s="102"/>
      <c r="I21" s="103"/>
      <c r="J21" s="102"/>
      <c r="K21" s="105"/>
      <c r="L21" s="100"/>
      <c r="M21" s="100"/>
      <c r="N21" s="100"/>
    </row>
    <row r="22" spans="2:14">
      <c r="B22" s="98"/>
      <c r="C22" s="98"/>
      <c r="D22" s="100"/>
      <c r="E22" s="100"/>
      <c r="F22" s="100"/>
      <c r="H22" s="102"/>
      <c r="I22" s="103"/>
      <c r="J22" s="102"/>
      <c r="K22" s="105"/>
      <c r="L22" s="100"/>
      <c r="M22" s="100"/>
      <c r="N22" s="100"/>
    </row>
    <row r="23" spans="2:14" ht="23.25">
      <c r="B23" s="144" t="s">
        <v>223</v>
      </c>
      <c r="C23" s="98"/>
      <c r="D23" s="100"/>
      <c r="E23" s="100"/>
      <c r="F23" s="100"/>
      <c r="H23" s="102"/>
      <c r="I23" s="103"/>
      <c r="J23" s="102"/>
      <c r="K23" s="105"/>
      <c r="L23" s="100"/>
      <c r="M23" s="100"/>
      <c r="N23" s="100"/>
    </row>
    <row r="24" spans="2:14">
      <c r="B24" s="98"/>
      <c r="C24" s="87" t="s">
        <v>224</v>
      </c>
      <c r="D24" s="88" t="s">
        <v>253</v>
      </c>
      <c r="E24" s="102"/>
      <c r="F24" s="102"/>
      <c r="G24" s="102"/>
      <c r="H24" s="105"/>
      <c r="I24" s="100"/>
      <c r="J24" s="100"/>
      <c r="K24" s="100"/>
      <c r="L24" s="98"/>
      <c r="M24" s="98"/>
      <c r="N24" s="98"/>
    </row>
    <row r="25" spans="2:14">
      <c r="B25" s="64"/>
      <c r="C25" s="139" t="s">
        <v>225</v>
      </c>
      <c r="D25" s="139" t="s">
        <v>225</v>
      </c>
      <c r="E25" s="102"/>
      <c r="F25" s="102"/>
      <c r="G25" s="102"/>
      <c r="H25" s="98"/>
      <c r="I25" s="100"/>
      <c r="J25" s="100"/>
      <c r="K25" s="100"/>
      <c r="L25" s="98"/>
      <c r="M25" s="98"/>
      <c r="N25" s="98"/>
    </row>
    <row r="26" spans="2:14">
      <c r="B26" s="65" t="s">
        <v>226</v>
      </c>
      <c r="C26" s="303">
        <f ca="1">('PL-London'!C55^2+'Houston P&amp;L Data'!B5^2)^0.5</f>
        <v>2117141.793482787</v>
      </c>
      <c r="D26" s="141">
        <v>5000000</v>
      </c>
      <c r="E26" s="102"/>
      <c r="F26" s="102"/>
      <c r="G26" s="102"/>
      <c r="H26" s="98"/>
      <c r="I26" s="100"/>
      <c r="J26" s="100"/>
      <c r="K26" s="100"/>
      <c r="L26" s="98"/>
      <c r="M26" s="98"/>
      <c r="N26" s="98"/>
    </row>
    <row r="27" spans="2:14">
      <c r="B27" s="65" t="s">
        <v>227</v>
      </c>
      <c r="C27" s="303">
        <f>'PL-London'!C56+'Houston P&amp;L Data'!C5</f>
        <v>440493.20496399992</v>
      </c>
      <c r="D27" s="141">
        <v>750000</v>
      </c>
      <c r="E27" s="102"/>
      <c r="F27" s="102"/>
      <c r="G27" s="102"/>
      <c r="H27" s="98"/>
      <c r="I27" s="100"/>
      <c r="J27" s="100"/>
      <c r="K27" s="100"/>
      <c r="L27" s="98"/>
      <c r="M27" s="98"/>
      <c r="N27" s="98"/>
    </row>
    <row r="28" spans="2:14">
      <c r="B28" s="65" t="s">
        <v>434</v>
      </c>
      <c r="C28" s="303">
        <f>MAX(('5. Max DV01'!C5:C190))</f>
        <v>99999.993971999997</v>
      </c>
      <c r="D28" s="141">
        <v>50000</v>
      </c>
      <c r="E28" s="102"/>
      <c r="F28" s="102"/>
      <c r="G28" s="102"/>
      <c r="H28" s="98"/>
      <c r="I28" s="100"/>
      <c r="J28" s="100"/>
      <c r="K28" s="100"/>
      <c r="L28" s="98"/>
      <c r="M28" s="98"/>
      <c r="N28" s="98"/>
    </row>
    <row r="29" spans="2:14">
      <c r="B29" s="66" t="s">
        <v>435</v>
      </c>
      <c r="C29" s="304">
        <f>MIN(('5. Max DV01'!C5:C190))</f>
        <v>-22751.101314</v>
      </c>
      <c r="D29" s="143">
        <v>50000</v>
      </c>
      <c r="E29" s="100"/>
      <c r="F29" s="100"/>
      <c r="H29" s="102"/>
      <c r="I29" s="102"/>
      <c r="J29" s="102"/>
      <c r="L29" s="100"/>
      <c r="M29" s="100"/>
      <c r="N29" s="100"/>
    </row>
    <row r="30" spans="2:14">
      <c r="B30" s="98"/>
      <c r="C30" s="98"/>
      <c r="D30" s="100"/>
      <c r="E30" s="100"/>
      <c r="F30" s="100"/>
      <c r="H30" s="102"/>
      <c r="I30" s="102"/>
      <c r="J30" s="102"/>
      <c r="L30" s="100"/>
      <c r="M30" s="100"/>
      <c r="N30" s="100"/>
    </row>
    <row r="31" spans="2:14">
      <c r="B31" s="98"/>
      <c r="C31" s="98"/>
      <c r="D31" s="100"/>
      <c r="E31" s="100"/>
      <c r="F31" s="100"/>
      <c r="H31" s="102"/>
      <c r="I31" s="102"/>
      <c r="J31" s="102"/>
      <c r="L31" s="100"/>
      <c r="M31" s="100"/>
      <c r="N31" s="100"/>
    </row>
    <row r="32" spans="2:14">
      <c r="B32" s="98"/>
      <c r="C32" s="98"/>
      <c r="D32" s="100"/>
      <c r="E32" s="100"/>
      <c r="F32" s="100"/>
      <c r="H32" s="102"/>
      <c r="I32" s="102"/>
      <c r="J32" s="102"/>
      <c r="L32" s="100"/>
      <c r="M32" s="100"/>
      <c r="N32" s="100"/>
    </row>
    <row r="33" spans="2:14">
      <c r="B33" s="98"/>
      <c r="C33" s="98"/>
      <c r="D33" s="100"/>
      <c r="E33" s="100"/>
      <c r="F33" s="100"/>
      <c r="H33" s="102"/>
      <c r="I33" s="102"/>
      <c r="J33" s="102"/>
      <c r="L33" s="100"/>
      <c r="M33" s="100"/>
      <c r="N33" s="100"/>
    </row>
    <row r="34" spans="2:14">
      <c r="B34" s="98"/>
      <c r="C34" s="98"/>
      <c r="D34" s="100"/>
      <c r="E34" s="100"/>
      <c r="F34" s="100"/>
      <c r="H34" s="102"/>
      <c r="I34" s="102"/>
      <c r="J34" s="102"/>
      <c r="L34" s="100"/>
      <c r="M34" s="100"/>
      <c r="N34" s="100"/>
    </row>
    <row r="35" spans="2:14">
      <c r="B35" s="98"/>
      <c r="C35" s="98"/>
      <c r="D35" s="100"/>
      <c r="E35" s="100"/>
      <c r="F35" s="100"/>
      <c r="H35" s="102"/>
      <c r="I35" s="102"/>
      <c r="J35" s="102"/>
      <c r="L35" s="100"/>
      <c r="M35" s="100"/>
      <c r="N35" s="100"/>
    </row>
    <row r="36" spans="2:14">
      <c r="B36" s="98"/>
      <c r="C36" s="98"/>
      <c r="D36" s="100"/>
      <c r="E36" s="100"/>
      <c r="F36" s="100"/>
      <c r="H36" s="102"/>
      <c r="I36" s="102"/>
      <c r="J36" s="102"/>
      <c r="L36" s="100"/>
      <c r="M36" s="100"/>
      <c r="N36" s="100"/>
    </row>
    <row r="37" spans="2:14">
      <c r="B37" s="98"/>
      <c r="C37" s="98"/>
      <c r="D37" s="100"/>
      <c r="E37" s="100"/>
      <c r="F37" s="100"/>
      <c r="H37" s="102"/>
      <c r="I37" s="102"/>
      <c r="J37" s="102"/>
      <c r="L37" s="100"/>
      <c r="M37" s="100"/>
      <c r="N37" s="100"/>
    </row>
    <row r="38" spans="2:14">
      <c r="B38" s="98"/>
      <c r="C38" s="98"/>
      <c r="D38" s="100"/>
      <c r="E38" s="100"/>
      <c r="F38" s="100"/>
      <c r="H38" s="102"/>
      <c r="I38" s="102"/>
      <c r="J38" s="102"/>
      <c r="L38" s="100"/>
      <c r="M38" s="100"/>
      <c r="N38" s="100"/>
    </row>
    <row r="39" spans="2:14">
      <c r="B39" s="98"/>
      <c r="C39" s="98"/>
      <c r="D39" s="100"/>
      <c r="E39" s="100"/>
      <c r="F39" s="100"/>
      <c r="H39" s="102"/>
      <c r="I39" s="102"/>
      <c r="J39" s="102"/>
      <c r="L39" s="100"/>
      <c r="M39" s="100"/>
      <c r="N39" s="100"/>
    </row>
    <row r="40" spans="2:14">
      <c r="B40" s="98"/>
      <c r="C40" s="98"/>
      <c r="D40" s="100"/>
      <c r="E40" s="100"/>
      <c r="F40" s="100"/>
      <c r="H40" s="102"/>
      <c r="I40" s="102"/>
      <c r="J40" s="102"/>
      <c r="L40" s="100"/>
      <c r="M40" s="100"/>
      <c r="N40" s="100"/>
    </row>
    <row r="41" spans="2:14">
      <c r="B41" s="98"/>
      <c r="C41" s="98"/>
      <c r="D41" s="100"/>
      <c r="E41" s="100"/>
      <c r="F41" s="100"/>
      <c r="H41" s="102"/>
      <c r="I41" s="102"/>
      <c r="J41" s="102"/>
      <c r="L41" s="100"/>
      <c r="M41" s="100"/>
      <c r="N41" s="100"/>
    </row>
    <row r="42" spans="2:14">
      <c r="B42" s="98"/>
      <c r="C42" s="98"/>
      <c r="D42" s="100"/>
      <c r="E42" s="100"/>
      <c r="F42" s="100"/>
      <c r="H42" s="102"/>
      <c r="I42" s="102"/>
      <c r="J42" s="102"/>
      <c r="L42" s="100"/>
      <c r="M42" s="100"/>
      <c r="N42" s="100"/>
    </row>
    <row r="43" spans="2:14">
      <c r="B43" s="98"/>
      <c r="C43" s="98"/>
      <c r="D43" s="100"/>
      <c r="E43" s="100"/>
      <c r="F43" s="100"/>
      <c r="H43" s="102"/>
      <c r="I43" s="102"/>
      <c r="J43" s="102"/>
      <c r="L43" s="100"/>
      <c r="M43" s="100"/>
      <c r="N43" s="100"/>
    </row>
    <row r="44" spans="2:14">
      <c r="B44" s="98"/>
      <c r="C44" s="98"/>
      <c r="D44" s="100"/>
      <c r="E44" s="100"/>
      <c r="F44" s="100"/>
      <c r="H44" s="102"/>
      <c r="I44" s="102"/>
      <c r="J44" s="102"/>
      <c r="L44" s="100"/>
      <c r="M44" s="100"/>
      <c r="N44" s="100"/>
    </row>
    <row r="45" spans="2:14">
      <c r="B45" s="98"/>
      <c r="C45" s="98"/>
      <c r="D45" s="100"/>
      <c r="E45" s="100"/>
      <c r="F45" s="100"/>
      <c r="H45" s="102"/>
      <c r="I45" s="102"/>
      <c r="J45" s="102"/>
      <c r="L45" s="100"/>
      <c r="M45" s="100"/>
      <c r="N45" s="100"/>
    </row>
    <row r="46" spans="2:14">
      <c r="B46" s="98"/>
      <c r="C46" s="98"/>
      <c r="D46" s="100"/>
      <c r="E46" s="100"/>
      <c r="F46" s="100"/>
      <c r="H46" s="102"/>
      <c r="I46" s="102"/>
      <c r="J46" s="102"/>
      <c r="L46" s="100"/>
      <c r="M46" s="100"/>
      <c r="N46" s="100"/>
    </row>
    <row r="47" spans="2:14">
      <c r="B47" s="98"/>
      <c r="C47" s="98"/>
      <c r="D47" s="100"/>
      <c r="E47" s="100"/>
      <c r="F47" s="100"/>
      <c r="H47" s="102"/>
      <c r="I47" s="102"/>
      <c r="J47" s="102"/>
      <c r="L47" s="100"/>
      <c r="M47" s="100"/>
      <c r="N47" s="100"/>
    </row>
    <row r="48" spans="2:14">
      <c r="B48" s="98"/>
      <c r="C48" s="98"/>
      <c r="D48" s="100"/>
      <c r="E48" s="100"/>
      <c r="F48" s="100"/>
      <c r="H48" s="102"/>
      <c r="I48" s="103"/>
      <c r="J48" s="102"/>
      <c r="L48" s="100"/>
      <c r="M48" s="100"/>
      <c r="N48" s="100"/>
    </row>
    <row r="49" spans="2:14">
      <c r="B49" s="98"/>
      <c r="C49" s="98"/>
      <c r="D49" s="100"/>
      <c r="E49" s="100"/>
      <c r="F49" s="100"/>
      <c r="H49" s="102"/>
      <c r="I49" s="103"/>
      <c r="J49" s="102"/>
      <c r="L49" s="100"/>
      <c r="M49" s="100"/>
      <c r="N49" s="100"/>
    </row>
    <row r="50" spans="2:14">
      <c r="B50" s="98"/>
      <c r="C50" s="98"/>
      <c r="D50" s="100"/>
      <c r="E50" s="100"/>
      <c r="F50" s="100"/>
      <c r="H50" s="102"/>
      <c r="I50" s="103"/>
      <c r="J50" s="102"/>
      <c r="L50" s="100"/>
      <c r="M50" s="100"/>
      <c r="N50" s="100"/>
    </row>
    <row r="51" spans="2:14">
      <c r="B51" s="98"/>
      <c r="C51" s="98"/>
      <c r="D51" s="100"/>
      <c r="E51" s="100"/>
      <c r="F51" s="100"/>
      <c r="H51" s="102"/>
      <c r="I51" s="103"/>
      <c r="J51" s="102"/>
      <c r="L51" s="100"/>
      <c r="M51" s="100"/>
      <c r="N51" s="100"/>
    </row>
    <row r="52" spans="2:14">
      <c r="B52" s="98"/>
      <c r="C52" s="98"/>
      <c r="D52" s="100"/>
      <c r="E52" s="100"/>
      <c r="F52" s="100"/>
      <c r="H52" s="102"/>
      <c r="I52" s="103"/>
      <c r="J52" s="102"/>
      <c r="L52" s="100"/>
      <c r="M52" s="100"/>
      <c r="N52" s="100"/>
    </row>
    <row r="53" spans="2:14">
      <c r="B53" s="98"/>
      <c r="C53" s="98"/>
      <c r="D53" s="100"/>
      <c r="E53" s="100"/>
      <c r="F53" s="100"/>
      <c r="H53" s="102"/>
      <c r="I53" s="103"/>
      <c r="J53" s="102"/>
      <c r="L53" s="100"/>
      <c r="M53" s="100"/>
      <c r="N53" s="100"/>
    </row>
    <row r="54" spans="2:14">
      <c r="B54" s="98"/>
      <c r="C54" s="98"/>
      <c r="D54" s="100"/>
      <c r="E54" s="100"/>
      <c r="F54" s="100"/>
      <c r="H54" s="102"/>
      <c r="I54" s="103"/>
      <c r="J54" s="102"/>
      <c r="L54" s="100"/>
      <c r="M54" s="100"/>
      <c r="N54" s="100"/>
    </row>
    <row r="55" spans="2:14">
      <c r="B55" s="98"/>
      <c r="C55" s="98"/>
      <c r="D55" s="100"/>
      <c r="E55" s="100"/>
      <c r="F55" s="100"/>
      <c r="H55" s="102"/>
      <c r="I55" s="103"/>
      <c r="J55" s="102"/>
      <c r="L55" s="100"/>
      <c r="M55" s="100"/>
      <c r="N55" s="100"/>
    </row>
    <row r="56" spans="2:14">
      <c r="B56" s="98"/>
      <c r="C56" s="98"/>
      <c r="D56" s="100"/>
      <c r="E56" s="100"/>
      <c r="F56" s="100"/>
      <c r="H56" s="102"/>
      <c r="I56" s="103"/>
      <c r="J56" s="102"/>
      <c r="L56" s="100"/>
      <c r="M56" s="100"/>
      <c r="N56" s="100"/>
    </row>
    <row r="57" spans="2:14">
      <c r="B57" s="98"/>
      <c r="C57" s="98"/>
      <c r="D57" s="100"/>
      <c r="E57" s="100"/>
      <c r="F57" s="100"/>
      <c r="H57" s="102"/>
      <c r="I57" s="103"/>
      <c r="J57" s="102"/>
      <c r="L57" s="100"/>
      <c r="M57" s="100"/>
      <c r="N57" s="100"/>
    </row>
    <row r="58" spans="2:14">
      <c r="B58" s="98"/>
      <c r="C58" s="98"/>
      <c r="D58" s="100"/>
      <c r="E58" s="100"/>
      <c r="F58" s="100"/>
      <c r="H58" s="102"/>
      <c r="I58" s="103"/>
      <c r="J58" s="102"/>
      <c r="L58" s="100"/>
      <c r="M58" s="100"/>
      <c r="N58" s="100"/>
    </row>
    <row r="59" spans="2:14">
      <c r="B59" s="98"/>
      <c r="C59" s="98"/>
      <c r="D59" s="100"/>
      <c r="E59" s="100"/>
      <c r="F59" s="100"/>
      <c r="H59" s="102"/>
      <c r="I59" s="103"/>
      <c r="J59" s="102"/>
      <c r="L59" s="100"/>
      <c r="M59" s="100"/>
      <c r="N59" s="100"/>
    </row>
    <row r="60" spans="2:14">
      <c r="B60" s="98"/>
      <c r="C60" s="98"/>
      <c r="D60" s="100"/>
      <c r="E60" s="100"/>
      <c r="F60" s="100"/>
      <c r="H60" s="102"/>
      <c r="I60" s="103"/>
      <c r="J60" s="102"/>
      <c r="L60" s="100"/>
      <c r="M60" s="100"/>
      <c r="N60" s="100"/>
    </row>
    <row r="61" spans="2:14">
      <c r="B61" s="98"/>
      <c r="C61" s="98"/>
      <c r="D61" s="100"/>
      <c r="E61" s="100"/>
      <c r="F61" s="100"/>
      <c r="H61" s="102"/>
      <c r="I61" s="103"/>
      <c r="J61" s="102"/>
      <c r="L61" s="100"/>
      <c r="M61" s="100"/>
      <c r="N61" s="100"/>
    </row>
    <row r="62" spans="2:14">
      <c r="B62" s="98"/>
      <c r="C62" s="98"/>
      <c r="D62" s="100"/>
      <c r="E62" s="100"/>
      <c r="F62" s="100"/>
      <c r="H62" s="102"/>
      <c r="I62" s="103"/>
      <c r="J62" s="102"/>
      <c r="L62" s="100"/>
      <c r="M62" s="100"/>
      <c r="N62" s="100"/>
    </row>
    <row r="63" spans="2:14">
      <c r="B63" s="98"/>
      <c r="C63" s="98"/>
      <c r="D63" s="100"/>
      <c r="E63" s="100"/>
      <c r="F63" s="100"/>
      <c r="H63" s="102"/>
      <c r="I63" s="103"/>
      <c r="J63" s="102"/>
      <c r="L63" s="100"/>
      <c r="M63" s="100"/>
      <c r="N63" s="100"/>
    </row>
    <row r="64" spans="2:14">
      <c r="B64" s="98"/>
      <c r="C64" s="98"/>
      <c r="D64" s="100"/>
      <c r="E64" s="100"/>
      <c r="F64" s="100"/>
      <c r="H64" s="102"/>
      <c r="I64" s="103"/>
      <c r="J64" s="102"/>
      <c r="L64" s="100"/>
      <c r="M64" s="100"/>
      <c r="N64" s="100"/>
    </row>
    <row r="65" spans="2:14">
      <c r="B65" s="98"/>
      <c r="C65" s="98"/>
      <c r="D65" s="100"/>
      <c r="E65" s="100"/>
      <c r="F65" s="100"/>
      <c r="H65" s="102"/>
      <c r="I65" s="103"/>
      <c r="J65" s="102"/>
      <c r="L65" s="100"/>
      <c r="M65" s="100"/>
      <c r="N65" s="100"/>
    </row>
    <row r="66" spans="2:14">
      <c r="B66" s="98"/>
      <c r="C66" s="98"/>
      <c r="D66" s="100"/>
      <c r="E66" s="100"/>
      <c r="F66" s="100"/>
      <c r="H66" s="102"/>
      <c r="I66" s="103"/>
      <c r="J66" s="102"/>
      <c r="L66" s="100"/>
      <c r="M66" s="100"/>
      <c r="N66" s="100"/>
    </row>
    <row r="67" spans="2:14">
      <c r="B67" s="98"/>
      <c r="C67" s="98"/>
      <c r="D67" s="100"/>
      <c r="E67" s="100"/>
      <c r="F67" s="100"/>
      <c r="H67" s="102"/>
      <c r="I67" s="103"/>
      <c r="J67" s="102"/>
      <c r="L67" s="100"/>
      <c r="M67" s="100"/>
      <c r="N67" s="100"/>
    </row>
    <row r="68" spans="2:14">
      <c r="B68" s="98"/>
      <c r="C68" s="98"/>
      <c r="D68" s="100"/>
      <c r="E68" s="100"/>
      <c r="F68" s="100"/>
      <c r="H68" s="102"/>
      <c r="I68" s="103"/>
      <c r="J68" s="102"/>
      <c r="L68" s="100"/>
      <c r="M68" s="100"/>
      <c r="N68" s="100"/>
    </row>
    <row r="69" spans="2:14">
      <c r="B69" s="98"/>
      <c r="C69" s="98"/>
      <c r="D69" s="100"/>
      <c r="E69" s="100"/>
      <c r="F69" s="100"/>
      <c r="H69" s="102"/>
      <c r="I69" s="103"/>
      <c r="J69" s="102"/>
      <c r="L69" s="100"/>
      <c r="M69" s="100"/>
      <c r="N69" s="100"/>
    </row>
    <row r="70" spans="2:14">
      <c r="B70" s="98"/>
      <c r="C70" s="98"/>
      <c r="D70" s="100"/>
      <c r="E70" s="100"/>
      <c r="F70" s="100"/>
      <c r="H70" s="102"/>
      <c r="I70" s="103"/>
      <c r="J70" s="102"/>
      <c r="L70" s="100"/>
      <c r="M70" s="100"/>
      <c r="N70" s="100"/>
    </row>
    <row r="71" spans="2:14">
      <c r="B71" s="98"/>
      <c r="C71" s="98"/>
      <c r="D71" s="100"/>
      <c r="E71" s="100"/>
      <c r="F71" s="100"/>
      <c r="H71" s="102"/>
      <c r="I71" s="103"/>
      <c r="J71" s="102"/>
      <c r="L71" s="100"/>
      <c r="M71" s="100"/>
      <c r="N71" s="100"/>
    </row>
    <row r="72" spans="2:14">
      <c r="B72" s="98"/>
      <c r="C72" s="98"/>
      <c r="D72" s="100"/>
      <c r="E72" s="100"/>
      <c r="F72" s="100"/>
      <c r="H72" s="102"/>
      <c r="I72" s="103"/>
      <c r="J72" s="102"/>
      <c r="L72" s="100"/>
      <c r="M72" s="100"/>
      <c r="N72" s="100"/>
    </row>
    <row r="73" spans="2:14">
      <c r="B73" s="98"/>
      <c r="C73" s="98"/>
      <c r="D73" s="100"/>
      <c r="E73" s="100"/>
      <c r="F73" s="100"/>
      <c r="H73" s="102"/>
      <c r="I73" s="103"/>
      <c r="J73" s="102"/>
      <c r="L73" s="100"/>
      <c r="M73" s="100"/>
      <c r="N73" s="100"/>
    </row>
    <row r="74" spans="2:14">
      <c r="B74" s="98"/>
      <c r="C74" s="98"/>
      <c r="D74" s="100"/>
      <c r="E74" s="100"/>
      <c r="F74" s="100"/>
      <c r="H74" s="102"/>
      <c r="I74" s="103"/>
      <c r="J74" s="102"/>
      <c r="L74" s="100"/>
      <c r="M74" s="100"/>
      <c r="N74" s="100"/>
    </row>
    <row r="75" spans="2:14">
      <c r="B75" s="98"/>
      <c r="C75" s="98"/>
      <c r="D75" s="100"/>
      <c r="E75" s="100"/>
      <c r="F75" s="100"/>
      <c r="H75" s="102"/>
      <c r="I75" s="103"/>
      <c r="J75" s="102"/>
      <c r="L75" s="100"/>
      <c r="M75" s="100"/>
      <c r="N75" s="100"/>
    </row>
    <row r="76" spans="2:14">
      <c r="B76" s="98"/>
      <c r="C76" s="98"/>
      <c r="D76" s="100"/>
      <c r="E76" s="100"/>
      <c r="F76" s="100"/>
      <c r="H76" s="102"/>
      <c r="I76" s="103"/>
      <c r="J76" s="102"/>
      <c r="L76" s="100"/>
      <c r="M76" s="100"/>
      <c r="N76" s="100"/>
    </row>
    <row r="77" spans="2:14">
      <c r="B77" s="98"/>
      <c r="C77" s="98"/>
      <c r="D77" s="100"/>
      <c r="E77" s="100"/>
      <c r="F77" s="100"/>
      <c r="H77" s="102"/>
      <c r="I77" s="103"/>
      <c r="J77" s="102"/>
      <c r="L77" s="100"/>
      <c r="M77" s="100"/>
      <c r="N77" s="100"/>
    </row>
    <row r="78" spans="2:14">
      <c r="B78" s="98"/>
      <c r="C78" s="98"/>
      <c r="D78" s="100"/>
      <c r="E78" s="100"/>
      <c r="F78" s="100"/>
      <c r="H78" s="102"/>
      <c r="I78" s="103"/>
      <c r="J78" s="102"/>
      <c r="L78" s="100"/>
      <c r="M78" s="100"/>
      <c r="N78" s="100"/>
    </row>
    <row r="79" spans="2:14">
      <c r="B79" s="98"/>
      <c r="C79" s="98"/>
      <c r="D79" s="100"/>
      <c r="E79" s="100"/>
      <c r="F79" s="100"/>
      <c r="H79" s="102"/>
      <c r="I79" s="103"/>
      <c r="J79" s="102"/>
      <c r="L79" s="100"/>
      <c r="M79" s="100"/>
      <c r="N79" s="100"/>
    </row>
    <row r="80" spans="2:14">
      <c r="B80" s="98"/>
      <c r="C80" s="98"/>
      <c r="D80" s="100"/>
      <c r="E80" s="100"/>
      <c r="F80" s="100"/>
      <c r="H80" s="102"/>
      <c r="I80" s="103"/>
      <c r="J80" s="102"/>
      <c r="L80" s="100"/>
      <c r="M80" s="100"/>
      <c r="N80" s="100"/>
    </row>
    <row r="81" spans="2:14">
      <c r="B81" s="98"/>
      <c r="C81" s="98"/>
      <c r="D81" s="100"/>
      <c r="E81" s="100"/>
      <c r="F81" s="100"/>
      <c r="H81" s="102"/>
      <c r="I81" s="103"/>
      <c r="J81" s="102"/>
      <c r="L81" s="100"/>
      <c r="M81" s="100"/>
      <c r="N81" s="100"/>
    </row>
    <row r="82" spans="2:14">
      <c r="B82" s="98"/>
      <c r="C82" s="98"/>
      <c r="D82" s="100"/>
      <c r="E82" s="100"/>
      <c r="F82" s="100"/>
      <c r="H82" s="102"/>
      <c r="I82" s="103"/>
      <c r="J82" s="102"/>
      <c r="L82" s="100"/>
      <c r="M82" s="100"/>
      <c r="N82" s="100"/>
    </row>
    <row r="83" spans="2:14">
      <c r="B83" s="98"/>
      <c r="C83" s="98"/>
      <c r="D83" s="100"/>
      <c r="E83" s="100"/>
      <c r="F83" s="100"/>
      <c r="H83" s="102"/>
      <c r="I83" s="103"/>
      <c r="J83" s="102"/>
      <c r="L83" s="100"/>
      <c r="M83" s="100"/>
      <c r="N83" s="100"/>
    </row>
    <row r="84" spans="2:14">
      <c r="B84" s="98"/>
      <c r="C84" s="98"/>
      <c r="D84" s="100"/>
      <c r="E84" s="100"/>
      <c r="F84" s="100"/>
      <c r="H84" s="102"/>
      <c r="I84" s="103"/>
      <c r="J84" s="102"/>
      <c r="L84" s="100"/>
      <c r="M84" s="100"/>
      <c r="N84" s="100"/>
    </row>
    <row r="85" spans="2:14">
      <c r="B85" s="98"/>
      <c r="C85" s="98"/>
      <c r="D85" s="100"/>
      <c r="E85" s="100"/>
      <c r="F85" s="100"/>
      <c r="H85" s="102"/>
      <c r="I85" s="103"/>
      <c r="J85" s="102"/>
      <c r="L85" s="100"/>
      <c r="M85" s="100"/>
      <c r="N85" s="100"/>
    </row>
    <row r="86" spans="2:14">
      <c r="B86" s="98"/>
      <c r="C86" s="98"/>
      <c r="D86" s="100"/>
      <c r="E86" s="100"/>
      <c r="F86" s="100"/>
      <c r="H86" s="102"/>
      <c r="I86" s="103"/>
      <c r="J86" s="102"/>
      <c r="L86" s="100"/>
      <c r="M86" s="100"/>
      <c r="N86" s="100"/>
    </row>
    <row r="87" spans="2:14">
      <c r="B87" s="98"/>
      <c r="C87" s="98"/>
      <c r="D87" s="100"/>
      <c r="E87" s="100"/>
      <c r="F87" s="100"/>
      <c r="H87" s="102"/>
      <c r="I87" s="103"/>
      <c r="J87" s="102"/>
      <c r="L87" s="100"/>
      <c r="M87" s="100"/>
      <c r="N87" s="100"/>
    </row>
    <row r="88" spans="2:14">
      <c r="B88" s="98"/>
      <c r="C88" s="98"/>
      <c r="D88" s="100"/>
      <c r="E88" s="100"/>
      <c r="F88" s="100"/>
      <c r="H88" s="102"/>
      <c r="I88" s="103"/>
      <c r="J88" s="102"/>
      <c r="L88" s="100"/>
      <c r="M88" s="100"/>
      <c r="N88" s="100"/>
    </row>
    <row r="89" spans="2:14">
      <c r="B89" s="98"/>
      <c r="C89" s="98"/>
      <c r="D89" s="100"/>
      <c r="E89" s="100"/>
      <c r="F89" s="100"/>
      <c r="H89" s="102"/>
      <c r="I89" s="103"/>
      <c r="J89" s="102"/>
      <c r="L89" s="100"/>
      <c r="M89" s="100"/>
      <c r="N89" s="100"/>
    </row>
    <row r="90" spans="2:14">
      <c r="B90" s="98"/>
      <c r="C90" s="98"/>
      <c r="D90" s="100"/>
      <c r="E90" s="100"/>
      <c r="F90" s="100"/>
      <c r="H90" s="102"/>
      <c r="I90" s="103"/>
      <c r="J90" s="102"/>
      <c r="L90" s="100"/>
      <c r="M90" s="100"/>
      <c r="N90" s="100"/>
    </row>
    <row r="91" spans="2:14">
      <c r="B91" s="98"/>
      <c r="C91" s="98"/>
      <c r="D91" s="100"/>
      <c r="E91" s="100"/>
      <c r="F91" s="100"/>
      <c r="H91" s="102"/>
      <c r="I91" s="103"/>
      <c r="J91" s="102"/>
      <c r="L91" s="100"/>
      <c r="M91" s="100"/>
      <c r="N91" s="100"/>
    </row>
    <row r="92" spans="2:14">
      <c r="B92" s="98"/>
      <c r="C92" s="98"/>
      <c r="D92" s="100"/>
      <c r="E92" s="100"/>
      <c r="F92" s="100"/>
      <c r="H92" s="102"/>
      <c r="I92" s="103"/>
      <c r="J92" s="102"/>
      <c r="L92" s="100"/>
      <c r="M92" s="100"/>
      <c r="N92" s="100"/>
    </row>
    <row r="93" spans="2:14">
      <c r="B93" s="98"/>
      <c r="C93" s="98"/>
      <c r="D93" s="100"/>
      <c r="E93" s="100"/>
      <c r="F93" s="100"/>
      <c r="H93" s="102"/>
      <c r="I93" s="103"/>
      <c r="J93" s="102"/>
      <c r="L93" s="100"/>
      <c r="M93" s="100"/>
      <c r="N93" s="100"/>
    </row>
    <row r="94" spans="2:14">
      <c r="B94" s="98"/>
      <c r="C94" s="98"/>
      <c r="D94" s="100"/>
      <c r="E94" s="100"/>
      <c r="F94" s="100"/>
      <c r="H94" s="102"/>
      <c r="I94" s="103"/>
      <c r="J94" s="102"/>
      <c r="L94" s="100"/>
      <c r="M94" s="100"/>
      <c r="N94" s="100"/>
    </row>
    <row r="95" spans="2:14">
      <c r="B95" s="98"/>
      <c r="C95" s="98"/>
      <c r="D95" s="100"/>
      <c r="E95" s="100"/>
      <c r="F95" s="100"/>
      <c r="H95" s="102"/>
      <c r="I95" s="103"/>
      <c r="J95" s="102"/>
      <c r="L95" s="100"/>
      <c r="M95" s="100"/>
      <c r="N95" s="100"/>
    </row>
    <row r="96" spans="2:14">
      <c r="B96" s="98"/>
      <c r="C96" s="98"/>
      <c r="D96" s="100"/>
      <c r="E96" s="100"/>
      <c r="F96" s="100"/>
      <c r="H96" s="102"/>
      <c r="I96" s="103"/>
      <c r="J96" s="102"/>
      <c r="L96" s="100"/>
      <c r="M96" s="100"/>
      <c r="N96" s="100"/>
    </row>
    <row r="97" spans="2:14">
      <c r="B97" s="98"/>
      <c r="C97" s="98"/>
      <c r="D97" s="100"/>
      <c r="E97" s="100"/>
      <c r="F97" s="100"/>
      <c r="H97" s="102"/>
      <c r="I97" s="103"/>
      <c r="J97" s="102"/>
      <c r="L97" s="100"/>
      <c r="M97" s="100"/>
      <c r="N97" s="100"/>
    </row>
    <row r="98" spans="2:14">
      <c r="B98" s="98"/>
      <c r="C98" s="98"/>
      <c r="D98" s="100"/>
      <c r="E98" s="100"/>
      <c r="F98" s="100"/>
      <c r="H98" s="102"/>
      <c r="I98" s="103"/>
      <c r="J98" s="102"/>
      <c r="L98" s="100"/>
      <c r="M98" s="100"/>
      <c r="N98" s="100"/>
    </row>
    <row r="99" spans="2:14">
      <c r="B99" s="98"/>
      <c r="C99" s="98"/>
      <c r="D99" s="100"/>
      <c r="E99" s="100"/>
      <c r="F99" s="100"/>
      <c r="H99" s="102"/>
      <c r="I99" s="103"/>
      <c r="J99" s="102"/>
      <c r="L99" s="100"/>
      <c r="M99" s="100"/>
      <c r="N99" s="100"/>
    </row>
    <row r="100" spans="2:14">
      <c r="B100" s="98"/>
      <c r="C100" s="98"/>
      <c r="D100" s="100"/>
      <c r="E100" s="100"/>
      <c r="F100" s="100"/>
      <c r="H100" s="102"/>
      <c r="I100" s="103"/>
      <c r="J100" s="102"/>
      <c r="L100" s="100"/>
      <c r="M100" s="100"/>
      <c r="N100" s="100"/>
    </row>
    <row r="101" spans="2:14">
      <c r="B101" s="98"/>
      <c r="C101" s="98"/>
      <c r="D101" s="100"/>
      <c r="E101" s="100"/>
      <c r="F101" s="100"/>
      <c r="H101" s="102"/>
      <c r="I101" s="103"/>
      <c r="J101" s="102"/>
      <c r="L101" s="100"/>
      <c r="M101" s="100"/>
      <c r="N101" s="100"/>
    </row>
    <row r="102" spans="2:14">
      <c r="B102" s="98"/>
      <c r="C102" s="98"/>
      <c r="D102" s="100"/>
      <c r="E102" s="100"/>
      <c r="F102" s="100"/>
      <c r="H102" s="102"/>
      <c r="I102" s="103"/>
      <c r="J102" s="102"/>
      <c r="L102" s="100"/>
      <c r="M102" s="100"/>
      <c r="N102" s="100"/>
    </row>
    <row r="103" spans="2:14">
      <c r="B103" s="98"/>
      <c r="C103" s="98"/>
      <c r="D103" s="100"/>
      <c r="E103" s="100"/>
      <c r="F103" s="100"/>
      <c r="H103" s="102"/>
      <c r="I103" s="103"/>
      <c r="J103" s="102"/>
      <c r="L103" s="100"/>
      <c r="M103" s="100"/>
      <c r="N103" s="100"/>
    </row>
    <row r="104" spans="2:14">
      <c r="B104" s="98"/>
      <c r="C104" s="98"/>
      <c r="D104" s="100"/>
      <c r="E104" s="100"/>
      <c r="F104" s="100"/>
      <c r="H104" s="102"/>
      <c r="I104" s="103"/>
      <c r="J104" s="102"/>
      <c r="L104" s="100"/>
      <c r="M104" s="100"/>
      <c r="N104" s="100"/>
    </row>
    <row r="105" spans="2:14">
      <c r="B105" s="98"/>
      <c r="C105" s="98"/>
      <c r="D105" s="100"/>
      <c r="E105" s="100"/>
      <c r="F105" s="100"/>
      <c r="H105" s="102"/>
      <c r="I105" s="103"/>
      <c r="J105" s="102"/>
      <c r="L105" s="100"/>
      <c r="M105" s="100"/>
      <c r="N105" s="100"/>
    </row>
    <row r="106" spans="2:14">
      <c r="B106" s="98"/>
      <c r="C106" s="98"/>
      <c r="D106" s="100"/>
      <c r="E106" s="100"/>
      <c r="F106" s="100"/>
      <c r="H106" s="102"/>
      <c r="I106" s="103"/>
      <c r="J106" s="102"/>
      <c r="L106" s="100"/>
      <c r="M106" s="100"/>
      <c r="N106" s="100"/>
    </row>
    <row r="107" spans="2:14">
      <c r="B107" s="98"/>
      <c r="C107" s="98"/>
      <c r="D107" s="100"/>
      <c r="E107" s="100"/>
      <c r="F107" s="100"/>
      <c r="H107" s="102"/>
      <c r="I107" s="103"/>
      <c r="J107" s="102"/>
      <c r="L107" s="100"/>
      <c r="M107" s="100"/>
      <c r="N107" s="100"/>
    </row>
    <row r="108" spans="2:14">
      <c r="B108" s="98"/>
      <c r="C108" s="98"/>
      <c r="D108" s="100"/>
      <c r="E108" s="100"/>
      <c r="F108" s="100"/>
      <c r="H108" s="102"/>
      <c r="I108" s="103"/>
      <c r="J108" s="102"/>
      <c r="L108" s="100"/>
      <c r="M108" s="100"/>
      <c r="N108" s="100"/>
    </row>
    <row r="109" spans="2:14">
      <c r="B109" s="98"/>
      <c r="C109" s="98"/>
      <c r="D109" s="100"/>
      <c r="E109" s="100"/>
      <c r="F109" s="100"/>
      <c r="H109" s="102"/>
      <c r="I109" s="103"/>
      <c r="J109" s="102"/>
      <c r="L109" s="100"/>
      <c r="M109" s="100"/>
      <c r="N109" s="100"/>
    </row>
    <row r="110" spans="2:14">
      <c r="B110" s="98"/>
      <c r="C110" s="98"/>
      <c r="D110" s="100"/>
      <c r="E110" s="100"/>
      <c r="F110" s="100"/>
      <c r="H110" s="102"/>
      <c r="I110" s="103"/>
      <c r="J110" s="102"/>
      <c r="L110" s="100"/>
      <c r="M110" s="100"/>
      <c r="N110" s="100"/>
    </row>
    <row r="111" spans="2:14">
      <c r="B111" s="98"/>
      <c r="C111" s="98"/>
      <c r="D111" s="100"/>
      <c r="E111" s="100"/>
      <c r="F111" s="100"/>
      <c r="H111" s="102"/>
      <c r="I111" s="103"/>
      <c r="J111" s="102"/>
      <c r="L111" s="100"/>
      <c r="M111" s="100"/>
      <c r="N111" s="100"/>
    </row>
    <row r="112" spans="2:14">
      <c r="B112" s="98"/>
      <c r="C112" s="98"/>
      <c r="D112" s="100"/>
      <c r="E112" s="100"/>
      <c r="F112" s="100"/>
      <c r="H112" s="102"/>
      <c r="I112" s="103"/>
      <c r="J112" s="102"/>
      <c r="L112" s="100"/>
      <c r="M112" s="100"/>
      <c r="N112" s="100"/>
    </row>
    <row r="113" spans="2:14">
      <c r="B113" s="98"/>
      <c r="C113" s="98"/>
      <c r="D113" s="100"/>
      <c r="E113" s="100"/>
      <c r="F113" s="100"/>
      <c r="H113" s="102"/>
      <c r="I113" s="103"/>
      <c r="J113" s="102"/>
      <c r="L113" s="100"/>
      <c r="M113" s="100"/>
      <c r="N113" s="100"/>
    </row>
    <row r="114" spans="2:14">
      <c r="B114" s="98"/>
      <c r="C114" s="98"/>
      <c r="D114" s="100"/>
      <c r="E114" s="100"/>
      <c r="F114" s="100"/>
      <c r="H114" s="102"/>
      <c r="I114" s="103"/>
      <c r="J114" s="102"/>
      <c r="L114" s="100"/>
      <c r="M114" s="100"/>
      <c r="N114" s="100"/>
    </row>
    <row r="115" spans="2:14">
      <c r="B115" s="98"/>
      <c r="C115" s="98"/>
      <c r="D115" s="100"/>
      <c r="E115" s="100"/>
      <c r="F115" s="100"/>
      <c r="H115" s="102"/>
      <c r="I115" s="103"/>
      <c r="J115" s="102"/>
      <c r="L115" s="100"/>
      <c r="M115" s="100"/>
      <c r="N115" s="100"/>
    </row>
    <row r="116" spans="2:14">
      <c r="B116" s="98"/>
      <c r="C116" s="98"/>
      <c r="D116" s="100"/>
      <c r="E116" s="100"/>
      <c r="F116" s="100"/>
      <c r="H116" s="102"/>
      <c r="I116" s="103"/>
      <c r="J116" s="102"/>
      <c r="L116" s="100"/>
      <c r="M116" s="100"/>
      <c r="N116" s="100"/>
    </row>
    <row r="117" spans="2:14">
      <c r="B117" s="98"/>
      <c r="C117" s="98"/>
      <c r="D117" s="100"/>
      <c r="E117" s="100"/>
      <c r="F117" s="100"/>
      <c r="H117" s="102"/>
      <c r="I117" s="103"/>
      <c r="J117" s="102"/>
      <c r="L117" s="100"/>
      <c r="M117" s="100"/>
      <c r="N117" s="100"/>
    </row>
    <row r="118" spans="2:14">
      <c r="B118" s="98"/>
      <c r="C118" s="98"/>
      <c r="D118" s="100"/>
      <c r="E118" s="100"/>
      <c r="F118" s="100"/>
      <c r="H118" s="102"/>
      <c r="I118" s="103"/>
      <c r="J118" s="102"/>
      <c r="L118" s="100"/>
      <c r="M118" s="100"/>
      <c r="N118" s="100"/>
    </row>
    <row r="119" spans="2:14">
      <c r="B119" s="98"/>
      <c r="C119" s="98"/>
      <c r="D119" s="100"/>
      <c r="E119" s="100"/>
      <c r="F119" s="100"/>
      <c r="H119" s="102"/>
      <c r="I119" s="103"/>
      <c r="J119" s="102"/>
      <c r="L119" s="100"/>
      <c r="M119" s="100"/>
      <c r="N119" s="100"/>
    </row>
    <row r="120" spans="2:14">
      <c r="B120" s="98"/>
      <c r="C120" s="98"/>
      <c r="D120" s="100"/>
      <c r="E120" s="100"/>
      <c r="F120" s="100"/>
      <c r="H120" s="102"/>
      <c r="I120" s="103"/>
      <c r="J120" s="102"/>
      <c r="L120" s="100"/>
      <c r="M120" s="100"/>
      <c r="N120" s="100"/>
    </row>
    <row r="121" spans="2:14">
      <c r="B121" s="98"/>
      <c r="C121" s="98"/>
      <c r="D121" s="100"/>
      <c r="E121" s="100"/>
      <c r="F121" s="100"/>
      <c r="H121" s="102"/>
      <c r="I121" s="103"/>
      <c r="J121" s="102"/>
      <c r="L121" s="100"/>
      <c r="M121" s="100"/>
      <c r="N121" s="100"/>
    </row>
    <row r="122" spans="2:14">
      <c r="B122" s="98"/>
      <c r="C122" s="98"/>
      <c r="D122" s="100"/>
      <c r="E122" s="100"/>
      <c r="F122" s="100"/>
      <c r="H122" s="102"/>
      <c r="I122" s="103"/>
      <c r="J122" s="102"/>
      <c r="L122" s="100"/>
      <c r="M122" s="100"/>
      <c r="N122" s="100"/>
    </row>
    <row r="123" spans="2:14">
      <c r="B123" s="98"/>
      <c r="C123" s="98"/>
      <c r="D123" s="100"/>
      <c r="E123" s="100"/>
      <c r="F123" s="100"/>
      <c r="H123" s="102"/>
      <c r="I123" s="103"/>
      <c r="J123" s="102"/>
      <c r="L123" s="100"/>
      <c r="M123" s="100"/>
      <c r="N123" s="100"/>
    </row>
    <row r="124" spans="2:14">
      <c r="B124" s="98"/>
      <c r="C124" s="98"/>
      <c r="D124" s="100"/>
      <c r="E124" s="100"/>
      <c r="F124" s="100"/>
      <c r="H124" s="102"/>
      <c r="I124" s="103"/>
      <c r="J124" s="102"/>
      <c r="L124" s="100"/>
      <c r="M124" s="100"/>
      <c r="N124" s="100"/>
    </row>
    <row r="125" spans="2:14">
      <c r="B125" s="98"/>
      <c r="C125" s="98"/>
      <c r="D125" s="100"/>
      <c r="E125" s="100"/>
      <c r="F125" s="100"/>
      <c r="H125" s="102"/>
      <c r="I125" s="103"/>
      <c r="J125" s="102"/>
      <c r="L125" s="100"/>
      <c r="M125" s="100"/>
      <c r="N125" s="100"/>
    </row>
    <row r="126" spans="2:14">
      <c r="B126" s="98"/>
      <c r="C126" s="98"/>
      <c r="D126" s="100"/>
      <c r="E126" s="100"/>
      <c r="F126" s="100"/>
      <c r="H126" s="102"/>
      <c r="I126" s="103"/>
      <c r="J126" s="102"/>
      <c r="L126" s="100"/>
      <c r="M126" s="100"/>
      <c r="N126" s="100"/>
    </row>
    <row r="127" spans="2:14">
      <c r="B127" s="98"/>
      <c r="C127" s="98"/>
      <c r="D127" s="100"/>
      <c r="E127" s="100"/>
      <c r="F127" s="100"/>
      <c r="H127" s="102"/>
      <c r="I127" s="103"/>
      <c r="J127" s="102"/>
      <c r="L127" s="100"/>
      <c r="M127" s="100"/>
      <c r="N127" s="100"/>
    </row>
    <row r="128" spans="2:14">
      <c r="B128" s="98"/>
      <c r="C128" s="98"/>
      <c r="D128" s="100"/>
      <c r="E128" s="100"/>
      <c r="F128" s="100"/>
      <c r="H128" s="102"/>
      <c r="I128" s="103"/>
      <c r="J128" s="102"/>
      <c r="L128" s="100"/>
      <c r="M128" s="100"/>
      <c r="N128" s="100"/>
    </row>
    <row r="129" spans="2:14">
      <c r="B129" s="98"/>
      <c r="C129" s="98"/>
      <c r="D129" s="100"/>
      <c r="E129" s="100"/>
      <c r="F129" s="100"/>
      <c r="H129" s="102"/>
      <c r="I129" s="103"/>
      <c r="J129" s="102"/>
      <c r="L129" s="100"/>
      <c r="M129" s="100"/>
      <c r="N129" s="100"/>
    </row>
    <row r="130" spans="2:14">
      <c r="B130" s="98"/>
      <c r="C130" s="98"/>
      <c r="D130" s="100"/>
      <c r="E130" s="100"/>
      <c r="F130" s="100"/>
      <c r="H130" s="102"/>
      <c r="I130" s="103"/>
      <c r="J130" s="102"/>
      <c r="L130" s="100"/>
      <c r="M130" s="100"/>
      <c r="N130" s="100"/>
    </row>
    <row r="131" spans="2:14">
      <c r="B131" s="98"/>
      <c r="C131" s="98"/>
      <c r="D131" s="100"/>
      <c r="E131" s="100"/>
      <c r="F131" s="100"/>
      <c r="H131" s="102"/>
      <c r="I131" s="103"/>
      <c r="J131" s="102"/>
      <c r="L131" s="100"/>
      <c r="M131" s="100"/>
      <c r="N131" s="100"/>
    </row>
    <row r="132" spans="2:14">
      <c r="B132" s="98"/>
      <c r="C132" s="98"/>
      <c r="D132" s="100"/>
      <c r="E132" s="100"/>
      <c r="F132" s="100"/>
      <c r="H132" s="102"/>
      <c r="I132" s="103"/>
      <c r="J132" s="102"/>
      <c r="L132" s="100"/>
      <c r="M132" s="100"/>
      <c r="N132" s="100"/>
    </row>
    <row r="133" spans="2:14">
      <c r="B133" s="98"/>
      <c r="C133" s="98"/>
      <c r="D133" s="100"/>
      <c r="E133" s="100"/>
      <c r="F133" s="100"/>
      <c r="H133" s="102"/>
      <c r="I133" s="103"/>
      <c r="J133" s="102"/>
      <c r="L133" s="100"/>
      <c r="M133" s="100"/>
      <c r="N133" s="100"/>
    </row>
    <row r="134" spans="2:14">
      <c r="B134" s="98"/>
      <c r="C134" s="98"/>
      <c r="D134" s="100"/>
      <c r="E134" s="100"/>
      <c r="F134" s="100"/>
      <c r="H134" s="102"/>
      <c r="I134" s="103"/>
      <c r="J134" s="102"/>
      <c r="L134" s="100"/>
      <c r="M134" s="100"/>
      <c r="N134" s="100"/>
    </row>
    <row r="135" spans="2:14">
      <c r="B135" s="98"/>
      <c r="C135" s="98"/>
      <c r="D135" s="100"/>
      <c r="E135" s="100"/>
      <c r="F135" s="100"/>
      <c r="H135" s="102"/>
      <c r="I135" s="103"/>
      <c r="J135" s="102"/>
      <c r="L135" s="100"/>
      <c r="M135" s="100"/>
      <c r="N135" s="100"/>
    </row>
    <row r="136" spans="2:14">
      <c r="B136" s="98"/>
      <c r="C136" s="98"/>
      <c r="D136" s="100"/>
      <c r="E136" s="100"/>
      <c r="F136" s="100"/>
      <c r="H136" s="102"/>
      <c r="I136" s="103"/>
      <c r="J136" s="102"/>
      <c r="L136" s="100"/>
      <c r="M136" s="100"/>
      <c r="N136" s="100"/>
    </row>
    <row r="137" spans="2:14">
      <c r="B137" s="98"/>
      <c r="C137" s="98"/>
      <c r="D137" s="100"/>
      <c r="E137" s="100"/>
      <c r="F137" s="100"/>
      <c r="H137" s="102"/>
      <c r="I137" s="103"/>
      <c r="J137" s="102"/>
      <c r="L137" s="100"/>
      <c r="M137" s="100"/>
      <c r="N137" s="100"/>
    </row>
    <row r="138" spans="2:14">
      <c r="B138" s="98"/>
      <c r="C138" s="98"/>
      <c r="D138" s="100"/>
      <c r="E138" s="100"/>
      <c r="F138" s="100"/>
      <c r="H138" s="102"/>
      <c r="I138" s="103"/>
      <c r="J138" s="102"/>
      <c r="L138" s="100"/>
      <c r="M138" s="100"/>
      <c r="N138" s="100"/>
    </row>
    <row r="139" spans="2:14">
      <c r="B139" s="98"/>
      <c r="C139" s="98"/>
      <c r="D139" s="100"/>
      <c r="E139" s="100"/>
      <c r="F139" s="100"/>
      <c r="H139" s="102"/>
      <c r="I139" s="103"/>
      <c r="J139" s="102"/>
      <c r="L139" s="100"/>
      <c r="M139" s="100"/>
      <c r="N139" s="100"/>
    </row>
    <row r="140" spans="2:14">
      <c r="B140" s="98"/>
      <c r="C140" s="98"/>
      <c r="D140" s="100"/>
      <c r="E140" s="100"/>
      <c r="F140" s="100"/>
      <c r="H140" s="102"/>
      <c r="I140" s="103"/>
      <c r="J140" s="102"/>
      <c r="L140" s="100"/>
      <c r="M140" s="100"/>
      <c r="N140" s="100"/>
    </row>
    <row r="141" spans="2:14">
      <c r="B141" s="98"/>
      <c r="C141" s="98"/>
      <c r="D141" s="100"/>
      <c r="E141" s="100"/>
      <c r="F141" s="100"/>
      <c r="H141" s="102"/>
      <c r="I141" s="103"/>
      <c r="J141" s="102"/>
      <c r="L141" s="100"/>
      <c r="M141" s="100"/>
      <c r="N141" s="100"/>
    </row>
    <row r="142" spans="2:14">
      <c r="B142" s="98"/>
      <c r="C142" s="98"/>
      <c r="D142" s="100"/>
      <c r="E142" s="100"/>
      <c r="F142" s="100"/>
      <c r="H142" s="102"/>
      <c r="I142" s="103"/>
      <c r="J142" s="102"/>
      <c r="L142" s="100"/>
      <c r="M142" s="100"/>
      <c r="N142" s="100"/>
    </row>
    <row r="143" spans="2:14">
      <c r="B143" s="98"/>
      <c r="C143" s="98"/>
      <c r="D143" s="100"/>
      <c r="E143" s="100"/>
      <c r="F143" s="100"/>
      <c r="H143" s="102"/>
      <c r="I143" s="103"/>
      <c r="J143" s="102"/>
      <c r="L143" s="100"/>
      <c r="M143" s="100"/>
      <c r="N143" s="100"/>
    </row>
    <row r="144" spans="2:14">
      <c r="B144" s="98"/>
      <c r="C144" s="98"/>
      <c r="D144" s="100"/>
      <c r="E144" s="100"/>
      <c r="F144" s="100"/>
      <c r="H144" s="102"/>
      <c r="I144" s="103"/>
      <c r="J144" s="102"/>
      <c r="L144" s="100"/>
      <c r="M144" s="100"/>
      <c r="N144" s="100"/>
    </row>
    <row r="145" spans="2:14">
      <c r="B145" s="98"/>
      <c r="C145" s="98"/>
      <c r="D145" s="100"/>
      <c r="E145" s="100"/>
      <c r="F145" s="100"/>
      <c r="H145" s="102"/>
      <c r="I145" s="103"/>
      <c r="J145" s="102"/>
      <c r="L145" s="100"/>
      <c r="M145" s="100"/>
      <c r="N145" s="100"/>
    </row>
    <row r="146" spans="2:14">
      <c r="B146" s="98"/>
      <c r="C146" s="98"/>
      <c r="D146" s="100"/>
      <c r="E146" s="100"/>
      <c r="F146" s="100"/>
      <c r="H146" s="102"/>
      <c r="I146" s="103"/>
      <c r="J146" s="102"/>
      <c r="L146" s="100"/>
      <c r="M146" s="100"/>
      <c r="N146" s="100"/>
    </row>
    <row r="147" spans="2:14">
      <c r="B147" s="98"/>
      <c r="C147" s="98"/>
      <c r="D147" s="100"/>
      <c r="E147" s="100"/>
      <c r="F147" s="100"/>
      <c r="H147" s="102"/>
      <c r="I147" s="103"/>
      <c r="J147" s="102"/>
      <c r="L147" s="100"/>
      <c r="M147" s="100"/>
      <c r="N147" s="100"/>
    </row>
    <row r="148" spans="2:14">
      <c r="B148" s="98"/>
      <c r="C148" s="98"/>
      <c r="D148" s="100"/>
      <c r="E148" s="100"/>
      <c r="F148" s="100"/>
      <c r="H148" s="102"/>
      <c r="I148" s="103"/>
      <c r="J148" s="102"/>
      <c r="L148" s="100"/>
      <c r="M148" s="100"/>
      <c r="N148" s="100"/>
    </row>
    <row r="149" spans="2:14">
      <c r="B149" s="98"/>
      <c r="C149" s="98"/>
      <c r="D149" s="100"/>
      <c r="E149" s="100"/>
      <c r="F149" s="100"/>
      <c r="H149" s="102"/>
      <c r="I149" s="103"/>
      <c r="J149" s="102"/>
      <c r="L149" s="100"/>
      <c r="M149" s="100"/>
      <c r="N149" s="100"/>
    </row>
    <row r="150" spans="2:14">
      <c r="B150" s="98"/>
      <c r="C150" s="98"/>
      <c r="D150" s="100"/>
      <c r="E150" s="100"/>
      <c r="F150" s="100"/>
      <c r="H150" s="102"/>
      <c r="I150" s="103"/>
      <c r="J150" s="102"/>
      <c r="L150" s="100"/>
      <c r="M150" s="100"/>
      <c r="N150" s="100"/>
    </row>
    <row r="151" spans="2:14">
      <c r="B151" s="98"/>
      <c r="C151" s="98"/>
      <c r="D151" s="100"/>
      <c r="E151" s="100"/>
      <c r="F151" s="100"/>
      <c r="H151" s="102"/>
      <c r="I151" s="103"/>
      <c r="J151" s="102"/>
      <c r="L151" s="100"/>
      <c r="M151" s="100"/>
      <c r="N151" s="100"/>
    </row>
    <row r="152" spans="2:14">
      <c r="B152" s="98"/>
      <c r="C152" s="98"/>
      <c r="D152" s="100"/>
      <c r="E152" s="100"/>
      <c r="F152" s="100"/>
      <c r="H152" s="102"/>
      <c r="I152" s="103"/>
      <c r="J152" s="102"/>
      <c r="L152" s="100"/>
      <c r="M152" s="100"/>
      <c r="N152" s="100"/>
    </row>
    <row r="153" spans="2:14">
      <c r="B153" s="98"/>
      <c r="C153" s="98"/>
      <c r="D153" s="100"/>
      <c r="E153" s="100"/>
      <c r="F153" s="100"/>
      <c r="H153" s="102"/>
      <c r="I153" s="103"/>
      <c r="J153" s="102"/>
      <c r="L153" s="100"/>
      <c r="M153" s="100"/>
      <c r="N153" s="100"/>
    </row>
    <row r="154" spans="2:14">
      <c r="B154" s="98"/>
      <c r="C154" s="98"/>
      <c r="D154" s="100"/>
      <c r="E154" s="100"/>
      <c r="F154" s="100"/>
      <c r="H154" s="102"/>
      <c r="I154" s="103"/>
      <c r="J154" s="102"/>
      <c r="L154" s="100"/>
      <c r="M154" s="100"/>
      <c r="N154" s="100"/>
    </row>
    <row r="155" spans="2:14">
      <c r="B155" s="98"/>
      <c r="C155" s="98"/>
      <c r="D155" s="100"/>
      <c r="E155" s="100"/>
      <c r="F155" s="100"/>
      <c r="H155" s="102"/>
      <c r="I155" s="103"/>
      <c r="J155" s="102"/>
      <c r="L155" s="100"/>
      <c r="M155" s="100"/>
      <c r="N155" s="100"/>
    </row>
    <row r="156" spans="2:14">
      <c r="B156" s="98"/>
      <c r="C156" s="98"/>
      <c r="D156" s="100"/>
      <c r="E156" s="100"/>
      <c r="F156" s="100"/>
      <c r="H156" s="102"/>
      <c r="I156" s="103"/>
      <c r="J156" s="102"/>
      <c r="L156" s="100"/>
      <c r="M156" s="100"/>
      <c r="N156" s="100"/>
    </row>
    <row r="157" spans="2:14">
      <c r="B157" s="98"/>
      <c r="C157" s="98"/>
      <c r="D157" s="100"/>
      <c r="E157" s="100"/>
      <c r="F157" s="100"/>
      <c r="H157" s="102"/>
      <c r="I157" s="103"/>
      <c r="J157" s="102"/>
      <c r="L157" s="100"/>
      <c r="M157" s="100"/>
      <c r="N157" s="100"/>
    </row>
    <row r="158" spans="2:14">
      <c r="B158" s="98"/>
      <c r="C158" s="98"/>
      <c r="D158" s="100"/>
      <c r="E158" s="100"/>
      <c r="F158" s="100"/>
      <c r="H158" s="102"/>
      <c r="I158" s="103"/>
      <c r="J158" s="102"/>
      <c r="L158" s="100"/>
      <c r="M158" s="100"/>
      <c r="N158" s="100"/>
    </row>
    <row r="159" spans="2:14">
      <c r="B159" s="98"/>
      <c r="C159" s="98"/>
      <c r="D159" s="100"/>
      <c r="E159" s="100"/>
      <c r="F159" s="100"/>
      <c r="H159" s="102"/>
      <c r="I159" s="103"/>
      <c r="J159" s="102"/>
      <c r="L159" s="100"/>
      <c r="M159" s="100"/>
      <c r="N159" s="100"/>
    </row>
    <row r="160" spans="2:14">
      <c r="B160" s="98"/>
      <c r="C160" s="98"/>
      <c r="D160" s="100"/>
      <c r="E160" s="100"/>
      <c r="F160" s="100"/>
      <c r="H160" s="102"/>
      <c r="I160" s="103"/>
      <c r="J160" s="102"/>
      <c r="L160" s="100"/>
      <c r="M160" s="100"/>
      <c r="N160" s="100"/>
    </row>
    <row r="161" spans="2:14">
      <c r="B161" s="98"/>
      <c r="C161" s="98"/>
      <c r="D161" s="100"/>
      <c r="E161" s="100"/>
      <c r="F161" s="100"/>
      <c r="H161" s="102"/>
      <c r="I161" s="103"/>
      <c r="J161" s="102"/>
      <c r="L161" s="100"/>
      <c r="M161" s="100"/>
      <c r="N161" s="100"/>
    </row>
    <row r="162" spans="2:14">
      <c r="B162" s="98"/>
      <c r="C162" s="98"/>
      <c r="D162" s="100"/>
      <c r="E162" s="100"/>
      <c r="F162" s="100"/>
      <c r="H162" s="102"/>
      <c r="I162" s="103"/>
      <c r="J162" s="102"/>
      <c r="L162" s="100"/>
      <c r="M162" s="100"/>
      <c r="N162" s="100"/>
    </row>
    <row r="163" spans="2:14">
      <c r="B163" s="98"/>
      <c r="C163" s="98"/>
      <c r="D163" s="100"/>
      <c r="E163" s="100"/>
      <c r="F163" s="100"/>
      <c r="H163" s="102"/>
      <c r="I163" s="103"/>
      <c r="J163" s="102"/>
      <c r="L163" s="100"/>
      <c r="M163" s="100"/>
      <c r="N163" s="100"/>
    </row>
    <row r="164" spans="2:14">
      <c r="B164" s="98"/>
      <c r="C164" s="98"/>
      <c r="D164" s="100"/>
      <c r="E164" s="100"/>
      <c r="F164" s="100"/>
      <c r="H164" s="102"/>
      <c r="I164" s="103"/>
      <c r="J164" s="102"/>
      <c r="L164" s="100"/>
      <c r="M164" s="100"/>
      <c r="N164" s="100"/>
    </row>
    <row r="165" spans="2:14">
      <c r="B165" s="98"/>
      <c r="C165" s="98"/>
      <c r="D165" s="100"/>
      <c r="E165" s="100"/>
      <c r="F165" s="100"/>
      <c r="H165" s="102"/>
      <c r="I165" s="103"/>
      <c r="J165" s="102"/>
      <c r="L165" s="100"/>
      <c r="M165" s="100"/>
      <c r="N165" s="100"/>
    </row>
    <row r="166" spans="2:14">
      <c r="B166" s="98"/>
      <c r="C166" s="98"/>
      <c r="D166" s="100"/>
      <c r="E166" s="100"/>
      <c r="F166" s="100"/>
      <c r="H166" s="102"/>
      <c r="I166" s="103"/>
      <c r="J166" s="102"/>
      <c r="L166" s="100"/>
      <c r="M166" s="100"/>
      <c r="N166" s="100"/>
    </row>
    <row r="167" spans="2:14">
      <c r="B167" s="98"/>
      <c r="C167" s="98"/>
      <c r="D167" s="100"/>
      <c r="E167" s="100"/>
      <c r="F167" s="100"/>
      <c r="H167" s="102"/>
      <c r="I167" s="103"/>
      <c r="J167" s="102"/>
      <c r="L167" s="100"/>
      <c r="M167" s="100"/>
      <c r="N167" s="100"/>
    </row>
    <row r="168" spans="2:14">
      <c r="B168" s="98"/>
      <c r="C168" s="98"/>
      <c r="D168" s="100"/>
      <c r="E168" s="100"/>
      <c r="F168" s="100"/>
      <c r="H168" s="102"/>
      <c r="I168" s="103"/>
      <c r="J168" s="102"/>
      <c r="L168" s="100"/>
      <c r="M168" s="100"/>
      <c r="N168" s="100"/>
    </row>
    <row r="169" spans="2:14">
      <c r="B169" s="98"/>
      <c r="C169" s="98"/>
      <c r="D169" s="100"/>
      <c r="E169" s="100"/>
      <c r="F169" s="100"/>
      <c r="H169" s="102"/>
      <c r="I169" s="103"/>
      <c r="J169" s="102"/>
      <c r="L169" s="100"/>
      <c r="M169" s="100"/>
      <c r="N169" s="100"/>
    </row>
    <row r="170" spans="2:14">
      <c r="B170" s="98"/>
      <c r="C170" s="98"/>
      <c r="D170" s="100"/>
      <c r="E170" s="100"/>
      <c r="F170" s="100"/>
      <c r="H170" s="102"/>
      <c r="I170" s="103"/>
      <c r="J170" s="102"/>
      <c r="L170" s="100"/>
      <c r="M170" s="100"/>
      <c r="N170" s="100"/>
    </row>
    <row r="171" spans="2:14">
      <c r="B171" s="98"/>
      <c r="C171" s="98"/>
      <c r="D171" s="100"/>
      <c r="E171" s="100"/>
      <c r="F171" s="100"/>
      <c r="H171" s="102"/>
      <c r="I171" s="103"/>
      <c r="J171" s="102"/>
      <c r="L171" s="100"/>
      <c r="M171" s="100"/>
      <c r="N171" s="100"/>
    </row>
    <row r="172" spans="2:14">
      <c r="B172" s="98"/>
      <c r="C172" s="98"/>
      <c r="D172" s="100"/>
      <c r="E172" s="100"/>
      <c r="F172" s="100"/>
      <c r="H172" s="102"/>
      <c r="I172" s="103"/>
      <c r="J172" s="102"/>
      <c r="L172" s="100"/>
      <c r="M172" s="100"/>
      <c r="N172" s="100"/>
    </row>
    <row r="173" spans="2:14">
      <c r="B173" s="98"/>
      <c r="C173" s="98"/>
      <c r="D173" s="100"/>
      <c r="E173" s="100"/>
      <c r="F173" s="100"/>
      <c r="H173" s="102"/>
      <c r="I173" s="103"/>
      <c r="J173" s="102"/>
      <c r="L173" s="100"/>
      <c r="M173" s="100"/>
      <c r="N173" s="100"/>
    </row>
    <row r="174" spans="2:14">
      <c r="B174" s="98"/>
      <c r="C174" s="98"/>
      <c r="D174" s="100"/>
      <c r="E174" s="100"/>
      <c r="F174" s="100"/>
      <c r="H174" s="102"/>
      <c r="I174" s="103"/>
      <c r="J174" s="102"/>
      <c r="L174" s="100"/>
      <c r="M174" s="100"/>
      <c r="N174" s="100"/>
    </row>
    <row r="175" spans="2:14">
      <c r="B175" s="98"/>
      <c r="C175" s="98"/>
      <c r="D175" s="100"/>
      <c r="E175" s="100"/>
      <c r="F175" s="100"/>
      <c r="H175" s="102"/>
      <c r="I175" s="103"/>
      <c r="J175" s="102"/>
      <c r="L175" s="100"/>
      <c r="M175" s="100"/>
      <c r="N175" s="100"/>
    </row>
    <row r="176" spans="2:14">
      <c r="B176" s="98"/>
      <c r="C176" s="98"/>
      <c r="D176" s="100"/>
      <c r="E176" s="100"/>
      <c r="F176" s="100"/>
      <c r="H176" s="102"/>
      <c r="I176" s="103"/>
      <c r="J176" s="102"/>
      <c r="L176" s="100"/>
      <c r="M176" s="100"/>
      <c r="N176" s="100"/>
    </row>
    <row r="177" spans="2:14">
      <c r="B177" s="98"/>
      <c r="C177" s="98"/>
      <c r="D177" s="100"/>
      <c r="E177" s="100"/>
      <c r="F177" s="100"/>
      <c r="H177" s="102"/>
      <c r="I177" s="103"/>
      <c r="J177" s="102"/>
      <c r="L177" s="100"/>
      <c r="M177" s="100"/>
      <c r="N177" s="100"/>
    </row>
    <row r="178" spans="2:14">
      <c r="B178" s="98"/>
      <c r="C178" s="98"/>
      <c r="D178" s="100"/>
      <c r="E178" s="100"/>
      <c r="F178" s="100"/>
      <c r="H178" s="102"/>
      <c r="I178" s="103"/>
      <c r="J178" s="102"/>
      <c r="L178" s="100"/>
      <c r="M178" s="100"/>
      <c r="N178" s="100"/>
    </row>
    <row r="179" spans="2:14">
      <c r="B179" s="98"/>
      <c r="C179" s="98"/>
      <c r="D179" s="100"/>
      <c r="E179" s="100"/>
      <c r="F179" s="100"/>
      <c r="H179" s="102"/>
      <c r="I179" s="103"/>
      <c r="J179" s="102"/>
      <c r="L179" s="100"/>
      <c r="M179" s="100"/>
      <c r="N179" s="100"/>
    </row>
    <row r="180" spans="2:14">
      <c r="B180" s="98"/>
      <c r="C180" s="98"/>
      <c r="D180" s="100"/>
      <c r="E180" s="100"/>
      <c r="F180" s="100"/>
      <c r="H180" s="102"/>
      <c r="I180" s="103"/>
      <c r="J180" s="102"/>
      <c r="L180" s="100"/>
      <c r="M180" s="100"/>
      <c r="N180" s="100"/>
    </row>
    <row r="181" spans="2:14">
      <c r="B181" s="98"/>
      <c r="C181" s="98"/>
      <c r="D181" s="100"/>
      <c r="E181" s="100"/>
      <c r="F181" s="100"/>
      <c r="H181" s="102"/>
      <c r="I181" s="103"/>
      <c r="J181" s="102"/>
      <c r="L181" s="100"/>
      <c r="M181" s="100"/>
      <c r="N181" s="100"/>
    </row>
    <row r="182" spans="2:14">
      <c r="B182" s="98"/>
      <c r="C182" s="98"/>
      <c r="D182" s="100"/>
      <c r="E182" s="100"/>
      <c r="F182" s="100"/>
      <c r="H182" s="102"/>
      <c r="I182" s="103"/>
      <c r="J182" s="102"/>
      <c r="L182" s="100"/>
      <c r="M182" s="100"/>
      <c r="N182" s="100"/>
    </row>
    <row r="183" spans="2:14">
      <c r="B183" s="98"/>
      <c r="C183" s="98"/>
      <c r="D183" s="100"/>
      <c r="E183" s="100"/>
      <c r="F183" s="100"/>
      <c r="H183" s="102"/>
      <c r="I183" s="103"/>
      <c r="J183" s="102"/>
      <c r="L183" s="100"/>
      <c r="M183" s="100"/>
      <c r="N183" s="100"/>
    </row>
    <row r="184" spans="2:14">
      <c r="B184" s="98"/>
      <c r="C184" s="98"/>
      <c r="D184" s="100"/>
      <c r="E184" s="100"/>
      <c r="F184" s="100"/>
      <c r="H184" s="102"/>
      <c r="I184" s="103"/>
      <c r="J184" s="102"/>
      <c r="L184" s="100"/>
      <c r="M184" s="100"/>
      <c r="N184" s="100"/>
    </row>
    <row r="185" spans="2:14">
      <c r="B185" s="98"/>
      <c r="C185" s="98"/>
      <c r="D185" s="100"/>
      <c r="E185" s="100"/>
      <c r="F185" s="100"/>
      <c r="H185" s="102"/>
      <c r="I185" s="103"/>
      <c r="J185" s="102"/>
      <c r="L185" s="100"/>
      <c r="M185" s="100"/>
      <c r="N185" s="100"/>
    </row>
    <row r="186" spans="2:14">
      <c r="B186" s="98"/>
      <c r="C186" s="98"/>
      <c r="D186" s="100"/>
      <c r="E186" s="100"/>
      <c r="F186" s="100"/>
      <c r="H186" s="102"/>
      <c r="I186" s="103"/>
      <c r="J186" s="102"/>
      <c r="L186" s="100"/>
      <c r="M186" s="100"/>
      <c r="N186" s="100"/>
    </row>
    <row r="187" spans="2:14">
      <c r="B187" s="98"/>
      <c r="C187" s="98"/>
      <c r="D187" s="100"/>
      <c r="E187" s="100"/>
      <c r="F187" s="100"/>
      <c r="H187" s="102"/>
      <c r="I187" s="103"/>
      <c r="J187" s="102"/>
      <c r="L187" s="100"/>
      <c r="M187" s="100"/>
      <c r="N187" s="100"/>
    </row>
    <row r="188" spans="2:14">
      <c r="B188" s="98"/>
      <c r="C188" s="98"/>
      <c r="D188" s="100"/>
      <c r="E188" s="100"/>
      <c r="F188" s="100"/>
      <c r="H188" s="102"/>
      <c r="I188" s="103"/>
      <c r="J188" s="102"/>
      <c r="L188" s="100"/>
      <c r="M188" s="100"/>
      <c r="N188" s="100"/>
    </row>
    <row r="189" spans="2:14">
      <c r="B189" s="98"/>
      <c r="C189" s="98"/>
      <c r="D189" s="100"/>
      <c r="E189" s="100"/>
      <c r="F189" s="100"/>
      <c r="H189" s="102"/>
      <c r="I189" s="103"/>
      <c r="J189" s="102"/>
      <c r="L189" s="100"/>
      <c r="M189" s="100"/>
      <c r="N189" s="100"/>
    </row>
    <row r="190" spans="2:14">
      <c r="B190" s="98"/>
      <c r="C190" s="98"/>
      <c r="D190" s="100"/>
      <c r="E190" s="100"/>
      <c r="F190" s="100"/>
      <c r="H190" s="102"/>
      <c r="I190" s="103"/>
      <c r="J190" s="102"/>
      <c r="L190" s="100"/>
      <c r="M190" s="100"/>
      <c r="N190" s="100"/>
    </row>
    <row r="191" spans="2:14">
      <c r="B191" s="98"/>
      <c r="C191" s="98"/>
      <c r="D191" s="100"/>
      <c r="E191" s="100"/>
      <c r="F191" s="100"/>
      <c r="H191" s="102"/>
      <c r="I191" s="103"/>
      <c r="J191" s="102"/>
      <c r="L191" s="100"/>
      <c r="M191" s="100"/>
      <c r="N191" s="100"/>
    </row>
    <row r="192" spans="2:14">
      <c r="B192" s="98"/>
      <c r="C192" s="98"/>
      <c r="D192" s="100"/>
      <c r="E192" s="100"/>
      <c r="F192" s="100"/>
      <c r="H192" s="102"/>
      <c r="I192" s="103"/>
      <c r="J192" s="102"/>
      <c r="L192" s="100"/>
      <c r="M192" s="100"/>
      <c r="N192" s="100"/>
    </row>
    <row r="193" spans="2:14">
      <c r="B193" s="98"/>
      <c r="C193" s="98"/>
      <c r="D193" s="100"/>
      <c r="E193" s="100"/>
      <c r="F193" s="100"/>
      <c r="H193" s="102"/>
      <c r="I193" s="103"/>
      <c r="J193" s="102"/>
      <c r="L193" s="100"/>
      <c r="M193" s="100"/>
      <c r="N193" s="100"/>
    </row>
    <row r="194" spans="2:14">
      <c r="B194" s="98"/>
      <c r="C194" s="98"/>
      <c r="D194" s="100"/>
      <c r="E194" s="100"/>
      <c r="F194" s="100"/>
      <c r="H194" s="102"/>
      <c r="I194" s="103"/>
      <c r="J194" s="102"/>
      <c r="L194" s="100"/>
      <c r="M194" s="100"/>
      <c r="N194" s="100"/>
    </row>
    <row r="195" spans="2:14">
      <c r="B195" s="98"/>
      <c r="C195" s="98"/>
      <c r="D195" s="100"/>
      <c r="E195" s="100"/>
      <c r="F195" s="100"/>
      <c r="H195" s="102"/>
      <c r="I195" s="103"/>
      <c r="J195" s="102"/>
      <c r="L195" s="100"/>
      <c r="M195" s="100"/>
      <c r="N195" s="100"/>
    </row>
    <row r="196" spans="2:14">
      <c r="B196" s="98"/>
      <c r="C196" s="98"/>
      <c r="D196" s="100"/>
      <c r="E196" s="100"/>
      <c r="F196" s="100"/>
      <c r="H196" s="102"/>
      <c r="I196" s="103"/>
      <c r="J196" s="102"/>
      <c r="L196" s="100"/>
      <c r="M196" s="100"/>
      <c r="N196" s="100"/>
    </row>
    <row r="197" spans="2:14">
      <c r="B197" s="98"/>
      <c r="C197" s="98"/>
      <c r="D197" s="100"/>
      <c r="E197" s="100"/>
      <c r="F197" s="100"/>
      <c r="H197" s="102"/>
      <c r="I197" s="103"/>
      <c r="J197" s="102"/>
      <c r="L197" s="100"/>
      <c r="M197" s="100"/>
      <c r="N197" s="100"/>
    </row>
    <row r="198" spans="2:14">
      <c r="B198" s="98"/>
      <c r="C198" s="98"/>
      <c r="D198" s="100"/>
      <c r="E198" s="100"/>
      <c r="F198" s="100"/>
      <c r="H198" s="102"/>
      <c r="I198" s="103"/>
      <c r="J198" s="102"/>
      <c r="L198" s="100"/>
      <c r="M198" s="100"/>
      <c r="N198" s="100"/>
    </row>
    <row r="199" spans="2:14">
      <c r="B199" s="98"/>
      <c r="C199" s="98"/>
      <c r="D199" s="100"/>
      <c r="E199" s="100"/>
      <c r="F199" s="100"/>
      <c r="H199" s="102"/>
      <c r="I199" s="103"/>
      <c r="J199" s="102"/>
      <c r="L199" s="100"/>
      <c r="M199" s="100"/>
      <c r="N199" s="100"/>
    </row>
    <row r="200" spans="2:14">
      <c r="B200" s="98"/>
      <c r="C200" s="98"/>
      <c r="D200" s="100"/>
      <c r="E200" s="100"/>
      <c r="F200" s="100"/>
      <c r="H200" s="102"/>
      <c r="I200" s="103"/>
      <c r="J200" s="102"/>
      <c r="L200" s="100"/>
      <c r="M200" s="100"/>
      <c r="N200" s="100"/>
    </row>
    <row r="201" spans="2:14">
      <c r="B201" s="98"/>
      <c r="C201" s="98"/>
      <c r="D201" s="100"/>
      <c r="E201" s="100"/>
      <c r="F201" s="100"/>
      <c r="H201" s="102"/>
      <c r="I201" s="103"/>
      <c r="J201" s="102"/>
      <c r="L201" s="100"/>
      <c r="M201" s="100"/>
      <c r="N201" s="100"/>
    </row>
    <row r="202" spans="2:14">
      <c r="B202" s="98"/>
      <c r="C202" s="98"/>
      <c r="D202" s="100"/>
      <c r="E202" s="100"/>
      <c r="F202" s="100"/>
      <c r="H202" s="102"/>
      <c r="I202" s="103"/>
      <c r="J202" s="102"/>
      <c r="L202" s="100"/>
      <c r="M202" s="100"/>
      <c r="N202" s="100"/>
    </row>
    <row r="203" spans="2:14">
      <c r="B203" s="98"/>
      <c r="C203" s="98"/>
      <c r="D203" s="100"/>
      <c r="E203" s="100"/>
      <c r="F203" s="100"/>
      <c r="H203" s="102"/>
      <c r="I203" s="103"/>
      <c r="J203" s="102"/>
      <c r="L203" s="100"/>
      <c r="M203" s="100"/>
      <c r="N203" s="100"/>
    </row>
    <row r="204" spans="2:14">
      <c r="B204" s="98"/>
      <c r="C204" s="98"/>
      <c r="D204" s="100"/>
      <c r="E204" s="100"/>
      <c r="F204" s="100"/>
      <c r="H204" s="102"/>
      <c r="I204" s="103"/>
      <c r="J204" s="102"/>
      <c r="L204" s="100"/>
      <c r="M204" s="100"/>
      <c r="N204" s="100"/>
    </row>
    <row r="205" spans="2:14">
      <c r="B205" s="98"/>
      <c r="C205" s="98"/>
      <c r="D205" s="100"/>
      <c r="E205" s="100"/>
      <c r="F205" s="100"/>
      <c r="H205" s="102"/>
      <c r="I205" s="103"/>
      <c r="J205" s="102"/>
      <c r="L205" s="100"/>
      <c r="M205" s="100"/>
      <c r="N205" s="100"/>
    </row>
    <row r="206" spans="2:14">
      <c r="B206" s="98"/>
      <c r="C206" s="98"/>
      <c r="D206" s="100"/>
      <c r="E206" s="100"/>
      <c r="F206" s="100"/>
      <c r="H206" s="102"/>
      <c r="I206" s="103"/>
      <c r="J206" s="102"/>
      <c r="L206" s="100"/>
      <c r="M206" s="100"/>
      <c r="N206" s="100"/>
    </row>
    <row r="207" spans="2:14">
      <c r="B207" s="98"/>
      <c r="C207" s="98"/>
      <c r="D207" s="100"/>
      <c r="E207" s="100"/>
      <c r="F207" s="100"/>
      <c r="H207" s="102"/>
      <c r="I207" s="103"/>
      <c r="J207" s="102"/>
      <c r="L207" s="100"/>
      <c r="M207" s="100"/>
      <c r="N207" s="100"/>
    </row>
    <row r="208" spans="2:14">
      <c r="B208" s="98"/>
      <c r="C208" s="98"/>
      <c r="D208" s="100"/>
      <c r="E208" s="100"/>
      <c r="F208" s="100"/>
      <c r="H208" s="102"/>
      <c r="I208" s="103"/>
      <c r="J208" s="102"/>
      <c r="L208" s="100"/>
      <c r="M208" s="100"/>
      <c r="N208" s="100"/>
    </row>
    <row r="209" spans="2:14">
      <c r="B209" s="98"/>
      <c r="C209" s="98"/>
      <c r="D209" s="100"/>
      <c r="E209" s="100"/>
      <c r="F209" s="100"/>
      <c r="H209" s="102"/>
      <c r="I209" s="103"/>
      <c r="J209" s="102"/>
      <c r="L209" s="100"/>
      <c r="M209" s="100"/>
      <c r="N209" s="100"/>
    </row>
    <row r="210" spans="2:14">
      <c r="B210" s="98"/>
      <c r="C210" s="98"/>
      <c r="D210" s="100"/>
      <c r="E210" s="100"/>
      <c r="F210" s="100"/>
      <c r="H210" s="102"/>
      <c r="I210" s="103"/>
      <c r="J210" s="102"/>
      <c r="L210" s="100"/>
      <c r="M210" s="100"/>
      <c r="N210" s="100"/>
    </row>
    <row r="211" spans="2:14">
      <c r="B211" s="98"/>
      <c r="C211" s="98"/>
      <c r="D211" s="100"/>
      <c r="E211" s="100"/>
      <c r="F211" s="100"/>
      <c r="H211" s="102"/>
      <c r="I211" s="103"/>
      <c r="J211" s="102"/>
      <c r="L211" s="100"/>
      <c r="M211" s="100"/>
      <c r="N211" s="100"/>
    </row>
    <row r="212" spans="2:14">
      <c r="B212" s="98"/>
      <c r="C212" s="98"/>
      <c r="D212" s="100"/>
      <c r="E212" s="100"/>
      <c r="F212" s="100"/>
      <c r="H212" s="102"/>
      <c r="I212" s="103"/>
      <c r="J212" s="102"/>
      <c r="L212" s="100"/>
      <c r="M212" s="100"/>
      <c r="N212" s="100"/>
    </row>
    <row r="213" spans="2:14">
      <c r="B213" s="98"/>
      <c r="C213" s="98"/>
      <c r="D213" s="100"/>
      <c r="E213" s="100"/>
      <c r="F213" s="100"/>
      <c r="H213" s="102"/>
      <c r="I213" s="103"/>
      <c r="J213" s="102"/>
      <c r="L213" s="100"/>
      <c r="M213" s="100"/>
      <c r="N213" s="100"/>
    </row>
    <row r="214" spans="2:14">
      <c r="B214" s="98"/>
      <c r="C214" s="98"/>
      <c r="D214" s="100"/>
      <c r="E214" s="100"/>
      <c r="F214" s="100"/>
      <c r="H214" s="102"/>
      <c r="I214" s="103"/>
      <c r="J214" s="102"/>
      <c r="L214" s="100"/>
      <c r="M214" s="100"/>
      <c r="N214" s="100"/>
    </row>
    <row r="215" spans="2:14">
      <c r="B215" s="98"/>
      <c r="C215" s="98"/>
      <c r="D215" s="100"/>
      <c r="E215" s="100"/>
      <c r="F215" s="100"/>
      <c r="H215" s="102"/>
      <c r="I215" s="103"/>
      <c r="J215" s="102"/>
      <c r="L215" s="100"/>
      <c r="M215" s="100"/>
      <c r="N215" s="100"/>
    </row>
    <row r="216" spans="2:14">
      <c r="B216" s="98"/>
      <c r="C216" s="98"/>
      <c r="D216" s="100"/>
      <c r="E216" s="100"/>
      <c r="F216" s="100"/>
      <c r="H216" s="102"/>
      <c r="I216" s="103"/>
      <c r="J216" s="102"/>
      <c r="L216" s="100"/>
      <c r="M216" s="100"/>
      <c r="N216" s="100"/>
    </row>
    <row r="217" spans="2:14">
      <c r="B217" s="98"/>
      <c r="C217" s="98"/>
      <c r="D217" s="100"/>
      <c r="E217" s="100"/>
      <c r="F217" s="100"/>
      <c r="H217" s="102"/>
      <c r="I217" s="103"/>
      <c r="J217" s="102"/>
      <c r="L217" s="100"/>
      <c r="M217" s="100"/>
      <c r="N217" s="100"/>
    </row>
    <row r="218" spans="2:14">
      <c r="B218" s="98"/>
      <c r="C218" s="98"/>
      <c r="D218" s="100"/>
      <c r="E218" s="100"/>
      <c r="F218" s="100"/>
      <c r="H218" s="102"/>
      <c r="I218" s="103"/>
      <c r="J218" s="102"/>
      <c r="L218" s="100"/>
      <c r="M218" s="100"/>
      <c r="N218" s="100"/>
    </row>
    <row r="219" spans="2:14">
      <c r="B219" s="98"/>
      <c r="C219" s="98"/>
      <c r="D219" s="100"/>
      <c r="E219" s="100"/>
      <c r="F219" s="100"/>
      <c r="H219" s="102"/>
      <c r="I219" s="103"/>
      <c r="J219" s="102"/>
      <c r="L219" s="100"/>
      <c r="M219" s="100"/>
      <c r="N219" s="100"/>
    </row>
    <row r="220" spans="2:14">
      <c r="B220" s="98"/>
      <c r="C220" s="98"/>
      <c r="D220" s="100"/>
      <c r="E220" s="100"/>
      <c r="F220" s="100"/>
      <c r="H220" s="102"/>
      <c r="I220" s="103"/>
      <c r="J220" s="102"/>
      <c r="L220" s="100"/>
      <c r="M220" s="100"/>
      <c r="N220" s="100"/>
    </row>
    <row r="221" spans="2:14">
      <c r="B221" s="98"/>
      <c r="C221" s="98"/>
      <c r="D221" s="100"/>
      <c r="E221" s="100"/>
      <c r="F221" s="100"/>
      <c r="H221" s="102"/>
      <c r="I221" s="103"/>
      <c r="J221" s="102"/>
      <c r="L221" s="100"/>
      <c r="M221" s="100"/>
      <c r="N221" s="100"/>
    </row>
    <row r="222" spans="2:14">
      <c r="B222" s="98"/>
      <c r="C222" s="98"/>
      <c r="D222" s="100"/>
      <c r="E222" s="100"/>
      <c r="F222" s="100"/>
      <c r="H222" s="102"/>
      <c r="I222" s="103"/>
      <c r="J222" s="102"/>
      <c r="L222" s="100"/>
      <c r="M222" s="100"/>
      <c r="N222" s="100"/>
    </row>
    <row r="223" spans="2:14">
      <c r="B223" s="98"/>
      <c r="C223" s="98"/>
      <c r="D223" s="100"/>
      <c r="E223" s="100"/>
      <c r="F223" s="100"/>
      <c r="H223" s="102"/>
      <c r="I223" s="103"/>
      <c r="J223" s="102"/>
      <c r="L223" s="100"/>
      <c r="M223" s="100"/>
      <c r="N223" s="100"/>
    </row>
    <row r="224" spans="2:14">
      <c r="B224" s="98"/>
      <c r="C224" s="98"/>
      <c r="D224" s="100"/>
      <c r="E224" s="100"/>
      <c r="F224" s="100"/>
      <c r="H224" s="102"/>
      <c r="I224" s="103"/>
      <c r="J224" s="102"/>
      <c r="L224" s="100"/>
      <c r="M224" s="100"/>
      <c r="N224" s="100"/>
    </row>
    <row r="225" spans="2:14">
      <c r="B225" s="98"/>
      <c r="C225" s="98"/>
      <c r="D225" s="100"/>
      <c r="E225" s="100"/>
      <c r="F225" s="100"/>
      <c r="H225" s="102"/>
      <c r="I225" s="103"/>
      <c r="J225" s="102"/>
      <c r="L225" s="100"/>
      <c r="M225" s="100"/>
      <c r="N225" s="100"/>
    </row>
    <row r="226" spans="2:14">
      <c r="B226" s="98"/>
      <c r="C226" s="98"/>
      <c r="D226" s="100"/>
      <c r="E226" s="100"/>
      <c r="F226" s="100"/>
      <c r="H226" s="102"/>
      <c r="I226" s="103"/>
      <c r="J226" s="102"/>
      <c r="L226" s="100"/>
      <c r="M226" s="100"/>
      <c r="N226" s="100"/>
    </row>
    <row r="227" spans="2:14">
      <c r="B227" s="98"/>
      <c r="C227" s="98"/>
      <c r="D227" s="100"/>
      <c r="E227" s="100"/>
      <c r="F227" s="100"/>
      <c r="H227" s="102"/>
      <c r="I227" s="103"/>
      <c r="J227" s="102"/>
      <c r="L227" s="100"/>
      <c r="M227" s="100"/>
      <c r="N227" s="100"/>
    </row>
    <row r="228" spans="2:14">
      <c r="B228" s="98"/>
      <c r="C228" s="98"/>
      <c r="D228" s="100"/>
      <c r="E228" s="100"/>
      <c r="F228" s="100"/>
      <c r="H228" s="102"/>
      <c r="I228" s="103"/>
      <c r="J228" s="102"/>
      <c r="L228" s="100"/>
      <c r="M228" s="100"/>
      <c r="N228" s="100"/>
    </row>
    <row r="229" spans="2:14">
      <c r="B229" s="98"/>
      <c r="C229" s="98"/>
      <c r="D229" s="100"/>
      <c r="E229" s="100"/>
      <c r="F229" s="100"/>
      <c r="H229" s="102"/>
      <c r="I229" s="103"/>
      <c r="J229" s="102"/>
      <c r="L229" s="100"/>
      <c r="M229" s="100"/>
      <c r="N229" s="100"/>
    </row>
    <row r="230" spans="2:14">
      <c r="B230" s="98"/>
      <c r="C230" s="98"/>
      <c r="D230" s="100"/>
      <c r="E230" s="100"/>
      <c r="F230" s="100"/>
      <c r="H230" s="102"/>
      <c r="I230" s="103"/>
      <c r="J230" s="102"/>
      <c r="L230" s="100"/>
      <c r="M230" s="100"/>
      <c r="N230" s="100"/>
    </row>
    <row r="231" spans="2:14">
      <c r="B231" s="98"/>
      <c r="C231" s="98"/>
      <c r="D231" s="100"/>
      <c r="E231" s="100"/>
      <c r="F231" s="100"/>
      <c r="H231" s="102"/>
      <c r="I231" s="103"/>
      <c r="J231" s="102"/>
      <c r="L231" s="100"/>
      <c r="M231" s="100"/>
      <c r="N231" s="100"/>
    </row>
    <row r="232" spans="2:14">
      <c r="B232" s="98"/>
      <c r="C232" s="98"/>
      <c r="D232" s="100"/>
      <c r="E232" s="100"/>
      <c r="F232" s="100"/>
      <c r="H232" s="102"/>
      <c r="I232" s="103"/>
      <c r="J232" s="102"/>
      <c r="L232" s="100"/>
      <c r="M232" s="100"/>
      <c r="N232" s="100"/>
    </row>
    <row r="233" spans="2:14">
      <c r="B233" s="98"/>
      <c r="C233" s="98"/>
      <c r="D233" s="100"/>
      <c r="E233" s="100"/>
      <c r="F233" s="100"/>
      <c r="H233" s="102"/>
      <c r="I233" s="103"/>
      <c r="J233" s="102"/>
      <c r="L233" s="100"/>
      <c r="M233" s="100"/>
      <c r="N233" s="100"/>
    </row>
    <row r="234" spans="2:14">
      <c r="B234" s="98"/>
      <c r="C234" s="98"/>
      <c r="D234" s="100"/>
      <c r="E234" s="100"/>
      <c r="F234" s="100"/>
      <c r="H234" s="102"/>
      <c r="I234" s="103"/>
      <c r="J234" s="102"/>
      <c r="L234" s="100"/>
      <c r="M234" s="100"/>
      <c r="N234" s="100"/>
    </row>
    <row r="235" spans="2:14">
      <c r="B235" s="98"/>
      <c r="C235" s="98"/>
      <c r="D235" s="100"/>
      <c r="E235" s="100"/>
      <c r="F235" s="100"/>
      <c r="H235" s="102"/>
      <c r="I235" s="103"/>
      <c r="J235" s="102"/>
      <c r="L235" s="100"/>
      <c r="M235" s="100"/>
      <c r="N235" s="100"/>
    </row>
    <row r="236" spans="2:14">
      <c r="B236" s="98"/>
      <c r="C236" s="98"/>
      <c r="D236" s="100"/>
      <c r="E236" s="100"/>
      <c r="F236" s="100"/>
      <c r="H236" s="102"/>
      <c r="I236" s="103"/>
      <c r="J236" s="102"/>
      <c r="L236" s="100"/>
      <c r="M236" s="100"/>
      <c r="N236" s="100"/>
    </row>
    <row r="237" spans="2:14">
      <c r="B237" s="98"/>
      <c r="C237" s="98"/>
      <c r="D237" s="100"/>
      <c r="E237" s="100"/>
      <c r="F237" s="100"/>
      <c r="H237" s="102"/>
      <c r="I237" s="103"/>
      <c r="J237" s="102"/>
      <c r="L237" s="100"/>
      <c r="M237" s="100"/>
      <c r="N237" s="100"/>
    </row>
    <row r="238" spans="2:14">
      <c r="B238" s="98"/>
      <c r="C238" s="98"/>
      <c r="D238" s="100"/>
      <c r="E238" s="100"/>
      <c r="F238" s="100"/>
      <c r="H238" s="102"/>
      <c r="I238" s="103"/>
      <c r="J238" s="102"/>
      <c r="L238" s="100"/>
      <c r="M238" s="100"/>
      <c r="N238" s="100"/>
    </row>
    <row r="239" spans="2:14">
      <c r="B239" s="98"/>
      <c r="C239" s="98"/>
      <c r="D239" s="100"/>
      <c r="E239" s="100"/>
      <c r="F239" s="100"/>
      <c r="H239" s="102"/>
      <c r="I239" s="103"/>
      <c r="J239" s="102"/>
      <c r="L239" s="100"/>
      <c r="M239" s="100"/>
      <c r="N239" s="100"/>
    </row>
    <row r="240" spans="2:14">
      <c r="B240" s="98"/>
      <c r="C240" s="98"/>
      <c r="D240" s="100"/>
      <c r="E240" s="100"/>
      <c r="F240" s="100"/>
      <c r="H240" s="102"/>
      <c r="I240" s="103"/>
      <c r="J240" s="102"/>
      <c r="L240" s="100"/>
      <c r="M240" s="100"/>
      <c r="N240" s="100"/>
    </row>
    <row r="241" spans="2:14">
      <c r="B241" s="98"/>
      <c r="C241" s="98"/>
      <c r="D241" s="100"/>
      <c r="E241" s="100"/>
      <c r="F241" s="100"/>
      <c r="H241" s="102"/>
      <c r="I241" s="103"/>
      <c r="J241" s="102"/>
      <c r="L241" s="100"/>
      <c r="M241" s="100"/>
      <c r="N241" s="100"/>
    </row>
    <row r="242" spans="2:14">
      <c r="B242" s="98"/>
      <c r="C242" s="98"/>
      <c r="D242" s="100"/>
      <c r="E242" s="100"/>
      <c r="F242" s="100"/>
      <c r="H242" s="102"/>
      <c r="I242" s="103"/>
      <c r="J242" s="102"/>
      <c r="L242" s="100"/>
      <c r="M242" s="100"/>
      <c r="N242" s="100"/>
    </row>
    <row r="243" spans="2:14">
      <c r="B243" s="98"/>
      <c r="C243" s="98"/>
      <c r="D243" s="100"/>
      <c r="E243" s="100"/>
      <c r="F243" s="100"/>
      <c r="H243" s="102"/>
      <c r="I243" s="103"/>
      <c r="J243" s="102"/>
      <c r="L243" s="100"/>
      <c r="M243" s="100"/>
      <c r="N243" s="100"/>
    </row>
    <row r="244" spans="2:14">
      <c r="B244" s="98"/>
      <c r="C244" s="98"/>
      <c r="D244" s="100"/>
      <c r="E244" s="100"/>
      <c r="F244" s="100"/>
      <c r="H244" s="102"/>
      <c r="I244" s="103"/>
      <c r="J244" s="102"/>
      <c r="L244" s="100"/>
      <c r="M244" s="100"/>
      <c r="N244" s="100"/>
    </row>
    <row r="245" spans="2:14">
      <c r="B245" s="98"/>
      <c r="C245" s="98"/>
      <c r="D245" s="100"/>
      <c r="E245" s="100"/>
      <c r="F245" s="100"/>
      <c r="H245" s="102"/>
      <c r="I245" s="103"/>
      <c r="J245" s="102"/>
      <c r="L245" s="100"/>
      <c r="M245" s="100"/>
      <c r="N245" s="100"/>
    </row>
    <row r="246" spans="2:14">
      <c r="B246" s="98"/>
      <c r="C246" s="98"/>
      <c r="D246" s="100"/>
      <c r="E246" s="100"/>
      <c r="F246" s="100"/>
      <c r="H246" s="102"/>
      <c r="I246" s="103"/>
      <c r="J246" s="102"/>
      <c r="L246" s="100"/>
      <c r="M246" s="100"/>
      <c r="N246" s="100"/>
    </row>
    <row r="247" spans="2:14">
      <c r="B247" s="98"/>
      <c r="C247" s="98"/>
      <c r="D247" s="100"/>
      <c r="E247" s="100"/>
      <c r="F247" s="100"/>
      <c r="H247" s="102"/>
      <c r="I247" s="103"/>
      <c r="J247" s="102"/>
      <c r="L247" s="100"/>
      <c r="M247" s="100"/>
      <c r="N247" s="100"/>
    </row>
    <row r="248" spans="2:14">
      <c r="B248" s="98"/>
      <c r="C248" s="98"/>
      <c r="D248" s="100"/>
      <c r="E248" s="100"/>
      <c r="F248" s="100"/>
      <c r="H248" s="102"/>
      <c r="I248" s="103"/>
      <c r="J248" s="102"/>
      <c r="L248" s="100"/>
      <c r="M248" s="100"/>
      <c r="N248" s="100"/>
    </row>
    <row r="249" spans="2:14">
      <c r="B249" s="98"/>
      <c r="C249" s="98"/>
      <c r="D249" s="100"/>
      <c r="E249" s="100"/>
      <c r="F249" s="100"/>
      <c r="H249" s="102"/>
      <c r="I249" s="103"/>
      <c r="J249" s="102"/>
      <c r="L249" s="100"/>
      <c r="M249" s="100"/>
      <c r="N249" s="100"/>
    </row>
    <row r="250" spans="2:14">
      <c r="B250" s="98"/>
      <c r="C250" s="98"/>
      <c r="D250" s="100"/>
      <c r="E250" s="100"/>
      <c r="F250" s="100"/>
      <c r="H250" s="102"/>
      <c r="I250" s="103"/>
      <c r="J250" s="102"/>
      <c r="L250" s="100"/>
      <c r="M250" s="100"/>
      <c r="N250" s="100"/>
    </row>
    <row r="251" spans="2:14">
      <c r="B251" s="98"/>
      <c r="C251" s="98"/>
      <c r="D251" s="100"/>
      <c r="E251" s="100"/>
      <c r="F251" s="100"/>
      <c r="H251" s="102"/>
      <c r="I251" s="103"/>
      <c r="J251" s="102"/>
      <c r="L251" s="100"/>
      <c r="M251" s="100"/>
      <c r="N251" s="100"/>
    </row>
    <row r="252" spans="2:14">
      <c r="B252" s="98"/>
      <c r="C252" s="98"/>
      <c r="D252" s="100"/>
      <c r="E252" s="100"/>
      <c r="F252" s="100"/>
      <c r="H252" s="102"/>
      <c r="I252" s="103"/>
      <c r="J252" s="102"/>
      <c r="L252" s="100"/>
      <c r="M252" s="100"/>
      <c r="N252" s="100"/>
    </row>
    <row r="253" spans="2:14">
      <c r="B253" s="98"/>
      <c r="C253" s="98"/>
      <c r="D253" s="100"/>
      <c r="E253" s="100"/>
      <c r="F253" s="100"/>
      <c r="H253" s="102"/>
      <c r="I253" s="103"/>
      <c r="J253" s="102"/>
      <c r="L253" s="100"/>
      <c r="M253" s="100"/>
      <c r="N253" s="100"/>
    </row>
    <row r="254" spans="2:14">
      <c r="B254" s="98"/>
      <c r="C254" s="98"/>
      <c r="D254" s="100"/>
      <c r="E254" s="100"/>
      <c r="F254" s="100"/>
      <c r="H254" s="102"/>
      <c r="I254" s="103"/>
      <c r="J254" s="102"/>
      <c r="L254" s="100"/>
      <c r="M254" s="100"/>
      <c r="N254" s="100"/>
    </row>
    <row r="255" spans="2:14">
      <c r="B255" s="98"/>
      <c r="C255" s="98"/>
      <c r="D255" s="100"/>
      <c r="E255" s="100"/>
      <c r="F255" s="100"/>
      <c r="H255" s="102"/>
      <c r="I255" s="103"/>
      <c r="J255" s="102"/>
      <c r="L255" s="100"/>
      <c r="M255" s="100"/>
      <c r="N255" s="100"/>
    </row>
    <row r="256" spans="2:14">
      <c r="B256" s="98"/>
      <c r="C256" s="98"/>
      <c r="D256" s="100"/>
      <c r="E256" s="100"/>
      <c r="F256" s="100"/>
      <c r="H256" s="102"/>
      <c r="I256" s="103"/>
      <c r="J256" s="102"/>
      <c r="L256" s="100"/>
      <c r="M256" s="100"/>
      <c r="N256" s="100"/>
    </row>
    <row r="257" spans="2:14">
      <c r="B257" s="98"/>
      <c r="C257" s="98"/>
      <c r="D257" s="100"/>
      <c r="E257" s="100"/>
      <c r="F257" s="100"/>
      <c r="H257" s="102"/>
      <c r="I257" s="103"/>
      <c r="J257" s="102"/>
      <c r="L257" s="100"/>
      <c r="M257" s="100"/>
      <c r="N257" s="100"/>
    </row>
    <row r="258" spans="2:14">
      <c r="B258" s="98"/>
      <c r="C258" s="98"/>
      <c r="D258" s="100"/>
      <c r="E258" s="100"/>
      <c r="F258" s="100"/>
      <c r="H258" s="102"/>
      <c r="I258" s="103"/>
      <c r="J258" s="102"/>
      <c r="L258" s="100"/>
      <c r="M258" s="100"/>
      <c r="N258" s="100"/>
    </row>
    <row r="259" spans="2:14">
      <c r="B259" s="98"/>
      <c r="C259" s="98"/>
      <c r="D259" s="100"/>
      <c r="E259" s="100"/>
      <c r="F259" s="100"/>
      <c r="H259" s="102"/>
      <c r="I259" s="103"/>
      <c r="J259" s="102"/>
      <c r="L259" s="100"/>
      <c r="M259" s="100"/>
      <c r="N259" s="100"/>
    </row>
    <row r="260" spans="2:14">
      <c r="B260" s="98"/>
      <c r="C260" s="98"/>
      <c r="D260" s="100"/>
      <c r="E260" s="100"/>
      <c r="F260" s="100"/>
      <c r="H260" s="102"/>
      <c r="I260" s="103"/>
      <c r="J260" s="102"/>
      <c r="L260" s="100"/>
      <c r="M260" s="100"/>
      <c r="N260" s="100"/>
    </row>
    <row r="261" spans="2:14">
      <c r="B261" s="98"/>
      <c r="C261" s="98"/>
      <c r="D261" s="100"/>
      <c r="E261" s="100"/>
      <c r="F261" s="100"/>
      <c r="H261" s="102"/>
      <c r="I261" s="103"/>
      <c r="J261" s="102"/>
      <c r="L261" s="100"/>
      <c r="M261" s="100"/>
      <c r="N261" s="100"/>
    </row>
    <row r="262" spans="2:14">
      <c r="B262" s="98"/>
      <c r="C262" s="98"/>
      <c r="D262" s="100"/>
      <c r="E262" s="100"/>
      <c r="F262" s="100"/>
      <c r="H262" s="102"/>
      <c r="I262" s="103"/>
      <c r="J262" s="102"/>
      <c r="L262" s="100"/>
      <c r="M262" s="100"/>
      <c r="N262" s="100"/>
    </row>
    <row r="263" spans="2:14">
      <c r="B263" s="98"/>
      <c r="C263" s="98"/>
      <c r="D263" s="100"/>
      <c r="E263" s="100"/>
      <c r="F263" s="100"/>
      <c r="H263" s="102"/>
      <c r="I263" s="103"/>
      <c r="J263" s="102"/>
      <c r="L263" s="100"/>
      <c r="M263" s="100"/>
      <c r="N263" s="100"/>
    </row>
    <row r="264" spans="2:14">
      <c r="B264" s="98"/>
      <c r="C264" s="98"/>
      <c r="D264" s="100"/>
      <c r="E264" s="100"/>
      <c r="F264" s="100"/>
      <c r="H264" s="102"/>
      <c r="I264" s="103"/>
      <c r="J264" s="102"/>
      <c r="L264" s="100"/>
      <c r="M264" s="100"/>
      <c r="N264" s="100"/>
    </row>
    <row r="265" spans="2:14">
      <c r="B265" s="98"/>
      <c r="C265" s="98"/>
      <c r="D265" s="100"/>
      <c r="E265" s="100"/>
      <c r="F265" s="100"/>
      <c r="H265" s="102"/>
      <c r="I265" s="103"/>
      <c r="J265" s="102"/>
      <c r="L265" s="100"/>
      <c r="M265" s="100"/>
      <c r="N265" s="100"/>
    </row>
    <row r="266" spans="2:14">
      <c r="B266" s="98"/>
      <c r="C266" s="98"/>
      <c r="D266" s="100"/>
      <c r="E266" s="100"/>
      <c r="F266" s="100"/>
      <c r="H266" s="102"/>
      <c r="I266" s="103"/>
      <c r="J266" s="102"/>
      <c r="L266" s="100"/>
      <c r="M266" s="100"/>
      <c r="N266" s="100"/>
    </row>
    <row r="267" spans="2:14">
      <c r="B267" s="98"/>
      <c r="C267" s="98"/>
      <c r="D267" s="100"/>
      <c r="E267" s="100"/>
      <c r="F267" s="100"/>
      <c r="H267" s="102"/>
      <c r="I267" s="103"/>
      <c r="J267" s="102"/>
      <c r="L267" s="100"/>
      <c r="M267" s="100"/>
      <c r="N267" s="100"/>
    </row>
    <row r="268" spans="2:14">
      <c r="B268" s="98"/>
      <c r="C268" s="98"/>
      <c r="D268" s="100"/>
      <c r="E268" s="100"/>
      <c r="F268" s="100"/>
      <c r="H268" s="102"/>
      <c r="I268" s="103"/>
      <c r="J268" s="102"/>
      <c r="L268" s="100"/>
      <c r="M268" s="100"/>
      <c r="N268" s="100"/>
    </row>
    <row r="269" spans="2:14">
      <c r="B269" s="98"/>
      <c r="C269" s="98"/>
      <c r="D269" s="100"/>
      <c r="E269" s="100"/>
      <c r="F269" s="100"/>
      <c r="H269" s="102"/>
      <c r="I269" s="103"/>
      <c r="J269" s="102"/>
      <c r="L269" s="100"/>
      <c r="M269" s="100"/>
      <c r="N269" s="100"/>
    </row>
    <row r="270" spans="2:14">
      <c r="B270" s="98"/>
      <c r="C270" s="98"/>
      <c r="D270" s="100"/>
      <c r="E270" s="100"/>
      <c r="F270" s="100"/>
      <c r="H270" s="102"/>
      <c r="I270" s="103"/>
      <c r="J270" s="102"/>
      <c r="L270" s="100"/>
      <c r="M270" s="100"/>
      <c r="N270" s="100"/>
    </row>
    <row r="271" spans="2:14">
      <c r="B271" s="98"/>
      <c r="C271" s="98"/>
      <c r="D271" s="100"/>
      <c r="E271" s="100"/>
      <c r="F271" s="100"/>
      <c r="H271" s="102"/>
      <c r="I271" s="103"/>
      <c r="J271" s="102"/>
      <c r="L271" s="100"/>
      <c r="M271" s="100"/>
      <c r="N271" s="100"/>
    </row>
    <row r="272" spans="2:14">
      <c r="B272" s="98"/>
      <c r="C272" s="98"/>
      <c r="D272" s="100"/>
      <c r="E272" s="100"/>
      <c r="F272" s="100"/>
      <c r="H272" s="102"/>
      <c r="I272" s="103"/>
      <c r="J272" s="102"/>
      <c r="L272" s="100"/>
      <c r="M272" s="100"/>
      <c r="N272" s="100"/>
    </row>
    <row r="273" spans="2:14">
      <c r="B273" s="98"/>
      <c r="C273" s="98"/>
      <c r="D273" s="100"/>
      <c r="E273" s="100"/>
      <c r="F273" s="100"/>
      <c r="H273" s="102"/>
      <c r="I273" s="103"/>
      <c r="J273" s="102"/>
      <c r="L273" s="100"/>
      <c r="M273" s="100"/>
      <c r="N273" s="100"/>
    </row>
    <row r="274" spans="2:14">
      <c r="B274" s="98"/>
      <c r="C274" s="98"/>
      <c r="D274" s="100"/>
      <c r="E274" s="100"/>
      <c r="F274" s="100"/>
      <c r="H274" s="102"/>
      <c r="I274" s="103"/>
      <c r="J274" s="102"/>
      <c r="L274" s="100"/>
      <c r="M274" s="100"/>
      <c r="N274" s="100"/>
    </row>
    <row r="275" spans="2:14">
      <c r="B275" s="98"/>
      <c r="C275" s="98"/>
      <c r="D275" s="100"/>
      <c r="E275" s="100"/>
      <c r="F275" s="100"/>
      <c r="H275" s="102"/>
      <c r="I275" s="103"/>
      <c r="J275" s="102"/>
      <c r="L275" s="100"/>
      <c r="M275" s="100"/>
      <c r="N275" s="100"/>
    </row>
    <row r="276" spans="2:14">
      <c r="B276" s="98"/>
      <c r="C276" s="98"/>
      <c r="D276" s="100"/>
      <c r="E276" s="100"/>
      <c r="F276" s="100"/>
      <c r="H276" s="102"/>
      <c r="I276" s="103"/>
      <c r="J276" s="102"/>
      <c r="L276" s="100"/>
      <c r="M276" s="100"/>
      <c r="N276" s="100"/>
    </row>
    <row r="277" spans="2:14">
      <c r="B277" s="98"/>
      <c r="C277" s="98"/>
      <c r="D277" s="100"/>
      <c r="E277" s="100"/>
      <c r="F277" s="100"/>
      <c r="H277" s="102"/>
      <c r="I277" s="103"/>
      <c r="J277" s="102"/>
      <c r="L277" s="100"/>
      <c r="M277" s="100"/>
      <c r="N277" s="100"/>
    </row>
    <row r="278" spans="2:14">
      <c r="B278" s="98"/>
      <c r="C278" s="98"/>
      <c r="D278" s="100"/>
      <c r="E278" s="100"/>
      <c r="F278" s="100"/>
      <c r="H278" s="102"/>
      <c r="I278" s="103"/>
      <c r="J278" s="102"/>
      <c r="L278" s="100"/>
      <c r="M278" s="100"/>
      <c r="N278" s="100"/>
    </row>
    <row r="279" spans="2:14">
      <c r="B279" s="98"/>
      <c r="C279" s="98"/>
      <c r="D279" s="100"/>
      <c r="E279" s="100"/>
      <c r="F279" s="100"/>
      <c r="H279" s="102"/>
      <c r="I279" s="103"/>
      <c r="J279" s="102"/>
      <c r="L279" s="100"/>
      <c r="M279" s="100"/>
      <c r="N279" s="100"/>
    </row>
    <row r="280" spans="2:14">
      <c r="B280" s="98"/>
      <c r="C280" s="98"/>
      <c r="D280" s="100"/>
      <c r="E280" s="100"/>
      <c r="F280" s="100"/>
      <c r="H280" s="102"/>
      <c r="I280" s="103"/>
      <c r="J280" s="102"/>
      <c r="L280" s="100"/>
      <c r="M280" s="100"/>
      <c r="N280" s="100"/>
    </row>
    <row r="281" spans="2:14">
      <c r="B281" s="98"/>
      <c r="C281" s="98"/>
      <c r="D281" s="100"/>
      <c r="E281" s="100"/>
      <c r="F281" s="100"/>
      <c r="H281" s="102"/>
      <c r="I281" s="103"/>
      <c r="J281" s="102"/>
      <c r="L281" s="100"/>
      <c r="M281" s="100"/>
      <c r="N281" s="100"/>
    </row>
    <row r="282" spans="2:14">
      <c r="B282" s="98"/>
      <c r="C282" s="98"/>
      <c r="D282" s="100"/>
      <c r="E282" s="100"/>
      <c r="F282" s="100"/>
      <c r="H282" s="102"/>
      <c r="I282" s="103"/>
      <c r="J282" s="102"/>
      <c r="L282" s="100"/>
      <c r="M282" s="100"/>
      <c r="N282" s="100"/>
    </row>
    <row r="283" spans="2:14">
      <c r="B283" s="98"/>
      <c r="C283" s="98"/>
      <c r="D283" s="100"/>
      <c r="E283" s="100"/>
      <c r="F283" s="100"/>
      <c r="H283" s="102"/>
      <c r="I283" s="103"/>
      <c r="J283" s="102"/>
      <c r="L283" s="100"/>
      <c r="M283" s="100"/>
      <c r="N283" s="100"/>
    </row>
    <row r="284" spans="2:14">
      <c r="B284" s="98"/>
      <c r="C284" s="98"/>
      <c r="D284" s="100"/>
      <c r="E284" s="100"/>
      <c r="F284" s="100"/>
      <c r="H284" s="102"/>
      <c r="I284" s="103"/>
      <c r="J284" s="102"/>
      <c r="L284" s="100"/>
      <c r="M284" s="100"/>
      <c r="N284" s="100"/>
    </row>
    <row r="285" spans="2:14">
      <c r="B285" s="98"/>
      <c r="C285" s="98"/>
      <c r="D285" s="100"/>
      <c r="E285" s="100"/>
      <c r="F285" s="100"/>
      <c r="H285" s="102"/>
      <c r="I285" s="103"/>
      <c r="J285" s="102"/>
      <c r="L285" s="100"/>
      <c r="M285" s="100"/>
      <c r="N285" s="100"/>
    </row>
    <row r="286" spans="2:14">
      <c r="B286" s="98"/>
      <c r="C286" s="98"/>
      <c r="D286" s="100"/>
      <c r="E286" s="100"/>
      <c r="F286" s="100"/>
      <c r="H286" s="102"/>
      <c r="I286" s="103"/>
      <c r="J286" s="102"/>
      <c r="L286" s="100"/>
      <c r="M286" s="100"/>
      <c r="N286" s="100"/>
    </row>
    <row r="287" spans="2:14">
      <c r="B287" s="98"/>
      <c r="C287" s="98"/>
      <c r="D287" s="100"/>
      <c r="E287" s="100"/>
      <c r="F287" s="100"/>
      <c r="H287" s="102"/>
      <c r="I287" s="103"/>
      <c r="J287" s="102"/>
      <c r="L287" s="100"/>
      <c r="M287" s="100"/>
      <c r="N287" s="100"/>
    </row>
    <row r="288" spans="2:14">
      <c r="B288" s="98"/>
      <c r="C288" s="98"/>
      <c r="D288" s="100"/>
      <c r="E288" s="100"/>
      <c r="F288" s="100"/>
      <c r="H288" s="102"/>
      <c r="I288" s="103"/>
      <c r="J288" s="102"/>
      <c r="L288" s="100"/>
      <c r="M288" s="100"/>
      <c r="N288" s="100"/>
    </row>
    <row r="289" spans="2:14">
      <c r="B289" s="98"/>
      <c r="C289" s="98"/>
      <c r="D289" s="100"/>
      <c r="E289" s="100"/>
      <c r="F289" s="100"/>
      <c r="H289" s="102"/>
      <c r="I289" s="103"/>
      <c r="J289" s="102"/>
      <c r="L289" s="100"/>
      <c r="M289" s="100"/>
      <c r="N289" s="100"/>
    </row>
    <row r="290" spans="2:14">
      <c r="B290" s="98"/>
      <c r="C290" s="98"/>
      <c r="D290" s="100"/>
      <c r="E290" s="100"/>
      <c r="F290" s="100"/>
      <c r="H290" s="102"/>
      <c r="I290" s="103"/>
      <c r="J290" s="102"/>
      <c r="L290" s="100"/>
      <c r="M290" s="100"/>
      <c r="N290" s="100"/>
    </row>
    <row r="291" spans="2:14">
      <c r="B291" s="98"/>
      <c r="C291" s="98"/>
      <c r="D291" s="100"/>
      <c r="E291" s="100"/>
      <c r="F291" s="100"/>
      <c r="H291" s="102"/>
      <c r="I291" s="103"/>
      <c r="J291" s="102"/>
      <c r="L291" s="100"/>
      <c r="M291" s="100"/>
      <c r="N291" s="100"/>
    </row>
    <row r="292" spans="2:14">
      <c r="B292" s="98"/>
      <c r="C292" s="98"/>
      <c r="D292" s="100"/>
      <c r="E292" s="100"/>
      <c r="F292" s="100"/>
      <c r="H292" s="102"/>
      <c r="I292" s="103"/>
      <c r="J292" s="102"/>
      <c r="L292" s="100"/>
      <c r="M292" s="100"/>
      <c r="N292" s="100"/>
    </row>
    <row r="293" spans="2:14">
      <c r="B293" s="98"/>
      <c r="C293" s="98"/>
      <c r="D293" s="100"/>
      <c r="E293" s="100"/>
      <c r="F293" s="100"/>
      <c r="H293" s="102"/>
      <c r="I293" s="103"/>
      <c r="J293" s="102"/>
      <c r="L293" s="100"/>
      <c r="M293" s="100"/>
      <c r="N293" s="100"/>
    </row>
    <row r="294" spans="2:14">
      <c r="B294" s="98"/>
      <c r="C294" s="98"/>
      <c r="D294" s="100"/>
      <c r="E294" s="100"/>
      <c r="F294" s="100"/>
      <c r="H294" s="102"/>
      <c r="I294" s="103"/>
      <c r="J294" s="102"/>
      <c r="L294" s="100"/>
      <c r="M294" s="100"/>
      <c r="N294" s="100"/>
    </row>
    <row r="295" spans="2:14">
      <c r="B295" s="98"/>
      <c r="C295" s="98"/>
      <c r="D295" s="100"/>
      <c r="E295" s="100"/>
      <c r="F295" s="100"/>
      <c r="H295" s="102"/>
      <c r="I295" s="103"/>
      <c r="J295" s="102"/>
      <c r="L295" s="100"/>
      <c r="M295" s="100"/>
      <c r="N295" s="100"/>
    </row>
    <row r="296" spans="2:14">
      <c r="B296" s="98"/>
      <c r="C296" s="98"/>
      <c r="D296" s="100"/>
      <c r="E296" s="100"/>
      <c r="F296" s="100"/>
      <c r="H296" s="102"/>
      <c r="I296" s="103"/>
      <c r="J296" s="102"/>
      <c r="L296" s="100"/>
      <c r="M296" s="100"/>
      <c r="N296" s="100"/>
    </row>
    <row r="297" spans="2:14">
      <c r="B297" s="98"/>
      <c r="C297" s="98"/>
      <c r="D297" s="100"/>
      <c r="E297" s="100"/>
      <c r="F297" s="100"/>
      <c r="H297" s="102"/>
      <c r="I297" s="103"/>
      <c r="J297" s="102"/>
      <c r="L297" s="100"/>
      <c r="M297" s="100"/>
      <c r="N297" s="100"/>
    </row>
    <row r="298" spans="2:14">
      <c r="B298" s="98"/>
      <c r="C298" s="98"/>
      <c r="D298" s="100"/>
      <c r="E298" s="100"/>
      <c r="F298" s="100"/>
      <c r="H298" s="102"/>
      <c r="I298" s="103"/>
      <c r="J298" s="102"/>
      <c r="L298" s="100"/>
      <c r="M298" s="100"/>
      <c r="N298" s="100"/>
    </row>
    <row r="299" spans="2:14">
      <c r="B299" s="98"/>
      <c r="C299" s="98"/>
      <c r="D299" s="100"/>
      <c r="E299" s="100"/>
      <c r="F299" s="100"/>
      <c r="H299" s="102"/>
      <c r="I299" s="103"/>
      <c r="J299" s="102"/>
      <c r="L299" s="100"/>
      <c r="M299" s="100"/>
      <c r="N299" s="100"/>
    </row>
    <row r="300" spans="2:14">
      <c r="B300" s="98"/>
      <c r="C300" s="98"/>
      <c r="D300" s="100"/>
      <c r="E300" s="100"/>
      <c r="F300" s="100"/>
      <c r="H300" s="102"/>
      <c r="I300" s="103"/>
      <c r="J300" s="102"/>
      <c r="L300" s="100"/>
      <c r="M300" s="100"/>
      <c r="N300" s="100"/>
    </row>
    <row r="301" spans="2:14">
      <c r="B301" s="98"/>
      <c r="C301" s="98"/>
      <c r="D301" s="100"/>
      <c r="E301" s="100"/>
      <c r="F301" s="100"/>
      <c r="H301" s="102"/>
      <c r="I301" s="103"/>
      <c r="J301" s="102"/>
      <c r="L301" s="100"/>
      <c r="M301" s="100"/>
      <c r="N301" s="100"/>
    </row>
    <row r="302" spans="2:14">
      <c r="B302" s="98"/>
      <c r="C302" s="98"/>
      <c r="D302" s="100"/>
      <c r="E302" s="100"/>
      <c r="F302" s="100"/>
      <c r="H302" s="102"/>
      <c r="I302" s="103"/>
      <c r="J302" s="102"/>
      <c r="L302" s="100"/>
      <c r="M302" s="100"/>
      <c r="N302" s="100"/>
    </row>
    <row r="303" spans="2:14">
      <c r="B303" s="98"/>
      <c r="C303" s="98"/>
      <c r="D303" s="100"/>
      <c r="E303" s="100"/>
      <c r="F303" s="100"/>
      <c r="H303" s="102"/>
      <c r="I303" s="103"/>
      <c r="J303" s="102"/>
      <c r="L303" s="100"/>
      <c r="M303" s="100"/>
      <c r="N303" s="100"/>
    </row>
    <row r="304" spans="2:14">
      <c r="B304" s="98"/>
      <c r="C304" s="98"/>
      <c r="D304" s="100"/>
      <c r="E304" s="100"/>
      <c r="F304" s="100"/>
      <c r="H304" s="102"/>
      <c r="I304" s="103"/>
      <c r="J304" s="102"/>
      <c r="L304" s="100"/>
      <c r="M304" s="100"/>
      <c r="N304" s="100"/>
    </row>
    <row r="305" spans="2:14">
      <c r="B305" s="98"/>
      <c r="C305" s="98"/>
      <c r="D305" s="100"/>
      <c r="E305" s="100"/>
      <c r="F305" s="100"/>
      <c r="H305" s="102"/>
      <c r="I305" s="103"/>
      <c r="J305" s="102"/>
      <c r="L305" s="100"/>
      <c r="M305" s="100"/>
      <c r="N305" s="100"/>
    </row>
    <row r="306" spans="2:14">
      <c r="B306" s="98"/>
      <c r="C306" s="98"/>
      <c r="D306" s="100"/>
      <c r="E306" s="100"/>
      <c r="F306" s="100"/>
      <c r="H306" s="102"/>
      <c r="I306" s="103"/>
      <c r="J306" s="102"/>
      <c r="L306" s="100"/>
      <c r="M306" s="100"/>
      <c r="N306" s="100"/>
    </row>
    <row r="307" spans="2:14">
      <c r="B307" s="98"/>
      <c r="C307" s="98"/>
      <c r="D307" s="100"/>
      <c r="E307" s="100"/>
      <c r="F307" s="100"/>
      <c r="H307" s="102"/>
      <c r="I307" s="103"/>
      <c r="J307" s="102"/>
      <c r="L307" s="100"/>
      <c r="M307" s="100"/>
      <c r="N307" s="100"/>
    </row>
    <row r="308" spans="2:14">
      <c r="B308" s="98"/>
      <c r="C308" s="98"/>
      <c r="D308" s="100"/>
      <c r="E308" s="100"/>
      <c r="F308" s="100"/>
      <c r="H308" s="102"/>
      <c r="I308" s="103"/>
      <c r="J308" s="102"/>
      <c r="L308" s="100"/>
      <c r="M308" s="100"/>
      <c r="N308" s="100"/>
    </row>
    <row r="309" spans="2:14">
      <c r="B309" s="98"/>
      <c r="C309" s="98"/>
      <c r="D309" s="100"/>
      <c r="E309" s="100"/>
      <c r="F309" s="100"/>
      <c r="H309" s="102"/>
      <c r="I309" s="103"/>
      <c r="J309" s="102"/>
      <c r="L309" s="100"/>
      <c r="M309" s="100"/>
      <c r="N309" s="100"/>
    </row>
    <row r="310" spans="2:14">
      <c r="B310" s="98"/>
      <c r="C310" s="98"/>
      <c r="D310" s="100"/>
      <c r="E310" s="100"/>
      <c r="F310" s="100"/>
      <c r="H310" s="102"/>
      <c r="I310" s="103"/>
      <c r="J310" s="102"/>
      <c r="L310" s="100"/>
      <c r="M310" s="100"/>
      <c r="N310" s="100"/>
    </row>
    <row r="311" spans="2:14">
      <c r="B311" s="98"/>
      <c r="C311" s="98"/>
      <c r="D311" s="100"/>
      <c r="E311" s="100"/>
      <c r="F311" s="100"/>
      <c r="H311" s="102"/>
      <c r="I311" s="103"/>
      <c r="J311" s="102"/>
      <c r="L311" s="100"/>
      <c r="M311" s="100"/>
      <c r="N311" s="100"/>
    </row>
    <row r="312" spans="2:14">
      <c r="B312" s="98"/>
      <c r="C312" s="98"/>
      <c r="D312" s="100"/>
      <c r="E312" s="100"/>
      <c r="F312" s="100"/>
      <c r="H312" s="102"/>
      <c r="I312" s="103"/>
      <c r="J312" s="102"/>
      <c r="L312" s="100"/>
      <c r="M312" s="100"/>
      <c r="N312" s="100"/>
    </row>
    <row r="313" spans="2:14">
      <c r="B313" s="98"/>
      <c r="C313" s="98"/>
      <c r="D313" s="100"/>
      <c r="E313" s="100"/>
      <c r="F313" s="100"/>
      <c r="H313" s="102"/>
      <c r="I313" s="103"/>
      <c r="J313" s="102"/>
      <c r="L313" s="100"/>
      <c r="M313" s="100"/>
      <c r="N313" s="100"/>
    </row>
    <row r="314" spans="2:14">
      <c r="B314" s="98"/>
      <c r="C314" s="98"/>
      <c r="D314" s="100"/>
      <c r="E314" s="100"/>
      <c r="F314" s="100"/>
      <c r="H314" s="102"/>
      <c r="I314" s="103"/>
      <c r="J314" s="102"/>
      <c r="L314" s="100"/>
      <c r="M314" s="100"/>
      <c r="N314" s="100"/>
    </row>
    <row r="315" spans="2:14">
      <c r="B315" s="98"/>
      <c r="C315" s="98"/>
      <c r="D315" s="100"/>
      <c r="E315" s="100"/>
      <c r="F315" s="100"/>
      <c r="H315" s="102"/>
      <c r="I315" s="103"/>
      <c r="J315" s="102"/>
      <c r="L315" s="100"/>
      <c r="M315" s="100"/>
      <c r="N315" s="100"/>
    </row>
    <row r="316" spans="2:14">
      <c r="B316" s="98"/>
      <c r="C316" s="98"/>
      <c r="D316" s="100"/>
      <c r="E316" s="100"/>
      <c r="F316" s="100"/>
      <c r="H316" s="102"/>
      <c r="I316" s="103"/>
      <c r="J316" s="102"/>
      <c r="L316" s="100"/>
      <c r="M316" s="100"/>
      <c r="N316" s="100"/>
    </row>
    <row r="317" spans="2:14">
      <c r="B317" s="98"/>
      <c r="C317" s="98"/>
      <c r="D317" s="100"/>
      <c r="E317" s="100"/>
      <c r="F317" s="100"/>
      <c r="H317" s="102"/>
      <c r="I317" s="103"/>
      <c r="J317" s="102"/>
      <c r="L317" s="100"/>
      <c r="M317" s="100"/>
      <c r="N317" s="100"/>
    </row>
    <row r="318" spans="2:14">
      <c r="B318" s="98"/>
      <c r="C318" s="98"/>
      <c r="D318" s="100"/>
      <c r="E318" s="100"/>
      <c r="F318" s="100"/>
      <c r="H318" s="102"/>
      <c r="I318" s="103"/>
      <c r="J318" s="102"/>
      <c r="L318" s="100"/>
      <c r="M318" s="100"/>
      <c r="N318" s="100"/>
    </row>
    <row r="319" spans="2:14">
      <c r="B319" s="98"/>
      <c r="C319" s="98"/>
      <c r="D319" s="100"/>
      <c r="E319" s="100"/>
      <c r="F319" s="100"/>
      <c r="H319" s="102"/>
      <c r="I319" s="103"/>
      <c r="J319" s="102"/>
      <c r="L319" s="100"/>
      <c r="M319" s="100"/>
      <c r="N319" s="100"/>
    </row>
    <row r="320" spans="2:14">
      <c r="B320" s="98"/>
      <c r="C320" s="98"/>
      <c r="D320" s="100"/>
      <c r="E320" s="100"/>
      <c r="F320" s="100"/>
      <c r="H320" s="102"/>
      <c r="I320" s="103"/>
      <c r="J320" s="102"/>
      <c r="L320" s="100"/>
      <c r="M320" s="100"/>
      <c r="N320" s="100"/>
    </row>
    <row r="321" spans="2:14">
      <c r="B321" s="98"/>
      <c r="C321" s="98"/>
      <c r="D321" s="100"/>
      <c r="E321" s="100"/>
      <c r="F321" s="100"/>
      <c r="H321" s="102"/>
      <c r="I321" s="103"/>
      <c r="J321" s="102"/>
      <c r="L321" s="100"/>
      <c r="M321" s="100"/>
      <c r="N321" s="100"/>
    </row>
    <row r="322" spans="2:14">
      <c r="B322" s="98"/>
      <c r="C322" s="98"/>
      <c r="D322" s="100"/>
      <c r="E322" s="100"/>
      <c r="F322" s="100"/>
      <c r="H322" s="102"/>
      <c r="I322" s="103"/>
      <c r="J322" s="102"/>
      <c r="L322" s="100"/>
      <c r="M322" s="100"/>
      <c r="N322" s="100"/>
    </row>
    <row r="323" spans="2:14">
      <c r="B323" s="98"/>
      <c r="C323" s="98"/>
      <c r="D323" s="100"/>
      <c r="E323" s="100"/>
      <c r="F323" s="100"/>
      <c r="H323" s="102"/>
      <c r="I323" s="103"/>
      <c r="J323" s="102"/>
      <c r="L323" s="100"/>
      <c r="M323" s="100"/>
      <c r="N323" s="100"/>
    </row>
    <row r="324" spans="2:14">
      <c r="B324" s="98"/>
      <c r="C324" s="98"/>
      <c r="D324" s="100"/>
      <c r="E324" s="100"/>
      <c r="F324" s="100"/>
      <c r="H324" s="102"/>
      <c r="I324" s="103"/>
      <c r="J324" s="102"/>
      <c r="L324" s="100"/>
      <c r="M324" s="100"/>
      <c r="N324" s="100"/>
    </row>
    <row r="325" spans="2:14">
      <c r="B325" s="98"/>
      <c r="C325" s="98"/>
      <c r="D325" s="100"/>
      <c r="E325" s="100"/>
      <c r="F325" s="100"/>
      <c r="H325" s="102"/>
      <c r="I325" s="103"/>
      <c r="J325" s="102"/>
      <c r="L325" s="100"/>
      <c r="M325" s="100"/>
      <c r="N325" s="100"/>
    </row>
    <row r="326" spans="2:14">
      <c r="B326" s="98"/>
      <c r="C326" s="98"/>
      <c r="D326" s="100"/>
      <c r="E326" s="100"/>
      <c r="F326" s="100"/>
      <c r="H326" s="102"/>
      <c r="I326" s="103"/>
      <c r="J326" s="102"/>
      <c r="L326" s="100"/>
      <c r="M326" s="100"/>
      <c r="N326" s="100"/>
    </row>
    <row r="327" spans="2:14">
      <c r="B327" s="98"/>
      <c r="C327" s="98"/>
      <c r="D327" s="100"/>
      <c r="E327" s="100"/>
      <c r="F327" s="100"/>
      <c r="H327" s="102"/>
      <c r="I327" s="103"/>
      <c r="J327" s="102"/>
      <c r="L327" s="100"/>
      <c r="M327" s="100"/>
      <c r="N327" s="100"/>
    </row>
    <row r="328" spans="2:14">
      <c r="B328" s="98"/>
      <c r="C328" s="98"/>
      <c r="D328" s="100"/>
      <c r="E328" s="100"/>
      <c r="F328" s="100"/>
      <c r="H328" s="102"/>
      <c r="I328" s="103"/>
      <c r="J328" s="102"/>
      <c r="L328" s="100"/>
      <c r="M328" s="100"/>
      <c r="N328" s="100"/>
    </row>
    <row r="329" spans="2:14">
      <c r="B329" s="98"/>
      <c r="C329" s="98"/>
      <c r="D329" s="100"/>
      <c r="E329" s="100"/>
      <c r="F329" s="100"/>
      <c r="H329" s="102"/>
      <c r="I329" s="103"/>
      <c r="J329" s="102"/>
      <c r="L329" s="100"/>
      <c r="M329" s="100"/>
      <c r="N329" s="100"/>
    </row>
    <row r="330" spans="2:14">
      <c r="B330" s="98"/>
      <c r="C330" s="98"/>
      <c r="D330" s="100"/>
      <c r="E330" s="100"/>
      <c r="F330" s="100"/>
      <c r="H330" s="102"/>
      <c r="I330" s="103"/>
      <c r="J330" s="102"/>
      <c r="L330" s="100"/>
      <c r="M330" s="100"/>
      <c r="N330" s="100"/>
    </row>
    <row r="331" spans="2:14">
      <c r="B331" s="98"/>
      <c r="C331" s="98"/>
      <c r="D331" s="100"/>
      <c r="E331" s="100"/>
      <c r="F331" s="100"/>
      <c r="H331" s="102"/>
      <c r="I331" s="103"/>
      <c r="J331" s="102"/>
      <c r="L331" s="100"/>
      <c r="M331" s="100"/>
      <c r="N331" s="100"/>
    </row>
    <row r="332" spans="2:14">
      <c r="B332" s="98"/>
      <c r="C332" s="98"/>
      <c r="D332" s="100"/>
      <c r="E332" s="100"/>
      <c r="F332" s="100"/>
      <c r="H332" s="102"/>
      <c r="I332" s="103"/>
      <c r="J332" s="102"/>
      <c r="L332" s="100"/>
      <c r="M332" s="100"/>
      <c r="N332" s="100"/>
    </row>
    <row r="333" spans="2:14">
      <c r="B333" s="98"/>
      <c r="C333" s="98"/>
      <c r="D333" s="100"/>
      <c r="E333" s="100"/>
      <c r="F333" s="100"/>
      <c r="H333" s="102"/>
      <c r="I333" s="103"/>
      <c r="J333" s="102"/>
      <c r="L333" s="100"/>
      <c r="M333" s="100"/>
      <c r="N333" s="100"/>
    </row>
    <row r="334" spans="2:14">
      <c r="B334" s="98"/>
      <c r="C334" s="98"/>
      <c r="D334" s="100"/>
      <c r="E334" s="100"/>
      <c r="F334" s="100"/>
      <c r="H334" s="102"/>
      <c r="I334" s="103"/>
      <c r="J334" s="102"/>
      <c r="L334" s="100"/>
      <c r="M334" s="100"/>
      <c r="N334" s="100"/>
    </row>
    <row r="335" spans="2:14">
      <c r="B335" s="98"/>
      <c r="C335" s="98"/>
      <c r="D335" s="100"/>
      <c r="E335" s="100"/>
      <c r="F335" s="100"/>
      <c r="H335" s="102"/>
      <c r="I335" s="103"/>
      <c r="J335" s="102"/>
      <c r="L335" s="100"/>
      <c r="M335" s="100"/>
      <c r="N335" s="100"/>
    </row>
    <row r="336" spans="2:14">
      <c r="B336" s="98"/>
      <c r="C336" s="98"/>
      <c r="D336" s="100"/>
      <c r="E336" s="100"/>
      <c r="F336" s="100"/>
      <c r="H336" s="102"/>
      <c r="I336" s="103"/>
      <c r="J336" s="102"/>
      <c r="L336" s="100"/>
      <c r="M336" s="100"/>
      <c r="N336" s="100"/>
    </row>
    <row r="337" spans="2:14">
      <c r="B337" s="98"/>
      <c r="C337" s="98"/>
      <c r="D337" s="100"/>
      <c r="E337" s="100"/>
      <c r="F337" s="100"/>
      <c r="H337" s="102"/>
      <c r="I337" s="103"/>
      <c r="J337" s="102"/>
      <c r="L337" s="100"/>
      <c r="M337" s="100"/>
      <c r="N337" s="100"/>
    </row>
    <row r="338" spans="2:14">
      <c r="B338" s="98"/>
      <c r="C338" s="98"/>
      <c r="D338" s="100"/>
      <c r="E338" s="100"/>
      <c r="F338" s="100"/>
      <c r="H338" s="102"/>
      <c r="I338" s="103"/>
      <c r="J338" s="102"/>
      <c r="L338" s="100"/>
      <c r="M338" s="100"/>
      <c r="N338" s="100"/>
    </row>
    <row r="339" spans="2:14">
      <c r="B339" s="98"/>
      <c r="C339" s="98"/>
      <c r="D339" s="100"/>
      <c r="E339" s="100"/>
      <c r="F339" s="100"/>
      <c r="H339" s="102"/>
      <c r="I339" s="103"/>
      <c r="J339" s="102"/>
      <c r="L339" s="100"/>
      <c r="M339" s="100"/>
      <c r="N339" s="100"/>
    </row>
    <row r="340" spans="2:14">
      <c r="B340" s="98"/>
      <c r="C340" s="98"/>
      <c r="D340" s="100"/>
      <c r="E340" s="100"/>
      <c r="F340" s="100"/>
      <c r="H340" s="102"/>
      <c r="I340" s="103"/>
      <c r="J340" s="102"/>
      <c r="L340" s="100"/>
      <c r="M340" s="100"/>
      <c r="N340" s="100"/>
    </row>
    <row r="341" spans="2:14">
      <c r="B341" s="98"/>
      <c r="C341" s="98"/>
      <c r="D341" s="100"/>
      <c r="E341" s="100"/>
      <c r="F341" s="100"/>
      <c r="H341" s="102"/>
      <c r="I341" s="103"/>
      <c r="J341" s="102"/>
      <c r="L341" s="100"/>
      <c r="M341" s="100"/>
      <c r="N341" s="100"/>
    </row>
    <row r="342" spans="2:14">
      <c r="B342" s="98"/>
      <c r="C342" s="98"/>
      <c r="D342" s="100"/>
      <c r="E342" s="100"/>
      <c r="F342" s="100"/>
      <c r="H342" s="102"/>
      <c r="I342" s="103"/>
      <c r="J342" s="102"/>
      <c r="L342" s="100"/>
      <c r="M342" s="100"/>
      <c r="N342" s="100"/>
    </row>
    <row r="343" spans="2:14">
      <c r="B343" s="98"/>
      <c r="C343" s="98"/>
      <c r="D343" s="100"/>
      <c r="E343" s="100"/>
      <c r="F343" s="100"/>
      <c r="H343" s="102"/>
      <c r="I343" s="103"/>
      <c r="J343" s="102"/>
      <c r="L343" s="100"/>
      <c r="M343" s="100"/>
      <c r="N343" s="100"/>
    </row>
    <row r="344" spans="2:14">
      <c r="B344" s="98"/>
      <c r="C344" s="98"/>
      <c r="D344" s="100"/>
      <c r="E344" s="100"/>
      <c r="F344" s="100"/>
      <c r="H344" s="102"/>
      <c r="I344" s="103"/>
      <c r="J344" s="102"/>
      <c r="L344" s="100"/>
      <c r="M344" s="100"/>
      <c r="N344" s="100"/>
    </row>
    <row r="345" spans="2:14">
      <c r="B345" s="98"/>
      <c r="C345" s="98"/>
      <c r="D345" s="100"/>
      <c r="E345" s="100"/>
      <c r="F345" s="100"/>
      <c r="H345" s="102"/>
      <c r="I345" s="103"/>
      <c r="J345" s="102"/>
      <c r="L345" s="100"/>
      <c r="M345" s="100"/>
      <c r="N345" s="100"/>
    </row>
    <row r="346" spans="2:14">
      <c r="B346" s="98"/>
      <c r="C346" s="98"/>
      <c r="D346" s="100"/>
      <c r="E346" s="100"/>
      <c r="F346" s="100"/>
      <c r="H346" s="102"/>
      <c r="I346" s="103"/>
      <c r="J346" s="102"/>
      <c r="L346" s="100"/>
      <c r="M346" s="100"/>
      <c r="N346" s="100"/>
    </row>
    <row r="347" spans="2:14">
      <c r="B347" s="98"/>
      <c r="C347" s="98"/>
      <c r="D347" s="100"/>
      <c r="E347" s="100"/>
      <c r="F347" s="100"/>
      <c r="H347" s="102"/>
      <c r="I347" s="103"/>
      <c r="J347" s="102"/>
      <c r="L347" s="100"/>
      <c r="M347" s="100"/>
      <c r="N347" s="100"/>
    </row>
    <row r="348" spans="2:14">
      <c r="B348" s="98"/>
      <c r="C348" s="98"/>
      <c r="D348" s="100"/>
      <c r="E348" s="100"/>
      <c r="F348" s="100"/>
      <c r="H348" s="102"/>
      <c r="I348" s="103"/>
      <c r="J348" s="102"/>
      <c r="L348" s="100"/>
      <c r="M348" s="100"/>
      <c r="N348" s="100"/>
    </row>
    <row r="349" spans="2:14">
      <c r="B349" s="98"/>
      <c r="C349" s="98"/>
      <c r="D349" s="100"/>
      <c r="E349" s="100"/>
      <c r="F349" s="100"/>
      <c r="H349" s="102"/>
      <c r="I349" s="103"/>
      <c r="J349" s="102"/>
      <c r="L349" s="100"/>
      <c r="M349" s="100"/>
      <c r="N349" s="100"/>
    </row>
    <row r="350" spans="2:14">
      <c r="B350" s="98"/>
      <c r="C350" s="98"/>
      <c r="D350" s="100"/>
      <c r="E350" s="100"/>
      <c r="F350" s="100"/>
      <c r="H350" s="102"/>
      <c r="I350" s="103"/>
      <c r="J350" s="102"/>
      <c r="L350" s="100"/>
      <c r="M350" s="100"/>
      <c r="N350" s="100"/>
    </row>
    <row r="351" spans="2:14">
      <c r="B351" s="98"/>
      <c r="C351" s="98"/>
      <c r="D351" s="100"/>
      <c r="E351" s="100"/>
      <c r="F351" s="100"/>
      <c r="H351" s="102"/>
      <c r="I351" s="103"/>
      <c r="J351" s="102"/>
      <c r="L351" s="100"/>
      <c r="M351" s="100"/>
      <c r="N351" s="100"/>
    </row>
    <row r="352" spans="2:14">
      <c r="B352" s="98"/>
      <c r="C352" s="98"/>
      <c r="D352" s="100"/>
      <c r="E352" s="100"/>
      <c r="F352" s="100"/>
      <c r="H352" s="102"/>
      <c r="I352" s="103"/>
      <c r="J352" s="102"/>
      <c r="L352" s="100"/>
      <c r="M352" s="100"/>
      <c r="N352" s="100"/>
    </row>
    <row r="353" spans="2:14">
      <c r="B353" s="98"/>
      <c r="C353" s="98"/>
      <c r="D353" s="100"/>
      <c r="E353" s="100"/>
      <c r="F353" s="100"/>
      <c r="H353" s="102"/>
      <c r="I353" s="103"/>
      <c r="J353" s="102"/>
      <c r="L353" s="100"/>
      <c r="M353" s="100"/>
      <c r="N353" s="100"/>
    </row>
    <row r="354" spans="2:14">
      <c r="B354" s="98"/>
      <c r="C354" s="98"/>
      <c r="D354" s="100"/>
      <c r="E354" s="100"/>
      <c r="F354" s="100"/>
      <c r="H354" s="102"/>
      <c r="I354" s="103"/>
      <c r="J354" s="102"/>
      <c r="L354" s="100"/>
      <c r="M354" s="100"/>
      <c r="N354" s="100"/>
    </row>
    <row r="355" spans="2:14">
      <c r="B355" s="98"/>
      <c r="C355" s="98"/>
      <c r="D355" s="100"/>
      <c r="E355" s="100"/>
      <c r="F355" s="100"/>
      <c r="H355" s="102"/>
      <c r="I355" s="103"/>
      <c r="J355" s="102"/>
      <c r="L355" s="100"/>
      <c r="M355" s="100"/>
      <c r="N355" s="100"/>
    </row>
    <row r="356" spans="2:14">
      <c r="B356" s="98"/>
      <c r="C356" s="98"/>
      <c r="D356" s="100"/>
      <c r="E356" s="100"/>
      <c r="F356" s="100"/>
      <c r="H356" s="102"/>
      <c r="I356" s="103"/>
      <c r="J356" s="102"/>
      <c r="L356" s="100"/>
      <c r="M356" s="100"/>
      <c r="N356" s="100"/>
    </row>
    <row r="357" spans="2:14">
      <c r="B357" s="98"/>
      <c r="C357" s="98"/>
      <c r="D357" s="100"/>
      <c r="E357" s="100"/>
      <c r="F357" s="100"/>
      <c r="H357" s="102"/>
      <c r="I357" s="103"/>
      <c r="J357" s="102"/>
      <c r="L357" s="100"/>
      <c r="M357" s="100"/>
      <c r="N357" s="100"/>
    </row>
    <row r="358" spans="2:14">
      <c r="B358" s="98"/>
      <c r="C358" s="98"/>
      <c r="D358" s="100"/>
      <c r="E358" s="100"/>
      <c r="F358" s="100"/>
      <c r="H358" s="102"/>
      <c r="I358" s="103"/>
      <c r="J358" s="102"/>
      <c r="L358" s="100"/>
      <c r="M358" s="100"/>
      <c r="N358" s="100"/>
    </row>
    <row r="359" spans="2:14">
      <c r="B359" s="98"/>
      <c r="C359" s="98"/>
      <c r="D359" s="100"/>
      <c r="E359" s="100"/>
      <c r="F359" s="100"/>
      <c r="H359" s="102"/>
      <c r="I359" s="103"/>
      <c r="J359" s="102"/>
      <c r="L359" s="100"/>
      <c r="M359" s="100"/>
      <c r="N359" s="100"/>
    </row>
    <row r="360" spans="2:14">
      <c r="B360" s="98"/>
      <c r="C360" s="98"/>
      <c r="D360" s="100"/>
      <c r="E360" s="100"/>
      <c r="F360" s="100"/>
      <c r="H360" s="102"/>
      <c r="I360" s="103"/>
      <c r="J360" s="102"/>
      <c r="L360" s="100"/>
      <c r="M360" s="100"/>
      <c r="N360" s="100"/>
    </row>
    <row r="361" spans="2:14">
      <c r="B361" s="98"/>
      <c r="C361" s="98"/>
      <c r="D361" s="100"/>
      <c r="E361" s="100"/>
      <c r="F361" s="100"/>
      <c r="H361" s="102"/>
      <c r="I361" s="103"/>
      <c r="J361" s="102"/>
      <c r="L361" s="100"/>
      <c r="M361" s="100"/>
      <c r="N361" s="100"/>
    </row>
    <row r="362" spans="2:14">
      <c r="B362" s="98"/>
      <c r="C362" s="98"/>
      <c r="D362" s="100"/>
      <c r="E362" s="100"/>
      <c r="F362" s="100"/>
      <c r="H362" s="102"/>
      <c r="I362" s="103"/>
      <c r="J362" s="102"/>
      <c r="L362" s="100"/>
      <c r="M362" s="100"/>
      <c r="N362" s="100"/>
    </row>
    <row r="363" spans="2:14">
      <c r="B363" s="98"/>
      <c r="C363" s="98"/>
      <c r="D363" s="100"/>
      <c r="E363" s="100"/>
      <c r="F363" s="100"/>
      <c r="H363" s="102"/>
      <c r="I363" s="103"/>
      <c r="J363" s="102"/>
      <c r="L363" s="100"/>
      <c r="M363" s="100"/>
      <c r="N363" s="100"/>
    </row>
    <row r="364" spans="2:14">
      <c r="B364" s="98"/>
      <c r="C364" s="98"/>
      <c r="D364" s="100"/>
      <c r="E364" s="100"/>
      <c r="F364" s="100"/>
      <c r="H364" s="102"/>
      <c r="I364" s="103"/>
      <c r="J364" s="102"/>
      <c r="L364" s="100"/>
      <c r="M364" s="100"/>
      <c r="N364" s="100"/>
    </row>
    <row r="365" spans="2:14">
      <c r="B365" s="98"/>
      <c r="C365" s="98"/>
      <c r="D365" s="100"/>
      <c r="E365" s="100"/>
      <c r="F365" s="100"/>
      <c r="H365" s="102"/>
      <c r="I365" s="103"/>
      <c r="J365" s="102"/>
      <c r="L365" s="100"/>
      <c r="M365" s="100"/>
      <c r="N365" s="100"/>
    </row>
    <row r="366" spans="2:14">
      <c r="B366" s="98"/>
      <c r="C366" s="98"/>
      <c r="D366" s="100"/>
      <c r="E366" s="100"/>
      <c r="F366" s="100"/>
      <c r="H366" s="102"/>
      <c r="I366" s="103"/>
      <c r="J366" s="102"/>
      <c r="L366" s="100"/>
      <c r="M366" s="100"/>
      <c r="N366" s="100"/>
    </row>
    <row r="367" spans="2:14">
      <c r="B367" s="98"/>
      <c r="C367" s="98"/>
      <c r="D367" s="100"/>
      <c r="E367" s="100"/>
      <c r="F367" s="100"/>
      <c r="H367" s="102"/>
      <c r="I367" s="103"/>
      <c r="J367" s="102"/>
      <c r="L367" s="100"/>
      <c r="M367" s="100"/>
      <c r="N367" s="100"/>
    </row>
    <row r="368" spans="2:14">
      <c r="B368" s="98"/>
      <c r="C368" s="98"/>
      <c r="D368" s="100"/>
      <c r="E368" s="100"/>
      <c r="F368" s="100"/>
      <c r="H368" s="102"/>
      <c r="I368" s="103"/>
      <c r="J368" s="102"/>
      <c r="L368" s="100"/>
      <c r="M368" s="100"/>
      <c r="N368" s="100"/>
    </row>
    <row r="369" spans="2:14">
      <c r="B369" s="98"/>
      <c r="C369" s="98"/>
      <c r="D369" s="100"/>
      <c r="E369" s="100"/>
      <c r="F369" s="100"/>
      <c r="H369" s="102"/>
      <c r="I369" s="103"/>
      <c r="J369" s="102"/>
      <c r="L369" s="100"/>
      <c r="M369" s="100"/>
      <c r="N369" s="100"/>
    </row>
    <row r="370" spans="2:14">
      <c r="B370" s="98"/>
      <c r="C370" s="98"/>
      <c r="D370" s="100"/>
      <c r="E370" s="100"/>
      <c r="F370" s="100"/>
      <c r="H370" s="102"/>
      <c r="I370" s="103"/>
      <c r="J370" s="102"/>
      <c r="L370" s="100"/>
      <c r="M370" s="100"/>
      <c r="N370" s="100"/>
    </row>
    <row r="371" spans="2:14">
      <c r="B371" s="98"/>
      <c r="C371" s="98"/>
      <c r="D371" s="100"/>
      <c r="E371" s="100"/>
      <c r="F371" s="100"/>
      <c r="H371" s="102"/>
      <c r="I371" s="103"/>
      <c r="J371" s="102"/>
      <c r="L371" s="100"/>
      <c r="M371" s="100"/>
      <c r="N371" s="100"/>
    </row>
    <row r="372" spans="2:14">
      <c r="B372" s="98"/>
      <c r="C372" s="98"/>
      <c r="D372" s="100"/>
      <c r="E372" s="100"/>
      <c r="F372" s="100"/>
      <c r="H372" s="102"/>
      <c r="I372" s="103"/>
      <c r="J372" s="102"/>
      <c r="L372" s="100"/>
      <c r="M372" s="100"/>
      <c r="N372" s="100"/>
    </row>
    <row r="373" spans="2:14">
      <c r="B373" s="98"/>
      <c r="C373" s="98"/>
      <c r="D373" s="100"/>
      <c r="E373" s="100"/>
      <c r="F373" s="100"/>
      <c r="H373" s="102"/>
      <c r="I373" s="103"/>
      <c r="J373" s="102"/>
      <c r="L373" s="100"/>
      <c r="M373" s="100"/>
      <c r="N373" s="100"/>
    </row>
    <row r="374" spans="2:14">
      <c r="B374" s="98"/>
      <c r="C374" s="98"/>
      <c r="D374" s="100"/>
      <c r="E374" s="100"/>
      <c r="F374" s="100"/>
      <c r="H374" s="102"/>
      <c r="I374" s="103"/>
      <c r="J374" s="102"/>
      <c r="L374" s="100"/>
      <c r="M374" s="100"/>
      <c r="N374" s="100"/>
    </row>
    <row r="375" spans="2:14">
      <c r="B375" s="98"/>
      <c r="C375" s="98"/>
      <c r="D375" s="100"/>
      <c r="E375" s="100"/>
      <c r="F375" s="100"/>
      <c r="H375" s="102"/>
      <c r="I375" s="103"/>
      <c r="J375" s="102"/>
      <c r="L375" s="100"/>
      <c r="M375" s="100"/>
      <c r="N375" s="100"/>
    </row>
    <row r="376" spans="2:14">
      <c r="B376" s="98"/>
      <c r="C376" s="98"/>
      <c r="D376" s="100"/>
      <c r="E376" s="100"/>
      <c r="F376" s="100"/>
      <c r="H376" s="102"/>
      <c r="I376" s="103"/>
      <c r="J376" s="102"/>
      <c r="L376" s="100"/>
      <c r="M376" s="100"/>
      <c r="N376" s="100"/>
    </row>
    <row r="377" spans="2:14">
      <c r="B377" s="98"/>
      <c r="C377" s="98"/>
      <c r="D377" s="100"/>
      <c r="E377" s="100"/>
      <c r="F377" s="100"/>
      <c r="H377" s="102"/>
      <c r="I377" s="103"/>
      <c r="J377" s="102"/>
      <c r="L377" s="100"/>
      <c r="M377" s="100"/>
      <c r="N377" s="100"/>
    </row>
    <row r="378" spans="2:14">
      <c r="B378" s="98"/>
      <c r="C378" s="98"/>
      <c r="D378" s="100"/>
      <c r="E378" s="100"/>
      <c r="F378" s="100"/>
      <c r="H378" s="102"/>
      <c r="I378" s="103"/>
      <c r="J378" s="102"/>
      <c r="L378" s="100"/>
      <c r="M378" s="100"/>
      <c r="N378" s="100"/>
    </row>
    <row r="379" spans="2:14">
      <c r="B379" s="98"/>
      <c r="C379" s="98"/>
      <c r="D379" s="100"/>
      <c r="E379" s="100"/>
      <c r="F379" s="100"/>
      <c r="H379" s="102"/>
      <c r="I379" s="103"/>
      <c r="J379" s="102"/>
      <c r="L379" s="100"/>
      <c r="M379" s="100"/>
      <c r="N379" s="100"/>
    </row>
    <row r="380" spans="2:14">
      <c r="B380" s="98"/>
      <c r="C380" s="98"/>
      <c r="D380" s="100"/>
      <c r="E380" s="100"/>
      <c r="F380" s="100"/>
      <c r="H380" s="102"/>
      <c r="I380" s="103"/>
      <c r="J380" s="102"/>
      <c r="L380" s="100"/>
      <c r="M380" s="100"/>
      <c r="N380" s="100"/>
    </row>
    <row r="381" spans="2:14">
      <c r="B381" s="98"/>
      <c r="C381" s="98"/>
      <c r="D381" s="100"/>
      <c r="E381" s="100"/>
      <c r="F381" s="100"/>
      <c r="H381" s="102"/>
      <c r="I381" s="103"/>
      <c r="J381" s="102"/>
      <c r="L381" s="100"/>
      <c r="M381" s="100"/>
      <c r="N381" s="100"/>
    </row>
    <row r="382" spans="2:14">
      <c r="B382" s="98"/>
      <c r="C382" s="98"/>
      <c r="D382" s="100"/>
      <c r="E382" s="100"/>
      <c r="F382" s="100"/>
      <c r="H382" s="102"/>
      <c r="I382" s="103"/>
      <c r="J382" s="102"/>
      <c r="L382" s="100"/>
      <c r="M382" s="100"/>
      <c r="N382" s="100"/>
    </row>
    <row r="383" spans="2:14">
      <c r="B383" s="98"/>
      <c r="C383" s="98"/>
      <c r="D383" s="100"/>
      <c r="E383" s="100"/>
      <c r="F383" s="100"/>
      <c r="H383" s="102"/>
      <c r="I383" s="103"/>
      <c r="J383" s="102"/>
      <c r="L383" s="100"/>
      <c r="M383" s="100"/>
      <c r="N383" s="100"/>
    </row>
    <row r="384" spans="2:14">
      <c r="B384" s="98"/>
      <c r="C384" s="98"/>
      <c r="D384" s="100"/>
      <c r="E384" s="100"/>
      <c r="F384" s="100"/>
      <c r="H384" s="102"/>
      <c r="I384" s="103"/>
      <c r="J384" s="102"/>
      <c r="L384" s="100"/>
      <c r="M384" s="100"/>
      <c r="N384" s="100"/>
    </row>
    <row r="385" spans="2:14">
      <c r="B385" s="98"/>
      <c r="C385" s="98"/>
      <c r="D385" s="100"/>
      <c r="E385" s="100"/>
      <c r="F385" s="100"/>
      <c r="H385" s="102"/>
      <c r="I385" s="103"/>
      <c r="J385" s="102"/>
      <c r="L385" s="100"/>
      <c r="M385" s="100"/>
      <c r="N385" s="100"/>
    </row>
    <row r="386" spans="2:14">
      <c r="B386" s="98"/>
      <c r="C386" s="98"/>
      <c r="D386" s="100"/>
      <c r="E386" s="100"/>
      <c r="F386" s="100"/>
      <c r="H386" s="102"/>
      <c r="I386" s="103"/>
      <c r="J386" s="102"/>
      <c r="L386" s="100"/>
      <c r="M386" s="100"/>
      <c r="N386" s="100"/>
    </row>
    <row r="387" spans="2:14">
      <c r="B387" s="98"/>
      <c r="C387" s="98"/>
      <c r="D387" s="100"/>
      <c r="E387" s="100"/>
      <c r="F387" s="100"/>
      <c r="H387" s="102"/>
      <c r="I387" s="103"/>
      <c r="J387" s="102"/>
      <c r="L387" s="100"/>
      <c r="M387" s="100"/>
      <c r="N387" s="100"/>
    </row>
    <row r="388" spans="2:14">
      <c r="B388" s="98"/>
      <c r="C388" s="98"/>
      <c r="D388" s="100"/>
      <c r="E388" s="100"/>
      <c r="F388" s="100"/>
      <c r="H388" s="102"/>
      <c r="I388" s="103"/>
      <c r="J388" s="102"/>
      <c r="L388" s="100"/>
      <c r="M388" s="100"/>
      <c r="N388" s="100"/>
    </row>
    <row r="389" spans="2:14">
      <c r="B389" s="98"/>
      <c r="C389" s="98"/>
      <c r="D389" s="100"/>
      <c r="E389" s="100"/>
      <c r="F389" s="100"/>
      <c r="H389" s="102"/>
      <c r="I389" s="103"/>
      <c r="J389" s="102"/>
      <c r="L389" s="100"/>
      <c r="M389" s="100"/>
      <c r="N389" s="100"/>
    </row>
    <row r="390" spans="2:14">
      <c r="B390" s="98"/>
      <c r="C390" s="98"/>
      <c r="D390" s="100"/>
      <c r="E390" s="100"/>
      <c r="F390" s="100"/>
      <c r="H390" s="102"/>
      <c r="I390" s="103"/>
      <c r="J390" s="102"/>
      <c r="L390" s="100"/>
      <c r="M390" s="100"/>
      <c r="N390" s="100"/>
    </row>
    <row r="391" spans="2:14">
      <c r="B391" s="98"/>
      <c r="C391" s="98"/>
      <c r="D391" s="100"/>
      <c r="E391" s="100"/>
      <c r="F391" s="100"/>
      <c r="H391" s="102"/>
      <c r="I391" s="103"/>
      <c r="J391" s="102"/>
      <c r="L391" s="100"/>
      <c r="M391" s="100"/>
      <c r="N391" s="100"/>
    </row>
    <row r="392" spans="2:14">
      <c r="B392" s="98"/>
      <c r="C392" s="98"/>
      <c r="D392" s="100"/>
      <c r="E392" s="100"/>
      <c r="F392" s="100"/>
      <c r="H392" s="102"/>
      <c r="I392" s="103"/>
      <c r="J392" s="102"/>
      <c r="L392" s="100"/>
      <c r="M392" s="100"/>
      <c r="N392" s="100"/>
    </row>
    <row r="393" spans="2:14">
      <c r="B393" s="98"/>
      <c r="C393" s="98"/>
      <c r="D393" s="100"/>
      <c r="E393" s="100"/>
      <c r="F393" s="100"/>
      <c r="H393" s="102"/>
      <c r="I393" s="103"/>
      <c r="J393" s="102"/>
      <c r="L393" s="100"/>
      <c r="M393" s="100"/>
      <c r="N393" s="100"/>
    </row>
    <row r="394" spans="2:14">
      <c r="B394" s="98"/>
      <c r="C394" s="98"/>
      <c r="D394" s="100"/>
      <c r="E394" s="100"/>
      <c r="F394" s="100"/>
      <c r="H394" s="102"/>
      <c r="I394" s="103"/>
      <c r="J394" s="102"/>
      <c r="L394" s="100"/>
      <c r="M394" s="100"/>
      <c r="N394" s="100"/>
    </row>
    <row r="395" spans="2:14">
      <c r="B395" s="98"/>
      <c r="C395" s="98"/>
      <c r="D395" s="100"/>
      <c r="E395" s="100"/>
      <c r="F395" s="100"/>
      <c r="H395" s="102"/>
      <c r="I395" s="103"/>
      <c r="J395" s="102"/>
      <c r="L395" s="100"/>
      <c r="M395" s="100"/>
      <c r="N395" s="100"/>
    </row>
    <row r="396" spans="2:14">
      <c r="B396" s="98"/>
      <c r="C396" s="98"/>
      <c r="D396" s="100"/>
      <c r="E396" s="100"/>
      <c r="F396" s="100"/>
      <c r="H396" s="102"/>
      <c r="I396" s="103"/>
      <c r="J396" s="102"/>
      <c r="L396" s="100"/>
      <c r="M396" s="100"/>
      <c r="N396" s="100"/>
    </row>
    <row r="397" spans="2:14">
      <c r="B397" s="98"/>
      <c r="C397" s="98"/>
      <c r="D397" s="100"/>
      <c r="E397" s="100"/>
      <c r="F397" s="100"/>
      <c r="H397" s="102"/>
      <c r="I397" s="103"/>
      <c r="J397" s="102"/>
      <c r="L397" s="100"/>
      <c r="M397" s="100"/>
      <c r="N397" s="100"/>
    </row>
    <row r="398" spans="2:14">
      <c r="B398" s="98"/>
      <c r="C398" s="98"/>
      <c r="D398" s="100"/>
      <c r="E398" s="100"/>
      <c r="F398" s="100"/>
      <c r="H398" s="102"/>
      <c r="I398" s="103"/>
      <c r="J398" s="102"/>
      <c r="L398" s="100"/>
      <c r="M398" s="100"/>
      <c r="N398" s="100"/>
    </row>
    <row r="399" spans="2:14">
      <c r="B399" s="98"/>
      <c r="C399" s="98"/>
      <c r="D399" s="100"/>
      <c r="E399" s="100"/>
      <c r="F399" s="100"/>
      <c r="H399" s="102"/>
      <c r="I399" s="103"/>
      <c r="J399" s="102"/>
      <c r="L399" s="100"/>
      <c r="M399" s="100"/>
      <c r="N399" s="100"/>
    </row>
    <row r="400" spans="2:14">
      <c r="B400" s="98"/>
      <c r="C400" s="98"/>
      <c r="D400" s="100"/>
      <c r="E400" s="100"/>
      <c r="F400" s="100"/>
      <c r="H400" s="102"/>
      <c r="I400" s="103"/>
      <c r="J400" s="102"/>
      <c r="L400" s="100"/>
      <c r="M400" s="100"/>
      <c r="N400" s="100"/>
    </row>
    <row r="401" spans="2:14">
      <c r="B401" s="98"/>
      <c r="C401" s="98"/>
      <c r="D401" s="100"/>
      <c r="E401" s="100"/>
      <c r="F401" s="100"/>
      <c r="H401" s="102"/>
      <c r="I401" s="103"/>
      <c r="J401" s="102"/>
      <c r="L401" s="100"/>
      <c r="M401" s="100"/>
      <c r="N401" s="100"/>
    </row>
    <row r="402" spans="2:14">
      <c r="B402" s="98"/>
      <c r="C402" s="98"/>
      <c r="D402" s="100"/>
      <c r="E402" s="100"/>
      <c r="F402" s="100"/>
      <c r="H402" s="102"/>
      <c r="I402" s="103"/>
      <c r="J402" s="102"/>
      <c r="L402" s="100"/>
      <c r="M402" s="100"/>
      <c r="N402" s="100"/>
    </row>
    <row r="403" spans="2:14">
      <c r="B403" s="98"/>
      <c r="C403" s="98"/>
      <c r="D403" s="100"/>
      <c r="E403" s="100"/>
      <c r="F403" s="100"/>
      <c r="H403" s="102"/>
      <c r="I403" s="103"/>
      <c r="J403" s="102"/>
      <c r="L403" s="100"/>
      <c r="M403" s="100"/>
      <c r="N403" s="100"/>
    </row>
    <row r="404" spans="2:14">
      <c r="B404" s="98"/>
      <c r="C404" s="98"/>
      <c r="D404" s="100"/>
      <c r="E404" s="100"/>
      <c r="F404" s="100"/>
      <c r="H404" s="102"/>
      <c r="I404" s="103"/>
      <c r="J404" s="102"/>
      <c r="L404" s="100"/>
      <c r="M404" s="100"/>
      <c r="N404" s="100"/>
    </row>
    <row r="405" spans="2:14">
      <c r="B405" s="98"/>
      <c r="C405" s="98"/>
      <c r="D405" s="100"/>
      <c r="E405" s="100"/>
      <c r="F405" s="100"/>
      <c r="H405" s="102"/>
      <c r="I405" s="103"/>
      <c r="J405" s="102"/>
      <c r="L405" s="100"/>
      <c r="M405" s="100"/>
      <c r="N405" s="100"/>
    </row>
    <row r="406" spans="2:14">
      <c r="B406" s="98"/>
      <c r="C406" s="98"/>
      <c r="D406" s="100"/>
      <c r="E406" s="100"/>
      <c r="F406" s="100"/>
      <c r="H406" s="102"/>
      <c r="I406" s="103"/>
      <c r="J406" s="102"/>
      <c r="L406" s="100"/>
      <c r="M406" s="100"/>
      <c r="N406" s="100"/>
    </row>
    <row r="407" spans="2:14">
      <c r="B407" s="98"/>
      <c r="C407" s="98"/>
      <c r="D407" s="100"/>
      <c r="E407" s="100"/>
      <c r="F407" s="100"/>
      <c r="H407" s="102"/>
      <c r="I407" s="103"/>
      <c r="J407" s="102"/>
      <c r="L407" s="100"/>
      <c r="M407" s="100"/>
      <c r="N407" s="100"/>
    </row>
    <row r="408" spans="2:14">
      <c r="B408" s="98"/>
      <c r="C408" s="98"/>
      <c r="D408" s="100"/>
      <c r="E408" s="100"/>
      <c r="F408" s="100"/>
      <c r="H408" s="102"/>
      <c r="I408" s="103"/>
      <c r="J408" s="102"/>
      <c r="L408" s="100"/>
      <c r="M408" s="100"/>
      <c r="N408" s="100"/>
    </row>
    <row r="409" spans="2:14">
      <c r="B409" s="98"/>
      <c r="C409" s="98"/>
      <c r="D409" s="100"/>
      <c r="E409" s="100"/>
      <c r="F409" s="100"/>
      <c r="H409" s="102"/>
      <c r="I409" s="103"/>
      <c r="J409" s="102"/>
      <c r="L409" s="100"/>
      <c r="M409" s="100"/>
      <c r="N409" s="100"/>
    </row>
    <row r="410" spans="2:14">
      <c r="B410" s="98"/>
      <c r="C410" s="98"/>
      <c r="D410" s="100"/>
      <c r="E410" s="100"/>
      <c r="F410" s="100"/>
      <c r="H410" s="102"/>
      <c r="I410" s="103"/>
      <c r="J410" s="102"/>
      <c r="L410" s="100"/>
      <c r="M410" s="100"/>
      <c r="N410" s="100"/>
    </row>
    <row r="411" spans="2:14">
      <c r="B411" s="98"/>
      <c r="C411" s="98"/>
      <c r="D411" s="100"/>
      <c r="E411" s="100"/>
      <c r="F411" s="100"/>
      <c r="H411" s="102"/>
      <c r="I411" s="103"/>
      <c r="J411" s="102"/>
      <c r="L411" s="100"/>
      <c r="M411" s="100"/>
      <c r="N411" s="100"/>
    </row>
    <row r="412" spans="2:14">
      <c r="B412" s="98"/>
      <c r="C412" s="98"/>
      <c r="D412" s="100"/>
      <c r="E412" s="100"/>
      <c r="F412" s="100"/>
      <c r="H412" s="102"/>
      <c r="I412" s="103"/>
      <c r="J412" s="102"/>
      <c r="L412" s="100"/>
      <c r="M412" s="100"/>
      <c r="N412" s="100"/>
    </row>
    <row r="413" spans="2:14">
      <c r="B413" s="98"/>
      <c r="C413" s="98"/>
      <c r="D413" s="100"/>
      <c r="E413" s="100"/>
      <c r="F413" s="100"/>
      <c r="H413" s="102"/>
      <c r="I413" s="103"/>
      <c r="J413" s="102"/>
      <c r="L413" s="100"/>
      <c r="M413" s="100"/>
      <c r="N413" s="100"/>
    </row>
    <row r="414" spans="2:14">
      <c r="B414" s="98"/>
      <c r="C414" s="98"/>
      <c r="D414" s="100"/>
      <c r="E414" s="100"/>
      <c r="F414" s="100"/>
      <c r="H414" s="102"/>
      <c r="I414" s="103"/>
      <c r="J414" s="102"/>
      <c r="L414" s="100"/>
      <c r="M414" s="100"/>
      <c r="N414" s="100"/>
    </row>
    <row r="415" spans="2:14">
      <c r="B415" s="98"/>
      <c r="C415" s="98"/>
      <c r="D415" s="100"/>
      <c r="E415" s="100"/>
      <c r="F415" s="100"/>
      <c r="H415" s="102"/>
      <c r="I415" s="103"/>
      <c r="J415" s="102"/>
      <c r="L415" s="100"/>
      <c r="M415" s="100"/>
      <c r="N415" s="100"/>
    </row>
    <row r="416" spans="2:14">
      <c r="B416" s="98"/>
      <c r="C416" s="98"/>
      <c r="D416" s="100"/>
      <c r="E416" s="100"/>
      <c r="F416" s="100"/>
      <c r="H416" s="102"/>
      <c r="I416" s="103"/>
      <c r="J416" s="102"/>
      <c r="L416" s="100"/>
      <c r="M416" s="100"/>
      <c r="N416" s="100"/>
    </row>
    <row r="417" spans="2:14">
      <c r="B417" s="98"/>
      <c r="C417" s="98"/>
      <c r="D417" s="100"/>
      <c r="E417" s="100"/>
      <c r="F417" s="100"/>
      <c r="H417" s="102"/>
      <c r="I417" s="103"/>
      <c r="J417" s="102"/>
      <c r="L417" s="100"/>
      <c r="M417" s="100"/>
      <c r="N417" s="100"/>
    </row>
    <row r="418" spans="2:14">
      <c r="B418" s="98"/>
      <c r="C418" s="98"/>
      <c r="D418" s="100"/>
      <c r="E418" s="100"/>
      <c r="F418" s="100"/>
      <c r="H418" s="102"/>
      <c r="I418" s="103"/>
      <c r="J418" s="102"/>
      <c r="L418" s="100"/>
      <c r="M418" s="100"/>
      <c r="N418" s="100"/>
    </row>
    <row r="419" spans="2:14">
      <c r="B419" s="98"/>
      <c r="C419" s="98"/>
      <c r="D419" s="100"/>
      <c r="E419" s="100"/>
      <c r="F419" s="100"/>
      <c r="H419" s="102"/>
      <c r="I419" s="103"/>
      <c r="J419" s="102"/>
      <c r="L419" s="100"/>
      <c r="M419" s="100"/>
      <c r="N419" s="100"/>
    </row>
    <row r="420" spans="2:14">
      <c r="B420" s="98"/>
      <c r="C420" s="98"/>
      <c r="D420" s="100"/>
      <c r="E420" s="100"/>
      <c r="F420" s="100"/>
      <c r="H420" s="102"/>
      <c r="I420" s="103"/>
      <c r="J420" s="102"/>
      <c r="L420" s="100"/>
      <c r="M420" s="100"/>
      <c r="N420" s="100"/>
    </row>
    <row r="421" spans="2:14">
      <c r="B421" s="98"/>
      <c r="C421" s="98"/>
      <c r="D421" s="100"/>
      <c r="E421" s="100"/>
      <c r="F421" s="100"/>
      <c r="H421" s="102"/>
      <c r="I421" s="103"/>
      <c r="J421" s="102"/>
      <c r="L421" s="100"/>
      <c r="M421" s="100"/>
      <c r="N421" s="100"/>
    </row>
    <row r="422" spans="2:14">
      <c r="B422" s="98"/>
      <c r="C422" s="98"/>
      <c r="D422" s="100"/>
      <c r="E422" s="100"/>
      <c r="F422" s="100"/>
      <c r="H422" s="102"/>
      <c r="I422" s="103"/>
      <c r="J422" s="102"/>
      <c r="L422" s="100"/>
      <c r="M422" s="100"/>
      <c r="N422" s="100"/>
    </row>
    <row r="423" spans="2:14">
      <c r="B423" s="98"/>
      <c r="C423" s="98"/>
      <c r="D423" s="100"/>
      <c r="E423" s="100"/>
      <c r="F423" s="100"/>
      <c r="H423" s="102"/>
      <c r="I423" s="103"/>
      <c r="J423" s="102"/>
      <c r="L423" s="100"/>
      <c r="M423" s="100"/>
      <c r="N423" s="100"/>
    </row>
    <row r="424" spans="2:14">
      <c r="B424" s="98"/>
      <c r="C424" s="98"/>
      <c r="D424" s="100"/>
      <c r="E424" s="100"/>
      <c r="F424" s="100"/>
      <c r="H424" s="102"/>
      <c r="I424" s="103"/>
      <c r="J424" s="102"/>
      <c r="L424" s="100"/>
      <c r="M424" s="100"/>
      <c r="N424" s="100"/>
    </row>
    <row r="425" spans="2:14">
      <c r="B425" s="98"/>
      <c r="C425" s="98"/>
      <c r="D425" s="100"/>
      <c r="E425" s="100"/>
      <c r="F425" s="100"/>
      <c r="H425" s="102"/>
      <c r="I425" s="103"/>
      <c r="J425" s="102"/>
      <c r="L425" s="100"/>
      <c r="M425" s="100"/>
      <c r="N425" s="100"/>
    </row>
    <row r="426" spans="2:14">
      <c r="B426" s="98"/>
      <c r="C426" s="98"/>
      <c r="D426" s="100"/>
      <c r="E426" s="100"/>
      <c r="F426" s="100"/>
      <c r="H426" s="102"/>
      <c r="I426" s="103"/>
      <c r="J426" s="102"/>
      <c r="L426" s="100"/>
      <c r="M426" s="100"/>
      <c r="N426" s="100"/>
    </row>
    <row r="427" spans="2:14">
      <c r="B427" s="98"/>
      <c r="C427" s="98"/>
      <c r="D427" s="100"/>
      <c r="E427" s="100"/>
      <c r="F427" s="100"/>
      <c r="H427" s="102"/>
      <c r="I427" s="103"/>
      <c r="J427" s="102"/>
      <c r="L427" s="100"/>
      <c r="M427" s="100"/>
      <c r="N427" s="100"/>
    </row>
    <row r="428" spans="2:14">
      <c r="B428" s="98"/>
      <c r="C428" s="98"/>
      <c r="D428" s="100"/>
      <c r="E428" s="100"/>
      <c r="F428" s="100"/>
      <c r="H428" s="102"/>
      <c r="I428" s="103"/>
      <c r="J428" s="102"/>
      <c r="L428" s="100"/>
      <c r="M428" s="100"/>
      <c r="N428" s="100"/>
    </row>
    <row r="429" spans="2:14">
      <c r="B429" s="98"/>
      <c r="C429" s="98"/>
      <c r="D429" s="100"/>
      <c r="E429" s="100"/>
      <c r="F429" s="100"/>
      <c r="H429" s="102"/>
      <c r="I429" s="103"/>
      <c r="J429" s="102"/>
      <c r="L429" s="100"/>
      <c r="M429" s="100"/>
      <c r="N429" s="100"/>
    </row>
    <row r="430" spans="2:14">
      <c r="B430" s="98"/>
      <c r="C430" s="98"/>
      <c r="D430" s="100"/>
      <c r="E430" s="100"/>
      <c r="F430" s="100"/>
      <c r="H430" s="102"/>
      <c r="I430" s="103"/>
      <c r="J430" s="102"/>
      <c r="L430" s="100"/>
      <c r="M430" s="100"/>
      <c r="N430" s="100"/>
    </row>
    <row r="431" spans="2:14">
      <c r="B431" s="98"/>
      <c r="C431" s="98"/>
      <c r="D431" s="100"/>
      <c r="E431" s="100"/>
      <c r="F431" s="100"/>
      <c r="H431" s="102"/>
      <c r="I431" s="103"/>
      <c r="J431" s="102"/>
      <c r="L431" s="100"/>
      <c r="M431" s="100"/>
      <c r="N431" s="100"/>
    </row>
    <row r="432" spans="2:14">
      <c r="B432" s="98"/>
      <c r="C432" s="98"/>
      <c r="D432" s="100"/>
      <c r="E432" s="100"/>
      <c r="F432" s="100"/>
      <c r="H432" s="102"/>
      <c r="I432" s="103"/>
      <c r="J432" s="102"/>
      <c r="L432" s="100"/>
      <c r="M432" s="100"/>
      <c r="N432" s="100"/>
    </row>
    <row r="433" spans="2:14">
      <c r="B433" s="98"/>
      <c r="C433" s="98"/>
      <c r="D433" s="100"/>
      <c r="E433" s="100"/>
      <c r="F433" s="100"/>
      <c r="H433" s="102"/>
      <c r="I433" s="103"/>
      <c r="J433" s="102"/>
      <c r="L433" s="100"/>
      <c r="M433" s="100"/>
      <c r="N433" s="100"/>
    </row>
    <row r="434" spans="2:14">
      <c r="B434" s="98"/>
      <c r="C434" s="98"/>
      <c r="D434" s="100"/>
      <c r="E434" s="100"/>
      <c r="F434" s="100"/>
      <c r="H434" s="102"/>
      <c r="I434" s="103"/>
      <c r="J434" s="102"/>
      <c r="L434" s="100"/>
      <c r="M434" s="100"/>
      <c r="N434" s="100"/>
    </row>
    <row r="435" spans="2:14">
      <c r="B435" s="98"/>
      <c r="C435" s="98"/>
      <c r="D435" s="100"/>
      <c r="E435" s="100"/>
      <c r="F435" s="100"/>
      <c r="H435" s="102"/>
      <c r="I435" s="103"/>
      <c r="J435" s="102"/>
      <c r="L435" s="100"/>
      <c r="M435" s="100"/>
      <c r="N435" s="100"/>
    </row>
    <row r="436" spans="2:14">
      <c r="B436" s="98"/>
      <c r="C436" s="98"/>
      <c r="D436" s="100"/>
      <c r="E436" s="100"/>
      <c r="F436" s="100"/>
      <c r="H436" s="102"/>
      <c r="I436" s="103"/>
      <c r="J436" s="102"/>
      <c r="L436" s="100"/>
      <c r="M436" s="100"/>
      <c r="N436" s="100"/>
    </row>
    <row r="437" spans="2:14">
      <c r="B437" s="98"/>
      <c r="C437" s="98"/>
      <c r="D437" s="100"/>
      <c r="E437" s="100"/>
      <c r="F437" s="100"/>
      <c r="H437" s="102"/>
      <c r="I437" s="103"/>
      <c r="J437" s="102"/>
      <c r="L437" s="100"/>
      <c r="M437" s="100"/>
      <c r="N437" s="100"/>
    </row>
    <row r="438" spans="2:14">
      <c r="B438" s="98"/>
      <c r="C438" s="98"/>
      <c r="D438" s="100"/>
      <c r="E438" s="100"/>
      <c r="F438" s="100"/>
      <c r="H438" s="102"/>
      <c r="I438" s="103"/>
      <c r="J438" s="102"/>
      <c r="L438" s="100"/>
      <c r="M438" s="100"/>
      <c r="N438" s="100"/>
    </row>
    <row r="439" spans="2:14">
      <c r="B439" s="98"/>
      <c r="C439" s="98"/>
      <c r="D439" s="100"/>
      <c r="E439" s="100"/>
      <c r="F439" s="100"/>
      <c r="H439" s="102"/>
      <c r="I439" s="103"/>
      <c r="J439" s="102"/>
      <c r="L439" s="100"/>
      <c r="M439" s="100"/>
      <c r="N439" s="100"/>
    </row>
    <row r="440" spans="2:14">
      <c r="B440" s="98"/>
      <c r="C440" s="98"/>
      <c r="D440" s="100"/>
      <c r="E440" s="100"/>
      <c r="F440" s="100"/>
      <c r="H440" s="102"/>
      <c r="I440" s="103"/>
      <c r="J440" s="102"/>
      <c r="L440" s="100"/>
      <c r="M440" s="100"/>
      <c r="N440" s="100"/>
    </row>
    <row r="441" spans="2:14">
      <c r="B441" s="98"/>
      <c r="C441" s="98"/>
      <c r="D441" s="100"/>
      <c r="E441" s="100"/>
      <c r="F441" s="100"/>
      <c r="H441" s="102"/>
      <c r="I441" s="103"/>
      <c r="J441" s="102"/>
      <c r="L441" s="100"/>
      <c r="M441" s="100"/>
      <c r="N441" s="100"/>
    </row>
    <row r="442" spans="2:14">
      <c r="B442" s="98"/>
      <c r="C442" s="98"/>
      <c r="D442" s="100"/>
      <c r="E442" s="100"/>
      <c r="F442" s="100"/>
      <c r="H442" s="102"/>
      <c r="I442" s="103"/>
      <c r="J442" s="102"/>
      <c r="L442" s="100"/>
      <c r="M442" s="100"/>
      <c r="N442" s="100"/>
    </row>
    <row r="443" spans="2:14">
      <c r="B443" s="98"/>
      <c r="C443" s="98"/>
      <c r="D443" s="100"/>
      <c r="E443" s="100"/>
      <c r="F443" s="100"/>
      <c r="H443" s="102"/>
      <c r="I443" s="103"/>
      <c r="J443" s="102"/>
      <c r="L443" s="100"/>
      <c r="M443" s="100"/>
      <c r="N443" s="100"/>
    </row>
    <row r="444" spans="2:14">
      <c r="B444" s="98"/>
      <c r="C444" s="98"/>
      <c r="D444" s="100"/>
      <c r="E444" s="100"/>
      <c r="F444" s="100"/>
      <c r="H444" s="102"/>
      <c r="I444" s="103"/>
      <c r="J444" s="102"/>
      <c r="L444" s="100"/>
      <c r="M444" s="100"/>
      <c r="N444" s="100"/>
    </row>
    <row r="445" spans="2:14">
      <c r="B445" s="98"/>
      <c r="C445" s="98"/>
      <c r="D445" s="100"/>
      <c r="E445" s="100"/>
      <c r="F445" s="100"/>
      <c r="H445" s="102"/>
      <c r="I445" s="103"/>
      <c r="J445" s="102"/>
      <c r="L445" s="100"/>
      <c r="M445" s="100"/>
      <c r="N445" s="100"/>
    </row>
    <row r="446" spans="2:14">
      <c r="B446" s="98"/>
      <c r="C446" s="98"/>
      <c r="D446" s="100"/>
      <c r="E446" s="100"/>
      <c r="F446" s="100"/>
      <c r="H446" s="102"/>
      <c r="I446" s="103"/>
      <c r="J446" s="102"/>
      <c r="L446" s="100"/>
      <c r="M446" s="100"/>
      <c r="N446" s="100"/>
    </row>
    <row r="447" spans="2:14">
      <c r="B447" s="98"/>
      <c r="C447" s="98"/>
      <c r="D447" s="100"/>
      <c r="E447" s="100"/>
      <c r="F447" s="100"/>
      <c r="H447" s="102"/>
      <c r="I447" s="103"/>
      <c r="J447" s="102"/>
      <c r="L447" s="100"/>
      <c r="M447" s="100"/>
      <c r="N447" s="100"/>
    </row>
    <row r="448" spans="2:14">
      <c r="B448" s="98"/>
      <c r="C448" s="98"/>
      <c r="D448" s="100"/>
      <c r="E448" s="100"/>
      <c r="F448" s="100"/>
      <c r="H448" s="102"/>
      <c r="I448" s="103"/>
      <c r="J448" s="102"/>
      <c r="L448" s="100"/>
      <c r="M448" s="100"/>
      <c r="N448" s="100"/>
    </row>
    <row r="449" spans="2:14">
      <c r="B449" s="98"/>
      <c r="C449" s="98"/>
      <c r="D449" s="100"/>
      <c r="E449" s="100"/>
      <c r="F449" s="100"/>
      <c r="H449" s="102"/>
      <c r="I449" s="103"/>
      <c r="J449" s="102"/>
      <c r="L449" s="100"/>
      <c r="M449" s="100"/>
      <c r="N449" s="100"/>
    </row>
    <row r="450" spans="2:14">
      <c r="B450" s="98"/>
      <c r="C450" s="98"/>
      <c r="D450" s="100"/>
      <c r="E450" s="100"/>
      <c r="F450" s="100"/>
      <c r="H450" s="102"/>
      <c r="I450" s="103"/>
      <c r="J450" s="102"/>
      <c r="L450" s="100"/>
      <c r="M450" s="100"/>
      <c r="N450" s="100"/>
    </row>
    <row r="451" spans="2:14">
      <c r="B451" s="98"/>
      <c r="C451" s="98"/>
      <c r="D451" s="100"/>
      <c r="E451" s="100"/>
      <c r="F451" s="100"/>
      <c r="H451" s="102"/>
      <c r="I451" s="103"/>
      <c r="J451" s="102"/>
      <c r="L451" s="100"/>
      <c r="M451" s="100"/>
      <c r="N451" s="100"/>
    </row>
    <row r="452" spans="2:14">
      <c r="B452" s="98"/>
      <c r="C452" s="98"/>
      <c r="D452" s="100"/>
      <c r="E452" s="100"/>
      <c r="F452" s="100"/>
      <c r="H452" s="102"/>
      <c r="I452" s="103"/>
      <c r="J452" s="102"/>
      <c r="L452" s="100"/>
      <c r="M452" s="100"/>
      <c r="N452" s="100"/>
    </row>
    <row r="453" spans="2:14">
      <c r="B453" s="98"/>
      <c r="C453" s="98"/>
      <c r="D453" s="100"/>
      <c r="E453" s="100"/>
      <c r="F453" s="100"/>
      <c r="H453" s="102"/>
      <c r="I453" s="103"/>
      <c r="J453" s="102"/>
      <c r="L453" s="100"/>
      <c r="M453" s="100"/>
      <c r="N453" s="100"/>
    </row>
    <row r="454" spans="2:14">
      <c r="B454" s="98"/>
      <c r="C454" s="98"/>
      <c r="D454" s="100"/>
      <c r="E454" s="100"/>
      <c r="F454" s="100"/>
      <c r="H454" s="102"/>
      <c r="I454" s="103"/>
      <c r="J454" s="102"/>
      <c r="L454" s="100"/>
      <c r="M454" s="100"/>
      <c r="N454" s="100"/>
    </row>
    <row r="455" spans="2:14">
      <c r="B455" s="98"/>
      <c r="C455" s="98"/>
      <c r="D455" s="100"/>
      <c r="E455" s="100"/>
      <c r="F455" s="100"/>
      <c r="H455" s="102"/>
      <c r="I455" s="103"/>
      <c r="J455" s="102"/>
      <c r="L455" s="100"/>
      <c r="M455" s="100"/>
      <c r="N455" s="100"/>
    </row>
    <row r="456" spans="2:14">
      <c r="B456" s="98"/>
      <c r="C456" s="98"/>
      <c r="D456" s="100"/>
      <c r="E456" s="100"/>
      <c r="F456" s="100"/>
      <c r="H456" s="102"/>
      <c r="I456" s="103"/>
      <c r="J456" s="102"/>
      <c r="L456" s="100"/>
      <c r="M456" s="100"/>
      <c r="N456" s="100"/>
    </row>
    <row r="457" spans="2:14">
      <c r="B457" s="98"/>
      <c r="C457" s="98"/>
      <c r="D457" s="100"/>
      <c r="E457" s="100"/>
      <c r="F457" s="100"/>
      <c r="H457" s="102"/>
      <c r="I457" s="103"/>
      <c r="J457" s="102"/>
      <c r="L457" s="100"/>
      <c r="M457" s="100"/>
      <c r="N457" s="100"/>
    </row>
    <row r="458" spans="2:14">
      <c r="B458" s="98"/>
      <c r="C458" s="98"/>
      <c r="D458" s="100"/>
      <c r="E458" s="100"/>
      <c r="F458" s="100"/>
      <c r="H458" s="102"/>
      <c r="I458" s="103"/>
      <c r="J458" s="102"/>
      <c r="L458" s="100"/>
      <c r="M458" s="100"/>
      <c r="N458" s="100"/>
    </row>
    <row r="459" spans="2:14">
      <c r="B459" s="98"/>
      <c r="C459" s="98"/>
      <c r="D459" s="100"/>
      <c r="E459" s="100"/>
      <c r="F459" s="100"/>
      <c r="H459" s="102"/>
      <c r="I459" s="103"/>
      <c r="J459" s="102"/>
      <c r="L459" s="100"/>
      <c r="M459" s="100"/>
      <c r="N459" s="100"/>
    </row>
    <row r="460" spans="2:14">
      <c r="B460" s="98"/>
      <c r="C460" s="98"/>
      <c r="D460" s="100"/>
      <c r="E460" s="100"/>
      <c r="F460" s="100"/>
      <c r="H460" s="102"/>
      <c r="I460" s="103"/>
      <c r="J460" s="102"/>
      <c r="L460" s="100"/>
      <c r="M460" s="100"/>
      <c r="N460" s="100"/>
    </row>
    <row r="461" spans="2:14">
      <c r="B461" s="98"/>
      <c r="C461" s="98"/>
      <c r="D461" s="100"/>
      <c r="E461" s="100"/>
      <c r="F461" s="100"/>
      <c r="H461" s="102"/>
      <c r="I461" s="103"/>
      <c r="J461" s="102"/>
      <c r="L461" s="100"/>
      <c r="M461" s="100"/>
      <c r="N461" s="100"/>
    </row>
    <row r="462" spans="2:14">
      <c r="B462" s="98"/>
      <c r="C462" s="98"/>
      <c r="D462" s="100"/>
      <c r="E462" s="100"/>
      <c r="F462" s="100"/>
      <c r="H462" s="102"/>
      <c r="I462" s="103"/>
      <c r="J462" s="102"/>
      <c r="L462" s="100"/>
      <c r="M462" s="100"/>
      <c r="N462" s="100"/>
    </row>
    <row r="463" spans="2:14">
      <c r="B463" s="98"/>
      <c r="C463" s="98"/>
      <c r="D463" s="100"/>
      <c r="E463" s="100"/>
      <c r="F463" s="100"/>
      <c r="H463" s="102"/>
      <c r="I463" s="103"/>
      <c r="J463" s="102"/>
      <c r="L463" s="100"/>
      <c r="M463" s="100"/>
      <c r="N463" s="100"/>
    </row>
    <row r="464" spans="2:14">
      <c r="B464" s="98"/>
      <c r="C464" s="98"/>
      <c r="D464" s="100"/>
      <c r="E464" s="100"/>
      <c r="F464" s="100"/>
      <c r="H464" s="102"/>
      <c r="I464" s="103"/>
      <c r="J464" s="102"/>
      <c r="L464" s="100"/>
      <c r="M464" s="100"/>
      <c r="N464" s="100"/>
    </row>
    <row r="465" spans="2:14">
      <c r="B465" s="98"/>
      <c r="C465" s="98"/>
      <c r="D465" s="100"/>
      <c r="E465" s="100"/>
      <c r="F465" s="100"/>
      <c r="H465" s="102"/>
      <c r="I465" s="103"/>
      <c r="J465" s="102"/>
      <c r="L465" s="100"/>
      <c r="M465" s="100"/>
      <c r="N465" s="100"/>
    </row>
    <row r="466" spans="2:14">
      <c r="B466" s="98"/>
      <c r="C466" s="98"/>
      <c r="D466" s="100"/>
      <c r="E466" s="100"/>
      <c r="F466" s="100"/>
      <c r="H466" s="102"/>
      <c r="I466" s="103"/>
      <c r="J466" s="102"/>
      <c r="L466" s="100"/>
      <c r="M466" s="100"/>
      <c r="N466" s="100"/>
    </row>
    <row r="467" spans="2:14">
      <c r="B467" s="98"/>
      <c r="C467" s="98"/>
      <c r="D467" s="100"/>
      <c r="E467" s="100"/>
      <c r="F467" s="100"/>
      <c r="H467" s="102"/>
      <c r="I467" s="103"/>
      <c r="J467" s="102"/>
      <c r="L467" s="100"/>
      <c r="M467" s="100"/>
      <c r="N467" s="100"/>
    </row>
    <row r="468" spans="2:14">
      <c r="B468" s="98"/>
      <c r="C468" s="98"/>
      <c r="D468" s="100"/>
      <c r="E468" s="100"/>
      <c r="F468" s="100"/>
      <c r="H468" s="102"/>
      <c r="I468" s="103"/>
      <c r="J468" s="102"/>
      <c r="L468" s="100"/>
      <c r="M468" s="100"/>
      <c r="N468" s="100"/>
    </row>
    <row r="469" spans="2:14">
      <c r="B469" s="98"/>
      <c r="C469" s="98"/>
      <c r="D469" s="100"/>
      <c r="E469" s="100"/>
      <c r="F469" s="100"/>
      <c r="H469" s="102"/>
      <c r="I469" s="103"/>
      <c r="J469" s="102"/>
      <c r="L469" s="100"/>
      <c r="M469" s="100"/>
      <c r="N469" s="100"/>
    </row>
    <row r="470" spans="2:14">
      <c r="B470" s="98"/>
      <c r="C470" s="98"/>
      <c r="D470" s="100"/>
      <c r="E470" s="100"/>
      <c r="F470" s="100"/>
      <c r="H470" s="102"/>
      <c r="I470" s="103"/>
      <c r="J470" s="102"/>
      <c r="L470" s="100"/>
      <c r="M470" s="100"/>
      <c r="N470" s="100"/>
    </row>
    <row r="471" spans="2:14">
      <c r="B471" s="98"/>
      <c r="C471" s="98"/>
      <c r="D471" s="100"/>
      <c r="E471" s="100"/>
      <c r="F471" s="100"/>
      <c r="H471" s="102"/>
      <c r="I471" s="103"/>
      <c r="J471" s="102"/>
      <c r="L471" s="100"/>
      <c r="M471" s="100"/>
      <c r="N471" s="100"/>
    </row>
    <row r="472" spans="2:14">
      <c r="B472" s="98"/>
      <c r="C472" s="98"/>
      <c r="D472" s="100"/>
      <c r="E472" s="100"/>
      <c r="F472" s="100"/>
      <c r="H472" s="102"/>
      <c r="I472" s="103"/>
      <c r="J472" s="102"/>
      <c r="L472" s="100"/>
      <c r="M472" s="100"/>
      <c r="N472" s="100"/>
    </row>
    <row r="473" spans="2:14">
      <c r="B473" s="98"/>
      <c r="C473" s="98"/>
      <c r="D473" s="100"/>
      <c r="E473" s="100"/>
      <c r="F473" s="100"/>
      <c r="H473" s="102"/>
      <c r="I473" s="103"/>
      <c r="J473" s="102"/>
      <c r="L473" s="100"/>
      <c r="M473" s="100"/>
      <c r="N473" s="100"/>
    </row>
    <row r="474" spans="2:14">
      <c r="B474" s="98"/>
      <c r="C474" s="98"/>
      <c r="D474" s="100"/>
      <c r="E474" s="100"/>
      <c r="F474" s="100"/>
      <c r="H474" s="102"/>
      <c r="I474" s="103"/>
      <c r="J474" s="102"/>
      <c r="L474" s="100"/>
      <c r="M474" s="100"/>
      <c r="N474" s="100"/>
    </row>
    <row r="475" spans="2:14">
      <c r="B475" s="98"/>
      <c r="C475" s="98"/>
      <c r="D475" s="100"/>
      <c r="E475" s="100"/>
      <c r="F475" s="100"/>
      <c r="H475" s="102"/>
      <c r="I475" s="103"/>
      <c r="J475" s="102"/>
      <c r="L475" s="100"/>
      <c r="M475" s="100"/>
      <c r="N475" s="100"/>
    </row>
    <row r="476" spans="2:14">
      <c r="B476" s="98"/>
      <c r="C476" s="98"/>
      <c r="D476" s="100"/>
      <c r="E476" s="100"/>
      <c r="F476" s="100"/>
      <c r="H476" s="102"/>
      <c r="I476" s="103"/>
      <c r="J476" s="102"/>
      <c r="L476" s="100"/>
      <c r="M476" s="100"/>
      <c r="N476" s="100"/>
    </row>
    <row r="477" spans="2:14">
      <c r="B477" s="98"/>
      <c r="C477" s="98"/>
      <c r="D477" s="100"/>
      <c r="E477" s="100"/>
      <c r="F477" s="100"/>
      <c r="H477" s="102"/>
      <c r="I477" s="103"/>
      <c r="J477" s="102"/>
      <c r="L477" s="100"/>
      <c r="M477" s="100"/>
      <c r="N477" s="100"/>
    </row>
    <row r="478" spans="2:14">
      <c r="B478" s="98"/>
      <c r="C478" s="98"/>
      <c r="D478" s="100"/>
      <c r="E478" s="100"/>
      <c r="F478" s="100"/>
      <c r="H478" s="102"/>
      <c r="I478" s="103"/>
      <c r="J478" s="102"/>
      <c r="L478" s="100"/>
      <c r="M478" s="100"/>
      <c r="N478" s="100"/>
    </row>
    <row r="479" spans="2:14">
      <c r="B479" s="98"/>
      <c r="C479" s="98"/>
      <c r="D479" s="100"/>
      <c r="E479" s="100"/>
      <c r="F479" s="100"/>
      <c r="H479" s="102"/>
      <c r="I479" s="103"/>
      <c r="J479" s="102"/>
      <c r="L479" s="100"/>
      <c r="M479" s="100"/>
      <c r="N479" s="100"/>
    </row>
    <row r="480" spans="2:14">
      <c r="B480" s="98"/>
      <c r="C480" s="98"/>
      <c r="D480" s="100"/>
      <c r="E480" s="100"/>
      <c r="F480" s="100"/>
      <c r="H480" s="102"/>
      <c r="I480" s="103"/>
      <c r="J480" s="102"/>
      <c r="L480" s="100"/>
      <c r="M480" s="100"/>
      <c r="N480" s="100"/>
    </row>
    <row r="481" spans="2:14">
      <c r="B481" s="98"/>
      <c r="C481" s="98"/>
      <c r="D481" s="100"/>
      <c r="E481" s="100"/>
      <c r="F481" s="100"/>
      <c r="H481" s="102"/>
      <c r="I481" s="103"/>
      <c r="J481" s="102"/>
      <c r="L481" s="100"/>
      <c r="M481" s="100"/>
      <c r="N481" s="100"/>
    </row>
    <row r="482" spans="2:14">
      <c r="B482" s="98"/>
      <c r="C482" s="98"/>
      <c r="D482" s="100"/>
      <c r="E482" s="100"/>
      <c r="F482" s="100"/>
      <c r="H482" s="102"/>
      <c r="I482" s="103"/>
      <c r="J482" s="102"/>
      <c r="L482" s="100"/>
      <c r="M482" s="100"/>
      <c r="N482" s="100"/>
    </row>
    <row r="483" spans="2:14">
      <c r="B483" s="98"/>
      <c r="C483" s="98"/>
      <c r="D483" s="100"/>
      <c r="E483" s="100"/>
      <c r="F483" s="100"/>
      <c r="H483" s="102"/>
      <c r="I483" s="103"/>
      <c r="J483" s="102"/>
      <c r="L483" s="100"/>
      <c r="M483" s="100"/>
      <c r="N483" s="100"/>
    </row>
    <row r="484" spans="2:14">
      <c r="B484" s="98"/>
      <c r="C484" s="98"/>
      <c r="D484" s="100"/>
      <c r="E484" s="100"/>
      <c r="F484" s="100"/>
      <c r="H484" s="102"/>
      <c r="I484" s="103"/>
      <c r="J484" s="102"/>
      <c r="L484" s="100"/>
      <c r="M484" s="100"/>
      <c r="N484" s="100"/>
    </row>
    <row r="485" spans="2:14">
      <c r="B485" s="98"/>
      <c r="C485" s="98"/>
      <c r="D485" s="100"/>
      <c r="E485" s="100"/>
      <c r="F485" s="100"/>
      <c r="H485" s="102"/>
      <c r="I485" s="103"/>
      <c r="J485" s="102"/>
      <c r="L485" s="100"/>
      <c r="M485" s="100"/>
      <c r="N485" s="100"/>
    </row>
    <row r="486" spans="2:14">
      <c r="B486" s="98"/>
      <c r="C486" s="98"/>
      <c r="D486" s="100"/>
      <c r="E486" s="100"/>
      <c r="F486" s="100"/>
      <c r="H486" s="102"/>
      <c r="I486" s="103"/>
      <c r="J486" s="102"/>
      <c r="L486" s="100"/>
      <c r="M486" s="100"/>
      <c r="N486" s="100"/>
    </row>
    <row r="487" spans="2:14">
      <c r="B487" s="98"/>
      <c r="C487" s="98"/>
      <c r="D487" s="100"/>
      <c r="E487" s="100"/>
      <c r="F487" s="100"/>
      <c r="H487" s="102"/>
      <c r="I487" s="103"/>
      <c r="J487" s="102"/>
      <c r="L487" s="100"/>
      <c r="M487" s="100"/>
      <c r="N487" s="100"/>
    </row>
    <row r="488" spans="2:14">
      <c r="B488" s="98"/>
      <c r="C488" s="98"/>
      <c r="D488" s="100"/>
      <c r="E488" s="100"/>
      <c r="F488" s="100"/>
      <c r="H488" s="102"/>
      <c r="I488" s="103"/>
      <c r="J488" s="102"/>
      <c r="L488" s="100"/>
      <c r="M488" s="100"/>
      <c r="N488" s="100"/>
    </row>
    <row r="489" spans="2:14">
      <c r="B489" s="98"/>
      <c r="C489" s="98"/>
      <c r="D489" s="100"/>
      <c r="E489" s="100"/>
      <c r="F489" s="100"/>
      <c r="H489" s="102"/>
      <c r="I489" s="103"/>
      <c r="J489" s="102"/>
      <c r="L489" s="100"/>
      <c r="M489" s="100"/>
      <c r="N489" s="100"/>
    </row>
    <row r="490" spans="2:14">
      <c r="B490" s="98"/>
      <c r="C490" s="98"/>
      <c r="D490" s="100"/>
      <c r="E490" s="100"/>
      <c r="F490" s="100"/>
      <c r="H490" s="102"/>
      <c r="I490" s="103"/>
      <c r="J490" s="102"/>
      <c r="L490" s="100"/>
      <c r="M490" s="100"/>
      <c r="N490" s="100"/>
    </row>
    <row r="491" spans="2:14">
      <c r="B491" s="98"/>
      <c r="C491" s="98"/>
      <c r="D491" s="100"/>
      <c r="E491" s="100"/>
      <c r="F491" s="100"/>
      <c r="H491" s="102"/>
      <c r="I491" s="103"/>
      <c r="J491" s="102"/>
      <c r="L491" s="100"/>
      <c r="M491" s="100"/>
      <c r="N491" s="100"/>
    </row>
    <row r="492" spans="2:14">
      <c r="B492" s="98"/>
      <c r="C492" s="98"/>
      <c r="D492" s="100"/>
      <c r="E492" s="100"/>
      <c r="F492" s="100"/>
      <c r="H492" s="102"/>
      <c r="I492" s="103"/>
      <c r="J492" s="102"/>
      <c r="L492" s="100"/>
      <c r="M492" s="100"/>
      <c r="N492" s="100"/>
    </row>
    <row r="493" spans="2:14">
      <c r="B493" s="98"/>
      <c r="C493" s="98"/>
      <c r="D493" s="100"/>
      <c r="E493" s="100"/>
      <c r="F493" s="100"/>
      <c r="H493" s="102"/>
      <c r="I493" s="103"/>
      <c r="J493" s="102"/>
      <c r="L493" s="100"/>
      <c r="M493" s="100"/>
      <c r="N493" s="100"/>
    </row>
    <row r="494" spans="2:14">
      <c r="B494" s="98"/>
      <c r="C494" s="98"/>
      <c r="D494" s="100"/>
      <c r="E494" s="100"/>
      <c r="F494" s="100"/>
      <c r="H494" s="102"/>
      <c r="I494" s="103"/>
      <c r="J494" s="102"/>
      <c r="L494" s="100"/>
      <c r="M494" s="100"/>
      <c r="N494" s="100"/>
    </row>
    <row r="495" spans="2:14">
      <c r="B495" s="98"/>
      <c r="C495" s="98"/>
      <c r="D495" s="100"/>
      <c r="E495" s="100"/>
      <c r="F495" s="100"/>
      <c r="H495" s="102"/>
      <c r="I495" s="103"/>
      <c r="J495" s="102"/>
      <c r="L495" s="100"/>
      <c r="M495" s="100"/>
      <c r="N495" s="100"/>
    </row>
    <row r="496" spans="2:14">
      <c r="B496" s="98"/>
      <c r="C496" s="98"/>
      <c r="D496" s="100"/>
      <c r="E496" s="100"/>
      <c r="F496" s="100"/>
      <c r="H496" s="102"/>
      <c r="I496" s="103"/>
      <c r="J496" s="102"/>
      <c r="L496" s="100"/>
      <c r="M496" s="100"/>
      <c r="N496" s="100"/>
    </row>
    <row r="497" spans="2:14">
      <c r="B497" s="98"/>
      <c r="C497" s="98"/>
      <c r="D497" s="100"/>
      <c r="E497" s="100"/>
      <c r="F497" s="100"/>
      <c r="H497" s="102"/>
      <c r="I497" s="103"/>
      <c r="J497" s="102"/>
      <c r="L497" s="100"/>
      <c r="M497" s="100"/>
      <c r="N497" s="100"/>
    </row>
    <row r="498" spans="2:14">
      <c r="B498" s="98"/>
      <c r="C498" s="98"/>
      <c r="D498" s="100"/>
      <c r="E498" s="100"/>
      <c r="F498" s="100"/>
      <c r="H498" s="102"/>
      <c r="I498" s="103"/>
      <c r="J498" s="102"/>
      <c r="L498" s="100"/>
      <c r="M498" s="100"/>
      <c r="N498" s="100"/>
    </row>
    <row r="499" spans="2:14">
      <c r="B499" s="98"/>
      <c r="C499" s="98"/>
      <c r="D499" s="100"/>
      <c r="E499" s="100"/>
      <c r="F499" s="100"/>
      <c r="H499" s="102"/>
      <c r="I499" s="103"/>
      <c r="J499" s="102"/>
      <c r="L499" s="100"/>
      <c r="M499" s="100"/>
      <c r="N499" s="100"/>
    </row>
    <row r="500" spans="2:14">
      <c r="B500" s="98"/>
      <c r="C500" s="98"/>
      <c r="D500" s="100"/>
      <c r="E500" s="100"/>
      <c r="F500" s="100"/>
      <c r="H500" s="102"/>
      <c r="I500" s="103"/>
      <c r="J500" s="102"/>
      <c r="L500" s="100"/>
      <c r="M500" s="100"/>
      <c r="N500" s="100"/>
    </row>
    <row r="501" spans="2:14">
      <c r="B501" s="98"/>
      <c r="C501" s="98"/>
      <c r="D501" s="100"/>
      <c r="E501" s="100"/>
      <c r="F501" s="100"/>
      <c r="H501" s="102"/>
      <c r="I501" s="103"/>
      <c r="J501" s="102"/>
      <c r="L501" s="100"/>
      <c r="M501" s="100"/>
      <c r="N501" s="100"/>
    </row>
    <row r="502" spans="2:14">
      <c r="B502" s="98"/>
      <c r="C502" s="98"/>
      <c r="D502" s="100"/>
      <c r="E502" s="100"/>
      <c r="F502" s="100"/>
      <c r="H502" s="102"/>
      <c r="I502" s="103"/>
      <c r="J502" s="102"/>
      <c r="L502" s="100"/>
      <c r="M502" s="100"/>
      <c r="N502" s="100"/>
    </row>
    <row r="503" spans="2:14">
      <c r="B503" s="98"/>
      <c r="C503" s="98"/>
      <c r="D503" s="100"/>
      <c r="E503" s="100"/>
      <c r="F503" s="100"/>
      <c r="H503" s="102"/>
      <c r="I503" s="103"/>
      <c r="J503" s="102"/>
      <c r="L503" s="100"/>
      <c r="M503" s="100"/>
      <c r="N503" s="100"/>
    </row>
    <row r="504" spans="2:14">
      <c r="B504" s="98"/>
      <c r="C504" s="98"/>
      <c r="D504" s="100"/>
      <c r="E504" s="100"/>
      <c r="F504" s="100"/>
      <c r="H504" s="102"/>
      <c r="I504" s="103"/>
      <c r="J504" s="102"/>
      <c r="L504" s="100"/>
      <c r="M504" s="100"/>
      <c r="N504" s="100"/>
    </row>
    <row r="505" spans="2:14">
      <c r="B505" s="98"/>
      <c r="C505" s="98"/>
      <c r="D505" s="100"/>
      <c r="E505" s="100"/>
      <c r="F505" s="100"/>
      <c r="H505" s="102"/>
      <c r="I505" s="103"/>
      <c r="J505" s="102"/>
      <c r="L505" s="100"/>
      <c r="M505" s="100"/>
      <c r="N505" s="100"/>
    </row>
    <row r="506" spans="2:14">
      <c r="B506" s="98"/>
      <c r="C506" s="98"/>
      <c r="D506" s="100"/>
      <c r="E506" s="100"/>
      <c r="F506" s="100"/>
      <c r="H506" s="102"/>
      <c r="I506" s="103"/>
      <c r="J506" s="102"/>
      <c r="L506" s="100"/>
      <c r="M506" s="100"/>
      <c r="N506" s="100"/>
    </row>
    <row r="507" spans="2:14">
      <c r="B507" s="98"/>
      <c r="C507" s="98"/>
      <c r="D507" s="100"/>
      <c r="E507" s="100"/>
      <c r="F507" s="100"/>
      <c r="H507" s="102"/>
      <c r="I507" s="103"/>
      <c r="J507" s="102"/>
      <c r="L507" s="100"/>
      <c r="M507" s="100"/>
      <c r="N507" s="100"/>
    </row>
    <row r="508" spans="2:14">
      <c r="B508" s="98"/>
      <c r="C508" s="98"/>
      <c r="D508" s="100"/>
      <c r="E508" s="100"/>
      <c r="F508" s="100"/>
      <c r="H508" s="102"/>
      <c r="I508" s="103"/>
      <c r="J508" s="102"/>
      <c r="L508" s="100"/>
      <c r="M508" s="100"/>
      <c r="N508" s="100"/>
    </row>
    <row r="509" spans="2:14">
      <c r="B509" s="98"/>
      <c r="C509" s="98"/>
      <c r="D509" s="100"/>
      <c r="E509" s="100"/>
      <c r="F509" s="100"/>
      <c r="H509" s="102"/>
      <c r="I509" s="103"/>
      <c r="J509" s="102"/>
      <c r="L509" s="100"/>
      <c r="M509" s="100"/>
      <c r="N509" s="100"/>
    </row>
    <row r="510" spans="2:14">
      <c r="B510" s="98"/>
      <c r="C510" s="98"/>
      <c r="D510" s="100"/>
      <c r="E510" s="100"/>
      <c r="F510" s="100"/>
      <c r="H510" s="102"/>
      <c r="I510" s="103"/>
      <c r="J510" s="102"/>
      <c r="L510" s="100"/>
      <c r="M510" s="100"/>
      <c r="N510" s="100"/>
    </row>
    <row r="511" spans="2:14">
      <c r="B511" s="98"/>
      <c r="C511" s="98"/>
      <c r="D511" s="100"/>
      <c r="E511" s="100"/>
      <c r="F511" s="100"/>
      <c r="H511" s="102"/>
      <c r="I511" s="103"/>
      <c r="J511" s="102"/>
      <c r="L511" s="100"/>
      <c r="M511" s="100"/>
      <c r="N511" s="100"/>
    </row>
    <row r="512" spans="2:14">
      <c r="B512" s="98"/>
      <c r="C512" s="98"/>
      <c r="D512" s="100"/>
      <c r="E512" s="100"/>
      <c r="F512" s="100"/>
      <c r="H512" s="102"/>
      <c r="I512" s="103"/>
      <c r="J512" s="102"/>
      <c r="L512" s="100"/>
      <c r="M512" s="100"/>
      <c r="N512" s="100"/>
    </row>
    <row r="513" spans="2:14">
      <c r="B513" s="98"/>
      <c r="C513" s="98"/>
      <c r="D513" s="100"/>
      <c r="E513" s="100"/>
      <c r="F513" s="100"/>
      <c r="H513" s="102"/>
      <c r="I513" s="103"/>
      <c r="J513" s="102"/>
      <c r="L513" s="100"/>
      <c r="M513" s="100"/>
      <c r="N513" s="100"/>
    </row>
    <row r="514" spans="2:14">
      <c r="B514" s="98"/>
      <c r="C514" s="98"/>
      <c r="D514" s="100"/>
      <c r="E514" s="100"/>
      <c r="F514" s="100"/>
      <c r="H514" s="102"/>
      <c r="I514" s="103"/>
      <c r="J514" s="102"/>
      <c r="L514" s="100"/>
      <c r="M514" s="100"/>
      <c r="N514" s="100"/>
    </row>
    <row r="515" spans="2:14">
      <c r="B515" s="98"/>
      <c r="C515" s="98"/>
      <c r="D515" s="100"/>
      <c r="E515" s="100"/>
      <c r="F515" s="100"/>
      <c r="H515" s="102"/>
      <c r="I515" s="103"/>
      <c r="J515" s="102"/>
      <c r="L515" s="100"/>
      <c r="M515" s="100"/>
      <c r="N515" s="100"/>
    </row>
    <row r="516" spans="2:14">
      <c r="B516" s="98"/>
      <c r="C516" s="98"/>
      <c r="D516" s="100"/>
      <c r="E516" s="100"/>
      <c r="F516" s="100"/>
      <c r="H516" s="102"/>
      <c r="I516" s="103"/>
      <c r="J516" s="102"/>
      <c r="L516" s="100"/>
      <c r="M516" s="100"/>
      <c r="N516" s="100"/>
    </row>
    <row r="517" spans="2:14">
      <c r="B517" s="98"/>
      <c r="C517" s="98"/>
      <c r="D517" s="100"/>
      <c r="E517" s="100"/>
      <c r="F517" s="100"/>
      <c r="H517" s="102"/>
      <c r="I517" s="103"/>
      <c r="J517" s="102"/>
      <c r="L517" s="100"/>
      <c r="M517" s="100"/>
      <c r="N517" s="100"/>
    </row>
    <row r="518" spans="2:14">
      <c r="B518" s="98"/>
      <c r="C518" s="98"/>
      <c r="D518" s="100"/>
      <c r="E518" s="100"/>
      <c r="F518" s="100"/>
      <c r="H518" s="102"/>
      <c r="I518" s="103"/>
      <c r="J518" s="102"/>
      <c r="L518" s="100"/>
      <c r="M518" s="100"/>
      <c r="N518" s="100"/>
    </row>
    <row r="519" spans="2:14">
      <c r="B519" s="98"/>
      <c r="C519" s="98"/>
      <c r="D519" s="100"/>
      <c r="E519" s="100"/>
      <c r="F519" s="100"/>
      <c r="H519" s="102"/>
      <c r="I519" s="103"/>
      <c r="J519" s="102"/>
      <c r="L519" s="100"/>
      <c r="M519" s="100"/>
      <c r="N519" s="100"/>
    </row>
    <row r="520" spans="2:14">
      <c r="B520" s="98"/>
      <c r="C520" s="98"/>
      <c r="D520" s="100"/>
      <c r="E520" s="100"/>
      <c r="F520" s="100"/>
      <c r="H520" s="102"/>
      <c r="I520" s="103"/>
      <c r="J520" s="102"/>
      <c r="L520" s="100"/>
      <c r="M520" s="100"/>
      <c r="N520" s="100"/>
    </row>
    <row r="521" spans="2:14">
      <c r="B521" s="98"/>
      <c r="C521" s="98"/>
      <c r="D521" s="100"/>
      <c r="E521" s="100"/>
      <c r="F521" s="100"/>
      <c r="H521" s="102"/>
      <c r="I521" s="103"/>
      <c r="J521" s="102"/>
      <c r="L521" s="100"/>
      <c r="M521" s="100"/>
      <c r="N521" s="100"/>
    </row>
    <row r="522" spans="2:14">
      <c r="B522" s="98"/>
      <c r="C522" s="98"/>
      <c r="D522" s="100"/>
      <c r="E522" s="100"/>
      <c r="F522" s="100"/>
      <c r="H522" s="102"/>
      <c r="I522" s="103"/>
      <c r="J522" s="102"/>
      <c r="L522" s="100"/>
      <c r="M522" s="100"/>
      <c r="N522" s="100"/>
    </row>
    <row r="523" spans="2:14">
      <c r="B523" s="98"/>
      <c r="C523" s="98"/>
      <c r="D523" s="100"/>
      <c r="E523" s="100"/>
      <c r="F523" s="100"/>
      <c r="H523" s="102"/>
      <c r="I523" s="103"/>
      <c r="J523" s="102"/>
      <c r="L523" s="100"/>
      <c r="M523" s="100"/>
      <c r="N523" s="100"/>
    </row>
    <row r="524" spans="2:14">
      <c r="B524" s="98"/>
      <c r="C524" s="98"/>
      <c r="D524" s="100"/>
      <c r="E524" s="100"/>
      <c r="F524" s="100"/>
      <c r="H524" s="102"/>
      <c r="I524" s="103"/>
      <c r="J524" s="102"/>
      <c r="L524" s="100"/>
      <c r="M524" s="100"/>
      <c r="N524" s="100"/>
    </row>
    <row r="525" spans="2:14">
      <c r="B525" s="98"/>
      <c r="C525" s="98"/>
      <c r="D525" s="100"/>
      <c r="E525" s="100"/>
      <c r="F525" s="100"/>
      <c r="H525" s="102"/>
      <c r="I525" s="103"/>
      <c r="J525" s="102"/>
      <c r="L525" s="100"/>
      <c r="M525" s="100"/>
      <c r="N525" s="100"/>
    </row>
    <row r="526" spans="2:14">
      <c r="B526" s="98"/>
      <c r="C526" s="98"/>
      <c r="D526" s="100"/>
      <c r="E526" s="100"/>
      <c r="F526" s="100"/>
      <c r="H526" s="102"/>
      <c r="I526" s="103"/>
      <c r="J526" s="102"/>
      <c r="L526" s="100"/>
      <c r="M526" s="100"/>
      <c r="N526" s="100"/>
    </row>
    <row r="527" spans="2:14">
      <c r="B527" s="98"/>
      <c r="C527" s="98"/>
      <c r="D527" s="100"/>
      <c r="E527" s="100"/>
      <c r="F527" s="100"/>
      <c r="H527" s="102"/>
      <c r="I527" s="103"/>
      <c r="J527" s="102"/>
      <c r="L527" s="100"/>
      <c r="M527" s="100"/>
      <c r="N527" s="100"/>
    </row>
    <row r="528" spans="2:14">
      <c r="B528" s="98"/>
      <c r="C528" s="98"/>
      <c r="D528" s="100"/>
      <c r="E528" s="100"/>
      <c r="F528" s="100"/>
      <c r="H528" s="102"/>
      <c r="I528" s="103"/>
      <c r="J528" s="102"/>
      <c r="L528" s="100"/>
      <c r="M528" s="100"/>
      <c r="N528" s="100"/>
    </row>
    <row r="529" spans="2:14">
      <c r="B529" s="98"/>
      <c r="C529" s="98"/>
      <c r="D529" s="100"/>
      <c r="E529" s="100"/>
      <c r="F529" s="100"/>
      <c r="H529" s="102"/>
      <c r="I529" s="103"/>
      <c r="J529" s="102"/>
      <c r="L529" s="100"/>
      <c r="M529" s="100"/>
      <c r="N529" s="100"/>
    </row>
    <row r="530" spans="2:14">
      <c r="B530" s="98"/>
      <c r="C530" s="98"/>
      <c r="D530" s="100"/>
      <c r="E530" s="100"/>
      <c r="F530" s="100"/>
      <c r="H530" s="102"/>
      <c r="I530" s="103"/>
      <c r="J530" s="102"/>
      <c r="L530" s="100"/>
      <c r="M530" s="100"/>
      <c r="N530" s="100"/>
    </row>
    <row r="531" spans="2:14">
      <c r="B531" s="98"/>
      <c r="C531" s="98"/>
      <c r="D531" s="100"/>
      <c r="E531" s="100"/>
      <c r="F531" s="100"/>
      <c r="H531" s="102"/>
      <c r="I531" s="103"/>
      <c r="J531" s="102"/>
      <c r="L531" s="100"/>
      <c r="M531" s="100"/>
      <c r="N531" s="100"/>
    </row>
    <row r="532" spans="2:14">
      <c r="B532" s="98"/>
      <c r="C532" s="98"/>
      <c r="D532" s="100"/>
      <c r="E532" s="100"/>
      <c r="F532" s="100"/>
      <c r="H532" s="102"/>
      <c r="I532" s="103"/>
      <c r="J532" s="102"/>
      <c r="L532" s="100"/>
      <c r="M532" s="100"/>
      <c r="N532" s="100"/>
    </row>
    <row r="533" spans="2:14">
      <c r="B533" s="98"/>
      <c r="C533" s="98"/>
      <c r="D533" s="100"/>
      <c r="E533" s="100"/>
      <c r="F533" s="100"/>
      <c r="H533" s="102"/>
      <c r="I533" s="103"/>
      <c r="J533" s="102"/>
      <c r="L533" s="100"/>
      <c r="M533" s="100"/>
      <c r="N533" s="100"/>
    </row>
    <row r="534" spans="2:14">
      <c r="B534" s="98"/>
      <c r="C534" s="98"/>
      <c r="D534" s="100"/>
      <c r="E534" s="100"/>
      <c r="F534" s="100"/>
      <c r="H534" s="102"/>
      <c r="I534" s="103"/>
      <c r="J534" s="102"/>
      <c r="L534" s="100"/>
      <c r="M534" s="100"/>
      <c r="N534" s="100"/>
    </row>
    <row r="535" spans="2:14">
      <c r="B535" s="98"/>
      <c r="C535" s="98"/>
      <c r="D535" s="100"/>
      <c r="E535" s="100"/>
      <c r="F535" s="100"/>
      <c r="H535" s="102"/>
      <c r="I535" s="103"/>
      <c r="J535" s="102"/>
      <c r="L535" s="100"/>
      <c r="M535" s="100"/>
      <c r="N535" s="100"/>
    </row>
    <row r="536" spans="2:14">
      <c r="B536" s="98"/>
      <c r="C536" s="98"/>
      <c r="D536" s="100"/>
      <c r="E536" s="100"/>
      <c r="F536" s="100"/>
      <c r="H536" s="102"/>
      <c r="I536" s="103"/>
      <c r="J536" s="102"/>
      <c r="L536" s="100"/>
      <c r="M536" s="100"/>
      <c r="N536" s="100"/>
    </row>
    <row r="537" spans="2:14">
      <c r="B537" s="98"/>
      <c r="C537" s="98"/>
      <c r="D537" s="100"/>
      <c r="E537" s="100"/>
      <c r="F537" s="100"/>
      <c r="H537" s="102"/>
      <c r="I537" s="103"/>
      <c r="J537" s="102"/>
      <c r="L537" s="100"/>
      <c r="M537" s="100"/>
      <c r="N537" s="100"/>
    </row>
    <row r="538" spans="2:14">
      <c r="B538" s="98"/>
      <c r="C538" s="98"/>
      <c r="D538" s="100"/>
      <c r="E538" s="100"/>
      <c r="F538" s="100"/>
      <c r="H538" s="102"/>
      <c r="I538" s="103"/>
      <c r="J538" s="102"/>
      <c r="L538" s="100"/>
      <c r="M538" s="100"/>
      <c r="N538" s="100"/>
    </row>
    <row r="539" spans="2:14">
      <c r="B539" s="98"/>
      <c r="C539" s="98"/>
      <c r="D539" s="100"/>
      <c r="E539" s="100"/>
      <c r="F539" s="100"/>
      <c r="H539" s="102"/>
      <c r="I539" s="103"/>
      <c r="J539" s="102"/>
      <c r="L539" s="100"/>
      <c r="M539" s="100"/>
      <c r="N539" s="100"/>
    </row>
    <row r="540" spans="2:14">
      <c r="B540" s="98"/>
      <c r="C540" s="98"/>
      <c r="D540" s="100"/>
      <c r="E540" s="100"/>
      <c r="F540" s="100"/>
      <c r="H540" s="102"/>
      <c r="I540" s="103"/>
      <c r="J540" s="102"/>
      <c r="L540" s="100"/>
      <c r="M540" s="100"/>
      <c r="N540" s="100"/>
    </row>
    <row r="541" spans="2:14">
      <c r="B541" s="98"/>
      <c r="C541" s="98"/>
      <c r="D541" s="100"/>
      <c r="E541" s="100"/>
      <c r="F541" s="100"/>
      <c r="H541" s="102"/>
      <c r="I541" s="103"/>
      <c r="J541" s="102"/>
      <c r="L541" s="100"/>
      <c r="M541" s="100"/>
      <c r="N541" s="100"/>
    </row>
    <row r="542" spans="2:14">
      <c r="B542" s="98"/>
      <c r="C542" s="98"/>
      <c r="D542" s="100"/>
      <c r="E542" s="100"/>
      <c r="F542" s="100"/>
      <c r="H542" s="102"/>
      <c r="I542" s="103"/>
      <c r="J542" s="102"/>
      <c r="L542" s="100"/>
      <c r="M542" s="100"/>
      <c r="N542" s="100"/>
    </row>
    <row r="543" spans="2:14">
      <c r="B543" s="98"/>
      <c r="C543" s="98"/>
      <c r="D543" s="100"/>
      <c r="E543" s="100"/>
      <c r="F543" s="100"/>
      <c r="H543" s="102"/>
      <c r="I543" s="103"/>
      <c r="J543" s="102"/>
      <c r="L543" s="100"/>
      <c r="M543" s="100"/>
      <c r="N543" s="100"/>
    </row>
    <row r="544" spans="2:14">
      <c r="B544" s="98"/>
      <c r="C544" s="98"/>
      <c r="D544" s="100"/>
      <c r="E544" s="100"/>
      <c r="F544" s="100"/>
      <c r="H544" s="102"/>
      <c r="I544" s="103"/>
      <c r="J544" s="102"/>
      <c r="L544" s="100"/>
      <c r="M544" s="100"/>
      <c r="N544" s="100"/>
    </row>
    <row r="545" spans="2:14">
      <c r="B545" s="98"/>
      <c r="C545" s="98"/>
      <c r="D545" s="100"/>
      <c r="E545" s="100"/>
      <c r="F545" s="100"/>
      <c r="H545" s="102"/>
      <c r="I545" s="103"/>
      <c r="J545" s="102"/>
      <c r="L545" s="100"/>
      <c r="M545" s="100"/>
      <c r="N545" s="100"/>
    </row>
    <row r="546" spans="2:14">
      <c r="B546" s="98"/>
      <c r="C546" s="98"/>
      <c r="D546" s="100"/>
      <c r="E546" s="100"/>
      <c r="F546" s="100"/>
      <c r="H546" s="102"/>
      <c r="I546" s="103"/>
      <c r="J546" s="102"/>
      <c r="L546" s="100"/>
      <c r="M546" s="100"/>
      <c r="N546" s="100"/>
    </row>
    <row r="547" spans="2:14">
      <c r="B547" s="98"/>
      <c r="C547" s="98"/>
      <c r="D547" s="100"/>
      <c r="E547" s="100"/>
      <c r="F547" s="100"/>
      <c r="H547" s="102"/>
      <c r="I547" s="103"/>
      <c r="J547" s="102"/>
      <c r="L547" s="100"/>
      <c r="M547" s="100"/>
      <c r="N547" s="100"/>
    </row>
    <row r="548" spans="2:14">
      <c r="B548" s="98"/>
      <c r="C548" s="98"/>
      <c r="D548" s="100"/>
      <c r="E548" s="100"/>
      <c r="F548" s="100"/>
      <c r="H548" s="102"/>
      <c r="I548" s="103"/>
      <c r="J548" s="102"/>
      <c r="L548" s="100"/>
      <c r="M548" s="100"/>
      <c r="N548" s="100"/>
    </row>
    <row r="549" spans="2:14">
      <c r="B549" s="98"/>
      <c r="C549" s="98"/>
      <c r="D549" s="100"/>
      <c r="E549" s="100"/>
      <c r="F549" s="100"/>
      <c r="H549" s="102"/>
      <c r="I549" s="103"/>
      <c r="J549" s="102"/>
      <c r="L549" s="100"/>
      <c r="M549" s="100"/>
      <c r="N549" s="100"/>
    </row>
    <row r="550" spans="2:14">
      <c r="B550" s="98"/>
      <c r="C550" s="98"/>
      <c r="D550" s="100"/>
      <c r="E550" s="100"/>
      <c r="F550" s="100"/>
      <c r="H550" s="102"/>
      <c r="I550" s="103"/>
      <c r="J550" s="102"/>
      <c r="L550" s="100"/>
      <c r="M550" s="100"/>
      <c r="N550" s="100"/>
    </row>
    <row r="551" spans="2:14">
      <c r="B551" s="98"/>
      <c r="C551" s="98"/>
      <c r="D551" s="100"/>
      <c r="E551" s="100"/>
      <c r="F551" s="100"/>
      <c r="H551" s="102"/>
      <c r="I551" s="103"/>
      <c r="J551" s="102"/>
      <c r="L551" s="100"/>
      <c r="M551" s="100"/>
      <c r="N551" s="100"/>
    </row>
    <row r="552" spans="2:14">
      <c r="B552" s="98"/>
      <c r="C552" s="98"/>
      <c r="D552" s="100"/>
      <c r="E552" s="100"/>
      <c r="F552" s="100"/>
      <c r="H552" s="102"/>
      <c r="I552" s="103"/>
      <c r="J552" s="102"/>
      <c r="L552" s="100"/>
      <c r="M552" s="100"/>
      <c r="N552" s="100"/>
    </row>
    <row r="553" spans="2:14">
      <c r="B553" s="98"/>
      <c r="C553" s="98"/>
      <c r="D553" s="100"/>
      <c r="E553" s="100"/>
      <c r="F553" s="100"/>
      <c r="H553" s="102"/>
      <c r="I553" s="103"/>
      <c r="J553" s="102"/>
      <c r="L553" s="100"/>
      <c r="M553" s="100"/>
      <c r="N553" s="100"/>
    </row>
    <row r="554" spans="2:14">
      <c r="B554" s="98"/>
      <c r="C554" s="98"/>
      <c r="D554" s="100"/>
      <c r="E554" s="100"/>
      <c r="F554" s="100"/>
      <c r="H554" s="102"/>
      <c r="I554" s="103"/>
      <c r="J554" s="102"/>
      <c r="L554" s="100"/>
      <c r="M554" s="100"/>
      <c r="N554" s="100"/>
    </row>
    <row r="555" spans="2:14">
      <c r="B555" s="98"/>
      <c r="C555" s="98"/>
      <c r="D555" s="100"/>
      <c r="E555" s="100"/>
      <c r="F555" s="100"/>
      <c r="H555" s="102"/>
      <c r="I555" s="103"/>
      <c r="J555" s="102"/>
      <c r="L555" s="100"/>
      <c r="M555" s="100"/>
      <c r="N555" s="100"/>
    </row>
    <row r="556" spans="2:14">
      <c r="B556" s="98"/>
      <c r="C556" s="98"/>
      <c r="D556" s="100"/>
      <c r="E556" s="100"/>
      <c r="F556" s="100"/>
      <c r="H556" s="102"/>
      <c r="I556" s="103"/>
      <c r="J556" s="102"/>
      <c r="L556" s="100"/>
      <c r="M556" s="100"/>
      <c r="N556" s="100"/>
    </row>
    <row r="557" spans="2:14">
      <c r="B557" s="98"/>
      <c r="C557" s="98"/>
      <c r="D557" s="100"/>
      <c r="E557" s="100"/>
      <c r="F557" s="100"/>
      <c r="H557" s="102"/>
      <c r="I557" s="103"/>
      <c r="J557" s="102"/>
      <c r="L557" s="100"/>
      <c r="M557" s="100"/>
      <c r="N557" s="100"/>
    </row>
    <row r="558" spans="2:14">
      <c r="B558" s="98"/>
      <c r="C558" s="98"/>
      <c r="D558" s="100"/>
      <c r="E558" s="100"/>
      <c r="F558" s="100"/>
      <c r="H558" s="102"/>
      <c r="I558" s="103"/>
      <c r="J558" s="102"/>
      <c r="L558" s="100"/>
      <c r="M558" s="100"/>
      <c r="N558" s="100"/>
    </row>
    <row r="559" spans="2:14">
      <c r="B559" s="98"/>
      <c r="C559" s="98"/>
      <c r="D559" s="100"/>
      <c r="E559" s="100"/>
      <c r="F559" s="100"/>
      <c r="H559" s="102"/>
      <c r="I559" s="103"/>
      <c r="J559" s="102"/>
      <c r="L559" s="100"/>
      <c r="M559" s="100"/>
      <c r="N559" s="100"/>
    </row>
    <row r="560" spans="2:14">
      <c r="B560" s="98"/>
      <c r="C560" s="98"/>
      <c r="D560" s="100"/>
      <c r="E560" s="100"/>
      <c r="F560" s="100"/>
      <c r="H560" s="102"/>
      <c r="I560" s="103"/>
      <c r="J560" s="102"/>
      <c r="L560" s="100"/>
      <c r="M560" s="100"/>
      <c r="N560" s="100"/>
    </row>
    <row r="561" spans="2:14">
      <c r="B561" s="98"/>
      <c r="C561" s="98"/>
      <c r="D561" s="100"/>
      <c r="E561" s="100"/>
      <c r="F561" s="100"/>
      <c r="H561" s="102"/>
      <c r="I561" s="103"/>
      <c r="J561" s="102"/>
      <c r="L561" s="100"/>
      <c r="M561" s="100"/>
      <c r="N561" s="100"/>
    </row>
    <row r="562" spans="2:14">
      <c r="B562" s="98"/>
      <c r="C562" s="98"/>
      <c r="D562" s="100"/>
      <c r="E562" s="100"/>
      <c r="F562" s="100"/>
      <c r="H562" s="102"/>
      <c r="I562" s="103"/>
      <c r="J562" s="102"/>
      <c r="L562" s="100"/>
      <c r="M562" s="100"/>
      <c r="N562" s="100"/>
    </row>
    <row r="563" spans="2:14">
      <c r="B563" s="98"/>
      <c r="C563" s="98"/>
      <c r="D563" s="100"/>
      <c r="E563" s="100"/>
      <c r="F563" s="100"/>
      <c r="H563" s="102"/>
      <c r="I563" s="103"/>
      <c r="J563" s="102"/>
      <c r="L563" s="100"/>
      <c r="M563" s="100"/>
      <c r="N563" s="100"/>
    </row>
    <row r="564" spans="2:14">
      <c r="B564" s="98"/>
      <c r="C564" s="98"/>
      <c r="D564" s="100"/>
      <c r="E564" s="100"/>
      <c r="F564" s="100"/>
      <c r="H564" s="102"/>
      <c r="I564" s="103"/>
      <c r="J564" s="102"/>
      <c r="L564" s="100"/>
      <c r="M564" s="100"/>
      <c r="N564" s="100"/>
    </row>
    <row r="565" spans="2:14">
      <c r="B565" s="98"/>
      <c r="C565" s="98"/>
      <c r="D565" s="100"/>
      <c r="E565" s="100"/>
      <c r="F565" s="100"/>
      <c r="H565" s="102"/>
      <c r="I565" s="103"/>
      <c r="J565" s="102"/>
      <c r="L565" s="100"/>
      <c r="M565" s="100"/>
      <c r="N565" s="100"/>
    </row>
    <row r="566" spans="2:14">
      <c r="B566" s="98"/>
      <c r="C566" s="98"/>
      <c r="D566" s="100"/>
      <c r="E566" s="100"/>
      <c r="F566" s="100"/>
      <c r="H566" s="102"/>
      <c r="I566" s="103"/>
      <c r="J566" s="102"/>
      <c r="L566" s="100"/>
      <c r="M566" s="100"/>
      <c r="N566" s="100"/>
    </row>
    <row r="567" spans="2:14">
      <c r="B567" s="98"/>
      <c r="C567" s="98"/>
      <c r="D567" s="100"/>
      <c r="E567" s="100"/>
      <c r="F567" s="100"/>
      <c r="H567" s="102"/>
      <c r="I567" s="103"/>
      <c r="J567" s="102"/>
      <c r="L567" s="100"/>
      <c r="M567" s="100"/>
      <c r="N567" s="100"/>
    </row>
    <row r="568" spans="2:14">
      <c r="B568" s="98"/>
      <c r="C568" s="98"/>
      <c r="D568" s="100"/>
      <c r="E568" s="100"/>
      <c r="F568" s="100"/>
      <c r="H568" s="102"/>
      <c r="I568" s="103"/>
      <c r="J568" s="102"/>
      <c r="L568" s="100"/>
      <c r="M568" s="100"/>
      <c r="N568" s="100"/>
    </row>
    <row r="569" spans="2:14">
      <c r="B569" s="98"/>
      <c r="C569" s="98"/>
      <c r="D569" s="100"/>
      <c r="E569" s="100"/>
      <c r="F569" s="100"/>
      <c r="H569" s="102"/>
      <c r="I569" s="103"/>
      <c r="J569" s="102"/>
      <c r="L569" s="100"/>
      <c r="M569" s="100"/>
      <c r="N569" s="100"/>
    </row>
    <row r="570" spans="2:14">
      <c r="B570" s="98"/>
      <c r="C570" s="98"/>
      <c r="D570" s="100"/>
      <c r="E570" s="100"/>
      <c r="F570" s="100"/>
      <c r="H570" s="102"/>
      <c r="I570" s="103"/>
      <c r="J570" s="102"/>
      <c r="L570" s="100"/>
      <c r="M570" s="100"/>
      <c r="N570" s="100"/>
    </row>
    <row r="571" spans="2:14">
      <c r="B571" s="98"/>
      <c r="C571" s="98"/>
      <c r="D571" s="100"/>
      <c r="E571" s="100"/>
      <c r="F571" s="100"/>
      <c r="H571" s="102"/>
      <c r="I571" s="103"/>
      <c r="J571" s="102"/>
      <c r="L571" s="100"/>
      <c r="M571" s="100"/>
      <c r="N571" s="100"/>
    </row>
    <row r="572" spans="2:14">
      <c r="B572" s="98"/>
      <c r="C572" s="98"/>
      <c r="D572" s="100"/>
      <c r="E572" s="100"/>
      <c r="F572" s="100"/>
      <c r="H572" s="102"/>
      <c r="I572" s="103"/>
      <c r="J572" s="102"/>
      <c r="L572" s="100"/>
      <c r="M572" s="100"/>
      <c r="N572" s="100"/>
    </row>
    <row r="573" spans="2:14">
      <c r="B573" s="98"/>
      <c r="C573" s="98"/>
      <c r="D573" s="100"/>
      <c r="E573" s="100"/>
      <c r="F573" s="100"/>
      <c r="H573" s="102"/>
      <c r="I573" s="103"/>
      <c r="J573" s="102"/>
      <c r="L573" s="100"/>
      <c r="M573" s="100"/>
      <c r="N573" s="100"/>
    </row>
    <row r="574" spans="2:14">
      <c r="B574" s="98"/>
      <c r="C574" s="98"/>
      <c r="D574" s="100"/>
      <c r="E574" s="100"/>
      <c r="F574" s="100"/>
      <c r="H574" s="102"/>
      <c r="I574" s="103"/>
      <c r="J574" s="102"/>
      <c r="L574" s="100"/>
      <c r="M574" s="100"/>
      <c r="N574" s="100"/>
    </row>
    <row r="575" spans="2:14">
      <c r="B575" s="98"/>
      <c r="C575" s="98"/>
      <c r="D575" s="100"/>
      <c r="E575" s="100"/>
      <c r="F575" s="100"/>
      <c r="H575" s="102"/>
      <c r="I575" s="103"/>
      <c r="J575" s="102"/>
      <c r="L575" s="100"/>
      <c r="M575" s="100"/>
      <c r="N575" s="100"/>
    </row>
    <row r="576" spans="2:14">
      <c r="B576" s="98"/>
      <c r="C576" s="98"/>
      <c r="D576" s="100"/>
      <c r="E576" s="100"/>
      <c r="F576" s="100"/>
      <c r="H576" s="102"/>
      <c r="I576" s="103"/>
      <c r="J576" s="102"/>
      <c r="L576" s="100"/>
      <c r="M576" s="100"/>
      <c r="N576" s="100"/>
    </row>
    <row r="577" spans="2:14">
      <c r="B577" s="98"/>
      <c r="C577" s="98"/>
      <c r="D577" s="100"/>
      <c r="E577" s="100"/>
      <c r="F577" s="100"/>
      <c r="H577" s="102"/>
      <c r="I577" s="103"/>
      <c r="J577" s="102"/>
      <c r="L577" s="100"/>
      <c r="M577" s="100"/>
      <c r="N577" s="100"/>
    </row>
    <row r="578" spans="2:14">
      <c r="B578" s="98"/>
      <c r="C578" s="98"/>
      <c r="D578" s="100"/>
      <c r="E578" s="100"/>
      <c r="F578" s="100"/>
      <c r="H578" s="102"/>
      <c r="I578" s="103"/>
      <c r="J578" s="102"/>
      <c r="L578" s="100"/>
      <c r="M578" s="100"/>
      <c r="N578" s="100"/>
    </row>
    <row r="579" spans="2:14">
      <c r="B579" s="98"/>
      <c r="C579" s="98"/>
      <c r="D579" s="100"/>
      <c r="E579" s="100"/>
      <c r="F579" s="100"/>
      <c r="H579" s="102"/>
      <c r="I579" s="103"/>
      <c r="J579" s="102"/>
      <c r="L579" s="100"/>
      <c r="M579" s="100"/>
      <c r="N579" s="100"/>
    </row>
    <row r="580" spans="2:14">
      <c r="B580" s="98"/>
      <c r="C580" s="98"/>
      <c r="D580" s="100"/>
      <c r="E580" s="100"/>
      <c r="F580" s="100"/>
      <c r="H580" s="102"/>
      <c r="I580" s="103"/>
      <c r="J580" s="102"/>
      <c r="L580" s="100"/>
      <c r="M580" s="100"/>
      <c r="N580" s="100"/>
    </row>
    <row r="581" spans="2:14">
      <c r="B581" s="98"/>
      <c r="C581" s="98"/>
      <c r="D581" s="100"/>
      <c r="E581" s="100"/>
      <c r="F581" s="100"/>
      <c r="H581" s="102"/>
      <c r="I581" s="103"/>
      <c r="J581" s="102"/>
      <c r="L581" s="100"/>
      <c r="M581" s="100"/>
      <c r="N581" s="100"/>
    </row>
    <row r="582" spans="2:14">
      <c r="B582" s="98"/>
      <c r="C582" s="98"/>
      <c r="D582" s="100"/>
      <c r="E582" s="100"/>
      <c r="F582" s="100"/>
      <c r="H582" s="102"/>
      <c r="I582" s="103"/>
      <c r="J582" s="102"/>
      <c r="L582" s="100"/>
      <c r="M582" s="100"/>
      <c r="N582" s="100"/>
    </row>
    <row r="583" spans="2:14">
      <c r="B583" s="98"/>
      <c r="C583" s="98"/>
      <c r="D583" s="100"/>
      <c r="E583" s="100"/>
      <c r="F583" s="100"/>
      <c r="H583" s="102"/>
      <c r="I583" s="103"/>
      <c r="J583" s="102"/>
      <c r="L583" s="100"/>
      <c r="M583" s="100"/>
      <c r="N583" s="100"/>
    </row>
    <row r="584" spans="2:14">
      <c r="B584" s="98"/>
      <c r="C584" s="98"/>
      <c r="D584" s="100"/>
      <c r="E584" s="100"/>
      <c r="F584" s="100"/>
      <c r="H584" s="102"/>
      <c r="I584" s="103"/>
      <c r="J584" s="102"/>
      <c r="L584" s="100"/>
      <c r="M584" s="100"/>
      <c r="N584" s="100"/>
    </row>
    <row r="585" spans="2:14">
      <c r="B585" s="98"/>
      <c r="C585" s="98"/>
      <c r="D585" s="100"/>
      <c r="E585" s="100"/>
      <c r="F585" s="100"/>
      <c r="H585" s="102"/>
      <c r="I585" s="103"/>
      <c r="J585" s="102"/>
      <c r="L585" s="100"/>
      <c r="M585" s="100"/>
      <c r="N585" s="100"/>
    </row>
    <row r="586" spans="2:14">
      <c r="B586" s="98"/>
      <c r="C586" s="98"/>
      <c r="D586" s="100"/>
      <c r="E586" s="100"/>
      <c r="F586" s="100"/>
      <c r="H586" s="102"/>
      <c r="I586" s="103"/>
      <c r="J586" s="102"/>
      <c r="L586" s="100"/>
      <c r="M586" s="100"/>
      <c r="N586" s="100"/>
    </row>
    <row r="587" spans="2:14">
      <c r="B587" s="98"/>
      <c r="C587" s="98"/>
      <c r="D587" s="100"/>
      <c r="E587" s="100"/>
      <c r="F587" s="100"/>
      <c r="H587" s="102"/>
      <c r="I587" s="103"/>
      <c r="J587" s="102"/>
      <c r="L587" s="100"/>
      <c r="M587" s="100"/>
      <c r="N587" s="100"/>
    </row>
    <row r="588" spans="2:14">
      <c r="B588" s="98"/>
      <c r="C588" s="98"/>
      <c r="D588" s="100"/>
      <c r="E588" s="100"/>
      <c r="F588" s="100"/>
      <c r="H588" s="102"/>
      <c r="I588" s="103"/>
      <c r="J588" s="102"/>
      <c r="L588" s="100"/>
      <c r="M588" s="100"/>
      <c r="N588" s="100"/>
    </row>
    <row r="589" spans="2:14">
      <c r="B589" s="98"/>
      <c r="C589" s="98"/>
      <c r="D589" s="100"/>
      <c r="E589" s="100"/>
      <c r="F589" s="100"/>
      <c r="H589" s="102"/>
      <c r="I589" s="103"/>
      <c r="J589" s="102"/>
      <c r="L589" s="100"/>
      <c r="M589" s="100"/>
      <c r="N589" s="100"/>
    </row>
    <row r="590" spans="2:14">
      <c r="B590" s="98"/>
      <c r="C590" s="98"/>
      <c r="D590" s="100"/>
      <c r="E590" s="100"/>
      <c r="F590" s="100"/>
      <c r="H590" s="102"/>
      <c r="I590" s="103"/>
      <c r="J590" s="102"/>
      <c r="L590" s="100"/>
      <c r="M590" s="100"/>
      <c r="N590" s="100"/>
    </row>
    <row r="591" spans="2:14">
      <c r="B591" s="98"/>
      <c r="C591" s="98"/>
      <c r="D591" s="100"/>
      <c r="E591" s="100"/>
      <c r="F591" s="100"/>
      <c r="H591" s="102"/>
      <c r="I591" s="103"/>
      <c r="J591" s="102"/>
      <c r="L591" s="100"/>
      <c r="M591" s="100"/>
      <c r="N591" s="100"/>
    </row>
    <row r="592" spans="2:14">
      <c r="B592" s="98"/>
      <c r="C592" s="98"/>
      <c r="D592" s="100"/>
      <c r="E592" s="100"/>
      <c r="F592" s="100"/>
      <c r="H592" s="102"/>
      <c r="I592" s="103"/>
      <c r="J592" s="102"/>
      <c r="L592" s="100"/>
      <c r="M592" s="100"/>
      <c r="N592" s="100"/>
    </row>
    <row r="593" spans="2:14">
      <c r="B593" s="98"/>
      <c r="C593" s="98"/>
      <c r="D593" s="100"/>
      <c r="E593" s="100"/>
      <c r="F593" s="100"/>
      <c r="H593" s="102"/>
      <c r="I593" s="103"/>
      <c r="J593" s="102"/>
      <c r="L593" s="100"/>
      <c r="M593" s="100"/>
      <c r="N593" s="100"/>
    </row>
    <row r="594" spans="2:14">
      <c r="B594" s="98"/>
      <c r="C594" s="98"/>
      <c r="D594" s="100"/>
      <c r="E594" s="100"/>
      <c r="F594" s="100"/>
      <c r="H594" s="102"/>
      <c r="I594" s="103"/>
      <c r="J594" s="102"/>
      <c r="L594" s="100"/>
      <c r="M594" s="100"/>
      <c r="N594" s="100"/>
    </row>
    <row r="595" spans="2:14">
      <c r="B595" s="98"/>
      <c r="C595" s="98"/>
      <c r="D595" s="100"/>
      <c r="E595" s="100"/>
      <c r="F595" s="100"/>
      <c r="H595" s="102"/>
      <c r="I595" s="103"/>
      <c r="J595" s="102"/>
      <c r="L595" s="100"/>
      <c r="M595" s="100"/>
      <c r="N595" s="100"/>
    </row>
    <row r="596" spans="2:14">
      <c r="B596" s="98"/>
      <c r="C596" s="98"/>
      <c r="D596" s="100"/>
      <c r="E596" s="100"/>
      <c r="F596" s="100"/>
      <c r="H596" s="102"/>
      <c r="I596" s="103"/>
      <c r="J596" s="102"/>
      <c r="L596" s="100"/>
      <c r="M596" s="100"/>
      <c r="N596" s="100"/>
    </row>
    <row r="597" spans="2:14">
      <c r="B597" s="98"/>
      <c r="C597" s="98"/>
      <c r="D597" s="100"/>
      <c r="E597" s="100"/>
      <c r="F597" s="100"/>
      <c r="H597" s="102"/>
      <c r="I597" s="103"/>
      <c r="J597" s="102"/>
      <c r="L597" s="100"/>
      <c r="M597" s="100"/>
      <c r="N597" s="100"/>
    </row>
    <row r="598" spans="2:14">
      <c r="B598" s="98"/>
      <c r="C598" s="98"/>
      <c r="D598" s="100"/>
      <c r="E598" s="100"/>
      <c r="F598" s="100"/>
      <c r="H598" s="102"/>
      <c r="I598" s="103"/>
      <c r="J598" s="102"/>
      <c r="L598" s="100"/>
      <c r="M598" s="100"/>
      <c r="N598" s="100"/>
    </row>
    <row r="599" spans="2:14">
      <c r="B599" s="98"/>
      <c r="C599" s="98"/>
      <c r="D599" s="100"/>
      <c r="E599" s="100"/>
      <c r="F599" s="100"/>
      <c r="H599" s="102"/>
      <c r="I599" s="103"/>
      <c r="J599" s="102"/>
      <c r="L599" s="100"/>
      <c r="M599" s="100"/>
      <c r="N599" s="100"/>
    </row>
    <row r="600" spans="2:14">
      <c r="B600" s="98"/>
      <c r="C600" s="98"/>
      <c r="D600" s="100"/>
      <c r="E600" s="100"/>
      <c r="F600" s="100"/>
      <c r="H600" s="102"/>
      <c r="I600" s="103"/>
      <c r="J600" s="102"/>
      <c r="L600" s="100"/>
      <c r="M600" s="100"/>
      <c r="N600" s="100"/>
    </row>
    <row r="601" spans="2:14">
      <c r="B601" s="98"/>
      <c r="C601" s="98"/>
      <c r="D601" s="100"/>
      <c r="E601" s="100"/>
      <c r="F601" s="100"/>
      <c r="H601" s="102"/>
      <c r="I601" s="103"/>
      <c r="J601" s="102"/>
      <c r="L601" s="100"/>
      <c r="M601" s="100"/>
      <c r="N601" s="100"/>
    </row>
    <row r="602" spans="2:14">
      <c r="B602" s="98"/>
      <c r="C602" s="98"/>
      <c r="D602" s="100"/>
      <c r="E602" s="100"/>
      <c r="F602" s="100"/>
      <c r="H602" s="102"/>
      <c r="I602" s="103"/>
      <c r="J602" s="102"/>
      <c r="L602" s="100"/>
      <c r="M602" s="100"/>
      <c r="N602" s="100"/>
    </row>
    <row r="603" spans="2:14">
      <c r="B603" s="98"/>
      <c r="C603" s="98"/>
      <c r="D603" s="100"/>
      <c r="E603" s="100"/>
      <c r="F603" s="100"/>
      <c r="H603" s="102"/>
      <c r="I603" s="103"/>
      <c r="J603" s="102"/>
      <c r="L603" s="100"/>
      <c r="M603" s="100"/>
      <c r="N603" s="100"/>
    </row>
    <row r="604" spans="2:14">
      <c r="B604" s="98"/>
      <c r="C604" s="98"/>
      <c r="D604" s="100"/>
      <c r="E604" s="100"/>
      <c r="F604" s="100"/>
      <c r="H604" s="102"/>
      <c r="I604" s="103"/>
      <c r="J604" s="102"/>
      <c r="L604" s="100"/>
      <c r="M604" s="100"/>
      <c r="N604" s="100"/>
    </row>
    <row r="605" spans="2:14">
      <c r="B605" s="98"/>
      <c r="C605" s="98"/>
      <c r="D605" s="100"/>
      <c r="E605" s="100"/>
      <c r="F605" s="100"/>
      <c r="H605" s="102"/>
      <c r="I605" s="103"/>
      <c r="J605" s="102"/>
      <c r="L605" s="100"/>
      <c r="M605" s="100"/>
      <c r="N605" s="100"/>
    </row>
    <row r="606" spans="2:14">
      <c r="B606" s="98"/>
      <c r="C606" s="98"/>
      <c r="D606" s="100"/>
      <c r="E606" s="100"/>
      <c r="F606" s="100"/>
      <c r="H606" s="102"/>
      <c r="I606" s="103"/>
      <c r="J606" s="102"/>
      <c r="L606" s="100"/>
      <c r="M606" s="100"/>
      <c r="N606" s="100"/>
    </row>
    <row r="607" spans="2:14">
      <c r="B607" s="98"/>
      <c r="C607" s="98"/>
      <c r="D607" s="100"/>
      <c r="E607" s="100"/>
      <c r="F607" s="100"/>
      <c r="H607" s="102"/>
      <c r="I607" s="103"/>
      <c r="J607" s="102"/>
      <c r="L607" s="100"/>
      <c r="M607" s="100"/>
      <c r="N607" s="100"/>
    </row>
    <row r="608" spans="2:14">
      <c r="B608" s="98"/>
      <c r="C608" s="98"/>
      <c r="D608" s="100"/>
      <c r="E608" s="100"/>
      <c r="F608" s="100"/>
      <c r="H608" s="102"/>
      <c r="I608" s="103"/>
      <c r="J608" s="102"/>
      <c r="L608" s="100"/>
      <c r="M608" s="100"/>
      <c r="N608" s="100"/>
    </row>
    <row r="609" spans="2:14">
      <c r="B609" s="98"/>
      <c r="C609" s="98"/>
      <c r="D609" s="100"/>
      <c r="E609" s="100"/>
      <c r="F609" s="100"/>
      <c r="H609" s="102"/>
      <c r="I609" s="103"/>
      <c r="J609" s="102"/>
      <c r="L609" s="100"/>
      <c r="M609" s="100"/>
      <c r="N609" s="100"/>
    </row>
    <row r="610" spans="2:14">
      <c r="B610" s="98"/>
      <c r="C610" s="98"/>
      <c r="D610" s="100"/>
      <c r="E610" s="100"/>
      <c r="F610" s="100"/>
      <c r="H610" s="102"/>
      <c r="I610" s="103"/>
      <c r="J610" s="102"/>
      <c r="L610" s="100"/>
      <c r="M610" s="100"/>
      <c r="N610" s="100"/>
    </row>
    <row r="611" spans="2:14">
      <c r="B611" s="98"/>
      <c r="C611" s="98"/>
      <c r="D611" s="100"/>
      <c r="E611" s="100"/>
      <c r="F611" s="100"/>
      <c r="H611" s="102"/>
      <c r="I611" s="103"/>
      <c r="J611" s="102"/>
      <c r="L611" s="100"/>
      <c r="M611" s="100"/>
      <c r="N611" s="100"/>
    </row>
    <row r="612" spans="2:14">
      <c r="B612" s="98"/>
      <c r="C612" s="98"/>
      <c r="D612" s="100"/>
      <c r="E612" s="100"/>
      <c r="F612" s="100"/>
      <c r="H612" s="102"/>
      <c r="I612" s="103"/>
      <c r="J612" s="102"/>
      <c r="L612" s="100"/>
      <c r="M612" s="100"/>
      <c r="N612" s="100"/>
    </row>
    <row r="613" spans="2:14">
      <c r="B613" s="98"/>
      <c r="C613" s="98"/>
      <c r="D613" s="100"/>
      <c r="E613" s="100"/>
      <c r="F613" s="100"/>
      <c r="H613" s="102"/>
      <c r="I613" s="103"/>
      <c r="J613" s="102"/>
      <c r="L613" s="100"/>
      <c r="M613" s="100"/>
      <c r="N613" s="100"/>
    </row>
    <row r="614" spans="2:14">
      <c r="B614" s="98"/>
      <c r="C614" s="98"/>
      <c r="D614" s="100"/>
      <c r="E614" s="100"/>
      <c r="F614" s="100"/>
      <c r="H614" s="102"/>
      <c r="I614" s="103"/>
      <c r="J614" s="102"/>
      <c r="L614" s="100"/>
      <c r="M614" s="100"/>
      <c r="N614" s="100"/>
    </row>
    <row r="615" spans="2:14">
      <c r="B615" s="98"/>
      <c r="C615" s="98"/>
      <c r="D615" s="100"/>
      <c r="E615" s="100"/>
      <c r="F615" s="100"/>
      <c r="H615" s="102"/>
      <c r="I615" s="103"/>
      <c r="J615" s="102"/>
      <c r="L615" s="100"/>
      <c r="M615" s="100"/>
      <c r="N615" s="100"/>
    </row>
    <row r="616" spans="2:14">
      <c r="B616" s="98"/>
      <c r="C616" s="98"/>
      <c r="D616" s="100"/>
      <c r="E616" s="100"/>
      <c r="F616" s="100"/>
      <c r="H616" s="102"/>
      <c r="I616" s="103"/>
      <c r="J616" s="102"/>
      <c r="L616" s="100"/>
      <c r="M616" s="100"/>
      <c r="N616" s="100"/>
    </row>
    <row r="617" spans="2:14">
      <c r="B617" s="98"/>
      <c r="C617" s="98"/>
      <c r="D617" s="100"/>
      <c r="E617" s="100"/>
      <c r="F617" s="100"/>
      <c r="H617" s="102"/>
      <c r="I617" s="103"/>
      <c r="J617" s="102"/>
      <c r="L617" s="100"/>
      <c r="M617" s="100"/>
      <c r="N617" s="100"/>
    </row>
    <row r="618" spans="2:14">
      <c r="B618" s="98"/>
      <c r="C618" s="98"/>
      <c r="D618" s="100"/>
      <c r="E618" s="100"/>
      <c r="F618" s="100"/>
      <c r="H618" s="102"/>
      <c r="I618" s="103"/>
      <c r="J618" s="102"/>
      <c r="L618" s="100"/>
      <c r="M618" s="100"/>
      <c r="N618" s="100"/>
    </row>
    <row r="619" spans="2:14">
      <c r="B619" s="98"/>
      <c r="C619" s="98"/>
      <c r="D619" s="100"/>
      <c r="E619" s="100"/>
      <c r="F619" s="100"/>
      <c r="H619" s="102"/>
      <c r="I619" s="103"/>
      <c r="J619" s="102"/>
      <c r="L619" s="100"/>
      <c r="M619" s="100"/>
      <c r="N619" s="100"/>
    </row>
    <row r="620" spans="2:14">
      <c r="B620" s="98"/>
      <c r="C620" s="98"/>
      <c r="D620" s="100"/>
      <c r="E620" s="100"/>
      <c r="F620" s="100"/>
      <c r="H620" s="102"/>
      <c r="I620" s="103"/>
      <c r="J620" s="102"/>
      <c r="L620" s="100"/>
      <c r="M620" s="100"/>
      <c r="N620" s="100"/>
    </row>
    <row r="621" spans="2:14">
      <c r="B621" s="98"/>
      <c r="C621" s="98"/>
      <c r="D621" s="100"/>
      <c r="E621" s="100"/>
      <c r="F621" s="100"/>
      <c r="H621" s="102"/>
      <c r="I621" s="103"/>
      <c r="J621" s="102"/>
      <c r="L621" s="100"/>
      <c r="M621" s="100"/>
      <c r="N621" s="100"/>
    </row>
    <row r="622" spans="2:14">
      <c r="B622" s="98"/>
      <c r="C622" s="98"/>
      <c r="D622" s="100"/>
      <c r="E622" s="100"/>
      <c r="F622" s="100"/>
      <c r="H622" s="102"/>
      <c r="I622" s="103"/>
      <c r="J622" s="102"/>
      <c r="L622" s="100"/>
      <c r="M622" s="100"/>
      <c r="N622" s="100"/>
    </row>
    <row r="623" spans="2:14">
      <c r="B623" s="98"/>
      <c r="C623" s="98"/>
      <c r="D623" s="100"/>
      <c r="E623" s="100"/>
      <c r="F623" s="100"/>
      <c r="H623" s="102"/>
      <c r="I623" s="103"/>
      <c r="J623" s="102"/>
      <c r="L623" s="100"/>
      <c r="M623" s="100"/>
      <c r="N623" s="100"/>
    </row>
    <row r="624" spans="2:14">
      <c r="B624" s="98"/>
      <c r="C624" s="98"/>
      <c r="D624" s="100"/>
      <c r="E624" s="100"/>
      <c r="F624" s="100"/>
      <c r="H624" s="102"/>
      <c r="I624" s="103"/>
      <c r="J624" s="102"/>
      <c r="L624" s="100"/>
      <c r="M624" s="100"/>
      <c r="N624" s="100"/>
    </row>
    <row r="625" spans="2:14">
      <c r="B625" s="98"/>
      <c r="C625" s="98"/>
      <c r="D625" s="100"/>
      <c r="E625" s="100"/>
      <c r="F625" s="100"/>
      <c r="H625" s="102"/>
      <c r="I625" s="103"/>
      <c r="J625" s="102"/>
      <c r="L625" s="100"/>
      <c r="M625" s="100"/>
      <c r="N625" s="100"/>
    </row>
    <row r="626" spans="2:14">
      <c r="B626" s="98"/>
      <c r="C626" s="98"/>
      <c r="D626" s="100"/>
      <c r="E626" s="100"/>
      <c r="F626" s="100"/>
      <c r="H626" s="102"/>
      <c r="I626" s="103"/>
      <c r="J626" s="102"/>
      <c r="L626" s="100"/>
      <c r="M626" s="100"/>
      <c r="N626" s="100"/>
    </row>
    <row r="627" spans="2:14">
      <c r="B627" s="98"/>
      <c r="C627" s="98"/>
      <c r="D627" s="100"/>
      <c r="E627" s="100"/>
      <c r="F627" s="100"/>
      <c r="H627" s="102"/>
      <c r="I627" s="103"/>
      <c r="J627" s="102"/>
      <c r="L627" s="100"/>
      <c r="M627" s="100"/>
      <c r="N627" s="100"/>
    </row>
    <row r="628" spans="2:14">
      <c r="B628" s="98"/>
      <c r="C628" s="98"/>
      <c r="D628" s="100"/>
      <c r="E628" s="100"/>
      <c r="F628" s="100"/>
      <c r="H628" s="102"/>
      <c r="I628" s="103"/>
      <c r="J628" s="102"/>
      <c r="L628" s="100"/>
      <c r="M628" s="100"/>
      <c r="N628" s="100"/>
    </row>
    <row r="629" spans="2:14">
      <c r="B629" s="98"/>
      <c r="C629" s="98"/>
      <c r="D629" s="100"/>
      <c r="E629" s="100"/>
      <c r="F629" s="100"/>
      <c r="H629" s="102"/>
      <c r="I629" s="103"/>
      <c r="J629" s="102"/>
      <c r="L629" s="100"/>
      <c r="M629" s="100"/>
      <c r="N629" s="100"/>
    </row>
    <row r="630" spans="2:14">
      <c r="B630" s="98"/>
      <c r="C630" s="98"/>
      <c r="D630" s="100"/>
      <c r="E630" s="100"/>
      <c r="F630" s="100"/>
      <c r="H630" s="102"/>
      <c r="I630" s="103"/>
      <c r="J630" s="102"/>
      <c r="L630" s="100"/>
      <c r="M630" s="100"/>
      <c r="N630" s="100"/>
    </row>
    <row r="631" spans="2:14">
      <c r="B631" s="98"/>
      <c r="C631" s="98"/>
      <c r="D631" s="100"/>
      <c r="E631" s="100"/>
      <c r="F631" s="100"/>
      <c r="H631" s="102"/>
      <c r="I631" s="103"/>
      <c r="J631" s="102"/>
      <c r="L631" s="100"/>
      <c r="M631" s="100"/>
      <c r="N631" s="100"/>
    </row>
    <row r="632" spans="2:14">
      <c r="B632" s="98"/>
      <c r="C632" s="98"/>
      <c r="D632" s="100"/>
      <c r="E632" s="100"/>
      <c r="F632" s="100"/>
      <c r="H632" s="102"/>
      <c r="I632" s="103"/>
      <c r="J632" s="102"/>
      <c r="L632" s="100"/>
      <c r="M632" s="100"/>
      <c r="N632" s="100"/>
    </row>
    <row r="633" spans="2:14">
      <c r="B633" s="98"/>
      <c r="C633" s="98"/>
      <c r="D633" s="100"/>
      <c r="E633" s="100"/>
      <c r="F633" s="100"/>
      <c r="H633" s="102"/>
      <c r="I633" s="103"/>
      <c r="J633" s="102"/>
      <c r="L633" s="100"/>
      <c r="M633" s="100"/>
      <c r="N633" s="100"/>
    </row>
    <row r="634" spans="2:14">
      <c r="B634" s="98"/>
      <c r="C634" s="98"/>
      <c r="D634" s="100"/>
      <c r="E634" s="100"/>
      <c r="F634" s="100"/>
      <c r="H634" s="102"/>
      <c r="I634" s="103"/>
      <c r="J634" s="102"/>
      <c r="L634" s="100"/>
      <c r="M634" s="100"/>
      <c r="N634" s="100"/>
    </row>
    <row r="635" spans="2:14">
      <c r="B635" s="98"/>
      <c r="C635" s="98"/>
      <c r="D635" s="100"/>
      <c r="E635" s="100"/>
      <c r="F635" s="100"/>
      <c r="H635" s="102"/>
      <c r="I635" s="103"/>
      <c r="J635" s="102"/>
      <c r="L635" s="100"/>
      <c r="M635" s="100"/>
      <c r="N635" s="100"/>
    </row>
    <row r="636" spans="2:14">
      <c r="B636" s="98"/>
      <c r="C636" s="98"/>
      <c r="D636" s="100"/>
      <c r="E636" s="100"/>
      <c r="F636" s="100"/>
      <c r="H636" s="102"/>
      <c r="I636" s="103"/>
      <c r="J636" s="102"/>
      <c r="L636" s="100"/>
      <c r="M636" s="100"/>
      <c r="N636" s="100"/>
    </row>
    <row r="637" spans="2:14">
      <c r="B637" s="98"/>
      <c r="C637" s="98"/>
      <c r="D637" s="100"/>
      <c r="E637" s="100"/>
      <c r="F637" s="100"/>
      <c r="H637" s="102"/>
      <c r="I637" s="103"/>
      <c r="J637" s="102"/>
      <c r="L637" s="100"/>
      <c r="M637" s="100"/>
      <c r="N637" s="100"/>
    </row>
    <row r="638" spans="2:14">
      <c r="B638" s="98"/>
      <c r="C638" s="98"/>
      <c r="D638" s="100"/>
      <c r="E638" s="100"/>
      <c r="F638" s="100"/>
      <c r="H638" s="102"/>
      <c r="I638" s="103"/>
      <c r="J638" s="102"/>
      <c r="L638" s="100"/>
      <c r="M638" s="100"/>
      <c r="N638" s="100"/>
    </row>
    <row r="639" spans="2:14">
      <c r="B639" s="98"/>
      <c r="C639" s="98"/>
      <c r="D639" s="100"/>
      <c r="E639" s="100"/>
      <c r="F639" s="100"/>
      <c r="H639" s="102"/>
      <c r="I639" s="103"/>
      <c r="J639" s="102"/>
      <c r="L639" s="100"/>
      <c r="M639" s="100"/>
      <c r="N639" s="100"/>
    </row>
    <row r="640" spans="2:14">
      <c r="B640" s="98"/>
      <c r="C640" s="98"/>
      <c r="D640" s="100"/>
      <c r="E640" s="100"/>
      <c r="F640" s="100"/>
      <c r="H640" s="102"/>
      <c r="I640" s="103"/>
      <c r="J640" s="102"/>
      <c r="L640" s="100"/>
      <c r="M640" s="100"/>
      <c r="N640" s="100"/>
    </row>
    <row r="641" spans="2:14">
      <c r="B641" s="98"/>
      <c r="C641" s="98"/>
      <c r="D641" s="100"/>
      <c r="E641" s="100"/>
      <c r="F641" s="100"/>
      <c r="H641" s="102"/>
      <c r="I641" s="103"/>
      <c r="J641" s="102"/>
      <c r="L641" s="100"/>
      <c r="M641" s="100"/>
      <c r="N641" s="100"/>
    </row>
    <row r="642" spans="2:14">
      <c r="B642" s="98"/>
      <c r="C642" s="98"/>
      <c r="D642" s="100"/>
      <c r="E642" s="100"/>
      <c r="F642" s="100"/>
      <c r="H642" s="102"/>
      <c r="I642" s="103"/>
      <c r="J642" s="102"/>
      <c r="L642" s="100"/>
      <c r="M642" s="100"/>
      <c r="N642" s="100"/>
    </row>
    <row r="643" spans="2:14">
      <c r="B643" s="98"/>
      <c r="C643" s="98"/>
      <c r="D643" s="100"/>
      <c r="E643" s="100"/>
      <c r="F643" s="100"/>
      <c r="H643" s="102"/>
      <c r="I643" s="103"/>
      <c r="J643" s="102"/>
      <c r="L643" s="100"/>
      <c r="M643" s="100"/>
      <c r="N643" s="100"/>
    </row>
    <row r="644" spans="2:14">
      <c r="B644" s="98"/>
      <c r="C644" s="98"/>
      <c r="D644" s="100"/>
      <c r="E644" s="100"/>
      <c r="F644" s="100"/>
      <c r="H644" s="102"/>
      <c r="I644" s="103"/>
      <c r="J644" s="102"/>
      <c r="L644" s="100"/>
      <c r="M644" s="100"/>
      <c r="N644" s="100"/>
    </row>
    <row r="645" spans="2:14">
      <c r="B645" s="98"/>
      <c r="C645" s="98"/>
      <c r="D645" s="100"/>
      <c r="E645" s="100"/>
      <c r="F645" s="100"/>
      <c r="H645" s="102"/>
      <c r="I645" s="103"/>
      <c r="J645" s="102"/>
      <c r="L645" s="100"/>
      <c r="M645" s="100"/>
      <c r="N645" s="100"/>
    </row>
    <row r="646" spans="2:14">
      <c r="B646" s="98"/>
      <c r="C646" s="98"/>
      <c r="D646" s="100"/>
      <c r="E646" s="100"/>
      <c r="F646" s="100"/>
      <c r="H646" s="102"/>
      <c r="I646" s="103"/>
      <c r="J646" s="102"/>
      <c r="L646" s="100"/>
      <c r="M646" s="100"/>
      <c r="N646" s="100"/>
    </row>
    <row r="647" spans="2:14">
      <c r="B647" s="98"/>
      <c r="C647" s="98"/>
      <c r="D647" s="100"/>
      <c r="E647" s="100"/>
      <c r="F647" s="100"/>
      <c r="H647" s="102"/>
      <c r="I647" s="103"/>
      <c r="J647" s="102"/>
      <c r="L647" s="100"/>
      <c r="M647" s="100"/>
      <c r="N647" s="100"/>
    </row>
    <row r="648" spans="2:14">
      <c r="B648" s="98"/>
      <c r="C648" s="98"/>
      <c r="D648" s="100"/>
      <c r="E648" s="100"/>
      <c r="F648" s="100"/>
      <c r="H648" s="102"/>
      <c r="I648" s="103"/>
      <c r="J648" s="102"/>
      <c r="L648" s="100"/>
      <c r="M648" s="100"/>
      <c r="N648" s="100"/>
    </row>
    <row r="649" spans="2:14">
      <c r="B649" s="98"/>
      <c r="C649" s="98"/>
      <c r="D649" s="100"/>
      <c r="E649" s="100"/>
      <c r="F649" s="100"/>
      <c r="H649" s="102"/>
      <c r="I649" s="103"/>
      <c r="J649" s="102"/>
      <c r="L649" s="100"/>
      <c r="M649" s="100"/>
      <c r="N649" s="100"/>
    </row>
    <row r="650" spans="2:14">
      <c r="B650" s="98"/>
      <c r="C650" s="98"/>
      <c r="D650" s="100"/>
      <c r="E650" s="100"/>
      <c r="F650" s="100"/>
      <c r="H650" s="102"/>
      <c r="I650" s="103"/>
      <c r="J650" s="102"/>
      <c r="L650" s="100"/>
      <c r="M650" s="100"/>
      <c r="N650" s="100"/>
    </row>
    <row r="651" spans="2:14">
      <c r="B651" s="98"/>
      <c r="C651" s="98"/>
      <c r="D651" s="100"/>
      <c r="E651" s="100"/>
      <c r="F651" s="100"/>
      <c r="H651" s="102"/>
      <c r="I651" s="103"/>
      <c r="J651" s="102"/>
      <c r="L651" s="100"/>
      <c r="M651" s="100"/>
      <c r="N651" s="100"/>
    </row>
    <row r="652" spans="2:14">
      <c r="B652" s="98"/>
      <c r="C652" s="98"/>
      <c r="D652" s="100"/>
      <c r="E652" s="100"/>
      <c r="F652" s="100"/>
      <c r="H652" s="102"/>
      <c r="I652" s="103"/>
      <c r="J652" s="102"/>
      <c r="L652" s="100"/>
      <c r="M652" s="100"/>
      <c r="N652" s="100"/>
    </row>
    <row r="653" spans="2:14">
      <c r="B653" s="98"/>
      <c r="C653" s="98"/>
      <c r="D653" s="100"/>
      <c r="E653" s="100"/>
      <c r="F653" s="100"/>
      <c r="H653" s="102"/>
      <c r="I653" s="103"/>
      <c r="J653" s="102"/>
      <c r="L653" s="100"/>
      <c r="M653" s="100"/>
      <c r="N653" s="100"/>
    </row>
    <row r="654" spans="2:14">
      <c r="B654" s="98"/>
      <c r="C654" s="98"/>
      <c r="D654" s="100"/>
      <c r="E654" s="100"/>
      <c r="F654" s="100"/>
      <c r="H654" s="102"/>
      <c r="I654" s="103"/>
      <c r="J654" s="102"/>
      <c r="L654" s="100"/>
      <c r="M654" s="100"/>
      <c r="N654" s="100"/>
    </row>
    <row r="655" spans="2:14">
      <c r="B655" s="98"/>
      <c r="C655" s="98"/>
      <c r="D655" s="100"/>
      <c r="E655" s="100"/>
      <c r="F655" s="100"/>
      <c r="H655" s="102"/>
      <c r="I655" s="103"/>
      <c r="J655" s="102"/>
      <c r="L655" s="100"/>
      <c r="M655" s="100"/>
      <c r="N655" s="100"/>
    </row>
    <row r="656" spans="2:14">
      <c r="B656" s="98"/>
      <c r="C656" s="98"/>
      <c r="D656" s="100"/>
      <c r="E656" s="100"/>
      <c r="F656" s="100"/>
      <c r="H656" s="102"/>
      <c r="I656" s="103"/>
      <c r="J656" s="102"/>
      <c r="L656" s="100"/>
      <c r="M656" s="100"/>
      <c r="N656" s="100"/>
    </row>
    <row r="657" spans="2:14">
      <c r="B657" s="98"/>
      <c r="C657" s="98"/>
      <c r="D657" s="100"/>
      <c r="E657" s="100"/>
      <c r="F657" s="100"/>
      <c r="H657" s="102"/>
      <c r="I657" s="103"/>
      <c r="J657" s="102"/>
      <c r="L657" s="100"/>
      <c r="M657" s="100"/>
      <c r="N657" s="100"/>
    </row>
    <row r="658" spans="2:14">
      <c r="B658" s="98"/>
      <c r="C658" s="98"/>
      <c r="D658" s="100"/>
      <c r="E658" s="100"/>
      <c r="F658" s="100"/>
      <c r="H658" s="102"/>
      <c r="I658" s="103"/>
      <c r="J658" s="102"/>
      <c r="L658" s="100"/>
      <c r="M658" s="100"/>
      <c r="N658" s="100"/>
    </row>
    <row r="659" spans="2:14">
      <c r="B659" s="98"/>
      <c r="C659" s="98"/>
      <c r="D659" s="100"/>
      <c r="E659" s="100"/>
      <c r="F659" s="100"/>
      <c r="H659" s="102"/>
      <c r="I659" s="103"/>
      <c r="J659" s="102"/>
      <c r="L659" s="100"/>
      <c r="M659" s="100"/>
      <c r="N659" s="100"/>
    </row>
    <row r="660" spans="2:14">
      <c r="B660" s="98"/>
      <c r="C660" s="98"/>
      <c r="D660" s="100"/>
      <c r="E660" s="100"/>
      <c r="F660" s="100"/>
      <c r="H660" s="102"/>
      <c r="I660" s="103"/>
      <c r="J660" s="102"/>
      <c r="L660" s="100"/>
      <c r="M660" s="100"/>
      <c r="N660" s="100"/>
    </row>
    <row r="661" spans="2:14">
      <c r="B661" s="98"/>
      <c r="C661" s="98"/>
      <c r="D661" s="100"/>
      <c r="E661" s="100"/>
      <c r="F661" s="100"/>
      <c r="H661" s="102"/>
      <c r="I661" s="103"/>
      <c r="J661" s="102"/>
      <c r="L661" s="100"/>
      <c r="M661" s="100"/>
      <c r="N661" s="100"/>
    </row>
    <row r="662" spans="2:14">
      <c r="B662" s="98"/>
      <c r="C662" s="98"/>
      <c r="D662" s="100"/>
      <c r="E662" s="100"/>
      <c r="F662" s="100"/>
      <c r="H662" s="102"/>
      <c r="I662" s="103"/>
      <c r="J662" s="102"/>
      <c r="L662" s="100"/>
      <c r="M662" s="100"/>
      <c r="N662" s="100"/>
    </row>
    <row r="663" spans="2:14">
      <c r="B663" s="98"/>
      <c r="C663" s="98"/>
      <c r="D663" s="100"/>
      <c r="E663" s="100"/>
      <c r="F663" s="100"/>
      <c r="H663" s="102"/>
      <c r="I663" s="103"/>
      <c r="J663" s="102"/>
      <c r="L663" s="100"/>
      <c r="M663" s="100"/>
      <c r="N663" s="100"/>
    </row>
    <row r="664" spans="2:14">
      <c r="B664" s="98"/>
      <c r="C664" s="98"/>
      <c r="D664" s="100"/>
      <c r="E664" s="100"/>
      <c r="F664" s="100"/>
      <c r="H664" s="102"/>
      <c r="I664" s="103"/>
      <c r="J664" s="102"/>
      <c r="L664" s="100"/>
      <c r="M664" s="100"/>
      <c r="N664" s="100"/>
    </row>
    <row r="665" spans="2:14">
      <c r="B665" s="98"/>
      <c r="C665" s="98"/>
      <c r="D665" s="100"/>
      <c r="E665" s="100"/>
      <c r="F665" s="100"/>
      <c r="H665" s="102"/>
      <c r="I665" s="103"/>
      <c r="J665" s="102"/>
      <c r="L665" s="100"/>
      <c r="M665" s="100"/>
      <c r="N665" s="100"/>
    </row>
    <row r="666" spans="2:14">
      <c r="B666" s="98"/>
      <c r="C666" s="98"/>
      <c r="D666" s="100"/>
      <c r="E666" s="100"/>
      <c r="F666" s="100"/>
      <c r="H666" s="102"/>
      <c r="I666" s="103"/>
      <c r="J666" s="102"/>
      <c r="L666" s="100"/>
      <c r="M666" s="100"/>
      <c r="N666" s="100"/>
    </row>
    <row r="667" spans="2:14">
      <c r="B667" s="98"/>
      <c r="C667" s="98"/>
      <c r="D667" s="100"/>
      <c r="E667" s="100"/>
      <c r="F667" s="100"/>
      <c r="H667" s="102"/>
      <c r="I667" s="103"/>
      <c r="J667" s="102"/>
      <c r="L667" s="100"/>
      <c r="M667" s="100"/>
      <c r="N667" s="100"/>
    </row>
    <row r="668" spans="2:14">
      <c r="B668" s="98"/>
      <c r="C668" s="98"/>
      <c r="D668" s="100"/>
      <c r="E668" s="100"/>
      <c r="F668" s="100"/>
      <c r="H668" s="102"/>
      <c r="I668" s="103"/>
      <c r="J668" s="102"/>
      <c r="L668" s="100"/>
      <c r="M668" s="100"/>
      <c r="N668" s="100"/>
    </row>
    <row r="669" spans="2:14">
      <c r="B669" s="98"/>
      <c r="C669" s="98"/>
      <c r="D669" s="100"/>
      <c r="E669" s="100"/>
      <c r="F669" s="100"/>
      <c r="H669" s="102"/>
      <c r="I669" s="103"/>
      <c r="J669" s="102"/>
      <c r="L669" s="100"/>
      <c r="M669" s="100"/>
      <c r="N669" s="100"/>
    </row>
    <row r="670" spans="2:14">
      <c r="B670" s="98"/>
      <c r="C670" s="98"/>
      <c r="D670" s="100"/>
      <c r="E670" s="100"/>
      <c r="F670" s="100"/>
      <c r="H670" s="102"/>
      <c r="I670" s="103"/>
      <c r="J670" s="102"/>
      <c r="L670" s="100"/>
      <c r="M670" s="100"/>
      <c r="N670" s="100"/>
    </row>
    <row r="671" spans="2:14">
      <c r="B671" s="98"/>
      <c r="C671" s="98"/>
      <c r="D671" s="100"/>
      <c r="E671" s="100"/>
      <c r="F671" s="100"/>
      <c r="H671" s="102"/>
      <c r="I671" s="103"/>
      <c r="J671" s="102"/>
      <c r="L671" s="100"/>
      <c r="M671" s="100"/>
      <c r="N671" s="100"/>
    </row>
    <row r="672" spans="2:14">
      <c r="B672" s="98"/>
      <c r="C672" s="98"/>
      <c r="D672" s="100"/>
      <c r="E672" s="100"/>
      <c r="F672" s="100"/>
      <c r="H672" s="102"/>
      <c r="I672" s="103"/>
      <c r="J672" s="102"/>
      <c r="L672" s="100"/>
      <c r="M672" s="100"/>
      <c r="N672" s="100"/>
    </row>
    <row r="673" spans="2:14">
      <c r="B673" s="98"/>
      <c r="C673" s="98"/>
      <c r="D673" s="100"/>
      <c r="E673" s="100"/>
      <c r="F673" s="100"/>
      <c r="H673" s="102"/>
      <c r="I673" s="103"/>
      <c r="J673" s="102"/>
      <c r="L673" s="100"/>
      <c r="M673" s="100"/>
      <c r="N673" s="100"/>
    </row>
    <row r="674" spans="2:14">
      <c r="B674" s="98"/>
      <c r="C674" s="98"/>
      <c r="D674" s="100"/>
      <c r="E674" s="100"/>
      <c r="F674" s="100"/>
      <c r="H674" s="102"/>
      <c r="I674" s="103"/>
      <c r="J674" s="102"/>
      <c r="L674" s="100"/>
      <c r="M674" s="100"/>
      <c r="N674" s="100"/>
    </row>
    <row r="675" spans="2:14">
      <c r="B675" s="98"/>
      <c r="C675" s="98"/>
      <c r="D675" s="100"/>
      <c r="E675" s="100"/>
      <c r="F675" s="100"/>
      <c r="H675" s="102"/>
      <c r="I675" s="103"/>
      <c r="J675" s="102"/>
      <c r="L675" s="100"/>
      <c r="M675" s="100"/>
      <c r="N675" s="100"/>
    </row>
    <row r="676" spans="2:14">
      <c r="B676" s="98"/>
      <c r="C676" s="98"/>
      <c r="D676" s="100"/>
      <c r="E676" s="100"/>
      <c r="F676" s="100"/>
      <c r="H676" s="102"/>
      <c r="I676" s="103"/>
      <c r="J676" s="102"/>
      <c r="L676" s="100"/>
      <c r="M676" s="100"/>
      <c r="N676" s="100"/>
    </row>
    <row r="677" spans="2:14">
      <c r="B677" s="98"/>
      <c r="C677" s="98"/>
      <c r="D677" s="100"/>
      <c r="E677" s="100"/>
      <c r="F677" s="100"/>
      <c r="H677" s="102"/>
      <c r="I677" s="103"/>
      <c r="J677" s="102"/>
      <c r="L677" s="100"/>
      <c r="M677" s="100"/>
      <c r="N677" s="100"/>
    </row>
    <row r="678" spans="2:14">
      <c r="B678" s="98"/>
      <c r="C678" s="98"/>
      <c r="D678" s="100"/>
      <c r="E678" s="100"/>
      <c r="F678" s="100"/>
      <c r="H678" s="102"/>
      <c r="I678" s="103"/>
      <c r="J678" s="102"/>
      <c r="L678" s="100"/>
      <c r="M678" s="100"/>
      <c r="N678" s="100"/>
    </row>
    <row r="679" spans="2:14">
      <c r="B679" s="98"/>
      <c r="C679" s="98"/>
      <c r="D679" s="100"/>
      <c r="E679" s="100"/>
      <c r="F679" s="100"/>
      <c r="H679" s="102"/>
      <c r="I679" s="103"/>
      <c r="J679" s="102"/>
      <c r="L679" s="100"/>
      <c r="M679" s="100"/>
      <c r="N679" s="100"/>
    </row>
    <row r="680" spans="2:14">
      <c r="B680" s="98"/>
      <c r="C680" s="98"/>
      <c r="D680" s="100"/>
      <c r="E680" s="100"/>
      <c r="F680" s="100"/>
      <c r="H680" s="102"/>
      <c r="I680" s="103"/>
      <c r="J680" s="102"/>
      <c r="L680" s="100"/>
      <c r="M680" s="100"/>
      <c r="N680" s="100"/>
    </row>
    <row r="681" spans="2:14">
      <c r="B681" s="98"/>
      <c r="C681" s="98"/>
      <c r="D681" s="100"/>
      <c r="E681" s="100"/>
      <c r="F681" s="100"/>
      <c r="H681" s="102"/>
      <c r="I681" s="103"/>
      <c r="J681" s="102"/>
      <c r="L681" s="100"/>
      <c r="M681" s="100"/>
      <c r="N681" s="100"/>
    </row>
    <row r="682" spans="2:14">
      <c r="B682" s="98"/>
      <c r="C682" s="98"/>
      <c r="D682" s="100"/>
      <c r="E682" s="100"/>
      <c r="F682" s="100"/>
      <c r="H682" s="102"/>
      <c r="I682" s="103"/>
      <c r="J682" s="102"/>
      <c r="L682" s="100"/>
      <c r="M682" s="100"/>
      <c r="N682" s="100"/>
    </row>
    <row r="683" spans="2:14">
      <c r="B683" s="98"/>
      <c r="C683" s="98"/>
      <c r="D683" s="100"/>
      <c r="E683" s="100"/>
      <c r="F683" s="100"/>
      <c r="H683" s="102"/>
      <c r="I683" s="103"/>
      <c r="J683" s="102"/>
      <c r="L683" s="100"/>
      <c r="M683" s="100"/>
      <c r="N683" s="100"/>
    </row>
    <row r="684" spans="2:14">
      <c r="B684" s="98"/>
      <c r="C684" s="98"/>
      <c r="D684" s="100"/>
      <c r="E684" s="100"/>
      <c r="F684" s="100"/>
      <c r="H684" s="102"/>
      <c r="I684" s="103"/>
      <c r="J684" s="102"/>
      <c r="L684" s="100"/>
      <c r="M684" s="100"/>
      <c r="N684" s="100"/>
    </row>
    <row r="685" spans="2:14">
      <c r="B685" s="98"/>
      <c r="C685" s="98"/>
      <c r="D685" s="100"/>
      <c r="E685" s="100"/>
      <c r="F685" s="100"/>
      <c r="H685" s="102"/>
      <c r="I685" s="103"/>
      <c r="J685" s="102"/>
      <c r="L685" s="100"/>
      <c r="M685" s="100"/>
      <c r="N685" s="100"/>
    </row>
    <row r="686" spans="2:14">
      <c r="B686" s="98"/>
      <c r="C686" s="98"/>
      <c r="D686" s="100"/>
      <c r="E686" s="100"/>
      <c r="F686" s="100"/>
      <c r="H686" s="102"/>
      <c r="I686" s="103"/>
      <c r="J686" s="102"/>
      <c r="L686" s="100"/>
      <c r="M686" s="100"/>
      <c r="N686" s="100"/>
    </row>
    <row r="687" spans="2:14">
      <c r="B687" s="98"/>
      <c r="C687" s="98"/>
      <c r="D687" s="100"/>
      <c r="E687" s="100"/>
      <c r="F687" s="100"/>
      <c r="H687" s="102"/>
      <c r="I687" s="103"/>
      <c r="J687" s="102"/>
      <c r="L687" s="100"/>
      <c r="M687" s="100"/>
      <c r="N687" s="100"/>
    </row>
    <row r="688" spans="2:14">
      <c r="B688" s="98"/>
      <c r="C688" s="98"/>
      <c r="D688" s="100"/>
      <c r="E688" s="100"/>
      <c r="F688" s="100"/>
      <c r="H688" s="102"/>
      <c r="I688" s="103"/>
      <c r="J688" s="102"/>
      <c r="L688" s="100"/>
      <c r="M688" s="100"/>
      <c r="N688" s="100"/>
    </row>
    <row r="689" spans="2:14">
      <c r="B689" s="98"/>
      <c r="C689" s="98"/>
      <c r="D689" s="100"/>
      <c r="E689" s="100"/>
      <c r="F689" s="100"/>
      <c r="H689" s="102"/>
      <c r="I689" s="103"/>
      <c r="J689" s="102"/>
      <c r="L689" s="100"/>
      <c r="M689" s="100"/>
      <c r="N689" s="100"/>
    </row>
    <row r="690" spans="2:14">
      <c r="B690" s="98"/>
      <c r="C690" s="98"/>
      <c r="D690" s="100"/>
      <c r="E690" s="100"/>
      <c r="F690" s="100"/>
      <c r="H690" s="102"/>
      <c r="I690" s="103"/>
      <c r="J690" s="102"/>
      <c r="L690" s="100"/>
      <c r="M690" s="100"/>
      <c r="N690" s="100"/>
    </row>
    <row r="691" spans="2:14">
      <c r="B691" s="98"/>
      <c r="C691" s="98"/>
      <c r="D691" s="100"/>
      <c r="E691" s="100"/>
      <c r="F691" s="100"/>
      <c r="H691" s="102"/>
      <c r="I691" s="103"/>
      <c r="J691" s="102"/>
      <c r="L691" s="100"/>
      <c r="M691" s="100"/>
      <c r="N691" s="100"/>
    </row>
    <row r="692" spans="2:14">
      <c r="B692" s="98"/>
      <c r="C692" s="98"/>
      <c r="D692" s="100"/>
      <c r="E692" s="100"/>
      <c r="F692" s="100"/>
      <c r="H692" s="102"/>
      <c r="I692" s="103"/>
      <c r="J692" s="102"/>
      <c r="L692" s="100"/>
      <c r="M692" s="100"/>
      <c r="N692" s="100"/>
    </row>
    <row r="693" spans="2:14">
      <c r="B693" s="98"/>
      <c r="C693" s="98"/>
      <c r="D693" s="100"/>
      <c r="E693" s="100"/>
      <c r="F693" s="100"/>
      <c r="H693" s="102"/>
      <c r="I693" s="103"/>
      <c r="J693" s="102"/>
      <c r="L693" s="100"/>
      <c r="M693" s="100"/>
      <c r="N693" s="100"/>
    </row>
    <row r="694" spans="2:14">
      <c r="B694" s="98"/>
      <c r="C694" s="98"/>
      <c r="D694" s="100"/>
      <c r="E694" s="100"/>
      <c r="F694" s="100"/>
      <c r="H694" s="102"/>
      <c r="I694" s="103"/>
      <c r="J694" s="102"/>
      <c r="L694" s="100"/>
      <c r="M694" s="100"/>
      <c r="N694" s="100"/>
    </row>
    <row r="695" spans="2:14">
      <c r="B695" s="98"/>
      <c r="C695" s="98"/>
      <c r="D695" s="100"/>
      <c r="E695" s="100"/>
      <c r="F695" s="100"/>
      <c r="H695" s="102"/>
      <c r="I695" s="103"/>
      <c r="J695" s="102"/>
      <c r="L695" s="100"/>
      <c r="M695" s="100"/>
      <c r="N695" s="100"/>
    </row>
    <row r="696" spans="2:14">
      <c r="B696" s="98"/>
      <c r="C696" s="98"/>
      <c r="D696" s="100"/>
      <c r="E696" s="100"/>
      <c r="F696" s="100"/>
      <c r="H696" s="102"/>
      <c r="I696" s="103"/>
      <c r="J696" s="102"/>
      <c r="L696" s="100"/>
      <c r="M696" s="100"/>
      <c r="N696" s="100"/>
    </row>
    <row r="697" spans="2:14">
      <c r="B697" s="98"/>
      <c r="C697" s="98"/>
      <c r="D697" s="100"/>
      <c r="E697" s="100"/>
      <c r="F697" s="100"/>
      <c r="H697" s="102"/>
      <c r="I697" s="103"/>
      <c r="J697" s="102"/>
      <c r="L697" s="100"/>
      <c r="M697" s="100"/>
      <c r="N697" s="100"/>
    </row>
    <row r="698" spans="2:14">
      <c r="B698" s="98"/>
      <c r="C698" s="98"/>
      <c r="D698" s="100"/>
      <c r="E698" s="100"/>
      <c r="F698" s="100"/>
      <c r="H698" s="102"/>
      <c r="I698" s="103"/>
      <c r="J698" s="102"/>
      <c r="L698" s="100"/>
      <c r="M698" s="100"/>
      <c r="N698" s="100"/>
    </row>
    <row r="699" spans="2:14">
      <c r="B699" s="98"/>
      <c r="C699" s="98"/>
      <c r="D699" s="100"/>
      <c r="E699" s="100"/>
      <c r="F699" s="100"/>
      <c r="H699" s="102"/>
      <c r="I699" s="103"/>
      <c r="J699" s="102"/>
      <c r="L699" s="100"/>
      <c r="M699" s="100"/>
      <c r="N699" s="100"/>
    </row>
    <row r="700" spans="2:14">
      <c r="B700" s="98"/>
      <c r="C700" s="98"/>
      <c r="D700" s="100"/>
      <c r="E700" s="100"/>
      <c r="F700" s="100"/>
      <c r="H700" s="102"/>
      <c r="I700" s="103"/>
      <c r="J700" s="102"/>
      <c r="L700" s="100"/>
      <c r="M700" s="100"/>
      <c r="N700" s="100"/>
    </row>
    <row r="701" spans="2:14">
      <c r="B701" s="98"/>
      <c r="C701" s="98"/>
      <c r="D701" s="100"/>
      <c r="E701" s="100"/>
      <c r="F701" s="100"/>
      <c r="H701" s="102"/>
      <c r="I701" s="103"/>
      <c r="J701" s="102"/>
      <c r="L701" s="100"/>
      <c r="M701" s="100"/>
      <c r="N701" s="100"/>
    </row>
    <row r="702" spans="2:14">
      <c r="B702" s="98"/>
      <c r="C702" s="98"/>
      <c r="D702" s="100"/>
      <c r="E702" s="100"/>
      <c r="F702" s="100"/>
      <c r="H702" s="102"/>
      <c r="I702" s="103"/>
      <c r="J702" s="102"/>
      <c r="L702" s="100"/>
      <c r="M702" s="100"/>
      <c r="N702" s="100"/>
    </row>
    <row r="703" spans="2:14">
      <c r="B703" s="98"/>
      <c r="C703" s="98"/>
      <c r="D703" s="100"/>
      <c r="E703" s="100"/>
      <c r="F703" s="100"/>
      <c r="H703" s="102"/>
      <c r="I703" s="103"/>
      <c r="J703" s="102"/>
      <c r="L703" s="100"/>
      <c r="M703" s="100"/>
      <c r="N703" s="100"/>
    </row>
    <row r="704" spans="2:14">
      <c r="B704" s="98"/>
      <c r="C704" s="98"/>
      <c r="D704" s="100"/>
      <c r="E704" s="100"/>
      <c r="F704" s="100"/>
      <c r="H704" s="102"/>
      <c r="I704" s="103"/>
      <c r="J704" s="102"/>
      <c r="L704" s="100"/>
      <c r="M704" s="100"/>
      <c r="N704" s="100"/>
    </row>
    <row r="705" spans="2:14">
      <c r="B705" s="98"/>
      <c r="C705" s="98"/>
      <c r="D705" s="100"/>
      <c r="E705" s="100"/>
      <c r="F705" s="100"/>
      <c r="H705" s="102"/>
      <c r="I705" s="103"/>
      <c r="J705" s="102"/>
      <c r="L705" s="100"/>
      <c r="M705" s="100"/>
      <c r="N705" s="100"/>
    </row>
    <row r="706" spans="2:14">
      <c r="B706" s="98"/>
      <c r="C706" s="98"/>
      <c r="D706" s="100"/>
      <c r="E706" s="100"/>
      <c r="F706" s="100"/>
      <c r="H706" s="102"/>
      <c r="I706" s="103"/>
      <c r="J706" s="102"/>
      <c r="L706" s="100"/>
      <c r="M706" s="100"/>
      <c r="N706" s="100"/>
    </row>
    <row r="707" spans="2:14">
      <c r="B707" s="98"/>
      <c r="C707" s="98"/>
      <c r="D707" s="100"/>
      <c r="E707" s="100"/>
      <c r="F707" s="100"/>
      <c r="H707" s="102"/>
      <c r="I707" s="103"/>
      <c r="J707" s="102"/>
      <c r="L707" s="100"/>
      <c r="M707" s="100"/>
      <c r="N707" s="100"/>
    </row>
    <row r="708" spans="2:14">
      <c r="B708" s="98"/>
      <c r="C708" s="98"/>
      <c r="D708" s="100"/>
      <c r="E708" s="100"/>
      <c r="F708" s="100"/>
      <c r="H708" s="102"/>
      <c r="I708" s="103"/>
      <c r="J708" s="102"/>
      <c r="L708" s="100"/>
      <c r="M708" s="100"/>
      <c r="N708" s="100"/>
    </row>
    <row r="709" spans="2:14">
      <c r="B709" s="98"/>
      <c r="C709" s="98"/>
      <c r="D709" s="100"/>
      <c r="E709" s="100"/>
      <c r="F709" s="100"/>
      <c r="H709" s="102"/>
      <c r="I709" s="103"/>
      <c r="J709" s="102"/>
      <c r="L709" s="100"/>
      <c r="M709" s="100"/>
      <c r="N709" s="100"/>
    </row>
    <row r="710" spans="2:14">
      <c r="B710" s="98"/>
      <c r="C710" s="98"/>
      <c r="D710" s="100"/>
      <c r="E710" s="100"/>
      <c r="F710" s="100"/>
      <c r="H710" s="102"/>
      <c r="I710" s="103"/>
      <c r="J710" s="102"/>
      <c r="L710" s="100"/>
      <c r="M710" s="100"/>
      <c r="N710" s="100"/>
    </row>
    <row r="711" spans="2:14">
      <c r="B711" s="98"/>
      <c r="C711" s="98"/>
      <c r="D711" s="100"/>
      <c r="E711" s="100"/>
      <c r="F711" s="100"/>
      <c r="H711" s="102"/>
      <c r="I711" s="103"/>
      <c r="J711" s="102"/>
      <c r="L711" s="100"/>
      <c r="M711" s="100"/>
      <c r="N711" s="100"/>
    </row>
    <row r="712" spans="2:14">
      <c r="B712" s="98"/>
      <c r="C712" s="98"/>
      <c r="D712" s="100"/>
      <c r="E712" s="100"/>
      <c r="F712" s="100"/>
      <c r="H712" s="102"/>
      <c r="I712" s="103"/>
      <c r="J712" s="102"/>
      <c r="L712" s="100"/>
      <c r="M712" s="100"/>
      <c r="N712" s="100"/>
    </row>
    <row r="713" spans="2:14">
      <c r="B713" s="98"/>
      <c r="C713" s="98"/>
      <c r="D713" s="100"/>
      <c r="E713" s="100"/>
      <c r="F713" s="100"/>
      <c r="H713" s="102"/>
      <c r="I713" s="103"/>
      <c r="J713" s="102"/>
      <c r="L713" s="100"/>
      <c r="M713" s="100"/>
      <c r="N713" s="100"/>
    </row>
    <row r="714" spans="2:14">
      <c r="B714" s="98"/>
      <c r="C714" s="98"/>
      <c r="D714" s="100"/>
      <c r="E714" s="100"/>
      <c r="F714" s="100"/>
      <c r="H714" s="102"/>
      <c r="I714" s="103"/>
      <c r="J714" s="102"/>
      <c r="L714" s="100"/>
      <c r="M714" s="100"/>
      <c r="N714" s="100"/>
    </row>
    <row r="715" spans="2:14">
      <c r="B715" s="98"/>
      <c r="C715" s="98"/>
      <c r="D715" s="100"/>
      <c r="E715" s="100"/>
      <c r="F715" s="100"/>
      <c r="H715" s="102"/>
      <c r="I715" s="103"/>
      <c r="J715" s="102"/>
      <c r="L715" s="100"/>
      <c r="M715" s="100"/>
      <c r="N715" s="100"/>
    </row>
    <row r="716" spans="2:14">
      <c r="B716" s="98"/>
      <c r="C716" s="98"/>
      <c r="D716" s="100"/>
      <c r="E716" s="100"/>
      <c r="F716" s="100"/>
      <c r="H716" s="102"/>
      <c r="I716" s="103"/>
      <c r="J716" s="102"/>
      <c r="L716" s="100"/>
      <c r="M716" s="100"/>
      <c r="N716" s="100"/>
    </row>
    <row r="717" spans="2:14">
      <c r="B717" s="98"/>
      <c r="C717" s="98"/>
      <c r="D717" s="100"/>
      <c r="E717" s="100"/>
      <c r="F717" s="100"/>
      <c r="H717" s="102"/>
      <c r="I717" s="103"/>
      <c r="J717" s="102"/>
      <c r="L717" s="100"/>
      <c r="M717" s="100"/>
      <c r="N717" s="100"/>
    </row>
    <row r="718" spans="2:14">
      <c r="B718" s="98"/>
      <c r="C718" s="98"/>
      <c r="D718" s="100"/>
      <c r="E718" s="100"/>
      <c r="F718" s="100"/>
      <c r="H718" s="102"/>
      <c r="I718" s="103"/>
      <c r="J718" s="102"/>
      <c r="L718" s="100"/>
      <c r="M718" s="100"/>
      <c r="N718" s="100"/>
    </row>
    <row r="719" spans="2:14">
      <c r="B719" s="98"/>
      <c r="C719" s="98"/>
      <c r="D719" s="100"/>
      <c r="E719" s="100"/>
      <c r="F719" s="100"/>
      <c r="H719" s="102"/>
      <c r="I719" s="103"/>
      <c r="J719" s="102"/>
      <c r="L719" s="100"/>
      <c r="M719" s="100"/>
      <c r="N719" s="100"/>
    </row>
    <row r="720" spans="2:14">
      <c r="B720" s="98"/>
      <c r="C720" s="98"/>
      <c r="D720" s="100"/>
      <c r="E720" s="100"/>
      <c r="F720" s="100"/>
      <c r="H720" s="102"/>
      <c r="I720" s="103"/>
      <c r="J720" s="102"/>
      <c r="L720" s="100"/>
      <c r="M720" s="100"/>
      <c r="N720" s="100"/>
    </row>
    <row r="721" spans="2:14">
      <c r="B721" s="98"/>
      <c r="C721" s="98"/>
      <c r="D721" s="100"/>
      <c r="E721" s="100"/>
      <c r="F721" s="100"/>
      <c r="H721" s="102"/>
      <c r="I721" s="103"/>
      <c r="J721" s="102"/>
      <c r="L721" s="100"/>
      <c r="M721" s="100"/>
      <c r="N721" s="100"/>
    </row>
    <row r="722" spans="2:14">
      <c r="B722" s="98"/>
      <c r="C722" s="98"/>
      <c r="D722" s="100"/>
      <c r="E722" s="100"/>
      <c r="F722" s="100"/>
      <c r="H722" s="102"/>
      <c r="I722" s="103"/>
      <c r="J722" s="102"/>
      <c r="L722" s="100"/>
      <c r="M722" s="100"/>
      <c r="N722" s="100"/>
    </row>
    <row r="723" spans="2:14">
      <c r="B723" s="98"/>
      <c r="C723" s="98"/>
      <c r="D723" s="100"/>
      <c r="E723" s="100"/>
      <c r="F723" s="100"/>
      <c r="H723" s="102"/>
      <c r="I723" s="103"/>
      <c r="J723" s="102"/>
      <c r="L723" s="100"/>
      <c r="M723" s="100"/>
      <c r="N723" s="100"/>
    </row>
    <row r="724" spans="2:14">
      <c r="B724" s="98"/>
      <c r="C724" s="98"/>
      <c r="D724" s="100"/>
      <c r="E724" s="100"/>
      <c r="F724" s="100"/>
      <c r="H724" s="102"/>
      <c r="I724" s="103"/>
      <c r="J724" s="102"/>
      <c r="L724" s="100"/>
      <c r="M724" s="100"/>
      <c r="N724" s="100"/>
    </row>
    <row r="725" spans="2:14">
      <c r="B725" s="98"/>
      <c r="C725" s="98"/>
      <c r="D725" s="100"/>
      <c r="E725" s="100"/>
      <c r="F725" s="100"/>
      <c r="H725" s="102"/>
      <c r="I725" s="103"/>
      <c r="J725" s="102"/>
      <c r="L725" s="100"/>
      <c r="M725" s="100"/>
      <c r="N725" s="100"/>
    </row>
    <row r="726" spans="2:14">
      <c r="B726" s="98"/>
      <c r="C726" s="98"/>
      <c r="D726" s="100"/>
      <c r="E726" s="100"/>
      <c r="F726" s="100"/>
      <c r="H726" s="102"/>
      <c r="I726" s="103"/>
      <c r="J726" s="102"/>
      <c r="L726" s="100"/>
      <c r="M726" s="100"/>
      <c r="N726" s="100"/>
    </row>
    <row r="727" spans="2:14">
      <c r="B727" s="98"/>
      <c r="C727" s="98"/>
      <c r="D727" s="100"/>
      <c r="E727" s="100"/>
      <c r="F727" s="100"/>
      <c r="H727" s="102"/>
      <c r="I727" s="103"/>
      <c r="J727" s="102"/>
      <c r="L727" s="100"/>
      <c r="M727" s="100"/>
      <c r="N727" s="100"/>
    </row>
    <row r="728" spans="2:14">
      <c r="B728" s="98"/>
      <c r="C728" s="98"/>
      <c r="D728" s="100"/>
      <c r="E728" s="100"/>
      <c r="F728" s="100"/>
      <c r="H728" s="102"/>
      <c r="I728" s="103"/>
      <c r="J728" s="102"/>
      <c r="L728" s="100"/>
      <c r="M728" s="100"/>
      <c r="N728" s="100"/>
    </row>
    <row r="729" spans="2:14">
      <c r="B729" s="98"/>
      <c r="C729" s="98"/>
      <c r="D729" s="100"/>
      <c r="E729" s="100"/>
      <c r="F729" s="100"/>
      <c r="H729" s="102"/>
      <c r="I729" s="103"/>
      <c r="J729" s="102"/>
      <c r="L729" s="100"/>
      <c r="M729" s="100"/>
      <c r="N729" s="100"/>
    </row>
    <row r="730" spans="2:14">
      <c r="B730" s="98"/>
      <c r="C730" s="98"/>
      <c r="D730" s="100"/>
      <c r="E730" s="100"/>
      <c r="F730" s="100"/>
      <c r="H730" s="102"/>
      <c r="I730" s="103"/>
      <c r="J730" s="102"/>
      <c r="L730" s="100"/>
      <c r="M730" s="100"/>
      <c r="N730" s="100"/>
    </row>
    <row r="731" spans="2:14">
      <c r="B731" s="98"/>
      <c r="C731" s="98"/>
      <c r="D731" s="100"/>
      <c r="E731" s="100"/>
      <c r="F731" s="100"/>
      <c r="H731" s="102"/>
      <c r="I731" s="103"/>
      <c r="J731" s="102"/>
      <c r="L731" s="100"/>
      <c r="M731" s="100"/>
      <c r="N731" s="100"/>
    </row>
    <row r="732" spans="2:14">
      <c r="B732" s="98"/>
      <c r="C732" s="98"/>
      <c r="D732" s="100"/>
      <c r="E732" s="100"/>
      <c r="F732" s="100"/>
      <c r="H732" s="102"/>
      <c r="I732" s="103"/>
      <c r="J732" s="102"/>
      <c r="L732" s="100"/>
      <c r="M732" s="100"/>
      <c r="N732" s="100"/>
    </row>
    <row r="733" spans="2:14">
      <c r="B733" s="98"/>
      <c r="C733" s="98"/>
      <c r="D733" s="100"/>
      <c r="E733" s="100"/>
      <c r="F733" s="100"/>
      <c r="H733" s="102"/>
      <c r="I733" s="103"/>
      <c r="J733" s="102"/>
      <c r="L733" s="100"/>
      <c r="M733" s="100"/>
      <c r="N733" s="100"/>
    </row>
    <row r="734" spans="2:14">
      <c r="B734" s="98"/>
      <c r="C734" s="98"/>
      <c r="D734" s="100"/>
      <c r="E734" s="100"/>
      <c r="F734" s="100"/>
      <c r="H734" s="102"/>
      <c r="I734" s="103"/>
      <c r="J734" s="102"/>
      <c r="L734" s="100"/>
      <c r="M734" s="100"/>
      <c r="N734" s="100"/>
    </row>
    <row r="735" spans="2:14">
      <c r="B735" s="98"/>
      <c r="C735" s="98"/>
      <c r="D735" s="100"/>
      <c r="E735" s="100"/>
      <c r="F735" s="100"/>
      <c r="H735" s="102"/>
      <c r="I735" s="103"/>
      <c r="J735" s="102"/>
      <c r="L735" s="100"/>
      <c r="M735" s="100"/>
      <c r="N735" s="100"/>
    </row>
    <row r="736" spans="2:14">
      <c r="B736" s="98"/>
      <c r="C736" s="98"/>
      <c r="D736" s="100"/>
      <c r="E736" s="100"/>
      <c r="F736" s="100"/>
      <c r="H736" s="102"/>
      <c r="I736" s="103"/>
      <c r="J736" s="102"/>
      <c r="L736" s="100"/>
      <c r="M736" s="100"/>
      <c r="N736" s="100"/>
    </row>
    <row r="737" spans="2:14">
      <c r="B737" s="98"/>
      <c r="C737" s="98"/>
      <c r="D737" s="100"/>
      <c r="E737" s="100"/>
      <c r="F737" s="100"/>
      <c r="H737" s="102"/>
      <c r="I737" s="103"/>
      <c r="J737" s="102"/>
      <c r="L737" s="100"/>
      <c r="M737" s="100"/>
      <c r="N737" s="100"/>
    </row>
    <row r="738" spans="2:14">
      <c r="B738" s="98"/>
      <c r="C738" s="98"/>
      <c r="D738" s="100"/>
      <c r="E738" s="100"/>
      <c r="F738" s="100"/>
      <c r="H738" s="102"/>
      <c r="I738" s="103"/>
      <c r="J738" s="102"/>
      <c r="L738" s="100"/>
      <c r="M738" s="100"/>
      <c r="N738" s="100"/>
    </row>
    <row r="739" spans="2:14">
      <c r="B739" s="98"/>
      <c r="C739" s="98"/>
      <c r="D739" s="100"/>
      <c r="E739" s="100"/>
      <c r="F739" s="100"/>
      <c r="H739" s="102"/>
      <c r="I739" s="103"/>
      <c r="J739" s="102"/>
      <c r="L739" s="100"/>
      <c r="M739" s="100"/>
      <c r="N739" s="100"/>
    </row>
    <row r="740" spans="2:14">
      <c r="B740" s="98"/>
      <c r="C740" s="98"/>
      <c r="D740" s="100"/>
      <c r="E740" s="100"/>
      <c r="F740" s="100"/>
      <c r="H740" s="102"/>
      <c r="I740" s="103"/>
      <c r="J740" s="102"/>
      <c r="L740" s="100"/>
      <c r="M740" s="100"/>
      <c r="N740" s="100"/>
    </row>
    <row r="741" spans="2:14">
      <c r="B741" s="98"/>
      <c r="C741" s="98"/>
      <c r="D741" s="100"/>
      <c r="E741" s="100"/>
      <c r="F741" s="100"/>
      <c r="H741" s="102"/>
      <c r="I741" s="103"/>
      <c r="J741" s="102"/>
      <c r="L741" s="100"/>
      <c r="M741" s="100"/>
      <c r="N741" s="100"/>
    </row>
    <row r="742" spans="2:14">
      <c r="B742" s="98"/>
      <c r="C742" s="98"/>
      <c r="D742" s="100"/>
      <c r="E742" s="100"/>
      <c r="F742" s="100"/>
      <c r="H742" s="102"/>
      <c r="I742" s="103"/>
      <c r="J742" s="102"/>
      <c r="L742" s="100"/>
      <c r="M742" s="100"/>
      <c r="N742" s="100"/>
    </row>
    <row r="743" spans="2:14">
      <c r="B743" s="98"/>
      <c r="C743" s="98"/>
      <c r="D743" s="100"/>
      <c r="E743" s="100"/>
      <c r="F743" s="100"/>
      <c r="H743" s="102"/>
      <c r="I743" s="103"/>
      <c r="J743" s="102"/>
      <c r="L743" s="100"/>
      <c r="M743" s="100"/>
      <c r="N743" s="100"/>
    </row>
    <row r="744" spans="2:14">
      <c r="B744" s="98"/>
      <c r="C744" s="98"/>
      <c r="D744" s="100"/>
      <c r="E744" s="100"/>
      <c r="F744" s="100"/>
      <c r="H744" s="102"/>
      <c r="I744" s="103"/>
      <c r="J744" s="102"/>
      <c r="L744" s="100"/>
      <c r="M744" s="100"/>
      <c r="N744" s="100"/>
    </row>
    <row r="745" spans="2:14">
      <c r="B745" s="98"/>
      <c r="C745" s="98"/>
      <c r="D745" s="100"/>
      <c r="E745" s="100"/>
      <c r="F745" s="100"/>
      <c r="H745" s="102"/>
      <c r="I745" s="103"/>
      <c r="J745" s="102"/>
      <c r="L745" s="100"/>
      <c r="M745" s="100"/>
      <c r="N745" s="100"/>
    </row>
    <row r="746" spans="2:14">
      <c r="B746" s="98"/>
      <c r="C746" s="98"/>
      <c r="D746" s="100"/>
      <c r="E746" s="100"/>
      <c r="F746" s="100"/>
      <c r="H746" s="102"/>
      <c r="I746" s="103"/>
      <c r="J746" s="102"/>
      <c r="L746" s="100"/>
      <c r="M746" s="100"/>
      <c r="N746" s="100"/>
    </row>
    <row r="747" spans="2:14">
      <c r="B747" s="98"/>
      <c r="C747" s="98"/>
      <c r="D747" s="100"/>
      <c r="E747" s="100"/>
      <c r="F747" s="100"/>
      <c r="H747" s="102"/>
      <c r="I747" s="103"/>
      <c r="J747" s="102"/>
      <c r="L747" s="100"/>
      <c r="M747" s="100"/>
      <c r="N747" s="100"/>
    </row>
    <row r="748" spans="2:14">
      <c r="B748" s="98"/>
      <c r="C748" s="98"/>
      <c r="D748" s="100"/>
      <c r="E748" s="100"/>
      <c r="F748" s="100"/>
      <c r="H748" s="102"/>
      <c r="I748" s="103"/>
      <c r="J748" s="102"/>
      <c r="L748" s="100"/>
      <c r="M748" s="100"/>
      <c r="N748" s="100"/>
    </row>
    <row r="749" spans="2:14">
      <c r="B749" s="98"/>
      <c r="C749" s="98"/>
      <c r="D749" s="100"/>
      <c r="E749" s="100"/>
      <c r="F749" s="100"/>
      <c r="H749" s="102"/>
      <c r="I749" s="103"/>
      <c r="J749" s="102"/>
      <c r="L749" s="100"/>
      <c r="M749" s="100"/>
      <c r="N749" s="100"/>
    </row>
    <row r="750" spans="2:14">
      <c r="B750" s="98"/>
      <c r="C750" s="98"/>
      <c r="D750" s="100"/>
      <c r="E750" s="100"/>
      <c r="F750" s="100"/>
      <c r="H750" s="102"/>
      <c r="I750" s="103"/>
      <c r="J750" s="102"/>
      <c r="L750" s="100"/>
      <c r="M750" s="100"/>
      <c r="N750" s="100"/>
    </row>
    <row r="751" spans="2:14">
      <c r="B751" s="98"/>
      <c r="C751" s="98"/>
      <c r="D751" s="100"/>
      <c r="E751" s="100"/>
      <c r="F751" s="100"/>
      <c r="H751" s="102"/>
      <c r="I751" s="103"/>
      <c r="J751" s="102"/>
      <c r="L751" s="100"/>
      <c r="M751" s="100"/>
      <c r="N751" s="100"/>
    </row>
    <row r="752" spans="2:14">
      <c r="B752" s="98"/>
      <c r="C752" s="98"/>
      <c r="D752" s="100"/>
      <c r="E752" s="100"/>
      <c r="F752" s="100"/>
      <c r="H752" s="102"/>
      <c r="I752" s="103"/>
      <c r="J752" s="102"/>
      <c r="L752" s="100"/>
      <c r="M752" s="100"/>
      <c r="N752" s="100"/>
    </row>
    <row r="753" spans="2:14">
      <c r="B753" s="98"/>
      <c r="C753" s="98"/>
      <c r="D753" s="100"/>
      <c r="E753" s="100"/>
      <c r="F753" s="100"/>
      <c r="H753" s="102"/>
      <c r="I753" s="103"/>
      <c r="J753" s="102"/>
      <c r="L753" s="100"/>
      <c r="M753" s="100"/>
      <c r="N753" s="100"/>
    </row>
    <row r="754" spans="2:14">
      <c r="B754" s="98"/>
      <c r="C754" s="98"/>
      <c r="D754" s="100"/>
      <c r="E754" s="100"/>
      <c r="F754" s="100"/>
      <c r="H754" s="102"/>
      <c r="I754" s="103"/>
      <c r="J754" s="102"/>
      <c r="L754" s="100"/>
      <c r="M754" s="100"/>
      <c r="N754" s="100"/>
    </row>
    <row r="755" spans="2:14">
      <c r="B755" s="98"/>
      <c r="C755" s="98"/>
      <c r="D755" s="100"/>
      <c r="E755" s="100"/>
      <c r="F755" s="100"/>
      <c r="H755" s="102"/>
      <c r="I755" s="103"/>
      <c r="J755" s="102"/>
      <c r="L755" s="100"/>
      <c r="M755" s="100"/>
      <c r="N755" s="100"/>
    </row>
    <row r="756" spans="2:14">
      <c r="B756" s="98"/>
      <c r="C756" s="98"/>
      <c r="D756" s="100"/>
      <c r="E756" s="100"/>
      <c r="F756" s="100"/>
      <c r="H756" s="102"/>
      <c r="I756" s="103"/>
      <c r="J756" s="102"/>
      <c r="L756" s="100"/>
      <c r="M756" s="100"/>
      <c r="N756" s="100"/>
    </row>
    <row r="757" spans="2:14">
      <c r="B757" s="98"/>
      <c r="C757" s="98"/>
      <c r="D757" s="100"/>
      <c r="E757" s="100"/>
      <c r="F757" s="100"/>
      <c r="H757" s="102"/>
      <c r="I757" s="103"/>
      <c r="J757" s="102"/>
      <c r="L757" s="100"/>
      <c r="M757" s="100"/>
      <c r="N757" s="100"/>
    </row>
    <row r="758" spans="2:14">
      <c r="B758" s="98"/>
      <c r="C758" s="98"/>
      <c r="D758" s="100"/>
      <c r="E758" s="100"/>
      <c r="F758" s="100"/>
      <c r="H758" s="102"/>
      <c r="I758" s="103"/>
      <c r="J758" s="102"/>
      <c r="L758" s="100"/>
      <c r="M758" s="100"/>
      <c r="N758" s="100"/>
    </row>
    <row r="759" spans="2:14">
      <c r="B759" s="98"/>
      <c r="C759" s="98"/>
      <c r="D759" s="100"/>
      <c r="E759" s="100"/>
      <c r="F759" s="100"/>
      <c r="H759" s="102"/>
      <c r="I759" s="103"/>
      <c r="J759" s="102"/>
      <c r="L759" s="100"/>
      <c r="M759" s="100"/>
      <c r="N759" s="100"/>
    </row>
    <row r="760" spans="2:14">
      <c r="B760" s="98"/>
      <c r="C760" s="98"/>
      <c r="D760" s="100"/>
      <c r="E760" s="100"/>
      <c r="F760" s="100"/>
      <c r="H760" s="102"/>
      <c r="I760" s="103"/>
      <c r="J760" s="102"/>
      <c r="L760" s="100"/>
      <c r="M760" s="100"/>
      <c r="N760" s="100"/>
    </row>
    <row r="761" spans="2:14">
      <c r="B761" s="98"/>
      <c r="C761" s="98"/>
      <c r="D761" s="100"/>
      <c r="E761" s="100"/>
      <c r="F761" s="100"/>
      <c r="H761" s="102"/>
      <c r="I761" s="103"/>
      <c r="J761" s="102"/>
      <c r="L761" s="100"/>
      <c r="M761" s="100"/>
      <c r="N761" s="100"/>
    </row>
    <row r="762" spans="2:14">
      <c r="B762" s="98"/>
      <c r="C762" s="98"/>
      <c r="D762" s="100"/>
      <c r="E762" s="100"/>
      <c r="F762" s="100"/>
      <c r="H762" s="102"/>
      <c r="I762" s="103"/>
      <c r="J762" s="102"/>
      <c r="L762" s="100"/>
      <c r="M762" s="100"/>
      <c r="N762" s="100"/>
    </row>
    <row r="763" spans="2:14">
      <c r="B763" s="98"/>
      <c r="C763" s="98"/>
      <c r="D763" s="100"/>
      <c r="E763" s="100"/>
      <c r="F763" s="100"/>
      <c r="H763" s="102"/>
      <c r="I763" s="103"/>
      <c r="J763" s="102"/>
      <c r="L763" s="100"/>
      <c r="M763" s="100"/>
      <c r="N763" s="100"/>
    </row>
    <row r="764" spans="2:14">
      <c r="B764" s="98"/>
      <c r="C764" s="98"/>
      <c r="D764" s="100"/>
      <c r="E764" s="100"/>
      <c r="F764" s="100"/>
      <c r="H764" s="102"/>
      <c r="I764" s="103"/>
      <c r="J764" s="102"/>
      <c r="L764" s="100"/>
      <c r="M764" s="100"/>
      <c r="N764" s="100"/>
    </row>
    <row r="765" spans="2:14">
      <c r="B765" s="98"/>
      <c r="C765" s="98"/>
      <c r="D765" s="100"/>
      <c r="E765" s="100"/>
      <c r="F765" s="100"/>
      <c r="H765" s="102"/>
      <c r="I765" s="103"/>
      <c r="J765" s="102"/>
      <c r="L765" s="100"/>
      <c r="M765" s="100"/>
      <c r="N765" s="100"/>
    </row>
    <row r="766" spans="2:14">
      <c r="B766" s="98"/>
      <c r="C766" s="98"/>
      <c r="D766" s="100"/>
      <c r="E766" s="100"/>
      <c r="F766" s="100"/>
      <c r="H766" s="102"/>
      <c r="I766" s="103"/>
      <c r="J766" s="102"/>
      <c r="L766" s="100"/>
      <c r="M766" s="100"/>
      <c r="N766" s="100"/>
    </row>
    <row r="767" spans="2:14">
      <c r="B767" s="98"/>
      <c r="C767" s="98"/>
      <c r="D767" s="100"/>
      <c r="E767" s="100"/>
      <c r="F767" s="100"/>
      <c r="H767" s="102"/>
      <c r="I767" s="103"/>
      <c r="J767" s="102"/>
      <c r="L767" s="100"/>
      <c r="M767" s="100"/>
      <c r="N767" s="100"/>
    </row>
    <row r="768" spans="2:14">
      <c r="B768" s="98"/>
      <c r="C768" s="98"/>
      <c r="D768" s="100"/>
      <c r="E768" s="100"/>
      <c r="F768" s="100"/>
      <c r="H768" s="102"/>
      <c r="I768" s="103"/>
      <c r="J768" s="102"/>
      <c r="L768" s="100"/>
      <c r="M768" s="100"/>
      <c r="N768" s="100"/>
    </row>
    <row r="769" spans="2:14">
      <c r="B769" s="98"/>
      <c r="C769" s="98"/>
      <c r="D769" s="100"/>
      <c r="E769" s="100"/>
      <c r="F769" s="100"/>
      <c r="H769" s="102"/>
      <c r="I769" s="103"/>
      <c r="J769" s="102"/>
      <c r="L769" s="100"/>
      <c r="M769" s="100"/>
      <c r="N769" s="100"/>
    </row>
    <row r="770" spans="2:14">
      <c r="B770" s="98"/>
      <c r="C770" s="98"/>
      <c r="D770" s="100"/>
      <c r="E770" s="100"/>
      <c r="F770" s="100"/>
      <c r="H770" s="102"/>
      <c r="I770" s="103"/>
      <c r="J770" s="102"/>
      <c r="L770" s="100"/>
      <c r="M770" s="100"/>
      <c r="N770" s="100"/>
    </row>
    <row r="771" spans="2:14">
      <c r="B771" s="98"/>
      <c r="C771" s="98"/>
      <c r="D771" s="100"/>
      <c r="E771" s="100"/>
      <c r="F771" s="100"/>
      <c r="H771" s="102"/>
      <c r="I771" s="103"/>
      <c r="J771" s="102"/>
      <c r="L771" s="100"/>
      <c r="M771" s="100"/>
      <c r="N771" s="100"/>
    </row>
    <row r="772" spans="2:14">
      <c r="B772" s="98"/>
      <c r="C772" s="98"/>
      <c r="D772" s="100"/>
      <c r="E772" s="100"/>
      <c r="F772" s="100"/>
      <c r="H772" s="102"/>
      <c r="I772" s="103"/>
      <c r="J772" s="102"/>
      <c r="L772" s="100"/>
      <c r="M772" s="100"/>
      <c r="N772" s="100"/>
    </row>
    <row r="773" spans="2:14">
      <c r="B773" s="98"/>
      <c r="C773" s="98"/>
      <c r="D773" s="100"/>
      <c r="E773" s="100"/>
      <c r="F773" s="100"/>
      <c r="H773" s="102"/>
      <c r="I773" s="103"/>
      <c r="J773" s="102"/>
      <c r="L773" s="100"/>
      <c r="M773" s="100"/>
      <c r="N773" s="100"/>
    </row>
    <row r="774" spans="2:14">
      <c r="B774" s="98"/>
      <c r="C774" s="98"/>
      <c r="D774" s="100"/>
      <c r="E774" s="100"/>
      <c r="F774" s="100"/>
      <c r="H774" s="102"/>
      <c r="I774" s="103"/>
      <c r="J774" s="102"/>
      <c r="L774" s="100"/>
      <c r="M774" s="100"/>
      <c r="N774" s="100"/>
    </row>
    <row r="775" spans="2:14">
      <c r="B775" s="98"/>
      <c r="C775" s="98"/>
      <c r="D775" s="100"/>
      <c r="E775" s="100"/>
      <c r="F775" s="100"/>
      <c r="H775" s="102"/>
      <c r="I775" s="103"/>
      <c r="J775" s="102"/>
      <c r="L775" s="100"/>
      <c r="M775" s="100"/>
      <c r="N775" s="100"/>
    </row>
    <row r="776" spans="2:14">
      <c r="B776" s="98"/>
      <c r="C776" s="98"/>
      <c r="D776" s="100"/>
      <c r="E776" s="100"/>
      <c r="F776" s="100"/>
      <c r="H776" s="102"/>
      <c r="I776" s="103"/>
      <c r="J776" s="102"/>
      <c r="L776" s="100"/>
      <c r="M776" s="100"/>
      <c r="N776" s="100"/>
    </row>
    <row r="777" spans="2:14">
      <c r="B777" s="98"/>
      <c r="C777" s="98"/>
      <c r="D777" s="100"/>
      <c r="E777" s="100"/>
      <c r="F777" s="100"/>
      <c r="H777" s="102"/>
      <c r="I777" s="103"/>
      <c r="J777" s="102"/>
      <c r="L777" s="100"/>
      <c r="M777" s="100"/>
      <c r="N777" s="100"/>
    </row>
    <row r="778" spans="2:14">
      <c r="B778" s="98"/>
      <c r="C778" s="98"/>
      <c r="D778" s="100"/>
      <c r="E778" s="100"/>
      <c r="F778" s="100"/>
      <c r="H778" s="102"/>
      <c r="I778" s="103"/>
      <c r="J778" s="102"/>
      <c r="L778" s="100"/>
      <c r="M778" s="100"/>
      <c r="N778" s="100"/>
    </row>
    <row r="779" spans="2:14">
      <c r="B779" s="98"/>
      <c r="C779" s="98"/>
      <c r="D779" s="100"/>
      <c r="E779" s="100"/>
      <c r="F779" s="100"/>
      <c r="H779" s="102"/>
      <c r="I779" s="103"/>
      <c r="J779" s="102"/>
      <c r="L779" s="100"/>
      <c r="M779" s="100"/>
      <c r="N779" s="100"/>
    </row>
    <row r="780" spans="2:14">
      <c r="B780" s="98"/>
      <c r="C780" s="98"/>
      <c r="D780" s="100"/>
      <c r="E780" s="100"/>
      <c r="F780" s="100"/>
      <c r="H780" s="102"/>
      <c r="I780" s="103"/>
      <c r="J780" s="102"/>
      <c r="L780" s="100"/>
      <c r="M780" s="100"/>
      <c r="N780" s="100"/>
    </row>
    <row r="781" spans="2:14">
      <c r="B781" s="98"/>
      <c r="C781" s="98"/>
      <c r="D781" s="100"/>
      <c r="E781" s="100"/>
      <c r="F781" s="100"/>
      <c r="H781" s="102"/>
      <c r="I781" s="103"/>
      <c r="J781" s="102"/>
      <c r="L781" s="100"/>
      <c r="M781" s="100"/>
      <c r="N781" s="100"/>
    </row>
    <row r="782" spans="2:14">
      <c r="B782" s="98"/>
      <c r="C782" s="98"/>
      <c r="D782" s="100"/>
      <c r="E782" s="100"/>
      <c r="F782" s="100"/>
      <c r="H782" s="102"/>
      <c r="I782" s="103"/>
      <c r="J782" s="102"/>
      <c r="L782" s="100"/>
      <c r="M782" s="100"/>
      <c r="N782" s="100"/>
    </row>
    <row r="783" spans="2:14">
      <c r="B783" s="98"/>
      <c r="C783" s="98"/>
      <c r="D783" s="100"/>
      <c r="E783" s="100"/>
      <c r="F783" s="100"/>
      <c r="H783" s="102"/>
      <c r="I783" s="103"/>
      <c r="J783" s="102"/>
      <c r="L783" s="100"/>
      <c r="M783" s="100"/>
      <c r="N783" s="100"/>
    </row>
    <row r="784" spans="2:14">
      <c r="B784" s="98"/>
      <c r="C784" s="98"/>
      <c r="D784" s="100"/>
      <c r="E784" s="100"/>
      <c r="F784" s="100"/>
      <c r="H784" s="102"/>
      <c r="I784" s="103"/>
      <c r="J784" s="102"/>
      <c r="L784" s="100"/>
      <c r="M784" s="100"/>
      <c r="N784" s="100"/>
    </row>
    <row r="785" spans="2:14">
      <c r="B785" s="98"/>
      <c r="C785" s="98"/>
      <c r="D785" s="100"/>
      <c r="E785" s="100"/>
      <c r="F785" s="100"/>
      <c r="H785" s="102"/>
      <c r="I785" s="103"/>
      <c r="J785" s="102"/>
      <c r="L785" s="100"/>
      <c r="M785" s="100"/>
      <c r="N785" s="100"/>
    </row>
    <row r="786" spans="2:14">
      <c r="B786" s="98"/>
      <c r="C786" s="98"/>
      <c r="D786" s="100"/>
      <c r="E786" s="100"/>
      <c r="F786" s="100"/>
      <c r="H786" s="102"/>
      <c r="I786" s="103"/>
      <c r="J786" s="102"/>
      <c r="L786" s="100"/>
      <c r="M786" s="100"/>
      <c r="N786" s="100"/>
    </row>
    <row r="787" spans="2:14">
      <c r="B787" s="98"/>
      <c r="C787" s="98"/>
      <c r="D787" s="100"/>
      <c r="E787" s="100"/>
      <c r="F787" s="100"/>
      <c r="H787" s="102"/>
      <c r="I787" s="103"/>
      <c r="J787" s="102"/>
      <c r="L787" s="100"/>
      <c r="M787" s="100"/>
      <c r="N787" s="100"/>
    </row>
    <row r="788" spans="2:14">
      <c r="B788" s="98"/>
      <c r="C788" s="98"/>
      <c r="D788" s="100"/>
      <c r="E788" s="100"/>
      <c r="F788" s="100"/>
      <c r="H788" s="102"/>
      <c r="I788" s="103"/>
      <c r="J788" s="102"/>
      <c r="L788" s="100"/>
      <c r="M788" s="100"/>
      <c r="N788" s="100"/>
    </row>
    <row r="789" spans="2:14">
      <c r="B789" s="98"/>
      <c r="C789" s="98"/>
      <c r="D789" s="100"/>
      <c r="E789" s="100"/>
      <c r="F789" s="100"/>
      <c r="H789" s="102"/>
      <c r="I789" s="103"/>
      <c r="J789" s="102"/>
      <c r="L789" s="100"/>
      <c r="M789" s="100"/>
      <c r="N789" s="100"/>
    </row>
    <row r="790" spans="2:14">
      <c r="B790" s="98"/>
      <c r="C790" s="98"/>
      <c r="D790" s="100"/>
      <c r="E790" s="100"/>
      <c r="F790" s="100"/>
      <c r="H790" s="102"/>
      <c r="I790" s="103"/>
      <c r="J790" s="102"/>
      <c r="L790" s="100"/>
      <c r="M790" s="100"/>
      <c r="N790" s="100"/>
    </row>
    <row r="791" spans="2:14">
      <c r="B791" s="98"/>
      <c r="C791" s="98"/>
      <c r="D791" s="100"/>
      <c r="E791" s="100"/>
      <c r="F791" s="100"/>
      <c r="H791" s="102"/>
      <c r="I791" s="103"/>
      <c r="J791" s="102"/>
      <c r="L791" s="100"/>
      <c r="M791" s="100"/>
      <c r="N791" s="100"/>
    </row>
    <row r="792" spans="2:14">
      <c r="B792" s="98"/>
      <c r="C792" s="98"/>
      <c r="D792" s="100"/>
      <c r="E792" s="100"/>
      <c r="F792" s="100"/>
      <c r="H792" s="102"/>
      <c r="I792" s="103"/>
      <c r="J792" s="102"/>
      <c r="L792" s="100"/>
      <c r="M792" s="100"/>
      <c r="N792" s="100"/>
    </row>
    <row r="793" spans="2:14">
      <c r="B793" s="98"/>
      <c r="C793" s="98"/>
      <c r="D793" s="100"/>
      <c r="E793" s="100"/>
      <c r="F793" s="100"/>
      <c r="H793" s="102"/>
      <c r="I793" s="103"/>
      <c r="J793" s="102"/>
      <c r="L793" s="100"/>
      <c r="M793" s="100"/>
      <c r="N793" s="100"/>
    </row>
    <row r="794" spans="2:14">
      <c r="B794" s="98"/>
      <c r="C794" s="98"/>
      <c r="D794" s="100"/>
      <c r="E794" s="100"/>
      <c r="F794" s="100"/>
      <c r="H794" s="102"/>
      <c r="I794" s="103"/>
      <c r="J794" s="102"/>
      <c r="L794" s="100"/>
      <c r="M794" s="100"/>
      <c r="N794" s="100"/>
    </row>
    <row r="795" spans="2:14">
      <c r="B795" s="98"/>
      <c r="C795" s="98"/>
      <c r="D795" s="100"/>
      <c r="E795" s="100"/>
      <c r="F795" s="100"/>
      <c r="H795" s="102"/>
      <c r="I795" s="103"/>
      <c r="J795" s="102"/>
      <c r="L795" s="100"/>
      <c r="M795" s="100"/>
      <c r="N795" s="100"/>
    </row>
    <row r="796" spans="2:14">
      <c r="B796" s="98"/>
      <c r="C796" s="98"/>
      <c r="D796" s="100"/>
      <c r="E796" s="100"/>
      <c r="F796" s="100"/>
      <c r="H796" s="102"/>
      <c r="I796" s="103"/>
      <c r="J796" s="102"/>
      <c r="L796" s="100"/>
      <c r="M796" s="100"/>
      <c r="N796" s="100"/>
    </row>
    <row r="797" spans="2:14">
      <c r="B797" s="98"/>
      <c r="C797" s="98"/>
      <c r="D797" s="100"/>
      <c r="E797" s="100"/>
      <c r="F797" s="100"/>
      <c r="H797" s="102"/>
      <c r="I797" s="103"/>
      <c r="J797" s="102"/>
      <c r="L797" s="100"/>
      <c r="M797" s="100"/>
      <c r="N797" s="100"/>
    </row>
    <row r="798" spans="2:14">
      <c r="B798" s="98"/>
      <c r="C798" s="98"/>
      <c r="D798" s="100"/>
      <c r="E798" s="100"/>
      <c r="F798" s="100"/>
      <c r="H798" s="102"/>
      <c r="I798" s="103"/>
      <c r="J798" s="102"/>
      <c r="L798" s="100"/>
      <c r="M798" s="100"/>
      <c r="N798" s="100"/>
    </row>
    <row r="799" spans="2:14">
      <c r="B799" s="98"/>
      <c r="C799" s="98"/>
      <c r="D799" s="100"/>
      <c r="E799" s="100"/>
      <c r="F799" s="100"/>
      <c r="H799" s="102"/>
      <c r="I799" s="103"/>
      <c r="J799" s="102"/>
      <c r="L799" s="100"/>
      <c r="M799" s="100"/>
      <c r="N799" s="100"/>
    </row>
    <row r="800" spans="2:14">
      <c r="B800" s="98"/>
      <c r="C800" s="98"/>
      <c r="D800" s="100"/>
      <c r="E800" s="100"/>
      <c r="F800" s="100"/>
      <c r="H800" s="102"/>
      <c r="I800" s="103"/>
      <c r="J800" s="102"/>
      <c r="L800" s="100"/>
      <c r="M800" s="100"/>
      <c r="N800" s="100"/>
    </row>
    <row r="801" spans="2:14">
      <c r="B801" s="98"/>
      <c r="C801" s="98"/>
      <c r="D801" s="100"/>
      <c r="E801" s="100"/>
      <c r="F801" s="100"/>
      <c r="H801" s="102"/>
      <c r="I801" s="103"/>
      <c r="J801" s="102"/>
      <c r="L801" s="100"/>
      <c r="M801" s="100"/>
      <c r="N801" s="100"/>
    </row>
    <row r="802" spans="2:14">
      <c r="B802" s="98"/>
      <c r="C802" s="98"/>
      <c r="D802" s="100"/>
      <c r="E802" s="100"/>
      <c r="F802" s="100"/>
      <c r="H802" s="102"/>
      <c r="I802" s="103"/>
      <c r="J802" s="102"/>
      <c r="L802" s="100"/>
      <c r="M802" s="100"/>
      <c r="N802" s="100"/>
    </row>
    <row r="803" spans="2:14">
      <c r="B803" s="98"/>
      <c r="C803" s="98"/>
      <c r="D803" s="100"/>
      <c r="E803" s="100"/>
      <c r="F803" s="100"/>
      <c r="H803" s="102"/>
      <c r="I803" s="103"/>
      <c r="J803" s="102"/>
      <c r="L803" s="100"/>
      <c r="M803" s="100"/>
      <c r="N803" s="100"/>
    </row>
    <row r="804" spans="2:14">
      <c r="B804" s="98"/>
      <c r="C804" s="98"/>
      <c r="D804" s="100"/>
      <c r="E804" s="100"/>
      <c r="F804" s="100"/>
      <c r="H804" s="102"/>
      <c r="I804" s="103"/>
      <c r="J804" s="102"/>
      <c r="L804" s="100"/>
      <c r="M804" s="100"/>
      <c r="N804" s="100"/>
    </row>
    <row r="805" spans="2:14">
      <c r="B805" s="98"/>
      <c r="C805" s="98"/>
      <c r="D805" s="100"/>
      <c r="E805" s="100"/>
      <c r="F805" s="100"/>
      <c r="H805" s="102"/>
      <c r="I805" s="103"/>
      <c r="J805" s="102"/>
      <c r="L805" s="100"/>
      <c r="M805" s="100"/>
      <c r="N805" s="100"/>
    </row>
    <row r="806" spans="2:14">
      <c r="B806" s="98"/>
      <c r="C806" s="98"/>
      <c r="D806" s="100"/>
      <c r="E806" s="100"/>
      <c r="F806" s="100"/>
      <c r="H806" s="102"/>
      <c r="I806" s="103"/>
      <c r="J806" s="102"/>
      <c r="L806" s="100"/>
      <c r="M806" s="100"/>
      <c r="N806" s="100"/>
    </row>
    <row r="807" spans="2:14">
      <c r="B807" s="98"/>
      <c r="C807" s="98"/>
      <c r="D807" s="100"/>
      <c r="E807" s="100"/>
      <c r="F807" s="100"/>
      <c r="H807" s="102"/>
      <c r="I807" s="103"/>
      <c r="J807" s="102"/>
      <c r="L807" s="100"/>
      <c r="M807" s="100"/>
      <c r="N807" s="100"/>
    </row>
    <row r="808" spans="2:14">
      <c r="B808" s="98"/>
      <c r="C808" s="98"/>
      <c r="D808" s="100"/>
      <c r="E808" s="100"/>
      <c r="F808" s="100"/>
      <c r="H808" s="102"/>
      <c r="I808" s="103"/>
      <c r="J808" s="102"/>
      <c r="L808" s="100"/>
      <c r="M808" s="100"/>
      <c r="N808" s="100"/>
    </row>
    <row r="809" spans="2:14">
      <c r="B809" s="98"/>
      <c r="C809" s="98"/>
      <c r="D809" s="100"/>
      <c r="E809" s="100"/>
      <c r="F809" s="100"/>
      <c r="H809" s="102"/>
      <c r="I809" s="103"/>
      <c r="J809" s="102"/>
      <c r="L809" s="100"/>
      <c r="M809" s="100"/>
      <c r="N809" s="100"/>
    </row>
    <row r="810" spans="2:14">
      <c r="B810" s="98"/>
      <c r="C810" s="98"/>
      <c r="D810" s="100"/>
      <c r="E810" s="100"/>
      <c r="F810" s="100"/>
      <c r="H810" s="102"/>
      <c r="I810" s="103"/>
      <c r="J810" s="102"/>
      <c r="L810" s="100"/>
      <c r="M810" s="100"/>
      <c r="N810" s="100"/>
    </row>
    <row r="811" spans="2:14">
      <c r="B811" s="98"/>
      <c r="C811" s="98"/>
      <c r="D811" s="100"/>
      <c r="E811" s="100"/>
      <c r="F811" s="100"/>
      <c r="H811" s="102"/>
      <c r="I811" s="103"/>
      <c r="J811" s="102"/>
      <c r="L811" s="100"/>
      <c r="M811" s="100"/>
      <c r="N811" s="100"/>
    </row>
    <row r="812" spans="2:14">
      <c r="B812" s="98"/>
      <c r="C812" s="98"/>
      <c r="D812" s="100"/>
      <c r="E812" s="100"/>
      <c r="F812" s="100"/>
      <c r="H812" s="102"/>
      <c r="I812" s="103"/>
      <c r="J812" s="102"/>
      <c r="L812" s="100"/>
      <c r="M812" s="100"/>
      <c r="N812" s="100"/>
    </row>
    <row r="813" spans="2:14">
      <c r="B813" s="98"/>
      <c r="C813" s="98"/>
      <c r="D813" s="100"/>
      <c r="E813" s="100"/>
      <c r="F813" s="100"/>
      <c r="H813" s="102"/>
      <c r="I813" s="103"/>
      <c r="J813" s="102"/>
      <c r="L813" s="100"/>
      <c r="M813" s="100"/>
      <c r="N813" s="100"/>
    </row>
    <row r="814" spans="2:14">
      <c r="B814" s="98"/>
      <c r="C814" s="98"/>
      <c r="D814" s="100"/>
      <c r="E814" s="100"/>
      <c r="F814" s="100"/>
      <c r="H814" s="102"/>
      <c r="I814" s="103"/>
      <c r="J814" s="102"/>
      <c r="L814" s="100"/>
      <c r="M814" s="100"/>
      <c r="N814" s="100"/>
    </row>
    <row r="815" spans="2:14">
      <c r="B815" s="98"/>
      <c r="C815" s="98"/>
      <c r="D815" s="100"/>
      <c r="E815" s="100"/>
      <c r="F815" s="100"/>
      <c r="H815" s="102"/>
      <c r="I815" s="103"/>
      <c r="J815" s="102"/>
      <c r="L815" s="100"/>
      <c r="M815" s="100"/>
      <c r="N815" s="100"/>
    </row>
    <row r="816" spans="2:14">
      <c r="B816" s="98"/>
      <c r="C816" s="98"/>
      <c r="D816" s="100"/>
      <c r="E816" s="100"/>
      <c r="F816" s="100"/>
      <c r="H816" s="102"/>
      <c r="I816" s="103"/>
      <c r="J816" s="102"/>
      <c r="L816" s="100"/>
      <c r="M816" s="100"/>
      <c r="N816" s="100"/>
    </row>
    <row r="817" spans="2:14">
      <c r="B817" s="98"/>
      <c r="C817" s="98"/>
      <c r="D817" s="100"/>
      <c r="E817" s="100"/>
      <c r="F817" s="100"/>
      <c r="H817" s="102"/>
      <c r="I817" s="103"/>
      <c r="J817" s="102"/>
      <c r="L817" s="100"/>
      <c r="M817" s="100"/>
      <c r="N817" s="100"/>
    </row>
    <row r="818" spans="2:14">
      <c r="B818" s="98"/>
      <c r="C818" s="98"/>
      <c r="D818" s="100"/>
      <c r="E818" s="100"/>
      <c r="F818" s="100"/>
      <c r="H818" s="102"/>
      <c r="I818" s="103"/>
      <c r="J818" s="102"/>
      <c r="L818" s="100"/>
      <c r="M818" s="100"/>
      <c r="N818" s="100"/>
    </row>
    <row r="819" spans="2:14">
      <c r="B819" s="98"/>
      <c r="C819" s="98"/>
      <c r="D819" s="100"/>
      <c r="E819" s="100"/>
      <c r="F819" s="100"/>
      <c r="H819" s="102"/>
      <c r="I819" s="103"/>
      <c r="J819" s="102"/>
      <c r="L819" s="100"/>
      <c r="M819" s="100"/>
      <c r="N819" s="100"/>
    </row>
    <row r="820" spans="2:14">
      <c r="B820" s="98"/>
      <c r="C820" s="98"/>
      <c r="D820" s="100"/>
      <c r="E820" s="100"/>
      <c r="F820" s="100"/>
      <c r="H820" s="102"/>
      <c r="I820" s="103"/>
      <c r="J820" s="102"/>
      <c r="L820" s="100"/>
      <c r="M820" s="100"/>
      <c r="N820" s="100"/>
    </row>
    <row r="821" spans="2:14">
      <c r="B821" s="98"/>
      <c r="C821" s="98"/>
      <c r="D821" s="100"/>
      <c r="E821" s="100"/>
      <c r="F821" s="100"/>
      <c r="H821" s="102"/>
      <c r="I821" s="103"/>
      <c r="J821" s="102"/>
      <c r="L821" s="100"/>
      <c r="M821" s="100"/>
      <c r="N821" s="100"/>
    </row>
    <row r="822" spans="2:14">
      <c r="B822" s="98"/>
      <c r="C822" s="98"/>
      <c r="D822" s="100"/>
      <c r="E822" s="100"/>
      <c r="F822" s="100"/>
      <c r="H822" s="102"/>
      <c r="I822" s="103"/>
      <c r="J822" s="102"/>
      <c r="L822" s="100"/>
      <c r="M822" s="100"/>
      <c r="N822" s="100"/>
    </row>
    <row r="823" spans="2:14">
      <c r="B823" s="98"/>
      <c r="C823" s="98"/>
      <c r="D823" s="100"/>
      <c r="E823" s="100"/>
      <c r="F823" s="100"/>
      <c r="H823" s="102"/>
      <c r="I823" s="103"/>
      <c r="J823" s="102"/>
      <c r="L823" s="100"/>
      <c r="M823" s="100"/>
      <c r="N823" s="100"/>
    </row>
    <row r="824" spans="2:14">
      <c r="B824" s="98"/>
      <c r="C824" s="98"/>
      <c r="D824" s="100"/>
      <c r="E824" s="100"/>
      <c r="F824" s="100"/>
      <c r="H824" s="102"/>
      <c r="I824" s="103"/>
      <c r="J824" s="102"/>
      <c r="L824" s="100"/>
      <c r="M824" s="100"/>
      <c r="N824" s="100"/>
    </row>
    <row r="825" spans="2:14">
      <c r="B825" s="98"/>
      <c r="C825" s="98"/>
      <c r="D825" s="100"/>
      <c r="E825" s="100"/>
      <c r="F825" s="100"/>
      <c r="H825" s="102"/>
      <c r="I825" s="103"/>
      <c r="J825" s="102"/>
      <c r="L825" s="100"/>
      <c r="M825" s="100"/>
      <c r="N825" s="100"/>
    </row>
    <row r="826" spans="2:14">
      <c r="B826" s="98"/>
      <c r="C826" s="98"/>
      <c r="D826" s="100"/>
      <c r="E826" s="100"/>
      <c r="F826" s="100"/>
      <c r="H826" s="102"/>
      <c r="I826" s="103"/>
      <c r="J826" s="102"/>
      <c r="L826" s="100"/>
      <c r="M826" s="100"/>
      <c r="N826" s="100"/>
    </row>
    <row r="827" spans="2:14">
      <c r="B827" s="98"/>
      <c r="C827" s="98"/>
      <c r="D827" s="100"/>
      <c r="E827" s="100"/>
      <c r="F827" s="100"/>
      <c r="H827" s="102"/>
      <c r="I827" s="103"/>
      <c r="J827" s="102"/>
      <c r="L827" s="100"/>
      <c r="M827" s="100"/>
      <c r="N827" s="100"/>
    </row>
    <row r="828" spans="2:14">
      <c r="B828" s="98"/>
      <c r="C828" s="98"/>
      <c r="D828" s="100"/>
      <c r="E828" s="100"/>
      <c r="F828" s="100"/>
      <c r="H828" s="102"/>
      <c r="I828" s="103"/>
      <c r="J828" s="102"/>
      <c r="L828" s="100"/>
      <c r="M828" s="100"/>
      <c r="N828" s="100"/>
    </row>
    <row r="829" spans="2:14">
      <c r="B829" s="98"/>
      <c r="C829" s="98"/>
      <c r="D829" s="100"/>
      <c r="E829" s="100"/>
      <c r="F829" s="100"/>
      <c r="H829" s="102"/>
      <c r="I829" s="103"/>
      <c r="J829" s="102"/>
      <c r="L829" s="100"/>
      <c r="M829" s="100"/>
      <c r="N829" s="100"/>
    </row>
    <row r="830" spans="2:14">
      <c r="B830" s="98"/>
      <c r="C830" s="98"/>
      <c r="D830" s="100"/>
      <c r="E830" s="100"/>
      <c r="F830" s="100"/>
      <c r="H830" s="102"/>
      <c r="I830" s="103"/>
      <c r="J830" s="102"/>
      <c r="L830" s="100"/>
      <c r="M830" s="100"/>
      <c r="N830" s="100"/>
    </row>
    <row r="831" spans="2:14">
      <c r="B831" s="98"/>
      <c r="C831" s="98"/>
      <c r="D831" s="100"/>
      <c r="E831" s="100"/>
      <c r="F831" s="100"/>
      <c r="H831" s="102"/>
      <c r="I831" s="103"/>
      <c r="J831" s="102"/>
      <c r="L831" s="100"/>
      <c r="M831" s="100"/>
      <c r="N831" s="100"/>
    </row>
    <row r="832" spans="2:14">
      <c r="B832" s="98"/>
      <c r="C832" s="98"/>
      <c r="D832" s="100"/>
      <c r="E832" s="100"/>
      <c r="F832" s="100"/>
      <c r="H832" s="102"/>
      <c r="I832" s="103"/>
      <c r="J832" s="102"/>
      <c r="L832" s="100"/>
      <c r="M832" s="100"/>
      <c r="N832" s="100"/>
    </row>
    <row r="833" spans="2:14">
      <c r="B833" s="98"/>
      <c r="C833" s="98"/>
      <c r="D833" s="100"/>
      <c r="E833" s="100"/>
      <c r="F833" s="100"/>
      <c r="H833" s="102"/>
      <c r="I833" s="103"/>
      <c r="J833" s="102"/>
      <c r="L833" s="100"/>
      <c r="M833" s="100"/>
      <c r="N833" s="100"/>
    </row>
    <row r="834" spans="2:14">
      <c r="B834" s="98"/>
      <c r="C834" s="98"/>
      <c r="D834" s="100"/>
      <c r="E834" s="100"/>
      <c r="F834" s="100"/>
      <c r="H834" s="102"/>
      <c r="I834" s="103"/>
      <c r="J834" s="102"/>
      <c r="L834" s="100"/>
      <c r="M834" s="100"/>
      <c r="N834" s="100"/>
    </row>
    <row r="835" spans="2:14">
      <c r="B835" s="98"/>
      <c r="C835" s="98"/>
      <c r="D835" s="100"/>
      <c r="E835" s="100"/>
      <c r="F835" s="100"/>
      <c r="H835" s="102"/>
      <c r="I835" s="103"/>
      <c r="J835" s="102"/>
      <c r="L835" s="100"/>
      <c r="M835" s="100"/>
      <c r="N835" s="100"/>
    </row>
    <row r="836" spans="2:14">
      <c r="B836" s="98"/>
      <c r="C836" s="98"/>
      <c r="D836" s="100"/>
      <c r="E836" s="100"/>
      <c r="F836" s="100"/>
      <c r="H836" s="102"/>
      <c r="I836" s="103"/>
      <c r="J836" s="102"/>
      <c r="L836" s="100"/>
      <c r="M836" s="100"/>
      <c r="N836" s="100"/>
    </row>
    <row r="837" spans="2:14">
      <c r="B837" s="98"/>
      <c r="C837" s="98"/>
      <c r="D837" s="100"/>
      <c r="E837" s="100"/>
      <c r="F837" s="100"/>
      <c r="H837" s="102"/>
      <c r="I837" s="103"/>
      <c r="J837" s="102"/>
      <c r="L837" s="100"/>
      <c r="M837" s="100"/>
      <c r="N837" s="100"/>
    </row>
    <row r="838" spans="2:14">
      <c r="B838" s="98"/>
      <c r="C838" s="98"/>
      <c r="D838" s="100"/>
      <c r="E838" s="100"/>
      <c r="F838" s="100"/>
      <c r="H838" s="102"/>
      <c r="I838" s="103"/>
      <c r="J838" s="102"/>
      <c r="L838" s="100"/>
      <c r="M838" s="100"/>
      <c r="N838" s="100"/>
    </row>
    <row r="839" spans="2:14">
      <c r="B839" s="98"/>
      <c r="C839" s="98"/>
      <c r="D839" s="100"/>
      <c r="E839" s="100"/>
      <c r="F839" s="100"/>
      <c r="H839" s="102"/>
      <c r="I839" s="103"/>
      <c r="J839" s="102"/>
      <c r="L839" s="100"/>
      <c r="M839" s="100"/>
      <c r="N839" s="100"/>
    </row>
    <row r="840" spans="2:14">
      <c r="B840" s="98"/>
      <c r="C840" s="98"/>
      <c r="D840" s="100"/>
      <c r="E840" s="100"/>
      <c r="F840" s="100"/>
      <c r="H840" s="102"/>
      <c r="I840" s="103"/>
      <c r="J840" s="102"/>
      <c r="L840" s="100"/>
      <c r="M840" s="100"/>
      <c r="N840" s="100"/>
    </row>
    <row r="841" spans="2:14">
      <c r="B841" s="98"/>
      <c r="C841" s="98"/>
      <c r="D841" s="100"/>
      <c r="E841" s="100"/>
      <c r="F841" s="100"/>
      <c r="H841" s="102"/>
      <c r="I841" s="103"/>
      <c r="J841" s="102"/>
      <c r="L841" s="100"/>
      <c r="M841" s="100"/>
      <c r="N841" s="100"/>
    </row>
    <row r="842" spans="2:14">
      <c r="B842" s="98"/>
      <c r="C842" s="98"/>
      <c r="D842" s="100"/>
      <c r="E842" s="100"/>
      <c r="F842" s="100"/>
      <c r="H842" s="102"/>
      <c r="I842" s="103"/>
      <c r="J842" s="102"/>
      <c r="L842" s="100"/>
      <c r="M842" s="100"/>
      <c r="N842" s="100"/>
    </row>
    <row r="843" spans="2:14">
      <c r="B843" s="98"/>
      <c r="C843" s="98"/>
      <c r="D843" s="100"/>
      <c r="E843" s="100"/>
      <c r="F843" s="100"/>
      <c r="H843" s="102"/>
      <c r="I843" s="103"/>
      <c r="J843" s="102"/>
      <c r="L843" s="100"/>
      <c r="M843" s="100"/>
      <c r="N843" s="100"/>
    </row>
    <row r="844" spans="2:14">
      <c r="B844" s="98"/>
      <c r="C844" s="98"/>
      <c r="D844" s="100"/>
      <c r="E844" s="100"/>
      <c r="F844" s="100"/>
      <c r="H844" s="102"/>
      <c r="I844" s="103"/>
      <c r="J844" s="102"/>
      <c r="L844" s="100"/>
      <c r="M844" s="100"/>
      <c r="N844" s="100"/>
    </row>
    <row r="845" spans="2:14">
      <c r="B845" s="98"/>
      <c r="C845" s="98"/>
      <c r="D845" s="100"/>
      <c r="E845" s="100"/>
      <c r="F845" s="100"/>
      <c r="H845" s="102"/>
      <c r="I845" s="103"/>
      <c r="J845" s="102"/>
      <c r="L845" s="100"/>
      <c r="M845" s="100"/>
      <c r="N845" s="100"/>
    </row>
    <row r="846" spans="2:14">
      <c r="B846" s="98"/>
      <c r="C846" s="98"/>
      <c r="D846" s="100"/>
      <c r="E846" s="100"/>
      <c r="F846" s="100"/>
      <c r="H846" s="102"/>
      <c r="I846" s="103"/>
      <c r="J846" s="102"/>
      <c r="L846" s="100"/>
      <c r="M846" s="100"/>
      <c r="N846" s="100"/>
    </row>
    <row r="847" spans="2:14">
      <c r="B847" s="98"/>
      <c r="C847" s="98"/>
      <c r="D847" s="100"/>
      <c r="E847" s="100"/>
      <c r="F847" s="100"/>
      <c r="H847" s="102"/>
      <c r="I847" s="103"/>
      <c r="J847" s="102"/>
      <c r="L847" s="100"/>
      <c r="M847" s="100"/>
      <c r="N847" s="100"/>
    </row>
    <row r="848" spans="2:14">
      <c r="B848" s="98"/>
      <c r="C848" s="98"/>
      <c r="D848" s="100"/>
      <c r="E848" s="100"/>
      <c r="F848" s="100"/>
      <c r="H848" s="102"/>
      <c r="I848" s="103"/>
      <c r="J848" s="102"/>
      <c r="L848" s="100"/>
      <c r="M848" s="100"/>
      <c r="N848" s="100"/>
    </row>
    <row r="849" spans="2:14">
      <c r="B849" s="98"/>
      <c r="C849" s="98"/>
      <c r="D849" s="100"/>
      <c r="E849" s="100"/>
      <c r="F849" s="100"/>
      <c r="H849" s="102"/>
      <c r="I849" s="103"/>
      <c r="J849" s="102"/>
      <c r="L849" s="100"/>
      <c r="M849" s="100"/>
      <c r="N849" s="100"/>
    </row>
    <row r="850" spans="2:14">
      <c r="B850" s="98"/>
      <c r="C850" s="98"/>
      <c r="D850" s="100"/>
      <c r="E850" s="100"/>
      <c r="F850" s="100"/>
      <c r="H850" s="102"/>
      <c r="I850" s="103"/>
      <c r="J850" s="102"/>
      <c r="L850" s="100"/>
      <c r="M850" s="100"/>
      <c r="N850" s="100"/>
    </row>
    <row r="851" spans="2:14">
      <c r="B851" s="98"/>
      <c r="C851" s="98"/>
      <c r="D851" s="100"/>
      <c r="E851" s="100"/>
      <c r="F851" s="100"/>
      <c r="H851" s="102"/>
      <c r="I851" s="103"/>
      <c r="J851" s="102"/>
      <c r="L851" s="100"/>
      <c r="M851" s="100"/>
      <c r="N851" s="100"/>
    </row>
    <row r="852" spans="2:14">
      <c r="B852" s="98"/>
      <c r="C852" s="98"/>
      <c r="D852" s="100"/>
      <c r="E852" s="100"/>
      <c r="F852" s="100"/>
      <c r="H852" s="102"/>
      <c r="I852" s="103"/>
      <c r="J852" s="102"/>
      <c r="L852" s="100"/>
      <c r="M852" s="100"/>
      <c r="N852" s="100"/>
    </row>
    <row r="853" spans="2:14">
      <c r="B853" s="98"/>
      <c r="C853" s="98"/>
      <c r="D853" s="100"/>
      <c r="E853" s="100"/>
      <c r="F853" s="100"/>
      <c r="H853" s="102"/>
      <c r="I853" s="103"/>
      <c r="J853" s="102"/>
      <c r="L853" s="100"/>
      <c r="M853" s="100"/>
      <c r="N853" s="100"/>
    </row>
    <row r="854" spans="2:14">
      <c r="B854" s="98"/>
      <c r="C854" s="98"/>
      <c r="D854" s="100"/>
      <c r="E854" s="100"/>
      <c r="F854" s="100"/>
      <c r="H854" s="102"/>
      <c r="I854" s="103"/>
      <c r="J854" s="102"/>
      <c r="L854" s="100"/>
      <c r="M854" s="100"/>
      <c r="N854" s="100"/>
    </row>
    <row r="855" spans="2:14">
      <c r="B855" s="98"/>
      <c r="C855" s="98"/>
      <c r="D855" s="100"/>
      <c r="E855" s="100"/>
      <c r="F855" s="100"/>
      <c r="H855" s="102"/>
      <c r="I855" s="103"/>
      <c r="J855" s="102"/>
      <c r="L855" s="100"/>
      <c r="M855" s="100"/>
      <c r="N855" s="100"/>
    </row>
    <row r="856" spans="2:14">
      <c r="B856" s="98"/>
      <c r="C856" s="98"/>
      <c r="D856" s="100"/>
      <c r="E856" s="100"/>
      <c r="F856" s="100"/>
      <c r="H856" s="102"/>
      <c r="I856" s="103"/>
      <c r="J856" s="102"/>
      <c r="L856" s="100"/>
      <c r="M856" s="100"/>
      <c r="N856" s="100"/>
    </row>
    <row r="857" spans="2:14">
      <c r="B857" s="98"/>
      <c r="C857" s="98"/>
      <c r="D857" s="100"/>
      <c r="E857" s="100"/>
      <c r="F857" s="100"/>
      <c r="H857" s="102"/>
      <c r="I857" s="103"/>
      <c r="J857" s="102"/>
      <c r="L857" s="100"/>
      <c r="M857" s="100"/>
      <c r="N857" s="100"/>
    </row>
    <row r="858" spans="2:14">
      <c r="B858" s="98"/>
      <c r="C858" s="98"/>
      <c r="D858" s="100"/>
      <c r="E858" s="100"/>
      <c r="F858" s="100"/>
      <c r="H858" s="102"/>
      <c r="I858" s="103"/>
      <c r="J858" s="102"/>
      <c r="L858" s="100"/>
      <c r="M858" s="100"/>
      <c r="N858" s="100"/>
    </row>
    <row r="859" spans="2:14">
      <c r="B859" s="98"/>
      <c r="C859" s="98"/>
      <c r="D859" s="100"/>
      <c r="E859" s="100"/>
      <c r="F859" s="100"/>
      <c r="H859" s="102"/>
      <c r="I859" s="103"/>
      <c r="J859" s="102"/>
      <c r="L859" s="100"/>
      <c r="M859" s="100"/>
      <c r="N859" s="100"/>
    </row>
    <row r="860" spans="2:14">
      <c r="B860" s="98"/>
      <c r="C860" s="98"/>
      <c r="D860" s="100"/>
      <c r="E860" s="100"/>
      <c r="F860" s="100"/>
      <c r="H860" s="102"/>
      <c r="I860" s="103"/>
      <c r="J860" s="102"/>
      <c r="L860" s="100"/>
      <c r="M860" s="100"/>
      <c r="N860" s="100"/>
    </row>
    <row r="861" spans="2:14">
      <c r="B861" s="98"/>
      <c r="C861" s="98"/>
      <c r="D861" s="100"/>
      <c r="E861" s="100"/>
      <c r="F861" s="100"/>
      <c r="H861" s="102"/>
      <c r="I861" s="103"/>
      <c r="J861" s="102"/>
      <c r="L861" s="100"/>
      <c r="M861" s="100"/>
      <c r="N861" s="100"/>
    </row>
    <row r="862" spans="2:14">
      <c r="B862" s="98"/>
      <c r="C862" s="98"/>
      <c r="D862" s="100"/>
      <c r="E862" s="100"/>
      <c r="F862" s="100"/>
      <c r="H862" s="102"/>
      <c r="I862" s="103"/>
      <c r="J862" s="102"/>
      <c r="L862" s="100"/>
      <c r="M862" s="100"/>
      <c r="N862" s="100"/>
    </row>
    <row r="863" spans="2:14">
      <c r="B863" s="98"/>
      <c r="C863" s="98"/>
      <c r="D863" s="100"/>
      <c r="E863" s="100"/>
      <c r="F863" s="100"/>
      <c r="H863" s="102"/>
      <c r="I863" s="103"/>
      <c r="J863" s="102"/>
      <c r="L863" s="100"/>
      <c r="M863" s="100"/>
      <c r="N863" s="100"/>
    </row>
    <row r="864" spans="2:14">
      <c r="B864" s="98"/>
      <c r="C864" s="98"/>
      <c r="D864" s="100"/>
      <c r="E864" s="100"/>
      <c r="F864" s="100"/>
      <c r="H864" s="102"/>
      <c r="I864" s="103"/>
      <c r="J864" s="102"/>
      <c r="L864" s="100"/>
      <c r="M864" s="100"/>
      <c r="N864" s="100"/>
    </row>
    <row r="865" spans="2:14">
      <c r="B865" s="98"/>
      <c r="C865" s="98"/>
      <c r="D865" s="100"/>
      <c r="E865" s="100"/>
      <c r="F865" s="100"/>
      <c r="H865" s="102"/>
      <c r="I865" s="103"/>
      <c r="J865" s="102"/>
      <c r="L865" s="100"/>
      <c r="M865" s="100"/>
      <c r="N865" s="100"/>
    </row>
    <row r="866" spans="2:14">
      <c r="B866" s="98"/>
      <c r="C866" s="98"/>
      <c r="D866" s="100"/>
      <c r="E866" s="100"/>
      <c r="F866" s="100"/>
      <c r="H866" s="102"/>
      <c r="I866" s="103"/>
      <c r="J866" s="102"/>
      <c r="L866" s="100"/>
      <c r="M866" s="100"/>
      <c r="N866" s="100"/>
    </row>
    <row r="867" spans="2:14">
      <c r="B867" s="98"/>
      <c r="C867" s="98"/>
      <c r="D867" s="100"/>
      <c r="E867" s="100"/>
      <c r="F867" s="100"/>
      <c r="H867" s="102"/>
      <c r="I867" s="103"/>
      <c r="J867" s="102"/>
      <c r="L867" s="100"/>
      <c r="M867" s="100"/>
      <c r="N867" s="100"/>
    </row>
    <row r="868" spans="2:14">
      <c r="B868" s="98"/>
      <c r="C868" s="98"/>
      <c r="D868" s="100"/>
      <c r="E868" s="100"/>
      <c r="F868" s="100"/>
      <c r="H868" s="102"/>
      <c r="I868" s="103"/>
      <c r="J868" s="102"/>
      <c r="L868" s="100"/>
      <c r="M868" s="100"/>
      <c r="N868" s="100"/>
    </row>
    <row r="869" spans="2:14">
      <c r="B869" s="98"/>
      <c r="C869" s="98"/>
      <c r="D869" s="100"/>
      <c r="E869" s="100"/>
      <c r="F869" s="100"/>
      <c r="H869" s="102"/>
      <c r="I869" s="103"/>
      <c r="J869" s="102"/>
      <c r="L869" s="100"/>
      <c r="M869" s="100"/>
      <c r="N869" s="100"/>
    </row>
    <row r="870" spans="2:14">
      <c r="B870" s="98"/>
      <c r="C870" s="98"/>
      <c r="D870" s="100"/>
      <c r="E870" s="100"/>
      <c r="F870" s="100"/>
      <c r="H870" s="102"/>
      <c r="I870" s="103"/>
      <c r="J870" s="102"/>
      <c r="L870" s="100"/>
      <c r="M870" s="100"/>
      <c r="N870" s="100"/>
    </row>
    <row r="871" spans="2:14">
      <c r="B871" s="98"/>
      <c r="C871" s="98"/>
      <c r="D871" s="100"/>
      <c r="E871" s="100"/>
      <c r="F871" s="100"/>
      <c r="H871" s="102"/>
      <c r="I871" s="103"/>
      <c r="J871" s="102"/>
      <c r="L871" s="100"/>
      <c r="M871" s="100"/>
      <c r="N871" s="100"/>
    </row>
    <row r="872" spans="2:14">
      <c r="B872" s="98"/>
      <c r="C872" s="98"/>
      <c r="D872" s="100"/>
      <c r="E872" s="100"/>
      <c r="F872" s="100"/>
      <c r="H872" s="102"/>
      <c r="I872" s="103"/>
      <c r="J872" s="102"/>
      <c r="L872" s="100"/>
      <c r="M872" s="100"/>
      <c r="N872" s="100"/>
    </row>
    <row r="873" spans="2:14">
      <c r="B873" s="98"/>
      <c r="C873" s="98"/>
      <c r="D873" s="100"/>
      <c r="E873" s="100"/>
      <c r="F873" s="100"/>
      <c r="H873" s="102"/>
      <c r="I873" s="103"/>
      <c r="J873" s="102"/>
      <c r="L873" s="100"/>
      <c r="M873" s="100"/>
      <c r="N873" s="100"/>
    </row>
    <row r="874" spans="2:14">
      <c r="B874" s="98"/>
      <c r="C874" s="98"/>
      <c r="D874" s="100"/>
      <c r="E874" s="100"/>
      <c r="F874" s="100"/>
      <c r="H874" s="102"/>
      <c r="I874" s="103"/>
      <c r="J874" s="102"/>
      <c r="L874" s="100"/>
      <c r="M874" s="100"/>
      <c r="N874" s="100"/>
    </row>
    <row r="875" spans="2:14">
      <c r="B875" s="98"/>
      <c r="C875" s="98"/>
      <c r="D875" s="100"/>
      <c r="E875" s="100"/>
      <c r="F875" s="100"/>
      <c r="H875" s="102"/>
      <c r="I875" s="103"/>
      <c r="J875" s="102"/>
      <c r="L875" s="100"/>
      <c r="M875" s="100"/>
      <c r="N875" s="100"/>
    </row>
    <row r="876" spans="2:14">
      <c r="B876" s="98"/>
      <c r="C876" s="98"/>
      <c r="D876" s="100"/>
      <c r="E876" s="100"/>
      <c r="F876" s="100"/>
      <c r="H876" s="102"/>
      <c r="I876" s="103"/>
      <c r="J876" s="102"/>
      <c r="L876" s="100"/>
      <c r="M876" s="100"/>
      <c r="N876" s="100"/>
    </row>
    <row r="877" spans="2:14">
      <c r="B877" s="98"/>
      <c r="C877" s="98"/>
      <c r="D877" s="100"/>
      <c r="E877" s="100"/>
      <c r="F877" s="100"/>
      <c r="H877" s="102"/>
      <c r="I877" s="103"/>
      <c r="J877" s="102"/>
      <c r="L877" s="100"/>
      <c r="M877" s="100"/>
      <c r="N877" s="100"/>
    </row>
    <row r="878" spans="2:14">
      <c r="B878" s="98"/>
      <c r="C878" s="98"/>
      <c r="D878" s="100"/>
      <c r="E878" s="100"/>
      <c r="F878" s="100"/>
      <c r="H878" s="102"/>
      <c r="I878" s="103"/>
      <c r="J878" s="102"/>
      <c r="L878" s="100"/>
      <c r="M878" s="100"/>
      <c r="N878" s="100"/>
    </row>
    <row r="879" spans="2:14">
      <c r="B879" s="98"/>
      <c r="C879" s="98"/>
      <c r="D879" s="100"/>
      <c r="E879" s="100"/>
      <c r="F879" s="100"/>
      <c r="H879" s="102"/>
      <c r="I879" s="103"/>
      <c r="J879" s="102"/>
      <c r="L879" s="100"/>
      <c r="M879" s="100"/>
      <c r="N879" s="100"/>
    </row>
    <row r="880" spans="2:14">
      <c r="B880" s="98"/>
      <c r="C880" s="98"/>
      <c r="D880" s="100"/>
      <c r="E880" s="100"/>
      <c r="F880" s="100"/>
      <c r="H880" s="102"/>
      <c r="I880" s="103"/>
      <c r="J880" s="102"/>
      <c r="L880" s="100"/>
      <c r="M880" s="100"/>
      <c r="N880" s="100"/>
    </row>
    <row r="881" spans="2:14">
      <c r="B881" s="98"/>
      <c r="C881" s="98"/>
      <c r="D881" s="100"/>
      <c r="E881" s="100"/>
      <c r="F881" s="100"/>
      <c r="H881" s="102"/>
      <c r="I881" s="103"/>
      <c r="J881" s="102"/>
      <c r="L881" s="100"/>
      <c r="M881" s="100"/>
      <c r="N881" s="100"/>
    </row>
    <row r="882" spans="2:14">
      <c r="B882" s="98"/>
      <c r="C882" s="98"/>
      <c r="D882" s="100"/>
      <c r="E882" s="100"/>
      <c r="F882" s="100"/>
      <c r="H882" s="102"/>
      <c r="I882" s="103"/>
      <c r="J882" s="102"/>
      <c r="L882" s="100"/>
      <c r="M882" s="100"/>
      <c r="N882" s="100"/>
    </row>
    <row r="883" spans="2:14">
      <c r="B883" s="98"/>
      <c r="C883" s="98"/>
      <c r="D883" s="100"/>
      <c r="E883" s="100"/>
      <c r="F883" s="100"/>
      <c r="H883" s="102"/>
      <c r="I883" s="103"/>
      <c r="J883" s="102"/>
      <c r="L883" s="100"/>
      <c r="M883" s="100"/>
      <c r="N883" s="100"/>
    </row>
    <row r="884" spans="2:14">
      <c r="B884" s="98"/>
      <c r="C884" s="98"/>
      <c r="D884" s="100"/>
      <c r="E884" s="100"/>
      <c r="F884" s="100"/>
      <c r="H884" s="102"/>
      <c r="I884" s="103"/>
      <c r="J884" s="102"/>
      <c r="L884" s="100"/>
      <c r="M884" s="100"/>
      <c r="N884" s="100"/>
    </row>
    <row r="885" spans="2:14">
      <c r="B885" s="98"/>
      <c r="C885" s="98"/>
      <c r="D885" s="100"/>
      <c r="E885" s="100"/>
      <c r="F885" s="100"/>
      <c r="H885" s="102"/>
      <c r="I885" s="103"/>
      <c r="J885" s="102"/>
      <c r="L885" s="100"/>
      <c r="M885" s="100"/>
      <c r="N885" s="100"/>
    </row>
    <row r="886" spans="2:14">
      <c r="B886" s="98"/>
      <c r="C886" s="98"/>
      <c r="D886" s="100"/>
      <c r="E886" s="100"/>
      <c r="F886" s="100"/>
      <c r="H886" s="102"/>
      <c r="I886" s="103"/>
      <c r="J886" s="102"/>
      <c r="L886" s="100"/>
      <c r="M886" s="100"/>
      <c r="N886" s="100"/>
    </row>
    <row r="887" spans="2:14">
      <c r="B887" s="98"/>
      <c r="C887" s="98"/>
      <c r="D887" s="100"/>
      <c r="E887" s="100"/>
      <c r="F887" s="100"/>
      <c r="H887" s="102"/>
      <c r="I887" s="103"/>
      <c r="J887" s="102"/>
      <c r="L887" s="100"/>
      <c r="M887" s="100"/>
      <c r="N887" s="100"/>
    </row>
    <row r="888" spans="2:14">
      <c r="B888" s="98"/>
      <c r="C888" s="98"/>
      <c r="D888" s="100"/>
      <c r="E888" s="100"/>
      <c r="F888" s="100"/>
      <c r="H888" s="102"/>
      <c r="I888" s="103"/>
      <c r="J888" s="102"/>
      <c r="L888" s="100"/>
      <c r="M888" s="100"/>
      <c r="N888" s="100"/>
    </row>
    <row r="889" spans="2:14">
      <c r="B889" s="98"/>
      <c r="C889" s="98"/>
      <c r="D889" s="100"/>
      <c r="E889" s="100"/>
      <c r="F889" s="100"/>
      <c r="H889" s="102"/>
      <c r="I889" s="103"/>
      <c r="J889" s="102"/>
      <c r="L889" s="100"/>
      <c r="M889" s="100"/>
      <c r="N889" s="100"/>
    </row>
    <row r="890" spans="2:14">
      <c r="B890" s="98"/>
      <c r="C890" s="98"/>
      <c r="D890" s="100"/>
      <c r="E890" s="100"/>
      <c r="F890" s="100"/>
      <c r="H890" s="102"/>
      <c r="I890" s="103"/>
      <c r="J890" s="102"/>
      <c r="L890" s="100"/>
      <c r="M890" s="100"/>
      <c r="N890" s="100"/>
    </row>
    <row r="891" spans="2:14">
      <c r="B891" s="98"/>
      <c r="C891" s="98"/>
      <c r="D891" s="100"/>
      <c r="E891" s="100"/>
      <c r="F891" s="100"/>
      <c r="H891" s="102"/>
      <c r="I891" s="103"/>
      <c r="J891" s="102"/>
      <c r="L891" s="100"/>
      <c r="M891" s="100"/>
      <c r="N891" s="100"/>
    </row>
    <row r="892" spans="2:14">
      <c r="B892" s="98"/>
      <c r="C892" s="98"/>
      <c r="D892" s="100"/>
      <c r="E892" s="100"/>
      <c r="F892" s="100"/>
      <c r="H892" s="102"/>
      <c r="I892" s="103"/>
      <c r="J892" s="102"/>
      <c r="L892" s="100"/>
      <c r="M892" s="100"/>
      <c r="N892" s="100"/>
    </row>
    <row r="893" spans="2:14">
      <c r="B893" s="98"/>
      <c r="C893" s="98"/>
      <c r="D893" s="100"/>
      <c r="E893" s="100"/>
      <c r="F893" s="100"/>
      <c r="H893" s="102"/>
      <c r="I893" s="103"/>
      <c r="J893" s="102"/>
      <c r="L893" s="100"/>
      <c r="M893" s="100"/>
      <c r="N893" s="100"/>
    </row>
    <row r="894" spans="2:14">
      <c r="B894" s="98"/>
      <c r="C894" s="98"/>
      <c r="D894" s="100"/>
      <c r="E894" s="100"/>
      <c r="F894" s="100"/>
      <c r="H894" s="102"/>
      <c r="I894" s="103"/>
      <c r="J894" s="102"/>
      <c r="L894" s="100"/>
      <c r="M894" s="100"/>
      <c r="N894" s="100"/>
    </row>
    <row r="895" spans="2:14">
      <c r="B895" s="98"/>
      <c r="C895" s="98"/>
      <c r="D895" s="100"/>
      <c r="E895" s="100"/>
      <c r="F895" s="100"/>
      <c r="H895" s="102"/>
      <c r="I895" s="103"/>
      <c r="J895" s="102"/>
      <c r="L895" s="100"/>
      <c r="M895" s="100"/>
      <c r="N895" s="100"/>
    </row>
    <row r="896" spans="2:14">
      <c r="B896" s="98"/>
      <c r="C896" s="98"/>
      <c r="D896" s="100"/>
      <c r="E896" s="100"/>
      <c r="F896" s="100"/>
      <c r="H896" s="102"/>
      <c r="I896" s="103"/>
      <c r="J896" s="102"/>
      <c r="L896" s="100"/>
      <c r="M896" s="100"/>
      <c r="N896" s="100"/>
    </row>
    <row r="897" spans="2:14">
      <c r="B897" s="98"/>
      <c r="C897" s="98"/>
      <c r="D897" s="100"/>
      <c r="E897" s="100"/>
      <c r="F897" s="100"/>
      <c r="H897" s="102"/>
      <c r="I897" s="103"/>
      <c r="J897" s="102"/>
      <c r="L897" s="100"/>
      <c r="M897" s="100"/>
      <c r="N897" s="100"/>
    </row>
    <row r="898" spans="2:14">
      <c r="B898" s="98"/>
      <c r="C898" s="98"/>
      <c r="D898" s="100"/>
      <c r="E898" s="100"/>
      <c r="F898" s="100"/>
      <c r="H898" s="102"/>
      <c r="I898" s="103"/>
      <c r="J898" s="102"/>
      <c r="L898" s="100"/>
      <c r="M898" s="100"/>
      <c r="N898" s="100"/>
    </row>
    <row r="899" spans="2:14">
      <c r="B899" s="98"/>
      <c r="C899" s="98"/>
      <c r="D899" s="100"/>
      <c r="E899" s="100"/>
      <c r="F899" s="100"/>
      <c r="H899" s="102"/>
      <c r="I899" s="103"/>
      <c r="J899" s="102"/>
      <c r="L899" s="100"/>
      <c r="M899" s="100"/>
      <c r="N899" s="100"/>
    </row>
    <row r="900" spans="2:14">
      <c r="B900" s="98"/>
      <c r="C900" s="98"/>
      <c r="D900" s="100"/>
      <c r="E900" s="100"/>
      <c r="F900" s="100"/>
      <c r="H900" s="102"/>
      <c r="I900" s="103"/>
      <c r="J900" s="102"/>
      <c r="L900" s="100"/>
      <c r="M900" s="100"/>
      <c r="N900" s="100"/>
    </row>
    <row r="901" spans="2:14">
      <c r="B901" s="98"/>
      <c r="C901" s="98"/>
      <c r="D901" s="100"/>
      <c r="E901" s="100"/>
      <c r="F901" s="100"/>
      <c r="H901" s="102"/>
      <c r="I901" s="103"/>
      <c r="J901" s="102"/>
      <c r="L901" s="100"/>
      <c r="M901" s="100"/>
      <c r="N901" s="100"/>
    </row>
    <row r="902" spans="2:14">
      <c r="B902" s="98"/>
      <c r="C902" s="98"/>
      <c r="D902" s="100"/>
      <c r="E902" s="100"/>
      <c r="F902" s="100"/>
      <c r="H902" s="102"/>
      <c r="I902" s="103"/>
      <c r="J902" s="102"/>
      <c r="L902" s="100"/>
      <c r="M902" s="100"/>
      <c r="N902" s="100"/>
    </row>
    <row r="903" spans="2:14">
      <c r="B903" s="98"/>
      <c r="C903" s="98"/>
      <c r="D903" s="100"/>
      <c r="E903" s="100"/>
      <c r="F903" s="100"/>
      <c r="H903" s="102"/>
      <c r="I903" s="103"/>
      <c r="J903" s="102"/>
      <c r="L903" s="100"/>
      <c r="M903" s="100"/>
      <c r="N903" s="100"/>
    </row>
    <row r="904" spans="2:14">
      <c r="B904" s="98"/>
      <c r="C904" s="98"/>
      <c r="D904" s="100"/>
      <c r="E904" s="100"/>
      <c r="F904" s="100"/>
      <c r="H904" s="102"/>
      <c r="I904" s="103"/>
      <c r="J904" s="102"/>
      <c r="L904" s="100"/>
      <c r="M904" s="100"/>
      <c r="N904" s="100"/>
    </row>
    <row r="905" spans="2:14">
      <c r="B905" s="98"/>
      <c r="C905" s="98"/>
      <c r="D905" s="100"/>
      <c r="E905" s="100"/>
      <c r="F905" s="100"/>
      <c r="H905" s="102"/>
      <c r="I905" s="103"/>
      <c r="J905" s="102"/>
      <c r="L905" s="100"/>
      <c r="M905" s="100"/>
      <c r="N905" s="100"/>
    </row>
    <row r="906" spans="2:14">
      <c r="B906" s="98"/>
      <c r="C906" s="98"/>
      <c r="D906" s="100"/>
      <c r="E906" s="100"/>
      <c r="F906" s="100"/>
      <c r="H906" s="102"/>
      <c r="I906" s="103"/>
      <c r="J906" s="102"/>
      <c r="L906" s="100"/>
      <c r="M906" s="100"/>
      <c r="N906" s="100"/>
    </row>
    <row r="907" spans="2:14">
      <c r="B907" s="98"/>
      <c r="C907" s="98"/>
      <c r="D907" s="100"/>
      <c r="E907" s="100"/>
      <c r="F907" s="100"/>
      <c r="H907" s="102"/>
      <c r="I907" s="103"/>
      <c r="J907" s="102"/>
      <c r="L907" s="100"/>
      <c r="M907" s="100"/>
      <c r="N907" s="100"/>
    </row>
    <row r="908" spans="2:14">
      <c r="B908" s="98"/>
      <c r="C908" s="98"/>
      <c r="D908" s="100"/>
      <c r="E908" s="100"/>
      <c r="F908" s="100"/>
      <c r="H908" s="102"/>
      <c r="I908" s="103"/>
      <c r="J908" s="102"/>
      <c r="L908" s="100"/>
      <c r="M908" s="100"/>
      <c r="N908" s="100"/>
    </row>
    <row r="909" spans="2:14">
      <c r="B909" s="98"/>
      <c r="C909" s="98"/>
      <c r="D909" s="100"/>
      <c r="E909" s="100"/>
      <c r="F909" s="100"/>
      <c r="H909" s="102"/>
      <c r="I909" s="103"/>
      <c r="J909" s="102"/>
      <c r="L909" s="100"/>
      <c r="M909" s="100"/>
      <c r="N909" s="100"/>
    </row>
    <row r="910" spans="2:14">
      <c r="B910" s="98"/>
      <c r="C910" s="98"/>
      <c r="D910" s="100"/>
      <c r="E910" s="100"/>
      <c r="F910" s="100"/>
      <c r="H910" s="102"/>
      <c r="I910" s="103"/>
      <c r="J910" s="102"/>
      <c r="L910" s="100"/>
      <c r="M910" s="100"/>
      <c r="N910" s="100"/>
    </row>
    <row r="911" spans="2:14">
      <c r="B911" s="98"/>
      <c r="C911" s="98"/>
      <c r="D911" s="100"/>
      <c r="E911" s="100"/>
      <c r="F911" s="100"/>
      <c r="H911" s="102"/>
      <c r="I911" s="103"/>
      <c r="J911" s="102"/>
      <c r="L911" s="100"/>
      <c r="M911" s="100"/>
      <c r="N911" s="100"/>
    </row>
    <row r="912" spans="2:14">
      <c r="B912" s="98"/>
      <c r="C912" s="98"/>
      <c r="D912" s="100"/>
      <c r="E912" s="100"/>
      <c r="F912" s="100"/>
      <c r="H912" s="102"/>
      <c r="I912" s="103"/>
      <c r="J912" s="102"/>
      <c r="L912" s="100"/>
      <c r="M912" s="100"/>
      <c r="N912" s="100"/>
    </row>
    <row r="913" spans="2:14">
      <c r="B913" s="98"/>
      <c r="C913" s="98"/>
      <c r="D913" s="100"/>
      <c r="E913" s="100"/>
      <c r="F913" s="100"/>
      <c r="H913" s="102"/>
      <c r="I913" s="103"/>
      <c r="J913" s="102"/>
      <c r="L913" s="100"/>
      <c r="M913" s="100"/>
      <c r="N913" s="100"/>
    </row>
    <row r="914" spans="2:14">
      <c r="B914" s="98"/>
      <c r="C914" s="98"/>
      <c r="D914" s="100"/>
      <c r="E914" s="100"/>
      <c r="F914" s="100"/>
      <c r="H914" s="102"/>
      <c r="I914" s="103"/>
      <c r="J914" s="102"/>
      <c r="L914" s="100"/>
      <c r="M914" s="100"/>
      <c r="N914" s="100"/>
    </row>
    <row r="915" spans="2:14">
      <c r="B915" s="98"/>
      <c r="C915" s="98"/>
      <c r="D915" s="100"/>
      <c r="E915" s="100"/>
      <c r="F915" s="100"/>
      <c r="H915" s="102"/>
      <c r="I915" s="103"/>
      <c r="J915" s="102"/>
      <c r="L915" s="100"/>
      <c r="M915" s="100"/>
      <c r="N915" s="100"/>
    </row>
    <row r="916" spans="2:14">
      <c r="B916" s="98"/>
      <c r="C916" s="98"/>
      <c r="D916" s="100"/>
      <c r="E916" s="100"/>
      <c r="F916" s="100"/>
      <c r="H916" s="102"/>
      <c r="I916" s="103"/>
      <c r="J916" s="102"/>
      <c r="L916" s="100"/>
      <c r="M916" s="100"/>
      <c r="N916" s="100"/>
    </row>
    <row r="917" spans="2:14">
      <c r="B917" s="98"/>
      <c r="C917" s="98"/>
      <c r="D917" s="100"/>
      <c r="E917" s="100"/>
      <c r="F917" s="100"/>
      <c r="H917" s="102"/>
      <c r="I917" s="103"/>
      <c r="J917" s="102"/>
      <c r="L917" s="100"/>
      <c r="M917" s="100"/>
      <c r="N917" s="100"/>
    </row>
    <row r="918" spans="2:14">
      <c r="B918" s="98"/>
      <c r="C918" s="98"/>
      <c r="D918" s="100"/>
      <c r="E918" s="100"/>
      <c r="F918" s="100"/>
      <c r="H918" s="102"/>
      <c r="I918" s="103"/>
      <c r="J918" s="102"/>
      <c r="L918" s="100"/>
      <c r="M918" s="100"/>
      <c r="N918" s="100"/>
    </row>
    <row r="919" spans="2:14">
      <c r="B919" s="98"/>
      <c r="C919" s="98"/>
      <c r="D919" s="100"/>
      <c r="E919" s="100"/>
      <c r="F919" s="100"/>
      <c r="H919" s="102"/>
      <c r="I919" s="103"/>
      <c r="J919" s="102"/>
      <c r="L919" s="100"/>
      <c r="M919" s="100"/>
      <c r="N919" s="100"/>
    </row>
    <row r="920" spans="2:14">
      <c r="B920" s="98"/>
      <c r="C920" s="98"/>
      <c r="D920" s="100"/>
      <c r="E920" s="100"/>
      <c r="F920" s="100"/>
      <c r="H920" s="102"/>
      <c r="I920" s="103"/>
      <c r="J920" s="102"/>
      <c r="L920" s="100"/>
      <c r="M920" s="100"/>
      <c r="N920" s="100"/>
    </row>
    <row r="921" spans="2:14">
      <c r="B921" s="98"/>
      <c r="C921" s="98"/>
      <c r="D921" s="100"/>
      <c r="E921" s="100"/>
      <c r="F921" s="100"/>
      <c r="H921" s="102"/>
      <c r="I921" s="103"/>
      <c r="J921" s="102"/>
      <c r="L921" s="100"/>
      <c r="M921" s="100"/>
      <c r="N921" s="100"/>
    </row>
    <row r="922" spans="2:14">
      <c r="B922" s="98"/>
      <c r="C922" s="98"/>
      <c r="D922" s="100"/>
      <c r="E922" s="100"/>
      <c r="F922" s="100"/>
      <c r="H922" s="102"/>
      <c r="I922" s="103"/>
      <c r="J922" s="102"/>
      <c r="L922" s="100"/>
      <c r="M922" s="100"/>
      <c r="N922" s="100"/>
    </row>
    <row r="923" spans="2:14">
      <c r="B923" s="98"/>
      <c r="C923" s="98"/>
      <c r="D923" s="100"/>
      <c r="E923" s="100"/>
      <c r="F923" s="100"/>
      <c r="H923" s="102"/>
      <c r="I923" s="103"/>
      <c r="J923" s="102"/>
      <c r="L923" s="100"/>
      <c r="M923" s="100"/>
      <c r="N923" s="100"/>
    </row>
    <row r="924" spans="2:14">
      <c r="B924" s="98"/>
      <c r="C924" s="98"/>
      <c r="D924" s="100"/>
      <c r="E924" s="100"/>
      <c r="F924" s="100"/>
      <c r="H924" s="102"/>
      <c r="I924" s="103"/>
      <c r="J924" s="102"/>
      <c r="L924" s="100"/>
      <c r="M924" s="100"/>
      <c r="N924" s="100"/>
    </row>
    <row r="925" spans="2:14">
      <c r="B925" s="98"/>
      <c r="C925" s="98"/>
      <c r="D925" s="100"/>
      <c r="E925" s="100"/>
      <c r="F925" s="100"/>
      <c r="H925" s="102"/>
      <c r="I925" s="103"/>
      <c r="J925" s="102"/>
      <c r="L925" s="100"/>
      <c r="M925" s="100"/>
      <c r="N925" s="100"/>
    </row>
    <row r="926" spans="2:14">
      <c r="B926" s="98"/>
      <c r="C926" s="98"/>
      <c r="D926" s="100"/>
      <c r="E926" s="100"/>
      <c r="F926" s="100"/>
      <c r="H926" s="102"/>
      <c r="I926" s="103"/>
      <c r="J926" s="102"/>
      <c r="L926" s="100"/>
      <c r="M926" s="100"/>
      <c r="N926" s="100"/>
    </row>
    <row r="927" spans="2:14">
      <c r="B927" s="98"/>
      <c r="C927" s="98"/>
      <c r="D927" s="100"/>
      <c r="E927" s="100"/>
      <c r="F927" s="100"/>
      <c r="H927" s="102"/>
      <c r="I927" s="103"/>
      <c r="J927" s="102"/>
      <c r="L927" s="100"/>
      <c r="M927" s="100"/>
      <c r="N927" s="100"/>
    </row>
    <row r="928" spans="2:14">
      <c r="B928" s="98"/>
      <c r="C928" s="98"/>
      <c r="D928" s="100"/>
      <c r="E928" s="100"/>
      <c r="F928" s="100"/>
      <c r="H928" s="102"/>
      <c r="I928" s="103"/>
      <c r="J928" s="102"/>
      <c r="L928" s="100"/>
      <c r="M928" s="100"/>
      <c r="N928" s="100"/>
    </row>
    <row r="929" spans="2:14">
      <c r="B929" s="98"/>
      <c r="C929" s="98"/>
      <c r="D929" s="100"/>
      <c r="E929" s="100"/>
      <c r="F929" s="100"/>
      <c r="H929" s="102"/>
      <c r="I929" s="103"/>
      <c r="J929" s="102"/>
      <c r="L929" s="100"/>
      <c r="M929" s="100"/>
      <c r="N929" s="100"/>
    </row>
    <row r="930" spans="2:14">
      <c r="B930" s="98"/>
      <c r="C930" s="98"/>
      <c r="D930" s="100"/>
      <c r="E930" s="100"/>
      <c r="F930" s="100"/>
      <c r="H930" s="102"/>
      <c r="I930" s="103"/>
      <c r="J930" s="102"/>
      <c r="L930" s="100"/>
      <c r="M930" s="100"/>
      <c r="N930" s="100"/>
    </row>
    <row r="931" spans="2:14">
      <c r="B931" s="98"/>
      <c r="C931" s="98"/>
      <c r="D931" s="100"/>
      <c r="E931" s="100"/>
      <c r="F931" s="100"/>
      <c r="H931" s="102"/>
      <c r="I931" s="103"/>
      <c r="J931" s="102"/>
      <c r="L931" s="100"/>
      <c r="M931" s="100"/>
      <c r="N931" s="100"/>
    </row>
    <row r="932" spans="2:14">
      <c r="B932" s="98"/>
      <c r="C932" s="98"/>
      <c r="D932" s="100"/>
      <c r="E932" s="100"/>
      <c r="F932" s="100"/>
      <c r="H932" s="102"/>
      <c r="I932" s="103"/>
      <c r="J932" s="102"/>
      <c r="L932" s="100"/>
      <c r="M932" s="100"/>
      <c r="N932" s="100"/>
    </row>
    <row r="933" spans="2:14">
      <c r="B933" s="98"/>
      <c r="C933" s="98"/>
      <c r="D933" s="100"/>
      <c r="E933" s="100"/>
      <c r="F933" s="100"/>
      <c r="H933" s="102"/>
      <c r="I933" s="103"/>
      <c r="J933" s="102"/>
      <c r="L933" s="100"/>
      <c r="M933" s="100"/>
      <c r="N933" s="100"/>
    </row>
    <row r="934" spans="2:14">
      <c r="B934" s="98"/>
      <c r="C934" s="98"/>
      <c r="D934" s="100"/>
      <c r="E934" s="100"/>
      <c r="F934" s="100"/>
      <c r="H934" s="102"/>
      <c r="I934" s="103"/>
      <c r="J934" s="102"/>
      <c r="L934" s="100"/>
      <c r="M934" s="100"/>
      <c r="N934" s="100"/>
    </row>
    <row r="935" spans="2:14">
      <c r="B935" s="98"/>
      <c r="C935" s="98"/>
      <c r="D935" s="100"/>
      <c r="E935" s="100"/>
      <c r="F935" s="100"/>
      <c r="H935" s="102"/>
      <c r="I935" s="103"/>
      <c r="J935" s="102"/>
      <c r="L935" s="100"/>
      <c r="M935" s="100"/>
      <c r="N935" s="100"/>
    </row>
    <row r="936" spans="2:14">
      <c r="B936" s="98"/>
      <c r="C936" s="98"/>
      <c r="D936" s="100"/>
      <c r="E936" s="100"/>
      <c r="F936" s="100"/>
      <c r="H936" s="102"/>
      <c r="I936" s="103"/>
      <c r="J936" s="102"/>
      <c r="L936" s="100"/>
      <c r="M936" s="100"/>
      <c r="N936" s="100"/>
    </row>
    <row r="937" spans="2:14">
      <c r="B937" s="98"/>
      <c r="C937" s="98"/>
      <c r="D937" s="100"/>
      <c r="E937" s="100"/>
      <c r="F937" s="100"/>
      <c r="H937" s="102"/>
      <c r="I937" s="103"/>
      <c r="J937" s="102"/>
      <c r="L937" s="100"/>
      <c r="M937" s="100"/>
      <c r="N937" s="100"/>
    </row>
    <row r="938" spans="2:14">
      <c r="B938" s="98"/>
      <c r="C938" s="98"/>
      <c r="D938" s="100"/>
      <c r="E938" s="100"/>
      <c r="F938" s="100"/>
      <c r="H938" s="102"/>
      <c r="I938" s="103"/>
      <c r="J938" s="102"/>
      <c r="L938" s="100"/>
      <c r="M938" s="100"/>
      <c r="N938" s="100"/>
    </row>
    <row r="939" spans="2:14">
      <c r="B939" s="98"/>
      <c r="C939" s="98"/>
      <c r="D939" s="100"/>
      <c r="E939" s="100"/>
      <c r="F939" s="100"/>
      <c r="H939" s="102"/>
      <c r="I939" s="103"/>
      <c r="J939" s="102"/>
      <c r="L939" s="100"/>
      <c r="M939" s="100"/>
      <c r="N939" s="100"/>
    </row>
    <row r="940" spans="2:14">
      <c r="B940" s="98"/>
      <c r="C940" s="98"/>
      <c r="D940" s="100"/>
      <c r="E940" s="100"/>
      <c r="F940" s="100"/>
      <c r="H940" s="102"/>
      <c r="I940" s="103"/>
      <c r="J940" s="102"/>
      <c r="L940" s="100"/>
      <c r="M940" s="100"/>
      <c r="N940" s="100"/>
    </row>
    <row r="941" spans="2:14">
      <c r="B941" s="98"/>
      <c r="C941" s="98"/>
      <c r="D941" s="100"/>
      <c r="E941" s="100"/>
      <c r="F941" s="100"/>
      <c r="H941" s="102"/>
      <c r="I941" s="103"/>
      <c r="J941" s="102"/>
      <c r="L941" s="100"/>
      <c r="M941" s="100"/>
      <c r="N941" s="100"/>
    </row>
    <row r="942" spans="2:14">
      <c r="B942" s="98"/>
      <c r="C942" s="98"/>
      <c r="D942" s="100"/>
      <c r="E942" s="100"/>
      <c r="F942" s="100"/>
      <c r="H942" s="102"/>
      <c r="I942" s="103"/>
      <c r="J942" s="102"/>
      <c r="L942" s="100"/>
      <c r="M942" s="100"/>
      <c r="N942" s="100"/>
    </row>
    <row r="943" spans="2:14">
      <c r="B943" s="98"/>
      <c r="C943" s="98"/>
      <c r="D943" s="100"/>
      <c r="E943" s="100"/>
      <c r="F943" s="100"/>
      <c r="H943" s="102"/>
      <c r="I943" s="103"/>
      <c r="J943" s="102"/>
      <c r="L943" s="100"/>
      <c r="M943" s="100"/>
      <c r="N943" s="100"/>
    </row>
    <row r="944" spans="2:14">
      <c r="B944" s="98"/>
      <c r="C944" s="98"/>
      <c r="D944" s="100"/>
      <c r="E944" s="100"/>
      <c r="F944" s="100"/>
      <c r="H944" s="102"/>
      <c r="I944" s="103"/>
      <c r="J944" s="102"/>
      <c r="L944" s="100"/>
      <c r="M944" s="100"/>
      <c r="N944" s="100"/>
    </row>
    <row r="945" spans="2:14">
      <c r="B945" s="98"/>
      <c r="C945" s="98"/>
      <c r="D945" s="100"/>
      <c r="E945" s="100"/>
      <c r="F945" s="100"/>
      <c r="H945" s="102"/>
      <c r="I945" s="103"/>
      <c r="J945" s="102"/>
      <c r="L945" s="100"/>
      <c r="M945" s="100"/>
      <c r="N945" s="100"/>
    </row>
    <row r="946" spans="2:14">
      <c r="B946" s="98"/>
      <c r="C946" s="98"/>
      <c r="D946" s="100"/>
      <c r="E946" s="100"/>
      <c r="F946" s="100"/>
      <c r="H946" s="102"/>
      <c r="I946" s="103"/>
      <c r="J946" s="102"/>
      <c r="L946" s="100"/>
      <c r="M946" s="100"/>
      <c r="N946" s="100"/>
    </row>
    <row r="947" spans="2:14">
      <c r="B947" s="98"/>
      <c r="C947" s="98"/>
      <c r="D947" s="100"/>
      <c r="E947" s="100"/>
      <c r="F947" s="100"/>
      <c r="H947" s="102"/>
      <c r="I947" s="103"/>
      <c r="J947" s="102"/>
      <c r="L947" s="100"/>
      <c r="M947" s="100"/>
      <c r="N947" s="100"/>
    </row>
    <row r="948" spans="2:14">
      <c r="B948" s="98"/>
      <c r="C948" s="98"/>
      <c r="D948" s="100"/>
      <c r="E948" s="100"/>
      <c r="F948" s="100"/>
      <c r="H948" s="102"/>
      <c r="I948" s="103"/>
      <c r="J948" s="102"/>
      <c r="L948" s="100"/>
      <c r="M948" s="100"/>
      <c r="N948" s="100"/>
    </row>
    <row r="949" spans="2:14">
      <c r="B949" s="98"/>
      <c r="C949" s="98"/>
      <c r="D949" s="100"/>
      <c r="E949" s="100"/>
      <c r="F949" s="100"/>
      <c r="H949" s="102"/>
      <c r="I949" s="103"/>
      <c r="J949" s="102"/>
      <c r="L949" s="100"/>
      <c r="M949" s="100"/>
      <c r="N949" s="100"/>
    </row>
    <row r="950" spans="2:14">
      <c r="B950" s="98"/>
      <c r="C950" s="98"/>
      <c r="D950" s="100"/>
      <c r="E950" s="100"/>
      <c r="F950" s="100"/>
      <c r="H950" s="102"/>
      <c r="I950" s="103"/>
      <c r="J950" s="102"/>
      <c r="L950" s="100"/>
      <c r="M950" s="100"/>
      <c r="N950" s="100"/>
    </row>
    <row r="951" spans="2:14">
      <c r="B951" s="98"/>
      <c r="C951" s="98"/>
      <c r="D951" s="100"/>
      <c r="E951" s="100"/>
      <c r="F951" s="100"/>
      <c r="H951" s="102"/>
      <c r="I951" s="103"/>
      <c r="J951" s="102"/>
      <c r="L951" s="100"/>
      <c r="M951" s="100"/>
      <c r="N951" s="100"/>
    </row>
    <row r="952" spans="2:14">
      <c r="B952" s="98"/>
      <c r="C952" s="98"/>
      <c r="D952" s="100"/>
      <c r="E952" s="100"/>
      <c r="F952" s="100"/>
      <c r="H952" s="102"/>
      <c r="I952" s="103"/>
      <c r="J952" s="102"/>
      <c r="L952" s="100"/>
      <c r="M952" s="100"/>
      <c r="N952" s="100"/>
    </row>
    <row r="953" spans="2:14">
      <c r="B953" s="98"/>
      <c r="C953" s="98"/>
      <c r="D953" s="100"/>
      <c r="E953" s="100"/>
      <c r="F953" s="100"/>
      <c r="H953" s="102"/>
      <c r="I953" s="103"/>
      <c r="J953" s="102"/>
      <c r="L953" s="100"/>
      <c r="M953" s="100"/>
      <c r="N953" s="100"/>
    </row>
    <row r="954" spans="2:14">
      <c r="B954" s="98"/>
      <c r="C954" s="98"/>
      <c r="D954" s="100"/>
      <c r="E954" s="100"/>
      <c r="F954" s="100"/>
      <c r="H954" s="102"/>
      <c r="I954" s="103"/>
      <c r="J954" s="102"/>
      <c r="L954" s="100"/>
      <c r="M954" s="100"/>
      <c r="N954" s="100"/>
    </row>
    <row r="955" spans="2:14">
      <c r="B955" s="98"/>
      <c r="C955" s="98"/>
      <c r="D955" s="100"/>
      <c r="E955" s="100"/>
      <c r="F955" s="100"/>
      <c r="H955" s="102"/>
      <c r="I955" s="103"/>
      <c r="J955" s="102"/>
      <c r="L955" s="100"/>
      <c r="M955" s="100"/>
      <c r="N955" s="100"/>
    </row>
    <row r="956" spans="2:14">
      <c r="B956" s="98"/>
      <c r="C956" s="98"/>
      <c r="D956" s="100"/>
      <c r="E956" s="100"/>
      <c r="F956" s="100"/>
      <c r="H956" s="102"/>
      <c r="I956" s="103"/>
      <c r="J956" s="102"/>
      <c r="L956" s="100"/>
      <c r="M956" s="100"/>
      <c r="N956" s="100"/>
    </row>
    <row r="957" spans="2:14">
      <c r="B957" s="98"/>
      <c r="C957" s="98"/>
      <c r="D957" s="100"/>
      <c r="E957" s="100"/>
      <c r="F957" s="100"/>
      <c r="H957" s="102"/>
      <c r="I957" s="103"/>
      <c r="J957" s="102"/>
      <c r="L957" s="100"/>
      <c r="M957" s="100"/>
      <c r="N957" s="100"/>
    </row>
    <row r="958" spans="2:14">
      <c r="B958" s="98"/>
      <c r="C958" s="98"/>
      <c r="D958" s="100"/>
      <c r="E958" s="100"/>
      <c r="F958" s="100"/>
      <c r="H958" s="102"/>
      <c r="I958" s="103"/>
      <c r="J958" s="102"/>
      <c r="L958" s="100"/>
      <c r="M958" s="100"/>
      <c r="N958" s="100"/>
    </row>
    <row r="959" spans="2:14">
      <c r="B959" s="98"/>
      <c r="C959" s="98"/>
      <c r="D959" s="100"/>
      <c r="E959" s="100"/>
      <c r="F959" s="100"/>
      <c r="H959" s="102"/>
      <c r="I959" s="103"/>
      <c r="J959" s="102"/>
      <c r="L959" s="100"/>
      <c r="M959" s="100"/>
      <c r="N959" s="100"/>
    </row>
    <row r="960" spans="2:14">
      <c r="B960" s="98"/>
      <c r="C960" s="98"/>
      <c r="D960" s="100"/>
      <c r="E960" s="100"/>
      <c r="F960" s="100"/>
      <c r="H960" s="102"/>
      <c r="I960" s="103"/>
      <c r="J960" s="102"/>
      <c r="L960" s="100"/>
      <c r="M960" s="100"/>
      <c r="N960" s="100"/>
    </row>
    <row r="961" spans="2:14">
      <c r="B961" s="98"/>
      <c r="C961" s="98"/>
      <c r="D961" s="100"/>
      <c r="E961" s="100"/>
      <c r="F961" s="100"/>
      <c r="H961" s="102"/>
      <c r="I961" s="103"/>
      <c r="J961" s="102"/>
      <c r="L961" s="100"/>
      <c r="M961" s="100"/>
      <c r="N961" s="100"/>
    </row>
    <row r="962" spans="2:14">
      <c r="B962" s="98"/>
      <c r="C962" s="98"/>
      <c r="D962" s="100"/>
      <c r="E962" s="100"/>
      <c r="F962" s="100"/>
      <c r="H962" s="102"/>
      <c r="I962" s="103"/>
      <c r="J962" s="102"/>
      <c r="L962" s="100"/>
      <c r="M962" s="100"/>
      <c r="N962" s="100"/>
    </row>
    <row r="963" spans="2:14">
      <c r="B963" s="98"/>
      <c r="C963" s="98"/>
      <c r="D963" s="100"/>
      <c r="E963" s="100"/>
      <c r="F963" s="100"/>
      <c r="H963" s="102"/>
      <c r="I963" s="103"/>
      <c r="J963" s="102"/>
      <c r="L963" s="100"/>
      <c r="M963" s="100"/>
      <c r="N963" s="100"/>
    </row>
    <row r="964" spans="2:14">
      <c r="B964" s="98"/>
      <c r="C964" s="98"/>
      <c r="D964" s="100"/>
      <c r="E964" s="100"/>
      <c r="F964" s="100"/>
      <c r="H964" s="102"/>
      <c r="I964" s="103"/>
      <c r="J964" s="102"/>
      <c r="L964" s="100"/>
      <c r="M964" s="100"/>
      <c r="N964" s="100"/>
    </row>
    <row r="965" spans="2:14">
      <c r="B965" s="98"/>
      <c r="C965" s="98"/>
      <c r="D965" s="100"/>
      <c r="E965" s="100"/>
      <c r="F965" s="100"/>
      <c r="H965" s="102"/>
      <c r="I965" s="103"/>
      <c r="J965" s="102"/>
      <c r="L965" s="100"/>
      <c r="M965" s="100"/>
      <c r="N965" s="100"/>
    </row>
    <row r="966" spans="2:14">
      <c r="B966" s="98"/>
      <c r="C966" s="98"/>
      <c r="D966" s="100"/>
      <c r="E966" s="100"/>
      <c r="F966" s="100"/>
      <c r="H966" s="102"/>
      <c r="I966" s="103"/>
      <c r="J966" s="102"/>
      <c r="L966" s="100"/>
      <c r="M966" s="100"/>
      <c r="N966" s="100"/>
    </row>
    <row r="967" spans="2:14">
      <c r="B967" s="98"/>
      <c r="C967" s="98"/>
      <c r="D967" s="100"/>
      <c r="E967" s="100"/>
      <c r="F967" s="100"/>
      <c r="H967" s="102"/>
      <c r="I967" s="103"/>
      <c r="J967" s="102"/>
      <c r="L967" s="100"/>
      <c r="M967" s="100"/>
      <c r="N967" s="100"/>
    </row>
    <row r="968" spans="2:14">
      <c r="B968" s="98"/>
      <c r="C968" s="98"/>
      <c r="D968" s="100"/>
      <c r="E968" s="100"/>
      <c r="F968" s="100"/>
      <c r="H968" s="102"/>
      <c r="I968" s="103"/>
      <c r="J968" s="102"/>
      <c r="L968" s="100"/>
      <c r="M968" s="100"/>
      <c r="N968" s="100"/>
    </row>
    <row r="969" spans="2:14">
      <c r="B969" s="98"/>
      <c r="C969" s="98"/>
      <c r="D969" s="100"/>
      <c r="E969" s="100"/>
      <c r="F969" s="100"/>
      <c r="H969" s="102"/>
      <c r="I969" s="103"/>
      <c r="J969" s="102"/>
      <c r="L969" s="100"/>
      <c r="M969" s="100"/>
      <c r="N969" s="100"/>
    </row>
    <row r="970" spans="2:14">
      <c r="B970" s="98"/>
      <c r="C970" s="98"/>
      <c r="D970" s="100"/>
      <c r="E970" s="100"/>
      <c r="F970" s="100"/>
      <c r="H970" s="102"/>
      <c r="I970" s="103"/>
      <c r="J970" s="102"/>
      <c r="L970" s="100"/>
      <c r="M970" s="100"/>
      <c r="N970" s="100"/>
    </row>
    <row r="971" spans="2:14">
      <c r="B971" s="98"/>
      <c r="C971" s="98"/>
      <c r="D971" s="100"/>
      <c r="E971" s="100"/>
      <c r="F971" s="100"/>
      <c r="H971" s="102"/>
      <c r="I971" s="103"/>
      <c r="J971" s="102"/>
      <c r="L971" s="100"/>
      <c r="M971" s="100"/>
      <c r="N971" s="100"/>
    </row>
    <row r="972" spans="2:14">
      <c r="B972" s="98"/>
      <c r="C972" s="98"/>
      <c r="D972" s="100"/>
      <c r="E972" s="100"/>
      <c r="F972" s="100"/>
      <c r="H972" s="102"/>
      <c r="I972" s="103"/>
      <c r="J972" s="102"/>
      <c r="L972" s="100"/>
      <c r="M972" s="100"/>
      <c r="N972" s="100"/>
    </row>
    <row r="973" spans="2:14">
      <c r="B973" s="98"/>
      <c r="C973" s="98"/>
      <c r="D973" s="100"/>
      <c r="E973" s="100"/>
      <c r="F973" s="100"/>
      <c r="H973" s="102"/>
      <c r="I973" s="103"/>
      <c r="J973" s="102"/>
      <c r="L973" s="100"/>
      <c r="M973" s="100"/>
      <c r="N973" s="100"/>
    </row>
    <row r="974" spans="2:14">
      <c r="B974" s="98"/>
      <c r="C974" s="98"/>
      <c r="D974" s="100"/>
      <c r="E974" s="100"/>
      <c r="F974" s="100"/>
      <c r="H974" s="102"/>
      <c r="I974" s="103"/>
      <c r="J974" s="102"/>
      <c r="L974" s="100"/>
      <c r="M974" s="100"/>
      <c r="N974" s="100"/>
    </row>
    <row r="975" spans="2:14">
      <c r="B975" s="98"/>
      <c r="C975" s="98"/>
      <c r="D975" s="100"/>
      <c r="E975" s="100"/>
      <c r="F975" s="100"/>
      <c r="H975" s="102"/>
      <c r="I975" s="103"/>
      <c r="J975" s="102"/>
      <c r="L975" s="100"/>
      <c r="M975" s="100"/>
      <c r="N975" s="100"/>
    </row>
    <row r="976" spans="2:14">
      <c r="B976" s="98"/>
      <c r="C976" s="98"/>
      <c r="D976" s="100"/>
      <c r="E976" s="100"/>
      <c r="F976" s="100"/>
      <c r="H976" s="102"/>
      <c r="I976" s="103"/>
      <c r="J976" s="102"/>
      <c r="L976" s="100"/>
      <c r="M976" s="100"/>
      <c r="N976" s="100"/>
    </row>
    <row r="977" spans="2:14">
      <c r="B977" s="98"/>
      <c r="C977" s="98"/>
      <c r="D977" s="100"/>
      <c r="E977" s="100"/>
      <c r="F977" s="100"/>
      <c r="H977" s="102"/>
      <c r="I977" s="103"/>
      <c r="J977" s="102"/>
      <c r="L977" s="100"/>
      <c r="M977" s="100"/>
      <c r="N977" s="100"/>
    </row>
    <row r="978" spans="2:14">
      <c r="B978" s="98"/>
      <c r="C978" s="98"/>
      <c r="D978" s="100"/>
      <c r="E978" s="100"/>
      <c r="F978" s="100"/>
      <c r="H978" s="102"/>
      <c r="I978" s="103"/>
      <c r="J978" s="102"/>
      <c r="L978" s="100"/>
      <c r="M978" s="100"/>
      <c r="N978" s="100"/>
    </row>
    <row r="979" spans="2:14">
      <c r="B979" s="98"/>
      <c r="C979" s="98"/>
      <c r="D979" s="100"/>
      <c r="E979" s="100"/>
      <c r="F979" s="100"/>
      <c r="H979" s="102"/>
      <c r="I979" s="103"/>
      <c r="J979" s="102"/>
      <c r="L979" s="100"/>
      <c r="M979" s="100"/>
      <c r="N979" s="100"/>
    </row>
    <row r="980" spans="2:14">
      <c r="B980" s="98"/>
      <c r="C980" s="98"/>
      <c r="D980" s="100"/>
      <c r="E980" s="100"/>
      <c r="F980" s="100"/>
      <c r="H980" s="102"/>
      <c r="I980" s="103"/>
      <c r="J980" s="102"/>
      <c r="L980" s="100"/>
      <c r="M980" s="100"/>
      <c r="N980" s="100"/>
    </row>
    <row r="981" spans="2:14">
      <c r="B981" s="98"/>
      <c r="C981" s="98"/>
      <c r="D981" s="100"/>
      <c r="E981" s="100"/>
      <c r="F981" s="100"/>
      <c r="H981" s="102"/>
      <c r="I981" s="103"/>
      <c r="J981" s="102"/>
      <c r="L981" s="100"/>
      <c r="M981" s="100"/>
      <c r="N981" s="100"/>
    </row>
    <row r="982" spans="2:14">
      <c r="B982" s="98"/>
      <c r="C982" s="98"/>
      <c r="D982" s="100"/>
      <c r="E982" s="100"/>
      <c r="F982" s="100"/>
      <c r="H982" s="102"/>
      <c r="I982" s="103"/>
      <c r="J982" s="102"/>
      <c r="L982" s="100"/>
      <c r="M982" s="100"/>
      <c r="N982" s="100"/>
    </row>
    <row r="983" spans="2:14">
      <c r="B983" s="98"/>
      <c r="C983" s="98"/>
      <c r="D983" s="100"/>
      <c r="E983" s="100"/>
      <c r="F983" s="100"/>
      <c r="H983" s="102"/>
      <c r="I983" s="103"/>
      <c r="J983" s="102"/>
      <c r="L983" s="100"/>
      <c r="M983" s="100"/>
      <c r="N983" s="100"/>
    </row>
    <row r="984" spans="2:14">
      <c r="B984" s="98"/>
      <c r="C984" s="98"/>
      <c r="D984" s="100"/>
      <c r="E984" s="100"/>
      <c r="F984" s="100"/>
      <c r="H984" s="102"/>
      <c r="I984" s="103"/>
      <c r="J984" s="102"/>
      <c r="L984" s="100"/>
      <c r="M984" s="100"/>
      <c r="N984" s="100"/>
    </row>
    <row r="985" spans="2:14">
      <c r="B985" s="98"/>
      <c r="C985" s="98"/>
      <c r="D985" s="100"/>
      <c r="E985" s="100"/>
      <c r="F985" s="100"/>
      <c r="H985" s="102"/>
      <c r="I985" s="103"/>
      <c r="J985" s="102"/>
      <c r="L985" s="100"/>
      <c r="M985" s="100"/>
      <c r="N985" s="100"/>
    </row>
    <row r="986" spans="2:14">
      <c r="B986" s="98"/>
      <c r="C986" s="98"/>
      <c r="D986" s="100"/>
      <c r="E986" s="100"/>
      <c r="F986" s="100"/>
      <c r="H986" s="102"/>
      <c r="I986" s="103"/>
      <c r="J986" s="102"/>
      <c r="L986" s="100"/>
      <c r="M986" s="100"/>
      <c r="N986" s="100"/>
    </row>
    <row r="987" spans="2:14">
      <c r="B987" s="98"/>
      <c r="C987" s="98"/>
      <c r="D987" s="100"/>
      <c r="E987" s="100"/>
      <c r="F987" s="100"/>
      <c r="H987" s="102"/>
      <c r="I987" s="103"/>
      <c r="J987" s="102"/>
      <c r="L987" s="100"/>
      <c r="M987" s="100"/>
      <c r="N987" s="100"/>
    </row>
    <row r="988" spans="2:14">
      <c r="B988" s="98"/>
      <c r="C988" s="98"/>
      <c r="D988" s="100"/>
      <c r="E988" s="100"/>
      <c r="F988" s="100"/>
      <c r="H988" s="102"/>
      <c r="I988" s="103"/>
      <c r="J988" s="102"/>
      <c r="L988" s="100"/>
      <c r="M988" s="100"/>
      <c r="N988" s="100"/>
    </row>
    <row r="989" spans="2:14">
      <c r="B989" s="98"/>
      <c r="C989" s="98"/>
      <c r="D989" s="100"/>
      <c r="E989" s="100"/>
      <c r="F989" s="100"/>
      <c r="H989" s="102"/>
      <c r="I989" s="103"/>
      <c r="J989" s="102"/>
      <c r="L989" s="100"/>
      <c r="M989" s="100"/>
      <c r="N989" s="100"/>
    </row>
    <row r="990" spans="2:14">
      <c r="B990" s="98"/>
      <c r="C990" s="98"/>
      <c r="D990" s="100"/>
      <c r="E990" s="100"/>
      <c r="F990" s="100"/>
      <c r="H990" s="102"/>
      <c r="I990" s="103"/>
      <c r="J990" s="102"/>
      <c r="L990" s="100"/>
      <c r="M990" s="100"/>
      <c r="N990" s="100"/>
    </row>
    <row r="991" spans="2:14">
      <c r="B991" s="98"/>
      <c r="C991" s="98"/>
      <c r="D991" s="100"/>
      <c r="E991" s="100"/>
      <c r="F991" s="100"/>
      <c r="H991" s="102"/>
      <c r="I991" s="103"/>
      <c r="J991" s="102"/>
      <c r="L991" s="100"/>
      <c r="M991" s="100"/>
      <c r="N991" s="100"/>
    </row>
    <row r="992" spans="2:14">
      <c r="B992" s="98"/>
      <c r="C992" s="98"/>
      <c r="D992" s="100"/>
      <c r="E992" s="100"/>
      <c r="F992" s="100"/>
      <c r="H992" s="102"/>
      <c r="I992" s="103"/>
      <c r="J992" s="102"/>
      <c r="L992" s="100"/>
      <c r="M992" s="100"/>
      <c r="N992" s="100"/>
    </row>
    <row r="993" spans="2:14">
      <c r="B993" s="98"/>
      <c r="C993" s="98"/>
      <c r="D993" s="100"/>
      <c r="E993" s="100"/>
      <c r="F993" s="100"/>
      <c r="H993" s="102"/>
      <c r="I993" s="103"/>
      <c r="J993" s="102"/>
      <c r="L993" s="100"/>
      <c r="M993" s="100"/>
      <c r="N993" s="100"/>
    </row>
    <row r="994" spans="2:14">
      <c r="B994" s="98"/>
      <c r="C994" s="98"/>
      <c r="D994" s="100"/>
      <c r="E994" s="100"/>
      <c r="F994" s="100"/>
      <c r="H994" s="102"/>
      <c r="I994" s="103"/>
      <c r="J994" s="102"/>
      <c r="L994" s="100"/>
      <c r="M994" s="100"/>
      <c r="N994" s="100"/>
    </row>
    <row r="995" spans="2:14">
      <c r="B995" s="98"/>
      <c r="C995" s="98"/>
      <c r="D995" s="100"/>
      <c r="E995" s="100"/>
      <c r="F995" s="100"/>
      <c r="H995" s="102"/>
      <c r="I995" s="103"/>
      <c r="J995" s="102"/>
      <c r="L995" s="100"/>
      <c r="M995" s="100"/>
      <c r="N995" s="100"/>
    </row>
    <row r="996" spans="2:14">
      <c r="B996" s="98"/>
      <c r="C996" s="98"/>
      <c r="D996" s="100"/>
      <c r="E996" s="100"/>
      <c r="F996" s="100"/>
      <c r="H996" s="102"/>
      <c r="I996" s="103"/>
      <c r="J996" s="102"/>
      <c r="L996" s="100"/>
      <c r="M996" s="100"/>
      <c r="N996" s="100"/>
    </row>
    <row r="997" spans="2:14">
      <c r="B997" s="98"/>
      <c r="C997" s="98"/>
      <c r="D997" s="100"/>
      <c r="E997" s="100"/>
      <c r="F997" s="100"/>
      <c r="H997" s="102"/>
      <c r="I997" s="103"/>
      <c r="J997" s="102"/>
      <c r="L997" s="100"/>
      <c r="M997" s="100"/>
      <c r="N997" s="100"/>
    </row>
    <row r="998" spans="2:14">
      <c r="B998" s="98"/>
      <c r="C998" s="98"/>
      <c r="D998" s="100"/>
      <c r="E998" s="100"/>
      <c r="F998" s="100"/>
      <c r="H998" s="102"/>
      <c r="I998" s="103"/>
      <c r="J998" s="102"/>
      <c r="L998" s="100"/>
      <c r="M998" s="100"/>
      <c r="N998" s="100"/>
    </row>
    <row r="999" spans="2:14">
      <c r="B999" s="98"/>
      <c r="C999" s="98"/>
      <c r="D999" s="100"/>
      <c r="E999" s="100"/>
      <c r="F999" s="100"/>
      <c r="H999" s="102"/>
      <c r="I999" s="103"/>
      <c r="J999" s="102"/>
      <c r="L999" s="100"/>
      <c r="M999" s="100"/>
      <c r="N999" s="100"/>
    </row>
    <row r="1000" spans="2:14">
      <c r="B1000" s="98"/>
      <c r="C1000" s="98"/>
      <c r="D1000" s="100"/>
      <c r="E1000" s="100"/>
      <c r="F1000" s="100"/>
      <c r="H1000" s="102"/>
      <c r="I1000" s="103"/>
      <c r="J1000" s="102"/>
      <c r="L1000" s="100"/>
      <c r="M1000" s="100"/>
      <c r="N1000" s="100"/>
    </row>
    <row r="1001" spans="2:14">
      <c r="B1001" s="98"/>
      <c r="C1001" s="98"/>
      <c r="D1001" s="100"/>
      <c r="E1001" s="100"/>
      <c r="F1001" s="100"/>
      <c r="H1001" s="102"/>
      <c r="I1001" s="103"/>
      <c r="J1001" s="102"/>
      <c r="L1001" s="100"/>
      <c r="M1001" s="100"/>
      <c r="N1001" s="100"/>
    </row>
    <row r="1002" spans="2:14">
      <c r="B1002" s="98"/>
      <c r="C1002" s="98"/>
      <c r="D1002" s="100"/>
      <c r="E1002" s="100"/>
      <c r="F1002" s="100"/>
      <c r="H1002" s="102"/>
      <c r="I1002" s="103"/>
      <c r="J1002" s="102"/>
      <c r="L1002" s="100"/>
      <c r="M1002" s="100"/>
      <c r="N1002" s="100"/>
    </row>
    <row r="1003" spans="2:14">
      <c r="B1003" s="98"/>
      <c r="C1003" s="98"/>
      <c r="D1003" s="100"/>
      <c r="E1003" s="100"/>
      <c r="F1003" s="100"/>
      <c r="H1003" s="102"/>
      <c r="I1003" s="103"/>
      <c r="J1003" s="102"/>
      <c r="L1003" s="100"/>
      <c r="M1003" s="100"/>
      <c r="N1003" s="100"/>
    </row>
    <row r="1004" spans="2:14">
      <c r="B1004" s="98"/>
      <c r="C1004" s="98"/>
      <c r="D1004" s="100"/>
      <c r="E1004" s="100"/>
      <c r="F1004" s="100"/>
      <c r="H1004" s="102"/>
      <c r="I1004" s="103"/>
      <c r="J1004" s="102"/>
      <c r="L1004" s="100"/>
      <c r="M1004" s="100"/>
      <c r="N1004" s="100"/>
    </row>
    <row r="1005" spans="2:14">
      <c r="B1005" s="98"/>
      <c r="C1005" s="98"/>
      <c r="D1005" s="100"/>
      <c r="E1005" s="100"/>
      <c r="F1005" s="100"/>
      <c r="H1005" s="102"/>
      <c r="I1005" s="103"/>
      <c r="J1005" s="102"/>
      <c r="L1005" s="100"/>
      <c r="M1005" s="100"/>
      <c r="N1005" s="100"/>
    </row>
    <row r="1006" spans="2:14">
      <c r="B1006" s="98"/>
      <c r="C1006" s="98"/>
      <c r="D1006" s="100"/>
      <c r="E1006" s="100"/>
      <c r="F1006" s="100"/>
      <c r="H1006" s="102"/>
      <c r="I1006" s="103"/>
      <c r="J1006" s="102"/>
      <c r="L1006" s="100"/>
      <c r="M1006" s="100"/>
      <c r="N1006" s="100"/>
    </row>
    <row r="1007" spans="2:14">
      <c r="B1007" s="98"/>
      <c r="C1007" s="98"/>
      <c r="D1007" s="100"/>
      <c r="E1007" s="100"/>
      <c r="F1007" s="100"/>
      <c r="H1007" s="102"/>
      <c r="I1007" s="103"/>
      <c r="J1007" s="102"/>
      <c r="L1007" s="100"/>
      <c r="M1007" s="100"/>
      <c r="N1007" s="100"/>
    </row>
    <row r="1008" spans="2:14">
      <c r="B1008" s="98"/>
      <c r="C1008" s="98"/>
      <c r="D1008" s="100"/>
      <c r="E1008" s="100"/>
      <c r="F1008" s="100"/>
      <c r="H1008" s="102"/>
      <c r="I1008" s="103"/>
      <c r="J1008" s="102"/>
      <c r="L1008" s="100"/>
      <c r="M1008" s="100"/>
      <c r="N1008" s="100"/>
    </row>
    <row r="1009" spans="2:14">
      <c r="B1009" s="98"/>
      <c r="C1009" s="98"/>
      <c r="D1009" s="100"/>
      <c r="E1009" s="100"/>
      <c r="F1009" s="100"/>
      <c r="H1009" s="102"/>
      <c r="I1009" s="103"/>
      <c r="J1009" s="102"/>
      <c r="L1009" s="100"/>
      <c r="M1009" s="100"/>
      <c r="N1009" s="100"/>
    </row>
    <row r="1010" spans="2:14">
      <c r="B1010" s="98"/>
      <c r="C1010" s="98"/>
      <c r="D1010" s="100"/>
      <c r="E1010" s="100"/>
      <c r="F1010" s="100"/>
      <c r="H1010" s="102"/>
      <c r="I1010" s="103"/>
      <c r="J1010" s="102"/>
      <c r="L1010" s="100"/>
      <c r="M1010" s="100"/>
      <c r="N1010" s="100"/>
    </row>
    <row r="1011" spans="2:14">
      <c r="B1011" s="98"/>
      <c r="C1011" s="98"/>
      <c r="D1011" s="100"/>
      <c r="E1011" s="100"/>
      <c r="F1011" s="100"/>
      <c r="H1011" s="102"/>
      <c r="I1011" s="103"/>
      <c r="J1011" s="102"/>
      <c r="L1011" s="100"/>
      <c r="M1011" s="100"/>
      <c r="N1011" s="100"/>
    </row>
    <row r="1012" spans="2:14">
      <c r="B1012" s="98"/>
      <c r="C1012" s="98"/>
      <c r="D1012" s="100"/>
      <c r="E1012" s="100"/>
      <c r="F1012" s="100"/>
      <c r="H1012" s="102"/>
      <c r="I1012" s="103"/>
      <c r="J1012" s="102"/>
      <c r="L1012" s="100"/>
      <c r="M1012" s="100"/>
      <c r="N1012" s="100"/>
    </row>
    <row r="1013" spans="2:14">
      <c r="B1013" s="98"/>
      <c r="C1013" s="98"/>
      <c r="D1013" s="100"/>
      <c r="E1013" s="100"/>
      <c r="F1013" s="100"/>
      <c r="H1013" s="102"/>
      <c r="I1013" s="103"/>
      <c r="J1013" s="102"/>
      <c r="L1013" s="100"/>
      <c r="M1013" s="100"/>
      <c r="N1013" s="100"/>
    </row>
    <row r="1014" spans="2:14">
      <c r="B1014" s="98"/>
      <c r="C1014" s="98"/>
      <c r="D1014" s="100"/>
      <c r="E1014" s="100"/>
      <c r="F1014" s="100"/>
      <c r="H1014" s="102"/>
      <c r="I1014" s="103"/>
      <c r="J1014" s="102"/>
      <c r="L1014" s="100"/>
      <c r="M1014" s="100"/>
      <c r="N1014" s="100"/>
    </row>
    <row r="1015" spans="2:14">
      <c r="B1015" s="98"/>
      <c r="C1015" s="98"/>
      <c r="D1015" s="100"/>
      <c r="E1015" s="100"/>
      <c r="F1015" s="100"/>
      <c r="H1015" s="102"/>
      <c r="I1015" s="103"/>
      <c r="J1015" s="102"/>
      <c r="L1015" s="100"/>
      <c r="M1015" s="100"/>
      <c r="N1015" s="100"/>
    </row>
    <row r="1016" spans="2:14">
      <c r="B1016" s="98"/>
      <c r="C1016" s="98"/>
      <c r="D1016" s="100"/>
      <c r="E1016" s="100"/>
      <c r="F1016" s="100"/>
      <c r="H1016" s="102"/>
      <c r="I1016" s="103"/>
      <c r="J1016" s="102"/>
      <c r="L1016" s="100"/>
      <c r="M1016" s="100"/>
      <c r="N1016" s="100"/>
    </row>
    <row r="1017" spans="2:14">
      <c r="B1017" s="98"/>
      <c r="C1017" s="98"/>
      <c r="D1017" s="100"/>
      <c r="E1017" s="100"/>
      <c r="F1017" s="100"/>
      <c r="H1017" s="102"/>
      <c r="I1017" s="103"/>
      <c r="J1017" s="102"/>
      <c r="L1017" s="100"/>
      <c r="M1017" s="100"/>
      <c r="N1017" s="100"/>
    </row>
    <row r="1018" spans="2:14">
      <c r="B1018" s="98"/>
      <c r="C1018" s="98"/>
      <c r="D1018" s="100"/>
      <c r="E1018" s="100"/>
      <c r="F1018" s="100"/>
      <c r="H1018" s="102"/>
      <c r="I1018" s="103"/>
      <c r="J1018" s="102"/>
      <c r="L1018" s="100"/>
      <c r="M1018" s="100"/>
      <c r="N1018" s="100"/>
    </row>
    <row r="1019" spans="2:14">
      <c r="B1019" s="98"/>
      <c r="C1019" s="98"/>
      <c r="D1019" s="100"/>
      <c r="E1019" s="100"/>
      <c r="F1019" s="100"/>
      <c r="H1019" s="102"/>
      <c r="I1019" s="103"/>
      <c r="J1019" s="102"/>
      <c r="L1019" s="100"/>
      <c r="M1019" s="100"/>
      <c r="N1019" s="100"/>
    </row>
    <row r="1020" spans="2:14">
      <c r="B1020" s="98"/>
      <c r="C1020" s="98"/>
      <c r="D1020" s="100"/>
      <c r="E1020" s="100"/>
      <c r="F1020" s="100"/>
      <c r="H1020" s="102"/>
      <c r="I1020" s="103"/>
      <c r="J1020" s="102"/>
      <c r="L1020" s="100"/>
      <c r="M1020" s="100"/>
      <c r="N1020" s="100"/>
    </row>
    <row r="1021" spans="2:14">
      <c r="B1021" s="98"/>
      <c r="C1021" s="98"/>
      <c r="D1021" s="100"/>
      <c r="E1021" s="100"/>
      <c r="F1021" s="100"/>
      <c r="H1021" s="102"/>
      <c r="I1021" s="103"/>
      <c r="J1021" s="102"/>
      <c r="L1021" s="100"/>
      <c r="M1021" s="100"/>
      <c r="N1021" s="100"/>
    </row>
    <row r="1022" spans="2:14">
      <c r="B1022" s="98"/>
      <c r="C1022" s="98"/>
      <c r="D1022" s="100"/>
      <c r="E1022" s="100"/>
      <c r="F1022" s="100"/>
      <c r="H1022" s="102"/>
      <c r="I1022" s="103"/>
      <c r="J1022" s="102"/>
      <c r="L1022" s="100"/>
      <c r="M1022" s="100"/>
      <c r="N1022" s="100"/>
    </row>
    <row r="1023" spans="2:14">
      <c r="B1023" s="98"/>
      <c r="C1023" s="98"/>
      <c r="D1023" s="100"/>
      <c r="E1023" s="100"/>
      <c r="F1023" s="100"/>
      <c r="H1023" s="102"/>
      <c r="I1023" s="103"/>
      <c r="J1023" s="102"/>
      <c r="L1023" s="100"/>
      <c r="M1023" s="100"/>
      <c r="N1023" s="100"/>
    </row>
    <row r="1024" spans="2:14">
      <c r="B1024" s="98"/>
      <c r="C1024" s="98"/>
      <c r="D1024" s="100"/>
      <c r="E1024" s="100"/>
      <c r="F1024" s="100"/>
      <c r="H1024" s="102"/>
      <c r="I1024" s="103"/>
      <c r="J1024" s="102"/>
      <c r="L1024" s="100"/>
      <c r="M1024" s="100"/>
      <c r="N1024" s="100"/>
    </row>
    <row r="1025" spans="2:14">
      <c r="B1025" s="98"/>
      <c r="C1025" s="98"/>
      <c r="D1025" s="100"/>
      <c r="E1025" s="100"/>
      <c r="F1025" s="100"/>
      <c r="H1025" s="102"/>
      <c r="I1025" s="103"/>
      <c r="J1025" s="102"/>
      <c r="L1025" s="100"/>
      <c r="M1025" s="100"/>
      <c r="N1025" s="100"/>
    </row>
    <row r="1026" spans="2:14">
      <c r="B1026" s="98"/>
      <c r="C1026" s="98"/>
      <c r="D1026" s="100"/>
      <c r="E1026" s="100"/>
      <c r="F1026" s="100"/>
      <c r="H1026" s="102"/>
      <c r="I1026" s="103"/>
      <c r="J1026" s="102"/>
      <c r="L1026" s="100"/>
      <c r="M1026" s="100"/>
      <c r="N1026" s="100"/>
    </row>
    <row r="1027" spans="2:14">
      <c r="B1027" s="98"/>
      <c r="C1027" s="98"/>
      <c r="D1027" s="100"/>
      <c r="E1027" s="100"/>
      <c r="F1027" s="100"/>
      <c r="H1027" s="102"/>
      <c r="I1027" s="103"/>
      <c r="J1027" s="102"/>
      <c r="L1027" s="100"/>
      <c r="M1027" s="100"/>
      <c r="N1027" s="100"/>
    </row>
    <row r="1028" spans="2:14">
      <c r="B1028" s="98"/>
      <c r="C1028" s="98"/>
      <c r="D1028" s="100"/>
      <c r="E1028" s="100"/>
      <c r="F1028" s="100"/>
      <c r="H1028" s="102"/>
      <c r="I1028" s="103"/>
      <c r="J1028" s="102"/>
      <c r="L1028" s="100"/>
      <c r="M1028" s="100"/>
      <c r="N1028" s="100"/>
    </row>
    <row r="1029" spans="2:14">
      <c r="B1029" s="98"/>
      <c r="C1029" s="98"/>
      <c r="D1029" s="100"/>
      <c r="E1029" s="100"/>
      <c r="F1029" s="100"/>
      <c r="H1029" s="102"/>
      <c r="I1029" s="103"/>
      <c r="J1029" s="102"/>
      <c r="L1029" s="100"/>
      <c r="M1029" s="100"/>
      <c r="N1029" s="100"/>
    </row>
    <row r="1030" spans="2:14">
      <c r="B1030" s="98"/>
      <c r="C1030" s="98"/>
      <c r="D1030" s="100"/>
      <c r="E1030" s="100"/>
      <c r="F1030" s="100"/>
      <c r="H1030" s="102"/>
      <c r="I1030" s="103"/>
      <c r="J1030" s="102"/>
      <c r="L1030" s="100"/>
      <c r="M1030" s="100"/>
      <c r="N1030" s="100"/>
    </row>
    <row r="1031" spans="2:14">
      <c r="B1031" s="98"/>
      <c r="C1031" s="98"/>
      <c r="D1031" s="100"/>
      <c r="E1031" s="100"/>
      <c r="F1031" s="100"/>
      <c r="H1031" s="102"/>
      <c r="I1031" s="103"/>
      <c r="J1031" s="102"/>
      <c r="L1031" s="100"/>
      <c r="M1031" s="100"/>
      <c r="N1031" s="100"/>
    </row>
    <row r="1032" spans="2:14">
      <c r="B1032" s="98"/>
      <c r="C1032" s="98"/>
      <c r="D1032" s="100"/>
      <c r="E1032" s="100"/>
      <c r="F1032" s="100"/>
      <c r="H1032" s="102"/>
      <c r="I1032" s="103"/>
      <c r="J1032" s="102"/>
      <c r="L1032" s="100"/>
      <c r="M1032" s="100"/>
      <c r="N1032" s="100"/>
    </row>
    <row r="1033" spans="2:14">
      <c r="B1033" s="98"/>
      <c r="C1033" s="98"/>
      <c r="D1033" s="100"/>
      <c r="E1033" s="100"/>
      <c r="F1033" s="100"/>
      <c r="H1033" s="102"/>
      <c r="I1033" s="103"/>
      <c r="J1033" s="102"/>
      <c r="L1033" s="100"/>
      <c r="M1033" s="100"/>
      <c r="N1033" s="100"/>
    </row>
    <row r="1034" spans="2:14">
      <c r="B1034" s="98"/>
      <c r="C1034" s="98"/>
      <c r="D1034" s="100"/>
      <c r="E1034" s="100"/>
      <c r="F1034" s="100"/>
      <c r="H1034" s="102"/>
      <c r="I1034" s="103"/>
      <c r="J1034" s="102"/>
      <c r="L1034" s="100"/>
      <c r="M1034" s="100"/>
      <c r="N1034" s="100"/>
    </row>
    <row r="1035" spans="2:14">
      <c r="B1035" s="98"/>
      <c r="C1035" s="98"/>
      <c r="D1035" s="100"/>
      <c r="E1035" s="100"/>
      <c r="F1035" s="100"/>
      <c r="H1035" s="102"/>
      <c r="I1035" s="103"/>
      <c r="J1035" s="102"/>
      <c r="L1035" s="100"/>
      <c r="M1035" s="100"/>
      <c r="N1035" s="100"/>
    </row>
    <row r="1036" spans="2:14">
      <c r="B1036" s="98"/>
      <c r="C1036" s="98"/>
      <c r="D1036" s="100"/>
      <c r="E1036" s="100"/>
      <c r="F1036" s="100"/>
      <c r="H1036" s="102"/>
      <c r="I1036" s="103"/>
      <c r="J1036" s="102"/>
      <c r="L1036" s="100"/>
      <c r="M1036" s="100"/>
      <c r="N1036" s="100"/>
    </row>
    <row r="1037" spans="2:14">
      <c r="B1037" s="98"/>
      <c r="C1037" s="98"/>
      <c r="D1037" s="100"/>
      <c r="E1037" s="100"/>
      <c r="F1037" s="100"/>
      <c r="H1037" s="102"/>
      <c r="I1037" s="103"/>
      <c r="J1037" s="102"/>
      <c r="L1037" s="100"/>
      <c r="M1037" s="100"/>
      <c r="N1037" s="100"/>
    </row>
    <row r="1038" spans="2:14">
      <c r="B1038" s="98"/>
      <c r="C1038" s="98"/>
      <c r="D1038" s="100"/>
      <c r="E1038" s="100"/>
      <c r="F1038" s="100"/>
      <c r="H1038" s="102"/>
      <c r="I1038" s="103"/>
      <c r="J1038" s="102"/>
      <c r="L1038" s="100"/>
      <c r="M1038" s="100"/>
      <c r="N1038" s="100"/>
    </row>
    <row r="1039" spans="2:14">
      <c r="B1039" s="98"/>
      <c r="C1039" s="98"/>
      <c r="D1039" s="100"/>
      <c r="E1039" s="100"/>
      <c r="F1039" s="100"/>
      <c r="H1039" s="102"/>
      <c r="I1039" s="103"/>
      <c r="J1039" s="102"/>
      <c r="L1039" s="100"/>
      <c r="M1039" s="100"/>
      <c r="N1039" s="100"/>
    </row>
    <row r="1040" spans="2:14">
      <c r="B1040" s="98"/>
      <c r="C1040" s="98"/>
      <c r="D1040" s="100"/>
      <c r="E1040" s="100"/>
      <c r="F1040" s="100"/>
      <c r="H1040" s="102"/>
      <c r="I1040" s="103"/>
      <c r="J1040" s="102"/>
      <c r="L1040" s="100"/>
      <c r="M1040" s="100"/>
      <c r="N1040" s="100"/>
    </row>
    <row r="1041" spans="2:14">
      <c r="B1041" s="98"/>
      <c r="C1041" s="98"/>
      <c r="D1041" s="100"/>
      <c r="E1041" s="100"/>
      <c r="F1041" s="100"/>
      <c r="H1041" s="102"/>
      <c r="I1041" s="103"/>
      <c r="J1041" s="102"/>
      <c r="L1041" s="100"/>
      <c r="M1041" s="100"/>
      <c r="N1041" s="100"/>
    </row>
    <row r="1042" spans="2:14">
      <c r="B1042" s="98"/>
      <c r="C1042" s="98"/>
      <c r="D1042" s="100"/>
      <c r="E1042" s="100"/>
      <c r="F1042" s="100"/>
      <c r="H1042" s="102"/>
      <c r="I1042" s="103"/>
      <c r="J1042" s="102"/>
      <c r="L1042" s="100"/>
      <c r="M1042" s="100"/>
      <c r="N1042" s="100"/>
    </row>
    <row r="1043" spans="2:14">
      <c r="B1043" s="98"/>
      <c r="C1043" s="98"/>
      <c r="D1043" s="100"/>
      <c r="E1043" s="100"/>
      <c r="F1043" s="100"/>
      <c r="H1043" s="102"/>
      <c r="I1043" s="103"/>
      <c r="J1043" s="102"/>
      <c r="L1043" s="100"/>
      <c r="M1043" s="100"/>
      <c r="N1043" s="100"/>
    </row>
    <row r="1044" spans="2:14">
      <c r="B1044" s="98"/>
      <c r="C1044" s="98"/>
      <c r="D1044" s="100"/>
      <c r="E1044" s="100"/>
      <c r="F1044" s="100"/>
      <c r="H1044" s="102"/>
      <c r="I1044" s="103"/>
      <c r="J1044" s="102"/>
      <c r="L1044" s="100"/>
      <c r="M1044" s="100"/>
      <c r="N1044" s="100"/>
    </row>
    <row r="1045" spans="2:14">
      <c r="B1045" s="98"/>
      <c r="C1045" s="98"/>
      <c r="D1045" s="100"/>
      <c r="E1045" s="100"/>
      <c r="F1045" s="100"/>
      <c r="H1045" s="102"/>
      <c r="I1045" s="103"/>
      <c r="J1045" s="102"/>
      <c r="L1045" s="100"/>
      <c r="M1045" s="100"/>
      <c r="N1045" s="100"/>
    </row>
    <row r="1046" spans="2:14">
      <c r="B1046" s="98"/>
      <c r="C1046" s="98"/>
      <c r="D1046" s="100"/>
      <c r="E1046" s="100"/>
      <c r="F1046" s="100"/>
      <c r="H1046" s="102"/>
      <c r="I1046" s="103"/>
      <c r="J1046" s="102"/>
      <c r="L1046" s="100"/>
      <c r="M1046" s="100"/>
      <c r="N1046" s="100"/>
    </row>
    <row r="1047" spans="2:14">
      <c r="B1047" s="98"/>
      <c r="C1047" s="98"/>
      <c r="D1047" s="100"/>
      <c r="E1047" s="100"/>
      <c r="F1047" s="100"/>
      <c r="H1047" s="102"/>
      <c r="I1047" s="103"/>
      <c r="J1047" s="102"/>
      <c r="L1047" s="100"/>
      <c r="M1047" s="100"/>
      <c r="N1047" s="100"/>
    </row>
    <row r="1048" spans="2:14">
      <c r="B1048" s="98"/>
      <c r="C1048" s="98"/>
      <c r="D1048" s="100"/>
      <c r="E1048" s="100"/>
      <c r="F1048" s="100"/>
      <c r="H1048" s="102"/>
      <c r="I1048" s="103"/>
      <c r="J1048" s="102"/>
      <c r="L1048" s="100"/>
      <c r="M1048" s="100"/>
      <c r="N1048" s="100"/>
    </row>
    <row r="1049" spans="2:14">
      <c r="B1049" s="98"/>
      <c r="C1049" s="98"/>
      <c r="D1049" s="100"/>
      <c r="E1049" s="100"/>
      <c r="F1049" s="100"/>
      <c r="H1049" s="102"/>
      <c r="I1049" s="103"/>
      <c r="J1049" s="102"/>
      <c r="L1049" s="100"/>
      <c r="M1049" s="100"/>
      <c r="N1049" s="100"/>
    </row>
    <row r="1050" spans="2:14">
      <c r="B1050" s="98"/>
      <c r="C1050" s="98"/>
      <c r="D1050" s="100"/>
      <c r="E1050" s="100"/>
      <c r="F1050" s="100"/>
      <c r="H1050" s="102"/>
      <c r="I1050" s="103"/>
      <c r="J1050" s="102"/>
      <c r="L1050" s="100"/>
      <c r="M1050" s="100"/>
      <c r="N1050" s="100"/>
    </row>
    <row r="1051" spans="2:14">
      <c r="B1051" s="98"/>
      <c r="C1051" s="98"/>
      <c r="D1051" s="100"/>
      <c r="E1051" s="100"/>
      <c r="F1051" s="100"/>
      <c r="H1051" s="102"/>
      <c r="I1051" s="103"/>
      <c r="J1051" s="102"/>
      <c r="L1051" s="100"/>
      <c r="M1051" s="100"/>
      <c r="N1051" s="100"/>
    </row>
    <row r="1052" spans="2:14">
      <c r="B1052" s="98"/>
      <c r="C1052" s="98"/>
      <c r="D1052" s="100"/>
      <c r="E1052" s="100"/>
      <c r="F1052" s="100"/>
      <c r="H1052" s="102"/>
      <c r="I1052" s="103"/>
      <c r="J1052" s="102"/>
      <c r="L1052" s="100"/>
      <c r="M1052" s="100"/>
      <c r="N1052" s="100"/>
    </row>
    <row r="1053" spans="2:14">
      <c r="B1053" s="98"/>
      <c r="C1053" s="98"/>
      <c r="D1053" s="100"/>
      <c r="E1053" s="100"/>
      <c r="F1053" s="100"/>
      <c r="H1053" s="102"/>
      <c r="I1053" s="103"/>
      <c r="J1053" s="102"/>
      <c r="L1053" s="100"/>
      <c r="M1053" s="100"/>
      <c r="N1053" s="100"/>
    </row>
    <row r="1054" spans="2:14">
      <c r="B1054" s="98"/>
      <c r="C1054" s="98"/>
      <c r="D1054" s="100"/>
      <c r="E1054" s="100"/>
      <c r="F1054" s="100"/>
      <c r="H1054" s="102"/>
      <c r="I1054" s="103"/>
      <c r="J1054" s="102"/>
      <c r="L1054" s="100"/>
      <c r="M1054" s="100"/>
      <c r="N1054" s="100"/>
    </row>
    <row r="1055" spans="2:14">
      <c r="B1055" s="98"/>
      <c r="C1055" s="98"/>
      <c r="D1055" s="100"/>
      <c r="E1055" s="100"/>
      <c r="F1055" s="100"/>
      <c r="H1055" s="102"/>
      <c r="I1055" s="103"/>
      <c r="J1055" s="102"/>
      <c r="L1055" s="100"/>
      <c r="M1055" s="100"/>
      <c r="N1055" s="100"/>
    </row>
    <row r="1056" spans="2:14">
      <c r="B1056" s="98"/>
      <c r="C1056" s="98"/>
      <c r="D1056" s="100"/>
      <c r="E1056" s="100"/>
      <c r="F1056" s="100"/>
      <c r="H1056" s="102"/>
      <c r="I1056" s="103"/>
      <c r="J1056" s="102"/>
      <c r="L1056" s="100"/>
      <c r="M1056" s="100"/>
      <c r="N1056" s="100"/>
    </row>
    <row r="1057" spans="2:14">
      <c r="B1057" s="98"/>
      <c r="C1057" s="98"/>
      <c r="D1057" s="100"/>
      <c r="E1057" s="100"/>
      <c r="F1057" s="100"/>
      <c r="H1057" s="102"/>
      <c r="I1057" s="103"/>
      <c r="J1057" s="102"/>
      <c r="L1057" s="100"/>
      <c r="M1057" s="100"/>
      <c r="N1057" s="100"/>
    </row>
    <row r="1058" spans="2:14">
      <c r="B1058" s="98"/>
      <c r="C1058" s="98"/>
      <c r="D1058" s="100"/>
      <c r="E1058" s="100"/>
      <c r="F1058" s="100"/>
      <c r="H1058" s="102"/>
      <c r="I1058" s="103"/>
      <c r="J1058" s="102"/>
      <c r="L1058" s="100"/>
      <c r="M1058" s="100"/>
      <c r="N1058" s="100"/>
    </row>
    <row r="1059" spans="2:14">
      <c r="B1059" s="98"/>
      <c r="C1059" s="98"/>
      <c r="D1059" s="100"/>
      <c r="E1059" s="100"/>
      <c r="F1059" s="100"/>
      <c r="H1059" s="102"/>
      <c r="I1059" s="103"/>
      <c r="J1059" s="102"/>
      <c r="L1059" s="100"/>
      <c r="M1059" s="100"/>
      <c r="N1059" s="100"/>
    </row>
    <row r="1060" spans="2:14">
      <c r="B1060" s="98"/>
      <c r="C1060" s="98"/>
      <c r="D1060" s="100"/>
      <c r="E1060" s="100"/>
      <c r="F1060" s="100"/>
      <c r="H1060" s="102"/>
      <c r="I1060" s="103"/>
      <c r="J1060" s="102"/>
      <c r="L1060" s="100"/>
      <c r="M1060" s="100"/>
      <c r="N1060" s="100"/>
    </row>
    <row r="1061" spans="2:14">
      <c r="B1061" s="98"/>
      <c r="C1061" s="98"/>
      <c r="D1061" s="100"/>
      <c r="E1061" s="100"/>
      <c r="F1061" s="100"/>
      <c r="H1061" s="102"/>
      <c r="I1061" s="103"/>
      <c r="J1061" s="102"/>
      <c r="L1061" s="100"/>
      <c r="M1061" s="100"/>
      <c r="N1061" s="100"/>
    </row>
    <row r="1062" spans="2:14">
      <c r="B1062" s="98"/>
      <c r="C1062" s="98"/>
      <c r="D1062" s="100"/>
      <c r="E1062" s="100"/>
      <c r="F1062" s="100"/>
      <c r="H1062" s="102"/>
      <c r="I1062" s="103"/>
      <c r="J1062" s="102"/>
      <c r="L1062" s="100"/>
      <c r="M1062" s="100"/>
      <c r="N1062" s="100"/>
    </row>
    <row r="1063" spans="2:14">
      <c r="B1063" s="98"/>
      <c r="C1063" s="98"/>
      <c r="D1063" s="100"/>
      <c r="E1063" s="100"/>
      <c r="F1063" s="100"/>
      <c r="H1063" s="102"/>
      <c r="I1063" s="103"/>
      <c r="J1063" s="102"/>
      <c r="L1063" s="100"/>
      <c r="M1063" s="100"/>
      <c r="N1063" s="100"/>
    </row>
    <row r="1064" spans="2:14">
      <c r="B1064" s="98"/>
      <c r="C1064" s="98"/>
      <c r="D1064" s="100"/>
      <c r="E1064" s="100"/>
      <c r="F1064" s="100"/>
      <c r="H1064" s="102"/>
      <c r="I1064" s="103"/>
      <c r="J1064" s="102"/>
      <c r="L1064" s="100"/>
      <c r="M1064" s="100"/>
      <c r="N1064" s="100"/>
    </row>
    <row r="1065" spans="2:14">
      <c r="B1065" s="98"/>
      <c r="C1065" s="98"/>
      <c r="D1065" s="100"/>
      <c r="E1065" s="100"/>
      <c r="F1065" s="100"/>
      <c r="H1065" s="102"/>
      <c r="I1065" s="103"/>
      <c r="J1065" s="102"/>
      <c r="L1065" s="100"/>
      <c r="M1065" s="100"/>
      <c r="N1065" s="100"/>
    </row>
    <row r="1066" spans="2:14">
      <c r="B1066" s="98"/>
      <c r="C1066" s="98"/>
      <c r="D1066" s="100"/>
      <c r="E1066" s="100"/>
      <c r="F1066" s="100"/>
      <c r="H1066" s="102"/>
      <c r="I1066" s="103"/>
      <c r="J1066" s="102"/>
      <c r="L1066" s="100"/>
      <c r="M1066" s="100"/>
      <c r="N1066" s="100"/>
    </row>
    <row r="1067" spans="2:14">
      <c r="B1067" s="98"/>
      <c r="C1067" s="98"/>
      <c r="D1067" s="100"/>
      <c r="E1067" s="100"/>
      <c r="F1067" s="100"/>
      <c r="H1067" s="102"/>
      <c r="I1067" s="103"/>
      <c r="J1067" s="102"/>
      <c r="L1067" s="100"/>
      <c r="M1067" s="100"/>
      <c r="N1067" s="100"/>
    </row>
    <row r="1068" spans="2:14">
      <c r="B1068" s="98"/>
      <c r="C1068" s="98"/>
      <c r="D1068" s="100"/>
      <c r="E1068" s="100"/>
      <c r="F1068" s="100"/>
      <c r="H1068" s="102"/>
      <c r="I1068" s="103"/>
      <c r="J1068" s="102"/>
      <c r="L1068" s="100"/>
      <c r="M1068" s="100"/>
      <c r="N1068" s="100"/>
    </row>
    <row r="1069" spans="2:14">
      <c r="B1069" s="98"/>
      <c r="C1069" s="98"/>
      <c r="D1069" s="100"/>
      <c r="E1069" s="100"/>
      <c r="F1069" s="100"/>
      <c r="H1069" s="102"/>
      <c r="I1069" s="103"/>
      <c r="J1069" s="102"/>
      <c r="L1069" s="100"/>
      <c r="M1069" s="100"/>
      <c r="N1069" s="100"/>
    </row>
    <row r="1070" spans="2:14">
      <c r="B1070" s="98"/>
      <c r="C1070" s="98"/>
      <c r="D1070" s="100"/>
      <c r="E1070" s="100"/>
      <c r="F1070" s="100"/>
      <c r="H1070" s="102"/>
      <c r="I1070" s="103"/>
      <c r="J1070" s="102"/>
      <c r="L1070" s="100"/>
      <c r="M1070" s="100"/>
      <c r="N1070" s="100"/>
    </row>
    <row r="1071" spans="2:14">
      <c r="B1071" s="98"/>
      <c r="C1071" s="98"/>
      <c r="D1071" s="100"/>
      <c r="E1071" s="100"/>
      <c r="F1071" s="100"/>
      <c r="H1071" s="102"/>
      <c r="I1071" s="103"/>
      <c r="J1071" s="102"/>
      <c r="L1071" s="100"/>
      <c r="M1071" s="100"/>
      <c r="N1071" s="100"/>
    </row>
    <row r="1072" spans="2:14">
      <c r="B1072" s="98"/>
      <c r="C1072" s="98"/>
      <c r="D1072" s="100"/>
      <c r="E1072" s="100"/>
      <c r="F1072" s="100"/>
      <c r="H1072" s="102"/>
      <c r="I1072" s="103"/>
      <c r="J1072" s="102"/>
      <c r="L1072" s="100"/>
      <c r="M1072" s="100"/>
      <c r="N1072" s="100"/>
    </row>
    <row r="1073" spans="2:14">
      <c r="B1073" s="98"/>
      <c r="C1073" s="98"/>
      <c r="D1073" s="100"/>
      <c r="E1073" s="100"/>
      <c r="F1073" s="100"/>
      <c r="H1073" s="102"/>
      <c r="I1073" s="103"/>
      <c r="J1073" s="102"/>
      <c r="L1073" s="100"/>
      <c r="M1073" s="100"/>
      <c r="N1073" s="100"/>
    </row>
    <row r="1074" spans="2:14">
      <c r="B1074" s="98"/>
      <c r="C1074" s="98"/>
      <c r="D1074" s="100"/>
      <c r="E1074" s="100"/>
      <c r="F1074" s="100"/>
      <c r="H1074" s="102"/>
      <c r="I1074" s="103"/>
      <c r="J1074" s="102"/>
      <c r="L1074" s="100"/>
      <c r="M1074" s="100"/>
      <c r="N1074" s="100"/>
    </row>
    <row r="1075" spans="2:14">
      <c r="B1075" s="98"/>
      <c r="C1075" s="98"/>
      <c r="D1075" s="100"/>
      <c r="E1075" s="100"/>
      <c r="F1075" s="100"/>
      <c r="H1075" s="102"/>
      <c r="I1075" s="103"/>
      <c r="J1075" s="102"/>
      <c r="L1075" s="100"/>
      <c r="M1075" s="100"/>
      <c r="N1075" s="100"/>
    </row>
    <row r="1076" spans="2:14">
      <c r="B1076" s="98"/>
      <c r="C1076" s="98"/>
      <c r="D1076" s="100"/>
      <c r="E1076" s="100"/>
      <c r="F1076" s="100"/>
      <c r="H1076" s="102"/>
      <c r="I1076" s="103"/>
      <c r="J1076" s="102"/>
      <c r="L1076" s="100"/>
      <c r="M1076" s="100"/>
      <c r="N1076" s="100"/>
    </row>
    <row r="1077" spans="2:14">
      <c r="B1077" s="98"/>
      <c r="C1077" s="98"/>
      <c r="D1077" s="100"/>
      <c r="E1077" s="100"/>
      <c r="F1077" s="100"/>
      <c r="H1077" s="102"/>
      <c r="I1077" s="103"/>
      <c r="J1077" s="102"/>
      <c r="L1077" s="100"/>
      <c r="M1077" s="100"/>
      <c r="N1077" s="100"/>
    </row>
    <row r="1078" spans="2:14">
      <c r="B1078" s="98"/>
      <c r="C1078" s="98"/>
      <c r="D1078" s="100"/>
      <c r="E1078" s="100"/>
      <c r="F1078" s="100"/>
      <c r="H1078" s="102"/>
      <c r="I1078" s="103"/>
      <c r="J1078" s="102"/>
      <c r="L1078" s="100"/>
      <c r="M1078" s="100"/>
      <c r="N1078" s="100"/>
    </row>
    <row r="1079" spans="2:14">
      <c r="B1079" s="98"/>
      <c r="C1079" s="98"/>
      <c r="D1079" s="100"/>
      <c r="E1079" s="100"/>
      <c r="F1079" s="100"/>
      <c r="H1079" s="102"/>
      <c r="I1079" s="103"/>
      <c r="J1079" s="102"/>
      <c r="L1079" s="100"/>
      <c r="M1079" s="100"/>
      <c r="N1079" s="100"/>
    </row>
    <row r="1080" spans="2:14">
      <c r="B1080" s="98"/>
      <c r="C1080" s="98"/>
      <c r="D1080" s="100"/>
      <c r="E1080" s="100"/>
      <c r="F1080" s="100"/>
      <c r="H1080" s="102"/>
      <c r="I1080" s="103"/>
      <c r="J1080" s="102"/>
      <c r="L1080" s="100"/>
      <c r="M1080" s="100"/>
      <c r="N1080" s="100"/>
    </row>
    <row r="1081" spans="2:14">
      <c r="B1081" s="98"/>
      <c r="C1081" s="98"/>
      <c r="D1081" s="100"/>
      <c r="E1081" s="100"/>
      <c r="F1081" s="100"/>
      <c r="H1081" s="102"/>
      <c r="I1081" s="103"/>
      <c r="J1081" s="102"/>
      <c r="L1081" s="100"/>
      <c r="M1081" s="100"/>
      <c r="N1081" s="100"/>
    </row>
    <row r="1082" spans="2:14">
      <c r="B1082" s="98"/>
      <c r="C1082" s="98"/>
      <c r="D1082" s="100"/>
      <c r="E1082" s="100"/>
      <c r="F1082" s="100"/>
      <c r="H1082" s="102"/>
      <c r="I1082" s="103"/>
      <c r="J1082" s="102"/>
      <c r="L1082" s="100"/>
      <c r="M1082" s="100"/>
      <c r="N1082" s="100"/>
    </row>
    <row r="1083" spans="2:14">
      <c r="B1083" s="98"/>
      <c r="C1083" s="98"/>
      <c r="D1083" s="100"/>
      <c r="E1083" s="100"/>
      <c r="F1083" s="100"/>
      <c r="H1083" s="102"/>
      <c r="I1083" s="103"/>
      <c r="J1083" s="102"/>
      <c r="L1083" s="100"/>
      <c r="M1083" s="100"/>
      <c r="N1083" s="100"/>
    </row>
    <row r="1084" spans="2:14">
      <c r="B1084" s="98"/>
      <c r="C1084" s="98"/>
      <c r="D1084" s="100"/>
      <c r="E1084" s="100"/>
      <c r="F1084" s="100"/>
      <c r="H1084" s="102"/>
      <c r="I1084" s="103"/>
      <c r="J1084" s="102"/>
      <c r="L1084" s="100"/>
      <c r="M1084" s="100"/>
      <c r="N1084" s="100"/>
    </row>
    <row r="1085" spans="2:14">
      <c r="B1085" s="98"/>
      <c r="C1085" s="98"/>
      <c r="D1085" s="100"/>
      <c r="E1085" s="100"/>
      <c r="F1085" s="100"/>
      <c r="H1085" s="102"/>
      <c r="I1085" s="103"/>
      <c r="J1085" s="102"/>
      <c r="L1085" s="100"/>
      <c r="M1085" s="100"/>
      <c r="N1085" s="100"/>
    </row>
    <row r="1086" spans="2:14">
      <c r="B1086" s="98"/>
      <c r="C1086" s="98"/>
      <c r="D1086" s="100"/>
      <c r="E1086" s="100"/>
      <c r="F1086" s="100"/>
      <c r="H1086" s="102"/>
      <c r="I1086" s="103"/>
      <c r="J1086" s="102"/>
      <c r="L1086" s="100"/>
      <c r="M1086" s="100"/>
      <c r="N1086" s="100"/>
    </row>
    <row r="1087" spans="2:14">
      <c r="B1087" s="98"/>
      <c r="C1087" s="98"/>
      <c r="D1087" s="100"/>
      <c r="E1087" s="100"/>
      <c r="F1087" s="100"/>
      <c r="H1087" s="102"/>
      <c r="I1087" s="103"/>
      <c r="J1087" s="102"/>
      <c r="L1087" s="100"/>
      <c r="M1087" s="100"/>
      <c r="N1087" s="100"/>
    </row>
    <row r="1088" spans="2:14">
      <c r="B1088" s="98"/>
      <c r="C1088" s="98"/>
      <c r="D1088" s="100"/>
      <c r="E1088" s="100"/>
      <c r="F1088" s="100"/>
      <c r="H1088" s="102"/>
      <c r="I1088" s="103"/>
      <c r="J1088" s="102"/>
      <c r="L1088" s="100"/>
      <c r="M1088" s="100"/>
      <c r="N1088" s="100"/>
    </row>
    <row r="1089" spans="2:14">
      <c r="B1089" s="98"/>
      <c r="C1089" s="98"/>
      <c r="D1089" s="100"/>
      <c r="E1089" s="100"/>
      <c r="F1089" s="100"/>
      <c r="H1089" s="102"/>
      <c r="I1089" s="103"/>
      <c r="J1089" s="102"/>
      <c r="L1089" s="100"/>
      <c r="M1089" s="100"/>
      <c r="N1089" s="100"/>
    </row>
    <row r="1090" spans="2:14">
      <c r="B1090" s="98"/>
      <c r="C1090" s="98"/>
      <c r="D1090" s="100"/>
      <c r="E1090" s="100"/>
      <c r="F1090" s="100"/>
      <c r="H1090" s="102"/>
      <c r="I1090" s="103"/>
      <c r="J1090" s="102"/>
      <c r="L1090" s="100"/>
      <c r="M1090" s="100"/>
      <c r="N1090" s="100"/>
    </row>
    <row r="1091" spans="2:14">
      <c r="B1091" s="98"/>
      <c r="C1091" s="98"/>
      <c r="D1091" s="100"/>
      <c r="E1091" s="100"/>
      <c r="F1091" s="100"/>
      <c r="H1091" s="102"/>
      <c r="I1091" s="103"/>
      <c r="J1091" s="102"/>
      <c r="L1091" s="100"/>
      <c r="M1091" s="100"/>
      <c r="N1091" s="100"/>
    </row>
    <row r="1092" spans="2:14">
      <c r="B1092" s="98"/>
      <c r="C1092" s="98"/>
      <c r="D1092" s="100"/>
      <c r="E1092" s="100"/>
      <c r="F1092" s="100"/>
      <c r="H1092" s="102"/>
      <c r="I1092" s="103"/>
      <c r="J1092" s="102"/>
      <c r="L1092" s="100"/>
      <c r="M1092" s="100"/>
      <c r="N1092" s="100"/>
    </row>
    <row r="1093" spans="2:14">
      <c r="B1093" s="98"/>
      <c r="C1093" s="98"/>
      <c r="D1093" s="100"/>
      <c r="E1093" s="100"/>
      <c r="F1093" s="100"/>
      <c r="H1093" s="102"/>
      <c r="I1093" s="103"/>
      <c r="J1093" s="102"/>
      <c r="L1093" s="100"/>
      <c r="M1093" s="100"/>
      <c r="N1093" s="100"/>
    </row>
    <row r="1094" spans="2:14">
      <c r="B1094" s="98"/>
      <c r="C1094" s="98"/>
      <c r="D1094" s="100"/>
      <c r="E1094" s="100"/>
      <c r="F1094" s="100"/>
      <c r="H1094" s="102"/>
      <c r="I1094" s="103"/>
      <c r="J1094" s="102"/>
      <c r="L1094" s="100"/>
      <c r="M1094" s="100"/>
      <c r="N1094" s="100"/>
    </row>
    <row r="1095" spans="2:14">
      <c r="B1095" s="98"/>
      <c r="C1095" s="98"/>
      <c r="D1095" s="100"/>
      <c r="E1095" s="100"/>
      <c r="F1095" s="100"/>
      <c r="H1095" s="102"/>
      <c r="I1095" s="103"/>
      <c r="J1095" s="102"/>
      <c r="L1095" s="100"/>
      <c r="M1095" s="100"/>
      <c r="N1095" s="100"/>
    </row>
    <row r="1096" spans="2:14">
      <c r="B1096" s="98"/>
      <c r="C1096" s="98"/>
      <c r="D1096" s="100"/>
      <c r="E1096" s="100"/>
      <c r="F1096" s="100"/>
      <c r="H1096" s="102"/>
      <c r="I1096" s="103"/>
      <c r="J1096" s="102"/>
      <c r="L1096" s="100"/>
      <c r="M1096" s="100"/>
      <c r="N1096" s="100"/>
    </row>
    <row r="1097" spans="2:14">
      <c r="B1097" s="98"/>
      <c r="C1097" s="98"/>
      <c r="D1097" s="100"/>
      <c r="E1097" s="100"/>
      <c r="F1097" s="100"/>
      <c r="H1097" s="102"/>
      <c r="I1097" s="103"/>
      <c r="J1097" s="102"/>
      <c r="L1097" s="100"/>
      <c r="M1097" s="100"/>
      <c r="N1097" s="100"/>
    </row>
    <row r="1098" spans="2:14">
      <c r="B1098" s="98"/>
      <c r="C1098" s="98"/>
      <c r="D1098" s="100"/>
      <c r="E1098" s="100"/>
      <c r="F1098" s="100"/>
      <c r="H1098" s="102"/>
      <c r="I1098" s="103"/>
      <c r="J1098" s="102"/>
      <c r="L1098" s="100"/>
      <c r="M1098" s="100"/>
      <c r="N1098" s="100"/>
    </row>
    <row r="1099" spans="2:14">
      <c r="B1099" s="98"/>
      <c r="C1099" s="98"/>
      <c r="D1099" s="100"/>
      <c r="E1099" s="100"/>
      <c r="F1099" s="100"/>
      <c r="H1099" s="102"/>
      <c r="I1099" s="103"/>
      <c r="J1099" s="102"/>
      <c r="L1099" s="100"/>
      <c r="M1099" s="100"/>
      <c r="N1099" s="100"/>
    </row>
    <row r="1100" spans="2:14">
      <c r="B1100" s="98"/>
      <c r="C1100" s="98"/>
      <c r="D1100" s="100"/>
      <c r="E1100" s="100"/>
      <c r="F1100" s="100"/>
      <c r="H1100" s="102"/>
      <c r="I1100" s="103"/>
      <c r="J1100" s="102"/>
      <c r="L1100" s="100"/>
      <c r="M1100" s="100"/>
      <c r="N1100" s="100"/>
    </row>
    <row r="1101" spans="2:14">
      <c r="B1101" s="98"/>
      <c r="C1101" s="98"/>
      <c r="D1101" s="100"/>
      <c r="E1101" s="100"/>
      <c r="F1101" s="100"/>
      <c r="H1101" s="102"/>
      <c r="I1101" s="103"/>
      <c r="J1101" s="102"/>
      <c r="L1101" s="100"/>
      <c r="M1101" s="100"/>
      <c r="N1101" s="100"/>
    </row>
    <row r="1102" spans="2:14">
      <c r="B1102" s="98"/>
      <c r="C1102" s="98"/>
      <c r="D1102" s="100"/>
      <c r="E1102" s="100"/>
      <c r="F1102" s="100"/>
      <c r="H1102" s="102"/>
      <c r="I1102" s="103"/>
      <c r="J1102" s="102"/>
      <c r="L1102" s="100"/>
      <c r="M1102" s="100"/>
      <c r="N1102" s="100"/>
    </row>
    <row r="1103" spans="2:14">
      <c r="B1103" s="98"/>
      <c r="C1103" s="98"/>
      <c r="D1103" s="100"/>
      <c r="E1103" s="100"/>
      <c r="F1103" s="100"/>
      <c r="H1103" s="102"/>
      <c r="I1103" s="103"/>
      <c r="J1103" s="102"/>
      <c r="L1103" s="100"/>
      <c r="M1103" s="100"/>
      <c r="N1103" s="100"/>
    </row>
    <row r="1104" spans="2:14">
      <c r="B1104" s="98"/>
      <c r="C1104" s="98"/>
      <c r="D1104" s="100"/>
      <c r="E1104" s="100"/>
      <c r="F1104" s="100"/>
      <c r="H1104" s="102"/>
      <c r="I1104" s="103"/>
      <c r="J1104" s="102"/>
      <c r="L1104" s="100"/>
      <c r="M1104" s="100"/>
      <c r="N1104" s="100"/>
    </row>
    <row r="1105" spans="2:14">
      <c r="B1105" s="98"/>
      <c r="C1105" s="98"/>
      <c r="D1105" s="100"/>
      <c r="E1105" s="100"/>
      <c r="F1105" s="100"/>
      <c r="H1105" s="102"/>
      <c r="I1105" s="103"/>
      <c r="J1105" s="102"/>
      <c r="L1105" s="100"/>
      <c r="M1105" s="100"/>
      <c r="N1105" s="100"/>
    </row>
    <row r="1106" spans="2:14">
      <c r="B1106" s="98"/>
      <c r="C1106" s="98"/>
      <c r="D1106" s="100"/>
      <c r="E1106" s="100"/>
      <c r="F1106" s="100"/>
      <c r="H1106" s="102"/>
      <c r="I1106" s="103"/>
      <c r="J1106" s="102"/>
      <c r="L1106" s="100"/>
      <c r="M1106" s="100"/>
      <c r="N1106" s="100"/>
    </row>
    <row r="1107" spans="2:14">
      <c r="B1107" s="98"/>
      <c r="C1107" s="98"/>
      <c r="D1107" s="100"/>
      <c r="E1107" s="100"/>
      <c r="F1107" s="100"/>
      <c r="H1107" s="102"/>
      <c r="I1107" s="103"/>
      <c r="J1107" s="102"/>
      <c r="L1107" s="100"/>
      <c r="M1107" s="100"/>
      <c r="N1107" s="100"/>
    </row>
    <row r="1108" spans="2:14">
      <c r="B1108" s="98"/>
      <c r="C1108" s="98"/>
      <c r="D1108" s="100"/>
      <c r="E1108" s="100"/>
      <c r="F1108" s="100"/>
      <c r="H1108" s="102"/>
      <c r="I1108" s="103"/>
      <c r="J1108" s="102"/>
      <c r="L1108" s="100"/>
      <c r="M1108" s="100"/>
      <c r="N1108" s="100"/>
    </row>
    <row r="1109" spans="2:14">
      <c r="B1109" s="98"/>
      <c r="C1109" s="98"/>
      <c r="D1109" s="100"/>
      <c r="E1109" s="100"/>
      <c r="F1109" s="100"/>
      <c r="H1109" s="102"/>
      <c r="I1109" s="103"/>
      <c r="J1109" s="102"/>
      <c r="L1109" s="100"/>
      <c r="M1109" s="100"/>
      <c r="N1109" s="100"/>
    </row>
    <row r="1110" spans="2:14">
      <c r="B1110" s="98"/>
      <c r="C1110" s="98"/>
      <c r="D1110" s="100"/>
      <c r="E1110" s="100"/>
      <c r="F1110" s="100"/>
      <c r="H1110" s="102"/>
      <c r="I1110" s="103"/>
      <c r="J1110" s="102"/>
      <c r="L1110" s="100"/>
      <c r="M1110" s="100"/>
      <c r="N1110" s="100"/>
    </row>
    <row r="1111" spans="2:14">
      <c r="B1111" s="98"/>
      <c r="C1111" s="98"/>
      <c r="D1111" s="100"/>
      <c r="E1111" s="100"/>
      <c r="F1111" s="100"/>
      <c r="H1111" s="102"/>
      <c r="I1111" s="103"/>
      <c r="J1111" s="102"/>
      <c r="L1111" s="100"/>
      <c r="M1111" s="100"/>
      <c r="N1111" s="100"/>
    </row>
    <row r="1112" spans="2:14">
      <c r="B1112" s="98"/>
      <c r="C1112" s="98"/>
      <c r="D1112" s="100"/>
      <c r="E1112" s="100"/>
      <c r="F1112" s="100"/>
      <c r="H1112" s="102"/>
      <c r="I1112" s="103"/>
      <c r="J1112" s="102"/>
      <c r="L1112" s="100"/>
      <c r="M1112" s="100"/>
      <c r="N1112" s="100"/>
    </row>
    <row r="1113" spans="2:14">
      <c r="B1113" s="98"/>
      <c r="C1113" s="98"/>
      <c r="D1113" s="100"/>
      <c r="E1113" s="100"/>
      <c r="F1113" s="100"/>
      <c r="H1113" s="102"/>
      <c r="I1113" s="103"/>
      <c r="J1113" s="102"/>
      <c r="L1113" s="100"/>
      <c r="M1113" s="100"/>
      <c r="N1113" s="100"/>
    </row>
    <row r="1114" spans="2:14">
      <c r="B1114" s="98"/>
      <c r="C1114" s="98"/>
      <c r="D1114" s="100"/>
      <c r="E1114" s="100"/>
      <c r="F1114" s="100"/>
      <c r="H1114" s="102"/>
      <c r="I1114" s="103"/>
      <c r="J1114" s="102"/>
      <c r="L1114" s="100"/>
      <c r="M1114" s="100"/>
      <c r="N1114" s="100"/>
    </row>
    <row r="1115" spans="2:14">
      <c r="B1115" s="98"/>
      <c r="C1115" s="98"/>
      <c r="D1115" s="100"/>
      <c r="E1115" s="100"/>
      <c r="F1115" s="100"/>
      <c r="H1115" s="102"/>
      <c r="I1115" s="103"/>
      <c r="J1115" s="102"/>
      <c r="L1115" s="100"/>
      <c r="M1115" s="100"/>
      <c r="N1115" s="100"/>
    </row>
    <row r="1116" spans="2:14">
      <c r="B1116" s="98"/>
      <c r="C1116" s="98"/>
      <c r="D1116" s="100"/>
      <c r="E1116" s="100"/>
      <c r="F1116" s="100"/>
      <c r="H1116" s="102"/>
      <c r="I1116" s="103"/>
      <c r="J1116" s="102"/>
      <c r="L1116" s="100"/>
      <c r="M1116" s="100"/>
      <c r="N1116" s="100"/>
    </row>
    <row r="1117" spans="2:14">
      <c r="B1117" s="98"/>
      <c r="C1117" s="98"/>
      <c r="D1117" s="100"/>
      <c r="E1117" s="100"/>
      <c r="F1117" s="100"/>
      <c r="H1117" s="102"/>
      <c r="I1117" s="103"/>
      <c r="J1117" s="102"/>
      <c r="L1117" s="100"/>
      <c r="M1117" s="100"/>
      <c r="N1117" s="100"/>
    </row>
    <row r="1118" spans="2:14">
      <c r="B1118" s="98"/>
      <c r="C1118" s="98"/>
      <c r="D1118" s="100"/>
      <c r="E1118" s="100"/>
      <c r="F1118" s="100"/>
      <c r="H1118" s="102"/>
      <c r="I1118" s="103"/>
      <c r="J1118" s="102"/>
      <c r="L1118" s="100"/>
      <c r="M1118" s="100"/>
      <c r="N1118" s="100"/>
    </row>
    <row r="1119" spans="2:14">
      <c r="B1119" s="98"/>
      <c r="C1119" s="98"/>
      <c r="D1119" s="100"/>
      <c r="E1119" s="100"/>
      <c r="F1119" s="100"/>
      <c r="H1119" s="102"/>
      <c r="I1119" s="103"/>
      <c r="J1119" s="102"/>
      <c r="L1119" s="100"/>
      <c r="M1119" s="100"/>
      <c r="N1119" s="100"/>
    </row>
    <row r="1120" spans="2:14">
      <c r="B1120" s="98"/>
      <c r="C1120" s="98"/>
      <c r="D1120" s="100"/>
      <c r="E1120" s="100"/>
      <c r="F1120" s="100"/>
      <c r="H1120" s="102"/>
      <c r="I1120" s="103"/>
      <c r="J1120" s="102"/>
      <c r="L1120" s="100"/>
      <c r="M1120" s="100"/>
      <c r="N1120" s="100"/>
    </row>
    <row r="1121" spans="2:14">
      <c r="B1121" s="98"/>
      <c r="C1121" s="98"/>
      <c r="D1121" s="100"/>
      <c r="E1121" s="100"/>
      <c r="F1121" s="100"/>
      <c r="H1121" s="102"/>
      <c r="I1121" s="103"/>
      <c r="J1121" s="102"/>
      <c r="L1121" s="100"/>
      <c r="M1121" s="100"/>
      <c r="N1121" s="100"/>
    </row>
    <row r="1122" spans="2:14">
      <c r="B1122" s="98"/>
      <c r="C1122" s="98"/>
      <c r="D1122" s="100"/>
      <c r="E1122" s="100"/>
      <c r="F1122" s="100"/>
      <c r="H1122" s="102"/>
      <c r="I1122" s="103"/>
      <c r="J1122" s="102"/>
      <c r="L1122" s="100"/>
      <c r="M1122" s="100"/>
      <c r="N1122" s="100"/>
    </row>
    <row r="1123" spans="2:14">
      <c r="B1123" s="98"/>
      <c r="C1123" s="98"/>
      <c r="D1123" s="100"/>
      <c r="E1123" s="100"/>
      <c r="F1123" s="100"/>
      <c r="H1123" s="102"/>
      <c r="I1123" s="103"/>
      <c r="J1123" s="102"/>
      <c r="L1123" s="100"/>
      <c r="M1123" s="100"/>
      <c r="N1123" s="100"/>
    </row>
    <row r="1124" spans="2:14">
      <c r="B1124" s="98"/>
      <c r="C1124" s="98"/>
      <c r="D1124" s="100"/>
      <c r="E1124" s="100"/>
      <c r="F1124" s="100"/>
      <c r="H1124" s="102"/>
      <c r="I1124" s="103"/>
      <c r="J1124" s="102"/>
      <c r="L1124" s="100"/>
      <c r="M1124" s="100"/>
      <c r="N1124" s="100"/>
    </row>
    <row r="1125" spans="2:14">
      <c r="B1125" s="98"/>
      <c r="C1125" s="98"/>
      <c r="D1125" s="100"/>
      <c r="E1125" s="100"/>
      <c r="F1125" s="100"/>
      <c r="H1125" s="102"/>
      <c r="I1125" s="103"/>
      <c r="J1125" s="102"/>
      <c r="L1125" s="100"/>
      <c r="M1125" s="100"/>
      <c r="N1125" s="100"/>
    </row>
    <row r="1126" spans="2:14">
      <c r="B1126" s="98"/>
      <c r="C1126" s="98"/>
      <c r="D1126" s="100"/>
      <c r="E1126" s="100"/>
      <c r="F1126" s="100"/>
      <c r="H1126" s="102"/>
      <c r="I1126" s="103"/>
      <c r="J1126" s="102"/>
      <c r="L1126" s="100"/>
      <c r="M1126" s="100"/>
      <c r="N1126" s="100"/>
    </row>
    <row r="1127" spans="2:14">
      <c r="B1127" s="98"/>
      <c r="C1127" s="98"/>
      <c r="D1127" s="100"/>
      <c r="E1127" s="100"/>
      <c r="F1127" s="100"/>
      <c r="H1127" s="102"/>
      <c r="I1127" s="103"/>
      <c r="J1127" s="102"/>
      <c r="L1127" s="100"/>
      <c r="M1127" s="100"/>
      <c r="N1127" s="100"/>
    </row>
    <row r="1128" spans="2:14">
      <c r="B1128" s="98"/>
      <c r="C1128" s="98"/>
      <c r="D1128" s="100"/>
      <c r="E1128" s="100"/>
      <c r="F1128" s="100"/>
      <c r="H1128" s="102"/>
      <c r="I1128" s="103"/>
      <c r="J1128" s="102"/>
      <c r="L1128" s="100"/>
      <c r="M1128" s="100"/>
      <c r="N1128" s="100"/>
    </row>
    <row r="1129" spans="2:14">
      <c r="B1129" s="98"/>
      <c r="C1129" s="98"/>
      <c r="D1129" s="100"/>
      <c r="E1129" s="100"/>
      <c r="F1129" s="100"/>
      <c r="H1129" s="102"/>
      <c r="I1129" s="103"/>
      <c r="J1129" s="102"/>
      <c r="L1129" s="100"/>
      <c r="M1129" s="100"/>
      <c r="N1129" s="100"/>
    </row>
    <row r="1130" spans="2:14">
      <c r="B1130" s="98"/>
      <c r="C1130" s="98"/>
      <c r="D1130" s="100"/>
      <c r="E1130" s="100"/>
      <c r="F1130" s="100"/>
      <c r="H1130" s="102"/>
      <c r="I1130" s="103"/>
      <c r="J1130" s="102"/>
      <c r="L1130" s="100"/>
      <c r="M1130" s="100"/>
      <c r="N1130" s="100"/>
    </row>
    <row r="1131" spans="2:14">
      <c r="B1131" s="98"/>
      <c r="C1131" s="98"/>
      <c r="D1131" s="100"/>
      <c r="E1131" s="100"/>
      <c r="F1131" s="100"/>
      <c r="H1131" s="102"/>
      <c r="I1131" s="103"/>
      <c r="J1131" s="102"/>
      <c r="L1131" s="100"/>
      <c r="M1131" s="100"/>
      <c r="N1131" s="100"/>
    </row>
    <row r="1132" spans="2:14">
      <c r="B1132" s="98"/>
      <c r="C1132" s="98"/>
      <c r="D1132" s="100"/>
      <c r="E1132" s="100"/>
      <c r="F1132" s="100"/>
      <c r="H1132" s="102"/>
      <c r="I1132" s="103"/>
      <c r="J1132" s="102"/>
      <c r="L1132" s="100"/>
      <c r="M1132" s="100"/>
      <c r="N1132" s="100"/>
    </row>
    <row r="1133" spans="2:14">
      <c r="B1133" s="98"/>
      <c r="C1133" s="98"/>
      <c r="D1133" s="100"/>
      <c r="E1133" s="100"/>
      <c r="F1133" s="100"/>
      <c r="H1133" s="102"/>
      <c r="I1133" s="103"/>
      <c r="J1133" s="102"/>
      <c r="L1133" s="100"/>
      <c r="M1133" s="100"/>
      <c r="N1133" s="100"/>
    </row>
    <row r="1134" spans="2:14">
      <c r="B1134" s="98"/>
      <c r="C1134" s="98"/>
      <c r="D1134" s="100"/>
      <c r="E1134" s="100"/>
      <c r="F1134" s="100"/>
      <c r="H1134" s="102"/>
      <c r="I1134" s="103"/>
      <c r="J1134" s="102"/>
      <c r="L1134" s="100"/>
      <c r="M1134" s="100"/>
      <c r="N1134" s="100"/>
    </row>
    <row r="1135" spans="2:14">
      <c r="B1135" s="98"/>
      <c r="C1135" s="98"/>
      <c r="D1135" s="100"/>
      <c r="E1135" s="100"/>
      <c r="F1135" s="100"/>
      <c r="H1135" s="102"/>
      <c r="I1135" s="103"/>
      <c r="J1135" s="102"/>
      <c r="L1135" s="100"/>
      <c r="M1135" s="100"/>
      <c r="N1135" s="100"/>
    </row>
    <row r="1136" spans="2:14">
      <c r="B1136" s="98"/>
      <c r="C1136" s="98"/>
      <c r="D1136" s="100"/>
      <c r="E1136" s="100"/>
      <c r="F1136" s="100"/>
      <c r="H1136" s="102"/>
      <c r="I1136" s="103"/>
      <c r="J1136" s="102"/>
      <c r="L1136" s="100"/>
      <c r="M1136" s="100"/>
      <c r="N1136" s="100"/>
    </row>
    <row r="1137" spans="2:14">
      <c r="B1137" s="98"/>
      <c r="C1137" s="98"/>
      <c r="D1137" s="100"/>
      <c r="E1137" s="100"/>
      <c r="F1137" s="100"/>
      <c r="H1137" s="102"/>
      <c r="I1137" s="103"/>
      <c r="J1137" s="102"/>
      <c r="L1137" s="100"/>
      <c r="M1137" s="100"/>
      <c r="N1137" s="100"/>
    </row>
    <row r="1138" spans="2:14">
      <c r="B1138" s="98"/>
      <c r="C1138" s="98"/>
      <c r="D1138" s="100"/>
      <c r="E1138" s="100"/>
      <c r="F1138" s="100"/>
      <c r="H1138" s="102"/>
      <c r="I1138" s="103"/>
      <c r="J1138" s="102"/>
      <c r="L1138" s="100"/>
      <c r="M1138" s="100"/>
      <c r="N1138" s="100"/>
    </row>
    <row r="1139" spans="2:14">
      <c r="B1139" s="98"/>
      <c r="C1139" s="98"/>
      <c r="D1139" s="100"/>
      <c r="E1139" s="100"/>
      <c r="F1139" s="100"/>
      <c r="H1139" s="102"/>
      <c r="I1139" s="103"/>
      <c r="J1139" s="102"/>
      <c r="L1139" s="100"/>
      <c r="M1139" s="100"/>
      <c r="N1139" s="100"/>
    </row>
    <row r="1140" spans="2:14">
      <c r="B1140" s="98"/>
      <c r="C1140" s="98"/>
      <c r="D1140" s="100"/>
      <c r="E1140" s="100"/>
      <c r="F1140" s="100"/>
      <c r="H1140" s="102"/>
      <c r="I1140" s="103"/>
      <c r="J1140" s="102"/>
      <c r="L1140" s="100"/>
      <c r="M1140" s="100"/>
      <c r="N1140" s="100"/>
    </row>
    <row r="1141" spans="2:14">
      <c r="B1141" s="98"/>
      <c r="C1141" s="98"/>
      <c r="D1141" s="100"/>
      <c r="E1141" s="100"/>
      <c r="F1141" s="100"/>
      <c r="H1141" s="102"/>
      <c r="I1141" s="103"/>
      <c r="J1141" s="102"/>
      <c r="L1141" s="100"/>
      <c r="M1141" s="100"/>
      <c r="N1141" s="100"/>
    </row>
    <row r="1142" spans="2:14">
      <c r="B1142" s="98"/>
      <c r="C1142" s="98"/>
      <c r="D1142" s="100"/>
      <c r="E1142" s="100"/>
      <c r="F1142" s="100"/>
      <c r="H1142" s="102"/>
      <c r="I1142" s="103"/>
      <c r="J1142" s="102"/>
      <c r="L1142" s="100"/>
      <c r="M1142" s="100"/>
      <c r="N1142" s="100"/>
    </row>
    <row r="1143" spans="2:14">
      <c r="B1143" s="98"/>
      <c r="C1143" s="98"/>
      <c r="D1143" s="100"/>
      <c r="E1143" s="100"/>
      <c r="F1143" s="100"/>
      <c r="H1143" s="102"/>
      <c r="I1143" s="103"/>
      <c r="J1143" s="102"/>
      <c r="L1143" s="100"/>
      <c r="M1143" s="100"/>
      <c r="N1143" s="100"/>
    </row>
    <row r="1144" spans="2:14">
      <c r="B1144" s="98"/>
      <c r="C1144" s="98"/>
      <c r="D1144" s="100"/>
      <c r="E1144" s="100"/>
      <c r="F1144" s="100"/>
      <c r="H1144" s="102"/>
      <c r="I1144" s="103"/>
      <c r="J1144" s="102"/>
      <c r="L1144" s="100"/>
      <c r="M1144" s="100"/>
      <c r="N1144" s="100"/>
    </row>
    <row r="1145" spans="2:14">
      <c r="B1145" s="98"/>
      <c r="C1145" s="98"/>
      <c r="D1145" s="100"/>
      <c r="E1145" s="100"/>
      <c r="F1145" s="100"/>
      <c r="H1145" s="102"/>
      <c r="I1145" s="103"/>
      <c r="J1145" s="102"/>
      <c r="L1145" s="100"/>
      <c r="M1145" s="100"/>
      <c r="N1145" s="100"/>
    </row>
    <row r="1146" spans="2:14">
      <c r="B1146" s="98"/>
      <c r="C1146" s="98"/>
      <c r="D1146" s="100"/>
      <c r="E1146" s="100"/>
      <c r="F1146" s="100"/>
      <c r="H1146" s="102"/>
      <c r="I1146" s="103"/>
      <c r="J1146" s="102"/>
      <c r="L1146" s="100"/>
      <c r="M1146" s="100"/>
      <c r="N1146" s="100"/>
    </row>
    <row r="1147" spans="2:14">
      <c r="B1147" s="98"/>
      <c r="C1147" s="98"/>
      <c r="D1147" s="100"/>
      <c r="E1147" s="100"/>
      <c r="F1147" s="100"/>
      <c r="H1147" s="102"/>
      <c r="I1147" s="103"/>
      <c r="J1147" s="102"/>
      <c r="L1147" s="100"/>
      <c r="M1147" s="100"/>
      <c r="N1147" s="100"/>
    </row>
    <row r="1148" spans="2:14">
      <c r="B1148" s="98"/>
      <c r="C1148" s="98"/>
      <c r="D1148" s="100"/>
      <c r="E1148" s="100"/>
      <c r="F1148" s="100"/>
      <c r="H1148" s="102"/>
      <c r="I1148" s="103"/>
      <c r="J1148" s="102"/>
      <c r="L1148" s="100"/>
      <c r="M1148" s="100"/>
      <c r="N1148" s="100"/>
    </row>
    <row r="1149" spans="2:14">
      <c r="B1149" s="98"/>
      <c r="C1149" s="98"/>
      <c r="D1149" s="100"/>
      <c r="E1149" s="100"/>
      <c r="F1149" s="100"/>
      <c r="H1149" s="102"/>
      <c r="I1149" s="103"/>
      <c r="J1149" s="102"/>
      <c r="L1149" s="100"/>
      <c r="M1149" s="100"/>
      <c r="N1149" s="100"/>
    </row>
    <row r="1150" spans="2:14">
      <c r="B1150" s="98"/>
      <c r="C1150" s="98"/>
      <c r="D1150" s="100"/>
      <c r="E1150" s="100"/>
      <c r="F1150" s="100"/>
      <c r="H1150" s="102"/>
      <c r="I1150" s="103"/>
      <c r="J1150" s="102"/>
      <c r="L1150" s="100"/>
      <c r="M1150" s="100"/>
      <c r="N1150" s="100"/>
    </row>
    <row r="1151" spans="2:14">
      <c r="B1151" s="98"/>
      <c r="C1151" s="98"/>
      <c r="D1151" s="100"/>
      <c r="E1151" s="100"/>
      <c r="F1151" s="100"/>
      <c r="H1151" s="102"/>
      <c r="I1151" s="103"/>
      <c r="J1151" s="102"/>
      <c r="L1151" s="100"/>
      <c r="M1151" s="100"/>
      <c r="N1151" s="100"/>
    </row>
    <row r="1152" spans="2:14">
      <c r="B1152" s="98"/>
      <c r="C1152" s="98"/>
      <c r="D1152" s="100"/>
      <c r="E1152" s="100"/>
      <c r="F1152" s="100"/>
      <c r="H1152" s="102"/>
      <c r="I1152" s="103"/>
      <c r="J1152" s="102"/>
      <c r="L1152" s="100"/>
      <c r="M1152" s="100"/>
      <c r="N1152" s="100"/>
    </row>
    <row r="1153" spans="2:14">
      <c r="B1153" s="98"/>
      <c r="C1153" s="98"/>
      <c r="D1153" s="100"/>
      <c r="E1153" s="100"/>
      <c r="F1153" s="100"/>
      <c r="H1153" s="102"/>
      <c r="I1153" s="103"/>
      <c r="J1153" s="102"/>
      <c r="L1153" s="100"/>
      <c r="M1153" s="100"/>
      <c r="N1153" s="100"/>
    </row>
    <row r="1154" spans="2:14">
      <c r="B1154" s="98"/>
      <c r="C1154" s="98"/>
      <c r="D1154" s="100"/>
      <c r="E1154" s="100"/>
      <c r="F1154" s="100"/>
      <c r="H1154" s="102"/>
      <c r="I1154" s="103"/>
      <c r="J1154" s="102"/>
      <c r="L1154" s="100"/>
      <c r="M1154" s="100"/>
      <c r="N1154" s="100"/>
    </row>
    <row r="1155" spans="2:14">
      <c r="B1155" s="98"/>
      <c r="C1155" s="98"/>
      <c r="D1155" s="100"/>
      <c r="E1155" s="100"/>
      <c r="F1155" s="100"/>
      <c r="H1155" s="102"/>
      <c r="I1155" s="103"/>
      <c r="J1155" s="102"/>
      <c r="L1155" s="100"/>
      <c r="M1155" s="100"/>
      <c r="N1155" s="100"/>
    </row>
    <row r="1156" spans="2:14">
      <c r="B1156" s="98"/>
      <c r="C1156" s="98"/>
      <c r="D1156" s="100"/>
      <c r="E1156" s="100"/>
      <c r="F1156" s="100"/>
      <c r="H1156" s="102"/>
      <c r="I1156" s="103"/>
      <c r="J1156" s="102"/>
      <c r="L1156" s="100"/>
      <c r="M1156" s="100"/>
      <c r="N1156" s="100"/>
    </row>
    <row r="1157" spans="2:14">
      <c r="B1157" s="98"/>
      <c r="C1157" s="98"/>
      <c r="D1157" s="100"/>
      <c r="E1157" s="100"/>
      <c r="F1157" s="100"/>
      <c r="H1157" s="102"/>
      <c r="I1157" s="103"/>
      <c r="J1157" s="102"/>
      <c r="L1157" s="100"/>
      <c r="M1157" s="100"/>
      <c r="N1157" s="100"/>
    </row>
    <row r="1158" spans="2:14">
      <c r="B1158" s="98"/>
      <c r="C1158" s="98"/>
      <c r="D1158" s="100"/>
      <c r="E1158" s="100"/>
      <c r="F1158" s="100"/>
      <c r="H1158" s="102"/>
      <c r="I1158" s="103"/>
      <c r="J1158" s="102"/>
      <c r="L1158" s="100"/>
      <c r="M1158" s="100"/>
      <c r="N1158" s="100"/>
    </row>
    <row r="1159" spans="2:14">
      <c r="B1159" s="98"/>
      <c r="C1159" s="98"/>
      <c r="D1159" s="100"/>
      <c r="E1159" s="100"/>
      <c r="F1159" s="100"/>
      <c r="H1159" s="102"/>
      <c r="I1159" s="103"/>
      <c r="J1159" s="102"/>
      <c r="L1159" s="100"/>
      <c r="M1159" s="100"/>
      <c r="N1159" s="100"/>
    </row>
    <row r="1160" spans="2:14">
      <c r="B1160" s="98"/>
      <c r="C1160" s="98"/>
      <c r="D1160" s="100"/>
      <c r="E1160" s="100"/>
      <c r="F1160" s="100"/>
      <c r="H1160" s="102"/>
      <c r="I1160" s="103"/>
      <c r="J1160" s="102"/>
      <c r="L1160" s="100"/>
      <c r="M1160" s="100"/>
      <c r="N1160" s="100"/>
    </row>
    <row r="1161" spans="2:14">
      <c r="B1161" s="98"/>
      <c r="C1161" s="98"/>
      <c r="D1161" s="100"/>
      <c r="E1161" s="100"/>
      <c r="F1161" s="100"/>
      <c r="H1161" s="102"/>
      <c r="I1161" s="103"/>
      <c r="J1161" s="102"/>
      <c r="L1161" s="100"/>
      <c r="M1161" s="100"/>
      <c r="N1161" s="100"/>
    </row>
    <row r="1162" spans="2:14">
      <c r="B1162" s="98"/>
      <c r="C1162" s="98"/>
      <c r="D1162" s="100"/>
      <c r="E1162" s="100"/>
      <c r="F1162" s="100"/>
      <c r="H1162" s="102"/>
      <c r="I1162" s="103"/>
      <c r="J1162" s="102"/>
      <c r="L1162" s="100"/>
      <c r="M1162" s="100"/>
      <c r="N1162" s="100"/>
    </row>
    <row r="1163" spans="2:14">
      <c r="B1163" s="98"/>
      <c r="C1163" s="98"/>
      <c r="D1163" s="100"/>
      <c r="E1163" s="100"/>
      <c r="F1163" s="100"/>
      <c r="H1163" s="102"/>
      <c r="I1163" s="103"/>
      <c r="J1163" s="102"/>
      <c r="L1163" s="100"/>
      <c r="M1163" s="100"/>
      <c r="N1163" s="100"/>
    </row>
    <row r="1164" spans="2:14">
      <c r="B1164" s="98"/>
      <c r="C1164" s="98"/>
      <c r="D1164" s="100"/>
      <c r="E1164" s="100"/>
      <c r="F1164" s="100"/>
      <c r="H1164" s="102"/>
      <c r="I1164" s="103"/>
      <c r="J1164" s="102"/>
      <c r="L1164" s="100"/>
      <c r="M1164" s="100"/>
      <c r="N1164" s="100"/>
    </row>
    <row r="1165" spans="2:14">
      <c r="B1165" s="98"/>
      <c r="C1165" s="98"/>
      <c r="D1165" s="100"/>
      <c r="E1165" s="100"/>
      <c r="F1165" s="100"/>
      <c r="H1165" s="102"/>
      <c r="I1165" s="103"/>
      <c r="J1165" s="102"/>
      <c r="L1165" s="100"/>
      <c r="M1165" s="100"/>
      <c r="N1165" s="100"/>
    </row>
    <row r="1166" spans="2:14">
      <c r="B1166" s="98"/>
      <c r="C1166" s="98"/>
      <c r="D1166" s="100"/>
      <c r="E1166" s="100"/>
      <c r="F1166" s="100"/>
      <c r="H1166" s="102"/>
      <c r="I1166" s="103"/>
      <c r="J1166" s="102"/>
      <c r="L1166" s="100"/>
      <c r="M1166" s="100"/>
      <c r="N1166" s="100"/>
    </row>
    <row r="1167" spans="2:14">
      <c r="B1167" s="98"/>
      <c r="C1167" s="98"/>
      <c r="D1167" s="100"/>
      <c r="E1167" s="100"/>
      <c r="F1167" s="100"/>
      <c r="H1167" s="102"/>
      <c r="I1167" s="103"/>
      <c r="J1167" s="102"/>
      <c r="L1167" s="100"/>
      <c r="M1167" s="100"/>
      <c r="N1167" s="100"/>
    </row>
    <row r="1168" spans="2:14">
      <c r="B1168" s="98"/>
      <c r="C1168" s="98"/>
      <c r="D1168" s="100"/>
      <c r="E1168" s="100"/>
      <c r="F1168" s="100"/>
      <c r="H1168" s="102"/>
      <c r="I1168" s="103"/>
      <c r="J1168" s="102"/>
      <c r="L1168" s="100"/>
      <c r="M1168" s="100"/>
      <c r="N1168" s="100"/>
    </row>
    <row r="1169" spans="2:14">
      <c r="B1169" s="98"/>
      <c r="C1169" s="98"/>
      <c r="D1169" s="100"/>
      <c r="E1169" s="100"/>
      <c r="F1169" s="100"/>
      <c r="H1169" s="102"/>
      <c r="I1169" s="103"/>
      <c r="J1169" s="102"/>
      <c r="L1169" s="100"/>
      <c r="M1169" s="100"/>
      <c r="N1169" s="100"/>
    </row>
    <row r="1170" spans="2:14">
      <c r="B1170" s="98"/>
      <c r="C1170" s="98"/>
      <c r="D1170" s="100"/>
      <c r="E1170" s="100"/>
      <c r="F1170" s="100"/>
      <c r="H1170" s="102"/>
      <c r="I1170" s="103"/>
      <c r="J1170" s="102"/>
      <c r="L1170" s="100"/>
      <c r="M1170" s="100"/>
      <c r="N1170" s="100"/>
    </row>
    <row r="1171" spans="2:14">
      <c r="B1171" s="98"/>
      <c r="C1171" s="98"/>
      <c r="D1171" s="100"/>
      <c r="E1171" s="100"/>
      <c r="F1171" s="100"/>
      <c r="H1171" s="102"/>
      <c r="I1171" s="103"/>
      <c r="J1171" s="102"/>
      <c r="L1171" s="100"/>
      <c r="M1171" s="100"/>
      <c r="N1171" s="100"/>
    </row>
    <row r="1172" spans="2:14">
      <c r="B1172" s="98"/>
      <c r="C1172" s="98"/>
      <c r="D1172" s="100"/>
      <c r="E1172" s="100"/>
      <c r="F1172" s="100"/>
      <c r="H1172" s="102"/>
      <c r="I1172" s="103"/>
      <c r="J1172" s="102"/>
      <c r="L1172" s="100"/>
      <c r="M1172" s="100"/>
      <c r="N1172" s="100"/>
    </row>
    <row r="1173" spans="2:14">
      <c r="B1173" s="98"/>
      <c r="C1173" s="98"/>
      <c r="D1173" s="100"/>
      <c r="E1173" s="100"/>
      <c r="F1173" s="100"/>
      <c r="H1173" s="102"/>
      <c r="I1173" s="103"/>
      <c r="J1173" s="102"/>
      <c r="L1173" s="100"/>
      <c r="M1173" s="100"/>
      <c r="N1173" s="100"/>
    </row>
    <row r="1174" spans="2:14">
      <c r="B1174" s="98"/>
      <c r="C1174" s="98"/>
      <c r="D1174" s="100"/>
      <c r="E1174" s="100"/>
      <c r="F1174" s="100"/>
      <c r="H1174" s="102"/>
      <c r="I1174" s="103"/>
      <c r="J1174" s="102"/>
      <c r="L1174" s="100"/>
      <c r="M1174" s="100"/>
      <c r="N1174" s="100"/>
    </row>
    <row r="1175" spans="2:14">
      <c r="B1175" s="98"/>
      <c r="C1175" s="98"/>
      <c r="D1175" s="100"/>
      <c r="E1175" s="100"/>
      <c r="F1175" s="100"/>
      <c r="H1175" s="102"/>
      <c r="I1175" s="103"/>
      <c r="J1175" s="102"/>
      <c r="L1175" s="100"/>
      <c r="M1175" s="100"/>
      <c r="N1175" s="100"/>
    </row>
    <row r="1176" spans="2:14">
      <c r="B1176" s="98"/>
      <c r="C1176" s="98"/>
      <c r="D1176" s="100"/>
      <c r="E1176" s="100"/>
      <c r="F1176" s="100"/>
      <c r="H1176" s="102"/>
      <c r="I1176" s="103"/>
      <c r="J1176" s="102"/>
      <c r="L1176" s="100"/>
      <c r="M1176" s="100"/>
      <c r="N1176" s="100"/>
    </row>
    <row r="1177" spans="2:14">
      <c r="B1177" s="98"/>
      <c r="C1177" s="98"/>
      <c r="D1177" s="100"/>
      <c r="E1177" s="100"/>
      <c r="F1177" s="100"/>
      <c r="H1177" s="102"/>
      <c r="I1177" s="103"/>
      <c r="J1177" s="102"/>
      <c r="L1177" s="100"/>
      <c r="M1177" s="100"/>
      <c r="N1177" s="100"/>
    </row>
    <row r="1178" spans="2:14">
      <c r="B1178" s="98"/>
      <c r="C1178" s="98"/>
      <c r="D1178" s="100"/>
      <c r="E1178" s="100"/>
      <c r="F1178" s="100"/>
      <c r="H1178" s="102"/>
      <c r="I1178" s="103"/>
      <c r="J1178" s="102"/>
      <c r="L1178" s="100"/>
      <c r="M1178" s="100"/>
      <c r="N1178" s="100"/>
    </row>
    <row r="1179" spans="2:14">
      <c r="B1179" s="98"/>
      <c r="C1179" s="98"/>
      <c r="D1179" s="100"/>
      <c r="E1179" s="100"/>
      <c r="F1179" s="100"/>
      <c r="H1179" s="102"/>
      <c r="I1179" s="103"/>
      <c r="J1179" s="102"/>
      <c r="L1179" s="100"/>
      <c r="M1179" s="100"/>
      <c r="N1179" s="100"/>
    </row>
    <row r="1180" spans="2:14">
      <c r="B1180" s="98"/>
      <c r="C1180" s="98"/>
      <c r="D1180" s="100"/>
      <c r="E1180" s="100"/>
      <c r="F1180" s="100"/>
      <c r="H1180" s="102"/>
      <c r="I1180" s="103"/>
      <c r="J1180" s="102"/>
      <c r="L1180" s="100"/>
      <c r="M1180" s="100"/>
      <c r="N1180" s="100"/>
    </row>
    <row r="1181" spans="2:14">
      <c r="B1181" s="98"/>
      <c r="C1181" s="98"/>
      <c r="D1181" s="100"/>
      <c r="E1181" s="100"/>
      <c r="F1181" s="100"/>
      <c r="H1181" s="102"/>
      <c r="I1181" s="103"/>
      <c r="J1181" s="102"/>
      <c r="L1181" s="100"/>
      <c r="M1181" s="100"/>
      <c r="N1181" s="100"/>
    </row>
    <row r="1182" spans="2:14">
      <c r="B1182" s="98"/>
      <c r="C1182" s="98"/>
      <c r="D1182" s="100"/>
      <c r="E1182" s="100"/>
      <c r="F1182" s="100"/>
      <c r="H1182" s="102"/>
      <c r="I1182" s="103"/>
      <c r="J1182" s="102"/>
      <c r="L1182" s="100"/>
      <c r="M1182" s="100"/>
      <c r="N1182" s="100"/>
    </row>
    <row r="1183" spans="2:14">
      <c r="B1183" s="98"/>
      <c r="C1183" s="98"/>
      <c r="D1183" s="100"/>
      <c r="E1183" s="100"/>
      <c r="F1183" s="100"/>
      <c r="H1183" s="102"/>
      <c r="I1183" s="103"/>
      <c r="J1183" s="102"/>
      <c r="L1183" s="100"/>
      <c r="M1183" s="100"/>
      <c r="N1183" s="100"/>
    </row>
    <row r="1184" spans="2:14">
      <c r="B1184" s="98"/>
      <c r="C1184" s="98"/>
      <c r="D1184" s="100"/>
      <c r="E1184" s="100"/>
      <c r="F1184" s="100"/>
      <c r="H1184" s="102"/>
      <c r="I1184" s="103"/>
      <c r="J1184" s="102"/>
      <c r="L1184" s="100"/>
      <c r="M1184" s="100"/>
      <c r="N1184" s="100"/>
    </row>
    <row r="1185" spans="2:14">
      <c r="B1185" s="98"/>
      <c r="C1185" s="98"/>
      <c r="D1185" s="100"/>
      <c r="E1185" s="100"/>
      <c r="F1185" s="100"/>
      <c r="H1185" s="102"/>
      <c r="I1185" s="103"/>
      <c r="J1185" s="102"/>
      <c r="L1185" s="100"/>
      <c r="M1185" s="100"/>
      <c r="N1185" s="100"/>
    </row>
    <row r="1186" spans="2:14">
      <c r="B1186" s="98"/>
      <c r="C1186" s="98"/>
      <c r="D1186" s="100"/>
      <c r="E1186" s="100"/>
      <c r="F1186" s="100"/>
      <c r="H1186" s="102"/>
      <c r="I1186" s="103"/>
      <c r="J1186" s="102"/>
      <c r="L1186" s="100"/>
      <c r="M1186" s="100"/>
      <c r="N1186" s="100"/>
    </row>
    <row r="1187" spans="2:14">
      <c r="B1187" s="98"/>
      <c r="C1187" s="98"/>
      <c r="D1187" s="100"/>
      <c r="E1187" s="100"/>
      <c r="F1187" s="100"/>
      <c r="H1187" s="102"/>
      <c r="I1187" s="103"/>
      <c r="J1187" s="102"/>
      <c r="L1187" s="100"/>
      <c r="M1187" s="100"/>
      <c r="N1187" s="100"/>
    </row>
    <row r="1188" spans="2:14">
      <c r="B1188" s="98"/>
      <c r="C1188" s="98"/>
      <c r="D1188" s="100"/>
      <c r="E1188" s="100"/>
      <c r="F1188" s="100"/>
      <c r="H1188" s="102"/>
      <c r="I1188" s="103"/>
      <c r="J1188" s="102"/>
      <c r="L1188" s="100"/>
      <c r="M1188" s="100"/>
      <c r="N1188" s="100"/>
    </row>
    <row r="1189" spans="2:14">
      <c r="B1189" s="98"/>
      <c r="C1189" s="98"/>
      <c r="D1189" s="100"/>
      <c r="E1189" s="100"/>
      <c r="F1189" s="100"/>
      <c r="H1189" s="102"/>
      <c r="I1189" s="103"/>
      <c r="J1189" s="102"/>
      <c r="L1189" s="100"/>
      <c r="M1189" s="100"/>
      <c r="N1189" s="100"/>
    </row>
    <row r="1190" spans="2:14">
      <c r="B1190" s="98"/>
      <c r="C1190" s="98"/>
      <c r="D1190" s="100"/>
      <c r="E1190" s="100"/>
      <c r="F1190" s="100"/>
      <c r="H1190" s="102"/>
      <c r="I1190" s="103"/>
      <c r="J1190" s="102"/>
      <c r="L1190" s="100"/>
      <c r="M1190" s="100"/>
      <c r="N1190" s="100"/>
    </row>
    <row r="1191" spans="2:14">
      <c r="B1191" s="98"/>
      <c r="C1191" s="98"/>
      <c r="D1191" s="100"/>
      <c r="E1191" s="100"/>
      <c r="F1191" s="100"/>
      <c r="H1191" s="102"/>
      <c r="I1191" s="103"/>
      <c r="J1191" s="102"/>
      <c r="L1191" s="100"/>
      <c r="M1191" s="100"/>
      <c r="N1191" s="100"/>
    </row>
    <row r="1192" spans="2:14">
      <c r="B1192" s="98"/>
      <c r="C1192" s="98"/>
      <c r="D1192" s="100"/>
      <c r="E1192" s="100"/>
      <c r="F1192" s="100"/>
      <c r="H1192" s="102"/>
      <c r="I1192" s="103"/>
      <c r="J1192" s="102"/>
      <c r="L1192" s="100"/>
      <c r="M1192" s="100"/>
      <c r="N1192" s="100"/>
    </row>
    <row r="1193" spans="2:14">
      <c r="B1193" s="98"/>
      <c r="C1193" s="98"/>
      <c r="D1193" s="100"/>
      <c r="E1193" s="100"/>
      <c r="F1193" s="100"/>
      <c r="H1193" s="102"/>
      <c r="I1193" s="103"/>
      <c r="J1193" s="102"/>
      <c r="L1193" s="100"/>
      <c r="M1193" s="100"/>
      <c r="N1193" s="100"/>
    </row>
    <row r="1194" spans="2:14">
      <c r="B1194" s="98"/>
      <c r="C1194" s="98"/>
      <c r="D1194" s="100"/>
      <c r="E1194" s="100"/>
      <c r="F1194" s="100"/>
      <c r="H1194" s="102"/>
      <c r="I1194" s="103"/>
      <c r="J1194" s="102"/>
      <c r="L1194" s="100"/>
      <c r="M1194" s="100"/>
      <c r="N1194" s="100"/>
    </row>
    <row r="1195" spans="2:14">
      <c r="B1195" s="98"/>
      <c r="C1195" s="98"/>
      <c r="D1195" s="100"/>
      <c r="E1195" s="100"/>
      <c r="F1195" s="100"/>
      <c r="H1195" s="102"/>
      <c r="I1195" s="103"/>
      <c r="J1195" s="102"/>
      <c r="L1195" s="100"/>
      <c r="M1195" s="100"/>
      <c r="N1195" s="100"/>
    </row>
    <row r="1196" spans="2:14">
      <c r="B1196" s="98"/>
      <c r="C1196" s="98"/>
      <c r="D1196" s="100"/>
      <c r="E1196" s="100"/>
      <c r="F1196" s="100"/>
      <c r="H1196" s="102"/>
      <c r="I1196" s="103"/>
      <c r="J1196" s="102"/>
      <c r="L1196" s="100"/>
      <c r="M1196" s="100"/>
      <c r="N1196" s="100"/>
    </row>
    <row r="1197" spans="2:14">
      <c r="B1197" s="98"/>
      <c r="C1197" s="98"/>
      <c r="D1197" s="100"/>
      <c r="E1197" s="100"/>
      <c r="F1197" s="100"/>
      <c r="H1197" s="102"/>
      <c r="I1197" s="103"/>
      <c r="J1197" s="102"/>
      <c r="L1197" s="100"/>
      <c r="M1197" s="100"/>
      <c r="N1197" s="100"/>
    </row>
    <row r="1198" spans="2:14">
      <c r="B1198" s="98"/>
      <c r="C1198" s="98"/>
      <c r="D1198" s="100"/>
      <c r="E1198" s="100"/>
      <c r="F1198" s="100"/>
      <c r="H1198" s="102"/>
      <c r="I1198" s="103"/>
      <c r="J1198" s="102"/>
      <c r="L1198" s="100"/>
      <c r="M1198" s="100"/>
      <c r="N1198" s="100"/>
    </row>
    <row r="1199" spans="2:14">
      <c r="B1199" s="98"/>
      <c r="C1199" s="98"/>
      <c r="D1199" s="100"/>
      <c r="E1199" s="100"/>
      <c r="F1199" s="100"/>
      <c r="H1199" s="102"/>
      <c r="I1199" s="103"/>
      <c r="J1199" s="102"/>
      <c r="L1199" s="100"/>
      <c r="M1199" s="100"/>
      <c r="N1199" s="100"/>
    </row>
    <row r="1200" spans="2:14">
      <c r="B1200" s="98"/>
      <c r="C1200" s="98"/>
      <c r="D1200" s="100"/>
      <c r="E1200" s="100"/>
      <c r="F1200" s="100"/>
      <c r="H1200" s="102"/>
      <c r="I1200" s="103"/>
      <c r="J1200" s="102"/>
      <c r="L1200" s="100"/>
      <c r="M1200" s="100"/>
      <c r="N1200" s="100"/>
    </row>
    <row r="1201" spans="2:14">
      <c r="B1201" s="98"/>
      <c r="C1201" s="98"/>
      <c r="D1201" s="100"/>
      <c r="E1201" s="100"/>
      <c r="F1201" s="100"/>
      <c r="H1201" s="102"/>
      <c r="I1201" s="103"/>
      <c r="J1201" s="102"/>
      <c r="L1201" s="100"/>
      <c r="M1201" s="100"/>
      <c r="N1201" s="100"/>
    </row>
    <row r="1202" spans="2:14">
      <c r="B1202" s="98"/>
      <c r="C1202" s="98"/>
      <c r="D1202" s="100"/>
      <c r="E1202" s="100"/>
      <c r="F1202" s="100"/>
      <c r="H1202" s="102"/>
      <c r="I1202" s="103"/>
      <c r="J1202" s="102"/>
      <c r="L1202" s="100"/>
      <c r="M1202" s="100"/>
      <c r="N1202" s="100"/>
    </row>
    <row r="1203" spans="2:14">
      <c r="B1203" s="98"/>
      <c r="C1203" s="98"/>
      <c r="D1203" s="100"/>
      <c r="E1203" s="100"/>
      <c r="F1203" s="100"/>
      <c r="H1203" s="102"/>
      <c r="I1203" s="103"/>
      <c r="J1203" s="102"/>
      <c r="L1203" s="100"/>
      <c r="M1203" s="100"/>
      <c r="N1203" s="100"/>
    </row>
    <row r="1204" spans="2:14">
      <c r="B1204" s="98"/>
      <c r="C1204" s="98"/>
      <c r="D1204" s="100"/>
      <c r="E1204" s="100"/>
      <c r="F1204" s="100"/>
      <c r="H1204" s="102"/>
      <c r="I1204" s="103"/>
      <c r="J1204" s="102"/>
      <c r="L1204" s="100"/>
      <c r="M1204" s="100"/>
      <c r="N1204" s="100"/>
    </row>
    <row r="1205" spans="2:14">
      <c r="B1205" s="98"/>
      <c r="C1205" s="98"/>
      <c r="D1205" s="100"/>
      <c r="E1205" s="100"/>
      <c r="F1205" s="100"/>
      <c r="H1205" s="102"/>
      <c r="I1205" s="103"/>
      <c r="J1205" s="102"/>
      <c r="L1205" s="100"/>
      <c r="M1205" s="100"/>
      <c r="N1205" s="100"/>
    </row>
    <row r="1206" spans="2:14">
      <c r="B1206" s="98"/>
      <c r="C1206" s="98"/>
      <c r="D1206" s="100"/>
      <c r="E1206" s="100"/>
      <c r="F1206" s="100"/>
      <c r="H1206" s="102"/>
      <c r="I1206" s="103"/>
      <c r="J1206" s="102"/>
      <c r="L1206" s="100"/>
      <c r="M1206" s="100"/>
      <c r="N1206" s="100"/>
    </row>
    <row r="1207" spans="2:14">
      <c r="B1207" s="98"/>
      <c r="C1207" s="98"/>
      <c r="D1207" s="100"/>
      <c r="E1207" s="100"/>
      <c r="F1207" s="100"/>
      <c r="H1207" s="102"/>
      <c r="I1207" s="103"/>
      <c r="J1207" s="102"/>
      <c r="L1207" s="100"/>
      <c r="M1207" s="100"/>
      <c r="N1207" s="100"/>
    </row>
    <row r="1208" spans="2:14">
      <c r="B1208" s="98"/>
      <c r="C1208" s="98"/>
      <c r="D1208" s="100"/>
      <c r="E1208" s="100"/>
      <c r="F1208" s="100"/>
      <c r="H1208" s="102"/>
      <c r="I1208" s="103"/>
      <c r="J1208" s="102"/>
      <c r="L1208" s="100"/>
      <c r="M1208" s="100"/>
      <c r="N1208" s="100"/>
    </row>
    <row r="1209" spans="2:14">
      <c r="B1209" s="98"/>
      <c r="C1209" s="98"/>
      <c r="D1209" s="100"/>
      <c r="E1209" s="100"/>
      <c r="F1209" s="100"/>
      <c r="H1209" s="102"/>
      <c r="I1209" s="103"/>
      <c r="J1209" s="102"/>
      <c r="L1209" s="100"/>
      <c r="M1209" s="100"/>
      <c r="N1209" s="100"/>
    </row>
    <row r="1210" spans="2:14">
      <c r="B1210" s="98"/>
      <c r="C1210" s="98"/>
      <c r="D1210" s="100"/>
      <c r="E1210" s="100"/>
      <c r="F1210" s="100"/>
      <c r="H1210" s="102"/>
      <c r="I1210" s="103"/>
      <c r="J1210" s="102"/>
      <c r="L1210" s="100"/>
      <c r="M1210" s="100"/>
      <c r="N1210" s="100"/>
    </row>
    <row r="1211" spans="2:14">
      <c r="B1211" s="98"/>
      <c r="C1211" s="98"/>
      <c r="D1211" s="100"/>
      <c r="E1211" s="100"/>
      <c r="F1211" s="100"/>
      <c r="H1211" s="102"/>
      <c r="I1211" s="103"/>
      <c r="J1211" s="102"/>
      <c r="L1211" s="100"/>
      <c r="M1211" s="100"/>
      <c r="N1211" s="100"/>
    </row>
    <row r="1212" spans="2:14">
      <c r="B1212" s="98"/>
      <c r="C1212" s="98"/>
      <c r="D1212" s="100"/>
      <c r="E1212" s="100"/>
      <c r="F1212" s="100"/>
      <c r="H1212" s="102"/>
      <c r="I1212" s="103"/>
      <c r="J1212" s="102"/>
      <c r="L1212" s="100"/>
      <c r="M1212" s="100"/>
      <c r="N1212" s="100"/>
    </row>
    <row r="1213" spans="2:14">
      <c r="B1213" s="98"/>
      <c r="C1213" s="98"/>
      <c r="D1213" s="100"/>
      <c r="E1213" s="100"/>
      <c r="F1213" s="100"/>
      <c r="H1213" s="102"/>
      <c r="I1213" s="103"/>
      <c r="J1213" s="102"/>
      <c r="L1213" s="100"/>
      <c r="M1213" s="100"/>
      <c r="N1213" s="100"/>
    </row>
    <row r="1214" spans="2:14">
      <c r="B1214" s="98"/>
      <c r="C1214" s="98"/>
      <c r="D1214" s="100"/>
      <c r="E1214" s="100"/>
      <c r="F1214" s="100"/>
      <c r="H1214" s="102"/>
      <c r="I1214" s="103"/>
      <c r="J1214" s="102"/>
      <c r="L1214" s="100"/>
      <c r="M1214" s="100"/>
      <c r="N1214" s="100"/>
    </row>
    <row r="1215" spans="2:14">
      <c r="B1215" s="98"/>
      <c r="C1215" s="98"/>
      <c r="D1215" s="100"/>
      <c r="E1215" s="100"/>
      <c r="F1215" s="100"/>
      <c r="H1215" s="102"/>
      <c r="I1215" s="103"/>
      <c r="J1215" s="102"/>
      <c r="L1215" s="100"/>
      <c r="M1215" s="100"/>
      <c r="N1215" s="100"/>
    </row>
    <row r="1216" spans="2:14">
      <c r="B1216" s="98"/>
      <c r="C1216" s="98"/>
      <c r="D1216" s="100"/>
      <c r="E1216" s="100"/>
      <c r="F1216" s="100"/>
      <c r="H1216" s="102"/>
      <c r="I1216" s="103"/>
      <c r="J1216" s="102"/>
      <c r="L1216" s="100"/>
      <c r="M1216" s="100"/>
      <c r="N1216" s="100"/>
    </row>
    <row r="1217" spans="2:14">
      <c r="B1217" s="98"/>
      <c r="C1217" s="98"/>
      <c r="D1217" s="100"/>
      <c r="E1217" s="100"/>
      <c r="F1217" s="100"/>
      <c r="H1217" s="102"/>
      <c r="I1217" s="103"/>
      <c r="J1217" s="102"/>
      <c r="L1217" s="100"/>
      <c r="M1217" s="100"/>
      <c r="N1217" s="100"/>
    </row>
    <row r="1218" spans="2:14">
      <c r="B1218" s="98"/>
      <c r="C1218" s="98"/>
      <c r="D1218" s="100"/>
      <c r="E1218" s="100"/>
      <c r="F1218" s="100"/>
      <c r="H1218" s="102"/>
      <c r="I1218" s="103"/>
      <c r="J1218" s="102"/>
      <c r="L1218" s="100"/>
      <c r="M1218" s="100"/>
      <c r="N1218" s="100"/>
    </row>
    <row r="1219" spans="2:14">
      <c r="B1219" s="98"/>
      <c r="C1219" s="98"/>
      <c r="D1219" s="100"/>
      <c r="E1219" s="100"/>
      <c r="F1219" s="100"/>
      <c r="H1219" s="102"/>
      <c r="I1219" s="103"/>
      <c r="J1219" s="102"/>
      <c r="L1219" s="100"/>
      <c r="M1219" s="100"/>
      <c r="N1219" s="100"/>
    </row>
    <row r="1220" spans="2:14">
      <c r="B1220" s="98"/>
      <c r="C1220" s="98"/>
      <c r="D1220" s="100"/>
      <c r="E1220" s="100"/>
      <c r="F1220" s="100"/>
      <c r="H1220" s="102"/>
      <c r="I1220" s="103"/>
      <c r="J1220" s="102"/>
      <c r="L1220" s="100"/>
      <c r="M1220" s="100"/>
      <c r="N1220" s="100"/>
    </row>
    <row r="1221" spans="2:14">
      <c r="B1221" s="98"/>
      <c r="C1221" s="98"/>
      <c r="D1221" s="100"/>
      <c r="E1221" s="100"/>
      <c r="F1221" s="100"/>
      <c r="H1221" s="102"/>
      <c r="I1221" s="103"/>
      <c r="J1221" s="102"/>
      <c r="L1221" s="100"/>
      <c r="M1221" s="100"/>
      <c r="N1221" s="100"/>
    </row>
    <row r="1222" spans="2:14">
      <c r="B1222" s="98"/>
      <c r="C1222" s="98"/>
      <c r="D1222" s="100"/>
      <c r="E1222" s="100"/>
      <c r="F1222" s="100"/>
      <c r="H1222" s="102"/>
      <c r="I1222" s="103"/>
      <c r="J1222" s="102"/>
      <c r="L1222" s="100"/>
      <c r="M1222" s="100"/>
      <c r="N1222" s="100"/>
    </row>
    <row r="1223" spans="2:14">
      <c r="B1223" s="98"/>
      <c r="C1223" s="98"/>
      <c r="D1223" s="100"/>
      <c r="E1223" s="100"/>
      <c r="F1223" s="100"/>
      <c r="H1223" s="102"/>
      <c r="I1223" s="103"/>
      <c r="J1223" s="102"/>
      <c r="L1223" s="100"/>
      <c r="M1223" s="100"/>
      <c r="N1223" s="100"/>
    </row>
    <row r="1224" spans="2:14">
      <c r="B1224" s="98"/>
      <c r="C1224" s="98"/>
      <c r="D1224" s="100"/>
      <c r="E1224" s="100"/>
      <c r="F1224" s="100"/>
      <c r="H1224" s="102"/>
      <c r="I1224" s="103"/>
      <c r="J1224" s="102"/>
      <c r="L1224" s="100"/>
      <c r="M1224" s="100"/>
      <c r="N1224" s="100"/>
    </row>
    <row r="1225" spans="2:14">
      <c r="B1225" s="98"/>
      <c r="C1225" s="98"/>
      <c r="D1225" s="100"/>
      <c r="E1225" s="100"/>
      <c r="F1225" s="100"/>
      <c r="H1225" s="102"/>
      <c r="I1225" s="103"/>
      <c r="J1225" s="102"/>
      <c r="L1225" s="100"/>
      <c r="M1225" s="100"/>
      <c r="N1225" s="100"/>
    </row>
    <row r="1226" spans="2:14">
      <c r="B1226" s="98"/>
      <c r="C1226" s="98"/>
      <c r="D1226" s="100"/>
      <c r="E1226" s="100"/>
      <c r="F1226" s="100"/>
      <c r="H1226" s="102"/>
      <c r="I1226" s="103"/>
      <c r="J1226" s="102"/>
      <c r="L1226" s="100"/>
      <c r="M1226" s="100"/>
      <c r="N1226" s="100"/>
    </row>
    <row r="1227" spans="2:14">
      <c r="B1227" s="98"/>
      <c r="C1227" s="98"/>
      <c r="D1227" s="100"/>
      <c r="E1227" s="100"/>
      <c r="F1227" s="100"/>
      <c r="H1227" s="102"/>
      <c r="I1227" s="103"/>
      <c r="J1227" s="102"/>
      <c r="L1227" s="100"/>
      <c r="M1227" s="100"/>
      <c r="N1227" s="100"/>
    </row>
    <row r="1228" spans="2:14">
      <c r="B1228" s="98"/>
      <c r="C1228" s="98"/>
      <c r="D1228" s="100"/>
      <c r="E1228" s="100"/>
      <c r="F1228" s="100"/>
      <c r="H1228" s="102"/>
      <c r="I1228" s="103"/>
      <c r="J1228" s="102"/>
      <c r="L1228" s="100"/>
      <c r="M1228" s="100"/>
      <c r="N1228" s="100"/>
    </row>
    <row r="1229" spans="2:14">
      <c r="B1229" s="98"/>
      <c r="C1229" s="98"/>
      <c r="D1229" s="100"/>
      <c r="E1229" s="100"/>
      <c r="F1229" s="100"/>
      <c r="H1229" s="102"/>
      <c r="I1229" s="103"/>
      <c r="J1229" s="102"/>
      <c r="L1229" s="100"/>
      <c r="M1229" s="100"/>
      <c r="N1229" s="100"/>
    </row>
    <row r="1230" spans="2:14">
      <c r="B1230" s="98"/>
      <c r="C1230" s="98"/>
      <c r="D1230" s="100"/>
      <c r="E1230" s="100"/>
      <c r="F1230" s="100"/>
      <c r="H1230" s="102"/>
      <c r="I1230" s="103"/>
      <c r="J1230" s="102"/>
      <c r="L1230" s="100"/>
      <c r="M1230" s="100"/>
      <c r="N1230" s="100"/>
    </row>
    <row r="1231" spans="2:14">
      <c r="B1231" s="98"/>
      <c r="C1231" s="98"/>
      <c r="D1231" s="100"/>
      <c r="E1231" s="100"/>
      <c r="F1231" s="100"/>
      <c r="H1231" s="102"/>
      <c r="I1231" s="103"/>
      <c r="J1231" s="102"/>
      <c r="L1231" s="100"/>
      <c r="M1231" s="100"/>
      <c r="N1231" s="100"/>
    </row>
    <row r="1232" spans="2:14">
      <c r="B1232" s="98"/>
      <c r="C1232" s="98"/>
      <c r="D1232" s="100"/>
      <c r="E1232" s="100"/>
      <c r="F1232" s="100"/>
      <c r="H1232" s="102"/>
      <c r="I1232" s="103"/>
      <c r="J1232" s="102"/>
      <c r="L1232" s="100"/>
      <c r="M1232" s="100"/>
      <c r="N1232" s="100"/>
    </row>
    <row r="1233" spans="2:14">
      <c r="B1233" s="98"/>
      <c r="C1233" s="98"/>
      <c r="D1233" s="100"/>
      <c r="E1233" s="100"/>
      <c r="F1233" s="100"/>
      <c r="H1233" s="102"/>
      <c r="I1233" s="103"/>
      <c r="J1233" s="102"/>
      <c r="L1233" s="100"/>
      <c r="M1233" s="100"/>
      <c r="N1233" s="100"/>
    </row>
    <row r="1234" spans="2:14">
      <c r="B1234" s="98"/>
      <c r="C1234" s="98"/>
      <c r="D1234" s="100"/>
      <c r="E1234" s="100"/>
      <c r="F1234" s="100"/>
      <c r="H1234" s="102"/>
      <c r="I1234" s="103"/>
      <c r="J1234" s="102"/>
      <c r="L1234" s="100"/>
      <c r="M1234" s="100"/>
      <c r="N1234" s="100"/>
    </row>
    <row r="1235" spans="2:14">
      <c r="B1235" s="98"/>
      <c r="C1235" s="98"/>
      <c r="D1235" s="100"/>
      <c r="E1235" s="100"/>
      <c r="F1235" s="100"/>
      <c r="H1235" s="102"/>
      <c r="I1235" s="103"/>
      <c r="J1235" s="102"/>
      <c r="L1235" s="100"/>
      <c r="M1235" s="100"/>
      <c r="N1235" s="100"/>
    </row>
    <row r="1236" spans="2:14">
      <c r="B1236" s="98"/>
      <c r="C1236" s="98"/>
      <c r="D1236" s="100"/>
      <c r="E1236" s="100"/>
      <c r="F1236" s="100"/>
      <c r="H1236" s="102"/>
      <c r="I1236" s="103"/>
      <c r="J1236" s="102"/>
      <c r="L1236" s="100"/>
      <c r="M1236" s="100"/>
      <c r="N1236" s="100"/>
    </row>
    <row r="1237" spans="2:14">
      <c r="B1237" s="98"/>
      <c r="C1237" s="98"/>
      <c r="D1237" s="100"/>
      <c r="E1237" s="100"/>
      <c r="F1237" s="100"/>
      <c r="H1237" s="102"/>
      <c r="I1237" s="103"/>
      <c r="J1237" s="102"/>
      <c r="L1237" s="100"/>
      <c r="M1237" s="100"/>
      <c r="N1237" s="100"/>
    </row>
    <row r="1238" spans="2:14">
      <c r="B1238" s="98"/>
      <c r="C1238" s="98"/>
      <c r="D1238" s="100"/>
      <c r="E1238" s="100"/>
      <c r="F1238" s="100"/>
      <c r="H1238" s="102"/>
      <c r="I1238" s="103"/>
      <c r="J1238" s="102"/>
      <c r="L1238" s="100"/>
      <c r="M1238" s="100"/>
      <c r="N1238" s="100"/>
    </row>
    <row r="1239" spans="2:14">
      <c r="B1239" s="98"/>
      <c r="C1239" s="98"/>
      <c r="D1239" s="100"/>
      <c r="E1239" s="100"/>
      <c r="F1239" s="100"/>
      <c r="H1239" s="102"/>
      <c r="I1239" s="103"/>
      <c r="J1239" s="102"/>
      <c r="L1239" s="100"/>
      <c r="M1239" s="100"/>
      <c r="N1239" s="100"/>
    </row>
    <row r="1240" spans="2:14">
      <c r="B1240" s="98"/>
      <c r="C1240" s="98"/>
      <c r="D1240" s="100"/>
      <c r="E1240" s="100"/>
      <c r="F1240" s="100"/>
      <c r="H1240" s="102"/>
      <c r="I1240" s="103"/>
      <c r="J1240" s="102"/>
      <c r="L1240" s="100"/>
      <c r="M1240" s="100"/>
      <c r="N1240" s="100"/>
    </row>
    <row r="1241" spans="2:14">
      <c r="B1241" s="98"/>
      <c r="C1241" s="98"/>
      <c r="D1241" s="100"/>
      <c r="E1241" s="100"/>
      <c r="F1241" s="100"/>
      <c r="H1241" s="102"/>
      <c r="I1241" s="103"/>
      <c r="J1241" s="102"/>
      <c r="L1241" s="100"/>
      <c r="M1241" s="100"/>
      <c r="N1241" s="100"/>
    </row>
    <row r="1242" spans="2:14">
      <c r="B1242" s="98"/>
      <c r="C1242" s="98"/>
      <c r="D1242" s="100"/>
      <c r="E1242" s="100"/>
      <c r="F1242" s="100"/>
      <c r="H1242" s="102"/>
      <c r="I1242" s="103"/>
      <c r="J1242" s="102"/>
      <c r="L1242" s="100"/>
      <c r="M1242" s="100"/>
      <c r="N1242" s="100"/>
    </row>
    <row r="1243" spans="2:14">
      <c r="B1243" s="98"/>
      <c r="C1243" s="98"/>
      <c r="D1243" s="100"/>
      <c r="E1243" s="100"/>
      <c r="F1243" s="100"/>
      <c r="H1243" s="102"/>
      <c r="I1243" s="103"/>
      <c r="J1243" s="102"/>
      <c r="L1243" s="100"/>
      <c r="M1243" s="100"/>
      <c r="N1243" s="100"/>
    </row>
    <row r="1244" spans="2:14">
      <c r="B1244" s="98"/>
      <c r="C1244" s="98"/>
      <c r="D1244" s="100"/>
      <c r="E1244" s="100"/>
      <c r="F1244" s="100"/>
      <c r="H1244" s="102"/>
      <c r="I1244" s="103"/>
      <c r="J1244" s="102"/>
      <c r="L1244" s="100"/>
      <c r="M1244" s="100"/>
      <c r="N1244" s="100"/>
    </row>
    <row r="1245" spans="2:14">
      <c r="B1245" s="98"/>
      <c r="C1245" s="98"/>
      <c r="D1245" s="100"/>
      <c r="E1245" s="100"/>
      <c r="F1245" s="100"/>
      <c r="H1245" s="102"/>
      <c r="I1245" s="103"/>
      <c r="J1245" s="102"/>
      <c r="L1245" s="100"/>
      <c r="M1245" s="100"/>
      <c r="N1245" s="100"/>
    </row>
    <row r="1246" spans="2:14">
      <c r="B1246" s="98"/>
      <c r="C1246" s="98"/>
      <c r="D1246" s="100"/>
      <c r="E1246" s="100"/>
      <c r="F1246" s="100"/>
      <c r="H1246" s="102"/>
      <c r="I1246" s="103"/>
      <c r="J1246" s="102"/>
      <c r="L1246" s="100"/>
      <c r="M1246" s="100"/>
      <c r="N1246" s="100"/>
    </row>
    <row r="1247" spans="2:14">
      <c r="B1247" s="98"/>
      <c r="C1247" s="98"/>
      <c r="D1247" s="100"/>
      <c r="E1247" s="100"/>
      <c r="F1247" s="100"/>
      <c r="H1247" s="102"/>
      <c r="I1247" s="103"/>
      <c r="J1247" s="102"/>
      <c r="L1247" s="100"/>
      <c r="M1247" s="100"/>
      <c r="N1247" s="100"/>
    </row>
    <row r="1248" spans="2:14">
      <c r="B1248" s="98"/>
      <c r="C1248" s="98"/>
      <c r="D1248" s="100"/>
      <c r="E1248" s="100"/>
      <c r="F1248" s="100"/>
      <c r="H1248" s="102"/>
      <c r="I1248" s="103"/>
      <c r="J1248" s="102"/>
      <c r="L1248" s="100"/>
      <c r="M1248" s="100"/>
      <c r="N1248" s="100"/>
    </row>
    <row r="1249" spans="2:14">
      <c r="B1249" s="98"/>
      <c r="C1249" s="98"/>
      <c r="D1249" s="100"/>
      <c r="E1249" s="100"/>
      <c r="F1249" s="100"/>
      <c r="H1249" s="102"/>
      <c r="I1249" s="103"/>
      <c r="J1249" s="102"/>
      <c r="L1249" s="100"/>
      <c r="M1249" s="100"/>
      <c r="N1249" s="100"/>
    </row>
    <row r="1250" spans="2:14">
      <c r="B1250" s="98"/>
      <c r="C1250" s="98"/>
      <c r="D1250" s="100"/>
      <c r="E1250" s="100"/>
      <c r="F1250" s="100"/>
      <c r="H1250" s="102"/>
      <c r="I1250" s="103"/>
      <c r="J1250" s="102"/>
      <c r="L1250" s="100"/>
      <c r="M1250" s="100"/>
      <c r="N1250" s="100"/>
    </row>
    <row r="1251" spans="2:14">
      <c r="B1251" s="98"/>
      <c r="C1251" s="98"/>
      <c r="D1251" s="100"/>
      <c r="E1251" s="100"/>
      <c r="F1251" s="100"/>
      <c r="H1251" s="102"/>
      <c r="I1251" s="103"/>
      <c r="J1251" s="102"/>
      <c r="L1251" s="100"/>
      <c r="M1251" s="100"/>
      <c r="N1251" s="100"/>
    </row>
    <row r="1252" spans="2:14">
      <c r="B1252" s="98"/>
      <c r="C1252" s="98"/>
      <c r="D1252" s="100"/>
      <c r="E1252" s="100"/>
      <c r="F1252" s="100"/>
      <c r="H1252" s="102"/>
      <c r="I1252" s="103"/>
      <c r="J1252" s="102"/>
      <c r="L1252" s="100"/>
      <c r="M1252" s="100"/>
      <c r="N1252" s="100"/>
    </row>
    <row r="1253" spans="2:14">
      <c r="B1253" s="98"/>
      <c r="C1253" s="98"/>
      <c r="D1253" s="100"/>
      <c r="E1253" s="100"/>
      <c r="F1253" s="100"/>
      <c r="H1253" s="102"/>
      <c r="I1253" s="103"/>
      <c r="J1253" s="102"/>
      <c r="L1253" s="100"/>
      <c r="M1253" s="100"/>
      <c r="N1253" s="100"/>
    </row>
    <row r="1254" spans="2:14">
      <c r="B1254" s="98"/>
      <c r="C1254" s="98"/>
      <c r="D1254" s="100"/>
      <c r="E1254" s="100"/>
      <c r="F1254" s="100"/>
      <c r="H1254" s="102"/>
      <c r="I1254" s="103"/>
      <c r="J1254" s="102"/>
      <c r="L1254" s="100"/>
      <c r="M1254" s="100"/>
      <c r="N1254" s="100"/>
    </row>
    <row r="1255" spans="2:14">
      <c r="B1255" s="98"/>
      <c r="C1255" s="98"/>
      <c r="D1255" s="100"/>
      <c r="E1255" s="100"/>
      <c r="F1255" s="100"/>
      <c r="H1255" s="102"/>
      <c r="I1255" s="103"/>
      <c r="J1255" s="102"/>
      <c r="L1255" s="100"/>
      <c r="M1255" s="100"/>
      <c r="N1255" s="100"/>
    </row>
    <row r="1256" spans="2:14">
      <c r="B1256" s="98"/>
      <c r="C1256" s="98"/>
      <c r="D1256" s="100"/>
      <c r="E1256" s="100"/>
      <c r="F1256" s="100"/>
      <c r="H1256" s="102"/>
      <c r="I1256" s="103"/>
      <c r="J1256" s="102"/>
      <c r="L1256" s="100"/>
      <c r="M1256" s="100"/>
      <c r="N1256" s="100"/>
    </row>
    <row r="1257" spans="2:14">
      <c r="B1257" s="98"/>
      <c r="C1257" s="98"/>
      <c r="D1257" s="100"/>
      <c r="E1257" s="100"/>
      <c r="F1257" s="100"/>
      <c r="H1257" s="102"/>
      <c r="I1257" s="103"/>
      <c r="J1257" s="102"/>
      <c r="L1257" s="100"/>
      <c r="M1257" s="100"/>
      <c r="N1257" s="100"/>
    </row>
    <row r="1258" spans="2:14">
      <c r="B1258" s="98"/>
      <c r="C1258" s="98"/>
      <c r="D1258" s="100"/>
      <c r="E1258" s="100"/>
      <c r="F1258" s="100"/>
      <c r="H1258" s="102"/>
      <c r="I1258" s="103"/>
      <c r="J1258" s="102"/>
      <c r="L1258" s="100"/>
      <c r="M1258" s="100"/>
      <c r="N1258" s="100"/>
    </row>
    <row r="1259" spans="2:14">
      <c r="B1259" s="98"/>
      <c r="C1259" s="98"/>
      <c r="D1259" s="100"/>
      <c r="E1259" s="100"/>
      <c r="F1259" s="100"/>
      <c r="H1259" s="102"/>
      <c r="I1259" s="103"/>
      <c r="J1259" s="102"/>
      <c r="L1259" s="100"/>
      <c r="M1259" s="100"/>
      <c r="N1259" s="100"/>
    </row>
    <row r="1260" spans="2:14">
      <c r="B1260" s="98"/>
      <c r="C1260" s="98"/>
      <c r="D1260" s="100"/>
      <c r="E1260" s="100"/>
      <c r="F1260" s="100"/>
      <c r="H1260" s="102"/>
      <c r="I1260" s="103"/>
      <c r="J1260" s="102"/>
      <c r="L1260" s="100"/>
      <c r="M1260" s="100"/>
      <c r="N1260" s="100"/>
    </row>
    <row r="1261" spans="2:14">
      <c r="B1261" s="98"/>
      <c r="C1261" s="98"/>
      <c r="D1261" s="100"/>
      <c r="E1261" s="100"/>
      <c r="F1261" s="100"/>
      <c r="H1261" s="102"/>
      <c r="I1261" s="103"/>
      <c r="J1261" s="102"/>
      <c r="L1261" s="100"/>
      <c r="M1261" s="100"/>
      <c r="N1261" s="100"/>
    </row>
    <row r="1262" spans="2:14">
      <c r="B1262" s="98"/>
      <c r="C1262" s="98"/>
      <c r="D1262" s="100"/>
      <c r="E1262" s="100"/>
      <c r="F1262" s="100"/>
      <c r="H1262" s="102"/>
      <c r="I1262" s="103"/>
      <c r="J1262" s="102"/>
      <c r="L1262" s="100"/>
      <c r="M1262" s="100"/>
      <c r="N1262" s="100"/>
    </row>
    <row r="1263" spans="2:14">
      <c r="B1263" s="98"/>
      <c r="C1263" s="98"/>
      <c r="D1263" s="100"/>
      <c r="E1263" s="100"/>
      <c r="F1263" s="100"/>
      <c r="H1263" s="102"/>
      <c r="I1263" s="103"/>
      <c r="J1263" s="102"/>
      <c r="L1263" s="100"/>
      <c r="M1263" s="100"/>
      <c r="N1263" s="100"/>
    </row>
    <row r="1264" spans="2:14">
      <c r="B1264" s="98"/>
      <c r="C1264" s="98"/>
      <c r="D1264" s="100"/>
      <c r="E1264" s="100"/>
      <c r="F1264" s="100"/>
      <c r="H1264" s="102"/>
      <c r="I1264" s="103"/>
      <c r="J1264" s="102"/>
      <c r="L1264" s="100"/>
      <c r="M1264" s="100"/>
      <c r="N1264" s="100"/>
    </row>
    <row r="1265" spans="2:14">
      <c r="B1265" s="98"/>
      <c r="C1265" s="98"/>
      <c r="D1265" s="100"/>
      <c r="E1265" s="100"/>
      <c r="F1265" s="100"/>
      <c r="H1265" s="102"/>
      <c r="I1265" s="103"/>
      <c r="J1265" s="102"/>
      <c r="L1265" s="100"/>
      <c r="M1265" s="100"/>
      <c r="N1265" s="100"/>
    </row>
    <row r="1266" spans="2:14">
      <c r="B1266" s="98"/>
      <c r="C1266" s="98"/>
      <c r="D1266" s="100"/>
      <c r="E1266" s="100"/>
      <c r="F1266" s="100"/>
      <c r="H1266" s="102"/>
      <c r="I1266" s="103"/>
      <c r="J1266" s="102"/>
      <c r="L1266" s="100"/>
      <c r="M1266" s="100"/>
      <c r="N1266" s="100"/>
    </row>
    <row r="1267" spans="2:14">
      <c r="B1267" s="98"/>
      <c r="C1267" s="98"/>
      <c r="D1267" s="100"/>
      <c r="E1267" s="100"/>
      <c r="F1267" s="100"/>
      <c r="H1267" s="102"/>
      <c r="I1267" s="103"/>
      <c r="J1267" s="102"/>
      <c r="L1267" s="100"/>
      <c r="M1267" s="100"/>
      <c r="N1267" s="100"/>
    </row>
    <row r="1268" spans="2:14">
      <c r="B1268" s="98"/>
      <c r="C1268" s="98"/>
      <c r="D1268" s="100"/>
      <c r="E1268" s="100"/>
      <c r="F1268" s="100"/>
      <c r="H1268" s="102"/>
      <c r="I1268" s="103"/>
      <c r="J1268" s="102"/>
      <c r="L1268" s="100"/>
      <c r="M1268" s="100"/>
      <c r="N1268" s="100"/>
    </row>
    <row r="1269" spans="2:14">
      <c r="B1269" s="98"/>
      <c r="C1269" s="98"/>
      <c r="D1269" s="100"/>
      <c r="E1269" s="100"/>
      <c r="F1269" s="100"/>
      <c r="H1269" s="102"/>
      <c r="I1269" s="103"/>
      <c r="J1269" s="102"/>
      <c r="L1269" s="100"/>
      <c r="M1269" s="100"/>
      <c r="N1269" s="100"/>
    </row>
    <row r="1270" spans="2:14">
      <c r="B1270" s="98"/>
      <c r="C1270" s="98"/>
      <c r="D1270" s="100"/>
      <c r="E1270" s="100"/>
      <c r="F1270" s="100"/>
      <c r="H1270" s="102"/>
      <c r="I1270" s="103"/>
      <c r="J1270" s="102"/>
      <c r="L1270" s="100"/>
      <c r="M1270" s="100"/>
      <c r="N1270" s="100"/>
    </row>
    <row r="1271" spans="2:14">
      <c r="B1271" s="98"/>
      <c r="C1271" s="98"/>
      <c r="D1271" s="100"/>
      <c r="E1271" s="100"/>
      <c r="F1271" s="100"/>
      <c r="H1271" s="102"/>
      <c r="I1271" s="103"/>
      <c r="J1271" s="102"/>
      <c r="L1271" s="100"/>
      <c r="M1271" s="100"/>
      <c r="N1271" s="100"/>
    </row>
    <row r="1272" spans="2:14">
      <c r="B1272" s="98"/>
      <c r="C1272" s="98"/>
      <c r="D1272" s="100"/>
      <c r="E1272" s="100"/>
      <c r="F1272" s="100"/>
      <c r="H1272" s="102"/>
      <c r="I1272" s="103"/>
      <c r="J1272" s="102"/>
      <c r="L1272" s="100"/>
      <c r="M1272" s="100"/>
      <c r="N1272" s="100"/>
    </row>
    <row r="1273" spans="2:14">
      <c r="B1273" s="98"/>
      <c r="C1273" s="98"/>
      <c r="D1273" s="100"/>
      <c r="E1273" s="100"/>
      <c r="F1273" s="100"/>
      <c r="H1273" s="102"/>
      <c r="I1273" s="103"/>
      <c r="J1273" s="102"/>
      <c r="L1273" s="100"/>
      <c r="M1273" s="100"/>
      <c r="N1273" s="100"/>
    </row>
    <row r="1274" spans="2:14">
      <c r="B1274" s="98"/>
      <c r="C1274" s="98"/>
      <c r="D1274" s="100"/>
      <c r="E1274" s="100"/>
      <c r="F1274" s="100"/>
      <c r="H1274" s="102"/>
      <c r="I1274" s="103"/>
      <c r="J1274" s="102"/>
      <c r="L1274" s="100"/>
      <c r="M1274" s="100"/>
      <c r="N1274" s="100"/>
    </row>
    <row r="1275" spans="2:14">
      <c r="B1275" s="98"/>
      <c r="C1275" s="98"/>
      <c r="D1275" s="100"/>
      <c r="E1275" s="100"/>
      <c r="F1275" s="100"/>
      <c r="H1275" s="102"/>
      <c r="I1275" s="103"/>
      <c r="J1275" s="102"/>
      <c r="L1275" s="100"/>
      <c r="M1275" s="100"/>
      <c r="N1275" s="100"/>
    </row>
    <row r="1276" spans="2:14">
      <c r="B1276" s="98"/>
      <c r="C1276" s="98"/>
      <c r="D1276" s="100"/>
      <c r="E1276" s="100"/>
      <c r="F1276" s="100"/>
      <c r="H1276" s="102"/>
      <c r="I1276" s="103"/>
      <c r="J1276" s="102"/>
      <c r="L1276" s="100"/>
      <c r="M1276" s="100"/>
      <c r="N1276" s="100"/>
    </row>
    <row r="1277" spans="2:14">
      <c r="B1277" s="98"/>
      <c r="C1277" s="98"/>
      <c r="D1277" s="100"/>
      <c r="E1277" s="100"/>
      <c r="F1277" s="100"/>
      <c r="H1277" s="102"/>
      <c r="I1277" s="103"/>
      <c r="J1277" s="102"/>
      <c r="L1277" s="100"/>
      <c r="M1277" s="100"/>
      <c r="N1277" s="100"/>
    </row>
    <row r="1278" spans="2:14">
      <c r="B1278" s="98"/>
      <c r="C1278" s="98"/>
      <c r="D1278" s="100"/>
      <c r="E1278" s="100"/>
      <c r="F1278" s="100"/>
      <c r="H1278" s="102"/>
      <c r="I1278" s="103"/>
      <c r="J1278" s="102"/>
      <c r="L1278" s="100"/>
      <c r="M1278" s="100"/>
      <c r="N1278" s="100"/>
    </row>
    <row r="1279" spans="2:14">
      <c r="B1279" s="98"/>
      <c r="C1279" s="98"/>
      <c r="D1279" s="100"/>
      <c r="E1279" s="100"/>
      <c r="F1279" s="100"/>
      <c r="H1279" s="102"/>
      <c r="I1279" s="103"/>
      <c r="J1279" s="102"/>
      <c r="L1279" s="100"/>
      <c r="M1279" s="100"/>
      <c r="N1279" s="100"/>
    </row>
    <row r="1280" spans="2:14">
      <c r="B1280" s="98"/>
      <c r="C1280" s="98"/>
      <c r="D1280" s="100"/>
      <c r="E1280" s="100"/>
      <c r="F1280" s="100"/>
      <c r="H1280" s="102"/>
      <c r="I1280" s="103"/>
      <c r="J1280" s="102"/>
      <c r="L1280" s="100"/>
      <c r="M1280" s="100"/>
      <c r="N1280" s="100"/>
    </row>
    <row r="1281" spans="2:14">
      <c r="B1281" s="98"/>
      <c r="C1281" s="98"/>
      <c r="D1281" s="100"/>
      <c r="E1281" s="100"/>
      <c r="F1281" s="100"/>
      <c r="H1281" s="102"/>
      <c r="I1281" s="103"/>
      <c r="J1281" s="102"/>
      <c r="L1281" s="100"/>
      <c r="M1281" s="100"/>
      <c r="N1281" s="100"/>
    </row>
    <row r="1282" spans="2:14">
      <c r="B1282" s="98"/>
      <c r="C1282" s="98"/>
      <c r="D1282" s="100"/>
      <c r="E1282" s="100"/>
      <c r="F1282" s="100"/>
      <c r="H1282" s="102"/>
      <c r="I1282" s="103"/>
      <c r="J1282" s="102"/>
      <c r="L1282" s="100"/>
      <c r="M1282" s="100"/>
      <c r="N1282" s="100"/>
    </row>
    <row r="1283" spans="2:14">
      <c r="B1283" s="98"/>
      <c r="C1283" s="98"/>
      <c r="D1283" s="100"/>
      <c r="E1283" s="100"/>
      <c r="F1283" s="100"/>
      <c r="H1283" s="102"/>
      <c r="I1283" s="103"/>
      <c r="J1283" s="102"/>
      <c r="L1283" s="100"/>
      <c r="M1283" s="100"/>
      <c r="N1283" s="100"/>
    </row>
    <row r="1284" spans="2:14">
      <c r="B1284" s="98"/>
      <c r="C1284" s="98"/>
      <c r="D1284" s="100"/>
      <c r="E1284" s="100"/>
      <c r="F1284" s="100"/>
      <c r="H1284" s="102"/>
      <c r="I1284" s="103"/>
      <c r="J1284" s="102"/>
      <c r="L1284" s="100"/>
      <c r="M1284" s="100"/>
      <c r="N1284" s="100"/>
    </row>
    <row r="1285" spans="2:14">
      <c r="B1285" s="98"/>
      <c r="C1285" s="98"/>
      <c r="D1285" s="100"/>
      <c r="E1285" s="100"/>
      <c r="F1285" s="100"/>
      <c r="H1285" s="102"/>
      <c r="I1285" s="103"/>
      <c r="J1285" s="102"/>
      <c r="L1285" s="100"/>
      <c r="M1285" s="100"/>
      <c r="N1285" s="100"/>
    </row>
    <row r="1286" spans="2:14">
      <c r="B1286" s="98"/>
      <c r="C1286" s="98"/>
      <c r="D1286" s="100"/>
      <c r="E1286" s="100"/>
      <c r="F1286" s="100"/>
      <c r="H1286" s="102"/>
      <c r="I1286" s="103"/>
      <c r="J1286" s="102"/>
      <c r="L1286" s="100"/>
      <c r="M1286" s="100"/>
      <c r="N1286" s="100"/>
    </row>
    <row r="1287" spans="2:14">
      <c r="B1287" s="98"/>
      <c r="C1287" s="98"/>
      <c r="D1287" s="100"/>
      <c r="E1287" s="100"/>
      <c r="F1287" s="100"/>
      <c r="H1287" s="102"/>
      <c r="I1287" s="103"/>
      <c r="J1287" s="102"/>
      <c r="L1287" s="100"/>
      <c r="M1287" s="100"/>
      <c r="N1287" s="100"/>
    </row>
    <row r="1288" spans="2:14">
      <c r="B1288" s="98"/>
      <c r="C1288" s="98"/>
      <c r="D1288" s="100"/>
      <c r="E1288" s="100"/>
      <c r="F1288" s="100"/>
      <c r="H1288" s="102"/>
      <c r="I1288" s="103"/>
      <c r="J1288" s="102"/>
      <c r="L1288" s="100"/>
      <c r="M1288" s="100"/>
      <c r="N1288" s="100"/>
    </row>
    <row r="1289" spans="2:14">
      <c r="B1289" s="98"/>
      <c r="C1289" s="98"/>
      <c r="D1289" s="100"/>
      <c r="E1289" s="100"/>
      <c r="F1289" s="100"/>
      <c r="H1289" s="102"/>
      <c r="I1289" s="103"/>
      <c r="J1289" s="102"/>
      <c r="L1289" s="100"/>
      <c r="M1289" s="100"/>
      <c r="N1289" s="100"/>
    </row>
    <row r="1290" spans="2:14">
      <c r="B1290" s="98"/>
      <c r="C1290" s="98"/>
      <c r="D1290" s="100"/>
      <c r="E1290" s="100"/>
      <c r="F1290" s="100"/>
      <c r="H1290" s="102"/>
      <c r="I1290" s="103"/>
      <c r="J1290" s="102"/>
      <c r="L1290" s="100"/>
      <c r="M1290" s="100"/>
      <c r="N1290" s="100"/>
    </row>
    <row r="1291" spans="2:14">
      <c r="B1291" s="98"/>
      <c r="C1291" s="98"/>
      <c r="D1291" s="100"/>
      <c r="E1291" s="100"/>
      <c r="F1291" s="100"/>
      <c r="H1291" s="102"/>
      <c r="I1291" s="103"/>
      <c r="J1291" s="102"/>
      <c r="L1291" s="100"/>
      <c r="M1291" s="100"/>
      <c r="N1291" s="100"/>
    </row>
    <row r="1292" spans="2:14">
      <c r="B1292" s="98"/>
      <c r="C1292" s="98"/>
      <c r="D1292" s="100"/>
      <c r="E1292" s="100"/>
      <c r="F1292" s="100"/>
      <c r="H1292" s="102"/>
      <c r="I1292" s="103"/>
      <c r="J1292" s="102"/>
      <c r="L1292" s="100"/>
      <c r="M1292" s="100"/>
      <c r="N1292" s="100"/>
    </row>
    <row r="1293" spans="2:14">
      <c r="B1293" s="98"/>
      <c r="C1293" s="98"/>
      <c r="D1293" s="100"/>
      <c r="E1293" s="100"/>
      <c r="F1293" s="100"/>
      <c r="H1293" s="102"/>
      <c r="I1293" s="103"/>
      <c r="J1293" s="102"/>
      <c r="L1293" s="100"/>
      <c r="M1293" s="100"/>
      <c r="N1293" s="100"/>
    </row>
    <row r="1294" spans="2:14">
      <c r="B1294" s="98"/>
      <c r="C1294" s="98"/>
      <c r="D1294" s="100"/>
      <c r="E1294" s="100"/>
      <c r="F1294" s="100"/>
      <c r="H1294" s="102"/>
      <c r="I1294" s="103"/>
      <c r="J1294" s="102"/>
      <c r="L1294" s="100"/>
      <c r="M1294" s="100"/>
      <c r="N1294" s="100"/>
    </row>
    <row r="1295" spans="2:14">
      <c r="B1295" s="98"/>
      <c r="C1295" s="98"/>
      <c r="D1295" s="100"/>
      <c r="E1295" s="100"/>
      <c r="F1295" s="100"/>
      <c r="H1295" s="102"/>
      <c r="I1295" s="103"/>
      <c r="J1295" s="102"/>
      <c r="L1295" s="100"/>
      <c r="M1295" s="100"/>
      <c r="N1295" s="100"/>
    </row>
    <row r="1296" spans="2:14">
      <c r="B1296" s="98"/>
      <c r="C1296" s="98"/>
      <c r="D1296" s="100"/>
      <c r="E1296" s="100"/>
      <c r="F1296" s="100"/>
      <c r="H1296" s="102"/>
      <c r="I1296" s="103"/>
      <c r="J1296" s="102"/>
      <c r="L1296" s="100"/>
      <c r="M1296" s="100"/>
      <c r="N1296" s="100"/>
    </row>
    <row r="1297" spans="2:14">
      <c r="B1297" s="98"/>
      <c r="C1297" s="98"/>
      <c r="D1297" s="100"/>
      <c r="E1297" s="100"/>
      <c r="F1297" s="100"/>
      <c r="H1297" s="102"/>
      <c r="I1297" s="103"/>
      <c r="J1297" s="102"/>
      <c r="L1297" s="100"/>
      <c r="M1297" s="100"/>
      <c r="N1297" s="100"/>
    </row>
    <row r="1298" spans="2:14">
      <c r="B1298" s="98"/>
      <c r="C1298" s="98"/>
      <c r="D1298" s="100"/>
      <c r="E1298" s="100"/>
      <c r="F1298" s="100"/>
      <c r="H1298" s="102"/>
      <c r="I1298" s="103"/>
      <c r="J1298" s="102"/>
      <c r="L1298" s="100"/>
      <c r="M1298" s="100"/>
      <c r="N1298" s="100"/>
    </row>
    <row r="1299" spans="2:14">
      <c r="B1299" s="98"/>
      <c r="C1299" s="98"/>
      <c r="D1299" s="100"/>
      <c r="E1299" s="100"/>
      <c r="F1299" s="100"/>
      <c r="H1299" s="102"/>
      <c r="I1299" s="103"/>
      <c r="J1299" s="102"/>
      <c r="L1299" s="100"/>
      <c r="M1299" s="100"/>
      <c r="N1299" s="100"/>
    </row>
    <row r="1300" spans="2:14">
      <c r="B1300" s="98"/>
      <c r="C1300" s="98"/>
      <c r="D1300" s="100"/>
      <c r="E1300" s="100"/>
      <c r="F1300" s="100"/>
      <c r="H1300" s="102"/>
      <c r="I1300" s="103"/>
      <c r="J1300" s="102"/>
      <c r="L1300" s="100"/>
      <c r="M1300" s="100"/>
      <c r="N1300" s="100"/>
    </row>
    <row r="1301" spans="2:14">
      <c r="B1301" s="98"/>
      <c r="C1301" s="98"/>
      <c r="D1301" s="100"/>
      <c r="E1301" s="100"/>
      <c r="F1301" s="100"/>
      <c r="H1301" s="102"/>
      <c r="I1301" s="103"/>
      <c r="J1301" s="102"/>
      <c r="L1301" s="100"/>
      <c r="M1301" s="100"/>
      <c r="N1301" s="100"/>
    </row>
    <row r="1302" spans="2:14">
      <c r="B1302" s="98"/>
      <c r="C1302" s="98"/>
      <c r="D1302" s="100"/>
      <c r="E1302" s="100"/>
      <c r="F1302" s="100"/>
      <c r="H1302" s="102"/>
      <c r="I1302" s="103"/>
      <c r="J1302" s="102"/>
      <c r="L1302" s="100"/>
      <c r="M1302" s="100"/>
      <c r="N1302" s="100"/>
    </row>
    <row r="1303" spans="2:14">
      <c r="B1303" s="98"/>
      <c r="C1303" s="98"/>
      <c r="D1303" s="100"/>
      <c r="E1303" s="100"/>
      <c r="F1303" s="100"/>
      <c r="H1303" s="102"/>
      <c r="I1303" s="103"/>
      <c r="J1303" s="102"/>
      <c r="L1303" s="100"/>
      <c r="M1303" s="100"/>
      <c r="N1303" s="100"/>
    </row>
    <row r="1304" spans="2:14">
      <c r="B1304" s="98"/>
      <c r="C1304" s="98"/>
      <c r="D1304" s="100"/>
      <c r="E1304" s="100"/>
      <c r="F1304" s="100"/>
      <c r="H1304" s="102"/>
      <c r="I1304" s="103"/>
      <c r="J1304" s="102"/>
      <c r="L1304" s="100"/>
      <c r="M1304" s="100"/>
      <c r="N1304" s="100"/>
    </row>
    <row r="1305" spans="2:14">
      <c r="B1305" s="98"/>
      <c r="C1305" s="98"/>
      <c r="D1305" s="100"/>
      <c r="E1305" s="100"/>
      <c r="F1305" s="100"/>
      <c r="H1305" s="102"/>
      <c r="I1305" s="103"/>
      <c r="J1305" s="102"/>
      <c r="L1305" s="100"/>
      <c r="M1305" s="100"/>
      <c r="N1305" s="100"/>
    </row>
    <row r="1306" spans="2:14">
      <c r="B1306" s="98"/>
      <c r="C1306" s="98"/>
      <c r="D1306" s="100"/>
      <c r="E1306" s="100"/>
      <c r="F1306" s="100"/>
      <c r="H1306" s="102"/>
      <c r="I1306" s="103"/>
      <c r="J1306" s="102"/>
      <c r="L1306" s="100"/>
      <c r="M1306" s="100"/>
      <c r="N1306" s="100"/>
    </row>
    <row r="1307" spans="2:14">
      <c r="B1307" s="98"/>
      <c r="C1307" s="98"/>
      <c r="D1307" s="100"/>
      <c r="E1307" s="100"/>
      <c r="F1307" s="100"/>
      <c r="H1307" s="102"/>
      <c r="I1307" s="103"/>
      <c r="J1307" s="102"/>
      <c r="L1307" s="100"/>
      <c r="M1307" s="100"/>
      <c r="N1307" s="100"/>
    </row>
    <row r="1308" spans="2:14">
      <c r="B1308" s="98"/>
      <c r="C1308" s="98"/>
      <c r="D1308" s="100"/>
      <c r="E1308" s="100"/>
      <c r="F1308" s="100"/>
      <c r="H1308" s="102"/>
      <c r="I1308" s="103"/>
      <c r="J1308" s="102"/>
      <c r="L1308" s="100"/>
      <c r="M1308" s="100"/>
      <c r="N1308" s="100"/>
    </row>
    <row r="1309" spans="2:14">
      <c r="B1309" s="98"/>
      <c r="C1309" s="98"/>
      <c r="D1309" s="100"/>
      <c r="E1309" s="100"/>
      <c r="F1309" s="100"/>
      <c r="H1309" s="102"/>
      <c r="I1309" s="103"/>
      <c r="J1309" s="102"/>
      <c r="L1309" s="100"/>
      <c r="M1309" s="100"/>
      <c r="N1309" s="100"/>
    </row>
    <row r="1310" spans="2:14">
      <c r="B1310" s="98"/>
      <c r="C1310" s="98"/>
      <c r="D1310" s="100"/>
      <c r="E1310" s="100"/>
      <c r="F1310" s="100"/>
      <c r="H1310" s="102"/>
      <c r="I1310" s="103"/>
      <c r="J1310" s="102"/>
      <c r="L1310" s="100"/>
      <c r="M1310" s="100"/>
      <c r="N1310" s="100"/>
    </row>
    <row r="1311" spans="2:14">
      <c r="B1311" s="98"/>
      <c r="C1311" s="98"/>
      <c r="D1311" s="100"/>
      <c r="E1311" s="100"/>
      <c r="F1311" s="100"/>
      <c r="H1311" s="102"/>
      <c r="I1311" s="103"/>
      <c r="J1311" s="102"/>
      <c r="L1311" s="100"/>
      <c r="M1311" s="100"/>
      <c r="N1311" s="100"/>
    </row>
    <row r="1312" spans="2:14">
      <c r="B1312" s="98"/>
      <c r="C1312" s="98"/>
      <c r="D1312" s="100"/>
      <c r="E1312" s="100"/>
      <c r="F1312" s="100"/>
      <c r="H1312" s="102"/>
      <c r="I1312" s="103"/>
      <c r="J1312" s="102"/>
      <c r="L1312" s="100"/>
      <c r="M1312" s="100"/>
      <c r="N1312" s="100"/>
    </row>
    <row r="1313" spans="2:14">
      <c r="B1313" s="98"/>
      <c r="C1313" s="98"/>
      <c r="D1313" s="100"/>
      <c r="E1313" s="100"/>
      <c r="F1313" s="100"/>
      <c r="H1313" s="102"/>
      <c r="I1313" s="103"/>
      <c r="J1313" s="102"/>
      <c r="L1313" s="100"/>
      <c r="M1313" s="100"/>
      <c r="N1313" s="100"/>
    </row>
    <row r="1314" spans="2:14">
      <c r="B1314" s="98"/>
      <c r="C1314" s="98"/>
      <c r="D1314" s="100"/>
      <c r="E1314" s="100"/>
      <c r="F1314" s="100"/>
      <c r="H1314" s="102"/>
      <c r="I1314" s="103"/>
      <c r="J1314" s="102"/>
      <c r="L1314" s="100"/>
      <c r="M1314" s="100"/>
      <c r="N1314" s="100"/>
    </row>
    <row r="1315" spans="2:14">
      <c r="B1315" s="98"/>
      <c r="C1315" s="98"/>
      <c r="D1315" s="100"/>
      <c r="E1315" s="100"/>
      <c r="F1315" s="100"/>
      <c r="H1315" s="102"/>
      <c r="I1315" s="103"/>
      <c r="J1315" s="102"/>
      <c r="L1315" s="100"/>
      <c r="M1315" s="100"/>
      <c r="N1315" s="100"/>
    </row>
    <row r="1316" spans="2:14">
      <c r="B1316" s="98"/>
      <c r="C1316" s="98"/>
      <c r="D1316" s="100"/>
      <c r="E1316" s="100"/>
      <c r="F1316" s="100"/>
      <c r="H1316" s="102"/>
      <c r="I1316" s="103"/>
      <c r="J1316" s="102"/>
      <c r="L1316" s="100"/>
      <c r="M1316" s="100"/>
      <c r="N1316" s="100"/>
    </row>
    <row r="1317" spans="2:14">
      <c r="B1317" s="98"/>
      <c r="C1317" s="98"/>
      <c r="D1317" s="100"/>
      <c r="E1317" s="100"/>
      <c r="F1317" s="100"/>
      <c r="H1317" s="102"/>
      <c r="I1317" s="103"/>
      <c r="J1317" s="102"/>
      <c r="L1317" s="100"/>
      <c r="M1317" s="100"/>
      <c r="N1317" s="100"/>
    </row>
    <row r="1318" spans="2:14">
      <c r="B1318" s="98"/>
      <c r="C1318" s="98"/>
      <c r="D1318" s="100"/>
      <c r="E1318" s="100"/>
      <c r="F1318" s="100"/>
      <c r="H1318" s="102"/>
      <c r="I1318" s="103"/>
      <c r="J1318" s="102"/>
      <c r="L1318" s="100"/>
      <c r="M1318" s="100"/>
      <c r="N1318" s="100"/>
    </row>
    <row r="1319" spans="2:14">
      <c r="B1319" s="98"/>
      <c r="C1319" s="98"/>
      <c r="D1319" s="100"/>
      <c r="E1319" s="100"/>
      <c r="F1319" s="100"/>
      <c r="H1319" s="102"/>
      <c r="I1319" s="103"/>
      <c r="J1319" s="102"/>
      <c r="L1319" s="100"/>
      <c r="M1319" s="100"/>
      <c r="N1319" s="100"/>
    </row>
    <row r="1320" spans="2:14">
      <c r="B1320" s="98"/>
      <c r="C1320" s="98"/>
      <c r="D1320" s="100"/>
      <c r="E1320" s="100"/>
      <c r="F1320" s="100"/>
      <c r="H1320" s="102"/>
      <c r="I1320" s="103"/>
      <c r="J1320" s="102"/>
      <c r="L1320" s="100"/>
      <c r="M1320" s="100"/>
      <c r="N1320" s="100"/>
    </row>
    <row r="1321" spans="2:14">
      <c r="B1321" s="98"/>
      <c r="C1321" s="98"/>
      <c r="D1321" s="100"/>
      <c r="E1321" s="100"/>
      <c r="F1321" s="100"/>
      <c r="H1321" s="102"/>
      <c r="I1321" s="103"/>
      <c r="J1321" s="102"/>
      <c r="L1321" s="100"/>
      <c r="M1321" s="100"/>
      <c r="N1321" s="100"/>
    </row>
    <row r="1322" spans="2:14">
      <c r="B1322" s="98"/>
      <c r="C1322" s="98"/>
      <c r="D1322" s="100"/>
      <c r="E1322" s="100"/>
      <c r="F1322" s="100"/>
      <c r="H1322" s="102"/>
      <c r="I1322" s="103"/>
      <c r="J1322" s="102"/>
      <c r="L1322" s="100"/>
      <c r="M1322" s="100"/>
      <c r="N1322" s="100"/>
    </row>
    <row r="1323" spans="2:14">
      <c r="B1323" s="98"/>
      <c r="C1323" s="98"/>
      <c r="D1323" s="100"/>
      <c r="E1323" s="100"/>
      <c r="F1323" s="100"/>
      <c r="H1323" s="102"/>
      <c r="I1323" s="103"/>
      <c r="J1323" s="102"/>
      <c r="L1323" s="100"/>
      <c r="M1323" s="100"/>
      <c r="N1323" s="100"/>
    </row>
    <row r="1324" spans="2:14">
      <c r="B1324" s="98"/>
      <c r="C1324" s="98"/>
      <c r="D1324" s="100"/>
      <c r="E1324" s="100"/>
      <c r="F1324" s="100"/>
      <c r="H1324" s="102"/>
      <c r="I1324" s="103"/>
      <c r="J1324" s="102"/>
      <c r="L1324" s="100"/>
      <c r="M1324" s="100"/>
      <c r="N1324" s="100"/>
    </row>
    <row r="1325" spans="2:14">
      <c r="B1325" s="98"/>
      <c r="C1325" s="98"/>
      <c r="D1325" s="100"/>
      <c r="E1325" s="100"/>
      <c r="F1325" s="100"/>
      <c r="H1325" s="102"/>
      <c r="I1325" s="103"/>
      <c r="J1325" s="102"/>
      <c r="L1325" s="100"/>
      <c r="M1325" s="100"/>
      <c r="N1325" s="100"/>
    </row>
    <row r="1326" spans="2:14">
      <c r="B1326" s="98"/>
      <c r="C1326" s="98"/>
      <c r="D1326" s="100"/>
      <c r="E1326" s="100"/>
      <c r="F1326" s="100"/>
      <c r="H1326" s="102"/>
      <c r="I1326" s="103"/>
      <c r="J1326" s="102"/>
      <c r="L1326" s="100"/>
      <c r="M1326" s="100"/>
      <c r="N1326" s="100"/>
    </row>
    <row r="1327" spans="2:14">
      <c r="B1327" s="98"/>
      <c r="C1327" s="98"/>
      <c r="D1327" s="100"/>
      <c r="E1327" s="100"/>
      <c r="F1327" s="100"/>
      <c r="H1327" s="102"/>
      <c r="I1327" s="103"/>
      <c r="J1327" s="102"/>
      <c r="L1327" s="100"/>
      <c r="M1327" s="100"/>
      <c r="N1327" s="100"/>
    </row>
    <row r="1328" spans="2:14">
      <c r="B1328" s="98"/>
      <c r="C1328" s="98"/>
      <c r="D1328" s="100"/>
      <c r="E1328" s="100"/>
      <c r="F1328" s="100"/>
      <c r="H1328" s="102"/>
      <c r="I1328" s="103"/>
      <c r="J1328" s="102"/>
      <c r="L1328" s="100"/>
      <c r="M1328" s="100"/>
      <c r="N1328" s="100"/>
    </row>
    <row r="1329" spans="2:14">
      <c r="B1329" s="98"/>
      <c r="C1329" s="98"/>
      <c r="D1329" s="100"/>
      <c r="E1329" s="100"/>
      <c r="F1329" s="100"/>
      <c r="H1329" s="102"/>
      <c r="I1329" s="103"/>
      <c r="J1329" s="102"/>
      <c r="L1329" s="100"/>
      <c r="M1329" s="100"/>
      <c r="N1329" s="100"/>
    </row>
    <row r="1330" spans="2:14">
      <c r="B1330" s="98"/>
      <c r="C1330" s="98"/>
      <c r="D1330" s="100"/>
      <c r="E1330" s="100"/>
      <c r="F1330" s="100"/>
      <c r="H1330" s="102"/>
      <c r="I1330" s="103"/>
      <c r="J1330" s="102"/>
      <c r="L1330" s="100"/>
      <c r="M1330" s="100"/>
      <c r="N1330" s="100"/>
    </row>
    <row r="1331" spans="2:14">
      <c r="B1331" s="98"/>
      <c r="C1331" s="98"/>
      <c r="D1331" s="100"/>
      <c r="E1331" s="100"/>
      <c r="F1331" s="100"/>
      <c r="H1331" s="102"/>
      <c r="I1331" s="103"/>
      <c r="J1331" s="102"/>
      <c r="L1331" s="100"/>
      <c r="M1331" s="100"/>
      <c r="N1331" s="100"/>
    </row>
    <row r="1332" spans="2:14">
      <c r="B1332" s="98"/>
      <c r="C1332" s="98"/>
      <c r="D1332" s="100"/>
      <c r="E1332" s="100"/>
      <c r="F1332" s="100"/>
      <c r="H1332" s="102"/>
      <c r="I1332" s="103"/>
      <c r="J1332" s="102"/>
      <c r="L1332" s="100"/>
      <c r="M1332" s="100"/>
      <c r="N1332" s="100"/>
    </row>
    <row r="1333" spans="2:14">
      <c r="B1333" s="98"/>
      <c r="C1333" s="98"/>
      <c r="D1333" s="100"/>
      <c r="E1333" s="100"/>
      <c r="F1333" s="100"/>
      <c r="H1333" s="102"/>
      <c r="I1333" s="103"/>
      <c r="J1333" s="102"/>
      <c r="L1333" s="100"/>
      <c r="M1333" s="100"/>
      <c r="N1333" s="100"/>
    </row>
    <row r="1334" spans="2:14">
      <c r="B1334" s="98"/>
      <c r="C1334" s="98"/>
      <c r="D1334" s="100"/>
      <c r="E1334" s="100"/>
      <c r="F1334" s="100"/>
      <c r="H1334" s="102"/>
      <c r="I1334" s="103"/>
      <c r="J1334" s="102"/>
      <c r="L1334" s="100"/>
      <c r="M1334" s="100"/>
      <c r="N1334" s="100"/>
    </row>
    <row r="1335" spans="2:14">
      <c r="B1335" s="98"/>
      <c r="C1335" s="98"/>
      <c r="D1335" s="100"/>
      <c r="E1335" s="100"/>
      <c r="F1335" s="100"/>
      <c r="H1335" s="102"/>
      <c r="I1335" s="103"/>
      <c r="J1335" s="102"/>
      <c r="L1335" s="100"/>
      <c r="M1335" s="100"/>
      <c r="N1335" s="100"/>
    </row>
    <row r="1336" spans="2:14">
      <c r="B1336" s="98"/>
      <c r="C1336" s="98"/>
      <c r="D1336" s="100"/>
      <c r="E1336" s="100"/>
      <c r="F1336" s="100"/>
      <c r="H1336" s="102"/>
      <c r="I1336" s="103"/>
      <c r="J1336" s="102"/>
      <c r="L1336" s="100"/>
      <c r="M1336" s="100"/>
      <c r="N1336" s="100"/>
    </row>
    <row r="1337" spans="2:14">
      <c r="B1337" s="98"/>
      <c r="C1337" s="98"/>
      <c r="D1337" s="100"/>
      <c r="E1337" s="100"/>
      <c r="F1337" s="100"/>
      <c r="H1337" s="102"/>
      <c r="I1337" s="103"/>
      <c r="J1337" s="102"/>
      <c r="L1337" s="100"/>
      <c r="M1337" s="100"/>
      <c r="N1337" s="100"/>
    </row>
    <row r="1338" spans="2:14">
      <c r="B1338" s="98"/>
      <c r="C1338" s="98"/>
      <c r="D1338" s="100"/>
      <c r="E1338" s="100"/>
      <c r="F1338" s="100"/>
      <c r="H1338" s="102"/>
      <c r="I1338" s="103"/>
      <c r="J1338" s="102"/>
      <c r="L1338" s="100"/>
      <c r="M1338" s="100"/>
      <c r="N1338" s="100"/>
    </row>
    <row r="1339" spans="2:14">
      <c r="B1339" s="98"/>
      <c r="C1339" s="98"/>
      <c r="D1339" s="100"/>
      <c r="E1339" s="100"/>
      <c r="F1339" s="100"/>
      <c r="H1339" s="102"/>
      <c r="I1339" s="103"/>
      <c r="J1339" s="102"/>
      <c r="L1339" s="100"/>
      <c r="M1339" s="100"/>
      <c r="N1339" s="100"/>
    </row>
    <row r="1340" spans="2:14">
      <c r="B1340" s="98"/>
      <c r="C1340" s="98"/>
      <c r="D1340" s="100"/>
      <c r="E1340" s="100"/>
      <c r="F1340" s="100"/>
      <c r="H1340" s="102"/>
      <c r="I1340" s="103"/>
      <c r="J1340" s="102"/>
      <c r="L1340" s="100"/>
      <c r="M1340" s="100"/>
      <c r="N1340" s="100"/>
    </row>
    <row r="1341" spans="2:14">
      <c r="B1341" s="98"/>
      <c r="C1341" s="98"/>
      <c r="D1341" s="100"/>
      <c r="E1341" s="100"/>
      <c r="F1341" s="100"/>
      <c r="H1341" s="102"/>
      <c r="I1341" s="103"/>
      <c r="J1341" s="102"/>
      <c r="L1341" s="100"/>
      <c r="M1341" s="100"/>
      <c r="N1341" s="100"/>
    </row>
    <row r="1342" spans="2:14">
      <c r="B1342" s="98"/>
      <c r="C1342" s="98"/>
      <c r="D1342" s="100"/>
      <c r="E1342" s="100"/>
      <c r="F1342" s="100"/>
      <c r="H1342" s="102"/>
      <c r="I1342" s="103"/>
      <c r="J1342" s="102"/>
      <c r="L1342" s="100"/>
      <c r="M1342" s="100"/>
      <c r="N1342" s="100"/>
    </row>
    <row r="1343" spans="2:14">
      <c r="B1343" s="98"/>
      <c r="C1343" s="98"/>
      <c r="D1343" s="100"/>
      <c r="E1343" s="100"/>
      <c r="F1343" s="100"/>
      <c r="H1343" s="102"/>
      <c r="I1343" s="103"/>
      <c r="J1343" s="102"/>
      <c r="L1343" s="100"/>
      <c r="M1343" s="100"/>
      <c r="N1343" s="100"/>
    </row>
    <row r="1344" spans="2:14">
      <c r="B1344" s="98"/>
      <c r="C1344" s="98"/>
      <c r="D1344" s="100"/>
      <c r="E1344" s="100"/>
      <c r="F1344" s="100"/>
      <c r="H1344" s="102"/>
      <c r="I1344" s="103"/>
      <c r="J1344" s="102"/>
      <c r="L1344" s="100"/>
      <c r="M1344" s="100"/>
      <c r="N1344" s="100"/>
    </row>
    <row r="1345" spans="2:14">
      <c r="B1345" s="98"/>
      <c r="C1345" s="98"/>
      <c r="D1345" s="100"/>
      <c r="E1345" s="100"/>
      <c r="F1345" s="100"/>
      <c r="H1345" s="102"/>
      <c r="I1345" s="103"/>
      <c r="J1345" s="102"/>
      <c r="L1345" s="100"/>
      <c r="M1345" s="100"/>
      <c r="N1345" s="100"/>
    </row>
    <row r="1346" spans="2:14">
      <c r="B1346" s="98"/>
      <c r="C1346" s="98"/>
      <c r="D1346" s="100"/>
      <c r="E1346" s="100"/>
      <c r="F1346" s="100"/>
      <c r="H1346" s="102"/>
      <c r="I1346" s="103"/>
      <c r="J1346" s="102"/>
      <c r="L1346" s="100"/>
      <c r="M1346" s="100"/>
      <c r="N1346" s="100"/>
    </row>
    <row r="1347" spans="2:14">
      <c r="B1347" s="98"/>
      <c r="C1347" s="98"/>
      <c r="D1347" s="100"/>
      <c r="E1347" s="100"/>
      <c r="F1347" s="100"/>
      <c r="H1347" s="102"/>
      <c r="I1347" s="103"/>
      <c r="J1347" s="102"/>
      <c r="L1347" s="100"/>
      <c r="M1347" s="100"/>
      <c r="N1347" s="100"/>
    </row>
    <row r="1348" spans="2:14">
      <c r="B1348" s="98"/>
      <c r="C1348" s="98"/>
      <c r="D1348" s="100"/>
      <c r="E1348" s="100"/>
      <c r="F1348" s="100"/>
      <c r="H1348" s="102"/>
      <c r="I1348" s="103"/>
      <c r="J1348" s="102"/>
      <c r="L1348" s="100"/>
      <c r="M1348" s="100"/>
      <c r="N1348" s="100"/>
    </row>
    <row r="1349" spans="2:14">
      <c r="B1349" s="98"/>
      <c r="C1349" s="98"/>
      <c r="D1349" s="100"/>
      <c r="E1349" s="100"/>
      <c r="F1349" s="100"/>
      <c r="H1349" s="102"/>
      <c r="I1349" s="103"/>
      <c r="J1349" s="102"/>
      <c r="L1349" s="100"/>
      <c r="M1349" s="100"/>
      <c r="N1349" s="100"/>
    </row>
    <row r="1350" spans="2:14">
      <c r="B1350" s="98"/>
      <c r="C1350" s="98"/>
      <c r="D1350" s="100"/>
      <c r="E1350" s="100"/>
      <c r="F1350" s="100"/>
      <c r="H1350" s="102"/>
      <c r="I1350" s="103"/>
      <c r="J1350" s="102"/>
      <c r="L1350" s="100"/>
      <c r="M1350" s="100"/>
      <c r="N1350" s="100"/>
    </row>
    <row r="1351" spans="2:14">
      <c r="B1351" s="98"/>
      <c r="C1351" s="98"/>
      <c r="D1351" s="100"/>
      <c r="E1351" s="100"/>
      <c r="F1351" s="100"/>
      <c r="H1351" s="102"/>
      <c r="I1351" s="103"/>
      <c r="J1351" s="102"/>
      <c r="L1351" s="100"/>
      <c r="M1351" s="100"/>
      <c r="N1351" s="100"/>
    </row>
    <row r="1352" spans="2:14">
      <c r="B1352" s="98"/>
      <c r="C1352" s="98"/>
      <c r="D1352" s="100"/>
      <c r="E1352" s="100"/>
      <c r="F1352" s="100"/>
      <c r="H1352" s="102"/>
      <c r="I1352" s="103"/>
      <c r="J1352" s="102"/>
      <c r="L1352" s="100"/>
      <c r="M1352" s="100"/>
      <c r="N1352" s="100"/>
    </row>
    <row r="1353" spans="2:14">
      <c r="B1353" s="98"/>
      <c r="C1353" s="98"/>
      <c r="D1353" s="100"/>
      <c r="E1353" s="100"/>
      <c r="F1353" s="100"/>
      <c r="H1353" s="102"/>
      <c r="I1353" s="103"/>
      <c r="J1353" s="102"/>
      <c r="L1353" s="100"/>
      <c r="M1353" s="100"/>
      <c r="N1353" s="100"/>
    </row>
    <row r="1354" spans="2:14">
      <c r="B1354" s="98"/>
      <c r="C1354" s="98"/>
      <c r="D1354" s="100"/>
      <c r="E1354" s="100"/>
      <c r="F1354" s="100"/>
      <c r="H1354" s="102"/>
      <c r="I1354" s="103"/>
      <c r="J1354" s="102"/>
      <c r="L1354" s="100"/>
      <c r="M1354" s="100"/>
      <c r="N1354" s="100"/>
    </row>
    <row r="1355" spans="2:14">
      <c r="B1355" s="98"/>
      <c r="C1355" s="98"/>
      <c r="D1355" s="100"/>
      <c r="E1355" s="100"/>
      <c r="F1355" s="100"/>
      <c r="H1355" s="102"/>
      <c r="I1355" s="103"/>
      <c r="J1355" s="102"/>
      <c r="L1355" s="100"/>
      <c r="M1355" s="100"/>
      <c r="N1355" s="100"/>
    </row>
    <row r="1356" spans="2:14">
      <c r="B1356" s="98"/>
      <c r="C1356" s="98"/>
      <c r="D1356" s="100"/>
      <c r="E1356" s="100"/>
      <c r="F1356" s="100"/>
      <c r="H1356" s="102"/>
      <c r="I1356" s="103"/>
      <c r="J1356" s="102"/>
      <c r="L1356" s="100"/>
      <c r="M1356" s="100"/>
      <c r="N1356" s="100"/>
    </row>
    <row r="1357" spans="2:14">
      <c r="B1357" s="98"/>
      <c r="C1357" s="98"/>
      <c r="D1357" s="100"/>
      <c r="E1357" s="100"/>
      <c r="F1357" s="100"/>
      <c r="H1357" s="102"/>
      <c r="I1357" s="103"/>
      <c r="J1357" s="102"/>
      <c r="L1357" s="100"/>
      <c r="M1357" s="100"/>
      <c r="N1357" s="100"/>
    </row>
    <row r="1358" spans="2:14">
      <c r="B1358" s="98"/>
      <c r="C1358" s="98"/>
      <c r="D1358" s="100"/>
      <c r="E1358" s="100"/>
      <c r="F1358" s="100"/>
      <c r="H1358" s="102"/>
      <c r="I1358" s="103"/>
      <c r="J1358" s="102"/>
      <c r="L1358" s="100"/>
      <c r="M1358" s="100"/>
      <c r="N1358" s="100"/>
    </row>
    <row r="1359" spans="2:14">
      <c r="B1359" s="98"/>
      <c r="C1359" s="98"/>
      <c r="D1359" s="100"/>
      <c r="E1359" s="100"/>
      <c r="F1359" s="100"/>
      <c r="H1359" s="102"/>
      <c r="I1359" s="103"/>
      <c r="J1359" s="102"/>
      <c r="L1359" s="100"/>
      <c r="M1359" s="100"/>
      <c r="N1359" s="100"/>
    </row>
    <row r="1360" spans="2:14">
      <c r="B1360" s="98"/>
      <c r="C1360" s="98"/>
      <c r="D1360" s="100"/>
      <c r="E1360" s="100"/>
      <c r="F1360" s="100"/>
      <c r="H1360" s="102"/>
      <c r="I1360" s="103"/>
      <c r="J1360" s="102"/>
      <c r="L1360" s="100"/>
      <c r="M1360" s="100"/>
      <c r="N1360" s="100"/>
    </row>
    <row r="1361" spans="2:14">
      <c r="B1361" s="98"/>
      <c r="C1361" s="98"/>
      <c r="D1361" s="100"/>
      <c r="E1361" s="100"/>
      <c r="F1361" s="100"/>
      <c r="H1361" s="102"/>
      <c r="I1361" s="103"/>
      <c r="J1361" s="102"/>
      <c r="L1361" s="100"/>
      <c r="M1361" s="100"/>
      <c r="N1361" s="100"/>
    </row>
    <row r="1362" spans="2:14">
      <c r="B1362" s="98"/>
      <c r="C1362" s="98"/>
      <c r="D1362" s="100"/>
      <c r="E1362" s="100"/>
      <c r="F1362" s="100"/>
      <c r="H1362" s="102"/>
      <c r="I1362" s="103"/>
      <c r="J1362" s="102"/>
      <c r="L1362" s="100"/>
      <c r="M1362" s="100"/>
      <c r="N1362" s="100"/>
    </row>
    <row r="1363" spans="2:14">
      <c r="B1363" s="98"/>
      <c r="C1363" s="98"/>
      <c r="D1363" s="100"/>
      <c r="E1363" s="100"/>
      <c r="F1363" s="100"/>
      <c r="H1363" s="102"/>
      <c r="I1363" s="103"/>
      <c r="J1363" s="102"/>
      <c r="L1363" s="100"/>
      <c r="M1363" s="100"/>
      <c r="N1363" s="100"/>
    </row>
    <row r="1364" spans="2:14">
      <c r="B1364" s="98"/>
      <c r="C1364" s="98"/>
      <c r="D1364" s="100"/>
      <c r="E1364" s="100"/>
      <c r="F1364" s="100"/>
      <c r="H1364" s="102"/>
      <c r="I1364" s="103"/>
      <c r="J1364" s="102"/>
      <c r="L1364" s="100"/>
      <c r="M1364" s="100"/>
      <c r="N1364" s="100"/>
    </row>
    <row r="1365" spans="2:14">
      <c r="B1365" s="98"/>
      <c r="C1365" s="98"/>
      <c r="D1365" s="100"/>
      <c r="E1365" s="100"/>
      <c r="F1365" s="100"/>
      <c r="H1365" s="102"/>
      <c r="I1365" s="103"/>
      <c r="J1365" s="102"/>
      <c r="L1365" s="100"/>
      <c r="M1365" s="100"/>
      <c r="N1365" s="100"/>
    </row>
    <row r="1366" spans="2:14">
      <c r="B1366" s="98"/>
      <c r="C1366" s="98"/>
      <c r="D1366" s="100"/>
      <c r="E1366" s="100"/>
      <c r="F1366" s="100"/>
      <c r="H1366" s="102"/>
      <c r="I1366" s="103"/>
      <c r="J1366" s="102"/>
      <c r="L1366" s="100"/>
      <c r="M1366" s="100"/>
      <c r="N1366" s="100"/>
    </row>
    <row r="1367" spans="2:14">
      <c r="B1367" s="98"/>
      <c r="C1367" s="98"/>
      <c r="D1367" s="100"/>
      <c r="E1367" s="100"/>
      <c r="F1367" s="100"/>
      <c r="H1367" s="102"/>
      <c r="I1367" s="103"/>
      <c r="J1367" s="102"/>
      <c r="L1367" s="100"/>
      <c r="M1367" s="100"/>
      <c r="N1367" s="100"/>
    </row>
    <row r="1368" spans="2:14">
      <c r="B1368" s="98"/>
      <c r="C1368" s="98"/>
      <c r="D1368" s="100"/>
      <c r="E1368" s="100"/>
      <c r="F1368" s="100"/>
      <c r="H1368" s="102"/>
      <c r="I1368" s="103"/>
      <c r="J1368" s="102"/>
      <c r="L1368" s="100"/>
      <c r="M1368" s="100"/>
      <c r="N1368" s="100"/>
    </row>
    <row r="1369" spans="2:14">
      <c r="B1369" s="98"/>
      <c r="C1369" s="98"/>
      <c r="D1369" s="100"/>
      <c r="E1369" s="100"/>
      <c r="F1369" s="100"/>
      <c r="H1369" s="102"/>
      <c r="I1369" s="103"/>
      <c r="J1369" s="102"/>
      <c r="L1369" s="100"/>
      <c r="M1369" s="100"/>
      <c r="N1369" s="100"/>
    </row>
    <row r="1370" spans="2:14">
      <c r="B1370" s="98"/>
      <c r="C1370" s="98"/>
      <c r="D1370" s="100"/>
      <c r="E1370" s="100"/>
      <c r="F1370" s="100"/>
      <c r="H1370" s="102"/>
      <c r="I1370" s="103"/>
      <c r="J1370" s="102"/>
      <c r="L1370" s="100"/>
      <c r="M1370" s="100"/>
      <c r="N1370" s="100"/>
    </row>
    <row r="1371" spans="2:14">
      <c r="B1371" s="98"/>
      <c r="C1371" s="98"/>
      <c r="D1371" s="100"/>
      <c r="E1371" s="100"/>
      <c r="F1371" s="100"/>
      <c r="H1371" s="102"/>
      <c r="I1371" s="103"/>
      <c r="J1371" s="102"/>
      <c r="L1371" s="100"/>
      <c r="M1371" s="100"/>
      <c r="N1371" s="100"/>
    </row>
    <row r="1372" spans="2:14">
      <c r="B1372" s="98"/>
      <c r="C1372" s="98"/>
      <c r="D1372" s="100"/>
      <c r="E1372" s="100"/>
      <c r="F1372" s="100"/>
      <c r="H1372" s="102"/>
      <c r="I1372" s="103"/>
      <c r="J1372" s="102"/>
      <c r="L1372" s="100"/>
      <c r="M1372" s="100"/>
      <c r="N1372" s="100"/>
    </row>
    <row r="1373" spans="2:14">
      <c r="B1373" s="98"/>
      <c r="C1373" s="98"/>
      <c r="D1373" s="100"/>
      <c r="E1373" s="100"/>
      <c r="F1373" s="100"/>
      <c r="H1373" s="102"/>
      <c r="I1373" s="103"/>
      <c r="J1373" s="102"/>
      <c r="L1373" s="100"/>
      <c r="M1373" s="100"/>
      <c r="N1373" s="100"/>
    </row>
    <row r="1374" spans="2:14">
      <c r="B1374" s="98"/>
      <c r="C1374" s="98"/>
      <c r="D1374" s="100"/>
      <c r="E1374" s="100"/>
      <c r="F1374" s="100"/>
      <c r="H1374" s="102"/>
      <c r="I1374" s="103"/>
      <c r="J1374" s="102"/>
      <c r="L1374" s="100"/>
      <c r="M1374" s="100"/>
      <c r="N1374" s="100"/>
    </row>
    <row r="1375" spans="2:14">
      <c r="B1375" s="98"/>
      <c r="C1375" s="98"/>
      <c r="D1375" s="100"/>
      <c r="E1375" s="100"/>
      <c r="F1375" s="100"/>
      <c r="H1375" s="102"/>
      <c r="I1375" s="103"/>
      <c r="J1375" s="102"/>
      <c r="L1375" s="100"/>
      <c r="M1375" s="100"/>
      <c r="N1375" s="100"/>
    </row>
    <row r="1376" spans="2:14">
      <c r="B1376" s="98"/>
      <c r="C1376" s="98"/>
      <c r="D1376" s="100"/>
      <c r="E1376" s="100"/>
      <c r="F1376" s="100"/>
      <c r="H1376" s="102"/>
      <c r="I1376" s="103"/>
      <c r="J1376" s="102"/>
      <c r="L1376" s="100"/>
      <c r="M1376" s="100"/>
      <c r="N1376" s="100"/>
    </row>
    <row r="1377" spans="2:14">
      <c r="B1377" s="98"/>
      <c r="C1377" s="98"/>
      <c r="D1377" s="100"/>
      <c r="E1377" s="100"/>
      <c r="F1377" s="100"/>
      <c r="H1377" s="102"/>
      <c r="I1377" s="103"/>
      <c r="J1377" s="102"/>
      <c r="L1377" s="100"/>
      <c r="M1377" s="100"/>
      <c r="N1377" s="100"/>
    </row>
    <row r="1378" spans="2:14">
      <c r="B1378" s="98"/>
      <c r="C1378" s="98"/>
      <c r="D1378" s="100"/>
      <c r="E1378" s="100"/>
      <c r="F1378" s="100"/>
      <c r="H1378" s="102"/>
      <c r="I1378" s="103"/>
      <c r="J1378" s="102"/>
      <c r="L1378" s="100"/>
      <c r="M1378" s="100"/>
      <c r="N1378" s="100"/>
    </row>
    <row r="1379" spans="2:14">
      <c r="B1379" s="98"/>
      <c r="C1379" s="98"/>
      <c r="D1379" s="100"/>
      <c r="E1379" s="100"/>
      <c r="F1379" s="100"/>
      <c r="H1379" s="102"/>
      <c r="I1379" s="103"/>
      <c r="J1379" s="102"/>
      <c r="L1379" s="100"/>
      <c r="M1379" s="100"/>
      <c r="N1379" s="100"/>
    </row>
    <row r="1380" spans="2:14">
      <c r="B1380" s="98"/>
      <c r="C1380" s="98"/>
      <c r="D1380" s="100"/>
      <c r="E1380" s="100"/>
      <c r="F1380" s="100"/>
      <c r="H1380" s="102"/>
      <c r="I1380" s="103"/>
      <c r="J1380" s="102"/>
      <c r="L1380" s="100"/>
      <c r="M1380" s="100"/>
      <c r="N1380" s="100"/>
    </row>
    <row r="1381" spans="2:14">
      <c r="B1381" s="98"/>
      <c r="C1381" s="98"/>
      <c r="D1381" s="100"/>
      <c r="E1381" s="100"/>
      <c r="F1381" s="100"/>
      <c r="H1381" s="102"/>
      <c r="I1381" s="103"/>
      <c r="J1381" s="102"/>
      <c r="L1381" s="100"/>
      <c r="M1381" s="100"/>
      <c r="N1381" s="100"/>
    </row>
    <row r="1382" spans="2:14">
      <c r="B1382" s="98"/>
      <c r="C1382" s="98"/>
      <c r="D1382" s="100"/>
      <c r="E1382" s="100"/>
      <c r="F1382" s="100"/>
      <c r="H1382" s="102"/>
      <c r="I1382" s="103"/>
      <c r="J1382" s="102"/>
      <c r="L1382" s="100"/>
      <c r="M1382" s="100"/>
      <c r="N1382" s="100"/>
    </row>
    <row r="1383" spans="2:14">
      <c r="B1383" s="98"/>
      <c r="C1383" s="98"/>
      <c r="D1383" s="100"/>
      <c r="E1383" s="100"/>
      <c r="F1383" s="100"/>
      <c r="H1383" s="102"/>
      <c r="I1383" s="103"/>
      <c r="J1383" s="102"/>
      <c r="L1383" s="100"/>
      <c r="M1383" s="100"/>
      <c r="N1383" s="100"/>
    </row>
    <row r="1384" spans="2:14">
      <c r="B1384" s="98"/>
      <c r="C1384" s="98"/>
      <c r="D1384" s="100"/>
      <c r="E1384" s="100"/>
      <c r="F1384" s="100"/>
      <c r="H1384" s="102"/>
      <c r="I1384" s="103"/>
      <c r="J1384" s="102"/>
      <c r="L1384" s="100"/>
      <c r="M1384" s="100"/>
      <c r="N1384" s="100"/>
    </row>
    <row r="1385" spans="2:14">
      <c r="B1385" s="98"/>
      <c r="C1385" s="98"/>
      <c r="D1385" s="100"/>
      <c r="E1385" s="100"/>
      <c r="F1385" s="100"/>
      <c r="H1385" s="102"/>
      <c r="I1385" s="103"/>
      <c r="J1385" s="102"/>
      <c r="L1385" s="100"/>
      <c r="M1385" s="100"/>
      <c r="N1385" s="100"/>
    </row>
    <row r="1386" spans="2:14">
      <c r="B1386" s="98"/>
      <c r="C1386" s="98"/>
      <c r="D1386" s="100"/>
      <c r="E1386" s="100"/>
      <c r="F1386" s="100"/>
      <c r="H1386" s="102"/>
      <c r="I1386" s="103"/>
      <c r="J1386" s="102"/>
      <c r="L1386" s="100"/>
      <c r="M1386" s="100"/>
      <c r="N1386" s="100"/>
    </row>
    <row r="1387" spans="2:14">
      <c r="B1387" s="98"/>
      <c r="C1387" s="98"/>
      <c r="D1387" s="100"/>
      <c r="E1387" s="100"/>
      <c r="F1387" s="100"/>
      <c r="H1387" s="102"/>
      <c r="I1387" s="103"/>
      <c r="J1387" s="102"/>
      <c r="L1387" s="100"/>
      <c r="M1387" s="100"/>
      <c r="N1387" s="100"/>
    </row>
    <row r="1388" spans="2:14">
      <c r="B1388" s="98"/>
      <c r="C1388" s="98"/>
      <c r="D1388" s="100"/>
      <c r="E1388" s="100"/>
      <c r="F1388" s="100"/>
      <c r="H1388" s="102"/>
      <c r="I1388" s="103"/>
      <c r="J1388" s="102"/>
      <c r="L1388" s="100"/>
      <c r="M1388" s="100"/>
      <c r="N1388" s="100"/>
    </row>
    <row r="1389" spans="2:14">
      <c r="B1389" s="98"/>
      <c r="C1389" s="98"/>
      <c r="D1389" s="100"/>
      <c r="E1389" s="100"/>
      <c r="F1389" s="100"/>
      <c r="H1389" s="102"/>
      <c r="I1389" s="103"/>
      <c r="J1389" s="102"/>
      <c r="L1389" s="100"/>
      <c r="M1389" s="100"/>
      <c r="N1389" s="100"/>
    </row>
    <row r="1390" spans="2:14">
      <c r="B1390" s="98"/>
      <c r="C1390" s="98"/>
      <c r="D1390" s="100"/>
      <c r="E1390" s="100"/>
      <c r="F1390" s="100"/>
      <c r="H1390" s="102"/>
      <c r="I1390" s="103"/>
      <c r="J1390" s="102"/>
      <c r="L1390" s="100"/>
      <c r="M1390" s="100"/>
      <c r="N1390" s="100"/>
    </row>
    <row r="1391" spans="2:14">
      <c r="B1391" s="98"/>
      <c r="C1391" s="98"/>
      <c r="D1391" s="100"/>
      <c r="E1391" s="100"/>
      <c r="F1391" s="100"/>
      <c r="H1391" s="102"/>
      <c r="I1391" s="103"/>
      <c r="J1391" s="102"/>
      <c r="L1391" s="100"/>
      <c r="M1391" s="100"/>
      <c r="N1391" s="100"/>
    </row>
    <row r="1392" spans="2:14">
      <c r="B1392" s="98"/>
      <c r="C1392" s="98"/>
      <c r="D1392" s="100"/>
      <c r="E1392" s="100"/>
      <c r="F1392" s="100"/>
      <c r="H1392" s="102"/>
      <c r="I1392" s="103"/>
      <c r="J1392" s="102"/>
      <c r="L1392" s="100"/>
      <c r="M1392" s="100"/>
      <c r="N1392" s="100"/>
    </row>
    <row r="1393" spans="2:14">
      <c r="B1393" s="98"/>
      <c r="C1393" s="98"/>
      <c r="D1393" s="100"/>
      <c r="E1393" s="100"/>
      <c r="F1393" s="100"/>
      <c r="H1393" s="102"/>
      <c r="I1393" s="103"/>
      <c r="J1393" s="102"/>
      <c r="L1393" s="100"/>
      <c r="M1393" s="100"/>
      <c r="N1393" s="100"/>
    </row>
    <row r="1394" spans="2:14">
      <c r="B1394" s="98"/>
      <c r="C1394" s="98"/>
      <c r="D1394" s="100"/>
      <c r="E1394" s="100"/>
      <c r="F1394" s="100"/>
      <c r="H1394" s="102"/>
      <c r="I1394" s="103"/>
      <c r="J1394" s="102"/>
      <c r="L1394" s="100"/>
      <c r="M1394" s="100"/>
      <c r="N1394" s="100"/>
    </row>
    <row r="1395" spans="2:14">
      <c r="B1395" s="98"/>
      <c r="C1395" s="98"/>
      <c r="D1395" s="100"/>
      <c r="E1395" s="100"/>
      <c r="F1395" s="100"/>
      <c r="H1395" s="102"/>
      <c r="I1395" s="103"/>
      <c r="J1395" s="102"/>
      <c r="L1395" s="100"/>
      <c r="M1395" s="100"/>
      <c r="N1395" s="100"/>
    </row>
    <row r="1396" spans="2:14">
      <c r="B1396" s="98"/>
      <c r="C1396" s="98"/>
      <c r="D1396" s="100"/>
      <c r="E1396" s="100"/>
      <c r="F1396" s="100"/>
      <c r="H1396" s="102"/>
      <c r="I1396" s="103"/>
      <c r="J1396" s="102"/>
      <c r="L1396" s="100"/>
      <c r="M1396" s="100"/>
      <c r="N1396" s="100"/>
    </row>
    <row r="1397" spans="2:14">
      <c r="B1397" s="98"/>
      <c r="C1397" s="98"/>
      <c r="D1397" s="100"/>
      <c r="E1397" s="100"/>
      <c r="F1397" s="100"/>
      <c r="H1397" s="102"/>
      <c r="I1397" s="103"/>
      <c r="J1397" s="102"/>
      <c r="L1397" s="100"/>
      <c r="M1397" s="100"/>
      <c r="N1397" s="100"/>
    </row>
    <row r="1398" spans="2:14">
      <c r="B1398" s="98"/>
      <c r="C1398" s="98"/>
      <c r="D1398" s="100"/>
      <c r="E1398" s="100"/>
      <c r="F1398" s="100"/>
      <c r="H1398" s="102"/>
      <c r="I1398" s="103"/>
      <c r="J1398" s="102"/>
      <c r="L1398" s="100"/>
      <c r="M1398" s="100"/>
      <c r="N1398" s="100"/>
    </row>
    <row r="1399" spans="2:14">
      <c r="B1399" s="98"/>
      <c r="C1399" s="98"/>
      <c r="D1399" s="100"/>
      <c r="E1399" s="100"/>
      <c r="F1399" s="100"/>
      <c r="H1399" s="102"/>
      <c r="I1399" s="103"/>
      <c r="J1399" s="102"/>
      <c r="L1399" s="100"/>
      <c r="M1399" s="100"/>
      <c r="N1399" s="100"/>
    </row>
    <row r="1400" spans="2:14">
      <c r="B1400" s="98"/>
      <c r="C1400" s="98"/>
      <c r="D1400" s="100"/>
      <c r="E1400" s="100"/>
      <c r="F1400" s="100"/>
      <c r="H1400" s="102"/>
      <c r="I1400" s="103"/>
      <c r="J1400" s="102"/>
      <c r="L1400" s="100"/>
      <c r="M1400" s="100"/>
      <c r="N1400" s="100"/>
    </row>
    <row r="1401" spans="2:14">
      <c r="B1401" s="98"/>
      <c r="C1401" s="98"/>
      <c r="D1401" s="100"/>
      <c r="E1401" s="100"/>
      <c r="F1401" s="100"/>
      <c r="H1401" s="102"/>
      <c r="I1401" s="103"/>
      <c r="J1401" s="102"/>
      <c r="L1401" s="100"/>
      <c r="M1401" s="100"/>
      <c r="N1401" s="100"/>
    </row>
    <row r="1402" spans="2:14">
      <c r="B1402" s="98"/>
      <c r="C1402" s="98"/>
      <c r="D1402" s="100"/>
      <c r="E1402" s="100"/>
      <c r="F1402" s="100"/>
      <c r="H1402" s="102"/>
      <c r="I1402" s="103"/>
      <c r="J1402" s="102"/>
      <c r="L1402" s="100"/>
      <c r="M1402" s="100"/>
      <c r="N1402" s="100"/>
    </row>
    <row r="1403" spans="2:14">
      <c r="B1403" s="98"/>
      <c r="C1403" s="98"/>
      <c r="D1403" s="100"/>
      <c r="E1403" s="100"/>
      <c r="F1403" s="100"/>
      <c r="H1403" s="102"/>
      <c r="I1403" s="103"/>
      <c r="J1403" s="102"/>
      <c r="L1403" s="100"/>
      <c r="M1403" s="100"/>
      <c r="N1403" s="100"/>
    </row>
    <row r="1404" spans="2:14">
      <c r="B1404" s="98"/>
      <c r="C1404" s="98"/>
      <c r="D1404" s="100"/>
      <c r="E1404" s="100"/>
      <c r="F1404" s="100"/>
      <c r="H1404" s="102"/>
      <c r="I1404" s="103"/>
      <c r="J1404" s="102"/>
      <c r="L1404" s="100"/>
      <c r="M1404" s="100"/>
      <c r="N1404" s="100"/>
    </row>
    <row r="1405" spans="2:14">
      <c r="B1405" s="98"/>
      <c r="C1405" s="98"/>
      <c r="D1405" s="100"/>
      <c r="E1405" s="100"/>
      <c r="F1405" s="100"/>
      <c r="H1405" s="102"/>
      <c r="I1405" s="103"/>
      <c r="J1405" s="102"/>
      <c r="L1405" s="100"/>
      <c r="M1405" s="100"/>
      <c r="N1405" s="100"/>
    </row>
    <row r="1406" spans="2:14">
      <c r="B1406" s="98"/>
      <c r="C1406" s="98"/>
      <c r="D1406" s="100"/>
      <c r="E1406" s="100"/>
      <c r="F1406" s="100"/>
      <c r="H1406" s="102"/>
      <c r="I1406" s="103"/>
      <c r="J1406" s="102"/>
      <c r="L1406" s="100"/>
      <c r="M1406" s="100"/>
      <c r="N1406" s="100"/>
    </row>
    <row r="1407" spans="2:14">
      <c r="B1407" s="98"/>
      <c r="C1407" s="98"/>
      <c r="D1407" s="100"/>
      <c r="E1407" s="100"/>
      <c r="F1407" s="100"/>
      <c r="H1407" s="102"/>
      <c r="I1407" s="103"/>
      <c r="J1407" s="102"/>
      <c r="L1407" s="100"/>
      <c r="M1407" s="100"/>
      <c r="N1407" s="100"/>
    </row>
    <row r="1408" spans="2:14">
      <c r="B1408" s="98"/>
      <c r="C1408" s="98"/>
      <c r="D1408" s="100"/>
      <c r="E1408" s="100"/>
      <c r="F1408" s="100"/>
      <c r="H1408" s="102"/>
      <c r="I1408" s="103"/>
      <c r="J1408" s="102"/>
      <c r="L1408" s="100"/>
      <c r="M1408" s="100"/>
      <c r="N1408" s="100"/>
    </row>
    <row r="1409" spans="2:14">
      <c r="B1409" s="98"/>
      <c r="C1409" s="98"/>
      <c r="D1409" s="100"/>
      <c r="E1409" s="100"/>
      <c r="F1409" s="100"/>
      <c r="H1409" s="102"/>
      <c r="I1409" s="103"/>
      <c r="J1409" s="102"/>
      <c r="L1409" s="100"/>
      <c r="M1409" s="100"/>
      <c r="N1409" s="100"/>
    </row>
    <row r="1410" spans="2:14">
      <c r="B1410" s="98"/>
      <c r="C1410" s="98"/>
      <c r="D1410" s="100"/>
      <c r="E1410" s="100"/>
      <c r="F1410" s="100"/>
      <c r="H1410" s="102"/>
      <c r="I1410" s="103"/>
      <c r="J1410" s="102"/>
      <c r="L1410" s="100"/>
      <c r="M1410" s="100"/>
      <c r="N1410" s="100"/>
    </row>
    <row r="1411" spans="2:14">
      <c r="B1411" s="98"/>
      <c r="C1411" s="98"/>
      <c r="D1411" s="100"/>
      <c r="E1411" s="100"/>
      <c r="F1411" s="100"/>
      <c r="H1411" s="102"/>
      <c r="I1411" s="103"/>
      <c r="J1411" s="102"/>
      <c r="L1411" s="100"/>
      <c r="M1411" s="100"/>
      <c r="N1411" s="100"/>
    </row>
    <row r="1412" spans="2:14">
      <c r="B1412" s="98"/>
      <c r="C1412" s="98"/>
      <c r="D1412" s="100"/>
      <c r="E1412" s="100"/>
      <c r="F1412" s="100"/>
      <c r="H1412" s="102"/>
      <c r="I1412" s="103"/>
      <c r="J1412" s="102"/>
      <c r="L1412" s="100"/>
      <c r="M1412" s="100"/>
      <c r="N1412" s="100"/>
    </row>
    <row r="1413" spans="2:14">
      <c r="B1413" s="98"/>
      <c r="C1413" s="98"/>
      <c r="D1413" s="100"/>
      <c r="E1413" s="100"/>
      <c r="F1413" s="100"/>
      <c r="H1413" s="102"/>
      <c r="I1413" s="103"/>
      <c r="J1413" s="102"/>
      <c r="L1413" s="100"/>
      <c r="M1413" s="100"/>
      <c r="N1413" s="100"/>
    </row>
    <row r="1414" spans="2:14">
      <c r="B1414" s="98"/>
      <c r="C1414" s="98"/>
      <c r="D1414" s="100"/>
      <c r="E1414" s="100"/>
      <c r="F1414" s="100"/>
      <c r="H1414" s="102"/>
      <c r="I1414" s="103"/>
      <c r="J1414" s="102"/>
      <c r="L1414" s="100"/>
      <c r="M1414" s="100"/>
      <c r="N1414" s="100"/>
    </row>
    <row r="1415" spans="2:14">
      <c r="B1415" s="98"/>
      <c r="C1415" s="98"/>
      <c r="D1415" s="100"/>
      <c r="E1415" s="100"/>
      <c r="F1415" s="100"/>
      <c r="H1415" s="102"/>
      <c r="I1415" s="103"/>
      <c r="J1415" s="102"/>
      <c r="L1415" s="100"/>
      <c r="M1415" s="100"/>
      <c r="N1415" s="100"/>
    </row>
    <row r="1416" spans="2:14">
      <c r="B1416" s="98"/>
      <c r="C1416" s="98"/>
      <c r="D1416" s="100"/>
      <c r="E1416" s="100"/>
      <c r="F1416" s="100"/>
      <c r="H1416" s="102"/>
      <c r="I1416" s="103"/>
      <c r="J1416" s="102"/>
      <c r="L1416" s="100"/>
      <c r="M1416" s="100"/>
      <c r="N1416" s="100"/>
    </row>
    <row r="1417" spans="2:14">
      <c r="B1417" s="98"/>
      <c r="C1417" s="98"/>
      <c r="D1417" s="100"/>
      <c r="E1417" s="100"/>
      <c r="F1417" s="100"/>
      <c r="H1417" s="102"/>
      <c r="I1417" s="103"/>
      <c r="J1417" s="102"/>
      <c r="L1417" s="100"/>
      <c r="M1417" s="100"/>
      <c r="N1417" s="100"/>
    </row>
    <row r="1418" spans="2:14">
      <c r="B1418" s="98"/>
      <c r="C1418" s="98"/>
      <c r="D1418" s="100"/>
      <c r="E1418" s="100"/>
      <c r="F1418" s="100"/>
      <c r="H1418" s="102"/>
      <c r="I1418" s="103"/>
      <c r="J1418" s="102"/>
      <c r="L1418" s="100"/>
      <c r="M1418" s="100"/>
      <c r="N1418" s="100"/>
    </row>
    <row r="1419" spans="2:14">
      <c r="B1419" s="98"/>
      <c r="C1419" s="98"/>
      <c r="D1419" s="100"/>
      <c r="E1419" s="100"/>
      <c r="F1419" s="100"/>
      <c r="H1419" s="102"/>
      <c r="I1419" s="103"/>
      <c r="J1419" s="102"/>
      <c r="L1419" s="100"/>
      <c r="M1419" s="100"/>
      <c r="N1419" s="100"/>
    </row>
    <row r="1420" spans="2:14">
      <c r="B1420" s="98"/>
      <c r="C1420" s="98"/>
      <c r="D1420" s="100"/>
      <c r="E1420" s="100"/>
      <c r="F1420" s="100"/>
      <c r="H1420" s="102"/>
      <c r="I1420" s="103"/>
      <c r="J1420" s="102"/>
      <c r="L1420" s="100"/>
      <c r="M1420" s="100"/>
      <c r="N1420" s="100"/>
    </row>
    <row r="1421" spans="2:14">
      <c r="B1421" s="98"/>
      <c r="C1421" s="98"/>
      <c r="D1421" s="100"/>
      <c r="E1421" s="100"/>
      <c r="F1421" s="100"/>
      <c r="H1421" s="102"/>
      <c r="I1421" s="103"/>
      <c r="J1421" s="102"/>
      <c r="L1421" s="100"/>
      <c r="M1421" s="100"/>
      <c r="N1421" s="100"/>
    </row>
    <row r="1422" spans="2:14">
      <c r="B1422" s="98"/>
      <c r="C1422" s="98"/>
      <c r="D1422" s="100"/>
      <c r="E1422" s="100"/>
      <c r="F1422" s="100"/>
      <c r="H1422" s="102"/>
      <c r="I1422" s="103"/>
      <c r="J1422" s="102"/>
      <c r="L1422" s="100"/>
      <c r="M1422" s="100"/>
      <c r="N1422" s="100"/>
    </row>
    <row r="1423" spans="2:14">
      <c r="B1423" s="98"/>
      <c r="C1423" s="98"/>
      <c r="D1423" s="100"/>
      <c r="E1423" s="100"/>
      <c r="F1423" s="100"/>
      <c r="H1423" s="102"/>
      <c r="I1423" s="103"/>
      <c r="J1423" s="102"/>
      <c r="L1423" s="100"/>
      <c r="M1423" s="100"/>
      <c r="N1423" s="100"/>
    </row>
    <row r="1424" spans="2:14">
      <c r="B1424" s="98"/>
      <c r="C1424" s="98"/>
      <c r="D1424" s="100"/>
      <c r="E1424" s="100"/>
      <c r="F1424" s="100"/>
      <c r="H1424" s="102"/>
      <c r="I1424" s="103"/>
      <c r="J1424" s="102"/>
      <c r="L1424" s="100"/>
      <c r="M1424" s="100"/>
      <c r="N1424" s="100"/>
    </row>
    <row r="1425" spans="2:14">
      <c r="B1425" s="98"/>
      <c r="C1425" s="98"/>
      <c r="D1425" s="100"/>
      <c r="E1425" s="100"/>
      <c r="F1425" s="100"/>
      <c r="H1425" s="102"/>
      <c r="I1425" s="103"/>
      <c r="J1425" s="102"/>
      <c r="L1425" s="100"/>
      <c r="M1425" s="100"/>
      <c r="N1425" s="100"/>
    </row>
    <row r="1426" spans="2:14">
      <c r="B1426" s="98"/>
      <c r="C1426" s="98"/>
      <c r="D1426" s="100"/>
      <c r="E1426" s="100"/>
      <c r="F1426" s="100"/>
      <c r="H1426" s="102"/>
      <c r="I1426" s="103"/>
      <c r="J1426" s="102"/>
      <c r="L1426" s="100"/>
      <c r="M1426" s="100"/>
      <c r="N1426" s="100"/>
    </row>
    <row r="1427" spans="2:14">
      <c r="B1427" s="98"/>
      <c r="C1427" s="98"/>
      <c r="D1427" s="100"/>
      <c r="E1427" s="100"/>
      <c r="F1427" s="100"/>
      <c r="H1427" s="102"/>
      <c r="I1427" s="103"/>
      <c r="J1427" s="102"/>
      <c r="L1427" s="100"/>
      <c r="M1427" s="100"/>
      <c r="N1427" s="100"/>
    </row>
    <row r="1428" spans="2:14">
      <c r="B1428" s="98"/>
      <c r="C1428" s="98"/>
      <c r="D1428" s="100"/>
      <c r="E1428" s="100"/>
      <c r="F1428" s="100"/>
      <c r="H1428" s="102"/>
      <c r="I1428" s="103"/>
      <c r="J1428" s="102"/>
      <c r="L1428" s="100"/>
      <c r="M1428" s="100"/>
      <c r="N1428" s="100"/>
    </row>
    <row r="1429" spans="2:14">
      <c r="B1429" s="98"/>
      <c r="C1429" s="98"/>
      <c r="D1429" s="100"/>
      <c r="E1429" s="100"/>
      <c r="F1429" s="100"/>
      <c r="H1429" s="102"/>
      <c r="I1429" s="103"/>
      <c r="J1429" s="102"/>
      <c r="L1429" s="100"/>
      <c r="M1429" s="100"/>
      <c r="N1429" s="100"/>
    </row>
    <row r="1430" spans="2:14">
      <c r="B1430" s="98"/>
      <c r="C1430" s="98"/>
      <c r="D1430" s="100"/>
      <c r="E1430" s="100"/>
      <c r="F1430" s="100"/>
      <c r="H1430" s="102"/>
      <c r="I1430" s="103"/>
      <c r="J1430" s="102"/>
      <c r="L1430" s="100"/>
      <c r="M1430" s="100"/>
      <c r="N1430" s="100"/>
    </row>
    <row r="1431" spans="2:14">
      <c r="B1431" s="98"/>
      <c r="C1431" s="98"/>
      <c r="D1431" s="100"/>
      <c r="E1431" s="100"/>
      <c r="F1431" s="100"/>
      <c r="H1431" s="102"/>
      <c r="I1431" s="103"/>
      <c r="J1431" s="102"/>
      <c r="L1431" s="100"/>
      <c r="M1431" s="100"/>
      <c r="N1431" s="100"/>
    </row>
    <row r="1432" spans="2:14">
      <c r="B1432" s="98"/>
      <c r="C1432" s="98"/>
      <c r="D1432" s="100"/>
      <c r="E1432" s="100"/>
      <c r="F1432" s="100"/>
      <c r="H1432" s="102"/>
      <c r="I1432" s="103"/>
      <c r="J1432" s="102"/>
      <c r="L1432" s="100"/>
      <c r="M1432" s="100"/>
      <c r="N1432" s="100"/>
    </row>
    <row r="1433" spans="2:14">
      <c r="B1433" s="98"/>
      <c r="C1433" s="98"/>
      <c r="D1433" s="100"/>
      <c r="E1433" s="100"/>
      <c r="F1433" s="100"/>
      <c r="H1433" s="102"/>
      <c r="I1433" s="103"/>
      <c r="J1433" s="102"/>
      <c r="L1433" s="100"/>
      <c r="M1433" s="100"/>
      <c r="N1433" s="100"/>
    </row>
    <row r="1434" spans="2:14">
      <c r="B1434" s="98"/>
      <c r="C1434" s="98"/>
      <c r="D1434" s="100"/>
      <c r="E1434" s="100"/>
      <c r="F1434" s="100"/>
      <c r="H1434" s="102"/>
      <c r="I1434" s="103"/>
      <c r="J1434" s="102"/>
      <c r="L1434" s="100"/>
      <c r="M1434" s="100"/>
      <c r="N1434" s="100"/>
    </row>
    <row r="1435" spans="2:14">
      <c r="B1435" s="98"/>
      <c r="C1435" s="98"/>
      <c r="D1435" s="100"/>
      <c r="E1435" s="100"/>
      <c r="F1435" s="100"/>
      <c r="H1435" s="102"/>
      <c r="I1435" s="103"/>
      <c r="J1435" s="102"/>
      <c r="L1435" s="100"/>
      <c r="M1435" s="100"/>
      <c r="N1435" s="100"/>
    </row>
    <row r="1436" spans="2:14">
      <c r="B1436" s="98"/>
      <c r="C1436" s="98"/>
      <c r="D1436" s="100"/>
      <c r="E1436" s="100"/>
      <c r="F1436" s="100"/>
      <c r="H1436" s="102"/>
      <c r="I1436" s="103"/>
      <c r="J1436" s="102"/>
      <c r="L1436" s="100"/>
      <c r="M1436" s="100"/>
      <c r="N1436" s="100"/>
    </row>
    <row r="1437" spans="2:14">
      <c r="B1437" s="98"/>
      <c r="C1437" s="98"/>
      <c r="D1437" s="100"/>
      <c r="E1437" s="100"/>
      <c r="F1437" s="100"/>
      <c r="H1437" s="102"/>
      <c r="I1437" s="103"/>
      <c r="J1437" s="102"/>
      <c r="L1437" s="100"/>
      <c r="M1437" s="100"/>
      <c r="N1437" s="100"/>
    </row>
    <row r="1438" spans="2:14">
      <c r="B1438" s="98"/>
      <c r="C1438" s="98"/>
      <c r="D1438" s="100"/>
      <c r="E1438" s="100"/>
      <c r="F1438" s="100"/>
      <c r="H1438" s="102"/>
      <c r="I1438" s="103"/>
      <c r="J1438" s="102"/>
      <c r="L1438" s="100"/>
      <c r="M1438" s="100"/>
      <c r="N1438" s="100"/>
    </row>
    <row r="1439" spans="2:14">
      <c r="B1439" s="98"/>
      <c r="C1439" s="98"/>
      <c r="D1439" s="100"/>
      <c r="E1439" s="100"/>
      <c r="F1439" s="100"/>
      <c r="H1439" s="102"/>
      <c r="I1439" s="103"/>
      <c r="J1439" s="102"/>
      <c r="L1439" s="100"/>
      <c r="M1439" s="100"/>
      <c r="N1439" s="100"/>
    </row>
    <row r="1440" spans="2:14">
      <c r="B1440" s="98"/>
      <c r="C1440" s="98"/>
      <c r="D1440" s="100"/>
      <c r="E1440" s="100"/>
      <c r="F1440" s="100"/>
      <c r="H1440" s="102"/>
      <c r="I1440" s="103"/>
      <c r="J1440" s="102"/>
      <c r="L1440" s="100"/>
      <c r="M1440" s="100"/>
      <c r="N1440" s="100"/>
    </row>
    <row r="1441" spans="2:14">
      <c r="B1441" s="98"/>
      <c r="C1441" s="98"/>
      <c r="D1441" s="100"/>
      <c r="E1441" s="100"/>
      <c r="F1441" s="100"/>
      <c r="H1441" s="102"/>
      <c r="I1441" s="103"/>
      <c r="J1441" s="102"/>
      <c r="L1441" s="100"/>
      <c r="M1441" s="100"/>
      <c r="N1441" s="100"/>
    </row>
    <row r="1442" spans="2:14">
      <c r="B1442" s="98"/>
      <c r="C1442" s="98"/>
      <c r="D1442" s="100"/>
      <c r="E1442" s="100"/>
      <c r="F1442" s="100"/>
      <c r="H1442" s="102"/>
      <c r="I1442" s="103"/>
      <c r="J1442" s="102"/>
      <c r="L1442" s="100"/>
      <c r="M1442" s="100"/>
      <c r="N1442" s="100"/>
    </row>
    <row r="1443" spans="2:14">
      <c r="B1443" s="98"/>
      <c r="C1443" s="98"/>
      <c r="D1443" s="100"/>
      <c r="E1443" s="100"/>
      <c r="F1443" s="100"/>
      <c r="H1443" s="102"/>
      <c r="I1443" s="103"/>
      <c r="J1443" s="102"/>
      <c r="L1443" s="100"/>
      <c r="M1443" s="100"/>
      <c r="N1443" s="100"/>
    </row>
    <row r="1444" spans="2:14">
      <c r="B1444" s="98"/>
      <c r="C1444" s="98"/>
      <c r="D1444" s="100"/>
      <c r="E1444" s="100"/>
      <c r="F1444" s="100"/>
      <c r="H1444" s="102"/>
      <c r="I1444" s="103"/>
      <c r="J1444" s="102"/>
      <c r="L1444" s="100"/>
      <c r="M1444" s="100"/>
      <c r="N1444" s="100"/>
    </row>
    <row r="1445" spans="2:14">
      <c r="B1445" s="98"/>
      <c r="C1445" s="98"/>
      <c r="D1445" s="100"/>
      <c r="E1445" s="100"/>
      <c r="F1445" s="100"/>
      <c r="H1445" s="102"/>
      <c r="I1445" s="103"/>
      <c r="J1445" s="102"/>
      <c r="L1445" s="100"/>
      <c r="M1445" s="100"/>
      <c r="N1445" s="100"/>
    </row>
    <row r="1446" spans="2:14">
      <c r="B1446" s="98"/>
      <c r="C1446" s="98"/>
      <c r="D1446" s="100"/>
      <c r="E1446" s="100"/>
      <c r="F1446" s="100"/>
      <c r="H1446" s="102"/>
      <c r="I1446" s="103"/>
      <c r="J1446" s="102"/>
      <c r="L1446" s="100"/>
      <c r="M1446" s="100"/>
      <c r="N1446" s="100"/>
    </row>
    <row r="1447" spans="2:14">
      <c r="B1447" s="98"/>
      <c r="C1447" s="98"/>
      <c r="D1447" s="100"/>
      <c r="E1447" s="100"/>
      <c r="F1447" s="100"/>
      <c r="H1447" s="102"/>
      <c r="I1447" s="103"/>
      <c r="J1447" s="102"/>
      <c r="L1447" s="100"/>
      <c r="M1447" s="100"/>
      <c r="N1447" s="100"/>
    </row>
    <row r="1448" spans="2:14">
      <c r="B1448" s="98"/>
      <c r="C1448" s="98"/>
      <c r="D1448" s="100"/>
      <c r="E1448" s="100"/>
      <c r="F1448" s="100"/>
      <c r="H1448" s="102"/>
      <c r="I1448" s="103"/>
      <c r="J1448" s="102"/>
      <c r="L1448" s="100"/>
      <c r="M1448" s="100"/>
      <c r="N1448" s="100"/>
    </row>
    <row r="1449" spans="2:14">
      <c r="B1449" s="98"/>
      <c r="C1449" s="98"/>
      <c r="D1449" s="100"/>
      <c r="E1449" s="100"/>
      <c r="F1449" s="100"/>
      <c r="H1449" s="102"/>
      <c r="I1449" s="103"/>
      <c r="J1449" s="102"/>
      <c r="L1449" s="100"/>
      <c r="M1449" s="100"/>
      <c r="N1449" s="100"/>
    </row>
    <row r="1450" spans="2:14">
      <c r="B1450" s="98"/>
      <c r="C1450" s="98"/>
      <c r="D1450" s="100"/>
      <c r="E1450" s="100"/>
      <c r="F1450" s="100"/>
      <c r="H1450" s="102"/>
      <c r="I1450" s="103"/>
      <c r="J1450" s="102"/>
      <c r="L1450" s="100"/>
      <c r="M1450" s="100"/>
      <c r="N1450" s="100"/>
    </row>
    <row r="1451" spans="2:14">
      <c r="B1451" s="98"/>
      <c r="C1451" s="98"/>
      <c r="D1451" s="100"/>
      <c r="E1451" s="100"/>
      <c r="F1451" s="100"/>
      <c r="H1451" s="102"/>
      <c r="I1451" s="103"/>
      <c r="J1451" s="102"/>
      <c r="L1451" s="100"/>
      <c r="M1451" s="100"/>
      <c r="N1451" s="100"/>
    </row>
    <row r="1452" spans="2:14">
      <c r="B1452" s="98"/>
      <c r="C1452" s="98"/>
      <c r="D1452" s="100"/>
      <c r="E1452" s="100"/>
      <c r="F1452" s="100"/>
      <c r="H1452" s="102"/>
      <c r="I1452" s="103"/>
      <c r="J1452" s="102"/>
      <c r="L1452" s="100"/>
      <c r="M1452" s="100"/>
      <c r="N1452" s="100"/>
    </row>
    <row r="1453" spans="2:14">
      <c r="B1453" s="98"/>
      <c r="C1453" s="98"/>
      <c r="D1453" s="100"/>
      <c r="E1453" s="100"/>
      <c r="F1453" s="100"/>
      <c r="H1453" s="102"/>
      <c r="I1453" s="103"/>
      <c r="J1453" s="102"/>
      <c r="L1453" s="100"/>
      <c r="M1453" s="100"/>
      <c r="N1453" s="100"/>
    </row>
    <row r="1454" spans="2:14">
      <c r="B1454" s="98"/>
      <c r="C1454" s="98"/>
      <c r="D1454" s="100"/>
      <c r="E1454" s="100"/>
      <c r="F1454" s="100"/>
      <c r="H1454" s="102"/>
      <c r="I1454" s="103"/>
      <c r="J1454" s="102"/>
      <c r="L1454" s="100"/>
      <c r="M1454" s="100"/>
      <c r="N1454" s="100"/>
    </row>
    <row r="1455" spans="2:14">
      <c r="B1455" s="98"/>
      <c r="C1455" s="98"/>
      <c r="D1455" s="100"/>
      <c r="E1455" s="100"/>
      <c r="F1455" s="100"/>
      <c r="H1455" s="102"/>
      <c r="I1455" s="103"/>
      <c r="J1455" s="102"/>
      <c r="L1455" s="100"/>
      <c r="M1455" s="100"/>
      <c r="N1455" s="100"/>
    </row>
    <row r="1456" spans="2:14">
      <c r="B1456" s="98"/>
      <c r="C1456" s="98"/>
      <c r="D1456" s="100"/>
      <c r="E1456" s="100"/>
      <c r="F1456" s="100"/>
      <c r="H1456" s="102"/>
      <c r="I1456" s="103"/>
      <c r="J1456" s="102"/>
      <c r="L1456" s="100"/>
      <c r="M1456" s="100"/>
      <c r="N1456" s="100"/>
    </row>
    <row r="1457" spans="2:14">
      <c r="B1457" s="98"/>
      <c r="C1457" s="98"/>
      <c r="D1457" s="100"/>
      <c r="E1457" s="100"/>
      <c r="F1457" s="100"/>
      <c r="H1457" s="102"/>
      <c r="I1457" s="103"/>
      <c r="J1457" s="102"/>
      <c r="L1457" s="100"/>
      <c r="M1457" s="100"/>
      <c r="N1457" s="100"/>
    </row>
    <row r="1458" spans="2:14">
      <c r="B1458" s="98"/>
      <c r="C1458" s="98"/>
      <c r="D1458" s="100"/>
      <c r="E1458" s="100"/>
      <c r="F1458" s="100"/>
      <c r="H1458" s="102"/>
      <c r="I1458" s="103"/>
      <c r="J1458" s="102"/>
      <c r="L1458" s="100"/>
      <c r="M1458" s="100"/>
      <c r="N1458" s="100"/>
    </row>
    <row r="1459" spans="2:14">
      <c r="B1459" s="98"/>
      <c r="C1459" s="98"/>
      <c r="D1459" s="100"/>
      <c r="E1459" s="100"/>
      <c r="F1459" s="100"/>
      <c r="H1459" s="102"/>
      <c r="I1459" s="103"/>
      <c r="J1459" s="102"/>
      <c r="L1459" s="100"/>
      <c r="M1459" s="100"/>
      <c r="N1459" s="100"/>
    </row>
    <row r="1460" spans="2:14">
      <c r="B1460" s="98"/>
      <c r="C1460" s="98"/>
      <c r="D1460" s="100"/>
      <c r="E1460" s="100"/>
      <c r="F1460" s="100"/>
      <c r="H1460" s="102"/>
      <c r="I1460" s="103"/>
      <c r="J1460" s="102"/>
      <c r="L1460" s="100"/>
      <c r="M1460" s="100"/>
      <c r="N1460" s="100"/>
    </row>
    <row r="1461" spans="2:14">
      <c r="B1461" s="98"/>
      <c r="C1461" s="98"/>
      <c r="D1461" s="100"/>
      <c r="E1461" s="100"/>
      <c r="F1461" s="100"/>
      <c r="H1461" s="102"/>
      <c r="I1461" s="103"/>
      <c r="J1461" s="102"/>
      <c r="L1461" s="100"/>
      <c r="M1461" s="100"/>
      <c r="N1461" s="100"/>
    </row>
    <row r="1462" spans="2:14">
      <c r="B1462" s="98"/>
      <c r="C1462" s="98"/>
      <c r="D1462" s="100"/>
      <c r="E1462" s="100"/>
      <c r="F1462" s="100"/>
      <c r="H1462" s="102"/>
      <c r="I1462" s="103"/>
      <c r="J1462" s="102"/>
      <c r="L1462" s="100"/>
      <c r="M1462" s="100"/>
      <c r="N1462" s="100"/>
    </row>
    <row r="1463" spans="2:14">
      <c r="B1463" s="98"/>
      <c r="C1463" s="98"/>
      <c r="D1463" s="100"/>
      <c r="E1463" s="100"/>
      <c r="F1463" s="100"/>
      <c r="H1463" s="102"/>
      <c r="I1463" s="103"/>
      <c r="J1463" s="102"/>
      <c r="L1463" s="100"/>
      <c r="M1463" s="100"/>
      <c r="N1463" s="100"/>
    </row>
    <row r="1464" spans="2:14">
      <c r="B1464" s="98"/>
      <c r="C1464" s="98"/>
      <c r="D1464" s="100"/>
      <c r="E1464" s="100"/>
      <c r="F1464" s="100"/>
      <c r="H1464" s="102"/>
      <c r="I1464" s="103"/>
      <c r="J1464" s="102"/>
      <c r="L1464" s="100"/>
      <c r="M1464" s="100"/>
      <c r="N1464" s="100"/>
    </row>
    <row r="1465" spans="2:14">
      <c r="B1465" s="98"/>
      <c r="C1465" s="98"/>
      <c r="D1465" s="100"/>
      <c r="E1465" s="100"/>
      <c r="F1465" s="100"/>
      <c r="H1465" s="102"/>
      <c r="I1465" s="103"/>
      <c r="J1465" s="102"/>
      <c r="L1465" s="100"/>
      <c r="M1465" s="100"/>
      <c r="N1465" s="100"/>
    </row>
    <row r="1466" spans="2:14">
      <c r="B1466" s="98"/>
      <c r="C1466" s="98"/>
      <c r="D1466" s="100"/>
      <c r="E1466" s="100"/>
      <c r="F1466" s="100"/>
      <c r="H1466" s="102"/>
      <c r="I1466" s="103"/>
      <c r="J1466" s="102"/>
      <c r="L1466" s="100"/>
      <c r="M1466" s="100"/>
      <c r="N1466" s="100"/>
    </row>
    <row r="1467" spans="2:14">
      <c r="B1467" s="98"/>
      <c r="C1467" s="98"/>
      <c r="D1467" s="100"/>
      <c r="E1467" s="100"/>
      <c r="F1467" s="100"/>
      <c r="H1467" s="102"/>
      <c r="I1467" s="103"/>
      <c r="J1467" s="102"/>
      <c r="L1467" s="100"/>
      <c r="M1467" s="100"/>
      <c r="N1467" s="100"/>
    </row>
    <row r="1468" spans="2:14">
      <c r="B1468" s="98"/>
      <c r="C1468" s="98"/>
      <c r="D1468" s="100"/>
      <c r="E1468" s="100"/>
      <c r="F1468" s="100"/>
      <c r="H1468" s="102"/>
      <c r="I1468" s="103"/>
      <c r="J1468" s="102"/>
      <c r="L1468" s="100"/>
      <c r="M1468" s="100"/>
      <c r="N1468" s="100"/>
    </row>
    <row r="1469" spans="2:14">
      <c r="B1469" s="98"/>
      <c r="C1469" s="98"/>
      <c r="D1469" s="100"/>
      <c r="E1469" s="100"/>
      <c r="F1469" s="100"/>
      <c r="H1469" s="102"/>
      <c r="I1469" s="103"/>
      <c r="J1469" s="102"/>
      <c r="L1469" s="100"/>
      <c r="M1469" s="100"/>
      <c r="N1469" s="100"/>
    </row>
    <row r="1470" spans="2:14">
      <c r="B1470" s="98"/>
      <c r="C1470" s="98"/>
      <c r="D1470" s="100"/>
      <c r="E1470" s="100"/>
      <c r="F1470" s="100"/>
      <c r="H1470" s="102"/>
      <c r="I1470" s="103"/>
      <c r="J1470" s="102"/>
      <c r="L1470" s="100"/>
      <c r="M1470" s="100"/>
      <c r="N1470" s="100"/>
    </row>
    <row r="1471" spans="2:14">
      <c r="B1471" s="98"/>
      <c r="C1471" s="98"/>
      <c r="D1471" s="100"/>
      <c r="E1471" s="100"/>
      <c r="F1471" s="100"/>
      <c r="H1471" s="102"/>
      <c r="I1471" s="103"/>
      <c r="J1471" s="102"/>
      <c r="L1471" s="100"/>
      <c r="M1471" s="100"/>
      <c r="N1471" s="100"/>
    </row>
    <row r="1472" spans="2:14">
      <c r="B1472" s="98"/>
      <c r="C1472" s="98"/>
      <c r="D1472" s="100"/>
      <c r="E1472" s="100"/>
      <c r="F1472" s="100"/>
      <c r="H1472" s="102"/>
      <c r="I1472" s="103"/>
      <c r="J1472" s="102"/>
      <c r="L1472" s="100"/>
      <c r="M1472" s="100"/>
      <c r="N1472" s="100"/>
    </row>
    <row r="1473" spans="2:14">
      <c r="B1473" s="98"/>
      <c r="C1473" s="98"/>
      <c r="D1473" s="100"/>
      <c r="E1473" s="100"/>
      <c r="F1473" s="100"/>
      <c r="H1473" s="102"/>
      <c r="I1473" s="103"/>
      <c r="J1473" s="102"/>
      <c r="L1473" s="100"/>
      <c r="M1473" s="100"/>
      <c r="N1473" s="100"/>
    </row>
    <row r="1474" spans="2:14">
      <c r="B1474" s="98"/>
      <c r="C1474" s="98"/>
      <c r="D1474" s="100"/>
      <c r="E1474" s="100"/>
      <c r="F1474" s="100"/>
      <c r="H1474" s="102"/>
      <c r="I1474" s="103"/>
      <c r="J1474" s="102"/>
      <c r="L1474" s="100"/>
      <c r="M1474" s="100"/>
      <c r="N1474" s="100"/>
    </row>
    <row r="1475" spans="2:14">
      <c r="B1475" s="98"/>
      <c r="C1475" s="98"/>
      <c r="D1475" s="100"/>
      <c r="E1475" s="100"/>
      <c r="F1475" s="100"/>
      <c r="H1475" s="102"/>
      <c r="I1475" s="103"/>
      <c r="J1475" s="102"/>
      <c r="L1475" s="100"/>
      <c r="M1475" s="100"/>
      <c r="N1475" s="100"/>
    </row>
    <row r="1476" spans="2:14">
      <c r="B1476" s="98"/>
      <c r="C1476" s="98"/>
      <c r="D1476" s="100"/>
      <c r="E1476" s="100"/>
      <c r="F1476" s="100"/>
      <c r="H1476" s="102"/>
      <c r="I1476" s="103"/>
      <c r="J1476" s="102"/>
      <c r="L1476" s="100"/>
      <c r="M1476" s="100"/>
      <c r="N1476" s="100"/>
    </row>
    <row r="1477" spans="2:14">
      <c r="B1477" s="98"/>
      <c r="C1477" s="98"/>
      <c r="D1477" s="100"/>
      <c r="E1477" s="100"/>
      <c r="F1477" s="100"/>
      <c r="H1477" s="102"/>
      <c r="I1477" s="103"/>
      <c r="J1477" s="102"/>
      <c r="L1477" s="100"/>
      <c r="M1477" s="100"/>
      <c r="N1477" s="100"/>
    </row>
    <row r="1478" spans="2:14">
      <c r="B1478" s="98"/>
      <c r="C1478" s="98"/>
      <c r="D1478" s="100"/>
      <c r="E1478" s="100"/>
      <c r="F1478" s="100"/>
      <c r="H1478" s="102"/>
      <c r="I1478" s="103"/>
      <c r="J1478" s="102"/>
      <c r="L1478" s="100"/>
      <c r="M1478" s="100"/>
      <c r="N1478" s="100"/>
    </row>
    <row r="1479" spans="2:14">
      <c r="B1479" s="98"/>
      <c r="C1479" s="98"/>
      <c r="D1479" s="100"/>
      <c r="E1479" s="100"/>
      <c r="F1479" s="100"/>
      <c r="H1479" s="102"/>
      <c r="I1479" s="103"/>
      <c r="J1479" s="102"/>
      <c r="L1479" s="100"/>
      <c r="M1479" s="100"/>
      <c r="N1479" s="100"/>
    </row>
    <row r="1480" spans="2:14">
      <c r="B1480" s="98"/>
      <c r="C1480" s="98"/>
      <c r="D1480" s="100"/>
      <c r="E1480" s="100"/>
      <c r="F1480" s="100"/>
      <c r="H1480" s="102"/>
      <c r="I1480" s="103"/>
      <c r="J1480" s="102"/>
      <c r="L1480" s="100"/>
      <c r="M1480" s="100"/>
      <c r="N1480" s="100"/>
    </row>
    <row r="1481" spans="2:14">
      <c r="B1481" s="98"/>
      <c r="C1481" s="98"/>
      <c r="D1481" s="100"/>
      <c r="E1481" s="100"/>
      <c r="F1481" s="100"/>
      <c r="H1481" s="102"/>
      <c r="I1481" s="103"/>
      <c r="J1481" s="102"/>
      <c r="L1481" s="100"/>
      <c r="M1481" s="100"/>
      <c r="N1481" s="100"/>
    </row>
    <row r="1482" spans="2:14">
      <c r="B1482" s="98"/>
      <c r="C1482" s="98"/>
      <c r="D1482" s="100"/>
      <c r="E1482" s="100"/>
      <c r="F1482" s="100"/>
      <c r="H1482" s="102"/>
      <c r="I1482" s="103"/>
      <c r="J1482" s="102"/>
      <c r="L1482" s="100"/>
      <c r="M1482" s="100"/>
      <c r="N1482" s="100"/>
    </row>
    <row r="1483" spans="2:14">
      <c r="B1483" s="98"/>
      <c r="C1483" s="98"/>
      <c r="D1483" s="100"/>
      <c r="E1483" s="100"/>
      <c r="F1483" s="100"/>
      <c r="H1483" s="102"/>
      <c r="I1483" s="103"/>
      <c r="J1483" s="102"/>
      <c r="L1483" s="100"/>
      <c r="M1483" s="100"/>
      <c r="N1483" s="100"/>
    </row>
    <row r="1484" spans="2:14">
      <c r="B1484" s="98"/>
      <c r="C1484" s="98"/>
      <c r="D1484" s="100"/>
      <c r="E1484" s="100"/>
      <c r="F1484" s="100"/>
      <c r="H1484" s="102"/>
      <c r="I1484" s="103"/>
      <c r="J1484" s="102"/>
      <c r="L1484" s="100"/>
      <c r="M1484" s="100"/>
      <c r="N1484" s="100"/>
    </row>
    <row r="1485" spans="2:14">
      <c r="B1485" s="98"/>
      <c r="C1485" s="98"/>
      <c r="D1485" s="100"/>
      <c r="E1485" s="100"/>
      <c r="F1485" s="100"/>
      <c r="H1485" s="102"/>
      <c r="I1485" s="103"/>
      <c r="J1485" s="102"/>
      <c r="L1485" s="100"/>
      <c r="M1485" s="100"/>
      <c r="N1485" s="100"/>
    </row>
    <row r="1486" spans="2:14">
      <c r="B1486" s="98"/>
      <c r="C1486" s="98"/>
      <c r="D1486" s="100"/>
      <c r="E1486" s="100"/>
      <c r="F1486" s="100"/>
      <c r="H1486" s="102"/>
      <c r="I1486" s="103"/>
      <c r="J1486" s="102"/>
      <c r="L1486" s="100"/>
      <c r="M1486" s="100"/>
      <c r="N1486" s="100"/>
    </row>
    <row r="1487" spans="2:14">
      <c r="B1487" s="98"/>
      <c r="C1487" s="98"/>
      <c r="D1487" s="100"/>
      <c r="E1487" s="100"/>
      <c r="F1487" s="100"/>
      <c r="H1487" s="102"/>
      <c r="I1487" s="103"/>
      <c r="J1487" s="102"/>
      <c r="L1487" s="100"/>
      <c r="M1487" s="100"/>
      <c r="N1487" s="100"/>
    </row>
    <row r="1488" spans="2:14">
      <c r="B1488" s="98"/>
      <c r="C1488" s="98"/>
      <c r="D1488" s="100"/>
      <c r="E1488" s="100"/>
      <c r="F1488" s="100"/>
      <c r="H1488" s="102"/>
      <c r="I1488" s="103"/>
      <c r="J1488" s="102"/>
      <c r="L1488" s="100"/>
      <c r="M1488" s="100"/>
      <c r="N1488" s="100"/>
    </row>
    <row r="1489" spans="2:14">
      <c r="B1489" s="98"/>
      <c r="C1489" s="98"/>
      <c r="D1489" s="100"/>
      <c r="E1489" s="100"/>
      <c r="F1489" s="100"/>
      <c r="H1489" s="102"/>
      <c r="I1489" s="103"/>
      <c r="J1489" s="102"/>
      <c r="L1489" s="100"/>
      <c r="M1489" s="100"/>
      <c r="N1489" s="100"/>
    </row>
    <row r="1490" spans="2:14">
      <c r="B1490" s="98"/>
      <c r="C1490" s="98"/>
      <c r="D1490" s="100"/>
      <c r="E1490" s="100"/>
      <c r="F1490" s="100"/>
      <c r="H1490" s="102"/>
      <c r="I1490" s="103"/>
      <c r="J1490" s="102"/>
      <c r="L1490" s="100"/>
      <c r="M1490" s="100"/>
      <c r="N1490" s="100"/>
    </row>
    <row r="1491" spans="2:14">
      <c r="B1491" s="98"/>
      <c r="C1491" s="98"/>
      <c r="D1491" s="100"/>
      <c r="E1491" s="100"/>
      <c r="F1491" s="100"/>
      <c r="H1491" s="102"/>
      <c r="I1491" s="103"/>
      <c r="J1491" s="102"/>
      <c r="L1491" s="100"/>
      <c r="M1491" s="100"/>
      <c r="N1491" s="100"/>
    </row>
    <row r="1492" spans="2:14">
      <c r="B1492" s="98"/>
      <c r="C1492" s="98"/>
      <c r="D1492" s="100"/>
      <c r="E1492" s="100"/>
      <c r="F1492" s="100"/>
      <c r="H1492" s="102"/>
      <c r="I1492" s="103"/>
      <c r="J1492" s="102"/>
      <c r="L1492" s="100"/>
      <c r="M1492" s="100"/>
      <c r="N1492" s="100"/>
    </row>
    <row r="1493" spans="2:14">
      <c r="B1493" s="98"/>
      <c r="C1493" s="98"/>
      <c r="D1493" s="100"/>
      <c r="E1493" s="100"/>
      <c r="F1493" s="100"/>
      <c r="H1493" s="102"/>
      <c r="I1493" s="103"/>
      <c r="J1493" s="102"/>
      <c r="L1493" s="100"/>
      <c r="M1493" s="100"/>
      <c r="N1493" s="100"/>
    </row>
    <row r="1494" spans="2:14">
      <c r="B1494" s="98"/>
      <c r="C1494" s="98"/>
      <c r="D1494" s="100"/>
      <c r="E1494" s="100"/>
      <c r="F1494" s="100"/>
      <c r="H1494" s="102"/>
      <c r="I1494" s="103"/>
      <c r="J1494" s="102"/>
      <c r="L1494" s="100"/>
      <c r="M1494" s="100"/>
      <c r="N1494" s="100"/>
    </row>
    <row r="1495" spans="2:14">
      <c r="B1495" s="98"/>
      <c r="C1495" s="98"/>
      <c r="D1495" s="100"/>
      <c r="E1495" s="100"/>
      <c r="F1495" s="100"/>
      <c r="H1495" s="102"/>
      <c r="I1495" s="103"/>
      <c r="J1495" s="102"/>
      <c r="L1495" s="100"/>
      <c r="M1495" s="100"/>
      <c r="N1495" s="100"/>
    </row>
    <row r="1496" spans="2:14">
      <c r="B1496" s="98"/>
      <c r="C1496" s="98"/>
      <c r="D1496" s="100"/>
      <c r="E1496" s="100"/>
      <c r="F1496" s="100"/>
      <c r="H1496" s="102"/>
      <c r="I1496" s="103"/>
      <c r="J1496" s="102"/>
      <c r="L1496" s="100"/>
      <c r="M1496" s="100"/>
      <c r="N1496" s="100"/>
    </row>
    <row r="1497" spans="2:14">
      <c r="B1497" s="98"/>
      <c r="C1497" s="98"/>
      <c r="D1497" s="100"/>
      <c r="E1497" s="100"/>
      <c r="F1497" s="100"/>
      <c r="H1497" s="102"/>
      <c r="I1497" s="103"/>
      <c r="J1497" s="102"/>
      <c r="L1497" s="100"/>
      <c r="M1497" s="100"/>
      <c r="N1497" s="100"/>
    </row>
    <row r="1498" spans="2:14">
      <c r="B1498" s="98"/>
      <c r="C1498" s="98"/>
      <c r="D1498" s="100"/>
      <c r="E1498" s="100"/>
      <c r="F1498" s="100"/>
      <c r="H1498" s="102"/>
      <c r="I1498" s="103"/>
      <c r="J1498" s="102"/>
      <c r="L1498" s="100"/>
      <c r="M1498" s="100"/>
      <c r="N1498" s="100"/>
    </row>
    <row r="1499" spans="2:14">
      <c r="B1499" s="98"/>
      <c r="C1499" s="98"/>
      <c r="D1499" s="100"/>
      <c r="E1499" s="100"/>
      <c r="F1499" s="100"/>
      <c r="H1499" s="102"/>
      <c r="I1499" s="103"/>
      <c r="J1499" s="102"/>
      <c r="L1499" s="100"/>
      <c r="M1499" s="100"/>
      <c r="N1499" s="100"/>
    </row>
    <row r="1500" spans="2:14">
      <c r="B1500" s="98"/>
      <c r="C1500" s="98"/>
      <c r="D1500" s="100"/>
      <c r="E1500" s="100"/>
      <c r="F1500" s="100"/>
      <c r="H1500" s="102"/>
      <c r="I1500" s="103"/>
      <c r="J1500" s="102"/>
      <c r="L1500" s="100"/>
      <c r="M1500" s="100"/>
      <c r="N1500" s="100"/>
    </row>
    <row r="1501" spans="2:14">
      <c r="B1501" s="98"/>
      <c r="C1501" s="98"/>
      <c r="D1501" s="100"/>
      <c r="E1501" s="100"/>
      <c r="F1501" s="100"/>
      <c r="H1501" s="102"/>
      <c r="I1501" s="103"/>
      <c r="J1501" s="102"/>
      <c r="L1501" s="100"/>
      <c r="M1501" s="100"/>
      <c r="N1501" s="100"/>
    </row>
    <row r="1502" spans="2:14">
      <c r="B1502" s="98"/>
      <c r="C1502" s="98"/>
      <c r="D1502" s="100"/>
      <c r="E1502" s="100"/>
      <c r="F1502" s="100"/>
      <c r="H1502" s="102"/>
      <c r="I1502" s="103"/>
      <c r="J1502" s="102"/>
      <c r="L1502" s="100"/>
      <c r="M1502" s="100"/>
      <c r="N1502" s="100"/>
    </row>
    <row r="1503" spans="2:14">
      <c r="B1503" s="98"/>
      <c r="C1503" s="98"/>
      <c r="D1503" s="100"/>
      <c r="E1503" s="100"/>
      <c r="F1503" s="100"/>
      <c r="H1503" s="102"/>
      <c r="I1503" s="103"/>
      <c r="J1503" s="102"/>
      <c r="L1503" s="100"/>
      <c r="M1503" s="100"/>
      <c r="N1503" s="100"/>
    </row>
    <row r="1504" spans="2:14">
      <c r="B1504" s="98"/>
      <c r="C1504" s="98"/>
      <c r="D1504" s="100"/>
      <c r="E1504" s="100"/>
      <c r="F1504" s="100"/>
      <c r="H1504" s="102"/>
      <c r="I1504" s="103"/>
      <c r="J1504" s="102"/>
      <c r="L1504" s="100"/>
      <c r="M1504" s="100"/>
      <c r="N1504" s="100"/>
    </row>
    <row r="1505" spans="2:14">
      <c r="B1505" s="98"/>
      <c r="C1505" s="98"/>
      <c r="D1505" s="100"/>
      <c r="E1505" s="100"/>
      <c r="F1505" s="100"/>
      <c r="H1505" s="102"/>
      <c r="I1505" s="103"/>
      <c r="J1505" s="102"/>
      <c r="L1505" s="100"/>
      <c r="M1505" s="100"/>
      <c r="N1505" s="100"/>
    </row>
    <row r="1506" spans="2:14">
      <c r="B1506" s="98"/>
      <c r="C1506" s="98"/>
      <c r="D1506" s="100"/>
      <c r="E1506" s="100"/>
      <c r="F1506" s="100"/>
      <c r="H1506" s="102"/>
      <c r="I1506" s="103"/>
      <c r="J1506" s="102"/>
      <c r="L1506" s="100"/>
      <c r="M1506" s="100"/>
      <c r="N1506" s="100"/>
    </row>
    <row r="1507" spans="2:14">
      <c r="B1507" s="98"/>
      <c r="C1507" s="98"/>
      <c r="D1507" s="100"/>
      <c r="E1507" s="100"/>
      <c r="F1507" s="100"/>
      <c r="H1507" s="102"/>
      <c r="I1507" s="103"/>
      <c r="J1507" s="102"/>
      <c r="L1507" s="100"/>
      <c r="M1507" s="100"/>
      <c r="N1507" s="100"/>
    </row>
    <row r="1508" spans="2:14">
      <c r="B1508" s="98"/>
      <c r="C1508" s="98"/>
      <c r="D1508" s="100"/>
      <c r="E1508" s="100"/>
      <c r="F1508" s="100"/>
      <c r="H1508" s="102"/>
      <c r="I1508" s="103"/>
      <c r="J1508" s="102"/>
      <c r="L1508" s="100"/>
      <c r="M1508" s="100"/>
      <c r="N1508" s="100"/>
    </row>
    <row r="1509" spans="2:14">
      <c r="B1509" s="98"/>
      <c r="C1509" s="98"/>
      <c r="D1509" s="100"/>
      <c r="E1509" s="100"/>
      <c r="F1509" s="100"/>
      <c r="H1509" s="102"/>
      <c r="I1509" s="103"/>
      <c r="J1509" s="102"/>
      <c r="L1509" s="100"/>
      <c r="M1509" s="100"/>
      <c r="N1509" s="100"/>
    </row>
    <row r="1510" spans="2:14">
      <c r="B1510" s="98"/>
      <c r="C1510" s="98"/>
      <c r="D1510" s="100"/>
      <c r="E1510" s="100"/>
      <c r="F1510" s="100"/>
      <c r="H1510" s="102"/>
      <c r="I1510" s="103"/>
      <c r="J1510" s="102"/>
      <c r="L1510" s="100"/>
      <c r="M1510" s="100"/>
      <c r="N1510" s="100"/>
    </row>
    <row r="1511" spans="2:14">
      <c r="B1511" s="98"/>
      <c r="C1511" s="98"/>
      <c r="D1511" s="100"/>
      <c r="E1511" s="100"/>
      <c r="F1511" s="100"/>
      <c r="H1511" s="102"/>
      <c r="I1511" s="103"/>
      <c r="J1511" s="102"/>
      <c r="L1511" s="100"/>
      <c r="M1511" s="100"/>
      <c r="N1511" s="100"/>
    </row>
    <row r="1512" spans="2:14">
      <c r="B1512" s="98"/>
      <c r="C1512" s="98"/>
      <c r="D1512" s="100"/>
      <c r="E1512" s="100"/>
      <c r="F1512" s="100"/>
      <c r="H1512" s="102"/>
      <c r="I1512" s="103"/>
      <c r="J1512" s="102"/>
      <c r="L1512" s="100"/>
      <c r="M1512" s="100"/>
      <c r="N1512" s="100"/>
    </row>
    <row r="1513" spans="2:14">
      <c r="B1513" s="98"/>
      <c r="C1513" s="98"/>
      <c r="D1513" s="100"/>
      <c r="E1513" s="100"/>
      <c r="F1513" s="100"/>
      <c r="H1513" s="102"/>
      <c r="I1513" s="103"/>
      <c r="J1513" s="102"/>
      <c r="L1513" s="100"/>
      <c r="M1513" s="100"/>
      <c r="N1513" s="100"/>
    </row>
    <row r="1514" spans="2:14">
      <c r="B1514" s="98"/>
      <c r="C1514" s="98"/>
      <c r="D1514" s="100"/>
      <c r="E1514" s="100"/>
      <c r="F1514" s="100"/>
      <c r="H1514" s="102"/>
      <c r="I1514" s="103"/>
      <c r="J1514" s="102"/>
      <c r="L1514" s="100"/>
      <c r="M1514" s="100"/>
      <c r="N1514" s="100"/>
    </row>
    <row r="1515" spans="2:14">
      <c r="B1515" s="98"/>
      <c r="C1515" s="98"/>
      <c r="D1515" s="100"/>
      <c r="E1515" s="100"/>
      <c r="F1515" s="100"/>
      <c r="H1515" s="102"/>
      <c r="I1515" s="103"/>
      <c r="J1515" s="102"/>
      <c r="L1515" s="100"/>
      <c r="M1515" s="100"/>
      <c r="N1515" s="100"/>
    </row>
    <row r="1516" spans="2:14">
      <c r="B1516" s="98"/>
      <c r="C1516" s="98"/>
      <c r="D1516" s="100"/>
      <c r="E1516" s="100"/>
      <c r="F1516" s="100"/>
      <c r="H1516" s="102"/>
      <c r="I1516" s="103"/>
      <c r="J1516" s="102"/>
      <c r="L1516" s="100"/>
      <c r="M1516" s="100"/>
      <c r="N1516" s="100"/>
    </row>
    <row r="1517" spans="2:14">
      <c r="B1517" s="98"/>
      <c r="C1517" s="98"/>
      <c r="D1517" s="100"/>
      <c r="E1517" s="100"/>
      <c r="F1517" s="100"/>
      <c r="H1517" s="102"/>
      <c r="I1517" s="103"/>
      <c r="J1517" s="102"/>
      <c r="L1517" s="100"/>
      <c r="M1517" s="100"/>
      <c r="N1517" s="100"/>
    </row>
    <row r="1518" spans="2:14">
      <c r="B1518" s="98"/>
      <c r="C1518" s="98"/>
      <c r="D1518" s="100"/>
      <c r="E1518" s="100"/>
      <c r="F1518" s="100"/>
      <c r="H1518" s="102"/>
      <c r="I1518" s="103"/>
      <c r="J1518" s="102"/>
      <c r="L1518" s="100"/>
      <c r="M1518" s="100"/>
      <c r="N1518" s="100"/>
    </row>
    <row r="1519" spans="2:14">
      <c r="B1519" s="98"/>
      <c r="C1519" s="98"/>
      <c r="D1519" s="100"/>
      <c r="E1519" s="100"/>
      <c r="F1519" s="100"/>
      <c r="H1519" s="102"/>
      <c r="I1519" s="103"/>
      <c r="J1519" s="102"/>
      <c r="L1519" s="100"/>
      <c r="M1519" s="100"/>
      <c r="N1519" s="100"/>
    </row>
    <row r="1520" spans="2:14">
      <c r="B1520" s="98"/>
      <c r="C1520" s="98"/>
      <c r="D1520" s="100"/>
      <c r="E1520" s="100"/>
      <c r="F1520" s="100"/>
      <c r="H1520" s="102"/>
      <c r="I1520" s="103"/>
      <c r="J1520" s="102"/>
      <c r="L1520" s="100"/>
      <c r="M1520" s="100"/>
      <c r="N1520" s="100"/>
    </row>
    <row r="1521" spans="2:14">
      <c r="B1521" s="98"/>
      <c r="C1521" s="98"/>
      <c r="D1521" s="100"/>
      <c r="E1521" s="100"/>
      <c r="F1521" s="100"/>
      <c r="H1521" s="102"/>
      <c r="I1521" s="103"/>
      <c r="J1521" s="102"/>
      <c r="L1521" s="100"/>
      <c r="M1521" s="100"/>
      <c r="N1521" s="100"/>
    </row>
    <row r="1522" spans="2:14">
      <c r="B1522" s="98"/>
      <c r="C1522" s="98"/>
      <c r="D1522" s="100"/>
      <c r="E1522" s="100"/>
      <c r="F1522" s="100"/>
      <c r="H1522" s="102"/>
      <c r="I1522" s="103"/>
      <c r="J1522" s="102"/>
      <c r="L1522" s="100"/>
      <c r="M1522" s="100"/>
      <c r="N1522" s="100"/>
    </row>
    <row r="1523" spans="2:14">
      <c r="B1523" s="98"/>
      <c r="C1523" s="98"/>
      <c r="D1523" s="100"/>
      <c r="E1523" s="100"/>
      <c r="F1523" s="100"/>
      <c r="H1523" s="102"/>
      <c r="I1523" s="103"/>
      <c r="J1523" s="102"/>
      <c r="L1523" s="100"/>
      <c r="M1523" s="100"/>
      <c r="N1523" s="100"/>
    </row>
    <row r="1524" spans="2:14">
      <c r="B1524" s="98"/>
      <c r="C1524" s="98"/>
      <c r="D1524" s="100"/>
      <c r="E1524" s="100"/>
      <c r="F1524" s="100"/>
      <c r="H1524" s="102"/>
      <c r="I1524" s="103"/>
      <c r="J1524" s="102"/>
      <c r="L1524" s="100"/>
      <c r="M1524" s="100"/>
      <c r="N1524" s="100"/>
    </row>
    <row r="1525" spans="2:14">
      <c r="B1525" s="98"/>
      <c r="C1525" s="98"/>
      <c r="D1525" s="100"/>
      <c r="E1525" s="100"/>
      <c r="F1525" s="100"/>
      <c r="H1525" s="102"/>
      <c r="I1525" s="103"/>
      <c r="J1525" s="102"/>
      <c r="L1525" s="100"/>
      <c r="M1525" s="100"/>
      <c r="N1525" s="100"/>
    </row>
    <row r="1526" spans="2:14">
      <c r="B1526" s="98"/>
      <c r="C1526" s="98"/>
      <c r="D1526" s="100"/>
      <c r="E1526" s="100"/>
      <c r="F1526" s="100"/>
      <c r="H1526" s="102"/>
      <c r="I1526" s="103"/>
      <c r="J1526" s="102"/>
      <c r="L1526" s="100"/>
      <c r="M1526" s="100"/>
      <c r="N1526" s="100"/>
    </row>
    <row r="1527" spans="2:14">
      <c r="B1527" s="98"/>
      <c r="C1527" s="98"/>
      <c r="D1527" s="100"/>
      <c r="E1527" s="100"/>
      <c r="F1527" s="100"/>
      <c r="H1527" s="102"/>
      <c r="I1527" s="103"/>
      <c r="J1527" s="102"/>
      <c r="L1527" s="100"/>
      <c r="M1527" s="100"/>
      <c r="N1527" s="100"/>
    </row>
    <row r="1528" spans="2:14">
      <c r="B1528" s="98"/>
      <c r="C1528" s="98"/>
      <c r="D1528" s="100"/>
      <c r="E1528" s="100"/>
      <c r="F1528" s="100"/>
      <c r="H1528" s="102"/>
      <c r="I1528" s="103"/>
      <c r="J1528" s="102"/>
      <c r="L1528" s="100"/>
      <c r="M1528" s="100"/>
      <c r="N1528" s="100"/>
    </row>
    <row r="1529" spans="2:14">
      <c r="B1529" s="98"/>
      <c r="C1529" s="98"/>
      <c r="D1529" s="100"/>
      <c r="E1529" s="100"/>
      <c r="F1529" s="100"/>
      <c r="H1529" s="102"/>
      <c r="I1529" s="103"/>
      <c r="J1529" s="102"/>
      <c r="L1529" s="100"/>
      <c r="M1529" s="100"/>
      <c r="N1529" s="100"/>
    </row>
    <row r="1530" spans="2:14">
      <c r="B1530" s="98"/>
      <c r="C1530" s="98"/>
      <c r="D1530" s="100"/>
      <c r="E1530" s="100"/>
      <c r="F1530" s="100"/>
      <c r="H1530" s="102"/>
      <c r="I1530" s="103"/>
      <c r="J1530" s="102"/>
      <c r="L1530" s="100"/>
      <c r="M1530" s="100"/>
      <c r="N1530" s="100"/>
    </row>
    <row r="1531" spans="2:14">
      <c r="B1531" s="98"/>
      <c r="C1531" s="98"/>
      <c r="D1531" s="100"/>
      <c r="E1531" s="100"/>
      <c r="F1531" s="100"/>
      <c r="H1531" s="102"/>
      <c r="I1531" s="103"/>
      <c r="J1531" s="102"/>
      <c r="L1531" s="100"/>
      <c r="M1531" s="100"/>
      <c r="N1531" s="100"/>
    </row>
    <row r="1532" spans="2:14">
      <c r="B1532" s="98"/>
      <c r="C1532" s="98"/>
      <c r="D1532" s="100"/>
      <c r="E1532" s="100"/>
      <c r="F1532" s="100"/>
      <c r="H1532" s="102"/>
      <c r="I1532" s="103"/>
      <c r="J1532" s="102"/>
      <c r="L1532" s="100"/>
      <c r="M1532" s="100"/>
      <c r="N1532" s="100"/>
    </row>
    <row r="1533" spans="2:14">
      <c r="B1533" s="98"/>
      <c r="C1533" s="98"/>
      <c r="D1533" s="100"/>
      <c r="E1533" s="100"/>
      <c r="F1533" s="100"/>
      <c r="H1533" s="102"/>
      <c r="I1533" s="103"/>
      <c r="J1533" s="102"/>
      <c r="L1533" s="100"/>
      <c r="M1533" s="100"/>
      <c r="N1533" s="100"/>
    </row>
    <row r="1534" spans="2:14">
      <c r="B1534" s="98"/>
      <c r="C1534" s="98"/>
      <c r="D1534" s="100"/>
      <c r="E1534" s="100"/>
      <c r="F1534" s="100"/>
      <c r="H1534" s="102"/>
      <c r="I1534" s="103"/>
      <c r="J1534" s="102"/>
      <c r="L1534" s="100"/>
      <c r="M1534" s="100"/>
      <c r="N1534" s="100"/>
    </row>
    <row r="1535" spans="2:14">
      <c r="B1535" s="98"/>
      <c r="C1535" s="98"/>
      <c r="D1535" s="100"/>
      <c r="E1535" s="100"/>
      <c r="F1535" s="100"/>
      <c r="H1535" s="102"/>
      <c r="I1535" s="103"/>
      <c r="J1535" s="102"/>
      <c r="L1535" s="100"/>
      <c r="M1535" s="100"/>
      <c r="N1535" s="100"/>
    </row>
    <row r="1536" spans="2:14">
      <c r="B1536" s="98"/>
      <c r="C1536" s="98"/>
      <c r="D1536" s="100"/>
      <c r="E1536" s="100"/>
      <c r="F1536" s="100"/>
      <c r="H1536" s="102"/>
      <c r="I1536" s="103"/>
      <c r="J1536" s="102"/>
      <c r="L1536" s="100"/>
      <c r="M1536" s="100"/>
      <c r="N1536" s="100"/>
    </row>
    <row r="1537" spans="2:14">
      <c r="B1537" s="98"/>
      <c r="C1537" s="98"/>
      <c r="D1537" s="100"/>
      <c r="E1537" s="100"/>
      <c r="F1537" s="100"/>
      <c r="H1537" s="102"/>
      <c r="I1537" s="103"/>
      <c r="J1537" s="102"/>
      <c r="L1537" s="100"/>
      <c r="M1537" s="100"/>
      <c r="N1537" s="100"/>
    </row>
    <row r="1538" spans="2:14">
      <c r="B1538" s="98"/>
      <c r="C1538" s="98"/>
      <c r="D1538" s="100"/>
      <c r="E1538" s="100"/>
      <c r="F1538" s="100"/>
      <c r="H1538" s="102"/>
      <c r="I1538" s="103"/>
      <c r="J1538" s="102"/>
      <c r="L1538" s="100"/>
      <c r="M1538" s="100"/>
      <c r="N1538" s="100"/>
    </row>
    <row r="1539" spans="2:14">
      <c r="B1539" s="98"/>
      <c r="C1539" s="98"/>
      <c r="D1539" s="100"/>
      <c r="E1539" s="100"/>
      <c r="F1539" s="100"/>
      <c r="H1539" s="102"/>
      <c r="I1539" s="103"/>
      <c r="J1539" s="102"/>
      <c r="L1539" s="100"/>
      <c r="M1539" s="100"/>
      <c r="N1539" s="100"/>
    </row>
    <row r="1540" spans="2:14">
      <c r="B1540" s="98"/>
      <c r="C1540" s="98"/>
      <c r="D1540" s="100"/>
      <c r="E1540" s="100"/>
      <c r="F1540" s="100"/>
      <c r="H1540" s="102"/>
      <c r="I1540" s="103"/>
      <c r="J1540" s="102"/>
      <c r="L1540" s="100"/>
      <c r="M1540" s="100"/>
      <c r="N1540" s="100"/>
    </row>
    <row r="1541" spans="2:14">
      <c r="B1541" s="98"/>
      <c r="C1541" s="98"/>
      <c r="D1541" s="100"/>
      <c r="E1541" s="100"/>
      <c r="F1541" s="100"/>
      <c r="H1541" s="102"/>
      <c r="I1541" s="103"/>
      <c r="J1541" s="102"/>
      <c r="L1541" s="100"/>
      <c r="M1541" s="100"/>
      <c r="N1541" s="100"/>
    </row>
    <row r="1542" spans="2:14">
      <c r="B1542" s="98"/>
      <c r="C1542" s="98"/>
      <c r="D1542" s="100"/>
      <c r="E1542" s="100"/>
      <c r="F1542" s="100"/>
      <c r="H1542" s="102"/>
      <c r="I1542" s="103"/>
      <c r="J1542" s="102"/>
      <c r="L1542" s="100"/>
      <c r="M1542" s="100"/>
      <c r="N1542" s="100"/>
    </row>
    <row r="1543" spans="2:14">
      <c r="B1543" s="98"/>
      <c r="C1543" s="98"/>
      <c r="D1543" s="100"/>
      <c r="E1543" s="100"/>
      <c r="F1543" s="100"/>
      <c r="H1543" s="102"/>
      <c r="I1543" s="103"/>
      <c r="J1543" s="102"/>
      <c r="L1543" s="100"/>
      <c r="M1543" s="100"/>
      <c r="N1543" s="100"/>
    </row>
    <row r="1544" spans="2:14">
      <c r="B1544" s="98"/>
      <c r="C1544" s="98"/>
      <c r="D1544" s="100"/>
      <c r="E1544" s="100"/>
      <c r="F1544" s="100"/>
      <c r="H1544" s="102"/>
      <c r="I1544" s="103"/>
      <c r="J1544" s="102"/>
      <c r="L1544" s="100"/>
      <c r="M1544" s="100"/>
      <c r="N1544" s="100"/>
    </row>
    <row r="1545" spans="2:14">
      <c r="B1545" s="98"/>
      <c r="C1545" s="98"/>
      <c r="D1545" s="100"/>
      <c r="E1545" s="100"/>
      <c r="F1545" s="100"/>
      <c r="H1545" s="102"/>
      <c r="I1545" s="103"/>
      <c r="J1545" s="102"/>
      <c r="L1545" s="100"/>
      <c r="M1545" s="100"/>
      <c r="N1545" s="100"/>
    </row>
    <row r="1546" spans="2:14">
      <c r="B1546" s="98"/>
      <c r="C1546" s="98"/>
      <c r="D1546" s="100"/>
      <c r="E1546" s="100"/>
      <c r="F1546" s="100"/>
      <c r="H1546" s="102"/>
      <c r="I1546" s="103"/>
      <c r="J1546" s="102"/>
      <c r="L1546" s="100"/>
      <c r="M1546" s="100"/>
      <c r="N1546" s="100"/>
    </row>
    <row r="1547" spans="2:14">
      <c r="B1547" s="98"/>
      <c r="C1547" s="98"/>
      <c r="D1547" s="100"/>
      <c r="E1547" s="100"/>
      <c r="F1547" s="100"/>
      <c r="H1547" s="102"/>
      <c r="I1547" s="103"/>
      <c r="J1547" s="102"/>
      <c r="L1547" s="100"/>
      <c r="M1547" s="100"/>
      <c r="N1547" s="100"/>
    </row>
    <row r="1548" spans="2:14">
      <c r="B1548" s="98"/>
      <c r="C1548" s="98"/>
      <c r="D1548" s="100"/>
      <c r="E1548" s="100"/>
      <c r="F1548" s="100"/>
      <c r="H1548" s="102"/>
      <c r="I1548" s="103"/>
      <c r="J1548" s="102"/>
      <c r="L1548" s="100"/>
      <c r="M1548" s="100"/>
      <c r="N1548" s="100"/>
    </row>
    <row r="1549" spans="2:14">
      <c r="B1549" s="98"/>
      <c r="C1549" s="98"/>
      <c r="D1549" s="100"/>
      <c r="E1549" s="100"/>
      <c r="F1549" s="100"/>
      <c r="H1549" s="102"/>
      <c r="I1549" s="103"/>
      <c r="J1549" s="102"/>
      <c r="L1549" s="100"/>
      <c r="M1549" s="100"/>
      <c r="N1549" s="100"/>
    </row>
    <row r="1550" spans="2:14">
      <c r="B1550" s="98"/>
      <c r="C1550" s="98"/>
      <c r="D1550" s="100"/>
      <c r="E1550" s="100"/>
      <c r="F1550" s="100"/>
      <c r="H1550" s="102"/>
      <c r="I1550" s="103"/>
      <c r="J1550" s="102"/>
      <c r="L1550" s="100"/>
      <c r="M1550" s="100"/>
      <c r="N1550" s="100"/>
    </row>
    <row r="1551" spans="2:14">
      <c r="B1551" s="98"/>
      <c r="C1551" s="98"/>
      <c r="D1551" s="100"/>
      <c r="E1551" s="100"/>
      <c r="F1551" s="100"/>
      <c r="H1551" s="102"/>
      <c r="I1551" s="103"/>
      <c r="J1551" s="102"/>
      <c r="L1551" s="100"/>
      <c r="M1551" s="100"/>
      <c r="N1551" s="100"/>
    </row>
    <row r="1552" spans="2:14">
      <c r="B1552" s="98"/>
      <c r="C1552" s="98"/>
      <c r="D1552" s="100"/>
      <c r="E1552" s="100"/>
      <c r="F1552" s="100"/>
      <c r="H1552" s="102"/>
      <c r="I1552" s="103"/>
      <c r="J1552" s="102"/>
      <c r="L1552" s="100"/>
      <c r="M1552" s="100"/>
      <c r="N1552" s="100"/>
    </row>
    <row r="1553" spans="2:14">
      <c r="B1553" s="98"/>
      <c r="C1553" s="98"/>
      <c r="D1553" s="100"/>
      <c r="E1553" s="100"/>
      <c r="F1553" s="100"/>
      <c r="H1553" s="102"/>
      <c r="I1553" s="103"/>
      <c r="J1553" s="102"/>
      <c r="L1553" s="100"/>
      <c r="M1553" s="100"/>
      <c r="N1553" s="100"/>
    </row>
    <row r="1554" spans="2:14">
      <c r="B1554" s="98"/>
      <c r="C1554" s="98"/>
      <c r="D1554" s="100"/>
      <c r="E1554" s="100"/>
      <c r="F1554" s="100"/>
      <c r="H1554" s="102"/>
      <c r="I1554" s="103"/>
      <c r="J1554" s="102"/>
      <c r="L1554" s="100"/>
      <c r="M1554" s="100"/>
      <c r="N1554" s="100"/>
    </row>
    <row r="1555" spans="2:14">
      <c r="B1555" s="98"/>
      <c r="C1555" s="98"/>
      <c r="D1555" s="100"/>
      <c r="E1555" s="100"/>
      <c r="F1555" s="100"/>
      <c r="H1555" s="102"/>
      <c r="I1555" s="103"/>
      <c r="J1555" s="102"/>
      <c r="L1555" s="100"/>
      <c r="M1555" s="100"/>
      <c r="N1555" s="100"/>
    </row>
    <row r="1556" spans="2:14">
      <c r="B1556" s="98"/>
      <c r="C1556" s="98"/>
      <c r="D1556" s="100"/>
      <c r="E1556" s="100"/>
      <c r="F1556" s="100"/>
      <c r="H1556" s="102"/>
      <c r="I1556" s="103"/>
      <c r="J1556" s="102"/>
      <c r="L1556" s="100"/>
      <c r="M1556" s="100"/>
      <c r="N1556" s="100"/>
    </row>
    <row r="1557" spans="2:14">
      <c r="B1557" s="98"/>
      <c r="C1557" s="98"/>
      <c r="D1557" s="100"/>
      <c r="E1557" s="100"/>
      <c r="F1557" s="100"/>
      <c r="H1557" s="102"/>
      <c r="I1557" s="103"/>
      <c r="J1557" s="102"/>
      <c r="L1557" s="100"/>
      <c r="M1557" s="100"/>
      <c r="N1557" s="100"/>
    </row>
    <row r="1558" spans="2:14">
      <c r="B1558" s="98"/>
      <c r="C1558" s="98"/>
      <c r="D1558" s="100"/>
      <c r="E1558" s="100"/>
      <c r="F1558" s="100"/>
      <c r="H1558" s="102"/>
      <c r="I1558" s="103"/>
      <c r="J1558" s="102"/>
      <c r="L1558" s="100"/>
      <c r="M1558" s="100"/>
      <c r="N1558" s="100"/>
    </row>
    <row r="1559" spans="2:14">
      <c r="B1559" s="98"/>
      <c r="C1559" s="98"/>
      <c r="D1559" s="100"/>
      <c r="E1559" s="100"/>
      <c r="F1559" s="100"/>
      <c r="H1559" s="102"/>
      <c r="I1559" s="103"/>
      <c r="J1559" s="102"/>
      <c r="L1559" s="100"/>
      <c r="M1559" s="100"/>
      <c r="N1559" s="100"/>
    </row>
    <row r="1560" spans="2:14">
      <c r="B1560" s="98"/>
      <c r="C1560" s="98"/>
      <c r="D1560" s="100"/>
      <c r="E1560" s="100"/>
      <c r="F1560" s="100"/>
      <c r="H1560" s="102"/>
      <c r="I1560" s="103"/>
      <c r="J1560" s="102"/>
      <c r="L1560" s="100"/>
      <c r="M1560" s="100"/>
      <c r="N1560" s="100"/>
    </row>
    <row r="1561" spans="2:14">
      <c r="B1561" s="98"/>
      <c r="C1561" s="98"/>
      <c r="D1561" s="100"/>
      <c r="E1561" s="100"/>
      <c r="F1561" s="100"/>
      <c r="H1561" s="102"/>
      <c r="I1561" s="103"/>
      <c r="J1561" s="102"/>
      <c r="L1561" s="100"/>
      <c r="M1561" s="100"/>
      <c r="N1561" s="100"/>
    </row>
    <row r="1562" spans="2:14">
      <c r="B1562" s="98"/>
      <c r="C1562" s="98"/>
      <c r="D1562" s="100"/>
      <c r="E1562" s="100"/>
      <c r="F1562" s="100"/>
      <c r="H1562" s="102"/>
      <c r="I1562" s="103"/>
      <c r="J1562" s="102"/>
      <c r="L1562" s="100"/>
      <c r="M1562" s="100"/>
      <c r="N1562" s="100"/>
    </row>
    <row r="1563" spans="2:14">
      <c r="B1563" s="98"/>
      <c r="C1563" s="98"/>
      <c r="D1563" s="100"/>
      <c r="E1563" s="100"/>
      <c r="F1563" s="100"/>
      <c r="H1563" s="102"/>
      <c r="I1563" s="103"/>
      <c r="J1563" s="102"/>
      <c r="L1563" s="100"/>
      <c r="M1563" s="100"/>
      <c r="N1563" s="100"/>
    </row>
    <row r="1564" spans="2:14">
      <c r="B1564" s="98"/>
      <c r="C1564" s="98"/>
      <c r="D1564" s="100"/>
      <c r="E1564" s="100"/>
      <c r="F1564" s="100"/>
      <c r="H1564" s="102"/>
      <c r="I1564" s="103"/>
      <c r="J1564" s="102"/>
      <c r="L1564" s="100"/>
      <c r="M1564" s="100"/>
      <c r="N1564" s="100"/>
    </row>
    <row r="1565" spans="2:14">
      <c r="B1565" s="98"/>
      <c r="C1565" s="98"/>
      <c r="D1565" s="100"/>
      <c r="E1565" s="100"/>
      <c r="F1565" s="100"/>
      <c r="H1565" s="102"/>
      <c r="I1565" s="103"/>
      <c r="J1565" s="102"/>
      <c r="L1565" s="100"/>
      <c r="M1565" s="100"/>
      <c r="N1565" s="100"/>
    </row>
    <row r="1566" spans="2:14">
      <c r="B1566" s="98"/>
      <c r="C1566" s="98"/>
      <c r="D1566" s="100"/>
      <c r="E1566" s="100"/>
      <c r="F1566" s="100"/>
      <c r="H1566" s="102"/>
      <c r="I1566" s="103"/>
      <c r="J1566" s="102"/>
      <c r="L1566" s="100"/>
      <c r="M1566" s="100"/>
      <c r="N1566" s="100"/>
    </row>
    <row r="1567" spans="2:14">
      <c r="B1567" s="98"/>
      <c r="C1567" s="98"/>
      <c r="D1567" s="100"/>
      <c r="E1567" s="100"/>
      <c r="F1567" s="100"/>
      <c r="H1567" s="102"/>
      <c r="I1567" s="103"/>
      <c r="J1567" s="102"/>
      <c r="L1567" s="100"/>
      <c r="M1567" s="100"/>
      <c r="N1567" s="100"/>
    </row>
    <row r="1568" spans="2:14">
      <c r="B1568" s="98"/>
      <c r="C1568" s="98"/>
      <c r="D1568" s="100"/>
      <c r="E1568" s="100"/>
      <c r="F1568" s="100"/>
      <c r="H1568" s="102"/>
      <c r="I1568" s="103"/>
      <c r="J1568" s="102"/>
      <c r="L1568" s="100"/>
      <c r="M1568" s="100"/>
      <c r="N1568" s="100"/>
    </row>
    <row r="1569" spans="2:14">
      <c r="B1569" s="98"/>
      <c r="C1569" s="98"/>
      <c r="D1569" s="100"/>
      <c r="E1569" s="100"/>
      <c r="F1569" s="100"/>
      <c r="H1569" s="102"/>
      <c r="I1569" s="103"/>
      <c r="J1569" s="102"/>
      <c r="L1569" s="100"/>
      <c r="M1569" s="100"/>
      <c r="N1569" s="100"/>
    </row>
    <row r="1570" spans="2:14">
      <c r="B1570" s="98"/>
      <c r="C1570" s="98"/>
      <c r="D1570" s="100"/>
      <c r="E1570" s="100"/>
      <c r="F1570" s="100"/>
      <c r="H1570" s="102"/>
      <c r="I1570" s="103"/>
      <c r="J1570" s="102"/>
      <c r="L1570" s="100"/>
      <c r="M1570" s="100"/>
      <c r="N1570" s="100"/>
    </row>
    <row r="1571" spans="2:14">
      <c r="B1571" s="98"/>
      <c r="C1571" s="98"/>
      <c r="D1571" s="100"/>
      <c r="E1571" s="100"/>
      <c r="F1571" s="100"/>
      <c r="H1571" s="102"/>
      <c r="I1571" s="103"/>
      <c r="J1571" s="102"/>
      <c r="L1571" s="100"/>
      <c r="M1571" s="100"/>
      <c r="N1571" s="100"/>
    </row>
    <row r="1572" spans="2:14">
      <c r="B1572" s="98"/>
      <c r="C1572" s="98"/>
      <c r="D1572" s="100"/>
      <c r="E1572" s="100"/>
      <c r="F1572" s="100"/>
      <c r="H1572" s="102"/>
      <c r="I1572" s="103"/>
      <c r="J1572" s="102"/>
      <c r="L1572" s="100"/>
      <c r="M1572" s="100"/>
      <c r="N1572" s="100"/>
    </row>
    <row r="1573" spans="2:14">
      <c r="B1573" s="98"/>
      <c r="C1573" s="98"/>
      <c r="D1573" s="100"/>
      <c r="E1573" s="100"/>
      <c r="F1573" s="100"/>
      <c r="H1573" s="102"/>
      <c r="I1573" s="103"/>
      <c r="J1573" s="102"/>
      <c r="L1573" s="100"/>
      <c r="M1573" s="100"/>
      <c r="N1573" s="100"/>
    </row>
    <row r="1574" spans="2:14">
      <c r="B1574" s="98"/>
      <c r="C1574" s="98"/>
      <c r="D1574" s="100"/>
      <c r="E1574" s="100"/>
      <c r="F1574" s="100"/>
      <c r="H1574" s="102"/>
      <c r="I1574" s="103"/>
      <c r="J1574" s="102"/>
      <c r="L1574" s="100"/>
      <c r="M1574" s="100"/>
      <c r="N1574" s="100"/>
    </row>
    <row r="1575" spans="2:14">
      <c r="B1575" s="98"/>
      <c r="C1575" s="98"/>
      <c r="D1575" s="100"/>
      <c r="E1575" s="100"/>
      <c r="F1575" s="100"/>
      <c r="H1575" s="102"/>
      <c r="I1575" s="103"/>
      <c r="J1575" s="102"/>
      <c r="L1575" s="100"/>
      <c r="M1575" s="100"/>
      <c r="N1575" s="100"/>
    </row>
    <row r="1576" spans="2:14">
      <c r="B1576" s="98"/>
      <c r="C1576" s="98"/>
      <c r="D1576" s="100"/>
      <c r="E1576" s="100"/>
      <c r="F1576" s="100"/>
      <c r="H1576" s="102"/>
      <c r="I1576" s="103"/>
      <c r="J1576" s="102"/>
      <c r="L1576" s="100"/>
      <c r="M1576" s="100"/>
      <c r="N1576" s="100"/>
    </row>
    <row r="1577" spans="2:14">
      <c r="B1577" s="98"/>
      <c r="C1577" s="98"/>
      <c r="D1577" s="100"/>
      <c r="E1577" s="100"/>
      <c r="F1577" s="100"/>
      <c r="H1577" s="102"/>
      <c r="I1577" s="103"/>
      <c r="J1577" s="102"/>
      <c r="L1577" s="100"/>
      <c r="M1577" s="100"/>
      <c r="N1577" s="100"/>
    </row>
    <row r="1578" spans="2:14">
      <c r="B1578" s="98"/>
      <c r="C1578" s="98"/>
      <c r="D1578" s="100"/>
      <c r="E1578" s="100"/>
      <c r="F1578" s="100"/>
      <c r="H1578" s="102"/>
      <c r="I1578" s="103"/>
      <c r="J1578" s="102"/>
      <c r="L1578" s="100"/>
      <c r="M1578" s="100"/>
      <c r="N1578" s="100"/>
    </row>
    <row r="1579" spans="2:14">
      <c r="B1579" s="98"/>
      <c r="C1579" s="98"/>
      <c r="D1579" s="100"/>
      <c r="E1579" s="100"/>
      <c r="F1579" s="100"/>
      <c r="H1579" s="102"/>
      <c r="I1579" s="103"/>
      <c r="J1579" s="102"/>
      <c r="L1579" s="100"/>
      <c r="M1579" s="100"/>
      <c r="N1579" s="100"/>
    </row>
    <row r="1580" spans="2:14">
      <c r="B1580" s="98"/>
      <c r="C1580" s="98"/>
      <c r="D1580" s="100"/>
      <c r="E1580" s="100"/>
      <c r="F1580" s="100"/>
      <c r="H1580" s="102"/>
      <c r="I1580" s="103"/>
      <c r="J1580" s="102"/>
      <c r="L1580" s="100"/>
      <c r="M1580" s="100"/>
      <c r="N1580" s="100"/>
    </row>
    <row r="1581" spans="2:14">
      <c r="B1581" s="98"/>
      <c r="C1581" s="98"/>
      <c r="D1581" s="100"/>
      <c r="E1581" s="100"/>
      <c r="F1581" s="100"/>
      <c r="H1581" s="102"/>
      <c r="I1581" s="103"/>
      <c r="J1581" s="102"/>
      <c r="L1581" s="100"/>
      <c r="M1581" s="100"/>
      <c r="N1581" s="100"/>
    </row>
    <row r="1582" spans="2:14">
      <c r="B1582" s="98"/>
      <c r="C1582" s="98"/>
      <c r="D1582" s="100"/>
      <c r="E1582" s="100"/>
      <c r="F1582" s="100"/>
      <c r="H1582" s="102"/>
      <c r="I1582" s="103"/>
      <c r="J1582" s="102"/>
      <c r="L1582" s="100"/>
      <c r="M1582" s="100"/>
      <c r="N1582" s="100"/>
    </row>
    <row r="1583" spans="2:14">
      <c r="B1583" s="98"/>
      <c r="C1583" s="98"/>
      <c r="D1583" s="100"/>
      <c r="E1583" s="100"/>
      <c r="F1583" s="100"/>
      <c r="H1583" s="102"/>
      <c r="I1583" s="103"/>
      <c r="J1583" s="102"/>
      <c r="L1583" s="100"/>
      <c r="M1583" s="100"/>
      <c r="N1583" s="100"/>
    </row>
    <row r="1584" spans="2:14">
      <c r="B1584" s="98"/>
      <c r="C1584" s="98"/>
      <c r="D1584" s="100"/>
      <c r="E1584" s="100"/>
      <c r="F1584" s="100"/>
      <c r="H1584" s="102"/>
      <c r="I1584" s="103"/>
      <c r="J1584" s="102"/>
      <c r="L1584" s="100"/>
      <c r="M1584" s="100"/>
      <c r="N1584" s="100"/>
    </row>
    <row r="1585" spans="2:14">
      <c r="B1585" s="98"/>
      <c r="C1585" s="98"/>
      <c r="D1585" s="100"/>
      <c r="E1585" s="100"/>
      <c r="F1585" s="100"/>
      <c r="H1585" s="102"/>
      <c r="I1585" s="103"/>
      <c r="J1585" s="102"/>
      <c r="L1585" s="100"/>
      <c r="M1585" s="100"/>
      <c r="N1585" s="100"/>
    </row>
    <row r="1586" spans="2:14">
      <c r="B1586" s="98"/>
      <c r="C1586" s="98"/>
      <c r="D1586" s="100"/>
      <c r="E1586" s="100"/>
      <c r="F1586" s="100"/>
      <c r="H1586" s="102"/>
      <c r="I1586" s="103"/>
      <c r="J1586" s="102"/>
      <c r="L1586" s="100"/>
      <c r="M1586" s="100"/>
      <c r="N1586" s="100"/>
    </row>
    <row r="1587" spans="2:14">
      <c r="B1587" s="98"/>
      <c r="C1587" s="98"/>
      <c r="D1587" s="100"/>
      <c r="E1587" s="100"/>
      <c r="F1587" s="100"/>
      <c r="H1587" s="102"/>
      <c r="I1587" s="103"/>
      <c r="J1587" s="102"/>
      <c r="L1587" s="100"/>
      <c r="M1587" s="100"/>
      <c r="N1587" s="100"/>
    </row>
    <row r="1588" spans="2:14">
      <c r="B1588" s="98"/>
      <c r="C1588" s="98"/>
      <c r="D1588" s="100"/>
      <c r="E1588" s="100"/>
      <c r="F1588" s="100"/>
      <c r="H1588" s="102"/>
      <c r="I1588" s="103"/>
      <c r="J1588" s="102"/>
      <c r="L1588" s="100"/>
      <c r="M1588" s="100"/>
      <c r="N1588" s="100"/>
    </row>
    <row r="1589" spans="2:14">
      <c r="B1589" s="98"/>
      <c r="C1589" s="98"/>
      <c r="D1589" s="100"/>
      <c r="E1589" s="100"/>
      <c r="F1589" s="100"/>
      <c r="H1589" s="102"/>
      <c r="I1589" s="103"/>
      <c r="J1589" s="102"/>
      <c r="L1589" s="100"/>
      <c r="M1589" s="100"/>
      <c r="N1589" s="100"/>
    </row>
    <row r="1590" spans="2:14">
      <c r="B1590" s="98"/>
      <c r="C1590" s="98"/>
      <c r="D1590" s="100"/>
      <c r="E1590" s="100"/>
      <c r="F1590" s="100"/>
      <c r="H1590" s="102"/>
      <c r="I1590" s="103"/>
      <c r="J1590" s="102"/>
      <c r="L1590" s="100"/>
      <c r="M1590" s="100"/>
      <c r="N1590" s="100"/>
    </row>
    <row r="1591" spans="2:14">
      <c r="B1591" s="98"/>
      <c r="C1591" s="98"/>
      <c r="D1591" s="100"/>
      <c r="E1591" s="100"/>
      <c r="F1591" s="100"/>
      <c r="H1591" s="102"/>
      <c r="I1591" s="103"/>
      <c r="J1591" s="102"/>
      <c r="L1591" s="100"/>
      <c r="M1591" s="100"/>
      <c r="N1591" s="100"/>
    </row>
    <row r="1592" spans="2:14">
      <c r="B1592" s="98"/>
      <c r="C1592" s="98"/>
      <c r="D1592" s="100"/>
      <c r="E1592" s="100"/>
      <c r="F1592" s="100"/>
      <c r="H1592" s="102"/>
      <c r="I1592" s="103"/>
      <c r="J1592" s="102"/>
      <c r="L1592" s="100"/>
      <c r="M1592" s="100"/>
      <c r="N1592" s="100"/>
    </row>
    <row r="1593" spans="2:14">
      <c r="B1593" s="98"/>
      <c r="C1593" s="98"/>
      <c r="D1593" s="100"/>
      <c r="E1593" s="100"/>
      <c r="F1593" s="100"/>
      <c r="H1593" s="102"/>
      <c r="I1593" s="103"/>
      <c r="J1593" s="102"/>
      <c r="L1593" s="100"/>
      <c r="M1593" s="100"/>
      <c r="N1593" s="100"/>
    </row>
    <row r="1594" spans="2:14">
      <c r="B1594" s="98"/>
      <c r="C1594" s="98"/>
      <c r="D1594" s="100"/>
      <c r="E1594" s="100"/>
      <c r="F1594" s="100"/>
      <c r="H1594" s="102"/>
      <c r="I1594" s="103"/>
      <c r="J1594" s="102"/>
      <c r="L1594" s="100"/>
      <c r="M1594" s="100"/>
      <c r="N1594" s="100"/>
    </row>
    <row r="1595" spans="2:14">
      <c r="B1595" s="98"/>
      <c r="C1595" s="98"/>
      <c r="D1595" s="100"/>
      <c r="E1595" s="100"/>
      <c r="F1595" s="100"/>
      <c r="H1595" s="102"/>
      <c r="I1595" s="103"/>
      <c r="J1595" s="102"/>
      <c r="L1595" s="100"/>
      <c r="M1595" s="100"/>
      <c r="N1595" s="100"/>
    </row>
    <row r="1596" spans="2:14">
      <c r="B1596" s="98"/>
      <c r="C1596" s="98"/>
      <c r="D1596" s="100"/>
      <c r="E1596" s="100"/>
      <c r="F1596" s="100"/>
      <c r="H1596" s="102"/>
      <c r="I1596" s="103"/>
      <c r="J1596" s="102"/>
      <c r="L1596" s="100"/>
      <c r="M1596" s="100"/>
      <c r="N1596" s="100"/>
    </row>
    <row r="1597" spans="2:14">
      <c r="B1597" s="98"/>
      <c r="C1597" s="98"/>
      <c r="D1597" s="100"/>
      <c r="E1597" s="100"/>
      <c r="F1597" s="100"/>
      <c r="H1597" s="102"/>
      <c r="I1597" s="103"/>
      <c r="J1597" s="102"/>
      <c r="L1597" s="100"/>
      <c r="M1597" s="100"/>
      <c r="N1597" s="100"/>
    </row>
    <row r="1598" spans="2:14">
      <c r="B1598" s="98"/>
      <c r="C1598" s="98"/>
      <c r="D1598" s="100"/>
      <c r="E1598" s="100"/>
      <c r="F1598" s="100"/>
      <c r="H1598" s="102"/>
      <c r="I1598" s="103"/>
      <c r="J1598" s="102"/>
      <c r="L1598" s="100"/>
      <c r="M1598" s="100"/>
      <c r="N1598" s="100"/>
    </row>
    <row r="1599" spans="2:14">
      <c r="B1599" s="98"/>
      <c r="C1599" s="98"/>
      <c r="D1599" s="100"/>
      <c r="E1599" s="100"/>
      <c r="F1599" s="100"/>
      <c r="H1599" s="102"/>
      <c r="I1599" s="103"/>
      <c r="J1599" s="102"/>
      <c r="L1599" s="100"/>
      <c r="M1599" s="100"/>
      <c r="N1599" s="100"/>
    </row>
    <row r="1600" spans="2:14">
      <c r="B1600" s="98"/>
      <c r="C1600" s="98"/>
      <c r="D1600" s="100"/>
      <c r="E1600" s="100"/>
      <c r="F1600" s="100"/>
      <c r="H1600" s="102"/>
      <c r="I1600" s="103"/>
      <c r="J1600" s="102"/>
      <c r="L1600" s="100"/>
      <c r="M1600" s="100"/>
      <c r="N1600" s="100"/>
    </row>
    <row r="1601" spans="2:14">
      <c r="B1601" s="98"/>
      <c r="C1601" s="98"/>
      <c r="D1601" s="100"/>
      <c r="E1601" s="100"/>
      <c r="F1601" s="100"/>
      <c r="H1601" s="102"/>
      <c r="I1601" s="103"/>
      <c r="J1601" s="102"/>
      <c r="L1601" s="100"/>
      <c r="M1601" s="100"/>
      <c r="N1601" s="100"/>
    </row>
    <row r="1602" spans="2:14">
      <c r="B1602" s="98"/>
      <c r="C1602" s="98"/>
      <c r="D1602" s="100"/>
      <c r="E1602" s="100"/>
      <c r="F1602" s="100"/>
      <c r="H1602" s="102"/>
      <c r="I1602" s="103"/>
      <c r="J1602" s="102"/>
      <c r="L1602" s="100"/>
      <c r="M1602" s="100"/>
      <c r="N1602" s="100"/>
    </row>
    <row r="1603" spans="2:14">
      <c r="B1603" s="98"/>
      <c r="C1603" s="98"/>
      <c r="D1603" s="100"/>
      <c r="E1603" s="100"/>
      <c r="F1603" s="100"/>
      <c r="H1603" s="102"/>
      <c r="I1603" s="103"/>
      <c r="J1603" s="102"/>
      <c r="L1603" s="100"/>
      <c r="M1603" s="100"/>
      <c r="N1603" s="100"/>
    </row>
    <row r="1604" spans="2:14">
      <c r="B1604" s="98"/>
      <c r="C1604" s="98"/>
      <c r="D1604" s="100"/>
      <c r="E1604" s="100"/>
      <c r="F1604" s="100"/>
      <c r="H1604" s="102"/>
      <c r="I1604" s="103"/>
      <c r="J1604" s="102"/>
      <c r="L1604" s="100"/>
      <c r="M1604" s="100"/>
      <c r="N1604" s="100"/>
    </row>
    <row r="1605" spans="2:14">
      <c r="B1605" s="98"/>
      <c r="C1605" s="98"/>
      <c r="D1605" s="100"/>
      <c r="E1605" s="100"/>
      <c r="F1605" s="100"/>
      <c r="H1605" s="102"/>
      <c r="I1605" s="103"/>
      <c r="J1605" s="102"/>
      <c r="L1605" s="100"/>
      <c r="M1605" s="100"/>
      <c r="N1605" s="100"/>
    </row>
    <row r="1606" spans="2:14">
      <c r="B1606" s="98"/>
      <c r="C1606" s="98"/>
      <c r="D1606" s="100"/>
      <c r="E1606" s="100"/>
      <c r="F1606" s="100"/>
      <c r="H1606" s="102"/>
      <c r="I1606" s="103"/>
      <c r="J1606" s="102"/>
      <c r="L1606" s="100"/>
      <c r="M1606" s="100"/>
      <c r="N1606" s="100"/>
    </row>
    <row r="1607" spans="2:14">
      <c r="B1607" s="98"/>
      <c r="C1607" s="98"/>
      <c r="D1607" s="100"/>
      <c r="E1607" s="100"/>
      <c r="F1607" s="100"/>
      <c r="H1607" s="102"/>
      <c r="I1607" s="103"/>
      <c r="J1607" s="102"/>
      <c r="L1607" s="100"/>
      <c r="M1607" s="100"/>
      <c r="N1607" s="100"/>
    </row>
    <row r="1608" spans="2:14">
      <c r="B1608" s="98"/>
      <c r="C1608" s="98"/>
      <c r="D1608" s="100"/>
      <c r="E1608" s="100"/>
      <c r="F1608" s="100"/>
      <c r="H1608" s="102"/>
      <c r="I1608" s="103"/>
      <c r="J1608" s="102"/>
      <c r="L1608" s="100"/>
      <c r="M1608" s="100"/>
      <c r="N1608" s="100"/>
    </row>
    <row r="1609" spans="2:14">
      <c r="B1609" s="98"/>
      <c r="C1609" s="98"/>
      <c r="D1609" s="100"/>
      <c r="E1609" s="100"/>
      <c r="F1609" s="100"/>
      <c r="H1609" s="102"/>
      <c r="I1609" s="103"/>
      <c r="J1609" s="102"/>
      <c r="L1609" s="100"/>
      <c r="M1609" s="100"/>
      <c r="N1609" s="100"/>
    </row>
    <row r="1610" spans="2:14">
      <c r="B1610" s="98"/>
      <c r="C1610" s="98"/>
      <c r="D1610" s="100"/>
      <c r="E1610" s="100"/>
      <c r="F1610" s="100"/>
      <c r="H1610" s="102"/>
      <c r="I1610" s="103"/>
      <c r="J1610" s="102"/>
      <c r="L1610" s="100"/>
      <c r="M1610" s="100"/>
      <c r="N1610" s="100"/>
    </row>
    <row r="1611" spans="2:14">
      <c r="B1611" s="98"/>
      <c r="C1611" s="98"/>
      <c r="D1611" s="100"/>
      <c r="E1611" s="100"/>
      <c r="F1611" s="100"/>
      <c r="H1611" s="102"/>
      <c r="I1611" s="103"/>
      <c r="J1611" s="102"/>
      <c r="L1611" s="100"/>
      <c r="M1611" s="100"/>
      <c r="N1611" s="100"/>
    </row>
    <row r="1612" spans="2:14">
      <c r="B1612" s="98"/>
      <c r="C1612" s="98"/>
      <c r="D1612" s="100"/>
      <c r="E1612" s="100"/>
      <c r="F1612" s="100"/>
      <c r="H1612" s="102"/>
      <c r="I1612" s="103"/>
      <c r="J1612" s="102"/>
      <c r="L1612" s="100"/>
      <c r="M1612" s="100"/>
      <c r="N1612" s="100"/>
    </row>
    <row r="1613" spans="2:14">
      <c r="B1613" s="98"/>
      <c r="C1613" s="98"/>
      <c r="D1613" s="100"/>
      <c r="E1613" s="100"/>
      <c r="F1613" s="100"/>
      <c r="H1613" s="102"/>
      <c r="I1613" s="103"/>
      <c r="J1613" s="102"/>
      <c r="L1613" s="100"/>
      <c r="M1613" s="100"/>
      <c r="N1613" s="100"/>
    </row>
    <row r="1614" spans="2:14">
      <c r="B1614" s="98"/>
      <c r="C1614" s="98"/>
      <c r="D1614" s="100"/>
      <c r="E1614" s="100"/>
      <c r="F1614" s="100"/>
      <c r="H1614" s="102"/>
      <c r="I1614" s="103"/>
      <c r="J1614" s="102"/>
      <c r="L1614" s="100"/>
      <c r="M1614" s="100"/>
      <c r="N1614" s="100"/>
    </row>
    <row r="1615" spans="2:14">
      <c r="B1615" s="98"/>
      <c r="C1615" s="98"/>
      <c r="D1615" s="100"/>
      <c r="E1615" s="100"/>
      <c r="F1615" s="100"/>
      <c r="H1615" s="102"/>
      <c r="I1615" s="103"/>
      <c r="J1615" s="102"/>
      <c r="L1615" s="100"/>
      <c r="M1615" s="100"/>
      <c r="N1615" s="100"/>
    </row>
    <row r="1616" spans="2:14">
      <c r="B1616" s="98"/>
      <c r="C1616" s="98"/>
      <c r="D1616" s="100"/>
      <c r="E1616" s="100"/>
      <c r="F1616" s="100"/>
      <c r="H1616" s="102"/>
      <c r="I1616" s="103"/>
      <c r="J1616" s="102"/>
      <c r="L1616" s="100"/>
      <c r="M1616" s="100"/>
      <c r="N1616" s="100"/>
    </row>
    <row r="1617" spans="2:14">
      <c r="B1617" s="98"/>
      <c r="C1617" s="98"/>
      <c r="D1617" s="100"/>
      <c r="E1617" s="100"/>
      <c r="F1617" s="100"/>
      <c r="H1617" s="102"/>
      <c r="I1617" s="103"/>
      <c r="J1617" s="102"/>
      <c r="L1617" s="100"/>
      <c r="M1617" s="100"/>
      <c r="N1617" s="100"/>
    </row>
    <row r="1618" spans="2:14">
      <c r="B1618" s="98"/>
      <c r="C1618" s="98"/>
      <c r="D1618" s="100"/>
      <c r="E1618" s="100"/>
      <c r="F1618" s="100"/>
      <c r="H1618" s="102"/>
      <c r="I1618" s="103"/>
      <c r="J1618" s="102"/>
      <c r="L1618" s="100"/>
      <c r="M1618" s="100"/>
      <c r="N1618" s="100"/>
    </row>
    <row r="1619" spans="2:14">
      <c r="B1619" s="98"/>
      <c r="C1619" s="98"/>
      <c r="D1619" s="100"/>
      <c r="E1619" s="100"/>
      <c r="F1619" s="100"/>
      <c r="H1619" s="102"/>
      <c r="I1619" s="103"/>
      <c r="J1619" s="102"/>
      <c r="L1619" s="100"/>
      <c r="M1619" s="100"/>
      <c r="N1619" s="100"/>
    </row>
    <row r="1620" spans="2:14">
      <c r="B1620" s="98"/>
      <c r="C1620" s="98"/>
      <c r="D1620" s="100"/>
      <c r="E1620" s="100"/>
      <c r="F1620" s="100"/>
      <c r="H1620" s="102"/>
      <c r="I1620" s="103"/>
      <c r="J1620" s="102"/>
      <c r="L1620" s="100"/>
      <c r="M1620" s="100"/>
      <c r="N1620" s="100"/>
    </row>
    <row r="1621" spans="2:14">
      <c r="B1621" s="98"/>
      <c r="C1621" s="98"/>
      <c r="D1621" s="100"/>
      <c r="E1621" s="100"/>
      <c r="F1621" s="100"/>
      <c r="H1621" s="102"/>
      <c r="I1621" s="103"/>
      <c r="J1621" s="102"/>
      <c r="L1621" s="100"/>
      <c r="M1621" s="100"/>
      <c r="N1621" s="100"/>
    </row>
    <row r="1622" spans="2:14">
      <c r="B1622" s="98"/>
      <c r="C1622" s="98"/>
      <c r="D1622" s="100"/>
      <c r="E1622" s="100"/>
      <c r="F1622" s="100"/>
      <c r="H1622" s="102"/>
      <c r="I1622" s="103"/>
      <c r="J1622" s="102"/>
      <c r="L1622" s="100"/>
      <c r="M1622" s="100"/>
      <c r="N1622" s="100"/>
    </row>
    <row r="1623" spans="2:14">
      <c r="B1623" s="98"/>
      <c r="C1623" s="98"/>
      <c r="D1623" s="100"/>
      <c r="E1623" s="100"/>
      <c r="F1623" s="100"/>
      <c r="H1623" s="102"/>
      <c r="I1623" s="103"/>
      <c r="J1623" s="102"/>
      <c r="L1623" s="100"/>
      <c r="M1623" s="100"/>
      <c r="N1623" s="100"/>
    </row>
    <row r="1624" spans="2:14">
      <c r="B1624" s="98"/>
      <c r="C1624" s="98"/>
      <c r="D1624" s="100"/>
      <c r="E1624" s="100"/>
      <c r="F1624" s="100"/>
      <c r="H1624" s="102"/>
      <c r="I1624" s="103"/>
      <c r="J1624" s="102"/>
      <c r="L1624" s="100"/>
      <c r="M1624" s="100"/>
      <c r="N1624" s="100"/>
    </row>
    <row r="1625" spans="2:14">
      <c r="B1625" s="98"/>
      <c r="C1625" s="98"/>
      <c r="D1625" s="100"/>
      <c r="E1625" s="100"/>
      <c r="F1625" s="100"/>
      <c r="H1625" s="102"/>
      <c r="I1625" s="103"/>
      <c r="J1625" s="102"/>
      <c r="L1625" s="100"/>
      <c r="M1625" s="100"/>
      <c r="N1625" s="100"/>
    </row>
    <row r="1626" spans="2:14">
      <c r="B1626" s="98"/>
      <c r="C1626" s="98"/>
      <c r="D1626" s="100"/>
      <c r="E1626" s="100"/>
      <c r="F1626" s="100"/>
      <c r="H1626" s="102"/>
      <c r="I1626" s="103"/>
      <c r="J1626" s="102"/>
      <c r="L1626" s="100"/>
      <c r="M1626" s="100"/>
      <c r="N1626" s="100"/>
    </row>
    <row r="1627" spans="2:14">
      <c r="B1627" s="98"/>
      <c r="C1627" s="98"/>
      <c r="D1627" s="100"/>
      <c r="E1627" s="100"/>
      <c r="F1627" s="100"/>
      <c r="H1627" s="102"/>
      <c r="I1627" s="103"/>
      <c r="J1627" s="102"/>
      <c r="L1627" s="100"/>
      <c r="M1627" s="100"/>
      <c r="N1627" s="100"/>
    </row>
    <row r="1628" spans="2:14">
      <c r="B1628" s="98"/>
      <c r="C1628" s="98"/>
      <c r="D1628" s="100"/>
      <c r="E1628" s="100"/>
      <c r="F1628" s="100"/>
      <c r="H1628" s="102"/>
      <c r="I1628" s="103"/>
      <c r="J1628" s="102"/>
      <c r="L1628" s="100"/>
      <c r="M1628" s="100"/>
      <c r="N1628" s="100"/>
    </row>
    <row r="1629" spans="2:14">
      <c r="B1629" s="98"/>
      <c r="C1629" s="98"/>
      <c r="D1629" s="100"/>
      <c r="E1629" s="100"/>
      <c r="F1629" s="100"/>
      <c r="H1629" s="102"/>
      <c r="I1629" s="103"/>
      <c r="J1629" s="102"/>
      <c r="L1629" s="100"/>
      <c r="M1629" s="100"/>
      <c r="N1629" s="100"/>
    </row>
    <row r="1630" spans="2:14">
      <c r="B1630" s="98"/>
      <c r="C1630" s="98"/>
      <c r="D1630" s="100"/>
      <c r="E1630" s="100"/>
      <c r="F1630" s="100"/>
      <c r="H1630" s="102"/>
      <c r="I1630" s="103"/>
      <c r="J1630" s="102"/>
      <c r="L1630" s="100"/>
      <c r="M1630" s="100"/>
      <c r="N1630" s="100"/>
    </row>
    <row r="1631" spans="2:14">
      <c r="B1631" s="98"/>
      <c r="C1631" s="98"/>
      <c r="D1631" s="100"/>
      <c r="E1631" s="100"/>
      <c r="F1631" s="100"/>
      <c r="H1631" s="102"/>
      <c r="I1631" s="103"/>
      <c r="J1631" s="102"/>
      <c r="L1631" s="100"/>
      <c r="M1631" s="100"/>
      <c r="N1631" s="100"/>
    </row>
    <row r="1632" spans="2:14">
      <c r="B1632" s="98"/>
      <c r="C1632" s="98"/>
      <c r="D1632" s="100"/>
      <c r="E1632" s="100"/>
      <c r="F1632" s="100"/>
      <c r="H1632" s="102"/>
      <c r="I1632" s="103"/>
      <c r="J1632" s="102"/>
      <c r="L1632" s="100"/>
      <c r="M1632" s="100"/>
      <c r="N1632" s="100"/>
    </row>
    <row r="1633" spans="2:14">
      <c r="B1633" s="98"/>
      <c r="C1633" s="98"/>
      <c r="D1633" s="100"/>
      <c r="E1633" s="100"/>
      <c r="F1633" s="100"/>
      <c r="H1633" s="102"/>
      <c r="I1633" s="103"/>
      <c r="J1633" s="102"/>
      <c r="L1633" s="100"/>
      <c r="M1633" s="100"/>
      <c r="N1633" s="100"/>
    </row>
    <row r="1634" spans="2:14">
      <c r="B1634" s="98"/>
      <c r="C1634" s="98"/>
      <c r="D1634" s="100"/>
      <c r="E1634" s="100"/>
      <c r="F1634" s="100"/>
      <c r="H1634" s="102"/>
      <c r="I1634" s="103"/>
      <c r="J1634" s="102"/>
      <c r="L1634" s="100"/>
      <c r="M1634" s="100"/>
      <c r="N1634" s="100"/>
    </row>
    <row r="1635" spans="2:14">
      <c r="B1635" s="98"/>
      <c r="C1635" s="98"/>
      <c r="D1635" s="100"/>
      <c r="E1635" s="100"/>
      <c r="F1635" s="100"/>
      <c r="H1635" s="102"/>
      <c r="I1635" s="103"/>
      <c r="J1635" s="102"/>
      <c r="L1635" s="100"/>
      <c r="M1635" s="100"/>
      <c r="N1635" s="100"/>
    </row>
    <row r="1636" spans="2:14">
      <c r="B1636" s="98"/>
      <c r="C1636" s="98"/>
      <c r="D1636" s="100"/>
      <c r="E1636" s="100"/>
      <c r="F1636" s="100"/>
      <c r="H1636" s="102"/>
      <c r="I1636" s="103"/>
      <c r="J1636" s="102"/>
      <c r="L1636" s="100"/>
      <c r="M1636" s="100"/>
      <c r="N1636" s="100"/>
    </row>
    <row r="1637" spans="2:14">
      <c r="B1637" s="98"/>
      <c r="C1637" s="98"/>
      <c r="D1637" s="100"/>
      <c r="E1637" s="100"/>
      <c r="F1637" s="100"/>
      <c r="H1637" s="102"/>
      <c r="I1637" s="103"/>
      <c r="J1637" s="102"/>
      <c r="L1637" s="100"/>
      <c r="M1637" s="100"/>
      <c r="N1637" s="100"/>
    </row>
    <row r="1638" spans="2:14">
      <c r="B1638" s="98"/>
      <c r="C1638" s="98"/>
      <c r="D1638" s="100"/>
      <c r="E1638" s="100"/>
      <c r="F1638" s="100"/>
      <c r="H1638" s="102"/>
      <c r="I1638" s="103"/>
      <c r="J1638" s="102"/>
      <c r="L1638" s="100"/>
      <c r="M1638" s="100"/>
      <c r="N1638" s="100"/>
    </row>
    <row r="1639" spans="2:14">
      <c r="B1639" s="98"/>
      <c r="C1639" s="98"/>
      <c r="D1639" s="100"/>
      <c r="E1639" s="100"/>
      <c r="F1639" s="100"/>
      <c r="H1639" s="102"/>
      <c r="I1639" s="103"/>
      <c r="J1639" s="102"/>
      <c r="L1639" s="100"/>
      <c r="M1639" s="100"/>
      <c r="N1639" s="100"/>
    </row>
    <row r="1640" spans="2:14">
      <c r="B1640" s="98"/>
      <c r="C1640" s="98"/>
      <c r="D1640" s="100"/>
      <c r="E1640" s="100"/>
      <c r="F1640" s="100"/>
      <c r="H1640" s="102"/>
      <c r="I1640" s="103"/>
      <c r="J1640" s="102"/>
      <c r="L1640" s="100"/>
      <c r="M1640" s="100"/>
      <c r="N1640" s="100"/>
    </row>
    <row r="1641" spans="2:14">
      <c r="B1641" s="98"/>
      <c r="C1641" s="98"/>
      <c r="D1641" s="100"/>
      <c r="E1641" s="100"/>
      <c r="F1641" s="100"/>
      <c r="H1641" s="102"/>
      <c r="I1641" s="103"/>
      <c r="J1641" s="102"/>
      <c r="L1641" s="100"/>
      <c r="M1641" s="100"/>
      <c r="N1641" s="100"/>
    </row>
    <row r="1642" spans="2:14">
      <c r="B1642" s="98"/>
      <c r="C1642" s="98"/>
      <c r="D1642" s="100"/>
      <c r="E1642" s="100"/>
      <c r="F1642" s="100"/>
      <c r="H1642" s="102"/>
      <c r="I1642" s="103"/>
      <c r="J1642" s="102"/>
      <c r="L1642" s="100"/>
      <c r="M1642" s="100"/>
      <c r="N1642" s="100"/>
    </row>
    <row r="1643" spans="2:14">
      <c r="B1643" s="98"/>
      <c r="C1643" s="98"/>
      <c r="D1643" s="100"/>
      <c r="E1643" s="100"/>
      <c r="F1643" s="100"/>
      <c r="H1643" s="102"/>
      <c r="I1643" s="103"/>
      <c r="J1643" s="102"/>
      <c r="L1643" s="100"/>
      <c r="M1643" s="100"/>
      <c r="N1643" s="100"/>
    </row>
    <row r="1644" spans="2:14">
      <c r="B1644" s="98"/>
      <c r="C1644" s="98"/>
      <c r="D1644" s="100"/>
      <c r="E1644" s="100"/>
      <c r="F1644" s="100"/>
      <c r="H1644" s="102"/>
      <c r="I1644" s="103"/>
      <c r="J1644" s="102"/>
      <c r="L1644" s="100"/>
      <c r="M1644" s="100"/>
      <c r="N1644" s="100"/>
    </row>
    <row r="1645" spans="2:14">
      <c r="B1645" s="98"/>
      <c r="C1645" s="98"/>
      <c r="D1645" s="100"/>
      <c r="E1645" s="100"/>
      <c r="F1645" s="100"/>
      <c r="H1645" s="102"/>
      <c r="I1645" s="103"/>
      <c r="J1645" s="102"/>
      <c r="L1645" s="100"/>
      <c r="M1645" s="100"/>
      <c r="N1645" s="100"/>
    </row>
    <row r="1646" spans="2:14">
      <c r="B1646" s="98"/>
      <c r="C1646" s="98"/>
      <c r="D1646" s="100"/>
      <c r="E1646" s="100"/>
      <c r="F1646" s="100"/>
      <c r="H1646" s="102"/>
      <c r="I1646" s="103"/>
      <c r="J1646" s="102"/>
      <c r="L1646" s="100"/>
      <c r="M1646" s="100"/>
      <c r="N1646" s="100"/>
    </row>
    <row r="1647" spans="2:14">
      <c r="B1647" s="98"/>
      <c r="C1647" s="98"/>
      <c r="D1647" s="100"/>
      <c r="E1647" s="100"/>
      <c r="F1647" s="100"/>
      <c r="H1647" s="102"/>
      <c r="I1647" s="103"/>
      <c r="J1647" s="102"/>
      <c r="L1647" s="100"/>
      <c r="M1647" s="100"/>
      <c r="N1647" s="100"/>
    </row>
    <row r="1648" spans="2:14">
      <c r="B1648" s="98"/>
      <c r="C1648" s="98"/>
      <c r="D1648" s="100"/>
      <c r="E1648" s="100"/>
      <c r="F1648" s="100"/>
      <c r="H1648" s="102"/>
      <c r="I1648" s="103"/>
      <c r="J1648" s="102"/>
      <c r="L1648" s="100"/>
      <c r="M1648" s="100"/>
      <c r="N1648" s="100"/>
    </row>
    <row r="1649" spans="2:14">
      <c r="B1649" s="98"/>
      <c r="C1649" s="98"/>
      <c r="D1649" s="100"/>
      <c r="E1649" s="100"/>
      <c r="F1649" s="100"/>
      <c r="H1649" s="102"/>
      <c r="I1649" s="103"/>
      <c r="J1649" s="102"/>
      <c r="L1649" s="100"/>
      <c r="M1649" s="100"/>
      <c r="N1649" s="100"/>
    </row>
    <row r="1650" spans="2:14">
      <c r="B1650" s="98"/>
      <c r="C1650" s="98"/>
      <c r="D1650" s="100"/>
      <c r="E1650" s="100"/>
      <c r="F1650" s="100"/>
      <c r="H1650" s="102"/>
      <c r="I1650" s="103"/>
      <c r="J1650" s="102"/>
      <c r="L1650" s="100"/>
      <c r="M1650" s="100"/>
      <c r="N1650" s="100"/>
    </row>
    <row r="1651" spans="2:14">
      <c r="B1651" s="98"/>
      <c r="C1651" s="98"/>
      <c r="D1651" s="100"/>
      <c r="E1651" s="100"/>
      <c r="F1651" s="100"/>
      <c r="H1651" s="102"/>
      <c r="I1651" s="103"/>
      <c r="J1651" s="102"/>
      <c r="L1651" s="100"/>
      <c r="M1651" s="100"/>
      <c r="N1651" s="100"/>
    </row>
    <row r="1652" spans="2:14">
      <c r="B1652" s="98"/>
      <c r="C1652" s="98"/>
      <c r="D1652" s="100"/>
      <c r="E1652" s="100"/>
      <c r="F1652" s="100"/>
      <c r="H1652" s="102"/>
      <c r="I1652" s="103"/>
      <c r="J1652" s="102"/>
      <c r="L1652" s="100"/>
      <c r="M1652" s="100"/>
      <c r="N1652" s="100"/>
    </row>
    <row r="1653" spans="2:14">
      <c r="B1653" s="98"/>
      <c r="C1653" s="98"/>
      <c r="D1653" s="100"/>
      <c r="E1653" s="100"/>
      <c r="F1653" s="100"/>
      <c r="H1653" s="102"/>
      <c r="I1653" s="103"/>
      <c r="J1653" s="102"/>
      <c r="L1653" s="100"/>
      <c r="M1653" s="100"/>
      <c r="N1653" s="100"/>
    </row>
    <row r="1654" spans="2:14">
      <c r="B1654" s="98"/>
      <c r="C1654" s="98"/>
      <c r="D1654" s="100"/>
      <c r="E1654" s="100"/>
      <c r="F1654" s="100"/>
      <c r="H1654" s="102"/>
      <c r="I1654" s="103"/>
      <c r="J1654" s="102"/>
      <c r="L1654" s="100"/>
      <c r="M1654" s="100"/>
      <c r="N1654" s="100"/>
    </row>
    <row r="1655" spans="2:14">
      <c r="B1655" s="98"/>
      <c r="C1655" s="98"/>
      <c r="D1655" s="100"/>
      <c r="E1655" s="100"/>
      <c r="F1655" s="100"/>
      <c r="H1655" s="102"/>
      <c r="I1655" s="103"/>
      <c r="J1655" s="102"/>
      <c r="L1655" s="100"/>
      <c r="M1655" s="100"/>
      <c r="N1655" s="100"/>
    </row>
    <row r="1656" spans="2:14">
      <c r="B1656" s="98"/>
      <c r="C1656" s="98"/>
      <c r="D1656" s="100"/>
      <c r="E1656" s="100"/>
      <c r="F1656" s="100"/>
      <c r="H1656" s="102"/>
      <c r="I1656" s="103"/>
      <c r="J1656" s="102"/>
      <c r="L1656" s="100"/>
      <c r="M1656" s="100"/>
      <c r="N1656" s="100"/>
    </row>
    <row r="1657" spans="2:14">
      <c r="B1657" s="98"/>
      <c r="C1657" s="98"/>
      <c r="D1657" s="100"/>
      <c r="E1657" s="100"/>
      <c r="F1657" s="100"/>
      <c r="H1657" s="102"/>
      <c r="I1657" s="103"/>
      <c r="J1657" s="102"/>
      <c r="L1657" s="100"/>
      <c r="M1657" s="100"/>
      <c r="N1657" s="100"/>
    </row>
    <row r="1658" spans="2:14">
      <c r="B1658" s="98"/>
      <c r="C1658" s="98"/>
      <c r="D1658" s="100"/>
      <c r="E1658" s="100"/>
      <c r="F1658" s="100"/>
      <c r="H1658" s="102"/>
      <c r="I1658" s="103"/>
      <c r="J1658" s="102"/>
      <c r="L1658" s="100"/>
      <c r="M1658" s="100"/>
      <c r="N1658" s="100"/>
    </row>
    <row r="1659" spans="2:14">
      <c r="B1659" s="98"/>
      <c r="C1659" s="98"/>
      <c r="D1659" s="100"/>
      <c r="E1659" s="100"/>
      <c r="F1659" s="100"/>
      <c r="H1659" s="102"/>
      <c r="I1659" s="103"/>
      <c r="J1659" s="102"/>
      <c r="L1659" s="100"/>
      <c r="M1659" s="100"/>
      <c r="N1659" s="100"/>
    </row>
    <row r="1660" spans="2:14">
      <c r="B1660" s="98"/>
      <c r="C1660" s="98"/>
      <c r="D1660" s="100"/>
      <c r="E1660" s="100"/>
      <c r="F1660" s="100"/>
      <c r="H1660" s="102"/>
      <c r="I1660" s="103"/>
      <c r="J1660" s="102"/>
      <c r="L1660" s="100"/>
      <c r="M1660" s="100"/>
      <c r="N1660" s="100"/>
    </row>
    <row r="1661" spans="2:14">
      <c r="B1661" s="98"/>
      <c r="C1661" s="98"/>
      <c r="D1661" s="100"/>
      <c r="E1661" s="100"/>
      <c r="F1661" s="100"/>
      <c r="H1661" s="102"/>
      <c r="I1661" s="103"/>
      <c r="J1661" s="102"/>
      <c r="L1661" s="100"/>
      <c r="M1661" s="100"/>
      <c r="N1661" s="100"/>
    </row>
    <row r="1662" spans="2:14">
      <c r="B1662" s="98"/>
      <c r="C1662" s="98"/>
      <c r="D1662" s="100"/>
      <c r="E1662" s="100"/>
      <c r="F1662" s="100"/>
      <c r="H1662" s="102"/>
      <c r="I1662" s="103"/>
      <c r="J1662" s="102"/>
      <c r="L1662" s="100"/>
      <c r="M1662" s="100"/>
      <c r="N1662" s="100"/>
    </row>
    <row r="1663" spans="2:14">
      <c r="B1663" s="98"/>
      <c r="C1663" s="98"/>
      <c r="D1663" s="100"/>
      <c r="E1663" s="100"/>
      <c r="F1663" s="100"/>
      <c r="H1663" s="102"/>
      <c r="I1663" s="103"/>
      <c r="J1663" s="102"/>
      <c r="L1663" s="100"/>
      <c r="M1663" s="100"/>
      <c r="N1663" s="100"/>
    </row>
    <row r="1664" spans="2:14">
      <c r="B1664" s="98"/>
      <c r="C1664" s="98"/>
      <c r="D1664" s="100"/>
      <c r="E1664" s="100"/>
      <c r="F1664" s="100"/>
      <c r="H1664" s="102"/>
      <c r="I1664" s="103"/>
      <c r="J1664" s="102"/>
      <c r="L1664" s="100"/>
      <c r="M1664" s="100"/>
      <c r="N1664" s="100"/>
    </row>
    <row r="1665" spans="2:14">
      <c r="B1665" s="98"/>
      <c r="C1665" s="98"/>
      <c r="D1665" s="100"/>
      <c r="E1665" s="100"/>
      <c r="F1665" s="100"/>
      <c r="H1665" s="102"/>
      <c r="I1665" s="103"/>
      <c r="J1665" s="102"/>
      <c r="L1665" s="100"/>
      <c r="M1665" s="100"/>
      <c r="N1665" s="100"/>
    </row>
    <row r="1666" spans="2:14">
      <c r="B1666" s="98"/>
      <c r="C1666" s="98"/>
      <c r="D1666" s="100"/>
      <c r="E1666" s="100"/>
      <c r="F1666" s="100"/>
      <c r="H1666" s="102"/>
      <c r="I1666" s="103"/>
      <c r="J1666" s="102"/>
      <c r="L1666" s="100"/>
      <c r="M1666" s="100"/>
      <c r="N1666" s="100"/>
    </row>
    <row r="1667" spans="2:14">
      <c r="B1667" s="98"/>
      <c r="C1667" s="98"/>
      <c r="D1667" s="100"/>
      <c r="E1667" s="100"/>
      <c r="F1667" s="100"/>
      <c r="H1667" s="102"/>
      <c r="I1667" s="103"/>
      <c r="J1667" s="102"/>
      <c r="L1667" s="100"/>
      <c r="M1667" s="100"/>
      <c r="N1667" s="100"/>
    </row>
    <row r="1668" spans="2:14">
      <c r="B1668" s="98"/>
      <c r="C1668" s="98"/>
      <c r="D1668" s="100"/>
      <c r="E1668" s="100"/>
      <c r="F1668" s="100"/>
      <c r="H1668" s="102"/>
      <c r="I1668" s="103"/>
      <c r="J1668" s="102"/>
      <c r="L1668" s="100"/>
      <c r="M1668" s="100"/>
      <c r="N1668" s="100"/>
    </row>
    <row r="1669" spans="2:14">
      <c r="B1669" s="98"/>
      <c r="C1669" s="98"/>
      <c r="D1669" s="100"/>
      <c r="E1669" s="100"/>
      <c r="F1669" s="100"/>
      <c r="H1669" s="102"/>
      <c r="I1669" s="103"/>
      <c r="J1669" s="102"/>
      <c r="L1669" s="100"/>
      <c r="M1669" s="100"/>
      <c r="N1669" s="100"/>
    </row>
    <row r="1670" spans="2:14">
      <c r="B1670" s="98"/>
      <c r="C1670" s="98"/>
      <c r="D1670" s="100"/>
      <c r="E1670" s="100"/>
      <c r="F1670" s="100"/>
      <c r="H1670" s="102"/>
      <c r="I1670" s="103"/>
      <c r="J1670" s="102"/>
      <c r="L1670" s="100"/>
      <c r="M1670" s="100"/>
      <c r="N1670" s="100"/>
    </row>
    <row r="1671" spans="2:14">
      <c r="B1671" s="98"/>
      <c r="C1671" s="98"/>
      <c r="D1671" s="100"/>
      <c r="E1671" s="100"/>
      <c r="F1671" s="100"/>
      <c r="H1671" s="102"/>
      <c r="I1671" s="103"/>
      <c r="J1671" s="102"/>
      <c r="L1671" s="100"/>
      <c r="M1671" s="100"/>
      <c r="N1671" s="100"/>
    </row>
    <row r="1672" spans="2:14">
      <c r="B1672" s="98"/>
      <c r="C1672" s="98"/>
      <c r="D1672" s="100"/>
      <c r="E1672" s="100"/>
      <c r="F1672" s="100"/>
      <c r="H1672" s="102"/>
      <c r="I1672" s="103"/>
      <c r="J1672" s="102"/>
      <c r="L1672" s="100"/>
      <c r="M1672" s="100"/>
      <c r="N1672" s="100"/>
    </row>
    <row r="1673" spans="2:14">
      <c r="B1673" s="98"/>
      <c r="C1673" s="98"/>
      <c r="D1673" s="100"/>
      <c r="E1673" s="100"/>
      <c r="F1673" s="100"/>
      <c r="H1673" s="102"/>
      <c r="I1673" s="103"/>
      <c r="J1673" s="102"/>
      <c r="L1673" s="100"/>
      <c r="M1673" s="100"/>
      <c r="N1673" s="100"/>
    </row>
    <row r="1674" spans="2:14">
      <c r="B1674" s="98"/>
      <c r="C1674" s="98"/>
      <c r="D1674" s="100"/>
      <c r="E1674" s="100"/>
      <c r="F1674" s="100"/>
      <c r="H1674" s="102"/>
      <c r="I1674" s="103"/>
      <c r="J1674" s="102"/>
      <c r="L1674" s="100"/>
      <c r="M1674" s="100"/>
      <c r="N1674" s="100"/>
    </row>
    <row r="1675" spans="2:14">
      <c r="B1675" s="98"/>
      <c r="C1675" s="98"/>
      <c r="D1675" s="100"/>
      <c r="E1675" s="100"/>
      <c r="F1675" s="100"/>
      <c r="H1675" s="102"/>
      <c r="I1675" s="103"/>
      <c r="J1675" s="102"/>
      <c r="L1675" s="100"/>
      <c r="M1675" s="100"/>
      <c r="N1675" s="100"/>
    </row>
    <row r="1676" spans="2:14">
      <c r="B1676" s="98"/>
      <c r="C1676" s="98"/>
      <c r="D1676" s="100"/>
      <c r="E1676" s="100"/>
      <c r="F1676" s="100"/>
      <c r="H1676" s="102"/>
      <c r="I1676" s="103"/>
      <c r="J1676" s="102"/>
      <c r="L1676" s="100"/>
      <c r="M1676" s="100"/>
      <c r="N1676" s="100"/>
    </row>
    <row r="1677" spans="2:14">
      <c r="B1677" s="98"/>
      <c r="C1677" s="98"/>
      <c r="D1677" s="100"/>
      <c r="E1677" s="100"/>
      <c r="F1677" s="100"/>
      <c r="H1677" s="102"/>
      <c r="I1677" s="103"/>
      <c r="J1677" s="102"/>
      <c r="L1677" s="100"/>
      <c r="M1677" s="100"/>
      <c r="N1677" s="100"/>
    </row>
    <row r="1678" spans="2:14">
      <c r="B1678" s="98"/>
      <c r="C1678" s="98"/>
      <c r="D1678" s="100"/>
      <c r="E1678" s="100"/>
      <c r="F1678" s="100"/>
      <c r="H1678" s="102"/>
      <c r="I1678" s="103"/>
      <c r="J1678" s="102"/>
      <c r="L1678" s="100"/>
      <c r="M1678" s="100"/>
      <c r="N1678" s="100"/>
    </row>
    <row r="1679" spans="2:14">
      <c r="B1679" s="98"/>
      <c r="C1679" s="98"/>
      <c r="D1679" s="100"/>
      <c r="E1679" s="100"/>
      <c r="F1679" s="100"/>
      <c r="H1679" s="102"/>
      <c r="I1679" s="103"/>
      <c r="J1679" s="102"/>
      <c r="L1679" s="100"/>
      <c r="M1679" s="100"/>
      <c r="N1679" s="100"/>
    </row>
    <row r="1680" spans="2:14">
      <c r="B1680" s="98"/>
      <c r="C1680" s="98"/>
      <c r="D1680" s="100"/>
      <c r="E1680" s="100"/>
      <c r="F1680" s="100"/>
      <c r="H1680" s="102"/>
      <c r="I1680" s="103"/>
      <c r="J1680" s="102"/>
      <c r="L1680" s="100"/>
      <c r="M1680" s="100"/>
      <c r="N1680" s="100"/>
    </row>
    <row r="1681" spans="2:14">
      <c r="B1681" s="98"/>
      <c r="C1681" s="98"/>
      <c r="D1681" s="100"/>
      <c r="E1681" s="100"/>
      <c r="F1681" s="100"/>
      <c r="H1681" s="102"/>
      <c r="I1681" s="103"/>
      <c r="J1681" s="102"/>
      <c r="L1681" s="100"/>
      <c r="M1681" s="100"/>
      <c r="N1681" s="100"/>
    </row>
    <row r="1682" spans="2:14">
      <c r="B1682" s="98"/>
      <c r="C1682" s="98"/>
      <c r="D1682" s="100"/>
      <c r="E1682" s="100"/>
      <c r="F1682" s="100"/>
      <c r="H1682" s="102"/>
      <c r="I1682" s="103"/>
      <c r="J1682" s="102"/>
      <c r="L1682" s="100"/>
      <c r="M1682" s="100"/>
      <c r="N1682" s="100"/>
    </row>
    <row r="1683" spans="2:14">
      <c r="B1683" s="98"/>
      <c r="C1683" s="98"/>
      <c r="D1683" s="100"/>
      <c r="E1683" s="100"/>
      <c r="F1683" s="100"/>
      <c r="H1683" s="102"/>
      <c r="I1683" s="103"/>
      <c r="J1683" s="102"/>
      <c r="L1683" s="100"/>
      <c r="M1683" s="100"/>
      <c r="N1683" s="100"/>
    </row>
    <row r="1684" spans="2:14">
      <c r="B1684" s="98"/>
      <c r="C1684" s="98"/>
      <c r="D1684" s="100"/>
      <c r="E1684" s="100"/>
      <c r="F1684" s="100"/>
      <c r="H1684" s="102"/>
      <c r="I1684" s="103"/>
      <c r="J1684" s="102"/>
      <c r="L1684" s="100"/>
      <c r="M1684" s="100"/>
      <c r="N1684" s="100"/>
    </row>
    <row r="1685" spans="2:14">
      <c r="B1685" s="98"/>
      <c r="C1685" s="98"/>
      <c r="D1685" s="100"/>
      <c r="E1685" s="100"/>
      <c r="F1685" s="100"/>
      <c r="H1685" s="102"/>
      <c r="I1685" s="103"/>
      <c r="J1685" s="102"/>
      <c r="L1685" s="100"/>
      <c r="M1685" s="100"/>
      <c r="N1685" s="100"/>
    </row>
    <row r="1686" spans="2:14">
      <c r="B1686" s="98"/>
      <c r="C1686" s="98"/>
      <c r="D1686" s="100"/>
      <c r="E1686" s="100"/>
      <c r="F1686" s="100"/>
      <c r="H1686" s="102"/>
      <c r="I1686" s="103"/>
      <c r="J1686" s="102"/>
      <c r="L1686" s="100"/>
      <c r="M1686" s="100"/>
      <c r="N1686" s="100"/>
    </row>
    <row r="1687" spans="2:14">
      <c r="B1687" s="98"/>
      <c r="C1687" s="98"/>
      <c r="D1687" s="100"/>
      <c r="E1687" s="100"/>
      <c r="F1687" s="100"/>
      <c r="H1687" s="102"/>
      <c r="I1687" s="103"/>
      <c r="J1687" s="102"/>
      <c r="L1687" s="100"/>
      <c r="M1687" s="100"/>
      <c r="N1687" s="100"/>
    </row>
    <row r="1688" spans="2:14">
      <c r="B1688" s="98"/>
      <c r="C1688" s="98"/>
      <c r="D1688" s="100"/>
      <c r="E1688" s="100"/>
      <c r="F1688" s="100"/>
      <c r="H1688" s="102"/>
      <c r="I1688" s="103"/>
      <c r="J1688" s="102"/>
      <c r="L1688" s="100"/>
      <c r="M1688" s="100"/>
      <c r="N1688" s="100"/>
    </row>
    <row r="1689" spans="2:14">
      <c r="B1689" s="98"/>
      <c r="C1689" s="98"/>
      <c r="D1689" s="100"/>
      <c r="E1689" s="100"/>
      <c r="F1689" s="100"/>
      <c r="H1689" s="102"/>
      <c r="I1689" s="103"/>
      <c r="J1689" s="102"/>
      <c r="L1689" s="100"/>
      <c r="M1689" s="100"/>
      <c r="N1689" s="100"/>
    </row>
    <row r="1690" spans="2:14">
      <c r="B1690" s="98"/>
      <c r="C1690" s="98"/>
      <c r="D1690" s="100"/>
      <c r="E1690" s="100"/>
      <c r="F1690" s="100"/>
      <c r="H1690" s="102"/>
      <c r="I1690" s="103"/>
      <c r="J1690" s="102"/>
      <c r="L1690" s="100"/>
      <c r="M1690" s="100"/>
      <c r="N1690" s="100"/>
    </row>
    <row r="1691" spans="2:14">
      <c r="B1691" s="98"/>
      <c r="C1691" s="98"/>
      <c r="D1691" s="100"/>
      <c r="E1691" s="100"/>
      <c r="F1691" s="100"/>
      <c r="H1691" s="102"/>
      <c r="I1691" s="103"/>
      <c r="J1691" s="102"/>
      <c r="L1691" s="100"/>
      <c r="M1691" s="100"/>
      <c r="N1691" s="100"/>
    </row>
    <row r="1692" spans="2:14">
      <c r="B1692" s="98"/>
      <c r="C1692" s="98"/>
      <c r="D1692" s="100"/>
      <c r="E1692" s="100"/>
      <c r="F1692" s="100"/>
      <c r="H1692" s="102"/>
      <c r="I1692" s="103"/>
      <c r="J1692" s="102"/>
      <c r="L1692" s="100"/>
      <c r="M1692" s="100"/>
      <c r="N1692" s="100"/>
    </row>
    <row r="1693" spans="2:14">
      <c r="B1693" s="98"/>
      <c r="C1693" s="98"/>
      <c r="D1693" s="100"/>
      <c r="E1693" s="100"/>
      <c r="F1693" s="100"/>
      <c r="H1693" s="102"/>
      <c r="I1693" s="103"/>
      <c r="J1693" s="102"/>
      <c r="L1693" s="100"/>
      <c r="M1693" s="100"/>
      <c r="N1693" s="100"/>
    </row>
    <row r="1694" spans="2:14">
      <c r="B1694" s="98"/>
      <c r="C1694" s="98"/>
      <c r="D1694" s="100"/>
      <c r="E1694" s="100"/>
      <c r="F1694" s="100"/>
      <c r="H1694" s="102"/>
      <c r="I1694" s="103"/>
      <c r="J1694" s="102"/>
      <c r="L1694" s="100"/>
      <c r="M1694" s="100"/>
      <c r="N1694" s="100"/>
    </row>
    <row r="1695" spans="2:14">
      <c r="B1695" s="98"/>
      <c r="C1695" s="98"/>
      <c r="D1695" s="100"/>
      <c r="E1695" s="100"/>
      <c r="F1695" s="100"/>
      <c r="H1695" s="102"/>
      <c r="I1695" s="103"/>
      <c r="J1695" s="102"/>
      <c r="L1695" s="100"/>
      <c r="M1695" s="100"/>
      <c r="N1695" s="100"/>
    </row>
    <row r="1696" spans="2:14">
      <c r="B1696" s="98"/>
      <c r="C1696" s="98"/>
      <c r="D1696" s="100"/>
      <c r="E1696" s="100"/>
      <c r="F1696" s="100"/>
      <c r="H1696" s="102"/>
      <c r="I1696" s="103"/>
      <c r="J1696" s="102"/>
      <c r="L1696" s="100"/>
      <c r="M1696" s="100"/>
      <c r="N1696" s="100"/>
    </row>
    <row r="1697" spans="2:14">
      <c r="B1697" s="98"/>
      <c r="C1697" s="98"/>
      <c r="D1697" s="100"/>
      <c r="E1697" s="100"/>
      <c r="F1697" s="100"/>
      <c r="H1697" s="102"/>
      <c r="I1697" s="103"/>
      <c r="J1697" s="102"/>
      <c r="L1697" s="100"/>
      <c r="M1697" s="100"/>
      <c r="N1697" s="100"/>
    </row>
    <row r="1698" spans="2:14">
      <c r="B1698" s="98"/>
      <c r="C1698" s="98"/>
      <c r="D1698" s="100"/>
      <c r="E1698" s="100"/>
      <c r="F1698" s="100"/>
      <c r="H1698" s="102"/>
      <c r="I1698" s="103"/>
      <c r="J1698" s="102"/>
      <c r="L1698" s="100"/>
      <c r="M1698" s="100"/>
      <c r="N1698" s="100"/>
    </row>
    <row r="1699" spans="2:14">
      <c r="B1699" s="98"/>
      <c r="C1699" s="98"/>
      <c r="D1699" s="100"/>
      <c r="E1699" s="100"/>
      <c r="F1699" s="100"/>
      <c r="H1699" s="102"/>
      <c r="I1699" s="103"/>
      <c r="J1699" s="102"/>
      <c r="L1699" s="100"/>
      <c r="M1699" s="100"/>
      <c r="N1699" s="100"/>
    </row>
    <row r="1700" spans="2:14">
      <c r="B1700" s="98"/>
      <c r="C1700" s="98"/>
      <c r="D1700" s="100"/>
      <c r="E1700" s="100"/>
      <c r="F1700" s="100"/>
      <c r="H1700" s="102"/>
      <c r="I1700" s="103"/>
      <c r="J1700" s="102"/>
      <c r="L1700" s="100"/>
      <c r="M1700" s="100"/>
      <c r="N1700" s="100"/>
    </row>
    <row r="1701" spans="2:14">
      <c r="B1701" s="98"/>
      <c r="C1701" s="98"/>
      <c r="D1701" s="100"/>
      <c r="E1701" s="100"/>
      <c r="F1701" s="100"/>
      <c r="H1701" s="102"/>
      <c r="I1701" s="103"/>
      <c r="J1701" s="102"/>
      <c r="L1701" s="100"/>
      <c r="M1701" s="100"/>
      <c r="N1701" s="100"/>
    </row>
    <row r="1702" spans="2:14">
      <c r="B1702" s="98"/>
      <c r="C1702" s="98"/>
      <c r="D1702" s="100"/>
      <c r="E1702" s="100"/>
      <c r="F1702" s="100"/>
      <c r="H1702" s="102"/>
      <c r="I1702" s="103"/>
      <c r="J1702" s="102"/>
      <c r="L1702" s="100"/>
      <c r="M1702" s="100"/>
      <c r="N1702" s="100"/>
    </row>
    <row r="1703" spans="2:14">
      <c r="B1703" s="98"/>
      <c r="C1703" s="98"/>
      <c r="D1703" s="100"/>
      <c r="E1703" s="100"/>
      <c r="F1703" s="100"/>
      <c r="H1703" s="102"/>
      <c r="I1703" s="103"/>
      <c r="J1703" s="102"/>
      <c r="L1703" s="100"/>
      <c r="M1703" s="100"/>
      <c r="N1703" s="100"/>
    </row>
    <row r="1704" spans="2:14">
      <c r="B1704" s="98"/>
      <c r="C1704" s="98"/>
      <c r="D1704" s="100"/>
      <c r="E1704" s="100"/>
      <c r="F1704" s="100"/>
      <c r="H1704" s="102"/>
      <c r="I1704" s="103"/>
      <c r="J1704" s="102"/>
      <c r="L1704" s="100"/>
      <c r="M1704" s="100"/>
      <c r="N1704" s="100"/>
    </row>
    <row r="1705" spans="2:14">
      <c r="B1705" s="98"/>
      <c r="C1705" s="98"/>
      <c r="D1705" s="100"/>
      <c r="E1705" s="100"/>
      <c r="F1705" s="100"/>
      <c r="H1705" s="102"/>
      <c r="I1705" s="103"/>
      <c r="J1705" s="102"/>
      <c r="L1705" s="100"/>
      <c r="M1705" s="100"/>
      <c r="N1705" s="100"/>
    </row>
    <row r="1706" spans="2:14">
      <c r="B1706" s="98"/>
      <c r="C1706" s="98"/>
      <c r="D1706" s="100"/>
      <c r="E1706" s="100"/>
      <c r="F1706" s="100"/>
      <c r="H1706" s="102"/>
      <c r="I1706" s="103"/>
      <c r="J1706" s="102"/>
      <c r="L1706" s="100"/>
      <c r="M1706" s="100"/>
      <c r="N1706" s="100"/>
    </row>
    <row r="1707" spans="2:14">
      <c r="B1707" s="98"/>
      <c r="C1707" s="98"/>
      <c r="D1707" s="100"/>
      <c r="E1707" s="100"/>
      <c r="F1707" s="100"/>
      <c r="H1707" s="102"/>
      <c r="I1707" s="103"/>
      <c r="J1707" s="102"/>
      <c r="L1707" s="100"/>
      <c r="M1707" s="100"/>
      <c r="N1707" s="100"/>
    </row>
    <row r="1708" spans="2:14">
      <c r="B1708" s="98"/>
      <c r="C1708" s="98"/>
      <c r="D1708" s="100"/>
      <c r="E1708" s="100"/>
      <c r="F1708" s="100"/>
      <c r="H1708" s="102"/>
      <c r="I1708" s="103"/>
      <c r="J1708" s="102"/>
      <c r="L1708" s="100"/>
      <c r="M1708" s="100"/>
      <c r="N1708" s="100"/>
    </row>
    <row r="1709" spans="2:14">
      <c r="B1709" s="98"/>
      <c r="C1709" s="98"/>
      <c r="D1709" s="100"/>
      <c r="E1709" s="100"/>
      <c r="F1709" s="100"/>
      <c r="H1709" s="102"/>
      <c r="I1709" s="103"/>
      <c r="J1709" s="102"/>
      <c r="L1709" s="100"/>
      <c r="M1709" s="100"/>
      <c r="N1709" s="100"/>
    </row>
    <row r="1710" spans="2:14">
      <c r="B1710" s="98"/>
      <c r="C1710" s="98"/>
      <c r="D1710" s="100"/>
      <c r="E1710" s="100"/>
      <c r="F1710" s="100"/>
      <c r="H1710" s="102"/>
      <c r="I1710" s="103"/>
      <c r="J1710" s="102"/>
      <c r="L1710" s="100"/>
      <c r="M1710" s="100"/>
      <c r="N1710" s="100"/>
    </row>
    <row r="1711" spans="2:14">
      <c r="B1711" s="98"/>
      <c r="C1711" s="98"/>
      <c r="D1711" s="100"/>
      <c r="E1711" s="100"/>
      <c r="F1711" s="100"/>
      <c r="H1711" s="102"/>
      <c r="I1711" s="103"/>
      <c r="J1711" s="102"/>
      <c r="L1711" s="100"/>
      <c r="M1711" s="100"/>
      <c r="N1711" s="100"/>
    </row>
    <row r="1712" spans="2:14">
      <c r="B1712" s="98"/>
      <c r="C1712" s="98"/>
      <c r="D1712" s="100"/>
      <c r="E1712" s="100"/>
      <c r="F1712" s="100"/>
      <c r="H1712" s="102"/>
      <c r="I1712" s="103"/>
      <c r="J1712" s="102"/>
      <c r="L1712" s="100"/>
      <c r="M1712" s="100"/>
      <c r="N1712" s="100"/>
    </row>
    <row r="1713" spans="2:14">
      <c r="B1713" s="98"/>
      <c r="C1713" s="98"/>
      <c r="D1713" s="100"/>
      <c r="E1713" s="100"/>
      <c r="F1713" s="100"/>
      <c r="H1713" s="102"/>
      <c r="I1713" s="103"/>
      <c r="J1713" s="102"/>
      <c r="L1713" s="100"/>
      <c r="M1713" s="100"/>
      <c r="N1713" s="100"/>
    </row>
    <row r="1714" spans="2:14">
      <c r="B1714" s="98"/>
      <c r="C1714" s="98"/>
      <c r="D1714" s="100"/>
      <c r="E1714" s="100"/>
      <c r="F1714" s="100"/>
      <c r="H1714" s="102"/>
      <c r="I1714" s="103"/>
      <c r="J1714" s="102"/>
      <c r="L1714" s="100"/>
      <c r="M1714" s="100"/>
      <c r="N1714" s="100"/>
    </row>
    <row r="1715" spans="2:14">
      <c r="B1715" s="98"/>
      <c r="C1715" s="98"/>
      <c r="D1715" s="100"/>
      <c r="E1715" s="100"/>
      <c r="F1715" s="100"/>
      <c r="H1715" s="102"/>
      <c r="I1715" s="103"/>
      <c r="J1715" s="102"/>
      <c r="L1715" s="100"/>
      <c r="M1715" s="100"/>
      <c r="N1715" s="100"/>
    </row>
    <row r="1716" spans="2:14">
      <c r="B1716" s="98"/>
      <c r="C1716" s="98"/>
      <c r="D1716" s="100"/>
      <c r="E1716" s="100"/>
      <c r="F1716" s="100"/>
      <c r="H1716" s="102"/>
      <c r="I1716" s="103"/>
      <c r="J1716" s="102"/>
      <c r="L1716" s="100"/>
      <c r="M1716" s="100"/>
      <c r="N1716" s="100"/>
    </row>
    <row r="1717" spans="2:14">
      <c r="B1717" s="98"/>
      <c r="C1717" s="98"/>
      <c r="D1717" s="100"/>
      <c r="E1717" s="100"/>
      <c r="F1717" s="100"/>
      <c r="H1717" s="102"/>
      <c r="I1717" s="103"/>
      <c r="J1717" s="102"/>
      <c r="L1717" s="100"/>
      <c r="M1717" s="100"/>
      <c r="N1717" s="100"/>
    </row>
    <row r="1718" spans="2:14">
      <c r="B1718" s="98"/>
      <c r="C1718" s="98"/>
      <c r="D1718" s="100"/>
      <c r="E1718" s="100"/>
      <c r="F1718" s="100"/>
      <c r="H1718" s="102"/>
      <c r="I1718" s="103"/>
      <c r="J1718" s="102"/>
      <c r="L1718" s="100"/>
      <c r="M1718" s="100"/>
      <c r="N1718" s="100"/>
    </row>
    <row r="1719" spans="2:14">
      <c r="B1719" s="98"/>
      <c r="C1719" s="98"/>
      <c r="D1719" s="100"/>
      <c r="E1719" s="100"/>
      <c r="F1719" s="100"/>
      <c r="H1719" s="102"/>
      <c r="I1719" s="103"/>
      <c r="J1719" s="102"/>
      <c r="L1719" s="100"/>
      <c r="M1719" s="100"/>
      <c r="N1719" s="100"/>
    </row>
    <row r="1720" spans="2:14">
      <c r="B1720" s="98"/>
      <c r="C1720" s="98"/>
      <c r="D1720" s="100"/>
      <c r="E1720" s="100"/>
      <c r="F1720" s="100"/>
      <c r="H1720" s="102"/>
      <c r="I1720" s="103"/>
      <c r="J1720" s="102"/>
      <c r="L1720" s="100"/>
      <c r="M1720" s="100"/>
      <c r="N1720" s="100"/>
    </row>
    <row r="1721" spans="2:14">
      <c r="B1721" s="98"/>
      <c r="C1721" s="98"/>
      <c r="D1721" s="100"/>
      <c r="E1721" s="100"/>
      <c r="F1721" s="100"/>
      <c r="H1721" s="102"/>
      <c r="I1721" s="103"/>
      <c r="J1721" s="102"/>
      <c r="L1721" s="100"/>
      <c r="M1721" s="100"/>
      <c r="N1721" s="100"/>
    </row>
    <row r="1722" spans="2:14">
      <c r="B1722" s="98"/>
      <c r="C1722" s="98"/>
      <c r="D1722" s="100"/>
      <c r="E1722" s="100"/>
      <c r="F1722" s="100"/>
      <c r="H1722" s="102"/>
      <c r="I1722" s="103"/>
      <c r="J1722" s="102"/>
      <c r="L1722" s="100"/>
      <c r="M1722" s="100"/>
      <c r="N1722" s="100"/>
    </row>
    <row r="1723" spans="2:14">
      <c r="B1723" s="98"/>
      <c r="C1723" s="98"/>
      <c r="D1723" s="100"/>
      <c r="E1723" s="100"/>
      <c r="F1723" s="100"/>
      <c r="H1723" s="102"/>
      <c r="I1723" s="103"/>
      <c r="J1723" s="102"/>
      <c r="L1723" s="100"/>
      <c r="M1723" s="100"/>
      <c r="N1723" s="100"/>
    </row>
    <row r="1724" spans="2:14">
      <c r="B1724" s="98"/>
      <c r="C1724" s="98"/>
      <c r="D1724" s="100"/>
      <c r="E1724" s="100"/>
      <c r="F1724" s="100"/>
      <c r="H1724" s="102"/>
      <c r="I1724" s="103"/>
      <c r="J1724" s="102"/>
      <c r="L1724" s="100"/>
      <c r="M1724" s="100"/>
      <c r="N1724" s="100"/>
    </row>
    <row r="1725" spans="2:14">
      <c r="B1725" s="98"/>
      <c r="C1725" s="98"/>
      <c r="D1725" s="100"/>
      <c r="E1725" s="100"/>
      <c r="F1725" s="100"/>
      <c r="H1725" s="102"/>
      <c r="I1725" s="103"/>
      <c r="J1725" s="102"/>
      <c r="L1725" s="100"/>
      <c r="M1725" s="100"/>
      <c r="N1725" s="100"/>
    </row>
    <row r="1726" spans="2:14">
      <c r="B1726" s="98"/>
      <c r="C1726" s="98"/>
      <c r="D1726" s="100"/>
      <c r="E1726" s="100"/>
      <c r="F1726" s="100"/>
      <c r="H1726" s="102"/>
      <c r="I1726" s="103"/>
      <c r="J1726" s="102"/>
      <c r="L1726" s="100"/>
      <c r="M1726" s="100"/>
      <c r="N1726" s="100"/>
    </row>
    <row r="1727" spans="2:14">
      <c r="B1727" s="98"/>
      <c r="C1727" s="98"/>
      <c r="D1727" s="100"/>
      <c r="E1727" s="100"/>
      <c r="F1727" s="100"/>
      <c r="H1727" s="102"/>
      <c r="I1727" s="103"/>
      <c r="J1727" s="102"/>
      <c r="L1727" s="100"/>
      <c r="M1727" s="100"/>
      <c r="N1727" s="100"/>
    </row>
    <row r="1728" spans="2:14">
      <c r="B1728" s="98"/>
      <c r="C1728" s="98"/>
      <c r="D1728" s="100"/>
      <c r="E1728" s="100"/>
      <c r="F1728" s="100"/>
      <c r="H1728" s="102"/>
      <c r="I1728" s="103"/>
      <c r="J1728" s="102"/>
      <c r="L1728" s="100"/>
      <c r="M1728" s="100"/>
      <c r="N1728" s="100"/>
    </row>
    <row r="1729" spans="2:14">
      <c r="B1729" s="98"/>
      <c r="C1729" s="98"/>
      <c r="D1729" s="100"/>
      <c r="E1729" s="100"/>
      <c r="F1729" s="100"/>
      <c r="H1729" s="102"/>
      <c r="I1729" s="103"/>
      <c r="J1729" s="102"/>
      <c r="L1729" s="100"/>
      <c r="M1729" s="100"/>
      <c r="N1729" s="100"/>
    </row>
    <row r="1730" spans="2:14">
      <c r="B1730" s="98"/>
      <c r="C1730" s="98"/>
      <c r="D1730" s="100"/>
      <c r="E1730" s="100"/>
      <c r="F1730" s="100"/>
      <c r="H1730" s="102"/>
      <c r="I1730" s="103"/>
      <c r="J1730" s="102"/>
      <c r="L1730" s="100"/>
      <c r="M1730" s="100"/>
      <c r="N1730" s="100"/>
    </row>
    <row r="1731" spans="2:14">
      <c r="B1731" s="98"/>
      <c r="C1731" s="98"/>
      <c r="D1731" s="100"/>
      <c r="E1731" s="100"/>
      <c r="F1731" s="100"/>
      <c r="H1731" s="102"/>
      <c r="I1731" s="103"/>
      <c r="J1731" s="102"/>
      <c r="L1731" s="100"/>
      <c r="M1731" s="100"/>
      <c r="N1731" s="100"/>
    </row>
    <row r="1732" spans="2:14">
      <c r="B1732" s="98"/>
      <c r="C1732" s="98"/>
      <c r="D1732" s="100"/>
      <c r="E1732" s="100"/>
      <c r="F1732" s="100"/>
      <c r="H1732" s="102"/>
      <c r="I1732" s="103"/>
      <c r="J1732" s="102"/>
      <c r="L1732" s="100"/>
      <c r="M1732" s="100"/>
      <c r="N1732" s="100"/>
    </row>
    <row r="1733" spans="2:14">
      <c r="B1733" s="98"/>
      <c r="C1733" s="98"/>
      <c r="D1733" s="100"/>
      <c r="E1733" s="100"/>
      <c r="F1733" s="100"/>
      <c r="H1733" s="102"/>
      <c r="I1733" s="103"/>
      <c r="J1733" s="102"/>
      <c r="L1733" s="100"/>
      <c r="M1733" s="100"/>
      <c r="N1733" s="100"/>
    </row>
    <row r="1734" spans="2:14">
      <c r="B1734" s="98"/>
      <c r="C1734" s="98"/>
      <c r="D1734" s="100"/>
      <c r="E1734" s="100"/>
      <c r="F1734" s="100"/>
      <c r="H1734" s="102"/>
      <c r="I1734" s="103"/>
      <c r="J1734" s="102"/>
      <c r="L1734" s="100"/>
      <c r="M1734" s="100"/>
      <c r="N1734" s="100"/>
    </row>
    <row r="1735" spans="2:14">
      <c r="B1735" s="98"/>
      <c r="C1735" s="98"/>
      <c r="D1735" s="100"/>
      <c r="E1735" s="100"/>
      <c r="F1735" s="100"/>
      <c r="H1735" s="102"/>
      <c r="I1735" s="103"/>
      <c r="J1735" s="102"/>
      <c r="L1735" s="100"/>
      <c r="M1735" s="100"/>
      <c r="N1735" s="100"/>
    </row>
    <row r="1736" spans="2:14">
      <c r="B1736" s="98"/>
      <c r="C1736" s="98"/>
      <c r="D1736" s="100"/>
      <c r="E1736" s="100"/>
      <c r="F1736" s="100"/>
      <c r="H1736" s="102"/>
      <c r="I1736" s="103"/>
      <c r="J1736" s="102"/>
      <c r="L1736" s="100"/>
      <c r="M1736" s="100"/>
      <c r="N1736" s="100"/>
    </row>
    <row r="1737" spans="2:14">
      <c r="B1737" s="98"/>
      <c r="C1737" s="98"/>
      <c r="D1737" s="100"/>
      <c r="E1737" s="100"/>
      <c r="F1737" s="100"/>
      <c r="H1737" s="102"/>
      <c r="I1737" s="103"/>
      <c r="J1737" s="102"/>
      <c r="L1737" s="100"/>
      <c r="M1737" s="100"/>
      <c r="N1737" s="100"/>
    </row>
    <row r="1738" spans="2:14">
      <c r="B1738" s="98"/>
      <c r="C1738" s="98"/>
      <c r="D1738" s="100"/>
      <c r="E1738" s="100"/>
      <c r="F1738" s="100"/>
      <c r="H1738" s="102"/>
      <c r="I1738" s="103"/>
      <c r="J1738" s="102"/>
      <c r="L1738" s="100"/>
      <c r="M1738" s="100"/>
      <c r="N1738" s="100"/>
    </row>
    <row r="1739" spans="2:14">
      <c r="B1739" s="98"/>
      <c r="C1739" s="98"/>
      <c r="D1739" s="100"/>
      <c r="E1739" s="100"/>
      <c r="F1739" s="100"/>
      <c r="H1739" s="102"/>
      <c r="I1739" s="103"/>
      <c r="J1739" s="102"/>
      <c r="L1739" s="100"/>
      <c r="M1739" s="100"/>
      <c r="N1739" s="100"/>
    </row>
    <row r="1740" spans="2:14">
      <c r="B1740" s="98"/>
      <c r="C1740" s="98"/>
      <c r="D1740" s="100"/>
      <c r="E1740" s="100"/>
      <c r="F1740" s="100"/>
      <c r="H1740" s="102"/>
      <c r="I1740" s="103"/>
      <c r="J1740" s="102"/>
      <c r="L1740" s="100"/>
      <c r="M1740" s="100"/>
      <c r="N1740" s="100"/>
    </row>
    <row r="1741" spans="2:14">
      <c r="B1741" s="98"/>
      <c r="C1741" s="98"/>
      <c r="D1741" s="100"/>
      <c r="E1741" s="100"/>
      <c r="F1741" s="100"/>
      <c r="H1741" s="102"/>
      <c r="I1741" s="103"/>
      <c r="J1741" s="102"/>
      <c r="L1741" s="100"/>
      <c r="M1741" s="100"/>
      <c r="N1741" s="100"/>
    </row>
    <row r="1742" spans="2:14">
      <c r="B1742" s="98"/>
      <c r="C1742" s="98"/>
      <c r="D1742" s="100"/>
      <c r="E1742" s="100"/>
      <c r="F1742" s="100"/>
      <c r="H1742" s="102"/>
      <c r="I1742" s="103"/>
      <c r="J1742" s="102"/>
      <c r="L1742" s="100"/>
      <c r="M1742" s="100"/>
      <c r="N1742" s="100"/>
    </row>
    <row r="1743" spans="2:14">
      <c r="B1743" s="98"/>
      <c r="C1743" s="98"/>
      <c r="D1743" s="100"/>
      <c r="E1743" s="100"/>
      <c r="F1743" s="100"/>
      <c r="H1743" s="102"/>
      <c r="I1743" s="103"/>
      <c r="J1743" s="102"/>
      <c r="L1743" s="100"/>
      <c r="M1743" s="100"/>
      <c r="N1743" s="100"/>
    </row>
    <row r="1744" spans="2:14">
      <c r="B1744" s="98"/>
      <c r="C1744" s="98"/>
      <c r="D1744" s="100"/>
      <c r="E1744" s="100"/>
      <c r="F1744" s="100"/>
      <c r="H1744" s="102"/>
      <c r="I1744" s="103"/>
      <c r="J1744" s="102"/>
      <c r="L1744" s="100"/>
      <c r="M1744" s="100"/>
      <c r="N1744" s="100"/>
    </row>
    <row r="1745" spans="2:14">
      <c r="B1745" s="98"/>
      <c r="C1745" s="98"/>
      <c r="D1745" s="100"/>
      <c r="E1745" s="100"/>
      <c r="F1745" s="100"/>
      <c r="H1745" s="102"/>
      <c r="I1745" s="103"/>
      <c r="J1745" s="102"/>
      <c r="L1745" s="100"/>
      <c r="M1745" s="100"/>
      <c r="N1745" s="100"/>
    </row>
    <row r="1746" spans="2:14">
      <c r="B1746" s="98"/>
      <c r="C1746" s="98"/>
      <c r="D1746" s="100"/>
      <c r="E1746" s="100"/>
      <c r="F1746" s="100"/>
      <c r="H1746" s="102"/>
      <c r="I1746" s="103"/>
      <c r="J1746" s="102"/>
      <c r="L1746" s="100"/>
      <c r="M1746" s="100"/>
      <c r="N1746" s="100"/>
    </row>
    <row r="1747" spans="2:14">
      <c r="B1747" s="98"/>
      <c r="C1747" s="98"/>
      <c r="D1747" s="100"/>
      <c r="E1747" s="100"/>
      <c r="F1747" s="100"/>
      <c r="H1747" s="102"/>
      <c r="I1747" s="103"/>
      <c r="J1747" s="102"/>
      <c r="L1747" s="100"/>
      <c r="M1747" s="100"/>
      <c r="N1747" s="100"/>
    </row>
    <row r="1748" spans="2:14">
      <c r="B1748" s="98"/>
      <c r="C1748" s="98"/>
      <c r="D1748" s="100"/>
      <c r="E1748" s="100"/>
      <c r="F1748" s="100"/>
      <c r="H1748" s="102"/>
      <c r="I1748" s="103"/>
      <c r="J1748" s="102"/>
      <c r="L1748" s="100"/>
      <c r="M1748" s="100"/>
      <c r="N1748" s="100"/>
    </row>
    <row r="1749" spans="2:14">
      <c r="B1749" s="98"/>
      <c r="C1749" s="98"/>
      <c r="D1749" s="100"/>
      <c r="E1749" s="100"/>
      <c r="F1749" s="100"/>
      <c r="H1749" s="102"/>
      <c r="I1749" s="103"/>
      <c r="J1749" s="102"/>
      <c r="L1749" s="100"/>
      <c r="M1749" s="100"/>
      <c r="N1749" s="100"/>
    </row>
    <row r="1750" spans="2:14">
      <c r="B1750" s="98"/>
      <c r="C1750" s="98"/>
      <c r="D1750" s="100"/>
      <c r="E1750" s="100"/>
      <c r="F1750" s="100"/>
      <c r="H1750" s="102"/>
      <c r="I1750" s="103"/>
      <c r="J1750" s="102"/>
      <c r="L1750" s="100"/>
      <c r="M1750" s="100"/>
      <c r="N1750" s="100"/>
    </row>
    <row r="1751" spans="2:14">
      <c r="B1751" s="98"/>
      <c r="C1751" s="98"/>
      <c r="D1751" s="100"/>
      <c r="E1751" s="100"/>
      <c r="F1751" s="100"/>
      <c r="H1751" s="102"/>
      <c r="I1751" s="103"/>
      <c r="J1751" s="102"/>
      <c r="L1751" s="100"/>
      <c r="M1751" s="100"/>
      <c r="N1751" s="100"/>
    </row>
    <row r="1752" spans="2:14">
      <c r="B1752" s="98"/>
      <c r="C1752" s="98"/>
      <c r="D1752" s="100"/>
      <c r="E1752" s="100"/>
      <c r="F1752" s="100"/>
      <c r="H1752" s="102"/>
      <c r="I1752" s="103"/>
      <c r="J1752" s="102"/>
      <c r="L1752" s="100"/>
      <c r="M1752" s="100"/>
      <c r="N1752" s="100"/>
    </row>
    <row r="1753" spans="2:14">
      <c r="B1753" s="98"/>
      <c r="C1753" s="98"/>
      <c r="D1753" s="100"/>
      <c r="E1753" s="100"/>
      <c r="F1753" s="100"/>
      <c r="H1753" s="102"/>
      <c r="I1753" s="103"/>
      <c r="J1753" s="102"/>
      <c r="L1753" s="100"/>
      <c r="M1753" s="100"/>
      <c r="N1753" s="100"/>
    </row>
    <row r="1754" spans="2:14">
      <c r="B1754" s="98"/>
      <c r="C1754" s="98"/>
      <c r="D1754" s="100"/>
      <c r="E1754" s="100"/>
      <c r="F1754" s="100"/>
      <c r="H1754" s="102"/>
      <c r="I1754" s="103"/>
      <c r="J1754" s="102"/>
      <c r="L1754" s="100"/>
      <c r="M1754" s="100"/>
      <c r="N1754" s="100"/>
    </row>
    <row r="1755" spans="2:14">
      <c r="B1755" s="98"/>
      <c r="C1755" s="98"/>
      <c r="D1755" s="100"/>
      <c r="E1755" s="100"/>
      <c r="F1755" s="100"/>
      <c r="H1755" s="102"/>
      <c r="I1755" s="103"/>
      <c r="J1755" s="102"/>
      <c r="L1755" s="100"/>
      <c r="M1755" s="100"/>
      <c r="N1755" s="100"/>
    </row>
    <row r="1756" spans="2:14">
      <c r="B1756" s="98"/>
      <c r="C1756" s="98"/>
      <c r="D1756" s="100"/>
      <c r="E1756" s="100"/>
      <c r="F1756" s="100"/>
      <c r="H1756" s="102"/>
      <c r="I1756" s="103"/>
      <c r="J1756" s="102"/>
      <c r="L1756" s="100"/>
      <c r="M1756" s="100"/>
      <c r="N1756" s="100"/>
    </row>
    <row r="1757" spans="2:14">
      <c r="B1757" s="98"/>
      <c r="C1757" s="98"/>
      <c r="D1757" s="100"/>
      <c r="E1757" s="100"/>
      <c r="F1757" s="100"/>
      <c r="H1757" s="102"/>
      <c r="I1757" s="103"/>
      <c r="J1757" s="102"/>
      <c r="L1757" s="100"/>
      <c r="M1757" s="100"/>
      <c r="N1757" s="100"/>
    </row>
    <row r="1758" spans="2:14">
      <c r="B1758" s="98"/>
      <c r="C1758" s="98"/>
      <c r="D1758" s="100"/>
      <c r="E1758" s="100"/>
      <c r="F1758" s="100"/>
      <c r="H1758" s="102"/>
      <c r="I1758" s="103"/>
      <c r="J1758" s="102"/>
      <c r="L1758" s="100"/>
      <c r="M1758" s="100"/>
      <c r="N1758" s="100"/>
    </row>
    <row r="1759" spans="2:14">
      <c r="B1759" s="98"/>
      <c r="C1759" s="98"/>
      <c r="D1759" s="100"/>
      <c r="E1759" s="100"/>
      <c r="F1759" s="100"/>
      <c r="H1759" s="102"/>
      <c r="I1759" s="103"/>
      <c r="J1759" s="102"/>
      <c r="L1759" s="100"/>
      <c r="M1759" s="100"/>
      <c r="N1759" s="100"/>
    </row>
    <row r="1760" spans="2:14">
      <c r="B1760" s="98"/>
      <c r="C1760" s="98"/>
      <c r="D1760" s="100"/>
      <c r="E1760" s="100"/>
      <c r="F1760" s="100"/>
      <c r="H1760" s="102"/>
      <c r="I1760" s="103"/>
      <c r="J1760" s="102"/>
      <c r="L1760" s="100"/>
      <c r="M1760" s="100"/>
      <c r="N1760" s="100"/>
    </row>
    <row r="1761" spans="2:14">
      <c r="B1761" s="98"/>
      <c r="C1761" s="98"/>
      <c r="D1761" s="100"/>
      <c r="E1761" s="100"/>
      <c r="F1761" s="100"/>
      <c r="H1761" s="102"/>
      <c r="I1761" s="103"/>
      <c r="J1761" s="102"/>
      <c r="L1761" s="100"/>
      <c r="M1761" s="100"/>
      <c r="N1761" s="100"/>
    </row>
    <row r="1762" spans="2:14">
      <c r="B1762" s="98"/>
      <c r="C1762" s="98"/>
      <c r="D1762" s="100"/>
      <c r="E1762" s="100"/>
      <c r="F1762" s="100"/>
      <c r="H1762" s="102"/>
      <c r="I1762" s="103"/>
      <c r="J1762" s="102"/>
      <c r="L1762" s="100"/>
      <c r="M1762" s="100"/>
      <c r="N1762" s="100"/>
    </row>
    <row r="1763" spans="2:14">
      <c r="B1763" s="98"/>
      <c r="C1763" s="98"/>
      <c r="D1763" s="100"/>
      <c r="E1763" s="100"/>
      <c r="F1763" s="100"/>
      <c r="H1763" s="102"/>
      <c r="I1763" s="103"/>
      <c r="J1763" s="102"/>
      <c r="L1763" s="100"/>
      <c r="M1763" s="100"/>
      <c r="N1763" s="100"/>
    </row>
    <row r="1764" spans="2:14">
      <c r="B1764" s="98"/>
      <c r="C1764" s="98"/>
      <c r="D1764" s="100"/>
      <c r="E1764" s="100"/>
      <c r="F1764" s="100"/>
      <c r="H1764" s="102"/>
      <c r="I1764" s="103"/>
      <c r="J1764" s="102"/>
      <c r="L1764" s="100"/>
      <c r="M1764" s="100"/>
      <c r="N1764" s="100"/>
    </row>
    <row r="1765" spans="2:14">
      <c r="B1765" s="98"/>
      <c r="C1765" s="98"/>
      <c r="D1765" s="100"/>
      <c r="E1765" s="100"/>
      <c r="F1765" s="100"/>
      <c r="H1765" s="102"/>
      <c r="I1765" s="103"/>
      <c r="J1765" s="102"/>
      <c r="L1765" s="100"/>
      <c r="M1765" s="100"/>
      <c r="N1765" s="100"/>
    </row>
    <row r="1766" spans="2:14">
      <c r="B1766" s="98"/>
      <c r="C1766" s="98"/>
      <c r="D1766" s="100"/>
      <c r="E1766" s="100"/>
      <c r="F1766" s="100"/>
      <c r="H1766" s="102"/>
      <c r="I1766" s="103"/>
      <c r="J1766" s="102"/>
      <c r="L1766" s="100"/>
      <c r="M1766" s="100"/>
      <c r="N1766" s="100"/>
    </row>
    <row r="1767" spans="2:14">
      <c r="B1767" s="98"/>
      <c r="C1767" s="98"/>
      <c r="D1767" s="100"/>
      <c r="E1767" s="100"/>
      <c r="F1767" s="100"/>
      <c r="H1767" s="102"/>
      <c r="I1767" s="103"/>
      <c r="J1767" s="102"/>
      <c r="L1767" s="100"/>
      <c r="M1767" s="100"/>
      <c r="N1767" s="100"/>
    </row>
    <row r="1768" spans="2:14">
      <c r="B1768" s="98"/>
      <c r="C1768" s="98"/>
      <c r="D1768" s="100"/>
      <c r="E1768" s="100"/>
      <c r="F1768" s="100"/>
      <c r="H1768" s="102"/>
      <c r="I1768" s="103"/>
      <c r="J1768" s="102"/>
      <c r="L1768" s="100"/>
      <c r="M1768" s="100"/>
      <c r="N1768" s="100"/>
    </row>
    <row r="1769" spans="2:14">
      <c r="B1769" s="98"/>
      <c r="C1769" s="98"/>
      <c r="D1769" s="100"/>
      <c r="E1769" s="100"/>
      <c r="F1769" s="100"/>
      <c r="H1769" s="102"/>
      <c r="I1769" s="103"/>
      <c r="J1769" s="102"/>
      <c r="L1769" s="100"/>
      <c r="M1769" s="100"/>
      <c r="N1769" s="100"/>
    </row>
    <row r="1770" spans="2:14">
      <c r="B1770" s="98"/>
      <c r="C1770" s="98"/>
      <c r="D1770" s="100"/>
      <c r="E1770" s="100"/>
      <c r="F1770" s="100"/>
      <c r="H1770" s="102"/>
      <c r="I1770" s="103"/>
      <c r="J1770" s="102"/>
      <c r="L1770" s="100"/>
      <c r="M1770" s="100"/>
      <c r="N1770" s="100"/>
    </row>
    <row r="1771" spans="2:14">
      <c r="B1771" s="98"/>
      <c r="C1771" s="98"/>
      <c r="D1771" s="100"/>
      <c r="E1771" s="100"/>
      <c r="F1771" s="100"/>
      <c r="H1771" s="102"/>
      <c r="I1771" s="103"/>
      <c r="J1771" s="102"/>
      <c r="L1771" s="100"/>
      <c r="M1771" s="100"/>
      <c r="N1771" s="100"/>
    </row>
    <row r="1772" spans="2:14">
      <c r="B1772" s="98"/>
      <c r="C1772" s="98"/>
      <c r="D1772" s="100"/>
      <c r="E1772" s="100"/>
      <c r="F1772" s="100"/>
      <c r="H1772" s="102"/>
      <c r="I1772" s="103"/>
      <c r="J1772" s="102"/>
      <c r="L1772" s="100"/>
      <c r="M1772" s="100"/>
      <c r="N1772" s="100"/>
    </row>
    <row r="1773" spans="2:14">
      <c r="B1773" s="98"/>
      <c r="C1773" s="98"/>
      <c r="D1773" s="100"/>
      <c r="E1773" s="100"/>
      <c r="F1773" s="100"/>
      <c r="H1773" s="102"/>
      <c r="I1773" s="103"/>
      <c r="J1773" s="102"/>
      <c r="L1773" s="100"/>
      <c r="M1773" s="100"/>
      <c r="N1773" s="100"/>
    </row>
    <row r="1774" spans="2:14">
      <c r="B1774" s="98"/>
      <c r="C1774" s="98"/>
      <c r="D1774" s="100"/>
      <c r="E1774" s="100"/>
      <c r="F1774" s="100"/>
      <c r="H1774" s="102"/>
      <c r="I1774" s="103"/>
      <c r="J1774" s="102"/>
      <c r="L1774" s="100"/>
      <c r="M1774" s="100"/>
      <c r="N1774" s="100"/>
    </row>
    <row r="1775" spans="2:14">
      <c r="B1775" s="98"/>
      <c r="C1775" s="98"/>
      <c r="D1775" s="100"/>
      <c r="E1775" s="100"/>
      <c r="F1775" s="100"/>
      <c r="H1775" s="102"/>
      <c r="I1775" s="103"/>
      <c r="J1775" s="102"/>
      <c r="L1775" s="100"/>
      <c r="M1775" s="100"/>
      <c r="N1775" s="100"/>
    </row>
    <row r="1776" spans="2:14">
      <c r="B1776" s="98"/>
      <c r="C1776" s="98"/>
      <c r="D1776" s="100"/>
      <c r="E1776" s="100"/>
      <c r="F1776" s="100"/>
      <c r="H1776" s="102"/>
      <c r="I1776" s="103"/>
      <c r="J1776" s="102"/>
      <c r="L1776" s="100"/>
      <c r="M1776" s="100"/>
      <c r="N1776" s="100"/>
    </row>
    <row r="1777" spans="2:14">
      <c r="B1777" s="98"/>
      <c r="C1777" s="98"/>
      <c r="D1777" s="100"/>
      <c r="E1777" s="100"/>
      <c r="F1777" s="100"/>
      <c r="H1777" s="102"/>
      <c r="I1777" s="103"/>
      <c r="J1777" s="102"/>
      <c r="L1777" s="100"/>
      <c r="M1777" s="100"/>
      <c r="N1777" s="100"/>
    </row>
    <row r="1778" spans="2:14">
      <c r="B1778" s="98"/>
      <c r="C1778" s="98"/>
      <c r="D1778" s="100"/>
      <c r="E1778" s="100"/>
      <c r="F1778" s="100"/>
      <c r="H1778" s="102"/>
      <c r="I1778" s="103"/>
      <c r="J1778" s="102"/>
      <c r="L1778" s="100"/>
      <c r="M1778" s="100"/>
      <c r="N1778" s="100"/>
    </row>
    <row r="1779" spans="2:14">
      <c r="B1779" s="98"/>
      <c r="C1779" s="98"/>
      <c r="D1779" s="100"/>
      <c r="E1779" s="100"/>
      <c r="F1779" s="100"/>
      <c r="H1779" s="102"/>
      <c r="I1779" s="103"/>
      <c r="J1779" s="102"/>
      <c r="L1779" s="100"/>
      <c r="M1779" s="100"/>
      <c r="N1779" s="100"/>
    </row>
    <row r="1780" spans="2:14">
      <c r="B1780" s="98"/>
      <c r="C1780" s="98"/>
      <c r="D1780" s="100"/>
      <c r="E1780" s="100"/>
      <c r="F1780" s="100"/>
      <c r="H1780" s="102"/>
      <c r="I1780" s="103"/>
      <c r="J1780" s="102"/>
      <c r="L1780" s="100"/>
      <c r="M1780" s="100"/>
      <c r="N1780" s="100"/>
    </row>
    <row r="1781" spans="2:14">
      <c r="B1781" s="98"/>
      <c r="C1781" s="98"/>
      <c r="D1781" s="100"/>
      <c r="E1781" s="100"/>
      <c r="F1781" s="100"/>
      <c r="H1781" s="102"/>
      <c r="I1781" s="103"/>
      <c r="J1781" s="102"/>
      <c r="L1781" s="100"/>
      <c r="M1781" s="100"/>
      <c r="N1781" s="100"/>
    </row>
    <row r="1782" spans="2:14">
      <c r="B1782" s="98"/>
      <c r="C1782" s="98"/>
      <c r="D1782" s="100"/>
      <c r="E1782" s="100"/>
      <c r="F1782" s="100"/>
      <c r="H1782" s="102"/>
      <c r="I1782" s="103"/>
      <c r="J1782" s="102"/>
      <c r="L1782" s="100"/>
      <c r="M1782" s="100"/>
      <c r="N1782" s="100"/>
    </row>
    <row r="1783" spans="2:14">
      <c r="B1783" s="98"/>
      <c r="C1783" s="98"/>
      <c r="D1783" s="100"/>
      <c r="E1783" s="100"/>
      <c r="F1783" s="100"/>
      <c r="H1783" s="102"/>
      <c r="I1783" s="103"/>
      <c r="J1783" s="102"/>
      <c r="L1783" s="100"/>
      <c r="M1783" s="100"/>
      <c r="N1783" s="100"/>
    </row>
    <row r="1784" spans="2:14">
      <c r="B1784" s="98"/>
      <c r="C1784" s="98"/>
      <c r="D1784" s="100"/>
      <c r="E1784" s="100"/>
      <c r="F1784" s="100"/>
      <c r="H1784" s="102"/>
      <c r="I1784" s="103"/>
      <c r="J1784" s="102"/>
      <c r="L1784" s="100"/>
      <c r="M1784" s="100"/>
      <c r="N1784" s="100"/>
    </row>
    <row r="1785" spans="2:14">
      <c r="B1785" s="98"/>
      <c r="C1785" s="98"/>
      <c r="D1785" s="100"/>
      <c r="E1785" s="100"/>
      <c r="F1785" s="100"/>
      <c r="H1785" s="102"/>
      <c r="I1785" s="103"/>
      <c r="J1785" s="102"/>
      <c r="L1785" s="100"/>
      <c r="M1785" s="100"/>
      <c r="N1785" s="100"/>
    </row>
    <row r="1786" spans="2:14">
      <c r="B1786" s="98"/>
      <c r="C1786" s="98"/>
      <c r="D1786" s="100"/>
      <c r="E1786" s="100"/>
      <c r="F1786" s="100"/>
      <c r="H1786" s="102"/>
      <c r="I1786" s="103"/>
      <c r="J1786" s="102"/>
      <c r="L1786" s="100"/>
      <c r="M1786" s="100"/>
      <c r="N1786" s="100"/>
    </row>
    <row r="1787" spans="2:14">
      <c r="B1787" s="98"/>
      <c r="C1787" s="98"/>
      <c r="D1787" s="100"/>
      <c r="E1787" s="100"/>
      <c r="F1787" s="100"/>
      <c r="H1787" s="102"/>
      <c r="I1787" s="103"/>
      <c r="J1787" s="102"/>
      <c r="L1787" s="100"/>
      <c r="M1787" s="100"/>
      <c r="N1787" s="100"/>
    </row>
    <row r="1788" spans="2:14">
      <c r="B1788" s="98"/>
      <c r="C1788" s="98"/>
      <c r="D1788" s="100"/>
      <c r="E1788" s="100"/>
      <c r="F1788" s="100"/>
      <c r="H1788" s="102"/>
      <c r="I1788" s="103"/>
      <c r="J1788" s="102"/>
      <c r="L1788" s="100"/>
      <c r="M1788" s="100"/>
      <c r="N1788" s="100"/>
    </row>
    <row r="1789" spans="2:14">
      <c r="B1789" s="98"/>
      <c r="C1789" s="98"/>
      <c r="D1789" s="100"/>
      <c r="E1789" s="100"/>
      <c r="F1789" s="100"/>
      <c r="H1789" s="102"/>
      <c r="I1789" s="103"/>
      <c r="J1789" s="102"/>
      <c r="L1789" s="100"/>
      <c r="M1789" s="100"/>
      <c r="N1789" s="100"/>
    </row>
    <row r="1790" spans="2:14">
      <c r="B1790" s="98"/>
      <c r="C1790" s="98"/>
      <c r="D1790" s="100"/>
      <c r="E1790" s="100"/>
      <c r="F1790" s="100"/>
      <c r="H1790" s="102"/>
      <c r="I1790" s="103"/>
      <c r="J1790" s="102"/>
      <c r="L1790" s="100"/>
      <c r="M1790" s="100"/>
      <c r="N1790" s="100"/>
    </row>
    <row r="1791" spans="2:14">
      <c r="B1791" s="98"/>
      <c r="C1791" s="98"/>
      <c r="D1791" s="100"/>
      <c r="E1791" s="100"/>
      <c r="F1791" s="100"/>
      <c r="H1791" s="102"/>
      <c r="I1791" s="103"/>
      <c r="J1791" s="102"/>
      <c r="L1791" s="100"/>
      <c r="M1791" s="100"/>
      <c r="N1791" s="100"/>
    </row>
    <row r="1792" spans="2:14">
      <c r="B1792" s="98"/>
      <c r="C1792" s="98"/>
      <c r="D1792" s="100"/>
      <c r="E1792" s="100"/>
      <c r="F1792" s="100"/>
      <c r="H1792" s="102"/>
      <c r="I1792" s="103"/>
      <c r="J1792" s="102"/>
      <c r="L1792" s="100"/>
      <c r="M1792" s="100"/>
      <c r="N1792" s="100"/>
    </row>
    <row r="1793" spans="2:14">
      <c r="B1793" s="98"/>
      <c r="C1793" s="98"/>
      <c r="D1793" s="100"/>
      <c r="E1793" s="100"/>
      <c r="F1793" s="100"/>
      <c r="H1793" s="102"/>
      <c r="I1793" s="103"/>
      <c r="J1793" s="102"/>
      <c r="L1793" s="100"/>
      <c r="M1793" s="100"/>
      <c r="N1793" s="100"/>
    </row>
    <row r="1794" spans="2:14">
      <c r="B1794" s="98"/>
      <c r="C1794" s="98"/>
      <c r="D1794" s="100"/>
      <c r="E1794" s="100"/>
      <c r="F1794" s="100"/>
      <c r="H1794" s="102"/>
      <c r="I1794" s="103"/>
      <c r="J1794" s="102"/>
      <c r="L1794" s="100"/>
      <c r="M1794" s="100"/>
      <c r="N1794" s="100"/>
    </row>
    <row r="1795" spans="2:14">
      <c r="B1795" s="98"/>
      <c r="C1795" s="98"/>
      <c r="D1795" s="100"/>
      <c r="E1795" s="100"/>
      <c r="F1795" s="100"/>
      <c r="H1795" s="102"/>
      <c r="I1795" s="103"/>
      <c r="J1795" s="102"/>
      <c r="L1795" s="100"/>
      <c r="M1795" s="100"/>
      <c r="N1795" s="100"/>
    </row>
    <row r="1796" spans="2:14">
      <c r="B1796" s="98"/>
      <c r="C1796" s="98"/>
      <c r="D1796" s="100"/>
      <c r="E1796" s="100"/>
      <c r="F1796" s="100"/>
      <c r="H1796" s="102"/>
      <c r="I1796" s="103"/>
      <c r="J1796" s="102"/>
      <c r="L1796" s="100"/>
      <c r="M1796" s="100"/>
      <c r="N1796" s="100"/>
    </row>
    <row r="1797" spans="2:14">
      <c r="B1797" s="98"/>
      <c r="C1797" s="98"/>
      <c r="D1797" s="100"/>
      <c r="E1797" s="100"/>
      <c r="F1797" s="100"/>
      <c r="H1797" s="102"/>
      <c r="I1797" s="103"/>
      <c r="J1797" s="102"/>
      <c r="L1797" s="100"/>
      <c r="M1797" s="100"/>
      <c r="N1797" s="100"/>
    </row>
    <row r="1798" spans="2:14">
      <c r="B1798" s="98"/>
      <c r="C1798" s="98"/>
      <c r="D1798" s="100"/>
      <c r="E1798" s="100"/>
      <c r="F1798" s="100"/>
      <c r="H1798" s="102"/>
      <c r="I1798" s="103"/>
      <c r="J1798" s="102"/>
      <c r="L1798" s="100"/>
      <c r="M1798" s="100"/>
      <c r="N1798" s="100"/>
    </row>
    <row r="1799" spans="2:14">
      <c r="B1799" s="98"/>
      <c r="C1799" s="98"/>
      <c r="D1799" s="100"/>
      <c r="E1799" s="100"/>
      <c r="F1799" s="100"/>
      <c r="H1799" s="102"/>
      <c r="I1799" s="103"/>
      <c r="J1799" s="102"/>
      <c r="L1799" s="100"/>
      <c r="M1799" s="100"/>
      <c r="N1799" s="100"/>
    </row>
    <row r="1800" spans="2:14">
      <c r="B1800" s="98"/>
      <c r="C1800" s="98"/>
      <c r="D1800" s="100"/>
      <c r="E1800" s="100"/>
      <c r="F1800" s="100"/>
      <c r="H1800" s="102"/>
      <c r="I1800" s="103"/>
      <c r="J1800" s="102"/>
      <c r="L1800" s="100"/>
      <c r="M1800" s="100"/>
      <c r="N1800" s="100"/>
    </row>
    <row r="1801" spans="2:14">
      <c r="B1801" s="98"/>
      <c r="C1801" s="98"/>
      <c r="D1801" s="100"/>
      <c r="E1801" s="100"/>
      <c r="F1801" s="100"/>
      <c r="H1801" s="102"/>
      <c r="I1801" s="103"/>
      <c r="J1801" s="102"/>
      <c r="L1801" s="100"/>
      <c r="M1801" s="100"/>
      <c r="N1801" s="100"/>
    </row>
    <row r="1802" spans="2:14">
      <c r="B1802" s="98"/>
      <c r="C1802" s="98"/>
      <c r="D1802" s="100"/>
      <c r="E1802" s="100"/>
      <c r="F1802" s="100"/>
      <c r="H1802" s="102"/>
      <c r="I1802" s="103"/>
      <c r="J1802" s="102"/>
      <c r="L1802" s="100"/>
      <c r="M1802" s="100"/>
      <c r="N1802" s="100"/>
    </row>
    <row r="1803" spans="2:14">
      <c r="B1803" s="98"/>
      <c r="C1803" s="98"/>
      <c r="D1803" s="100"/>
      <c r="E1803" s="100"/>
      <c r="F1803" s="100"/>
      <c r="H1803" s="102"/>
      <c r="I1803" s="103"/>
      <c r="J1803" s="102"/>
      <c r="L1803" s="100"/>
      <c r="M1803" s="100"/>
      <c r="N1803" s="100"/>
    </row>
    <row r="1804" spans="2:14">
      <c r="B1804" s="98"/>
      <c r="C1804" s="98"/>
      <c r="D1804" s="100"/>
      <c r="E1804" s="100"/>
      <c r="F1804" s="100"/>
      <c r="H1804" s="102"/>
      <c r="I1804" s="103"/>
      <c r="J1804" s="102"/>
      <c r="L1804" s="100"/>
      <c r="M1804" s="100"/>
      <c r="N1804" s="100"/>
    </row>
    <row r="1805" spans="2:14">
      <c r="B1805" s="98"/>
      <c r="C1805" s="98"/>
      <c r="D1805" s="100"/>
      <c r="E1805" s="100"/>
      <c r="F1805" s="100"/>
      <c r="H1805" s="102"/>
      <c r="I1805" s="103"/>
      <c r="J1805" s="102"/>
      <c r="L1805" s="100"/>
      <c r="M1805" s="100"/>
      <c r="N1805" s="100"/>
    </row>
    <row r="1806" spans="2:14">
      <c r="B1806" s="98"/>
      <c r="C1806" s="98"/>
      <c r="D1806" s="100"/>
      <c r="E1806" s="100"/>
      <c r="F1806" s="100"/>
      <c r="H1806" s="102"/>
      <c r="I1806" s="103"/>
      <c r="J1806" s="102"/>
      <c r="L1806" s="100"/>
      <c r="M1806" s="100"/>
      <c r="N1806" s="100"/>
    </row>
    <row r="1807" spans="2:14">
      <c r="B1807" s="98"/>
      <c r="C1807" s="98"/>
      <c r="D1807" s="100"/>
      <c r="E1807" s="100"/>
      <c r="F1807" s="100"/>
      <c r="H1807" s="102"/>
      <c r="I1807" s="103"/>
      <c r="J1807" s="102"/>
      <c r="L1807" s="100"/>
      <c r="M1807" s="100"/>
      <c r="N1807" s="100"/>
    </row>
    <row r="1808" spans="2:14">
      <c r="B1808" s="98"/>
      <c r="C1808" s="98"/>
      <c r="D1808" s="100"/>
      <c r="E1808" s="100"/>
      <c r="F1808" s="100"/>
      <c r="H1808" s="102"/>
      <c r="I1808" s="103"/>
      <c r="J1808" s="102"/>
      <c r="L1808" s="100"/>
      <c r="M1808" s="100"/>
      <c r="N1808" s="100"/>
    </row>
    <row r="1809" spans="2:14">
      <c r="B1809" s="98"/>
      <c r="C1809" s="98"/>
      <c r="D1809" s="100"/>
      <c r="E1809" s="100"/>
      <c r="F1809" s="100"/>
      <c r="H1809" s="102"/>
      <c r="I1809" s="103"/>
      <c r="J1809" s="102"/>
      <c r="L1809" s="100"/>
      <c r="M1809" s="100"/>
      <c r="N1809" s="100"/>
    </row>
    <row r="1810" spans="2:14">
      <c r="B1810" s="98"/>
      <c r="C1810" s="98"/>
      <c r="D1810" s="100"/>
      <c r="E1810" s="100"/>
      <c r="F1810" s="100"/>
      <c r="H1810" s="102"/>
      <c r="I1810" s="103"/>
      <c r="J1810" s="102"/>
      <c r="L1810" s="100"/>
      <c r="M1810" s="100"/>
      <c r="N1810" s="100"/>
    </row>
    <row r="1811" spans="2:14">
      <c r="B1811" s="98"/>
      <c r="C1811" s="98"/>
      <c r="D1811" s="100"/>
      <c r="E1811" s="100"/>
      <c r="F1811" s="100"/>
      <c r="H1811" s="102"/>
      <c r="I1811" s="103"/>
      <c r="J1811" s="102"/>
      <c r="L1811" s="100"/>
      <c r="M1811" s="100"/>
      <c r="N1811" s="100"/>
    </row>
    <row r="1812" spans="2:14">
      <c r="B1812" s="98"/>
      <c r="C1812" s="98"/>
      <c r="D1812" s="100"/>
      <c r="E1812" s="100"/>
      <c r="F1812" s="100"/>
      <c r="H1812" s="102"/>
      <c r="I1812" s="103"/>
      <c r="J1812" s="102"/>
      <c r="L1812" s="100"/>
      <c r="M1812" s="100"/>
      <c r="N1812" s="100"/>
    </row>
    <row r="1813" spans="2:14">
      <c r="B1813" s="98"/>
      <c r="C1813" s="98"/>
      <c r="D1813" s="100"/>
      <c r="E1813" s="100"/>
      <c r="F1813" s="100"/>
      <c r="H1813" s="102"/>
      <c r="I1813" s="103"/>
      <c r="J1813" s="102"/>
      <c r="L1813" s="100"/>
      <c r="M1813" s="100"/>
      <c r="N1813" s="100"/>
    </row>
    <row r="1814" spans="2:14">
      <c r="B1814" s="98"/>
      <c r="C1814" s="98"/>
      <c r="D1814" s="100"/>
      <c r="E1814" s="100"/>
      <c r="F1814" s="100"/>
      <c r="H1814" s="102"/>
      <c r="I1814" s="103"/>
      <c r="J1814" s="102"/>
      <c r="L1814" s="100"/>
      <c r="M1814" s="100"/>
      <c r="N1814" s="100"/>
    </row>
    <row r="1815" spans="2:14">
      <c r="B1815" s="98"/>
      <c r="C1815" s="98"/>
      <c r="D1815" s="100"/>
      <c r="E1815" s="100"/>
      <c r="F1815" s="100"/>
      <c r="H1815" s="102"/>
      <c r="I1815" s="103"/>
      <c r="J1815" s="102"/>
      <c r="L1815" s="100"/>
      <c r="M1815" s="100"/>
      <c r="N1815" s="100"/>
    </row>
    <row r="1816" spans="2:14">
      <c r="B1816" s="98"/>
      <c r="C1816" s="98"/>
      <c r="D1816" s="100"/>
      <c r="E1816" s="100"/>
      <c r="F1816" s="100"/>
      <c r="H1816" s="102"/>
      <c r="I1816" s="103"/>
      <c r="J1816" s="102"/>
      <c r="L1816" s="100"/>
      <c r="M1816" s="100"/>
      <c r="N1816" s="100"/>
    </row>
    <row r="1817" spans="2:14">
      <c r="B1817" s="98"/>
      <c r="C1817" s="98"/>
      <c r="D1817" s="100"/>
      <c r="E1817" s="100"/>
      <c r="F1817" s="100"/>
      <c r="H1817" s="102"/>
      <c r="I1817" s="103"/>
      <c r="J1817" s="102"/>
      <c r="L1817" s="100"/>
      <c r="M1817" s="100"/>
      <c r="N1817" s="100"/>
    </row>
    <row r="1818" spans="2:14">
      <c r="B1818" s="98"/>
      <c r="C1818" s="98"/>
      <c r="D1818" s="100"/>
      <c r="E1818" s="100"/>
      <c r="F1818" s="100"/>
      <c r="H1818" s="102"/>
      <c r="I1818" s="103"/>
      <c r="J1818" s="102"/>
      <c r="L1818" s="100"/>
      <c r="M1818" s="100"/>
      <c r="N1818" s="100"/>
    </row>
    <row r="1819" spans="2:14">
      <c r="B1819" s="98"/>
      <c r="C1819" s="98"/>
      <c r="D1819" s="100"/>
      <c r="E1819" s="100"/>
      <c r="F1819" s="100"/>
      <c r="H1819" s="102"/>
      <c r="I1819" s="103"/>
      <c r="J1819" s="102"/>
      <c r="L1819" s="100"/>
      <c r="M1819" s="100"/>
      <c r="N1819" s="100"/>
    </row>
    <row r="1820" spans="2:14">
      <c r="B1820" s="98"/>
      <c r="C1820" s="98"/>
      <c r="D1820" s="100"/>
      <c r="E1820" s="100"/>
      <c r="F1820" s="100"/>
      <c r="H1820" s="102"/>
      <c r="I1820" s="103"/>
      <c r="J1820" s="102"/>
      <c r="L1820" s="100"/>
      <c r="M1820" s="100"/>
      <c r="N1820" s="100"/>
    </row>
    <row r="1821" spans="2:14">
      <c r="B1821" s="98"/>
      <c r="C1821" s="98"/>
      <c r="D1821" s="100"/>
      <c r="E1821" s="100"/>
      <c r="F1821" s="100"/>
      <c r="H1821" s="102"/>
      <c r="I1821" s="103"/>
      <c r="J1821" s="102"/>
      <c r="L1821" s="100"/>
      <c r="M1821" s="100"/>
      <c r="N1821" s="100"/>
    </row>
    <row r="1822" spans="2:14">
      <c r="B1822" s="98"/>
      <c r="C1822" s="98"/>
      <c r="D1822" s="100"/>
      <c r="E1822" s="100"/>
      <c r="F1822" s="100"/>
      <c r="H1822" s="102"/>
      <c r="I1822" s="103"/>
      <c r="J1822" s="102"/>
      <c r="L1822" s="100"/>
      <c r="M1822" s="100"/>
      <c r="N1822" s="100"/>
    </row>
    <row r="1823" spans="2:14">
      <c r="B1823" s="98"/>
      <c r="C1823" s="98"/>
      <c r="D1823" s="100"/>
      <c r="E1823" s="100"/>
      <c r="F1823" s="100"/>
      <c r="H1823" s="102"/>
      <c r="I1823" s="103"/>
      <c r="J1823" s="102"/>
      <c r="L1823" s="100"/>
      <c r="M1823" s="100"/>
      <c r="N1823" s="100"/>
    </row>
    <row r="1824" spans="2:14">
      <c r="B1824" s="98"/>
      <c r="C1824" s="98"/>
      <c r="D1824" s="100"/>
      <c r="E1824" s="100"/>
      <c r="F1824" s="100"/>
      <c r="H1824" s="102"/>
      <c r="I1824" s="103"/>
      <c r="J1824" s="102"/>
      <c r="L1824" s="100"/>
      <c r="M1824" s="100"/>
      <c r="N1824" s="100"/>
    </row>
    <row r="1825" spans="2:14">
      <c r="B1825" s="98"/>
      <c r="C1825" s="98"/>
      <c r="D1825" s="100"/>
      <c r="E1825" s="100"/>
      <c r="F1825" s="100"/>
      <c r="H1825" s="102"/>
      <c r="I1825" s="103"/>
      <c r="J1825" s="102"/>
      <c r="L1825" s="100"/>
      <c r="M1825" s="100"/>
      <c r="N1825" s="100"/>
    </row>
    <row r="1826" spans="2:14">
      <c r="B1826" s="98"/>
      <c r="C1826" s="98"/>
      <c r="D1826" s="100"/>
      <c r="E1826" s="100"/>
      <c r="F1826" s="100"/>
      <c r="H1826" s="102"/>
      <c r="I1826" s="103"/>
      <c r="J1826" s="102"/>
      <c r="L1826" s="100"/>
      <c r="M1826" s="100"/>
      <c r="N1826" s="100"/>
    </row>
    <row r="1827" spans="2:14">
      <c r="B1827" s="98"/>
      <c r="C1827" s="98"/>
      <c r="D1827" s="100"/>
      <c r="E1827" s="100"/>
      <c r="F1827" s="100"/>
      <c r="H1827" s="102"/>
      <c r="I1827" s="103"/>
      <c r="J1827" s="102"/>
      <c r="L1827" s="100"/>
      <c r="M1827" s="100"/>
      <c r="N1827" s="100"/>
    </row>
    <row r="1828" spans="2:14">
      <c r="B1828" s="98"/>
      <c r="C1828" s="98"/>
      <c r="D1828" s="100"/>
      <c r="E1828" s="100"/>
      <c r="F1828" s="100"/>
      <c r="H1828" s="102"/>
      <c r="I1828" s="103"/>
      <c r="J1828" s="102"/>
      <c r="L1828" s="100"/>
      <c r="M1828" s="100"/>
      <c r="N1828" s="100"/>
    </row>
    <row r="1829" spans="2:14">
      <c r="B1829" s="98"/>
      <c r="C1829" s="98"/>
      <c r="D1829" s="100"/>
      <c r="E1829" s="100"/>
      <c r="F1829" s="100"/>
      <c r="H1829" s="102"/>
      <c r="I1829" s="103"/>
      <c r="J1829" s="102"/>
      <c r="L1829" s="100"/>
      <c r="M1829" s="100"/>
      <c r="N1829" s="100"/>
    </row>
    <row r="1830" spans="2:14">
      <c r="B1830" s="98"/>
      <c r="C1830" s="98"/>
      <c r="D1830" s="100"/>
      <c r="E1830" s="100"/>
      <c r="F1830" s="100"/>
      <c r="H1830" s="102"/>
      <c r="I1830" s="103"/>
      <c r="J1830" s="102"/>
      <c r="L1830" s="100"/>
      <c r="M1830" s="100"/>
      <c r="N1830" s="100"/>
    </row>
    <row r="1831" spans="2:14">
      <c r="B1831" s="98"/>
      <c r="C1831" s="98"/>
      <c r="D1831" s="100"/>
      <c r="E1831" s="100"/>
      <c r="F1831" s="100"/>
      <c r="H1831" s="102"/>
      <c r="I1831" s="103"/>
      <c r="J1831" s="102"/>
      <c r="L1831" s="100"/>
      <c r="M1831" s="100"/>
      <c r="N1831" s="100"/>
    </row>
    <row r="1832" spans="2:14">
      <c r="B1832" s="98"/>
      <c r="C1832" s="98"/>
      <c r="D1832" s="100"/>
      <c r="E1832" s="100"/>
      <c r="F1832" s="100"/>
      <c r="H1832" s="102"/>
      <c r="I1832" s="103"/>
      <c r="J1832" s="102"/>
      <c r="L1832" s="100"/>
      <c r="M1832" s="100"/>
      <c r="N1832" s="100"/>
    </row>
    <row r="1833" spans="2:14">
      <c r="B1833" s="98"/>
      <c r="C1833" s="98"/>
      <c r="D1833" s="100"/>
      <c r="E1833" s="100"/>
      <c r="F1833" s="100"/>
      <c r="H1833" s="102"/>
      <c r="I1833" s="103"/>
      <c r="J1833" s="102"/>
      <c r="L1833" s="100"/>
      <c r="M1833" s="100"/>
      <c r="N1833" s="100"/>
    </row>
    <row r="1834" spans="2:14">
      <c r="B1834" s="98"/>
      <c r="C1834" s="98"/>
      <c r="D1834" s="100"/>
      <c r="E1834" s="100"/>
      <c r="F1834" s="100"/>
      <c r="H1834" s="102"/>
      <c r="I1834" s="103"/>
      <c r="J1834" s="102"/>
      <c r="L1834" s="100"/>
      <c r="M1834" s="100"/>
      <c r="N1834" s="100"/>
    </row>
    <row r="1835" spans="2:14">
      <c r="B1835" s="98"/>
      <c r="C1835" s="98"/>
      <c r="D1835" s="100"/>
      <c r="E1835" s="100"/>
      <c r="F1835" s="100"/>
      <c r="H1835" s="102"/>
      <c r="I1835" s="103"/>
      <c r="J1835" s="102"/>
      <c r="L1835" s="100"/>
      <c r="M1835" s="100"/>
      <c r="N1835" s="100"/>
    </row>
    <row r="1836" spans="2:14">
      <c r="B1836" s="98"/>
      <c r="C1836" s="98"/>
      <c r="D1836" s="100"/>
      <c r="E1836" s="100"/>
      <c r="F1836" s="100"/>
      <c r="H1836" s="102"/>
      <c r="I1836" s="103"/>
      <c r="J1836" s="102"/>
      <c r="L1836" s="100"/>
      <c r="M1836" s="100"/>
      <c r="N1836" s="100"/>
    </row>
    <row r="1837" spans="2:14">
      <c r="B1837" s="98"/>
      <c r="C1837" s="98"/>
      <c r="D1837" s="100"/>
      <c r="E1837" s="100"/>
      <c r="F1837" s="100"/>
      <c r="H1837" s="102"/>
      <c r="I1837" s="103"/>
      <c r="J1837" s="102"/>
      <c r="L1837" s="100"/>
      <c r="M1837" s="100"/>
      <c r="N1837" s="100"/>
    </row>
    <row r="1838" spans="2:14">
      <c r="B1838" s="98"/>
      <c r="C1838" s="98"/>
      <c r="D1838" s="100"/>
      <c r="E1838" s="100"/>
      <c r="F1838" s="100"/>
      <c r="H1838" s="102"/>
      <c r="I1838" s="103"/>
      <c r="J1838" s="102"/>
      <c r="L1838" s="100"/>
      <c r="M1838" s="100"/>
      <c r="N1838" s="100"/>
    </row>
    <row r="1839" spans="2:14">
      <c r="B1839" s="98"/>
      <c r="C1839" s="98"/>
      <c r="D1839" s="100"/>
      <c r="E1839" s="100"/>
      <c r="F1839" s="100"/>
      <c r="H1839" s="102"/>
      <c r="I1839" s="103"/>
      <c r="J1839" s="102"/>
      <c r="L1839" s="100"/>
      <c r="M1839" s="100"/>
      <c r="N1839" s="100"/>
    </row>
    <row r="1840" spans="2:14">
      <c r="B1840" s="98"/>
      <c r="C1840" s="98"/>
      <c r="D1840" s="100"/>
      <c r="E1840" s="100"/>
      <c r="F1840" s="100"/>
      <c r="H1840" s="102"/>
      <c r="I1840" s="103"/>
      <c r="J1840" s="102"/>
      <c r="L1840" s="100"/>
      <c r="M1840" s="100"/>
      <c r="N1840" s="100"/>
    </row>
    <row r="1841" spans="2:14">
      <c r="B1841" s="98"/>
      <c r="C1841" s="98"/>
      <c r="D1841" s="100"/>
      <c r="E1841" s="100"/>
      <c r="F1841" s="100"/>
      <c r="H1841" s="102"/>
      <c r="I1841" s="103"/>
      <c r="J1841" s="102"/>
      <c r="L1841" s="100"/>
      <c r="M1841" s="100"/>
      <c r="N1841" s="100"/>
    </row>
    <row r="1842" spans="2:14">
      <c r="B1842" s="98"/>
      <c r="C1842" s="98"/>
      <c r="D1842" s="100"/>
      <c r="E1842" s="100"/>
      <c r="F1842" s="100"/>
      <c r="H1842" s="102"/>
      <c r="I1842" s="103"/>
      <c r="J1842" s="102"/>
      <c r="L1842" s="100"/>
      <c r="M1842" s="100"/>
      <c r="N1842" s="100"/>
    </row>
    <row r="1843" spans="2:14">
      <c r="B1843" s="98"/>
      <c r="C1843" s="98"/>
      <c r="D1843" s="100"/>
      <c r="E1843" s="100"/>
      <c r="F1843" s="100"/>
      <c r="H1843" s="102"/>
      <c r="I1843" s="103"/>
      <c r="J1843" s="102"/>
      <c r="L1843" s="100"/>
      <c r="M1843" s="100"/>
      <c r="N1843" s="100"/>
    </row>
    <row r="1844" spans="2:14">
      <c r="B1844" s="98"/>
      <c r="C1844" s="98"/>
      <c r="D1844" s="100"/>
      <c r="E1844" s="100"/>
      <c r="F1844" s="100"/>
      <c r="H1844" s="102"/>
      <c r="I1844" s="103"/>
      <c r="J1844" s="102"/>
      <c r="L1844" s="100"/>
      <c r="M1844" s="100"/>
      <c r="N1844" s="100"/>
    </row>
    <row r="1845" spans="2:14">
      <c r="B1845" s="98"/>
      <c r="C1845" s="98"/>
      <c r="D1845" s="100"/>
      <c r="E1845" s="100"/>
      <c r="F1845" s="100"/>
      <c r="H1845" s="102"/>
      <c r="I1845" s="103"/>
      <c r="J1845" s="102"/>
      <c r="L1845" s="100"/>
      <c r="M1845" s="100"/>
      <c r="N1845" s="100"/>
    </row>
    <row r="1846" spans="2:14">
      <c r="B1846" s="98"/>
      <c r="C1846" s="98"/>
      <c r="D1846" s="100"/>
      <c r="E1846" s="100"/>
      <c r="F1846" s="100"/>
      <c r="H1846" s="102"/>
      <c r="I1846" s="103"/>
      <c r="J1846" s="102"/>
      <c r="L1846" s="100"/>
      <c r="M1846" s="100"/>
      <c r="N1846" s="100"/>
    </row>
    <row r="1847" spans="2:14">
      <c r="B1847" s="98"/>
      <c r="C1847" s="98"/>
      <c r="D1847" s="100"/>
      <c r="E1847" s="100"/>
      <c r="F1847" s="100"/>
      <c r="H1847" s="102"/>
      <c r="I1847" s="103"/>
      <c r="J1847" s="102"/>
      <c r="L1847" s="100"/>
      <c r="M1847" s="100"/>
      <c r="N1847" s="100"/>
    </row>
    <row r="1848" spans="2:14">
      <c r="B1848" s="98"/>
      <c r="C1848" s="98"/>
      <c r="D1848" s="100"/>
      <c r="E1848" s="100"/>
      <c r="F1848" s="100"/>
      <c r="H1848" s="102"/>
      <c r="I1848" s="103"/>
      <c r="J1848" s="102"/>
      <c r="L1848" s="100"/>
      <c r="M1848" s="100"/>
      <c r="N1848" s="100"/>
    </row>
    <row r="1849" spans="2:14">
      <c r="B1849" s="98"/>
      <c r="C1849" s="98"/>
      <c r="D1849" s="100"/>
      <c r="E1849" s="100"/>
      <c r="F1849" s="100"/>
      <c r="H1849" s="102"/>
      <c r="I1849" s="103"/>
      <c r="J1849" s="102"/>
      <c r="L1849" s="100"/>
      <c r="M1849" s="100"/>
      <c r="N1849" s="100"/>
    </row>
    <row r="1850" spans="2:14">
      <c r="B1850" s="98"/>
      <c r="C1850" s="98"/>
      <c r="D1850" s="100"/>
      <c r="E1850" s="100"/>
      <c r="F1850" s="100"/>
      <c r="H1850" s="102"/>
      <c r="I1850" s="103"/>
      <c r="J1850" s="102"/>
      <c r="L1850" s="100"/>
      <c r="M1850" s="100"/>
      <c r="N1850" s="100"/>
    </row>
    <row r="1851" spans="2:14">
      <c r="B1851" s="98"/>
      <c r="C1851" s="98"/>
      <c r="D1851" s="100"/>
      <c r="E1851" s="100"/>
      <c r="F1851" s="100"/>
      <c r="H1851" s="102"/>
      <c r="I1851" s="103"/>
      <c r="J1851" s="102"/>
      <c r="L1851" s="100"/>
      <c r="M1851" s="100"/>
      <c r="N1851" s="100"/>
    </row>
    <row r="1852" spans="2:14">
      <c r="B1852" s="98"/>
      <c r="C1852" s="98"/>
      <c r="D1852" s="100"/>
      <c r="E1852" s="100"/>
      <c r="F1852" s="100"/>
      <c r="H1852" s="102"/>
      <c r="I1852" s="103"/>
      <c r="J1852" s="102"/>
      <c r="L1852" s="100"/>
      <c r="M1852" s="100"/>
      <c r="N1852" s="100"/>
    </row>
    <row r="1853" spans="2:14">
      <c r="B1853" s="98"/>
      <c r="C1853" s="98"/>
      <c r="D1853" s="100"/>
      <c r="E1853" s="100"/>
      <c r="F1853" s="100"/>
      <c r="H1853" s="102"/>
      <c r="I1853" s="103"/>
      <c r="J1853" s="102"/>
      <c r="L1853" s="100"/>
      <c r="M1853" s="100"/>
      <c r="N1853" s="100"/>
    </row>
    <row r="1854" spans="2:14">
      <c r="B1854" s="98"/>
      <c r="C1854" s="98"/>
      <c r="D1854" s="100"/>
      <c r="E1854" s="100"/>
      <c r="F1854" s="100"/>
      <c r="H1854" s="102"/>
      <c r="I1854" s="103"/>
      <c r="J1854" s="102"/>
      <c r="L1854" s="100"/>
      <c r="M1854" s="100"/>
      <c r="N1854" s="100"/>
    </row>
    <row r="1855" spans="2:14">
      <c r="B1855" s="98"/>
      <c r="C1855" s="98"/>
      <c r="D1855" s="100"/>
      <c r="E1855" s="100"/>
      <c r="F1855" s="100"/>
      <c r="H1855" s="102"/>
      <c r="I1855" s="103"/>
      <c r="J1855" s="102"/>
      <c r="L1855" s="100"/>
      <c r="M1855" s="100"/>
      <c r="N1855" s="100"/>
    </row>
    <row r="1856" spans="2:14">
      <c r="B1856" s="98"/>
      <c r="C1856" s="98"/>
      <c r="D1856" s="100"/>
      <c r="E1856" s="100"/>
      <c r="F1856" s="100"/>
      <c r="H1856" s="102"/>
      <c r="I1856" s="103"/>
      <c r="J1856" s="102"/>
      <c r="L1856" s="100"/>
      <c r="M1856" s="100"/>
      <c r="N1856" s="100"/>
    </row>
    <row r="1857" spans="2:14">
      <c r="B1857" s="98"/>
      <c r="C1857" s="98"/>
      <c r="D1857" s="100"/>
      <c r="E1857" s="100"/>
      <c r="F1857" s="100"/>
      <c r="H1857" s="102"/>
      <c r="I1857" s="103"/>
      <c r="J1857" s="102"/>
      <c r="L1857" s="100"/>
      <c r="M1857" s="100"/>
      <c r="N1857" s="100"/>
    </row>
    <row r="1858" spans="2:14">
      <c r="B1858" s="98"/>
      <c r="C1858" s="98"/>
      <c r="D1858" s="100"/>
      <c r="E1858" s="100"/>
      <c r="F1858" s="100"/>
      <c r="H1858" s="102"/>
      <c r="I1858" s="103"/>
      <c r="J1858" s="102"/>
      <c r="L1858" s="100"/>
      <c r="M1858" s="100"/>
      <c r="N1858" s="100"/>
    </row>
    <row r="1859" spans="2:14">
      <c r="B1859" s="98"/>
      <c r="C1859" s="98"/>
      <c r="D1859" s="100"/>
      <c r="E1859" s="100"/>
      <c r="F1859" s="100"/>
      <c r="H1859" s="102"/>
      <c r="I1859" s="103"/>
      <c r="J1859" s="102"/>
      <c r="L1859" s="100"/>
      <c r="M1859" s="100"/>
      <c r="N1859" s="100"/>
    </row>
    <row r="1860" spans="2:14">
      <c r="B1860" s="98"/>
      <c r="C1860" s="98"/>
      <c r="D1860" s="100"/>
      <c r="E1860" s="100"/>
      <c r="F1860" s="100"/>
      <c r="H1860" s="102"/>
      <c r="I1860" s="103"/>
      <c r="J1860" s="102"/>
      <c r="L1860" s="100"/>
      <c r="M1860" s="100"/>
      <c r="N1860" s="100"/>
    </row>
    <row r="1861" spans="2:14">
      <c r="B1861" s="98"/>
      <c r="C1861" s="98"/>
      <c r="D1861" s="100"/>
      <c r="E1861" s="100"/>
      <c r="F1861" s="100"/>
      <c r="H1861" s="102"/>
      <c r="I1861" s="103"/>
      <c r="J1861" s="102"/>
      <c r="L1861" s="100"/>
      <c r="M1861" s="100"/>
      <c r="N1861" s="100"/>
    </row>
    <row r="1862" spans="2:14">
      <c r="B1862" s="98"/>
      <c r="C1862" s="98"/>
      <c r="D1862" s="100"/>
      <c r="E1862" s="100"/>
      <c r="F1862" s="100"/>
      <c r="H1862" s="102"/>
      <c r="I1862" s="103"/>
      <c r="J1862" s="102"/>
      <c r="L1862" s="100"/>
      <c r="M1862" s="100"/>
      <c r="N1862" s="100"/>
    </row>
    <row r="1863" spans="2:14">
      <c r="B1863" s="98"/>
      <c r="C1863" s="98"/>
      <c r="D1863" s="100"/>
      <c r="E1863" s="100"/>
      <c r="F1863" s="100"/>
      <c r="H1863" s="102"/>
      <c r="I1863" s="103"/>
      <c r="J1863" s="102"/>
      <c r="L1863" s="100"/>
      <c r="M1863" s="100"/>
      <c r="N1863" s="100"/>
    </row>
    <row r="1864" spans="2:14">
      <c r="B1864" s="98"/>
      <c r="C1864" s="98"/>
      <c r="D1864" s="100"/>
      <c r="E1864" s="100"/>
      <c r="F1864" s="100"/>
      <c r="H1864" s="102"/>
      <c r="I1864" s="103"/>
      <c r="J1864" s="102"/>
      <c r="L1864" s="100"/>
      <c r="M1864" s="100"/>
      <c r="N1864" s="100"/>
    </row>
    <row r="1865" spans="2:14">
      <c r="B1865" s="98"/>
      <c r="C1865" s="98"/>
      <c r="D1865" s="100"/>
      <c r="E1865" s="100"/>
      <c r="F1865" s="100"/>
      <c r="H1865" s="102"/>
      <c r="I1865" s="103"/>
      <c r="J1865" s="102"/>
      <c r="L1865" s="100"/>
      <c r="M1865" s="100"/>
      <c r="N1865" s="100"/>
    </row>
    <row r="1866" spans="2:14">
      <c r="B1866" s="98"/>
      <c r="C1866" s="98"/>
      <c r="D1866" s="100"/>
      <c r="E1866" s="100"/>
      <c r="F1866" s="100"/>
      <c r="H1866" s="102"/>
      <c r="I1866" s="103"/>
      <c r="J1866" s="102"/>
      <c r="L1866" s="100"/>
      <c r="M1866" s="100"/>
      <c r="N1866" s="100"/>
    </row>
    <row r="1867" spans="2:14">
      <c r="B1867" s="98"/>
      <c r="C1867" s="98"/>
      <c r="D1867" s="100"/>
      <c r="E1867" s="100"/>
      <c r="F1867" s="100"/>
      <c r="H1867" s="102"/>
      <c r="I1867" s="103"/>
      <c r="J1867" s="102"/>
      <c r="L1867" s="100"/>
      <c r="M1867" s="100"/>
      <c r="N1867" s="100"/>
    </row>
    <row r="1868" spans="2:14">
      <c r="B1868" s="98"/>
      <c r="C1868" s="98"/>
      <c r="D1868" s="100"/>
      <c r="E1868" s="100"/>
      <c r="F1868" s="100"/>
      <c r="H1868" s="102"/>
      <c r="I1868" s="103"/>
      <c r="J1868" s="102"/>
      <c r="L1868" s="100"/>
      <c r="M1868" s="100"/>
      <c r="N1868" s="100"/>
    </row>
    <row r="1869" spans="2:14">
      <c r="B1869" s="98"/>
      <c r="C1869" s="98"/>
      <c r="D1869" s="100"/>
      <c r="E1869" s="100"/>
      <c r="F1869" s="100"/>
      <c r="H1869" s="102"/>
      <c r="I1869" s="103"/>
      <c r="J1869" s="102"/>
      <c r="L1869" s="100"/>
      <c r="M1869" s="100"/>
      <c r="N1869" s="100"/>
    </row>
    <row r="1870" spans="2:14">
      <c r="B1870" s="98"/>
      <c r="C1870" s="98"/>
      <c r="D1870" s="100"/>
      <c r="E1870" s="100"/>
      <c r="F1870" s="100"/>
      <c r="H1870" s="102"/>
      <c r="I1870" s="103"/>
      <c r="J1870" s="102"/>
      <c r="L1870" s="100"/>
      <c r="M1870" s="100"/>
      <c r="N1870" s="100"/>
    </row>
    <row r="1871" spans="2:14">
      <c r="B1871" s="98"/>
      <c r="C1871" s="98"/>
      <c r="D1871" s="100"/>
      <c r="E1871" s="100"/>
      <c r="F1871" s="100"/>
      <c r="H1871" s="102"/>
      <c r="I1871" s="103"/>
      <c r="J1871" s="102"/>
      <c r="L1871" s="100"/>
      <c r="M1871" s="100"/>
      <c r="N1871" s="100"/>
    </row>
    <row r="1872" spans="2:14">
      <c r="B1872" s="98"/>
      <c r="C1872" s="98"/>
      <c r="D1872" s="100"/>
      <c r="E1872" s="100"/>
      <c r="F1872" s="100"/>
      <c r="H1872" s="102"/>
      <c r="I1872" s="103"/>
      <c r="J1872" s="102"/>
      <c r="L1872" s="100"/>
      <c r="M1872" s="100"/>
      <c r="N1872" s="100"/>
    </row>
    <row r="1873" spans="2:14">
      <c r="B1873" s="98"/>
      <c r="C1873" s="98"/>
      <c r="D1873" s="100"/>
      <c r="E1873" s="100"/>
      <c r="F1873" s="100"/>
      <c r="H1873" s="102"/>
      <c r="I1873" s="103"/>
      <c r="J1873" s="102"/>
      <c r="L1873" s="100"/>
      <c r="M1873" s="100"/>
      <c r="N1873" s="100"/>
    </row>
    <row r="1874" spans="2:14">
      <c r="B1874" s="98"/>
      <c r="C1874" s="98"/>
      <c r="D1874" s="100"/>
      <c r="E1874" s="100"/>
      <c r="F1874" s="100"/>
      <c r="H1874" s="102"/>
      <c r="I1874" s="103"/>
      <c r="J1874" s="102"/>
      <c r="L1874" s="100"/>
      <c r="M1874" s="100"/>
      <c r="N1874" s="100"/>
    </row>
    <row r="1875" spans="2:14">
      <c r="B1875" s="98"/>
      <c r="C1875" s="98"/>
      <c r="D1875" s="100"/>
      <c r="E1875" s="100"/>
      <c r="F1875" s="100"/>
      <c r="H1875" s="102"/>
      <c r="I1875" s="103"/>
      <c r="J1875" s="102"/>
      <c r="L1875" s="100"/>
      <c r="M1875" s="100"/>
      <c r="N1875" s="100"/>
    </row>
    <row r="1876" spans="2:14">
      <c r="B1876" s="98"/>
      <c r="C1876" s="98"/>
      <c r="D1876" s="100"/>
      <c r="E1876" s="100"/>
      <c r="F1876" s="100"/>
      <c r="H1876" s="102"/>
      <c r="I1876" s="103"/>
      <c r="J1876" s="102"/>
      <c r="L1876" s="100"/>
      <c r="M1876" s="100"/>
      <c r="N1876" s="100"/>
    </row>
    <row r="1877" spans="2:14">
      <c r="B1877" s="98"/>
      <c r="C1877" s="98"/>
      <c r="D1877" s="100"/>
      <c r="E1877" s="100"/>
      <c r="F1877" s="100"/>
      <c r="H1877" s="102"/>
      <c r="I1877" s="103"/>
      <c r="J1877" s="102"/>
      <c r="L1877" s="100"/>
      <c r="M1877" s="100"/>
      <c r="N1877" s="100"/>
    </row>
    <row r="1878" spans="2:14">
      <c r="B1878" s="98"/>
      <c r="C1878" s="98"/>
      <c r="D1878" s="100"/>
      <c r="E1878" s="100"/>
      <c r="F1878" s="100"/>
      <c r="H1878" s="102"/>
      <c r="I1878" s="103"/>
      <c r="J1878" s="102"/>
      <c r="L1878" s="100"/>
      <c r="M1878" s="100"/>
      <c r="N1878" s="100"/>
    </row>
    <row r="1879" spans="2:14">
      <c r="B1879" s="98"/>
      <c r="C1879" s="98"/>
      <c r="D1879" s="100"/>
      <c r="E1879" s="100"/>
      <c r="F1879" s="100"/>
      <c r="H1879" s="102"/>
      <c r="I1879" s="103"/>
      <c r="J1879" s="102"/>
      <c r="L1879" s="100"/>
      <c r="M1879" s="100"/>
      <c r="N1879" s="100"/>
    </row>
    <row r="1880" spans="2:14">
      <c r="B1880" s="98"/>
      <c r="C1880" s="98"/>
      <c r="D1880" s="100"/>
      <c r="E1880" s="100"/>
      <c r="F1880" s="100"/>
      <c r="H1880" s="102"/>
      <c r="I1880" s="103"/>
      <c r="J1880" s="102"/>
      <c r="L1880" s="100"/>
      <c r="M1880" s="100"/>
      <c r="N1880" s="100"/>
    </row>
    <row r="1881" spans="2:14">
      <c r="B1881" s="98"/>
      <c r="C1881" s="98"/>
      <c r="D1881" s="100"/>
      <c r="E1881" s="100"/>
      <c r="F1881" s="100"/>
      <c r="H1881" s="102"/>
      <c r="I1881" s="103"/>
      <c r="J1881" s="102"/>
      <c r="L1881" s="100"/>
      <c r="M1881" s="100"/>
      <c r="N1881" s="100"/>
    </row>
    <row r="1882" spans="2:14">
      <c r="B1882" s="98"/>
      <c r="C1882" s="98"/>
      <c r="D1882" s="100"/>
      <c r="E1882" s="100"/>
      <c r="F1882" s="100"/>
      <c r="H1882" s="102"/>
      <c r="I1882" s="103"/>
      <c r="J1882" s="102"/>
      <c r="L1882" s="100"/>
      <c r="M1882" s="100"/>
      <c r="N1882" s="100"/>
    </row>
    <row r="1883" spans="2:14">
      <c r="B1883" s="98"/>
      <c r="C1883" s="98"/>
      <c r="D1883" s="100"/>
      <c r="E1883" s="100"/>
      <c r="F1883" s="100"/>
      <c r="H1883" s="102"/>
      <c r="I1883" s="103"/>
      <c r="J1883" s="102"/>
      <c r="L1883" s="100"/>
      <c r="M1883" s="100"/>
      <c r="N1883" s="100"/>
    </row>
    <row r="1884" spans="2:14">
      <c r="B1884" s="98"/>
      <c r="C1884" s="98"/>
      <c r="D1884" s="100"/>
      <c r="E1884" s="100"/>
      <c r="F1884" s="100"/>
      <c r="H1884" s="102"/>
      <c r="I1884" s="103"/>
      <c r="J1884" s="102"/>
      <c r="L1884" s="100"/>
      <c r="M1884" s="100"/>
      <c r="N1884" s="100"/>
    </row>
    <row r="1885" spans="2:14">
      <c r="B1885" s="98"/>
      <c r="C1885" s="98"/>
      <c r="D1885" s="100"/>
      <c r="E1885" s="100"/>
      <c r="F1885" s="100"/>
      <c r="H1885" s="102"/>
      <c r="I1885" s="103"/>
      <c r="J1885" s="102"/>
      <c r="L1885" s="100"/>
      <c r="M1885" s="100"/>
      <c r="N1885" s="100"/>
    </row>
    <row r="1886" spans="2:14">
      <c r="B1886" s="98"/>
      <c r="C1886" s="98"/>
      <c r="D1886" s="100"/>
      <c r="E1886" s="100"/>
      <c r="F1886" s="100"/>
      <c r="H1886" s="102"/>
      <c r="I1886" s="103"/>
      <c r="J1886" s="102"/>
      <c r="L1886" s="100"/>
      <c r="M1886" s="100"/>
      <c r="N1886" s="100"/>
    </row>
    <row r="1887" spans="2:14">
      <c r="B1887" s="98"/>
      <c r="C1887" s="98"/>
      <c r="D1887" s="100"/>
      <c r="E1887" s="100"/>
      <c r="F1887" s="100"/>
      <c r="H1887" s="102"/>
      <c r="I1887" s="103"/>
      <c r="J1887" s="102"/>
      <c r="L1887" s="100"/>
      <c r="M1887" s="100"/>
      <c r="N1887" s="100"/>
    </row>
    <row r="1888" spans="2:14">
      <c r="B1888" s="98"/>
      <c r="C1888" s="98"/>
      <c r="D1888" s="100"/>
      <c r="E1888" s="100"/>
      <c r="F1888" s="100"/>
      <c r="H1888" s="102"/>
      <c r="I1888" s="103"/>
      <c r="J1888" s="102"/>
      <c r="L1888" s="100"/>
      <c r="M1888" s="100"/>
      <c r="N1888" s="100"/>
    </row>
    <row r="1889" spans="2:14">
      <c r="B1889" s="98"/>
      <c r="C1889" s="98"/>
      <c r="D1889" s="100"/>
      <c r="E1889" s="100"/>
      <c r="F1889" s="100"/>
      <c r="H1889" s="102"/>
      <c r="I1889" s="103"/>
      <c r="J1889" s="102"/>
      <c r="L1889" s="100"/>
      <c r="M1889" s="100"/>
      <c r="N1889" s="100"/>
    </row>
    <row r="1890" spans="2:14">
      <c r="B1890" s="98"/>
      <c r="C1890" s="98"/>
      <c r="D1890" s="100"/>
      <c r="E1890" s="100"/>
      <c r="F1890" s="100"/>
      <c r="H1890" s="102"/>
      <c r="I1890" s="103"/>
      <c r="J1890" s="102"/>
      <c r="L1890" s="100"/>
      <c r="M1890" s="100"/>
      <c r="N1890" s="100"/>
    </row>
    <row r="1891" spans="2:14">
      <c r="B1891" s="98"/>
      <c r="C1891" s="98"/>
      <c r="D1891" s="100"/>
      <c r="E1891" s="100"/>
      <c r="F1891" s="100"/>
      <c r="H1891" s="102"/>
      <c r="I1891" s="103"/>
      <c r="J1891" s="102"/>
      <c r="L1891" s="100"/>
      <c r="M1891" s="100"/>
      <c r="N1891" s="100"/>
    </row>
    <row r="1892" spans="2:14">
      <c r="B1892" s="98"/>
      <c r="C1892" s="98"/>
      <c r="D1892" s="100"/>
      <c r="E1892" s="100"/>
      <c r="F1892" s="100"/>
      <c r="H1892" s="102"/>
      <c r="I1892" s="103"/>
      <c r="J1892" s="102"/>
      <c r="L1892" s="100"/>
      <c r="M1892" s="100"/>
      <c r="N1892" s="100"/>
    </row>
    <row r="1893" spans="2:14">
      <c r="B1893" s="98"/>
      <c r="C1893" s="98"/>
      <c r="D1893" s="100"/>
      <c r="E1893" s="100"/>
      <c r="F1893" s="100"/>
      <c r="H1893" s="102"/>
      <c r="I1893" s="103"/>
      <c r="J1893" s="102"/>
      <c r="L1893" s="100"/>
      <c r="M1893" s="100"/>
      <c r="N1893" s="100"/>
    </row>
    <row r="1894" spans="2:14">
      <c r="B1894" s="98"/>
      <c r="C1894" s="98"/>
      <c r="D1894" s="100"/>
      <c r="E1894" s="100"/>
      <c r="F1894" s="100"/>
      <c r="H1894" s="102"/>
      <c r="I1894" s="103"/>
      <c r="J1894" s="102"/>
      <c r="L1894" s="100"/>
      <c r="M1894" s="100"/>
      <c r="N1894" s="100"/>
    </row>
    <row r="1895" spans="2:14">
      <c r="B1895" s="98"/>
      <c r="C1895" s="98"/>
      <c r="D1895" s="100"/>
      <c r="E1895" s="100"/>
      <c r="F1895" s="100"/>
      <c r="H1895" s="102"/>
      <c r="I1895" s="103"/>
      <c r="J1895" s="102"/>
      <c r="L1895" s="100"/>
      <c r="M1895" s="100"/>
      <c r="N1895" s="100"/>
    </row>
    <row r="1896" spans="2:14">
      <c r="B1896" s="98"/>
      <c r="C1896" s="98"/>
      <c r="D1896" s="100"/>
      <c r="E1896" s="100"/>
      <c r="F1896" s="100"/>
      <c r="H1896" s="102"/>
      <c r="I1896" s="103"/>
      <c r="J1896" s="102"/>
      <c r="L1896" s="100"/>
      <c r="M1896" s="100"/>
      <c r="N1896" s="100"/>
    </row>
    <row r="1897" spans="2:14">
      <c r="B1897" s="98"/>
      <c r="C1897" s="98"/>
      <c r="D1897" s="100"/>
      <c r="E1897" s="100"/>
      <c r="F1897" s="100"/>
      <c r="H1897" s="102"/>
      <c r="I1897" s="103"/>
      <c r="J1897" s="102"/>
      <c r="L1897" s="100"/>
      <c r="M1897" s="100"/>
      <c r="N1897" s="100"/>
    </row>
    <row r="1898" spans="2:14">
      <c r="B1898" s="98"/>
      <c r="C1898" s="98"/>
      <c r="D1898" s="100"/>
      <c r="E1898" s="100"/>
      <c r="F1898" s="100"/>
      <c r="H1898" s="102"/>
      <c r="I1898" s="103"/>
      <c r="J1898" s="102"/>
      <c r="L1898" s="100"/>
      <c r="M1898" s="100"/>
      <c r="N1898" s="100"/>
    </row>
    <row r="1899" spans="2:14">
      <c r="B1899" s="98"/>
      <c r="C1899" s="98"/>
      <c r="D1899" s="100"/>
      <c r="E1899" s="100"/>
      <c r="F1899" s="100"/>
      <c r="H1899" s="102"/>
      <c r="I1899" s="103"/>
      <c r="J1899" s="102"/>
      <c r="L1899" s="100"/>
      <c r="M1899" s="100"/>
      <c r="N1899" s="100"/>
    </row>
    <row r="1900" spans="2:14">
      <c r="B1900" s="98"/>
      <c r="C1900" s="98"/>
      <c r="D1900" s="100"/>
      <c r="E1900" s="100"/>
      <c r="F1900" s="100"/>
      <c r="H1900" s="102"/>
      <c r="I1900" s="103"/>
      <c r="J1900" s="102"/>
      <c r="L1900" s="100"/>
      <c r="M1900" s="100"/>
      <c r="N1900" s="100"/>
    </row>
    <row r="1901" spans="2:14">
      <c r="B1901" s="98"/>
      <c r="C1901" s="98"/>
      <c r="D1901" s="100"/>
      <c r="E1901" s="100"/>
      <c r="F1901" s="100"/>
      <c r="H1901" s="102"/>
      <c r="I1901" s="103"/>
      <c r="J1901" s="102"/>
      <c r="L1901" s="100"/>
      <c r="M1901" s="100"/>
      <c r="N1901" s="100"/>
    </row>
    <row r="1902" spans="2:14">
      <c r="B1902" s="98"/>
      <c r="C1902" s="98"/>
      <c r="D1902" s="100"/>
      <c r="E1902" s="100"/>
      <c r="F1902" s="100"/>
      <c r="H1902" s="102"/>
      <c r="I1902" s="103"/>
      <c r="J1902" s="102"/>
      <c r="L1902" s="100"/>
      <c r="M1902" s="100"/>
      <c r="N1902" s="100"/>
    </row>
    <row r="1903" spans="2:14">
      <c r="B1903" s="98"/>
      <c r="C1903" s="98"/>
      <c r="D1903" s="100"/>
      <c r="E1903" s="100"/>
      <c r="F1903" s="100"/>
      <c r="H1903" s="102"/>
      <c r="I1903" s="103"/>
      <c r="J1903" s="102"/>
      <c r="L1903" s="100"/>
      <c r="M1903" s="100"/>
      <c r="N1903" s="100"/>
    </row>
    <row r="1904" spans="2:14">
      <c r="B1904" s="98"/>
      <c r="C1904" s="98"/>
      <c r="D1904" s="100"/>
      <c r="E1904" s="100"/>
      <c r="F1904" s="100"/>
      <c r="H1904" s="102"/>
      <c r="I1904" s="103"/>
      <c r="J1904" s="102"/>
      <c r="L1904" s="100"/>
      <c r="M1904" s="100"/>
      <c r="N1904" s="100"/>
    </row>
    <row r="1905" spans="2:14">
      <c r="B1905" s="98"/>
      <c r="C1905" s="98"/>
      <c r="D1905" s="100"/>
      <c r="E1905" s="100"/>
      <c r="F1905" s="100"/>
      <c r="H1905" s="102"/>
      <c r="I1905" s="103"/>
      <c r="J1905" s="102"/>
      <c r="L1905" s="100"/>
      <c r="M1905" s="100"/>
      <c r="N1905" s="100"/>
    </row>
    <row r="1906" spans="2:14">
      <c r="B1906" s="98"/>
      <c r="C1906" s="98"/>
      <c r="D1906" s="100"/>
      <c r="E1906" s="100"/>
      <c r="F1906" s="100"/>
      <c r="H1906" s="102"/>
      <c r="I1906" s="103"/>
      <c r="J1906" s="102"/>
      <c r="L1906" s="100"/>
      <c r="M1906" s="100"/>
      <c r="N1906" s="100"/>
    </row>
    <row r="1907" spans="2:14">
      <c r="B1907" s="98"/>
      <c r="C1907" s="98"/>
      <c r="D1907" s="100"/>
      <c r="E1907" s="100"/>
      <c r="F1907" s="100"/>
      <c r="H1907" s="102"/>
      <c r="I1907" s="103"/>
      <c r="J1907" s="102"/>
      <c r="L1907" s="100"/>
      <c r="M1907" s="100"/>
      <c r="N1907" s="100"/>
    </row>
    <row r="1908" spans="2:14">
      <c r="B1908" s="98"/>
      <c r="C1908" s="98"/>
      <c r="D1908" s="100"/>
      <c r="E1908" s="100"/>
      <c r="F1908" s="100"/>
      <c r="H1908" s="102"/>
      <c r="I1908" s="103"/>
      <c r="J1908" s="102"/>
      <c r="L1908" s="100"/>
      <c r="M1908" s="100"/>
      <c r="N1908" s="100"/>
    </row>
    <row r="1909" spans="2:14">
      <c r="B1909" s="98"/>
      <c r="C1909" s="98"/>
      <c r="D1909" s="100"/>
      <c r="E1909" s="100"/>
      <c r="F1909" s="100"/>
      <c r="H1909" s="102"/>
      <c r="I1909" s="103"/>
      <c r="J1909" s="102"/>
      <c r="L1909" s="100"/>
      <c r="M1909" s="100"/>
      <c r="N1909" s="100"/>
    </row>
    <row r="1910" spans="2:14">
      <c r="B1910" s="98"/>
      <c r="C1910" s="98"/>
      <c r="D1910" s="100"/>
      <c r="E1910" s="100"/>
      <c r="F1910" s="100"/>
      <c r="H1910" s="102"/>
      <c r="I1910" s="103"/>
      <c r="J1910" s="102"/>
      <c r="L1910" s="100"/>
      <c r="M1910" s="100"/>
      <c r="N1910" s="100"/>
    </row>
    <row r="1911" spans="2:14">
      <c r="B1911" s="98"/>
      <c r="C1911" s="98"/>
      <c r="D1911" s="100"/>
      <c r="E1911" s="100"/>
      <c r="F1911" s="100"/>
      <c r="H1911" s="102"/>
      <c r="I1911" s="103"/>
      <c r="J1911" s="102"/>
      <c r="L1911" s="100"/>
      <c r="M1911" s="100"/>
      <c r="N1911" s="100"/>
    </row>
    <row r="1912" spans="2:14">
      <c r="B1912" s="98"/>
      <c r="C1912" s="98"/>
      <c r="D1912" s="100"/>
      <c r="E1912" s="100"/>
      <c r="F1912" s="100"/>
      <c r="H1912" s="102"/>
      <c r="I1912" s="103"/>
      <c r="J1912" s="102"/>
      <c r="L1912" s="100"/>
      <c r="M1912" s="100"/>
      <c r="N1912" s="100"/>
    </row>
    <row r="1913" spans="2:14">
      <c r="B1913" s="98"/>
      <c r="C1913" s="98"/>
      <c r="D1913" s="100"/>
      <c r="E1913" s="100"/>
      <c r="F1913" s="100"/>
      <c r="H1913" s="102"/>
      <c r="I1913" s="103"/>
      <c r="J1913" s="102"/>
      <c r="L1913" s="100"/>
      <c r="M1913" s="100"/>
      <c r="N1913" s="100"/>
    </row>
    <row r="1914" spans="2:14">
      <c r="B1914" s="98"/>
      <c r="C1914" s="98"/>
      <c r="D1914" s="100"/>
      <c r="E1914" s="100"/>
      <c r="F1914" s="100"/>
      <c r="H1914" s="102"/>
      <c r="I1914" s="103"/>
      <c r="J1914" s="102"/>
      <c r="L1914" s="100"/>
      <c r="M1914" s="100"/>
      <c r="N1914" s="100"/>
    </row>
    <row r="1915" spans="2:14">
      <c r="B1915" s="98"/>
      <c r="C1915" s="98"/>
      <c r="D1915" s="100"/>
      <c r="E1915" s="100"/>
      <c r="F1915" s="100"/>
      <c r="H1915" s="102"/>
      <c r="I1915" s="103"/>
      <c r="J1915" s="102"/>
      <c r="L1915" s="100"/>
      <c r="M1915" s="100"/>
      <c r="N1915" s="100"/>
    </row>
    <row r="1916" spans="2:14">
      <c r="B1916" s="98"/>
      <c r="C1916" s="98"/>
      <c r="D1916" s="100"/>
      <c r="E1916" s="100"/>
      <c r="F1916" s="100"/>
      <c r="H1916" s="102"/>
      <c r="I1916" s="103"/>
      <c r="J1916" s="102"/>
      <c r="L1916" s="100"/>
      <c r="M1916" s="100"/>
      <c r="N1916" s="100"/>
    </row>
    <row r="1917" spans="2:14">
      <c r="B1917" s="98"/>
      <c r="C1917" s="98"/>
      <c r="D1917" s="100"/>
      <c r="E1917" s="100"/>
      <c r="F1917" s="100"/>
      <c r="H1917" s="102"/>
      <c r="I1917" s="103"/>
      <c r="J1917" s="102"/>
      <c r="L1917" s="100"/>
      <c r="M1917" s="100"/>
      <c r="N1917" s="100"/>
    </row>
    <row r="1918" spans="2:14">
      <c r="B1918" s="98"/>
      <c r="C1918" s="98"/>
      <c r="D1918" s="100"/>
      <c r="E1918" s="100"/>
      <c r="F1918" s="100"/>
      <c r="H1918" s="102"/>
      <c r="I1918" s="103"/>
      <c r="J1918" s="102"/>
      <c r="L1918" s="100"/>
      <c r="M1918" s="100"/>
      <c r="N1918" s="100"/>
    </row>
    <row r="1919" spans="2:14">
      <c r="B1919" s="98"/>
      <c r="C1919" s="98"/>
      <c r="D1919" s="100"/>
      <c r="E1919" s="100"/>
      <c r="F1919" s="100"/>
      <c r="H1919" s="102"/>
      <c r="I1919" s="103"/>
      <c r="J1919" s="102"/>
      <c r="L1919" s="100"/>
      <c r="M1919" s="100"/>
      <c r="N1919" s="100"/>
    </row>
    <row r="1920" spans="2:14">
      <c r="B1920" s="98"/>
      <c r="C1920" s="98"/>
      <c r="D1920" s="100"/>
      <c r="E1920" s="100"/>
      <c r="F1920" s="100"/>
      <c r="H1920" s="102"/>
      <c r="I1920" s="103"/>
      <c r="J1920" s="102"/>
      <c r="L1920" s="100"/>
      <c r="M1920" s="100"/>
      <c r="N1920" s="100"/>
    </row>
    <row r="1921" spans="2:14">
      <c r="B1921" s="98"/>
      <c r="C1921" s="98"/>
      <c r="D1921" s="100"/>
      <c r="E1921" s="100"/>
      <c r="F1921" s="100"/>
      <c r="H1921" s="102"/>
      <c r="I1921" s="103"/>
      <c r="J1921" s="102"/>
      <c r="L1921" s="100"/>
      <c r="M1921" s="100"/>
      <c r="N1921" s="100"/>
    </row>
    <row r="1922" spans="2:14">
      <c r="B1922" s="98"/>
      <c r="C1922" s="98"/>
      <c r="D1922" s="100"/>
      <c r="E1922" s="100"/>
      <c r="F1922" s="100"/>
      <c r="H1922" s="102"/>
      <c r="I1922" s="103"/>
      <c r="J1922" s="102"/>
      <c r="L1922" s="100"/>
      <c r="M1922" s="100"/>
      <c r="N1922" s="100"/>
    </row>
    <row r="1923" spans="2:14">
      <c r="B1923" s="98"/>
      <c r="C1923" s="98"/>
      <c r="D1923" s="100"/>
      <c r="E1923" s="100"/>
      <c r="F1923" s="100"/>
      <c r="H1923" s="102"/>
      <c r="I1923" s="103"/>
      <c r="J1923" s="102"/>
      <c r="L1923" s="100"/>
      <c r="M1923" s="100"/>
      <c r="N1923" s="100"/>
    </row>
    <row r="1924" spans="2:14">
      <c r="B1924" s="98"/>
      <c r="C1924" s="98"/>
      <c r="D1924" s="100"/>
      <c r="E1924" s="100"/>
      <c r="F1924" s="100"/>
      <c r="H1924" s="102"/>
      <c r="I1924" s="103"/>
      <c r="J1924" s="102"/>
      <c r="L1924" s="100"/>
      <c r="M1924" s="100"/>
      <c r="N1924" s="100"/>
    </row>
    <row r="1925" spans="2:14">
      <c r="B1925" s="98"/>
      <c r="C1925" s="98"/>
      <c r="D1925" s="100"/>
      <c r="E1925" s="100"/>
      <c r="F1925" s="100"/>
      <c r="H1925" s="102"/>
      <c r="I1925" s="103"/>
      <c r="J1925" s="102"/>
      <c r="L1925" s="100"/>
      <c r="M1925" s="100"/>
      <c r="N1925" s="100"/>
    </row>
    <row r="1926" spans="2:14">
      <c r="B1926" s="98"/>
      <c r="C1926" s="98"/>
      <c r="D1926" s="100"/>
      <c r="E1926" s="100"/>
      <c r="F1926" s="100"/>
      <c r="H1926" s="102"/>
      <c r="I1926" s="103"/>
      <c r="J1926" s="102"/>
      <c r="L1926" s="100"/>
      <c r="M1926" s="100"/>
      <c r="N1926" s="100"/>
    </row>
    <row r="1927" spans="2:14">
      <c r="B1927" s="98"/>
      <c r="C1927" s="98"/>
      <c r="D1927" s="100"/>
      <c r="E1927" s="100"/>
      <c r="F1927" s="100"/>
      <c r="H1927" s="102"/>
      <c r="I1927" s="103"/>
      <c r="J1927" s="102"/>
      <c r="L1927" s="100"/>
      <c r="M1927" s="100"/>
      <c r="N1927" s="100"/>
    </row>
    <row r="1928" spans="2:14">
      <c r="B1928" s="98"/>
      <c r="C1928" s="98"/>
      <c r="D1928" s="100"/>
      <c r="E1928" s="100"/>
      <c r="F1928" s="100"/>
      <c r="H1928" s="102"/>
      <c r="I1928" s="103"/>
      <c r="J1928" s="102"/>
      <c r="L1928" s="100"/>
      <c r="M1928" s="100"/>
      <c r="N1928" s="100"/>
    </row>
    <row r="1929" spans="2:14">
      <c r="B1929" s="98"/>
      <c r="C1929" s="98"/>
      <c r="D1929" s="100"/>
      <c r="E1929" s="100"/>
      <c r="F1929" s="100"/>
      <c r="H1929" s="102"/>
      <c r="I1929" s="103"/>
      <c r="J1929" s="102"/>
      <c r="L1929" s="100"/>
      <c r="M1929" s="100"/>
      <c r="N1929" s="100"/>
    </row>
    <row r="1930" spans="2:14">
      <c r="B1930" s="98"/>
      <c r="C1930" s="98"/>
      <c r="D1930" s="100"/>
      <c r="E1930" s="100"/>
      <c r="F1930" s="100"/>
      <c r="H1930" s="102"/>
      <c r="I1930" s="103"/>
      <c r="J1930" s="102"/>
      <c r="L1930" s="100"/>
      <c r="M1930" s="100"/>
      <c r="N1930" s="100"/>
    </row>
    <row r="1931" spans="2:14">
      <c r="B1931" s="98"/>
      <c r="C1931" s="98"/>
      <c r="D1931" s="100"/>
      <c r="E1931" s="100"/>
      <c r="F1931" s="100"/>
      <c r="H1931" s="102"/>
      <c r="I1931" s="103"/>
      <c r="J1931" s="102"/>
      <c r="L1931" s="100"/>
      <c r="M1931" s="100"/>
      <c r="N1931" s="100"/>
    </row>
    <row r="1932" spans="2:14">
      <c r="B1932" s="98"/>
      <c r="C1932" s="98"/>
      <c r="D1932" s="100"/>
      <c r="E1932" s="100"/>
      <c r="F1932" s="100"/>
      <c r="H1932" s="102"/>
      <c r="I1932" s="103"/>
      <c r="J1932" s="102"/>
      <c r="L1932" s="100"/>
      <c r="M1932" s="100"/>
      <c r="N1932" s="100"/>
    </row>
    <row r="1933" spans="2:14">
      <c r="B1933" s="98"/>
      <c r="C1933" s="98"/>
      <c r="D1933" s="100"/>
      <c r="E1933" s="100"/>
      <c r="F1933" s="100"/>
      <c r="H1933" s="102"/>
      <c r="I1933" s="103"/>
      <c r="J1933" s="102"/>
      <c r="L1933" s="100"/>
      <c r="M1933" s="100"/>
      <c r="N1933" s="100"/>
    </row>
    <row r="1934" spans="2:14">
      <c r="B1934" s="98"/>
      <c r="C1934" s="98"/>
      <c r="D1934" s="100"/>
      <c r="E1934" s="100"/>
      <c r="F1934" s="100"/>
      <c r="H1934" s="102"/>
      <c r="I1934" s="103"/>
      <c r="J1934" s="102"/>
      <c r="L1934" s="100"/>
      <c r="M1934" s="100"/>
      <c r="N1934" s="100"/>
    </row>
    <row r="1935" spans="2:14">
      <c r="B1935" s="98"/>
      <c r="C1935" s="98"/>
      <c r="D1935" s="100"/>
      <c r="E1935" s="100"/>
      <c r="F1935" s="100"/>
      <c r="H1935" s="102"/>
      <c r="I1935" s="103"/>
      <c r="J1935" s="102"/>
      <c r="L1935" s="100"/>
      <c r="M1935" s="100"/>
      <c r="N1935" s="100"/>
    </row>
    <row r="1936" spans="2:14">
      <c r="B1936" s="98"/>
      <c r="C1936" s="98"/>
      <c r="D1936" s="100"/>
      <c r="E1936" s="100"/>
      <c r="F1936" s="100"/>
      <c r="H1936" s="102"/>
      <c r="I1936" s="103"/>
      <c r="J1936" s="102"/>
      <c r="L1936" s="100"/>
      <c r="M1936" s="100"/>
      <c r="N1936" s="100"/>
    </row>
    <row r="1937" spans="2:14">
      <c r="B1937" s="98"/>
      <c r="C1937" s="98"/>
      <c r="D1937" s="100"/>
      <c r="E1937" s="100"/>
      <c r="F1937" s="100"/>
      <c r="H1937" s="102"/>
      <c r="I1937" s="103"/>
      <c r="J1937" s="102"/>
      <c r="L1937" s="100"/>
      <c r="M1937" s="100"/>
      <c r="N1937" s="100"/>
    </row>
    <row r="1938" spans="2:14">
      <c r="B1938" s="98"/>
      <c r="C1938" s="98"/>
      <c r="D1938" s="100"/>
      <c r="E1938" s="100"/>
      <c r="F1938" s="100"/>
      <c r="H1938" s="102"/>
      <c r="I1938" s="103"/>
      <c r="J1938" s="102"/>
      <c r="L1938" s="100"/>
      <c r="M1938" s="100"/>
      <c r="N1938" s="100"/>
    </row>
    <row r="1939" spans="2:14">
      <c r="B1939" s="98"/>
      <c r="C1939" s="98"/>
      <c r="D1939" s="100"/>
      <c r="E1939" s="100"/>
      <c r="F1939" s="100"/>
      <c r="H1939" s="102"/>
      <c r="I1939" s="103"/>
      <c r="J1939" s="102"/>
      <c r="L1939" s="100"/>
      <c r="M1939" s="100"/>
      <c r="N1939" s="100"/>
    </row>
    <row r="1940" spans="2:14">
      <c r="B1940" s="98"/>
      <c r="C1940" s="98"/>
      <c r="D1940" s="100"/>
      <c r="E1940" s="100"/>
      <c r="F1940" s="100"/>
      <c r="H1940" s="102"/>
      <c r="I1940" s="103"/>
      <c r="J1940" s="102"/>
      <c r="L1940" s="100"/>
      <c r="M1940" s="100"/>
      <c r="N1940" s="100"/>
    </row>
    <row r="1941" spans="2:14">
      <c r="B1941" s="98"/>
      <c r="C1941" s="98"/>
      <c r="D1941" s="100"/>
      <c r="E1941" s="100"/>
      <c r="F1941" s="100"/>
      <c r="H1941" s="102"/>
      <c r="I1941" s="103"/>
      <c r="J1941" s="102"/>
      <c r="L1941" s="100"/>
      <c r="M1941" s="100"/>
      <c r="N1941" s="100"/>
    </row>
    <row r="1942" spans="2:14">
      <c r="B1942" s="98"/>
      <c r="C1942" s="98"/>
      <c r="D1942" s="100"/>
      <c r="E1942" s="100"/>
      <c r="F1942" s="100"/>
      <c r="H1942" s="102"/>
      <c r="I1942" s="103"/>
      <c r="J1942" s="102"/>
      <c r="L1942" s="100"/>
      <c r="M1942" s="100"/>
      <c r="N1942" s="100"/>
    </row>
    <row r="1943" spans="2:14">
      <c r="B1943" s="98"/>
      <c r="C1943" s="98"/>
      <c r="D1943" s="100"/>
      <c r="E1943" s="100"/>
      <c r="F1943" s="100"/>
      <c r="H1943" s="102"/>
      <c r="I1943" s="103"/>
      <c r="J1943" s="102"/>
      <c r="L1943" s="100"/>
      <c r="M1943" s="100"/>
      <c r="N1943" s="100"/>
    </row>
    <row r="1944" spans="2:14">
      <c r="B1944" s="98"/>
      <c r="C1944" s="98"/>
      <c r="D1944" s="100"/>
      <c r="E1944" s="100"/>
      <c r="F1944" s="100"/>
      <c r="H1944" s="102"/>
      <c r="I1944" s="103"/>
      <c r="J1944" s="102"/>
      <c r="L1944" s="100"/>
      <c r="M1944" s="100"/>
      <c r="N1944" s="100"/>
    </row>
    <row r="1945" spans="2:14">
      <c r="B1945" s="98"/>
      <c r="C1945" s="98"/>
      <c r="D1945" s="100"/>
      <c r="E1945" s="100"/>
      <c r="F1945" s="100"/>
      <c r="H1945" s="102"/>
      <c r="I1945" s="103"/>
      <c r="J1945" s="102"/>
      <c r="L1945" s="100"/>
      <c r="M1945" s="100"/>
      <c r="N1945" s="100"/>
    </row>
    <row r="1946" spans="2:14">
      <c r="B1946" s="98"/>
      <c r="C1946" s="98"/>
      <c r="D1946" s="100"/>
      <c r="E1946" s="100"/>
      <c r="F1946" s="100"/>
      <c r="H1946" s="102"/>
      <c r="I1946" s="103"/>
      <c r="J1946" s="102"/>
      <c r="L1946" s="100"/>
      <c r="M1946" s="100"/>
      <c r="N1946" s="100"/>
    </row>
    <row r="1947" spans="2:14">
      <c r="B1947" s="98"/>
      <c r="C1947" s="98"/>
      <c r="D1947" s="100"/>
      <c r="E1947" s="100"/>
      <c r="F1947" s="100"/>
      <c r="H1947" s="102"/>
      <c r="I1947" s="103"/>
      <c r="J1947" s="102"/>
      <c r="L1947" s="100"/>
      <c r="M1947" s="100"/>
      <c r="N1947" s="100"/>
    </row>
    <row r="1948" spans="2:14">
      <c r="B1948" s="98"/>
      <c r="C1948" s="98"/>
      <c r="D1948" s="100"/>
      <c r="E1948" s="100"/>
      <c r="F1948" s="100"/>
      <c r="H1948" s="102"/>
      <c r="I1948" s="103"/>
      <c r="J1948" s="102"/>
      <c r="L1948" s="100"/>
      <c r="M1948" s="100"/>
      <c r="N1948" s="100"/>
    </row>
    <row r="1949" spans="2:14">
      <c r="B1949" s="98"/>
      <c r="C1949" s="98"/>
      <c r="D1949" s="100"/>
      <c r="E1949" s="100"/>
      <c r="F1949" s="100"/>
      <c r="H1949" s="102"/>
      <c r="I1949" s="103"/>
      <c r="J1949" s="102"/>
      <c r="L1949" s="100"/>
      <c r="M1949" s="100"/>
      <c r="N1949" s="100"/>
    </row>
    <row r="1950" spans="2:14">
      <c r="B1950" s="98"/>
      <c r="C1950" s="98"/>
      <c r="D1950" s="100"/>
      <c r="E1950" s="100"/>
      <c r="F1950" s="100"/>
      <c r="H1950" s="102"/>
      <c r="I1950" s="103"/>
      <c r="J1950" s="102"/>
      <c r="L1950" s="100"/>
      <c r="M1950" s="100"/>
      <c r="N1950" s="100"/>
    </row>
    <row r="1951" spans="2:14">
      <c r="B1951" s="98"/>
      <c r="C1951" s="98"/>
      <c r="D1951" s="100"/>
      <c r="E1951" s="100"/>
      <c r="F1951" s="100"/>
      <c r="H1951" s="102"/>
      <c r="I1951" s="103"/>
      <c r="J1951" s="102"/>
      <c r="L1951" s="100"/>
      <c r="M1951" s="100"/>
      <c r="N1951" s="100"/>
    </row>
    <row r="1952" spans="2:14">
      <c r="B1952" s="98"/>
      <c r="C1952" s="98"/>
      <c r="D1952" s="100"/>
      <c r="E1952" s="100"/>
      <c r="F1952" s="100"/>
      <c r="H1952" s="102"/>
      <c r="I1952" s="103"/>
      <c r="J1952" s="102"/>
      <c r="L1952" s="100"/>
      <c r="M1952" s="100"/>
      <c r="N1952" s="100"/>
    </row>
    <row r="1953" spans="2:14">
      <c r="B1953" s="98"/>
      <c r="C1953" s="98"/>
      <c r="D1953" s="100"/>
      <c r="E1953" s="100"/>
      <c r="F1953" s="100"/>
      <c r="H1953" s="102"/>
      <c r="I1953" s="103"/>
      <c r="J1953" s="102"/>
      <c r="L1953" s="100"/>
      <c r="M1953" s="100"/>
      <c r="N1953" s="100"/>
    </row>
    <row r="1954" spans="2:14">
      <c r="B1954" s="98"/>
      <c r="C1954" s="98"/>
      <c r="D1954" s="100"/>
      <c r="E1954" s="100"/>
      <c r="F1954" s="100"/>
      <c r="H1954" s="102"/>
      <c r="I1954" s="103"/>
      <c r="J1954" s="102"/>
      <c r="L1954" s="100"/>
      <c r="M1954" s="100"/>
      <c r="N1954" s="100"/>
    </row>
    <row r="1955" spans="2:14">
      <c r="B1955" s="98"/>
      <c r="C1955" s="98"/>
      <c r="D1955" s="100"/>
      <c r="E1955" s="100"/>
      <c r="F1955" s="100"/>
      <c r="H1955" s="102"/>
      <c r="I1955" s="103"/>
      <c r="J1955" s="102"/>
      <c r="L1955" s="100"/>
      <c r="M1955" s="100"/>
      <c r="N1955" s="100"/>
    </row>
    <row r="1956" spans="2:14">
      <c r="B1956" s="98"/>
      <c r="C1956" s="98"/>
      <c r="D1956" s="100"/>
      <c r="E1956" s="100"/>
      <c r="F1956" s="100"/>
      <c r="H1956" s="102"/>
      <c r="I1956" s="103"/>
      <c r="J1956" s="102"/>
      <c r="L1956" s="100"/>
      <c r="M1956" s="100"/>
      <c r="N1956" s="100"/>
    </row>
    <row r="1957" spans="2:14">
      <c r="B1957" s="98"/>
      <c r="C1957" s="98"/>
      <c r="D1957" s="100"/>
      <c r="E1957" s="100"/>
      <c r="F1957" s="100"/>
      <c r="H1957" s="102"/>
      <c r="I1957" s="103"/>
      <c r="J1957" s="102"/>
      <c r="L1957" s="100"/>
      <c r="M1957" s="100"/>
      <c r="N1957" s="100"/>
    </row>
    <row r="1958" spans="2:14">
      <c r="B1958" s="98"/>
      <c r="C1958" s="98"/>
      <c r="D1958" s="100"/>
      <c r="E1958" s="100"/>
      <c r="F1958" s="100"/>
      <c r="H1958" s="102"/>
      <c r="I1958" s="103"/>
      <c r="J1958" s="102"/>
      <c r="L1958" s="100"/>
      <c r="M1958" s="100"/>
      <c r="N1958" s="100"/>
    </row>
    <row r="1959" spans="2:14">
      <c r="B1959" s="98"/>
      <c r="C1959" s="98"/>
      <c r="D1959" s="100"/>
      <c r="E1959" s="100"/>
      <c r="F1959" s="100"/>
      <c r="H1959" s="102"/>
      <c r="I1959" s="103"/>
      <c r="J1959" s="102"/>
      <c r="L1959" s="100"/>
      <c r="M1959" s="100"/>
      <c r="N1959" s="100"/>
    </row>
    <row r="1960" spans="2:14">
      <c r="B1960" s="98"/>
      <c r="C1960" s="98"/>
      <c r="D1960" s="100"/>
      <c r="E1960" s="100"/>
      <c r="F1960" s="100"/>
      <c r="H1960" s="102"/>
      <c r="I1960" s="103"/>
      <c r="J1960" s="102"/>
      <c r="L1960" s="100"/>
      <c r="M1960" s="100"/>
      <c r="N1960" s="100"/>
    </row>
    <row r="1961" spans="2:14">
      <c r="B1961" s="98"/>
      <c r="C1961" s="98"/>
      <c r="D1961" s="100"/>
      <c r="E1961" s="100"/>
      <c r="F1961" s="100"/>
      <c r="H1961" s="102"/>
      <c r="I1961" s="103"/>
      <c r="J1961" s="102"/>
      <c r="L1961" s="100"/>
      <c r="M1961" s="100"/>
      <c r="N1961" s="100"/>
    </row>
    <row r="1962" spans="2:14">
      <c r="B1962" s="98"/>
      <c r="C1962" s="98"/>
      <c r="D1962" s="100"/>
      <c r="E1962" s="100"/>
      <c r="F1962" s="100"/>
      <c r="H1962" s="102"/>
      <c r="I1962" s="103"/>
      <c r="J1962" s="102"/>
      <c r="L1962" s="100"/>
      <c r="M1962" s="100"/>
      <c r="N1962" s="100"/>
    </row>
    <row r="1963" spans="2:14">
      <c r="B1963" s="98"/>
      <c r="C1963" s="98"/>
      <c r="D1963" s="100"/>
      <c r="E1963" s="100"/>
      <c r="F1963" s="100"/>
      <c r="H1963" s="102"/>
      <c r="I1963" s="103"/>
      <c r="J1963" s="102"/>
      <c r="L1963" s="100"/>
      <c r="M1963" s="100"/>
      <c r="N1963" s="100"/>
    </row>
    <row r="1964" spans="2:14">
      <c r="B1964" s="98"/>
      <c r="C1964" s="98"/>
      <c r="D1964" s="100"/>
      <c r="E1964" s="100"/>
      <c r="F1964" s="100"/>
      <c r="H1964" s="102"/>
      <c r="I1964" s="103"/>
      <c r="J1964" s="102"/>
      <c r="L1964" s="100"/>
      <c r="M1964" s="100"/>
      <c r="N1964" s="100"/>
    </row>
    <row r="1965" spans="2:14">
      <c r="B1965" s="98"/>
      <c r="C1965" s="98"/>
      <c r="D1965" s="100"/>
      <c r="E1965" s="100"/>
      <c r="F1965" s="100"/>
      <c r="H1965" s="102"/>
      <c r="I1965" s="103"/>
      <c r="J1965" s="102"/>
      <c r="L1965" s="100"/>
      <c r="M1965" s="100"/>
      <c r="N1965" s="100"/>
    </row>
    <row r="1966" spans="2:14">
      <c r="B1966" s="98"/>
      <c r="C1966" s="98"/>
      <c r="D1966" s="100"/>
      <c r="E1966" s="100"/>
      <c r="F1966" s="100"/>
      <c r="H1966" s="102"/>
      <c r="I1966" s="103"/>
      <c r="J1966" s="102"/>
      <c r="L1966" s="100"/>
      <c r="M1966" s="100"/>
      <c r="N1966" s="100"/>
    </row>
    <row r="1967" spans="2:14">
      <c r="B1967" s="98"/>
      <c r="C1967" s="98"/>
      <c r="D1967" s="100"/>
      <c r="E1967" s="100"/>
      <c r="F1967" s="100"/>
      <c r="H1967" s="102"/>
      <c r="I1967" s="103"/>
      <c r="J1967" s="102"/>
      <c r="L1967" s="100"/>
      <c r="M1967" s="100"/>
      <c r="N1967" s="100"/>
    </row>
    <row r="1968" spans="2:14">
      <c r="B1968" s="98"/>
      <c r="C1968" s="98"/>
      <c r="D1968" s="100"/>
      <c r="E1968" s="100"/>
      <c r="F1968" s="100"/>
      <c r="H1968" s="102"/>
      <c r="I1968" s="103"/>
      <c r="J1968" s="102"/>
      <c r="L1968" s="100"/>
      <c r="M1968" s="100"/>
      <c r="N1968" s="100"/>
    </row>
    <row r="1969" spans="2:14">
      <c r="B1969" s="98"/>
      <c r="C1969" s="98"/>
      <c r="D1969" s="100"/>
      <c r="E1969" s="100"/>
      <c r="F1969" s="100"/>
      <c r="H1969" s="102"/>
      <c r="I1969" s="103"/>
      <c r="J1969" s="102"/>
      <c r="L1969" s="100"/>
      <c r="M1969" s="100"/>
      <c r="N1969" s="100"/>
    </row>
    <row r="1970" spans="2:14">
      <c r="B1970" s="98"/>
      <c r="C1970" s="98"/>
      <c r="D1970" s="100"/>
      <c r="E1970" s="100"/>
      <c r="F1970" s="100"/>
      <c r="H1970" s="102"/>
      <c r="I1970" s="103"/>
      <c r="J1970" s="102"/>
      <c r="L1970" s="100"/>
      <c r="M1970" s="100"/>
      <c r="N1970" s="100"/>
    </row>
    <row r="1971" spans="2:14">
      <c r="B1971" s="98"/>
      <c r="C1971" s="98"/>
      <c r="D1971" s="100"/>
      <c r="E1971" s="100"/>
      <c r="F1971" s="100"/>
      <c r="H1971" s="102"/>
      <c r="I1971" s="103"/>
      <c r="J1971" s="102"/>
      <c r="L1971" s="100"/>
      <c r="M1971" s="100"/>
      <c r="N1971" s="100"/>
    </row>
    <row r="1972" spans="2:14">
      <c r="B1972" s="98"/>
      <c r="C1972" s="98"/>
      <c r="D1972" s="100"/>
      <c r="E1972" s="100"/>
      <c r="F1972" s="100"/>
      <c r="H1972" s="102"/>
      <c r="I1972" s="103"/>
      <c r="J1972" s="102"/>
      <c r="L1972" s="100"/>
      <c r="M1972" s="100"/>
      <c r="N1972" s="100"/>
    </row>
    <row r="1973" spans="2:14">
      <c r="B1973" s="98"/>
      <c r="C1973" s="98"/>
      <c r="D1973" s="100"/>
      <c r="E1973" s="100"/>
      <c r="F1973" s="100"/>
      <c r="H1973" s="102"/>
      <c r="I1973" s="103"/>
      <c r="J1973" s="102"/>
      <c r="L1973" s="100"/>
      <c r="M1973" s="100"/>
      <c r="N1973" s="100"/>
    </row>
    <row r="1974" spans="2:14">
      <c r="B1974" s="98"/>
      <c r="C1974" s="98"/>
      <c r="D1974" s="100"/>
      <c r="E1974" s="100"/>
      <c r="F1974" s="100"/>
      <c r="H1974" s="102"/>
      <c r="I1974" s="103"/>
      <c r="J1974" s="102"/>
      <c r="L1974" s="100"/>
      <c r="M1974" s="100"/>
      <c r="N1974" s="100"/>
    </row>
    <row r="1975" spans="2:14">
      <c r="B1975" s="98"/>
      <c r="C1975" s="98"/>
      <c r="D1975" s="100"/>
      <c r="E1975" s="100"/>
      <c r="F1975" s="100"/>
      <c r="H1975" s="102"/>
      <c r="I1975" s="103"/>
      <c r="J1975" s="102"/>
      <c r="L1975" s="100"/>
      <c r="M1975" s="100"/>
      <c r="N1975" s="100"/>
    </row>
    <row r="1976" spans="2:14">
      <c r="B1976" s="98"/>
      <c r="C1976" s="98"/>
      <c r="D1976" s="100"/>
      <c r="E1976" s="100"/>
      <c r="F1976" s="100"/>
      <c r="H1976" s="102"/>
      <c r="I1976" s="103"/>
      <c r="J1976" s="102"/>
      <c r="L1976" s="100"/>
      <c r="M1976" s="100"/>
      <c r="N1976" s="100"/>
    </row>
    <row r="1977" spans="2:14">
      <c r="B1977" s="98"/>
      <c r="C1977" s="98"/>
      <c r="D1977" s="100"/>
      <c r="E1977" s="100"/>
      <c r="F1977" s="100"/>
      <c r="H1977" s="102"/>
      <c r="I1977" s="103"/>
      <c r="J1977" s="102"/>
      <c r="L1977" s="100"/>
      <c r="M1977" s="100"/>
      <c r="N1977" s="100"/>
    </row>
    <row r="1978" spans="2:14">
      <c r="B1978" s="98"/>
      <c r="C1978" s="98"/>
      <c r="D1978" s="100"/>
      <c r="E1978" s="100"/>
      <c r="F1978" s="100"/>
      <c r="H1978" s="102"/>
      <c r="I1978" s="103"/>
      <c r="J1978" s="102"/>
      <c r="L1978" s="100"/>
      <c r="M1978" s="100"/>
      <c r="N1978" s="100"/>
    </row>
    <row r="1979" spans="2:14">
      <c r="B1979" s="98"/>
      <c r="C1979" s="98"/>
      <c r="D1979" s="100"/>
      <c r="E1979" s="100"/>
      <c r="F1979" s="100"/>
      <c r="H1979" s="102"/>
      <c r="I1979" s="103"/>
      <c r="J1979" s="102"/>
      <c r="L1979" s="100"/>
      <c r="M1979" s="100"/>
      <c r="N1979" s="100"/>
    </row>
    <row r="1980" spans="2:14">
      <c r="B1980" s="98"/>
      <c r="C1980" s="98"/>
      <c r="D1980" s="100"/>
      <c r="E1980" s="100"/>
      <c r="F1980" s="100"/>
      <c r="H1980" s="102"/>
      <c r="I1980" s="103"/>
      <c r="J1980" s="102"/>
      <c r="L1980" s="100"/>
      <c r="M1980" s="100"/>
      <c r="N1980" s="100"/>
    </row>
    <row r="1981" spans="2:14">
      <c r="B1981" s="98"/>
      <c r="C1981" s="98"/>
      <c r="D1981" s="100"/>
      <c r="E1981" s="100"/>
      <c r="F1981" s="100"/>
      <c r="H1981" s="102"/>
      <c r="I1981" s="103"/>
      <c r="J1981" s="102"/>
      <c r="L1981" s="100"/>
      <c r="M1981" s="100"/>
      <c r="N1981" s="100"/>
    </row>
    <row r="1982" spans="2:14">
      <c r="B1982" s="98"/>
      <c r="C1982" s="98"/>
      <c r="D1982" s="100"/>
      <c r="E1982" s="100"/>
      <c r="F1982" s="100"/>
      <c r="H1982" s="102"/>
      <c r="I1982" s="103"/>
      <c r="J1982" s="102"/>
      <c r="L1982" s="100"/>
      <c r="M1982" s="100"/>
      <c r="N1982" s="100"/>
    </row>
    <row r="1983" spans="2:14">
      <c r="B1983" s="98"/>
      <c r="C1983" s="98"/>
      <c r="D1983" s="100"/>
      <c r="E1983" s="100"/>
      <c r="F1983" s="100"/>
      <c r="H1983" s="102"/>
      <c r="I1983" s="103"/>
      <c r="J1983" s="102"/>
      <c r="L1983" s="100"/>
      <c r="M1983" s="100"/>
      <c r="N1983" s="100"/>
    </row>
    <row r="1984" spans="2:14">
      <c r="B1984" s="98"/>
      <c r="C1984" s="98"/>
      <c r="D1984" s="100"/>
      <c r="E1984" s="100"/>
      <c r="F1984" s="100"/>
      <c r="H1984" s="102"/>
      <c r="I1984" s="103"/>
      <c r="J1984" s="102"/>
      <c r="L1984" s="100"/>
      <c r="M1984" s="100"/>
      <c r="N1984" s="100"/>
    </row>
    <row r="1985" spans="2:14">
      <c r="B1985" s="98"/>
      <c r="C1985" s="98"/>
      <c r="D1985" s="100"/>
      <c r="E1985" s="100"/>
      <c r="F1985" s="100"/>
      <c r="H1985" s="102"/>
      <c r="I1985" s="103"/>
      <c r="J1985" s="102"/>
      <c r="L1985" s="100"/>
      <c r="M1985" s="100"/>
      <c r="N1985" s="100"/>
    </row>
    <row r="1986" spans="2:14">
      <c r="B1986" s="98"/>
      <c r="C1986" s="98"/>
      <c r="D1986" s="100"/>
      <c r="E1986" s="100"/>
      <c r="F1986" s="100"/>
      <c r="H1986" s="102"/>
      <c r="I1986" s="103"/>
      <c r="J1986" s="102"/>
      <c r="L1986" s="100"/>
      <c r="M1986" s="100"/>
      <c r="N1986" s="100"/>
    </row>
    <row r="1987" spans="2:14">
      <c r="B1987" s="98"/>
      <c r="C1987" s="98"/>
      <c r="D1987" s="100"/>
      <c r="E1987" s="100"/>
      <c r="F1987" s="100"/>
      <c r="H1987" s="102"/>
      <c r="I1987" s="103"/>
      <c r="J1987" s="102"/>
      <c r="L1987" s="100"/>
      <c r="M1987" s="100"/>
      <c r="N1987" s="100"/>
    </row>
    <row r="1988" spans="2:14">
      <c r="B1988" s="98"/>
      <c r="C1988" s="98"/>
      <c r="D1988" s="100"/>
      <c r="E1988" s="100"/>
      <c r="F1988" s="100"/>
      <c r="H1988" s="102"/>
      <c r="I1988" s="103"/>
      <c r="J1988" s="102"/>
      <c r="L1988" s="100"/>
      <c r="M1988" s="100"/>
      <c r="N1988" s="100"/>
    </row>
    <row r="1989" spans="2:14">
      <c r="B1989" s="98"/>
      <c r="C1989" s="98"/>
      <c r="D1989" s="100"/>
      <c r="E1989" s="100"/>
      <c r="F1989" s="100"/>
      <c r="H1989" s="102"/>
      <c r="I1989" s="103"/>
      <c r="J1989" s="102"/>
      <c r="L1989" s="100"/>
      <c r="M1989" s="100"/>
      <c r="N1989" s="100"/>
    </row>
    <row r="1990" spans="2:14">
      <c r="B1990" s="98"/>
      <c r="C1990" s="98"/>
      <c r="D1990" s="100"/>
      <c r="E1990" s="100"/>
      <c r="F1990" s="100"/>
      <c r="H1990" s="102"/>
      <c r="I1990" s="103"/>
      <c r="J1990" s="102"/>
      <c r="L1990" s="100"/>
      <c r="M1990" s="100"/>
      <c r="N1990" s="100"/>
    </row>
    <row r="1991" spans="2:14">
      <c r="B1991" s="98"/>
      <c r="C1991" s="98"/>
      <c r="D1991" s="100"/>
      <c r="E1991" s="100"/>
      <c r="F1991" s="100"/>
      <c r="H1991" s="102"/>
      <c r="I1991" s="103"/>
      <c r="J1991" s="102"/>
      <c r="L1991" s="100"/>
      <c r="M1991" s="100"/>
      <c r="N1991" s="100"/>
    </row>
    <row r="1992" spans="2:14">
      <c r="B1992" s="98"/>
      <c r="C1992" s="98"/>
      <c r="D1992" s="100"/>
      <c r="E1992" s="100"/>
      <c r="F1992" s="100"/>
      <c r="H1992" s="102"/>
      <c r="I1992" s="103"/>
      <c r="J1992" s="102"/>
      <c r="L1992" s="100"/>
      <c r="M1992" s="100"/>
      <c r="N1992" s="100"/>
    </row>
    <row r="1993" spans="2:14">
      <c r="B1993" s="98"/>
      <c r="C1993" s="98"/>
      <c r="D1993" s="100"/>
      <c r="E1993" s="100"/>
      <c r="F1993" s="100"/>
      <c r="H1993" s="102"/>
      <c r="I1993" s="103"/>
      <c r="J1993" s="102"/>
      <c r="L1993" s="100"/>
      <c r="M1993" s="100"/>
      <c r="N1993" s="100"/>
    </row>
    <row r="1994" spans="2:14">
      <c r="B1994" s="98"/>
      <c r="C1994" s="98"/>
      <c r="D1994" s="100"/>
      <c r="E1994" s="100"/>
      <c r="F1994" s="100"/>
      <c r="H1994" s="102"/>
      <c r="I1994" s="103"/>
      <c r="J1994" s="102"/>
      <c r="L1994" s="100"/>
      <c r="M1994" s="100"/>
      <c r="N1994" s="100"/>
    </row>
    <row r="1995" spans="2:14">
      <c r="B1995" s="98"/>
      <c r="C1995" s="98"/>
      <c r="D1995" s="100"/>
      <c r="E1995" s="100"/>
      <c r="F1995" s="100"/>
      <c r="H1995" s="102"/>
      <c r="I1995" s="103"/>
      <c r="J1995" s="102"/>
      <c r="L1995" s="100"/>
      <c r="M1995" s="100"/>
      <c r="N1995" s="100"/>
    </row>
    <row r="1996" spans="2:14">
      <c r="B1996" s="98"/>
      <c r="C1996" s="98"/>
      <c r="D1996" s="100"/>
      <c r="E1996" s="100"/>
      <c r="F1996" s="100"/>
      <c r="H1996" s="102"/>
      <c r="I1996" s="103"/>
      <c r="J1996" s="102"/>
      <c r="L1996" s="100"/>
      <c r="M1996" s="100"/>
      <c r="N1996" s="100"/>
    </row>
    <row r="1997" spans="2:14">
      <c r="B1997" s="98"/>
      <c r="C1997" s="98"/>
      <c r="D1997" s="100"/>
      <c r="E1997" s="100"/>
      <c r="F1997" s="100"/>
      <c r="H1997" s="102"/>
      <c r="I1997" s="103"/>
      <c r="J1997" s="102"/>
      <c r="L1997" s="100"/>
      <c r="M1997" s="100"/>
      <c r="N1997" s="100"/>
    </row>
    <row r="1998" spans="2:14">
      <c r="B1998" s="98"/>
      <c r="C1998" s="98"/>
      <c r="D1998" s="100"/>
      <c r="E1998" s="100"/>
      <c r="F1998" s="100"/>
      <c r="H1998" s="102"/>
      <c r="I1998" s="103"/>
      <c r="J1998" s="102"/>
      <c r="L1998" s="100"/>
      <c r="M1998" s="100"/>
      <c r="N1998" s="100"/>
    </row>
    <row r="1999" spans="2:14">
      <c r="B1999" s="98"/>
      <c r="C1999" s="98"/>
      <c r="D1999" s="100"/>
      <c r="E1999" s="100"/>
      <c r="F1999" s="100"/>
      <c r="H1999" s="102"/>
      <c r="I1999" s="103"/>
      <c r="J1999" s="102"/>
      <c r="L1999" s="100"/>
      <c r="M1999" s="100"/>
      <c r="N1999" s="100"/>
    </row>
    <row r="2000" spans="2:14">
      <c r="B2000" s="98"/>
      <c r="C2000" s="98"/>
      <c r="D2000" s="100"/>
      <c r="E2000" s="100"/>
      <c r="F2000" s="100"/>
      <c r="H2000" s="102"/>
      <c r="I2000" s="103"/>
      <c r="J2000" s="102"/>
      <c r="L2000" s="100"/>
      <c r="M2000" s="100"/>
      <c r="N2000" s="100"/>
    </row>
    <row r="2001" spans="2:14">
      <c r="B2001" s="98"/>
      <c r="C2001" s="98"/>
      <c r="D2001" s="100"/>
      <c r="E2001" s="100"/>
      <c r="F2001" s="100"/>
      <c r="H2001" s="102"/>
      <c r="I2001" s="103"/>
      <c r="J2001" s="102"/>
      <c r="L2001" s="100"/>
      <c r="M2001" s="100"/>
      <c r="N2001" s="100"/>
    </row>
    <row r="2002" spans="2:14">
      <c r="B2002" s="98"/>
      <c r="C2002" s="98"/>
      <c r="D2002" s="100"/>
      <c r="E2002" s="100"/>
      <c r="F2002" s="100"/>
      <c r="H2002" s="102"/>
      <c r="I2002" s="103"/>
      <c r="J2002" s="102"/>
      <c r="L2002" s="100"/>
      <c r="M2002" s="100"/>
      <c r="N2002" s="100"/>
    </row>
    <row r="2003" spans="2:14">
      <c r="B2003" s="98"/>
      <c r="C2003" s="98"/>
      <c r="D2003" s="100"/>
      <c r="E2003" s="100"/>
      <c r="F2003" s="100"/>
      <c r="H2003" s="102"/>
      <c r="I2003" s="103"/>
      <c r="J2003" s="102"/>
      <c r="L2003" s="100"/>
      <c r="M2003" s="100"/>
      <c r="N2003" s="100"/>
    </row>
    <row r="2004" spans="2:14">
      <c r="B2004" s="98"/>
      <c r="C2004" s="98"/>
      <c r="D2004" s="100"/>
      <c r="E2004" s="100"/>
      <c r="F2004" s="100"/>
      <c r="H2004" s="102"/>
      <c r="I2004" s="103"/>
      <c r="J2004" s="102"/>
      <c r="L2004" s="100"/>
      <c r="M2004" s="100"/>
      <c r="N2004" s="100"/>
    </row>
    <row r="2005" spans="2:14">
      <c r="B2005" s="98"/>
      <c r="C2005" s="98"/>
      <c r="D2005" s="100"/>
      <c r="E2005" s="100"/>
      <c r="F2005" s="100"/>
      <c r="H2005" s="102"/>
      <c r="I2005" s="103"/>
      <c r="J2005" s="102"/>
      <c r="L2005" s="100"/>
      <c r="M2005" s="100"/>
      <c r="N2005" s="100"/>
    </row>
    <row r="2006" spans="2:14">
      <c r="B2006" s="98"/>
      <c r="C2006" s="98"/>
      <c r="D2006" s="100"/>
      <c r="E2006" s="100"/>
      <c r="F2006" s="100"/>
      <c r="H2006" s="102"/>
      <c r="I2006" s="103"/>
      <c r="J2006" s="102"/>
      <c r="L2006" s="100"/>
      <c r="M2006" s="100"/>
      <c r="N2006" s="100"/>
    </row>
    <row r="2007" spans="2:14">
      <c r="B2007" s="98"/>
      <c r="C2007" s="98"/>
      <c r="D2007" s="100"/>
      <c r="E2007" s="100"/>
      <c r="F2007" s="100"/>
      <c r="H2007" s="102"/>
      <c r="I2007" s="103"/>
      <c r="J2007" s="102"/>
      <c r="L2007" s="100"/>
      <c r="M2007" s="100"/>
      <c r="N2007" s="100"/>
    </row>
    <row r="2008" spans="2:14">
      <c r="B2008" s="98"/>
      <c r="C2008" s="98"/>
      <c r="D2008" s="100"/>
      <c r="E2008" s="100"/>
      <c r="F2008" s="100"/>
      <c r="H2008" s="102"/>
      <c r="I2008" s="103"/>
      <c r="J2008" s="102"/>
      <c r="L2008" s="100"/>
      <c r="M2008" s="100"/>
      <c r="N2008" s="100"/>
    </row>
    <row r="2009" spans="2:14">
      <c r="B2009" s="98"/>
      <c r="C2009" s="98"/>
      <c r="D2009" s="100"/>
      <c r="E2009" s="100"/>
      <c r="F2009" s="100"/>
      <c r="H2009" s="102"/>
      <c r="I2009" s="103"/>
      <c r="J2009" s="102"/>
      <c r="L2009" s="100"/>
      <c r="M2009" s="100"/>
      <c r="N2009" s="100"/>
    </row>
    <row r="2010" spans="2:14">
      <c r="B2010" s="98"/>
      <c r="C2010" s="98"/>
      <c r="D2010" s="100"/>
      <c r="E2010" s="100"/>
      <c r="F2010" s="100"/>
      <c r="H2010" s="102"/>
      <c r="I2010" s="103"/>
      <c r="J2010" s="102"/>
      <c r="L2010" s="100"/>
      <c r="M2010" s="100"/>
      <c r="N2010" s="100"/>
    </row>
    <row r="2011" spans="2:14">
      <c r="B2011" s="98"/>
      <c r="C2011" s="98"/>
      <c r="D2011" s="100"/>
      <c r="E2011" s="100"/>
      <c r="F2011" s="100"/>
      <c r="H2011" s="102"/>
      <c r="I2011" s="103"/>
      <c r="J2011" s="102"/>
      <c r="L2011" s="100"/>
      <c r="M2011" s="100"/>
      <c r="N2011" s="100"/>
    </row>
    <row r="2012" spans="2:14">
      <c r="B2012" s="98"/>
      <c r="C2012" s="98"/>
      <c r="D2012" s="100"/>
      <c r="E2012" s="100"/>
      <c r="F2012" s="100"/>
      <c r="H2012" s="102"/>
      <c r="I2012" s="103"/>
      <c r="J2012" s="102"/>
      <c r="L2012" s="100"/>
      <c r="M2012" s="100"/>
      <c r="N2012" s="100"/>
    </row>
    <row r="2013" spans="2:14">
      <c r="B2013" s="98"/>
      <c r="C2013" s="98"/>
      <c r="D2013" s="100"/>
      <c r="E2013" s="100"/>
      <c r="F2013" s="100"/>
      <c r="H2013" s="102"/>
      <c r="I2013" s="103"/>
      <c r="J2013" s="102"/>
      <c r="L2013" s="100"/>
      <c r="M2013" s="100"/>
      <c r="N2013" s="100"/>
    </row>
    <row r="2014" spans="2:14">
      <c r="B2014" s="98"/>
      <c r="C2014" s="98"/>
      <c r="D2014" s="100"/>
      <c r="E2014" s="100"/>
      <c r="F2014" s="100"/>
      <c r="H2014" s="102"/>
      <c r="I2014" s="103"/>
      <c r="J2014" s="102"/>
      <c r="L2014" s="100"/>
      <c r="M2014" s="100"/>
      <c r="N2014" s="100"/>
    </row>
    <row r="2015" spans="2:14">
      <c r="B2015" s="98"/>
      <c r="C2015" s="98"/>
      <c r="D2015" s="100"/>
      <c r="E2015" s="100"/>
      <c r="F2015" s="100"/>
      <c r="H2015" s="102"/>
      <c r="I2015" s="103"/>
      <c r="J2015" s="102"/>
      <c r="L2015" s="100"/>
      <c r="M2015" s="100"/>
      <c r="N2015" s="100"/>
    </row>
    <row r="2016" spans="2:14">
      <c r="B2016" s="98"/>
      <c r="C2016" s="98"/>
      <c r="D2016" s="100"/>
      <c r="E2016" s="100"/>
      <c r="F2016" s="100"/>
      <c r="H2016" s="102"/>
      <c r="I2016" s="103"/>
      <c r="J2016" s="102"/>
      <c r="L2016" s="100"/>
      <c r="M2016" s="100"/>
      <c r="N2016" s="100"/>
    </row>
    <row r="2017" spans="2:14">
      <c r="B2017" s="98"/>
      <c r="C2017" s="98"/>
      <c r="D2017" s="100"/>
      <c r="E2017" s="100"/>
      <c r="F2017" s="100"/>
      <c r="H2017" s="102"/>
      <c r="I2017" s="103"/>
      <c r="J2017" s="102"/>
      <c r="L2017" s="100"/>
      <c r="M2017" s="100"/>
      <c r="N2017" s="100"/>
    </row>
    <row r="2018" spans="2:14">
      <c r="B2018" s="98"/>
      <c r="C2018" s="98"/>
      <c r="D2018" s="100"/>
      <c r="E2018" s="100"/>
      <c r="F2018" s="100"/>
      <c r="H2018" s="102"/>
      <c r="I2018" s="103"/>
      <c r="J2018" s="102"/>
      <c r="L2018" s="100"/>
      <c r="M2018" s="100"/>
      <c r="N2018" s="100"/>
    </row>
    <row r="2019" spans="2:14">
      <c r="B2019" s="98"/>
      <c r="C2019" s="98"/>
      <c r="D2019" s="100"/>
      <c r="E2019" s="100"/>
      <c r="F2019" s="100"/>
      <c r="H2019" s="102"/>
      <c r="I2019" s="103"/>
      <c r="J2019" s="102"/>
      <c r="L2019" s="100"/>
      <c r="M2019" s="100"/>
      <c r="N2019" s="100"/>
    </row>
    <row r="2020" spans="2:14">
      <c r="B2020" s="98"/>
      <c r="C2020" s="98"/>
      <c r="D2020" s="100"/>
      <c r="E2020" s="100"/>
      <c r="F2020" s="100"/>
      <c r="H2020" s="102"/>
      <c r="I2020" s="103"/>
      <c r="J2020" s="102"/>
      <c r="L2020" s="100"/>
      <c r="M2020" s="100"/>
      <c r="N2020" s="100"/>
    </row>
    <row r="2021" spans="2:14">
      <c r="B2021" s="98"/>
      <c r="C2021" s="98"/>
      <c r="D2021" s="100"/>
      <c r="E2021" s="100"/>
      <c r="F2021" s="100"/>
      <c r="H2021" s="102"/>
      <c r="I2021" s="103"/>
      <c r="J2021" s="102"/>
      <c r="L2021" s="100"/>
      <c r="M2021" s="100"/>
      <c r="N2021" s="100"/>
    </row>
    <row r="2022" spans="2:14">
      <c r="B2022" s="98"/>
      <c r="C2022" s="98"/>
      <c r="D2022" s="100"/>
      <c r="E2022" s="100"/>
      <c r="F2022" s="100"/>
      <c r="H2022" s="102"/>
      <c r="I2022" s="103"/>
      <c r="J2022" s="102"/>
      <c r="L2022" s="100"/>
      <c r="M2022" s="100"/>
      <c r="N2022" s="100"/>
    </row>
    <row r="2023" spans="2:14">
      <c r="B2023" s="98"/>
      <c r="C2023" s="98"/>
      <c r="D2023" s="100"/>
      <c r="E2023" s="100"/>
      <c r="F2023" s="100"/>
      <c r="H2023" s="102"/>
      <c r="I2023" s="103"/>
      <c r="J2023" s="102"/>
      <c r="L2023" s="100"/>
      <c r="M2023" s="100"/>
      <c r="N2023" s="100"/>
    </row>
    <row r="2024" spans="2:14">
      <c r="B2024" s="98"/>
      <c r="C2024" s="98"/>
      <c r="D2024" s="100"/>
      <c r="E2024" s="100"/>
      <c r="F2024" s="100"/>
      <c r="H2024" s="102"/>
      <c r="I2024" s="103"/>
      <c r="J2024" s="102"/>
      <c r="L2024" s="100"/>
      <c r="M2024" s="100"/>
      <c r="N2024" s="100"/>
    </row>
    <row r="2025" spans="2:14">
      <c r="B2025" s="98"/>
      <c r="C2025" s="98"/>
      <c r="D2025" s="100"/>
      <c r="E2025" s="100"/>
      <c r="F2025" s="100"/>
      <c r="H2025" s="102"/>
      <c r="I2025" s="103"/>
      <c r="J2025" s="102"/>
      <c r="L2025" s="100"/>
      <c r="M2025" s="100"/>
      <c r="N2025" s="100"/>
    </row>
    <row r="2026" spans="2:14">
      <c r="B2026" s="98"/>
      <c r="C2026" s="98"/>
      <c r="D2026" s="100"/>
      <c r="E2026" s="100"/>
      <c r="F2026" s="100"/>
      <c r="H2026" s="102"/>
      <c r="I2026" s="103"/>
      <c r="J2026" s="102"/>
      <c r="L2026" s="100"/>
      <c r="M2026" s="100"/>
      <c r="N2026" s="100"/>
    </row>
    <row r="2027" spans="2:14">
      <c r="B2027" s="98"/>
      <c r="C2027" s="98"/>
      <c r="D2027" s="100"/>
      <c r="E2027" s="100"/>
      <c r="F2027" s="100"/>
      <c r="H2027" s="102"/>
      <c r="I2027" s="103"/>
      <c r="J2027" s="102"/>
      <c r="L2027" s="100"/>
      <c r="M2027" s="100"/>
      <c r="N2027" s="100"/>
    </row>
    <row r="2028" spans="2:14">
      <c r="B2028" s="98"/>
      <c r="C2028" s="98"/>
      <c r="D2028" s="100"/>
      <c r="E2028" s="100"/>
      <c r="F2028" s="100"/>
      <c r="H2028" s="102"/>
      <c r="I2028" s="103"/>
      <c r="J2028" s="102"/>
      <c r="L2028" s="100"/>
      <c r="M2028" s="100"/>
      <c r="N2028" s="100"/>
    </row>
    <row r="2029" spans="2:14">
      <c r="B2029" s="98"/>
      <c r="C2029" s="98"/>
      <c r="D2029" s="100"/>
      <c r="E2029" s="100"/>
      <c r="F2029" s="100"/>
      <c r="H2029" s="102"/>
      <c r="I2029" s="103"/>
      <c r="J2029" s="102"/>
      <c r="L2029" s="100"/>
      <c r="M2029" s="100"/>
      <c r="N2029" s="100"/>
    </row>
    <row r="2030" spans="2:14">
      <c r="B2030" s="98"/>
      <c r="C2030" s="98"/>
      <c r="D2030" s="100"/>
      <c r="E2030" s="100"/>
      <c r="F2030" s="100"/>
      <c r="H2030" s="102"/>
      <c r="I2030" s="103"/>
      <c r="J2030" s="102"/>
      <c r="L2030" s="100"/>
      <c r="M2030" s="100"/>
      <c r="N2030" s="100"/>
    </row>
    <row r="2031" spans="2:14">
      <c r="B2031" s="98"/>
      <c r="C2031" s="98"/>
      <c r="D2031" s="100"/>
      <c r="E2031" s="100"/>
      <c r="F2031" s="100"/>
      <c r="H2031" s="102"/>
      <c r="I2031" s="103"/>
      <c r="J2031" s="102"/>
      <c r="L2031" s="100"/>
      <c r="M2031" s="100"/>
      <c r="N2031" s="100"/>
    </row>
    <row r="2032" spans="2:14">
      <c r="B2032" s="98"/>
      <c r="C2032" s="98"/>
      <c r="D2032" s="100"/>
      <c r="E2032" s="100"/>
      <c r="F2032" s="100"/>
      <c r="H2032" s="102"/>
      <c r="I2032" s="103"/>
      <c r="J2032" s="102"/>
      <c r="L2032" s="100"/>
      <c r="M2032" s="100"/>
      <c r="N2032" s="100"/>
    </row>
    <row r="2033" spans="2:14">
      <c r="B2033" s="98"/>
      <c r="C2033" s="98"/>
      <c r="D2033" s="100"/>
      <c r="E2033" s="100"/>
      <c r="F2033" s="100"/>
      <c r="H2033" s="102"/>
      <c r="I2033" s="103"/>
      <c r="J2033" s="102"/>
      <c r="L2033" s="100"/>
      <c r="M2033" s="100"/>
      <c r="N2033" s="100"/>
    </row>
    <row r="2034" spans="2:14">
      <c r="B2034" s="98"/>
      <c r="C2034" s="98"/>
      <c r="D2034" s="100"/>
      <c r="E2034" s="100"/>
      <c r="F2034" s="100"/>
      <c r="H2034" s="102"/>
      <c r="I2034" s="103"/>
      <c r="J2034" s="102"/>
      <c r="L2034" s="100"/>
      <c r="M2034" s="100"/>
      <c r="N2034" s="100"/>
    </row>
    <row r="2035" spans="2:14">
      <c r="B2035" s="98"/>
      <c r="C2035" s="98"/>
      <c r="D2035" s="100"/>
      <c r="E2035" s="100"/>
      <c r="F2035" s="100"/>
      <c r="H2035" s="102"/>
      <c r="I2035" s="103"/>
      <c r="J2035" s="102"/>
      <c r="L2035" s="100"/>
      <c r="M2035" s="100"/>
      <c r="N2035" s="100"/>
    </row>
    <row r="2036" spans="2:14">
      <c r="B2036" s="98"/>
      <c r="C2036" s="98"/>
      <c r="D2036" s="100"/>
      <c r="E2036" s="100"/>
      <c r="F2036" s="100"/>
      <c r="H2036" s="102"/>
      <c r="I2036" s="103"/>
      <c r="J2036" s="102"/>
      <c r="L2036" s="100"/>
      <c r="M2036" s="100"/>
      <c r="N2036" s="100"/>
    </row>
    <row r="2037" spans="2:14">
      <c r="B2037" s="98"/>
      <c r="C2037" s="98"/>
      <c r="D2037" s="100"/>
      <c r="E2037" s="100"/>
      <c r="F2037" s="100"/>
      <c r="H2037" s="102"/>
      <c r="I2037" s="103"/>
      <c r="J2037" s="102"/>
      <c r="L2037" s="100"/>
      <c r="M2037" s="100"/>
      <c r="N2037" s="100"/>
    </row>
    <row r="2038" spans="2:14">
      <c r="B2038" s="98"/>
      <c r="C2038" s="98"/>
      <c r="D2038" s="100"/>
      <c r="E2038" s="100"/>
      <c r="F2038" s="100"/>
      <c r="H2038" s="102"/>
      <c r="I2038" s="103"/>
      <c r="J2038" s="102"/>
      <c r="L2038" s="100"/>
      <c r="M2038" s="100"/>
      <c r="N2038" s="100"/>
    </row>
    <row r="2039" spans="2:14">
      <c r="B2039" s="98"/>
      <c r="C2039" s="98"/>
      <c r="D2039" s="100"/>
      <c r="E2039" s="100"/>
      <c r="F2039" s="100"/>
      <c r="H2039" s="102"/>
      <c r="I2039" s="103"/>
      <c r="J2039" s="102"/>
      <c r="L2039" s="100"/>
      <c r="M2039" s="100"/>
      <c r="N2039" s="100"/>
    </row>
    <row r="2040" spans="2:14">
      <c r="B2040" s="98"/>
      <c r="C2040" s="98"/>
      <c r="D2040" s="100"/>
      <c r="E2040" s="100"/>
      <c r="F2040" s="100"/>
      <c r="H2040" s="102"/>
      <c r="I2040" s="103"/>
      <c r="J2040" s="102"/>
      <c r="L2040" s="100"/>
      <c r="M2040" s="100"/>
      <c r="N2040" s="100"/>
    </row>
    <row r="2041" spans="2:14">
      <c r="B2041" s="98"/>
      <c r="C2041" s="98"/>
      <c r="D2041" s="100"/>
      <c r="E2041" s="100"/>
      <c r="F2041" s="100"/>
      <c r="H2041" s="102"/>
      <c r="I2041" s="103"/>
      <c r="J2041" s="102"/>
      <c r="L2041" s="100"/>
      <c r="M2041" s="100"/>
      <c r="N2041" s="100"/>
    </row>
    <row r="2042" spans="2:14">
      <c r="B2042" s="98"/>
      <c r="C2042" s="98"/>
      <c r="D2042" s="100"/>
      <c r="E2042" s="100"/>
      <c r="F2042" s="100"/>
      <c r="H2042" s="102"/>
      <c r="I2042" s="103"/>
      <c r="J2042" s="102"/>
      <c r="L2042" s="100"/>
      <c r="M2042" s="100"/>
      <c r="N2042" s="100"/>
    </row>
    <row r="2043" spans="2:14">
      <c r="B2043" s="98"/>
      <c r="C2043" s="98"/>
      <c r="D2043" s="100"/>
      <c r="E2043" s="100"/>
      <c r="F2043" s="100"/>
      <c r="H2043" s="102"/>
      <c r="I2043" s="103"/>
      <c r="J2043" s="102"/>
      <c r="L2043" s="100"/>
      <c r="M2043" s="100"/>
      <c r="N2043" s="100"/>
    </row>
    <row r="2044" spans="2:14">
      <c r="B2044" s="98"/>
      <c r="C2044" s="98"/>
      <c r="D2044" s="100"/>
      <c r="E2044" s="100"/>
      <c r="F2044" s="100"/>
      <c r="H2044" s="102"/>
      <c r="I2044" s="103"/>
      <c r="J2044" s="102"/>
      <c r="L2044" s="100"/>
      <c r="M2044" s="100"/>
      <c r="N2044" s="100"/>
    </row>
    <row r="2045" spans="2:14">
      <c r="B2045" s="98"/>
      <c r="C2045" s="98"/>
      <c r="D2045" s="100"/>
      <c r="E2045" s="100"/>
      <c r="F2045" s="100"/>
      <c r="H2045" s="102"/>
      <c r="I2045" s="103"/>
      <c r="J2045" s="102"/>
      <c r="L2045" s="100"/>
      <c r="M2045" s="100"/>
      <c r="N2045" s="100"/>
    </row>
    <row r="2046" spans="2:14">
      <c r="B2046" s="98"/>
      <c r="C2046" s="98"/>
      <c r="D2046" s="100"/>
      <c r="E2046" s="100"/>
      <c r="F2046" s="100"/>
      <c r="H2046" s="102"/>
      <c r="I2046" s="103"/>
      <c r="J2046" s="102"/>
      <c r="L2046" s="100"/>
      <c r="M2046" s="100"/>
      <c r="N2046" s="100"/>
    </row>
    <row r="2047" spans="2:14">
      <c r="B2047" s="98"/>
      <c r="C2047" s="98"/>
      <c r="D2047" s="100"/>
      <c r="E2047" s="100"/>
      <c r="F2047" s="100"/>
      <c r="H2047" s="102"/>
      <c r="I2047" s="103"/>
      <c r="J2047" s="102"/>
      <c r="L2047" s="100"/>
      <c r="M2047" s="100"/>
      <c r="N2047" s="100"/>
    </row>
    <row r="2048" spans="2:14">
      <c r="B2048" s="98"/>
      <c r="C2048" s="98"/>
      <c r="D2048" s="100"/>
      <c r="E2048" s="100"/>
      <c r="F2048" s="100"/>
      <c r="H2048" s="102"/>
      <c r="I2048" s="103"/>
      <c r="J2048" s="102"/>
      <c r="L2048" s="100"/>
      <c r="M2048" s="100"/>
      <c r="N2048" s="100"/>
    </row>
    <row r="2049" spans="2:14">
      <c r="B2049" s="98"/>
      <c r="C2049" s="98"/>
      <c r="D2049" s="100"/>
      <c r="E2049" s="100"/>
      <c r="F2049" s="100"/>
      <c r="H2049" s="102"/>
      <c r="I2049" s="103"/>
      <c r="J2049" s="102"/>
      <c r="L2049" s="100"/>
      <c r="M2049" s="100"/>
      <c r="N2049" s="100"/>
    </row>
    <row r="2050" spans="2:14">
      <c r="B2050" s="98"/>
      <c r="C2050" s="98"/>
      <c r="D2050" s="100"/>
      <c r="E2050" s="100"/>
      <c r="F2050" s="100"/>
      <c r="H2050" s="102"/>
      <c r="I2050" s="103"/>
      <c r="J2050" s="102"/>
      <c r="L2050" s="100"/>
      <c r="M2050" s="100"/>
      <c r="N2050" s="100"/>
    </row>
    <row r="2051" spans="2:14">
      <c r="B2051" s="98"/>
      <c r="C2051" s="98"/>
      <c r="D2051" s="100"/>
      <c r="E2051" s="100"/>
      <c r="F2051" s="100"/>
      <c r="H2051" s="102"/>
      <c r="I2051" s="103"/>
      <c r="J2051" s="102"/>
      <c r="L2051" s="100"/>
      <c r="M2051" s="100"/>
      <c r="N2051" s="100"/>
    </row>
    <row r="2052" spans="2:14">
      <c r="B2052" s="98"/>
      <c r="C2052" s="98"/>
      <c r="D2052" s="100"/>
      <c r="E2052" s="100"/>
      <c r="F2052" s="100"/>
      <c r="H2052" s="102"/>
      <c r="I2052" s="103"/>
      <c r="J2052" s="102"/>
      <c r="L2052" s="100"/>
      <c r="M2052" s="100"/>
      <c r="N2052" s="100"/>
    </row>
    <row r="2053" spans="2:14">
      <c r="B2053" s="98"/>
      <c r="C2053" s="98"/>
      <c r="D2053" s="100"/>
      <c r="E2053" s="100"/>
      <c r="F2053" s="100"/>
      <c r="H2053" s="102"/>
      <c r="I2053" s="103"/>
      <c r="J2053" s="102"/>
      <c r="L2053" s="100"/>
      <c r="M2053" s="100"/>
      <c r="N2053" s="100"/>
    </row>
    <row r="2054" spans="2:14">
      <c r="B2054" s="98"/>
      <c r="C2054" s="98"/>
      <c r="D2054" s="100"/>
      <c r="E2054" s="100"/>
      <c r="F2054" s="100"/>
      <c r="H2054" s="102"/>
      <c r="I2054" s="103"/>
      <c r="J2054" s="102"/>
      <c r="L2054" s="100"/>
      <c r="M2054" s="100"/>
      <c r="N2054" s="100"/>
    </row>
    <row r="2055" spans="2:14">
      <c r="B2055" s="98"/>
      <c r="C2055" s="98"/>
      <c r="D2055" s="100"/>
      <c r="E2055" s="100"/>
      <c r="F2055" s="100"/>
      <c r="H2055" s="102"/>
      <c r="I2055" s="103"/>
      <c r="J2055" s="102"/>
      <c r="L2055" s="100"/>
      <c r="M2055" s="100"/>
      <c r="N2055" s="100"/>
    </row>
    <row r="2056" spans="2:14">
      <c r="B2056" s="98"/>
      <c r="C2056" s="98"/>
      <c r="D2056" s="100"/>
      <c r="E2056" s="100"/>
      <c r="F2056" s="100"/>
      <c r="H2056" s="102"/>
      <c r="I2056" s="103"/>
      <c r="J2056" s="102"/>
      <c r="L2056" s="100"/>
      <c r="M2056" s="100"/>
      <c r="N2056" s="100"/>
    </row>
    <row r="2057" spans="2:14">
      <c r="B2057" s="98"/>
      <c r="C2057" s="98"/>
      <c r="D2057" s="100"/>
      <c r="E2057" s="100"/>
      <c r="F2057" s="100"/>
      <c r="H2057" s="102"/>
      <c r="I2057" s="103"/>
      <c r="J2057" s="102"/>
      <c r="L2057" s="100"/>
      <c r="M2057" s="100"/>
      <c r="N2057" s="100"/>
    </row>
    <row r="2058" spans="2:14">
      <c r="B2058" s="98"/>
      <c r="C2058" s="98"/>
      <c r="D2058" s="100"/>
      <c r="E2058" s="100"/>
      <c r="F2058" s="100"/>
      <c r="H2058" s="102"/>
      <c r="I2058" s="103"/>
      <c r="J2058" s="102"/>
      <c r="L2058" s="100"/>
      <c r="M2058" s="100"/>
      <c r="N2058" s="100"/>
    </row>
    <row r="2059" spans="2:14">
      <c r="B2059" s="98"/>
      <c r="C2059" s="98"/>
      <c r="D2059" s="100"/>
      <c r="E2059" s="100"/>
      <c r="F2059" s="100"/>
      <c r="H2059" s="102"/>
      <c r="I2059" s="103"/>
      <c r="J2059" s="102"/>
      <c r="L2059" s="100"/>
      <c r="M2059" s="100"/>
      <c r="N2059" s="100"/>
    </row>
    <row r="2060" spans="2:14">
      <c r="B2060" s="98"/>
      <c r="C2060" s="98"/>
      <c r="D2060" s="100"/>
      <c r="E2060" s="100"/>
      <c r="F2060" s="100"/>
      <c r="H2060" s="102"/>
      <c r="I2060" s="103"/>
      <c r="J2060" s="102"/>
      <c r="L2060" s="100"/>
      <c r="M2060" s="100"/>
      <c r="N2060" s="100"/>
    </row>
    <row r="2061" spans="2:14">
      <c r="B2061" s="98"/>
      <c r="C2061" s="98"/>
      <c r="D2061" s="100"/>
      <c r="E2061" s="100"/>
      <c r="F2061" s="100"/>
      <c r="H2061" s="102"/>
      <c r="I2061" s="103"/>
      <c r="J2061" s="102"/>
      <c r="L2061" s="100"/>
      <c r="M2061" s="100"/>
      <c r="N2061" s="100"/>
    </row>
    <row r="2062" spans="2:14">
      <c r="B2062" s="98"/>
      <c r="C2062" s="98"/>
      <c r="D2062" s="100"/>
      <c r="E2062" s="100"/>
      <c r="F2062" s="100"/>
      <c r="H2062" s="102"/>
      <c r="I2062" s="103"/>
      <c r="J2062" s="102"/>
      <c r="L2062" s="100"/>
      <c r="M2062" s="100"/>
      <c r="N2062" s="100"/>
    </row>
    <row r="2063" spans="2:14">
      <c r="B2063" s="98"/>
      <c r="C2063" s="98"/>
      <c r="D2063" s="100"/>
      <c r="E2063" s="100"/>
      <c r="F2063" s="100"/>
      <c r="H2063" s="102"/>
      <c r="I2063" s="103"/>
      <c r="J2063" s="102"/>
      <c r="L2063" s="100"/>
      <c r="M2063" s="100"/>
      <c r="N2063" s="100"/>
    </row>
    <row r="2064" spans="2:14">
      <c r="B2064" s="98"/>
      <c r="C2064" s="98"/>
      <c r="D2064" s="100"/>
      <c r="E2064" s="100"/>
      <c r="F2064" s="100"/>
      <c r="H2064" s="102"/>
      <c r="I2064" s="103"/>
      <c r="J2064" s="102"/>
      <c r="L2064" s="100"/>
      <c r="M2064" s="100"/>
      <c r="N2064" s="100"/>
    </row>
    <row r="2065" spans="2:14">
      <c r="B2065" s="98"/>
      <c r="C2065" s="98"/>
      <c r="D2065" s="100"/>
      <c r="E2065" s="100"/>
      <c r="F2065" s="100"/>
      <c r="H2065" s="102"/>
      <c r="I2065" s="103"/>
      <c r="J2065" s="102"/>
      <c r="L2065" s="100"/>
      <c r="M2065" s="100"/>
      <c r="N2065" s="100"/>
    </row>
    <row r="2066" spans="2:14">
      <c r="B2066" s="98"/>
      <c r="C2066" s="98"/>
      <c r="D2066" s="100"/>
      <c r="E2066" s="100"/>
      <c r="F2066" s="100"/>
      <c r="H2066" s="102"/>
      <c r="I2066" s="103"/>
      <c r="J2066" s="102"/>
      <c r="L2066" s="100"/>
      <c r="M2066" s="100"/>
      <c r="N2066" s="100"/>
    </row>
    <row r="2067" spans="2:14">
      <c r="B2067" s="98"/>
      <c r="C2067" s="98"/>
      <c r="D2067" s="100"/>
      <c r="E2067" s="100"/>
      <c r="F2067" s="100"/>
      <c r="H2067" s="102"/>
      <c r="I2067" s="103"/>
      <c r="J2067" s="102"/>
      <c r="L2067" s="100"/>
      <c r="M2067" s="100"/>
      <c r="N2067" s="100"/>
    </row>
    <row r="2068" spans="2:14">
      <c r="B2068" s="98"/>
      <c r="C2068" s="98"/>
      <c r="D2068" s="100"/>
      <c r="E2068" s="100"/>
      <c r="F2068" s="100"/>
      <c r="H2068" s="102"/>
      <c r="I2068" s="103"/>
      <c r="J2068" s="102"/>
      <c r="L2068" s="100"/>
      <c r="M2068" s="100"/>
      <c r="N2068" s="100"/>
    </row>
    <row r="2069" spans="2:14">
      <c r="B2069" s="98"/>
      <c r="C2069" s="98"/>
      <c r="D2069" s="100"/>
      <c r="E2069" s="100"/>
      <c r="F2069" s="100"/>
      <c r="H2069" s="102"/>
      <c r="I2069" s="103"/>
      <c r="J2069" s="102"/>
      <c r="L2069" s="100"/>
      <c r="M2069" s="100"/>
      <c r="N2069" s="100"/>
    </row>
    <row r="2070" spans="2:14">
      <c r="B2070" s="98"/>
      <c r="C2070" s="98"/>
      <c r="D2070" s="100"/>
      <c r="E2070" s="100"/>
      <c r="F2070" s="100"/>
      <c r="H2070" s="102"/>
      <c r="I2070" s="103"/>
      <c r="J2070" s="102"/>
      <c r="L2070" s="100"/>
      <c r="M2070" s="100"/>
      <c r="N2070" s="100"/>
    </row>
    <row r="2071" spans="2:14">
      <c r="B2071" s="98"/>
      <c r="C2071" s="98"/>
      <c r="D2071" s="100"/>
      <c r="E2071" s="100"/>
      <c r="F2071" s="100"/>
      <c r="H2071" s="102"/>
      <c r="I2071" s="103"/>
      <c r="J2071" s="102"/>
      <c r="L2071" s="100"/>
      <c r="M2071" s="100"/>
      <c r="N2071" s="100"/>
    </row>
    <row r="2072" spans="2:14">
      <c r="B2072" s="98"/>
      <c r="C2072" s="98"/>
      <c r="D2072" s="100"/>
      <c r="E2072" s="100"/>
      <c r="F2072" s="100"/>
      <c r="H2072" s="102"/>
      <c r="I2072" s="103"/>
      <c r="J2072" s="102"/>
      <c r="L2072" s="100"/>
      <c r="M2072" s="100"/>
      <c r="N2072" s="100"/>
    </row>
    <row r="2073" spans="2:14">
      <c r="B2073" s="98"/>
      <c r="C2073" s="98"/>
      <c r="D2073" s="100"/>
      <c r="E2073" s="100"/>
      <c r="F2073" s="100"/>
      <c r="H2073" s="102"/>
      <c r="I2073" s="103"/>
      <c r="J2073" s="102"/>
      <c r="L2073" s="100"/>
      <c r="M2073" s="100"/>
      <c r="N2073" s="100"/>
    </row>
    <row r="2074" spans="2:14">
      <c r="B2074" s="98"/>
      <c r="C2074" s="98"/>
      <c r="D2074" s="100"/>
      <c r="E2074" s="100"/>
      <c r="F2074" s="100"/>
      <c r="H2074" s="102"/>
      <c r="I2074" s="103"/>
      <c r="J2074" s="102"/>
      <c r="L2074" s="100"/>
      <c r="M2074" s="100"/>
      <c r="N2074" s="100"/>
    </row>
    <row r="2075" spans="2:14">
      <c r="B2075" s="98"/>
      <c r="C2075" s="98"/>
      <c r="D2075" s="100"/>
      <c r="E2075" s="100"/>
      <c r="F2075" s="100"/>
      <c r="H2075" s="102"/>
      <c r="I2075" s="103"/>
      <c r="J2075" s="102"/>
      <c r="L2075" s="100"/>
      <c r="M2075" s="100"/>
      <c r="N2075" s="100"/>
    </row>
    <row r="2076" spans="2:14">
      <c r="B2076" s="98"/>
      <c r="C2076" s="98"/>
      <c r="D2076" s="100"/>
      <c r="E2076" s="100"/>
      <c r="F2076" s="100"/>
      <c r="H2076" s="102"/>
      <c r="I2076" s="103"/>
      <c r="J2076" s="102"/>
      <c r="L2076" s="100"/>
      <c r="M2076" s="100"/>
      <c r="N2076" s="100"/>
    </row>
    <row r="2077" spans="2:14">
      <c r="B2077" s="98"/>
      <c r="C2077" s="98"/>
      <c r="D2077" s="100"/>
      <c r="E2077" s="100"/>
      <c r="F2077" s="100"/>
      <c r="H2077" s="102"/>
      <c r="I2077" s="103"/>
      <c r="J2077" s="102"/>
      <c r="L2077" s="100"/>
      <c r="M2077" s="100"/>
      <c r="N2077" s="100"/>
    </row>
    <row r="2078" spans="2:14">
      <c r="B2078" s="98"/>
      <c r="C2078" s="98"/>
      <c r="D2078" s="100"/>
      <c r="E2078" s="100"/>
      <c r="F2078" s="100"/>
      <c r="H2078" s="102"/>
      <c r="I2078" s="103"/>
      <c r="J2078" s="102"/>
      <c r="L2078" s="100"/>
      <c r="M2078" s="100"/>
      <c r="N2078" s="100"/>
    </row>
    <row r="2079" spans="2:14">
      <c r="B2079" s="98"/>
      <c r="C2079" s="98"/>
      <c r="D2079" s="100"/>
      <c r="E2079" s="100"/>
      <c r="F2079" s="100"/>
      <c r="H2079" s="102"/>
      <c r="I2079" s="103"/>
      <c r="J2079" s="102"/>
      <c r="L2079" s="100"/>
      <c r="M2079" s="100"/>
      <c r="N2079" s="100"/>
    </row>
    <row r="2080" spans="2:14">
      <c r="B2080" s="98"/>
      <c r="C2080" s="98"/>
      <c r="D2080" s="100"/>
      <c r="E2080" s="100"/>
      <c r="F2080" s="100"/>
      <c r="H2080" s="102"/>
      <c r="I2080" s="103"/>
      <c r="J2080" s="102"/>
      <c r="L2080" s="100"/>
      <c r="M2080" s="100"/>
      <c r="N2080" s="100"/>
    </row>
    <row r="2081" spans="2:14">
      <c r="B2081" s="98"/>
      <c r="C2081" s="98"/>
      <c r="D2081" s="100"/>
      <c r="E2081" s="100"/>
      <c r="F2081" s="100"/>
      <c r="H2081" s="102"/>
      <c r="I2081" s="103"/>
      <c r="J2081" s="102"/>
      <c r="L2081" s="100"/>
      <c r="M2081" s="100"/>
      <c r="N2081" s="100"/>
    </row>
    <row r="2082" spans="2:14">
      <c r="B2082" s="98"/>
      <c r="C2082" s="98"/>
      <c r="D2082" s="100"/>
      <c r="E2082" s="100"/>
      <c r="F2082" s="100"/>
      <c r="H2082" s="102"/>
      <c r="I2082" s="103"/>
      <c r="J2082" s="102"/>
      <c r="L2082" s="100"/>
      <c r="M2082" s="100"/>
      <c r="N2082" s="100"/>
    </row>
    <row r="2083" spans="2:14">
      <c r="B2083" s="98"/>
      <c r="C2083" s="98"/>
      <c r="D2083" s="100"/>
      <c r="E2083" s="100"/>
      <c r="F2083" s="100"/>
      <c r="H2083" s="102"/>
      <c r="I2083" s="103"/>
      <c r="J2083" s="102"/>
      <c r="L2083" s="100"/>
      <c r="M2083" s="100"/>
      <c r="N2083" s="100"/>
    </row>
    <row r="2084" spans="2:14">
      <c r="B2084" s="98"/>
      <c r="C2084" s="98"/>
      <c r="D2084" s="100"/>
      <c r="E2084" s="100"/>
      <c r="F2084" s="100"/>
      <c r="H2084" s="102"/>
      <c r="I2084" s="103"/>
      <c r="J2084" s="102"/>
      <c r="L2084" s="100"/>
      <c r="M2084" s="100"/>
      <c r="N2084" s="100"/>
    </row>
    <row r="2085" spans="2:14">
      <c r="B2085" s="98"/>
      <c r="C2085" s="98"/>
      <c r="D2085" s="100"/>
      <c r="E2085" s="100"/>
      <c r="F2085" s="100"/>
      <c r="H2085" s="102"/>
      <c r="I2085" s="103"/>
      <c r="J2085" s="102"/>
      <c r="L2085" s="100"/>
      <c r="M2085" s="100"/>
      <c r="N2085" s="100"/>
    </row>
    <row r="2086" spans="2:14">
      <c r="B2086" s="98"/>
      <c r="C2086" s="98"/>
      <c r="D2086" s="100"/>
      <c r="E2086" s="100"/>
      <c r="F2086" s="100"/>
      <c r="H2086" s="102"/>
      <c r="I2086" s="103"/>
      <c r="J2086" s="102"/>
      <c r="L2086" s="100"/>
      <c r="M2086" s="100"/>
      <c r="N2086" s="100"/>
    </row>
    <row r="2087" spans="2:14">
      <c r="B2087" s="98"/>
      <c r="C2087" s="98"/>
      <c r="D2087" s="100"/>
      <c r="E2087" s="100"/>
      <c r="F2087" s="100"/>
      <c r="H2087" s="102"/>
      <c r="I2087" s="103"/>
      <c r="J2087" s="102"/>
      <c r="L2087" s="100"/>
      <c r="M2087" s="100"/>
      <c r="N2087" s="100"/>
    </row>
    <row r="2088" spans="2:14">
      <c r="B2088" s="98"/>
      <c r="C2088" s="98"/>
      <c r="D2088" s="100"/>
      <c r="E2088" s="100"/>
      <c r="F2088" s="100"/>
      <c r="H2088" s="102"/>
      <c r="I2088" s="103"/>
      <c r="J2088" s="102"/>
      <c r="L2088" s="100"/>
      <c r="M2088" s="100"/>
      <c r="N2088" s="100"/>
    </row>
    <row r="2089" spans="2:14">
      <c r="B2089" s="98"/>
      <c r="C2089" s="98"/>
      <c r="D2089" s="100"/>
      <c r="E2089" s="100"/>
      <c r="F2089" s="100"/>
      <c r="H2089" s="102"/>
      <c r="I2089" s="103"/>
      <c r="J2089" s="102"/>
      <c r="L2089" s="100"/>
      <c r="M2089" s="100"/>
      <c r="N2089" s="100"/>
    </row>
    <row r="2090" spans="2:14">
      <c r="B2090" s="98"/>
      <c r="C2090" s="98"/>
      <c r="D2090" s="100"/>
      <c r="E2090" s="100"/>
      <c r="F2090" s="100"/>
      <c r="H2090" s="102"/>
      <c r="I2090" s="103"/>
      <c r="J2090" s="102"/>
      <c r="L2090" s="100"/>
      <c r="M2090" s="100"/>
      <c r="N2090" s="100"/>
    </row>
    <row r="2091" spans="2:14">
      <c r="B2091" s="98"/>
      <c r="C2091" s="98"/>
      <c r="D2091" s="100"/>
      <c r="E2091" s="100"/>
      <c r="F2091" s="100"/>
      <c r="H2091" s="102"/>
      <c r="I2091" s="103"/>
      <c r="J2091" s="102"/>
      <c r="L2091" s="100"/>
      <c r="M2091" s="100"/>
      <c r="N2091" s="100"/>
    </row>
    <row r="2092" spans="2:14">
      <c r="B2092" s="98"/>
      <c r="C2092" s="98"/>
      <c r="D2092" s="100"/>
      <c r="E2092" s="100"/>
      <c r="F2092" s="100"/>
      <c r="H2092" s="102"/>
      <c r="I2092" s="103"/>
      <c r="J2092" s="102"/>
      <c r="L2092" s="100"/>
      <c r="M2092" s="100"/>
      <c r="N2092" s="100"/>
    </row>
    <row r="2093" spans="2:14">
      <c r="B2093" s="98"/>
      <c r="C2093" s="98"/>
      <c r="D2093" s="100"/>
      <c r="E2093" s="100"/>
      <c r="F2093" s="100"/>
      <c r="H2093" s="102"/>
      <c r="I2093" s="103"/>
      <c r="J2093" s="102"/>
      <c r="L2093" s="100"/>
      <c r="M2093" s="100"/>
      <c r="N2093" s="100"/>
    </row>
    <row r="2094" spans="2:14">
      <c r="B2094" s="98"/>
      <c r="C2094" s="98"/>
      <c r="D2094" s="100"/>
      <c r="E2094" s="100"/>
      <c r="F2094" s="100"/>
      <c r="H2094" s="102"/>
      <c r="I2094" s="103"/>
      <c r="J2094" s="102"/>
      <c r="L2094" s="100"/>
      <c r="M2094" s="100"/>
      <c r="N2094" s="100"/>
    </row>
    <row r="2095" spans="2:14">
      <c r="B2095" s="98"/>
      <c r="C2095" s="98"/>
      <c r="D2095" s="100"/>
      <c r="E2095" s="100"/>
      <c r="F2095" s="100"/>
      <c r="H2095" s="102"/>
      <c r="I2095" s="103"/>
      <c r="J2095" s="102"/>
      <c r="L2095" s="100"/>
      <c r="M2095" s="100"/>
      <c r="N2095" s="100"/>
    </row>
    <row r="2096" spans="2:14">
      <c r="B2096" s="98"/>
      <c r="C2096" s="98"/>
      <c r="D2096" s="100"/>
      <c r="E2096" s="100"/>
      <c r="F2096" s="100"/>
      <c r="H2096" s="102"/>
      <c r="I2096" s="103"/>
      <c r="J2096" s="102"/>
      <c r="L2096" s="100"/>
      <c r="M2096" s="100"/>
      <c r="N2096" s="100"/>
    </row>
    <row r="2097" spans="2:14">
      <c r="B2097" s="98"/>
      <c r="C2097" s="98"/>
      <c r="D2097" s="100"/>
      <c r="E2097" s="100"/>
      <c r="F2097" s="100"/>
      <c r="H2097" s="102"/>
      <c r="I2097" s="103"/>
      <c r="J2097" s="102"/>
      <c r="L2097" s="100"/>
      <c r="M2097" s="100"/>
      <c r="N2097" s="100"/>
    </row>
    <row r="2098" spans="2:14">
      <c r="B2098" s="98"/>
      <c r="C2098" s="98"/>
      <c r="D2098" s="100"/>
      <c r="E2098" s="100"/>
      <c r="F2098" s="100"/>
      <c r="H2098" s="102"/>
      <c r="I2098" s="103"/>
      <c r="J2098" s="102"/>
      <c r="L2098" s="100"/>
      <c r="M2098" s="100"/>
      <c r="N2098" s="100"/>
    </row>
    <row r="2099" spans="2:14">
      <c r="B2099" s="98"/>
      <c r="C2099" s="98"/>
      <c r="D2099" s="100"/>
      <c r="E2099" s="100"/>
      <c r="F2099" s="100"/>
      <c r="H2099" s="102"/>
      <c r="I2099" s="103"/>
      <c r="J2099" s="102"/>
      <c r="L2099" s="100"/>
      <c r="M2099" s="100"/>
      <c r="N2099" s="100"/>
    </row>
    <row r="2100" spans="2:14">
      <c r="B2100" s="98"/>
      <c r="C2100" s="98"/>
      <c r="D2100" s="100"/>
      <c r="E2100" s="100"/>
      <c r="F2100" s="100"/>
      <c r="H2100" s="102"/>
      <c r="I2100" s="103"/>
      <c r="J2100" s="102"/>
      <c r="L2100" s="100"/>
      <c r="M2100" s="100"/>
      <c r="N2100" s="100"/>
    </row>
    <row r="2101" spans="2:14">
      <c r="B2101" s="98"/>
      <c r="C2101" s="98"/>
      <c r="D2101" s="100"/>
      <c r="E2101" s="100"/>
      <c r="F2101" s="100"/>
      <c r="H2101" s="102"/>
      <c r="I2101" s="103"/>
      <c r="J2101" s="102"/>
      <c r="L2101" s="100"/>
      <c r="M2101" s="100"/>
      <c r="N2101" s="100"/>
    </row>
    <row r="2102" spans="2:14">
      <c r="B2102" s="98"/>
      <c r="C2102" s="98"/>
      <c r="D2102" s="100"/>
      <c r="E2102" s="100"/>
      <c r="F2102" s="100"/>
      <c r="H2102" s="102"/>
      <c r="I2102" s="103"/>
      <c r="J2102" s="102"/>
      <c r="L2102" s="100"/>
      <c r="M2102" s="100"/>
      <c r="N2102" s="100"/>
    </row>
    <row r="2103" spans="2:14">
      <c r="B2103" s="98"/>
      <c r="C2103" s="98"/>
      <c r="D2103" s="100"/>
      <c r="E2103" s="100"/>
      <c r="F2103" s="100"/>
      <c r="H2103" s="102"/>
      <c r="I2103" s="103"/>
      <c r="J2103" s="102"/>
      <c r="L2103" s="100"/>
      <c r="M2103" s="100"/>
      <c r="N2103" s="100"/>
    </row>
    <row r="2104" spans="2:14">
      <c r="B2104" s="98"/>
      <c r="C2104" s="98"/>
      <c r="D2104" s="100"/>
      <c r="E2104" s="100"/>
      <c r="F2104" s="100"/>
      <c r="H2104" s="102"/>
      <c r="I2104" s="103"/>
      <c r="J2104" s="102"/>
      <c r="L2104" s="100"/>
      <c r="M2104" s="100"/>
      <c r="N2104" s="100"/>
    </row>
    <row r="2105" spans="2:14">
      <c r="B2105" s="98"/>
      <c r="C2105" s="98"/>
      <c r="D2105" s="100"/>
      <c r="E2105" s="100"/>
      <c r="F2105" s="100"/>
      <c r="H2105" s="102"/>
      <c r="I2105" s="103"/>
      <c r="J2105" s="102"/>
      <c r="L2105" s="100"/>
      <c r="M2105" s="100"/>
      <c r="N2105" s="100"/>
    </row>
    <row r="2106" spans="2:14">
      <c r="B2106" s="98"/>
      <c r="C2106" s="98"/>
      <c r="D2106" s="100"/>
      <c r="E2106" s="100"/>
      <c r="F2106" s="100"/>
      <c r="H2106" s="102"/>
      <c r="I2106" s="103"/>
      <c r="J2106" s="102"/>
      <c r="L2106" s="100"/>
      <c r="M2106" s="100"/>
      <c r="N2106" s="100"/>
    </row>
    <row r="2107" spans="2:14">
      <c r="B2107" s="98"/>
      <c r="C2107" s="98"/>
      <c r="D2107" s="100"/>
      <c r="E2107" s="100"/>
      <c r="F2107" s="100"/>
      <c r="H2107" s="102"/>
      <c r="I2107" s="103"/>
      <c r="J2107" s="102"/>
      <c r="L2107" s="100"/>
      <c r="M2107" s="100"/>
      <c r="N2107" s="100"/>
    </row>
    <row r="2108" spans="2:14">
      <c r="B2108" s="98"/>
      <c r="C2108" s="98"/>
      <c r="D2108" s="100"/>
      <c r="E2108" s="100"/>
      <c r="F2108" s="100"/>
      <c r="H2108" s="102"/>
      <c r="I2108" s="103"/>
      <c r="J2108" s="102"/>
      <c r="L2108" s="100"/>
      <c r="M2108" s="100"/>
      <c r="N2108" s="100"/>
    </row>
    <row r="2109" spans="2:14">
      <c r="B2109" s="98"/>
      <c r="C2109" s="98"/>
      <c r="D2109" s="100"/>
      <c r="E2109" s="100"/>
      <c r="F2109" s="100"/>
      <c r="H2109" s="102"/>
      <c r="I2109" s="103"/>
      <c r="J2109" s="102"/>
      <c r="L2109" s="100"/>
      <c r="M2109" s="100"/>
      <c r="N2109" s="100"/>
    </row>
    <row r="2110" spans="2:14">
      <c r="B2110" s="98"/>
      <c r="C2110" s="98"/>
      <c r="D2110" s="100"/>
      <c r="E2110" s="100"/>
      <c r="F2110" s="100"/>
      <c r="H2110" s="102"/>
      <c r="I2110" s="103"/>
      <c r="J2110" s="102"/>
      <c r="L2110" s="100"/>
      <c r="M2110" s="100"/>
      <c r="N2110" s="100"/>
    </row>
    <row r="2111" spans="2:14">
      <c r="B2111" s="98"/>
      <c r="C2111" s="98"/>
      <c r="D2111" s="100"/>
      <c r="E2111" s="100"/>
      <c r="F2111" s="100"/>
      <c r="H2111" s="102"/>
      <c r="I2111" s="103"/>
      <c r="J2111" s="102"/>
      <c r="L2111" s="100"/>
      <c r="M2111" s="100"/>
      <c r="N2111" s="100"/>
    </row>
    <row r="2112" spans="2:14">
      <c r="B2112" s="98"/>
      <c r="C2112" s="98"/>
      <c r="D2112" s="100"/>
      <c r="E2112" s="100"/>
      <c r="F2112" s="100"/>
      <c r="H2112" s="102"/>
      <c r="I2112" s="103"/>
      <c r="J2112" s="102"/>
      <c r="L2112" s="100"/>
      <c r="M2112" s="100"/>
      <c r="N2112" s="100"/>
    </row>
    <row r="2113" spans="2:14">
      <c r="B2113" s="98"/>
      <c r="C2113" s="98"/>
      <c r="D2113" s="100"/>
      <c r="E2113" s="100"/>
      <c r="F2113" s="100"/>
      <c r="H2113" s="102"/>
      <c r="I2113" s="103"/>
      <c r="J2113" s="102"/>
      <c r="L2113" s="100"/>
      <c r="M2113" s="100"/>
      <c r="N2113" s="100"/>
    </row>
    <row r="2114" spans="2:14">
      <c r="B2114" s="98"/>
      <c r="C2114" s="98"/>
      <c r="D2114" s="100"/>
      <c r="E2114" s="100"/>
      <c r="F2114" s="100"/>
      <c r="H2114" s="102"/>
      <c r="I2114" s="103"/>
      <c r="J2114" s="102"/>
      <c r="L2114" s="100"/>
      <c r="M2114" s="100"/>
      <c r="N2114" s="100"/>
    </row>
    <row r="2115" spans="2:14">
      <c r="B2115" s="98"/>
      <c r="C2115" s="98"/>
      <c r="D2115" s="100"/>
      <c r="E2115" s="100"/>
      <c r="F2115" s="100"/>
      <c r="H2115" s="102"/>
      <c r="I2115" s="103"/>
      <c r="J2115" s="102"/>
      <c r="L2115" s="100"/>
      <c r="M2115" s="100"/>
      <c r="N2115" s="100"/>
    </row>
    <row r="2116" spans="2:14">
      <c r="B2116" s="98"/>
      <c r="C2116" s="98"/>
      <c r="D2116" s="100"/>
      <c r="E2116" s="100"/>
      <c r="F2116" s="100"/>
      <c r="H2116" s="102"/>
      <c r="I2116" s="103"/>
      <c r="J2116" s="102"/>
      <c r="L2116" s="100"/>
      <c r="M2116" s="100"/>
      <c r="N2116" s="100"/>
    </row>
    <row r="2117" spans="2:14">
      <c r="B2117" s="98"/>
      <c r="C2117" s="98"/>
      <c r="D2117" s="100"/>
      <c r="E2117" s="100"/>
      <c r="F2117" s="100"/>
      <c r="H2117" s="102"/>
      <c r="I2117" s="103"/>
      <c r="J2117" s="102"/>
      <c r="L2117" s="100"/>
      <c r="M2117" s="100"/>
      <c r="N2117" s="100"/>
    </row>
    <row r="2118" spans="2:14">
      <c r="B2118" s="98"/>
      <c r="C2118" s="98"/>
      <c r="D2118" s="100"/>
      <c r="E2118" s="100"/>
      <c r="F2118" s="100"/>
      <c r="H2118" s="102"/>
      <c r="I2118" s="103"/>
      <c r="J2118" s="102"/>
      <c r="L2118" s="100"/>
      <c r="M2118" s="100"/>
      <c r="N2118" s="100"/>
    </row>
    <row r="2119" spans="2:14">
      <c r="B2119" s="98"/>
      <c r="C2119" s="98"/>
      <c r="D2119" s="100"/>
      <c r="E2119" s="100"/>
      <c r="F2119" s="100"/>
      <c r="H2119" s="102"/>
      <c r="I2119" s="103"/>
      <c r="J2119" s="102"/>
      <c r="L2119" s="100"/>
      <c r="M2119" s="100"/>
      <c r="N2119" s="100"/>
    </row>
    <row r="2120" spans="2:14">
      <c r="B2120" s="98"/>
      <c r="C2120" s="98"/>
      <c r="D2120" s="100"/>
      <c r="E2120" s="100"/>
      <c r="F2120" s="100"/>
      <c r="H2120" s="102"/>
      <c r="I2120" s="103"/>
      <c r="J2120" s="102"/>
      <c r="L2120" s="100"/>
      <c r="M2120" s="100"/>
      <c r="N2120" s="100"/>
    </row>
    <row r="2121" spans="2:14">
      <c r="B2121" s="98"/>
      <c r="C2121" s="98"/>
      <c r="D2121" s="100"/>
      <c r="E2121" s="100"/>
      <c r="F2121" s="100"/>
      <c r="H2121" s="102"/>
      <c r="I2121" s="103"/>
      <c r="J2121" s="102"/>
      <c r="L2121" s="100"/>
      <c r="M2121" s="100"/>
      <c r="N2121" s="100"/>
    </row>
    <row r="2122" spans="2:14">
      <c r="B2122" s="98"/>
      <c r="C2122" s="98"/>
      <c r="D2122" s="100"/>
      <c r="E2122" s="100"/>
      <c r="F2122" s="100"/>
      <c r="H2122" s="102"/>
      <c r="I2122" s="103"/>
      <c r="J2122" s="102"/>
      <c r="L2122" s="100"/>
      <c r="M2122" s="100"/>
      <c r="N2122" s="100"/>
    </row>
    <row r="2123" spans="2:14">
      <c r="B2123" s="98"/>
      <c r="C2123" s="98"/>
      <c r="D2123" s="100"/>
      <c r="E2123" s="100"/>
      <c r="F2123" s="100"/>
      <c r="H2123" s="102"/>
      <c r="I2123" s="103"/>
      <c r="J2123" s="102"/>
      <c r="L2123" s="100"/>
      <c r="M2123" s="100"/>
      <c r="N2123" s="100"/>
    </row>
    <row r="2124" spans="2:14">
      <c r="B2124" s="98"/>
      <c r="C2124" s="98"/>
      <c r="D2124" s="100"/>
      <c r="E2124" s="100"/>
      <c r="F2124" s="100"/>
      <c r="H2124" s="102"/>
      <c r="I2124" s="103"/>
      <c r="J2124" s="102"/>
      <c r="L2124" s="100"/>
      <c r="M2124" s="100"/>
      <c r="N2124" s="100"/>
    </row>
    <row r="2125" spans="2:14">
      <c r="B2125" s="98"/>
      <c r="C2125" s="98"/>
      <c r="D2125" s="100"/>
      <c r="E2125" s="100"/>
      <c r="F2125" s="100"/>
      <c r="H2125" s="102"/>
      <c r="I2125" s="103"/>
      <c r="J2125" s="102"/>
      <c r="L2125" s="100"/>
      <c r="M2125" s="100"/>
      <c r="N2125" s="100"/>
    </row>
    <row r="2126" spans="2:14">
      <c r="B2126" s="98"/>
      <c r="C2126" s="98"/>
      <c r="D2126" s="100"/>
      <c r="E2126" s="100"/>
      <c r="F2126" s="100"/>
      <c r="H2126" s="102"/>
      <c r="I2126" s="103"/>
      <c r="J2126" s="102"/>
      <c r="L2126" s="100"/>
      <c r="M2126" s="100"/>
      <c r="N2126" s="100"/>
    </row>
    <row r="2127" spans="2:14">
      <c r="B2127" s="98"/>
      <c r="C2127" s="98"/>
      <c r="D2127" s="100"/>
      <c r="E2127" s="100"/>
      <c r="F2127" s="100"/>
      <c r="H2127" s="102"/>
      <c r="I2127" s="103"/>
      <c r="J2127" s="102"/>
      <c r="L2127" s="100"/>
      <c r="M2127" s="100"/>
      <c r="N2127" s="100"/>
    </row>
    <row r="2128" spans="2:14">
      <c r="B2128" s="98"/>
      <c r="C2128" s="98"/>
      <c r="D2128" s="100"/>
      <c r="E2128" s="100"/>
      <c r="F2128" s="100"/>
      <c r="H2128" s="102"/>
      <c r="I2128" s="103"/>
      <c r="J2128" s="102"/>
      <c r="L2128" s="100"/>
      <c r="M2128" s="100"/>
      <c r="N2128" s="100"/>
    </row>
    <row r="2129" spans="2:14">
      <c r="B2129" s="98"/>
      <c r="C2129" s="98"/>
      <c r="D2129" s="100"/>
      <c r="E2129" s="100"/>
      <c r="F2129" s="100"/>
      <c r="H2129" s="102"/>
      <c r="I2129" s="103"/>
      <c r="J2129" s="102"/>
      <c r="L2129" s="100"/>
      <c r="M2129" s="100"/>
      <c r="N2129" s="100"/>
    </row>
    <row r="2130" spans="2:14">
      <c r="B2130" s="98"/>
      <c r="C2130" s="98"/>
      <c r="D2130" s="100"/>
      <c r="E2130" s="100"/>
      <c r="F2130" s="100"/>
      <c r="H2130" s="102"/>
      <c r="I2130" s="103"/>
      <c r="J2130" s="102"/>
      <c r="L2130" s="100"/>
      <c r="M2130" s="100"/>
      <c r="N2130" s="100"/>
    </row>
    <row r="2131" spans="2:14">
      <c r="B2131" s="98"/>
      <c r="C2131" s="98"/>
      <c r="D2131" s="100"/>
      <c r="E2131" s="100"/>
      <c r="F2131" s="100"/>
      <c r="H2131" s="102"/>
      <c r="I2131" s="103"/>
      <c r="J2131" s="102"/>
      <c r="L2131" s="100"/>
      <c r="M2131" s="100"/>
      <c r="N2131" s="100"/>
    </row>
    <row r="2132" spans="2:14">
      <c r="B2132" s="98"/>
      <c r="C2132" s="98"/>
      <c r="D2132" s="100"/>
      <c r="E2132" s="100"/>
      <c r="F2132" s="100"/>
      <c r="H2132" s="102"/>
      <c r="I2132" s="103"/>
      <c r="J2132" s="102"/>
      <c r="L2132" s="100"/>
      <c r="M2132" s="100"/>
      <c r="N2132" s="100"/>
    </row>
    <row r="2133" spans="2:14">
      <c r="B2133" s="98"/>
      <c r="C2133" s="98"/>
      <c r="D2133" s="100"/>
      <c r="E2133" s="100"/>
      <c r="F2133" s="100"/>
      <c r="H2133" s="102"/>
      <c r="I2133" s="103"/>
      <c r="J2133" s="102"/>
      <c r="L2133" s="100"/>
      <c r="M2133" s="100"/>
      <c r="N2133" s="100"/>
    </row>
    <row r="2134" spans="2:14">
      <c r="B2134" s="98"/>
      <c r="C2134" s="98"/>
      <c r="D2134" s="100"/>
      <c r="E2134" s="100"/>
      <c r="F2134" s="100"/>
      <c r="H2134" s="102"/>
      <c r="I2134" s="103"/>
      <c r="J2134" s="102"/>
      <c r="L2134" s="100"/>
      <c r="M2134" s="100"/>
      <c r="N2134" s="100"/>
    </row>
    <row r="2135" spans="2:14">
      <c r="B2135" s="98"/>
      <c r="C2135" s="98"/>
      <c r="D2135" s="100"/>
      <c r="E2135" s="100"/>
      <c r="F2135" s="100"/>
      <c r="H2135" s="102"/>
      <c r="I2135" s="103"/>
      <c r="J2135" s="102"/>
      <c r="L2135" s="100"/>
      <c r="M2135" s="100"/>
      <c r="N2135" s="100"/>
    </row>
    <row r="2136" spans="2:14">
      <c r="B2136" s="98"/>
      <c r="C2136" s="98"/>
      <c r="D2136" s="100"/>
      <c r="E2136" s="100"/>
      <c r="F2136" s="100"/>
      <c r="H2136" s="102"/>
      <c r="I2136" s="103"/>
      <c r="J2136" s="102"/>
      <c r="L2136" s="100"/>
      <c r="M2136" s="100"/>
      <c r="N2136" s="100"/>
    </row>
    <row r="2137" spans="2:14">
      <c r="B2137" s="98"/>
      <c r="C2137" s="98"/>
      <c r="D2137" s="100"/>
      <c r="E2137" s="100"/>
      <c r="F2137" s="100"/>
      <c r="H2137" s="102"/>
      <c r="I2137" s="103"/>
      <c r="J2137" s="102"/>
      <c r="L2137" s="100"/>
      <c r="M2137" s="100"/>
      <c r="N2137" s="100"/>
    </row>
    <row r="2138" spans="2:14">
      <c r="B2138" s="98"/>
      <c r="C2138" s="98"/>
      <c r="D2138" s="100"/>
      <c r="E2138" s="100"/>
      <c r="F2138" s="100"/>
      <c r="H2138" s="102"/>
      <c r="I2138" s="103"/>
      <c r="J2138" s="102"/>
      <c r="L2138" s="100"/>
      <c r="M2138" s="100"/>
      <c r="N2138" s="100"/>
    </row>
    <row r="2139" spans="2:14">
      <c r="B2139" s="98"/>
      <c r="C2139" s="98"/>
      <c r="D2139" s="100"/>
      <c r="E2139" s="100"/>
      <c r="F2139" s="100"/>
      <c r="H2139" s="102"/>
      <c r="I2139" s="103"/>
      <c r="J2139" s="102"/>
      <c r="L2139" s="100"/>
      <c r="M2139" s="100"/>
      <c r="N2139" s="100"/>
    </row>
    <row r="2140" spans="2:14">
      <c r="B2140" s="98"/>
      <c r="C2140" s="98"/>
      <c r="D2140" s="100"/>
      <c r="E2140" s="100"/>
      <c r="F2140" s="100"/>
      <c r="H2140" s="102"/>
      <c r="I2140" s="103"/>
      <c r="J2140" s="102"/>
      <c r="L2140" s="100"/>
      <c r="M2140" s="100"/>
      <c r="N2140" s="100"/>
    </row>
    <row r="2141" spans="2:14">
      <c r="B2141" s="98"/>
      <c r="C2141" s="98"/>
      <c r="D2141" s="100"/>
      <c r="E2141" s="100"/>
      <c r="F2141" s="100"/>
      <c r="H2141" s="102"/>
      <c r="I2141" s="103"/>
      <c r="J2141" s="102"/>
      <c r="L2141" s="100"/>
      <c r="M2141" s="100"/>
      <c r="N2141" s="100"/>
    </row>
    <row r="2142" spans="2:14">
      <c r="B2142" s="98"/>
      <c r="C2142" s="98"/>
      <c r="D2142" s="100"/>
      <c r="E2142" s="100"/>
      <c r="F2142" s="100"/>
      <c r="H2142" s="102"/>
      <c r="I2142" s="103"/>
      <c r="J2142" s="102"/>
      <c r="L2142" s="100"/>
      <c r="M2142" s="100"/>
      <c r="N2142" s="100"/>
    </row>
    <row r="2143" spans="2:14">
      <c r="B2143" s="98"/>
      <c r="C2143" s="98"/>
      <c r="D2143" s="100"/>
      <c r="E2143" s="100"/>
      <c r="F2143" s="100"/>
      <c r="H2143" s="102"/>
      <c r="I2143" s="103"/>
      <c r="J2143" s="102"/>
      <c r="L2143" s="100"/>
      <c r="M2143" s="100"/>
      <c r="N2143" s="100"/>
    </row>
    <row r="2144" spans="2:14">
      <c r="B2144" s="98"/>
      <c r="C2144" s="98"/>
      <c r="D2144" s="100"/>
      <c r="E2144" s="100"/>
      <c r="F2144" s="100"/>
      <c r="H2144" s="102"/>
      <c r="I2144" s="103"/>
      <c r="J2144" s="102"/>
      <c r="L2144" s="100"/>
      <c r="M2144" s="100"/>
      <c r="N2144" s="100"/>
    </row>
    <row r="2145" spans="2:14">
      <c r="B2145" s="98"/>
      <c r="C2145" s="98"/>
      <c r="D2145" s="100"/>
      <c r="E2145" s="100"/>
      <c r="F2145" s="100"/>
      <c r="H2145" s="102"/>
      <c r="I2145" s="103"/>
      <c r="J2145" s="102"/>
      <c r="L2145" s="100"/>
      <c r="M2145" s="100"/>
      <c r="N2145" s="100"/>
    </row>
    <row r="2146" spans="2:14">
      <c r="B2146" s="98"/>
      <c r="C2146" s="98"/>
      <c r="D2146" s="100"/>
      <c r="E2146" s="100"/>
      <c r="F2146" s="100"/>
      <c r="H2146" s="102"/>
      <c r="I2146" s="103"/>
      <c r="J2146" s="102"/>
      <c r="L2146" s="100"/>
      <c r="M2146" s="100"/>
      <c r="N2146" s="100"/>
    </row>
    <row r="2147" spans="2:14">
      <c r="B2147" s="98"/>
      <c r="C2147" s="98"/>
      <c r="D2147" s="100"/>
      <c r="E2147" s="100"/>
      <c r="F2147" s="100"/>
      <c r="H2147" s="102"/>
      <c r="I2147" s="103"/>
      <c r="J2147" s="102"/>
      <c r="L2147" s="100"/>
      <c r="M2147" s="100"/>
      <c r="N2147" s="100"/>
    </row>
    <row r="2148" spans="2:14">
      <c r="B2148" s="98"/>
      <c r="C2148" s="98"/>
      <c r="D2148" s="100"/>
      <c r="E2148" s="100"/>
      <c r="F2148" s="100"/>
      <c r="H2148" s="102"/>
      <c r="I2148" s="103"/>
      <c r="J2148" s="102"/>
      <c r="L2148" s="100"/>
      <c r="M2148" s="100"/>
      <c r="N2148" s="100"/>
    </row>
    <row r="2149" spans="2:14">
      <c r="B2149" s="98"/>
      <c r="C2149" s="98"/>
      <c r="D2149" s="100"/>
      <c r="E2149" s="100"/>
      <c r="F2149" s="100"/>
      <c r="H2149" s="102"/>
      <c r="I2149" s="103"/>
      <c r="J2149" s="102"/>
      <c r="L2149" s="100"/>
      <c r="M2149" s="100"/>
      <c r="N2149" s="100"/>
    </row>
    <row r="2150" spans="2:14">
      <c r="B2150" s="98"/>
      <c r="C2150" s="98"/>
      <c r="D2150" s="100"/>
      <c r="E2150" s="100"/>
      <c r="F2150" s="100"/>
      <c r="H2150" s="102"/>
      <c r="I2150" s="103"/>
      <c r="J2150" s="102"/>
      <c r="L2150" s="100"/>
      <c r="M2150" s="100"/>
      <c r="N2150" s="100"/>
    </row>
    <row r="2151" spans="2:14">
      <c r="B2151" s="98"/>
      <c r="C2151" s="98"/>
      <c r="D2151" s="100"/>
      <c r="E2151" s="100"/>
      <c r="F2151" s="100"/>
      <c r="H2151" s="102"/>
      <c r="I2151" s="103"/>
      <c r="J2151" s="102"/>
      <c r="L2151" s="100"/>
      <c r="M2151" s="100"/>
      <c r="N2151" s="100"/>
    </row>
    <row r="2152" spans="2:14">
      <c r="B2152" s="98"/>
      <c r="C2152" s="98"/>
      <c r="D2152" s="100"/>
      <c r="E2152" s="100"/>
      <c r="F2152" s="100"/>
      <c r="H2152" s="102"/>
      <c r="I2152" s="103"/>
      <c r="J2152" s="102"/>
      <c r="L2152" s="100"/>
      <c r="M2152" s="100"/>
      <c r="N2152" s="100"/>
    </row>
    <row r="2153" spans="2:14">
      <c r="B2153" s="98"/>
      <c r="C2153" s="98"/>
      <c r="D2153" s="100"/>
      <c r="E2153" s="100"/>
      <c r="F2153" s="100"/>
      <c r="H2153" s="102"/>
      <c r="I2153" s="103"/>
      <c r="J2153" s="102"/>
      <c r="L2153" s="100"/>
      <c r="M2153" s="100"/>
      <c r="N2153" s="100"/>
    </row>
    <row r="2154" spans="2:14">
      <c r="B2154" s="98"/>
      <c r="C2154" s="98"/>
      <c r="D2154" s="100"/>
      <c r="E2154" s="100"/>
      <c r="F2154" s="100"/>
      <c r="H2154" s="102"/>
      <c r="I2154" s="103"/>
      <c r="J2154" s="102"/>
      <c r="L2154" s="100"/>
      <c r="M2154" s="100"/>
      <c r="N2154" s="100"/>
    </row>
    <row r="2155" spans="2:14">
      <c r="B2155" s="98"/>
      <c r="C2155" s="98"/>
      <c r="D2155" s="100"/>
      <c r="E2155" s="100"/>
      <c r="F2155" s="100"/>
      <c r="H2155" s="102"/>
      <c r="I2155" s="103"/>
      <c r="J2155" s="102"/>
      <c r="L2155" s="100"/>
      <c r="M2155" s="100"/>
      <c r="N2155" s="100"/>
    </row>
    <row r="2156" spans="2:14">
      <c r="B2156" s="98"/>
      <c r="C2156" s="98"/>
      <c r="D2156" s="100"/>
      <c r="E2156" s="100"/>
      <c r="F2156" s="100"/>
      <c r="H2156" s="102"/>
      <c r="I2156" s="103"/>
      <c r="J2156" s="102"/>
      <c r="L2156" s="100"/>
      <c r="M2156" s="100"/>
      <c r="N2156" s="100"/>
    </row>
    <row r="2157" spans="2:14">
      <c r="B2157" s="98"/>
      <c r="C2157" s="98"/>
      <c r="D2157" s="100"/>
      <c r="E2157" s="100"/>
      <c r="F2157" s="100"/>
      <c r="H2157" s="102"/>
      <c r="I2157" s="103"/>
      <c r="J2157" s="102"/>
      <c r="L2157" s="100"/>
      <c r="M2157" s="100"/>
      <c r="N2157" s="100"/>
    </row>
    <row r="2158" spans="2:14">
      <c r="B2158" s="98"/>
      <c r="C2158" s="98"/>
      <c r="D2158" s="100"/>
      <c r="E2158" s="100"/>
      <c r="F2158" s="100"/>
      <c r="H2158" s="102"/>
      <c r="I2158" s="103"/>
      <c r="J2158" s="102"/>
      <c r="L2158" s="100"/>
      <c r="M2158" s="100"/>
      <c r="N2158" s="100"/>
    </row>
    <row r="2159" spans="2:14">
      <c r="B2159" s="98"/>
      <c r="C2159" s="98"/>
      <c r="D2159" s="100"/>
      <c r="E2159" s="100"/>
      <c r="F2159" s="100"/>
      <c r="H2159" s="102"/>
      <c r="I2159" s="103"/>
      <c r="J2159" s="102"/>
      <c r="L2159" s="100"/>
      <c r="M2159" s="100"/>
      <c r="N2159" s="100"/>
    </row>
    <row r="2160" spans="2:14">
      <c r="B2160" s="98"/>
      <c r="C2160" s="98"/>
      <c r="D2160" s="100"/>
      <c r="E2160" s="100"/>
      <c r="F2160" s="100"/>
      <c r="H2160" s="102"/>
      <c r="I2160" s="103"/>
      <c r="J2160" s="102"/>
      <c r="L2160" s="100"/>
      <c r="M2160" s="100"/>
      <c r="N2160" s="100"/>
    </row>
    <row r="2161" spans="2:14">
      <c r="B2161" s="98"/>
      <c r="C2161" s="98"/>
      <c r="D2161" s="100"/>
      <c r="E2161" s="100"/>
      <c r="F2161" s="100"/>
      <c r="H2161" s="102"/>
      <c r="I2161" s="103"/>
      <c r="J2161" s="102"/>
      <c r="L2161" s="100"/>
      <c r="M2161" s="100"/>
      <c r="N2161" s="100"/>
    </row>
    <row r="2162" spans="2:14">
      <c r="B2162" s="98"/>
      <c r="C2162" s="98"/>
      <c r="D2162" s="100"/>
      <c r="E2162" s="100"/>
      <c r="F2162" s="100"/>
      <c r="H2162" s="102"/>
      <c r="I2162" s="103"/>
      <c r="J2162" s="102"/>
      <c r="L2162" s="100"/>
      <c r="M2162" s="100"/>
      <c r="N2162" s="100"/>
    </row>
    <row r="2163" spans="2:14">
      <c r="B2163" s="98"/>
      <c r="C2163" s="98"/>
      <c r="D2163" s="100"/>
      <c r="E2163" s="100"/>
      <c r="F2163" s="100"/>
      <c r="H2163" s="102"/>
      <c r="I2163" s="103"/>
      <c r="J2163" s="102"/>
      <c r="L2163" s="100"/>
      <c r="M2163" s="100"/>
      <c r="N2163" s="100"/>
    </row>
    <row r="2164" spans="2:14">
      <c r="B2164" s="98"/>
      <c r="C2164" s="98"/>
      <c r="D2164" s="100"/>
      <c r="E2164" s="100"/>
      <c r="F2164" s="100"/>
      <c r="H2164" s="102"/>
      <c r="I2164" s="103"/>
      <c r="J2164" s="102"/>
      <c r="L2164" s="100"/>
      <c r="M2164" s="100"/>
      <c r="N2164" s="100"/>
    </row>
    <row r="2165" spans="2:14">
      <c r="B2165" s="98"/>
      <c r="C2165" s="98"/>
      <c r="D2165" s="100"/>
      <c r="E2165" s="100"/>
      <c r="F2165" s="100"/>
      <c r="H2165" s="102"/>
      <c r="I2165" s="103"/>
      <c r="J2165" s="102"/>
      <c r="L2165" s="100"/>
      <c r="M2165" s="100"/>
      <c r="N2165" s="100"/>
    </row>
    <row r="2166" spans="2:14">
      <c r="B2166" s="98"/>
      <c r="C2166" s="98"/>
      <c r="D2166" s="100"/>
      <c r="E2166" s="100"/>
      <c r="F2166" s="100"/>
      <c r="H2166" s="102"/>
      <c r="I2166" s="103"/>
      <c r="J2166" s="102"/>
      <c r="L2166" s="100"/>
      <c r="M2166" s="100"/>
      <c r="N2166" s="100"/>
    </row>
    <row r="2167" spans="2:14">
      <c r="B2167" s="98"/>
      <c r="C2167" s="98"/>
      <c r="D2167" s="100"/>
      <c r="E2167" s="100"/>
      <c r="F2167" s="100"/>
      <c r="H2167" s="102"/>
      <c r="I2167" s="103"/>
      <c r="J2167" s="102"/>
      <c r="L2167" s="100"/>
      <c r="M2167" s="100"/>
      <c r="N2167" s="100"/>
    </row>
    <row r="2168" spans="2:14">
      <c r="B2168" s="98"/>
      <c r="C2168" s="98"/>
      <c r="D2168" s="100"/>
      <c r="E2168" s="100"/>
      <c r="F2168" s="100"/>
      <c r="H2168" s="102"/>
      <c r="I2168" s="103"/>
      <c r="J2168" s="102"/>
      <c r="L2168" s="100"/>
      <c r="M2168" s="100"/>
      <c r="N2168" s="100"/>
    </row>
    <row r="2169" spans="2:14">
      <c r="B2169" s="98"/>
      <c r="C2169" s="98"/>
      <c r="D2169" s="100"/>
      <c r="E2169" s="100"/>
      <c r="F2169" s="100"/>
      <c r="H2169" s="102"/>
      <c r="I2169" s="103"/>
      <c r="J2169" s="102"/>
      <c r="L2169" s="100"/>
      <c r="M2169" s="100"/>
      <c r="N2169" s="100"/>
    </row>
    <row r="2170" spans="2:14">
      <c r="B2170" s="98"/>
      <c r="C2170" s="98"/>
      <c r="D2170" s="100"/>
      <c r="E2170" s="100"/>
      <c r="F2170" s="100"/>
      <c r="H2170" s="102"/>
      <c r="I2170" s="103"/>
      <c r="J2170" s="102"/>
      <c r="L2170" s="100"/>
      <c r="M2170" s="100"/>
      <c r="N2170" s="100"/>
    </row>
    <row r="2171" spans="2:14">
      <c r="B2171" s="98"/>
      <c r="C2171" s="98"/>
      <c r="D2171" s="100"/>
      <c r="E2171" s="100"/>
      <c r="F2171" s="100"/>
      <c r="H2171" s="102"/>
      <c r="I2171" s="103"/>
      <c r="J2171" s="102"/>
      <c r="L2171" s="100"/>
      <c r="M2171" s="100"/>
      <c r="N2171" s="100"/>
    </row>
    <row r="2172" spans="2:14">
      <c r="B2172" s="98"/>
      <c r="C2172" s="98"/>
      <c r="D2172" s="100"/>
      <c r="E2172" s="100"/>
      <c r="F2172" s="100"/>
      <c r="H2172" s="102"/>
      <c r="I2172" s="103"/>
      <c r="J2172" s="102"/>
      <c r="L2172" s="100"/>
      <c r="M2172" s="100"/>
      <c r="N2172" s="100"/>
    </row>
    <row r="2173" spans="2:14">
      <c r="B2173" s="98"/>
      <c r="C2173" s="98"/>
      <c r="D2173" s="100"/>
      <c r="E2173" s="100"/>
      <c r="F2173" s="100"/>
      <c r="H2173" s="102"/>
      <c r="I2173" s="103"/>
      <c r="J2173" s="102"/>
      <c r="L2173" s="100"/>
      <c r="M2173" s="100"/>
      <c r="N2173" s="100"/>
    </row>
    <row r="2174" spans="2:14">
      <c r="B2174" s="98"/>
      <c r="C2174" s="98"/>
      <c r="D2174" s="100"/>
      <c r="E2174" s="100"/>
      <c r="F2174" s="100"/>
      <c r="H2174" s="102"/>
      <c r="I2174" s="103"/>
      <c r="J2174" s="102"/>
      <c r="L2174" s="100"/>
      <c r="M2174" s="100"/>
      <c r="N2174" s="100"/>
    </row>
    <row r="2175" spans="2:14">
      <c r="B2175" s="98"/>
      <c r="C2175" s="98"/>
      <c r="D2175" s="100"/>
      <c r="E2175" s="100"/>
      <c r="F2175" s="100"/>
      <c r="H2175" s="102"/>
      <c r="I2175" s="103"/>
      <c r="J2175" s="102"/>
      <c r="L2175" s="100"/>
      <c r="M2175" s="100"/>
      <c r="N2175" s="100"/>
    </row>
    <row r="2176" spans="2:14">
      <c r="B2176" s="98"/>
      <c r="C2176" s="98"/>
      <c r="D2176" s="100"/>
      <c r="E2176" s="100"/>
      <c r="F2176" s="100"/>
      <c r="H2176" s="102"/>
      <c r="I2176" s="103"/>
      <c r="J2176" s="102"/>
      <c r="L2176" s="100"/>
      <c r="M2176" s="100"/>
      <c r="N2176" s="100"/>
    </row>
    <row r="2177" spans="2:14">
      <c r="B2177" s="98"/>
      <c r="C2177" s="98"/>
      <c r="D2177" s="100"/>
      <c r="E2177" s="100"/>
      <c r="F2177" s="100"/>
      <c r="H2177" s="102"/>
      <c r="I2177" s="103"/>
      <c r="J2177" s="102"/>
      <c r="L2177" s="100"/>
      <c r="M2177" s="100"/>
      <c r="N2177" s="100"/>
    </row>
    <row r="2178" spans="2:14">
      <c r="B2178" s="98"/>
      <c r="C2178" s="98"/>
      <c r="D2178" s="100"/>
      <c r="E2178" s="100"/>
      <c r="F2178" s="100"/>
      <c r="H2178" s="102"/>
      <c r="I2178" s="103"/>
      <c r="J2178" s="102"/>
      <c r="L2178" s="100"/>
      <c r="M2178" s="100"/>
      <c r="N2178" s="100"/>
    </row>
    <row r="2179" spans="2:14">
      <c r="B2179" s="98"/>
      <c r="C2179" s="98"/>
      <c r="D2179" s="100"/>
      <c r="E2179" s="100"/>
      <c r="F2179" s="100"/>
      <c r="H2179" s="102"/>
      <c r="I2179" s="103"/>
      <c r="J2179" s="102"/>
      <c r="L2179" s="100"/>
      <c r="M2179" s="100"/>
      <c r="N2179" s="100"/>
    </row>
    <row r="2180" spans="2:14">
      <c r="B2180" s="98"/>
      <c r="C2180" s="98"/>
      <c r="D2180" s="100"/>
      <c r="E2180" s="100"/>
      <c r="F2180" s="100"/>
      <c r="H2180" s="102"/>
      <c r="I2180" s="103"/>
      <c r="J2180" s="102"/>
      <c r="L2180" s="100"/>
      <c r="M2180" s="100"/>
      <c r="N2180" s="100"/>
    </row>
    <row r="2181" spans="2:14">
      <c r="B2181" s="98"/>
      <c r="C2181" s="98"/>
      <c r="D2181" s="100"/>
      <c r="E2181" s="100"/>
      <c r="F2181" s="100"/>
      <c r="H2181" s="102"/>
      <c r="I2181" s="103"/>
      <c r="J2181" s="102"/>
      <c r="L2181" s="100"/>
      <c r="M2181" s="100"/>
      <c r="N2181" s="100"/>
    </row>
    <row r="2182" spans="2:14">
      <c r="B2182" s="98"/>
      <c r="C2182" s="98"/>
      <c r="D2182" s="100"/>
      <c r="E2182" s="100"/>
      <c r="F2182" s="100"/>
      <c r="H2182" s="102"/>
      <c r="I2182" s="103"/>
      <c r="J2182" s="102"/>
      <c r="L2182" s="100"/>
      <c r="M2182" s="100"/>
      <c r="N2182" s="100"/>
    </row>
    <row r="2183" spans="2:14">
      <c r="B2183" s="98"/>
      <c r="C2183" s="98"/>
      <c r="D2183" s="100"/>
      <c r="E2183" s="100"/>
      <c r="F2183" s="100"/>
      <c r="H2183" s="102"/>
      <c r="I2183" s="103"/>
      <c r="J2183" s="102"/>
      <c r="L2183" s="100"/>
      <c r="M2183" s="100"/>
      <c r="N2183" s="100"/>
    </row>
    <row r="2184" spans="2:14">
      <c r="B2184" s="98"/>
      <c r="C2184" s="98"/>
      <c r="D2184" s="100"/>
      <c r="E2184" s="100"/>
      <c r="F2184" s="100"/>
      <c r="H2184" s="102"/>
      <c r="I2184" s="103"/>
      <c r="J2184" s="102"/>
      <c r="L2184" s="100"/>
      <c r="M2184" s="100"/>
      <c r="N2184" s="100"/>
    </row>
    <row r="2185" spans="2:14">
      <c r="B2185" s="98"/>
      <c r="C2185" s="98"/>
      <c r="D2185" s="100"/>
      <c r="E2185" s="100"/>
      <c r="F2185" s="100"/>
      <c r="H2185" s="102"/>
      <c r="I2185" s="103"/>
      <c r="J2185" s="102"/>
      <c r="L2185" s="100"/>
      <c r="M2185" s="100"/>
      <c r="N2185" s="100"/>
    </row>
    <row r="2186" spans="2:14">
      <c r="B2186" s="98"/>
      <c r="C2186" s="98"/>
      <c r="D2186" s="100"/>
      <c r="E2186" s="100"/>
      <c r="F2186" s="100"/>
      <c r="H2186" s="102"/>
      <c r="I2186" s="103"/>
      <c r="J2186" s="102"/>
      <c r="L2186" s="100"/>
      <c r="M2186" s="100"/>
      <c r="N2186" s="100"/>
    </row>
    <row r="2187" spans="2:14">
      <c r="B2187" s="98"/>
      <c r="C2187" s="98"/>
      <c r="D2187" s="100"/>
      <c r="E2187" s="100"/>
      <c r="F2187" s="100"/>
      <c r="H2187" s="102"/>
      <c r="I2187" s="103"/>
      <c r="J2187" s="102"/>
      <c r="L2187" s="100"/>
      <c r="M2187" s="100"/>
      <c r="N2187" s="100"/>
    </row>
    <row r="2188" spans="2:14">
      <c r="B2188" s="98"/>
      <c r="C2188" s="98"/>
      <c r="D2188" s="100"/>
      <c r="E2188" s="100"/>
      <c r="F2188" s="100"/>
      <c r="H2188" s="102"/>
      <c r="I2188" s="103"/>
      <c r="J2188" s="102"/>
      <c r="L2188" s="100"/>
      <c r="M2188" s="100"/>
      <c r="N2188" s="100"/>
    </row>
    <row r="2189" spans="2:14">
      <c r="B2189" s="98"/>
      <c r="C2189" s="98"/>
      <c r="D2189" s="100"/>
      <c r="E2189" s="100"/>
      <c r="F2189" s="100"/>
      <c r="H2189" s="102"/>
      <c r="I2189" s="103"/>
      <c r="J2189" s="102"/>
      <c r="L2189" s="100"/>
      <c r="M2189" s="100"/>
      <c r="N2189" s="100"/>
    </row>
    <row r="2190" spans="2:14">
      <c r="B2190" s="98"/>
      <c r="C2190" s="98"/>
      <c r="D2190" s="100"/>
      <c r="E2190" s="100"/>
      <c r="F2190" s="100"/>
      <c r="H2190" s="102"/>
      <c r="I2190" s="103"/>
      <c r="J2190" s="102"/>
      <c r="L2190" s="100"/>
      <c r="M2190" s="100"/>
      <c r="N2190" s="100"/>
    </row>
    <row r="2191" spans="2:14">
      <c r="B2191" s="98"/>
      <c r="C2191" s="98"/>
      <c r="D2191" s="100"/>
      <c r="E2191" s="100"/>
      <c r="F2191" s="100"/>
      <c r="H2191" s="102"/>
      <c r="I2191" s="103"/>
      <c r="J2191" s="102"/>
      <c r="L2191" s="100"/>
      <c r="M2191" s="100"/>
      <c r="N2191" s="100"/>
    </row>
    <row r="2192" spans="2:14">
      <c r="B2192" s="98"/>
      <c r="C2192" s="98"/>
      <c r="D2192" s="100"/>
      <c r="E2192" s="100"/>
      <c r="F2192" s="100"/>
      <c r="H2192" s="102"/>
      <c r="I2192" s="103"/>
      <c r="J2192" s="102"/>
      <c r="L2192" s="100"/>
      <c r="M2192" s="100"/>
      <c r="N2192" s="100"/>
    </row>
    <row r="2193" spans="2:14">
      <c r="B2193" s="98"/>
      <c r="C2193" s="98"/>
      <c r="D2193" s="100"/>
      <c r="E2193" s="100"/>
      <c r="F2193" s="100"/>
      <c r="H2193" s="102"/>
      <c r="I2193" s="103"/>
      <c r="J2193" s="102"/>
      <c r="L2193" s="100"/>
      <c r="M2193" s="100"/>
      <c r="N2193" s="100"/>
    </row>
    <row r="2194" spans="2:14">
      <c r="B2194" s="98"/>
      <c r="C2194" s="98"/>
      <c r="D2194" s="100"/>
      <c r="E2194" s="100"/>
      <c r="F2194" s="100"/>
      <c r="H2194" s="102"/>
      <c r="I2194" s="103"/>
      <c r="J2194" s="102"/>
      <c r="L2194" s="100"/>
      <c r="M2194" s="100"/>
      <c r="N2194" s="100"/>
    </row>
    <row r="2195" spans="2:14">
      <c r="B2195" s="98"/>
      <c r="C2195" s="98"/>
      <c r="D2195" s="100"/>
      <c r="E2195" s="100"/>
      <c r="F2195" s="100"/>
      <c r="H2195" s="102"/>
      <c r="I2195" s="103"/>
      <c r="J2195" s="102"/>
      <c r="L2195" s="100"/>
      <c r="M2195" s="100"/>
      <c r="N2195" s="100"/>
    </row>
    <row r="2196" spans="2:14">
      <c r="B2196" s="98"/>
      <c r="C2196" s="98"/>
      <c r="D2196" s="100"/>
      <c r="E2196" s="100"/>
      <c r="F2196" s="100"/>
      <c r="H2196" s="102"/>
      <c r="I2196" s="103"/>
      <c r="J2196" s="102"/>
      <c r="L2196" s="100"/>
      <c r="M2196" s="100"/>
      <c r="N2196" s="100"/>
    </row>
    <row r="2197" spans="2:14">
      <c r="B2197" s="98"/>
      <c r="C2197" s="98"/>
      <c r="D2197" s="100"/>
      <c r="E2197" s="100"/>
      <c r="F2197" s="100"/>
      <c r="H2197" s="102"/>
      <c r="I2197" s="103"/>
      <c r="J2197" s="102"/>
      <c r="L2197" s="100"/>
      <c r="M2197" s="100"/>
      <c r="N2197" s="100"/>
    </row>
    <row r="2198" spans="2:14">
      <c r="B2198" s="98"/>
      <c r="C2198" s="98"/>
      <c r="D2198" s="100"/>
      <c r="E2198" s="100"/>
      <c r="F2198" s="100"/>
      <c r="H2198" s="102"/>
      <c r="I2198" s="103"/>
      <c r="J2198" s="102"/>
      <c r="L2198" s="100"/>
      <c r="M2198" s="100"/>
      <c r="N2198" s="100"/>
    </row>
    <row r="2199" spans="2:14">
      <c r="B2199" s="98"/>
      <c r="C2199" s="98"/>
      <c r="D2199" s="100"/>
      <c r="E2199" s="100"/>
      <c r="F2199" s="100"/>
      <c r="H2199" s="102"/>
      <c r="I2199" s="103"/>
      <c r="J2199" s="102"/>
      <c r="L2199" s="100"/>
      <c r="M2199" s="100"/>
      <c r="N2199" s="100"/>
    </row>
    <row r="2200" spans="2:14">
      <c r="B2200" s="98"/>
      <c r="C2200" s="98"/>
      <c r="D2200" s="100"/>
      <c r="E2200" s="100"/>
      <c r="F2200" s="100"/>
      <c r="H2200" s="102"/>
      <c r="I2200" s="103"/>
      <c r="J2200" s="102"/>
      <c r="L2200" s="100"/>
      <c r="M2200" s="100"/>
      <c r="N2200" s="100"/>
    </row>
    <row r="2201" spans="2:14">
      <c r="B2201" s="98"/>
      <c r="C2201" s="98"/>
      <c r="D2201" s="100"/>
      <c r="E2201" s="100"/>
      <c r="F2201" s="100"/>
      <c r="H2201" s="102"/>
      <c r="I2201" s="103"/>
      <c r="J2201" s="102"/>
      <c r="L2201" s="100"/>
      <c r="M2201" s="100"/>
      <c r="N2201" s="100"/>
    </row>
    <row r="2202" spans="2:14">
      <c r="B2202" s="98"/>
      <c r="C2202" s="98"/>
      <c r="D2202" s="100"/>
      <c r="E2202" s="100"/>
      <c r="F2202" s="100"/>
      <c r="H2202" s="102"/>
      <c r="I2202" s="103"/>
      <c r="J2202" s="102"/>
      <c r="L2202" s="100"/>
      <c r="M2202" s="100"/>
      <c r="N2202" s="100"/>
    </row>
    <row r="2203" spans="2:14">
      <c r="B2203" s="98"/>
      <c r="C2203" s="98"/>
      <c r="D2203" s="100"/>
      <c r="E2203" s="100"/>
      <c r="F2203" s="100"/>
      <c r="H2203" s="102"/>
      <c r="I2203" s="103"/>
      <c r="J2203" s="102"/>
      <c r="L2203" s="100"/>
      <c r="M2203" s="100"/>
      <c r="N2203" s="100"/>
    </row>
    <row r="2204" spans="2:14">
      <c r="B2204" s="98"/>
      <c r="C2204" s="98"/>
      <c r="D2204" s="100"/>
      <c r="E2204" s="100"/>
      <c r="F2204" s="100"/>
      <c r="H2204" s="102"/>
      <c r="I2204" s="103"/>
      <c r="J2204" s="102"/>
      <c r="L2204" s="100"/>
      <c r="M2204" s="100"/>
      <c r="N2204" s="100"/>
    </row>
    <row r="2205" spans="2:14">
      <c r="B2205" s="98"/>
      <c r="C2205" s="98"/>
      <c r="D2205" s="100"/>
      <c r="E2205" s="100"/>
      <c r="F2205" s="100"/>
      <c r="H2205" s="102"/>
      <c r="I2205" s="103"/>
      <c r="J2205" s="102"/>
      <c r="L2205" s="100"/>
      <c r="M2205" s="100"/>
      <c r="N2205" s="100"/>
    </row>
    <row r="2206" spans="2:14">
      <c r="B2206" s="98"/>
      <c r="C2206" s="98"/>
      <c r="D2206" s="100"/>
      <c r="E2206" s="100"/>
      <c r="F2206" s="100"/>
      <c r="H2206" s="102"/>
      <c r="I2206" s="103"/>
      <c r="J2206" s="102"/>
      <c r="L2206" s="100"/>
      <c r="M2206" s="100"/>
      <c r="N2206" s="100"/>
    </row>
    <row r="2207" spans="2:14">
      <c r="B2207" s="98"/>
      <c r="C2207" s="98"/>
      <c r="D2207" s="100"/>
      <c r="E2207" s="100"/>
      <c r="F2207" s="100"/>
      <c r="H2207" s="102"/>
      <c r="I2207" s="103"/>
      <c r="J2207" s="102"/>
      <c r="L2207" s="100"/>
      <c r="M2207" s="100"/>
      <c r="N2207" s="100"/>
    </row>
    <row r="2208" spans="2:14">
      <c r="B2208" s="98"/>
      <c r="C2208" s="98"/>
      <c r="D2208" s="100"/>
      <c r="E2208" s="100"/>
      <c r="F2208" s="100"/>
      <c r="H2208" s="102"/>
      <c r="I2208" s="103"/>
      <c r="J2208" s="102"/>
      <c r="L2208" s="100"/>
      <c r="M2208" s="100"/>
      <c r="N2208" s="100"/>
    </row>
    <row r="2209" spans="2:14">
      <c r="B2209" s="98"/>
      <c r="C2209" s="98"/>
      <c r="D2209" s="100"/>
      <c r="E2209" s="100"/>
      <c r="F2209" s="100"/>
      <c r="H2209" s="102"/>
      <c r="I2209" s="103"/>
      <c r="J2209" s="102"/>
      <c r="L2209" s="100"/>
      <c r="M2209" s="100"/>
      <c r="N2209" s="100"/>
    </row>
    <row r="2210" spans="2:14">
      <c r="B2210" s="98"/>
      <c r="C2210" s="98"/>
      <c r="D2210" s="100"/>
      <c r="E2210" s="100"/>
      <c r="F2210" s="100"/>
      <c r="H2210" s="102"/>
      <c r="I2210" s="103"/>
      <c r="J2210" s="102"/>
      <c r="L2210" s="100"/>
      <c r="M2210" s="100"/>
      <c r="N2210" s="100"/>
    </row>
    <row r="2211" spans="2:14">
      <c r="B2211" s="98"/>
      <c r="C2211" s="98"/>
      <c r="D2211" s="100"/>
      <c r="E2211" s="100"/>
      <c r="F2211" s="100"/>
      <c r="H2211" s="102"/>
      <c r="I2211" s="103"/>
      <c r="J2211" s="102"/>
      <c r="L2211" s="100"/>
      <c r="M2211" s="100"/>
      <c r="N2211" s="100"/>
    </row>
    <row r="2212" spans="2:14">
      <c r="B2212" s="98"/>
      <c r="C2212" s="98"/>
      <c r="D2212" s="100"/>
      <c r="E2212" s="100"/>
      <c r="F2212" s="100"/>
      <c r="H2212" s="102"/>
      <c r="I2212" s="103"/>
      <c r="J2212" s="102"/>
      <c r="L2212" s="100"/>
      <c r="M2212" s="100"/>
      <c r="N2212" s="100"/>
    </row>
    <row r="2213" spans="2:14">
      <c r="B2213" s="98"/>
      <c r="C2213" s="98"/>
      <c r="D2213" s="100"/>
      <c r="E2213" s="100"/>
      <c r="F2213" s="100"/>
      <c r="H2213" s="102"/>
      <c r="I2213" s="103"/>
      <c r="J2213" s="102"/>
      <c r="L2213" s="100"/>
      <c r="M2213" s="100"/>
      <c r="N2213" s="100"/>
    </row>
    <row r="2214" spans="2:14">
      <c r="B2214" s="98"/>
      <c r="C2214" s="98"/>
      <c r="D2214" s="100"/>
      <c r="E2214" s="100"/>
      <c r="F2214" s="100"/>
      <c r="H2214" s="102"/>
      <c r="I2214" s="103"/>
      <c r="J2214" s="102"/>
      <c r="L2214" s="100"/>
      <c r="M2214" s="100"/>
      <c r="N2214" s="100"/>
    </row>
    <row r="2215" spans="2:14">
      <c r="B2215" s="98"/>
      <c r="C2215" s="98"/>
      <c r="D2215" s="100"/>
      <c r="E2215" s="100"/>
      <c r="F2215" s="100"/>
      <c r="H2215" s="102"/>
      <c r="I2215" s="103"/>
      <c r="J2215" s="102"/>
      <c r="L2215" s="100"/>
      <c r="M2215" s="100"/>
      <c r="N2215" s="100"/>
    </row>
    <row r="2216" spans="2:14">
      <c r="B2216" s="98"/>
      <c r="C2216" s="98"/>
      <c r="D2216" s="100"/>
      <c r="E2216" s="100"/>
      <c r="F2216" s="100"/>
      <c r="H2216" s="102"/>
      <c r="I2216" s="103"/>
      <c r="J2216" s="102"/>
      <c r="L2216" s="100"/>
      <c r="M2216" s="100"/>
      <c r="N2216" s="100"/>
    </row>
    <row r="2217" spans="2:14">
      <c r="B2217" s="98"/>
      <c r="C2217" s="98"/>
      <c r="D2217" s="100"/>
      <c r="E2217" s="100"/>
      <c r="F2217" s="100"/>
      <c r="H2217" s="102"/>
      <c r="I2217" s="103"/>
      <c r="J2217" s="102"/>
      <c r="L2217" s="100"/>
      <c r="M2217" s="100"/>
      <c r="N2217" s="100"/>
    </row>
    <row r="2218" spans="2:14">
      <c r="B2218" s="98"/>
      <c r="C2218" s="98"/>
      <c r="D2218" s="100"/>
      <c r="E2218" s="100"/>
      <c r="F2218" s="100"/>
      <c r="H2218" s="102"/>
      <c r="I2218" s="103"/>
      <c r="J2218" s="102"/>
      <c r="L2218" s="100"/>
      <c r="M2218" s="100"/>
      <c r="N2218" s="100"/>
    </row>
    <row r="2219" spans="2:14">
      <c r="B2219" s="98"/>
      <c r="C2219" s="98"/>
      <c r="D2219" s="100"/>
      <c r="E2219" s="100"/>
      <c r="F2219" s="100"/>
      <c r="H2219" s="102"/>
      <c r="I2219" s="103"/>
      <c r="J2219" s="102"/>
      <c r="L2219" s="100"/>
      <c r="M2219" s="100"/>
      <c r="N2219" s="100"/>
    </row>
    <row r="2220" spans="2:14">
      <c r="B2220" s="98"/>
      <c r="C2220" s="98"/>
      <c r="D2220" s="100"/>
      <c r="E2220" s="100"/>
      <c r="F2220" s="100"/>
      <c r="H2220" s="102"/>
      <c r="I2220" s="103"/>
      <c r="J2220" s="102"/>
      <c r="L2220" s="100"/>
      <c r="M2220" s="100"/>
      <c r="N2220" s="100"/>
    </row>
    <row r="2221" spans="2:14">
      <c r="B2221" s="98"/>
      <c r="C2221" s="98"/>
      <c r="D2221" s="100"/>
      <c r="E2221" s="100"/>
      <c r="F2221" s="100"/>
      <c r="H2221" s="102"/>
      <c r="I2221" s="103"/>
      <c r="J2221" s="102"/>
      <c r="L2221" s="100"/>
      <c r="M2221" s="100"/>
      <c r="N2221" s="100"/>
    </row>
    <row r="2222" spans="2:14">
      <c r="B2222" s="98"/>
      <c r="C2222" s="98"/>
      <c r="D2222" s="100"/>
      <c r="E2222" s="100"/>
      <c r="F2222" s="100"/>
      <c r="H2222" s="102"/>
      <c r="I2222" s="103"/>
      <c r="J2222" s="102"/>
      <c r="L2222" s="100"/>
      <c r="M2222" s="100"/>
      <c r="N2222" s="100"/>
    </row>
    <row r="2223" spans="2:14">
      <c r="B2223" s="98"/>
      <c r="C2223" s="98"/>
      <c r="D2223" s="100"/>
      <c r="E2223" s="100"/>
      <c r="F2223" s="100"/>
      <c r="H2223" s="102"/>
      <c r="I2223" s="103"/>
      <c r="J2223" s="102"/>
      <c r="L2223" s="100"/>
      <c r="M2223" s="100"/>
      <c r="N2223" s="100"/>
    </row>
    <row r="2224" spans="2:14">
      <c r="B2224" s="98"/>
      <c r="C2224" s="98"/>
      <c r="D2224" s="100"/>
      <c r="E2224" s="100"/>
      <c r="F2224" s="100"/>
      <c r="H2224" s="102"/>
      <c r="I2224" s="103"/>
      <c r="J2224" s="102"/>
      <c r="L2224" s="100"/>
      <c r="M2224" s="100"/>
      <c r="N2224" s="100"/>
    </row>
    <row r="2225" spans="2:14">
      <c r="B2225" s="98"/>
      <c r="C2225" s="98"/>
      <c r="D2225" s="100"/>
      <c r="E2225" s="100"/>
      <c r="F2225" s="100"/>
      <c r="H2225" s="102"/>
      <c r="I2225" s="103"/>
      <c r="J2225" s="102"/>
      <c r="L2225" s="100"/>
      <c r="M2225" s="100"/>
      <c r="N2225" s="100"/>
    </row>
    <row r="2226" spans="2:14">
      <c r="B2226" s="98"/>
      <c r="C2226" s="98"/>
      <c r="D2226" s="100"/>
      <c r="E2226" s="100"/>
      <c r="F2226" s="100"/>
      <c r="H2226" s="102"/>
      <c r="I2226" s="103"/>
      <c r="J2226" s="102"/>
      <c r="L2226" s="100"/>
      <c r="M2226" s="100"/>
      <c r="N2226" s="100"/>
    </row>
    <row r="2227" spans="2:14">
      <c r="B2227" s="98"/>
      <c r="C2227" s="98"/>
      <c r="D2227" s="100"/>
      <c r="E2227" s="100"/>
      <c r="F2227" s="100"/>
      <c r="H2227" s="102"/>
      <c r="I2227" s="103"/>
      <c r="J2227" s="102"/>
      <c r="L2227" s="100"/>
      <c r="M2227" s="100"/>
      <c r="N2227" s="100"/>
    </row>
    <row r="2228" spans="2:14">
      <c r="B2228" s="98"/>
      <c r="C2228" s="98"/>
      <c r="D2228" s="100"/>
      <c r="E2228" s="100"/>
      <c r="F2228" s="100"/>
      <c r="H2228" s="102"/>
      <c r="I2228" s="103"/>
      <c r="J2228" s="102"/>
      <c r="L2228" s="100"/>
      <c r="M2228" s="100"/>
      <c r="N2228" s="100"/>
    </row>
    <row r="2229" spans="2:14">
      <c r="B2229" s="98"/>
      <c r="C2229" s="98"/>
      <c r="D2229" s="100"/>
      <c r="E2229" s="100"/>
      <c r="F2229" s="100"/>
      <c r="H2229" s="102"/>
      <c r="I2229" s="103"/>
      <c r="J2229" s="102"/>
      <c r="L2229" s="100"/>
      <c r="M2229" s="100"/>
      <c r="N2229" s="100"/>
    </row>
    <row r="2230" spans="2:14">
      <c r="B2230" s="98"/>
      <c r="C2230" s="98"/>
      <c r="D2230" s="100"/>
      <c r="E2230" s="100"/>
      <c r="F2230" s="100"/>
      <c r="H2230" s="102"/>
      <c r="I2230" s="103"/>
      <c r="J2230" s="102"/>
      <c r="L2230" s="100"/>
      <c r="M2230" s="100"/>
      <c r="N2230" s="100"/>
    </row>
    <row r="2231" spans="2:14">
      <c r="B2231" s="98"/>
      <c r="C2231" s="98"/>
      <c r="D2231" s="100"/>
      <c r="E2231" s="100"/>
      <c r="F2231" s="100"/>
      <c r="H2231" s="102"/>
      <c r="I2231" s="103"/>
      <c r="J2231" s="102"/>
      <c r="L2231" s="100"/>
      <c r="M2231" s="100"/>
      <c r="N2231" s="100"/>
    </row>
    <row r="2232" spans="2:14">
      <c r="B2232" s="98"/>
      <c r="C2232" s="98"/>
      <c r="D2232" s="100"/>
      <c r="E2232" s="100"/>
      <c r="F2232" s="100"/>
      <c r="H2232" s="102"/>
      <c r="I2232" s="103"/>
      <c r="J2232" s="102"/>
      <c r="L2232" s="100"/>
      <c r="M2232" s="100"/>
      <c r="N2232" s="100"/>
    </row>
    <row r="2233" spans="2:14">
      <c r="B2233" s="98"/>
      <c r="C2233" s="98"/>
      <c r="D2233" s="100"/>
      <c r="E2233" s="100"/>
      <c r="F2233" s="100"/>
      <c r="H2233" s="102"/>
      <c r="I2233" s="103"/>
      <c r="J2233" s="102"/>
      <c r="L2233" s="100"/>
      <c r="M2233" s="100"/>
      <c r="N2233" s="100"/>
    </row>
    <row r="2234" spans="2:14">
      <c r="B2234" s="98"/>
      <c r="C2234" s="98"/>
      <c r="D2234" s="100"/>
      <c r="E2234" s="100"/>
      <c r="F2234" s="100"/>
      <c r="H2234" s="102"/>
      <c r="I2234" s="103"/>
      <c r="J2234" s="102"/>
      <c r="L2234" s="100"/>
      <c r="M2234" s="100"/>
      <c r="N2234" s="100"/>
    </row>
    <row r="2235" spans="2:14">
      <c r="B2235" s="98"/>
      <c r="C2235" s="98"/>
      <c r="D2235" s="100"/>
      <c r="E2235" s="100"/>
      <c r="F2235" s="100"/>
      <c r="H2235" s="102"/>
      <c r="I2235" s="103"/>
      <c r="J2235" s="102"/>
      <c r="L2235" s="100"/>
      <c r="M2235" s="100"/>
      <c r="N2235" s="100"/>
    </row>
    <row r="2236" spans="2:14">
      <c r="B2236" s="98"/>
      <c r="C2236" s="98"/>
      <c r="D2236" s="100"/>
      <c r="E2236" s="100"/>
      <c r="F2236" s="100"/>
      <c r="H2236" s="102"/>
      <c r="I2236" s="103"/>
      <c r="J2236" s="102"/>
      <c r="L2236" s="100"/>
      <c r="M2236" s="100"/>
      <c r="N2236" s="100"/>
    </row>
    <row r="2237" spans="2:14">
      <c r="B2237" s="98"/>
      <c r="C2237" s="98"/>
      <c r="D2237" s="100"/>
      <c r="E2237" s="100"/>
      <c r="F2237" s="100"/>
      <c r="H2237" s="102"/>
      <c r="I2237" s="103"/>
      <c r="J2237" s="102"/>
      <c r="L2237" s="100"/>
      <c r="M2237" s="100"/>
      <c r="N2237" s="100"/>
    </row>
    <row r="2238" spans="2:14">
      <c r="B2238" s="98"/>
      <c r="C2238" s="98"/>
      <c r="D2238" s="100"/>
      <c r="E2238" s="100"/>
      <c r="F2238" s="100"/>
      <c r="H2238" s="102"/>
      <c r="I2238" s="103"/>
      <c r="J2238" s="102"/>
      <c r="L2238" s="100"/>
      <c r="M2238" s="100"/>
      <c r="N2238" s="100"/>
    </row>
    <row r="2239" spans="2:14">
      <c r="B2239" s="98"/>
      <c r="C2239" s="98"/>
      <c r="D2239" s="100"/>
      <c r="E2239" s="100"/>
      <c r="F2239" s="100"/>
      <c r="H2239" s="102"/>
      <c r="I2239" s="103"/>
      <c r="J2239" s="102"/>
      <c r="L2239" s="100"/>
      <c r="M2239" s="100"/>
      <c r="N2239" s="100"/>
    </row>
    <row r="2240" spans="2:14">
      <c r="B2240" s="98"/>
      <c r="C2240" s="98"/>
      <c r="D2240" s="100"/>
      <c r="E2240" s="100"/>
      <c r="F2240" s="100"/>
      <c r="H2240" s="102"/>
      <c r="I2240" s="103"/>
      <c r="J2240" s="102"/>
      <c r="L2240" s="100"/>
      <c r="M2240" s="100"/>
      <c r="N2240" s="100"/>
    </row>
    <row r="2241" spans="2:14">
      <c r="B2241" s="98"/>
      <c r="C2241" s="98"/>
      <c r="D2241" s="100"/>
      <c r="E2241" s="100"/>
      <c r="F2241" s="100"/>
      <c r="H2241" s="102"/>
      <c r="I2241" s="103"/>
      <c r="J2241" s="102"/>
      <c r="L2241" s="100"/>
      <c r="M2241" s="100"/>
      <c r="N2241" s="100"/>
    </row>
    <row r="2242" spans="2:14">
      <c r="B2242" s="98"/>
      <c r="C2242" s="98"/>
      <c r="D2242" s="100"/>
      <c r="E2242" s="100"/>
      <c r="F2242" s="100"/>
      <c r="H2242" s="102"/>
      <c r="I2242" s="103"/>
      <c r="J2242" s="102"/>
      <c r="L2242" s="100"/>
      <c r="M2242" s="100"/>
      <c r="N2242" s="100"/>
    </row>
    <row r="2243" spans="2:14">
      <c r="B2243" s="98"/>
      <c r="C2243" s="98"/>
      <c r="D2243" s="100"/>
      <c r="E2243" s="100"/>
      <c r="F2243" s="100"/>
      <c r="H2243" s="102"/>
      <c r="I2243" s="103"/>
      <c r="J2243" s="102"/>
      <c r="L2243" s="100"/>
      <c r="M2243" s="100"/>
      <c r="N2243" s="100"/>
    </row>
    <row r="2244" spans="2:14">
      <c r="B2244" s="98"/>
      <c r="C2244" s="98"/>
      <c r="D2244" s="100"/>
      <c r="E2244" s="100"/>
      <c r="F2244" s="100"/>
      <c r="H2244" s="102"/>
      <c r="I2244" s="103"/>
      <c r="J2244" s="102"/>
      <c r="L2244" s="100"/>
      <c r="M2244" s="100"/>
      <c r="N2244" s="100"/>
    </row>
    <row r="2245" spans="2:14">
      <c r="B2245" s="98"/>
      <c r="C2245" s="98"/>
      <c r="D2245" s="100"/>
      <c r="E2245" s="100"/>
      <c r="F2245" s="100"/>
      <c r="H2245" s="102"/>
      <c r="I2245" s="103"/>
      <c r="J2245" s="102"/>
      <c r="L2245" s="100"/>
      <c r="M2245" s="100"/>
      <c r="N2245" s="100"/>
    </row>
    <row r="2246" spans="2:14">
      <c r="B2246" s="98"/>
      <c r="C2246" s="98"/>
      <c r="D2246" s="100"/>
      <c r="E2246" s="100"/>
      <c r="F2246" s="100"/>
      <c r="H2246" s="102"/>
      <c r="I2246" s="103"/>
      <c r="J2246" s="102"/>
      <c r="L2246" s="100"/>
      <c r="M2246" s="100"/>
      <c r="N2246" s="100"/>
    </row>
    <row r="2247" spans="2:14">
      <c r="B2247" s="98"/>
      <c r="C2247" s="98"/>
      <c r="D2247" s="100"/>
      <c r="E2247" s="100"/>
      <c r="F2247" s="100"/>
      <c r="H2247" s="102"/>
      <c r="I2247" s="103"/>
      <c r="J2247" s="102"/>
      <c r="L2247" s="100"/>
      <c r="M2247" s="100"/>
      <c r="N2247" s="100"/>
    </row>
    <row r="2248" spans="2:14">
      <c r="B2248" s="98"/>
      <c r="C2248" s="98"/>
      <c r="D2248" s="100"/>
      <c r="E2248" s="100"/>
      <c r="F2248" s="100"/>
      <c r="H2248" s="102"/>
      <c r="I2248" s="103"/>
      <c r="J2248" s="102"/>
      <c r="L2248" s="100"/>
      <c r="M2248" s="100"/>
      <c r="N2248" s="100"/>
    </row>
    <row r="2249" spans="2:14">
      <c r="B2249" s="98"/>
      <c r="C2249" s="98"/>
      <c r="D2249" s="100"/>
      <c r="E2249" s="100"/>
      <c r="F2249" s="100"/>
      <c r="H2249" s="102"/>
      <c r="I2249" s="103"/>
      <c r="J2249" s="102"/>
      <c r="L2249" s="100"/>
      <c r="M2249" s="100"/>
      <c r="N2249" s="100"/>
    </row>
    <row r="2250" spans="2:14">
      <c r="B2250" s="98"/>
      <c r="C2250" s="98"/>
      <c r="D2250" s="100"/>
      <c r="E2250" s="100"/>
      <c r="F2250" s="100"/>
      <c r="H2250" s="102"/>
      <c r="I2250" s="103"/>
      <c r="J2250" s="102"/>
      <c r="L2250" s="100"/>
      <c r="M2250" s="100"/>
      <c r="N2250" s="100"/>
    </row>
    <row r="2251" spans="2:14">
      <c r="B2251" s="98"/>
      <c r="C2251" s="98"/>
      <c r="D2251" s="100"/>
      <c r="E2251" s="100"/>
      <c r="F2251" s="100"/>
      <c r="H2251" s="102"/>
      <c r="I2251" s="103"/>
      <c r="J2251" s="102"/>
      <c r="L2251" s="100"/>
      <c r="M2251" s="100"/>
      <c r="N2251" s="100"/>
    </row>
    <row r="2252" spans="2:14">
      <c r="B2252" s="98"/>
      <c r="C2252" s="98"/>
      <c r="D2252" s="100"/>
      <c r="E2252" s="100"/>
      <c r="F2252" s="100"/>
      <c r="H2252" s="102"/>
      <c r="I2252" s="103"/>
      <c r="J2252" s="102"/>
      <c r="L2252" s="100"/>
      <c r="M2252" s="100"/>
      <c r="N2252" s="100"/>
    </row>
    <row r="2253" spans="2:14">
      <c r="B2253" s="98"/>
      <c r="C2253" s="98"/>
      <c r="D2253" s="100"/>
      <c r="E2253" s="100"/>
      <c r="F2253" s="100"/>
      <c r="H2253" s="102"/>
      <c r="I2253" s="103"/>
      <c r="J2253" s="102"/>
      <c r="L2253" s="100"/>
      <c r="M2253" s="100"/>
      <c r="N2253" s="100"/>
    </row>
    <row r="2254" spans="2:14">
      <c r="B2254" s="98"/>
      <c r="C2254" s="98"/>
      <c r="D2254" s="100"/>
      <c r="E2254" s="100"/>
      <c r="F2254" s="100"/>
      <c r="H2254" s="102"/>
      <c r="I2254" s="103"/>
      <c r="J2254" s="102"/>
      <c r="L2254" s="100"/>
      <c r="M2254" s="100"/>
      <c r="N2254" s="100"/>
    </row>
    <row r="2255" spans="2:14">
      <c r="B2255" s="98"/>
      <c r="C2255" s="98"/>
      <c r="D2255" s="100"/>
      <c r="E2255" s="100"/>
      <c r="F2255" s="100"/>
      <c r="H2255" s="102"/>
      <c r="I2255" s="103"/>
      <c r="J2255" s="102"/>
      <c r="L2255" s="100"/>
      <c r="M2255" s="100"/>
      <c r="N2255" s="100"/>
    </row>
    <row r="2256" spans="2:14">
      <c r="B2256" s="98"/>
      <c r="C2256" s="98"/>
      <c r="D2256" s="100"/>
      <c r="E2256" s="100"/>
      <c r="F2256" s="100"/>
      <c r="H2256" s="102"/>
      <c r="I2256" s="103"/>
      <c r="J2256" s="102"/>
      <c r="L2256" s="100"/>
      <c r="M2256" s="100"/>
      <c r="N2256" s="100"/>
    </row>
    <row r="2257" spans="2:14">
      <c r="B2257" s="98"/>
      <c r="C2257" s="98"/>
      <c r="D2257" s="100"/>
      <c r="E2257" s="100"/>
      <c r="F2257" s="100"/>
      <c r="H2257" s="102"/>
      <c r="I2257" s="103"/>
      <c r="J2257" s="102"/>
      <c r="L2257" s="100"/>
      <c r="M2257" s="100"/>
      <c r="N2257" s="100"/>
    </row>
    <row r="2258" spans="2:14">
      <c r="B2258" s="98"/>
      <c r="C2258" s="98"/>
      <c r="D2258" s="100"/>
      <c r="E2258" s="100"/>
      <c r="F2258" s="100"/>
      <c r="H2258" s="102"/>
      <c r="I2258" s="103"/>
      <c r="J2258" s="102"/>
      <c r="L2258" s="100"/>
      <c r="M2258" s="100"/>
      <c r="N2258" s="100"/>
    </row>
    <row r="2259" spans="2:14">
      <c r="B2259" s="98"/>
      <c r="C2259" s="98"/>
      <c r="D2259" s="100"/>
      <c r="E2259" s="100"/>
      <c r="F2259" s="100"/>
      <c r="H2259" s="102"/>
      <c r="I2259" s="103"/>
      <c r="J2259" s="102"/>
      <c r="L2259" s="100"/>
      <c r="M2259" s="100"/>
      <c r="N2259" s="100"/>
    </row>
    <row r="2260" spans="2:14">
      <c r="B2260" s="98"/>
      <c r="C2260" s="98"/>
      <c r="D2260" s="100"/>
      <c r="E2260" s="100"/>
      <c r="F2260" s="100"/>
      <c r="H2260" s="102"/>
      <c r="I2260" s="103"/>
      <c r="J2260" s="102"/>
      <c r="L2260" s="100"/>
      <c r="M2260" s="100"/>
      <c r="N2260" s="100"/>
    </row>
    <row r="2261" spans="2:14">
      <c r="B2261" s="98"/>
      <c r="C2261" s="98"/>
      <c r="D2261" s="100"/>
      <c r="E2261" s="100"/>
      <c r="F2261" s="100"/>
      <c r="H2261" s="102"/>
      <c r="I2261" s="103"/>
      <c r="J2261" s="102"/>
      <c r="L2261" s="100"/>
      <c r="M2261" s="100"/>
      <c r="N2261" s="100"/>
    </row>
    <row r="2262" spans="2:14">
      <c r="B2262" s="98"/>
      <c r="C2262" s="98"/>
      <c r="D2262" s="100"/>
      <c r="E2262" s="100"/>
      <c r="F2262" s="100"/>
      <c r="H2262" s="102"/>
      <c r="I2262" s="103"/>
      <c r="J2262" s="102"/>
      <c r="L2262" s="100"/>
      <c r="M2262" s="100"/>
      <c r="N2262" s="100"/>
    </row>
    <row r="2263" spans="2:14">
      <c r="B2263" s="98"/>
      <c r="C2263" s="98"/>
      <c r="D2263" s="100"/>
      <c r="E2263" s="100"/>
      <c r="F2263" s="100"/>
      <c r="H2263" s="102"/>
      <c r="I2263" s="103"/>
      <c r="J2263" s="102"/>
      <c r="L2263" s="100"/>
      <c r="M2263" s="100"/>
      <c r="N2263" s="100"/>
    </row>
    <row r="2264" spans="2:14">
      <c r="B2264" s="98"/>
      <c r="C2264" s="98"/>
      <c r="D2264" s="100"/>
      <c r="E2264" s="100"/>
      <c r="F2264" s="100"/>
      <c r="H2264" s="102"/>
      <c r="I2264" s="103"/>
      <c r="J2264" s="102"/>
      <c r="L2264" s="100"/>
      <c r="M2264" s="100"/>
      <c r="N2264" s="100"/>
    </row>
    <row r="2265" spans="2:14">
      <c r="B2265" s="98"/>
      <c r="C2265" s="98"/>
      <c r="D2265" s="100"/>
      <c r="E2265" s="100"/>
      <c r="F2265" s="100"/>
      <c r="H2265" s="102"/>
      <c r="I2265" s="103"/>
      <c r="J2265" s="102"/>
      <c r="L2265" s="100"/>
      <c r="M2265" s="100"/>
      <c r="N2265" s="100"/>
    </row>
    <row r="2266" spans="2:14">
      <c r="B2266" s="98"/>
      <c r="C2266" s="98"/>
      <c r="D2266" s="100"/>
      <c r="E2266" s="100"/>
      <c r="F2266" s="100"/>
      <c r="H2266" s="102"/>
      <c r="I2266" s="103"/>
      <c r="J2266" s="102"/>
      <c r="L2266" s="100"/>
      <c r="M2266" s="100"/>
      <c r="N2266" s="100"/>
    </row>
    <row r="2267" spans="2:14">
      <c r="B2267" s="98"/>
      <c r="C2267" s="98"/>
      <c r="D2267" s="100"/>
      <c r="E2267" s="100"/>
      <c r="F2267" s="100"/>
      <c r="H2267" s="102"/>
      <c r="I2267" s="103"/>
      <c r="J2267" s="102"/>
      <c r="L2267" s="100"/>
      <c r="M2267" s="100"/>
      <c r="N2267" s="100"/>
    </row>
    <row r="2268" spans="2:14">
      <c r="B2268" s="98"/>
      <c r="C2268" s="98"/>
      <c r="D2268" s="100"/>
      <c r="E2268" s="100"/>
      <c r="F2268" s="100"/>
      <c r="H2268" s="102"/>
      <c r="I2268" s="103"/>
      <c r="J2268" s="102"/>
      <c r="L2268" s="100"/>
      <c r="M2268" s="100"/>
      <c r="N2268" s="100"/>
    </row>
    <row r="2269" spans="2:14">
      <c r="B2269" s="98"/>
      <c r="C2269" s="98"/>
      <c r="D2269" s="100"/>
      <c r="E2269" s="100"/>
      <c r="F2269" s="100"/>
      <c r="H2269" s="102"/>
      <c r="I2269" s="103"/>
      <c r="J2269" s="102"/>
      <c r="L2269" s="100"/>
      <c r="M2269" s="100"/>
      <c r="N2269" s="100"/>
    </row>
    <row r="2270" spans="2:14">
      <c r="B2270" s="98"/>
      <c r="C2270" s="98"/>
      <c r="D2270" s="100"/>
      <c r="E2270" s="100"/>
      <c r="F2270" s="100"/>
      <c r="H2270" s="102"/>
      <c r="I2270" s="103"/>
      <c r="J2270" s="102"/>
      <c r="L2270" s="100"/>
      <c r="M2270" s="100"/>
      <c r="N2270" s="100"/>
    </row>
    <row r="2271" spans="2:14">
      <c r="B2271" s="98"/>
      <c r="C2271" s="98"/>
      <c r="D2271" s="100"/>
      <c r="E2271" s="100"/>
      <c r="F2271" s="100"/>
      <c r="H2271" s="102"/>
      <c r="I2271" s="103"/>
      <c r="J2271" s="102"/>
      <c r="L2271" s="100"/>
      <c r="M2271" s="100"/>
      <c r="N2271" s="100"/>
    </row>
    <row r="2272" spans="2:14">
      <c r="B2272" s="98"/>
      <c r="C2272" s="98"/>
      <c r="D2272" s="100"/>
      <c r="E2272" s="100"/>
      <c r="F2272" s="100"/>
      <c r="H2272" s="102"/>
      <c r="I2272" s="103"/>
      <c r="J2272" s="102"/>
      <c r="L2272" s="100"/>
      <c r="M2272" s="100"/>
      <c r="N2272" s="100"/>
    </row>
    <row r="2273" spans="2:14">
      <c r="B2273" s="98"/>
      <c r="C2273" s="98"/>
      <c r="D2273" s="100"/>
      <c r="E2273" s="100"/>
      <c r="F2273" s="100"/>
      <c r="H2273" s="102"/>
      <c r="I2273" s="103"/>
      <c r="J2273" s="102"/>
      <c r="L2273" s="100"/>
      <c r="M2273" s="100"/>
      <c r="N2273" s="100"/>
    </row>
    <row r="2274" spans="2:14">
      <c r="B2274" s="98"/>
      <c r="C2274" s="98"/>
      <c r="D2274" s="100"/>
      <c r="E2274" s="100"/>
      <c r="F2274" s="100"/>
      <c r="H2274" s="102"/>
      <c r="I2274" s="103"/>
      <c r="J2274" s="102"/>
      <c r="L2274" s="100"/>
      <c r="M2274" s="100"/>
      <c r="N2274" s="100"/>
    </row>
    <row r="2275" spans="2:14">
      <c r="B2275" s="98"/>
      <c r="C2275" s="98"/>
      <c r="D2275" s="100"/>
      <c r="E2275" s="100"/>
      <c r="F2275" s="100"/>
      <c r="H2275" s="102"/>
      <c r="I2275" s="103"/>
      <c r="J2275" s="102"/>
      <c r="L2275" s="100"/>
      <c r="M2275" s="100"/>
      <c r="N2275" s="100"/>
    </row>
    <row r="2276" spans="2:14">
      <c r="B2276" s="98"/>
      <c r="C2276" s="98"/>
      <c r="D2276" s="100"/>
      <c r="E2276" s="100"/>
      <c r="F2276" s="100"/>
      <c r="H2276" s="102"/>
      <c r="I2276" s="103"/>
      <c r="J2276" s="102"/>
      <c r="L2276" s="100"/>
      <c r="M2276" s="100"/>
      <c r="N2276" s="100"/>
    </row>
    <row r="2277" spans="2:14">
      <c r="B2277" s="98"/>
      <c r="C2277" s="98"/>
      <c r="D2277" s="100"/>
      <c r="E2277" s="100"/>
      <c r="F2277" s="100"/>
      <c r="H2277" s="102"/>
      <c r="I2277" s="103"/>
      <c r="J2277" s="102"/>
      <c r="L2277" s="100"/>
      <c r="M2277" s="100"/>
      <c r="N2277" s="100"/>
    </row>
    <row r="2278" spans="2:14">
      <c r="B2278" s="98"/>
      <c r="C2278" s="98"/>
      <c r="D2278" s="100"/>
      <c r="E2278" s="100"/>
      <c r="F2278" s="100"/>
      <c r="H2278" s="102"/>
      <c r="I2278" s="103"/>
      <c r="J2278" s="102"/>
      <c r="L2278" s="100"/>
      <c r="M2278" s="100"/>
      <c r="N2278" s="100"/>
    </row>
    <row r="2279" spans="2:14">
      <c r="B2279" s="98"/>
      <c r="C2279" s="98"/>
      <c r="D2279" s="100"/>
      <c r="E2279" s="100"/>
      <c r="F2279" s="100"/>
      <c r="H2279" s="102"/>
      <c r="I2279" s="103"/>
      <c r="J2279" s="102"/>
      <c r="L2279" s="100"/>
      <c r="M2279" s="100"/>
      <c r="N2279" s="100"/>
    </row>
    <row r="2280" spans="2:14">
      <c r="B2280" s="98"/>
      <c r="C2280" s="98"/>
      <c r="D2280" s="100"/>
      <c r="E2280" s="100"/>
      <c r="F2280" s="100"/>
      <c r="H2280" s="102"/>
      <c r="I2280" s="103"/>
      <c r="J2280" s="102"/>
      <c r="L2280" s="100"/>
      <c r="M2280" s="100"/>
      <c r="N2280" s="100"/>
    </row>
    <row r="2281" spans="2:14">
      <c r="B2281" s="98"/>
      <c r="C2281" s="98"/>
      <c r="D2281" s="100"/>
      <c r="E2281" s="100"/>
      <c r="F2281" s="100"/>
      <c r="H2281" s="102"/>
      <c r="I2281" s="103"/>
      <c r="J2281" s="102"/>
      <c r="L2281" s="100"/>
      <c r="M2281" s="100"/>
      <c r="N2281" s="100"/>
    </row>
    <row r="2282" spans="2:14">
      <c r="B2282" s="98"/>
      <c r="C2282" s="98"/>
      <c r="D2282" s="100"/>
      <c r="E2282" s="100"/>
      <c r="F2282" s="100"/>
      <c r="H2282" s="102"/>
      <c r="I2282" s="103"/>
      <c r="J2282" s="102"/>
      <c r="L2282" s="100"/>
      <c r="M2282" s="100"/>
      <c r="N2282" s="100"/>
    </row>
    <row r="2283" spans="2:14">
      <c r="B2283" s="98"/>
      <c r="C2283" s="98"/>
      <c r="D2283" s="100"/>
      <c r="E2283" s="100"/>
      <c r="F2283" s="100"/>
      <c r="H2283" s="102"/>
      <c r="I2283" s="103"/>
      <c r="J2283" s="102"/>
      <c r="L2283" s="100"/>
      <c r="M2283" s="100"/>
      <c r="N2283" s="100"/>
    </row>
    <row r="2284" spans="2:14">
      <c r="B2284" s="98"/>
      <c r="C2284" s="98"/>
      <c r="D2284" s="100"/>
      <c r="E2284" s="100"/>
      <c r="F2284" s="100"/>
      <c r="H2284" s="102"/>
      <c r="I2284" s="103"/>
      <c r="J2284" s="102"/>
      <c r="L2284" s="100"/>
      <c r="M2284" s="100"/>
      <c r="N2284" s="100"/>
    </row>
    <row r="2285" spans="2:14">
      <c r="B2285" s="98"/>
      <c r="C2285" s="98"/>
      <c r="D2285" s="100"/>
      <c r="E2285" s="100"/>
      <c r="F2285" s="100"/>
      <c r="H2285" s="102"/>
      <c r="I2285" s="103"/>
      <c r="J2285" s="102"/>
      <c r="L2285" s="100"/>
      <c r="M2285" s="100"/>
      <c r="N2285" s="100"/>
    </row>
    <row r="2286" spans="2:14">
      <c r="B2286" s="98"/>
      <c r="C2286" s="98"/>
      <c r="D2286" s="100"/>
      <c r="E2286" s="100"/>
      <c r="F2286" s="100"/>
      <c r="H2286" s="102"/>
      <c r="I2286" s="103"/>
      <c r="J2286" s="102"/>
      <c r="L2286" s="100"/>
      <c r="M2286" s="100"/>
      <c r="N2286" s="100"/>
    </row>
    <row r="2287" spans="2:14">
      <c r="B2287" s="98"/>
      <c r="C2287" s="98"/>
      <c r="D2287" s="100"/>
      <c r="E2287" s="100"/>
      <c r="F2287" s="100"/>
      <c r="H2287" s="102"/>
      <c r="I2287" s="103"/>
      <c r="J2287" s="102"/>
      <c r="L2287" s="100"/>
      <c r="M2287" s="100"/>
      <c r="N2287" s="100"/>
    </row>
    <row r="2288" spans="2:14">
      <c r="B2288" s="98"/>
      <c r="C2288" s="98"/>
      <c r="D2288" s="100"/>
      <c r="E2288" s="100"/>
      <c r="F2288" s="100"/>
      <c r="H2288" s="102"/>
      <c r="I2288" s="103"/>
      <c r="J2288" s="102"/>
      <c r="L2288" s="100"/>
      <c r="M2288" s="100"/>
      <c r="N2288" s="100"/>
    </row>
    <row r="2289" spans="2:14">
      <c r="B2289" s="98"/>
      <c r="C2289" s="98"/>
      <c r="D2289" s="100"/>
      <c r="E2289" s="100"/>
      <c r="F2289" s="100"/>
      <c r="H2289" s="102"/>
      <c r="I2289" s="103"/>
      <c r="J2289" s="102"/>
      <c r="L2289" s="100"/>
      <c r="M2289" s="100"/>
      <c r="N2289" s="100"/>
    </row>
    <row r="2290" spans="2:14">
      <c r="B2290" s="98"/>
      <c r="C2290" s="98"/>
      <c r="D2290" s="100"/>
      <c r="E2290" s="100"/>
      <c r="F2290" s="100"/>
      <c r="H2290" s="102"/>
      <c r="I2290" s="103"/>
      <c r="J2290" s="102"/>
      <c r="L2290" s="100"/>
      <c r="M2290" s="100"/>
      <c r="N2290" s="100"/>
    </row>
    <row r="2291" spans="2:14">
      <c r="B2291" s="98"/>
      <c r="C2291" s="98"/>
      <c r="D2291" s="100"/>
      <c r="E2291" s="100"/>
      <c r="F2291" s="100"/>
      <c r="H2291" s="102"/>
      <c r="I2291" s="103"/>
      <c r="J2291" s="102"/>
      <c r="L2291" s="100"/>
      <c r="M2291" s="100"/>
      <c r="N2291" s="100"/>
    </row>
    <row r="2292" spans="2:14">
      <c r="B2292" s="98"/>
      <c r="C2292" s="98"/>
      <c r="D2292" s="100"/>
      <c r="E2292" s="100"/>
      <c r="F2292" s="100"/>
      <c r="H2292" s="102"/>
      <c r="I2292" s="103"/>
      <c r="J2292" s="102"/>
      <c r="L2292" s="100"/>
      <c r="M2292" s="100"/>
      <c r="N2292" s="100"/>
    </row>
    <row r="2293" spans="2:14">
      <c r="B2293" s="98"/>
      <c r="C2293" s="98"/>
      <c r="D2293" s="100"/>
      <c r="E2293" s="100"/>
      <c r="F2293" s="100"/>
      <c r="H2293" s="102"/>
      <c r="I2293" s="103"/>
      <c r="J2293" s="102"/>
      <c r="L2293" s="100"/>
      <c r="M2293" s="100"/>
      <c r="N2293" s="100"/>
    </row>
    <row r="2294" spans="2:14">
      <c r="B2294" s="98"/>
      <c r="C2294" s="98"/>
      <c r="D2294" s="100"/>
      <c r="E2294" s="100"/>
      <c r="F2294" s="100"/>
      <c r="H2294" s="102"/>
      <c r="I2294" s="103"/>
      <c r="J2294" s="102"/>
      <c r="L2294" s="100"/>
      <c r="M2294" s="100"/>
      <c r="N2294" s="100"/>
    </row>
    <row r="2295" spans="2:14">
      <c r="B2295" s="98"/>
      <c r="C2295" s="98"/>
      <c r="D2295" s="100"/>
      <c r="E2295" s="100"/>
      <c r="F2295" s="100"/>
      <c r="H2295" s="102"/>
      <c r="I2295" s="103"/>
      <c r="J2295" s="102"/>
      <c r="L2295" s="100"/>
      <c r="M2295" s="100"/>
      <c r="N2295" s="100"/>
    </row>
    <row r="2296" spans="2:14">
      <c r="B2296" s="98"/>
      <c r="C2296" s="98"/>
      <c r="D2296" s="100"/>
      <c r="E2296" s="100"/>
      <c r="F2296" s="100"/>
      <c r="H2296" s="102"/>
      <c r="I2296" s="103"/>
      <c r="J2296" s="102"/>
      <c r="L2296" s="100"/>
      <c r="M2296" s="100"/>
      <c r="N2296" s="100"/>
    </row>
    <row r="2297" spans="2:14">
      <c r="B2297" s="98"/>
      <c r="C2297" s="98"/>
      <c r="D2297" s="100"/>
      <c r="E2297" s="100"/>
      <c r="F2297" s="100"/>
      <c r="H2297" s="102"/>
      <c r="I2297" s="103"/>
      <c r="J2297" s="102"/>
      <c r="L2297" s="100"/>
      <c r="M2297" s="100"/>
      <c r="N2297" s="100"/>
    </row>
    <row r="2298" spans="2:14">
      <c r="B2298" s="98"/>
      <c r="C2298" s="98"/>
      <c r="D2298" s="100"/>
      <c r="E2298" s="100"/>
      <c r="F2298" s="100"/>
      <c r="H2298" s="102"/>
      <c r="I2298" s="103"/>
      <c r="J2298" s="102"/>
      <c r="L2298" s="100"/>
      <c r="M2298" s="100"/>
      <c r="N2298" s="100"/>
    </row>
    <row r="2299" spans="2:14">
      <c r="B2299" s="98"/>
      <c r="C2299" s="98"/>
      <c r="D2299" s="100"/>
      <c r="E2299" s="100"/>
      <c r="F2299" s="100"/>
      <c r="H2299" s="102"/>
      <c r="I2299" s="103"/>
      <c r="J2299" s="102"/>
      <c r="L2299" s="100"/>
      <c r="M2299" s="100"/>
      <c r="N2299" s="100"/>
    </row>
    <row r="2300" spans="2:14">
      <c r="B2300" s="98"/>
      <c r="C2300" s="98"/>
      <c r="D2300" s="100"/>
      <c r="E2300" s="100"/>
      <c r="F2300" s="100"/>
      <c r="H2300" s="102"/>
      <c r="I2300" s="103"/>
      <c r="J2300" s="102"/>
      <c r="L2300" s="100"/>
      <c r="M2300" s="100"/>
      <c r="N2300" s="100"/>
    </row>
    <row r="2301" spans="2:14">
      <c r="B2301" s="98"/>
      <c r="C2301" s="98"/>
      <c r="D2301" s="100"/>
      <c r="E2301" s="100"/>
      <c r="F2301" s="100"/>
      <c r="H2301" s="102"/>
      <c r="I2301" s="103"/>
      <c r="J2301" s="102"/>
      <c r="L2301" s="100"/>
      <c r="M2301" s="100"/>
      <c r="N2301" s="100"/>
    </row>
    <row r="2302" spans="2:14">
      <c r="B2302" s="98"/>
      <c r="C2302" s="98"/>
      <c r="D2302" s="100"/>
      <c r="E2302" s="100"/>
      <c r="F2302" s="100"/>
      <c r="H2302" s="102"/>
      <c r="I2302" s="103"/>
      <c r="J2302" s="102"/>
      <c r="L2302" s="100"/>
      <c r="M2302" s="100"/>
      <c r="N2302" s="100"/>
    </row>
    <row r="2303" spans="2:14">
      <c r="B2303" s="98"/>
      <c r="C2303" s="98"/>
      <c r="D2303" s="100"/>
      <c r="E2303" s="100"/>
      <c r="F2303" s="100"/>
      <c r="H2303" s="102"/>
      <c r="I2303" s="103"/>
      <c r="J2303" s="102"/>
      <c r="L2303" s="100"/>
      <c r="M2303" s="100"/>
      <c r="N2303" s="100"/>
    </row>
    <row r="2304" spans="2:14">
      <c r="B2304" s="98"/>
      <c r="C2304" s="98"/>
      <c r="D2304" s="100"/>
      <c r="E2304" s="100"/>
      <c r="F2304" s="100"/>
      <c r="H2304" s="102"/>
      <c r="I2304" s="103"/>
      <c r="J2304" s="102"/>
      <c r="L2304" s="100"/>
      <c r="M2304" s="100"/>
      <c r="N2304" s="100"/>
    </row>
    <row r="2305" spans="2:14">
      <c r="B2305" s="98"/>
      <c r="C2305" s="98"/>
      <c r="D2305" s="100"/>
      <c r="E2305" s="100"/>
      <c r="F2305" s="100"/>
      <c r="H2305" s="102"/>
      <c r="I2305" s="103"/>
      <c r="J2305" s="102"/>
      <c r="L2305" s="100"/>
      <c r="M2305" s="100"/>
      <c r="N2305" s="100"/>
    </row>
    <row r="2306" spans="2:14">
      <c r="B2306" s="98"/>
      <c r="C2306" s="98"/>
      <c r="D2306" s="100"/>
      <c r="E2306" s="100"/>
      <c r="F2306" s="100"/>
      <c r="H2306" s="102"/>
      <c r="I2306" s="103"/>
      <c r="J2306" s="102"/>
      <c r="L2306" s="100"/>
      <c r="M2306" s="100"/>
      <c r="N2306" s="100"/>
    </row>
    <row r="2307" spans="2:14">
      <c r="B2307" s="98"/>
      <c r="C2307" s="98"/>
      <c r="D2307" s="100"/>
      <c r="E2307" s="100"/>
      <c r="F2307" s="100"/>
      <c r="H2307" s="102"/>
      <c r="I2307" s="103"/>
      <c r="J2307" s="102"/>
      <c r="L2307" s="100"/>
      <c r="M2307" s="100"/>
      <c r="N2307" s="100"/>
    </row>
    <row r="2308" spans="2:14">
      <c r="B2308" s="98"/>
      <c r="C2308" s="98"/>
      <c r="D2308" s="100"/>
      <c r="E2308" s="100"/>
      <c r="F2308" s="100"/>
      <c r="H2308" s="102"/>
      <c r="I2308" s="103"/>
      <c r="J2308" s="102"/>
      <c r="L2308" s="100"/>
      <c r="M2308" s="100"/>
      <c r="N2308" s="100"/>
    </row>
    <row r="2309" spans="2:14">
      <c r="B2309" s="98"/>
      <c r="C2309" s="98"/>
      <c r="D2309" s="100"/>
      <c r="E2309" s="100"/>
      <c r="F2309" s="100"/>
      <c r="H2309" s="102"/>
      <c r="I2309" s="103"/>
      <c r="J2309" s="102"/>
      <c r="L2309" s="100"/>
      <c r="M2309" s="100"/>
      <c r="N2309" s="100"/>
    </row>
    <row r="2310" spans="2:14">
      <c r="B2310" s="98"/>
      <c r="C2310" s="98"/>
      <c r="D2310" s="100"/>
      <c r="E2310" s="100"/>
      <c r="F2310" s="100"/>
      <c r="H2310" s="102"/>
      <c r="I2310" s="103"/>
      <c r="J2310" s="102"/>
      <c r="L2310" s="100"/>
      <c r="M2310" s="100"/>
      <c r="N2310" s="100"/>
    </row>
    <row r="2311" spans="2:14">
      <c r="B2311" s="98"/>
      <c r="C2311" s="98"/>
      <c r="D2311" s="100"/>
      <c r="E2311" s="100"/>
      <c r="F2311" s="100"/>
      <c r="H2311" s="102"/>
      <c r="I2311" s="103"/>
      <c r="J2311" s="102"/>
      <c r="L2311" s="100"/>
      <c r="M2311" s="100"/>
      <c r="N2311" s="100"/>
    </row>
    <row r="2312" spans="2:14">
      <c r="B2312" s="98"/>
      <c r="C2312" s="98"/>
      <c r="D2312" s="100"/>
      <c r="E2312" s="100"/>
      <c r="F2312" s="100"/>
      <c r="H2312" s="102"/>
      <c r="I2312" s="103"/>
      <c r="J2312" s="102"/>
      <c r="L2312" s="100"/>
      <c r="M2312" s="100"/>
      <c r="N2312" s="100"/>
    </row>
    <row r="2313" spans="2:14">
      <c r="B2313" s="98"/>
      <c r="C2313" s="98"/>
      <c r="D2313" s="100"/>
      <c r="E2313" s="100"/>
      <c r="F2313" s="100"/>
      <c r="H2313" s="102"/>
      <c r="I2313" s="103"/>
      <c r="J2313" s="102"/>
      <c r="L2313" s="100"/>
      <c r="M2313" s="100"/>
      <c r="N2313" s="100"/>
    </row>
    <row r="2314" spans="2:14">
      <c r="B2314" s="98"/>
      <c r="C2314" s="98"/>
      <c r="D2314" s="100"/>
      <c r="E2314" s="100"/>
      <c r="F2314" s="100"/>
      <c r="H2314" s="102"/>
      <c r="I2314" s="103"/>
      <c r="J2314" s="102"/>
      <c r="L2314" s="100"/>
      <c r="M2314" s="100"/>
      <c r="N2314" s="100"/>
    </row>
    <row r="2315" spans="2:14">
      <c r="B2315" s="98"/>
      <c r="C2315" s="98"/>
      <c r="D2315" s="100"/>
      <c r="E2315" s="100"/>
      <c r="F2315" s="100"/>
      <c r="H2315" s="102"/>
      <c r="I2315" s="103"/>
      <c r="J2315" s="102"/>
      <c r="L2315" s="100"/>
      <c r="M2315" s="100"/>
      <c r="N2315" s="100"/>
    </row>
    <row r="2316" spans="2:14">
      <c r="B2316" s="98"/>
      <c r="C2316" s="98"/>
      <c r="D2316" s="100"/>
      <c r="E2316" s="100"/>
      <c r="F2316" s="100"/>
      <c r="H2316" s="102"/>
      <c r="I2316" s="103"/>
      <c r="J2316" s="102"/>
      <c r="L2316" s="100"/>
      <c r="M2316" s="100"/>
      <c r="N2316" s="100"/>
    </row>
    <row r="2317" spans="2:14">
      <c r="B2317" s="98"/>
      <c r="C2317" s="98"/>
      <c r="D2317" s="100"/>
      <c r="E2317" s="100"/>
      <c r="F2317" s="100"/>
      <c r="H2317" s="102"/>
      <c r="I2317" s="103"/>
      <c r="J2317" s="102"/>
      <c r="L2317" s="100"/>
      <c r="M2317" s="100"/>
      <c r="N2317" s="100"/>
    </row>
    <row r="2318" spans="2:14">
      <c r="B2318" s="98"/>
      <c r="C2318" s="98"/>
      <c r="D2318" s="100"/>
      <c r="E2318" s="100"/>
      <c r="F2318" s="100"/>
      <c r="H2318" s="102"/>
      <c r="I2318" s="103"/>
      <c r="J2318" s="102"/>
      <c r="L2318" s="100"/>
      <c r="M2318" s="100"/>
      <c r="N2318" s="100"/>
    </row>
    <row r="2319" spans="2:14">
      <c r="B2319" s="98"/>
      <c r="C2319" s="98"/>
      <c r="D2319" s="100"/>
      <c r="E2319" s="100"/>
      <c r="F2319" s="100"/>
      <c r="H2319" s="102"/>
      <c r="I2319" s="103"/>
      <c r="J2319" s="102"/>
      <c r="L2319" s="100"/>
      <c r="M2319" s="100"/>
      <c r="N2319" s="100"/>
    </row>
    <row r="2320" spans="2:14">
      <c r="B2320" s="98"/>
      <c r="C2320" s="98"/>
      <c r="D2320" s="100"/>
      <c r="E2320" s="100"/>
      <c r="F2320" s="100"/>
      <c r="H2320" s="102"/>
      <c r="I2320" s="103"/>
      <c r="J2320" s="102"/>
      <c r="L2320" s="100"/>
      <c r="M2320" s="100"/>
      <c r="N2320" s="100"/>
    </row>
    <row r="2321" spans="2:14">
      <c r="B2321" s="98"/>
      <c r="C2321" s="98"/>
      <c r="D2321" s="100"/>
      <c r="E2321" s="100"/>
      <c r="F2321" s="100"/>
      <c r="H2321" s="102"/>
      <c r="I2321" s="103"/>
      <c r="J2321" s="102"/>
      <c r="L2321" s="100"/>
      <c r="M2321" s="100"/>
      <c r="N2321" s="100"/>
    </row>
    <row r="2322" spans="2:14">
      <c r="B2322" s="98"/>
      <c r="C2322" s="98"/>
      <c r="D2322" s="100"/>
      <c r="E2322" s="100"/>
      <c r="F2322" s="100"/>
      <c r="H2322" s="102"/>
      <c r="I2322" s="103"/>
      <c r="J2322" s="102"/>
      <c r="L2322" s="100"/>
      <c r="M2322" s="100"/>
      <c r="N2322" s="100"/>
    </row>
    <row r="2323" spans="2:14">
      <c r="B2323" s="98"/>
      <c r="C2323" s="98"/>
      <c r="D2323" s="100"/>
      <c r="E2323" s="100"/>
      <c r="F2323" s="100"/>
      <c r="H2323" s="102"/>
      <c r="I2323" s="103"/>
      <c r="J2323" s="102"/>
      <c r="L2323" s="100"/>
      <c r="M2323" s="100"/>
      <c r="N2323" s="100"/>
    </row>
    <row r="2324" spans="2:14">
      <c r="B2324" s="98"/>
      <c r="C2324" s="98"/>
      <c r="D2324" s="100"/>
      <c r="E2324" s="100"/>
      <c r="F2324" s="100"/>
      <c r="H2324" s="102"/>
      <c r="I2324" s="103"/>
      <c r="J2324" s="102"/>
      <c r="L2324" s="100"/>
      <c r="M2324" s="100"/>
      <c r="N2324" s="100"/>
    </row>
    <row r="2325" spans="2:14">
      <c r="B2325" s="98"/>
      <c r="C2325" s="98"/>
      <c r="D2325" s="100"/>
      <c r="E2325" s="100"/>
      <c r="F2325" s="100"/>
      <c r="H2325" s="102"/>
      <c r="I2325" s="103"/>
      <c r="J2325" s="102"/>
      <c r="L2325" s="100"/>
      <c r="M2325" s="100"/>
      <c r="N2325" s="100"/>
    </row>
    <row r="2326" spans="2:14">
      <c r="B2326" s="98"/>
      <c r="C2326" s="98"/>
      <c r="D2326" s="100"/>
      <c r="E2326" s="100"/>
      <c r="F2326" s="100"/>
      <c r="H2326" s="102"/>
      <c r="I2326" s="103"/>
      <c r="J2326" s="102"/>
      <c r="L2326" s="100"/>
      <c r="M2326" s="100"/>
      <c r="N2326" s="100"/>
    </row>
    <row r="2327" spans="2:14">
      <c r="B2327" s="98"/>
      <c r="C2327" s="98"/>
      <c r="D2327" s="100"/>
      <c r="E2327" s="100"/>
      <c r="F2327" s="100"/>
      <c r="H2327" s="102"/>
      <c r="I2327" s="103"/>
      <c r="J2327" s="102"/>
      <c r="L2327" s="100"/>
      <c r="M2327" s="100"/>
      <c r="N2327" s="100"/>
    </row>
    <row r="2328" spans="2:14">
      <c r="B2328" s="98"/>
      <c r="C2328" s="98"/>
      <c r="D2328" s="100"/>
      <c r="E2328" s="100"/>
      <c r="F2328" s="100"/>
      <c r="H2328" s="102"/>
      <c r="I2328" s="103"/>
      <c r="J2328" s="102"/>
      <c r="L2328" s="100"/>
      <c r="M2328" s="100"/>
      <c r="N2328" s="100"/>
    </row>
    <row r="2329" spans="2:14">
      <c r="B2329" s="98"/>
      <c r="C2329" s="98"/>
      <c r="D2329" s="100"/>
      <c r="E2329" s="100"/>
      <c r="F2329" s="100"/>
      <c r="H2329" s="102"/>
      <c r="I2329" s="103"/>
      <c r="J2329" s="102"/>
      <c r="L2329" s="100"/>
      <c r="M2329" s="100"/>
      <c r="N2329" s="100"/>
    </row>
    <row r="2330" spans="2:14">
      <c r="B2330" s="98"/>
      <c r="C2330" s="98"/>
      <c r="D2330" s="100"/>
      <c r="E2330" s="100"/>
      <c r="F2330" s="100"/>
      <c r="H2330" s="102"/>
      <c r="I2330" s="103"/>
      <c r="J2330" s="102"/>
      <c r="L2330" s="100"/>
      <c r="M2330" s="100"/>
      <c r="N2330" s="100"/>
    </row>
    <row r="2331" spans="2:14">
      <c r="B2331" s="98"/>
      <c r="C2331" s="98"/>
      <c r="D2331" s="100"/>
      <c r="E2331" s="100"/>
      <c r="F2331" s="100"/>
      <c r="H2331" s="102"/>
      <c r="I2331" s="103"/>
      <c r="J2331" s="102"/>
      <c r="L2331" s="100"/>
      <c r="M2331" s="100"/>
      <c r="N2331" s="100"/>
    </row>
    <row r="2332" spans="2:14">
      <c r="B2332" s="98"/>
      <c r="C2332" s="98"/>
      <c r="D2332" s="100"/>
      <c r="E2332" s="100"/>
      <c r="F2332" s="100"/>
      <c r="H2332" s="102"/>
      <c r="I2332" s="103"/>
      <c r="J2332" s="102"/>
      <c r="L2332" s="100"/>
      <c r="M2332" s="100"/>
      <c r="N2332" s="100"/>
    </row>
    <row r="2333" spans="2:14">
      <c r="B2333" s="98"/>
      <c r="C2333" s="98"/>
      <c r="D2333" s="100"/>
      <c r="E2333" s="100"/>
      <c r="F2333" s="100"/>
      <c r="H2333" s="102"/>
      <c r="I2333" s="103"/>
      <c r="J2333" s="102"/>
      <c r="L2333" s="100"/>
      <c r="M2333" s="100"/>
      <c r="N2333" s="100"/>
    </row>
    <row r="2334" spans="2:14">
      <c r="B2334" s="98"/>
      <c r="C2334" s="98"/>
      <c r="D2334" s="100"/>
      <c r="E2334" s="100"/>
      <c r="F2334" s="100"/>
      <c r="H2334" s="102"/>
      <c r="I2334" s="103"/>
      <c r="J2334" s="102"/>
      <c r="L2334" s="100"/>
      <c r="M2334" s="100"/>
      <c r="N2334" s="100"/>
    </row>
    <row r="2335" spans="2:14">
      <c r="B2335" s="98"/>
      <c r="C2335" s="98"/>
      <c r="D2335" s="100"/>
      <c r="E2335" s="100"/>
      <c r="F2335" s="100"/>
      <c r="H2335" s="102"/>
      <c r="I2335" s="103"/>
      <c r="J2335" s="102"/>
      <c r="L2335" s="100"/>
      <c r="M2335" s="100"/>
      <c r="N2335" s="100"/>
    </row>
    <row r="2336" spans="2:14">
      <c r="B2336" s="98"/>
      <c r="C2336" s="98"/>
      <c r="D2336" s="100"/>
      <c r="E2336" s="100"/>
      <c r="F2336" s="100"/>
      <c r="H2336" s="102"/>
      <c r="I2336" s="103"/>
      <c r="J2336" s="102"/>
      <c r="L2336" s="100"/>
      <c r="M2336" s="100"/>
      <c r="N2336" s="100"/>
    </row>
    <row r="2337" spans="2:14">
      <c r="B2337" s="98"/>
      <c r="C2337" s="98"/>
      <c r="D2337" s="100"/>
      <c r="E2337" s="100"/>
      <c r="F2337" s="100"/>
      <c r="H2337" s="102"/>
      <c r="I2337" s="103"/>
      <c r="J2337" s="102"/>
      <c r="L2337" s="100"/>
      <c r="M2337" s="100"/>
      <c r="N2337" s="100"/>
    </row>
    <row r="2338" spans="2:14">
      <c r="B2338" s="98"/>
      <c r="C2338" s="98"/>
      <c r="D2338" s="100"/>
      <c r="E2338" s="100"/>
      <c r="F2338" s="100"/>
      <c r="H2338" s="102"/>
      <c r="I2338" s="103"/>
      <c r="J2338" s="102"/>
      <c r="L2338" s="100"/>
      <c r="M2338" s="100"/>
      <c r="N2338" s="100"/>
    </row>
    <row r="2339" spans="2:14">
      <c r="B2339" s="98"/>
      <c r="C2339" s="98"/>
      <c r="D2339" s="100"/>
      <c r="E2339" s="100"/>
      <c r="F2339" s="100"/>
      <c r="H2339" s="102"/>
      <c r="I2339" s="103"/>
      <c r="J2339" s="102"/>
      <c r="L2339" s="100"/>
      <c r="M2339" s="100"/>
      <c r="N2339" s="100"/>
    </row>
    <row r="2340" spans="2:14">
      <c r="B2340" s="98"/>
      <c r="C2340" s="98"/>
      <c r="D2340" s="100"/>
      <c r="E2340" s="100"/>
      <c r="F2340" s="100"/>
      <c r="H2340" s="102"/>
      <c r="I2340" s="103"/>
      <c r="J2340" s="102"/>
      <c r="L2340" s="100"/>
      <c r="M2340" s="100"/>
      <c r="N2340" s="100"/>
    </row>
    <row r="2341" spans="2:14">
      <c r="B2341" s="98"/>
      <c r="C2341" s="98"/>
      <c r="D2341" s="100"/>
      <c r="E2341" s="100"/>
      <c r="F2341" s="100"/>
      <c r="H2341" s="102"/>
      <c r="I2341" s="103"/>
      <c r="J2341" s="102"/>
      <c r="L2341" s="100"/>
      <c r="M2341" s="100"/>
      <c r="N2341" s="100"/>
    </row>
    <row r="2342" spans="2:14">
      <c r="B2342" s="98"/>
      <c r="C2342" s="98"/>
      <c r="D2342" s="100"/>
      <c r="E2342" s="100"/>
      <c r="F2342" s="100"/>
      <c r="H2342" s="102"/>
      <c r="I2342" s="103"/>
      <c r="J2342" s="102"/>
      <c r="L2342" s="100"/>
      <c r="M2342" s="100"/>
      <c r="N2342" s="100"/>
    </row>
    <row r="2343" spans="2:14">
      <c r="B2343" s="98"/>
      <c r="C2343" s="98"/>
      <c r="D2343" s="100"/>
      <c r="E2343" s="100"/>
      <c r="F2343" s="100"/>
      <c r="H2343" s="102"/>
      <c r="I2343" s="103"/>
      <c r="J2343" s="102"/>
      <c r="L2343" s="100"/>
      <c r="M2343" s="100"/>
      <c r="N2343" s="100"/>
    </row>
    <row r="2344" spans="2:14">
      <c r="B2344" s="98"/>
      <c r="C2344" s="98"/>
      <c r="D2344" s="100"/>
      <c r="E2344" s="100"/>
      <c r="F2344" s="100"/>
      <c r="H2344" s="102"/>
      <c r="I2344" s="103"/>
      <c r="J2344" s="102"/>
      <c r="L2344" s="100"/>
      <c r="M2344" s="100"/>
      <c r="N2344" s="100"/>
    </row>
    <row r="2345" spans="2:14">
      <c r="B2345" s="98"/>
      <c r="C2345" s="98"/>
      <c r="D2345" s="100"/>
      <c r="E2345" s="100"/>
      <c r="F2345" s="100"/>
      <c r="H2345" s="102"/>
      <c r="I2345" s="103"/>
      <c r="J2345" s="102"/>
      <c r="L2345" s="100"/>
      <c r="M2345" s="100"/>
      <c r="N2345" s="100"/>
    </row>
    <row r="2346" spans="2:14">
      <c r="B2346" s="98"/>
      <c r="C2346" s="98"/>
      <c r="D2346" s="100"/>
      <c r="E2346" s="100"/>
      <c r="F2346" s="100"/>
      <c r="H2346" s="102"/>
      <c r="I2346" s="103"/>
      <c r="J2346" s="102"/>
      <c r="L2346" s="100"/>
      <c r="M2346" s="100"/>
      <c r="N2346" s="100"/>
    </row>
    <row r="2347" spans="2:14">
      <c r="B2347" s="98"/>
      <c r="C2347" s="98"/>
      <c r="D2347" s="100"/>
      <c r="E2347" s="100"/>
      <c r="F2347" s="100"/>
      <c r="H2347" s="102"/>
      <c r="I2347" s="103"/>
      <c r="J2347" s="102"/>
      <c r="L2347" s="100"/>
      <c r="M2347" s="100"/>
      <c r="N2347" s="100"/>
    </row>
    <row r="2348" spans="2:14">
      <c r="B2348" s="98"/>
      <c r="C2348" s="98"/>
      <c r="D2348" s="100"/>
      <c r="E2348" s="100"/>
      <c r="F2348" s="100"/>
      <c r="H2348" s="102"/>
      <c r="I2348" s="103"/>
      <c r="J2348" s="102"/>
      <c r="L2348" s="100"/>
      <c r="M2348" s="100"/>
      <c r="N2348" s="100"/>
    </row>
    <row r="2349" spans="2:14">
      <c r="B2349" s="98"/>
      <c r="C2349" s="98"/>
      <c r="D2349" s="100"/>
      <c r="E2349" s="100"/>
      <c r="F2349" s="100"/>
      <c r="H2349" s="102"/>
      <c r="I2349" s="103"/>
      <c r="J2349" s="102"/>
      <c r="L2349" s="100"/>
      <c r="M2349" s="100"/>
      <c r="N2349" s="100"/>
    </row>
    <row r="2350" spans="2:14">
      <c r="B2350" s="98"/>
      <c r="C2350" s="98"/>
      <c r="D2350" s="100"/>
      <c r="E2350" s="100"/>
      <c r="F2350" s="100"/>
      <c r="H2350" s="102"/>
      <c r="I2350" s="103"/>
      <c r="J2350" s="102"/>
      <c r="L2350" s="100"/>
      <c r="M2350" s="100"/>
      <c r="N2350" s="100"/>
    </row>
    <row r="2351" spans="2:14">
      <c r="B2351" s="98"/>
      <c r="C2351" s="98"/>
      <c r="D2351" s="100"/>
      <c r="E2351" s="100"/>
      <c r="F2351" s="100"/>
      <c r="H2351" s="102"/>
      <c r="I2351" s="103"/>
      <c r="J2351" s="102"/>
      <c r="L2351" s="100"/>
      <c r="M2351" s="100"/>
      <c r="N2351" s="100"/>
    </row>
    <row r="2352" spans="2:14">
      <c r="B2352" s="98"/>
      <c r="C2352" s="98"/>
      <c r="D2352" s="100"/>
      <c r="E2352" s="100"/>
      <c r="F2352" s="100"/>
      <c r="H2352" s="102"/>
      <c r="I2352" s="103"/>
      <c r="J2352" s="102"/>
      <c r="L2352" s="100"/>
      <c r="M2352" s="100"/>
      <c r="N2352" s="100"/>
    </row>
    <row r="2353" spans="2:14">
      <c r="B2353" s="98"/>
      <c r="C2353" s="98"/>
      <c r="D2353" s="100"/>
      <c r="E2353" s="100"/>
      <c r="F2353" s="100"/>
      <c r="H2353" s="102"/>
      <c r="I2353" s="103"/>
      <c r="J2353" s="102"/>
      <c r="L2353" s="100"/>
      <c r="M2353" s="100"/>
      <c r="N2353" s="100"/>
    </row>
    <row r="2354" spans="2:14">
      <c r="B2354" s="98"/>
      <c r="C2354" s="98"/>
      <c r="D2354" s="100"/>
      <c r="E2354" s="100"/>
      <c r="F2354" s="100"/>
      <c r="H2354" s="102"/>
      <c r="I2354" s="103"/>
      <c r="J2354" s="102"/>
      <c r="L2354" s="100"/>
      <c r="M2354" s="100"/>
      <c r="N2354" s="100"/>
    </row>
    <row r="2355" spans="2:14">
      <c r="B2355" s="98"/>
      <c r="C2355" s="98"/>
      <c r="D2355" s="100"/>
      <c r="E2355" s="100"/>
      <c r="F2355" s="100"/>
      <c r="H2355" s="102"/>
      <c r="I2355" s="103"/>
      <c r="J2355" s="102"/>
      <c r="L2355" s="100"/>
      <c r="M2355" s="100"/>
      <c r="N2355" s="100"/>
    </row>
    <row r="2356" spans="2:14">
      <c r="B2356" s="98"/>
      <c r="C2356" s="98"/>
      <c r="D2356" s="100"/>
      <c r="E2356" s="100"/>
      <c r="F2356" s="100"/>
      <c r="H2356" s="102"/>
      <c r="I2356" s="103"/>
      <c r="J2356" s="102"/>
      <c r="L2356" s="100"/>
      <c r="M2356" s="100"/>
      <c r="N2356" s="100"/>
    </row>
    <row r="2357" spans="2:14">
      <c r="B2357" s="98"/>
      <c r="C2357" s="98"/>
      <c r="D2357" s="100"/>
      <c r="E2357" s="100"/>
      <c r="F2357" s="100"/>
      <c r="H2357" s="102"/>
      <c r="I2357" s="103"/>
      <c r="J2357" s="102"/>
      <c r="L2357" s="100"/>
      <c r="M2357" s="100"/>
      <c r="N2357" s="100"/>
    </row>
    <row r="2358" spans="2:14">
      <c r="B2358" s="98"/>
      <c r="C2358" s="98"/>
      <c r="D2358" s="100"/>
      <c r="E2358" s="100"/>
      <c r="F2358" s="100"/>
      <c r="H2358" s="102"/>
      <c r="I2358" s="103"/>
      <c r="J2358" s="102"/>
      <c r="L2358" s="100"/>
      <c r="M2358" s="100"/>
      <c r="N2358" s="100"/>
    </row>
    <row r="2359" spans="2:14">
      <c r="B2359" s="98"/>
      <c r="C2359" s="98"/>
      <c r="D2359" s="100"/>
      <c r="E2359" s="100"/>
      <c r="F2359" s="100"/>
      <c r="H2359" s="102"/>
      <c r="I2359" s="103"/>
      <c r="J2359" s="102"/>
      <c r="L2359" s="100"/>
      <c r="M2359" s="100"/>
      <c r="N2359" s="100"/>
    </row>
    <row r="2360" spans="2:14">
      <c r="B2360" s="98"/>
      <c r="C2360" s="98"/>
      <c r="D2360" s="100"/>
      <c r="E2360" s="100"/>
      <c r="F2360" s="100"/>
      <c r="H2360" s="102"/>
      <c r="I2360" s="103"/>
      <c r="J2360" s="102"/>
      <c r="L2360" s="100"/>
      <c r="M2360" s="100"/>
      <c r="N2360" s="100"/>
    </row>
    <row r="2361" spans="2:14">
      <c r="B2361" s="98"/>
      <c r="C2361" s="98"/>
      <c r="D2361" s="100"/>
      <c r="E2361" s="100"/>
      <c r="F2361" s="100"/>
      <c r="H2361" s="102"/>
      <c r="I2361" s="103"/>
      <c r="J2361" s="102"/>
      <c r="L2361" s="100"/>
      <c r="M2361" s="100"/>
      <c r="N2361" s="100"/>
    </row>
    <row r="2362" spans="2:14">
      <c r="B2362" s="98"/>
      <c r="C2362" s="98"/>
      <c r="D2362" s="100"/>
      <c r="E2362" s="100"/>
      <c r="F2362" s="100"/>
      <c r="H2362" s="102"/>
      <c r="I2362" s="103"/>
      <c r="J2362" s="102"/>
      <c r="L2362" s="100"/>
      <c r="M2362" s="100"/>
      <c r="N2362" s="100"/>
    </row>
    <row r="2363" spans="2:14">
      <c r="B2363" s="98"/>
      <c r="C2363" s="98"/>
      <c r="D2363" s="100"/>
      <c r="E2363" s="100"/>
      <c r="F2363" s="100"/>
      <c r="H2363" s="102"/>
      <c r="I2363" s="103"/>
      <c r="J2363" s="102"/>
      <c r="L2363" s="100"/>
      <c r="M2363" s="100"/>
      <c r="N2363" s="100"/>
    </row>
    <row r="2364" spans="2:14">
      <c r="B2364" s="98"/>
      <c r="C2364" s="98"/>
      <c r="D2364" s="100"/>
      <c r="E2364" s="100"/>
      <c r="F2364" s="100"/>
      <c r="H2364" s="102"/>
      <c r="I2364" s="103"/>
      <c r="J2364" s="102"/>
      <c r="L2364" s="100"/>
      <c r="M2364" s="100"/>
      <c r="N2364" s="100"/>
    </row>
    <row r="2365" spans="2:14">
      <c r="B2365" s="98"/>
      <c r="C2365" s="98"/>
      <c r="D2365" s="100"/>
      <c r="E2365" s="100"/>
      <c r="F2365" s="100"/>
      <c r="H2365" s="102"/>
      <c r="I2365" s="103"/>
      <c r="J2365" s="102"/>
      <c r="L2365" s="100"/>
      <c r="M2365" s="100"/>
      <c r="N2365" s="100"/>
    </row>
    <row r="2366" spans="2:14">
      <c r="B2366" s="98"/>
      <c r="C2366" s="98"/>
      <c r="D2366" s="100"/>
      <c r="E2366" s="100"/>
      <c r="F2366" s="100"/>
      <c r="H2366" s="102"/>
      <c r="I2366" s="103"/>
      <c r="J2366" s="102"/>
      <c r="L2366" s="100"/>
      <c r="M2366" s="100"/>
      <c r="N2366" s="100"/>
    </row>
    <row r="2367" spans="2:14">
      <c r="B2367" s="98"/>
      <c r="C2367" s="98"/>
      <c r="D2367" s="100"/>
      <c r="E2367" s="100"/>
      <c r="F2367" s="100"/>
      <c r="H2367" s="102"/>
      <c r="I2367" s="103"/>
      <c r="J2367" s="102"/>
      <c r="L2367" s="100"/>
      <c r="M2367" s="100"/>
      <c r="N2367" s="100"/>
    </row>
    <row r="2368" spans="2:14">
      <c r="B2368" s="98"/>
      <c r="C2368" s="98"/>
      <c r="D2368" s="100"/>
      <c r="E2368" s="100"/>
      <c r="F2368" s="100"/>
      <c r="H2368" s="102"/>
      <c r="I2368" s="103"/>
      <c r="J2368" s="102"/>
      <c r="L2368" s="100"/>
      <c r="M2368" s="100"/>
      <c r="N2368" s="100"/>
    </row>
    <row r="2369" spans="2:14">
      <c r="B2369" s="98"/>
      <c r="C2369" s="98"/>
      <c r="D2369" s="100"/>
      <c r="E2369" s="100"/>
      <c r="F2369" s="100"/>
      <c r="H2369" s="102"/>
      <c r="I2369" s="103"/>
      <c r="J2369" s="102"/>
      <c r="L2369" s="100"/>
      <c r="M2369" s="100"/>
      <c r="N2369" s="100"/>
    </row>
    <row r="2370" spans="2:14">
      <c r="B2370" s="98"/>
      <c r="C2370" s="98"/>
      <c r="D2370" s="100"/>
      <c r="E2370" s="100"/>
      <c r="F2370" s="100"/>
      <c r="H2370" s="102"/>
      <c r="I2370" s="103"/>
      <c r="J2370" s="102"/>
      <c r="L2370" s="100"/>
      <c r="M2370" s="100"/>
      <c r="N2370" s="100"/>
    </row>
    <row r="2371" spans="2:14">
      <c r="B2371" s="98"/>
      <c r="C2371" s="98"/>
      <c r="D2371" s="100"/>
      <c r="E2371" s="100"/>
      <c r="F2371" s="100"/>
      <c r="H2371" s="102"/>
      <c r="I2371" s="103"/>
      <c r="J2371" s="102"/>
      <c r="L2371" s="100"/>
      <c r="M2371" s="100"/>
      <c r="N2371" s="100"/>
    </row>
    <row r="2372" spans="2:14">
      <c r="B2372" s="98"/>
      <c r="C2372" s="98"/>
      <c r="D2372" s="100"/>
      <c r="E2372" s="100"/>
      <c r="F2372" s="100"/>
      <c r="H2372" s="102"/>
      <c r="I2372" s="103"/>
      <c r="J2372" s="102"/>
      <c r="L2372" s="100"/>
      <c r="M2372" s="100"/>
      <c r="N2372" s="100"/>
    </row>
    <row r="2373" spans="2:14">
      <c r="B2373" s="98"/>
      <c r="C2373" s="98"/>
      <c r="D2373" s="100"/>
      <c r="E2373" s="100"/>
      <c r="F2373" s="100"/>
      <c r="H2373" s="102"/>
      <c r="I2373" s="103"/>
      <c r="J2373" s="102"/>
      <c r="L2373" s="100"/>
      <c r="M2373" s="100"/>
      <c r="N2373" s="100"/>
    </row>
    <row r="2374" spans="2:14">
      <c r="B2374" s="98"/>
      <c r="C2374" s="98"/>
      <c r="D2374" s="100"/>
      <c r="E2374" s="100"/>
      <c r="F2374" s="100"/>
      <c r="H2374" s="102"/>
      <c r="I2374" s="103"/>
      <c r="J2374" s="102"/>
      <c r="L2374" s="100"/>
      <c r="M2374" s="100"/>
      <c r="N2374" s="100"/>
    </row>
    <row r="2375" spans="2:14">
      <c r="B2375" s="98"/>
      <c r="C2375" s="98"/>
      <c r="D2375" s="100"/>
      <c r="E2375" s="100"/>
      <c r="F2375" s="100"/>
      <c r="H2375" s="102"/>
      <c r="I2375" s="103"/>
      <c r="J2375" s="102"/>
      <c r="L2375" s="100"/>
      <c r="M2375" s="100"/>
      <c r="N2375" s="100"/>
    </row>
    <row r="2376" spans="2:14">
      <c r="B2376" s="98"/>
      <c r="C2376" s="98"/>
      <c r="D2376" s="100"/>
      <c r="E2376" s="100"/>
      <c r="F2376" s="100"/>
      <c r="H2376" s="102"/>
      <c r="I2376" s="103"/>
      <c r="J2376" s="102"/>
      <c r="L2376" s="100"/>
      <c r="M2376" s="100"/>
      <c r="N2376" s="100"/>
    </row>
    <row r="2377" spans="2:14">
      <c r="B2377" s="98"/>
      <c r="C2377" s="98"/>
      <c r="D2377" s="100"/>
      <c r="E2377" s="100"/>
      <c r="F2377" s="100"/>
      <c r="H2377" s="102"/>
      <c r="I2377" s="103"/>
      <c r="J2377" s="102"/>
      <c r="L2377" s="100"/>
      <c r="M2377" s="100"/>
      <c r="N2377" s="100"/>
    </row>
    <row r="2378" spans="2:14">
      <c r="B2378" s="98"/>
      <c r="C2378" s="98"/>
      <c r="D2378" s="100"/>
      <c r="E2378" s="100"/>
      <c r="F2378" s="100"/>
      <c r="H2378" s="102"/>
      <c r="I2378" s="103"/>
      <c r="J2378" s="102"/>
      <c r="L2378" s="100"/>
      <c r="M2378" s="100"/>
      <c r="N2378" s="100"/>
    </row>
    <row r="2379" spans="2:14">
      <c r="B2379" s="98"/>
      <c r="C2379" s="98"/>
      <c r="D2379" s="100"/>
      <c r="E2379" s="100"/>
      <c r="F2379" s="100"/>
      <c r="H2379" s="102"/>
      <c r="I2379" s="103"/>
      <c r="J2379" s="102"/>
      <c r="L2379" s="100"/>
      <c r="M2379" s="100"/>
      <c r="N2379" s="100"/>
    </row>
    <row r="2380" spans="2:14">
      <c r="B2380" s="98"/>
      <c r="C2380" s="98"/>
      <c r="D2380" s="100"/>
      <c r="E2380" s="100"/>
      <c r="F2380" s="100"/>
      <c r="H2380" s="102"/>
      <c r="I2380" s="103"/>
      <c r="J2380" s="102"/>
      <c r="L2380" s="100"/>
      <c r="M2380" s="100"/>
      <c r="N2380" s="100"/>
    </row>
    <row r="2381" spans="2:14">
      <c r="B2381" s="98"/>
      <c r="C2381" s="98"/>
      <c r="D2381" s="100"/>
      <c r="E2381" s="100"/>
      <c r="F2381" s="100"/>
      <c r="H2381" s="102"/>
      <c r="I2381" s="103"/>
      <c r="J2381" s="102"/>
      <c r="L2381" s="100"/>
      <c r="M2381" s="100"/>
      <c r="N2381" s="100"/>
    </row>
    <row r="2382" spans="2:14">
      <c r="B2382" s="98"/>
      <c r="C2382" s="98"/>
      <c r="D2382" s="100"/>
      <c r="E2382" s="100"/>
      <c r="F2382" s="100"/>
      <c r="H2382" s="102"/>
      <c r="I2382" s="103"/>
      <c r="J2382" s="102"/>
      <c r="L2382" s="100"/>
      <c r="M2382" s="100"/>
      <c r="N2382" s="100"/>
    </row>
    <row r="2383" spans="2:14">
      <c r="B2383" s="98"/>
      <c r="C2383" s="98"/>
      <c r="D2383" s="100"/>
      <c r="E2383" s="100"/>
      <c r="F2383" s="100"/>
      <c r="H2383" s="102"/>
      <c r="I2383" s="103"/>
      <c r="J2383" s="102"/>
      <c r="L2383" s="100"/>
      <c r="M2383" s="100"/>
      <c r="N2383" s="100"/>
    </row>
    <row r="2384" spans="2:14">
      <c r="B2384" s="98"/>
      <c r="C2384" s="98"/>
      <c r="D2384" s="100"/>
      <c r="E2384" s="100"/>
      <c r="F2384" s="100"/>
      <c r="H2384" s="102"/>
      <c r="I2384" s="103"/>
      <c r="J2384" s="102"/>
      <c r="L2384" s="100"/>
      <c r="M2384" s="100"/>
      <c r="N2384" s="100"/>
    </row>
    <row r="2385" spans="2:14">
      <c r="B2385" s="98"/>
      <c r="C2385" s="98"/>
      <c r="D2385" s="100"/>
      <c r="E2385" s="100"/>
      <c r="F2385" s="100"/>
      <c r="H2385" s="102"/>
      <c r="I2385" s="103"/>
      <c r="J2385" s="102"/>
      <c r="L2385" s="100"/>
      <c r="M2385" s="100"/>
      <c r="N2385" s="100"/>
    </row>
    <row r="2386" spans="2:14">
      <c r="B2386" s="98"/>
      <c r="C2386" s="98"/>
      <c r="D2386" s="100"/>
      <c r="E2386" s="100"/>
      <c r="F2386" s="100"/>
      <c r="H2386" s="102"/>
      <c r="I2386" s="103"/>
      <c r="J2386" s="102"/>
      <c r="L2386" s="100"/>
      <c r="M2386" s="100"/>
      <c r="N2386" s="100"/>
    </row>
    <row r="2387" spans="2:14">
      <c r="B2387" s="98"/>
      <c r="C2387" s="98"/>
      <c r="D2387" s="100"/>
      <c r="E2387" s="100"/>
      <c r="F2387" s="100"/>
      <c r="H2387" s="102"/>
      <c r="I2387" s="103"/>
      <c r="J2387" s="102"/>
      <c r="L2387" s="100"/>
      <c r="M2387" s="100"/>
      <c r="N2387" s="100"/>
    </row>
    <row r="2388" spans="2:14">
      <c r="B2388" s="98"/>
      <c r="C2388" s="98"/>
      <c r="D2388" s="100"/>
      <c r="E2388" s="100"/>
      <c r="F2388" s="100"/>
      <c r="H2388" s="102"/>
      <c r="I2388" s="103"/>
      <c r="J2388" s="102"/>
      <c r="L2388" s="100"/>
      <c r="M2388" s="100"/>
      <c r="N2388" s="100"/>
    </row>
    <row r="2389" spans="2:14">
      <c r="B2389" s="98"/>
      <c r="C2389" s="98"/>
      <c r="D2389" s="100"/>
      <c r="E2389" s="100"/>
      <c r="F2389" s="100"/>
      <c r="H2389" s="102"/>
      <c r="I2389" s="103"/>
      <c r="J2389" s="102"/>
      <c r="L2389" s="100"/>
      <c r="M2389" s="100"/>
      <c r="N2389" s="100"/>
    </row>
    <row r="2390" spans="2:14">
      <c r="B2390" s="98"/>
      <c r="C2390" s="98"/>
      <c r="D2390" s="100"/>
      <c r="E2390" s="100"/>
      <c r="F2390" s="100"/>
      <c r="H2390" s="102"/>
      <c r="I2390" s="103"/>
      <c r="J2390" s="102"/>
      <c r="L2390" s="100"/>
      <c r="M2390" s="100"/>
      <c r="N2390" s="100"/>
    </row>
    <row r="2391" spans="2:14">
      <c r="B2391" s="98"/>
      <c r="C2391" s="98"/>
      <c r="D2391" s="100"/>
      <c r="E2391" s="100"/>
      <c r="F2391" s="100"/>
      <c r="H2391" s="102"/>
      <c r="I2391" s="103"/>
      <c r="J2391" s="102"/>
      <c r="L2391" s="100"/>
      <c r="M2391" s="100"/>
      <c r="N2391" s="100"/>
    </row>
    <row r="2392" spans="2:14">
      <c r="B2392" s="98"/>
      <c r="C2392" s="98"/>
      <c r="D2392" s="100"/>
      <c r="E2392" s="100"/>
      <c r="F2392" s="100"/>
      <c r="H2392" s="102"/>
      <c r="I2392" s="103"/>
      <c r="J2392" s="102"/>
      <c r="L2392" s="100"/>
      <c r="M2392" s="100"/>
      <c r="N2392" s="100"/>
    </row>
    <row r="2393" spans="2:14">
      <c r="B2393" s="98"/>
      <c r="C2393" s="98"/>
      <c r="D2393" s="100"/>
      <c r="E2393" s="100"/>
      <c r="F2393" s="100"/>
      <c r="H2393" s="102"/>
      <c r="I2393" s="103"/>
      <c r="J2393" s="102"/>
      <c r="L2393" s="100"/>
      <c r="M2393" s="100"/>
      <c r="N2393" s="100"/>
    </row>
    <row r="2394" spans="2:14">
      <c r="B2394" s="98"/>
      <c r="C2394" s="98"/>
      <c r="D2394" s="100"/>
      <c r="E2394" s="100"/>
      <c r="F2394" s="100"/>
      <c r="H2394" s="102"/>
      <c r="I2394" s="103"/>
      <c r="J2394" s="102"/>
      <c r="L2394" s="100"/>
      <c r="M2394" s="100"/>
      <c r="N2394" s="100"/>
    </row>
    <row r="2395" spans="2:14">
      <c r="B2395" s="98"/>
      <c r="C2395" s="98"/>
      <c r="D2395" s="100"/>
      <c r="E2395" s="100"/>
      <c r="F2395" s="100"/>
      <c r="H2395" s="102"/>
      <c r="I2395" s="103"/>
      <c r="J2395" s="102"/>
      <c r="L2395" s="100"/>
      <c r="M2395" s="100"/>
      <c r="N2395" s="100"/>
    </row>
    <row r="2396" spans="2:14">
      <c r="B2396" s="98"/>
      <c r="C2396" s="98"/>
      <c r="D2396" s="100"/>
      <c r="E2396" s="100"/>
      <c r="F2396" s="100"/>
      <c r="H2396" s="102"/>
      <c r="I2396" s="103"/>
      <c r="J2396" s="102"/>
      <c r="L2396" s="100"/>
      <c r="M2396" s="100"/>
      <c r="N2396" s="100"/>
    </row>
    <row r="2397" spans="2:14">
      <c r="B2397" s="98"/>
      <c r="C2397" s="98"/>
      <c r="D2397" s="100"/>
      <c r="E2397" s="100"/>
      <c r="F2397" s="100"/>
      <c r="H2397" s="102"/>
      <c r="I2397" s="103"/>
      <c r="J2397" s="102"/>
      <c r="L2397" s="100"/>
      <c r="M2397" s="100"/>
      <c r="N2397" s="100"/>
    </row>
    <row r="2398" spans="2:14">
      <c r="B2398" s="98"/>
      <c r="C2398" s="98"/>
      <c r="D2398" s="100"/>
      <c r="E2398" s="100"/>
      <c r="F2398" s="100"/>
      <c r="H2398" s="102"/>
      <c r="I2398" s="103"/>
      <c r="J2398" s="102"/>
      <c r="L2398" s="100"/>
      <c r="M2398" s="100"/>
      <c r="N2398" s="100"/>
    </row>
    <row r="2399" spans="2:14">
      <c r="B2399" s="98"/>
      <c r="C2399" s="98"/>
      <c r="D2399" s="100"/>
      <c r="E2399" s="100"/>
      <c r="F2399" s="100"/>
      <c r="H2399" s="102"/>
      <c r="I2399" s="103"/>
      <c r="J2399" s="102"/>
      <c r="L2399" s="100"/>
      <c r="M2399" s="100"/>
      <c r="N2399" s="100"/>
    </row>
    <row r="2400" spans="2:14">
      <c r="B2400" s="98"/>
      <c r="C2400" s="98"/>
      <c r="D2400" s="100"/>
      <c r="E2400" s="100"/>
      <c r="F2400" s="100"/>
      <c r="H2400" s="102"/>
      <c r="I2400" s="103"/>
      <c r="J2400" s="102"/>
      <c r="L2400" s="100"/>
      <c r="M2400" s="100"/>
      <c r="N2400" s="100"/>
    </row>
    <row r="2401" spans="2:14">
      <c r="B2401" s="98"/>
      <c r="C2401" s="98"/>
      <c r="D2401" s="100"/>
      <c r="E2401" s="100"/>
      <c r="F2401" s="100"/>
      <c r="H2401" s="102"/>
      <c r="I2401" s="103"/>
      <c r="J2401" s="102"/>
      <c r="L2401" s="100"/>
      <c r="M2401" s="100"/>
      <c r="N2401" s="100"/>
    </row>
    <row r="2402" spans="2:14">
      <c r="B2402" s="98"/>
      <c r="C2402" s="98"/>
      <c r="D2402" s="100"/>
      <c r="E2402" s="100"/>
      <c r="F2402" s="100"/>
      <c r="H2402" s="102"/>
      <c r="I2402" s="103"/>
      <c r="J2402" s="102"/>
      <c r="L2402" s="100"/>
      <c r="M2402" s="100"/>
      <c r="N2402" s="100"/>
    </row>
    <row r="2403" spans="2:14">
      <c r="B2403" s="98"/>
      <c r="C2403" s="98"/>
      <c r="D2403" s="100"/>
      <c r="E2403" s="100"/>
      <c r="F2403" s="100"/>
      <c r="H2403" s="102"/>
      <c r="I2403" s="103"/>
      <c r="J2403" s="102"/>
      <c r="L2403" s="100"/>
      <c r="M2403" s="100"/>
      <c r="N2403" s="100"/>
    </row>
    <row r="2404" spans="2:14">
      <c r="B2404" s="98"/>
      <c r="C2404" s="98"/>
      <c r="D2404" s="100"/>
      <c r="E2404" s="100"/>
      <c r="F2404" s="100"/>
      <c r="H2404" s="102"/>
      <c r="I2404" s="103"/>
      <c r="J2404" s="102"/>
      <c r="L2404" s="100"/>
      <c r="M2404" s="100"/>
      <c r="N2404" s="100"/>
    </row>
    <row r="2405" spans="2:14">
      <c r="B2405" s="98"/>
      <c r="C2405" s="98"/>
      <c r="D2405" s="100"/>
      <c r="E2405" s="100"/>
      <c r="F2405" s="100"/>
      <c r="H2405" s="102"/>
      <c r="I2405" s="103"/>
      <c r="J2405" s="102"/>
      <c r="L2405" s="100"/>
      <c r="M2405" s="100"/>
      <c r="N2405" s="100"/>
    </row>
    <row r="2406" spans="2:14">
      <c r="B2406" s="98"/>
      <c r="C2406" s="98"/>
      <c r="D2406" s="100"/>
      <c r="E2406" s="100"/>
      <c r="F2406" s="100"/>
      <c r="H2406" s="102"/>
      <c r="I2406" s="103"/>
      <c r="J2406" s="102"/>
      <c r="L2406" s="100"/>
      <c r="M2406" s="100"/>
      <c r="N2406" s="100"/>
    </row>
    <row r="2407" spans="2:14">
      <c r="B2407" s="98"/>
      <c r="C2407" s="98"/>
      <c r="D2407" s="100"/>
      <c r="E2407" s="100"/>
      <c r="F2407" s="100"/>
      <c r="H2407" s="102"/>
      <c r="I2407" s="103"/>
      <c r="J2407" s="102"/>
      <c r="L2407" s="100"/>
      <c r="M2407" s="100"/>
      <c r="N2407" s="100"/>
    </row>
    <row r="2408" spans="2:14">
      <c r="B2408" s="98"/>
      <c r="C2408" s="98"/>
      <c r="D2408" s="100"/>
      <c r="E2408" s="100"/>
      <c r="F2408" s="100"/>
      <c r="H2408" s="102"/>
      <c r="I2408" s="103"/>
      <c r="J2408" s="102"/>
      <c r="L2408" s="100"/>
      <c r="M2408" s="100"/>
      <c r="N2408" s="100"/>
    </row>
    <row r="2409" spans="2:14">
      <c r="B2409" s="98"/>
      <c r="C2409" s="98"/>
      <c r="D2409" s="100"/>
      <c r="E2409" s="100"/>
      <c r="F2409" s="100"/>
      <c r="H2409" s="102"/>
      <c r="I2409" s="103"/>
      <c r="J2409" s="102"/>
      <c r="L2409" s="100"/>
      <c r="M2409" s="100"/>
      <c r="N2409" s="100"/>
    </row>
    <row r="2410" spans="2:14">
      <c r="B2410" s="98"/>
      <c r="C2410" s="98"/>
      <c r="D2410" s="100"/>
      <c r="E2410" s="100"/>
      <c r="F2410" s="100"/>
      <c r="H2410" s="102"/>
      <c r="I2410" s="103"/>
      <c r="J2410" s="102"/>
      <c r="L2410" s="100"/>
      <c r="M2410" s="100"/>
      <c r="N2410" s="100"/>
    </row>
    <row r="2411" spans="2:14">
      <c r="B2411" s="98"/>
      <c r="C2411" s="98"/>
      <c r="D2411" s="100"/>
      <c r="E2411" s="100"/>
      <c r="F2411" s="100"/>
      <c r="H2411" s="102"/>
      <c r="I2411" s="103"/>
      <c r="J2411" s="102"/>
      <c r="L2411" s="100"/>
      <c r="M2411" s="100"/>
      <c r="N2411" s="100"/>
    </row>
    <row r="2412" spans="2:14">
      <c r="B2412" s="98"/>
      <c r="C2412" s="98"/>
      <c r="D2412" s="100"/>
      <c r="E2412" s="100"/>
      <c r="F2412" s="100"/>
      <c r="H2412" s="102"/>
      <c r="I2412" s="103"/>
      <c r="J2412" s="102"/>
      <c r="L2412" s="100"/>
      <c r="M2412" s="100"/>
      <c r="N2412" s="100"/>
    </row>
    <row r="2413" spans="2:14">
      <c r="B2413" s="98"/>
      <c r="C2413" s="98"/>
      <c r="D2413" s="100"/>
      <c r="E2413" s="100"/>
      <c r="F2413" s="100"/>
      <c r="H2413" s="102"/>
      <c r="I2413" s="103"/>
      <c r="J2413" s="102"/>
      <c r="L2413" s="100"/>
      <c r="M2413" s="100"/>
      <c r="N2413" s="100"/>
    </row>
    <row r="2414" spans="2:14">
      <c r="B2414" s="98"/>
      <c r="C2414" s="98"/>
      <c r="D2414" s="100"/>
      <c r="E2414" s="100"/>
      <c r="F2414" s="100"/>
      <c r="H2414" s="102"/>
      <c r="I2414" s="103"/>
      <c r="J2414" s="102"/>
      <c r="L2414" s="100"/>
      <c r="M2414" s="100"/>
      <c r="N2414" s="100"/>
    </row>
    <row r="2415" spans="2:14">
      <c r="B2415" s="98"/>
      <c r="C2415" s="98"/>
      <c r="D2415" s="100"/>
      <c r="E2415" s="100"/>
      <c r="F2415" s="100"/>
      <c r="H2415" s="102"/>
      <c r="I2415" s="103"/>
      <c r="J2415" s="102"/>
      <c r="L2415" s="100"/>
      <c r="M2415" s="100"/>
      <c r="N2415" s="100"/>
    </row>
    <row r="2416" spans="2:14">
      <c r="B2416" s="98"/>
      <c r="C2416" s="98"/>
      <c r="D2416" s="100"/>
      <c r="E2416" s="100"/>
      <c r="F2416" s="100"/>
      <c r="H2416" s="102"/>
      <c r="I2416" s="103"/>
      <c r="J2416" s="102"/>
      <c r="L2416" s="100"/>
      <c r="M2416" s="100"/>
      <c r="N2416" s="100"/>
    </row>
    <row r="2417" spans="2:14">
      <c r="B2417" s="98"/>
      <c r="C2417" s="98"/>
      <c r="D2417" s="100"/>
      <c r="E2417" s="100"/>
      <c r="F2417" s="100"/>
      <c r="H2417" s="102"/>
      <c r="I2417" s="103"/>
      <c r="J2417" s="102"/>
      <c r="L2417" s="100"/>
      <c r="M2417" s="100"/>
      <c r="N2417" s="100"/>
    </row>
    <row r="2418" spans="2:14">
      <c r="B2418" s="98"/>
      <c r="C2418" s="98"/>
      <c r="D2418" s="100"/>
      <c r="E2418" s="100"/>
      <c r="F2418" s="100"/>
      <c r="H2418" s="102"/>
      <c r="I2418" s="103"/>
      <c r="J2418" s="102"/>
      <c r="L2418" s="100"/>
      <c r="M2418" s="100"/>
      <c r="N2418" s="100"/>
    </row>
    <row r="2419" spans="2:14">
      <c r="B2419" s="98"/>
      <c r="C2419" s="98"/>
      <c r="D2419" s="100"/>
      <c r="E2419" s="100"/>
      <c r="F2419" s="100"/>
      <c r="H2419" s="102"/>
      <c r="I2419" s="103"/>
      <c r="J2419" s="102"/>
      <c r="L2419" s="100"/>
      <c r="M2419" s="100"/>
      <c r="N2419" s="100"/>
    </row>
    <row r="2420" spans="2:14">
      <c r="B2420" s="98"/>
      <c r="C2420" s="98"/>
      <c r="D2420" s="100"/>
      <c r="E2420" s="100"/>
      <c r="F2420" s="100"/>
      <c r="H2420" s="102"/>
      <c r="I2420" s="103"/>
      <c r="J2420" s="102"/>
      <c r="L2420" s="100"/>
      <c r="M2420" s="100"/>
      <c r="N2420" s="100"/>
    </row>
    <row r="2421" spans="2:14">
      <c r="B2421" s="98"/>
      <c r="C2421" s="98"/>
      <c r="D2421" s="100"/>
      <c r="E2421" s="100"/>
      <c r="F2421" s="100"/>
      <c r="H2421" s="102"/>
      <c r="I2421" s="103"/>
      <c r="J2421" s="102"/>
      <c r="L2421" s="100"/>
      <c r="M2421" s="100"/>
      <c r="N2421" s="100"/>
    </row>
    <row r="2422" spans="2:14">
      <c r="B2422" s="98"/>
      <c r="C2422" s="98"/>
      <c r="D2422" s="100"/>
      <c r="E2422" s="100"/>
      <c r="F2422" s="100"/>
      <c r="H2422" s="102"/>
      <c r="I2422" s="103"/>
      <c r="J2422" s="102"/>
      <c r="L2422" s="100"/>
      <c r="M2422" s="100"/>
      <c r="N2422" s="100"/>
    </row>
    <row r="2423" spans="2:14">
      <c r="B2423" s="98"/>
      <c r="C2423" s="98"/>
      <c r="D2423" s="100"/>
      <c r="E2423" s="100"/>
      <c r="F2423" s="100"/>
      <c r="H2423" s="102"/>
      <c r="I2423" s="103"/>
      <c r="J2423" s="102"/>
      <c r="L2423" s="100"/>
      <c r="M2423" s="100"/>
      <c r="N2423" s="100"/>
    </row>
    <row r="2424" spans="2:14">
      <c r="B2424" s="98"/>
      <c r="C2424" s="98"/>
      <c r="D2424" s="100"/>
      <c r="E2424" s="100"/>
      <c r="F2424" s="100"/>
      <c r="H2424" s="102"/>
      <c r="I2424" s="103"/>
      <c r="J2424" s="102"/>
      <c r="L2424" s="100"/>
      <c r="M2424" s="100"/>
      <c r="N2424" s="100"/>
    </row>
    <row r="2425" spans="2:14">
      <c r="B2425" s="98"/>
      <c r="C2425" s="98"/>
      <c r="D2425" s="100"/>
      <c r="E2425" s="100"/>
      <c r="F2425" s="100"/>
      <c r="H2425" s="102"/>
      <c r="I2425" s="103"/>
      <c r="J2425" s="102"/>
      <c r="L2425" s="100"/>
      <c r="M2425" s="100"/>
      <c r="N2425" s="100"/>
    </row>
    <row r="2426" spans="2:14">
      <c r="B2426" s="98"/>
      <c r="C2426" s="98"/>
      <c r="D2426" s="100"/>
      <c r="E2426" s="100"/>
      <c r="F2426" s="100"/>
      <c r="H2426" s="102"/>
      <c r="I2426" s="103"/>
      <c r="J2426" s="102"/>
      <c r="L2426" s="100"/>
      <c r="M2426" s="100"/>
      <c r="N2426" s="100"/>
    </row>
    <row r="2427" spans="2:14">
      <c r="B2427" s="98"/>
      <c r="C2427" s="98"/>
      <c r="D2427" s="100"/>
      <c r="E2427" s="100"/>
      <c r="F2427" s="100"/>
      <c r="H2427" s="102"/>
      <c r="I2427" s="103"/>
      <c r="J2427" s="102"/>
      <c r="L2427" s="100"/>
      <c r="M2427" s="100"/>
      <c r="N2427" s="100"/>
    </row>
    <row r="2428" spans="2:14">
      <c r="B2428" s="98"/>
      <c r="C2428" s="98"/>
      <c r="D2428" s="100"/>
      <c r="E2428" s="100"/>
      <c r="F2428" s="100"/>
      <c r="H2428" s="102"/>
      <c r="I2428" s="103"/>
      <c r="J2428" s="102"/>
      <c r="L2428" s="100"/>
      <c r="M2428" s="100"/>
      <c r="N2428" s="100"/>
    </row>
    <row r="2429" spans="2:14">
      <c r="B2429" s="98"/>
      <c r="C2429" s="98"/>
      <c r="D2429" s="100"/>
      <c r="E2429" s="100"/>
      <c r="F2429" s="100"/>
      <c r="H2429" s="102"/>
      <c r="I2429" s="103"/>
      <c r="J2429" s="102"/>
      <c r="L2429" s="100"/>
      <c r="M2429" s="100"/>
      <c r="N2429" s="100"/>
    </row>
    <row r="2430" spans="2:14">
      <c r="B2430" s="98"/>
      <c r="C2430" s="98"/>
      <c r="D2430" s="100"/>
      <c r="E2430" s="100"/>
      <c r="F2430" s="100"/>
      <c r="H2430" s="102"/>
      <c r="I2430" s="103"/>
      <c r="J2430" s="102"/>
      <c r="L2430" s="100"/>
      <c r="M2430" s="100"/>
      <c r="N2430" s="100"/>
    </row>
    <row r="2431" spans="2:14">
      <c r="B2431" s="98"/>
      <c r="C2431" s="98"/>
      <c r="D2431" s="100"/>
      <c r="E2431" s="100"/>
      <c r="F2431" s="100"/>
      <c r="H2431" s="102"/>
      <c r="I2431" s="103"/>
      <c r="J2431" s="102"/>
      <c r="L2431" s="100"/>
      <c r="M2431" s="100"/>
      <c r="N2431" s="100"/>
    </row>
    <row r="2432" spans="2:14">
      <c r="B2432" s="98"/>
      <c r="C2432" s="98"/>
      <c r="D2432" s="100"/>
      <c r="E2432" s="100"/>
      <c r="F2432" s="100"/>
      <c r="H2432" s="102"/>
      <c r="I2432" s="103"/>
      <c r="J2432" s="102"/>
      <c r="L2432" s="100"/>
      <c r="M2432" s="100"/>
      <c r="N2432" s="100"/>
    </row>
    <row r="2433" spans="2:14">
      <c r="B2433" s="98"/>
      <c r="C2433" s="98"/>
      <c r="D2433" s="100"/>
      <c r="E2433" s="100"/>
      <c r="F2433" s="100"/>
      <c r="H2433" s="102"/>
      <c r="I2433" s="103"/>
      <c r="J2433" s="102"/>
      <c r="L2433" s="100"/>
      <c r="M2433" s="100"/>
      <c r="N2433" s="100"/>
    </row>
    <row r="2434" spans="2:14">
      <c r="B2434" s="98"/>
      <c r="C2434" s="98"/>
      <c r="D2434" s="100"/>
      <c r="E2434" s="100"/>
      <c r="F2434" s="100"/>
      <c r="H2434" s="102"/>
      <c r="I2434" s="103"/>
      <c r="J2434" s="102"/>
      <c r="L2434" s="100"/>
      <c r="M2434" s="100"/>
      <c r="N2434" s="100"/>
    </row>
    <row r="2435" spans="2:14">
      <c r="B2435" s="98"/>
      <c r="C2435" s="98"/>
      <c r="D2435" s="100"/>
      <c r="E2435" s="100"/>
      <c r="F2435" s="100"/>
      <c r="H2435" s="102"/>
      <c r="I2435" s="103"/>
      <c r="J2435" s="102"/>
      <c r="L2435" s="100"/>
      <c r="M2435" s="100"/>
      <c r="N2435" s="100"/>
    </row>
    <row r="2436" spans="2:14">
      <c r="B2436" s="98"/>
      <c r="C2436" s="98"/>
      <c r="D2436" s="100"/>
      <c r="E2436" s="100"/>
      <c r="F2436" s="100"/>
      <c r="H2436" s="102"/>
      <c r="I2436" s="103"/>
      <c r="J2436" s="102"/>
      <c r="L2436" s="100"/>
      <c r="M2436" s="100"/>
      <c r="N2436" s="100"/>
    </row>
    <row r="2437" spans="2:14">
      <c r="B2437" s="98"/>
      <c r="C2437" s="98"/>
      <c r="D2437" s="100"/>
      <c r="E2437" s="100"/>
      <c r="F2437" s="100"/>
      <c r="H2437" s="102"/>
      <c r="I2437" s="103"/>
      <c r="J2437" s="102"/>
      <c r="L2437" s="100"/>
      <c r="M2437" s="100"/>
      <c r="N2437" s="100"/>
    </row>
    <row r="2438" spans="2:14">
      <c r="B2438" s="98"/>
      <c r="C2438" s="98"/>
      <c r="D2438" s="100"/>
      <c r="E2438" s="100"/>
      <c r="F2438" s="100"/>
      <c r="H2438" s="102"/>
      <c r="I2438" s="103"/>
      <c r="J2438" s="102"/>
      <c r="L2438" s="100"/>
      <c r="M2438" s="100"/>
      <c r="N2438" s="100"/>
    </row>
    <row r="2439" spans="2:14">
      <c r="B2439" s="98"/>
      <c r="C2439" s="98"/>
      <c r="D2439" s="100"/>
      <c r="E2439" s="100"/>
      <c r="F2439" s="100"/>
      <c r="H2439" s="102"/>
      <c r="I2439" s="103"/>
      <c r="J2439" s="102"/>
      <c r="L2439" s="100"/>
      <c r="M2439" s="100"/>
      <c r="N2439" s="100"/>
    </row>
    <row r="2440" spans="2:14">
      <c r="B2440" s="98"/>
      <c r="C2440" s="98"/>
      <c r="D2440" s="100"/>
      <c r="E2440" s="100"/>
      <c r="F2440" s="100"/>
      <c r="H2440" s="102"/>
      <c r="I2440" s="103"/>
      <c r="J2440" s="102"/>
      <c r="L2440" s="100"/>
      <c r="M2440" s="100"/>
      <c r="N2440" s="100"/>
    </row>
    <row r="2441" spans="2:14">
      <c r="B2441" s="98"/>
      <c r="C2441" s="98"/>
      <c r="D2441" s="100"/>
      <c r="E2441" s="100"/>
      <c r="F2441" s="100"/>
      <c r="H2441" s="102"/>
      <c r="I2441" s="103"/>
      <c r="J2441" s="102"/>
      <c r="L2441" s="100"/>
      <c r="M2441" s="100"/>
      <c r="N2441" s="100"/>
    </row>
    <row r="2442" spans="2:14">
      <c r="B2442" s="98"/>
      <c r="C2442" s="98"/>
      <c r="D2442" s="100"/>
      <c r="E2442" s="100"/>
      <c r="F2442" s="100"/>
      <c r="H2442" s="102"/>
      <c r="I2442" s="103"/>
      <c r="J2442" s="102"/>
      <c r="L2442" s="100"/>
      <c r="M2442" s="100"/>
      <c r="N2442" s="100"/>
    </row>
    <row r="2443" spans="2:14">
      <c r="B2443" s="98"/>
      <c r="C2443" s="98"/>
      <c r="D2443" s="100"/>
      <c r="E2443" s="100"/>
      <c r="F2443" s="100"/>
      <c r="H2443" s="102"/>
      <c r="I2443" s="103"/>
      <c r="J2443" s="102"/>
      <c r="L2443" s="100"/>
      <c r="M2443" s="100"/>
      <c r="N2443" s="100"/>
    </row>
    <row r="2444" spans="2:14">
      <c r="B2444" s="98"/>
      <c r="C2444" s="98"/>
      <c r="D2444" s="100"/>
      <c r="E2444" s="100"/>
      <c r="F2444" s="100"/>
      <c r="H2444" s="102"/>
      <c r="I2444" s="103"/>
      <c r="J2444" s="102"/>
      <c r="L2444" s="100"/>
      <c r="M2444" s="100"/>
      <c r="N2444" s="100"/>
    </row>
    <row r="2445" spans="2:14">
      <c r="B2445" s="98"/>
      <c r="C2445" s="98"/>
      <c r="D2445" s="100"/>
      <c r="E2445" s="100"/>
      <c r="F2445" s="100"/>
      <c r="H2445" s="102"/>
      <c r="I2445" s="103"/>
      <c r="J2445" s="102"/>
      <c r="L2445" s="100"/>
      <c r="M2445" s="100"/>
      <c r="N2445" s="100"/>
    </row>
    <row r="2446" spans="2:14">
      <c r="B2446" s="98"/>
      <c r="C2446" s="98"/>
      <c r="D2446" s="100"/>
      <c r="E2446" s="100"/>
      <c r="F2446" s="100"/>
      <c r="H2446" s="102"/>
      <c r="I2446" s="103"/>
      <c r="J2446" s="102"/>
      <c r="L2446" s="100"/>
      <c r="M2446" s="100"/>
      <c r="N2446" s="100"/>
    </row>
    <row r="2447" spans="2:14">
      <c r="B2447" s="98"/>
      <c r="C2447" s="98"/>
      <c r="D2447" s="100"/>
      <c r="E2447" s="100"/>
      <c r="F2447" s="100"/>
      <c r="H2447" s="102"/>
      <c r="I2447" s="103"/>
      <c r="J2447" s="102"/>
      <c r="L2447" s="100"/>
      <c r="M2447" s="100"/>
      <c r="N2447" s="100"/>
    </row>
    <row r="2448" spans="2:14">
      <c r="B2448" s="98"/>
      <c r="C2448" s="98"/>
      <c r="D2448" s="100"/>
      <c r="E2448" s="100"/>
      <c r="F2448" s="100"/>
      <c r="H2448" s="102"/>
      <c r="I2448" s="103"/>
      <c r="J2448" s="102"/>
      <c r="L2448" s="100"/>
      <c r="M2448" s="100"/>
      <c r="N2448" s="100"/>
    </row>
    <row r="2449" spans="2:14">
      <c r="B2449" s="98"/>
      <c r="C2449" s="98"/>
      <c r="D2449" s="100"/>
      <c r="E2449" s="100"/>
      <c r="F2449" s="100"/>
      <c r="H2449" s="102"/>
      <c r="I2449" s="103"/>
      <c r="J2449" s="102"/>
      <c r="L2449" s="100"/>
      <c r="M2449" s="100"/>
      <c r="N2449" s="100"/>
    </row>
    <row r="2450" spans="2:14">
      <c r="B2450" s="98"/>
      <c r="C2450" s="98"/>
      <c r="D2450" s="100"/>
      <c r="E2450" s="100"/>
      <c r="F2450" s="100"/>
      <c r="H2450" s="102"/>
      <c r="I2450" s="103"/>
      <c r="J2450" s="102"/>
      <c r="L2450" s="100"/>
      <c r="M2450" s="100"/>
      <c r="N2450" s="100"/>
    </row>
    <row r="2451" spans="2:14">
      <c r="B2451" s="98"/>
      <c r="C2451" s="98"/>
      <c r="D2451" s="100"/>
      <c r="E2451" s="100"/>
      <c r="F2451" s="100"/>
      <c r="H2451" s="102"/>
      <c r="I2451" s="103"/>
      <c r="J2451" s="102"/>
      <c r="L2451" s="100"/>
      <c r="M2451" s="100"/>
      <c r="N2451" s="100"/>
    </row>
    <row r="2452" spans="2:14">
      <c r="B2452" s="98"/>
      <c r="C2452" s="98"/>
      <c r="D2452" s="100"/>
      <c r="E2452" s="100"/>
      <c r="F2452" s="100"/>
      <c r="H2452" s="102"/>
      <c r="I2452" s="103"/>
      <c r="J2452" s="102"/>
      <c r="L2452" s="100"/>
      <c r="M2452" s="100"/>
      <c r="N2452" s="100"/>
    </row>
    <row r="2453" spans="2:14">
      <c r="B2453" s="98"/>
      <c r="C2453" s="98"/>
      <c r="D2453" s="100"/>
      <c r="E2453" s="100"/>
      <c r="F2453" s="100"/>
      <c r="H2453" s="102"/>
      <c r="I2453" s="103"/>
      <c r="J2453" s="102"/>
      <c r="L2453" s="100"/>
      <c r="M2453" s="100"/>
      <c r="N2453" s="100"/>
    </row>
    <row r="2454" spans="2:14">
      <c r="B2454" s="98"/>
      <c r="C2454" s="98"/>
      <c r="D2454" s="100"/>
      <c r="E2454" s="100"/>
      <c r="F2454" s="100"/>
      <c r="H2454" s="102"/>
      <c r="I2454" s="103"/>
      <c r="J2454" s="102"/>
      <c r="L2454" s="100"/>
      <c r="M2454" s="100"/>
      <c r="N2454" s="100"/>
    </row>
    <row r="2455" spans="2:14">
      <c r="B2455" s="98"/>
      <c r="C2455" s="98"/>
      <c r="D2455" s="100"/>
      <c r="E2455" s="100"/>
      <c r="F2455" s="100"/>
      <c r="H2455" s="102"/>
      <c r="I2455" s="103"/>
      <c r="J2455" s="102"/>
      <c r="L2455" s="100"/>
      <c r="M2455" s="100"/>
      <c r="N2455" s="100"/>
    </row>
    <row r="2456" spans="2:14">
      <c r="B2456" s="98"/>
      <c r="C2456" s="98"/>
      <c r="D2456" s="100"/>
      <c r="E2456" s="100"/>
      <c r="F2456" s="100"/>
      <c r="H2456" s="102"/>
      <c r="I2456" s="103"/>
      <c r="J2456" s="102"/>
      <c r="L2456" s="100"/>
      <c r="M2456" s="100"/>
      <c r="N2456" s="100"/>
    </row>
    <row r="2457" spans="2:14">
      <c r="B2457" s="98"/>
      <c r="C2457" s="98"/>
      <c r="D2457" s="100"/>
      <c r="E2457" s="100"/>
      <c r="F2457" s="100"/>
      <c r="H2457" s="102"/>
      <c r="I2457" s="103"/>
      <c r="J2457" s="102"/>
      <c r="L2457" s="100"/>
      <c r="M2457" s="100"/>
      <c r="N2457" s="100"/>
    </row>
    <row r="2458" spans="2:14">
      <c r="B2458" s="98"/>
      <c r="C2458" s="98"/>
      <c r="D2458" s="100"/>
      <c r="E2458" s="100"/>
      <c r="F2458" s="100"/>
      <c r="H2458" s="102"/>
      <c r="I2458" s="103"/>
      <c r="J2458" s="102"/>
      <c r="L2458" s="100"/>
      <c r="M2458" s="100"/>
      <c r="N2458" s="100"/>
    </row>
    <row r="2459" spans="2:14">
      <c r="B2459" s="98"/>
      <c r="C2459" s="98"/>
      <c r="D2459" s="100"/>
      <c r="E2459" s="100"/>
      <c r="F2459" s="100"/>
      <c r="H2459" s="102"/>
      <c r="I2459" s="103"/>
      <c r="J2459" s="102"/>
      <c r="L2459" s="100"/>
      <c r="M2459" s="100"/>
      <c r="N2459" s="100"/>
    </row>
    <row r="2460" spans="2:14">
      <c r="B2460" s="98"/>
      <c r="C2460" s="98"/>
      <c r="D2460" s="100"/>
      <c r="E2460" s="100"/>
      <c r="F2460" s="100"/>
      <c r="H2460" s="102"/>
      <c r="I2460" s="103"/>
      <c r="J2460" s="102"/>
      <c r="L2460" s="100"/>
      <c r="M2460" s="100"/>
      <c r="N2460" s="100"/>
    </row>
    <row r="2461" spans="2:14">
      <c r="B2461" s="98"/>
      <c r="C2461" s="98"/>
      <c r="D2461" s="100"/>
      <c r="E2461" s="100"/>
      <c r="F2461" s="100"/>
      <c r="H2461" s="102"/>
      <c r="I2461" s="103"/>
      <c r="J2461" s="102"/>
      <c r="L2461" s="100"/>
      <c r="M2461" s="100"/>
      <c r="N2461" s="100"/>
    </row>
    <row r="2462" spans="2:14">
      <c r="B2462" s="98"/>
      <c r="C2462" s="98"/>
      <c r="D2462" s="100"/>
      <c r="E2462" s="100"/>
      <c r="F2462" s="100"/>
      <c r="H2462" s="102"/>
      <c r="I2462" s="103"/>
      <c r="J2462" s="102"/>
      <c r="L2462" s="100"/>
      <c r="M2462" s="100"/>
      <c r="N2462" s="100"/>
    </row>
    <row r="2463" spans="2:14">
      <c r="B2463" s="98"/>
      <c r="C2463" s="98"/>
      <c r="D2463" s="100"/>
      <c r="E2463" s="100"/>
      <c r="F2463" s="100"/>
      <c r="H2463" s="102"/>
      <c r="I2463" s="103"/>
      <c r="J2463" s="102"/>
      <c r="L2463" s="100"/>
      <c r="M2463" s="100"/>
      <c r="N2463" s="100"/>
    </row>
    <row r="2464" spans="2:14">
      <c r="B2464" s="98"/>
      <c r="C2464" s="98"/>
      <c r="D2464" s="100"/>
      <c r="E2464" s="100"/>
      <c r="F2464" s="100"/>
      <c r="H2464" s="102"/>
      <c r="I2464" s="103"/>
      <c r="J2464" s="102"/>
      <c r="L2464" s="100"/>
      <c r="M2464" s="100"/>
      <c r="N2464" s="100"/>
    </row>
    <row r="2465" spans="2:14">
      <c r="B2465" s="98"/>
      <c r="C2465" s="98"/>
      <c r="D2465" s="100"/>
      <c r="E2465" s="100"/>
      <c r="F2465" s="100"/>
      <c r="H2465" s="102"/>
      <c r="I2465" s="103"/>
      <c r="J2465" s="102"/>
      <c r="L2465" s="100"/>
      <c r="M2465" s="100"/>
      <c r="N2465" s="100"/>
    </row>
    <row r="2466" spans="2:14">
      <c r="B2466" s="98"/>
      <c r="C2466" s="98"/>
      <c r="D2466" s="100"/>
      <c r="E2466" s="100"/>
      <c r="F2466" s="100"/>
      <c r="H2466" s="102"/>
      <c r="I2466" s="103"/>
      <c r="J2466" s="102"/>
      <c r="L2466" s="100"/>
      <c r="M2466" s="100"/>
      <c r="N2466" s="100"/>
    </row>
    <row r="2467" spans="2:14">
      <c r="B2467" s="98"/>
      <c r="C2467" s="98"/>
      <c r="D2467" s="100"/>
      <c r="E2467" s="100"/>
      <c r="F2467" s="100"/>
      <c r="H2467" s="102"/>
      <c r="I2467" s="103"/>
      <c r="J2467" s="102"/>
      <c r="L2467" s="100"/>
      <c r="M2467" s="100"/>
      <c r="N2467" s="100"/>
    </row>
    <row r="2468" spans="2:14">
      <c r="B2468" s="98"/>
      <c r="C2468" s="98"/>
      <c r="D2468" s="100"/>
      <c r="E2468" s="100"/>
      <c r="F2468" s="100"/>
      <c r="H2468" s="102"/>
      <c r="I2468" s="103"/>
      <c r="J2468" s="102"/>
      <c r="L2468" s="100"/>
      <c r="M2468" s="100"/>
      <c r="N2468" s="100"/>
    </row>
    <row r="2469" spans="2:14">
      <c r="B2469" s="98"/>
      <c r="C2469" s="98"/>
      <c r="D2469" s="100"/>
      <c r="E2469" s="100"/>
      <c r="F2469" s="100"/>
      <c r="H2469" s="102"/>
      <c r="I2469" s="103"/>
      <c r="J2469" s="102"/>
      <c r="L2469" s="100"/>
      <c r="M2469" s="100"/>
      <c r="N2469" s="100"/>
    </row>
    <row r="2470" spans="2:14">
      <c r="B2470" s="98"/>
      <c r="C2470" s="98"/>
      <c r="D2470" s="100"/>
      <c r="E2470" s="100"/>
      <c r="F2470" s="100"/>
      <c r="H2470" s="102"/>
      <c r="I2470" s="103"/>
      <c r="J2470" s="102"/>
      <c r="L2470" s="100"/>
      <c r="M2470" s="100"/>
      <c r="N2470" s="100"/>
    </row>
    <row r="2471" spans="2:14">
      <c r="B2471" s="98"/>
      <c r="C2471" s="98"/>
      <c r="D2471" s="100"/>
      <c r="E2471" s="100"/>
      <c r="F2471" s="100"/>
      <c r="H2471" s="102"/>
      <c r="I2471" s="103"/>
      <c r="J2471" s="102"/>
      <c r="L2471" s="100"/>
      <c r="M2471" s="100"/>
      <c r="N2471" s="100"/>
    </row>
    <row r="2472" spans="2:14">
      <c r="B2472" s="98"/>
      <c r="C2472" s="98"/>
      <c r="D2472" s="100"/>
      <c r="E2472" s="100"/>
      <c r="F2472" s="100"/>
      <c r="H2472" s="102"/>
      <c r="I2472" s="103"/>
      <c r="J2472" s="102"/>
      <c r="L2472" s="100"/>
      <c r="M2472" s="100"/>
      <c r="N2472" s="100"/>
    </row>
    <row r="2473" spans="2:14">
      <c r="B2473" s="98"/>
      <c r="C2473" s="98"/>
      <c r="D2473" s="100"/>
      <c r="E2473" s="100"/>
      <c r="F2473" s="100"/>
      <c r="H2473" s="102"/>
      <c r="I2473" s="103"/>
      <c r="J2473" s="102"/>
      <c r="L2473" s="100"/>
      <c r="M2473" s="100"/>
      <c r="N2473" s="100"/>
    </row>
    <row r="2474" spans="2:14">
      <c r="B2474" s="98"/>
      <c r="C2474" s="98"/>
      <c r="D2474" s="100"/>
      <c r="E2474" s="100"/>
      <c r="F2474" s="100"/>
      <c r="H2474" s="102"/>
      <c r="I2474" s="103"/>
      <c r="J2474" s="102"/>
      <c r="L2474" s="100"/>
      <c r="M2474" s="100"/>
      <c r="N2474" s="100"/>
    </row>
    <row r="2475" spans="2:14">
      <c r="B2475" s="98"/>
      <c r="C2475" s="98"/>
      <c r="D2475" s="100"/>
      <c r="E2475" s="100"/>
      <c r="F2475" s="100"/>
      <c r="H2475" s="102"/>
      <c r="I2475" s="103"/>
      <c r="J2475" s="102"/>
      <c r="L2475" s="100"/>
      <c r="M2475" s="100"/>
      <c r="N2475" s="100"/>
    </row>
    <row r="2476" spans="2:14">
      <c r="B2476" s="98"/>
      <c r="C2476" s="98"/>
      <c r="D2476" s="100"/>
      <c r="E2476" s="100"/>
      <c r="F2476" s="100"/>
      <c r="H2476" s="102"/>
      <c r="I2476" s="103"/>
      <c r="J2476" s="102"/>
      <c r="L2476" s="100"/>
      <c r="M2476" s="100"/>
      <c r="N2476" s="100"/>
    </row>
    <row r="2477" spans="2:14">
      <c r="B2477" s="98"/>
      <c r="C2477" s="98"/>
      <c r="D2477" s="100"/>
      <c r="E2477" s="100"/>
      <c r="F2477" s="100"/>
      <c r="H2477" s="102"/>
      <c r="I2477" s="103"/>
      <c r="J2477" s="102"/>
      <c r="L2477" s="100"/>
      <c r="M2477" s="100"/>
      <c r="N2477" s="100"/>
    </row>
    <row r="2478" spans="2:14">
      <c r="B2478" s="98"/>
      <c r="C2478" s="98"/>
      <c r="D2478" s="100"/>
      <c r="E2478" s="100"/>
      <c r="F2478" s="100"/>
      <c r="H2478" s="102"/>
      <c r="I2478" s="103"/>
      <c r="J2478" s="102"/>
      <c r="L2478" s="100"/>
      <c r="M2478" s="100"/>
      <c r="N2478" s="100"/>
    </row>
    <row r="2479" spans="2:14">
      <c r="B2479" s="98"/>
      <c r="C2479" s="98"/>
      <c r="D2479" s="100"/>
      <c r="E2479" s="100"/>
      <c r="F2479" s="100"/>
      <c r="H2479" s="102"/>
      <c r="I2479" s="103"/>
      <c r="J2479" s="102"/>
      <c r="L2479" s="100"/>
      <c r="M2479" s="100"/>
      <c r="N2479" s="100"/>
    </row>
    <row r="2480" spans="2:14">
      <c r="B2480" s="98"/>
      <c r="C2480" s="98"/>
      <c r="D2480" s="100"/>
      <c r="E2480" s="100"/>
      <c r="F2480" s="100"/>
      <c r="H2480" s="102"/>
      <c r="I2480" s="103"/>
      <c r="J2480" s="102"/>
      <c r="L2480" s="100"/>
      <c r="M2480" s="100"/>
      <c r="N2480" s="100"/>
    </row>
    <row r="2481" spans="2:14">
      <c r="B2481" s="98"/>
      <c r="C2481" s="98"/>
      <c r="D2481" s="100"/>
      <c r="E2481" s="100"/>
      <c r="F2481" s="100"/>
      <c r="H2481" s="102"/>
      <c r="I2481" s="103"/>
      <c r="J2481" s="102"/>
      <c r="L2481" s="100"/>
      <c r="M2481" s="100"/>
      <c r="N2481" s="100"/>
    </row>
    <row r="2482" spans="2:14">
      <c r="B2482" s="98"/>
      <c r="C2482" s="98"/>
      <c r="D2482" s="100"/>
      <c r="E2482" s="100"/>
      <c r="F2482" s="100"/>
      <c r="H2482" s="102"/>
      <c r="I2482" s="103"/>
      <c r="J2482" s="102"/>
      <c r="L2482" s="100"/>
      <c r="M2482" s="100"/>
      <c r="N2482" s="100"/>
    </row>
    <row r="2483" spans="2:14">
      <c r="B2483" s="98"/>
      <c r="C2483" s="98"/>
      <c r="D2483" s="100"/>
      <c r="E2483" s="100"/>
      <c r="F2483" s="100"/>
      <c r="H2483" s="102"/>
      <c r="I2483" s="103"/>
      <c r="J2483" s="102"/>
      <c r="L2483" s="100"/>
      <c r="M2483" s="100"/>
      <c r="N2483" s="100"/>
    </row>
    <row r="2484" spans="2:14">
      <c r="B2484" s="98"/>
      <c r="C2484" s="98"/>
      <c r="D2484" s="100"/>
      <c r="E2484" s="100"/>
      <c r="F2484" s="100"/>
      <c r="H2484" s="102"/>
      <c r="I2484" s="103"/>
      <c r="J2484" s="102"/>
      <c r="L2484" s="100"/>
      <c r="M2484" s="100"/>
      <c r="N2484" s="100"/>
    </row>
    <row r="2485" spans="2:14">
      <c r="B2485" s="98"/>
      <c r="C2485" s="98"/>
      <c r="D2485" s="100"/>
      <c r="E2485" s="100"/>
      <c r="F2485" s="100"/>
      <c r="H2485" s="102"/>
      <c r="I2485" s="103"/>
      <c r="J2485" s="102"/>
      <c r="L2485" s="100"/>
      <c r="M2485" s="100"/>
      <c r="N2485" s="100"/>
    </row>
    <row r="2486" spans="2:14">
      <c r="B2486" s="98"/>
      <c r="C2486" s="98"/>
      <c r="D2486" s="100"/>
      <c r="E2486" s="100"/>
      <c r="F2486" s="100"/>
      <c r="H2486" s="102"/>
      <c r="I2486" s="103"/>
      <c r="J2486" s="102"/>
      <c r="L2486" s="100"/>
      <c r="M2486" s="100"/>
      <c r="N2486" s="100"/>
    </row>
    <row r="2487" spans="2:14">
      <c r="B2487" s="98"/>
      <c r="C2487" s="98"/>
      <c r="D2487" s="100"/>
      <c r="E2487" s="100"/>
      <c r="F2487" s="100"/>
      <c r="H2487" s="102"/>
      <c r="I2487" s="103"/>
      <c r="J2487" s="102"/>
      <c r="L2487" s="100"/>
      <c r="M2487" s="100"/>
      <c r="N2487" s="100"/>
    </row>
    <row r="2488" spans="2:14">
      <c r="B2488" s="98"/>
      <c r="C2488" s="98"/>
      <c r="D2488" s="100"/>
      <c r="E2488" s="100"/>
      <c r="F2488" s="100"/>
      <c r="H2488" s="102"/>
      <c r="I2488" s="103"/>
      <c r="J2488" s="102"/>
      <c r="L2488" s="100"/>
      <c r="M2488" s="100"/>
      <c r="N2488" s="100"/>
    </row>
    <row r="2489" spans="2:14">
      <c r="B2489" s="98"/>
      <c r="C2489" s="98"/>
      <c r="D2489" s="100"/>
      <c r="E2489" s="100"/>
      <c r="F2489" s="100"/>
      <c r="H2489" s="102"/>
      <c r="I2489" s="103"/>
      <c r="J2489" s="102"/>
      <c r="L2489" s="100"/>
      <c r="M2489" s="100"/>
      <c r="N2489" s="100"/>
    </row>
    <row r="2490" spans="2:14">
      <c r="B2490" s="98"/>
      <c r="C2490" s="98"/>
      <c r="D2490" s="100"/>
      <c r="E2490" s="100"/>
      <c r="F2490" s="100"/>
      <c r="H2490" s="102"/>
      <c r="I2490" s="103"/>
      <c r="J2490" s="102"/>
      <c r="L2490" s="100"/>
      <c r="M2490" s="100"/>
      <c r="N2490" s="100"/>
    </row>
    <row r="2491" spans="2:14">
      <c r="B2491" s="98"/>
      <c r="C2491" s="98"/>
      <c r="D2491" s="100"/>
      <c r="E2491" s="100"/>
      <c r="F2491" s="100"/>
      <c r="H2491" s="102"/>
      <c r="I2491" s="103"/>
      <c r="J2491" s="102"/>
      <c r="L2491" s="100"/>
      <c r="M2491" s="100"/>
      <c r="N2491" s="100"/>
    </row>
    <row r="2492" spans="2:14">
      <c r="B2492" s="98"/>
      <c r="C2492" s="98"/>
      <c r="D2492" s="100"/>
      <c r="E2492" s="100"/>
      <c r="F2492" s="100"/>
      <c r="H2492" s="102"/>
      <c r="I2492" s="103"/>
      <c r="J2492" s="102"/>
      <c r="L2492" s="100"/>
      <c r="M2492" s="100"/>
      <c r="N2492" s="100"/>
    </row>
    <row r="2493" spans="2:14">
      <c r="B2493" s="98"/>
      <c r="C2493" s="98"/>
      <c r="D2493" s="100"/>
      <c r="E2493" s="100"/>
      <c r="F2493" s="100"/>
      <c r="H2493" s="102"/>
      <c r="I2493" s="103"/>
      <c r="J2493" s="102"/>
      <c r="L2493" s="100"/>
      <c r="M2493" s="100"/>
      <c r="N2493" s="100"/>
    </row>
    <row r="2494" spans="2:14">
      <c r="B2494" s="98"/>
      <c r="C2494" s="98"/>
      <c r="D2494" s="100"/>
      <c r="E2494" s="100"/>
      <c r="F2494" s="100"/>
      <c r="H2494" s="102"/>
      <c r="I2494" s="103"/>
      <c r="J2494" s="102"/>
      <c r="L2494" s="100"/>
      <c r="M2494" s="100"/>
      <c r="N2494" s="100"/>
    </row>
    <row r="2495" spans="2:14">
      <c r="B2495" s="98"/>
      <c r="C2495" s="98"/>
      <c r="D2495" s="100"/>
      <c r="E2495" s="100"/>
      <c r="F2495" s="100"/>
      <c r="H2495" s="102"/>
      <c r="I2495" s="103"/>
      <c r="J2495" s="102"/>
      <c r="L2495" s="100"/>
      <c r="M2495" s="100"/>
      <c r="N2495" s="100"/>
    </row>
    <row r="2496" spans="2:14">
      <c r="B2496" s="98"/>
      <c r="C2496" s="98"/>
      <c r="D2496" s="100"/>
      <c r="E2496" s="100"/>
      <c r="F2496" s="100"/>
      <c r="H2496" s="102"/>
      <c r="I2496" s="103"/>
      <c r="J2496" s="102"/>
      <c r="L2496" s="100"/>
      <c r="M2496" s="100"/>
      <c r="N2496" s="100"/>
    </row>
    <row r="2497" spans="2:14">
      <c r="B2497" s="98"/>
      <c r="C2497" s="98"/>
      <c r="D2497" s="100"/>
      <c r="E2497" s="100"/>
      <c r="F2497" s="100"/>
      <c r="H2497" s="102"/>
      <c r="I2497" s="103"/>
      <c r="J2497" s="102"/>
      <c r="L2497" s="100"/>
      <c r="M2497" s="100"/>
      <c r="N2497" s="100"/>
    </row>
    <row r="2498" spans="2:14">
      <c r="B2498" s="98"/>
      <c r="C2498" s="98"/>
      <c r="D2498" s="100"/>
      <c r="E2498" s="100"/>
      <c r="F2498" s="100"/>
      <c r="H2498" s="102"/>
      <c r="I2498" s="103"/>
      <c r="J2498" s="102"/>
      <c r="L2498" s="100"/>
      <c r="M2498" s="100"/>
      <c r="N2498" s="100"/>
    </row>
    <row r="2499" spans="2:14">
      <c r="B2499" s="98"/>
      <c r="C2499" s="98"/>
      <c r="D2499" s="100"/>
      <c r="E2499" s="100"/>
      <c r="F2499" s="100"/>
      <c r="H2499" s="102"/>
      <c r="I2499" s="103"/>
      <c r="J2499" s="102"/>
      <c r="L2499" s="100"/>
      <c r="M2499" s="100"/>
      <c r="N2499" s="100"/>
    </row>
    <row r="2500" spans="2:14">
      <c r="B2500" s="98"/>
      <c r="C2500" s="98"/>
      <c r="D2500" s="100"/>
      <c r="E2500" s="100"/>
      <c r="F2500" s="100"/>
      <c r="H2500" s="102"/>
      <c r="I2500" s="103"/>
      <c r="J2500" s="102"/>
      <c r="L2500" s="100"/>
      <c r="M2500" s="100"/>
      <c r="N2500" s="100"/>
    </row>
    <row r="2501" spans="2:14">
      <c r="B2501" s="98"/>
      <c r="C2501" s="98"/>
      <c r="D2501" s="100"/>
      <c r="E2501" s="100"/>
      <c r="F2501" s="100"/>
      <c r="H2501" s="102"/>
      <c r="I2501" s="103"/>
      <c r="J2501" s="102"/>
      <c r="L2501" s="100"/>
      <c r="M2501" s="100"/>
      <c r="N2501" s="100"/>
    </row>
    <row r="2502" spans="2:14">
      <c r="B2502" s="98"/>
      <c r="C2502" s="98"/>
      <c r="D2502" s="100"/>
      <c r="E2502" s="100"/>
      <c r="F2502" s="100"/>
      <c r="H2502" s="102"/>
      <c r="I2502" s="103"/>
      <c r="J2502" s="102"/>
      <c r="L2502" s="100"/>
      <c r="M2502" s="100"/>
      <c r="N2502" s="100"/>
    </row>
    <row r="2503" spans="2:14">
      <c r="B2503" s="98"/>
      <c r="C2503" s="98"/>
      <c r="D2503" s="100"/>
      <c r="E2503" s="100"/>
      <c r="F2503" s="100"/>
      <c r="H2503" s="102"/>
      <c r="I2503" s="103"/>
      <c r="J2503" s="102"/>
      <c r="L2503" s="100"/>
      <c r="M2503" s="100"/>
      <c r="N2503" s="100"/>
    </row>
    <row r="2504" spans="2:14">
      <c r="B2504" s="98"/>
      <c r="C2504" s="98"/>
      <c r="D2504" s="100"/>
      <c r="E2504" s="100"/>
      <c r="F2504" s="100"/>
      <c r="H2504" s="102"/>
      <c r="I2504" s="103"/>
      <c r="J2504" s="102"/>
      <c r="L2504" s="100"/>
      <c r="M2504" s="100"/>
      <c r="N2504" s="100"/>
    </row>
    <row r="2505" spans="2:14">
      <c r="B2505" s="98"/>
      <c r="C2505" s="98"/>
      <c r="D2505" s="100"/>
      <c r="E2505" s="100"/>
      <c r="F2505" s="100"/>
      <c r="H2505" s="102"/>
      <c r="I2505" s="103"/>
      <c r="J2505" s="102"/>
      <c r="L2505" s="100"/>
      <c r="M2505" s="100"/>
      <c r="N2505" s="100"/>
    </row>
    <row r="2506" spans="2:14">
      <c r="B2506" s="98"/>
      <c r="C2506" s="98"/>
      <c r="D2506" s="100"/>
      <c r="E2506" s="100"/>
      <c r="F2506" s="100"/>
      <c r="H2506" s="102"/>
      <c r="I2506" s="103"/>
      <c r="J2506" s="102"/>
      <c r="L2506" s="100"/>
      <c r="M2506" s="100"/>
      <c r="N2506" s="100"/>
    </row>
    <row r="2507" spans="2:14">
      <c r="B2507" s="98"/>
      <c r="C2507" s="98"/>
      <c r="D2507" s="100"/>
      <c r="E2507" s="100"/>
      <c r="F2507" s="100"/>
      <c r="H2507" s="102"/>
      <c r="I2507" s="103"/>
      <c r="J2507" s="102"/>
      <c r="L2507" s="100"/>
      <c r="M2507" s="100"/>
      <c r="N2507" s="100"/>
    </row>
    <row r="2508" spans="2:14">
      <c r="B2508" s="98"/>
      <c r="C2508" s="98"/>
      <c r="D2508" s="100"/>
      <c r="E2508" s="100"/>
      <c r="F2508" s="100"/>
      <c r="H2508" s="102"/>
      <c r="I2508" s="103"/>
      <c r="J2508" s="102"/>
      <c r="L2508" s="100"/>
      <c r="M2508" s="100"/>
      <c r="N2508" s="100"/>
    </row>
    <row r="2509" spans="2:14">
      <c r="B2509" s="98"/>
      <c r="C2509" s="98"/>
      <c r="D2509" s="100"/>
      <c r="E2509" s="100"/>
      <c r="F2509" s="100"/>
      <c r="H2509" s="102"/>
      <c r="I2509" s="103"/>
      <c r="J2509" s="102"/>
      <c r="L2509" s="100"/>
      <c r="M2509" s="100"/>
      <c r="N2509" s="100"/>
    </row>
    <row r="2510" spans="2:14">
      <c r="B2510" s="98"/>
      <c r="C2510" s="98"/>
      <c r="D2510" s="100"/>
      <c r="E2510" s="100"/>
      <c r="F2510" s="100"/>
      <c r="H2510" s="102"/>
      <c r="I2510" s="103"/>
      <c r="J2510" s="102"/>
      <c r="L2510" s="100"/>
      <c r="M2510" s="100"/>
      <c r="N2510" s="100"/>
    </row>
    <row r="2511" spans="2:14">
      <c r="B2511" s="98"/>
      <c r="C2511" s="98"/>
      <c r="D2511" s="100"/>
      <c r="E2511" s="100"/>
      <c r="F2511" s="100"/>
      <c r="H2511" s="102"/>
      <c r="I2511" s="103"/>
      <c r="J2511" s="102"/>
      <c r="L2511" s="100"/>
      <c r="M2511" s="100"/>
      <c r="N2511" s="100"/>
    </row>
    <row r="2512" spans="2:14">
      <c r="B2512" s="98"/>
      <c r="C2512" s="98"/>
      <c r="D2512" s="100"/>
      <c r="E2512" s="100"/>
      <c r="F2512" s="100"/>
      <c r="H2512" s="102"/>
      <c r="I2512" s="103"/>
      <c r="J2512" s="102"/>
      <c r="L2512" s="100"/>
      <c r="M2512" s="100"/>
      <c r="N2512" s="100"/>
    </row>
    <row r="2513" spans="2:14">
      <c r="B2513" s="98"/>
      <c r="C2513" s="98"/>
      <c r="D2513" s="100"/>
      <c r="E2513" s="100"/>
      <c r="F2513" s="100"/>
      <c r="H2513" s="102"/>
      <c r="I2513" s="103"/>
      <c r="J2513" s="102"/>
      <c r="L2513" s="100"/>
      <c r="M2513" s="100"/>
      <c r="N2513" s="100"/>
    </row>
    <row r="2514" spans="2:14">
      <c r="B2514" s="98"/>
      <c r="C2514" s="98"/>
      <c r="D2514" s="100"/>
      <c r="E2514" s="100"/>
      <c r="F2514" s="100"/>
      <c r="H2514" s="102"/>
      <c r="I2514" s="103"/>
      <c r="J2514" s="102"/>
      <c r="L2514" s="100"/>
      <c r="M2514" s="100"/>
      <c r="N2514" s="100"/>
    </row>
    <row r="2515" spans="2:14">
      <c r="B2515" s="98"/>
      <c r="C2515" s="98"/>
      <c r="D2515" s="100"/>
      <c r="E2515" s="100"/>
      <c r="F2515" s="100"/>
      <c r="H2515" s="102"/>
      <c r="I2515" s="103"/>
      <c r="J2515" s="102"/>
      <c r="L2515" s="100"/>
      <c r="M2515" s="100"/>
      <c r="N2515" s="100"/>
    </row>
    <row r="2516" spans="2:14">
      <c r="B2516" s="98"/>
      <c r="C2516" s="98"/>
      <c r="D2516" s="100"/>
      <c r="E2516" s="100"/>
      <c r="F2516" s="100"/>
      <c r="H2516" s="102"/>
      <c r="I2516" s="103"/>
      <c r="J2516" s="102"/>
      <c r="L2516" s="100"/>
      <c r="M2516" s="100"/>
      <c r="N2516" s="100"/>
    </row>
    <row r="2517" spans="2:14">
      <c r="B2517" s="98"/>
      <c r="C2517" s="98"/>
      <c r="D2517" s="100"/>
      <c r="E2517" s="100"/>
      <c r="F2517" s="100"/>
      <c r="H2517" s="102"/>
      <c r="I2517" s="103"/>
      <c r="J2517" s="102"/>
      <c r="L2517" s="100"/>
      <c r="M2517" s="100"/>
      <c r="N2517" s="100"/>
    </row>
    <row r="2518" spans="2:14">
      <c r="B2518" s="98"/>
      <c r="C2518" s="98"/>
      <c r="D2518" s="100"/>
      <c r="E2518" s="100"/>
      <c r="F2518" s="100"/>
      <c r="H2518" s="102"/>
      <c r="I2518" s="103"/>
      <c r="J2518" s="102"/>
      <c r="L2518" s="100"/>
      <c r="M2518" s="100"/>
      <c r="N2518" s="100"/>
    </row>
    <row r="2519" spans="2:14">
      <c r="B2519" s="98"/>
      <c r="C2519" s="98"/>
      <c r="D2519" s="100"/>
      <c r="E2519" s="100"/>
      <c r="F2519" s="100"/>
      <c r="H2519" s="102"/>
      <c r="I2519" s="103"/>
      <c r="J2519" s="102"/>
      <c r="L2519" s="100"/>
      <c r="M2519" s="100"/>
      <c r="N2519" s="100"/>
    </row>
    <row r="2520" spans="2:14">
      <c r="B2520" s="98"/>
      <c r="C2520" s="98"/>
      <c r="D2520" s="100"/>
      <c r="E2520" s="100"/>
      <c r="F2520" s="100"/>
      <c r="H2520" s="102"/>
      <c r="I2520" s="103"/>
      <c r="J2520" s="102"/>
      <c r="L2520" s="100"/>
      <c r="M2520" s="100"/>
      <c r="N2520" s="100"/>
    </row>
    <row r="2521" spans="2:14">
      <c r="B2521" s="98"/>
      <c r="C2521" s="98"/>
      <c r="D2521" s="100"/>
      <c r="E2521" s="100"/>
      <c r="F2521" s="100"/>
      <c r="H2521" s="102"/>
      <c r="I2521" s="103"/>
      <c r="J2521" s="102"/>
      <c r="L2521" s="100"/>
      <c r="M2521" s="100"/>
      <c r="N2521" s="100"/>
    </row>
    <row r="2522" spans="2:14">
      <c r="B2522" s="98"/>
      <c r="C2522" s="98"/>
      <c r="D2522" s="100"/>
      <c r="E2522" s="100"/>
      <c r="F2522" s="100"/>
      <c r="H2522" s="102"/>
      <c r="I2522" s="103"/>
      <c r="J2522" s="102"/>
      <c r="L2522" s="100"/>
      <c r="M2522" s="100"/>
      <c r="N2522" s="100"/>
    </row>
    <row r="2523" spans="2:14">
      <c r="B2523" s="98"/>
      <c r="C2523" s="98"/>
      <c r="D2523" s="100"/>
      <c r="E2523" s="100"/>
      <c r="F2523" s="100"/>
      <c r="H2523" s="102"/>
      <c r="I2523" s="103"/>
      <c r="J2523" s="102"/>
      <c r="L2523" s="100"/>
      <c r="M2523" s="100"/>
      <c r="N2523" s="100"/>
    </row>
    <row r="2524" spans="2:14">
      <c r="B2524" s="98"/>
      <c r="C2524" s="98"/>
      <c r="D2524" s="100"/>
      <c r="E2524" s="100"/>
      <c r="F2524" s="100"/>
      <c r="H2524" s="102"/>
      <c r="I2524" s="103"/>
      <c r="J2524" s="102"/>
      <c r="L2524" s="100"/>
      <c r="M2524" s="100"/>
      <c r="N2524" s="100"/>
    </row>
    <row r="2525" spans="2:14">
      <c r="B2525" s="98"/>
      <c r="C2525" s="98"/>
      <c r="D2525" s="100"/>
      <c r="E2525" s="100"/>
      <c r="F2525" s="100"/>
      <c r="H2525" s="102"/>
      <c r="I2525" s="103"/>
      <c r="J2525" s="102"/>
      <c r="L2525" s="100"/>
      <c r="M2525" s="100"/>
      <c r="N2525" s="100"/>
    </row>
    <row r="2526" spans="2:14">
      <c r="B2526" s="98"/>
      <c r="C2526" s="98"/>
      <c r="D2526" s="100"/>
      <c r="E2526" s="100"/>
      <c r="F2526" s="100"/>
      <c r="H2526" s="102"/>
      <c r="I2526" s="103"/>
      <c r="J2526" s="102"/>
      <c r="L2526" s="100"/>
      <c r="M2526" s="100"/>
      <c r="N2526" s="100"/>
    </row>
    <row r="2527" spans="2:14">
      <c r="B2527" s="98"/>
      <c r="C2527" s="98"/>
      <c r="D2527" s="100"/>
      <c r="E2527" s="100"/>
      <c r="F2527" s="100"/>
      <c r="H2527" s="102"/>
      <c r="I2527" s="103"/>
      <c r="J2527" s="102"/>
      <c r="L2527" s="100"/>
      <c r="M2527" s="100"/>
      <c r="N2527" s="100"/>
    </row>
    <row r="2528" spans="2:14">
      <c r="B2528" s="98"/>
      <c r="C2528" s="98"/>
      <c r="D2528" s="100"/>
      <c r="E2528" s="100"/>
      <c r="F2528" s="100"/>
      <c r="H2528" s="102"/>
      <c r="I2528" s="103"/>
      <c r="J2528" s="102"/>
      <c r="L2528" s="100"/>
      <c r="M2528" s="100"/>
      <c r="N2528" s="100"/>
    </row>
    <row r="2529" spans="2:14">
      <c r="B2529" s="98"/>
      <c r="C2529" s="98"/>
      <c r="D2529" s="100"/>
      <c r="E2529" s="100"/>
      <c r="F2529" s="100"/>
      <c r="H2529" s="102"/>
      <c r="I2529" s="103"/>
      <c r="J2529" s="102"/>
      <c r="L2529" s="100"/>
      <c r="M2529" s="100"/>
      <c r="N2529" s="100"/>
    </row>
    <row r="2530" spans="2:14">
      <c r="B2530" s="98"/>
      <c r="C2530" s="98"/>
      <c r="D2530" s="100"/>
      <c r="E2530" s="100"/>
      <c r="F2530" s="100"/>
      <c r="H2530" s="102"/>
      <c r="I2530" s="103"/>
      <c r="J2530" s="102"/>
      <c r="L2530" s="100"/>
      <c r="M2530" s="100"/>
      <c r="N2530" s="100"/>
    </row>
    <row r="2531" spans="2:14">
      <c r="B2531" s="98"/>
      <c r="C2531" s="98"/>
      <c r="D2531" s="100"/>
      <c r="E2531" s="100"/>
      <c r="F2531" s="100"/>
      <c r="H2531" s="102"/>
      <c r="I2531" s="103"/>
      <c r="J2531" s="102"/>
      <c r="L2531" s="100"/>
      <c r="M2531" s="100"/>
      <c r="N2531" s="100"/>
    </row>
    <row r="2532" spans="2:14">
      <c r="B2532" s="98"/>
      <c r="C2532" s="98"/>
      <c r="D2532" s="100"/>
      <c r="E2532" s="100"/>
      <c r="F2532" s="100"/>
      <c r="H2532" s="102"/>
      <c r="I2532" s="103"/>
      <c r="J2532" s="102"/>
      <c r="L2532" s="100"/>
      <c r="M2532" s="100"/>
      <c r="N2532" s="100"/>
    </row>
    <row r="2533" spans="2:14">
      <c r="B2533" s="98"/>
      <c r="C2533" s="98"/>
      <c r="D2533" s="100"/>
      <c r="E2533" s="100"/>
      <c r="F2533" s="100"/>
      <c r="H2533" s="102"/>
      <c r="I2533" s="103"/>
      <c r="J2533" s="102"/>
      <c r="L2533" s="100"/>
      <c r="M2533" s="100"/>
      <c r="N2533" s="100"/>
    </row>
    <row r="2534" spans="2:14">
      <c r="B2534" s="98"/>
      <c r="C2534" s="98"/>
      <c r="D2534" s="100"/>
      <c r="E2534" s="100"/>
      <c r="F2534" s="100"/>
      <c r="H2534" s="102"/>
      <c r="I2534" s="103"/>
      <c r="J2534" s="102"/>
      <c r="L2534" s="100"/>
      <c r="M2534" s="100"/>
      <c r="N2534" s="100"/>
    </row>
    <row r="2535" spans="2:14">
      <c r="B2535" s="98"/>
      <c r="C2535" s="98"/>
      <c r="D2535" s="100"/>
      <c r="E2535" s="100"/>
      <c r="F2535" s="100"/>
      <c r="H2535" s="102"/>
      <c r="I2535" s="103"/>
      <c r="J2535" s="102"/>
      <c r="L2535" s="100"/>
      <c r="M2535" s="100"/>
      <c r="N2535" s="100"/>
    </row>
    <row r="2536" spans="2:14">
      <c r="B2536" s="98"/>
      <c r="C2536" s="98"/>
      <c r="D2536" s="100"/>
      <c r="E2536" s="100"/>
      <c r="F2536" s="100"/>
      <c r="H2536" s="102"/>
      <c r="I2536" s="103"/>
      <c r="J2536" s="102"/>
      <c r="L2536" s="100"/>
      <c r="M2536" s="100"/>
      <c r="N2536" s="100"/>
    </row>
    <row r="2537" spans="2:14">
      <c r="B2537" s="98"/>
      <c r="C2537" s="98"/>
      <c r="D2537" s="100"/>
      <c r="E2537" s="100"/>
      <c r="F2537" s="100"/>
      <c r="H2537" s="102"/>
      <c r="I2537" s="103"/>
      <c r="J2537" s="102"/>
      <c r="L2537" s="100"/>
      <c r="M2537" s="100"/>
      <c r="N2537" s="100"/>
    </row>
    <row r="2538" spans="2:14">
      <c r="B2538" s="98"/>
      <c r="C2538" s="98"/>
      <c r="D2538" s="100"/>
      <c r="E2538" s="100"/>
      <c r="F2538" s="100"/>
      <c r="H2538" s="102"/>
      <c r="I2538" s="103"/>
      <c r="J2538" s="102"/>
      <c r="L2538" s="100"/>
      <c r="M2538" s="100"/>
      <c r="N2538" s="100"/>
    </row>
    <row r="2539" spans="2:14">
      <c r="B2539" s="98"/>
      <c r="C2539" s="98"/>
      <c r="D2539" s="100"/>
      <c r="E2539" s="100"/>
      <c r="F2539" s="100"/>
      <c r="H2539" s="102"/>
      <c r="I2539" s="103"/>
      <c r="J2539" s="102"/>
      <c r="L2539" s="100"/>
      <c r="M2539" s="100"/>
      <c r="N2539" s="100"/>
    </row>
    <row r="2540" spans="2:14">
      <c r="B2540" s="98"/>
      <c r="C2540" s="98"/>
      <c r="D2540" s="100"/>
      <c r="E2540" s="100"/>
      <c r="F2540" s="100"/>
      <c r="H2540" s="102"/>
      <c r="I2540" s="103"/>
      <c r="J2540" s="102"/>
      <c r="L2540" s="100"/>
      <c r="M2540" s="100"/>
      <c r="N2540" s="100"/>
    </row>
    <row r="2541" spans="2:14">
      <c r="B2541" s="98"/>
      <c r="C2541" s="98"/>
      <c r="D2541" s="100"/>
      <c r="E2541" s="100"/>
      <c r="F2541" s="100"/>
      <c r="H2541" s="102"/>
      <c r="I2541" s="103"/>
      <c r="J2541" s="102"/>
      <c r="L2541" s="100"/>
      <c r="M2541" s="100"/>
      <c r="N2541" s="100"/>
    </row>
    <row r="2542" spans="2:14">
      <c r="B2542" s="98"/>
      <c r="C2542" s="98"/>
      <c r="D2542" s="100"/>
      <c r="E2542" s="100"/>
      <c r="F2542" s="100"/>
      <c r="H2542" s="102"/>
      <c r="I2542" s="103"/>
      <c r="J2542" s="102"/>
      <c r="L2542" s="100"/>
      <c r="M2542" s="100"/>
      <c r="N2542" s="100"/>
    </row>
    <row r="2543" spans="2:14">
      <c r="B2543" s="98"/>
      <c r="C2543" s="98"/>
      <c r="D2543" s="100"/>
      <c r="E2543" s="100"/>
      <c r="F2543" s="100"/>
      <c r="H2543" s="102"/>
      <c r="I2543" s="103"/>
      <c r="J2543" s="102"/>
      <c r="L2543" s="100"/>
      <c r="M2543" s="100"/>
      <c r="N2543" s="100"/>
    </row>
    <row r="2544" spans="2:14">
      <c r="B2544" s="98"/>
      <c r="C2544" s="98"/>
      <c r="D2544" s="100"/>
      <c r="E2544" s="100"/>
      <c r="F2544" s="100"/>
      <c r="H2544" s="102"/>
      <c r="I2544" s="103"/>
      <c r="J2544" s="102"/>
      <c r="L2544" s="100"/>
      <c r="M2544" s="100"/>
      <c r="N2544" s="100"/>
    </row>
    <row r="2545" spans="2:14">
      <c r="B2545" s="98"/>
      <c r="C2545" s="98"/>
      <c r="D2545" s="100"/>
      <c r="E2545" s="100"/>
      <c r="F2545" s="100"/>
      <c r="H2545" s="102"/>
      <c r="I2545" s="103"/>
      <c r="J2545" s="102"/>
      <c r="L2545" s="100"/>
      <c r="M2545" s="100"/>
      <c r="N2545" s="100"/>
    </row>
    <row r="2546" spans="2:14">
      <c r="B2546" s="98"/>
      <c r="C2546" s="98"/>
      <c r="D2546" s="100"/>
      <c r="E2546" s="100"/>
      <c r="F2546" s="100"/>
      <c r="H2546" s="102"/>
      <c r="I2546" s="103"/>
      <c r="J2546" s="102"/>
      <c r="L2546" s="100"/>
      <c r="M2546" s="100"/>
      <c r="N2546" s="100"/>
    </row>
    <row r="2547" spans="2:14">
      <c r="B2547" s="98"/>
      <c r="C2547" s="98"/>
      <c r="D2547" s="100"/>
      <c r="E2547" s="100"/>
      <c r="F2547" s="100"/>
      <c r="H2547" s="102"/>
      <c r="I2547" s="103"/>
      <c r="J2547" s="102"/>
      <c r="L2547" s="100"/>
      <c r="M2547" s="100"/>
      <c r="N2547" s="100"/>
    </row>
    <row r="2548" spans="2:14">
      <c r="B2548" s="98"/>
      <c r="C2548" s="98"/>
      <c r="D2548" s="100"/>
      <c r="E2548" s="100"/>
      <c r="F2548" s="100"/>
      <c r="H2548" s="102"/>
      <c r="I2548" s="103"/>
      <c r="J2548" s="102"/>
      <c r="L2548" s="100"/>
      <c r="M2548" s="100"/>
      <c r="N2548" s="100"/>
    </row>
    <row r="2549" spans="2:14">
      <c r="B2549" s="98"/>
      <c r="C2549" s="98"/>
      <c r="D2549" s="100"/>
      <c r="E2549" s="100"/>
      <c r="F2549" s="100"/>
      <c r="H2549" s="102"/>
      <c r="I2549" s="103"/>
      <c r="J2549" s="102"/>
      <c r="L2549" s="100"/>
      <c r="M2549" s="100"/>
      <c r="N2549" s="100"/>
    </row>
    <row r="2550" spans="2:14">
      <c r="B2550" s="98"/>
      <c r="C2550" s="98"/>
      <c r="D2550" s="100"/>
      <c r="E2550" s="100"/>
      <c r="F2550" s="100"/>
      <c r="H2550" s="102"/>
      <c r="I2550" s="103"/>
      <c r="J2550" s="102"/>
      <c r="L2550" s="100"/>
      <c r="M2550" s="100"/>
      <c r="N2550" s="100"/>
    </row>
    <row r="2551" spans="2:14">
      <c r="B2551" s="98"/>
      <c r="C2551" s="98"/>
      <c r="D2551" s="100"/>
      <c r="E2551" s="100"/>
      <c r="F2551" s="100"/>
      <c r="H2551" s="102"/>
      <c r="I2551" s="103"/>
      <c r="J2551" s="102"/>
      <c r="L2551" s="100"/>
      <c r="M2551" s="100"/>
      <c r="N2551" s="100"/>
    </row>
    <row r="2552" spans="2:14">
      <c r="B2552" s="98"/>
      <c r="C2552" s="98"/>
      <c r="D2552" s="100"/>
      <c r="E2552" s="100"/>
      <c r="F2552" s="100"/>
      <c r="H2552" s="102"/>
      <c r="I2552" s="103"/>
      <c r="J2552" s="102"/>
      <c r="L2552" s="100"/>
      <c r="M2552" s="100"/>
      <c r="N2552" s="100"/>
    </row>
    <row r="2553" spans="2:14">
      <c r="B2553" s="98"/>
      <c r="C2553" s="98"/>
      <c r="D2553" s="100"/>
      <c r="E2553" s="100"/>
      <c r="F2553" s="100"/>
      <c r="H2553" s="102"/>
      <c r="I2553" s="103"/>
      <c r="J2553" s="102"/>
      <c r="L2553" s="100"/>
      <c r="M2553" s="100"/>
      <c r="N2553" s="100"/>
    </row>
    <row r="2554" spans="2:14">
      <c r="B2554" s="98"/>
      <c r="C2554" s="98"/>
      <c r="D2554" s="100"/>
      <c r="E2554" s="100"/>
      <c r="F2554" s="100"/>
      <c r="H2554" s="102"/>
      <c r="I2554" s="103"/>
      <c r="J2554" s="102"/>
      <c r="L2554" s="100"/>
      <c r="M2554" s="100"/>
      <c r="N2554" s="100"/>
    </row>
    <row r="2555" spans="2:14">
      <c r="B2555" s="98"/>
      <c r="C2555" s="98"/>
      <c r="D2555" s="100"/>
      <c r="E2555" s="100"/>
      <c r="F2555" s="100"/>
      <c r="H2555" s="102"/>
      <c r="I2555" s="103"/>
      <c r="J2555" s="102"/>
      <c r="L2555" s="100"/>
      <c r="M2555" s="100"/>
      <c r="N2555" s="100"/>
    </row>
    <row r="2556" spans="2:14">
      <c r="B2556" s="98"/>
      <c r="C2556" s="98"/>
      <c r="D2556" s="100"/>
      <c r="E2556" s="100"/>
      <c r="F2556" s="100"/>
      <c r="H2556" s="102"/>
      <c r="I2556" s="103"/>
      <c r="J2556" s="102"/>
      <c r="L2556" s="100"/>
      <c r="M2556" s="100"/>
      <c r="N2556" s="100"/>
    </row>
    <row r="2557" spans="2:14">
      <c r="B2557" s="98"/>
      <c r="C2557" s="98"/>
      <c r="D2557" s="100"/>
      <c r="E2557" s="100"/>
      <c r="F2557" s="100"/>
      <c r="H2557" s="102"/>
      <c r="I2557" s="103"/>
      <c r="J2557" s="102"/>
      <c r="L2557" s="100"/>
      <c r="M2557" s="100"/>
      <c r="N2557" s="100"/>
    </row>
    <row r="2558" spans="2:14">
      <c r="B2558" s="98"/>
      <c r="C2558" s="98"/>
      <c r="D2558" s="100"/>
      <c r="E2558" s="100"/>
      <c r="F2558" s="100"/>
      <c r="H2558" s="102"/>
      <c r="I2558" s="103"/>
      <c r="J2558" s="102"/>
      <c r="L2558" s="100"/>
      <c r="M2558" s="100"/>
      <c r="N2558" s="100"/>
    </row>
    <row r="2559" spans="2:14">
      <c r="B2559" s="98"/>
      <c r="C2559" s="98"/>
      <c r="D2559" s="100"/>
      <c r="E2559" s="100"/>
      <c r="F2559" s="100"/>
      <c r="H2559" s="102"/>
      <c r="I2559" s="103"/>
      <c r="J2559" s="102"/>
      <c r="L2559" s="100"/>
      <c r="M2559" s="100"/>
      <c r="N2559" s="100"/>
    </row>
    <row r="2560" spans="2:14">
      <c r="B2560" s="98"/>
      <c r="C2560" s="98"/>
      <c r="D2560" s="100"/>
      <c r="E2560" s="100"/>
      <c r="F2560" s="100"/>
      <c r="H2560" s="102"/>
      <c r="I2560" s="103"/>
      <c r="J2560" s="102"/>
      <c r="L2560" s="100"/>
      <c r="M2560" s="100"/>
      <c r="N2560" s="100"/>
    </row>
    <row r="2561" spans="2:14">
      <c r="B2561" s="98"/>
      <c r="C2561" s="98"/>
      <c r="D2561" s="100"/>
      <c r="E2561" s="100"/>
      <c r="F2561" s="100"/>
      <c r="H2561" s="102"/>
      <c r="I2561" s="103"/>
      <c r="J2561" s="102"/>
      <c r="L2561" s="100"/>
      <c r="M2561" s="100"/>
      <c r="N2561" s="100"/>
    </row>
    <row r="2562" spans="2:14">
      <c r="B2562" s="98"/>
      <c r="C2562" s="98"/>
      <c r="D2562" s="100"/>
      <c r="E2562" s="100"/>
      <c r="F2562" s="100"/>
      <c r="H2562" s="102"/>
      <c r="I2562" s="103"/>
      <c r="J2562" s="102"/>
      <c r="L2562" s="100"/>
      <c r="M2562" s="100"/>
      <c r="N2562" s="100"/>
    </row>
    <row r="2563" spans="2:14">
      <c r="B2563" s="98"/>
      <c r="C2563" s="98"/>
      <c r="D2563" s="100"/>
      <c r="E2563" s="100"/>
      <c r="F2563" s="100"/>
      <c r="H2563" s="102"/>
      <c r="I2563" s="103"/>
      <c r="J2563" s="102"/>
      <c r="L2563" s="100"/>
      <c r="M2563" s="100"/>
      <c r="N2563" s="100"/>
    </row>
    <row r="2564" spans="2:14">
      <c r="B2564" s="98"/>
      <c r="C2564" s="98"/>
      <c r="D2564" s="100"/>
      <c r="E2564" s="100"/>
      <c r="F2564" s="100"/>
      <c r="H2564" s="102"/>
      <c r="I2564" s="103"/>
      <c r="J2564" s="102"/>
      <c r="L2564" s="100"/>
      <c r="M2564" s="100"/>
      <c r="N2564" s="100"/>
    </row>
    <row r="2565" spans="2:14">
      <c r="B2565" s="98"/>
      <c r="C2565" s="98"/>
      <c r="D2565" s="100"/>
      <c r="E2565" s="100"/>
      <c r="F2565" s="100"/>
      <c r="H2565" s="102"/>
      <c r="I2565" s="103"/>
      <c r="J2565" s="102"/>
      <c r="L2565" s="100"/>
      <c r="M2565" s="100"/>
      <c r="N2565" s="100"/>
    </row>
    <row r="2566" spans="2:14">
      <c r="B2566" s="98"/>
      <c r="C2566" s="98"/>
      <c r="D2566" s="100"/>
      <c r="E2566" s="100"/>
      <c r="F2566" s="100"/>
      <c r="H2566" s="102"/>
      <c r="I2566" s="103"/>
      <c r="J2566" s="102"/>
      <c r="L2566" s="100"/>
      <c r="M2566" s="100"/>
      <c r="N2566" s="100"/>
    </row>
    <row r="2567" spans="2:14">
      <c r="B2567" s="98"/>
      <c r="C2567" s="98"/>
      <c r="D2567" s="100"/>
      <c r="E2567" s="100"/>
      <c r="F2567" s="100"/>
      <c r="H2567" s="102"/>
      <c r="I2567" s="103"/>
      <c r="J2567" s="102"/>
      <c r="L2567" s="100"/>
      <c r="M2567" s="100"/>
      <c r="N2567" s="100"/>
    </row>
    <row r="2568" spans="2:14">
      <c r="B2568" s="98"/>
      <c r="C2568" s="98"/>
      <c r="D2568" s="100"/>
      <c r="E2568" s="100"/>
      <c r="F2568" s="100"/>
      <c r="H2568" s="102"/>
      <c r="I2568" s="103"/>
      <c r="J2568" s="102"/>
      <c r="L2568" s="100"/>
      <c r="M2568" s="100"/>
      <c r="N2568" s="100"/>
    </row>
    <row r="2569" spans="2:14">
      <c r="B2569" s="98"/>
      <c r="C2569" s="98"/>
      <c r="D2569" s="100"/>
      <c r="E2569" s="100"/>
      <c r="F2569" s="100"/>
      <c r="H2569" s="102"/>
      <c r="I2569" s="103"/>
      <c r="J2569" s="102"/>
      <c r="L2569" s="100"/>
      <c r="M2569" s="100"/>
      <c r="N2569" s="100"/>
    </row>
    <row r="2570" spans="2:14">
      <c r="B2570" s="98"/>
      <c r="C2570" s="98"/>
      <c r="D2570" s="100"/>
      <c r="E2570" s="100"/>
      <c r="F2570" s="100"/>
      <c r="H2570" s="102"/>
      <c r="I2570" s="103"/>
      <c r="J2570" s="102"/>
      <c r="L2570" s="100"/>
      <c r="M2570" s="100"/>
      <c r="N2570" s="100"/>
    </row>
    <row r="2571" spans="2:14">
      <c r="B2571" s="98"/>
      <c r="C2571" s="98"/>
      <c r="D2571" s="100"/>
      <c r="E2571" s="100"/>
      <c r="F2571" s="100"/>
      <c r="H2571" s="102"/>
      <c r="I2571" s="103"/>
      <c r="J2571" s="102"/>
      <c r="L2571" s="100"/>
      <c r="M2571" s="100"/>
      <c r="N2571" s="100"/>
    </row>
    <row r="2572" spans="2:14">
      <c r="B2572" s="98"/>
      <c r="C2572" s="98"/>
      <c r="D2572" s="100"/>
      <c r="E2572" s="100"/>
      <c r="F2572" s="100"/>
      <c r="H2572" s="102"/>
      <c r="I2572" s="103"/>
      <c r="J2572" s="102"/>
      <c r="L2572" s="100"/>
      <c r="M2572" s="100"/>
      <c r="N2572" s="100"/>
    </row>
    <row r="2573" spans="2:14">
      <c r="B2573" s="98"/>
      <c r="C2573" s="98"/>
      <c r="D2573" s="100"/>
      <c r="E2573" s="100"/>
      <c r="F2573" s="100"/>
      <c r="H2573" s="102"/>
      <c r="I2573" s="103"/>
      <c r="J2573" s="102"/>
      <c r="L2573" s="100"/>
      <c r="M2573" s="100"/>
      <c r="N2573" s="100"/>
    </row>
    <row r="2574" spans="2:14">
      <c r="B2574" s="98"/>
      <c r="C2574" s="98"/>
      <c r="D2574" s="100"/>
      <c r="E2574" s="100"/>
      <c r="F2574" s="100"/>
      <c r="H2574" s="102"/>
      <c r="I2574" s="103"/>
      <c r="J2574" s="102"/>
      <c r="L2574" s="100"/>
      <c r="M2574" s="100"/>
      <c r="N2574" s="100"/>
    </row>
    <row r="2575" spans="2:14">
      <c r="B2575" s="98"/>
      <c r="C2575" s="98"/>
      <c r="D2575" s="100"/>
      <c r="E2575" s="100"/>
      <c r="F2575" s="100"/>
      <c r="H2575" s="102"/>
      <c r="I2575" s="103"/>
      <c r="J2575" s="102"/>
      <c r="L2575" s="100"/>
      <c r="M2575" s="100"/>
      <c r="N2575" s="100"/>
    </row>
    <row r="2576" spans="2:14">
      <c r="B2576" s="98"/>
      <c r="C2576" s="98"/>
      <c r="D2576" s="100"/>
      <c r="E2576" s="100"/>
      <c r="F2576" s="100"/>
      <c r="H2576" s="102"/>
      <c r="I2576" s="103"/>
      <c r="J2576" s="102"/>
      <c r="L2576" s="100"/>
      <c r="M2576" s="100"/>
      <c r="N2576" s="100"/>
    </row>
    <row r="2577" spans="2:14">
      <c r="B2577" s="98"/>
      <c r="C2577" s="98"/>
      <c r="D2577" s="100"/>
      <c r="E2577" s="100"/>
      <c r="F2577" s="100"/>
      <c r="H2577" s="102"/>
      <c r="I2577" s="103"/>
      <c r="J2577" s="102"/>
      <c r="L2577" s="100"/>
      <c r="M2577" s="100"/>
      <c r="N2577" s="100"/>
    </row>
    <row r="2578" spans="2:14">
      <c r="B2578" s="98"/>
      <c r="C2578" s="98"/>
      <c r="D2578" s="100"/>
      <c r="E2578" s="100"/>
      <c r="F2578" s="100"/>
      <c r="H2578" s="102"/>
      <c r="I2578" s="103"/>
      <c r="J2578" s="102"/>
      <c r="L2578" s="100"/>
      <c r="M2578" s="100"/>
      <c r="N2578" s="100"/>
    </row>
    <row r="2579" spans="2:14">
      <c r="B2579" s="98"/>
      <c r="C2579" s="98"/>
      <c r="D2579" s="100"/>
      <c r="E2579" s="100"/>
      <c r="F2579" s="100"/>
      <c r="H2579" s="102"/>
      <c r="I2579" s="103"/>
      <c r="J2579" s="102"/>
      <c r="L2579" s="100"/>
      <c r="M2579" s="100"/>
      <c r="N2579" s="100"/>
    </row>
    <row r="2580" spans="2:14">
      <c r="B2580" s="98"/>
      <c r="C2580" s="98"/>
      <c r="D2580" s="100"/>
      <c r="E2580" s="100"/>
      <c r="F2580" s="100"/>
      <c r="H2580" s="102"/>
      <c r="I2580" s="103"/>
      <c r="J2580" s="102"/>
      <c r="L2580" s="100"/>
      <c r="M2580" s="100"/>
      <c r="N2580" s="100"/>
    </row>
    <row r="2581" spans="2:14">
      <c r="B2581" s="98"/>
      <c r="C2581" s="98"/>
      <c r="D2581" s="100"/>
      <c r="E2581" s="100"/>
      <c r="F2581" s="100"/>
      <c r="H2581" s="102"/>
      <c r="I2581" s="103"/>
      <c r="J2581" s="102"/>
      <c r="L2581" s="100"/>
      <c r="M2581" s="100"/>
      <c r="N2581" s="100"/>
    </row>
    <row r="2582" spans="2:14">
      <c r="B2582" s="98"/>
      <c r="C2582" s="98"/>
      <c r="D2582" s="100"/>
      <c r="E2582" s="100"/>
      <c r="F2582" s="100"/>
      <c r="H2582" s="102"/>
      <c r="I2582" s="103"/>
      <c r="J2582" s="102"/>
      <c r="L2582" s="100"/>
      <c r="M2582" s="100"/>
      <c r="N2582" s="100"/>
    </row>
    <row r="2583" spans="2:14">
      <c r="B2583" s="98"/>
      <c r="C2583" s="98"/>
      <c r="D2583" s="100"/>
      <c r="E2583" s="100"/>
      <c r="F2583" s="100"/>
      <c r="H2583" s="102"/>
      <c r="I2583" s="103"/>
      <c r="J2583" s="102"/>
      <c r="L2583" s="100"/>
      <c r="M2583" s="100"/>
      <c r="N2583" s="100"/>
    </row>
    <row r="2584" spans="2:14">
      <c r="B2584" s="98"/>
      <c r="C2584" s="98"/>
      <c r="D2584" s="100"/>
      <c r="E2584" s="100"/>
      <c r="F2584" s="100"/>
      <c r="H2584" s="102"/>
      <c r="I2584" s="103"/>
      <c r="J2584" s="102"/>
      <c r="L2584" s="100"/>
      <c r="M2584" s="100"/>
      <c r="N2584" s="100"/>
    </row>
    <row r="2585" spans="2:14">
      <c r="B2585" s="98"/>
      <c r="C2585" s="98"/>
      <c r="D2585" s="100"/>
      <c r="E2585" s="100"/>
      <c r="F2585" s="100"/>
      <c r="H2585" s="102"/>
      <c r="I2585" s="103"/>
      <c r="J2585" s="102"/>
      <c r="L2585" s="100"/>
      <c r="M2585" s="100"/>
      <c r="N2585" s="100"/>
    </row>
    <row r="2586" spans="2:14">
      <c r="B2586" s="98"/>
      <c r="C2586" s="98"/>
      <c r="D2586" s="100"/>
      <c r="E2586" s="100"/>
      <c r="F2586" s="100"/>
      <c r="H2586" s="102"/>
      <c r="I2586" s="103"/>
      <c r="J2586" s="102"/>
      <c r="L2586" s="100"/>
      <c r="M2586" s="100"/>
      <c r="N2586" s="100"/>
    </row>
    <row r="2587" spans="2:14">
      <c r="B2587" s="98"/>
      <c r="C2587" s="98"/>
      <c r="D2587" s="100"/>
      <c r="E2587" s="100"/>
      <c r="F2587" s="100"/>
      <c r="H2587" s="102"/>
      <c r="I2587" s="103"/>
      <c r="J2587" s="102"/>
      <c r="L2587" s="100"/>
      <c r="M2587" s="100"/>
      <c r="N2587" s="100"/>
    </row>
    <row r="2588" spans="2:14">
      <c r="B2588" s="98"/>
      <c r="C2588" s="98"/>
      <c r="D2588" s="100"/>
      <c r="E2588" s="100"/>
      <c r="F2588" s="100"/>
      <c r="H2588" s="102"/>
      <c r="I2588" s="103"/>
      <c r="J2588" s="102"/>
      <c r="L2588" s="100"/>
      <c r="M2588" s="100"/>
      <c r="N2588" s="100"/>
    </row>
    <row r="2589" spans="2:14">
      <c r="B2589" s="98"/>
      <c r="C2589" s="98"/>
      <c r="D2589" s="100"/>
      <c r="E2589" s="100"/>
      <c r="F2589" s="100"/>
      <c r="H2589" s="102"/>
      <c r="I2589" s="103"/>
      <c r="J2589" s="102"/>
      <c r="L2589" s="100"/>
      <c r="M2589" s="100"/>
      <c r="N2589" s="100"/>
    </row>
    <row r="2590" spans="2:14">
      <c r="B2590" s="98"/>
      <c r="C2590" s="98"/>
      <c r="D2590" s="100"/>
      <c r="E2590" s="100"/>
      <c r="F2590" s="100"/>
      <c r="H2590" s="102"/>
      <c r="I2590" s="103"/>
      <c r="J2590" s="102"/>
      <c r="L2590" s="100"/>
      <c r="M2590" s="100"/>
      <c r="N2590" s="100"/>
    </row>
    <row r="2591" spans="2:14">
      <c r="B2591" s="98"/>
      <c r="C2591" s="98"/>
      <c r="D2591" s="100"/>
      <c r="E2591" s="100"/>
      <c r="F2591" s="100"/>
      <c r="H2591" s="102"/>
      <c r="I2591" s="103"/>
      <c r="J2591" s="102"/>
      <c r="L2591" s="100"/>
      <c r="M2591" s="100"/>
      <c r="N2591" s="100"/>
    </row>
    <row r="2592" spans="2:14">
      <c r="B2592" s="98"/>
      <c r="C2592" s="98"/>
      <c r="D2592" s="100"/>
      <c r="E2592" s="100"/>
      <c r="F2592" s="100"/>
      <c r="H2592" s="102"/>
      <c r="I2592" s="103"/>
      <c r="J2592" s="102"/>
      <c r="L2592" s="100"/>
      <c r="M2592" s="100"/>
      <c r="N2592" s="100"/>
    </row>
    <row r="2593" spans="2:14">
      <c r="B2593" s="98"/>
      <c r="C2593" s="98"/>
      <c r="D2593" s="100"/>
      <c r="E2593" s="100"/>
      <c r="F2593" s="100"/>
      <c r="H2593" s="102"/>
      <c r="I2593" s="103"/>
      <c r="J2593" s="102"/>
      <c r="L2593" s="100"/>
      <c r="M2593" s="100"/>
      <c r="N2593" s="100"/>
    </row>
    <row r="2594" spans="2:14">
      <c r="B2594" s="98"/>
      <c r="C2594" s="98"/>
      <c r="D2594" s="100"/>
      <c r="E2594" s="100"/>
      <c r="F2594" s="100"/>
      <c r="H2594" s="102"/>
      <c r="I2594" s="103"/>
      <c r="J2594" s="102"/>
      <c r="L2594" s="100"/>
      <c r="M2594" s="100"/>
      <c r="N2594" s="100"/>
    </row>
    <row r="2595" spans="2:14">
      <c r="B2595" s="98"/>
      <c r="C2595" s="98"/>
      <c r="D2595" s="100"/>
      <c r="E2595" s="100"/>
      <c r="F2595" s="100"/>
      <c r="H2595" s="102"/>
      <c r="I2595" s="103"/>
      <c r="J2595" s="102"/>
      <c r="L2595" s="100"/>
      <c r="M2595" s="100"/>
      <c r="N2595" s="100"/>
    </row>
    <row r="2596" spans="2:14">
      <c r="B2596" s="98"/>
      <c r="C2596" s="98"/>
      <c r="D2596" s="100"/>
      <c r="E2596" s="100"/>
      <c r="F2596" s="100"/>
      <c r="H2596" s="102"/>
      <c r="I2596" s="103"/>
      <c r="J2596" s="102"/>
      <c r="L2596" s="100"/>
      <c r="M2596" s="100"/>
      <c r="N2596" s="100"/>
    </row>
    <row r="2597" spans="2:14">
      <c r="B2597" s="98"/>
      <c r="C2597" s="98"/>
      <c r="D2597" s="100"/>
      <c r="E2597" s="100"/>
      <c r="F2597" s="100"/>
      <c r="H2597" s="102"/>
      <c r="I2597" s="103"/>
      <c r="J2597" s="102"/>
      <c r="L2597" s="100"/>
      <c r="M2597" s="100"/>
      <c r="N2597" s="100"/>
    </row>
    <row r="2598" spans="2:14">
      <c r="B2598" s="98"/>
      <c r="C2598" s="98"/>
      <c r="D2598" s="100"/>
      <c r="E2598" s="100"/>
      <c r="F2598" s="100"/>
      <c r="H2598" s="102"/>
      <c r="I2598" s="103"/>
      <c r="J2598" s="102"/>
      <c r="L2598" s="100"/>
      <c r="M2598" s="100"/>
      <c r="N2598" s="100"/>
    </row>
    <row r="2599" spans="2:14">
      <c r="B2599" s="98"/>
      <c r="C2599" s="98"/>
      <c r="D2599" s="100"/>
      <c r="E2599" s="100"/>
      <c r="F2599" s="100"/>
      <c r="H2599" s="102"/>
      <c r="I2599" s="103"/>
      <c r="J2599" s="102"/>
      <c r="L2599" s="100"/>
      <c r="M2599" s="100"/>
      <c r="N2599" s="100"/>
    </row>
    <row r="2600" spans="2:14">
      <c r="B2600" s="98"/>
      <c r="C2600" s="98"/>
      <c r="D2600" s="100"/>
      <c r="E2600" s="100"/>
      <c r="F2600" s="100"/>
      <c r="H2600" s="102"/>
      <c r="I2600" s="103"/>
      <c r="J2600" s="102"/>
      <c r="L2600" s="100"/>
      <c r="M2600" s="100"/>
      <c r="N2600" s="100"/>
    </row>
    <row r="2601" spans="2:14">
      <c r="B2601" s="98"/>
      <c r="C2601" s="98"/>
      <c r="D2601" s="100"/>
      <c r="E2601" s="100"/>
      <c r="F2601" s="100"/>
      <c r="H2601" s="102"/>
      <c r="I2601" s="103"/>
      <c r="J2601" s="102"/>
      <c r="L2601" s="100"/>
      <c r="M2601" s="100"/>
      <c r="N2601" s="100"/>
    </row>
    <row r="2602" spans="2:14">
      <c r="B2602" s="98"/>
      <c r="C2602" s="98"/>
      <c r="D2602" s="100"/>
      <c r="E2602" s="100"/>
      <c r="F2602" s="100"/>
      <c r="H2602" s="102"/>
      <c r="I2602" s="103"/>
      <c r="J2602" s="102"/>
      <c r="L2602" s="100"/>
      <c r="M2602" s="100"/>
      <c r="N2602" s="100"/>
    </row>
    <row r="2603" spans="2:14">
      <c r="B2603" s="98"/>
      <c r="C2603" s="98"/>
      <c r="D2603" s="100"/>
      <c r="E2603" s="100"/>
      <c r="F2603" s="100"/>
      <c r="H2603" s="102"/>
      <c r="I2603" s="103"/>
      <c r="J2603" s="102"/>
      <c r="L2603" s="100"/>
      <c r="M2603" s="100"/>
      <c r="N2603" s="100"/>
    </row>
    <row r="2604" spans="2:14">
      <c r="B2604" s="98"/>
      <c r="C2604" s="98"/>
      <c r="D2604" s="100"/>
      <c r="E2604" s="100"/>
      <c r="F2604" s="100"/>
      <c r="H2604" s="102"/>
      <c r="I2604" s="103"/>
      <c r="J2604" s="102"/>
      <c r="L2604" s="100"/>
      <c r="M2604" s="100"/>
      <c r="N2604" s="100"/>
    </row>
    <row r="2605" spans="2:14">
      <c r="B2605" s="98"/>
      <c r="C2605" s="98"/>
      <c r="D2605" s="100"/>
      <c r="E2605" s="100"/>
      <c r="F2605" s="100"/>
      <c r="H2605" s="102"/>
      <c r="I2605" s="103"/>
      <c r="J2605" s="102"/>
      <c r="L2605" s="100"/>
      <c r="M2605" s="100"/>
      <c r="N2605" s="100"/>
    </row>
    <row r="2606" spans="2:14">
      <c r="B2606" s="98"/>
      <c r="C2606" s="98"/>
      <c r="D2606" s="100"/>
      <c r="E2606" s="100"/>
      <c r="F2606" s="100"/>
      <c r="H2606" s="102"/>
      <c r="I2606" s="103"/>
      <c r="J2606" s="102"/>
      <c r="L2606" s="100"/>
      <c r="M2606" s="100"/>
      <c r="N2606" s="100"/>
    </row>
    <row r="2607" spans="2:14">
      <c r="B2607" s="98"/>
      <c r="C2607" s="98"/>
      <c r="D2607" s="100"/>
      <c r="E2607" s="100"/>
      <c r="F2607" s="100"/>
      <c r="H2607" s="102"/>
      <c r="I2607" s="103"/>
      <c r="J2607" s="102"/>
      <c r="L2607" s="100"/>
      <c r="M2607" s="100"/>
      <c r="N2607" s="100"/>
    </row>
    <row r="2608" spans="2:14">
      <c r="B2608" s="98"/>
      <c r="C2608" s="98"/>
      <c r="D2608" s="100"/>
      <c r="E2608" s="100"/>
      <c r="F2608" s="100"/>
      <c r="H2608" s="102"/>
      <c r="I2608" s="103"/>
      <c r="J2608" s="102"/>
      <c r="L2608" s="100"/>
      <c r="M2608" s="100"/>
      <c r="N2608" s="100"/>
    </row>
    <row r="2609" spans="2:14">
      <c r="B2609" s="98"/>
      <c r="C2609" s="98"/>
      <c r="D2609" s="100"/>
      <c r="E2609" s="100"/>
      <c r="F2609" s="100"/>
      <c r="H2609" s="102"/>
      <c r="I2609" s="103"/>
      <c r="J2609" s="102"/>
      <c r="L2609" s="100"/>
      <c r="M2609" s="100"/>
      <c r="N2609" s="100"/>
    </row>
    <row r="2610" spans="2:14">
      <c r="B2610" s="98"/>
      <c r="C2610" s="98"/>
      <c r="D2610" s="100"/>
      <c r="E2610" s="100"/>
      <c r="F2610" s="100"/>
      <c r="H2610" s="102"/>
      <c r="I2610" s="103"/>
      <c r="J2610" s="102"/>
      <c r="L2610" s="100"/>
      <c r="M2610" s="100"/>
      <c r="N2610" s="100"/>
    </row>
    <row r="2611" spans="2:14">
      <c r="B2611" s="98"/>
      <c r="C2611" s="98"/>
      <c r="D2611" s="100"/>
      <c r="E2611" s="100"/>
      <c r="F2611" s="100"/>
      <c r="H2611" s="102"/>
      <c r="I2611" s="103"/>
      <c r="J2611" s="102"/>
      <c r="L2611" s="100"/>
      <c r="M2611" s="100"/>
      <c r="N2611" s="100"/>
    </row>
    <row r="2612" spans="2:14">
      <c r="B2612" s="98"/>
      <c r="C2612" s="98"/>
      <c r="D2612" s="100"/>
      <c r="E2612" s="100"/>
      <c r="F2612" s="100"/>
      <c r="H2612" s="102"/>
      <c r="I2612" s="103"/>
      <c r="J2612" s="102"/>
      <c r="L2612" s="100"/>
      <c r="M2612" s="100"/>
      <c r="N2612" s="100"/>
    </row>
    <row r="2613" spans="2:14">
      <c r="B2613" s="98"/>
      <c r="C2613" s="98"/>
      <c r="D2613" s="100"/>
      <c r="E2613" s="100"/>
      <c r="F2613" s="100"/>
      <c r="H2613" s="102"/>
      <c r="I2613" s="103"/>
      <c r="J2613" s="102"/>
      <c r="L2613" s="100"/>
      <c r="M2613" s="100"/>
      <c r="N2613" s="100"/>
    </row>
    <row r="2614" spans="2:14">
      <c r="B2614" s="98"/>
      <c r="C2614" s="98"/>
      <c r="D2614" s="100"/>
      <c r="E2614" s="100"/>
      <c r="F2614" s="100"/>
      <c r="H2614" s="102"/>
      <c r="I2614" s="103"/>
      <c r="J2614" s="102"/>
      <c r="L2614" s="100"/>
      <c r="M2614" s="100"/>
      <c r="N2614" s="100"/>
    </row>
    <row r="2615" spans="2:14">
      <c r="B2615" s="98"/>
      <c r="C2615" s="98"/>
      <c r="D2615" s="100"/>
      <c r="E2615" s="100"/>
      <c r="F2615" s="100"/>
      <c r="H2615" s="102"/>
      <c r="I2615" s="103"/>
      <c r="J2615" s="102"/>
      <c r="L2615" s="100"/>
      <c r="M2615" s="100"/>
      <c r="N2615" s="100"/>
    </row>
    <row r="2616" spans="2:14">
      <c r="B2616" s="98"/>
      <c r="C2616" s="98"/>
      <c r="D2616" s="100"/>
      <c r="E2616" s="100"/>
      <c r="F2616" s="100"/>
      <c r="H2616" s="102"/>
      <c r="I2616" s="103"/>
      <c r="J2616" s="102"/>
      <c r="L2616" s="100"/>
      <c r="M2616" s="100"/>
      <c r="N2616" s="100"/>
    </row>
    <row r="2617" spans="2:14">
      <c r="B2617" s="98"/>
      <c r="C2617" s="98"/>
      <c r="D2617" s="100"/>
      <c r="E2617" s="100"/>
      <c r="F2617" s="100"/>
      <c r="H2617" s="102"/>
      <c r="I2617" s="103"/>
      <c r="J2617" s="102"/>
      <c r="L2617" s="100"/>
      <c r="M2617" s="100"/>
      <c r="N2617" s="100"/>
    </row>
    <row r="2618" spans="2:14">
      <c r="B2618" s="98"/>
      <c r="C2618" s="98"/>
      <c r="D2618" s="100"/>
      <c r="E2618" s="100"/>
      <c r="F2618" s="100"/>
      <c r="H2618" s="102"/>
      <c r="I2618" s="103"/>
      <c r="J2618" s="102"/>
      <c r="L2618" s="100"/>
      <c r="M2618" s="100"/>
      <c r="N2618" s="100"/>
    </row>
    <row r="2619" spans="2:14">
      <c r="B2619" s="98"/>
      <c r="C2619" s="98"/>
      <c r="D2619" s="100"/>
      <c r="E2619" s="100"/>
      <c r="F2619" s="100"/>
      <c r="H2619" s="102"/>
      <c r="I2619" s="103"/>
      <c r="J2619" s="102"/>
      <c r="L2619" s="100"/>
      <c r="M2619" s="100"/>
      <c r="N2619" s="100"/>
    </row>
    <row r="2620" spans="2:14">
      <c r="B2620" s="98"/>
      <c r="C2620" s="98"/>
      <c r="D2620" s="100"/>
      <c r="E2620" s="100"/>
      <c r="F2620" s="100"/>
      <c r="H2620" s="102"/>
      <c r="I2620" s="103"/>
      <c r="J2620" s="102"/>
      <c r="L2620" s="100"/>
      <c r="M2620" s="100"/>
      <c r="N2620" s="100"/>
    </row>
    <row r="2621" spans="2:14">
      <c r="B2621" s="98"/>
      <c r="C2621" s="98"/>
      <c r="D2621" s="100"/>
      <c r="E2621" s="100"/>
      <c r="F2621" s="100"/>
      <c r="H2621" s="102"/>
      <c r="I2621" s="103"/>
      <c r="J2621" s="102"/>
      <c r="L2621" s="100"/>
      <c r="M2621" s="100"/>
      <c r="N2621" s="100"/>
    </row>
    <row r="2622" spans="2:14">
      <c r="B2622" s="98"/>
      <c r="C2622" s="98"/>
      <c r="D2622" s="100"/>
      <c r="E2622" s="100"/>
      <c r="F2622" s="100"/>
      <c r="H2622" s="102"/>
      <c r="I2622" s="103"/>
      <c r="J2622" s="102"/>
      <c r="L2622" s="100"/>
      <c r="M2622" s="100"/>
      <c r="N2622" s="100"/>
    </row>
    <row r="2623" spans="2:14">
      <c r="B2623" s="98"/>
      <c r="C2623" s="98"/>
      <c r="D2623" s="100"/>
      <c r="E2623" s="100"/>
      <c r="F2623" s="100"/>
      <c r="H2623" s="102"/>
      <c r="I2623" s="103"/>
      <c r="J2623" s="102"/>
      <c r="L2623" s="100"/>
      <c r="M2623" s="100"/>
      <c r="N2623" s="100"/>
    </row>
    <row r="2624" spans="2:14">
      <c r="B2624" s="98"/>
      <c r="C2624" s="98"/>
      <c r="D2624" s="100"/>
      <c r="E2624" s="100"/>
      <c r="F2624" s="100"/>
      <c r="H2624" s="102"/>
      <c r="I2624" s="103"/>
      <c r="J2624" s="102"/>
      <c r="L2624" s="100"/>
      <c r="M2624" s="100"/>
      <c r="N2624" s="100"/>
    </row>
    <row r="2625" spans="2:14">
      <c r="B2625" s="98"/>
      <c r="C2625" s="98"/>
      <c r="D2625" s="100"/>
      <c r="E2625" s="100"/>
      <c r="F2625" s="100"/>
      <c r="H2625" s="102"/>
      <c r="I2625" s="103"/>
      <c r="J2625" s="102"/>
      <c r="L2625" s="100"/>
      <c r="M2625" s="100"/>
      <c r="N2625" s="100"/>
    </row>
    <row r="2626" spans="2:14">
      <c r="B2626" s="98"/>
      <c r="C2626" s="98"/>
      <c r="D2626" s="100"/>
      <c r="E2626" s="100"/>
      <c r="F2626" s="100"/>
      <c r="H2626" s="102"/>
      <c r="I2626" s="103"/>
      <c r="J2626" s="102"/>
      <c r="L2626" s="100"/>
      <c r="M2626" s="100"/>
      <c r="N2626" s="100"/>
    </row>
    <row r="2627" spans="2:14">
      <c r="B2627" s="98"/>
      <c r="C2627" s="98"/>
      <c r="D2627" s="100"/>
      <c r="E2627" s="100"/>
      <c r="F2627" s="100"/>
      <c r="H2627" s="102"/>
      <c r="I2627" s="103"/>
      <c r="J2627" s="102"/>
      <c r="L2627" s="100"/>
      <c r="M2627" s="100"/>
      <c r="N2627" s="100"/>
    </row>
    <row r="2628" spans="2:14">
      <c r="B2628" s="98"/>
      <c r="C2628" s="98"/>
      <c r="D2628" s="100"/>
      <c r="E2628" s="100"/>
      <c r="F2628" s="100"/>
      <c r="H2628" s="102"/>
      <c r="I2628" s="103"/>
      <c r="J2628" s="102"/>
      <c r="L2628" s="100"/>
      <c r="M2628" s="100"/>
      <c r="N2628" s="100"/>
    </row>
    <row r="2629" spans="2:14">
      <c r="B2629" s="98"/>
      <c r="C2629" s="98"/>
      <c r="D2629" s="100"/>
      <c r="E2629" s="100"/>
      <c r="F2629" s="100"/>
      <c r="H2629" s="102"/>
      <c r="I2629" s="103"/>
      <c r="J2629" s="102"/>
      <c r="L2629" s="100"/>
      <c r="M2629" s="100"/>
      <c r="N2629" s="100"/>
    </row>
    <row r="2630" spans="2:14">
      <c r="B2630" s="98"/>
      <c r="C2630" s="98"/>
      <c r="D2630" s="100"/>
      <c r="E2630" s="100"/>
      <c r="F2630" s="100"/>
      <c r="H2630" s="102"/>
      <c r="I2630" s="103"/>
      <c r="J2630" s="102"/>
      <c r="L2630" s="100"/>
      <c r="M2630" s="100"/>
      <c r="N2630" s="100"/>
    </row>
    <row r="2631" spans="2:14">
      <c r="B2631" s="98"/>
      <c r="C2631" s="98"/>
      <c r="D2631" s="100"/>
      <c r="E2631" s="100"/>
      <c r="F2631" s="100"/>
      <c r="H2631" s="102"/>
      <c r="I2631" s="103"/>
      <c r="J2631" s="102"/>
      <c r="L2631" s="100"/>
      <c r="M2631" s="100"/>
      <c r="N2631" s="100"/>
    </row>
    <row r="2632" spans="2:14">
      <c r="B2632" s="98"/>
      <c r="C2632" s="98"/>
      <c r="D2632" s="100"/>
      <c r="E2632" s="100"/>
      <c r="F2632" s="100"/>
      <c r="H2632" s="102"/>
      <c r="I2632" s="103"/>
      <c r="J2632" s="102"/>
      <c r="L2632" s="100"/>
      <c r="M2632" s="100"/>
      <c r="N2632" s="100"/>
    </row>
    <row r="2633" spans="2:14">
      <c r="B2633" s="98"/>
      <c r="C2633" s="98"/>
      <c r="D2633" s="100"/>
      <c r="E2633" s="100"/>
      <c r="F2633" s="100"/>
      <c r="H2633" s="102"/>
      <c r="I2633" s="103"/>
      <c r="J2633" s="102"/>
      <c r="L2633" s="100"/>
      <c r="M2633" s="100"/>
      <c r="N2633" s="100"/>
    </row>
    <row r="2634" spans="2:14">
      <c r="B2634" s="98"/>
      <c r="C2634" s="98"/>
      <c r="D2634" s="100"/>
      <c r="E2634" s="100"/>
      <c r="F2634" s="100"/>
      <c r="H2634" s="102"/>
      <c r="I2634" s="103"/>
      <c r="J2634" s="102"/>
      <c r="L2634" s="100"/>
      <c r="M2634" s="100"/>
      <c r="N2634" s="100"/>
    </row>
    <row r="2635" spans="2:14">
      <c r="B2635" s="98"/>
      <c r="C2635" s="98"/>
      <c r="D2635" s="100"/>
      <c r="E2635" s="100"/>
      <c r="F2635" s="100"/>
      <c r="H2635" s="102"/>
      <c r="I2635" s="103"/>
      <c r="J2635" s="102"/>
      <c r="L2635" s="100"/>
      <c r="M2635" s="100"/>
      <c r="N2635" s="100"/>
    </row>
    <row r="2636" spans="2:14">
      <c r="B2636" s="98"/>
      <c r="C2636" s="98"/>
      <c r="D2636" s="100"/>
      <c r="E2636" s="100"/>
      <c r="F2636" s="100"/>
      <c r="H2636" s="102"/>
      <c r="I2636" s="103"/>
      <c r="J2636" s="102"/>
      <c r="L2636" s="100"/>
      <c r="M2636" s="100"/>
      <c r="N2636" s="100"/>
    </row>
    <row r="2637" spans="2:14">
      <c r="B2637" s="98"/>
      <c r="C2637" s="98"/>
      <c r="D2637" s="100"/>
      <c r="E2637" s="100"/>
      <c r="F2637" s="100"/>
      <c r="H2637" s="102"/>
      <c r="I2637" s="103"/>
      <c r="J2637" s="102"/>
      <c r="L2637" s="100"/>
      <c r="M2637" s="100"/>
      <c r="N2637" s="100"/>
    </row>
    <row r="2638" spans="2:14">
      <c r="B2638" s="98"/>
      <c r="C2638" s="98"/>
      <c r="D2638" s="100"/>
      <c r="E2638" s="100"/>
      <c r="F2638" s="100"/>
      <c r="H2638" s="102"/>
      <c r="I2638" s="103"/>
      <c r="J2638" s="102"/>
      <c r="L2638" s="100"/>
      <c r="M2638" s="100"/>
      <c r="N2638" s="100"/>
    </row>
    <row r="2639" spans="2:14">
      <c r="B2639" s="98"/>
      <c r="C2639" s="98"/>
      <c r="D2639" s="100"/>
      <c r="E2639" s="100"/>
      <c r="F2639" s="100"/>
      <c r="H2639" s="102"/>
      <c r="I2639" s="103"/>
      <c r="J2639" s="102"/>
      <c r="L2639" s="100"/>
      <c r="M2639" s="100"/>
      <c r="N2639" s="100"/>
    </row>
    <row r="2640" spans="2:14">
      <c r="B2640" s="98"/>
      <c r="C2640" s="98"/>
      <c r="D2640" s="100"/>
      <c r="E2640" s="100"/>
      <c r="F2640" s="100"/>
      <c r="H2640" s="102"/>
      <c r="I2640" s="103"/>
      <c r="J2640" s="102"/>
      <c r="L2640" s="100"/>
      <c r="M2640" s="100"/>
      <c r="N2640" s="100"/>
    </row>
    <row r="2641" spans="2:14">
      <c r="B2641" s="98"/>
      <c r="C2641" s="98"/>
      <c r="D2641" s="100"/>
      <c r="E2641" s="100"/>
      <c r="F2641" s="100"/>
      <c r="H2641" s="102"/>
      <c r="I2641" s="103"/>
      <c r="J2641" s="102"/>
      <c r="L2641" s="100"/>
      <c r="M2641" s="100"/>
      <c r="N2641" s="100"/>
    </row>
    <row r="2642" spans="2:14">
      <c r="B2642" s="98"/>
      <c r="C2642" s="98"/>
      <c r="D2642" s="100"/>
      <c r="E2642" s="100"/>
      <c r="F2642" s="100"/>
      <c r="H2642" s="102"/>
      <c r="I2642" s="103"/>
      <c r="J2642" s="102"/>
      <c r="L2642" s="100"/>
      <c r="M2642" s="100"/>
      <c r="N2642" s="100"/>
    </row>
    <row r="2643" spans="2:14">
      <c r="B2643" s="98"/>
      <c r="C2643" s="98"/>
      <c r="D2643" s="100"/>
      <c r="E2643" s="100"/>
      <c r="F2643" s="100"/>
      <c r="H2643" s="102"/>
      <c r="I2643" s="103"/>
      <c r="J2643" s="102"/>
      <c r="L2643" s="100"/>
      <c r="M2643" s="100"/>
      <c r="N2643" s="100"/>
    </row>
    <row r="2644" spans="2:14">
      <c r="B2644" s="98"/>
      <c r="C2644" s="98"/>
      <c r="D2644" s="100"/>
      <c r="E2644" s="100"/>
      <c r="F2644" s="100"/>
      <c r="H2644" s="102"/>
      <c r="I2644" s="103"/>
      <c r="J2644" s="102"/>
      <c r="L2644" s="100"/>
      <c r="M2644" s="100"/>
      <c r="N2644" s="100"/>
    </row>
    <row r="2645" spans="2:14">
      <c r="B2645" s="98"/>
      <c r="C2645" s="98"/>
      <c r="D2645" s="100"/>
      <c r="E2645" s="100"/>
      <c r="F2645" s="100"/>
      <c r="H2645" s="102"/>
      <c r="I2645" s="103"/>
      <c r="J2645" s="102"/>
      <c r="L2645" s="100"/>
      <c r="M2645" s="100"/>
      <c r="N2645" s="100"/>
    </row>
    <row r="2646" spans="2:14">
      <c r="B2646" s="98"/>
      <c r="C2646" s="98"/>
      <c r="D2646" s="100"/>
      <c r="E2646" s="100"/>
      <c r="F2646" s="100"/>
      <c r="H2646" s="102"/>
      <c r="I2646" s="103"/>
      <c r="J2646" s="102"/>
      <c r="L2646" s="100"/>
      <c r="M2646" s="100"/>
      <c r="N2646" s="100"/>
    </row>
    <row r="2647" spans="2:14">
      <c r="B2647" s="98"/>
      <c r="C2647" s="98"/>
      <c r="D2647" s="100"/>
      <c r="E2647" s="100"/>
      <c r="F2647" s="100"/>
      <c r="H2647" s="102"/>
      <c r="I2647" s="103"/>
      <c r="J2647" s="102"/>
      <c r="L2647" s="100"/>
      <c r="M2647" s="100"/>
      <c r="N2647" s="100"/>
    </row>
    <row r="2648" spans="2:14">
      <c r="B2648" s="98"/>
      <c r="C2648" s="98"/>
      <c r="D2648" s="100"/>
      <c r="E2648" s="100"/>
      <c r="F2648" s="100"/>
      <c r="H2648" s="102"/>
      <c r="I2648" s="103"/>
      <c r="J2648" s="102"/>
      <c r="L2648" s="100"/>
      <c r="M2648" s="100"/>
      <c r="N2648" s="100"/>
    </row>
    <row r="2649" spans="2:14">
      <c r="B2649" s="98"/>
      <c r="C2649" s="98"/>
      <c r="D2649" s="100"/>
      <c r="E2649" s="100"/>
      <c r="F2649" s="100"/>
      <c r="H2649" s="102"/>
      <c r="I2649" s="103"/>
      <c r="J2649" s="102"/>
      <c r="L2649" s="100"/>
      <c r="M2649" s="100"/>
      <c r="N2649" s="100"/>
    </row>
    <row r="2650" spans="2:14">
      <c r="B2650" s="98"/>
      <c r="C2650" s="98"/>
      <c r="D2650" s="100"/>
      <c r="E2650" s="100"/>
      <c r="F2650" s="100"/>
      <c r="H2650" s="102"/>
      <c r="I2650" s="103"/>
      <c r="J2650" s="102"/>
      <c r="L2650" s="100"/>
      <c r="M2650" s="100"/>
      <c r="N2650" s="100"/>
    </row>
    <row r="2651" spans="2:14">
      <c r="B2651" s="98"/>
      <c r="C2651" s="98"/>
      <c r="D2651" s="100"/>
      <c r="E2651" s="100"/>
      <c r="F2651" s="100"/>
      <c r="H2651" s="102"/>
      <c r="I2651" s="103"/>
      <c r="J2651" s="102"/>
      <c r="L2651" s="100"/>
      <c r="M2651" s="100"/>
      <c r="N2651" s="100"/>
    </row>
    <row r="2652" spans="2:14">
      <c r="B2652" s="98"/>
      <c r="C2652" s="98"/>
      <c r="D2652" s="100"/>
      <c r="E2652" s="100"/>
      <c r="F2652" s="100"/>
      <c r="H2652" s="102"/>
      <c r="I2652" s="103"/>
      <c r="J2652" s="102"/>
      <c r="L2652" s="100"/>
      <c r="M2652" s="100"/>
      <c r="N2652" s="100"/>
    </row>
    <row r="2653" spans="2:14">
      <c r="B2653" s="98"/>
      <c r="C2653" s="98"/>
      <c r="D2653" s="100"/>
      <c r="E2653" s="100"/>
      <c r="F2653" s="100"/>
      <c r="H2653" s="102"/>
      <c r="I2653" s="103"/>
      <c r="J2653" s="102"/>
      <c r="L2653" s="100"/>
      <c r="M2653" s="100"/>
      <c r="N2653" s="100"/>
    </row>
    <row r="2654" spans="2:14">
      <c r="B2654" s="98"/>
      <c r="C2654" s="98"/>
      <c r="D2654" s="100"/>
      <c r="E2654" s="100"/>
      <c r="F2654" s="100"/>
      <c r="H2654" s="102"/>
      <c r="I2654" s="103"/>
      <c r="J2654" s="102"/>
      <c r="L2654" s="100"/>
      <c r="M2654" s="100"/>
      <c r="N2654" s="100"/>
    </row>
    <row r="2655" spans="2:14">
      <c r="B2655" s="98"/>
      <c r="C2655" s="98"/>
      <c r="D2655" s="100"/>
      <c r="E2655" s="100"/>
      <c r="F2655" s="100"/>
      <c r="H2655" s="102"/>
      <c r="I2655" s="103"/>
      <c r="J2655" s="102"/>
      <c r="L2655" s="100"/>
      <c r="M2655" s="100"/>
      <c r="N2655" s="100"/>
    </row>
    <row r="2656" spans="2:14">
      <c r="B2656" s="98"/>
      <c r="C2656" s="98"/>
      <c r="D2656" s="100"/>
      <c r="E2656" s="100"/>
      <c r="F2656" s="100"/>
      <c r="H2656" s="102"/>
      <c r="I2656" s="103"/>
      <c r="J2656" s="102"/>
      <c r="L2656" s="100"/>
      <c r="M2656" s="100"/>
      <c r="N2656" s="100"/>
    </row>
    <row r="2657" spans="2:14">
      <c r="B2657" s="98"/>
      <c r="C2657" s="98"/>
      <c r="D2657" s="100"/>
      <c r="E2657" s="100"/>
      <c r="F2657" s="100"/>
      <c r="H2657" s="102"/>
      <c r="I2657" s="103"/>
      <c r="J2657" s="102"/>
      <c r="L2657" s="100"/>
      <c r="M2657" s="100"/>
      <c r="N2657" s="100"/>
    </row>
    <row r="2658" spans="2:14">
      <c r="B2658" s="98"/>
      <c r="C2658" s="98"/>
      <c r="D2658" s="100"/>
      <c r="E2658" s="100"/>
      <c r="F2658" s="100"/>
      <c r="H2658" s="102"/>
      <c r="I2658" s="103"/>
      <c r="J2658" s="102"/>
      <c r="L2658" s="100"/>
      <c r="M2658" s="100"/>
      <c r="N2658" s="100"/>
    </row>
    <row r="2659" spans="2:14">
      <c r="B2659" s="98"/>
      <c r="C2659" s="98"/>
      <c r="D2659" s="100"/>
      <c r="E2659" s="100"/>
      <c r="F2659" s="100"/>
      <c r="H2659" s="102"/>
      <c r="I2659" s="103"/>
      <c r="J2659" s="102"/>
      <c r="L2659" s="100"/>
      <c r="M2659" s="100"/>
      <c r="N2659" s="100"/>
    </row>
    <row r="2660" spans="2:14">
      <c r="B2660" s="98"/>
      <c r="C2660" s="98"/>
      <c r="D2660" s="100"/>
      <c r="E2660" s="100"/>
      <c r="F2660" s="100"/>
      <c r="H2660" s="102"/>
      <c r="I2660" s="103"/>
      <c r="J2660" s="102"/>
      <c r="L2660" s="100"/>
      <c r="M2660" s="100"/>
      <c r="N2660" s="100"/>
    </row>
    <row r="2661" spans="2:14">
      <c r="B2661" s="98"/>
      <c r="C2661" s="98"/>
      <c r="D2661" s="100"/>
      <c r="E2661" s="100"/>
      <c r="F2661" s="100"/>
      <c r="H2661" s="102"/>
      <c r="I2661" s="103"/>
      <c r="J2661" s="102"/>
      <c r="L2661" s="100"/>
      <c r="M2661" s="100"/>
      <c r="N2661" s="100"/>
    </row>
    <row r="2662" spans="2:14">
      <c r="B2662" s="98"/>
      <c r="C2662" s="98"/>
      <c r="D2662" s="100"/>
      <c r="E2662" s="100"/>
      <c r="F2662" s="100"/>
      <c r="H2662" s="102"/>
      <c r="I2662" s="103"/>
      <c r="J2662" s="102"/>
      <c r="L2662" s="100"/>
      <c r="M2662" s="100"/>
      <c r="N2662" s="100"/>
    </row>
    <row r="2663" spans="2:14">
      <c r="B2663" s="98"/>
      <c r="C2663" s="98"/>
      <c r="D2663" s="100"/>
      <c r="E2663" s="100"/>
      <c r="F2663" s="100"/>
      <c r="H2663" s="102"/>
      <c r="I2663" s="103"/>
      <c r="J2663" s="102"/>
      <c r="L2663" s="100"/>
      <c r="M2663" s="100"/>
      <c r="N2663" s="100"/>
    </row>
    <row r="2664" spans="2:14">
      <c r="B2664" s="98"/>
      <c r="C2664" s="98"/>
      <c r="D2664" s="100"/>
      <c r="E2664" s="100"/>
      <c r="F2664" s="100"/>
      <c r="H2664" s="102"/>
      <c r="I2664" s="103"/>
      <c r="J2664" s="102"/>
      <c r="L2664" s="100"/>
      <c r="M2664" s="100"/>
      <c r="N2664" s="100"/>
    </row>
    <row r="2665" spans="2:14">
      <c r="B2665" s="98"/>
      <c r="C2665" s="98"/>
      <c r="D2665" s="100"/>
      <c r="E2665" s="100"/>
      <c r="F2665" s="100"/>
      <c r="H2665" s="102"/>
      <c r="I2665" s="103"/>
      <c r="J2665" s="102"/>
      <c r="L2665" s="100"/>
      <c r="M2665" s="100"/>
      <c r="N2665" s="100"/>
    </row>
    <row r="2666" spans="2:14">
      <c r="B2666" s="98"/>
      <c r="C2666" s="98"/>
      <c r="D2666" s="100"/>
      <c r="E2666" s="100"/>
      <c r="F2666" s="100"/>
      <c r="H2666" s="102"/>
      <c r="I2666" s="103"/>
      <c r="J2666" s="102"/>
      <c r="L2666" s="100"/>
      <c r="M2666" s="100"/>
      <c r="N2666" s="100"/>
    </row>
    <row r="2667" spans="2:14">
      <c r="B2667" s="98"/>
      <c r="C2667" s="98"/>
      <c r="D2667" s="100"/>
      <c r="E2667" s="100"/>
      <c r="F2667" s="100"/>
      <c r="H2667" s="102"/>
      <c r="I2667" s="103"/>
      <c r="J2667" s="102"/>
      <c r="L2667" s="100"/>
      <c r="M2667" s="100"/>
      <c r="N2667" s="100"/>
    </row>
    <row r="2668" spans="2:14">
      <c r="B2668" s="98"/>
      <c r="C2668" s="98"/>
      <c r="D2668" s="100"/>
      <c r="E2668" s="100"/>
      <c r="F2668" s="100"/>
      <c r="H2668" s="102"/>
      <c r="I2668" s="103"/>
      <c r="J2668" s="102"/>
      <c r="L2668" s="100"/>
      <c r="M2668" s="100"/>
      <c r="N2668" s="100"/>
    </row>
    <row r="2669" spans="2:14">
      <c r="B2669" s="98"/>
      <c r="C2669" s="98"/>
      <c r="D2669" s="100"/>
      <c r="E2669" s="100"/>
      <c r="F2669" s="100"/>
      <c r="H2669" s="102"/>
      <c r="I2669" s="103"/>
      <c r="J2669" s="102"/>
      <c r="L2669" s="100"/>
      <c r="M2669" s="100"/>
      <c r="N2669" s="100"/>
    </row>
    <row r="2670" spans="2:14">
      <c r="B2670" s="98"/>
      <c r="C2670" s="98"/>
      <c r="D2670" s="100"/>
      <c r="E2670" s="100"/>
      <c r="F2670" s="100"/>
      <c r="H2670" s="102"/>
      <c r="I2670" s="103"/>
      <c r="J2670" s="102"/>
      <c r="L2670" s="100"/>
      <c r="M2670" s="100"/>
      <c r="N2670" s="100"/>
    </row>
    <row r="2671" spans="2:14">
      <c r="B2671" s="98"/>
      <c r="C2671" s="98"/>
      <c r="D2671" s="100"/>
      <c r="E2671" s="100"/>
      <c r="F2671" s="100"/>
      <c r="H2671" s="102"/>
      <c r="I2671" s="103"/>
      <c r="J2671" s="102"/>
      <c r="L2671" s="100"/>
      <c r="M2671" s="100"/>
      <c r="N2671" s="100"/>
    </row>
    <row r="2672" spans="2:14">
      <c r="B2672" s="98"/>
      <c r="C2672" s="98"/>
      <c r="D2672" s="100"/>
      <c r="E2672" s="100"/>
      <c r="F2672" s="100"/>
      <c r="H2672" s="102"/>
      <c r="I2672" s="103"/>
      <c r="J2672" s="102"/>
      <c r="L2672" s="100"/>
      <c r="M2672" s="100"/>
      <c r="N2672" s="100"/>
    </row>
    <row r="2673" spans="2:14">
      <c r="B2673" s="98"/>
      <c r="C2673" s="98"/>
      <c r="D2673" s="100"/>
      <c r="E2673" s="100"/>
      <c r="F2673" s="100"/>
      <c r="H2673" s="102"/>
      <c r="I2673" s="103"/>
      <c r="J2673" s="102"/>
      <c r="L2673" s="100"/>
      <c r="M2673" s="100"/>
      <c r="N2673" s="100"/>
    </row>
    <row r="2674" spans="2:14">
      <c r="B2674" s="98"/>
      <c r="C2674" s="98"/>
      <c r="D2674" s="100"/>
      <c r="E2674" s="100"/>
      <c r="F2674" s="100"/>
      <c r="H2674" s="102"/>
      <c r="I2674" s="103"/>
      <c r="J2674" s="102"/>
      <c r="L2674" s="100"/>
      <c r="M2674" s="100"/>
      <c r="N2674" s="100"/>
    </row>
    <row r="2675" spans="2:14">
      <c r="B2675" s="98"/>
      <c r="C2675" s="98"/>
      <c r="D2675" s="100"/>
      <c r="E2675" s="100"/>
      <c r="F2675" s="100"/>
      <c r="H2675" s="102"/>
      <c r="I2675" s="103"/>
      <c r="J2675" s="102"/>
      <c r="L2675" s="100"/>
      <c r="M2675" s="100"/>
      <c r="N2675" s="100"/>
    </row>
    <row r="2676" spans="2:14">
      <c r="B2676" s="98"/>
      <c r="C2676" s="98"/>
      <c r="D2676" s="100"/>
      <c r="E2676" s="100"/>
      <c r="F2676" s="100"/>
      <c r="H2676" s="102"/>
      <c r="I2676" s="103"/>
      <c r="J2676" s="102"/>
      <c r="L2676" s="100"/>
      <c r="M2676" s="100"/>
      <c r="N2676" s="100"/>
    </row>
    <row r="2677" spans="2:14">
      <c r="B2677" s="98"/>
      <c r="C2677" s="98"/>
      <c r="D2677" s="100"/>
      <c r="E2677" s="100"/>
      <c r="F2677" s="100"/>
      <c r="H2677" s="102"/>
      <c r="I2677" s="103"/>
      <c r="J2677" s="102"/>
      <c r="L2677" s="100"/>
      <c r="M2677" s="100"/>
      <c r="N2677" s="100"/>
    </row>
    <row r="2678" spans="2:14">
      <c r="B2678" s="98"/>
      <c r="C2678" s="98"/>
      <c r="D2678" s="100"/>
      <c r="E2678" s="100"/>
      <c r="F2678" s="100"/>
      <c r="H2678" s="102"/>
      <c r="I2678" s="103"/>
      <c r="J2678" s="102"/>
      <c r="L2678" s="100"/>
      <c r="M2678" s="100"/>
      <c r="N2678" s="100"/>
    </row>
    <row r="2679" spans="2:14">
      <c r="B2679" s="98"/>
      <c r="C2679" s="98"/>
      <c r="D2679" s="100"/>
      <c r="E2679" s="100"/>
      <c r="F2679" s="100"/>
      <c r="H2679" s="102"/>
      <c r="I2679" s="103"/>
      <c r="J2679" s="102"/>
      <c r="L2679" s="100"/>
      <c r="M2679" s="100"/>
      <c r="N2679" s="100"/>
    </row>
    <row r="2680" spans="2:14">
      <c r="B2680" s="98"/>
      <c r="C2680" s="98"/>
      <c r="D2680" s="100"/>
      <c r="E2680" s="100"/>
      <c r="F2680" s="100"/>
      <c r="H2680" s="102"/>
      <c r="I2680" s="103"/>
      <c r="J2680" s="102"/>
      <c r="L2680" s="100"/>
      <c r="M2680" s="100"/>
      <c r="N2680" s="100"/>
    </row>
    <row r="2681" spans="2:14">
      <c r="B2681" s="98"/>
      <c r="C2681" s="98"/>
      <c r="D2681" s="100"/>
      <c r="E2681" s="100"/>
      <c r="F2681" s="100"/>
      <c r="H2681" s="102"/>
      <c r="I2681" s="103"/>
      <c r="J2681" s="102"/>
      <c r="L2681" s="100"/>
      <c r="M2681" s="100"/>
      <c r="N2681" s="100"/>
    </row>
    <row r="2682" spans="2:14">
      <c r="B2682" s="98"/>
      <c r="C2682" s="98"/>
      <c r="D2682" s="100"/>
      <c r="E2682" s="100"/>
      <c r="F2682" s="100"/>
      <c r="H2682" s="102"/>
      <c r="I2682" s="103"/>
      <c r="J2682" s="102"/>
      <c r="L2682" s="100"/>
      <c r="M2682" s="100"/>
      <c r="N2682" s="100"/>
    </row>
    <row r="2683" spans="2:14">
      <c r="B2683" s="98"/>
      <c r="C2683" s="98"/>
      <c r="D2683" s="100"/>
      <c r="E2683" s="100"/>
      <c r="F2683" s="100"/>
      <c r="H2683" s="102"/>
      <c r="I2683" s="103"/>
      <c r="J2683" s="102"/>
      <c r="L2683" s="100"/>
      <c r="M2683" s="100"/>
      <c r="N2683" s="100"/>
    </row>
    <row r="2684" spans="2:14">
      <c r="B2684" s="98"/>
      <c r="C2684" s="98"/>
      <c r="D2684" s="100"/>
      <c r="E2684" s="100"/>
      <c r="F2684" s="100"/>
      <c r="H2684" s="102"/>
      <c r="I2684" s="103"/>
      <c r="J2684" s="102"/>
      <c r="L2684" s="100"/>
      <c r="M2684" s="100"/>
      <c r="N2684" s="100"/>
    </row>
    <row r="2685" spans="2:14">
      <c r="B2685" s="98"/>
      <c r="C2685" s="98"/>
      <c r="D2685" s="100"/>
      <c r="E2685" s="100"/>
      <c r="F2685" s="100"/>
      <c r="H2685" s="102"/>
      <c r="I2685" s="103"/>
      <c r="J2685" s="102"/>
      <c r="L2685" s="100"/>
      <c r="M2685" s="100"/>
      <c r="N2685" s="100"/>
    </row>
    <row r="2686" spans="2:14">
      <c r="B2686" s="98"/>
      <c r="C2686" s="98"/>
      <c r="D2686" s="100"/>
      <c r="E2686" s="100"/>
      <c r="F2686" s="100"/>
      <c r="H2686" s="102"/>
      <c r="I2686" s="103"/>
      <c r="J2686" s="102"/>
      <c r="L2686" s="100"/>
      <c r="M2686" s="100"/>
      <c r="N2686" s="100"/>
    </row>
    <row r="2687" spans="2:14">
      <c r="B2687" s="98"/>
      <c r="C2687" s="98"/>
      <c r="D2687" s="100"/>
      <c r="E2687" s="100"/>
      <c r="F2687" s="100"/>
      <c r="H2687" s="102"/>
      <c r="I2687" s="103"/>
      <c r="J2687" s="102"/>
      <c r="L2687" s="100"/>
      <c r="M2687" s="100"/>
      <c r="N2687" s="100"/>
    </row>
    <row r="2688" spans="2:14">
      <c r="B2688" s="98"/>
      <c r="C2688" s="98"/>
      <c r="D2688" s="100"/>
      <c r="E2688" s="100"/>
      <c r="F2688" s="100"/>
      <c r="H2688" s="102"/>
      <c r="I2688" s="103"/>
      <c r="J2688" s="102"/>
      <c r="L2688" s="100"/>
      <c r="M2688" s="100"/>
      <c r="N2688" s="100"/>
    </row>
    <row r="2689" spans="2:14">
      <c r="B2689" s="98"/>
      <c r="C2689" s="98"/>
      <c r="D2689" s="100"/>
      <c r="E2689" s="100"/>
      <c r="F2689" s="100"/>
      <c r="H2689" s="102"/>
      <c r="I2689" s="103"/>
      <c r="J2689" s="102"/>
      <c r="L2689" s="100"/>
      <c r="M2689" s="100"/>
      <c r="N2689" s="100"/>
    </row>
    <row r="2690" spans="2:14">
      <c r="B2690" s="98"/>
      <c r="C2690" s="98"/>
      <c r="D2690" s="100"/>
      <c r="E2690" s="100"/>
      <c r="F2690" s="100"/>
      <c r="H2690" s="102"/>
      <c r="I2690" s="103"/>
      <c r="J2690" s="102"/>
      <c r="L2690" s="100"/>
      <c r="M2690" s="100"/>
      <c r="N2690" s="100"/>
    </row>
    <row r="2691" spans="2:14">
      <c r="B2691" s="98"/>
      <c r="C2691" s="98"/>
      <c r="D2691" s="100"/>
      <c r="E2691" s="100"/>
      <c r="F2691" s="100"/>
      <c r="H2691" s="102"/>
      <c r="I2691" s="103"/>
      <c r="J2691" s="102"/>
      <c r="L2691" s="100"/>
      <c r="M2691" s="100"/>
      <c r="N2691" s="100"/>
    </row>
    <row r="2692" spans="2:14">
      <c r="B2692" s="98"/>
      <c r="C2692" s="98"/>
      <c r="D2692" s="100"/>
      <c r="E2692" s="100"/>
      <c r="F2692" s="100"/>
      <c r="H2692" s="102"/>
      <c r="I2692" s="103"/>
      <c r="J2692" s="102"/>
      <c r="L2692" s="100"/>
      <c r="M2692" s="100"/>
      <c r="N2692" s="100"/>
    </row>
    <row r="2693" spans="2:14">
      <c r="B2693" s="98"/>
      <c r="C2693" s="98"/>
      <c r="D2693" s="100"/>
      <c r="E2693" s="100"/>
      <c r="F2693" s="100"/>
      <c r="H2693" s="102"/>
      <c r="I2693" s="103"/>
      <c r="J2693" s="102"/>
      <c r="L2693" s="100"/>
      <c r="M2693" s="100"/>
      <c r="N2693" s="100"/>
    </row>
    <row r="2694" spans="2:14">
      <c r="B2694" s="98"/>
      <c r="C2694" s="98"/>
      <c r="D2694" s="100"/>
      <c r="E2694" s="100"/>
      <c r="F2694" s="100"/>
      <c r="H2694" s="102"/>
      <c r="I2694" s="103"/>
      <c r="J2694" s="102"/>
      <c r="L2694" s="100"/>
      <c r="M2694" s="100"/>
      <c r="N2694" s="100"/>
    </row>
    <row r="2695" spans="2:14">
      <c r="B2695" s="98"/>
      <c r="C2695" s="98"/>
      <c r="D2695" s="100"/>
      <c r="E2695" s="100"/>
      <c r="F2695" s="100"/>
      <c r="H2695" s="102"/>
      <c r="I2695" s="103"/>
      <c r="J2695" s="102"/>
      <c r="L2695" s="100"/>
      <c r="M2695" s="100"/>
      <c r="N2695" s="100"/>
    </row>
    <row r="2696" spans="2:14">
      <c r="B2696" s="98"/>
      <c r="C2696" s="98"/>
      <c r="D2696" s="100"/>
      <c r="E2696" s="100"/>
      <c r="F2696" s="100"/>
      <c r="H2696" s="102"/>
      <c r="I2696" s="103"/>
      <c r="J2696" s="102"/>
      <c r="L2696" s="100"/>
      <c r="M2696" s="100"/>
      <c r="N2696" s="100"/>
    </row>
    <row r="2697" spans="2:14">
      <c r="B2697" s="98"/>
      <c r="C2697" s="98"/>
      <c r="D2697" s="100"/>
      <c r="E2697" s="100"/>
      <c r="F2697" s="100"/>
      <c r="H2697" s="102"/>
      <c r="I2697" s="103"/>
      <c r="J2697" s="102"/>
      <c r="L2697" s="100"/>
      <c r="M2697" s="100"/>
      <c r="N2697" s="100"/>
    </row>
    <row r="2698" spans="2:14">
      <c r="B2698" s="98"/>
      <c r="C2698" s="98"/>
      <c r="D2698" s="100"/>
      <c r="E2698" s="100"/>
      <c r="F2698" s="100"/>
      <c r="H2698" s="102"/>
      <c r="I2698" s="103"/>
      <c r="J2698" s="102"/>
      <c r="L2698" s="100"/>
      <c r="M2698" s="100"/>
      <c r="N2698" s="100"/>
    </row>
    <row r="2699" spans="2:14">
      <c r="B2699" s="98"/>
      <c r="C2699" s="98"/>
      <c r="D2699" s="100"/>
      <c r="E2699" s="100"/>
      <c r="F2699" s="100"/>
      <c r="H2699" s="102"/>
      <c r="I2699" s="103"/>
      <c r="J2699" s="102"/>
      <c r="L2699" s="100"/>
      <c r="M2699" s="100"/>
      <c r="N2699" s="100"/>
    </row>
    <row r="2700" spans="2:14">
      <c r="B2700" s="98"/>
      <c r="C2700" s="98"/>
      <c r="D2700" s="100"/>
      <c r="E2700" s="100"/>
      <c r="F2700" s="100"/>
      <c r="H2700" s="102"/>
      <c r="I2700" s="103"/>
      <c r="J2700" s="102"/>
      <c r="L2700" s="100"/>
      <c r="M2700" s="100"/>
      <c r="N2700" s="100"/>
    </row>
    <row r="2701" spans="2:14">
      <c r="B2701" s="98"/>
      <c r="C2701" s="98"/>
      <c r="D2701" s="100"/>
      <c r="E2701" s="100"/>
      <c r="F2701" s="100"/>
      <c r="H2701" s="102"/>
      <c r="I2701" s="103"/>
      <c r="J2701" s="102"/>
      <c r="L2701" s="100"/>
      <c r="M2701" s="100"/>
      <c r="N2701" s="100"/>
    </row>
    <row r="2702" spans="2:14">
      <c r="B2702" s="98"/>
      <c r="C2702" s="98"/>
      <c r="D2702" s="100"/>
      <c r="E2702" s="100"/>
      <c r="F2702" s="100"/>
      <c r="H2702" s="102"/>
      <c r="I2702" s="103"/>
      <c r="J2702" s="102"/>
      <c r="L2702" s="100"/>
      <c r="M2702" s="100"/>
      <c r="N2702" s="100"/>
    </row>
    <row r="2703" spans="2:14">
      <c r="B2703" s="98"/>
      <c r="C2703" s="98"/>
      <c r="D2703" s="100"/>
      <c r="E2703" s="100"/>
      <c r="F2703" s="100"/>
      <c r="H2703" s="102"/>
      <c r="I2703" s="103"/>
      <c r="J2703" s="102"/>
      <c r="L2703" s="100"/>
      <c r="M2703" s="100"/>
      <c r="N2703" s="100"/>
    </row>
    <row r="2704" spans="2:14">
      <c r="B2704" s="98"/>
      <c r="C2704" s="98"/>
      <c r="D2704" s="100"/>
      <c r="E2704" s="100"/>
      <c r="F2704" s="100"/>
      <c r="H2704" s="102"/>
      <c r="I2704" s="103"/>
      <c r="J2704" s="102"/>
      <c r="L2704" s="100"/>
      <c r="M2704" s="100"/>
      <c r="N2704" s="100"/>
    </row>
    <row r="2705" spans="2:14">
      <c r="B2705" s="98"/>
      <c r="C2705" s="98"/>
      <c r="D2705" s="100"/>
      <c r="E2705" s="100"/>
      <c r="F2705" s="100"/>
      <c r="H2705" s="102"/>
      <c r="I2705" s="103"/>
      <c r="J2705" s="102"/>
      <c r="L2705" s="100"/>
      <c r="M2705" s="100"/>
      <c r="N2705" s="100"/>
    </row>
    <row r="2706" spans="2:14">
      <c r="B2706" s="98"/>
      <c r="C2706" s="98"/>
      <c r="D2706" s="100"/>
      <c r="E2706" s="100"/>
      <c r="F2706" s="100"/>
      <c r="H2706" s="102"/>
      <c r="I2706" s="103"/>
      <c r="J2706" s="102"/>
      <c r="L2706" s="100"/>
      <c r="M2706" s="100"/>
      <c r="N2706" s="100"/>
    </row>
    <row r="2707" spans="2:14">
      <c r="B2707" s="98"/>
      <c r="C2707" s="98"/>
      <c r="D2707" s="100"/>
      <c r="E2707" s="100"/>
      <c r="F2707" s="100"/>
      <c r="H2707" s="102"/>
      <c r="I2707" s="103"/>
      <c r="J2707" s="102"/>
      <c r="L2707" s="100"/>
      <c r="M2707" s="100"/>
      <c r="N2707" s="100"/>
    </row>
    <row r="2708" spans="2:14">
      <c r="B2708" s="98"/>
      <c r="C2708" s="98"/>
      <c r="D2708" s="100"/>
      <c r="E2708" s="100"/>
      <c r="F2708" s="100"/>
      <c r="H2708" s="102"/>
      <c r="I2708" s="103"/>
      <c r="J2708" s="102"/>
      <c r="L2708" s="100"/>
      <c r="M2708" s="100"/>
      <c r="N2708" s="100"/>
    </row>
    <row r="2709" spans="2:14">
      <c r="B2709" s="98"/>
      <c r="C2709" s="98"/>
      <c r="D2709" s="100"/>
      <c r="E2709" s="100"/>
      <c r="F2709" s="100"/>
      <c r="H2709" s="102"/>
      <c r="I2709" s="103"/>
      <c r="J2709" s="102"/>
      <c r="L2709" s="100"/>
      <c r="M2709" s="100"/>
      <c r="N2709" s="100"/>
    </row>
    <row r="2710" spans="2:14">
      <c r="B2710" s="98"/>
      <c r="C2710" s="98"/>
      <c r="D2710" s="100"/>
      <c r="E2710" s="100"/>
      <c r="F2710" s="100"/>
      <c r="H2710" s="102"/>
      <c r="I2710" s="103"/>
      <c r="J2710" s="102"/>
      <c r="L2710" s="100"/>
      <c r="M2710" s="100"/>
      <c r="N2710" s="100"/>
    </row>
    <row r="2711" spans="2:14">
      <c r="B2711" s="98"/>
      <c r="C2711" s="98"/>
      <c r="D2711" s="100"/>
      <c r="E2711" s="100"/>
      <c r="F2711" s="100"/>
      <c r="H2711" s="102"/>
      <c r="I2711" s="103"/>
      <c r="J2711" s="102"/>
      <c r="L2711" s="100"/>
      <c r="M2711" s="100"/>
      <c r="N2711" s="100"/>
    </row>
    <row r="2712" spans="2:14">
      <c r="B2712" s="98"/>
      <c r="C2712" s="98"/>
      <c r="D2712" s="100"/>
      <c r="E2712" s="100"/>
      <c r="F2712" s="100"/>
      <c r="H2712" s="102"/>
      <c r="I2712" s="103"/>
      <c r="J2712" s="102"/>
      <c r="L2712" s="100"/>
      <c r="M2712" s="100"/>
      <c r="N2712" s="100"/>
    </row>
    <row r="2713" spans="2:14">
      <c r="B2713" s="98"/>
      <c r="C2713" s="98"/>
      <c r="D2713" s="100"/>
      <c r="E2713" s="100"/>
      <c r="F2713" s="100"/>
      <c r="H2713" s="102"/>
      <c r="I2713" s="103"/>
      <c r="J2713" s="102"/>
      <c r="L2713" s="100"/>
      <c r="M2713" s="100"/>
      <c r="N2713" s="100"/>
    </row>
    <row r="2714" spans="2:14">
      <c r="B2714" s="98"/>
      <c r="C2714" s="98"/>
      <c r="D2714" s="100"/>
      <c r="E2714" s="100"/>
      <c r="F2714" s="100"/>
      <c r="H2714" s="102"/>
      <c r="I2714" s="103"/>
      <c r="J2714" s="102"/>
      <c r="L2714" s="100"/>
      <c r="M2714" s="100"/>
      <c r="N2714" s="100"/>
    </row>
    <row r="2715" spans="2:14">
      <c r="B2715" s="98"/>
      <c r="C2715" s="98"/>
      <c r="D2715" s="100"/>
      <c r="E2715" s="100"/>
      <c r="F2715" s="100"/>
      <c r="H2715" s="102"/>
      <c r="I2715" s="103"/>
      <c r="J2715" s="102"/>
      <c r="L2715" s="100"/>
      <c r="M2715" s="100"/>
      <c r="N2715" s="100"/>
    </row>
    <row r="2716" spans="2:14">
      <c r="B2716" s="98"/>
      <c r="C2716" s="98"/>
      <c r="D2716" s="100"/>
      <c r="E2716" s="100"/>
      <c r="F2716" s="100"/>
      <c r="H2716" s="102"/>
      <c r="I2716" s="103"/>
      <c r="J2716" s="102"/>
      <c r="L2716" s="100"/>
      <c r="M2716" s="100"/>
      <c r="N2716" s="100"/>
    </row>
    <row r="2717" spans="2:14">
      <c r="B2717" s="98"/>
      <c r="C2717" s="98"/>
      <c r="D2717" s="100"/>
      <c r="E2717" s="100"/>
      <c r="F2717" s="100"/>
      <c r="H2717" s="102"/>
      <c r="I2717" s="103"/>
      <c r="J2717" s="102"/>
      <c r="L2717" s="100"/>
      <c r="M2717" s="100"/>
      <c r="N2717" s="100"/>
    </row>
    <row r="2718" spans="2:14">
      <c r="B2718" s="98"/>
      <c r="C2718" s="98"/>
      <c r="D2718" s="100"/>
      <c r="E2718" s="100"/>
      <c r="F2718" s="100"/>
      <c r="H2718" s="102"/>
      <c r="I2718" s="103"/>
      <c r="J2718" s="102"/>
      <c r="L2718" s="100"/>
      <c r="M2718" s="100"/>
      <c r="N2718" s="100"/>
    </row>
    <row r="2719" spans="2:14">
      <c r="B2719" s="98"/>
      <c r="C2719" s="98"/>
      <c r="D2719" s="100"/>
      <c r="E2719" s="100"/>
      <c r="F2719" s="100"/>
      <c r="H2719" s="102"/>
      <c r="I2719" s="103"/>
      <c r="J2719" s="102"/>
      <c r="L2719" s="100"/>
      <c r="M2719" s="100"/>
      <c r="N2719" s="100"/>
    </row>
    <row r="2720" spans="2:14">
      <c r="B2720" s="98"/>
      <c r="C2720" s="98"/>
      <c r="D2720" s="100"/>
      <c r="E2720" s="100"/>
      <c r="F2720" s="100"/>
      <c r="H2720" s="102"/>
      <c r="I2720" s="103"/>
      <c r="J2720" s="102"/>
      <c r="L2720" s="100"/>
      <c r="M2720" s="100"/>
      <c r="N2720" s="100"/>
    </row>
    <row r="2721" spans="2:14">
      <c r="B2721" s="98"/>
      <c r="C2721" s="98"/>
      <c r="D2721" s="100"/>
      <c r="E2721" s="100"/>
      <c r="F2721" s="100"/>
      <c r="H2721" s="102"/>
      <c r="I2721" s="103"/>
      <c r="J2721" s="102"/>
      <c r="L2721" s="100"/>
      <c r="M2721" s="100"/>
      <c r="N2721" s="100"/>
    </row>
    <row r="2722" spans="2:14">
      <c r="B2722" s="98"/>
      <c r="C2722" s="98"/>
      <c r="D2722" s="100"/>
      <c r="E2722" s="100"/>
      <c r="F2722" s="100"/>
      <c r="H2722" s="102"/>
      <c r="I2722" s="103"/>
      <c r="J2722" s="102"/>
      <c r="L2722" s="100"/>
      <c r="M2722" s="100"/>
      <c r="N2722" s="100"/>
    </row>
    <row r="2723" spans="2:14">
      <c r="B2723" s="98"/>
      <c r="C2723" s="98"/>
      <c r="D2723" s="100"/>
      <c r="E2723" s="100"/>
      <c r="F2723" s="100"/>
      <c r="H2723" s="102"/>
      <c r="I2723" s="103"/>
      <c r="J2723" s="102"/>
      <c r="L2723" s="100"/>
      <c r="M2723" s="100"/>
      <c r="N2723" s="100"/>
    </row>
    <row r="2724" spans="2:14">
      <c r="B2724" s="98"/>
      <c r="C2724" s="98"/>
      <c r="D2724" s="100"/>
      <c r="E2724" s="100"/>
      <c r="F2724" s="100"/>
      <c r="H2724" s="102"/>
      <c r="I2724" s="103"/>
      <c r="J2724" s="102"/>
      <c r="L2724" s="100"/>
      <c r="M2724" s="100"/>
      <c r="N2724" s="100"/>
    </row>
    <row r="2725" spans="2:14">
      <c r="B2725" s="98"/>
      <c r="C2725" s="98"/>
      <c r="D2725" s="100"/>
      <c r="E2725" s="100"/>
      <c r="F2725" s="100"/>
      <c r="H2725" s="102"/>
      <c r="I2725" s="103"/>
      <c r="J2725" s="102"/>
      <c r="L2725" s="100"/>
      <c r="M2725" s="100"/>
      <c r="N2725" s="100"/>
    </row>
    <row r="2726" spans="2:14">
      <c r="B2726" s="98"/>
      <c r="C2726" s="98"/>
      <c r="D2726" s="100"/>
      <c r="E2726" s="100"/>
      <c r="F2726" s="100"/>
      <c r="H2726" s="102"/>
      <c r="I2726" s="103"/>
      <c r="J2726" s="102"/>
      <c r="L2726" s="100"/>
      <c r="M2726" s="100"/>
      <c r="N2726" s="100"/>
    </row>
    <row r="2727" spans="2:14">
      <c r="B2727" s="98"/>
      <c r="C2727" s="98"/>
      <c r="D2727" s="100"/>
      <c r="E2727" s="100"/>
      <c r="F2727" s="100"/>
      <c r="H2727" s="102"/>
      <c r="I2727" s="103"/>
      <c r="J2727" s="102"/>
      <c r="L2727" s="100"/>
      <c r="M2727" s="100"/>
      <c r="N2727" s="100"/>
    </row>
    <row r="2728" spans="2:14">
      <c r="B2728" s="98"/>
      <c r="C2728" s="98"/>
      <c r="D2728" s="100"/>
      <c r="E2728" s="100"/>
      <c r="F2728" s="100"/>
      <c r="H2728" s="102"/>
      <c r="I2728" s="103"/>
      <c r="J2728" s="102"/>
      <c r="L2728" s="100"/>
      <c r="M2728" s="100"/>
      <c r="N2728" s="100"/>
    </row>
    <row r="2729" spans="2:14">
      <c r="B2729" s="98"/>
      <c r="C2729" s="98"/>
      <c r="D2729" s="100"/>
      <c r="E2729" s="100"/>
      <c r="F2729" s="100"/>
      <c r="H2729" s="102"/>
      <c r="I2729" s="103"/>
      <c r="J2729" s="102"/>
      <c r="L2729" s="100"/>
      <c r="M2729" s="100"/>
      <c r="N2729" s="100"/>
    </row>
    <row r="2730" spans="2:14">
      <c r="B2730" s="98"/>
      <c r="C2730" s="98"/>
      <c r="D2730" s="100"/>
      <c r="E2730" s="100"/>
      <c r="F2730" s="100"/>
      <c r="H2730" s="102"/>
      <c r="I2730" s="103"/>
      <c r="J2730" s="102"/>
      <c r="L2730" s="100"/>
      <c r="M2730" s="100"/>
      <c r="N2730" s="100"/>
    </row>
    <row r="2731" spans="2:14">
      <c r="B2731" s="98"/>
      <c r="C2731" s="98"/>
      <c r="D2731" s="100"/>
      <c r="E2731" s="100"/>
      <c r="F2731" s="100"/>
      <c r="H2731" s="102"/>
      <c r="I2731" s="103"/>
      <c r="J2731" s="102"/>
      <c r="L2731" s="100"/>
      <c r="M2731" s="100"/>
      <c r="N2731" s="100"/>
    </row>
    <row r="2732" spans="2:14">
      <c r="B2732" s="98"/>
      <c r="C2732" s="98"/>
      <c r="D2732" s="100"/>
      <c r="E2732" s="100"/>
      <c r="F2732" s="100"/>
      <c r="H2732" s="102"/>
      <c r="I2732" s="103"/>
      <c r="J2732" s="102"/>
      <c r="L2732" s="100"/>
      <c r="M2732" s="100"/>
      <c r="N2732" s="100"/>
    </row>
    <row r="2733" spans="2:14">
      <c r="B2733" s="98"/>
      <c r="C2733" s="98"/>
      <c r="D2733" s="100"/>
      <c r="E2733" s="100"/>
      <c r="F2733" s="100"/>
      <c r="H2733" s="102"/>
      <c r="I2733" s="103"/>
      <c r="J2733" s="102"/>
      <c r="L2733" s="100"/>
      <c r="M2733" s="100"/>
      <c r="N2733" s="100"/>
    </row>
    <row r="2734" spans="2:14">
      <c r="B2734" s="98"/>
      <c r="C2734" s="98"/>
      <c r="D2734" s="100"/>
      <c r="E2734" s="100"/>
      <c r="F2734" s="100"/>
      <c r="H2734" s="102"/>
      <c r="I2734" s="103"/>
      <c r="J2734" s="102"/>
      <c r="L2734" s="100"/>
      <c r="M2734" s="100"/>
      <c r="N2734" s="100"/>
    </row>
    <row r="2735" spans="2:14">
      <c r="B2735" s="98"/>
      <c r="C2735" s="98"/>
      <c r="D2735" s="100"/>
      <c r="E2735" s="100"/>
      <c r="F2735" s="100"/>
      <c r="H2735" s="102"/>
      <c r="I2735" s="103"/>
      <c r="J2735" s="102"/>
      <c r="L2735" s="100"/>
      <c r="M2735" s="100"/>
      <c r="N2735" s="100"/>
    </row>
    <row r="2736" spans="2:14">
      <c r="B2736" s="98"/>
      <c r="C2736" s="98"/>
      <c r="D2736" s="100"/>
      <c r="E2736" s="100"/>
      <c r="F2736" s="100"/>
      <c r="H2736" s="102"/>
      <c r="I2736" s="103"/>
      <c r="J2736" s="102"/>
      <c r="L2736" s="100"/>
      <c r="M2736" s="100"/>
      <c r="N2736" s="100"/>
    </row>
    <row r="2737" spans="2:14">
      <c r="B2737" s="98"/>
      <c r="C2737" s="98"/>
      <c r="D2737" s="100"/>
      <c r="E2737" s="100"/>
      <c r="F2737" s="100"/>
      <c r="H2737" s="102"/>
      <c r="I2737" s="103"/>
      <c r="J2737" s="102"/>
      <c r="L2737" s="100"/>
      <c r="M2737" s="100"/>
      <c r="N2737" s="100"/>
    </row>
    <row r="2738" spans="2:14">
      <c r="B2738" s="98"/>
      <c r="C2738" s="98"/>
      <c r="D2738" s="100"/>
      <c r="E2738" s="100"/>
      <c r="F2738" s="100"/>
      <c r="H2738" s="102"/>
      <c r="I2738" s="103"/>
      <c r="J2738" s="102"/>
      <c r="L2738" s="100"/>
      <c r="M2738" s="100"/>
      <c r="N2738" s="100"/>
    </row>
    <row r="2739" spans="2:14">
      <c r="B2739" s="98"/>
      <c r="C2739" s="98"/>
      <c r="D2739" s="100"/>
      <c r="E2739" s="100"/>
      <c r="F2739" s="100"/>
      <c r="H2739" s="102"/>
      <c r="I2739" s="103"/>
      <c r="J2739" s="102"/>
      <c r="L2739" s="100"/>
      <c r="M2739" s="100"/>
      <c r="N2739" s="100"/>
    </row>
    <row r="2740" spans="2:14">
      <c r="B2740" s="98"/>
      <c r="C2740" s="98"/>
      <c r="D2740" s="100"/>
      <c r="E2740" s="100"/>
      <c r="F2740" s="100"/>
      <c r="H2740" s="102"/>
      <c r="I2740" s="103"/>
      <c r="J2740" s="102"/>
      <c r="L2740" s="100"/>
      <c r="M2740" s="100"/>
      <c r="N2740" s="100"/>
    </row>
    <row r="2741" spans="2:14">
      <c r="B2741" s="98"/>
      <c r="C2741" s="98"/>
      <c r="D2741" s="100"/>
      <c r="E2741" s="100"/>
      <c r="F2741" s="100"/>
      <c r="H2741" s="102"/>
      <c r="I2741" s="103"/>
      <c r="J2741" s="102"/>
      <c r="L2741" s="100"/>
      <c r="M2741" s="100"/>
      <c r="N2741" s="100"/>
    </row>
    <row r="2742" spans="2:14">
      <c r="B2742" s="98"/>
      <c r="C2742" s="98"/>
      <c r="D2742" s="100"/>
      <c r="E2742" s="100"/>
      <c r="F2742" s="100"/>
      <c r="H2742" s="102"/>
      <c r="I2742" s="103"/>
      <c r="J2742" s="102"/>
      <c r="L2742" s="100"/>
      <c r="M2742" s="100"/>
      <c r="N2742" s="100"/>
    </row>
    <row r="2743" spans="2:14">
      <c r="B2743" s="98"/>
      <c r="C2743" s="98"/>
      <c r="D2743" s="100"/>
      <c r="E2743" s="100"/>
      <c r="F2743" s="100"/>
      <c r="H2743" s="102"/>
      <c r="I2743" s="103"/>
      <c r="J2743" s="102"/>
      <c r="L2743" s="100"/>
      <c r="M2743" s="100"/>
      <c r="N2743" s="100"/>
    </row>
    <row r="2744" spans="2:14">
      <c r="B2744" s="98"/>
      <c r="C2744" s="98"/>
      <c r="D2744" s="100"/>
      <c r="E2744" s="100"/>
      <c r="F2744" s="100"/>
      <c r="H2744" s="102"/>
      <c r="I2744" s="103"/>
      <c r="J2744" s="102"/>
      <c r="L2744" s="100"/>
      <c r="M2744" s="100"/>
      <c r="N2744" s="100"/>
    </row>
    <row r="2745" spans="2:14">
      <c r="B2745" s="98"/>
      <c r="C2745" s="98"/>
      <c r="D2745" s="100"/>
      <c r="E2745" s="100"/>
      <c r="F2745" s="100"/>
      <c r="H2745" s="102"/>
      <c r="I2745" s="103"/>
      <c r="J2745" s="102"/>
      <c r="L2745" s="100"/>
      <c r="M2745" s="100"/>
      <c r="N2745" s="100"/>
    </row>
    <row r="2746" spans="2:14">
      <c r="B2746" s="98"/>
      <c r="C2746" s="98"/>
      <c r="D2746" s="100"/>
      <c r="E2746" s="100"/>
      <c r="F2746" s="100"/>
      <c r="H2746" s="102"/>
      <c r="I2746" s="103"/>
      <c r="J2746" s="102"/>
      <c r="L2746" s="100"/>
      <c r="M2746" s="100"/>
      <c r="N2746" s="100"/>
    </row>
    <row r="2747" spans="2:14">
      <c r="B2747" s="98"/>
      <c r="C2747" s="98"/>
      <c r="D2747" s="100"/>
      <c r="E2747" s="100"/>
      <c r="F2747" s="100"/>
      <c r="H2747" s="102"/>
      <c r="I2747" s="103"/>
      <c r="J2747" s="102"/>
      <c r="L2747" s="100"/>
      <c r="M2747" s="100"/>
      <c r="N2747" s="100"/>
    </row>
    <row r="2748" spans="2:14">
      <c r="B2748" s="98"/>
      <c r="C2748" s="98"/>
      <c r="D2748" s="100"/>
      <c r="E2748" s="100"/>
      <c r="F2748" s="100"/>
      <c r="H2748" s="102"/>
      <c r="I2748" s="103"/>
      <c r="J2748" s="102"/>
      <c r="L2748" s="100"/>
      <c r="M2748" s="100"/>
      <c r="N2748" s="100"/>
    </row>
    <row r="2749" spans="2:14">
      <c r="B2749" s="98"/>
      <c r="C2749" s="98"/>
      <c r="D2749" s="100"/>
      <c r="E2749" s="100"/>
      <c r="F2749" s="100"/>
      <c r="H2749" s="102"/>
      <c r="I2749" s="103"/>
      <c r="J2749" s="102"/>
      <c r="L2749" s="100"/>
      <c r="M2749" s="100"/>
      <c r="N2749" s="100"/>
    </row>
    <row r="2750" spans="2:14">
      <c r="B2750" s="98"/>
      <c r="C2750" s="98"/>
      <c r="D2750" s="100"/>
      <c r="E2750" s="100"/>
      <c r="F2750" s="100"/>
      <c r="H2750" s="102"/>
      <c r="I2750" s="103"/>
      <c r="J2750" s="102"/>
      <c r="L2750" s="100"/>
      <c r="M2750" s="100"/>
      <c r="N2750" s="100"/>
    </row>
    <row r="2751" spans="2:14">
      <c r="B2751" s="98"/>
      <c r="C2751" s="98"/>
      <c r="D2751" s="100"/>
      <c r="E2751" s="100"/>
      <c r="F2751" s="100"/>
      <c r="H2751" s="102"/>
      <c r="I2751" s="103"/>
      <c r="J2751" s="102"/>
      <c r="L2751" s="100"/>
      <c r="M2751" s="100"/>
      <c r="N2751" s="100"/>
    </row>
    <row r="2752" spans="2:14">
      <c r="B2752" s="98"/>
      <c r="C2752" s="98"/>
      <c r="D2752" s="100"/>
      <c r="E2752" s="100"/>
      <c r="F2752" s="100"/>
      <c r="H2752" s="102"/>
      <c r="I2752" s="103"/>
      <c r="J2752" s="102"/>
      <c r="L2752" s="100"/>
      <c r="M2752" s="100"/>
      <c r="N2752" s="100"/>
    </row>
    <row r="2753" spans="2:14">
      <c r="B2753" s="98"/>
      <c r="C2753" s="98"/>
      <c r="D2753" s="100"/>
      <c r="E2753" s="100"/>
      <c r="F2753" s="100"/>
      <c r="H2753" s="102"/>
      <c r="I2753" s="103"/>
      <c r="J2753" s="102"/>
      <c r="L2753" s="100"/>
      <c r="M2753" s="100"/>
      <c r="N2753" s="100"/>
    </row>
    <row r="2754" spans="2:14">
      <c r="B2754" s="98"/>
      <c r="C2754" s="98"/>
      <c r="D2754" s="100"/>
      <c r="E2754" s="100"/>
      <c r="F2754" s="100"/>
      <c r="H2754" s="102"/>
      <c r="I2754" s="103"/>
      <c r="J2754" s="102"/>
      <c r="L2754" s="100"/>
      <c r="M2754" s="100"/>
      <c r="N2754" s="100"/>
    </row>
    <row r="2755" spans="2:14">
      <c r="B2755" s="98"/>
      <c r="C2755" s="98"/>
      <c r="D2755" s="100"/>
      <c r="E2755" s="100"/>
      <c r="F2755" s="100"/>
      <c r="H2755" s="102"/>
      <c r="I2755" s="103"/>
      <c r="J2755" s="102"/>
      <c r="L2755" s="100"/>
      <c r="M2755" s="100"/>
      <c r="N2755" s="100"/>
    </row>
    <row r="2756" spans="2:14">
      <c r="B2756" s="98"/>
      <c r="C2756" s="98"/>
      <c r="D2756" s="100"/>
      <c r="E2756" s="100"/>
      <c r="F2756" s="100"/>
      <c r="H2756" s="102"/>
      <c r="I2756" s="103"/>
      <c r="J2756" s="102"/>
      <c r="L2756" s="100"/>
      <c r="M2756" s="100"/>
      <c r="N2756" s="100"/>
    </row>
    <row r="2757" spans="2:14">
      <c r="B2757" s="98"/>
      <c r="C2757" s="98"/>
      <c r="D2757" s="100"/>
      <c r="E2757" s="100"/>
      <c r="F2757" s="100"/>
      <c r="H2757" s="102"/>
      <c r="I2757" s="103"/>
      <c r="J2757" s="102"/>
      <c r="L2757" s="100"/>
      <c r="M2757" s="100"/>
      <c r="N2757" s="100"/>
    </row>
    <row r="2758" spans="2:14">
      <c r="B2758" s="98"/>
      <c r="C2758" s="98"/>
      <c r="D2758" s="100"/>
      <c r="E2758" s="100"/>
      <c r="F2758" s="100"/>
      <c r="H2758" s="102"/>
      <c r="I2758" s="103"/>
      <c r="J2758" s="102"/>
      <c r="L2758" s="100"/>
      <c r="M2758" s="100"/>
      <c r="N2758" s="100"/>
    </row>
    <row r="2759" spans="2:14">
      <c r="B2759" s="98"/>
      <c r="C2759" s="98"/>
      <c r="D2759" s="100"/>
      <c r="E2759" s="100"/>
      <c r="F2759" s="100"/>
      <c r="H2759" s="102"/>
      <c r="I2759" s="103"/>
      <c r="J2759" s="102"/>
      <c r="L2759" s="100"/>
      <c r="M2759" s="100"/>
      <c r="N2759" s="100"/>
    </row>
    <row r="2760" spans="2:14">
      <c r="B2760" s="98"/>
      <c r="C2760" s="98"/>
      <c r="D2760" s="100"/>
      <c r="E2760" s="100"/>
      <c r="F2760" s="100"/>
      <c r="H2760" s="102"/>
      <c r="I2760" s="103"/>
      <c r="J2760" s="102"/>
      <c r="L2760" s="100"/>
      <c r="M2760" s="100"/>
      <c r="N2760" s="100"/>
    </row>
    <row r="2761" spans="2:14">
      <c r="B2761" s="98"/>
      <c r="C2761" s="98"/>
      <c r="D2761" s="100"/>
      <c r="E2761" s="100"/>
      <c r="F2761" s="100"/>
      <c r="H2761" s="102"/>
      <c r="I2761" s="103"/>
      <c r="J2761" s="102"/>
      <c r="L2761" s="100"/>
      <c r="M2761" s="100"/>
      <c r="N2761" s="100"/>
    </row>
    <row r="2762" spans="2:14">
      <c r="B2762" s="98"/>
      <c r="C2762" s="98"/>
      <c r="D2762" s="100"/>
      <c r="E2762" s="100"/>
      <c r="F2762" s="100"/>
      <c r="H2762" s="102"/>
      <c r="I2762" s="103"/>
      <c r="J2762" s="102"/>
      <c r="L2762" s="100"/>
      <c r="M2762" s="100"/>
      <c r="N2762" s="100"/>
    </row>
    <row r="2763" spans="2:14">
      <c r="B2763" s="98"/>
      <c r="C2763" s="98"/>
      <c r="D2763" s="100"/>
      <c r="E2763" s="100"/>
      <c r="F2763" s="100"/>
      <c r="H2763" s="102"/>
      <c r="I2763" s="103"/>
      <c r="J2763" s="102"/>
      <c r="L2763" s="100"/>
      <c r="M2763" s="100"/>
      <c r="N2763" s="100"/>
    </row>
    <row r="2764" spans="2:14">
      <c r="B2764" s="98"/>
      <c r="C2764" s="98"/>
      <c r="D2764" s="100"/>
      <c r="E2764" s="100"/>
      <c r="F2764" s="100"/>
      <c r="H2764" s="102"/>
      <c r="I2764" s="103"/>
      <c r="J2764" s="102"/>
      <c r="L2764" s="100"/>
      <c r="M2764" s="100"/>
      <c r="N2764" s="100"/>
    </row>
    <row r="2765" spans="2:14">
      <c r="B2765" s="98"/>
      <c r="C2765" s="98"/>
      <c r="D2765" s="100"/>
      <c r="E2765" s="100"/>
      <c r="F2765" s="100"/>
      <c r="H2765" s="102"/>
      <c r="I2765" s="103"/>
      <c r="J2765" s="102"/>
      <c r="L2765" s="100"/>
      <c r="M2765" s="100"/>
      <c r="N2765" s="100"/>
    </row>
    <row r="2766" spans="2:14">
      <c r="B2766" s="98"/>
      <c r="C2766" s="98"/>
      <c r="D2766" s="100"/>
      <c r="E2766" s="100"/>
      <c r="F2766" s="100"/>
      <c r="H2766" s="102"/>
      <c r="I2766" s="103"/>
      <c r="J2766" s="102"/>
      <c r="L2766" s="100"/>
      <c r="M2766" s="100"/>
      <c r="N2766" s="100"/>
    </row>
    <row r="2767" spans="2:14">
      <c r="B2767" s="98"/>
      <c r="C2767" s="98"/>
      <c r="D2767" s="100"/>
      <c r="E2767" s="100"/>
      <c r="F2767" s="100"/>
      <c r="H2767" s="102"/>
      <c r="I2767" s="103"/>
      <c r="J2767" s="102"/>
      <c r="L2767" s="100"/>
      <c r="M2767" s="100"/>
      <c r="N2767" s="100"/>
    </row>
    <row r="2768" spans="2:14">
      <c r="B2768" s="98"/>
      <c r="C2768" s="98"/>
      <c r="D2768" s="100"/>
      <c r="E2768" s="100"/>
      <c r="F2768" s="100"/>
      <c r="H2768" s="102"/>
      <c r="I2768" s="103"/>
      <c r="J2768" s="102"/>
      <c r="L2768" s="100"/>
      <c r="M2768" s="100"/>
      <c r="N2768" s="100"/>
    </row>
    <row r="2769" spans="2:14">
      <c r="B2769" s="98"/>
      <c r="C2769" s="98"/>
      <c r="D2769" s="100"/>
      <c r="E2769" s="100"/>
      <c r="F2769" s="100"/>
      <c r="H2769" s="102"/>
      <c r="I2769" s="103"/>
      <c r="J2769" s="102"/>
      <c r="L2769" s="100"/>
      <c r="M2769" s="100"/>
      <c r="N2769" s="100"/>
    </row>
    <row r="2770" spans="2:14">
      <c r="B2770" s="98"/>
      <c r="C2770" s="98"/>
      <c r="D2770" s="100"/>
      <c r="E2770" s="100"/>
      <c r="F2770" s="100"/>
      <c r="H2770" s="102"/>
      <c r="I2770" s="103"/>
      <c r="J2770" s="102"/>
      <c r="L2770" s="100"/>
      <c r="M2770" s="100"/>
      <c r="N2770" s="100"/>
    </row>
    <row r="2771" spans="2:14">
      <c r="B2771" s="98"/>
      <c r="C2771" s="98"/>
      <c r="D2771" s="100"/>
      <c r="E2771" s="100"/>
      <c r="F2771" s="100"/>
      <c r="H2771" s="102"/>
      <c r="I2771" s="103"/>
      <c r="J2771" s="102"/>
      <c r="L2771" s="100"/>
      <c r="M2771" s="100"/>
      <c r="N2771" s="100"/>
    </row>
    <row r="2772" spans="2:14">
      <c r="B2772" s="98"/>
      <c r="C2772" s="98"/>
      <c r="D2772" s="100"/>
      <c r="E2772" s="100"/>
      <c r="F2772" s="100"/>
      <c r="H2772" s="102"/>
      <c r="I2772" s="103"/>
      <c r="J2772" s="102"/>
      <c r="L2772" s="100"/>
      <c r="M2772" s="100"/>
      <c r="N2772" s="100"/>
    </row>
    <row r="2773" spans="2:14">
      <c r="B2773" s="98"/>
      <c r="C2773" s="98"/>
      <c r="D2773" s="100"/>
      <c r="E2773" s="100"/>
      <c r="F2773" s="100"/>
      <c r="H2773" s="102"/>
      <c r="I2773" s="103"/>
      <c r="J2773" s="102"/>
      <c r="L2773" s="100"/>
      <c r="M2773" s="100"/>
      <c r="N2773" s="100"/>
    </row>
    <row r="2774" spans="2:14">
      <c r="B2774" s="98"/>
      <c r="C2774" s="98"/>
      <c r="D2774" s="100"/>
      <c r="E2774" s="100"/>
      <c r="F2774" s="100"/>
      <c r="H2774" s="102"/>
      <c r="I2774" s="103"/>
      <c r="J2774" s="102"/>
      <c r="L2774" s="100"/>
      <c r="M2774" s="100"/>
      <c r="N2774" s="100"/>
    </row>
    <row r="2775" spans="2:14">
      <c r="B2775" s="98"/>
      <c r="C2775" s="98"/>
      <c r="D2775" s="100"/>
      <c r="E2775" s="100"/>
      <c r="F2775" s="100"/>
      <c r="H2775" s="102"/>
      <c r="I2775" s="103"/>
      <c r="J2775" s="102"/>
      <c r="L2775" s="100"/>
      <c r="M2775" s="100"/>
      <c r="N2775" s="100"/>
    </row>
    <row r="2776" spans="2:14">
      <c r="B2776" s="98"/>
      <c r="C2776" s="98"/>
      <c r="D2776" s="100"/>
      <c r="E2776" s="100"/>
      <c r="F2776" s="100"/>
      <c r="H2776" s="102"/>
      <c r="I2776" s="103"/>
      <c r="J2776" s="102"/>
      <c r="L2776" s="100"/>
      <c r="M2776" s="100"/>
      <c r="N2776" s="100"/>
    </row>
    <row r="2777" spans="2:14">
      <c r="B2777" s="98"/>
      <c r="C2777" s="98"/>
      <c r="D2777" s="100"/>
      <c r="E2777" s="100"/>
      <c r="F2777" s="100"/>
      <c r="H2777" s="102"/>
      <c r="I2777" s="103"/>
      <c r="J2777" s="102"/>
      <c r="L2777" s="100"/>
      <c r="M2777" s="100"/>
      <c r="N2777" s="100"/>
    </row>
    <row r="2778" spans="2:14">
      <c r="B2778" s="98"/>
      <c r="C2778" s="98"/>
      <c r="D2778" s="100"/>
      <c r="E2778" s="100"/>
      <c r="F2778" s="100"/>
      <c r="H2778" s="102"/>
      <c r="I2778" s="103"/>
      <c r="J2778" s="102"/>
      <c r="L2778" s="100"/>
      <c r="M2778" s="100"/>
      <c r="N2778" s="100"/>
    </row>
    <row r="2779" spans="2:14">
      <c r="B2779" s="98"/>
      <c r="C2779" s="98"/>
      <c r="D2779" s="100"/>
      <c r="E2779" s="100"/>
      <c r="F2779" s="100"/>
      <c r="H2779" s="102"/>
      <c r="I2779" s="103"/>
      <c r="J2779" s="102"/>
      <c r="L2779" s="100"/>
      <c r="M2779" s="100"/>
      <c r="N2779" s="100"/>
    </row>
    <row r="2780" spans="2:14">
      <c r="B2780" s="98"/>
      <c r="C2780" s="98"/>
      <c r="D2780" s="100"/>
      <c r="E2780" s="100"/>
      <c r="F2780" s="100"/>
      <c r="H2780" s="102"/>
      <c r="I2780" s="103"/>
      <c r="J2780" s="102"/>
      <c r="L2780" s="100"/>
      <c r="M2780" s="100"/>
      <c r="N2780" s="100"/>
    </row>
    <row r="2781" spans="2:14">
      <c r="B2781" s="98"/>
      <c r="C2781" s="98"/>
      <c r="D2781" s="100"/>
      <c r="E2781" s="100"/>
      <c r="F2781" s="100"/>
      <c r="H2781" s="102"/>
      <c r="I2781" s="103"/>
      <c r="J2781" s="102"/>
      <c r="L2781" s="100"/>
      <c r="M2781" s="100"/>
      <c r="N2781" s="100"/>
    </row>
    <row r="2782" spans="2:14">
      <c r="B2782" s="98"/>
      <c r="C2782" s="98"/>
      <c r="D2782" s="100"/>
      <c r="E2782" s="100"/>
      <c r="F2782" s="100"/>
      <c r="H2782" s="102"/>
      <c r="I2782" s="103"/>
      <c r="J2782" s="102"/>
      <c r="L2782" s="100"/>
      <c r="M2782" s="100"/>
      <c r="N2782" s="100"/>
    </row>
    <row r="2783" spans="2:14">
      <c r="B2783" s="98"/>
      <c r="C2783" s="98"/>
      <c r="D2783" s="100"/>
      <c r="E2783" s="100"/>
      <c r="F2783" s="100"/>
      <c r="H2783" s="102"/>
      <c r="I2783" s="103"/>
      <c r="J2783" s="102"/>
      <c r="L2783" s="100"/>
      <c r="M2783" s="100"/>
      <c r="N2783" s="100"/>
    </row>
    <row r="2784" spans="2:14">
      <c r="B2784" s="98"/>
      <c r="C2784" s="98"/>
      <c r="D2784" s="100"/>
      <c r="E2784" s="100"/>
      <c r="F2784" s="100"/>
      <c r="H2784" s="102"/>
      <c r="I2784" s="103"/>
      <c r="J2784" s="102"/>
      <c r="L2784" s="100"/>
      <c r="M2784" s="100"/>
      <c r="N2784" s="100"/>
    </row>
    <row r="2785" spans="2:14">
      <c r="B2785" s="98"/>
      <c r="C2785" s="98"/>
      <c r="D2785" s="100"/>
      <c r="E2785" s="100"/>
      <c r="F2785" s="100"/>
      <c r="H2785" s="102"/>
      <c r="I2785" s="103"/>
      <c r="J2785" s="102"/>
      <c r="L2785" s="100"/>
      <c r="M2785" s="100"/>
      <c r="N2785" s="100"/>
    </row>
    <row r="2786" spans="2:14">
      <c r="B2786" s="98"/>
      <c r="C2786" s="98"/>
      <c r="D2786" s="100"/>
      <c r="E2786" s="100"/>
      <c r="F2786" s="100"/>
      <c r="H2786" s="102"/>
      <c r="I2786" s="103"/>
      <c r="J2786" s="102"/>
      <c r="L2786" s="100"/>
      <c r="M2786" s="100"/>
      <c r="N2786" s="100"/>
    </row>
    <row r="2787" spans="2:14">
      <c r="B2787" s="98"/>
      <c r="C2787" s="98"/>
      <c r="D2787" s="100"/>
      <c r="E2787" s="100"/>
      <c r="F2787" s="100"/>
      <c r="H2787" s="102"/>
      <c r="I2787" s="103"/>
      <c r="J2787" s="102"/>
      <c r="L2787" s="100"/>
      <c r="M2787" s="100"/>
      <c r="N2787" s="100"/>
    </row>
    <row r="2788" spans="2:14">
      <c r="B2788" s="98"/>
      <c r="C2788" s="98"/>
      <c r="D2788" s="100"/>
      <c r="E2788" s="100"/>
      <c r="F2788" s="100"/>
      <c r="H2788" s="102"/>
      <c r="I2788" s="103"/>
      <c r="J2788" s="102"/>
      <c r="L2788" s="100"/>
      <c r="M2788" s="100"/>
      <c r="N2788" s="100"/>
    </row>
    <row r="2789" spans="2:14">
      <c r="B2789" s="98"/>
      <c r="C2789" s="98"/>
      <c r="D2789" s="100"/>
      <c r="E2789" s="100"/>
      <c r="F2789" s="100"/>
      <c r="H2789" s="102"/>
      <c r="I2789" s="103"/>
      <c r="J2789" s="102"/>
      <c r="L2789" s="100"/>
      <c r="M2789" s="100"/>
      <c r="N2789" s="100"/>
    </row>
    <row r="2790" spans="2:14">
      <c r="B2790" s="98"/>
      <c r="C2790" s="98"/>
      <c r="D2790" s="100"/>
      <c r="E2790" s="100"/>
      <c r="F2790" s="100"/>
      <c r="H2790" s="102"/>
      <c r="I2790" s="103"/>
      <c r="J2790" s="102"/>
      <c r="L2790" s="100"/>
      <c r="M2790" s="100"/>
      <c r="N2790" s="100"/>
    </row>
    <row r="2791" spans="2:14">
      <c r="B2791" s="98"/>
      <c r="C2791" s="98"/>
      <c r="D2791" s="100"/>
      <c r="E2791" s="100"/>
      <c r="F2791" s="100"/>
      <c r="H2791" s="102"/>
      <c r="I2791" s="103"/>
      <c r="J2791" s="102"/>
      <c r="L2791" s="100"/>
      <c r="M2791" s="100"/>
      <c r="N2791" s="100"/>
    </row>
    <row r="2792" spans="2:14">
      <c r="B2792" s="98"/>
      <c r="C2792" s="98"/>
      <c r="D2792" s="100"/>
      <c r="E2792" s="100"/>
      <c r="F2792" s="100"/>
      <c r="H2792" s="102"/>
      <c r="I2792" s="103"/>
      <c r="J2792" s="102"/>
      <c r="L2792" s="100"/>
      <c r="M2792" s="100"/>
      <c r="N2792" s="100"/>
    </row>
    <row r="2793" spans="2:14">
      <c r="B2793" s="98"/>
      <c r="C2793" s="98"/>
      <c r="D2793" s="100"/>
      <c r="E2793" s="100"/>
      <c r="F2793" s="100"/>
      <c r="H2793" s="102"/>
      <c r="I2793" s="103"/>
      <c r="J2793" s="102"/>
      <c r="L2793" s="100"/>
      <c r="M2793" s="100"/>
      <c r="N2793" s="100"/>
    </row>
    <row r="2794" spans="2:14">
      <c r="B2794" s="98"/>
      <c r="C2794" s="98"/>
      <c r="D2794" s="100"/>
      <c r="E2794" s="100"/>
      <c r="F2794" s="100"/>
      <c r="H2794" s="102"/>
      <c r="I2794" s="103"/>
      <c r="J2794" s="102"/>
      <c r="L2794" s="100"/>
      <c r="M2794" s="100"/>
      <c r="N2794" s="100"/>
    </row>
    <row r="2795" spans="2:14">
      <c r="B2795" s="98"/>
      <c r="C2795" s="98"/>
      <c r="D2795" s="100"/>
      <c r="E2795" s="100"/>
      <c r="F2795" s="100"/>
      <c r="H2795" s="102"/>
      <c r="I2795" s="103"/>
      <c r="J2795" s="102"/>
      <c r="L2795" s="100"/>
      <c r="M2795" s="100"/>
      <c r="N2795" s="100"/>
    </row>
    <row r="2796" spans="2:14">
      <c r="B2796" s="98"/>
      <c r="C2796" s="98"/>
      <c r="D2796" s="100"/>
      <c r="E2796" s="100"/>
      <c r="F2796" s="100"/>
      <c r="H2796" s="102"/>
      <c r="I2796" s="103"/>
      <c r="J2796" s="102"/>
      <c r="L2796" s="100"/>
      <c r="M2796" s="100"/>
      <c r="N2796" s="100"/>
    </row>
    <row r="2797" spans="2:14">
      <c r="B2797" s="98"/>
      <c r="C2797" s="98"/>
      <c r="D2797" s="100"/>
      <c r="E2797" s="100"/>
      <c r="F2797" s="100"/>
      <c r="H2797" s="102"/>
      <c r="I2797" s="103"/>
      <c r="J2797" s="102"/>
      <c r="L2797" s="100"/>
      <c r="M2797" s="100"/>
      <c r="N2797" s="100"/>
    </row>
    <row r="2798" spans="2:14">
      <c r="B2798" s="98"/>
      <c r="C2798" s="98"/>
      <c r="D2798" s="100"/>
      <c r="E2798" s="100"/>
      <c r="F2798" s="100"/>
      <c r="H2798" s="102"/>
      <c r="I2798" s="103"/>
      <c r="J2798" s="102"/>
      <c r="L2798" s="100"/>
      <c r="M2798" s="100"/>
      <c r="N2798" s="100"/>
    </row>
    <row r="2799" spans="2:14">
      <c r="B2799" s="98"/>
      <c r="C2799" s="98"/>
      <c r="D2799" s="100"/>
      <c r="E2799" s="100"/>
      <c r="F2799" s="100"/>
      <c r="H2799" s="102"/>
      <c r="I2799" s="103"/>
      <c r="J2799" s="102"/>
      <c r="L2799" s="100"/>
      <c r="M2799" s="100"/>
      <c r="N2799" s="100"/>
    </row>
    <row r="2800" spans="2:14">
      <c r="B2800" s="98"/>
      <c r="C2800" s="98"/>
      <c r="D2800" s="100"/>
      <c r="E2800" s="100"/>
      <c r="F2800" s="100"/>
      <c r="H2800" s="102"/>
      <c r="I2800" s="103"/>
      <c r="J2800" s="102"/>
      <c r="L2800" s="100"/>
      <c r="M2800" s="100"/>
      <c r="N2800" s="100"/>
    </row>
    <row r="2801" spans="2:14">
      <c r="B2801" s="98"/>
      <c r="C2801" s="98"/>
      <c r="D2801" s="100"/>
      <c r="E2801" s="100"/>
      <c r="F2801" s="100"/>
      <c r="H2801" s="102"/>
      <c r="I2801" s="103"/>
      <c r="J2801" s="102"/>
      <c r="L2801" s="100"/>
      <c r="M2801" s="100"/>
      <c r="N2801" s="100"/>
    </row>
    <row r="2802" spans="2:14">
      <c r="B2802" s="98"/>
      <c r="C2802" s="98"/>
      <c r="D2802" s="100"/>
      <c r="E2802" s="100"/>
      <c r="F2802" s="100"/>
      <c r="H2802" s="102"/>
      <c r="I2802" s="103"/>
      <c r="J2802" s="102"/>
      <c r="L2802" s="100"/>
      <c r="M2802" s="100"/>
      <c r="N2802" s="100"/>
    </row>
    <row r="2803" spans="2:14">
      <c r="B2803" s="98"/>
      <c r="C2803" s="98"/>
      <c r="D2803" s="100"/>
      <c r="E2803" s="100"/>
      <c r="F2803" s="100"/>
      <c r="H2803" s="102"/>
      <c r="I2803" s="103"/>
      <c r="J2803" s="102"/>
      <c r="L2803" s="100"/>
      <c r="M2803" s="100"/>
      <c r="N2803" s="100"/>
    </row>
    <row r="2804" spans="2:14">
      <c r="B2804" s="98"/>
      <c r="C2804" s="98"/>
      <c r="D2804" s="100"/>
      <c r="E2804" s="100"/>
      <c r="F2804" s="100"/>
      <c r="H2804" s="102"/>
      <c r="I2804" s="103"/>
      <c r="J2804" s="102"/>
      <c r="L2804" s="100"/>
      <c r="M2804" s="100"/>
      <c r="N2804" s="100"/>
    </row>
    <row r="2805" spans="2:14">
      <c r="B2805" s="98"/>
      <c r="C2805" s="98"/>
      <c r="D2805" s="100"/>
      <c r="E2805" s="100"/>
      <c r="F2805" s="100"/>
      <c r="H2805" s="102"/>
      <c r="I2805" s="103"/>
      <c r="J2805" s="102"/>
      <c r="L2805" s="100"/>
      <c r="M2805" s="100"/>
      <c r="N2805" s="100"/>
    </row>
    <row r="2806" spans="2:14">
      <c r="B2806" s="98"/>
      <c r="C2806" s="98"/>
      <c r="D2806" s="100"/>
      <c r="E2806" s="100"/>
      <c r="F2806" s="100"/>
      <c r="H2806" s="102"/>
      <c r="I2806" s="103"/>
      <c r="J2806" s="102"/>
      <c r="L2806" s="100"/>
      <c r="M2806" s="100"/>
      <c r="N2806" s="100"/>
    </row>
    <row r="2807" spans="2:14">
      <c r="B2807" s="98"/>
      <c r="C2807" s="98"/>
      <c r="D2807" s="100"/>
      <c r="E2807" s="100"/>
      <c r="F2807" s="100"/>
      <c r="H2807" s="102"/>
      <c r="I2807" s="103"/>
      <c r="J2807" s="102"/>
      <c r="L2807" s="100"/>
      <c r="M2807" s="100"/>
      <c r="N2807" s="100"/>
    </row>
    <row r="2808" spans="2:14">
      <c r="B2808" s="98"/>
      <c r="C2808" s="98"/>
      <c r="D2808" s="100"/>
      <c r="E2808" s="100"/>
      <c r="F2808" s="100"/>
      <c r="H2808" s="102"/>
      <c r="I2808" s="103"/>
      <c r="J2808" s="102"/>
      <c r="L2808" s="100"/>
      <c r="M2808" s="100"/>
      <c r="N2808" s="100"/>
    </row>
    <row r="2809" spans="2:14">
      <c r="B2809" s="98"/>
      <c r="C2809" s="98"/>
      <c r="D2809" s="100"/>
      <c r="E2809" s="100"/>
      <c r="F2809" s="100"/>
      <c r="H2809" s="102"/>
      <c r="I2809" s="103"/>
      <c r="J2809" s="102"/>
      <c r="L2809" s="100"/>
      <c r="M2809" s="100"/>
      <c r="N2809" s="100"/>
    </row>
    <row r="2810" spans="2:14">
      <c r="B2810" s="98"/>
      <c r="C2810" s="98"/>
      <c r="D2810" s="100"/>
      <c r="E2810" s="100"/>
      <c r="F2810" s="100"/>
      <c r="H2810" s="102"/>
      <c r="I2810" s="103"/>
      <c r="J2810" s="102"/>
      <c r="L2810" s="100"/>
      <c r="M2810" s="100"/>
      <c r="N2810" s="100"/>
    </row>
    <row r="2811" spans="2:14">
      <c r="B2811" s="98"/>
      <c r="C2811" s="98"/>
      <c r="D2811" s="100"/>
      <c r="E2811" s="100"/>
      <c r="F2811" s="100"/>
      <c r="H2811" s="102"/>
      <c r="I2811" s="103"/>
      <c r="J2811" s="102"/>
      <c r="L2811" s="100"/>
      <c r="M2811" s="100"/>
      <c r="N2811" s="100"/>
    </row>
    <row r="2812" spans="2:14">
      <c r="B2812" s="98"/>
      <c r="C2812" s="98"/>
      <c r="D2812" s="100"/>
      <c r="E2812" s="100"/>
      <c r="F2812" s="100"/>
      <c r="H2812" s="102"/>
      <c r="I2812" s="103"/>
      <c r="J2812" s="102"/>
      <c r="L2812" s="100"/>
      <c r="M2812" s="100"/>
      <c r="N2812" s="100"/>
    </row>
    <row r="2813" spans="2:14">
      <c r="B2813" s="98"/>
      <c r="C2813" s="98"/>
      <c r="D2813" s="100"/>
      <c r="E2813" s="100"/>
      <c r="F2813" s="100"/>
      <c r="H2813" s="102"/>
      <c r="I2813" s="103"/>
      <c r="J2813" s="102"/>
      <c r="L2813" s="100"/>
      <c r="M2813" s="100"/>
      <c r="N2813" s="100"/>
    </row>
    <row r="2814" spans="2:14">
      <c r="B2814" s="98"/>
      <c r="C2814" s="98"/>
      <c r="D2814" s="100"/>
      <c r="E2814" s="100"/>
      <c r="F2814" s="100"/>
      <c r="H2814" s="102"/>
      <c r="I2814" s="103"/>
      <c r="J2814" s="102"/>
      <c r="L2814" s="100"/>
      <c r="M2814" s="100"/>
      <c r="N2814" s="100"/>
    </row>
    <row r="2815" spans="2:14">
      <c r="B2815" s="98"/>
      <c r="C2815" s="98"/>
      <c r="D2815" s="100"/>
      <c r="E2815" s="100"/>
      <c r="F2815" s="100"/>
      <c r="H2815" s="102"/>
      <c r="I2815" s="103"/>
      <c r="J2815" s="102"/>
      <c r="L2815" s="100"/>
      <c r="M2815" s="100"/>
      <c r="N2815" s="100"/>
    </row>
    <row r="2816" spans="2:14">
      <c r="B2816" s="98"/>
      <c r="C2816" s="98"/>
      <c r="D2816" s="100"/>
      <c r="E2816" s="100"/>
      <c r="F2816" s="100"/>
      <c r="H2816" s="102"/>
      <c r="I2816" s="103"/>
      <c r="J2816" s="102"/>
      <c r="L2816" s="100"/>
      <c r="M2816" s="100"/>
      <c r="N2816" s="100"/>
    </row>
    <row r="2817" spans="2:14">
      <c r="B2817" s="98"/>
      <c r="C2817" s="98"/>
      <c r="D2817" s="100"/>
      <c r="E2817" s="100"/>
      <c r="F2817" s="100"/>
      <c r="H2817" s="102"/>
      <c r="I2817" s="103"/>
      <c r="J2817" s="102"/>
      <c r="L2817" s="100"/>
      <c r="M2817" s="100"/>
      <c r="N2817" s="100"/>
    </row>
    <row r="2818" spans="2:14">
      <c r="B2818" s="98"/>
      <c r="C2818" s="98"/>
      <c r="D2818" s="100"/>
      <c r="E2818" s="100"/>
      <c r="F2818" s="100"/>
      <c r="H2818" s="102"/>
      <c r="I2818" s="103"/>
      <c r="J2818" s="102"/>
      <c r="L2818" s="100"/>
      <c r="M2818" s="100"/>
      <c r="N2818" s="100"/>
    </row>
    <row r="2819" spans="2:14">
      <c r="B2819" s="98"/>
      <c r="C2819" s="98"/>
      <c r="D2819" s="100"/>
      <c r="E2819" s="100"/>
      <c r="F2819" s="100"/>
      <c r="H2819" s="102"/>
      <c r="I2819" s="103"/>
      <c r="J2819" s="102"/>
      <c r="L2819" s="100"/>
      <c r="M2819" s="100"/>
      <c r="N2819" s="100"/>
    </row>
    <row r="2820" spans="2:14">
      <c r="B2820" s="98"/>
      <c r="C2820" s="98"/>
      <c r="D2820" s="100"/>
      <c r="E2820" s="100"/>
      <c r="F2820" s="100"/>
      <c r="H2820" s="102"/>
      <c r="I2820" s="103"/>
      <c r="J2820" s="102"/>
      <c r="L2820" s="100"/>
      <c r="M2820" s="100"/>
      <c r="N2820" s="100"/>
    </row>
    <row r="2821" spans="2:14">
      <c r="B2821" s="98"/>
      <c r="C2821" s="98"/>
      <c r="D2821" s="100"/>
      <c r="E2821" s="100"/>
      <c r="F2821" s="100"/>
      <c r="H2821" s="102"/>
      <c r="I2821" s="103"/>
      <c r="J2821" s="102"/>
      <c r="L2821" s="100"/>
      <c r="M2821" s="100"/>
      <c r="N2821" s="100"/>
    </row>
    <row r="2822" spans="2:14">
      <c r="B2822" s="98"/>
      <c r="C2822" s="98"/>
      <c r="D2822" s="100"/>
      <c r="E2822" s="100"/>
      <c r="F2822" s="100"/>
      <c r="H2822" s="102"/>
      <c r="I2822" s="103"/>
      <c r="J2822" s="102"/>
      <c r="L2822" s="100"/>
      <c r="M2822" s="100"/>
      <c r="N2822" s="100"/>
    </row>
    <row r="2823" spans="2:14">
      <c r="B2823" s="98"/>
      <c r="C2823" s="98"/>
      <c r="D2823" s="100"/>
      <c r="E2823" s="100"/>
      <c r="F2823" s="100"/>
      <c r="H2823" s="102"/>
      <c r="I2823" s="103"/>
      <c r="J2823" s="102"/>
      <c r="L2823" s="100"/>
      <c r="M2823" s="100"/>
      <c r="N2823" s="100"/>
    </row>
    <row r="2824" spans="2:14">
      <c r="B2824" s="98"/>
      <c r="C2824" s="98"/>
      <c r="D2824" s="100"/>
      <c r="E2824" s="100"/>
      <c r="F2824" s="100"/>
      <c r="H2824" s="102"/>
      <c r="I2824" s="103"/>
      <c r="J2824" s="102"/>
      <c r="L2824" s="100"/>
      <c r="M2824" s="100"/>
      <c r="N2824" s="100"/>
    </row>
    <row r="2825" spans="2:14">
      <c r="B2825" s="98"/>
      <c r="C2825" s="98"/>
      <c r="D2825" s="100"/>
      <c r="E2825" s="100"/>
      <c r="F2825" s="100"/>
      <c r="H2825" s="102"/>
      <c r="I2825" s="103"/>
      <c r="J2825" s="102"/>
      <c r="L2825" s="100"/>
      <c r="M2825" s="100"/>
      <c r="N2825" s="100"/>
    </row>
    <row r="2826" spans="2:14">
      <c r="B2826" s="98"/>
      <c r="C2826" s="98"/>
      <c r="D2826" s="100"/>
      <c r="E2826" s="100"/>
      <c r="F2826" s="100"/>
      <c r="H2826" s="102"/>
      <c r="I2826" s="103"/>
      <c r="J2826" s="102"/>
      <c r="L2826" s="100"/>
      <c r="M2826" s="100"/>
      <c r="N2826" s="100"/>
    </row>
    <row r="2827" spans="2:14">
      <c r="B2827" s="98"/>
      <c r="C2827" s="98"/>
      <c r="D2827" s="100"/>
      <c r="E2827" s="100"/>
      <c r="F2827" s="100"/>
      <c r="H2827" s="102"/>
      <c r="I2827" s="103"/>
      <c r="J2827" s="102"/>
      <c r="L2827" s="100"/>
      <c r="M2827" s="100"/>
      <c r="N2827" s="100"/>
    </row>
    <row r="2828" spans="2:14">
      <c r="B2828" s="98"/>
      <c r="C2828" s="98"/>
      <c r="D2828" s="100"/>
      <c r="E2828" s="100"/>
      <c r="F2828" s="100"/>
      <c r="H2828" s="102"/>
      <c r="I2828" s="103"/>
      <c r="J2828" s="102"/>
      <c r="L2828" s="100"/>
      <c r="M2828" s="100"/>
      <c r="N2828" s="100"/>
    </row>
    <row r="2829" spans="2:14">
      <c r="B2829" s="98"/>
      <c r="C2829" s="98"/>
      <c r="D2829" s="100"/>
      <c r="E2829" s="100"/>
      <c r="F2829" s="100"/>
      <c r="H2829" s="102"/>
      <c r="I2829" s="103"/>
      <c r="J2829" s="102"/>
      <c r="L2829" s="100"/>
      <c r="M2829" s="100"/>
      <c r="N2829" s="100"/>
    </row>
    <row r="2830" spans="2:14">
      <c r="B2830" s="98"/>
      <c r="C2830" s="98"/>
      <c r="D2830" s="100"/>
      <c r="E2830" s="100"/>
      <c r="F2830" s="100"/>
      <c r="H2830" s="102"/>
      <c r="I2830" s="103"/>
      <c r="J2830" s="102"/>
      <c r="L2830" s="100"/>
      <c r="M2830" s="100"/>
      <c r="N2830" s="100"/>
    </row>
    <row r="2831" spans="2:14">
      <c r="B2831" s="98"/>
      <c r="C2831" s="98"/>
      <c r="D2831" s="100"/>
      <c r="E2831" s="100"/>
      <c r="F2831" s="100"/>
      <c r="H2831" s="102"/>
      <c r="I2831" s="103"/>
      <c r="J2831" s="102"/>
      <c r="L2831" s="100"/>
      <c r="M2831" s="100"/>
      <c r="N2831" s="100"/>
    </row>
    <row r="2832" spans="2:14">
      <c r="B2832" s="98"/>
      <c r="C2832" s="98"/>
      <c r="D2832" s="100"/>
      <c r="E2832" s="100"/>
      <c r="F2832" s="100"/>
      <c r="H2832" s="102"/>
      <c r="I2832" s="103"/>
      <c r="J2832" s="102"/>
      <c r="L2832" s="100"/>
      <c r="M2832" s="100"/>
      <c r="N2832" s="100"/>
    </row>
    <row r="2833" spans="2:14">
      <c r="B2833" s="98"/>
      <c r="C2833" s="98"/>
      <c r="D2833" s="100"/>
      <c r="E2833" s="100"/>
      <c r="F2833" s="100"/>
      <c r="H2833" s="102"/>
      <c r="I2833" s="103"/>
      <c r="J2833" s="102"/>
      <c r="L2833" s="100"/>
      <c r="M2833" s="100"/>
      <c r="N2833" s="100"/>
    </row>
    <row r="2834" spans="2:14">
      <c r="B2834" s="98"/>
      <c r="C2834" s="98"/>
      <c r="D2834" s="100"/>
      <c r="E2834" s="100"/>
      <c r="F2834" s="100"/>
      <c r="H2834" s="102"/>
      <c r="I2834" s="103"/>
      <c r="J2834" s="102"/>
      <c r="L2834" s="100"/>
      <c r="M2834" s="100"/>
      <c r="N2834" s="100"/>
    </row>
    <row r="2835" spans="2:14">
      <c r="B2835" s="98"/>
      <c r="C2835" s="98"/>
      <c r="D2835" s="100"/>
      <c r="E2835" s="100"/>
      <c r="F2835" s="100"/>
      <c r="H2835" s="102"/>
      <c r="I2835" s="103"/>
      <c r="J2835" s="102"/>
      <c r="L2835" s="100"/>
      <c r="M2835" s="100"/>
      <c r="N2835" s="100"/>
    </row>
    <row r="2836" spans="2:14">
      <c r="B2836" s="98"/>
      <c r="C2836" s="98"/>
      <c r="D2836" s="100"/>
      <c r="E2836" s="100"/>
      <c r="F2836" s="100"/>
      <c r="H2836" s="102"/>
      <c r="I2836" s="103"/>
      <c r="J2836" s="102"/>
      <c r="L2836" s="100"/>
      <c r="M2836" s="100"/>
      <c r="N2836" s="100"/>
    </row>
    <row r="2837" spans="2:14">
      <c r="B2837" s="98"/>
      <c r="C2837" s="98"/>
      <c r="D2837" s="100"/>
      <c r="E2837" s="100"/>
      <c r="F2837" s="100"/>
      <c r="H2837" s="102"/>
      <c r="I2837" s="103"/>
      <c r="J2837" s="102"/>
      <c r="L2837" s="100"/>
      <c r="M2837" s="100"/>
      <c r="N2837" s="100"/>
    </row>
    <row r="2838" spans="2:14">
      <c r="B2838" s="98"/>
      <c r="C2838" s="98"/>
      <c r="D2838" s="100"/>
      <c r="E2838" s="100"/>
      <c r="F2838" s="100"/>
      <c r="H2838" s="102"/>
      <c r="I2838" s="103"/>
      <c r="J2838" s="102"/>
      <c r="L2838" s="100"/>
      <c r="M2838" s="100"/>
      <c r="N2838" s="100"/>
    </row>
    <row r="2839" spans="2:14">
      <c r="B2839" s="98"/>
      <c r="C2839" s="98"/>
      <c r="D2839" s="100"/>
      <c r="E2839" s="100"/>
      <c r="F2839" s="100"/>
      <c r="H2839" s="102"/>
      <c r="I2839" s="103"/>
      <c r="J2839" s="102"/>
      <c r="L2839" s="100"/>
      <c r="M2839" s="100"/>
      <c r="N2839" s="100"/>
    </row>
    <row r="2840" spans="2:14">
      <c r="B2840" s="98"/>
      <c r="C2840" s="98"/>
      <c r="D2840" s="100"/>
      <c r="E2840" s="100"/>
      <c r="F2840" s="100"/>
      <c r="H2840" s="102"/>
      <c r="I2840" s="103"/>
      <c r="J2840" s="102"/>
      <c r="L2840" s="100"/>
      <c r="M2840" s="100"/>
      <c r="N2840" s="100"/>
    </row>
    <row r="2841" spans="2:14">
      <c r="B2841" s="98"/>
      <c r="C2841" s="98"/>
      <c r="D2841" s="100"/>
      <c r="E2841" s="100"/>
      <c r="F2841" s="100"/>
      <c r="H2841" s="102"/>
      <c r="I2841" s="103"/>
      <c r="J2841" s="102"/>
      <c r="L2841" s="100"/>
      <c r="M2841" s="100"/>
      <c r="N2841" s="100"/>
    </row>
    <row r="2842" spans="2:14">
      <c r="B2842" s="98"/>
      <c r="C2842" s="98"/>
      <c r="D2842" s="100"/>
      <c r="E2842" s="100"/>
      <c r="F2842" s="100"/>
      <c r="H2842" s="102"/>
      <c r="I2842" s="103"/>
      <c r="J2842" s="102"/>
      <c r="L2842" s="100"/>
      <c r="M2842" s="100"/>
      <c r="N2842" s="100"/>
    </row>
    <row r="2843" spans="2:14">
      <c r="B2843" s="98"/>
      <c r="C2843" s="98"/>
      <c r="D2843" s="100"/>
      <c r="E2843" s="100"/>
      <c r="F2843" s="100"/>
      <c r="H2843" s="102"/>
      <c r="I2843" s="103"/>
      <c r="J2843" s="102"/>
      <c r="L2843" s="100"/>
      <c r="M2843" s="100"/>
      <c r="N2843" s="100"/>
    </row>
    <row r="2844" spans="2:14">
      <c r="B2844" s="98"/>
      <c r="C2844" s="98"/>
      <c r="D2844" s="100"/>
      <c r="E2844" s="100"/>
      <c r="F2844" s="100"/>
      <c r="H2844" s="102"/>
      <c r="I2844" s="103"/>
      <c r="J2844" s="102"/>
      <c r="L2844" s="100"/>
      <c r="M2844" s="100"/>
      <c r="N2844" s="100"/>
    </row>
    <row r="2845" spans="2:14">
      <c r="B2845" s="98"/>
      <c r="C2845" s="98"/>
      <c r="D2845" s="100"/>
      <c r="E2845" s="100"/>
      <c r="F2845" s="100"/>
      <c r="H2845" s="102"/>
      <c r="I2845" s="103"/>
      <c r="J2845" s="102"/>
      <c r="L2845" s="100"/>
      <c r="M2845" s="100"/>
      <c r="N2845" s="100"/>
    </row>
    <row r="2846" spans="2:14">
      <c r="B2846" s="98"/>
      <c r="C2846" s="98"/>
      <c r="D2846" s="100"/>
      <c r="E2846" s="100"/>
      <c r="F2846" s="100"/>
      <c r="H2846" s="102"/>
      <c r="I2846" s="103"/>
      <c r="J2846" s="102"/>
      <c r="L2846" s="100"/>
      <c r="M2846" s="100"/>
      <c r="N2846" s="100"/>
    </row>
    <row r="2847" spans="2:14">
      <c r="B2847" s="98"/>
      <c r="C2847" s="98"/>
      <c r="D2847" s="100"/>
      <c r="E2847" s="100"/>
      <c r="F2847" s="100"/>
      <c r="H2847" s="102"/>
      <c r="I2847" s="103"/>
      <c r="J2847" s="102"/>
      <c r="L2847" s="100"/>
      <c r="M2847" s="100"/>
      <c r="N2847" s="100"/>
    </row>
    <row r="2848" spans="2:14">
      <c r="B2848" s="98"/>
      <c r="C2848" s="98"/>
      <c r="D2848" s="100"/>
      <c r="E2848" s="100"/>
      <c r="F2848" s="100"/>
      <c r="H2848" s="102"/>
      <c r="I2848" s="103"/>
      <c r="J2848" s="102"/>
      <c r="L2848" s="100"/>
      <c r="M2848" s="100"/>
      <c r="N2848" s="100"/>
    </row>
    <row r="2849" spans="2:14">
      <c r="B2849" s="98"/>
      <c r="C2849" s="98"/>
      <c r="D2849" s="100"/>
      <c r="E2849" s="100"/>
      <c r="F2849" s="100"/>
      <c r="H2849" s="102"/>
      <c r="I2849" s="103"/>
      <c r="J2849" s="102"/>
      <c r="L2849" s="100"/>
      <c r="M2849" s="100"/>
      <c r="N2849" s="100"/>
    </row>
    <row r="2850" spans="2:14">
      <c r="B2850" s="98"/>
      <c r="C2850" s="98"/>
      <c r="D2850" s="100"/>
      <c r="E2850" s="100"/>
      <c r="F2850" s="100"/>
      <c r="H2850" s="102"/>
      <c r="I2850" s="103"/>
      <c r="J2850" s="102"/>
      <c r="L2850" s="100"/>
      <c r="M2850" s="100"/>
      <c r="N2850" s="100"/>
    </row>
    <row r="2851" spans="2:14">
      <c r="B2851" s="98"/>
      <c r="C2851" s="98"/>
      <c r="D2851" s="100"/>
      <c r="E2851" s="100"/>
      <c r="F2851" s="100"/>
      <c r="H2851" s="102"/>
      <c r="I2851" s="103"/>
      <c r="J2851" s="102"/>
      <c r="L2851" s="100"/>
      <c r="M2851" s="100"/>
      <c r="N2851" s="100"/>
    </row>
    <row r="2852" spans="2:14">
      <c r="B2852" s="98"/>
      <c r="C2852" s="98"/>
      <c r="D2852" s="100"/>
      <c r="E2852" s="100"/>
      <c r="F2852" s="100"/>
      <c r="H2852" s="102"/>
      <c r="I2852" s="103"/>
      <c r="J2852" s="102"/>
      <c r="L2852" s="100"/>
      <c r="M2852" s="100"/>
      <c r="N2852" s="100"/>
    </row>
    <row r="2853" spans="2:14">
      <c r="B2853" s="98"/>
      <c r="C2853" s="98"/>
      <c r="D2853" s="100"/>
      <c r="E2853" s="100"/>
      <c r="F2853" s="100"/>
      <c r="H2853" s="102"/>
      <c r="I2853" s="103"/>
      <c r="J2853" s="102"/>
      <c r="L2853" s="100"/>
      <c r="M2853" s="100"/>
      <c r="N2853" s="100"/>
    </row>
    <row r="2854" spans="2:14">
      <c r="B2854" s="98"/>
      <c r="C2854" s="98"/>
      <c r="D2854" s="100"/>
      <c r="E2854" s="100"/>
      <c r="F2854" s="100"/>
      <c r="H2854" s="102"/>
      <c r="I2854" s="103"/>
      <c r="J2854" s="102"/>
      <c r="L2854" s="100"/>
      <c r="M2854" s="100"/>
      <c r="N2854" s="100"/>
    </row>
    <row r="2855" spans="2:14">
      <c r="B2855" s="98"/>
      <c r="C2855" s="98"/>
      <c r="D2855" s="100"/>
      <c r="E2855" s="100"/>
      <c r="F2855" s="100"/>
      <c r="H2855" s="102"/>
      <c r="I2855" s="103"/>
      <c r="J2855" s="102"/>
      <c r="L2855" s="100"/>
      <c r="M2855" s="100"/>
      <c r="N2855" s="100"/>
    </row>
    <row r="2856" spans="2:14">
      <c r="B2856" s="98"/>
      <c r="C2856" s="98"/>
      <c r="D2856" s="100"/>
      <c r="E2856" s="100"/>
      <c r="F2856" s="100"/>
      <c r="H2856" s="102"/>
      <c r="I2856" s="103"/>
      <c r="J2856" s="102"/>
      <c r="L2856" s="100"/>
      <c r="M2856" s="100"/>
      <c r="N2856" s="100"/>
    </row>
    <row r="2857" spans="2:14">
      <c r="B2857" s="98"/>
      <c r="C2857" s="98"/>
      <c r="D2857" s="100"/>
      <c r="E2857" s="100"/>
      <c r="F2857" s="100"/>
      <c r="H2857" s="102"/>
      <c r="I2857" s="103"/>
      <c r="J2857" s="102"/>
      <c r="L2857" s="100"/>
      <c r="M2857" s="100"/>
      <c r="N2857" s="100"/>
    </row>
    <row r="2858" spans="2:14">
      <c r="B2858" s="98"/>
      <c r="C2858" s="98"/>
      <c r="D2858" s="100"/>
      <c r="E2858" s="100"/>
      <c r="F2858" s="100"/>
      <c r="H2858" s="102"/>
      <c r="I2858" s="103"/>
      <c r="J2858" s="102"/>
      <c r="L2858" s="100"/>
      <c r="M2858" s="100"/>
      <c r="N2858" s="100"/>
    </row>
    <row r="2859" spans="2:14">
      <c r="B2859" s="98"/>
      <c r="C2859" s="98"/>
      <c r="D2859" s="100"/>
      <c r="E2859" s="100"/>
      <c r="F2859" s="100"/>
      <c r="H2859" s="102"/>
      <c r="I2859" s="103"/>
      <c r="J2859" s="102"/>
      <c r="L2859" s="100"/>
      <c r="M2859" s="100"/>
      <c r="N2859" s="100"/>
    </row>
    <row r="2860" spans="2:14">
      <c r="B2860" s="98"/>
      <c r="C2860" s="98"/>
      <c r="D2860" s="100"/>
      <c r="E2860" s="100"/>
      <c r="F2860" s="100"/>
      <c r="H2860" s="102"/>
      <c r="I2860" s="103"/>
      <c r="J2860" s="102"/>
      <c r="L2860" s="100"/>
      <c r="M2860" s="100"/>
      <c r="N2860" s="100"/>
    </row>
    <row r="2861" spans="2:14">
      <c r="B2861" s="98"/>
      <c r="C2861" s="98"/>
      <c r="D2861" s="100"/>
      <c r="E2861" s="100"/>
      <c r="F2861" s="100"/>
      <c r="H2861" s="102"/>
      <c r="I2861" s="103"/>
      <c r="J2861" s="102"/>
      <c r="L2861" s="100"/>
      <c r="M2861" s="100"/>
      <c r="N2861" s="100"/>
    </row>
    <row r="2862" spans="2:14">
      <c r="B2862" s="98"/>
      <c r="C2862" s="98"/>
      <c r="D2862" s="100"/>
      <c r="E2862" s="100"/>
      <c r="F2862" s="100"/>
      <c r="H2862" s="102"/>
      <c r="I2862" s="103"/>
      <c r="J2862" s="102"/>
      <c r="L2862" s="100"/>
      <c r="M2862" s="100"/>
      <c r="N2862" s="100"/>
    </row>
    <row r="2863" spans="2:14">
      <c r="B2863" s="98"/>
      <c r="C2863" s="98"/>
      <c r="D2863" s="100"/>
      <c r="E2863" s="100"/>
      <c r="F2863" s="100"/>
      <c r="H2863" s="102"/>
      <c r="I2863" s="103"/>
      <c r="J2863" s="102"/>
      <c r="L2863" s="100"/>
      <c r="M2863" s="100"/>
      <c r="N2863" s="100"/>
    </row>
    <row r="2864" spans="2:14">
      <c r="B2864" s="98"/>
      <c r="C2864" s="98"/>
      <c r="D2864" s="100"/>
      <c r="E2864" s="100"/>
      <c r="F2864" s="100"/>
      <c r="H2864" s="102"/>
      <c r="I2864" s="103"/>
      <c r="J2864" s="102"/>
      <c r="L2864" s="100"/>
      <c r="M2864" s="100"/>
      <c r="N2864" s="100"/>
    </row>
    <row r="2865" spans="2:14">
      <c r="B2865" s="98"/>
      <c r="C2865" s="98"/>
      <c r="D2865" s="100"/>
      <c r="E2865" s="100"/>
      <c r="F2865" s="100"/>
      <c r="H2865" s="102"/>
      <c r="I2865" s="103"/>
      <c r="J2865" s="102"/>
      <c r="L2865" s="100"/>
      <c r="M2865" s="100"/>
      <c r="N2865" s="100"/>
    </row>
    <row r="2866" spans="2:14">
      <c r="B2866" s="98"/>
      <c r="C2866" s="98"/>
      <c r="D2866" s="100"/>
      <c r="E2866" s="100"/>
      <c r="F2866" s="100"/>
      <c r="H2866" s="102"/>
      <c r="I2866" s="103"/>
      <c r="J2866" s="102"/>
      <c r="L2866" s="100"/>
      <c r="M2866" s="100"/>
      <c r="N2866" s="100"/>
    </row>
    <row r="2867" spans="2:14">
      <c r="B2867" s="98"/>
      <c r="C2867" s="98"/>
      <c r="D2867" s="100"/>
      <c r="E2867" s="100"/>
      <c r="F2867" s="100"/>
      <c r="H2867" s="102"/>
      <c r="I2867" s="103"/>
      <c r="J2867" s="102"/>
      <c r="L2867" s="100"/>
      <c r="M2867" s="100"/>
      <c r="N2867" s="100"/>
    </row>
    <row r="2868" spans="2:14">
      <c r="B2868" s="98"/>
      <c r="C2868" s="98"/>
      <c r="D2868" s="100"/>
      <c r="E2868" s="100"/>
      <c r="F2868" s="100"/>
      <c r="H2868" s="102"/>
      <c r="I2868" s="103"/>
      <c r="J2868" s="102"/>
      <c r="L2868" s="100"/>
      <c r="M2868" s="100"/>
      <c r="N2868" s="100"/>
    </row>
    <row r="2869" spans="2:14">
      <c r="B2869" s="98"/>
      <c r="C2869" s="98"/>
      <c r="D2869" s="100"/>
      <c r="E2869" s="100"/>
      <c r="F2869" s="100"/>
      <c r="H2869" s="102"/>
      <c r="I2869" s="103"/>
      <c r="J2869" s="102"/>
      <c r="L2869" s="100"/>
      <c r="M2869" s="100"/>
      <c r="N2869" s="100"/>
    </row>
    <row r="2870" spans="2:14">
      <c r="B2870" s="98"/>
      <c r="C2870" s="98"/>
      <c r="D2870" s="100"/>
      <c r="E2870" s="100"/>
      <c r="F2870" s="100"/>
      <c r="H2870" s="102"/>
      <c r="I2870" s="103"/>
      <c r="J2870" s="102"/>
      <c r="L2870" s="100"/>
      <c r="M2870" s="100"/>
      <c r="N2870" s="100"/>
    </row>
    <row r="2871" spans="2:14">
      <c r="B2871" s="98"/>
      <c r="C2871" s="98"/>
      <c r="D2871" s="100"/>
      <c r="E2871" s="100"/>
      <c r="F2871" s="100"/>
      <c r="H2871" s="102"/>
      <c r="I2871" s="103"/>
      <c r="J2871" s="102"/>
      <c r="L2871" s="100"/>
      <c r="M2871" s="100"/>
      <c r="N2871" s="100"/>
    </row>
    <row r="2872" spans="2:14">
      <c r="B2872" s="98"/>
      <c r="C2872" s="98"/>
      <c r="D2872" s="100"/>
      <c r="E2872" s="100"/>
      <c r="F2872" s="100"/>
      <c r="H2872" s="102"/>
      <c r="I2872" s="103"/>
      <c r="J2872" s="102"/>
      <c r="L2872" s="100"/>
      <c r="M2872" s="100"/>
      <c r="N2872" s="100"/>
    </row>
    <row r="2873" spans="2:14">
      <c r="B2873" s="98"/>
      <c r="C2873" s="98"/>
      <c r="D2873" s="100"/>
      <c r="E2873" s="100"/>
      <c r="F2873" s="100"/>
      <c r="H2873" s="102"/>
      <c r="I2873" s="103"/>
      <c r="J2873" s="102"/>
      <c r="L2873" s="100"/>
      <c r="M2873" s="100"/>
      <c r="N2873" s="100"/>
    </row>
    <row r="2874" spans="2:14">
      <c r="B2874" s="98"/>
      <c r="C2874" s="98"/>
      <c r="D2874" s="100"/>
      <c r="E2874" s="100"/>
      <c r="F2874" s="100"/>
      <c r="H2874" s="102"/>
      <c r="I2874" s="103"/>
      <c r="J2874" s="102"/>
      <c r="L2874" s="100"/>
      <c r="M2874" s="100"/>
      <c r="N2874" s="100"/>
    </row>
    <row r="2875" spans="2:14">
      <c r="B2875" s="98"/>
      <c r="C2875" s="98"/>
      <c r="D2875" s="100"/>
      <c r="E2875" s="100"/>
      <c r="F2875" s="100"/>
      <c r="H2875" s="102"/>
      <c r="I2875" s="103"/>
      <c r="J2875" s="102"/>
      <c r="L2875" s="100"/>
      <c r="M2875" s="100"/>
      <c r="N2875" s="100"/>
    </row>
    <row r="2876" spans="2:14">
      <c r="B2876" s="98"/>
      <c r="C2876" s="98"/>
      <c r="D2876" s="100"/>
      <c r="E2876" s="100"/>
      <c r="F2876" s="100"/>
      <c r="H2876" s="102"/>
      <c r="I2876" s="103"/>
      <c r="J2876" s="102"/>
      <c r="L2876" s="100"/>
      <c r="M2876" s="100"/>
      <c r="N2876" s="100"/>
    </row>
    <row r="2877" spans="2:14">
      <c r="B2877" s="98"/>
      <c r="C2877" s="98"/>
      <c r="D2877" s="100"/>
      <c r="E2877" s="100"/>
      <c r="F2877" s="100"/>
      <c r="H2877" s="102"/>
      <c r="I2877" s="103"/>
      <c r="J2877" s="102"/>
      <c r="L2877" s="100"/>
      <c r="M2877" s="100"/>
      <c r="N2877" s="100"/>
    </row>
    <row r="2878" spans="2:14">
      <c r="B2878" s="98"/>
      <c r="C2878" s="98"/>
      <c r="D2878" s="100"/>
      <c r="E2878" s="100"/>
      <c r="F2878" s="100"/>
      <c r="H2878" s="102"/>
      <c r="I2878" s="103"/>
      <c r="J2878" s="102"/>
      <c r="L2878" s="100"/>
      <c r="M2878" s="100"/>
      <c r="N2878" s="100"/>
    </row>
    <row r="2879" spans="2:14">
      <c r="B2879" s="98"/>
      <c r="C2879" s="98"/>
      <c r="D2879" s="100"/>
      <c r="E2879" s="100"/>
      <c r="F2879" s="100"/>
      <c r="H2879" s="102"/>
      <c r="I2879" s="103"/>
      <c r="J2879" s="102"/>
      <c r="L2879" s="100"/>
      <c r="M2879" s="100"/>
      <c r="N2879" s="100"/>
    </row>
    <row r="2880" spans="2:14">
      <c r="B2880" s="98"/>
      <c r="C2880" s="98"/>
      <c r="D2880" s="100"/>
      <c r="E2880" s="100"/>
      <c r="F2880" s="100"/>
      <c r="H2880" s="102"/>
      <c r="I2880" s="103"/>
      <c r="J2880" s="102"/>
      <c r="L2880" s="100"/>
      <c r="M2880" s="100"/>
      <c r="N2880" s="100"/>
    </row>
    <row r="2881" spans="2:14">
      <c r="B2881" s="98"/>
      <c r="C2881" s="98"/>
      <c r="D2881" s="100"/>
      <c r="E2881" s="100"/>
      <c r="F2881" s="100"/>
      <c r="H2881" s="102"/>
      <c r="I2881" s="103"/>
      <c r="J2881" s="102"/>
      <c r="L2881" s="100"/>
      <c r="M2881" s="100"/>
      <c r="N2881" s="100"/>
    </row>
    <row r="2882" spans="2:14">
      <c r="B2882" s="98"/>
      <c r="C2882" s="98"/>
      <c r="D2882" s="100"/>
      <c r="E2882" s="100"/>
      <c r="F2882" s="100"/>
      <c r="H2882" s="102"/>
      <c r="I2882" s="103"/>
      <c r="J2882" s="102"/>
      <c r="L2882" s="100"/>
      <c r="M2882" s="100"/>
      <c r="N2882" s="100"/>
    </row>
    <row r="2883" spans="2:14">
      <c r="B2883" s="98"/>
      <c r="C2883" s="98"/>
      <c r="D2883" s="100"/>
      <c r="E2883" s="100"/>
      <c r="F2883" s="100"/>
      <c r="H2883" s="102"/>
      <c r="I2883" s="103"/>
      <c r="J2883" s="102"/>
      <c r="L2883" s="100"/>
      <c r="M2883" s="100"/>
      <c r="N2883" s="100"/>
    </row>
    <row r="2884" spans="2:14">
      <c r="B2884" s="98"/>
      <c r="C2884" s="98"/>
      <c r="D2884" s="100"/>
      <c r="E2884" s="100"/>
      <c r="F2884" s="100"/>
      <c r="H2884" s="102"/>
      <c r="I2884" s="103"/>
      <c r="J2884" s="102"/>
      <c r="L2884" s="100"/>
      <c r="M2884" s="100"/>
      <c r="N2884" s="100"/>
    </row>
    <row r="2885" spans="2:14">
      <c r="B2885" s="98"/>
      <c r="C2885" s="98"/>
      <c r="D2885" s="100"/>
      <c r="E2885" s="100"/>
      <c r="F2885" s="100"/>
      <c r="H2885" s="102"/>
      <c r="I2885" s="103"/>
      <c r="J2885" s="102"/>
      <c r="L2885" s="100"/>
      <c r="M2885" s="100"/>
      <c r="N2885" s="100"/>
    </row>
    <row r="2886" spans="2:14">
      <c r="B2886" s="98"/>
      <c r="C2886" s="98"/>
      <c r="D2886" s="100"/>
      <c r="E2886" s="100"/>
      <c r="F2886" s="100"/>
      <c r="H2886" s="102"/>
      <c r="I2886" s="103"/>
      <c r="J2886" s="102"/>
      <c r="L2886" s="100"/>
      <c r="M2886" s="100"/>
      <c r="N2886" s="100"/>
    </row>
    <row r="2887" spans="2:14">
      <c r="B2887" s="98"/>
      <c r="C2887" s="98"/>
      <c r="D2887" s="100"/>
      <c r="E2887" s="100"/>
      <c r="F2887" s="100"/>
      <c r="H2887" s="102"/>
      <c r="I2887" s="103"/>
      <c r="J2887" s="102"/>
      <c r="L2887" s="100"/>
      <c r="M2887" s="100"/>
      <c r="N2887" s="100"/>
    </row>
    <row r="2888" spans="2:14">
      <c r="B2888" s="98"/>
      <c r="C2888" s="98"/>
      <c r="D2888" s="100"/>
      <c r="E2888" s="100"/>
      <c r="F2888" s="100"/>
      <c r="H2888" s="102"/>
      <c r="I2888" s="103"/>
      <c r="J2888" s="102"/>
      <c r="L2888" s="100"/>
      <c r="M2888" s="100"/>
      <c r="N2888" s="100"/>
    </row>
    <row r="2889" spans="2:14">
      <c r="B2889" s="98"/>
      <c r="C2889" s="98"/>
      <c r="D2889" s="100"/>
      <c r="E2889" s="100"/>
      <c r="F2889" s="100"/>
      <c r="H2889" s="102"/>
      <c r="I2889" s="103"/>
      <c r="J2889" s="102"/>
      <c r="L2889" s="100"/>
      <c r="M2889" s="100"/>
      <c r="N2889" s="100"/>
    </row>
    <row r="2890" spans="2:14">
      <c r="B2890" s="98"/>
      <c r="C2890" s="98"/>
      <c r="D2890" s="100"/>
      <c r="E2890" s="100"/>
      <c r="F2890" s="100"/>
      <c r="H2890" s="102"/>
      <c r="I2890" s="103"/>
      <c r="J2890" s="102"/>
      <c r="L2890" s="100"/>
      <c r="M2890" s="100"/>
      <c r="N2890" s="100"/>
    </row>
    <row r="2891" spans="2:14">
      <c r="B2891" s="98"/>
      <c r="C2891" s="98"/>
      <c r="D2891" s="100"/>
      <c r="E2891" s="100"/>
      <c r="F2891" s="100"/>
      <c r="H2891" s="102"/>
      <c r="I2891" s="103"/>
      <c r="J2891" s="102"/>
      <c r="L2891" s="100"/>
      <c r="M2891" s="100"/>
      <c r="N2891" s="100"/>
    </row>
    <row r="2892" spans="2:14">
      <c r="B2892" s="98"/>
      <c r="C2892" s="98"/>
      <c r="D2892" s="100"/>
      <c r="E2892" s="100"/>
      <c r="F2892" s="100"/>
      <c r="H2892" s="102"/>
      <c r="I2892" s="103"/>
      <c r="J2892" s="102"/>
      <c r="L2892" s="100"/>
      <c r="M2892" s="100"/>
      <c r="N2892" s="100"/>
    </row>
    <row r="2893" spans="2:14">
      <c r="B2893" s="98"/>
      <c r="C2893" s="98"/>
      <c r="D2893" s="100"/>
      <c r="E2893" s="100"/>
      <c r="F2893" s="100"/>
      <c r="H2893" s="102"/>
      <c r="I2893" s="103"/>
      <c r="J2893" s="102"/>
      <c r="L2893" s="100"/>
      <c r="M2893" s="100"/>
      <c r="N2893" s="100"/>
    </row>
    <row r="2894" spans="2:14">
      <c r="B2894" s="98"/>
      <c r="C2894" s="98"/>
      <c r="D2894" s="100"/>
      <c r="E2894" s="100"/>
      <c r="F2894" s="100"/>
      <c r="H2894" s="102"/>
      <c r="I2894" s="103"/>
      <c r="J2894" s="102"/>
      <c r="L2894" s="100"/>
      <c r="M2894" s="100"/>
      <c r="N2894" s="100"/>
    </row>
    <row r="2895" spans="2:14">
      <c r="B2895" s="98"/>
      <c r="C2895" s="98"/>
      <c r="D2895" s="100"/>
      <c r="E2895" s="100"/>
      <c r="F2895" s="100"/>
      <c r="H2895" s="102"/>
      <c r="I2895" s="103"/>
      <c r="J2895" s="102"/>
      <c r="L2895" s="100"/>
      <c r="M2895" s="100"/>
      <c r="N2895" s="100"/>
    </row>
    <row r="2896" spans="2:14">
      <c r="B2896" s="98"/>
      <c r="C2896" s="98"/>
      <c r="D2896" s="100"/>
      <c r="E2896" s="100"/>
      <c r="F2896" s="100"/>
      <c r="H2896" s="102"/>
      <c r="I2896" s="103"/>
      <c r="J2896" s="102"/>
      <c r="L2896" s="100"/>
      <c r="M2896" s="100"/>
      <c r="N2896" s="100"/>
    </row>
    <row r="2897" spans="2:14">
      <c r="B2897" s="98"/>
      <c r="C2897" s="98"/>
      <c r="D2897" s="100"/>
      <c r="E2897" s="100"/>
      <c r="F2897" s="100"/>
      <c r="H2897" s="102"/>
      <c r="I2897" s="103"/>
      <c r="J2897" s="102"/>
      <c r="L2897" s="100"/>
      <c r="M2897" s="100"/>
      <c r="N2897" s="100"/>
    </row>
    <row r="2898" spans="2:14">
      <c r="B2898" s="98"/>
      <c r="C2898" s="98"/>
      <c r="D2898" s="100"/>
      <c r="E2898" s="100"/>
      <c r="F2898" s="100"/>
      <c r="H2898" s="102"/>
      <c r="I2898" s="103"/>
      <c r="J2898" s="102"/>
      <c r="L2898" s="100"/>
      <c r="M2898" s="100"/>
      <c r="N2898" s="100"/>
    </row>
    <row r="2899" spans="2:14">
      <c r="B2899" s="98"/>
      <c r="C2899" s="98"/>
      <c r="D2899" s="100"/>
      <c r="E2899" s="100"/>
      <c r="F2899" s="100"/>
      <c r="H2899" s="102"/>
      <c r="I2899" s="103"/>
      <c r="J2899" s="102"/>
      <c r="L2899" s="100"/>
      <c r="M2899" s="100"/>
      <c r="N2899" s="100"/>
    </row>
    <row r="2900" spans="2:14">
      <c r="B2900" s="98"/>
      <c r="C2900" s="98"/>
      <c r="D2900" s="100"/>
      <c r="E2900" s="100"/>
      <c r="F2900" s="100"/>
      <c r="H2900" s="102"/>
      <c r="I2900" s="103"/>
      <c r="J2900" s="102"/>
      <c r="L2900" s="100"/>
      <c r="M2900" s="100"/>
      <c r="N2900" s="100"/>
    </row>
    <row r="2901" spans="2:14">
      <c r="B2901" s="98"/>
      <c r="C2901" s="98"/>
      <c r="D2901" s="100"/>
      <c r="E2901" s="100"/>
      <c r="F2901" s="100"/>
      <c r="H2901" s="102"/>
      <c r="I2901" s="103"/>
      <c r="J2901" s="102"/>
      <c r="L2901" s="100"/>
      <c r="M2901" s="100"/>
      <c r="N2901" s="100"/>
    </row>
    <row r="2902" spans="2:14">
      <c r="B2902" s="98"/>
      <c r="C2902" s="98"/>
      <c r="D2902" s="100"/>
      <c r="E2902" s="100"/>
      <c r="F2902" s="100"/>
      <c r="H2902" s="102"/>
      <c r="I2902" s="103"/>
      <c r="J2902" s="102"/>
      <c r="L2902" s="100"/>
      <c r="M2902" s="100"/>
      <c r="N2902" s="100"/>
    </row>
    <row r="2903" spans="2:14">
      <c r="B2903" s="98"/>
      <c r="C2903" s="98"/>
      <c r="D2903" s="100"/>
      <c r="E2903" s="100"/>
      <c r="F2903" s="100"/>
      <c r="H2903" s="102"/>
      <c r="I2903" s="103"/>
      <c r="J2903" s="102"/>
      <c r="L2903" s="100"/>
      <c r="M2903" s="100"/>
      <c r="N2903" s="100"/>
    </row>
    <row r="2904" spans="2:14">
      <c r="B2904" s="98"/>
      <c r="C2904" s="98"/>
      <c r="D2904" s="100"/>
      <c r="E2904" s="100"/>
      <c r="F2904" s="100"/>
      <c r="H2904" s="102"/>
      <c r="I2904" s="103"/>
      <c r="J2904" s="102"/>
      <c r="L2904" s="100"/>
      <c r="M2904" s="100"/>
      <c r="N2904" s="100"/>
    </row>
    <row r="2905" spans="2:14">
      <c r="B2905" s="98"/>
      <c r="C2905" s="98"/>
      <c r="D2905" s="100"/>
      <c r="E2905" s="100"/>
      <c r="F2905" s="100"/>
      <c r="H2905" s="102"/>
      <c r="I2905" s="103"/>
      <c r="J2905" s="102"/>
      <c r="L2905" s="100"/>
      <c r="M2905" s="100"/>
      <c r="N2905" s="100"/>
    </row>
    <row r="2906" spans="2:14">
      <c r="B2906" s="98"/>
      <c r="C2906" s="98"/>
      <c r="D2906" s="100"/>
      <c r="E2906" s="100"/>
      <c r="F2906" s="100"/>
      <c r="H2906" s="102"/>
      <c r="I2906" s="103"/>
      <c r="J2906" s="102"/>
      <c r="L2906" s="100"/>
      <c r="M2906" s="100"/>
      <c r="N2906" s="100"/>
    </row>
    <row r="2907" spans="2:14">
      <c r="B2907" s="98"/>
      <c r="C2907" s="98"/>
      <c r="D2907" s="100"/>
      <c r="E2907" s="100"/>
      <c r="F2907" s="100"/>
      <c r="H2907" s="102"/>
      <c r="I2907" s="103"/>
      <c r="J2907" s="102"/>
      <c r="L2907" s="100"/>
      <c r="M2907" s="100"/>
      <c r="N2907" s="100"/>
    </row>
    <row r="2908" spans="2:14">
      <c r="B2908" s="98"/>
      <c r="C2908" s="98"/>
      <c r="D2908" s="100"/>
      <c r="E2908" s="100"/>
      <c r="F2908" s="100"/>
      <c r="H2908" s="102"/>
      <c r="I2908" s="103"/>
      <c r="J2908" s="102"/>
      <c r="L2908" s="100"/>
      <c r="M2908" s="100"/>
      <c r="N2908" s="100"/>
    </row>
    <row r="2909" spans="2:14">
      <c r="B2909" s="98"/>
      <c r="C2909" s="98"/>
      <c r="D2909" s="100"/>
      <c r="E2909" s="100"/>
      <c r="F2909" s="100"/>
      <c r="H2909" s="102"/>
      <c r="I2909" s="103"/>
      <c r="J2909" s="102"/>
      <c r="L2909" s="100"/>
      <c r="M2909" s="100"/>
      <c r="N2909" s="100"/>
    </row>
    <row r="2910" spans="2:14">
      <c r="B2910" s="98"/>
      <c r="C2910" s="98"/>
      <c r="D2910" s="100"/>
      <c r="E2910" s="100"/>
      <c r="F2910" s="100"/>
      <c r="H2910" s="102"/>
      <c r="I2910" s="103"/>
      <c r="J2910" s="102"/>
      <c r="L2910" s="100"/>
      <c r="M2910" s="100"/>
      <c r="N2910" s="100"/>
    </row>
    <row r="2911" spans="2:14">
      <c r="B2911" s="98"/>
      <c r="C2911" s="98"/>
      <c r="D2911" s="100"/>
      <c r="E2911" s="100"/>
      <c r="F2911" s="100"/>
      <c r="H2911" s="102"/>
      <c r="I2911" s="103"/>
      <c r="J2911" s="102"/>
      <c r="L2911" s="100"/>
      <c r="M2911" s="100"/>
      <c r="N2911" s="100"/>
    </row>
    <row r="2912" spans="2:14">
      <c r="B2912" s="98"/>
      <c r="C2912" s="98"/>
      <c r="D2912" s="100"/>
      <c r="E2912" s="100"/>
      <c r="F2912" s="100"/>
      <c r="H2912" s="102"/>
      <c r="I2912" s="103"/>
      <c r="J2912" s="102"/>
      <c r="L2912" s="100"/>
      <c r="M2912" s="100"/>
      <c r="N2912" s="100"/>
    </row>
    <row r="2913" spans="2:14">
      <c r="B2913" s="98"/>
      <c r="C2913" s="98"/>
      <c r="D2913" s="100"/>
      <c r="E2913" s="100"/>
      <c r="F2913" s="100"/>
      <c r="H2913" s="102"/>
      <c r="I2913" s="103"/>
      <c r="J2913" s="102"/>
      <c r="L2913" s="100"/>
      <c r="M2913" s="100"/>
      <c r="N2913" s="100"/>
    </row>
    <row r="2914" spans="2:14">
      <c r="B2914" s="98"/>
      <c r="C2914" s="98"/>
      <c r="D2914" s="100"/>
      <c r="E2914" s="100"/>
      <c r="F2914" s="100"/>
      <c r="H2914" s="102"/>
      <c r="I2914" s="103"/>
      <c r="J2914" s="102"/>
      <c r="L2914" s="100"/>
      <c r="M2914" s="100"/>
      <c r="N2914" s="100"/>
    </row>
    <row r="2915" spans="2:14">
      <c r="B2915" s="98"/>
      <c r="C2915" s="98"/>
      <c r="D2915" s="100"/>
      <c r="E2915" s="100"/>
      <c r="F2915" s="100"/>
      <c r="H2915" s="102"/>
      <c r="I2915" s="103"/>
      <c r="J2915" s="102"/>
      <c r="L2915" s="100"/>
      <c r="M2915" s="100"/>
      <c r="N2915" s="100"/>
    </row>
    <row r="2916" spans="2:14">
      <c r="B2916" s="98"/>
      <c r="C2916" s="98"/>
      <c r="D2916" s="100"/>
      <c r="E2916" s="100"/>
      <c r="F2916" s="100"/>
      <c r="H2916" s="102"/>
      <c r="I2916" s="103"/>
      <c r="J2916" s="102"/>
      <c r="L2916" s="100"/>
      <c r="M2916" s="100"/>
      <c r="N2916" s="100"/>
    </row>
    <row r="2917" spans="2:14">
      <c r="B2917" s="98"/>
      <c r="C2917" s="98"/>
      <c r="D2917" s="100"/>
      <c r="E2917" s="100"/>
      <c r="F2917" s="100"/>
      <c r="H2917" s="102"/>
      <c r="I2917" s="103"/>
      <c r="J2917" s="102"/>
      <c r="L2917" s="100"/>
      <c r="M2917" s="100"/>
      <c r="N2917" s="100"/>
    </row>
    <row r="2918" spans="2:14">
      <c r="B2918" s="98"/>
      <c r="C2918" s="98"/>
      <c r="D2918" s="100"/>
      <c r="E2918" s="100"/>
      <c r="F2918" s="100"/>
      <c r="H2918" s="102"/>
      <c r="I2918" s="103"/>
      <c r="J2918" s="102"/>
      <c r="L2918" s="100"/>
      <c r="M2918" s="100"/>
      <c r="N2918" s="100"/>
    </row>
    <row r="2919" spans="2:14">
      <c r="B2919" s="98"/>
      <c r="C2919" s="98"/>
      <c r="D2919" s="100"/>
      <c r="E2919" s="100"/>
      <c r="F2919" s="100"/>
      <c r="H2919" s="102"/>
      <c r="I2919" s="103"/>
      <c r="J2919" s="102"/>
      <c r="L2919" s="100"/>
      <c r="M2919" s="100"/>
      <c r="N2919" s="100"/>
    </row>
    <row r="2920" spans="2:14">
      <c r="B2920" s="98"/>
      <c r="C2920" s="98"/>
      <c r="D2920" s="100"/>
      <c r="E2920" s="100"/>
      <c r="F2920" s="100"/>
      <c r="H2920" s="102"/>
      <c r="I2920" s="103"/>
      <c r="J2920" s="102"/>
      <c r="L2920" s="100"/>
      <c r="M2920" s="100"/>
      <c r="N2920" s="100"/>
    </row>
    <row r="2921" spans="2:14">
      <c r="B2921" s="98"/>
      <c r="C2921" s="98"/>
      <c r="D2921" s="100"/>
      <c r="E2921" s="100"/>
      <c r="F2921" s="100"/>
      <c r="H2921" s="102"/>
      <c r="I2921" s="103"/>
      <c r="J2921" s="102"/>
      <c r="L2921" s="100"/>
      <c r="M2921" s="100"/>
      <c r="N2921" s="100"/>
    </row>
    <row r="2922" spans="2:14">
      <c r="B2922" s="98"/>
      <c r="C2922" s="98"/>
      <c r="D2922" s="100"/>
      <c r="E2922" s="100"/>
      <c r="F2922" s="100"/>
      <c r="H2922" s="102"/>
      <c r="I2922" s="103"/>
      <c r="J2922" s="102"/>
      <c r="L2922" s="100"/>
      <c r="M2922" s="100"/>
      <c r="N2922" s="100"/>
    </row>
    <row r="2923" spans="2:14">
      <c r="B2923" s="98"/>
      <c r="C2923" s="98"/>
      <c r="D2923" s="100"/>
      <c r="E2923" s="100"/>
      <c r="F2923" s="100"/>
      <c r="H2923" s="102"/>
      <c r="I2923" s="103"/>
      <c r="J2923" s="102"/>
      <c r="L2923" s="100"/>
      <c r="M2923" s="100"/>
      <c r="N2923" s="100"/>
    </row>
    <row r="2924" spans="2:14">
      <c r="B2924" s="98"/>
      <c r="C2924" s="98"/>
      <c r="D2924" s="100"/>
      <c r="E2924" s="100"/>
      <c r="F2924" s="100"/>
      <c r="H2924" s="102"/>
      <c r="I2924" s="103"/>
      <c r="J2924" s="102"/>
      <c r="L2924" s="100"/>
      <c r="M2924" s="100"/>
      <c r="N2924" s="100"/>
    </row>
    <row r="2925" spans="2:14">
      <c r="B2925" s="98"/>
      <c r="C2925" s="98"/>
      <c r="D2925" s="100"/>
      <c r="E2925" s="100"/>
      <c r="F2925" s="100"/>
      <c r="H2925" s="102"/>
      <c r="I2925" s="103"/>
      <c r="J2925" s="102"/>
      <c r="L2925" s="100"/>
      <c r="M2925" s="100"/>
      <c r="N2925" s="100"/>
    </row>
    <row r="2926" spans="2:14">
      <c r="B2926" s="98"/>
      <c r="C2926" s="98"/>
      <c r="D2926" s="100"/>
      <c r="E2926" s="100"/>
      <c r="F2926" s="100"/>
      <c r="H2926" s="102"/>
      <c r="I2926" s="103"/>
      <c r="J2926" s="102"/>
      <c r="L2926" s="100"/>
      <c r="M2926" s="100"/>
      <c r="N2926" s="100"/>
    </row>
    <row r="2927" spans="2:14">
      <c r="B2927" s="98"/>
      <c r="C2927" s="98"/>
      <c r="D2927" s="100"/>
      <c r="E2927" s="100"/>
      <c r="F2927" s="100"/>
      <c r="H2927" s="102"/>
      <c r="I2927" s="103"/>
      <c r="J2927" s="102"/>
      <c r="L2927" s="100"/>
      <c r="M2927" s="100"/>
      <c r="N2927" s="100"/>
    </row>
    <row r="2928" spans="2:14">
      <c r="B2928" s="98"/>
      <c r="C2928" s="98"/>
      <c r="D2928" s="100"/>
      <c r="E2928" s="100"/>
      <c r="F2928" s="100"/>
      <c r="H2928" s="102"/>
      <c r="I2928" s="103"/>
      <c r="J2928" s="102"/>
      <c r="L2928" s="100"/>
      <c r="M2928" s="100"/>
      <c r="N2928" s="100"/>
    </row>
    <row r="2929" spans="2:14">
      <c r="B2929" s="98"/>
      <c r="C2929" s="98"/>
      <c r="D2929" s="100"/>
      <c r="E2929" s="100"/>
      <c r="F2929" s="100"/>
      <c r="H2929" s="102"/>
      <c r="I2929" s="103"/>
      <c r="J2929" s="102"/>
      <c r="L2929" s="100"/>
      <c r="M2929" s="100"/>
      <c r="N2929" s="100"/>
    </row>
    <row r="2930" spans="2:14">
      <c r="B2930" s="98"/>
      <c r="C2930" s="98"/>
      <c r="D2930" s="100"/>
      <c r="E2930" s="100"/>
      <c r="F2930" s="100"/>
      <c r="H2930" s="102"/>
      <c r="I2930" s="103"/>
      <c r="J2930" s="102"/>
      <c r="L2930" s="100"/>
      <c r="M2930" s="100"/>
      <c r="N2930" s="100"/>
    </row>
    <row r="2931" spans="2:14">
      <c r="B2931" s="98"/>
      <c r="C2931" s="98"/>
      <c r="D2931" s="100"/>
      <c r="E2931" s="100"/>
      <c r="F2931" s="100"/>
      <c r="H2931" s="102"/>
      <c r="I2931" s="103"/>
      <c r="J2931" s="102"/>
      <c r="L2931" s="100"/>
      <c r="M2931" s="100"/>
      <c r="N2931" s="100"/>
    </row>
    <row r="2932" spans="2:14">
      <c r="B2932" s="98"/>
      <c r="C2932" s="98"/>
      <c r="D2932" s="100"/>
      <c r="E2932" s="100"/>
      <c r="F2932" s="100"/>
      <c r="H2932" s="102"/>
      <c r="I2932" s="103"/>
      <c r="J2932" s="102"/>
      <c r="L2932" s="100"/>
      <c r="M2932" s="100"/>
      <c r="N2932" s="100"/>
    </row>
    <row r="2933" spans="2:14">
      <c r="B2933" s="98"/>
      <c r="C2933" s="98"/>
      <c r="D2933" s="100"/>
      <c r="E2933" s="100"/>
      <c r="F2933" s="100"/>
      <c r="H2933" s="102"/>
      <c r="I2933" s="103"/>
      <c r="J2933" s="102"/>
      <c r="L2933" s="100"/>
      <c r="M2933" s="100"/>
      <c r="N2933" s="100"/>
    </row>
    <row r="2934" spans="2:14">
      <c r="B2934" s="98"/>
      <c r="C2934" s="98"/>
      <c r="D2934" s="100"/>
      <c r="E2934" s="100"/>
      <c r="F2934" s="100"/>
      <c r="H2934" s="102"/>
      <c r="I2934" s="103"/>
      <c r="J2934" s="102"/>
      <c r="L2934" s="100"/>
      <c r="M2934" s="100"/>
      <c r="N2934" s="100"/>
    </row>
    <row r="2935" spans="2:14">
      <c r="B2935" s="98"/>
      <c r="C2935" s="98"/>
      <c r="D2935" s="100"/>
      <c r="E2935" s="100"/>
      <c r="F2935" s="100"/>
      <c r="H2935" s="102"/>
      <c r="I2935" s="103"/>
      <c r="J2935" s="102"/>
      <c r="L2935" s="100"/>
      <c r="M2935" s="100"/>
      <c r="N2935" s="100"/>
    </row>
    <row r="2936" spans="2:14">
      <c r="B2936" s="98"/>
      <c r="C2936" s="98"/>
      <c r="D2936" s="100"/>
      <c r="E2936" s="100"/>
      <c r="F2936" s="100"/>
      <c r="H2936" s="102"/>
      <c r="I2936" s="103"/>
      <c r="J2936" s="102"/>
      <c r="L2936" s="100"/>
      <c r="M2936" s="100"/>
      <c r="N2936" s="100"/>
    </row>
    <row r="2937" spans="2:14">
      <c r="B2937" s="98"/>
      <c r="C2937" s="98"/>
      <c r="D2937" s="100"/>
      <c r="E2937" s="100"/>
      <c r="F2937" s="100"/>
      <c r="H2937" s="102"/>
      <c r="I2937" s="103"/>
      <c r="J2937" s="102"/>
      <c r="L2937" s="100"/>
      <c r="M2937" s="100"/>
      <c r="N2937" s="100"/>
    </row>
    <row r="2938" spans="2:14">
      <c r="B2938" s="98"/>
      <c r="C2938" s="98"/>
      <c r="D2938" s="100"/>
      <c r="E2938" s="100"/>
      <c r="F2938" s="100"/>
      <c r="H2938" s="102"/>
      <c r="I2938" s="103"/>
      <c r="J2938" s="102"/>
      <c r="L2938" s="100"/>
      <c r="M2938" s="100"/>
      <c r="N2938" s="100"/>
    </row>
    <row r="2939" spans="2:14">
      <c r="B2939" s="98"/>
      <c r="C2939" s="98"/>
      <c r="D2939" s="100"/>
      <c r="E2939" s="100"/>
      <c r="F2939" s="100"/>
      <c r="H2939" s="102"/>
      <c r="I2939" s="103"/>
      <c r="J2939" s="102"/>
      <c r="L2939" s="100"/>
      <c r="M2939" s="100"/>
      <c r="N2939" s="100"/>
    </row>
    <row r="2940" spans="2:14">
      <c r="B2940" s="98"/>
      <c r="C2940" s="98"/>
      <c r="D2940" s="100"/>
      <c r="E2940" s="100"/>
      <c r="F2940" s="100"/>
      <c r="H2940" s="102"/>
      <c r="I2940" s="103"/>
      <c r="J2940" s="102"/>
      <c r="L2940" s="100"/>
      <c r="M2940" s="100"/>
      <c r="N2940" s="100"/>
    </row>
    <row r="2941" spans="2:14">
      <c r="B2941" s="98"/>
      <c r="C2941" s="98"/>
      <c r="D2941" s="100"/>
      <c r="E2941" s="100"/>
      <c r="F2941" s="100"/>
      <c r="H2941" s="102"/>
      <c r="I2941" s="103"/>
      <c r="J2941" s="102"/>
      <c r="L2941" s="100"/>
      <c r="M2941" s="100"/>
      <c r="N2941" s="100"/>
    </row>
    <row r="2942" spans="2:14">
      <c r="B2942" s="98"/>
      <c r="C2942" s="98"/>
      <c r="D2942" s="100"/>
      <c r="E2942" s="100"/>
      <c r="F2942" s="100"/>
      <c r="H2942" s="102"/>
      <c r="I2942" s="103"/>
      <c r="J2942" s="102"/>
      <c r="L2942" s="100"/>
      <c r="M2942" s="100"/>
      <c r="N2942" s="100"/>
    </row>
    <row r="2943" spans="2:14">
      <c r="B2943" s="98"/>
      <c r="C2943" s="98"/>
      <c r="D2943" s="100"/>
      <c r="E2943" s="100"/>
      <c r="F2943" s="100"/>
      <c r="H2943" s="102"/>
      <c r="I2943" s="103"/>
      <c r="J2943" s="102"/>
      <c r="L2943" s="100"/>
      <c r="M2943" s="100"/>
      <c r="N2943" s="100"/>
    </row>
    <row r="2944" spans="2:14">
      <c r="B2944" s="98"/>
      <c r="C2944" s="98"/>
      <c r="D2944" s="100"/>
      <c r="E2944" s="100"/>
      <c r="F2944" s="100"/>
      <c r="H2944" s="102"/>
      <c r="I2944" s="103"/>
      <c r="J2944" s="102"/>
      <c r="L2944" s="100"/>
      <c r="M2944" s="100"/>
      <c r="N2944" s="100"/>
    </row>
    <row r="2945" spans="2:14">
      <c r="B2945" s="98"/>
      <c r="C2945" s="98"/>
      <c r="D2945" s="100"/>
      <c r="E2945" s="100"/>
      <c r="F2945" s="100"/>
      <c r="H2945" s="102"/>
      <c r="I2945" s="103"/>
      <c r="J2945" s="102"/>
      <c r="L2945" s="100"/>
      <c r="M2945" s="100"/>
      <c r="N2945" s="100"/>
    </row>
    <row r="2946" spans="2:14">
      <c r="B2946" s="98"/>
      <c r="C2946" s="98"/>
      <c r="D2946" s="100"/>
      <c r="E2946" s="100"/>
      <c r="F2946" s="100"/>
      <c r="H2946" s="102"/>
      <c r="I2946" s="103"/>
      <c r="J2946" s="102"/>
      <c r="L2946" s="100"/>
      <c r="M2946" s="100"/>
      <c r="N2946" s="100"/>
    </row>
    <row r="2947" spans="2:14">
      <c r="B2947" s="98"/>
      <c r="C2947" s="98"/>
      <c r="D2947" s="100"/>
      <c r="E2947" s="100"/>
      <c r="F2947" s="100"/>
      <c r="H2947" s="102"/>
      <c r="I2947" s="103"/>
      <c r="J2947" s="102"/>
      <c r="L2947" s="100"/>
      <c r="M2947" s="100"/>
      <c r="N2947" s="100"/>
    </row>
    <row r="2948" spans="2:14">
      <c r="B2948" s="98"/>
      <c r="C2948" s="98"/>
      <c r="D2948" s="100"/>
      <c r="E2948" s="100"/>
      <c r="F2948" s="100"/>
      <c r="H2948" s="102"/>
      <c r="I2948" s="103"/>
      <c r="J2948" s="102"/>
      <c r="L2948" s="100"/>
      <c r="M2948" s="100"/>
      <c r="N2948" s="100"/>
    </row>
    <row r="2949" spans="2:14">
      <c r="B2949" s="98"/>
      <c r="C2949" s="98"/>
      <c r="D2949" s="100"/>
      <c r="E2949" s="100"/>
      <c r="F2949" s="100"/>
      <c r="H2949" s="102"/>
      <c r="I2949" s="103"/>
      <c r="J2949" s="102"/>
      <c r="L2949" s="100"/>
      <c r="M2949" s="100"/>
      <c r="N2949" s="100"/>
    </row>
    <row r="2950" spans="2:14">
      <c r="B2950" s="98"/>
      <c r="C2950" s="98"/>
      <c r="D2950" s="100"/>
      <c r="E2950" s="100"/>
      <c r="F2950" s="100"/>
      <c r="H2950" s="102"/>
      <c r="I2950" s="103"/>
      <c r="J2950" s="102"/>
      <c r="L2950" s="100"/>
      <c r="M2950" s="100"/>
      <c r="N2950" s="100"/>
    </row>
    <row r="2951" spans="2:14">
      <c r="B2951" s="98"/>
      <c r="C2951" s="98"/>
      <c r="D2951" s="100"/>
      <c r="E2951" s="100"/>
      <c r="F2951" s="100"/>
      <c r="H2951" s="102"/>
      <c r="I2951" s="103"/>
      <c r="J2951" s="102"/>
      <c r="L2951" s="100"/>
      <c r="M2951" s="100"/>
      <c r="N2951" s="100"/>
    </row>
    <row r="2952" spans="2:14">
      <c r="B2952" s="98"/>
      <c r="C2952" s="98"/>
      <c r="D2952" s="100"/>
      <c r="E2952" s="100"/>
      <c r="F2952" s="100"/>
      <c r="H2952" s="102"/>
      <c r="I2952" s="103"/>
      <c r="J2952" s="102"/>
      <c r="L2952" s="100"/>
      <c r="M2952" s="100"/>
      <c r="N2952" s="100"/>
    </row>
    <row r="2953" spans="2:14">
      <c r="B2953" s="98"/>
      <c r="C2953" s="98"/>
      <c r="D2953" s="100"/>
      <c r="E2953" s="100"/>
      <c r="F2953" s="100"/>
      <c r="H2953" s="102"/>
      <c r="I2953" s="103"/>
      <c r="J2953" s="102"/>
      <c r="L2953" s="100"/>
      <c r="M2953" s="100"/>
      <c r="N2953" s="100"/>
    </row>
    <row r="2954" spans="2:14">
      <c r="B2954" s="98"/>
      <c r="C2954" s="98"/>
      <c r="D2954" s="100"/>
      <c r="E2954" s="100"/>
      <c r="F2954" s="100"/>
      <c r="H2954" s="102"/>
      <c r="I2954" s="103"/>
      <c r="J2954" s="102"/>
      <c r="L2954" s="100"/>
      <c r="M2954" s="100"/>
      <c r="N2954" s="100"/>
    </row>
    <row r="2955" spans="2:14">
      <c r="B2955" s="98"/>
      <c r="C2955" s="98"/>
      <c r="D2955" s="100"/>
      <c r="E2955" s="100"/>
      <c r="F2955" s="100"/>
      <c r="H2955" s="102"/>
      <c r="I2955" s="103"/>
      <c r="J2955" s="102"/>
      <c r="L2955" s="100"/>
      <c r="M2955" s="100"/>
      <c r="N2955" s="100"/>
    </row>
    <row r="2956" spans="2:14">
      <c r="B2956" s="98"/>
      <c r="C2956" s="98"/>
      <c r="D2956" s="100"/>
      <c r="E2956" s="100"/>
      <c r="F2956" s="100"/>
      <c r="H2956" s="102"/>
      <c r="I2956" s="103"/>
      <c r="J2956" s="102"/>
      <c r="L2956" s="100"/>
      <c r="M2956" s="100"/>
      <c r="N2956" s="100"/>
    </row>
    <row r="2957" spans="2:14">
      <c r="B2957" s="98"/>
      <c r="C2957" s="98"/>
      <c r="D2957" s="100"/>
      <c r="E2957" s="100"/>
      <c r="F2957" s="100"/>
      <c r="H2957" s="102"/>
      <c r="I2957" s="103"/>
      <c r="J2957" s="102"/>
      <c r="L2957" s="100"/>
      <c r="M2957" s="100"/>
      <c r="N2957" s="100"/>
    </row>
    <row r="2958" spans="2:14">
      <c r="B2958" s="98"/>
      <c r="C2958" s="98"/>
      <c r="D2958" s="100"/>
      <c r="E2958" s="100"/>
      <c r="F2958" s="100"/>
      <c r="H2958" s="102"/>
      <c r="I2958" s="103"/>
      <c r="J2958" s="102"/>
      <c r="L2958" s="100"/>
      <c r="M2958" s="100"/>
      <c r="N2958" s="100"/>
    </row>
    <row r="2959" spans="2:14">
      <c r="B2959" s="98"/>
      <c r="C2959" s="98"/>
      <c r="D2959" s="100"/>
      <c r="E2959" s="100"/>
      <c r="F2959" s="100"/>
      <c r="H2959" s="102"/>
      <c r="I2959" s="103"/>
      <c r="J2959" s="102"/>
      <c r="L2959" s="100"/>
      <c r="M2959" s="100"/>
      <c r="N2959" s="100"/>
    </row>
    <row r="2960" spans="2:14">
      <c r="B2960" s="98"/>
      <c r="C2960" s="98"/>
      <c r="D2960" s="100"/>
      <c r="E2960" s="100"/>
      <c r="F2960" s="100"/>
      <c r="H2960" s="102"/>
      <c r="I2960" s="103"/>
      <c r="J2960" s="102"/>
      <c r="L2960" s="100"/>
      <c r="M2960" s="100"/>
      <c r="N2960" s="100"/>
    </row>
    <row r="2961" spans="2:14">
      <c r="B2961" s="98"/>
      <c r="C2961" s="98"/>
      <c r="D2961" s="100"/>
      <c r="E2961" s="100"/>
      <c r="F2961" s="100"/>
      <c r="H2961" s="102"/>
      <c r="I2961" s="103"/>
      <c r="J2961" s="102"/>
      <c r="L2961" s="100"/>
      <c r="M2961" s="100"/>
      <c r="N2961" s="100"/>
    </row>
    <row r="2962" spans="2:14">
      <c r="B2962" s="98"/>
      <c r="C2962" s="98"/>
      <c r="D2962" s="100"/>
      <c r="E2962" s="100"/>
      <c r="F2962" s="100"/>
      <c r="H2962" s="102"/>
      <c r="I2962" s="103"/>
      <c r="J2962" s="102"/>
      <c r="L2962" s="100"/>
      <c r="M2962" s="100"/>
      <c r="N2962" s="100"/>
    </row>
    <row r="2963" spans="2:14">
      <c r="B2963" s="98"/>
      <c r="C2963" s="98"/>
      <c r="D2963" s="100"/>
      <c r="E2963" s="100"/>
      <c r="F2963" s="100"/>
      <c r="H2963" s="102"/>
      <c r="I2963" s="103"/>
      <c r="J2963" s="102"/>
      <c r="L2963" s="100"/>
      <c r="M2963" s="100"/>
      <c r="N2963" s="100"/>
    </row>
    <row r="2964" spans="2:14">
      <c r="B2964" s="98"/>
      <c r="C2964" s="98"/>
      <c r="D2964" s="100"/>
      <c r="E2964" s="100"/>
      <c r="F2964" s="100"/>
      <c r="H2964" s="102"/>
      <c r="I2964" s="103"/>
      <c r="J2964" s="102"/>
      <c r="L2964" s="100"/>
      <c r="M2964" s="100"/>
      <c r="N2964" s="100"/>
    </row>
    <row r="2965" spans="2:14">
      <c r="B2965" s="98"/>
      <c r="C2965" s="98"/>
      <c r="D2965" s="100"/>
      <c r="E2965" s="100"/>
      <c r="F2965" s="100"/>
      <c r="H2965" s="102"/>
      <c r="I2965" s="103"/>
      <c r="J2965" s="102"/>
      <c r="L2965" s="100"/>
      <c r="M2965" s="100"/>
      <c r="N2965" s="100"/>
    </row>
    <row r="2966" spans="2:14">
      <c r="B2966" s="98"/>
      <c r="C2966" s="98"/>
      <c r="D2966" s="100"/>
      <c r="E2966" s="100"/>
      <c r="F2966" s="100"/>
      <c r="H2966" s="102"/>
      <c r="I2966" s="103"/>
      <c r="J2966" s="102"/>
      <c r="L2966" s="100"/>
      <c r="M2966" s="100"/>
      <c r="N2966" s="100"/>
    </row>
    <row r="2967" spans="2:14">
      <c r="B2967" s="98"/>
      <c r="C2967" s="98"/>
      <c r="D2967" s="100"/>
      <c r="E2967" s="100"/>
      <c r="F2967" s="100"/>
      <c r="H2967" s="102"/>
      <c r="I2967" s="103"/>
      <c r="J2967" s="102"/>
      <c r="L2967" s="100"/>
      <c r="M2967" s="100"/>
      <c r="N2967" s="100"/>
    </row>
    <row r="2968" spans="2:14">
      <c r="B2968" s="98"/>
      <c r="C2968" s="98"/>
      <c r="D2968" s="100"/>
      <c r="E2968" s="100"/>
      <c r="F2968" s="100"/>
      <c r="H2968" s="102"/>
      <c r="I2968" s="103"/>
      <c r="J2968" s="102"/>
      <c r="L2968" s="100"/>
      <c r="M2968" s="100"/>
      <c r="N2968" s="100"/>
    </row>
    <row r="2969" spans="2:14">
      <c r="B2969" s="98"/>
      <c r="C2969" s="98"/>
      <c r="D2969" s="100"/>
      <c r="E2969" s="100"/>
      <c r="F2969" s="100"/>
      <c r="H2969" s="102"/>
      <c r="I2969" s="103"/>
      <c r="J2969" s="102"/>
      <c r="L2969" s="100"/>
      <c r="M2969" s="100"/>
      <c r="N2969" s="100"/>
    </row>
    <row r="2970" spans="2:14">
      <c r="B2970" s="98"/>
      <c r="C2970" s="98"/>
      <c r="D2970" s="100"/>
      <c r="E2970" s="100"/>
      <c r="F2970" s="100"/>
      <c r="H2970" s="102"/>
      <c r="I2970" s="103"/>
      <c r="J2970" s="102"/>
      <c r="L2970" s="100"/>
      <c r="M2970" s="100"/>
      <c r="N2970" s="100"/>
    </row>
    <row r="2971" spans="2:14">
      <c r="B2971" s="98"/>
      <c r="C2971" s="98"/>
      <c r="D2971" s="100"/>
      <c r="E2971" s="100"/>
      <c r="F2971" s="100"/>
      <c r="H2971" s="102"/>
      <c r="I2971" s="103"/>
      <c r="J2971" s="102"/>
      <c r="L2971" s="100"/>
      <c r="M2971" s="100"/>
      <c r="N2971" s="100"/>
    </row>
    <row r="2972" spans="2:14">
      <c r="B2972" s="98"/>
      <c r="C2972" s="98"/>
      <c r="D2972" s="100"/>
      <c r="E2972" s="100"/>
      <c r="F2972" s="100"/>
      <c r="H2972" s="102"/>
      <c r="I2972" s="103"/>
      <c r="J2972" s="102"/>
      <c r="L2972" s="100"/>
      <c r="M2972" s="100"/>
      <c r="N2972" s="100"/>
    </row>
    <row r="2973" spans="2:14">
      <c r="B2973" s="98"/>
      <c r="C2973" s="98"/>
      <c r="D2973" s="100"/>
      <c r="E2973" s="100"/>
      <c r="F2973" s="100"/>
      <c r="H2973" s="102"/>
      <c r="I2973" s="103"/>
      <c r="J2973" s="102"/>
      <c r="L2973" s="100"/>
      <c r="M2973" s="100"/>
      <c r="N2973" s="100"/>
    </row>
    <row r="2974" spans="2:14">
      <c r="B2974" s="98"/>
      <c r="C2974" s="98"/>
      <c r="D2974" s="100"/>
      <c r="E2974" s="100"/>
      <c r="F2974" s="100"/>
      <c r="H2974" s="102"/>
      <c r="I2974" s="103"/>
      <c r="J2974" s="102"/>
      <c r="L2974" s="100"/>
      <c r="M2974" s="100"/>
      <c r="N2974" s="100"/>
    </row>
    <row r="2975" spans="2:14">
      <c r="B2975" s="98"/>
      <c r="C2975" s="98"/>
      <c r="D2975" s="100"/>
      <c r="E2975" s="100"/>
      <c r="F2975" s="100"/>
      <c r="H2975" s="102"/>
      <c r="I2975" s="103"/>
      <c r="J2975" s="102"/>
      <c r="L2975" s="100"/>
      <c r="M2975" s="100"/>
      <c r="N2975" s="100"/>
    </row>
    <row r="2976" spans="2:14">
      <c r="B2976" s="98"/>
      <c r="C2976" s="98"/>
      <c r="D2976" s="100"/>
      <c r="E2976" s="100"/>
      <c r="F2976" s="100"/>
      <c r="H2976" s="102"/>
      <c r="I2976" s="103"/>
      <c r="J2976" s="102"/>
      <c r="L2976" s="100"/>
      <c r="M2976" s="100"/>
      <c r="N2976" s="100"/>
    </row>
    <row r="2977" spans="2:14">
      <c r="B2977" s="98"/>
      <c r="C2977" s="98"/>
      <c r="D2977" s="100"/>
      <c r="E2977" s="100"/>
      <c r="F2977" s="100"/>
      <c r="H2977" s="102"/>
      <c r="I2977" s="103"/>
      <c r="J2977" s="102"/>
      <c r="L2977" s="100"/>
      <c r="M2977" s="100"/>
      <c r="N2977" s="100"/>
    </row>
    <row r="2978" spans="2:14">
      <c r="B2978" s="98"/>
      <c r="C2978" s="98"/>
      <c r="D2978" s="100"/>
      <c r="E2978" s="100"/>
      <c r="F2978" s="100"/>
      <c r="H2978" s="102"/>
      <c r="I2978" s="103"/>
      <c r="J2978" s="102"/>
      <c r="L2978" s="100"/>
      <c r="M2978" s="100"/>
      <c r="N2978" s="100"/>
    </row>
    <row r="2979" spans="2:14">
      <c r="B2979" s="98"/>
      <c r="C2979" s="98"/>
      <c r="D2979" s="100"/>
      <c r="E2979" s="100"/>
      <c r="F2979" s="100"/>
      <c r="H2979" s="102"/>
      <c r="I2979" s="103"/>
      <c r="J2979" s="102"/>
      <c r="L2979" s="100"/>
      <c r="M2979" s="100"/>
      <c r="N2979" s="100"/>
    </row>
    <row r="2980" spans="2:14">
      <c r="B2980" s="98"/>
      <c r="C2980" s="98"/>
      <c r="D2980" s="100"/>
      <c r="E2980" s="100"/>
      <c r="F2980" s="100"/>
      <c r="H2980" s="102"/>
      <c r="I2980" s="103"/>
      <c r="J2980" s="102"/>
      <c r="L2980" s="100"/>
      <c r="M2980" s="100"/>
      <c r="N2980" s="100"/>
    </row>
    <row r="2981" spans="2:14">
      <c r="B2981" s="98"/>
      <c r="C2981" s="98"/>
      <c r="D2981" s="100"/>
      <c r="E2981" s="100"/>
      <c r="F2981" s="100"/>
      <c r="H2981" s="102"/>
      <c r="I2981" s="103"/>
      <c r="J2981" s="102"/>
      <c r="L2981" s="100"/>
      <c r="M2981" s="100"/>
      <c r="N2981" s="100"/>
    </row>
    <row r="2982" spans="2:14">
      <c r="B2982" s="98"/>
      <c r="C2982" s="98"/>
      <c r="D2982" s="100"/>
      <c r="E2982" s="100"/>
      <c r="F2982" s="100"/>
      <c r="H2982" s="102"/>
      <c r="I2982" s="103"/>
      <c r="J2982" s="102"/>
      <c r="L2982" s="100"/>
      <c r="M2982" s="100"/>
      <c r="N2982" s="100"/>
    </row>
    <row r="2983" spans="2:14">
      <c r="B2983" s="98"/>
      <c r="C2983" s="98"/>
      <c r="D2983" s="100"/>
      <c r="E2983" s="100"/>
      <c r="F2983" s="100"/>
      <c r="H2983" s="102"/>
      <c r="I2983" s="103"/>
      <c r="J2983" s="102"/>
      <c r="L2983" s="100"/>
      <c r="M2983" s="100"/>
      <c r="N2983" s="100"/>
    </row>
    <row r="2984" spans="2:14">
      <c r="B2984" s="98"/>
      <c r="C2984" s="98"/>
      <c r="D2984" s="100"/>
      <c r="E2984" s="100"/>
      <c r="F2984" s="100"/>
      <c r="H2984" s="102"/>
      <c r="I2984" s="103"/>
      <c r="J2984" s="102"/>
      <c r="L2984" s="100"/>
      <c r="M2984" s="100"/>
      <c r="N2984" s="100"/>
    </row>
    <row r="2985" spans="2:14">
      <c r="B2985" s="98"/>
      <c r="C2985" s="98"/>
      <c r="D2985" s="100"/>
      <c r="E2985" s="100"/>
      <c r="F2985" s="100"/>
      <c r="H2985" s="102"/>
      <c r="I2985" s="103"/>
      <c r="J2985" s="102"/>
      <c r="L2985" s="100"/>
      <c r="M2985" s="100"/>
      <c r="N2985" s="100"/>
    </row>
    <row r="2986" spans="2:14">
      <c r="B2986" s="98"/>
      <c r="C2986" s="98"/>
      <c r="D2986" s="100"/>
      <c r="E2986" s="100"/>
      <c r="F2986" s="100"/>
      <c r="H2986" s="102"/>
      <c r="I2986" s="103"/>
      <c r="J2986" s="102"/>
      <c r="L2986" s="100"/>
      <c r="M2986" s="100"/>
      <c r="N2986" s="100"/>
    </row>
    <row r="2987" spans="2:14">
      <c r="B2987" s="98"/>
      <c r="C2987" s="98"/>
      <c r="D2987" s="100"/>
      <c r="E2987" s="100"/>
      <c r="F2987" s="100"/>
      <c r="H2987" s="102"/>
      <c r="I2987" s="103"/>
      <c r="J2987" s="102"/>
      <c r="L2987" s="100"/>
      <c r="M2987" s="100"/>
      <c r="N2987" s="100"/>
    </row>
    <row r="2988" spans="2:14">
      <c r="B2988" s="98"/>
      <c r="C2988" s="98"/>
      <c r="D2988" s="100"/>
      <c r="E2988" s="100"/>
      <c r="F2988" s="100"/>
      <c r="H2988" s="102"/>
      <c r="I2988" s="103"/>
      <c r="J2988" s="102"/>
      <c r="L2988" s="100"/>
      <c r="M2988" s="100"/>
      <c r="N2988" s="100"/>
    </row>
    <row r="2989" spans="2:14">
      <c r="B2989" s="98"/>
      <c r="C2989" s="98"/>
      <c r="D2989" s="100"/>
      <c r="E2989" s="100"/>
      <c r="F2989" s="100"/>
      <c r="H2989" s="102"/>
      <c r="I2989" s="103"/>
      <c r="J2989" s="102"/>
      <c r="L2989" s="100"/>
      <c r="M2989" s="100"/>
      <c r="N2989" s="100"/>
    </row>
    <row r="2990" spans="2:14">
      <c r="B2990" s="98"/>
      <c r="C2990" s="98"/>
      <c r="D2990" s="100"/>
      <c r="E2990" s="100"/>
      <c r="F2990" s="100"/>
      <c r="H2990" s="102"/>
      <c r="I2990" s="103"/>
      <c r="J2990" s="102"/>
      <c r="L2990" s="100"/>
      <c r="M2990" s="100"/>
      <c r="N2990" s="100"/>
    </row>
    <row r="2991" spans="2:14">
      <c r="B2991" s="98"/>
      <c r="C2991" s="98"/>
      <c r="D2991" s="100"/>
      <c r="E2991" s="100"/>
      <c r="F2991" s="100"/>
      <c r="H2991" s="102"/>
      <c r="I2991" s="103"/>
      <c r="J2991" s="102"/>
      <c r="L2991" s="100"/>
      <c r="M2991" s="100"/>
      <c r="N2991" s="100"/>
    </row>
    <row r="2992" spans="2:14">
      <c r="B2992" s="98"/>
      <c r="C2992" s="98"/>
      <c r="D2992" s="100"/>
      <c r="E2992" s="100"/>
      <c r="F2992" s="100"/>
      <c r="H2992" s="102"/>
      <c r="I2992" s="103"/>
      <c r="J2992" s="102"/>
      <c r="L2992" s="100"/>
      <c r="M2992" s="100"/>
      <c r="N2992" s="100"/>
    </row>
    <row r="2993" spans="2:14">
      <c r="B2993" s="98"/>
      <c r="C2993" s="98"/>
      <c r="D2993" s="100"/>
      <c r="E2993" s="100"/>
      <c r="F2993" s="100"/>
      <c r="H2993" s="102"/>
      <c r="I2993" s="103"/>
      <c r="J2993" s="102"/>
      <c r="L2993" s="100"/>
      <c r="M2993" s="100"/>
      <c r="N2993" s="100"/>
    </row>
    <row r="2994" spans="2:14">
      <c r="B2994" s="98"/>
      <c r="C2994" s="98"/>
      <c r="D2994" s="100"/>
      <c r="E2994" s="100"/>
      <c r="F2994" s="100"/>
      <c r="H2994" s="102"/>
      <c r="I2994" s="103"/>
      <c r="J2994" s="102"/>
      <c r="L2994" s="100"/>
      <c r="M2994" s="100"/>
      <c r="N2994" s="100"/>
    </row>
    <row r="2995" spans="2:14">
      <c r="B2995" s="98"/>
      <c r="C2995" s="98"/>
      <c r="D2995" s="100"/>
      <c r="E2995" s="100"/>
      <c r="F2995" s="100"/>
      <c r="H2995" s="102"/>
      <c r="I2995" s="103"/>
      <c r="J2995" s="102"/>
      <c r="L2995" s="100"/>
      <c r="M2995" s="100"/>
      <c r="N2995" s="100"/>
    </row>
    <row r="2996" spans="2:14">
      <c r="B2996" s="98"/>
      <c r="C2996" s="98"/>
      <c r="D2996" s="100"/>
      <c r="E2996" s="100"/>
      <c r="F2996" s="100"/>
      <c r="H2996" s="102"/>
      <c r="I2996" s="103"/>
      <c r="J2996" s="102"/>
      <c r="L2996" s="100"/>
      <c r="M2996" s="100"/>
      <c r="N2996" s="100"/>
    </row>
    <row r="2997" spans="2:14">
      <c r="B2997" s="98"/>
      <c r="C2997" s="98"/>
      <c r="D2997" s="100"/>
      <c r="E2997" s="100"/>
      <c r="F2997" s="100"/>
      <c r="H2997" s="102"/>
      <c r="I2997" s="103"/>
      <c r="J2997" s="102"/>
      <c r="L2997" s="100"/>
      <c r="M2997" s="100"/>
      <c r="N2997" s="100"/>
    </row>
    <row r="2998" spans="2:14">
      <c r="B2998" s="98"/>
      <c r="C2998" s="98"/>
      <c r="D2998" s="100"/>
      <c r="E2998" s="100"/>
      <c r="F2998" s="100"/>
      <c r="H2998" s="102"/>
      <c r="I2998" s="103"/>
      <c r="J2998" s="102"/>
      <c r="L2998" s="100"/>
      <c r="M2998" s="100"/>
      <c r="N2998" s="100"/>
    </row>
    <row r="2999" spans="2:14">
      <c r="B2999" s="98"/>
      <c r="C2999" s="98"/>
      <c r="D2999" s="100"/>
      <c r="E2999" s="100"/>
      <c r="F2999" s="100"/>
      <c r="H2999" s="102"/>
      <c r="I2999" s="103"/>
      <c r="J2999" s="102"/>
      <c r="L2999" s="100"/>
      <c r="M2999" s="100"/>
      <c r="N2999" s="100"/>
    </row>
    <row r="3000" spans="2:14">
      <c r="B3000" s="98"/>
      <c r="C3000" s="98"/>
      <c r="D3000" s="100"/>
      <c r="E3000" s="100"/>
      <c r="F3000" s="100"/>
      <c r="H3000" s="102"/>
      <c r="I3000" s="103"/>
      <c r="J3000" s="102"/>
      <c r="L3000" s="100"/>
      <c r="M3000" s="100"/>
      <c r="N3000" s="100"/>
    </row>
    <row r="3001" spans="2:14">
      <c r="B3001" s="98"/>
      <c r="C3001" s="98"/>
      <c r="D3001" s="100"/>
      <c r="E3001" s="100"/>
      <c r="F3001" s="100"/>
      <c r="H3001" s="102"/>
      <c r="I3001" s="103"/>
      <c r="J3001" s="102"/>
      <c r="L3001" s="100"/>
      <c r="M3001" s="100"/>
      <c r="N3001" s="100"/>
    </row>
    <row r="3002" spans="2:14">
      <c r="B3002" s="98"/>
      <c r="C3002" s="98"/>
      <c r="D3002" s="100"/>
      <c r="E3002" s="100"/>
      <c r="F3002" s="100"/>
      <c r="H3002" s="102"/>
      <c r="I3002" s="103"/>
      <c r="J3002" s="102"/>
      <c r="L3002" s="100"/>
      <c r="M3002" s="100"/>
      <c r="N3002" s="100"/>
    </row>
    <row r="3003" spans="2:14">
      <c r="B3003" s="98"/>
      <c r="C3003" s="98"/>
      <c r="D3003" s="100"/>
      <c r="E3003" s="100"/>
      <c r="F3003" s="100"/>
      <c r="H3003" s="102"/>
      <c r="I3003" s="103"/>
      <c r="J3003" s="102"/>
      <c r="L3003" s="100"/>
      <c r="M3003" s="100"/>
      <c r="N3003" s="100"/>
    </row>
    <row r="3004" spans="2:14">
      <c r="B3004" s="98"/>
      <c r="C3004" s="98"/>
      <c r="D3004" s="100"/>
      <c r="E3004" s="100"/>
      <c r="F3004" s="100"/>
      <c r="H3004" s="102"/>
      <c r="I3004" s="103"/>
      <c r="J3004" s="102"/>
      <c r="L3004" s="100"/>
      <c r="M3004" s="100"/>
      <c r="N3004" s="100"/>
    </row>
    <row r="3005" spans="2:14">
      <c r="B3005" s="98"/>
      <c r="C3005" s="98"/>
      <c r="D3005" s="100"/>
      <c r="E3005" s="100"/>
      <c r="F3005" s="100"/>
      <c r="H3005" s="102"/>
      <c r="I3005" s="103"/>
      <c r="J3005" s="102"/>
      <c r="L3005" s="100"/>
      <c r="M3005" s="100"/>
      <c r="N3005" s="100"/>
    </row>
    <row r="3006" spans="2:14">
      <c r="B3006" s="98"/>
      <c r="C3006" s="98"/>
      <c r="D3006" s="100"/>
      <c r="E3006" s="100"/>
      <c r="F3006" s="100"/>
      <c r="H3006" s="102"/>
      <c r="I3006" s="103"/>
      <c r="J3006" s="102"/>
      <c r="L3006" s="100"/>
      <c r="M3006" s="100"/>
      <c r="N3006" s="100"/>
    </row>
    <row r="3007" spans="2:14">
      <c r="B3007" s="98"/>
      <c r="C3007" s="98"/>
      <c r="D3007" s="100"/>
      <c r="E3007" s="100"/>
      <c r="F3007" s="100"/>
      <c r="H3007" s="102"/>
      <c r="I3007" s="103"/>
      <c r="J3007" s="102"/>
      <c r="L3007" s="100"/>
      <c r="M3007" s="100"/>
      <c r="N3007" s="100"/>
    </row>
    <row r="3008" spans="2:14">
      <c r="B3008" s="98"/>
      <c r="C3008" s="98"/>
      <c r="D3008" s="100"/>
      <c r="E3008" s="100"/>
      <c r="F3008" s="100"/>
      <c r="H3008" s="102"/>
      <c r="I3008" s="103"/>
      <c r="J3008" s="102"/>
      <c r="L3008" s="100"/>
      <c r="M3008" s="100"/>
      <c r="N3008" s="100"/>
    </row>
    <row r="3009" spans="2:14">
      <c r="B3009" s="98"/>
      <c r="C3009" s="98"/>
      <c r="D3009" s="100"/>
      <c r="E3009" s="100"/>
      <c r="F3009" s="100"/>
      <c r="H3009" s="102"/>
      <c r="I3009" s="103"/>
      <c r="J3009" s="102"/>
      <c r="L3009" s="100"/>
      <c r="M3009" s="100"/>
      <c r="N3009" s="100"/>
    </row>
    <row r="3010" spans="2:14">
      <c r="B3010" s="98"/>
      <c r="C3010" s="98"/>
      <c r="D3010" s="100"/>
      <c r="E3010" s="100"/>
      <c r="F3010" s="100"/>
      <c r="H3010" s="102"/>
      <c r="I3010" s="103"/>
      <c r="J3010" s="102"/>
      <c r="L3010" s="100"/>
      <c r="M3010" s="100"/>
      <c r="N3010" s="100"/>
    </row>
    <row r="3011" spans="2:14">
      <c r="B3011" s="98"/>
      <c r="C3011" s="98"/>
      <c r="D3011" s="100"/>
      <c r="E3011" s="100"/>
      <c r="F3011" s="100"/>
      <c r="H3011" s="102"/>
      <c r="I3011" s="103"/>
      <c r="J3011" s="102"/>
      <c r="L3011" s="100"/>
      <c r="M3011" s="100"/>
      <c r="N3011" s="100"/>
    </row>
    <row r="3012" spans="2:14">
      <c r="B3012" s="98"/>
      <c r="C3012" s="98"/>
      <c r="D3012" s="100"/>
      <c r="E3012" s="100"/>
      <c r="F3012" s="100"/>
      <c r="H3012" s="102"/>
      <c r="I3012" s="103"/>
      <c r="J3012" s="102"/>
      <c r="L3012" s="100"/>
      <c r="M3012" s="100"/>
      <c r="N3012" s="100"/>
    </row>
    <row r="3013" spans="2:14">
      <c r="B3013" s="98"/>
      <c r="C3013" s="98"/>
      <c r="D3013" s="100"/>
      <c r="E3013" s="100"/>
      <c r="F3013" s="100"/>
      <c r="H3013" s="102"/>
      <c r="I3013" s="103"/>
      <c r="J3013" s="102"/>
      <c r="L3013" s="100"/>
      <c r="M3013" s="100"/>
      <c r="N3013" s="100"/>
    </row>
    <row r="3014" spans="2:14">
      <c r="B3014" s="98"/>
      <c r="C3014" s="98"/>
      <c r="D3014" s="100"/>
      <c r="E3014" s="100"/>
      <c r="F3014" s="100"/>
      <c r="H3014" s="102"/>
      <c r="I3014" s="103"/>
      <c r="J3014" s="102"/>
      <c r="L3014" s="100"/>
      <c r="M3014" s="100"/>
      <c r="N3014" s="100"/>
    </row>
    <row r="3015" spans="2:14">
      <c r="B3015" s="98"/>
      <c r="C3015" s="98"/>
      <c r="D3015" s="100"/>
      <c r="E3015" s="100"/>
      <c r="F3015" s="100"/>
      <c r="H3015" s="102"/>
      <c r="I3015" s="103"/>
      <c r="J3015" s="102"/>
      <c r="L3015" s="100"/>
      <c r="M3015" s="100"/>
      <c r="N3015" s="100"/>
    </row>
    <row r="3016" spans="2:14">
      <c r="B3016" s="98"/>
      <c r="C3016" s="98"/>
      <c r="D3016" s="100"/>
      <c r="E3016" s="100"/>
      <c r="F3016" s="100"/>
      <c r="H3016" s="102"/>
      <c r="I3016" s="103"/>
      <c r="J3016" s="102"/>
      <c r="L3016" s="100"/>
      <c r="M3016" s="100"/>
      <c r="N3016" s="100"/>
    </row>
    <row r="3017" spans="2:14">
      <c r="B3017" s="98"/>
      <c r="C3017" s="98"/>
      <c r="D3017" s="100"/>
      <c r="E3017" s="100"/>
      <c r="F3017" s="100"/>
      <c r="H3017" s="102"/>
      <c r="I3017" s="103"/>
      <c r="J3017" s="102"/>
      <c r="L3017" s="100"/>
      <c r="M3017" s="100"/>
      <c r="N3017" s="100"/>
    </row>
    <row r="3018" spans="2:14">
      <c r="B3018" s="98"/>
      <c r="C3018" s="98"/>
      <c r="D3018" s="100"/>
      <c r="E3018" s="100"/>
      <c r="F3018" s="100"/>
      <c r="H3018" s="102"/>
      <c r="I3018" s="103"/>
      <c r="J3018" s="102"/>
      <c r="L3018" s="100"/>
      <c r="M3018" s="100"/>
      <c r="N3018" s="100"/>
    </row>
    <row r="3019" spans="2:14">
      <c r="B3019" s="98"/>
      <c r="C3019" s="98"/>
      <c r="D3019" s="100"/>
      <c r="E3019" s="100"/>
      <c r="F3019" s="100"/>
      <c r="H3019" s="102"/>
      <c r="I3019" s="103"/>
      <c r="J3019" s="102"/>
      <c r="L3019" s="100"/>
      <c r="M3019" s="100"/>
      <c r="N3019" s="100"/>
    </row>
    <row r="3020" spans="2:14">
      <c r="B3020" s="98"/>
      <c r="C3020" s="98"/>
      <c r="D3020" s="100"/>
      <c r="E3020" s="100"/>
      <c r="F3020" s="100"/>
      <c r="H3020" s="102"/>
      <c r="I3020" s="103"/>
      <c r="J3020" s="102"/>
      <c r="L3020" s="100"/>
      <c r="M3020" s="100"/>
      <c r="N3020" s="100"/>
    </row>
    <row r="3021" spans="2:14">
      <c r="B3021" s="98"/>
      <c r="C3021" s="98"/>
      <c r="D3021" s="100"/>
      <c r="E3021" s="100"/>
      <c r="F3021" s="100"/>
      <c r="H3021" s="102"/>
      <c r="I3021" s="103"/>
      <c r="J3021" s="102"/>
      <c r="L3021" s="100"/>
      <c r="M3021" s="100"/>
      <c r="N3021" s="100"/>
    </row>
    <row r="3022" spans="2:14">
      <c r="B3022" s="98"/>
      <c r="C3022" s="98"/>
      <c r="D3022" s="100"/>
      <c r="E3022" s="100"/>
      <c r="F3022" s="100"/>
      <c r="H3022" s="102"/>
      <c r="I3022" s="103"/>
      <c r="J3022" s="102"/>
      <c r="L3022" s="100"/>
      <c r="M3022" s="100"/>
      <c r="N3022" s="100"/>
    </row>
    <row r="3023" spans="2:14">
      <c r="B3023" s="98"/>
      <c r="C3023" s="98"/>
      <c r="D3023" s="100"/>
      <c r="E3023" s="100"/>
      <c r="F3023" s="100"/>
      <c r="H3023" s="102"/>
      <c r="I3023" s="103"/>
      <c r="J3023" s="102"/>
      <c r="L3023" s="100"/>
      <c r="M3023" s="100"/>
      <c r="N3023" s="100"/>
    </row>
    <row r="3024" spans="2:14">
      <c r="B3024" s="98"/>
      <c r="C3024" s="98"/>
      <c r="D3024" s="100"/>
      <c r="E3024" s="100"/>
      <c r="F3024" s="100"/>
      <c r="H3024" s="102"/>
      <c r="I3024" s="103"/>
      <c r="J3024" s="102"/>
      <c r="L3024" s="100"/>
      <c r="M3024" s="100"/>
      <c r="N3024" s="100"/>
    </row>
    <row r="3025" spans="2:14">
      <c r="B3025" s="98"/>
      <c r="C3025" s="98"/>
      <c r="D3025" s="100"/>
      <c r="E3025" s="100"/>
      <c r="F3025" s="100"/>
      <c r="H3025" s="102"/>
      <c r="I3025" s="103"/>
      <c r="J3025" s="102"/>
      <c r="L3025" s="100"/>
      <c r="M3025" s="100"/>
      <c r="N3025" s="100"/>
    </row>
    <row r="3026" spans="2:14">
      <c r="B3026" s="98"/>
      <c r="C3026" s="98"/>
      <c r="D3026" s="100"/>
      <c r="E3026" s="100"/>
      <c r="F3026" s="100"/>
      <c r="H3026" s="102"/>
      <c r="I3026" s="103"/>
      <c r="J3026" s="102"/>
      <c r="L3026" s="100"/>
      <c r="M3026" s="100"/>
      <c r="N3026" s="100"/>
    </row>
    <row r="3027" spans="2:14">
      <c r="B3027" s="98"/>
      <c r="C3027" s="98"/>
      <c r="D3027" s="100"/>
      <c r="E3027" s="100"/>
      <c r="F3027" s="100"/>
      <c r="H3027" s="102"/>
      <c r="I3027" s="103"/>
      <c r="J3027" s="102"/>
      <c r="L3027" s="100"/>
      <c r="M3027" s="100"/>
      <c r="N3027" s="100"/>
    </row>
    <row r="3028" spans="2:14">
      <c r="B3028" s="98"/>
      <c r="C3028" s="98"/>
      <c r="D3028" s="100"/>
      <c r="E3028" s="100"/>
      <c r="F3028" s="100"/>
      <c r="H3028" s="102"/>
      <c r="I3028" s="103"/>
      <c r="J3028" s="102"/>
      <c r="L3028" s="100"/>
      <c r="M3028" s="100"/>
      <c r="N3028" s="100"/>
    </row>
    <row r="3029" spans="2:14">
      <c r="B3029" s="98"/>
      <c r="C3029" s="98"/>
      <c r="D3029" s="100"/>
      <c r="E3029" s="100"/>
      <c r="F3029" s="100"/>
      <c r="H3029" s="102"/>
      <c r="I3029" s="103"/>
      <c r="J3029" s="102"/>
      <c r="L3029" s="100"/>
      <c r="M3029" s="100"/>
      <c r="N3029" s="100"/>
    </row>
    <row r="3030" spans="2:14">
      <c r="B3030" s="98"/>
      <c r="C3030" s="98"/>
      <c r="D3030" s="100"/>
      <c r="E3030" s="100"/>
      <c r="F3030" s="100"/>
      <c r="H3030" s="102"/>
      <c r="I3030" s="103"/>
      <c r="J3030" s="102"/>
      <c r="L3030" s="100"/>
      <c r="M3030" s="100"/>
      <c r="N3030" s="100"/>
    </row>
    <row r="3031" spans="2:14">
      <c r="B3031" s="98"/>
      <c r="C3031" s="98"/>
      <c r="D3031" s="100"/>
      <c r="E3031" s="100"/>
      <c r="F3031" s="100"/>
      <c r="H3031" s="102"/>
      <c r="I3031" s="103"/>
      <c r="J3031" s="102"/>
      <c r="L3031" s="100"/>
      <c r="M3031" s="100"/>
      <c r="N3031" s="100"/>
    </row>
    <row r="3032" spans="2:14">
      <c r="B3032" s="98"/>
      <c r="C3032" s="98"/>
      <c r="D3032" s="100"/>
      <c r="E3032" s="100"/>
      <c r="F3032" s="100"/>
      <c r="H3032" s="102"/>
      <c r="I3032" s="103"/>
      <c r="J3032" s="102"/>
      <c r="L3032" s="100"/>
      <c r="M3032" s="100"/>
      <c r="N3032" s="100"/>
    </row>
    <row r="3033" spans="2:14">
      <c r="B3033" s="98"/>
      <c r="C3033" s="98"/>
      <c r="D3033" s="100"/>
      <c r="E3033" s="100"/>
      <c r="F3033" s="100"/>
      <c r="H3033" s="102"/>
      <c r="I3033" s="103"/>
      <c r="J3033" s="102"/>
      <c r="L3033" s="100"/>
      <c r="M3033" s="100"/>
      <c r="N3033" s="100"/>
    </row>
    <row r="3034" spans="2:14">
      <c r="B3034" s="98"/>
      <c r="C3034" s="98"/>
      <c r="D3034" s="100"/>
      <c r="E3034" s="100"/>
      <c r="F3034" s="100"/>
      <c r="H3034" s="102"/>
      <c r="I3034" s="103"/>
      <c r="J3034" s="102"/>
      <c r="L3034" s="100"/>
      <c r="M3034" s="100"/>
      <c r="N3034" s="100"/>
    </row>
    <row r="3035" spans="2:14">
      <c r="B3035" s="98"/>
      <c r="C3035" s="98"/>
      <c r="D3035" s="100"/>
      <c r="E3035" s="100"/>
      <c r="F3035" s="100"/>
      <c r="H3035" s="102"/>
      <c r="I3035" s="103"/>
      <c r="J3035" s="102"/>
      <c r="L3035" s="100"/>
      <c r="M3035" s="100"/>
      <c r="N3035" s="100"/>
    </row>
    <row r="3036" spans="2:14">
      <c r="B3036" s="98"/>
      <c r="C3036" s="98"/>
      <c r="D3036" s="100"/>
      <c r="E3036" s="100"/>
      <c r="F3036" s="100"/>
      <c r="H3036" s="102"/>
      <c r="I3036" s="103"/>
      <c r="J3036" s="102"/>
      <c r="L3036" s="100"/>
      <c r="M3036" s="100"/>
      <c r="N3036" s="100"/>
    </row>
    <row r="3037" spans="2:14">
      <c r="B3037" s="98"/>
      <c r="C3037" s="98"/>
      <c r="D3037" s="100"/>
      <c r="E3037" s="100"/>
      <c r="F3037" s="100"/>
      <c r="H3037" s="102"/>
      <c r="I3037" s="103"/>
      <c r="J3037" s="102"/>
      <c r="L3037" s="100"/>
      <c r="M3037" s="100"/>
      <c r="N3037" s="100"/>
    </row>
    <row r="3038" spans="2:14">
      <c r="B3038" s="98"/>
      <c r="C3038" s="98"/>
      <c r="D3038" s="100"/>
      <c r="E3038" s="100"/>
      <c r="F3038" s="100"/>
      <c r="H3038" s="102"/>
      <c r="I3038" s="103"/>
      <c r="J3038" s="102"/>
      <c r="L3038" s="100"/>
      <c r="M3038" s="100"/>
      <c r="N3038" s="100"/>
    </row>
    <row r="3039" spans="2:14">
      <c r="B3039" s="98"/>
      <c r="C3039" s="98"/>
      <c r="D3039" s="100"/>
      <c r="E3039" s="100"/>
      <c r="F3039" s="100"/>
      <c r="H3039" s="102"/>
      <c r="I3039" s="103"/>
      <c r="J3039" s="102"/>
      <c r="L3039" s="100"/>
      <c r="M3039" s="100"/>
      <c r="N3039" s="100"/>
    </row>
    <row r="3040" spans="2:14">
      <c r="B3040" s="98"/>
      <c r="C3040" s="98"/>
      <c r="D3040" s="100"/>
      <c r="E3040" s="100"/>
      <c r="F3040" s="100"/>
      <c r="H3040" s="102"/>
      <c r="I3040" s="103"/>
      <c r="J3040" s="102"/>
      <c r="L3040" s="100"/>
      <c r="M3040" s="100"/>
      <c r="N3040" s="100"/>
    </row>
    <row r="3041" spans="2:14">
      <c r="B3041" s="98"/>
      <c r="C3041" s="98"/>
      <c r="D3041" s="100"/>
      <c r="E3041" s="100"/>
      <c r="F3041" s="100"/>
      <c r="H3041" s="102"/>
      <c r="I3041" s="103"/>
      <c r="J3041" s="102"/>
      <c r="L3041" s="100"/>
      <c r="M3041" s="100"/>
      <c r="N3041" s="100"/>
    </row>
    <row r="3042" spans="2:14">
      <c r="B3042" s="98"/>
      <c r="C3042" s="98"/>
      <c r="D3042" s="100"/>
      <c r="E3042" s="100"/>
      <c r="F3042" s="100"/>
      <c r="H3042" s="102"/>
      <c r="I3042" s="103"/>
      <c r="J3042" s="102"/>
      <c r="L3042" s="100"/>
      <c r="M3042" s="100"/>
      <c r="N3042" s="100"/>
    </row>
    <row r="3043" spans="2:14">
      <c r="B3043" s="98"/>
      <c r="C3043" s="98"/>
      <c r="D3043" s="100"/>
      <c r="E3043" s="100"/>
      <c r="F3043" s="100"/>
      <c r="H3043" s="102"/>
      <c r="I3043" s="103"/>
      <c r="J3043" s="102"/>
      <c r="L3043" s="100"/>
      <c r="M3043" s="100"/>
      <c r="N3043" s="100"/>
    </row>
    <row r="3044" spans="2:14">
      <c r="B3044" s="98"/>
      <c r="C3044" s="98"/>
      <c r="D3044" s="100"/>
      <c r="E3044" s="100"/>
      <c r="F3044" s="100"/>
      <c r="H3044" s="102"/>
      <c r="I3044" s="103"/>
      <c r="J3044" s="102"/>
      <c r="L3044" s="100"/>
      <c r="M3044" s="100"/>
      <c r="N3044" s="100"/>
    </row>
    <row r="3045" spans="2:14">
      <c r="B3045" s="98"/>
      <c r="C3045" s="98"/>
      <c r="D3045" s="100"/>
      <c r="E3045" s="100"/>
      <c r="F3045" s="100"/>
      <c r="H3045" s="102"/>
      <c r="I3045" s="103"/>
      <c r="J3045" s="102"/>
      <c r="L3045" s="100"/>
      <c r="M3045" s="100"/>
      <c r="N3045" s="100"/>
    </row>
    <row r="3046" spans="2:14">
      <c r="B3046" s="98"/>
      <c r="C3046" s="98"/>
      <c r="D3046" s="100"/>
      <c r="E3046" s="100"/>
      <c r="F3046" s="100"/>
      <c r="H3046" s="102"/>
      <c r="I3046" s="103"/>
      <c r="J3046" s="102"/>
      <c r="L3046" s="100"/>
      <c r="M3046" s="100"/>
      <c r="N3046" s="100"/>
    </row>
    <row r="3047" spans="2:14">
      <c r="B3047" s="98"/>
      <c r="C3047" s="98"/>
      <c r="D3047" s="100"/>
      <c r="E3047" s="100"/>
      <c r="F3047" s="100"/>
      <c r="H3047" s="102"/>
      <c r="I3047" s="103"/>
      <c r="J3047" s="102"/>
      <c r="L3047" s="100"/>
      <c r="M3047" s="100"/>
      <c r="N3047" s="100"/>
    </row>
    <row r="3048" spans="2:14">
      <c r="B3048" s="98"/>
      <c r="C3048" s="98"/>
      <c r="D3048" s="100"/>
      <c r="E3048" s="100"/>
      <c r="F3048" s="100"/>
      <c r="H3048" s="102"/>
      <c r="I3048" s="103"/>
      <c r="J3048" s="102"/>
      <c r="L3048" s="100"/>
      <c r="M3048" s="100"/>
      <c r="N3048" s="100"/>
    </row>
    <row r="3049" spans="2:14">
      <c r="B3049" s="98"/>
      <c r="C3049" s="98"/>
      <c r="D3049" s="100"/>
      <c r="E3049" s="100"/>
      <c r="F3049" s="100"/>
      <c r="H3049" s="102"/>
      <c r="I3049" s="103"/>
      <c r="J3049" s="102"/>
      <c r="L3049" s="100"/>
      <c r="M3049" s="100"/>
      <c r="N3049" s="100"/>
    </row>
    <row r="3050" spans="2:14">
      <c r="B3050" s="98"/>
      <c r="C3050" s="98"/>
      <c r="D3050" s="100"/>
      <c r="E3050" s="100"/>
      <c r="F3050" s="100"/>
      <c r="H3050" s="102"/>
      <c r="I3050" s="103"/>
      <c r="J3050" s="102"/>
      <c r="L3050" s="100"/>
      <c r="M3050" s="100"/>
      <c r="N3050" s="100"/>
    </row>
    <row r="3051" spans="2:14">
      <c r="B3051" s="98"/>
      <c r="C3051" s="98"/>
      <c r="D3051" s="100"/>
      <c r="E3051" s="100"/>
      <c r="F3051" s="100"/>
      <c r="H3051" s="102"/>
      <c r="I3051" s="103"/>
      <c r="J3051" s="102"/>
      <c r="L3051" s="100"/>
      <c r="M3051" s="100"/>
      <c r="N3051" s="100"/>
    </row>
    <row r="3052" spans="2:14">
      <c r="B3052" s="98"/>
      <c r="C3052" s="98"/>
      <c r="D3052" s="100"/>
      <c r="E3052" s="100"/>
      <c r="F3052" s="100"/>
      <c r="H3052" s="102"/>
      <c r="I3052" s="103"/>
      <c r="J3052" s="102"/>
      <c r="L3052" s="100"/>
      <c r="M3052" s="100"/>
      <c r="N3052" s="100"/>
    </row>
    <row r="3053" spans="2:14">
      <c r="B3053" s="98"/>
      <c r="C3053" s="98"/>
      <c r="D3053" s="100"/>
      <c r="E3053" s="100"/>
      <c r="F3053" s="100"/>
      <c r="H3053" s="102"/>
      <c r="I3053" s="103"/>
      <c r="J3053" s="102"/>
      <c r="L3053" s="100"/>
      <c r="M3053" s="100"/>
      <c r="N3053" s="100"/>
    </row>
    <row r="3054" spans="2:14">
      <c r="B3054" s="98"/>
      <c r="C3054" s="98"/>
      <c r="D3054" s="100"/>
      <c r="E3054" s="100"/>
      <c r="F3054" s="100"/>
      <c r="H3054" s="102"/>
      <c r="I3054" s="103"/>
      <c r="J3054" s="102"/>
      <c r="L3054" s="100"/>
      <c r="M3054" s="100"/>
      <c r="N3054" s="100"/>
    </row>
    <row r="3055" spans="2:14">
      <c r="B3055" s="98"/>
      <c r="C3055" s="98"/>
      <c r="D3055" s="100"/>
      <c r="E3055" s="100"/>
      <c r="F3055" s="100"/>
      <c r="H3055" s="102"/>
      <c r="I3055" s="103"/>
      <c r="J3055" s="102"/>
      <c r="L3055" s="100"/>
      <c r="M3055" s="100"/>
      <c r="N3055" s="100"/>
    </row>
    <row r="3056" spans="2:14">
      <c r="B3056" s="98"/>
      <c r="C3056" s="98"/>
      <c r="D3056" s="100"/>
      <c r="E3056" s="100"/>
      <c r="F3056" s="100"/>
      <c r="H3056" s="102"/>
      <c r="I3056" s="103"/>
      <c r="J3056" s="102"/>
      <c r="L3056" s="100"/>
      <c r="M3056" s="100"/>
      <c r="N3056" s="100"/>
    </row>
    <row r="3057" spans="2:14">
      <c r="B3057" s="98"/>
      <c r="C3057" s="98"/>
      <c r="D3057" s="100"/>
      <c r="E3057" s="100"/>
      <c r="F3057" s="100"/>
      <c r="H3057" s="102"/>
      <c r="I3057" s="103"/>
      <c r="J3057" s="102"/>
      <c r="L3057" s="100"/>
      <c r="M3057" s="100"/>
      <c r="N3057" s="100"/>
    </row>
    <row r="3058" spans="2:14">
      <c r="B3058" s="98"/>
      <c r="C3058" s="98"/>
      <c r="D3058" s="100"/>
      <c r="E3058" s="100"/>
      <c r="F3058" s="100"/>
      <c r="H3058" s="102"/>
      <c r="I3058" s="103"/>
      <c r="J3058" s="102"/>
      <c r="L3058" s="100"/>
      <c r="M3058" s="100"/>
      <c r="N3058" s="100"/>
    </row>
    <row r="3059" spans="2:14">
      <c r="B3059" s="98"/>
      <c r="C3059" s="98"/>
      <c r="D3059" s="100"/>
      <c r="E3059" s="100"/>
      <c r="F3059" s="100"/>
      <c r="H3059" s="102"/>
      <c r="I3059" s="103"/>
      <c r="J3059" s="102"/>
      <c r="L3059" s="100"/>
      <c r="M3059" s="100"/>
      <c r="N3059" s="100"/>
    </row>
    <row r="3060" spans="2:14">
      <c r="B3060" s="98"/>
      <c r="C3060" s="98"/>
      <c r="D3060" s="100"/>
      <c r="E3060" s="100"/>
      <c r="F3060" s="100"/>
      <c r="H3060" s="102"/>
      <c r="I3060" s="103"/>
      <c r="J3060" s="102"/>
      <c r="L3060" s="100"/>
      <c r="M3060" s="100"/>
      <c r="N3060" s="100"/>
    </row>
    <row r="3061" spans="2:14">
      <c r="B3061" s="98"/>
      <c r="C3061" s="98"/>
      <c r="D3061" s="100"/>
      <c r="E3061" s="100"/>
      <c r="F3061" s="100"/>
      <c r="H3061" s="102"/>
      <c r="I3061" s="103"/>
      <c r="J3061" s="102"/>
      <c r="L3061" s="100"/>
      <c r="M3061" s="100"/>
      <c r="N3061" s="100"/>
    </row>
    <row r="3062" spans="2:14">
      <c r="B3062" s="98"/>
      <c r="C3062" s="98"/>
      <c r="D3062" s="100"/>
      <c r="E3062" s="100"/>
      <c r="F3062" s="100"/>
      <c r="H3062" s="102"/>
      <c r="I3062" s="103"/>
      <c r="J3062" s="102"/>
      <c r="L3062" s="100"/>
      <c r="M3062" s="100"/>
      <c r="N3062" s="100"/>
    </row>
    <row r="3063" spans="2:14">
      <c r="B3063" s="98"/>
      <c r="C3063" s="98"/>
      <c r="D3063" s="100"/>
      <c r="E3063" s="100"/>
      <c r="F3063" s="100"/>
      <c r="H3063" s="102"/>
      <c r="I3063" s="103"/>
      <c r="J3063" s="102"/>
      <c r="L3063" s="100"/>
      <c r="M3063" s="100"/>
      <c r="N3063" s="100"/>
    </row>
    <row r="3064" spans="2:14">
      <c r="B3064" s="98"/>
      <c r="C3064" s="98"/>
      <c r="D3064" s="100"/>
      <c r="E3064" s="100"/>
      <c r="F3064" s="100"/>
      <c r="H3064" s="102"/>
      <c r="I3064" s="103"/>
      <c r="J3064" s="102"/>
      <c r="L3064" s="100"/>
      <c r="M3064" s="100"/>
      <c r="N3064" s="100"/>
    </row>
    <row r="3065" spans="2:14">
      <c r="B3065" s="98"/>
      <c r="C3065" s="98"/>
      <c r="D3065" s="100"/>
      <c r="E3065" s="100"/>
      <c r="F3065" s="100"/>
      <c r="H3065" s="102"/>
      <c r="I3065" s="103"/>
      <c r="J3065" s="102"/>
      <c r="L3065" s="100"/>
      <c r="M3065" s="100"/>
      <c r="N3065" s="100"/>
    </row>
    <row r="3066" spans="2:14">
      <c r="B3066" s="98"/>
      <c r="C3066" s="98"/>
      <c r="D3066" s="100"/>
      <c r="E3066" s="100"/>
      <c r="F3066" s="100"/>
      <c r="H3066" s="102"/>
      <c r="I3066" s="103"/>
      <c r="J3066" s="102"/>
      <c r="L3066" s="100"/>
      <c r="M3066" s="100"/>
      <c r="N3066" s="100"/>
    </row>
    <row r="3067" spans="2:14">
      <c r="B3067" s="98"/>
      <c r="C3067" s="98"/>
      <c r="D3067" s="100"/>
      <c r="E3067" s="100"/>
      <c r="F3067" s="100"/>
      <c r="H3067" s="102"/>
      <c r="I3067" s="103"/>
      <c r="J3067" s="102"/>
      <c r="L3067" s="100"/>
      <c r="M3067" s="100"/>
      <c r="N3067" s="100"/>
    </row>
    <row r="3068" spans="2:14">
      <c r="B3068" s="98"/>
      <c r="C3068" s="98"/>
      <c r="D3068" s="100"/>
      <c r="E3068" s="100"/>
      <c r="F3068" s="100"/>
      <c r="H3068" s="102"/>
      <c r="I3068" s="103"/>
      <c r="J3068" s="102"/>
      <c r="L3068" s="100"/>
      <c r="M3068" s="100"/>
      <c r="N3068" s="100"/>
    </row>
    <row r="3069" spans="2:14">
      <c r="B3069" s="98"/>
      <c r="C3069" s="98"/>
      <c r="D3069" s="100"/>
      <c r="E3069" s="100"/>
      <c r="F3069" s="100"/>
      <c r="H3069" s="102"/>
      <c r="I3069" s="103"/>
      <c r="J3069" s="102"/>
      <c r="L3069" s="100"/>
      <c r="M3069" s="100"/>
      <c r="N3069" s="100"/>
    </row>
    <row r="3070" spans="2:14">
      <c r="B3070" s="98"/>
      <c r="C3070" s="98"/>
      <c r="D3070" s="100"/>
      <c r="E3070" s="100"/>
      <c r="F3070" s="100"/>
      <c r="H3070" s="102"/>
      <c r="I3070" s="103"/>
      <c r="J3070" s="102"/>
      <c r="L3070" s="100"/>
      <c r="M3070" s="100"/>
      <c r="N3070" s="100"/>
    </row>
    <row r="3071" spans="2:14">
      <c r="B3071" s="98"/>
      <c r="C3071" s="98"/>
      <c r="D3071" s="100"/>
      <c r="E3071" s="100"/>
      <c r="F3071" s="100"/>
      <c r="H3071" s="102"/>
      <c r="I3071" s="103"/>
      <c r="J3071" s="102"/>
      <c r="L3071" s="100"/>
      <c r="M3071" s="100"/>
      <c r="N3071" s="100"/>
    </row>
    <row r="3072" spans="2:14">
      <c r="B3072" s="98"/>
      <c r="C3072" s="98"/>
      <c r="D3072" s="100"/>
      <c r="E3072" s="100"/>
      <c r="F3072" s="100"/>
      <c r="H3072" s="102"/>
      <c r="I3072" s="103"/>
      <c r="J3072" s="102"/>
      <c r="L3072" s="100"/>
      <c r="M3072" s="100"/>
      <c r="N3072" s="100"/>
    </row>
    <row r="3073" spans="2:14">
      <c r="B3073" s="98"/>
      <c r="C3073" s="98"/>
      <c r="D3073" s="100"/>
      <c r="E3073" s="100"/>
      <c r="F3073" s="100"/>
      <c r="H3073" s="102"/>
      <c r="I3073" s="103"/>
      <c r="J3073" s="102"/>
      <c r="L3073" s="100"/>
      <c r="M3073" s="100"/>
      <c r="N3073" s="100"/>
    </row>
    <row r="3074" spans="2:14">
      <c r="B3074" s="98"/>
      <c r="C3074" s="98"/>
      <c r="D3074" s="100"/>
      <c r="E3074" s="100"/>
      <c r="F3074" s="100"/>
      <c r="H3074" s="102"/>
      <c r="I3074" s="103"/>
      <c r="J3074" s="102"/>
      <c r="L3074" s="100"/>
      <c r="M3074" s="100"/>
      <c r="N3074" s="100"/>
    </row>
    <row r="3075" spans="2:14">
      <c r="B3075" s="98"/>
      <c r="C3075" s="98"/>
      <c r="D3075" s="100"/>
      <c r="E3075" s="100"/>
      <c r="F3075" s="100"/>
      <c r="H3075" s="102"/>
      <c r="I3075" s="103"/>
      <c r="J3075" s="102"/>
      <c r="L3075" s="100"/>
      <c r="M3075" s="100"/>
      <c r="N3075" s="100"/>
    </row>
    <row r="3076" spans="2:14">
      <c r="B3076" s="98"/>
      <c r="C3076" s="98"/>
      <c r="D3076" s="100"/>
      <c r="E3076" s="100"/>
      <c r="F3076" s="100"/>
      <c r="H3076" s="102"/>
      <c r="I3076" s="103"/>
      <c r="J3076" s="102"/>
      <c r="L3076" s="100"/>
      <c r="M3076" s="100"/>
      <c r="N3076" s="100"/>
    </row>
    <row r="3077" spans="2:14">
      <c r="B3077" s="98"/>
      <c r="C3077" s="98"/>
      <c r="D3077" s="100"/>
      <c r="E3077" s="100"/>
      <c r="F3077" s="100"/>
      <c r="H3077" s="102"/>
      <c r="I3077" s="103"/>
      <c r="J3077" s="102"/>
      <c r="L3077" s="100"/>
      <c r="M3077" s="100"/>
      <c r="N3077" s="100"/>
    </row>
    <row r="3078" spans="2:14">
      <c r="B3078" s="98"/>
      <c r="C3078" s="98"/>
      <c r="D3078" s="100"/>
      <c r="E3078" s="100"/>
      <c r="F3078" s="100"/>
      <c r="H3078" s="102"/>
      <c r="I3078" s="103"/>
      <c r="J3078" s="102"/>
      <c r="L3078" s="100"/>
      <c r="M3078" s="100"/>
      <c r="N3078" s="100"/>
    </row>
    <row r="3079" spans="2:14">
      <c r="B3079" s="98"/>
      <c r="C3079" s="98"/>
      <c r="D3079" s="100"/>
      <c r="E3079" s="100"/>
      <c r="F3079" s="100"/>
      <c r="H3079" s="102"/>
      <c r="I3079" s="103"/>
      <c r="J3079" s="102"/>
      <c r="L3079" s="100"/>
      <c r="M3079" s="100"/>
      <c r="N3079" s="100"/>
    </row>
    <row r="3080" spans="2:14">
      <c r="B3080" s="98"/>
      <c r="C3080" s="98"/>
      <c r="D3080" s="100"/>
      <c r="E3080" s="100"/>
      <c r="F3080" s="100"/>
      <c r="H3080" s="102"/>
      <c r="I3080" s="103"/>
      <c r="J3080" s="102"/>
      <c r="L3080" s="100"/>
      <c r="M3080" s="100"/>
      <c r="N3080" s="100"/>
    </row>
    <row r="3081" spans="2:14">
      <c r="B3081" s="98"/>
      <c r="C3081" s="98"/>
      <c r="D3081" s="100"/>
      <c r="E3081" s="100"/>
      <c r="F3081" s="100"/>
      <c r="H3081" s="102"/>
      <c r="I3081" s="103"/>
      <c r="J3081" s="102"/>
      <c r="L3081" s="100"/>
      <c r="M3081" s="100"/>
      <c r="N3081" s="100"/>
    </row>
    <row r="3082" spans="2:14">
      <c r="B3082" s="98"/>
      <c r="C3082" s="98"/>
      <c r="D3082" s="100"/>
      <c r="E3082" s="100"/>
      <c r="F3082" s="100"/>
      <c r="H3082" s="102"/>
      <c r="I3082" s="103"/>
      <c r="J3082" s="102"/>
      <c r="L3082" s="100"/>
      <c r="M3082" s="100"/>
      <c r="N3082" s="100"/>
    </row>
    <row r="3083" spans="2:14">
      <c r="B3083" s="98"/>
      <c r="C3083" s="98"/>
      <c r="D3083" s="100"/>
      <c r="E3083" s="100"/>
      <c r="F3083" s="100"/>
      <c r="H3083" s="102"/>
      <c r="I3083" s="103"/>
      <c r="J3083" s="102"/>
      <c r="L3083" s="100"/>
      <c r="M3083" s="100"/>
      <c r="N3083" s="100"/>
    </row>
    <row r="3084" spans="2:14">
      <c r="B3084" s="98"/>
      <c r="C3084" s="98"/>
      <c r="D3084" s="100"/>
      <c r="E3084" s="100"/>
      <c r="F3084" s="100"/>
      <c r="H3084" s="102"/>
      <c r="I3084" s="103"/>
      <c r="J3084" s="102"/>
      <c r="L3084" s="100"/>
      <c r="M3084" s="100"/>
      <c r="N3084" s="100"/>
    </row>
    <row r="3085" spans="2:14">
      <c r="B3085" s="98"/>
      <c r="C3085" s="98"/>
      <c r="D3085" s="100"/>
      <c r="E3085" s="100"/>
      <c r="F3085" s="100"/>
      <c r="H3085" s="102"/>
      <c r="I3085" s="103"/>
      <c r="J3085" s="102"/>
      <c r="L3085" s="100"/>
      <c r="M3085" s="100"/>
      <c r="N3085" s="100"/>
    </row>
    <row r="3086" spans="2:14">
      <c r="B3086" s="98"/>
      <c r="C3086" s="98"/>
      <c r="D3086" s="100"/>
      <c r="E3086" s="100"/>
      <c r="F3086" s="100"/>
      <c r="H3086" s="102"/>
      <c r="I3086" s="103"/>
      <c r="J3086" s="102"/>
      <c r="L3086" s="100"/>
      <c r="M3086" s="100"/>
      <c r="N3086" s="100"/>
    </row>
    <row r="3087" spans="2:14">
      <c r="B3087" s="98"/>
      <c r="C3087" s="98"/>
      <c r="D3087" s="100"/>
      <c r="E3087" s="100"/>
      <c r="F3087" s="100"/>
      <c r="H3087" s="102"/>
      <c r="I3087" s="103"/>
      <c r="J3087" s="102"/>
      <c r="L3087" s="100"/>
      <c r="M3087" s="100"/>
      <c r="N3087" s="100"/>
    </row>
    <row r="3088" spans="2:14">
      <c r="B3088" s="98"/>
      <c r="C3088" s="98"/>
      <c r="D3088" s="100"/>
      <c r="E3088" s="100"/>
      <c r="F3088" s="100"/>
      <c r="H3088" s="102"/>
      <c r="I3088" s="103"/>
      <c r="J3088" s="102"/>
      <c r="L3088" s="100"/>
      <c r="M3088" s="100"/>
      <c r="N3088" s="100"/>
    </row>
    <row r="3089" spans="2:14">
      <c r="B3089" s="98"/>
      <c r="C3089" s="98"/>
      <c r="D3089" s="100"/>
      <c r="E3089" s="100"/>
      <c r="F3089" s="100"/>
      <c r="H3089" s="102"/>
      <c r="I3089" s="103"/>
      <c r="J3089" s="102"/>
      <c r="L3089" s="100"/>
      <c r="M3089" s="100"/>
      <c r="N3089" s="100"/>
    </row>
    <row r="3090" spans="2:14">
      <c r="B3090" s="98"/>
      <c r="C3090" s="98"/>
      <c r="D3090" s="100"/>
      <c r="E3090" s="100"/>
      <c r="F3090" s="100"/>
      <c r="H3090" s="102"/>
      <c r="I3090" s="103"/>
      <c r="J3090" s="102"/>
      <c r="L3090" s="100"/>
      <c r="M3090" s="100"/>
      <c r="N3090" s="100"/>
    </row>
    <row r="3091" spans="2:14">
      <c r="B3091" s="98"/>
      <c r="C3091" s="98"/>
      <c r="D3091" s="100"/>
      <c r="E3091" s="100"/>
      <c r="F3091" s="100"/>
      <c r="H3091" s="102"/>
      <c r="I3091" s="103"/>
      <c r="J3091" s="102"/>
      <c r="L3091" s="100"/>
      <c r="M3091" s="100"/>
      <c r="N3091" s="100"/>
    </row>
    <row r="3092" spans="2:14">
      <c r="B3092" s="98"/>
      <c r="C3092" s="98"/>
      <c r="D3092" s="100"/>
      <c r="E3092" s="100"/>
      <c r="F3092" s="100"/>
      <c r="H3092" s="102"/>
      <c r="I3092" s="103"/>
      <c r="J3092" s="102"/>
      <c r="L3092" s="100"/>
      <c r="M3092" s="100"/>
      <c r="N3092" s="100"/>
    </row>
    <row r="3093" spans="2:14">
      <c r="B3093" s="98"/>
      <c r="C3093" s="98"/>
      <c r="D3093" s="100"/>
      <c r="E3093" s="100"/>
      <c r="F3093" s="100"/>
      <c r="H3093" s="102"/>
      <c r="I3093" s="103"/>
      <c r="J3093" s="102"/>
      <c r="L3093" s="100"/>
      <c r="M3093" s="100"/>
      <c r="N3093" s="100"/>
    </row>
    <row r="3094" spans="2:14">
      <c r="B3094" s="98"/>
      <c r="C3094" s="98"/>
      <c r="D3094" s="100"/>
      <c r="E3094" s="100"/>
      <c r="F3094" s="100"/>
      <c r="H3094" s="102"/>
      <c r="I3094" s="103"/>
      <c r="J3094" s="102"/>
      <c r="L3094" s="100"/>
      <c r="M3094" s="100"/>
      <c r="N3094" s="100"/>
    </row>
    <row r="3095" spans="2:14">
      <c r="B3095" s="98"/>
      <c r="C3095" s="98"/>
      <c r="D3095" s="100"/>
      <c r="E3095" s="100"/>
      <c r="F3095" s="100"/>
      <c r="H3095" s="102"/>
      <c r="I3095" s="103"/>
      <c r="J3095" s="102"/>
      <c r="L3095" s="100"/>
      <c r="M3095" s="100"/>
      <c r="N3095" s="100"/>
    </row>
    <row r="3096" spans="2:14">
      <c r="B3096" s="98"/>
      <c r="C3096" s="98"/>
      <c r="D3096" s="100"/>
      <c r="E3096" s="100"/>
      <c r="F3096" s="100"/>
      <c r="H3096" s="102"/>
      <c r="I3096" s="103"/>
      <c r="J3096" s="102"/>
      <c r="L3096" s="100"/>
      <c r="M3096" s="100"/>
      <c r="N3096" s="100"/>
    </row>
    <row r="3097" spans="2:14">
      <c r="B3097" s="98"/>
      <c r="C3097" s="98"/>
      <c r="D3097" s="100"/>
      <c r="E3097" s="100"/>
      <c r="F3097" s="100"/>
      <c r="H3097" s="102"/>
      <c r="I3097" s="103"/>
      <c r="J3097" s="102"/>
      <c r="L3097" s="100"/>
      <c r="M3097" s="100"/>
      <c r="N3097" s="100"/>
    </row>
    <row r="3098" spans="2:14">
      <c r="B3098" s="98"/>
      <c r="C3098" s="98"/>
      <c r="D3098" s="100"/>
      <c r="E3098" s="100"/>
      <c r="F3098" s="100"/>
      <c r="H3098" s="102"/>
      <c r="I3098" s="103"/>
      <c r="J3098" s="102"/>
      <c r="L3098" s="100"/>
      <c r="M3098" s="100"/>
      <c r="N3098" s="100"/>
    </row>
    <row r="3099" spans="2:14">
      <c r="B3099" s="98"/>
      <c r="C3099" s="98"/>
      <c r="D3099" s="100"/>
      <c r="E3099" s="100"/>
      <c r="F3099" s="100"/>
      <c r="H3099" s="102"/>
      <c r="I3099" s="103"/>
      <c r="J3099" s="102"/>
      <c r="L3099" s="100"/>
      <c r="M3099" s="100"/>
      <c r="N3099" s="100"/>
    </row>
    <row r="3100" spans="2:14">
      <c r="B3100" s="98"/>
      <c r="C3100" s="98"/>
      <c r="D3100" s="100"/>
      <c r="E3100" s="100"/>
      <c r="F3100" s="100"/>
      <c r="H3100" s="102"/>
      <c r="I3100" s="103"/>
      <c r="J3100" s="102"/>
      <c r="L3100" s="100"/>
      <c r="M3100" s="100"/>
      <c r="N3100" s="100"/>
    </row>
    <row r="3101" spans="2:14">
      <c r="B3101" s="98"/>
      <c r="C3101" s="98"/>
      <c r="D3101" s="100"/>
      <c r="E3101" s="100"/>
      <c r="F3101" s="100"/>
      <c r="H3101" s="102"/>
      <c r="I3101" s="103"/>
      <c r="J3101" s="102"/>
      <c r="L3101" s="100"/>
      <c r="M3101" s="100"/>
      <c r="N3101" s="100"/>
    </row>
    <row r="3102" spans="2:14">
      <c r="B3102" s="98"/>
      <c r="C3102" s="98"/>
      <c r="D3102" s="100"/>
      <c r="E3102" s="100"/>
      <c r="F3102" s="100"/>
      <c r="H3102" s="102"/>
      <c r="I3102" s="103"/>
      <c r="J3102" s="102"/>
      <c r="L3102" s="100"/>
      <c r="M3102" s="100"/>
      <c r="N3102" s="100"/>
    </row>
    <row r="3103" spans="2:14">
      <c r="B3103" s="98"/>
      <c r="C3103" s="98"/>
      <c r="D3103" s="100"/>
      <c r="E3103" s="100"/>
      <c r="F3103" s="100"/>
      <c r="H3103" s="102"/>
      <c r="I3103" s="103"/>
      <c r="J3103" s="102"/>
      <c r="L3103" s="100"/>
      <c r="M3103" s="100"/>
      <c r="N3103" s="100"/>
    </row>
    <row r="3104" spans="2:14">
      <c r="B3104" s="98"/>
      <c r="C3104" s="98"/>
      <c r="D3104" s="100"/>
      <c r="E3104" s="100"/>
      <c r="F3104" s="100"/>
      <c r="H3104" s="102"/>
      <c r="I3104" s="103"/>
      <c r="J3104" s="102"/>
      <c r="L3104" s="100"/>
      <c r="M3104" s="100"/>
      <c r="N3104" s="100"/>
    </row>
    <row r="3105" spans="2:14">
      <c r="B3105" s="98"/>
      <c r="C3105" s="98"/>
      <c r="D3105" s="100"/>
      <c r="E3105" s="100"/>
      <c r="F3105" s="100"/>
      <c r="H3105" s="102"/>
      <c r="I3105" s="103"/>
      <c r="J3105" s="102"/>
      <c r="L3105" s="100"/>
      <c r="M3105" s="100"/>
      <c r="N3105" s="100"/>
    </row>
    <row r="3106" spans="2:14">
      <c r="B3106" s="98"/>
      <c r="C3106" s="98"/>
      <c r="D3106" s="100"/>
      <c r="E3106" s="100"/>
      <c r="F3106" s="100"/>
      <c r="H3106" s="102"/>
      <c r="I3106" s="103"/>
      <c r="J3106" s="102"/>
      <c r="L3106" s="100"/>
      <c r="M3106" s="100"/>
      <c r="N3106" s="100"/>
    </row>
    <row r="3107" spans="2:14">
      <c r="B3107" s="98"/>
      <c r="C3107" s="98"/>
      <c r="D3107" s="100"/>
      <c r="E3107" s="100"/>
      <c r="F3107" s="100"/>
      <c r="H3107" s="102"/>
      <c r="I3107" s="103"/>
      <c r="J3107" s="102"/>
      <c r="L3107" s="100"/>
      <c r="M3107" s="100"/>
      <c r="N3107" s="100"/>
    </row>
    <row r="3108" spans="2:14">
      <c r="B3108" s="98"/>
      <c r="C3108" s="98"/>
      <c r="D3108" s="100"/>
      <c r="E3108" s="100"/>
      <c r="F3108" s="100"/>
      <c r="H3108" s="102"/>
      <c r="I3108" s="103"/>
      <c r="J3108" s="102"/>
      <c r="L3108" s="100"/>
      <c r="M3108" s="100"/>
      <c r="N3108" s="100"/>
    </row>
    <row r="3109" spans="2:14">
      <c r="B3109" s="98"/>
      <c r="C3109" s="98"/>
      <c r="D3109" s="100"/>
      <c r="E3109" s="100"/>
      <c r="F3109" s="100"/>
      <c r="H3109" s="102"/>
      <c r="I3109" s="103"/>
      <c r="J3109" s="102"/>
      <c r="L3109" s="100"/>
      <c r="M3109" s="100"/>
      <c r="N3109" s="100"/>
    </row>
    <row r="3110" spans="2:14">
      <c r="B3110" s="98"/>
      <c r="C3110" s="98"/>
      <c r="D3110" s="100"/>
      <c r="E3110" s="100"/>
      <c r="F3110" s="100"/>
      <c r="H3110" s="102"/>
      <c r="I3110" s="103"/>
      <c r="J3110" s="102"/>
      <c r="L3110" s="100"/>
      <c r="M3110" s="100"/>
      <c r="N3110" s="100"/>
    </row>
    <row r="3111" spans="2:14">
      <c r="B3111" s="98"/>
      <c r="C3111" s="98"/>
      <c r="D3111" s="100"/>
      <c r="E3111" s="100"/>
      <c r="F3111" s="100"/>
      <c r="H3111" s="102"/>
      <c r="I3111" s="103"/>
      <c r="J3111" s="102"/>
      <c r="L3111" s="100"/>
      <c r="M3111" s="100"/>
      <c r="N3111" s="100"/>
    </row>
    <row r="3112" spans="2:14">
      <c r="B3112" s="98"/>
      <c r="C3112" s="98"/>
      <c r="D3112" s="100"/>
      <c r="E3112" s="100"/>
      <c r="F3112" s="100"/>
      <c r="H3112" s="102"/>
      <c r="I3112" s="103"/>
      <c r="J3112" s="102"/>
      <c r="L3112" s="100"/>
      <c r="M3112" s="100"/>
      <c r="N3112" s="100"/>
    </row>
    <row r="3113" spans="2:14">
      <c r="B3113" s="98"/>
      <c r="C3113" s="98"/>
      <c r="D3113" s="100"/>
      <c r="E3113" s="100"/>
      <c r="F3113" s="100"/>
      <c r="H3113" s="102"/>
      <c r="I3113" s="103"/>
      <c r="J3113" s="102"/>
      <c r="L3113" s="100"/>
      <c r="M3113" s="100"/>
      <c r="N3113" s="100"/>
    </row>
    <row r="3114" spans="2:14">
      <c r="B3114" s="98"/>
      <c r="C3114" s="98"/>
      <c r="D3114" s="100"/>
      <c r="E3114" s="100"/>
      <c r="F3114" s="100"/>
      <c r="H3114" s="102"/>
      <c r="I3114" s="103"/>
      <c r="J3114" s="102"/>
      <c r="L3114" s="100"/>
      <c r="M3114" s="100"/>
      <c r="N3114" s="100"/>
    </row>
    <row r="3115" spans="2:14">
      <c r="B3115" s="98"/>
      <c r="C3115" s="98"/>
      <c r="D3115" s="100"/>
      <c r="E3115" s="100"/>
      <c r="F3115" s="100"/>
      <c r="H3115" s="102"/>
      <c r="I3115" s="103"/>
      <c r="J3115" s="102"/>
      <c r="L3115" s="100"/>
      <c r="M3115" s="100"/>
      <c r="N3115" s="100"/>
    </row>
    <row r="3116" spans="2:14">
      <c r="B3116" s="98"/>
      <c r="C3116" s="98"/>
      <c r="D3116" s="100"/>
      <c r="E3116" s="100"/>
      <c r="F3116" s="100"/>
      <c r="H3116" s="102"/>
      <c r="I3116" s="103"/>
      <c r="J3116" s="102"/>
      <c r="L3116" s="100"/>
      <c r="M3116" s="100"/>
      <c r="N3116" s="100"/>
    </row>
    <row r="3117" spans="2:14">
      <c r="B3117" s="98"/>
      <c r="C3117" s="98"/>
      <c r="D3117" s="100"/>
      <c r="E3117" s="100"/>
      <c r="F3117" s="100"/>
      <c r="H3117" s="102"/>
      <c r="I3117" s="103"/>
      <c r="J3117" s="102"/>
      <c r="L3117" s="100"/>
      <c r="M3117" s="100"/>
      <c r="N3117" s="100"/>
    </row>
    <row r="3118" spans="2:14">
      <c r="B3118" s="98"/>
      <c r="C3118" s="98"/>
      <c r="D3118" s="100"/>
      <c r="E3118" s="100"/>
      <c r="F3118" s="100"/>
      <c r="H3118" s="102"/>
      <c r="I3118" s="103"/>
      <c r="J3118" s="102"/>
      <c r="L3118" s="100"/>
      <c r="M3118" s="100"/>
      <c r="N3118" s="100"/>
    </row>
    <row r="3119" spans="2:14">
      <c r="B3119" s="98"/>
      <c r="C3119" s="98"/>
      <c r="D3119" s="100"/>
      <c r="E3119" s="100"/>
      <c r="F3119" s="100"/>
      <c r="H3119" s="102"/>
      <c r="I3119" s="103"/>
      <c r="J3119" s="102"/>
      <c r="L3119" s="100"/>
      <c r="M3119" s="100"/>
      <c r="N3119" s="100"/>
    </row>
    <row r="3120" spans="2:14">
      <c r="B3120" s="98"/>
      <c r="C3120" s="98"/>
      <c r="D3120" s="100"/>
      <c r="E3120" s="100"/>
      <c r="F3120" s="100"/>
      <c r="H3120" s="102"/>
      <c r="I3120" s="103"/>
      <c r="J3120" s="102"/>
      <c r="L3120" s="100"/>
      <c r="M3120" s="100"/>
      <c r="N3120" s="100"/>
    </row>
    <row r="3121" spans="2:14">
      <c r="B3121" s="98"/>
      <c r="C3121" s="98"/>
      <c r="D3121" s="100"/>
      <c r="E3121" s="100"/>
      <c r="F3121" s="100"/>
      <c r="H3121" s="102"/>
      <c r="I3121" s="103"/>
      <c r="J3121" s="102"/>
      <c r="L3121" s="100"/>
      <c r="M3121" s="100"/>
      <c r="N3121" s="100"/>
    </row>
    <row r="3122" spans="2:14">
      <c r="B3122" s="98"/>
      <c r="C3122" s="98"/>
      <c r="D3122" s="100"/>
      <c r="E3122" s="100"/>
      <c r="F3122" s="100"/>
      <c r="H3122" s="102"/>
      <c r="I3122" s="103"/>
      <c r="J3122" s="102"/>
      <c r="L3122" s="100"/>
      <c r="M3122" s="100"/>
      <c r="N3122" s="100"/>
    </row>
    <row r="3123" spans="2:14">
      <c r="B3123" s="98"/>
      <c r="C3123" s="98"/>
      <c r="D3123" s="100"/>
      <c r="E3123" s="100"/>
      <c r="F3123" s="100"/>
      <c r="H3123" s="102"/>
      <c r="I3123" s="103"/>
      <c r="J3123" s="102"/>
      <c r="L3123" s="100"/>
      <c r="M3123" s="100"/>
      <c r="N3123" s="100"/>
    </row>
    <row r="3124" spans="2:14">
      <c r="B3124" s="98"/>
      <c r="C3124" s="98"/>
      <c r="D3124" s="100"/>
      <c r="E3124" s="100"/>
      <c r="F3124" s="100"/>
      <c r="H3124" s="102"/>
      <c r="I3124" s="103"/>
      <c r="J3124" s="102"/>
      <c r="L3124" s="100"/>
      <c r="M3124" s="100"/>
      <c r="N3124" s="100"/>
    </row>
    <row r="3125" spans="2:14">
      <c r="B3125" s="98"/>
      <c r="C3125" s="98"/>
      <c r="D3125" s="100"/>
      <c r="E3125" s="100"/>
      <c r="F3125" s="100"/>
      <c r="H3125" s="102"/>
      <c r="I3125" s="103"/>
      <c r="J3125" s="102"/>
      <c r="L3125" s="100"/>
      <c r="M3125" s="100"/>
      <c r="N3125" s="100"/>
    </row>
    <row r="3126" spans="2:14">
      <c r="B3126" s="98"/>
      <c r="C3126" s="98"/>
      <c r="D3126" s="100"/>
      <c r="E3126" s="100"/>
      <c r="F3126" s="100"/>
      <c r="H3126" s="102"/>
      <c r="I3126" s="103"/>
      <c r="J3126" s="102"/>
      <c r="L3126" s="100"/>
      <c r="M3126" s="100"/>
      <c r="N3126" s="100"/>
    </row>
    <row r="3127" spans="2:14">
      <c r="B3127" s="98"/>
      <c r="C3127" s="98"/>
      <c r="D3127" s="100"/>
      <c r="E3127" s="100"/>
      <c r="F3127" s="100"/>
      <c r="H3127" s="102"/>
      <c r="I3127" s="103"/>
      <c r="J3127" s="102"/>
      <c r="L3127" s="100"/>
      <c r="M3127" s="100"/>
      <c r="N3127" s="100"/>
    </row>
    <row r="3128" spans="2:14">
      <c r="B3128" s="98"/>
      <c r="C3128" s="98"/>
      <c r="D3128" s="100"/>
      <c r="E3128" s="100"/>
      <c r="F3128" s="100"/>
      <c r="H3128" s="102"/>
      <c r="I3128" s="103"/>
      <c r="J3128" s="102"/>
      <c r="L3128" s="100"/>
      <c r="M3128" s="100"/>
      <c r="N3128" s="100"/>
    </row>
    <row r="3129" spans="2:14">
      <c r="B3129" s="98"/>
      <c r="C3129" s="98"/>
      <c r="D3129" s="100"/>
      <c r="E3129" s="100"/>
      <c r="F3129" s="100"/>
      <c r="H3129" s="102"/>
      <c r="I3129" s="103"/>
      <c r="J3129" s="102"/>
      <c r="L3129" s="100"/>
      <c r="M3129" s="100"/>
      <c r="N3129" s="100"/>
    </row>
    <row r="3130" spans="2:14">
      <c r="B3130" s="98"/>
      <c r="C3130" s="98"/>
      <c r="D3130" s="100"/>
      <c r="E3130" s="100"/>
      <c r="F3130" s="100"/>
      <c r="H3130" s="102"/>
      <c r="I3130" s="103"/>
      <c r="J3130" s="102"/>
      <c r="L3130" s="100"/>
      <c r="M3130" s="100"/>
      <c r="N3130" s="100"/>
    </row>
    <row r="3131" spans="2:14">
      <c r="B3131" s="98"/>
      <c r="C3131" s="98"/>
      <c r="D3131" s="100"/>
      <c r="E3131" s="100"/>
      <c r="F3131" s="100"/>
      <c r="H3131" s="102"/>
      <c r="I3131" s="103"/>
      <c r="J3131" s="102"/>
      <c r="L3131" s="100"/>
      <c r="M3131" s="100"/>
      <c r="N3131" s="100"/>
    </row>
    <row r="3132" spans="2:14">
      <c r="B3132" s="98"/>
      <c r="C3132" s="98"/>
      <c r="D3132" s="100"/>
      <c r="E3132" s="100"/>
      <c r="F3132" s="100"/>
      <c r="H3132" s="102"/>
      <c r="I3132" s="103"/>
      <c r="J3132" s="102"/>
      <c r="L3132" s="100"/>
      <c r="M3132" s="100"/>
      <c r="N3132" s="100"/>
    </row>
    <row r="3133" spans="2:14">
      <c r="B3133" s="98"/>
      <c r="C3133" s="98"/>
      <c r="D3133" s="100"/>
      <c r="E3133" s="100"/>
      <c r="F3133" s="100"/>
      <c r="H3133" s="102"/>
      <c r="I3133" s="103"/>
      <c r="J3133" s="102"/>
      <c r="L3133" s="100"/>
      <c r="M3133" s="100"/>
      <c r="N3133" s="100"/>
    </row>
    <row r="3134" spans="2:14">
      <c r="B3134" s="98"/>
      <c r="C3134" s="98"/>
      <c r="D3134" s="100"/>
      <c r="E3134" s="100"/>
      <c r="F3134" s="100"/>
      <c r="H3134" s="102"/>
      <c r="I3134" s="103"/>
      <c r="J3134" s="102"/>
      <c r="L3134" s="100"/>
      <c r="M3134" s="100"/>
      <c r="N3134" s="100"/>
    </row>
    <row r="3135" spans="2:14">
      <c r="B3135" s="98"/>
      <c r="C3135" s="98"/>
      <c r="D3135" s="100"/>
      <c r="E3135" s="100"/>
      <c r="F3135" s="100"/>
      <c r="H3135" s="102"/>
      <c r="I3135" s="103"/>
      <c r="J3135" s="102"/>
      <c r="L3135" s="100"/>
      <c r="M3135" s="100"/>
      <c r="N3135" s="100"/>
    </row>
    <row r="3136" spans="2:14">
      <c r="B3136" s="98"/>
      <c r="C3136" s="98"/>
      <c r="D3136" s="100"/>
      <c r="E3136" s="100"/>
      <c r="F3136" s="100"/>
      <c r="H3136" s="102"/>
      <c r="I3136" s="103"/>
      <c r="J3136" s="102"/>
      <c r="L3136" s="100"/>
      <c r="M3136" s="100"/>
      <c r="N3136" s="100"/>
    </row>
    <row r="3137" spans="2:14">
      <c r="B3137" s="98"/>
      <c r="C3137" s="98"/>
      <c r="D3137" s="100"/>
      <c r="E3137" s="100"/>
      <c r="F3137" s="100"/>
      <c r="H3137" s="102"/>
      <c r="I3137" s="103"/>
      <c r="J3137" s="102"/>
      <c r="L3137" s="100"/>
      <c r="M3137" s="100"/>
      <c r="N3137" s="100"/>
    </row>
    <row r="3138" spans="2:14">
      <c r="B3138" s="98"/>
      <c r="C3138" s="98"/>
      <c r="D3138" s="100"/>
      <c r="E3138" s="100"/>
      <c r="F3138" s="100"/>
      <c r="H3138" s="102"/>
      <c r="I3138" s="103"/>
      <c r="J3138" s="102"/>
      <c r="L3138" s="100"/>
      <c r="M3138" s="100"/>
      <c r="N3138" s="100"/>
    </row>
    <row r="3139" spans="2:14">
      <c r="B3139" s="98"/>
      <c r="C3139" s="98"/>
      <c r="D3139" s="100"/>
      <c r="E3139" s="100"/>
      <c r="F3139" s="100"/>
      <c r="H3139" s="102"/>
      <c r="I3139" s="103"/>
      <c r="J3139" s="102"/>
      <c r="L3139" s="100"/>
      <c r="M3139" s="100"/>
      <c r="N3139" s="100"/>
    </row>
    <row r="3140" spans="2:14">
      <c r="B3140" s="98"/>
      <c r="C3140" s="98"/>
      <c r="D3140" s="100"/>
      <c r="E3140" s="100"/>
      <c r="F3140" s="100"/>
      <c r="H3140" s="102"/>
      <c r="I3140" s="103"/>
      <c r="J3140" s="102"/>
      <c r="L3140" s="100"/>
      <c r="M3140" s="100"/>
      <c r="N3140" s="100"/>
    </row>
    <row r="3141" spans="2:14">
      <c r="B3141" s="98"/>
      <c r="C3141" s="98"/>
      <c r="D3141" s="100"/>
      <c r="E3141" s="100"/>
      <c r="F3141" s="100"/>
      <c r="H3141" s="102"/>
      <c r="I3141" s="103"/>
      <c r="J3141" s="102"/>
      <c r="L3141" s="100"/>
      <c r="M3141" s="100"/>
      <c r="N3141" s="100"/>
    </row>
    <row r="3142" spans="2:14">
      <c r="B3142" s="98"/>
      <c r="C3142" s="98"/>
      <c r="D3142" s="100"/>
      <c r="E3142" s="100"/>
      <c r="F3142" s="100"/>
      <c r="H3142" s="102"/>
      <c r="I3142" s="103"/>
      <c r="J3142" s="102"/>
      <c r="L3142" s="100"/>
      <c r="M3142" s="100"/>
      <c r="N3142" s="100"/>
    </row>
    <row r="3143" spans="2:14">
      <c r="B3143" s="98"/>
      <c r="C3143" s="98"/>
      <c r="D3143" s="100"/>
      <c r="E3143" s="100"/>
      <c r="F3143" s="100"/>
      <c r="H3143" s="102"/>
      <c r="I3143" s="103"/>
      <c r="J3143" s="102"/>
      <c r="L3143" s="100"/>
      <c r="M3143" s="100"/>
      <c r="N3143" s="100"/>
    </row>
    <row r="3144" spans="2:14">
      <c r="B3144" s="98"/>
      <c r="C3144" s="98"/>
      <c r="D3144" s="100"/>
      <c r="E3144" s="100"/>
      <c r="F3144" s="100"/>
      <c r="H3144" s="102"/>
      <c r="I3144" s="103"/>
      <c r="J3144" s="102"/>
      <c r="L3144" s="100"/>
      <c r="M3144" s="100"/>
      <c r="N3144" s="100"/>
    </row>
    <row r="3145" spans="2:14">
      <c r="B3145" s="98"/>
      <c r="C3145" s="98"/>
      <c r="D3145" s="100"/>
      <c r="E3145" s="100"/>
      <c r="F3145" s="100"/>
      <c r="H3145" s="102"/>
      <c r="I3145" s="103"/>
      <c r="J3145" s="102"/>
      <c r="L3145" s="100"/>
      <c r="M3145" s="100"/>
      <c r="N3145" s="100"/>
    </row>
    <row r="3146" spans="2:14">
      <c r="B3146" s="98"/>
      <c r="C3146" s="98"/>
      <c r="D3146" s="100"/>
      <c r="E3146" s="100"/>
      <c r="F3146" s="100"/>
      <c r="H3146" s="102"/>
      <c r="I3146" s="103"/>
      <c r="J3146" s="102"/>
      <c r="L3146" s="100"/>
      <c r="M3146" s="100"/>
      <c r="N3146" s="100"/>
    </row>
    <row r="3147" spans="2:14">
      <c r="B3147" s="98"/>
      <c r="C3147" s="98"/>
      <c r="D3147" s="100"/>
      <c r="E3147" s="100"/>
      <c r="F3147" s="100"/>
      <c r="H3147" s="102"/>
      <c r="I3147" s="103"/>
      <c r="J3147" s="102"/>
      <c r="L3147" s="100"/>
      <c r="M3147" s="100"/>
      <c r="N3147" s="100"/>
    </row>
    <row r="3148" spans="2:14">
      <c r="B3148" s="98"/>
      <c r="C3148" s="98"/>
      <c r="D3148" s="100"/>
      <c r="E3148" s="100"/>
      <c r="F3148" s="100"/>
      <c r="H3148" s="102"/>
      <c r="I3148" s="103"/>
      <c r="J3148" s="102"/>
      <c r="L3148" s="100"/>
      <c r="M3148" s="100"/>
      <c r="N3148" s="100"/>
    </row>
    <row r="3149" spans="2:14">
      <c r="B3149" s="98"/>
      <c r="C3149" s="98"/>
      <c r="D3149" s="100"/>
      <c r="E3149" s="100"/>
      <c r="F3149" s="100"/>
      <c r="H3149" s="102"/>
      <c r="I3149" s="103"/>
      <c r="J3149" s="102"/>
      <c r="L3149" s="100"/>
      <c r="M3149" s="100"/>
      <c r="N3149" s="100"/>
    </row>
    <row r="3150" spans="2:14">
      <c r="B3150" s="98"/>
      <c r="C3150" s="98"/>
      <c r="D3150" s="100"/>
      <c r="E3150" s="100"/>
      <c r="F3150" s="100"/>
      <c r="H3150" s="102"/>
      <c r="I3150" s="103"/>
      <c r="J3150" s="102"/>
      <c r="L3150" s="100"/>
      <c r="M3150" s="100"/>
      <c r="N3150" s="100"/>
    </row>
    <row r="3151" spans="2:14">
      <c r="B3151" s="98"/>
      <c r="C3151" s="98"/>
      <c r="D3151" s="100"/>
      <c r="E3151" s="100"/>
      <c r="F3151" s="100"/>
      <c r="H3151" s="102"/>
      <c r="I3151" s="103"/>
      <c r="J3151" s="102"/>
      <c r="L3151" s="100"/>
      <c r="M3151" s="100"/>
      <c r="N3151" s="100"/>
    </row>
    <row r="3152" spans="2:14">
      <c r="B3152" s="98"/>
      <c r="C3152" s="98"/>
      <c r="D3152" s="100"/>
      <c r="E3152" s="100"/>
      <c r="F3152" s="100"/>
      <c r="H3152" s="102"/>
      <c r="I3152" s="103"/>
      <c r="J3152" s="102"/>
      <c r="L3152" s="100"/>
      <c r="M3152" s="100"/>
      <c r="N3152" s="100"/>
    </row>
    <row r="3153" spans="2:14">
      <c r="B3153" s="98"/>
      <c r="C3153" s="98"/>
      <c r="D3153" s="100"/>
      <c r="E3153" s="100"/>
      <c r="F3153" s="100"/>
      <c r="H3153" s="102"/>
      <c r="I3153" s="103"/>
      <c r="J3153" s="102"/>
      <c r="L3153" s="100"/>
      <c r="M3153" s="100"/>
      <c r="N3153" s="100"/>
    </row>
    <row r="3154" spans="2:14">
      <c r="B3154" s="98"/>
      <c r="C3154" s="98"/>
      <c r="D3154" s="100"/>
      <c r="E3154" s="100"/>
      <c r="F3154" s="100"/>
      <c r="H3154" s="102"/>
      <c r="I3154" s="103"/>
      <c r="J3154" s="102"/>
      <c r="L3154" s="100"/>
      <c r="M3154" s="100"/>
      <c r="N3154" s="100"/>
    </row>
    <row r="3155" spans="2:14">
      <c r="B3155" s="98"/>
      <c r="C3155" s="98"/>
      <c r="D3155" s="100"/>
      <c r="E3155" s="100"/>
      <c r="F3155" s="100"/>
      <c r="H3155" s="102"/>
      <c r="I3155" s="103"/>
      <c r="J3155" s="102"/>
      <c r="L3155" s="100"/>
      <c r="M3155" s="100"/>
      <c r="N3155" s="100"/>
    </row>
    <row r="3156" spans="2:14">
      <c r="B3156" s="98"/>
      <c r="C3156" s="98"/>
      <c r="D3156" s="100"/>
      <c r="E3156" s="100"/>
      <c r="F3156" s="100"/>
      <c r="H3156" s="102"/>
      <c r="I3156" s="103"/>
      <c r="J3156" s="102"/>
      <c r="L3156" s="100"/>
      <c r="M3156" s="100"/>
      <c r="N3156" s="100"/>
    </row>
    <row r="3157" spans="2:14">
      <c r="B3157" s="98"/>
      <c r="C3157" s="98"/>
      <c r="D3157" s="100"/>
      <c r="E3157" s="100"/>
      <c r="F3157" s="100"/>
      <c r="H3157" s="102"/>
      <c r="I3157" s="103"/>
      <c r="J3157" s="102"/>
      <c r="L3157" s="100"/>
      <c r="M3157" s="100"/>
      <c r="N3157" s="100"/>
    </row>
    <row r="3158" spans="2:14">
      <c r="B3158" s="98"/>
      <c r="C3158" s="98"/>
      <c r="D3158" s="100"/>
      <c r="E3158" s="100"/>
      <c r="F3158" s="100"/>
      <c r="H3158" s="102"/>
      <c r="I3158" s="103"/>
      <c r="J3158" s="102"/>
      <c r="L3158" s="100"/>
      <c r="M3158" s="100"/>
      <c r="N3158" s="100"/>
    </row>
    <row r="3159" spans="2:14">
      <c r="B3159" s="98"/>
      <c r="C3159" s="98"/>
      <c r="D3159" s="100"/>
      <c r="E3159" s="100"/>
      <c r="F3159" s="100"/>
      <c r="H3159" s="102"/>
      <c r="I3159" s="103"/>
      <c r="J3159" s="102"/>
      <c r="L3159" s="100"/>
      <c r="M3159" s="100"/>
      <c r="N3159" s="100"/>
    </row>
    <row r="3160" spans="2:14">
      <c r="B3160" s="98"/>
      <c r="C3160" s="98"/>
      <c r="D3160" s="100"/>
      <c r="E3160" s="100"/>
      <c r="F3160" s="100"/>
      <c r="H3160" s="102"/>
      <c r="I3160" s="103"/>
      <c r="J3160" s="102"/>
      <c r="L3160" s="100"/>
      <c r="M3160" s="100"/>
      <c r="N3160" s="100"/>
    </row>
    <row r="3161" spans="2:14">
      <c r="B3161" s="98"/>
      <c r="C3161" s="98"/>
      <c r="D3161" s="100"/>
      <c r="E3161" s="100"/>
      <c r="F3161" s="100"/>
      <c r="H3161" s="102"/>
      <c r="I3161" s="103"/>
      <c r="J3161" s="102"/>
      <c r="L3161" s="100"/>
      <c r="M3161" s="100"/>
      <c r="N3161" s="100"/>
    </row>
    <row r="3162" spans="2:14">
      <c r="B3162" s="98"/>
      <c r="C3162" s="98"/>
      <c r="D3162" s="100"/>
      <c r="E3162" s="100"/>
      <c r="F3162" s="100"/>
      <c r="H3162" s="102"/>
      <c r="I3162" s="103"/>
      <c r="J3162" s="102"/>
      <c r="L3162" s="100"/>
      <c r="M3162" s="100"/>
      <c r="N3162" s="100"/>
    </row>
    <row r="3163" spans="2:14">
      <c r="B3163" s="98"/>
      <c r="C3163" s="98"/>
      <c r="D3163" s="100"/>
      <c r="E3163" s="100"/>
      <c r="F3163" s="100"/>
      <c r="H3163" s="102"/>
      <c r="I3163" s="103"/>
      <c r="J3163" s="102"/>
      <c r="L3163" s="100"/>
      <c r="M3163" s="100"/>
      <c r="N3163" s="100"/>
    </row>
    <row r="3164" spans="2:14">
      <c r="B3164" s="98"/>
      <c r="C3164" s="98"/>
      <c r="D3164" s="100"/>
      <c r="E3164" s="100"/>
      <c r="F3164" s="100"/>
      <c r="H3164" s="102"/>
      <c r="I3164" s="103"/>
      <c r="J3164" s="102"/>
      <c r="L3164" s="100"/>
      <c r="M3164" s="100"/>
      <c r="N3164" s="100"/>
    </row>
    <row r="3165" spans="2:14">
      <c r="B3165" s="98"/>
      <c r="C3165" s="98"/>
      <c r="D3165" s="100"/>
      <c r="E3165" s="100"/>
      <c r="F3165" s="100"/>
      <c r="H3165" s="102"/>
      <c r="I3165" s="103"/>
      <c r="J3165" s="102"/>
      <c r="L3165" s="100"/>
      <c r="M3165" s="100"/>
      <c r="N3165" s="100"/>
    </row>
    <row r="3166" spans="2:14">
      <c r="B3166" s="98"/>
      <c r="C3166" s="98"/>
      <c r="D3166" s="100"/>
      <c r="E3166" s="100"/>
      <c r="F3166" s="100"/>
      <c r="H3166" s="102"/>
      <c r="I3166" s="103"/>
      <c r="J3166" s="102"/>
      <c r="L3166" s="100"/>
      <c r="M3166" s="100"/>
      <c r="N3166" s="100"/>
    </row>
    <row r="3167" spans="2:14">
      <c r="B3167" s="98"/>
      <c r="C3167" s="98"/>
      <c r="D3167" s="100"/>
      <c r="E3167" s="100"/>
      <c r="F3167" s="100"/>
      <c r="H3167" s="102"/>
      <c r="I3167" s="103"/>
      <c r="J3167" s="102"/>
      <c r="L3167" s="100"/>
      <c r="M3167" s="100"/>
      <c r="N3167" s="100"/>
    </row>
    <row r="3168" spans="2:14">
      <c r="B3168" s="98"/>
      <c r="C3168" s="98"/>
      <c r="D3168" s="100"/>
      <c r="E3168" s="100"/>
      <c r="F3168" s="100"/>
      <c r="H3168" s="102"/>
      <c r="I3168" s="103"/>
      <c r="J3168" s="102"/>
      <c r="L3168" s="100"/>
      <c r="M3168" s="100"/>
      <c r="N3168" s="100"/>
    </row>
    <row r="3169" spans="2:14">
      <c r="B3169" s="98"/>
      <c r="C3169" s="98"/>
      <c r="D3169" s="100"/>
      <c r="E3169" s="100"/>
      <c r="F3169" s="100"/>
      <c r="H3169" s="102"/>
      <c r="I3169" s="103"/>
      <c r="J3169" s="102"/>
      <c r="L3169" s="100"/>
      <c r="M3169" s="100"/>
      <c r="N3169" s="100"/>
    </row>
    <row r="3170" spans="2:14">
      <c r="B3170" s="98"/>
      <c r="C3170" s="98"/>
      <c r="D3170" s="100"/>
      <c r="E3170" s="100"/>
      <c r="F3170" s="100"/>
      <c r="H3170" s="102"/>
      <c r="I3170" s="103"/>
      <c r="J3170" s="102"/>
      <c r="L3170" s="100"/>
      <c r="M3170" s="100"/>
      <c r="N3170" s="100"/>
    </row>
    <row r="3171" spans="2:14">
      <c r="B3171" s="98"/>
      <c r="C3171" s="98"/>
      <c r="D3171" s="100"/>
      <c r="E3171" s="100"/>
      <c r="F3171" s="100"/>
      <c r="H3171" s="102"/>
      <c r="I3171" s="103"/>
      <c r="J3171" s="102"/>
      <c r="L3171" s="100"/>
      <c r="M3171" s="100"/>
      <c r="N3171" s="100"/>
    </row>
    <row r="3172" spans="2:14">
      <c r="B3172" s="98"/>
      <c r="C3172" s="98"/>
      <c r="D3172" s="100"/>
      <c r="E3172" s="100"/>
      <c r="F3172" s="100"/>
      <c r="H3172" s="102"/>
      <c r="I3172" s="103"/>
      <c r="J3172" s="102"/>
      <c r="L3172" s="100"/>
      <c r="M3172" s="100"/>
      <c r="N3172" s="100"/>
    </row>
    <row r="3173" spans="2:14">
      <c r="B3173" s="98"/>
      <c r="C3173" s="98"/>
      <c r="D3173" s="100"/>
      <c r="E3173" s="100"/>
      <c r="F3173" s="100"/>
      <c r="H3173" s="102"/>
      <c r="I3173" s="103"/>
      <c r="J3173" s="102"/>
      <c r="L3173" s="100"/>
      <c r="M3173" s="100"/>
      <c r="N3173" s="100"/>
    </row>
    <row r="3174" spans="2:14">
      <c r="B3174" s="98"/>
      <c r="C3174" s="98"/>
      <c r="D3174" s="100"/>
      <c r="E3174" s="100"/>
      <c r="F3174" s="100"/>
      <c r="H3174" s="102"/>
      <c r="I3174" s="103"/>
      <c r="J3174" s="102"/>
      <c r="L3174" s="100"/>
      <c r="M3174" s="100"/>
      <c r="N3174" s="100"/>
    </row>
    <row r="3175" spans="2:14">
      <c r="B3175" s="98"/>
      <c r="C3175" s="98"/>
      <c r="D3175" s="100"/>
      <c r="E3175" s="100"/>
      <c r="F3175" s="100"/>
      <c r="H3175" s="102"/>
      <c r="I3175" s="103"/>
      <c r="J3175" s="102"/>
      <c r="L3175" s="100"/>
      <c r="M3175" s="100"/>
      <c r="N3175" s="100"/>
    </row>
    <row r="3176" spans="2:14">
      <c r="B3176" s="98"/>
      <c r="C3176" s="98"/>
      <c r="D3176" s="100"/>
      <c r="E3176" s="100"/>
      <c r="F3176" s="100"/>
      <c r="H3176" s="102"/>
      <c r="I3176" s="103"/>
      <c r="J3176" s="102"/>
      <c r="L3176" s="100"/>
      <c r="M3176" s="100"/>
      <c r="N3176" s="100"/>
    </row>
    <row r="3177" spans="2:14">
      <c r="B3177" s="98"/>
      <c r="C3177" s="98"/>
      <c r="D3177" s="100"/>
      <c r="E3177" s="100"/>
      <c r="F3177" s="100"/>
      <c r="H3177" s="102"/>
      <c r="I3177" s="103"/>
      <c r="J3177" s="102"/>
      <c r="L3177" s="100"/>
      <c r="M3177" s="100"/>
      <c r="N3177" s="100"/>
    </row>
    <row r="3178" spans="2:14">
      <c r="B3178" s="98"/>
      <c r="C3178" s="98"/>
      <c r="D3178" s="100"/>
      <c r="E3178" s="100"/>
      <c r="F3178" s="100"/>
      <c r="H3178" s="102"/>
      <c r="I3178" s="103"/>
      <c r="J3178" s="102"/>
      <c r="L3178" s="100"/>
      <c r="M3178" s="100"/>
      <c r="N3178" s="100"/>
    </row>
    <row r="3179" spans="2:14">
      <c r="B3179" s="98"/>
      <c r="C3179" s="98"/>
      <c r="D3179" s="100"/>
      <c r="E3179" s="100"/>
      <c r="F3179" s="100"/>
      <c r="H3179" s="102"/>
      <c r="I3179" s="103"/>
      <c r="J3179" s="102"/>
      <c r="L3179" s="100"/>
      <c r="M3179" s="100"/>
      <c r="N3179" s="100"/>
    </row>
    <row r="3180" spans="2:14">
      <c r="B3180" s="98"/>
      <c r="C3180" s="98"/>
      <c r="D3180" s="100"/>
      <c r="E3180" s="100"/>
      <c r="F3180" s="100"/>
      <c r="H3180" s="102"/>
      <c r="I3180" s="103"/>
      <c r="J3180" s="102"/>
      <c r="L3180" s="100"/>
      <c r="M3180" s="100"/>
      <c r="N3180" s="100"/>
    </row>
    <row r="3181" spans="2:14">
      <c r="B3181" s="98"/>
      <c r="C3181" s="98"/>
      <c r="D3181" s="100"/>
      <c r="E3181" s="100"/>
      <c r="F3181" s="100"/>
      <c r="H3181" s="102"/>
      <c r="I3181" s="103"/>
      <c r="J3181" s="102"/>
      <c r="L3181" s="100"/>
      <c r="M3181" s="100"/>
      <c r="N3181" s="100"/>
    </row>
    <row r="3182" spans="2:14">
      <c r="B3182" s="98"/>
      <c r="C3182" s="98"/>
      <c r="D3182" s="100"/>
      <c r="E3182" s="100"/>
      <c r="F3182" s="100"/>
      <c r="H3182" s="102"/>
      <c r="I3182" s="103"/>
      <c r="J3182" s="102"/>
      <c r="L3182" s="100"/>
      <c r="M3182" s="100"/>
      <c r="N3182" s="100"/>
    </row>
    <row r="3183" spans="2:14">
      <c r="B3183" s="98"/>
      <c r="C3183" s="98"/>
      <c r="D3183" s="100"/>
      <c r="E3183" s="100"/>
      <c r="F3183" s="100"/>
      <c r="H3183" s="102"/>
      <c r="I3183" s="103"/>
      <c r="J3183" s="102"/>
      <c r="L3183" s="100"/>
      <c r="M3183" s="100"/>
      <c r="N3183" s="100"/>
    </row>
    <row r="3184" spans="2:14">
      <c r="B3184" s="98"/>
      <c r="C3184" s="98"/>
      <c r="D3184" s="100"/>
      <c r="E3184" s="100"/>
      <c r="F3184" s="100"/>
      <c r="H3184" s="102"/>
      <c r="I3184" s="103"/>
      <c r="J3184" s="102"/>
      <c r="L3184" s="100"/>
      <c r="M3184" s="100"/>
      <c r="N3184" s="100"/>
    </row>
    <row r="3185" spans="2:14">
      <c r="B3185" s="98"/>
      <c r="C3185" s="98"/>
      <c r="D3185" s="100"/>
      <c r="E3185" s="100"/>
      <c r="F3185" s="100"/>
      <c r="H3185" s="102"/>
      <c r="I3185" s="103"/>
      <c r="J3185" s="102"/>
      <c r="L3185" s="100"/>
      <c r="M3185" s="100"/>
      <c r="N3185" s="100"/>
    </row>
    <row r="3186" spans="2:14">
      <c r="B3186" s="98"/>
      <c r="C3186" s="98"/>
      <c r="D3186" s="100"/>
      <c r="E3186" s="100"/>
      <c r="F3186" s="100"/>
      <c r="H3186" s="102"/>
      <c r="I3186" s="103"/>
      <c r="J3186" s="102"/>
      <c r="L3186" s="100"/>
      <c r="M3186" s="100"/>
      <c r="N3186" s="100"/>
    </row>
    <row r="3187" spans="2:14">
      <c r="B3187" s="98"/>
      <c r="C3187" s="98"/>
      <c r="D3187" s="100"/>
      <c r="E3187" s="100"/>
      <c r="F3187" s="100"/>
      <c r="H3187" s="102"/>
      <c r="I3187" s="103"/>
      <c r="J3187" s="102"/>
      <c r="L3187" s="100"/>
      <c r="M3187" s="100"/>
      <c r="N3187" s="100"/>
    </row>
    <row r="3188" spans="2:14">
      <c r="B3188" s="98"/>
      <c r="C3188" s="98"/>
      <c r="D3188" s="100"/>
      <c r="E3188" s="100"/>
      <c r="F3188" s="100"/>
      <c r="H3188" s="102"/>
      <c r="I3188" s="103"/>
      <c r="J3188" s="102"/>
      <c r="L3188" s="100"/>
      <c r="M3188" s="100"/>
      <c r="N3188" s="100"/>
    </row>
    <row r="3189" spans="2:14">
      <c r="B3189" s="98"/>
      <c r="C3189" s="98"/>
      <c r="D3189" s="100"/>
      <c r="E3189" s="100"/>
      <c r="F3189" s="100"/>
      <c r="H3189" s="102"/>
      <c r="I3189" s="103"/>
      <c r="J3189" s="102"/>
      <c r="L3189" s="100"/>
      <c r="M3189" s="100"/>
      <c r="N3189" s="100"/>
    </row>
    <row r="3190" spans="2:14">
      <c r="B3190" s="98"/>
      <c r="C3190" s="98"/>
      <c r="D3190" s="100"/>
      <c r="E3190" s="100"/>
      <c r="F3190" s="100"/>
      <c r="H3190" s="102"/>
      <c r="I3190" s="103"/>
      <c r="J3190" s="102"/>
      <c r="L3190" s="100"/>
      <c r="M3190" s="100"/>
      <c r="N3190" s="100"/>
    </row>
    <row r="3191" spans="2:14">
      <c r="B3191" s="98"/>
      <c r="C3191" s="98"/>
      <c r="D3191" s="100"/>
      <c r="E3191" s="100"/>
      <c r="F3191" s="100"/>
      <c r="H3191" s="102"/>
      <c r="I3191" s="103"/>
      <c r="J3191" s="102"/>
      <c r="L3191" s="100"/>
      <c r="M3191" s="100"/>
      <c r="N3191" s="100"/>
    </row>
    <row r="3192" spans="2:14">
      <c r="B3192" s="98"/>
      <c r="C3192" s="98"/>
      <c r="D3192" s="100"/>
      <c r="E3192" s="100"/>
      <c r="F3192" s="100"/>
      <c r="H3192" s="102"/>
      <c r="I3192" s="103"/>
      <c r="J3192" s="102"/>
      <c r="L3192" s="100"/>
      <c r="M3192" s="100"/>
      <c r="N3192" s="100"/>
    </row>
    <row r="3193" spans="2:14">
      <c r="B3193" s="98"/>
      <c r="C3193" s="98"/>
      <c r="D3193" s="100"/>
      <c r="E3193" s="100"/>
      <c r="F3193" s="100"/>
      <c r="H3193" s="102"/>
      <c r="I3193" s="103"/>
      <c r="J3193" s="102"/>
      <c r="L3193" s="100"/>
      <c r="M3193" s="100"/>
      <c r="N3193" s="100"/>
    </row>
    <row r="3194" spans="2:14">
      <c r="B3194" s="98"/>
      <c r="C3194" s="98"/>
      <c r="D3194" s="100"/>
      <c r="E3194" s="100"/>
      <c r="F3194" s="100"/>
      <c r="H3194" s="102"/>
      <c r="I3194" s="103"/>
      <c r="J3194" s="102"/>
      <c r="L3194" s="100"/>
      <c r="M3194" s="100"/>
      <c r="N3194" s="100"/>
    </row>
    <row r="3195" spans="2:14">
      <c r="B3195" s="98"/>
      <c r="C3195" s="98"/>
      <c r="D3195" s="100"/>
      <c r="E3195" s="100"/>
      <c r="F3195" s="100"/>
      <c r="H3195" s="102"/>
      <c r="I3195" s="103"/>
      <c r="J3195" s="102"/>
      <c r="L3195" s="100"/>
      <c r="M3195" s="100"/>
      <c r="N3195" s="100"/>
    </row>
    <row r="3196" spans="2:14">
      <c r="B3196" s="98"/>
      <c r="C3196" s="98"/>
      <c r="D3196" s="100"/>
      <c r="E3196" s="100"/>
      <c r="F3196" s="100"/>
      <c r="H3196" s="102"/>
      <c r="I3196" s="103"/>
      <c r="J3196" s="102"/>
      <c r="L3196" s="100"/>
      <c r="M3196" s="100"/>
      <c r="N3196" s="100"/>
    </row>
    <row r="3197" spans="2:14">
      <c r="B3197" s="98"/>
      <c r="C3197" s="98"/>
      <c r="D3197" s="100"/>
      <c r="E3197" s="100"/>
      <c r="F3197" s="100"/>
      <c r="H3197" s="102"/>
      <c r="I3197" s="103"/>
      <c r="J3197" s="102"/>
      <c r="L3197" s="100"/>
      <c r="M3197" s="100"/>
      <c r="N3197" s="100"/>
    </row>
    <row r="3198" spans="2:14">
      <c r="B3198" s="98"/>
      <c r="C3198" s="98"/>
      <c r="D3198" s="100"/>
      <c r="E3198" s="100"/>
      <c r="F3198" s="100"/>
      <c r="H3198" s="102"/>
      <c r="I3198" s="103"/>
      <c r="J3198" s="102"/>
      <c r="L3198" s="100"/>
      <c r="M3198" s="100"/>
      <c r="N3198" s="100"/>
    </row>
    <row r="3199" spans="2:14">
      <c r="B3199" s="98"/>
      <c r="C3199" s="98"/>
      <c r="D3199" s="100"/>
      <c r="E3199" s="100"/>
      <c r="F3199" s="100"/>
      <c r="H3199" s="102"/>
      <c r="I3199" s="103"/>
      <c r="J3199" s="102"/>
      <c r="L3199" s="100"/>
      <c r="M3199" s="100"/>
      <c r="N3199" s="100"/>
    </row>
    <row r="3200" spans="2:14">
      <c r="B3200" s="98"/>
      <c r="C3200" s="98"/>
      <c r="D3200" s="100"/>
      <c r="E3200" s="100"/>
      <c r="F3200" s="100"/>
      <c r="H3200" s="102"/>
      <c r="I3200" s="103"/>
      <c r="J3200" s="102"/>
      <c r="L3200" s="100"/>
      <c r="M3200" s="100"/>
      <c r="N3200" s="100"/>
    </row>
    <row r="3201" spans="2:14">
      <c r="B3201" s="98"/>
      <c r="C3201" s="98"/>
      <c r="D3201" s="100"/>
      <c r="E3201" s="100"/>
      <c r="F3201" s="100"/>
      <c r="H3201" s="102"/>
      <c r="I3201" s="103"/>
      <c r="J3201" s="102"/>
      <c r="L3201" s="100"/>
      <c r="M3201" s="100"/>
      <c r="N3201" s="100"/>
    </row>
    <row r="3202" spans="2:14">
      <c r="B3202" s="98"/>
      <c r="C3202" s="98"/>
      <c r="D3202" s="100"/>
      <c r="E3202" s="100"/>
      <c r="F3202" s="100"/>
      <c r="H3202" s="102"/>
      <c r="I3202" s="103"/>
      <c r="J3202" s="102"/>
      <c r="L3202" s="100"/>
      <c r="M3202" s="100"/>
      <c r="N3202" s="100"/>
    </row>
    <row r="3203" spans="2:14">
      <c r="B3203" s="98"/>
      <c r="C3203" s="98"/>
      <c r="D3203" s="100"/>
      <c r="E3203" s="100"/>
      <c r="F3203" s="100"/>
      <c r="H3203" s="102"/>
      <c r="I3203" s="103"/>
      <c r="J3203" s="102"/>
      <c r="L3203" s="100"/>
      <c r="M3203" s="100"/>
      <c r="N3203" s="100"/>
    </row>
    <row r="3204" spans="2:14">
      <c r="B3204" s="98"/>
      <c r="C3204" s="98"/>
      <c r="D3204" s="100"/>
      <c r="E3204" s="100"/>
      <c r="F3204" s="100"/>
      <c r="H3204" s="102"/>
      <c r="I3204" s="103"/>
      <c r="J3204" s="102"/>
      <c r="L3204" s="100"/>
      <c r="M3204" s="100"/>
      <c r="N3204" s="100"/>
    </row>
    <row r="3205" spans="2:14">
      <c r="B3205" s="98"/>
      <c r="C3205" s="98"/>
      <c r="D3205" s="100"/>
      <c r="E3205" s="100"/>
      <c r="F3205" s="100"/>
      <c r="H3205" s="102"/>
      <c r="I3205" s="103"/>
      <c r="J3205" s="102"/>
      <c r="L3205" s="100"/>
      <c r="M3205" s="100"/>
      <c r="N3205" s="100"/>
    </row>
    <row r="3206" spans="2:14">
      <c r="B3206" s="98"/>
      <c r="C3206" s="98"/>
      <c r="D3206" s="100"/>
      <c r="E3206" s="100"/>
      <c r="F3206" s="100"/>
      <c r="H3206" s="102"/>
      <c r="I3206" s="103"/>
      <c r="J3206" s="102"/>
      <c r="L3206" s="100"/>
      <c r="M3206" s="100"/>
      <c r="N3206" s="100"/>
    </row>
    <row r="3207" spans="2:14">
      <c r="B3207" s="98"/>
      <c r="C3207" s="98"/>
      <c r="D3207" s="100"/>
      <c r="E3207" s="100"/>
      <c r="F3207" s="100"/>
      <c r="H3207" s="102"/>
      <c r="I3207" s="103"/>
      <c r="J3207" s="102"/>
      <c r="L3207" s="100"/>
      <c r="M3207" s="100"/>
      <c r="N3207" s="100"/>
    </row>
    <row r="3208" spans="2:14">
      <c r="B3208" s="98"/>
      <c r="C3208" s="98"/>
      <c r="D3208" s="100"/>
      <c r="E3208" s="100"/>
      <c r="F3208" s="100"/>
      <c r="H3208" s="102"/>
      <c r="I3208" s="103"/>
      <c r="J3208" s="102"/>
      <c r="L3208" s="100"/>
      <c r="M3208" s="100"/>
      <c r="N3208" s="100"/>
    </row>
    <row r="3209" spans="2:14">
      <c r="B3209" s="98"/>
      <c r="C3209" s="98"/>
      <c r="D3209" s="100"/>
      <c r="E3209" s="100"/>
      <c r="F3209" s="100"/>
      <c r="H3209" s="102"/>
      <c r="I3209" s="103"/>
      <c r="J3209" s="102"/>
      <c r="L3209" s="100"/>
      <c r="M3209" s="100"/>
      <c r="N3209" s="100"/>
    </row>
    <row r="3210" spans="2:14">
      <c r="B3210" s="98"/>
      <c r="C3210" s="98"/>
      <c r="D3210" s="100"/>
      <c r="E3210" s="100"/>
      <c r="F3210" s="100"/>
      <c r="H3210" s="102"/>
      <c r="I3210" s="103"/>
      <c r="J3210" s="102"/>
      <c r="L3210" s="100"/>
      <c r="M3210" s="100"/>
      <c r="N3210" s="100"/>
    </row>
    <row r="3211" spans="2:14">
      <c r="B3211" s="98"/>
      <c r="C3211" s="98"/>
      <c r="D3211" s="100"/>
      <c r="E3211" s="100"/>
      <c r="F3211" s="100"/>
      <c r="H3211" s="102"/>
      <c r="I3211" s="103"/>
      <c r="J3211" s="102"/>
      <c r="L3211" s="100"/>
      <c r="M3211" s="100"/>
      <c r="N3211" s="100"/>
    </row>
    <row r="3212" spans="2:14">
      <c r="B3212" s="98"/>
      <c r="C3212" s="98"/>
      <c r="D3212" s="100"/>
      <c r="E3212" s="100"/>
      <c r="F3212" s="100"/>
      <c r="H3212" s="102"/>
      <c r="I3212" s="103"/>
      <c r="J3212" s="102"/>
      <c r="L3212" s="100"/>
      <c r="M3212" s="100"/>
      <c r="N3212" s="100"/>
    </row>
    <row r="3213" spans="2:14">
      <c r="B3213" s="98"/>
      <c r="C3213" s="98"/>
      <c r="D3213" s="100"/>
      <c r="E3213" s="100"/>
      <c r="F3213" s="100"/>
      <c r="H3213" s="102"/>
      <c r="I3213" s="103"/>
      <c r="J3213" s="102"/>
      <c r="L3213" s="100"/>
      <c r="M3213" s="100"/>
      <c r="N3213" s="100"/>
    </row>
    <row r="3214" spans="2:14">
      <c r="B3214" s="98"/>
      <c r="C3214" s="98"/>
      <c r="D3214" s="100"/>
      <c r="E3214" s="100"/>
      <c r="F3214" s="100"/>
      <c r="H3214" s="102"/>
      <c r="I3214" s="103"/>
      <c r="J3214" s="102"/>
      <c r="L3214" s="100"/>
      <c r="M3214" s="100"/>
      <c r="N3214" s="100"/>
    </row>
    <row r="3215" spans="2:14">
      <c r="B3215" s="98"/>
      <c r="C3215" s="98"/>
      <c r="D3215" s="100"/>
      <c r="E3215" s="100"/>
      <c r="F3215" s="100"/>
      <c r="H3215" s="102"/>
      <c r="I3215" s="103"/>
      <c r="J3215" s="102"/>
      <c r="L3215" s="100"/>
      <c r="M3215" s="100"/>
      <c r="N3215" s="100"/>
    </row>
    <row r="3216" spans="2:14">
      <c r="B3216" s="98"/>
      <c r="C3216" s="98"/>
      <c r="D3216" s="100"/>
      <c r="E3216" s="100"/>
      <c r="F3216" s="100"/>
      <c r="H3216" s="102"/>
      <c r="I3216" s="103"/>
      <c r="J3216" s="102"/>
      <c r="L3216" s="100"/>
      <c r="M3216" s="100"/>
      <c r="N3216" s="100"/>
    </row>
    <row r="3217" spans="2:14">
      <c r="B3217" s="98"/>
      <c r="C3217" s="98"/>
      <c r="D3217" s="100"/>
      <c r="E3217" s="100"/>
      <c r="F3217" s="100"/>
      <c r="H3217" s="102"/>
      <c r="I3217" s="103"/>
      <c r="J3217" s="102"/>
      <c r="L3217" s="100"/>
      <c r="M3217" s="100"/>
      <c r="N3217" s="100"/>
    </row>
    <row r="3218" spans="2:14">
      <c r="B3218" s="98"/>
      <c r="C3218" s="98"/>
      <c r="D3218" s="100"/>
      <c r="E3218" s="100"/>
      <c r="F3218" s="100"/>
      <c r="H3218" s="102"/>
      <c r="I3218" s="103"/>
      <c r="J3218" s="102"/>
      <c r="L3218" s="100"/>
      <c r="M3218" s="100"/>
      <c r="N3218" s="100"/>
    </row>
    <row r="3219" spans="2:14">
      <c r="B3219" s="98"/>
      <c r="C3219" s="98"/>
      <c r="D3219" s="100"/>
      <c r="E3219" s="100"/>
      <c r="F3219" s="100"/>
      <c r="H3219" s="102"/>
      <c r="I3219" s="103"/>
      <c r="J3219" s="102"/>
      <c r="L3219" s="100"/>
      <c r="M3219" s="100"/>
      <c r="N3219" s="100"/>
    </row>
    <row r="3220" spans="2:14">
      <c r="B3220" s="98"/>
      <c r="C3220" s="98"/>
      <c r="D3220" s="100"/>
      <c r="E3220" s="100"/>
      <c r="F3220" s="100"/>
      <c r="H3220" s="102"/>
      <c r="I3220" s="103"/>
      <c r="J3220" s="102"/>
      <c r="L3220" s="100"/>
      <c r="M3220" s="100"/>
      <c r="N3220" s="100"/>
    </row>
    <row r="3221" spans="2:14">
      <c r="B3221" s="98"/>
      <c r="C3221" s="98"/>
      <c r="D3221" s="100"/>
      <c r="E3221" s="100"/>
      <c r="F3221" s="100"/>
      <c r="H3221" s="102"/>
      <c r="I3221" s="103"/>
      <c r="J3221" s="102"/>
      <c r="L3221" s="100"/>
      <c r="M3221" s="100"/>
      <c r="N3221" s="100"/>
    </row>
    <row r="3222" spans="2:14">
      <c r="B3222" s="98"/>
      <c r="C3222" s="98"/>
      <c r="D3222" s="100"/>
      <c r="E3222" s="100"/>
      <c r="F3222" s="100"/>
      <c r="H3222" s="102"/>
      <c r="I3222" s="103"/>
      <c r="J3222" s="102"/>
      <c r="L3222" s="100"/>
      <c r="M3222" s="100"/>
      <c r="N3222" s="100"/>
    </row>
    <row r="3223" spans="2:14">
      <c r="B3223" s="98"/>
      <c r="C3223" s="98"/>
      <c r="D3223" s="100"/>
      <c r="E3223" s="100"/>
      <c r="F3223" s="100"/>
      <c r="H3223" s="102"/>
      <c r="I3223" s="103"/>
      <c r="J3223" s="102"/>
      <c r="L3223" s="100"/>
      <c r="M3223" s="100"/>
      <c r="N3223" s="100"/>
    </row>
    <row r="3224" spans="2:14">
      <c r="B3224" s="98"/>
      <c r="C3224" s="98"/>
      <c r="D3224" s="100"/>
      <c r="E3224" s="100"/>
      <c r="F3224" s="100"/>
      <c r="H3224" s="102"/>
      <c r="I3224" s="103"/>
      <c r="J3224" s="102"/>
      <c r="L3224" s="100"/>
      <c r="M3224" s="100"/>
      <c r="N3224" s="100"/>
    </row>
    <row r="3225" spans="2:14">
      <c r="B3225" s="98"/>
      <c r="C3225" s="98"/>
      <c r="D3225" s="100"/>
      <c r="E3225" s="100"/>
      <c r="F3225" s="100"/>
      <c r="H3225" s="102"/>
      <c r="I3225" s="103"/>
      <c r="J3225" s="102"/>
      <c r="L3225" s="100"/>
      <c r="M3225" s="100"/>
      <c r="N3225" s="100"/>
    </row>
    <row r="3226" spans="2:14">
      <c r="B3226" s="98"/>
      <c r="C3226" s="98"/>
      <c r="D3226" s="100"/>
      <c r="E3226" s="100"/>
      <c r="F3226" s="100"/>
      <c r="H3226" s="102"/>
      <c r="I3226" s="103"/>
      <c r="J3226" s="102"/>
      <c r="L3226" s="100"/>
      <c r="M3226" s="100"/>
      <c r="N3226" s="100"/>
    </row>
    <row r="3227" spans="2:14">
      <c r="B3227" s="98"/>
      <c r="C3227" s="98"/>
      <c r="D3227" s="100"/>
      <c r="E3227" s="100"/>
      <c r="F3227" s="100"/>
      <c r="H3227" s="102"/>
      <c r="I3227" s="103"/>
      <c r="J3227" s="102"/>
      <c r="L3227" s="100"/>
      <c r="M3227" s="100"/>
      <c r="N3227" s="100"/>
    </row>
    <row r="3228" spans="2:14">
      <c r="B3228" s="98"/>
      <c r="C3228" s="98"/>
      <c r="D3228" s="100"/>
      <c r="E3228" s="100"/>
      <c r="F3228" s="100"/>
      <c r="H3228" s="102"/>
      <c r="I3228" s="103"/>
      <c r="J3228" s="102"/>
      <c r="L3228" s="100"/>
      <c r="M3228" s="100"/>
      <c r="N3228" s="100"/>
    </row>
    <row r="3229" spans="2:14">
      <c r="B3229" s="98"/>
      <c r="C3229" s="98"/>
      <c r="D3229" s="100"/>
      <c r="E3229" s="100"/>
      <c r="F3229" s="100"/>
      <c r="H3229" s="102"/>
      <c r="I3229" s="103"/>
      <c r="J3229" s="102"/>
      <c r="L3229" s="100"/>
      <c r="M3229" s="100"/>
      <c r="N3229" s="100"/>
    </row>
    <row r="3230" spans="2:14">
      <c r="B3230" s="98"/>
      <c r="C3230" s="98"/>
      <c r="D3230" s="100"/>
      <c r="E3230" s="100"/>
      <c r="F3230" s="100"/>
      <c r="H3230" s="102"/>
      <c r="I3230" s="103"/>
      <c r="J3230" s="102"/>
      <c r="L3230" s="100"/>
      <c r="M3230" s="100"/>
      <c r="N3230" s="100"/>
    </row>
    <row r="3231" spans="2:14">
      <c r="B3231" s="98"/>
      <c r="C3231" s="98"/>
      <c r="D3231" s="100"/>
      <c r="E3231" s="100"/>
      <c r="F3231" s="100"/>
      <c r="H3231" s="102"/>
      <c r="I3231" s="103"/>
      <c r="J3231" s="102"/>
      <c r="L3231" s="100"/>
      <c r="M3231" s="100"/>
      <c r="N3231" s="100"/>
    </row>
    <row r="3232" spans="2:14">
      <c r="B3232" s="98"/>
      <c r="C3232" s="98"/>
      <c r="D3232" s="100"/>
      <c r="E3232" s="100"/>
      <c r="F3232" s="100"/>
      <c r="H3232" s="102"/>
      <c r="I3232" s="103"/>
      <c r="J3232" s="102"/>
      <c r="L3232" s="100"/>
      <c r="M3232" s="100"/>
      <c r="N3232" s="100"/>
    </row>
    <row r="3233" spans="2:14">
      <c r="B3233" s="98"/>
      <c r="C3233" s="98"/>
      <c r="D3233" s="100"/>
      <c r="E3233" s="100"/>
      <c r="F3233" s="100"/>
      <c r="H3233" s="102"/>
      <c r="I3233" s="103"/>
      <c r="J3233" s="102"/>
      <c r="L3233" s="100"/>
      <c r="M3233" s="100"/>
      <c r="N3233" s="100"/>
    </row>
    <row r="3234" spans="2:14">
      <c r="B3234" s="98"/>
      <c r="C3234" s="98"/>
      <c r="D3234" s="100"/>
      <c r="E3234" s="100"/>
      <c r="F3234" s="100"/>
      <c r="H3234" s="102"/>
      <c r="I3234" s="103"/>
      <c r="J3234" s="102"/>
      <c r="L3234" s="100"/>
      <c r="M3234" s="100"/>
      <c r="N3234" s="100"/>
    </row>
    <row r="3235" spans="2:14">
      <c r="B3235" s="98"/>
      <c r="C3235" s="98"/>
      <c r="D3235" s="100"/>
      <c r="E3235" s="100"/>
      <c r="F3235" s="100"/>
      <c r="H3235" s="102"/>
      <c r="I3235" s="103"/>
      <c r="J3235" s="102"/>
      <c r="L3235" s="100"/>
      <c r="M3235" s="100"/>
      <c r="N3235" s="100"/>
    </row>
    <row r="3236" spans="2:14">
      <c r="B3236" s="98"/>
      <c r="C3236" s="98"/>
      <c r="D3236" s="100"/>
      <c r="E3236" s="100"/>
      <c r="F3236" s="100"/>
      <c r="H3236" s="102"/>
      <c r="I3236" s="103"/>
      <c r="J3236" s="102"/>
      <c r="L3236" s="100"/>
      <c r="M3236" s="100"/>
      <c r="N3236" s="100"/>
    </row>
    <row r="3237" spans="2:14">
      <c r="B3237" s="98"/>
      <c r="C3237" s="98"/>
      <c r="D3237" s="100"/>
      <c r="E3237" s="100"/>
      <c r="F3237" s="100"/>
      <c r="H3237" s="102"/>
      <c r="I3237" s="103"/>
      <c r="J3237" s="102"/>
      <c r="L3237" s="100"/>
      <c r="M3237" s="100"/>
      <c r="N3237" s="100"/>
    </row>
    <row r="3238" spans="2:14">
      <c r="B3238" s="98"/>
      <c r="C3238" s="98"/>
      <c r="D3238" s="100"/>
      <c r="E3238" s="100"/>
      <c r="F3238" s="100"/>
      <c r="H3238" s="102"/>
      <c r="I3238" s="103"/>
      <c r="J3238" s="102"/>
      <c r="L3238" s="100"/>
      <c r="M3238" s="100"/>
      <c r="N3238" s="100"/>
    </row>
    <row r="3239" spans="2:14">
      <c r="B3239" s="98"/>
      <c r="C3239" s="98"/>
      <c r="D3239" s="100"/>
      <c r="E3239" s="100"/>
      <c r="F3239" s="100"/>
      <c r="H3239" s="102"/>
      <c r="I3239" s="103"/>
      <c r="J3239" s="102"/>
      <c r="L3239" s="100"/>
      <c r="M3239" s="100"/>
      <c r="N3239" s="100"/>
    </row>
    <row r="3240" spans="2:14">
      <c r="B3240" s="98"/>
      <c r="C3240" s="98"/>
      <c r="D3240" s="100"/>
      <c r="E3240" s="100"/>
      <c r="F3240" s="100"/>
      <c r="H3240" s="102"/>
      <c r="I3240" s="103"/>
      <c r="J3240" s="102"/>
      <c r="L3240" s="100"/>
      <c r="M3240" s="100"/>
      <c r="N3240" s="100"/>
    </row>
    <row r="3241" spans="2:14">
      <c r="B3241" s="98"/>
      <c r="C3241" s="98"/>
      <c r="D3241" s="100"/>
      <c r="E3241" s="100"/>
      <c r="F3241" s="100"/>
      <c r="H3241" s="102"/>
      <c r="I3241" s="103"/>
      <c r="J3241" s="102"/>
      <c r="L3241" s="100"/>
      <c r="M3241" s="100"/>
      <c r="N3241" s="100"/>
    </row>
    <row r="3242" spans="2:14">
      <c r="B3242" s="98"/>
      <c r="C3242" s="98"/>
      <c r="D3242" s="100"/>
      <c r="E3242" s="100"/>
      <c r="F3242" s="100"/>
      <c r="H3242" s="102"/>
      <c r="I3242" s="103"/>
      <c r="J3242" s="102"/>
      <c r="L3242" s="100"/>
      <c r="M3242" s="100"/>
      <c r="N3242" s="100"/>
    </row>
    <row r="3243" spans="2:14">
      <c r="B3243" s="98"/>
      <c r="C3243" s="98"/>
      <c r="D3243" s="100"/>
      <c r="E3243" s="100"/>
      <c r="F3243" s="100"/>
      <c r="H3243" s="102"/>
      <c r="I3243" s="103"/>
      <c r="J3243" s="102"/>
      <c r="L3243" s="100"/>
      <c r="M3243" s="100"/>
      <c r="N3243" s="100"/>
    </row>
    <row r="3244" spans="2:14">
      <c r="B3244" s="98"/>
      <c r="C3244" s="98"/>
      <c r="D3244" s="100"/>
      <c r="E3244" s="100"/>
      <c r="F3244" s="100"/>
      <c r="H3244" s="102"/>
      <c r="I3244" s="103"/>
      <c r="J3244" s="102"/>
      <c r="L3244" s="100"/>
      <c r="M3244" s="100"/>
      <c r="N3244" s="100"/>
    </row>
    <row r="3245" spans="2:14">
      <c r="B3245" s="98"/>
      <c r="C3245" s="98"/>
      <c r="D3245" s="100"/>
      <c r="E3245" s="100"/>
      <c r="F3245" s="100"/>
      <c r="H3245" s="102"/>
      <c r="I3245" s="103"/>
      <c r="J3245" s="102"/>
      <c r="L3245" s="100"/>
      <c r="M3245" s="100"/>
      <c r="N3245" s="100"/>
    </row>
    <row r="3246" spans="2:14">
      <c r="B3246" s="98"/>
      <c r="C3246" s="98"/>
      <c r="D3246" s="100"/>
      <c r="E3246" s="100"/>
      <c r="F3246" s="100"/>
      <c r="H3246" s="102"/>
      <c r="I3246" s="103"/>
      <c r="J3246" s="102"/>
      <c r="L3246" s="100"/>
      <c r="M3246" s="100"/>
      <c r="N3246" s="100"/>
    </row>
    <row r="3247" spans="2:14">
      <c r="B3247" s="98"/>
      <c r="C3247" s="98"/>
      <c r="D3247" s="100"/>
      <c r="E3247" s="100"/>
      <c r="F3247" s="100"/>
      <c r="H3247" s="102"/>
      <c r="I3247" s="103"/>
      <c r="J3247" s="102"/>
      <c r="L3247" s="100"/>
      <c r="M3247" s="100"/>
      <c r="N3247" s="100"/>
    </row>
    <row r="3248" spans="2:14">
      <c r="B3248" s="98"/>
      <c r="C3248" s="98"/>
      <c r="D3248" s="100"/>
      <c r="E3248" s="100"/>
      <c r="F3248" s="100"/>
      <c r="H3248" s="102"/>
      <c r="I3248" s="103"/>
      <c r="J3248" s="102"/>
      <c r="L3248" s="100"/>
      <c r="M3248" s="100"/>
      <c r="N3248" s="100"/>
    </row>
    <row r="3249" spans="2:14">
      <c r="B3249" s="98"/>
      <c r="C3249" s="98"/>
      <c r="D3249" s="100"/>
      <c r="E3249" s="100"/>
      <c r="F3249" s="100"/>
      <c r="H3249" s="102"/>
      <c r="I3249" s="103"/>
      <c r="J3249" s="102"/>
      <c r="L3249" s="100"/>
      <c r="M3249" s="100"/>
      <c r="N3249" s="100"/>
    </row>
    <row r="3250" spans="2:14">
      <c r="B3250" s="98"/>
      <c r="C3250" s="98"/>
      <c r="D3250" s="100"/>
      <c r="E3250" s="100"/>
      <c r="F3250" s="100"/>
      <c r="H3250" s="102"/>
      <c r="I3250" s="103"/>
      <c r="J3250" s="102"/>
      <c r="L3250" s="100"/>
      <c r="M3250" s="100"/>
      <c r="N3250" s="100"/>
    </row>
    <row r="3251" spans="2:14">
      <c r="B3251" s="98"/>
      <c r="C3251" s="98"/>
      <c r="D3251" s="100"/>
      <c r="E3251" s="100"/>
      <c r="F3251" s="100"/>
      <c r="H3251" s="102"/>
      <c r="I3251" s="103"/>
      <c r="J3251" s="102"/>
      <c r="L3251" s="100"/>
      <c r="M3251" s="100"/>
      <c r="N3251" s="100"/>
    </row>
    <row r="3252" spans="2:14">
      <c r="B3252" s="98"/>
      <c r="C3252" s="98"/>
      <c r="D3252" s="100"/>
      <c r="E3252" s="100"/>
      <c r="F3252" s="100"/>
      <c r="H3252" s="102"/>
      <c r="I3252" s="103"/>
      <c r="J3252" s="102"/>
      <c r="L3252" s="100"/>
      <c r="M3252" s="100"/>
      <c r="N3252" s="100"/>
    </row>
    <row r="3253" spans="2:14">
      <c r="B3253" s="98"/>
      <c r="C3253" s="98"/>
      <c r="D3253" s="100"/>
      <c r="E3253" s="100"/>
      <c r="F3253" s="100"/>
      <c r="H3253" s="102"/>
      <c r="I3253" s="103"/>
      <c r="J3253" s="102"/>
      <c r="L3253" s="100"/>
      <c r="M3253" s="100"/>
      <c r="N3253" s="100"/>
    </row>
    <row r="3254" spans="2:14">
      <c r="B3254" s="98"/>
      <c r="C3254" s="98"/>
      <c r="D3254" s="100"/>
      <c r="E3254" s="100"/>
      <c r="F3254" s="100"/>
      <c r="H3254" s="102"/>
      <c r="I3254" s="103"/>
      <c r="J3254" s="102"/>
      <c r="L3254" s="100"/>
      <c r="M3254" s="100"/>
      <c r="N3254" s="100"/>
    </row>
    <row r="3255" spans="2:14">
      <c r="B3255" s="98"/>
      <c r="C3255" s="98"/>
      <c r="D3255" s="100"/>
      <c r="E3255" s="100"/>
      <c r="F3255" s="100"/>
      <c r="H3255" s="102"/>
      <c r="I3255" s="103"/>
      <c r="J3255" s="102"/>
      <c r="L3255" s="100"/>
      <c r="M3255" s="100"/>
      <c r="N3255" s="100"/>
    </row>
    <row r="3256" spans="2:14">
      <c r="B3256" s="98"/>
      <c r="C3256" s="98"/>
      <c r="D3256" s="100"/>
      <c r="E3256" s="100"/>
      <c r="F3256" s="100"/>
      <c r="H3256" s="102"/>
      <c r="I3256" s="103"/>
      <c r="J3256" s="102"/>
      <c r="L3256" s="100"/>
      <c r="M3256" s="100"/>
      <c r="N3256" s="100"/>
    </row>
    <row r="3257" spans="2:14">
      <c r="B3257" s="98"/>
      <c r="C3257" s="98"/>
      <c r="D3257" s="100"/>
      <c r="E3257" s="100"/>
      <c r="F3257" s="100"/>
      <c r="H3257" s="102"/>
      <c r="I3257" s="103"/>
      <c r="J3257" s="102"/>
      <c r="L3257" s="100"/>
      <c r="M3257" s="100"/>
      <c r="N3257" s="100"/>
    </row>
    <row r="3258" spans="2:14">
      <c r="B3258" s="98"/>
      <c r="C3258" s="98"/>
      <c r="D3258" s="100"/>
      <c r="E3258" s="100"/>
      <c r="F3258" s="100"/>
      <c r="H3258" s="102"/>
      <c r="I3258" s="103"/>
      <c r="J3258" s="102"/>
      <c r="L3258" s="100"/>
      <c r="M3258" s="100"/>
      <c r="N3258" s="100"/>
    </row>
    <row r="3259" spans="2:14">
      <c r="B3259" s="98"/>
      <c r="C3259" s="98"/>
      <c r="D3259" s="100"/>
      <c r="E3259" s="100"/>
      <c r="F3259" s="100"/>
      <c r="H3259" s="102"/>
      <c r="I3259" s="103"/>
      <c r="J3259" s="102"/>
      <c r="L3259" s="100"/>
      <c r="M3259" s="100"/>
      <c r="N3259" s="100"/>
    </row>
    <row r="3260" spans="2:14">
      <c r="B3260" s="98"/>
      <c r="C3260" s="98"/>
      <c r="D3260" s="100"/>
      <c r="E3260" s="100"/>
      <c r="F3260" s="100"/>
      <c r="H3260" s="102"/>
      <c r="I3260" s="103"/>
      <c r="J3260" s="102"/>
      <c r="L3260" s="100"/>
      <c r="M3260" s="100"/>
      <c r="N3260" s="100"/>
    </row>
    <row r="3261" spans="2:14">
      <c r="B3261" s="98"/>
      <c r="C3261" s="98"/>
      <c r="D3261" s="100"/>
      <c r="E3261" s="100"/>
      <c r="F3261" s="100"/>
      <c r="H3261" s="102"/>
      <c r="I3261" s="103"/>
      <c r="J3261" s="102"/>
      <c r="L3261" s="100"/>
      <c r="M3261" s="100"/>
      <c r="N3261" s="100"/>
    </row>
    <row r="3262" spans="2:14">
      <c r="B3262" s="98"/>
      <c r="C3262" s="98"/>
      <c r="D3262" s="100"/>
      <c r="E3262" s="100"/>
      <c r="F3262" s="100"/>
      <c r="H3262" s="102"/>
      <c r="I3262" s="103"/>
      <c r="J3262" s="102"/>
      <c r="L3262" s="100"/>
      <c r="M3262" s="100"/>
      <c r="N3262" s="100"/>
    </row>
    <row r="3263" spans="2:14">
      <c r="B3263" s="98"/>
      <c r="C3263" s="98"/>
      <c r="D3263" s="100"/>
      <c r="E3263" s="100"/>
      <c r="F3263" s="100"/>
      <c r="H3263" s="102"/>
      <c r="I3263" s="103"/>
      <c r="J3263" s="102"/>
      <c r="L3263" s="100"/>
      <c r="M3263" s="100"/>
      <c r="N3263" s="100"/>
    </row>
    <row r="3264" spans="2:14">
      <c r="B3264" s="98"/>
      <c r="C3264" s="98"/>
      <c r="D3264" s="100"/>
      <c r="E3264" s="100"/>
      <c r="F3264" s="100"/>
      <c r="H3264" s="102"/>
      <c r="I3264" s="103"/>
      <c r="J3264" s="102"/>
      <c r="L3264" s="100"/>
      <c r="M3264" s="100"/>
      <c r="N3264" s="100"/>
    </row>
    <row r="3265" spans="2:14">
      <c r="B3265" s="98"/>
      <c r="C3265" s="98"/>
      <c r="D3265" s="100"/>
      <c r="E3265" s="100"/>
      <c r="F3265" s="100"/>
      <c r="H3265" s="102"/>
      <c r="I3265" s="103"/>
      <c r="J3265" s="102"/>
      <c r="L3265" s="100"/>
      <c r="M3265" s="100"/>
      <c r="N3265" s="100"/>
    </row>
    <row r="3266" spans="2:14">
      <c r="B3266" s="98"/>
      <c r="C3266" s="98"/>
      <c r="D3266" s="100"/>
      <c r="E3266" s="100"/>
      <c r="F3266" s="100"/>
      <c r="H3266" s="102"/>
      <c r="I3266" s="103"/>
      <c r="J3266" s="102"/>
      <c r="L3266" s="100"/>
      <c r="M3266" s="100"/>
      <c r="N3266" s="100"/>
    </row>
    <row r="3267" spans="2:14">
      <c r="B3267" s="98"/>
      <c r="C3267" s="98"/>
      <c r="D3267" s="100"/>
      <c r="E3267" s="100"/>
      <c r="F3267" s="100"/>
      <c r="H3267" s="102"/>
      <c r="I3267" s="103"/>
      <c r="J3267" s="102"/>
      <c r="L3267" s="100"/>
      <c r="M3267" s="100"/>
      <c r="N3267" s="100"/>
    </row>
    <row r="3268" spans="2:14">
      <c r="B3268" s="98"/>
      <c r="C3268" s="98"/>
      <c r="D3268" s="100"/>
      <c r="E3268" s="100"/>
      <c r="F3268" s="100"/>
      <c r="H3268" s="102"/>
      <c r="I3268" s="103"/>
      <c r="J3268" s="102"/>
      <c r="L3268" s="100"/>
      <c r="M3268" s="100"/>
      <c r="N3268" s="100"/>
    </row>
    <row r="3269" spans="2:14">
      <c r="B3269" s="98"/>
      <c r="C3269" s="98"/>
      <c r="D3269" s="100"/>
      <c r="E3269" s="100"/>
      <c r="F3269" s="100"/>
      <c r="H3269" s="102"/>
      <c r="I3269" s="103"/>
      <c r="J3269" s="102"/>
      <c r="L3269" s="100"/>
      <c r="M3269" s="100"/>
      <c r="N3269" s="100"/>
    </row>
    <row r="3270" spans="2:14">
      <c r="B3270" s="98"/>
      <c r="C3270" s="98"/>
      <c r="D3270" s="100"/>
      <c r="E3270" s="100"/>
      <c r="F3270" s="100"/>
      <c r="H3270" s="102"/>
      <c r="I3270" s="103"/>
      <c r="J3270" s="102"/>
      <c r="L3270" s="100"/>
      <c r="M3270" s="100"/>
      <c r="N3270" s="100"/>
    </row>
    <row r="3271" spans="2:14">
      <c r="B3271" s="98"/>
      <c r="C3271" s="98"/>
      <c r="D3271" s="100"/>
      <c r="E3271" s="100"/>
      <c r="F3271" s="100"/>
      <c r="H3271" s="102"/>
      <c r="I3271" s="103"/>
      <c r="J3271" s="102"/>
      <c r="L3271" s="100"/>
      <c r="M3271" s="100"/>
      <c r="N3271" s="100"/>
    </row>
    <row r="3272" spans="2:14">
      <c r="B3272" s="98"/>
      <c r="C3272" s="98"/>
      <c r="D3272" s="100"/>
      <c r="E3272" s="100"/>
      <c r="F3272" s="100"/>
      <c r="H3272" s="102"/>
      <c r="I3272" s="103"/>
      <c r="J3272" s="102"/>
      <c r="L3272" s="100"/>
      <c r="M3272" s="100"/>
      <c r="N3272" s="100"/>
    </row>
    <row r="3273" spans="2:14">
      <c r="B3273" s="98"/>
      <c r="C3273" s="98"/>
      <c r="D3273" s="100"/>
      <c r="E3273" s="100"/>
      <c r="F3273" s="100"/>
      <c r="H3273" s="102"/>
      <c r="I3273" s="103"/>
      <c r="J3273" s="102"/>
      <c r="L3273" s="100"/>
      <c r="M3273" s="100"/>
      <c r="N3273" s="100"/>
    </row>
    <row r="3274" spans="2:14">
      <c r="B3274" s="98"/>
      <c r="C3274" s="98"/>
      <c r="D3274" s="100"/>
      <c r="E3274" s="100"/>
      <c r="F3274" s="100"/>
      <c r="H3274" s="102"/>
      <c r="I3274" s="103"/>
      <c r="J3274" s="102"/>
      <c r="L3274" s="100"/>
      <c r="M3274" s="100"/>
      <c r="N3274" s="100"/>
    </row>
    <row r="3275" spans="2:14">
      <c r="B3275" s="98"/>
      <c r="C3275" s="98"/>
      <c r="D3275" s="100"/>
      <c r="E3275" s="100"/>
      <c r="F3275" s="100"/>
      <c r="H3275" s="102"/>
      <c r="I3275" s="103"/>
      <c r="J3275" s="102"/>
      <c r="L3275" s="100"/>
      <c r="M3275" s="100"/>
      <c r="N3275" s="100"/>
    </row>
    <row r="3276" spans="2:14">
      <c r="B3276" s="98"/>
      <c r="C3276" s="98"/>
      <c r="D3276" s="100"/>
      <c r="E3276" s="100"/>
      <c r="F3276" s="100"/>
      <c r="H3276" s="102"/>
      <c r="I3276" s="103"/>
      <c r="J3276" s="102"/>
      <c r="L3276" s="100"/>
      <c r="M3276" s="100"/>
      <c r="N3276" s="100"/>
    </row>
    <row r="3277" spans="2:14">
      <c r="B3277" s="98"/>
      <c r="C3277" s="98"/>
      <c r="D3277" s="100"/>
      <c r="E3277" s="100"/>
      <c r="F3277" s="100"/>
      <c r="H3277" s="102"/>
      <c r="I3277" s="103"/>
      <c r="J3277" s="102"/>
      <c r="L3277" s="100"/>
      <c r="M3277" s="100"/>
      <c r="N3277" s="100"/>
    </row>
    <row r="3278" spans="2:14">
      <c r="B3278" s="98"/>
      <c r="C3278" s="98"/>
      <c r="D3278" s="100"/>
      <c r="E3278" s="100"/>
      <c r="F3278" s="100"/>
      <c r="H3278" s="102"/>
      <c r="I3278" s="103"/>
      <c r="J3278" s="102"/>
      <c r="L3278" s="100"/>
      <c r="M3278" s="100"/>
      <c r="N3278" s="100"/>
    </row>
    <row r="3279" spans="2:14">
      <c r="B3279" s="98"/>
      <c r="C3279" s="98"/>
      <c r="D3279" s="100"/>
      <c r="E3279" s="100"/>
      <c r="F3279" s="100"/>
      <c r="H3279" s="102"/>
      <c r="I3279" s="103"/>
      <c r="J3279" s="102"/>
      <c r="L3279" s="100"/>
      <c r="M3279" s="100"/>
      <c r="N3279" s="100"/>
    </row>
    <row r="3280" spans="2:14">
      <c r="B3280" s="98"/>
      <c r="C3280" s="98"/>
      <c r="D3280" s="100"/>
      <c r="E3280" s="100"/>
      <c r="F3280" s="100"/>
      <c r="H3280" s="102"/>
      <c r="I3280" s="103"/>
      <c r="J3280" s="102"/>
      <c r="L3280" s="100"/>
      <c r="M3280" s="100"/>
      <c r="N3280" s="100"/>
    </row>
    <row r="3281" spans="2:14">
      <c r="B3281" s="98"/>
      <c r="C3281" s="98"/>
      <c r="D3281" s="100"/>
      <c r="E3281" s="100"/>
      <c r="F3281" s="100"/>
      <c r="H3281" s="102"/>
      <c r="I3281" s="103"/>
      <c r="J3281" s="102"/>
      <c r="L3281" s="100"/>
      <c r="M3281" s="100"/>
      <c r="N3281" s="100"/>
    </row>
    <row r="3282" spans="2:14">
      <c r="B3282" s="98"/>
      <c r="C3282" s="98"/>
      <c r="D3282" s="100"/>
      <c r="E3282" s="100"/>
      <c r="F3282" s="100"/>
      <c r="H3282" s="102"/>
      <c r="I3282" s="103"/>
      <c r="J3282" s="102"/>
      <c r="L3282" s="100"/>
      <c r="M3282" s="100"/>
      <c r="N3282" s="100"/>
    </row>
    <row r="3283" spans="2:14">
      <c r="B3283" s="98"/>
      <c r="C3283" s="98"/>
      <c r="D3283" s="100"/>
      <c r="E3283" s="100"/>
      <c r="F3283" s="100"/>
      <c r="H3283" s="102"/>
      <c r="I3283" s="103"/>
      <c r="J3283" s="102"/>
      <c r="L3283" s="100"/>
      <c r="M3283" s="100"/>
      <c r="N3283" s="100"/>
    </row>
    <row r="3284" spans="2:14">
      <c r="B3284" s="98"/>
      <c r="C3284" s="98"/>
      <c r="D3284" s="100"/>
      <c r="E3284" s="100"/>
      <c r="F3284" s="100"/>
      <c r="H3284" s="102"/>
      <c r="I3284" s="103"/>
      <c r="J3284" s="102"/>
      <c r="L3284" s="100"/>
      <c r="M3284" s="100"/>
      <c r="N3284" s="100"/>
    </row>
    <row r="3285" spans="2:14">
      <c r="B3285" s="98"/>
      <c r="C3285" s="98"/>
      <c r="D3285" s="100"/>
      <c r="E3285" s="100"/>
      <c r="F3285" s="100"/>
      <c r="H3285" s="102"/>
      <c r="I3285" s="103"/>
      <c r="J3285" s="102"/>
      <c r="L3285" s="100"/>
      <c r="M3285" s="100"/>
      <c r="N3285" s="100"/>
    </row>
    <row r="3286" spans="2:14">
      <c r="B3286" s="98"/>
      <c r="C3286" s="98"/>
      <c r="D3286" s="100"/>
      <c r="E3286" s="100"/>
      <c r="F3286" s="100"/>
      <c r="H3286" s="102"/>
      <c r="I3286" s="103"/>
      <c r="J3286" s="102"/>
      <c r="L3286" s="100"/>
      <c r="M3286" s="100"/>
      <c r="N3286" s="100"/>
    </row>
    <row r="3287" spans="2:14">
      <c r="B3287" s="98"/>
      <c r="C3287" s="98"/>
      <c r="D3287" s="100"/>
      <c r="E3287" s="100"/>
      <c r="F3287" s="100"/>
      <c r="H3287" s="102"/>
      <c r="I3287" s="103"/>
      <c r="J3287" s="102"/>
      <c r="L3287" s="100"/>
      <c r="M3287" s="100"/>
      <c r="N3287" s="100"/>
    </row>
    <row r="3288" spans="2:14">
      <c r="B3288" s="98"/>
      <c r="C3288" s="98"/>
      <c r="D3288" s="100"/>
      <c r="E3288" s="100"/>
      <c r="F3288" s="100"/>
      <c r="H3288" s="102"/>
      <c r="I3288" s="103"/>
      <c r="J3288" s="102"/>
      <c r="L3288" s="100"/>
      <c r="M3288" s="100"/>
      <c r="N3288" s="100"/>
    </row>
    <row r="3289" spans="2:14">
      <c r="B3289" s="98"/>
      <c r="C3289" s="98"/>
      <c r="D3289" s="100"/>
      <c r="E3289" s="100"/>
      <c r="F3289" s="100"/>
      <c r="H3289" s="102"/>
      <c r="I3289" s="103"/>
      <c r="J3289" s="102"/>
      <c r="L3289" s="100"/>
      <c r="M3289" s="100"/>
      <c r="N3289" s="100"/>
    </row>
    <row r="3290" spans="2:14">
      <c r="B3290" s="98"/>
      <c r="C3290" s="98"/>
      <c r="D3290" s="100"/>
      <c r="E3290" s="100"/>
      <c r="F3290" s="100"/>
      <c r="H3290" s="102"/>
      <c r="I3290" s="103"/>
      <c r="J3290" s="102"/>
      <c r="L3290" s="100"/>
      <c r="M3290" s="100"/>
      <c r="N3290" s="100"/>
    </row>
    <row r="3291" spans="2:14">
      <c r="B3291" s="98"/>
      <c r="C3291" s="98"/>
      <c r="D3291" s="100"/>
      <c r="E3291" s="100"/>
      <c r="F3291" s="100"/>
      <c r="H3291" s="102"/>
      <c r="I3291" s="103"/>
      <c r="J3291" s="102"/>
      <c r="L3291" s="100"/>
      <c r="M3291" s="100"/>
      <c r="N3291" s="100"/>
    </row>
    <row r="3292" spans="2:14">
      <c r="B3292" s="98"/>
      <c r="C3292" s="98"/>
      <c r="D3292" s="100"/>
      <c r="E3292" s="100"/>
      <c r="F3292" s="100"/>
      <c r="H3292" s="102"/>
      <c r="I3292" s="103"/>
      <c r="J3292" s="102"/>
      <c r="L3292" s="100"/>
      <c r="M3292" s="100"/>
      <c r="N3292" s="100"/>
    </row>
    <row r="3293" spans="2:14">
      <c r="B3293" s="98"/>
      <c r="C3293" s="98"/>
      <c r="D3293" s="100"/>
      <c r="E3293" s="100"/>
      <c r="F3293" s="100"/>
      <c r="H3293" s="102"/>
      <c r="I3293" s="103"/>
      <c r="J3293" s="102"/>
      <c r="L3293" s="100"/>
      <c r="M3293" s="100"/>
      <c r="N3293" s="100"/>
    </row>
    <row r="3294" spans="2:14">
      <c r="B3294" s="98"/>
      <c r="C3294" s="98"/>
      <c r="D3294" s="100"/>
      <c r="E3294" s="100"/>
      <c r="F3294" s="100"/>
      <c r="H3294" s="102"/>
      <c r="I3294" s="103"/>
      <c r="J3294" s="102"/>
      <c r="L3294" s="100"/>
      <c r="M3294" s="100"/>
      <c r="N3294" s="100"/>
    </row>
    <row r="3295" spans="2:14">
      <c r="B3295" s="98"/>
      <c r="C3295" s="98"/>
      <c r="D3295" s="100"/>
      <c r="E3295" s="100"/>
      <c r="F3295" s="100"/>
      <c r="H3295" s="102"/>
      <c r="I3295" s="103"/>
      <c r="J3295" s="102"/>
      <c r="L3295" s="100"/>
      <c r="M3295" s="100"/>
      <c r="N3295" s="100"/>
    </row>
    <row r="3296" spans="2:14">
      <c r="B3296" s="98"/>
      <c r="C3296" s="98"/>
      <c r="D3296" s="100"/>
      <c r="E3296" s="100"/>
      <c r="F3296" s="100"/>
      <c r="H3296" s="102"/>
      <c r="I3296" s="103"/>
      <c r="J3296" s="102"/>
      <c r="L3296" s="100"/>
      <c r="M3296" s="100"/>
      <c r="N3296" s="100"/>
    </row>
    <row r="3297" spans="2:14">
      <c r="B3297" s="98"/>
      <c r="C3297" s="98"/>
      <c r="D3297" s="100"/>
      <c r="E3297" s="100"/>
      <c r="F3297" s="100"/>
      <c r="H3297" s="102"/>
      <c r="I3297" s="103"/>
      <c r="J3297" s="102"/>
      <c r="L3297" s="100"/>
      <c r="M3297" s="100"/>
      <c r="N3297" s="100"/>
    </row>
    <row r="3298" spans="2:14">
      <c r="B3298" s="98"/>
      <c r="C3298" s="98"/>
      <c r="D3298" s="100"/>
      <c r="E3298" s="100"/>
      <c r="F3298" s="100"/>
      <c r="H3298" s="102"/>
      <c r="I3298" s="103"/>
      <c r="J3298" s="102"/>
      <c r="L3298" s="100"/>
      <c r="M3298" s="100"/>
      <c r="N3298" s="100"/>
    </row>
    <row r="3299" spans="2:14">
      <c r="B3299" s="98"/>
      <c r="C3299" s="98"/>
      <c r="D3299" s="100"/>
      <c r="E3299" s="100"/>
      <c r="F3299" s="100"/>
      <c r="H3299" s="102"/>
      <c r="I3299" s="103"/>
      <c r="J3299" s="102"/>
      <c r="L3299" s="100"/>
      <c r="M3299" s="100"/>
      <c r="N3299" s="100"/>
    </row>
    <row r="3300" spans="2:14">
      <c r="B3300" s="98"/>
      <c r="C3300" s="98"/>
      <c r="D3300" s="100"/>
      <c r="E3300" s="100"/>
      <c r="F3300" s="100"/>
      <c r="H3300" s="102"/>
      <c r="I3300" s="103"/>
      <c r="J3300" s="102"/>
      <c r="L3300" s="100"/>
      <c r="M3300" s="100"/>
      <c r="N3300" s="100"/>
    </row>
    <row r="3301" spans="2:14">
      <c r="B3301" s="98"/>
      <c r="C3301" s="98"/>
      <c r="D3301" s="100"/>
      <c r="E3301" s="100"/>
      <c r="F3301" s="100"/>
      <c r="H3301" s="102"/>
      <c r="I3301" s="103"/>
      <c r="J3301" s="102"/>
      <c r="L3301" s="100"/>
      <c r="M3301" s="100"/>
      <c r="N3301" s="100"/>
    </row>
    <row r="3302" spans="2:14">
      <c r="B3302" s="98"/>
      <c r="C3302" s="98"/>
      <c r="D3302" s="100"/>
      <c r="E3302" s="100"/>
      <c r="F3302" s="100"/>
      <c r="H3302" s="102"/>
      <c r="I3302" s="103"/>
      <c r="J3302" s="102"/>
      <c r="L3302" s="100"/>
      <c r="M3302" s="100"/>
      <c r="N3302" s="100"/>
    </row>
    <row r="3303" spans="2:14">
      <c r="B3303" s="98"/>
      <c r="C3303" s="98"/>
      <c r="D3303" s="100"/>
      <c r="E3303" s="100"/>
      <c r="F3303" s="100"/>
      <c r="H3303" s="102"/>
      <c r="I3303" s="103"/>
      <c r="J3303" s="102"/>
      <c r="L3303" s="100"/>
      <c r="M3303" s="100"/>
      <c r="N3303" s="100"/>
    </row>
    <row r="3304" spans="2:14">
      <c r="B3304" s="98"/>
      <c r="C3304" s="98"/>
      <c r="D3304" s="100"/>
      <c r="E3304" s="100"/>
      <c r="F3304" s="100"/>
      <c r="H3304" s="102"/>
      <c r="I3304" s="103"/>
      <c r="J3304" s="102"/>
      <c r="L3304" s="100"/>
      <c r="M3304" s="100"/>
      <c r="N3304" s="100"/>
    </row>
    <row r="3305" spans="2:14">
      <c r="B3305" s="98"/>
      <c r="C3305" s="98"/>
      <c r="D3305" s="100"/>
      <c r="E3305" s="100"/>
      <c r="F3305" s="100"/>
      <c r="H3305" s="102"/>
      <c r="I3305" s="103"/>
      <c r="J3305" s="102"/>
      <c r="L3305" s="100"/>
      <c r="M3305" s="100"/>
      <c r="N3305" s="100"/>
    </row>
    <row r="3306" spans="2:14">
      <c r="B3306" s="98"/>
      <c r="C3306" s="98"/>
      <c r="D3306" s="100"/>
      <c r="E3306" s="100"/>
      <c r="F3306" s="100"/>
      <c r="H3306" s="102"/>
      <c r="I3306" s="103"/>
      <c r="J3306" s="102"/>
      <c r="L3306" s="100"/>
      <c r="M3306" s="100"/>
      <c r="N3306" s="100"/>
    </row>
    <row r="3307" spans="2:14">
      <c r="B3307" s="98"/>
      <c r="C3307" s="98"/>
      <c r="D3307" s="100"/>
      <c r="E3307" s="100"/>
      <c r="F3307" s="100"/>
      <c r="H3307" s="102"/>
      <c r="I3307" s="103"/>
      <c r="J3307" s="102"/>
      <c r="L3307" s="100"/>
      <c r="M3307" s="100"/>
      <c r="N3307" s="100"/>
    </row>
    <row r="3308" spans="2:14">
      <c r="B3308" s="98"/>
      <c r="C3308" s="98"/>
      <c r="D3308" s="100"/>
      <c r="E3308" s="100"/>
      <c r="F3308" s="100"/>
      <c r="H3308" s="102"/>
      <c r="I3308" s="103"/>
      <c r="J3308" s="102"/>
      <c r="L3308" s="100"/>
      <c r="M3308" s="100"/>
      <c r="N3308" s="100"/>
    </row>
    <row r="3309" spans="2:14">
      <c r="B3309" s="98"/>
      <c r="C3309" s="98"/>
      <c r="D3309" s="100"/>
      <c r="E3309" s="100"/>
      <c r="F3309" s="100"/>
      <c r="H3309" s="102"/>
      <c r="I3309" s="103"/>
      <c r="J3309" s="102"/>
      <c r="L3309" s="100"/>
      <c r="M3309" s="100"/>
      <c r="N3309" s="100"/>
    </row>
    <row r="3310" spans="2:14">
      <c r="B3310" s="98"/>
      <c r="C3310" s="98"/>
      <c r="D3310" s="100"/>
      <c r="E3310" s="100"/>
      <c r="F3310" s="100"/>
      <c r="H3310" s="102"/>
      <c r="I3310" s="103"/>
      <c r="J3310" s="102"/>
      <c r="L3310" s="100"/>
      <c r="M3310" s="100"/>
      <c r="N3310" s="100"/>
    </row>
    <row r="3311" spans="2:14">
      <c r="B3311" s="98"/>
      <c r="C3311" s="98"/>
      <c r="D3311" s="100"/>
      <c r="E3311" s="100"/>
      <c r="F3311" s="100"/>
      <c r="H3311" s="102"/>
      <c r="I3311" s="103"/>
      <c r="J3311" s="102"/>
      <c r="L3311" s="100"/>
      <c r="M3311" s="100"/>
      <c r="N3311" s="100"/>
    </row>
    <row r="3312" spans="2:14">
      <c r="B3312" s="98"/>
      <c r="C3312" s="98"/>
      <c r="D3312" s="100"/>
      <c r="E3312" s="100"/>
      <c r="F3312" s="100"/>
      <c r="H3312" s="102"/>
      <c r="I3312" s="103"/>
      <c r="J3312" s="102"/>
      <c r="L3312" s="100"/>
      <c r="M3312" s="100"/>
      <c r="N3312" s="100"/>
    </row>
    <row r="3313" spans="2:14">
      <c r="B3313" s="98"/>
      <c r="C3313" s="98"/>
      <c r="D3313" s="100"/>
      <c r="E3313" s="100"/>
      <c r="F3313" s="100"/>
      <c r="H3313" s="102"/>
      <c r="I3313" s="103"/>
      <c r="J3313" s="102"/>
      <c r="L3313" s="100"/>
      <c r="M3313" s="100"/>
      <c r="N3313" s="100"/>
    </row>
    <row r="3314" spans="2:14">
      <c r="B3314" s="98"/>
      <c r="C3314" s="98"/>
      <c r="D3314" s="100"/>
      <c r="E3314" s="100"/>
      <c r="F3314" s="100"/>
      <c r="H3314" s="102"/>
      <c r="I3314" s="103"/>
      <c r="J3314" s="102"/>
      <c r="L3314" s="100"/>
      <c r="M3314" s="100"/>
      <c r="N3314" s="100"/>
    </row>
    <row r="3315" spans="2:14">
      <c r="B3315" s="98"/>
      <c r="C3315" s="98"/>
      <c r="D3315" s="100"/>
      <c r="E3315" s="100"/>
      <c r="F3315" s="100"/>
      <c r="H3315" s="102"/>
      <c r="I3315" s="103"/>
      <c r="J3315" s="102"/>
      <c r="L3315" s="100"/>
      <c r="M3315" s="100"/>
      <c r="N3315" s="100"/>
    </row>
    <row r="3316" spans="2:14">
      <c r="B3316" s="98"/>
      <c r="C3316" s="98"/>
      <c r="D3316" s="100"/>
      <c r="E3316" s="100"/>
      <c r="F3316" s="100"/>
      <c r="H3316" s="102"/>
      <c r="I3316" s="103"/>
      <c r="J3316" s="102"/>
      <c r="L3316" s="100"/>
      <c r="M3316" s="100"/>
      <c r="N3316" s="100"/>
    </row>
    <row r="3317" spans="2:14">
      <c r="B3317" s="98"/>
      <c r="C3317" s="98"/>
      <c r="D3317" s="100"/>
      <c r="E3317" s="100"/>
      <c r="F3317" s="100"/>
      <c r="H3317" s="102"/>
      <c r="I3317" s="103"/>
      <c r="J3317" s="102"/>
      <c r="L3317" s="100"/>
      <c r="M3317" s="100"/>
      <c r="N3317" s="100"/>
    </row>
    <row r="3318" spans="2:14">
      <c r="B3318" s="98"/>
      <c r="C3318" s="98"/>
      <c r="D3318" s="100"/>
      <c r="E3318" s="100"/>
      <c r="F3318" s="100"/>
      <c r="H3318" s="102"/>
      <c r="I3318" s="103"/>
      <c r="J3318" s="102"/>
      <c r="L3318" s="100"/>
      <c r="M3318" s="100"/>
      <c r="N3318" s="100"/>
    </row>
    <row r="3319" spans="2:14">
      <c r="B3319" s="98"/>
      <c r="C3319" s="98"/>
      <c r="D3319" s="100"/>
      <c r="E3319" s="100"/>
      <c r="F3319" s="100"/>
      <c r="H3319" s="102"/>
      <c r="I3319" s="103"/>
      <c r="J3319" s="102"/>
      <c r="L3319" s="100"/>
      <c r="M3319" s="100"/>
      <c r="N3319" s="100"/>
    </row>
    <row r="3320" spans="2:14">
      <c r="B3320" s="98"/>
      <c r="C3320" s="98"/>
      <c r="D3320" s="100"/>
      <c r="E3320" s="100"/>
      <c r="F3320" s="100"/>
      <c r="H3320" s="102"/>
      <c r="I3320" s="103"/>
      <c r="J3320" s="102"/>
      <c r="L3320" s="100"/>
      <c r="M3320" s="100"/>
      <c r="N3320" s="100"/>
    </row>
    <row r="3321" spans="2:14">
      <c r="B3321" s="98"/>
      <c r="C3321" s="98"/>
      <c r="D3321" s="100"/>
      <c r="E3321" s="100"/>
      <c r="F3321" s="100"/>
      <c r="H3321" s="102"/>
      <c r="I3321" s="103"/>
      <c r="J3321" s="102"/>
      <c r="L3321" s="100"/>
      <c r="M3321" s="100"/>
      <c r="N3321" s="100"/>
    </row>
    <row r="3322" spans="2:14">
      <c r="B3322" s="98"/>
      <c r="C3322" s="98"/>
      <c r="D3322" s="100"/>
      <c r="E3322" s="100"/>
      <c r="F3322" s="100"/>
      <c r="H3322" s="102"/>
      <c r="I3322" s="103"/>
      <c r="J3322" s="102"/>
      <c r="L3322" s="100"/>
      <c r="M3322" s="100"/>
      <c r="N3322" s="100"/>
    </row>
    <row r="3323" spans="2:14">
      <c r="B3323" s="98"/>
      <c r="C3323" s="98"/>
      <c r="D3323" s="100"/>
      <c r="E3323" s="100"/>
      <c r="F3323" s="100"/>
      <c r="H3323" s="102"/>
      <c r="I3323" s="103"/>
      <c r="J3323" s="102"/>
      <c r="L3323" s="100"/>
      <c r="M3323" s="100"/>
      <c r="N3323" s="100"/>
    </row>
    <row r="3324" spans="2:14">
      <c r="B3324" s="98"/>
      <c r="C3324" s="98"/>
      <c r="D3324" s="100"/>
      <c r="E3324" s="100"/>
      <c r="F3324" s="100"/>
      <c r="H3324" s="102"/>
      <c r="I3324" s="103"/>
      <c r="J3324" s="102"/>
      <c r="L3324" s="100"/>
      <c r="M3324" s="100"/>
      <c r="N3324" s="100"/>
    </row>
    <row r="3325" spans="2:14">
      <c r="B3325" s="98"/>
      <c r="C3325" s="98"/>
      <c r="D3325" s="100"/>
      <c r="E3325" s="100"/>
      <c r="F3325" s="100"/>
      <c r="H3325" s="102"/>
      <c r="I3325" s="103"/>
      <c r="J3325" s="102"/>
      <c r="L3325" s="100"/>
      <c r="M3325" s="100"/>
      <c r="N3325" s="100"/>
    </row>
    <row r="3326" spans="2:14">
      <c r="B3326" s="98"/>
      <c r="C3326" s="98"/>
      <c r="D3326" s="100"/>
      <c r="E3326" s="100"/>
      <c r="F3326" s="100"/>
      <c r="H3326" s="102"/>
      <c r="I3326" s="103"/>
      <c r="J3326" s="102"/>
      <c r="L3326" s="100"/>
      <c r="M3326" s="100"/>
      <c r="N3326" s="100"/>
    </row>
    <row r="3327" spans="2:14">
      <c r="B3327" s="98"/>
      <c r="C3327" s="98"/>
      <c r="D3327" s="100"/>
      <c r="E3327" s="100"/>
      <c r="F3327" s="100"/>
      <c r="H3327" s="102"/>
      <c r="I3327" s="103"/>
      <c r="J3327" s="102"/>
      <c r="L3327" s="100"/>
      <c r="M3327" s="100"/>
      <c r="N3327" s="100"/>
    </row>
    <row r="3328" spans="2:14">
      <c r="B3328" s="98"/>
      <c r="C3328" s="98"/>
      <c r="D3328" s="100"/>
      <c r="E3328" s="100"/>
      <c r="F3328" s="100"/>
      <c r="H3328" s="102"/>
      <c r="I3328" s="103"/>
      <c r="J3328" s="102"/>
      <c r="L3328" s="100"/>
      <c r="M3328" s="100"/>
      <c r="N3328" s="100"/>
    </row>
    <row r="3329" spans="2:14">
      <c r="B3329" s="98"/>
      <c r="C3329" s="98"/>
      <c r="D3329" s="100"/>
      <c r="E3329" s="100"/>
      <c r="F3329" s="100"/>
      <c r="H3329" s="102"/>
      <c r="I3329" s="103"/>
      <c r="J3329" s="102"/>
      <c r="L3329" s="100"/>
      <c r="M3329" s="100"/>
      <c r="N3329" s="100"/>
    </row>
    <row r="3330" spans="2:14">
      <c r="B3330" s="98"/>
      <c r="C3330" s="98"/>
      <c r="D3330" s="100"/>
      <c r="E3330" s="100"/>
      <c r="F3330" s="100"/>
      <c r="H3330" s="102"/>
      <c r="I3330" s="103"/>
      <c r="J3330" s="102"/>
      <c r="L3330" s="100"/>
      <c r="M3330" s="100"/>
      <c r="N3330" s="100"/>
    </row>
    <row r="3331" spans="2:14">
      <c r="B3331" s="98"/>
      <c r="C3331" s="98"/>
      <c r="D3331" s="100"/>
      <c r="E3331" s="100"/>
      <c r="F3331" s="100"/>
      <c r="H3331" s="102"/>
      <c r="I3331" s="103"/>
      <c r="J3331" s="102"/>
      <c r="L3331" s="100"/>
      <c r="M3331" s="100"/>
      <c r="N3331" s="100"/>
    </row>
    <row r="3332" spans="2:14">
      <c r="B3332" s="98"/>
      <c r="C3332" s="98"/>
      <c r="D3332" s="100"/>
      <c r="E3332" s="100"/>
      <c r="F3332" s="100"/>
      <c r="H3332" s="102"/>
      <c r="I3332" s="103"/>
      <c r="J3332" s="102"/>
      <c r="L3332" s="100"/>
      <c r="M3332" s="100"/>
      <c r="N3332" s="100"/>
    </row>
    <row r="3333" spans="2:14">
      <c r="B3333" s="98"/>
      <c r="C3333" s="98"/>
      <c r="D3333" s="100"/>
      <c r="E3333" s="100"/>
      <c r="F3333" s="100"/>
      <c r="H3333" s="102"/>
      <c r="I3333" s="103"/>
      <c r="J3333" s="102"/>
      <c r="L3333" s="100"/>
      <c r="M3333" s="100"/>
      <c r="N3333" s="100"/>
    </row>
    <row r="3334" spans="2:14">
      <c r="B3334" s="98"/>
      <c r="C3334" s="98"/>
      <c r="D3334" s="100"/>
      <c r="E3334" s="100"/>
      <c r="F3334" s="100"/>
      <c r="H3334" s="102"/>
      <c r="I3334" s="103"/>
      <c r="J3334" s="102"/>
      <c r="L3334" s="100"/>
      <c r="M3334" s="100"/>
      <c r="N3334" s="100"/>
    </row>
    <row r="3335" spans="2:14">
      <c r="B3335" s="98"/>
      <c r="C3335" s="98"/>
      <c r="D3335" s="100"/>
      <c r="E3335" s="100"/>
      <c r="F3335" s="100"/>
      <c r="H3335" s="102"/>
      <c r="I3335" s="103"/>
      <c r="J3335" s="102"/>
      <c r="L3335" s="100"/>
      <c r="M3335" s="100"/>
      <c r="N3335" s="100"/>
    </row>
    <row r="3336" spans="2:14">
      <c r="B3336" s="98"/>
      <c r="C3336" s="98"/>
      <c r="D3336" s="100"/>
      <c r="E3336" s="100"/>
      <c r="F3336" s="100"/>
      <c r="H3336" s="102"/>
      <c r="I3336" s="103"/>
      <c r="J3336" s="102"/>
      <c r="L3336" s="100"/>
      <c r="M3336" s="100"/>
      <c r="N3336" s="100"/>
    </row>
    <row r="3337" spans="2:14">
      <c r="B3337" s="98"/>
      <c r="C3337" s="98"/>
      <c r="D3337" s="100"/>
      <c r="E3337" s="100"/>
      <c r="F3337" s="100"/>
      <c r="H3337" s="102"/>
      <c r="I3337" s="103"/>
      <c r="J3337" s="102"/>
      <c r="L3337" s="100"/>
      <c r="M3337" s="100"/>
      <c r="N3337" s="100"/>
    </row>
    <row r="3338" spans="2:14">
      <c r="B3338" s="98"/>
      <c r="C3338" s="98"/>
      <c r="D3338" s="100"/>
      <c r="E3338" s="100"/>
      <c r="F3338" s="100"/>
      <c r="H3338" s="102"/>
      <c r="I3338" s="103"/>
      <c r="J3338" s="102"/>
      <c r="L3338" s="100"/>
      <c r="M3338" s="100"/>
      <c r="N3338" s="100"/>
    </row>
    <row r="3339" spans="2:14">
      <c r="B3339" s="98"/>
      <c r="C3339" s="98"/>
      <c r="D3339" s="100"/>
      <c r="E3339" s="100"/>
      <c r="F3339" s="100"/>
      <c r="H3339" s="102"/>
      <c r="I3339" s="103"/>
      <c r="J3339" s="102"/>
      <c r="L3339" s="100"/>
      <c r="M3339" s="100"/>
      <c r="N3339" s="100"/>
    </row>
    <row r="3340" spans="2:14">
      <c r="B3340" s="98"/>
      <c r="C3340" s="98"/>
      <c r="D3340" s="100"/>
      <c r="E3340" s="100"/>
      <c r="F3340" s="100"/>
      <c r="H3340" s="102"/>
      <c r="I3340" s="103"/>
      <c r="J3340" s="102"/>
      <c r="L3340" s="100"/>
      <c r="M3340" s="100"/>
      <c r="N3340" s="100"/>
    </row>
    <row r="3341" spans="2:14">
      <c r="B3341" s="98"/>
      <c r="C3341" s="98"/>
      <c r="D3341" s="100"/>
      <c r="E3341" s="100"/>
      <c r="F3341" s="100"/>
      <c r="H3341" s="102"/>
      <c r="I3341" s="103"/>
      <c r="J3341" s="102"/>
      <c r="L3341" s="100"/>
      <c r="M3341" s="100"/>
      <c r="N3341" s="100"/>
    </row>
    <row r="3342" spans="2:14">
      <c r="B3342" s="98"/>
      <c r="C3342" s="98"/>
      <c r="D3342" s="100"/>
      <c r="E3342" s="100"/>
      <c r="F3342" s="100"/>
      <c r="H3342" s="102"/>
      <c r="I3342" s="103"/>
      <c r="J3342" s="102"/>
      <c r="L3342" s="100"/>
      <c r="M3342" s="100"/>
      <c r="N3342" s="100"/>
    </row>
    <row r="3343" spans="2:14">
      <c r="B3343" s="98"/>
      <c r="C3343" s="98"/>
      <c r="D3343" s="100"/>
      <c r="E3343" s="100"/>
      <c r="F3343" s="100"/>
      <c r="H3343" s="102"/>
      <c r="I3343" s="103"/>
      <c r="J3343" s="102"/>
      <c r="L3343" s="100"/>
      <c r="M3343" s="100"/>
      <c r="N3343" s="100"/>
    </row>
    <row r="3344" spans="2:14">
      <c r="B3344" s="98"/>
      <c r="C3344" s="98"/>
      <c r="D3344" s="100"/>
      <c r="E3344" s="100"/>
      <c r="F3344" s="100"/>
      <c r="H3344" s="102"/>
      <c r="I3344" s="103"/>
      <c r="J3344" s="102"/>
      <c r="L3344" s="100"/>
      <c r="M3344" s="100"/>
      <c r="N3344" s="100"/>
    </row>
    <row r="3345" spans="2:14">
      <c r="B3345" s="98"/>
      <c r="C3345" s="98"/>
      <c r="D3345" s="100"/>
      <c r="E3345" s="100"/>
      <c r="F3345" s="100"/>
      <c r="H3345" s="102"/>
      <c r="I3345" s="103"/>
      <c r="J3345" s="102"/>
      <c r="L3345" s="100"/>
      <c r="M3345" s="100"/>
      <c r="N3345" s="100"/>
    </row>
    <row r="3346" spans="2:14">
      <c r="B3346" s="98"/>
      <c r="C3346" s="98"/>
      <c r="D3346" s="100"/>
      <c r="E3346" s="100"/>
      <c r="F3346" s="100"/>
      <c r="H3346" s="102"/>
      <c r="I3346" s="103"/>
      <c r="J3346" s="102"/>
      <c r="L3346" s="100"/>
      <c r="M3346" s="100"/>
      <c r="N3346" s="100"/>
    </row>
    <row r="3347" spans="2:14">
      <c r="B3347" s="98"/>
      <c r="C3347" s="98"/>
      <c r="D3347" s="100"/>
      <c r="E3347" s="100"/>
      <c r="F3347" s="100"/>
      <c r="H3347" s="102"/>
      <c r="I3347" s="103"/>
      <c r="J3347" s="102"/>
      <c r="L3347" s="100"/>
      <c r="M3347" s="100"/>
      <c r="N3347" s="100"/>
    </row>
    <row r="3348" spans="2:14">
      <c r="B3348" s="98"/>
      <c r="C3348" s="98"/>
      <c r="D3348" s="100"/>
      <c r="E3348" s="100"/>
      <c r="F3348" s="100"/>
      <c r="H3348" s="102"/>
      <c r="I3348" s="103"/>
      <c r="J3348" s="102"/>
      <c r="L3348" s="100"/>
      <c r="M3348" s="100"/>
      <c r="N3348" s="100"/>
    </row>
    <row r="3349" spans="2:14">
      <c r="B3349" s="98"/>
      <c r="C3349" s="98"/>
      <c r="D3349" s="100"/>
      <c r="E3349" s="100"/>
      <c r="F3349" s="100"/>
      <c r="H3349" s="102"/>
      <c r="I3349" s="103"/>
      <c r="J3349" s="102"/>
      <c r="L3349" s="100"/>
      <c r="M3349" s="100"/>
      <c r="N3349" s="100"/>
    </row>
    <row r="3350" spans="2:14">
      <c r="B3350" s="98"/>
      <c r="C3350" s="98"/>
      <c r="D3350" s="100"/>
      <c r="E3350" s="100"/>
      <c r="F3350" s="100"/>
      <c r="H3350" s="102"/>
      <c r="I3350" s="103"/>
      <c r="J3350" s="102"/>
      <c r="L3350" s="100"/>
      <c r="M3350" s="100"/>
      <c r="N3350" s="100"/>
    </row>
    <row r="3351" spans="2:14">
      <c r="B3351" s="98"/>
      <c r="C3351" s="98"/>
      <c r="D3351" s="100"/>
      <c r="E3351" s="100"/>
      <c r="F3351" s="100"/>
      <c r="H3351" s="102"/>
      <c r="I3351" s="103"/>
      <c r="J3351" s="102"/>
      <c r="L3351" s="100"/>
      <c r="M3351" s="100"/>
      <c r="N3351" s="100"/>
    </row>
    <row r="3352" spans="2:14">
      <c r="B3352" s="98"/>
      <c r="C3352" s="98"/>
      <c r="D3352" s="100"/>
      <c r="E3352" s="100"/>
      <c r="F3352" s="100"/>
      <c r="H3352" s="102"/>
      <c r="I3352" s="103"/>
      <c r="J3352" s="102"/>
      <c r="L3352" s="100"/>
      <c r="M3352" s="100"/>
      <c r="N3352" s="100"/>
    </row>
    <row r="3353" spans="2:14">
      <c r="B3353" s="98"/>
      <c r="C3353" s="98"/>
      <c r="D3353" s="100"/>
      <c r="E3353" s="100"/>
      <c r="F3353" s="100"/>
      <c r="H3353" s="102"/>
      <c r="I3353" s="103"/>
      <c r="J3353" s="102"/>
      <c r="L3353" s="100"/>
      <c r="M3353" s="100"/>
      <c r="N3353" s="100"/>
    </row>
    <row r="3354" spans="2:14">
      <c r="B3354" s="98"/>
      <c r="C3354" s="98"/>
      <c r="D3354" s="100"/>
      <c r="E3354" s="100"/>
      <c r="F3354" s="100"/>
      <c r="H3354" s="102"/>
      <c r="I3354" s="103"/>
      <c r="J3354" s="102"/>
      <c r="L3354" s="100"/>
      <c r="M3354" s="100"/>
      <c r="N3354" s="100"/>
    </row>
    <row r="3355" spans="2:14">
      <c r="B3355" s="98"/>
      <c r="C3355" s="98"/>
      <c r="D3355" s="100"/>
      <c r="E3355" s="100"/>
      <c r="F3355" s="100"/>
      <c r="H3355" s="102"/>
      <c r="I3355" s="103"/>
      <c r="J3355" s="102"/>
      <c r="L3355" s="100"/>
      <c r="M3355" s="100"/>
      <c r="N3355" s="100"/>
    </row>
    <row r="3356" spans="2:14">
      <c r="B3356" s="98"/>
      <c r="C3356" s="98"/>
      <c r="D3356" s="100"/>
      <c r="E3356" s="100"/>
      <c r="F3356" s="100"/>
      <c r="H3356" s="102"/>
      <c r="I3356" s="103"/>
      <c r="J3356" s="102"/>
      <c r="L3356" s="100"/>
      <c r="M3356" s="100"/>
      <c r="N3356" s="100"/>
    </row>
    <row r="3357" spans="2:14">
      <c r="B3357" s="98"/>
      <c r="C3357" s="98"/>
      <c r="D3357" s="100"/>
      <c r="E3357" s="100"/>
      <c r="F3357" s="100"/>
      <c r="H3357" s="102"/>
      <c r="I3357" s="103"/>
      <c r="J3357" s="102"/>
      <c r="L3357" s="100"/>
      <c r="M3357" s="100"/>
      <c r="N3357" s="100"/>
    </row>
    <row r="3358" spans="2:14">
      <c r="B3358" s="98"/>
      <c r="C3358" s="98"/>
      <c r="D3358" s="100"/>
      <c r="E3358" s="100"/>
      <c r="F3358" s="100"/>
      <c r="H3358" s="102"/>
      <c r="I3358" s="103"/>
      <c r="J3358" s="102"/>
      <c r="L3358" s="100"/>
      <c r="M3358" s="100"/>
      <c r="N3358" s="100"/>
    </row>
    <row r="3359" spans="2:14">
      <c r="B3359" s="98"/>
      <c r="C3359" s="98"/>
      <c r="D3359" s="100"/>
      <c r="E3359" s="100"/>
      <c r="F3359" s="100"/>
      <c r="H3359" s="102"/>
      <c r="I3359" s="103"/>
      <c r="J3359" s="102"/>
      <c r="L3359" s="100"/>
      <c r="M3359" s="100"/>
      <c r="N3359" s="100"/>
    </row>
    <row r="3360" spans="2:14">
      <c r="B3360" s="98"/>
      <c r="C3360" s="98"/>
      <c r="D3360" s="100"/>
      <c r="E3360" s="100"/>
      <c r="F3360" s="100"/>
      <c r="H3360" s="102"/>
      <c r="I3360" s="103"/>
      <c r="J3360" s="102"/>
      <c r="L3360" s="100"/>
      <c r="M3360" s="100"/>
      <c r="N3360" s="100"/>
    </row>
    <row r="3361" spans="2:14">
      <c r="B3361" s="98"/>
      <c r="C3361" s="98"/>
      <c r="D3361" s="100"/>
      <c r="E3361" s="100"/>
      <c r="F3361" s="100"/>
      <c r="H3361" s="102"/>
      <c r="I3361" s="103"/>
      <c r="J3361" s="102"/>
      <c r="L3361" s="100"/>
      <c r="M3361" s="100"/>
      <c r="N3361" s="100"/>
    </row>
    <row r="3362" spans="2:14">
      <c r="B3362" s="98"/>
      <c r="C3362" s="98"/>
      <c r="D3362" s="100"/>
      <c r="E3362" s="100"/>
      <c r="F3362" s="100"/>
      <c r="H3362" s="102"/>
      <c r="I3362" s="103"/>
      <c r="J3362" s="102"/>
      <c r="L3362" s="100"/>
      <c r="M3362" s="100"/>
      <c r="N3362" s="100"/>
    </row>
    <row r="3363" spans="2:14">
      <c r="B3363" s="98"/>
      <c r="C3363" s="98"/>
      <c r="D3363" s="100"/>
      <c r="E3363" s="100"/>
      <c r="F3363" s="100"/>
      <c r="H3363" s="102"/>
      <c r="I3363" s="103"/>
      <c r="J3363" s="102"/>
      <c r="L3363" s="100"/>
      <c r="M3363" s="100"/>
      <c r="N3363" s="100"/>
    </row>
    <row r="3364" spans="2:14">
      <c r="B3364" s="98"/>
      <c r="C3364" s="98"/>
      <c r="D3364" s="100"/>
      <c r="E3364" s="100"/>
      <c r="F3364" s="100"/>
      <c r="H3364" s="102"/>
      <c r="I3364" s="103"/>
      <c r="J3364" s="102"/>
      <c r="L3364" s="100"/>
      <c r="M3364" s="100"/>
      <c r="N3364" s="100"/>
    </row>
    <row r="3365" spans="2:14">
      <c r="B3365" s="98"/>
      <c r="C3365" s="98"/>
      <c r="D3365" s="100"/>
      <c r="E3365" s="100"/>
      <c r="F3365" s="100"/>
      <c r="H3365" s="102"/>
      <c r="I3365" s="103"/>
      <c r="J3365" s="102"/>
      <c r="L3365" s="100"/>
      <c r="M3365" s="100"/>
      <c r="N3365" s="100"/>
    </row>
    <row r="3366" spans="2:14">
      <c r="B3366" s="98"/>
      <c r="C3366" s="98"/>
      <c r="D3366" s="100"/>
      <c r="E3366" s="100"/>
      <c r="F3366" s="100"/>
      <c r="H3366" s="102"/>
      <c r="I3366" s="103"/>
      <c r="J3366" s="102"/>
      <c r="L3366" s="100"/>
      <c r="M3366" s="100"/>
      <c r="N3366" s="100"/>
    </row>
    <row r="3367" spans="2:14">
      <c r="B3367" s="98"/>
      <c r="C3367" s="98"/>
      <c r="D3367" s="100"/>
      <c r="E3367" s="100"/>
      <c r="F3367" s="100"/>
      <c r="H3367" s="102"/>
      <c r="I3367" s="103"/>
      <c r="J3367" s="102"/>
      <c r="L3367" s="100"/>
      <c r="M3367" s="100"/>
      <c r="N3367" s="100"/>
    </row>
    <row r="3368" spans="2:14">
      <c r="B3368" s="98"/>
      <c r="C3368" s="98"/>
      <c r="D3368" s="100"/>
      <c r="E3368" s="100"/>
      <c r="F3368" s="100"/>
      <c r="H3368" s="102"/>
      <c r="I3368" s="103"/>
      <c r="J3368" s="102"/>
      <c r="L3368" s="100"/>
      <c r="M3368" s="100"/>
      <c r="N3368" s="100"/>
    </row>
    <row r="3369" spans="2:14">
      <c r="B3369" s="98"/>
      <c r="C3369" s="98"/>
      <c r="D3369" s="100"/>
      <c r="E3369" s="100"/>
      <c r="F3369" s="100"/>
      <c r="H3369" s="102"/>
      <c r="I3369" s="103"/>
      <c r="J3369" s="102"/>
      <c r="L3369" s="100"/>
      <c r="M3369" s="100"/>
      <c r="N3369" s="100"/>
    </row>
    <row r="3370" spans="2:14">
      <c r="B3370" s="98"/>
      <c r="C3370" s="98"/>
      <c r="D3370" s="100"/>
      <c r="E3370" s="100"/>
      <c r="F3370" s="100"/>
      <c r="H3370" s="102"/>
      <c r="I3370" s="103"/>
      <c r="J3370" s="102"/>
      <c r="L3370" s="100"/>
      <c r="M3370" s="100"/>
      <c r="N3370" s="100"/>
    </row>
    <row r="3371" spans="2:14">
      <c r="B3371" s="98"/>
      <c r="C3371" s="98"/>
      <c r="D3371" s="100"/>
      <c r="E3371" s="100"/>
      <c r="F3371" s="100"/>
      <c r="H3371" s="102"/>
      <c r="I3371" s="103"/>
      <c r="J3371" s="102"/>
      <c r="L3371" s="100"/>
      <c r="M3371" s="100"/>
      <c r="N3371" s="100"/>
    </row>
    <row r="3372" spans="2:14">
      <c r="B3372" s="98"/>
      <c r="C3372" s="98"/>
      <c r="D3372" s="100"/>
      <c r="E3372" s="100"/>
      <c r="F3372" s="100"/>
      <c r="H3372" s="102"/>
      <c r="I3372" s="103"/>
      <c r="J3372" s="102"/>
      <c r="L3372" s="100"/>
      <c r="M3372" s="100"/>
      <c r="N3372" s="100"/>
    </row>
    <row r="3373" spans="2:14">
      <c r="B3373" s="98"/>
      <c r="C3373" s="98"/>
      <c r="D3373" s="100"/>
      <c r="E3373" s="100"/>
      <c r="F3373" s="100"/>
      <c r="H3373" s="102"/>
      <c r="I3373" s="103"/>
      <c r="J3373" s="102"/>
      <c r="L3373" s="100"/>
      <c r="M3373" s="100"/>
      <c r="N3373" s="100"/>
    </row>
    <row r="3374" spans="2:14">
      <c r="B3374" s="98"/>
      <c r="C3374" s="98"/>
      <c r="D3374" s="100"/>
      <c r="E3374" s="100"/>
      <c r="F3374" s="100"/>
      <c r="H3374" s="102"/>
      <c r="I3374" s="103"/>
      <c r="J3374" s="102"/>
      <c r="L3374" s="100"/>
      <c r="M3374" s="100"/>
      <c r="N3374" s="100"/>
    </row>
    <row r="3375" spans="2:14">
      <c r="B3375" s="98"/>
      <c r="C3375" s="98"/>
      <c r="D3375" s="100"/>
      <c r="E3375" s="100"/>
      <c r="F3375" s="100"/>
      <c r="H3375" s="102"/>
      <c r="I3375" s="103"/>
      <c r="J3375" s="102"/>
      <c r="L3375" s="100"/>
      <c r="M3375" s="100"/>
      <c r="N3375" s="100"/>
    </row>
    <row r="3376" spans="2:14">
      <c r="B3376" s="98"/>
      <c r="C3376" s="98"/>
      <c r="D3376" s="100"/>
      <c r="E3376" s="100"/>
      <c r="F3376" s="100"/>
      <c r="H3376" s="102"/>
      <c r="I3376" s="103"/>
      <c r="J3376" s="102"/>
      <c r="L3376" s="100"/>
      <c r="M3376" s="100"/>
      <c r="N3376" s="100"/>
    </row>
    <row r="3377" spans="2:14">
      <c r="B3377" s="98"/>
      <c r="C3377" s="98"/>
      <c r="D3377" s="100"/>
      <c r="E3377" s="100"/>
      <c r="F3377" s="100"/>
      <c r="H3377" s="102"/>
      <c r="I3377" s="103"/>
      <c r="J3377" s="102"/>
      <c r="L3377" s="100"/>
      <c r="M3377" s="100"/>
      <c r="N3377" s="100"/>
    </row>
    <row r="3378" spans="2:14">
      <c r="B3378" s="98"/>
      <c r="C3378" s="98"/>
      <c r="D3378" s="100"/>
      <c r="E3378" s="100"/>
      <c r="F3378" s="100"/>
      <c r="H3378" s="102"/>
      <c r="I3378" s="103"/>
      <c r="J3378" s="102"/>
      <c r="L3378" s="100"/>
      <c r="M3378" s="100"/>
      <c r="N3378" s="100"/>
    </row>
    <row r="3379" spans="2:14">
      <c r="B3379" s="98"/>
      <c r="C3379" s="98"/>
      <c r="D3379" s="100"/>
      <c r="E3379" s="100"/>
      <c r="F3379" s="100"/>
      <c r="H3379" s="102"/>
      <c r="I3379" s="103"/>
      <c r="J3379" s="102"/>
      <c r="L3379" s="100"/>
      <c r="M3379" s="100"/>
      <c r="N3379" s="100"/>
    </row>
    <row r="3380" spans="2:14">
      <c r="B3380" s="98"/>
      <c r="C3380" s="98"/>
      <c r="D3380" s="100"/>
      <c r="E3380" s="100"/>
      <c r="F3380" s="100"/>
      <c r="H3380" s="102"/>
      <c r="I3380" s="103"/>
      <c r="J3380" s="102"/>
      <c r="L3380" s="100"/>
      <c r="M3380" s="100"/>
      <c r="N3380" s="100"/>
    </row>
    <row r="3381" spans="2:14">
      <c r="B3381" s="98"/>
      <c r="C3381" s="98"/>
      <c r="D3381" s="100"/>
      <c r="E3381" s="100"/>
      <c r="F3381" s="100"/>
      <c r="H3381" s="102"/>
      <c r="I3381" s="103"/>
      <c r="J3381" s="102"/>
      <c r="L3381" s="100"/>
      <c r="M3381" s="100"/>
      <c r="N3381" s="100"/>
    </row>
    <row r="3382" spans="2:14">
      <c r="B3382" s="98"/>
      <c r="C3382" s="98"/>
      <c r="D3382" s="100"/>
      <c r="E3382" s="100"/>
      <c r="F3382" s="100"/>
      <c r="H3382" s="102"/>
      <c r="I3382" s="103"/>
      <c r="J3382" s="102"/>
      <c r="L3382" s="100"/>
      <c r="M3382" s="100"/>
      <c r="N3382" s="100"/>
    </row>
    <row r="3383" spans="2:14">
      <c r="B3383" s="98"/>
      <c r="C3383" s="98"/>
      <c r="D3383" s="100"/>
      <c r="E3383" s="100"/>
      <c r="F3383" s="100"/>
      <c r="H3383" s="102"/>
      <c r="I3383" s="103"/>
      <c r="J3383" s="102"/>
      <c r="L3383" s="100"/>
      <c r="M3383" s="100"/>
      <c r="N3383" s="100"/>
    </row>
    <row r="3384" spans="2:14">
      <c r="B3384" s="98"/>
      <c r="C3384" s="98"/>
      <c r="D3384" s="100"/>
      <c r="E3384" s="100"/>
      <c r="F3384" s="100"/>
      <c r="H3384" s="102"/>
      <c r="I3384" s="103"/>
      <c r="J3384" s="102"/>
      <c r="L3384" s="100"/>
      <c r="M3384" s="100"/>
      <c r="N3384" s="100"/>
    </row>
    <row r="3385" spans="2:14">
      <c r="B3385" s="98"/>
      <c r="C3385" s="98"/>
      <c r="D3385" s="100"/>
      <c r="E3385" s="100"/>
      <c r="F3385" s="100"/>
      <c r="H3385" s="102"/>
      <c r="I3385" s="103"/>
      <c r="J3385" s="102"/>
      <c r="L3385" s="100"/>
      <c r="M3385" s="100"/>
      <c r="N3385" s="100"/>
    </row>
    <row r="3386" spans="2:14">
      <c r="B3386" s="98"/>
      <c r="C3386" s="98"/>
      <c r="D3386" s="100"/>
      <c r="E3386" s="100"/>
      <c r="F3386" s="100"/>
      <c r="H3386" s="102"/>
      <c r="I3386" s="103"/>
      <c r="J3386" s="102"/>
      <c r="L3386" s="100"/>
      <c r="M3386" s="100"/>
      <c r="N3386" s="100"/>
    </row>
    <row r="3387" spans="2:14">
      <c r="B3387" s="98"/>
      <c r="C3387" s="98"/>
      <c r="D3387" s="100"/>
      <c r="E3387" s="100"/>
      <c r="F3387" s="100"/>
      <c r="H3387" s="102"/>
      <c r="I3387" s="103"/>
      <c r="J3387" s="102"/>
      <c r="L3387" s="100"/>
      <c r="M3387" s="100"/>
      <c r="N3387" s="100"/>
    </row>
    <row r="3388" spans="2:14">
      <c r="B3388" s="98"/>
      <c r="C3388" s="98"/>
      <c r="D3388" s="100"/>
      <c r="E3388" s="100"/>
      <c r="F3388" s="100"/>
      <c r="H3388" s="102"/>
      <c r="I3388" s="103"/>
      <c r="J3388" s="102"/>
      <c r="L3388" s="100"/>
      <c r="M3388" s="100"/>
      <c r="N3388" s="100"/>
    </row>
    <row r="3389" spans="2:14">
      <c r="B3389" s="98"/>
      <c r="C3389" s="98"/>
      <c r="D3389" s="100"/>
      <c r="E3389" s="100"/>
      <c r="F3389" s="100"/>
      <c r="H3389" s="102"/>
      <c r="I3389" s="103"/>
      <c r="J3389" s="102"/>
      <c r="L3389" s="100"/>
      <c r="M3389" s="100"/>
      <c r="N3389" s="100"/>
    </row>
    <row r="3390" spans="2:14">
      <c r="B3390" s="98"/>
      <c r="C3390" s="98"/>
      <c r="D3390" s="100"/>
      <c r="E3390" s="100"/>
      <c r="F3390" s="100"/>
      <c r="H3390" s="102"/>
      <c r="I3390" s="103"/>
      <c r="J3390" s="102"/>
      <c r="L3390" s="100"/>
      <c r="M3390" s="100"/>
      <c r="N3390" s="100"/>
    </row>
    <row r="3391" spans="2:14">
      <c r="B3391" s="98"/>
      <c r="C3391" s="98"/>
      <c r="D3391" s="100"/>
      <c r="E3391" s="100"/>
      <c r="F3391" s="100"/>
      <c r="H3391" s="102"/>
      <c r="I3391" s="103"/>
      <c r="J3391" s="102"/>
      <c r="L3391" s="100"/>
      <c r="M3391" s="100"/>
      <c r="N3391" s="100"/>
    </row>
    <row r="3392" spans="2:14">
      <c r="B3392" s="98"/>
      <c r="C3392" s="98"/>
      <c r="D3392" s="100"/>
      <c r="E3392" s="100"/>
      <c r="F3392" s="100"/>
      <c r="H3392" s="102"/>
      <c r="I3392" s="103"/>
      <c r="J3392" s="102"/>
      <c r="L3392" s="100"/>
      <c r="M3392" s="100"/>
      <c r="N3392" s="100"/>
    </row>
    <row r="3393" spans="2:14">
      <c r="B3393" s="98"/>
      <c r="C3393" s="98"/>
      <c r="D3393" s="100"/>
      <c r="E3393" s="100"/>
      <c r="F3393" s="100"/>
      <c r="H3393" s="102"/>
      <c r="I3393" s="103"/>
      <c r="J3393" s="102"/>
      <c r="L3393" s="100"/>
      <c r="M3393" s="100"/>
      <c r="N3393" s="100"/>
    </row>
    <row r="3394" spans="2:14">
      <c r="B3394" s="98"/>
      <c r="C3394" s="98"/>
      <c r="D3394" s="100"/>
      <c r="E3394" s="100"/>
      <c r="F3394" s="100"/>
      <c r="H3394" s="102"/>
      <c r="I3394" s="103"/>
      <c r="J3394" s="102"/>
      <c r="L3394" s="100"/>
      <c r="M3394" s="100"/>
      <c r="N3394" s="100"/>
    </row>
    <row r="3395" spans="2:14">
      <c r="B3395" s="98"/>
      <c r="C3395" s="98"/>
      <c r="D3395" s="100"/>
      <c r="E3395" s="100"/>
      <c r="F3395" s="100"/>
      <c r="H3395" s="102"/>
      <c r="I3395" s="103"/>
      <c r="J3395" s="102"/>
      <c r="L3395" s="100"/>
      <c r="M3395" s="100"/>
      <c r="N3395" s="100"/>
    </row>
    <row r="3396" spans="2:14">
      <c r="B3396" s="98"/>
      <c r="C3396" s="98"/>
      <c r="D3396" s="100"/>
      <c r="E3396" s="100"/>
      <c r="F3396" s="100"/>
      <c r="H3396" s="102"/>
      <c r="I3396" s="103"/>
      <c r="J3396" s="102"/>
      <c r="L3396" s="100"/>
      <c r="M3396" s="100"/>
      <c r="N3396" s="100"/>
    </row>
    <row r="3397" spans="2:14">
      <c r="B3397" s="98"/>
      <c r="C3397" s="98"/>
      <c r="D3397" s="100"/>
      <c r="E3397" s="100"/>
      <c r="F3397" s="100"/>
      <c r="H3397" s="102"/>
      <c r="I3397" s="103"/>
      <c r="J3397" s="102"/>
      <c r="L3397" s="100"/>
      <c r="M3397" s="100"/>
      <c r="N3397" s="100"/>
    </row>
    <row r="3398" spans="2:14">
      <c r="B3398" s="98"/>
      <c r="C3398" s="98"/>
      <c r="D3398" s="100"/>
      <c r="E3398" s="100"/>
      <c r="F3398" s="100"/>
      <c r="H3398" s="102"/>
      <c r="I3398" s="103"/>
      <c r="J3398" s="102"/>
      <c r="L3398" s="100"/>
      <c r="M3398" s="100"/>
      <c r="N3398" s="100"/>
    </row>
    <row r="3399" spans="2:14">
      <c r="B3399" s="98"/>
      <c r="C3399" s="98"/>
      <c r="D3399" s="100"/>
      <c r="E3399" s="100"/>
      <c r="F3399" s="100"/>
      <c r="H3399" s="102"/>
      <c r="I3399" s="103"/>
      <c r="J3399" s="102"/>
      <c r="L3399" s="100"/>
      <c r="M3399" s="100"/>
      <c r="N3399" s="100"/>
    </row>
    <row r="3400" spans="2:14">
      <c r="B3400" s="98"/>
      <c r="C3400" s="98"/>
      <c r="D3400" s="100"/>
      <c r="E3400" s="100"/>
      <c r="F3400" s="100"/>
      <c r="H3400" s="102"/>
      <c r="I3400" s="103"/>
      <c r="J3400" s="102"/>
      <c r="L3400" s="100"/>
      <c r="M3400" s="100"/>
      <c r="N3400" s="100"/>
    </row>
    <row r="3401" spans="2:14">
      <c r="B3401" s="98"/>
      <c r="C3401" s="98"/>
      <c r="D3401" s="100"/>
      <c r="E3401" s="100"/>
      <c r="F3401" s="100"/>
      <c r="H3401" s="102"/>
      <c r="I3401" s="103"/>
      <c r="J3401" s="102"/>
      <c r="L3401" s="100"/>
      <c r="M3401" s="100"/>
      <c r="N3401" s="100"/>
    </row>
    <row r="3402" spans="2:14">
      <c r="B3402" s="98"/>
      <c r="C3402" s="98"/>
      <c r="D3402" s="100"/>
      <c r="E3402" s="100"/>
      <c r="F3402" s="100"/>
      <c r="H3402" s="102"/>
      <c r="I3402" s="103"/>
      <c r="J3402" s="102"/>
      <c r="L3402" s="100"/>
      <c r="M3402" s="100"/>
      <c r="N3402" s="100"/>
    </row>
    <row r="3403" spans="2:14">
      <c r="B3403" s="98"/>
      <c r="C3403" s="98"/>
      <c r="D3403" s="100"/>
      <c r="E3403" s="100"/>
      <c r="F3403" s="100"/>
      <c r="H3403" s="102"/>
      <c r="I3403" s="103"/>
      <c r="J3403" s="102"/>
      <c r="L3403" s="100"/>
      <c r="M3403" s="100"/>
      <c r="N3403" s="100"/>
    </row>
    <row r="3404" spans="2:14">
      <c r="B3404" s="98"/>
      <c r="C3404" s="98"/>
      <c r="D3404" s="100"/>
      <c r="E3404" s="100"/>
      <c r="F3404" s="100"/>
      <c r="H3404" s="102"/>
      <c r="I3404" s="103"/>
      <c r="J3404" s="102"/>
      <c r="L3404" s="100"/>
      <c r="M3404" s="100"/>
      <c r="N3404" s="100"/>
    </row>
    <row r="3405" spans="2:14">
      <c r="B3405" s="98"/>
      <c r="C3405" s="98"/>
      <c r="D3405" s="100"/>
      <c r="E3405" s="100"/>
      <c r="F3405" s="100"/>
      <c r="H3405" s="102"/>
      <c r="I3405" s="103"/>
      <c r="J3405" s="102"/>
      <c r="L3405" s="100"/>
      <c r="M3405" s="100"/>
      <c r="N3405" s="100"/>
    </row>
    <row r="3406" spans="2:14">
      <c r="B3406" s="98"/>
      <c r="C3406" s="98"/>
      <c r="D3406" s="100"/>
      <c r="E3406" s="100"/>
      <c r="F3406" s="100"/>
      <c r="H3406" s="102"/>
      <c r="I3406" s="103"/>
      <c r="J3406" s="102"/>
      <c r="L3406" s="100"/>
      <c r="M3406" s="100"/>
      <c r="N3406" s="100"/>
    </row>
    <row r="3407" spans="2:14">
      <c r="B3407" s="98"/>
      <c r="C3407" s="98"/>
      <c r="D3407" s="100"/>
      <c r="E3407" s="100"/>
      <c r="F3407" s="100"/>
      <c r="H3407" s="102"/>
      <c r="I3407" s="103"/>
      <c r="J3407" s="102"/>
      <c r="L3407" s="100"/>
      <c r="M3407" s="100"/>
      <c r="N3407" s="100"/>
    </row>
    <row r="3408" spans="2:14">
      <c r="B3408" s="98"/>
      <c r="C3408" s="98"/>
      <c r="D3408" s="100"/>
      <c r="E3408" s="100"/>
      <c r="F3408" s="100"/>
      <c r="H3408" s="102"/>
      <c r="I3408" s="103"/>
      <c r="J3408" s="102"/>
      <c r="L3408" s="100"/>
      <c r="M3408" s="100"/>
      <c r="N3408" s="100"/>
    </row>
    <row r="3409" spans="2:14">
      <c r="B3409" s="98"/>
      <c r="C3409" s="98"/>
      <c r="D3409" s="100"/>
      <c r="E3409" s="100"/>
      <c r="F3409" s="100"/>
      <c r="H3409" s="102"/>
      <c r="I3409" s="103"/>
      <c r="J3409" s="102"/>
      <c r="L3409" s="100"/>
      <c r="M3409" s="100"/>
      <c r="N3409" s="100"/>
    </row>
    <row r="3410" spans="2:14">
      <c r="B3410" s="98"/>
      <c r="C3410" s="98"/>
      <c r="D3410" s="100"/>
      <c r="E3410" s="100"/>
      <c r="F3410" s="100"/>
      <c r="H3410" s="102"/>
      <c r="I3410" s="103"/>
      <c r="J3410" s="102"/>
      <c r="L3410" s="100"/>
      <c r="M3410" s="100"/>
      <c r="N3410" s="100"/>
    </row>
    <row r="3411" spans="2:14">
      <c r="B3411" s="98"/>
      <c r="C3411" s="98"/>
      <c r="D3411" s="100"/>
      <c r="E3411" s="100"/>
      <c r="F3411" s="100"/>
      <c r="H3411" s="102"/>
      <c r="I3411" s="103"/>
      <c r="J3411" s="102"/>
      <c r="L3411" s="100"/>
      <c r="M3411" s="100"/>
      <c r="N3411" s="100"/>
    </row>
    <row r="3412" spans="2:14">
      <c r="B3412" s="98"/>
      <c r="C3412" s="98"/>
      <c r="D3412" s="100"/>
      <c r="E3412" s="100"/>
      <c r="F3412" s="100"/>
      <c r="H3412" s="102"/>
      <c r="I3412" s="103"/>
      <c r="J3412" s="102"/>
      <c r="L3412" s="100"/>
      <c r="M3412" s="100"/>
      <c r="N3412" s="100"/>
    </row>
    <row r="3413" spans="2:14">
      <c r="B3413" s="98"/>
      <c r="C3413" s="98"/>
      <c r="D3413" s="100"/>
      <c r="E3413" s="100"/>
      <c r="F3413" s="100"/>
      <c r="H3413" s="102"/>
      <c r="I3413" s="103"/>
      <c r="J3413" s="102"/>
      <c r="L3413" s="100"/>
      <c r="M3413" s="100"/>
      <c r="N3413" s="100"/>
    </row>
    <row r="3414" spans="2:14">
      <c r="B3414" s="98"/>
      <c r="C3414" s="98"/>
      <c r="D3414" s="100"/>
      <c r="E3414" s="100"/>
      <c r="F3414" s="100"/>
      <c r="H3414" s="102"/>
      <c r="I3414" s="103"/>
      <c r="J3414" s="102"/>
      <c r="L3414" s="100"/>
      <c r="M3414" s="100"/>
      <c r="N3414" s="100"/>
    </row>
    <row r="3415" spans="2:14">
      <c r="B3415" s="98"/>
      <c r="C3415" s="98"/>
      <c r="D3415" s="100"/>
      <c r="E3415" s="100"/>
      <c r="F3415" s="100"/>
      <c r="H3415" s="102"/>
      <c r="I3415" s="103"/>
      <c r="J3415" s="102"/>
      <c r="L3415" s="100"/>
      <c r="M3415" s="100"/>
      <c r="N3415" s="100"/>
    </row>
    <row r="3416" spans="2:14">
      <c r="B3416" s="98"/>
      <c r="C3416" s="98"/>
      <c r="D3416" s="100"/>
      <c r="E3416" s="100"/>
      <c r="F3416" s="100"/>
      <c r="H3416" s="102"/>
      <c r="I3416" s="103"/>
      <c r="J3416" s="102"/>
      <c r="L3416" s="100"/>
      <c r="M3416" s="100"/>
      <c r="N3416" s="100"/>
    </row>
    <row r="3417" spans="2:14">
      <c r="B3417" s="98"/>
      <c r="C3417" s="98"/>
      <c r="D3417" s="100"/>
      <c r="E3417" s="100"/>
      <c r="F3417" s="100"/>
      <c r="H3417" s="102"/>
      <c r="I3417" s="103"/>
      <c r="J3417" s="102"/>
      <c r="L3417" s="100"/>
      <c r="M3417" s="100"/>
      <c r="N3417" s="100"/>
    </row>
    <row r="3418" spans="2:14">
      <c r="B3418" s="98"/>
      <c r="C3418" s="98"/>
      <c r="D3418" s="100"/>
      <c r="E3418" s="100"/>
      <c r="F3418" s="100"/>
      <c r="H3418" s="102"/>
      <c r="I3418" s="103"/>
      <c r="J3418" s="102"/>
      <c r="L3418" s="100"/>
      <c r="M3418" s="100"/>
      <c r="N3418" s="100"/>
    </row>
    <row r="3419" spans="2:14">
      <c r="B3419" s="98"/>
      <c r="C3419" s="98"/>
      <c r="D3419" s="100"/>
      <c r="E3419" s="100"/>
      <c r="F3419" s="100"/>
      <c r="H3419" s="102"/>
      <c r="I3419" s="103"/>
      <c r="J3419" s="102"/>
      <c r="L3419" s="100"/>
      <c r="M3419" s="100"/>
      <c r="N3419" s="100"/>
    </row>
    <row r="3420" spans="2:14">
      <c r="B3420" s="98"/>
      <c r="C3420" s="98"/>
      <c r="D3420" s="100"/>
      <c r="E3420" s="100"/>
      <c r="F3420" s="100"/>
      <c r="H3420" s="102"/>
      <c r="I3420" s="103"/>
      <c r="J3420" s="102"/>
      <c r="L3420" s="100"/>
      <c r="M3420" s="100"/>
      <c r="N3420" s="100"/>
    </row>
    <row r="3421" spans="2:14">
      <c r="B3421" s="98"/>
      <c r="C3421" s="98"/>
      <c r="D3421" s="100"/>
      <c r="E3421" s="100"/>
      <c r="F3421" s="100"/>
      <c r="H3421" s="102"/>
      <c r="I3421" s="103"/>
      <c r="J3421" s="102"/>
      <c r="L3421" s="100"/>
      <c r="M3421" s="100"/>
      <c r="N3421" s="100"/>
    </row>
    <row r="3422" spans="2:14">
      <c r="B3422" s="98"/>
      <c r="C3422" s="98"/>
      <c r="D3422" s="100"/>
      <c r="E3422" s="100"/>
      <c r="F3422" s="100"/>
      <c r="H3422" s="102"/>
      <c r="I3422" s="103"/>
      <c r="J3422" s="102"/>
      <c r="L3422" s="100"/>
      <c r="M3422" s="100"/>
      <c r="N3422" s="100"/>
    </row>
    <row r="3423" spans="2:14">
      <c r="B3423" s="98"/>
      <c r="C3423" s="98"/>
      <c r="D3423" s="100"/>
      <c r="E3423" s="100"/>
      <c r="F3423" s="100"/>
      <c r="H3423" s="102"/>
      <c r="I3423" s="103"/>
      <c r="J3423" s="102"/>
      <c r="L3423" s="100"/>
      <c r="M3423" s="100"/>
      <c r="N3423" s="100"/>
    </row>
    <row r="3424" spans="2:14">
      <c r="B3424" s="98"/>
      <c r="C3424" s="98"/>
      <c r="D3424" s="100"/>
      <c r="E3424" s="100"/>
      <c r="F3424" s="100"/>
      <c r="H3424" s="102"/>
      <c r="I3424" s="103"/>
      <c r="J3424" s="102"/>
      <c r="L3424" s="100"/>
      <c r="M3424" s="100"/>
      <c r="N3424" s="100"/>
    </row>
    <row r="3425" spans="2:14">
      <c r="B3425" s="98"/>
      <c r="C3425" s="98"/>
      <c r="D3425" s="100"/>
      <c r="E3425" s="100"/>
      <c r="F3425" s="100"/>
      <c r="H3425" s="102"/>
      <c r="I3425" s="103"/>
      <c r="J3425" s="102"/>
      <c r="L3425" s="100"/>
      <c r="M3425" s="100"/>
      <c r="N3425" s="100"/>
    </row>
    <row r="3426" spans="2:14">
      <c r="B3426" s="98"/>
      <c r="C3426" s="98"/>
      <c r="D3426" s="100"/>
      <c r="E3426" s="100"/>
      <c r="F3426" s="100"/>
      <c r="H3426" s="102"/>
      <c r="I3426" s="103"/>
      <c r="J3426" s="102"/>
      <c r="L3426" s="100"/>
      <c r="M3426" s="100"/>
      <c r="N3426" s="100"/>
    </row>
    <row r="3427" spans="2:14">
      <c r="B3427" s="98"/>
      <c r="C3427" s="98"/>
      <c r="D3427" s="100"/>
      <c r="E3427" s="100"/>
      <c r="F3427" s="100"/>
      <c r="H3427" s="102"/>
      <c r="I3427" s="103"/>
      <c r="J3427" s="102"/>
      <c r="L3427" s="100"/>
      <c r="M3427" s="100"/>
      <c r="N3427" s="100"/>
    </row>
    <row r="3428" spans="2:14">
      <c r="B3428" s="98"/>
      <c r="C3428" s="98"/>
      <c r="D3428" s="100"/>
      <c r="E3428" s="100"/>
      <c r="F3428" s="100"/>
      <c r="H3428" s="102"/>
      <c r="I3428" s="103"/>
      <c r="J3428" s="102"/>
      <c r="L3428" s="100"/>
      <c r="M3428" s="100"/>
      <c r="N3428" s="100"/>
    </row>
    <row r="3429" spans="2:14">
      <c r="B3429" s="98"/>
      <c r="C3429" s="98"/>
      <c r="D3429" s="100"/>
      <c r="E3429" s="100"/>
      <c r="F3429" s="100"/>
      <c r="H3429" s="102"/>
      <c r="I3429" s="103"/>
      <c r="J3429" s="102"/>
      <c r="L3429" s="100"/>
      <c r="M3429" s="100"/>
      <c r="N3429" s="100"/>
    </row>
    <row r="3430" spans="2:14">
      <c r="B3430" s="98"/>
      <c r="C3430" s="98"/>
      <c r="D3430" s="100"/>
      <c r="E3430" s="100"/>
      <c r="F3430" s="100"/>
      <c r="H3430" s="102"/>
      <c r="I3430" s="103"/>
      <c r="J3430" s="102"/>
      <c r="L3430" s="100"/>
      <c r="M3430" s="100"/>
      <c r="N3430" s="100"/>
    </row>
    <row r="3431" spans="2:14">
      <c r="B3431" s="98"/>
      <c r="C3431" s="98"/>
      <c r="D3431" s="100"/>
      <c r="E3431" s="100"/>
      <c r="F3431" s="100"/>
      <c r="H3431" s="102"/>
      <c r="I3431" s="103"/>
      <c r="J3431" s="102"/>
      <c r="L3431" s="100"/>
      <c r="M3431" s="100"/>
      <c r="N3431" s="100"/>
    </row>
    <row r="3432" spans="2:14">
      <c r="B3432" s="98"/>
      <c r="C3432" s="98"/>
      <c r="D3432" s="100"/>
      <c r="E3432" s="100"/>
      <c r="F3432" s="100"/>
      <c r="H3432" s="102"/>
      <c r="I3432" s="103"/>
      <c r="J3432" s="102"/>
      <c r="L3432" s="100"/>
      <c r="M3432" s="100"/>
      <c r="N3432" s="100"/>
    </row>
    <row r="3433" spans="2:14">
      <c r="B3433" s="98"/>
      <c r="C3433" s="98"/>
      <c r="D3433" s="100"/>
      <c r="E3433" s="100"/>
      <c r="F3433" s="100"/>
      <c r="H3433" s="102"/>
      <c r="I3433" s="103"/>
      <c r="J3433" s="102"/>
      <c r="L3433" s="100"/>
      <c r="M3433" s="100"/>
      <c r="N3433" s="100"/>
    </row>
    <row r="3434" spans="2:14">
      <c r="B3434" s="98"/>
      <c r="C3434" s="98"/>
      <c r="D3434" s="100"/>
      <c r="E3434" s="100"/>
      <c r="F3434" s="100"/>
      <c r="H3434" s="102"/>
      <c r="I3434" s="103"/>
      <c r="J3434" s="102"/>
      <c r="L3434" s="100"/>
      <c r="M3434" s="100"/>
      <c r="N3434" s="100"/>
    </row>
    <row r="3435" spans="2:14">
      <c r="B3435" s="98"/>
      <c r="C3435" s="98"/>
      <c r="D3435" s="100"/>
      <c r="E3435" s="100"/>
      <c r="F3435" s="100"/>
      <c r="H3435" s="102"/>
      <c r="I3435" s="103"/>
      <c r="J3435" s="102"/>
      <c r="L3435" s="100"/>
      <c r="M3435" s="100"/>
      <c r="N3435" s="100"/>
    </row>
    <row r="3436" spans="2:14">
      <c r="B3436" s="98"/>
      <c r="C3436" s="98"/>
      <c r="D3436" s="100"/>
      <c r="E3436" s="100"/>
      <c r="F3436" s="100"/>
      <c r="H3436" s="102"/>
      <c r="I3436" s="103"/>
      <c r="J3436" s="102"/>
      <c r="L3436" s="100"/>
      <c r="M3436" s="100"/>
      <c r="N3436" s="100"/>
    </row>
    <row r="3437" spans="2:14">
      <c r="B3437" s="98"/>
      <c r="C3437" s="98"/>
      <c r="D3437" s="100"/>
      <c r="E3437" s="100"/>
      <c r="F3437" s="100"/>
      <c r="H3437" s="102"/>
      <c r="I3437" s="103"/>
      <c r="J3437" s="102"/>
      <c r="L3437" s="100"/>
      <c r="M3437" s="100"/>
      <c r="N3437" s="100"/>
    </row>
    <row r="3438" spans="2:14">
      <c r="B3438" s="98"/>
      <c r="C3438" s="98"/>
      <c r="D3438" s="100"/>
      <c r="E3438" s="100"/>
      <c r="F3438" s="100"/>
      <c r="H3438" s="102"/>
      <c r="I3438" s="103"/>
      <c r="J3438" s="102"/>
      <c r="L3438" s="100"/>
      <c r="M3438" s="100"/>
      <c r="N3438" s="100"/>
    </row>
    <row r="3439" spans="2:14">
      <c r="B3439" s="98"/>
      <c r="C3439" s="98"/>
      <c r="D3439" s="100"/>
      <c r="E3439" s="100"/>
      <c r="F3439" s="100"/>
      <c r="H3439" s="102"/>
      <c r="I3439" s="103"/>
      <c r="J3439" s="102"/>
      <c r="L3439" s="100"/>
      <c r="M3439" s="100"/>
      <c r="N3439" s="100"/>
    </row>
    <row r="3440" spans="2:14">
      <c r="B3440" s="98"/>
      <c r="C3440" s="98"/>
      <c r="D3440" s="100"/>
      <c r="E3440" s="100"/>
      <c r="F3440" s="100"/>
      <c r="H3440" s="102"/>
      <c r="I3440" s="103"/>
      <c r="J3440" s="102"/>
      <c r="L3440" s="100"/>
      <c r="M3440" s="100"/>
      <c r="N3440" s="100"/>
    </row>
    <row r="3441" spans="2:14">
      <c r="B3441" s="98"/>
      <c r="C3441" s="98"/>
      <c r="D3441" s="100"/>
      <c r="E3441" s="100"/>
      <c r="F3441" s="100"/>
      <c r="H3441" s="102"/>
      <c r="I3441" s="103"/>
      <c r="J3441" s="102"/>
      <c r="L3441" s="100"/>
      <c r="M3441" s="100"/>
      <c r="N3441" s="100"/>
    </row>
    <row r="3442" spans="2:14">
      <c r="B3442" s="98"/>
      <c r="C3442" s="98"/>
      <c r="D3442" s="100"/>
      <c r="E3442" s="100"/>
      <c r="F3442" s="100"/>
      <c r="H3442" s="102"/>
      <c r="I3442" s="103"/>
      <c r="J3442" s="102"/>
      <c r="L3442" s="100"/>
      <c r="M3442" s="100"/>
      <c r="N3442" s="100"/>
    </row>
    <row r="3443" spans="2:14">
      <c r="B3443" s="98"/>
      <c r="C3443" s="98"/>
      <c r="D3443" s="100"/>
      <c r="E3443" s="100"/>
      <c r="F3443" s="100"/>
      <c r="H3443" s="102"/>
      <c r="I3443" s="103"/>
      <c r="J3443" s="102"/>
      <c r="L3443" s="100"/>
      <c r="M3443" s="100"/>
      <c r="N3443" s="100"/>
    </row>
    <row r="3444" spans="2:14">
      <c r="B3444" s="98"/>
      <c r="C3444" s="98"/>
      <c r="D3444" s="100"/>
      <c r="E3444" s="100"/>
      <c r="F3444" s="100"/>
      <c r="H3444" s="102"/>
      <c r="I3444" s="103"/>
      <c r="J3444" s="102"/>
      <c r="L3444" s="100"/>
      <c r="M3444" s="100"/>
      <c r="N3444" s="100"/>
    </row>
    <row r="3445" spans="2:14">
      <c r="B3445" s="98"/>
      <c r="C3445" s="98"/>
      <c r="D3445" s="100"/>
      <c r="E3445" s="100"/>
      <c r="F3445" s="100"/>
      <c r="H3445" s="102"/>
      <c r="I3445" s="103"/>
      <c r="J3445" s="102"/>
      <c r="L3445" s="100"/>
      <c r="M3445" s="100"/>
      <c r="N3445" s="100"/>
    </row>
    <row r="3446" spans="2:14">
      <c r="B3446" s="98"/>
      <c r="C3446" s="98"/>
      <c r="D3446" s="100"/>
      <c r="E3446" s="100"/>
      <c r="F3446" s="100"/>
      <c r="H3446" s="102"/>
      <c r="I3446" s="103"/>
      <c r="J3446" s="102"/>
      <c r="L3446" s="100"/>
      <c r="M3446" s="100"/>
      <c r="N3446" s="100"/>
    </row>
    <row r="3447" spans="2:14">
      <c r="B3447" s="98"/>
      <c r="C3447" s="98"/>
      <c r="D3447" s="100"/>
      <c r="E3447" s="100"/>
      <c r="F3447" s="100"/>
      <c r="H3447" s="102"/>
      <c r="I3447" s="103"/>
      <c r="J3447" s="102"/>
      <c r="L3447" s="100"/>
      <c r="M3447" s="100"/>
      <c r="N3447" s="100"/>
    </row>
    <row r="3448" spans="2:14">
      <c r="B3448" s="98"/>
      <c r="C3448" s="98"/>
      <c r="D3448" s="100"/>
      <c r="E3448" s="100"/>
      <c r="F3448" s="100"/>
      <c r="H3448" s="102"/>
      <c r="I3448" s="103"/>
      <c r="J3448" s="102"/>
      <c r="L3448" s="100"/>
      <c r="M3448" s="100"/>
      <c r="N3448" s="100"/>
    </row>
    <row r="3449" spans="2:14">
      <c r="B3449" s="98"/>
      <c r="C3449" s="98"/>
      <c r="D3449" s="100"/>
      <c r="E3449" s="100"/>
      <c r="F3449" s="100"/>
      <c r="H3449" s="102"/>
      <c r="I3449" s="103"/>
      <c r="J3449" s="102"/>
      <c r="L3449" s="100"/>
      <c r="M3449" s="100"/>
      <c r="N3449" s="100"/>
    </row>
    <row r="3450" spans="2:14">
      <c r="B3450" s="98"/>
      <c r="C3450" s="98"/>
      <c r="D3450" s="100"/>
      <c r="E3450" s="100"/>
      <c r="F3450" s="100"/>
      <c r="H3450" s="102"/>
      <c r="I3450" s="103"/>
      <c r="J3450" s="102"/>
      <c r="L3450" s="100"/>
      <c r="M3450" s="100"/>
      <c r="N3450" s="100"/>
    </row>
    <row r="3451" spans="2:14">
      <c r="B3451" s="98"/>
      <c r="C3451" s="98"/>
      <c r="D3451" s="100"/>
      <c r="E3451" s="100"/>
      <c r="F3451" s="100"/>
      <c r="H3451" s="102"/>
      <c r="I3451" s="103"/>
      <c r="J3451" s="102"/>
      <c r="L3451" s="100"/>
      <c r="M3451" s="100"/>
      <c r="N3451" s="100"/>
    </row>
    <row r="3452" spans="2:14">
      <c r="B3452" s="98"/>
      <c r="C3452" s="98"/>
      <c r="D3452" s="100"/>
      <c r="E3452" s="100"/>
      <c r="F3452" s="100"/>
      <c r="H3452" s="102"/>
      <c r="I3452" s="103"/>
      <c r="J3452" s="102"/>
      <c r="L3452" s="100"/>
      <c r="M3452" s="100"/>
      <c r="N3452" s="100"/>
    </row>
    <row r="3453" spans="2:14">
      <c r="B3453" s="98"/>
      <c r="C3453" s="98"/>
      <c r="D3453" s="100"/>
      <c r="E3453" s="100"/>
      <c r="F3453" s="100"/>
      <c r="H3453" s="102"/>
      <c r="I3453" s="103"/>
      <c r="J3453" s="102"/>
      <c r="L3453" s="100"/>
      <c r="M3453" s="100"/>
      <c r="N3453" s="100"/>
    </row>
    <row r="3454" spans="2:14">
      <c r="B3454" s="98"/>
      <c r="C3454" s="98"/>
      <c r="D3454" s="100"/>
      <c r="E3454" s="100"/>
      <c r="F3454" s="100"/>
      <c r="H3454" s="102"/>
      <c r="I3454" s="103"/>
      <c r="J3454" s="102"/>
      <c r="L3454" s="100"/>
      <c r="M3454" s="100"/>
      <c r="N3454" s="100"/>
    </row>
    <row r="3455" spans="2:14">
      <c r="B3455" s="98"/>
      <c r="C3455" s="98"/>
      <c r="D3455" s="100"/>
      <c r="E3455" s="100"/>
      <c r="F3455" s="100"/>
      <c r="H3455" s="102"/>
      <c r="I3455" s="103"/>
      <c r="J3455" s="102"/>
      <c r="L3455" s="100"/>
      <c r="M3455" s="100"/>
      <c r="N3455" s="100"/>
    </row>
    <row r="3456" spans="2:14">
      <c r="B3456" s="98"/>
      <c r="C3456" s="98"/>
      <c r="D3456" s="100"/>
      <c r="E3456" s="100"/>
      <c r="F3456" s="100"/>
      <c r="H3456" s="102"/>
      <c r="I3456" s="103"/>
      <c r="J3456" s="102"/>
      <c r="L3456" s="100"/>
      <c r="M3456" s="100"/>
      <c r="N3456" s="100"/>
    </row>
    <row r="3457" spans="2:14">
      <c r="B3457" s="98"/>
      <c r="C3457" s="98"/>
      <c r="D3457" s="100"/>
      <c r="E3457" s="100"/>
      <c r="F3457" s="100"/>
      <c r="H3457" s="102"/>
      <c r="I3457" s="103"/>
      <c r="J3457" s="102"/>
      <c r="L3457" s="100"/>
      <c r="M3457" s="100"/>
      <c r="N3457" s="100"/>
    </row>
    <row r="3458" spans="2:14">
      <c r="B3458" s="98"/>
      <c r="C3458" s="98"/>
      <c r="D3458" s="100"/>
      <c r="E3458" s="100"/>
      <c r="F3458" s="100"/>
      <c r="H3458" s="102"/>
      <c r="I3458" s="103"/>
      <c r="J3458" s="102"/>
      <c r="L3458" s="100"/>
      <c r="M3458" s="100"/>
      <c r="N3458" s="100"/>
    </row>
    <row r="3459" spans="2:14">
      <c r="B3459" s="98"/>
      <c r="C3459" s="98"/>
      <c r="D3459" s="100"/>
      <c r="E3459" s="100"/>
      <c r="F3459" s="100"/>
      <c r="H3459" s="102"/>
      <c r="I3459" s="103"/>
      <c r="J3459" s="102"/>
      <c r="L3459" s="100"/>
      <c r="M3459" s="100"/>
      <c r="N3459" s="100"/>
    </row>
    <row r="3460" spans="2:14">
      <c r="B3460" s="98"/>
      <c r="C3460" s="98"/>
      <c r="D3460" s="100"/>
      <c r="E3460" s="100"/>
      <c r="F3460" s="100"/>
      <c r="H3460" s="102"/>
      <c r="I3460" s="103"/>
      <c r="J3460" s="102"/>
      <c r="L3460" s="100"/>
      <c r="M3460" s="100"/>
      <c r="N3460" s="100"/>
    </row>
    <row r="3461" spans="2:14">
      <c r="B3461" s="98"/>
      <c r="C3461" s="98"/>
      <c r="D3461" s="100"/>
      <c r="E3461" s="100"/>
      <c r="F3461" s="100"/>
      <c r="H3461" s="102"/>
      <c r="I3461" s="103"/>
      <c r="J3461" s="102"/>
      <c r="L3461" s="100"/>
      <c r="M3461" s="100"/>
      <c r="N3461" s="100"/>
    </row>
    <row r="3462" spans="2:14">
      <c r="B3462" s="98"/>
      <c r="C3462" s="98"/>
      <c r="D3462" s="100"/>
      <c r="E3462" s="100"/>
      <c r="F3462" s="100"/>
      <c r="H3462" s="102"/>
      <c r="I3462" s="103"/>
      <c r="J3462" s="102"/>
      <c r="L3462" s="100"/>
      <c r="M3462" s="100"/>
      <c r="N3462" s="100"/>
    </row>
    <row r="3463" spans="2:14">
      <c r="B3463" s="98"/>
      <c r="C3463" s="98"/>
      <c r="D3463" s="100"/>
      <c r="E3463" s="100"/>
      <c r="F3463" s="100"/>
      <c r="H3463" s="102"/>
      <c r="I3463" s="103"/>
      <c r="J3463" s="102"/>
      <c r="L3463" s="100"/>
      <c r="M3463" s="100"/>
      <c r="N3463" s="100"/>
    </row>
    <row r="3464" spans="2:14">
      <c r="B3464" s="98"/>
      <c r="C3464" s="98"/>
      <c r="D3464" s="100"/>
      <c r="E3464" s="100"/>
      <c r="F3464" s="100"/>
      <c r="H3464" s="102"/>
      <c r="I3464" s="103"/>
      <c r="J3464" s="102"/>
      <c r="L3464" s="100"/>
      <c r="M3464" s="100"/>
      <c r="N3464" s="100"/>
    </row>
    <row r="3465" spans="2:14">
      <c r="B3465" s="98"/>
      <c r="C3465" s="98"/>
      <c r="D3465" s="100"/>
      <c r="E3465" s="100"/>
      <c r="F3465" s="100"/>
      <c r="H3465" s="102"/>
      <c r="I3465" s="103"/>
      <c r="J3465" s="102"/>
      <c r="L3465" s="100"/>
      <c r="M3465" s="100"/>
      <c r="N3465" s="100"/>
    </row>
    <row r="3466" spans="2:14">
      <c r="B3466" s="98"/>
      <c r="C3466" s="98"/>
      <c r="D3466" s="100"/>
      <c r="E3466" s="100"/>
      <c r="F3466" s="100"/>
      <c r="H3466" s="102"/>
      <c r="I3466" s="103"/>
      <c r="J3466" s="102"/>
      <c r="L3466" s="100"/>
      <c r="M3466" s="100"/>
      <c r="N3466" s="100"/>
    </row>
    <row r="3467" spans="2:14">
      <c r="B3467" s="98"/>
      <c r="C3467" s="98"/>
      <c r="D3467" s="100"/>
      <c r="E3467" s="100"/>
      <c r="F3467" s="100"/>
      <c r="H3467" s="102"/>
      <c r="I3467" s="103"/>
      <c r="J3467" s="102"/>
      <c r="L3467" s="100"/>
      <c r="M3467" s="100"/>
      <c r="N3467" s="100"/>
    </row>
    <row r="3468" spans="2:14">
      <c r="B3468" s="98"/>
      <c r="C3468" s="98"/>
      <c r="D3468" s="100"/>
      <c r="E3468" s="100"/>
      <c r="F3468" s="100"/>
      <c r="H3468" s="102"/>
      <c r="I3468" s="103"/>
      <c r="J3468" s="102"/>
      <c r="L3468" s="100"/>
      <c r="M3468" s="100"/>
      <c r="N3468" s="100"/>
    </row>
    <row r="3469" spans="2:14">
      <c r="B3469" s="98"/>
      <c r="C3469" s="98"/>
      <c r="D3469" s="100"/>
      <c r="E3469" s="100"/>
      <c r="F3469" s="100"/>
      <c r="H3469" s="102"/>
      <c r="I3469" s="103"/>
      <c r="J3469" s="102"/>
      <c r="L3469" s="100"/>
      <c r="M3469" s="100"/>
      <c r="N3469" s="100"/>
    </row>
    <row r="3470" spans="2:14">
      <c r="B3470" s="98"/>
      <c r="C3470" s="98"/>
      <c r="D3470" s="100"/>
      <c r="E3470" s="100"/>
      <c r="F3470" s="100"/>
      <c r="H3470" s="102"/>
      <c r="I3470" s="103"/>
      <c r="J3470" s="102"/>
      <c r="L3470" s="100"/>
      <c r="M3470" s="100"/>
      <c r="N3470" s="100"/>
    </row>
    <row r="3471" spans="2:14">
      <c r="B3471" s="98"/>
      <c r="C3471" s="98"/>
      <c r="D3471" s="100"/>
      <c r="E3471" s="100"/>
      <c r="F3471" s="100"/>
      <c r="H3471" s="102"/>
      <c r="I3471" s="103"/>
      <c r="J3471" s="102"/>
      <c r="L3471" s="100"/>
      <c r="M3471" s="100"/>
      <c r="N3471" s="100"/>
    </row>
    <row r="3472" spans="2:14">
      <c r="B3472" s="98"/>
      <c r="C3472" s="98"/>
      <c r="D3472" s="100"/>
      <c r="E3472" s="100"/>
      <c r="F3472" s="100"/>
      <c r="H3472" s="102"/>
      <c r="I3472" s="103"/>
      <c r="J3472" s="102"/>
      <c r="L3472" s="100"/>
      <c r="M3472" s="100"/>
      <c r="N3472" s="100"/>
    </row>
    <row r="3473" spans="2:14">
      <c r="B3473" s="98"/>
      <c r="C3473" s="98"/>
      <c r="D3473" s="100"/>
      <c r="E3473" s="100"/>
      <c r="F3473" s="100"/>
      <c r="H3473" s="102"/>
      <c r="I3473" s="103"/>
      <c r="J3473" s="102"/>
      <c r="L3473" s="100"/>
      <c r="M3473" s="100"/>
      <c r="N3473" s="100"/>
    </row>
    <row r="3474" spans="2:14">
      <c r="B3474" s="98"/>
      <c r="C3474" s="98"/>
      <c r="D3474" s="100"/>
      <c r="E3474" s="100"/>
      <c r="F3474" s="100"/>
      <c r="H3474" s="102"/>
      <c r="I3474" s="103"/>
      <c r="J3474" s="102"/>
      <c r="L3474" s="100"/>
      <c r="M3474" s="100"/>
      <c r="N3474" s="100"/>
    </row>
    <row r="3475" spans="2:14">
      <c r="B3475" s="98"/>
      <c r="C3475" s="98"/>
      <c r="D3475" s="100"/>
      <c r="E3475" s="100"/>
      <c r="F3475" s="100"/>
      <c r="H3475" s="102"/>
      <c r="I3475" s="103"/>
      <c r="J3475" s="102"/>
      <c r="L3475" s="100"/>
      <c r="M3475" s="100"/>
      <c r="N3475" s="100"/>
    </row>
    <row r="3476" spans="2:14">
      <c r="B3476" s="98"/>
      <c r="C3476" s="98"/>
      <c r="D3476" s="100"/>
      <c r="E3476" s="100"/>
      <c r="F3476" s="100"/>
      <c r="H3476" s="102"/>
      <c r="I3476" s="103"/>
      <c r="J3476" s="102"/>
      <c r="L3476" s="100"/>
      <c r="M3476" s="100"/>
      <c r="N3476" s="100"/>
    </row>
    <row r="3477" spans="2:14">
      <c r="B3477" s="98"/>
      <c r="C3477" s="98"/>
      <c r="D3477" s="100"/>
      <c r="E3477" s="100"/>
      <c r="F3477" s="100"/>
      <c r="H3477" s="102"/>
      <c r="I3477" s="103"/>
      <c r="J3477" s="102"/>
      <c r="L3477" s="100"/>
      <c r="M3477" s="100"/>
      <c r="N3477" s="100"/>
    </row>
    <row r="3478" spans="2:14">
      <c r="B3478" s="98"/>
      <c r="C3478" s="98"/>
      <c r="D3478" s="100"/>
      <c r="E3478" s="100"/>
      <c r="F3478" s="100"/>
      <c r="H3478" s="102"/>
      <c r="I3478" s="103"/>
      <c r="J3478" s="102"/>
      <c r="L3478" s="100"/>
      <c r="M3478" s="100"/>
      <c r="N3478" s="100"/>
    </row>
    <row r="3479" spans="2:14">
      <c r="B3479" s="98"/>
      <c r="C3479" s="98"/>
      <c r="D3479" s="100"/>
      <c r="E3479" s="100"/>
      <c r="F3479" s="100"/>
      <c r="H3479" s="102"/>
      <c r="I3479" s="103"/>
      <c r="J3479" s="102"/>
      <c r="L3479" s="100"/>
      <c r="M3479" s="100"/>
      <c r="N3479" s="100"/>
    </row>
    <row r="3480" spans="2:14">
      <c r="B3480" s="98"/>
      <c r="C3480" s="98"/>
      <c r="D3480" s="100"/>
      <c r="E3480" s="100"/>
      <c r="F3480" s="100"/>
      <c r="H3480" s="102"/>
      <c r="I3480" s="103"/>
      <c r="J3480" s="102"/>
      <c r="L3480" s="100"/>
      <c r="M3480" s="100"/>
      <c r="N3480" s="100"/>
    </row>
    <row r="3481" spans="2:14">
      <c r="B3481" s="98"/>
      <c r="C3481" s="98"/>
      <c r="D3481" s="100"/>
      <c r="E3481" s="100"/>
      <c r="F3481" s="100"/>
      <c r="H3481" s="102"/>
      <c r="I3481" s="103"/>
      <c r="J3481" s="102"/>
      <c r="L3481" s="100"/>
      <c r="M3481" s="100"/>
      <c r="N3481" s="100"/>
    </row>
    <row r="3482" spans="2:14">
      <c r="B3482" s="98"/>
      <c r="C3482" s="98"/>
      <c r="D3482" s="100"/>
      <c r="E3482" s="100"/>
      <c r="F3482" s="100"/>
      <c r="H3482" s="102"/>
      <c r="I3482" s="103"/>
      <c r="J3482" s="102"/>
      <c r="L3482" s="100"/>
      <c r="M3482" s="100"/>
      <c r="N3482" s="100"/>
    </row>
    <row r="3483" spans="2:14">
      <c r="B3483" s="98"/>
      <c r="C3483" s="98"/>
      <c r="D3483" s="100"/>
      <c r="E3483" s="100"/>
      <c r="F3483" s="100"/>
      <c r="H3483" s="102"/>
      <c r="I3483" s="103"/>
      <c r="J3483" s="102"/>
      <c r="L3483" s="100"/>
      <c r="M3483" s="100"/>
      <c r="N3483" s="100"/>
    </row>
    <row r="3484" spans="2:14">
      <c r="B3484" s="98"/>
      <c r="C3484" s="98"/>
      <c r="D3484" s="100"/>
      <c r="E3484" s="100"/>
      <c r="F3484" s="100"/>
      <c r="H3484" s="102"/>
      <c r="I3484" s="103"/>
      <c r="J3484" s="102"/>
      <c r="L3484" s="100"/>
      <c r="M3484" s="100"/>
      <c r="N3484" s="100"/>
    </row>
    <row r="3485" spans="2:14">
      <c r="B3485" s="98"/>
      <c r="C3485" s="98"/>
      <c r="D3485" s="100"/>
      <c r="E3485" s="100"/>
      <c r="F3485" s="100"/>
      <c r="H3485" s="102"/>
      <c r="I3485" s="103"/>
      <c r="J3485" s="102"/>
      <c r="L3485" s="100"/>
      <c r="M3485" s="100"/>
      <c r="N3485" s="100"/>
    </row>
    <row r="3486" spans="2:14">
      <c r="B3486" s="98"/>
      <c r="C3486" s="98"/>
      <c r="D3486" s="100"/>
      <c r="E3486" s="100"/>
      <c r="F3486" s="100"/>
      <c r="H3486" s="102"/>
      <c r="I3486" s="103"/>
      <c r="J3486" s="102"/>
      <c r="L3486" s="100"/>
      <c r="M3486" s="100"/>
      <c r="N3486" s="100"/>
    </row>
    <row r="3487" spans="2:14">
      <c r="B3487" s="98"/>
      <c r="C3487" s="98"/>
      <c r="D3487" s="100"/>
      <c r="E3487" s="100"/>
      <c r="F3487" s="100"/>
      <c r="H3487" s="102"/>
      <c r="I3487" s="103"/>
      <c r="J3487" s="102"/>
      <c r="L3487" s="100"/>
      <c r="M3487" s="100"/>
      <c r="N3487" s="100"/>
    </row>
    <row r="3488" spans="2:14">
      <c r="B3488" s="98"/>
      <c r="C3488" s="98"/>
      <c r="D3488" s="100"/>
      <c r="E3488" s="100"/>
      <c r="F3488" s="100"/>
      <c r="H3488" s="102"/>
      <c r="I3488" s="103"/>
      <c r="J3488" s="102"/>
      <c r="L3488" s="100"/>
      <c r="M3488" s="100"/>
      <c r="N3488" s="100"/>
    </row>
    <row r="3489" spans="2:14">
      <c r="B3489" s="98"/>
      <c r="C3489" s="98"/>
      <c r="D3489" s="100"/>
      <c r="E3489" s="100"/>
      <c r="F3489" s="100"/>
      <c r="H3489" s="102"/>
      <c r="I3489" s="103"/>
      <c r="J3489" s="102"/>
      <c r="L3489" s="100"/>
      <c r="M3489" s="100"/>
      <c r="N3489" s="100"/>
    </row>
    <row r="3490" spans="2:14">
      <c r="B3490" s="98"/>
      <c r="C3490" s="98"/>
      <c r="D3490" s="100"/>
      <c r="E3490" s="100"/>
      <c r="F3490" s="100"/>
      <c r="H3490" s="102"/>
      <c r="I3490" s="103"/>
      <c r="J3490" s="102"/>
      <c r="L3490" s="100"/>
      <c r="M3490" s="100"/>
      <c r="N3490" s="100"/>
    </row>
    <row r="3491" spans="2:14">
      <c r="B3491" s="98"/>
      <c r="C3491" s="98"/>
      <c r="D3491" s="100"/>
      <c r="E3491" s="100"/>
      <c r="F3491" s="100"/>
      <c r="H3491" s="102"/>
      <c r="I3491" s="103"/>
      <c r="J3491" s="102"/>
      <c r="L3491" s="100"/>
      <c r="M3491" s="100"/>
      <c r="N3491" s="100"/>
    </row>
    <row r="3492" spans="2:14">
      <c r="B3492" s="98"/>
      <c r="C3492" s="98"/>
      <c r="D3492" s="100"/>
      <c r="E3492" s="100"/>
      <c r="F3492" s="100"/>
      <c r="H3492" s="102"/>
      <c r="I3492" s="103"/>
      <c r="J3492" s="102"/>
      <c r="L3492" s="100"/>
      <c r="M3492" s="100"/>
      <c r="N3492" s="100"/>
    </row>
    <row r="3493" spans="2:14">
      <c r="B3493" s="98"/>
      <c r="C3493" s="98"/>
      <c r="D3493" s="100"/>
      <c r="E3493" s="100"/>
      <c r="F3493" s="100"/>
      <c r="H3493" s="102"/>
      <c r="I3493" s="103"/>
      <c r="J3493" s="102"/>
      <c r="L3493" s="100"/>
      <c r="M3493" s="100"/>
      <c r="N3493" s="100"/>
    </row>
    <row r="3494" spans="2:14">
      <c r="B3494" s="98"/>
      <c r="C3494" s="98"/>
      <c r="D3494" s="100"/>
      <c r="E3494" s="100"/>
      <c r="F3494" s="100"/>
      <c r="H3494" s="102"/>
      <c r="I3494" s="103"/>
      <c r="J3494" s="102"/>
      <c r="L3494" s="100"/>
      <c r="M3494" s="100"/>
      <c r="N3494" s="100"/>
    </row>
    <row r="3495" spans="2:14">
      <c r="B3495" s="98"/>
      <c r="C3495" s="98"/>
      <c r="D3495" s="100"/>
      <c r="E3495" s="100"/>
      <c r="F3495" s="100"/>
      <c r="H3495" s="102"/>
      <c r="I3495" s="103"/>
      <c r="J3495" s="102"/>
      <c r="L3495" s="100"/>
      <c r="M3495" s="100"/>
      <c r="N3495" s="100"/>
    </row>
    <row r="3496" spans="2:14">
      <c r="B3496" s="98"/>
      <c r="C3496" s="98"/>
      <c r="D3496" s="100"/>
      <c r="E3496" s="100"/>
      <c r="F3496" s="100"/>
      <c r="H3496" s="102"/>
      <c r="I3496" s="103"/>
      <c r="J3496" s="102"/>
      <c r="L3496" s="100"/>
      <c r="M3496" s="100"/>
      <c r="N3496" s="100"/>
    </row>
    <row r="3497" spans="2:14">
      <c r="B3497" s="98"/>
      <c r="C3497" s="98"/>
      <c r="D3497" s="100"/>
      <c r="E3497" s="100"/>
      <c r="F3497" s="100"/>
      <c r="H3497" s="102"/>
      <c r="I3497" s="103"/>
      <c r="J3497" s="102"/>
      <c r="L3497" s="100"/>
      <c r="M3497" s="100"/>
      <c r="N3497" s="100"/>
    </row>
    <row r="3498" spans="2:14">
      <c r="B3498" s="98"/>
      <c r="C3498" s="98"/>
      <c r="D3498" s="100"/>
      <c r="E3498" s="100"/>
      <c r="F3498" s="100"/>
      <c r="H3498" s="102"/>
      <c r="I3498" s="103"/>
      <c r="J3498" s="102"/>
      <c r="L3498" s="100"/>
      <c r="M3498" s="100"/>
      <c r="N3498" s="100"/>
    </row>
    <row r="3499" spans="2:14">
      <c r="B3499" s="98"/>
      <c r="C3499" s="98"/>
      <c r="D3499" s="100"/>
      <c r="E3499" s="100"/>
      <c r="F3499" s="100"/>
      <c r="H3499" s="102"/>
      <c r="I3499" s="103"/>
      <c r="J3499" s="102"/>
      <c r="L3499" s="100"/>
      <c r="M3499" s="100"/>
      <c r="N3499" s="100"/>
    </row>
    <row r="3500" spans="2:14">
      <c r="B3500" s="98"/>
      <c r="C3500" s="98"/>
      <c r="D3500" s="100"/>
      <c r="E3500" s="100"/>
      <c r="F3500" s="100"/>
      <c r="H3500" s="102"/>
      <c r="I3500" s="103"/>
      <c r="J3500" s="102"/>
      <c r="L3500" s="100"/>
      <c r="M3500" s="100"/>
      <c r="N3500" s="100"/>
    </row>
    <row r="3501" spans="2:14">
      <c r="B3501" s="98"/>
      <c r="C3501" s="98"/>
      <c r="D3501" s="100"/>
      <c r="E3501" s="100"/>
      <c r="F3501" s="100"/>
      <c r="H3501" s="102"/>
      <c r="I3501" s="103"/>
      <c r="J3501" s="102"/>
      <c r="L3501" s="100"/>
      <c r="M3501" s="100"/>
      <c r="N3501" s="100"/>
    </row>
    <row r="3502" spans="2:14">
      <c r="B3502" s="98"/>
      <c r="C3502" s="98"/>
      <c r="D3502" s="100"/>
      <c r="E3502" s="100"/>
      <c r="F3502" s="100"/>
      <c r="H3502" s="102"/>
      <c r="I3502" s="103"/>
      <c r="J3502" s="102"/>
      <c r="L3502" s="100"/>
      <c r="M3502" s="100"/>
      <c r="N3502" s="100"/>
    </row>
    <row r="3503" spans="2:14">
      <c r="B3503" s="98"/>
      <c r="C3503" s="98"/>
      <c r="D3503" s="100"/>
      <c r="E3503" s="100"/>
      <c r="F3503" s="100"/>
      <c r="H3503" s="102"/>
      <c r="I3503" s="103"/>
      <c r="J3503" s="102"/>
      <c r="L3503" s="100"/>
      <c r="M3503" s="100"/>
      <c r="N3503" s="100"/>
    </row>
    <row r="3504" spans="2:14">
      <c r="B3504" s="98"/>
      <c r="C3504" s="98"/>
      <c r="D3504" s="100"/>
      <c r="E3504" s="100"/>
      <c r="F3504" s="100"/>
      <c r="H3504" s="102"/>
      <c r="I3504" s="103"/>
      <c r="J3504" s="102"/>
      <c r="L3504" s="100"/>
      <c r="M3504" s="100"/>
      <c r="N3504" s="100"/>
    </row>
    <row r="3505" spans="2:14">
      <c r="B3505" s="98"/>
      <c r="C3505" s="98"/>
      <c r="D3505" s="100"/>
      <c r="E3505" s="100"/>
      <c r="F3505" s="100"/>
      <c r="H3505" s="102"/>
      <c r="I3505" s="103"/>
      <c r="J3505" s="102"/>
      <c r="L3505" s="100"/>
      <c r="M3505" s="100"/>
      <c r="N3505" s="100"/>
    </row>
    <row r="3506" spans="2:14">
      <c r="B3506" s="98"/>
      <c r="C3506" s="98"/>
      <c r="D3506" s="100"/>
      <c r="E3506" s="100"/>
      <c r="F3506" s="100"/>
      <c r="H3506" s="102"/>
      <c r="I3506" s="103"/>
      <c r="J3506" s="102"/>
      <c r="L3506" s="100"/>
      <c r="M3506" s="100"/>
      <c r="N3506" s="100"/>
    </row>
    <row r="3507" spans="2:14">
      <c r="B3507" s="98"/>
      <c r="C3507" s="98"/>
      <c r="D3507" s="100"/>
      <c r="E3507" s="100"/>
      <c r="F3507" s="100"/>
      <c r="H3507" s="102"/>
      <c r="I3507" s="103"/>
      <c r="J3507" s="102"/>
      <c r="L3507" s="100"/>
      <c r="M3507" s="100"/>
      <c r="N3507" s="100"/>
    </row>
    <row r="3508" spans="2:14">
      <c r="B3508" s="98"/>
      <c r="C3508" s="98"/>
      <c r="D3508" s="100"/>
      <c r="E3508" s="100"/>
      <c r="F3508" s="100"/>
      <c r="H3508" s="102"/>
      <c r="I3508" s="103"/>
      <c r="J3508" s="102"/>
      <c r="L3508" s="100"/>
      <c r="M3508" s="100"/>
      <c r="N3508" s="100"/>
    </row>
    <row r="3509" spans="2:14">
      <c r="B3509" s="98"/>
      <c r="C3509" s="98"/>
      <c r="D3509" s="100"/>
      <c r="E3509" s="100"/>
      <c r="F3509" s="100"/>
      <c r="H3509" s="102"/>
      <c r="I3509" s="103"/>
      <c r="J3509" s="102"/>
      <c r="L3509" s="100"/>
      <c r="M3509" s="100"/>
      <c r="N3509" s="100"/>
    </row>
    <row r="3510" spans="2:14">
      <c r="B3510" s="98"/>
      <c r="C3510" s="98"/>
      <c r="D3510" s="100"/>
      <c r="E3510" s="100"/>
      <c r="F3510" s="100"/>
      <c r="H3510" s="102"/>
      <c r="I3510" s="103"/>
      <c r="J3510" s="102"/>
      <c r="L3510" s="100"/>
      <c r="M3510" s="100"/>
      <c r="N3510" s="100"/>
    </row>
    <row r="3511" spans="2:14">
      <c r="B3511" s="98"/>
      <c r="C3511" s="98"/>
      <c r="D3511" s="100"/>
      <c r="E3511" s="100"/>
      <c r="F3511" s="100"/>
      <c r="H3511" s="102"/>
      <c r="I3511" s="103"/>
      <c r="J3511" s="102"/>
      <c r="L3511" s="100"/>
      <c r="M3511" s="100"/>
      <c r="N3511" s="100"/>
    </row>
    <row r="3512" spans="2:14">
      <c r="B3512" s="98"/>
      <c r="C3512" s="98"/>
      <c r="D3512" s="100"/>
      <c r="E3512" s="100"/>
      <c r="F3512" s="100"/>
      <c r="H3512" s="102"/>
      <c r="I3512" s="103"/>
      <c r="J3512" s="102"/>
      <c r="L3512" s="100"/>
      <c r="M3512" s="100"/>
      <c r="N3512" s="100"/>
    </row>
    <row r="3513" spans="2:14">
      <c r="B3513" s="98"/>
      <c r="C3513" s="98"/>
      <c r="D3513" s="100"/>
      <c r="E3513" s="100"/>
      <c r="F3513" s="100"/>
      <c r="H3513" s="102"/>
      <c r="I3513" s="103"/>
      <c r="J3513" s="102"/>
      <c r="L3513" s="100"/>
      <c r="M3513" s="100"/>
      <c r="N3513" s="100"/>
    </row>
    <row r="3514" spans="2:14">
      <c r="B3514" s="98"/>
      <c r="C3514" s="98"/>
      <c r="D3514" s="100"/>
      <c r="E3514" s="100"/>
      <c r="F3514" s="100"/>
      <c r="H3514" s="102"/>
      <c r="I3514" s="103"/>
      <c r="J3514" s="102"/>
      <c r="L3514" s="100"/>
      <c r="M3514" s="100"/>
      <c r="N3514" s="100"/>
    </row>
    <row r="3515" spans="2:14">
      <c r="B3515" s="98"/>
      <c r="C3515" s="98"/>
      <c r="D3515" s="100"/>
      <c r="E3515" s="100"/>
      <c r="F3515" s="100"/>
      <c r="H3515" s="102"/>
      <c r="I3515" s="103"/>
      <c r="J3515" s="102"/>
      <c r="L3515" s="100"/>
      <c r="M3515" s="100"/>
      <c r="N3515" s="100"/>
    </row>
    <row r="3516" spans="2:14">
      <c r="B3516" s="98"/>
      <c r="C3516" s="98"/>
      <c r="D3516" s="100"/>
      <c r="E3516" s="100"/>
      <c r="F3516" s="100"/>
      <c r="H3516" s="102"/>
      <c r="I3516" s="103"/>
      <c r="J3516" s="102"/>
      <c r="L3516" s="100"/>
      <c r="M3516" s="100"/>
      <c r="N3516" s="100"/>
    </row>
    <row r="3517" spans="2:14">
      <c r="B3517" s="98"/>
      <c r="C3517" s="98"/>
      <c r="D3517" s="100"/>
      <c r="E3517" s="100"/>
      <c r="F3517" s="100"/>
      <c r="H3517" s="102"/>
      <c r="I3517" s="103"/>
      <c r="J3517" s="102"/>
      <c r="L3517" s="100"/>
      <c r="M3517" s="100"/>
      <c r="N3517" s="100"/>
    </row>
    <row r="3518" spans="2:14">
      <c r="B3518" s="98"/>
      <c r="C3518" s="98"/>
      <c r="D3518" s="100"/>
      <c r="E3518" s="100"/>
      <c r="F3518" s="100"/>
      <c r="H3518" s="102"/>
      <c r="I3518" s="103"/>
      <c r="J3518" s="102"/>
      <c r="L3518" s="100"/>
      <c r="M3518" s="100"/>
      <c r="N3518" s="100"/>
    </row>
    <row r="3519" spans="2:14">
      <c r="B3519" s="98"/>
      <c r="C3519" s="98"/>
      <c r="D3519" s="100"/>
      <c r="E3519" s="100"/>
      <c r="F3519" s="100"/>
      <c r="H3519" s="102"/>
      <c r="I3519" s="103"/>
      <c r="J3519" s="102"/>
      <c r="L3519" s="100"/>
      <c r="M3519" s="100"/>
      <c r="N3519" s="100"/>
    </row>
    <row r="3520" spans="2:14">
      <c r="B3520" s="98"/>
      <c r="C3520" s="98"/>
      <c r="D3520" s="100"/>
      <c r="E3520" s="100"/>
      <c r="F3520" s="100"/>
      <c r="H3520" s="102"/>
      <c r="I3520" s="103"/>
      <c r="J3520" s="102"/>
      <c r="L3520" s="100"/>
      <c r="M3520" s="100"/>
      <c r="N3520" s="100"/>
    </row>
    <row r="3521" spans="2:14">
      <c r="B3521" s="98"/>
      <c r="C3521" s="98"/>
      <c r="D3521" s="100"/>
      <c r="E3521" s="100"/>
      <c r="F3521" s="100"/>
      <c r="H3521" s="102"/>
      <c r="I3521" s="103"/>
      <c r="J3521" s="102"/>
      <c r="L3521" s="100"/>
      <c r="M3521" s="100"/>
      <c r="N3521" s="100"/>
    </row>
    <row r="3522" spans="2:14">
      <c r="B3522" s="98"/>
      <c r="C3522" s="98"/>
      <c r="D3522" s="100"/>
      <c r="E3522" s="100"/>
      <c r="F3522" s="100"/>
      <c r="H3522" s="102"/>
      <c r="I3522" s="103"/>
      <c r="J3522" s="102"/>
      <c r="L3522" s="100"/>
      <c r="M3522" s="100"/>
      <c r="N3522" s="100"/>
    </row>
    <row r="3523" spans="2:14">
      <c r="B3523" s="98"/>
      <c r="C3523" s="98"/>
      <c r="D3523" s="100"/>
      <c r="E3523" s="100"/>
      <c r="F3523" s="100"/>
      <c r="H3523" s="102"/>
      <c r="I3523" s="103"/>
      <c r="J3523" s="102"/>
      <c r="L3523" s="100"/>
      <c r="M3523" s="100"/>
      <c r="N3523" s="100"/>
    </row>
    <row r="3524" spans="2:14">
      <c r="B3524" s="98"/>
      <c r="C3524" s="98"/>
      <c r="D3524" s="100"/>
      <c r="E3524" s="100"/>
      <c r="F3524" s="100"/>
      <c r="H3524" s="102"/>
      <c r="I3524" s="103"/>
      <c r="J3524" s="102"/>
      <c r="L3524" s="100"/>
      <c r="M3524" s="100"/>
      <c r="N3524" s="100"/>
    </row>
    <row r="3525" spans="2:14">
      <c r="B3525" s="98"/>
      <c r="C3525" s="98"/>
      <c r="D3525" s="100"/>
      <c r="E3525" s="100"/>
      <c r="F3525" s="100"/>
      <c r="H3525" s="102"/>
      <c r="I3525" s="103"/>
      <c r="J3525" s="102"/>
      <c r="L3525" s="100"/>
      <c r="M3525" s="100"/>
      <c r="N3525" s="100"/>
    </row>
    <row r="3526" spans="2:14">
      <c r="B3526" s="98"/>
      <c r="C3526" s="98"/>
      <c r="D3526" s="100"/>
      <c r="E3526" s="100"/>
      <c r="F3526" s="100"/>
      <c r="H3526" s="102"/>
      <c r="I3526" s="103"/>
      <c r="J3526" s="102"/>
      <c r="L3526" s="100"/>
      <c r="M3526" s="100"/>
      <c r="N3526" s="100"/>
    </row>
    <row r="3527" spans="2:14">
      <c r="B3527" s="98"/>
      <c r="C3527" s="98"/>
      <c r="D3527" s="100"/>
      <c r="E3527" s="100"/>
      <c r="F3527" s="100"/>
      <c r="H3527" s="102"/>
      <c r="I3527" s="103"/>
      <c r="J3527" s="102"/>
      <c r="L3527" s="100"/>
      <c r="M3527" s="100"/>
      <c r="N3527" s="100"/>
    </row>
    <row r="3528" spans="2:14">
      <c r="B3528" s="98"/>
      <c r="C3528" s="98"/>
      <c r="D3528" s="100"/>
      <c r="E3528" s="100"/>
      <c r="F3528" s="100"/>
      <c r="H3528" s="102"/>
      <c r="I3528" s="103"/>
      <c r="J3528" s="102"/>
      <c r="L3528" s="100"/>
      <c r="M3528" s="100"/>
      <c r="N3528" s="100"/>
    </row>
    <row r="3529" spans="2:14">
      <c r="B3529" s="98"/>
      <c r="C3529" s="98"/>
      <c r="D3529" s="100"/>
      <c r="E3529" s="100"/>
      <c r="F3529" s="100"/>
      <c r="H3529" s="102"/>
      <c r="I3529" s="103"/>
      <c r="J3529" s="102"/>
      <c r="L3529" s="100"/>
      <c r="M3529" s="100"/>
      <c r="N3529" s="100"/>
    </row>
    <row r="3530" spans="2:14">
      <c r="B3530" s="98"/>
      <c r="C3530" s="98"/>
      <c r="D3530" s="100"/>
      <c r="E3530" s="100"/>
      <c r="F3530" s="100"/>
      <c r="H3530" s="102"/>
      <c r="I3530" s="103"/>
      <c r="J3530" s="102"/>
      <c r="L3530" s="100"/>
      <c r="M3530" s="100"/>
      <c r="N3530" s="100"/>
    </row>
    <row r="3531" spans="2:14">
      <c r="B3531" s="98"/>
      <c r="C3531" s="98"/>
      <c r="D3531" s="100"/>
      <c r="E3531" s="100"/>
      <c r="F3531" s="100"/>
      <c r="H3531" s="102"/>
      <c r="I3531" s="103"/>
      <c r="J3531" s="102"/>
      <c r="L3531" s="100"/>
      <c r="M3531" s="100"/>
      <c r="N3531" s="100"/>
    </row>
    <row r="3532" spans="2:14">
      <c r="B3532" s="98"/>
      <c r="C3532" s="98"/>
      <c r="D3532" s="100"/>
      <c r="E3532" s="100"/>
      <c r="F3532" s="100"/>
      <c r="H3532" s="102"/>
      <c r="I3532" s="103"/>
      <c r="J3532" s="102"/>
      <c r="L3532" s="100"/>
      <c r="M3532" s="100"/>
      <c r="N3532" s="100"/>
    </row>
    <row r="3533" spans="2:14">
      <c r="B3533" s="98"/>
      <c r="C3533" s="98"/>
      <c r="D3533" s="100"/>
      <c r="E3533" s="100"/>
      <c r="F3533" s="100"/>
      <c r="H3533" s="102"/>
      <c r="I3533" s="103"/>
      <c r="J3533" s="102"/>
      <c r="L3533" s="100"/>
      <c r="M3533" s="100"/>
      <c r="N3533" s="100"/>
    </row>
    <row r="3534" spans="2:14">
      <c r="B3534" s="98"/>
      <c r="C3534" s="98"/>
      <c r="D3534" s="100"/>
      <c r="E3534" s="100"/>
      <c r="F3534" s="100"/>
      <c r="H3534" s="102"/>
      <c r="I3534" s="103"/>
      <c r="J3534" s="102"/>
      <c r="L3534" s="100"/>
      <c r="M3534" s="100"/>
      <c r="N3534" s="100"/>
    </row>
    <row r="3535" spans="2:14">
      <c r="B3535" s="98"/>
      <c r="C3535" s="98"/>
      <c r="D3535" s="100"/>
      <c r="E3535" s="100"/>
      <c r="F3535" s="100"/>
      <c r="H3535" s="102"/>
      <c r="I3535" s="103"/>
      <c r="J3535" s="102"/>
      <c r="L3535" s="100"/>
      <c r="M3535" s="100"/>
      <c r="N3535" s="100"/>
    </row>
    <row r="3536" spans="2:14">
      <c r="B3536" s="98"/>
      <c r="C3536" s="98"/>
      <c r="D3536" s="100"/>
      <c r="E3536" s="100"/>
      <c r="F3536" s="100"/>
      <c r="H3536" s="102"/>
      <c r="I3536" s="103"/>
      <c r="J3536" s="102"/>
      <c r="L3536" s="100"/>
      <c r="M3536" s="100"/>
      <c r="N3536" s="100"/>
    </row>
    <row r="3537" spans="2:14">
      <c r="B3537" s="98"/>
      <c r="C3537" s="98"/>
      <c r="D3537" s="100"/>
      <c r="E3537" s="100"/>
      <c r="F3537" s="100"/>
      <c r="H3537" s="102"/>
      <c r="I3537" s="103"/>
      <c r="J3537" s="102"/>
      <c r="L3537" s="100"/>
      <c r="M3537" s="100"/>
      <c r="N3537" s="100"/>
    </row>
    <row r="3538" spans="2:14">
      <c r="B3538" s="98"/>
      <c r="C3538" s="98"/>
      <c r="D3538" s="100"/>
      <c r="E3538" s="100"/>
      <c r="F3538" s="100"/>
      <c r="H3538" s="102"/>
      <c r="I3538" s="103"/>
      <c r="J3538" s="102"/>
      <c r="L3538" s="100"/>
      <c r="M3538" s="100"/>
      <c r="N3538" s="100"/>
    </row>
    <row r="3539" spans="2:14">
      <c r="B3539" s="98"/>
      <c r="C3539" s="98"/>
      <c r="D3539" s="100"/>
      <c r="E3539" s="100"/>
      <c r="F3539" s="100"/>
      <c r="H3539" s="102"/>
      <c r="I3539" s="103"/>
      <c r="J3539" s="102"/>
      <c r="L3539" s="100"/>
      <c r="M3539" s="100"/>
      <c r="N3539" s="100"/>
    </row>
    <row r="3540" spans="2:14">
      <c r="B3540" s="98"/>
      <c r="C3540" s="98"/>
      <c r="D3540" s="100"/>
      <c r="E3540" s="100"/>
      <c r="F3540" s="100"/>
      <c r="H3540" s="102"/>
      <c r="I3540" s="103"/>
      <c r="J3540" s="102"/>
      <c r="L3540" s="100"/>
      <c r="M3540" s="100"/>
      <c r="N3540" s="100"/>
    </row>
    <row r="3541" spans="2:14">
      <c r="B3541" s="98"/>
      <c r="C3541" s="98"/>
      <c r="D3541" s="100"/>
      <c r="E3541" s="100"/>
      <c r="F3541" s="100"/>
      <c r="H3541" s="102"/>
      <c r="I3541" s="103"/>
      <c r="J3541" s="102"/>
      <c r="L3541" s="100"/>
      <c r="M3541" s="100"/>
      <c r="N3541" s="100"/>
    </row>
    <row r="3542" spans="2:14">
      <c r="B3542" s="98"/>
      <c r="C3542" s="98"/>
      <c r="D3542" s="100"/>
      <c r="E3542" s="100"/>
      <c r="F3542" s="100"/>
      <c r="H3542" s="102"/>
      <c r="I3542" s="103"/>
      <c r="J3542" s="102"/>
      <c r="L3542" s="100"/>
      <c r="M3542" s="100"/>
      <c r="N3542" s="100"/>
    </row>
    <row r="3543" spans="2:14">
      <c r="B3543" s="98"/>
      <c r="C3543" s="98"/>
      <c r="D3543" s="100"/>
      <c r="E3543" s="100"/>
      <c r="F3543" s="100"/>
      <c r="H3543" s="102"/>
      <c r="I3543" s="103"/>
      <c r="J3543" s="102"/>
      <c r="L3543" s="100"/>
      <c r="M3543" s="100"/>
      <c r="N3543" s="100"/>
    </row>
    <row r="3544" spans="2:14">
      <c r="B3544" s="98"/>
      <c r="C3544" s="98"/>
      <c r="D3544" s="100"/>
      <c r="E3544" s="100"/>
      <c r="F3544" s="100"/>
      <c r="H3544" s="102"/>
      <c r="I3544" s="103"/>
      <c r="J3544" s="102"/>
      <c r="L3544" s="100"/>
      <c r="M3544" s="100"/>
      <c r="N3544" s="100"/>
    </row>
    <row r="3545" spans="2:14">
      <c r="B3545" s="98"/>
      <c r="C3545" s="98"/>
      <c r="D3545" s="100"/>
      <c r="E3545" s="100"/>
      <c r="F3545" s="100"/>
      <c r="H3545" s="102"/>
      <c r="I3545" s="103"/>
      <c r="J3545" s="102"/>
      <c r="L3545" s="100"/>
      <c r="M3545" s="100"/>
      <c r="N3545" s="100"/>
    </row>
    <row r="3546" spans="2:14">
      <c r="B3546" s="98"/>
      <c r="C3546" s="98"/>
      <c r="D3546" s="100"/>
      <c r="E3546" s="100"/>
      <c r="F3546" s="100"/>
      <c r="H3546" s="102"/>
      <c r="I3546" s="103"/>
      <c r="J3546" s="102"/>
      <c r="L3546" s="100"/>
      <c r="M3546" s="100"/>
      <c r="N3546" s="100"/>
    </row>
    <row r="3547" spans="2:14">
      <c r="B3547" s="98"/>
      <c r="C3547" s="98"/>
      <c r="D3547" s="100"/>
      <c r="E3547" s="100"/>
      <c r="F3547" s="100"/>
      <c r="H3547" s="102"/>
      <c r="I3547" s="103"/>
      <c r="J3547" s="102"/>
      <c r="L3547" s="100"/>
      <c r="M3547" s="100"/>
      <c r="N3547" s="100"/>
    </row>
    <row r="3548" spans="2:14">
      <c r="B3548" s="98"/>
      <c r="C3548" s="98"/>
      <c r="D3548" s="100"/>
      <c r="E3548" s="100"/>
      <c r="F3548" s="100"/>
      <c r="H3548" s="102"/>
      <c r="I3548" s="103"/>
      <c r="J3548" s="102"/>
      <c r="L3548" s="100"/>
      <c r="M3548" s="100"/>
      <c r="N3548" s="100"/>
    </row>
    <row r="3549" spans="2:14">
      <c r="B3549" s="98"/>
      <c r="C3549" s="98"/>
      <c r="D3549" s="100"/>
      <c r="E3549" s="100"/>
      <c r="F3549" s="100"/>
      <c r="H3549" s="102"/>
      <c r="I3549" s="103"/>
      <c r="J3549" s="102"/>
      <c r="L3549" s="100"/>
      <c r="M3549" s="100"/>
      <c r="N3549" s="100"/>
    </row>
    <row r="3550" spans="2:14">
      <c r="B3550" s="98"/>
      <c r="C3550" s="98"/>
      <c r="D3550" s="100"/>
      <c r="E3550" s="100"/>
      <c r="F3550" s="100"/>
      <c r="H3550" s="102"/>
      <c r="I3550" s="103"/>
      <c r="J3550" s="102"/>
      <c r="L3550" s="100"/>
      <c r="M3550" s="100"/>
      <c r="N3550" s="100"/>
    </row>
    <row r="3551" spans="2:14">
      <c r="B3551" s="98"/>
      <c r="C3551" s="98"/>
      <c r="D3551" s="100"/>
      <c r="E3551" s="100"/>
      <c r="F3551" s="100"/>
      <c r="H3551" s="102"/>
      <c r="I3551" s="103"/>
      <c r="J3551" s="102"/>
      <c r="L3551" s="100"/>
      <c r="M3551" s="100"/>
      <c r="N3551" s="100"/>
    </row>
    <row r="3552" spans="2:14">
      <c r="B3552" s="98"/>
      <c r="C3552" s="98"/>
      <c r="D3552" s="100"/>
      <c r="E3552" s="100"/>
      <c r="F3552" s="100"/>
      <c r="H3552" s="102"/>
      <c r="I3552" s="103"/>
      <c r="J3552" s="102"/>
      <c r="L3552" s="100"/>
      <c r="M3552" s="100"/>
      <c r="N3552" s="100"/>
    </row>
    <row r="3553" spans="2:14">
      <c r="B3553" s="98"/>
      <c r="C3553" s="98"/>
      <c r="D3553" s="100"/>
      <c r="E3553" s="100"/>
      <c r="F3553" s="100"/>
      <c r="H3553" s="102"/>
      <c r="I3553" s="103"/>
      <c r="J3553" s="102"/>
      <c r="L3553" s="100"/>
      <c r="M3553" s="100"/>
      <c r="N3553" s="100"/>
    </row>
    <row r="3554" spans="2:14">
      <c r="B3554" s="98"/>
      <c r="C3554" s="98"/>
      <c r="D3554" s="100"/>
      <c r="E3554" s="100"/>
      <c r="F3554" s="100"/>
      <c r="H3554" s="102"/>
      <c r="I3554" s="103"/>
      <c r="J3554" s="102"/>
      <c r="L3554" s="100"/>
      <c r="M3554" s="100"/>
      <c r="N3554" s="100"/>
    </row>
    <row r="3555" spans="2:14">
      <c r="B3555" s="98"/>
      <c r="C3555" s="98"/>
      <c r="D3555" s="100"/>
      <c r="E3555" s="100"/>
      <c r="F3555" s="100"/>
      <c r="H3555" s="102"/>
      <c r="I3555" s="103"/>
      <c r="J3555" s="102"/>
      <c r="L3555" s="100"/>
      <c r="M3555" s="100"/>
      <c r="N3555" s="100"/>
    </row>
    <row r="3556" spans="2:14">
      <c r="B3556" s="98"/>
      <c r="C3556" s="98"/>
      <c r="D3556" s="100"/>
      <c r="E3556" s="100"/>
      <c r="F3556" s="100"/>
      <c r="H3556" s="102"/>
      <c r="I3556" s="103"/>
      <c r="J3556" s="102"/>
      <c r="L3556" s="100"/>
      <c r="M3556" s="100"/>
      <c r="N3556" s="100"/>
    </row>
    <row r="3557" spans="2:14">
      <c r="B3557" s="98"/>
      <c r="C3557" s="98"/>
      <c r="D3557" s="100"/>
      <c r="E3557" s="100"/>
      <c r="F3557" s="100"/>
      <c r="H3557" s="102"/>
      <c r="I3557" s="103"/>
      <c r="J3557" s="102"/>
      <c r="L3557" s="100"/>
      <c r="M3557" s="100"/>
      <c r="N3557" s="100"/>
    </row>
    <row r="3558" spans="2:14">
      <c r="B3558" s="98"/>
      <c r="C3558" s="98"/>
      <c r="D3558" s="100"/>
      <c r="E3558" s="100"/>
      <c r="F3558" s="100"/>
      <c r="H3558" s="102"/>
      <c r="I3558" s="103"/>
      <c r="J3558" s="102"/>
      <c r="L3558" s="100"/>
      <c r="M3558" s="100"/>
      <c r="N3558" s="100"/>
    </row>
    <row r="3559" spans="2:14">
      <c r="B3559" s="98"/>
      <c r="C3559" s="98"/>
      <c r="D3559" s="100"/>
      <c r="E3559" s="100"/>
      <c r="F3559" s="100"/>
      <c r="H3559" s="102"/>
      <c r="I3559" s="103"/>
      <c r="J3559" s="102"/>
      <c r="L3559" s="100"/>
      <c r="M3559" s="100"/>
      <c r="N3559" s="100"/>
    </row>
    <row r="3560" spans="2:14">
      <c r="B3560" s="98"/>
      <c r="C3560" s="98"/>
      <c r="D3560" s="100"/>
      <c r="E3560" s="100"/>
      <c r="F3560" s="100"/>
      <c r="H3560" s="102"/>
      <c r="I3560" s="103"/>
      <c r="J3560" s="102"/>
      <c r="L3560" s="100"/>
      <c r="M3560" s="100"/>
      <c r="N3560" s="100"/>
    </row>
    <row r="3561" spans="2:14">
      <c r="B3561" s="98"/>
      <c r="C3561" s="98"/>
      <c r="D3561" s="100"/>
      <c r="E3561" s="100"/>
      <c r="F3561" s="100"/>
      <c r="H3561" s="102"/>
      <c r="I3561" s="103"/>
      <c r="J3561" s="102"/>
      <c r="L3561" s="100"/>
      <c r="M3561" s="100"/>
      <c r="N3561" s="100"/>
    </row>
    <row r="3562" spans="2:14">
      <c r="B3562" s="98"/>
      <c r="C3562" s="98"/>
      <c r="D3562" s="100"/>
      <c r="E3562" s="100"/>
      <c r="F3562" s="100"/>
      <c r="H3562" s="102"/>
      <c r="I3562" s="103"/>
      <c r="J3562" s="102"/>
      <c r="L3562" s="100"/>
      <c r="M3562" s="100"/>
      <c r="N3562" s="100"/>
    </row>
    <row r="3563" spans="2:14">
      <c r="B3563" s="98"/>
      <c r="C3563" s="98"/>
      <c r="D3563" s="100"/>
      <c r="E3563" s="100"/>
      <c r="F3563" s="100"/>
      <c r="H3563" s="102"/>
      <c r="I3563" s="103"/>
      <c r="J3563" s="102"/>
      <c r="L3563" s="100"/>
      <c r="M3563" s="100"/>
      <c r="N3563" s="100"/>
    </row>
    <row r="3564" spans="2:14">
      <c r="B3564" s="98"/>
      <c r="C3564" s="98"/>
      <c r="D3564" s="100"/>
      <c r="E3564" s="100"/>
      <c r="F3564" s="100"/>
      <c r="H3564" s="102"/>
      <c r="I3564" s="103"/>
      <c r="J3564" s="102"/>
      <c r="L3564" s="100"/>
      <c r="M3564" s="100"/>
      <c r="N3564" s="100"/>
    </row>
    <row r="3565" spans="2:14">
      <c r="B3565" s="98"/>
      <c r="C3565" s="98"/>
      <c r="D3565" s="100"/>
      <c r="E3565" s="100"/>
      <c r="F3565" s="100"/>
      <c r="H3565" s="102"/>
      <c r="I3565" s="103"/>
      <c r="J3565" s="102"/>
      <c r="L3565" s="100"/>
      <c r="M3565" s="100"/>
      <c r="N3565" s="100"/>
    </row>
    <row r="3566" spans="2:14">
      <c r="B3566" s="98"/>
      <c r="C3566" s="98"/>
      <c r="D3566" s="100"/>
      <c r="E3566" s="100"/>
      <c r="F3566" s="100"/>
      <c r="H3566" s="102"/>
      <c r="I3566" s="103"/>
      <c r="J3566" s="102"/>
      <c r="L3566" s="100"/>
      <c r="M3566" s="100"/>
      <c r="N3566" s="100"/>
    </row>
    <row r="3567" spans="2:14">
      <c r="B3567" s="98"/>
      <c r="C3567" s="98"/>
      <c r="D3567" s="100"/>
      <c r="E3567" s="100"/>
      <c r="F3567" s="100"/>
      <c r="H3567" s="102"/>
      <c r="I3567" s="103"/>
      <c r="J3567" s="102"/>
      <c r="L3567" s="100"/>
      <c r="M3567" s="100"/>
      <c r="N3567" s="100"/>
    </row>
    <row r="3568" spans="2:14">
      <c r="B3568" s="98"/>
      <c r="C3568" s="98"/>
      <c r="D3568" s="100"/>
      <c r="E3568" s="100"/>
      <c r="F3568" s="100"/>
      <c r="H3568" s="102"/>
      <c r="I3568" s="103"/>
      <c r="J3568" s="102"/>
      <c r="L3568" s="100"/>
      <c r="M3568" s="100"/>
      <c r="N3568" s="100"/>
    </row>
    <row r="3569" spans="2:14">
      <c r="B3569" s="98"/>
      <c r="C3569" s="98"/>
      <c r="D3569" s="100"/>
      <c r="E3569" s="100"/>
      <c r="F3569" s="100"/>
      <c r="H3569" s="102"/>
      <c r="I3569" s="103"/>
      <c r="J3569" s="102"/>
      <c r="L3569" s="100"/>
      <c r="M3569" s="100"/>
      <c r="N3569" s="100"/>
    </row>
    <row r="3570" spans="2:14">
      <c r="B3570" s="98"/>
      <c r="C3570" s="98"/>
      <c r="D3570" s="100"/>
      <c r="E3570" s="100"/>
      <c r="F3570" s="100"/>
      <c r="H3570" s="102"/>
      <c r="I3570" s="103"/>
      <c r="J3570" s="102"/>
      <c r="L3570" s="100"/>
      <c r="M3570" s="100"/>
      <c r="N3570" s="100"/>
    </row>
    <row r="3571" spans="2:14">
      <c r="B3571" s="98"/>
      <c r="C3571" s="98"/>
      <c r="D3571" s="100"/>
      <c r="E3571" s="100"/>
      <c r="F3571" s="100"/>
      <c r="H3571" s="102"/>
      <c r="I3571" s="103"/>
      <c r="J3571" s="102"/>
      <c r="L3571" s="100"/>
      <c r="M3571" s="100"/>
      <c r="N3571" s="100"/>
    </row>
    <row r="3572" spans="2:14">
      <c r="B3572" s="98"/>
      <c r="C3572" s="98"/>
      <c r="D3572" s="100"/>
      <c r="E3572" s="100"/>
      <c r="F3572" s="100"/>
      <c r="H3572" s="102"/>
      <c r="I3572" s="103"/>
      <c r="J3572" s="102"/>
      <c r="L3572" s="100"/>
      <c r="M3572" s="100"/>
      <c r="N3572" s="100"/>
    </row>
    <row r="3573" spans="2:14">
      <c r="B3573" s="98"/>
      <c r="C3573" s="98"/>
      <c r="D3573" s="100"/>
      <c r="E3573" s="100"/>
      <c r="F3573" s="100"/>
      <c r="H3573" s="102"/>
      <c r="I3573" s="103"/>
      <c r="J3573" s="102"/>
      <c r="L3573" s="100"/>
      <c r="M3573" s="100"/>
      <c r="N3573" s="100"/>
    </row>
    <row r="3574" spans="2:14">
      <c r="B3574" s="98"/>
      <c r="C3574" s="98"/>
      <c r="D3574" s="100"/>
      <c r="E3574" s="100"/>
      <c r="F3574" s="100"/>
      <c r="H3574" s="102"/>
      <c r="I3574" s="103"/>
      <c r="J3574" s="102"/>
      <c r="L3574" s="100"/>
      <c r="M3574" s="100"/>
      <c r="N3574" s="100"/>
    </row>
    <row r="3575" spans="2:14">
      <c r="B3575" s="98"/>
      <c r="C3575" s="98"/>
      <c r="D3575" s="100"/>
      <c r="E3575" s="100"/>
      <c r="F3575" s="100"/>
      <c r="H3575" s="102"/>
      <c r="I3575" s="103"/>
      <c r="J3575" s="102"/>
      <c r="L3575" s="100"/>
      <c r="M3575" s="100"/>
      <c r="N3575" s="100"/>
    </row>
    <row r="3576" spans="2:14">
      <c r="B3576" s="98"/>
      <c r="C3576" s="98"/>
      <c r="D3576" s="100"/>
      <c r="E3576" s="100"/>
      <c r="F3576" s="100"/>
      <c r="H3576" s="102"/>
      <c r="I3576" s="103"/>
      <c r="J3576" s="102"/>
      <c r="L3576" s="100"/>
      <c r="M3576" s="100"/>
      <c r="N3576" s="100"/>
    </row>
    <row r="3577" spans="2:14">
      <c r="B3577" s="98"/>
      <c r="C3577" s="98"/>
      <c r="D3577" s="100"/>
      <c r="E3577" s="100"/>
      <c r="F3577" s="100"/>
      <c r="H3577" s="102"/>
      <c r="I3577" s="103"/>
      <c r="J3577" s="102"/>
      <c r="L3577" s="100"/>
      <c r="M3577" s="100"/>
      <c r="N3577" s="100"/>
    </row>
    <row r="3578" spans="2:14">
      <c r="B3578" s="98"/>
      <c r="C3578" s="98"/>
      <c r="D3578" s="100"/>
      <c r="E3578" s="100"/>
      <c r="F3578" s="100"/>
      <c r="H3578" s="102"/>
      <c r="I3578" s="103"/>
      <c r="J3578" s="102"/>
      <c r="L3578" s="100"/>
      <c r="M3578" s="100"/>
      <c r="N3578" s="100"/>
    </row>
    <row r="3579" spans="2:14">
      <c r="B3579" s="98"/>
      <c r="C3579" s="98"/>
      <c r="D3579" s="100"/>
      <c r="E3579" s="100"/>
      <c r="F3579" s="100"/>
      <c r="H3579" s="102"/>
      <c r="I3579" s="103"/>
      <c r="J3579" s="102"/>
      <c r="L3579" s="100"/>
      <c r="M3579" s="100"/>
      <c r="N3579" s="100"/>
    </row>
    <row r="3580" spans="2:14">
      <c r="B3580" s="98"/>
      <c r="C3580" s="98"/>
      <c r="D3580" s="100"/>
      <c r="E3580" s="100"/>
      <c r="F3580" s="100"/>
      <c r="H3580" s="102"/>
      <c r="I3580" s="103"/>
      <c r="J3580" s="102"/>
      <c r="L3580" s="100"/>
      <c r="M3580" s="100"/>
      <c r="N3580" s="100"/>
    </row>
    <row r="3581" spans="2:14">
      <c r="B3581" s="98"/>
      <c r="C3581" s="98"/>
      <c r="D3581" s="100"/>
      <c r="E3581" s="100"/>
      <c r="F3581" s="100"/>
      <c r="H3581" s="102"/>
      <c r="I3581" s="103"/>
      <c r="J3581" s="102"/>
      <c r="L3581" s="100"/>
      <c r="M3581" s="100"/>
      <c r="N3581" s="100"/>
    </row>
    <row r="3582" spans="2:14">
      <c r="B3582" s="98"/>
      <c r="C3582" s="98"/>
      <c r="D3582" s="100"/>
      <c r="E3582" s="100"/>
      <c r="F3582" s="100"/>
      <c r="H3582" s="102"/>
      <c r="I3582" s="103"/>
      <c r="J3582" s="102"/>
      <c r="L3582" s="100"/>
      <c r="M3582" s="100"/>
      <c r="N3582" s="100"/>
    </row>
    <row r="3583" spans="2:14">
      <c r="B3583" s="98"/>
      <c r="C3583" s="98"/>
      <c r="D3583" s="100"/>
      <c r="E3583" s="100"/>
      <c r="F3583" s="100"/>
      <c r="H3583" s="102"/>
      <c r="I3583" s="103"/>
      <c r="J3583" s="102"/>
      <c r="L3583" s="100"/>
      <c r="M3583" s="100"/>
      <c r="N3583" s="100"/>
    </row>
    <row r="3584" spans="2:14">
      <c r="B3584" s="98"/>
      <c r="C3584" s="98"/>
      <c r="D3584" s="100"/>
      <c r="E3584" s="100"/>
      <c r="F3584" s="100"/>
      <c r="H3584" s="102"/>
      <c r="I3584" s="103"/>
      <c r="J3584" s="102"/>
      <c r="L3584" s="100"/>
      <c r="M3584" s="100"/>
      <c r="N3584" s="100"/>
    </row>
    <row r="3585" spans="2:14">
      <c r="B3585" s="98"/>
      <c r="C3585" s="98"/>
      <c r="D3585" s="100"/>
      <c r="E3585" s="100"/>
      <c r="F3585" s="100"/>
      <c r="H3585" s="102"/>
      <c r="I3585" s="103"/>
      <c r="J3585" s="102"/>
      <c r="L3585" s="100"/>
      <c r="M3585" s="100"/>
      <c r="N3585" s="100"/>
    </row>
    <row r="3586" spans="2:14">
      <c r="B3586" s="98"/>
      <c r="C3586" s="98"/>
      <c r="D3586" s="100"/>
      <c r="E3586" s="100"/>
      <c r="F3586" s="100"/>
      <c r="H3586" s="102"/>
      <c r="I3586" s="103"/>
      <c r="J3586" s="102"/>
      <c r="L3586" s="100"/>
      <c r="M3586" s="100"/>
      <c r="N3586" s="100"/>
    </row>
    <row r="3587" spans="2:14">
      <c r="B3587" s="98"/>
      <c r="C3587" s="98"/>
      <c r="D3587" s="100"/>
      <c r="E3587" s="100"/>
      <c r="F3587" s="100"/>
      <c r="H3587" s="102"/>
      <c r="I3587" s="103"/>
      <c r="J3587" s="102"/>
      <c r="L3587" s="100"/>
      <c r="M3587" s="100"/>
      <c r="N3587" s="100"/>
    </row>
    <row r="3588" spans="2:14">
      <c r="B3588" s="98"/>
      <c r="C3588" s="98"/>
      <c r="D3588" s="100"/>
      <c r="E3588" s="100"/>
      <c r="F3588" s="100"/>
      <c r="H3588" s="102"/>
      <c r="I3588" s="103"/>
      <c r="J3588" s="102"/>
      <c r="L3588" s="100"/>
      <c r="M3588" s="100"/>
      <c r="N3588" s="100"/>
    </row>
    <row r="3589" spans="2:14">
      <c r="B3589" s="98"/>
      <c r="C3589" s="98"/>
      <c r="D3589" s="100"/>
      <c r="E3589" s="100"/>
      <c r="F3589" s="100"/>
      <c r="H3589" s="102"/>
      <c r="I3589" s="103"/>
      <c r="J3589" s="102"/>
      <c r="L3589" s="100"/>
      <c r="M3589" s="100"/>
      <c r="N3589" s="100"/>
    </row>
    <row r="3590" spans="2:14">
      <c r="B3590" s="98"/>
      <c r="C3590" s="98"/>
      <c r="D3590" s="100"/>
      <c r="E3590" s="100"/>
      <c r="F3590" s="100"/>
      <c r="H3590" s="102"/>
      <c r="I3590" s="103"/>
      <c r="J3590" s="102"/>
      <c r="L3590" s="100"/>
      <c r="M3590" s="100"/>
      <c r="N3590" s="100"/>
    </row>
    <row r="3591" spans="2:14">
      <c r="B3591" s="98"/>
      <c r="C3591" s="98"/>
      <c r="D3591" s="100"/>
      <c r="E3591" s="100"/>
      <c r="F3591" s="100"/>
      <c r="H3591" s="102"/>
      <c r="I3591" s="103"/>
      <c r="J3591" s="102"/>
      <c r="L3591" s="100"/>
      <c r="M3591" s="100"/>
      <c r="N3591" s="100"/>
    </row>
    <row r="3592" spans="2:14">
      <c r="B3592" s="98"/>
      <c r="C3592" s="98"/>
      <c r="D3592" s="100"/>
      <c r="E3592" s="100"/>
      <c r="F3592" s="100"/>
      <c r="H3592" s="102"/>
      <c r="I3592" s="103"/>
      <c r="J3592" s="102"/>
      <c r="L3592" s="100"/>
      <c r="M3592" s="100"/>
      <c r="N3592" s="100"/>
    </row>
    <row r="3593" spans="2:14">
      <c r="B3593" s="98"/>
      <c r="C3593" s="98"/>
      <c r="D3593" s="100"/>
      <c r="E3593" s="100"/>
      <c r="F3593" s="100"/>
      <c r="H3593" s="102"/>
      <c r="I3593" s="103"/>
      <c r="J3593" s="102"/>
      <c r="L3593" s="100"/>
      <c r="M3593" s="100"/>
      <c r="N3593" s="100"/>
    </row>
    <row r="3594" spans="2:14">
      <c r="B3594" s="98"/>
      <c r="C3594" s="98"/>
      <c r="D3594" s="100"/>
      <c r="E3594" s="100"/>
      <c r="F3594" s="100"/>
      <c r="H3594" s="102"/>
      <c r="I3594" s="103"/>
      <c r="J3594" s="102"/>
      <c r="L3594" s="100"/>
      <c r="M3594" s="100"/>
      <c r="N3594" s="100"/>
    </row>
    <row r="3595" spans="2:14">
      <c r="B3595" s="98"/>
      <c r="C3595" s="98"/>
      <c r="D3595" s="100"/>
      <c r="E3595" s="100"/>
      <c r="F3595" s="100"/>
      <c r="H3595" s="102"/>
      <c r="I3595" s="103"/>
      <c r="J3595" s="102"/>
      <c r="L3595" s="100"/>
      <c r="M3595" s="100"/>
      <c r="N3595" s="100"/>
    </row>
    <row r="3596" spans="2:14">
      <c r="B3596" s="98"/>
      <c r="C3596" s="98"/>
      <c r="D3596" s="100"/>
      <c r="E3596" s="100"/>
      <c r="F3596" s="100"/>
      <c r="H3596" s="102"/>
      <c r="I3596" s="103"/>
      <c r="J3596" s="102"/>
      <c r="L3596" s="100"/>
      <c r="M3596" s="100"/>
      <c r="N3596" s="100"/>
    </row>
    <row r="3597" spans="2:14">
      <c r="B3597" s="98"/>
      <c r="C3597" s="98"/>
      <c r="D3597" s="100"/>
      <c r="E3597" s="100"/>
      <c r="F3597" s="100"/>
      <c r="H3597" s="102"/>
      <c r="I3597" s="103"/>
      <c r="J3597" s="102"/>
      <c r="L3597" s="100"/>
      <c r="M3597" s="100"/>
      <c r="N3597" s="100"/>
    </row>
    <row r="3598" spans="2:14">
      <c r="B3598" s="98"/>
      <c r="C3598" s="98"/>
      <c r="D3598" s="100"/>
      <c r="E3598" s="100"/>
      <c r="F3598" s="100"/>
      <c r="H3598" s="102"/>
      <c r="I3598" s="103"/>
      <c r="J3598" s="102"/>
      <c r="L3598" s="100"/>
      <c r="M3598" s="100"/>
      <c r="N3598" s="100"/>
    </row>
    <row r="3599" spans="2:14">
      <c r="B3599" s="98"/>
      <c r="C3599" s="98"/>
      <c r="D3599" s="100"/>
      <c r="E3599" s="100"/>
      <c r="F3599" s="100"/>
      <c r="H3599" s="102"/>
      <c r="I3599" s="103"/>
      <c r="J3599" s="102"/>
      <c r="L3599" s="100"/>
      <c r="M3599" s="100"/>
      <c r="N3599" s="100"/>
    </row>
    <row r="3600" spans="2:14">
      <c r="B3600" s="98"/>
      <c r="C3600" s="98"/>
      <c r="D3600" s="100"/>
      <c r="E3600" s="100"/>
      <c r="F3600" s="100"/>
      <c r="H3600" s="102"/>
      <c r="I3600" s="103"/>
      <c r="J3600" s="102"/>
      <c r="L3600" s="100"/>
      <c r="M3600" s="100"/>
      <c r="N3600" s="100"/>
    </row>
    <row r="3601" spans="2:14">
      <c r="B3601" s="98"/>
      <c r="C3601" s="98"/>
      <c r="D3601" s="100"/>
      <c r="E3601" s="100"/>
      <c r="F3601" s="100"/>
      <c r="H3601" s="102"/>
      <c r="I3601" s="103"/>
      <c r="J3601" s="102"/>
      <c r="L3601" s="100"/>
      <c r="M3601" s="100"/>
      <c r="N3601" s="100"/>
    </row>
    <row r="3602" spans="2:14">
      <c r="B3602" s="98"/>
      <c r="C3602" s="98"/>
      <c r="D3602" s="100"/>
      <c r="E3602" s="100"/>
      <c r="F3602" s="100"/>
      <c r="H3602" s="102"/>
      <c r="I3602" s="103"/>
      <c r="J3602" s="102"/>
      <c r="L3602" s="100"/>
      <c r="M3602" s="100"/>
      <c r="N3602" s="100"/>
    </row>
    <row r="3603" spans="2:14">
      <c r="B3603" s="98"/>
      <c r="C3603" s="98"/>
      <c r="D3603" s="100"/>
      <c r="E3603" s="100"/>
      <c r="F3603" s="100"/>
      <c r="H3603" s="102"/>
      <c r="I3603" s="103"/>
      <c r="J3603" s="102"/>
      <c r="L3603" s="100"/>
      <c r="M3603" s="100"/>
      <c r="N3603" s="100"/>
    </row>
    <row r="3604" spans="2:14">
      <c r="B3604" s="98"/>
      <c r="C3604" s="98"/>
      <c r="D3604" s="100"/>
      <c r="E3604" s="100"/>
      <c r="F3604" s="100"/>
      <c r="H3604" s="102"/>
      <c r="I3604" s="103"/>
      <c r="J3604" s="102"/>
      <c r="L3604" s="100"/>
      <c r="M3604" s="100"/>
      <c r="N3604" s="100"/>
    </row>
    <row r="3605" spans="2:14">
      <c r="B3605" s="98"/>
      <c r="C3605" s="98"/>
      <c r="D3605" s="100"/>
      <c r="E3605" s="100"/>
      <c r="F3605" s="100"/>
      <c r="H3605" s="102"/>
      <c r="I3605" s="103"/>
      <c r="J3605" s="102"/>
      <c r="L3605" s="100"/>
      <c r="M3605" s="100"/>
      <c r="N3605" s="100"/>
    </row>
    <row r="3606" spans="2:14">
      <c r="B3606" s="98"/>
      <c r="C3606" s="98"/>
      <c r="D3606" s="100"/>
      <c r="E3606" s="100"/>
      <c r="F3606" s="100"/>
      <c r="H3606" s="102"/>
      <c r="I3606" s="103"/>
      <c r="J3606" s="102"/>
      <c r="L3606" s="100"/>
      <c r="M3606" s="100"/>
      <c r="N3606" s="100"/>
    </row>
    <row r="3607" spans="2:14">
      <c r="B3607" s="98"/>
      <c r="C3607" s="98"/>
      <c r="D3607" s="100"/>
      <c r="E3607" s="100"/>
      <c r="F3607" s="100"/>
      <c r="H3607" s="102"/>
      <c r="I3607" s="103"/>
      <c r="J3607" s="102"/>
      <c r="L3607" s="100"/>
      <c r="M3607" s="100"/>
      <c r="N3607" s="100"/>
    </row>
    <row r="3608" spans="2:14">
      <c r="B3608" s="98"/>
      <c r="C3608" s="98"/>
      <c r="D3608" s="100"/>
      <c r="E3608" s="100"/>
      <c r="F3608" s="100"/>
      <c r="H3608" s="102"/>
      <c r="I3608" s="103"/>
      <c r="J3608" s="102"/>
      <c r="L3608" s="100"/>
      <c r="M3608" s="100"/>
      <c r="N3608" s="100"/>
    </row>
    <row r="3609" spans="2:14">
      <c r="B3609" s="98"/>
      <c r="C3609" s="98"/>
      <c r="D3609" s="100"/>
      <c r="E3609" s="100"/>
      <c r="F3609" s="100"/>
      <c r="H3609" s="102"/>
      <c r="I3609" s="103"/>
      <c r="J3609" s="102"/>
      <c r="L3609" s="100"/>
      <c r="M3609" s="100"/>
      <c r="N3609" s="100"/>
    </row>
    <row r="3610" spans="2:14">
      <c r="B3610" s="98"/>
      <c r="C3610" s="98"/>
      <c r="D3610" s="100"/>
      <c r="E3610" s="100"/>
      <c r="F3610" s="100"/>
      <c r="H3610" s="102"/>
      <c r="I3610" s="103"/>
      <c r="J3610" s="102"/>
      <c r="L3610" s="100"/>
      <c r="M3610" s="100"/>
      <c r="N3610" s="100"/>
    </row>
    <row r="3611" spans="2:14">
      <c r="B3611" s="98"/>
      <c r="C3611" s="98"/>
      <c r="D3611" s="100"/>
      <c r="E3611" s="100"/>
      <c r="F3611" s="100"/>
      <c r="H3611" s="102"/>
      <c r="I3611" s="103"/>
      <c r="J3611" s="102"/>
      <c r="L3611" s="100"/>
      <c r="M3611" s="100"/>
      <c r="N3611" s="100"/>
    </row>
    <row r="3612" spans="2:14">
      <c r="B3612" s="98"/>
      <c r="C3612" s="98"/>
      <c r="D3612" s="100"/>
      <c r="E3612" s="100"/>
      <c r="F3612" s="100"/>
      <c r="H3612" s="102"/>
      <c r="I3612" s="103"/>
      <c r="J3612" s="102"/>
      <c r="L3612" s="100"/>
      <c r="M3612" s="100"/>
      <c r="N3612" s="100"/>
    </row>
    <row r="3613" spans="2:14">
      <c r="B3613" s="98"/>
      <c r="C3613" s="98"/>
      <c r="D3613" s="100"/>
      <c r="E3613" s="100"/>
      <c r="F3613" s="100"/>
      <c r="H3613" s="102"/>
      <c r="I3613" s="103"/>
      <c r="J3613" s="102"/>
      <c r="L3613" s="100"/>
      <c r="M3613" s="100"/>
      <c r="N3613" s="100"/>
    </row>
    <row r="3614" spans="2:14">
      <c r="B3614" s="98"/>
      <c r="C3614" s="98"/>
      <c r="D3614" s="100"/>
      <c r="E3614" s="100"/>
      <c r="F3614" s="100"/>
      <c r="H3614" s="102"/>
      <c r="I3614" s="103"/>
      <c r="J3614" s="102"/>
      <c r="L3614" s="100"/>
      <c r="M3614" s="100"/>
      <c r="N3614" s="100"/>
    </row>
    <row r="3615" spans="2:14">
      <c r="B3615" s="98"/>
      <c r="C3615" s="98"/>
      <c r="D3615" s="100"/>
      <c r="E3615" s="100"/>
      <c r="F3615" s="100"/>
      <c r="H3615" s="102"/>
      <c r="I3615" s="103"/>
      <c r="J3615" s="102"/>
      <c r="L3615" s="100"/>
      <c r="M3615" s="100"/>
      <c r="N3615" s="100"/>
    </row>
    <row r="3616" spans="2:14">
      <c r="B3616" s="98"/>
      <c r="C3616" s="98"/>
      <c r="D3616" s="100"/>
      <c r="E3616" s="100"/>
      <c r="F3616" s="100"/>
      <c r="H3616" s="102"/>
      <c r="I3616" s="103"/>
      <c r="J3616" s="102"/>
      <c r="L3616" s="100"/>
      <c r="M3616" s="100"/>
      <c r="N3616" s="100"/>
    </row>
    <row r="3617" spans="2:14">
      <c r="B3617" s="98"/>
      <c r="C3617" s="98"/>
      <c r="D3617" s="100"/>
      <c r="E3617" s="100"/>
      <c r="F3617" s="100"/>
      <c r="H3617" s="102"/>
      <c r="I3617" s="103"/>
      <c r="J3617" s="102"/>
      <c r="L3617" s="100"/>
      <c r="M3617" s="100"/>
      <c r="N3617" s="100"/>
    </row>
    <row r="3618" spans="2:14">
      <c r="B3618" s="98"/>
      <c r="C3618" s="98"/>
      <c r="D3618" s="100"/>
      <c r="E3618" s="100"/>
      <c r="F3618" s="100"/>
      <c r="H3618" s="102"/>
      <c r="I3618" s="103"/>
      <c r="J3618" s="102"/>
      <c r="L3618" s="100"/>
      <c r="M3618" s="100"/>
      <c r="N3618" s="100"/>
    </row>
    <row r="3619" spans="2:14">
      <c r="B3619" s="98"/>
      <c r="C3619" s="98"/>
      <c r="D3619" s="100"/>
      <c r="E3619" s="100"/>
      <c r="F3619" s="100"/>
      <c r="H3619" s="102"/>
      <c r="I3619" s="103"/>
      <c r="J3619" s="102"/>
      <c r="L3619" s="100"/>
      <c r="M3619" s="100"/>
      <c r="N3619" s="100"/>
    </row>
    <row r="3620" spans="2:14">
      <c r="B3620" s="98"/>
      <c r="C3620" s="98"/>
      <c r="D3620" s="100"/>
      <c r="E3620" s="100"/>
      <c r="F3620" s="100"/>
      <c r="H3620" s="102"/>
      <c r="I3620" s="103"/>
      <c r="J3620" s="102"/>
      <c r="L3620" s="100"/>
      <c r="M3620" s="100"/>
      <c r="N3620" s="100"/>
    </row>
    <row r="3621" spans="2:14">
      <c r="B3621" s="98"/>
      <c r="C3621" s="98"/>
      <c r="D3621" s="100"/>
      <c r="E3621" s="100"/>
      <c r="F3621" s="100"/>
      <c r="H3621" s="102"/>
      <c r="I3621" s="103"/>
      <c r="J3621" s="102"/>
      <c r="L3621" s="100"/>
      <c r="M3621" s="100"/>
      <c r="N3621" s="100"/>
    </row>
    <row r="3622" spans="2:14">
      <c r="B3622" s="98"/>
      <c r="C3622" s="98"/>
      <c r="D3622" s="100"/>
      <c r="E3622" s="100"/>
      <c r="F3622" s="100"/>
      <c r="H3622" s="102"/>
      <c r="I3622" s="103"/>
      <c r="J3622" s="102"/>
      <c r="L3622" s="100"/>
      <c r="M3622" s="100"/>
      <c r="N3622" s="100"/>
    </row>
    <row r="3623" spans="2:14">
      <c r="B3623" s="98"/>
      <c r="C3623" s="98"/>
      <c r="D3623" s="100"/>
      <c r="E3623" s="100"/>
      <c r="F3623" s="100"/>
      <c r="H3623" s="102"/>
      <c r="I3623" s="103"/>
      <c r="J3623" s="102"/>
      <c r="L3623" s="100"/>
      <c r="M3623" s="100"/>
      <c r="N3623" s="100"/>
    </row>
    <row r="3624" spans="2:14">
      <c r="B3624" s="98"/>
      <c r="C3624" s="98"/>
      <c r="D3624" s="100"/>
      <c r="E3624" s="100"/>
      <c r="F3624" s="100"/>
      <c r="H3624" s="102"/>
      <c r="I3624" s="103"/>
      <c r="J3624" s="102"/>
      <c r="L3624" s="100"/>
      <c r="M3624" s="100"/>
      <c r="N3624" s="100"/>
    </row>
    <row r="3625" spans="2:14">
      <c r="B3625" s="98"/>
      <c r="C3625" s="98"/>
      <c r="D3625" s="100"/>
      <c r="E3625" s="100"/>
      <c r="F3625" s="100"/>
      <c r="H3625" s="102"/>
      <c r="I3625" s="103"/>
      <c r="J3625" s="102"/>
      <c r="L3625" s="100"/>
      <c r="M3625" s="100"/>
      <c r="N3625" s="100"/>
    </row>
    <row r="3626" spans="2:14">
      <c r="B3626" s="98"/>
      <c r="C3626" s="98"/>
      <c r="D3626" s="100"/>
      <c r="E3626" s="100"/>
      <c r="F3626" s="100"/>
      <c r="H3626" s="102"/>
      <c r="I3626" s="103"/>
      <c r="J3626" s="102"/>
      <c r="L3626" s="100"/>
      <c r="M3626" s="100"/>
      <c r="N3626" s="100"/>
    </row>
    <row r="3627" spans="2:14">
      <c r="B3627" s="98"/>
      <c r="C3627" s="98"/>
      <c r="D3627" s="100"/>
      <c r="E3627" s="100"/>
      <c r="F3627" s="100"/>
      <c r="H3627" s="102"/>
      <c r="I3627" s="103"/>
      <c r="J3627" s="102"/>
      <c r="L3627" s="100"/>
      <c r="M3627" s="100"/>
      <c r="N3627" s="100"/>
    </row>
    <row r="3628" spans="2:14">
      <c r="B3628" s="98"/>
      <c r="C3628" s="98"/>
      <c r="D3628" s="100"/>
      <c r="E3628" s="100"/>
      <c r="F3628" s="100"/>
      <c r="H3628" s="102"/>
      <c r="I3628" s="103"/>
      <c r="J3628" s="102"/>
      <c r="L3628" s="100"/>
      <c r="M3628" s="100"/>
      <c r="N3628" s="100"/>
    </row>
    <row r="3629" spans="2:14">
      <c r="B3629" s="98"/>
      <c r="C3629" s="98"/>
      <c r="D3629" s="100"/>
      <c r="E3629" s="100"/>
      <c r="F3629" s="100"/>
      <c r="H3629" s="102"/>
      <c r="I3629" s="103"/>
      <c r="J3629" s="102"/>
      <c r="L3629" s="100"/>
      <c r="M3629" s="100"/>
      <c r="N3629" s="100"/>
    </row>
    <row r="3630" spans="2:14">
      <c r="B3630" s="98"/>
      <c r="C3630" s="98"/>
      <c r="D3630" s="100"/>
      <c r="E3630" s="100"/>
      <c r="F3630" s="100"/>
      <c r="H3630" s="102"/>
      <c r="I3630" s="103"/>
      <c r="J3630" s="102"/>
      <c r="L3630" s="100"/>
      <c r="M3630" s="100"/>
      <c r="N3630" s="100"/>
    </row>
    <row r="3631" spans="2:14">
      <c r="B3631" s="98"/>
      <c r="C3631" s="98"/>
      <c r="D3631" s="100"/>
      <c r="E3631" s="100"/>
      <c r="F3631" s="100"/>
      <c r="H3631" s="102"/>
      <c r="I3631" s="103"/>
      <c r="J3631" s="102"/>
      <c r="L3631" s="100"/>
      <c r="M3631" s="100"/>
      <c r="N3631" s="100"/>
    </row>
    <row r="3632" spans="2:14">
      <c r="B3632" s="98"/>
      <c r="C3632" s="98"/>
      <c r="D3632" s="100"/>
      <c r="E3632" s="100"/>
      <c r="F3632" s="100"/>
      <c r="H3632" s="102"/>
      <c r="I3632" s="103"/>
      <c r="J3632" s="102"/>
      <c r="L3632" s="100"/>
      <c r="M3632" s="100"/>
      <c r="N3632" s="100"/>
    </row>
    <row r="3633" spans="2:14">
      <c r="B3633" s="98"/>
      <c r="C3633" s="98"/>
      <c r="D3633" s="100"/>
      <c r="E3633" s="100"/>
      <c r="F3633" s="100"/>
      <c r="H3633" s="102"/>
      <c r="I3633" s="103"/>
      <c r="J3633" s="102"/>
      <c r="L3633" s="100"/>
      <c r="M3633" s="100"/>
      <c r="N3633" s="100"/>
    </row>
    <row r="3634" spans="2:14">
      <c r="B3634" s="98"/>
      <c r="C3634" s="98"/>
      <c r="D3634" s="100"/>
      <c r="E3634" s="100"/>
      <c r="F3634" s="100"/>
      <c r="H3634" s="102"/>
      <c r="I3634" s="103"/>
      <c r="J3634" s="102"/>
      <c r="L3634" s="100"/>
      <c r="M3634" s="100"/>
      <c r="N3634" s="100"/>
    </row>
    <row r="3635" spans="2:14">
      <c r="B3635" s="98"/>
      <c r="C3635" s="98"/>
      <c r="D3635" s="100"/>
      <c r="E3635" s="100"/>
      <c r="F3635" s="100"/>
      <c r="H3635" s="102"/>
      <c r="I3635" s="103"/>
      <c r="J3635" s="102"/>
      <c r="L3635" s="100"/>
      <c r="M3635" s="100"/>
      <c r="N3635" s="100"/>
    </row>
    <row r="3636" spans="2:14">
      <c r="B3636" s="98"/>
      <c r="C3636" s="98"/>
      <c r="D3636" s="100"/>
      <c r="E3636" s="100"/>
      <c r="F3636" s="100"/>
      <c r="H3636" s="102"/>
      <c r="I3636" s="103"/>
      <c r="J3636" s="102"/>
      <c r="L3636" s="100"/>
      <c r="M3636" s="100"/>
      <c r="N3636" s="100"/>
    </row>
    <row r="3637" spans="2:14">
      <c r="B3637" s="98"/>
      <c r="C3637" s="98"/>
      <c r="D3637" s="100"/>
      <c r="E3637" s="100"/>
      <c r="F3637" s="100"/>
      <c r="H3637" s="102"/>
      <c r="I3637" s="103"/>
      <c r="J3637" s="102"/>
      <c r="L3637" s="100"/>
      <c r="M3637" s="100"/>
      <c r="N3637" s="100"/>
    </row>
    <row r="3638" spans="2:14">
      <c r="B3638" s="98"/>
      <c r="C3638" s="98"/>
      <c r="D3638" s="100"/>
      <c r="E3638" s="100"/>
      <c r="F3638" s="100"/>
      <c r="H3638" s="102"/>
      <c r="I3638" s="103"/>
      <c r="J3638" s="102"/>
      <c r="L3638" s="100"/>
      <c r="M3638" s="100"/>
      <c r="N3638" s="100"/>
    </row>
    <row r="3639" spans="2:14">
      <c r="B3639" s="98"/>
      <c r="C3639" s="98"/>
      <c r="D3639" s="100"/>
      <c r="E3639" s="100"/>
      <c r="F3639" s="100"/>
      <c r="H3639" s="102"/>
      <c r="I3639" s="103"/>
      <c r="J3639" s="102"/>
      <c r="L3639" s="100"/>
      <c r="M3639" s="100"/>
      <c r="N3639" s="100"/>
    </row>
    <row r="3640" spans="2:14">
      <c r="B3640" s="98"/>
      <c r="C3640" s="98"/>
      <c r="D3640" s="100"/>
      <c r="E3640" s="100"/>
      <c r="F3640" s="100"/>
      <c r="H3640" s="102"/>
      <c r="I3640" s="103"/>
      <c r="J3640" s="102"/>
      <c r="L3640" s="100"/>
      <c r="M3640" s="100"/>
      <c r="N3640" s="100"/>
    </row>
    <row r="3641" spans="2:14">
      <c r="B3641" s="98"/>
      <c r="C3641" s="98"/>
      <c r="D3641" s="100"/>
      <c r="E3641" s="100"/>
      <c r="F3641" s="100"/>
      <c r="H3641" s="102"/>
      <c r="I3641" s="103"/>
      <c r="J3641" s="102"/>
      <c r="L3641" s="100"/>
      <c r="M3641" s="100"/>
      <c r="N3641" s="100"/>
    </row>
    <row r="3642" spans="2:14">
      <c r="B3642" s="98"/>
      <c r="C3642" s="98"/>
      <c r="D3642" s="100"/>
      <c r="E3642" s="100"/>
      <c r="F3642" s="100"/>
      <c r="H3642" s="102"/>
      <c r="I3642" s="103"/>
      <c r="J3642" s="102"/>
      <c r="L3642" s="100"/>
      <c r="M3642" s="100"/>
      <c r="N3642" s="100"/>
    </row>
    <row r="3643" spans="2:14">
      <c r="B3643" s="98"/>
      <c r="C3643" s="98"/>
      <c r="D3643" s="100"/>
      <c r="E3643" s="100"/>
      <c r="F3643" s="100"/>
      <c r="H3643" s="102"/>
      <c r="I3643" s="103"/>
      <c r="J3643" s="102"/>
      <c r="L3643" s="100"/>
      <c r="M3643" s="100"/>
      <c r="N3643" s="100"/>
    </row>
    <row r="3644" spans="2:14">
      <c r="B3644" s="98"/>
      <c r="C3644" s="98"/>
      <c r="D3644" s="100"/>
      <c r="E3644" s="100"/>
      <c r="F3644" s="100"/>
      <c r="H3644" s="102"/>
      <c r="I3644" s="103"/>
      <c r="J3644" s="102"/>
      <c r="L3644" s="100"/>
      <c r="M3644" s="100"/>
      <c r="N3644" s="100"/>
    </row>
    <row r="3645" spans="2:14">
      <c r="B3645" s="98"/>
      <c r="C3645" s="98"/>
      <c r="D3645" s="100"/>
      <c r="E3645" s="100"/>
      <c r="F3645" s="100"/>
      <c r="H3645" s="102"/>
      <c r="I3645" s="103"/>
      <c r="J3645" s="102"/>
      <c r="L3645" s="100"/>
      <c r="M3645" s="100"/>
      <c r="N3645" s="100"/>
    </row>
    <row r="3646" spans="2:14">
      <c r="B3646" s="98"/>
      <c r="C3646" s="98"/>
      <c r="D3646" s="100"/>
      <c r="E3646" s="100"/>
      <c r="F3646" s="100"/>
      <c r="H3646" s="102"/>
      <c r="I3646" s="103"/>
      <c r="J3646" s="102"/>
      <c r="L3646" s="100"/>
      <c r="M3646" s="100"/>
      <c r="N3646" s="100"/>
    </row>
    <row r="3647" spans="2:14">
      <c r="B3647" s="98"/>
      <c r="C3647" s="98"/>
      <c r="D3647" s="100"/>
      <c r="E3647" s="100"/>
      <c r="F3647" s="100"/>
      <c r="H3647" s="102"/>
      <c r="I3647" s="103"/>
      <c r="J3647" s="102"/>
      <c r="L3647" s="100"/>
      <c r="M3647" s="100"/>
      <c r="N3647" s="100"/>
    </row>
    <row r="3648" spans="2:14">
      <c r="B3648" s="98"/>
      <c r="C3648" s="98"/>
      <c r="D3648" s="100"/>
      <c r="E3648" s="100"/>
      <c r="F3648" s="100"/>
      <c r="H3648" s="102"/>
      <c r="I3648" s="103"/>
      <c r="J3648" s="102"/>
      <c r="L3648" s="100"/>
      <c r="M3648" s="100"/>
      <c r="N3648" s="100"/>
    </row>
    <row r="3649" spans="2:14">
      <c r="B3649" s="98"/>
      <c r="C3649" s="98"/>
      <c r="D3649" s="100"/>
      <c r="E3649" s="100"/>
      <c r="F3649" s="100"/>
      <c r="H3649" s="102"/>
      <c r="I3649" s="103"/>
      <c r="J3649" s="102"/>
      <c r="L3649" s="100"/>
      <c r="M3649" s="100"/>
      <c r="N3649" s="100"/>
    </row>
    <row r="3650" spans="2:14">
      <c r="B3650" s="98"/>
      <c r="C3650" s="98"/>
      <c r="D3650" s="100"/>
      <c r="E3650" s="100"/>
      <c r="F3650" s="100"/>
      <c r="H3650" s="102"/>
      <c r="I3650" s="103"/>
      <c r="J3650" s="102"/>
      <c r="L3650" s="100"/>
      <c r="M3650" s="100"/>
      <c r="N3650" s="100"/>
    </row>
    <row r="3651" spans="2:14">
      <c r="B3651" s="98"/>
      <c r="C3651" s="98"/>
      <c r="D3651" s="100"/>
      <c r="E3651" s="100"/>
      <c r="F3651" s="100"/>
      <c r="H3651" s="102"/>
      <c r="I3651" s="103"/>
      <c r="J3651" s="102"/>
      <c r="L3651" s="100"/>
      <c r="M3651" s="100"/>
      <c r="N3651" s="100"/>
    </row>
    <row r="3652" spans="2:14">
      <c r="B3652" s="98"/>
      <c r="C3652" s="98"/>
      <c r="D3652" s="100"/>
      <c r="E3652" s="100"/>
      <c r="F3652" s="100"/>
      <c r="H3652" s="102"/>
      <c r="I3652" s="103"/>
      <c r="J3652" s="102"/>
      <c r="L3652" s="100"/>
      <c r="M3652" s="100"/>
      <c r="N3652" s="100"/>
    </row>
    <row r="3653" spans="2:14">
      <c r="B3653" s="98"/>
      <c r="C3653" s="98"/>
      <c r="D3653" s="100"/>
      <c r="E3653" s="100"/>
      <c r="F3653" s="100"/>
      <c r="H3653" s="102"/>
      <c r="I3653" s="103"/>
      <c r="J3653" s="102"/>
      <c r="L3653" s="100"/>
      <c r="M3653" s="100"/>
      <c r="N3653" s="100"/>
    </row>
    <row r="3654" spans="2:14">
      <c r="B3654" s="98"/>
      <c r="C3654" s="98"/>
      <c r="D3654" s="100"/>
      <c r="E3654" s="100"/>
      <c r="F3654" s="100"/>
      <c r="H3654" s="102"/>
      <c r="I3654" s="103"/>
      <c r="J3654" s="102"/>
      <c r="L3654" s="100"/>
      <c r="M3654" s="100"/>
      <c r="N3654" s="100"/>
    </row>
    <row r="3655" spans="2:14">
      <c r="B3655" s="98"/>
      <c r="C3655" s="98"/>
      <c r="D3655" s="100"/>
      <c r="E3655" s="100"/>
      <c r="F3655" s="100"/>
      <c r="H3655" s="102"/>
      <c r="I3655" s="103"/>
      <c r="J3655" s="102"/>
      <c r="L3655" s="100"/>
      <c r="M3655" s="100"/>
      <c r="N3655" s="100"/>
    </row>
    <row r="3656" spans="2:14">
      <c r="B3656" s="98"/>
      <c r="C3656" s="98"/>
      <c r="D3656" s="100"/>
      <c r="E3656" s="100"/>
      <c r="F3656" s="100"/>
      <c r="H3656" s="102"/>
      <c r="I3656" s="103"/>
      <c r="J3656" s="102"/>
      <c r="L3656" s="100"/>
      <c r="M3656" s="100"/>
      <c r="N3656" s="100"/>
    </row>
    <row r="3657" spans="2:14">
      <c r="B3657" s="98"/>
      <c r="C3657" s="98"/>
      <c r="D3657" s="100"/>
      <c r="E3657" s="100"/>
      <c r="F3657" s="100"/>
      <c r="H3657" s="102"/>
      <c r="I3657" s="103"/>
      <c r="J3657" s="102"/>
      <c r="L3657" s="100"/>
      <c r="M3657" s="100"/>
      <c r="N3657" s="100"/>
    </row>
    <row r="3658" spans="2:14">
      <c r="B3658" s="98"/>
      <c r="C3658" s="98"/>
      <c r="D3658" s="100"/>
      <c r="E3658" s="100"/>
      <c r="F3658" s="100"/>
      <c r="H3658" s="102"/>
      <c r="I3658" s="103"/>
      <c r="J3658" s="102"/>
      <c r="L3658" s="100"/>
      <c r="M3658" s="100"/>
      <c r="N3658" s="100"/>
    </row>
    <row r="3659" spans="2:14">
      <c r="B3659" s="98"/>
      <c r="C3659" s="98"/>
      <c r="D3659" s="100"/>
      <c r="E3659" s="100"/>
      <c r="F3659" s="100"/>
      <c r="H3659" s="102"/>
      <c r="I3659" s="103"/>
      <c r="J3659" s="102"/>
      <c r="L3659" s="100"/>
      <c r="M3659" s="100"/>
      <c r="N3659" s="100"/>
    </row>
    <row r="3660" spans="2:14">
      <c r="B3660" s="98"/>
      <c r="C3660" s="98"/>
      <c r="D3660" s="100"/>
      <c r="E3660" s="100"/>
      <c r="F3660" s="100"/>
      <c r="H3660" s="102"/>
      <c r="I3660" s="103"/>
      <c r="J3660" s="102"/>
      <c r="L3660" s="100"/>
      <c r="M3660" s="100"/>
      <c r="N3660" s="100"/>
    </row>
    <row r="3661" spans="2:14">
      <c r="B3661" s="98"/>
      <c r="C3661" s="98"/>
      <c r="D3661" s="100"/>
      <c r="E3661" s="100"/>
      <c r="F3661" s="100"/>
      <c r="H3661" s="102"/>
      <c r="I3661" s="103"/>
      <c r="J3661" s="102"/>
      <c r="L3661" s="100"/>
      <c r="M3661" s="100"/>
      <c r="N3661" s="100"/>
    </row>
    <row r="3662" spans="2:14">
      <c r="B3662" s="98"/>
      <c r="C3662" s="98"/>
      <c r="D3662" s="100"/>
      <c r="E3662" s="100"/>
      <c r="F3662" s="100"/>
      <c r="H3662" s="102"/>
      <c r="I3662" s="103"/>
      <c r="J3662" s="102"/>
      <c r="L3662" s="100"/>
      <c r="M3662" s="100"/>
      <c r="N3662" s="100"/>
    </row>
    <row r="3663" spans="2:14">
      <c r="B3663" s="98"/>
      <c r="C3663" s="98"/>
      <c r="D3663" s="100"/>
      <c r="E3663" s="100"/>
      <c r="F3663" s="100"/>
      <c r="H3663" s="102"/>
      <c r="I3663" s="103"/>
      <c r="J3663" s="102"/>
      <c r="L3663" s="100"/>
      <c r="M3663" s="100"/>
      <c r="N3663" s="100"/>
    </row>
    <row r="3664" spans="2:14">
      <c r="B3664" s="98"/>
      <c r="C3664" s="98"/>
      <c r="D3664" s="100"/>
      <c r="E3664" s="100"/>
      <c r="F3664" s="100"/>
      <c r="H3664" s="102"/>
      <c r="I3664" s="103"/>
      <c r="J3664" s="102"/>
      <c r="L3664" s="100"/>
      <c r="M3664" s="100"/>
      <c r="N3664" s="100"/>
    </row>
    <row r="3665" spans="2:14">
      <c r="B3665" s="98"/>
      <c r="C3665" s="98"/>
      <c r="D3665" s="100"/>
      <c r="E3665" s="100"/>
      <c r="F3665" s="100"/>
      <c r="H3665" s="102"/>
      <c r="I3665" s="103"/>
      <c r="J3665" s="102"/>
      <c r="L3665" s="100"/>
      <c r="M3665" s="100"/>
      <c r="N3665" s="100"/>
    </row>
    <row r="3666" spans="2:14">
      <c r="B3666" s="98"/>
      <c r="C3666" s="98"/>
      <c r="D3666" s="100"/>
      <c r="E3666" s="100"/>
      <c r="F3666" s="100"/>
      <c r="H3666" s="102"/>
      <c r="I3666" s="103"/>
      <c r="J3666" s="102"/>
      <c r="L3666" s="100"/>
      <c r="M3666" s="100"/>
      <c r="N3666" s="100"/>
    </row>
    <row r="3667" spans="2:14">
      <c r="B3667" s="98"/>
      <c r="C3667" s="98"/>
      <c r="D3667" s="100"/>
      <c r="E3667" s="100"/>
      <c r="F3667" s="100"/>
      <c r="H3667" s="102"/>
      <c r="I3667" s="103"/>
      <c r="J3667" s="102"/>
      <c r="L3667" s="100"/>
      <c r="M3667" s="100"/>
      <c r="N3667" s="100"/>
    </row>
    <row r="3668" spans="2:14">
      <c r="B3668" s="98"/>
      <c r="C3668" s="98"/>
      <c r="D3668" s="100"/>
      <c r="E3668" s="100"/>
      <c r="F3668" s="100"/>
      <c r="H3668" s="102"/>
      <c r="I3668" s="103"/>
      <c r="J3668" s="102"/>
      <c r="L3668" s="100"/>
      <c r="M3668" s="100"/>
      <c r="N3668" s="100"/>
    </row>
    <row r="3669" spans="2:14">
      <c r="B3669" s="98"/>
      <c r="C3669" s="98"/>
      <c r="D3669" s="100"/>
      <c r="E3669" s="100"/>
      <c r="F3669" s="100"/>
      <c r="H3669" s="102"/>
      <c r="I3669" s="103"/>
      <c r="J3669" s="102"/>
      <c r="L3669" s="100"/>
      <c r="M3669" s="100"/>
      <c r="N3669" s="100"/>
    </row>
    <row r="3670" spans="2:14">
      <c r="B3670" s="98"/>
      <c r="C3670" s="98"/>
      <c r="D3670" s="100"/>
      <c r="E3670" s="100"/>
      <c r="F3670" s="100"/>
      <c r="H3670" s="102"/>
      <c r="I3670" s="103"/>
      <c r="J3670" s="102"/>
      <c r="L3670" s="100"/>
      <c r="M3670" s="100"/>
      <c r="N3670" s="100"/>
    </row>
    <row r="3671" spans="2:14">
      <c r="B3671" s="98"/>
      <c r="C3671" s="98"/>
      <c r="D3671" s="100"/>
      <c r="E3671" s="100"/>
      <c r="F3671" s="100"/>
      <c r="H3671" s="102"/>
      <c r="I3671" s="103"/>
      <c r="J3671" s="102"/>
      <c r="L3671" s="100"/>
      <c r="M3671" s="100"/>
      <c r="N3671" s="100"/>
    </row>
    <row r="3672" spans="2:14">
      <c r="B3672" s="98"/>
      <c r="C3672" s="98"/>
      <c r="D3672" s="100"/>
      <c r="E3672" s="100"/>
      <c r="F3672" s="100"/>
      <c r="H3672" s="102"/>
      <c r="I3672" s="103"/>
      <c r="J3672" s="102"/>
      <c r="L3672" s="100"/>
      <c r="M3672" s="100"/>
      <c r="N3672" s="100"/>
    </row>
    <row r="3673" spans="2:14">
      <c r="B3673" s="98"/>
      <c r="C3673" s="98"/>
      <c r="D3673" s="100"/>
      <c r="E3673" s="100"/>
      <c r="F3673" s="100"/>
      <c r="H3673" s="102"/>
      <c r="I3673" s="103"/>
      <c r="J3673" s="102"/>
      <c r="L3673" s="100"/>
      <c r="M3673" s="100"/>
      <c r="N3673" s="100"/>
    </row>
    <row r="3674" spans="2:14">
      <c r="B3674" s="98"/>
      <c r="C3674" s="98"/>
      <c r="D3674" s="100"/>
      <c r="E3674" s="100"/>
      <c r="F3674" s="100"/>
      <c r="H3674" s="102"/>
      <c r="I3674" s="103"/>
      <c r="J3674" s="102"/>
      <c r="L3674" s="100"/>
      <c r="M3674" s="100"/>
      <c r="N3674" s="100"/>
    </row>
    <row r="3675" spans="2:14">
      <c r="B3675" s="98"/>
      <c r="C3675" s="98"/>
      <c r="D3675" s="100"/>
      <c r="E3675" s="100"/>
      <c r="F3675" s="100"/>
      <c r="H3675" s="102"/>
      <c r="I3675" s="103"/>
      <c r="J3675" s="102"/>
      <c r="L3675" s="100"/>
      <c r="M3675" s="100"/>
      <c r="N3675" s="100"/>
    </row>
    <row r="3676" spans="2:14">
      <c r="B3676" s="98"/>
      <c r="C3676" s="98"/>
      <c r="D3676" s="100"/>
      <c r="E3676" s="100"/>
      <c r="F3676" s="100"/>
      <c r="H3676" s="102"/>
      <c r="I3676" s="103"/>
      <c r="J3676" s="102"/>
      <c r="L3676" s="100"/>
      <c r="M3676" s="100"/>
      <c r="N3676" s="100"/>
    </row>
    <row r="3677" spans="2:14">
      <c r="B3677" s="98"/>
      <c r="C3677" s="98"/>
      <c r="D3677" s="100"/>
      <c r="E3677" s="100"/>
      <c r="F3677" s="100"/>
      <c r="H3677" s="102"/>
      <c r="I3677" s="103"/>
      <c r="J3677" s="102"/>
      <c r="L3677" s="100"/>
      <c r="M3677" s="100"/>
      <c r="N3677" s="100"/>
    </row>
    <row r="3678" spans="2:14">
      <c r="B3678" s="98"/>
      <c r="C3678" s="98"/>
      <c r="D3678" s="100"/>
      <c r="E3678" s="100"/>
      <c r="F3678" s="100"/>
      <c r="H3678" s="102"/>
      <c r="I3678" s="103"/>
      <c r="J3678" s="102"/>
      <c r="L3678" s="100"/>
      <c r="M3678" s="100"/>
      <c r="N3678" s="100"/>
    </row>
    <row r="3679" spans="2:14">
      <c r="B3679" s="98"/>
      <c r="C3679" s="98"/>
      <c r="D3679" s="100"/>
      <c r="E3679" s="100"/>
      <c r="F3679" s="100"/>
      <c r="H3679" s="102"/>
      <c r="I3679" s="103"/>
      <c r="J3679" s="102"/>
      <c r="L3679" s="100"/>
      <c r="M3679" s="100"/>
      <c r="N3679" s="100"/>
    </row>
    <row r="3680" spans="2:14">
      <c r="B3680" s="98"/>
      <c r="C3680" s="98"/>
      <c r="D3680" s="100"/>
      <c r="E3680" s="100"/>
      <c r="F3680" s="100"/>
      <c r="H3680" s="102"/>
      <c r="I3680" s="103"/>
      <c r="J3680" s="102"/>
      <c r="L3680" s="100"/>
      <c r="M3680" s="100"/>
      <c r="N3680" s="100"/>
    </row>
    <row r="3681" spans="2:14">
      <c r="B3681" s="98"/>
      <c r="C3681" s="98"/>
      <c r="D3681" s="100"/>
      <c r="E3681" s="100"/>
      <c r="F3681" s="100"/>
      <c r="H3681" s="102"/>
      <c r="I3681" s="103"/>
      <c r="J3681" s="102"/>
      <c r="L3681" s="100"/>
      <c r="M3681" s="100"/>
      <c r="N3681" s="100"/>
    </row>
    <row r="3682" spans="2:14">
      <c r="B3682" s="98"/>
      <c r="C3682" s="98"/>
      <c r="D3682" s="100"/>
      <c r="E3682" s="100"/>
      <c r="F3682" s="100"/>
      <c r="H3682" s="102"/>
      <c r="I3682" s="103"/>
      <c r="J3682" s="102"/>
      <c r="L3682" s="100"/>
      <c r="M3682" s="100"/>
      <c r="N3682" s="100"/>
    </row>
    <row r="3683" spans="2:14">
      <c r="B3683" s="98"/>
      <c r="C3683" s="98"/>
      <c r="D3683" s="100"/>
      <c r="E3683" s="100"/>
      <c r="F3683" s="100"/>
      <c r="H3683" s="102"/>
      <c r="I3683" s="103"/>
      <c r="J3683" s="102"/>
      <c r="L3683" s="100"/>
      <c r="M3683" s="100"/>
      <c r="N3683" s="100"/>
    </row>
    <row r="3684" spans="2:14">
      <c r="B3684" s="98"/>
      <c r="C3684" s="98"/>
      <c r="D3684" s="100"/>
      <c r="E3684" s="100"/>
      <c r="F3684" s="100"/>
      <c r="H3684" s="102"/>
      <c r="I3684" s="103"/>
      <c r="J3684" s="102"/>
      <c r="L3684" s="100"/>
      <c r="M3684" s="100"/>
      <c r="N3684" s="100"/>
    </row>
    <row r="3685" spans="2:14">
      <c r="B3685" s="98"/>
      <c r="C3685" s="98"/>
      <c r="D3685" s="100"/>
      <c r="E3685" s="100"/>
      <c r="F3685" s="100"/>
      <c r="H3685" s="102"/>
      <c r="I3685" s="103"/>
      <c r="J3685" s="102"/>
      <c r="L3685" s="100"/>
      <c r="M3685" s="100"/>
      <c r="N3685" s="100"/>
    </row>
    <row r="3686" spans="2:14">
      <c r="B3686" s="98"/>
      <c r="C3686" s="98"/>
      <c r="D3686" s="100"/>
      <c r="E3686" s="100"/>
      <c r="F3686" s="100"/>
      <c r="H3686" s="102"/>
      <c r="I3686" s="103"/>
      <c r="J3686" s="102"/>
      <c r="L3686" s="100"/>
      <c r="M3686" s="100"/>
      <c r="N3686" s="100"/>
    </row>
    <row r="3687" spans="2:14">
      <c r="B3687" s="98"/>
      <c r="C3687" s="98"/>
      <c r="D3687" s="100"/>
      <c r="E3687" s="100"/>
      <c r="F3687" s="100"/>
      <c r="H3687" s="102"/>
      <c r="I3687" s="103"/>
      <c r="J3687" s="102"/>
      <c r="L3687" s="100"/>
      <c r="M3687" s="100"/>
      <c r="N3687" s="100"/>
    </row>
    <row r="3688" spans="2:14">
      <c r="B3688" s="98"/>
      <c r="C3688" s="98"/>
      <c r="D3688" s="100"/>
      <c r="E3688" s="100"/>
      <c r="F3688" s="100"/>
      <c r="H3688" s="102"/>
      <c r="I3688" s="103"/>
      <c r="J3688" s="102"/>
      <c r="L3688" s="100"/>
      <c r="M3688" s="100"/>
      <c r="N3688" s="100"/>
    </row>
    <row r="3689" spans="2:14">
      <c r="B3689" s="98"/>
      <c r="C3689" s="98"/>
      <c r="D3689" s="100"/>
      <c r="E3689" s="100"/>
      <c r="F3689" s="100"/>
      <c r="H3689" s="102"/>
      <c r="I3689" s="103"/>
      <c r="J3689" s="102"/>
      <c r="L3689" s="100"/>
      <c r="M3689" s="100"/>
      <c r="N3689" s="100"/>
    </row>
    <row r="3690" spans="2:14">
      <c r="B3690" s="98"/>
      <c r="C3690" s="98"/>
      <c r="D3690" s="100"/>
      <c r="E3690" s="100"/>
      <c r="F3690" s="100"/>
      <c r="H3690" s="102"/>
      <c r="I3690" s="103"/>
      <c r="J3690" s="102"/>
      <c r="L3690" s="100"/>
      <c r="M3690" s="100"/>
      <c r="N3690" s="100"/>
    </row>
    <row r="3691" spans="2:14">
      <c r="B3691" s="98"/>
      <c r="C3691" s="98"/>
      <c r="D3691" s="100"/>
      <c r="E3691" s="100"/>
      <c r="F3691" s="100"/>
      <c r="H3691" s="102"/>
      <c r="I3691" s="103"/>
      <c r="J3691" s="102"/>
      <c r="L3691" s="100"/>
      <c r="M3691" s="100"/>
      <c r="N3691" s="100"/>
    </row>
    <row r="3692" spans="2:14">
      <c r="B3692" s="98"/>
      <c r="C3692" s="98"/>
      <c r="D3692" s="100"/>
      <c r="E3692" s="100"/>
      <c r="F3692" s="100"/>
      <c r="H3692" s="102"/>
      <c r="I3692" s="103"/>
      <c r="J3692" s="102"/>
      <c r="L3692" s="100"/>
      <c r="M3692" s="100"/>
      <c r="N3692" s="100"/>
    </row>
    <row r="3693" spans="2:14">
      <c r="B3693" s="98"/>
      <c r="C3693" s="98"/>
      <c r="D3693" s="100"/>
      <c r="E3693" s="100"/>
      <c r="F3693" s="100"/>
      <c r="H3693" s="102"/>
      <c r="I3693" s="103"/>
      <c r="J3693" s="102"/>
      <c r="L3693" s="100"/>
      <c r="M3693" s="100"/>
      <c r="N3693" s="100"/>
    </row>
    <row r="3694" spans="2:14">
      <c r="B3694" s="98"/>
      <c r="C3694" s="98"/>
      <c r="D3694" s="100"/>
      <c r="E3694" s="100"/>
      <c r="F3694" s="100"/>
      <c r="H3694" s="102"/>
      <c r="I3694" s="103"/>
      <c r="J3694" s="102"/>
      <c r="L3694" s="100"/>
      <c r="M3694" s="100"/>
      <c r="N3694" s="100"/>
    </row>
    <row r="3695" spans="2:14">
      <c r="B3695" s="98"/>
      <c r="C3695" s="98"/>
      <c r="D3695" s="100"/>
      <c r="E3695" s="100"/>
      <c r="F3695" s="100"/>
      <c r="H3695" s="102"/>
      <c r="I3695" s="103"/>
      <c r="J3695" s="102"/>
      <c r="L3695" s="100"/>
      <c r="M3695" s="100"/>
      <c r="N3695" s="100"/>
    </row>
    <row r="3696" spans="2:14">
      <c r="B3696" s="98"/>
      <c r="C3696" s="98"/>
      <c r="D3696" s="100"/>
      <c r="E3696" s="100"/>
      <c r="F3696" s="100"/>
      <c r="H3696" s="102"/>
      <c r="I3696" s="103"/>
      <c r="J3696" s="102"/>
      <c r="L3696" s="100"/>
      <c r="M3696" s="100"/>
      <c r="N3696" s="100"/>
    </row>
    <row r="3697" spans="2:14">
      <c r="B3697" s="98"/>
      <c r="C3697" s="98"/>
      <c r="D3697" s="100"/>
      <c r="E3697" s="100"/>
      <c r="F3697" s="100"/>
      <c r="H3697" s="102"/>
      <c r="I3697" s="103"/>
      <c r="J3697" s="102"/>
      <c r="L3697" s="100"/>
      <c r="M3697" s="100"/>
      <c r="N3697" s="100"/>
    </row>
    <row r="3698" spans="2:14">
      <c r="B3698" s="98"/>
      <c r="C3698" s="98"/>
      <c r="D3698" s="100"/>
      <c r="E3698" s="100"/>
      <c r="F3698" s="100"/>
      <c r="H3698" s="102"/>
      <c r="I3698" s="103"/>
      <c r="J3698" s="102"/>
      <c r="L3698" s="100"/>
      <c r="M3698" s="100"/>
      <c r="N3698" s="100"/>
    </row>
    <row r="3699" spans="2:14">
      <c r="B3699" s="98"/>
      <c r="C3699" s="98"/>
      <c r="D3699" s="100"/>
      <c r="E3699" s="100"/>
      <c r="F3699" s="100"/>
      <c r="H3699" s="102"/>
      <c r="I3699" s="103"/>
      <c r="J3699" s="102"/>
      <c r="L3699" s="100"/>
      <c r="M3699" s="100"/>
      <c r="N3699" s="100"/>
    </row>
    <row r="3700" spans="2:14">
      <c r="B3700" s="98"/>
      <c r="C3700" s="98"/>
      <c r="D3700" s="100"/>
      <c r="E3700" s="100"/>
      <c r="F3700" s="100"/>
      <c r="H3700" s="102"/>
      <c r="I3700" s="103"/>
      <c r="J3700" s="102"/>
      <c r="L3700" s="100"/>
      <c r="M3700" s="100"/>
      <c r="N3700" s="100"/>
    </row>
    <row r="3701" spans="2:14">
      <c r="B3701" s="98"/>
      <c r="C3701" s="98"/>
      <c r="D3701" s="100"/>
      <c r="E3701" s="100"/>
      <c r="F3701" s="100"/>
      <c r="H3701" s="102"/>
      <c r="I3701" s="103"/>
      <c r="J3701" s="102"/>
      <c r="L3701" s="100"/>
      <c r="M3701" s="100"/>
      <c r="N3701" s="100"/>
    </row>
    <row r="3702" spans="2:14">
      <c r="B3702" s="98"/>
      <c r="C3702" s="98"/>
      <c r="D3702" s="100"/>
      <c r="E3702" s="100"/>
      <c r="F3702" s="100"/>
      <c r="H3702" s="102"/>
      <c r="I3702" s="103"/>
      <c r="J3702" s="102"/>
      <c r="L3702" s="100"/>
      <c r="M3702" s="100"/>
      <c r="N3702" s="100"/>
    </row>
    <row r="3703" spans="2:14">
      <c r="B3703" s="98"/>
      <c r="C3703" s="98"/>
      <c r="D3703" s="100"/>
      <c r="E3703" s="100"/>
      <c r="F3703" s="100"/>
      <c r="H3703" s="102"/>
      <c r="I3703" s="103"/>
      <c r="J3703" s="102"/>
      <c r="L3703" s="100"/>
      <c r="M3703" s="100"/>
      <c r="N3703" s="100"/>
    </row>
    <row r="3704" spans="2:14">
      <c r="B3704" s="98"/>
      <c r="C3704" s="98"/>
      <c r="D3704" s="100"/>
      <c r="E3704" s="100"/>
      <c r="F3704" s="100"/>
      <c r="H3704" s="102"/>
      <c r="I3704" s="103"/>
      <c r="J3704" s="102"/>
      <c r="L3704" s="100"/>
      <c r="M3704" s="100"/>
      <c r="N3704" s="100"/>
    </row>
    <row r="3705" spans="2:14">
      <c r="B3705" s="98"/>
      <c r="C3705" s="98"/>
      <c r="D3705" s="100"/>
      <c r="E3705" s="100"/>
      <c r="F3705" s="100"/>
      <c r="H3705" s="102"/>
      <c r="I3705" s="103"/>
      <c r="J3705" s="102"/>
      <c r="L3705" s="100"/>
      <c r="M3705" s="100"/>
      <c r="N3705" s="100"/>
    </row>
    <row r="3706" spans="2:14">
      <c r="B3706" s="98"/>
      <c r="C3706" s="98"/>
      <c r="D3706" s="100"/>
      <c r="E3706" s="100"/>
      <c r="F3706" s="100"/>
      <c r="H3706" s="102"/>
      <c r="I3706" s="103"/>
      <c r="J3706" s="102"/>
      <c r="L3706" s="100"/>
      <c r="M3706" s="100"/>
      <c r="N3706" s="100"/>
    </row>
    <row r="3707" spans="2:14">
      <c r="B3707" s="98"/>
      <c r="C3707" s="98"/>
      <c r="D3707" s="100"/>
      <c r="E3707" s="100"/>
      <c r="F3707" s="100"/>
      <c r="H3707" s="102"/>
      <c r="I3707" s="103"/>
      <c r="J3707" s="102"/>
      <c r="L3707" s="100"/>
      <c r="M3707" s="100"/>
      <c r="N3707" s="100"/>
    </row>
    <row r="3708" spans="2:14">
      <c r="B3708" s="98"/>
      <c r="C3708" s="98"/>
      <c r="D3708" s="100"/>
      <c r="E3708" s="100"/>
      <c r="F3708" s="100"/>
      <c r="H3708" s="102"/>
      <c r="I3708" s="103"/>
      <c r="J3708" s="102"/>
      <c r="L3708" s="100"/>
      <c r="M3708" s="100"/>
      <c r="N3708" s="100"/>
    </row>
    <row r="3709" spans="2:14">
      <c r="B3709" s="98"/>
      <c r="C3709" s="98"/>
      <c r="D3709" s="100"/>
      <c r="E3709" s="100"/>
      <c r="F3709" s="100"/>
      <c r="H3709" s="102"/>
      <c r="I3709" s="103"/>
      <c r="J3709" s="102"/>
      <c r="L3709" s="100"/>
      <c r="M3709" s="100"/>
      <c r="N3709" s="100"/>
    </row>
    <row r="3710" spans="2:14">
      <c r="B3710" s="98"/>
      <c r="C3710" s="98"/>
      <c r="D3710" s="100"/>
      <c r="E3710" s="100"/>
      <c r="F3710" s="100"/>
      <c r="H3710" s="102"/>
      <c r="I3710" s="103"/>
      <c r="J3710" s="102"/>
      <c r="L3710" s="100"/>
      <c r="M3710" s="100"/>
      <c r="N3710" s="100"/>
    </row>
    <row r="3711" spans="2:14">
      <c r="B3711" s="98"/>
      <c r="C3711" s="98"/>
      <c r="D3711" s="100"/>
      <c r="E3711" s="100"/>
      <c r="F3711" s="100"/>
      <c r="H3711" s="102"/>
      <c r="I3711" s="103"/>
      <c r="J3711" s="102"/>
      <c r="L3711" s="100"/>
      <c r="M3711" s="100"/>
      <c r="N3711" s="100"/>
    </row>
    <row r="3712" spans="2:14">
      <c r="B3712" s="98"/>
      <c r="C3712" s="98"/>
      <c r="D3712" s="100"/>
      <c r="E3712" s="100"/>
      <c r="F3712" s="100"/>
      <c r="H3712" s="102"/>
      <c r="I3712" s="103"/>
      <c r="J3712" s="102"/>
      <c r="L3712" s="100"/>
      <c r="M3712" s="100"/>
      <c r="N3712" s="100"/>
    </row>
    <row r="3713" spans="2:14">
      <c r="B3713" s="98"/>
      <c r="C3713" s="98"/>
      <c r="D3713" s="100"/>
      <c r="E3713" s="100"/>
      <c r="F3713" s="100"/>
      <c r="H3713" s="102"/>
      <c r="I3713" s="103"/>
      <c r="J3713" s="102"/>
      <c r="L3713" s="100"/>
      <c r="M3713" s="100"/>
      <c r="N3713" s="100"/>
    </row>
    <row r="3714" spans="2:14">
      <c r="B3714" s="98"/>
      <c r="C3714" s="98"/>
      <c r="D3714" s="100"/>
      <c r="E3714" s="100"/>
      <c r="F3714" s="100"/>
      <c r="H3714" s="102"/>
      <c r="I3714" s="103"/>
      <c r="J3714" s="102"/>
      <c r="L3714" s="100"/>
      <c r="M3714" s="100"/>
      <c r="N3714" s="100"/>
    </row>
    <row r="3715" spans="2:14">
      <c r="B3715" s="98"/>
      <c r="C3715" s="98"/>
      <c r="D3715" s="100"/>
      <c r="E3715" s="100"/>
      <c r="F3715" s="100"/>
      <c r="H3715" s="102"/>
      <c r="I3715" s="103"/>
      <c r="J3715" s="102"/>
      <c r="L3715" s="100"/>
      <c r="M3715" s="100"/>
      <c r="N3715" s="100"/>
    </row>
    <row r="3716" spans="2:14">
      <c r="B3716" s="98"/>
      <c r="C3716" s="98"/>
      <c r="D3716" s="100"/>
      <c r="E3716" s="100"/>
      <c r="F3716" s="100"/>
      <c r="H3716" s="102"/>
      <c r="I3716" s="103"/>
      <c r="J3716" s="102"/>
      <c r="L3716" s="100"/>
      <c r="M3716" s="100"/>
      <c r="N3716" s="100"/>
    </row>
    <row r="3717" spans="2:14">
      <c r="B3717" s="98"/>
      <c r="C3717" s="98"/>
      <c r="D3717" s="100"/>
      <c r="E3717" s="100"/>
      <c r="F3717" s="100"/>
      <c r="H3717" s="102"/>
      <c r="I3717" s="103"/>
      <c r="J3717" s="102"/>
      <c r="L3717" s="100"/>
      <c r="M3717" s="100"/>
      <c r="N3717" s="100"/>
    </row>
    <row r="3718" spans="2:14">
      <c r="B3718" s="98"/>
      <c r="C3718" s="98"/>
      <c r="D3718" s="100"/>
      <c r="E3718" s="100"/>
      <c r="F3718" s="100"/>
      <c r="H3718" s="102"/>
      <c r="I3718" s="103"/>
      <c r="J3718" s="102"/>
      <c r="L3718" s="100"/>
      <c r="M3718" s="100"/>
      <c r="N3718" s="100"/>
    </row>
    <row r="3719" spans="2:14">
      <c r="B3719" s="98"/>
      <c r="C3719" s="98"/>
      <c r="D3719" s="100"/>
      <c r="E3719" s="100"/>
      <c r="F3719" s="100"/>
      <c r="H3719" s="102"/>
      <c r="I3719" s="103"/>
      <c r="J3719" s="102"/>
      <c r="L3719" s="100"/>
      <c r="M3719" s="100"/>
      <c r="N3719" s="100"/>
    </row>
    <row r="3720" spans="2:14">
      <c r="B3720" s="98"/>
      <c r="C3720" s="98"/>
      <c r="D3720" s="100"/>
      <c r="E3720" s="100"/>
      <c r="F3720" s="100"/>
      <c r="H3720" s="102"/>
      <c r="I3720" s="103"/>
      <c r="J3720" s="102"/>
      <c r="L3720" s="100"/>
      <c r="M3720" s="100"/>
      <c r="N3720" s="100"/>
    </row>
    <row r="3721" spans="2:14">
      <c r="B3721" s="98"/>
      <c r="C3721" s="98"/>
      <c r="D3721" s="100"/>
      <c r="E3721" s="100"/>
      <c r="F3721" s="100"/>
      <c r="H3721" s="102"/>
      <c r="I3721" s="103"/>
      <c r="J3721" s="102"/>
      <c r="L3721" s="100"/>
      <c r="M3721" s="100"/>
      <c r="N3721" s="100"/>
    </row>
    <row r="3722" spans="2:14">
      <c r="B3722" s="98"/>
      <c r="C3722" s="98"/>
      <c r="D3722" s="100"/>
      <c r="E3722" s="100"/>
      <c r="F3722" s="100"/>
      <c r="H3722" s="102"/>
      <c r="I3722" s="103"/>
      <c r="J3722" s="102"/>
      <c r="L3722" s="100"/>
      <c r="M3722" s="100"/>
      <c r="N3722" s="100"/>
    </row>
    <row r="3723" spans="2:14">
      <c r="B3723" s="98"/>
      <c r="C3723" s="98"/>
      <c r="D3723" s="100"/>
      <c r="E3723" s="100"/>
      <c r="F3723" s="100"/>
      <c r="H3723" s="102"/>
      <c r="I3723" s="103"/>
      <c r="J3723" s="102"/>
      <c r="L3723" s="100"/>
      <c r="M3723" s="100"/>
      <c r="N3723" s="100"/>
    </row>
    <row r="3724" spans="2:14">
      <c r="B3724" s="98"/>
      <c r="C3724" s="98"/>
      <c r="D3724" s="100"/>
      <c r="E3724" s="100"/>
      <c r="F3724" s="100"/>
      <c r="H3724" s="102"/>
      <c r="I3724" s="103"/>
      <c r="J3724" s="102"/>
      <c r="L3724" s="100"/>
      <c r="M3724" s="100"/>
      <c r="N3724" s="100"/>
    </row>
    <row r="3725" spans="2:14">
      <c r="B3725" s="98"/>
      <c r="C3725" s="98"/>
      <c r="D3725" s="100"/>
      <c r="E3725" s="100"/>
      <c r="F3725" s="100"/>
      <c r="H3725" s="102"/>
      <c r="I3725" s="103"/>
      <c r="J3725" s="102"/>
      <c r="L3725" s="100"/>
      <c r="M3725" s="100"/>
      <c r="N3725" s="100"/>
    </row>
    <row r="3726" spans="2:14">
      <c r="B3726" s="98"/>
      <c r="C3726" s="98"/>
      <c r="D3726" s="100"/>
      <c r="E3726" s="100"/>
      <c r="F3726" s="100"/>
      <c r="H3726" s="102"/>
      <c r="I3726" s="103"/>
      <c r="J3726" s="102"/>
      <c r="L3726" s="100"/>
      <c r="M3726" s="100"/>
      <c r="N3726" s="100"/>
    </row>
    <row r="3727" spans="2:14">
      <c r="B3727" s="98"/>
      <c r="C3727" s="98"/>
      <c r="D3727" s="100"/>
      <c r="E3727" s="100"/>
      <c r="F3727" s="100"/>
      <c r="H3727" s="102"/>
      <c r="I3727" s="103"/>
      <c r="J3727" s="102"/>
      <c r="L3727" s="100"/>
      <c r="M3727" s="100"/>
      <c r="N3727" s="100"/>
    </row>
    <row r="3728" spans="2:14">
      <c r="B3728" s="98"/>
      <c r="C3728" s="98"/>
      <c r="D3728" s="100"/>
      <c r="E3728" s="100"/>
      <c r="F3728" s="100"/>
      <c r="H3728" s="102"/>
      <c r="I3728" s="103"/>
      <c r="J3728" s="102"/>
      <c r="L3728" s="100"/>
      <c r="M3728" s="100"/>
      <c r="N3728" s="100"/>
    </row>
    <row r="3729" spans="2:14">
      <c r="B3729" s="98"/>
      <c r="C3729" s="98"/>
      <c r="D3729" s="100"/>
      <c r="E3729" s="100"/>
      <c r="F3729" s="100"/>
      <c r="H3729" s="102"/>
      <c r="I3729" s="103"/>
      <c r="J3729" s="102"/>
      <c r="L3729" s="100"/>
      <c r="M3729" s="100"/>
      <c r="N3729" s="100"/>
    </row>
    <row r="3730" spans="2:14">
      <c r="B3730" s="98"/>
      <c r="C3730" s="98"/>
      <c r="D3730" s="100"/>
      <c r="E3730" s="100"/>
      <c r="F3730" s="100"/>
      <c r="H3730" s="102"/>
      <c r="I3730" s="103"/>
      <c r="J3730" s="102"/>
      <c r="L3730" s="100"/>
      <c r="M3730" s="100"/>
      <c r="N3730" s="100"/>
    </row>
    <row r="3731" spans="2:14">
      <c r="B3731" s="98"/>
      <c r="C3731" s="98"/>
      <c r="D3731" s="100"/>
      <c r="E3731" s="100"/>
      <c r="F3731" s="100"/>
      <c r="H3731" s="102"/>
      <c r="I3731" s="103"/>
      <c r="J3731" s="102"/>
      <c r="L3731" s="100"/>
      <c r="M3731" s="100"/>
      <c r="N3731" s="100"/>
    </row>
    <row r="3732" spans="2:14">
      <c r="B3732" s="98"/>
      <c r="C3732" s="98"/>
      <c r="D3732" s="100"/>
      <c r="E3732" s="100"/>
      <c r="F3732" s="100"/>
      <c r="H3732" s="102"/>
      <c r="I3732" s="103"/>
      <c r="J3732" s="102"/>
      <c r="L3732" s="100"/>
      <c r="M3732" s="100"/>
      <c r="N3732" s="100"/>
    </row>
    <row r="3733" spans="2:14">
      <c r="B3733" s="98"/>
      <c r="C3733" s="98"/>
      <c r="D3733" s="100"/>
      <c r="E3733" s="100"/>
      <c r="F3733" s="100"/>
      <c r="H3733" s="102"/>
      <c r="I3733" s="103"/>
      <c r="J3733" s="102"/>
      <c r="L3733" s="100"/>
      <c r="M3733" s="100"/>
      <c r="N3733" s="100"/>
    </row>
    <row r="3734" spans="2:14">
      <c r="B3734" s="98"/>
      <c r="C3734" s="98"/>
      <c r="D3734" s="100"/>
      <c r="E3734" s="100"/>
      <c r="F3734" s="100"/>
      <c r="H3734" s="102"/>
      <c r="I3734" s="103"/>
      <c r="J3734" s="102"/>
      <c r="L3734" s="100"/>
      <c r="M3734" s="100"/>
      <c r="N3734" s="100"/>
    </row>
    <row r="3735" spans="2:14">
      <c r="B3735" s="98"/>
      <c r="C3735" s="98"/>
      <c r="D3735" s="100"/>
      <c r="E3735" s="100"/>
      <c r="F3735" s="100"/>
      <c r="H3735" s="102"/>
      <c r="I3735" s="103"/>
      <c r="J3735" s="102"/>
      <c r="L3735" s="100"/>
      <c r="M3735" s="100"/>
      <c r="N3735" s="100"/>
    </row>
    <row r="3736" spans="2:14">
      <c r="B3736" s="98"/>
      <c r="C3736" s="98"/>
      <c r="D3736" s="100"/>
      <c r="E3736" s="100"/>
      <c r="F3736" s="100"/>
      <c r="H3736" s="102"/>
      <c r="I3736" s="103"/>
      <c r="J3736" s="102"/>
      <c r="L3736" s="100"/>
      <c r="M3736" s="100"/>
      <c r="N3736" s="100"/>
    </row>
    <row r="3737" spans="2:14">
      <c r="B3737" s="98"/>
      <c r="C3737" s="98"/>
      <c r="D3737" s="100"/>
      <c r="E3737" s="100"/>
      <c r="F3737" s="100"/>
      <c r="H3737" s="102"/>
      <c r="I3737" s="103"/>
      <c r="J3737" s="102"/>
      <c r="L3737" s="100"/>
      <c r="M3737" s="100"/>
      <c r="N3737" s="100"/>
    </row>
    <row r="3738" spans="2:14">
      <c r="B3738" s="98"/>
      <c r="C3738" s="98"/>
      <c r="D3738" s="100"/>
      <c r="E3738" s="100"/>
      <c r="F3738" s="100"/>
      <c r="H3738" s="102"/>
      <c r="I3738" s="103"/>
      <c r="J3738" s="102"/>
      <c r="L3738" s="100"/>
      <c r="M3738" s="100"/>
      <c r="N3738" s="100"/>
    </row>
    <row r="3739" spans="2:14">
      <c r="B3739" s="98"/>
      <c r="C3739" s="98"/>
      <c r="D3739" s="100"/>
      <c r="E3739" s="100"/>
      <c r="F3739" s="100"/>
      <c r="H3739" s="102"/>
      <c r="I3739" s="103"/>
      <c r="J3739" s="102"/>
      <c r="L3739" s="100"/>
      <c r="M3739" s="100"/>
      <c r="N3739" s="100"/>
    </row>
    <row r="3740" spans="2:14">
      <c r="B3740" s="98"/>
      <c r="C3740" s="98"/>
      <c r="D3740" s="100"/>
      <c r="E3740" s="100"/>
      <c r="F3740" s="100"/>
      <c r="H3740" s="102"/>
      <c r="I3740" s="103"/>
      <c r="J3740" s="102"/>
      <c r="L3740" s="100"/>
      <c r="M3740" s="100"/>
      <c r="N3740" s="100"/>
    </row>
    <row r="3741" spans="2:14">
      <c r="B3741" s="98"/>
      <c r="C3741" s="98"/>
      <c r="D3741" s="100"/>
      <c r="E3741" s="100"/>
      <c r="F3741" s="100"/>
      <c r="H3741" s="102"/>
      <c r="I3741" s="103"/>
      <c r="J3741" s="102"/>
      <c r="L3741" s="100"/>
      <c r="M3741" s="100"/>
      <c r="N3741" s="100"/>
    </row>
    <row r="3742" spans="2:14">
      <c r="B3742" s="98"/>
      <c r="C3742" s="98"/>
      <c r="D3742" s="100"/>
      <c r="E3742" s="100"/>
      <c r="F3742" s="100"/>
      <c r="H3742" s="102"/>
      <c r="I3742" s="103"/>
      <c r="J3742" s="102"/>
      <c r="L3742" s="100"/>
      <c r="M3742" s="100"/>
      <c r="N3742" s="100"/>
    </row>
    <row r="3743" spans="2:14">
      <c r="B3743" s="98"/>
      <c r="C3743" s="98"/>
      <c r="D3743" s="100"/>
      <c r="E3743" s="100"/>
      <c r="F3743" s="100"/>
      <c r="H3743" s="102"/>
      <c r="I3743" s="103"/>
      <c r="J3743" s="102"/>
      <c r="L3743" s="100"/>
      <c r="M3743" s="100"/>
      <c r="N3743" s="100"/>
    </row>
    <row r="3744" spans="2:14">
      <c r="B3744" s="98"/>
      <c r="C3744" s="98"/>
      <c r="D3744" s="100"/>
      <c r="E3744" s="100"/>
      <c r="F3744" s="100"/>
      <c r="H3744" s="102"/>
      <c r="I3744" s="103"/>
      <c r="J3744" s="102"/>
      <c r="L3744" s="100"/>
      <c r="M3744" s="100"/>
      <c r="N3744" s="100"/>
    </row>
    <row r="3745" spans="2:14">
      <c r="B3745" s="98"/>
      <c r="C3745" s="98"/>
      <c r="D3745" s="100"/>
      <c r="E3745" s="100"/>
      <c r="F3745" s="100"/>
      <c r="H3745" s="102"/>
      <c r="I3745" s="103"/>
      <c r="J3745" s="102"/>
      <c r="L3745" s="100"/>
      <c r="M3745" s="100"/>
      <c r="N3745" s="100"/>
    </row>
    <row r="3746" spans="2:14">
      <c r="B3746" s="98"/>
      <c r="C3746" s="98"/>
      <c r="D3746" s="100"/>
      <c r="E3746" s="100"/>
      <c r="F3746" s="100"/>
      <c r="H3746" s="102"/>
      <c r="I3746" s="103"/>
      <c r="J3746" s="102"/>
      <c r="L3746" s="100"/>
      <c r="M3746" s="100"/>
      <c r="N3746" s="100"/>
    </row>
    <row r="3747" spans="2:14">
      <c r="B3747" s="98"/>
      <c r="C3747" s="98"/>
      <c r="D3747" s="100"/>
      <c r="E3747" s="100"/>
      <c r="F3747" s="100"/>
      <c r="H3747" s="102"/>
      <c r="I3747" s="103"/>
      <c r="J3747" s="102"/>
      <c r="L3747" s="100"/>
      <c r="M3747" s="100"/>
      <c r="N3747" s="100"/>
    </row>
    <row r="3748" spans="2:14">
      <c r="B3748" s="98"/>
      <c r="C3748" s="98"/>
      <c r="D3748" s="100"/>
      <c r="E3748" s="100"/>
      <c r="F3748" s="100"/>
      <c r="H3748" s="102"/>
      <c r="I3748" s="103"/>
      <c r="J3748" s="102"/>
      <c r="L3748" s="100"/>
      <c r="M3748" s="100"/>
      <c r="N3748" s="100"/>
    </row>
    <row r="3749" spans="2:14">
      <c r="B3749" s="98"/>
      <c r="C3749" s="98"/>
      <c r="D3749" s="100"/>
      <c r="E3749" s="100"/>
      <c r="F3749" s="100"/>
      <c r="H3749" s="102"/>
      <c r="I3749" s="103"/>
      <c r="J3749" s="102"/>
      <c r="L3749" s="100"/>
      <c r="M3749" s="100"/>
      <c r="N3749" s="100"/>
    </row>
    <row r="3750" spans="2:14">
      <c r="B3750" s="98"/>
      <c r="C3750" s="98"/>
      <c r="D3750" s="100"/>
      <c r="E3750" s="100"/>
      <c r="F3750" s="100"/>
      <c r="H3750" s="102"/>
      <c r="I3750" s="103"/>
      <c r="J3750" s="102"/>
      <c r="L3750" s="100"/>
      <c r="M3750" s="100"/>
      <c r="N3750" s="100"/>
    </row>
    <row r="3751" spans="2:14">
      <c r="B3751" s="98"/>
      <c r="C3751" s="98"/>
      <c r="D3751" s="100"/>
      <c r="E3751" s="100"/>
      <c r="F3751" s="100"/>
      <c r="H3751" s="102"/>
      <c r="I3751" s="103"/>
      <c r="J3751" s="102"/>
      <c r="L3751" s="100"/>
      <c r="M3751" s="100"/>
      <c r="N3751" s="100"/>
    </row>
    <row r="3752" spans="2:14">
      <c r="B3752" s="98"/>
      <c r="C3752" s="98"/>
      <c r="D3752" s="100"/>
      <c r="E3752" s="100"/>
      <c r="F3752" s="100"/>
      <c r="H3752" s="102"/>
      <c r="I3752" s="103"/>
      <c r="J3752" s="102"/>
      <c r="L3752" s="100"/>
      <c r="M3752" s="100"/>
      <c r="N3752" s="100"/>
    </row>
    <row r="3753" spans="2:14">
      <c r="B3753" s="98"/>
      <c r="C3753" s="98"/>
      <c r="D3753" s="100"/>
      <c r="E3753" s="100"/>
      <c r="F3753" s="100"/>
      <c r="H3753" s="102"/>
      <c r="I3753" s="103"/>
      <c r="J3753" s="102"/>
      <c r="L3753" s="100"/>
      <c r="M3753" s="100"/>
      <c r="N3753" s="100"/>
    </row>
    <row r="3754" spans="2:14">
      <c r="B3754" s="98"/>
      <c r="C3754" s="98"/>
      <c r="D3754" s="100"/>
      <c r="E3754" s="100"/>
      <c r="F3754" s="100"/>
      <c r="H3754" s="102"/>
      <c r="I3754" s="103"/>
      <c r="J3754" s="102"/>
      <c r="L3754" s="100"/>
      <c r="M3754" s="100"/>
      <c r="N3754" s="100"/>
    </row>
    <row r="3755" spans="2:14">
      <c r="B3755" s="98"/>
      <c r="C3755" s="98"/>
      <c r="D3755" s="100"/>
      <c r="E3755" s="100"/>
      <c r="F3755" s="100"/>
      <c r="H3755" s="102"/>
      <c r="I3755" s="103"/>
      <c r="J3755" s="102"/>
      <c r="L3755" s="100"/>
      <c r="M3755" s="100"/>
      <c r="N3755" s="100"/>
    </row>
    <row r="3756" spans="2:14">
      <c r="B3756" s="98"/>
      <c r="C3756" s="98"/>
      <c r="D3756" s="100"/>
      <c r="E3756" s="100"/>
      <c r="F3756" s="100"/>
      <c r="H3756" s="102"/>
      <c r="I3756" s="103"/>
      <c r="J3756" s="102"/>
      <c r="L3756" s="100"/>
      <c r="M3756" s="100"/>
      <c r="N3756" s="100"/>
    </row>
    <row r="3757" spans="2:14">
      <c r="B3757" s="98"/>
      <c r="C3757" s="98"/>
      <c r="D3757" s="100"/>
      <c r="E3757" s="100"/>
      <c r="F3757" s="100"/>
      <c r="H3757" s="102"/>
      <c r="I3757" s="103"/>
      <c r="J3757" s="102"/>
      <c r="L3757" s="100"/>
      <c r="M3757" s="100"/>
      <c r="N3757" s="100"/>
    </row>
    <row r="3758" spans="2:14">
      <c r="B3758" s="98"/>
      <c r="C3758" s="98"/>
      <c r="D3758" s="100"/>
      <c r="E3758" s="100"/>
      <c r="F3758" s="100"/>
      <c r="H3758" s="102"/>
      <c r="I3758" s="103"/>
      <c r="J3758" s="102"/>
      <c r="L3758" s="100"/>
      <c r="M3758" s="100"/>
      <c r="N3758" s="100"/>
    </row>
    <row r="3759" spans="2:14">
      <c r="B3759" s="98"/>
      <c r="C3759" s="98"/>
      <c r="D3759" s="100"/>
      <c r="E3759" s="100"/>
      <c r="F3759" s="100"/>
      <c r="H3759" s="102"/>
      <c r="I3759" s="103"/>
      <c r="J3759" s="102"/>
      <c r="L3759" s="100"/>
      <c r="M3759" s="100"/>
      <c r="N3759" s="100"/>
    </row>
    <row r="3760" spans="2:14">
      <c r="B3760" s="98"/>
      <c r="C3760" s="98"/>
      <c r="D3760" s="100"/>
      <c r="E3760" s="100"/>
      <c r="F3760" s="100"/>
      <c r="H3760" s="102"/>
      <c r="I3760" s="103"/>
      <c r="J3760" s="102"/>
      <c r="L3760" s="100"/>
      <c r="M3760" s="100"/>
      <c r="N3760" s="100"/>
    </row>
    <row r="3761" spans="2:14">
      <c r="B3761" s="98"/>
      <c r="C3761" s="98"/>
      <c r="D3761" s="100"/>
      <c r="E3761" s="100"/>
      <c r="F3761" s="100"/>
      <c r="H3761" s="102"/>
      <c r="I3761" s="103"/>
      <c r="J3761" s="102"/>
      <c r="L3761" s="100"/>
      <c r="M3761" s="100"/>
      <c r="N3761" s="100"/>
    </row>
    <row r="3762" spans="2:14">
      <c r="B3762" s="98"/>
      <c r="C3762" s="98"/>
      <c r="D3762" s="100"/>
      <c r="E3762" s="100"/>
      <c r="F3762" s="100"/>
      <c r="H3762" s="102"/>
      <c r="I3762" s="103"/>
      <c r="J3762" s="102"/>
      <c r="L3762" s="100"/>
      <c r="M3762" s="100"/>
      <c r="N3762" s="100"/>
    </row>
    <row r="3763" spans="2:14">
      <c r="B3763" s="98"/>
      <c r="C3763" s="98"/>
      <c r="D3763" s="100"/>
      <c r="E3763" s="100"/>
      <c r="F3763" s="100"/>
      <c r="H3763" s="102"/>
      <c r="I3763" s="103"/>
      <c r="J3763" s="102"/>
      <c r="L3763" s="100"/>
      <c r="M3763" s="100"/>
      <c r="N3763" s="100"/>
    </row>
    <row r="3764" spans="2:14">
      <c r="B3764" s="98"/>
      <c r="C3764" s="98"/>
      <c r="D3764" s="100"/>
      <c r="E3764" s="100"/>
      <c r="F3764" s="100"/>
      <c r="H3764" s="102"/>
      <c r="I3764" s="103"/>
      <c r="J3764" s="102"/>
      <c r="L3764" s="100"/>
      <c r="M3764" s="100"/>
      <c r="N3764" s="100"/>
    </row>
    <row r="3765" spans="2:14">
      <c r="B3765" s="98"/>
      <c r="C3765" s="98"/>
      <c r="D3765" s="100"/>
      <c r="E3765" s="100"/>
      <c r="F3765" s="100"/>
      <c r="H3765" s="102"/>
      <c r="I3765" s="103"/>
      <c r="J3765" s="102"/>
      <c r="L3765" s="100"/>
      <c r="M3765" s="100"/>
      <c r="N3765" s="100"/>
    </row>
    <row r="3766" spans="2:14">
      <c r="B3766" s="98"/>
      <c r="C3766" s="98"/>
      <c r="D3766" s="100"/>
      <c r="E3766" s="100"/>
      <c r="F3766" s="100"/>
      <c r="H3766" s="102"/>
      <c r="I3766" s="103"/>
      <c r="J3766" s="102"/>
      <c r="L3766" s="100"/>
      <c r="M3766" s="100"/>
      <c r="N3766" s="100"/>
    </row>
    <row r="3767" spans="2:14">
      <c r="B3767" s="98"/>
      <c r="C3767" s="98"/>
      <c r="D3767" s="100"/>
      <c r="E3767" s="100"/>
      <c r="F3767" s="100"/>
      <c r="H3767" s="102"/>
      <c r="I3767" s="103"/>
      <c r="J3767" s="102"/>
      <c r="L3767" s="100"/>
      <c r="M3767" s="100"/>
      <c r="N3767" s="100"/>
    </row>
    <row r="3768" spans="2:14">
      <c r="B3768" s="98"/>
      <c r="C3768" s="98"/>
      <c r="D3768" s="100"/>
      <c r="E3768" s="100"/>
      <c r="F3768" s="100"/>
      <c r="H3768" s="102"/>
      <c r="I3768" s="103"/>
      <c r="J3768" s="102"/>
      <c r="L3768" s="100"/>
      <c r="M3768" s="100"/>
      <c r="N3768" s="100"/>
    </row>
    <row r="3769" spans="2:14">
      <c r="B3769" s="98"/>
      <c r="C3769" s="98"/>
      <c r="D3769" s="100"/>
      <c r="E3769" s="100"/>
      <c r="F3769" s="100"/>
      <c r="H3769" s="102"/>
      <c r="I3769" s="103"/>
      <c r="J3769" s="102"/>
      <c r="L3769" s="100"/>
      <c r="M3769" s="100"/>
      <c r="N3769" s="100"/>
    </row>
    <row r="3770" spans="2:14">
      <c r="B3770" s="98"/>
      <c r="C3770" s="98"/>
      <c r="D3770" s="100"/>
      <c r="E3770" s="100"/>
      <c r="F3770" s="100"/>
      <c r="H3770" s="102"/>
      <c r="I3770" s="103"/>
      <c r="J3770" s="102"/>
      <c r="L3770" s="100"/>
      <c r="M3770" s="100"/>
      <c r="N3770" s="100"/>
    </row>
    <row r="3771" spans="2:14">
      <c r="B3771" s="98"/>
      <c r="C3771" s="98"/>
      <c r="D3771" s="100"/>
      <c r="E3771" s="100"/>
      <c r="F3771" s="100"/>
      <c r="H3771" s="102"/>
      <c r="I3771" s="103"/>
      <c r="J3771" s="102"/>
      <c r="L3771" s="100"/>
      <c r="M3771" s="100"/>
      <c r="N3771" s="100"/>
    </row>
    <row r="3772" spans="2:14">
      <c r="B3772" s="98"/>
      <c r="C3772" s="98"/>
      <c r="D3772" s="100"/>
      <c r="E3772" s="100"/>
      <c r="F3772" s="100"/>
      <c r="H3772" s="102"/>
      <c r="I3772" s="103"/>
      <c r="J3772" s="102"/>
      <c r="L3772" s="100"/>
      <c r="M3772" s="100"/>
      <c r="N3772" s="100"/>
    </row>
    <row r="3773" spans="2:14">
      <c r="B3773" s="98"/>
      <c r="C3773" s="98"/>
      <c r="D3773" s="100"/>
      <c r="E3773" s="100"/>
      <c r="F3773" s="100"/>
      <c r="H3773" s="102"/>
      <c r="I3773" s="103"/>
      <c r="J3773" s="102"/>
      <c r="L3773" s="100"/>
      <c r="M3773" s="100"/>
      <c r="N3773" s="100"/>
    </row>
    <row r="3774" spans="2:14">
      <c r="B3774" s="98"/>
      <c r="C3774" s="98"/>
      <c r="D3774" s="100"/>
      <c r="E3774" s="100"/>
      <c r="F3774" s="100"/>
      <c r="H3774" s="102"/>
      <c r="I3774" s="103"/>
      <c r="J3774" s="102"/>
      <c r="L3774" s="100"/>
      <c r="M3774" s="100"/>
      <c r="N3774" s="100"/>
    </row>
    <row r="3775" spans="2:14">
      <c r="B3775" s="98"/>
      <c r="C3775" s="98"/>
      <c r="D3775" s="100"/>
      <c r="E3775" s="100"/>
      <c r="F3775" s="100"/>
      <c r="H3775" s="102"/>
      <c r="I3775" s="103"/>
      <c r="J3775" s="102"/>
      <c r="L3775" s="100"/>
      <c r="M3775" s="100"/>
      <c r="N3775" s="100"/>
    </row>
    <row r="3776" spans="2:14">
      <c r="B3776" s="98"/>
      <c r="C3776" s="98"/>
      <c r="D3776" s="100"/>
      <c r="E3776" s="100"/>
      <c r="F3776" s="100"/>
      <c r="H3776" s="102"/>
      <c r="I3776" s="103"/>
      <c r="J3776" s="102"/>
      <c r="L3776" s="100"/>
      <c r="M3776" s="100"/>
      <c r="N3776" s="100"/>
    </row>
    <row r="3777" spans="2:14">
      <c r="B3777" s="98"/>
      <c r="C3777" s="98"/>
      <c r="D3777" s="100"/>
      <c r="E3777" s="100"/>
      <c r="F3777" s="100"/>
      <c r="H3777" s="102"/>
      <c r="I3777" s="103"/>
      <c r="J3777" s="102"/>
      <c r="L3777" s="100"/>
      <c r="M3777" s="100"/>
      <c r="N3777" s="100"/>
    </row>
    <row r="3778" spans="2:14">
      <c r="B3778" s="98"/>
      <c r="C3778" s="98"/>
      <c r="D3778" s="100"/>
      <c r="E3778" s="100"/>
      <c r="F3778" s="100"/>
      <c r="H3778" s="102"/>
      <c r="I3778" s="103"/>
      <c r="J3778" s="102"/>
      <c r="L3778" s="100"/>
      <c r="M3778" s="100"/>
      <c r="N3778" s="100"/>
    </row>
    <row r="3779" spans="2:14">
      <c r="B3779" s="98"/>
      <c r="C3779" s="98"/>
      <c r="D3779" s="100"/>
      <c r="E3779" s="100"/>
      <c r="F3779" s="100"/>
      <c r="H3779" s="102"/>
      <c r="I3779" s="103"/>
      <c r="J3779" s="102"/>
      <c r="L3779" s="100"/>
      <c r="M3779" s="100"/>
      <c r="N3779" s="100"/>
    </row>
    <row r="3780" spans="2:14">
      <c r="B3780" s="98"/>
      <c r="C3780" s="98"/>
      <c r="D3780" s="100"/>
      <c r="E3780" s="100"/>
      <c r="F3780" s="100"/>
      <c r="H3780" s="102"/>
      <c r="I3780" s="103"/>
      <c r="J3780" s="102"/>
      <c r="L3780" s="100"/>
      <c r="M3780" s="100"/>
      <c r="N3780" s="100"/>
    </row>
    <row r="3781" spans="2:14">
      <c r="B3781" s="98"/>
      <c r="C3781" s="98"/>
      <c r="D3781" s="100"/>
      <c r="E3781" s="100"/>
      <c r="F3781" s="100"/>
      <c r="H3781" s="102"/>
      <c r="I3781" s="103"/>
      <c r="J3781" s="102"/>
      <c r="L3781" s="100"/>
      <c r="M3781" s="100"/>
      <c r="N3781" s="100"/>
    </row>
    <row r="3782" spans="2:14">
      <c r="B3782" s="98"/>
      <c r="C3782" s="98"/>
      <c r="D3782" s="100"/>
      <c r="E3782" s="100"/>
      <c r="F3782" s="100"/>
      <c r="H3782" s="102"/>
      <c r="I3782" s="103"/>
      <c r="J3782" s="102"/>
      <c r="L3782" s="100"/>
      <c r="M3782" s="100"/>
      <c r="N3782" s="100"/>
    </row>
    <row r="3783" spans="2:14">
      <c r="B3783" s="98"/>
      <c r="C3783" s="98"/>
      <c r="D3783" s="100"/>
      <c r="E3783" s="100"/>
      <c r="F3783" s="100"/>
      <c r="H3783" s="102"/>
      <c r="I3783" s="103"/>
      <c r="J3783" s="102"/>
      <c r="L3783" s="100"/>
      <c r="M3783" s="100"/>
      <c r="N3783" s="100"/>
    </row>
    <row r="3784" spans="2:14">
      <c r="B3784" s="98"/>
      <c r="C3784" s="98"/>
      <c r="D3784" s="100"/>
      <c r="E3784" s="100"/>
      <c r="F3784" s="100"/>
      <c r="H3784" s="102"/>
      <c r="I3784" s="103"/>
      <c r="J3784" s="102"/>
      <c r="L3784" s="100"/>
      <c r="M3784" s="100"/>
      <c r="N3784" s="100"/>
    </row>
    <row r="3785" spans="2:14">
      <c r="B3785" s="98"/>
      <c r="C3785" s="98"/>
      <c r="D3785" s="100"/>
      <c r="E3785" s="100"/>
      <c r="F3785" s="100"/>
      <c r="H3785" s="102"/>
      <c r="I3785" s="103"/>
      <c r="J3785" s="102"/>
      <c r="L3785" s="100"/>
      <c r="M3785" s="100"/>
      <c r="N3785" s="100"/>
    </row>
    <row r="3786" spans="2:14">
      <c r="B3786" s="98"/>
      <c r="C3786" s="98"/>
      <c r="D3786" s="100"/>
      <c r="E3786" s="100"/>
      <c r="F3786" s="100"/>
      <c r="H3786" s="102"/>
      <c r="I3786" s="103"/>
      <c r="J3786" s="102"/>
      <c r="L3786" s="100"/>
      <c r="M3786" s="100"/>
      <c r="N3786" s="100"/>
    </row>
    <row r="3787" spans="2:14">
      <c r="B3787" s="98"/>
      <c r="C3787" s="98"/>
      <c r="D3787" s="100"/>
      <c r="E3787" s="100"/>
      <c r="F3787" s="100"/>
      <c r="H3787" s="102"/>
      <c r="I3787" s="103"/>
      <c r="J3787" s="102"/>
      <c r="L3787" s="100"/>
      <c r="M3787" s="100"/>
      <c r="N3787" s="100"/>
    </row>
    <row r="3788" spans="2:14">
      <c r="B3788" s="98"/>
      <c r="C3788" s="98"/>
      <c r="D3788" s="100"/>
      <c r="E3788" s="100"/>
      <c r="F3788" s="100"/>
      <c r="H3788" s="102"/>
      <c r="I3788" s="103"/>
      <c r="J3788" s="102"/>
      <c r="L3788" s="100"/>
      <c r="M3788" s="100"/>
      <c r="N3788" s="100"/>
    </row>
    <row r="3789" spans="2:14">
      <c r="B3789" s="98"/>
      <c r="C3789" s="98"/>
      <c r="D3789" s="100"/>
      <c r="E3789" s="100"/>
      <c r="F3789" s="100"/>
      <c r="H3789" s="102"/>
      <c r="I3789" s="103"/>
      <c r="J3789" s="102"/>
      <c r="L3789" s="100"/>
      <c r="M3789" s="100"/>
      <c r="N3789" s="100"/>
    </row>
    <row r="3790" spans="2:14">
      <c r="B3790" s="98"/>
      <c r="C3790" s="98"/>
      <c r="D3790" s="100"/>
      <c r="E3790" s="100"/>
      <c r="F3790" s="100"/>
      <c r="H3790" s="102"/>
      <c r="I3790" s="103"/>
      <c r="J3790" s="102"/>
      <c r="L3790" s="100"/>
      <c r="M3790" s="100"/>
      <c r="N3790" s="100"/>
    </row>
    <row r="3791" spans="2:14">
      <c r="B3791" s="98"/>
      <c r="C3791" s="98"/>
      <c r="D3791" s="100"/>
      <c r="E3791" s="100"/>
      <c r="F3791" s="100"/>
      <c r="H3791" s="102"/>
      <c r="I3791" s="103"/>
      <c r="J3791" s="102"/>
      <c r="L3791" s="100"/>
      <c r="M3791" s="100"/>
      <c r="N3791" s="100"/>
    </row>
    <row r="3792" spans="2:14">
      <c r="B3792" s="98"/>
      <c r="C3792" s="98"/>
      <c r="D3792" s="100"/>
      <c r="E3792" s="100"/>
      <c r="F3792" s="100"/>
      <c r="H3792" s="102"/>
      <c r="I3792" s="103"/>
      <c r="J3792" s="102"/>
      <c r="L3792" s="100"/>
      <c r="M3792" s="100"/>
      <c r="N3792" s="100"/>
    </row>
    <row r="3793" spans="2:14">
      <c r="B3793" s="98"/>
      <c r="C3793" s="98"/>
      <c r="D3793" s="100"/>
      <c r="E3793" s="100"/>
      <c r="F3793" s="100"/>
      <c r="H3793" s="102"/>
      <c r="I3793" s="103"/>
      <c r="J3793" s="102"/>
      <c r="L3793" s="100"/>
      <c r="M3793" s="100"/>
      <c r="N3793" s="100"/>
    </row>
    <row r="3794" spans="2:14">
      <c r="B3794" s="98"/>
      <c r="C3794" s="98"/>
      <c r="D3794" s="100"/>
      <c r="E3794" s="100"/>
      <c r="F3794" s="100"/>
      <c r="H3794" s="102"/>
      <c r="I3794" s="103"/>
      <c r="J3794" s="102"/>
      <c r="L3794" s="100"/>
      <c r="M3794" s="100"/>
      <c r="N3794" s="100"/>
    </row>
    <row r="3795" spans="2:14">
      <c r="B3795" s="98"/>
      <c r="C3795" s="98"/>
      <c r="D3795" s="100"/>
      <c r="E3795" s="100"/>
      <c r="F3795" s="100"/>
      <c r="H3795" s="102"/>
      <c r="I3795" s="103"/>
      <c r="J3795" s="102"/>
      <c r="L3795" s="100"/>
      <c r="M3795" s="100"/>
      <c r="N3795" s="100"/>
    </row>
    <row r="3796" spans="2:14">
      <c r="B3796" s="98"/>
      <c r="C3796" s="98"/>
      <c r="D3796" s="100"/>
      <c r="E3796" s="100"/>
      <c r="F3796" s="100"/>
      <c r="H3796" s="102"/>
      <c r="I3796" s="103"/>
      <c r="J3796" s="102"/>
      <c r="L3796" s="100"/>
      <c r="M3796" s="100"/>
      <c r="N3796" s="100"/>
    </row>
    <row r="3797" spans="2:14">
      <c r="B3797" s="98"/>
      <c r="C3797" s="98"/>
      <c r="D3797" s="100"/>
      <c r="E3797" s="100"/>
      <c r="F3797" s="100"/>
      <c r="H3797" s="102"/>
      <c r="I3797" s="103"/>
      <c r="J3797" s="102"/>
      <c r="L3797" s="100"/>
      <c r="M3797" s="100"/>
      <c r="N3797" s="100"/>
    </row>
    <row r="3798" spans="2:14">
      <c r="B3798" s="98"/>
      <c r="C3798" s="98"/>
      <c r="D3798" s="100"/>
      <c r="E3798" s="100"/>
      <c r="F3798" s="100"/>
      <c r="H3798" s="102"/>
      <c r="I3798" s="103"/>
      <c r="J3798" s="102"/>
      <c r="L3798" s="100"/>
      <c r="M3798" s="100"/>
      <c r="N3798" s="100"/>
    </row>
    <row r="3799" spans="2:14">
      <c r="B3799" s="98"/>
      <c r="C3799" s="98"/>
      <c r="D3799" s="100"/>
      <c r="E3799" s="100"/>
      <c r="F3799" s="100"/>
      <c r="H3799" s="102"/>
      <c r="I3799" s="103"/>
      <c r="J3799" s="102"/>
      <c r="L3799" s="100"/>
      <c r="M3799" s="100"/>
      <c r="N3799" s="100"/>
    </row>
    <row r="3800" spans="2:14">
      <c r="B3800" s="98"/>
      <c r="C3800" s="98"/>
      <c r="D3800" s="100"/>
      <c r="E3800" s="100"/>
      <c r="F3800" s="100"/>
      <c r="H3800" s="102"/>
      <c r="I3800" s="103"/>
      <c r="J3800" s="102"/>
      <c r="L3800" s="100"/>
      <c r="M3800" s="100"/>
      <c r="N3800" s="100"/>
    </row>
    <row r="3801" spans="2:14">
      <c r="B3801" s="98"/>
      <c r="C3801" s="98"/>
      <c r="D3801" s="100"/>
      <c r="E3801" s="100"/>
      <c r="F3801" s="100"/>
      <c r="H3801" s="102"/>
      <c r="I3801" s="103"/>
      <c r="J3801" s="102"/>
      <c r="L3801" s="100"/>
      <c r="M3801" s="100"/>
      <c r="N3801" s="100"/>
    </row>
    <row r="3802" spans="2:14">
      <c r="B3802" s="98"/>
      <c r="C3802" s="98"/>
      <c r="D3802" s="100"/>
      <c r="E3802" s="100"/>
      <c r="F3802" s="100"/>
      <c r="H3802" s="102"/>
      <c r="I3802" s="103"/>
      <c r="J3802" s="102"/>
      <c r="L3802" s="100"/>
      <c r="M3802" s="100"/>
      <c r="N3802" s="100"/>
    </row>
    <row r="3803" spans="2:14">
      <c r="B3803" s="98"/>
      <c r="C3803" s="98"/>
      <c r="D3803" s="100"/>
      <c r="E3803" s="100"/>
      <c r="F3803" s="100"/>
      <c r="H3803" s="102"/>
      <c r="I3803" s="103"/>
      <c r="J3803" s="102"/>
      <c r="L3803" s="100"/>
      <c r="M3803" s="100"/>
      <c r="N3803" s="100"/>
    </row>
    <row r="3804" spans="2:14">
      <c r="B3804" s="98"/>
      <c r="C3804" s="98"/>
      <c r="D3804" s="100"/>
      <c r="E3804" s="100"/>
      <c r="F3804" s="100"/>
      <c r="H3804" s="102"/>
      <c r="I3804" s="103"/>
      <c r="J3804" s="102"/>
      <c r="L3804" s="100"/>
      <c r="M3804" s="100"/>
      <c r="N3804" s="100"/>
    </row>
    <row r="3805" spans="2:14">
      <c r="B3805" s="98"/>
      <c r="C3805" s="98"/>
      <c r="D3805" s="100"/>
      <c r="E3805" s="100"/>
      <c r="F3805" s="100"/>
      <c r="H3805" s="102"/>
      <c r="I3805" s="103"/>
      <c r="J3805" s="102"/>
      <c r="L3805" s="100"/>
      <c r="M3805" s="100"/>
      <c r="N3805" s="100"/>
    </row>
    <row r="3806" spans="2:14">
      <c r="B3806" s="98"/>
      <c r="C3806" s="98"/>
      <c r="D3806" s="100"/>
      <c r="E3806" s="100"/>
      <c r="F3806" s="100"/>
      <c r="H3806" s="102"/>
      <c r="I3806" s="103"/>
      <c r="J3806" s="102"/>
      <c r="L3806" s="100"/>
      <c r="M3806" s="100"/>
      <c r="N3806" s="100"/>
    </row>
    <row r="3807" spans="2:14">
      <c r="B3807" s="98"/>
      <c r="C3807" s="98"/>
      <c r="D3807" s="100"/>
      <c r="E3807" s="100"/>
      <c r="F3807" s="100"/>
      <c r="H3807" s="102"/>
      <c r="I3807" s="103"/>
      <c r="J3807" s="102"/>
      <c r="L3807" s="100"/>
      <c r="M3807" s="100"/>
      <c r="N3807" s="100"/>
    </row>
    <row r="3808" spans="2:14">
      <c r="B3808" s="98"/>
      <c r="C3808" s="98"/>
      <c r="D3808" s="100"/>
      <c r="E3808" s="100"/>
      <c r="F3808" s="100"/>
      <c r="H3808" s="102"/>
      <c r="I3808" s="103"/>
      <c r="J3808" s="102"/>
      <c r="L3808" s="100"/>
      <c r="M3808" s="100"/>
      <c r="N3808" s="100"/>
    </row>
    <row r="3809" spans="2:14">
      <c r="B3809" s="98"/>
      <c r="C3809" s="98"/>
      <c r="D3809" s="100"/>
      <c r="E3809" s="100"/>
      <c r="F3809" s="100"/>
      <c r="H3809" s="102"/>
      <c r="I3809" s="103"/>
      <c r="J3809" s="102"/>
      <c r="L3809" s="100"/>
      <c r="M3809" s="100"/>
      <c r="N3809" s="100"/>
    </row>
    <row r="3810" spans="2:14">
      <c r="B3810" s="98"/>
      <c r="C3810" s="98"/>
      <c r="D3810" s="100"/>
      <c r="E3810" s="100"/>
      <c r="F3810" s="100"/>
      <c r="H3810" s="102"/>
      <c r="I3810" s="103"/>
      <c r="J3810" s="102"/>
      <c r="L3810" s="100"/>
      <c r="M3810" s="100"/>
      <c r="N3810" s="100"/>
    </row>
    <row r="3811" spans="2:14">
      <c r="B3811" s="98"/>
      <c r="C3811" s="98"/>
      <c r="D3811" s="100"/>
      <c r="E3811" s="100"/>
      <c r="F3811" s="100"/>
      <c r="H3811" s="102"/>
      <c r="I3811" s="103"/>
      <c r="J3811" s="102"/>
      <c r="L3811" s="100"/>
      <c r="M3811" s="100"/>
      <c r="N3811" s="100"/>
    </row>
    <row r="3812" spans="2:14">
      <c r="B3812" s="98"/>
      <c r="C3812" s="98"/>
      <c r="D3812" s="100"/>
      <c r="E3812" s="100"/>
      <c r="F3812" s="100"/>
      <c r="H3812" s="102"/>
      <c r="I3812" s="103"/>
      <c r="J3812" s="102"/>
      <c r="L3812" s="100"/>
      <c r="M3812" s="100"/>
      <c r="N3812" s="100"/>
    </row>
    <row r="3813" spans="2:14">
      <c r="B3813" s="98"/>
      <c r="C3813" s="98"/>
      <c r="D3813" s="100"/>
      <c r="E3813" s="100"/>
      <c r="F3813" s="100"/>
      <c r="H3813" s="102"/>
      <c r="I3813" s="103"/>
      <c r="J3813" s="102"/>
      <c r="L3813" s="100"/>
      <c r="M3813" s="100"/>
      <c r="N3813" s="100"/>
    </row>
    <row r="3814" spans="2:14">
      <c r="B3814" s="98"/>
      <c r="C3814" s="98"/>
      <c r="D3814" s="100"/>
      <c r="E3814" s="100"/>
      <c r="F3814" s="100"/>
      <c r="H3814" s="102"/>
      <c r="I3814" s="103"/>
      <c r="J3814" s="102"/>
      <c r="L3814" s="100"/>
      <c r="M3814" s="100"/>
      <c r="N3814" s="100"/>
    </row>
    <row r="3815" spans="2:14">
      <c r="B3815" s="98"/>
      <c r="C3815" s="98"/>
      <c r="D3815" s="100"/>
      <c r="E3815" s="100"/>
      <c r="F3815" s="100"/>
      <c r="H3815" s="102"/>
      <c r="I3815" s="103"/>
      <c r="J3815" s="102"/>
      <c r="L3815" s="100"/>
      <c r="M3815" s="100"/>
      <c r="N3815" s="100"/>
    </row>
    <row r="3816" spans="2:14">
      <c r="B3816" s="98"/>
      <c r="C3816" s="98"/>
      <c r="D3816" s="100"/>
      <c r="E3816" s="100"/>
      <c r="F3816" s="100"/>
      <c r="H3816" s="102"/>
      <c r="I3816" s="103"/>
      <c r="J3816" s="102"/>
      <c r="L3816" s="100"/>
      <c r="M3816" s="100"/>
      <c r="N3816" s="100"/>
    </row>
    <row r="3817" spans="2:14">
      <c r="B3817" s="98"/>
      <c r="C3817" s="98"/>
      <c r="D3817" s="100"/>
      <c r="E3817" s="100"/>
      <c r="F3817" s="100"/>
      <c r="H3817" s="102"/>
      <c r="I3817" s="103"/>
      <c r="J3817" s="102"/>
      <c r="L3817" s="100"/>
      <c r="M3817" s="100"/>
      <c r="N3817" s="100"/>
    </row>
    <row r="3818" spans="2:14">
      <c r="B3818" s="98"/>
      <c r="C3818" s="98"/>
      <c r="D3818" s="100"/>
      <c r="E3818" s="100"/>
      <c r="F3818" s="100"/>
      <c r="H3818" s="102"/>
      <c r="I3818" s="103"/>
      <c r="J3818" s="102"/>
      <c r="L3818" s="100"/>
      <c r="M3818" s="100"/>
      <c r="N3818" s="100"/>
    </row>
    <row r="3819" spans="2:14">
      <c r="B3819" s="98"/>
      <c r="C3819" s="98"/>
      <c r="D3819" s="100"/>
      <c r="E3819" s="100"/>
      <c r="F3819" s="100"/>
      <c r="H3819" s="102"/>
      <c r="I3819" s="103"/>
      <c r="J3819" s="102"/>
      <c r="L3819" s="100"/>
      <c r="M3819" s="100"/>
      <c r="N3819" s="100"/>
    </row>
    <row r="3820" spans="2:14">
      <c r="B3820" s="98"/>
      <c r="C3820" s="98"/>
      <c r="D3820" s="100"/>
      <c r="E3820" s="100"/>
      <c r="F3820" s="100"/>
      <c r="H3820" s="102"/>
      <c r="I3820" s="103"/>
      <c r="J3820" s="102"/>
      <c r="L3820" s="100"/>
      <c r="M3820" s="100"/>
      <c r="N3820" s="100"/>
    </row>
    <row r="3821" spans="2:14">
      <c r="B3821" s="98"/>
      <c r="C3821" s="98"/>
      <c r="D3821" s="100"/>
      <c r="E3821" s="100"/>
      <c r="F3821" s="100"/>
      <c r="H3821" s="102"/>
      <c r="I3821" s="103"/>
      <c r="J3821" s="102"/>
      <c r="L3821" s="100"/>
      <c r="M3821" s="100"/>
      <c r="N3821" s="100"/>
    </row>
    <row r="3822" spans="2:14">
      <c r="B3822" s="98"/>
      <c r="C3822" s="98"/>
      <c r="D3822" s="100"/>
      <c r="E3822" s="100"/>
      <c r="F3822" s="100"/>
      <c r="H3822" s="102"/>
      <c r="I3822" s="103"/>
      <c r="J3822" s="102"/>
      <c r="L3822" s="100"/>
      <c r="M3822" s="100"/>
      <c r="N3822" s="100"/>
    </row>
    <row r="3823" spans="2:14">
      <c r="B3823" s="98"/>
      <c r="C3823" s="98"/>
      <c r="D3823" s="100"/>
      <c r="E3823" s="100"/>
      <c r="F3823" s="100"/>
      <c r="H3823" s="102"/>
      <c r="I3823" s="103"/>
      <c r="J3823" s="102"/>
      <c r="L3823" s="100"/>
      <c r="M3823" s="100"/>
      <c r="N3823" s="100"/>
    </row>
    <row r="3824" spans="2:14">
      <c r="B3824" s="98"/>
      <c r="C3824" s="98"/>
      <c r="D3824" s="100"/>
      <c r="E3824" s="100"/>
      <c r="F3824" s="100"/>
      <c r="H3824" s="102"/>
      <c r="I3824" s="103"/>
      <c r="J3824" s="102"/>
      <c r="L3824" s="100"/>
      <c r="M3824" s="100"/>
      <c r="N3824" s="100"/>
    </row>
    <row r="3825" spans="2:14">
      <c r="B3825" s="98"/>
      <c r="C3825" s="98"/>
      <c r="D3825" s="100"/>
      <c r="E3825" s="100"/>
      <c r="F3825" s="100"/>
      <c r="H3825" s="102"/>
      <c r="I3825" s="103"/>
      <c r="J3825" s="102"/>
      <c r="L3825" s="100"/>
      <c r="M3825" s="100"/>
      <c r="N3825" s="100"/>
    </row>
    <row r="3826" spans="2:14">
      <c r="B3826" s="98"/>
      <c r="C3826" s="98"/>
      <c r="D3826" s="100"/>
      <c r="E3826" s="100"/>
      <c r="F3826" s="100"/>
      <c r="H3826" s="102"/>
      <c r="I3826" s="103"/>
      <c r="J3826" s="102"/>
      <c r="L3826" s="100"/>
      <c r="M3826" s="100"/>
      <c r="N3826" s="100"/>
    </row>
    <row r="3827" spans="2:14">
      <c r="B3827" s="98"/>
      <c r="C3827" s="98"/>
      <c r="D3827" s="100"/>
      <c r="E3827" s="100"/>
      <c r="F3827" s="100"/>
      <c r="H3827" s="102"/>
      <c r="I3827" s="103"/>
      <c r="J3827" s="102"/>
      <c r="L3827" s="100"/>
      <c r="M3827" s="100"/>
      <c r="N3827" s="100"/>
    </row>
    <row r="3828" spans="2:14">
      <c r="B3828" s="98"/>
      <c r="C3828" s="98"/>
      <c r="D3828" s="100"/>
      <c r="E3828" s="100"/>
      <c r="F3828" s="100"/>
      <c r="H3828" s="102"/>
      <c r="I3828" s="103"/>
      <c r="J3828" s="102"/>
      <c r="L3828" s="100"/>
      <c r="M3828" s="100"/>
      <c r="N3828" s="100"/>
    </row>
    <row r="3829" spans="2:14">
      <c r="B3829" s="98"/>
      <c r="C3829" s="98"/>
      <c r="D3829" s="100"/>
      <c r="E3829" s="100"/>
      <c r="F3829" s="100"/>
      <c r="H3829" s="102"/>
      <c r="I3829" s="103"/>
      <c r="J3829" s="102"/>
      <c r="L3829" s="100"/>
      <c r="M3829" s="100"/>
      <c r="N3829" s="100"/>
    </row>
    <row r="3830" spans="2:14">
      <c r="B3830" s="98"/>
      <c r="C3830" s="98"/>
      <c r="D3830" s="100"/>
      <c r="E3830" s="100"/>
      <c r="F3830" s="100"/>
      <c r="H3830" s="102"/>
      <c r="I3830" s="103"/>
      <c r="J3830" s="102"/>
      <c r="L3830" s="100"/>
      <c r="M3830" s="100"/>
      <c r="N3830" s="100"/>
    </row>
    <row r="3831" spans="2:14">
      <c r="B3831" s="98"/>
      <c r="C3831" s="98"/>
      <c r="D3831" s="100"/>
      <c r="E3831" s="100"/>
      <c r="F3831" s="100"/>
      <c r="H3831" s="102"/>
      <c r="I3831" s="103"/>
      <c r="J3831" s="102"/>
      <c r="L3831" s="100"/>
      <c r="M3831" s="100"/>
      <c r="N3831" s="100"/>
    </row>
    <row r="3832" spans="2:14">
      <c r="B3832" s="98"/>
      <c r="C3832" s="98"/>
      <c r="D3832" s="100"/>
      <c r="E3832" s="100"/>
      <c r="F3832" s="100"/>
      <c r="H3832" s="102"/>
      <c r="I3832" s="103"/>
      <c r="J3832" s="102"/>
      <c r="L3832" s="100"/>
      <c r="M3832" s="100"/>
      <c r="N3832" s="100"/>
    </row>
    <row r="3833" spans="2:14">
      <c r="B3833" s="98"/>
      <c r="C3833" s="98"/>
      <c r="D3833" s="100"/>
      <c r="E3833" s="100"/>
      <c r="F3833" s="100"/>
      <c r="H3833" s="102"/>
      <c r="I3833" s="103"/>
      <c r="J3833" s="102"/>
      <c r="L3833" s="100"/>
      <c r="M3833" s="100"/>
      <c r="N3833" s="100"/>
    </row>
    <row r="3834" spans="2:14">
      <c r="B3834" s="98"/>
      <c r="C3834" s="98"/>
      <c r="D3834" s="100"/>
      <c r="E3834" s="100"/>
      <c r="F3834" s="100"/>
      <c r="H3834" s="102"/>
      <c r="I3834" s="103"/>
      <c r="J3834" s="102"/>
      <c r="L3834" s="100"/>
      <c r="M3834" s="100"/>
      <c r="N3834" s="100"/>
    </row>
    <row r="3835" spans="2:14">
      <c r="B3835" s="98"/>
      <c r="C3835" s="98"/>
      <c r="D3835" s="100"/>
      <c r="E3835" s="100"/>
      <c r="F3835" s="100"/>
      <c r="H3835" s="102"/>
      <c r="I3835" s="103"/>
      <c r="J3835" s="102"/>
      <c r="L3835" s="100"/>
      <c r="M3835" s="100"/>
      <c r="N3835" s="100"/>
    </row>
    <row r="3836" spans="2:14">
      <c r="B3836" s="98"/>
      <c r="C3836" s="98"/>
      <c r="D3836" s="100"/>
      <c r="E3836" s="100"/>
      <c r="F3836" s="100"/>
      <c r="H3836" s="102"/>
      <c r="I3836" s="103"/>
      <c r="J3836" s="102"/>
      <c r="L3836" s="100"/>
      <c r="M3836" s="100"/>
      <c r="N3836" s="100"/>
    </row>
    <row r="3837" spans="2:14">
      <c r="B3837" s="98"/>
      <c r="C3837" s="98"/>
      <c r="D3837" s="100"/>
      <c r="E3837" s="100"/>
      <c r="F3837" s="100"/>
      <c r="H3837" s="102"/>
      <c r="I3837" s="103"/>
      <c r="J3837" s="102"/>
      <c r="L3837" s="100"/>
      <c r="M3837" s="100"/>
      <c r="N3837" s="100"/>
    </row>
    <row r="3838" spans="2:14">
      <c r="B3838" s="98"/>
      <c r="C3838" s="98"/>
      <c r="D3838" s="100"/>
      <c r="E3838" s="100"/>
      <c r="F3838" s="100"/>
      <c r="H3838" s="102"/>
      <c r="I3838" s="103"/>
      <c r="J3838" s="102"/>
      <c r="L3838" s="100"/>
      <c r="M3838" s="100"/>
      <c r="N3838" s="100"/>
    </row>
    <row r="3839" spans="2:14">
      <c r="B3839" s="98"/>
      <c r="C3839" s="98"/>
      <c r="D3839" s="100"/>
      <c r="E3839" s="100"/>
      <c r="F3839" s="100"/>
      <c r="H3839" s="102"/>
      <c r="I3839" s="103"/>
      <c r="J3839" s="102"/>
      <c r="L3839" s="100"/>
      <c r="M3839" s="100"/>
      <c r="N3839" s="100"/>
    </row>
    <row r="3840" spans="2:14">
      <c r="B3840" s="98"/>
      <c r="C3840" s="98"/>
      <c r="D3840" s="100"/>
      <c r="E3840" s="100"/>
      <c r="F3840" s="100"/>
      <c r="H3840" s="102"/>
      <c r="I3840" s="103"/>
      <c r="J3840" s="102"/>
      <c r="L3840" s="100"/>
      <c r="M3840" s="100"/>
      <c r="N3840" s="100"/>
    </row>
    <row r="3841" spans="2:14">
      <c r="B3841" s="98"/>
      <c r="C3841" s="98"/>
      <c r="D3841" s="100"/>
      <c r="E3841" s="100"/>
      <c r="F3841" s="100"/>
      <c r="H3841" s="102"/>
      <c r="I3841" s="103"/>
      <c r="J3841" s="102"/>
      <c r="L3841" s="100"/>
      <c r="M3841" s="100"/>
      <c r="N3841" s="100"/>
    </row>
    <row r="3842" spans="2:14">
      <c r="B3842" s="98"/>
      <c r="C3842" s="98"/>
      <c r="D3842" s="100"/>
      <c r="E3842" s="100"/>
      <c r="F3842" s="100"/>
      <c r="H3842" s="102"/>
      <c r="I3842" s="103"/>
      <c r="J3842" s="102"/>
      <c r="L3842" s="100"/>
      <c r="M3842" s="100"/>
      <c r="N3842" s="100"/>
    </row>
    <row r="3843" spans="2:14">
      <c r="B3843" s="98"/>
      <c r="C3843" s="98"/>
      <c r="D3843" s="100"/>
      <c r="E3843" s="100"/>
      <c r="F3843" s="100"/>
      <c r="H3843" s="102"/>
      <c r="I3843" s="103"/>
      <c r="J3843" s="102"/>
      <c r="L3843" s="100"/>
      <c r="M3843" s="100"/>
      <c r="N3843" s="100"/>
    </row>
    <row r="3844" spans="2:14">
      <c r="B3844" s="98"/>
      <c r="C3844" s="98"/>
      <c r="D3844" s="100"/>
      <c r="E3844" s="100"/>
      <c r="F3844" s="100"/>
      <c r="H3844" s="102"/>
      <c r="I3844" s="103"/>
      <c r="J3844" s="102"/>
      <c r="L3844" s="100"/>
      <c r="M3844" s="100"/>
      <c r="N3844" s="100"/>
    </row>
    <row r="3845" spans="2:14">
      <c r="B3845" s="98"/>
      <c r="C3845" s="98"/>
      <c r="D3845" s="100"/>
      <c r="E3845" s="100"/>
      <c r="F3845" s="100"/>
      <c r="H3845" s="102"/>
      <c r="I3845" s="103"/>
      <c r="J3845" s="102"/>
      <c r="L3845" s="100"/>
      <c r="M3845" s="100"/>
      <c r="N3845" s="100"/>
    </row>
    <row r="3846" spans="2:14">
      <c r="B3846" s="98"/>
      <c r="C3846" s="98"/>
      <c r="D3846" s="100"/>
      <c r="E3846" s="100"/>
      <c r="F3846" s="100"/>
      <c r="H3846" s="102"/>
      <c r="I3846" s="103"/>
      <c r="J3846" s="102"/>
      <c r="L3846" s="100"/>
      <c r="M3846" s="100"/>
      <c r="N3846" s="100"/>
    </row>
    <row r="3847" spans="2:14">
      <c r="B3847" s="98"/>
      <c r="C3847" s="98"/>
      <c r="D3847" s="100"/>
      <c r="E3847" s="100"/>
      <c r="F3847" s="100"/>
      <c r="H3847" s="102"/>
      <c r="I3847" s="103"/>
      <c r="J3847" s="102"/>
      <c r="L3847" s="100"/>
      <c r="M3847" s="100"/>
      <c r="N3847" s="100"/>
    </row>
    <row r="3848" spans="2:14">
      <c r="B3848" s="98"/>
      <c r="C3848" s="98"/>
      <c r="D3848" s="100"/>
      <c r="E3848" s="100"/>
      <c r="F3848" s="100"/>
      <c r="H3848" s="102"/>
      <c r="I3848" s="103"/>
      <c r="J3848" s="102"/>
      <c r="L3848" s="100"/>
      <c r="M3848" s="100"/>
      <c r="N3848" s="100"/>
    </row>
    <row r="3849" spans="2:14">
      <c r="B3849" s="98"/>
      <c r="C3849" s="98"/>
      <c r="D3849" s="100"/>
      <c r="E3849" s="100"/>
      <c r="F3849" s="100"/>
      <c r="H3849" s="102"/>
      <c r="I3849" s="103"/>
      <c r="J3849" s="102"/>
      <c r="L3849" s="100"/>
      <c r="M3849" s="100"/>
      <c r="N3849" s="100"/>
    </row>
    <row r="3850" spans="2:14">
      <c r="B3850" s="98"/>
      <c r="C3850" s="98"/>
      <c r="D3850" s="100"/>
      <c r="E3850" s="100"/>
      <c r="F3850" s="100"/>
      <c r="H3850" s="102"/>
      <c r="I3850" s="103"/>
      <c r="J3850" s="102"/>
      <c r="L3850" s="100"/>
      <c r="M3850" s="100"/>
      <c r="N3850" s="100"/>
    </row>
    <row r="3851" spans="2:14">
      <c r="B3851" s="98"/>
      <c r="C3851" s="98"/>
      <c r="D3851" s="100"/>
      <c r="E3851" s="100"/>
      <c r="F3851" s="100"/>
      <c r="H3851" s="102"/>
      <c r="I3851" s="103"/>
      <c r="J3851" s="102"/>
      <c r="L3851" s="100"/>
      <c r="M3851" s="100"/>
      <c r="N3851" s="100"/>
    </row>
    <row r="3852" spans="2:14">
      <c r="B3852" s="98"/>
      <c r="C3852" s="98"/>
      <c r="D3852" s="100"/>
      <c r="E3852" s="100"/>
      <c r="F3852" s="100"/>
      <c r="H3852" s="102"/>
      <c r="I3852" s="103"/>
      <c r="J3852" s="102"/>
      <c r="L3852" s="100"/>
      <c r="M3852" s="100"/>
      <c r="N3852" s="100"/>
    </row>
    <row r="3853" spans="2:14">
      <c r="B3853" s="98"/>
      <c r="C3853" s="98"/>
      <c r="D3853" s="100"/>
      <c r="E3853" s="100"/>
      <c r="F3853" s="100"/>
      <c r="H3853" s="102"/>
      <c r="I3853" s="103"/>
      <c r="J3853" s="102"/>
      <c r="L3853" s="100"/>
      <c r="M3853" s="100"/>
      <c r="N3853" s="100"/>
    </row>
    <row r="3854" spans="2:14">
      <c r="B3854" s="98"/>
      <c r="C3854" s="98"/>
      <c r="D3854" s="100"/>
      <c r="E3854" s="100"/>
      <c r="F3854" s="100"/>
      <c r="H3854" s="102"/>
      <c r="I3854" s="103"/>
      <c r="J3854" s="102"/>
      <c r="L3854" s="100"/>
      <c r="M3854" s="100"/>
      <c r="N3854" s="100"/>
    </row>
    <row r="3855" spans="2:14">
      <c r="B3855" s="98"/>
      <c r="C3855" s="98"/>
      <c r="D3855" s="100"/>
      <c r="E3855" s="100"/>
      <c r="F3855" s="100"/>
      <c r="H3855" s="102"/>
      <c r="I3855" s="103"/>
      <c r="J3855" s="102"/>
      <c r="L3855" s="100"/>
      <c r="M3855" s="100"/>
      <c r="N3855" s="100"/>
    </row>
    <row r="3856" spans="2:14">
      <c r="B3856" s="98"/>
      <c r="C3856" s="98"/>
      <c r="D3856" s="100"/>
      <c r="E3856" s="100"/>
      <c r="F3856" s="100"/>
      <c r="H3856" s="102"/>
      <c r="I3856" s="103"/>
      <c r="J3856" s="102"/>
      <c r="L3856" s="100"/>
      <c r="M3856" s="100"/>
      <c r="N3856" s="100"/>
    </row>
    <row r="3857" spans="2:14">
      <c r="B3857" s="98"/>
      <c r="C3857" s="98"/>
      <c r="D3857" s="100"/>
      <c r="E3857" s="100"/>
      <c r="F3857" s="100"/>
      <c r="H3857" s="102"/>
      <c r="I3857" s="103"/>
      <c r="J3857" s="102"/>
      <c r="L3857" s="100"/>
      <c r="M3857" s="100"/>
      <c r="N3857" s="100"/>
    </row>
    <row r="3858" spans="2:14">
      <c r="B3858" s="98"/>
      <c r="C3858" s="98"/>
      <c r="D3858" s="100"/>
      <c r="E3858" s="100"/>
      <c r="F3858" s="100"/>
      <c r="H3858" s="102"/>
      <c r="I3858" s="103"/>
      <c r="J3858" s="102"/>
      <c r="L3858" s="100"/>
      <c r="M3858" s="100"/>
      <c r="N3858" s="100"/>
    </row>
    <row r="3859" spans="2:14">
      <c r="B3859" s="98"/>
      <c r="C3859" s="98"/>
      <c r="D3859" s="100"/>
      <c r="E3859" s="100"/>
      <c r="F3859" s="100"/>
      <c r="H3859" s="102"/>
      <c r="I3859" s="103"/>
      <c r="J3859" s="102"/>
      <c r="L3859" s="100"/>
      <c r="M3859" s="100"/>
      <c r="N3859" s="100"/>
    </row>
    <row r="3860" spans="2:14">
      <c r="B3860" s="98"/>
      <c r="C3860" s="98"/>
      <c r="D3860" s="100"/>
      <c r="E3860" s="100"/>
      <c r="F3860" s="100"/>
      <c r="H3860" s="102"/>
      <c r="I3860" s="103"/>
      <c r="J3860" s="102"/>
      <c r="L3860" s="100"/>
      <c r="M3860" s="100"/>
      <c r="N3860" s="100"/>
    </row>
    <row r="3861" spans="2:14">
      <c r="B3861" s="98"/>
      <c r="C3861" s="98"/>
      <c r="D3861" s="100"/>
      <c r="E3861" s="100"/>
      <c r="F3861" s="100"/>
      <c r="H3861" s="102"/>
      <c r="I3861" s="103"/>
      <c r="J3861" s="102"/>
      <c r="L3861" s="100"/>
      <c r="M3861" s="100"/>
      <c r="N3861" s="100"/>
    </row>
    <row r="3862" spans="2:14">
      <c r="B3862" s="98"/>
      <c r="C3862" s="98"/>
      <c r="D3862" s="100"/>
      <c r="E3862" s="100"/>
      <c r="F3862" s="100"/>
      <c r="H3862" s="102"/>
      <c r="I3862" s="103"/>
      <c r="J3862" s="102"/>
      <c r="L3862" s="100"/>
      <c r="M3862" s="100"/>
      <c r="N3862" s="100"/>
    </row>
    <row r="3863" spans="2:14">
      <c r="B3863" s="98"/>
      <c r="C3863" s="98"/>
      <c r="D3863" s="100"/>
      <c r="E3863" s="100"/>
      <c r="F3863" s="100"/>
      <c r="H3863" s="102"/>
      <c r="I3863" s="103"/>
      <c r="J3863" s="102"/>
      <c r="L3863" s="100"/>
      <c r="M3863" s="100"/>
      <c r="N3863" s="100"/>
    </row>
    <row r="3864" spans="2:14">
      <c r="B3864" s="98"/>
      <c r="C3864" s="98"/>
      <c r="D3864" s="100"/>
      <c r="E3864" s="100"/>
      <c r="F3864" s="100"/>
      <c r="H3864" s="102"/>
      <c r="I3864" s="103"/>
      <c r="J3864" s="102"/>
      <c r="L3864" s="100"/>
      <c r="M3864" s="100"/>
      <c r="N3864" s="100"/>
    </row>
    <row r="3865" spans="2:14">
      <c r="B3865" s="98"/>
      <c r="C3865" s="98"/>
      <c r="D3865" s="100"/>
      <c r="E3865" s="100"/>
      <c r="F3865" s="100"/>
      <c r="H3865" s="102"/>
      <c r="I3865" s="103"/>
      <c r="J3865" s="102"/>
      <c r="L3865" s="100"/>
      <c r="M3865" s="100"/>
      <c r="N3865" s="100"/>
    </row>
    <row r="3866" spans="2:14">
      <c r="B3866" s="98"/>
      <c r="C3866" s="98"/>
      <c r="D3866" s="100"/>
      <c r="E3866" s="100"/>
      <c r="F3866" s="100"/>
      <c r="H3866" s="102"/>
      <c r="I3866" s="103"/>
      <c r="J3866" s="102"/>
      <c r="L3866" s="100"/>
      <c r="M3866" s="100"/>
      <c r="N3866" s="100"/>
    </row>
    <row r="3867" spans="2:14">
      <c r="B3867" s="98"/>
      <c r="C3867" s="98"/>
      <c r="D3867" s="100"/>
      <c r="E3867" s="100"/>
      <c r="F3867" s="100"/>
      <c r="H3867" s="102"/>
      <c r="I3867" s="103"/>
      <c r="J3867" s="102"/>
      <c r="L3867" s="100"/>
      <c r="M3867" s="100"/>
      <c r="N3867" s="100"/>
    </row>
    <row r="3868" spans="2:14">
      <c r="B3868" s="98"/>
      <c r="C3868" s="98"/>
      <c r="D3868" s="100"/>
      <c r="E3868" s="100"/>
      <c r="F3868" s="100"/>
      <c r="H3868" s="102"/>
      <c r="I3868" s="103"/>
      <c r="J3868" s="102"/>
      <c r="L3868" s="100"/>
      <c r="M3868" s="100"/>
      <c r="N3868" s="100"/>
    </row>
    <row r="3869" spans="2:14">
      <c r="B3869" s="98"/>
      <c r="C3869" s="98"/>
      <c r="D3869" s="100"/>
      <c r="E3869" s="100"/>
      <c r="F3869" s="100"/>
      <c r="H3869" s="102"/>
      <c r="I3869" s="103"/>
      <c r="J3869" s="102"/>
      <c r="L3869" s="100"/>
      <c r="M3869" s="100"/>
      <c r="N3869" s="100"/>
    </row>
    <row r="3870" spans="2:14">
      <c r="B3870" s="98"/>
      <c r="C3870" s="98"/>
      <c r="D3870" s="100"/>
      <c r="E3870" s="100"/>
      <c r="F3870" s="100"/>
      <c r="H3870" s="102"/>
      <c r="I3870" s="103"/>
      <c r="J3870" s="102"/>
      <c r="L3870" s="100"/>
      <c r="M3870" s="100"/>
      <c r="N3870" s="100"/>
    </row>
    <row r="3871" spans="2:14">
      <c r="B3871" s="98"/>
      <c r="C3871" s="98"/>
      <c r="D3871" s="100"/>
      <c r="E3871" s="100"/>
      <c r="F3871" s="100"/>
      <c r="H3871" s="102"/>
      <c r="I3871" s="103"/>
      <c r="J3871" s="102"/>
      <c r="L3871" s="100"/>
      <c r="M3871" s="100"/>
      <c r="N3871" s="100"/>
    </row>
    <row r="3872" spans="2:14">
      <c r="B3872" s="98"/>
      <c r="C3872" s="98"/>
      <c r="D3872" s="100"/>
      <c r="E3872" s="100"/>
      <c r="F3872" s="100"/>
      <c r="H3872" s="102"/>
      <c r="I3872" s="103"/>
      <c r="J3872" s="102"/>
      <c r="L3872" s="100"/>
      <c r="M3872" s="100"/>
      <c r="N3872" s="100"/>
    </row>
    <row r="3873" spans="2:14">
      <c r="B3873" s="98"/>
      <c r="C3873" s="98"/>
      <c r="D3873" s="100"/>
      <c r="E3873" s="100"/>
      <c r="F3873" s="100"/>
      <c r="H3873" s="102"/>
      <c r="I3873" s="103"/>
      <c r="J3873" s="102"/>
      <c r="L3873" s="100"/>
      <c r="M3873" s="100"/>
      <c r="N3873" s="100"/>
    </row>
    <row r="3874" spans="2:14">
      <c r="B3874" s="98"/>
      <c r="C3874" s="98"/>
      <c r="D3874" s="100"/>
      <c r="E3874" s="100"/>
      <c r="F3874" s="100"/>
      <c r="H3874" s="102"/>
      <c r="I3874" s="103"/>
      <c r="J3874" s="102"/>
      <c r="L3874" s="100"/>
      <c r="M3874" s="100"/>
      <c r="N3874" s="100"/>
    </row>
    <row r="3875" spans="2:14">
      <c r="B3875" s="98"/>
      <c r="C3875" s="98"/>
      <c r="D3875" s="100"/>
      <c r="E3875" s="100"/>
      <c r="F3875" s="100"/>
      <c r="H3875" s="102"/>
      <c r="I3875" s="103"/>
      <c r="J3875" s="102"/>
      <c r="L3875" s="100"/>
      <c r="M3875" s="100"/>
      <c r="N3875" s="100"/>
    </row>
    <row r="3876" spans="2:14">
      <c r="B3876" s="98"/>
      <c r="C3876" s="98"/>
      <c r="D3876" s="100"/>
      <c r="E3876" s="100"/>
      <c r="F3876" s="100"/>
      <c r="H3876" s="102"/>
      <c r="I3876" s="103"/>
      <c r="J3876" s="102"/>
      <c r="L3876" s="100"/>
      <c r="M3876" s="100"/>
      <c r="N3876" s="100"/>
    </row>
    <row r="3877" spans="2:14">
      <c r="B3877" s="98"/>
      <c r="C3877" s="98"/>
      <c r="D3877" s="100"/>
      <c r="E3877" s="100"/>
      <c r="F3877" s="100"/>
      <c r="H3877" s="102"/>
      <c r="I3877" s="103"/>
      <c r="J3877" s="102"/>
      <c r="L3877" s="100"/>
      <c r="M3877" s="100"/>
      <c r="N3877" s="100"/>
    </row>
    <row r="3878" spans="2:14">
      <c r="B3878" s="98"/>
      <c r="C3878" s="98"/>
      <c r="D3878" s="100"/>
      <c r="E3878" s="100"/>
      <c r="F3878" s="100"/>
      <c r="H3878" s="102"/>
      <c r="I3878" s="103"/>
      <c r="J3878" s="102"/>
      <c r="L3878" s="100"/>
      <c r="M3878" s="100"/>
      <c r="N3878" s="100"/>
    </row>
    <row r="3879" spans="2:14">
      <c r="B3879" s="98"/>
      <c r="C3879" s="98"/>
      <c r="D3879" s="100"/>
      <c r="E3879" s="100"/>
      <c r="F3879" s="100"/>
      <c r="H3879" s="102"/>
      <c r="I3879" s="103"/>
      <c r="J3879" s="102"/>
      <c r="L3879" s="100"/>
      <c r="M3879" s="100"/>
      <c r="N3879" s="100"/>
    </row>
    <row r="3880" spans="2:14">
      <c r="B3880" s="98"/>
      <c r="C3880" s="98"/>
      <c r="D3880" s="100"/>
      <c r="E3880" s="100"/>
      <c r="F3880" s="100"/>
      <c r="H3880" s="102"/>
      <c r="I3880" s="103"/>
      <c r="J3880" s="102"/>
      <c r="L3880" s="100"/>
      <c r="M3880" s="100"/>
      <c r="N3880" s="100"/>
    </row>
    <row r="3881" spans="2:14">
      <c r="B3881" s="98"/>
      <c r="C3881" s="98"/>
      <c r="D3881" s="100"/>
      <c r="E3881" s="100"/>
      <c r="F3881" s="100"/>
      <c r="H3881" s="102"/>
      <c r="I3881" s="103"/>
      <c r="J3881" s="102"/>
      <c r="L3881" s="100"/>
      <c r="M3881" s="100"/>
      <c r="N3881" s="100"/>
    </row>
    <row r="3882" spans="2:14">
      <c r="B3882" s="98"/>
      <c r="C3882" s="98"/>
      <c r="D3882" s="100"/>
      <c r="E3882" s="100"/>
      <c r="F3882" s="100"/>
      <c r="H3882" s="102"/>
      <c r="I3882" s="103"/>
      <c r="J3882" s="102"/>
      <c r="L3882" s="100"/>
      <c r="M3882" s="100"/>
      <c r="N3882" s="100"/>
    </row>
    <row r="3883" spans="2:14">
      <c r="B3883" s="98"/>
      <c r="C3883" s="98"/>
      <c r="D3883" s="100"/>
      <c r="E3883" s="100"/>
      <c r="F3883" s="100"/>
      <c r="H3883" s="102"/>
      <c r="I3883" s="103"/>
      <c r="J3883" s="102"/>
      <c r="L3883" s="100"/>
      <c r="M3883" s="100"/>
      <c r="N3883" s="100"/>
    </row>
    <row r="3884" spans="2:14">
      <c r="B3884" s="98"/>
      <c r="C3884" s="98"/>
      <c r="D3884" s="100"/>
      <c r="E3884" s="100"/>
      <c r="F3884" s="100"/>
      <c r="H3884" s="102"/>
      <c r="I3884" s="103"/>
      <c r="J3884" s="102"/>
      <c r="L3884" s="100"/>
      <c r="M3884" s="100"/>
      <c r="N3884" s="100"/>
    </row>
    <row r="3885" spans="2:14">
      <c r="B3885" s="98"/>
      <c r="C3885" s="98"/>
      <c r="D3885" s="100"/>
      <c r="E3885" s="100"/>
      <c r="F3885" s="100"/>
      <c r="H3885" s="102"/>
      <c r="I3885" s="103"/>
      <c r="J3885" s="102"/>
      <c r="L3885" s="100"/>
      <c r="M3885" s="100"/>
      <c r="N3885" s="100"/>
    </row>
    <row r="3886" spans="2:14">
      <c r="B3886" s="98"/>
      <c r="C3886" s="98"/>
      <c r="D3886" s="100"/>
      <c r="E3886" s="100"/>
      <c r="F3886" s="100"/>
      <c r="H3886" s="102"/>
      <c r="I3886" s="103"/>
      <c r="J3886" s="102"/>
      <c r="L3886" s="100"/>
      <c r="M3886" s="100"/>
      <c r="N3886" s="100"/>
    </row>
    <row r="3887" spans="2:14">
      <c r="B3887" s="98"/>
      <c r="C3887" s="98"/>
      <c r="D3887" s="100"/>
      <c r="E3887" s="100"/>
      <c r="F3887" s="100"/>
      <c r="H3887" s="102"/>
      <c r="I3887" s="103"/>
      <c r="J3887" s="102"/>
      <c r="L3887" s="100"/>
      <c r="M3887" s="100"/>
      <c r="N3887" s="100"/>
    </row>
    <row r="3888" spans="2:14">
      <c r="B3888" s="98"/>
      <c r="C3888" s="98"/>
      <c r="D3888" s="100"/>
      <c r="E3888" s="100"/>
      <c r="F3888" s="100"/>
      <c r="H3888" s="102"/>
      <c r="I3888" s="103"/>
      <c r="J3888" s="102"/>
      <c r="L3888" s="100"/>
      <c r="M3888" s="100"/>
      <c r="N3888" s="100"/>
    </row>
    <row r="3889" spans="2:14">
      <c r="B3889" s="98"/>
      <c r="C3889" s="98"/>
      <c r="D3889" s="100"/>
      <c r="E3889" s="100"/>
      <c r="F3889" s="100"/>
      <c r="H3889" s="102"/>
      <c r="I3889" s="103"/>
      <c r="J3889" s="102"/>
      <c r="L3889" s="100"/>
      <c r="M3889" s="100"/>
      <c r="N3889" s="100"/>
    </row>
    <row r="3890" spans="2:14">
      <c r="B3890" s="98"/>
      <c r="C3890" s="98"/>
      <c r="D3890" s="100"/>
      <c r="E3890" s="100"/>
      <c r="F3890" s="100"/>
      <c r="H3890" s="102"/>
      <c r="I3890" s="103"/>
      <c r="J3890" s="102"/>
      <c r="L3890" s="100"/>
      <c r="M3890" s="100"/>
      <c r="N3890" s="100"/>
    </row>
    <row r="3891" spans="2:14">
      <c r="B3891" s="98"/>
      <c r="C3891" s="98"/>
      <c r="D3891" s="100"/>
      <c r="E3891" s="100"/>
      <c r="F3891" s="100"/>
      <c r="H3891" s="102"/>
      <c r="I3891" s="103"/>
      <c r="J3891" s="102"/>
      <c r="L3891" s="100"/>
      <c r="M3891" s="100"/>
      <c r="N3891" s="100"/>
    </row>
    <row r="3892" spans="2:14">
      <c r="B3892" s="98"/>
      <c r="C3892" s="98"/>
      <c r="D3892" s="100"/>
      <c r="E3892" s="100"/>
      <c r="F3892" s="100"/>
      <c r="H3892" s="102"/>
      <c r="I3892" s="103"/>
      <c r="J3892" s="102"/>
      <c r="L3892" s="100"/>
      <c r="M3892" s="100"/>
      <c r="N3892" s="100"/>
    </row>
    <row r="3893" spans="2:14">
      <c r="B3893" s="98"/>
      <c r="C3893" s="98"/>
      <c r="D3893" s="100"/>
      <c r="E3893" s="100"/>
      <c r="F3893" s="100"/>
      <c r="H3893" s="102"/>
      <c r="I3893" s="103"/>
      <c r="J3893" s="102"/>
      <c r="L3893" s="100"/>
      <c r="M3893" s="100"/>
      <c r="N3893" s="100"/>
    </row>
    <row r="3894" spans="2:14">
      <c r="B3894" s="98"/>
      <c r="C3894" s="98"/>
      <c r="D3894" s="100"/>
      <c r="E3894" s="100"/>
      <c r="F3894" s="100"/>
      <c r="H3894" s="102"/>
      <c r="I3894" s="103"/>
      <c r="J3894" s="102"/>
      <c r="L3894" s="100"/>
      <c r="M3894" s="100"/>
      <c r="N3894" s="100"/>
    </row>
    <row r="3895" spans="2:14">
      <c r="B3895" s="98"/>
      <c r="C3895" s="98"/>
      <c r="D3895" s="100"/>
      <c r="E3895" s="100"/>
      <c r="F3895" s="100"/>
      <c r="H3895" s="102"/>
      <c r="I3895" s="103"/>
      <c r="J3895" s="102"/>
      <c r="L3895" s="100"/>
      <c r="M3895" s="100"/>
      <c r="N3895" s="100"/>
    </row>
    <row r="3896" spans="2:14">
      <c r="B3896" s="98"/>
      <c r="C3896" s="98"/>
      <c r="D3896" s="100"/>
      <c r="E3896" s="100"/>
      <c r="F3896" s="100"/>
      <c r="H3896" s="102"/>
      <c r="I3896" s="103"/>
      <c r="J3896" s="102"/>
      <c r="L3896" s="100"/>
      <c r="M3896" s="100"/>
      <c r="N3896" s="100"/>
    </row>
    <row r="3897" spans="2:14">
      <c r="B3897" s="98"/>
      <c r="C3897" s="98"/>
      <c r="D3897" s="100"/>
      <c r="E3897" s="100"/>
      <c r="F3897" s="100"/>
      <c r="H3897" s="102"/>
      <c r="I3897" s="103"/>
      <c r="J3897" s="102"/>
      <c r="L3897" s="100"/>
      <c r="M3897" s="100"/>
      <c r="N3897" s="100"/>
    </row>
    <row r="3898" spans="2:14">
      <c r="B3898" s="98"/>
      <c r="C3898" s="98"/>
      <c r="D3898" s="100"/>
      <c r="E3898" s="100"/>
      <c r="F3898" s="100"/>
      <c r="H3898" s="102"/>
      <c r="I3898" s="103"/>
      <c r="J3898" s="102"/>
      <c r="L3898" s="100"/>
      <c r="M3898" s="100"/>
      <c r="N3898" s="100"/>
    </row>
    <row r="3899" spans="2:14">
      <c r="B3899" s="98"/>
      <c r="C3899" s="98"/>
      <c r="D3899" s="100"/>
      <c r="E3899" s="100"/>
      <c r="F3899" s="100"/>
      <c r="H3899" s="102"/>
      <c r="I3899" s="103"/>
      <c r="J3899" s="102"/>
      <c r="L3899" s="100"/>
      <c r="M3899" s="100"/>
      <c r="N3899" s="100"/>
    </row>
    <row r="3900" spans="2:14">
      <c r="B3900" s="98"/>
      <c r="C3900" s="98"/>
      <c r="D3900" s="100"/>
      <c r="E3900" s="100"/>
      <c r="F3900" s="100"/>
      <c r="H3900" s="102"/>
      <c r="I3900" s="103"/>
      <c r="J3900" s="102"/>
      <c r="L3900" s="100"/>
      <c r="M3900" s="100"/>
      <c r="N3900" s="100"/>
    </row>
    <row r="3901" spans="2:14">
      <c r="B3901" s="98"/>
      <c r="C3901" s="98"/>
      <c r="D3901" s="100"/>
      <c r="E3901" s="100"/>
      <c r="F3901" s="100"/>
      <c r="H3901" s="102"/>
      <c r="I3901" s="103"/>
      <c r="J3901" s="102"/>
      <c r="L3901" s="100"/>
      <c r="M3901" s="100"/>
      <c r="N3901" s="100"/>
    </row>
    <row r="3902" spans="2:14">
      <c r="B3902" s="98"/>
      <c r="C3902" s="98"/>
      <c r="D3902" s="100"/>
      <c r="E3902" s="100"/>
      <c r="F3902" s="100"/>
      <c r="H3902" s="102"/>
      <c r="I3902" s="103"/>
      <c r="J3902" s="102"/>
      <c r="L3902" s="100"/>
      <c r="M3902" s="100"/>
      <c r="N3902" s="100"/>
    </row>
    <row r="3903" spans="2:14">
      <c r="B3903" s="98"/>
      <c r="C3903" s="98"/>
      <c r="D3903" s="100"/>
      <c r="E3903" s="100"/>
      <c r="F3903" s="100"/>
      <c r="H3903" s="102"/>
      <c r="I3903" s="103"/>
      <c r="J3903" s="102"/>
      <c r="L3903" s="100"/>
      <c r="M3903" s="100"/>
      <c r="N3903" s="100"/>
    </row>
    <row r="3904" spans="2:14">
      <c r="B3904" s="98"/>
      <c r="C3904" s="98"/>
      <c r="D3904" s="100"/>
      <c r="E3904" s="100"/>
      <c r="F3904" s="100"/>
      <c r="H3904" s="102"/>
      <c r="I3904" s="103"/>
      <c r="J3904" s="102"/>
      <c r="L3904" s="100"/>
      <c r="M3904" s="100"/>
      <c r="N3904" s="100"/>
    </row>
    <row r="3905" spans="2:14">
      <c r="B3905" s="98"/>
      <c r="C3905" s="98"/>
      <c r="D3905" s="100"/>
      <c r="E3905" s="100"/>
      <c r="F3905" s="100"/>
      <c r="H3905" s="102"/>
      <c r="I3905" s="103"/>
      <c r="J3905" s="102"/>
      <c r="L3905" s="100"/>
      <c r="M3905" s="100"/>
      <c r="N3905" s="100"/>
    </row>
    <row r="3906" spans="2:14">
      <c r="B3906" s="98"/>
      <c r="C3906" s="98"/>
      <c r="D3906" s="100"/>
      <c r="E3906" s="100"/>
      <c r="F3906" s="100"/>
      <c r="H3906" s="102"/>
      <c r="I3906" s="103"/>
      <c r="J3906" s="102"/>
      <c r="L3906" s="100"/>
      <c r="M3906" s="100"/>
      <c r="N3906" s="100"/>
    </row>
    <row r="3907" spans="2:14">
      <c r="B3907" s="98"/>
      <c r="C3907" s="98"/>
      <c r="D3907" s="100"/>
      <c r="E3907" s="100"/>
      <c r="F3907" s="100"/>
      <c r="H3907" s="102"/>
      <c r="I3907" s="103"/>
      <c r="J3907" s="102"/>
      <c r="L3907" s="100"/>
      <c r="M3907" s="100"/>
      <c r="N3907" s="100"/>
    </row>
    <row r="3908" spans="2:14">
      <c r="B3908" s="98"/>
      <c r="C3908" s="98"/>
      <c r="D3908" s="100"/>
      <c r="E3908" s="100"/>
      <c r="F3908" s="100"/>
      <c r="H3908" s="102"/>
      <c r="I3908" s="103"/>
      <c r="J3908" s="102"/>
      <c r="L3908" s="100"/>
      <c r="M3908" s="100"/>
      <c r="N3908" s="100"/>
    </row>
    <row r="3909" spans="2:14">
      <c r="B3909" s="98"/>
      <c r="C3909" s="98"/>
      <c r="D3909" s="100"/>
      <c r="E3909" s="100"/>
      <c r="F3909" s="100"/>
      <c r="H3909" s="102"/>
      <c r="I3909" s="103"/>
      <c r="J3909" s="102"/>
      <c r="L3909" s="100"/>
      <c r="M3909" s="100"/>
      <c r="N3909" s="100"/>
    </row>
    <row r="3910" spans="2:14">
      <c r="B3910" s="98"/>
      <c r="C3910" s="98"/>
      <c r="D3910" s="100"/>
      <c r="E3910" s="100"/>
      <c r="F3910" s="100"/>
      <c r="H3910" s="102"/>
      <c r="I3910" s="103"/>
      <c r="J3910" s="102"/>
      <c r="L3910" s="100"/>
      <c r="M3910" s="100"/>
      <c r="N3910" s="100"/>
    </row>
    <row r="3911" spans="2:14">
      <c r="B3911" s="98"/>
      <c r="C3911" s="98"/>
      <c r="D3911" s="100"/>
      <c r="E3911" s="100"/>
      <c r="F3911" s="100"/>
      <c r="H3911" s="102"/>
      <c r="I3911" s="103"/>
      <c r="J3911" s="102"/>
      <c r="L3911" s="100"/>
      <c r="M3911" s="100"/>
      <c r="N3911" s="100"/>
    </row>
    <row r="3912" spans="2:14">
      <c r="B3912" s="98"/>
      <c r="C3912" s="98"/>
      <c r="D3912" s="100"/>
      <c r="E3912" s="100"/>
      <c r="F3912" s="100"/>
      <c r="H3912" s="102"/>
      <c r="I3912" s="103"/>
      <c r="J3912" s="102"/>
      <c r="L3912" s="100"/>
      <c r="M3912" s="100"/>
      <c r="N3912" s="100"/>
    </row>
    <row r="3913" spans="2:14">
      <c r="B3913" s="98"/>
      <c r="C3913" s="98"/>
      <c r="D3913" s="100"/>
      <c r="E3913" s="100"/>
      <c r="F3913" s="100"/>
      <c r="H3913" s="102"/>
      <c r="I3913" s="103"/>
      <c r="J3913" s="102"/>
      <c r="L3913" s="100"/>
      <c r="M3913" s="100"/>
      <c r="N3913" s="100"/>
    </row>
    <row r="3914" spans="2:14">
      <c r="B3914" s="98"/>
      <c r="C3914" s="98"/>
      <c r="D3914" s="100"/>
      <c r="E3914" s="100"/>
      <c r="F3914" s="100"/>
      <c r="H3914" s="102"/>
      <c r="I3914" s="103"/>
      <c r="J3914" s="102"/>
      <c r="L3914" s="100"/>
      <c r="M3914" s="100"/>
      <c r="N3914" s="100"/>
    </row>
    <row r="3915" spans="2:14">
      <c r="B3915" s="98"/>
      <c r="C3915" s="98"/>
      <c r="D3915" s="100"/>
      <c r="E3915" s="100"/>
      <c r="F3915" s="100"/>
      <c r="H3915" s="102"/>
      <c r="I3915" s="103"/>
      <c r="J3915" s="102"/>
      <c r="L3915" s="100"/>
      <c r="M3915" s="100"/>
      <c r="N3915" s="100"/>
    </row>
    <row r="3916" spans="2:14">
      <c r="B3916" s="98"/>
      <c r="C3916" s="98"/>
      <c r="D3916" s="100"/>
      <c r="E3916" s="100"/>
      <c r="F3916" s="100"/>
      <c r="H3916" s="102"/>
      <c r="I3916" s="103"/>
      <c r="J3916" s="102"/>
      <c r="L3916" s="100"/>
      <c r="M3916" s="100"/>
      <c r="N3916" s="100"/>
    </row>
    <row r="3917" spans="2:14">
      <c r="B3917" s="98"/>
      <c r="C3917" s="98"/>
      <c r="D3917" s="100"/>
      <c r="E3917" s="100"/>
      <c r="F3917" s="100"/>
      <c r="H3917" s="102"/>
      <c r="I3917" s="103"/>
      <c r="J3917" s="102"/>
      <c r="L3917" s="100"/>
      <c r="M3917" s="100"/>
      <c r="N3917" s="100"/>
    </row>
    <row r="3918" spans="2:14">
      <c r="B3918" s="98"/>
      <c r="C3918" s="98"/>
      <c r="D3918" s="100"/>
      <c r="E3918" s="100"/>
      <c r="F3918" s="100"/>
      <c r="H3918" s="102"/>
      <c r="I3918" s="103"/>
      <c r="J3918" s="102"/>
      <c r="L3918" s="100"/>
      <c r="M3918" s="100"/>
      <c r="N3918" s="100"/>
    </row>
    <row r="3919" spans="2:14">
      <c r="B3919" s="98"/>
      <c r="C3919" s="98"/>
      <c r="D3919" s="100"/>
      <c r="E3919" s="100"/>
      <c r="F3919" s="100"/>
      <c r="H3919" s="102"/>
      <c r="I3919" s="103"/>
      <c r="J3919" s="102"/>
      <c r="L3919" s="100"/>
      <c r="M3919" s="100"/>
      <c r="N3919" s="100"/>
    </row>
    <row r="3920" spans="2:14">
      <c r="B3920" s="98"/>
      <c r="C3920" s="98"/>
      <c r="D3920" s="100"/>
      <c r="E3920" s="100"/>
      <c r="F3920" s="100"/>
      <c r="H3920" s="102"/>
      <c r="I3920" s="103"/>
      <c r="J3920" s="102"/>
      <c r="L3920" s="100"/>
      <c r="M3920" s="100"/>
      <c r="N3920" s="100"/>
    </row>
    <row r="3921" spans="2:14">
      <c r="B3921" s="98"/>
      <c r="C3921" s="98"/>
      <c r="D3921" s="100"/>
      <c r="E3921" s="100"/>
      <c r="F3921" s="100"/>
      <c r="H3921" s="102"/>
      <c r="I3921" s="103"/>
      <c r="J3921" s="102"/>
      <c r="L3921" s="100"/>
      <c r="M3921" s="100"/>
      <c r="N3921" s="100"/>
    </row>
    <row r="3922" spans="2:14">
      <c r="B3922" s="98"/>
      <c r="C3922" s="98"/>
      <c r="D3922" s="100"/>
      <c r="E3922" s="100"/>
      <c r="F3922" s="100"/>
      <c r="H3922" s="102"/>
      <c r="I3922" s="103"/>
      <c r="J3922" s="102"/>
      <c r="L3922" s="100"/>
      <c r="M3922" s="100"/>
      <c r="N3922" s="100"/>
    </row>
    <row r="3923" spans="2:14">
      <c r="B3923" s="98"/>
      <c r="C3923" s="98"/>
      <c r="D3923" s="100"/>
      <c r="E3923" s="100"/>
      <c r="F3923" s="100"/>
      <c r="H3923" s="102"/>
      <c r="I3923" s="103"/>
      <c r="J3923" s="102"/>
      <c r="L3923" s="100"/>
      <c r="M3923" s="100"/>
      <c r="N3923" s="100"/>
    </row>
    <row r="3924" spans="2:14">
      <c r="B3924" s="98"/>
      <c r="C3924" s="98"/>
      <c r="D3924" s="100"/>
      <c r="E3924" s="100"/>
      <c r="F3924" s="100"/>
      <c r="H3924" s="102"/>
      <c r="I3924" s="103"/>
      <c r="J3924" s="102"/>
      <c r="L3924" s="100"/>
      <c r="M3924" s="100"/>
      <c r="N3924" s="100"/>
    </row>
    <row r="3925" spans="2:14">
      <c r="B3925" s="98"/>
      <c r="C3925" s="98"/>
      <c r="D3925" s="100"/>
      <c r="E3925" s="100"/>
      <c r="F3925" s="100"/>
      <c r="H3925" s="102"/>
      <c r="I3925" s="103"/>
      <c r="J3925" s="102"/>
      <c r="L3925" s="100"/>
      <c r="M3925" s="100"/>
      <c r="N3925" s="100"/>
    </row>
    <row r="3926" spans="2:14">
      <c r="B3926" s="98"/>
      <c r="C3926" s="98"/>
      <c r="D3926" s="100"/>
      <c r="E3926" s="100"/>
      <c r="F3926" s="100"/>
      <c r="H3926" s="102"/>
      <c r="I3926" s="103"/>
      <c r="J3926" s="102"/>
      <c r="L3926" s="100"/>
      <c r="M3926" s="100"/>
      <c r="N3926" s="100"/>
    </row>
    <row r="3927" spans="2:14">
      <c r="B3927" s="98"/>
      <c r="C3927" s="98"/>
      <c r="D3927" s="100"/>
      <c r="E3927" s="100"/>
      <c r="F3927" s="100"/>
      <c r="H3927" s="102"/>
      <c r="I3927" s="103"/>
      <c r="J3927" s="102"/>
      <c r="L3927" s="100"/>
      <c r="M3927" s="100"/>
      <c r="N3927" s="100"/>
    </row>
    <row r="3928" spans="2:14">
      <c r="B3928" s="98"/>
      <c r="C3928" s="98"/>
      <c r="D3928" s="100"/>
      <c r="E3928" s="100"/>
      <c r="F3928" s="100"/>
      <c r="H3928" s="102"/>
      <c r="I3928" s="103"/>
      <c r="J3928" s="102"/>
      <c r="L3928" s="100"/>
      <c r="M3928" s="100"/>
      <c r="N3928" s="100"/>
    </row>
    <row r="3929" spans="2:14">
      <c r="B3929" s="98"/>
      <c r="C3929" s="98"/>
      <c r="D3929" s="100"/>
      <c r="E3929" s="100"/>
      <c r="F3929" s="100"/>
      <c r="H3929" s="102"/>
      <c r="I3929" s="103"/>
      <c r="J3929" s="102"/>
      <c r="L3929" s="100"/>
      <c r="M3929" s="100"/>
      <c r="N3929" s="100"/>
    </row>
    <row r="3930" spans="2:14">
      <c r="B3930" s="98"/>
      <c r="C3930" s="98"/>
      <c r="D3930" s="100"/>
      <c r="E3930" s="100"/>
      <c r="F3930" s="100"/>
      <c r="H3930" s="102"/>
      <c r="I3930" s="103"/>
      <c r="J3930" s="102"/>
      <c r="L3930" s="100"/>
      <c r="M3930" s="100"/>
      <c r="N3930" s="100"/>
    </row>
    <row r="3931" spans="2:14">
      <c r="B3931" s="98"/>
      <c r="C3931" s="98"/>
      <c r="D3931" s="100"/>
      <c r="E3931" s="100"/>
      <c r="F3931" s="100"/>
      <c r="H3931" s="102"/>
      <c r="I3931" s="103"/>
      <c r="J3931" s="102"/>
      <c r="L3931" s="100"/>
      <c r="M3931" s="100"/>
      <c r="N3931" s="100"/>
    </row>
    <row r="3932" spans="2:14">
      <c r="B3932" s="98"/>
      <c r="C3932" s="98"/>
      <c r="D3932" s="100"/>
      <c r="E3932" s="100"/>
      <c r="F3932" s="100"/>
      <c r="H3932" s="102"/>
      <c r="I3932" s="103"/>
      <c r="J3932" s="102"/>
      <c r="L3932" s="100"/>
      <c r="M3932" s="100"/>
      <c r="N3932" s="100"/>
    </row>
    <row r="3933" spans="2:14">
      <c r="B3933" s="98"/>
      <c r="C3933" s="98"/>
      <c r="D3933" s="100"/>
      <c r="E3933" s="100"/>
      <c r="F3933" s="100"/>
      <c r="H3933" s="102"/>
      <c r="I3933" s="103"/>
      <c r="J3933" s="102"/>
      <c r="L3933" s="100"/>
      <c r="M3933" s="100"/>
      <c r="N3933" s="100"/>
    </row>
    <row r="3934" spans="2:14">
      <c r="B3934" s="98"/>
      <c r="C3934" s="98"/>
      <c r="D3934" s="100"/>
      <c r="E3934" s="100"/>
      <c r="F3934" s="100"/>
      <c r="H3934" s="102"/>
      <c r="I3934" s="103"/>
      <c r="J3934" s="102"/>
      <c r="L3934" s="100"/>
      <c r="M3934" s="100"/>
      <c r="N3934" s="100"/>
    </row>
    <row r="3935" spans="2:14">
      <c r="B3935" s="98"/>
      <c r="C3935" s="98"/>
      <c r="D3935" s="100"/>
      <c r="E3935" s="100"/>
      <c r="F3935" s="100"/>
      <c r="H3935" s="102"/>
      <c r="I3935" s="103"/>
      <c r="J3935" s="102"/>
      <c r="L3935" s="100"/>
      <c r="M3935" s="100"/>
      <c r="N3935" s="100"/>
    </row>
    <row r="3936" spans="2:14">
      <c r="B3936" s="98"/>
      <c r="C3936" s="98"/>
      <c r="D3936" s="100"/>
      <c r="E3936" s="100"/>
      <c r="F3936" s="100"/>
      <c r="H3936" s="102"/>
      <c r="I3936" s="103"/>
      <c r="J3936" s="102"/>
      <c r="L3936" s="100"/>
      <c r="M3936" s="100"/>
      <c r="N3936" s="100"/>
    </row>
    <row r="3937" spans="2:14">
      <c r="B3937" s="98"/>
      <c r="C3937" s="98"/>
      <c r="D3937" s="100"/>
      <c r="E3937" s="100"/>
      <c r="F3937" s="100"/>
      <c r="H3937" s="102"/>
      <c r="I3937" s="103"/>
      <c r="J3937" s="102"/>
      <c r="L3937" s="100"/>
      <c r="M3937" s="100"/>
      <c r="N3937" s="100"/>
    </row>
    <row r="3938" spans="2:14">
      <c r="B3938" s="98"/>
      <c r="C3938" s="98"/>
      <c r="D3938" s="100"/>
      <c r="E3938" s="100"/>
      <c r="F3938" s="100"/>
      <c r="H3938" s="102"/>
      <c r="I3938" s="103"/>
      <c r="J3938" s="102"/>
      <c r="L3938" s="100"/>
      <c r="M3938" s="100"/>
      <c r="N3938" s="100"/>
    </row>
    <row r="3939" spans="2:14">
      <c r="B3939" s="98"/>
      <c r="C3939" s="98"/>
      <c r="D3939" s="100"/>
      <c r="E3939" s="100"/>
      <c r="F3939" s="100"/>
      <c r="H3939" s="102"/>
      <c r="I3939" s="103"/>
      <c r="J3939" s="102"/>
      <c r="L3939" s="100"/>
      <c r="M3939" s="100"/>
      <c r="N3939" s="100"/>
    </row>
    <row r="3940" spans="2:14">
      <c r="B3940" s="98"/>
      <c r="C3940" s="98"/>
      <c r="D3940" s="100"/>
      <c r="E3940" s="100"/>
      <c r="F3940" s="100"/>
      <c r="H3940" s="102"/>
      <c r="I3940" s="103"/>
      <c r="J3940" s="102"/>
      <c r="L3940" s="100"/>
      <c r="M3940" s="100"/>
      <c r="N3940" s="100"/>
    </row>
    <row r="3941" spans="2:14">
      <c r="B3941" s="98"/>
      <c r="C3941" s="98"/>
      <c r="D3941" s="100"/>
      <c r="E3941" s="100"/>
      <c r="F3941" s="100"/>
      <c r="H3941" s="102"/>
      <c r="I3941" s="103"/>
      <c r="J3941" s="102"/>
      <c r="L3941" s="100"/>
      <c r="M3941" s="100"/>
      <c r="N3941" s="100"/>
    </row>
    <row r="3942" spans="2:14">
      <c r="B3942" s="98"/>
      <c r="C3942" s="98"/>
      <c r="D3942" s="100"/>
      <c r="E3942" s="100"/>
      <c r="F3942" s="100"/>
      <c r="H3942" s="102"/>
      <c r="I3942" s="103"/>
      <c r="J3942" s="102"/>
      <c r="L3942" s="100"/>
      <c r="M3942" s="100"/>
      <c r="N3942" s="100"/>
    </row>
    <row r="3943" spans="2:14">
      <c r="B3943" s="98"/>
      <c r="C3943" s="98"/>
      <c r="D3943" s="100"/>
      <c r="E3943" s="100"/>
      <c r="F3943" s="100"/>
      <c r="H3943" s="102"/>
      <c r="I3943" s="103"/>
      <c r="J3943" s="102"/>
      <c r="L3943" s="100"/>
      <c r="M3943" s="100"/>
      <c r="N3943" s="100"/>
    </row>
    <row r="3944" spans="2:14">
      <c r="B3944" s="98"/>
      <c r="C3944" s="98"/>
      <c r="D3944" s="100"/>
      <c r="E3944" s="100"/>
      <c r="F3944" s="100"/>
      <c r="H3944" s="102"/>
      <c r="I3944" s="103"/>
      <c r="J3944" s="102"/>
      <c r="L3944" s="100"/>
      <c r="M3944" s="100"/>
      <c r="N3944" s="100"/>
    </row>
    <row r="3945" spans="2:14">
      <c r="B3945" s="98"/>
      <c r="C3945" s="98"/>
      <c r="D3945" s="100"/>
      <c r="E3945" s="100"/>
      <c r="F3945" s="100"/>
      <c r="H3945" s="102"/>
      <c r="I3945" s="103"/>
      <c r="J3945" s="102"/>
      <c r="L3945" s="100"/>
      <c r="M3945" s="100"/>
      <c r="N3945" s="100"/>
    </row>
    <row r="3946" spans="2:14">
      <c r="B3946" s="98"/>
      <c r="C3946" s="98"/>
      <c r="D3946" s="100"/>
      <c r="E3946" s="100"/>
      <c r="F3946" s="100"/>
      <c r="H3946" s="102"/>
      <c r="I3946" s="103"/>
      <c r="J3946" s="102"/>
      <c r="L3946" s="100"/>
      <c r="M3946" s="100"/>
      <c r="N3946" s="100"/>
    </row>
    <row r="3947" spans="2:14">
      <c r="B3947" s="98"/>
      <c r="C3947" s="98"/>
      <c r="D3947" s="100"/>
      <c r="E3947" s="100"/>
      <c r="F3947" s="100"/>
      <c r="H3947" s="102"/>
      <c r="I3947" s="103"/>
      <c r="J3947" s="102"/>
      <c r="L3947" s="100"/>
      <c r="M3947" s="100"/>
      <c r="N3947" s="100"/>
    </row>
    <row r="3948" spans="2:14">
      <c r="B3948" s="98"/>
      <c r="C3948" s="98"/>
      <c r="D3948" s="100"/>
      <c r="E3948" s="100"/>
      <c r="F3948" s="100"/>
      <c r="H3948" s="102"/>
      <c r="I3948" s="103"/>
      <c r="J3948" s="102"/>
      <c r="L3948" s="100"/>
      <c r="M3948" s="100"/>
      <c r="N3948" s="100"/>
    </row>
    <row r="3949" spans="2:14">
      <c r="B3949" s="98"/>
      <c r="C3949" s="98"/>
      <c r="D3949" s="100"/>
      <c r="E3949" s="100"/>
      <c r="F3949" s="100"/>
      <c r="H3949" s="102"/>
      <c r="I3949" s="103"/>
      <c r="J3949" s="102"/>
      <c r="L3949" s="100"/>
      <c r="M3949" s="100"/>
      <c r="N3949" s="100"/>
    </row>
    <row r="3950" spans="2:14">
      <c r="B3950" s="98"/>
      <c r="C3950" s="98"/>
      <c r="D3950" s="100"/>
      <c r="E3950" s="100"/>
      <c r="F3950" s="100"/>
      <c r="H3950" s="102"/>
      <c r="I3950" s="103"/>
      <c r="J3950" s="102"/>
      <c r="L3950" s="100"/>
      <c r="M3950" s="100"/>
      <c r="N3950" s="100"/>
    </row>
    <row r="3951" spans="2:14">
      <c r="B3951" s="98"/>
      <c r="C3951" s="98"/>
      <c r="D3951" s="100"/>
      <c r="E3951" s="100"/>
      <c r="F3951" s="100"/>
      <c r="H3951" s="102"/>
      <c r="I3951" s="103"/>
      <c r="J3951" s="102"/>
      <c r="L3951" s="100"/>
      <c r="M3951" s="100"/>
      <c r="N3951" s="100"/>
    </row>
    <row r="3952" spans="2:14">
      <c r="B3952" s="98"/>
      <c r="C3952" s="98"/>
      <c r="D3952" s="100"/>
      <c r="E3952" s="100"/>
      <c r="F3952" s="100"/>
      <c r="H3952" s="102"/>
      <c r="I3952" s="103"/>
      <c r="J3952" s="102"/>
      <c r="L3952" s="100"/>
      <c r="M3952" s="100"/>
      <c r="N3952" s="100"/>
    </row>
    <row r="3953" spans="2:14">
      <c r="B3953" s="98"/>
      <c r="C3953" s="98"/>
      <c r="D3953" s="100"/>
      <c r="E3953" s="100"/>
      <c r="F3953" s="100"/>
      <c r="H3953" s="102"/>
      <c r="I3953" s="103"/>
      <c r="J3953" s="102"/>
      <c r="L3953" s="100"/>
      <c r="M3953" s="100"/>
      <c r="N3953" s="100"/>
    </row>
    <row r="3954" spans="2:14">
      <c r="B3954" s="98"/>
      <c r="C3954" s="98"/>
      <c r="D3954" s="100"/>
      <c r="E3954" s="100"/>
      <c r="F3954" s="100"/>
      <c r="H3954" s="102"/>
      <c r="I3954" s="103"/>
      <c r="J3954" s="102"/>
      <c r="L3954" s="100"/>
      <c r="M3954" s="100"/>
      <c r="N3954" s="100"/>
    </row>
    <row r="3955" spans="2:14">
      <c r="B3955" s="98"/>
      <c r="C3955" s="98"/>
      <c r="D3955" s="100"/>
      <c r="E3955" s="100"/>
      <c r="F3955" s="100"/>
      <c r="H3955" s="102"/>
      <c r="I3955" s="103"/>
      <c r="J3955" s="102"/>
      <c r="L3955" s="100"/>
      <c r="M3955" s="100"/>
      <c r="N3955" s="100"/>
    </row>
    <row r="3956" spans="2:14">
      <c r="B3956" s="98"/>
      <c r="C3956" s="98"/>
      <c r="D3956" s="100"/>
      <c r="E3956" s="100"/>
      <c r="F3956" s="100"/>
      <c r="H3956" s="102"/>
      <c r="I3956" s="103"/>
      <c r="J3956" s="102"/>
      <c r="L3956" s="100"/>
      <c r="M3956" s="100"/>
      <c r="N3956" s="100"/>
    </row>
    <row r="3957" spans="2:14">
      <c r="B3957" s="98"/>
      <c r="C3957" s="98"/>
      <c r="D3957" s="100"/>
      <c r="E3957" s="100"/>
      <c r="F3957" s="100"/>
      <c r="H3957" s="102"/>
      <c r="I3957" s="103"/>
      <c r="J3957" s="102"/>
      <c r="L3957" s="100"/>
      <c r="M3957" s="100"/>
      <c r="N3957" s="100"/>
    </row>
    <row r="3958" spans="2:14">
      <c r="B3958" s="98"/>
      <c r="C3958" s="98"/>
      <c r="D3958" s="100"/>
      <c r="E3958" s="100"/>
      <c r="F3958" s="100"/>
      <c r="H3958" s="102"/>
      <c r="I3958" s="103"/>
      <c r="J3958" s="102"/>
      <c r="L3958" s="100"/>
      <c r="M3958" s="100"/>
      <c r="N3958" s="100"/>
    </row>
    <row r="3959" spans="2:14">
      <c r="B3959" s="98"/>
      <c r="C3959" s="98"/>
      <c r="D3959" s="100"/>
      <c r="E3959" s="100"/>
      <c r="F3959" s="100"/>
      <c r="H3959" s="102"/>
      <c r="I3959" s="103"/>
      <c r="J3959" s="102"/>
      <c r="L3959" s="100"/>
      <c r="M3959" s="100"/>
      <c r="N3959" s="100"/>
    </row>
    <row r="3960" spans="2:14">
      <c r="B3960" s="98"/>
      <c r="C3960" s="98"/>
      <c r="D3960" s="100"/>
      <c r="E3960" s="100"/>
      <c r="F3960" s="100"/>
      <c r="H3960" s="102"/>
      <c r="I3960" s="103"/>
      <c r="J3960" s="102"/>
      <c r="L3960" s="100"/>
      <c r="M3960" s="100"/>
      <c r="N3960" s="100"/>
    </row>
    <row r="3961" spans="2:14">
      <c r="B3961" s="98"/>
      <c r="C3961" s="98"/>
      <c r="D3961" s="100"/>
      <c r="E3961" s="100"/>
      <c r="F3961" s="100"/>
      <c r="H3961" s="102"/>
      <c r="I3961" s="103"/>
      <c r="J3961" s="102"/>
      <c r="L3961" s="100"/>
      <c r="M3961" s="100"/>
      <c r="N3961" s="100"/>
    </row>
    <row r="3962" spans="2:14">
      <c r="B3962" s="98"/>
      <c r="C3962" s="98"/>
      <c r="D3962" s="100"/>
      <c r="E3962" s="100"/>
      <c r="F3962" s="100"/>
      <c r="H3962" s="102"/>
      <c r="I3962" s="103"/>
      <c r="J3962" s="102"/>
      <c r="L3962" s="100"/>
      <c r="M3962" s="100"/>
      <c r="N3962" s="100"/>
    </row>
    <row r="3963" spans="2:14">
      <c r="B3963" s="98"/>
      <c r="C3963" s="98"/>
      <c r="D3963" s="100"/>
      <c r="E3963" s="100"/>
      <c r="F3963" s="100"/>
      <c r="H3963" s="102"/>
      <c r="I3963" s="103"/>
      <c r="J3963" s="102"/>
      <c r="L3963" s="100"/>
      <c r="M3963" s="100"/>
      <c r="N3963" s="100"/>
    </row>
    <row r="3964" spans="2:14">
      <c r="B3964" s="98"/>
      <c r="C3964" s="98"/>
      <c r="D3964" s="100"/>
      <c r="E3964" s="100"/>
      <c r="F3964" s="100"/>
      <c r="H3964" s="102"/>
      <c r="I3964" s="103"/>
      <c r="J3964" s="102"/>
      <c r="L3964" s="100"/>
      <c r="M3964" s="100"/>
      <c r="N3964" s="100"/>
    </row>
    <row r="3965" spans="2:14">
      <c r="B3965" s="98"/>
      <c r="C3965" s="98"/>
      <c r="D3965" s="100"/>
      <c r="E3965" s="100"/>
      <c r="F3965" s="100"/>
      <c r="H3965" s="102"/>
      <c r="I3965" s="103"/>
      <c r="J3965" s="102"/>
      <c r="L3965" s="100"/>
      <c r="M3965" s="100"/>
      <c r="N3965" s="100"/>
    </row>
    <row r="3966" spans="2:14">
      <c r="B3966" s="98"/>
      <c r="C3966" s="98"/>
      <c r="D3966" s="100"/>
      <c r="E3966" s="100"/>
      <c r="F3966" s="100"/>
      <c r="H3966" s="102"/>
      <c r="I3966" s="103"/>
      <c r="J3966" s="102"/>
      <c r="L3966" s="100"/>
      <c r="M3966" s="100"/>
      <c r="N3966" s="100"/>
    </row>
    <row r="3967" spans="2:14">
      <c r="B3967" s="98"/>
      <c r="C3967" s="98"/>
      <c r="D3967" s="100"/>
      <c r="E3967" s="100"/>
      <c r="F3967" s="100"/>
      <c r="H3967" s="102"/>
      <c r="I3967" s="103"/>
      <c r="J3967" s="102"/>
      <c r="L3967" s="100"/>
      <c r="M3967" s="100"/>
      <c r="N3967" s="100"/>
    </row>
    <row r="3968" spans="2:14">
      <c r="B3968" s="98"/>
      <c r="C3968" s="98"/>
      <c r="D3968" s="100"/>
      <c r="E3968" s="100"/>
      <c r="F3968" s="100"/>
      <c r="H3968" s="102"/>
      <c r="I3968" s="103"/>
      <c r="J3968" s="102"/>
      <c r="L3968" s="100"/>
      <c r="M3968" s="100"/>
      <c r="N3968" s="100"/>
    </row>
    <row r="3969" spans="2:14">
      <c r="B3969" s="98"/>
      <c r="C3969" s="98"/>
      <c r="D3969" s="100"/>
      <c r="E3969" s="100"/>
      <c r="F3969" s="100"/>
      <c r="H3969" s="102"/>
      <c r="I3969" s="103"/>
      <c r="J3969" s="102"/>
      <c r="L3969" s="100"/>
      <c r="M3969" s="100"/>
      <c r="N3969" s="100"/>
    </row>
    <row r="3970" spans="2:14">
      <c r="B3970" s="98"/>
      <c r="C3970" s="98"/>
      <c r="D3970" s="100"/>
      <c r="E3970" s="100"/>
      <c r="F3970" s="100"/>
      <c r="H3970" s="102"/>
      <c r="I3970" s="103"/>
      <c r="J3970" s="102"/>
      <c r="L3970" s="100"/>
      <c r="M3970" s="100"/>
      <c r="N3970" s="100"/>
    </row>
    <row r="3971" spans="2:14">
      <c r="B3971" s="98"/>
      <c r="C3971" s="98"/>
      <c r="D3971" s="100"/>
      <c r="E3971" s="100"/>
      <c r="F3971" s="100"/>
      <c r="H3971" s="102"/>
      <c r="I3971" s="103"/>
      <c r="J3971" s="102"/>
      <c r="L3971" s="100"/>
      <c r="M3971" s="100"/>
      <c r="N3971" s="100"/>
    </row>
    <row r="3972" spans="2:14">
      <c r="B3972" s="98"/>
      <c r="C3972" s="98"/>
      <c r="D3972" s="100"/>
      <c r="E3972" s="100"/>
      <c r="F3972" s="100"/>
      <c r="H3972" s="102"/>
      <c r="I3972" s="103"/>
      <c r="J3972" s="102"/>
      <c r="L3972" s="100"/>
      <c r="M3972" s="100"/>
      <c r="N3972" s="100"/>
    </row>
    <row r="3973" spans="2:14">
      <c r="B3973" s="98"/>
      <c r="C3973" s="98"/>
      <c r="D3973" s="100"/>
      <c r="E3973" s="100"/>
      <c r="F3973" s="100"/>
      <c r="H3973" s="102"/>
      <c r="I3973" s="103"/>
      <c r="J3973" s="102"/>
      <c r="L3973" s="100"/>
      <c r="M3973" s="100"/>
      <c r="N3973" s="100"/>
    </row>
    <row r="3974" spans="2:14">
      <c r="B3974" s="98"/>
      <c r="C3974" s="98"/>
      <c r="D3974" s="100"/>
      <c r="E3974" s="100"/>
      <c r="F3974" s="100"/>
      <c r="H3974" s="102"/>
      <c r="I3974" s="103"/>
      <c r="J3974" s="102"/>
      <c r="L3974" s="100"/>
      <c r="M3974" s="100"/>
      <c r="N3974" s="100"/>
    </row>
    <row r="3975" spans="2:14">
      <c r="B3975" s="98"/>
      <c r="C3975" s="98"/>
      <c r="D3975" s="100"/>
      <c r="E3975" s="100"/>
      <c r="F3975" s="100"/>
      <c r="H3975" s="102"/>
      <c r="I3975" s="103"/>
      <c r="J3975" s="102"/>
      <c r="L3975" s="100"/>
      <c r="M3975" s="100"/>
      <c r="N3975" s="100"/>
    </row>
    <row r="3976" spans="2:14">
      <c r="B3976" s="98"/>
      <c r="C3976" s="98"/>
      <c r="D3976" s="100"/>
      <c r="E3976" s="100"/>
      <c r="F3976" s="100"/>
      <c r="H3976" s="102"/>
      <c r="I3976" s="103"/>
      <c r="J3976" s="102"/>
      <c r="L3976" s="100"/>
      <c r="M3976" s="100"/>
      <c r="N3976" s="100"/>
    </row>
    <row r="3977" spans="2:14">
      <c r="B3977" s="98"/>
      <c r="C3977" s="98"/>
      <c r="D3977" s="100"/>
      <c r="E3977" s="100"/>
      <c r="F3977" s="100"/>
      <c r="H3977" s="102"/>
      <c r="I3977" s="103"/>
      <c r="J3977" s="102"/>
      <c r="L3977" s="100"/>
      <c r="M3977" s="100"/>
      <c r="N3977" s="100"/>
    </row>
    <row r="3978" spans="2:14">
      <c r="B3978" s="98"/>
      <c r="C3978" s="98"/>
      <c r="D3978" s="100"/>
      <c r="E3978" s="100"/>
      <c r="F3978" s="100"/>
      <c r="H3978" s="102"/>
      <c r="I3978" s="103"/>
      <c r="J3978" s="102"/>
      <c r="L3978" s="100"/>
      <c r="M3978" s="100"/>
      <c r="N3978" s="100"/>
    </row>
    <row r="3979" spans="2:14">
      <c r="B3979" s="98"/>
      <c r="C3979" s="98"/>
      <c r="D3979" s="100"/>
      <c r="E3979" s="100"/>
      <c r="F3979" s="100"/>
      <c r="H3979" s="102"/>
      <c r="I3979" s="103"/>
      <c r="J3979" s="102"/>
      <c r="L3979" s="100"/>
      <c r="M3979" s="100"/>
      <c r="N3979" s="100"/>
    </row>
    <row r="3980" spans="2:14">
      <c r="B3980" s="98"/>
      <c r="C3980" s="98"/>
      <c r="D3980" s="100"/>
      <c r="E3980" s="100"/>
      <c r="F3980" s="100"/>
      <c r="H3980" s="102"/>
      <c r="I3980" s="103"/>
      <c r="J3980" s="102"/>
      <c r="L3980" s="100"/>
      <c r="M3980" s="100"/>
      <c r="N3980" s="100"/>
    </row>
    <row r="3981" spans="2:14">
      <c r="B3981" s="98"/>
      <c r="C3981" s="98"/>
      <c r="D3981" s="100"/>
      <c r="E3981" s="100"/>
      <c r="F3981" s="100"/>
      <c r="H3981" s="102"/>
      <c r="I3981" s="103"/>
      <c r="J3981" s="102"/>
      <c r="L3981" s="100"/>
      <c r="M3981" s="100"/>
      <c r="N3981" s="100"/>
    </row>
    <row r="3982" spans="2:14">
      <c r="B3982" s="98"/>
      <c r="C3982" s="98"/>
      <c r="D3982" s="100"/>
      <c r="E3982" s="100"/>
      <c r="F3982" s="100"/>
      <c r="H3982" s="102"/>
      <c r="I3982" s="103"/>
      <c r="J3982" s="102"/>
      <c r="L3982" s="100"/>
      <c r="M3982" s="100"/>
      <c r="N3982" s="100"/>
    </row>
    <row r="3983" spans="2:14">
      <c r="B3983" s="98"/>
      <c r="C3983" s="98"/>
      <c r="D3983" s="100"/>
      <c r="E3983" s="100"/>
      <c r="F3983" s="100"/>
      <c r="H3983" s="102"/>
      <c r="I3983" s="103"/>
      <c r="J3983" s="102"/>
      <c r="L3983" s="100"/>
      <c r="M3983" s="100"/>
      <c r="N3983" s="100"/>
    </row>
    <row r="3984" spans="2:14">
      <c r="B3984" s="98"/>
      <c r="C3984" s="98"/>
      <c r="D3984" s="100"/>
      <c r="E3984" s="100"/>
      <c r="F3984" s="100"/>
      <c r="H3984" s="102"/>
      <c r="I3984" s="103"/>
      <c r="J3984" s="102"/>
      <c r="L3984" s="100"/>
      <c r="M3984" s="100"/>
      <c r="N3984" s="100"/>
    </row>
    <row r="3985" spans="2:14">
      <c r="B3985" s="98"/>
      <c r="C3985" s="98"/>
      <c r="D3985" s="100"/>
      <c r="E3985" s="100"/>
      <c r="F3985" s="100"/>
      <c r="H3985" s="102"/>
      <c r="I3985" s="103"/>
      <c r="J3985" s="102"/>
      <c r="L3985" s="100"/>
      <c r="M3985" s="100"/>
      <c r="N3985" s="100"/>
    </row>
    <row r="3986" spans="2:14">
      <c r="B3986" s="98"/>
      <c r="C3986" s="98"/>
      <c r="D3986" s="100"/>
      <c r="E3986" s="100"/>
      <c r="F3986" s="100"/>
      <c r="H3986" s="102"/>
      <c r="I3986" s="103"/>
      <c r="J3986" s="102"/>
      <c r="L3986" s="100"/>
      <c r="M3986" s="100"/>
      <c r="N3986" s="100"/>
    </row>
    <row r="3987" spans="2:14">
      <c r="B3987" s="98"/>
      <c r="C3987" s="98"/>
      <c r="D3987" s="100"/>
      <c r="E3987" s="100"/>
      <c r="F3987" s="100"/>
      <c r="H3987" s="102"/>
      <c r="I3987" s="103"/>
      <c r="J3987" s="102"/>
      <c r="L3987" s="100"/>
      <c r="M3987" s="100"/>
      <c r="N3987" s="100"/>
    </row>
    <row r="3988" spans="2:14">
      <c r="B3988" s="98"/>
      <c r="C3988" s="98"/>
      <c r="D3988" s="100"/>
      <c r="E3988" s="100"/>
      <c r="F3988" s="100"/>
      <c r="H3988" s="102"/>
      <c r="I3988" s="103"/>
      <c r="J3988" s="102"/>
      <c r="L3988" s="100"/>
      <c r="M3988" s="100"/>
      <c r="N3988" s="100"/>
    </row>
    <row r="3989" spans="2:14">
      <c r="B3989" s="98"/>
      <c r="C3989" s="98"/>
      <c r="D3989" s="100"/>
      <c r="E3989" s="100"/>
      <c r="F3989" s="100"/>
      <c r="H3989" s="102"/>
      <c r="I3989" s="103"/>
      <c r="J3989" s="102"/>
      <c r="L3989" s="100"/>
      <c r="M3989" s="100"/>
      <c r="N3989" s="100"/>
    </row>
    <row r="3990" spans="2:14">
      <c r="B3990" s="98"/>
      <c r="C3990" s="98"/>
      <c r="D3990" s="100"/>
      <c r="E3990" s="100"/>
      <c r="F3990" s="100"/>
      <c r="H3990" s="102"/>
      <c r="I3990" s="103"/>
      <c r="J3990" s="102"/>
      <c r="L3990" s="100"/>
      <c r="M3990" s="100"/>
      <c r="N3990" s="100"/>
    </row>
    <row r="3991" spans="2:14">
      <c r="B3991" s="98"/>
      <c r="C3991" s="98"/>
      <c r="D3991" s="100"/>
      <c r="E3991" s="100"/>
      <c r="F3991" s="100"/>
      <c r="H3991" s="102"/>
      <c r="I3991" s="103"/>
      <c r="J3991" s="102"/>
      <c r="L3991" s="100"/>
      <c r="M3991" s="100"/>
      <c r="N3991" s="100"/>
    </row>
    <row r="3992" spans="2:14">
      <c r="B3992" s="98"/>
      <c r="C3992" s="98"/>
      <c r="D3992" s="100"/>
      <c r="E3992" s="100"/>
      <c r="F3992" s="100"/>
      <c r="H3992" s="102"/>
      <c r="I3992" s="103"/>
      <c r="J3992" s="102"/>
      <c r="L3992" s="100"/>
      <c r="M3992" s="100"/>
      <c r="N3992" s="100"/>
    </row>
    <row r="3993" spans="2:14">
      <c r="B3993" s="98"/>
      <c r="C3993" s="98"/>
      <c r="D3993" s="100"/>
      <c r="E3993" s="100"/>
      <c r="F3993" s="100"/>
      <c r="H3993" s="102"/>
      <c r="I3993" s="103"/>
      <c r="J3993" s="102"/>
      <c r="L3993" s="100"/>
      <c r="M3993" s="100"/>
      <c r="N3993" s="100"/>
    </row>
    <row r="3994" spans="2:14">
      <c r="B3994" s="98"/>
      <c r="C3994" s="98"/>
      <c r="D3994" s="100"/>
      <c r="E3994" s="100"/>
      <c r="F3994" s="100"/>
      <c r="H3994" s="102"/>
      <c r="I3994" s="103"/>
      <c r="J3994" s="102"/>
      <c r="L3994" s="100"/>
      <c r="M3994" s="100"/>
      <c r="N3994" s="100"/>
    </row>
    <row r="3995" spans="2:14">
      <c r="B3995" s="98"/>
      <c r="C3995" s="98"/>
      <c r="D3995" s="100"/>
      <c r="E3995" s="100"/>
      <c r="F3995" s="100"/>
      <c r="H3995" s="102"/>
      <c r="I3995" s="103"/>
      <c r="J3995" s="102"/>
      <c r="L3995" s="100"/>
      <c r="M3995" s="100"/>
      <c r="N3995" s="100"/>
    </row>
    <row r="3996" spans="2:14">
      <c r="B3996" s="98"/>
      <c r="C3996" s="98"/>
      <c r="D3996" s="100"/>
      <c r="E3996" s="100"/>
      <c r="F3996" s="100"/>
      <c r="H3996" s="102"/>
      <c r="I3996" s="103"/>
      <c r="J3996" s="102"/>
      <c r="L3996" s="100"/>
      <c r="M3996" s="100"/>
      <c r="N3996" s="100"/>
    </row>
    <row r="3997" spans="2:14">
      <c r="B3997" s="98"/>
      <c r="C3997" s="98"/>
      <c r="D3997" s="100"/>
      <c r="E3997" s="100"/>
      <c r="F3997" s="100"/>
      <c r="H3997" s="102"/>
      <c r="I3997" s="103"/>
      <c r="J3997" s="102"/>
      <c r="L3997" s="100"/>
      <c r="M3997" s="100"/>
      <c r="N3997" s="100"/>
    </row>
    <row r="3998" spans="2:14">
      <c r="B3998" s="98"/>
      <c r="C3998" s="98"/>
      <c r="D3998" s="100"/>
      <c r="E3998" s="100"/>
      <c r="F3998" s="100"/>
      <c r="H3998" s="102"/>
      <c r="I3998" s="103"/>
      <c r="J3998" s="102"/>
      <c r="L3998" s="100"/>
      <c r="M3998" s="100"/>
      <c r="N3998" s="100"/>
    </row>
    <row r="3999" spans="2:14">
      <c r="B3999" s="98"/>
      <c r="C3999" s="98"/>
      <c r="D3999" s="100"/>
      <c r="E3999" s="100"/>
      <c r="F3999" s="100"/>
      <c r="H3999" s="102"/>
      <c r="I3999" s="103"/>
      <c r="J3999" s="102"/>
      <c r="L3999" s="100"/>
      <c r="M3999" s="100"/>
      <c r="N3999" s="100"/>
    </row>
    <row r="4000" spans="2:14">
      <c r="B4000" s="98"/>
      <c r="C4000" s="98"/>
      <c r="D4000" s="100"/>
      <c r="E4000" s="100"/>
      <c r="F4000" s="100"/>
      <c r="H4000" s="102"/>
      <c r="I4000" s="103"/>
      <c r="J4000" s="102"/>
      <c r="L4000" s="100"/>
      <c r="M4000" s="100"/>
      <c r="N4000" s="100"/>
    </row>
    <row r="4001" spans="2:14">
      <c r="B4001" s="98"/>
      <c r="C4001" s="98"/>
      <c r="D4001" s="100"/>
      <c r="E4001" s="100"/>
      <c r="F4001" s="100"/>
      <c r="H4001" s="102"/>
      <c r="I4001" s="103"/>
      <c r="J4001" s="102"/>
      <c r="L4001" s="100"/>
      <c r="M4001" s="100"/>
      <c r="N4001" s="100"/>
    </row>
    <row r="4002" spans="2:14">
      <c r="B4002" s="98"/>
      <c r="C4002" s="98"/>
      <c r="D4002" s="100"/>
      <c r="E4002" s="100"/>
      <c r="F4002" s="100"/>
      <c r="H4002" s="102"/>
      <c r="I4002" s="103"/>
      <c r="J4002" s="102"/>
      <c r="L4002" s="100"/>
      <c r="M4002" s="100"/>
      <c r="N4002" s="100"/>
    </row>
    <row r="4003" spans="2:14">
      <c r="B4003" s="98"/>
      <c r="C4003" s="98"/>
      <c r="D4003" s="100"/>
      <c r="E4003" s="100"/>
      <c r="F4003" s="100"/>
      <c r="H4003" s="102"/>
      <c r="I4003" s="103"/>
      <c r="J4003" s="102"/>
      <c r="L4003" s="100"/>
      <c r="M4003" s="100"/>
      <c r="N4003" s="100"/>
    </row>
    <row r="4004" spans="2:14">
      <c r="B4004" s="98"/>
      <c r="C4004" s="98"/>
      <c r="D4004" s="100"/>
      <c r="E4004" s="100"/>
      <c r="F4004" s="100"/>
      <c r="H4004" s="102"/>
      <c r="I4004" s="103"/>
      <c r="J4004" s="102"/>
      <c r="L4004" s="100"/>
      <c r="M4004" s="100"/>
      <c r="N4004" s="100"/>
    </row>
    <row r="4005" spans="2:14">
      <c r="B4005" s="98"/>
      <c r="C4005" s="98"/>
      <c r="D4005" s="100"/>
      <c r="E4005" s="100"/>
      <c r="F4005" s="100"/>
      <c r="H4005" s="102"/>
      <c r="I4005" s="103"/>
      <c r="J4005" s="102"/>
      <c r="L4005" s="100"/>
      <c r="M4005" s="100"/>
      <c r="N4005" s="100"/>
    </row>
    <row r="4006" spans="2:14">
      <c r="B4006" s="98"/>
      <c r="C4006" s="98"/>
      <c r="D4006" s="100"/>
      <c r="E4006" s="100"/>
      <c r="F4006" s="100"/>
      <c r="H4006" s="102"/>
      <c r="I4006" s="103"/>
      <c r="J4006" s="102"/>
      <c r="L4006" s="100"/>
      <c r="M4006" s="100"/>
      <c r="N4006" s="100"/>
    </row>
    <row r="4007" spans="2:14">
      <c r="B4007" s="98"/>
      <c r="C4007" s="98"/>
      <c r="D4007" s="100"/>
      <c r="E4007" s="100"/>
      <c r="F4007" s="100"/>
      <c r="H4007" s="102"/>
      <c r="I4007" s="103"/>
      <c r="J4007" s="102"/>
      <c r="L4007" s="100"/>
      <c r="M4007" s="100"/>
      <c r="N4007" s="100"/>
    </row>
    <row r="4008" spans="2:14">
      <c r="B4008" s="98"/>
      <c r="C4008" s="98"/>
      <c r="D4008" s="100"/>
      <c r="E4008" s="100"/>
      <c r="F4008" s="100"/>
      <c r="H4008" s="102"/>
      <c r="I4008" s="103"/>
      <c r="J4008" s="102"/>
      <c r="L4008" s="100"/>
      <c r="M4008" s="100"/>
      <c r="N4008" s="100"/>
    </row>
    <row r="4009" spans="2:14">
      <c r="B4009" s="98"/>
      <c r="C4009" s="98"/>
      <c r="D4009" s="100"/>
      <c r="E4009" s="100"/>
      <c r="F4009" s="100"/>
      <c r="H4009" s="102"/>
      <c r="I4009" s="103"/>
      <c r="J4009" s="102"/>
      <c r="L4009" s="100"/>
      <c r="M4009" s="100"/>
      <c r="N4009" s="100"/>
    </row>
    <row r="4010" spans="2:14">
      <c r="B4010" s="98"/>
      <c r="C4010" s="98"/>
      <c r="D4010" s="100"/>
      <c r="E4010" s="100"/>
      <c r="F4010" s="100"/>
      <c r="H4010" s="102"/>
      <c r="I4010" s="103"/>
      <c r="J4010" s="102"/>
      <c r="L4010" s="100"/>
      <c r="M4010" s="100"/>
      <c r="N4010" s="100"/>
    </row>
    <row r="4011" spans="2:14">
      <c r="B4011" s="98"/>
      <c r="C4011" s="98"/>
      <c r="D4011" s="100"/>
      <c r="E4011" s="100"/>
      <c r="F4011" s="100"/>
      <c r="H4011" s="102"/>
      <c r="I4011" s="103"/>
      <c r="J4011" s="102"/>
      <c r="L4011" s="100"/>
      <c r="M4011" s="100"/>
      <c r="N4011" s="100"/>
    </row>
    <row r="4012" spans="2:14">
      <c r="B4012" s="98"/>
      <c r="C4012" s="98"/>
      <c r="D4012" s="100"/>
      <c r="E4012" s="100"/>
      <c r="F4012" s="100"/>
      <c r="H4012" s="102"/>
      <c r="I4012" s="103"/>
      <c r="J4012" s="102"/>
      <c r="L4012" s="100"/>
      <c r="M4012" s="100"/>
      <c r="N4012" s="100"/>
    </row>
    <row r="4013" spans="2:14">
      <c r="B4013" s="98"/>
      <c r="C4013" s="98"/>
      <c r="D4013" s="100"/>
      <c r="E4013" s="100"/>
      <c r="F4013" s="100"/>
      <c r="H4013" s="102"/>
      <c r="I4013" s="103"/>
      <c r="J4013" s="102"/>
      <c r="L4013" s="100"/>
      <c r="M4013" s="100"/>
      <c r="N4013" s="100"/>
    </row>
    <row r="4014" spans="2:14">
      <c r="B4014" s="98"/>
      <c r="C4014" s="98"/>
      <c r="D4014" s="100"/>
      <c r="E4014" s="100"/>
      <c r="F4014" s="100"/>
      <c r="H4014" s="102"/>
      <c r="I4014" s="103"/>
      <c r="J4014" s="102"/>
      <c r="L4014" s="100"/>
      <c r="M4014" s="100"/>
      <c r="N4014" s="100"/>
    </row>
    <row r="4015" spans="2:14">
      <c r="B4015" s="98"/>
      <c r="C4015" s="98"/>
      <c r="D4015" s="100"/>
      <c r="E4015" s="100"/>
      <c r="F4015" s="100"/>
      <c r="H4015" s="102"/>
      <c r="I4015" s="103"/>
      <c r="J4015" s="102"/>
      <c r="L4015" s="100"/>
      <c r="M4015" s="100"/>
      <c r="N4015" s="100"/>
    </row>
    <row r="4016" spans="2:14">
      <c r="B4016" s="98"/>
      <c r="C4016" s="98"/>
      <c r="D4016" s="100"/>
      <c r="E4016" s="100"/>
      <c r="F4016" s="100"/>
      <c r="H4016" s="102"/>
      <c r="I4016" s="103"/>
      <c r="J4016" s="102"/>
      <c r="L4016" s="100"/>
      <c r="M4016" s="100"/>
      <c r="N4016" s="100"/>
    </row>
    <row r="4017" spans="2:14">
      <c r="B4017" s="98"/>
      <c r="C4017" s="98"/>
      <c r="D4017" s="100"/>
      <c r="E4017" s="100"/>
      <c r="F4017" s="100"/>
      <c r="H4017" s="102"/>
      <c r="I4017" s="103"/>
      <c r="J4017" s="102"/>
      <c r="L4017" s="100"/>
      <c r="M4017" s="100"/>
      <c r="N4017" s="100"/>
    </row>
    <row r="4018" spans="2:14">
      <c r="B4018" s="98"/>
      <c r="C4018" s="98"/>
      <c r="D4018" s="100"/>
      <c r="E4018" s="100"/>
      <c r="F4018" s="100"/>
      <c r="H4018" s="102"/>
      <c r="I4018" s="103"/>
      <c r="J4018" s="102"/>
      <c r="L4018" s="100"/>
      <c r="M4018" s="100"/>
      <c r="N4018" s="100"/>
    </row>
    <row r="4019" spans="2:14">
      <c r="B4019" s="98"/>
      <c r="C4019" s="98"/>
      <c r="D4019" s="100"/>
      <c r="E4019" s="100"/>
      <c r="F4019" s="100"/>
      <c r="H4019" s="102"/>
      <c r="I4019" s="103"/>
      <c r="J4019" s="102"/>
      <c r="L4019" s="100"/>
      <c r="M4019" s="100"/>
      <c r="N4019" s="100"/>
    </row>
    <row r="4020" spans="2:14">
      <c r="B4020" s="98"/>
      <c r="C4020" s="98"/>
      <c r="D4020" s="100"/>
      <c r="E4020" s="100"/>
      <c r="F4020" s="100"/>
      <c r="H4020" s="102"/>
      <c r="I4020" s="103"/>
      <c r="J4020" s="102"/>
      <c r="L4020" s="100"/>
      <c r="M4020" s="100"/>
      <c r="N4020" s="100"/>
    </row>
    <row r="4021" spans="2:14">
      <c r="B4021" s="98"/>
      <c r="C4021" s="98"/>
      <c r="D4021" s="100"/>
      <c r="E4021" s="100"/>
      <c r="F4021" s="100"/>
      <c r="H4021" s="102"/>
      <c r="I4021" s="103"/>
      <c r="J4021" s="102"/>
      <c r="L4021" s="100"/>
      <c r="M4021" s="100"/>
      <c r="N4021" s="100"/>
    </row>
    <row r="4022" spans="2:14">
      <c r="B4022" s="98"/>
      <c r="C4022" s="98"/>
      <c r="D4022" s="100"/>
      <c r="E4022" s="100"/>
      <c r="F4022" s="100"/>
      <c r="H4022" s="102"/>
      <c r="I4022" s="103"/>
      <c r="J4022" s="102"/>
      <c r="L4022" s="100"/>
      <c r="M4022" s="100"/>
      <c r="N4022" s="100"/>
    </row>
    <row r="4023" spans="2:14">
      <c r="B4023" s="98"/>
      <c r="C4023" s="98"/>
      <c r="D4023" s="100"/>
      <c r="E4023" s="100"/>
      <c r="F4023" s="100"/>
      <c r="H4023" s="102"/>
      <c r="I4023" s="103"/>
      <c r="J4023" s="102"/>
      <c r="L4023" s="100"/>
      <c r="M4023" s="100"/>
      <c r="N4023" s="100"/>
    </row>
    <row r="4024" spans="2:14">
      <c r="B4024" s="98"/>
      <c r="C4024" s="98"/>
      <c r="D4024" s="100"/>
      <c r="E4024" s="100"/>
      <c r="F4024" s="100"/>
      <c r="H4024" s="102"/>
      <c r="I4024" s="103"/>
      <c r="J4024" s="102"/>
      <c r="L4024" s="100"/>
      <c r="M4024" s="100"/>
      <c r="N4024" s="100"/>
    </row>
    <row r="4025" spans="2:14">
      <c r="B4025" s="98"/>
      <c r="C4025" s="98"/>
      <c r="D4025" s="100"/>
      <c r="E4025" s="100"/>
      <c r="F4025" s="100"/>
      <c r="H4025" s="102"/>
      <c r="I4025" s="103"/>
      <c r="J4025" s="102"/>
      <c r="L4025" s="100"/>
      <c r="M4025" s="100"/>
      <c r="N4025" s="100"/>
    </row>
    <row r="4026" spans="2:14">
      <c r="B4026" s="98"/>
      <c r="C4026" s="98"/>
      <c r="D4026" s="100"/>
      <c r="E4026" s="100"/>
      <c r="F4026" s="100"/>
      <c r="H4026" s="102"/>
      <c r="I4026" s="103"/>
      <c r="J4026" s="102"/>
      <c r="L4026" s="100"/>
      <c r="M4026" s="100"/>
      <c r="N4026" s="100"/>
    </row>
    <row r="4027" spans="2:14">
      <c r="B4027" s="98"/>
      <c r="C4027" s="98"/>
      <c r="D4027" s="100"/>
      <c r="E4027" s="100"/>
      <c r="F4027" s="100"/>
      <c r="H4027" s="102"/>
      <c r="I4027" s="103"/>
      <c r="J4027" s="102"/>
      <c r="L4027" s="100"/>
      <c r="M4027" s="100"/>
      <c r="N4027" s="100"/>
    </row>
    <row r="4028" spans="2:14">
      <c r="B4028" s="98"/>
      <c r="C4028" s="98"/>
      <c r="D4028" s="100"/>
      <c r="E4028" s="100"/>
      <c r="F4028" s="100"/>
      <c r="H4028" s="102"/>
      <c r="I4028" s="103"/>
      <c r="J4028" s="102"/>
      <c r="L4028" s="100"/>
      <c r="M4028" s="100"/>
      <c r="N4028" s="100"/>
    </row>
    <row r="4029" spans="2:14">
      <c r="B4029" s="98"/>
      <c r="C4029" s="98"/>
      <c r="D4029" s="100"/>
      <c r="E4029" s="100"/>
      <c r="F4029" s="100"/>
      <c r="H4029" s="102"/>
      <c r="I4029" s="103"/>
      <c r="J4029" s="102"/>
      <c r="L4029" s="100"/>
      <c r="M4029" s="100"/>
      <c r="N4029" s="100"/>
    </row>
    <row r="4030" spans="2:14">
      <c r="B4030" s="98"/>
      <c r="C4030" s="98"/>
      <c r="D4030" s="100"/>
      <c r="E4030" s="100"/>
      <c r="F4030" s="100"/>
      <c r="H4030" s="102"/>
      <c r="I4030" s="103"/>
      <c r="J4030" s="102"/>
      <c r="L4030" s="100"/>
      <c r="M4030" s="100"/>
      <c r="N4030" s="100"/>
    </row>
    <row r="4031" spans="2:14">
      <c r="B4031" s="98"/>
      <c r="C4031" s="98"/>
      <c r="D4031" s="100"/>
      <c r="E4031" s="100"/>
      <c r="F4031" s="100"/>
      <c r="H4031" s="102"/>
      <c r="I4031" s="103"/>
      <c r="J4031" s="102"/>
      <c r="L4031" s="100"/>
      <c r="M4031" s="100"/>
      <c r="N4031" s="100"/>
    </row>
    <row r="4032" spans="2:14">
      <c r="B4032" s="98"/>
      <c r="C4032" s="98"/>
      <c r="D4032" s="100"/>
      <c r="E4032" s="100"/>
      <c r="F4032" s="100"/>
      <c r="H4032" s="102"/>
      <c r="I4032" s="103"/>
      <c r="J4032" s="102"/>
      <c r="L4032" s="100"/>
      <c r="M4032" s="100"/>
      <c r="N4032" s="100"/>
    </row>
    <row r="4033" spans="2:14">
      <c r="B4033" s="98"/>
      <c r="C4033" s="98"/>
      <c r="D4033" s="100"/>
      <c r="E4033" s="100"/>
      <c r="F4033" s="100"/>
      <c r="H4033" s="102"/>
      <c r="I4033" s="103"/>
      <c r="J4033" s="102"/>
      <c r="L4033" s="100"/>
      <c r="M4033" s="100"/>
      <c r="N4033" s="100"/>
    </row>
    <row r="4034" spans="2:14">
      <c r="B4034" s="98"/>
      <c r="C4034" s="98"/>
      <c r="D4034" s="100"/>
      <c r="E4034" s="100"/>
      <c r="F4034" s="100"/>
      <c r="H4034" s="102"/>
      <c r="I4034" s="103"/>
      <c r="J4034" s="102"/>
      <c r="L4034" s="100"/>
      <c r="M4034" s="100"/>
      <c r="N4034" s="100"/>
    </row>
    <row r="4035" spans="2:14">
      <c r="B4035" s="98"/>
      <c r="C4035" s="98"/>
      <c r="D4035" s="100"/>
      <c r="E4035" s="100"/>
      <c r="F4035" s="100"/>
      <c r="H4035" s="102"/>
      <c r="I4035" s="103"/>
      <c r="J4035" s="102"/>
      <c r="L4035" s="100"/>
      <c r="M4035" s="100"/>
      <c r="N4035" s="100"/>
    </row>
    <row r="4036" spans="2:14">
      <c r="B4036" s="98"/>
      <c r="C4036" s="98"/>
      <c r="D4036" s="100"/>
      <c r="E4036" s="100"/>
      <c r="F4036" s="100"/>
      <c r="H4036" s="102"/>
      <c r="I4036" s="103"/>
      <c r="J4036" s="102"/>
      <c r="L4036" s="100"/>
      <c r="M4036" s="100"/>
      <c r="N4036" s="100"/>
    </row>
    <row r="4037" spans="2:14">
      <c r="B4037" s="98"/>
      <c r="C4037" s="98"/>
      <c r="D4037" s="100"/>
      <c r="E4037" s="100"/>
      <c r="F4037" s="100"/>
      <c r="H4037" s="102"/>
      <c r="I4037" s="103"/>
      <c r="J4037" s="102"/>
      <c r="L4037" s="100"/>
      <c r="M4037" s="100"/>
      <c r="N4037" s="100"/>
    </row>
    <row r="4038" spans="2:14">
      <c r="B4038" s="98"/>
      <c r="C4038" s="98"/>
      <c r="D4038" s="100"/>
      <c r="E4038" s="100"/>
      <c r="F4038" s="100"/>
      <c r="H4038" s="102"/>
      <c r="I4038" s="103"/>
      <c r="J4038" s="102"/>
      <c r="L4038" s="100"/>
      <c r="M4038" s="100"/>
      <c r="N4038" s="100"/>
    </row>
    <row r="4039" spans="2:14">
      <c r="B4039" s="98"/>
      <c r="C4039" s="98"/>
      <c r="D4039" s="100"/>
      <c r="E4039" s="100"/>
      <c r="F4039" s="100"/>
      <c r="H4039" s="102"/>
      <c r="I4039" s="103"/>
      <c r="J4039" s="102"/>
      <c r="L4039" s="100"/>
      <c r="M4039" s="100"/>
      <c r="N4039" s="100"/>
    </row>
    <row r="4040" spans="2:14">
      <c r="B4040" s="98"/>
      <c r="C4040" s="98"/>
      <c r="D4040" s="100"/>
      <c r="E4040" s="100"/>
      <c r="F4040" s="100"/>
      <c r="H4040" s="102"/>
      <c r="I4040" s="103"/>
      <c r="J4040" s="102"/>
      <c r="L4040" s="100"/>
      <c r="M4040" s="100"/>
      <c r="N4040" s="100"/>
    </row>
    <row r="4041" spans="2:14">
      <c r="B4041" s="98"/>
      <c r="C4041" s="98"/>
      <c r="D4041" s="100"/>
      <c r="E4041" s="100"/>
      <c r="F4041" s="100"/>
      <c r="H4041" s="102"/>
      <c r="I4041" s="103"/>
      <c r="J4041" s="102"/>
      <c r="L4041" s="100"/>
      <c r="M4041" s="100"/>
      <c r="N4041" s="100"/>
    </row>
    <row r="4042" spans="2:14">
      <c r="B4042" s="98"/>
      <c r="C4042" s="98"/>
      <c r="D4042" s="100"/>
      <c r="E4042" s="100"/>
      <c r="F4042" s="100"/>
      <c r="H4042" s="102"/>
      <c r="I4042" s="103"/>
      <c r="J4042" s="102"/>
      <c r="L4042" s="100"/>
      <c r="M4042" s="100"/>
      <c r="N4042" s="100"/>
    </row>
    <row r="4043" spans="2:14">
      <c r="B4043" s="98"/>
      <c r="C4043" s="98"/>
      <c r="D4043" s="100"/>
      <c r="E4043" s="100"/>
      <c r="F4043" s="100"/>
      <c r="H4043" s="102"/>
      <c r="I4043" s="103"/>
      <c r="J4043" s="102"/>
      <c r="L4043" s="100"/>
      <c r="M4043" s="100"/>
      <c r="N4043" s="100"/>
    </row>
    <row r="4044" spans="2:14">
      <c r="B4044" s="98"/>
      <c r="C4044" s="98"/>
      <c r="D4044" s="100"/>
      <c r="E4044" s="100"/>
      <c r="F4044" s="100"/>
      <c r="H4044" s="102"/>
      <c r="I4044" s="103"/>
      <c r="J4044" s="102"/>
      <c r="L4044" s="100"/>
      <c r="M4044" s="100"/>
      <c r="N4044" s="100"/>
    </row>
    <row r="4045" spans="2:14">
      <c r="B4045" s="98"/>
      <c r="C4045" s="98"/>
      <c r="D4045" s="100"/>
      <c r="E4045" s="100"/>
      <c r="F4045" s="100"/>
      <c r="H4045" s="102"/>
      <c r="I4045" s="103"/>
      <c r="J4045" s="102"/>
      <c r="L4045" s="100"/>
      <c r="M4045" s="100"/>
      <c r="N4045" s="100"/>
    </row>
    <row r="4046" spans="2:14">
      <c r="B4046" s="98"/>
      <c r="C4046" s="98"/>
      <c r="D4046" s="100"/>
      <c r="E4046" s="100"/>
      <c r="F4046" s="100"/>
      <c r="H4046" s="102"/>
      <c r="I4046" s="103"/>
      <c r="J4046" s="102"/>
      <c r="L4046" s="100"/>
      <c r="M4046" s="100"/>
      <c r="N4046" s="100"/>
    </row>
    <row r="4047" spans="2:14">
      <c r="B4047" s="98"/>
      <c r="C4047" s="98"/>
      <c r="D4047" s="100"/>
      <c r="E4047" s="100"/>
      <c r="F4047" s="100"/>
      <c r="H4047" s="102"/>
      <c r="I4047" s="103"/>
      <c r="J4047" s="102"/>
      <c r="L4047" s="100"/>
      <c r="M4047" s="100"/>
      <c r="N4047" s="100"/>
    </row>
    <row r="4048" spans="2:14">
      <c r="B4048" s="98"/>
      <c r="C4048" s="98"/>
      <c r="D4048" s="100"/>
      <c r="E4048" s="100"/>
      <c r="F4048" s="100"/>
      <c r="H4048" s="102"/>
      <c r="I4048" s="103"/>
      <c r="J4048" s="102"/>
      <c r="L4048" s="100"/>
      <c r="M4048" s="100"/>
      <c r="N4048" s="100"/>
    </row>
    <row r="4049" spans="2:14">
      <c r="B4049" s="98"/>
      <c r="C4049" s="98"/>
      <c r="D4049" s="100"/>
      <c r="E4049" s="100"/>
      <c r="F4049" s="100"/>
      <c r="H4049" s="102"/>
      <c r="I4049" s="103"/>
      <c r="J4049" s="102"/>
      <c r="L4049" s="100"/>
      <c r="M4049" s="100"/>
      <c r="N4049" s="100"/>
    </row>
    <row r="4050" spans="2:14">
      <c r="B4050" s="98"/>
      <c r="C4050" s="98"/>
      <c r="D4050" s="100"/>
      <c r="E4050" s="100"/>
      <c r="F4050" s="100"/>
      <c r="H4050" s="102"/>
      <c r="I4050" s="103"/>
      <c r="J4050" s="102"/>
      <c r="L4050" s="100"/>
      <c r="M4050" s="100"/>
      <c r="N4050" s="100"/>
    </row>
    <row r="4051" spans="2:14">
      <c r="B4051" s="98"/>
      <c r="C4051" s="98"/>
      <c r="D4051" s="100"/>
      <c r="E4051" s="100"/>
      <c r="F4051" s="100"/>
      <c r="H4051" s="102"/>
      <c r="I4051" s="103"/>
      <c r="J4051" s="102"/>
      <c r="L4051" s="100"/>
      <c r="M4051" s="100"/>
      <c r="N4051" s="100"/>
    </row>
    <row r="4052" spans="2:14">
      <c r="B4052" s="98"/>
      <c r="C4052" s="98"/>
      <c r="D4052" s="100"/>
      <c r="E4052" s="100"/>
      <c r="F4052" s="100"/>
      <c r="H4052" s="102"/>
      <c r="I4052" s="103"/>
      <c r="J4052" s="102"/>
      <c r="L4052" s="100"/>
      <c r="M4052" s="100"/>
      <c r="N4052" s="100"/>
    </row>
    <row r="4053" spans="2:14">
      <c r="B4053" s="98"/>
      <c r="C4053" s="98"/>
      <c r="D4053" s="100"/>
      <c r="E4053" s="100"/>
      <c r="F4053" s="100"/>
      <c r="H4053" s="102"/>
      <c r="I4053" s="103"/>
      <c r="J4053" s="102"/>
      <c r="L4053" s="100"/>
      <c r="M4053" s="100"/>
      <c r="N4053" s="100"/>
    </row>
    <row r="4054" spans="2:14">
      <c r="B4054" s="98"/>
      <c r="C4054" s="98"/>
      <c r="D4054" s="100"/>
      <c r="E4054" s="100"/>
      <c r="F4054" s="100"/>
      <c r="H4054" s="102"/>
      <c r="I4054" s="103"/>
      <c r="J4054" s="102"/>
      <c r="L4054" s="100"/>
      <c r="M4054" s="100"/>
      <c r="N4054" s="100"/>
    </row>
    <row r="4055" spans="2:14">
      <c r="B4055" s="98"/>
      <c r="C4055" s="98"/>
      <c r="D4055" s="100"/>
      <c r="E4055" s="100"/>
      <c r="F4055" s="100"/>
      <c r="H4055" s="102"/>
      <c r="I4055" s="103"/>
      <c r="J4055" s="102"/>
      <c r="L4055" s="100"/>
      <c r="M4055" s="100"/>
      <c r="N4055" s="100"/>
    </row>
    <row r="4056" spans="2:14">
      <c r="B4056" s="98"/>
      <c r="C4056" s="98"/>
      <c r="D4056" s="100"/>
      <c r="E4056" s="100"/>
      <c r="F4056" s="100"/>
      <c r="H4056" s="102"/>
      <c r="I4056" s="103"/>
      <c r="J4056" s="102"/>
      <c r="L4056" s="100"/>
      <c r="M4056" s="100"/>
      <c r="N4056" s="100"/>
    </row>
    <row r="4057" spans="2:14">
      <c r="B4057" s="98"/>
      <c r="C4057" s="98"/>
      <c r="D4057" s="100"/>
      <c r="E4057" s="100"/>
      <c r="F4057" s="100"/>
      <c r="H4057" s="102"/>
      <c r="I4057" s="103"/>
      <c r="J4057" s="102"/>
      <c r="L4057" s="100"/>
      <c r="M4057" s="100"/>
      <c r="N4057" s="100"/>
    </row>
    <row r="4058" spans="2:14">
      <c r="B4058" s="98"/>
      <c r="C4058" s="98"/>
      <c r="D4058" s="100"/>
      <c r="E4058" s="100"/>
      <c r="F4058" s="100"/>
      <c r="H4058" s="102"/>
      <c r="I4058" s="103"/>
      <c r="J4058" s="102"/>
      <c r="L4058" s="100"/>
      <c r="M4058" s="100"/>
      <c r="N4058" s="100"/>
    </row>
    <row r="4059" spans="2:14">
      <c r="B4059" s="98"/>
      <c r="C4059" s="98"/>
      <c r="D4059" s="100"/>
      <c r="E4059" s="100"/>
      <c r="F4059" s="100"/>
      <c r="H4059" s="102"/>
      <c r="I4059" s="103"/>
      <c r="J4059" s="102"/>
      <c r="L4059" s="100"/>
      <c r="M4059" s="100"/>
      <c r="N4059" s="100"/>
    </row>
    <row r="4060" spans="2:14">
      <c r="B4060" s="98"/>
      <c r="C4060" s="98"/>
      <c r="D4060" s="100"/>
      <c r="E4060" s="100"/>
      <c r="F4060" s="100"/>
      <c r="H4060" s="102"/>
      <c r="I4060" s="103"/>
      <c r="J4060" s="102"/>
      <c r="L4060" s="100"/>
      <c r="M4060" s="100"/>
      <c r="N4060" s="100"/>
    </row>
    <row r="4061" spans="2:14">
      <c r="B4061" s="98"/>
      <c r="C4061" s="98"/>
      <c r="D4061" s="100"/>
      <c r="E4061" s="100"/>
      <c r="F4061" s="100"/>
      <c r="H4061" s="102"/>
      <c r="I4061" s="103"/>
      <c r="J4061" s="102"/>
      <c r="L4061" s="100"/>
      <c r="M4061" s="100"/>
      <c r="N4061" s="100"/>
    </row>
    <row r="4062" spans="2:14">
      <c r="B4062" s="98"/>
      <c r="C4062" s="98"/>
      <c r="D4062" s="100"/>
      <c r="E4062" s="100"/>
      <c r="F4062" s="100"/>
      <c r="H4062" s="102"/>
      <c r="I4062" s="103"/>
      <c r="J4062" s="102"/>
      <c r="L4062" s="100"/>
      <c r="M4062" s="100"/>
      <c r="N4062" s="100"/>
    </row>
    <row r="4063" spans="2:14">
      <c r="B4063" s="98"/>
      <c r="C4063" s="98"/>
      <c r="D4063" s="100"/>
      <c r="E4063" s="100"/>
      <c r="F4063" s="100"/>
      <c r="H4063" s="102"/>
      <c r="I4063" s="103"/>
      <c r="J4063" s="102"/>
      <c r="L4063" s="100"/>
      <c r="M4063" s="100"/>
      <c r="N4063" s="100"/>
    </row>
    <row r="4064" spans="2:14">
      <c r="B4064" s="98"/>
      <c r="C4064" s="98"/>
      <c r="D4064" s="100"/>
      <c r="E4064" s="100"/>
      <c r="F4064" s="100"/>
      <c r="H4064" s="102"/>
      <c r="I4064" s="103"/>
      <c r="J4064" s="102"/>
      <c r="L4064" s="100"/>
      <c r="M4064" s="100"/>
      <c r="N4064" s="100"/>
    </row>
    <row r="4065" spans="2:14">
      <c r="B4065" s="98"/>
      <c r="C4065" s="98"/>
      <c r="D4065" s="100"/>
      <c r="E4065" s="100"/>
      <c r="F4065" s="100"/>
      <c r="H4065" s="102"/>
      <c r="I4065" s="103"/>
      <c r="J4065" s="102"/>
      <c r="L4065" s="100"/>
      <c r="M4065" s="100"/>
      <c r="N4065" s="100"/>
    </row>
    <row r="4066" spans="2:14">
      <c r="B4066" s="98"/>
      <c r="C4066" s="98"/>
      <c r="D4066" s="100"/>
      <c r="E4066" s="100"/>
      <c r="F4066" s="100"/>
      <c r="H4066" s="102"/>
      <c r="I4066" s="103"/>
      <c r="J4066" s="102"/>
      <c r="L4066" s="100"/>
      <c r="M4066" s="100"/>
      <c r="N4066" s="100"/>
    </row>
    <row r="4067" spans="2:14">
      <c r="B4067" s="98"/>
      <c r="C4067" s="98"/>
      <c r="D4067" s="100"/>
      <c r="E4067" s="100"/>
      <c r="F4067" s="100"/>
      <c r="H4067" s="102"/>
      <c r="I4067" s="103"/>
      <c r="J4067" s="102"/>
      <c r="L4067" s="100"/>
      <c r="M4067" s="100"/>
      <c r="N4067" s="100"/>
    </row>
    <row r="4068" spans="2:14">
      <c r="B4068" s="98"/>
      <c r="C4068" s="98"/>
      <c r="D4068" s="100"/>
      <c r="E4068" s="100"/>
      <c r="F4068" s="100"/>
      <c r="H4068" s="102"/>
      <c r="I4068" s="103"/>
      <c r="J4068" s="102"/>
      <c r="L4068" s="100"/>
      <c r="M4068" s="100"/>
      <c r="N4068" s="100"/>
    </row>
    <row r="4069" spans="2:14">
      <c r="B4069" s="98"/>
      <c r="C4069" s="98"/>
      <c r="D4069" s="100"/>
      <c r="E4069" s="100"/>
      <c r="F4069" s="100"/>
      <c r="H4069" s="102"/>
      <c r="I4069" s="103"/>
      <c r="J4069" s="102"/>
      <c r="L4069" s="100"/>
      <c r="M4069" s="100"/>
      <c r="N4069" s="100"/>
    </row>
    <row r="4070" spans="2:14">
      <c r="B4070" s="98"/>
      <c r="C4070" s="98"/>
      <c r="D4070" s="100"/>
      <c r="E4070" s="100"/>
      <c r="F4070" s="100"/>
      <c r="H4070" s="102"/>
      <c r="I4070" s="103"/>
      <c r="J4070" s="102"/>
      <c r="L4070" s="100"/>
      <c r="M4070" s="100"/>
      <c r="N4070" s="100"/>
    </row>
    <row r="4071" spans="2:14">
      <c r="B4071" s="98"/>
      <c r="C4071" s="98"/>
      <c r="D4071" s="100"/>
      <c r="E4071" s="100"/>
      <c r="F4071" s="100"/>
      <c r="H4071" s="102"/>
      <c r="I4071" s="103"/>
      <c r="J4071" s="102"/>
      <c r="L4071" s="100"/>
      <c r="M4071" s="100"/>
      <c r="N4071" s="100"/>
    </row>
    <row r="4072" spans="2:14">
      <c r="B4072" s="98"/>
      <c r="C4072" s="98"/>
      <c r="D4072" s="100"/>
      <c r="E4072" s="100"/>
      <c r="F4072" s="100"/>
      <c r="H4072" s="102"/>
      <c r="I4072" s="103"/>
      <c r="J4072" s="102"/>
      <c r="L4072" s="100"/>
      <c r="M4072" s="100"/>
      <c r="N4072" s="100"/>
    </row>
    <row r="4073" spans="2:14">
      <c r="B4073" s="98"/>
      <c r="C4073" s="98"/>
      <c r="D4073" s="100"/>
      <c r="E4073" s="100"/>
      <c r="F4073" s="100"/>
      <c r="H4073" s="102"/>
      <c r="I4073" s="103"/>
      <c r="J4073" s="102"/>
      <c r="L4073" s="100"/>
      <c r="M4073" s="100"/>
      <c r="N4073" s="100"/>
    </row>
    <row r="4074" spans="2:14">
      <c r="B4074" s="98"/>
      <c r="C4074" s="98"/>
      <c r="D4074" s="100"/>
      <c r="E4074" s="100"/>
      <c r="F4074" s="100"/>
      <c r="H4074" s="102"/>
      <c r="I4074" s="103"/>
      <c r="J4074" s="102"/>
      <c r="L4074" s="100"/>
      <c r="M4074" s="100"/>
      <c r="N4074" s="100"/>
    </row>
    <row r="4075" spans="2:14">
      <c r="B4075" s="98"/>
      <c r="C4075" s="98"/>
      <c r="D4075" s="100"/>
      <c r="E4075" s="100"/>
      <c r="F4075" s="100"/>
      <c r="H4075" s="102"/>
      <c r="I4075" s="103"/>
      <c r="J4075" s="102"/>
      <c r="L4075" s="100"/>
      <c r="M4075" s="100"/>
      <c r="N4075" s="100"/>
    </row>
    <row r="4076" spans="2:14">
      <c r="B4076" s="98"/>
      <c r="C4076" s="98"/>
      <c r="D4076" s="100"/>
      <c r="E4076" s="100"/>
      <c r="F4076" s="100"/>
      <c r="H4076" s="102"/>
      <c r="I4076" s="103"/>
      <c r="J4076" s="102"/>
      <c r="L4076" s="100"/>
      <c r="M4076" s="100"/>
      <c r="N4076" s="100"/>
    </row>
    <row r="4077" spans="2:14">
      <c r="B4077" s="98"/>
      <c r="C4077" s="98"/>
      <c r="D4077" s="100"/>
      <c r="E4077" s="100"/>
      <c r="F4077" s="100"/>
      <c r="H4077" s="102"/>
      <c r="I4077" s="103"/>
      <c r="J4077" s="102"/>
      <c r="L4077" s="100"/>
      <c r="M4077" s="100"/>
      <c r="N4077" s="100"/>
    </row>
    <row r="4078" spans="2:14">
      <c r="B4078" s="98"/>
      <c r="C4078" s="98"/>
      <c r="D4078" s="100"/>
      <c r="E4078" s="100"/>
      <c r="F4078" s="100"/>
      <c r="H4078" s="102"/>
      <c r="I4078" s="103"/>
      <c r="J4078" s="102"/>
      <c r="L4078" s="100"/>
      <c r="M4078" s="100"/>
      <c r="N4078" s="100"/>
    </row>
    <row r="4079" spans="2:14">
      <c r="B4079" s="98"/>
      <c r="C4079" s="98"/>
      <c r="D4079" s="100"/>
      <c r="E4079" s="100"/>
      <c r="F4079" s="100"/>
      <c r="H4079" s="102"/>
      <c r="I4079" s="103"/>
      <c r="J4079" s="102"/>
      <c r="L4079" s="100"/>
      <c r="M4079" s="100"/>
      <c r="N4079" s="100"/>
    </row>
    <row r="4080" spans="2:14">
      <c r="B4080" s="98"/>
      <c r="C4080" s="98"/>
      <c r="D4080" s="100"/>
      <c r="E4080" s="100"/>
      <c r="F4080" s="100"/>
      <c r="H4080" s="102"/>
      <c r="I4080" s="103"/>
      <c r="J4080" s="102"/>
      <c r="L4080" s="100"/>
      <c r="M4080" s="100"/>
      <c r="N4080" s="100"/>
    </row>
    <row r="4081" spans="2:14">
      <c r="B4081" s="98"/>
      <c r="C4081" s="98"/>
      <c r="D4081" s="100"/>
      <c r="E4081" s="100"/>
      <c r="F4081" s="100"/>
      <c r="H4081" s="102"/>
      <c r="I4081" s="103"/>
      <c r="J4081" s="102"/>
      <c r="L4081" s="100"/>
      <c r="M4081" s="100"/>
      <c r="N4081" s="100"/>
    </row>
    <row r="4082" spans="2:14">
      <c r="B4082" s="98"/>
      <c r="C4082" s="98"/>
      <c r="D4082" s="100"/>
      <c r="E4082" s="100"/>
      <c r="F4082" s="100"/>
      <c r="H4082" s="102"/>
      <c r="I4082" s="103"/>
      <c r="J4082" s="102"/>
      <c r="L4082" s="100"/>
      <c r="M4082" s="100"/>
      <c r="N4082" s="100"/>
    </row>
    <row r="4083" spans="2:14">
      <c r="B4083" s="98"/>
      <c r="C4083" s="98"/>
      <c r="D4083" s="100"/>
      <c r="E4083" s="100"/>
      <c r="F4083" s="100"/>
      <c r="H4083" s="102"/>
      <c r="I4083" s="103"/>
      <c r="J4083" s="102"/>
      <c r="L4083" s="100"/>
      <c r="M4083" s="100"/>
      <c r="N4083" s="100"/>
    </row>
    <row r="4084" spans="2:14">
      <c r="B4084" s="98"/>
      <c r="C4084" s="98"/>
      <c r="D4084" s="100"/>
      <c r="E4084" s="100"/>
      <c r="F4084" s="100"/>
      <c r="H4084" s="102"/>
      <c r="I4084" s="103"/>
      <c r="J4084" s="102"/>
      <c r="L4084" s="100"/>
      <c r="M4084" s="100"/>
      <c r="N4084" s="100"/>
    </row>
    <row r="4085" spans="2:14">
      <c r="B4085" s="98"/>
      <c r="C4085" s="98"/>
      <c r="D4085" s="100"/>
      <c r="E4085" s="100"/>
      <c r="F4085" s="100"/>
      <c r="H4085" s="102"/>
      <c r="I4085" s="103"/>
      <c r="J4085" s="102"/>
      <c r="L4085" s="100"/>
      <c r="M4085" s="100"/>
      <c r="N4085" s="100"/>
    </row>
    <row r="4086" spans="2:14">
      <c r="B4086" s="98"/>
      <c r="C4086" s="98"/>
      <c r="D4086" s="100"/>
      <c r="E4086" s="100"/>
      <c r="F4086" s="100"/>
      <c r="H4086" s="102"/>
      <c r="I4086" s="103"/>
      <c r="J4086" s="102"/>
      <c r="L4086" s="100"/>
      <c r="M4086" s="100"/>
      <c r="N4086" s="100"/>
    </row>
    <row r="4087" spans="2:14">
      <c r="B4087" s="98"/>
      <c r="C4087" s="98"/>
      <c r="D4087" s="100"/>
      <c r="E4087" s="100"/>
      <c r="F4087" s="100"/>
      <c r="H4087" s="102"/>
      <c r="I4087" s="103"/>
      <c r="J4087" s="102"/>
      <c r="L4087" s="100"/>
      <c r="M4087" s="100"/>
      <c r="N4087" s="100"/>
    </row>
    <row r="4088" spans="2:14">
      <c r="B4088" s="98"/>
      <c r="C4088" s="98"/>
      <c r="D4088" s="100"/>
      <c r="E4088" s="100"/>
      <c r="F4088" s="100"/>
      <c r="H4088" s="102"/>
      <c r="I4088" s="103"/>
      <c r="J4088" s="102"/>
      <c r="L4088" s="100"/>
      <c r="M4088" s="100"/>
      <c r="N4088" s="100"/>
    </row>
    <row r="4089" spans="2:14">
      <c r="B4089" s="98"/>
      <c r="C4089" s="98"/>
      <c r="D4089" s="100"/>
      <c r="E4089" s="100"/>
      <c r="F4089" s="100"/>
      <c r="H4089" s="102"/>
      <c r="I4089" s="103"/>
      <c r="J4089" s="102"/>
      <c r="L4089" s="100"/>
      <c r="M4089" s="100"/>
      <c r="N4089" s="100"/>
    </row>
    <row r="4090" spans="2:14">
      <c r="B4090" s="98"/>
      <c r="C4090" s="98"/>
      <c r="D4090" s="100"/>
      <c r="E4090" s="100"/>
      <c r="F4090" s="100"/>
      <c r="H4090" s="102"/>
      <c r="I4090" s="103"/>
      <c r="J4090" s="102"/>
      <c r="L4090" s="100"/>
      <c r="M4090" s="100"/>
      <c r="N4090" s="100"/>
    </row>
    <row r="4091" spans="2:14">
      <c r="B4091" s="98"/>
      <c r="C4091" s="98"/>
      <c r="D4091" s="100"/>
      <c r="E4091" s="100"/>
      <c r="F4091" s="100"/>
      <c r="H4091" s="102"/>
      <c r="I4091" s="103"/>
      <c r="J4091" s="102"/>
      <c r="L4091" s="100"/>
      <c r="M4091" s="100"/>
      <c r="N4091" s="100"/>
    </row>
    <row r="4092" spans="2:14">
      <c r="B4092" s="98"/>
      <c r="C4092" s="98"/>
      <c r="D4092" s="100"/>
      <c r="E4092" s="100"/>
      <c r="F4092" s="100"/>
      <c r="H4092" s="102"/>
      <c r="I4092" s="103"/>
      <c r="J4092" s="102"/>
      <c r="L4092" s="100"/>
      <c r="M4092" s="100"/>
      <c r="N4092" s="100"/>
    </row>
    <row r="4093" spans="2:14">
      <c r="B4093" s="98"/>
      <c r="C4093" s="98"/>
      <c r="D4093" s="100"/>
      <c r="E4093" s="100"/>
      <c r="F4093" s="100"/>
      <c r="H4093" s="102"/>
      <c r="I4093" s="103"/>
      <c r="J4093" s="102"/>
      <c r="L4093" s="100"/>
      <c r="M4093" s="100"/>
      <c r="N4093" s="100"/>
    </row>
    <row r="4094" spans="2:14">
      <c r="B4094" s="98"/>
      <c r="C4094" s="98"/>
      <c r="D4094" s="100"/>
      <c r="E4094" s="100"/>
      <c r="F4094" s="100"/>
      <c r="H4094" s="102"/>
      <c r="I4094" s="103"/>
      <c r="J4094" s="102"/>
      <c r="L4094" s="100"/>
      <c r="M4094" s="100"/>
      <c r="N4094" s="100"/>
    </row>
    <row r="4095" spans="2:14">
      <c r="B4095" s="98"/>
      <c r="C4095" s="98"/>
      <c r="D4095" s="100"/>
      <c r="E4095" s="100"/>
      <c r="F4095" s="100"/>
      <c r="H4095" s="102"/>
      <c r="I4095" s="103"/>
      <c r="J4095" s="102"/>
      <c r="L4095" s="100"/>
      <c r="M4095" s="100"/>
      <c r="N4095" s="100"/>
    </row>
    <row r="4096" spans="2:14">
      <c r="B4096" s="98"/>
      <c r="C4096" s="98"/>
      <c r="D4096" s="100"/>
      <c r="E4096" s="100"/>
      <c r="F4096" s="100"/>
      <c r="H4096" s="102"/>
      <c r="I4096" s="103"/>
      <c r="J4096" s="102"/>
      <c r="L4096" s="100"/>
      <c r="M4096" s="100"/>
      <c r="N4096" s="100"/>
    </row>
    <row r="4097" spans="2:14">
      <c r="B4097" s="98"/>
      <c r="C4097" s="98"/>
      <c r="D4097" s="100"/>
      <c r="E4097" s="100"/>
      <c r="F4097" s="100"/>
      <c r="H4097" s="102"/>
      <c r="I4097" s="103"/>
      <c r="J4097" s="102"/>
      <c r="L4097" s="100"/>
      <c r="M4097" s="100"/>
      <c r="N4097" s="100"/>
    </row>
    <row r="4098" spans="2:14">
      <c r="B4098" s="98"/>
      <c r="C4098" s="98"/>
      <c r="D4098" s="100"/>
      <c r="E4098" s="100"/>
      <c r="F4098" s="100"/>
      <c r="H4098" s="102"/>
      <c r="I4098" s="103"/>
      <c r="J4098" s="102"/>
      <c r="L4098" s="100"/>
      <c r="M4098" s="100"/>
      <c r="N4098" s="100"/>
    </row>
    <row r="4099" spans="2:14">
      <c r="B4099" s="98"/>
      <c r="C4099" s="98"/>
      <c r="D4099" s="100"/>
      <c r="E4099" s="100"/>
      <c r="F4099" s="100"/>
      <c r="H4099" s="102"/>
      <c r="I4099" s="103"/>
      <c r="J4099" s="102"/>
      <c r="L4099" s="100"/>
      <c r="M4099" s="100"/>
      <c r="N4099" s="100"/>
    </row>
    <row r="4100" spans="2:14">
      <c r="B4100" s="98"/>
      <c r="C4100" s="98"/>
      <c r="D4100" s="100"/>
      <c r="E4100" s="100"/>
      <c r="F4100" s="100"/>
      <c r="H4100" s="102"/>
      <c r="I4100" s="103"/>
      <c r="J4100" s="102"/>
      <c r="L4100" s="100"/>
      <c r="M4100" s="100"/>
      <c r="N4100" s="100"/>
    </row>
    <row r="4101" spans="2:14">
      <c r="B4101" s="98"/>
      <c r="C4101" s="98"/>
      <c r="D4101" s="100"/>
      <c r="E4101" s="100"/>
      <c r="F4101" s="100"/>
      <c r="H4101" s="102"/>
      <c r="I4101" s="103"/>
      <c r="J4101" s="102"/>
      <c r="L4101" s="100"/>
      <c r="M4101" s="100"/>
      <c r="N4101" s="100"/>
    </row>
    <row r="4102" spans="2:14">
      <c r="B4102" s="98"/>
      <c r="C4102" s="98"/>
      <c r="D4102" s="100"/>
      <c r="E4102" s="100"/>
      <c r="F4102" s="100"/>
      <c r="H4102" s="102"/>
      <c r="I4102" s="103"/>
      <c r="J4102" s="102"/>
      <c r="L4102" s="100"/>
      <c r="M4102" s="100"/>
      <c r="N4102" s="100"/>
    </row>
    <row r="4103" spans="2:14">
      <c r="B4103" s="98"/>
      <c r="C4103" s="98"/>
      <c r="D4103" s="100"/>
      <c r="E4103" s="100"/>
      <c r="F4103" s="100"/>
      <c r="H4103" s="102"/>
      <c r="I4103" s="103"/>
      <c r="J4103" s="102"/>
      <c r="L4103" s="100"/>
      <c r="M4103" s="100"/>
      <c r="N4103" s="100"/>
    </row>
    <row r="4104" spans="2:14">
      <c r="B4104" s="98"/>
      <c r="C4104" s="98"/>
      <c r="D4104" s="100"/>
      <c r="E4104" s="100"/>
      <c r="F4104" s="100"/>
      <c r="H4104" s="102"/>
      <c r="I4104" s="103"/>
      <c r="J4104" s="102"/>
      <c r="L4104" s="100"/>
      <c r="M4104" s="100"/>
      <c r="N4104" s="100"/>
    </row>
    <row r="4105" spans="2:14">
      <c r="B4105" s="98"/>
      <c r="C4105" s="98"/>
      <c r="D4105" s="100"/>
      <c r="E4105" s="100"/>
      <c r="F4105" s="100"/>
      <c r="H4105" s="102"/>
      <c r="I4105" s="103"/>
      <c r="J4105" s="102"/>
      <c r="L4105" s="100"/>
      <c r="M4105" s="100"/>
      <c r="N4105" s="100"/>
    </row>
    <row r="4106" spans="2:14">
      <c r="B4106" s="98"/>
      <c r="C4106" s="98"/>
      <c r="D4106" s="100"/>
      <c r="E4106" s="100"/>
      <c r="F4106" s="100"/>
      <c r="H4106" s="102"/>
      <c r="I4106" s="103"/>
      <c r="J4106" s="102"/>
      <c r="L4106" s="100"/>
      <c r="M4106" s="100"/>
      <c r="N4106" s="100"/>
    </row>
    <row r="4107" spans="2:14">
      <c r="B4107" s="98"/>
      <c r="C4107" s="98"/>
      <c r="D4107" s="100"/>
      <c r="E4107" s="100"/>
      <c r="F4107" s="100"/>
      <c r="H4107" s="102"/>
      <c r="I4107" s="103"/>
      <c r="J4107" s="102"/>
      <c r="L4107" s="100"/>
      <c r="M4107" s="100"/>
      <c r="N4107" s="100"/>
    </row>
    <row r="4108" spans="2:14">
      <c r="B4108" s="98"/>
      <c r="C4108" s="98"/>
      <c r="D4108" s="100"/>
      <c r="E4108" s="100"/>
      <c r="F4108" s="100"/>
      <c r="H4108" s="102"/>
      <c r="I4108" s="103"/>
      <c r="J4108" s="102"/>
      <c r="L4108" s="100"/>
      <c r="M4108" s="100"/>
      <c r="N4108" s="100"/>
    </row>
    <row r="4109" spans="2:14">
      <c r="B4109" s="98"/>
      <c r="C4109" s="98"/>
      <c r="D4109" s="100"/>
      <c r="E4109" s="100"/>
      <c r="F4109" s="100"/>
      <c r="H4109" s="102"/>
      <c r="I4109" s="103"/>
      <c r="J4109" s="102"/>
      <c r="L4109" s="100"/>
      <c r="M4109" s="100"/>
      <c r="N4109" s="100"/>
    </row>
    <row r="4110" spans="2:14">
      <c r="B4110" s="98"/>
      <c r="C4110" s="98"/>
      <c r="D4110" s="100"/>
      <c r="E4110" s="100"/>
      <c r="F4110" s="100"/>
      <c r="H4110" s="102"/>
      <c r="I4110" s="103"/>
      <c r="J4110" s="102"/>
      <c r="L4110" s="100"/>
      <c r="M4110" s="100"/>
      <c r="N4110" s="100"/>
    </row>
    <row r="4111" spans="2:14">
      <c r="B4111" s="98"/>
      <c r="C4111" s="98"/>
      <c r="D4111" s="100"/>
      <c r="E4111" s="100"/>
      <c r="F4111" s="100"/>
      <c r="H4111" s="102"/>
      <c r="I4111" s="103"/>
      <c r="J4111" s="102"/>
      <c r="L4111" s="100"/>
      <c r="M4111" s="100"/>
      <c r="N4111" s="100"/>
    </row>
    <row r="4112" spans="2:14">
      <c r="B4112" s="98"/>
      <c r="C4112" s="98"/>
      <c r="D4112" s="100"/>
      <c r="E4112" s="100"/>
      <c r="F4112" s="100"/>
      <c r="H4112" s="102"/>
      <c r="I4112" s="103"/>
      <c r="J4112" s="102"/>
      <c r="L4112" s="100"/>
      <c r="M4112" s="100"/>
      <c r="N4112" s="100"/>
    </row>
    <row r="4113" spans="2:14">
      <c r="B4113" s="98"/>
      <c r="C4113" s="98"/>
      <c r="D4113" s="100"/>
      <c r="E4113" s="100"/>
      <c r="F4113" s="100"/>
      <c r="H4113" s="102"/>
      <c r="I4113" s="103"/>
      <c r="J4113" s="102"/>
      <c r="L4113" s="100"/>
      <c r="M4113" s="100"/>
      <c r="N4113" s="100"/>
    </row>
    <row r="4114" spans="2:14">
      <c r="B4114" s="98"/>
      <c r="C4114" s="98"/>
      <c r="D4114" s="100"/>
      <c r="E4114" s="100"/>
      <c r="F4114" s="100"/>
      <c r="H4114" s="102"/>
      <c r="I4114" s="103"/>
      <c r="J4114" s="102"/>
      <c r="L4114" s="100"/>
      <c r="M4114" s="100"/>
      <c r="N4114" s="100"/>
    </row>
    <row r="4115" spans="2:14">
      <c r="B4115" s="98"/>
      <c r="C4115" s="98"/>
      <c r="D4115" s="100"/>
      <c r="E4115" s="100"/>
      <c r="F4115" s="100"/>
      <c r="H4115" s="102"/>
      <c r="I4115" s="103"/>
      <c r="J4115" s="102"/>
      <c r="L4115" s="100"/>
      <c r="M4115" s="100"/>
      <c r="N4115" s="100"/>
    </row>
    <row r="4116" spans="2:14">
      <c r="B4116" s="98"/>
      <c r="C4116" s="98"/>
      <c r="D4116" s="100"/>
      <c r="E4116" s="100"/>
      <c r="F4116" s="100"/>
      <c r="H4116" s="102"/>
      <c r="I4116" s="103"/>
      <c r="J4116" s="102"/>
      <c r="L4116" s="100"/>
      <c r="M4116" s="100"/>
      <c r="N4116" s="100"/>
    </row>
    <row r="4117" spans="2:14">
      <c r="B4117" s="98"/>
      <c r="C4117" s="98"/>
      <c r="D4117" s="100"/>
      <c r="E4117" s="100"/>
      <c r="F4117" s="100"/>
      <c r="H4117" s="102"/>
      <c r="I4117" s="103"/>
      <c r="J4117" s="102"/>
      <c r="L4117" s="100"/>
      <c r="M4117" s="100"/>
      <c r="N4117" s="100"/>
    </row>
    <row r="4118" spans="2:14">
      <c r="B4118" s="98"/>
      <c r="C4118" s="98"/>
      <c r="D4118" s="100"/>
      <c r="E4118" s="100"/>
      <c r="F4118" s="100"/>
      <c r="H4118" s="102"/>
      <c r="I4118" s="103"/>
      <c r="J4118" s="102"/>
      <c r="L4118" s="100"/>
      <c r="M4118" s="100"/>
      <c r="N4118" s="100"/>
    </row>
    <row r="4119" spans="2:14">
      <c r="B4119" s="98"/>
      <c r="C4119" s="98"/>
      <c r="D4119" s="100"/>
      <c r="E4119" s="100"/>
      <c r="F4119" s="100"/>
      <c r="H4119" s="102"/>
      <c r="I4119" s="103"/>
      <c r="J4119" s="102"/>
      <c r="L4119" s="100"/>
      <c r="M4119" s="100"/>
      <c r="N4119" s="100"/>
    </row>
    <row r="4120" spans="2:14">
      <c r="B4120" s="98"/>
      <c r="C4120" s="98"/>
      <c r="D4120" s="100"/>
      <c r="E4120" s="100"/>
      <c r="F4120" s="100"/>
      <c r="H4120" s="102"/>
      <c r="I4120" s="103"/>
      <c r="J4120" s="102"/>
      <c r="L4120" s="100"/>
      <c r="M4120" s="100"/>
      <c r="N4120" s="100"/>
    </row>
    <row r="4121" spans="2:14">
      <c r="B4121" s="98"/>
      <c r="C4121" s="98"/>
      <c r="D4121" s="100"/>
      <c r="E4121" s="100"/>
      <c r="F4121" s="100"/>
      <c r="H4121" s="102"/>
      <c r="I4121" s="103"/>
      <c r="J4121" s="102"/>
      <c r="L4121" s="100"/>
      <c r="M4121" s="100"/>
      <c r="N4121" s="100"/>
    </row>
    <row r="4122" spans="2:14">
      <c r="B4122" s="98"/>
      <c r="C4122" s="98"/>
      <c r="D4122" s="100"/>
      <c r="E4122" s="100"/>
      <c r="F4122" s="100"/>
      <c r="H4122" s="102"/>
      <c r="I4122" s="103"/>
      <c r="J4122" s="102"/>
      <c r="L4122" s="100"/>
      <c r="M4122" s="100"/>
      <c r="N4122" s="100"/>
    </row>
    <row r="4123" spans="2:14">
      <c r="B4123" s="98"/>
      <c r="C4123" s="98"/>
      <c r="D4123" s="100"/>
      <c r="E4123" s="100"/>
      <c r="F4123" s="100"/>
      <c r="H4123" s="102"/>
      <c r="I4123" s="103"/>
      <c r="J4123" s="102"/>
      <c r="L4123" s="100"/>
      <c r="M4123" s="100"/>
      <c r="N4123" s="100"/>
    </row>
    <row r="4124" spans="2:14">
      <c r="B4124" s="98"/>
      <c r="C4124" s="98"/>
      <c r="D4124" s="100"/>
      <c r="E4124" s="100"/>
      <c r="F4124" s="100"/>
      <c r="H4124" s="102"/>
      <c r="I4124" s="103"/>
      <c r="J4124" s="102"/>
      <c r="L4124" s="100"/>
      <c r="M4124" s="100"/>
      <c r="N4124" s="100"/>
    </row>
    <row r="4125" spans="2:14">
      <c r="B4125" s="98"/>
      <c r="C4125" s="98"/>
      <c r="D4125" s="100"/>
      <c r="E4125" s="100"/>
      <c r="F4125" s="100"/>
      <c r="H4125" s="102"/>
      <c r="I4125" s="103"/>
      <c r="J4125" s="102"/>
      <c r="L4125" s="100"/>
      <c r="M4125" s="100"/>
      <c r="N4125" s="100"/>
    </row>
    <row r="4126" spans="2:14">
      <c r="B4126" s="98"/>
      <c r="C4126" s="98"/>
      <c r="D4126" s="100"/>
      <c r="E4126" s="100"/>
      <c r="F4126" s="100"/>
      <c r="H4126" s="102"/>
      <c r="I4126" s="103"/>
      <c r="J4126" s="102"/>
      <c r="L4126" s="100"/>
      <c r="M4126" s="100"/>
      <c r="N4126" s="100"/>
    </row>
    <row r="4127" spans="2:14">
      <c r="B4127" s="98"/>
      <c r="C4127" s="98"/>
      <c r="D4127" s="100"/>
      <c r="E4127" s="100"/>
      <c r="F4127" s="100"/>
      <c r="H4127" s="102"/>
      <c r="I4127" s="103"/>
      <c r="J4127" s="102"/>
      <c r="L4127" s="100"/>
      <c r="M4127" s="100"/>
      <c r="N4127" s="100"/>
    </row>
    <row r="4128" spans="2:14">
      <c r="B4128" s="98"/>
      <c r="C4128" s="98"/>
      <c r="D4128" s="100"/>
      <c r="E4128" s="100"/>
      <c r="F4128" s="100"/>
      <c r="H4128" s="102"/>
      <c r="I4128" s="103"/>
      <c r="J4128" s="102"/>
      <c r="L4128" s="100"/>
      <c r="M4128" s="100"/>
      <c r="N4128" s="100"/>
    </row>
    <row r="4129" spans="2:14">
      <c r="B4129" s="98"/>
      <c r="C4129" s="98"/>
      <c r="D4129" s="100"/>
      <c r="E4129" s="100"/>
      <c r="F4129" s="100"/>
      <c r="H4129" s="102"/>
      <c r="I4129" s="103"/>
      <c r="J4129" s="102"/>
      <c r="L4129" s="100"/>
      <c r="M4129" s="100"/>
      <c r="N4129" s="100"/>
    </row>
    <row r="4130" spans="2:14">
      <c r="B4130" s="98"/>
      <c r="C4130" s="98"/>
      <c r="D4130" s="100"/>
      <c r="E4130" s="100"/>
      <c r="F4130" s="100"/>
      <c r="H4130" s="102"/>
      <c r="I4130" s="103"/>
      <c r="J4130" s="102"/>
      <c r="L4130" s="100"/>
      <c r="M4130" s="100"/>
      <c r="N4130" s="100"/>
    </row>
    <row r="4131" spans="2:14">
      <c r="B4131" s="98"/>
      <c r="C4131" s="98"/>
      <c r="D4131" s="100"/>
      <c r="E4131" s="100"/>
      <c r="F4131" s="100"/>
      <c r="H4131" s="102"/>
      <c r="I4131" s="103"/>
      <c r="J4131" s="102"/>
      <c r="L4131" s="100"/>
      <c r="M4131" s="100"/>
      <c r="N4131" s="100"/>
    </row>
    <row r="4132" spans="2:14">
      <c r="B4132" s="98"/>
      <c r="C4132" s="98"/>
      <c r="D4132" s="100"/>
      <c r="E4132" s="100"/>
      <c r="F4132" s="100"/>
      <c r="H4132" s="102"/>
      <c r="I4132" s="103"/>
      <c r="J4132" s="102"/>
      <c r="L4132" s="100"/>
      <c r="M4132" s="100"/>
      <c r="N4132" s="100"/>
    </row>
    <row r="4133" spans="2:14">
      <c r="B4133" s="98"/>
      <c r="C4133" s="98"/>
      <c r="D4133" s="100"/>
      <c r="E4133" s="100"/>
      <c r="F4133" s="100"/>
      <c r="H4133" s="102"/>
      <c r="I4133" s="103"/>
      <c r="J4133" s="102"/>
      <c r="L4133" s="100"/>
      <c r="M4133" s="100"/>
      <c r="N4133" s="100"/>
    </row>
    <row r="4134" spans="2:14">
      <c r="B4134" s="98"/>
      <c r="C4134" s="98"/>
      <c r="D4134" s="100"/>
      <c r="E4134" s="100"/>
      <c r="F4134" s="100"/>
      <c r="H4134" s="102"/>
      <c r="I4134" s="103"/>
      <c r="J4134" s="102"/>
      <c r="L4134" s="100"/>
      <c r="M4134" s="100"/>
      <c r="N4134" s="100"/>
    </row>
    <row r="4135" spans="2:14">
      <c r="B4135" s="98"/>
      <c r="C4135" s="98"/>
      <c r="D4135" s="100"/>
      <c r="E4135" s="100"/>
      <c r="F4135" s="100"/>
      <c r="H4135" s="102"/>
      <c r="I4135" s="103"/>
      <c r="J4135" s="102"/>
      <c r="L4135" s="100"/>
      <c r="M4135" s="100"/>
      <c r="N4135" s="100"/>
    </row>
    <row r="4136" spans="2:14">
      <c r="B4136" s="98"/>
      <c r="C4136" s="98"/>
      <c r="D4136" s="100"/>
      <c r="E4136" s="100"/>
      <c r="F4136" s="100"/>
      <c r="H4136" s="102"/>
      <c r="I4136" s="103"/>
      <c r="J4136" s="102"/>
      <c r="L4136" s="100"/>
      <c r="M4136" s="100"/>
      <c r="N4136" s="100"/>
    </row>
    <row r="4137" spans="2:14">
      <c r="B4137" s="98"/>
      <c r="C4137" s="98"/>
      <c r="D4137" s="100"/>
      <c r="E4137" s="100"/>
      <c r="F4137" s="100"/>
      <c r="H4137" s="102"/>
      <c r="I4137" s="103"/>
      <c r="J4137" s="102"/>
      <c r="L4137" s="100"/>
      <c r="M4137" s="100"/>
      <c r="N4137" s="100"/>
    </row>
    <row r="4138" spans="2:14">
      <c r="B4138" s="98"/>
      <c r="C4138" s="98"/>
      <c r="D4138" s="100"/>
      <c r="E4138" s="100"/>
      <c r="F4138" s="100"/>
      <c r="H4138" s="102"/>
      <c r="I4138" s="103"/>
      <c r="J4138" s="102"/>
      <c r="L4138" s="100"/>
      <c r="M4138" s="100"/>
      <c r="N4138" s="100"/>
    </row>
    <row r="4139" spans="2:14">
      <c r="B4139" s="98"/>
      <c r="C4139" s="98"/>
      <c r="D4139" s="100"/>
      <c r="E4139" s="100"/>
      <c r="F4139" s="100"/>
      <c r="H4139" s="102"/>
      <c r="I4139" s="103"/>
      <c r="J4139" s="102"/>
      <c r="L4139" s="100"/>
      <c r="M4139" s="100"/>
      <c r="N4139" s="100"/>
    </row>
    <row r="4140" spans="2:14">
      <c r="B4140" s="98"/>
      <c r="C4140" s="98"/>
      <c r="D4140" s="100"/>
      <c r="E4140" s="100"/>
      <c r="F4140" s="100"/>
      <c r="H4140" s="102"/>
      <c r="I4140" s="103"/>
      <c r="J4140" s="102"/>
      <c r="L4140" s="100"/>
      <c r="M4140" s="100"/>
      <c r="N4140" s="100"/>
    </row>
    <row r="4141" spans="2:14">
      <c r="B4141" s="98"/>
      <c r="C4141" s="98"/>
      <c r="D4141" s="100"/>
      <c r="E4141" s="100"/>
      <c r="F4141" s="100"/>
      <c r="H4141" s="102"/>
      <c r="I4141" s="103"/>
      <c r="J4141" s="102"/>
      <c r="L4141" s="100"/>
      <c r="M4141" s="100"/>
      <c r="N4141" s="100"/>
    </row>
    <row r="4142" spans="2:14">
      <c r="B4142" s="98"/>
      <c r="C4142" s="98"/>
      <c r="D4142" s="100"/>
      <c r="E4142" s="100"/>
      <c r="F4142" s="100"/>
      <c r="H4142" s="102"/>
      <c r="I4142" s="103"/>
      <c r="J4142" s="102"/>
      <c r="L4142" s="100"/>
      <c r="M4142" s="100"/>
      <c r="N4142" s="100"/>
    </row>
    <row r="4143" spans="2:14">
      <c r="B4143" s="98"/>
      <c r="C4143" s="98"/>
      <c r="D4143" s="100"/>
      <c r="E4143" s="100"/>
      <c r="F4143" s="100"/>
      <c r="H4143" s="102"/>
      <c r="I4143" s="103"/>
      <c r="J4143" s="102"/>
      <c r="L4143" s="100"/>
      <c r="M4143" s="100"/>
      <c r="N4143" s="100"/>
    </row>
    <row r="4144" spans="2:14">
      <c r="B4144" s="98"/>
      <c r="C4144" s="98"/>
      <c r="D4144" s="100"/>
      <c r="E4144" s="100"/>
      <c r="F4144" s="100"/>
      <c r="H4144" s="102"/>
      <c r="I4144" s="103"/>
      <c r="J4144" s="102"/>
      <c r="L4144" s="100"/>
      <c r="M4144" s="100"/>
      <c r="N4144" s="100"/>
    </row>
    <row r="4145" spans="2:14">
      <c r="B4145" s="98"/>
      <c r="C4145" s="98"/>
      <c r="D4145" s="100"/>
      <c r="E4145" s="100"/>
      <c r="F4145" s="100"/>
      <c r="H4145" s="102"/>
      <c r="I4145" s="103"/>
      <c r="J4145" s="102"/>
      <c r="L4145" s="100"/>
      <c r="M4145" s="100"/>
      <c r="N4145" s="100"/>
    </row>
    <row r="4146" spans="2:14">
      <c r="B4146" s="98"/>
      <c r="C4146" s="98"/>
      <c r="D4146" s="100"/>
      <c r="E4146" s="100"/>
      <c r="F4146" s="100"/>
      <c r="H4146" s="102"/>
      <c r="I4146" s="103"/>
      <c r="J4146" s="102"/>
      <c r="L4146" s="100"/>
      <c r="M4146" s="100"/>
      <c r="N4146" s="100"/>
    </row>
    <row r="4147" spans="2:14">
      <c r="B4147" s="98"/>
      <c r="C4147" s="98"/>
      <c r="D4147" s="100"/>
      <c r="E4147" s="100"/>
      <c r="F4147" s="100"/>
      <c r="H4147" s="102"/>
      <c r="I4147" s="103"/>
      <c r="J4147" s="102"/>
      <c r="L4147" s="100"/>
      <c r="M4147" s="100"/>
      <c r="N4147" s="100"/>
    </row>
    <row r="4148" spans="2:14">
      <c r="B4148" s="98"/>
      <c r="C4148" s="98"/>
      <c r="D4148" s="100"/>
      <c r="E4148" s="100"/>
      <c r="F4148" s="100"/>
      <c r="H4148" s="102"/>
      <c r="I4148" s="103"/>
      <c r="J4148" s="102"/>
      <c r="L4148" s="100"/>
      <c r="M4148" s="100"/>
      <c r="N4148" s="100"/>
    </row>
    <row r="4149" spans="2:14">
      <c r="B4149" s="98"/>
      <c r="C4149" s="98"/>
      <c r="D4149" s="100"/>
      <c r="E4149" s="100"/>
      <c r="F4149" s="100"/>
      <c r="H4149" s="102"/>
      <c r="I4149" s="103"/>
      <c r="J4149" s="102"/>
      <c r="L4149" s="100"/>
      <c r="M4149" s="100"/>
      <c r="N4149" s="100"/>
    </row>
    <row r="4150" spans="2:14">
      <c r="B4150" s="98"/>
      <c r="C4150" s="98"/>
      <c r="D4150" s="100"/>
      <c r="E4150" s="100"/>
      <c r="F4150" s="100"/>
      <c r="H4150" s="102"/>
      <c r="I4150" s="103"/>
      <c r="J4150" s="102"/>
      <c r="L4150" s="100"/>
      <c r="M4150" s="100"/>
      <c r="N4150" s="100"/>
    </row>
    <row r="4151" spans="2:14">
      <c r="B4151" s="98"/>
      <c r="C4151" s="98"/>
      <c r="D4151" s="100"/>
      <c r="E4151" s="100"/>
      <c r="F4151" s="100"/>
      <c r="H4151" s="102"/>
      <c r="I4151" s="103"/>
      <c r="J4151" s="102"/>
      <c r="L4151" s="100"/>
      <c r="M4151" s="100"/>
      <c r="N4151" s="100"/>
    </row>
    <row r="4152" spans="2:14">
      <c r="B4152" s="98"/>
      <c r="C4152" s="98"/>
      <c r="D4152" s="100"/>
      <c r="E4152" s="100"/>
      <c r="F4152" s="100"/>
      <c r="H4152" s="102"/>
      <c r="I4152" s="103"/>
      <c r="J4152" s="102"/>
      <c r="L4152" s="100"/>
      <c r="M4152" s="100"/>
      <c r="N4152" s="100"/>
    </row>
    <row r="4153" spans="2:14">
      <c r="B4153" s="98"/>
      <c r="C4153" s="98"/>
      <c r="D4153" s="100"/>
      <c r="E4153" s="100"/>
      <c r="F4153" s="100"/>
      <c r="H4153" s="102"/>
      <c r="I4153" s="103"/>
      <c r="J4153" s="102"/>
      <c r="L4153" s="100"/>
      <c r="M4153" s="100"/>
      <c r="N4153" s="100"/>
    </row>
    <row r="4154" spans="2:14">
      <c r="B4154" s="98"/>
      <c r="C4154" s="98"/>
      <c r="D4154" s="100"/>
      <c r="E4154" s="100"/>
      <c r="F4154" s="100"/>
      <c r="H4154" s="102"/>
      <c r="I4154" s="103"/>
      <c r="J4154" s="102"/>
      <c r="L4154" s="100"/>
      <c r="M4154" s="100"/>
      <c r="N4154" s="100"/>
    </row>
    <row r="4155" spans="2:14">
      <c r="B4155" s="98"/>
      <c r="C4155" s="98"/>
      <c r="D4155" s="100"/>
      <c r="E4155" s="100"/>
      <c r="F4155" s="100"/>
      <c r="H4155" s="102"/>
      <c r="I4155" s="103"/>
      <c r="J4155" s="102"/>
      <c r="L4155" s="100"/>
      <c r="M4155" s="100"/>
      <c r="N4155" s="100"/>
    </row>
    <row r="4156" spans="2:14">
      <c r="B4156" s="98"/>
      <c r="C4156" s="98"/>
      <c r="D4156" s="100"/>
      <c r="E4156" s="100"/>
      <c r="F4156" s="100"/>
      <c r="H4156" s="102"/>
      <c r="I4156" s="103"/>
      <c r="J4156" s="102"/>
      <c r="L4156" s="100"/>
      <c r="M4156" s="100"/>
      <c r="N4156" s="100"/>
    </row>
    <row r="4157" spans="2:14">
      <c r="B4157" s="98"/>
      <c r="C4157" s="98"/>
      <c r="D4157" s="100"/>
      <c r="E4157" s="100"/>
      <c r="F4157" s="100"/>
      <c r="H4157" s="102"/>
      <c r="I4157" s="103"/>
      <c r="J4157" s="102"/>
      <c r="L4157" s="100"/>
      <c r="M4157" s="100"/>
      <c r="N4157" s="100"/>
    </row>
    <row r="4158" spans="2:14">
      <c r="B4158" s="98"/>
      <c r="C4158" s="98"/>
      <c r="D4158" s="100"/>
      <c r="E4158" s="100"/>
      <c r="F4158" s="100"/>
      <c r="H4158" s="102"/>
      <c r="I4158" s="103"/>
      <c r="J4158" s="102"/>
      <c r="L4158" s="100"/>
      <c r="M4158" s="100"/>
      <c r="N4158" s="100"/>
    </row>
    <row r="4159" spans="2:14">
      <c r="B4159" s="98"/>
      <c r="C4159" s="98"/>
      <c r="D4159" s="100"/>
      <c r="E4159" s="100"/>
      <c r="F4159" s="100"/>
      <c r="H4159" s="102"/>
      <c r="I4159" s="103"/>
      <c r="J4159" s="102"/>
      <c r="L4159" s="100"/>
      <c r="M4159" s="100"/>
      <c r="N4159" s="100"/>
    </row>
    <row r="4160" spans="2:14">
      <c r="B4160" s="98"/>
      <c r="C4160" s="98"/>
      <c r="D4160" s="100"/>
      <c r="E4160" s="100"/>
      <c r="F4160" s="100"/>
      <c r="H4160" s="102"/>
      <c r="I4160" s="103"/>
      <c r="J4160" s="102"/>
      <c r="L4160" s="100"/>
      <c r="M4160" s="100"/>
      <c r="N4160" s="100"/>
    </row>
    <row r="4161" spans="2:14">
      <c r="B4161" s="98"/>
      <c r="C4161" s="98"/>
      <c r="D4161" s="100"/>
      <c r="E4161" s="100"/>
      <c r="F4161" s="100"/>
      <c r="H4161" s="102"/>
      <c r="I4161" s="103"/>
      <c r="J4161" s="102"/>
      <c r="L4161" s="100"/>
      <c r="M4161" s="100"/>
      <c r="N4161" s="100"/>
    </row>
    <row r="4162" spans="2:14">
      <c r="B4162" s="98"/>
      <c r="C4162" s="98"/>
      <c r="D4162" s="100"/>
      <c r="E4162" s="100"/>
      <c r="F4162" s="100"/>
      <c r="H4162" s="102"/>
      <c r="I4162" s="103"/>
      <c r="J4162" s="102"/>
      <c r="L4162" s="100"/>
      <c r="M4162" s="100"/>
      <c r="N4162" s="100"/>
    </row>
    <row r="4163" spans="2:14">
      <c r="B4163" s="98"/>
      <c r="C4163" s="98"/>
      <c r="D4163" s="100"/>
      <c r="E4163" s="100"/>
      <c r="F4163" s="100"/>
      <c r="H4163" s="102"/>
      <c r="I4163" s="103"/>
      <c r="J4163" s="102"/>
      <c r="L4163" s="100"/>
      <c r="M4163" s="100"/>
      <c r="N4163" s="100"/>
    </row>
    <row r="4164" spans="2:14">
      <c r="B4164" s="98"/>
      <c r="C4164" s="98"/>
      <c r="D4164" s="100"/>
      <c r="E4164" s="100"/>
      <c r="F4164" s="100"/>
      <c r="H4164" s="102"/>
      <c r="I4164" s="103"/>
      <c r="J4164" s="102"/>
      <c r="L4164" s="100"/>
      <c r="M4164" s="100"/>
      <c r="N4164" s="100"/>
    </row>
    <row r="4165" spans="2:14">
      <c r="B4165" s="98"/>
      <c r="C4165" s="98"/>
      <c r="D4165" s="100"/>
      <c r="E4165" s="100"/>
      <c r="F4165" s="100"/>
      <c r="H4165" s="102"/>
      <c r="I4165" s="103"/>
      <c r="J4165" s="102"/>
      <c r="L4165" s="100"/>
      <c r="M4165" s="100"/>
      <c r="N4165" s="100"/>
    </row>
    <row r="4166" spans="2:14">
      <c r="B4166" s="98"/>
      <c r="C4166" s="98"/>
      <c r="D4166" s="100"/>
      <c r="E4166" s="100"/>
      <c r="F4166" s="100"/>
      <c r="H4166" s="102"/>
      <c r="I4166" s="103"/>
      <c r="J4166" s="102"/>
      <c r="L4166" s="100"/>
      <c r="M4166" s="100"/>
      <c r="N4166" s="100"/>
    </row>
    <row r="4167" spans="2:14">
      <c r="B4167" s="98"/>
      <c r="C4167" s="98"/>
      <c r="D4167" s="100"/>
      <c r="E4167" s="100"/>
      <c r="F4167" s="100"/>
      <c r="H4167" s="102"/>
      <c r="I4167" s="103"/>
      <c r="J4167" s="102"/>
      <c r="L4167" s="100"/>
      <c r="M4167" s="100"/>
      <c r="N4167" s="100"/>
    </row>
    <row r="4168" spans="2:14">
      <c r="B4168" s="98"/>
      <c r="C4168" s="98"/>
      <c r="D4168" s="100"/>
      <c r="E4168" s="100"/>
      <c r="F4168" s="100"/>
      <c r="H4168" s="102"/>
      <c r="I4168" s="103"/>
      <c r="J4168" s="102"/>
      <c r="L4168" s="100"/>
      <c r="M4168" s="100"/>
      <c r="N4168" s="100"/>
    </row>
    <row r="4169" spans="2:14">
      <c r="B4169" s="98"/>
      <c r="C4169" s="98"/>
      <c r="D4169" s="100"/>
      <c r="E4169" s="100"/>
      <c r="F4169" s="100"/>
      <c r="H4169" s="102"/>
      <c r="I4169" s="103"/>
      <c r="J4169" s="102"/>
      <c r="L4169" s="100"/>
      <c r="M4169" s="100"/>
      <c r="N4169" s="100"/>
    </row>
    <row r="4170" spans="2:14">
      <c r="B4170" s="98"/>
      <c r="C4170" s="98"/>
      <c r="D4170" s="100"/>
      <c r="E4170" s="100"/>
      <c r="F4170" s="100"/>
      <c r="H4170" s="102"/>
      <c r="I4170" s="103"/>
      <c r="J4170" s="102"/>
      <c r="L4170" s="100"/>
      <c r="M4170" s="100"/>
      <c r="N4170" s="100"/>
    </row>
    <row r="4171" spans="2:14">
      <c r="B4171" s="98"/>
      <c r="C4171" s="98"/>
      <c r="D4171" s="100"/>
      <c r="E4171" s="100"/>
      <c r="F4171" s="100"/>
      <c r="H4171" s="102"/>
      <c r="I4171" s="103"/>
      <c r="J4171" s="102"/>
      <c r="L4171" s="100"/>
      <c r="M4171" s="100"/>
      <c r="N4171" s="100"/>
    </row>
    <row r="4172" spans="2:14">
      <c r="B4172" s="98"/>
      <c r="C4172" s="98"/>
      <c r="D4172" s="100"/>
      <c r="E4172" s="100"/>
      <c r="F4172" s="100"/>
      <c r="H4172" s="102"/>
      <c r="I4172" s="103"/>
      <c r="J4172" s="102"/>
      <c r="L4172" s="100"/>
      <c r="M4172" s="100"/>
      <c r="N4172" s="100"/>
    </row>
    <row r="4173" spans="2:14">
      <c r="B4173" s="98"/>
      <c r="C4173" s="98"/>
      <c r="D4173" s="100"/>
      <c r="E4173" s="100"/>
      <c r="F4173" s="100"/>
      <c r="H4173" s="102"/>
      <c r="I4173" s="103"/>
      <c r="J4173" s="102"/>
      <c r="L4173" s="100"/>
      <c r="M4173" s="100"/>
      <c r="N4173" s="100"/>
    </row>
    <row r="4174" spans="2:14">
      <c r="B4174" s="98"/>
      <c r="C4174" s="98"/>
      <c r="D4174" s="100"/>
      <c r="E4174" s="100"/>
      <c r="F4174" s="100"/>
      <c r="H4174" s="102"/>
      <c r="I4174" s="103"/>
      <c r="J4174" s="102"/>
      <c r="L4174" s="100"/>
      <c r="M4174" s="100"/>
      <c r="N4174" s="100"/>
    </row>
    <row r="4175" spans="2:14">
      <c r="B4175" s="98"/>
      <c r="C4175" s="98"/>
      <c r="D4175" s="100"/>
      <c r="E4175" s="100"/>
      <c r="F4175" s="100"/>
      <c r="H4175" s="102"/>
      <c r="I4175" s="103"/>
      <c r="J4175" s="102"/>
      <c r="L4175" s="100"/>
      <c r="M4175" s="100"/>
      <c r="N4175" s="100"/>
    </row>
    <row r="4176" spans="2:14">
      <c r="B4176" s="98"/>
      <c r="C4176" s="98"/>
      <c r="D4176" s="100"/>
      <c r="E4176" s="100"/>
      <c r="F4176" s="100"/>
      <c r="H4176" s="102"/>
      <c r="I4176" s="103"/>
      <c r="J4176" s="102"/>
      <c r="L4176" s="100"/>
      <c r="M4176" s="100"/>
      <c r="N4176" s="100"/>
    </row>
    <row r="4177" spans="2:14">
      <c r="B4177" s="98"/>
      <c r="C4177" s="98"/>
      <c r="D4177" s="100"/>
      <c r="E4177" s="100"/>
      <c r="F4177" s="100"/>
      <c r="H4177" s="102"/>
      <c r="I4177" s="103"/>
      <c r="J4177" s="102"/>
      <c r="L4177" s="100"/>
      <c r="M4177" s="100"/>
      <c r="N4177" s="100"/>
    </row>
    <row r="4178" spans="2:14">
      <c r="B4178" s="98"/>
      <c r="C4178" s="98"/>
      <c r="D4178" s="100"/>
      <c r="E4178" s="100"/>
      <c r="F4178" s="100"/>
      <c r="H4178" s="102"/>
      <c r="I4178" s="103"/>
      <c r="J4178" s="102"/>
      <c r="L4178" s="100"/>
      <c r="M4178" s="100"/>
      <c r="N4178" s="100"/>
    </row>
    <row r="4179" spans="2:14">
      <c r="B4179" s="98"/>
      <c r="C4179" s="98"/>
      <c r="D4179" s="100"/>
      <c r="E4179" s="100"/>
      <c r="F4179" s="100"/>
      <c r="H4179" s="102"/>
      <c r="I4179" s="103"/>
      <c r="J4179" s="102"/>
      <c r="L4179" s="100"/>
      <c r="M4179" s="100"/>
      <c r="N4179" s="100"/>
    </row>
    <row r="4180" spans="2:14">
      <c r="B4180" s="98"/>
      <c r="C4180" s="98"/>
      <c r="D4180" s="100"/>
      <c r="E4180" s="100"/>
      <c r="F4180" s="100"/>
      <c r="H4180" s="102"/>
      <c r="I4180" s="103"/>
      <c r="J4180" s="102"/>
      <c r="L4180" s="100"/>
      <c r="M4180" s="100"/>
      <c r="N4180" s="100"/>
    </row>
    <row r="4181" spans="2:14">
      <c r="B4181" s="98"/>
      <c r="C4181" s="98"/>
      <c r="D4181" s="100"/>
      <c r="E4181" s="100"/>
      <c r="F4181" s="100"/>
      <c r="H4181" s="102"/>
      <c r="I4181" s="103"/>
      <c r="J4181" s="102"/>
      <c r="L4181" s="100"/>
      <c r="M4181" s="100"/>
      <c r="N4181" s="100"/>
    </row>
    <row r="4182" spans="2:14">
      <c r="B4182" s="98"/>
      <c r="C4182" s="98"/>
      <c r="D4182" s="100"/>
      <c r="E4182" s="100"/>
      <c r="F4182" s="100"/>
      <c r="H4182" s="102"/>
      <c r="I4182" s="103"/>
      <c r="J4182" s="102"/>
      <c r="L4182" s="100"/>
      <c r="M4182" s="100"/>
      <c r="N4182" s="100"/>
    </row>
    <row r="4183" spans="2:14">
      <c r="B4183" s="98"/>
      <c r="C4183" s="98"/>
      <c r="D4183" s="100"/>
      <c r="E4183" s="100"/>
      <c r="F4183" s="100"/>
      <c r="H4183" s="102"/>
      <c r="I4183" s="103"/>
      <c r="J4183" s="102"/>
      <c r="L4183" s="100"/>
      <c r="M4183" s="100"/>
      <c r="N4183" s="100"/>
    </row>
    <row r="4184" spans="2:14">
      <c r="B4184" s="98"/>
      <c r="C4184" s="98"/>
      <c r="D4184" s="100"/>
      <c r="E4184" s="100"/>
      <c r="F4184" s="100"/>
      <c r="H4184" s="102"/>
      <c r="I4184" s="103"/>
      <c r="J4184" s="102"/>
      <c r="L4184" s="100"/>
      <c r="M4184" s="100"/>
      <c r="N4184" s="100"/>
    </row>
    <row r="4185" spans="2:14">
      <c r="B4185" s="98"/>
      <c r="C4185" s="98"/>
      <c r="D4185" s="100"/>
      <c r="E4185" s="100"/>
      <c r="F4185" s="100"/>
      <c r="H4185" s="102"/>
      <c r="I4185" s="103"/>
      <c r="J4185" s="102"/>
      <c r="L4185" s="100"/>
      <c r="M4185" s="100"/>
      <c r="N4185" s="100"/>
    </row>
    <row r="4186" spans="2:14">
      <c r="B4186" s="98"/>
      <c r="C4186" s="98"/>
      <c r="D4186" s="100"/>
      <c r="E4186" s="100"/>
      <c r="F4186" s="100"/>
      <c r="H4186" s="102"/>
      <c r="I4186" s="103"/>
      <c r="J4186" s="102"/>
      <c r="L4186" s="100"/>
      <c r="M4186" s="100"/>
      <c r="N4186" s="100"/>
    </row>
    <row r="4187" spans="2:14">
      <c r="B4187" s="98"/>
      <c r="C4187" s="98"/>
      <c r="D4187" s="100"/>
      <c r="E4187" s="100"/>
      <c r="F4187" s="100"/>
      <c r="H4187" s="102"/>
      <c r="I4187" s="103"/>
      <c r="J4187" s="102"/>
      <c r="L4187" s="100"/>
      <c r="M4187" s="100"/>
      <c r="N4187" s="100"/>
    </row>
    <row r="4188" spans="2:14">
      <c r="B4188" s="98"/>
      <c r="C4188" s="98"/>
      <c r="D4188" s="100"/>
      <c r="E4188" s="100"/>
      <c r="F4188" s="100"/>
      <c r="H4188" s="102"/>
      <c r="I4188" s="103"/>
      <c r="J4188" s="102"/>
      <c r="L4188" s="100"/>
      <c r="M4188" s="100"/>
      <c r="N4188" s="100"/>
    </row>
    <row r="4189" spans="2:14">
      <c r="B4189" s="98"/>
      <c r="C4189" s="98"/>
      <c r="D4189" s="100"/>
      <c r="E4189" s="100"/>
      <c r="F4189" s="100"/>
      <c r="H4189" s="102"/>
      <c r="I4189" s="103"/>
      <c r="J4189" s="102"/>
      <c r="L4189" s="100"/>
      <c r="M4189" s="100"/>
      <c r="N4189" s="100"/>
    </row>
    <row r="4190" spans="2:14">
      <c r="B4190" s="98"/>
      <c r="C4190" s="98"/>
      <c r="D4190" s="100"/>
      <c r="E4190" s="100"/>
      <c r="F4190" s="100"/>
      <c r="H4190" s="102"/>
      <c r="I4190" s="103"/>
      <c r="J4190" s="102"/>
      <c r="L4190" s="100"/>
      <c r="M4190" s="100"/>
      <c r="N4190" s="100"/>
    </row>
    <row r="4191" spans="2:14">
      <c r="B4191" s="98"/>
      <c r="C4191" s="98"/>
      <c r="D4191" s="100"/>
      <c r="E4191" s="100"/>
      <c r="F4191" s="100"/>
      <c r="H4191" s="102"/>
      <c r="I4191" s="103"/>
      <c r="J4191" s="102"/>
      <c r="L4191" s="100"/>
      <c r="M4191" s="100"/>
      <c r="N4191" s="100"/>
    </row>
    <row r="4192" spans="2:14">
      <c r="B4192" s="98"/>
      <c r="C4192" s="98"/>
      <c r="D4192" s="100"/>
      <c r="E4192" s="100"/>
      <c r="F4192" s="100"/>
      <c r="H4192" s="102"/>
      <c r="I4192" s="103"/>
      <c r="J4192" s="102"/>
      <c r="L4192" s="100"/>
      <c r="M4192" s="100"/>
      <c r="N4192" s="100"/>
    </row>
    <row r="4193" spans="2:14">
      <c r="B4193" s="98"/>
      <c r="C4193" s="98"/>
      <c r="D4193" s="100"/>
      <c r="E4193" s="100"/>
      <c r="F4193" s="100"/>
      <c r="H4193" s="102"/>
      <c r="I4193" s="103"/>
      <c r="J4193" s="102"/>
      <c r="L4193" s="100"/>
      <c r="M4193" s="100"/>
      <c r="N4193" s="100"/>
    </row>
    <row r="4194" spans="2:14">
      <c r="B4194" s="98"/>
      <c r="C4194" s="98"/>
      <c r="D4194" s="100"/>
      <c r="E4194" s="100"/>
      <c r="F4194" s="100"/>
      <c r="H4194" s="102"/>
      <c r="I4194" s="103"/>
      <c r="J4194" s="102"/>
      <c r="L4194" s="100"/>
      <c r="M4194" s="100"/>
      <c r="N4194" s="100"/>
    </row>
    <row r="4195" spans="2:14">
      <c r="B4195" s="98"/>
      <c r="C4195" s="98"/>
      <c r="D4195" s="100"/>
      <c r="E4195" s="100"/>
      <c r="F4195" s="100"/>
      <c r="H4195" s="102"/>
      <c r="I4195" s="103"/>
      <c r="J4195" s="102"/>
      <c r="L4195" s="100"/>
      <c r="M4195" s="100"/>
      <c r="N4195" s="100"/>
    </row>
    <row r="4196" spans="2:14">
      <c r="B4196" s="98"/>
      <c r="C4196" s="98"/>
      <c r="D4196" s="100"/>
      <c r="E4196" s="100"/>
      <c r="F4196" s="100"/>
      <c r="H4196" s="102"/>
      <c r="I4196" s="103"/>
      <c r="J4196" s="102"/>
      <c r="L4196" s="100"/>
      <c r="M4196" s="100"/>
      <c r="N4196" s="100"/>
    </row>
    <row r="4197" spans="2:14">
      <c r="B4197" s="98"/>
      <c r="C4197" s="98"/>
      <c r="D4197" s="100"/>
      <c r="E4197" s="100"/>
      <c r="F4197" s="100"/>
      <c r="H4197" s="102"/>
      <c r="I4197" s="103"/>
      <c r="J4197" s="102"/>
      <c r="L4197" s="100"/>
      <c r="M4197" s="100"/>
      <c r="N4197" s="100"/>
    </row>
    <row r="4198" spans="2:14">
      <c r="B4198" s="98"/>
      <c r="C4198" s="98"/>
      <c r="D4198" s="100"/>
      <c r="E4198" s="100"/>
      <c r="F4198" s="100"/>
      <c r="H4198" s="102"/>
      <c r="I4198" s="103"/>
      <c r="J4198" s="102"/>
      <c r="L4198" s="100"/>
      <c r="M4198" s="100"/>
      <c r="N4198" s="100"/>
    </row>
    <row r="4199" spans="2:14">
      <c r="B4199" s="98"/>
      <c r="C4199" s="98"/>
      <c r="D4199" s="100"/>
      <c r="E4199" s="100"/>
      <c r="F4199" s="100"/>
      <c r="H4199" s="102"/>
      <c r="I4199" s="103"/>
      <c r="J4199" s="102"/>
      <c r="L4199" s="100"/>
      <c r="M4199" s="100"/>
      <c r="N4199" s="100"/>
    </row>
    <row r="4200" spans="2:14">
      <c r="B4200" s="98"/>
      <c r="C4200" s="98"/>
      <c r="D4200" s="100"/>
      <c r="E4200" s="100"/>
      <c r="F4200" s="100"/>
      <c r="H4200" s="102"/>
      <c r="I4200" s="103"/>
      <c r="J4200" s="102"/>
      <c r="L4200" s="100"/>
      <c r="M4200" s="100"/>
      <c r="N4200" s="100"/>
    </row>
    <row r="4201" spans="2:14">
      <c r="B4201" s="98"/>
      <c r="C4201" s="98"/>
      <c r="D4201" s="100"/>
      <c r="E4201" s="100"/>
      <c r="F4201" s="100"/>
      <c r="H4201" s="102"/>
      <c r="I4201" s="103"/>
      <c r="J4201" s="102"/>
      <c r="L4201" s="100"/>
      <c r="M4201" s="100"/>
      <c r="N4201" s="100"/>
    </row>
    <row r="4202" spans="2:14">
      <c r="B4202" s="98"/>
      <c r="C4202" s="98"/>
      <c r="D4202" s="100"/>
      <c r="E4202" s="100"/>
      <c r="F4202" s="100"/>
      <c r="H4202" s="102"/>
      <c r="I4202" s="103"/>
      <c r="J4202" s="102"/>
      <c r="L4202" s="100"/>
      <c r="M4202" s="100"/>
      <c r="N4202" s="100"/>
    </row>
    <row r="4203" spans="2:14">
      <c r="B4203" s="98"/>
      <c r="C4203" s="98"/>
      <c r="D4203" s="100"/>
      <c r="E4203" s="100"/>
      <c r="F4203" s="100"/>
      <c r="H4203" s="102"/>
      <c r="I4203" s="103"/>
      <c r="J4203" s="102"/>
      <c r="L4203" s="100"/>
      <c r="M4203" s="100"/>
      <c r="N4203" s="100"/>
    </row>
    <row r="4204" spans="2:14">
      <c r="B4204" s="98"/>
      <c r="C4204" s="98"/>
      <c r="D4204" s="100"/>
      <c r="E4204" s="100"/>
      <c r="F4204" s="100"/>
      <c r="H4204" s="102"/>
      <c r="I4204" s="103"/>
      <c r="J4204" s="102"/>
      <c r="L4204" s="100"/>
      <c r="M4204" s="100"/>
      <c r="N4204" s="100"/>
    </row>
    <row r="4205" spans="2:14">
      <c r="B4205" s="98"/>
      <c r="C4205" s="98"/>
      <c r="D4205" s="100"/>
      <c r="E4205" s="100"/>
      <c r="F4205" s="100"/>
      <c r="H4205" s="102"/>
      <c r="I4205" s="103"/>
      <c r="J4205" s="102"/>
      <c r="L4205" s="100"/>
      <c r="M4205" s="100"/>
      <c r="N4205" s="100"/>
    </row>
    <row r="4206" spans="2:14">
      <c r="B4206" s="98"/>
      <c r="C4206" s="98"/>
      <c r="D4206" s="100"/>
      <c r="E4206" s="100"/>
      <c r="F4206" s="100"/>
      <c r="H4206" s="102"/>
      <c r="I4206" s="103"/>
      <c r="J4206" s="102"/>
      <c r="L4206" s="100"/>
      <c r="M4206" s="100"/>
      <c r="N4206" s="100"/>
    </row>
    <row r="4207" spans="2:14">
      <c r="B4207" s="98"/>
      <c r="C4207" s="98"/>
      <c r="D4207" s="100"/>
      <c r="E4207" s="100"/>
      <c r="F4207" s="100"/>
      <c r="H4207" s="102"/>
      <c r="I4207" s="103"/>
      <c r="J4207" s="102"/>
      <c r="L4207" s="100"/>
      <c r="M4207" s="100"/>
      <c r="N4207" s="100"/>
    </row>
    <row r="4208" spans="2:14">
      <c r="B4208" s="98"/>
      <c r="C4208" s="98"/>
      <c r="D4208" s="100"/>
      <c r="E4208" s="100"/>
      <c r="F4208" s="100"/>
      <c r="H4208" s="102"/>
      <c r="I4208" s="103"/>
      <c r="J4208" s="102"/>
      <c r="L4208" s="100"/>
      <c r="M4208" s="100"/>
      <c r="N4208" s="100"/>
    </row>
    <row r="4209" spans="2:14">
      <c r="B4209" s="98"/>
      <c r="C4209" s="98"/>
      <c r="D4209" s="100"/>
      <c r="E4209" s="100"/>
      <c r="F4209" s="100"/>
      <c r="H4209" s="102"/>
      <c r="I4209" s="103"/>
      <c r="J4209" s="102"/>
      <c r="L4209" s="100"/>
      <c r="M4209" s="100"/>
      <c r="N4209" s="100"/>
    </row>
    <row r="4210" spans="2:14">
      <c r="B4210" s="98"/>
      <c r="C4210" s="98"/>
      <c r="D4210" s="100"/>
      <c r="E4210" s="100"/>
      <c r="F4210" s="100"/>
      <c r="H4210" s="102"/>
      <c r="I4210" s="103"/>
      <c r="J4210" s="102"/>
      <c r="L4210" s="100"/>
      <c r="M4210" s="100"/>
      <c r="N4210" s="100"/>
    </row>
    <row r="4211" spans="2:14">
      <c r="B4211" s="98"/>
      <c r="C4211" s="98"/>
      <c r="D4211" s="100"/>
      <c r="E4211" s="100"/>
      <c r="F4211" s="100"/>
      <c r="H4211" s="102"/>
      <c r="I4211" s="103"/>
      <c r="J4211" s="102"/>
      <c r="L4211" s="100"/>
      <c r="M4211" s="100"/>
      <c r="N4211" s="100"/>
    </row>
    <row r="4212" spans="2:14">
      <c r="B4212" s="98"/>
      <c r="C4212" s="98"/>
      <c r="D4212" s="100"/>
      <c r="E4212" s="100"/>
      <c r="F4212" s="100"/>
      <c r="H4212" s="102"/>
      <c r="I4212" s="103"/>
      <c r="J4212" s="102"/>
      <c r="L4212" s="100"/>
      <c r="M4212" s="100"/>
      <c r="N4212" s="100"/>
    </row>
    <row r="4213" spans="2:14">
      <c r="B4213" s="98"/>
      <c r="C4213" s="98"/>
      <c r="D4213" s="100"/>
      <c r="E4213" s="100"/>
      <c r="F4213" s="100"/>
      <c r="H4213" s="102"/>
      <c r="I4213" s="103"/>
      <c r="J4213" s="102"/>
      <c r="L4213" s="100"/>
      <c r="M4213" s="100"/>
      <c r="N4213" s="100"/>
    </row>
    <row r="4214" spans="2:14">
      <c r="B4214" s="98"/>
      <c r="C4214" s="98"/>
      <c r="D4214" s="100"/>
      <c r="E4214" s="100"/>
      <c r="F4214" s="100"/>
      <c r="H4214" s="102"/>
      <c r="I4214" s="103"/>
      <c r="J4214" s="102"/>
      <c r="L4214" s="100"/>
      <c r="M4214" s="100"/>
      <c r="N4214" s="100"/>
    </row>
    <row r="4215" spans="2:14">
      <c r="B4215" s="98"/>
      <c r="C4215" s="98"/>
      <c r="D4215" s="100"/>
      <c r="E4215" s="100"/>
      <c r="F4215" s="100"/>
      <c r="H4215" s="102"/>
      <c r="I4215" s="103"/>
      <c r="J4215" s="102"/>
      <c r="L4215" s="100"/>
      <c r="M4215" s="100"/>
      <c r="N4215" s="100"/>
    </row>
    <row r="4216" spans="2:14">
      <c r="B4216" s="98"/>
      <c r="C4216" s="98"/>
      <c r="D4216" s="100"/>
      <c r="E4216" s="100"/>
      <c r="F4216" s="100"/>
      <c r="H4216" s="102"/>
      <c r="I4216" s="103"/>
      <c r="J4216" s="102"/>
      <c r="L4216" s="100"/>
      <c r="M4216" s="100"/>
      <c r="N4216" s="100"/>
    </row>
    <row r="4217" spans="2:14">
      <c r="B4217" s="98"/>
      <c r="C4217" s="98"/>
      <c r="D4217" s="100"/>
      <c r="E4217" s="100"/>
      <c r="F4217" s="100"/>
      <c r="H4217" s="102"/>
      <c r="I4217" s="103"/>
      <c r="J4217" s="102"/>
      <c r="L4217" s="100"/>
      <c r="M4217" s="100"/>
      <c r="N4217" s="100"/>
    </row>
    <row r="4218" spans="2:14">
      <c r="B4218" s="98"/>
      <c r="C4218" s="98"/>
      <c r="D4218" s="100"/>
      <c r="E4218" s="100"/>
      <c r="F4218" s="100"/>
      <c r="H4218" s="102"/>
      <c r="I4218" s="103"/>
      <c r="J4218" s="102"/>
      <c r="L4218" s="100"/>
      <c r="M4218" s="100"/>
      <c r="N4218" s="100"/>
    </row>
    <row r="4219" spans="2:14">
      <c r="B4219" s="98"/>
      <c r="C4219" s="98"/>
      <c r="D4219" s="100"/>
      <c r="E4219" s="100"/>
      <c r="F4219" s="100"/>
      <c r="H4219" s="102"/>
      <c r="I4219" s="103"/>
      <c r="J4219" s="102"/>
      <c r="L4219" s="100"/>
      <c r="M4219" s="100"/>
      <c r="N4219" s="100"/>
    </row>
    <row r="4220" spans="2:14">
      <c r="B4220" s="98"/>
      <c r="C4220" s="98"/>
      <c r="D4220" s="100"/>
      <c r="E4220" s="100"/>
      <c r="F4220" s="100"/>
      <c r="H4220" s="102"/>
      <c r="I4220" s="103"/>
      <c r="J4220" s="102"/>
      <c r="L4220" s="100"/>
      <c r="M4220" s="100"/>
      <c r="N4220" s="100"/>
    </row>
    <row r="4221" spans="2:14">
      <c r="B4221" s="98"/>
      <c r="C4221" s="98"/>
      <c r="D4221" s="100"/>
      <c r="E4221" s="100"/>
      <c r="F4221" s="100"/>
      <c r="H4221" s="102"/>
      <c r="I4221" s="103"/>
      <c r="J4221" s="102"/>
      <c r="L4221" s="100"/>
      <c r="M4221" s="100"/>
      <c r="N4221" s="100"/>
    </row>
    <row r="4222" spans="2:14">
      <c r="B4222" s="98"/>
      <c r="C4222" s="98"/>
      <c r="D4222" s="100"/>
      <c r="E4222" s="100"/>
      <c r="F4222" s="100"/>
      <c r="H4222" s="102"/>
      <c r="I4222" s="103"/>
      <c r="J4222" s="102"/>
      <c r="L4222" s="100"/>
      <c r="M4222" s="100"/>
      <c r="N4222" s="100"/>
    </row>
    <row r="4223" spans="2:14">
      <c r="B4223" s="98"/>
      <c r="C4223" s="98"/>
      <c r="D4223" s="100"/>
      <c r="E4223" s="100"/>
      <c r="F4223" s="100"/>
      <c r="H4223" s="102"/>
      <c r="I4223" s="103"/>
      <c r="J4223" s="102"/>
      <c r="L4223" s="100"/>
      <c r="M4223" s="100"/>
      <c r="N4223" s="100"/>
    </row>
    <row r="4224" spans="2:14">
      <c r="B4224" s="98"/>
      <c r="C4224" s="98"/>
      <c r="D4224" s="100"/>
      <c r="E4224" s="100"/>
      <c r="F4224" s="100"/>
      <c r="H4224" s="102"/>
      <c r="I4224" s="103"/>
      <c r="J4224" s="102"/>
      <c r="L4224" s="100"/>
      <c r="M4224" s="100"/>
      <c r="N4224" s="100"/>
    </row>
    <row r="4225" spans="2:14">
      <c r="B4225" s="98"/>
      <c r="C4225" s="98"/>
      <c r="D4225" s="100"/>
      <c r="E4225" s="100"/>
      <c r="F4225" s="100"/>
      <c r="H4225" s="102"/>
      <c r="I4225" s="103"/>
      <c r="J4225" s="102"/>
      <c r="L4225" s="100"/>
      <c r="M4225" s="100"/>
      <c r="N4225" s="100"/>
    </row>
    <row r="4226" spans="2:14">
      <c r="B4226" s="98"/>
      <c r="C4226" s="98"/>
      <c r="D4226" s="100"/>
      <c r="E4226" s="100"/>
      <c r="F4226" s="100"/>
      <c r="H4226" s="102"/>
      <c r="I4226" s="103"/>
      <c r="J4226" s="102"/>
      <c r="L4226" s="100"/>
      <c r="M4226" s="100"/>
      <c r="N4226" s="100"/>
    </row>
    <row r="4227" spans="2:14">
      <c r="B4227" s="98"/>
      <c r="C4227" s="98"/>
      <c r="D4227" s="100"/>
      <c r="E4227" s="100"/>
      <c r="F4227" s="100"/>
      <c r="H4227" s="102"/>
      <c r="I4227" s="103"/>
      <c r="J4227" s="102"/>
      <c r="L4227" s="100"/>
      <c r="M4227" s="100"/>
      <c r="N4227" s="100"/>
    </row>
    <row r="4228" spans="2:14">
      <c r="B4228" s="98"/>
      <c r="C4228" s="98"/>
      <c r="D4228" s="100"/>
      <c r="E4228" s="100"/>
      <c r="F4228" s="100"/>
      <c r="H4228" s="102"/>
      <c r="I4228" s="103"/>
      <c r="J4228" s="102"/>
      <c r="L4228" s="100"/>
      <c r="M4228" s="100"/>
      <c r="N4228" s="100"/>
    </row>
    <row r="4229" spans="2:14">
      <c r="B4229" s="98"/>
      <c r="C4229" s="98"/>
      <c r="D4229" s="100"/>
      <c r="E4229" s="100"/>
      <c r="F4229" s="100"/>
      <c r="H4229" s="102"/>
      <c r="I4229" s="103"/>
      <c r="J4229" s="102"/>
      <c r="L4229" s="100"/>
      <c r="M4229" s="100"/>
      <c r="N4229" s="100"/>
    </row>
    <row r="4230" spans="2:14">
      <c r="B4230" s="98"/>
      <c r="C4230" s="98"/>
      <c r="D4230" s="100"/>
      <c r="E4230" s="100"/>
      <c r="F4230" s="100"/>
      <c r="H4230" s="102"/>
      <c r="I4230" s="103"/>
      <c r="J4230" s="102"/>
      <c r="L4230" s="100"/>
      <c r="M4230" s="100"/>
      <c r="N4230" s="100"/>
    </row>
    <row r="4231" spans="2:14">
      <c r="B4231" s="98"/>
      <c r="C4231" s="98"/>
      <c r="D4231" s="100"/>
      <c r="E4231" s="100"/>
      <c r="F4231" s="100"/>
      <c r="H4231" s="102"/>
      <c r="I4231" s="103"/>
      <c r="J4231" s="102"/>
      <c r="L4231" s="100"/>
      <c r="M4231" s="100"/>
      <c r="N4231" s="100"/>
    </row>
    <row r="4232" spans="2:14">
      <c r="B4232" s="98"/>
      <c r="C4232" s="98"/>
      <c r="D4232" s="100"/>
      <c r="E4232" s="100"/>
      <c r="F4232" s="100"/>
      <c r="H4232" s="102"/>
      <c r="I4232" s="103"/>
      <c r="J4232" s="102"/>
      <c r="L4232" s="100"/>
      <c r="M4232" s="100"/>
      <c r="N4232" s="100"/>
    </row>
    <row r="4233" spans="2:14">
      <c r="B4233" s="98"/>
      <c r="C4233" s="98"/>
      <c r="D4233" s="100"/>
      <c r="E4233" s="100"/>
      <c r="F4233" s="100"/>
      <c r="H4233" s="102"/>
      <c r="I4233" s="103"/>
      <c r="J4233" s="102"/>
      <c r="L4233" s="100"/>
      <c r="M4233" s="100"/>
      <c r="N4233" s="100"/>
    </row>
    <row r="4234" spans="2:14">
      <c r="B4234" s="98"/>
      <c r="C4234" s="98"/>
      <c r="D4234" s="100"/>
      <c r="E4234" s="100"/>
      <c r="F4234" s="100"/>
      <c r="H4234" s="102"/>
      <c r="I4234" s="103"/>
      <c r="J4234" s="102"/>
      <c r="L4234" s="100"/>
      <c r="M4234" s="100"/>
      <c r="N4234" s="100"/>
    </row>
    <row r="4235" spans="2:14">
      <c r="B4235" s="98"/>
      <c r="C4235" s="98"/>
      <c r="D4235" s="100"/>
      <c r="E4235" s="100"/>
      <c r="F4235" s="100"/>
      <c r="H4235" s="102"/>
      <c r="I4235" s="103"/>
      <c r="J4235" s="102"/>
      <c r="L4235" s="100"/>
      <c r="M4235" s="100"/>
      <c r="N4235" s="100"/>
    </row>
    <row r="4236" spans="2:14">
      <c r="B4236" s="98"/>
      <c r="C4236" s="98"/>
      <c r="D4236" s="100"/>
      <c r="E4236" s="100"/>
      <c r="F4236" s="100"/>
      <c r="H4236" s="102"/>
      <c r="I4236" s="103"/>
      <c r="J4236" s="102"/>
      <c r="L4236" s="100"/>
      <c r="M4236" s="100"/>
      <c r="N4236" s="100"/>
    </row>
    <row r="4237" spans="2:14">
      <c r="B4237" s="98"/>
      <c r="C4237" s="98"/>
      <c r="D4237" s="100"/>
      <c r="E4237" s="100"/>
      <c r="F4237" s="100"/>
      <c r="H4237" s="102"/>
      <c r="I4237" s="103"/>
      <c r="J4237" s="102"/>
      <c r="L4237" s="100"/>
      <c r="M4237" s="100"/>
      <c r="N4237" s="100"/>
    </row>
    <row r="4238" spans="2:14">
      <c r="B4238" s="98"/>
      <c r="C4238" s="98"/>
      <c r="D4238" s="100"/>
      <c r="E4238" s="100"/>
      <c r="F4238" s="100"/>
      <c r="H4238" s="102"/>
      <c r="I4238" s="103"/>
      <c r="J4238" s="102"/>
      <c r="L4238" s="100"/>
      <c r="M4238" s="100"/>
      <c r="N4238" s="100"/>
    </row>
    <row r="4239" spans="2:14">
      <c r="B4239" s="98"/>
      <c r="C4239" s="98"/>
      <c r="D4239" s="100"/>
      <c r="E4239" s="100"/>
      <c r="F4239" s="100"/>
      <c r="H4239" s="102"/>
      <c r="I4239" s="103"/>
      <c r="J4239" s="102"/>
      <c r="L4239" s="100"/>
      <c r="M4239" s="100"/>
      <c r="N4239" s="100"/>
    </row>
    <row r="4240" spans="2:14">
      <c r="B4240" s="98"/>
      <c r="C4240" s="98"/>
      <c r="D4240" s="100"/>
      <c r="E4240" s="100"/>
      <c r="F4240" s="100"/>
      <c r="H4240" s="102"/>
      <c r="I4240" s="103"/>
      <c r="J4240" s="102"/>
      <c r="L4240" s="100"/>
      <c r="M4240" s="100"/>
      <c r="N4240" s="100"/>
    </row>
    <row r="4241" spans="2:14">
      <c r="B4241" s="98"/>
      <c r="C4241" s="98"/>
      <c r="D4241" s="100"/>
      <c r="E4241" s="100"/>
      <c r="F4241" s="100"/>
      <c r="H4241" s="102"/>
      <c r="I4241" s="103"/>
      <c r="J4241" s="102"/>
      <c r="L4241" s="100"/>
      <c r="M4241" s="100"/>
      <c r="N4241" s="100"/>
    </row>
    <row r="4242" spans="2:14">
      <c r="B4242" s="98"/>
      <c r="C4242" s="98"/>
      <c r="D4242" s="100"/>
      <c r="E4242" s="100"/>
      <c r="F4242" s="100"/>
      <c r="H4242" s="102"/>
      <c r="I4242" s="103"/>
      <c r="J4242" s="102"/>
      <c r="L4242" s="100"/>
      <c r="M4242" s="100"/>
      <c r="N4242" s="100"/>
    </row>
    <row r="4243" spans="2:14">
      <c r="B4243" s="98"/>
      <c r="C4243" s="98"/>
      <c r="D4243" s="100"/>
      <c r="E4243" s="100"/>
      <c r="F4243" s="100"/>
      <c r="H4243" s="102"/>
      <c r="I4243" s="103"/>
      <c r="J4243" s="102"/>
      <c r="L4243" s="100"/>
      <c r="M4243" s="100"/>
      <c r="N4243" s="100"/>
    </row>
    <row r="4244" spans="2:14">
      <c r="B4244" s="98"/>
      <c r="C4244" s="98"/>
      <c r="D4244" s="100"/>
      <c r="E4244" s="100"/>
      <c r="F4244" s="100"/>
      <c r="H4244" s="102"/>
      <c r="I4244" s="103"/>
      <c r="J4244" s="102"/>
      <c r="L4244" s="100"/>
      <c r="M4244" s="100"/>
      <c r="N4244" s="100"/>
    </row>
    <row r="4245" spans="2:14">
      <c r="B4245" s="98"/>
      <c r="C4245" s="98"/>
      <c r="D4245" s="100"/>
      <c r="E4245" s="100"/>
      <c r="F4245" s="100"/>
      <c r="H4245" s="102"/>
      <c r="I4245" s="103"/>
      <c r="J4245" s="102"/>
      <c r="L4245" s="100"/>
      <c r="M4245" s="100"/>
      <c r="N4245" s="100"/>
    </row>
    <row r="4246" spans="2:14">
      <c r="B4246" s="98"/>
      <c r="C4246" s="98"/>
      <c r="D4246" s="100"/>
      <c r="E4246" s="100"/>
      <c r="F4246" s="100"/>
      <c r="H4246" s="102"/>
      <c r="I4246" s="103"/>
      <c r="J4246" s="102"/>
      <c r="L4246" s="100"/>
      <c r="M4246" s="100"/>
      <c r="N4246" s="100"/>
    </row>
    <row r="4247" spans="2:14">
      <c r="B4247" s="98"/>
      <c r="C4247" s="98"/>
      <c r="D4247" s="100"/>
      <c r="E4247" s="100"/>
      <c r="F4247" s="100"/>
      <c r="H4247" s="102"/>
      <c r="I4247" s="103"/>
      <c r="J4247" s="102"/>
      <c r="L4247" s="100"/>
      <c r="M4247" s="100"/>
      <c r="N4247" s="100"/>
    </row>
    <row r="4248" spans="2:14">
      <c r="B4248" s="98"/>
      <c r="C4248" s="98"/>
      <c r="D4248" s="100"/>
      <c r="E4248" s="100"/>
      <c r="F4248" s="100"/>
      <c r="H4248" s="102"/>
      <c r="I4248" s="103"/>
      <c r="J4248" s="102"/>
      <c r="L4248" s="100"/>
      <c r="M4248" s="100"/>
      <c r="N4248" s="100"/>
    </row>
    <row r="4249" spans="2:14">
      <c r="B4249" s="98"/>
      <c r="C4249" s="98"/>
      <c r="D4249" s="100"/>
      <c r="E4249" s="100"/>
      <c r="F4249" s="100"/>
      <c r="H4249" s="102"/>
      <c r="I4249" s="103"/>
      <c r="J4249" s="102"/>
      <c r="L4249" s="100"/>
      <c r="M4249" s="100"/>
      <c r="N4249" s="100"/>
    </row>
    <row r="4250" spans="2:14">
      <c r="B4250" s="98"/>
      <c r="C4250" s="98"/>
      <c r="D4250" s="100"/>
      <c r="E4250" s="100"/>
      <c r="F4250" s="100"/>
      <c r="H4250" s="102"/>
      <c r="I4250" s="103"/>
      <c r="J4250" s="102"/>
      <c r="L4250" s="100"/>
      <c r="M4250" s="100"/>
      <c r="N4250" s="100"/>
    </row>
    <row r="4251" spans="2:14">
      <c r="B4251" s="98"/>
      <c r="C4251" s="98"/>
      <c r="D4251" s="100"/>
      <c r="E4251" s="100"/>
      <c r="F4251" s="100"/>
      <c r="H4251" s="102"/>
      <c r="I4251" s="103"/>
      <c r="J4251" s="102"/>
      <c r="L4251" s="100"/>
      <c r="M4251" s="100"/>
      <c r="N4251" s="100"/>
    </row>
    <row r="4252" spans="2:14">
      <c r="B4252" s="98"/>
      <c r="C4252" s="98"/>
      <c r="D4252" s="100"/>
      <c r="E4252" s="100"/>
      <c r="F4252" s="100"/>
      <c r="H4252" s="102"/>
      <c r="I4252" s="103"/>
      <c r="J4252" s="102"/>
      <c r="L4252" s="100"/>
      <c r="M4252" s="100"/>
      <c r="N4252" s="100"/>
    </row>
    <row r="4253" spans="2:14">
      <c r="B4253" s="98"/>
      <c r="C4253" s="98"/>
      <c r="D4253" s="100"/>
      <c r="E4253" s="100"/>
      <c r="F4253" s="100"/>
      <c r="H4253" s="102"/>
      <c r="I4253" s="103"/>
      <c r="J4253" s="102"/>
      <c r="L4253" s="100"/>
      <c r="M4253" s="100"/>
      <c r="N4253" s="100"/>
    </row>
    <row r="4254" spans="2:14">
      <c r="B4254" s="98"/>
      <c r="C4254" s="98"/>
      <c r="D4254" s="100"/>
      <c r="E4254" s="100"/>
      <c r="F4254" s="100"/>
      <c r="H4254" s="102"/>
      <c r="I4254" s="103"/>
      <c r="J4254" s="102"/>
      <c r="L4254" s="100"/>
      <c r="M4254" s="100"/>
      <c r="N4254" s="100"/>
    </row>
    <row r="4255" spans="2:14">
      <c r="B4255" s="98"/>
      <c r="C4255" s="98"/>
      <c r="D4255" s="100"/>
      <c r="E4255" s="100"/>
      <c r="F4255" s="100"/>
      <c r="H4255" s="102"/>
      <c r="I4255" s="103"/>
      <c r="J4255" s="102"/>
      <c r="L4255" s="100"/>
      <c r="M4255" s="100"/>
      <c r="N4255" s="100"/>
    </row>
    <row r="4256" spans="2:14">
      <c r="B4256" s="98"/>
      <c r="C4256" s="98"/>
      <c r="D4256" s="100"/>
      <c r="E4256" s="100"/>
      <c r="F4256" s="100"/>
      <c r="H4256" s="102"/>
      <c r="I4256" s="103"/>
      <c r="J4256" s="102"/>
      <c r="L4256" s="100"/>
      <c r="M4256" s="100"/>
      <c r="N4256" s="100"/>
    </row>
    <row r="4257" spans="2:14">
      <c r="B4257" s="98"/>
      <c r="C4257" s="98"/>
      <c r="D4257" s="100"/>
      <c r="E4257" s="100"/>
      <c r="F4257" s="100"/>
      <c r="H4257" s="102"/>
      <c r="I4257" s="103"/>
      <c r="J4257" s="102"/>
      <c r="L4257" s="100"/>
      <c r="M4257" s="100"/>
      <c r="N4257" s="100"/>
    </row>
    <row r="4258" spans="2:14">
      <c r="B4258" s="98"/>
      <c r="C4258" s="98"/>
      <c r="D4258" s="100"/>
      <c r="E4258" s="100"/>
      <c r="F4258" s="100"/>
      <c r="H4258" s="102"/>
      <c r="I4258" s="103"/>
      <c r="J4258" s="102"/>
      <c r="L4258" s="100"/>
      <c r="M4258" s="100"/>
      <c r="N4258" s="100"/>
    </row>
    <row r="4259" spans="2:14">
      <c r="B4259" s="98"/>
      <c r="C4259" s="98"/>
      <c r="D4259" s="100"/>
      <c r="E4259" s="100"/>
      <c r="F4259" s="100"/>
      <c r="H4259" s="102"/>
      <c r="I4259" s="103"/>
      <c r="J4259" s="102"/>
      <c r="L4259" s="100"/>
      <c r="M4259" s="100"/>
      <c r="N4259" s="100"/>
    </row>
    <row r="4260" spans="2:14">
      <c r="B4260" s="98"/>
      <c r="C4260" s="98"/>
      <c r="D4260" s="100"/>
      <c r="E4260" s="100"/>
      <c r="F4260" s="100"/>
      <c r="H4260" s="102"/>
      <c r="I4260" s="103"/>
      <c r="J4260" s="102"/>
      <c r="L4260" s="100"/>
      <c r="M4260" s="100"/>
      <c r="N4260" s="100"/>
    </row>
    <row r="4261" spans="2:14">
      <c r="B4261" s="98"/>
      <c r="C4261" s="98"/>
      <c r="D4261" s="100"/>
      <c r="E4261" s="100"/>
      <c r="F4261" s="100"/>
      <c r="H4261" s="102"/>
      <c r="I4261" s="103"/>
      <c r="J4261" s="102"/>
      <c r="L4261" s="100"/>
      <c r="M4261" s="100"/>
      <c r="N4261" s="100"/>
    </row>
    <row r="4262" spans="2:14">
      <c r="B4262" s="98"/>
      <c r="C4262" s="98"/>
      <c r="D4262" s="100"/>
      <c r="E4262" s="100"/>
      <c r="F4262" s="100"/>
      <c r="H4262" s="102"/>
      <c r="I4262" s="103"/>
      <c r="J4262" s="102"/>
      <c r="L4262" s="100"/>
      <c r="M4262" s="100"/>
      <c r="N4262" s="100"/>
    </row>
    <row r="4263" spans="2:14">
      <c r="B4263" s="98"/>
      <c r="C4263" s="98"/>
      <c r="D4263" s="100"/>
      <c r="E4263" s="100"/>
      <c r="F4263" s="100"/>
      <c r="H4263" s="102"/>
      <c r="I4263" s="103"/>
      <c r="J4263" s="102"/>
      <c r="L4263" s="100"/>
      <c r="M4263" s="100"/>
      <c r="N4263" s="100"/>
    </row>
    <row r="4264" spans="2:14">
      <c r="B4264" s="98"/>
      <c r="C4264" s="98"/>
      <c r="D4264" s="100"/>
      <c r="E4264" s="100"/>
      <c r="F4264" s="100"/>
      <c r="H4264" s="102"/>
      <c r="I4264" s="103"/>
      <c r="J4264" s="102"/>
      <c r="L4264" s="100"/>
      <c r="M4264" s="100"/>
      <c r="N4264" s="100"/>
    </row>
    <row r="4265" spans="2:14">
      <c r="B4265" s="98"/>
      <c r="C4265" s="98"/>
      <c r="D4265" s="100"/>
      <c r="E4265" s="100"/>
      <c r="F4265" s="100"/>
      <c r="H4265" s="102"/>
      <c r="I4265" s="103"/>
      <c r="J4265" s="102"/>
      <c r="L4265" s="100"/>
      <c r="M4265" s="100"/>
      <c r="N4265" s="100"/>
    </row>
    <row r="4266" spans="2:14">
      <c r="B4266" s="98"/>
      <c r="C4266" s="98"/>
      <c r="D4266" s="100"/>
      <c r="E4266" s="100"/>
      <c r="F4266" s="100"/>
      <c r="H4266" s="102"/>
      <c r="I4266" s="103"/>
      <c r="J4266" s="102"/>
      <c r="L4266" s="100"/>
      <c r="M4266" s="100"/>
      <c r="N4266" s="100"/>
    </row>
    <row r="4267" spans="2:14">
      <c r="B4267" s="98"/>
      <c r="C4267" s="98"/>
      <c r="D4267" s="100"/>
      <c r="E4267" s="100"/>
      <c r="F4267" s="100"/>
      <c r="H4267" s="102"/>
      <c r="I4267" s="103"/>
      <c r="J4267" s="102"/>
      <c r="L4267" s="100"/>
      <c r="M4267" s="100"/>
      <c r="N4267" s="100"/>
    </row>
    <row r="4268" spans="2:14">
      <c r="B4268" s="98"/>
      <c r="C4268" s="98"/>
      <c r="D4268" s="100"/>
      <c r="E4268" s="100"/>
      <c r="F4268" s="100"/>
      <c r="H4268" s="102"/>
      <c r="I4268" s="103"/>
      <c r="J4268" s="102"/>
      <c r="L4268" s="100"/>
      <c r="M4268" s="100"/>
      <c r="N4268" s="100"/>
    </row>
    <row r="4269" spans="2:14">
      <c r="B4269" s="98"/>
      <c r="C4269" s="98"/>
      <c r="D4269" s="100"/>
      <c r="E4269" s="100"/>
      <c r="F4269" s="100"/>
      <c r="H4269" s="102"/>
      <c r="I4269" s="103"/>
      <c r="J4269" s="102"/>
      <c r="L4269" s="100"/>
      <c r="M4269" s="100"/>
      <c r="N4269" s="100"/>
    </row>
    <row r="4270" spans="2:14">
      <c r="B4270" s="98"/>
      <c r="C4270" s="98"/>
      <c r="D4270" s="100"/>
      <c r="E4270" s="100"/>
      <c r="F4270" s="100"/>
      <c r="H4270" s="102"/>
      <c r="I4270" s="103"/>
      <c r="J4270" s="102"/>
      <c r="L4270" s="100"/>
      <c r="M4270" s="100"/>
      <c r="N4270" s="100"/>
    </row>
    <row r="4271" spans="2:14">
      <c r="B4271" s="98"/>
      <c r="C4271" s="98"/>
      <c r="D4271" s="100"/>
      <c r="E4271" s="100"/>
      <c r="F4271" s="100"/>
      <c r="H4271" s="102"/>
      <c r="I4271" s="103"/>
      <c r="J4271" s="102"/>
      <c r="L4271" s="100"/>
      <c r="M4271" s="100"/>
      <c r="N4271" s="100"/>
    </row>
    <row r="4272" spans="2:14">
      <c r="B4272" s="98"/>
      <c r="C4272" s="98"/>
      <c r="D4272" s="100"/>
      <c r="E4272" s="100"/>
      <c r="F4272" s="100"/>
      <c r="H4272" s="102"/>
      <c r="I4272" s="103"/>
      <c r="J4272" s="102"/>
      <c r="L4272" s="100"/>
      <c r="M4272" s="100"/>
      <c r="N4272" s="100"/>
    </row>
    <row r="4273" spans="2:14">
      <c r="B4273" s="98"/>
      <c r="C4273" s="98"/>
      <c r="D4273" s="100"/>
      <c r="E4273" s="100"/>
      <c r="F4273" s="100"/>
      <c r="H4273" s="102"/>
      <c r="I4273" s="103"/>
      <c r="J4273" s="102"/>
      <c r="L4273" s="100"/>
      <c r="M4273" s="100"/>
      <c r="N4273" s="100"/>
    </row>
    <row r="4274" spans="2:14">
      <c r="B4274" s="98"/>
      <c r="C4274" s="98"/>
      <c r="D4274" s="100"/>
      <c r="E4274" s="100"/>
      <c r="F4274" s="100"/>
      <c r="H4274" s="102"/>
      <c r="I4274" s="103"/>
      <c r="J4274" s="102"/>
      <c r="L4274" s="100"/>
      <c r="M4274" s="100"/>
      <c r="N4274" s="100"/>
    </row>
    <row r="4275" spans="2:14">
      <c r="B4275" s="98"/>
      <c r="C4275" s="98"/>
      <c r="D4275" s="100"/>
      <c r="E4275" s="100"/>
      <c r="F4275" s="100"/>
      <c r="H4275" s="102"/>
      <c r="I4275" s="103"/>
      <c r="J4275" s="102"/>
      <c r="L4275" s="100"/>
      <c r="M4275" s="100"/>
      <c r="N4275" s="100"/>
    </row>
    <row r="4276" spans="2:14">
      <c r="B4276" s="98"/>
      <c r="C4276" s="98"/>
      <c r="D4276" s="100"/>
      <c r="E4276" s="100"/>
      <c r="F4276" s="100"/>
      <c r="H4276" s="102"/>
      <c r="I4276" s="103"/>
      <c r="J4276" s="102"/>
      <c r="L4276" s="100"/>
      <c r="M4276" s="100"/>
      <c r="N4276" s="100"/>
    </row>
    <row r="4277" spans="2:14">
      <c r="B4277" s="98"/>
      <c r="C4277" s="98"/>
      <c r="D4277" s="100"/>
      <c r="E4277" s="100"/>
      <c r="F4277" s="100"/>
      <c r="H4277" s="102"/>
      <c r="I4277" s="103"/>
      <c r="J4277" s="102"/>
      <c r="L4277" s="100"/>
      <c r="M4277" s="100"/>
      <c r="N4277" s="100"/>
    </row>
    <row r="4278" spans="2:14">
      <c r="B4278" s="98"/>
      <c r="C4278" s="98"/>
      <c r="D4278" s="100"/>
      <c r="E4278" s="100"/>
      <c r="F4278" s="100"/>
      <c r="H4278" s="102"/>
      <c r="I4278" s="103"/>
      <c r="J4278" s="102"/>
      <c r="L4278" s="100"/>
      <c r="M4278" s="100"/>
      <c r="N4278" s="100"/>
    </row>
    <row r="4279" spans="2:14">
      <c r="B4279" s="98"/>
      <c r="C4279" s="98"/>
      <c r="D4279" s="100"/>
      <c r="E4279" s="100"/>
      <c r="F4279" s="100"/>
      <c r="H4279" s="102"/>
      <c r="I4279" s="103"/>
      <c r="J4279" s="102"/>
      <c r="L4279" s="100"/>
      <c r="M4279" s="100"/>
      <c r="N4279" s="100"/>
    </row>
    <row r="4280" spans="2:14">
      <c r="B4280" s="98"/>
      <c r="C4280" s="98"/>
      <c r="D4280" s="100"/>
      <c r="E4280" s="100"/>
      <c r="F4280" s="100"/>
      <c r="H4280" s="102"/>
      <c r="I4280" s="103"/>
      <c r="J4280" s="102"/>
      <c r="L4280" s="100"/>
      <c r="M4280" s="100"/>
      <c r="N4280" s="100"/>
    </row>
    <row r="4281" spans="2:14">
      <c r="B4281" s="98"/>
      <c r="C4281" s="98"/>
      <c r="D4281" s="100"/>
      <c r="E4281" s="100"/>
      <c r="F4281" s="100"/>
      <c r="H4281" s="102"/>
      <c r="I4281" s="103"/>
      <c r="J4281" s="102"/>
      <c r="L4281" s="100"/>
      <c r="M4281" s="100"/>
      <c r="N4281" s="100"/>
    </row>
    <row r="4282" spans="2:14">
      <c r="B4282" s="98"/>
      <c r="C4282" s="98"/>
      <c r="D4282" s="100"/>
      <c r="E4282" s="100"/>
      <c r="F4282" s="100"/>
      <c r="H4282" s="102"/>
      <c r="I4282" s="103"/>
      <c r="J4282" s="102"/>
      <c r="L4282" s="100"/>
      <c r="M4282" s="100"/>
      <c r="N4282" s="100"/>
    </row>
    <row r="4283" spans="2:14">
      <c r="B4283" s="98"/>
      <c r="C4283" s="98"/>
      <c r="D4283" s="100"/>
      <c r="E4283" s="100"/>
      <c r="F4283" s="100"/>
      <c r="H4283" s="102"/>
      <c r="I4283" s="103"/>
      <c r="J4283" s="102"/>
      <c r="L4283" s="100"/>
      <c r="M4283" s="100"/>
      <c r="N4283" s="100"/>
    </row>
    <row r="4284" spans="2:14">
      <c r="B4284" s="98"/>
      <c r="C4284" s="98"/>
      <c r="D4284" s="100"/>
      <c r="E4284" s="100"/>
      <c r="F4284" s="100"/>
      <c r="H4284" s="102"/>
      <c r="I4284" s="103"/>
      <c r="J4284" s="102"/>
      <c r="L4284" s="100"/>
      <c r="M4284" s="100"/>
      <c r="N4284" s="100"/>
    </row>
    <row r="4285" spans="2:14">
      <c r="B4285" s="98"/>
      <c r="C4285" s="98"/>
      <c r="D4285" s="100"/>
      <c r="E4285" s="100"/>
      <c r="F4285" s="100"/>
      <c r="H4285" s="102"/>
      <c r="I4285" s="103"/>
      <c r="J4285" s="102"/>
      <c r="L4285" s="100"/>
      <c r="M4285" s="100"/>
      <c r="N4285" s="100"/>
    </row>
    <row r="4286" spans="2:14">
      <c r="B4286" s="98"/>
      <c r="C4286" s="98"/>
      <c r="D4286" s="100"/>
      <c r="E4286" s="100"/>
      <c r="F4286" s="100"/>
      <c r="H4286" s="102"/>
      <c r="I4286" s="103"/>
      <c r="J4286" s="102"/>
      <c r="L4286" s="100"/>
      <c r="M4286" s="100"/>
      <c r="N4286" s="100"/>
    </row>
    <row r="4287" spans="2:14">
      <c r="B4287" s="98"/>
      <c r="C4287" s="98"/>
      <c r="D4287" s="100"/>
      <c r="E4287" s="100"/>
      <c r="F4287" s="100"/>
      <c r="H4287" s="102"/>
      <c r="I4287" s="103"/>
      <c r="J4287" s="102"/>
      <c r="L4287" s="100"/>
      <c r="M4287" s="100"/>
      <c r="N4287" s="100"/>
    </row>
    <row r="4288" spans="2:14">
      <c r="B4288" s="98"/>
      <c r="C4288" s="98"/>
      <c r="D4288" s="100"/>
      <c r="E4288" s="100"/>
      <c r="F4288" s="100"/>
      <c r="H4288" s="102"/>
      <c r="I4288" s="103"/>
      <c r="J4288" s="102"/>
      <c r="L4288" s="100"/>
      <c r="M4288" s="100"/>
      <c r="N4288" s="100"/>
    </row>
    <row r="4289" spans="2:14">
      <c r="B4289" s="98"/>
      <c r="C4289" s="98"/>
      <c r="D4289" s="100"/>
      <c r="E4289" s="100"/>
      <c r="F4289" s="100"/>
      <c r="H4289" s="102"/>
      <c r="I4289" s="103"/>
      <c r="J4289" s="102"/>
      <c r="L4289" s="100"/>
      <c r="M4289" s="100"/>
      <c r="N4289" s="100"/>
    </row>
    <row r="4290" spans="2:14">
      <c r="B4290" s="98"/>
      <c r="C4290" s="98"/>
      <c r="D4290" s="100"/>
      <c r="E4290" s="100"/>
      <c r="F4290" s="100"/>
      <c r="H4290" s="102"/>
      <c r="I4290" s="103"/>
      <c r="J4290" s="102"/>
      <c r="L4290" s="100"/>
      <c r="M4290" s="100"/>
      <c r="N4290" s="100"/>
    </row>
    <row r="4291" spans="2:14">
      <c r="B4291" s="98"/>
      <c r="C4291" s="98"/>
      <c r="D4291" s="100"/>
      <c r="E4291" s="100"/>
      <c r="F4291" s="100"/>
      <c r="H4291" s="102"/>
      <c r="I4291" s="103"/>
      <c r="J4291" s="102"/>
      <c r="L4291" s="100"/>
      <c r="M4291" s="100"/>
      <c r="N4291" s="100"/>
    </row>
    <row r="4292" spans="2:14">
      <c r="B4292" s="98"/>
      <c r="C4292" s="98"/>
      <c r="D4292" s="100"/>
      <c r="E4292" s="100"/>
      <c r="F4292" s="100"/>
      <c r="H4292" s="102"/>
      <c r="I4292" s="103"/>
      <c r="J4292" s="102"/>
      <c r="L4292" s="100"/>
      <c r="M4292" s="100"/>
      <c r="N4292" s="100"/>
    </row>
    <row r="4293" spans="2:14">
      <c r="B4293" s="98"/>
      <c r="C4293" s="98"/>
      <c r="D4293" s="100"/>
      <c r="E4293" s="100"/>
      <c r="F4293" s="100"/>
      <c r="H4293" s="102"/>
      <c r="I4293" s="103"/>
      <c r="J4293" s="102"/>
      <c r="L4293" s="100"/>
      <c r="M4293" s="100"/>
      <c r="N4293" s="100"/>
    </row>
    <row r="4294" spans="2:14">
      <c r="B4294" s="98"/>
      <c r="C4294" s="98"/>
      <c r="D4294" s="100"/>
      <c r="E4294" s="100"/>
      <c r="F4294" s="100"/>
      <c r="H4294" s="102"/>
      <c r="I4294" s="103"/>
      <c r="J4294" s="102"/>
      <c r="L4294" s="100"/>
      <c r="M4294" s="100"/>
      <c r="N4294" s="100"/>
    </row>
    <row r="4295" spans="2:14">
      <c r="B4295" s="98"/>
      <c r="C4295" s="98"/>
      <c r="D4295" s="100"/>
      <c r="E4295" s="100"/>
      <c r="F4295" s="100"/>
      <c r="H4295" s="102"/>
      <c r="I4295" s="103"/>
      <c r="J4295" s="102"/>
      <c r="L4295" s="100"/>
      <c r="M4295" s="100"/>
      <c r="N4295" s="100"/>
    </row>
    <row r="4296" spans="2:14">
      <c r="B4296" s="98"/>
      <c r="C4296" s="98"/>
      <c r="D4296" s="100"/>
      <c r="E4296" s="100"/>
      <c r="F4296" s="100"/>
      <c r="H4296" s="102"/>
      <c r="I4296" s="103"/>
      <c r="J4296" s="102"/>
      <c r="L4296" s="100"/>
      <c r="M4296" s="100"/>
      <c r="N4296" s="100"/>
    </row>
    <row r="4297" spans="2:14">
      <c r="B4297" s="98"/>
      <c r="C4297" s="98"/>
      <c r="D4297" s="100"/>
      <c r="E4297" s="100"/>
      <c r="F4297" s="100"/>
      <c r="H4297" s="102"/>
      <c r="I4297" s="103"/>
      <c r="J4297" s="102"/>
      <c r="L4297" s="100"/>
      <c r="M4297" s="100"/>
      <c r="N4297" s="100"/>
    </row>
    <row r="4298" spans="2:14">
      <c r="B4298" s="98"/>
      <c r="C4298" s="98"/>
      <c r="D4298" s="100"/>
      <c r="E4298" s="100"/>
      <c r="F4298" s="100"/>
      <c r="H4298" s="102"/>
      <c r="I4298" s="103"/>
      <c r="J4298" s="102"/>
      <c r="L4298" s="100"/>
      <c r="M4298" s="100"/>
      <c r="N4298" s="100"/>
    </row>
    <row r="4299" spans="2:14">
      <c r="B4299" s="98"/>
      <c r="C4299" s="98"/>
      <c r="D4299" s="100"/>
      <c r="E4299" s="100"/>
      <c r="F4299" s="100"/>
      <c r="H4299" s="102"/>
      <c r="I4299" s="103"/>
      <c r="J4299" s="102"/>
      <c r="L4299" s="100"/>
      <c r="M4299" s="100"/>
      <c r="N4299" s="100"/>
    </row>
    <row r="4300" spans="2:14">
      <c r="B4300" s="98"/>
      <c r="C4300" s="98"/>
      <c r="D4300" s="100"/>
      <c r="E4300" s="100"/>
      <c r="F4300" s="100"/>
      <c r="H4300" s="102"/>
      <c r="I4300" s="103"/>
      <c r="J4300" s="102"/>
      <c r="L4300" s="100"/>
      <c r="M4300" s="100"/>
      <c r="N4300" s="100"/>
    </row>
    <row r="4301" spans="2:14">
      <c r="B4301" s="98"/>
      <c r="C4301" s="98"/>
      <c r="D4301" s="100"/>
      <c r="E4301" s="100"/>
      <c r="F4301" s="100"/>
      <c r="H4301" s="102"/>
      <c r="I4301" s="103"/>
      <c r="J4301" s="102"/>
      <c r="L4301" s="100"/>
      <c r="M4301" s="100"/>
      <c r="N4301" s="100"/>
    </row>
    <row r="4302" spans="2:14">
      <c r="B4302" s="98"/>
      <c r="C4302" s="98"/>
      <c r="D4302" s="100"/>
      <c r="E4302" s="100"/>
      <c r="F4302" s="100"/>
      <c r="H4302" s="102"/>
      <c r="I4302" s="103"/>
      <c r="J4302" s="102"/>
      <c r="L4302" s="100"/>
      <c r="M4302" s="100"/>
      <c r="N4302" s="100"/>
    </row>
    <row r="4303" spans="2:14">
      <c r="B4303" s="98"/>
      <c r="C4303" s="98"/>
      <c r="D4303" s="100"/>
      <c r="E4303" s="100"/>
      <c r="F4303" s="100"/>
      <c r="H4303" s="102"/>
      <c r="I4303" s="103"/>
      <c r="J4303" s="102"/>
      <c r="L4303" s="100"/>
      <c r="M4303" s="100"/>
      <c r="N4303" s="100"/>
    </row>
    <row r="4304" spans="2:14">
      <c r="B4304" s="98"/>
      <c r="C4304" s="98"/>
      <c r="D4304" s="100"/>
      <c r="E4304" s="100"/>
      <c r="F4304" s="100"/>
      <c r="H4304" s="102"/>
      <c r="I4304" s="103"/>
      <c r="J4304" s="102"/>
      <c r="L4304" s="100"/>
      <c r="M4304" s="100"/>
      <c r="N4304" s="100"/>
    </row>
    <row r="4305" spans="2:14">
      <c r="B4305" s="98"/>
      <c r="C4305" s="98"/>
      <c r="D4305" s="100"/>
      <c r="E4305" s="100"/>
      <c r="F4305" s="100"/>
      <c r="H4305" s="102"/>
      <c r="I4305" s="103"/>
      <c r="J4305" s="102"/>
      <c r="L4305" s="100"/>
      <c r="M4305" s="100"/>
      <c r="N4305" s="100"/>
    </row>
    <row r="4306" spans="2:14">
      <c r="B4306" s="98"/>
      <c r="C4306" s="98"/>
      <c r="D4306" s="100"/>
      <c r="E4306" s="100"/>
      <c r="F4306" s="100"/>
      <c r="H4306" s="102"/>
      <c r="I4306" s="103"/>
      <c r="J4306" s="102"/>
      <c r="L4306" s="100"/>
      <c r="M4306" s="100"/>
      <c r="N4306" s="100"/>
    </row>
    <row r="4307" spans="2:14">
      <c r="B4307" s="98"/>
      <c r="C4307" s="98"/>
      <c r="D4307" s="100"/>
      <c r="E4307" s="100"/>
      <c r="F4307" s="100"/>
      <c r="H4307" s="102"/>
      <c r="I4307" s="103"/>
      <c r="J4307" s="102"/>
      <c r="L4307" s="100"/>
      <c r="M4307" s="100"/>
      <c r="N4307" s="100"/>
    </row>
    <row r="4308" spans="2:14">
      <c r="B4308" s="98"/>
      <c r="C4308" s="98"/>
      <c r="D4308" s="100"/>
      <c r="E4308" s="100"/>
      <c r="F4308" s="100"/>
      <c r="H4308" s="102"/>
      <c r="I4308" s="103"/>
      <c r="J4308" s="102"/>
      <c r="L4308" s="100"/>
      <c r="M4308" s="100"/>
      <c r="N4308" s="100"/>
    </row>
    <row r="4309" spans="2:14">
      <c r="B4309" s="98"/>
      <c r="C4309" s="98"/>
      <c r="D4309" s="100"/>
      <c r="E4309" s="100"/>
      <c r="F4309" s="100"/>
      <c r="H4309" s="102"/>
      <c r="I4309" s="103"/>
      <c r="J4309" s="102"/>
      <c r="L4309" s="100"/>
      <c r="M4309" s="100"/>
      <c r="N4309" s="100"/>
    </row>
    <row r="4310" spans="2:14">
      <c r="B4310" s="98"/>
      <c r="C4310" s="98"/>
      <c r="D4310" s="100"/>
      <c r="E4310" s="100"/>
      <c r="F4310" s="100"/>
      <c r="H4310" s="102"/>
      <c r="I4310" s="103"/>
      <c r="J4310" s="102"/>
      <c r="L4310" s="100"/>
      <c r="M4310" s="100"/>
      <c r="N4310" s="100"/>
    </row>
    <row r="4311" spans="2:14">
      <c r="B4311" s="98"/>
      <c r="C4311" s="98"/>
      <c r="D4311" s="100"/>
      <c r="E4311" s="100"/>
      <c r="F4311" s="100"/>
      <c r="H4311" s="102"/>
      <c r="I4311" s="103"/>
      <c r="J4311" s="102"/>
      <c r="L4311" s="100"/>
      <c r="M4311" s="100"/>
      <c r="N4311" s="100"/>
    </row>
    <row r="4312" spans="2:14">
      <c r="B4312" s="98"/>
      <c r="C4312" s="98"/>
      <c r="D4312" s="100"/>
      <c r="E4312" s="100"/>
      <c r="F4312" s="100"/>
      <c r="H4312" s="102"/>
      <c r="I4312" s="103"/>
      <c r="J4312" s="102"/>
      <c r="L4312" s="100"/>
      <c r="M4312" s="100"/>
      <c r="N4312" s="100"/>
    </row>
    <row r="4313" spans="2:14">
      <c r="B4313" s="98"/>
      <c r="C4313" s="98"/>
      <c r="D4313" s="100"/>
      <c r="E4313" s="100"/>
      <c r="F4313" s="100"/>
      <c r="H4313" s="102"/>
      <c r="I4313" s="103"/>
      <c r="J4313" s="102"/>
      <c r="L4313" s="100"/>
      <c r="M4313" s="100"/>
      <c r="N4313" s="100"/>
    </row>
    <row r="4314" spans="2:14">
      <c r="B4314" s="98"/>
      <c r="C4314" s="98"/>
      <c r="D4314" s="100"/>
      <c r="E4314" s="100"/>
      <c r="F4314" s="100"/>
      <c r="H4314" s="102"/>
      <c r="I4314" s="103"/>
      <c r="J4314" s="102"/>
      <c r="L4314" s="100"/>
      <c r="M4314" s="100"/>
      <c r="N4314" s="100"/>
    </row>
    <row r="4315" spans="2:14">
      <c r="B4315" s="98"/>
      <c r="C4315" s="98"/>
      <c r="D4315" s="100"/>
      <c r="E4315" s="100"/>
      <c r="F4315" s="100"/>
      <c r="H4315" s="102"/>
      <c r="I4315" s="103"/>
      <c r="J4315" s="102"/>
      <c r="L4315" s="100"/>
      <c r="M4315" s="100"/>
      <c r="N4315" s="100"/>
    </row>
    <row r="4316" spans="2:14">
      <c r="B4316" s="98"/>
      <c r="C4316" s="98"/>
      <c r="D4316" s="100"/>
      <c r="E4316" s="100"/>
      <c r="F4316" s="100"/>
      <c r="H4316" s="102"/>
      <c r="I4316" s="103"/>
      <c r="J4316" s="102"/>
      <c r="L4316" s="100"/>
      <c r="M4316" s="100"/>
      <c r="N4316" s="100"/>
    </row>
    <row r="4317" spans="2:14">
      <c r="B4317" s="98"/>
      <c r="C4317" s="98"/>
      <c r="D4317" s="100"/>
      <c r="E4317" s="100"/>
      <c r="F4317" s="100"/>
      <c r="H4317" s="102"/>
      <c r="I4317" s="103"/>
      <c r="J4317" s="102"/>
      <c r="L4317" s="100"/>
      <c r="M4317" s="100"/>
      <c r="N4317" s="100"/>
    </row>
    <row r="4318" spans="2:14">
      <c r="B4318" s="98"/>
      <c r="C4318" s="98"/>
      <c r="D4318" s="100"/>
      <c r="E4318" s="100"/>
      <c r="F4318" s="100"/>
      <c r="H4318" s="102"/>
      <c r="I4318" s="103"/>
      <c r="J4318" s="102"/>
      <c r="L4318" s="100"/>
      <c r="M4318" s="100"/>
      <c r="N4318" s="100"/>
    </row>
    <row r="4319" spans="2:14">
      <c r="B4319" s="98"/>
      <c r="C4319" s="98"/>
      <c r="D4319" s="100"/>
      <c r="E4319" s="100"/>
      <c r="F4319" s="100"/>
      <c r="H4319" s="102"/>
      <c r="I4319" s="103"/>
      <c r="J4319" s="102"/>
      <c r="L4319" s="100"/>
      <c r="M4319" s="100"/>
      <c r="N4319" s="100"/>
    </row>
    <row r="4320" spans="2:14">
      <c r="B4320" s="98"/>
      <c r="C4320" s="98"/>
      <c r="D4320" s="100"/>
      <c r="E4320" s="100"/>
      <c r="F4320" s="100"/>
      <c r="H4320" s="102"/>
      <c r="I4320" s="103"/>
      <c r="J4320" s="102"/>
      <c r="L4320" s="100"/>
      <c r="M4320" s="100"/>
      <c r="N4320" s="100"/>
    </row>
    <row r="4321" spans="2:14">
      <c r="B4321" s="98"/>
      <c r="C4321" s="98"/>
      <c r="D4321" s="100"/>
      <c r="E4321" s="100"/>
      <c r="F4321" s="100"/>
      <c r="H4321" s="102"/>
      <c r="I4321" s="103"/>
      <c r="J4321" s="102"/>
      <c r="L4321" s="100"/>
      <c r="M4321" s="100"/>
      <c r="N4321" s="100"/>
    </row>
    <row r="4322" spans="2:14">
      <c r="B4322" s="98"/>
      <c r="C4322" s="98"/>
      <c r="D4322" s="100"/>
      <c r="E4322" s="100"/>
      <c r="F4322" s="100"/>
      <c r="H4322" s="102"/>
      <c r="I4322" s="103"/>
      <c r="J4322" s="102"/>
      <c r="L4322" s="100"/>
      <c r="M4322" s="100"/>
      <c r="N4322" s="100"/>
    </row>
    <row r="4323" spans="2:14">
      <c r="B4323" s="98"/>
      <c r="C4323" s="98"/>
      <c r="D4323" s="100"/>
      <c r="E4323" s="100"/>
      <c r="F4323" s="100"/>
      <c r="H4323" s="102"/>
      <c r="I4323" s="103"/>
      <c r="J4323" s="102"/>
      <c r="L4323" s="100"/>
      <c r="M4323" s="100"/>
      <c r="N4323" s="100"/>
    </row>
    <row r="4324" spans="2:14">
      <c r="B4324" s="98"/>
      <c r="C4324" s="98"/>
      <c r="D4324" s="100"/>
      <c r="E4324" s="100"/>
      <c r="F4324" s="100"/>
      <c r="H4324" s="102"/>
      <c r="I4324" s="103"/>
      <c r="J4324" s="102"/>
      <c r="L4324" s="100"/>
      <c r="M4324" s="100"/>
      <c r="N4324" s="100"/>
    </row>
    <row r="4325" spans="2:14">
      <c r="B4325" s="98"/>
      <c r="C4325" s="98"/>
      <c r="D4325" s="100"/>
      <c r="E4325" s="100"/>
      <c r="F4325" s="100"/>
      <c r="H4325" s="102"/>
      <c r="I4325" s="103"/>
      <c r="J4325" s="102"/>
      <c r="L4325" s="100"/>
      <c r="M4325" s="100"/>
      <c r="N4325" s="100"/>
    </row>
    <row r="4326" spans="2:14">
      <c r="B4326" s="98"/>
      <c r="C4326" s="98"/>
      <c r="D4326" s="100"/>
      <c r="E4326" s="100"/>
      <c r="F4326" s="100"/>
      <c r="H4326" s="102"/>
      <c r="I4326" s="103"/>
      <c r="J4326" s="102"/>
      <c r="L4326" s="100"/>
      <c r="M4326" s="100"/>
      <c r="N4326" s="100"/>
    </row>
    <row r="4327" spans="2:14">
      <c r="B4327" s="98"/>
      <c r="C4327" s="98"/>
      <c r="D4327" s="100"/>
      <c r="E4327" s="100"/>
      <c r="F4327" s="100"/>
      <c r="H4327" s="102"/>
      <c r="I4327" s="103"/>
      <c r="J4327" s="102"/>
      <c r="L4327" s="100"/>
      <c r="M4327" s="100"/>
      <c r="N4327" s="100"/>
    </row>
    <row r="4328" spans="2:14">
      <c r="B4328" s="98"/>
      <c r="C4328" s="98"/>
      <c r="D4328" s="100"/>
      <c r="E4328" s="100"/>
      <c r="F4328" s="100"/>
      <c r="H4328" s="102"/>
      <c r="I4328" s="103"/>
      <c r="J4328" s="102"/>
      <c r="L4328" s="100"/>
      <c r="M4328" s="100"/>
      <c r="N4328" s="100"/>
    </row>
    <row r="4329" spans="2:14">
      <c r="B4329" s="98"/>
      <c r="C4329" s="98"/>
      <c r="D4329" s="100"/>
      <c r="E4329" s="100"/>
      <c r="F4329" s="100"/>
      <c r="H4329" s="102"/>
      <c r="I4329" s="103"/>
      <c r="J4329" s="102"/>
      <c r="L4329" s="100"/>
      <c r="M4329" s="100"/>
      <c r="N4329" s="100"/>
    </row>
    <row r="4330" spans="2:14">
      <c r="B4330" s="98"/>
      <c r="C4330" s="98"/>
      <c r="D4330" s="100"/>
      <c r="E4330" s="100"/>
      <c r="F4330" s="100"/>
      <c r="H4330" s="102"/>
      <c r="I4330" s="103"/>
      <c r="J4330" s="102"/>
      <c r="L4330" s="100"/>
      <c r="M4330" s="100"/>
      <c r="N4330" s="100"/>
    </row>
    <row r="4331" spans="2:14">
      <c r="B4331" s="98"/>
      <c r="C4331" s="98"/>
      <c r="D4331" s="100"/>
      <c r="E4331" s="100"/>
      <c r="F4331" s="100"/>
      <c r="H4331" s="102"/>
      <c r="I4331" s="103"/>
      <c r="J4331" s="102"/>
      <c r="L4331" s="100"/>
      <c r="M4331" s="100"/>
      <c r="N4331" s="100"/>
    </row>
    <row r="4332" spans="2:14">
      <c r="B4332" s="98"/>
      <c r="C4332" s="98"/>
      <c r="D4332" s="100"/>
      <c r="E4332" s="100"/>
      <c r="F4332" s="100"/>
      <c r="H4332" s="102"/>
      <c r="I4332" s="103"/>
      <c r="J4332" s="102"/>
      <c r="L4332" s="100"/>
      <c r="M4332" s="100"/>
      <c r="N4332" s="100"/>
    </row>
    <row r="4333" spans="2:14">
      <c r="B4333" s="98"/>
      <c r="C4333" s="98"/>
      <c r="D4333" s="100"/>
      <c r="E4333" s="100"/>
      <c r="F4333" s="100"/>
      <c r="H4333" s="102"/>
      <c r="I4333" s="103"/>
      <c r="J4333" s="102"/>
      <c r="L4333" s="100"/>
      <c r="M4333" s="100"/>
      <c r="N4333" s="100"/>
    </row>
    <row r="4334" spans="2:14">
      <c r="B4334" s="98"/>
      <c r="C4334" s="98"/>
      <c r="D4334" s="100"/>
      <c r="E4334" s="100"/>
      <c r="F4334" s="100"/>
      <c r="H4334" s="102"/>
      <c r="I4334" s="103"/>
      <c r="J4334" s="102"/>
      <c r="L4334" s="100"/>
      <c r="M4334" s="100"/>
      <c r="N4334" s="100"/>
    </row>
    <row r="4335" spans="2:14">
      <c r="B4335" s="98"/>
      <c r="C4335" s="98"/>
      <c r="D4335" s="100"/>
      <c r="E4335" s="100"/>
      <c r="F4335" s="100"/>
      <c r="H4335" s="102"/>
      <c r="I4335" s="103"/>
      <c r="J4335" s="102"/>
      <c r="L4335" s="100"/>
      <c r="M4335" s="100"/>
      <c r="N4335" s="100"/>
    </row>
    <row r="4336" spans="2:14">
      <c r="B4336" s="98"/>
      <c r="C4336" s="98"/>
      <c r="D4336" s="100"/>
      <c r="E4336" s="100"/>
      <c r="F4336" s="100"/>
      <c r="H4336" s="102"/>
      <c r="I4336" s="103"/>
      <c r="J4336" s="102"/>
      <c r="L4336" s="100"/>
      <c r="M4336" s="100"/>
      <c r="N4336" s="100"/>
    </row>
    <row r="4337" spans="2:14">
      <c r="B4337" s="98"/>
      <c r="C4337" s="98"/>
      <c r="D4337" s="100"/>
      <c r="E4337" s="100"/>
      <c r="F4337" s="100"/>
      <c r="H4337" s="102"/>
      <c r="I4337" s="103"/>
      <c r="J4337" s="102"/>
      <c r="L4337" s="100"/>
      <c r="M4337" s="100"/>
      <c r="N4337" s="100"/>
    </row>
    <row r="4338" spans="2:14">
      <c r="B4338" s="98"/>
      <c r="C4338" s="98"/>
      <c r="D4338" s="100"/>
      <c r="E4338" s="100"/>
      <c r="F4338" s="100"/>
      <c r="H4338" s="102"/>
      <c r="I4338" s="103"/>
      <c r="J4338" s="102"/>
      <c r="L4338" s="100"/>
      <c r="M4338" s="100"/>
      <c r="N4338" s="100"/>
    </row>
    <row r="4339" spans="2:14">
      <c r="B4339" s="98"/>
      <c r="C4339" s="98"/>
      <c r="D4339" s="100"/>
      <c r="E4339" s="100"/>
      <c r="F4339" s="100"/>
      <c r="H4339" s="102"/>
      <c r="I4339" s="103"/>
      <c r="J4339" s="102"/>
      <c r="L4339" s="100"/>
      <c r="M4339" s="100"/>
      <c r="N4339" s="100"/>
    </row>
    <row r="4340" spans="2:14">
      <c r="B4340" s="98"/>
      <c r="C4340" s="98"/>
      <c r="D4340" s="100"/>
      <c r="E4340" s="100"/>
      <c r="F4340" s="100"/>
      <c r="H4340" s="102"/>
      <c r="I4340" s="103"/>
      <c r="J4340" s="102"/>
      <c r="L4340" s="100"/>
      <c r="M4340" s="100"/>
      <c r="N4340" s="100"/>
    </row>
    <row r="4341" spans="2:14">
      <c r="B4341" s="98"/>
      <c r="C4341" s="98"/>
      <c r="D4341" s="100"/>
      <c r="E4341" s="100"/>
      <c r="F4341" s="100"/>
      <c r="H4341" s="102"/>
      <c r="I4341" s="103"/>
      <c r="J4341" s="102"/>
      <c r="L4341" s="100"/>
      <c r="M4341" s="100"/>
      <c r="N4341" s="100"/>
    </row>
    <row r="4342" spans="2:14">
      <c r="B4342" s="98"/>
      <c r="C4342" s="98"/>
      <c r="D4342" s="100"/>
      <c r="E4342" s="100"/>
      <c r="F4342" s="100"/>
      <c r="H4342" s="102"/>
      <c r="I4342" s="103"/>
      <c r="J4342" s="102"/>
      <c r="L4342" s="100"/>
      <c r="M4342" s="100"/>
      <c r="N4342" s="100"/>
    </row>
    <row r="4343" spans="2:14">
      <c r="B4343" s="98"/>
      <c r="C4343" s="98"/>
      <c r="D4343" s="100"/>
      <c r="E4343" s="100"/>
      <c r="F4343" s="100"/>
      <c r="H4343" s="102"/>
      <c r="I4343" s="103"/>
      <c r="J4343" s="102"/>
      <c r="L4343" s="100"/>
      <c r="M4343" s="100"/>
      <c r="N4343" s="100"/>
    </row>
    <row r="4344" spans="2:14">
      <c r="B4344" s="98"/>
      <c r="C4344" s="98"/>
      <c r="D4344" s="100"/>
      <c r="E4344" s="100"/>
      <c r="F4344" s="100"/>
      <c r="H4344" s="102"/>
      <c r="I4344" s="103"/>
      <c r="J4344" s="102"/>
      <c r="L4344" s="100"/>
      <c r="M4344" s="100"/>
      <c r="N4344" s="100"/>
    </row>
    <row r="4345" spans="2:14">
      <c r="B4345" s="98"/>
      <c r="C4345" s="98"/>
      <c r="D4345" s="100"/>
      <c r="E4345" s="100"/>
      <c r="F4345" s="100"/>
      <c r="H4345" s="102"/>
      <c r="I4345" s="103"/>
      <c r="J4345" s="102"/>
      <c r="L4345" s="100"/>
      <c r="M4345" s="100"/>
      <c r="N4345" s="100"/>
    </row>
    <row r="4346" spans="2:14">
      <c r="B4346" s="98"/>
      <c r="C4346" s="98"/>
      <c r="D4346" s="100"/>
      <c r="E4346" s="100"/>
      <c r="F4346" s="100"/>
      <c r="H4346" s="102"/>
      <c r="I4346" s="103"/>
      <c r="J4346" s="102"/>
      <c r="L4346" s="100"/>
      <c r="M4346" s="100"/>
      <c r="N4346" s="100"/>
    </row>
    <row r="4347" spans="2:14">
      <c r="B4347" s="98"/>
      <c r="C4347" s="98"/>
      <c r="D4347" s="100"/>
      <c r="E4347" s="100"/>
      <c r="F4347" s="100"/>
      <c r="H4347" s="102"/>
      <c r="I4347" s="103"/>
      <c r="J4347" s="102"/>
      <c r="L4347" s="100"/>
      <c r="M4347" s="100"/>
      <c r="N4347" s="100"/>
    </row>
    <row r="4348" spans="2:14">
      <c r="B4348" s="98"/>
      <c r="C4348" s="98"/>
      <c r="D4348" s="100"/>
      <c r="E4348" s="100"/>
      <c r="F4348" s="100"/>
      <c r="H4348" s="102"/>
      <c r="I4348" s="103"/>
      <c r="J4348" s="102"/>
      <c r="L4348" s="100"/>
      <c r="M4348" s="100"/>
      <c r="N4348" s="100"/>
    </row>
    <row r="4349" spans="2:14">
      <c r="B4349" s="98"/>
      <c r="C4349" s="98"/>
      <c r="D4349" s="100"/>
      <c r="E4349" s="100"/>
      <c r="F4349" s="100"/>
      <c r="H4349" s="102"/>
      <c r="I4349" s="103"/>
      <c r="J4349" s="102"/>
      <c r="L4349" s="100"/>
      <c r="M4349" s="100"/>
      <c r="N4349" s="100"/>
    </row>
    <row r="4350" spans="2:14">
      <c r="B4350" s="98"/>
      <c r="C4350" s="98"/>
      <c r="D4350" s="100"/>
      <c r="E4350" s="100"/>
      <c r="F4350" s="100"/>
      <c r="H4350" s="102"/>
      <c r="I4350" s="103"/>
      <c r="J4350" s="102"/>
      <c r="L4350" s="100"/>
      <c r="M4350" s="100"/>
      <c r="N4350" s="100"/>
    </row>
    <row r="4351" spans="2:14">
      <c r="B4351" s="98"/>
      <c r="C4351" s="98"/>
      <c r="D4351" s="100"/>
      <c r="E4351" s="100"/>
      <c r="F4351" s="100"/>
      <c r="H4351" s="102"/>
      <c r="I4351" s="103"/>
      <c r="J4351" s="102"/>
      <c r="L4351" s="100"/>
      <c r="M4351" s="100"/>
      <c r="N4351" s="100"/>
    </row>
    <row r="4352" spans="2:14">
      <c r="B4352" s="98"/>
      <c r="C4352" s="98"/>
      <c r="D4352" s="100"/>
      <c r="E4352" s="100"/>
      <c r="F4352" s="100"/>
      <c r="H4352" s="102"/>
      <c r="I4352" s="103"/>
      <c r="J4352" s="102"/>
      <c r="L4352" s="100"/>
      <c r="M4352" s="100"/>
      <c r="N4352" s="100"/>
    </row>
    <row r="4353" spans="2:14">
      <c r="B4353" s="98"/>
      <c r="C4353" s="98"/>
      <c r="D4353" s="100"/>
      <c r="E4353" s="100"/>
      <c r="F4353" s="100"/>
      <c r="H4353" s="102"/>
      <c r="I4353" s="103"/>
      <c r="J4353" s="102"/>
      <c r="L4353" s="100"/>
      <c r="M4353" s="100"/>
      <c r="N4353" s="100"/>
    </row>
    <row r="4354" spans="2:14">
      <c r="B4354" s="98"/>
      <c r="C4354" s="98"/>
      <c r="D4354" s="100"/>
      <c r="E4354" s="100"/>
      <c r="F4354" s="100"/>
      <c r="H4354" s="102"/>
      <c r="I4354" s="103"/>
      <c r="J4354" s="102"/>
      <c r="L4354" s="100"/>
      <c r="M4354" s="100"/>
      <c r="N4354" s="100"/>
    </row>
    <row r="4355" spans="2:14">
      <c r="B4355" s="98"/>
      <c r="C4355" s="98"/>
      <c r="D4355" s="100"/>
      <c r="E4355" s="100"/>
      <c r="F4355" s="100"/>
      <c r="H4355" s="102"/>
      <c r="I4355" s="103"/>
      <c r="J4355" s="102"/>
      <c r="L4355" s="100"/>
      <c r="M4355" s="100"/>
      <c r="N4355" s="100"/>
    </row>
    <row r="4356" spans="2:14">
      <c r="B4356" s="98"/>
      <c r="C4356" s="98"/>
      <c r="D4356" s="100"/>
      <c r="E4356" s="100"/>
      <c r="F4356" s="100"/>
      <c r="H4356" s="102"/>
      <c r="I4356" s="103"/>
      <c r="J4356" s="102"/>
      <c r="L4356" s="100"/>
      <c r="M4356" s="100"/>
      <c r="N4356" s="100"/>
    </row>
    <row r="4357" spans="2:14">
      <c r="B4357" s="98"/>
      <c r="C4357" s="98"/>
      <c r="D4357" s="100"/>
      <c r="E4357" s="100"/>
      <c r="F4357" s="100"/>
      <c r="H4357" s="102"/>
      <c r="I4357" s="103"/>
      <c r="J4357" s="102"/>
      <c r="L4357" s="100"/>
      <c r="M4357" s="100"/>
      <c r="N4357" s="100"/>
    </row>
    <row r="4358" spans="2:14">
      <c r="B4358" s="98"/>
      <c r="C4358" s="98"/>
      <c r="D4358" s="100"/>
      <c r="E4358" s="100"/>
      <c r="F4358" s="100"/>
      <c r="H4358" s="102"/>
      <c r="I4358" s="103"/>
      <c r="J4358" s="102"/>
      <c r="L4358" s="100"/>
      <c r="M4358" s="100"/>
      <c r="N4358" s="100"/>
    </row>
    <row r="4359" spans="2:14">
      <c r="B4359" s="98"/>
      <c r="C4359" s="98"/>
      <c r="D4359" s="100"/>
      <c r="E4359" s="100"/>
      <c r="F4359" s="100"/>
      <c r="H4359" s="102"/>
      <c r="I4359" s="103"/>
      <c r="J4359" s="102"/>
      <c r="L4359" s="100"/>
      <c r="M4359" s="100"/>
      <c r="N4359" s="100"/>
    </row>
    <row r="4360" spans="2:14">
      <c r="B4360" s="98"/>
      <c r="C4360" s="98"/>
      <c r="D4360" s="100"/>
      <c r="E4360" s="100"/>
      <c r="F4360" s="100"/>
      <c r="H4360" s="102"/>
      <c r="I4360" s="103"/>
      <c r="J4360" s="102"/>
      <c r="L4360" s="100"/>
      <c r="M4360" s="100"/>
      <c r="N4360" s="100"/>
    </row>
    <row r="4361" spans="2:14">
      <c r="B4361" s="98"/>
      <c r="C4361" s="98"/>
      <c r="D4361" s="100"/>
      <c r="E4361" s="100"/>
      <c r="F4361" s="100"/>
      <c r="H4361" s="102"/>
      <c r="I4361" s="103"/>
      <c r="J4361" s="102"/>
      <c r="L4361" s="100"/>
      <c r="M4361" s="100"/>
      <c r="N4361" s="100"/>
    </row>
    <row r="4362" spans="2:14">
      <c r="B4362" s="98"/>
      <c r="C4362" s="98"/>
      <c r="D4362" s="100"/>
      <c r="E4362" s="100"/>
      <c r="F4362" s="100"/>
      <c r="H4362" s="102"/>
      <c r="I4362" s="103"/>
      <c r="J4362" s="102"/>
      <c r="L4362" s="100"/>
      <c r="M4362" s="100"/>
      <c r="N4362" s="100"/>
    </row>
    <row r="4363" spans="2:14">
      <c r="B4363" s="98"/>
      <c r="C4363" s="98"/>
      <c r="D4363" s="100"/>
      <c r="E4363" s="100"/>
      <c r="F4363" s="100"/>
      <c r="H4363" s="102"/>
      <c r="I4363" s="103"/>
      <c r="J4363" s="102"/>
      <c r="L4363" s="100"/>
      <c r="M4363" s="100"/>
      <c r="N4363" s="100"/>
    </row>
    <row r="4364" spans="2:14">
      <c r="B4364" s="98"/>
      <c r="C4364" s="98"/>
      <c r="D4364" s="100"/>
      <c r="E4364" s="100"/>
      <c r="F4364" s="100"/>
      <c r="H4364" s="102"/>
      <c r="I4364" s="103"/>
      <c r="J4364" s="102"/>
      <c r="L4364" s="100"/>
      <c r="M4364" s="100"/>
      <c r="N4364" s="100"/>
    </row>
    <row r="4365" spans="2:14">
      <c r="B4365" s="98"/>
      <c r="C4365" s="98"/>
      <c r="D4365" s="100"/>
      <c r="E4365" s="100"/>
      <c r="F4365" s="100"/>
      <c r="H4365" s="102"/>
      <c r="I4365" s="103"/>
      <c r="J4365" s="102"/>
      <c r="L4365" s="100"/>
      <c r="M4365" s="100"/>
      <c r="N4365" s="100"/>
    </row>
    <row r="4366" spans="2:14">
      <c r="B4366" s="98"/>
      <c r="C4366" s="98"/>
      <c r="D4366" s="100"/>
      <c r="E4366" s="100"/>
      <c r="F4366" s="100"/>
      <c r="H4366" s="102"/>
      <c r="I4366" s="103"/>
      <c r="J4366" s="102"/>
      <c r="L4366" s="100"/>
      <c r="M4366" s="100"/>
      <c r="N4366" s="100"/>
    </row>
    <row r="4367" spans="2:14">
      <c r="B4367" s="98"/>
      <c r="C4367" s="98"/>
      <c r="D4367" s="100"/>
      <c r="E4367" s="100"/>
      <c r="F4367" s="100"/>
      <c r="H4367" s="102"/>
      <c r="I4367" s="103"/>
      <c r="J4367" s="102"/>
      <c r="L4367" s="100"/>
      <c r="M4367" s="100"/>
      <c r="N4367" s="100"/>
    </row>
    <row r="4368" spans="2:14">
      <c r="B4368" s="98"/>
      <c r="C4368" s="98"/>
      <c r="D4368" s="100"/>
      <c r="E4368" s="100"/>
      <c r="F4368" s="100"/>
      <c r="H4368" s="102"/>
      <c r="I4368" s="103"/>
      <c r="J4368" s="102"/>
      <c r="L4368" s="100"/>
      <c r="M4368" s="100"/>
      <c r="N4368" s="100"/>
    </row>
    <row r="4369" spans="2:14">
      <c r="B4369" s="98"/>
      <c r="C4369" s="98"/>
      <c r="D4369" s="100"/>
      <c r="E4369" s="100"/>
      <c r="F4369" s="100"/>
      <c r="H4369" s="102"/>
      <c r="I4369" s="103"/>
      <c r="J4369" s="102"/>
      <c r="L4369" s="100"/>
      <c r="M4369" s="100"/>
      <c r="N4369" s="100"/>
    </row>
    <row r="4370" spans="2:14">
      <c r="B4370" s="98"/>
      <c r="C4370" s="98"/>
      <c r="D4370" s="100"/>
      <c r="E4370" s="100"/>
      <c r="F4370" s="100"/>
      <c r="H4370" s="102"/>
      <c r="I4370" s="103"/>
      <c r="J4370" s="102"/>
      <c r="L4370" s="100"/>
      <c r="M4370" s="100"/>
      <c r="N4370" s="100"/>
    </row>
    <row r="4371" spans="2:14">
      <c r="B4371" s="98"/>
      <c r="C4371" s="98"/>
      <c r="D4371" s="100"/>
      <c r="E4371" s="100"/>
      <c r="F4371" s="100"/>
      <c r="H4371" s="102"/>
      <c r="I4371" s="103"/>
      <c r="J4371" s="102"/>
      <c r="L4371" s="100"/>
      <c r="M4371" s="100"/>
      <c r="N4371" s="100"/>
    </row>
    <row r="4372" spans="2:14">
      <c r="B4372" s="98"/>
      <c r="C4372" s="98"/>
      <c r="D4372" s="100"/>
      <c r="E4372" s="100"/>
      <c r="F4372" s="100"/>
      <c r="H4372" s="102"/>
      <c r="I4372" s="103"/>
      <c r="J4372" s="102"/>
      <c r="L4372" s="100"/>
      <c r="M4372" s="100"/>
      <c r="N4372" s="100"/>
    </row>
    <row r="4373" spans="2:14">
      <c r="B4373" s="98"/>
      <c r="C4373" s="98"/>
      <c r="D4373" s="100"/>
      <c r="E4373" s="100"/>
      <c r="F4373" s="100"/>
      <c r="H4373" s="102"/>
      <c r="I4373" s="103"/>
      <c r="J4373" s="102"/>
      <c r="L4373" s="100"/>
      <c r="M4373" s="100"/>
      <c r="N4373" s="100"/>
    </row>
    <row r="4374" spans="2:14">
      <c r="B4374" s="98"/>
      <c r="C4374" s="98"/>
      <c r="D4374" s="100"/>
      <c r="E4374" s="100"/>
      <c r="F4374" s="100"/>
      <c r="H4374" s="102"/>
      <c r="I4374" s="103"/>
      <c r="J4374" s="102"/>
      <c r="L4374" s="100"/>
      <c r="M4374" s="100"/>
      <c r="N4374" s="100"/>
    </row>
    <row r="4375" spans="2:14">
      <c r="B4375" s="98"/>
      <c r="C4375" s="98"/>
      <c r="D4375" s="100"/>
      <c r="E4375" s="100"/>
      <c r="F4375" s="100"/>
      <c r="H4375" s="102"/>
      <c r="I4375" s="103"/>
      <c r="J4375" s="102"/>
      <c r="L4375" s="100"/>
      <c r="M4375" s="100"/>
      <c r="N4375" s="100"/>
    </row>
    <row r="4376" spans="2:14">
      <c r="B4376" s="98"/>
      <c r="C4376" s="98"/>
      <c r="D4376" s="100"/>
      <c r="E4376" s="100"/>
      <c r="F4376" s="100"/>
      <c r="H4376" s="102"/>
      <c r="I4376" s="103"/>
      <c r="J4376" s="102"/>
      <c r="L4376" s="100"/>
      <c r="M4376" s="100"/>
      <c r="N4376" s="100"/>
    </row>
    <row r="4377" spans="2:14">
      <c r="B4377" s="98"/>
      <c r="C4377" s="98"/>
      <c r="D4377" s="100"/>
      <c r="E4377" s="100"/>
      <c r="F4377" s="100"/>
      <c r="H4377" s="102"/>
      <c r="I4377" s="103"/>
      <c r="J4377" s="102"/>
      <c r="L4377" s="100"/>
      <c r="M4377" s="100"/>
      <c r="N4377" s="100"/>
    </row>
    <row r="4378" spans="2:14">
      <c r="B4378" s="98"/>
      <c r="C4378" s="98"/>
      <c r="D4378" s="100"/>
      <c r="E4378" s="100"/>
      <c r="F4378" s="100"/>
      <c r="H4378" s="102"/>
      <c r="I4378" s="103"/>
      <c r="J4378" s="102"/>
      <c r="L4378" s="100"/>
      <c r="M4378" s="100"/>
      <c r="N4378" s="100"/>
    </row>
    <row r="4379" spans="2:14">
      <c r="B4379" s="98"/>
      <c r="C4379" s="98"/>
      <c r="D4379" s="100"/>
      <c r="E4379" s="100"/>
      <c r="F4379" s="100"/>
      <c r="H4379" s="102"/>
      <c r="I4379" s="103"/>
      <c r="J4379" s="102"/>
      <c r="L4379" s="100"/>
      <c r="M4379" s="100"/>
      <c r="N4379" s="100"/>
    </row>
    <row r="4380" spans="2:14">
      <c r="B4380" s="98"/>
      <c r="C4380" s="98"/>
      <c r="D4380" s="100"/>
      <c r="E4380" s="100"/>
      <c r="F4380" s="100"/>
      <c r="H4380" s="102"/>
      <c r="I4380" s="103"/>
      <c r="J4380" s="102"/>
      <c r="L4380" s="100"/>
      <c r="M4380" s="100"/>
      <c r="N4380" s="100"/>
    </row>
    <row r="4381" spans="2:14">
      <c r="B4381" s="98"/>
      <c r="C4381" s="98"/>
      <c r="D4381" s="100"/>
      <c r="E4381" s="100"/>
      <c r="F4381" s="100"/>
      <c r="H4381" s="102"/>
      <c r="I4381" s="103"/>
      <c r="J4381" s="102"/>
      <c r="L4381" s="100"/>
      <c r="M4381" s="100"/>
      <c r="N4381" s="100"/>
    </row>
    <row r="4382" spans="2:14">
      <c r="B4382" s="98"/>
      <c r="C4382" s="98"/>
      <c r="D4382" s="100"/>
      <c r="E4382" s="100"/>
      <c r="F4382" s="100"/>
      <c r="H4382" s="102"/>
      <c r="I4382" s="103"/>
      <c r="J4382" s="102"/>
      <c r="L4382" s="100"/>
      <c r="M4382" s="100"/>
      <c r="N4382" s="100"/>
    </row>
    <row r="4383" spans="2:14">
      <c r="B4383" s="98"/>
      <c r="C4383" s="98"/>
      <c r="D4383" s="100"/>
      <c r="E4383" s="100"/>
      <c r="F4383" s="100"/>
      <c r="H4383" s="102"/>
      <c r="I4383" s="103"/>
      <c r="J4383" s="102"/>
      <c r="L4383" s="100"/>
      <c r="M4383" s="100"/>
      <c r="N4383" s="100"/>
    </row>
    <row r="4384" spans="2:14">
      <c r="B4384" s="98"/>
      <c r="C4384" s="98"/>
      <c r="D4384" s="100"/>
      <c r="E4384" s="100"/>
      <c r="F4384" s="100"/>
      <c r="H4384" s="102"/>
      <c r="I4384" s="103"/>
      <c r="J4384" s="102"/>
      <c r="L4384" s="100"/>
      <c r="M4384" s="100"/>
      <c r="N4384" s="100"/>
    </row>
    <row r="4385" spans="2:14">
      <c r="B4385" s="98"/>
      <c r="C4385" s="98"/>
      <c r="D4385" s="100"/>
      <c r="E4385" s="100"/>
      <c r="F4385" s="100"/>
      <c r="H4385" s="102"/>
      <c r="I4385" s="103"/>
      <c r="J4385" s="102"/>
      <c r="L4385" s="100"/>
      <c r="M4385" s="100"/>
      <c r="N4385" s="100"/>
    </row>
    <row r="4386" spans="2:14">
      <c r="B4386" s="98"/>
      <c r="C4386" s="98"/>
      <c r="D4386" s="100"/>
      <c r="E4386" s="100"/>
      <c r="F4386" s="100"/>
      <c r="H4386" s="102"/>
      <c r="I4386" s="103"/>
      <c r="J4386" s="102"/>
      <c r="L4386" s="100"/>
      <c r="M4386" s="100"/>
      <c r="N4386" s="100"/>
    </row>
    <row r="4387" spans="2:14">
      <c r="B4387" s="98"/>
      <c r="C4387" s="98"/>
      <c r="D4387" s="100"/>
      <c r="E4387" s="100"/>
      <c r="F4387" s="100"/>
      <c r="H4387" s="102"/>
      <c r="I4387" s="103"/>
      <c r="J4387" s="102"/>
      <c r="L4387" s="100"/>
      <c r="M4387" s="100"/>
      <c r="N4387" s="100"/>
    </row>
    <row r="4388" spans="2:14">
      <c r="B4388" s="98"/>
      <c r="C4388" s="98"/>
      <c r="D4388" s="100"/>
      <c r="E4388" s="100"/>
      <c r="F4388" s="100"/>
      <c r="H4388" s="102"/>
      <c r="I4388" s="103"/>
      <c r="J4388" s="102"/>
      <c r="L4388" s="100"/>
      <c r="M4388" s="100"/>
      <c r="N4388" s="100"/>
    </row>
    <row r="4389" spans="2:14">
      <c r="B4389" s="98"/>
      <c r="C4389" s="98"/>
      <c r="D4389" s="100"/>
      <c r="E4389" s="100"/>
      <c r="F4389" s="100"/>
      <c r="H4389" s="102"/>
      <c r="I4389" s="103"/>
      <c r="J4389" s="102"/>
      <c r="L4389" s="100"/>
      <c r="M4389" s="100"/>
      <c r="N4389" s="100"/>
    </row>
    <row r="4390" spans="2:14">
      <c r="B4390" s="98"/>
      <c r="C4390" s="98"/>
      <c r="D4390" s="100"/>
      <c r="E4390" s="100"/>
      <c r="F4390" s="100"/>
      <c r="H4390" s="102"/>
      <c r="I4390" s="103"/>
      <c r="J4390" s="102"/>
      <c r="L4390" s="100"/>
      <c r="M4390" s="100"/>
      <c r="N4390" s="100"/>
    </row>
    <row r="4391" spans="2:14">
      <c r="B4391" s="98"/>
      <c r="C4391" s="98"/>
      <c r="D4391" s="100"/>
      <c r="E4391" s="100"/>
      <c r="F4391" s="100"/>
      <c r="H4391" s="102"/>
      <c r="I4391" s="103"/>
      <c r="J4391" s="102"/>
      <c r="L4391" s="100"/>
      <c r="M4391" s="100"/>
      <c r="N4391" s="100"/>
    </row>
    <row r="4392" spans="2:14">
      <c r="B4392" s="98"/>
      <c r="C4392" s="98"/>
      <c r="D4392" s="100"/>
      <c r="E4392" s="100"/>
      <c r="F4392" s="100"/>
      <c r="H4392" s="102"/>
      <c r="I4392" s="103"/>
      <c r="J4392" s="102"/>
      <c r="L4392" s="100"/>
      <c r="M4392" s="100"/>
      <c r="N4392" s="100"/>
    </row>
    <row r="4393" spans="2:14">
      <c r="B4393" s="98"/>
      <c r="C4393" s="98"/>
      <c r="D4393" s="100"/>
      <c r="E4393" s="100"/>
      <c r="F4393" s="100"/>
      <c r="H4393" s="102"/>
      <c r="I4393" s="103"/>
      <c r="J4393" s="102"/>
      <c r="L4393" s="100"/>
      <c r="M4393" s="100"/>
      <c r="N4393" s="100"/>
    </row>
    <row r="4394" spans="2:14">
      <c r="B4394" s="98"/>
      <c r="C4394" s="98"/>
      <c r="D4394" s="100"/>
      <c r="E4394" s="100"/>
      <c r="F4394" s="100"/>
      <c r="H4394" s="102"/>
      <c r="I4394" s="103"/>
      <c r="J4394" s="102"/>
      <c r="L4394" s="100"/>
      <c r="M4394" s="100"/>
      <c r="N4394" s="100"/>
    </row>
    <row r="4395" spans="2:14">
      <c r="B4395" s="98"/>
      <c r="C4395" s="98"/>
      <c r="D4395" s="100"/>
      <c r="E4395" s="100"/>
      <c r="F4395" s="100"/>
      <c r="H4395" s="102"/>
      <c r="I4395" s="103"/>
      <c r="J4395" s="102"/>
      <c r="L4395" s="100"/>
      <c r="M4395" s="100"/>
      <c r="N4395" s="100"/>
    </row>
    <row r="4396" spans="2:14">
      <c r="B4396" s="98"/>
      <c r="C4396" s="98"/>
      <c r="D4396" s="100"/>
      <c r="E4396" s="100"/>
      <c r="F4396" s="100"/>
      <c r="H4396" s="102"/>
      <c r="I4396" s="103"/>
      <c r="J4396" s="102"/>
      <c r="L4396" s="100"/>
      <c r="M4396" s="100"/>
      <c r="N4396" s="100"/>
    </row>
    <row r="4397" spans="2:14">
      <c r="B4397" s="98"/>
      <c r="C4397" s="98"/>
      <c r="D4397" s="100"/>
      <c r="E4397" s="100"/>
      <c r="F4397" s="100"/>
      <c r="H4397" s="102"/>
      <c r="I4397" s="103"/>
      <c r="J4397" s="102"/>
      <c r="L4397" s="100"/>
      <c r="M4397" s="100"/>
      <c r="N4397" s="100"/>
    </row>
    <row r="4398" spans="2:14">
      <c r="B4398" s="98"/>
      <c r="C4398" s="98"/>
      <c r="D4398" s="100"/>
      <c r="E4398" s="100"/>
      <c r="F4398" s="100"/>
      <c r="H4398" s="102"/>
      <c r="I4398" s="103"/>
      <c r="J4398" s="102"/>
      <c r="L4398" s="100"/>
      <c r="M4398" s="100"/>
      <c r="N4398" s="100"/>
    </row>
    <row r="4399" spans="2:14">
      <c r="B4399" s="98"/>
      <c r="C4399" s="98"/>
      <c r="D4399" s="100"/>
      <c r="E4399" s="100"/>
      <c r="F4399" s="100"/>
      <c r="H4399" s="102"/>
      <c r="I4399" s="103"/>
      <c r="J4399" s="102"/>
      <c r="L4399" s="100"/>
      <c r="M4399" s="100"/>
      <c r="N4399" s="100"/>
    </row>
    <row r="4400" spans="2:14">
      <c r="B4400" s="98"/>
      <c r="C4400" s="98"/>
      <c r="D4400" s="100"/>
      <c r="E4400" s="100"/>
      <c r="F4400" s="100"/>
      <c r="H4400" s="102"/>
      <c r="I4400" s="103"/>
      <c r="J4400" s="102"/>
      <c r="L4400" s="100"/>
      <c r="M4400" s="100"/>
      <c r="N4400" s="100"/>
    </row>
    <row r="4401" spans="2:14">
      <c r="B4401" s="98"/>
      <c r="C4401" s="98"/>
      <c r="D4401" s="100"/>
      <c r="E4401" s="100"/>
      <c r="F4401" s="100"/>
      <c r="H4401" s="102"/>
      <c r="I4401" s="103"/>
      <c r="J4401" s="102"/>
      <c r="L4401" s="100"/>
      <c r="M4401" s="100"/>
      <c r="N4401" s="100"/>
    </row>
    <row r="4402" spans="2:14">
      <c r="B4402" s="98"/>
      <c r="C4402" s="98"/>
      <c r="D4402" s="100"/>
      <c r="E4402" s="100"/>
      <c r="F4402" s="100"/>
      <c r="H4402" s="102"/>
      <c r="I4402" s="103"/>
      <c r="J4402" s="102"/>
      <c r="L4402" s="100"/>
      <c r="M4402" s="100"/>
      <c r="N4402" s="100"/>
    </row>
    <row r="4403" spans="2:14">
      <c r="B4403" s="98"/>
      <c r="C4403" s="98"/>
      <c r="D4403" s="100"/>
      <c r="E4403" s="100"/>
      <c r="F4403" s="100"/>
      <c r="H4403" s="102"/>
      <c r="I4403" s="103"/>
      <c r="J4403" s="102"/>
      <c r="L4403" s="100"/>
      <c r="M4403" s="100"/>
      <c r="N4403" s="100"/>
    </row>
    <row r="4404" spans="2:14">
      <c r="B4404" s="98"/>
      <c r="C4404" s="98"/>
      <c r="D4404" s="100"/>
      <c r="E4404" s="100"/>
      <c r="F4404" s="100"/>
      <c r="H4404" s="102"/>
      <c r="I4404" s="103"/>
      <c r="J4404" s="102"/>
      <c r="L4404" s="100"/>
      <c r="M4404" s="100"/>
      <c r="N4404" s="100"/>
    </row>
    <row r="4405" spans="2:14">
      <c r="B4405" s="98"/>
      <c r="C4405" s="98"/>
      <c r="D4405" s="100"/>
      <c r="E4405" s="100"/>
      <c r="F4405" s="100"/>
      <c r="H4405" s="102"/>
      <c r="I4405" s="103"/>
      <c r="J4405" s="102"/>
      <c r="L4405" s="100"/>
      <c r="M4405" s="100"/>
      <c r="N4405" s="100"/>
    </row>
    <row r="4406" spans="2:14">
      <c r="B4406" s="98"/>
      <c r="C4406" s="98"/>
      <c r="D4406" s="100"/>
      <c r="E4406" s="100"/>
      <c r="F4406" s="100"/>
      <c r="H4406" s="102"/>
      <c r="I4406" s="103"/>
      <c r="J4406" s="102"/>
      <c r="L4406" s="100"/>
      <c r="M4406" s="100"/>
      <c r="N4406" s="100"/>
    </row>
    <row r="4407" spans="2:14">
      <c r="B4407" s="98"/>
      <c r="C4407" s="98"/>
      <c r="D4407" s="100"/>
      <c r="E4407" s="100"/>
      <c r="F4407" s="100"/>
      <c r="H4407" s="102"/>
      <c r="I4407" s="103"/>
      <c r="J4407" s="102"/>
      <c r="L4407" s="100"/>
      <c r="M4407" s="100"/>
      <c r="N4407" s="100"/>
    </row>
    <row r="4408" spans="2:14">
      <c r="B4408" s="98"/>
      <c r="C4408" s="98"/>
      <c r="D4408" s="100"/>
      <c r="E4408" s="100"/>
      <c r="F4408" s="100"/>
      <c r="H4408" s="102"/>
      <c r="I4408" s="103"/>
      <c r="J4408" s="102"/>
      <c r="L4408" s="100"/>
      <c r="M4408" s="100"/>
      <c r="N4408" s="100"/>
    </row>
    <row r="4409" spans="2:14">
      <c r="B4409" s="98"/>
      <c r="C4409" s="98"/>
      <c r="D4409" s="100"/>
      <c r="E4409" s="100"/>
      <c r="F4409" s="100"/>
      <c r="H4409" s="102"/>
      <c r="I4409" s="103"/>
      <c r="J4409" s="102"/>
      <c r="L4409" s="100"/>
      <c r="M4409" s="100"/>
      <c r="N4409" s="100"/>
    </row>
    <row r="4410" spans="2:14">
      <c r="B4410" s="98"/>
      <c r="C4410" s="98"/>
      <c r="D4410" s="100"/>
      <c r="E4410" s="100"/>
      <c r="F4410" s="100"/>
      <c r="H4410" s="102"/>
      <c r="I4410" s="103"/>
      <c r="J4410" s="102"/>
      <c r="L4410" s="100"/>
      <c r="M4410" s="100"/>
      <c r="N4410" s="100"/>
    </row>
    <row r="4411" spans="2:14">
      <c r="B4411" s="98"/>
      <c r="C4411" s="98"/>
      <c r="D4411" s="100"/>
      <c r="E4411" s="100"/>
      <c r="F4411" s="100"/>
      <c r="H4411" s="102"/>
      <c r="I4411" s="103"/>
      <c r="J4411" s="102"/>
      <c r="L4411" s="100"/>
      <c r="M4411" s="100"/>
      <c r="N4411" s="100"/>
    </row>
    <row r="4412" spans="2:14">
      <c r="B4412" s="98"/>
      <c r="C4412" s="98"/>
      <c r="D4412" s="100"/>
      <c r="E4412" s="100"/>
      <c r="F4412" s="100"/>
      <c r="H4412" s="102"/>
      <c r="I4412" s="103"/>
      <c r="J4412" s="102"/>
      <c r="L4412" s="100"/>
      <c r="M4412" s="100"/>
      <c r="N4412" s="100"/>
    </row>
    <row r="4413" spans="2:14">
      <c r="B4413" s="98"/>
      <c r="C4413" s="98"/>
      <c r="D4413" s="100"/>
      <c r="E4413" s="100"/>
      <c r="F4413" s="100"/>
      <c r="H4413" s="102"/>
      <c r="I4413" s="103"/>
      <c r="J4413" s="102"/>
      <c r="L4413" s="100"/>
      <c r="M4413" s="100"/>
      <c r="N4413" s="100"/>
    </row>
    <row r="4414" spans="2:14">
      <c r="B4414" s="98"/>
      <c r="C4414" s="98"/>
      <c r="D4414" s="100"/>
      <c r="E4414" s="100"/>
      <c r="F4414" s="100"/>
      <c r="H4414" s="102"/>
      <c r="I4414" s="103"/>
      <c r="J4414" s="102"/>
      <c r="L4414" s="100"/>
      <c r="M4414" s="100"/>
      <c r="N4414" s="100"/>
    </row>
    <row r="4415" spans="2:14">
      <c r="B4415" s="98"/>
      <c r="C4415" s="98"/>
      <c r="D4415" s="100"/>
      <c r="E4415" s="100"/>
      <c r="F4415" s="100"/>
      <c r="H4415" s="102"/>
      <c r="I4415" s="103"/>
      <c r="J4415" s="102"/>
      <c r="L4415" s="100"/>
      <c r="M4415" s="100"/>
      <c r="N4415" s="100"/>
    </row>
    <row r="4416" spans="2:14">
      <c r="B4416" s="98"/>
      <c r="C4416" s="98"/>
      <c r="D4416" s="100"/>
      <c r="E4416" s="100"/>
      <c r="F4416" s="100"/>
      <c r="H4416" s="102"/>
      <c r="I4416" s="103"/>
      <c r="J4416" s="102"/>
      <c r="L4416" s="100"/>
      <c r="M4416" s="100"/>
      <c r="N4416" s="100"/>
    </row>
    <row r="4417" spans="2:14">
      <c r="B4417" s="98"/>
      <c r="C4417" s="98"/>
      <c r="D4417" s="100"/>
      <c r="E4417" s="100"/>
      <c r="F4417" s="100"/>
      <c r="H4417" s="102"/>
      <c r="I4417" s="103"/>
      <c r="J4417" s="102"/>
      <c r="L4417" s="100"/>
      <c r="M4417" s="100"/>
      <c r="N4417" s="100"/>
    </row>
    <row r="4418" spans="2:14">
      <c r="B4418" s="98"/>
      <c r="C4418" s="98"/>
      <c r="D4418" s="100"/>
      <c r="E4418" s="100"/>
      <c r="F4418" s="100"/>
      <c r="H4418" s="102"/>
      <c r="I4418" s="103"/>
      <c r="J4418" s="102"/>
      <c r="L4418" s="100"/>
      <c r="M4418" s="100"/>
      <c r="N4418" s="100"/>
    </row>
    <row r="4419" spans="2:14">
      <c r="B4419" s="98"/>
      <c r="C4419" s="98"/>
      <c r="D4419" s="100"/>
      <c r="E4419" s="100"/>
      <c r="F4419" s="100"/>
      <c r="H4419" s="102"/>
      <c r="I4419" s="103"/>
      <c r="J4419" s="102"/>
      <c r="L4419" s="100"/>
      <c r="M4419" s="100"/>
      <c r="N4419" s="100"/>
    </row>
    <row r="4420" spans="2:14">
      <c r="B4420" s="98"/>
      <c r="C4420" s="98"/>
      <c r="D4420" s="100"/>
      <c r="E4420" s="100"/>
      <c r="F4420" s="100"/>
      <c r="H4420" s="102"/>
      <c r="I4420" s="103"/>
      <c r="J4420" s="102"/>
      <c r="L4420" s="100"/>
      <c r="M4420" s="100"/>
      <c r="N4420" s="100"/>
    </row>
    <row r="4421" spans="2:14">
      <c r="B4421" s="98"/>
      <c r="C4421" s="98"/>
      <c r="D4421" s="100"/>
      <c r="E4421" s="100"/>
      <c r="F4421" s="100"/>
      <c r="H4421" s="102"/>
      <c r="I4421" s="103"/>
      <c r="J4421" s="102"/>
      <c r="L4421" s="100"/>
      <c r="M4421" s="100"/>
      <c r="N4421" s="100"/>
    </row>
    <row r="4422" spans="2:14">
      <c r="B4422" s="98"/>
      <c r="C4422" s="98"/>
      <c r="D4422" s="100"/>
      <c r="E4422" s="100"/>
      <c r="F4422" s="100"/>
      <c r="H4422" s="102"/>
      <c r="I4422" s="103"/>
      <c r="J4422" s="102"/>
      <c r="L4422" s="100"/>
      <c r="M4422" s="100"/>
      <c r="N4422" s="100"/>
    </row>
    <row r="4423" spans="2:14">
      <c r="B4423" s="98"/>
      <c r="C4423" s="98"/>
      <c r="D4423" s="100"/>
      <c r="E4423" s="100"/>
      <c r="F4423" s="100"/>
      <c r="H4423" s="102"/>
      <c r="I4423" s="103"/>
      <c r="J4423" s="102"/>
      <c r="L4423" s="100"/>
      <c r="M4423" s="100"/>
      <c r="N4423" s="100"/>
    </row>
    <row r="4424" spans="2:14">
      <c r="B4424" s="98"/>
      <c r="C4424" s="98"/>
      <c r="D4424" s="100"/>
      <c r="E4424" s="100"/>
      <c r="F4424" s="100"/>
      <c r="H4424" s="102"/>
      <c r="I4424" s="103"/>
      <c r="J4424" s="102"/>
      <c r="L4424" s="100"/>
      <c r="M4424" s="100"/>
      <c r="N4424" s="100"/>
    </row>
    <row r="4425" spans="2:14">
      <c r="B4425" s="98"/>
      <c r="C4425" s="98"/>
      <c r="D4425" s="100"/>
      <c r="E4425" s="100"/>
      <c r="F4425" s="100"/>
      <c r="H4425" s="102"/>
      <c r="I4425" s="103"/>
      <c r="J4425" s="102"/>
      <c r="L4425" s="100"/>
      <c r="M4425" s="100"/>
      <c r="N4425" s="100"/>
    </row>
    <row r="4426" spans="2:14">
      <c r="B4426" s="98"/>
      <c r="C4426" s="98"/>
      <c r="D4426" s="100"/>
      <c r="E4426" s="100"/>
      <c r="F4426" s="100"/>
      <c r="H4426" s="102"/>
      <c r="I4426" s="103"/>
      <c r="J4426" s="102"/>
      <c r="L4426" s="100"/>
      <c r="M4426" s="100"/>
      <c r="N4426" s="100"/>
    </row>
    <row r="4427" spans="2:14">
      <c r="B4427" s="98"/>
      <c r="C4427" s="98"/>
      <c r="D4427" s="100"/>
      <c r="E4427" s="100"/>
      <c r="F4427" s="100"/>
      <c r="H4427" s="102"/>
      <c r="I4427" s="103"/>
      <c r="J4427" s="102"/>
      <c r="L4427" s="100"/>
      <c r="M4427" s="100"/>
      <c r="N4427" s="100"/>
    </row>
    <row r="4428" spans="2:14">
      <c r="B4428" s="98"/>
      <c r="C4428" s="98"/>
      <c r="D4428" s="100"/>
      <c r="E4428" s="100"/>
      <c r="F4428" s="100"/>
      <c r="H4428" s="102"/>
      <c r="I4428" s="103"/>
      <c r="J4428" s="102"/>
      <c r="L4428" s="100"/>
      <c r="M4428" s="100"/>
      <c r="N4428" s="100"/>
    </row>
    <row r="4429" spans="2:14">
      <c r="B4429" s="98"/>
      <c r="C4429" s="98"/>
      <c r="D4429" s="100"/>
      <c r="E4429" s="100"/>
      <c r="F4429" s="100"/>
      <c r="H4429" s="102"/>
      <c r="I4429" s="103"/>
      <c r="J4429" s="102"/>
      <c r="L4429" s="100"/>
      <c r="M4429" s="100"/>
      <c r="N4429" s="100"/>
    </row>
    <row r="4430" spans="2:14">
      <c r="B4430" s="98"/>
      <c r="C4430" s="98"/>
      <c r="D4430" s="100"/>
      <c r="E4430" s="100"/>
      <c r="F4430" s="100"/>
      <c r="H4430" s="102"/>
      <c r="I4430" s="103"/>
      <c r="J4430" s="102"/>
      <c r="L4430" s="100"/>
      <c r="M4430" s="100"/>
      <c r="N4430" s="100"/>
    </row>
    <row r="4431" spans="2:14">
      <c r="B4431" s="98"/>
      <c r="C4431" s="98"/>
      <c r="D4431" s="100"/>
      <c r="E4431" s="100"/>
      <c r="F4431" s="100"/>
      <c r="H4431" s="102"/>
      <c r="I4431" s="103"/>
      <c r="J4431" s="102"/>
      <c r="L4431" s="100"/>
      <c r="M4431" s="100"/>
      <c r="N4431" s="100"/>
    </row>
    <row r="4432" spans="2:14">
      <c r="B4432" s="98"/>
      <c r="C4432" s="98"/>
      <c r="D4432" s="100"/>
      <c r="E4432" s="100"/>
      <c r="F4432" s="100"/>
      <c r="H4432" s="102"/>
      <c r="I4432" s="103"/>
      <c r="J4432" s="102"/>
      <c r="L4432" s="100"/>
      <c r="M4432" s="100"/>
      <c r="N4432" s="100"/>
    </row>
    <row r="4433" spans="2:14">
      <c r="B4433" s="98"/>
      <c r="C4433" s="98"/>
      <c r="D4433" s="100"/>
      <c r="E4433" s="100"/>
      <c r="F4433" s="100"/>
      <c r="H4433" s="102"/>
      <c r="I4433" s="103"/>
      <c r="J4433" s="102"/>
      <c r="L4433" s="100"/>
      <c r="M4433" s="100"/>
      <c r="N4433" s="100"/>
    </row>
    <row r="4434" spans="2:14">
      <c r="B4434" s="98"/>
      <c r="C4434" s="98"/>
      <c r="D4434" s="100"/>
      <c r="E4434" s="100"/>
      <c r="F4434" s="100"/>
      <c r="H4434" s="102"/>
      <c r="I4434" s="103"/>
      <c r="J4434" s="102"/>
      <c r="L4434" s="100"/>
      <c r="M4434" s="100"/>
      <c r="N4434" s="100"/>
    </row>
    <row r="4435" spans="2:14">
      <c r="B4435" s="98"/>
      <c r="C4435" s="98"/>
      <c r="D4435" s="100"/>
      <c r="E4435" s="100"/>
      <c r="F4435" s="100"/>
      <c r="H4435" s="102"/>
      <c r="I4435" s="103"/>
      <c r="J4435" s="102"/>
      <c r="L4435" s="100"/>
      <c r="M4435" s="100"/>
      <c r="N4435" s="100"/>
    </row>
    <row r="4436" spans="2:14">
      <c r="B4436" s="98"/>
      <c r="C4436" s="98"/>
      <c r="D4436" s="100"/>
      <c r="E4436" s="100"/>
      <c r="F4436" s="100"/>
      <c r="H4436" s="102"/>
      <c r="I4436" s="103"/>
      <c r="J4436" s="102"/>
      <c r="L4436" s="100"/>
      <c r="M4436" s="100"/>
      <c r="N4436" s="100"/>
    </row>
    <row r="4437" spans="2:14">
      <c r="B4437" s="98"/>
      <c r="C4437" s="98"/>
      <c r="D4437" s="100"/>
      <c r="E4437" s="100"/>
      <c r="F4437" s="100"/>
      <c r="H4437" s="102"/>
      <c r="I4437" s="103"/>
      <c r="J4437" s="102"/>
      <c r="L4437" s="100"/>
      <c r="M4437" s="100"/>
      <c r="N4437" s="100"/>
    </row>
    <row r="4438" spans="2:14">
      <c r="B4438" s="98"/>
      <c r="C4438" s="98"/>
      <c r="D4438" s="100"/>
      <c r="E4438" s="100"/>
      <c r="F4438" s="100"/>
      <c r="H4438" s="102"/>
      <c r="I4438" s="103"/>
      <c r="J4438" s="102"/>
      <c r="L4438" s="100"/>
      <c r="M4438" s="100"/>
      <c r="N4438" s="100"/>
    </row>
    <row r="4439" spans="2:14">
      <c r="B4439" s="98"/>
      <c r="C4439" s="98"/>
      <c r="D4439" s="100"/>
      <c r="E4439" s="100"/>
      <c r="F4439" s="100"/>
      <c r="H4439" s="102"/>
      <c r="I4439" s="103"/>
      <c r="J4439" s="102"/>
      <c r="L4439" s="100"/>
      <c r="M4439" s="100"/>
      <c r="N4439" s="100"/>
    </row>
    <row r="4440" spans="2:14">
      <c r="B4440" s="98"/>
      <c r="C4440" s="98"/>
      <c r="D4440" s="100"/>
      <c r="E4440" s="100"/>
      <c r="F4440" s="100"/>
      <c r="H4440" s="102"/>
      <c r="I4440" s="103"/>
      <c r="J4440" s="102"/>
      <c r="L4440" s="100"/>
      <c r="M4440" s="100"/>
      <c r="N4440" s="100"/>
    </row>
    <row r="4441" spans="2:14">
      <c r="B4441" s="98"/>
      <c r="C4441" s="98"/>
      <c r="D4441" s="100"/>
      <c r="E4441" s="100"/>
      <c r="F4441" s="100"/>
      <c r="H4441" s="102"/>
      <c r="I4441" s="103"/>
      <c r="J4441" s="102"/>
      <c r="L4441" s="100"/>
      <c r="M4441" s="100"/>
      <c r="N4441" s="100"/>
    </row>
    <row r="4442" spans="2:14">
      <c r="B4442" s="98"/>
      <c r="C4442" s="98"/>
      <c r="D4442" s="100"/>
      <c r="E4442" s="100"/>
      <c r="F4442" s="100"/>
      <c r="H4442" s="102"/>
      <c r="I4442" s="103"/>
      <c r="J4442" s="102"/>
      <c r="L4442" s="100"/>
      <c r="M4442" s="100"/>
      <c r="N4442" s="100"/>
    </row>
    <row r="4443" spans="2:14">
      <c r="B4443" s="98"/>
      <c r="C4443" s="98"/>
      <c r="D4443" s="100"/>
      <c r="E4443" s="100"/>
      <c r="F4443" s="100"/>
      <c r="H4443" s="102"/>
      <c r="I4443" s="103"/>
      <c r="J4443" s="102"/>
      <c r="L4443" s="100"/>
      <c r="M4443" s="100"/>
      <c r="N4443" s="100"/>
    </row>
    <row r="4444" spans="2:14">
      <c r="B4444" s="98"/>
      <c r="C4444" s="98"/>
      <c r="D4444" s="100"/>
      <c r="E4444" s="100"/>
      <c r="F4444" s="100"/>
      <c r="H4444" s="102"/>
      <c r="I4444" s="103"/>
      <c r="J4444" s="102"/>
      <c r="L4444" s="100"/>
      <c r="M4444" s="100"/>
      <c r="N4444" s="100"/>
    </row>
    <row r="4445" spans="2:14">
      <c r="B4445" s="98"/>
      <c r="C4445" s="98"/>
      <c r="D4445" s="100"/>
      <c r="E4445" s="100"/>
      <c r="F4445" s="100"/>
      <c r="H4445" s="102"/>
      <c r="I4445" s="103"/>
      <c r="J4445" s="102"/>
      <c r="L4445" s="100"/>
      <c r="M4445" s="100"/>
      <c r="N4445" s="100"/>
    </row>
    <row r="4446" spans="2:14">
      <c r="B4446" s="98"/>
      <c r="C4446" s="98"/>
      <c r="D4446" s="100"/>
      <c r="E4446" s="100"/>
      <c r="F4446" s="100"/>
      <c r="H4446" s="102"/>
      <c r="I4446" s="103"/>
      <c r="J4446" s="102"/>
      <c r="L4446" s="100"/>
      <c r="M4446" s="100"/>
      <c r="N4446" s="100"/>
    </row>
    <row r="4447" spans="2:14">
      <c r="B4447" s="98"/>
      <c r="C4447" s="98"/>
      <c r="D4447" s="100"/>
      <c r="E4447" s="100"/>
      <c r="F4447" s="100"/>
      <c r="H4447" s="102"/>
      <c r="I4447" s="103"/>
      <c r="J4447" s="102"/>
      <c r="L4447" s="100"/>
      <c r="M4447" s="100"/>
      <c r="N4447" s="100"/>
    </row>
    <row r="4448" spans="2:14">
      <c r="B4448" s="98"/>
      <c r="C4448" s="98"/>
      <c r="D4448" s="100"/>
      <c r="E4448" s="100"/>
      <c r="F4448" s="100"/>
      <c r="H4448" s="102"/>
      <c r="I4448" s="103"/>
      <c r="J4448" s="102"/>
      <c r="L4448" s="100"/>
      <c r="M4448" s="100"/>
      <c r="N4448" s="100"/>
    </row>
    <row r="4449" spans="2:14">
      <c r="B4449" s="98"/>
      <c r="C4449" s="98"/>
      <c r="D4449" s="100"/>
      <c r="E4449" s="100"/>
      <c r="F4449" s="100"/>
      <c r="H4449" s="102"/>
      <c r="I4449" s="103"/>
      <c r="J4449" s="102"/>
      <c r="L4449" s="100"/>
      <c r="M4449" s="100"/>
      <c r="N4449" s="100"/>
    </row>
    <row r="4450" spans="2:14">
      <c r="B4450" s="98"/>
      <c r="C4450" s="98"/>
      <c r="D4450" s="100"/>
      <c r="E4450" s="100"/>
      <c r="F4450" s="100"/>
      <c r="H4450" s="102"/>
      <c r="I4450" s="103"/>
      <c r="J4450" s="102"/>
      <c r="L4450" s="100"/>
      <c r="M4450" s="100"/>
      <c r="N4450" s="100"/>
    </row>
    <row r="4451" spans="2:14">
      <c r="B4451" s="98"/>
      <c r="C4451" s="98"/>
      <c r="D4451" s="100"/>
      <c r="E4451" s="100"/>
      <c r="F4451" s="100"/>
      <c r="H4451" s="102"/>
      <c r="I4451" s="103"/>
      <c r="J4451" s="102"/>
      <c r="L4451" s="100"/>
      <c r="M4451" s="100"/>
      <c r="N4451" s="100"/>
    </row>
    <row r="4452" spans="2:14">
      <c r="B4452" s="98"/>
      <c r="C4452" s="98"/>
      <c r="D4452" s="100"/>
      <c r="E4452" s="100"/>
      <c r="F4452" s="100"/>
      <c r="H4452" s="102"/>
      <c r="I4452" s="103"/>
      <c r="J4452" s="102"/>
      <c r="L4452" s="100"/>
      <c r="M4452" s="100"/>
      <c r="N4452" s="100"/>
    </row>
    <row r="4453" spans="2:14">
      <c r="B4453" s="98"/>
      <c r="C4453" s="98"/>
      <c r="D4453" s="100"/>
      <c r="E4453" s="100"/>
      <c r="F4453" s="100"/>
      <c r="H4453" s="102"/>
      <c r="I4453" s="103"/>
      <c r="J4453" s="102"/>
      <c r="L4453" s="100"/>
      <c r="M4453" s="100"/>
      <c r="N4453" s="100"/>
    </row>
    <row r="4454" spans="2:14">
      <c r="B4454" s="98"/>
      <c r="C4454" s="98"/>
      <c r="D4454" s="100"/>
      <c r="E4454" s="100"/>
      <c r="F4454" s="100"/>
      <c r="H4454" s="102"/>
      <c r="I4454" s="103"/>
      <c r="J4454" s="102"/>
      <c r="L4454" s="100"/>
      <c r="M4454" s="100"/>
      <c r="N4454" s="100"/>
    </row>
    <row r="4455" spans="2:14">
      <c r="B4455" s="98"/>
      <c r="C4455" s="98"/>
      <c r="D4455" s="100"/>
      <c r="E4455" s="100"/>
      <c r="F4455" s="100"/>
      <c r="H4455" s="102"/>
      <c r="I4455" s="103"/>
      <c r="J4455" s="102"/>
      <c r="L4455" s="100"/>
      <c r="M4455" s="100"/>
      <c r="N4455" s="100"/>
    </row>
    <row r="4456" spans="2:14">
      <c r="B4456" s="98"/>
      <c r="C4456" s="98"/>
      <c r="D4456" s="100"/>
      <c r="E4456" s="100"/>
      <c r="F4456" s="100"/>
      <c r="H4456" s="102"/>
      <c r="I4456" s="103"/>
      <c r="J4456" s="102"/>
      <c r="L4456" s="100"/>
      <c r="M4456" s="100"/>
      <c r="N4456" s="100"/>
    </row>
    <row r="4457" spans="2:14">
      <c r="B4457" s="98"/>
      <c r="C4457" s="98"/>
      <c r="D4457" s="100"/>
      <c r="E4457" s="100"/>
      <c r="F4457" s="100"/>
      <c r="H4457" s="102"/>
      <c r="I4457" s="103"/>
      <c r="J4457" s="102"/>
      <c r="L4457" s="100"/>
      <c r="M4457" s="100"/>
      <c r="N4457" s="100"/>
    </row>
    <row r="4458" spans="2:14">
      <c r="B4458" s="98"/>
      <c r="C4458" s="98"/>
      <c r="D4458" s="100"/>
      <c r="E4458" s="100"/>
      <c r="F4458" s="100"/>
      <c r="H4458" s="102"/>
      <c r="I4458" s="103"/>
      <c r="J4458" s="102"/>
      <c r="L4458" s="100"/>
      <c r="M4458" s="100"/>
      <c r="N4458" s="100"/>
    </row>
    <row r="4459" spans="2:14">
      <c r="B4459" s="98"/>
      <c r="C4459" s="98"/>
      <c r="D4459" s="100"/>
      <c r="E4459" s="100"/>
      <c r="F4459" s="100"/>
      <c r="H4459" s="102"/>
      <c r="I4459" s="103"/>
      <c r="J4459" s="102"/>
      <c r="L4459" s="100"/>
      <c r="M4459" s="100"/>
      <c r="N4459" s="100"/>
    </row>
    <row r="4460" spans="2:14">
      <c r="B4460" s="98"/>
      <c r="C4460" s="98"/>
      <c r="D4460" s="100"/>
      <c r="E4460" s="100"/>
      <c r="F4460" s="100"/>
      <c r="H4460" s="102"/>
      <c r="I4460" s="103"/>
      <c r="J4460" s="102"/>
      <c r="L4460" s="100"/>
      <c r="M4460" s="100"/>
      <c r="N4460" s="100"/>
    </row>
    <row r="4461" spans="2:14">
      <c r="B4461" s="98"/>
      <c r="C4461" s="98"/>
      <c r="D4461" s="100"/>
      <c r="E4461" s="100"/>
      <c r="F4461" s="100"/>
      <c r="H4461" s="102"/>
      <c r="I4461" s="103"/>
      <c r="J4461" s="102"/>
      <c r="L4461" s="100"/>
      <c r="M4461" s="100"/>
      <c r="N4461" s="100"/>
    </row>
    <row r="4462" spans="2:14">
      <c r="B4462" s="98"/>
      <c r="C4462" s="98"/>
      <c r="D4462" s="100"/>
      <c r="E4462" s="100"/>
      <c r="F4462" s="100"/>
      <c r="H4462" s="102"/>
      <c r="I4462" s="103"/>
      <c r="J4462" s="102"/>
      <c r="L4462" s="100"/>
      <c r="M4462" s="100"/>
      <c r="N4462" s="100"/>
    </row>
    <row r="4463" spans="2:14">
      <c r="B4463" s="98"/>
      <c r="C4463" s="98"/>
      <c r="D4463" s="100"/>
      <c r="E4463" s="100"/>
      <c r="F4463" s="100"/>
      <c r="H4463" s="102"/>
      <c r="I4463" s="103"/>
      <c r="J4463" s="102"/>
      <c r="L4463" s="100"/>
      <c r="M4463" s="100"/>
      <c r="N4463" s="100"/>
    </row>
    <row r="4464" spans="2:14">
      <c r="B4464" s="98"/>
      <c r="C4464" s="98"/>
      <c r="D4464" s="100"/>
      <c r="E4464" s="100"/>
      <c r="F4464" s="100"/>
      <c r="H4464" s="102"/>
      <c r="I4464" s="103"/>
      <c r="J4464" s="102"/>
      <c r="L4464" s="100"/>
      <c r="M4464" s="100"/>
      <c r="N4464" s="100"/>
    </row>
    <row r="4465" spans="2:14">
      <c r="B4465" s="98"/>
      <c r="C4465" s="98"/>
      <c r="D4465" s="100"/>
      <c r="E4465" s="100"/>
      <c r="F4465" s="100"/>
      <c r="H4465" s="102"/>
      <c r="I4465" s="103"/>
      <c r="J4465" s="102"/>
      <c r="L4465" s="100"/>
      <c r="M4465" s="100"/>
      <c r="N4465" s="100"/>
    </row>
    <row r="4466" spans="2:14">
      <c r="B4466" s="98"/>
      <c r="C4466" s="98"/>
      <c r="D4466" s="100"/>
      <c r="E4466" s="100"/>
      <c r="F4466" s="100"/>
      <c r="H4466" s="102"/>
      <c r="I4466" s="103"/>
      <c r="J4466" s="102"/>
      <c r="L4466" s="100"/>
      <c r="M4466" s="100"/>
      <c r="N4466" s="100"/>
    </row>
    <row r="4467" spans="2:14">
      <c r="B4467" s="98"/>
      <c r="C4467" s="98"/>
      <c r="D4467" s="100"/>
      <c r="E4467" s="100"/>
      <c r="F4467" s="100"/>
      <c r="H4467" s="102"/>
      <c r="I4467" s="103"/>
      <c r="J4467" s="102"/>
      <c r="L4467" s="100"/>
      <c r="M4467" s="100"/>
      <c r="N4467" s="100"/>
    </row>
    <row r="4468" spans="2:14">
      <c r="B4468" s="98"/>
      <c r="C4468" s="98"/>
      <c r="D4468" s="100"/>
      <c r="E4468" s="100"/>
      <c r="F4468" s="100"/>
      <c r="H4468" s="102"/>
      <c r="I4468" s="103"/>
      <c r="J4468" s="102"/>
      <c r="L4468" s="100"/>
      <c r="M4468" s="100"/>
      <c r="N4468" s="100"/>
    </row>
    <row r="4469" spans="2:14">
      <c r="B4469" s="98"/>
      <c r="C4469" s="98"/>
      <c r="D4469" s="100"/>
      <c r="E4469" s="100"/>
      <c r="F4469" s="100"/>
      <c r="H4469" s="102"/>
      <c r="I4469" s="103"/>
      <c r="J4469" s="102"/>
      <c r="L4469" s="100"/>
      <c r="M4469" s="100"/>
      <c r="N4469" s="100"/>
    </row>
    <row r="4470" spans="2:14">
      <c r="B4470" s="98"/>
      <c r="C4470" s="98"/>
      <c r="D4470" s="100"/>
      <c r="E4470" s="100"/>
      <c r="F4470" s="100"/>
      <c r="H4470" s="102"/>
      <c r="I4470" s="103"/>
      <c r="J4470" s="102"/>
      <c r="L4470" s="100"/>
      <c r="M4470" s="100"/>
      <c r="N4470" s="100"/>
    </row>
    <row r="4471" spans="2:14">
      <c r="B4471" s="98"/>
      <c r="C4471" s="98"/>
      <c r="D4471" s="100"/>
      <c r="E4471" s="100"/>
      <c r="F4471" s="100"/>
      <c r="H4471" s="102"/>
      <c r="I4471" s="103"/>
      <c r="J4471" s="102"/>
      <c r="L4471" s="100"/>
      <c r="M4471" s="100"/>
      <c r="N4471" s="100"/>
    </row>
    <row r="4472" spans="2:14">
      <c r="B4472" s="98"/>
      <c r="C4472" s="98"/>
      <c r="D4472" s="100"/>
      <c r="E4472" s="100"/>
      <c r="F4472" s="100"/>
      <c r="H4472" s="102"/>
      <c r="I4472" s="103"/>
      <c r="J4472" s="102"/>
      <c r="L4472" s="100"/>
      <c r="M4472" s="100"/>
      <c r="N4472" s="100"/>
    </row>
    <row r="4473" spans="2:14">
      <c r="B4473" s="98"/>
      <c r="C4473" s="98"/>
      <c r="D4473" s="100"/>
      <c r="E4473" s="100"/>
      <c r="F4473" s="100"/>
      <c r="H4473" s="102"/>
      <c r="I4473" s="103"/>
      <c r="J4473" s="102"/>
      <c r="L4473" s="100"/>
      <c r="M4473" s="100"/>
      <c r="N4473" s="100"/>
    </row>
    <row r="4474" spans="2:14">
      <c r="B4474" s="98"/>
      <c r="C4474" s="98"/>
      <c r="D4474" s="100"/>
      <c r="E4474" s="100"/>
      <c r="F4474" s="100"/>
      <c r="H4474" s="102"/>
      <c r="I4474" s="103"/>
      <c r="J4474" s="102"/>
      <c r="L4474" s="100"/>
      <c r="M4474" s="100"/>
      <c r="N4474" s="100"/>
    </row>
    <row r="4475" spans="2:14">
      <c r="B4475" s="98"/>
      <c r="C4475" s="98"/>
      <c r="D4475" s="100"/>
      <c r="E4475" s="100"/>
      <c r="F4475" s="100"/>
      <c r="H4475" s="102"/>
      <c r="I4475" s="103"/>
      <c r="J4475" s="102"/>
      <c r="L4475" s="100"/>
      <c r="M4475" s="100"/>
      <c r="N4475" s="100"/>
    </row>
    <row r="4476" spans="2:14">
      <c r="B4476" s="98"/>
      <c r="C4476" s="98"/>
      <c r="D4476" s="100"/>
      <c r="E4476" s="100"/>
      <c r="F4476" s="100"/>
      <c r="H4476" s="102"/>
      <c r="I4476" s="103"/>
      <c r="J4476" s="102"/>
      <c r="L4476" s="100"/>
      <c r="M4476" s="100"/>
      <c r="N4476" s="100"/>
    </row>
    <row r="4477" spans="2:14">
      <c r="B4477" s="98"/>
      <c r="C4477" s="98"/>
      <c r="D4477" s="100"/>
      <c r="E4477" s="100"/>
      <c r="F4477" s="100"/>
      <c r="H4477" s="102"/>
      <c r="I4477" s="103"/>
      <c r="J4477" s="102"/>
      <c r="L4477" s="100"/>
      <c r="M4477" s="100"/>
      <c r="N4477" s="100"/>
    </row>
    <row r="4478" spans="2:14">
      <c r="B4478" s="98"/>
      <c r="C4478" s="98"/>
      <c r="D4478" s="100"/>
      <c r="E4478" s="100"/>
      <c r="F4478" s="100"/>
      <c r="H4478" s="102"/>
      <c r="I4478" s="103"/>
      <c r="J4478" s="102"/>
      <c r="L4478" s="100"/>
      <c r="M4478" s="100"/>
      <c r="N4478" s="100"/>
    </row>
    <row r="4479" spans="2:14">
      <c r="B4479" s="98"/>
      <c r="C4479" s="98"/>
      <c r="D4479" s="100"/>
      <c r="E4479" s="100"/>
      <c r="F4479" s="100"/>
      <c r="H4479" s="102"/>
      <c r="I4479" s="103"/>
      <c r="J4479" s="102"/>
      <c r="L4479" s="100"/>
      <c r="M4479" s="100"/>
      <c r="N4479" s="100"/>
    </row>
    <row r="4480" spans="2:14">
      <c r="B4480" s="98"/>
      <c r="C4480" s="98"/>
      <c r="D4480" s="100"/>
      <c r="E4480" s="100"/>
      <c r="F4480" s="100"/>
      <c r="H4480" s="102"/>
      <c r="I4480" s="103"/>
      <c r="J4480" s="102"/>
      <c r="L4480" s="100"/>
      <c r="M4480" s="100"/>
      <c r="N4480" s="100"/>
    </row>
    <row r="4481" spans="2:14">
      <c r="B4481" s="98"/>
      <c r="C4481" s="98"/>
      <c r="D4481" s="100"/>
      <c r="E4481" s="100"/>
      <c r="F4481" s="100"/>
      <c r="H4481" s="102"/>
      <c r="I4481" s="103"/>
      <c r="J4481" s="102"/>
      <c r="L4481" s="100"/>
      <c r="M4481" s="100"/>
      <c r="N4481" s="100"/>
    </row>
    <row r="4482" spans="2:14">
      <c r="B4482" s="98"/>
      <c r="C4482" s="98"/>
      <c r="D4482" s="100"/>
      <c r="E4482" s="100"/>
      <c r="F4482" s="100"/>
      <c r="H4482" s="102"/>
      <c r="I4482" s="103"/>
      <c r="J4482" s="102"/>
      <c r="L4482" s="100"/>
      <c r="M4482" s="100"/>
      <c r="N4482" s="100"/>
    </row>
    <row r="4483" spans="2:14">
      <c r="B4483" s="98"/>
      <c r="C4483" s="98"/>
      <c r="D4483" s="100"/>
      <c r="E4483" s="100"/>
      <c r="F4483" s="100"/>
      <c r="H4483" s="102"/>
      <c r="I4483" s="103"/>
      <c r="J4483" s="102"/>
      <c r="L4483" s="100"/>
      <c r="M4483" s="100"/>
      <c r="N4483" s="100"/>
    </row>
    <row r="4484" spans="2:14">
      <c r="B4484" s="98"/>
      <c r="C4484" s="98"/>
      <c r="D4484" s="100"/>
      <c r="E4484" s="100"/>
      <c r="F4484" s="100"/>
      <c r="H4484" s="102"/>
      <c r="I4484" s="103"/>
      <c r="J4484" s="102"/>
      <c r="L4484" s="100"/>
      <c r="M4484" s="100"/>
      <c r="N4484" s="100"/>
    </row>
    <row r="4485" spans="2:14">
      <c r="B4485" s="98"/>
      <c r="C4485" s="98"/>
      <c r="D4485" s="100"/>
      <c r="E4485" s="100"/>
      <c r="F4485" s="100"/>
      <c r="H4485" s="102"/>
      <c r="I4485" s="103"/>
      <c r="J4485" s="102"/>
      <c r="L4485" s="100"/>
      <c r="M4485" s="100"/>
      <c r="N4485" s="100"/>
    </row>
    <row r="4486" spans="2:14">
      <c r="B4486" s="98"/>
      <c r="C4486" s="98"/>
      <c r="D4486" s="100"/>
      <c r="E4486" s="100"/>
      <c r="F4486" s="100"/>
      <c r="H4486" s="102"/>
      <c r="I4486" s="103"/>
      <c r="J4486" s="102"/>
      <c r="L4486" s="100"/>
      <c r="M4486" s="100"/>
      <c r="N4486" s="100"/>
    </row>
    <row r="4487" spans="2:14">
      <c r="B4487" s="98"/>
      <c r="C4487" s="98"/>
      <c r="D4487" s="100"/>
      <c r="E4487" s="100"/>
      <c r="F4487" s="100"/>
      <c r="H4487" s="102"/>
      <c r="I4487" s="103"/>
      <c r="J4487" s="102"/>
      <c r="L4487" s="100"/>
      <c r="M4487" s="100"/>
      <c r="N4487" s="100"/>
    </row>
    <row r="4488" spans="2:14">
      <c r="B4488" s="98"/>
      <c r="C4488" s="98"/>
      <c r="D4488" s="100"/>
      <c r="E4488" s="100"/>
      <c r="F4488" s="100"/>
      <c r="H4488" s="102"/>
      <c r="I4488" s="103"/>
      <c r="J4488" s="102"/>
      <c r="L4488" s="100"/>
      <c r="M4488" s="100"/>
      <c r="N4488" s="100"/>
    </row>
    <row r="4489" spans="2:14">
      <c r="B4489" s="98"/>
      <c r="C4489" s="98"/>
      <c r="D4489" s="100"/>
      <c r="E4489" s="100"/>
      <c r="F4489" s="100"/>
      <c r="H4489" s="102"/>
      <c r="I4489" s="103"/>
      <c r="J4489" s="102"/>
      <c r="L4489" s="100"/>
      <c r="M4489" s="100"/>
      <c r="N4489" s="100"/>
    </row>
    <row r="4490" spans="2:14">
      <c r="B4490" s="98"/>
      <c r="C4490" s="98"/>
      <c r="D4490" s="100"/>
      <c r="E4490" s="100"/>
      <c r="F4490" s="100"/>
      <c r="H4490" s="102"/>
      <c r="I4490" s="103"/>
      <c r="J4490" s="102"/>
      <c r="L4490" s="100"/>
      <c r="M4490" s="100"/>
      <c r="N4490" s="100"/>
    </row>
    <row r="4491" spans="2:14">
      <c r="B4491" s="98"/>
      <c r="C4491" s="98"/>
      <c r="D4491" s="100"/>
      <c r="E4491" s="100"/>
      <c r="F4491" s="100"/>
      <c r="H4491" s="102"/>
      <c r="I4491" s="103"/>
      <c r="J4491" s="102"/>
      <c r="L4491" s="100"/>
      <c r="M4491" s="100"/>
      <c r="N4491" s="100"/>
    </row>
    <row r="4492" spans="2:14">
      <c r="B4492" s="98"/>
      <c r="C4492" s="98"/>
      <c r="D4492" s="100"/>
      <c r="E4492" s="100"/>
      <c r="F4492" s="100"/>
      <c r="H4492" s="102"/>
      <c r="I4492" s="103"/>
      <c r="J4492" s="102"/>
      <c r="L4492" s="100"/>
      <c r="M4492" s="100"/>
      <c r="N4492" s="100"/>
    </row>
    <row r="4493" spans="2:14">
      <c r="B4493" s="98"/>
      <c r="C4493" s="98"/>
      <c r="D4493" s="100"/>
      <c r="E4493" s="100"/>
      <c r="F4493" s="100"/>
      <c r="H4493" s="102"/>
      <c r="I4493" s="103"/>
      <c r="J4493" s="102"/>
      <c r="L4493" s="100"/>
      <c r="M4493" s="100"/>
      <c r="N4493" s="100"/>
    </row>
    <row r="4494" spans="2:14">
      <c r="B4494" s="98"/>
      <c r="C4494" s="98"/>
      <c r="D4494" s="100"/>
      <c r="E4494" s="100"/>
      <c r="F4494" s="100"/>
      <c r="H4494" s="102"/>
      <c r="I4494" s="103"/>
      <c r="J4494" s="102"/>
      <c r="L4494" s="100"/>
      <c r="M4494" s="100"/>
      <c r="N4494" s="100"/>
    </row>
    <row r="4495" spans="2:14">
      <c r="B4495" s="98"/>
      <c r="C4495" s="98"/>
      <c r="D4495" s="100"/>
      <c r="E4495" s="100"/>
      <c r="F4495" s="100"/>
      <c r="H4495" s="102"/>
      <c r="I4495" s="103"/>
      <c r="J4495" s="102"/>
      <c r="L4495" s="100"/>
      <c r="M4495" s="100"/>
      <c r="N4495" s="100"/>
    </row>
    <row r="4496" spans="2:14">
      <c r="B4496" s="98"/>
      <c r="C4496" s="98"/>
      <c r="D4496" s="100"/>
      <c r="E4496" s="100"/>
      <c r="F4496" s="100"/>
      <c r="H4496" s="102"/>
      <c r="I4496" s="103"/>
      <c r="J4496" s="102"/>
      <c r="L4496" s="100"/>
      <c r="M4496" s="100"/>
      <c r="N4496" s="100"/>
    </row>
    <row r="4497" spans="2:14">
      <c r="B4497" s="98"/>
      <c r="C4497" s="98"/>
      <c r="D4497" s="100"/>
      <c r="E4497" s="100"/>
      <c r="F4497" s="100"/>
      <c r="H4497" s="102"/>
      <c r="I4497" s="103"/>
      <c r="J4497" s="102"/>
      <c r="L4497" s="100"/>
      <c r="M4497" s="100"/>
      <c r="N4497" s="100"/>
    </row>
    <row r="4498" spans="2:14">
      <c r="B4498" s="98"/>
      <c r="C4498" s="98"/>
      <c r="D4498" s="100"/>
      <c r="E4498" s="100"/>
      <c r="F4498" s="100"/>
      <c r="H4498" s="102"/>
      <c r="I4498" s="103"/>
      <c r="J4498" s="102"/>
      <c r="L4498" s="100"/>
      <c r="M4498" s="100"/>
      <c r="N4498" s="100"/>
    </row>
    <row r="4499" spans="2:14">
      <c r="B4499" s="98"/>
      <c r="C4499" s="98"/>
      <c r="D4499" s="100"/>
      <c r="E4499" s="100"/>
      <c r="F4499" s="100"/>
      <c r="H4499" s="102"/>
      <c r="I4499" s="103"/>
      <c r="J4499" s="102"/>
      <c r="L4499" s="100"/>
      <c r="M4499" s="100"/>
      <c r="N4499" s="100"/>
    </row>
    <row r="4500" spans="2:14">
      <c r="B4500" s="98"/>
      <c r="C4500" s="98"/>
      <c r="D4500" s="100"/>
      <c r="E4500" s="100"/>
      <c r="F4500" s="100"/>
      <c r="H4500" s="102"/>
      <c r="I4500" s="103"/>
      <c r="J4500" s="102"/>
      <c r="L4500" s="100"/>
      <c r="M4500" s="100"/>
      <c r="N4500" s="100"/>
    </row>
    <row r="4501" spans="2:14">
      <c r="B4501" s="98"/>
      <c r="C4501" s="98"/>
      <c r="D4501" s="100"/>
      <c r="E4501" s="100"/>
      <c r="F4501" s="100"/>
      <c r="H4501" s="102"/>
      <c r="I4501" s="103"/>
      <c r="J4501" s="102"/>
      <c r="L4501" s="100"/>
      <c r="M4501" s="100"/>
      <c r="N4501" s="100"/>
    </row>
    <row r="4502" spans="2:14">
      <c r="B4502" s="98"/>
      <c r="C4502" s="98"/>
      <c r="D4502" s="100"/>
      <c r="E4502" s="100"/>
      <c r="F4502" s="100"/>
      <c r="H4502" s="102"/>
      <c r="I4502" s="103"/>
      <c r="J4502" s="102"/>
      <c r="L4502" s="100"/>
      <c r="M4502" s="100"/>
      <c r="N4502" s="100"/>
    </row>
    <row r="4503" spans="2:14">
      <c r="B4503" s="98"/>
      <c r="C4503" s="98"/>
      <c r="D4503" s="100"/>
      <c r="E4503" s="100"/>
      <c r="F4503" s="100"/>
      <c r="H4503" s="102"/>
      <c r="I4503" s="103"/>
      <c r="J4503" s="102"/>
      <c r="L4503" s="100"/>
      <c r="M4503" s="100"/>
      <c r="N4503" s="100"/>
    </row>
    <row r="4504" spans="2:14">
      <c r="B4504" s="98"/>
      <c r="C4504" s="98"/>
      <c r="D4504" s="100"/>
      <c r="E4504" s="100"/>
      <c r="F4504" s="100"/>
      <c r="H4504" s="102"/>
      <c r="I4504" s="103"/>
      <c r="J4504" s="102"/>
      <c r="L4504" s="100"/>
      <c r="M4504" s="100"/>
      <c r="N4504" s="100"/>
    </row>
    <row r="4505" spans="2:14">
      <c r="B4505" s="98"/>
      <c r="C4505" s="98"/>
      <c r="D4505" s="100"/>
      <c r="E4505" s="100"/>
      <c r="F4505" s="100"/>
      <c r="H4505" s="102"/>
      <c r="I4505" s="103"/>
      <c r="J4505" s="102"/>
      <c r="L4505" s="100"/>
      <c r="M4505" s="100"/>
      <c r="N4505" s="100"/>
    </row>
    <row r="4506" spans="2:14">
      <c r="B4506" s="98"/>
      <c r="C4506" s="98"/>
      <c r="D4506" s="100"/>
      <c r="E4506" s="100"/>
      <c r="F4506" s="100"/>
      <c r="H4506" s="102"/>
      <c r="I4506" s="103"/>
      <c r="J4506" s="102"/>
      <c r="L4506" s="100"/>
      <c r="M4506" s="100"/>
      <c r="N4506" s="100"/>
    </row>
    <row r="4507" spans="2:14">
      <c r="B4507" s="98"/>
      <c r="C4507" s="98"/>
      <c r="D4507" s="100"/>
      <c r="E4507" s="100"/>
      <c r="F4507" s="100"/>
      <c r="H4507" s="102"/>
      <c r="I4507" s="103"/>
      <c r="J4507" s="102"/>
      <c r="L4507" s="100"/>
      <c r="M4507" s="100"/>
      <c r="N4507" s="100"/>
    </row>
    <row r="4508" spans="2:14">
      <c r="B4508" s="98"/>
      <c r="C4508" s="98"/>
      <c r="D4508" s="100"/>
      <c r="E4508" s="100"/>
      <c r="F4508" s="100"/>
      <c r="H4508" s="102"/>
      <c r="I4508" s="103"/>
      <c r="J4508" s="102"/>
      <c r="L4508" s="100"/>
      <c r="M4508" s="100"/>
      <c r="N4508" s="100"/>
    </row>
    <row r="4509" spans="2:14">
      <c r="B4509" s="98"/>
      <c r="C4509" s="98"/>
      <c r="D4509" s="100"/>
      <c r="E4509" s="100"/>
      <c r="F4509" s="100"/>
      <c r="H4509" s="102"/>
      <c r="I4509" s="103"/>
      <c r="J4509" s="102"/>
      <c r="L4509" s="100"/>
      <c r="M4509" s="100"/>
      <c r="N4509" s="100"/>
    </row>
    <row r="4510" spans="2:14">
      <c r="B4510" s="98"/>
      <c r="C4510" s="98"/>
      <c r="D4510" s="100"/>
      <c r="E4510" s="100"/>
      <c r="F4510" s="100"/>
      <c r="H4510" s="102"/>
      <c r="I4510" s="103"/>
      <c r="J4510" s="102"/>
      <c r="L4510" s="100"/>
      <c r="M4510" s="100"/>
      <c r="N4510" s="100"/>
    </row>
    <row r="4511" spans="2:14">
      <c r="B4511" s="98"/>
      <c r="C4511" s="98"/>
      <c r="D4511" s="100"/>
      <c r="E4511" s="100"/>
      <c r="F4511" s="100"/>
      <c r="H4511" s="102"/>
      <c r="I4511" s="103"/>
      <c r="J4511" s="102"/>
      <c r="L4511" s="100"/>
      <c r="M4511" s="100"/>
      <c r="N4511" s="100"/>
    </row>
    <row r="4512" spans="2:14">
      <c r="B4512" s="98"/>
      <c r="C4512" s="98"/>
      <c r="D4512" s="100"/>
      <c r="E4512" s="100"/>
      <c r="F4512" s="100"/>
      <c r="H4512" s="102"/>
      <c r="I4512" s="103"/>
      <c r="J4512" s="102"/>
      <c r="L4512" s="100"/>
      <c r="M4512" s="100"/>
      <c r="N4512" s="100"/>
    </row>
    <row r="4513" spans="2:14">
      <c r="B4513" s="98"/>
      <c r="C4513" s="98"/>
      <c r="D4513" s="100"/>
      <c r="E4513" s="100"/>
      <c r="F4513" s="100"/>
      <c r="H4513" s="102"/>
      <c r="I4513" s="103"/>
      <c r="J4513" s="102"/>
      <c r="L4513" s="100"/>
      <c r="M4513" s="100"/>
      <c r="N4513" s="100"/>
    </row>
    <row r="4514" spans="2:14">
      <c r="B4514" s="98"/>
      <c r="C4514" s="98"/>
      <c r="D4514" s="100"/>
      <c r="E4514" s="100"/>
      <c r="F4514" s="100"/>
      <c r="H4514" s="102"/>
      <c r="I4514" s="103"/>
      <c r="J4514" s="102"/>
      <c r="L4514" s="100"/>
      <c r="M4514" s="100"/>
      <c r="N4514" s="100"/>
    </row>
    <row r="4515" spans="2:14">
      <c r="B4515" s="98"/>
      <c r="C4515" s="98"/>
      <c r="D4515" s="100"/>
      <c r="E4515" s="100"/>
      <c r="F4515" s="100"/>
      <c r="H4515" s="102"/>
      <c r="I4515" s="103"/>
      <c r="J4515" s="102"/>
      <c r="L4515" s="100"/>
      <c r="M4515" s="100"/>
      <c r="N4515" s="100"/>
    </row>
    <row r="4516" spans="2:14">
      <c r="B4516" s="98"/>
      <c r="C4516" s="98"/>
      <c r="D4516" s="100"/>
      <c r="E4516" s="100"/>
      <c r="F4516" s="100"/>
      <c r="H4516" s="102"/>
      <c r="I4516" s="103"/>
      <c r="J4516" s="102"/>
      <c r="L4516" s="100"/>
      <c r="M4516" s="100"/>
      <c r="N4516" s="100"/>
    </row>
    <row r="4517" spans="2:14">
      <c r="B4517" s="98"/>
      <c r="C4517" s="98"/>
      <c r="D4517" s="100"/>
      <c r="E4517" s="100"/>
      <c r="F4517" s="100"/>
      <c r="H4517" s="102"/>
      <c r="I4517" s="103"/>
      <c r="J4517" s="102"/>
      <c r="L4517" s="100"/>
      <c r="M4517" s="100"/>
      <c r="N4517" s="100"/>
    </row>
    <row r="4518" spans="2:14">
      <c r="B4518" s="98"/>
      <c r="C4518" s="98"/>
      <c r="D4518" s="100"/>
      <c r="E4518" s="100"/>
      <c r="F4518" s="100"/>
      <c r="H4518" s="102"/>
      <c r="I4518" s="103"/>
      <c r="J4518" s="102"/>
      <c r="L4518" s="100"/>
      <c r="M4518" s="100"/>
      <c r="N4518" s="100"/>
    </row>
    <row r="4519" spans="2:14">
      <c r="B4519" s="98"/>
      <c r="C4519" s="98"/>
      <c r="D4519" s="100"/>
      <c r="E4519" s="100"/>
      <c r="F4519" s="100"/>
      <c r="H4519" s="102"/>
      <c r="I4519" s="103"/>
      <c r="J4519" s="102"/>
      <c r="L4519" s="100"/>
      <c r="M4519" s="100"/>
      <c r="N4519" s="100"/>
    </row>
    <row r="4520" spans="2:14">
      <c r="B4520" s="98"/>
      <c r="C4520" s="98"/>
      <c r="D4520" s="100"/>
      <c r="E4520" s="100"/>
      <c r="F4520" s="100"/>
      <c r="H4520" s="102"/>
      <c r="I4520" s="103"/>
      <c r="J4520" s="102"/>
      <c r="L4520" s="100"/>
      <c r="M4520" s="100"/>
      <c r="N4520" s="100"/>
    </row>
    <row r="4521" spans="2:14">
      <c r="B4521" s="98"/>
      <c r="C4521" s="98"/>
      <c r="D4521" s="100"/>
      <c r="E4521" s="100"/>
      <c r="F4521" s="100"/>
      <c r="H4521" s="102"/>
      <c r="I4521" s="103"/>
      <c r="J4521" s="102"/>
      <c r="L4521" s="100"/>
      <c r="M4521" s="100"/>
      <c r="N4521" s="100"/>
    </row>
    <row r="4522" spans="2:14">
      <c r="B4522" s="98"/>
      <c r="C4522" s="98"/>
      <c r="D4522" s="100"/>
      <c r="E4522" s="100"/>
      <c r="F4522" s="100"/>
      <c r="H4522" s="102"/>
      <c r="I4522" s="103"/>
      <c r="J4522" s="102"/>
      <c r="L4522" s="100"/>
      <c r="M4522" s="100"/>
      <c r="N4522" s="100"/>
    </row>
    <row r="4523" spans="2:14">
      <c r="B4523" s="98"/>
      <c r="C4523" s="98"/>
      <c r="D4523" s="100"/>
      <c r="E4523" s="100"/>
      <c r="F4523" s="100"/>
      <c r="H4523" s="102"/>
      <c r="I4523" s="103"/>
      <c r="J4523" s="102"/>
      <c r="L4523" s="100"/>
      <c r="M4523" s="100"/>
      <c r="N4523" s="100"/>
    </row>
    <row r="4524" spans="2:14">
      <c r="B4524" s="98"/>
      <c r="C4524" s="98"/>
      <c r="D4524" s="100"/>
      <c r="E4524" s="100"/>
      <c r="F4524" s="100"/>
      <c r="H4524" s="102"/>
      <c r="I4524" s="103"/>
      <c r="J4524" s="102"/>
      <c r="L4524" s="100"/>
      <c r="M4524" s="100"/>
      <c r="N4524" s="100"/>
    </row>
    <row r="4525" spans="2:14">
      <c r="B4525" s="98"/>
      <c r="C4525" s="98"/>
      <c r="D4525" s="100"/>
      <c r="E4525" s="100"/>
      <c r="F4525" s="100"/>
      <c r="H4525" s="102"/>
      <c r="I4525" s="103"/>
      <c r="J4525" s="102"/>
      <c r="L4525" s="100"/>
      <c r="M4525" s="100"/>
      <c r="N4525" s="100"/>
    </row>
    <row r="4526" spans="2:14">
      <c r="B4526" s="98"/>
      <c r="C4526" s="98"/>
      <c r="D4526" s="100"/>
      <c r="E4526" s="100"/>
      <c r="F4526" s="100"/>
      <c r="H4526" s="102"/>
      <c r="I4526" s="103"/>
      <c r="J4526" s="102"/>
      <c r="L4526" s="100"/>
      <c r="M4526" s="100"/>
      <c r="N4526" s="100"/>
    </row>
    <row r="4527" spans="2:14">
      <c r="B4527" s="98"/>
      <c r="C4527" s="98"/>
      <c r="D4527" s="100"/>
      <c r="E4527" s="100"/>
      <c r="F4527" s="100"/>
      <c r="H4527" s="102"/>
      <c r="I4527" s="103"/>
      <c r="J4527" s="102"/>
      <c r="L4527" s="100"/>
      <c r="M4527" s="100"/>
      <c r="N4527" s="100"/>
    </row>
    <row r="4528" spans="2:14">
      <c r="B4528" s="98"/>
      <c r="C4528" s="98"/>
      <c r="D4528" s="100"/>
      <c r="E4528" s="100"/>
      <c r="F4528" s="100"/>
      <c r="H4528" s="102"/>
      <c r="I4528" s="103"/>
      <c r="J4528" s="102"/>
      <c r="L4528" s="100"/>
      <c r="M4528" s="100"/>
      <c r="N4528" s="100"/>
    </row>
    <row r="4529" spans="2:14">
      <c r="B4529" s="98"/>
      <c r="C4529" s="98"/>
      <c r="D4529" s="100"/>
      <c r="E4529" s="100"/>
      <c r="F4529" s="100"/>
      <c r="H4529" s="102"/>
      <c r="I4529" s="103"/>
      <c r="J4529" s="102"/>
      <c r="L4529" s="100"/>
      <c r="M4529" s="100"/>
      <c r="N4529" s="100"/>
    </row>
    <row r="4530" spans="2:14">
      <c r="B4530" s="98"/>
      <c r="C4530" s="98"/>
      <c r="D4530" s="100"/>
      <c r="E4530" s="100"/>
      <c r="F4530" s="100"/>
      <c r="H4530" s="102"/>
      <c r="I4530" s="103"/>
      <c r="J4530" s="102"/>
      <c r="L4530" s="100"/>
      <c r="M4530" s="100"/>
      <c r="N4530" s="100"/>
    </row>
    <row r="4531" spans="2:14">
      <c r="B4531" s="98"/>
      <c r="C4531" s="98"/>
      <c r="D4531" s="100"/>
      <c r="E4531" s="100"/>
      <c r="F4531" s="100"/>
      <c r="H4531" s="102"/>
      <c r="I4531" s="103"/>
      <c r="J4531" s="102"/>
      <c r="L4531" s="100"/>
      <c r="M4531" s="100"/>
      <c r="N4531" s="100"/>
    </row>
    <row r="4532" spans="2:14">
      <c r="B4532" s="98"/>
      <c r="C4532" s="98"/>
      <c r="D4532" s="100"/>
      <c r="E4532" s="100"/>
      <c r="F4532" s="100"/>
      <c r="H4532" s="102"/>
      <c r="I4532" s="103"/>
      <c r="J4532" s="102"/>
      <c r="L4532" s="100"/>
      <c r="M4532" s="100"/>
      <c r="N4532" s="100"/>
    </row>
    <row r="4533" spans="2:14">
      <c r="B4533" s="98"/>
      <c r="C4533" s="98"/>
      <c r="D4533" s="100"/>
      <c r="E4533" s="100"/>
      <c r="F4533" s="100"/>
      <c r="H4533" s="102"/>
      <c r="I4533" s="103"/>
      <c r="J4533" s="102"/>
      <c r="L4533" s="100"/>
      <c r="M4533" s="100"/>
      <c r="N4533" s="100"/>
    </row>
    <row r="4534" spans="2:14">
      <c r="B4534" s="98"/>
      <c r="C4534" s="98"/>
      <c r="D4534" s="100"/>
      <c r="E4534" s="100"/>
      <c r="F4534" s="100"/>
      <c r="H4534" s="102"/>
      <c r="I4534" s="103"/>
      <c r="J4534" s="102"/>
      <c r="L4534" s="100"/>
      <c r="M4534" s="100"/>
      <c r="N4534" s="100"/>
    </row>
    <row r="4535" spans="2:14">
      <c r="B4535" s="98"/>
      <c r="C4535" s="98"/>
      <c r="D4535" s="100"/>
      <c r="E4535" s="100"/>
      <c r="F4535" s="100"/>
      <c r="H4535" s="102"/>
      <c r="I4535" s="103"/>
      <c r="J4535" s="102"/>
      <c r="L4535" s="100"/>
      <c r="M4535" s="100"/>
      <c r="N4535" s="100"/>
    </row>
    <row r="4536" spans="2:14">
      <c r="B4536" s="98"/>
      <c r="C4536" s="98"/>
      <c r="D4536" s="100"/>
      <c r="E4536" s="100"/>
      <c r="F4536" s="100"/>
      <c r="H4536" s="102"/>
      <c r="I4536" s="103"/>
      <c r="J4536" s="102"/>
      <c r="L4536" s="100"/>
      <c r="M4536" s="100"/>
      <c r="N4536" s="100"/>
    </row>
    <row r="4537" spans="2:14">
      <c r="B4537" s="98"/>
      <c r="C4537" s="98"/>
      <c r="D4537" s="100"/>
      <c r="E4537" s="100"/>
      <c r="F4537" s="100"/>
      <c r="H4537" s="102"/>
      <c r="I4537" s="103"/>
      <c r="J4537" s="102"/>
      <c r="L4537" s="100"/>
      <c r="M4537" s="100"/>
      <c r="N4537" s="100"/>
    </row>
    <row r="4538" spans="2:14">
      <c r="B4538" s="98"/>
      <c r="C4538" s="98"/>
      <c r="D4538" s="100"/>
      <c r="E4538" s="100"/>
      <c r="F4538" s="100"/>
      <c r="H4538" s="102"/>
      <c r="I4538" s="103"/>
      <c r="J4538" s="102"/>
      <c r="L4538" s="100"/>
      <c r="M4538" s="100"/>
      <c r="N4538" s="100"/>
    </row>
    <row r="4539" spans="2:14">
      <c r="B4539" s="98"/>
      <c r="C4539" s="98"/>
      <c r="D4539" s="100"/>
      <c r="E4539" s="100"/>
      <c r="F4539" s="100"/>
      <c r="H4539" s="102"/>
      <c r="I4539" s="103"/>
      <c r="J4539" s="102"/>
      <c r="L4539" s="100"/>
      <c r="M4539" s="100"/>
      <c r="N4539" s="100"/>
    </row>
    <row r="4540" spans="2:14">
      <c r="B4540" s="98"/>
      <c r="C4540" s="98"/>
      <c r="D4540" s="100"/>
      <c r="E4540" s="100"/>
      <c r="F4540" s="100"/>
      <c r="H4540" s="102"/>
      <c r="I4540" s="103"/>
      <c r="J4540" s="102"/>
      <c r="L4540" s="100"/>
      <c r="M4540" s="100"/>
      <c r="N4540" s="100"/>
    </row>
    <row r="4541" spans="2:14">
      <c r="B4541" s="98"/>
      <c r="C4541" s="98"/>
      <c r="D4541" s="100"/>
      <c r="E4541" s="100"/>
      <c r="F4541" s="100"/>
      <c r="H4541" s="102"/>
      <c r="I4541" s="103"/>
      <c r="J4541" s="102"/>
      <c r="L4541" s="100"/>
      <c r="M4541" s="100"/>
      <c r="N4541" s="100"/>
    </row>
    <row r="4542" spans="2:14">
      <c r="B4542" s="98"/>
      <c r="C4542" s="98"/>
      <c r="D4542" s="100"/>
      <c r="E4542" s="100"/>
      <c r="F4542" s="100"/>
      <c r="H4542" s="102"/>
      <c r="I4542" s="103"/>
      <c r="J4542" s="102"/>
      <c r="L4542" s="100"/>
      <c r="M4542" s="100"/>
      <c r="N4542" s="100"/>
    </row>
    <row r="4543" spans="2:14">
      <c r="B4543" s="98"/>
      <c r="C4543" s="98"/>
      <c r="D4543" s="100"/>
      <c r="E4543" s="100"/>
      <c r="F4543" s="100"/>
      <c r="H4543" s="102"/>
      <c r="I4543" s="103"/>
      <c r="J4543" s="102"/>
      <c r="L4543" s="100"/>
      <c r="M4543" s="100"/>
      <c r="N4543" s="100"/>
    </row>
    <row r="4544" spans="2:14">
      <c r="B4544" s="98"/>
      <c r="C4544" s="98"/>
      <c r="D4544" s="100"/>
      <c r="E4544" s="100"/>
      <c r="F4544" s="100"/>
      <c r="H4544" s="102"/>
      <c r="I4544" s="103"/>
      <c r="J4544" s="102"/>
      <c r="L4544" s="100"/>
      <c r="M4544" s="100"/>
      <c r="N4544" s="100"/>
    </row>
    <row r="4545" spans="2:14">
      <c r="B4545" s="98"/>
      <c r="C4545" s="98"/>
      <c r="D4545" s="100"/>
      <c r="E4545" s="100"/>
      <c r="F4545" s="100"/>
      <c r="H4545" s="102"/>
      <c r="I4545" s="103"/>
      <c r="J4545" s="102"/>
      <c r="L4545" s="100"/>
      <c r="M4545" s="100"/>
      <c r="N4545" s="100"/>
    </row>
    <row r="4546" spans="2:14">
      <c r="B4546" s="98"/>
      <c r="C4546" s="98"/>
      <c r="D4546" s="100"/>
      <c r="E4546" s="100"/>
      <c r="F4546" s="100"/>
      <c r="H4546" s="102"/>
      <c r="I4546" s="103"/>
      <c r="J4546" s="102"/>
      <c r="L4546" s="100"/>
      <c r="M4546" s="100"/>
      <c r="N4546" s="100"/>
    </row>
    <row r="4547" spans="2:14">
      <c r="B4547" s="98"/>
      <c r="C4547" s="98"/>
      <c r="D4547" s="100"/>
      <c r="E4547" s="100"/>
      <c r="F4547" s="100"/>
      <c r="H4547" s="102"/>
      <c r="I4547" s="103"/>
      <c r="J4547" s="102"/>
      <c r="L4547" s="100"/>
      <c r="M4547" s="100"/>
      <c r="N4547" s="100"/>
    </row>
    <row r="4548" spans="2:14">
      <c r="B4548" s="98"/>
      <c r="C4548" s="98"/>
      <c r="D4548" s="100"/>
      <c r="E4548" s="100"/>
      <c r="F4548" s="100"/>
      <c r="H4548" s="102"/>
      <c r="I4548" s="103"/>
      <c r="J4548" s="102"/>
      <c r="L4548" s="100"/>
      <c r="M4548" s="100"/>
      <c r="N4548" s="100"/>
    </row>
    <row r="4549" spans="2:14">
      <c r="B4549" s="98"/>
      <c r="C4549" s="98"/>
      <c r="D4549" s="100"/>
      <c r="E4549" s="100"/>
      <c r="F4549" s="100"/>
      <c r="H4549" s="102"/>
      <c r="I4549" s="103"/>
      <c r="J4549" s="102"/>
      <c r="L4549" s="100"/>
      <c r="M4549" s="100"/>
      <c r="N4549" s="100"/>
    </row>
    <row r="4550" spans="2:14">
      <c r="B4550" s="98"/>
      <c r="C4550" s="98"/>
      <c r="D4550" s="100"/>
      <c r="E4550" s="100"/>
      <c r="F4550" s="100"/>
      <c r="H4550" s="102"/>
      <c r="I4550" s="103"/>
      <c r="J4550" s="102"/>
      <c r="L4550" s="100"/>
      <c r="M4550" s="100"/>
      <c r="N4550" s="100"/>
    </row>
    <row r="4551" spans="2:14">
      <c r="B4551" s="98"/>
      <c r="C4551" s="98"/>
      <c r="D4551" s="100"/>
      <c r="E4551" s="100"/>
      <c r="F4551" s="100"/>
      <c r="H4551" s="102"/>
      <c r="I4551" s="103"/>
      <c r="J4551" s="102"/>
      <c r="L4551" s="100"/>
      <c r="M4551" s="100"/>
      <c r="N4551" s="100"/>
    </row>
    <row r="4552" spans="2:14">
      <c r="B4552" s="98"/>
      <c r="C4552" s="98"/>
      <c r="D4552" s="100"/>
      <c r="E4552" s="100"/>
      <c r="F4552" s="100"/>
      <c r="H4552" s="102"/>
      <c r="I4552" s="103"/>
      <c r="J4552" s="102"/>
      <c r="L4552" s="100"/>
      <c r="M4552" s="100"/>
      <c r="N4552" s="100"/>
    </row>
    <row r="4553" spans="2:14">
      <c r="B4553" s="98"/>
      <c r="C4553" s="98"/>
      <c r="D4553" s="100"/>
      <c r="E4553" s="100"/>
      <c r="F4553" s="100"/>
      <c r="H4553" s="102"/>
      <c r="I4553" s="103"/>
      <c r="J4553" s="102"/>
      <c r="L4553" s="100"/>
      <c r="M4553" s="100"/>
      <c r="N4553" s="100"/>
    </row>
    <row r="4554" spans="2:14">
      <c r="B4554" s="98"/>
      <c r="C4554" s="98"/>
      <c r="D4554" s="100"/>
      <c r="E4554" s="100"/>
      <c r="F4554" s="100"/>
      <c r="H4554" s="102"/>
      <c r="I4554" s="103"/>
      <c r="J4554" s="102"/>
      <c r="L4554" s="100"/>
      <c r="M4554" s="100"/>
      <c r="N4554" s="100"/>
    </row>
    <row r="4555" spans="2:14">
      <c r="B4555" s="98"/>
      <c r="C4555" s="98"/>
      <c r="D4555" s="100"/>
      <c r="E4555" s="100"/>
      <c r="F4555" s="100"/>
      <c r="H4555" s="102"/>
      <c r="I4555" s="103"/>
      <c r="J4555" s="102"/>
      <c r="L4555" s="100"/>
      <c r="M4555" s="100"/>
      <c r="N4555" s="100"/>
    </row>
    <row r="4556" spans="2:14">
      <c r="B4556" s="98"/>
      <c r="C4556" s="98"/>
      <c r="D4556" s="100"/>
      <c r="E4556" s="100"/>
      <c r="F4556" s="100"/>
      <c r="H4556" s="102"/>
      <c r="I4556" s="103"/>
      <c r="J4556" s="102"/>
      <c r="L4556" s="100"/>
      <c r="M4556" s="100"/>
      <c r="N4556" s="100"/>
    </row>
    <row r="4557" spans="2:14">
      <c r="B4557" s="98"/>
      <c r="C4557" s="98"/>
      <c r="D4557" s="100"/>
      <c r="E4557" s="100"/>
      <c r="F4557" s="100"/>
      <c r="H4557" s="102"/>
      <c r="I4557" s="103"/>
      <c r="J4557" s="102"/>
      <c r="L4557" s="100"/>
      <c r="M4557" s="100"/>
      <c r="N4557" s="100"/>
    </row>
    <row r="4558" spans="2:14">
      <c r="B4558" s="98"/>
      <c r="C4558" s="98"/>
      <c r="D4558" s="100"/>
      <c r="E4558" s="100"/>
      <c r="F4558" s="100"/>
      <c r="H4558" s="102"/>
      <c r="I4558" s="103"/>
      <c r="J4558" s="102"/>
      <c r="L4558" s="100"/>
      <c r="M4558" s="100"/>
      <c r="N4558" s="100"/>
    </row>
    <row r="4559" spans="2:14">
      <c r="B4559" s="98"/>
      <c r="C4559" s="98"/>
      <c r="D4559" s="100"/>
      <c r="E4559" s="100"/>
      <c r="F4559" s="100"/>
      <c r="H4559" s="102"/>
      <c r="I4559" s="103"/>
      <c r="J4559" s="102"/>
      <c r="L4559" s="100"/>
      <c r="M4559" s="100"/>
      <c r="N4559" s="100"/>
    </row>
    <row r="4560" spans="2:14">
      <c r="B4560" s="98"/>
      <c r="C4560" s="98"/>
      <c r="D4560" s="100"/>
      <c r="E4560" s="100"/>
      <c r="F4560" s="100"/>
      <c r="H4560" s="102"/>
      <c r="I4560" s="103"/>
      <c r="J4560" s="102"/>
      <c r="L4560" s="100"/>
      <c r="M4560" s="100"/>
      <c r="N4560" s="100"/>
    </row>
    <row r="4561" spans="2:14">
      <c r="B4561" s="98"/>
      <c r="C4561" s="98"/>
      <c r="D4561" s="100"/>
      <c r="E4561" s="100"/>
      <c r="F4561" s="100"/>
      <c r="H4561" s="102"/>
      <c r="I4561" s="103"/>
      <c r="J4561" s="102"/>
      <c r="L4561" s="100"/>
      <c r="M4561" s="100"/>
      <c r="N4561" s="100"/>
    </row>
    <row r="4562" spans="2:14">
      <c r="B4562" s="98"/>
      <c r="C4562" s="98"/>
      <c r="D4562" s="100"/>
      <c r="E4562" s="100"/>
      <c r="F4562" s="100"/>
      <c r="H4562" s="102"/>
      <c r="I4562" s="103"/>
      <c r="J4562" s="102"/>
      <c r="L4562" s="100"/>
      <c r="M4562" s="100"/>
      <c r="N4562" s="100"/>
    </row>
    <row r="4563" spans="2:14">
      <c r="B4563" s="98"/>
      <c r="C4563" s="98"/>
      <c r="D4563" s="100"/>
      <c r="E4563" s="100"/>
      <c r="F4563" s="100"/>
      <c r="H4563" s="102"/>
      <c r="I4563" s="103"/>
      <c r="J4563" s="102"/>
      <c r="L4563" s="100"/>
      <c r="M4563" s="100"/>
      <c r="N4563" s="100"/>
    </row>
    <row r="4564" spans="2:14">
      <c r="B4564" s="98"/>
      <c r="C4564" s="98"/>
      <c r="D4564" s="100"/>
      <c r="E4564" s="100"/>
      <c r="F4564" s="100"/>
      <c r="H4564" s="102"/>
      <c r="I4564" s="103"/>
      <c r="J4564" s="102"/>
      <c r="L4564" s="100"/>
      <c r="M4564" s="100"/>
      <c r="N4564" s="100"/>
    </row>
    <row r="4565" spans="2:14">
      <c r="B4565" s="98"/>
      <c r="C4565" s="98"/>
      <c r="D4565" s="100"/>
      <c r="E4565" s="100"/>
      <c r="F4565" s="100"/>
      <c r="H4565" s="102"/>
      <c r="I4565" s="103"/>
      <c r="J4565" s="102"/>
      <c r="L4565" s="100"/>
      <c r="M4565" s="100"/>
      <c r="N4565" s="100"/>
    </row>
    <row r="4566" spans="2:14">
      <c r="B4566" s="98"/>
      <c r="C4566" s="98"/>
      <c r="D4566" s="100"/>
      <c r="E4566" s="100"/>
      <c r="F4566" s="100"/>
      <c r="H4566" s="102"/>
      <c r="I4566" s="103"/>
      <c r="J4566" s="102"/>
      <c r="L4566" s="100"/>
      <c r="M4566" s="100"/>
      <c r="N4566" s="100"/>
    </row>
    <row r="4567" spans="2:14">
      <c r="B4567" s="98"/>
      <c r="C4567" s="98"/>
      <c r="D4567" s="100"/>
      <c r="E4567" s="100"/>
      <c r="F4567" s="100"/>
      <c r="H4567" s="102"/>
      <c r="I4567" s="103"/>
      <c r="J4567" s="102"/>
      <c r="L4567" s="100"/>
      <c r="M4567" s="100"/>
      <c r="N4567" s="100"/>
    </row>
    <row r="4568" spans="2:14">
      <c r="B4568" s="98"/>
      <c r="C4568" s="98"/>
      <c r="D4568" s="100"/>
      <c r="E4568" s="100"/>
      <c r="F4568" s="100"/>
      <c r="H4568" s="102"/>
      <c r="I4568" s="103"/>
      <c r="J4568" s="102"/>
      <c r="L4568" s="100"/>
      <c r="M4568" s="100"/>
      <c r="N4568" s="100"/>
    </row>
    <row r="4569" spans="2:14">
      <c r="B4569" s="98"/>
      <c r="C4569" s="98"/>
      <c r="D4569" s="100"/>
      <c r="E4569" s="100"/>
      <c r="F4569" s="100"/>
      <c r="H4569" s="102"/>
      <c r="I4569" s="103"/>
      <c r="J4569" s="102"/>
      <c r="L4569" s="100"/>
      <c r="M4569" s="100"/>
      <c r="N4569" s="100"/>
    </row>
    <row r="4570" spans="2:14">
      <c r="B4570" s="98"/>
      <c r="C4570" s="98"/>
      <c r="D4570" s="100"/>
      <c r="E4570" s="100"/>
      <c r="F4570" s="100"/>
      <c r="H4570" s="102"/>
      <c r="I4570" s="103"/>
      <c r="J4570" s="102"/>
      <c r="L4570" s="100"/>
      <c r="M4570" s="100"/>
      <c r="N4570" s="100"/>
    </row>
    <row r="4571" spans="2:14">
      <c r="B4571" s="98"/>
      <c r="C4571" s="98"/>
      <c r="D4571" s="100"/>
      <c r="E4571" s="100"/>
      <c r="F4571" s="100"/>
      <c r="H4571" s="102"/>
      <c r="I4571" s="103"/>
      <c r="J4571" s="102"/>
      <c r="L4571" s="100"/>
      <c r="M4571" s="100"/>
      <c r="N4571" s="100"/>
    </row>
    <row r="4572" spans="2:14">
      <c r="B4572" s="98"/>
      <c r="C4572" s="98"/>
      <c r="D4572" s="100"/>
      <c r="E4572" s="100"/>
      <c r="F4572" s="100"/>
      <c r="H4572" s="102"/>
      <c r="I4572" s="103"/>
      <c r="J4572" s="102"/>
      <c r="L4572" s="100"/>
      <c r="M4572" s="100"/>
      <c r="N4572" s="100"/>
    </row>
    <row r="4573" spans="2:14">
      <c r="B4573" s="98"/>
      <c r="C4573" s="98"/>
      <c r="D4573" s="100"/>
      <c r="E4573" s="100"/>
      <c r="F4573" s="100"/>
      <c r="H4573" s="102"/>
      <c r="I4573" s="103"/>
      <c r="J4573" s="102"/>
      <c r="L4573" s="100"/>
      <c r="M4573" s="100"/>
      <c r="N4573" s="100"/>
    </row>
    <row r="4574" spans="2:14">
      <c r="B4574" s="98"/>
      <c r="C4574" s="98"/>
      <c r="D4574" s="100"/>
      <c r="E4574" s="100"/>
      <c r="F4574" s="100"/>
      <c r="H4574" s="102"/>
      <c r="I4574" s="103"/>
      <c r="J4574" s="102"/>
      <c r="L4574" s="100"/>
      <c r="M4574" s="100"/>
      <c r="N4574" s="100"/>
    </row>
    <row r="4575" spans="2:14">
      <c r="B4575" s="98"/>
      <c r="C4575" s="98"/>
      <c r="D4575" s="100"/>
      <c r="E4575" s="100"/>
      <c r="F4575" s="100"/>
      <c r="H4575" s="102"/>
      <c r="I4575" s="103"/>
      <c r="J4575" s="102"/>
      <c r="L4575" s="100"/>
      <c r="M4575" s="100"/>
      <c r="N4575" s="100"/>
    </row>
    <row r="4576" spans="2:14">
      <c r="B4576" s="98"/>
      <c r="C4576" s="98"/>
      <c r="D4576" s="100"/>
      <c r="E4576" s="100"/>
      <c r="F4576" s="100"/>
      <c r="H4576" s="102"/>
      <c r="I4576" s="103"/>
      <c r="J4576" s="102"/>
      <c r="L4576" s="100"/>
      <c r="M4576" s="100"/>
      <c r="N4576" s="100"/>
    </row>
    <row r="4577" spans="2:14">
      <c r="B4577" s="98"/>
      <c r="C4577" s="98"/>
      <c r="D4577" s="100"/>
      <c r="E4577" s="100"/>
      <c r="F4577" s="100"/>
      <c r="H4577" s="102"/>
      <c r="I4577" s="103"/>
      <c r="J4577" s="102"/>
      <c r="L4577" s="100"/>
      <c r="M4577" s="100"/>
      <c r="N4577" s="100"/>
    </row>
    <row r="4578" spans="2:14">
      <c r="B4578" s="98"/>
      <c r="C4578" s="98"/>
      <c r="D4578" s="100"/>
      <c r="E4578" s="100"/>
      <c r="F4578" s="100"/>
      <c r="H4578" s="102"/>
      <c r="I4578" s="103"/>
      <c r="J4578" s="102"/>
      <c r="L4578" s="100"/>
      <c r="M4578" s="100"/>
      <c r="N4578" s="100"/>
    </row>
    <row r="4579" spans="2:14">
      <c r="B4579" s="98"/>
      <c r="C4579" s="98"/>
      <c r="D4579" s="100"/>
      <c r="E4579" s="100"/>
      <c r="F4579" s="100"/>
      <c r="H4579" s="102"/>
      <c r="I4579" s="103"/>
      <c r="J4579" s="102"/>
      <c r="L4579" s="100"/>
      <c r="M4579" s="100"/>
      <c r="N4579" s="100"/>
    </row>
    <row r="4580" spans="2:14">
      <c r="B4580" s="98"/>
      <c r="C4580" s="98"/>
      <c r="D4580" s="100"/>
      <c r="E4580" s="100"/>
      <c r="F4580" s="100"/>
      <c r="H4580" s="102"/>
      <c r="I4580" s="103"/>
      <c r="J4580" s="102"/>
      <c r="L4580" s="100"/>
      <c r="M4580" s="100"/>
      <c r="N4580" s="100"/>
    </row>
    <row r="4581" spans="2:14">
      <c r="B4581" s="98"/>
      <c r="C4581" s="98"/>
      <c r="D4581" s="100"/>
      <c r="E4581" s="100"/>
      <c r="F4581" s="100"/>
      <c r="H4581" s="102"/>
      <c r="I4581" s="103"/>
      <c r="J4581" s="102"/>
      <c r="L4581" s="100"/>
      <c r="M4581" s="100"/>
      <c r="N4581" s="100"/>
    </row>
    <row r="4582" spans="2:14">
      <c r="B4582" s="98"/>
      <c r="C4582" s="98"/>
      <c r="D4582" s="100"/>
      <c r="E4582" s="100"/>
      <c r="F4582" s="100"/>
      <c r="H4582" s="102"/>
      <c r="I4582" s="103"/>
      <c r="J4582" s="102"/>
      <c r="L4582" s="100"/>
      <c r="M4582" s="100"/>
      <c r="N4582" s="100"/>
    </row>
    <row r="4583" spans="2:14">
      <c r="B4583" s="98"/>
      <c r="C4583" s="98"/>
      <c r="D4583" s="100"/>
      <c r="E4583" s="100"/>
      <c r="F4583" s="100"/>
      <c r="H4583" s="102"/>
      <c r="I4583" s="103"/>
      <c r="J4583" s="102"/>
      <c r="L4583" s="100"/>
      <c r="M4583" s="100"/>
      <c r="N4583" s="100"/>
    </row>
    <row r="4584" spans="2:14">
      <c r="B4584" s="98"/>
      <c r="C4584" s="98"/>
      <c r="D4584" s="100"/>
      <c r="E4584" s="100"/>
      <c r="F4584" s="100"/>
      <c r="H4584" s="102"/>
      <c r="I4584" s="103"/>
      <c r="J4584" s="102"/>
      <c r="L4584" s="100"/>
      <c r="M4584" s="100"/>
      <c r="N4584" s="100"/>
    </row>
    <row r="4585" spans="2:14">
      <c r="B4585" s="98"/>
      <c r="C4585" s="98"/>
      <c r="D4585" s="100"/>
      <c r="E4585" s="100"/>
      <c r="F4585" s="100"/>
      <c r="H4585" s="102"/>
      <c r="I4585" s="103"/>
      <c r="J4585" s="102"/>
      <c r="L4585" s="100"/>
      <c r="M4585" s="100"/>
      <c r="N4585" s="100"/>
    </row>
    <row r="4586" spans="2:14">
      <c r="B4586" s="98"/>
      <c r="C4586" s="98"/>
      <c r="D4586" s="100"/>
      <c r="E4586" s="100"/>
      <c r="F4586" s="100"/>
      <c r="H4586" s="102"/>
      <c r="I4586" s="103"/>
      <c r="J4586" s="102"/>
      <c r="L4586" s="100"/>
      <c r="M4586" s="100"/>
      <c r="N4586" s="100"/>
    </row>
    <row r="4587" spans="2:14">
      <c r="B4587" s="98"/>
      <c r="C4587" s="98"/>
      <c r="D4587" s="100"/>
      <c r="E4587" s="100"/>
      <c r="F4587" s="100"/>
      <c r="H4587" s="102"/>
      <c r="I4587" s="103"/>
      <c r="J4587" s="102"/>
      <c r="L4587" s="100"/>
      <c r="M4587" s="100"/>
      <c r="N4587" s="100"/>
    </row>
    <row r="4588" spans="2:14">
      <c r="B4588" s="98"/>
      <c r="C4588" s="98"/>
      <c r="D4588" s="100"/>
      <c r="E4588" s="100"/>
      <c r="F4588" s="100"/>
      <c r="H4588" s="102"/>
      <c r="I4588" s="103"/>
      <c r="J4588" s="102"/>
      <c r="L4588" s="100"/>
      <c r="M4588" s="100"/>
      <c r="N4588" s="100"/>
    </row>
    <row r="4589" spans="2:14">
      <c r="B4589" s="98"/>
      <c r="C4589" s="98"/>
      <c r="D4589" s="100"/>
      <c r="E4589" s="100"/>
      <c r="F4589" s="100"/>
      <c r="H4589" s="102"/>
      <c r="I4589" s="103"/>
      <c r="J4589" s="102"/>
      <c r="L4589" s="100"/>
      <c r="M4589" s="100"/>
      <c r="N4589" s="100"/>
    </row>
    <row r="4590" spans="2:14">
      <c r="B4590" s="98"/>
      <c r="C4590" s="98"/>
      <c r="D4590" s="100"/>
      <c r="E4590" s="100"/>
      <c r="F4590" s="100"/>
      <c r="H4590" s="102"/>
      <c r="I4590" s="103"/>
      <c r="J4590" s="102"/>
      <c r="L4590" s="100"/>
      <c r="M4590" s="100"/>
      <c r="N4590" s="100"/>
    </row>
    <row r="4591" spans="2:14">
      <c r="B4591" s="98"/>
      <c r="C4591" s="98"/>
      <c r="D4591" s="100"/>
      <c r="E4591" s="100"/>
      <c r="F4591" s="100"/>
      <c r="H4591" s="102"/>
      <c r="I4591" s="103"/>
      <c r="J4591" s="102"/>
      <c r="L4591" s="100"/>
      <c r="M4591" s="100"/>
      <c r="N4591" s="100"/>
    </row>
    <row r="4592" spans="2:14">
      <c r="B4592" s="98"/>
      <c r="C4592" s="98"/>
      <c r="D4592" s="100"/>
      <c r="E4592" s="100"/>
      <c r="F4592" s="100"/>
      <c r="H4592" s="102"/>
      <c r="I4592" s="103"/>
      <c r="J4592" s="102"/>
      <c r="L4592" s="100"/>
      <c r="M4592" s="100"/>
      <c r="N4592" s="100"/>
    </row>
    <row r="4593" spans="2:14">
      <c r="B4593" s="98"/>
      <c r="C4593" s="98"/>
      <c r="D4593" s="100"/>
      <c r="E4593" s="100"/>
      <c r="F4593" s="100"/>
      <c r="H4593" s="102"/>
      <c r="I4593" s="103"/>
      <c r="J4593" s="102"/>
      <c r="L4593" s="100"/>
      <c r="M4593" s="100"/>
      <c r="N4593" s="100"/>
    </row>
    <row r="4594" spans="2:14">
      <c r="B4594" s="98"/>
      <c r="C4594" s="98"/>
      <c r="D4594" s="100"/>
      <c r="E4594" s="100"/>
      <c r="F4594" s="100"/>
      <c r="H4594" s="102"/>
      <c r="I4594" s="103"/>
      <c r="J4594" s="102"/>
      <c r="L4594" s="100"/>
      <c r="M4594" s="100"/>
      <c r="N4594" s="100"/>
    </row>
    <row r="4595" spans="2:14">
      <c r="B4595" s="98"/>
      <c r="C4595" s="98"/>
      <c r="D4595" s="100"/>
      <c r="E4595" s="100"/>
      <c r="F4595" s="100"/>
      <c r="H4595" s="102"/>
      <c r="I4595" s="103"/>
      <c r="J4595" s="102"/>
      <c r="L4595" s="100"/>
      <c r="M4595" s="100"/>
      <c r="N4595" s="100"/>
    </row>
    <row r="4596" spans="2:14">
      <c r="B4596" s="98"/>
      <c r="C4596" s="98"/>
      <c r="D4596" s="100"/>
      <c r="E4596" s="100"/>
      <c r="F4596" s="100"/>
      <c r="H4596" s="102"/>
      <c r="I4596" s="103"/>
      <c r="J4596" s="102"/>
      <c r="L4596" s="100"/>
      <c r="M4596" s="100"/>
      <c r="N4596" s="100"/>
    </row>
    <row r="4597" spans="2:14">
      <c r="B4597" s="98"/>
      <c r="C4597" s="98"/>
      <c r="D4597" s="100"/>
      <c r="E4597" s="100"/>
      <c r="F4597" s="100"/>
      <c r="H4597" s="102"/>
      <c r="I4597" s="103"/>
      <c r="J4597" s="102"/>
      <c r="L4597" s="100"/>
      <c r="M4597" s="100"/>
      <c r="N4597" s="100"/>
    </row>
    <row r="4598" spans="2:14">
      <c r="B4598" s="98"/>
      <c r="C4598" s="98"/>
      <c r="D4598" s="100"/>
      <c r="E4598" s="100"/>
      <c r="F4598" s="100"/>
      <c r="H4598" s="102"/>
      <c r="I4598" s="103"/>
      <c r="J4598" s="102"/>
      <c r="L4598" s="100"/>
      <c r="M4598" s="100"/>
      <c r="N4598" s="100"/>
    </row>
    <row r="4599" spans="2:14">
      <c r="B4599" s="98"/>
      <c r="C4599" s="98"/>
      <c r="D4599" s="100"/>
      <c r="E4599" s="100"/>
      <c r="F4599" s="100"/>
      <c r="H4599" s="102"/>
      <c r="I4599" s="103"/>
      <c r="J4599" s="102"/>
      <c r="L4599" s="100"/>
      <c r="M4599" s="100"/>
      <c r="N4599" s="100"/>
    </row>
    <row r="4600" spans="2:14">
      <c r="B4600" s="98"/>
      <c r="C4600" s="98"/>
      <c r="D4600" s="100"/>
      <c r="E4600" s="100"/>
      <c r="F4600" s="100"/>
      <c r="H4600" s="102"/>
      <c r="I4600" s="103"/>
      <c r="J4600" s="102"/>
      <c r="L4600" s="100"/>
      <c r="M4600" s="100"/>
      <c r="N4600" s="100"/>
    </row>
    <row r="4601" spans="2:14">
      <c r="B4601" s="98"/>
      <c r="C4601" s="98"/>
      <c r="D4601" s="100"/>
      <c r="E4601" s="100"/>
      <c r="F4601" s="100"/>
      <c r="H4601" s="102"/>
      <c r="I4601" s="103"/>
      <c r="J4601" s="102"/>
      <c r="L4601" s="100"/>
      <c r="M4601" s="100"/>
      <c r="N4601" s="100"/>
    </row>
    <row r="4602" spans="2:14">
      <c r="B4602" s="98"/>
      <c r="C4602" s="98"/>
      <c r="D4602" s="100"/>
      <c r="E4602" s="100"/>
      <c r="F4602" s="100"/>
      <c r="H4602" s="102"/>
      <c r="I4602" s="103"/>
      <c r="J4602" s="102"/>
      <c r="L4602" s="100"/>
      <c r="M4602" s="100"/>
      <c r="N4602" s="100"/>
    </row>
    <row r="4603" spans="2:14">
      <c r="B4603" s="98"/>
      <c r="C4603" s="98"/>
      <c r="D4603" s="100"/>
      <c r="E4603" s="100"/>
      <c r="F4603" s="100"/>
      <c r="H4603" s="102"/>
      <c r="I4603" s="103"/>
      <c r="J4603" s="102"/>
      <c r="L4603" s="100"/>
      <c r="M4603" s="100"/>
      <c r="N4603" s="100"/>
    </row>
    <row r="4604" spans="2:14">
      <c r="B4604" s="98"/>
      <c r="C4604" s="98"/>
      <c r="D4604" s="100"/>
      <c r="E4604" s="100"/>
      <c r="F4604" s="100"/>
      <c r="H4604" s="102"/>
      <c r="I4604" s="103"/>
      <c r="J4604" s="102"/>
      <c r="L4604" s="100"/>
      <c r="M4604" s="100"/>
      <c r="N4604" s="100"/>
    </row>
    <row r="4605" spans="2:14">
      <c r="B4605" s="98"/>
      <c r="C4605" s="98"/>
      <c r="D4605" s="100"/>
      <c r="E4605" s="100"/>
      <c r="F4605" s="100"/>
      <c r="H4605" s="102"/>
      <c r="I4605" s="103"/>
      <c r="J4605" s="102"/>
      <c r="L4605" s="100"/>
      <c r="M4605" s="100"/>
      <c r="N4605" s="100"/>
    </row>
    <row r="4606" spans="2:14">
      <c r="B4606" s="98"/>
      <c r="C4606" s="98"/>
      <c r="D4606" s="100"/>
      <c r="E4606" s="100"/>
      <c r="F4606" s="100"/>
      <c r="H4606" s="102"/>
      <c r="I4606" s="103"/>
      <c r="J4606" s="102"/>
      <c r="L4606" s="100"/>
      <c r="M4606" s="100"/>
      <c r="N4606" s="100"/>
    </row>
    <row r="4607" spans="2:14">
      <c r="B4607" s="98"/>
      <c r="C4607" s="98"/>
      <c r="D4607" s="100"/>
      <c r="E4607" s="100"/>
      <c r="F4607" s="100"/>
      <c r="H4607" s="102"/>
      <c r="I4607" s="103"/>
      <c r="J4607" s="102"/>
      <c r="L4607" s="100"/>
      <c r="M4607" s="100"/>
      <c r="N4607" s="100"/>
    </row>
    <row r="4608" spans="2:14">
      <c r="B4608" s="98"/>
      <c r="C4608" s="98"/>
      <c r="D4608" s="100"/>
      <c r="E4608" s="100"/>
      <c r="F4608" s="100"/>
      <c r="H4608" s="102"/>
      <c r="I4608" s="103"/>
      <c r="J4608" s="102"/>
      <c r="L4608" s="100"/>
      <c r="M4608" s="100"/>
      <c r="N4608" s="100"/>
    </row>
    <row r="4609" spans="2:14">
      <c r="B4609" s="98"/>
      <c r="C4609" s="98"/>
      <c r="D4609" s="100"/>
      <c r="E4609" s="100"/>
      <c r="F4609" s="100"/>
      <c r="H4609" s="102"/>
      <c r="I4609" s="103"/>
      <c r="J4609" s="102"/>
      <c r="L4609" s="100"/>
      <c r="M4609" s="100"/>
      <c r="N4609" s="100"/>
    </row>
    <row r="4610" spans="2:14">
      <c r="B4610" s="98"/>
      <c r="C4610" s="98"/>
      <c r="D4610" s="100"/>
      <c r="E4610" s="100"/>
      <c r="F4610" s="100"/>
      <c r="H4610" s="102"/>
      <c r="I4610" s="103"/>
      <c r="J4610" s="102"/>
      <c r="L4610" s="100"/>
      <c r="M4610" s="100"/>
      <c r="N4610" s="100"/>
    </row>
    <row r="4611" spans="2:14">
      <c r="B4611" s="98"/>
      <c r="C4611" s="98"/>
      <c r="D4611" s="100"/>
      <c r="E4611" s="100"/>
      <c r="F4611" s="100"/>
      <c r="H4611" s="102"/>
      <c r="I4611" s="103"/>
      <c r="J4611" s="102"/>
      <c r="L4611" s="100"/>
      <c r="M4611" s="100"/>
      <c r="N4611" s="100"/>
    </row>
    <row r="4612" spans="2:14">
      <c r="B4612" s="98"/>
      <c r="C4612" s="98"/>
      <c r="D4612" s="100"/>
      <c r="E4612" s="100"/>
      <c r="F4612" s="100"/>
      <c r="H4612" s="102"/>
      <c r="I4612" s="103"/>
      <c r="J4612" s="102"/>
      <c r="L4612" s="100"/>
      <c r="M4612" s="100"/>
      <c r="N4612" s="100"/>
    </row>
    <row r="4613" spans="2:14">
      <c r="B4613" s="98"/>
      <c r="C4613" s="98"/>
      <c r="D4613" s="100"/>
      <c r="E4613" s="100"/>
      <c r="F4613" s="100"/>
      <c r="H4613" s="102"/>
      <c r="I4613" s="103"/>
      <c r="J4613" s="102"/>
      <c r="L4613" s="100"/>
      <c r="M4613" s="100"/>
      <c r="N4613" s="100"/>
    </row>
    <row r="4614" spans="2:14">
      <c r="B4614" s="98"/>
      <c r="C4614" s="98"/>
      <c r="D4614" s="100"/>
      <c r="E4614" s="100"/>
      <c r="F4614" s="100"/>
      <c r="H4614" s="102"/>
      <c r="I4614" s="103"/>
      <c r="J4614" s="102"/>
      <c r="L4614" s="100"/>
      <c r="M4614" s="100"/>
      <c r="N4614" s="100"/>
    </row>
    <row r="4615" spans="2:14">
      <c r="B4615" s="98"/>
      <c r="C4615" s="98"/>
      <c r="D4615" s="100"/>
      <c r="E4615" s="100"/>
      <c r="F4615" s="100"/>
      <c r="H4615" s="102"/>
      <c r="I4615" s="103"/>
      <c r="J4615" s="102"/>
      <c r="L4615" s="100"/>
      <c r="M4615" s="100"/>
      <c r="N4615" s="100"/>
    </row>
    <row r="4616" spans="2:14">
      <c r="B4616" s="98"/>
      <c r="C4616" s="98"/>
      <c r="D4616" s="100"/>
      <c r="E4616" s="100"/>
      <c r="F4616" s="100"/>
      <c r="H4616" s="102"/>
      <c r="I4616" s="103"/>
      <c r="J4616" s="102"/>
      <c r="L4616" s="100"/>
      <c r="M4616" s="100"/>
      <c r="N4616" s="100"/>
    </row>
    <row r="4617" spans="2:14">
      <c r="B4617" s="98"/>
      <c r="C4617" s="98"/>
      <c r="D4617" s="100"/>
      <c r="E4617" s="100"/>
      <c r="F4617" s="100"/>
      <c r="H4617" s="102"/>
      <c r="I4617" s="103"/>
      <c r="J4617" s="102"/>
      <c r="L4617" s="100"/>
      <c r="M4617" s="100"/>
      <c r="N4617" s="100"/>
    </row>
    <row r="4618" spans="2:14">
      <c r="B4618" s="98"/>
      <c r="C4618" s="98"/>
      <c r="D4618" s="100"/>
      <c r="E4618" s="100"/>
      <c r="F4618" s="100"/>
      <c r="H4618" s="102"/>
      <c r="I4618" s="103"/>
      <c r="J4618" s="102"/>
      <c r="L4618" s="100"/>
      <c r="M4618" s="100"/>
      <c r="N4618" s="100"/>
    </row>
    <row r="4619" spans="2:14">
      <c r="B4619" s="98"/>
      <c r="C4619" s="98"/>
      <c r="D4619" s="100"/>
      <c r="E4619" s="100"/>
      <c r="F4619" s="100"/>
      <c r="H4619" s="102"/>
      <c r="I4619" s="103"/>
      <c r="J4619" s="102"/>
      <c r="L4619" s="100"/>
      <c r="M4619" s="100"/>
      <c r="N4619" s="100"/>
    </row>
    <row r="4620" spans="2:14">
      <c r="B4620" s="98"/>
      <c r="C4620" s="98"/>
      <c r="D4620" s="100"/>
      <c r="E4620" s="100"/>
      <c r="F4620" s="100"/>
      <c r="H4620" s="102"/>
      <c r="I4620" s="103"/>
      <c r="J4620" s="102"/>
      <c r="L4620" s="100"/>
      <c r="M4620" s="100"/>
      <c r="N4620" s="100"/>
    </row>
    <row r="4621" spans="2:14">
      <c r="B4621" s="98"/>
      <c r="C4621" s="98"/>
      <c r="D4621" s="100"/>
      <c r="E4621" s="100"/>
      <c r="F4621" s="100"/>
      <c r="H4621" s="102"/>
      <c r="I4621" s="103"/>
      <c r="J4621" s="102"/>
      <c r="L4621" s="100"/>
      <c r="M4621" s="100"/>
      <c r="N4621" s="100"/>
    </row>
    <row r="4622" spans="2:14">
      <c r="B4622" s="98"/>
      <c r="C4622" s="98"/>
      <c r="D4622" s="100"/>
      <c r="E4622" s="100"/>
      <c r="F4622" s="100"/>
      <c r="H4622" s="102"/>
      <c r="I4622" s="103"/>
      <c r="J4622" s="102"/>
      <c r="L4622" s="100"/>
      <c r="M4622" s="100"/>
      <c r="N4622" s="100"/>
    </row>
    <row r="4623" spans="2:14">
      <c r="B4623" s="98"/>
      <c r="C4623" s="98"/>
      <c r="D4623" s="100"/>
      <c r="E4623" s="100"/>
      <c r="F4623" s="100"/>
      <c r="H4623" s="102"/>
      <c r="I4623" s="103"/>
      <c r="J4623" s="102"/>
      <c r="L4623" s="100"/>
      <c r="M4623" s="100"/>
      <c r="N4623" s="100"/>
    </row>
    <row r="4624" spans="2:14">
      <c r="B4624" s="98"/>
      <c r="C4624" s="98"/>
      <c r="D4624" s="100"/>
      <c r="E4624" s="100"/>
      <c r="F4624" s="100"/>
      <c r="H4624" s="102"/>
      <c r="I4624" s="103"/>
      <c r="J4624" s="102"/>
      <c r="L4624" s="100"/>
      <c r="M4624" s="100"/>
      <c r="N4624" s="100"/>
    </row>
    <row r="4625" spans="2:14">
      <c r="B4625" s="98"/>
      <c r="C4625" s="98"/>
      <c r="D4625" s="100"/>
      <c r="E4625" s="100"/>
      <c r="F4625" s="100"/>
      <c r="H4625" s="102"/>
      <c r="I4625" s="103"/>
      <c r="J4625" s="102"/>
      <c r="L4625" s="100"/>
      <c r="M4625" s="100"/>
      <c r="N4625" s="100"/>
    </row>
    <row r="4626" spans="2:14">
      <c r="B4626" s="98"/>
      <c r="C4626" s="98"/>
      <c r="D4626" s="100"/>
      <c r="E4626" s="100"/>
      <c r="F4626" s="100"/>
      <c r="H4626" s="102"/>
      <c r="I4626" s="103"/>
      <c r="J4626" s="102"/>
      <c r="L4626" s="100"/>
      <c r="M4626" s="100"/>
      <c r="N4626" s="100"/>
    </row>
    <row r="4627" spans="2:14">
      <c r="B4627" s="98"/>
      <c r="C4627" s="98"/>
      <c r="D4627" s="100"/>
      <c r="E4627" s="100"/>
      <c r="F4627" s="100"/>
      <c r="H4627" s="102"/>
      <c r="I4627" s="103"/>
      <c r="J4627" s="102"/>
      <c r="L4627" s="100"/>
      <c r="M4627" s="100"/>
      <c r="N4627" s="100"/>
    </row>
    <row r="4628" spans="2:14">
      <c r="B4628" s="98"/>
      <c r="C4628" s="98"/>
      <c r="D4628" s="100"/>
      <c r="E4628" s="100"/>
      <c r="F4628" s="100"/>
      <c r="H4628" s="102"/>
      <c r="I4628" s="103"/>
      <c r="J4628" s="102"/>
      <c r="L4628" s="100"/>
      <c r="M4628" s="100"/>
      <c r="N4628" s="100"/>
    </row>
    <row r="4629" spans="2:14">
      <c r="B4629" s="98"/>
      <c r="C4629" s="98"/>
      <c r="D4629" s="100"/>
      <c r="E4629" s="100"/>
      <c r="F4629" s="100"/>
      <c r="H4629" s="102"/>
      <c r="I4629" s="103"/>
      <c r="J4629" s="102"/>
      <c r="L4629" s="100"/>
      <c r="M4629" s="100"/>
      <c r="N4629" s="100"/>
    </row>
    <row r="4630" spans="2:14">
      <c r="B4630" s="98"/>
      <c r="C4630" s="98"/>
      <c r="D4630" s="100"/>
      <c r="E4630" s="100"/>
      <c r="F4630" s="100"/>
      <c r="H4630" s="102"/>
      <c r="I4630" s="103"/>
      <c r="J4630" s="102"/>
      <c r="L4630" s="100"/>
      <c r="M4630" s="100"/>
      <c r="N4630" s="100"/>
    </row>
    <row r="4631" spans="2:14">
      <c r="B4631" s="98"/>
      <c r="C4631" s="98"/>
      <c r="D4631" s="100"/>
      <c r="E4631" s="100"/>
      <c r="F4631" s="100"/>
      <c r="H4631" s="102"/>
      <c r="I4631" s="103"/>
      <c r="J4631" s="102"/>
      <c r="L4631" s="100"/>
      <c r="M4631" s="100"/>
      <c r="N4631" s="100"/>
    </row>
    <row r="4632" spans="2:14">
      <c r="B4632" s="98"/>
      <c r="C4632" s="98"/>
      <c r="D4632" s="100"/>
      <c r="E4632" s="100"/>
      <c r="F4632" s="100"/>
      <c r="H4632" s="102"/>
      <c r="I4632" s="103"/>
      <c r="J4632" s="102"/>
      <c r="L4632" s="100"/>
      <c r="M4632" s="100"/>
      <c r="N4632" s="100"/>
    </row>
    <row r="4633" spans="2:14">
      <c r="B4633" s="98"/>
      <c r="C4633" s="98"/>
      <c r="D4633" s="100"/>
      <c r="E4633" s="100"/>
      <c r="F4633" s="100"/>
      <c r="H4633" s="102"/>
      <c r="I4633" s="103"/>
      <c r="J4633" s="102"/>
      <c r="L4633" s="100"/>
      <c r="M4633" s="100"/>
      <c r="N4633" s="100"/>
    </row>
    <row r="4634" spans="2:14">
      <c r="B4634" s="98"/>
      <c r="C4634" s="98"/>
      <c r="D4634" s="100"/>
      <c r="E4634" s="100"/>
      <c r="F4634" s="100"/>
      <c r="H4634" s="102"/>
      <c r="I4634" s="103"/>
      <c r="J4634" s="102"/>
      <c r="L4634" s="100"/>
      <c r="M4634" s="100"/>
      <c r="N4634" s="100"/>
    </row>
    <row r="4635" spans="2:14">
      <c r="B4635" s="98"/>
      <c r="C4635" s="98"/>
      <c r="D4635" s="100"/>
      <c r="E4635" s="100"/>
      <c r="F4635" s="100"/>
      <c r="H4635" s="102"/>
      <c r="I4635" s="103"/>
      <c r="J4635" s="102"/>
      <c r="L4635" s="100"/>
      <c r="M4635" s="100"/>
      <c r="N4635" s="100"/>
    </row>
    <row r="4636" spans="2:14">
      <c r="B4636" s="98"/>
      <c r="C4636" s="98"/>
      <c r="D4636" s="100"/>
      <c r="E4636" s="100"/>
      <c r="F4636" s="100"/>
      <c r="H4636" s="102"/>
      <c r="I4636" s="103"/>
      <c r="J4636" s="102"/>
      <c r="L4636" s="100"/>
      <c r="M4636" s="100"/>
      <c r="N4636" s="100"/>
    </row>
    <row r="4637" spans="2:14">
      <c r="B4637" s="98"/>
      <c r="C4637" s="98"/>
      <c r="D4637" s="100"/>
      <c r="E4637" s="100"/>
      <c r="F4637" s="100"/>
      <c r="H4637" s="102"/>
      <c r="I4637" s="103"/>
      <c r="J4637" s="102"/>
      <c r="L4637" s="100"/>
      <c r="M4637" s="100"/>
      <c r="N4637" s="100"/>
    </row>
    <row r="4638" spans="2:14">
      <c r="B4638" s="98"/>
      <c r="C4638" s="98"/>
      <c r="D4638" s="100"/>
      <c r="E4638" s="100"/>
      <c r="F4638" s="100"/>
      <c r="H4638" s="102"/>
      <c r="I4638" s="103"/>
      <c r="J4638" s="102"/>
      <c r="L4638" s="100"/>
      <c r="M4638" s="100"/>
      <c r="N4638" s="100"/>
    </row>
    <row r="4639" spans="2:14">
      <c r="B4639" s="98"/>
      <c r="C4639" s="98"/>
      <c r="D4639" s="100"/>
      <c r="E4639" s="100"/>
      <c r="F4639" s="100"/>
      <c r="H4639" s="102"/>
      <c r="I4639" s="103"/>
      <c r="J4639" s="102"/>
      <c r="L4639" s="100"/>
      <c r="M4639" s="100"/>
      <c r="N4639" s="100"/>
    </row>
    <row r="4640" spans="2:14">
      <c r="B4640" s="98"/>
      <c r="C4640" s="98"/>
      <c r="D4640" s="100"/>
      <c r="E4640" s="100"/>
      <c r="F4640" s="100"/>
      <c r="H4640" s="102"/>
      <c r="I4640" s="103"/>
      <c r="J4640" s="102"/>
      <c r="L4640" s="100"/>
      <c r="M4640" s="100"/>
      <c r="N4640" s="100"/>
    </row>
    <row r="4641" spans="2:14">
      <c r="B4641" s="98"/>
      <c r="C4641" s="98"/>
      <c r="D4641" s="100"/>
      <c r="E4641" s="100"/>
      <c r="F4641" s="100"/>
      <c r="H4641" s="102"/>
      <c r="I4641" s="103"/>
      <c r="J4641" s="102"/>
      <c r="L4641" s="100"/>
      <c r="M4641" s="100"/>
      <c r="N4641" s="100"/>
    </row>
    <row r="4642" spans="2:14">
      <c r="B4642" s="98"/>
      <c r="C4642" s="98"/>
      <c r="D4642" s="100"/>
      <c r="E4642" s="100"/>
      <c r="F4642" s="100"/>
      <c r="H4642" s="102"/>
      <c r="I4642" s="103"/>
      <c r="J4642" s="102"/>
      <c r="L4642" s="100"/>
      <c r="M4642" s="100"/>
      <c r="N4642" s="100"/>
    </row>
    <row r="4643" spans="2:14">
      <c r="B4643" s="98"/>
      <c r="C4643" s="98"/>
      <c r="D4643" s="100"/>
      <c r="E4643" s="100"/>
      <c r="F4643" s="100"/>
      <c r="H4643" s="102"/>
      <c r="I4643" s="103"/>
      <c r="J4643" s="102"/>
      <c r="L4643" s="100"/>
      <c r="M4643" s="100"/>
      <c r="N4643" s="100"/>
    </row>
    <row r="4644" spans="2:14">
      <c r="B4644" s="98"/>
      <c r="C4644" s="98"/>
      <c r="D4644" s="100"/>
      <c r="E4644" s="100"/>
      <c r="F4644" s="100"/>
      <c r="H4644" s="102"/>
      <c r="I4644" s="103"/>
      <c r="J4644" s="102"/>
      <c r="L4644" s="100"/>
      <c r="M4644" s="100"/>
      <c r="N4644" s="100"/>
    </row>
    <row r="4645" spans="2:14">
      <c r="B4645" s="98"/>
      <c r="C4645" s="98"/>
      <c r="D4645" s="100"/>
      <c r="E4645" s="100"/>
      <c r="F4645" s="100"/>
      <c r="H4645" s="102"/>
      <c r="I4645" s="103"/>
      <c r="J4645" s="102"/>
      <c r="L4645" s="100"/>
      <c r="M4645" s="100"/>
      <c r="N4645" s="100"/>
    </row>
    <row r="4646" spans="2:14">
      <c r="B4646" s="98"/>
      <c r="C4646" s="98"/>
      <c r="D4646" s="100"/>
      <c r="E4646" s="100"/>
      <c r="F4646" s="100"/>
      <c r="H4646" s="102"/>
      <c r="I4646" s="103"/>
      <c r="J4646" s="102"/>
      <c r="L4646" s="100"/>
      <c r="M4646" s="100"/>
      <c r="N4646" s="100"/>
    </row>
    <row r="4647" spans="2:14">
      <c r="B4647" s="98"/>
      <c r="C4647" s="98"/>
      <c r="D4647" s="100"/>
      <c r="E4647" s="100"/>
      <c r="F4647" s="100"/>
      <c r="H4647" s="102"/>
      <c r="I4647" s="103"/>
      <c r="J4647" s="102"/>
      <c r="L4647" s="100"/>
      <c r="M4647" s="100"/>
      <c r="N4647" s="100"/>
    </row>
    <row r="4648" spans="2:14">
      <c r="B4648" s="98"/>
      <c r="C4648" s="98"/>
      <c r="D4648" s="100"/>
      <c r="E4648" s="100"/>
      <c r="F4648" s="100"/>
      <c r="H4648" s="102"/>
      <c r="I4648" s="103"/>
      <c r="J4648" s="102"/>
      <c r="L4648" s="100"/>
      <c r="M4648" s="100"/>
      <c r="N4648" s="100"/>
    </row>
    <row r="4649" spans="2:14">
      <c r="B4649" s="98"/>
      <c r="C4649" s="98"/>
      <c r="D4649" s="100"/>
      <c r="E4649" s="100"/>
      <c r="F4649" s="100"/>
      <c r="H4649" s="102"/>
      <c r="I4649" s="103"/>
      <c r="J4649" s="102"/>
      <c r="L4649" s="100"/>
      <c r="M4649" s="100"/>
      <c r="N4649" s="100"/>
    </row>
    <row r="4650" spans="2:14">
      <c r="B4650" s="98"/>
      <c r="C4650" s="98"/>
      <c r="D4650" s="100"/>
      <c r="E4650" s="100"/>
      <c r="F4650" s="100"/>
      <c r="H4650" s="102"/>
      <c r="I4650" s="103"/>
      <c r="J4650" s="102"/>
      <c r="L4650" s="100"/>
      <c r="M4650" s="100"/>
      <c r="N4650" s="100"/>
    </row>
    <row r="4651" spans="2:14">
      <c r="B4651" s="98"/>
      <c r="C4651" s="98"/>
      <c r="D4651" s="100"/>
      <c r="E4651" s="100"/>
      <c r="F4651" s="100"/>
      <c r="H4651" s="102"/>
      <c r="I4651" s="103"/>
      <c r="J4651" s="102"/>
      <c r="L4651" s="100"/>
      <c r="M4651" s="100"/>
      <c r="N4651" s="100"/>
    </row>
    <row r="4652" spans="2:14">
      <c r="B4652" s="98"/>
      <c r="C4652" s="98"/>
      <c r="D4652" s="100"/>
      <c r="E4652" s="100"/>
      <c r="F4652" s="100"/>
      <c r="H4652" s="102"/>
      <c r="I4652" s="103"/>
      <c r="J4652" s="102"/>
      <c r="L4652" s="100"/>
      <c r="M4652" s="100"/>
      <c r="N4652" s="100"/>
    </row>
    <row r="4653" spans="2:14">
      <c r="B4653" s="98"/>
      <c r="C4653" s="98"/>
      <c r="D4653" s="100"/>
      <c r="E4653" s="100"/>
      <c r="F4653" s="100"/>
      <c r="H4653" s="102"/>
      <c r="I4653" s="103"/>
      <c r="J4653" s="102"/>
      <c r="L4653" s="100"/>
      <c r="M4653" s="100"/>
      <c r="N4653" s="100"/>
    </row>
    <row r="4654" spans="2:14">
      <c r="B4654" s="98"/>
      <c r="C4654" s="98"/>
      <c r="D4654" s="100"/>
      <c r="E4654" s="100"/>
      <c r="F4654" s="100"/>
      <c r="H4654" s="102"/>
      <c r="I4654" s="103"/>
      <c r="J4654" s="102"/>
      <c r="L4654" s="100"/>
      <c r="M4654" s="100"/>
      <c r="N4654" s="100"/>
    </row>
    <row r="4655" spans="2:14">
      <c r="B4655" s="98"/>
      <c r="C4655" s="98"/>
      <c r="D4655" s="100"/>
      <c r="E4655" s="100"/>
      <c r="F4655" s="100"/>
      <c r="H4655" s="102"/>
      <c r="I4655" s="103"/>
      <c r="J4655" s="102"/>
      <c r="L4655" s="100"/>
      <c r="M4655" s="100"/>
      <c r="N4655" s="100"/>
    </row>
    <row r="4656" spans="2:14">
      <c r="B4656" s="98"/>
      <c r="C4656" s="98"/>
      <c r="D4656" s="100"/>
      <c r="E4656" s="100"/>
      <c r="F4656" s="100"/>
      <c r="H4656" s="102"/>
      <c r="I4656" s="103"/>
      <c r="J4656" s="102"/>
      <c r="L4656" s="100"/>
      <c r="M4656" s="100"/>
      <c r="N4656" s="100"/>
    </row>
    <row r="4657" spans="2:14">
      <c r="B4657" s="98"/>
      <c r="C4657" s="98"/>
      <c r="D4657" s="100"/>
      <c r="E4657" s="100"/>
      <c r="F4657" s="100"/>
      <c r="H4657" s="102"/>
      <c r="I4657" s="103"/>
      <c r="J4657" s="102"/>
      <c r="L4657" s="100"/>
      <c r="M4657" s="100"/>
      <c r="N4657" s="100"/>
    </row>
    <row r="4658" spans="2:14">
      <c r="B4658" s="98"/>
      <c r="C4658" s="98"/>
      <c r="D4658" s="100"/>
      <c r="E4658" s="100"/>
      <c r="F4658" s="100"/>
      <c r="H4658" s="102"/>
      <c r="I4658" s="103"/>
      <c r="J4658" s="102"/>
      <c r="L4658" s="100"/>
      <c r="M4658" s="100"/>
      <c r="N4658" s="100"/>
    </row>
    <row r="4659" spans="2:14">
      <c r="B4659" s="98"/>
      <c r="C4659" s="98"/>
      <c r="D4659" s="100"/>
      <c r="E4659" s="100"/>
      <c r="F4659" s="100"/>
      <c r="H4659" s="102"/>
      <c r="I4659" s="103"/>
      <c r="J4659" s="102"/>
      <c r="L4659" s="100"/>
      <c r="M4659" s="100"/>
      <c r="N4659" s="100"/>
    </row>
    <row r="4660" spans="2:14">
      <c r="B4660" s="98"/>
      <c r="C4660" s="98"/>
      <c r="D4660" s="100"/>
      <c r="E4660" s="100"/>
      <c r="F4660" s="100"/>
      <c r="H4660" s="102"/>
      <c r="I4660" s="103"/>
      <c r="J4660" s="102"/>
      <c r="L4660" s="100"/>
      <c r="M4660" s="100"/>
      <c r="N4660" s="100"/>
    </row>
    <row r="4661" spans="2:14">
      <c r="B4661" s="98"/>
      <c r="C4661" s="98"/>
      <c r="D4661" s="100"/>
      <c r="E4661" s="100"/>
      <c r="F4661" s="100"/>
      <c r="H4661" s="102"/>
      <c r="I4661" s="103"/>
      <c r="J4661" s="102"/>
      <c r="L4661" s="100"/>
      <c r="M4661" s="100"/>
      <c r="N4661" s="100"/>
    </row>
    <row r="4662" spans="2:14">
      <c r="B4662" s="98"/>
      <c r="C4662" s="98"/>
      <c r="D4662" s="100"/>
      <c r="E4662" s="100"/>
      <c r="F4662" s="100"/>
      <c r="H4662" s="102"/>
      <c r="I4662" s="103"/>
      <c r="J4662" s="102"/>
      <c r="L4662" s="100"/>
      <c r="M4662" s="100"/>
      <c r="N4662" s="100"/>
    </row>
    <row r="4663" spans="2:14">
      <c r="B4663" s="98"/>
      <c r="C4663" s="98"/>
      <c r="D4663" s="100"/>
      <c r="E4663" s="100"/>
      <c r="F4663" s="100"/>
      <c r="H4663" s="102"/>
      <c r="I4663" s="103"/>
      <c r="J4663" s="102"/>
      <c r="L4663" s="100"/>
      <c r="M4663" s="100"/>
      <c r="N4663" s="100"/>
    </row>
    <row r="4664" spans="2:14">
      <c r="B4664" s="98"/>
      <c r="C4664" s="98"/>
      <c r="D4664" s="100"/>
      <c r="E4664" s="100"/>
      <c r="F4664" s="100"/>
      <c r="H4664" s="102"/>
      <c r="I4664" s="103"/>
      <c r="J4664" s="102"/>
      <c r="L4664" s="100"/>
      <c r="M4664" s="100"/>
      <c r="N4664" s="100"/>
    </row>
    <row r="4665" spans="2:14">
      <c r="B4665" s="98"/>
      <c r="C4665" s="98"/>
      <c r="D4665" s="100"/>
      <c r="E4665" s="100"/>
      <c r="F4665" s="100"/>
      <c r="H4665" s="102"/>
      <c r="I4665" s="103"/>
      <c r="J4665" s="102"/>
      <c r="L4665" s="100"/>
      <c r="M4665" s="100"/>
      <c r="N4665" s="100"/>
    </row>
    <row r="4666" spans="2:14">
      <c r="B4666" s="98"/>
      <c r="C4666" s="98"/>
      <c r="D4666" s="100"/>
      <c r="E4666" s="100"/>
      <c r="F4666" s="100"/>
      <c r="H4666" s="102"/>
      <c r="I4666" s="103"/>
      <c r="J4666" s="102"/>
      <c r="L4666" s="100"/>
      <c r="M4666" s="100"/>
      <c r="N4666" s="100"/>
    </row>
    <row r="4667" spans="2:14">
      <c r="B4667" s="98"/>
      <c r="C4667" s="98"/>
      <c r="D4667" s="100"/>
      <c r="E4667" s="100"/>
      <c r="F4667" s="100"/>
      <c r="H4667" s="102"/>
      <c r="I4667" s="103"/>
      <c r="J4667" s="102"/>
      <c r="L4667" s="100"/>
      <c r="M4667" s="100"/>
      <c r="N4667" s="100"/>
    </row>
    <row r="4668" spans="2:14">
      <c r="B4668" s="98"/>
      <c r="C4668" s="98"/>
      <c r="D4668" s="100"/>
      <c r="E4668" s="100"/>
      <c r="F4668" s="100"/>
      <c r="H4668" s="102"/>
      <c r="I4668" s="103"/>
      <c r="J4668" s="102"/>
      <c r="L4668" s="100"/>
      <c r="M4668" s="100"/>
      <c r="N4668" s="100"/>
    </row>
    <row r="4669" spans="2:14">
      <c r="B4669" s="98"/>
      <c r="C4669" s="98"/>
      <c r="D4669" s="100"/>
      <c r="E4669" s="100"/>
      <c r="F4669" s="100"/>
      <c r="H4669" s="102"/>
      <c r="I4669" s="103"/>
      <c r="J4669" s="102"/>
      <c r="L4669" s="100"/>
      <c r="M4669" s="100"/>
      <c r="N4669" s="100"/>
    </row>
    <row r="4670" spans="2:14">
      <c r="B4670" s="98"/>
      <c r="C4670" s="98"/>
      <c r="D4670" s="100"/>
      <c r="E4670" s="100"/>
      <c r="F4670" s="100"/>
      <c r="H4670" s="102"/>
      <c r="I4670" s="103"/>
      <c r="J4670" s="102"/>
      <c r="L4670" s="100"/>
      <c r="M4670" s="100"/>
      <c r="N4670" s="100"/>
    </row>
    <row r="4671" spans="2:14">
      <c r="B4671" s="98"/>
      <c r="C4671" s="98"/>
      <c r="D4671" s="100"/>
      <c r="E4671" s="100"/>
      <c r="F4671" s="100"/>
      <c r="H4671" s="102"/>
      <c r="I4671" s="103"/>
      <c r="J4671" s="102"/>
      <c r="L4671" s="100"/>
      <c r="M4671" s="100"/>
      <c r="N4671" s="100"/>
    </row>
    <row r="4672" spans="2:14">
      <c r="B4672" s="98"/>
      <c r="C4672" s="98"/>
      <c r="D4672" s="100"/>
      <c r="E4672" s="100"/>
      <c r="F4672" s="100"/>
      <c r="H4672" s="102"/>
      <c r="I4672" s="103"/>
      <c r="J4672" s="102"/>
      <c r="L4672" s="100"/>
      <c r="M4672" s="100"/>
      <c r="N4672" s="100"/>
    </row>
    <row r="4673" spans="2:14">
      <c r="B4673" s="98"/>
      <c r="C4673" s="98"/>
      <c r="D4673" s="100"/>
      <c r="E4673" s="100"/>
      <c r="F4673" s="100"/>
      <c r="H4673" s="102"/>
      <c r="I4673" s="103"/>
      <c r="J4673" s="102"/>
      <c r="L4673" s="100"/>
      <c r="M4673" s="100"/>
      <c r="N4673" s="100"/>
    </row>
    <row r="4674" spans="2:14">
      <c r="B4674" s="98"/>
      <c r="C4674" s="98"/>
      <c r="D4674" s="100"/>
      <c r="E4674" s="100"/>
      <c r="F4674" s="100"/>
      <c r="H4674" s="102"/>
      <c r="I4674" s="103"/>
      <c r="J4674" s="102"/>
      <c r="L4674" s="100"/>
      <c r="M4674" s="100"/>
      <c r="N4674" s="100"/>
    </row>
    <row r="4675" spans="2:14">
      <c r="B4675" s="98"/>
      <c r="C4675" s="98"/>
      <c r="D4675" s="100"/>
      <c r="E4675" s="100"/>
      <c r="F4675" s="100"/>
      <c r="H4675" s="102"/>
      <c r="I4675" s="103"/>
      <c r="J4675" s="102"/>
      <c r="L4675" s="100"/>
      <c r="M4675" s="100"/>
      <c r="N4675" s="100"/>
    </row>
    <row r="4676" spans="2:14">
      <c r="B4676" s="98"/>
      <c r="C4676" s="98"/>
      <c r="D4676" s="100"/>
      <c r="E4676" s="100"/>
      <c r="F4676" s="100"/>
      <c r="H4676" s="102"/>
      <c r="I4676" s="103"/>
      <c r="J4676" s="102"/>
      <c r="L4676" s="100"/>
      <c r="M4676" s="100"/>
      <c r="N4676" s="100"/>
    </row>
    <row r="4677" spans="2:14">
      <c r="B4677" s="98"/>
      <c r="C4677" s="98"/>
      <c r="D4677" s="100"/>
      <c r="E4677" s="100"/>
      <c r="F4677" s="100"/>
      <c r="H4677" s="102"/>
      <c r="I4677" s="103"/>
      <c r="J4677" s="102"/>
      <c r="L4677" s="100"/>
      <c r="M4677" s="100"/>
      <c r="N4677" s="100"/>
    </row>
    <row r="4678" spans="2:14">
      <c r="B4678" s="98"/>
      <c r="C4678" s="98"/>
      <c r="D4678" s="100"/>
      <c r="E4678" s="100"/>
      <c r="F4678" s="100"/>
      <c r="H4678" s="102"/>
      <c r="I4678" s="103"/>
      <c r="J4678" s="102"/>
      <c r="L4678" s="100"/>
      <c r="M4678" s="100"/>
      <c r="N4678" s="100"/>
    </row>
    <row r="4679" spans="2:14">
      <c r="B4679" s="98"/>
      <c r="C4679" s="98"/>
      <c r="D4679" s="100"/>
      <c r="E4679" s="100"/>
      <c r="F4679" s="100"/>
      <c r="H4679" s="102"/>
      <c r="I4679" s="103"/>
      <c r="J4679" s="102"/>
      <c r="L4679" s="100"/>
      <c r="M4679" s="100"/>
      <c r="N4679" s="100"/>
    </row>
    <row r="4680" spans="2:14">
      <c r="B4680" s="98"/>
      <c r="C4680" s="98"/>
      <c r="D4680" s="100"/>
      <c r="E4680" s="100"/>
      <c r="F4680" s="100"/>
      <c r="H4680" s="102"/>
      <c r="I4680" s="103"/>
      <c r="J4680" s="102"/>
      <c r="L4680" s="100"/>
      <c r="M4680" s="100"/>
      <c r="N4680" s="100"/>
    </row>
    <row r="4681" spans="2:14">
      <c r="B4681" s="98"/>
      <c r="C4681" s="98"/>
      <c r="D4681" s="100"/>
      <c r="E4681" s="100"/>
      <c r="F4681" s="100"/>
      <c r="H4681" s="102"/>
      <c r="I4681" s="103"/>
      <c r="J4681" s="102"/>
      <c r="L4681" s="100"/>
      <c r="M4681" s="100"/>
      <c r="N4681" s="100"/>
    </row>
    <row r="4682" spans="2:14">
      <c r="B4682" s="98"/>
      <c r="C4682" s="98"/>
      <c r="D4682" s="100"/>
      <c r="E4682" s="100"/>
      <c r="F4682" s="100"/>
      <c r="H4682" s="102"/>
      <c r="I4682" s="103"/>
      <c r="J4682" s="102"/>
      <c r="L4682" s="100"/>
      <c r="M4682" s="100"/>
      <c r="N4682" s="100"/>
    </row>
    <row r="4683" spans="2:14">
      <c r="B4683" s="98"/>
      <c r="C4683" s="98"/>
      <c r="D4683" s="100"/>
      <c r="E4683" s="100"/>
      <c r="F4683" s="100"/>
      <c r="H4683" s="102"/>
      <c r="I4683" s="103"/>
      <c r="J4683" s="102"/>
      <c r="L4683" s="100"/>
      <c r="M4683" s="100"/>
      <c r="N4683" s="100"/>
    </row>
    <row r="4684" spans="2:14">
      <c r="B4684" s="98"/>
      <c r="C4684" s="98"/>
      <c r="D4684" s="100"/>
      <c r="E4684" s="100"/>
      <c r="F4684" s="100"/>
      <c r="H4684" s="102"/>
      <c r="I4684" s="103"/>
      <c r="J4684" s="102"/>
      <c r="L4684" s="100"/>
      <c r="M4684" s="100"/>
      <c r="N4684" s="100"/>
    </row>
    <row r="4685" spans="2:14">
      <c r="B4685" s="98"/>
      <c r="C4685" s="98"/>
      <c r="D4685" s="100"/>
      <c r="E4685" s="100"/>
      <c r="F4685" s="100"/>
      <c r="H4685" s="102"/>
      <c r="I4685" s="103"/>
      <c r="J4685" s="102"/>
      <c r="L4685" s="100"/>
      <c r="M4685" s="100"/>
      <c r="N4685" s="100"/>
    </row>
    <row r="4686" spans="2:14">
      <c r="B4686" s="98"/>
      <c r="C4686" s="98"/>
      <c r="D4686" s="100"/>
      <c r="E4686" s="100"/>
      <c r="F4686" s="100"/>
      <c r="H4686" s="102"/>
      <c r="I4686" s="103"/>
      <c r="J4686" s="102"/>
      <c r="L4686" s="100"/>
      <c r="M4686" s="100"/>
      <c r="N4686" s="100"/>
    </row>
    <row r="4687" spans="2:14">
      <c r="B4687" s="98"/>
      <c r="C4687" s="98"/>
      <c r="D4687" s="100"/>
      <c r="E4687" s="100"/>
      <c r="F4687" s="100"/>
      <c r="H4687" s="102"/>
      <c r="I4687" s="103"/>
      <c r="J4687" s="102"/>
      <c r="L4687" s="100"/>
      <c r="M4687" s="100"/>
      <c r="N4687" s="100"/>
    </row>
    <row r="4688" spans="2:14">
      <c r="B4688" s="98"/>
      <c r="C4688" s="98"/>
      <c r="D4688" s="100"/>
      <c r="E4688" s="100"/>
      <c r="F4688" s="100"/>
      <c r="H4688" s="102"/>
      <c r="I4688" s="103"/>
      <c r="J4688" s="102"/>
      <c r="L4688" s="100"/>
      <c r="M4688" s="100"/>
      <c r="N4688" s="100"/>
    </row>
    <row r="4689" spans="2:14">
      <c r="B4689" s="98"/>
      <c r="C4689" s="98"/>
      <c r="D4689" s="100"/>
      <c r="E4689" s="100"/>
      <c r="F4689" s="100"/>
      <c r="H4689" s="102"/>
      <c r="I4689" s="103"/>
      <c r="J4689" s="102"/>
      <c r="L4689" s="100"/>
      <c r="M4689" s="100"/>
      <c r="N4689" s="100"/>
    </row>
    <row r="4690" spans="2:14">
      <c r="B4690" s="98"/>
      <c r="C4690" s="98"/>
      <c r="D4690" s="100"/>
      <c r="E4690" s="100"/>
      <c r="F4690" s="100"/>
      <c r="H4690" s="102"/>
      <c r="I4690" s="103"/>
      <c r="J4690" s="102"/>
      <c r="L4690" s="100"/>
      <c r="M4690" s="100"/>
      <c r="N4690" s="100"/>
    </row>
    <row r="4691" spans="2:14">
      <c r="B4691" s="98"/>
      <c r="C4691" s="98"/>
      <c r="D4691" s="100"/>
      <c r="E4691" s="100"/>
      <c r="F4691" s="100"/>
      <c r="H4691" s="102"/>
      <c r="I4691" s="103"/>
      <c r="J4691" s="102"/>
      <c r="L4691" s="100"/>
      <c r="M4691" s="100"/>
      <c r="N4691" s="100"/>
    </row>
    <row r="4692" spans="2:14">
      <c r="B4692" s="98"/>
      <c r="C4692" s="98"/>
      <c r="D4692" s="100"/>
      <c r="E4692" s="100"/>
      <c r="F4692" s="100"/>
      <c r="H4692" s="102"/>
      <c r="I4692" s="103"/>
      <c r="J4692" s="102"/>
      <c r="L4692" s="100"/>
      <c r="M4692" s="100"/>
      <c r="N4692" s="100"/>
    </row>
    <row r="4693" spans="2:14">
      <c r="B4693" s="98"/>
      <c r="C4693" s="98"/>
      <c r="D4693" s="100"/>
      <c r="E4693" s="100"/>
      <c r="F4693" s="100"/>
      <c r="H4693" s="102"/>
      <c r="I4693" s="103"/>
      <c r="J4693" s="102"/>
      <c r="L4693" s="100"/>
      <c r="M4693" s="100"/>
      <c r="N4693" s="100"/>
    </row>
    <row r="4694" spans="2:14">
      <c r="B4694" s="98"/>
      <c r="C4694" s="98"/>
      <c r="D4694" s="100"/>
      <c r="E4694" s="100"/>
      <c r="F4694" s="100"/>
      <c r="H4694" s="102"/>
      <c r="I4694" s="103"/>
      <c r="J4694" s="102"/>
      <c r="L4694" s="100"/>
      <c r="M4694" s="100"/>
      <c r="N4694" s="100"/>
    </row>
    <row r="4695" spans="2:14">
      <c r="B4695" s="98"/>
      <c r="C4695" s="98"/>
      <c r="D4695" s="100"/>
      <c r="E4695" s="100"/>
      <c r="F4695" s="100"/>
      <c r="H4695" s="102"/>
      <c r="I4695" s="103"/>
      <c r="J4695" s="102"/>
      <c r="L4695" s="100"/>
      <c r="M4695" s="100"/>
      <c r="N4695" s="100"/>
    </row>
    <row r="4696" spans="2:14">
      <c r="B4696" s="98"/>
      <c r="C4696" s="98"/>
      <c r="D4696" s="100"/>
      <c r="E4696" s="100"/>
      <c r="F4696" s="100"/>
      <c r="H4696" s="102"/>
      <c r="I4696" s="103"/>
      <c r="J4696" s="102"/>
      <c r="L4696" s="100"/>
      <c r="M4696" s="100"/>
      <c r="N4696" s="100"/>
    </row>
    <row r="4697" spans="2:14">
      <c r="B4697" s="98"/>
      <c r="C4697" s="98"/>
      <c r="D4697" s="100"/>
      <c r="E4697" s="100"/>
      <c r="F4697" s="100"/>
      <c r="H4697" s="102"/>
      <c r="I4697" s="103"/>
      <c r="J4697" s="102"/>
      <c r="L4697" s="100"/>
      <c r="M4697" s="100"/>
      <c r="N4697" s="100"/>
    </row>
    <row r="4698" spans="2:14">
      <c r="B4698" s="98"/>
      <c r="C4698" s="98"/>
      <c r="D4698" s="100"/>
      <c r="E4698" s="100"/>
      <c r="F4698" s="100"/>
      <c r="H4698" s="102"/>
      <c r="I4698" s="103"/>
      <c r="J4698" s="102"/>
      <c r="L4698" s="100"/>
      <c r="M4698" s="100"/>
      <c r="N4698" s="100"/>
    </row>
    <row r="4699" spans="2:14">
      <c r="B4699" s="98"/>
      <c r="C4699" s="98"/>
      <c r="D4699" s="100"/>
      <c r="E4699" s="100"/>
      <c r="F4699" s="100"/>
      <c r="H4699" s="102"/>
      <c r="I4699" s="103"/>
      <c r="J4699" s="102"/>
      <c r="L4699" s="100"/>
      <c r="M4699" s="100"/>
      <c r="N4699" s="100"/>
    </row>
    <row r="4700" spans="2:14">
      <c r="B4700" s="98"/>
      <c r="C4700" s="98"/>
      <c r="D4700" s="100"/>
      <c r="E4700" s="100"/>
      <c r="F4700" s="100"/>
      <c r="H4700" s="102"/>
      <c r="I4700" s="103"/>
      <c r="J4700" s="102"/>
      <c r="L4700" s="100"/>
      <c r="M4700" s="100"/>
      <c r="N4700" s="100"/>
    </row>
    <row r="4701" spans="2:14">
      <c r="B4701" s="98"/>
      <c r="C4701" s="98"/>
      <c r="D4701" s="100"/>
      <c r="E4701" s="100"/>
      <c r="F4701" s="100"/>
      <c r="H4701" s="102"/>
      <c r="I4701" s="103"/>
      <c r="J4701" s="102"/>
      <c r="L4701" s="100"/>
      <c r="M4701" s="100"/>
      <c r="N4701" s="100"/>
    </row>
    <row r="4702" spans="2:14">
      <c r="B4702" s="98"/>
      <c r="C4702" s="98"/>
      <c r="D4702" s="100"/>
      <c r="E4702" s="100"/>
      <c r="F4702" s="100"/>
      <c r="H4702" s="102"/>
      <c r="I4702" s="103"/>
      <c r="J4702" s="102"/>
      <c r="L4702" s="100"/>
      <c r="M4702" s="100"/>
      <c r="N4702" s="100"/>
    </row>
    <row r="4703" spans="2:14">
      <c r="B4703" s="98"/>
      <c r="C4703" s="98"/>
      <c r="D4703" s="100"/>
      <c r="E4703" s="100"/>
      <c r="F4703" s="100"/>
      <c r="H4703" s="102"/>
      <c r="I4703" s="103"/>
      <c r="J4703" s="102"/>
      <c r="L4703" s="100"/>
      <c r="M4703" s="100"/>
      <c r="N4703" s="100"/>
    </row>
    <row r="4704" spans="2:14">
      <c r="B4704" s="98"/>
      <c r="C4704" s="98"/>
      <c r="D4704" s="100"/>
      <c r="E4704" s="100"/>
      <c r="F4704" s="100"/>
      <c r="H4704" s="102"/>
      <c r="I4704" s="103"/>
      <c r="J4704" s="102"/>
      <c r="L4704" s="100"/>
      <c r="M4704" s="100"/>
      <c r="N4704" s="100"/>
    </row>
    <row r="4705" spans="2:14">
      <c r="B4705" s="98"/>
      <c r="C4705" s="98"/>
      <c r="D4705" s="100"/>
      <c r="E4705" s="100"/>
      <c r="F4705" s="100"/>
      <c r="H4705" s="102"/>
      <c r="I4705" s="103"/>
      <c r="J4705" s="102"/>
      <c r="L4705" s="100"/>
      <c r="M4705" s="100"/>
      <c r="N4705" s="100"/>
    </row>
    <row r="4706" spans="2:14">
      <c r="B4706" s="98"/>
      <c r="C4706" s="98"/>
      <c r="D4706" s="100"/>
      <c r="E4706" s="100"/>
      <c r="F4706" s="100"/>
      <c r="H4706" s="102"/>
      <c r="I4706" s="103"/>
      <c r="J4706" s="102"/>
      <c r="L4706" s="100"/>
      <c r="M4706" s="100"/>
      <c r="N4706" s="100"/>
    </row>
    <row r="4707" spans="2:14">
      <c r="B4707" s="98"/>
      <c r="C4707" s="98"/>
      <c r="D4707" s="100"/>
      <c r="E4707" s="100"/>
      <c r="F4707" s="100"/>
      <c r="H4707" s="102"/>
      <c r="I4707" s="103"/>
      <c r="J4707" s="102"/>
      <c r="L4707" s="100"/>
      <c r="M4707" s="100"/>
      <c r="N4707" s="100"/>
    </row>
    <row r="4708" spans="2:14">
      <c r="B4708" s="98"/>
      <c r="C4708" s="98"/>
      <c r="D4708" s="100"/>
      <c r="E4708" s="100"/>
      <c r="F4708" s="100"/>
      <c r="H4708" s="102"/>
      <c r="I4708" s="103"/>
      <c r="J4708" s="102"/>
      <c r="L4708" s="100"/>
      <c r="M4708" s="100"/>
      <c r="N4708" s="100"/>
    </row>
    <row r="4709" spans="2:14">
      <c r="B4709" s="98"/>
      <c r="C4709" s="98"/>
      <c r="D4709" s="100"/>
      <c r="E4709" s="100"/>
      <c r="F4709" s="100"/>
      <c r="H4709" s="102"/>
      <c r="I4709" s="103"/>
      <c r="J4709" s="102"/>
      <c r="L4709" s="100"/>
      <c r="M4709" s="100"/>
      <c r="N4709" s="100"/>
    </row>
    <row r="4710" spans="2:14">
      <c r="B4710" s="98"/>
      <c r="C4710" s="98"/>
      <c r="D4710" s="100"/>
      <c r="E4710" s="100"/>
      <c r="F4710" s="100"/>
      <c r="H4710" s="102"/>
      <c r="I4710" s="103"/>
      <c r="J4710" s="102"/>
      <c r="L4710" s="100"/>
      <c r="M4710" s="100"/>
      <c r="N4710" s="100"/>
    </row>
    <row r="4711" spans="2:14">
      <c r="B4711" s="98"/>
      <c r="C4711" s="98"/>
      <c r="D4711" s="100"/>
      <c r="E4711" s="100"/>
      <c r="F4711" s="100"/>
      <c r="H4711" s="102"/>
      <c r="I4711" s="103"/>
      <c r="J4711" s="102"/>
      <c r="L4711" s="100"/>
      <c r="M4711" s="100"/>
      <c r="N4711" s="100"/>
    </row>
    <row r="4712" spans="2:14">
      <c r="B4712" s="98"/>
      <c r="C4712" s="98"/>
      <c r="D4712" s="100"/>
      <c r="E4712" s="100"/>
      <c r="F4712" s="100"/>
      <c r="H4712" s="102"/>
      <c r="I4712" s="103"/>
      <c r="J4712" s="102"/>
      <c r="L4712" s="100"/>
      <c r="M4712" s="100"/>
      <c r="N4712" s="100"/>
    </row>
    <row r="4713" spans="2:14">
      <c r="B4713" s="98"/>
      <c r="C4713" s="98"/>
      <c r="D4713" s="100"/>
      <c r="E4713" s="100"/>
      <c r="F4713" s="100"/>
      <c r="H4713" s="102"/>
      <c r="I4713" s="103"/>
      <c r="J4713" s="102"/>
      <c r="L4713" s="100"/>
      <c r="M4713" s="100"/>
      <c r="N4713" s="100"/>
    </row>
    <row r="4714" spans="2:14">
      <c r="B4714" s="98"/>
      <c r="C4714" s="98"/>
      <c r="D4714" s="100"/>
      <c r="E4714" s="100"/>
      <c r="F4714" s="100"/>
      <c r="H4714" s="102"/>
      <c r="I4714" s="103"/>
      <c r="J4714" s="102"/>
      <c r="L4714" s="100"/>
      <c r="M4714" s="100"/>
      <c r="N4714" s="100"/>
    </row>
    <row r="4715" spans="2:14">
      <c r="B4715" s="98"/>
      <c r="C4715" s="98"/>
      <c r="D4715" s="100"/>
      <c r="E4715" s="100"/>
      <c r="F4715" s="100"/>
      <c r="H4715" s="102"/>
      <c r="I4715" s="103"/>
      <c r="J4715" s="102"/>
      <c r="L4715" s="100"/>
      <c r="M4715" s="100"/>
      <c r="N4715" s="100"/>
    </row>
    <row r="4716" spans="2:14">
      <c r="B4716" s="98"/>
      <c r="C4716" s="98"/>
      <c r="D4716" s="100"/>
      <c r="E4716" s="100"/>
      <c r="F4716" s="100"/>
      <c r="H4716" s="102"/>
      <c r="I4716" s="103"/>
      <c r="J4716" s="102"/>
      <c r="L4716" s="100"/>
      <c r="M4716" s="100"/>
      <c r="N4716" s="100"/>
    </row>
    <row r="4717" spans="2:14">
      <c r="B4717" s="98"/>
      <c r="C4717" s="98"/>
      <c r="D4717" s="100"/>
      <c r="E4717" s="100"/>
      <c r="F4717" s="100"/>
      <c r="H4717" s="102"/>
      <c r="I4717" s="103"/>
      <c r="J4717" s="102"/>
      <c r="L4717" s="100"/>
      <c r="M4717" s="100"/>
      <c r="N4717" s="100"/>
    </row>
    <row r="4718" spans="2:14">
      <c r="B4718" s="98"/>
      <c r="C4718" s="98"/>
      <c r="D4718" s="100"/>
      <c r="E4718" s="100"/>
      <c r="F4718" s="100"/>
      <c r="H4718" s="102"/>
      <c r="I4718" s="103"/>
      <c r="J4718" s="102"/>
      <c r="L4718" s="100"/>
      <c r="M4718" s="100"/>
      <c r="N4718" s="100"/>
    </row>
    <row r="4719" spans="2:14">
      <c r="B4719" s="98"/>
      <c r="C4719" s="98"/>
      <c r="D4719" s="100"/>
      <c r="E4719" s="100"/>
      <c r="F4719" s="100"/>
      <c r="H4719" s="102"/>
      <c r="I4719" s="103"/>
      <c r="J4719" s="102"/>
      <c r="L4719" s="100"/>
      <c r="M4719" s="100"/>
      <c r="N4719" s="100"/>
    </row>
    <row r="4720" spans="2:14">
      <c r="B4720" s="98"/>
      <c r="C4720" s="98"/>
      <c r="D4720" s="100"/>
      <c r="E4720" s="100"/>
      <c r="F4720" s="100"/>
      <c r="H4720" s="102"/>
      <c r="I4720" s="103"/>
      <c r="J4720" s="102"/>
      <c r="L4720" s="100"/>
      <c r="M4720" s="100"/>
      <c r="N4720" s="100"/>
    </row>
    <row r="4721" spans="2:14">
      <c r="B4721" s="98"/>
      <c r="C4721" s="98"/>
      <c r="D4721" s="100"/>
      <c r="E4721" s="100"/>
      <c r="F4721" s="100"/>
      <c r="H4721" s="102"/>
      <c r="I4721" s="103"/>
      <c r="J4721" s="102"/>
      <c r="L4721" s="100"/>
      <c r="M4721" s="100"/>
      <c r="N4721" s="100"/>
    </row>
    <row r="4722" spans="2:14">
      <c r="B4722" s="98"/>
      <c r="C4722" s="98"/>
      <c r="D4722" s="100"/>
      <c r="E4722" s="100"/>
      <c r="F4722" s="100"/>
      <c r="H4722" s="102"/>
      <c r="I4722" s="103"/>
      <c r="J4722" s="102"/>
      <c r="L4722" s="100"/>
      <c r="M4722" s="100"/>
      <c r="N4722" s="100"/>
    </row>
    <row r="4723" spans="2:14">
      <c r="B4723" s="98"/>
      <c r="C4723" s="98"/>
      <c r="D4723" s="100"/>
      <c r="E4723" s="100"/>
      <c r="F4723" s="100"/>
      <c r="H4723" s="102"/>
      <c r="I4723" s="103"/>
      <c r="J4723" s="102"/>
      <c r="L4723" s="100"/>
      <c r="M4723" s="100"/>
      <c r="N4723" s="100"/>
    </row>
    <row r="4724" spans="2:14">
      <c r="B4724" s="98"/>
      <c r="C4724" s="98"/>
      <c r="D4724" s="100"/>
      <c r="E4724" s="100"/>
      <c r="F4724" s="100"/>
      <c r="H4724" s="102"/>
      <c r="I4724" s="103"/>
      <c r="J4724" s="102"/>
      <c r="L4724" s="100"/>
      <c r="M4724" s="100"/>
      <c r="N4724" s="100"/>
    </row>
    <row r="4725" spans="2:14">
      <c r="B4725" s="98"/>
      <c r="C4725" s="98"/>
      <c r="D4725" s="100"/>
      <c r="E4725" s="100"/>
      <c r="F4725" s="100"/>
      <c r="H4725" s="102"/>
      <c r="I4725" s="103"/>
      <c r="J4725" s="102"/>
      <c r="L4725" s="100"/>
      <c r="M4725" s="100"/>
      <c r="N4725" s="100"/>
    </row>
    <row r="4726" spans="2:14">
      <c r="B4726" s="98"/>
      <c r="C4726" s="98"/>
      <c r="D4726" s="100"/>
      <c r="E4726" s="100"/>
      <c r="F4726" s="100"/>
      <c r="H4726" s="102"/>
      <c r="I4726" s="103"/>
      <c r="J4726" s="102"/>
      <c r="L4726" s="100"/>
      <c r="M4726" s="100"/>
      <c r="N4726" s="100"/>
    </row>
    <row r="4727" spans="2:14">
      <c r="B4727" s="98"/>
      <c r="C4727" s="98"/>
      <c r="D4727" s="100"/>
      <c r="E4727" s="100"/>
      <c r="F4727" s="100"/>
      <c r="H4727" s="102"/>
      <c r="I4727" s="103"/>
      <c r="J4727" s="102"/>
      <c r="L4727" s="100"/>
      <c r="M4727" s="100"/>
      <c r="N4727" s="100"/>
    </row>
    <row r="4728" spans="2:14">
      <c r="B4728" s="98"/>
      <c r="C4728" s="98"/>
      <c r="D4728" s="100"/>
      <c r="E4728" s="100"/>
      <c r="F4728" s="100"/>
      <c r="H4728" s="102"/>
      <c r="I4728" s="103"/>
      <c r="J4728" s="102"/>
      <c r="L4728" s="100"/>
      <c r="M4728" s="100"/>
      <c r="N4728" s="100"/>
    </row>
    <row r="4729" spans="2:14">
      <c r="B4729" s="98"/>
      <c r="C4729" s="98"/>
      <c r="D4729" s="100"/>
      <c r="E4729" s="100"/>
      <c r="F4729" s="100"/>
      <c r="H4729" s="102"/>
      <c r="I4729" s="103"/>
      <c r="J4729" s="102"/>
      <c r="L4729" s="100"/>
      <c r="M4729" s="100"/>
      <c r="N4729" s="100"/>
    </row>
    <row r="4730" spans="2:14">
      <c r="B4730" s="98"/>
      <c r="C4730" s="98"/>
      <c r="D4730" s="100"/>
      <c r="E4730" s="100"/>
      <c r="F4730" s="100"/>
      <c r="H4730" s="102"/>
      <c r="I4730" s="103"/>
      <c r="J4730" s="102"/>
      <c r="L4730" s="100"/>
      <c r="M4730" s="100"/>
      <c r="N4730" s="100"/>
    </row>
    <row r="4731" spans="2:14">
      <c r="B4731" s="98"/>
      <c r="C4731" s="98"/>
      <c r="D4731" s="100"/>
      <c r="E4731" s="100"/>
      <c r="F4731" s="100"/>
      <c r="H4731" s="102"/>
      <c r="I4731" s="103"/>
      <c r="J4731" s="102"/>
      <c r="L4731" s="100"/>
      <c r="M4731" s="100"/>
      <c r="N4731" s="100"/>
    </row>
    <row r="4732" spans="2:14">
      <c r="B4732" s="98"/>
      <c r="C4732" s="98"/>
      <c r="D4732" s="100"/>
      <c r="E4732" s="100"/>
      <c r="F4732" s="100"/>
      <c r="H4732" s="102"/>
      <c r="I4732" s="103"/>
      <c r="J4732" s="102"/>
      <c r="L4732" s="100"/>
      <c r="M4732" s="100"/>
      <c r="N4732" s="100"/>
    </row>
    <row r="4733" spans="2:14">
      <c r="B4733" s="98"/>
      <c r="C4733" s="98"/>
      <c r="D4733" s="100"/>
      <c r="E4733" s="100"/>
      <c r="F4733" s="100"/>
      <c r="H4733" s="102"/>
      <c r="I4733" s="103"/>
      <c r="J4733" s="102"/>
      <c r="L4733" s="100"/>
      <c r="M4733" s="100"/>
      <c r="N4733" s="100"/>
    </row>
    <row r="4734" spans="2:14">
      <c r="B4734" s="98"/>
      <c r="C4734" s="98"/>
      <c r="D4734" s="100"/>
      <c r="E4734" s="100"/>
      <c r="F4734" s="100"/>
      <c r="H4734" s="102"/>
      <c r="I4734" s="103"/>
      <c r="J4734" s="102"/>
      <c r="L4734" s="100"/>
      <c r="M4734" s="100"/>
      <c r="N4734" s="100"/>
    </row>
    <row r="4735" spans="2:14">
      <c r="B4735" s="98"/>
      <c r="C4735" s="98"/>
      <c r="D4735" s="100"/>
      <c r="E4735" s="100"/>
      <c r="F4735" s="100"/>
      <c r="H4735" s="102"/>
      <c r="I4735" s="103"/>
      <c r="J4735" s="102"/>
      <c r="L4735" s="100"/>
      <c r="M4735" s="100"/>
      <c r="N4735" s="100"/>
    </row>
    <row r="4736" spans="2:14">
      <c r="B4736" s="98"/>
      <c r="C4736" s="98"/>
      <c r="D4736" s="100"/>
      <c r="E4736" s="100"/>
      <c r="F4736" s="100"/>
      <c r="H4736" s="102"/>
      <c r="I4736" s="103"/>
      <c r="J4736" s="102"/>
      <c r="L4736" s="100"/>
      <c r="M4736" s="100"/>
      <c r="N4736" s="100"/>
    </row>
    <row r="4737" spans="2:14">
      <c r="B4737" s="98"/>
      <c r="C4737" s="98"/>
      <c r="D4737" s="100"/>
      <c r="E4737" s="100"/>
      <c r="F4737" s="100"/>
      <c r="H4737" s="102"/>
      <c r="I4737" s="103"/>
      <c r="J4737" s="102"/>
      <c r="L4737" s="100"/>
      <c r="M4737" s="100"/>
      <c r="N4737" s="100"/>
    </row>
    <row r="4738" spans="2:14">
      <c r="B4738" s="98"/>
      <c r="C4738" s="98"/>
      <c r="D4738" s="100"/>
      <c r="E4738" s="100"/>
      <c r="F4738" s="100"/>
      <c r="H4738" s="102"/>
      <c r="I4738" s="103"/>
      <c r="J4738" s="102"/>
      <c r="L4738" s="100"/>
      <c r="M4738" s="100"/>
      <c r="N4738" s="100"/>
    </row>
    <row r="4739" spans="2:14">
      <c r="B4739" s="98"/>
      <c r="C4739" s="98"/>
      <c r="D4739" s="100"/>
      <c r="E4739" s="100"/>
      <c r="F4739" s="100"/>
      <c r="H4739" s="102"/>
      <c r="I4739" s="103"/>
      <c r="J4739" s="102"/>
      <c r="L4739" s="100"/>
      <c r="M4739" s="100"/>
      <c r="N4739" s="100"/>
    </row>
    <row r="4740" spans="2:14">
      <c r="B4740" s="98"/>
      <c r="C4740" s="98"/>
      <c r="D4740" s="100"/>
      <c r="E4740" s="100"/>
      <c r="F4740" s="100"/>
      <c r="H4740" s="102"/>
      <c r="I4740" s="103"/>
      <c r="J4740" s="102"/>
      <c r="L4740" s="100"/>
      <c r="M4740" s="100"/>
      <c r="N4740" s="100"/>
    </row>
    <row r="4741" spans="2:14">
      <c r="B4741" s="98"/>
      <c r="C4741" s="98"/>
      <c r="D4741" s="100"/>
      <c r="E4741" s="100"/>
      <c r="F4741" s="100"/>
      <c r="H4741" s="102"/>
      <c r="I4741" s="103"/>
      <c r="J4741" s="102"/>
      <c r="L4741" s="100"/>
      <c r="M4741" s="100"/>
      <c r="N4741" s="100"/>
    </row>
    <row r="4742" spans="2:14">
      <c r="B4742" s="98"/>
      <c r="C4742" s="98"/>
      <c r="D4742" s="100"/>
      <c r="E4742" s="100"/>
      <c r="F4742" s="100"/>
      <c r="H4742" s="102"/>
      <c r="I4742" s="103"/>
      <c r="J4742" s="102"/>
      <c r="L4742" s="100"/>
      <c r="M4742" s="100"/>
      <c r="N4742" s="100"/>
    </row>
    <row r="4743" spans="2:14">
      <c r="B4743" s="98"/>
      <c r="C4743" s="98"/>
      <c r="D4743" s="100"/>
      <c r="E4743" s="100"/>
      <c r="F4743" s="100"/>
      <c r="H4743" s="102"/>
      <c r="I4743" s="103"/>
      <c r="J4743" s="102"/>
      <c r="L4743" s="100"/>
      <c r="M4743" s="100"/>
      <c r="N4743" s="100"/>
    </row>
    <row r="4744" spans="2:14">
      <c r="B4744" s="98"/>
      <c r="C4744" s="98"/>
      <c r="D4744" s="100"/>
      <c r="E4744" s="100"/>
      <c r="F4744" s="100"/>
      <c r="H4744" s="102"/>
      <c r="I4744" s="103"/>
      <c r="J4744" s="102"/>
      <c r="L4744" s="100"/>
      <c r="M4744" s="100"/>
      <c r="N4744" s="100"/>
    </row>
    <row r="4745" spans="2:14">
      <c r="B4745" s="98"/>
      <c r="C4745" s="98"/>
      <c r="D4745" s="100"/>
      <c r="E4745" s="100"/>
      <c r="F4745" s="100"/>
      <c r="H4745" s="102"/>
      <c r="I4745" s="103"/>
      <c r="J4745" s="102"/>
      <c r="L4745" s="100"/>
      <c r="M4745" s="100"/>
      <c r="N4745" s="100"/>
    </row>
    <row r="4746" spans="2:14">
      <c r="B4746" s="98"/>
      <c r="C4746" s="98"/>
      <c r="D4746" s="100"/>
      <c r="E4746" s="100"/>
      <c r="F4746" s="100"/>
      <c r="H4746" s="102"/>
      <c r="I4746" s="103"/>
      <c r="J4746" s="102"/>
      <c r="L4746" s="100"/>
      <c r="M4746" s="100"/>
      <c r="N4746" s="100"/>
    </row>
    <row r="4747" spans="2:14">
      <c r="B4747" s="98"/>
      <c r="C4747" s="98"/>
      <c r="D4747" s="100"/>
      <c r="E4747" s="100"/>
      <c r="F4747" s="100"/>
      <c r="H4747" s="102"/>
      <c r="I4747" s="103"/>
      <c r="J4747" s="102"/>
      <c r="L4747" s="100"/>
      <c r="M4747" s="100"/>
      <c r="N4747" s="100"/>
    </row>
    <row r="4748" spans="2:14">
      <c r="B4748" s="98"/>
      <c r="C4748" s="98"/>
      <c r="D4748" s="100"/>
      <c r="E4748" s="100"/>
      <c r="F4748" s="100"/>
      <c r="H4748" s="102"/>
      <c r="I4748" s="103"/>
      <c r="J4748" s="102"/>
      <c r="L4748" s="100"/>
      <c r="M4748" s="100"/>
      <c r="N4748" s="100"/>
    </row>
    <row r="4749" spans="2:14">
      <c r="B4749" s="98"/>
      <c r="C4749" s="98"/>
      <c r="D4749" s="100"/>
      <c r="E4749" s="100"/>
      <c r="F4749" s="100"/>
      <c r="H4749" s="102"/>
      <c r="I4749" s="103"/>
      <c r="J4749" s="102"/>
      <c r="L4749" s="100"/>
      <c r="M4749" s="100"/>
      <c r="N4749" s="100"/>
    </row>
    <row r="4750" spans="2:14">
      <c r="B4750" s="98"/>
      <c r="C4750" s="98"/>
      <c r="D4750" s="100"/>
      <c r="E4750" s="100"/>
      <c r="F4750" s="100"/>
      <c r="H4750" s="102"/>
      <c r="I4750" s="103"/>
      <c r="J4750" s="102"/>
      <c r="L4750" s="100"/>
      <c r="M4750" s="100"/>
      <c r="N4750" s="100"/>
    </row>
    <row r="4751" spans="2:14">
      <c r="B4751" s="98"/>
      <c r="C4751" s="98"/>
      <c r="D4751" s="100"/>
      <c r="E4751" s="100"/>
      <c r="F4751" s="100"/>
      <c r="H4751" s="102"/>
      <c r="I4751" s="103"/>
      <c r="J4751" s="102"/>
      <c r="L4751" s="100"/>
      <c r="M4751" s="100"/>
      <c r="N4751" s="100"/>
    </row>
    <row r="4752" spans="2:14">
      <c r="B4752" s="98"/>
      <c r="C4752" s="98"/>
      <c r="D4752" s="100"/>
      <c r="E4752" s="100"/>
      <c r="F4752" s="100"/>
      <c r="H4752" s="102"/>
      <c r="I4752" s="103"/>
      <c r="J4752" s="102"/>
      <c r="L4752" s="100"/>
      <c r="M4752" s="100"/>
      <c r="N4752" s="100"/>
    </row>
    <row r="4753" spans="2:14">
      <c r="B4753" s="98"/>
      <c r="C4753" s="98"/>
      <c r="D4753" s="100"/>
      <c r="E4753" s="100"/>
      <c r="F4753" s="100"/>
      <c r="H4753" s="102"/>
      <c r="I4753" s="103"/>
      <c r="J4753" s="102"/>
      <c r="L4753" s="100"/>
      <c r="M4753" s="100"/>
      <c r="N4753" s="100"/>
    </row>
    <row r="4754" spans="2:14">
      <c r="B4754" s="98"/>
      <c r="C4754" s="98"/>
      <c r="D4754" s="100"/>
      <c r="E4754" s="100"/>
      <c r="F4754" s="100"/>
      <c r="H4754" s="102"/>
      <c r="I4754" s="103"/>
      <c r="J4754" s="102"/>
      <c r="L4754" s="100"/>
      <c r="M4754" s="100"/>
      <c r="N4754" s="100"/>
    </row>
    <row r="4755" spans="2:14">
      <c r="B4755" s="98"/>
      <c r="C4755" s="98"/>
      <c r="D4755" s="100"/>
      <c r="E4755" s="100"/>
      <c r="F4755" s="100"/>
      <c r="H4755" s="102"/>
      <c r="I4755" s="103"/>
      <c r="J4755" s="102"/>
      <c r="L4755" s="100"/>
      <c r="M4755" s="100"/>
      <c r="N4755" s="100"/>
    </row>
    <row r="4756" spans="2:14">
      <c r="B4756" s="98"/>
      <c r="C4756" s="98"/>
      <c r="D4756" s="100"/>
      <c r="E4756" s="100"/>
      <c r="F4756" s="100"/>
      <c r="H4756" s="102"/>
      <c r="I4756" s="103"/>
      <c r="J4756" s="102"/>
      <c r="L4756" s="100"/>
      <c r="M4756" s="100"/>
      <c r="N4756" s="100"/>
    </row>
    <row r="4757" spans="2:14">
      <c r="B4757" s="98"/>
      <c r="C4757" s="98"/>
      <c r="D4757" s="100"/>
      <c r="E4757" s="100"/>
      <c r="F4757" s="100"/>
      <c r="H4757" s="102"/>
      <c r="I4757" s="103"/>
      <c r="J4757" s="102"/>
      <c r="L4757" s="100"/>
      <c r="M4757" s="100"/>
      <c r="N4757" s="100"/>
    </row>
    <row r="4758" spans="2:14">
      <c r="B4758" s="98"/>
      <c r="C4758" s="98"/>
      <c r="D4758" s="100"/>
      <c r="E4758" s="100"/>
      <c r="F4758" s="100"/>
      <c r="H4758" s="102"/>
      <c r="I4758" s="103"/>
      <c r="J4758" s="102"/>
      <c r="L4758" s="100"/>
      <c r="M4758" s="100"/>
      <c r="N4758" s="100"/>
    </row>
    <row r="4759" spans="2:14">
      <c r="B4759" s="98"/>
      <c r="C4759" s="98"/>
      <c r="D4759" s="100"/>
      <c r="E4759" s="100"/>
      <c r="F4759" s="100"/>
      <c r="H4759" s="102"/>
      <c r="I4759" s="103"/>
      <c r="J4759" s="102"/>
      <c r="L4759" s="100"/>
      <c r="M4759" s="100"/>
      <c r="N4759" s="100"/>
    </row>
    <row r="4760" spans="2:14">
      <c r="B4760" s="98"/>
      <c r="C4760" s="98"/>
      <c r="D4760" s="100"/>
      <c r="E4760" s="100"/>
      <c r="F4760" s="100"/>
      <c r="H4760" s="102"/>
      <c r="I4760" s="103"/>
      <c r="J4760" s="102"/>
      <c r="L4760" s="100"/>
      <c r="M4760" s="100"/>
      <c r="N4760" s="100"/>
    </row>
    <row r="4761" spans="2:14">
      <c r="B4761" s="98"/>
      <c r="C4761" s="98"/>
      <c r="D4761" s="100"/>
      <c r="E4761" s="100"/>
      <c r="F4761" s="100"/>
      <c r="H4761" s="102"/>
      <c r="I4761" s="103"/>
      <c r="J4761" s="102"/>
      <c r="L4761" s="100"/>
      <c r="M4761" s="100"/>
      <c r="N4761" s="100"/>
    </row>
    <row r="4762" spans="2:14">
      <c r="B4762" s="98"/>
      <c r="C4762" s="98"/>
      <c r="D4762" s="100"/>
      <c r="E4762" s="100"/>
      <c r="F4762" s="100"/>
      <c r="H4762" s="102"/>
      <c r="I4762" s="103"/>
      <c r="J4762" s="102"/>
      <c r="L4762" s="100"/>
      <c r="M4762" s="100"/>
      <c r="N4762" s="100"/>
    </row>
    <row r="4763" spans="2:14">
      <c r="B4763" s="98"/>
      <c r="C4763" s="98"/>
      <c r="D4763" s="100"/>
      <c r="E4763" s="100"/>
      <c r="F4763" s="100"/>
      <c r="H4763" s="102"/>
      <c r="I4763" s="103"/>
      <c r="J4763" s="102"/>
      <c r="L4763" s="100"/>
      <c r="M4763" s="100"/>
      <c r="N4763" s="100"/>
    </row>
    <row r="4764" spans="2:14">
      <c r="B4764" s="98"/>
      <c r="C4764" s="98"/>
      <c r="D4764" s="100"/>
      <c r="E4764" s="100"/>
      <c r="F4764" s="100"/>
      <c r="H4764" s="102"/>
      <c r="I4764" s="103"/>
      <c r="J4764" s="102"/>
      <c r="L4764" s="100"/>
      <c r="M4764" s="100"/>
      <c r="N4764" s="100"/>
    </row>
    <row r="4765" spans="2:14">
      <c r="B4765" s="98"/>
      <c r="C4765" s="98"/>
      <c r="D4765" s="100"/>
      <c r="E4765" s="100"/>
      <c r="F4765" s="100"/>
      <c r="H4765" s="102"/>
      <c r="I4765" s="103"/>
      <c r="J4765" s="102"/>
      <c r="L4765" s="100"/>
      <c r="M4765" s="100"/>
      <c r="N4765" s="100"/>
    </row>
    <row r="4766" spans="2:14">
      <c r="B4766" s="98"/>
      <c r="C4766" s="98"/>
      <c r="D4766" s="100"/>
      <c r="E4766" s="100"/>
      <c r="F4766" s="100"/>
      <c r="H4766" s="102"/>
      <c r="I4766" s="103"/>
      <c r="J4766" s="102"/>
      <c r="L4766" s="100"/>
      <c r="M4766" s="100"/>
      <c r="N4766" s="100"/>
    </row>
    <row r="4767" spans="2:14">
      <c r="B4767" s="98"/>
      <c r="C4767" s="98"/>
      <c r="D4767" s="100"/>
      <c r="E4767" s="100"/>
      <c r="F4767" s="100"/>
      <c r="H4767" s="102"/>
      <c r="I4767" s="103"/>
      <c r="J4767" s="102"/>
      <c r="L4767" s="100"/>
      <c r="M4767" s="100"/>
      <c r="N4767" s="100"/>
    </row>
    <row r="4768" spans="2:14">
      <c r="B4768" s="98"/>
      <c r="C4768" s="98"/>
      <c r="D4768" s="100"/>
      <c r="E4768" s="100"/>
      <c r="F4768" s="100"/>
      <c r="H4768" s="102"/>
      <c r="I4768" s="103"/>
      <c r="J4768" s="102"/>
      <c r="L4768" s="100"/>
      <c r="M4768" s="100"/>
      <c r="N4768" s="100"/>
    </row>
    <row r="4769" spans="2:14">
      <c r="B4769" s="98"/>
      <c r="C4769" s="98"/>
      <c r="D4769" s="100"/>
      <c r="E4769" s="100"/>
      <c r="F4769" s="100"/>
      <c r="H4769" s="102"/>
      <c r="I4769" s="103"/>
      <c r="J4769" s="102"/>
      <c r="L4769" s="100"/>
      <c r="M4769" s="100"/>
      <c r="N4769" s="100"/>
    </row>
    <row r="4770" spans="2:14">
      <c r="B4770" s="98"/>
      <c r="C4770" s="98"/>
      <c r="D4770" s="100"/>
      <c r="E4770" s="100"/>
      <c r="F4770" s="100"/>
      <c r="H4770" s="102"/>
      <c r="I4770" s="103"/>
      <c r="J4770" s="102"/>
      <c r="L4770" s="100"/>
      <c r="M4770" s="100"/>
      <c r="N4770" s="100"/>
    </row>
    <row r="4771" spans="2:14">
      <c r="B4771" s="98"/>
      <c r="C4771" s="98"/>
      <c r="D4771" s="100"/>
      <c r="E4771" s="100"/>
      <c r="F4771" s="100"/>
      <c r="H4771" s="102"/>
      <c r="I4771" s="103"/>
      <c r="J4771" s="102"/>
      <c r="L4771" s="100"/>
      <c r="M4771" s="100"/>
      <c r="N4771" s="100"/>
    </row>
    <row r="4772" spans="2:14">
      <c r="B4772" s="98"/>
      <c r="C4772" s="98"/>
      <c r="D4772" s="100"/>
      <c r="E4772" s="100"/>
      <c r="F4772" s="100"/>
      <c r="H4772" s="102"/>
      <c r="I4772" s="103"/>
      <c r="J4772" s="102"/>
      <c r="L4772" s="100"/>
      <c r="M4772" s="100"/>
      <c r="N4772" s="100"/>
    </row>
    <row r="4773" spans="2:14">
      <c r="B4773" s="98"/>
      <c r="C4773" s="98"/>
      <c r="D4773" s="100"/>
      <c r="E4773" s="100"/>
      <c r="F4773" s="100"/>
      <c r="H4773" s="102"/>
      <c r="I4773" s="103"/>
      <c r="J4773" s="102"/>
      <c r="L4773" s="100"/>
      <c r="M4773" s="100"/>
      <c r="N4773" s="100"/>
    </row>
    <row r="4774" spans="2:14">
      <c r="B4774" s="98"/>
      <c r="C4774" s="98"/>
      <c r="D4774" s="100"/>
      <c r="E4774" s="100"/>
      <c r="F4774" s="100"/>
      <c r="H4774" s="102"/>
      <c r="I4774" s="103"/>
      <c r="J4774" s="102"/>
      <c r="L4774" s="100"/>
      <c r="M4774" s="100"/>
      <c r="N4774" s="100"/>
    </row>
    <row r="4775" spans="2:14">
      <c r="B4775" s="98"/>
      <c r="C4775" s="98"/>
      <c r="D4775" s="100"/>
      <c r="E4775" s="100"/>
      <c r="F4775" s="100"/>
      <c r="H4775" s="102"/>
      <c r="I4775" s="103"/>
      <c r="J4775" s="102"/>
      <c r="L4775" s="100"/>
      <c r="M4775" s="100"/>
      <c r="N4775" s="100"/>
    </row>
    <row r="4776" spans="2:14">
      <c r="B4776" s="98"/>
      <c r="C4776" s="98"/>
      <c r="D4776" s="100"/>
      <c r="E4776" s="100"/>
      <c r="F4776" s="100"/>
      <c r="H4776" s="102"/>
      <c r="I4776" s="103"/>
      <c r="J4776" s="102"/>
      <c r="L4776" s="100"/>
      <c r="M4776" s="100"/>
      <c r="N4776" s="100"/>
    </row>
    <row r="4777" spans="2:14">
      <c r="B4777" s="98"/>
      <c r="C4777" s="98"/>
      <c r="D4777" s="100"/>
      <c r="E4777" s="100"/>
      <c r="F4777" s="100"/>
      <c r="H4777" s="102"/>
      <c r="I4777" s="103"/>
      <c r="J4777" s="102"/>
      <c r="L4777" s="100"/>
      <c r="M4777" s="100"/>
      <c r="N4777" s="100"/>
    </row>
    <row r="4778" spans="2:14">
      <c r="B4778" s="98"/>
      <c r="C4778" s="98"/>
      <c r="D4778" s="100"/>
      <c r="E4778" s="100"/>
      <c r="F4778" s="100"/>
      <c r="H4778" s="102"/>
      <c r="I4778" s="103"/>
      <c r="J4778" s="102"/>
      <c r="L4778" s="100"/>
      <c r="M4778" s="100"/>
      <c r="N4778" s="100"/>
    </row>
    <row r="4779" spans="2:14">
      <c r="B4779" s="98"/>
      <c r="C4779" s="98"/>
      <c r="D4779" s="100"/>
      <c r="E4779" s="100"/>
      <c r="F4779" s="100"/>
      <c r="H4779" s="102"/>
      <c r="I4779" s="103"/>
      <c r="J4779" s="102"/>
      <c r="L4779" s="100"/>
      <c r="M4779" s="100"/>
      <c r="N4779" s="100"/>
    </row>
    <row r="4780" spans="2:14">
      <c r="B4780" s="98"/>
      <c r="C4780" s="98"/>
      <c r="D4780" s="100"/>
      <c r="E4780" s="100"/>
      <c r="F4780" s="100"/>
      <c r="H4780" s="102"/>
      <c r="I4780" s="103"/>
      <c r="J4780" s="102"/>
      <c r="L4780" s="100"/>
      <c r="M4780" s="100"/>
      <c r="N4780" s="100"/>
    </row>
    <row r="4781" spans="2:14">
      <c r="B4781" s="98"/>
      <c r="C4781" s="98"/>
      <c r="D4781" s="100"/>
      <c r="E4781" s="100"/>
      <c r="F4781" s="100"/>
      <c r="H4781" s="102"/>
      <c r="I4781" s="103"/>
      <c r="J4781" s="102"/>
      <c r="L4781" s="100"/>
      <c r="M4781" s="100"/>
      <c r="N4781" s="100"/>
    </row>
    <row r="4782" spans="2:14">
      <c r="B4782" s="98"/>
      <c r="C4782" s="98"/>
      <c r="D4782" s="100"/>
      <c r="E4782" s="100"/>
      <c r="F4782" s="100"/>
      <c r="H4782" s="102"/>
      <c r="I4782" s="103"/>
      <c r="J4782" s="102"/>
      <c r="L4782" s="100"/>
      <c r="M4782" s="100"/>
      <c r="N4782" s="100"/>
    </row>
    <row r="4783" spans="2:14">
      <c r="B4783" s="98"/>
      <c r="C4783" s="98"/>
      <c r="D4783" s="100"/>
      <c r="E4783" s="100"/>
      <c r="F4783" s="100"/>
      <c r="H4783" s="102"/>
      <c r="I4783" s="103"/>
      <c r="J4783" s="102"/>
      <c r="L4783" s="100"/>
      <c r="M4783" s="100"/>
      <c r="N4783" s="100"/>
    </row>
    <row r="4784" spans="2:14">
      <c r="B4784" s="98"/>
      <c r="C4784" s="98"/>
      <c r="D4784" s="100"/>
      <c r="E4784" s="100"/>
      <c r="F4784" s="100"/>
      <c r="H4784" s="102"/>
      <c r="I4784" s="103"/>
      <c r="J4784" s="102"/>
      <c r="L4784" s="100"/>
      <c r="M4784" s="100"/>
      <c r="N4784" s="100"/>
    </row>
    <row r="4785" spans="2:14">
      <c r="B4785" s="98"/>
      <c r="C4785" s="98"/>
      <c r="D4785" s="100"/>
      <c r="E4785" s="100"/>
      <c r="F4785" s="100"/>
      <c r="H4785" s="102"/>
      <c r="I4785" s="103"/>
      <c r="J4785" s="102"/>
      <c r="L4785" s="100"/>
      <c r="M4785" s="100"/>
      <c r="N4785" s="100"/>
    </row>
    <row r="4786" spans="2:14">
      <c r="B4786" s="98"/>
      <c r="C4786" s="98"/>
      <c r="D4786" s="100"/>
      <c r="E4786" s="100"/>
      <c r="F4786" s="100"/>
      <c r="H4786" s="102"/>
      <c r="I4786" s="103"/>
      <c r="J4786" s="102"/>
      <c r="L4786" s="100"/>
      <c r="M4786" s="100"/>
      <c r="N4786" s="100"/>
    </row>
    <row r="4787" spans="2:14">
      <c r="B4787" s="98"/>
      <c r="C4787" s="98"/>
      <c r="D4787" s="100"/>
      <c r="E4787" s="100"/>
      <c r="F4787" s="100"/>
      <c r="H4787" s="102"/>
      <c r="I4787" s="103"/>
      <c r="J4787" s="102"/>
      <c r="L4787" s="100"/>
      <c r="M4787" s="100"/>
      <c r="N4787" s="100"/>
    </row>
    <row r="4788" spans="2:14">
      <c r="B4788" s="98"/>
      <c r="C4788" s="98"/>
      <c r="D4788" s="100"/>
      <c r="E4788" s="100"/>
      <c r="F4788" s="100"/>
      <c r="H4788" s="102"/>
      <c r="I4788" s="103"/>
      <c r="J4788" s="102"/>
      <c r="L4788" s="100"/>
      <c r="M4788" s="100"/>
      <c r="N4788" s="100"/>
    </row>
    <row r="4789" spans="2:14">
      <c r="B4789" s="98"/>
      <c r="C4789" s="98"/>
      <c r="D4789" s="100"/>
      <c r="E4789" s="100"/>
      <c r="F4789" s="100"/>
      <c r="H4789" s="102"/>
      <c r="I4789" s="103"/>
      <c r="J4789" s="102"/>
      <c r="L4789" s="100"/>
      <c r="M4789" s="100"/>
      <c r="N4789" s="100"/>
    </row>
    <row r="4790" spans="2:14">
      <c r="B4790" s="98"/>
      <c r="C4790" s="98"/>
      <c r="D4790" s="100"/>
      <c r="E4790" s="100"/>
      <c r="F4790" s="100"/>
      <c r="H4790" s="102"/>
      <c r="I4790" s="103"/>
      <c r="J4790" s="102"/>
      <c r="L4790" s="100"/>
      <c r="M4790" s="100"/>
      <c r="N4790" s="100"/>
    </row>
    <row r="4791" spans="2:14">
      <c r="B4791" s="98"/>
      <c r="C4791" s="98"/>
      <c r="D4791" s="100"/>
      <c r="E4791" s="100"/>
      <c r="F4791" s="100"/>
      <c r="H4791" s="102"/>
      <c r="I4791" s="103"/>
      <c r="J4791" s="102"/>
      <c r="L4791" s="100"/>
      <c r="M4791" s="100"/>
      <c r="N4791" s="100"/>
    </row>
    <row r="4792" spans="2:14">
      <c r="B4792" s="98"/>
      <c r="C4792" s="98"/>
      <c r="D4792" s="100"/>
      <c r="E4792" s="100"/>
      <c r="F4792" s="100"/>
      <c r="H4792" s="102"/>
      <c r="I4792" s="103"/>
      <c r="J4792" s="102"/>
      <c r="L4792" s="100"/>
      <c r="M4792" s="100"/>
      <c r="N4792" s="100"/>
    </row>
    <row r="4793" spans="2:14">
      <c r="B4793" s="98"/>
      <c r="C4793" s="98"/>
      <c r="D4793" s="100"/>
      <c r="E4793" s="100"/>
      <c r="F4793" s="100"/>
      <c r="H4793" s="102"/>
      <c r="I4793" s="103"/>
      <c r="J4793" s="102"/>
      <c r="L4793" s="100"/>
      <c r="M4793" s="100"/>
      <c r="N4793" s="100"/>
    </row>
    <row r="4794" spans="2:14">
      <c r="B4794" s="98"/>
      <c r="C4794" s="98"/>
      <c r="D4794" s="100"/>
      <c r="E4794" s="100"/>
      <c r="F4794" s="100"/>
      <c r="H4794" s="102"/>
      <c r="I4794" s="103"/>
      <c r="J4794" s="102"/>
      <c r="L4794" s="100"/>
      <c r="M4794" s="100"/>
      <c r="N4794" s="100"/>
    </row>
    <row r="4795" spans="2:14">
      <c r="B4795" s="98"/>
      <c r="C4795" s="98"/>
      <c r="D4795" s="100"/>
      <c r="E4795" s="100"/>
      <c r="F4795" s="100"/>
      <c r="H4795" s="102"/>
      <c r="I4795" s="103"/>
      <c r="J4795" s="102"/>
      <c r="L4795" s="100"/>
      <c r="M4795" s="100"/>
      <c r="N4795" s="100"/>
    </row>
    <row r="4796" spans="2:14">
      <c r="B4796" s="98"/>
      <c r="C4796" s="98"/>
      <c r="D4796" s="100"/>
      <c r="E4796" s="100"/>
      <c r="F4796" s="100"/>
      <c r="H4796" s="102"/>
      <c r="I4796" s="103"/>
      <c r="J4796" s="102"/>
      <c r="L4796" s="100"/>
      <c r="M4796" s="100"/>
      <c r="N4796" s="100"/>
    </row>
    <row r="4797" spans="2:14">
      <c r="B4797" s="98"/>
      <c r="C4797" s="98"/>
      <c r="D4797" s="100"/>
      <c r="E4797" s="100"/>
      <c r="F4797" s="100"/>
      <c r="H4797" s="102"/>
      <c r="I4797" s="103"/>
      <c r="J4797" s="102"/>
      <c r="L4797" s="100"/>
      <c r="M4797" s="100"/>
      <c r="N4797" s="100"/>
    </row>
    <row r="4798" spans="2:14">
      <c r="B4798" s="98"/>
      <c r="C4798" s="98"/>
      <c r="D4798" s="100"/>
      <c r="E4798" s="100"/>
      <c r="F4798" s="100"/>
      <c r="H4798" s="102"/>
      <c r="I4798" s="103"/>
      <c r="J4798" s="102"/>
      <c r="L4798" s="100"/>
      <c r="M4798" s="100"/>
      <c r="N4798" s="100"/>
    </row>
    <row r="4799" spans="2:14">
      <c r="B4799" s="98"/>
      <c r="C4799" s="98"/>
      <c r="D4799" s="100"/>
      <c r="E4799" s="100"/>
      <c r="F4799" s="100"/>
      <c r="H4799" s="102"/>
      <c r="I4799" s="103"/>
      <c r="J4799" s="102"/>
      <c r="L4799" s="100"/>
      <c r="M4799" s="100"/>
      <c r="N4799" s="100"/>
    </row>
    <row r="4800" spans="2:14">
      <c r="B4800" s="98"/>
      <c r="C4800" s="98"/>
      <c r="D4800" s="100"/>
      <c r="E4800" s="100"/>
      <c r="F4800" s="100"/>
      <c r="H4800" s="102"/>
      <c r="I4800" s="103"/>
      <c r="J4800" s="102"/>
      <c r="L4800" s="100"/>
      <c r="M4800" s="100"/>
      <c r="N4800" s="100"/>
    </row>
    <row r="4801" spans="2:14">
      <c r="B4801" s="98"/>
      <c r="C4801" s="98"/>
      <c r="D4801" s="100"/>
      <c r="E4801" s="100"/>
      <c r="F4801" s="100"/>
      <c r="H4801" s="102"/>
      <c r="I4801" s="103"/>
      <c r="J4801" s="102"/>
      <c r="L4801" s="100"/>
      <c r="M4801" s="100"/>
      <c r="N4801" s="100"/>
    </row>
    <row r="4802" spans="2:14">
      <c r="B4802" s="98"/>
      <c r="C4802" s="98"/>
      <c r="D4802" s="100"/>
      <c r="E4802" s="100"/>
      <c r="F4802" s="100"/>
      <c r="H4802" s="102"/>
      <c r="I4802" s="103"/>
      <c r="J4802" s="102"/>
      <c r="L4802" s="100"/>
      <c r="M4802" s="100"/>
      <c r="N4802" s="100"/>
    </row>
    <row r="4803" spans="2:14">
      <c r="B4803" s="98"/>
      <c r="C4803" s="98"/>
      <c r="D4803" s="100"/>
      <c r="E4803" s="100"/>
      <c r="F4803" s="100"/>
      <c r="H4803" s="102"/>
      <c r="I4803" s="103"/>
      <c r="J4803" s="102"/>
      <c r="L4803" s="100"/>
      <c r="M4803" s="100"/>
      <c r="N4803" s="100"/>
    </row>
    <row r="4804" spans="2:14">
      <c r="B4804" s="98"/>
      <c r="C4804" s="98"/>
      <c r="D4804" s="100"/>
      <c r="E4804" s="100"/>
      <c r="F4804" s="100"/>
      <c r="H4804" s="102"/>
      <c r="I4804" s="103"/>
      <c r="J4804" s="102"/>
      <c r="L4804" s="100"/>
      <c r="M4804" s="100"/>
      <c r="N4804" s="100"/>
    </row>
    <row r="4805" spans="2:14">
      <c r="B4805" s="98"/>
      <c r="C4805" s="98"/>
      <c r="D4805" s="100"/>
      <c r="E4805" s="100"/>
      <c r="F4805" s="100"/>
      <c r="H4805" s="102"/>
      <c r="I4805" s="103"/>
      <c r="J4805" s="102"/>
      <c r="L4805" s="100"/>
      <c r="M4805" s="100"/>
      <c r="N4805" s="100"/>
    </row>
    <row r="4806" spans="2:14">
      <c r="B4806" s="98"/>
      <c r="C4806" s="98"/>
      <c r="D4806" s="100"/>
      <c r="E4806" s="100"/>
      <c r="F4806" s="100"/>
      <c r="H4806" s="102"/>
      <c r="I4806" s="103"/>
      <c r="J4806" s="102"/>
      <c r="L4806" s="100"/>
      <c r="M4806" s="100"/>
      <c r="N4806" s="100"/>
    </row>
    <row r="4807" spans="2:14">
      <c r="B4807" s="98"/>
      <c r="C4807" s="98"/>
      <c r="D4807" s="100"/>
      <c r="E4807" s="100"/>
      <c r="F4807" s="100"/>
      <c r="H4807" s="102"/>
      <c r="I4807" s="103"/>
      <c r="J4807" s="102"/>
      <c r="L4807" s="100"/>
      <c r="M4807" s="100"/>
      <c r="N4807" s="100"/>
    </row>
    <row r="4808" spans="2:14">
      <c r="B4808" s="98"/>
      <c r="C4808" s="98"/>
      <c r="D4808" s="100"/>
      <c r="E4808" s="100"/>
      <c r="F4808" s="100"/>
      <c r="H4808" s="102"/>
      <c r="I4808" s="103"/>
      <c r="J4808" s="102"/>
      <c r="L4808" s="100"/>
      <c r="M4808" s="100"/>
      <c r="N4808" s="100"/>
    </row>
    <row r="4809" spans="2:14">
      <c r="B4809" s="98"/>
      <c r="C4809" s="98"/>
      <c r="D4809" s="100"/>
      <c r="E4809" s="100"/>
      <c r="F4809" s="100"/>
      <c r="H4809" s="102"/>
      <c r="I4809" s="103"/>
      <c r="J4809" s="102"/>
      <c r="L4809" s="100"/>
      <c r="M4809" s="100"/>
      <c r="N4809" s="100"/>
    </row>
    <row r="4810" spans="2:14">
      <c r="B4810" s="98"/>
      <c r="C4810" s="98"/>
      <c r="D4810" s="100"/>
      <c r="E4810" s="100"/>
      <c r="F4810" s="100"/>
      <c r="H4810" s="102"/>
      <c r="I4810" s="103"/>
      <c r="J4810" s="102"/>
      <c r="L4810" s="100"/>
      <c r="M4810" s="100"/>
      <c r="N4810" s="100"/>
    </row>
    <row r="4811" spans="2:14">
      <c r="B4811" s="98"/>
      <c r="C4811" s="98"/>
      <c r="D4811" s="100"/>
      <c r="E4811" s="100"/>
      <c r="F4811" s="100"/>
      <c r="H4811" s="102"/>
      <c r="I4811" s="103"/>
      <c r="J4811" s="102"/>
      <c r="L4811" s="100"/>
      <c r="M4811" s="100"/>
      <c r="N4811" s="100"/>
    </row>
    <row r="4812" spans="2:14">
      <c r="B4812" s="98"/>
      <c r="C4812" s="98"/>
      <c r="D4812" s="100"/>
      <c r="E4812" s="100"/>
      <c r="F4812" s="100"/>
      <c r="H4812" s="102"/>
      <c r="I4812" s="103"/>
      <c r="J4812" s="102"/>
      <c r="L4812" s="100"/>
      <c r="M4812" s="100"/>
      <c r="N4812" s="100"/>
    </row>
    <row r="4813" spans="2:14">
      <c r="B4813" s="98"/>
      <c r="C4813" s="98"/>
      <c r="D4813" s="100"/>
      <c r="E4813" s="100"/>
      <c r="F4813" s="100"/>
      <c r="H4813" s="102"/>
      <c r="I4813" s="103"/>
      <c r="J4813" s="102"/>
      <c r="L4813" s="100"/>
      <c r="M4813" s="100"/>
      <c r="N4813" s="100"/>
    </row>
    <row r="4814" spans="2:14">
      <c r="B4814" s="98"/>
      <c r="C4814" s="98"/>
      <c r="D4814" s="100"/>
      <c r="E4814" s="100"/>
      <c r="F4814" s="100"/>
      <c r="H4814" s="102"/>
      <c r="I4814" s="103"/>
      <c r="J4814" s="102"/>
      <c r="L4814" s="100"/>
      <c r="M4814" s="100"/>
      <c r="N4814" s="100"/>
    </row>
    <row r="4815" spans="2:14">
      <c r="B4815" s="98"/>
      <c r="C4815" s="98"/>
      <c r="D4815" s="100"/>
      <c r="E4815" s="100"/>
      <c r="F4815" s="100"/>
      <c r="H4815" s="102"/>
      <c r="I4815" s="103"/>
      <c r="J4815" s="102"/>
      <c r="L4815" s="100"/>
      <c r="M4815" s="100"/>
      <c r="N4815" s="100"/>
    </row>
    <row r="4816" spans="2:14">
      <c r="B4816" s="98"/>
      <c r="C4816" s="98"/>
      <c r="D4816" s="100"/>
      <c r="E4816" s="100"/>
      <c r="F4816" s="100"/>
      <c r="H4816" s="102"/>
      <c r="I4816" s="103"/>
      <c r="J4816" s="102"/>
      <c r="L4816" s="100"/>
      <c r="M4816" s="100"/>
      <c r="N4816" s="100"/>
    </row>
    <row r="4817" spans="2:14">
      <c r="B4817" s="98"/>
      <c r="C4817" s="98"/>
      <c r="D4817" s="100"/>
      <c r="E4817" s="100"/>
      <c r="F4817" s="100"/>
      <c r="H4817" s="102"/>
      <c r="I4817" s="103"/>
      <c r="J4817" s="102"/>
      <c r="L4817" s="100"/>
      <c r="M4817" s="100"/>
      <c r="N4817" s="100"/>
    </row>
    <row r="4818" spans="2:14">
      <c r="B4818" s="98"/>
      <c r="C4818" s="98"/>
      <c r="D4818" s="100"/>
      <c r="E4818" s="100"/>
      <c r="F4818" s="100"/>
      <c r="H4818" s="102"/>
      <c r="I4818" s="103"/>
      <c r="J4818" s="102"/>
      <c r="L4818" s="100"/>
      <c r="M4818" s="100"/>
      <c r="N4818" s="100"/>
    </row>
    <row r="4819" spans="2:14">
      <c r="B4819" s="98"/>
      <c r="C4819" s="98"/>
      <c r="D4819" s="100"/>
      <c r="E4819" s="100"/>
      <c r="F4819" s="100"/>
      <c r="H4819" s="102"/>
      <c r="I4819" s="103"/>
      <c r="J4819" s="102"/>
      <c r="L4819" s="100"/>
      <c r="M4819" s="100"/>
      <c r="N4819" s="100"/>
    </row>
    <row r="4820" spans="2:14">
      <c r="B4820" s="98"/>
      <c r="C4820" s="98"/>
      <c r="D4820" s="100"/>
      <c r="E4820" s="100"/>
      <c r="F4820" s="100"/>
      <c r="H4820" s="102"/>
      <c r="I4820" s="103"/>
      <c r="J4820" s="102"/>
      <c r="L4820" s="100"/>
      <c r="M4820" s="100"/>
      <c r="N4820" s="100"/>
    </row>
    <row r="4821" spans="2:14">
      <c r="B4821" s="98"/>
      <c r="C4821" s="98"/>
      <c r="D4821" s="100"/>
      <c r="E4821" s="100"/>
      <c r="F4821" s="100"/>
      <c r="H4821" s="102"/>
      <c r="I4821" s="103"/>
      <c r="J4821" s="102"/>
      <c r="L4821" s="100"/>
      <c r="M4821" s="100"/>
      <c r="N4821" s="100"/>
    </row>
    <row r="4822" spans="2:14">
      <c r="B4822" s="98"/>
      <c r="C4822" s="98"/>
      <c r="D4822" s="100"/>
      <c r="E4822" s="100"/>
      <c r="F4822" s="100"/>
      <c r="H4822" s="102"/>
      <c r="I4822" s="103"/>
      <c r="J4822" s="102"/>
      <c r="L4822" s="100"/>
      <c r="M4822" s="100"/>
      <c r="N4822" s="100"/>
    </row>
    <row r="4823" spans="2:14">
      <c r="B4823" s="98"/>
      <c r="C4823" s="98"/>
      <c r="D4823" s="100"/>
      <c r="E4823" s="100"/>
      <c r="F4823" s="100"/>
      <c r="H4823" s="102"/>
      <c r="I4823" s="103"/>
      <c r="J4823" s="102"/>
      <c r="L4823" s="100"/>
      <c r="M4823" s="100"/>
      <c r="N4823" s="100"/>
    </row>
    <row r="4824" spans="2:14">
      <c r="B4824" s="98"/>
      <c r="C4824" s="98"/>
      <c r="D4824" s="100"/>
      <c r="E4824" s="100"/>
      <c r="F4824" s="100"/>
      <c r="H4824" s="102"/>
      <c r="I4824" s="103"/>
      <c r="J4824" s="102"/>
      <c r="L4824" s="100"/>
      <c r="M4824" s="100"/>
      <c r="N4824" s="100"/>
    </row>
    <row r="4825" spans="2:14">
      <c r="B4825" s="98"/>
      <c r="C4825" s="98"/>
      <c r="D4825" s="100"/>
      <c r="E4825" s="100"/>
      <c r="F4825" s="100"/>
      <c r="H4825" s="102"/>
      <c r="I4825" s="103"/>
      <c r="J4825" s="102"/>
      <c r="L4825" s="100"/>
      <c r="M4825" s="100"/>
      <c r="N4825" s="100"/>
    </row>
    <row r="4826" spans="2:14">
      <c r="B4826" s="98"/>
      <c r="C4826" s="98"/>
      <c r="D4826" s="100"/>
      <c r="E4826" s="100"/>
      <c r="F4826" s="100"/>
      <c r="H4826" s="102"/>
      <c r="I4826" s="103"/>
      <c r="J4826" s="102"/>
      <c r="L4826" s="100"/>
      <c r="M4826" s="100"/>
      <c r="N4826" s="100"/>
    </row>
    <row r="4827" spans="2:14">
      <c r="B4827" s="98"/>
      <c r="C4827" s="98"/>
      <c r="D4827" s="100"/>
      <c r="E4827" s="100"/>
      <c r="F4827" s="100"/>
      <c r="H4827" s="102"/>
      <c r="I4827" s="103"/>
      <c r="J4827" s="102"/>
      <c r="L4827" s="100"/>
      <c r="M4827" s="100"/>
      <c r="N4827" s="100"/>
    </row>
    <row r="4828" spans="2:14">
      <c r="B4828" s="98"/>
      <c r="C4828" s="98"/>
      <c r="D4828" s="100"/>
      <c r="E4828" s="100"/>
      <c r="F4828" s="100"/>
      <c r="H4828" s="102"/>
      <c r="I4828" s="103"/>
      <c r="J4828" s="102"/>
      <c r="L4828" s="100"/>
      <c r="M4828" s="100"/>
      <c r="N4828" s="100"/>
    </row>
    <row r="4829" spans="2:14">
      <c r="B4829" s="98"/>
      <c r="C4829" s="98"/>
      <c r="D4829" s="100"/>
      <c r="E4829" s="100"/>
      <c r="F4829" s="100"/>
      <c r="H4829" s="102"/>
      <c r="I4829" s="103"/>
      <c r="J4829" s="102"/>
      <c r="L4829" s="100"/>
      <c r="M4829" s="100"/>
      <c r="N4829" s="100"/>
    </row>
    <row r="4830" spans="2:14">
      <c r="B4830" s="98"/>
      <c r="C4830" s="98"/>
      <c r="D4830" s="100"/>
      <c r="E4830" s="100"/>
      <c r="F4830" s="100"/>
      <c r="H4830" s="102"/>
      <c r="I4830" s="103"/>
      <c r="J4830" s="102"/>
      <c r="L4830" s="100"/>
      <c r="M4830" s="100"/>
      <c r="N4830" s="100"/>
    </row>
    <row r="4831" spans="2:14">
      <c r="B4831" s="98"/>
      <c r="C4831" s="98"/>
      <c r="D4831" s="100"/>
      <c r="E4831" s="100"/>
      <c r="F4831" s="100"/>
      <c r="H4831" s="102"/>
      <c r="I4831" s="103"/>
      <c r="J4831" s="102"/>
      <c r="L4831" s="100"/>
      <c r="M4831" s="100"/>
      <c r="N4831" s="100"/>
    </row>
    <row r="4832" spans="2:14">
      <c r="B4832" s="98"/>
      <c r="C4832" s="98"/>
      <c r="D4832" s="100"/>
      <c r="E4832" s="100"/>
      <c r="F4832" s="100"/>
      <c r="H4832" s="102"/>
      <c r="I4832" s="103"/>
      <c r="J4832" s="102"/>
      <c r="L4832" s="100"/>
      <c r="M4832" s="100"/>
      <c r="N4832" s="100"/>
    </row>
    <row r="4833" spans="2:14">
      <c r="B4833" s="98"/>
      <c r="C4833" s="98"/>
      <c r="D4833" s="100"/>
      <c r="E4833" s="100"/>
      <c r="F4833" s="100"/>
      <c r="H4833" s="102"/>
      <c r="I4833" s="103"/>
      <c r="J4833" s="102"/>
      <c r="L4833" s="100"/>
      <c r="M4833" s="100"/>
      <c r="N4833" s="100"/>
    </row>
    <row r="4834" spans="2:14">
      <c r="B4834" s="98"/>
      <c r="C4834" s="98"/>
      <c r="D4834" s="100"/>
      <c r="E4834" s="100"/>
      <c r="F4834" s="100"/>
      <c r="H4834" s="102"/>
      <c r="I4834" s="103"/>
      <c r="J4834" s="102"/>
      <c r="L4834" s="100"/>
      <c r="M4834" s="100"/>
      <c r="N4834" s="100"/>
    </row>
    <row r="4835" spans="2:14">
      <c r="B4835" s="98"/>
      <c r="C4835" s="98"/>
      <c r="D4835" s="100"/>
      <c r="E4835" s="100"/>
      <c r="F4835" s="100"/>
      <c r="H4835" s="102"/>
      <c r="I4835" s="103"/>
      <c r="J4835" s="102"/>
      <c r="L4835" s="100"/>
      <c r="M4835" s="100"/>
      <c r="N4835" s="100"/>
    </row>
    <row r="4836" spans="2:14">
      <c r="B4836" s="98"/>
      <c r="C4836" s="98"/>
      <c r="D4836" s="100"/>
      <c r="E4836" s="100"/>
      <c r="F4836" s="100"/>
      <c r="H4836" s="102"/>
      <c r="I4836" s="103"/>
      <c r="J4836" s="102"/>
      <c r="L4836" s="100"/>
      <c r="M4836" s="100"/>
      <c r="N4836" s="100"/>
    </row>
    <row r="4837" spans="2:14">
      <c r="B4837" s="98"/>
      <c r="C4837" s="98"/>
      <c r="D4837" s="100"/>
      <c r="E4837" s="100"/>
      <c r="F4837" s="100"/>
      <c r="H4837" s="102"/>
      <c r="I4837" s="103"/>
      <c r="J4837" s="102"/>
      <c r="L4837" s="100"/>
      <c r="M4837" s="100"/>
      <c r="N4837" s="100"/>
    </row>
    <row r="4838" spans="2:14">
      <c r="B4838" s="98"/>
      <c r="C4838" s="98"/>
      <c r="D4838" s="100"/>
      <c r="E4838" s="100"/>
      <c r="F4838" s="100"/>
      <c r="H4838" s="102"/>
      <c r="I4838" s="103"/>
      <c r="J4838" s="102"/>
      <c r="L4838" s="100"/>
      <c r="M4838" s="100"/>
      <c r="N4838" s="100"/>
    </row>
    <row r="4839" spans="2:14">
      <c r="B4839" s="98"/>
      <c r="C4839" s="98"/>
      <c r="D4839" s="100"/>
      <c r="E4839" s="100"/>
      <c r="F4839" s="100"/>
      <c r="H4839" s="102"/>
      <c r="I4839" s="103"/>
      <c r="J4839" s="102"/>
      <c r="L4839" s="100"/>
      <c r="M4839" s="100"/>
      <c r="N4839" s="100"/>
    </row>
    <row r="4840" spans="2:14">
      <c r="B4840" s="98"/>
      <c r="C4840" s="98"/>
      <c r="D4840" s="100"/>
      <c r="E4840" s="100"/>
      <c r="F4840" s="100"/>
      <c r="H4840" s="102"/>
      <c r="I4840" s="103"/>
      <c r="J4840" s="102"/>
      <c r="L4840" s="100"/>
      <c r="M4840" s="100"/>
      <c r="N4840" s="100"/>
    </row>
    <row r="4841" spans="2:14">
      <c r="B4841" s="98"/>
      <c r="C4841" s="98"/>
      <c r="D4841" s="100"/>
      <c r="E4841" s="100"/>
      <c r="F4841" s="100"/>
      <c r="H4841" s="102"/>
      <c r="I4841" s="103"/>
      <c r="J4841" s="102"/>
      <c r="L4841" s="100"/>
      <c r="M4841" s="100"/>
      <c r="N4841" s="100"/>
    </row>
    <row r="4842" spans="2:14">
      <c r="B4842" s="98"/>
      <c r="C4842" s="98"/>
      <c r="D4842" s="100"/>
      <c r="E4842" s="100"/>
      <c r="F4842" s="100"/>
      <c r="H4842" s="102"/>
      <c r="I4842" s="103"/>
      <c r="J4842" s="102"/>
      <c r="L4842" s="100"/>
      <c r="M4842" s="100"/>
      <c r="N4842" s="100"/>
    </row>
    <row r="4843" spans="2:14">
      <c r="B4843" s="98"/>
      <c r="C4843" s="98"/>
      <c r="D4843" s="100"/>
      <c r="E4843" s="100"/>
      <c r="F4843" s="100"/>
      <c r="H4843" s="102"/>
      <c r="I4843" s="103"/>
      <c r="J4843" s="102"/>
      <c r="L4843" s="100"/>
      <c r="M4843" s="100"/>
      <c r="N4843" s="100"/>
    </row>
    <row r="4844" spans="2:14">
      <c r="B4844" s="98"/>
      <c r="C4844" s="98"/>
      <c r="D4844" s="100"/>
      <c r="E4844" s="100"/>
      <c r="F4844" s="100"/>
      <c r="H4844" s="102"/>
      <c r="I4844" s="103"/>
      <c r="J4844" s="102"/>
      <c r="L4844" s="100"/>
      <c r="M4844" s="100"/>
      <c r="N4844" s="100"/>
    </row>
    <row r="4845" spans="2:14">
      <c r="B4845" s="98"/>
      <c r="C4845" s="98"/>
      <c r="D4845" s="100"/>
      <c r="E4845" s="100"/>
      <c r="F4845" s="100"/>
      <c r="H4845" s="102"/>
      <c r="I4845" s="103"/>
      <c r="J4845" s="102"/>
      <c r="L4845" s="100"/>
      <c r="M4845" s="100"/>
      <c r="N4845" s="100"/>
    </row>
    <row r="4846" spans="2:14">
      <c r="B4846" s="98"/>
      <c r="C4846" s="98"/>
      <c r="D4846" s="100"/>
      <c r="E4846" s="100"/>
      <c r="F4846" s="100"/>
      <c r="H4846" s="102"/>
      <c r="I4846" s="103"/>
      <c r="J4846" s="102"/>
      <c r="L4846" s="100"/>
      <c r="M4846" s="100"/>
      <c r="N4846" s="100"/>
    </row>
    <row r="4847" spans="2:14">
      <c r="B4847" s="98"/>
      <c r="C4847" s="98"/>
      <c r="D4847" s="100"/>
      <c r="E4847" s="100"/>
      <c r="F4847" s="100"/>
      <c r="H4847" s="102"/>
      <c r="I4847" s="103"/>
      <c r="J4847" s="102"/>
      <c r="L4847" s="100"/>
      <c r="M4847" s="100"/>
      <c r="N4847" s="100"/>
    </row>
    <row r="4848" spans="2:14">
      <c r="B4848" s="98"/>
      <c r="C4848" s="98"/>
      <c r="D4848" s="100"/>
      <c r="E4848" s="100"/>
      <c r="F4848" s="100"/>
      <c r="H4848" s="102"/>
      <c r="I4848" s="103"/>
      <c r="J4848" s="102"/>
      <c r="L4848" s="100"/>
      <c r="M4848" s="100"/>
      <c r="N4848" s="100"/>
    </row>
    <row r="4849" spans="2:14">
      <c r="B4849" s="98"/>
      <c r="C4849" s="98"/>
      <c r="D4849" s="100"/>
      <c r="E4849" s="100"/>
      <c r="F4849" s="100"/>
      <c r="H4849" s="102"/>
      <c r="I4849" s="103"/>
      <c r="J4849" s="102"/>
      <c r="L4849" s="100"/>
      <c r="M4849" s="100"/>
      <c r="N4849" s="100"/>
    </row>
    <row r="4850" spans="2:14">
      <c r="B4850" s="98"/>
      <c r="C4850" s="98"/>
      <c r="D4850" s="100"/>
      <c r="E4850" s="100"/>
      <c r="F4850" s="100"/>
      <c r="H4850" s="102"/>
      <c r="I4850" s="103"/>
      <c r="J4850" s="102"/>
      <c r="L4850" s="100"/>
      <c r="M4850" s="100"/>
      <c r="N4850" s="100"/>
    </row>
    <row r="4851" spans="2:14">
      <c r="B4851" s="98"/>
      <c r="C4851" s="98"/>
      <c r="D4851" s="100"/>
      <c r="E4851" s="100"/>
      <c r="F4851" s="100"/>
      <c r="H4851" s="102"/>
      <c r="I4851" s="103"/>
      <c r="J4851" s="102"/>
      <c r="L4851" s="100"/>
      <c r="M4851" s="100"/>
      <c r="N4851" s="100"/>
    </row>
    <row r="4852" spans="2:14">
      <c r="B4852" s="98"/>
      <c r="C4852" s="98"/>
      <c r="D4852" s="100"/>
      <c r="E4852" s="100"/>
      <c r="F4852" s="100"/>
      <c r="H4852" s="102"/>
      <c r="I4852" s="103"/>
      <c r="J4852" s="102"/>
      <c r="L4852" s="100"/>
      <c r="M4852" s="100"/>
      <c r="N4852" s="100"/>
    </row>
    <row r="4853" spans="2:14">
      <c r="B4853" s="98"/>
      <c r="C4853" s="98"/>
      <c r="D4853" s="100"/>
      <c r="E4853" s="100"/>
      <c r="F4853" s="100"/>
      <c r="H4853" s="102"/>
      <c r="I4853" s="103"/>
      <c r="J4853" s="102"/>
      <c r="L4853" s="100"/>
      <c r="M4853" s="100"/>
      <c r="N4853" s="100"/>
    </row>
    <row r="4854" spans="2:14">
      <c r="B4854" s="98"/>
      <c r="C4854" s="98"/>
      <c r="D4854" s="100"/>
      <c r="E4854" s="100"/>
      <c r="F4854" s="100"/>
      <c r="H4854" s="102"/>
      <c r="I4854" s="103"/>
      <c r="J4854" s="102"/>
      <c r="L4854" s="100"/>
      <c r="M4854" s="100"/>
      <c r="N4854" s="100"/>
    </row>
    <row r="4855" spans="2:14">
      <c r="B4855" s="98"/>
      <c r="C4855" s="98"/>
      <c r="D4855" s="100"/>
      <c r="E4855" s="100"/>
      <c r="F4855" s="100"/>
      <c r="H4855" s="102"/>
      <c r="I4855" s="103"/>
      <c r="J4855" s="102"/>
      <c r="L4855" s="100"/>
      <c r="M4855" s="100"/>
      <c r="N4855" s="100"/>
    </row>
    <row r="4856" spans="2:14">
      <c r="B4856" s="98"/>
      <c r="C4856" s="98"/>
      <c r="D4856" s="100"/>
      <c r="E4856" s="100"/>
      <c r="F4856" s="100"/>
      <c r="H4856" s="102"/>
      <c r="I4856" s="103"/>
      <c r="J4856" s="102"/>
      <c r="L4856" s="100"/>
      <c r="M4856" s="100"/>
      <c r="N4856" s="100"/>
    </row>
    <row r="4857" spans="2:14">
      <c r="B4857" s="98"/>
      <c r="C4857" s="98"/>
      <c r="D4857" s="100"/>
      <c r="E4857" s="100"/>
      <c r="F4857" s="100"/>
      <c r="H4857" s="102"/>
      <c r="I4857" s="103"/>
      <c r="J4857" s="102"/>
      <c r="L4857" s="100"/>
      <c r="M4857" s="100"/>
      <c r="N4857" s="100"/>
    </row>
    <row r="4858" spans="2:14">
      <c r="B4858" s="98"/>
      <c r="C4858" s="98"/>
      <c r="D4858" s="100"/>
      <c r="E4858" s="100"/>
      <c r="F4858" s="100"/>
      <c r="H4858" s="102"/>
      <c r="I4858" s="103"/>
      <c r="J4858" s="102"/>
      <c r="L4858" s="100"/>
      <c r="M4858" s="100"/>
      <c r="N4858" s="100"/>
    </row>
    <row r="4859" spans="2:14">
      <c r="B4859" s="98"/>
      <c r="C4859" s="98"/>
      <c r="D4859" s="100"/>
      <c r="E4859" s="100"/>
      <c r="F4859" s="100"/>
      <c r="H4859" s="102"/>
      <c r="I4859" s="103"/>
      <c r="J4859" s="102"/>
      <c r="L4859" s="100"/>
      <c r="M4859" s="100"/>
      <c r="N4859" s="100"/>
    </row>
    <row r="4860" spans="2:14">
      <c r="B4860" s="98"/>
      <c r="C4860" s="98"/>
      <c r="D4860" s="100"/>
      <c r="E4860" s="100"/>
      <c r="F4860" s="100"/>
      <c r="H4860" s="102"/>
      <c r="I4860" s="103"/>
      <c r="J4860" s="102"/>
      <c r="L4860" s="100"/>
      <c r="M4860" s="100"/>
      <c r="N4860" s="100"/>
    </row>
    <row r="4861" spans="2:14">
      <c r="B4861" s="98"/>
      <c r="C4861" s="98"/>
      <c r="D4861" s="100"/>
      <c r="E4861" s="100"/>
      <c r="F4861" s="100"/>
      <c r="H4861" s="102"/>
      <c r="I4861" s="103"/>
      <c r="J4861" s="102"/>
      <c r="L4861" s="100"/>
      <c r="M4861" s="100"/>
      <c r="N4861" s="100"/>
    </row>
    <row r="4862" spans="2:14">
      <c r="B4862" s="98"/>
      <c r="C4862" s="98"/>
      <c r="D4862" s="100"/>
      <c r="E4862" s="100"/>
      <c r="F4862" s="100"/>
      <c r="H4862" s="102"/>
      <c r="I4862" s="103"/>
      <c r="J4862" s="102"/>
      <c r="L4862" s="100"/>
      <c r="M4862" s="100"/>
      <c r="N4862" s="100"/>
    </row>
    <row r="4863" spans="2:14">
      <c r="B4863" s="98"/>
      <c r="C4863" s="98"/>
      <c r="D4863" s="100"/>
      <c r="E4863" s="100"/>
      <c r="F4863" s="100"/>
      <c r="H4863" s="102"/>
      <c r="I4863" s="103"/>
      <c r="J4863" s="102"/>
      <c r="L4863" s="100"/>
      <c r="M4863" s="100"/>
      <c r="N4863" s="100"/>
    </row>
    <row r="4864" spans="2:14">
      <c r="B4864" s="98"/>
      <c r="C4864" s="98"/>
      <c r="D4864" s="100"/>
      <c r="E4864" s="100"/>
      <c r="F4864" s="100"/>
      <c r="H4864" s="102"/>
      <c r="I4864" s="103"/>
      <c r="J4864" s="102"/>
      <c r="L4864" s="100"/>
      <c r="M4864" s="100"/>
      <c r="N4864" s="100"/>
    </row>
    <row r="4865" spans="2:14">
      <c r="B4865" s="98"/>
      <c r="C4865" s="98"/>
      <c r="D4865" s="100"/>
      <c r="E4865" s="100"/>
      <c r="F4865" s="100"/>
      <c r="H4865" s="102"/>
      <c r="I4865" s="103"/>
      <c r="J4865" s="102"/>
      <c r="L4865" s="100"/>
      <c r="M4865" s="100"/>
      <c r="N4865" s="100"/>
    </row>
    <row r="4866" spans="2:14">
      <c r="B4866" s="98"/>
      <c r="C4866" s="98"/>
      <c r="D4866" s="100"/>
      <c r="E4866" s="100"/>
      <c r="F4866" s="100"/>
      <c r="H4866" s="102"/>
      <c r="I4866" s="103"/>
      <c r="J4866" s="102"/>
      <c r="L4866" s="100"/>
      <c r="M4866" s="100"/>
      <c r="N4866" s="100"/>
    </row>
    <row r="4867" spans="2:14">
      <c r="B4867" s="98"/>
      <c r="C4867" s="98"/>
      <c r="D4867" s="100"/>
      <c r="E4867" s="100"/>
      <c r="F4867" s="100"/>
      <c r="H4867" s="102"/>
      <c r="I4867" s="103"/>
      <c r="J4867" s="102"/>
      <c r="L4867" s="100"/>
      <c r="M4867" s="100"/>
      <c r="N4867" s="100"/>
    </row>
    <row r="4868" spans="2:14">
      <c r="B4868" s="98"/>
      <c r="C4868" s="98"/>
      <c r="D4868" s="100"/>
      <c r="E4868" s="100"/>
      <c r="F4868" s="100"/>
      <c r="H4868" s="102"/>
      <c r="I4868" s="103"/>
      <c r="J4868" s="102"/>
      <c r="L4868" s="100"/>
      <c r="M4868" s="100"/>
      <c r="N4868" s="100"/>
    </row>
    <row r="4869" spans="2:14">
      <c r="B4869" s="98"/>
      <c r="C4869" s="98"/>
      <c r="D4869" s="100"/>
      <c r="E4869" s="100"/>
      <c r="F4869" s="100"/>
      <c r="H4869" s="102"/>
      <c r="I4869" s="103"/>
      <c r="J4869" s="102"/>
      <c r="L4869" s="100"/>
      <c r="M4869" s="100"/>
      <c r="N4869" s="100"/>
    </row>
    <row r="4870" spans="2:14">
      <c r="B4870" s="98"/>
      <c r="C4870" s="98"/>
      <c r="D4870" s="100"/>
      <c r="E4870" s="100"/>
      <c r="F4870" s="100"/>
      <c r="H4870" s="102"/>
      <c r="I4870" s="103"/>
      <c r="J4870" s="102"/>
      <c r="L4870" s="100"/>
      <c r="M4870" s="100"/>
      <c r="N4870" s="100"/>
    </row>
    <row r="4871" spans="2:14">
      <c r="B4871" s="98"/>
      <c r="C4871" s="98"/>
      <c r="D4871" s="100"/>
      <c r="E4871" s="100"/>
      <c r="F4871" s="100"/>
      <c r="H4871" s="102"/>
      <c r="I4871" s="103"/>
      <c r="J4871" s="102"/>
      <c r="L4871" s="100"/>
      <c r="M4871" s="100"/>
      <c r="N4871" s="100"/>
    </row>
    <row r="4872" spans="2:14">
      <c r="B4872" s="98"/>
      <c r="C4872" s="98"/>
      <c r="D4872" s="100"/>
      <c r="E4872" s="100"/>
      <c r="F4872" s="100"/>
      <c r="H4872" s="102"/>
      <c r="I4872" s="103"/>
      <c r="J4872" s="102"/>
      <c r="L4872" s="100"/>
      <c r="M4872" s="100"/>
      <c r="N4872" s="100"/>
    </row>
    <row r="4873" spans="2:14">
      <c r="B4873" s="98"/>
      <c r="C4873" s="98"/>
      <c r="D4873" s="100"/>
      <c r="E4873" s="100"/>
      <c r="F4873" s="100"/>
      <c r="H4873" s="102"/>
      <c r="I4873" s="103"/>
      <c r="J4873" s="102"/>
      <c r="L4873" s="100"/>
      <c r="M4873" s="100"/>
      <c r="N4873" s="100"/>
    </row>
    <row r="4874" spans="2:14">
      <c r="B4874" s="98"/>
      <c r="C4874" s="98"/>
      <c r="D4874" s="100"/>
      <c r="E4874" s="100"/>
      <c r="F4874" s="100"/>
      <c r="H4874" s="102"/>
      <c r="I4874" s="103"/>
      <c r="J4874" s="102"/>
      <c r="L4874" s="100"/>
      <c r="M4874" s="100"/>
      <c r="N4874" s="100"/>
    </row>
    <row r="4875" spans="2:14">
      <c r="B4875" s="98"/>
      <c r="C4875" s="98"/>
      <c r="D4875" s="100"/>
      <c r="E4875" s="100"/>
      <c r="F4875" s="100"/>
      <c r="H4875" s="102"/>
      <c r="I4875" s="103"/>
      <c r="J4875" s="102"/>
      <c r="L4875" s="100"/>
      <c r="M4875" s="100"/>
      <c r="N4875" s="100"/>
    </row>
    <row r="4876" spans="2:14">
      <c r="B4876" s="98"/>
      <c r="C4876" s="98"/>
      <c r="D4876" s="100"/>
      <c r="E4876" s="100"/>
      <c r="F4876" s="100"/>
      <c r="H4876" s="102"/>
      <c r="I4876" s="103"/>
      <c r="J4876" s="102"/>
      <c r="L4876" s="100"/>
      <c r="M4876" s="100"/>
      <c r="N4876" s="100"/>
    </row>
    <row r="4877" spans="2:14">
      <c r="B4877" s="98"/>
      <c r="C4877" s="98"/>
      <c r="D4877" s="100"/>
      <c r="E4877" s="100"/>
      <c r="F4877" s="100"/>
      <c r="H4877" s="102"/>
      <c r="I4877" s="103"/>
      <c r="J4877" s="102"/>
      <c r="L4877" s="100"/>
      <c r="M4877" s="100"/>
      <c r="N4877" s="100"/>
    </row>
    <row r="4878" spans="2:14">
      <c r="B4878" s="98"/>
      <c r="C4878" s="98"/>
      <c r="D4878" s="100"/>
      <c r="E4878" s="100"/>
      <c r="F4878" s="100"/>
      <c r="H4878" s="102"/>
      <c r="I4878" s="103"/>
      <c r="J4878" s="102"/>
      <c r="L4878" s="100"/>
      <c r="M4878" s="100"/>
      <c r="N4878" s="100"/>
    </row>
    <row r="4879" spans="2:14">
      <c r="B4879" s="98"/>
      <c r="C4879" s="98"/>
      <c r="D4879" s="100"/>
      <c r="E4879" s="100"/>
      <c r="F4879" s="100"/>
      <c r="H4879" s="102"/>
      <c r="I4879" s="103"/>
      <c r="J4879" s="102"/>
      <c r="L4879" s="100"/>
      <c r="M4879" s="100"/>
      <c r="N4879" s="100"/>
    </row>
    <row r="4880" spans="2:14">
      <c r="B4880" s="98"/>
      <c r="C4880" s="98"/>
      <c r="D4880" s="100"/>
      <c r="E4880" s="100"/>
      <c r="F4880" s="100"/>
      <c r="H4880" s="102"/>
      <c r="I4880" s="103"/>
      <c r="J4880" s="102"/>
      <c r="L4880" s="100"/>
      <c r="M4880" s="100"/>
      <c r="N4880" s="100"/>
    </row>
    <row r="4881" spans="2:14">
      <c r="B4881" s="98"/>
      <c r="C4881" s="98"/>
      <c r="D4881" s="100"/>
      <c r="E4881" s="100"/>
      <c r="F4881" s="100"/>
      <c r="H4881" s="102"/>
      <c r="I4881" s="103"/>
      <c r="J4881" s="102"/>
      <c r="L4881" s="100"/>
      <c r="M4881" s="100"/>
      <c r="N4881" s="100"/>
    </row>
    <row r="4882" spans="2:14">
      <c r="B4882" s="98"/>
      <c r="C4882" s="98"/>
      <c r="D4882" s="100"/>
      <c r="E4882" s="100"/>
      <c r="F4882" s="100"/>
      <c r="H4882" s="102"/>
      <c r="I4882" s="103"/>
      <c r="J4882" s="102"/>
      <c r="L4882" s="100"/>
      <c r="M4882" s="100"/>
      <c r="N4882" s="100"/>
    </row>
    <row r="4883" spans="2:14">
      <c r="B4883" s="98"/>
      <c r="C4883" s="98"/>
      <c r="D4883" s="100"/>
      <c r="E4883" s="100"/>
      <c r="F4883" s="100"/>
      <c r="H4883" s="102"/>
      <c r="I4883" s="103"/>
      <c r="J4883" s="102"/>
      <c r="L4883" s="100"/>
      <c r="M4883" s="100"/>
      <c r="N4883" s="100"/>
    </row>
    <row r="4884" spans="2:14">
      <c r="B4884" s="98"/>
      <c r="C4884" s="98"/>
      <c r="D4884" s="100"/>
      <c r="E4884" s="100"/>
      <c r="F4884" s="100"/>
      <c r="H4884" s="102"/>
      <c r="I4884" s="103"/>
      <c r="J4884" s="102"/>
      <c r="L4884" s="100"/>
      <c r="M4884" s="100"/>
      <c r="N4884" s="100"/>
    </row>
    <row r="4885" spans="2:14">
      <c r="B4885" s="98"/>
      <c r="C4885" s="98"/>
      <c r="D4885" s="100"/>
      <c r="E4885" s="100"/>
      <c r="F4885" s="100"/>
      <c r="H4885" s="102"/>
      <c r="I4885" s="103"/>
      <c r="J4885" s="102"/>
      <c r="L4885" s="100"/>
      <c r="M4885" s="100"/>
      <c r="N4885" s="100"/>
    </row>
    <row r="4886" spans="2:14">
      <c r="B4886" s="98"/>
      <c r="C4886" s="98"/>
      <c r="D4886" s="100"/>
      <c r="E4886" s="100"/>
      <c r="F4886" s="100"/>
      <c r="H4886" s="102"/>
      <c r="I4886" s="103"/>
      <c r="J4886" s="102"/>
      <c r="L4886" s="100"/>
      <c r="M4886" s="100"/>
      <c r="N4886" s="100"/>
    </row>
    <row r="4887" spans="2:14">
      <c r="B4887" s="98"/>
      <c r="C4887" s="98"/>
      <c r="D4887" s="100"/>
      <c r="E4887" s="100"/>
      <c r="F4887" s="100"/>
      <c r="H4887" s="102"/>
      <c r="I4887" s="103"/>
      <c r="J4887" s="102"/>
      <c r="L4887" s="100"/>
      <c r="M4887" s="100"/>
      <c r="N4887" s="100"/>
    </row>
    <row r="4888" spans="2:14">
      <c r="B4888" s="98"/>
      <c r="C4888" s="98"/>
      <c r="D4888" s="100"/>
      <c r="E4888" s="100"/>
      <c r="F4888" s="100"/>
      <c r="H4888" s="102"/>
      <c r="I4888" s="103"/>
      <c r="J4888" s="102"/>
      <c r="L4888" s="100"/>
      <c r="M4888" s="100"/>
      <c r="N4888" s="100"/>
    </row>
    <row r="4889" spans="2:14">
      <c r="B4889" s="98"/>
      <c r="C4889" s="98"/>
      <c r="D4889" s="100"/>
      <c r="E4889" s="100"/>
      <c r="F4889" s="100"/>
      <c r="H4889" s="102"/>
      <c r="I4889" s="103"/>
      <c r="J4889" s="102"/>
      <c r="L4889" s="100"/>
      <c r="M4889" s="100"/>
      <c r="N4889" s="100"/>
    </row>
    <row r="4890" spans="2:14">
      <c r="B4890" s="98"/>
      <c r="C4890" s="98"/>
      <c r="D4890" s="100"/>
      <c r="E4890" s="100"/>
      <c r="F4890" s="100"/>
      <c r="H4890" s="102"/>
      <c r="I4890" s="103"/>
      <c r="J4890" s="102"/>
      <c r="L4890" s="100"/>
      <c r="M4890" s="100"/>
      <c r="N4890" s="100"/>
    </row>
    <row r="4891" spans="2:14">
      <c r="B4891" s="98"/>
      <c r="C4891" s="98"/>
      <c r="D4891" s="100"/>
      <c r="E4891" s="100"/>
      <c r="F4891" s="100"/>
      <c r="H4891" s="102"/>
      <c r="I4891" s="103"/>
      <c r="J4891" s="102"/>
      <c r="L4891" s="100"/>
      <c r="M4891" s="100"/>
      <c r="N4891" s="100"/>
    </row>
    <row r="4892" spans="2:14">
      <c r="B4892" s="98"/>
      <c r="C4892" s="98"/>
      <c r="D4892" s="100"/>
      <c r="E4892" s="100"/>
      <c r="F4892" s="100"/>
      <c r="H4892" s="102"/>
      <c r="I4892" s="103"/>
      <c r="J4892" s="102"/>
      <c r="L4892" s="100"/>
      <c r="M4892" s="100"/>
      <c r="N4892" s="100"/>
    </row>
    <row r="4893" spans="2:14">
      <c r="B4893" s="98"/>
      <c r="C4893" s="98"/>
      <c r="D4893" s="100"/>
      <c r="E4893" s="100"/>
      <c r="F4893" s="100"/>
      <c r="H4893" s="102"/>
      <c r="I4893" s="103"/>
      <c r="J4893" s="102"/>
      <c r="L4893" s="100"/>
      <c r="M4893" s="100"/>
      <c r="N4893" s="100"/>
    </row>
    <row r="4894" spans="2:14">
      <c r="B4894" s="98"/>
      <c r="C4894" s="98"/>
      <c r="D4894" s="100"/>
      <c r="E4894" s="100"/>
      <c r="F4894" s="100"/>
      <c r="H4894" s="102"/>
      <c r="I4894" s="103"/>
      <c r="J4894" s="102"/>
      <c r="L4894" s="100"/>
      <c r="M4894" s="100"/>
      <c r="N4894" s="100"/>
    </row>
    <row r="4895" spans="2:14">
      <c r="B4895" s="98"/>
      <c r="C4895" s="98"/>
      <c r="D4895" s="100"/>
      <c r="E4895" s="100"/>
      <c r="F4895" s="100"/>
      <c r="H4895" s="102"/>
      <c r="I4895" s="103"/>
      <c r="J4895" s="102"/>
      <c r="L4895" s="100"/>
      <c r="M4895" s="100"/>
      <c r="N4895" s="100"/>
    </row>
    <row r="4896" spans="2:14">
      <c r="B4896" s="98"/>
      <c r="C4896" s="98"/>
      <c r="D4896" s="100"/>
      <c r="E4896" s="100"/>
      <c r="F4896" s="100"/>
      <c r="H4896" s="102"/>
      <c r="I4896" s="103"/>
      <c r="J4896" s="102"/>
      <c r="L4896" s="100"/>
      <c r="M4896" s="100"/>
      <c r="N4896" s="100"/>
    </row>
    <row r="4897" spans="2:14">
      <c r="B4897" s="98"/>
      <c r="C4897" s="98"/>
      <c r="D4897" s="100"/>
      <c r="E4897" s="100"/>
      <c r="F4897" s="100"/>
      <c r="H4897" s="102"/>
      <c r="I4897" s="103"/>
      <c r="J4897" s="102"/>
      <c r="L4897" s="100"/>
      <c r="M4897" s="100"/>
      <c r="N4897" s="100"/>
    </row>
    <row r="4898" spans="2:14">
      <c r="B4898" s="98"/>
      <c r="C4898" s="98"/>
      <c r="D4898" s="100"/>
      <c r="E4898" s="100"/>
      <c r="F4898" s="100"/>
      <c r="H4898" s="102"/>
      <c r="I4898" s="103"/>
      <c r="J4898" s="102"/>
      <c r="L4898" s="100"/>
      <c r="M4898" s="100"/>
      <c r="N4898" s="100"/>
    </row>
    <row r="4899" spans="2:14">
      <c r="B4899" s="98"/>
      <c r="C4899" s="98"/>
      <c r="D4899" s="100"/>
      <c r="E4899" s="100"/>
      <c r="F4899" s="100"/>
      <c r="H4899" s="102"/>
      <c r="I4899" s="103"/>
      <c r="J4899" s="102"/>
      <c r="L4899" s="100"/>
      <c r="M4899" s="100"/>
      <c r="N4899" s="100"/>
    </row>
    <row r="4900" spans="2:14">
      <c r="B4900" s="98"/>
      <c r="C4900" s="98"/>
      <c r="D4900" s="100"/>
      <c r="E4900" s="100"/>
      <c r="F4900" s="100"/>
      <c r="H4900" s="102"/>
      <c r="I4900" s="103"/>
      <c r="J4900" s="102"/>
      <c r="L4900" s="100"/>
      <c r="M4900" s="100"/>
      <c r="N4900" s="100"/>
    </row>
    <row r="4901" spans="2:14">
      <c r="B4901" s="98"/>
      <c r="C4901" s="98"/>
      <c r="D4901" s="100"/>
      <c r="E4901" s="100"/>
      <c r="F4901" s="100"/>
      <c r="H4901" s="102"/>
      <c r="I4901" s="103"/>
      <c r="J4901" s="102"/>
      <c r="L4901" s="100"/>
      <c r="M4901" s="100"/>
      <c r="N4901" s="100"/>
    </row>
    <row r="4902" spans="2:14">
      <c r="B4902" s="98"/>
      <c r="C4902" s="98"/>
      <c r="D4902" s="100"/>
      <c r="E4902" s="100"/>
      <c r="F4902" s="100"/>
      <c r="H4902" s="102"/>
      <c r="I4902" s="103"/>
      <c r="J4902" s="102"/>
      <c r="L4902" s="100"/>
      <c r="M4902" s="100"/>
      <c r="N4902" s="100"/>
    </row>
    <row r="4903" spans="2:14">
      <c r="B4903" s="98"/>
      <c r="C4903" s="98"/>
      <c r="D4903" s="100"/>
      <c r="E4903" s="100"/>
      <c r="F4903" s="100"/>
      <c r="H4903" s="102"/>
      <c r="I4903" s="103"/>
      <c r="J4903" s="102"/>
      <c r="L4903" s="100"/>
      <c r="M4903" s="100"/>
      <c r="N4903" s="100"/>
    </row>
    <row r="4904" spans="2:14">
      <c r="B4904" s="98"/>
      <c r="C4904" s="98"/>
      <c r="D4904" s="100"/>
      <c r="E4904" s="100"/>
      <c r="F4904" s="100"/>
      <c r="H4904" s="102"/>
      <c r="I4904" s="103"/>
      <c r="J4904" s="102"/>
      <c r="L4904" s="100"/>
      <c r="M4904" s="100"/>
      <c r="N4904" s="100"/>
    </row>
    <row r="4905" spans="2:14">
      <c r="B4905" s="98"/>
      <c r="C4905" s="98"/>
      <c r="D4905" s="100"/>
      <c r="E4905" s="100"/>
      <c r="F4905" s="100"/>
      <c r="H4905" s="102"/>
      <c r="I4905" s="103"/>
      <c r="J4905" s="102"/>
      <c r="L4905" s="100"/>
      <c r="M4905" s="100"/>
      <c r="N4905" s="100"/>
    </row>
    <row r="4906" spans="2:14">
      <c r="B4906" s="98"/>
      <c r="C4906" s="98"/>
      <c r="D4906" s="100"/>
      <c r="E4906" s="100"/>
      <c r="F4906" s="100"/>
      <c r="H4906" s="102"/>
      <c r="I4906" s="103"/>
      <c r="J4906" s="102"/>
      <c r="L4906" s="100"/>
      <c r="M4906" s="100"/>
      <c r="N4906" s="100"/>
    </row>
    <row r="4907" spans="2:14">
      <c r="B4907" s="98"/>
      <c r="C4907" s="98"/>
      <c r="D4907" s="100"/>
      <c r="E4907" s="100"/>
      <c r="F4907" s="100"/>
      <c r="H4907" s="102"/>
      <c r="I4907" s="103"/>
      <c r="J4907" s="102"/>
      <c r="L4907" s="100"/>
      <c r="M4907" s="100"/>
      <c r="N4907" s="100"/>
    </row>
    <row r="4908" spans="2:14">
      <c r="B4908" s="98"/>
      <c r="C4908" s="98"/>
      <c r="D4908" s="100"/>
      <c r="E4908" s="100"/>
      <c r="F4908" s="100"/>
      <c r="H4908" s="102"/>
      <c r="I4908" s="103"/>
      <c r="J4908" s="102"/>
      <c r="L4908" s="100"/>
      <c r="M4908" s="100"/>
      <c r="N4908" s="100"/>
    </row>
    <row r="4909" spans="2:14">
      <c r="B4909" s="98"/>
      <c r="C4909" s="98"/>
      <c r="D4909" s="100"/>
      <c r="E4909" s="100"/>
      <c r="F4909" s="100"/>
      <c r="H4909" s="102"/>
      <c r="I4909" s="103"/>
      <c r="J4909" s="102"/>
      <c r="L4909" s="100"/>
      <c r="M4909" s="100"/>
      <c r="N4909" s="100"/>
    </row>
    <row r="4910" spans="2:14">
      <c r="B4910" s="98"/>
      <c r="C4910" s="98"/>
      <c r="D4910" s="100"/>
      <c r="E4910" s="100"/>
      <c r="F4910" s="100"/>
      <c r="H4910" s="102"/>
      <c r="I4910" s="103"/>
      <c r="J4910" s="102"/>
      <c r="L4910" s="100"/>
      <c r="M4910" s="100"/>
      <c r="N4910" s="100"/>
    </row>
    <row r="4911" spans="2:14">
      <c r="B4911" s="98"/>
      <c r="C4911" s="98"/>
      <c r="D4911" s="100"/>
      <c r="E4911" s="100"/>
      <c r="F4911" s="100"/>
      <c r="H4911" s="102"/>
      <c r="I4911" s="103"/>
      <c r="J4911" s="102"/>
      <c r="L4911" s="100"/>
      <c r="M4911" s="100"/>
      <c r="N4911" s="100"/>
    </row>
    <row r="4912" spans="2:14">
      <c r="B4912" s="98"/>
      <c r="C4912" s="98"/>
      <c r="D4912" s="100"/>
      <c r="E4912" s="100"/>
      <c r="F4912" s="100"/>
      <c r="H4912" s="102"/>
      <c r="I4912" s="103"/>
      <c r="J4912" s="102"/>
      <c r="L4912" s="100"/>
      <c r="M4912" s="100"/>
      <c r="N4912" s="100"/>
    </row>
    <row r="4913" spans="2:14">
      <c r="B4913" s="98"/>
      <c r="C4913" s="98"/>
      <c r="D4913" s="100"/>
      <c r="E4913" s="100"/>
      <c r="F4913" s="100"/>
      <c r="H4913" s="102"/>
      <c r="I4913" s="103"/>
      <c r="J4913" s="102"/>
      <c r="L4913" s="100"/>
      <c r="M4913" s="100"/>
      <c r="N4913" s="100"/>
    </row>
    <row r="4914" spans="2:14">
      <c r="B4914" s="98"/>
      <c r="C4914" s="98"/>
      <c r="D4914" s="100"/>
      <c r="E4914" s="100"/>
      <c r="F4914" s="100"/>
      <c r="H4914" s="102"/>
      <c r="I4914" s="103"/>
      <c r="J4914" s="102"/>
      <c r="L4914" s="100"/>
      <c r="M4914" s="100"/>
      <c r="N4914" s="100"/>
    </row>
    <row r="4915" spans="2:14">
      <c r="B4915" s="98"/>
      <c r="C4915" s="98"/>
      <c r="D4915" s="100"/>
      <c r="E4915" s="100"/>
      <c r="F4915" s="100"/>
      <c r="H4915" s="102"/>
      <c r="I4915" s="103"/>
      <c r="J4915" s="102"/>
      <c r="L4915" s="100"/>
      <c r="M4915" s="100"/>
      <c r="N4915" s="100"/>
    </row>
    <row r="4916" spans="2:14">
      <c r="B4916" s="98"/>
      <c r="C4916" s="98"/>
      <c r="D4916" s="100"/>
      <c r="E4916" s="100"/>
      <c r="F4916" s="100"/>
      <c r="H4916" s="102"/>
      <c r="I4916" s="103"/>
      <c r="J4916" s="102"/>
      <c r="L4916" s="100"/>
      <c r="M4916" s="100"/>
      <c r="N4916" s="100"/>
    </row>
    <row r="4917" spans="2:14">
      <c r="B4917" s="98"/>
      <c r="C4917" s="98"/>
      <c r="D4917" s="100"/>
      <c r="E4917" s="100"/>
      <c r="F4917" s="100"/>
      <c r="H4917" s="102"/>
      <c r="I4917" s="103"/>
      <c r="J4917" s="102"/>
      <c r="L4917" s="100"/>
      <c r="M4917" s="100"/>
      <c r="N4917" s="100"/>
    </row>
    <row r="4918" spans="2:14">
      <c r="B4918" s="98"/>
      <c r="C4918" s="98"/>
      <c r="D4918" s="100"/>
      <c r="E4918" s="100"/>
      <c r="F4918" s="100"/>
      <c r="H4918" s="102"/>
      <c r="I4918" s="103"/>
      <c r="J4918" s="102"/>
      <c r="L4918" s="100"/>
      <c r="M4918" s="100"/>
      <c r="N4918" s="100"/>
    </row>
    <row r="4919" spans="2:14">
      <c r="B4919" s="98"/>
      <c r="C4919" s="98"/>
      <c r="D4919" s="100"/>
      <c r="E4919" s="100"/>
      <c r="F4919" s="100"/>
      <c r="H4919" s="102"/>
      <c r="I4919" s="103"/>
      <c r="J4919" s="102"/>
      <c r="L4919" s="100"/>
      <c r="M4919" s="100"/>
      <c r="N4919" s="100"/>
    </row>
    <row r="4920" spans="2:14">
      <c r="B4920" s="98"/>
      <c r="C4920" s="98"/>
      <c r="D4920" s="100"/>
      <c r="E4920" s="100"/>
      <c r="F4920" s="100"/>
      <c r="H4920" s="102"/>
      <c r="I4920" s="103"/>
      <c r="J4920" s="102"/>
      <c r="L4920" s="100"/>
      <c r="M4920" s="100"/>
      <c r="N4920" s="100"/>
    </row>
    <row r="4921" spans="2:14">
      <c r="B4921" s="98"/>
      <c r="C4921" s="98"/>
      <c r="D4921" s="100"/>
      <c r="E4921" s="100"/>
      <c r="F4921" s="100"/>
      <c r="H4921" s="102"/>
      <c r="I4921" s="103"/>
      <c r="J4921" s="102"/>
      <c r="L4921" s="100"/>
      <c r="M4921" s="100"/>
      <c r="N4921" s="100"/>
    </row>
    <row r="4922" spans="2:14">
      <c r="B4922" s="98"/>
      <c r="C4922" s="98"/>
      <c r="D4922" s="100"/>
      <c r="E4922" s="100"/>
      <c r="F4922" s="100"/>
      <c r="H4922" s="102"/>
      <c r="I4922" s="103"/>
      <c r="J4922" s="102"/>
      <c r="L4922" s="100"/>
      <c r="M4922" s="100"/>
      <c r="N4922" s="100"/>
    </row>
    <row r="4923" spans="2:14">
      <c r="B4923" s="98"/>
      <c r="C4923" s="98"/>
      <c r="D4923" s="100"/>
      <c r="E4923" s="100"/>
      <c r="F4923" s="100"/>
      <c r="H4923" s="102"/>
      <c r="I4923" s="103"/>
      <c r="J4923" s="102"/>
      <c r="L4923" s="100"/>
      <c r="M4923" s="100"/>
      <c r="N4923" s="100"/>
    </row>
    <row r="4924" spans="2:14">
      <c r="B4924" s="98"/>
      <c r="C4924" s="98"/>
      <c r="D4924" s="100"/>
      <c r="E4924" s="100"/>
      <c r="F4924" s="100"/>
      <c r="H4924" s="102"/>
      <c r="I4924" s="103"/>
      <c r="J4924" s="102"/>
      <c r="L4924" s="100"/>
      <c r="M4924" s="100"/>
      <c r="N4924" s="100"/>
    </row>
    <row r="4925" spans="2:14">
      <c r="B4925" s="98"/>
      <c r="C4925" s="98"/>
      <c r="D4925" s="100"/>
      <c r="E4925" s="100"/>
      <c r="F4925" s="100"/>
      <c r="H4925" s="102"/>
      <c r="I4925" s="103"/>
      <c r="J4925" s="102"/>
      <c r="L4925" s="100"/>
      <c r="M4925" s="100"/>
      <c r="N4925" s="100"/>
    </row>
    <row r="4926" spans="2:14">
      <c r="B4926" s="98"/>
      <c r="C4926" s="98"/>
      <c r="D4926" s="100"/>
      <c r="E4926" s="100"/>
      <c r="F4926" s="100"/>
      <c r="H4926" s="102"/>
      <c r="I4926" s="103"/>
      <c r="J4926" s="102"/>
      <c r="L4926" s="100"/>
      <c r="M4926" s="100"/>
      <c r="N4926" s="100"/>
    </row>
    <row r="4927" spans="2:14">
      <c r="B4927" s="98"/>
      <c r="C4927" s="98"/>
      <c r="D4927" s="100"/>
      <c r="E4927" s="100"/>
      <c r="F4927" s="100"/>
      <c r="H4927" s="102"/>
      <c r="I4927" s="103"/>
      <c r="J4927" s="102"/>
      <c r="L4927" s="100"/>
      <c r="M4927" s="100"/>
      <c r="N4927" s="100"/>
    </row>
    <row r="4928" spans="2:14">
      <c r="B4928" s="98"/>
      <c r="C4928" s="98"/>
      <c r="D4928" s="100"/>
      <c r="E4928" s="100"/>
      <c r="F4928" s="100"/>
      <c r="H4928" s="102"/>
      <c r="I4928" s="103"/>
      <c r="J4928" s="102"/>
      <c r="L4928" s="100"/>
      <c r="M4928" s="100"/>
      <c r="N4928" s="100"/>
    </row>
    <row r="4929" spans="2:14">
      <c r="B4929" s="98"/>
      <c r="C4929" s="98"/>
      <c r="D4929" s="100"/>
      <c r="E4929" s="100"/>
      <c r="F4929" s="100"/>
      <c r="H4929" s="102"/>
      <c r="I4929" s="103"/>
      <c r="J4929" s="102"/>
      <c r="L4929" s="100"/>
      <c r="M4929" s="100"/>
      <c r="N4929" s="100"/>
    </row>
    <row r="4930" spans="2:14">
      <c r="B4930" s="98"/>
      <c r="C4930" s="98"/>
      <c r="D4930" s="100"/>
      <c r="E4930" s="100"/>
      <c r="F4930" s="100"/>
      <c r="H4930" s="102"/>
      <c r="I4930" s="103"/>
      <c r="J4930" s="102"/>
      <c r="L4930" s="100"/>
      <c r="M4930" s="100"/>
      <c r="N4930" s="100"/>
    </row>
    <row r="4931" spans="2:14">
      <c r="B4931" s="98"/>
      <c r="C4931" s="98"/>
      <c r="D4931" s="100"/>
      <c r="E4931" s="100"/>
      <c r="F4931" s="100"/>
      <c r="H4931" s="102"/>
      <c r="I4931" s="103"/>
      <c r="J4931" s="102"/>
      <c r="L4931" s="100"/>
      <c r="M4931" s="100"/>
      <c r="N4931" s="100"/>
    </row>
    <row r="4932" spans="2:14">
      <c r="B4932" s="98"/>
      <c r="C4932" s="98"/>
      <c r="D4932" s="100"/>
      <c r="E4932" s="100"/>
      <c r="F4932" s="100"/>
      <c r="H4932" s="102"/>
      <c r="I4932" s="103"/>
      <c r="J4932" s="102"/>
      <c r="L4932" s="100"/>
      <c r="M4932" s="100"/>
      <c r="N4932" s="100"/>
    </row>
    <row r="4933" spans="2:14">
      <c r="B4933" s="98"/>
      <c r="C4933" s="98"/>
      <c r="D4933" s="100"/>
      <c r="E4933" s="100"/>
      <c r="F4933" s="100"/>
      <c r="H4933" s="102"/>
      <c r="I4933" s="103"/>
      <c r="J4933" s="102"/>
      <c r="L4933" s="100"/>
      <c r="M4933" s="100"/>
      <c r="N4933" s="100"/>
    </row>
    <row r="4934" spans="2:14">
      <c r="B4934" s="98"/>
      <c r="C4934" s="98"/>
      <c r="D4934" s="100"/>
      <c r="E4934" s="100"/>
      <c r="F4934" s="100"/>
      <c r="H4934" s="102"/>
      <c r="I4934" s="103"/>
      <c r="J4934" s="102"/>
      <c r="L4934" s="100"/>
      <c r="M4934" s="100"/>
      <c r="N4934" s="100"/>
    </row>
    <row r="4935" spans="2:14">
      <c r="B4935" s="98"/>
      <c r="C4935" s="98"/>
      <c r="D4935" s="100"/>
      <c r="E4935" s="100"/>
      <c r="F4935" s="100"/>
      <c r="H4935" s="102"/>
      <c r="I4935" s="103"/>
      <c r="J4935" s="102"/>
      <c r="L4935" s="100"/>
      <c r="M4935" s="100"/>
      <c r="N4935" s="100"/>
    </row>
    <row r="4936" spans="2:14">
      <c r="B4936" s="98"/>
      <c r="C4936" s="98"/>
      <c r="D4936" s="100"/>
      <c r="E4936" s="100"/>
      <c r="F4936" s="100"/>
      <c r="H4936" s="102"/>
      <c r="I4936" s="103"/>
      <c r="J4936" s="102"/>
      <c r="L4936" s="100"/>
      <c r="M4936" s="100"/>
      <c r="N4936" s="100"/>
    </row>
    <row r="4937" spans="2:14">
      <c r="B4937" s="98"/>
      <c r="C4937" s="98"/>
      <c r="D4937" s="100"/>
      <c r="E4937" s="100"/>
      <c r="F4937" s="100"/>
      <c r="H4937" s="102"/>
      <c r="I4937" s="103"/>
      <c r="J4937" s="102"/>
      <c r="L4937" s="100"/>
      <c r="M4937" s="100"/>
      <c r="N4937" s="100"/>
    </row>
    <row r="4938" spans="2:14">
      <c r="B4938" s="98"/>
      <c r="C4938" s="98"/>
      <c r="D4938" s="100"/>
      <c r="E4938" s="100"/>
      <c r="F4938" s="100"/>
      <c r="H4938" s="102"/>
      <c r="I4938" s="103"/>
      <c r="J4938" s="102"/>
      <c r="L4938" s="100"/>
      <c r="M4938" s="100"/>
      <c r="N4938" s="100"/>
    </row>
    <row r="4939" spans="2:14">
      <c r="B4939" s="98"/>
      <c r="C4939" s="98"/>
      <c r="D4939" s="100"/>
      <c r="E4939" s="100"/>
      <c r="F4939" s="100"/>
      <c r="H4939" s="102"/>
      <c r="I4939" s="103"/>
      <c r="J4939" s="102"/>
      <c r="L4939" s="100"/>
      <c r="M4939" s="100"/>
      <c r="N4939" s="100"/>
    </row>
    <row r="4940" spans="2:14">
      <c r="B4940" s="98"/>
      <c r="C4940" s="98"/>
      <c r="D4940" s="100"/>
      <c r="E4940" s="100"/>
      <c r="F4940" s="100"/>
      <c r="H4940" s="102"/>
      <c r="I4940" s="103"/>
      <c r="J4940" s="102"/>
      <c r="L4940" s="100"/>
      <c r="M4940" s="100"/>
      <c r="N4940" s="100"/>
    </row>
    <row r="4941" spans="2:14">
      <c r="B4941" s="98"/>
      <c r="C4941" s="98"/>
      <c r="D4941" s="100"/>
      <c r="E4941" s="100"/>
      <c r="F4941" s="100"/>
      <c r="H4941" s="102"/>
      <c r="I4941" s="103"/>
      <c r="J4941" s="102"/>
      <c r="L4941" s="100"/>
      <c r="M4941" s="100"/>
      <c r="N4941" s="100"/>
    </row>
    <row r="4942" spans="2:14">
      <c r="B4942" s="98"/>
      <c r="C4942" s="98"/>
      <c r="D4942" s="100"/>
      <c r="E4942" s="100"/>
      <c r="F4942" s="100"/>
      <c r="H4942" s="102"/>
      <c r="I4942" s="103"/>
      <c r="J4942" s="102"/>
      <c r="L4942" s="100"/>
      <c r="M4942" s="100"/>
      <c r="N4942" s="100"/>
    </row>
    <row r="4943" spans="2:14">
      <c r="B4943" s="98"/>
      <c r="C4943" s="98"/>
      <c r="D4943" s="100"/>
      <c r="E4943" s="100"/>
      <c r="F4943" s="100"/>
      <c r="H4943" s="102"/>
      <c r="I4943" s="103"/>
      <c r="J4943" s="102"/>
      <c r="L4943" s="100"/>
      <c r="M4943" s="100"/>
      <c r="N4943" s="100"/>
    </row>
    <row r="4944" spans="2:14">
      <c r="B4944" s="98"/>
      <c r="C4944" s="98"/>
      <c r="D4944" s="100"/>
      <c r="E4944" s="100"/>
      <c r="F4944" s="100"/>
      <c r="H4944" s="102"/>
      <c r="I4944" s="103"/>
      <c r="J4944" s="102"/>
      <c r="L4944" s="100"/>
      <c r="M4944" s="100"/>
      <c r="N4944" s="100"/>
    </row>
    <row r="4945" spans="2:14">
      <c r="B4945" s="98"/>
      <c r="C4945" s="98"/>
      <c r="D4945" s="100"/>
      <c r="E4945" s="100"/>
      <c r="F4945" s="100"/>
      <c r="H4945" s="102"/>
      <c r="I4945" s="103"/>
      <c r="J4945" s="102"/>
      <c r="L4945" s="100"/>
      <c r="M4945" s="100"/>
      <c r="N4945" s="100"/>
    </row>
    <row r="4946" spans="2:14">
      <c r="B4946" s="98"/>
      <c r="C4946" s="98"/>
      <c r="D4946" s="100"/>
      <c r="E4946" s="100"/>
      <c r="F4946" s="100"/>
      <c r="H4946" s="102"/>
      <c r="I4946" s="103"/>
      <c r="J4946" s="102"/>
      <c r="L4946" s="100"/>
      <c r="M4946" s="100"/>
      <c r="N4946" s="100"/>
    </row>
    <row r="4947" spans="2:14">
      <c r="B4947" s="98"/>
      <c r="C4947" s="98"/>
      <c r="D4947" s="100"/>
      <c r="E4947" s="100"/>
      <c r="F4947" s="100"/>
      <c r="H4947" s="102"/>
      <c r="I4947" s="103"/>
      <c r="J4947" s="102"/>
      <c r="L4947" s="100"/>
      <c r="M4947" s="100"/>
      <c r="N4947" s="100"/>
    </row>
    <row r="4948" spans="2:14">
      <c r="B4948" s="98"/>
      <c r="C4948" s="98"/>
      <c r="D4948" s="100"/>
      <c r="E4948" s="100"/>
      <c r="F4948" s="100"/>
      <c r="H4948" s="102"/>
      <c r="I4948" s="103"/>
      <c r="J4948" s="102"/>
      <c r="L4948" s="100"/>
      <c r="M4948" s="100"/>
      <c r="N4948" s="100"/>
    </row>
    <row r="4949" spans="2:14">
      <c r="B4949" s="98"/>
      <c r="C4949" s="98"/>
      <c r="D4949" s="100"/>
      <c r="E4949" s="100"/>
      <c r="F4949" s="100"/>
      <c r="H4949" s="102"/>
      <c r="I4949" s="103"/>
      <c r="J4949" s="102"/>
      <c r="L4949" s="100"/>
      <c r="M4949" s="100"/>
      <c r="N4949" s="100"/>
    </row>
    <row r="4950" spans="2:14">
      <c r="B4950" s="98"/>
      <c r="C4950" s="98"/>
      <c r="D4950" s="100"/>
      <c r="E4950" s="100"/>
      <c r="F4950" s="100"/>
      <c r="H4950" s="102"/>
      <c r="I4950" s="103"/>
      <c r="J4950" s="102"/>
      <c r="L4950" s="100"/>
      <c r="M4950" s="100"/>
      <c r="N4950" s="100"/>
    </row>
    <row r="4951" spans="2:14">
      <c r="B4951" s="98"/>
      <c r="C4951" s="98"/>
      <c r="D4951" s="100"/>
      <c r="E4951" s="100"/>
      <c r="F4951" s="100"/>
      <c r="H4951" s="102"/>
      <c r="I4951" s="103"/>
      <c r="J4951" s="102"/>
      <c r="L4951" s="100"/>
      <c r="M4951" s="100"/>
      <c r="N4951" s="100"/>
    </row>
    <row r="4952" spans="2:14">
      <c r="B4952" s="98"/>
      <c r="C4952" s="98"/>
      <c r="D4952" s="100"/>
      <c r="E4952" s="100"/>
      <c r="F4952" s="100"/>
      <c r="H4952" s="102"/>
      <c r="I4952" s="103"/>
      <c r="J4952" s="102"/>
      <c r="L4952" s="100"/>
      <c r="M4952" s="100"/>
      <c r="N4952" s="100"/>
    </row>
    <row r="4953" spans="2:14">
      <c r="B4953" s="98"/>
      <c r="C4953" s="98"/>
      <c r="D4953" s="100"/>
      <c r="E4953" s="100"/>
      <c r="F4953" s="100"/>
      <c r="H4953" s="102"/>
      <c r="I4953" s="103"/>
      <c r="J4953" s="102"/>
      <c r="L4953" s="100"/>
      <c r="M4953" s="100"/>
      <c r="N4953" s="100"/>
    </row>
    <row r="4954" spans="2:14">
      <c r="B4954" s="98"/>
      <c r="C4954" s="98"/>
      <c r="D4954" s="100"/>
      <c r="E4954" s="100"/>
      <c r="F4954" s="100"/>
      <c r="H4954" s="102"/>
      <c r="I4954" s="103"/>
      <c r="J4954" s="102"/>
      <c r="L4954" s="100"/>
      <c r="M4954" s="100"/>
      <c r="N4954" s="100"/>
    </row>
    <row r="4955" spans="2:14">
      <c r="B4955" s="98"/>
      <c r="C4955" s="98"/>
      <c r="D4955" s="100"/>
      <c r="E4955" s="100"/>
      <c r="F4955" s="100"/>
      <c r="H4955" s="102"/>
      <c r="I4955" s="103"/>
      <c r="J4955" s="102"/>
      <c r="L4955" s="100"/>
      <c r="M4955" s="100"/>
      <c r="N4955" s="100"/>
    </row>
    <row r="4956" spans="2:14">
      <c r="B4956" s="98"/>
      <c r="C4956" s="98"/>
      <c r="D4956" s="100"/>
      <c r="E4956" s="100"/>
      <c r="F4956" s="100"/>
      <c r="H4956" s="102"/>
      <c r="I4956" s="103"/>
      <c r="J4956" s="102"/>
      <c r="L4956" s="100"/>
      <c r="M4956" s="100"/>
      <c r="N4956" s="100"/>
    </row>
    <row r="4957" spans="2:14">
      <c r="B4957" s="98"/>
      <c r="C4957" s="98"/>
      <c r="D4957" s="100"/>
      <c r="E4957" s="100"/>
      <c r="F4957" s="100"/>
      <c r="H4957" s="102"/>
      <c r="I4957" s="103"/>
      <c r="J4957" s="102"/>
      <c r="L4957" s="100"/>
      <c r="M4957" s="100"/>
      <c r="N4957" s="100"/>
    </row>
    <row r="4958" spans="2:14">
      <c r="B4958" s="98"/>
      <c r="C4958" s="98"/>
      <c r="D4958" s="100"/>
      <c r="E4958" s="100"/>
      <c r="F4958" s="100"/>
      <c r="H4958" s="102"/>
      <c r="I4958" s="103"/>
      <c r="J4958" s="102"/>
      <c r="L4958" s="100"/>
      <c r="M4958" s="100"/>
      <c r="N4958" s="100"/>
    </row>
    <row r="4959" spans="2:14">
      <c r="B4959" s="98"/>
      <c r="C4959" s="98"/>
      <c r="D4959" s="100"/>
      <c r="E4959" s="100"/>
      <c r="F4959" s="100"/>
      <c r="H4959" s="102"/>
      <c r="I4959" s="103"/>
      <c r="J4959" s="102"/>
      <c r="L4959" s="100"/>
      <c r="M4959" s="100"/>
      <c r="N4959" s="100"/>
    </row>
    <row r="4960" spans="2:14">
      <c r="B4960" s="98"/>
      <c r="C4960" s="98"/>
      <c r="D4960" s="100"/>
      <c r="E4960" s="100"/>
      <c r="F4960" s="100"/>
      <c r="H4960" s="102"/>
      <c r="I4960" s="103"/>
      <c r="J4960" s="102"/>
      <c r="L4960" s="100"/>
      <c r="M4960" s="100"/>
      <c r="N4960" s="100"/>
    </row>
    <row r="4961" spans="2:14">
      <c r="B4961" s="98"/>
      <c r="C4961" s="98"/>
      <c r="D4961" s="100"/>
      <c r="E4961" s="100"/>
      <c r="F4961" s="100"/>
      <c r="H4961" s="102"/>
      <c r="I4961" s="103"/>
      <c r="J4961" s="102"/>
      <c r="L4961" s="100"/>
      <c r="M4961" s="100"/>
      <c r="N4961" s="100"/>
    </row>
    <row r="4962" spans="2:14">
      <c r="B4962" s="98"/>
      <c r="C4962" s="98"/>
      <c r="D4962" s="100"/>
      <c r="E4962" s="100"/>
      <c r="F4962" s="100"/>
      <c r="H4962" s="102"/>
      <c r="I4962" s="103"/>
      <c r="J4962" s="102"/>
      <c r="L4962" s="100"/>
      <c r="M4962" s="100"/>
      <c r="N4962" s="100"/>
    </row>
    <row r="4963" spans="2:14">
      <c r="B4963" s="98"/>
      <c r="C4963" s="98"/>
      <c r="D4963" s="100"/>
      <c r="E4963" s="100"/>
      <c r="F4963" s="100"/>
      <c r="H4963" s="102"/>
      <c r="I4963" s="103"/>
      <c r="J4963" s="102"/>
      <c r="L4963" s="100"/>
      <c r="M4963" s="100"/>
      <c r="N4963" s="100"/>
    </row>
    <row r="4964" spans="2:14">
      <c r="B4964" s="98"/>
      <c r="C4964" s="98"/>
      <c r="D4964" s="100"/>
      <c r="E4964" s="100"/>
      <c r="F4964" s="100"/>
      <c r="H4964" s="102"/>
      <c r="I4964" s="103"/>
      <c r="J4964" s="102"/>
      <c r="L4964" s="100"/>
      <c r="M4964" s="100"/>
      <c r="N4964" s="100"/>
    </row>
    <row r="4965" spans="2:14">
      <c r="B4965" s="98"/>
      <c r="C4965" s="98"/>
      <c r="D4965" s="100"/>
      <c r="E4965" s="100"/>
      <c r="F4965" s="100"/>
      <c r="H4965" s="102"/>
      <c r="I4965" s="103"/>
      <c r="J4965" s="102"/>
      <c r="L4965" s="100"/>
      <c r="M4965" s="100"/>
      <c r="N4965" s="100"/>
    </row>
    <row r="4966" spans="2:14">
      <c r="B4966" s="98"/>
      <c r="C4966" s="98"/>
      <c r="D4966" s="100"/>
      <c r="E4966" s="100"/>
      <c r="F4966" s="100"/>
      <c r="H4966" s="102"/>
      <c r="I4966" s="103"/>
      <c r="J4966" s="102"/>
      <c r="L4966" s="100"/>
      <c r="M4966" s="100"/>
      <c r="N4966" s="100"/>
    </row>
    <row r="4967" spans="2:14">
      <c r="B4967" s="98"/>
      <c r="C4967" s="98"/>
      <c r="D4967" s="100"/>
      <c r="E4967" s="100"/>
      <c r="F4967" s="100"/>
      <c r="H4967" s="102"/>
      <c r="I4967" s="103"/>
      <c r="J4967" s="102"/>
      <c r="L4967" s="100"/>
      <c r="M4967" s="100"/>
      <c r="N4967" s="100"/>
    </row>
    <row r="4968" spans="2:14">
      <c r="B4968" s="98"/>
      <c r="C4968" s="98"/>
      <c r="D4968" s="100"/>
      <c r="E4968" s="100"/>
      <c r="F4968" s="100"/>
      <c r="H4968" s="102"/>
      <c r="I4968" s="103"/>
      <c r="J4968" s="102"/>
      <c r="L4968" s="100"/>
      <c r="M4968" s="100"/>
      <c r="N4968" s="100"/>
    </row>
    <row r="4969" spans="2:14">
      <c r="B4969" s="98"/>
      <c r="C4969" s="98"/>
      <c r="D4969" s="100"/>
      <c r="E4969" s="100"/>
      <c r="F4969" s="100"/>
      <c r="H4969" s="102"/>
      <c r="I4969" s="103"/>
      <c r="J4969" s="102"/>
      <c r="L4969" s="100"/>
      <c r="M4969" s="100"/>
      <c r="N4969" s="100"/>
    </row>
    <row r="4970" spans="2:14">
      <c r="B4970" s="98"/>
      <c r="C4970" s="98"/>
      <c r="D4970" s="100"/>
      <c r="E4970" s="100"/>
      <c r="F4970" s="100"/>
      <c r="H4970" s="102"/>
      <c r="I4970" s="103"/>
      <c r="J4970" s="102"/>
      <c r="L4970" s="100"/>
      <c r="M4970" s="100"/>
      <c r="N4970" s="100"/>
    </row>
    <row r="4971" spans="2:14">
      <c r="B4971" s="98"/>
      <c r="C4971" s="98"/>
      <c r="D4971" s="100"/>
      <c r="E4971" s="100"/>
      <c r="F4971" s="100"/>
      <c r="H4971" s="102"/>
      <c r="I4971" s="103"/>
      <c r="J4971" s="102"/>
      <c r="L4971" s="100"/>
      <c r="M4971" s="100"/>
      <c r="N4971" s="100"/>
    </row>
    <row r="4972" spans="2:14">
      <c r="B4972" s="98"/>
      <c r="C4972" s="98"/>
      <c r="D4972" s="100"/>
      <c r="E4972" s="100"/>
      <c r="F4972" s="100"/>
      <c r="H4972" s="102"/>
      <c r="I4972" s="103"/>
      <c r="J4972" s="102"/>
      <c r="L4972" s="100"/>
      <c r="M4972" s="100"/>
      <c r="N4972" s="100"/>
    </row>
    <row r="4973" spans="2:14">
      <c r="B4973" s="98"/>
      <c r="C4973" s="98"/>
      <c r="D4973" s="100"/>
      <c r="E4973" s="100"/>
      <c r="F4973" s="100"/>
      <c r="H4973" s="102"/>
      <c r="I4973" s="103"/>
      <c r="J4973" s="102"/>
      <c r="L4973" s="100"/>
      <c r="M4973" s="100"/>
      <c r="N4973" s="100"/>
    </row>
    <row r="4974" spans="2:14">
      <c r="B4974" s="98"/>
      <c r="C4974" s="98"/>
      <c r="D4974" s="100"/>
      <c r="E4974" s="100"/>
      <c r="F4974" s="100"/>
      <c r="H4974" s="102"/>
      <c r="I4974" s="103"/>
      <c r="J4974" s="102"/>
      <c r="L4974" s="100"/>
      <c r="M4974" s="100"/>
      <c r="N4974" s="100"/>
    </row>
    <row r="4975" spans="2:14">
      <c r="B4975" s="98"/>
      <c r="C4975" s="98"/>
      <c r="D4975" s="100"/>
      <c r="E4975" s="100"/>
      <c r="F4975" s="100"/>
      <c r="H4975" s="102"/>
      <c r="I4975" s="103"/>
      <c r="J4975" s="102"/>
      <c r="L4975" s="100"/>
      <c r="M4975" s="100"/>
      <c r="N4975" s="100"/>
    </row>
    <row r="4976" spans="2:14">
      <c r="B4976" s="98"/>
      <c r="C4976" s="98"/>
      <c r="D4976" s="100"/>
      <c r="E4976" s="100"/>
      <c r="F4976" s="100"/>
      <c r="H4976" s="102"/>
      <c r="I4976" s="103"/>
      <c r="J4976" s="102"/>
      <c r="L4976" s="100"/>
      <c r="M4976" s="100"/>
      <c r="N4976" s="100"/>
    </row>
    <row r="4977" spans="2:14">
      <c r="B4977" s="98"/>
      <c r="C4977" s="98"/>
      <c r="D4977" s="100"/>
      <c r="E4977" s="100"/>
      <c r="F4977" s="100"/>
      <c r="H4977" s="102"/>
      <c r="I4977" s="103"/>
      <c r="J4977" s="102"/>
      <c r="L4977" s="100"/>
      <c r="M4977" s="100"/>
      <c r="N4977" s="100"/>
    </row>
    <row r="4978" spans="2:14">
      <c r="B4978" s="98"/>
      <c r="C4978" s="98"/>
      <c r="D4978" s="100"/>
      <c r="E4978" s="100"/>
      <c r="F4978" s="100"/>
      <c r="H4978" s="102"/>
      <c r="I4978" s="103"/>
      <c r="J4978" s="102"/>
      <c r="L4978" s="100"/>
      <c r="M4978" s="100"/>
      <c r="N4978" s="100"/>
    </row>
    <row r="4979" spans="2:14">
      <c r="B4979" s="98"/>
      <c r="C4979" s="98"/>
      <c r="D4979" s="100"/>
      <c r="E4979" s="100"/>
      <c r="F4979" s="100"/>
      <c r="H4979" s="102"/>
      <c r="I4979" s="103"/>
      <c r="J4979" s="102"/>
      <c r="L4979" s="100"/>
      <c r="M4979" s="100"/>
      <c r="N4979" s="100"/>
    </row>
    <row r="4980" spans="2:14">
      <c r="B4980" s="98"/>
      <c r="C4980" s="98"/>
      <c r="D4980" s="100"/>
      <c r="E4980" s="100"/>
      <c r="F4980" s="100"/>
      <c r="H4980" s="102"/>
      <c r="I4980" s="103"/>
      <c r="J4980" s="102"/>
      <c r="L4980" s="100"/>
      <c r="M4980" s="100"/>
      <c r="N4980" s="100"/>
    </row>
    <row r="4981" spans="2:14">
      <c r="B4981" s="98"/>
      <c r="C4981" s="98"/>
      <c r="D4981" s="100"/>
      <c r="E4981" s="100"/>
      <c r="F4981" s="100"/>
      <c r="H4981" s="102"/>
      <c r="I4981" s="103"/>
      <c r="J4981" s="102"/>
      <c r="L4981" s="100"/>
      <c r="M4981" s="100"/>
      <c r="N4981" s="100"/>
    </row>
    <row r="4982" spans="2:14">
      <c r="B4982" s="98"/>
      <c r="C4982" s="98"/>
      <c r="D4982" s="100"/>
      <c r="E4982" s="100"/>
      <c r="F4982" s="100"/>
      <c r="H4982" s="102"/>
      <c r="I4982" s="103"/>
      <c r="J4982" s="102"/>
      <c r="L4982" s="100"/>
      <c r="M4982" s="100"/>
      <c r="N4982" s="100"/>
    </row>
    <row r="4983" spans="2:14">
      <c r="B4983" s="98"/>
      <c r="C4983" s="98"/>
      <c r="D4983" s="100"/>
      <c r="E4983" s="100"/>
      <c r="F4983" s="100"/>
      <c r="H4983" s="102"/>
      <c r="I4983" s="103"/>
      <c r="J4983" s="102"/>
      <c r="L4983" s="100"/>
      <c r="M4983" s="100"/>
      <c r="N4983" s="100"/>
    </row>
    <row r="4984" spans="2:14">
      <c r="B4984" s="98"/>
      <c r="C4984" s="98"/>
      <c r="D4984" s="100"/>
      <c r="E4984" s="100"/>
      <c r="F4984" s="100"/>
      <c r="H4984" s="102"/>
      <c r="I4984" s="103"/>
      <c r="J4984" s="102"/>
      <c r="L4984" s="100"/>
      <c r="M4984" s="100"/>
      <c r="N4984" s="100"/>
    </row>
    <row r="4985" spans="2:14">
      <c r="B4985" s="98"/>
      <c r="C4985" s="98"/>
      <c r="D4985" s="100"/>
      <c r="E4985" s="100"/>
      <c r="F4985" s="100"/>
      <c r="H4985" s="102"/>
      <c r="I4985" s="103"/>
      <c r="J4985" s="102"/>
      <c r="L4985" s="100"/>
      <c r="M4985" s="100"/>
      <c r="N4985" s="100"/>
    </row>
    <row r="4986" spans="2:14">
      <c r="B4986" s="98"/>
      <c r="C4986" s="98"/>
      <c r="D4986" s="100"/>
      <c r="E4986" s="100"/>
      <c r="F4986" s="100"/>
      <c r="H4986" s="102"/>
      <c r="I4986" s="103"/>
      <c r="J4986" s="102"/>
      <c r="L4986" s="100"/>
      <c r="M4986" s="100"/>
      <c r="N4986" s="100"/>
    </row>
    <row r="4987" spans="2:14">
      <c r="B4987" s="98"/>
      <c r="C4987" s="98"/>
      <c r="D4987" s="100"/>
      <c r="E4987" s="100"/>
      <c r="F4987" s="100"/>
      <c r="H4987" s="102"/>
      <c r="I4987" s="103"/>
      <c r="J4987" s="102"/>
      <c r="L4987" s="100"/>
      <c r="M4987" s="100"/>
      <c r="N4987" s="100"/>
    </row>
    <row r="4988" spans="2:14">
      <c r="B4988" s="98"/>
      <c r="C4988" s="98"/>
      <c r="D4988" s="100"/>
      <c r="E4988" s="100"/>
      <c r="F4988" s="100"/>
      <c r="H4988" s="102"/>
      <c r="I4988" s="103"/>
      <c r="J4988" s="102"/>
      <c r="L4988" s="100"/>
      <c r="M4988" s="100"/>
      <c r="N4988" s="100"/>
    </row>
    <row r="4989" spans="2:14">
      <c r="B4989" s="98"/>
      <c r="C4989" s="98"/>
      <c r="D4989" s="100"/>
      <c r="E4989" s="100"/>
      <c r="F4989" s="100"/>
      <c r="H4989" s="102"/>
      <c r="I4989" s="103"/>
      <c r="J4989" s="102"/>
      <c r="L4989" s="100"/>
      <c r="M4989" s="100"/>
      <c r="N4989" s="100"/>
    </row>
    <row r="4990" spans="2:14">
      <c r="B4990" s="98"/>
      <c r="C4990" s="98"/>
      <c r="D4990" s="100"/>
      <c r="E4990" s="100"/>
      <c r="F4990" s="100"/>
      <c r="H4990" s="102"/>
      <c r="I4990" s="103"/>
      <c r="J4990" s="102"/>
      <c r="L4990" s="100"/>
      <c r="M4990" s="100"/>
      <c r="N4990" s="100"/>
    </row>
    <row r="4991" spans="2:14">
      <c r="B4991" s="98"/>
      <c r="C4991" s="98"/>
      <c r="D4991" s="100"/>
      <c r="E4991" s="100"/>
      <c r="F4991" s="100"/>
      <c r="H4991" s="102"/>
      <c r="I4991" s="103"/>
      <c r="J4991" s="102"/>
      <c r="L4991" s="100"/>
      <c r="M4991" s="100"/>
      <c r="N4991" s="100"/>
    </row>
    <row r="4992" spans="2:14">
      <c r="B4992" s="98"/>
      <c r="C4992" s="98"/>
      <c r="D4992" s="100"/>
      <c r="E4992" s="100"/>
      <c r="F4992" s="100"/>
      <c r="H4992" s="102"/>
      <c r="I4992" s="103"/>
      <c r="J4992" s="102"/>
      <c r="L4992" s="100"/>
      <c r="M4992" s="100"/>
      <c r="N4992" s="100"/>
    </row>
    <row r="4993" spans="2:14">
      <c r="B4993" s="98"/>
      <c r="C4993" s="98"/>
      <c r="D4993" s="100"/>
      <c r="E4993" s="100"/>
      <c r="F4993" s="100"/>
      <c r="H4993" s="102"/>
      <c r="I4993" s="103"/>
      <c r="J4993" s="102"/>
      <c r="L4993" s="100"/>
      <c r="M4993" s="100"/>
      <c r="N4993" s="100"/>
    </row>
    <row r="4994" spans="2:14">
      <c r="B4994" s="98"/>
      <c r="C4994" s="98"/>
      <c r="D4994" s="100"/>
      <c r="E4994" s="100"/>
      <c r="F4994" s="100"/>
      <c r="H4994" s="102"/>
      <c r="I4994" s="103"/>
      <c r="J4994" s="102"/>
      <c r="L4994" s="100"/>
      <c r="M4994" s="100"/>
      <c r="N4994" s="100"/>
    </row>
    <row r="4995" spans="2:14">
      <c r="B4995" s="98"/>
      <c r="C4995" s="98"/>
      <c r="D4995" s="100"/>
      <c r="E4995" s="100"/>
      <c r="F4995" s="100"/>
      <c r="H4995" s="102"/>
      <c r="I4995" s="103"/>
      <c r="J4995" s="102"/>
      <c r="L4995" s="100"/>
      <c r="M4995" s="100"/>
      <c r="N4995" s="100"/>
    </row>
    <row r="4996" spans="2:14">
      <c r="B4996" s="98"/>
      <c r="C4996" s="98"/>
      <c r="D4996" s="100"/>
      <c r="E4996" s="100"/>
      <c r="F4996" s="100"/>
      <c r="H4996" s="102"/>
      <c r="I4996" s="103"/>
      <c r="J4996" s="102"/>
      <c r="L4996" s="100"/>
      <c r="M4996" s="100"/>
      <c r="N4996" s="100"/>
    </row>
    <row r="4997" spans="2:14">
      <c r="B4997" s="98"/>
      <c r="C4997" s="98"/>
      <c r="D4997" s="100"/>
      <c r="E4997" s="100"/>
      <c r="F4997" s="100"/>
      <c r="H4997" s="102"/>
      <c r="I4997" s="103"/>
      <c r="J4997" s="102"/>
      <c r="L4997" s="100"/>
      <c r="M4997" s="100"/>
      <c r="N4997" s="100"/>
    </row>
    <row r="4998" spans="2:14">
      <c r="B4998" s="98"/>
      <c r="C4998" s="98"/>
      <c r="D4998" s="100"/>
      <c r="E4998" s="100"/>
      <c r="F4998" s="100"/>
      <c r="H4998" s="102"/>
      <c r="I4998" s="103"/>
      <c r="J4998" s="102"/>
      <c r="L4998" s="100"/>
      <c r="M4998" s="100"/>
      <c r="N4998" s="100"/>
    </row>
    <row r="4999" spans="2:14">
      <c r="B4999" s="98"/>
      <c r="C4999" s="98"/>
      <c r="D4999" s="100"/>
      <c r="E4999" s="100"/>
      <c r="F4999" s="100"/>
      <c r="H4999" s="102"/>
      <c r="I4999" s="103"/>
      <c r="J4999" s="102"/>
      <c r="L4999" s="100"/>
      <c r="M4999" s="100"/>
      <c r="N4999" s="100"/>
    </row>
    <row r="5000" spans="2:14">
      <c r="B5000" s="98"/>
      <c r="C5000" s="98"/>
      <c r="D5000" s="100"/>
      <c r="E5000" s="100"/>
      <c r="F5000" s="100"/>
      <c r="H5000" s="102"/>
      <c r="I5000" s="103"/>
      <c r="J5000" s="102"/>
      <c r="L5000" s="100"/>
      <c r="M5000" s="100"/>
      <c r="N5000" s="100"/>
    </row>
    <row r="5001" spans="2:14">
      <c r="B5001" s="98"/>
      <c r="C5001" s="98"/>
      <c r="D5001" s="100"/>
      <c r="E5001" s="100"/>
      <c r="F5001" s="100"/>
      <c r="H5001" s="102"/>
      <c r="I5001" s="103"/>
      <c r="J5001" s="102"/>
      <c r="L5001" s="100"/>
      <c r="M5001" s="100"/>
      <c r="N5001" s="100"/>
    </row>
    <row r="5002" spans="2:14">
      <c r="B5002" s="98"/>
      <c r="C5002" s="98"/>
      <c r="D5002" s="100"/>
      <c r="E5002" s="100"/>
      <c r="F5002" s="100"/>
      <c r="H5002" s="102"/>
      <c r="I5002" s="103"/>
      <c r="J5002" s="102"/>
      <c r="L5002" s="100"/>
      <c r="M5002" s="100"/>
      <c r="N5002" s="100"/>
    </row>
    <row r="5003" spans="2:14">
      <c r="B5003" s="98"/>
      <c r="C5003" s="98"/>
      <c r="D5003" s="100"/>
      <c r="E5003" s="100"/>
      <c r="F5003" s="100"/>
      <c r="H5003" s="102"/>
      <c r="I5003" s="103"/>
      <c r="J5003" s="102"/>
      <c r="L5003" s="100"/>
      <c r="M5003" s="100"/>
      <c r="N5003" s="100"/>
    </row>
    <row r="5004" spans="2:14">
      <c r="B5004" s="98"/>
      <c r="C5004" s="98"/>
      <c r="D5004" s="100"/>
      <c r="E5004" s="100"/>
      <c r="F5004" s="100"/>
      <c r="H5004" s="102"/>
      <c r="I5004" s="103"/>
      <c r="J5004" s="102"/>
      <c r="L5004" s="100"/>
      <c r="M5004" s="100"/>
      <c r="N5004" s="100"/>
    </row>
    <row r="5005" spans="2:14">
      <c r="B5005" s="98"/>
      <c r="C5005" s="98"/>
      <c r="D5005" s="100"/>
      <c r="E5005" s="100"/>
      <c r="F5005" s="100"/>
      <c r="H5005" s="102"/>
      <c r="I5005" s="103"/>
      <c r="J5005" s="102"/>
      <c r="L5005" s="100"/>
      <c r="M5005" s="100"/>
      <c r="N5005" s="100"/>
    </row>
    <row r="5006" spans="2:14">
      <c r="B5006" s="98"/>
      <c r="C5006" s="98"/>
      <c r="D5006" s="100"/>
      <c r="E5006" s="100"/>
      <c r="F5006" s="100"/>
      <c r="H5006" s="102"/>
      <c r="I5006" s="103"/>
      <c r="J5006" s="102"/>
      <c r="L5006" s="100"/>
      <c r="M5006" s="100"/>
      <c r="N5006" s="100"/>
    </row>
    <row r="5007" spans="2:14">
      <c r="B5007" s="98"/>
      <c r="C5007" s="98"/>
      <c r="D5007" s="100"/>
      <c r="E5007" s="100"/>
      <c r="F5007" s="100"/>
      <c r="H5007" s="102"/>
      <c r="I5007" s="103"/>
      <c r="J5007" s="102"/>
      <c r="L5007" s="100"/>
      <c r="M5007" s="100"/>
      <c r="N5007" s="100"/>
    </row>
    <row r="5008" spans="2:14">
      <c r="B5008" s="98"/>
      <c r="C5008" s="98"/>
      <c r="D5008" s="100"/>
      <c r="E5008" s="100"/>
      <c r="F5008" s="100"/>
      <c r="H5008" s="102"/>
      <c r="I5008" s="103"/>
      <c r="J5008" s="102"/>
      <c r="L5008" s="100"/>
      <c r="M5008" s="100"/>
      <c r="N5008" s="100"/>
    </row>
    <row r="5009" spans="2:14">
      <c r="B5009" s="98"/>
      <c r="C5009" s="98"/>
      <c r="D5009" s="100"/>
      <c r="E5009" s="100"/>
      <c r="F5009" s="100"/>
      <c r="H5009" s="102"/>
      <c r="I5009" s="103"/>
      <c r="J5009" s="102"/>
      <c r="L5009" s="100"/>
      <c r="M5009" s="100"/>
      <c r="N5009" s="100"/>
    </row>
    <row r="5010" spans="2:14">
      <c r="B5010" s="98"/>
      <c r="C5010" s="98"/>
      <c r="D5010" s="100"/>
      <c r="E5010" s="100"/>
      <c r="F5010" s="100"/>
      <c r="H5010" s="102"/>
      <c r="I5010" s="103"/>
      <c r="J5010" s="102"/>
      <c r="L5010" s="100"/>
      <c r="M5010" s="100"/>
      <c r="N5010" s="100"/>
    </row>
    <row r="5011" spans="2:14">
      <c r="B5011" s="98"/>
      <c r="C5011" s="98"/>
      <c r="D5011" s="100"/>
      <c r="E5011" s="100"/>
      <c r="F5011" s="100"/>
      <c r="H5011" s="102"/>
      <c r="I5011" s="103"/>
      <c r="J5011" s="102"/>
      <c r="L5011" s="100"/>
      <c r="M5011" s="100"/>
      <c r="N5011" s="100"/>
    </row>
    <row r="5012" spans="2:14">
      <c r="B5012" s="98"/>
      <c r="C5012" s="98"/>
      <c r="D5012" s="100"/>
      <c r="E5012" s="100"/>
      <c r="F5012" s="100"/>
      <c r="H5012" s="102"/>
      <c r="I5012" s="103"/>
      <c r="J5012" s="102"/>
      <c r="L5012" s="100"/>
      <c r="M5012" s="100"/>
      <c r="N5012" s="100"/>
    </row>
    <row r="5013" spans="2:14">
      <c r="B5013" s="98"/>
      <c r="C5013" s="98"/>
      <c r="D5013" s="100"/>
      <c r="E5013" s="100"/>
      <c r="F5013" s="100"/>
      <c r="H5013" s="102"/>
      <c r="I5013" s="103"/>
      <c r="J5013" s="102"/>
      <c r="L5013" s="100"/>
      <c r="M5013" s="100"/>
      <c r="N5013" s="100"/>
    </row>
    <row r="5014" spans="2:14">
      <c r="B5014" s="98"/>
      <c r="C5014" s="98"/>
      <c r="D5014" s="100"/>
      <c r="E5014" s="100"/>
      <c r="F5014" s="100"/>
      <c r="H5014" s="102"/>
      <c r="I5014" s="103"/>
      <c r="J5014" s="102"/>
      <c r="L5014" s="100"/>
      <c r="M5014" s="100"/>
      <c r="N5014" s="100"/>
    </row>
    <row r="5015" spans="2:14">
      <c r="B5015" s="98"/>
      <c r="C5015" s="98"/>
      <c r="D5015" s="100"/>
      <c r="E5015" s="100"/>
      <c r="F5015" s="100"/>
      <c r="H5015" s="102"/>
      <c r="I5015" s="103"/>
      <c r="J5015" s="102"/>
      <c r="L5015" s="100"/>
      <c r="M5015" s="100"/>
      <c r="N5015" s="100"/>
    </row>
    <row r="5016" spans="2:14">
      <c r="B5016" s="98"/>
      <c r="C5016" s="98"/>
      <c r="D5016" s="100"/>
      <c r="E5016" s="100"/>
      <c r="F5016" s="100"/>
      <c r="H5016" s="102"/>
      <c r="I5016" s="103"/>
      <c r="J5016" s="102"/>
      <c r="L5016" s="100"/>
      <c r="M5016" s="100"/>
      <c r="N5016" s="100"/>
    </row>
    <row r="5017" spans="2:14">
      <c r="B5017" s="98"/>
      <c r="C5017" s="98"/>
      <c r="D5017" s="100"/>
      <c r="E5017" s="100"/>
      <c r="F5017" s="100"/>
      <c r="H5017" s="102"/>
      <c r="I5017" s="103"/>
      <c r="J5017" s="102"/>
      <c r="L5017" s="100"/>
      <c r="M5017" s="100"/>
      <c r="N5017" s="100"/>
    </row>
    <row r="5018" spans="2:14">
      <c r="B5018" s="98"/>
      <c r="C5018" s="98"/>
      <c r="D5018" s="100"/>
      <c r="E5018" s="100"/>
      <c r="F5018" s="100"/>
      <c r="H5018" s="102"/>
      <c r="I5018" s="103"/>
      <c r="J5018" s="102"/>
      <c r="L5018" s="100"/>
      <c r="M5018" s="100"/>
      <c r="N5018" s="100"/>
    </row>
    <row r="5019" spans="2:14">
      <c r="B5019" s="98"/>
      <c r="C5019" s="98"/>
      <c r="D5019" s="100"/>
      <c r="E5019" s="100"/>
      <c r="F5019" s="100"/>
      <c r="H5019" s="102"/>
      <c r="I5019" s="103"/>
      <c r="J5019" s="102"/>
      <c r="L5019" s="100"/>
      <c r="M5019" s="100"/>
      <c r="N5019" s="100"/>
    </row>
    <row r="5020" spans="2:14">
      <c r="B5020" s="98"/>
      <c r="C5020" s="98"/>
      <c r="D5020" s="100"/>
      <c r="E5020" s="100"/>
      <c r="F5020" s="100"/>
      <c r="H5020" s="102"/>
      <c r="I5020" s="103"/>
      <c r="J5020" s="102"/>
      <c r="L5020" s="100"/>
      <c r="M5020" s="100"/>
      <c r="N5020" s="100"/>
    </row>
    <row r="5021" spans="2:14">
      <c r="B5021" s="98"/>
      <c r="C5021" s="98"/>
      <c r="D5021" s="100"/>
      <c r="E5021" s="100"/>
      <c r="F5021" s="100"/>
      <c r="H5021" s="102"/>
      <c r="I5021" s="103"/>
      <c r="J5021" s="102"/>
      <c r="L5021" s="100"/>
      <c r="M5021" s="100"/>
      <c r="N5021" s="100"/>
    </row>
    <row r="5022" spans="2:14">
      <c r="B5022" s="98"/>
      <c r="C5022" s="98"/>
      <c r="D5022" s="100"/>
      <c r="E5022" s="100"/>
      <c r="F5022" s="100"/>
      <c r="H5022" s="102"/>
      <c r="I5022" s="103"/>
      <c r="J5022" s="102"/>
      <c r="L5022" s="100"/>
      <c r="M5022" s="100"/>
      <c r="N5022" s="100"/>
    </row>
    <row r="5023" spans="2:14">
      <c r="B5023" s="98"/>
      <c r="C5023" s="98"/>
      <c r="D5023" s="100"/>
      <c r="E5023" s="100"/>
      <c r="F5023" s="100"/>
      <c r="H5023" s="102"/>
      <c r="I5023" s="103"/>
      <c r="J5023" s="102"/>
      <c r="L5023" s="100"/>
      <c r="M5023" s="100"/>
      <c r="N5023" s="100"/>
    </row>
    <row r="5024" spans="2:14">
      <c r="B5024" s="98"/>
      <c r="C5024" s="98"/>
      <c r="D5024" s="100"/>
      <c r="E5024" s="100"/>
      <c r="F5024" s="100"/>
      <c r="H5024" s="102"/>
      <c r="I5024" s="103"/>
      <c r="J5024" s="102"/>
      <c r="L5024" s="100"/>
      <c r="M5024" s="100"/>
      <c r="N5024" s="100"/>
    </row>
    <row r="5025" spans="2:14">
      <c r="B5025" s="98"/>
      <c r="C5025" s="98"/>
      <c r="D5025" s="100"/>
      <c r="E5025" s="100"/>
      <c r="F5025" s="100"/>
      <c r="H5025" s="102"/>
      <c r="I5025" s="103"/>
      <c r="J5025" s="102"/>
      <c r="L5025" s="100"/>
      <c r="M5025" s="100"/>
      <c r="N5025" s="100"/>
    </row>
    <row r="5026" spans="2:14">
      <c r="B5026" s="98"/>
      <c r="C5026" s="98"/>
      <c r="D5026" s="100"/>
      <c r="E5026" s="100"/>
      <c r="F5026" s="100"/>
      <c r="H5026" s="102"/>
      <c r="I5026" s="103"/>
      <c r="J5026" s="102"/>
      <c r="L5026" s="100"/>
      <c r="M5026" s="100"/>
      <c r="N5026" s="100"/>
    </row>
    <row r="5027" spans="2:14">
      <c r="B5027" s="98"/>
      <c r="C5027" s="98"/>
      <c r="D5027" s="100"/>
      <c r="E5027" s="100"/>
      <c r="F5027" s="100"/>
      <c r="H5027" s="102"/>
      <c r="I5027" s="103"/>
      <c r="J5027" s="102"/>
      <c r="L5027" s="100"/>
      <c r="M5027" s="100"/>
      <c r="N5027" s="100"/>
    </row>
    <row r="5028" spans="2:14">
      <c r="B5028" s="98"/>
      <c r="C5028" s="98"/>
      <c r="D5028" s="100"/>
      <c r="E5028" s="100"/>
      <c r="F5028" s="100"/>
      <c r="H5028" s="102"/>
      <c r="I5028" s="103"/>
      <c r="J5028" s="102"/>
      <c r="L5028" s="100"/>
      <c r="M5028" s="100"/>
      <c r="N5028" s="100"/>
    </row>
    <row r="5029" spans="2:14">
      <c r="B5029" s="98"/>
      <c r="C5029" s="98"/>
      <c r="D5029" s="100"/>
      <c r="E5029" s="100"/>
      <c r="F5029" s="100"/>
      <c r="H5029" s="102"/>
      <c r="I5029" s="103"/>
      <c r="J5029" s="102"/>
      <c r="L5029" s="100"/>
      <c r="M5029" s="100"/>
      <c r="N5029" s="100"/>
    </row>
    <row r="5030" spans="2:14">
      <c r="B5030" s="98"/>
      <c r="C5030" s="98"/>
      <c r="D5030" s="100"/>
      <c r="E5030" s="100"/>
      <c r="F5030" s="100"/>
      <c r="H5030" s="102"/>
      <c r="I5030" s="103"/>
      <c r="J5030" s="102"/>
      <c r="L5030" s="100"/>
      <c r="M5030" s="100"/>
      <c r="N5030" s="100"/>
    </row>
    <row r="5031" spans="2:14">
      <c r="B5031" s="98"/>
      <c r="C5031" s="98"/>
      <c r="D5031" s="100"/>
      <c r="E5031" s="100"/>
      <c r="F5031" s="100"/>
      <c r="H5031" s="102"/>
      <c r="I5031" s="103"/>
      <c r="J5031" s="102"/>
      <c r="L5031" s="100"/>
      <c r="M5031" s="100"/>
      <c r="N5031" s="100"/>
    </row>
    <row r="5032" spans="2:14">
      <c r="B5032" s="98"/>
      <c r="C5032" s="98"/>
      <c r="D5032" s="100"/>
      <c r="E5032" s="100"/>
      <c r="F5032" s="100"/>
      <c r="H5032" s="102"/>
      <c r="I5032" s="103"/>
      <c r="J5032" s="102"/>
      <c r="L5032" s="100"/>
      <c r="M5032" s="100"/>
      <c r="N5032" s="100"/>
    </row>
    <row r="5033" spans="2:14">
      <c r="B5033" s="98"/>
      <c r="C5033" s="98"/>
      <c r="D5033" s="100"/>
      <c r="E5033" s="100"/>
      <c r="F5033" s="100"/>
      <c r="H5033" s="102"/>
      <c r="I5033" s="103"/>
      <c r="J5033" s="102"/>
      <c r="L5033" s="100"/>
      <c r="M5033" s="100"/>
      <c r="N5033" s="100"/>
    </row>
    <row r="5034" spans="2:14">
      <c r="B5034" s="98"/>
      <c r="C5034" s="98"/>
      <c r="D5034" s="100"/>
      <c r="E5034" s="100"/>
      <c r="F5034" s="100"/>
      <c r="H5034" s="102"/>
      <c r="I5034" s="103"/>
      <c r="J5034" s="102"/>
      <c r="L5034" s="100"/>
      <c r="M5034" s="100"/>
      <c r="N5034" s="100"/>
    </row>
    <row r="5035" spans="2:14">
      <c r="B5035" s="98"/>
      <c r="C5035" s="98"/>
      <c r="D5035" s="100"/>
      <c r="E5035" s="100"/>
      <c r="F5035" s="100"/>
      <c r="H5035" s="102"/>
      <c r="I5035" s="103"/>
      <c r="J5035" s="102"/>
      <c r="L5035" s="100"/>
      <c r="M5035" s="100"/>
      <c r="N5035" s="100"/>
    </row>
    <row r="5036" spans="2:14">
      <c r="B5036" s="98"/>
      <c r="C5036" s="98"/>
      <c r="D5036" s="100"/>
      <c r="E5036" s="100"/>
      <c r="F5036" s="100"/>
      <c r="H5036" s="102"/>
      <c r="I5036" s="103"/>
      <c r="J5036" s="102"/>
      <c r="L5036" s="100"/>
      <c r="M5036" s="100"/>
      <c r="N5036" s="100"/>
    </row>
    <row r="5037" spans="2:14">
      <c r="B5037" s="98"/>
      <c r="C5037" s="98"/>
      <c r="D5037" s="100"/>
      <c r="E5037" s="100"/>
      <c r="F5037" s="100"/>
      <c r="H5037" s="102"/>
      <c r="I5037" s="103"/>
      <c r="J5037" s="102"/>
      <c r="L5037" s="100"/>
      <c r="M5037" s="100"/>
      <c r="N5037" s="100"/>
    </row>
    <row r="5038" spans="2:14">
      <c r="B5038" s="98"/>
      <c r="C5038" s="98"/>
      <c r="D5038" s="100"/>
      <c r="E5038" s="100"/>
      <c r="F5038" s="100"/>
      <c r="H5038" s="102"/>
      <c r="I5038" s="103"/>
      <c r="J5038" s="102"/>
      <c r="L5038" s="100"/>
      <c r="M5038" s="100"/>
      <c r="N5038" s="100"/>
    </row>
    <row r="5039" spans="2:14">
      <c r="B5039" s="98"/>
      <c r="C5039" s="98"/>
      <c r="D5039" s="100"/>
      <c r="E5039" s="100"/>
      <c r="F5039" s="100"/>
      <c r="H5039" s="102"/>
      <c r="I5039" s="103"/>
      <c r="J5039" s="102"/>
      <c r="L5039" s="100"/>
      <c r="M5039" s="100"/>
      <c r="N5039" s="100"/>
    </row>
    <row r="5040" spans="2:14">
      <c r="B5040" s="98"/>
      <c r="C5040" s="98"/>
      <c r="D5040" s="100"/>
      <c r="E5040" s="100"/>
      <c r="F5040" s="100"/>
      <c r="H5040" s="102"/>
      <c r="I5040" s="103"/>
      <c r="J5040" s="102"/>
      <c r="L5040" s="100"/>
      <c r="M5040" s="100"/>
      <c r="N5040" s="100"/>
    </row>
    <row r="5041" spans="2:14">
      <c r="B5041" s="98"/>
      <c r="C5041" s="98"/>
      <c r="D5041" s="100"/>
      <c r="E5041" s="100"/>
      <c r="F5041" s="100"/>
      <c r="H5041" s="102"/>
      <c r="I5041" s="103"/>
      <c r="J5041" s="102"/>
      <c r="L5041" s="100"/>
      <c r="M5041" s="100"/>
      <c r="N5041" s="100"/>
    </row>
    <row r="5042" spans="2:14">
      <c r="B5042" s="98"/>
      <c r="C5042" s="98"/>
      <c r="D5042" s="100"/>
      <c r="E5042" s="100"/>
      <c r="F5042" s="100"/>
      <c r="H5042" s="102"/>
      <c r="I5042" s="103"/>
      <c r="J5042" s="102"/>
      <c r="L5042" s="100"/>
      <c r="M5042" s="100"/>
      <c r="N5042" s="100"/>
    </row>
    <row r="5043" spans="2:14">
      <c r="B5043" s="98"/>
      <c r="C5043" s="98"/>
      <c r="D5043" s="100"/>
      <c r="E5043" s="100"/>
      <c r="F5043" s="100"/>
      <c r="H5043" s="102"/>
      <c r="I5043" s="103"/>
      <c r="J5043" s="102"/>
      <c r="L5043" s="100"/>
      <c r="M5043" s="100"/>
      <c r="N5043" s="100"/>
    </row>
    <row r="5044" spans="2:14">
      <c r="B5044" s="98"/>
      <c r="C5044" s="98"/>
      <c r="D5044" s="100"/>
      <c r="E5044" s="100"/>
      <c r="F5044" s="100"/>
      <c r="H5044" s="102"/>
      <c r="I5044" s="103"/>
      <c r="J5044" s="102"/>
      <c r="L5044" s="100"/>
      <c r="M5044" s="100"/>
      <c r="N5044" s="100"/>
    </row>
    <row r="5045" spans="2:14">
      <c r="B5045" s="98"/>
      <c r="C5045" s="98"/>
      <c r="D5045" s="100"/>
      <c r="E5045" s="100"/>
      <c r="F5045" s="100"/>
      <c r="H5045" s="102"/>
      <c r="I5045" s="103"/>
      <c r="J5045" s="102"/>
      <c r="L5045" s="100"/>
      <c r="M5045" s="100"/>
      <c r="N5045" s="100"/>
    </row>
    <row r="5046" spans="2:14">
      <c r="B5046" s="98"/>
      <c r="C5046" s="98"/>
      <c r="D5046" s="100"/>
      <c r="E5046" s="100"/>
      <c r="F5046" s="100"/>
      <c r="H5046" s="102"/>
      <c r="I5046" s="103"/>
      <c r="J5046" s="102"/>
      <c r="L5046" s="100"/>
      <c r="M5046" s="100"/>
      <c r="N5046" s="100"/>
    </row>
    <row r="5047" spans="2:14">
      <c r="B5047" s="98"/>
      <c r="C5047" s="98"/>
      <c r="D5047" s="100"/>
      <c r="E5047" s="100"/>
      <c r="F5047" s="100"/>
      <c r="H5047" s="102"/>
      <c r="I5047" s="103"/>
      <c r="J5047" s="102"/>
      <c r="L5047" s="100"/>
      <c r="M5047" s="100"/>
      <c r="N5047" s="100"/>
    </row>
    <row r="5048" spans="2:14">
      <c r="B5048" s="98"/>
      <c r="C5048" s="98"/>
      <c r="D5048" s="100"/>
      <c r="E5048" s="100"/>
      <c r="F5048" s="100"/>
      <c r="H5048" s="102"/>
      <c r="I5048" s="103"/>
      <c r="J5048" s="102"/>
      <c r="L5048" s="100"/>
      <c r="M5048" s="100"/>
      <c r="N5048" s="100"/>
    </row>
    <row r="5049" spans="2:14">
      <c r="B5049" s="98"/>
      <c r="C5049" s="98"/>
      <c r="D5049" s="100"/>
      <c r="E5049" s="100"/>
      <c r="F5049" s="100"/>
      <c r="H5049" s="102"/>
      <c r="I5049" s="103"/>
      <c r="J5049" s="102"/>
      <c r="L5049" s="100"/>
      <c r="M5049" s="100"/>
      <c r="N5049" s="100"/>
    </row>
    <row r="5050" spans="2:14">
      <c r="B5050" s="98"/>
      <c r="C5050" s="98"/>
      <c r="D5050" s="100"/>
      <c r="E5050" s="100"/>
      <c r="F5050" s="100"/>
      <c r="H5050" s="102"/>
      <c r="I5050" s="103"/>
      <c r="J5050" s="102"/>
      <c r="L5050" s="100"/>
      <c r="M5050" s="100"/>
      <c r="N5050" s="100"/>
    </row>
    <row r="5051" spans="2:14">
      <c r="B5051" s="98"/>
      <c r="C5051" s="98"/>
      <c r="D5051" s="100"/>
      <c r="E5051" s="100"/>
      <c r="F5051" s="100"/>
      <c r="H5051" s="102"/>
      <c r="I5051" s="103"/>
      <c r="J5051" s="102"/>
      <c r="L5051" s="100"/>
      <c r="M5051" s="100"/>
      <c r="N5051" s="100"/>
    </row>
    <row r="5052" spans="2:14">
      <c r="B5052" s="98"/>
      <c r="C5052" s="98"/>
      <c r="D5052" s="100"/>
      <c r="E5052" s="100"/>
      <c r="F5052" s="100"/>
      <c r="H5052" s="102"/>
      <c r="I5052" s="103"/>
      <c r="J5052" s="102"/>
      <c r="L5052" s="100"/>
      <c r="M5052" s="100"/>
      <c r="N5052" s="100"/>
    </row>
    <row r="5053" spans="2:14">
      <c r="B5053" s="98"/>
      <c r="C5053" s="98"/>
      <c r="D5053" s="100"/>
      <c r="E5053" s="100"/>
      <c r="F5053" s="100"/>
      <c r="H5053" s="102"/>
      <c r="I5053" s="103"/>
      <c r="J5053" s="102"/>
      <c r="L5053" s="100"/>
      <c r="M5053" s="100"/>
      <c r="N5053" s="100"/>
    </row>
    <row r="5054" spans="2:14">
      <c r="B5054" s="98"/>
      <c r="C5054" s="98"/>
      <c r="D5054" s="100"/>
      <c r="E5054" s="100"/>
      <c r="F5054" s="100"/>
      <c r="H5054" s="102"/>
      <c r="I5054" s="103"/>
      <c r="J5054" s="102"/>
      <c r="L5054" s="100"/>
      <c r="M5054" s="100"/>
      <c r="N5054" s="100"/>
    </row>
    <row r="5055" spans="2:14">
      <c r="B5055" s="98"/>
      <c r="C5055" s="98"/>
      <c r="D5055" s="100"/>
      <c r="E5055" s="100"/>
      <c r="F5055" s="100"/>
      <c r="H5055" s="102"/>
      <c r="I5055" s="103"/>
      <c r="J5055" s="102"/>
      <c r="L5055" s="100"/>
      <c r="M5055" s="100"/>
      <c r="N5055" s="100"/>
    </row>
    <row r="5056" spans="2:14">
      <c r="B5056" s="98"/>
      <c r="C5056" s="98"/>
      <c r="D5056" s="100"/>
      <c r="E5056" s="100"/>
      <c r="F5056" s="100"/>
      <c r="H5056" s="102"/>
      <c r="I5056" s="103"/>
      <c r="J5056" s="102"/>
      <c r="L5056" s="100"/>
      <c r="M5056" s="100"/>
      <c r="N5056" s="100"/>
    </row>
    <row r="5057" spans="2:14">
      <c r="B5057" s="98"/>
      <c r="C5057" s="98"/>
      <c r="D5057" s="100"/>
      <c r="E5057" s="100"/>
      <c r="F5057" s="100"/>
      <c r="H5057" s="102"/>
      <c r="I5057" s="103"/>
      <c r="J5057" s="102"/>
      <c r="L5057" s="100"/>
      <c r="M5057" s="100"/>
      <c r="N5057" s="100"/>
    </row>
    <row r="5058" spans="2:14">
      <c r="B5058" s="98"/>
      <c r="C5058" s="98"/>
      <c r="D5058" s="100"/>
      <c r="E5058" s="100"/>
      <c r="F5058" s="100"/>
      <c r="H5058" s="102"/>
      <c r="I5058" s="103"/>
      <c r="J5058" s="102"/>
      <c r="L5058" s="100"/>
      <c r="M5058" s="100"/>
      <c r="N5058" s="100"/>
    </row>
    <row r="5059" spans="2:14">
      <c r="B5059" s="98"/>
      <c r="C5059" s="98"/>
      <c r="D5059" s="100"/>
      <c r="E5059" s="100"/>
      <c r="F5059" s="100"/>
      <c r="H5059" s="102"/>
      <c r="I5059" s="103"/>
      <c r="J5059" s="102"/>
      <c r="L5059" s="100"/>
      <c r="M5059" s="100"/>
      <c r="N5059" s="100"/>
    </row>
    <row r="5060" spans="2:14">
      <c r="B5060" s="98"/>
      <c r="C5060" s="98"/>
      <c r="D5060" s="100"/>
      <c r="E5060" s="100"/>
      <c r="F5060" s="100"/>
      <c r="H5060" s="102"/>
      <c r="I5060" s="103"/>
      <c r="J5060" s="102"/>
      <c r="L5060" s="100"/>
      <c r="M5060" s="100"/>
      <c r="N5060" s="100"/>
    </row>
    <row r="5061" spans="2:14">
      <c r="B5061" s="98"/>
      <c r="C5061" s="98"/>
      <c r="D5061" s="100"/>
      <c r="E5061" s="100"/>
      <c r="F5061" s="100"/>
      <c r="H5061" s="102"/>
      <c r="I5061" s="103"/>
      <c r="J5061" s="102"/>
      <c r="L5061" s="100"/>
      <c r="M5061" s="100"/>
      <c r="N5061" s="100"/>
    </row>
    <row r="5062" spans="2:14">
      <c r="B5062" s="98"/>
      <c r="C5062" s="98"/>
      <c r="D5062" s="100"/>
      <c r="E5062" s="100"/>
      <c r="F5062" s="100"/>
      <c r="H5062" s="102"/>
      <c r="I5062" s="103"/>
      <c r="J5062" s="102"/>
      <c r="L5062" s="100"/>
      <c r="M5062" s="100"/>
      <c r="N5062" s="100"/>
    </row>
    <row r="5063" spans="2:14">
      <c r="B5063" s="98"/>
      <c r="C5063" s="98"/>
      <c r="D5063" s="100"/>
      <c r="E5063" s="100"/>
      <c r="F5063" s="100"/>
      <c r="H5063" s="102"/>
      <c r="I5063" s="103"/>
      <c r="J5063" s="102"/>
      <c r="L5063" s="100"/>
      <c r="M5063" s="100"/>
      <c r="N5063" s="100"/>
    </row>
    <row r="5064" spans="2:14">
      <c r="B5064" s="98"/>
      <c r="C5064" s="98"/>
      <c r="D5064" s="100"/>
      <c r="E5064" s="100"/>
      <c r="F5064" s="100"/>
      <c r="H5064" s="102"/>
      <c r="I5064" s="103"/>
      <c r="J5064" s="102"/>
      <c r="L5064" s="100"/>
      <c r="M5064" s="100"/>
      <c r="N5064" s="100"/>
    </row>
    <row r="5065" spans="2:14">
      <c r="B5065" s="98"/>
      <c r="C5065" s="98"/>
      <c r="D5065" s="100"/>
      <c r="E5065" s="100"/>
      <c r="F5065" s="100"/>
      <c r="H5065" s="102"/>
      <c r="I5065" s="103"/>
      <c r="J5065" s="102"/>
      <c r="L5065" s="100"/>
      <c r="M5065" s="100"/>
      <c r="N5065" s="100"/>
    </row>
    <row r="5066" spans="2:14">
      <c r="B5066" s="98"/>
      <c r="C5066" s="98"/>
      <c r="D5066" s="100"/>
      <c r="E5066" s="100"/>
      <c r="F5066" s="100"/>
      <c r="H5066" s="102"/>
      <c r="I5066" s="103"/>
      <c r="J5066" s="102"/>
      <c r="L5066" s="100"/>
      <c r="M5066" s="100"/>
      <c r="N5066" s="100"/>
    </row>
    <row r="5067" spans="2:14">
      <c r="B5067" s="98"/>
      <c r="C5067" s="98"/>
      <c r="D5067" s="100"/>
      <c r="E5067" s="100"/>
      <c r="F5067" s="100"/>
      <c r="H5067" s="102"/>
      <c r="I5067" s="103"/>
      <c r="J5067" s="102"/>
      <c r="L5067" s="100"/>
      <c r="M5067" s="100"/>
      <c r="N5067" s="100"/>
    </row>
    <row r="5068" spans="2:14">
      <c r="B5068" s="98"/>
      <c r="C5068" s="98"/>
      <c r="D5068" s="100"/>
      <c r="E5068" s="100"/>
      <c r="F5068" s="100"/>
      <c r="H5068" s="102"/>
      <c r="I5068" s="103"/>
      <c r="J5068" s="102"/>
      <c r="L5068" s="100"/>
      <c r="M5068" s="100"/>
      <c r="N5068" s="100"/>
    </row>
    <row r="5069" spans="2:14">
      <c r="B5069" s="98"/>
      <c r="C5069" s="98"/>
      <c r="D5069" s="100"/>
      <c r="E5069" s="100"/>
      <c r="F5069" s="100"/>
      <c r="H5069" s="102"/>
      <c r="I5069" s="103"/>
      <c r="J5069" s="102"/>
      <c r="L5069" s="100"/>
      <c r="M5069" s="100"/>
      <c r="N5069" s="100"/>
    </row>
    <row r="5070" spans="2:14">
      <c r="B5070" s="98"/>
      <c r="C5070" s="98"/>
      <c r="D5070" s="100"/>
      <c r="E5070" s="100"/>
      <c r="F5070" s="100"/>
      <c r="H5070" s="102"/>
      <c r="I5070" s="103"/>
      <c r="J5070" s="102"/>
      <c r="L5070" s="100"/>
      <c r="M5070" s="100"/>
      <c r="N5070" s="100"/>
    </row>
    <row r="5071" spans="2:14">
      <c r="B5071" s="98"/>
      <c r="C5071" s="98"/>
      <c r="D5071" s="100"/>
      <c r="E5071" s="100"/>
      <c r="F5071" s="100"/>
      <c r="H5071" s="102"/>
      <c r="I5071" s="103"/>
      <c r="J5071" s="102"/>
      <c r="L5071" s="100"/>
      <c r="M5071" s="100"/>
      <c r="N5071" s="100"/>
    </row>
    <row r="5072" spans="2:14">
      <c r="B5072" s="98"/>
      <c r="C5072" s="98"/>
      <c r="D5072" s="100"/>
      <c r="E5072" s="100"/>
      <c r="F5072" s="100"/>
      <c r="H5072" s="102"/>
      <c r="I5072" s="103"/>
      <c r="J5072" s="102"/>
      <c r="L5072" s="100"/>
      <c r="M5072" s="100"/>
      <c r="N5072" s="100"/>
    </row>
    <row r="5073" spans="2:14">
      <c r="B5073" s="98"/>
      <c r="C5073" s="98"/>
      <c r="D5073" s="100"/>
      <c r="E5073" s="100"/>
      <c r="F5073" s="100"/>
      <c r="H5073" s="102"/>
      <c r="I5073" s="103"/>
      <c r="J5073" s="102"/>
      <c r="L5073" s="100"/>
      <c r="M5073" s="100"/>
      <c r="N5073" s="100"/>
    </row>
    <row r="5074" spans="2:14">
      <c r="B5074" s="98"/>
      <c r="C5074" s="98"/>
      <c r="D5074" s="100"/>
      <c r="E5074" s="100"/>
      <c r="F5074" s="100"/>
      <c r="H5074" s="102"/>
      <c r="I5074" s="103"/>
      <c r="J5074" s="102"/>
      <c r="L5074" s="100"/>
      <c r="M5074" s="100"/>
      <c r="N5074" s="100"/>
    </row>
    <row r="5075" spans="2:14">
      <c r="B5075" s="98"/>
      <c r="C5075" s="98"/>
      <c r="D5075" s="100"/>
      <c r="E5075" s="100"/>
      <c r="F5075" s="100"/>
      <c r="H5075" s="102"/>
      <c r="I5075" s="103"/>
      <c r="J5075" s="102"/>
      <c r="L5075" s="100"/>
      <c r="M5075" s="100"/>
      <c r="N5075" s="100"/>
    </row>
    <row r="5076" spans="2:14">
      <c r="B5076" s="98"/>
      <c r="C5076" s="98"/>
      <c r="D5076" s="100"/>
      <c r="E5076" s="100"/>
      <c r="F5076" s="100"/>
      <c r="H5076" s="102"/>
      <c r="I5076" s="103"/>
      <c r="J5076" s="102"/>
      <c r="L5076" s="100"/>
      <c r="M5076" s="100"/>
      <c r="N5076" s="100"/>
    </row>
    <row r="5077" spans="2:14">
      <c r="B5077" s="98"/>
      <c r="C5077" s="98"/>
      <c r="D5077" s="100"/>
      <c r="E5077" s="100"/>
      <c r="F5077" s="100"/>
      <c r="H5077" s="102"/>
      <c r="I5077" s="103"/>
      <c r="J5077" s="102"/>
      <c r="L5077" s="100"/>
      <c r="M5077" s="100"/>
      <c r="N5077" s="100"/>
    </row>
    <row r="5078" spans="2:14">
      <c r="B5078" s="98"/>
      <c r="C5078" s="98"/>
      <c r="D5078" s="100"/>
      <c r="E5078" s="100"/>
      <c r="F5078" s="100"/>
      <c r="H5078" s="102"/>
      <c r="I5078" s="103"/>
      <c r="J5078" s="102"/>
      <c r="L5078" s="100"/>
      <c r="M5078" s="100"/>
      <c r="N5078" s="100"/>
    </row>
    <row r="5079" spans="2:14">
      <c r="B5079" s="98"/>
      <c r="C5079" s="98"/>
      <c r="D5079" s="100"/>
      <c r="E5079" s="100"/>
      <c r="F5079" s="100"/>
      <c r="H5079" s="102"/>
      <c r="I5079" s="103"/>
      <c r="J5079" s="102"/>
      <c r="L5079" s="100"/>
      <c r="M5079" s="100"/>
      <c r="N5079" s="100"/>
    </row>
    <row r="5080" spans="2:14">
      <c r="B5080" s="98"/>
      <c r="C5080" s="98"/>
      <c r="D5080" s="100"/>
      <c r="E5080" s="100"/>
      <c r="F5080" s="100"/>
      <c r="H5080" s="102"/>
      <c r="I5080" s="103"/>
      <c r="J5080" s="102"/>
      <c r="L5080" s="100"/>
      <c r="M5080" s="100"/>
      <c r="N5080" s="100"/>
    </row>
    <row r="5081" spans="2:14">
      <c r="B5081" s="98"/>
      <c r="C5081" s="98"/>
      <c r="D5081" s="100"/>
      <c r="E5081" s="100"/>
      <c r="F5081" s="100"/>
      <c r="H5081" s="102"/>
      <c r="I5081" s="103"/>
      <c r="J5081" s="102"/>
      <c r="L5081" s="100"/>
      <c r="M5081" s="100"/>
      <c r="N5081" s="100"/>
    </row>
    <row r="5082" spans="2:14">
      <c r="B5082" s="98"/>
      <c r="C5082" s="98"/>
      <c r="D5082" s="100"/>
      <c r="E5082" s="100"/>
      <c r="F5082" s="100"/>
      <c r="H5082" s="102"/>
      <c r="I5082" s="103"/>
      <c r="J5082" s="102"/>
      <c r="L5082" s="100"/>
      <c r="M5082" s="100"/>
      <c r="N5082" s="100"/>
    </row>
    <row r="5083" spans="2:14">
      <c r="B5083" s="98"/>
      <c r="C5083" s="98"/>
      <c r="D5083" s="100"/>
      <c r="E5083" s="100"/>
      <c r="F5083" s="100"/>
      <c r="H5083" s="102"/>
      <c r="I5083" s="103"/>
      <c r="J5083" s="102"/>
      <c r="L5083" s="100"/>
      <c r="M5083" s="100"/>
      <c r="N5083" s="100"/>
    </row>
    <row r="5084" spans="2:14">
      <c r="B5084" s="98"/>
      <c r="C5084" s="98"/>
      <c r="D5084" s="100"/>
      <c r="E5084" s="100"/>
      <c r="F5084" s="100"/>
      <c r="H5084" s="102"/>
      <c r="I5084" s="103"/>
      <c r="J5084" s="102"/>
      <c r="L5084" s="100"/>
      <c r="M5084" s="100"/>
      <c r="N5084" s="100"/>
    </row>
    <row r="5085" spans="2:14">
      <c r="B5085" s="98"/>
      <c r="C5085" s="98"/>
      <c r="D5085" s="100"/>
      <c r="E5085" s="100"/>
      <c r="F5085" s="100"/>
      <c r="H5085" s="102"/>
      <c r="I5085" s="103"/>
      <c r="J5085" s="102"/>
      <c r="L5085" s="100"/>
      <c r="M5085" s="100"/>
      <c r="N5085" s="100"/>
    </row>
    <row r="5086" spans="2:14">
      <c r="B5086" s="98"/>
      <c r="C5086" s="98"/>
      <c r="D5086" s="100"/>
      <c r="E5086" s="100"/>
      <c r="F5086" s="100"/>
      <c r="H5086" s="102"/>
      <c r="I5086" s="103"/>
      <c r="J5086" s="102"/>
      <c r="L5086" s="100"/>
      <c r="M5086" s="100"/>
      <c r="N5086" s="100"/>
    </row>
    <row r="5087" spans="2:14">
      <c r="B5087" s="98"/>
      <c r="C5087" s="98"/>
      <c r="D5087" s="100"/>
      <c r="E5087" s="100"/>
      <c r="F5087" s="100"/>
      <c r="H5087" s="102"/>
      <c r="I5087" s="103"/>
      <c r="J5087" s="102"/>
      <c r="L5087" s="100"/>
      <c r="M5087" s="100"/>
      <c r="N5087" s="100"/>
    </row>
    <row r="5088" spans="2:14">
      <c r="B5088" s="98"/>
      <c r="C5088" s="98"/>
      <c r="D5088" s="100"/>
      <c r="E5088" s="100"/>
      <c r="F5088" s="100"/>
      <c r="H5088" s="102"/>
      <c r="I5088" s="103"/>
      <c r="J5088" s="102"/>
      <c r="L5088" s="100"/>
      <c r="M5088" s="100"/>
      <c r="N5088" s="100"/>
    </row>
    <row r="5089" spans="2:14">
      <c r="B5089" s="98"/>
      <c r="C5089" s="98"/>
      <c r="D5089" s="100"/>
      <c r="E5089" s="100"/>
      <c r="F5089" s="100"/>
      <c r="H5089" s="102"/>
      <c r="I5089" s="103"/>
      <c r="J5089" s="102"/>
      <c r="L5089" s="100"/>
      <c r="M5089" s="100"/>
      <c r="N5089" s="100"/>
    </row>
    <row r="5090" spans="2:14">
      <c r="B5090" s="98"/>
      <c r="C5090" s="98"/>
      <c r="D5090" s="100"/>
      <c r="E5090" s="100"/>
      <c r="F5090" s="100"/>
      <c r="H5090" s="102"/>
      <c r="I5090" s="103"/>
      <c r="J5090" s="102"/>
      <c r="L5090" s="100"/>
      <c r="M5090" s="100"/>
      <c r="N5090" s="100"/>
    </row>
    <row r="5091" spans="2:14">
      <c r="B5091" s="98"/>
      <c r="C5091" s="98"/>
      <c r="D5091" s="100"/>
      <c r="E5091" s="100"/>
      <c r="F5091" s="100"/>
      <c r="H5091" s="102"/>
      <c r="I5091" s="103"/>
      <c r="J5091" s="102"/>
      <c r="L5091" s="100"/>
      <c r="M5091" s="100"/>
      <c r="N5091" s="100"/>
    </row>
    <row r="5092" spans="2:14">
      <c r="B5092" s="98"/>
      <c r="C5092" s="98"/>
      <c r="D5092" s="100"/>
      <c r="E5092" s="100"/>
      <c r="F5092" s="100"/>
      <c r="H5092" s="102"/>
      <c r="I5092" s="103"/>
      <c r="J5092" s="102"/>
      <c r="L5092" s="100"/>
      <c r="M5092" s="100"/>
      <c r="N5092" s="100"/>
    </row>
    <row r="5093" spans="2:14">
      <c r="B5093" s="98"/>
      <c r="C5093" s="98"/>
      <c r="D5093" s="100"/>
      <c r="E5093" s="100"/>
      <c r="F5093" s="100"/>
      <c r="H5093" s="102"/>
      <c r="I5093" s="103"/>
      <c r="J5093" s="102"/>
      <c r="L5093" s="100"/>
      <c r="M5093" s="100"/>
      <c r="N5093" s="100"/>
    </row>
    <row r="5094" spans="2:14">
      <c r="B5094" s="98"/>
      <c r="C5094" s="98"/>
      <c r="D5094" s="100"/>
      <c r="E5094" s="100"/>
      <c r="F5094" s="100"/>
      <c r="H5094" s="102"/>
      <c r="I5094" s="103"/>
      <c r="J5094" s="102"/>
      <c r="L5094" s="100"/>
      <c r="M5094" s="100"/>
      <c r="N5094" s="100"/>
    </row>
    <row r="5095" spans="2:14">
      <c r="B5095" s="98"/>
      <c r="C5095" s="98"/>
      <c r="D5095" s="100"/>
      <c r="E5095" s="100"/>
      <c r="F5095" s="100"/>
      <c r="H5095" s="102"/>
      <c r="I5095" s="103"/>
      <c r="J5095" s="102"/>
      <c r="L5095" s="100"/>
      <c r="M5095" s="100"/>
      <c r="N5095" s="100"/>
    </row>
    <row r="5096" spans="2:14">
      <c r="B5096" s="98"/>
      <c r="C5096" s="98"/>
      <c r="D5096" s="100"/>
      <c r="E5096" s="100"/>
      <c r="F5096" s="100"/>
      <c r="H5096" s="102"/>
      <c r="I5096" s="103"/>
      <c r="J5096" s="102"/>
      <c r="L5096" s="100"/>
      <c r="M5096" s="100"/>
      <c r="N5096" s="100"/>
    </row>
    <row r="5097" spans="2:14">
      <c r="B5097" s="98"/>
      <c r="C5097" s="98"/>
      <c r="D5097" s="100"/>
      <c r="E5097" s="100"/>
      <c r="F5097" s="100"/>
      <c r="H5097" s="102"/>
      <c r="I5097" s="103"/>
      <c r="J5097" s="102"/>
      <c r="L5097" s="100"/>
      <c r="M5097" s="100"/>
      <c r="N5097" s="100"/>
    </row>
    <row r="5098" spans="2:14">
      <c r="B5098" s="98"/>
      <c r="C5098" s="98"/>
      <c r="D5098" s="100"/>
      <c r="E5098" s="100"/>
      <c r="F5098" s="100"/>
      <c r="H5098" s="102"/>
      <c r="I5098" s="103"/>
      <c r="J5098" s="102"/>
      <c r="L5098" s="100"/>
      <c r="M5098" s="100"/>
      <c r="N5098" s="100"/>
    </row>
    <row r="5099" spans="2:14">
      <c r="B5099" s="98"/>
      <c r="C5099" s="98"/>
      <c r="D5099" s="100"/>
      <c r="E5099" s="100"/>
      <c r="F5099" s="100"/>
      <c r="H5099" s="102"/>
      <c r="I5099" s="103"/>
      <c r="J5099" s="102"/>
      <c r="L5099" s="100"/>
      <c r="M5099" s="100"/>
      <c r="N5099" s="100"/>
    </row>
    <row r="5100" spans="2:14">
      <c r="B5100" s="98"/>
      <c r="C5100" s="98"/>
      <c r="D5100" s="100"/>
      <c r="E5100" s="100"/>
      <c r="F5100" s="100"/>
      <c r="H5100" s="102"/>
      <c r="I5100" s="103"/>
      <c r="J5100" s="102"/>
      <c r="L5100" s="100"/>
      <c r="M5100" s="100"/>
      <c r="N5100" s="100"/>
    </row>
    <row r="5101" spans="2:14">
      <c r="B5101" s="98"/>
      <c r="C5101" s="98"/>
      <c r="D5101" s="100"/>
      <c r="E5101" s="100"/>
      <c r="F5101" s="100"/>
      <c r="H5101" s="102"/>
      <c r="I5101" s="103"/>
      <c r="J5101" s="102"/>
      <c r="L5101" s="100"/>
      <c r="M5101" s="100"/>
      <c r="N5101" s="100"/>
    </row>
    <row r="5102" spans="2:14">
      <c r="B5102" s="98"/>
      <c r="C5102" s="98"/>
      <c r="D5102" s="100"/>
      <c r="E5102" s="100"/>
      <c r="F5102" s="100"/>
      <c r="H5102" s="102"/>
      <c r="I5102" s="103"/>
      <c r="J5102" s="102"/>
      <c r="L5102" s="100"/>
      <c r="M5102" s="100"/>
      <c r="N5102" s="100"/>
    </row>
    <row r="5103" spans="2:14">
      <c r="B5103" s="98"/>
      <c r="C5103" s="98"/>
      <c r="D5103" s="100"/>
      <c r="E5103" s="100"/>
      <c r="F5103" s="100"/>
      <c r="H5103" s="102"/>
      <c r="I5103" s="103"/>
      <c r="J5103" s="102"/>
      <c r="L5103" s="100"/>
      <c r="M5103" s="100"/>
      <c r="N5103" s="100"/>
    </row>
    <row r="5104" spans="2:14">
      <c r="B5104" s="98"/>
      <c r="C5104" s="98"/>
      <c r="D5104" s="100"/>
      <c r="E5104" s="100"/>
      <c r="F5104" s="100"/>
      <c r="H5104" s="102"/>
      <c r="I5104" s="103"/>
      <c r="J5104" s="102"/>
      <c r="L5104" s="100"/>
      <c r="M5104" s="100"/>
      <c r="N5104" s="100"/>
    </row>
    <row r="5105" spans="2:14">
      <c r="B5105" s="98"/>
      <c r="C5105" s="98"/>
      <c r="D5105" s="100"/>
      <c r="E5105" s="100"/>
      <c r="F5105" s="100"/>
      <c r="H5105" s="102"/>
      <c r="I5105" s="103"/>
      <c r="J5105" s="102"/>
      <c r="L5105" s="100"/>
      <c r="M5105" s="100"/>
      <c r="N5105" s="100"/>
    </row>
    <row r="5106" spans="2:14">
      <c r="B5106" s="98"/>
      <c r="C5106" s="98"/>
      <c r="D5106" s="100"/>
      <c r="E5106" s="100"/>
      <c r="F5106" s="100"/>
      <c r="H5106" s="102"/>
      <c r="I5106" s="103"/>
      <c r="J5106" s="102"/>
      <c r="L5106" s="100"/>
      <c r="M5106" s="100"/>
      <c r="N5106" s="100"/>
    </row>
    <row r="5107" spans="2:14">
      <c r="B5107" s="98"/>
      <c r="C5107" s="98"/>
      <c r="D5107" s="100"/>
      <c r="E5107" s="100"/>
      <c r="F5107" s="100"/>
      <c r="H5107" s="102"/>
      <c r="I5107" s="103"/>
      <c r="J5107" s="102"/>
      <c r="L5107" s="100"/>
      <c r="M5107" s="100"/>
      <c r="N5107" s="100"/>
    </row>
    <row r="5108" spans="2:14">
      <c r="B5108" s="98"/>
      <c r="C5108" s="98"/>
      <c r="D5108" s="100"/>
      <c r="E5108" s="100"/>
      <c r="F5108" s="100"/>
      <c r="H5108" s="102"/>
      <c r="I5108" s="103"/>
      <c r="J5108" s="102"/>
      <c r="L5108" s="100"/>
      <c r="M5108" s="100"/>
      <c r="N5108" s="100"/>
    </row>
    <row r="5109" spans="2:14">
      <c r="B5109" s="98"/>
      <c r="C5109" s="98"/>
      <c r="D5109" s="100"/>
      <c r="E5109" s="100"/>
      <c r="F5109" s="100"/>
      <c r="H5109" s="102"/>
      <c r="I5109" s="103"/>
      <c r="J5109" s="102"/>
      <c r="L5109" s="100"/>
      <c r="M5109" s="100"/>
      <c r="N5109" s="100"/>
    </row>
    <row r="5110" spans="2:14">
      <c r="B5110" s="98"/>
      <c r="C5110" s="98"/>
      <c r="D5110" s="100"/>
      <c r="E5110" s="100"/>
      <c r="F5110" s="100"/>
      <c r="H5110" s="102"/>
      <c r="I5110" s="103"/>
      <c r="J5110" s="102"/>
      <c r="L5110" s="100"/>
      <c r="M5110" s="100"/>
      <c r="N5110" s="100"/>
    </row>
    <row r="5111" spans="2:14">
      <c r="B5111" s="98"/>
      <c r="C5111" s="98"/>
      <c r="D5111" s="100"/>
      <c r="E5111" s="100"/>
      <c r="F5111" s="100"/>
      <c r="H5111" s="102"/>
      <c r="I5111" s="103"/>
      <c r="J5111" s="102"/>
      <c r="L5111" s="100"/>
      <c r="M5111" s="100"/>
      <c r="N5111" s="100"/>
    </row>
    <row r="5112" spans="2:14">
      <c r="B5112" s="98"/>
      <c r="C5112" s="98"/>
      <c r="D5112" s="100"/>
      <c r="E5112" s="100"/>
      <c r="F5112" s="100"/>
      <c r="H5112" s="102"/>
      <c r="I5112" s="103"/>
      <c r="J5112" s="102"/>
      <c r="L5112" s="100"/>
      <c r="M5112" s="100"/>
      <c r="N5112" s="100"/>
    </row>
    <row r="5113" spans="2:14">
      <c r="B5113" s="98"/>
      <c r="C5113" s="98"/>
      <c r="D5113" s="100"/>
      <c r="E5113" s="100"/>
      <c r="F5113" s="100"/>
      <c r="H5113" s="102"/>
      <c r="I5113" s="103"/>
      <c r="J5113" s="102"/>
      <c r="L5113" s="100"/>
      <c r="M5113" s="100"/>
      <c r="N5113" s="100"/>
    </row>
    <row r="5114" spans="2:14">
      <c r="B5114" s="98"/>
      <c r="C5114" s="98"/>
      <c r="D5114" s="100"/>
      <c r="E5114" s="100"/>
      <c r="F5114" s="100"/>
      <c r="H5114" s="102"/>
      <c r="I5114" s="103"/>
      <c r="J5114" s="102"/>
      <c r="L5114" s="100"/>
      <c r="M5114" s="100"/>
      <c r="N5114" s="100"/>
    </row>
    <row r="5115" spans="2:14">
      <c r="B5115" s="98"/>
      <c r="C5115" s="98"/>
      <c r="D5115" s="100"/>
      <c r="E5115" s="100"/>
      <c r="F5115" s="100"/>
      <c r="H5115" s="102"/>
      <c r="I5115" s="103"/>
      <c r="J5115" s="102"/>
      <c r="L5115" s="100"/>
      <c r="M5115" s="100"/>
      <c r="N5115" s="100"/>
    </row>
    <row r="5116" spans="2:14">
      <c r="B5116" s="98"/>
      <c r="C5116" s="98"/>
      <c r="D5116" s="100"/>
      <c r="E5116" s="100"/>
      <c r="F5116" s="100"/>
      <c r="H5116" s="102"/>
      <c r="I5116" s="103"/>
      <c r="J5116" s="102"/>
      <c r="L5116" s="100"/>
      <c r="M5116" s="100"/>
      <c r="N5116" s="100"/>
    </row>
    <row r="5117" spans="2:14">
      <c r="B5117" s="98"/>
      <c r="C5117" s="98"/>
      <c r="D5117" s="100"/>
      <c r="E5117" s="100"/>
      <c r="F5117" s="100"/>
      <c r="H5117" s="102"/>
      <c r="I5117" s="103"/>
      <c r="J5117" s="102"/>
      <c r="L5117" s="100"/>
      <c r="M5117" s="100"/>
      <c r="N5117" s="100"/>
    </row>
    <row r="5118" spans="2:14">
      <c r="B5118" s="98"/>
      <c r="C5118" s="98"/>
      <c r="D5118" s="100"/>
      <c r="E5118" s="100"/>
      <c r="F5118" s="100"/>
      <c r="H5118" s="102"/>
      <c r="I5118" s="103"/>
      <c r="J5118" s="102"/>
      <c r="L5118" s="100"/>
      <c r="M5118" s="100"/>
      <c r="N5118" s="100"/>
    </row>
    <row r="5119" spans="2:14">
      <c r="B5119" s="98"/>
      <c r="C5119" s="98"/>
      <c r="D5119" s="100"/>
      <c r="E5119" s="100"/>
      <c r="F5119" s="100"/>
      <c r="H5119" s="102"/>
      <c r="I5119" s="103"/>
      <c r="J5119" s="102"/>
      <c r="L5119" s="100"/>
      <c r="M5119" s="100"/>
      <c r="N5119" s="100"/>
    </row>
    <row r="5120" spans="2:14">
      <c r="B5120" s="98"/>
      <c r="C5120" s="98"/>
      <c r="D5120" s="100"/>
      <c r="E5120" s="100"/>
      <c r="F5120" s="100"/>
      <c r="H5120" s="102"/>
      <c r="I5120" s="103"/>
      <c r="J5120" s="102"/>
      <c r="L5120" s="100"/>
      <c r="M5120" s="100"/>
      <c r="N5120" s="100"/>
    </row>
    <row r="5121" spans="2:14">
      <c r="B5121" s="98"/>
      <c r="C5121" s="98"/>
      <c r="D5121" s="100"/>
      <c r="E5121" s="100"/>
      <c r="F5121" s="100"/>
      <c r="H5121" s="102"/>
      <c r="I5121" s="103"/>
      <c r="J5121" s="102"/>
      <c r="L5121" s="100"/>
      <c r="M5121" s="100"/>
      <c r="N5121" s="100"/>
    </row>
    <row r="5122" spans="2:14">
      <c r="B5122" s="98"/>
      <c r="C5122" s="98"/>
      <c r="D5122" s="100"/>
      <c r="E5122" s="100"/>
      <c r="F5122" s="100"/>
      <c r="H5122" s="102"/>
      <c r="I5122" s="103"/>
      <c r="J5122" s="102"/>
      <c r="L5122" s="100"/>
      <c r="M5122" s="100"/>
      <c r="N5122" s="100"/>
    </row>
    <row r="5123" spans="2:14">
      <c r="B5123" s="98"/>
      <c r="C5123" s="98"/>
      <c r="D5123" s="100"/>
      <c r="E5123" s="100"/>
      <c r="F5123" s="100"/>
      <c r="H5123" s="102"/>
      <c r="I5123" s="103"/>
      <c r="J5123" s="102"/>
      <c r="L5123" s="100"/>
      <c r="M5123" s="100"/>
      <c r="N5123" s="100"/>
    </row>
    <row r="5124" spans="2:14">
      <c r="B5124" s="98"/>
      <c r="C5124" s="98"/>
      <c r="D5124" s="100"/>
      <c r="E5124" s="100"/>
      <c r="F5124" s="100"/>
      <c r="H5124" s="102"/>
      <c r="I5124" s="103"/>
      <c r="J5124" s="102"/>
      <c r="L5124" s="100"/>
      <c r="M5124" s="100"/>
      <c r="N5124" s="100"/>
    </row>
    <row r="5125" spans="2:14">
      <c r="B5125" s="98"/>
      <c r="C5125" s="98"/>
      <c r="D5125" s="100"/>
      <c r="E5125" s="100"/>
      <c r="F5125" s="100"/>
      <c r="H5125" s="102"/>
      <c r="I5125" s="103"/>
      <c r="J5125" s="102"/>
      <c r="L5125" s="100"/>
      <c r="M5125" s="100"/>
      <c r="N5125" s="100"/>
    </row>
    <row r="5126" spans="2:14">
      <c r="B5126" s="98"/>
      <c r="C5126" s="98"/>
      <c r="D5126" s="100"/>
      <c r="E5126" s="100"/>
      <c r="F5126" s="100"/>
      <c r="H5126" s="102"/>
      <c r="I5126" s="103"/>
      <c r="J5126" s="102"/>
      <c r="L5126" s="100"/>
      <c r="M5126" s="100"/>
      <c r="N5126" s="100"/>
    </row>
    <row r="5127" spans="2:14">
      <c r="B5127" s="98"/>
      <c r="C5127" s="98"/>
      <c r="D5127" s="100"/>
      <c r="E5127" s="100"/>
      <c r="F5127" s="100"/>
      <c r="H5127" s="102"/>
      <c r="I5127" s="103"/>
      <c r="J5127" s="102"/>
      <c r="L5127" s="100"/>
      <c r="M5127" s="100"/>
      <c r="N5127" s="100"/>
    </row>
    <row r="5128" spans="2:14">
      <c r="B5128" s="98"/>
      <c r="C5128" s="98"/>
      <c r="D5128" s="100"/>
      <c r="E5128" s="100"/>
      <c r="F5128" s="100"/>
      <c r="H5128" s="102"/>
      <c r="I5128" s="103"/>
      <c r="J5128" s="102"/>
      <c r="L5128" s="100"/>
      <c r="M5128" s="100"/>
      <c r="N5128" s="100"/>
    </row>
    <row r="5129" spans="2:14">
      <c r="B5129" s="98"/>
      <c r="C5129" s="98"/>
      <c r="D5129" s="100"/>
      <c r="E5129" s="100"/>
      <c r="F5129" s="100"/>
      <c r="H5129" s="102"/>
      <c r="I5129" s="103"/>
      <c r="J5129" s="102"/>
      <c r="L5129" s="100"/>
      <c r="M5129" s="100"/>
      <c r="N5129" s="100"/>
    </row>
    <row r="5130" spans="2:14">
      <c r="B5130" s="98"/>
      <c r="C5130" s="98"/>
      <c r="D5130" s="100"/>
      <c r="E5130" s="100"/>
      <c r="F5130" s="100"/>
      <c r="H5130" s="102"/>
      <c r="I5130" s="103"/>
      <c r="J5130" s="102"/>
      <c r="L5130" s="100"/>
      <c r="M5130" s="100"/>
      <c r="N5130" s="100"/>
    </row>
    <row r="5131" spans="2:14">
      <c r="B5131" s="98"/>
      <c r="C5131" s="98"/>
      <c r="D5131" s="100"/>
      <c r="E5131" s="100"/>
      <c r="F5131" s="100"/>
      <c r="H5131" s="102"/>
      <c r="I5131" s="103"/>
      <c r="J5131" s="102"/>
      <c r="L5131" s="100"/>
      <c r="M5131" s="100"/>
      <c r="N5131" s="100"/>
    </row>
    <row r="5132" spans="2:14">
      <c r="B5132" s="98"/>
      <c r="C5132" s="98"/>
      <c r="D5132" s="100"/>
      <c r="E5132" s="100"/>
      <c r="F5132" s="100"/>
      <c r="H5132" s="102"/>
      <c r="I5132" s="103"/>
      <c r="J5132" s="102"/>
      <c r="L5132" s="100"/>
      <c r="M5132" s="100"/>
      <c r="N5132" s="100"/>
    </row>
    <row r="5133" spans="2:14">
      <c r="B5133" s="98"/>
      <c r="C5133" s="98"/>
      <c r="D5133" s="100"/>
      <c r="E5133" s="100"/>
      <c r="F5133" s="100"/>
      <c r="H5133" s="102"/>
      <c r="I5133" s="103"/>
      <c r="J5133" s="102"/>
      <c r="L5133" s="100"/>
      <c r="M5133" s="100"/>
      <c r="N5133" s="100"/>
    </row>
    <row r="5134" spans="2:14">
      <c r="B5134" s="98"/>
      <c r="C5134" s="98"/>
      <c r="D5134" s="100"/>
      <c r="E5134" s="100"/>
      <c r="F5134" s="100"/>
      <c r="H5134" s="102"/>
      <c r="I5134" s="103"/>
      <c r="J5134" s="102"/>
      <c r="L5134" s="100"/>
      <c r="M5134" s="100"/>
      <c r="N5134" s="100"/>
    </row>
    <row r="5135" spans="2:14">
      <c r="B5135" s="98"/>
      <c r="C5135" s="98"/>
      <c r="D5135" s="100"/>
      <c r="E5135" s="100"/>
      <c r="F5135" s="100"/>
      <c r="H5135" s="102"/>
      <c r="I5135" s="103"/>
      <c r="J5135" s="102"/>
      <c r="L5135" s="100"/>
      <c r="M5135" s="100"/>
      <c r="N5135" s="100"/>
    </row>
    <row r="5136" spans="2:14">
      <c r="B5136" s="98"/>
      <c r="C5136" s="98"/>
      <c r="D5136" s="100"/>
      <c r="E5136" s="100"/>
      <c r="F5136" s="100"/>
      <c r="H5136" s="102"/>
      <c r="I5136" s="103"/>
      <c r="J5136" s="102"/>
      <c r="L5136" s="100"/>
      <c r="M5136" s="100"/>
      <c r="N5136" s="100"/>
    </row>
    <row r="5137" spans="2:14">
      <c r="B5137" s="98"/>
      <c r="C5137" s="98"/>
      <c r="D5137" s="100"/>
      <c r="E5137" s="100"/>
      <c r="F5137" s="100"/>
      <c r="H5137" s="102"/>
      <c r="I5137" s="103"/>
      <c r="J5137" s="102"/>
      <c r="L5137" s="100"/>
      <c r="M5137" s="100"/>
      <c r="N5137" s="100"/>
    </row>
    <row r="5138" spans="2:14">
      <c r="B5138" s="98"/>
      <c r="C5138" s="98"/>
      <c r="D5138" s="100"/>
      <c r="E5138" s="100"/>
      <c r="F5138" s="100"/>
      <c r="H5138" s="102"/>
      <c r="I5138" s="103"/>
      <c r="J5138" s="102"/>
      <c r="L5138" s="100"/>
      <c r="M5138" s="100"/>
      <c r="N5138" s="100"/>
    </row>
    <row r="5139" spans="2:14">
      <c r="B5139" s="98"/>
      <c r="C5139" s="98"/>
      <c r="D5139" s="100"/>
      <c r="E5139" s="100"/>
      <c r="F5139" s="100"/>
      <c r="H5139" s="102"/>
      <c r="I5139" s="103"/>
      <c r="J5139" s="102"/>
      <c r="L5139" s="100"/>
      <c r="M5139" s="100"/>
      <c r="N5139" s="100"/>
    </row>
    <row r="5140" spans="2:14">
      <c r="B5140" s="98"/>
      <c r="C5140" s="98"/>
      <c r="D5140" s="100"/>
      <c r="E5140" s="100"/>
      <c r="F5140" s="100"/>
      <c r="H5140" s="102"/>
      <c r="I5140" s="103"/>
      <c r="J5140" s="102"/>
      <c r="L5140" s="100"/>
      <c r="M5140" s="100"/>
      <c r="N5140" s="100"/>
    </row>
    <row r="5141" spans="2:14">
      <c r="B5141" s="98"/>
      <c r="C5141" s="98"/>
      <c r="D5141" s="100"/>
      <c r="E5141" s="100"/>
      <c r="F5141" s="100"/>
      <c r="H5141" s="102"/>
      <c r="I5141" s="103"/>
      <c r="J5141" s="102"/>
      <c r="L5141" s="100"/>
      <c r="M5141" s="100"/>
      <c r="N5141" s="100"/>
    </row>
    <row r="5142" spans="2:14">
      <c r="B5142" s="98"/>
      <c r="C5142" s="98"/>
      <c r="D5142" s="100"/>
      <c r="E5142" s="100"/>
      <c r="F5142" s="100"/>
      <c r="H5142" s="102"/>
      <c r="I5142" s="103"/>
      <c r="J5142" s="102"/>
      <c r="L5142" s="100"/>
      <c r="M5142" s="100"/>
      <c r="N5142" s="100"/>
    </row>
    <row r="5143" spans="2:14">
      <c r="B5143" s="98"/>
      <c r="C5143" s="98"/>
      <c r="D5143" s="100"/>
      <c r="E5143" s="100"/>
      <c r="F5143" s="100"/>
      <c r="H5143" s="102"/>
      <c r="I5143" s="103"/>
      <c r="J5143" s="102"/>
      <c r="L5143" s="100"/>
      <c r="M5143" s="100"/>
      <c r="N5143" s="100"/>
    </row>
    <row r="5144" spans="2:14">
      <c r="B5144" s="98"/>
      <c r="C5144" s="98"/>
      <c r="D5144" s="100"/>
      <c r="E5144" s="100"/>
      <c r="F5144" s="100"/>
      <c r="H5144" s="102"/>
      <c r="I5144" s="103"/>
      <c r="J5144" s="102"/>
      <c r="L5144" s="100"/>
      <c r="M5144" s="100"/>
      <c r="N5144" s="100"/>
    </row>
    <row r="5145" spans="2:14">
      <c r="B5145" s="98"/>
      <c r="C5145" s="98"/>
      <c r="D5145" s="100"/>
      <c r="E5145" s="100"/>
      <c r="F5145" s="100"/>
      <c r="H5145" s="102"/>
      <c r="I5145" s="103"/>
      <c r="J5145" s="102"/>
      <c r="L5145" s="100"/>
      <c r="M5145" s="100"/>
      <c r="N5145" s="100"/>
    </row>
    <row r="5146" spans="2:14">
      <c r="B5146" s="98"/>
      <c r="C5146" s="98"/>
      <c r="D5146" s="100"/>
      <c r="E5146" s="100"/>
      <c r="F5146" s="100"/>
      <c r="H5146" s="102"/>
      <c r="I5146" s="103"/>
      <c r="J5146" s="102"/>
      <c r="L5146" s="100"/>
      <c r="M5146" s="100"/>
      <c r="N5146" s="100"/>
    </row>
    <row r="5147" spans="2:14">
      <c r="B5147" s="98"/>
      <c r="C5147" s="98"/>
      <c r="D5147" s="100"/>
      <c r="E5147" s="100"/>
      <c r="F5147" s="100"/>
      <c r="H5147" s="102"/>
      <c r="I5147" s="103"/>
      <c r="J5147" s="102"/>
      <c r="L5147" s="100"/>
      <c r="M5147" s="100"/>
      <c r="N5147" s="100"/>
    </row>
    <row r="5148" spans="2:14">
      <c r="B5148" s="98"/>
      <c r="C5148" s="98"/>
      <c r="D5148" s="100"/>
      <c r="E5148" s="100"/>
      <c r="F5148" s="100"/>
      <c r="H5148" s="102"/>
      <c r="I5148" s="103"/>
      <c r="J5148" s="102"/>
      <c r="L5148" s="100"/>
      <c r="M5148" s="100"/>
      <c r="N5148" s="100"/>
    </row>
    <row r="5149" spans="2:14">
      <c r="B5149" s="98"/>
      <c r="C5149" s="98"/>
      <c r="D5149" s="100"/>
      <c r="E5149" s="100"/>
      <c r="F5149" s="100"/>
      <c r="H5149" s="102"/>
      <c r="I5149" s="103"/>
      <c r="J5149" s="102"/>
      <c r="L5149" s="100"/>
      <c r="M5149" s="100"/>
      <c r="N5149" s="100"/>
    </row>
    <row r="5150" spans="2:14">
      <c r="B5150" s="98"/>
      <c r="C5150" s="98"/>
      <c r="D5150" s="100"/>
      <c r="E5150" s="100"/>
      <c r="F5150" s="100"/>
      <c r="H5150" s="102"/>
      <c r="I5150" s="103"/>
      <c r="J5150" s="102"/>
      <c r="L5150" s="100"/>
      <c r="M5150" s="100"/>
      <c r="N5150" s="100"/>
    </row>
    <row r="5151" spans="2:14">
      <c r="B5151" s="98"/>
      <c r="C5151" s="98"/>
      <c r="D5151" s="100"/>
      <c r="E5151" s="100"/>
      <c r="F5151" s="100"/>
      <c r="H5151" s="102"/>
      <c r="I5151" s="103"/>
      <c r="J5151" s="102"/>
      <c r="L5151" s="100"/>
      <c r="M5151" s="100"/>
      <c r="N5151" s="100"/>
    </row>
    <row r="5152" spans="2:14">
      <c r="B5152" s="98"/>
      <c r="C5152" s="98"/>
      <c r="D5152" s="100"/>
      <c r="E5152" s="100"/>
      <c r="F5152" s="100"/>
      <c r="H5152" s="102"/>
      <c r="I5152" s="103"/>
      <c r="J5152" s="102"/>
      <c r="L5152" s="100"/>
      <c r="M5152" s="100"/>
      <c r="N5152" s="100"/>
    </row>
    <row r="5153" spans="2:14">
      <c r="B5153" s="98"/>
      <c r="C5153" s="98"/>
      <c r="D5153" s="100"/>
      <c r="E5153" s="100"/>
      <c r="F5153" s="100"/>
      <c r="H5153" s="102"/>
      <c r="I5153" s="103"/>
      <c r="J5153" s="102"/>
      <c r="L5153" s="100"/>
      <c r="M5153" s="100"/>
      <c r="N5153" s="100"/>
    </row>
    <row r="5154" spans="2:14">
      <c r="B5154" s="98"/>
      <c r="C5154" s="98"/>
      <c r="D5154" s="100"/>
      <c r="E5154" s="100"/>
      <c r="F5154" s="100"/>
      <c r="H5154" s="102"/>
      <c r="I5154" s="103"/>
      <c r="J5154" s="102"/>
      <c r="L5154" s="100"/>
      <c r="M5154" s="100"/>
      <c r="N5154" s="100"/>
    </row>
    <row r="5155" spans="2:14">
      <c r="B5155" s="98"/>
      <c r="C5155" s="98"/>
      <c r="D5155" s="100"/>
      <c r="E5155" s="100"/>
      <c r="F5155" s="100"/>
      <c r="H5155" s="102"/>
      <c r="I5155" s="103"/>
      <c r="J5155" s="102"/>
      <c r="L5155" s="100"/>
      <c r="M5155" s="100"/>
      <c r="N5155" s="100"/>
    </row>
    <row r="5156" spans="2:14">
      <c r="B5156" s="98"/>
      <c r="C5156" s="98"/>
      <c r="D5156" s="100"/>
      <c r="E5156" s="100"/>
      <c r="F5156" s="100"/>
      <c r="H5156" s="102"/>
      <c r="I5156" s="103"/>
      <c r="J5156" s="102"/>
      <c r="L5156" s="100"/>
      <c r="M5156" s="100"/>
      <c r="N5156" s="100"/>
    </row>
    <row r="5157" spans="2:14">
      <c r="B5157" s="98"/>
      <c r="C5157" s="98"/>
      <c r="D5157" s="100"/>
      <c r="E5157" s="100"/>
      <c r="F5157" s="100"/>
      <c r="H5157" s="102"/>
      <c r="I5157" s="103"/>
      <c r="J5157" s="102"/>
      <c r="L5157" s="100"/>
      <c r="M5157" s="100"/>
      <c r="N5157" s="100"/>
    </row>
    <row r="5158" spans="2:14">
      <c r="B5158" s="98"/>
      <c r="C5158" s="98"/>
      <c r="D5158" s="100"/>
      <c r="E5158" s="100"/>
      <c r="F5158" s="100"/>
      <c r="H5158" s="102"/>
      <c r="I5158" s="103"/>
      <c r="J5158" s="102"/>
      <c r="L5158" s="100"/>
      <c r="M5158" s="100"/>
      <c r="N5158" s="100"/>
    </row>
    <row r="5159" spans="2:14">
      <c r="B5159" s="98"/>
      <c r="C5159" s="98"/>
      <c r="D5159" s="100"/>
      <c r="E5159" s="100"/>
      <c r="F5159" s="100"/>
      <c r="H5159" s="102"/>
      <c r="I5159" s="103"/>
      <c r="J5159" s="102"/>
      <c r="L5159" s="100"/>
      <c r="M5159" s="100"/>
      <c r="N5159" s="100"/>
    </row>
    <row r="5160" spans="2:14">
      <c r="B5160" s="98"/>
      <c r="C5160" s="98"/>
      <c r="D5160" s="100"/>
      <c r="E5160" s="100"/>
      <c r="F5160" s="100"/>
      <c r="H5160" s="102"/>
      <c r="I5160" s="103"/>
      <c r="J5160" s="102"/>
      <c r="L5160" s="100"/>
      <c r="M5160" s="100"/>
      <c r="N5160" s="100"/>
    </row>
    <row r="5161" spans="2:14">
      <c r="B5161" s="98"/>
      <c r="C5161" s="98"/>
      <c r="D5161" s="100"/>
      <c r="E5161" s="100"/>
      <c r="F5161" s="100"/>
      <c r="H5161" s="102"/>
      <c r="I5161" s="103"/>
      <c r="J5161" s="102"/>
      <c r="L5161" s="100"/>
      <c r="M5161" s="100"/>
      <c r="N5161" s="100"/>
    </row>
    <row r="5162" spans="2:14">
      <c r="B5162" s="98"/>
      <c r="C5162" s="98"/>
      <c r="D5162" s="100"/>
      <c r="E5162" s="100"/>
      <c r="F5162" s="100"/>
      <c r="H5162" s="102"/>
      <c r="I5162" s="103"/>
      <c r="J5162" s="102"/>
      <c r="L5162" s="100"/>
      <c r="M5162" s="100"/>
      <c r="N5162" s="100"/>
    </row>
    <row r="5163" spans="2:14">
      <c r="B5163" s="98"/>
      <c r="C5163" s="98"/>
      <c r="D5163" s="100"/>
      <c r="E5163" s="100"/>
      <c r="F5163" s="100"/>
      <c r="H5163" s="102"/>
      <c r="I5163" s="103"/>
      <c r="J5163" s="102"/>
      <c r="L5163" s="100"/>
      <c r="M5163" s="100"/>
      <c r="N5163" s="100"/>
    </row>
    <row r="5164" spans="2:14">
      <c r="B5164" s="98"/>
      <c r="C5164" s="98"/>
      <c r="D5164" s="100"/>
      <c r="E5164" s="100"/>
      <c r="F5164" s="100"/>
      <c r="H5164" s="102"/>
      <c r="I5164" s="103"/>
      <c r="J5164" s="102"/>
      <c r="L5164" s="100"/>
      <c r="M5164" s="100"/>
      <c r="N5164" s="100"/>
    </row>
    <row r="5165" spans="2:14">
      <c r="B5165" s="98"/>
      <c r="C5165" s="98"/>
      <c r="D5165" s="100"/>
      <c r="E5165" s="100"/>
      <c r="F5165" s="100"/>
      <c r="H5165" s="102"/>
      <c r="I5165" s="103"/>
      <c r="J5165" s="102"/>
      <c r="L5165" s="100"/>
      <c r="M5165" s="100"/>
      <c r="N5165" s="100"/>
    </row>
    <row r="5166" spans="2:14">
      <c r="B5166" s="98"/>
      <c r="C5166" s="98"/>
      <c r="D5166" s="100"/>
      <c r="E5166" s="100"/>
      <c r="F5166" s="100"/>
      <c r="H5166" s="102"/>
      <c r="I5166" s="103"/>
      <c r="J5166" s="102"/>
      <c r="L5166" s="100"/>
      <c r="M5166" s="100"/>
      <c r="N5166" s="100"/>
    </row>
    <row r="5167" spans="2:14">
      <c r="B5167" s="98"/>
      <c r="C5167" s="98"/>
      <c r="D5167" s="100"/>
      <c r="E5167" s="100"/>
      <c r="F5167" s="100"/>
      <c r="H5167" s="102"/>
      <c r="I5167" s="103"/>
      <c r="J5167" s="102"/>
      <c r="L5167" s="100"/>
      <c r="M5167" s="100"/>
      <c r="N5167" s="100"/>
    </row>
    <row r="5168" spans="2:14">
      <c r="B5168" s="98"/>
      <c r="C5168" s="98"/>
      <c r="D5168" s="100"/>
      <c r="E5168" s="100"/>
      <c r="F5168" s="100"/>
      <c r="H5168" s="102"/>
      <c r="I5168" s="103"/>
      <c r="J5168" s="102"/>
      <c r="L5168" s="100"/>
      <c r="M5168" s="100"/>
      <c r="N5168" s="100"/>
    </row>
    <row r="5169" spans="2:14">
      <c r="B5169" s="98"/>
      <c r="C5169" s="98"/>
      <c r="D5169" s="100"/>
      <c r="E5169" s="100"/>
      <c r="F5169" s="100"/>
      <c r="H5169" s="102"/>
      <c r="I5169" s="103"/>
      <c r="J5169" s="102"/>
      <c r="L5169" s="100"/>
      <c r="M5169" s="100"/>
      <c r="N5169" s="100"/>
    </row>
    <row r="5170" spans="2:14">
      <c r="B5170" s="98"/>
      <c r="C5170" s="98"/>
      <c r="D5170" s="100"/>
      <c r="E5170" s="100"/>
      <c r="F5170" s="100"/>
      <c r="H5170" s="102"/>
      <c r="I5170" s="103"/>
      <c r="J5170" s="102"/>
      <c r="L5170" s="100"/>
      <c r="M5170" s="100"/>
      <c r="N5170" s="100"/>
    </row>
    <row r="5171" spans="2:14">
      <c r="B5171" s="98"/>
      <c r="C5171" s="98"/>
      <c r="D5171" s="100"/>
      <c r="E5171" s="100"/>
      <c r="F5171" s="100"/>
      <c r="H5171" s="102"/>
      <c r="I5171" s="103"/>
      <c r="J5171" s="102"/>
      <c r="L5171" s="100"/>
      <c r="M5171" s="100"/>
      <c r="N5171" s="100"/>
    </row>
    <row r="5172" spans="2:14">
      <c r="B5172" s="98"/>
      <c r="C5172" s="98"/>
      <c r="D5172" s="100"/>
      <c r="E5172" s="100"/>
      <c r="F5172" s="100"/>
      <c r="H5172" s="102"/>
      <c r="I5172" s="103"/>
      <c r="J5172" s="102"/>
      <c r="L5172" s="100"/>
      <c r="M5172" s="100"/>
      <c r="N5172" s="100"/>
    </row>
    <row r="5173" spans="2:14">
      <c r="B5173" s="98"/>
      <c r="C5173" s="98"/>
      <c r="D5173" s="100"/>
      <c r="E5173" s="100"/>
      <c r="F5173" s="100"/>
      <c r="H5173" s="102"/>
      <c r="I5173" s="103"/>
      <c r="J5173" s="102"/>
      <c r="L5173" s="100"/>
      <c r="M5173" s="100"/>
      <c r="N5173" s="100"/>
    </row>
    <row r="5174" spans="2:14">
      <c r="B5174" s="98"/>
      <c r="C5174" s="98"/>
      <c r="D5174" s="100"/>
      <c r="E5174" s="100"/>
      <c r="F5174" s="100"/>
      <c r="H5174" s="102"/>
      <c r="I5174" s="103"/>
      <c r="J5174" s="102"/>
      <c r="L5174" s="100"/>
      <c r="M5174" s="100"/>
      <c r="N5174" s="100"/>
    </row>
    <row r="5175" spans="2:14">
      <c r="B5175" s="98"/>
      <c r="C5175" s="98"/>
      <c r="D5175" s="100"/>
      <c r="E5175" s="100"/>
      <c r="F5175" s="100"/>
      <c r="H5175" s="102"/>
      <c r="I5175" s="103"/>
      <c r="J5175" s="102"/>
      <c r="L5175" s="100"/>
      <c r="M5175" s="100"/>
      <c r="N5175" s="100"/>
    </row>
    <row r="5176" spans="2:14">
      <c r="B5176" s="98"/>
      <c r="C5176" s="98"/>
      <c r="D5176" s="100"/>
      <c r="E5176" s="100"/>
      <c r="F5176" s="100"/>
      <c r="H5176" s="102"/>
      <c r="I5176" s="103"/>
      <c r="J5176" s="102"/>
      <c r="L5176" s="100"/>
      <c r="M5176" s="100"/>
      <c r="N5176" s="100"/>
    </row>
    <row r="5177" spans="2:14">
      <c r="B5177" s="98"/>
      <c r="C5177" s="98"/>
      <c r="D5177" s="100"/>
      <c r="E5177" s="100"/>
      <c r="F5177" s="100"/>
      <c r="H5177" s="102"/>
      <c r="I5177" s="103"/>
      <c r="J5177" s="102"/>
      <c r="L5177" s="100"/>
      <c r="M5177" s="100"/>
      <c r="N5177" s="100"/>
    </row>
    <row r="5178" spans="2:14">
      <c r="B5178" s="98"/>
      <c r="C5178" s="98"/>
      <c r="D5178" s="100"/>
      <c r="E5178" s="100"/>
      <c r="F5178" s="100"/>
      <c r="H5178" s="102"/>
      <c r="I5178" s="103"/>
      <c r="J5178" s="102"/>
      <c r="L5178" s="100"/>
      <c r="M5178" s="100"/>
      <c r="N5178" s="100"/>
    </row>
    <row r="5179" spans="2:14">
      <c r="B5179" s="98"/>
      <c r="C5179" s="98"/>
      <c r="D5179" s="100"/>
      <c r="E5179" s="100"/>
      <c r="F5179" s="100"/>
      <c r="H5179" s="102"/>
      <c r="I5179" s="103"/>
      <c r="J5179" s="102"/>
      <c r="L5179" s="100"/>
      <c r="M5179" s="100"/>
      <c r="N5179" s="100"/>
    </row>
    <row r="5180" spans="2:14">
      <c r="B5180" s="98"/>
      <c r="C5180" s="98"/>
      <c r="D5180" s="100"/>
      <c r="E5180" s="100"/>
      <c r="F5180" s="100"/>
      <c r="H5180" s="102"/>
      <c r="I5180" s="103"/>
      <c r="J5180" s="102"/>
      <c r="L5180" s="100"/>
      <c r="M5180" s="100"/>
      <c r="N5180" s="100"/>
    </row>
    <row r="5181" spans="2:14">
      <c r="B5181" s="98"/>
      <c r="C5181" s="98"/>
      <c r="D5181" s="100"/>
      <c r="E5181" s="100"/>
      <c r="F5181" s="100"/>
      <c r="H5181" s="102"/>
      <c r="I5181" s="103"/>
      <c r="J5181" s="102"/>
      <c r="L5181" s="100"/>
      <c r="M5181" s="100"/>
      <c r="N5181" s="100"/>
    </row>
    <row r="5182" spans="2:14">
      <c r="B5182" s="98"/>
      <c r="C5182" s="98"/>
      <c r="D5182" s="100"/>
      <c r="E5182" s="100"/>
      <c r="F5182" s="100"/>
      <c r="H5182" s="102"/>
      <c r="I5182" s="103"/>
      <c r="J5182" s="102"/>
      <c r="L5182" s="100"/>
      <c r="M5182" s="100"/>
      <c r="N5182" s="100"/>
    </row>
    <row r="5183" spans="2:14">
      <c r="B5183" s="98"/>
      <c r="C5183" s="98"/>
      <c r="D5183" s="100"/>
      <c r="E5183" s="100"/>
      <c r="F5183" s="100"/>
      <c r="H5183" s="102"/>
      <c r="I5183" s="103"/>
      <c r="J5183" s="102"/>
      <c r="L5183" s="100"/>
      <c r="M5183" s="100"/>
      <c r="N5183" s="100"/>
    </row>
    <row r="5184" spans="2:14">
      <c r="B5184" s="98"/>
      <c r="C5184" s="98"/>
      <c r="D5184" s="100"/>
      <c r="E5184" s="100"/>
      <c r="F5184" s="100"/>
      <c r="H5184" s="102"/>
      <c r="I5184" s="103"/>
      <c r="J5184" s="102"/>
      <c r="L5184" s="100"/>
      <c r="M5184" s="100"/>
      <c r="N5184" s="100"/>
    </row>
    <row r="5185" spans="2:14">
      <c r="B5185" s="98"/>
      <c r="C5185" s="98"/>
      <c r="D5185" s="100"/>
      <c r="E5185" s="100"/>
      <c r="F5185" s="100"/>
      <c r="H5185" s="102"/>
      <c r="I5185" s="103"/>
      <c r="J5185" s="102"/>
      <c r="L5185" s="100"/>
      <c r="M5185" s="100"/>
      <c r="N5185" s="100"/>
    </row>
    <row r="5186" spans="2:14">
      <c r="B5186" s="98"/>
      <c r="C5186" s="98"/>
      <c r="D5186" s="100"/>
      <c r="E5186" s="100"/>
      <c r="F5186" s="100"/>
      <c r="H5186" s="102"/>
      <c r="I5186" s="103"/>
      <c r="J5186" s="102"/>
      <c r="L5186" s="100"/>
      <c r="M5186" s="100"/>
      <c r="N5186" s="100"/>
    </row>
    <row r="5187" spans="2:14">
      <c r="B5187" s="98"/>
      <c r="C5187" s="98"/>
      <c r="D5187" s="100"/>
      <c r="E5187" s="100"/>
      <c r="F5187" s="100"/>
      <c r="H5187" s="102"/>
      <c r="I5187" s="103"/>
      <c r="J5187" s="102"/>
      <c r="L5187" s="100"/>
      <c r="M5187" s="100"/>
      <c r="N5187" s="100"/>
    </row>
    <row r="5188" spans="2:14">
      <c r="B5188" s="98"/>
      <c r="C5188" s="98"/>
      <c r="D5188" s="100"/>
      <c r="E5188" s="100"/>
      <c r="F5188" s="100"/>
      <c r="H5188" s="102"/>
      <c r="I5188" s="103"/>
      <c r="J5188" s="102"/>
      <c r="L5188" s="100"/>
      <c r="M5188" s="100"/>
      <c r="N5188" s="100"/>
    </row>
    <row r="5189" spans="2:14">
      <c r="B5189" s="98"/>
      <c r="C5189" s="98"/>
      <c r="D5189" s="100"/>
      <c r="E5189" s="100"/>
      <c r="F5189" s="100"/>
      <c r="H5189" s="102"/>
      <c r="I5189" s="103"/>
      <c r="J5189" s="102"/>
      <c r="L5189" s="100"/>
      <c r="M5189" s="100"/>
      <c r="N5189" s="100"/>
    </row>
    <row r="5190" spans="2:14">
      <c r="B5190" s="98"/>
      <c r="C5190" s="98"/>
      <c r="D5190" s="100"/>
      <c r="E5190" s="100"/>
      <c r="F5190" s="100"/>
      <c r="H5190" s="102"/>
      <c r="I5190" s="103"/>
      <c r="J5190" s="102"/>
      <c r="L5190" s="100"/>
      <c r="M5190" s="100"/>
      <c r="N5190" s="100"/>
    </row>
    <row r="5191" spans="2:14">
      <c r="B5191" s="98"/>
      <c r="C5191" s="98"/>
      <c r="D5191" s="100"/>
      <c r="E5191" s="100"/>
      <c r="F5191" s="100"/>
      <c r="H5191" s="102"/>
      <c r="I5191" s="103"/>
      <c r="J5191" s="102"/>
      <c r="L5191" s="100"/>
      <c r="M5191" s="100"/>
      <c r="N5191" s="100"/>
    </row>
    <row r="5192" spans="2:14">
      <c r="B5192" s="98"/>
      <c r="C5192" s="98"/>
      <c r="D5192" s="100"/>
      <c r="E5192" s="100"/>
      <c r="F5192" s="100"/>
      <c r="H5192" s="102"/>
      <c r="I5192" s="103"/>
      <c r="J5192" s="102"/>
      <c r="L5192" s="100"/>
      <c r="M5192" s="100"/>
      <c r="N5192" s="100"/>
    </row>
    <row r="5193" spans="2:14">
      <c r="B5193" s="98"/>
      <c r="C5193" s="98"/>
      <c r="D5193" s="100"/>
      <c r="E5193" s="100"/>
      <c r="F5193" s="100"/>
      <c r="H5193" s="102"/>
      <c r="I5193" s="103"/>
      <c r="J5193" s="102"/>
      <c r="L5193" s="100"/>
      <c r="M5193" s="100"/>
      <c r="N5193" s="100"/>
    </row>
    <row r="5194" spans="2:14">
      <c r="B5194" s="98"/>
      <c r="C5194" s="98"/>
      <c r="D5194" s="100"/>
      <c r="E5194" s="100"/>
      <c r="F5194" s="100"/>
      <c r="H5194" s="102"/>
      <c r="I5194" s="103"/>
      <c r="J5194" s="102"/>
      <c r="L5194" s="100"/>
      <c r="M5194" s="100"/>
      <c r="N5194" s="100"/>
    </row>
    <row r="5195" spans="2:14">
      <c r="B5195" s="98"/>
      <c r="C5195" s="98"/>
      <c r="D5195" s="100"/>
      <c r="E5195" s="100"/>
      <c r="F5195" s="100"/>
      <c r="H5195" s="102"/>
      <c r="I5195" s="103"/>
      <c r="J5195" s="102"/>
      <c r="L5195" s="100"/>
      <c r="M5195" s="100"/>
      <c r="N5195" s="100"/>
    </row>
    <row r="5196" spans="2:14">
      <c r="B5196" s="98"/>
      <c r="C5196" s="98"/>
      <c r="D5196" s="100"/>
      <c r="E5196" s="100"/>
      <c r="F5196" s="100"/>
      <c r="H5196" s="102"/>
      <c r="I5196" s="103"/>
      <c r="J5196" s="102"/>
      <c r="L5196" s="100"/>
      <c r="M5196" s="100"/>
      <c r="N5196" s="100"/>
    </row>
    <row r="5197" spans="2:14">
      <c r="B5197" s="98"/>
      <c r="C5197" s="98"/>
      <c r="D5197" s="100"/>
      <c r="E5197" s="100"/>
      <c r="F5197" s="100"/>
      <c r="H5197" s="102"/>
      <c r="I5197" s="103"/>
      <c r="J5197" s="102"/>
      <c r="L5197" s="100"/>
      <c r="M5197" s="100"/>
      <c r="N5197" s="100"/>
    </row>
    <row r="5198" spans="2:14">
      <c r="B5198" s="98"/>
      <c r="C5198" s="98"/>
      <c r="D5198" s="100"/>
      <c r="E5198" s="100"/>
      <c r="F5198" s="100"/>
      <c r="H5198" s="102"/>
      <c r="I5198" s="103"/>
      <c r="J5198" s="102"/>
      <c r="L5198" s="100"/>
      <c r="M5198" s="100"/>
      <c r="N5198" s="100"/>
    </row>
    <row r="5199" spans="2:14">
      <c r="B5199" s="98"/>
      <c r="C5199" s="98"/>
      <c r="D5199" s="100"/>
      <c r="E5199" s="100"/>
      <c r="F5199" s="100"/>
      <c r="H5199" s="102"/>
      <c r="I5199" s="103"/>
      <c r="J5199" s="102"/>
      <c r="L5199" s="100"/>
      <c r="M5199" s="100"/>
      <c r="N5199" s="100"/>
    </row>
    <row r="5200" spans="2:14">
      <c r="B5200" s="98"/>
      <c r="C5200" s="98"/>
      <c r="D5200" s="100"/>
      <c r="E5200" s="100"/>
      <c r="F5200" s="100"/>
      <c r="H5200" s="102"/>
      <c r="I5200" s="103"/>
      <c r="J5200" s="102"/>
      <c r="L5200" s="100"/>
      <c r="M5200" s="100"/>
      <c r="N5200" s="100"/>
    </row>
    <row r="5201" spans="2:14">
      <c r="B5201" s="98"/>
      <c r="C5201" s="98"/>
      <c r="D5201" s="100"/>
      <c r="E5201" s="100"/>
      <c r="F5201" s="100"/>
      <c r="H5201" s="102"/>
      <c r="I5201" s="103"/>
      <c r="J5201" s="102"/>
      <c r="L5201" s="100"/>
      <c r="M5201" s="100"/>
      <c r="N5201" s="100"/>
    </row>
    <row r="5202" spans="2:14">
      <c r="B5202" s="98"/>
      <c r="C5202" s="98"/>
      <c r="D5202" s="100"/>
      <c r="E5202" s="100"/>
      <c r="F5202" s="100"/>
      <c r="H5202" s="102"/>
      <c r="I5202" s="103"/>
      <c r="J5202" s="102"/>
      <c r="L5202" s="100"/>
      <c r="M5202" s="100"/>
      <c r="N5202" s="100"/>
    </row>
    <row r="5203" spans="2:14">
      <c r="B5203" s="98"/>
      <c r="C5203" s="98"/>
      <c r="D5203" s="100"/>
      <c r="E5203" s="100"/>
      <c r="F5203" s="100"/>
      <c r="H5203" s="102"/>
      <c r="I5203" s="103"/>
      <c r="J5203" s="102"/>
      <c r="L5203" s="100"/>
      <c r="M5203" s="100"/>
      <c r="N5203" s="100"/>
    </row>
    <row r="5204" spans="2:14">
      <c r="B5204" s="98"/>
      <c r="C5204" s="98"/>
      <c r="D5204" s="100"/>
      <c r="E5204" s="100"/>
      <c r="F5204" s="100"/>
      <c r="H5204" s="102"/>
      <c r="I5204" s="103"/>
      <c r="J5204" s="102"/>
      <c r="L5204" s="100"/>
      <c r="M5204" s="100"/>
      <c r="N5204" s="100"/>
    </row>
    <row r="5205" spans="2:14">
      <c r="B5205" s="98"/>
      <c r="C5205" s="98"/>
      <c r="D5205" s="100"/>
      <c r="E5205" s="100"/>
      <c r="F5205" s="100"/>
      <c r="H5205" s="102"/>
      <c r="I5205" s="103"/>
      <c r="J5205" s="102"/>
      <c r="L5205" s="100"/>
      <c r="M5205" s="100"/>
      <c r="N5205" s="100"/>
    </row>
    <row r="5206" spans="2:14">
      <c r="B5206" s="98"/>
      <c r="C5206" s="98"/>
      <c r="D5206" s="100"/>
      <c r="E5206" s="100"/>
      <c r="F5206" s="100"/>
      <c r="H5206" s="102"/>
      <c r="I5206" s="103"/>
      <c r="J5206" s="102"/>
      <c r="L5206" s="100"/>
      <c r="M5206" s="100"/>
      <c r="N5206" s="100"/>
    </row>
    <row r="5207" spans="2:14">
      <c r="B5207" s="98"/>
      <c r="C5207" s="98"/>
      <c r="D5207" s="100"/>
      <c r="E5207" s="100"/>
      <c r="F5207" s="100"/>
      <c r="H5207" s="102"/>
      <c r="I5207" s="103"/>
      <c r="J5207" s="102"/>
      <c r="L5207" s="100"/>
      <c r="M5207" s="100"/>
      <c r="N5207" s="100"/>
    </row>
    <row r="5208" spans="2:14">
      <c r="B5208" s="98"/>
      <c r="C5208" s="98"/>
      <c r="D5208" s="100"/>
      <c r="E5208" s="100"/>
      <c r="F5208" s="100"/>
      <c r="H5208" s="102"/>
      <c r="I5208" s="103"/>
      <c r="J5208" s="102"/>
      <c r="L5208" s="100"/>
      <c r="M5208" s="100"/>
      <c r="N5208" s="100"/>
    </row>
    <row r="5209" spans="2:14">
      <c r="B5209" s="98"/>
      <c r="C5209" s="98"/>
      <c r="D5209" s="100"/>
      <c r="E5209" s="100"/>
      <c r="F5209" s="100"/>
      <c r="H5209" s="102"/>
      <c r="I5209" s="103"/>
      <c r="J5209" s="102"/>
      <c r="L5209" s="100"/>
      <c r="M5209" s="100"/>
      <c r="N5209" s="100"/>
    </row>
    <row r="5210" spans="2:14">
      <c r="B5210" s="98"/>
      <c r="C5210" s="98"/>
      <c r="D5210" s="100"/>
      <c r="E5210" s="100"/>
      <c r="F5210" s="100"/>
      <c r="H5210" s="102"/>
      <c r="I5210" s="103"/>
      <c r="J5210" s="102"/>
      <c r="L5210" s="100"/>
      <c r="M5210" s="100"/>
      <c r="N5210" s="100"/>
    </row>
    <row r="5211" spans="2:14">
      <c r="B5211" s="98"/>
      <c r="C5211" s="98"/>
      <c r="D5211" s="100"/>
      <c r="E5211" s="100"/>
      <c r="F5211" s="100"/>
      <c r="H5211" s="102"/>
      <c r="I5211" s="103"/>
      <c r="J5211" s="102"/>
      <c r="L5211" s="100"/>
      <c r="M5211" s="100"/>
      <c r="N5211" s="100"/>
    </row>
    <row r="5212" spans="2:14">
      <c r="B5212" s="98"/>
      <c r="C5212" s="98"/>
      <c r="D5212" s="100"/>
      <c r="E5212" s="100"/>
      <c r="F5212" s="100"/>
      <c r="H5212" s="102"/>
      <c r="I5212" s="103"/>
      <c r="J5212" s="102"/>
      <c r="L5212" s="100"/>
      <c r="M5212" s="100"/>
      <c r="N5212" s="100"/>
    </row>
    <row r="5213" spans="2:14">
      <c r="B5213" s="98"/>
      <c r="C5213" s="98"/>
      <c r="D5213" s="100"/>
      <c r="E5213" s="100"/>
      <c r="F5213" s="100"/>
      <c r="H5213" s="102"/>
      <c r="I5213" s="103"/>
      <c r="J5213" s="102"/>
      <c r="L5213" s="100"/>
      <c r="M5213" s="100"/>
      <c r="N5213" s="100"/>
    </row>
    <row r="5214" spans="2:14">
      <c r="B5214" s="98"/>
      <c r="C5214" s="98"/>
      <c r="D5214" s="100"/>
      <c r="E5214" s="100"/>
      <c r="F5214" s="100"/>
      <c r="H5214" s="102"/>
      <c r="I5214" s="103"/>
      <c r="J5214" s="102"/>
      <c r="L5214" s="100"/>
      <c r="M5214" s="100"/>
      <c r="N5214" s="100"/>
    </row>
    <row r="5215" spans="2:14">
      <c r="B5215" s="98"/>
      <c r="C5215" s="98"/>
      <c r="D5215" s="100"/>
      <c r="E5215" s="100"/>
      <c r="F5215" s="100"/>
      <c r="H5215" s="102"/>
      <c r="I5215" s="103"/>
      <c r="J5215" s="102"/>
      <c r="L5215" s="100"/>
      <c r="M5215" s="100"/>
      <c r="N5215" s="100"/>
    </row>
    <row r="5216" spans="2:14">
      <c r="B5216" s="98"/>
      <c r="C5216" s="98"/>
      <c r="D5216" s="100"/>
      <c r="E5216" s="100"/>
      <c r="F5216" s="100"/>
      <c r="H5216" s="102"/>
      <c r="I5216" s="103"/>
      <c r="J5216" s="102"/>
      <c r="L5216" s="100"/>
      <c r="M5216" s="100"/>
      <c r="N5216" s="100"/>
    </row>
    <row r="5217" spans="2:14">
      <c r="B5217" s="98"/>
      <c r="C5217" s="98"/>
      <c r="D5217" s="100"/>
      <c r="E5217" s="100"/>
      <c r="F5217" s="100"/>
      <c r="H5217" s="102"/>
      <c r="I5217" s="103"/>
      <c r="J5217" s="102"/>
      <c r="L5217" s="100"/>
      <c r="M5217" s="100"/>
      <c r="N5217" s="100"/>
    </row>
    <row r="5218" spans="2:14">
      <c r="B5218" s="98"/>
      <c r="C5218" s="98"/>
      <c r="D5218" s="100"/>
      <c r="E5218" s="100"/>
      <c r="F5218" s="100"/>
      <c r="H5218" s="102"/>
      <c r="I5218" s="103"/>
      <c r="J5218" s="102"/>
      <c r="L5218" s="100"/>
      <c r="M5218" s="100"/>
      <c r="N5218" s="100"/>
    </row>
    <row r="5219" spans="2:14">
      <c r="B5219" s="98"/>
      <c r="C5219" s="98"/>
      <c r="D5219" s="100"/>
      <c r="E5219" s="100"/>
      <c r="F5219" s="100"/>
      <c r="H5219" s="102"/>
      <c r="I5219" s="103"/>
      <c r="J5219" s="102"/>
      <c r="L5219" s="100"/>
      <c r="M5219" s="100"/>
      <c r="N5219" s="100"/>
    </row>
    <row r="5220" spans="2:14">
      <c r="B5220" s="98"/>
      <c r="C5220" s="98"/>
      <c r="D5220" s="100"/>
      <c r="E5220" s="100"/>
      <c r="F5220" s="100"/>
      <c r="H5220" s="102"/>
      <c r="I5220" s="103"/>
      <c r="J5220" s="102"/>
      <c r="L5220" s="100"/>
      <c r="M5220" s="100"/>
      <c r="N5220" s="100"/>
    </row>
    <row r="5221" spans="2:14">
      <c r="B5221" s="98"/>
      <c r="C5221" s="98"/>
      <c r="D5221" s="100"/>
      <c r="E5221" s="100"/>
      <c r="F5221" s="100"/>
      <c r="H5221" s="102"/>
      <c r="I5221" s="103"/>
      <c r="J5221" s="102"/>
      <c r="L5221" s="100"/>
      <c r="M5221" s="100"/>
      <c r="N5221" s="100"/>
    </row>
    <row r="5222" spans="2:14">
      <c r="B5222" s="98"/>
      <c r="C5222" s="98"/>
      <c r="D5222" s="100"/>
      <c r="E5222" s="100"/>
      <c r="F5222" s="100"/>
      <c r="H5222" s="102"/>
      <c r="I5222" s="103"/>
      <c r="J5222" s="102"/>
      <c r="L5222" s="100"/>
      <c r="M5222" s="100"/>
      <c r="N5222" s="100"/>
    </row>
    <row r="5223" spans="2:14">
      <c r="B5223" s="98"/>
      <c r="C5223" s="98"/>
      <c r="D5223" s="100"/>
      <c r="E5223" s="100"/>
      <c r="F5223" s="100"/>
      <c r="H5223" s="102"/>
      <c r="I5223" s="103"/>
      <c r="J5223" s="102"/>
      <c r="L5223" s="100"/>
      <c r="M5223" s="100"/>
      <c r="N5223" s="100"/>
    </row>
    <row r="5224" spans="2:14">
      <c r="B5224" s="98"/>
      <c r="C5224" s="98"/>
      <c r="D5224" s="100"/>
      <c r="E5224" s="100"/>
      <c r="F5224" s="100"/>
      <c r="H5224" s="102"/>
      <c r="I5224" s="103"/>
      <c r="J5224" s="102"/>
      <c r="L5224" s="100"/>
      <c r="M5224" s="100"/>
      <c r="N5224" s="100"/>
    </row>
    <row r="5225" spans="2:14">
      <c r="B5225" s="98"/>
      <c r="C5225" s="98"/>
      <c r="D5225" s="100"/>
      <c r="E5225" s="100"/>
      <c r="F5225" s="100"/>
      <c r="H5225" s="102"/>
      <c r="I5225" s="103"/>
      <c r="J5225" s="102"/>
      <c r="L5225" s="100"/>
      <c r="M5225" s="100"/>
      <c r="N5225" s="100"/>
    </row>
    <row r="5226" spans="2:14">
      <c r="B5226" s="98"/>
      <c r="C5226" s="98"/>
      <c r="D5226" s="100"/>
      <c r="E5226" s="100"/>
      <c r="F5226" s="100"/>
      <c r="H5226" s="102"/>
      <c r="I5226" s="103"/>
      <c r="J5226" s="102"/>
      <c r="L5226" s="100"/>
      <c r="M5226" s="100"/>
      <c r="N5226" s="100"/>
    </row>
    <row r="5227" spans="2:14">
      <c r="B5227" s="98"/>
      <c r="C5227" s="98"/>
      <c r="D5227" s="100"/>
      <c r="E5227" s="100"/>
      <c r="F5227" s="100"/>
      <c r="H5227" s="102"/>
      <c r="I5227" s="103"/>
      <c r="J5227" s="102"/>
      <c r="L5227" s="100"/>
      <c r="M5227" s="100"/>
      <c r="N5227" s="100"/>
    </row>
    <row r="5228" spans="2:14">
      <c r="B5228" s="98"/>
      <c r="C5228" s="98"/>
      <c r="D5228" s="100"/>
      <c r="E5228" s="100"/>
      <c r="F5228" s="100"/>
      <c r="H5228" s="102"/>
      <c r="I5228" s="103"/>
      <c r="J5228" s="102"/>
      <c r="L5228" s="100"/>
      <c r="M5228" s="100"/>
      <c r="N5228" s="100"/>
    </row>
    <row r="5229" spans="2:14">
      <c r="B5229" s="98"/>
      <c r="C5229" s="98"/>
      <c r="D5229" s="100"/>
      <c r="E5229" s="100"/>
      <c r="F5229" s="100"/>
      <c r="H5229" s="102"/>
      <c r="I5229" s="103"/>
      <c r="J5229" s="102"/>
      <c r="L5229" s="100"/>
      <c r="M5229" s="100"/>
      <c r="N5229" s="100"/>
    </row>
    <row r="5230" spans="2:14">
      <c r="B5230" s="98"/>
      <c r="C5230" s="98"/>
      <c r="D5230" s="100"/>
      <c r="E5230" s="100"/>
      <c r="F5230" s="100"/>
      <c r="H5230" s="102"/>
      <c r="I5230" s="103"/>
      <c r="J5230" s="102"/>
      <c r="L5230" s="100"/>
      <c r="M5230" s="100"/>
      <c r="N5230" s="100"/>
    </row>
    <row r="5231" spans="2:14">
      <c r="B5231" s="98"/>
      <c r="C5231" s="98"/>
      <c r="D5231" s="100"/>
      <c r="E5231" s="100"/>
      <c r="F5231" s="100"/>
      <c r="H5231" s="102"/>
      <c r="I5231" s="103"/>
      <c r="J5231" s="102"/>
      <c r="L5231" s="100"/>
      <c r="M5231" s="100"/>
      <c r="N5231" s="100"/>
    </row>
    <row r="5232" spans="2:14">
      <c r="B5232" s="98"/>
      <c r="C5232" s="98"/>
      <c r="D5232" s="100"/>
      <c r="E5232" s="100"/>
      <c r="F5232" s="100"/>
      <c r="H5232" s="102"/>
      <c r="I5232" s="103"/>
      <c r="J5232" s="102"/>
      <c r="L5232" s="100"/>
      <c r="M5232" s="100"/>
      <c r="N5232" s="100"/>
    </row>
    <row r="5233" spans="2:14">
      <c r="B5233" s="98"/>
      <c r="C5233" s="98"/>
      <c r="D5233" s="100"/>
      <c r="E5233" s="100"/>
      <c r="F5233" s="100"/>
      <c r="H5233" s="102"/>
      <c r="I5233" s="103"/>
      <c r="J5233" s="102"/>
      <c r="L5233" s="100"/>
      <c r="M5233" s="100"/>
      <c r="N5233" s="100"/>
    </row>
    <row r="5234" spans="2:14">
      <c r="B5234" s="98"/>
      <c r="C5234" s="98"/>
      <c r="D5234" s="100"/>
      <c r="E5234" s="100"/>
      <c r="F5234" s="100"/>
      <c r="H5234" s="102"/>
      <c r="I5234" s="103"/>
      <c r="J5234" s="102"/>
      <c r="L5234" s="100"/>
      <c r="M5234" s="100"/>
      <c r="N5234" s="100"/>
    </row>
    <row r="5235" spans="2:14">
      <c r="B5235" s="98"/>
      <c r="C5235" s="98"/>
      <c r="D5235" s="100"/>
      <c r="E5235" s="100"/>
      <c r="F5235" s="100"/>
      <c r="H5235" s="102"/>
      <c r="I5235" s="103"/>
      <c r="J5235" s="102"/>
      <c r="L5235" s="100"/>
      <c r="M5235" s="100"/>
      <c r="N5235" s="100"/>
    </row>
    <row r="5236" spans="2:14">
      <c r="B5236" s="98"/>
      <c r="C5236" s="98"/>
      <c r="D5236" s="100"/>
      <c r="E5236" s="100"/>
      <c r="F5236" s="100"/>
      <c r="H5236" s="102"/>
      <c r="I5236" s="103"/>
      <c r="J5236" s="102"/>
      <c r="L5236" s="100"/>
      <c r="M5236" s="100"/>
      <c r="N5236" s="100"/>
    </row>
    <row r="5237" spans="2:14">
      <c r="B5237" s="98"/>
      <c r="C5237" s="98"/>
      <c r="D5237" s="100"/>
      <c r="E5237" s="100"/>
      <c r="F5237" s="100"/>
      <c r="H5237" s="102"/>
      <c r="I5237" s="103"/>
      <c r="J5237" s="102"/>
      <c r="L5237" s="100"/>
      <c r="M5237" s="100"/>
      <c r="N5237" s="100"/>
    </row>
    <row r="5238" spans="2:14">
      <c r="B5238" s="98"/>
      <c r="C5238" s="98"/>
      <c r="D5238" s="100"/>
      <c r="E5238" s="100"/>
      <c r="F5238" s="100"/>
      <c r="H5238" s="102"/>
      <c r="I5238" s="103"/>
      <c r="J5238" s="102"/>
      <c r="L5238" s="100"/>
      <c r="M5238" s="100"/>
      <c r="N5238" s="100"/>
    </row>
    <row r="5239" spans="2:14">
      <c r="B5239" s="98"/>
      <c r="C5239" s="98"/>
      <c r="D5239" s="100"/>
      <c r="E5239" s="100"/>
      <c r="F5239" s="100"/>
      <c r="H5239" s="102"/>
      <c r="I5239" s="103"/>
      <c r="J5239" s="102"/>
      <c r="L5239" s="100"/>
      <c r="M5239" s="100"/>
      <c r="N5239" s="100"/>
    </row>
    <row r="5240" spans="2:14">
      <c r="B5240" s="98"/>
      <c r="C5240" s="98"/>
      <c r="D5240" s="100"/>
      <c r="E5240" s="100"/>
      <c r="F5240" s="100"/>
      <c r="H5240" s="102"/>
      <c r="I5240" s="103"/>
      <c r="J5240" s="102"/>
      <c r="L5240" s="100"/>
      <c r="M5240" s="100"/>
      <c r="N5240" s="100"/>
    </row>
    <row r="5241" spans="2:14">
      <c r="B5241" s="98"/>
      <c r="C5241" s="98"/>
      <c r="D5241" s="100"/>
      <c r="E5241" s="100"/>
      <c r="F5241" s="100"/>
      <c r="H5241" s="102"/>
      <c r="I5241" s="103"/>
      <c r="J5241" s="102"/>
      <c r="L5241" s="100"/>
      <c r="M5241" s="100"/>
      <c r="N5241" s="100"/>
    </row>
    <row r="5242" spans="2:14">
      <c r="B5242" s="98"/>
      <c r="C5242" s="98"/>
      <c r="D5242" s="100"/>
      <c r="E5242" s="100"/>
      <c r="F5242" s="100"/>
      <c r="H5242" s="102"/>
      <c r="I5242" s="103"/>
      <c r="J5242" s="102"/>
      <c r="L5242" s="100"/>
      <c r="M5242" s="100"/>
      <c r="N5242" s="100"/>
    </row>
    <row r="5243" spans="2:14">
      <c r="B5243" s="98"/>
      <c r="C5243" s="98"/>
      <c r="D5243" s="100"/>
      <c r="E5243" s="100"/>
      <c r="F5243" s="100"/>
      <c r="H5243" s="102"/>
      <c r="I5243" s="103"/>
      <c r="J5243" s="102"/>
      <c r="L5243" s="100"/>
      <c r="M5243" s="100"/>
      <c r="N5243" s="100"/>
    </row>
    <row r="5244" spans="2:14">
      <c r="B5244" s="98"/>
      <c r="C5244" s="98"/>
      <c r="D5244" s="100"/>
      <c r="E5244" s="100"/>
      <c r="F5244" s="100"/>
      <c r="H5244" s="102"/>
      <c r="I5244" s="103"/>
      <c r="J5244" s="102"/>
      <c r="L5244" s="100"/>
      <c r="M5244" s="100"/>
      <c r="N5244" s="100"/>
    </row>
    <row r="5245" spans="2:14">
      <c r="B5245" s="98"/>
      <c r="C5245" s="98"/>
      <c r="D5245" s="100"/>
      <c r="E5245" s="100"/>
      <c r="F5245" s="100"/>
      <c r="H5245" s="102"/>
      <c r="I5245" s="103"/>
      <c r="J5245" s="102"/>
      <c r="L5245" s="100"/>
      <c r="M5245" s="100"/>
      <c r="N5245" s="100"/>
    </row>
    <row r="5246" spans="2:14">
      <c r="B5246" s="98"/>
      <c r="C5246" s="98"/>
      <c r="D5246" s="100"/>
      <c r="E5246" s="100"/>
      <c r="F5246" s="100"/>
      <c r="H5246" s="102"/>
      <c r="I5246" s="103"/>
      <c r="J5246" s="102"/>
      <c r="L5246" s="100"/>
      <c r="M5246" s="100"/>
      <c r="N5246" s="100"/>
    </row>
    <row r="5247" spans="2:14">
      <c r="B5247" s="98"/>
      <c r="C5247" s="98"/>
      <c r="D5247" s="100"/>
      <c r="E5247" s="100"/>
      <c r="F5247" s="100"/>
      <c r="H5247" s="102"/>
      <c r="I5247" s="103"/>
      <c r="J5247" s="102"/>
      <c r="L5247" s="100"/>
      <c r="M5247" s="100"/>
      <c r="N5247" s="100"/>
    </row>
    <row r="5248" spans="2:14">
      <c r="B5248" s="98"/>
      <c r="C5248" s="98"/>
      <c r="D5248" s="100"/>
      <c r="E5248" s="100"/>
      <c r="F5248" s="100"/>
      <c r="H5248" s="102"/>
      <c r="I5248" s="103"/>
      <c r="J5248" s="102"/>
      <c r="L5248" s="100"/>
      <c r="M5248" s="100"/>
      <c r="N5248" s="100"/>
    </row>
    <row r="5249" spans="2:14">
      <c r="B5249" s="98"/>
      <c r="C5249" s="98"/>
      <c r="D5249" s="100"/>
      <c r="E5249" s="100"/>
      <c r="F5249" s="100"/>
      <c r="H5249" s="102"/>
      <c r="I5249" s="103"/>
      <c r="J5249" s="102"/>
      <c r="L5249" s="100"/>
      <c r="M5249" s="100"/>
      <c r="N5249" s="100"/>
    </row>
    <row r="5250" spans="2:14">
      <c r="B5250" s="98"/>
      <c r="C5250" s="98"/>
      <c r="D5250" s="100"/>
      <c r="E5250" s="100"/>
      <c r="F5250" s="100"/>
      <c r="H5250" s="102"/>
      <c r="I5250" s="103"/>
      <c r="J5250" s="102"/>
      <c r="L5250" s="100"/>
      <c r="M5250" s="100"/>
      <c r="N5250" s="100"/>
    </row>
    <row r="5251" spans="2:14">
      <c r="B5251" s="98"/>
      <c r="C5251" s="98"/>
      <c r="D5251" s="100"/>
      <c r="E5251" s="100"/>
      <c r="F5251" s="100"/>
      <c r="H5251" s="102"/>
      <c r="I5251" s="103"/>
      <c r="J5251" s="102"/>
      <c r="L5251" s="100"/>
      <c r="M5251" s="100"/>
      <c r="N5251" s="100"/>
    </row>
    <row r="5252" spans="2:14">
      <c r="B5252" s="98"/>
      <c r="C5252" s="98"/>
      <c r="D5252" s="100"/>
      <c r="E5252" s="100"/>
      <c r="F5252" s="100"/>
      <c r="H5252" s="102"/>
      <c r="I5252" s="103"/>
      <c r="J5252" s="102"/>
      <c r="L5252" s="100"/>
      <c r="M5252" s="100"/>
      <c r="N5252" s="100"/>
    </row>
    <row r="5253" spans="2:14">
      <c r="B5253" s="98"/>
      <c r="C5253" s="98"/>
      <c r="D5253" s="100"/>
      <c r="E5253" s="100"/>
      <c r="F5253" s="100"/>
      <c r="H5253" s="102"/>
      <c r="I5253" s="103"/>
      <c r="J5253" s="102"/>
      <c r="L5253" s="100"/>
      <c r="M5253" s="100"/>
      <c r="N5253" s="100"/>
    </row>
    <row r="5254" spans="2:14">
      <c r="B5254" s="98"/>
      <c r="C5254" s="98"/>
      <c r="D5254" s="100"/>
      <c r="E5254" s="100"/>
      <c r="F5254" s="100"/>
      <c r="H5254" s="102"/>
      <c r="I5254" s="103"/>
      <c r="J5254" s="102"/>
      <c r="L5254" s="100"/>
      <c r="M5254" s="100"/>
      <c r="N5254" s="100"/>
    </row>
    <row r="5255" spans="2:14">
      <c r="B5255" s="98"/>
      <c r="C5255" s="98"/>
      <c r="D5255" s="100"/>
      <c r="E5255" s="100"/>
      <c r="F5255" s="100"/>
      <c r="H5255" s="102"/>
      <c r="I5255" s="103"/>
      <c r="J5255" s="102"/>
      <c r="L5255" s="100"/>
      <c r="M5255" s="100"/>
      <c r="N5255" s="100"/>
    </row>
    <row r="5256" spans="2:14">
      <c r="B5256" s="98"/>
      <c r="C5256" s="98"/>
      <c r="D5256" s="100"/>
      <c r="E5256" s="100"/>
      <c r="F5256" s="100"/>
      <c r="H5256" s="102"/>
      <c r="I5256" s="103"/>
      <c r="J5256" s="102"/>
      <c r="L5256" s="100"/>
      <c r="M5256" s="100"/>
      <c r="N5256" s="100"/>
    </row>
    <row r="5257" spans="2:14">
      <c r="B5257" s="98"/>
      <c r="C5257" s="98"/>
      <c r="D5257" s="100"/>
      <c r="E5257" s="100"/>
      <c r="F5257" s="100"/>
      <c r="H5257" s="102"/>
      <c r="I5257" s="103"/>
      <c r="J5257" s="102"/>
      <c r="L5257" s="100"/>
      <c r="M5257" s="100"/>
      <c r="N5257" s="100"/>
    </row>
    <row r="5258" spans="2:14">
      <c r="B5258" s="98"/>
      <c r="C5258" s="98"/>
      <c r="D5258" s="100"/>
      <c r="E5258" s="100"/>
      <c r="F5258" s="100"/>
      <c r="H5258" s="102"/>
      <c r="I5258" s="103"/>
      <c r="J5258" s="102"/>
      <c r="L5258" s="100"/>
      <c r="M5258" s="100"/>
      <c r="N5258" s="100"/>
    </row>
    <row r="5259" spans="2:14">
      <c r="B5259" s="98"/>
      <c r="C5259" s="98"/>
      <c r="D5259" s="100"/>
      <c r="E5259" s="100"/>
      <c r="F5259" s="100"/>
      <c r="H5259" s="102"/>
      <c r="I5259" s="103"/>
      <c r="J5259" s="102"/>
      <c r="L5259" s="100"/>
      <c r="M5259" s="100"/>
      <c r="N5259" s="100"/>
    </row>
    <row r="5260" spans="2:14">
      <c r="B5260" s="98"/>
      <c r="C5260" s="98"/>
      <c r="D5260" s="100"/>
      <c r="E5260" s="100"/>
      <c r="F5260" s="100"/>
      <c r="H5260" s="102"/>
      <c r="I5260" s="103"/>
      <c r="J5260" s="102"/>
      <c r="L5260" s="100"/>
      <c r="M5260" s="100"/>
      <c r="N5260" s="100"/>
    </row>
    <row r="5261" spans="2:14">
      <c r="B5261" s="98"/>
      <c r="C5261" s="98"/>
      <c r="D5261" s="100"/>
      <c r="E5261" s="100"/>
      <c r="F5261" s="100"/>
      <c r="H5261" s="102"/>
      <c r="I5261" s="103"/>
      <c r="J5261" s="102"/>
      <c r="L5261" s="100"/>
      <c r="M5261" s="100"/>
      <c r="N5261" s="100"/>
    </row>
    <row r="5262" spans="2:14">
      <c r="B5262" s="98"/>
      <c r="C5262" s="98"/>
      <c r="D5262" s="100"/>
      <c r="E5262" s="100"/>
      <c r="F5262" s="100"/>
      <c r="H5262" s="102"/>
      <c r="I5262" s="103"/>
      <c r="J5262" s="102"/>
      <c r="L5262" s="100"/>
      <c r="M5262" s="100"/>
      <c r="N5262" s="100"/>
    </row>
    <row r="5263" spans="2:14">
      <c r="B5263" s="98"/>
      <c r="C5263" s="98"/>
      <c r="D5263" s="100"/>
      <c r="E5263" s="100"/>
      <c r="F5263" s="100"/>
      <c r="H5263" s="102"/>
      <c r="I5263" s="103"/>
      <c r="J5263" s="102"/>
      <c r="L5263" s="100"/>
      <c r="M5263" s="100"/>
      <c r="N5263" s="100"/>
    </row>
    <row r="5264" spans="2:14">
      <c r="B5264" s="98"/>
      <c r="C5264" s="98"/>
      <c r="D5264" s="100"/>
      <c r="E5264" s="100"/>
      <c r="F5264" s="100"/>
      <c r="H5264" s="102"/>
      <c r="I5264" s="103"/>
      <c r="J5264" s="102"/>
      <c r="L5264" s="100"/>
      <c r="M5264" s="100"/>
      <c r="N5264" s="100"/>
    </row>
    <row r="5265" spans="2:14">
      <c r="B5265" s="98"/>
      <c r="C5265" s="98"/>
      <c r="D5265" s="100"/>
      <c r="E5265" s="100"/>
      <c r="F5265" s="100"/>
      <c r="H5265" s="102"/>
      <c r="I5265" s="103"/>
      <c r="J5265" s="102"/>
      <c r="L5265" s="100"/>
      <c r="M5265" s="100"/>
      <c r="N5265" s="100"/>
    </row>
    <row r="5266" spans="2:14">
      <c r="B5266" s="98"/>
      <c r="C5266" s="98"/>
      <c r="D5266" s="100"/>
      <c r="E5266" s="100"/>
      <c r="F5266" s="100"/>
      <c r="H5266" s="102"/>
      <c r="I5266" s="103"/>
      <c r="J5266" s="102"/>
      <c r="L5266" s="100"/>
      <c r="M5266" s="100"/>
      <c r="N5266" s="100"/>
    </row>
    <row r="5267" spans="2:14">
      <c r="B5267" s="98"/>
      <c r="C5267" s="98"/>
      <c r="D5267" s="100"/>
      <c r="E5267" s="100"/>
      <c r="F5267" s="100"/>
      <c r="H5267" s="102"/>
      <c r="I5267" s="103"/>
      <c r="J5267" s="102"/>
      <c r="L5267" s="100"/>
      <c r="M5267" s="100"/>
      <c r="N5267" s="100"/>
    </row>
    <row r="5268" spans="2:14">
      <c r="B5268" s="98"/>
      <c r="C5268" s="98"/>
      <c r="D5268" s="100"/>
      <c r="E5268" s="100"/>
      <c r="F5268" s="100"/>
      <c r="H5268" s="102"/>
      <c r="I5268" s="103"/>
      <c r="J5268" s="102"/>
      <c r="L5268" s="100"/>
      <c r="M5268" s="100"/>
      <c r="N5268" s="100"/>
    </row>
    <row r="5269" spans="2:14">
      <c r="B5269" s="98"/>
      <c r="C5269" s="98"/>
      <c r="D5269" s="100"/>
      <c r="E5269" s="100"/>
      <c r="F5269" s="100"/>
      <c r="H5269" s="102"/>
      <c r="I5269" s="103"/>
      <c r="J5269" s="102"/>
      <c r="L5269" s="100"/>
      <c r="M5269" s="100"/>
      <c r="N5269" s="100"/>
    </row>
    <row r="5270" spans="2:14">
      <c r="B5270" s="98"/>
      <c r="C5270" s="98"/>
      <c r="D5270" s="100"/>
      <c r="E5270" s="100"/>
      <c r="F5270" s="100"/>
      <c r="H5270" s="102"/>
      <c r="I5270" s="103"/>
      <c r="J5270" s="102"/>
      <c r="L5270" s="100"/>
      <c r="M5270" s="100"/>
      <c r="N5270" s="100"/>
    </row>
    <row r="5271" spans="2:14">
      <c r="B5271" s="98"/>
      <c r="C5271" s="98"/>
      <c r="D5271" s="100"/>
      <c r="E5271" s="100"/>
      <c r="F5271" s="100"/>
      <c r="H5271" s="102"/>
      <c r="I5271" s="103"/>
      <c r="J5271" s="102"/>
      <c r="L5271" s="100"/>
      <c r="M5271" s="100"/>
      <c r="N5271" s="100"/>
    </row>
    <row r="5272" spans="2:14">
      <c r="B5272" s="98"/>
      <c r="C5272" s="98"/>
      <c r="D5272" s="100"/>
      <c r="E5272" s="100"/>
      <c r="F5272" s="100"/>
      <c r="H5272" s="102"/>
      <c r="I5272" s="103"/>
      <c r="J5272" s="102"/>
      <c r="L5272" s="100"/>
      <c r="M5272" s="100"/>
      <c r="N5272" s="100"/>
    </row>
    <row r="5273" spans="2:14">
      <c r="B5273" s="98"/>
      <c r="C5273" s="98"/>
      <c r="D5273" s="100"/>
      <c r="E5273" s="100"/>
      <c r="F5273" s="100"/>
      <c r="H5273" s="102"/>
      <c r="I5273" s="103"/>
      <c r="J5273" s="102"/>
      <c r="L5273" s="100"/>
      <c r="M5273" s="100"/>
      <c r="N5273" s="100"/>
    </row>
    <row r="5274" spans="2:14">
      <c r="B5274" s="98"/>
      <c r="C5274" s="98"/>
      <c r="D5274" s="100"/>
      <c r="E5274" s="100"/>
      <c r="F5274" s="100"/>
      <c r="H5274" s="102"/>
      <c r="I5274" s="103"/>
      <c r="J5274" s="102"/>
      <c r="L5274" s="100"/>
      <c r="M5274" s="100"/>
      <c r="N5274" s="100"/>
    </row>
    <row r="5275" spans="2:14">
      <c r="B5275" s="98"/>
      <c r="C5275" s="98"/>
      <c r="D5275" s="100"/>
      <c r="E5275" s="100"/>
      <c r="F5275" s="100"/>
      <c r="H5275" s="102"/>
      <c r="I5275" s="103"/>
      <c r="J5275" s="102"/>
      <c r="L5275" s="100"/>
      <c r="M5275" s="100"/>
      <c r="N5275" s="100"/>
    </row>
    <row r="5276" spans="2:14">
      <c r="B5276" s="98"/>
      <c r="C5276" s="98"/>
      <c r="D5276" s="100"/>
      <c r="E5276" s="100"/>
      <c r="F5276" s="100"/>
      <c r="H5276" s="102"/>
      <c r="I5276" s="103"/>
      <c r="J5276" s="102"/>
      <c r="L5276" s="100"/>
      <c r="M5276" s="100"/>
      <c r="N5276" s="100"/>
    </row>
    <row r="5277" spans="2:14">
      <c r="B5277" s="98"/>
      <c r="C5277" s="98"/>
      <c r="D5277" s="100"/>
      <c r="E5277" s="100"/>
      <c r="F5277" s="100"/>
      <c r="H5277" s="102"/>
      <c r="I5277" s="103"/>
      <c r="J5277" s="102"/>
      <c r="L5277" s="100"/>
      <c r="M5277" s="100"/>
      <c r="N5277" s="100"/>
    </row>
    <row r="5278" spans="2:14">
      <c r="B5278" s="98"/>
      <c r="C5278" s="98"/>
      <c r="D5278" s="100"/>
      <c r="E5278" s="100"/>
      <c r="F5278" s="100"/>
      <c r="H5278" s="102"/>
      <c r="I5278" s="103"/>
      <c r="J5278" s="102"/>
      <c r="L5278" s="100"/>
      <c r="M5278" s="100"/>
      <c r="N5278" s="100"/>
    </row>
    <row r="5279" spans="2:14">
      <c r="B5279" s="98"/>
      <c r="C5279" s="98"/>
      <c r="D5279" s="100"/>
      <c r="E5279" s="100"/>
      <c r="F5279" s="100"/>
      <c r="H5279" s="102"/>
      <c r="I5279" s="103"/>
      <c r="J5279" s="102"/>
      <c r="L5279" s="100"/>
      <c r="M5279" s="100"/>
      <c r="N5279" s="100"/>
    </row>
    <row r="5280" spans="2:14">
      <c r="B5280" s="98"/>
      <c r="C5280" s="98"/>
      <c r="D5280" s="100"/>
      <c r="E5280" s="100"/>
      <c r="F5280" s="100"/>
      <c r="H5280" s="102"/>
      <c r="I5280" s="103"/>
      <c r="J5280" s="102"/>
      <c r="L5280" s="100"/>
      <c r="M5280" s="100"/>
      <c r="N5280" s="100"/>
    </row>
    <row r="5281" spans="2:14">
      <c r="B5281" s="98"/>
      <c r="C5281" s="98"/>
      <c r="D5281" s="100"/>
      <c r="E5281" s="100"/>
      <c r="F5281" s="100"/>
      <c r="H5281" s="102"/>
      <c r="I5281" s="103"/>
      <c r="J5281" s="102"/>
      <c r="L5281" s="100"/>
      <c r="M5281" s="100"/>
      <c r="N5281" s="100"/>
    </row>
    <row r="5282" spans="2:14">
      <c r="B5282" s="98"/>
      <c r="C5282" s="98"/>
      <c r="D5282" s="100"/>
      <c r="E5282" s="100"/>
      <c r="F5282" s="100"/>
      <c r="H5282" s="102"/>
      <c r="I5282" s="103"/>
      <c r="J5282" s="102"/>
      <c r="L5282" s="100"/>
      <c r="M5282" s="100"/>
      <c r="N5282" s="100"/>
    </row>
    <row r="5283" spans="2:14">
      <c r="B5283" s="98"/>
      <c r="C5283" s="98"/>
      <c r="D5283" s="100"/>
      <c r="E5283" s="100"/>
      <c r="F5283" s="100"/>
      <c r="H5283" s="102"/>
      <c r="I5283" s="103"/>
      <c r="J5283" s="102"/>
      <c r="L5283" s="100"/>
      <c r="M5283" s="100"/>
      <c r="N5283" s="100"/>
    </row>
    <row r="5284" spans="2:14">
      <c r="B5284" s="98"/>
      <c r="C5284" s="98"/>
      <c r="D5284" s="100"/>
      <c r="E5284" s="100"/>
      <c r="F5284" s="100"/>
      <c r="H5284" s="102"/>
      <c r="I5284" s="103"/>
      <c r="J5284" s="102"/>
      <c r="L5284" s="100"/>
      <c r="M5284" s="100"/>
      <c r="N5284" s="100"/>
    </row>
    <row r="5285" spans="2:14">
      <c r="B5285" s="98"/>
      <c r="C5285" s="98"/>
      <c r="D5285" s="100"/>
      <c r="E5285" s="100"/>
      <c r="F5285" s="100"/>
      <c r="H5285" s="102"/>
      <c r="I5285" s="103"/>
      <c r="J5285" s="102"/>
      <c r="L5285" s="100"/>
      <c r="M5285" s="100"/>
      <c r="N5285" s="100"/>
    </row>
    <row r="5286" spans="2:14">
      <c r="B5286" s="98"/>
      <c r="C5286" s="98"/>
      <c r="D5286" s="100"/>
      <c r="E5286" s="100"/>
      <c r="F5286" s="100"/>
      <c r="H5286" s="102"/>
      <c r="I5286" s="103"/>
      <c r="J5286" s="102"/>
      <c r="L5286" s="100"/>
      <c r="M5286" s="100"/>
      <c r="N5286" s="100"/>
    </row>
    <row r="5287" spans="2:14">
      <c r="B5287" s="98"/>
      <c r="C5287" s="98"/>
      <c r="D5287" s="100"/>
      <c r="E5287" s="100"/>
      <c r="F5287" s="100"/>
      <c r="H5287" s="102"/>
      <c r="I5287" s="103"/>
      <c r="J5287" s="102"/>
      <c r="L5287" s="100"/>
      <c r="M5287" s="100"/>
      <c r="N5287" s="100"/>
    </row>
    <row r="5288" spans="2:14">
      <c r="B5288" s="98"/>
      <c r="C5288" s="98"/>
      <c r="D5288" s="100"/>
      <c r="E5288" s="100"/>
      <c r="F5288" s="100"/>
      <c r="H5288" s="102"/>
      <c r="I5288" s="103"/>
      <c r="J5288" s="102"/>
      <c r="L5288" s="100"/>
      <c r="M5288" s="100"/>
      <c r="N5288" s="100"/>
    </row>
    <row r="5289" spans="2:14">
      <c r="B5289" s="98"/>
      <c r="C5289" s="98"/>
      <c r="D5289" s="100"/>
      <c r="E5289" s="100"/>
      <c r="F5289" s="100"/>
      <c r="H5289" s="102"/>
      <c r="I5289" s="103"/>
      <c r="J5289" s="102"/>
      <c r="L5289" s="100"/>
      <c r="M5289" s="100"/>
      <c r="N5289" s="100"/>
    </row>
    <row r="5290" spans="2:14">
      <c r="B5290" s="98"/>
      <c r="C5290" s="98"/>
      <c r="D5290" s="100"/>
      <c r="E5290" s="100"/>
      <c r="F5290" s="100"/>
      <c r="H5290" s="102"/>
      <c r="I5290" s="103"/>
      <c r="J5290" s="102"/>
      <c r="L5290" s="100"/>
      <c r="M5290" s="100"/>
      <c r="N5290" s="100"/>
    </row>
    <row r="5291" spans="2:14">
      <c r="B5291" s="98"/>
      <c r="C5291" s="98"/>
      <c r="D5291" s="100"/>
      <c r="E5291" s="100"/>
      <c r="F5291" s="100"/>
      <c r="H5291" s="102"/>
      <c r="I5291" s="103"/>
      <c r="J5291" s="102"/>
      <c r="L5291" s="100"/>
      <c r="M5291" s="100"/>
      <c r="N5291" s="100"/>
    </row>
    <row r="5292" spans="2:14">
      <c r="B5292" s="98"/>
      <c r="C5292" s="98"/>
      <c r="D5292" s="100"/>
      <c r="E5292" s="100"/>
      <c r="F5292" s="100"/>
      <c r="H5292" s="102"/>
      <c r="I5292" s="103"/>
      <c r="J5292" s="102"/>
      <c r="L5292" s="100"/>
      <c r="M5292" s="100"/>
      <c r="N5292" s="100"/>
    </row>
    <row r="5293" spans="2:14">
      <c r="B5293" s="98"/>
      <c r="C5293" s="98"/>
      <c r="D5293" s="100"/>
      <c r="E5293" s="100"/>
      <c r="F5293" s="100"/>
      <c r="H5293" s="102"/>
      <c r="I5293" s="103"/>
      <c r="J5293" s="102"/>
      <c r="L5293" s="100"/>
      <c r="M5293" s="100"/>
      <c r="N5293" s="100"/>
    </row>
    <row r="5294" spans="2:14">
      <c r="B5294" s="98"/>
      <c r="C5294" s="98"/>
      <c r="D5294" s="100"/>
      <c r="E5294" s="100"/>
      <c r="F5294" s="100"/>
      <c r="H5294" s="102"/>
      <c r="I5294" s="103"/>
      <c r="J5294" s="102"/>
      <c r="L5294" s="100"/>
      <c r="M5294" s="100"/>
      <c r="N5294" s="100"/>
    </row>
    <row r="5295" spans="2:14">
      <c r="B5295" s="98"/>
      <c r="C5295" s="98"/>
      <c r="D5295" s="100"/>
      <c r="E5295" s="100"/>
      <c r="F5295" s="100"/>
      <c r="H5295" s="102"/>
      <c r="I5295" s="103"/>
      <c r="J5295" s="102"/>
      <c r="L5295" s="100"/>
      <c r="M5295" s="100"/>
      <c r="N5295" s="100"/>
    </row>
    <row r="5296" spans="2:14">
      <c r="B5296" s="98"/>
      <c r="C5296" s="98"/>
      <c r="D5296" s="100"/>
      <c r="E5296" s="100"/>
      <c r="F5296" s="100"/>
      <c r="H5296" s="102"/>
      <c r="I5296" s="103"/>
      <c r="J5296" s="102"/>
      <c r="L5296" s="100"/>
      <c r="M5296" s="100"/>
      <c r="N5296" s="100"/>
    </row>
    <row r="5297" spans="2:14">
      <c r="B5297" s="98"/>
      <c r="C5297" s="98"/>
      <c r="D5297" s="100"/>
      <c r="E5297" s="100"/>
      <c r="F5297" s="100"/>
      <c r="H5297" s="102"/>
      <c r="I5297" s="103"/>
      <c r="J5297" s="102"/>
      <c r="L5297" s="100"/>
      <c r="M5297" s="100"/>
      <c r="N5297" s="100"/>
    </row>
    <row r="5298" spans="2:14">
      <c r="B5298" s="98"/>
      <c r="C5298" s="98"/>
      <c r="D5298" s="100"/>
      <c r="E5298" s="100"/>
      <c r="F5298" s="100"/>
      <c r="H5298" s="102"/>
      <c r="I5298" s="103"/>
      <c r="J5298" s="102"/>
      <c r="L5298" s="100"/>
      <c r="M5298" s="100"/>
      <c r="N5298" s="100"/>
    </row>
    <row r="5299" spans="2:14">
      <c r="B5299" s="98"/>
      <c r="C5299" s="98"/>
      <c r="D5299" s="100"/>
      <c r="E5299" s="100"/>
      <c r="F5299" s="100"/>
      <c r="H5299" s="102"/>
      <c r="I5299" s="103"/>
      <c r="J5299" s="102"/>
      <c r="L5299" s="100"/>
      <c r="M5299" s="100"/>
      <c r="N5299" s="100"/>
    </row>
    <row r="5300" spans="2:14">
      <c r="B5300" s="98"/>
      <c r="C5300" s="98"/>
      <c r="D5300" s="100"/>
      <c r="E5300" s="100"/>
      <c r="F5300" s="100"/>
      <c r="H5300" s="102"/>
      <c r="I5300" s="103"/>
      <c r="J5300" s="102"/>
      <c r="L5300" s="100"/>
      <c r="M5300" s="100"/>
      <c r="N5300" s="100"/>
    </row>
    <row r="5301" spans="2:14">
      <c r="B5301" s="98"/>
      <c r="C5301" s="98"/>
      <c r="D5301" s="100"/>
      <c r="E5301" s="100"/>
      <c r="F5301" s="100"/>
      <c r="H5301" s="102"/>
      <c r="I5301" s="103"/>
      <c r="J5301" s="102"/>
      <c r="L5301" s="100"/>
      <c r="M5301" s="100"/>
      <c r="N5301" s="100"/>
    </row>
    <row r="5302" spans="2:14">
      <c r="B5302" s="98"/>
      <c r="C5302" s="98"/>
      <c r="D5302" s="100"/>
      <c r="E5302" s="100"/>
      <c r="F5302" s="100"/>
      <c r="H5302" s="102"/>
      <c r="I5302" s="103"/>
      <c r="J5302" s="102"/>
      <c r="L5302" s="100"/>
      <c r="M5302" s="100"/>
      <c r="N5302" s="100"/>
    </row>
    <row r="5303" spans="2:14">
      <c r="B5303" s="98"/>
      <c r="C5303" s="98"/>
      <c r="D5303" s="100"/>
      <c r="E5303" s="100"/>
      <c r="F5303" s="100"/>
      <c r="H5303" s="102"/>
      <c r="I5303" s="103"/>
      <c r="J5303" s="102"/>
      <c r="L5303" s="100"/>
      <c r="M5303" s="100"/>
      <c r="N5303" s="100"/>
    </row>
    <row r="5304" spans="2:14">
      <c r="B5304" s="98"/>
      <c r="C5304" s="98"/>
      <c r="D5304" s="100"/>
      <c r="E5304" s="100"/>
      <c r="F5304" s="100"/>
      <c r="H5304" s="102"/>
      <c r="I5304" s="103"/>
      <c r="J5304" s="102"/>
      <c r="L5304" s="100"/>
      <c r="M5304" s="100"/>
      <c r="N5304" s="100"/>
    </row>
    <row r="5305" spans="2:14">
      <c r="B5305" s="98"/>
      <c r="C5305" s="98"/>
      <c r="D5305" s="100"/>
      <c r="E5305" s="100"/>
      <c r="F5305" s="100"/>
      <c r="H5305" s="102"/>
      <c r="I5305" s="103"/>
      <c r="J5305" s="102"/>
      <c r="L5305" s="100"/>
      <c r="M5305" s="100"/>
      <c r="N5305" s="100"/>
    </row>
    <row r="5306" spans="2:14">
      <c r="B5306" s="98"/>
      <c r="C5306" s="98"/>
      <c r="D5306" s="100"/>
      <c r="E5306" s="100"/>
      <c r="F5306" s="100"/>
      <c r="H5306" s="102"/>
      <c r="I5306" s="103"/>
      <c r="J5306" s="102"/>
      <c r="L5306" s="100"/>
      <c r="M5306" s="100"/>
      <c r="N5306" s="100"/>
    </row>
    <row r="5307" spans="2:14">
      <c r="B5307" s="98"/>
      <c r="C5307" s="98"/>
      <c r="D5307" s="100"/>
      <c r="E5307" s="100"/>
      <c r="F5307" s="100"/>
      <c r="H5307" s="102"/>
      <c r="I5307" s="103"/>
      <c r="J5307" s="102"/>
      <c r="L5307" s="100"/>
      <c r="M5307" s="100"/>
      <c r="N5307" s="100"/>
    </row>
    <row r="5308" spans="2:14">
      <c r="B5308" s="98"/>
      <c r="C5308" s="98"/>
      <c r="D5308" s="100"/>
      <c r="E5308" s="100"/>
      <c r="F5308" s="100"/>
      <c r="H5308" s="102"/>
      <c r="I5308" s="103"/>
      <c r="J5308" s="102"/>
      <c r="L5308" s="100"/>
      <c r="M5308" s="100"/>
      <c r="N5308" s="100"/>
    </row>
    <row r="5309" spans="2:14">
      <c r="B5309" s="98"/>
      <c r="C5309" s="98"/>
      <c r="D5309" s="100"/>
      <c r="E5309" s="100"/>
      <c r="F5309" s="100"/>
      <c r="H5309" s="102"/>
      <c r="I5309" s="103"/>
      <c r="J5309" s="102"/>
      <c r="L5309" s="100"/>
      <c r="M5309" s="100"/>
      <c r="N5309" s="100"/>
    </row>
    <row r="5310" spans="2:14">
      <c r="B5310" s="98"/>
      <c r="C5310" s="98"/>
      <c r="D5310" s="100"/>
      <c r="E5310" s="100"/>
      <c r="F5310" s="100"/>
      <c r="H5310" s="102"/>
      <c r="I5310" s="103"/>
      <c r="J5310" s="102"/>
      <c r="L5310" s="100"/>
      <c r="M5310" s="100"/>
      <c r="N5310" s="100"/>
    </row>
    <row r="5311" spans="2:14">
      <c r="B5311" s="98"/>
      <c r="C5311" s="98"/>
      <c r="D5311" s="100"/>
      <c r="E5311" s="100"/>
      <c r="F5311" s="100"/>
      <c r="H5311" s="102"/>
      <c r="I5311" s="103"/>
      <c r="J5311" s="102"/>
      <c r="L5311" s="100"/>
      <c r="M5311" s="100"/>
      <c r="N5311" s="100"/>
    </row>
    <row r="5312" spans="2:14">
      <c r="B5312" s="98"/>
      <c r="C5312" s="98"/>
      <c r="D5312" s="100"/>
      <c r="E5312" s="100"/>
      <c r="F5312" s="100"/>
      <c r="H5312" s="102"/>
      <c r="I5312" s="103"/>
      <c r="J5312" s="102"/>
      <c r="L5312" s="100"/>
      <c r="M5312" s="100"/>
      <c r="N5312" s="100"/>
    </row>
    <row r="5313" spans="2:14">
      <c r="B5313" s="98"/>
      <c r="C5313" s="98"/>
      <c r="D5313" s="100"/>
      <c r="E5313" s="100"/>
      <c r="F5313" s="100"/>
      <c r="H5313" s="102"/>
      <c r="I5313" s="103"/>
      <c r="J5313" s="102"/>
      <c r="L5313" s="100"/>
      <c r="M5313" s="100"/>
      <c r="N5313" s="100"/>
    </row>
    <row r="5314" spans="2:14">
      <c r="B5314" s="98"/>
      <c r="C5314" s="98"/>
      <c r="D5314" s="100"/>
      <c r="E5314" s="100"/>
      <c r="F5314" s="100"/>
      <c r="H5314" s="102"/>
      <c r="I5314" s="103"/>
      <c r="J5314" s="102"/>
      <c r="L5314" s="100"/>
      <c r="M5314" s="100"/>
      <c r="N5314" s="100"/>
    </row>
    <row r="5315" spans="2:14">
      <c r="B5315" s="98"/>
      <c r="C5315" s="98"/>
      <c r="D5315" s="100"/>
      <c r="E5315" s="100"/>
      <c r="F5315" s="100"/>
      <c r="H5315" s="102"/>
      <c r="I5315" s="103"/>
      <c r="J5315" s="102"/>
      <c r="L5315" s="100"/>
      <c r="M5315" s="100"/>
      <c r="N5315" s="100"/>
    </row>
    <row r="5316" spans="2:14">
      <c r="B5316" s="98"/>
      <c r="C5316" s="98"/>
      <c r="D5316" s="100"/>
      <c r="E5316" s="100"/>
      <c r="F5316" s="100"/>
      <c r="H5316" s="102"/>
      <c r="I5316" s="103"/>
      <c r="J5316" s="102"/>
      <c r="L5316" s="100"/>
      <c r="M5316" s="100"/>
      <c r="N5316" s="100"/>
    </row>
    <row r="5317" spans="2:14">
      <c r="B5317" s="98"/>
      <c r="C5317" s="98"/>
      <c r="D5317" s="100"/>
      <c r="E5317" s="100"/>
      <c r="F5317" s="100"/>
      <c r="H5317" s="102"/>
      <c r="I5317" s="103"/>
      <c r="J5317" s="102"/>
      <c r="L5317" s="100"/>
      <c r="M5317" s="100"/>
      <c r="N5317" s="100"/>
    </row>
    <row r="5318" spans="2:14">
      <c r="B5318" s="98"/>
      <c r="C5318" s="98"/>
      <c r="D5318" s="100"/>
      <c r="E5318" s="100"/>
      <c r="F5318" s="100"/>
      <c r="H5318" s="102"/>
      <c r="I5318" s="103"/>
      <c r="J5318" s="102"/>
      <c r="L5318" s="100"/>
      <c r="M5318" s="100"/>
      <c r="N5318" s="100"/>
    </row>
    <row r="5319" spans="2:14">
      <c r="B5319" s="98"/>
      <c r="C5319" s="98"/>
      <c r="D5319" s="100"/>
      <c r="E5319" s="100"/>
      <c r="F5319" s="100"/>
      <c r="H5319" s="102"/>
      <c r="I5319" s="103"/>
      <c r="J5319" s="102"/>
      <c r="L5319" s="100"/>
      <c r="M5319" s="100"/>
      <c r="N5319" s="100"/>
    </row>
    <row r="5320" spans="2:14">
      <c r="B5320" s="98"/>
      <c r="C5320" s="98"/>
      <c r="D5320" s="100"/>
      <c r="E5320" s="100"/>
      <c r="F5320" s="100"/>
      <c r="H5320" s="102"/>
      <c r="I5320" s="103"/>
      <c r="J5320" s="102"/>
      <c r="L5320" s="100"/>
      <c r="M5320" s="100"/>
      <c r="N5320" s="100"/>
    </row>
    <row r="5321" spans="2:14">
      <c r="B5321" s="98"/>
      <c r="C5321" s="98"/>
      <c r="D5321" s="100"/>
      <c r="E5321" s="100"/>
      <c r="F5321" s="100"/>
      <c r="H5321" s="102"/>
      <c r="I5321" s="103"/>
      <c r="J5321" s="102"/>
      <c r="L5321" s="100"/>
      <c r="M5321" s="100"/>
      <c r="N5321" s="100"/>
    </row>
    <row r="5322" spans="2:14">
      <c r="B5322" s="98"/>
      <c r="C5322" s="98"/>
      <c r="D5322" s="100"/>
      <c r="E5322" s="100"/>
      <c r="F5322" s="100"/>
      <c r="H5322" s="102"/>
      <c r="I5322" s="103"/>
      <c r="J5322" s="102"/>
      <c r="L5322" s="100"/>
      <c r="M5322" s="100"/>
      <c r="N5322" s="100"/>
    </row>
    <row r="5323" spans="2:14">
      <c r="B5323" s="98"/>
      <c r="C5323" s="98"/>
      <c r="D5323" s="100"/>
      <c r="E5323" s="100"/>
      <c r="F5323" s="100"/>
      <c r="H5323" s="102"/>
      <c r="I5323" s="103"/>
      <c r="J5323" s="102"/>
      <c r="L5323" s="100"/>
      <c r="M5323" s="100"/>
      <c r="N5323" s="100"/>
    </row>
    <row r="5324" spans="2:14">
      <c r="B5324" s="98"/>
      <c r="C5324" s="98"/>
      <c r="D5324" s="100"/>
      <c r="E5324" s="100"/>
      <c r="F5324" s="100"/>
      <c r="H5324" s="102"/>
      <c r="I5324" s="103"/>
      <c r="J5324" s="102"/>
      <c r="L5324" s="100"/>
      <c r="M5324" s="100"/>
      <c r="N5324" s="100"/>
    </row>
    <row r="5325" spans="2:14">
      <c r="B5325" s="98"/>
      <c r="C5325" s="98"/>
      <c r="D5325" s="100"/>
      <c r="E5325" s="100"/>
      <c r="F5325" s="100"/>
      <c r="H5325" s="102"/>
      <c r="I5325" s="103"/>
      <c r="J5325" s="102"/>
      <c r="L5325" s="100"/>
      <c r="M5325" s="100"/>
      <c r="N5325" s="100"/>
    </row>
    <row r="5326" spans="2:14">
      <c r="B5326" s="98"/>
      <c r="C5326" s="98"/>
      <c r="D5326" s="100"/>
      <c r="E5326" s="100"/>
      <c r="F5326" s="100"/>
      <c r="H5326" s="102"/>
      <c r="I5326" s="103"/>
      <c r="J5326" s="102"/>
      <c r="L5326" s="100"/>
      <c r="M5326" s="100"/>
      <c r="N5326" s="100"/>
    </row>
    <row r="5327" spans="2:14">
      <c r="B5327" s="98"/>
      <c r="C5327" s="98"/>
      <c r="D5327" s="100"/>
      <c r="E5327" s="100"/>
      <c r="F5327" s="100"/>
      <c r="H5327" s="102"/>
      <c r="I5327" s="103"/>
      <c r="J5327" s="102"/>
      <c r="L5327" s="100"/>
      <c r="M5327" s="100"/>
      <c r="N5327" s="100"/>
    </row>
    <row r="5328" spans="2:14">
      <c r="B5328" s="98"/>
      <c r="C5328" s="98"/>
      <c r="D5328" s="100"/>
      <c r="E5328" s="100"/>
      <c r="F5328" s="100"/>
      <c r="H5328" s="102"/>
      <c r="I5328" s="103"/>
      <c r="J5328" s="102"/>
      <c r="L5328" s="100"/>
      <c r="M5328" s="100"/>
      <c r="N5328" s="100"/>
    </row>
    <row r="5329" spans="2:14">
      <c r="B5329" s="98"/>
      <c r="C5329" s="98"/>
      <c r="D5329" s="100"/>
      <c r="E5329" s="100"/>
      <c r="F5329" s="100"/>
      <c r="H5329" s="102"/>
      <c r="I5329" s="103"/>
      <c r="J5329" s="102"/>
      <c r="L5329" s="100"/>
      <c r="M5329" s="100"/>
      <c r="N5329" s="100"/>
    </row>
    <row r="5330" spans="2:14">
      <c r="B5330" s="98"/>
      <c r="C5330" s="98"/>
      <c r="D5330" s="100"/>
      <c r="E5330" s="100"/>
      <c r="F5330" s="100"/>
      <c r="H5330" s="102"/>
      <c r="I5330" s="103"/>
      <c r="J5330" s="102"/>
      <c r="L5330" s="100"/>
      <c r="M5330" s="100"/>
      <c r="N5330" s="100"/>
    </row>
    <row r="5331" spans="2:14">
      <c r="B5331" s="98"/>
      <c r="C5331" s="98"/>
      <c r="D5331" s="100"/>
      <c r="E5331" s="100"/>
      <c r="F5331" s="100"/>
      <c r="H5331" s="102"/>
      <c r="I5331" s="103"/>
      <c r="J5331" s="102"/>
      <c r="L5331" s="100"/>
      <c r="M5331" s="100"/>
      <c r="N5331" s="100"/>
    </row>
    <row r="5332" spans="2:14">
      <c r="B5332" s="98"/>
      <c r="C5332" s="98"/>
      <c r="D5332" s="100"/>
      <c r="E5332" s="100"/>
      <c r="F5332" s="100"/>
      <c r="H5332" s="102"/>
      <c r="I5332" s="103"/>
      <c r="J5332" s="102"/>
      <c r="L5332" s="100"/>
      <c r="M5332" s="100"/>
      <c r="N5332" s="100"/>
    </row>
    <row r="5333" spans="2:14">
      <c r="B5333" s="98"/>
      <c r="C5333" s="98"/>
      <c r="D5333" s="100"/>
      <c r="E5333" s="100"/>
      <c r="F5333" s="100"/>
      <c r="H5333" s="102"/>
      <c r="I5333" s="103"/>
      <c r="J5333" s="102"/>
      <c r="L5333" s="100"/>
      <c r="M5333" s="100"/>
      <c r="N5333" s="100"/>
    </row>
    <row r="5334" spans="2:14">
      <c r="B5334" s="98"/>
      <c r="C5334" s="98"/>
      <c r="D5334" s="100"/>
      <c r="E5334" s="100"/>
      <c r="F5334" s="100"/>
      <c r="H5334" s="102"/>
      <c r="I5334" s="103"/>
      <c r="J5334" s="102"/>
      <c r="L5334" s="100"/>
      <c r="M5334" s="100"/>
      <c r="N5334" s="100"/>
    </row>
    <row r="5335" spans="2:14">
      <c r="B5335" s="98"/>
      <c r="C5335" s="98"/>
      <c r="D5335" s="100"/>
      <c r="E5335" s="100"/>
      <c r="F5335" s="100"/>
      <c r="H5335" s="102"/>
      <c r="I5335" s="103"/>
      <c r="J5335" s="102"/>
      <c r="L5335" s="100"/>
      <c r="M5335" s="100"/>
      <c r="N5335" s="100"/>
    </row>
    <row r="5336" spans="2:14">
      <c r="B5336" s="98"/>
      <c r="C5336" s="98"/>
      <c r="D5336" s="100"/>
      <c r="E5336" s="100"/>
      <c r="F5336" s="100"/>
      <c r="H5336" s="102"/>
      <c r="I5336" s="103"/>
      <c r="J5336" s="102"/>
      <c r="L5336" s="100"/>
      <c r="M5336" s="100"/>
      <c r="N5336" s="100"/>
    </row>
    <row r="5337" spans="2:14">
      <c r="B5337" s="98"/>
      <c r="C5337" s="98"/>
      <c r="D5337" s="100"/>
      <c r="E5337" s="100"/>
      <c r="F5337" s="100"/>
      <c r="H5337" s="102"/>
      <c r="I5337" s="103"/>
      <c r="J5337" s="102"/>
      <c r="L5337" s="100"/>
      <c r="M5337" s="100"/>
      <c r="N5337" s="100"/>
    </row>
    <row r="5338" spans="2:14">
      <c r="B5338" s="98"/>
      <c r="C5338" s="98"/>
      <c r="D5338" s="100"/>
      <c r="E5338" s="100"/>
      <c r="F5338" s="100"/>
      <c r="H5338" s="102"/>
      <c r="I5338" s="103"/>
      <c r="J5338" s="102"/>
      <c r="L5338" s="100"/>
      <c r="M5338" s="100"/>
      <c r="N5338" s="100"/>
    </row>
    <row r="5339" spans="2:14">
      <c r="B5339" s="98"/>
      <c r="C5339" s="98"/>
      <c r="D5339" s="100"/>
      <c r="E5339" s="100"/>
      <c r="F5339" s="100"/>
      <c r="H5339" s="102"/>
      <c r="I5339" s="103"/>
      <c r="J5339" s="102"/>
      <c r="L5339" s="100"/>
      <c r="M5339" s="100"/>
      <c r="N5339" s="100"/>
    </row>
    <row r="5340" spans="2:14">
      <c r="B5340" s="98"/>
      <c r="C5340" s="98"/>
      <c r="D5340" s="100"/>
      <c r="E5340" s="100"/>
      <c r="F5340" s="100"/>
      <c r="H5340" s="102"/>
      <c r="I5340" s="103"/>
      <c r="J5340" s="102"/>
      <c r="L5340" s="100"/>
      <c r="M5340" s="100"/>
      <c r="N5340" s="100"/>
    </row>
    <row r="5341" spans="2:14">
      <c r="B5341" s="98"/>
      <c r="C5341" s="98"/>
      <c r="D5341" s="100"/>
      <c r="E5341" s="100"/>
      <c r="F5341" s="100"/>
      <c r="H5341" s="102"/>
      <c r="I5341" s="103"/>
      <c r="J5341" s="102"/>
      <c r="L5341" s="100"/>
      <c r="M5341" s="100"/>
      <c r="N5341" s="100"/>
    </row>
    <row r="5342" spans="2:14">
      <c r="B5342" s="98"/>
      <c r="C5342" s="98"/>
      <c r="D5342" s="100"/>
      <c r="E5342" s="100"/>
      <c r="F5342" s="100"/>
      <c r="H5342" s="102"/>
      <c r="I5342" s="103"/>
      <c r="J5342" s="102"/>
      <c r="L5342" s="100"/>
      <c r="M5342" s="100"/>
      <c r="N5342" s="100"/>
    </row>
    <row r="5343" spans="2:14">
      <c r="B5343" s="98"/>
      <c r="C5343" s="98"/>
      <c r="D5343" s="100"/>
      <c r="E5343" s="100"/>
      <c r="F5343" s="100"/>
      <c r="H5343" s="102"/>
      <c r="I5343" s="103"/>
      <c r="J5343" s="102"/>
      <c r="L5343" s="100"/>
      <c r="M5343" s="100"/>
      <c r="N5343" s="100"/>
    </row>
    <row r="5344" spans="2:14">
      <c r="B5344" s="98"/>
      <c r="C5344" s="98"/>
      <c r="D5344" s="100"/>
      <c r="E5344" s="100"/>
      <c r="F5344" s="100"/>
      <c r="H5344" s="102"/>
      <c r="I5344" s="103"/>
      <c r="J5344" s="102"/>
      <c r="L5344" s="100"/>
      <c r="M5344" s="100"/>
      <c r="N5344" s="100"/>
    </row>
    <row r="5345" spans="2:14">
      <c r="B5345" s="98"/>
      <c r="C5345" s="98"/>
      <c r="D5345" s="100"/>
      <c r="E5345" s="100"/>
      <c r="F5345" s="100"/>
      <c r="H5345" s="102"/>
      <c r="I5345" s="103"/>
      <c r="J5345" s="102"/>
      <c r="L5345" s="100"/>
      <c r="M5345" s="100"/>
      <c r="N5345" s="100"/>
    </row>
    <row r="5346" spans="2:14">
      <c r="B5346" s="98"/>
      <c r="C5346" s="98"/>
      <c r="D5346" s="100"/>
      <c r="E5346" s="100"/>
      <c r="F5346" s="100"/>
      <c r="H5346" s="102"/>
      <c r="I5346" s="103"/>
      <c r="J5346" s="102"/>
      <c r="L5346" s="100"/>
      <c r="M5346" s="100"/>
      <c r="N5346" s="100"/>
    </row>
    <row r="5347" spans="2:14">
      <c r="B5347" s="98"/>
      <c r="C5347" s="98"/>
      <c r="D5347" s="100"/>
      <c r="E5347" s="100"/>
      <c r="F5347" s="100"/>
      <c r="H5347" s="102"/>
      <c r="I5347" s="103"/>
      <c r="J5347" s="102"/>
      <c r="L5347" s="100"/>
      <c r="M5347" s="100"/>
      <c r="N5347" s="100"/>
    </row>
    <row r="5348" spans="2:14">
      <c r="B5348" s="98"/>
      <c r="C5348" s="98"/>
      <c r="D5348" s="100"/>
      <c r="E5348" s="100"/>
      <c r="F5348" s="100"/>
      <c r="H5348" s="102"/>
      <c r="I5348" s="103"/>
      <c r="J5348" s="102"/>
      <c r="L5348" s="100"/>
      <c r="M5348" s="100"/>
      <c r="N5348" s="100"/>
    </row>
    <row r="5349" spans="2:14">
      <c r="B5349" s="98"/>
      <c r="C5349" s="98"/>
      <c r="D5349" s="100"/>
      <c r="E5349" s="100"/>
      <c r="F5349" s="100"/>
      <c r="H5349" s="102"/>
      <c r="I5349" s="103"/>
      <c r="J5349" s="102"/>
      <c r="L5349" s="100"/>
      <c r="M5349" s="100"/>
      <c r="N5349" s="100"/>
    </row>
    <row r="5350" spans="2:14">
      <c r="B5350" s="98"/>
      <c r="C5350" s="98"/>
      <c r="D5350" s="100"/>
      <c r="E5350" s="100"/>
      <c r="F5350" s="100"/>
      <c r="H5350" s="102"/>
      <c r="I5350" s="103"/>
      <c r="J5350" s="102"/>
      <c r="L5350" s="100"/>
      <c r="M5350" s="100"/>
      <c r="N5350" s="100"/>
    </row>
    <row r="5351" spans="2:14">
      <c r="B5351" s="98"/>
      <c r="C5351" s="98"/>
      <c r="D5351" s="100"/>
      <c r="E5351" s="100"/>
      <c r="F5351" s="100"/>
      <c r="H5351" s="102"/>
      <c r="I5351" s="103"/>
      <c r="J5351" s="102"/>
      <c r="L5351" s="100"/>
      <c r="M5351" s="100"/>
      <c r="N5351" s="100"/>
    </row>
    <row r="5352" spans="2:14">
      <c r="B5352" s="98"/>
      <c r="C5352" s="98"/>
      <c r="D5352" s="100"/>
      <c r="E5352" s="100"/>
      <c r="F5352" s="100"/>
      <c r="H5352" s="102"/>
      <c r="I5352" s="103"/>
      <c r="J5352" s="102"/>
      <c r="L5352" s="100"/>
      <c r="M5352" s="100"/>
      <c r="N5352" s="100"/>
    </row>
    <row r="5353" spans="2:14">
      <c r="B5353" s="98"/>
      <c r="C5353" s="98"/>
      <c r="D5353" s="100"/>
      <c r="E5353" s="100"/>
      <c r="F5353" s="100"/>
      <c r="H5353" s="102"/>
      <c r="I5353" s="103"/>
      <c r="J5353" s="102"/>
      <c r="L5353" s="100"/>
      <c r="M5353" s="100"/>
      <c r="N5353" s="100"/>
    </row>
    <row r="5354" spans="2:14">
      <c r="B5354" s="98"/>
      <c r="C5354" s="98"/>
      <c r="D5354" s="100"/>
      <c r="E5354" s="100"/>
      <c r="F5354" s="100"/>
      <c r="H5354" s="102"/>
      <c r="I5354" s="103"/>
      <c r="J5354" s="102"/>
      <c r="L5354" s="100"/>
      <c r="M5354" s="100"/>
      <c r="N5354" s="100"/>
    </row>
    <row r="5355" spans="2:14">
      <c r="B5355" s="98"/>
      <c r="C5355" s="98"/>
      <c r="D5355" s="100"/>
      <c r="E5355" s="100"/>
      <c r="F5355" s="100"/>
      <c r="H5355" s="102"/>
      <c r="I5355" s="103"/>
      <c r="J5355" s="102"/>
      <c r="L5355" s="100"/>
      <c r="M5355" s="100"/>
      <c r="N5355" s="100"/>
    </row>
    <row r="5356" spans="2:14">
      <c r="B5356" s="98"/>
      <c r="C5356" s="98"/>
      <c r="D5356" s="100"/>
      <c r="E5356" s="100"/>
      <c r="F5356" s="100"/>
      <c r="H5356" s="102"/>
      <c r="I5356" s="103"/>
      <c r="J5356" s="102"/>
      <c r="L5356" s="100"/>
      <c r="M5356" s="100"/>
      <c r="N5356" s="100"/>
    </row>
    <row r="5357" spans="2:14">
      <c r="B5357" s="98"/>
      <c r="C5357" s="98"/>
      <c r="D5357" s="100"/>
      <c r="E5357" s="100"/>
      <c r="F5357" s="100"/>
      <c r="H5357" s="102"/>
      <c r="I5357" s="103"/>
      <c r="J5357" s="102"/>
      <c r="L5357" s="100"/>
      <c r="M5357" s="100"/>
      <c r="N5357" s="100"/>
    </row>
    <row r="5358" spans="2:14">
      <c r="B5358" s="98"/>
      <c r="C5358" s="98"/>
      <c r="D5358" s="100"/>
      <c r="E5358" s="100"/>
      <c r="F5358" s="100"/>
      <c r="H5358" s="102"/>
      <c r="I5358" s="103"/>
      <c r="J5358" s="102"/>
      <c r="L5358" s="100"/>
      <c r="M5358" s="100"/>
      <c r="N5358" s="100"/>
    </row>
    <row r="5359" spans="2:14">
      <c r="B5359" s="98"/>
      <c r="C5359" s="98"/>
      <c r="D5359" s="100"/>
      <c r="E5359" s="100"/>
      <c r="F5359" s="100"/>
      <c r="H5359" s="102"/>
      <c r="I5359" s="103"/>
      <c r="J5359" s="102"/>
      <c r="L5359" s="100"/>
      <c r="M5359" s="100"/>
      <c r="N5359" s="100"/>
    </row>
    <row r="5360" spans="2:14">
      <c r="B5360" s="98"/>
      <c r="C5360" s="98"/>
      <c r="D5360" s="100"/>
      <c r="E5360" s="100"/>
      <c r="F5360" s="100"/>
      <c r="H5360" s="102"/>
      <c r="I5360" s="103"/>
      <c r="J5360" s="102"/>
      <c r="L5360" s="100"/>
      <c r="M5360" s="100"/>
      <c r="N5360" s="100"/>
    </row>
    <row r="5361" spans="2:14">
      <c r="B5361" s="98"/>
      <c r="C5361" s="98"/>
      <c r="D5361" s="100"/>
      <c r="E5361" s="100"/>
      <c r="F5361" s="100"/>
      <c r="H5361" s="102"/>
      <c r="I5361" s="103"/>
      <c r="J5361" s="102"/>
      <c r="L5361" s="100"/>
      <c r="M5361" s="100"/>
      <c r="N5361" s="100"/>
    </row>
    <row r="5362" spans="2:14">
      <c r="B5362" s="98"/>
      <c r="C5362" s="98"/>
      <c r="D5362" s="100"/>
      <c r="E5362" s="100"/>
      <c r="F5362" s="100"/>
      <c r="H5362" s="102"/>
      <c r="I5362" s="103"/>
      <c r="J5362" s="102"/>
      <c r="L5362" s="100"/>
      <c r="M5362" s="100"/>
      <c r="N5362" s="100"/>
    </row>
    <row r="5363" spans="2:14">
      <c r="B5363" s="98"/>
      <c r="C5363" s="98"/>
      <c r="D5363" s="100"/>
      <c r="E5363" s="100"/>
      <c r="F5363" s="100"/>
      <c r="H5363" s="102"/>
      <c r="I5363" s="103"/>
      <c r="J5363" s="102"/>
      <c r="L5363" s="100"/>
      <c r="M5363" s="100"/>
      <c r="N5363" s="100"/>
    </row>
    <row r="5364" spans="2:14">
      <c r="B5364" s="98"/>
      <c r="C5364" s="98"/>
      <c r="D5364" s="100"/>
      <c r="E5364" s="100"/>
      <c r="F5364" s="100"/>
      <c r="H5364" s="102"/>
      <c r="I5364" s="103"/>
      <c r="J5364" s="102"/>
      <c r="L5364" s="100"/>
      <c r="M5364" s="100"/>
      <c r="N5364" s="100"/>
    </row>
    <row r="5365" spans="2:14">
      <c r="B5365" s="98"/>
      <c r="C5365" s="98"/>
      <c r="D5365" s="100"/>
      <c r="E5365" s="100"/>
      <c r="F5365" s="100"/>
      <c r="H5365" s="102"/>
      <c r="I5365" s="103"/>
      <c r="J5365" s="102"/>
      <c r="L5365" s="100"/>
      <c r="M5365" s="100"/>
      <c r="N5365" s="100"/>
    </row>
    <row r="5366" spans="2:14">
      <c r="B5366" s="98"/>
      <c r="C5366" s="98"/>
      <c r="D5366" s="100"/>
      <c r="E5366" s="100"/>
      <c r="F5366" s="100"/>
      <c r="H5366" s="102"/>
      <c r="I5366" s="103"/>
      <c r="J5366" s="102"/>
      <c r="L5366" s="100"/>
      <c r="M5366" s="100"/>
      <c r="N5366" s="100"/>
    </row>
    <row r="5367" spans="2:14">
      <c r="B5367" s="98"/>
      <c r="C5367" s="98"/>
      <c r="D5367" s="100"/>
      <c r="E5367" s="100"/>
      <c r="F5367" s="100"/>
      <c r="H5367" s="102"/>
      <c r="I5367" s="103"/>
      <c r="J5367" s="102"/>
      <c r="L5367" s="100"/>
      <c r="M5367" s="100"/>
      <c r="N5367" s="100"/>
    </row>
    <row r="5368" spans="2:14">
      <c r="B5368" s="98"/>
      <c r="C5368" s="98"/>
      <c r="D5368" s="100"/>
      <c r="E5368" s="100"/>
      <c r="F5368" s="100"/>
      <c r="H5368" s="102"/>
      <c r="I5368" s="103"/>
      <c r="J5368" s="102"/>
      <c r="L5368" s="100"/>
      <c r="M5368" s="100"/>
      <c r="N5368" s="100"/>
    </row>
    <row r="5369" spans="2:14">
      <c r="B5369" s="98"/>
      <c r="C5369" s="98"/>
      <c r="D5369" s="100"/>
      <c r="E5369" s="100"/>
      <c r="F5369" s="100"/>
      <c r="H5369" s="102"/>
      <c r="I5369" s="103"/>
      <c r="J5369" s="102"/>
      <c r="L5369" s="100"/>
      <c r="M5369" s="100"/>
      <c r="N5369" s="100"/>
    </row>
    <row r="5370" spans="2:14">
      <c r="B5370" s="98"/>
      <c r="C5370" s="98"/>
      <c r="D5370" s="100"/>
      <c r="E5370" s="100"/>
      <c r="F5370" s="100"/>
      <c r="H5370" s="102"/>
      <c r="I5370" s="103"/>
      <c r="J5370" s="102"/>
      <c r="L5370" s="100"/>
      <c r="M5370" s="100"/>
      <c r="N5370" s="100"/>
    </row>
    <row r="5371" spans="2:14">
      <c r="B5371" s="98"/>
      <c r="C5371" s="98"/>
      <c r="D5371" s="100"/>
      <c r="E5371" s="100"/>
      <c r="F5371" s="100"/>
      <c r="H5371" s="102"/>
      <c r="I5371" s="103"/>
      <c r="J5371" s="102"/>
      <c r="L5371" s="100"/>
      <c r="M5371" s="100"/>
      <c r="N5371" s="100"/>
    </row>
    <row r="5372" spans="2:14">
      <c r="B5372" s="98"/>
      <c r="C5372" s="98"/>
      <c r="D5372" s="100"/>
      <c r="E5372" s="100"/>
      <c r="F5372" s="100"/>
      <c r="H5372" s="102"/>
      <c r="I5372" s="103"/>
      <c r="J5372" s="102"/>
      <c r="L5372" s="100"/>
      <c r="M5372" s="100"/>
      <c r="N5372" s="100"/>
    </row>
    <row r="5373" spans="2:14">
      <c r="B5373" s="98"/>
      <c r="C5373" s="98"/>
      <c r="D5373" s="100"/>
      <c r="E5373" s="100"/>
      <c r="F5373" s="100"/>
      <c r="H5373" s="102"/>
      <c r="I5373" s="103"/>
      <c r="J5373" s="102"/>
      <c r="L5373" s="100"/>
      <c r="M5373" s="100"/>
      <c r="N5373" s="100"/>
    </row>
    <row r="5374" spans="2:14">
      <c r="B5374" s="98"/>
      <c r="C5374" s="98"/>
      <c r="D5374" s="100"/>
      <c r="E5374" s="100"/>
      <c r="F5374" s="100"/>
      <c r="H5374" s="102"/>
      <c r="I5374" s="103"/>
      <c r="J5374" s="102"/>
      <c r="L5374" s="100"/>
      <c r="M5374" s="100"/>
      <c r="N5374" s="100"/>
    </row>
    <row r="5375" spans="2:14">
      <c r="B5375" s="98"/>
      <c r="C5375" s="98"/>
      <c r="D5375" s="100"/>
      <c r="E5375" s="100"/>
      <c r="F5375" s="100"/>
      <c r="H5375" s="102"/>
      <c r="I5375" s="103"/>
      <c r="J5375" s="102"/>
      <c r="L5375" s="100"/>
      <c r="M5375" s="100"/>
      <c r="N5375" s="100"/>
    </row>
    <row r="5376" spans="2:14">
      <c r="B5376" s="98"/>
      <c r="C5376" s="98"/>
      <c r="D5376" s="100"/>
      <c r="E5376" s="100"/>
      <c r="F5376" s="100"/>
      <c r="H5376" s="102"/>
      <c r="I5376" s="103"/>
      <c r="J5376" s="102"/>
      <c r="L5376" s="100"/>
      <c r="M5376" s="100"/>
      <c r="N5376" s="100"/>
    </row>
    <row r="5377" spans="2:14">
      <c r="B5377" s="98"/>
      <c r="C5377" s="98"/>
      <c r="D5377" s="100"/>
      <c r="E5377" s="100"/>
      <c r="F5377" s="100"/>
      <c r="H5377" s="102"/>
      <c r="I5377" s="103"/>
      <c r="J5377" s="102"/>
      <c r="L5377" s="100"/>
      <c r="M5377" s="100"/>
      <c r="N5377" s="100"/>
    </row>
    <row r="5378" spans="2:14">
      <c r="B5378" s="98"/>
      <c r="C5378" s="98"/>
      <c r="D5378" s="100"/>
      <c r="E5378" s="100"/>
      <c r="F5378" s="100"/>
      <c r="H5378" s="102"/>
      <c r="I5378" s="103"/>
      <c r="J5378" s="102"/>
      <c r="L5378" s="100"/>
      <c r="M5378" s="100"/>
      <c r="N5378" s="100"/>
    </row>
    <row r="5379" spans="2:14">
      <c r="B5379" s="98"/>
      <c r="C5379" s="98"/>
      <c r="D5379" s="100"/>
      <c r="E5379" s="100"/>
      <c r="F5379" s="100"/>
      <c r="H5379" s="102"/>
      <c r="I5379" s="103"/>
      <c r="J5379" s="102"/>
      <c r="L5379" s="100"/>
      <c r="M5379" s="100"/>
      <c r="N5379" s="100"/>
    </row>
    <row r="5380" spans="2:14">
      <c r="B5380" s="98"/>
      <c r="C5380" s="98"/>
      <c r="D5380" s="100"/>
      <c r="E5380" s="100"/>
      <c r="F5380" s="100"/>
      <c r="H5380" s="102"/>
      <c r="I5380" s="103"/>
      <c r="J5380" s="102"/>
      <c r="L5380" s="100"/>
      <c r="M5380" s="100"/>
      <c r="N5380" s="100"/>
    </row>
    <row r="5381" spans="2:14">
      <c r="B5381" s="98"/>
      <c r="C5381" s="98"/>
      <c r="D5381" s="100"/>
      <c r="E5381" s="100"/>
      <c r="F5381" s="100"/>
      <c r="H5381" s="102"/>
      <c r="I5381" s="103"/>
      <c r="J5381" s="102"/>
      <c r="L5381" s="100"/>
      <c r="M5381" s="100"/>
      <c r="N5381" s="100"/>
    </row>
    <row r="5382" spans="2:14">
      <c r="B5382" s="98"/>
      <c r="C5382" s="98"/>
      <c r="D5382" s="100"/>
      <c r="E5382" s="100"/>
      <c r="F5382" s="100"/>
      <c r="H5382" s="102"/>
      <c r="I5382" s="103"/>
      <c r="J5382" s="102"/>
      <c r="L5382" s="100"/>
      <c r="M5382" s="100"/>
      <c r="N5382" s="100"/>
    </row>
    <row r="5383" spans="2:14">
      <c r="B5383" s="98"/>
      <c r="C5383" s="98"/>
      <c r="D5383" s="100"/>
      <c r="E5383" s="100"/>
      <c r="F5383" s="100"/>
      <c r="H5383" s="102"/>
      <c r="I5383" s="103"/>
      <c r="J5383" s="102"/>
      <c r="L5383" s="100"/>
      <c r="M5383" s="100"/>
      <c r="N5383" s="100"/>
    </row>
    <row r="5384" spans="2:14">
      <c r="B5384" s="98"/>
      <c r="C5384" s="98"/>
      <c r="D5384" s="100"/>
      <c r="E5384" s="100"/>
      <c r="F5384" s="100"/>
      <c r="H5384" s="102"/>
      <c r="I5384" s="103"/>
      <c r="J5384" s="102"/>
      <c r="L5384" s="100"/>
      <c r="M5384" s="100"/>
      <c r="N5384" s="100"/>
    </row>
    <row r="5385" spans="2:14">
      <c r="B5385" s="98"/>
      <c r="C5385" s="98"/>
      <c r="D5385" s="100"/>
      <c r="E5385" s="100"/>
      <c r="F5385" s="100"/>
      <c r="H5385" s="102"/>
      <c r="I5385" s="103"/>
      <c r="J5385" s="102"/>
      <c r="L5385" s="100"/>
      <c r="M5385" s="100"/>
      <c r="N5385" s="100"/>
    </row>
    <row r="5386" spans="2:14">
      <c r="B5386" s="98"/>
      <c r="C5386" s="98"/>
      <c r="D5386" s="100"/>
      <c r="E5386" s="100"/>
      <c r="F5386" s="100"/>
      <c r="H5386" s="102"/>
      <c r="I5386" s="103"/>
      <c r="J5386" s="102"/>
      <c r="L5386" s="100"/>
      <c r="M5386" s="100"/>
      <c r="N5386" s="100"/>
    </row>
    <row r="5387" spans="2:14">
      <c r="B5387" s="98"/>
      <c r="C5387" s="98"/>
      <c r="D5387" s="100"/>
      <c r="E5387" s="100"/>
      <c r="F5387" s="100"/>
      <c r="H5387" s="102"/>
      <c r="I5387" s="103"/>
      <c r="J5387" s="102"/>
      <c r="L5387" s="100"/>
      <c r="M5387" s="100"/>
      <c r="N5387" s="100"/>
    </row>
    <row r="5388" spans="2:14">
      <c r="B5388" s="98"/>
      <c r="C5388" s="98"/>
      <c r="D5388" s="100"/>
      <c r="E5388" s="100"/>
      <c r="F5388" s="100"/>
      <c r="H5388" s="102"/>
      <c r="I5388" s="103"/>
      <c r="J5388" s="102"/>
      <c r="L5388" s="100"/>
      <c r="M5388" s="100"/>
      <c r="N5388" s="100"/>
    </row>
    <row r="5389" spans="2:14">
      <c r="B5389" s="98"/>
      <c r="C5389" s="98"/>
      <c r="D5389" s="100"/>
      <c r="E5389" s="100"/>
      <c r="F5389" s="100"/>
      <c r="H5389" s="102"/>
      <c r="I5389" s="103"/>
      <c r="J5389" s="102"/>
      <c r="L5389" s="100"/>
      <c r="M5389" s="100"/>
      <c r="N5389" s="100"/>
    </row>
    <row r="5390" spans="2:14">
      <c r="B5390" s="98"/>
      <c r="C5390" s="98"/>
      <c r="D5390" s="100"/>
      <c r="E5390" s="100"/>
      <c r="F5390" s="100"/>
      <c r="H5390" s="102"/>
      <c r="I5390" s="103"/>
      <c r="J5390" s="102"/>
      <c r="L5390" s="100"/>
      <c r="M5390" s="100"/>
      <c r="N5390" s="100"/>
    </row>
    <row r="5391" spans="2:14">
      <c r="B5391" s="98"/>
      <c r="C5391" s="98"/>
      <c r="D5391" s="100"/>
      <c r="E5391" s="100"/>
      <c r="F5391" s="100"/>
      <c r="H5391" s="102"/>
      <c r="I5391" s="103"/>
      <c r="J5391" s="102"/>
      <c r="L5391" s="100"/>
      <c r="M5391" s="100"/>
      <c r="N5391" s="100"/>
    </row>
    <row r="5392" spans="2:14">
      <c r="B5392" s="98"/>
      <c r="C5392" s="98"/>
      <c r="D5392" s="100"/>
      <c r="E5392" s="100"/>
      <c r="F5392" s="100"/>
      <c r="H5392" s="102"/>
      <c r="I5392" s="103"/>
      <c r="J5392" s="102"/>
      <c r="L5392" s="100"/>
      <c r="M5392" s="100"/>
      <c r="N5392" s="100"/>
    </row>
    <row r="5393" spans="2:14">
      <c r="B5393" s="98"/>
      <c r="C5393" s="98"/>
      <c r="D5393" s="100"/>
      <c r="E5393" s="100"/>
      <c r="F5393" s="100"/>
      <c r="H5393" s="102"/>
      <c r="I5393" s="103"/>
      <c r="J5393" s="102"/>
      <c r="L5393" s="100"/>
      <c r="M5393" s="100"/>
      <c r="N5393" s="100"/>
    </row>
    <row r="5394" spans="2:14">
      <c r="B5394" s="98"/>
      <c r="C5394" s="98"/>
      <c r="D5394" s="100"/>
      <c r="E5394" s="100"/>
      <c r="F5394" s="100"/>
      <c r="H5394" s="102"/>
      <c r="I5394" s="103"/>
      <c r="J5394" s="102"/>
      <c r="L5394" s="100"/>
      <c r="M5394" s="100"/>
      <c r="N5394" s="100"/>
    </row>
    <row r="5395" spans="2:14">
      <c r="B5395" s="98"/>
      <c r="C5395" s="98"/>
      <c r="D5395" s="100"/>
      <c r="E5395" s="100"/>
      <c r="F5395" s="100"/>
      <c r="H5395" s="102"/>
      <c r="I5395" s="103"/>
      <c r="J5395" s="102"/>
      <c r="L5395" s="100"/>
      <c r="M5395" s="100"/>
      <c r="N5395" s="100"/>
    </row>
    <row r="5396" spans="2:14">
      <c r="B5396" s="98"/>
      <c r="C5396" s="98"/>
      <c r="D5396" s="100"/>
      <c r="E5396" s="100"/>
      <c r="F5396" s="100"/>
      <c r="H5396" s="102"/>
      <c r="I5396" s="103"/>
      <c r="J5396" s="102"/>
      <c r="L5396" s="100"/>
      <c r="M5396" s="100"/>
      <c r="N5396" s="100"/>
    </row>
    <row r="5397" spans="2:14">
      <c r="B5397" s="98"/>
      <c r="C5397" s="98"/>
      <c r="D5397" s="100"/>
      <c r="E5397" s="100"/>
      <c r="F5397" s="100"/>
      <c r="H5397" s="102"/>
      <c r="I5397" s="103"/>
      <c r="J5397" s="102"/>
      <c r="L5397" s="100"/>
      <c r="M5397" s="100"/>
      <c r="N5397" s="100"/>
    </row>
    <row r="5398" spans="2:14">
      <c r="B5398" s="98"/>
      <c r="C5398" s="98"/>
      <c r="D5398" s="100"/>
      <c r="E5398" s="100"/>
      <c r="F5398" s="100"/>
      <c r="H5398" s="102"/>
      <c r="I5398" s="103"/>
      <c r="J5398" s="102"/>
      <c r="L5398" s="100"/>
      <c r="M5398" s="100"/>
      <c r="N5398" s="100"/>
    </row>
    <row r="5399" spans="2:14">
      <c r="B5399" s="98"/>
      <c r="C5399" s="98"/>
      <c r="D5399" s="100"/>
      <c r="E5399" s="100"/>
      <c r="F5399" s="100"/>
      <c r="H5399" s="102"/>
      <c r="I5399" s="103"/>
      <c r="J5399" s="102"/>
      <c r="L5399" s="100"/>
      <c r="M5399" s="100"/>
      <c r="N5399" s="100"/>
    </row>
    <row r="5400" spans="2:14">
      <c r="B5400" s="98"/>
      <c r="C5400" s="98"/>
      <c r="D5400" s="100"/>
      <c r="E5400" s="100"/>
      <c r="F5400" s="100"/>
      <c r="H5400" s="102"/>
      <c r="I5400" s="103"/>
      <c r="J5400" s="102"/>
      <c r="L5400" s="100"/>
      <c r="M5400" s="100"/>
      <c r="N5400" s="100"/>
    </row>
    <row r="5401" spans="2:14">
      <c r="B5401" s="98"/>
      <c r="C5401" s="98"/>
      <c r="D5401" s="100"/>
      <c r="E5401" s="100"/>
      <c r="F5401" s="100"/>
      <c r="H5401" s="102"/>
      <c r="I5401" s="103"/>
      <c r="J5401" s="102"/>
      <c r="L5401" s="100"/>
      <c r="M5401" s="100"/>
      <c r="N5401" s="100"/>
    </row>
    <row r="5402" spans="2:14">
      <c r="B5402" s="98"/>
      <c r="C5402" s="98"/>
      <c r="D5402" s="100"/>
      <c r="E5402" s="100"/>
      <c r="F5402" s="100"/>
      <c r="H5402" s="102"/>
      <c r="I5402" s="103"/>
      <c r="J5402" s="102"/>
      <c r="L5402" s="100"/>
      <c r="M5402" s="100"/>
      <c r="N5402" s="100"/>
    </row>
    <row r="5403" spans="2:14">
      <c r="B5403" s="98"/>
      <c r="C5403" s="98"/>
      <c r="D5403" s="100"/>
      <c r="E5403" s="100"/>
      <c r="F5403" s="100"/>
      <c r="H5403" s="102"/>
      <c r="I5403" s="103"/>
      <c r="J5403" s="102"/>
      <c r="L5403" s="100"/>
      <c r="M5403" s="100"/>
      <c r="N5403" s="100"/>
    </row>
    <row r="5404" spans="2:14">
      <c r="B5404" s="98"/>
      <c r="C5404" s="98"/>
      <c r="D5404" s="100"/>
      <c r="E5404" s="100"/>
      <c r="F5404" s="100"/>
      <c r="H5404" s="102"/>
      <c r="I5404" s="103"/>
      <c r="J5404" s="102"/>
      <c r="L5404" s="100"/>
      <c r="M5404" s="100"/>
      <c r="N5404" s="100"/>
    </row>
    <row r="5405" spans="2:14">
      <c r="B5405" s="98"/>
      <c r="C5405" s="98"/>
      <c r="D5405" s="100"/>
      <c r="E5405" s="100"/>
      <c r="F5405" s="100"/>
      <c r="H5405" s="102"/>
      <c r="I5405" s="103"/>
      <c r="J5405" s="102"/>
      <c r="L5405" s="100"/>
      <c r="M5405" s="100"/>
      <c r="N5405" s="100"/>
    </row>
    <row r="5406" spans="2:14">
      <c r="B5406" s="98"/>
      <c r="C5406" s="98"/>
      <c r="D5406" s="100"/>
      <c r="E5406" s="100"/>
      <c r="F5406" s="100"/>
      <c r="H5406" s="102"/>
      <c r="I5406" s="103"/>
      <c r="J5406" s="102"/>
      <c r="L5406" s="100"/>
      <c r="M5406" s="100"/>
      <c r="N5406" s="100"/>
    </row>
    <row r="5407" spans="2:14">
      <c r="B5407" s="98"/>
      <c r="C5407" s="98"/>
      <c r="D5407" s="100"/>
      <c r="E5407" s="100"/>
      <c r="F5407" s="100"/>
      <c r="H5407" s="102"/>
      <c r="I5407" s="103"/>
      <c r="J5407" s="102"/>
      <c r="L5407" s="100"/>
      <c r="M5407" s="100"/>
      <c r="N5407" s="100"/>
    </row>
    <row r="5408" spans="2:14">
      <c r="B5408" s="98"/>
      <c r="C5408" s="98"/>
      <c r="D5408" s="100"/>
      <c r="E5408" s="100"/>
      <c r="F5408" s="100"/>
      <c r="H5408" s="102"/>
      <c r="I5408" s="103"/>
      <c r="J5408" s="102"/>
      <c r="L5408" s="100"/>
      <c r="M5408" s="100"/>
      <c r="N5408" s="100"/>
    </row>
    <row r="5409" spans="2:14">
      <c r="B5409" s="98"/>
      <c r="C5409" s="98"/>
      <c r="D5409" s="100"/>
      <c r="E5409" s="100"/>
      <c r="F5409" s="100"/>
      <c r="H5409" s="102"/>
      <c r="I5409" s="103"/>
      <c r="J5409" s="102"/>
      <c r="L5409" s="100"/>
      <c r="M5409" s="100"/>
      <c r="N5409" s="100"/>
    </row>
    <row r="5410" spans="2:14">
      <c r="B5410" s="98"/>
      <c r="C5410" s="98"/>
      <c r="D5410" s="100"/>
      <c r="E5410" s="100"/>
      <c r="F5410" s="100"/>
      <c r="H5410" s="102"/>
      <c r="I5410" s="103"/>
      <c r="J5410" s="102"/>
      <c r="L5410" s="100"/>
      <c r="M5410" s="100"/>
      <c r="N5410" s="100"/>
    </row>
    <row r="5411" spans="2:14">
      <c r="B5411" s="98"/>
      <c r="C5411" s="98"/>
      <c r="D5411" s="100"/>
      <c r="E5411" s="100"/>
      <c r="F5411" s="100"/>
      <c r="H5411" s="102"/>
      <c r="I5411" s="103"/>
      <c r="J5411" s="102"/>
      <c r="L5411" s="100"/>
      <c r="M5411" s="100"/>
      <c r="N5411" s="100"/>
    </row>
    <row r="5412" spans="2:14">
      <c r="B5412" s="98"/>
      <c r="C5412" s="98"/>
      <c r="D5412" s="100"/>
      <c r="E5412" s="100"/>
      <c r="F5412" s="100"/>
      <c r="H5412" s="102"/>
      <c r="I5412" s="103"/>
      <c r="J5412" s="102"/>
      <c r="L5412" s="100"/>
      <c r="M5412" s="100"/>
      <c r="N5412" s="100"/>
    </row>
    <row r="5413" spans="2:14">
      <c r="B5413" s="98"/>
      <c r="C5413" s="98"/>
      <c r="D5413" s="100"/>
      <c r="E5413" s="100"/>
      <c r="F5413" s="100"/>
      <c r="H5413" s="102"/>
      <c r="I5413" s="103"/>
      <c r="J5413" s="102"/>
      <c r="L5413" s="100"/>
      <c r="M5413" s="100"/>
      <c r="N5413" s="100"/>
    </row>
    <row r="5414" spans="2:14">
      <c r="B5414" s="98"/>
      <c r="C5414" s="98"/>
      <c r="D5414" s="100"/>
      <c r="E5414" s="100"/>
      <c r="F5414" s="100"/>
      <c r="H5414" s="102"/>
      <c r="I5414" s="103"/>
      <c r="J5414" s="102"/>
      <c r="L5414" s="100"/>
      <c r="M5414" s="100"/>
      <c r="N5414" s="100"/>
    </row>
    <row r="5415" spans="2:14">
      <c r="B5415" s="98"/>
      <c r="C5415" s="98"/>
      <c r="D5415" s="100"/>
      <c r="E5415" s="100"/>
      <c r="F5415" s="100"/>
      <c r="H5415" s="102"/>
      <c r="I5415" s="103"/>
      <c r="J5415" s="102"/>
      <c r="L5415" s="100"/>
      <c r="M5415" s="100"/>
      <c r="N5415" s="100"/>
    </row>
    <row r="5416" spans="2:14">
      <c r="B5416" s="98"/>
      <c r="C5416" s="98"/>
      <c r="D5416" s="100"/>
      <c r="E5416" s="100"/>
      <c r="F5416" s="100"/>
      <c r="H5416" s="102"/>
      <c r="I5416" s="103"/>
      <c r="J5416" s="102"/>
      <c r="L5416" s="100"/>
      <c r="M5416" s="100"/>
      <c r="N5416" s="100"/>
    </row>
    <row r="5417" spans="2:14">
      <c r="B5417" s="98"/>
      <c r="C5417" s="98"/>
      <c r="D5417" s="100"/>
      <c r="E5417" s="100"/>
      <c r="F5417" s="100"/>
      <c r="H5417" s="102"/>
      <c r="I5417" s="103"/>
      <c r="J5417" s="102"/>
      <c r="L5417" s="100"/>
      <c r="M5417" s="100"/>
      <c r="N5417" s="100"/>
    </row>
    <row r="5418" spans="2:14">
      <c r="B5418" s="98"/>
      <c r="C5418" s="98"/>
      <c r="D5418" s="100"/>
      <c r="E5418" s="100"/>
      <c r="F5418" s="100"/>
      <c r="H5418" s="102"/>
      <c r="I5418" s="103"/>
      <c r="J5418" s="102"/>
      <c r="L5418" s="100"/>
      <c r="M5418" s="100"/>
      <c r="N5418" s="100"/>
    </row>
    <row r="5419" spans="2:14">
      <c r="B5419" s="98"/>
      <c r="C5419" s="98"/>
      <c r="D5419" s="100"/>
      <c r="E5419" s="100"/>
      <c r="F5419" s="100"/>
      <c r="H5419" s="102"/>
      <c r="I5419" s="103"/>
      <c r="J5419" s="102"/>
      <c r="L5419" s="100"/>
      <c r="M5419" s="100"/>
      <c r="N5419" s="100"/>
    </row>
    <row r="5420" spans="2:14">
      <c r="B5420" s="98"/>
      <c r="C5420" s="98"/>
      <c r="D5420" s="100"/>
      <c r="E5420" s="100"/>
      <c r="F5420" s="100"/>
      <c r="H5420" s="102"/>
      <c r="I5420" s="103"/>
      <c r="J5420" s="102"/>
      <c r="L5420" s="100"/>
      <c r="M5420" s="100"/>
      <c r="N5420" s="100"/>
    </row>
    <row r="5421" spans="2:14">
      <c r="B5421" s="98"/>
      <c r="C5421" s="98"/>
      <c r="D5421" s="100"/>
      <c r="E5421" s="100"/>
      <c r="F5421" s="100"/>
      <c r="H5421" s="102"/>
      <c r="I5421" s="103"/>
      <c r="J5421" s="102"/>
      <c r="L5421" s="100"/>
      <c r="M5421" s="100"/>
      <c r="N5421" s="100"/>
    </row>
    <row r="5422" spans="2:14">
      <c r="B5422" s="98"/>
      <c r="C5422" s="98"/>
      <c r="D5422" s="100"/>
      <c r="E5422" s="100"/>
      <c r="F5422" s="100"/>
      <c r="H5422" s="102"/>
      <c r="I5422" s="103"/>
      <c r="J5422" s="102"/>
      <c r="L5422" s="100"/>
      <c r="M5422" s="100"/>
      <c r="N5422" s="100"/>
    </row>
    <row r="5423" spans="2:14">
      <c r="B5423" s="98"/>
      <c r="C5423" s="98"/>
      <c r="D5423" s="100"/>
      <c r="E5423" s="100"/>
      <c r="F5423" s="100"/>
      <c r="H5423" s="102"/>
      <c r="I5423" s="103"/>
      <c r="J5423" s="102"/>
      <c r="L5423" s="100"/>
      <c r="M5423" s="100"/>
      <c r="N5423" s="100"/>
    </row>
    <row r="5424" spans="2:14">
      <c r="B5424" s="98"/>
      <c r="C5424" s="98"/>
      <c r="D5424" s="100"/>
      <c r="E5424" s="100"/>
      <c r="F5424" s="100"/>
      <c r="H5424" s="102"/>
      <c r="I5424" s="103"/>
      <c r="J5424" s="102"/>
      <c r="L5424" s="100"/>
      <c r="M5424" s="100"/>
      <c r="N5424" s="100"/>
    </row>
    <row r="5425" spans="2:14">
      <c r="B5425" s="98"/>
      <c r="C5425" s="98"/>
      <c r="D5425" s="100"/>
      <c r="E5425" s="100"/>
      <c r="F5425" s="100"/>
      <c r="H5425" s="102"/>
      <c r="I5425" s="103"/>
      <c r="J5425" s="102"/>
      <c r="L5425" s="100"/>
      <c r="M5425" s="100"/>
      <c r="N5425" s="100"/>
    </row>
    <row r="5426" spans="2:14">
      <c r="B5426" s="98"/>
      <c r="C5426" s="98"/>
      <c r="D5426" s="100"/>
      <c r="E5426" s="100"/>
      <c r="F5426" s="100"/>
      <c r="H5426" s="102"/>
      <c r="I5426" s="103"/>
      <c r="J5426" s="102"/>
      <c r="L5426" s="100"/>
      <c r="M5426" s="100"/>
      <c r="N5426" s="100"/>
    </row>
    <row r="5427" spans="2:14">
      <c r="B5427" s="98"/>
      <c r="C5427" s="98"/>
      <c r="D5427" s="100"/>
      <c r="E5427" s="100"/>
      <c r="F5427" s="100"/>
      <c r="H5427" s="102"/>
      <c r="I5427" s="103"/>
      <c r="J5427" s="102"/>
      <c r="L5427" s="100"/>
      <c r="M5427" s="100"/>
      <c r="N5427" s="100"/>
    </row>
    <row r="5428" spans="2:14">
      <c r="B5428" s="98"/>
      <c r="C5428" s="98"/>
      <c r="D5428" s="100"/>
      <c r="E5428" s="100"/>
      <c r="F5428" s="100"/>
      <c r="H5428" s="102"/>
      <c r="I5428" s="103"/>
      <c r="J5428" s="102"/>
      <c r="L5428" s="100"/>
      <c r="M5428" s="100"/>
      <c r="N5428" s="100"/>
    </row>
    <row r="5429" spans="2:14">
      <c r="B5429" s="98"/>
      <c r="C5429" s="98"/>
      <c r="D5429" s="100"/>
      <c r="E5429" s="100"/>
      <c r="F5429" s="100"/>
      <c r="H5429" s="102"/>
      <c r="I5429" s="103"/>
      <c r="J5429" s="102"/>
      <c r="L5429" s="100"/>
      <c r="M5429" s="100"/>
      <c r="N5429" s="100"/>
    </row>
    <row r="5430" spans="2:14">
      <c r="B5430" s="98"/>
      <c r="C5430" s="98"/>
      <c r="D5430" s="100"/>
      <c r="E5430" s="100"/>
      <c r="F5430" s="100"/>
      <c r="H5430" s="102"/>
      <c r="I5430" s="103"/>
      <c r="J5430" s="102"/>
      <c r="L5430" s="100"/>
      <c r="M5430" s="100"/>
      <c r="N5430" s="100"/>
    </row>
    <row r="5431" spans="2:14">
      <c r="B5431" s="98"/>
      <c r="C5431" s="98"/>
      <c r="D5431" s="100"/>
      <c r="E5431" s="100"/>
      <c r="F5431" s="100"/>
      <c r="H5431" s="102"/>
      <c r="I5431" s="103"/>
      <c r="J5431" s="102"/>
      <c r="L5431" s="100"/>
      <c r="M5431" s="100"/>
      <c r="N5431" s="100"/>
    </row>
    <row r="5432" spans="2:14">
      <c r="B5432" s="98"/>
      <c r="C5432" s="98"/>
      <c r="D5432" s="100"/>
      <c r="E5432" s="100"/>
      <c r="F5432" s="100"/>
      <c r="H5432" s="102"/>
      <c r="I5432" s="103"/>
      <c r="J5432" s="102"/>
      <c r="L5432" s="100"/>
      <c r="M5432" s="100"/>
      <c r="N5432" s="100"/>
    </row>
    <row r="5433" spans="2:14">
      <c r="B5433" s="98"/>
      <c r="C5433" s="98"/>
      <c r="D5433" s="100"/>
      <c r="E5433" s="100"/>
      <c r="F5433" s="100"/>
      <c r="H5433" s="102"/>
      <c r="I5433" s="103"/>
      <c r="J5433" s="102"/>
      <c r="L5433" s="100"/>
      <c r="M5433" s="100"/>
      <c r="N5433" s="100"/>
    </row>
    <row r="5434" spans="2:14">
      <c r="B5434" s="98"/>
      <c r="C5434" s="98"/>
      <c r="D5434" s="100"/>
      <c r="E5434" s="100"/>
      <c r="F5434" s="100"/>
      <c r="H5434" s="102"/>
      <c r="I5434" s="103"/>
      <c r="J5434" s="102"/>
      <c r="L5434" s="100"/>
      <c r="M5434" s="100"/>
      <c r="N5434" s="100"/>
    </row>
    <row r="5435" spans="2:14">
      <c r="B5435" s="98"/>
      <c r="C5435" s="98"/>
      <c r="D5435" s="100"/>
      <c r="E5435" s="100"/>
      <c r="F5435" s="100"/>
      <c r="H5435" s="102"/>
      <c r="I5435" s="103"/>
      <c r="J5435" s="102"/>
      <c r="L5435" s="100"/>
      <c r="M5435" s="100"/>
      <c r="N5435" s="100"/>
    </row>
    <row r="5436" spans="2:14">
      <c r="B5436" s="98"/>
      <c r="C5436" s="98"/>
      <c r="D5436" s="100"/>
      <c r="E5436" s="100"/>
      <c r="F5436" s="100"/>
      <c r="H5436" s="102"/>
      <c r="I5436" s="103"/>
      <c r="J5436" s="102"/>
      <c r="L5436" s="100"/>
      <c r="M5436" s="100"/>
      <c r="N5436" s="100"/>
    </row>
    <row r="5437" spans="2:14">
      <c r="B5437" s="98"/>
      <c r="C5437" s="98"/>
      <c r="D5437" s="100"/>
      <c r="E5437" s="100"/>
      <c r="F5437" s="100"/>
      <c r="H5437" s="102"/>
      <c r="I5437" s="103"/>
      <c r="J5437" s="102"/>
      <c r="L5437" s="100"/>
      <c r="M5437" s="100"/>
      <c r="N5437" s="100"/>
    </row>
    <row r="5438" spans="2:14">
      <c r="B5438" s="98"/>
      <c r="C5438" s="98"/>
      <c r="D5438" s="100"/>
      <c r="E5438" s="100"/>
      <c r="F5438" s="100"/>
      <c r="H5438" s="102"/>
      <c r="I5438" s="103"/>
      <c r="J5438" s="102"/>
      <c r="L5438" s="100"/>
      <c r="M5438" s="100"/>
      <c r="N5438" s="100"/>
    </row>
    <row r="5439" spans="2:14">
      <c r="B5439" s="98"/>
      <c r="C5439" s="98"/>
      <c r="D5439" s="100"/>
      <c r="E5439" s="100"/>
      <c r="F5439" s="100"/>
      <c r="H5439" s="102"/>
      <c r="I5439" s="103"/>
      <c r="J5439" s="102"/>
      <c r="L5439" s="100"/>
      <c r="M5439" s="100"/>
      <c r="N5439" s="100"/>
    </row>
    <row r="5440" spans="2:14">
      <c r="B5440" s="98"/>
      <c r="C5440" s="98"/>
      <c r="D5440" s="100"/>
      <c r="E5440" s="100"/>
      <c r="F5440" s="100"/>
      <c r="H5440" s="102"/>
      <c r="I5440" s="103"/>
      <c r="J5440" s="102"/>
      <c r="L5440" s="100"/>
      <c r="M5440" s="100"/>
      <c r="N5440" s="100"/>
    </row>
    <row r="5441" spans="2:14">
      <c r="B5441" s="98"/>
      <c r="C5441" s="98"/>
      <c r="D5441" s="100"/>
      <c r="E5441" s="100"/>
      <c r="F5441" s="100"/>
      <c r="H5441" s="102"/>
      <c r="I5441" s="103"/>
      <c r="J5441" s="102"/>
      <c r="L5441" s="100"/>
      <c r="M5441" s="100"/>
      <c r="N5441" s="100"/>
    </row>
    <row r="5442" spans="2:14">
      <c r="B5442" s="98"/>
      <c r="C5442" s="98"/>
      <c r="D5442" s="100"/>
      <c r="E5442" s="100"/>
      <c r="F5442" s="100"/>
      <c r="H5442" s="102"/>
      <c r="I5442" s="103"/>
      <c r="J5442" s="102"/>
      <c r="L5442" s="100"/>
      <c r="M5442" s="100"/>
      <c r="N5442" s="100"/>
    </row>
    <row r="5443" spans="2:14">
      <c r="B5443" s="98"/>
      <c r="C5443" s="98"/>
      <c r="D5443" s="100"/>
      <c r="E5443" s="100"/>
      <c r="F5443" s="100"/>
      <c r="H5443" s="102"/>
      <c r="I5443" s="103"/>
      <c r="J5443" s="102"/>
      <c r="L5443" s="100"/>
      <c r="M5443" s="100"/>
      <c r="N5443" s="100"/>
    </row>
    <row r="5444" spans="2:14">
      <c r="B5444" s="98"/>
      <c r="C5444" s="98"/>
      <c r="D5444" s="100"/>
      <c r="E5444" s="100"/>
      <c r="F5444" s="100"/>
      <c r="H5444" s="102"/>
      <c r="I5444" s="103"/>
      <c r="J5444" s="102"/>
      <c r="L5444" s="100"/>
      <c r="M5444" s="100"/>
      <c r="N5444" s="100"/>
    </row>
    <row r="5445" spans="2:14">
      <c r="B5445" s="98"/>
      <c r="C5445" s="98"/>
      <c r="D5445" s="100"/>
      <c r="E5445" s="100"/>
      <c r="F5445" s="100"/>
      <c r="H5445" s="102"/>
      <c r="I5445" s="103"/>
      <c r="J5445" s="102"/>
      <c r="L5445" s="100"/>
      <c r="M5445" s="100"/>
      <c r="N5445" s="100"/>
    </row>
    <row r="5446" spans="2:14">
      <c r="B5446" s="98"/>
      <c r="C5446" s="98"/>
      <c r="D5446" s="100"/>
      <c r="E5446" s="100"/>
      <c r="F5446" s="100"/>
      <c r="H5446" s="102"/>
      <c r="I5446" s="103"/>
      <c r="J5446" s="102"/>
      <c r="L5446" s="100"/>
      <c r="M5446" s="100"/>
      <c r="N5446" s="100"/>
    </row>
    <row r="5447" spans="2:14">
      <c r="B5447" s="98"/>
      <c r="C5447" s="98"/>
      <c r="D5447" s="100"/>
      <c r="E5447" s="100"/>
      <c r="F5447" s="100"/>
      <c r="H5447" s="102"/>
      <c r="I5447" s="103"/>
      <c r="J5447" s="102"/>
      <c r="L5447" s="100"/>
      <c r="M5447" s="100"/>
      <c r="N5447" s="100"/>
    </row>
    <row r="5448" spans="2:14">
      <c r="B5448" s="98"/>
      <c r="C5448" s="98"/>
      <c r="D5448" s="100"/>
      <c r="E5448" s="100"/>
      <c r="F5448" s="100"/>
      <c r="H5448" s="102"/>
      <c r="I5448" s="103"/>
      <c r="J5448" s="102"/>
      <c r="L5448" s="100"/>
      <c r="M5448" s="100"/>
      <c r="N5448" s="100"/>
    </row>
    <row r="5449" spans="2:14">
      <c r="B5449" s="98"/>
      <c r="C5449" s="98"/>
      <c r="D5449" s="100"/>
      <c r="E5449" s="100"/>
      <c r="F5449" s="100"/>
      <c r="H5449" s="102"/>
      <c r="I5449" s="103"/>
      <c r="J5449" s="102"/>
      <c r="L5449" s="100"/>
      <c r="M5449" s="100"/>
      <c r="N5449" s="100"/>
    </row>
    <row r="5450" spans="2:14">
      <c r="B5450" s="98"/>
      <c r="C5450" s="98"/>
      <c r="D5450" s="100"/>
      <c r="E5450" s="100"/>
      <c r="F5450" s="100"/>
      <c r="H5450" s="102"/>
      <c r="I5450" s="103"/>
      <c r="J5450" s="102"/>
      <c r="L5450" s="100"/>
      <c r="M5450" s="100"/>
      <c r="N5450" s="100"/>
    </row>
    <row r="5451" spans="2:14">
      <c r="B5451" s="98"/>
      <c r="C5451" s="98"/>
      <c r="D5451" s="100"/>
      <c r="E5451" s="100"/>
      <c r="F5451" s="100"/>
      <c r="H5451" s="102"/>
      <c r="I5451" s="103"/>
      <c r="J5451" s="102"/>
      <c r="L5451" s="100"/>
      <c r="M5451" s="100"/>
      <c r="N5451" s="100"/>
    </row>
    <row r="5452" spans="2:14">
      <c r="B5452" s="98"/>
      <c r="C5452" s="98"/>
      <c r="D5452" s="100"/>
      <c r="E5452" s="100"/>
      <c r="F5452" s="100"/>
      <c r="H5452" s="102"/>
      <c r="I5452" s="103"/>
      <c r="J5452" s="102"/>
      <c r="L5452" s="100"/>
      <c r="M5452" s="100"/>
      <c r="N5452" s="100"/>
    </row>
    <row r="5453" spans="2:14">
      <c r="B5453" s="98"/>
      <c r="C5453" s="98"/>
      <c r="D5453" s="100"/>
      <c r="E5453" s="100"/>
      <c r="F5453" s="100"/>
      <c r="H5453" s="102"/>
      <c r="I5453" s="103"/>
      <c r="J5453" s="102"/>
      <c r="L5453" s="100"/>
      <c r="M5453" s="100"/>
      <c r="N5453" s="100"/>
    </row>
    <row r="5454" spans="2:14">
      <c r="B5454" s="98"/>
      <c r="C5454" s="98"/>
      <c r="D5454" s="100"/>
      <c r="E5454" s="100"/>
      <c r="F5454" s="100"/>
      <c r="H5454" s="102"/>
      <c r="I5454" s="103"/>
      <c r="J5454" s="102"/>
      <c r="L5454" s="100"/>
      <c r="M5454" s="100"/>
      <c r="N5454" s="100"/>
    </row>
    <row r="5455" spans="2:14">
      <c r="B5455" s="98"/>
      <c r="C5455" s="98"/>
      <c r="D5455" s="100"/>
      <c r="E5455" s="100"/>
      <c r="F5455" s="100"/>
      <c r="H5455" s="102"/>
      <c r="I5455" s="103"/>
      <c r="J5455" s="102"/>
      <c r="L5455" s="100"/>
      <c r="M5455" s="100"/>
      <c r="N5455" s="100"/>
    </row>
    <row r="5456" spans="2:14">
      <c r="B5456" s="98"/>
      <c r="C5456" s="98"/>
      <c r="D5456" s="100"/>
      <c r="E5456" s="100"/>
      <c r="F5456" s="100"/>
      <c r="H5456" s="102"/>
      <c r="I5456" s="103"/>
      <c r="J5456" s="102"/>
      <c r="L5456" s="100"/>
      <c r="M5456" s="100"/>
      <c r="N5456" s="100"/>
    </row>
    <row r="5457" spans="2:14">
      <c r="B5457" s="98"/>
      <c r="C5457" s="98"/>
      <c r="D5457" s="100"/>
      <c r="E5457" s="100"/>
      <c r="F5457" s="100"/>
      <c r="H5457" s="102"/>
      <c r="I5457" s="103"/>
      <c r="J5457" s="102"/>
      <c r="L5457" s="100"/>
      <c r="M5457" s="100"/>
      <c r="N5457" s="100"/>
    </row>
    <row r="5458" spans="2:14">
      <c r="B5458" s="98"/>
      <c r="C5458" s="98"/>
      <c r="D5458" s="100"/>
      <c r="E5458" s="100"/>
      <c r="F5458" s="100"/>
      <c r="H5458" s="102"/>
      <c r="I5458" s="103"/>
      <c r="J5458" s="102"/>
      <c r="L5458" s="100"/>
      <c r="M5458" s="100"/>
      <c r="N5458" s="100"/>
    </row>
    <row r="5459" spans="2:14">
      <c r="B5459" s="98"/>
      <c r="C5459" s="98"/>
      <c r="D5459" s="100"/>
      <c r="E5459" s="100"/>
      <c r="F5459" s="100"/>
      <c r="H5459" s="102"/>
      <c r="I5459" s="103"/>
      <c r="J5459" s="102"/>
      <c r="L5459" s="100"/>
      <c r="M5459" s="100"/>
      <c r="N5459" s="100"/>
    </row>
    <row r="5460" spans="2:14">
      <c r="B5460" s="98"/>
      <c r="C5460" s="98"/>
      <c r="D5460" s="100"/>
      <c r="E5460" s="100"/>
      <c r="F5460" s="100"/>
      <c r="H5460" s="102"/>
      <c r="I5460" s="103"/>
      <c r="J5460" s="102"/>
      <c r="L5460" s="100"/>
      <c r="M5460" s="100"/>
      <c r="N5460" s="100"/>
    </row>
    <row r="5461" spans="2:14">
      <c r="B5461" s="98"/>
      <c r="C5461" s="98"/>
      <c r="D5461" s="100"/>
      <c r="E5461" s="100"/>
      <c r="F5461" s="100"/>
      <c r="H5461" s="102"/>
      <c r="I5461" s="103"/>
      <c r="J5461" s="102"/>
      <c r="L5461" s="100"/>
      <c r="M5461" s="100"/>
      <c r="N5461" s="100"/>
    </row>
    <row r="5462" spans="2:14">
      <c r="B5462" s="98"/>
      <c r="C5462" s="98"/>
      <c r="D5462" s="100"/>
      <c r="E5462" s="100"/>
      <c r="F5462" s="100"/>
      <c r="H5462" s="102"/>
      <c r="I5462" s="103"/>
      <c r="J5462" s="102"/>
      <c r="L5462" s="100"/>
      <c r="M5462" s="100"/>
      <c r="N5462" s="100"/>
    </row>
    <row r="5463" spans="2:14">
      <c r="B5463" s="98"/>
      <c r="C5463" s="98"/>
      <c r="D5463" s="100"/>
      <c r="E5463" s="100"/>
      <c r="F5463" s="100"/>
      <c r="H5463" s="102"/>
      <c r="I5463" s="103"/>
      <c r="J5463" s="102"/>
      <c r="L5463" s="100"/>
      <c r="M5463" s="100"/>
      <c r="N5463" s="100"/>
    </row>
    <row r="5464" spans="2:14">
      <c r="B5464" s="98"/>
      <c r="C5464" s="98"/>
      <c r="D5464" s="100"/>
      <c r="E5464" s="100"/>
      <c r="F5464" s="100"/>
      <c r="H5464" s="102"/>
      <c r="I5464" s="103"/>
      <c r="J5464" s="102"/>
      <c r="L5464" s="100"/>
      <c r="M5464" s="100"/>
      <c r="N5464" s="100"/>
    </row>
    <row r="5465" spans="2:14">
      <c r="B5465" s="98"/>
      <c r="C5465" s="98"/>
      <c r="D5465" s="100"/>
      <c r="E5465" s="100"/>
      <c r="F5465" s="100"/>
      <c r="H5465" s="102"/>
      <c r="I5465" s="103"/>
      <c r="J5465" s="102"/>
      <c r="L5465" s="100"/>
      <c r="M5465" s="100"/>
      <c r="N5465" s="100"/>
    </row>
    <row r="5466" spans="2:14">
      <c r="B5466" s="98"/>
      <c r="C5466" s="98"/>
      <c r="D5466" s="100"/>
      <c r="E5466" s="100"/>
      <c r="F5466" s="100"/>
      <c r="H5466" s="102"/>
      <c r="I5466" s="103"/>
      <c r="J5466" s="102"/>
      <c r="L5466" s="100"/>
      <c r="M5466" s="100"/>
      <c r="N5466" s="100"/>
    </row>
    <row r="5467" spans="2:14">
      <c r="B5467" s="98"/>
      <c r="C5467" s="98"/>
      <c r="D5467" s="100"/>
      <c r="E5467" s="100"/>
      <c r="F5467" s="100"/>
      <c r="H5467" s="102"/>
      <c r="I5467" s="103"/>
      <c r="J5467" s="102"/>
      <c r="L5467" s="100"/>
      <c r="M5467" s="100"/>
      <c r="N5467" s="100"/>
    </row>
    <row r="5468" spans="2:14">
      <c r="B5468" s="98"/>
      <c r="C5468" s="98"/>
      <c r="D5468" s="100"/>
      <c r="E5468" s="100"/>
      <c r="F5468" s="100"/>
      <c r="H5468" s="102"/>
      <c r="I5468" s="103"/>
      <c r="J5468" s="102"/>
      <c r="L5468" s="100"/>
      <c r="M5468" s="100"/>
      <c r="N5468" s="100"/>
    </row>
    <row r="5469" spans="2:14">
      <c r="B5469" s="98"/>
      <c r="C5469" s="98"/>
      <c r="D5469" s="100"/>
      <c r="E5469" s="100"/>
      <c r="F5469" s="100"/>
      <c r="H5469" s="102"/>
      <c r="I5469" s="103"/>
      <c r="J5469" s="102"/>
      <c r="L5469" s="100"/>
      <c r="M5469" s="100"/>
      <c r="N5469" s="100"/>
    </row>
    <row r="5470" spans="2:14">
      <c r="B5470" s="98"/>
      <c r="C5470" s="98"/>
      <c r="D5470" s="100"/>
      <c r="E5470" s="100"/>
      <c r="F5470" s="100"/>
      <c r="H5470" s="102"/>
      <c r="I5470" s="103"/>
      <c r="J5470" s="102"/>
      <c r="L5470" s="100"/>
      <c r="M5470" s="100"/>
      <c r="N5470" s="100"/>
    </row>
    <row r="5471" spans="2:14">
      <c r="B5471" s="98"/>
      <c r="C5471" s="98"/>
      <c r="D5471" s="100"/>
      <c r="E5471" s="100"/>
      <c r="F5471" s="100"/>
      <c r="H5471" s="102"/>
      <c r="I5471" s="103"/>
      <c r="J5471" s="102"/>
      <c r="L5471" s="100"/>
      <c r="M5471" s="100"/>
      <c r="N5471" s="100"/>
    </row>
    <row r="5472" spans="2:14">
      <c r="B5472" s="98"/>
      <c r="C5472" s="98"/>
      <c r="D5472" s="100"/>
      <c r="E5472" s="100"/>
      <c r="F5472" s="100"/>
      <c r="H5472" s="102"/>
      <c r="I5472" s="103"/>
      <c r="J5472" s="102"/>
      <c r="L5472" s="100"/>
      <c r="M5472" s="100"/>
      <c r="N5472" s="100"/>
    </row>
    <row r="5473" spans="2:14">
      <c r="B5473" s="98"/>
      <c r="C5473" s="98"/>
      <c r="D5473" s="100"/>
      <c r="E5473" s="100"/>
      <c r="F5473" s="100"/>
      <c r="H5473" s="102"/>
      <c r="I5473" s="103"/>
      <c r="J5473" s="102"/>
      <c r="L5473" s="100"/>
      <c r="M5473" s="100"/>
      <c r="N5473" s="100"/>
    </row>
    <row r="5474" spans="2:14">
      <c r="B5474" s="98"/>
      <c r="C5474" s="98"/>
      <c r="D5474" s="100"/>
      <c r="E5474" s="100"/>
      <c r="F5474" s="100"/>
      <c r="H5474" s="102"/>
      <c r="I5474" s="103"/>
      <c r="J5474" s="102"/>
      <c r="L5474" s="100"/>
      <c r="M5474" s="100"/>
      <c r="N5474" s="100"/>
    </row>
    <row r="5475" spans="2:14">
      <c r="B5475" s="98"/>
      <c r="C5475" s="98"/>
      <c r="D5475" s="100"/>
      <c r="E5475" s="100"/>
      <c r="F5475" s="100"/>
      <c r="H5475" s="102"/>
      <c r="I5475" s="103"/>
      <c r="J5475" s="102"/>
      <c r="L5475" s="100"/>
      <c r="M5475" s="100"/>
      <c r="N5475" s="100"/>
    </row>
    <row r="5476" spans="2:14">
      <c r="B5476" s="98"/>
      <c r="C5476" s="98"/>
      <c r="D5476" s="100"/>
      <c r="E5476" s="100"/>
      <c r="F5476" s="100"/>
      <c r="H5476" s="102"/>
      <c r="I5476" s="103"/>
      <c r="J5476" s="102"/>
      <c r="L5476" s="100"/>
      <c r="M5476" s="100"/>
      <c r="N5476" s="100"/>
    </row>
    <row r="5477" spans="2:14">
      <c r="B5477" s="98"/>
      <c r="C5477" s="98"/>
      <c r="D5477" s="100"/>
      <c r="E5477" s="100"/>
      <c r="F5477" s="100"/>
      <c r="H5477" s="102"/>
      <c r="I5477" s="103"/>
      <c r="J5477" s="102"/>
      <c r="L5477" s="100"/>
      <c r="M5477" s="100"/>
      <c r="N5477" s="100"/>
    </row>
    <row r="5478" spans="2:14">
      <c r="B5478" s="98"/>
      <c r="C5478" s="98"/>
      <c r="D5478" s="100"/>
      <c r="E5478" s="100"/>
      <c r="F5478" s="100"/>
      <c r="H5478" s="102"/>
      <c r="I5478" s="103"/>
      <c r="J5478" s="102"/>
      <c r="L5478" s="100"/>
      <c r="M5478" s="100"/>
      <c r="N5478" s="100"/>
    </row>
    <row r="5479" spans="2:14">
      <c r="B5479" s="98"/>
      <c r="C5479" s="98"/>
      <c r="D5479" s="100"/>
      <c r="E5479" s="100"/>
      <c r="F5479" s="100"/>
      <c r="H5479" s="102"/>
      <c r="I5479" s="103"/>
      <c r="J5479" s="102"/>
      <c r="L5479" s="100"/>
      <c r="M5479" s="100"/>
      <c r="N5479" s="100"/>
    </row>
    <row r="5480" spans="2:14">
      <c r="B5480" s="98"/>
      <c r="C5480" s="98"/>
      <c r="D5480" s="100"/>
      <c r="E5480" s="100"/>
      <c r="F5480" s="100"/>
      <c r="H5480" s="102"/>
      <c r="I5480" s="103"/>
      <c r="J5480" s="102"/>
      <c r="L5480" s="100"/>
      <c r="M5480" s="100"/>
      <c r="N5480" s="100"/>
    </row>
    <row r="5481" spans="2:14">
      <c r="B5481" s="98"/>
      <c r="C5481" s="98"/>
      <c r="D5481" s="100"/>
      <c r="E5481" s="100"/>
      <c r="F5481" s="100"/>
      <c r="H5481" s="102"/>
      <c r="I5481" s="103"/>
      <c r="J5481" s="102"/>
      <c r="L5481" s="100"/>
      <c r="M5481" s="100"/>
      <c r="N5481" s="100"/>
    </row>
    <row r="5482" spans="2:14">
      <c r="B5482" s="98"/>
      <c r="C5482" s="98"/>
      <c r="D5482" s="100"/>
      <c r="E5482" s="100"/>
      <c r="F5482" s="100"/>
      <c r="H5482" s="102"/>
      <c r="I5482" s="103"/>
      <c r="J5482" s="102"/>
      <c r="L5482" s="100"/>
      <c r="M5482" s="100"/>
      <c r="N5482" s="100"/>
    </row>
    <row r="5483" spans="2:14">
      <c r="B5483" s="98"/>
      <c r="C5483" s="98"/>
      <c r="D5483" s="100"/>
      <c r="E5483" s="100"/>
      <c r="F5483" s="100"/>
      <c r="H5483" s="102"/>
      <c r="I5483" s="103"/>
      <c r="J5483" s="102"/>
      <c r="L5483" s="100"/>
      <c r="M5483" s="100"/>
      <c r="N5483" s="100"/>
    </row>
    <row r="5484" spans="2:14">
      <c r="B5484" s="98"/>
      <c r="C5484" s="98"/>
      <c r="D5484" s="100"/>
      <c r="E5484" s="100"/>
      <c r="F5484" s="100"/>
      <c r="H5484" s="102"/>
      <c r="I5484" s="103"/>
      <c r="J5484" s="102"/>
      <c r="L5484" s="100"/>
      <c r="M5484" s="100"/>
      <c r="N5484" s="100"/>
    </row>
    <row r="5485" spans="2:14">
      <c r="B5485" s="98"/>
      <c r="C5485" s="98"/>
      <c r="D5485" s="100"/>
      <c r="E5485" s="100"/>
      <c r="F5485" s="100"/>
      <c r="H5485" s="102"/>
      <c r="I5485" s="103"/>
      <c r="J5485" s="102"/>
      <c r="L5485" s="100"/>
      <c r="M5485" s="100"/>
      <c r="N5485" s="100"/>
    </row>
    <row r="5486" spans="2:14">
      <c r="B5486" s="98"/>
      <c r="C5486" s="98"/>
      <c r="D5486" s="100"/>
      <c r="E5486" s="100"/>
      <c r="F5486" s="100"/>
      <c r="H5486" s="102"/>
      <c r="I5486" s="103"/>
      <c r="J5486" s="102"/>
      <c r="L5486" s="100"/>
      <c r="M5486" s="100"/>
      <c r="N5486" s="100"/>
    </row>
    <row r="5487" spans="2:14">
      <c r="B5487" s="98"/>
      <c r="C5487" s="98"/>
      <c r="D5487" s="100"/>
      <c r="E5487" s="100"/>
      <c r="F5487" s="100"/>
      <c r="H5487" s="102"/>
      <c r="I5487" s="103"/>
      <c r="J5487" s="102"/>
      <c r="L5487" s="100"/>
      <c r="M5487" s="100"/>
      <c r="N5487" s="100"/>
    </row>
    <row r="5488" spans="2:14">
      <c r="B5488" s="98"/>
      <c r="C5488" s="98"/>
      <c r="D5488" s="100"/>
      <c r="E5488" s="100"/>
      <c r="F5488" s="100"/>
      <c r="H5488" s="102"/>
      <c r="I5488" s="103"/>
      <c r="J5488" s="102"/>
      <c r="L5488" s="100"/>
      <c r="M5488" s="100"/>
      <c r="N5488" s="100"/>
    </row>
    <row r="5489" spans="2:14">
      <c r="B5489" s="98"/>
      <c r="C5489" s="98"/>
      <c r="D5489" s="100"/>
      <c r="E5489" s="100"/>
      <c r="F5489" s="100"/>
      <c r="H5489" s="102"/>
      <c r="I5489" s="103"/>
      <c r="J5489" s="102"/>
      <c r="L5489" s="100"/>
      <c r="M5489" s="100"/>
      <c r="N5489" s="100"/>
    </row>
    <row r="5490" spans="2:14">
      <c r="B5490" s="98"/>
      <c r="C5490" s="98"/>
      <c r="D5490" s="100"/>
      <c r="E5490" s="100"/>
      <c r="F5490" s="100"/>
      <c r="H5490" s="102"/>
      <c r="I5490" s="103"/>
      <c r="J5490" s="102"/>
      <c r="L5490" s="100"/>
      <c r="M5490" s="100"/>
      <c r="N5490" s="100"/>
    </row>
    <row r="5491" spans="2:14">
      <c r="B5491" s="98"/>
      <c r="C5491" s="98"/>
      <c r="D5491" s="100"/>
      <c r="E5491" s="100"/>
      <c r="F5491" s="100"/>
      <c r="H5491" s="102"/>
      <c r="I5491" s="103"/>
      <c r="J5491" s="102"/>
      <c r="L5491" s="100"/>
      <c r="M5491" s="100"/>
      <c r="N5491" s="100"/>
    </row>
    <row r="5492" spans="2:14">
      <c r="B5492" s="98"/>
      <c r="C5492" s="98"/>
      <c r="D5492" s="100"/>
      <c r="E5492" s="100"/>
      <c r="F5492" s="100"/>
      <c r="H5492" s="102"/>
      <c r="I5492" s="103"/>
      <c r="J5492" s="102"/>
      <c r="L5492" s="100"/>
      <c r="M5492" s="100"/>
      <c r="N5492" s="100"/>
    </row>
    <row r="5493" spans="2:14">
      <c r="B5493" s="98"/>
      <c r="C5493" s="98"/>
      <c r="D5493" s="100"/>
      <c r="E5493" s="100"/>
      <c r="F5493" s="100"/>
      <c r="H5493" s="102"/>
      <c r="I5493" s="103"/>
      <c r="J5493" s="102"/>
      <c r="L5493" s="100"/>
      <c r="M5493" s="100"/>
      <c r="N5493" s="100"/>
    </row>
    <row r="5494" spans="2:14">
      <c r="B5494" s="98"/>
      <c r="C5494" s="98"/>
      <c r="D5494" s="100"/>
      <c r="E5494" s="100"/>
      <c r="F5494" s="100"/>
      <c r="H5494" s="102"/>
      <c r="I5494" s="103"/>
      <c r="J5494" s="102"/>
      <c r="L5494" s="100"/>
      <c r="M5494" s="100"/>
      <c r="N5494" s="100"/>
    </row>
    <row r="5495" spans="2:14">
      <c r="B5495" s="98"/>
      <c r="C5495" s="98"/>
      <c r="D5495" s="100"/>
      <c r="E5495" s="100"/>
      <c r="F5495" s="100"/>
      <c r="H5495" s="102"/>
      <c r="I5495" s="103"/>
      <c r="J5495" s="102"/>
      <c r="L5495" s="100"/>
      <c r="M5495" s="100"/>
      <c r="N5495" s="100"/>
    </row>
    <row r="5496" spans="2:14">
      <c r="B5496" s="98"/>
      <c r="C5496" s="98"/>
      <c r="D5496" s="100"/>
      <c r="E5496" s="100"/>
      <c r="F5496" s="100"/>
      <c r="H5496" s="102"/>
      <c r="I5496" s="103"/>
      <c r="J5496" s="102"/>
      <c r="L5496" s="100"/>
      <c r="M5496" s="100"/>
      <c r="N5496" s="100"/>
    </row>
    <row r="5497" spans="2:14">
      <c r="B5497" s="98"/>
      <c r="C5497" s="98"/>
      <c r="D5497" s="100"/>
      <c r="E5497" s="100"/>
      <c r="F5497" s="100"/>
      <c r="H5497" s="102"/>
      <c r="I5497" s="103"/>
      <c r="J5497" s="102"/>
      <c r="L5497" s="100"/>
      <c r="M5497" s="100"/>
      <c r="N5497" s="100"/>
    </row>
    <row r="5498" spans="2:14">
      <c r="B5498" s="98"/>
      <c r="C5498" s="98"/>
      <c r="D5498" s="100"/>
      <c r="E5498" s="100"/>
      <c r="F5498" s="100"/>
      <c r="H5498" s="102"/>
      <c r="I5498" s="103"/>
      <c r="J5498" s="102"/>
      <c r="L5498" s="100"/>
      <c r="M5498" s="100"/>
      <c r="N5498" s="100"/>
    </row>
    <row r="5499" spans="2:14">
      <c r="B5499" s="98"/>
      <c r="C5499" s="98"/>
      <c r="D5499" s="100"/>
      <c r="E5499" s="100"/>
      <c r="F5499" s="100"/>
      <c r="H5499" s="102"/>
      <c r="I5499" s="103"/>
      <c r="J5499" s="102"/>
      <c r="L5499" s="100"/>
      <c r="M5499" s="100"/>
      <c r="N5499" s="100"/>
    </row>
    <row r="5500" spans="2:14">
      <c r="B5500" s="98"/>
      <c r="C5500" s="98"/>
      <c r="D5500" s="100"/>
      <c r="E5500" s="100"/>
      <c r="F5500" s="100"/>
      <c r="H5500" s="102"/>
      <c r="I5500" s="103"/>
      <c r="J5500" s="102"/>
      <c r="L5500" s="100"/>
      <c r="M5500" s="100"/>
      <c r="N5500" s="100"/>
    </row>
    <row r="5501" spans="2:14">
      <c r="B5501" s="98"/>
      <c r="C5501" s="98"/>
      <c r="D5501" s="100"/>
      <c r="E5501" s="100"/>
      <c r="F5501" s="100"/>
      <c r="H5501" s="102"/>
      <c r="I5501" s="103"/>
      <c r="J5501" s="102"/>
      <c r="L5501" s="100"/>
      <c r="M5501" s="100"/>
      <c r="N5501" s="100"/>
    </row>
    <row r="5502" spans="2:14">
      <c r="B5502" s="98"/>
      <c r="C5502" s="98"/>
      <c r="D5502" s="100"/>
      <c r="E5502" s="100"/>
      <c r="F5502" s="100"/>
      <c r="H5502" s="102"/>
      <c r="I5502" s="103"/>
      <c r="J5502" s="102"/>
      <c r="L5502" s="100"/>
      <c r="M5502" s="100"/>
      <c r="N5502" s="100"/>
    </row>
    <row r="5503" spans="2:14">
      <c r="B5503" s="98"/>
      <c r="C5503" s="98"/>
      <c r="D5503" s="100"/>
      <c r="E5503" s="100"/>
      <c r="F5503" s="100"/>
      <c r="H5503" s="102"/>
      <c r="I5503" s="103"/>
      <c r="J5503" s="102"/>
      <c r="L5503" s="100"/>
      <c r="M5503" s="100"/>
      <c r="N5503" s="100"/>
    </row>
    <row r="5504" spans="2:14">
      <c r="B5504" s="98"/>
      <c r="C5504" s="98"/>
      <c r="D5504" s="100"/>
      <c r="E5504" s="100"/>
      <c r="F5504" s="100"/>
      <c r="H5504" s="102"/>
      <c r="I5504" s="103"/>
      <c r="J5504" s="102"/>
      <c r="L5504" s="100"/>
      <c r="M5504" s="100"/>
      <c r="N5504" s="100"/>
    </row>
    <row r="5505" spans="2:14">
      <c r="B5505" s="98"/>
      <c r="C5505" s="98"/>
      <c r="D5505" s="100"/>
      <c r="E5505" s="100"/>
      <c r="F5505" s="100"/>
      <c r="H5505" s="102"/>
      <c r="I5505" s="103"/>
      <c r="J5505" s="102"/>
      <c r="L5505" s="100"/>
      <c r="M5505" s="100"/>
      <c r="N5505" s="100"/>
    </row>
    <row r="5506" spans="2:14">
      <c r="B5506" s="98"/>
      <c r="C5506" s="98"/>
      <c r="D5506" s="100"/>
      <c r="E5506" s="100"/>
      <c r="F5506" s="100"/>
      <c r="H5506" s="102"/>
      <c r="I5506" s="103"/>
      <c r="J5506" s="102"/>
      <c r="L5506" s="100"/>
      <c r="M5506" s="100"/>
      <c r="N5506" s="100"/>
    </row>
    <row r="5507" spans="2:14">
      <c r="B5507" s="98"/>
      <c r="C5507" s="98"/>
      <c r="D5507" s="100"/>
      <c r="E5507" s="100"/>
      <c r="F5507" s="100"/>
      <c r="H5507" s="102"/>
      <c r="I5507" s="103"/>
      <c r="J5507" s="102"/>
      <c r="L5507" s="100"/>
      <c r="M5507" s="100"/>
      <c r="N5507" s="100"/>
    </row>
    <row r="5508" spans="2:14">
      <c r="B5508" s="98"/>
      <c r="C5508" s="98"/>
      <c r="D5508" s="100"/>
      <c r="E5508" s="100"/>
      <c r="F5508" s="100"/>
      <c r="H5508" s="102"/>
      <c r="I5508" s="103"/>
      <c r="J5508" s="102"/>
      <c r="L5508" s="100"/>
      <c r="M5508" s="100"/>
      <c r="N5508" s="100"/>
    </row>
    <row r="5509" spans="2:14">
      <c r="B5509" s="98"/>
      <c r="C5509" s="98"/>
      <c r="D5509" s="100"/>
      <c r="E5509" s="100"/>
      <c r="F5509" s="100"/>
      <c r="H5509" s="102"/>
      <c r="I5509" s="103"/>
      <c r="J5509" s="102"/>
      <c r="L5509" s="100"/>
      <c r="M5509" s="100"/>
      <c r="N5509" s="100"/>
    </row>
    <row r="5510" spans="2:14">
      <c r="B5510" s="98"/>
      <c r="C5510" s="98"/>
      <c r="D5510" s="100"/>
      <c r="E5510" s="100"/>
      <c r="F5510" s="100"/>
      <c r="H5510" s="102"/>
      <c r="I5510" s="103"/>
      <c r="J5510" s="102"/>
      <c r="L5510" s="100"/>
      <c r="M5510" s="100"/>
      <c r="N5510" s="100"/>
    </row>
    <row r="5511" spans="2:14">
      <c r="B5511" s="98"/>
      <c r="C5511" s="98"/>
      <c r="D5511" s="100"/>
      <c r="E5511" s="100"/>
      <c r="F5511" s="100"/>
      <c r="H5511" s="102"/>
      <c r="I5511" s="103"/>
      <c r="J5511" s="102"/>
      <c r="L5511" s="100"/>
      <c r="M5511" s="100"/>
      <c r="N5511" s="100"/>
    </row>
    <row r="5512" spans="2:14">
      <c r="B5512" s="98"/>
      <c r="C5512" s="98"/>
      <c r="D5512" s="100"/>
      <c r="E5512" s="100"/>
      <c r="F5512" s="100"/>
      <c r="H5512" s="102"/>
      <c r="I5512" s="103"/>
      <c r="J5512" s="102"/>
      <c r="L5512" s="100"/>
      <c r="M5512" s="100"/>
      <c r="N5512" s="100"/>
    </row>
    <row r="5513" spans="2:14">
      <c r="B5513" s="98"/>
      <c r="C5513" s="98"/>
      <c r="D5513" s="100"/>
      <c r="E5513" s="100"/>
      <c r="F5513" s="100"/>
      <c r="H5513" s="102"/>
      <c r="I5513" s="103"/>
      <c r="J5513" s="102"/>
      <c r="L5513" s="100"/>
      <c r="M5513" s="100"/>
      <c r="N5513" s="100"/>
    </row>
    <row r="5514" spans="2:14">
      <c r="B5514" s="98"/>
      <c r="C5514" s="98"/>
      <c r="D5514" s="100"/>
      <c r="E5514" s="100"/>
      <c r="F5514" s="100"/>
      <c r="H5514" s="102"/>
      <c r="I5514" s="103"/>
      <c r="J5514" s="102"/>
      <c r="L5514" s="100"/>
      <c r="M5514" s="100"/>
      <c r="N5514" s="100"/>
    </row>
    <row r="5515" spans="2:14">
      <c r="B5515" s="98"/>
      <c r="C5515" s="98"/>
      <c r="D5515" s="100"/>
      <c r="E5515" s="100"/>
      <c r="F5515" s="100"/>
      <c r="H5515" s="102"/>
      <c r="I5515" s="103"/>
      <c r="J5515" s="102"/>
      <c r="L5515" s="100"/>
      <c r="M5515" s="100"/>
      <c r="N5515" s="100"/>
    </row>
    <row r="5516" spans="2:14">
      <c r="B5516" s="98"/>
      <c r="C5516" s="98"/>
      <c r="D5516" s="100"/>
      <c r="E5516" s="100"/>
      <c r="F5516" s="100"/>
      <c r="H5516" s="102"/>
      <c r="I5516" s="103"/>
      <c r="J5516" s="102"/>
      <c r="L5516" s="100"/>
      <c r="M5516" s="100"/>
      <c r="N5516" s="100"/>
    </row>
    <row r="5517" spans="2:14">
      <c r="B5517" s="98"/>
      <c r="C5517" s="98"/>
      <c r="D5517" s="100"/>
      <c r="E5517" s="100"/>
      <c r="F5517" s="100"/>
      <c r="H5517" s="102"/>
      <c r="I5517" s="103"/>
      <c r="J5517" s="102"/>
      <c r="L5517" s="100"/>
      <c r="M5517" s="100"/>
      <c r="N5517" s="100"/>
    </row>
    <row r="5518" spans="2:14">
      <c r="B5518" s="98"/>
      <c r="C5518" s="98"/>
      <c r="D5518" s="100"/>
      <c r="E5518" s="100"/>
      <c r="F5518" s="100"/>
      <c r="H5518" s="102"/>
      <c r="I5518" s="103"/>
      <c r="J5518" s="102"/>
      <c r="L5518" s="100"/>
      <c r="M5518" s="100"/>
      <c r="N5518" s="100"/>
    </row>
    <row r="5519" spans="2:14">
      <c r="B5519" s="98"/>
      <c r="C5519" s="98"/>
      <c r="D5519" s="100"/>
      <c r="E5519" s="100"/>
      <c r="F5519" s="100"/>
      <c r="H5519" s="102"/>
      <c r="I5519" s="103"/>
      <c r="J5519" s="102"/>
      <c r="L5519" s="100"/>
      <c r="M5519" s="100"/>
      <c r="N5519" s="100"/>
    </row>
    <row r="5520" spans="2:14">
      <c r="B5520" s="98"/>
      <c r="C5520" s="98"/>
      <c r="D5520" s="100"/>
      <c r="E5520" s="100"/>
      <c r="F5520" s="100"/>
      <c r="H5520" s="102"/>
      <c r="I5520" s="103"/>
      <c r="J5520" s="102"/>
      <c r="L5520" s="100"/>
      <c r="M5520" s="100"/>
      <c r="N5520" s="100"/>
    </row>
    <row r="5521" spans="2:14">
      <c r="B5521" s="98"/>
      <c r="C5521" s="98"/>
      <c r="D5521" s="100"/>
      <c r="E5521" s="100"/>
      <c r="F5521" s="100"/>
      <c r="H5521" s="102"/>
      <c r="I5521" s="103"/>
      <c r="J5521" s="102"/>
      <c r="L5521" s="100"/>
      <c r="M5521" s="100"/>
      <c r="N5521" s="100"/>
    </row>
    <row r="5522" spans="2:14">
      <c r="B5522" s="98"/>
      <c r="C5522" s="98"/>
      <c r="D5522" s="100"/>
      <c r="E5522" s="100"/>
      <c r="F5522" s="100"/>
      <c r="H5522" s="102"/>
      <c r="I5522" s="103"/>
      <c r="J5522" s="102"/>
      <c r="L5522" s="100"/>
      <c r="M5522" s="100"/>
      <c r="N5522" s="100"/>
    </row>
    <row r="5523" spans="2:14">
      <c r="B5523" s="98"/>
      <c r="C5523" s="98"/>
      <c r="D5523" s="100"/>
      <c r="E5523" s="100"/>
      <c r="F5523" s="100"/>
      <c r="H5523" s="102"/>
      <c r="I5523" s="103"/>
      <c r="J5523" s="102"/>
      <c r="L5523" s="100"/>
      <c r="M5523" s="100"/>
      <c r="N5523" s="100"/>
    </row>
    <row r="5524" spans="2:14">
      <c r="B5524" s="98"/>
      <c r="C5524" s="98"/>
      <c r="D5524" s="100"/>
      <c r="E5524" s="100"/>
      <c r="F5524" s="100"/>
      <c r="H5524" s="102"/>
      <c r="I5524" s="103"/>
      <c r="J5524" s="102"/>
      <c r="L5524" s="100"/>
      <c r="M5524" s="100"/>
      <c r="N5524" s="100"/>
    </row>
    <row r="5525" spans="2:14">
      <c r="B5525" s="98"/>
      <c r="C5525" s="98"/>
      <c r="D5525" s="100"/>
      <c r="E5525" s="100"/>
      <c r="F5525" s="100"/>
      <c r="H5525" s="102"/>
      <c r="I5525" s="103"/>
      <c r="J5525" s="102"/>
      <c r="L5525" s="100"/>
      <c r="M5525" s="100"/>
      <c r="N5525" s="100"/>
    </row>
    <row r="5526" spans="2:14">
      <c r="B5526" s="98"/>
      <c r="C5526" s="98"/>
      <c r="D5526" s="100"/>
      <c r="E5526" s="100"/>
      <c r="F5526" s="100"/>
      <c r="H5526" s="102"/>
      <c r="I5526" s="103"/>
      <c r="J5526" s="102"/>
      <c r="L5526" s="100"/>
      <c r="M5526" s="100"/>
      <c r="N5526" s="100"/>
    </row>
    <row r="5527" spans="2:14">
      <c r="B5527" s="98"/>
      <c r="C5527" s="98"/>
      <c r="D5527" s="100"/>
      <c r="E5527" s="100"/>
      <c r="F5527" s="100"/>
      <c r="H5527" s="102"/>
      <c r="I5527" s="103"/>
      <c r="J5527" s="102"/>
      <c r="L5527" s="100"/>
      <c r="M5527" s="100"/>
      <c r="N5527" s="100"/>
    </row>
    <row r="5528" spans="2:14">
      <c r="B5528" s="98"/>
      <c r="C5528" s="98"/>
      <c r="D5528" s="100"/>
      <c r="E5528" s="100"/>
      <c r="F5528" s="100"/>
      <c r="H5528" s="102"/>
      <c r="I5528" s="103"/>
      <c r="J5528" s="102"/>
      <c r="L5528" s="100"/>
      <c r="M5528" s="100"/>
      <c r="N5528" s="100"/>
    </row>
    <row r="5529" spans="2:14">
      <c r="B5529" s="98"/>
      <c r="C5529" s="98"/>
      <c r="D5529" s="100"/>
      <c r="E5529" s="100"/>
      <c r="F5529" s="100"/>
      <c r="H5529" s="102"/>
      <c r="I5529" s="103"/>
      <c r="J5529" s="102"/>
      <c r="L5529" s="100"/>
      <c r="M5529" s="100"/>
      <c r="N5529" s="100"/>
    </row>
    <row r="5530" spans="2:14">
      <c r="B5530" s="98"/>
      <c r="C5530" s="98"/>
      <c r="D5530" s="100"/>
      <c r="E5530" s="100"/>
      <c r="F5530" s="100"/>
      <c r="H5530" s="102"/>
      <c r="I5530" s="103"/>
      <c r="J5530" s="102"/>
      <c r="L5530" s="100"/>
      <c r="M5530" s="100"/>
      <c r="N5530" s="100"/>
    </row>
    <row r="5531" spans="2:14">
      <c r="B5531" s="98"/>
      <c r="C5531" s="98"/>
      <c r="D5531" s="100"/>
      <c r="E5531" s="100"/>
      <c r="F5531" s="100"/>
      <c r="H5531" s="102"/>
      <c r="I5531" s="103"/>
      <c r="J5531" s="102"/>
      <c r="L5531" s="100"/>
      <c r="M5531" s="100"/>
      <c r="N5531" s="100"/>
    </row>
    <row r="5532" spans="2:14">
      <c r="B5532" s="98"/>
      <c r="C5532" s="98"/>
      <c r="D5532" s="100"/>
      <c r="E5532" s="100"/>
      <c r="F5532" s="100"/>
      <c r="H5532" s="102"/>
      <c r="I5532" s="103"/>
      <c r="J5532" s="102"/>
      <c r="L5532" s="100"/>
      <c r="M5532" s="100"/>
      <c r="N5532" s="100"/>
    </row>
    <row r="5533" spans="2:14">
      <c r="B5533" s="98"/>
      <c r="C5533" s="98"/>
      <c r="D5533" s="100"/>
      <c r="E5533" s="100"/>
      <c r="F5533" s="100"/>
      <c r="H5533" s="102"/>
      <c r="I5533" s="103"/>
      <c r="J5533" s="102"/>
      <c r="L5533" s="100"/>
      <c r="M5533" s="100"/>
      <c r="N5533" s="100"/>
    </row>
    <row r="5534" spans="2:14">
      <c r="B5534" s="98"/>
      <c r="C5534" s="98"/>
      <c r="D5534" s="100"/>
      <c r="E5534" s="100"/>
      <c r="F5534" s="100"/>
      <c r="H5534" s="102"/>
      <c r="I5534" s="103"/>
      <c r="J5534" s="102"/>
      <c r="L5534" s="100"/>
      <c r="M5534" s="100"/>
      <c r="N5534" s="100"/>
    </row>
    <row r="5535" spans="2:14">
      <c r="B5535" s="98"/>
      <c r="C5535" s="98"/>
      <c r="D5535" s="100"/>
      <c r="E5535" s="100"/>
      <c r="F5535" s="100"/>
      <c r="H5535" s="102"/>
      <c r="I5535" s="103"/>
      <c r="J5535" s="102"/>
      <c r="L5535" s="100"/>
      <c r="M5535" s="100"/>
      <c r="N5535" s="100"/>
    </row>
    <row r="5536" spans="2:14">
      <c r="B5536" s="98"/>
      <c r="C5536" s="98"/>
      <c r="D5536" s="100"/>
      <c r="E5536" s="100"/>
      <c r="F5536" s="100"/>
      <c r="H5536" s="102"/>
      <c r="I5536" s="103"/>
      <c r="J5536" s="102"/>
      <c r="L5536" s="100"/>
      <c r="M5536" s="100"/>
      <c r="N5536" s="100"/>
    </row>
    <row r="5537" spans="2:14">
      <c r="B5537" s="98"/>
      <c r="C5537" s="98"/>
      <c r="D5537" s="100"/>
      <c r="E5537" s="100"/>
      <c r="F5537" s="100"/>
      <c r="H5537" s="102"/>
      <c r="I5537" s="103"/>
      <c r="J5537" s="102"/>
      <c r="L5537" s="100"/>
      <c r="M5537" s="100"/>
      <c r="N5537" s="100"/>
    </row>
    <row r="5538" spans="2:14">
      <c r="B5538" s="98"/>
      <c r="C5538" s="98"/>
      <c r="D5538" s="100"/>
      <c r="E5538" s="100"/>
      <c r="F5538" s="100"/>
      <c r="H5538" s="102"/>
      <c r="I5538" s="103"/>
      <c r="J5538" s="102"/>
      <c r="L5538" s="100"/>
      <c r="M5538" s="100"/>
      <c r="N5538" s="100"/>
    </row>
    <row r="5539" spans="2:14">
      <c r="B5539" s="98"/>
      <c r="C5539" s="98"/>
      <c r="D5539" s="100"/>
      <c r="E5539" s="100"/>
      <c r="F5539" s="100"/>
      <c r="H5539" s="102"/>
      <c r="I5539" s="103"/>
      <c r="J5539" s="102"/>
      <c r="L5539" s="100"/>
      <c r="M5539" s="100"/>
      <c r="N5539" s="100"/>
    </row>
    <row r="5540" spans="2:14">
      <c r="B5540" s="98"/>
      <c r="C5540" s="98"/>
      <c r="D5540" s="100"/>
      <c r="E5540" s="100"/>
      <c r="F5540" s="100"/>
      <c r="H5540" s="102"/>
      <c r="I5540" s="103"/>
      <c r="J5540" s="102"/>
      <c r="L5540" s="100"/>
      <c r="M5540" s="100"/>
      <c r="N5540" s="100"/>
    </row>
    <row r="5541" spans="2:14">
      <c r="B5541" s="98"/>
      <c r="C5541" s="98"/>
      <c r="D5541" s="100"/>
      <c r="E5541" s="100"/>
      <c r="F5541" s="100"/>
      <c r="H5541" s="102"/>
      <c r="I5541" s="103"/>
      <c r="J5541" s="102"/>
      <c r="L5541" s="100"/>
      <c r="M5541" s="100"/>
      <c r="N5541" s="100"/>
    </row>
    <row r="5542" spans="2:14">
      <c r="B5542" s="98"/>
      <c r="C5542" s="98"/>
      <c r="D5542" s="100"/>
      <c r="E5542" s="100"/>
      <c r="F5542" s="100"/>
      <c r="H5542" s="102"/>
      <c r="I5542" s="103"/>
      <c r="J5542" s="102"/>
      <c r="L5542" s="100"/>
      <c r="M5542" s="100"/>
      <c r="N5542" s="100"/>
    </row>
    <row r="5543" spans="2:14">
      <c r="B5543" s="98"/>
      <c r="C5543" s="98"/>
      <c r="D5543" s="100"/>
      <c r="E5543" s="100"/>
      <c r="F5543" s="100"/>
      <c r="H5543" s="102"/>
      <c r="I5543" s="103"/>
      <c r="J5543" s="102"/>
      <c r="L5543" s="100"/>
      <c r="M5543" s="100"/>
      <c r="N5543" s="100"/>
    </row>
    <row r="5544" spans="2:14">
      <c r="B5544" s="98"/>
      <c r="C5544" s="98"/>
      <c r="D5544" s="100"/>
      <c r="E5544" s="100"/>
      <c r="F5544" s="100"/>
      <c r="H5544" s="102"/>
      <c r="I5544" s="103"/>
      <c r="J5544" s="102"/>
      <c r="L5544" s="100"/>
      <c r="M5544" s="100"/>
      <c r="N5544" s="100"/>
    </row>
    <row r="5545" spans="2:14">
      <c r="B5545" s="98"/>
      <c r="C5545" s="98"/>
      <c r="D5545" s="100"/>
      <c r="E5545" s="100"/>
      <c r="F5545" s="100"/>
      <c r="H5545" s="102"/>
      <c r="I5545" s="103"/>
      <c r="J5545" s="102"/>
      <c r="L5545" s="100"/>
      <c r="M5545" s="100"/>
      <c r="N5545" s="100"/>
    </row>
    <row r="5546" spans="2:14">
      <c r="B5546" s="98"/>
      <c r="C5546" s="98"/>
      <c r="D5546" s="100"/>
      <c r="E5546" s="100"/>
      <c r="F5546" s="100"/>
      <c r="H5546" s="102"/>
      <c r="I5546" s="103"/>
      <c r="J5546" s="102"/>
      <c r="L5546" s="100"/>
      <c r="M5546" s="100"/>
      <c r="N5546" s="100"/>
    </row>
    <row r="5547" spans="2:14">
      <c r="B5547" s="98"/>
      <c r="C5547" s="98"/>
      <c r="D5547" s="100"/>
      <c r="E5547" s="100"/>
      <c r="F5547" s="100"/>
      <c r="H5547" s="102"/>
      <c r="I5547" s="103"/>
      <c r="J5547" s="102"/>
      <c r="L5547" s="100"/>
      <c r="M5547" s="100"/>
      <c r="N5547" s="100"/>
    </row>
    <row r="5548" spans="2:14">
      <c r="B5548" s="98"/>
      <c r="C5548" s="98"/>
      <c r="D5548" s="100"/>
      <c r="E5548" s="100"/>
      <c r="F5548" s="100"/>
      <c r="H5548" s="102"/>
      <c r="I5548" s="103"/>
      <c r="J5548" s="102"/>
      <c r="L5548" s="100"/>
      <c r="M5548" s="100"/>
      <c r="N5548" s="100"/>
    </row>
    <row r="5549" spans="2:14">
      <c r="B5549" s="98"/>
      <c r="C5549" s="98"/>
      <c r="D5549" s="100"/>
      <c r="E5549" s="100"/>
      <c r="F5549" s="100"/>
      <c r="H5549" s="102"/>
      <c r="I5549" s="103"/>
      <c r="J5549" s="102"/>
      <c r="L5549" s="100"/>
      <c r="M5549" s="100"/>
      <c r="N5549" s="100"/>
    </row>
    <row r="5550" spans="2:14">
      <c r="B5550" s="98"/>
      <c r="C5550" s="98"/>
      <c r="D5550" s="100"/>
      <c r="E5550" s="100"/>
      <c r="F5550" s="100"/>
      <c r="H5550" s="102"/>
      <c r="I5550" s="103"/>
      <c r="J5550" s="102"/>
      <c r="L5550" s="100"/>
      <c r="M5550" s="100"/>
      <c r="N5550" s="100"/>
    </row>
    <row r="5551" spans="2:14">
      <c r="B5551" s="98"/>
      <c r="C5551" s="98"/>
      <c r="D5551" s="100"/>
      <c r="E5551" s="100"/>
      <c r="F5551" s="100"/>
      <c r="H5551" s="102"/>
      <c r="I5551" s="103"/>
      <c r="J5551" s="102"/>
      <c r="L5551" s="100"/>
      <c r="M5551" s="100"/>
      <c r="N5551" s="100"/>
    </row>
    <row r="5552" spans="2:14">
      <c r="B5552" s="98"/>
      <c r="C5552" s="98"/>
      <c r="D5552" s="100"/>
      <c r="E5552" s="100"/>
      <c r="F5552" s="100"/>
      <c r="H5552" s="102"/>
      <c r="I5552" s="103"/>
      <c r="J5552" s="102"/>
      <c r="L5552" s="100"/>
      <c r="M5552" s="100"/>
      <c r="N5552" s="100"/>
    </row>
    <row r="5553" spans="2:14">
      <c r="B5553" s="98"/>
      <c r="C5553" s="98"/>
      <c r="D5553" s="100"/>
      <c r="E5553" s="100"/>
      <c r="F5553" s="100"/>
      <c r="H5553" s="102"/>
      <c r="I5553" s="103"/>
      <c r="J5553" s="102"/>
      <c r="L5553" s="100"/>
      <c r="M5553" s="100"/>
      <c r="N5553" s="100"/>
    </row>
    <row r="5554" spans="2:14">
      <c r="B5554" s="98"/>
      <c r="C5554" s="98"/>
      <c r="D5554" s="100"/>
      <c r="E5554" s="100"/>
      <c r="F5554" s="100"/>
      <c r="H5554" s="102"/>
      <c r="I5554" s="103"/>
      <c r="J5554" s="102"/>
      <c r="L5554" s="100"/>
      <c r="M5554" s="100"/>
      <c r="N5554" s="100"/>
    </row>
    <row r="5555" spans="2:14">
      <c r="B5555" s="98"/>
      <c r="C5555" s="98"/>
      <c r="D5555" s="100"/>
      <c r="E5555" s="100"/>
      <c r="F5555" s="100"/>
      <c r="H5555" s="102"/>
      <c r="I5555" s="103"/>
      <c r="J5555" s="102"/>
      <c r="L5555" s="100"/>
      <c r="M5555" s="100"/>
      <c r="N5555" s="100"/>
    </row>
    <row r="5556" spans="2:14">
      <c r="B5556" s="98"/>
      <c r="C5556" s="98"/>
      <c r="D5556" s="100"/>
      <c r="E5556" s="100"/>
      <c r="F5556" s="100"/>
      <c r="H5556" s="102"/>
      <c r="I5556" s="103"/>
      <c r="J5556" s="102"/>
      <c r="L5556" s="100"/>
      <c r="M5556" s="100"/>
      <c r="N5556" s="100"/>
    </row>
    <row r="5557" spans="2:14">
      <c r="B5557" s="98"/>
      <c r="C5557" s="98"/>
      <c r="D5557" s="100"/>
      <c r="E5557" s="100"/>
      <c r="F5557" s="100"/>
      <c r="H5557" s="102"/>
      <c r="I5557" s="103"/>
      <c r="J5557" s="102"/>
      <c r="L5557" s="100"/>
      <c r="M5557" s="100"/>
      <c r="N5557" s="100"/>
    </row>
    <row r="5558" spans="2:14">
      <c r="B5558" s="98"/>
      <c r="C5558" s="98"/>
      <c r="D5558" s="100"/>
      <c r="E5558" s="100"/>
      <c r="F5558" s="100"/>
      <c r="H5558" s="102"/>
      <c r="I5558" s="103"/>
      <c r="J5558" s="102"/>
      <c r="L5558" s="100"/>
      <c r="M5558" s="100"/>
      <c r="N5558" s="100"/>
    </row>
    <row r="5559" spans="2:14">
      <c r="B5559" s="98"/>
      <c r="C5559" s="98"/>
      <c r="D5559" s="100"/>
      <c r="E5559" s="100"/>
      <c r="F5559" s="100"/>
      <c r="H5559" s="102"/>
      <c r="I5559" s="103"/>
      <c r="J5559" s="102"/>
      <c r="L5559" s="100"/>
      <c r="M5559" s="100"/>
      <c r="N5559" s="100"/>
    </row>
    <row r="5560" spans="2:14">
      <c r="B5560" s="98"/>
      <c r="C5560" s="98"/>
      <c r="D5560" s="100"/>
      <c r="E5560" s="100"/>
      <c r="F5560" s="100"/>
      <c r="H5560" s="102"/>
      <c r="I5560" s="103"/>
      <c r="J5560" s="102"/>
      <c r="L5560" s="100"/>
      <c r="M5560" s="100"/>
      <c r="N5560" s="100"/>
    </row>
    <row r="5561" spans="2:14">
      <c r="B5561" s="98"/>
      <c r="C5561" s="98"/>
      <c r="D5561" s="100"/>
      <c r="E5561" s="100"/>
      <c r="F5561" s="100"/>
      <c r="H5561" s="102"/>
      <c r="I5561" s="103"/>
      <c r="J5561" s="102"/>
      <c r="L5561" s="100"/>
      <c r="M5561" s="100"/>
      <c r="N5561" s="100"/>
    </row>
    <row r="5562" spans="2:14">
      <c r="B5562" s="98"/>
      <c r="C5562" s="98"/>
      <c r="D5562" s="100"/>
      <c r="E5562" s="100"/>
      <c r="F5562" s="100"/>
      <c r="H5562" s="102"/>
      <c r="I5562" s="103"/>
      <c r="J5562" s="102"/>
      <c r="L5562" s="100"/>
      <c r="M5562" s="100"/>
      <c r="N5562" s="100"/>
    </row>
    <row r="5563" spans="2:14">
      <c r="B5563" s="98"/>
      <c r="C5563" s="98"/>
      <c r="D5563" s="100"/>
      <c r="E5563" s="100"/>
      <c r="F5563" s="100"/>
      <c r="H5563" s="102"/>
      <c r="I5563" s="103"/>
      <c r="J5563" s="102"/>
      <c r="L5563" s="100"/>
      <c r="M5563" s="100"/>
      <c r="N5563" s="100"/>
    </row>
    <row r="5564" spans="2:14">
      <c r="B5564" s="98"/>
      <c r="C5564" s="98"/>
      <c r="D5564" s="100"/>
      <c r="E5564" s="100"/>
      <c r="F5564" s="100"/>
      <c r="H5564" s="102"/>
      <c r="I5564" s="103"/>
      <c r="J5564" s="102"/>
      <c r="L5564" s="100"/>
      <c r="M5564" s="100"/>
      <c r="N5564" s="100"/>
    </row>
    <row r="5565" spans="2:14">
      <c r="B5565" s="98"/>
      <c r="C5565" s="98"/>
      <c r="D5565" s="100"/>
      <c r="E5565" s="100"/>
      <c r="F5565" s="100"/>
      <c r="H5565" s="102"/>
      <c r="I5565" s="103"/>
      <c r="J5565" s="102"/>
      <c r="L5565" s="100"/>
      <c r="M5565" s="100"/>
      <c r="N5565" s="100"/>
    </row>
    <row r="5566" spans="2:14">
      <c r="B5566" s="98"/>
      <c r="C5566" s="98"/>
      <c r="D5566" s="100"/>
      <c r="E5566" s="100"/>
      <c r="F5566" s="100"/>
      <c r="H5566" s="102"/>
      <c r="I5566" s="103"/>
      <c r="J5566" s="102"/>
      <c r="L5566" s="100"/>
      <c r="M5566" s="100"/>
      <c r="N5566" s="100"/>
    </row>
    <row r="5567" spans="2:14">
      <c r="B5567" s="98"/>
      <c r="C5567" s="98"/>
      <c r="D5567" s="100"/>
      <c r="E5567" s="100"/>
      <c r="F5567" s="100"/>
      <c r="H5567" s="102"/>
      <c r="I5567" s="103"/>
      <c r="J5567" s="102"/>
      <c r="L5567" s="100"/>
      <c r="M5567" s="100"/>
      <c r="N5567" s="100"/>
    </row>
    <row r="5568" spans="2:14">
      <c r="B5568" s="98"/>
      <c r="C5568" s="98"/>
      <c r="D5568" s="100"/>
      <c r="E5568" s="100"/>
      <c r="F5568" s="100"/>
      <c r="H5568" s="102"/>
      <c r="I5568" s="103"/>
      <c r="J5568" s="102"/>
      <c r="L5568" s="100"/>
      <c r="M5568" s="100"/>
      <c r="N5568" s="100"/>
    </row>
    <row r="5569" spans="2:14">
      <c r="B5569" s="98"/>
      <c r="C5569" s="98"/>
      <c r="D5569" s="100"/>
      <c r="E5569" s="100"/>
      <c r="F5569" s="100"/>
      <c r="H5569" s="102"/>
      <c r="I5569" s="103"/>
      <c r="J5569" s="102"/>
      <c r="L5569" s="100"/>
      <c r="M5569" s="100"/>
      <c r="N5569" s="100"/>
    </row>
    <row r="5570" spans="2:14">
      <c r="B5570" s="98"/>
      <c r="C5570" s="98"/>
      <c r="D5570" s="100"/>
      <c r="E5570" s="100"/>
      <c r="F5570" s="100"/>
      <c r="H5570" s="102"/>
      <c r="I5570" s="103"/>
      <c r="J5570" s="102"/>
      <c r="L5570" s="100"/>
      <c r="M5570" s="100"/>
      <c r="N5570" s="100"/>
    </row>
    <row r="5571" spans="2:14">
      <c r="B5571" s="98"/>
      <c r="C5571" s="98"/>
      <c r="D5571" s="100"/>
      <c r="E5571" s="100"/>
      <c r="F5571" s="100"/>
      <c r="H5571" s="102"/>
      <c r="I5571" s="103"/>
      <c r="J5571" s="102"/>
      <c r="L5571" s="100"/>
      <c r="M5571" s="100"/>
      <c r="N5571" s="100"/>
    </row>
    <row r="5572" spans="2:14">
      <c r="B5572" s="98"/>
      <c r="C5572" s="98"/>
      <c r="D5572" s="100"/>
      <c r="E5572" s="100"/>
      <c r="F5572" s="100"/>
      <c r="H5572" s="102"/>
      <c r="I5572" s="103"/>
      <c r="J5572" s="102"/>
      <c r="L5572" s="100"/>
      <c r="M5572" s="100"/>
      <c r="N5572" s="100"/>
    </row>
    <row r="5573" spans="2:14">
      <c r="B5573" s="98"/>
      <c r="C5573" s="98"/>
      <c r="D5573" s="100"/>
      <c r="E5573" s="100"/>
      <c r="F5573" s="100"/>
      <c r="H5573" s="102"/>
      <c r="I5573" s="103"/>
      <c r="J5573" s="102"/>
      <c r="L5573" s="100"/>
      <c r="M5573" s="100"/>
      <c r="N5573" s="100"/>
    </row>
    <row r="5574" spans="2:14">
      <c r="B5574" s="98"/>
      <c r="C5574" s="98"/>
      <c r="D5574" s="100"/>
      <c r="E5574" s="100"/>
      <c r="F5574" s="100"/>
      <c r="H5574" s="102"/>
      <c r="I5574" s="103"/>
      <c r="J5574" s="102"/>
      <c r="L5574" s="100"/>
      <c r="M5574" s="100"/>
      <c r="N5574" s="100"/>
    </row>
    <row r="5575" spans="2:14">
      <c r="B5575" s="98"/>
      <c r="C5575" s="98"/>
      <c r="D5575" s="100"/>
      <c r="E5575" s="100"/>
      <c r="F5575" s="100"/>
      <c r="H5575" s="102"/>
      <c r="I5575" s="103"/>
      <c r="J5575" s="102"/>
      <c r="L5575" s="100"/>
      <c r="M5575" s="100"/>
      <c r="N5575" s="100"/>
    </row>
    <row r="5576" spans="2:14">
      <c r="B5576" s="98"/>
      <c r="C5576" s="98"/>
      <c r="D5576" s="100"/>
      <c r="E5576" s="100"/>
      <c r="F5576" s="100"/>
      <c r="H5576" s="102"/>
      <c r="I5576" s="103"/>
      <c r="J5576" s="102"/>
      <c r="L5576" s="100"/>
      <c r="M5576" s="100"/>
      <c r="N5576" s="100"/>
    </row>
    <row r="5577" spans="2:14">
      <c r="B5577" s="98"/>
      <c r="C5577" s="98"/>
      <c r="D5577" s="100"/>
      <c r="E5577" s="100"/>
      <c r="F5577" s="100"/>
      <c r="H5577" s="102"/>
      <c r="I5577" s="103"/>
      <c r="J5577" s="102"/>
      <c r="L5577" s="100"/>
      <c r="M5577" s="100"/>
      <c r="N5577" s="100"/>
    </row>
    <row r="5578" spans="2:14">
      <c r="B5578" s="98"/>
      <c r="C5578" s="98"/>
      <c r="D5578" s="100"/>
      <c r="E5578" s="100"/>
      <c r="F5578" s="100"/>
      <c r="H5578" s="102"/>
      <c r="I5578" s="103"/>
      <c r="J5578" s="102"/>
      <c r="L5578" s="100"/>
      <c r="M5578" s="100"/>
      <c r="N5578" s="100"/>
    </row>
    <row r="5579" spans="2:14">
      <c r="B5579" s="98"/>
      <c r="C5579" s="98"/>
      <c r="D5579" s="100"/>
      <c r="E5579" s="100"/>
      <c r="F5579" s="100"/>
      <c r="H5579" s="102"/>
      <c r="I5579" s="103"/>
      <c r="J5579" s="102"/>
      <c r="L5579" s="100"/>
      <c r="M5579" s="100"/>
      <c r="N5579" s="100"/>
    </row>
    <row r="5580" spans="2:14">
      <c r="B5580" s="98"/>
      <c r="C5580" s="98"/>
      <c r="D5580" s="100"/>
      <c r="E5580" s="100"/>
      <c r="F5580" s="100"/>
      <c r="H5580" s="102"/>
      <c r="I5580" s="103"/>
      <c r="J5580" s="102"/>
      <c r="L5580" s="100"/>
      <c r="M5580" s="100"/>
      <c r="N5580" s="100"/>
    </row>
    <row r="5581" spans="2:14">
      <c r="B5581" s="98"/>
      <c r="C5581" s="98"/>
      <c r="D5581" s="100"/>
      <c r="E5581" s="100"/>
      <c r="F5581" s="100"/>
      <c r="H5581" s="102"/>
      <c r="I5581" s="103"/>
      <c r="J5581" s="102"/>
      <c r="L5581" s="100"/>
      <c r="M5581" s="100"/>
      <c r="N5581" s="100"/>
    </row>
    <row r="5582" spans="2:14">
      <c r="B5582" s="98"/>
      <c r="C5582" s="98"/>
      <c r="D5582" s="100"/>
      <c r="E5582" s="100"/>
      <c r="F5582" s="100"/>
      <c r="H5582" s="102"/>
      <c r="I5582" s="103"/>
      <c r="J5582" s="102"/>
      <c r="L5582" s="100"/>
      <c r="M5582" s="100"/>
      <c r="N5582" s="100"/>
    </row>
    <row r="5583" spans="2:14">
      <c r="B5583" s="98"/>
      <c r="C5583" s="98"/>
      <c r="D5583" s="100"/>
      <c r="E5583" s="100"/>
      <c r="F5583" s="100"/>
      <c r="H5583" s="102"/>
      <c r="I5583" s="103"/>
      <c r="J5583" s="102"/>
      <c r="L5583" s="100"/>
      <c r="M5583" s="100"/>
      <c r="N5583" s="100"/>
    </row>
    <row r="5584" spans="2:14">
      <c r="B5584" s="98"/>
      <c r="C5584" s="98"/>
      <c r="D5584" s="100"/>
      <c r="E5584" s="100"/>
      <c r="F5584" s="100"/>
      <c r="H5584" s="102"/>
      <c r="I5584" s="103"/>
      <c r="J5584" s="102"/>
      <c r="L5584" s="100"/>
      <c r="M5584" s="100"/>
      <c r="N5584" s="100"/>
    </row>
    <row r="5585" spans="2:14">
      <c r="B5585" s="98"/>
      <c r="C5585" s="98"/>
      <c r="D5585" s="100"/>
      <c r="E5585" s="100"/>
      <c r="F5585" s="100"/>
      <c r="H5585" s="102"/>
      <c r="I5585" s="103"/>
      <c r="J5585" s="102"/>
      <c r="L5585" s="100"/>
      <c r="M5585" s="100"/>
      <c r="N5585" s="100"/>
    </row>
    <row r="5586" spans="2:14">
      <c r="B5586" s="98"/>
      <c r="C5586" s="98"/>
      <c r="D5586" s="100"/>
      <c r="E5586" s="100"/>
      <c r="F5586" s="100"/>
      <c r="H5586" s="102"/>
      <c r="I5586" s="103"/>
      <c r="J5586" s="102"/>
      <c r="L5586" s="100"/>
      <c r="M5586" s="100"/>
      <c r="N5586" s="100"/>
    </row>
    <row r="5587" spans="2:14">
      <c r="B5587" s="98"/>
      <c r="C5587" s="98"/>
      <c r="D5587" s="100"/>
      <c r="E5587" s="100"/>
      <c r="F5587" s="100"/>
      <c r="H5587" s="102"/>
      <c r="I5587" s="103"/>
      <c r="J5587" s="102"/>
      <c r="L5587" s="100"/>
      <c r="M5587" s="100"/>
      <c r="N5587" s="100"/>
    </row>
    <row r="5588" spans="2:14">
      <c r="B5588" s="98"/>
      <c r="C5588" s="98"/>
      <c r="D5588" s="100"/>
      <c r="E5588" s="100"/>
      <c r="F5588" s="100"/>
      <c r="H5588" s="102"/>
      <c r="I5588" s="103"/>
      <c r="J5588" s="102"/>
      <c r="L5588" s="100"/>
      <c r="M5588" s="100"/>
      <c r="N5588" s="100"/>
    </row>
    <row r="5589" spans="2:14">
      <c r="B5589" s="98"/>
      <c r="C5589" s="98"/>
      <c r="D5589" s="100"/>
      <c r="E5589" s="100"/>
      <c r="F5589" s="100"/>
      <c r="H5589" s="102"/>
      <c r="I5589" s="103"/>
      <c r="J5589" s="102"/>
      <c r="L5589" s="100"/>
      <c r="M5589" s="100"/>
      <c r="N5589" s="100"/>
    </row>
    <row r="5590" spans="2:14">
      <c r="B5590" s="98"/>
      <c r="C5590" s="98"/>
      <c r="D5590" s="100"/>
      <c r="E5590" s="100"/>
      <c r="F5590" s="100"/>
      <c r="H5590" s="102"/>
      <c r="I5590" s="103"/>
      <c r="J5590" s="102"/>
      <c r="L5590" s="100"/>
      <c r="M5590" s="100"/>
      <c r="N5590" s="100"/>
    </row>
    <row r="5591" spans="2:14">
      <c r="B5591" s="98"/>
      <c r="C5591" s="98"/>
      <c r="D5591" s="100"/>
      <c r="E5591" s="100"/>
      <c r="F5591" s="100"/>
      <c r="H5591" s="102"/>
      <c r="I5591" s="103"/>
      <c r="J5591" s="102"/>
      <c r="L5591" s="100"/>
      <c r="M5591" s="100"/>
      <c r="N5591" s="100"/>
    </row>
    <row r="5592" spans="2:14">
      <c r="B5592" s="98"/>
      <c r="C5592" s="98"/>
      <c r="D5592" s="100"/>
      <c r="E5592" s="100"/>
      <c r="F5592" s="100"/>
      <c r="H5592" s="102"/>
      <c r="I5592" s="103"/>
      <c r="J5592" s="102"/>
      <c r="L5592" s="100"/>
      <c r="M5592" s="100"/>
      <c r="N5592" s="100"/>
    </row>
    <row r="5593" spans="2:14">
      <c r="B5593" s="98"/>
      <c r="C5593" s="98"/>
      <c r="D5593" s="100"/>
      <c r="E5593" s="100"/>
      <c r="F5593" s="100"/>
      <c r="H5593" s="102"/>
      <c r="I5593" s="103"/>
      <c r="J5593" s="102"/>
      <c r="L5593" s="100"/>
      <c r="M5593" s="100"/>
      <c r="N5593" s="100"/>
    </row>
    <row r="5594" spans="2:14">
      <c r="B5594" s="98"/>
      <c r="C5594" s="98"/>
      <c r="D5594" s="100"/>
      <c r="E5594" s="100"/>
      <c r="F5594" s="100"/>
      <c r="H5594" s="102"/>
      <c r="I5594" s="103"/>
      <c r="J5594" s="102"/>
      <c r="L5594" s="100"/>
      <c r="M5594" s="100"/>
      <c r="N5594" s="100"/>
    </row>
    <row r="5595" spans="2:14">
      <c r="B5595" s="98"/>
      <c r="C5595" s="98"/>
      <c r="D5595" s="100"/>
      <c r="E5595" s="100"/>
      <c r="F5595" s="100"/>
      <c r="H5595" s="102"/>
      <c r="I5595" s="103"/>
      <c r="J5595" s="102"/>
      <c r="L5595" s="100"/>
      <c r="M5595" s="100"/>
      <c r="N5595" s="100"/>
    </row>
    <row r="5596" spans="2:14">
      <c r="B5596" s="98"/>
      <c r="C5596" s="98"/>
      <c r="D5596" s="100"/>
      <c r="E5596" s="100"/>
      <c r="F5596" s="100"/>
      <c r="H5596" s="102"/>
      <c r="I5596" s="103"/>
      <c r="J5596" s="102"/>
      <c r="L5596" s="100"/>
      <c r="M5596" s="100"/>
      <c r="N5596" s="100"/>
    </row>
    <row r="5597" spans="2:14">
      <c r="B5597" s="98"/>
      <c r="C5597" s="98"/>
      <c r="D5597" s="100"/>
      <c r="E5597" s="100"/>
      <c r="F5597" s="100"/>
      <c r="H5597" s="102"/>
      <c r="I5597" s="103"/>
      <c r="J5597" s="102"/>
      <c r="L5597" s="100"/>
      <c r="M5597" s="100"/>
      <c r="N5597" s="100"/>
    </row>
    <row r="5598" spans="2:14">
      <c r="B5598" s="98"/>
      <c r="C5598" s="98"/>
      <c r="D5598" s="100"/>
      <c r="E5598" s="100"/>
      <c r="F5598" s="100"/>
      <c r="H5598" s="102"/>
      <c r="I5598" s="103"/>
      <c r="J5598" s="102"/>
      <c r="L5598" s="100"/>
      <c r="M5598" s="100"/>
      <c r="N5598" s="100"/>
    </row>
    <row r="5599" spans="2:14">
      <c r="B5599" s="98"/>
      <c r="C5599" s="98"/>
      <c r="D5599" s="100"/>
      <c r="E5599" s="100"/>
      <c r="F5599" s="100"/>
      <c r="H5599" s="102"/>
      <c r="I5599" s="103"/>
      <c r="J5599" s="102"/>
      <c r="L5599" s="100"/>
      <c r="M5599" s="100"/>
      <c r="N5599" s="100"/>
    </row>
    <row r="5600" spans="2:14">
      <c r="B5600" s="98"/>
      <c r="C5600" s="98"/>
      <c r="D5600" s="100"/>
      <c r="E5600" s="100"/>
      <c r="F5600" s="100"/>
      <c r="H5600" s="102"/>
      <c r="I5600" s="103"/>
      <c r="J5600" s="102"/>
      <c r="L5600" s="100"/>
      <c r="M5600" s="100"/>
      <c r="N5600" s="100"/>
    </row>
    <row r="5601" spans="2:14">
      <c r="B5601" s="98"/>
      <c r="C5601" s="98"/>
      <c r="D5601" s="100"/>
      <c r="E5601" s="100"/>
      <c r="F5601" s="100"/>
      <c r="H5601" s="102"/>
      <c r="I5601" s="103"/>
      <c r="J5601" s="102"/>
      <c r="L5601" s="100"/>
      <c r="M5601" s="100"/>
      <c r="N5601" s="100"/>
    </row>
    <row r="5602" spans="2:14">
      <c r="B5602" s="98"/>
      <c r="C5602" s="98"/>
      <c r="D5602" s="100"/>
      <c r="E5602" s="100"/>
      <c r="F5602" s="100"/>
      <c r="H5602" s="102"/>
      <c r="I5602" s="103"/>
      <c r="J5602" s="102"/>
      <c r="L5602" s="100"/>
      <c r="M5602" s="100"/>
      <c r="N5602" s="100"/>
    </row>
    <row r="5603" spans="2:14">
      <c r="B5603" s="98"/>
      <c r="C5603" s="98"/>
      <c r="D5603" s="100"/>
      <c r="E5603" s="100"/>
      <c r="F5603" s="100"/>
      <c r="H5603" s="102"/>
      <c r="I5603" s="103"/>
      <c r="J5603" s="102"/>
      <c r="L5603" s="100"/>
      <c r="M5603" s="100"/>
      <c r="N5603" s="100"/>
    </row>
    <row r="5604" spans="2:14">
      <c r="B5604" s="98"/>
      <c r="C5604" s="98"/>
      <c r="D5604" s="100"/>
      <c r="E5604" s="100"/>
      <c r="F5604" s="100"/>
      <c r="H5604" s="102"/>
      <c r="I5604" s="103"/>
      <c r="J5604" s="102"/>
      <c r="L5604" s="100"/>
      <c r="M5604" s="100"/>
      <c r="N5604" s="100"/>
    </row>
    <row r="5605" spans="2:14">
      <c r="B5605" s="98"/>
      <c r="C5605" s="98"/>
      <c r="D5605" s="100"/>
      <c r="E5605" s="100"/>
      <c r="F5605" s="100"/>
      <c r="H5605" s="102"/>
      <c r="I5605" s="103"/>
      <c r="J5605" s="102"/>
      <c r="L5605" s="100"/>
      <c r="M5605" s="100"/>
      <c r="N5605" s="100"/>
    </row>
    <row r="5606" spans="2:14">
      <c r="B5606" s="98"/>
      <c r="C5606" s="98"/>
      <c r="D5606" s="100"/>
      <c r="E5606" s="100"/>
      <c r="F5606" s="100"/>
      <c r="H5606" s="102"/>
      <c r="I5606" s="103"/>
      <c r="J5606" s="102"/>
      <c r="L5606" s="100"/>
      <c r="M5606" s="100"/>
      <c r="N5606" s="100"/>
    </row>
    <row r="5607" spans="2:14">
      <c r="B5607" s="98"/>
      <c r="C5607" s="98"/>
      <c r="D5607" s="100"/>
      <c r="E5607" s="100"/>
      <c r="F5607" s="100"/>
      <c r="H5607" s="102"/>
      <c r="I5607" s="103"/>
      <c r="J5607" s="102"/>
      <c r="L5607" s="100"/>
      <c r="M5607" s="100"/>
      <c r="N5607" s="100"/>
    </row>
    <row r="5608" spans="2:14">
      <c r="B5608" s="98"/>
      <c r="C5608" s="98"/>
      <c r="D5608" s="100"/>
      <c r="E5608" s="100"/>
      <c r="F5608" s="100"/>
      <c r="H5608" s="102"/>
      <c r="I5608" s="103"/>
      <c r="J5608" s="102"/>
      <c r="L5608" s="100"/>
      <c r="M5608" s="100"/>
      <c r="N5608" s="100"/>
    </row>
    <row r="5609" spans="2:14">
      <c r="B5609" s="98"/>
      <c r="C5609" s="98"/>
      <c r="D5609" s="100"/>
      <c r="E5609" s="100"/>
      <c r="F5609" s="100"/>
      <c r="H5609" s="102"/>
      <c r="I5609" s="103"/>
      <c r="J5609" s="102"/>
      <c r="L5609" s="100"/>
      <c r="M5609" s="100"/>
      <c r="N5609" s="100"/>
    </row>
    <row r="5610" spans="2:14">
      <c r="B5610" s="98"/>
      <c r="C5610" s="98"/>
      <c r="D5610" s="100"/>
      <c r="E5610" s="100"/>
      <c r="F5610" s="100"/>
      <c r="H5610" s="102"/>
      <c r="I5610" s="103"/>
      <c r="J5610" s="102"/>
      <c r="L5610" s="100"/>
      <c r="M5610" s="100"/>
      <c r="N5610" s="100"/>
    </row>
    <row r="5611" spans="2:14">
      <c r="B5611" s="98"/>
      <c r="C5611" s="98"/>
      <c r="D5611" s="100"/>
      <c r="E5611" s="100"/>
      <c r="F5611" s="100"/>
      <c r="H5611" s="102"/>
      <c r="I5611" s="103"/>
      <c r="J5611" s="102"/>
      <c r="L5611" s="100"/>
      <c r="M5611" s="100"/>
      <c r="N5611" s="100"/>
    </row>
    <row r="5612" spans="2:14">
      <c r="B5612" s="98"/>
      <c r="C5612" s="98"/>
      <c r="D5612" s="100"/>
      <c r="E5612" s="100"/>
      <c r="F5612" s="100"/>
      <c r="H5612" s="102"/>
      <c r="I5612" s="103"/>
      <c r="J5612" s="102"/>
      <c r="L5612" s="100"/>
      <c r="M5612" s="100"/>
      <c r="N5612" s="100"/>
    </row>
    <row r="5613" spans="2:14">
      <c r="B5613" s="98"/>
      <c r="C5613" s="98"/>
      <c r="D5613" s="100"/>
      <c r="E5613" s="100"/>
      <c r="F5613" s="100"/>
      <c r="H5613" s="102"/>
      <c r="I5613" s="103"/>
      <c r="J5613" s="102"/>
      <c r="L5613" s="100"/>
      <c r="M5613" s="100"/>
      <c r="N5613" s="100"/>
    </row>
    <row r="5614" spans="2:14">
      <c r="B5614" s="98"/>
      <c r="C5614" s="98"/>
      <c r="D5614" s="100"/>
      <c r="E5614" s="100"/>
      <c r="F5614" s="100"/>
      <c r="H5614" s="102"/>
      <c r="I5614" s="103"/>
      <c r="J5614" s="102"/>
      <c r="L5614" s="100"/>
      <c r="M5614" s="100"/>
      <c r="N5614" s="100"/>
    </row>
    <row r="5615" spans="2:14">
      <c r="B5615" s="98"/>
      <c r="C5615" s="98"/>
      <c r="D5615" s="100"/>
      <c r="E5615" s="100"/>
      <c r="F5615" s="100"/>
      <c r="H5615" s="102"/>
      <c r="I5615" s="103"/>
      <c r="J5615" s="102"/>
      <c r="L5615" s="100"/>
      <c r="M5615" s="100"/>
      <c r="N5615" s="100"/>
    </row>
    <row r="5616" spans="2:14">
      <c r="B5616" s="98"/>
      <c r="C5616" s="98"/>
      <c r="D5616" s="100"/>
      <c r="E5616" s="100"/>
      <c r="F5616" s="100"/>
      <c r="H5616" s="102"/>
      <c r="I5616" s="103"/>
      <c r="J5616" s="102"/>
      <c r="L5616" s="100"/>
      <c r="M5616" s="100"/>
      <c r="N5616" s="100"/>
    </row>
    <row r="5617" spans="2:14">
      <c r="B5617" s="98"/>
      <c r="C5617" s="98"/>
      <c r="D5617" s="100"/>
      <c r="E5617" s="100"/>
      <c r="F5617" s="100"/>
      <c r="H5617" s="102"/>
      <c r="I5617" s="103"/>
      <c r="J5617" s="102"/>
      <c r="L5617" s="100"/>
      <c r="M5617" s="100"/>
      <c r="N5617" s="100"/>
    </row>
    <row r="5618" spans="2:14">
      <c r="B5618" s="98"/>
      <c r="C5618" s="98"/>
      <c r="D5618" s="100"/>
      <c r="E5618" s="100"/>
      <c r="F5618" s="100"/>
      <c r="H5618" s="102"/>
      <c r="I5618" s="103"/>
      <c r="J5618" s="102"/>
      <c r="L5618" s="100"/>
      <c r="M5618" s="100"/>
      <c r="N5618" s="100"/>
    </row>
    <row r="5619" spans="2:14">
      <c r="B5619" s="98"/>
      <c r="C5619" s="98"/>
      <c r="D5619" s="100"/>
      <c r="E5619" s="100"/>
      <c r="F5619" s="100"/>
      <c r="H5619" s="102"/>
      <c r="I5619" s="103"/>
      <c r="J5619" s="102"/>
      <c r="L5619" s="100"/>
      <c r="M5619" s="100"/>
      <c r="N5619" s="100"/>
    </row>
    <row r="5620" spans="2:14">
      <c r="B5620" s="98"/>
      <c r="C5620" s="98"/>
      <c r="D5620" s="100"/>
      <c r="E5620" s="100"/>
      <c r="F5620" s="100"/>
      <c r="H5620" s="102"/>
      <c r="I5620" s="103"/>
      <c r="J5620" s="102"/>
      <c r="L5620" s="100"/>
      <c r="M5620" s="100"/>
      <c r="N5620" s="100"/>
    </row>
    <row r="5621" spans="2:14">
      <c r="B5621" s="98"/>
      <c r="C5621" s="98"/>
      <c r="D5621" s="100"/>
      <c r="E5621" s="100"/>
      <c r="F5621" s="100"/>
      <c r="H5621" s="102"/>
      <c r="I5621" s="103"/>
      <c r="J5621" s="102"/>
      <c r="L5621" s="100"/>
      <c r="M5621" s="100"/>
      <c r="N5621" s="100"/>
    </row>
    <row r="5622" spans="2:14">
      <c r="B5622" s="98"/>
      <c r="C5622" s="98"/>
      <c r="D5622" s="100"/>
      <c r="E5622" s="100"/>
      <c r="F5622" s="100"/>
      <c r="H5622" s="102"/>
      <c r="I5622" s="103"/>
      <c r="J5622" s="102"/>
      <c r="L5622" s="100"/>
      <c r="M5622" s="100"/>
      <c r="N5622" s="100"/>
    </row>
    <row r="5623" spans="2:14">
      <c r="B5623" s="98"/>
      <c r="C5623" s="98"/>
      <c r="D5623" s="100"/>
      <c r="E5623" s="100"/>
      <c r="F5623" s="100"/>
      <c r="H5623" s="102"/>
      <c r="I5623" s="103"/>
      <c r="J5623" s="102"/>
      <c r="L5623" s="100"/>
      <c r="M5623" s="100"/>
      <c r="N5623" s="100"/>
    </row>
    <row r="5624" spans="2:14">
      <c r="B5624" s="98"/>
      <c r="C5624" s="98"/>
      <c r="D5624" s="100"/>
      <c r="E5624" s="100"/>
      <c r="F5624" s="100"/>
      <c r="H5624" s="102"/>
      <c r="I5624" s="103"/>
      <c r="J5624" s="102"/>
      <c r="L5624" s="100"/>
      <c r="M5624" s="100"/>
      <c r="N5624" s="100"/>
    </row>
    <row r="5625" spans="2:14">
      <c r="B5625" s="98"/>
      <c r="C5625" s="98"/>
      <c r="D5625" s="100"/>
      <c r="E5625" s="100"/>
      <c r="F5625" s="100"/>
      <c r="H5625" s="102"/>
      <c r="I5625" s="103"/>
      <c r="J5625" s="102"/>
      <c r="L5625" s="100"/>
      <c r="M5625" s="100"/>
      <c r="N5625" s="100"/>
    </row>
    <row r="5626" spans="2:14">
      <c r="B5626" s="98"/>
      <c r="C5626" s="98"/>
      <c r="D5626" s="100"/>
      <c r="E5626" s="100"/>
      <c r="F5626" s="100"/>
      <c r="H5626" s="102"/>
      <c r="I5626" s="103"/>
      <c r="J5626" s="102"/>
      <c r="L5626" s="100"/>
      <c r="M5626" s="100"/>
      <c r="N5626" s="100"/>
    </row>
    <row r="5627" spans="2:14">
      <c r="B5627" s="98"/>
      <c r="C5627" s="98"/>
      <c r="D5627" s="100"/>
      <c r="E5627" s="100"/>
      <c r="F5627" s="100"/>
      <c r="H5627" s="102"/>
      <c r="I5627" s="103"/>
      <c r="J5627" s="102"/>
      <c r="L5627" s="100"/>
      <c r="M5627" s="100"/>
      <c r="N5627" s="100"/>
    </row>
    <row r="5628" spans="2:14">
      <c r="B5628" s="98"/>
      <c r="C5628" s="98"/>
      <c r="D5628" s="100"/>
      <c r="E5628" s="100"/>
      <c r="F5628" s="100"/>
      <c r="H5628" s="102"/>
      <c r="I5628" s="103"/>
      <c r="J5628" s="102"/>
      <c r="L5628" s="100"/>
      <c r="M5628" s="100"/>
      <c r="N5628" s="100"/>
    </row>
    <row r="5629" spans="2:14">
      <c r="B5629" s="98"/>
      <c r="C5629" s="98"/>
      <c r="D5629" s="100"/>
      <c r="E5629" s="100"/>
      <c r="F5629" s="100"/>
      <c r="H5629" s="102"/>
      <c r="I5629" s="103"/>
      <c r="J5629" s="102"/>
      <c r="L5629" s="100"/>
      <c r="M5629" s="100"/>
      <c r="N5629" s="100"/>
    </row>
    <row r="5630" spans="2:14">
      <c r="B5630" s="98"/>
      <c r="C5630" s="98"/>
      <c r="D5630" s="100"/>
      <c r="E5630" s="100"/>
      <c r="F5630" s="100"/>
      <c r="H5630" s="102"/>
      <c r="I5630" s="103"/>
      <c r="J5630" s="102"/>
      <c r="L5630" s="100"/>
      <c r="M5630" s="100"/>
      <c r="N5630" s="100"/>
    </row>
    <row r="5631" spans="2:14">
      <c r="B5631" s="98"/>
      <c r="C5631" s="98"/>
      <c r="D5631" s="100"/>
      <c r="E5631" s="100"/>
      <c r="F5631" s="100"/>
      <c r="H5631" s="102"/>
      <c r="I5631" s="103"/>
      <c r="J5631" s="102"/>
      <c r="L5631" s="100"/>
      <c r="M5631" s="100"/>
      <c r="N5631" s="100"/>
    </row>
    <row r="5632" spans="2:14">
      <c r="B5632" s="98"/>
      <c r="C5632" s="98"/>
      <c r="D5632" s="100"/>
      <c r="E5632" s="100"/>
      <c r="F5632" s="100"/>
      <c r="H5632" s="102"/>
      <c r="I5632" s="103"/>
      <c r="J5632" s="102"/>
      <c r="L5632" s="100"/>
      <c r="M5632" s="100"/>
      <c r="N5632" s="100"/>
    </row>
    <row r="5633" spans="2:14">
      <c r="B5633" s="98"/>
      <c r="C5633" s="98"/>
      <c r="D5633" s="100"/>
      <c r="E5633" s="100"/>
      <c r="F5633" s="100"/>
      <c r="H5633" s="102"/>
      <c r="I5633" s="103"/>
      <c r="J5633" s="102"/>
      <c r="L5633" s="100"/>
      <c r="M5633" s="100"/>
      <c r="N5633" s="100"/>
    </row>
    <row r="5634" spans="2:14">
      <c r="B5634" s="98"/>
      <c r="C5634" s="98"/>
      <c r="D5634" s="100"/>
      <c r="E5634" s="100"/>
      <c r="F5634" s="100"/>
      <c r="H5634" s="102"/>
      <c r="I5634" s="103"/>
      <c r="J5634" s="102"/>
      <c r="L5634" s="100"/>
      <c r="M5634" s="100"/>
      <c r="N5634" s="100"/>
    </row>
    <row r="5635" spans="2:14">
      <c r="B5635" s="98"/>
      <c r="C5635" s="98"/>
      <c r="D5635" s="100"/>
      <c r="E5635" s="100"/>
      <c r="F5635" s="100"/>
      <c r="H5635" s="102"/>
      <c r="I5635" s="103"/>
      <c r="J5635" s="102"/>
      <c r="L5635" s="100"/>
      <c r="M5635" s="100"/>
      <c r="N5635" s="100"/>
    </row>
    <row r="5636" spans="2:14">
      <c r="B5636" s="98"/>
      <c r="C5636" s="98"/>
      <c r="D5636" s="100"/>
      <c r="E5636" s="100"/>
      <c r="F5636" s="100"/>
      <c r="H5636" s="102"/>
      <c r="I5636" s="103"/>
      <c r="J5636" s="102"/>
      <c r="L5636" s="100"/>
      <c r="M5636" s="100"/>
      <c r="N5636" s="100"/>
    </row>
    <row r="5637" spans="2:14">
      <c r="B5637" s="98"/>
      <c r="C5637" s="98"/>
      <c r="D5637" s="100"/>
      <c r="E5637" s="100"/>
      <c r="F5637" s="100"/>
      <c r="H5637" s="102"/>
      <c r="I5637" s="103"/>
      <c r="J5637" s="102"/>
      <c r="L5637" s="100"/>
      <c r="M5637" s="100"/>
      <c r="N5637" s="100"/>
    </row>
    <row r="5638" spans="2:14">
      <c r="B5638" s="98"/>
      <c r="C5638" s="98"/>
      <c r="D5638" s="100"/>
      <c r="E5638" s="100"/>
      <c r="F5638" s="100"/>
      <c r="H5638" s="102"/>
      <c r="I5638" s="103"/>
      <c r="J5638" s="102"/>
      <c r="L5638" s="100"/>
      <c r="M5638" s="100"/>
      <c r="N5638" s="100"/>
    </row>
    <row r="5639" spans="2:14">
      <c r="B5639" s="98"/>
      <c r="C5639" s="98"/>
      <c r="D5639" s="100"/>
      <c r="E5639" s="100"/>
      <c r="F5639" s="100"/>
      <c r="H5639" s="102"/>
      <c r="I5639" s="103"/>
      <c r="J5639" s="102"/>
      <c r="L5639" s="100"/>
      <c r="M5639" s="100"/>
      <c r="N5639" s="100"/>
    </row>
    <row r="5640" spans="2:14">
      <c r="B5640" s="98"/>
      <c r="C5640" s="98"/>
      <c r="D5640" s="100"/>
      <c r="E5640" s="100"/>
      <c r="F5640" s="100"/>
      <c r="H5640" s="102"/>
      <c r="I5640" s="103"/>
      <c r="J5640" s="102"/>
      <c r="L5640" s="100"/>
      <c r="M5640" s="100"/>
      <c r="N5640" s="100"/>
    </row>
    <row r="5641" spans="2:14">
      <c r="B5641" s="98"/>
      <c r="C5641" s="98"/>
      <c r="D5641" s="100"/>
      <c r="E5641" s="100"/>
      <c r="F5641" s="100"/>
      <c r="H5641" s="102"/>
      <c r="I5641" s="103"/>
      <c r="J5641" s="102"/>
      <c r="L5641" s="100"/>
      <c r="M5641" s="100"/>
      <c r="N5641" s="100"/>
    </row>
    <row r="5642" spans="2:14">
      <c r="B5642" s="98"/>
      <c r="C5642" s="98"/>
      <c r="D5642" s="100"/>
      <c r="E5642" s="100"/>
      <c r="F5642" s="100"/>
      <c r="H5642" s="102"/>
      <c r="I5642" s="103"/>
      <c r="J5642" s="102"/>
      <c r="L5642" s="100"/>
      <c r="M5642" s="100"/>
      <c r="N5642" s="100"/>
    </row>
    <row r="5643" spans="2:14">
      <c r="B5643" s="98"/>
      <c r="C5643" s="98"/>
      <c r="D5643" s="100"/>
      <c r="E5643" s="100"/>
      <c r="F5643" s="100"/>
      <c r="H5643" s="102"/>
      <c r="I5643" s="103"/>
      <c r="J5643" s="102"/>
      <c r="L5643" s="100"/>
      <c r="M5643" s="100"/>
      <c r="N5643" s="100"/>
    </row>
    <row r="5644" spans="2:14">
      <c r="B5644" s="98"/>
      <c r="C5644" s="98"/>
      <c r="D5644" s="100"/>
      <c r="E5644" s="100"/>
      <c r="F5644" s="100"/>
      <c r="H5644" s="102"/>
      <c r="I5644" s="103"/>
      <c r="J5644" s="102"/>
      <c r="L5644" s="100"/>
      <c r="M5644" s="100"/>
      <c r="N5644" s="100"/>
    </row>
    <row r="5645" spans="2:14">
      <c r="B5645" s="98"/>
      <c r="C5645" s="98"/>
      <c r="D5645" s="100"/>
      <c r="E5645" s="100"/>
      <c r="F5645" s="100"/>
      <c r="H5645" s="102"/>
      <c r="I5645" s="103"/>
      <c r="J5645" s="102"/>
      <c r="L5645" s="100"/>
      <c r="M5645" s="100"/>
      <c r="N5645" s="100"/>
    </row>
    <row r="5646" spans="2:14">
      <c r="B5646" s="98"/>
      <c r="C5646" s="98"/>
      <c r="D5646" s="100"/>
      <c r="E5646" s="100"/>
      <c r="F5646" s="100"/>
      <c r="H5646" s="102"/>
      <c r="I5646" s="103"/>
      <c r="J5646" s="102"/>
      <c r="L5646" s="100"/>
      <c r="M5646" s="100"/>
      <c r="N5646" s="100"/>
    </row>
    <row r="5647" spans="2:14">
      <c r="B5647" s="98"/>
      <c r="C5647" s="98"/>
      <c r="D5647" s="100"/>
      <c r="E5647" s="100"/>
      <c r="F5647" s="100"/>
      <c r="H5647" s="102"/>
      <c r="I5647" s="103"/>
      <c r="J5647" s="102"/>
      <c r="L5647" s="100"/>
      <c r="M5647" s="100"/>
      <c r="N5647" s="100"/>
    </row>
    <row r="5648" spans="2:14">
      <c r="B5648" s="98"/>
      <c r="C5648" s="98"/>
      <c r="D5648" s="100"/>
      <c r="E5648" s="100"/>
      <c r="F5648" s="100"/>
      <c r="H5648" s="102"/>
      <c r="I5648" s="103"/>
      <c r="J5648" s="102"/>
      <c r="L5648" s="100"/>
      <c r="M5648" s="100"/>
      <c r="N5648" s="100"/>
    </row>
    <row r="5649" spans="2:14">
      <c r="B5649" s="98"/>
      <c r="C5649" s="98"/>
      <c r="D5649" s="100"/>
      <c r="E5649" s="100"/>
      <c r="F5649" s="100"/>
      <c r="H5649" s="102"/>
      <c r="I5649" s="103"/>
      <c r="J5649" s="102"/>
      <c r="L5649" s="100"/>
      <c r="M5649" s="100"/>
      <c r="N5649" s="100"/>
    </row>
    <row r="5650" spans="2:14">
      <c r="B5650" s="98"/>
      <c r="C5650" s="98"/>
      <c r="D5650" s="100"/>
      <c r="E5650" s="100"/>
      <c r="F5650" s="100"/>
      <c r="H5650" s="102"/>
      <c r="I5650" s="103"/>
      <c r="J5650" s="102"/>
      <c r="L5650" s="100"/>
      <c r="M5650" s="100"/>
      <c r="N5650" s="100"/>
    </row>
    <row r="5651" spans="2:14">
      <c r="B5651" s="98"/>
      <c r="C5651" s="98"/>
      <c r="D5651" s="100"/>
      <c r="E5651" s="100"/>
      <c r="F5651" s="100"/>
      <c r="H5651" s="102"/>
      <c r="I5651" s="103"/>
      <c r="J5651" s="102"/>
      <c r="L5651" s="100"/>
      <c r="M5651" s="100"/>
      <c r="N5651" s="100"/>
    </row>
    <row r="5652" spans="2:14">
      <c r="B5652" s="98"/>
      <c r="C5652" s="98"/>
      <c r="D5652" s="100"/>
      <c r="E5652" s="100"/>
      <c r="F5652" s="100"/>
      <c r="H5652" s="102"/>
      <c r="I5652" s="103"/>
      <c r="J5652" s="102"/>
      <c r="L5652" s="100"/>
      <c r="M5652" s="100"/>
      <c r="N5652" s="100"/>
    </row>
    <row r="5653" spans="2:14">
      <c r="B5653" s="98"/>
      <c r="C5653" s="98"/>
      <c r="D5653" s="100"/>
      <c r="E5653" s="100"/>
      <c r="F5653" s="100"/>
      <c r="H5653" s="102"/>
      <c r="I5653" s="103"/>
      <c r="J5653" s="102"/>
      <c r="L5653" s="100"/>
      <c r="M5653" s="100"/>
      <c r="N5653" s="100"/>
    </row>
    <row r="5654" spans="2:14">
      <c r="B5654" s="98"/>
      <c r="C5654" s="98"/>
      <c r="D5654" s="100"/>
      <c r="E5654" s="100"/>
      <c r="F5654" s="100"/>
      <c r="H5654" s="102"/>
      <c r="I5654" s="103"/>
      <c r="J5654" s="102"/>
      <c r="L5654" s="100"/>
      <c r="M5654" s="100"/>
      <c r="N5654" s="100"/>
    </row>
    <row r="5655" spans="2:14">
      <c r="B5655" s="98"/>
      <c r="C5655" s="98"/>
      <c r="D5655" s="100"/>
      <c r="E5655" s="100"/>
      <c r="F5655" s="100"/>
      <c r="H5655" s="102"/>
      <c r="I5655" s="103"/>
      <c r="J5655" s="102"/>
      <c r="L5655" s="100"/>
      <c r="M5655" s="100"/>
      <c r="N5655" s="100"/>
    </row>
    <row r="5656" spans="2:14">
      <c r="B5656" s="98"/>
      <c r="C5656" s="98"/>
      <c r="D5656" s="100"/>
      <c r="E5656" s="100"/>
      <c r="F5656" s="100"/>
      <c r="H5656" s="102"/>
      <c r="I5656" s="103"/>
      <c r="J5656" s="102"/>
      <c r="L5656" s="100"/>
      <c r="M5656" s="100"/>
      <c r="N5656" s="100"/>
    </row>
    <row r="5657" spans="2:14">
      <c r="B5657" s="98"/>
      <c r="C5657" s="98"/>
      <c r="D5657" s="100"/>
      <c r="E5657" s="100"/>
      <c r="F5657" s="100"/>
      <c r="H5657" s="102"/>
      <c r="I5657" s="103"/>
      <c r="J5657" s="102"/>
      <c r="L5657" s="100"/>
      <c r="M5657" s="100"/>
      <c r="N5657" s="100"/>
    </row>
    <row r="5658" spans="2:14">
      <c r="B5658" s="98"/>
      <c r="C5658" s="98"/>
      <c r="D5658" s="100"/>
      <c r="E5658" s="100"/>
      <c r="F5658" s="100"/>
      <c r="H5658" s="102"/>
      <c r="I5658" s="103"/>
      <c r="J5658" s="102"/>
      <c r="L5658" s="100"/>
      <c r="M5658" s="100"/>
      <c r="N5658" s="100"/>
    </row>
    <row r="5659" spans="2:14">
      <c r="B5659" s="98"/>
      <c r="C5659" s="98"/>
      <c r="D5659" s="100"/>
      <c r="E5659" s="100"/>
      <c r="F5659" s="100"/>
      <c r="H5659" s="102"/>
      <c r="I5659" s="103"/>
      <c r="J5659" s="102"/>
      <c r="L5659" s="100"/>
      <c r="M5659" s="100"/>
      <c r="N5659" s="100"/>
    </row>
    <row r="5660" spans="2:14">
      <c r="B5660" s="98"/>
      <c r="C5660" s="98"/>
      <c r="D5660" s="100"/>
      <c r="E5660" s="100"/>
      <c r="F5660" s="100"/>
      <c r="H5660" s="102"/>
      <c r="I5660" s="103"/>
      <c r="J5660" s="102"/>
      <c r="L5660" s="100"/>
      <c r="M5660" s="100"/>
      <c r="N5660" s="100"/>
    </row>
    <row r="5661" spans="2:14">
      <c r="B5661" s="98"/>
      <c r="C5661" s="98"/>
      <c r="D5661" s="100"/>
      <c r="E5661" s="100"/>
      <c r="F5661" s="100"/>
      <c r="H5661" s="102"/>
      <c r="I5661" s="103"/>
      <c r="J5661" s="102"/>
      <c r="L5661" s="100"/>
      <c r="M5661" s="100"/>
      <c r="N5661" s="100"/>
    </row>
    <row r="5662" spans="2:14">
      <c r="B5662" s="98"/>
      <c r="C5662" s="98"/>
      <c r="D5662" s="100"/>
      <c r="E5662" s="100"/>
      <c r="F5662" s="100"/>
      <c r="H5662" s="102"/>
      <c r="I5662" s="103"/>
      <c r="J5662" s="102"/>
      <c r="L5662" s="100"/>
      <c r="M5662" s="100"/>
      <c r="N5662" s="100"/>
    </row>
    <row r="5663" spans="2:14">
      <c r="B5663" s="98"/>
      <c r="C5663" s="98"/>
      <c r="D5663" s="100"/>
      <c r="E5663" s="100"/>
      <c r="F5663" s="100"/>
      <c r="H5663" s="102"/>
      <c r="I5663" s="103"/>
      <c r="J5663" s="102"/>
      <c r="L5663" s="100"/>
      <c r="M5663" s="100"/>
      <c r="N5663" s="100"/>
    </row>
    <row r="5664" spans="2:14">
      <c r="B5664" s="98"/>
      <c r="C5664" s="98"/>
      <c r="D5664" s="100"/>
      <c r="E5664" s="100"/>
      <c r="F5664" s="100"/>
      <c r="H5664" s="102"/>
      <c r="I5664" s="103"/>
      <c r="J5664" s="102"/>
      <c r="L5664" s="100"/>
      <c r="M5664" s="100"/>
      <c r="N5664" s="100"/>
    </row>
    <row r="5665" spans="2:14">
      <c r="B5665" s="98"/>
      <c r="C5665" s="98"/>
      <c r="D5665" s="100"/>
      <c r="E5665" s="100"/>
      <c r="F5665" s="100"/>
      <c r="H5665" s="102"/>
      <c r="I5665" s="103"/>
      <c r="J5665" s="102"/>
      <c r="L5665" s="100"/>
      <c r="M5665" s="100"/>
      <c r="N5665" s="100"/>
    </row>
    <row r="5666" spans="2:14">
      <c r="B5666" s="98"/>
      <c r="C5666" s="98"/>
      <c r="D5666" s="100"/>
      <c r="E5666" s="100"/>
      <c r="F5666" s="100"/>
      <c r="H5666" s="102"/>
      <c r="I5666" s="103"/>
      <c r="J5666" s="102"/>
      <c r="L5666" s="100"/>
      <c r="M5666" s="100"/>
      <c r="N5666" s="100"/>
    </row>
    <row r="5667" spans="2:14">
      <c r="B5667" s="98"/>
      <c r="C5667" s="98"/>
      <c r="D5667" s="100"/>
      <c r="E5667" s="100"/>
      <c r="F5667" s="100"/>
      <c r="H5667" s="102"/>
      <c r="I5667" s="103"/>
      <c r="J5667" s="102"/>
      <c r="L5667" s="100"/>
      <c r="M5667" s="100"/>
      <c r="N5667" s="100"/>
    </row>
    <row r="5668" spans="2:14">
      <c r="B5668" s="98"/>
      <c r="C5668" s="98"/>
      <c r="D5668" s="100"/>
      <c r="E5668" s="100"/>
      <c r="F5668" s="100"/>
      <c r="H5668" s="102"/>
      <c r="I5668" s="103"/>
      <c r="J5668" s="102"/>
      <c r="L5668" s="100"/>
      <c r="M5668" s="100"/>
      <c r="N5668" s="100"/>
    </row>
    <row r="5669" spans="2:14">
      <c r="B5669" s="98"/>
      <c r="C5669" s="98"/>
      <c r="D5669" s="100"/>
      <c r="E5669" s="100"/>
      <c r="F5669" s="100"/>
      <c r="H5669" s="102"/>
      <c r="I5669" s="103"/>
      <c r="J5669" s="102"/>
      <c r="L5669" s="100"/>
      <c r="M5669" s="100"/>
      <c r="N5669" s="100"/>
    </row>
    <row r="5670" spans="2:14">
      <c r="B5670" s="98"/>
      <c r="C5670" s="98"/>
      <c r="D5670" s="100"/>
      <c r="E5670" s="100"/>
      <c r="F5670" s="100"/>
      <c r="H5670" s="102"/>
      <c r="I5670" s="103"/>
      <c r="J5670" s="102"/>
      <c r="L5670" s="100"/>
      <c r="M5670" s="100"/>
      <c r="N5670" s="100"/>
    </row>
    <row r="5671" spans="2:14">
      <c r="B5671" s="98"/>
      <c r="C5671" s="98"/>
      <c r="D5671" s="100"/>
      <c r="E5671" s="100"/>
      <c r="F5671" s="100"/>
      <c r="H5671" s="102"/>
      <c r="I5671" s="103"/>
      <c r="J5671" s="102"/>
      <c r="L5671" s="100"/>
      <c r="M5671" s="100"/>
      <c r="N5671" s="100"/>
    </row>
    <row r="5672" spans="2:14">
      <c r="B5672" s="98"/>
      <c r="C5672" s="98"/>
      <c r="D5672" s="100"/>
      <c r="E5672" s="100"/>
      <c r="F5672" s="100"/>
      <c r="H5672" s="102"/>
      <c r="I5672" s="103"/>
      <c r="J5672" s="102"/>
      <c r="L5672" s="100"/>
      <c r="M5672" s="100"/>
      <c r="N5672" s="100"/>
    </row>
    <row r="5673" spans="2:14">
      <c r="B5673" s="98"/>
      <c r="C5673" s="98"/>
      <c r="D5673" s="100"/>
      <c r="E5673" s="100"/>
      <c r="F5673" s="100"/>
      <c r="H5673" s="102"/>
      <c r="I5673" s="103"/>
      <c r="J5673" s="102"/>
      <c r="L5673" s="100"/>
      <c r="M5673" s="100"/>
      <c r="N5673" s="100"/>
    </row>
    <row r="5674" spans="2:14">
      <c r="B5674" s="98"/>
      <c r="C5674" s="98"/>
      <c r="D5674" s="100"/>
      <c r="E5674" s="100"/>
      <c r="F5674" s="100"/>
      <c r="H5674" s="102"/>
      <c r="I5674" s="103"/>
      <c r="J5674" s="102"/>
      <c r="L5674" s="100"/>
      <c r="M5674" s="100"/>
      <c r="N5674" s="100"/>
    </row>
    <row r="5675" spans="2:14">
      <c r="B5675" s="98"/>
      <c r="C5675" s="98"/>
      <c r="D5675" s="100"/>
      <c r="E5675" s="100"/>
      <c r="F5675" s="100"/>
      <c r="H5675" s="102"/>
      <c r="I5675" s="103"/>
      <c r="J5675" s="102"/>
      <c r="L5675" s="100"/>
      <c r="M5675" s="100"/>
      <c r="N5675" s="100"/>
    </row>
    <row r="5676" spans="2:14">
      <c r="B5676" s="98"/>
      <c r="C5676" s="98"/>
      <c r="D5676" s="100"/>
      <c r="E5676" s="100"/>
      <c r="F5676" s="100"/>
      <c r="H5676" s="102"/>
      <c r="I5676" s="103"/>
      <c r="J5676" s="102"/>
      <c r="L5676" s="100"/>
      <c r="M5676" s="100"/>
      <c r="N5676" s="100"/>
    </row>
    <row r="5677" spans="2:14">
      <c r="B5677" s="98"/>
      <c r="C5677" s="98"/>
      <c r="D5677" s="100"/>
      <c r="E5677" s="100"/>
      <c r="F5677" s="100"/>
      <c r="H5677" s="102"/>
      <c r="I5677" s="103"/>
      <c r="J5677" s="102"/>
      <c r="L5677" s="100"/>
      <c r="M5677" s="100"/>
      <c r="N5677" s="100"/>
    </row>
    <row r="5678" spans="2:14">
      <c r="B5678" s="98"/>
      <c r="C5678" s="98"/>
      <c r="D5678" s="100"/>
      <c r="E5678" s="100"/>
      <c r="F5678" s="100"/>
      <c r="H5678" s="102"/>
      <c r="I5678" s="103"/>
      <c r="J5678" s="102"/>
      <c r="L5678" s="100"/>
      <c r="M5678" s="100"/>
      <c r="N5678" s="100"/>
    </row>
    <row r="5679" spans="2:14">
      <c r="B5679" s="98"/>
      <c r="C5679" s="98"/>
      <c r="D5679" s="100"/>
      <c r="E5679" s="100"/>
      <c r="F5679" s="100"/>
      <c r="H5679" s="102"/>
      <c r="I5679" s="103"/>
      <c r="J5679" s="102"/>
      <c r="L5679" s="100"/>
      <c r="M5679" s="100"/>
      <c r="N5679" s="100"/>
    </row>
    <row r="5680" spans="2:14">
      <c r="B5680" s="98"/>
      <c r="C5680" s="98"/>
      <c r="D5680" s="100"/>
      <c r="E5680" s="100"/>
      <c r="F5680" s="100"/>
      <c r="H5680" s="102"/>
      <c r="I5680" s="103"/>
      <c r="J5680" s="102"/>
      <c r="L5680" s="100"/>
      <c r="M5680" s="100"/>
      <c r="N5680" s="100"/>
    </row>
    <row r="5681" spans="2:14">
      <c r="B5681" s="98"/>
      <c r="C5681" s="98"/>
      <c r="D5681" s="100"/>
      <c r="E5681" s="100"/>
      <c r="F5681" s="100"/>
      <c r="H5681" s="102"/>
      <c r="I5681" s="103"/>
      <c r="J5681" s="102"/>
      <c r="L5681" s="100"/>
      <c r="M5681" s="100"/>
      <c r="N5681" s="100"/>
    </row>
    <row r="5682" spans="2:14">
      <c r="B5682" s="98"/>
      <c r="C5682" s="98"/>
      <c r="D5682" s="100"/>
      <c r="E5682" s="100"/>
      <c r="F5682" s="100"/>
      <c r="H5682" s="102"/>
      <c r="I5682" s="103"/>
      <c r="J5682" s="102"/>
      <c r="L5682" s="100"/>
      <c r="M5682" s="100"/>
      <c r="N5682" s="100"/>
    </row>
    <row r="5683" spans="2:14">
      <c r="B5683" s="98"/>
      <c r="C5683" s="98"/>
      <c r="D5683" s="100"/>
      <c r="E5683" s="100"/>
      <c r="F5683" s="100"/>
      <c r="H5683" s="102"/>
      <c r="I5683" s="103"/>
      <c r="J5683" s="102"/>
      <c r="L5683" s="100"/>
      <c r="M5683" s="100"/>
      <c r="N5683" s="100"/>
    </row>
    <row r="5684" spans="2:14">
      <c r="B5684" s="98"/>
      <c r="C5684" s="98"/>
      <c r="D5684" s="100"/>
      <c r="E5684" s="100"/>
      <c r="F5684" s="100"/>
      <c r="H5684" s="102"/>
      <c r="I5684" s="103"/>
      <c r="J5684" s="102"/>
      <c r="L5684" s="100"/>
      <c r="M5684" s="100"/>
      <c r="N5684" s="100"/>
    </row>
    <row r="5685" spans="2:14">
      <c r="B5685" s="98"/>
      <c r="C5685" s="98"/>
      <c r="D5685" s="100"/>
      <c r="E5685" s="100"/>
      <c r="F5685" s="100"/>
      <c r="H5685" s="102"/>
      <c r="I5685" s="103"/>
      <c r="J5685" s="102"/>
      <c r="L5685" s="100"/>
      <c r="M5685" s="100"/>
      <c r="N5685" s="100"/>
    </row>
    <row r="5686" spans="2:14">
      <c r="B5686" s="98"/>
      <c r="C5686" s="98"/>
      <c r="D5686" s="100"/>
      <c r="E5686" s="100"/>
      <c r="F5686" s="100"/>
      <c r="H5686" s="102"/>
      <c r="I5686" s="103"/>
      <c r="J5686" s="102"/>
      <c r="L5686" s="100"/>
      <c r="M5686" s="100"/>
      <c r="N5686" s="100"/>
    </row>
    <row r="5687" spans="2:14">
      <c r="B5687" s="98"/>
      <c r="C5687" s="98"/>
      <c r="D5687" s="100"/>
      <c r="E5687" s="100"/>
      <c r="F5687" s="100"/>
      <c r="H5687" s="102"/>
      <c r="I5687" s="103"/>
      <c r="J5687" s="102"/>
      <c r="L5687" s="100"/>
      <c r="M5687" s="100"/>
      <c r="N5687" s="100"/>
    </row>
    <row r="5688" spans="2:14">
      <c r="B5688" s="98"/>
      <c r="C5688" s="98"/>
      <c r="D5688" s="100"/>
      <c r="E5688" s="100"/>
      <c r="F5688" s="100"/>
      <c r="H5688" s="102"/>
      <c r="I5688" s="103"/>
      <c r="J5688" s="102"/>
      <c r="L5688" s="100"/>
      <c r="M5688" s="100"/>
      <c r="N5688" s="100"/>
    </row>
    <row r="5689" spans="2:14">
      <c r="B5689" s="98"/>
      <c r="C5689" s="98"/>
      <c r="D5689" s="100"/>
      <c r="E5689" s="100"/>
      <c r="F5689" s="100"/>
      <c r="H5689" s="102"/>
      <c r="I5689" s="103"/>
      <c r="J5689" s="102"/>
      <c r="L5689" s="100"/>
      <c r="M5689" s="100"/>
      <c r="N5689" s="100"/>
    </row>
    <row r="5690" spans="2:14">
      <c r="B5690" s="98"/>
      <c r="C5690" s="98"/>
      <c r="D5690" s="100"/>
      <c r="E5690" s="100"/>
      <c r="F5690" s="100"/>
      <c r="H5690" s="102"/>
      <c r="I5690" s="103"/>
      <c r="J5690" s="102"/>
      <c r="L5690" s="100"/>
      <c r="M5690" s="100"/>
      <c r="N5690" s="100"/>
    </row>
    <row r="5691" spans="2:14">
      <c r="B5691" s="98"/>
      <c r="C5691" s="98"/>
      <c r="D5691" s="100"/>
      <c r="E5691" s="100"/>
      <c r="F5691" s="100"/>
      <c r="H5691" s="102"/>
      <c r="I5691" s="103"/>
      <c r="J5691" s="102"/>
      <c r="L5691" s="100"/>
      <c r="M5691" s="100"/>
      <c r="N5691" s="100"/>
    </row>
    <row r="5692" spans="2:14">
      <c r="B5692" s="98"/>
      <c r="C5692" s="98"/>
      <c r="D5692" s="100"/>
      <c r="E5692" s="100"/>
      <c r="F5692" s="100"/>
      <c r="H5692" s="102"/>
      <c r="I5692" s="103"/>
      <c r="J5692" s="102"/>
      <c r="L5692" s="100"/>
      <c r="M5692" s="100"/>
      <c r="N5692" s="100"/>
    </row>
    <row r="5693" spans="2:14">
      <c r="B5693" s="98"/>
      <c r="C5693" s="98"/>
      <c r="D5693" s="100"/>
      <c r="E5693" s="100"/>
      <c r="F5693" s="100"/>
      <c r="H5693" s="102"/>
      <c r="I5693" s="103"/>
      <c r="J5693" s="102"/>
      <c r="L5693" s="100"/>
      <c r="M5693" s="100"/>
      <c r="N5693" s="100"/>
    </row>
    <row r="5694" spans="2:14">
      <c r="B5694" s="98"/>
      <c r="C5694" s="98"/>
      <c r="D5694" s="100"/>
      <c r="E5694" s="100"/>
      <c r="F5694" s="100"/>
      <c r="H5694" s="102"/>
      <c r="I5694" s="103"/>
      <c r="J5694" s="102"/>
      <c r="L5694" s="100"/>
      <c r="M5694" s="100"/>
      <c r="N5694" s="100"/>
    </row>
    <row r="5695" spans="2:14">
      <c r="B5695" s="98"/>
      <c r="C5695" s="98"/>
      <c r="D5695" s="100"/>
      <c r="E5695" s="100"/>
      <c r="F5695" s="100"/>
      <c r="H5695" s="102"/>
      <c r="I5695" s="103"/>
      <c r="J5695" s="102"/>
      <c r="L5695" s="100"/>
      <c r="M5695" s="100"/>
      <c r="N5695" s="100"/>
    </row>
    <row r="5696" spans="2:14">
      <c r="B5696" s="98"/>
      <c r="C5696" s="98"/>
      <c r="D5696" s="100"/>
      <c r="E5696" s="100"/>
      <c r="F5696" s="100"/>
      <c r="H5696" s="102"/>
      <c r="I5696" s="103"/>
      <c r="J5696" s="102"/>
      <c r="L5696" s="100"/>
      <c r="M5696" s="100"/>
      <c r="N5696" s="100"/>
    </row>
    <row r="5697" spans="2:14">
      <c r="B5697" s="98"/>
      <c r="C5697" s="98"/>
      <c r="D5697" s="100"/>
      <c r="E5697" s="100"/>
      <c r="F5697" s="100"/>
      <c r="H5697" s="102"/>
      <c r="I5697" s="103"/>
      <c r="J5697" s="102"/>
      <c r="L5697" s="100"/>
      <c r="M5697" s="100"/>
      <c r="N5697" s="100"/>
    </row>
    <row r="5698" spans="2:14">
      <c r="B5698" s="98"/>
      <c r="C5698" s="98"/>
      <c r="D5698" s="100"/>
      <c r="E5698" s="100"/>
      <c r="F5698" s="100"/>
      <c r="H5698" s="102"/>
      <c r="I5698" s="103"/>
      <c r="J5698" s="102"/>
      <c r="L5698" s="100"/>
      <c r="M5698" s="100"/>
      <c r="N5698" s="100"/>
    </row>
    <row r="5699" spans="2:14">
      <c r="B5699" s="98"/>
      <c r="C5699" s="98"/>
      <c r="D5699" s="100"/>
      <c r="E5699" s="100"/>
      <c r="F5699" s="100"/>
      <c r="H5699" s="102"/>
      <c r="I5699" s="103"/>
      <c r="J5699" s="102"/>
      <c r="L5699" s="100"/>
      <c r="M5699" s="100"/>
      <c r="N5699" s="100"/>
    </row>
    <row r="5700" spans="2:14">
      <c r="B5700" s="98"/>
      <c r="C5700" s="98"/>
      <c r="D5700" s="100"/>
      <c r="E5700" s="100"/>
      <c r="F5700" s="100"/>
      <c r="H5700" s="102"/>
      <c r="I5700" s="103"/>
      <c r="J5700" s="102"/>
      <c r="L5700" s="100"/>
      <c r="M5700" s="100"/>
      <c r="N5700" s="100"/>
    </row>
    <row r="5701" spans="2:14">
      <c r="B5701" s="98"/>
      <c r="C5701" s="98"/>
      <c r="D5701" s="100"/>
      <c r="E5701" s="100"/>
      <c r="F5701" s="100"/>
      <c r="H5701" s="102"/>
      <c r="I5701" s="103"/>
      <c r="J5701" s="102"/>
      <c r="L5701" s="100"/>
      <c r="M5701" s="100"/>
      <c r="N5701" s="100"/>
    </row>
    <row r="5702" spans="2:14">
      <c r="B5702" s="98"/>
      <c r="C5702" s="98"/>
      <c r="D5702" s="100"/>
      <c r="E5702" s="100"/>
      <c r="F5702" s="100"/>
      <c r="H5702" s="102"/>
      <c r="I5702" s="103"/>
      <c r="J5702" s="102"/>
      <c r="L5702" s="100"/>
      <c r="M5702" s="100"/>
      <c r="N5702" s="100"/>
    </row>
    <row r="5703" spans="2:14">
      <c r="B5703" s="98"/>
      <c r="C5703" s="98"/>
      <c r="D5703" s="100"/>
      <c r="E5703" s="100"/>
      <c r="F5703" s="100"/>
      <c r="H5703" s="102"/>
      <c r="I5703" s="103"/>
      <c r="J5703" s="102"/>
      <c r="L5703" s="100"/>
      <c r="M5703" s="100"/>
      <c r="N5703" s="100"/>
    </row>
    <row r="5704" spans="2:14">
      <c r="B5704" s="98"/>
      <c r="C5704" s="98"/>
      <c r="D5704" s="100"/>
      <c r="E5704" s="100"/>
      <c r="F5704" s="100"/>
      <c r="H5704" s="102"/>
      <c r="I5704" s="103"/>
      <c r="J5704" s="102"/>
      <c r="L5704" s="100"/>
      <c r="M5704" s="100"/>
      <c r="N5704" s="100"/>
    </row>
    <row r="5705" spans="2:14">
      <c r="B5705" s="98"/>
      <c r="C5705" s="98"/>
      <c r="D5705" s="100"/>
      <c r="E5705" s="100"/>
      <c r="F5705" s="100"/>
      <c r="H5705" s="102"/>
      <c r="I5705" s="103"/>
      <c r="J5705" s="102"/>
      <c r="L5705" s="100"/>
      <c r="M5705" s="100"/>
      <c r="N5705" s="100"/>
    </row>
    <row r="5706" spans="2:14">
      <c r="B5706" s="98"/>
      <c r="C5706" s="98"/>
      <c r="D5706" s="100"/>
      <c r="E5706" s="100"/>
      <c r="F5706" s="100"/>
      <c r="H5706" s="102"/>
      <c r="I5706" s="103"/>
      <c r="J5706" s="102"/>
      <c r="L5706" s="100"/>
      <c r="M5706" s="100"/>
      <c r="N5706" s="100"/>
    </row>
    <row r="5707" spans="2:14">
      <c r="B5707" s="98"/>
      <c r="C5707" s="98"/>
      <c r="D5707" s="100"/>
      <c r="E5707" s="100"/>
      <c r="F5707" s="100"/>
      <c r="H5707" s="102"/>
      <c r="I5707" s="103"/>
      <c r="J5707" s="102"/>
      <c r="L5707" s="100"/>
      <c r="M5707" s="100"/>
      <c r="N5707" s="100"/>
    </row>
    <row r="5708" spans="2:14">
      <c r="B5708" s="98"/>
      <c r="C5708" s="98"/>
      <c r="D5708" s="100"/>
      <c r="E5708" s="100"/>
      <c r="F5708" s="100"/>
      <c r="H5708" s="102"/>
      <c r="I5708" s="103"/>
      <c r="J5708" s="102"/>
      <c r="L5708" s="100"/>
      <c r="M5708" s="100"/>
      <c r="N5708" s="100"/>
    </row>
    <row r="5709" spans="2:14">
      <c r="B5709" s="98"/>
      <c r="C5709" s="98"/>
      <c r="D5709" s="100"/>
      <c r="E5709" s="100"/>
      <c r="F5709" s="100"/>
      <c r="H5709" s="102"/>
      <c r="I5709" s="103"/>
      <c r="J5709" s="102"/>
      <c r="L5709" s="100"/>
      <c r="M5709" s="100"/>
      <c r="N5709" s="100"/>
    </row>
    <row r="5710" spans="2:14">
      <c r="B5710" s="98"/>
      <c r="C5710" s="98"/>
      <c r="D5710" s="100"/>
      <c r="E5710" s="100"/>
      <c r="F5710" s="100"/>
      <c r="H5710" s="102"/>
      <c r="I5710" s="103"/>
      <c r="J5710" s="102"/>
      <c r="L5710" s="100"/>
      <c r="M5710" s="100"/>
      <c r="N5710" s="100"/>
    </row>
    <row r="5711" spans="2:14">
      <c r="B5711" s="98"/>
      <c r="C5711" s="98"/>
      <c r="D5711" s="100"/>
      <c r="E5711" s="100"/>
      <c r="F5711" s="100"/>
      <c r="H5711" s="102"/>
      <c r="I5711" s="103"/>
      <c r="J5711" s="102"/>
      <c r="L5711" s="100"/>
      <c r="M5711" s="100"/>
      <c r="N5711" s="100"/>
    </row>
    <row r="5712" spans="2:14">
      <c r="B5712" s="98"/>
      <c r="C5712" s="98"/>
      <c r="D5712" s="100"/>
      <c r="E5712" s="100"/>
      <c r="F5712" s="100"/>
      <c r="H5712" s="102"/>
      <c r="I5712" s="103"/>
      <c r="J5712" s="102"/>
      <c r="L5712" s="100"/>
      <c r="M5712" s="100"/>
      <c r="N5712" s="100"/>
    </row>
    <row r="5713" spans="2:14">
      <c r="B5713" s="98"/>
      <c r="C5713" s="98"/>
      <c r="D5713" s="100"/>
      <c r="E5713" s="100"/>
      <c r="F5713" s="100"/>
      <c r="H5713" s="102"/>
      <c r="I5713" s="103"/>
      <c r="J5713" s="102"/>
      <c r="L5713" s="100"/>
      <c r="M5713" s="100"/>
      <c r="N5713" s="100"/>
    </row>
    <row r="5714" spans="2:14">
      <c r="B5714" s="98"/>
      <c r="C5714" s="98"/>
      <c r="D5714" s="100"/>
      <c r="E5714" s="100"/>
      <c r="F5714" s="100"/>
      <c r="H5714" s="102"/>
      <c r="I5714" s="103"/>
      <c r="J5714" s="102"/>
      <c r="L5714" s="100"/>
      <c r="M5714" s="100"/>
      <c r="N5714" s="100"/>
    </row>
    <row r="5715" spans="2:14">
      <c r="B5715" s="98"/>
      <c r="C5715" s="98"/>
      <c r="D5715" s="100"/>
      <c r="E5715" s="100"/>
      <c r="F5715" s="100"/>
      <c r="H5715" s="102"/>
      <c r="I5715" s="103"/>
      <c r="J5715" s="102"/>
      <c r="L5715" s="100"/>
      <c r="M5715" s="100"/>
      <c r="N5715" s="100"/>
    </row>
    <row r="5716" spans="2:14">
      <c r="B5716" s="98"/>
      <c r="C5716" s="98"/>
      <c r="D5716" s="100"/>
      <c r="E5716" s="100"/>
      <c r="F5716" s="100"/>
      <c r="H5716" s="102"/>
      <c r="I5716" s="103"/>
      <c r="J5716" s="102"/>
      <c r="L5716" s="100"/>
      <c r="M5716" s="100"/>
      <c r="N5716" s="100"/>
    </row>
    <row r="5717" spans="2:14">
      <c r="B5717" s="98"/>
      <c r="C5717" s="98"/>
      <c r="D5717" s="100"/>
      <c r="E5717" s="100"/>
      <c r="F5717" s="100"/>
      <c r="H5717" s="102"/>
      <c r="I5717" s="103"/>
      <c r="J5717" s="102"/>
      <c r="L5717" s="100"/>
      <c r="M5717" s="100"/>
      <c r="N5717" s="100"/>
    </row>
    <row r="5718" spans="2:14">
      <c r="B5718" s="98"/>
      <c r="C5718" s="98"/>
      <c r="D5718" s="100"/>
      <c r="E5718" s="100"/>
      <c r="F5718" s="100"/>
      <c r="H5718" s="102"/>
      <c r="I5718" s="103"/>
      <c r="J5718" s="102"/>
      <c r="L5718" s="100"/>
      <c r="M5718" s="100"/>
      <c r="N5718" s="100"/>
    </row>
    <row r="5719" spans="2:14">
      <c r="B5719" s="98"/>
      <c r="C5719" s="98"/>
      <c r="D5719" s="100"/>
      <c r="E5719" s="100"/>
      <c r="F5719" s="100"/>
      <c r="H5719" s="102"/>
      <c r="I5719" s="103"/>
      <c r="J5719" s="102"/>
      <c r="L5719" s="100"/>
      <c r="M5719" s="100"/>
      <c r="N5719" s="100"/>
    </row>
    <row r="5720" spans="2:14">
      <c r="B5720" s="98"/>
      <c r="C5720" s="98"/>
      <c r="D5720" s="100"/>
      <c r="E5720" s="100"/>
      <c r="F5720" s="100"/>
      <c r="H5720" s="102"/>
      <c r="I5720" s="103"/>
      <c r="J5720" s="102"/>
      <c r="L5720" s="100"/>
      <c r="M5720" s="100"/>
      <c r="N5720" s="100"/>
    </row>
    <row r="5721" spans="2:14">
      <c r="B5721" s="98"/>
      <c r="C5721" s="98"/>
      <c r="D5721" s="100"/>
      <c r="E5721" s="100"/>
      <c r="F5721" s="100"/>
      <c r="H5721" s="102"/>
      <c r="I5721" s="103"/>
      <c r="J5721" s="102"/>
      <c r="L5721" s="100"/>
      <c r="M5721" s="100"/>
      <c r="N5721" s="100"/>
    </row>
    <row r="5722" spans="2:14">
      <c r="B5722" s="98"/>
      <c r="C5722" s="98"/>
      <c r="D5722" s="100"/>
      <c r="E5722" s="100"/>
      <c r="F5722" s="100"/>
      <c r="H5722" s="102"/>
      <c r="I5722" s="103"/>
      <c r="J5722" s="102"/>
      <c r="L5722" s="100"/>
      <c r="M5722" s="100"/>
      <c r="N5722" s="100"/>
    </row>
    <row r="5723" spans="2:14">
      <c r="B5723" s="98"/>
      <c r="C5723" s="98"/>
      <c r="D5723" s="100"/>
      <c r="E5723" s="100"/>
      <c r="F5723" s="100"/>
      <c r="H5723" s="102"/>
      <c r="I5723" s="103"/>
      <c r="J5723" s="102"/>
      <c r="L5723" s="100"/>
      <c r="M5723" s="100"/>
      <c r="N5723" s="100"/>
    </row>
    <row r="5724" spans="2:14">
      <c r="B5724" s="98"/>
      <c r="C5724" s="98"/>
      <c r="D5724" s="100"/>
      <c r="E5724" s="100"/>
      <c r="F5724" s="100"/>
      <c r="H5724" s="102"/>
      <c r="I5724" s="103"/>
      <c r="J5724" s="102"/>
      <c r="L5724" s="100"/>
      <c r="M5724" s="100"/>
      <c r="N5724" s="100"/>
    </row>
    <row r="5725" spans="2:14">
      <c r="B5725" s="98"/>
      <c r="C5725" s="98"/>
      <c r="D5725" s="100"/>
      <c r="E5725" s="100"/>
      <c r="F5725" s="100"/>
      <c r="H5725" s="102"/>
      <c r="I5725" s="103"/>
      <c r="J5725" s="102"/>
      <c r="L5725" s="100"/>
      <c r="M5725" s="100"/>
      <c r="N5725" s="100"/>
    </row>
    <row r="5726" spans="2:14">
      <c r="B5726" s="98"/>
      <c r="C5726" s="98"/>
      <c r="D5726" s="100"/>
      <c r="E5726" s="100"/>
      <c r="F5726" s="100"/>
      <c r="H5726" s="102"/>
      <c r="I5726" s="103"/>
      <c r="J5726" s="102"/>
      <c r="L5726" s="100"/>
      <c r="M5726" s="100"/>
      <c r="N5726" s="100"/>
    </row>
    <row r="5727" spans="2:14">
      <c r="B5727" s="98"/>
      <c r="C5727" s="98"/>
      <c r="D5727" s="100"/>
      <c r="E5727" s="100"/>
      <c r="F5727" s="100"/>
      <c r="H5727" s="102"/>
      <c r="I5727" s="103"/>
      <c r="J5727" s="102"/>
      <c r="L5727" s="100"/>
      <c r="M5727" s="100"/>
      <c r="N5727" s="100"/>
    </row>
    <row r="5728" spans="2:14">
      <c r="B5728" s="98"/>
      <c r="C5728" s="98"/>
      <c r="D5728" s="100"/>
      <c r="E5728" s="100"/>
      <c r="F5728" s="100"/>
      <c r="H5728" s="102"/>
      <c r="I5728" s="103"/>
      <c r="J5728" s="102"/>
      <c r="L5728" s="100"/>
      <c r="M5728" s="100"/>
      <c r="N5728" s="100"/>
    </row>
    <row r="5729" spans="2:14">
      <c r="B5729" s="98"/>
      <c r="C5729" s="98"/>
      <c r="D5729" s="100"/>
      <c r="E5729" s="100"/>
      <c r="F5729" s="100"/>
      <c r="H5729" s="102"/>
      <c r="I5729" s="103"/>
      <c r="J5729" s="102"/>
      <c r="L5729" s="100"/>
      <c r="M5729" s="100"/>
      <c r="N5729" s="100"/>
    </row>
    <row r="5730" spans="2:14">
      <c r="B5730" s="98"/>
      <c r="C5730" s="98"/>
      <c r="D5730" s="100"/>
      <c r="E5730" s="100"/>
      <c r="F5730" s="100"/>
      <c r="H5730" s="102"/>
      <c r="I5730" s="103"/>
      <c r="J5730" s="102"/>
      <c r="L5730" s="100"/>
      <c r="M5730" s="100"/>
      <c r="N5730" s="100"/>
    </row>
    <row r="5731" spans="2:14">
      <c r="B5731" s="98"/>
      <c r="C5731" s="98"/>
      <c r="D5731" s="100"/>
      <c r="E5731" s="100"/>
      <c r="F5731" s="100"/>
      <c r="H5731" s="102"/>
      <c r="I5731" s="103"/>
      <c r="J5731" s="102"/>
      <c r="L5731" s="100"/>
      <c r="M5731" s="100"/>
      <c r="N5731" s="100"/>
    </row>
    <row r="5732" spans="2:14">
      <c r="B5732" s="98"/>
      <c r="C5732" s="98"/>
      <c r="D5732" s="100"/>
      <c r="E5732" s="100"/>
      <c r="F5732" s="100"/>
      <c r="H5732" s="102"/>
      <c r="I5732" s="103"/>
      <c r="J5732" s="102"/>
      <c r="L5732" s="100"/>
      <c r="M5732" s="100"/>
      <c r="N5732" s="100"/>
    </row>
    <row r="5733" spans="2:14">
      <c r="B5733" s="98"/>
      <c r="C5733" s="98"/>
      <c r="D5733" s="100"/>
      <c r="E5733" s="100"/>
      <c r="F5733" s="100"/>
      <c r="H5733" s="102"/>
      <c r="I5733" s="103"/>
      <c r="J5733" s="102"/>
      <c r="L5733" s="100"/>
      <c r="M5733" s="100"/>
      <c r="N5733" s="100"/>
    </row>
    <row r="5734" spans="2:14">
      <c r="B5734" s="98"/>
      <c r="C5734" s="98"/>
      <c r="D5734" s="100"/>
      <c r="E5734" s="100"/>
      <c r="F5734" s="100"/>
      <c r="H5734" s="102"/>
      <c r="I5734" s="103"/>
      <c r="J5734" s="102"/>
      <c r="L5734" s="100"/>
      <c r="M5734" s="100"/>
      <c r="N5734" s="100"/>
    </row>
    <row r="5735" spans="2:14">
      <c r="B5735" s="98"/>
      <c r="C5735" s="98"/>
      <c r="D5735" s="100"/>
      <c r="E5735" s="100"/>
      <c r="F5735" s="100"/>
      <c r="H5735" s="102"/>
      <c r="I5735" s="103"/>
      <c r="J5735" s="102"/>
      <c r="L5735" s="100"/>
      <c r="M5735" s="100"/>
      <c r="N5735" s="100"/>
    </row>
    <row r="5736" spans="2:14">
      <c r="B5736" s="98"/>
      <c r="C5736" s="98"/>
      <c r="D5736" s="100"/>
      <c r="E5736" s="100"/>
      <c r="F5736" s="100"/>
      <c r="H5736" s="102"/>
      <c r="I5736" s="103"/>
      <c r="J5736" s="102"/>
      <c r="L5736" s="100"/>
      <c r="M5736" s="100"/>
      <c r="N5736" s="100"/>
    </row>
    <row r="5737" spans="2:14">
      <c r="B5737" s="98"/>
      <c r="C5737" s="98"/>
      <c r="D5737" s="100"/>
      <c r="E5737" s="100"/>
      <c r="F5737" s="100"/>
      <c r="H5737" s="102"/>
      <c r="I5737" s="103"/>
      <c r="J5737" s="102"/>
      <c r="L5737" s="100"/>
      <c r="M5737" s="100"/>
      <c r="N5737" s="100"/>
    </row>
    <row r="5738" spans="2:14">
      <c r="B5738" s="98"/>
      <c r="C5738" s="98"/>
      <c r="D5738" s="100"/>
      <c r="E5738" s="100"/>
      <c r="F5738" s="100"/>
      <c r="H5738" s="102"/>
      <c r="I5738" s="103"/>
      <c r="J5738" s="102"/>
      <c r="L5738" s="100"/>
      <c r="M5738" s="100"/>
      <c r="N5738" s="100"/>
    </row>
    <row r="5739" spans="2:14">
      <c r="B5739" s="98"/>
      <c r="C5739" s="98"/>
      <c r="D5739" s="100"/>
      <c r="E5739" s="100"/>
      <c r="F5739" s="100"/>
      <c r="H5739" s="102"/>
      <c r="I5739" s="103"/>
      <c r="J5739" s="102"/>
      <c r="L5739" s="100"/>
      <c r="M5739" s="100"/>
      <c r="N5739" s="100"/>
    </row>
    <row r="5740" spans="2:14">
      <c r="B5740" s="98"/>
      <c r="C5740" s="98"/>
      <c r="D5740" s="100"/>
      <c r="E5740" s="100"/>
      <c r="F5740" s="100"/>
      <c r="H5740" s="102"/>
      <c r="I5740" s="103"/>
      <c r="J5740" s="102"/>
      <c r="L5740" s="100"/>
      <c r="M5740" s="100"/>
      <c r="N5740" s="100"/>
    </row>
    <row r="5741" spans="2:14">
      <c r="B5741" s="98"/>
      <c r="C5741" s="98"/>
      <c r="D5741" s="100"/>
      <c r="E5741" s="100"/>
      <c r="F5741" s="100"/>
      <c r="H5741" s="102"/>
      <c r="I5741" s="103"/>
      <c r="J5741" s="102"/>
      <c r="L5741" s="100"/>
      <c r="M5741" s="100"/>
      <c r="N5741" s="100"/>
    </row>
    <row r="5742" spans="2:14">
      <c r="B5742" s="98"/>
      <c r="C5742" s="98"/>
      <c r="D5742" s="100"/>
      <c r="E5742" s="100"/>
      <c r="F5742" s="100"/>
      <c r="H5742" s="102"/>
      <c r="I5742" s="103"/>
      <c r="J5742" s="102"/>
      <c r="L5742" s="100"/>
      <c r="M5742" s="100"/>
      <c r="N5742" s="100"/>
    </row>
    <row r="5743" spans="2:14">
      <c r="B5743" s="98"/>
      <c r="C5743" s="98"/>
      <c r="D5743" s="100"/>
      <c r="E5743" s="100"/>
      <c r="F5743" s="100"/>
      <c r="H5743" s="102"/>
      <c r="I5743" s="103"/>
      <c r="J5743" s="102"/>
      <c r="L5743" s="100"/>
      <c r="M5743" s="100"/>
      <c r="N5743" s="100"/>
    </row>
    <row r="5744" spans="2:14">
      <c r="B5744" s="98"/>
      <c r="C5744" s="98"/>
      <c r="D5744" s="100"/>
      <c r="E5744" s="100"/>
      <c r="F5744" s="100"/>
      <c r="H5744" s="102"/>
      <c r="I5744" s="103"/>
      <c r="J5744" s="102"/>
      <c r="L5744" s="100"/>
      <c r="M5744" s="100"/>
      <c r="N5744" s="100"/>
    </row>
    <row r="5745" spans="2:14">
      <c r="B5745" s="98"/>
      <c r="C5745" s="98"/>
      <c r="D5745" s="100"/>
      <c r="E5745" s="100"/>
      <c r="F5745" s="100"/>
      <c r="H5745" s="102"/>
      <c r="I5745" s="103"/>
      <c r="J5745" s="102"/>
      <c r="L5745" s="100"/>
      <c r="M5745" s="100"/>
      <c r="N5745" s="100"/>
    </row>
    <row r="5746" spans="2:14">
      <c r="B5746" s="98"/>
      <c r="C5746" s="98"/>
      <c r="D5746" s="100"/>
      <c r="E5746" s="100"/>
      <c r="F5746" s="100"/>
      <c r="H5746" s="102"/>
      <c r="I5746" s="103"/>
      <c r="J5746" s="102"/>
      <c r="L5746" s="100"/>
      <c r="M5746" s="100"/>
      <c r="N5746" s="100"/>
    </row>
    <row r="5747" spans="2:14">
      <c r="B5747" s="98"/>
      <c r="C5747" s="98"/>
      <c r="D5747" s="100"/>
      <c r="E5747" s="100"/>
      <c r="F5747" s="100"/>
      <c r="H5747" s="102"/>
      <c r="I5747" s="103"/>
      <c r="J5747" s="102"/>
      <c r="L5747" s="100"/>
      <c r="M5747" s="100"/>
      <c r="N5747" s="100"/>
    </row>
    <row r="5748" spans="2:14">
      <c r="B5748" s="98"/>
      <c r="C5748" s="98"/>
      <c r="D5748" s="100"/>
      <c r="E5748" s="100"/>
      <c r="F5748" s="100"/>
      <c r="H5748" s="102"/>
      <c r="I5748" s="103"/>
      <c r="J5748" s="102"/>
      <c r="L5748" s="100"/>
      <c r="M5748" s="100"/>
      <c r="N5748" s="100"/>
    </row>
    <row r="5749" spans="2:14">
      <c r="B5749" s="98"/>
      <c r="C5749" s="98"/>
      <c r="D5749" s="100"/>
      <c r="E5749" s="100"/>
      <c r="F5749" s="100"/>
      <c r="H5749" s="102"/>
      <c r="I5749" s="103"/>
      <c r="J5749" s="102"/>
      <c r="L5749" s="100"/>
      <c r="M5749" s="100"/>
      <c r="N5749" s="100"/>
    </row>
    <row r="5750" spans="2:14">
      <c r="B5750" s="98"/>
      <c r="C5750" s="98"/>
      <c r="D5750" s="100"/>
      <c r="E5750" s="100"/>
      <c r="F5750" s="100"/>
      <c r="H5750" s="102"/>
      <c r="I5750" s="103"/>
      <c r="J5750" s="102"/>
      <c r="L5750" s="100"/>
      <c r="M5750" s="100"/>
      <c r="N5750" s="100"/>
    </row>
    <row r="5751" spans="2:14">
      <c r="B5751" s="98"/>
      <c r="C5751" s="98"/>
      <c r="D5751" s="100"/>
      <c r="E5751" s="100"/>
      <c r="F5751" s="100"/>
      <c r="H5751" s="102"/>
      <c r="I5751" s="103"/>
      <c r="J5751" s="102"/>
      <c r="L5751" s="100"/>
      <c r="M5751" s="100"/>
      <c r="N5751" s="100"/>
    </row>
    <row r="5752" spans="2:14">
      <c r="B5752" s="98"/>
      <c r="C5752" s="98"/>
      <c r="D5752" s="100"/>
      <c r="E5752" s="100"/>
      <c r="F5752" s="100"/>
      <c r="H5752" s="102"/>
      <c r="I5752" s="103"/>
      <c r="J5752" s="102"/>
      <c r="L5752" s="100"/>
      <c r="M5752" s="100"/>
      <c r="N5752" s="100"/>
    </row>
    <row r="5753" spans="2:14">
      <c r="B5753" s="98"/>
      <c r="C5753" s="98"/>
      <c r="D5753" s="100"/>
      <c r="E5753" s="100"/>
      <c r="F5753" s="100"/>
      <c r="H5753" s="102"/>
      <c r="I5753" s="103"/>
      <c r="J5753" s="102"/>
      <c r="L5753" s="100"/>
      <c r="M5753" s="100"/>
      <c r="N5753" s="100"/>
    </row>
    <row r="5754" spans="2:14">
      <c r="B5754" s="98"/>
      <c r="C5754" s="98"/>
      <c r="D5754" s="100"/>
      <c r="E5754" s="100"/>
      <c r="F5754" s="100"/>
      <c r="H5754" s="102"/>
      <c r="I5754" s="103"/>
      <c r="J5754" s="102"/>
      <c r="L5754" s="100"/>
      <c r="M5754" s="100"/>
      <c r="N5754" s="100"/>
    </row>
    <row r="5755" spans="2:14">
      <c r="B5755" s="98"/>
      <c r="C5755" s="98"/>
      <c r="D5755" s="100"/>
      <c r="E5755" s="100"/>
      <c r="F5755" s="100"/>
      <c r="H5755" s="102"/>
      <c r="I5755" s="103"/>
      <c r="J5755" s="102"/>
      <c r="L5755" s="100"/>
      <c r="M5755" s="100"/>
      <c r="N5755" s="100"/>
    </row>
    <row r="5756" spans="2:14">
      <c r="B5756" s="98"/>
      <c r="C5756" s="98"/>
      <c r="D5756" s="100"/>
      <c r="E5756" s="100"/>
      <c r="F5756" s="100"/>
      <c r="H5756" s="102"/>
      <c r="I5756" s="103"/>
      <c r="J5756" s="102"/>
      <c r="L5756" s="100"/>
      <c r="M5756" s="100"/>
      <c r="N5756" s="100"/>
    </row>
    <row r="5757" spans="2:14">
      <c r="B5757" s="98"/>
      <c r="C5757" s="98"/>
      <c r="D5757" s="100"/>
      <c r="E5757" s="100"/>
      <c r="F5757" s="100"/>
      <c r="H5757" s="102"/>
      <c r="I5757" s="103"/>
      <c r="J5757" s="102"/>
      <c r="L5757" s="100"/>
      <c r="M5757" s="100"/>
      <c r="N5757" s="100"/>
    </row>
    <row r="5758" spans="2:14">
      <c r="B5758" s="98"/>
      <c r="C5758" s="98"/>
      <c r="D5758" s="100"/>
      <c r="E5758" s="100"/>
      <c r="F5758" s="100"/>
      <c r="H5758" s="102"/>
      <c r="I5758" s="103"/>
      <c r="J5758" s="102"/>
      <c r="L5758" s="100"/>
      <c r="M5758" s="100"/>
      <c r="N5758" s="100"/>
    </row>
    <row r="5759" spans="2:14">
      <c r="B5759" s="98"/>
      <c r="C5759" s="98"/>
      <c r="D5759" s="100"/>
      <c r="E5759" s="100"/>
      <c r="F5759" s="100"/>
      <c r="H5759" s="102"/>
      <c r="I5759" s="103"/>
      <c r="J5759" s="102"/>
      <c r="L5759" s="100"/>
      <c r="M5759" s="100"/>
      <c r="N5759" s="100"/>
    </row>
    <row r="5760" spans="2:14">
      <c r="B5760" s="98"/>
      <c r="C5760" s="98"/>
      <c r="D5760" s="100"/>
      <c r="E5760" s="100"/>
      <c r="F5760" s="100"/>
      <c r="H5760" s="102"/>
      <c r="I5760" s="103"/>
      <c r="J5760" s="102"/>
      <c r="L5760" s="100"/>
      <c r="M5760" s="100"/>
      <c r="N5760" s="100"/>
    </row>
    <row r="5761" spans="2:14">
      <c r="B5761" s="98"/>
      <c r="C5761" s="98"/>
      <c r="D5761" s="100"/>
      <c r="E5761" s="100"/>
      <c r="F5761" s="100"/>
      <c r="H5761" s="102"/>
      <c r="I5761" s="103"/>
      <c r="J5761" s="102"/>
      <c r="L5761" s="100"/>
      <c r="M5761" s="100"/>
      <c r="N5761" s="100"/>
    </row>
    <row r="5762" spans="2:14">
      <c r="B5762" s="98"/>
      <c r="C5762" s="98"/>
      <c r="D5762" s="100"/>
      <c r="E5762" s="100"/>
      <c r="F5762" s="100"/>
      <c r="H5762" s="102"/>
      <c r="I5762" s="103"/>
      <c r="J5762" s="102"/>
      <c r="L5762" s="100"/>
      <c r="M5762" s="100"/>
      <c r="N5762" s="100"/>
    </row>
    <row r="5763" spans="2:14">
      <c r="B5763" s="98"/>
      <c r="C5763" s="98"/>
      <c r="D5763" s="100"/>
      <c r="E5763" s="100"/>
      <c r="F5763" s="100"/>
      <c r="H5763" s="102"/>
      <c r="I5763" s="103"/>
      <c r="J5763" s="102"/>
      <c r="L5763" s="100"/>
      <c r="M5763" s="100"/>
      <c r="N5763" s="100"/>
    </row>
    <row r="5764" spans="2:14">
      <c r="B5764" s="98"/>
      <c r="C5764" s="98"/>
      <c r="D5764" s="100"/>
      <c r="E5764" s="100"/>
      <c r="F5764" s="100"/>
      <c r="H5764" s="102"/>
      <c r="I5764" s="103"/>
      <c r="J5764" s="102"/>
      <c r="L5764" s="100"/>
      <c r="M5764" s="100"/>
      <c r="N5764" s="100"/>
    </row>
    <row r="5765" spans="2:14">
      <c r="B5765" s="98"/>
      <c r="C5765" s="98"/>
      <c r="D5765" s="100"/>
      <c r="E5765" s="100"/>
      <c r="F5765" s="100"/>
      <c r="H5765" s="102"/>
      <c r="I5765" s="103"/>
      <c r="J5765" s="102"/>
      <c r="L5765" s="100"/>
      <c r="M5765" s="100"/>
      <c r="N5765" s="100"/>
    </row>
    <row r="5766" spans="2:14">
      <c r="B5766" s="98"/>
      <c r="C5766" s="98"/>
      <c r="D5766" s="100"/>
      <c r="E5766" s="100"/>
      <c r="F5766" s="100"/>
      <c r="H5766" s="102"/>
      <c r="I5766" s="103"/>
      <c r="J5766" s="102"/>
      <c r="L5766" s="100"/>
      <c r="M5766" s="100"/>
      <c r="N5766" s="100"/>
    </row>
    <row r="5767" spans="2:14">
      <c r="B5767" s="98"/>
      <c r="C5767" s="98"/>
      <c r="D5767" s="100"/>
      <c r="E5767" s="100"/>
      <c r="F5767" s="100"/>
      <c r="H5767" s="102"/>
      <c r="I5767" s="103"/>
      <c r="J5767" s="102"/>
      <c r="L5767" s="100"/>
      <c r="M5767" s="100"/>
      <c r="N5767" s="100"/>
    </row>
    <row r="5768" spans="2:14">
      <c r="B5768" s="98"/>
      <c r="C5768" s="98"/>
      <c r="D5768" s="100"/>
      <c r="E5768" s="100"/>
      <c r="F5768" s="100"/>
      <c r="H5768" s="102"/>
      <c r="I5768" s="103"/>
      <c r="J5768" s="102"/>
      <c r="L5768" s="100"/>
      <c r="M5768" s="100"/>
      <c r="N5768" s="100"/>
    </row>
    <row r="5769" spans="2:14">
      <c r="B5769" s="98"/>
      <c r="C5769" s="98"/>
      <c r="D5769" s="100"/>
      <c r="E5769" s="100"/>
      <c r="F5769" s="100"/>
      <c r="H5769" s="102"/>
      <c r="I5769" s="103"/>
      <c r="J5769" s="102"/>
      <c r="L5769" s="100"/>
      <c r="M5769" s="100"/>
      <c r="N5769" s="100"/>
    </row>
    <row r="5770" spans="2:14">
      <c r="B5770" s="98"/>
      <c r="C5770" s="98"/>
      <c r="D5770" s="100"/>
      <c r="E5770" s="100"/>
      <c r="F5770" s="100"/>
      <c r="H5770" s="102"/>
      <c r="I5770" s="103"/>
      <c r="J5770" s="102"/>
      <c r="L5770" s="100"/>
      <c r="M5770" s="100"/>
      <c r="N5770" s="100"/>
    </row>
    <row r="5771" spans="2:14">
      <c r="B5771" s="98"/>
      <c r="C5771" s="98"/>
      <c r="D5771" s="100"/>
      <c r="E5771" s="100"/>
      <c r="F5771" s="100"/>
      <c r="H5771" s="102"/>
      <c r="I5771" s="103"/>
      <c r="J5771" s="102"/>
      <c r="L5771" s="100"/>
      <c r="M5771" s="100"/>
      <c r="N5771" s="100"/>
    </row>
    <row r="5772" spans="2:14">
      <c r="B5772" s="98"/>
      <c r="C5772" s="98"/>
      <c r="D5772" s="100"/>
      <c r="E5772" s="100"/>
      <c r="F5772" s="100"/>
      <c r="H5772" s="102"/>
      <c r="I5772" s="103"/>
      <c r="J5772" s="102"/>
      <c r="L5772" s="100"/>
      <c r="M5772" s="100"/>
      <c r="N5772" s="100"/>
    </row>
    <row r="5773" spans="2:14">
      <c r="B5773" s="98"/>
      <c r="C5773" s="98"/>
      <c r="D5773" s="100"/>
      <c r="E5773" s="100"/>
      <c r="F5773" s="100"/>
      <c r="H5773" s="102"/>
      <c r="I5773" s="103"/>
      <c r="J5773" s="102"/>
      <c r="L5773" s="100"/>
      <c r="M5773" s="100"/>
      <c r="N5773" s="100"/>
    </row>
    <row r="5774" spans="2:14">
      <c r="B5774" s="98"/>
      <c r="C5774" s="98"/>
      <c r="D5774" s="100"/>
      <c r="E5774" s="100"/>
      <c r="F5774" s="100"/>
      <c r="H5774" s="102"/>
      <c r="I5774" s="103"/>
      <c r="J5774" s="102"/>
      <c r="L5774" s="100"/>
      <c r="M5774" s="100"/>
      <c r="N5774" s="100"/>
    </row>
    <row r="5775" spans="2:14">
      <c r="B5775" s="98"/>
      <c r="C5775" s="98"/>
      <c r="D5775" s="100"/>
      <c r="E5775" s="100"/>
      <c r="F5775" s="100"/>
      <c r="H5775" s="102"/>
      <c r="I5775" s="103"/>
      <c r="J5775" s="102"/>
      <c r="L5775" s="100"/>
      <c r="M5775" s="100"/>
      <c r="N5775" s="100"/>
    </row>
    <row r="5776" spans="2:14">
      <c r="B5776" s="98"/>
      <c r="C5776" s="98"/>
      <c r="D5776" s="100"/>
      <c r="E5776" s="100"/>
      <c r="F5776" s="100"/>
      <c r="H5776" s="102"/>
      <c r="I5776" s="103"/>
      <c r="J5776" s="102"/>
      <c r="L5776" s="100"/>
      <c r="M5776" s="100"/>
      <c r="N5776" s="100"/>
    </row>
    <row r="5777" spans="2:14">
      <c r="B5777" s="98"/>
      <c r="C5777" s="98"/>
      <c r="D5777" s="100"/>
      <c r="E5777" s="100"/>
      <c r="F5777" s="100"/>
      <c r="H5777" s="102"/>
      <c r="I5777" s="103"/>
      <c r="J5777" s="102"/>
      <c r="L5777" s="100"/>
      <c r="M5777" s="100"/>
      <c r="N5777" s="100"/>
    </row>
    <row r="5778" spans="2:14">
      <c r="B5778" s="98"/>
      <c r="C5778" s="98"/>
      <c r="D5778" s="100"/>
      <c r="E5778" s="100"/>
      <c r="F5778" s="100"/>
      <c r="H5778" s="102"/>
      <c r="I5778" s="103"/>
      <c r="J5778" s="102"/>
      <c r="L5778" s="100"/>
      <c r="M5778" s="100"/>
      <c r="N5778" s="100"/>
    </row>
    <row r="5779" spans="2:14">
      <c r="B5779" s="98"/>
      <c r="C5779" s="98"/>
      <c r="D5779" s="100"/>
      <c r="E5779" s="100"/>
      <c r="F5779" s="100"/>
      <c r="H5779" s="102"/>
      <c r="I5779" s="103"/>
      <c r="J5779" s="102"/>
      <c r="L5779" s="100"/>
      <c r="M5779" s="100"/>
      <c r="N5779" s="100"/>
    </row>
    <row r="5780" spans="2:14">
      <c r="B5780" s="98"/>
      <c r="C5780" s="98"/>
      <c r="D5780" s="100"/>
      <c r="E5780" s="100"/>
      <c r="F5780" s="100"/>
      <c r="H5780" s="102"/>
      <c r="I5780" s="103"/>
      <c r="J5780" s="102"/>
      <c r="L5780" s="100"/>
      <c r="M5780" s="100"/>
      <c r="N5780" s="100"/>
    </row>
    <row r="5781" spans="2:14">
      <c r="B5781" s="98"/>
      <c r="C5781" s="98"/>
      <c r="D5781" s="100"/>
      <c r="E5781" s="100"/>
      <c r="F5781" s="100"/>
      <c r="H5781" s="102"/>
      <c r="I5781" s="103"/>
      <c r="J5781" s="102"/>
      <c r="L5781" s="100"/>
      <c r="M5781" s="100"/>
      <c r="N5781" s="100"/>
    </row>
    <row r="5782" spans="2:14">
      <c r="B5782" s="98"/>
      <c r="C5782" s="98"/>
      <c r="D5782" s="100"/>
      <c r="E5782" s="100"/>
      <c r="F5782" s="100"/>
      <c r="H5782" s="102"/>
      <c r="I5782" s="103"/>
      <c r="J5782" s="102"/>
      <c r="L5782" s="100"/>
      <c r="M5782" s="100"/>
      <c r="N5782" s="100"/>
    </row>
    <row r="5783" spans="2:14">
      <c r="B5783" s="98"/>
      <c r="C5783" s="98"/>
      <c r="D5783" s="100"/>
      <c r="E5783" s="100"/>
      <c r="F5783" s="100"/>
      <c r="H5783" s="102"/>
      <c r="I5783" s="103"/>
      <c r="J5783" s="102"/>
      <c r="L5783" s="100"/>
      <c r="M5783" s="100"/>
      <c r="N5783" s="100"/>
    </row>
    <row r="5784" spans="2:14">
      <c r="B5784" s="98"/>
      <c r="C5784" s="98"/>
      <c r="D5784" s="100"/>
      <c r="E5784" s="100"/>
      <c r="F5784" s="100"/>
      <c r="H5784" s="102"/>
      <c r="I5784" s="103"/>
      <c r="J5784" s="102"/>
      <c r="L5784" s="100"/>
      <c r="M5784" s="100"/>
      <c r="N5784" s="100"/>
    </row>
    <row r="5785" spans="2:14">
      <c r="B5785" s="98"/>
      <c r="C5785" s="98"/>
      <c r="D5785" s="100"/>
      <c r="E5785" s="100"/>
      <c r="F5785" s="100"/>
      <c r="H5785" s="102"/>
      <c r="I5785" s="103"/>
      <c r="J5785" s="102"/>
      <c r="L5785" s="100"/>
      <c r="M5785" s="100"/>
      <c r="N5785" s="100"/>
    </row>
    <row r="5786" spans="2:14">
      <c r="B5786" s="98"/>
      <c r="C5786" s="98"/>
      <c r="D5786" s="100"/>
      <c r="E5786" s="100"/>
      <c r="F5786" s="100"/>
      <c r="H5786" s="102"/>
      <c r="I5786" s="103"/>
      <c r="J5786" s="102"/>
      <c r="L5786" s="100"/>
      <c r="M5786" s="100"/>
      <c r="N5786" s="100"/>
    </row>
    <row r="5787" spans="2:14">
      <c r="B5787" s="98"/>
      <c r="C5787" s="98"/>
      <c r="D5787" s="100"/>
      <c r="E5787" s="100"/>
      <c r="F5787" s="100"/>
      <c r="H5787" s="102"/>
      <c r="I5787" s="103"/>
      <c r="J5787" s="102"/>
      <c r="L5787" s="100"/>
      <c r="M5787" s="100"/>
      <c r="N5787" s="100"/>
    </row>
    <row r="5788" spans="2:14">
      <c r="B5788" s="98"/>
      <c r="C5788" s="98"/>
      <c r="D5788" s="100"/>
      <c r="E5788" s="100"/>
      <c r="F5788" s="100"/>
      <c r="H5788" s="102"/>
      <c r="I5788" s="103"/>
      <c r="J5788" s="102"/>
      <c r="L5788" s="100"/>
      <c r="M5788" s="100"/>
      <c r="N5788" s="100"/>
    </row>
    <row r="5789" spans="2:14">
      <c r="B5789" s="98"/>
      <c r="C5789" s="98"/>
      <c r="D5789" s="100"/>
      <c r="E5789" s="100"/>
      <c r="F5789" s="100"/>
      <c r="H5789" s="102"/>
      <c r="I5789" s="103"/>
      <c r="J5789" s="102"/>
      <c r="L5789" s="100"/>
      <c r="M5789" s="100"/>
      <c r="N5789" s="100"/>
    </row>
    <row r="5790" spans="2:14">
      <c r="B5790" s="98"/>
      <c r="C5790" s="98"/>
      <c r="D5790" s="100"/>
      <c r="E5790" s="100"/>
      <c r="F5790" s="100"/>
      <c r="H5790" s="102"/>
      <c r="I5790" s="103"/>
      <c r="J5790" s="102"/>
      <c r="L5790" s="100"/>
      <c r="M5790" s="100"/>
      <c r="N5790" s="100"/>
    </row>
    <row r="5791" spans="2:14">
      <c r="B5791" s="98"/>
      <c r="C5791" s="98"/>
      <c r="D5791" s="100"/>
      <c r="E5791" s="100"/>
      <c r="F5791" s="100"/>
      <c r="H5791" s="102"/>
      <c r="I5791" s="103"/>
      <c r="J5791" s="102"/>
      <c r="L5791" s="100"/>
      <c r="M5791" s="100"/>
      <c r="N5791" s="100"/>
    </row>
    <row r="5792" spans="2:14">
      <c r="B5792" s="98"/>
      <c r="C5792" s="98"/>
      <c r="D5792" s="100"/>
      <c r="E5792" s="100"/>
      <c r="F5792" s="100"/>
      <c r="H5792" s="102"/>
      <c r="I5792" s="103"/>
      <c r="J5792" s="102"/>
      <c r="L5792" s="100"/>
      <c r="M5792" s="100"/>
      <c r="N5792" s="100"/>
    </row>
    <row r="5793" spans="2:14">
      <c r="B5793" s="98"/>
      <c r="C5793" s="98"/>
      <c r="D5793" s="100"/>
      <c r="E5793" s="100"/>
      <c r="F5793" s="100"/>
      <c r="H5793" s="102"/>
      <c r="I5793" s="103"/>
      <c r="J5793" s="102"/>
      <c r="L5793" s="100"/>
      <c r="M5793" s="100"/>
      <c r="N5793" s="100"/>
    </row>
    <row r="5794" spans="2:14">
      <c r="B5794" s="98"/>
      <c r="C5794" s="98"/>
      <c r="D5794" s="100"/>
      <c r="E5794" s="100"/>
      <c r="F5794" s="100"/>
      <c r="H5794" s="102"/>
      <c r="I5794" s="103"/>
      <c r="J5794" s="102"/>
      <c r="L5794" s="100"/>
      <c r="M5794" s="100"/>
      <c r="N5794" s="100"/>
    </row>
    <row r="5795" spans="2:14">
      <c r="B5795" s="98"/>
      <c r="C5795" s="98"/>
      <c r="D5795" s="100"/>
      <c r="E5795" s="100"/>
      <c r="F5795" s="100"/>
      <c r="H5795" s="102"/>
      <c r="I5795" s="103"/>
      <c r="J5795" s="102"/>
      <c r="L5795" s="100"/>
      <c r="M5795" s="100"/>
      <c r="N5795" s="100"/>
    </row>
    <row r="5796" spans="2:14">
      <c r="B5796" s="98"/>
      <c r="C5796" s="98"/>
      <c r="D5796" s="100"/>
      <c r="E5796" s="100"/>
      <c r="F5796" s="100"/>
      <c r="H5796" s="102"/>
      <c r="I5796" s="103"/>
      <c r="J5796" s="102"/>
      <c r="L5796" s="100"/>
      <c r="M5796" s="100"/>
      <c r="N5796" s="100"/>
    </row>
    <row r="5797" spans="2:14">
      <c r="B5797" s="98"/>
      <c r="C5797" s="98"/>
      <c r="D5797" s="100"/>
      <c r="E5797" s="100"/>
      <c r="F5797" s="100"/>
      <c r="H5797" s="102"/>
      <c r="I5797" s="103"/>
      <c r="J5797" s="102"/>
      <c r="L5797" s="100"/>
      <c r="M5797" s="100"/>
      <c r="N5797" s="100"/>
    </row>
    <row r="5798" spans="2:14">
      <c r="B5798" s="98"/>
      <c r="C5798" s="98"/>
      <c r="D5798" s="100"/>
      <c r="E5798" s="100"/>
      <c r="F5798" s="100"/>
      <c r="H5798" s="102"/>
      <c r="I5798" s="103"/>
      <c r="J5798" s="102"/>
      <c r="L5798" s="100"/>
      <c r="M5798" s="100"/>
      <c r="N5798" s="100"/>
    </row>
    <row r="5799" spans="2:14">
      <c r="B5799" s="98"/>
      <c r="C5799" s="98"/>
      <c r="D5799" s="100"/>
      <c r="E5799" s="100"/>
      <c r="F5799" s="100"/>
      <c r="H5799" s="102"/>
      <c r="I5799" s="103"/>
      <c r="J5799" s="102"/>
      <c r="L5799" s="100"/>
      <c r="M5799" s="100"/>
      <c r="N5799" s="100"/>
    </row>
    <row r="5800" spans="2:14">
      <c r="B5800" s="98"/>
      <c r="C5800" s="98"/>
      <c r="D5800" s="100"/>
      <c r="E5800" s="100"/>
      <c r="F5800" s="100"/>
      <c r="H5800" s="102"/>
      <c r="I5800" s="103"/>
      <c r="J5800" s="102"/>
      <c r="L5800" s="100"/>
      <c r="M5800" s="100"/>
      <c r="N5800" s="100"/>
    </row>
    <row r="5801" spans="2:14">
      <c r="B5801" s="98"/>
      <c r="C5801" s="98"/>
      <c r="D5801" s="100"/>
      <c r="E5801" s="100"/>
      <c r="F5801" s="100"/>
      <c r="H5801" s="102"/>
      <c r="I5801" s="103"/>
      <c r="J5801" s="102"/>
      <c r="L5801" s="100"/>
      <c r="M5801" s="100"/>
      <c r="N5801" s="100"/>
    </row>
    <row r="5802" spans="2:14">
      <c r="B5802" s="98"/>
      <c r="C5802" s="98"/>
      <c r="D5802" s="100"/>
      <c r="E5802" s="100"/>
      <c r="F5802" s="100"/>
      <c r="H5802" s="102"/>
      <c r="I5802" s="103"/>
      <c r="J5802" s="102"/>
      <c r="L5802" s="100"/>
      <c r="M5802" s="100"/>
      <c r="N5802" s="100"/>
    </row>
    <row r="5803" spans="2:14">
      <c r="B5803" s="98"/>
      <c r="C5803" s="98"/>
      <c r="D5803" s="100"/>
      <c r="E5803" s="100"/>
      <c r="F5803" s="100"/>
      <c r="H5803" s="102"/>
      <c r="I5803" s="103"/>
      <c r="J5803" s="102"/>
      <c r="L5803" s="100"/>
      <c r="M5803" s="100"/>
      <c r="N5803" s="100"/>
    </row>
    <row r="5804" spans="2:14">
      <c r="B5804" s="98"/>
      <c r="C5804" s="98"/>
      <c r="D5804" s="100"/>
      <c r="E5804" s="100"/>
      <c r="F5804" s="100"/>
      <c r="H5804" s="102"/>
      <c r="I5804" s="103"/>
      <c r="J5804" s="102"/>
      <c r="L5804" s="100"/>
      <c r="M5804" s="100"/>
      <c r="N5804" s="100"/>
    </row>
    <row r="5805" spans="2:14">
      <c r="B5805" s="98"/>
      <c r="C5805" s="98"/>
      <c r="D5805" s="100"/>
      <c r="E5805" s="100"/>
      <c r="F5805" s="100"/>
      <c r="H5805" s="102"/>
      <c r="I5805" s="103"/>
      <c r="J5805" s="102"/>
      <c r="L5805" s="100"/>
      <c r="M5805" s="100"/>
      <c r="N5805" s="100"/>
    </row>
    <row r="5806" spans="2:14">
      <c r="B5806" s="98"/>
      <c r="C5806" s="98"/>
      <c r="D5806" s="100"/>
      <c r="E5806" s="100"/>
      <c r="F5806" s="100"/>
      <c r="H5806" s="102"/>
      <c r="I5806" s="103"/>
      <c r="J5806" s="102"/>
      <c r="L5806" s="100"/>
      <c r="M5806" s="100"/>
      <c r="N5806" s="100"/>
    </row>
    <row r="5807" spans="2:14">
      <c r="B5807" s="98"/>
      <c r="C5807" s="98"/>
      <c r="D5807" s="100"/>
      <c r="E5807" s="100"/>
      <c r="F5807" s="100"/>
      <c r="H5807" s="102"/>
      <c r="I5807" s="103"/>
      <c r="J5807" s="102"/>
      <c r="L5807" s="100"/>
      <c r="M5807" s="100"/>
      <c r="N5807" s="100"/>
    </row>
    <row r="5808" spans="2:14">
      <c r="B5808" s="98"/>
      <c r="C5808" s="98"/>
      <c r="D5808" s="100"/>
      <c r="E5808" s="100"/>
      <c r="F5808" s="100"/>
      <c r="H5808" s="102"/>
      <c r="I5808" s="103"/>
      <c r="J5808" s="102"/>
      <c r="L5808" s="100"/>
      <c r="M5808" s="100"/>
      <c r="N5808" s="100"/>
    </row>
    <row r="5809" spans="2:14">
      <c r="B5809" s="98"/>
      <c r="C5809" s="98"/>
      <c r="D5809" s="100"/>
      <c r="E5809" s="100"/>
      <c r="F5809" s="100"/>
      <c r="H5809" s="102"/>
      <c r="I5809" s="103"/>
      <c r="J5809" s="102"/>
      <c r="L5809" s="100"/>
      <c r="M5809" s="100"/>
      <c r="N5809" s="100"/>
    </row>
    <row r="5810" spans="2:14">
      <c r="B5810" s="98"/>
      <c r="C5810" s="98"/>
      <c r="D5810" s="100"/>
      <c r="E5810" s="100"/>
      <c r="F5810" s="100"/>
      <c r="H5810" s="102"/>
      <c r="I5810" s="103"/>
      <c r="J5810" s="102"/>
      <c r="L5810" s="100"/>
      <c r="M5810" s="100"/>
      <c r="N5810" s="100"/>
    </row>
    <row r="5811" spans="2:14">
      <c r="B5811" s="98"/>
      <c r="C5811" s="98"/>
      <c r="D5811" s="100"/>
      <c r="E5811" s="100"/>
      <c r="F5811" s="100"/>
      <c r="H5811" s="102"/>
      <c r="I5811" s="103"/>
      <c r="J5811" s="102"/>
      <c r="L5811" s="100"/>
      <c r="M5811" s="100"/>
      <c r="N5811" s="100"/>
    </row>
    <row r="5812" spans="2:14">
      <c r="B5812" s="98"/>
      <c r="C5812" s="98"/>
      <c r="D5812" s="100"/>
      <c r="E5812" s="100"/>
      <c r="F5812" s="100"/>
      <c r="H5812" s="102"/>
      <c r="I5812" s="103"/>
      <c r="J5812" s="102"/>
      <c r="L5812" s="100"/>
      <c r="M5812" s="100"/>
      <c r="N5812" s="100"/>
    </row>
    <row r="5813" spans="2:14">
      <c r="B5813" s="98"/>
      <c r="C5813" s="98"/>
      <c r="D5813" s="100"/>
      <c r="E5813" s="100"/>
      <c r="F5813" s="100"/>
      <c r="H5813" s="102"/>
      <c r="I5813" s="103"/>
      <c r="J5813" s="102"/>
      <c r="L5813" s="100"/>
      <c r="M5813" s="100"/>
      <c r="N5813" s="100"/>
    </row>
    <row r="5814" spans="2:14">
      <c r="B5814" s="98"/>
      <c r="C5814" s="98"/>
      <c r="D5814" s="100"/>
      <c r="E5814" s="100"/>
      <c r="F5814" s="100"/>
      <c r="H5814" s="102"/>
      <c r="I5814" s="103"/>
      <c r="J5814" s="102"/>
      <c r="L5814" s="100"/>
      <c r="M5814" s="100"/>
      <c r="N5814" s="100"/>
    </row>
    <row r="5815" spans="2:14">
      <c r="B5815" s="98"/>
      <c r="C5815" s="98"/>
      <c r="D5815" s="100"/>
      <c r="E5815" s="100"/>
      <c r="F5815" s="100"/>
      <c r="H5815" s="102"/>
      <c r="I5815" s="103"/>
      <c r="J5815" s="102"/>
      <c r="L5815" s="100"/>
      <c r="M5815" s="100"/>
      <c r="N5815" s="100"/>
    </row>
    <row r="5816" spans="2:14">
      <c r="B5816" s="98"/>
      <c r="C5816" s="98"/>
      <c r="D5816" s="100"/>
      <c r="E5816" s="100"/>
      <c r="F5816" s="100"/>
      <c r="H5816" s="102"/>
      <c r="I5816" s="103"/>
      <c r="J5816" s="102"/>
      <c r="L5816" s="100"/>
      <c r="M5816" s="100"/>
      <c r="N5816" s="100"/>
    </row>
    <row r="5817" spans="2:14">
      <c r="B5817" s="98"/>
      <c r="C5817" s="98"/>
      <c r="D5817" s="100"/>
      <c r="E5817" s="100"/>
      <c r="F5817" s="100"/>
      <c r="H5817" s="102"/>
      <c r="I5817" s="103"/>
      <c r="J5817" s="102"/>
      <c r="L5817" s="100"/>
      <c r="M5817" s="100"/>
      <c r="N5817" s="100"/>
    </row>
    <row r="5818" spans="2:14">
      <c r="B5818" s="98"/>
      <c r="C5818" s="98"/>
      <c r="D5818" s="100"/>
      <c r="E5818" s="100"/>
      <c r="F5818" s="100"/>
      <c r="H5818" s="102"/>
      <c r="I5818" s="103"/>
      <c r="J5818" s="102"/>
      <c r="L5818" s="100"/>
      <c r="M5818" s="100"/>
      <c r="N5818" s="100"/>
    </row>
    <row r="5819" spans="2:14">
      <c r="B5819" s="98"/>
      <c r="C5819" s="98"/>
      <c r="D5819" s="100"/>
      <c r="E5819" s="100"/>
      <c r="F5819" s="100"/>
      <c r="H5819" s="102"/>
      <c r="I5819" s="103"/>
      <c r="J5819" s="102"/>
      <c r="L5819" s="100"/>
      <c r="M5819" s="100"/>
      <c r="N5819" s="100"/>
    </row>
    <row r="5820" spans="2:14">
      <c r="B5820" s="98"/>
      <c r="C5820" s="98"/>
      <c r="D5820" s="100"/>
      <c r="E5820" s="100"/>
      <c r="F5820" s="100"/>
      <c r="H5820" s="102"/>
      <c r="I5820" s="103"/>
      <c r="J5820" s="102"/>
      <c r="L5820" s="100"/>
      <c r="M5820" s="100"/>
      <c r="N5820" s="100"/>
    </row>
    <row r="5821" spans="2:14">
      <c r="B5821" s="98"/>
      <c r="C5821" s="98"/>
      <c r="D5821" s="100"/>
      <c r="E5821" s="100"/>
      <c r="F5821" s="100"/>
      <c r="H5821" s="102"/>
      <c r="I5821" s="103"/>
      <c r="J5821" s="102"/>
      <c r="L5821" s="100"/>
      <c r="M5821" s="100"/>
      <c r="N5821" s="100"/>
    </row>
    <row r="5822" spans="2:14">
      <c r="B5822" s="98"/>
      <c r="C5822" s="98"/>
      <c r="D5822" s="100"/>
      <c r="E5822" s="100"/>
      <c r="F5822" s="100"/>
      <c r="H5822" s="102"/>
      <c r="I5822" s="103"/>
      <c r="J5822" s="102"/>
      <c r="L5822" s="100"/>
      <c r="M5822" s="100"/>
      <c r="N5822" s="100"/>
    </row>
    <row r="5823" spans="2:14">
      <c r="B5823" s="98"/>
      <c r="C5823" s="98"/>
      <c r="D5823" s="100"/>
      <c r="E5823" s="100"/>
      <c r="F5823" s="100"/>
      <c r="H5823" s="102"/>
      <c r="I5823" s="103"/>
      <c r="J5823" s="102"/>
      <c r="L5823" s="100"/>
      <c r="M5823" s="100"/>
      <c r="N5823" s="100"/>
    </row>
    <row r="5824" spans="2:14">
      <c r="B5824" s="98"/>
      <c r="C5824" s="98"/>
      <c r="D5824" s="100"/>
      <c r="E5824" s="100"/>
      <c r="F5824" s="100"/>
      <c r="H5824" s="102"/>
      <c r="I5824" s="103"/>
      <c r="J5824" s="102"/>
      <c r="L5824" s="100"/>
      <c r="M5824" s="100"/>
      <c r="N5824" s="100"/>
    </row>
    <row r="5825" spans="2:14">
      <c r="B5825" s="98"/>
      <c r="C5825" s="98"/>
      <c r="D5825" s="100"/>
      <c r="E5825" s="100"/>
      <c r="F5825" s="100"/>
      <c r="H5825" s="102"/>
      <c r="I5825" s="103"/>
      <c r="J5825" s="102"/>
      <c r="L5825" s="100"/>
      <c r="M5825" s="100"/>
      <c r="N5825" s="100"/>
    </row>
    <row r="5826" spans="2:14">
      <c r="B5826" s="98"/>
      <c r="C5826" s="98"/>
      <c r="D5826" s="100"/>
      <c r="E5826" s="100"/>
      <c r="F5826" s="100"/>
      <c r="H5826" s="102"/>
      <c r="I5826" s="103"/>
      <c r="J5826" s="102"/>
      <c r="L5826" s="100"/>
      <c r="M5826" s="100"/>
      <c r="N5826" s="100"/>
    </row>
    <row r="5827" spans="2:14">
      <c r="B5827" s="98"/>
      <c r="C5827" s="98"/>
      <c r="D5827" s="100"/>
      <c r="E5827" s="100"/>
      <c r="F5827" s="100"/>
      <c r="H5827" s="102"/>
      <c r="I5827" s="103"/>
      <c r="J5827" s="102"/>
      <c r="L5827" s="100"/>
      <c r="M5827" s="100"/>
      <c r="N5827" s="100"/>
    </row>
    <row r="5828" spans="2:14">
      <c r="B5828" s="98"/>
      <c r="C5828" s="98"/>
      <c r="D5828" s="100"/>
      <c r="E5828" s="100"/>
      <c r="F5828" s="100"/>
      <c r="H5828" s="102"/>
      <c r="I5828" s="103"/>
      <c r="J5828" s="102"/>
      <c r="L5828" s="100"/>
      <c r="M5828" s="100"/>
      <c r="N5828" s="100"/>
    </row>
    <row r="5829" spans="2:14">
      <c r="B5829" s="98"/>
      <c r="C5829" s="98"/>
      <c r="D5829" s="100"/>
      <c r="E5829" s="100"/>
      <c r="F5829" s="100"/>
      <c r="H5829" s="102"/>
      <c r="I5829" s="103"/>
      <c r="J5829" s="102"/>
      <c r="L5829" s="100"/>
      <c r="M5829" s="100"/>
      <c r="N5829" s="100"/>
    </row>
    <row r="5830" spans="2:14">
      <c r="B5830" s="98"/>
      <c r="C5830" s="98"/>
      <c r="D5830" s="100"/>
      <c r="E5830" s="100"/>
      <c r="F5830" s="100"/>
      <c r="H5830" s="102"/>
      <c r="I5830" s="103"/>
      <c r="J5830" s="102"/>
      <c r="L5830" s="100"/>
      <c r="M5830" s="100"/>
      <c r="N5830" s="100"/>
    </row>
    <row r="5831" spans="2:14">
      <c r="B5831" s="98"/>
      <c r="C5831" s="98"/>
      <c r="D5831" s="100"/>
      <c r="E5831" s="100"/>
      <c r="F5831" s="100"/>
      <c r="H5831" s="102"/>
      <c r="I5831" s="103"/>
      <c r="J5831" s="102"/>
      <c r="L5831" s="100"/>
      <c r="M5831" s="100"/>
      <c r="N5831" s="100"/>
    </row>
    <row r="5832" spans="2:14">
      <c r="B5832" s="98"/>
      <c r="C5832" s="98"/>
      <c r="D5832" s="100"/>
      <c r="E5832" s="100"/>
      <c r="F5832" s="100"/>
      <c r="H5832" s="102"/>
      <c r="I5832" s="103"/>
      <c r="J5832" s="102"/>
      <c r="L5832" s="100"/>
      <c r="M5832" s="100"/>
      <c r="N5832" s="100"/>
    </row>
    <row r="5833" spans="2:14">
      <c r="B5833" s="98"/>
      <c r="C5833" s="98"/>
      <c r="D5833" s="100"/>
      <c r="E5833" s="100"/>
      <c r="F5833" s="100"/>
      <c r="H5833" s="102"/>
      <c r="I5833" s="103"/>
      <c r="J5833" s="102"/>
      <c r="L5833" s="100"/>
      <c r="M5833" s="100"/>
      <c r="N5833" s="100"/>
    </row>
    <row r="5834" spans="2:14">
      <c r="B5834" s="98"/>
      <c r="C5834" s="98"/>
      <c r="D5834" s="100"/>
      <c r="E5834" s="100"/>
      <c r="F5834" s="100"/>
      <c r="H5834" s="102"/>
      <c r="I5834" s="103"/>
      <c r="J5834" s="102"/>
      <c r="L5834" s="100"/>
      <c r="M5834" s="100"/>
      <c r="N5834" s="100"/>
    </row>
    <row r="5835" spans="2:14">
      <c r="B5835" s="98"/>
      <c r="C5835" s="98"/>
      <c r="D5835" s="100"/>
      <c r="E5835" s="100"/>
      <c r="F5835" s="100"/>
      <c r="H5835" s="102"/>
      <c r="I5835" s="103"/>
      <c r="J5835" s="102"/>
      <c r="L5835" s="100"/>
      <c r="M5835" s="100"/>
      <c r="N5835" s="100"/>
    </row>
    <row r="5836" spans="2:14">
      <c r="B5836" s="98"/>
      <c r="C5836" s="98"/>
      <c r="D5836" s="100"/>
      <c r="E5836" s="100"/>
      <c r="F5836" s="100"/>
      <c r="H5836" s="102"/>
      <c r="I5836" s="103"/>
      <c r="J5836" s="102"/>
      <c r="L5836" s="100"/>
      <c r="M5836" s="100"/>
      <c r="N5836" s="100"/>
    </row>
    <row r="5837" spans="2:14">
      <c r="B5837" s="98"/>
      <c r="C5837" s="98"/>
      <c r="D5837" s="100"/>
      <c r="E5837" s="100"/>
      <c r="F5837" s="100"/>
      <c r="H5837" s="102"/>
      <c r="I5837" s="103"/>
      <c r="J5837" s="102"/>
      <c r="L5837" s="100"/>
      <c r="M5837" s="100"/>
      <c r="N5837" s="100"/>
    </row>
    <row r="5838" spans="2:14">
      <c r="B5838" s="98"/>
      <c r="C5838" s="98"/>
      <c r="D5838" s="100"/>
      <c r="E5838" s="100"/>
      <c r="F5838" s="100"/>
      <c r="H5838" s="102"/>
      <c r="I5838" s="103"/>
      <c r="J5838" s="102"/>
      <c r="L5838" s="100"/>
      <c r="M5838" s="100"/>
      <c r="N5838" s="100"/>
    </row>
    <row r="5839" spans="2:14">
      <c r="B5839" s="98"/>
      <c r="C5839" s="98"/>
      <c r="D5839" s="100"/>
      <c r="E5839" s="100"/>
      <c r="F5839" s="100"/>
      <c r="H5839" s="102"/>
      <c r="I5839" s="103"/>
      <c r="J5839" s="102"/>
      <c r="L5839" s="100"/>
      <c r="M5839" s="100"/>
      <c r="N5839" s="100"/>
    </row>
    <row r="5840" spans="2:14">
      <c r="B5840" s="98"/>
      <c r="C5840" s="98"/>
      <c r="D5840" s="100"/>
      <c r="E5840" s="100"/>
      <c r="F5840" s="100"/>
      <c r="H5840" s="102"/>
      <c r="I5840" s="103"/>
      <c r="J5840" s="102"/>
      <c r="L5840" s="100"/>
      <c r="M5840" s="100"/>
      <c r="N5840" s="100"/>
    </row>
    <row r="5841" spans="2:14">
      <c r="B5841" s="98"/>
      <c r="C5841" s="98"/>
      <c r="D5841" s="100"/>
      <c r="E5841" s="100"/>
      <c r="F5841" s="100"/>
      <c r="H5841" s="102"/>
      <c r="I5841" s="103"/>
      <c r="J5841" s="102"/>
      <c r="L5841" s="100"/>
      <c r="M5841" s="100"/>
      <c r="N5841" s="100"/>
    </row>
    <row r="5842" spans="2:14">
      <c r="B5842" s="98"/>
      <c r="C5842" s="98"/>
      <c r="D5842" s="100"/>
      <c r="E5842" s="100"/>
      <c r="F5842" s="100"/>
      <c r="H5842" s="102"/>
      <c r="I5842" s="103"/>
      <c r="J5842" s="102"/>
      <c r="L5842" s="100"/>
      <c r="M5842" s="100"/>
      <c r="N5842" s="100"/>
    </row>
    <row r="5843" spans="2:14">
      <c r="B5843" s="98"/>
      <c r="C5843" s="98"/>
      <c r="D5843" s="100"/>
      <c r="E5843" s="100"/>
      <c r="F5843" s="100"/>
      <c r="H5843" s="102"/>
      <c r="I5843" s="103"/>
      <c r="J5843" s="102"/>
      <c r="L5843" s="100"/>
      <c r="M5843" s="100"/>
      <c r="N5843" s="100"/>
    </row>
    <row r="5844" spans="2:14">
      <c r="B5844" s="98"/>
      <c r="C5844" s="98"/>
      <c r="D5844" s="100"/>
      <c r="E5844" s="100"/>
      <c r="F5844" s="100"/>
      <c r="H5844" s="102"/>
      <c r="I5844" s="103"/>
      <c r="J5844" s="102"/>
      <c r="L5844" s="100"/>
      <c r="M5844" s="100"/>
      <c r="N5844" s="100"/>
    </row>
    <row r="5845" spans="2:14">
      <c r="B5845" s="98"/>
      <c r="C5845" s="98"/>
      <c r="D5845" s="100"/>
      <c r="E5845" s="100"/>
      <c r="F5845" s="100"/>
      <c r="H5845" s="102"/>
      <c r="I5845" s="103"/>
      <c r="J5845" s="102"/>
      <c r="L5845" s="100"/>
      <c r="M5845" s="100"/>
      <c r="N5845" s="100"/>
    </row>
    <row r="5846" spans="2:14">
      <c r="B5846" s="98"/>
      <c r="C5846" s="98"/>
      <c r="D5846" s="100"/>
      <c r="E5846" s="100"/>
      <c r="F5846" s="100"/>
      <c r="H5846" s="102"/>
      <c r="I5846" s="103"/>
      <c r="J5846" s="102"/>
      <c r="L5846" s="100"/>
      <c r="M5846" s="100"/>
      <c r="N5846" s="100"/>
    </row>
    <row r="5847" spans="2:14">
      <c r="B5847" s="98"/>
      <c r="C5847" s="98"/>
      <c r="D5847" s="100"/>
      <c r="E5847" s="100"/>
      <c r="F5847" s="100"/>
      <c r="H5847" s="102"/>
      <c r="I5847" s="103"/>
      <c r="J5847" s="102"/>
      <c r="L5847" s="100"/>
      <c r="M5847" s="100"/>
      <c r="N5847" s="100"/>
    </row>
    <row r="5848" spans="2:14">
      <c r="B5848" s="98"/>
      <c r="C5848" s="98"/>
      <c r="D5848" s="100"/>
      <c r="E5848" s="100"/>
      <c r="F5848" s="100"/>
      <c r="H5848" s="102"/>
      <c r="I5848" s="103"/>
      <c r="J5848" s="102"/>
      <c r="L5848" s="100"/>
      <c r="M5848" s="100"/>
      <c r="N5848" s="100"/>
    </row>
    <row r="5849" spans="2:14">
      <c r="B5849" s="98"/>
      <c r="C5849" s="98"/>
      <c r="D5849" s="100"/>
      <c r="E5849" s="100"/>
      <c r="F5849" s="100"/>
      <c r="H5849" s="102"/>
      <c r="I5849" s="103"/>
      <c r="J5849" s="102"/>
      <c r="L5849" s="100"/>
      <c r="M5849" s="100"/>
      <c r="N5849" s="100"/>
    </row>
    <row r="5850" spans="2:14">
      <c r="B5850" s="98"/>
      <c r="C5850" s="98"/>
      <c r="D5850" s="100"/>
      <c r="E5850" s="100"/>
      <c r="F5850" s="100"/>
      <c r="H5850" s="102"/>
      <c r="I5850" s="103"/>
      <c r="J5850" s="102"/>
      <c r="L5850" s="100"/>
      <c r="M5850" s="100"/>
      <c r="N5850" s="100"/>
    </row>
    <row r="5851" spans="2:14">
      <c r="B5851" s="98"/>
      <c r="C5851" s="98"/>
      <c r="D5851" s="100"/>
      <c r="E5851" s="100"/>
      <c r="F5851" s="100"/>
      <c r="H5851" s="102"/>
      <c r="I5851" s="103"/>
      <c r="J5851" s="102"/>
      <c r="L5851" s="100"/>
      <c r="M5851" s="100"/>
      <c r="N5851" s="100"/>
    </row>
    <row r="5852" spans="2:14">
      <c r="B5852" s="98"/>
      <c r="C5852" s="98"/>
      <c r="D5852" s="100"/>
      <c r="E5852" s="100"/>
      <c r="F5852" s="100"/>
      <c r="H5852" s="102"/>
      <c r="I5852" s="103"/>
      <c r="J5852" s="102"/>
      <c r="L5852" s="100"/>
      <c r="M5852" s="100"/>
      <c r="N5852" s="100"/>
    </row>
    <row r="5853" spans="2:14">
      <c r="B5853" s="98"/>
      <c r="C5853" s="98"/>
      <c r="D5853" s="100"/>
      <c r="E5853" s="100"/>
      <c r="F5853" s="100"/>
      <c r="H5853" s="102"/>
      <c r="I5853" s="103"/>
      <c r="J5853" s="102"/>
      <c r="L5853" s="100"/>
      <c r="M5853" s="100"/>
      <c r="N5853" s="100"/>
    </row>
    <row r="5854" spans="2:14">
      <c r="B5854" s="98"/>
      <c r="C5854" s="98"/>
      <c r="D5854" s="100"/>
      <c r="E5854" s="100"/>
      <c r="F5854" s="100"/>
      <c r="H5854" s="102"/>
      <c r="I5854" s="103"/>
      <c r="J5854" s="102"/>
      <c r="L5854" s="100"/>
      <c r="M5854" s="100"/>
      <c r="N5854" s="100"/>
    </row>
    <row r="5855" spans="2:14">
      <c r="B5855" s="98"/>
      <c r="C5855" s="98"/>
      <c r="D5855" s="100"/>
      <c r="E5855" s="100"/>
      <c r="F5855" s="100"/>
      <c r="H5855" s="102"/>
      <c r="I5855" s="103"/>
      <c r="J5855" s="102"/>
      <c r="L5855" s="100"/>
      <c r="M5855" s="100"/>
      <c r="N5855" s="100"/>
    </row>
    <row r="5856" spans="2:14">
      <c r="B5856" s="98"/>
      <c r="C5856" s="98"/>
      <c r="D5856" s="100"/>
      <c r="E5856" s="100"/>
      <c r="F5856" s="100"/>
      <c r="H5856" s="102"/>
      <c r="I5856" s="103"/>
      <c r="J5856" s="102"/>
      <c r="L5856" s="100"/>
      <c r="M5856" s="100"/>
      <c r="N5856" s="100"/>
    </row>
    <row r="5857" spans="2:14">
      <c r="B5857" s="98"/>
      <c r="C5857" s="98"/>
      <c r="D5857" s="100"/>
      <c r="E5857" s="100"/>
      <c r="F5857" s="100"/>
      <c r="H5857" s="102"/>
      <c r="I5857" s="103"/>
      <c r="J5857" s="102"/>
      <c r="L5857" s="100"/>
      <c r="M5857" s="100"/>
      <c r="N5857" s="100"/>
    </row>
    <row r="5858" spans="2:14">
      <c r="B5858" s="98"/>
      <c r="C5858" s="98"/>
      <c r="D5858" s="100"/>
      <c r="E5858" s="100"/>
      <c r="F5858" s="100"/>
      <c r="H5858" s="102"/>
      <c r="I5858" s="103"/>
      <c r="J5858" s="102"/>
      <c r="L5858" s="100"/>
      <c r="M5858" s="100"/>
      <c r="N5858" s="100"/>
    </row>
    <row r="5859" spans="2:14">
      <c r="B5859" s="98"/>
      <c r="C5859" s="98"/>
      <c r="D5859" s="100"/>
      <c r="E5859" s="100"/>
      <c r="F5859" s="100"/>
      <c r="H5859" s="102"/>
      <c r="I5859" s="103"/>
      <c r="J5859" s="102"/>
      <c r="L5859" s="100"/>
      <c r="M5859" s="100"/>
      <c r="N5859" s="100"/>
    </row>
    <row r="5860" spans="2:14">
      <c r="B5860" s="98"/>
      <c r="C5860" s="98"/>
      <c r="D5860" s="100"/>
      <c r="E5860" s="100"/>
      <c r="F5860" s="100"/>
      <c r="H5860" s="102"/>
      <c r="I5860" s="103"/>
      <c r="J5860" s="102"/>
      <c r="L5860" s="100"/>
      <c r="M5860" s="100"/>
      <c r="N5860" s="100"/>
    </row>
    <row r="5861" spans="2:14">
      <c r="B5861" s="98"/>
      <c r="C5861" s="98"/>
      <c r="D5861" s="100"/>
      <c r="E5861" s="100"/>
      <c r="F5861" s="100"/>
      <c r="H5861" s="102"/>
      <c r="I5861" s="103"/>
      <c r="J5861" s="102"/>
      <c r="L5861" s="100"/>
      <c r="M5861" s="100"/>
      <c r="N5861" s="100"/>
    </row>
    <row r="5862" spans="2:14">
      <c r="B5862" s="98"/>
      <c r="C5862" s="98"/>
      <c r="D5862" s="100"/>
      <c r="E5862" s="100"/>
      <c r="F5862" s="100"/>
      <c r="H5862" s="102"/>
      <c r="I5862" s="103"/>
      <c r="J5862" s="102"/>
      <c r="L5862" s="100"/>
      <c r="M5862" s="100"/>
      <c r="N5862" s="100"/>
    </row>
    <row r="5863" spans="2:14">
      <c r="B5863" s="98"/>
      <c r="C5863" s="98"/>
      <c r="D5863" s="100"/>
      <c r="E5863" s="100"/>
      <c r="F5863" s="100"/>
      <c r="H5863" s="102"/>
      <c r="I5863" s="103"/>
      <c r="J5863" s="102"/>
      <c r="L5863" s="100"/>
      <c r="M5863" s="100"/>
      <c r="N5863" s="100"/>
    </row>
    <row r="5864" spans="2:14">
      <c r="B5864" s="98"/>
      <c r="C5864" s="98"/>
      <c r="D5864" s="100"/>
      <c r="E5864" s="100"/>
      <c r="F5864" s="100"/>
      <c r="H5864" s="102"/>
      <c r="I5864" s="103"/>
      <c r="J5864" s="102"/>
      <c r="L5864" s="100"/>
      <c r="M5864" s="100"/>
      <c r="N5864" s="100"/>
    </row>
    <row r="5865" spans="2:14">
      <c r="B5865" s="98"/>
      <c r="C5865" s="98"/>
      <c r="D5865" s="100"/>
      <c r="E5865" s="100"/>
      <c r="F5865" s="100"/>
      <c r="H5865" s="102"/>
      <c r="I5865" s="103"/>
      <c r="J5865" s="102"/>
      <c r="L5865" s="100"/>
      <c r="M5865" s="100"/>
      <c r="N5865" s="100"/>
    </row>
    <row r="5866" spans="2:14">
      <c r="B5866" s="98"/>
      <c r="C5866" s="98"/>
      <c r="D5866" s="100"/>
      <c r="E5866" s="100"/>
      <c r="F5866" s="100"/>
      <c r="H5866" s="102"/>
      <c r="I5866" s="103"/>
      <c r="J5866" s="102"/>
      <c r="L5866" s="100"/>
      <c r="M5866" s="100"/>
      <c r="N5866" s="100"/>
    </row>
    <row r="5867" spans="2:14">
      <c r="B5867" s="98"/>
      <c r="C5867" s="98"/>
      <c r="D5867" s="100"/>
      <c r="E5867" s="100"/>
      <c r="F5867" s="100"/>
      <c r="H5867" s="102"/>
      <c r="I5867" s="103"/>
      <c r="J5867" s="102"/>
      <c r="L5867" s="100"/>
      <c r="M5867" s="100"/>
      <c r="N5867" s="100"/>
    </row>
    <row r="5868" spans="2:14">
      <c r="B5868" s="98"/>
      <c r="C5868" s="98"/>
      <c r="D5868" s="100"/>
      <c r="E5868" s="100"/>
      <c r="F5868" s="100"/>
      <c r="H5868" s="102"/>
      <c r="I5868" s="103"/>
      <c r="J5868" s="102"/>
      <c r="L5868" s="100"/>
      <c r="M5868" s="100"/>
      <c r="N5868" s="100"/>
    </row>
    <row r="5869" spans="2:14">
      <c r="B5869" s="98"/>
      <c r="C5869" s="98"/>
      <c r="D5869" s="100"/>
      <c r="E5869" s="100"/>
      <c r="F5869" s="100"/>
      <c r="H5869" s="102"/>
      <c r="I5869" s="103"/>
      <c r="J5869" s="102"/>
      <c r="L5869" s="100"/>
      <c r="M5869" s="100"/>
      <c r="N5869" s="100"/>
    </row>
    <row r="5870" spans="2:14">
      <c r="B5870" s="98"/>
      <c r="C5870" s="98"/>
      <c r="D5870" s="100"/>
      <c r="E5870" s="100"/>
      <c r="F5870" s="100"/>
      <c r="H5870" s="102"/>
      <c r="I5870" s="103"/>
      <c r="J5870" s="102"/>
      <c r="L5870" s="100"/>
      <c r="M5870" s="100"/>
      <c r="N5870" s="100"/>
    </row>
    <row r="5871" spans="2:14">
      <c r="B5871" s="98"/>
      <c r="C5871" s="98"/>
      <c r="D5871" s="100"/>
      <c r="E5871" s="100"/>
      <c r="F5871" s="100"/>
      <c r="H5871" s="102"/>
      <c r="I5871" s="103"/>
      <c r="J5871" s="102"/>
      <c r="L5871" s="100"/>
      <c r="M5871" s="100"/>
      <c r="N5871" s="100"/>
    </row>
    <row r="5872" spans="2:14">
      <c r="B5872" s="98"/>
      <c r="C5872" s="98"/>
      <c r="D5872" s="100"/>
      <c r="E5872" s="100"/>
      <c r="F5872" s="100"/>
      <c r="H5872" s="102"/>
      <c r="I5872" s="103"/>
      <c r="J5872" s="102"/>
      <c r="L5872" s="100"/>
      <c r="M5872" s="100"/>
      <c r="N5872" s="100"/>
    </row>
    <row r="5873" spans="2:14">
      <c r="B5873" s="98"/>
      <c r="C5873" s="98"/>
      <c r="D5873" s="100"/>
      <c r="E5873" s="100"/>
      <c r="F5873" s="100"/>
      <c r="H5873" s="102"/>
      <c r="I5873" s="103"/>
      <c r="J5873" s="102"/>
      <c r="L5873" s="100"/>
      <c r="M5873" s="100"/>
      <c r="N5873" s="100"/>
    </row>
    <row r="5874" spans="2:14">
      <c r="B5874" s="98"/>
      <c r="C5874" s="98"/>
      <c r="D5874" s="100"/>
      <c r="E5874" s="100"/>
      <c r="F5874" s="100"/>
      <c r="H5874" s="102"/>
      <c r="I5874" s="103"/>
      <c r="J5874" s="102"/>
      <c r="L5874" s="100"/>
      <c r="M5874" s="100"/>
      <c r="N5874" s="100"/>
    </row>
    <row r="5875" spans="2:14">
      <c r="B5875" s="98"/>
      <c r="C5875" s="98"/>
      <c r="D5875" s="100"/>
      <c r="E5875" s="100"/>
      <c r="F5875" s="100"/>
      <c r="H5875" s="102"/>
      <c r="I5875" s="103"/>
      <c r="J5875" s="102"/>
      <c r="L5875" s="100"/>
      <c r="M5875" s="100"/>
      <c r="N5875" s="100"/>
    </row>
    <row r="5876" spans="2:14">
      <c r="B5876" s="98"/>
      <c r="C5876" s="98"/>
      <c r="D5876" s="100"/>
      <c r="E5876" s="100"/>
      <c r="F5876" s="100"/>
      <c r="H5876" s="102"/>
      <c r="I5876" s="103"/>
      <c r="J5876" s="102"/>
      <c r="L5876" s="100"/>
      <c r="M5876" s="100"/>
      <c r="N5876" s="100"/>
    </row>
    <row r="5877" spans="2:14">
      <c r="B5877" s="98"/>
      <c r="C5877" s="98"/>
      <c r="D5877" s="100"/>
      <c r="E5877" s="100"/>
      <c r="F5877" s="100"/>
      <c r="H5877" s="102"/>
      <c r="I5877" s="103"/>
      <c r="J5877" s="102"/>
      <c r="L5877" s="100"/>
      <c r="M5877" s="100"/>
      <c r="N5877" s="100"/>
    </row>
    <row r="5878" spans="2:14">
      <c r="B5878" s="98"/>
      <c r="C5878" s="98"/>
      <c r="D5878" s="100"/>
      <c r="E5878" s="100"/>
      <c r="F5878" s="100"/>
      <c r="H5878" s="102"/>
      <c r="I5878" s="103"/>
      <c r="J5878" s="102"/>
      <c r="L5878" s="100"/>
      <c r="M5878" s="100"/>
      <c r="N5878" s="100"/>
    </row>
    <row r="5879" spans="2:14">
      <c r="B5879" s="98"/>
      <c r="C5879" s="98"/>
      <c r="D5879" s="100"/>
      <c r="E5879" s="100"/>
      <c r="F5879" s="100"/>
      <c r="H5879" s="102"/>
      <c r="I5879" s="103"/>
      <c r="J5879" s="102"/>
      <c r="L5879" s="100"/>
      <c r="M5879" s="100"/>
      <c r="N5879" s="100"/>
    </row>
    <row r="5880" spans="2:14">
      <c r="B5880" s="98"/>
      <c r="C5880" s="98"/>
      <c r="D5880" s="100"/>
      <c r="E5880" s="100"/>
      <c r="F5880" s="100"/>
      <c r="H5880" s="102"/>
      <c r="I5880" s="103"/>
      <c r="J5880" s="102"/>
      <c r="L5880" s="100"/>
      <c r="M5880" s="100"/>
      <c r="N5880" s="100"/>
    </row>
    <row r="5881" spans="2:14">
      <c r="B5881" s="98"/>
      <c r="C5881" s="98"/>
      <c r="D5881" s="100"/>
      <c r="E5881" s="100"/>
      <c r="F5881" s="100"/>
      <c r="H5881" s="102"/>
      <c r="I5881" s="103"/>
      <c r="J5881" s="102"/>
      <c r="L5881" s="100"/>
      <c r="M5881" s="100"/>
      <c r="N5881" s="100"/>
    </row>
    <row r="5882" spans="2:14">
      <c r="B5882" s="98"/>
      <c r="C5882" s="98"/>
      <c r="D5882" s="100"/>
      <c r="E5882" s="100"/>
      <c r="F5882" s="100"/>
      <c r="H5882" s="102"/>
      <c r="I5882" s="103"/>
      <c r="J5882" s="102"/>
      <c r="L5882" s="100"/>
      <c r="M5882" s="100"/>
      <c r="N5882" s="100"/>
    </row>
    <row r="5883" spans="2:14">
      <c r="B5883" s="98"/>
      <c r="C5883" s="98"/>
      <c r="D5883" s="100"/>
      <c r="E5883" s="100"/>
      <c r="F5883" s="100"/>
      <c r="H5883" s="102"/>
      <c r="I5883" s="103"/>
      <c r="J5883" s="102"/>
      <c r="L5883" s="100"/>
      <c r="M5883" s="100"/>
      <c r="N5883" s="100"/>
    </row>
    <row r="5884" spans="2:14">
      <c r="B5884" s="98"/>
      <c r="C5884" s="98"/>
      <c r="D5884" s="100"/>
      <c r="E5884" s="100"/>
      <c r="F5884" s="100"/>
      <c r="H5884" s="102"/>
      <c r="I5884" s="103"/>
      <c r="J5884" s="102"/>
      <c r="L5884" s="100"/>
      <c r="M5884" s="100"/>
      <c r="N5884" s="100"/>
    </row>
    <row r="5885" spans="2:14">
      <c r="B5885" s="98"/>
      <c r="C5885" s="98"/>
      <c r="D5885" s="100"/>
      <c r="E5885" s="100"/>
      <c r="F5885" s="100"/>
      <c r="H5885" s="102"/>
      <c r="I5885" s="103"/>
      <c r="J5885" s="102"/>
      <c r="L5885" s="100"/>
      <c r="M5885" s="100"/>
      <c r="N5885" s="100"/>
    </row>
    <row r="5886" spans="2:14">
      <c r="B5886" s="98"/>
      <c r="C5886" s="98"/>
      <c r="D5886" s="100"/>
      <c r="E5886" s="100"/>
      <c r="F5886" s="100"/>
      <c r="H5886" s="102"/>
      <c r="I5886" s="103"/>
      <c r="J5886" s="102"/>
      <c r="L5886" s="100"/>
      <c r="M5886" s="100"/>
      <c r="N5886" s="100"/>
    </row>
    <row r="5887" spans="2:14">
      <c r="B5887" s="98"/>
      <c r="C5887" s="98"/>
      <c r="D5887" s="100"/>
      <c r="E5887" s="100"/>
      <c r="F5887" s="100"/>
      <c r="H5887" s="102"/>
      <c r="I5887" s="103"/>
      <c r="J5887" s="102"/>
      <c r="L5887" s="100"/>
      <c r="M5887" s="100"/>
      <c r="N5887" s="100"/>
    </row>
    <row r="5888" spans="2:14">
      <c r="B5888" s="98"/>
      <c r="C5888" s="98"/>
      <c r="D5888" s="100"/>
      <c r="E5888" s="100"/>
      <c r="F5888" s="100"/>
      <c r="H5888" s="102"/>
      <c r="I5888" s="103"/>
      <c r="J5888" s="102"/>
      <c r="L5888" s="100"/>
      <c r="M5888" s="100"/>
      <c r="N5888" s="100"/>
    </row>
    <row r="5889" spans="2:14">
      <c r="B5889" s="98"/>
      <c r="C5889" s="98"/>
      <c r="D5889" s="100"/>
      <c r="E5889" s="100"/>
      <c r="F5889" s="100"/>
      <c r="H5889" s="102"/>
      <c r="I5889" s="103"/>
      <c r="J5889" s="102"/>
      <c r="L5889" s="100"/>
      <c r="M5889" s="100"/>
      <c r="N5889" s="100"/>
    </row>
    <row r="5890" spans="2:14">
      <c r="B5890" s="98"/>
      <c r="C5890" s="98"/>
      <c r="D5890" s="100"/>
      <c r="E5890" s="100"/>
      <c r="F5890" s="100"/>
      <c r="H5890" s="102"/>
      <c r="I5890" s="103"/>
      <c r="J5890" s="102"/>
      <c r="L5890" s="100"/>
      <c r="M5890" s="100"/>
      <c r="N5890" s="100"/>
    </row>
    <row r="5891" spans="2:14">
      <c r="B5891" s="98"/>
      <c r="C5891" s="98"/>
      <c r="D5891" s="100"/>
      <c r="E5891" s="100"/>
      <c r="F5891" s="100"/>
      <c r="H5891" s="102"/>
      <c r="I5891" s="103"/>
      <c r="J5891" s="102"/>
      <c r="L5891" s="100"/>
      <c r="M5891" s="100"/>
      <c r="N5891" s="100"/>
    </row>
    <row r="5892" spans="2:14">
      <c r="B5892" s="98"/>
      <c r="C5892" s="98"/>
      <c r="D5892" s="100"/>
      <c r="E5892" s="100"/>
      <c r="F5892" s="100"/>
      <c r="H5892" s="102"/>
      <c r="I5892" s="103"/>
      <c r="J5892" s="102"/>
      <c r="L5892" s="100"/>
      <c r="M5892" s="100"/>
      <c r="N5892" s="100"/>
    </row>
    <row r="5893" spans="2:14">
      <c r="B5893" s="98"/>
      <c r="C5893" s="98"/>
      <c r="D5893" s="100"/>
      <c r="E5893" s="100"/>
      <c r="F5893" s="100"/>
      <c r="H5893" s="102"/>
      <c r="I5893" s="103"/>
      <c r="J5893" s="102"/>
      <c r="L5893" s="100"/>
      <c r="M5893" s="100"/>
      <c r="N5893" s="100"/>
    </row>
    <row r="5894" spans="2:14">
      <c r="B5894" s="98"/>
      <c r="C5894" s="98"/>
      <c r="D5894" s="100"/>
      <c r="E5894" s="100"/>
      <c r="F5894" s="100"/>
      <c r="H5894" s="102"/>
      <c r="I5894" s="103"/>
      <c r="J5894" s="102"/>
      <c r="L5894" s="100"/>
      <c r="M5894" s="100"/>
      <c r="N5894" s="100"/>
    </row>
    <row r="5895" spans="2:14">
      <c r="B5895" s="98"/>
      <c r="C5895" s="98"/>
      <c r="D5895" s="100"/>
      <c r="E5895" s="100"/>
      <c r="F5895" s="100"/>
      <c r="H5895" s="102"/>
      <c r="I5895" s="103"/>
      <c r="J5895" s="102"/>
      <c r="L5895" s="100"/>
      <c r="M5895" s="100"/>
      <c r="N5895" s="100"/>
    </row>
    <row r="5896" spans="2:14">
      <c r="B5896" s="98"/>
      <c r="C5896" s="98"/>
      <c r="D5896" s="100"/>
      <c r="E5896" s="100"/>
      <c r="F5896" s="100"/>
      <c r="H5896" s="102"/>
      <c r="I5896" s="103"/>
      <c r="J5896" s="102"/>
      <c r="L5896" s="100"/>
      <c r="M5896" s="100"/>
      <c r="N5896" s="100"/>
    </row>
    <row r="5897" spans="2:14">
      <c r="B5897" s="98"/>
      <c r="C5897" s="98"/>
      <c r="D5897" s="100"/>
      <c r="E5897" s="100"/>
      <c r="F5897" s="100"/>
      <c r="H5897" s="102"/>
      <c r="I5897" s="103"/>
      <c r="J5897" s="102"/>
      <c r="L5897" s="100"/>
      <c r="M5897" s="100"/>
      <c r="N5897" s="100"/>
    </row>
    <row r="5898" spans="2:14">
      <c r="B5898" s="98"/>
      <c r="C5898" s="98"/>
      <c r="D5898" s="100"/>
      <c r="E5898" s="100"/>
      <c r="F5898" s="100"/>
      <c r="H5898" s="102"/>
      <c r="I5898" s="103"/>
      <c r="J5898" s="102"/>
      <c r="L5898" s="100"/>
      <c r="M5898" s="100"/>
      <c r="N5898" s="100"/>
    </row>
    <row r="5899" spans="2:14">
      <c r="B5899" s="98"/>
      <c r="C5899" s="98"/>
      <c r="D5899" s="100"/>
      <c r="E5899" s="100"/>
      <c r="F5899" s="100"/>
      <c r="H5899" s="102"/>
      <c r="I5899" s="103"/>
      <c r="J5899" s="102"/>
      <c r="L5899" s="100"/>
      <c r="M5899" s="100"/>
      <c r="N5899" s="100"/>
    </row>
    <row r="5900" spans="2:14">
      <c r="B5900" s="98"/>
      <c r="C5900" s="98"/>
      <c r="D5900" s="100"/>
      <c r="E5900" s="100"/>
      <c r="F5900" s="100"/>
      <c r="H5900" s="102"/>
      <c r="I5900" s="103"/>
      <c r="J5900" s="102"/>
      <c r="L5900" s="100"/>
      <c r="M5900" s="100"/>
      <c r="N5900" s="100"/>
    </row>
    <row r="5901" spans="2:14">
      <c r="B5901" s="98"/>
      <c r="C5901" s="98"/>
      <c r="D5901" s="100"/>
      <c r="E5901" s="100"/>
      <c r="F5901" s="100"/>
      <c r="H5901" s="102"/>
      <c r="I5901" s="103"/>
      <c r="J5901" s="102"/>
      <c r="L5901" s="100"/>
      <c r="M5901" s="100"/>
      <c r="N5901" s="100"/>
    </row>
    <row r="5902" spans="2:14">
      <c r="B5902" s="98"/>
      <c r="C5902" s="98"/>
      <c r="D5902" s="100"/>
      <c r="E5902" s="100"/>
      <c r="F5902" s="100"/>
      <c r="H5902" s="102"/>
      <c r="I5902" s="103"/>
      <c r="J5902" s="102"/>
      <c r="L5902" s="100"/>
      <c r="M5902" s="100"/>
      <c r="N5902" s="100"/>
    </row>
    <row r="5903" spans="2:14">
      <c r="B5903" s="98"/>
      <c r="C5903" s="98"/>
      <c r="D5903" s="100"/>
      <c r="E5903" s="100"/>
      <c r="F5903" s="100"/>
      <c r="H5903" s="102"/>
      <c r="I5903" s="103"/>
      <c r="J5903" s="102"/>
      <c r="L5903" s="100"/>
      <c r="M5903" s="100"/>
      <c r="N5903" s="100"/>
    </row>
    <row r="5904" spans="2:14">
      <c r="B5904" s="98"/>
      <c r="C5904" s="98"/>
      <c r="D5904" s="100"/>
      <c r="E5904" s="100"/>
      <c r="F5904" s="100"/>
      <c r="H5904" s="102"/>
      <c r="I5904" s="103"/>
      <c r="J5904" s="102"/>
      <c r="L5904" s="100"/>
      <c r="M5904" s="100"/>
      <c r="N5904" s="100"/>
    </row>
    <row r="5905" spans="2:14">
      <c r="B5905" s="98"/>
      <c r="C5905" s="98"/>
      <c r="D5905" s="100"/>
      <c r="E5905" s="100"/>
      <c r="F5905" s="100"/>
      <c r="H5905" s="102"/>
      <c r="I5905" s="103"/>
      <c r="J5905" s="102"/>
      <c r="L5905" s="100"/>
      <c r="M5905" s="100"/>
      <c r="N5905" s="100"/>
    </row>
    <row r="5906" spans="2:14">
      <c r="B5906" s="98"/>
      <c r="C5906" s="98"/>
      <c r="D5906" s="100"/>
      <c r="E5906" s="100"/>
      <c r="F5906" s="100"/>
      <c r="H5906" s="102"/>
      <c r="I5906" s="103"/>
      <c r="J5906" s="102"/>
      <c r="L5906" s="100"/>
      <c r="M5906" s="100"/>
      <c r="N5906" s="100"/>
    </row>
    <row r="5907" spans="2:14">
      <c r="B5907" s="98"/>
      <c r="C5907" s="98"/>
      <c r="D5907" s="100"/>
      <c r="E5907" s="100"/>
      <c r="F5907" s="100"/>
      <c r="H5907" s="102"/>
      <c r="I5907" s="103"/>
      <c r="J5907" s="102"/>
      <c r="L5907" s="100"/>
      <c r="M5907" s="100"/>
      <c r="N5907" s="100"/>
    </row>
    <row r="5908" spans="2:14">
      <c r="B5908" s="98"/>
      <c r="C5908" s="98"/>
      <c r="D5908" s="100"/>
      <c r="E5908" s="100"/>
      <c r="F5908" s="100"/>
      <c r="H5908" s="102"/>
      <c r="I5908" s="103"/>
      <c r="J5908" s="102"/>
      <c r="L5908" s="100"/>
      <c r="M5908" s="100"/>
      <c r="N5908" s="100"/>
    </row>
    <row r="5909" spans="2:14">
      <c r="B5909" s="98"/>
      <c r="C5909" s="98"/>
      <c r="D5909" s="100"/>
      <c r="E5909" s="100"/>
      <c r="F5909" s="100"/>
      <c r="H5909" s="102"/>
      <c r="I5909" s="103"/>
      <c r="J5909" s="102"/>
      <c r="L5909" s="100"/>
      <c r="M5909" s="100"/>
      <c r="N5909" s="100"/>
    </row>
    <row r="5910" spans="2:14">
      <c r="B5910" s="98"/>
      <c r="C5910" s="98"/>
      <c r="D5910" s="100"/>
      <c r="E5910" s="100"/>
      <c r="F5910" s="100"/>
      <c r="H5910" s="102"/>
      <c r="I5910" s="103"/>
      <c r="J5910" s="102"/>
      <c r="L5910" s="100"/>
      <c r="M5910" s="100"/>
      <c r="N5910" s="100"/>
    </row>
    <row r="5911" spans="2:14">
      <c r="B5911" s="98"/>
      <c r="C5911" s="98"/>
      <c r="D5911" s="100"/>
      <c r="E5911" s="100"/>
      <c r="F5911" s="100"/>
      <c r="H5911" s="102"/>
      <c r="I5911" s="103"/>
      <c r="J5911" s="102"/>
      <c r="L5911" s="100"/>
      <c r="M5911" s="100"/>
      <c r="N5911" s="100"/>
    </row>
    <row r="5912" spans="2:14">
      <c r="B5912" s="98"/>
      <c r="C5912" s="98"/>
      <c r="D5912" s="100"/>
      <c r="E5912" s="100"/>
      <c r="F5912" s="100"/>
      <c r="H5912" s="102"/>
      <c r="I5912" s="103"/>
      <c r="J5912" s="102"/>
      <c r="L5912" s="100"/>
      <c r="M5912" s="100"/>
      <c r="N5912" s="100"/>
    </row>
    <row r="5913" spans="2:14">
      <c r="B5913" s="98"/>
      <c r="C5913" s="98"/>
      <c r="D5913" s="100"/>
      <c r="E5913" s="100"/>
      <c r="F5913" s="100"/>
      <c r="H5913" s="102"/>
      <c r="I5913" s="103"/>
      <c r="J5913" s="102"/>
      <c r="L5913" s="100"/>
      <c r="M5913" s="100"/>
      <c r="N5913" s="100"/>
    </row>
    <row r="5914" spans="2:14">
      <c r="B5914" s="98"/>
      <c r="C5914" s="98"/>
      <c r="D5914" s="100"/>
      <c r="E5914" s="100"/>
      <c r="F5914" s="100"/>
      <c r="H5914" s="102"/>
      <c r="I5914" s="103"/>
      <c r="J5914" s="102"/>
      <c r="L5914" s="100"/>
      <c r="M5914" s="100"/>
      <c r="N5914" s="100"/>
    </row>
    <row r="5915" spans="2:14">
      <c r="B5915" s="98"/>
      <c r="C5915" s="98"/>
      <c r="D5915" s="100"/>
      <c r="E5915" s="100"/>
      <c r="F5915" s="100"/>
      <c r="H5915" s="102"/>
      <c r="I5915" s="103"/>
      <c r="J5915" s="102"/>
      <c r="L5915" s="100"/>
      <c r="M5915" s="100"/>
      <c r="N5915" s="100"/>
    </row>
    <row r="5916" spans="2:14">
      <c r="B5916" s="98"/>
      <c r="C5916" s="98"/>
      <c r="D5916" s="100"/>
      <c r="E5916" s="100"/>
      <c r="F5916" s="100"/>
      <c r="H5916" s="102"/>
      <c r="I5916" s="103"/>
      <c r="J5916" s="102"/>
      <c r="L5916" s="100"/>
      <c r="M5916" s="100"/>
      <c r="N5916" s="100"/>
    </row>
    <row r="5917" spans="2:14">
      <c r="B5917" s="98"/>
      <c r="C5917" s="98"/>
      <c r="D5917" s="100"/>
      <c r="E5917" s="100"/>
      <c r="F5917" s="100"/>
      <c r="H5917" s="102"/>
      <c r="I5917" s="103"/>
      <c r="J5917" s="102"/>
      <c r="L5917" s="100"/>
      <c r="M5917" s="100"/>
      <c r="N5917" s="100"/>
    </row>
    <row r="5918" spans="2:14">
      <c r="B5918" s="98"/>
      <c r="C5918" s="98"/>
      <c r="D5918" s="100"/>
      <c r="E5918" s="100"/>
      <c r="F5918" s="100"/>
      <c r="H5918" s="102"/>
      <c r="I5918" s="103"/>
      <c r="J5918" s="102"/>
      <c r="L5918" s="100"/>
      <c r="M5918" s="100"/>
      <c r="N5918" s="100"/>
    </row>
    <row r="5919" spans="2:14">
      <c r="B5919" s="98"/>
      <c r="C5919" s="98"/>
      <c r="D5919" s="100"/>
      <c r="E5919" s="100"/>
      <c r="F5919" s="100"/>
      <c r="H5919" s="102"/>
      <c r="I5919" s="103"/>
      <c r="J5919" s="102"/>
      <c r="L5919" s="100"/>
      <c r="M5919" s="100"/>
      <c r="N5919" s="100"/>
    </row>
    <row r="5920" spans="2:14">
      <c r="B5920" s="98"/>
      <c r="C5920" s="98"/>
      <c r="D5920" s="100"/>
      <c r="E5920" s="100"/>
      <c r="F5920" s="100"/>
      <c r="H5920" s="102"/>
      <c r="I5920" s="103"/>
      <c r="J5920" s="102"/>
      <c r="L5920" s="100"/>
      <c r="M5920" s="100"/>
      <c r="N5920" s="100"/>
    </row>
    <row r="5921" spans="2:14">
      <c r="B5921" s="98"/>
      <c r="C5921" s="98"/>
      <c r="D5921" s="100"/>
      <c r="E5921" s="100"/>
      <c r="F5921" s="100"/>
      <c r="H5921" s="102"/>
      <c r="I5921" s="103"/>
      <c r="J5921" s="102"/>
      <c r="L5921" s="100"/>
      <c r="M5921" s="100"/>
      <c r="N5921" s="100"/>
    </row>
    <row r="5922" spans="2:14">
      <c r="B5922" s="98"/>
      <c r="C5922" s="98"/>
      <c r="D5922" s="100"/>
      <c r="E5922" s="100"/>
      <c r="F5922" s="100"/>
      <c r="H5922" s="102"/>
      <c r="I5922" s="103"/>
      <c r="J5922" s="102"/>
      <c r="L5922" s="100"/>
      <c r="M5922" s="100"/>
      <c r="N5922" s="100"/>
    </row>
    <row r="5923" spans="2:14">
      <c r="B5923" s="98"/>
      <c r="C5923" s="98"/>
      <c r="D5923" s="100"/>
      <c r="E5923" s="100"/>
      <c r="F5923" s="100"/>
      <c r="H5923" s="102"/>
      <c r="I5923" s="103"/>
      <c r="J5923" s="102"/>
      <c r="L5923" s="100"/>
      <c r="M5923" s="100"/>
      <c r="N5923" s="100"/>
    </row>
    <row r="5924" spans="2:14">
      <c r="B5924" s="98"/>
      <c r="C5924" s="98"/>
      <c r="D5924" s="100"/>
      <c r="E5924" s="100"/>
      <c r="F5924" s="100"/>
      <c r="H5924" s="102"/>
      <c r="I5924" s="103"/>
      <c r="J5924" s="102"/>
      <c r="L5924" s="100"/>
      <c r="M5924" s="100"/>
      <c r="N5924" s="100"/>
    </row>
    <row r="5925" spans="2:14">
      <c r="B5925" s="98"/>
      <c r="C5925" s="98"/>
      <c r="D5925" s="100"/>
      <c r="E5925" s="100"/>
      <c r="F5925" s="100"/>
      <c r="H5925" s="102"/>
      <c r="I5925" s="103"/>
      <c r="J5925" s="102"/>
      <c r="L5925" s="100"/>
      <c r="M5925" s="100"/>
      <c r="N5925" s="100"/>
    </row>
    <row r="5926" spans="2:14">
      <c r="B5926" s="98"/>
      <c r="C5926" s="98"/>
      <c r="D5926" s="100"/>
      <c r="E5926" s="100"/>
      <c r="F5926" s="100"/>
      <c r="H5926" s="102"/>
      <c r="I5926" s="103"/>
      <c r="J5926" s="102"/>
      <c r="L5926" s="100"/>
      <c r="M5926" s="100"/>
      <c r="N5926" s="100"/>
    </row>
    <row r="5927" spans="2:14">
      <c r="B5927" s="98"/>
      <c r="C5927" s="98"/>
      <c r="D5927" s="100"/>
      <c r="E5927" s="100"/>
      <c r="F5927" s="100"/>
      <c r="H5927" s="102"/>
      <c r="I5927" s="103"/>
      <c r="J5927" s="102"/>
      <c r="L5927" s="100"/>
      <c r="M5927" s="100"/>
      <c r="N5927" s="100"/>
    </row>
    <row r="5928" spans="2:14">
      <c r="B5928" s="98"/>
      <c r="C5928" s="98"/>
      <c r="D5928" s="100"/>
      <c r="E5928" s="100"/>
      <c r="F5928" s="100"/>
      <c r="H5928" s="102"/>
      <c r="I5928" s="103"/>
      <c r="J5928" s="102"/>
      <c r="L5928" s="100"/>
      <c r="M5928" s="100"/>
      <c r="N5928" s="100"/>
    </row>
    <row r="5929" spans="2:14">
      <c r="B5929" s="98"/>
      <c r="C5929" s="98"/>
      <c r="D5929" s="100"/>
      <c r="E5929" s="100"/>
      <c r="F5929" s="100"/>
      <c r="H5929" s="102"/>
      <c r="I5929" s="103"/>
      <c r="J5929" s="102"/>
      <c r="L5929" s="100"/>
      <c r="M5929" s="100"/>
      <c r="N5929" s="100"/>
    </row>
    <row r="5930" spans="2:14">
      <c r="B5930" s="98"/>
      <c r="C5930" s="98"/>
      <c r="D5930" s="100"/>
      <c r="E5930" s="100"/>
      <c r="F5930" s="100"/>
      <c r="H5930" s="102"/>
      <c r="I5930" s="103"/>
      <c r="J5930" s="102"/>
      <c r="L5930" s="100"/>
      <c r="M5930" s="100"/>
      <c r="N5930" s="100"/>
    </row>
    <row r="5931" spans="2:14">
      <c r="B5931" s="98"/>
      <c r="C5931" s="98"/>
      <c r="D5931" s="100"/>
      <c r="E5931" s="100"/>
      <c r="F5931" s="100"/>
      <c r="H5931" s="102"/>
      <c r="I5931" s="103"/>
      <c r="J5931" s="102"/>
      <c r="L5931" s="100"/>
      <c r="M5931" s="100"/>
      <c r="N5931" s="100"/>
    </row>
    <row r="5932" spans="2:14">
      <c r="B5932" s="98"/>
      <c r="C5932" s="98"/>
      <c r="D5932" s="100"/>
      <c r="E5932" s="100"/>
      <c r="F5932" s="100"/>
      <c r="H5932" s="102"/>
      <c r="I5932" s="103"/>
      <c r="J5932" s="102"/>
      <c r="L5932" s="100"/>
      <c r="M5932" s="100"/>
      <c r="N5932" s="100"/>
    </row>
    <row r="5933" spans="2:14">
      <c r="B5933" s="98"/>
      <c r="C5933" s="98"/>
      <c r="D5933" s="100"/>
      <c r="E5933" s="100"/>
      <c r="F5933" s="100"/>
      <c r="H5933" s="102"/>
      <c r="I5933" s="103"/>
      <c r="J5933" s="102"/>
      <c r="L5933" s="100"/>
      <c r="M5933" s="100"/>
      <c r="N5933" s="100"/>
    </row>
    <row r="5934" spans="2:14">
      <c r="B5934" s="98"/>
      <c r="C5934" s="98"/>
      <c r="D5934" s="100"/>
      <c r="E5934" s="100"/>
      <c r="F5934" s="100"/>
      <c r="H5934" s="102"/>
      <c r="I5934" s="103"/>
      <c r="J5934" s="102"/>
      <c r="L5934" s="100"/>
      <c r="M5934" s="100"/>
      <c r="N5934" s="100"/>
    </row>
    <row r="5935" spans="2:14">
      <c r="B5935" s="98"/>
      <c r="C5935" s="98"/>
      <c r="D5935" s="100"/>
      <c r="E5935" s="100"/>
      <c r="F5935" s="100"/>
      <c r="H5935" s="102"/>
      <c r="I5935" s="103"/>
      <c r="J5935" s="102"/>
      <c r="L5935" s="100"/>
      <c r="M5935" s="100"/>
      <c r="N5935" s="100"/>
    </row>
    <row r="5936" spans="2:14">
      <c r="B5936" s="98"/>
      <c r="C5936" s="98"/>
      <c r="D5936" s="100"/>
      <c r="E5936" s="100"/>
      <c r="F5936" s="100"/>
      <c r="H5936" s="102"/>
      <c r="I5936" s="103"/>
      <c r="J5936" s="102"/>
      <c r="L5936" s="100"/>
      <c r="M5936" s="100"/>
      <c r="N5936" s="100"/>
    </row>
    <row r="5937" spans="2:14">
      <c r="B5937" s="98"/>
      <c r="C5937" s="98"/>
      <c r="D5937" s="100"/>
      <c r="E5937" s="100"/>
      <c r="F5937" s="100"/>
      <c r="H5937" s="102"/>
      <c r="I5937" s="103"/>
      <c r="J5937" s="102"/>
      <c r="L5937" s="100"/>
      <c r="M5937" s="100"/>
      <c r="N5937" s="100"/>
    </row>
    <row r="5938" spans="2:14">
      <c r="B5938" s="98"/>
      <c r="C5938" s="98"/>
      <c r="D5938" s="100"/>
      <c r="E5938" s="100"/>
      <c r="F5938" s="100"/>
      <c r="H5938" s="102"/>
      <c r="I5938" s="103"/>
      <c r="J5938" s="102"/>
      <c r="L5938" s="100"/>
      <c r="M5938" s="100"/>
      <c r="N5938" s="100"/>
    </row>
    <row r="5939" spans="2:14">
      <c r="B5939" s="98"/>
      <c r="C5939" s="98"/>
      <c r="D5939" s="100"/>
      <c r="E5939" s="100"/>
      <c r="F5939" s="100"/>
      <c r="H5939" s="102"/>
      <c r="I5939" s="103"/>
      <c r="J5939" s="102"/>
      <c r="L5939" s="100"/>
      <c r="M5939" s="100"/>
      <c r="N5939" s="100"/>
    </row>
    <row r="5940" spans="2:14">
      <c r="B5940" s="98"/>
      <c r="C5940" s="98"/>
      <c r="D5940" s="100"/>
      <c r="E5940" s="100"/>
      <c r="F5940" s="100"/>
      <c r="H5940" s="102"/>
      <c r="I5940" s="103"/>
      <c r="J5940" s="102"/>
      <c r="L5940" s="100"/>
      <c r="M5940" s="100"/>
      <c r="N5940" s="100"/>
    </row>
    <row r="5941" spans="2:14">
      <c r="B5941" s="98"/>
      <c r="C5941" s="98"/>
      <c r="D5941" s="100"/>
      <c r="E5941" s="100"/>
      <c r="F5941" s="100"/>
      <c r="H5941" s="102"/>
      <c r="I5941" s="103"/>
      <c r="J5941" s="102"/>
      <c r="L5941" s="100"/>
      <c r="M5941" s="100"/>
      <c r="N5941" s="100"/>
    </row>
    <row r="5942" spans="2:14">
      <c r="B5942" s="98"/>
      <c r="C5942" s="98"/>
      <c r="D5942" s="100"/>
      <c r="E5942" s="100"/>
      <c r="F5942" s="100"/>
      <c r="H5942" s="102"/>
      <c r="I5942" s="103"/>
      <c r="J5942" s="102"/>
      <c r="L5942" s="100"/>
      <c r="M5942" s="100"/>
      <c r="N5942" s="100"/>
    </row>
    <row r="5943" spans="2:14">
      <c r="B5943" s="98"/>
      <c r="C5943" s="98"/>
      <c r="D5943" s="100"/>
      <c r="E5943" s="100"/>
      <c r="F5943" s="100"/>
      <c r="H5943" s="102"/>
      <c r="I5943" s="103"/>
      <c r="J5943" s="102"/>
      <c r="L5943" s="100"/>
      <c r="M5943" s="100"/>
      <c r="N5943" s="100"/>
    </row>
    <row r="5944" spans="2:14">
      <c r="B5944" s="98"/>
      <c r="C5944" s="98"/>
      <c r="D5944" s="100"/>
      <c r="E5944" s="100"/>
      <c r="F5944" s="100"/>
      <c r="H5944" s="102"/>
      <c r="I5944" s="103"/>
      <c r="J5944" s="102"/>
      <c r="L5944" s="100"/>
      <c r="M5944" s="100"/>
      <c r="N5944" s="100"/>
    </row>
    <row r="5945" spans="2:14">
      <c r="B5945" s="98"/>
      <c r="C5945" s="98"/>
      <c r="D5945" s="100"/>
      <c r="E5945" s="100"/>
      <c r="F5945" s="100"/>
      <c r="H5945" s="102"/>
      <c r="I5945" s="103"/>
      <c r="J5945" s="102"/>
      <c r="L5945" s="100"/>
      <c r="M5945" s="100"/>
      <c r="N5945" s="100"/>
    </row>
    <row r="5946" spans="2:14">
      <c r="B5946" s="98"/>
      <c r="C5946" s="98"/>
      <c r="D5946" s="100"/>
      <c r="E5946" s="100"/>
      <c r="F5946" s="100"/>
      <c r="H5946" s="102"/>
      <c r="I5946" s="103"/>
      <c r="J5946" s="102"/>
      <c r="L5946" s="100"/>
      <c r="M5946" s="100"/>
      <c r="N5946" s="100"/>
    </row>
    <row r="5947" spans="2:14">
      <c r="B5947" s="98"/>
      <c r="C5947" s="98"/>
      <c r="D5947" s="100"/>
      <c r="E5947" s="100"/>
      <c r="F5947" s="100"/>
      <c r="H5947" s="102"/>
      <c r="I5947" s="103"/>
      <c r="J5947" s="102"/>
      <c r="L5947" s="100"/>
      <c r="M5947" s="100"/>
      <c r="N5947" s="100"/>
    </row>
    <row r="5948" spans="2:14">
      <c r="B5948" s="98"/>
      <c r="C5948" s="98"/>
      <c r="D5948" s="100"/>
      <c r="E5948" s="100"/>
      <c r="F5948" s="100"/>
      <c r="H5948" s="102"/>
      <c r="I5948" s="103"/>
      <c r="J5948" s="102"/>
      <c r="L5948" s="100"/>
      <c r="M5948" s="100"/>
      <c r="N5948" s="100"/>
    </row>
    <row r="5949" spans="2:14">
      <c r="B5949" s="98"/>
      <c r="C5949" s="98"/>
      <c r="D5949" s="100"/>
      <c r="E5949" s="100"/>
      <c r="F5949" s="100"/>
      <c r="H5949" s="102"/>
      <c r="I5949" s="103"/>
      <c r="J5949" s="102"/>
      <c r="L5949" s="100"/>
      <c r="M5949" s="100"/>
      <c r="N5949" s="100"/>
    </row>
    <row r="5950" spans="2:14">
      <c r="B5950" s="98"/>
      <c r="C5950" s="98"/>
      <c r="D5950" s="100"/>
      <c r="E5950" s="100"/>
      <c r="F5950" s="100"/>
      <c r="H5950" s="102"/>
      <c r="I5950" s="103"/>
      <c r="J5950" s="102"/>
      <c r="L5950" s="100"/>
      <c r="M5950" s="100"/>
      <c r="N5950" s="100"/>
    </row>
    <row r="5951" spans="2:14">
      <c r="B5951" s="98"/>
      <c r="C5951" s="98"/>
      <c r="D5951" s="100"/>
      <c r="E5951" s="100"/>
      <c r="F5951" s="100"/>
      <c r="H5951" s="102"/>
      <c r="I5951" s="103"/>
      <c r="J5951" s="102"/>
      <c r="L5951" s="100"/>
      <c r="M5951" s="100"/>
      <c r="N5951" s="100"/>
    </row>
    <row r="5952" spans="2:14">
      <c r="B5952" s="98"/>
      <c r="C5952" s="98"/>
      <c r="D5952" s="100"/>
      <c r="E5952" s="100"/>
      <c r="F5952" s="100"/>
      <c r="H5952" s="102"/>
      <c r="I5952" s="103"/>
      <c r="J5952" s="102"/>
      <c r="L5952" s="100"/>
      <c r="M5952" s="100"/>
      <c r="N5952" s="100"/>
    </row>
    <row r="5953" spans="2:14">
      <c r="B5953" s="98"/>
      <c r="C5953" s="98"/>
      <c r="D5953" s="100"/>
      <c r="E5953" s="100"/>
      <c r="F5953" s="100"/>
      <c r="H5953" s="102"/>
      <c r="I5953" s="103"/>
      <c r="J5953" s="102"/>
      <c r="L5953" s="100"/>
      <c r="M5953" s="100"/>
      <c r="N5953" s="100"/>
    </row>
    <row r="5954" spans="2:14">
      <c r="B5954" s="98"/>
      <c r="C5954" s="98"/>
      <c r="D5954" s="100"/>
      <c r="E5954" s="100"/>
      <c r="F5954" s="100"/>
      <c r="H5954" s="102"/>
      <c r="I5954" s="103"/>
      <c r="J5954" s="102"/>
      <c r="L5954" s="100"/>
      <c r="M5954" s="100"/>
      <c r="N5954" s="100"/>
    </row>
    <row r="5955" spans="2:14">
      <c r="B5955" s="98"/>
      <c r="C5955" s="98"/>
      <c r="D5955" s="100"/>
      <c r="E5955" s="100"/>
      <c r="F5955" s="100"/>
      <c r="H5955" s="102"/>
      <c r="I5955" s="103"/>
      <c r="J5955" s="102"/>
      <c r="L5955" s="100"/>
      <c r="M5955" s="100"/>
      <c r="N5955" s="100"/>
    </row>
    <row r="5956" spans="2:14">
      <c r="B5956" s="98"/>
      <c r="C5956" s="98"/>
      <c r="D5956" s="100"/>
      <c r="E5956" s="100"/>
      <c r="F5956" s="100"/>
      <c r="H5956" s="102"/>
      <c r="I5956" s="103"/>
      <c r="J5956" s="102"/>
      <c r="L5956" s="100"/>
      <c r="M5956" s="100"/>
      <c r="N5956" s="100"/>
    </row>
    <row r="5957" spans="2:14">
      <c r="B5957" s="98"/>
      <c r="C5957" s="98"/>
      <c r="D5957" s="100"/>
      <c r="E5957" s="100"/>
      <c r="F5957" s="100"/>
      <c r="H5957" s="102"/>
      <c r="I5957" s="103"/>
      <c r="J5957" s="102"/>
      <c r="L5957" s="100"/>
      <c r="M5957" s="100"/>
      <c r="N5957" s="100"/>
    </row>
    <row r="5958" spans="2:14">
      <c r="B5958" s="98"/>
      <c r="C5958" s="98"/>
      <c r="D5958" s="100"/>
      <c r="E5958" s="100"/>
      <c r="F5958" s="100"/>
      <c r="H5958" s="102"/>
      <c r="I5958" s="103"/>
      <c r="J5958" s="102"/>
      <c r="L5958" s="100"/>
      <c r="M5958" s="100"/>
      <c r="N5958" s="100"/>
    </row>
    <row r="5959" spans="2:14">
      <c r="B5959" s="98"/>
      <c r="C5959" s="98"/>
      <c r="D5959" s="100"/>
      <c r="E5959" s="100"/>
      <c r="F5959" s="100"/>
      <c r="H5959" s="102"/>
      <c r="I5959" s="103"/>
      <c r="J5959" s="102"/>
      <c r="L5959" s="100"/>
      <c r="M5959" s="100"/>
      <c r="N5959" s="100"/>
    </row>
    <row r="5960" spans="2:14">
      <c r="B5960" s="98"/>
      <c r="C5960" s="98"/>
      <c r="D5960" s="100"/>
      <c r="E5960" s="100"/>
      <c r="F5960" s="100"/>
      <c r="H5960" s="102"/>
      <c r="I5960" s="103"/>
      <c r="J5960" s="102"/>
      <c r="L5960" s="100"/>
      <c r="M5960" s="100"/>
      <c r="N5960" s="100"/>
    </row>
    <row r="5961" spans="2:14">
      <c r="B5961" s="98"/>
      <c r="C5961" s="98"/>
      <c r="D5961" s="100"/>
      <c r="E5961" s="100"/>
      <c r="F5961" s="100"/>
      <c r="H5961" s="102"/>
      <c r="I5961" s="103"/>
      <c r="J5961" s="102"/>
      <c r="L5961" s="100"/>
      <c r="M5961" s="100"/>
      <c r="N5961" s="100"/>
    </row>
    <row r="5962" spans="2:14">
      <c r="B5962" s="98"/>
      <c r="C5962" s="98"/>
      <c r="D5962" s="100"/>
      <c r="E5962" s="100"/>
      <c r="F5962" s="100"/>
      <c r="H5962" s="102"/>
      <c r="I5962" s="103"/>
      <c r="J5962" s="102"/>
      <c r="L5962" s="100"/>
      <c r="M5962" s="100"/>
      <c r="N5962" s="100"/>
    </row>
    <row r="5963" spans="2:14">
      <c r="B5963" s="98"/>
      <c r="C5963" s="98"/>
      <c r="D5963" s="100"/>
      <c r="E5963" s="100"/>
      <c r="F5963" s="100"/>
      <c r="H5963" s="102"/>
      <c r="I5963" s="103"/>
      <c r="J5963" s="102"/>
      <c r="L5963" s="100"/>
      <c r="M5963" s="100"/>
      <c r="N5963" s="100"/>
    </row>
    <row r="5964" spans="2:14">
      <c r="B5964" s="98"/>
      <c r="C5964" s="98"/>
      <c r="D5964" s="100"/>
      <c r="E5964" s="100"/>
      <c r="F5964" s="100"/>
      <c r="H5964" s="102"/>
      <c r="I5964" s="103"/>
      <c r="J5964" s="102"/>
      <c r="L5964" s="100"/>
      <c r="M5964" s="100"/>
      <c r="N5964" s="100"/>
    </row>
    <row r="5965" spans="2:14">
      <c r="B5965" s="98"/>
      <c r="C5965" s="98"/>
      <c r="D5965" s="100"/>
      <c r="E5965" s="100"/>
      <c r="F5965" s="100"/>
      <c r="H5965" s="102"/>
      <c r="I5965" s="103"/>
      <c r="J5965" s="102"/>
      <c r="L5965" s="100"/>
      <c r="M5965" s="100"/>
      <c r="N5965" s="100"/>
    </row>
    <row r="5966" spans="2:14">
      <c r="B5966" s="98"/>
      <c r="C5966" s="98"/>
      <c r="D5966" s="100"/>
      <c r="E5966" s="100"/>
      <c r="F5966" s="100"/>
      <c r="H5966" s="102"/>
      <c r="I5966" s="103"/>
      <c r="J5966" s="102"/>
      <c r="L5966" s="100"/>
      <c r="M5966" s="100"/>
      <c r="N5966" s="100"/>
    </row>
    <row r="5967" spans="2:14">
      <c r="B5967" s="98"/>
      <c r="C5967" s="98"/>
      <c r="D5967" s="100"/>
      <c r="E5967" s="100"/>
      <c r="F5967" s="100"/>
      <c r="H5967" s="102"/>
      <c r="I5967" s="103"/>
      <c r="J5967" s="102"/>
      <c r="L5967" s="100"/>
      <c r="M5967" s="100"/>
      <c r="N5967" s="100"/>
    </row>
    <row r="5968" spans="2:14">
      <c r="B5968" s="98"/>
      <c r="C5968" s="98"/>
      <c r="D5968" s="100"/>
      <c r="E5968" s="100"/>
      <c r="F5968" s="100"/>
      <c r="H5968" s="102"/>
      <c r="I5968" s="103"/>
      <c r="J5968" s="102"/>
      <c r="L5968" s="100"/>
      <c r="M5968" s="100"/>
      <c r="N5968" s="100"/>
    </row>
    <row r="5969" spans="2:14">
      <c r="B5969" s="98"/>
      <c r="C5969" s="98"/>
      <c r="D5969" s="100"/>
      <c r="E5969" s="100"/>
      <c r="F5969" s="100"/>
      <c r="H5969" s="102"/>
      <c r="I5969" s="103"/>
      <c r="J5969" s="102"/>
      <c r="L5969" s="100"/>
      <c r="M5969" s="100"/>
      <c r="N5969" s="100"/>
    </row>
    <row r="5970" spans="2:14">
      <c r="B5970" s="98"/>
      <c r="C5970" s="98"/>
      <c r="D5970" s="100"/>
      <c r="E5970" s="100"/>
      <c r="F5970" s="100"/>
      <c r="H5970" s="102"/>
      <c r="I5970" s="103"/>
      <c r="J5970" s="102"/>
      <c r="L5970" s="100"/>
      <c r="M5970" s="100"/>
      <c r="N5970" s="100"/>
    </row>
    <row r="5971" spans="2:14">
      <c r="B5971" s="98"/>
      <c r="C5971" s="98"/>
      <c r="D5971" s="100"/>
      <c r="E5971" s="100"/>
      <c r="F5971" s="100"/>
      <c r="H5971" s="102"/>
      <c r="I5971" s="103"/>
      <c r="J5971" s="102"/>
      <c r="L5971" s="100"/>
      <c r="M5971" s="100"/>
      <c r="N5971" s="100"/>
    </row>
    <row r="5972" spans="2:14">
      <c r="B5972" s="98"/>
      <c r="C5972" s="98"/>
      <c r="D5972" s="100"/>
      <c r="E5972" s="100"/>
      <c r="F5972" s="100"/>
      <c r="H5972" s="102"/>
      <c r="I5972" s="103"/>
      <c r="J5972" s="102"/>
      <c r="L5972" s="100"/>
      <c r="M5972" s="100"/>
      <c r="N5972" s="100"/>
    </row>
    <row r="5973" spans="2:14">
      <c r="B5973" s="98"/>
      <c r="C5973" s="98"/>
      <c r="D5973" s="100"/>
      <c r="E5973" s="100"/>
      <c r="F5973" s="100"/>
      <c r="H5973" s="102"/>
      <c r="I5973" s="103"/>
      <c r="J5973" s="102"/>
      <c r="L5973" s="100"/>
      <c r="M5973" s="100"/>
      <c r="N5973" s="100"/>
    </row>
    <row r="5974" spans="2:14">
      <c r="B5974" s="98"/>
      <c r="C5974" s="98"/>
      <c r="D5974" s="100"/>
      <c r="E5974" s="100"/>
      <c r="F5974" s="100"/>
      <c r="H5974" s="102"/>
      <c r="I5974" s="103"/>
      <c r="J5974" s="102"/>
      <c r="L5974" s="100"/>
      <c r="M5974" s="100"/>
      <c r="N5974" s="100"/>
    </row>
    <row r="5975" spans="2:14">
      <c r="B5975" s="98"/>
      <c r="C5975" s="98"/>
      <c r="D5975" s="100"/>
      <c r="E5975" s="100"/>
      <c r="F5975" s="100"/>
      <c r="H5975" s="102"/>
      <c r="I5975" s="103"/>
      <c r="J5975" s="102"/>
      <c r="L5975" s="100"/>
      <c r="M5975" s="100"/>
      <c r="N5975" s="100"/>
    </row>
    <row r="5976" spans="2:14">
      <c r="B5976" s="98"/>
      <c r="C5976" s="98"/>
      <c r="D5976" s="100"/>
      <c r="E5976" s="100"/>
      <c r="F5976" s="100"/>
      <c r="H5976" s="102"/>
      <c r="I5976" s="103"/>
      <c r="J5976" s="102"/>
      <c r="L5976" s="100"/>
      <c r="M5976" s="100"/>
      <c r="N5976" s="100"/>
    </row>
    <row r="5977" spans="2:14">
      <c r="B5977" s="98"/>
      <c r="C5977" s="98"/>
      <c r="D5977" s="100"/>
      <c r="E5977" s="100"/>
      <c r="F5977" s="100"/>
      <c r="H5977" s="102"/>
      <c r="I5977" s="103"/>
      <c r="J5977" s="102"/>
      <c r="L5977" s="100"/>
      <c r="M5977" s="100"/>
      <c r="N5977" s="100"/>
    </row>
    <row r="5978" spans="2:14">
      <c r="B5978" s="98"/>
      <c r="C5978" s="98"/>
      <c r="D5978" s="100"/>
      <c r="E5978" s="100"/>
      <c r="F5978" s="100"/>
      <c r="H5978" s="102"/>
      <c r="I5978" s="103"/>
      <c r="J5978" s="102"/>
      <c r="L5978" s="100"/>
      <c r="M5978" s="100"/>
      <c r="N5978" s="100"/>
    </row>
    <row r="5979" spans="2:14">
      <c r="B5979" s="98"/>
      <c r="C5979" s="98"/>
      <c r="D5979" s="100"/>
      <c r="E5979" s="100"/>
      <c r="F5979" s="100"/>
      <c r="H5979" s="102"/>
      <c r="I5979" s="103"/>
      <c r="J5979" s="102"/>
      <c r="L5979" s="100"/>
      <c r="M5979" s="100"/>
      <c r="N5979" s="100"/>
    </row>
    <row r="5980" spans="2:14">
      <c r="B5980" s="98"/>
      <c r="C5980" s="98"/>
      <c r="D5980" s="100"/>
      <c r="E5980" s="100"/>
      <c r="F5980" s="100"/>
      <c r="H5980" s="102"/>
      <c r="I5980" s="103"/>
      <c r="J5980" s="102"/>
      <c r="L5980" s="100"/>
      <c r="M5980" s="100"/>
      <c r="N5980" s="100"/>
    </row>
    <row r="5981" spans="2:14">
      <c r="B5981" s="98"/>
      <c r="C5981" s="98"/>
      <c r="D5981" s="100"/>
      <c r="E5981" s="100"/>
      <c r="F5981" s="100"/>
      <c r="H5981" s="102"/>
      <c r="I5981" s="103"/>
      <c r="J5981" s="102"/>
      <c r="L5981" s="100"/>
      <c r="M5981" s="100"/>
      <c r="N5981" s="100"/>
    </row>
    <row r="5982" spans="2:14">
      <c r="B5982" s="98"/>
      <c r="C5982" s="98"/>
      <c r="D5982" s="100"/>
      <c r="E5982" s="100"/>
      <c r="F5982" s="100"/>
      <c r="H5982" s="102"/>
      <c r="I5982" s="103"/>
      <c r="J5982" s="102"/>
      <c r="L5982" s="100"/>
      <c r="M5982" s="100"/>
      <c r="N5982" s="100"/>
    </row>
    <row r="5983" spans="2:14">
      <c r="B5983" s="98"/>
      <c r="C5983" s="98"/>
      <c r="D5983" s="100"/>
      <c r="E5983" s="100"/>
      <c r="F5983" s="100"/>
      <c r="H5983" s="102"/>
      <c r="I5983" s="103"/>
      <c r="J5983" s="102"/>
      <c r="L5983" s="100"/>
      <c r="M5983" s="100"/>
      <c r="N5983" s="100"/>
    </row>
    <row r="5984" spans="2:14">
      <c r="B5984" s="98"/>
      <c r="C5984" s="98"/>
      <c r="D5984" s="100"/>
      <c r="E5984" s="100"/>
      <c r="F5984" s="100"/>
      <c r="H5984" s="102"/>
      <c r="I5984" s="103"/>
      <c r="J5984" s="102"/>
      <c r="L5984" s="100"/>
      <c r="M5984" s="100"/>
      <c r="N5984" s="100"/>
    </row>
    <row r="5985" spans="2:14">
      <c r="B5985" s="98"/>
      <c r="C5985" s="98"/>
      <c r="D5985" s="100"/>
      <c r="E5985" s="100"/>
      <c r="F5985" s="100"/>
      <c r="H5985" s="102"/>
      <c r="I5985" s="103"/>
      <c r="J5985" s="102"/>
      <c r="L5985" s="100"/>
      <c r="M5985" s="100"/>
      <c r="N5985" s="100"/>
    </row>
    <row r="5986" spans="2:14">
      <c r="B5986" s="98"/>
      <c r="C5986" s="98"/>
      <c r="D5986" s="100"/>
      <c r="E5986" s="100"/>
      <c r="F5986" s="100"/>
      <c r="H5986" s="102"/>
      <c r="I5986" s="103"/>
      <c r="J5986" s="102"/>
      <c r="L5986" s="100"/>
      <c r="M5986" s="100"/>
      <c r="N5986" s="100"/>
    </row>
    <row r="5987" spans="2:14">
      <c r="B5987" s="98"/>
      <c r="C5987" s="98"/>
      <c r="D5987" s="100"/>
      <c r="E5987" s="100"/>
      <c r="F5987" s="100"/>
      <c r="H5987" s="102"/>
      <c r="I5987" s="103"/>
      <c r="J5987" s="102"/>
      <c r="L5987" s="100"/>
      <c r="M5987" s="100"/>
      <c r="N5987" s="100"/>
    </row>
    <row r="5988" spans="2:14">
      <c r="B5988" s="98"/>
      <c r="C5988" s="98"/>
      <c r="D5988" s="100"/>
      <c r="E5988" s="100"/>
      <c r="F5988" s="100"/>
      <c r="H5988" s="102"/>
      <c r="I5988" s="103"/>
      <c r="J5988" s="102"/>
      <c r="L5988" s="100"/>
      <c r="M5988" s="100"/>
      <c r="N5988" s="100"/>
    </row>
    <row r="5989" spans="2:14">
      <c r="B5989" s="98"/>
      <c r="C5989" s="98"/>
      <c r="D5989" s="100"/>
      <c r="E5989" s="100"/>
      <c r="F5989" s="100"/>
      <c r="H5989" s="102"/>
      <c r="I5989" s="103"/>
      <c r="J5989" s="102"/>
      <c r="L5989" s="100"/>
      <c r="M5989" s="100"/>
      <c r="N5989" s="100"/>
    </row>
    <row r="5990" spans="2:14">
      <c r="B5990" s="98"/>
      <c r="C5990" s="98"/>
      <c r="D5990" s="100"/>
      <c r="E5990" s="100"/>
      <c r="F5990" s="100"/>
      <c r="H5990" s="102"/>
      <c r="I5990" s="103"/>
      <c r="J5990" s="102"/>
      <c r="L5990" s="100"/>
      <c r="M5990" s="100"/>
      <c r="N5990" s="100"/>
    </row>
    <row r="5991" spans="2:14">
      <c r="B5991" s="98"/>
      <c r="C5991" s="98"/>
      <c r="D5991" s="100"/>
      <c r="E5991" s="100"/>
      <c r="F5991" s="100"/>
      <c r="H5991" s="102"/>
      <c r="I5991" s="103"/>
      <c r="J5991" s="102"/>
      <c r="L5991" s="100"/>
      <c r="M5991" s="100"/>
      <c r="N5991" s="100"/>
    </row>
    <row r="5992" spans="2:14">
      <c r="B5992" s="98"/>
      <c r="C5992" s="98"/>
      <c r="D5992" s="100"/>
      <c r="E5992" s="100"/>
      <c r="F5992" s="100"/>
      <c r="H5992" s="102"/>
      <c r="I5992" s="103"/>
      <c r="J5992" s="102"/>
      <c r="L5992" s="100"/>
      <c r="M5992" s="100"/>
      <c r="N5992" s="100"/>
    </row>
    <row r="5993" spans="2:14">
      <c r="B5993" s="98"/>
      <c r="C5993" s="98"/>
      <c r="D5993" s="100"/>
      <c r="E5993" s="100"/>
      <c r="F5993" s="100"/>
      <c r="H5993" s="102"/>
      <c r="I5993" s="103"/>
      <c r="J5993" s="102"/>
      <c r="L5993" s="100"/>
      <c r="M5993" s="100"/>
      <c r="N5993" s="100"/>
    </row>
    <row r="5994" spans="2:14">
      <c r="B5994" s="98"/>
      <c r="C5994" s="98"/>
      <c r="D5994" s="100"/>
      <c r="E5994" s="100"/>
      <c r="F5994" s="100"/>
      <c r="H5994" s="102"/>
      <c r="I5994" s="103"/>
      <c r="J5994" s="102"/>
      <c r="L5994" s="100"/>
      <c r="M5994" s="100"/>
      <c r="N5994" s="100"/>
    </row>
    <row r="5995" spans="2:14">
      <c r="B5995" s="98"/>
      <c r="C5995" s="98"/>
      <c r="D5995" s="100"/>
      <c r="E5995" s="100"/>
      <c r="F5995" s="100"/>
      <c r="H5995" s="102"/>
      <c r="I5995" s="103"/>
      <c r="J5995" s="102"/>
      <c r="L5995" s="100"/>
      <c r="M5995" s="100"/>
      <c r="N5995" s="100"/>
    </row>
    <row r="5996" spans="2:14">
      <c r="B5996" s="98"/>
      <c r="C5996" s="98"/>
      <c r="D5996" s="100"/>
      <c r="E5996" s="100"/>
      <c r="F5996" s="100"/>
      <c r="H5996" s="102"/>
      <c r="I5996" s="103"/>
      <c r="J5996" s="102"/>
      <c r="L5996" s="100"/>
      <c r="M5996" s="100"/>
      <c r="N5996" s="100"/>
    </row>
    <row r="5997" spans="2:14">
      <c r="B5997" s="98"/>
      <c r="C5997" s="98"/>
      <c r="D5997" s="100"/>
      <c r="E5997" s="100"/>
      <c r="F5997" s="100"/>
      <c r="H5997" s="102"/>
      <c r="I5997" s="103"/>
      <c r="J5997" s="102"/>
      <c r="L5997" s="100"/>
      <c r="M5997" s="100"/>
      <c r="N5997" s="100"/>
    </row>
    <row r="5998" spans="2:14">
      <c r="B5998" s="98"/>
      <c r="C5998" s="98"/>
      <c r="D5998" s="100"/>
      <c r="E5998" s="100"/>
      <c r="F5998" s="100"/>
      <c r="H5998" s="102"/>
      <c r="I5998" s="103"/>
      <c r="J5998" s="102"/>
      <c r="L5998" s="100"/>
      <c r="M5998" s="100"/>
      <c r="N5998" s="100"/>
    </row>
    <row r="5999" spans="2:14">
      <c r="B5999" s="98"/>
      <c r="C5999" s="98"/>
      <c r="D5999" s="100"/>
      <c r="E5999" s="100"/>
      <c r="F5999" s="100"/>
      <c r="H5999" s="102"/>
      <c r="I5999" s="103"/>
      <c r="J5999" s="102"/>
      <c r="L5999" s="100"/>
      <c r="M5999" s="100"/>
      <c r="N5999" s="100"/>
    </row>
    <row r="6000" spans="2:14">
      <c r="B6000" s="98"/>
      <c r="C6000" s="98"/>
      <c r="D6000" s="100"/>
      <c r="E6000" s="100"/>
      <c r="F6000" s="100"/>
      <c r="H6000" s="102"/>
      <c r="I6000" s="103"/>
      <c r="J6000" s="102"/>
      <c r="L6000" s="100"/>
      <c r="M6000" s="100"/>
      <c r="N6000" s="100"/>
    </row>
    <row r="6001" spans="2:14">
      <c r="B6001" s="98"/>
      <c r="C6001" s="98"/>
      <c r="D6001" s="100"/>
      <c r="E6001" s="100"/>
      <c r="F6001" s="100"/>
      <c r="H6001" s="102"/>
      <c r="I6001" s="103"/>
      <c r="J6001" s="102"/>
      <c r="L6001" s="100"/>
      <c r="M6001" s="100"/>
      <c r="N6001" s="100"/>
    </row>
    <row r="6002" spans="2:14">
      <c r="B6002" s="98"/>
      <c r="C6002" s="98"/>
      <c r="D6002" s="100"/>
      <c r="E6002" s="100"/>
      <c r="F6002" s="100"/>
      <c r="H6002" s="102"/>
      <c r="I6002" s="103"/>
      <c r="J6002" s="102"/>
      <c r="L6002" s="100"/>
      <c r="M6002" s="100"/>
      <c r="N6002" s="100"/>
    </row>
    <row r="6003" spans="2:14">
      <c r="B6003" s="98"/>
      <c r="C6003" s="98"/>
      <c r="D6003" s="100"/>
      <c r="E6003" s="100"/>
      <c r="F6003" s="100"/>
      <c r="H6003" s="102"/>
      <c r="I6003" s="103"/>
      <c r="J6003" s="102"/>
      <c r="L6003" s="100"/>
      <c r="M6003" s="100"/>
      <c r="N6003" s="100"/>
    </row>
    <row r="6004" spans="2:14">
      <c r="B6004" s="98"/>
      <c r="C6004" s="98"/>
      <c r="D6004" s="100"/>
      <c r="E6004" s="100"/>
      <c r="F6004" s="100"/>
      <c r="H6004" s="102"/>
      <c r="I6004" s="103"/>
      <c r="J6004" s="102"/>
      <c r="L6004" s="100"/>
      <c r="M6004" s="100"/>
      <c r="N6004" s="100"/>
    </row>
    <row r="6005" spans="2:14">
      <c r="B6005" s="98"/>
      <c r="C6005" s="98"/>
      <c r="D6005" s="100"/>
      <c r="E6005" s="100"/>
      <c r="F6005" s="100"/>
      <c r="H6005" s="102"/>
      <c r="I6005" s="103"/>
      <c r="J6005" s="102"/>
      <c r="L6005" s="100"/>
      <c r="M6005" s="100"/>
      <c r="N6005" s="100"/>
    </row>
    <row r="6006" spans="2:14">
      <c r="B6006" s="98"/>
      <c r="C6006" s="98"/>
      <c r="D6006" s="100"/>
      <c r="E6006" s="100"/>
      <c r="F6006" s="100"/>
      <c r="H6006" s="102"/>
      <c r="I6006" s="103"/>
      <c r="J6006" s="102"/>
      <c r="L6006" s="100"/>
      <c r="M6006" s="100"/>
      <c r="N6006" s="100"/>
    </row>
    <row r="6007" spans="2:14">
      <c r="B6007" s="98"/>
      <c r="C6007" s="98"/>
      <c r="D6007" s="100"/>
      <c r="E6007" s="100"/>
      <c r="F6007" s="100"/>
      <c r="H6007" s="102"/>
      <c r="I6007" s="103"/>
      <c r="J6007" s="102"/>
      <c r="L6007" s="100"/>
      <c r="M6007" s="100"/>
      <c r="N6007" s="100"/>
    </row>
    <row r="6008" spans="2:14">
      <c r="B6008" s="98"/>
      <c r="C6008" s="98"/>
      <c r="D6008" s="100"/>
      <c r="E6008" s="100"/>
      <c r="F6008" s="100"/>
      <c r="H6008" s="102"/>
      <c r="I6008" s="103"/>
      <c r="J6008" s="102"/>
      <c r="L6008" s="100"/>
      <c r="M6008" s="100"/>
      <c r="N6008" s="100"/>
    </row>
    <row r="6009" spans="2:14">
      <c r="B6009" s="98"/>
      <c r="C6009" s="98"/>
      <c r="D6009" s="100"/>
      <c r="E6009" s="100"/>
      <c r="F6009" s="100"/>
      <c r="H6009" s="102"/>
      <c r="I6009" s="103"/>
      <c r="J6009" s="102"/>
      <c r="L6009" s="100"/>
      <c r="M6009" s="100"/>
      <c r="N6009" s="100"/>
    </row>
    <row r="6010" spans="2:14">
      <c r="B6010" s="98"/>
      <c r="C6010" s="98"/>
      <c r="D6010" s="100"/>
      <c r="E6010" s="100"/>
      <c r="F6010" s="100"/>
      <c r="H6010" s="102"/>
      <c r="I6010" s="103"/>
      <c r="J6010" s="102"/>
      <c r="L6010" s="100"/>
      <c r="M6010" s="100"/>
      <c r="N6010" s="100"/>
    </row>
    <row r="6011" spans="2:14">
      <c r="B6011" s="98"/>
      <c r="C6011" s="98"/>
      <c r="D6011" s="100"/>
      <c r="E6011" s="100"/>
      <c r="F6011" s="100"/>
      <c r="H6011" s="102"/>
      <c r="I6011" s="103"/>
      <c r="J6011" s="102"/>
      <c r="L6011" s="100"/>
      <c r="M6011" s="100"/>
      <c r="N6011" s="100"/>
    </row>
    <row r="6012" spans="2:14">
      <c r="B6012" s="98"/>
      <c r="C6012" s="98"/>
      <c r="D6012" s="100"/>
      <c r="E6012" s="100"/>
      <c r="F6012" s="100"/>
      <c r="H6012" s="102"/>
      <c r="I6012" s="103"/>
      <c r="J6012" s="102"/>
      <c r="L6012" s="100"/>
      <c r="M6012" s="100"/>
      <c r="N6012" s="100"/>
    </row>
    <row r="6013" spans="2:14">
      <c r="B6013" s="98"/>
      <c r="C6013" s="98"/>
      <c r="D6013" s="100"/>
      <c r="E6013" s="100"/>
      <c r="F6013" s="100"/>
      <c r="H6013" s="102"/>
      <c r="I6013" s="103"/>
      <c r="J6013" s="102"/>
      <c r="L6013" s="100"/>
      <c r="M6013" s="100"/>
      <c r="N6013" s="100"/>
    </row>
    <row r="6014" spans="2:14">
      <c r="B6014" s="98"/>
      <c r="C6014" s="98"/>
      <c r="D6014" s="100"/>
      <c r="E6014" s="100"/>
      <c r="F6014" s="100"/>
      <c r="H6014" s="102"/>
      <c r="I6014" s="103"/>
      <c r="J6014" s="102"/>
      <c r="L6014" s="100"/>
      <c r="M6014" s="100"/>
      <c r="N6014" s="100"/>
    </row>
    <row r="6015" spans="2:14">
      <c r="B6015" s="98"/>
      <c r="C6015" s="98"/>
      <c r="D6015" s="100"/>
      <c r="E6015" s="100"/>
      <c r="F6015" s="100"/>
      <c r="H6015" s="102"/>
      <c r="I6015" s="103"/>
      <c r="J6015" s="102"/>
      <c r="L6015" s="100"/>
      <c r="M6015" s="100"/>
      <c r="N6015" s="100"/>
    </row>
    <row r="6016" spans="2:14">
      <c r="B6016" s="98"/>
      <c r="C6016" s="98"/>
      <c r="D6016" s="100"/>
      <c r="E6016" s="100"/>
      <c r="F6016" s="100"/>
      <c r="H6016" s="102"/>
      <c r="I6016" s="103"/>
      <c r="J6016" s="102"/>
      <c r="L6016" s="100"/>
      <c r="M6016" s="100"/>
      <c r="N6016" s="100"/>
    </row>
    <row r="6017" spans="2:14">
      <c r="B6017" s="98"/>
      <c r="C6017" s="98"/>
      <c r="D6017" s="100"/>
      <c r="E6017" s="100"/>
      <c r="F6017" s="100"/>
      <c r="H6017" s="102"/>
      <c r="I6017" s="103"/>
      <c r="J6017" s="102"/>
      <c r="L6017" s="100"/>
      <c r="M6017" s="100"/>
      <c r="N6017" s="100"/>
    </row>
    <row r="6018" spans="2:14">
      <c r="B6018" s="98"/>
      <c r="C6018" s="98"/>
      <c r="D6018" s="100"/>
      <c r="E6018" s="100"/>
      <c r="F6018" s="100"/>
      <c r="H6018" s="102"/>
      <c r="I6018" s="103"/>
      <c r="J6018" s="102"/>
      <c r="L6018" s="100"/>
      <c r="M6018" s="100"/>
      <c r="N6018" s="100"/>
    </row>
    <row r="6019" spans="2:14">
      <c r="B6019" s="98"/>
      <c r="C6019" s="98"/>
      <c r="D6019" s="100"/>
      <c r="E6019" s="100"/>
      <c r="F6019" s="100"/>
      <c r="H6019" s="102"/>
      <c r="I6019" s="103"/>
      <c r="J6019" s="102"/>
      <c r="L6019" s="100"/>
      <c r="M6019" s="100"/>
      <c r="N6019" s="100"/>
    </row>
    <row r="6020" spans="2:14">
      <c r="B6020" s="98"/>
      <c r="C6020" s="98"/>
      <c r="D6020" s="100"/>
      <c r="E6020" s="100"/>
      <c r="F6020" s="100"/>
      <c r="H6020" s="102"/>
      <c r="I6020" s="103"/>
      <c r="J6020" s="102"/>
      <c r="L6020" s="100"/>
      <c r="M6020" s="100"/>
      <c r="N6020" s="100"/>
    </row>
    <row r="6021" spans="2:14">
      <c r="B6021" s="98"/>
      <c r="C6021" s="98"/>
      <c r="D6021" s="100"/>
      <c r="E6021" s="100"/>
      <c r="F6021" s="100"/>
      <c r="H6021" s="102"/>
      <c r="I6021" s="103"/>
      <c r="J6021" s="102"/>
      <c r="L6021" s="100"/>
      <c r="M6021" s="100"/>
      <c r="N6021" s="100"/>
    </row>
    <row r="6022" spans="2:14">
      <c r="B6022" s="98"/>
      <c r="C6022" s="98"/>
      <c r="D6022" s="100"/>
      <c r="E6022" s="100"/>
      <c r="F6022" s="100"/>
      <c r="H6022" s="102"/>
      <c r="I6022" s="103"/>
      <c r="J6022" s="102"/>
      <c r="L6022" s="100"/>
      <c r="M6022" s="100"/>
      <c r="N6022" s="100"/>
    </row>
    <row r="6023" spans="2:14">
      <c r="B6023" s="98"/>
      <c r="C6023" s="98"/>
      <c r="D6023" s="100"/>
      <c r="E6023" s="100"/>
      <c r="F6023" s="100"/>
      <c r="H6023" s="102"/>
      <c r="I6023" s="103"/>
      <c r="J6023" s="102"/>
      <c r="L6023" s="100"/>
      <c r="M6023" s="100"/>
      <c r="N6023" s="100"/>
    </row>
    <row r="6024" spans="2:14">
      <c r="B6024" s="98"/>
      <c r="C6024" s="98"/>
      <c r="D6024" s="100"/>
      <c r="E6024" s="100"/>
      <c r="F6024" s="100"/>
      <c r="H6024" s="102"/>
      <c r="I6024" s="103"/>
      <c r="J6024" s="102"/>
      <c r="L6024" s="100"/>
      <c r="M6024" s="100"/>
      <c r="N6024" s="100"/>
    </row>
    <row r="6025" spans="2:14">
      <c r="B6025" s="98"/>
      <c r="C6025" s="98"/>
      <c r="D6025" s="100"/>
      <c r="E6025" s="100"/>
      <c r="F6025" s="100"/>
      <c r="H6025" s="102"/>
      <c r="I6025" s="103"/>
      <c r="J6025" s="102"/>
      <c r="L6025" s="100"/>
      <c r="M6025" s="100"/>
      <c r="N6025" s="100"/>
    </row>
    <row r="6026" spans="2:14">
      <c r="B6026" s="98"/>
      <c r="C6026" s="98"/>
      <c r="D6026" s="100"/>
      <c r="E6026" s="100"/>
      <c r="F6026" s="100"/>
      <c r="H6026" s="102"/>
      <c r="I6026" s="103"/>
      <c r="J6026" s="102"/>
      <c r="L6026" s="100"/>
      <c r="M6026" s="100"/>
      <c r="N6026" s="100"/>
    </row>
    <row r="6027" spans="2:14">
      <c r="B6027" s="98"/>
      <c r="C6027" s="98"/>
      <c r="D6027" s="100"/>
      <c r="E6027" s="100"/>
      <c r="F6027" s="100"/>
      <c r="H6027" s="102"/>
      <c r="I6027" s="103"/>
      <c r="J6027" s="102"/>
      <c r="L6027" s="100"/>
      <c r="M6027" s="100"/>
      <c r="N6027" s="100"/>
    </row>
    <row r="6028" spans="2:14">
      <c r="B6028" s="98"/>
      <c r="C6028" s="98"/>
      <c r="D6028" s="100"/>
      <c r="E6028" s="100"/>
      <c r="F6028" s="100"/>
      <c r="H6028" s="102"/>
      <c r="I6028" s="103"/>
      <c r="J6028" s="102"/>
      <c r="L6028" s="100"/>
      <c r="M6028" s="100"/>
      <c r="N6028" s="100"/>
    </row>
    <row r="6029" spans="2:14">
      <c r="B6029" s="98"/>
      <c r="C6029" s="98"/>
      <c r="D6029" s="100"/>
      <c r="E6029" s="100"/>
      <c r="F6029" s="100"/>
      <c r="H6029" s="102"/>
      <c r="I6029" s="103"/>
      <c r="J6029" s="102"/>
      <c r="L6029" s="100"/>
      <c r="M6029" s="100"/>
      <c r="N6029" s="100"/>
    </row>
    <row r="6030" spans="2:14">
      <c r="B6030" s="98"/>
      <c r="C6030" s="98"/>
      <c r="D6030" s="100"/>
      <c r="E6030" s="100"/>
      <c r="F6030" s="100"/>
      <c r="H6030" s="102"/>
      <c r="I6030" s="103"/>
      <c r="J6030" s="102"/>
      <c r="L6030" s="100"/>
      <c r="M6030" s="100"/>
      <c r="N6030" s="100"/>
    </row>
    <row r="6031" spans="2:14">
      <c r="B6031" s="98"/>
      <c r="C6031" s="98"/>
      <c r="D6031" s="100"/>
      <c r="E6031" s="100"/>
      <c r="F6031" s="100"/>
      <c r="H6031" s="102"/>
      <c r="I6031" s="103"/>
      <c r="J6031" s="102"/>
      <c r="L6031" s="100"/>
      <c r="M6031" s="100"/>
      <c r="N6031" s="100"/>
    </row>
    <row r="6032" spans="2:14">
      <c r="B6032" s="98"/>
      <c r="C6032" s="98"/>
      <c r="D6032" s="100"/>
      <c r="E6032" s="100"/>
      <c r="F6032" s="100"/>
      <c r="H6032" s="102"/>
      <c r="I6032" s="103"/>
      <c r="J6032" s="102"/>
      <c r="L6032" s="100"/>
      <c r="M6032" s="100"/>
      <c r="N6032" s="100"/>
    </row>
    <row r="6033" spans="2:14">
      <c r="B6033" s="98"/>
      <c r="C6033" s="98"/>
      <c r="D6033" s="100"/>
      <c r="E6033" s="100"/>
      <c r="F6033" s="100"/>
      <c r="H6033" s="102"/>
      <c r="I6033" s="103"/>
      <c r="J6033" s="102"/>
      <c r="L6033" s="100"/>
      <c r="M6033" s="100"/>
      <c r="N6033" s="100"/>
    </row>
    <row r="6034" spans="2:14">
      <c r="B6034" s="98"/>
      <c r="C6034" s="98"/>
      <c r="D6034" s="100"/>
      <c r="E6034" s="100"/>
      <c r="F6034" s="100"/>
      <c r="H6034" s="102"/>
      <c r="I6034" s="103"/>
      <c r="J6034" s="102"/>
      <c r="L6034" s="100"/>
      <c r="M6034" s="100"/>
      <c r="N6034" s="100"/>
    </row>
    <row r="6035" spans="2:14">
      <c r="B6035" s="98"/>
      <c r="C6035" s="98"/>
      <c r="D6035" s="100"/>
      <c r="E6035" s="100"/>
      <c r="F6035" s="100"/>
      <c r="H6035" s="102"/>
      <c r="I6035" s="103"/>
      <c r="J6035" s="102"/>
      <c r="L6035" s="100"/>
      <c r="M6035" s="100"/>
      <c r="N6035" s="100"/>
    </row>
    <row r="6036" spans="2:14">
      <c r="B6036" s="98"/>
      <c r="C6036" s="98"/>
      <c r="D6036" s="100"/>
      <c r="E6036" s="100"/>
      <c r="F6036" s="100"/>
      <c r="H6036" s="102"/>
      <c r="I6036" s="103"/>
      <c r="J6036" s="102"/>
      <c r="L6036" s="100"/>
      <c r="M6036" s="100"/>
      <c r="N6036" s="100"/>
    </row>
    <row r="6037" spans="2:14">
      <c r="B6037" s="98"/>
      <c r="C6037" s="98"/>
      <c r="D6037" s="100"/>
      <c r="E6037" s="100"/>
      <c r="F6037" s="100"/>
      <c r="H6037" s="102"/>
      <c r="I6037" s="103"/>
      <c r="J6037" s="102"/>
      <c r="L6037" s="100"/>
      <c r="M6037" s="100"/>
      <c r="N6037" s="100"/>
    </row>
    <row r="6038" spans="2:14">
      <c r="B6038" s="98"/>
      <c r="C6038" s="98"/>
      <c r="D6038" s="100"/>
      <c r="E6038" s="100"/>
      <c r="F6038" s="100"/>
      <c r="H6038" s="102"/>
      <c r="I6038" s="103"/>
      <c r="J6038" s="102"/>
      <c r="L6038" s="100"/>
      <c r="M6038" s="100"/>
      <c r="N6038" s="100"/>
    </row>
    <row r="6039" spans="2:14">
      <c r="B6039" s="98"/>
      <c r="C6039" s="98"/>
      <c r="D6039" s="100"/>
      <c r="E6039" s="100"/>
      <c r="F6039" s="100"/>
      <c r="H6039" s="102"/>
      <c r="I6039" s="103"/>
      <c r="J6039" s="102"/>
      <c r="L6039" s="100"/>
      <c r="M6039" s="100"/>
      <c r="N6039" s="100"/>
    </row>
    <row r="6040" spans="2:14">
      <c r="B6040" s="98"/>
      <c r="C6040" s="98"/>
      <c r="D6040" s="100"/>
      <c r="E6040" s="100"/>
      <c r="F6040" s="100"/>
      <c r="H6040" s="102"/>
      <c r="I6040" s="103"/>
      <c r="J6040" s="102"/>
      <c r="L6040" s="100"/>
      <c r="M6040" s="100"/>
      <c r="N6040" s="100"/>
    </row>
    <row r="6041" spans="2:14">
      <c r="B6041" s="98"/>
      <c r="C6041" s="98"/>
      <c r="D6041" s="100"/>
      <c r="E6041" s="100"/>
      <c r="F6041" s="100"/>
      <c r="H6041" s="102"/>
      <c r="I6041" s="103"/>
      <c r="J6041" s="102"/>
      <c r="L6041" s="100"/>
      <c r="M6041" s="100"/>
      <c r="N6041" s="100"/>
    </row>
    <row r="6042" spans="2:14">
      <c r="B6042" s="98"/>
      <c r="C6042" s="98"/>
      <c r="D6042" s="100"/>
      <c r="E6042" s="100"/>
      <c r="F6042" s="100"/>
      <c r="H6042" s="102"/>
      <c r="I6042" s="103"/>
      <c r="J6042" s="102"/>
      <c r="L6042" s="100"/>
      <c r="M6042" s="100"/>
      <c r="N6042" s="100"/>
    </row>
    <row r="6043" spans="2:14">
      <c r="B6043" s="98"/>
      <c r="C6043" s="98"/>
      <c r="D6043" s="100"/>
      <c r="E6043" s="100"/>
      <c r="F6043" s="100"/>
      <c r="H6043" s="102"/>
      <c r="I6043" s="103"/>
      <c r="J6043" s="102"/>
      <c r="L6043" s="100"/>
      <c r="M6043" s="100"/>
      <c r="N6043" s="100"/>
    </row>
    <row r="6044" spans="2:14">
      <c r="B6044" s="98"/>
      <c r="C6044" s="98"/>
      <c r="D6044" s="100"/>
      <c r="E6044" s="100"/>
      <c r="F6044" s="100"/>
      <c r="H6044" s="102"/>
      <c r="I6044" s="103"/>
      <c r="J6044" s="102"/>
      <c r="L6044" s="100"/>
      <c r="M6044" s="100"/>
      <c r="N6044" s="100"/>
    </row>
    <row r="6045" spans="2:14">
      <c r="B6045" s="98"/>
      <c r="C6045" s="98"/>
      <c r="D6045" s="100"/>
      <c r="E6045" s="100"/>
      <c r="F6045" s="100"/>
      <c r="H6045" s="102"/>
      <c r="I6045" s="103"/>
      <c r="J6045" s="102"/>
      <c r="L6045" s="100"/>
      <c r="M6045" s="100"/>
      <c r="N6045" s="100"/>
    </row>
    <row r="6046" spans="2:14">
      <c r="B6046" s="98"/>
      <c r="C6046" s="98"/>
      <c r="D6046" s="100"/>
      <c r="E6046" s="100"/>
      <c r="F6046" s="100"/>
      <c r="H6046" s="102"/>
      <c r="I6046" s="103"/>
      <c r="J6046" s="102"/>
      <c r="L6046" s="100"/>
      <c r="M6046" s="100"/>
      <c r="N6046" s="100"/>
    </row>
    <row r="6047" spans="2:14">
      <c r="B6047" s="98"/>
      <c r="C6047" s="98"/>
      <c r="D6047" s="100"/>
      <c r="E6047" s="100"/>
      <c r="F6047" s="100"/>
      <c r="H6047" s="102"/>
      <c r="I6047" s="103"/>
      <c r="J6047" s="102"/>
      <c r="L6047" s="100"/>
      <c r="M6047" s="100"/>
      <c r="N6047" s="100"/>
    </row>
    <row r="6048" spans="2:14">
      <c r="B6048" s="98"/>
      <c r="C6048" s="98"/>
      <c r="D6048" s="100"/>
      <c r="E6048" s="100"/>
      <c r="F6048" s="100"/>
      <c r="H6048" s="102"/>
      <c r="I6048" s="103"/>
      <c r="J6048" s="102"/>
      <c r="L6048" s="100"/>
      <c r="M6048" s="100"/>
      <c r="N6048" s="100"/>
    </row>
    <row r="6049" spans="2:14">
      <c r="B6049" s="98"/>
      <c r="C6049" s="98"/>
      <c r="D6049" s="100"/>
      <c r="E6049" s="100"/>
      <c r="F6049" s="100"/>
      <c r="H6049" s="102"/>
      <c r="I6049" s="103"/>
      <c r="J6049" s="102"/>
      <c r="L6049" s="100"/>
      <c r="M6049" s="100"/>
      <c r="N6049" s="100"/>
    </row>
    <row r="6050" spans="2:14">
      <c r="B6050" s="98"/>
      <c r="C6050" s="98"/>
      <c r="D6050" s="100"/>
      <c r="E6050" s="100"/>
      <c r="F6050" s="100"/>
      <c r="H6050" s="102"/>
      <c r="I6050" s="103"/>
      <c r="J6050" s="102"/>
      <c r="L6050" s="100"/>
      <c r="M6050" s="100"/>
      <c r="N6050" s="100"/>
    </row>
    <row r="6051" spans="2:14">
      <c r="B6051" s="98"/>
      <c r="C6051" s="98"/>
      <c r="D6051" s="100"/>
      <c r="E6051" s="100"/>
      <c r="F6051" s="100"/>
      <c r="H6051" s="102"/>
      <c r="I6051" s="103"/>
      <c r="J6051" s="102"/>
      <c r="L6051" s="100"/>
      <c r="M6051" s="100"/>
      <c r="N6051" s="100"/>
    </row>
    <row r="6052" spans="2:14">
      <c r="B6052" s="98"/>
      <c r="C6052" s="98"/>
      <c r="D6052" s="100"/>
      <c r="E6052" s="100"/>
      <c r="F6052" s="100"/>
      <c r="H6052" s="102"/>
      <c r="I6052" s="103"/>
      <c r="J6052" s="102"/>
      <c r="L6052" s="100"/>
      <c r="M6052" s="100"/>
      <c r="N6052" s="100"/>
    </row>
    <row r="6053" spans="2:14">
      <c r="B6053" s="98"/>
      <c r="C6053" s="98"/>
      <c r="D6053" s="100"/>
      <c r="E6053" s="100"/>
      <c r="F6053" s="100"/>
      <c r="H6053" s="102"/>
      <c r="I6053" s="103"/>
      <c r="J6053" s="102"/>
      <c r="L6053" s="100"/>
      <c r="M6053" s="100"/>
      <c r="N6053" s="100"/>
    </row>
    <row r="6054" spans="2:14">
      <c r="B6054" s="98"/>
      <c r="C6054" s="98"/>
      <c r="D6054" s="100"/>
      <c r="E6054" s="100"/>
      <c r="F6054" s="100"/>
      <c r="H6054" s="102"/>
      <c r="I6054" s="103"/>
      <c r="J6054" s="102"/>
      <c r="L6054" s="100"/>
      <c r="M6054" s="100"/>
      <c r="N6054" s="100"/>
    </row>
    <row r="6055" spans="2:14">
      <c r="B6055" s="98"/>
      <c r="C6055" s="98"/>
      <c r="D6055" s="100"/>
      <c r="E6055" s="100"/>
      <c r="F6055" s="100"/>
      <c r="H6055" s="102"/>
      <c r="I6055" s="103"/>
      <c r="J6055" s="102"/>
      <c r="L6055" s="100"/>
      <c r="M6055" s="100"/>
      <c r="N6055" s="100"/>
    </row>
    <row r="6056" spans="2:14">
      <c r="B6056" s="98"/>
      <c r="C6056" s="98"/>
      <c r="D6056" s="100"/>
      <c r="E6056" s="100"/>
      <c r="F6056" s="100"/>
      <c r="H6056" s="102"/>
      <c r="I6056" s="103"/>
      <c r="J6056" s="102"/>
      <c r="L6056" s="100"/>
      <c r="M6056" s="100"/>
      <c r="N6056" s="100"/>
    </row>
    <row r="6057" spans="2:14">
      <c r="B6057" s="98"/>
      <c r="C6057" s="98"/>
      <c r="D6057" s="100"/>
      <c r="E6057" s="100"/>
      <c r="F6057" s="100"/>
      <c r="H6057" s="102"/>
      <c r="I6057" s="103"/>
      <c r="J6057" s="102"/>
      <c r="L6057" s="100"/>
      <c r="M6057" s="100"/>
      <c r="N6057" s="100"/>
    </row>
    <row r="6058" spans="2:14">
      <c r="B6058" s="98"/>
      <c r="C6058" s="98"/>
      <c r="D6058" s="100"/>
      <c r="E6058" s="100"/>
      <c r="F6058" s="100"/>
      <c r="H6058" s="102"/>
      <c r="I6058" s="103"/>
      <c r="J6058" s="102"/>
      <c r="L6058" s="100"/>
      <c r="M6058" s="100"/>
      <c r="N6058" s="100"/>
    </row>
    <row r="6059" spans="2:14">
      <c r="B6059" s="98"/>
      <c r="C6059" s="98"/>
      <c r="D6059" s="100"/>
      <c r="E6059" s="100"/>
      <c r="F6059" s="100"/>
      <c r="H6059" s="102"/>
      <c r="I6059" s="103"/>
      <c r="J6059" s="102"/>
      <c r="L6059" s="100"/>
      <c r="M6059" s="100"/>
      <c r="N6059" s="100"/>
    </row>
    <row r="6060" spans="2:14">
      <c r="B6060" s="98"/>
      <c r="C6060" s="98"/>
      <c r="D6060" s="100"/>
      <c r="E6060" s="100"/>
      <c r="F6060" s="100"/>
      <c r="H6060" s="102"/>
      <c r="I6060" s="103"/>
      <c r="J6060" s="102"/>
      <c r="L6060" s="100"/>
      <c r="M6060" s="100"/>
      <c r="N6060" s="100"/>
    </row>
    <row r="6061" spans="2:14">
      <c r="B6061" s="98"/>
      <c r="C6061" s="98"/>
      <c r="D6061" s="100"/>
      <c r="E6061" s="100"/>
      <c r="F6061" s="100"/>
      <c r="H6061" s="102"/>
      <c r="I6061" s="103"/>
      <c r="J6061" s="102"/>
      <c r="L6061" s="100"/>
      <c r="M6061" s="100"/>
      <c r="N6061" s="100"/>
    </row>
    <row r="6062" spans="2:14">
      <c r="B6062" s="98"/>
      <c r="C6062" s="98"/>
      <c r="D6062" s="100"/>
      <c r="E6062" s="100"/>
      <c r="F6062" s="100"/>
      <c r="H6062" s="102"/>
      <c r="I6062" s="103"/>
      <c r="J6062" s="102"/>
      <c r="L6062" s="100"/>
      <c r="M6062" s="100"/>
      <c r="N6062" s="100"/>
    </row>
    <row r="6063" spans="2:14">
      <c r="B6063" s="98"/>
      <c r="C6063" s="98"/>
      <c r="D6063" s="100"/>
      <c r="E6063" s="100"/>
      <c r="F6063" s="100"/>
      <c r="H6063" s="102"/>
      <c r="I6063" s="103"/>
      <c r="J6063" s="102"/>
      <c r="L6063" s="100"/>
      <c r="M6063" s="100"/>
      <c r="N6063" s="100"/>
    </row>
    <row r="6064" spans="2:14">
      <c r="B6064" s="98"/>
      <c r="C6064" s="98"/>
      <c r="D6064" s="100"/>
      <c r="E6064" s="100"/>
      <c r="F6064" s="100"/>
      <c r="H6064" s="102"/>
      <c r="I6064" s="103"/>
      <c r="J6064" s="102"/>
      <c r="L6064" s="100"/>
      <c r="M6064" s="100"/>
      <c r="N6064" s="100"/>
    </row>
    <row r="6065" spans="2:14">
      <c r="B6065" s="98"/>
      <c r="C6065" s="98"/>
      <c r="D6065" s="100"/>
      <c r="E6065" s="100"/>
      <c r="F6065" s="100"/>
      <c r="H6065" s="102"/>
      <c r="I6065" s="103"/>
      <c r="J6065" s="102"/>
      <c r="L6065" s="100"/>
      <c r="M6065" s="100"/>
      <c r="N6065" s="100"/>
    </row>
    <row r="6066" spans="2:14">
      <c r="B6066" s="98"/>
      <c r="C6066" s="98"/>
      <c r="D6066" s="100"/>
      <c r="E6066" s="100"/>
      <c r="F6066" s="100"/>
      <c r="H6066" s="102"/>
      <c r="I6066" s="103"/>
      <c r="J6066" s="102"/>
      <c r="L6066" s="100"/>
      <c r="M6066" s="100"/>
      <c r="N6066" s="100"/>
    </row>
    <row r="6067" spans="2:14">
      <c r="B6067" s="98"/>
      <c r="C6067" s="98"/>
      <c r="D6067" s="100"/>
      <c r="E6067" s="100"/>
      <c r="F6067" s="100"/>
      <c r="H6067" s="102"/>
      <c r="I6067" s="103"/>
      <c r="J6067" s="102"/>
      <c r="L6067" s="100"/>
      <c r="M6067" s="100"/>
      <c r="N6067" s="100"/>
    </row>
    <row r="6068" spans="2:14">
      <c r="B6068" s="98"/>
      <c r="C6068" s="98"/>
      <c r="D6068" s="100"/>
      <c r="E6068" s="100"/>
      <c r="F6068" s="100"/>
      <c r="H6068" s="102"/>
      <c r="I6068" s="103"/>
      <c r="J6068" s="102"/>
      <c r="L6068" s="100"/>
      <c r="M6068" s="100"/>
      <c r="N6068" s="100"/>
    </row>
    <row r="6069" spans="2:14">
      <c r="B6069" s="98"/>
      <c r="C6069" s="98"/>
      <c r="D6069" s="100"/>
      <c r="E6069" s="100"/>
      <c r="F6069" s="100"/>
      <c r="H6069" s="102"/>
      <c r="I6069" s="103"/>
      <c r="J6069" s="102"/>
      <c r="L6069" s="100"/>
      <c r="M6069" s="100"/>
      <c r="N6069" s="100"/>
    </row>
    <row r="6070" spans="2:14">
      <c r="B6070" s="98"/>
      <c r="C6070" s="98"/>
      <c r="D6070" s="100"/>
      <c r="E6070" s="100"/>
      <c r="F6070" s="100"/>
      <c r="H6070" s="102"/>
      <c r="I6070" s="103"/>
      <c r="J6070" s="102"/>
      <c r="L6070" s="100"/>
      <c r="M6070" s="100"/>
      <c r="N6070" s="100"/>
    </row>
    <row r="6071" spans="2:14">
      <c r="B6071" s="98"/>
      <c r="C6071" s="98"/>
      <c r="D6071" s="100"/>
      <c r="E6071" s="100"/>
      <c r="F6071" s="100"/>
      <c r="H6071" s="102"/>
      <c r="I6071" s="103"/>
      <c r="J6071" s="102"/>
      <c r="L6071" s="100"/>
      <c r="M6071" s="100"/>
      <c r="N6071" s="100"/>
    </row>
    <row r="6072" spans="2:14">
      <c r="B6072" s="98"/>
      <c r="C6072" s="98"/>
      <c r="D6072" s="100"/>
      <c r="E6072" s="100"/>
      <c r="F6072" s="100"/>
      <c r="H6072" s="102"/>
      <c r="I6072" s="103"/>
      <c r="J6072" s="102"/>
      <c r="L6072" s="100"/>
      <c r="M6072" s="100"/>
      <c r="N6072" s="100"/>
    </row>
    <row r="6073" spans="2:14">
      <c r="B6073" s="98"/>
      <c r="C6073" s="98"/>
      <c r="D6073" s="100"/>
      <c r="E6073" s="100"/>
      <c r="F6073" s="100"/>
      <c r="H6073" s="102"/>
      <c r="I6073" s="103"/>
      <c r="J6073" s="102"/>
      <c r="L6073" s="100"/>
      <c r="M6073" s="100"/>
      <c r="N6073" s="100"/>
    </row>
    <row r="6074" spans="2:14">
      <c r="B6074" s="98"/>
      <c r="C6074" s="98"/>
      <c r="D6074" s="100"/>
      <c r="E6074" s="100"/>
      <c r="F6074" s="100"/>
      <c r="H6074" s="102"/>
      <c r="I6074" s="103"/>
      <c r="J6074" s="102"/>
      <c r="L6074" s="100"/>
      <c r="M6074" s="100"/>
      <c r="N6074" s="100"/>
    </row>
    <row r="6075" spans="2:14">
      <c r="B6075" s="98"/>
      <c r="C6075" s="98"/>
      <c r="D6075" s="100"/>
      <c r="E6075" s="100"/>
      <c r="F6075" s="100"/>
      <c r="H6075" s="102"/>
      <c r="I6075" s="103"/>
      <c r="J6075" s="102"/>
      <c r="L6075" s="100"/>
      <c r="M6075" s="100"/>
      <c r="N6075" s="100"/>
    </row>
    <row r="6076" spans="2:14">
      <c r="B6076" s="98"/>
      <c r="C6076" s="98"/>
      <c r="D6076" s="100"/>
      <c r="E6076" s="100"/>
      <c r="F6076" s="100"/>
      <c r="H6076" s="102"/>
      <c r="I6076" s="103"/>
      <c r="J6076" s="102"/>
      <c r="L6076" s="100"/>
      <c r="M6076" s="100"/>
      <c r="N6076" s="100"/>
    </row>
    <row r="6077" spans="2:14">
      <c r="B6077" s="98"/>
      <c r="C6077" s="98"/>
      <c r="D6077" s="100"/>
      <c r="E6077" s="100"/>
      <c r="F6077" s="100"/>
      <c r="H6077" s="102"/>
      <c r="I6077" s="103"/>
      <c r="J6077" s="102"/>
      <c r="L6077" s="100"/>
      <c r="M6077" s="100"/>
      <c r="N6077" s="100"/>
    </row>
    <row r="6078" spans="2:14">
      <c r="B6078" s="98"/>
      <c r="C6078" s="98"/>
      <c r="D6078" s="100"/>
      <c r="E6078" s="100"/>
      <c r="F6078" s="100"/>
      <c r="H6078" s="102"/>
      <c r="I6078" s="103"/>
      <c r="J6078" s="102"/>
      <c r="L6078" s="100"/>
      <c r="M6078" s="100"/>
      <c r="N6078" s="100"/>
    </row>
    <row r="6079" spans="2:14">
      <c r="B6079" s="98"/>
      <c r="C6079" s="98"/>
      <c r="D6079" s="100"/>
      <c r="E6079" s="100"/>
      <c r="F6079" s="100"/>
      <c r="H6079" s="102"/>
      <c r="I6079" s="103"/>
      <c r="J6079" s="102"/>
      <c r="L6079" s="100"/>
      <c r="M6079" s="100"/>
      <c r="N6079" s="100"/>
    </row>
    <row r="6080" spans="2:14">
      <c r="B6080" s="98"/>
      <c r="C6080" s="98"/>
      <c r="D6080" s="100"/>
      <c r="E6080" s="100"/>
      <c r="F6080" s="100"/>
      <c r="H6080" s="102"/>
      <c r="I6080" s="103"/>
      <c r="J6080" s="102"/>
      <c r="L6080" s="100"/>
      <c r="M6080" s="100"/>
      <c r="N6080" s="100"/>
    </row>
    <row r="6081" spans="2:14">
      <c r="B6081" s="98"/>
      <c r="C6081" s="98"/>
      <c r="D6081" s="100"/>
      <c r="E6081" s="100"/>
      <c r="F6081" s="100"/>
      <c r="H6081" s="102"/>
      <c r="I6081" s="103"/>
      <c r="J6081" s="102"/>
      <c r="L6081" s="100"/>
      <c r="M6081" s="100"/>
      <c r="N6081" s="100"/>
    </row>
    <row r="6082" spans="2:14">
      <c r="B6082" s="98"/>
      <c r="C6082" s="98"/>
      <c r="D6082" s="100"/>
      <c r="E6082" s="100"/>
      <c r="F6082" s="100"/>
      <c r="H6082" s="102"/>
      <c r="I6082" s="103"/>
      <c r="J6082" s="102"/>
      <c r="L6082" s="100"/>
      <c r="M6082" s="100"/>
      <c r="N6082" s="100"/>
    </row>
    <row r="6083" spans="2:14">
      <c r="B6083" s="98"/>
      <c r="C6083" s="98"/>
      <c r="D6083" s="100"/>
      <c r="E6083" s="100"/>
      <c r="F6083" s="100"/>
      <c r="H6083" s="102"/>
      <c r="I6083" s="103"/>
      <c r="J6083" s="102"/>
      <c r="L6083" s="100"/>
      <c r="M6083" s="100"/>
      <c r="N6083" s="100"/>
    </row>
    <row r="6084" spans="2:14">
      <c r="B6084" s="98"/>
      <c r="C6084" s="98"/>
      <c r="D6084" s="100"/>
      <c r="E6084" s="100"/>
      <c r="F6084" s="100"/>
      <c r="H6084" s="102"/>
      <c r="I6084" s="103"/>
      <c r="J6084" s="102"/>
      <c r="L6084" s="100"/>
      <c r="M6084" s="100"/>
      <c r="N6084" s="100"/>
    </row>
    <row r="6085" spans="2:14">
      <c r="B6085" s="98"/>
      <c r="C6085" s="98"/>
      <c r="D6085" s="100"/>
      <c r="E6085" s="100"/>
      <c r="F6085" s="100"/>
      <c r="H6085" s="102"/>
      <c r="I6085" s="103"/>
      <c r="J6085" s="102"/>
      <c r="L6085" s="100"/>
      <c r="M6085" s="100"/>
      <c r="N6085" s="100"/>
    </row>
    <row r="6086" spans="2:14">
      <c r="B6086" s="98"/>
      <c r="C6086" s="98"/>
      <c r="D6086" s="100"/>
      <c r="E6086" s="100"/>
      <c r="F6086" s="100"/>
      <c r="H6086" s="102"/>
      <c r="I6086" s="103"/>
      <c r="J6086" s="102"/>
      <c r="L6086" s="100"/>
      <c r="M6086" s="100"/>
      <c r="N6086" s="100"/>
    </row>
    <row r="6087" spans="2:14">
      <c r="B6087" s="98"/>
      <c r="C6087" s="98"/>
      <c r="D6087" s="100"/>
      <c r="E6087" s="100"/>
      <c r="F6087" s="100"/>
      <c r="H6087" s="102"/>
      <c r="I6087" s="103"/>
      <c r="J6087" s="102"/>
      <c r="L6087" s="100"/>
      <c r="M6087" s="100"/>
      <c r="N6087" s="100"/>
    </row>
    <row r="6088" spans="2:14">
      <c r="B6088" s="98"/>
      <c r="C6088" s="98"/>
      <c r="D6088" s="100"/>
      <c r="E6088" s="100"/>
      <c r="F6088" s="100"/>
      <c r="H6088" s="102"/>
      <c r="I6088" s="103"/>
      <c r="J6088" s="102"/>
      <c r="L6088" s="100"/>
      <c r="M6088" s="100"/>
      <c r="N6088" s="100"/>
    </row>
    <row r="6089" spans="2:14">
      <c r="B6089" s="98"/>
      <c r="C6089" s="98"/>
      <c r="D6089" s="100"/>
      <c r="E6089" s="100"/>
      <c r="F6089" s="100"/>
      <c r="H6089" s="102"/>
      <c r="I6089" s="103"/>
      <c r="J6089" s="102"/>
      <c r="L6089" s="100"/>
      <c r="M6089" s="100"/>
      <c r="N6089" s="100"/>
    </row>
    <row r="6090" spans="2:14">
      <c r="B6090" s="98"/>
      <c r="C6090" s="98"/>
      <c r="D6090" s="100"/>
      <c r="E6090" s="100"/>
      <c r="F6090" s="100"/>
      <c r="H6090" s="102"/>
      <c r="I6090" s="103"/>
      <c r="J6090" s="102"/>
      <c r="L6090" s="100"/>
      <c r="M6090" s="100"/>
      <c r="N6090" s="100"/>
    </row>
    <row r="6091" spans="2:14">
      <c r="B6091" s="98"/>
      <c r="C6091" s="98"/>
      <c r="D6091" s="100"/>
      <c r="E6091" s="100"/>
      <c r="F6091" s="100"/>
      <c r="H6091" s="102"/>
      <c r="I6091" s="103"/>
      <c r="J6091" s="102"/>
      <c r="L6091" s="100"/>
      <c r="M6091" s="100"/>
      <c r="N6091" s="100"/>
    </row>
    <row r="6092" spans="2:14">
      <c r="B6092" s="98"/>
      <c r="C6092" s="98"/>
      <c r="D6092" s="100"/>
      <c r="E6092" s="100"/>
      <c r="F6092" s="100"/>
      <c r="H6092" s="102"/>
      <c r="I6092" s="103"/>
      <c r="J6092" s="102"/>
      <c r="L6092" s="100"/>
      <c r="M6092" s="100"/>
      <c r="N6092" s="100"/>
    </row>
    <row r="6093" spans="2:14">
      <c r="B6093" s="98"/>
      <c r="C6093" s="98"/>
      <c r="D6093" s="100"/>
      <c r="E6093" s="100"/>
      <c r="F6093" s="100"/>
      <c r="H6093" s="102"/>
      <c r="I6093" s="103"/>
      <c r="J6093" s="102"/>
      <c r="L6093" s="100"/>
      <c r="M6093" s="100"/>
      <c r="N6093" s="100"/>
    </row>
    <row r="6094" spans="2:14">
      <c r="B6094" s="98"/>
      <c r="C6094" s="98"/>
      <c r="D6094" s="100"/>
      <c r="E6094" s="100"/>
      <c r="F6094" s="100"/>
      <c r="H6094" s="102"/>
      <c r="I6094" s="103"/>
      <c r="J6094" s="102"/>
      <c r="L6094" s="100"/>
      <c r="M6094" s="100"/>
      <c r="N6094" s="100"/>
    </row>
    <row r="6095" spans="2:14">
      <c r="B6095" s="98"/>
      <c r="C6095" s="98"/>
      <c r="D6095" s="100"/>
      <c r="E6095" s="100"/>
      <c r="F6095" s="100"/>
      <c r="H6095" s="102"/>
      <c r="I6095" s="103"/>
      <c r="J6095" s="102"/>
      <c r="L6095" s="100"/>
      <c r="M6095" s="100"/>
      <c r="N6095" s="100"/>
    </row>
    <row r="6096" spans="2:14">
      <c r="B6096" s="98"/>
      <c r="C6096" s="98"/>
      <c r="D6096" s="100"/>
      <c r="E6096" s="100"/>
      <c r="F6096" s="100"/>
      <c r="H6096" s="102"/>
      <c r="I6096" s="103"/>
      <c r="J6096" s="102"/>
      <c r="L6096" s="100"/>
      <c r="M6096" s="100"/>
      <c r="N6096" s="100"/>
    </row>
    <row r="6097" spans="2:14">
      <c r="B6097" s="98"/>
      <c r="C6097" s="98"/>
      <c r="D6097" s="100"/>
      <c r="E6097" s="100"/>
      <c r="F6097" s="100"/>
      <c r="H6097" s="102"/>
      <c r="I6097" s="103"/>
      <c r="J6097" s="102"/>
      <c r="L6097" s="100"/>
      <c r="M6097" s="100"/>
      <c r="N6097" s="100"/>
    </row>
    <row r="6098" spans="2:14">
      <c r="B6098" s="98"/>
      <c r="C6098" s="98"/>
      <c r="D6098" s="100"/>
      <c r="E6098" s="100"/>
      <c r="F6098" s="100"/>
      <c r="H6098" s="102"/>
      <c r="I6098" s="103"/>
      <c r="J6098" s="102"/>
      <c r="L6098" s="100"/>
      <c r="M6098" s="100"/>
      <c r="N6098" s="100"/>
    </row>
    <row r="6099" spans="2:14">
      <c r="B6099" s="98"/>
      <c r="C6099" s="98"/>
      <c r="D6099" s="100"/>
      <c r="E6099" s="100"/>
      <c r="F6099" s="100"/>
      <c r="H6099" s="102"/>
      <c r="I6099" s="103"/>
      <c r="J6099" s="102"/>
      <c r="L6099" s="100"/>
      <c r="M6099" s="100"/>
      <c r="N6099" s="100"/>
    </row>
    <row r="6100" spans="2:14">
      <c r="B6100" s="98"/>
      <c r="C6100" s="98"/>
      <c r="D6100" s="100"/>
      <c r="E6100" s="100"/>
      <c r="F6100" s="100"/>
      <c r="H6100" s="102"/>
      <c r="I6100" s="103"/>
      <c r="J6100" s="102"/>
      <c r="L6100" s="100"/>
      <c r="M6100" s="100"/>
      <c r="N6100" s="100"/>
    </row>
    <row r="6101" spans="2:14">
      <c r="B6101" s="98"/>
      <c r="C6101" s="98"/>
      <c r="D6101" s="100"/>
      <c r="E6101" s="100"/>
      <c r="F6101" s="100"/>
      <c r="H6101" s="102"/>
      <c r="I6101" s="103"/>
      <c r="J6101" s="102"/>
      <c r="L6101" s="100"/>
      <c r="M6101" s="100"/>
      <c r="N6101" s="100"/>
    </row>
    <row r="6102" spans="2:14">
      <c r="B6102" s="98"/>
      <c r="C6102" s="98"/>
      <c r="D6102" s="100"/>
      <c r="E6102" s="100"/>
      <c r="F6102" s="100"/>
      <c r="H6102" s="102"/>
      <c r="I6102" s="103"/>
      <c r="J6102" s="102"/>
      <c r="L6102" s="100"/>
      <c r="M6102" s="100"/>
      <c r="N6102" s="100"/>
    </row>
    <row r="6103" spans="2:14">
      <c r="B6103" s="98"/>
      <c r="C6103" s="98"/>
      <c r="D6103" s="100"/>
      <c r="E6103" s="100"/>
      <c r="F6103" s="100"/>
      <c r="H6103" s="102"/>
      <c r="I6103" s="103"/>
      <c r="J6103" s="102"/>
      <c r="L6103" s="100"/>
      <c r="M6103" s="100"/>
      <c r="N6103" s="100"/>
    </row>
    <row r="6104" spans="2:14">
      <c r="B6104" s="98"/>
      <c r="C6104" s="98"/>
      <c r="D6104" s="100"/>
      <c r="E6104" s="100"/>
      <c r="F6104" s="100"/>
      <c r="H6104" s="102"/>
      <c r="I6104" s="103"/>
      <c r="J6104" s="102"/>
      <c r="L6104" s="100"/>
      <c r="M6104" s="100"/>
      <c r="N6104" s="100"/>
    </row>
    <row r="6105" spans="2:14">
      <c r="B6105" s="98"/>
      <c r="C6105" s="98"/>
      <c r="D6105" s="100"/>
      <c r="E6105" s="100"/>
      <c r="F6105" s="100"/>
      <c r="H6105" s="102"/>
      <c r="I6105" s="103"/>
      <c r="J6105" s="102"/>
      <c r="L6105" s="100"/>
      <c r="M6105" s="100"/>
      <c r="N6105" s="100"/>
    </row>
    <row r="6106" spans="2:14">
      <c r="B6106" s="98"/>
      <c r="C6106" s="98"/>
      <c r="D6106" s="100"/>
      <c r="E6106" s="100"/>
      <c r="F6106" s="100"/>
      <c r="H6106" s="102"/>
      <c r="I6106" s="103"/>
      <c r="J6106" s="102"/>
      <c r="L6106" s="100"/>
      <c r="M6106" s="100"/>
      <c r="N6106" s="100"/>
    </row>
    <row r="6107" spans="2:14">
      <c r="B6107" s="98"/>
      <c r="C6107" s="98"/>
      <c r="D6107" s="100"/>
      <c r="E6107" s="100"/>
      <c r="F6107" s="100"/>
      <c r="H6107" s="102"/>
      <c r="I6107" s="103"/>
      <c r="J6107" s="102"/>
      <c r="L6107" s="100"/>
      <c r="M6107" s="100"/>
      <c r="N6107" s="100"/>
    </row>
    <row r="6108" spans="2:14">
      <c r="B6108" s="98"/>
      <c r="C6108" s="98"/>
      <c r="D6108" s="100"/>
      <c r="E6108" s="100"/>
      <c r="F6108" s="100"/>
      <c r="H6108" s="102"/>
      <c r="I6108" s="103"/>
      <c r="J6108" s="102"/>
      <c r="L6108" s="100"/>
      <c r="M6108" s="100"/>
      <c r="N6108" s="100"/>
    </row>
    <row r="6109" spans="2:14">
      <c r="B6109" s="98"/>
      <c r="C6109" s="98"/>
      <c r="D6109" s="100"/>
      <c r="E6109" s="100"/>
      <c r="F6109" s="100"/>
      <c r="H6109" s="102"/>
      <c r="I6109" s="103"/>
      <c r="J6109" s="102"/>
      <c r="L6109" s="100"/>
      <c r="M6109" s="100"/>
      <c r="N6109" s="100"/>
    </row>
    <row r="6110" spans="2:14">
      <c r="B6110" s="98"/>
      <c r="C6110" s="98"/>
      <c r="D6110" s="100"/>
      <c r="E6110" s="100"/>
      <c r="F6110" s="100"/>
      <c r="H6110" s="102"/>
      <c r="I6110" s="103"/>
      <c r="J6110" s="102"/>
      <c r="L6110" s="100"/>
      <c r="M6110" s="100"/>
      <c r="N6110" s="100"/>
    </row>
    <row r="6111" spans="2:14">
      <c r="B6111" s="98"/>
      <c r="C6111" s="98"/>
      <c r="D6111" s="100"/>
      <c r="E6111" s="100"/>
      <c r="F6111" s="100"/>
      <c r="H6111" s="102"/>
      <c r="I6111" s="103"/>
      <c r="J6111" s="102"/>
      <c r="L6111" s="100"/>
      <c r="M6111" s="100"/>
      <c r="N6111" s="100"/>
    </row>
    <row r="6112" spans="2:14">
      <c r="B6112" s="98"/>
      <c r="C6112" s="98"/>
      <c r="D6112" s="100"/>
      <c r="E6112" s="100"/>
      <c r="F6112" s="100"/>
      <c r="H6112" s="102"/>
      <c r="I6112" s="103"/>
      <c r="J6112" s="102"/>
      <c r="L6112" s="100"/>
      <c r="M6112" s="100"/>
      <c r="N6112" s="100"/>
    </row>
    <row r="6113" spans="2:14">
      <c r="B6113" s="98"/>
      <c r="C6113" s="98"/>
      <c r="D6113" s="100"/>
      <c r="E6113" s="100"/>
      <c r="F6113" s="100"/>
      <c r="H6113" s="102"/>
      <c r="I6113" s="103"/>
      <c r="J6113" s="102"/>
      <c r="L6113" s="100"/>
      <c r="M6113" s="100"/>
      <c r="N6113" s="100"/>
    </row>
    <row r="6114" spans="2:14">
      <c r="B6114" s="98"/>
      <c r="C6114" s="98"/>
      <c r="D6114" s="100"/>
      <c r="E6114" s="100"/>
      <c r="F6114" s="100"/>
      <c r="H6114" s="102"/>
      <c r="I6114" s="103"/>
      <c r="J6114" s="102"/>
      <c r="L6114" s="100"/>
      <c r="M6114" s="100"/>
      <c r="N6114" s="100"/>
    </row>
    <row r="6115" spans="2:14">
      <c r="B6115" s="98"/>
      <c r="C6115" s="98"/>
      <c r="D6115" s="100"/>
      <c r="E6115" s="100"/>
      <c r="F6115" s="100"/>
      <c r="H6115" s="102"/>
      <c r="I6115" s="103"/>
      <c r="J6115" s="102"/>
      <c r="L6115" s="100"/>
      <c r="M6115" s="100"/>
      <c r="N6115" s="100"/>
    </row>
    <row r="6116" spans="2:14">
      <c r="B6116" s="98"/>
      <c r="C6116" s="98"/>
      <c r="D6116" s="100"/>
      <c r="E6116" s="100"/>
      <c r="F6116" s="100"/>
      <c r="H6116" s="102"/>
      <c r="I6116" s="103"/>
      <c r="J6116" s="102"/>
      <c r="L6116" s="100"/>
      <c r="M6116" s="100"/>
      <c r="N6116" s="100"/>
    </row>
    <row r="6117" spans="2:14">
      <c r="B6117" s="98"/>
      <c r="C6117" s="98"/>
      <c r="D6117" s="100"/>
      <c r="E6117" s="100"/>
      <c r="F6117" s="100"/>
      <c r="H6117" s="102"/>
      <c r="I6117" s="103"/>
      <c r="J6117" s="102"/>
      <c r="L6117" s="100"/>
      <c r="M6117" s="100"/>
      <c r="N6117" s="100"/>
    </row>
    <row r="6118" spans="2:14">
      <c r="B6118" s="98"/>
      <c r="C6118" s="98"/>
      <c r="D6118" s="100"/>
      <c r="E6118" s="100"/>
      <c r="F6118" s="100"/>
      <c r="H6118" s="102"/>
      <c r="I6118" s="103"/>
      <c r="J6118" s="102"/>
      <c r="L6118" s="100"/>
      <c r="M6118" s="100"/>
      <c r="N6118" s="100"/>
    </row>
    <row r="6119" spans="2:14">
      <c r="B6119" s="98"/>
      <c r="C6119" s="98"/>
      <c r="D6119" s="100"/>
      <c r="E6119" s="100"/>
      <c r="F6119" s="100"/>
      <c r="H6119" s="102"/>
      <c r="I6119" s="103"/>
      <c r="J6119" s="102"/>
      <c r="L6119" s="100"/>
      <c r="M6119" s="100"/>
      <c r="N6119" s="100"/>
    </row>
    <row r="6120" spans="2:14">
      <c r="B6120" s="98"/>
      <c r="C6120" s="98"/>
      <c r="D6120" s="100"/>
      <c r="E6120" s="100"/>
      <c r="F6120" s="100"/>
      <c r="H6120" s="102"/>
      <c r="I6120" s="103"/>
      <c r="J6120" s="102"/>
      <c r="L6120" s="100"/>
      <c r="M6120" s="100"/>
      <c r="N6120" s="100"/>
    </row>
    <row r="6121" spans="2:14">
      <c r="B6121" s="98"/>
      <c r="C6121" s="98"/>
      <c r="D6121" s="100"/>
      <c r="E6121" s="100"/>
      <c r="F6121" s="100"/>
      <c r="H6121" s="102"/>
      <c r="I6121" s="103"/>
      <c r="J6121" s="102"/>
      <c r="L6121" s="100"/>
      <c r="M6121" s="100"/>
      <c r="N6121" s="100"/>
    </row>
    <row r="6122" spans="2:14">
      <c r="B6122" s="98"/>
      <c r="C6122" s="98"/>
      <c r="D6122" s="100"/>
      <c r="E6122" s="100"/>
      <c r="F6122" s="100"/>
      <c r="H6122" s="102"/>
      <c r="I6122" s="103"/>
      <c r="J6122" s="102"/>
      <c r="L6122" s="100"/>
      <c r="M6122" s="100"/>
      <c r="N6122" s="100"/>
    </row>
    <row r="6123" spans="2:14">
      <c r="B6123" s="98"/>
      <c r="C6123" s="98"/>
      <c r="D6123" s="100"/>
      <c r="E6123" s="100"/>
      <c r="F6123" s="100"/>
      <c r="H6123" s="102"/>
      <c r="I6123" s="103"/>
      <c r="J6123" s="102"/>
      <c r="L6123" s="100"/>
      <c r="M6123" s="100"/>
      <c r="N6123" s="100"/>
    </row>
    <row r="6124" spans="2:14">
      <c r="B6124" s="98"/>
      <c r="C6124" s="98"/>
      <c r="D6124" s="100"/>
      <c r="E6124" s="100"/>
      <c r="F6124" s="100"/>
      <c r="H6124" s="102"/>
      <c r="I6124" s="103"/>
      <c r="J6124" s="102"/>
      <c r="L6124" s="100"/>
      <c r="M6124" s="100"/>
      <c r="N6124" s="100"/>
    </row>
    <row r="6125" spans="2:14">
      <c r="B6125" s="98"/>
      <c r="C6125" s="98"/>
      <c r="D6125" s="100"/>
      <c r="E6125" s="100"/>
      <c r="F6125" s="100"/>
      <c r="H6125" s="102"/>
      <c r="I6125" s="103"/>
      <c r="J6125" s="102"/>
      <c r="L6125" s="100"/>
      <c r="M6125" s="100"/>
      <c r="N6125" s="100"/>
    </row>
    <row r="6126" spans="2:14">
      <c r="B6126" s="98"/>
      <c r="C6126" s="98"/>
      <c r="D6126" s="100"/>
      <c r="E6126" s="100"/>
      <c r="F6126" s="100"/>
      <c r="H6126" s="102"/>
      <c r="I6126" s="103"/>
      <c r="J6126" s="102"/>
      <c r="L6126" s="100"/>
      <c r="M6126" s="100"/>
      <c r="N6126" s="100"/>
    </row>
    <row r="6127" spans="2:14">
      <c r="B6127" s="98"/>
      <c r="C6127" s="98"/>
      <c r="D6127" s="100"/>
      <c r="E6127" s="100"/>
      <c r="F6127" s="100"/>
      <c r="H6127" s="102"/>
      <c r="I6127" s="103"/>
      <c r="J6127" s="102"/>
      <c r="L6127" s="100"/>
      <c r="M6127" s="100"/>
      <c r="N6127" s="100"/>
    </row>
    <row r="6128" spans="2:14">
      <c r="B6128" s="98"/>
      <c r="C6128" s="98"/>
      <c r="D6128" s="100"/>
      <c r="E6128" s="100"/>
      <c r="F6128" s="100"/>
      <c r="H6128" s="102"/>
      <c r="I6128" s="103"/>
      <c r="J6128" s="102"/>
      <c r="L6128" s="100"/>
      <c r="M6128" s="100"/>
      <c r="N6128" s="100"/>
    </row>
    <row r="6129" spans="2:14">
      <c r="B6129" s="98"/>
      <c r="C6129" s="98"/>
      <c r="D6129" s="100"/>
      <c r="E6129" s="100"/>
      <c r="F6129" s="100"/>
      <c r="H6129" s="102"/>
      <c r="I6129" s="103"/>
      <c r="J6129" s="102"/>
      <c r="L6129" s="100"/>
      <c r="M6129" s="100"/>
      <c r="N6129" s="100"/>
    </row>
    <row r="6130" spans="2:14">
      <c r="B6130" s="98"/>
      <c r="C6130" s="98"/>
      <c r="D6130" s="100"/>
      <c r="E6130" s="100"/>
      <c r="F6130" s="100"/>
      <c r="H6130" s="102"/>
      <c r="I6130" s="103"/>
      <c r="J6130" s="102"/>
      <c r="L6130" s="100"/>
      <c r="M6130" s="100"/>
      <c r="N6130" s="100"/>
    </row>
    <row r="6131" spans="2:14">
      <c r="B6131" s="98"/>
      <c r="C6131" s="98"/>
      <c r="D6131" s="100"/>
      <c r="E6131" s="100"/>
      <c r="F6131" s="100"/>
      <c r="H6131" s="102"/>
      <c r="I6131" s="103"/>
      <c r="J6131" s="102"/>
      <c r="L6131" s="100"/>
      <c r="M6131" s="100"/>
      <c r="N6131" s="100"/>
    </row>
    <row r="6132" spans="2:14">
      <c r="B6132" s="98"/>
      <c r="C6132" s="98"/>
      <c r="D6132" s="100"/>
      <c r="E6132" s="100"/>
      <c r="F6132" s="100"/>
      <c r="H6132" s="102"/>
      <c r="I6132" s="103"/>
      <c r="J6132" s="102"/>
      <c r="L6132" s="100"/>
      <c r="M6132" s="100"/>
      <c r="N6132" s="100"/>
    </row>
    <row r="6133" spans="2:14">
      <c r="B6133" s="98"/>
      <c r="C6133" s="98"/>
      <c r="D6133" s="100"/>
      <c r="E6133" s="100"/>
      <c r="F6133" s="100"/>
      <c r="H6133" s="102"/>
      <c r="I6133" s="103"/>
      <c r="J6133" s="102"/>
      <c r="L6133" s="100"/>
      <c r="M6133" s="100"/>
      <c r="N6133" s="100"/>
    </row>
    <row r="6134" spans="2:14">
      <c r="B6134" s="98"/>
      <c r="C6134" s="98"/>
      <c r="D6134" s="100"/>
      <c r="E6134" s="100"/>
      <c r="F6134" s="100"/>
      <c r="H6134" s="102"/>
      <c r="I6134" s="103"/>
      <c r="J6134" s="102"/>
      <c r="L6134" s="100"/>
      <c r="M6134" s="100"/>
      <c r="N6134" s="100"/>
    </row>
    <row r="6135" spans="2:14">
      <c r="B6135" s="98"/>
      <c r="C6135" s="98"/>
      <c r="D6135" s="100"/>
      <c r="E6135" s="100"/>
      <c r="F6135" s="100"/>
      <c r="H6135" s="102"/>
      <c r="I6135" s="103"/>
      <c r="J6135" s="102"/>
      <c r="L6135" s="100"/>
      <c r="M6135" s="100"/>
      <c r="N6135" s="100"/>
    </row>
    <row r="6136" spans="2:14">
      <c r="B6136" s="98"/>
      <c r="C6136" s="98"/>
      <c r="D6136" s="100"/>
      <c r="E6136" s="100"/>
      <c r="F6136" s="100"/>
      <c r="H6136" s="102"/>
      <c r="I6136" s="103"/>
      <c r="J6136" s="102"/>
      <c r="L6136" s="100"/>
      <c r="M6136" s="100"/>
      <c r="N6136" s="100"/>
    </row>
    <row r="6137" spans="2:14">
      <c r="B6137" s="98"/>
      <c r="C6137" s="98"/>
      <c r="D6137" s="100"/>
      <c r="E6137" s="100"/>
      <c r="F6137" s="100"/>
      <c r="H6137" s="102"/>
      <c r="I6137" s="103"/>
      <c r="J6137" s="102"/>
      <c r="L6137" s="100"/>
      <c r="M6137" s="100"/>
      <c r="N6137" s="100"/>
    </row>
    <row r="6138" spans="2:14">
      <c r="B6138" s="98"/>
      <c r="C6138" s="98"/>
      <c r="D6138" s="100"/>
      <c r="E6138" s="100"/>
      <c r="F6138" s="100"/>
      <c r="H6138" s="102"/>
      <c r="I6138" s="103"/>
      <c r="J6138" s="102"/>
      <c r="L6138" s="100"/>
      <c r="M6138" s="100"/>
      <c r="N6138" s="100"/>
    </row>
    <row r="6139" spans="2:14">
      <c r="B6139" s="98"/>
      <c r="C6139" s="98"/>
      <c r="D6139" s="100"/>
      <c r="E6139" s="100"/>
      <c r="F6139" s="100"/>
      <c r="H6139" s="102"/>
      <c r="I6139" s="103"/>
      <c r="J6139" s="102"/>
      <c r="L6139" s="100"/>
      <c r="M6139" s="100"/>
      <c r="N6139" s="100"/>
    </row>
    <row r="6140" spans="2:14">
      <c r="B6140" s="98"/>
      <c r="C6140" s="98"/>
      <c r="D6140" s="100"/>
      <c r="E6140" s="100"/>
      <c r="F6140" s="100"/>
      <c r="H6140" s="102"/>
      <c r="I6140" s="103"/>
      <c r="J6140" s="102"/>
      <c r="L6140" s="100"/>
      <c r="M6140" s="100"/>
      <c r="N6140" s="100"/>
    </row>
    <row r="6141" spans="2:14">
      <c r="B6141" s="98"/>
      <c r="C6141" s="98"/>
      <c r="D6141" s="100"/>
      <c r="E6141" s="100"/>
      <c r="F6141" s="100"/>
      <c r="H6141" s="102"/>
      <c r="I6141" s="103"/>
      <c r="J6141" s="102"/>
      <c r="L6141" s="100"/>
      <c r="M6141" s="100"/>
      <c r="N6141" s="100"/>
    </row>
    <row r="6142" spans="2:14">
      <c r="B6142" s="98"/>
      <c r="C6142" s="98"/>
      <c r="D6142" s="100"/>
      <c r="E6142" s="100"/>
      <c r="F6142" s="100"/>
      <c r="H6142" s="102"/>
      <c r="I6142" s="103"/>
      <c r="J6142" s="102"/>
      <c r="L6142" s="100"/>
      <c r="M6142" s="100"/>
      <c r="N6142" s="100"/>
    </row>
    <row r="6143" spans="2:14">
      <c r="B6143" s="98"/>
      <c r="C6143" s="98"/>
      <c r="D6143" s="100"/>
      <c r="E6143" s="100"/>
      <c r="F6143" s="100"/>
      <c r="H6143" s="102"/>
      <c r="I6143" s="103"/>
      <c r="J6143" s="102"/>
      <c r="L6143" s="100"/>
      <c r="M6143" s="100"/>
      <c r="N6143" s="100"/>
    </row>
    <row r="6144" spans="2:14">
      <c r="B6144" s="98"/>
      <c r="C6144" s="98"/>
      <c r="D6144" s="100"/>
      <c r="E6144" s="100"/>
      <c r="F6144" s="100"/>
      <c r="H6144" s="102"/>
      <c r="I6144" s="103"/>
      <c r="J6144" s="102"/>
      <c r="L6144" s="100"/>
      <c r="M6144" s="100"/>
      <c r="N6144" s="100"/>
    </row>
    <row r="6145" spans="2:14">
      <c r="B6145" s="98"/>
      <c r="C6145" s="98"/>
      <c r="D6145" s="100"/>
      <c r="E6145" s="100"/>
      <c r="F6145" s="100"/>
      <c r="H6145" s="102"/>
      <c r="I6145" s="103"/>
      <c r="J6145" s="102"/>
      <c r="L6145" s="100"/>
      <c r="M6145" s="100"/>
      <c r="N6145" s="100"/>
    </row>
    <row r="6146" spans="2:14">
      <c r="B6146" s="98"/>
      <c r="C6146" s="98"/>
      <c r="D6146" s="100"/>
      <c r="E6146" s="100"/>
      <c r="F6146" s="100"/>
      <c r="H6146" s="102"/>
      <c r="I6146" s="103"/>
      <c r="J6146" s="102"/>
      <c r="L6146" s="100"/>
      <c r="M6146" s="100"/>
      <c r="N6146" s="100"/>
    </row>
    <row r="6147" spans="2:14">
      <c r="B6147" s="98"/>
      <c r="C6147" s="98"/>
      <c r="D6147" s="100"/>
      <c r="E6147" s="100"/>
      <c r="F6147" s="100"/>
      <c r="H6147" s="102"/>
      <c r="I6147" s="103"/>
      <c r="J6147" s="102"/>
      <c r="L6147" s="100"/>
      <c r="M6147" s="100"/>
      <c r="N6147" s="100"/>
    </row>
    <row r="6148" spans="2:14">
      <c r="B6148" s="98"/>
      <c r="C6148" s="98"/>
      <c r="D6148" s="100"/>
      <c r="E6148" s="100"/>
      <c r="F6148" s="100"/>
      <c r="H6148" s="102"/>
      <c r="I6148" s="103"/>
      <c r="J6148" s="102"/>
      <c r="L6148" s="100"/>
      <c r="M6148" s="100"/>
      <c r="N6148" s="100"/>
    </row>
    <row r="6149" spans="2:14">
      <c r="B6149" s="98"/>
      <c r="C6149" s="98"/>
      <c r="D6149" s="100"/>
      <c r="E6149" s="100"/>
      <c r="F6149" s="100"/>
      <c r="H6149" s="102"/>
      <c r="I6149" s="103"/>
      <c r="J6149" s="102"/>
      <c r="L6149" s="100"/>
      <c r="M6149" s="100"/>
      <c r="N6149" s="100"/>
    </row>
    <row r="6150" spans="2:14">
      <c r="B6150" s="98"/>
      <c r="C6150" s="98"/>
      <c r="D6150" s="100"/>
      <c r="E6150" s="100"/>
      <c r="F6150" s="100"/>
      <c r="H6150" s="102"/>
      <c r="I6150" s="103"/>
      <c r="J6150" s="102"/>
      <c r="L6150" s="100"/>
      <c r="M6150" s="100"/>
      <c r="N6150" s="100"/>
    </row>
    <row r="6151" spans="2:14">
      <c r="B6151" s="98"/>
      <c r="C6151" s="98"/>
      <c r="D6151" s="100"/>
      <c r="E6151" s="100"/>
      <c r="F6151" s="100"/>
      <c r="H6151" s="102"/>
      <c r="I6151" s="103"/>
      <c r="J6151" s="102"/>
      <c r="L6151" s="100"/>
      <c r="M6151" s="100"/>
      <c r="N6151" s="100"/>
    </row>
    <row r="6152" spans="2:14">
      <c r="B6152" s="98"/>
      <c r="C6152" s="98"/>
      <c r="D6152" s="100"/>
      <c r="E6152" s="100"/>
      <c r="F6152" s="100"/>
      <c r="H6152" s="102"/>
      <c r="I6152" s="103"/>
      <c r="J6152" s="102"/>
      <c r="L6152" s="100"/>
      <c r="M6152" s="100"/>
      <c r="N6152" s="100"/>
    </row>
    <row r="6153" spans="2:14">
      <c r="B6153" s="98"/>
      <c r="C6153" s="98"/>
      <c r="D6153" s="100"/>
      <c r="E6153" s="100"/>
      <c r="F6153" s="100"/>
      <c r="H6153" s="102"/>
      <c r="I6153" s="103"/>
      <c r="J6153" s="102"/>
      <c r="L6153" s="100"/>
      <c r="M6153" s="100"/>
      <c r="N6153" s="100"/>
    </row>
    <row r="6154" spans="2:14">
      <c r="B6154" s="98"/>
      <c r="C6154" s="98"/>
      <c r="D6154" s="100"/>
      <c r="E6154" s="100"/>
      <c r="F6154" s="100"/>
      <c r="H6154" s="102"/>
      <c r="I6154" s="103"/>
      <c r="J6154" s="102"/>
      <c r="L6154" s="100"/>
      <c r="M6154" s="100"/>
      <c r="N6154" s="100"/>
    </row>
    <row r="6155" spans="2:14">
      <c r="B6155" s="98"/>
      <c r="C6155" s="98"/>
      <c r="D6155" s="100"/>
      <c r="E6155" s="100"/>
      <c r="F6155" s="100"/>
      <c r="H6155" s="102"/>
      <c r="I6155" s="103"/>
      <c r="J6155" s="102"/>
      <c r="L6155" s="100"/>
      <c r="M6155" s="100"/>
      <c r="N6155" s="100"/>
    </row>
    <row r="6156" spans="2:14">
      <c r="B6156" s="98"/>
      <c r="C6156" s="98"/>
      <c r="D6156" s="100"/>
      <c r="E6156" s="100"/>
      <c r="F6156" s="100"/>
      <c r="H6156" s="102"/>
      <c r="I6156" s="103"/>
      <c r="J6156" s="102"/>
      <c r="L6156" s="100"/>
      <c r="M6156" s="100"/>
      <c r="N6156" s="100"/>
    </row>
    <row r="6157" spans="2:14">
      <c r="B6157" s="98"/>
      <c r="C6157" s="98"/>
      <c r="D6157" s="100"/>
      <c r="E6157" s="100"/>
      <c r="F6157" s="100"/>
      <c r="H6157" s="102"/>
      <c r="I6157" s="103"/>
      <c r="J6157" s="102"/>
      <c r="L6157" s="100"/>
      <c r="M6157" s="100"/>
      <c r="N6157" s="100"/>
    </row>
    <row r="6158" spans="2:14">
      <c r="B6158" s="98"/>
      <c r="C6158" s="98"/>
      <c r="D6158" s="100"/>
      <c r="E6158" s="100"/>
      <c r="F6158" s="100"/>
      <c r="H6158" s="102"/>
      <c r="I6158" s="103"/>
      <c r="J6158" s="102"/>
      <c r="L6158" s="100"/>
      <c r="M6158" s="100"/>
      <c r="N6158" s="100"/>
    </row>
    <row r="6159" spans="2:14">
      <c r="B6159" s="98"/>
      <c r="C6159" s="98"/>
      <c r="D6159" s="100"/>
      <c r="E6159" s="100"/>
      <c r="F6159" s="100"/>
      <c r="H6159" s="102"/>
      <c r="I6159" s="103"/>
      <c r="J6159" s="102"/>
      <c r="L6159" s="100"/>
      <c r="M6159" s="100"/>
      <c r="N6159" s="100"/>
    </row>
    <row r="6160" spans="2:14">
      <c r="B6160" s="98"/>
      <c r="C6160" s="98"/>
      <c r="D6160" s="100"/>
      <c r="E6160" s="100"/>
      <c r="F6160" s="100"/>
      <c r="H6160" s="102"/>
      <c r="I6160" s="103"/>
      <c r="J6160" s="102"/>
      <c r="L6160" s="100"/>
      <c r="M6160" s="100"/>
      <c r="N6160" s="100"/>
    </row>
    <row r="6161" spans="2:14">
      <c r="B6161" s="98"/>
      <c r="C6161" s="98"/>
      <c r="D6161" s="100"/>
      <c r="E6161" s="100"/>
      <c r="F6161" s="100"/>
      <c r="H6161" s="102"/>
      <c r="I6161" s="103"/>
      <c r="J6161" s="102"/>
      <c r="L6161" s="100"/>
      <c r="M6161" s="100"/>
      <c r="N6161" s="100"/>
    </row>
    <row r="6162" spans="2:14">
      <c r="B6162" s="98"/>
      <c r="C6162" s="98"/>
      <c r="D6162" s="100"/>
      <c r="E6162" s="100"/>
      <c r="F6162" s="100"/>
      <c r="H6162" s="102"/>
      <c r="I6162" s="103"/>
      <c r="J6162" s="102"/>
      <c r="L6162" s="100"/>
      <c r="M6162" s="100"/>
      <c r="N6162" s="100"/>
    </row>
    <row r="6163" spans="2:14">
      <c r="B6163" s="98"/>
      <c r="C6163" s="98"/>
      <c r="D6163" s="100"/>
      <c r="E6163" s="100"/>
      <c r="F6163" s="100"/>
      <c r="H6163" s="102"/>
      <c r="I6163" s="103"/>
      <c r="J6163" s="102"/>
      <c r="L6163" s="100"/>
      <c r="M6163" s="100"/>
      <c r="N6163" s="100"/>
    </row>
    <row r="6164" spans="2:14">
      <c r="B6164" s="98"/>
      <c r="C6164" s="98"/>
      <c r="D6164" s="100"/>
      <c r="E6164" s="100"/>
      <c r="F6164" s="100"/>
      <c r="H6164" s="102"/>
      <c r="I6164" s="103"/>
      <c r="J6164" s="102"/>
      <c r="L6164" s="100"/>
      <c r="M6164" s="100"/>
      <c r="N6164" s="100"/>
    </row>
    <row r="6165" spans="2:14">
      <c r="B6165" s="98"/>
      <c r="C6165" s="98"/>
      <c r="D6165" s="100"/>
      <c r="E6165" s="100"/>
      <c r="F6165" s="100"/>
      <c r="H6165" s="102"/>
      <c r="I6165" s="103"/>
      <c r="J6165" s="102"/>
      <c r="L6165" s="100"/>
      <c r="M6165" s="100"/>
      <c r="N6165" s="100"/>
    </row>
    <row r="6166" spans="2:14">
      <c r="B6166" s="98"/>
      <c r="C6166" s="98"/>
      <c r="D6166" s="100"/>
      <c r="E6166" s="100"/>
      <c r="F6166" s="100"/>
      <c r="H6166" s="102"/>
      <c r="I6166" s="103"/>
      <c r="J6166" s="102"/>
      <c r="L6166" s="100"/>
      <c r="M6166" s="100"/>
      <c r="N6166" s="100"/>
    </row>
    <row r="6167" spans="2:14">
      <c r="B6167" s="98"/>
      <c r="C6167" s="98"/>
      <c r="D6167" s="100"/>
      <c r="E6167" s="100"/>
      <c r="F6167" s="100"/>
      <c r="H6167" s="102"/>
      <c r="I6167" s="103"/>
      <c r="J6167" s="102"/>
      <c r="L6167" s="100"/>
      <c r="M6167" s="100"/>
      <c r="N6167" s="100"/>
    </row>
    <row r="6168" spans="2:14">
      <c r="B6168" s="98"/>
      <c r="C6168" s="98"/>
      <c r="D6168" s="100"/>
      <c r="E6168" s="100"/>
      <c r="F6168" s="100"/>
      <c r="H6168" s="102"/>
      <c r="I6168" s="103"/>
      <c r="J6168" s="102"/>
      <c r="L6168" s="100"/>
      <c r="M6168" s="100"/>
      <c r="N6168" s="100"/>
    </row>
    <row r="6169" spans="2:14">
      <c r="B6169" s="98"/>
      <c r="C6169" s="98"/>
      <c r="D6169" s="100"/>
      <c r="E6169" s="100"/>
      <c r="F6169" s="100"/>
      <c r="H6169" s="102"/>
      <c r="I6169" s="103"/>
      <c r="J6169" s="102"/>
      <c r="L6169" s="100"/>
      <c r="M6169" s="100"/>
      <c r="N6169" s="100"/>
    </row>
    <row r="6170" spans="2:14">
      <c r="B6170" s="98"/>
      <c r="C6170" s="98"/>
      <c r="D6170" s="100"/>
      <c r="E6170" s="100"/>
      <c r="F6170" s="100"/>
      <c r="H6170" s="102"/>
      <c r="I6170" s="103"/>
      <c r="J6170" s="102"/>
      <c r="L6170" s="100"/>
      <c r="M6170" s="100"/>
      <c r="N6170" s="100"/>
    </row>
    <row r="6171" spans="2:14">
      <c r="B6171" s="98"/>
      <c r="C6171" s="98"/>
      <c r="D6171" s="100"/>
      <c r="E6171" s="100"/>
      <c r="F6171" s="100"/>
      <c r="H6171" s="102"/>
      <c r="I6171" s="103"/>
      <c r="J6171" s="102"/>
      <c r="L6171" s="100"/>
      <c r="M6171" s="100"/>
      <c r="N6171" s="100"/>
    </row>
    <row r="6172" spans="2:14">
      <c r="B6172" s="98"/>
      <c r="C6172" s="98"/>
      <c r="D6172" s="100"/>
      <c r="E6172" s="100"/>
      <c r="F6172" s="100"/>
      <c r="H6172" s="102"/>
      <c r="I6172" s="103"/>
      <c r="J6172" s="102"/>
      <c r="L6172" s="100"/>
      <c r="M6172" s="100"/>
      <c r="N6172" s="100"/>
    </row>
    <row r="6173" spans="2:14">
      <c r="B6173" s="98"/>
      <c r="C6173" s="98"/>
      <c r="D6173" s="100"/>
      <c r="E6173" s="100"/>
      <c r="F6173" s="100"/>
      <c r="H6173" s="102"/>
      <c r="I6173" s="103"/>
      <c r="J6173" s="102"/>
      <c r="L6173" s="100"/>
      <c r="M6173" s="100"/>
      <c r="N6173" s="100"/>
    </row>
    <row r="6174" spans="2:14">
      <c r="B6174" s="98"/>
      <c r="C6174" s="98"/>
      <c r="D6174" s="100"/>
      <c r="E6174" s="100"/>
      <c r="F6174" s="100"/>
      <c r="H6174" s="102"/>
      <c r="I6174" s="103"/>
      <c r="J6174" s="102"/>
      <c r="L6174" s="100"/>
      <c r="M6174" s="100"/>
      <c r="N6174" s="100"/>
    </row>
    <row r="6175" spans="2:14">
      <c r="B6175" s="98"/>
      <c r="C6175" s="98"/>
      <c r="D6175" s="100"/>
      <c r="E6175" s="100"/>
      <c r="F6175" s="100"/>
      <c r="H6175" s="102"/>
      <c r="I6175" s="103"/>
      <c r="J6175" s="102"/>
      <c r="L6175" s="100"/>
      <c r="M6175" s="100"/>
      <c r="N6175" s="100"/>
    </row>
    <row r="6176" spans="2:14">
      <c r="B6176" s="98"/>
      <c r="C6176" s="98"/>
      <c r="D6176" s="100"/>
      <c r="E6176" s="100"/>
      <c r="F6176" s="100"/>
      <c r="H6176" s="102"/>
      <c r="I6176" s="103"/>
      <c r="J6176" s="102"/>
      <c r="L6176" s="100"/>
      <c r="M6176" s="100"/>
      <c r="N6176" s="100"/>
    </row>
    <row r="6177" spans="2:14">
      <c r="B6177" s="98"/>
      <c r="C6177" s="98"/>
      <c r="D6177" s="100"/>
      <c r="E6177" s="100"/>
      <c r="F6177" s="100"/>
      <c r="H6177" s="102"/>
      <c r="I6177" s="103"/>
      <c r="J6177" s="102"/>
      <c r="L6177" s="100"/>
      <c r="M6177" s="100"/>
      <c r="N6177" s="100"/>
    </row>
    <row r="6178" spans="2:14">
      <c r="B6178" s="98"/>
      <c r="C6178" s="98"/>
      <c r="D6178" s="100"/>
      <c r="E6178" s="100"/>
      <c r="F6178" s="100"/>
      <c r="H6178" s="102"/>
      <c r="I6178" s="103"/>
      <c r="J6178" s="102"/>
      <c r="L6178" s="100"/>
      <c r="M6178" s="100"/>
      <c r="N6178" s="100"/>
    </row>
    <row r="6179" spans="2:14">
      <c r="B6179" s="98"/>
      <c r="C6179" s="98"/>
      <c r="D6179" s="100"/>
      <c r="E6179" s="100"/>
      <c r="F6179" s="100"/>
      <c r="H6179" s="102"/>
      <c r="I6179" s="103"/>
      <c r="J6179" s="102"/>
      <c r="L6179" s="100"/>
      <c r="M6179" s="100"/>
      <c r="N6179" s="100"/>
    </row>
    <row r="6180" spans="2:14">
      <c r="B6180" s="98"/>
      <c r="C6180" s="98"/>
      <c r="D6180" s="100"/>
      <c r="E6180" s="100"/>
      <c r="F6180" s="100"/>
      <c r="H6180" s="102"/>
      <c r="I6180" s="103"/>
      <c r="J6180" s="102"/>
      <c r="L6180" s="100"/>
      <c r="M6180" s="100"/>
      <c r="N6180" s="100"/>
    </row>
    <row r="6181" spans="2:14">
      <c r="B6181" s="98"/>
      <c r="C6181" s="98"/>
      <c r="D6181" s="100"/>
      <c r="E6181" s="100"/>
      <c r="F6181" s="100"/>
      <c r="H6181" s="102"/>
      <c r="I6181" s="103"/>
      <c r="J6181" s="102"/>
      <c r="L6181" s="100"/>
      <c r="M6181" s="100"/>
      <c r="N6181" s="100"/>
    </row>
    <row r="6182" spans="2:14">
      <c r="B6182" s="98"/>
      <c r="C6182" s="98"/>
      <c r="D6182" s="100"/>
      <c r="E6182" s="100"/>
      <c r="F6182" s="100"/>
      <c r="H6182" s="102"/>
      <c r="I6182" s="103"/>
      <c r="J6182" s="102"/>
      <c r="L6182" s="100"/>
      <c r="M6182" s="100"/>
      <c r="N6182" s="100"/>
    </row>
    <row r="6183" spans="2:14">
      <c r="B6183" s="98"/>
      <c r="C6183" s="98"/>
      <c r="D6183" s="100"/>
      <c r="E6183" s="100"/>
      <c r="F6183" s="100"/>
      <c r="H6183" s="102"/>
      <c r="I6183" s="103"/>
      <c r="J6183" s="102"/>
      <c r="L6183" s="100"/>
      <c r="M6183" s="100"/>
      <c r="N6183" s="100"/>
    </row>
    <row r="6184" spans="2:14">
      <c r="B6184" s="98"/>
      <c r="C6184" s="98"/>
      <c r="D6184" s="100"/>
      <c r="E6184" s="100"/>
      <c r="F6184" s="100"/>
      <c r="H6184" s="102"/>
      <c r="I6184" s="103"/>
      <c r="J6184" s="102"/>
      <c r="L6184" s="100"/>
      <c r="M6184" s="100"/>
      <c r="N6184" s="100"/>
    </row>
    <row r="6185" spans="2:14">
      <c r="B6185" s="98"/>
      <c r="C6185" s="98"/>
      <c r="D6185" s="100"/>
      <c r="E6185" s="100"/>
      <c r="F6185" s="100"/>
      <c r="H6185" s="102"/>
      <c r="I6185" s="103"/>
      <c r="J6185" s="102"/>
      <c r="L6185" s="100"/>
      <c r="M6185" s="100"/>
      <c r="N6185" s="100"/>
    </row>
    <row r="6186" spans="2:14">
      <c r="B6186" s="98"/>
      <c r="C6186" s="98"/>
      <c r="D6186" s="100"/>
      <c r="E6186" s="100"/>
      <c r="F6186" s="100"/>
      <c r="H6186" s="102"/>
      <c r="I6186" s="103"/>
      <c r="J6186" s="102"/>
      <c r="L6186" s="100"/>
      <c r="M6186" s="100"/>
      <c r="N6186" s="100"/>
    </row>
    <row r="6187" spans="2:14">
      <c r="B6187" s="98"/>
      <c r="C6187" s="98"/>
      <c r="D6187" s="100"/>
      <c r="E6187" s="100"/>
      <c r="F6187" s="100"/>
      <c r="H6187" s="102"/>
      <c r="I6187" s="103"/>
      <c r="J6187" s="102"/>
      <c r="L6187" s="100"/>
      <c r="M6187" s="100"/>
      <c r="N6187" s="100"/>
    </row>
    <row r="6188" spans="2:14">
      <c r="B6188" s="98"/>
      <c r="C6188" s="98"/>
      <c r="D6188" s="100"/>
      <c r="E6188" s="100"/>
      <c r="F6188" s="100"/>
      <c r="H6188" s="102"/>
      <c r="I6188" s="103"/>
      <c r="J6188" s="102"/>
      <c r="L6188" s="100"/>
      <c r="M6188" s="100"/>
      <c r="N6188" s="100"/>
    </row>
    <row r="6189" spans="2:14">
      <c r="B6189" s="98"/>
      <c r="C6189" s="98"/>
      <c r="D6189" s="100"/>
      <c r="E6189" s="100"/>
      <c r="F6189" s="100"/>
      <c r="H6189" s="102"/>
      <c r="I6189" s="103"/>
      <c r="J6189" s="102"/>
      <c r="L6189" s="100"/>
      <c r="M6189" s="100"/>
      <c r="N6189" s="100"/>
    </row>
    <row r="6190" spans="2:14">
      <c r="B6190" s="98"/>
      <c r="C6190" s="98"/>
      <c r="D6190" s="100"/>
      <c r="E6190" s="100"/>
      <c r="F6190" s="100"/>
      <c r="H6190" s="102"/>
      <c r="I6190" s="103"/>
      <c r="J6190" s="102"/>
      <c r="L6190" s="100"/>
      <c r="M6190" s="100"/>
      <c r="N6190" s="100"/>
    </row>
    <row r="6191" spans="2:14">
      <c r="B6191" s="98"/>
      <c r="C6191" s="98"/>
      <c r="D6191" s="100"/>
      <c r="E6191" s="100"/>
      <c r="F6191" s="100"/>
      <c r="H6191" s="102"/>
      <c r="I6191" s="103"/>
      <c r="J6191" s="102"/>
      <c r="L6191" s="100"/>
      <c r="M6191" s="100"/>
      <c r="N6191" s="100"/>
    </row>
    <row r="6192" spans="2:14">
      <c r="B6192" s="98"/>
      <c r="C6192" s="98"/>
      <c r="D6192" s="100"/>
      <c r="E6192" s="100"/>
      <c r="F6192" s="100"/>
      <c r="H6192" s="102"/>
      <c r="I6192" s="103"/>
      <c r="J6192" s="102"/>
      <c r="L6192" s="100"/>
      <c r="M6192" s="100"/>
      <c r="N6192" s="100"/>
    </row>
    <row r="6193" spans="2:14">
      <c r="B6193" s="98"/>
      <c r="C6193" s="98"/>
      <c r="D6193" s="100"/>
      <c r="E6193" s="100"/>
      <c r="F6193" s="100"/>
      <c r="H6193" s="102"/>
      <c r="I6193" s="103"/>
      <c r="J6193" s="102"/>
      <c r="L6193" s="100"/>
      <c r="M6193" s="100"/>
      <c r="N6193" s="100"/>
    </row>
    <row r="6194" spans="2:14">
      <c r="B6194" s="98"/>
      <c r="C6194" s="98"/>
      <c r="D6194" s="100"/>
      <c r="E6194" s="100"/>
      <c r="F6194" s="100"/>
      <c r="H6194" s="102"/>
      <c r="I6194" s="103"/>
      <c r="J6194" s="102"/>
      <c r="L6194" s="100"/>
      <c r="M6194" s="100"/>
      <c r="N6194" s="100"/>
    </row>
    <row r="6195" spans="2:14">
      <c r="B6195" s="98"/>
      <c r="C6195" s="98"/>
      <c r="D6195" s="100"/>
      <c r="E6195" s="100"/>
      <c r="F6195" s="100"/>
      <c r="H6195" s="102"/>
      <c r="I6195" s="103"/>
      <c r="J6195" s="102"/>
      <c r="L6195" s="100"/>
      <c r="M6195" s="100"/>
      <c r="N6195" s="100"/>
    </row>
    <row r="6196" spans="2:14">
      <c r="B6196" s="98"/>
      <c r="C6196" s="98"/>
      <c r="D6196" s="100"/>
      <c r="E6196" s="100"/>
      <c r="F6196" s="100"/>
      <c r="H6196" s="102"/>
      <c r="I6196" s="103"/>
      <c r="J6196" s="102"/>
      <c r="L6196" s="100"/>
      <c r="M6196" s="100"/>
      <c r="N6196" s="100"/>
    </row>
    <row r="6197" spans="2:14">
      <c r="B6197" s="98"/>
      <c r="C6197" s="98"/>
      <c r="D6197" s="100"/>
      <c r="E6197" s="100"/>
      <c r="F6197" s="100"/>
      <c r="H6197" s="102"/>
      <c r="I6197" s="103"/>
      <c r="J6197" s="102"/>
      <c r="L6197" s="100"/>
      <c r="M6197" s="100"/>
      <c r="N6197" s="100"/>
    </row>
    <row r="6198" spans="2:14">
      <c r="B6198" s="98"/>
      <c r="C6198" s="98"/>
      <c r="D6198" s="100"/>
      <c r="E6198" s="100"/>
      <c r="F6198" s="100"/>
      <c r="H6198" s="102"/>
      <c r="I6198" s="103"/>
      <c r="J6198" s="102"/>
      <c r="L6198" s="100"/>
      <c r="M6198" s="100"/>
      <c r="N6198" s="100"/>
    </row>
    <row r="6199" spans="2:14">
      <c r="B6199" s="98"/>
      <c r="C6199" s="98"/>
      <c r="D6199" s="100"/>
      <c r="E6199" s="100"/>
      <c r="F6199" s="100"/>
      <c r="H6199" s="102"/>
      <c r="I6199" s="103"/>
      <c r="J6199" s="102"/>
      <c r="L6199" s="100"/>
      <c r="M6199" s="100"/>
      <c r="N6199" s="100"/>
    </row>
    <row r="6200" spans="2:14">
      <c r="B6200" s="98"/>
      <c r="C6200" s="98"/>
      <c r="D6200" s="100"/>
      <c r="E6200" s="100"/>
      <c r="F6200" s="100"/>
      <c r="H6200" s="102"/>
      <c r="I6200" s="103"/>
      <c r="J6200" s="102"/>
      <c r="L6200" s="100"/>
      <c r="M6200" s="100"/>
      <c r="N6200" s="100"/>
    </row>
    <row r="6201" spans="2:14">
      <c r="B6201" s="98"/>
      <c r="C6201" s="98"/>
      <c r="D6201" s="100"/>
      <c r="E6201" s="100"/>
      <c r="F6201" s="100"/>
      <c r="H6201" s="102"/>
      <c r="I6201" s="103"/>
      <c r="J6201" s="102"/>
      <c r="L6201" s="100"/>
      <c r="M6201" s="100"/>
      <c r="N6201" s="100"/>
    </row>
    <row r="6202" spans="2:14">
      <c r="B6202" s="98"/>
      <c r="C6202" s="98"/>
      <c r="D6202" s="100"/>
      <c r="E6202" s="100"/>
      <c r="F6202" s="100"/>
      <c r="H6202" s="102"/>
      <c r="I6202" s="103"/>
      <c r="J6202" s="102"/>
      <c r="L6202" s="100"/>
      <c r="M6202" s="100"/>
      <c r="N6202" s="100"/>
    </row>
    <row r="6203" spans="2:14">
      <c r="B6203" s="98"/>
      <c r="C6203" s="98"/>
      <c r="D6203" s="100"/>
      <c r="E6203" s="100"/>
      <c r="F6203" s="100"/>
      <c r="H6203" s="102"/>
      <c r="I6203" s="103"/>
      <c r="J6203" s="102"/>
      <c r="L6203" s="100"/>
      <c r="M6203" s="100"/>
      <c r="N6203" s="100"/>
    </row>
    <row r="6204" spans="2:14">
      <c r="B6204" s="98"/>
      <c r="C6204" s="98"/>
      <c r="D6204" s="100"/>
      <c r="E6204" s="100"/>
      <c r="F6204" s="100"/>
      <c r="H6204" s="102"/>
      <c r="I6204" s="103"/>
      <c r="J6204" s="102"/>
      <c r="L6204" s="100"/>
      <c r="M6204" s="100"/>
      <c r="N6204" s="100"/>
    </row>
    <row r="6205" spans="2:14">
      <c r="B6205" s="98"/>
      <c r="C6205" s="98"/>
      <c r="D6205" s="100"/>
      <c r="E6205" s="100"/>
      <c r="F6205" s="100"/>
      <c r="H6205" s="102"/>
      <c r="I6205" s="103"/>
      <c r="J6205" s="102"/>
      <c r="L6205" s="100"/>
      <c r="M6205" s="100"/>
      <c r="N6205" s="100"/>
    </row>
    <row r="6206" spans="2:14">
      <c r="B6206" s="98"/>
      <c r="C6206" s="98"/>
      <c r="D6206" s="100"/>
      <c r="E6206" s="100"/>
      <c r="F6206" s="100"/>
      <c r="H6206" s="102"/>
      <c r="I6206" s="103"/>
      <c r="J6206" s="102"/>
      <c r="L6206" s="100"/>
      <c r="M6206" s="100"/>
      <c r="N6206" s="100"/>
    </row>
    <row r="6207" spans="2:14">
      <c r="B6207" s="98"/>
      <c r="C6207" s="98"/>
      <c r="D6207" s="100"/>
      <c r="E6207" s="100"/>
      <c r="F6207" s="100"/>
      <c r="H6207" s="102"/>
      <c r="I6207" s="103"/>
      <c r="J6207" s="102"/>
      <c r="L6207" s="100"/>
      <c r="M6207" s="100"/>
      <c r="N6207" s="100"/>
    </row>
    <row r="6208" spans="2:14">
      <c r="B6208" s="98"/>
      <c r="C6208" s="98"/>
      <c r="D6208" s="100"/>
      <c r="E6208" s="100"/>
      <c r="F6208" s="100"/>
      <c r="H6208" s="102"/>
      <c r="I6208" s="103"/>
      <c r="J6208" s="102"/>
      <c r="L6208" s="100"/>
      <c r="M6208" s="100"/>
      <c r="N6208" s="100"/>
    </row>
    <row r="6209" spans="2:14">
      <c r="B6209" s="98"/>
      <c r="C6209" s="98"/>
      <c r="D6209" s="100"/>
      <c r="E6209" s="100"/>
      <c r="F6209" s="100"/>
      <c r="H6209" s="102"/>
      <c r="I6209" s="103"/>
      <c r="J6209" s="102"/>
      <c r="L6209" s="100"/>
      <c r="M6209" s="100"/>
      <c r="N6209" s="100"/>
    </row>
    <row r="6210" spans="2:14">
      <c r="B6210" s="98"/>
      <c r="C6210" s="98"/>
      <c r="D6210" s="100"/>
      <c r="E6210" s="100"/>
      <c r="F6210" s="100"/>
      <c r="H6210" s="102"/>
      <c r="I6210" s="103"/>
      <c r="J6210" s="102"/>
      <c r="L6210" s="100"/>
      <c r="M6210" s="100"/>
      <c r="N6210" s="100"/>
    </row>
    <row r="6211" spans="2:14">
      <c r="B6211" s="98"/>
      <c r="C6211" s="98"/>
      <c r="D6211" s="100"/>
      <c r="E6211" s="100"/>
      <c r="F6211" s="100"/>
      <c r="H6211" s="102"/>
      <c r="I6211" s="103"/>
      <c r="J6211" s="102"/>
      <c r="L6211" s="100"/>
      <c r="M6211" s="100"/>
      <c r="N6211" s="100"/>
    </row>
    <row r="6212" spans="2:14">
      <c r="B6212" s="98"/>
      <c r="C6212" s="98"/>
      <c r="D6212" s="100"/>
      <c r="E6212" s="100"/>
      <c r="F6212" s="100"/>
      <c r="H6212" s="102"/>
      <c r="I6212" s="103"/>
      <c r="J6212" s="102"/>
      <c r="L6212" s="100"/>
      <c r="M6212" s="100"/>
      <c r="N6212" s="100"/>
    </row>
    <row r="6213" spans="2:14">
      <c r="B6213" s="98"/>
      <c r="C6213" s="98"/>
      <c r="D6213" s="100"/>
      <c r="E6213" s="100"/>
      <c r="F6213" s="100"/>
      <c r="H6213" s="102"/>
      <c r="I6213" s="103"/>
      <c r="J6213" s="102"/>
      <c r="L6213" s="100"/>
      <c r="M6213" s="100"/>
      <c r="N6213" s="100"/>
    </row>
    <row r="6214" spans="2:14">
      <c r="B6214" s="98"/>
      <c r="C6214" s="98"/>
      <c r="D6214" s="100"/>
      <c r="E6214" s="100"/>
      <c r="F6214" s="100"/>
      <c r="H6214" s="102"/>
      <c r="I6214" s="103"/>
      <c r="J6214" s="102"/>
      <c r="L6214" s="100"/>
      <c r="M6214" s="100"/>
      <c r="N6214" s="100"/>
    </row>
    <row r="6215" spans="2:14">
      <c r="B6215" s="98"/>
      <c r="C6215" s="98"/>
      <c r="D6215" s="100"/>
      <c r="E6215" s="100"/>
      <c r="F6215" s="100"/>
      <c r="H6215" s="102"/>
      <c r="I6215" s="103"/>
      <c r="J6215" s="102"/>
      <c r="L6215" s="100"/>
      <c r="M6215" s="100"/>
      <c r="N6215" s="100"/>
    </row>
    <row r="6216" spans="2:14">
      <c r="B6216" s="98"/>
      <c r="C6216" s="98"/>
      <c r="D6216" s="100"/>
      <c r="E6216" s="100"/>
      <c r="F6216" s="100"/>
      <c r="H6216" s="102"/>
      <c r="I6216" s="103"/>
      <c r="J6216" s="102"/>
      <c r="L6216" s="100"/>
      <c r="M6216" s="100"/>
      <c r="N6216" s="100"/>
    </row>
    <row r="6217" spans="2:14">
      <c r="B6217" s="98"/>
      <c r="C6217" s="98"/>
      <c r="D6217" s="100"/>
      <c r="E6217" s="100"/>
      <c r="F6217" s="100"/>
      <c r="H6217" s="102"/>
      <c r="I6217" s="103"/>
      <c r="J6217" s="102"/>
      <c r="L6217" s="100"/>
      <c r="M6217" s="100"/>
      <c r="N6217" s="100"/>
    </row>
    <row r="6218" spans="2:14">
      <c r="B6218" s="98"/>
      <c r="C6218" s="98"/>
      <c r="D6218" s="100"/>
      <c r="E6218" s="100"/>
      <c r="F6218" s="100"/>
      <c r="H6218" s="102"/>
      <c r="I6218" s="103"/>
      <c r="J6218" s="102"/>
      <c r="L6218" s="100"/>
      <c r="M6218" s="100"/>
      <c r="N6218" s="100"/>
    </row>
    <row r="6219" spans="2:14">
      <c r="B6219" s="98"/>
      <c r="C6219" s="98"/>
      <c r="D6219" s="100"/>
      <c r="E6219" s="100"/>
      <c r="F6219" s="100"/>
      <c r="H6219" s="102"/>
      <c r="I6219" s="103"/>
      <c r="J6219" s="102"/>
      <c r="L6219" s="100"/>
      <c r="M6219" s="100"/>
      <c r="N6219" s="100"/>
    </row>
    <row r="6220" spans="2:14">
      <c r="B6220" s="98"/>
      <c r="C6220" s="98"/>
      <c r="D6220" s="100"/>
      <c r="E6220" s="100"/>
      <c r="F6220" s="100"/>
      <c r="H6220" s="102"/>
      <c r="I6220" s="103"/>
      <c r="J6220" s="102"/>
      <c r="L6220" s="100"/>
      <c r="M6220" s="100"/>
      <c r="N6220" s="100"/>
    </row>
    <row r="6221" spans="2:14">
      <c r="B6221" s="98"/>
      <c r="C6221" s="98"/>
      <c r="D6221" s="100"/>
      <c r="E6221" s="100"/>
      <c r="F6221" s="100"/>
      <c r="H6221" s="102"/>
      <c r="I6221" s="103"/>
      <c r="J6221" s="102"/>
      <c r="L6221" s="100"/>
      <c r="M6221" s="100"/>
      <c r="N6221" s="100"/>
    </row>
    <row r="6222" spans="2:14">
      <c r="B6222" s="98"/>
      <c r="C6222" s="98"/>
      <c r="D6222" s="100"/>
      <c r="E6222" s="100"/>
      <c r="F6222" s="100"/>
      <c r="H6222" s="102"/>
      <c r="I6222" s="103"/>
      <c r="J6222" s="102"/>
      <c r="L6222" s="100"/>
      <c r="M6222" s="100"/>
      <c r="N6222" s="100"/>
    </row>
    <row r="6223" spans="2:14">
      <c r="B6223" s="98"/>
      <c r="C6223" s="98"/>
      <c r="D6223" s="100"/>
      <c r="E6223" s="100"/>
      <c r="F6223" s="100"/>
      <c r="H6223" s="102"/>
      <c r="I6223" s="103"/>
      <c r="J6223" s="102"/>
      <c r="L6223" s="100"/>
      <c r="M6223" s="100"/>
      <c r="N6223" s="100"/>
    </row>
    <row r="6224" spans="2:14">
      <c r="B6224" s="98"/>
      <c r="C6224" s="98"/>
      <c r="D6224" s="100"/>
      <c r="E6224" s="100"/>
      <c r="F6224" s="100"/>
      <c r="H6224" s="102"/>
      <c r="I6224" s="103"/>
      <c r="J6224" s="102"/>
      <c r="L6224" s="100"/>
      <c r="M6224" s="100"/>
      <c r="N6224" s="100"/>
    </row>
    <row r="6225" spans="2:14">
      <c r="B6225" s="98"/>
      <c r="C6225" s="98"/>
      <c r="D6225" s="100"/>
      <c r="E6225" s="100"/>
      <c r="F6225" s="100"/>
      <c r="H6225" s="102"/>
      <c r="I6225" s="103"/>
      <c r="J6225" s="102"/>
      <c r="L6225" s="100"/>
      <c r="M6225" s="100"/>
      <c r="N6225" s="100"/>
    </row>
    <row r="6226" spans="2:14">
      <c r="B6226" s="98"/>
      <c r="C6226" s="98"/>
      <c r="D6226" s="100"/>
      <c r="E6226" s="100"/>
      <c r="F6226" s="100"/>
      <c r="H6226" s="102"/>
      <c r="I6226" s="103"/>
      <c r="J6226" s="102"/>
      <c r="L6226" s="100"/>
      <c r="M6226" s="100"/>
      <c r="N6226" s="100"/>
    </row>
    <row r="6227" spans="2:14">
      <c r="B6227" s="98"/>
      <c r="C6227" s="98"/>
      <c r="D6227" s="100"/>
      <c r="E6227" s="100"/>
      <c r="F6227" s="100"/>
      <c r="H6227" s="102"/>
      <c r="I6227" s="103"/>
      <c r="J6227" s="102"/>
      <c r="L6227" s="100"/>
      <c r="M6227" s="100"/>
      <c r="N6227" s="100"/>
    </row>
    <row r="6228" spans="2:14">
      <c r="B6228" s="98"/>
      <c r="C6228" s="98"/>
      <c r="D6228" s="100"/>
      <c r="E6228" s="100"/>
      <c r="F6228" s="100"/>
      <c r="H6228" s="102"/>
      <c r="I6228" s="103"/>
      <c r="J6228" s="102"/>
      <c r="L6228" s="100"/>
      <c r="M6228" s="100"/>
      <c r="N6228" s="100"/>
    </row>
    <row r="6229" spans="2:14">
      <c r="B6229" s="98"/>
      <c r="C6229" s="98"/>
      <c r="D6229" s="100"/>
      <c r="E6229" s="100"/>
      <c r="F6229" s="100"/>
      <c r="H6229" s="102"/>
      <c r="I6229" s="103"/>
      <c r="J6229" s="102"/>
      <c r="L6229" s="100"/>
      <c r="M6229" s="100"/>
      <c r="N6229" s="100"/>
    </row>
    <row r="6230" spans="2:14">
      <c r="B6230" s="98"/>
      <c r="C6230" s="98"/>
      <c r="D6230" s="100"/>
      <c r="E6230" s="100"/>
      <c r="F6230" s="100"/>
      <c r="H6230" s="102"/>
      <c r="I6230" s="103"/>
      <c r="J6230" s="102"/>
      <c r="L6230" s="100"/>
      <c r="M6230" s="100"/>
      <c r="N6230" s="100"/>
    </row>
    <row r="6231" spans="2:14">
      <c r="B6231" s="98"/>
      <c r="C6231" s="98"/>
      <c r="D6231" s="100"/>
      <c r="E6231" s="100"/>
      <c r="F6231" s="100"/>
      <c r="H6231" s="102"/>
      <c r="I6231" s="103"/>
      <c r="J6231" s="102"/>
      <c r="L6231" s="100"/>
      <c r="M6231" s="100"/>
      <c r="N6231" s="100"/>
    </row>
    <row r="6232" spans="2:14">
      <c r="B6232" s="98"/>
      <c r="C6232" s="98"/>
      <c r="D6232" s="100"/>
      <c r="E6232" s="100"/>
      <c r="F6232" s="100"/>
      <c r="H6232" s="102"/>
      <c r="I6232" s="103"/>
      <c r="J6232" s="102"/>
      <c r="L6232" s="100"/>
      <c r="M6232" s="100"/>
      <c r="N6232" s="100"/>
    </row>
    <row r="6233" spans="2:14">
      <c r="B6233" s="98"/>
      <c r="C6233" s="98"/>
      <c r="D6233" s="100"/>
      <c r="E6233" s="100"/>
      <c r="F6233" s="100"/>
      <c r="H6233" s="102"/>
      <c r="I6233" s="103"/>
      <c r="J6233" s="102"/>
      <c r="L6233" s="100"/>
      <c r="M6233" s="100"/>
      <c r="N6233" s="100"/>
    </row>
    <row r="6234" spans="2:14">
      <c r="B6234" s="98"/>
      <c r="C6234" s="98"/>
      <c r="D6234" s="100"/>
      <c r="E6234" s="100"/>
      <c r="F6234" s="100"/>
      <c r="H6234" s="102"/>
      <c r="I6234" s="103"/>
      <c r="J6234" s="102"/>
      <c r="L6234" s="100"/>
      <c r="M6234" s="100"/>
      <c r="N6234" s="100"/>
    </row>
    <row r="6235" spans="2:14">
      <c r="B6235" s="98"/>
      <c r="C6235" s="98"/>
      <c r="D6235" s="100"/>
      <c r="E6235" s="100"/>
      <c r="F6235" s="100"/>
      <c r="H6235" s="102"/>
      <c r="I6235" s="103"/>
      <c r="J6235" s="102"/>
      <c r="L6235" s="100"/>
      <c r="M6235" s="100"/>
      <c r="N6235" s="100"/>
    </row>
    <row r="6236" spans="2:14">
      <c r="B6236" s="98"/>
      <c r="C6236" s="98"/>
      <c r="D6236" s="100"/>
      <c r="E6236" s="100"/>
      <c r="F6236" s="100"/>
      <c r="H6236" s="102"/>
      <c r="I6236" s="103"/>
      <c r="J6236" s="102"/>
      <c r="L6236" s="100"/>
      <c r="M6236" s="100"/>
      <c r="N6236" s="100"/>
    </row>
    <row r="6237" spans="2:14">
      <c r="B6237" s="98"/>
      <c r="C6237" s="98"/>
      <c r="D6237" s="100"/>
      <c r="E6237" s="100"/>
      <c r="F6237" s="100"/>
      <c r="H6237" s="102"/>
      <c r="I6237" s="103"/>
      <c r="J6237" s="102"/>
      <c r="L6237" s="100"/>
      <c r="M6237" s="100"/>
      <c r="N6237" s="100"/>
    </row>
    <row r="6238" spans="2:14">
      <c r="B6238" s="98"/>
      <c r="C6238" s="98"/>
      <c r="D6238" s="100"/>
      <c r="E6238" s="100"/>
      <c r="F6238" s="100"/>
      <c r="H6238" s="102"/>
      <c r="I6238" s="103"/>
      <c r="J6238" s="102"/>
      <c r="L6238" s="100"/>
      <c r="M6238" s="100"/>
      <c r="N6238" s="100"/>
    </row>
    <row r="6239" spans="2:14">
      <c r="B6239" s="98"/>
      <c r="C6239" s="98"/>
      <c r="D6239" s="100"/>
      <c r="E6239" s="100"/>
      <c r="F6239" s="100"/>
      <c r="H6239" s="102"/>
      <c r="I6239" s="103"/>
      <c r="J6239" s="102"/>
      <c r="L6239" s="100"/>
      <c r="M6239" s="100"/>
      <c r="N6239" s="100"/>
    </row>
    <row r="6240" spans="2:14">
      <c r="B6240" s="98"/>
      <c r="C6240" s="98"/>
      <c r="D6240" s="100"/>
      <c r="E6240" s="100"/>
      <c r="F6240" s="100"/>
      <c r="H6240" s="102"/>
      <c r="I6240" s="103"/>
      <c r="J6240" s="102"/>
      <c r="L6240" s="100"/>
      <c r="M6240" s="100"/>
      <c r="N6240" s="100"/>
    </row>
    <row r="6241" spans="2:14">
      <c r="B6241" s="98"/>
      <c r="C6241" s="98"/>
      <c r="D6241" s="100"/>
      <c r="E6241" s="100"/>
      <c r="F6241" s="100"/>
      <c r="H6241" s="102"/>
      <c r="I6241" s="103"/>
      <c r="J6241" s="102"/>
      <c r="L6241" s="100"/>
      <c r="M6241" s="100"/>
      <c r="N6241" s="100"/>
    </row>
    <row r="6242" spans="2:14">
      <c r="B6242" s="98"/>
      <c r="C6242" s="98"/>
      <c r="D6242" s="100"/>
      <c r="E6242" s="100"/>
      <c r="F6242" s="100"/>
      <c r="H6242" s="102"/>
      <c r="I6242" s="103"/>
      <c r="J6242" s="102"/>
      <c r="L6242" s="100"/>
      <c r="M6242" s="100"/>
      <c r="N6242" s="100"/>
    </row>
    <row r="6243" spans="2:14">
      <c r="B6243" s="98"/>
      <c r="C6243" s="98"/>
      <c r="D6243" s="100"/>
      <c r="E6243" s="100"/>
      <c r="F6243" s="100"/>
      <c r="H6243" s="102"/>
      <c r="I6243" s="103"/>
      <c r="J6243" s="102"/>
      <c r="L6243" s="100"/>
      <c r="M6243" s="100"/>
      <c r="N6243" s="100"/>
    </row>
    <row r="6244" spans="2:14">
      <c r="B6244" s="98"/>
      <c r="C6244" s="98"/>
      <c r="D6244" s="100"/>
      <c r="E6244" s="100"/>
      <c r="F6244" s="100"/>
      <c r="H6244" s="102"/>
      <c r="I6244" s="103"/>
      <c r="J6244" s="102"/>
      <c r="L6244" s="100"/>
      <c r="M6244" s="100"/>
      <c r="N6244" s="100"/>
    </row>
    <row r="6245" spans="2:14">
      <c r="B6245" s="98"/>
      <c r="C6245" s="98"/>
      <c r="D6245" s="100"/>
      <c r="E6245" s="100"/>
      <c r="F6245" s="100"/>
      <c r="H6245" s="102"/>
      <c r="I6245" s="103"/>
      <c r="J6245" s="102"/>
      <c r="L6245" s="100"/>
      <c r="M6245" s="100"/>
      <c r="N6245" s="100"/>
    </row>
    <row r="6246" spans="2:14">
      <c r="B6246" s="98"/>
      <c r="C6246" s="98"/>
      <c r="D6246" s="100"/>
      <c r="E6246" s="100"/>
      <c r="F6246" s="100"/>
      <c r="H6246" s="102"/>
      <c r="I6246" s="103"/>
      <c r="J6246" s="102"/>
      <c r="L6246" s="100"/>
      <c r="M6246" s="100"/>
      <c r="N6246" s="100"/>
    </row>
    <row r="6247" spans="2:14">
      <c r="B6247" s="98"/>
      <c r="C6247" s="98"/>
      <c r="D6247" s="100"/>
      <c r="E6247" s="100"/>
      <c r="F6247" s="100"/>
      <c r="H6247" s="102"/>
      <c r="I6247" s="103"/>
      <c r="J6247" s="102"/>
      <c r="L6247" s="100"/>
      <c r="M6247" s="100"/>
      <c r="N6247" s="100"/>
    </row>
    <row r="6248" spans="2:14">
      <c r="B6248" s="98"/>
      <c r="C6248" s="98"/>
      <c r="D6248" s="100"/>
      <c r="E6248" s="100"/>
      <c r="F6248" s="100"/>
      <c r="H6248" s="102"/>
      <c r="I6248" s="103"/>
      <c r="J6248" s="102"/>
      <c r="L6248" s="100"/>
      <c r="M6248" s="100"/>
      <c r="N6248" s="100"/>
    </row>
    <row r="6249" spans="2:14">
      <c r="B6249" s="98"/>
      <c r="C6249" s="98"/>
      <c r="D6249" s="100"/>
      <c r="E6249" s="100"/>
      <c r="F6249" s="100"/>
      <c r="H6249" s="102"/>
      <c r="I6249" s="103"/>
      <c r="J6249" s="102"/>
      <c r="L6249" s="100"/>
      <c r="M6249" s="100"/>
      <c r="N6249" s="100"/>
    </row>
    <row r="6250" spans="2:14">
      <c r="B6250" s="98"/>
      <c r="C6250" s="98"/>
      <c r="D6250" s="100"/>
      <c r="E6250" s="100"/>
      <c r="F6250" s="100"/>
      <c r="H6250" s="102"/>
      <c r="I6250" s="103"/>
      <c r="J6250" s="102"/>
      <c r="L6250" s="100"/>
      <c r="M6250" s="100"/>
      <c r="N6250" s="100"/>
    </row>
    <row r="6251" spans="2:14">
      <c r="B6251" s="98"/>
      <c r="C6251" s="98"/>
      <c r="D6251" s="100"/>
      <c r="E6251" s="100"/>
      <c r="F6251" s="100"/>
      <c r="H6251" s="102"/>
      <c r="I6251" s="103"/>
      <c r="J6251" s="102"/>
      <c r="L6251" s="100"/>
      <c r="M6251" s="100"/>
      <c r="N6251" s="100"/>
    </row>
    <row r="6252" spans="2:14">
      <c r="B6252" s="98"/>
      <c r="C6252" s="98"/>
      <c r="D6252" s="100"/>
      <c r="E6252" s="100"/>
      <c r="F6252" s="100"/>
      <c r="H6252" s="102"/>
      <c r="I6252" s="103"/>
      <c r="J6252" s="102"/>
      <c r="L6252" s="100"/>
      <c r="M6252" s="100"/>
      <c r="N6252" s="100"/>
    </row>
    <row r="6253" spans="2:14">
      <c r="B6253" s="98"/>
      <c r="C6253" s="98"/>
      <c r="D6253" s="100"/>
      <c r="E6253" s="100"/>
      <c r="F6253" s="100"/>
      <c r="H6253" s="102"/>
      <c r="I6253" s="103"/>
      <c r="J6253" s="102"/>
      <c r="L6253" s="100"/>
      <c r="M6253" s="100"/>
      <c r="N6253" s="100"/>
    </row>
    <row r="6254" spans="2:14">
      <c r="B6254" s="98"/>
      <c r="C6254" s="98"/>
      <c r="D6254" s="100"/>
      <c r="E6254" s="100"/>
      <c r="F6254" s="100"/>
      <c r="H6254" s="102"/>
      <c r="I6254" s="103"/>
      <c r="J6254" s="102"/>
      <c r="L6254" s="100"/>
      <c r="M6254" s="100"/>
      <c r="N6254" s="100"/>
    </row>
    <row r="6255" spans="2:14">
      <c r="B6255" s="98"/>
      <c r="C6255" s="98"/>
      <c r="D6255" s="100"/>
      <c r="E6255" s="100"/>
      <c r="F6255" s="100"/>
      <c r="H6255" s="102"/>
      <c r="I6255" s="103"/>
      <c r="J6255" s="102"/>
      <c r="L6255" s="100"/>
      <c r="M6255" s="100"/>
      <c r="N6255" s="100"/>
    </row>
    <row r="6256" spans="2:14">
      <c r="B6256" s="98"/>
      <c r="C6256" s="98"/>
      <c r="D6256" s="100"/>
      <c r="E6256" s="100"/>
      <c r="F6256" s="100"/>
      <c r="H6256" s="102"/>
      <c r="I6256" s="103"/>
      <c r="J6256" s="102"/>
      <c r="L6256" s="100"/>
      <c r="M6256" s="100"/>
      <c r="N6256" s="100"/>
    </row>
    <row r="6257" spans="2:14">
      <c r="B6257" s="98"/>
      <c r="C6257" s="98"/>
      <c r="D6257" s="100"/>
      <c r="E6257" s="100"/>
      <c r="F6257" s="100"/>
      <c r="H6257" s="102"/>
      <c r="I6257" s="103"/>
      <c r="J6257" s="102"/>
      <c r="L6257" s="100"/>
      <c r="M6257" s="100"/>
      <c r="N6257" s="100"/>
    </row>
    <row r="6258" spans="2:14">
      <c r="B6258" s="98"/>
      <c r="C6258" s="98"/>
      <c r="D6258" s="100"/>
      <c r="E6258" s="100"/>
      <c r="F6258" s="100"/>
      <c r="H6258" s="102"/>
      <c r="I6258" s="103"/>
      <c r="J6258" s="102"/>
      <c r="L6258" s="100"/>
      <c r="M6258" s="100"/>
      <c r="N6258" s="100"/>
    </row>
    <row r="6259" spans="2:14">
      <c r="B6259" s="98"/>
      <c r="C6259" s="98"/>
      <c r="D6259" s="100"/>
      <c r="E6259" s="100"/>
      <c r="F6259" s="100"/>
      <c r="H6259" s="102"/>
      <c r="I6259" s="103"/>
      <c r="J6259" s="102"/>
      <c r="L6259" s="100"/>
      <c r="M6259" s="100"/>
      <c r="N6259" s="100"/>
    </row>
    <row r="6260" spans="2:14">
      <c r="B6260" s="98"/>
      <c r="C6260" s="98"/>
      <c r="D6260" s="100"/>
      <c r="E6260" s="100"/>
      <c r="F6260" s="100"/>
      <c r="H6260" s="102"/>
      <c r="I6260" s="103"/>
      <c r="J6260" s="102"/>
      <c r="L6260" s="100"/>
      <c r="M6260" s="100"/>
      <c r="N6260" s="100"/>
    </row>
    <row r="6261" spans="2:14">
      <c r="B6261" s="98"/>
      <c r="C6261" s="98"/>
      <c r="D6261" s="100"/>
      <c r="E6261" s="100"/>
      <c r="F6261" s="100"/>
      <c r="H6261" s="102"/>
      <c r="I6261" s="103"/>
      <c r="J6261" s="102"/>
      <c r="L6261" s="100"/>
      <c r="M6261" s="100"/>
      <c r="N6261" s="100"/>
    </row>
    <row r="6262" spans="2:14">
      <c r="B6262" s="98"/>
      <c r="C6262" s="98"/>
      <c r="D6262" s="100"/>
      <c r="E6262" s="100"/>
      <c r="F6262" s="100"/>
      <c r="H6262" s="102"/>
      <c r="I6262" s="103"/>
      <c r="J6262" s="102"/>
      <c r="L6262" s="100"/>
      <c r="M6262" s="100"/>
      <c r="N6262" s="100"/>
    </row>
    <row r="6263" spans="2:14">
      <c r="B6263" s="98"/>
      <c r="C6263" s="98"/>
      <c r="D6263" s="100"/>
      <c r="E6263" s="100"/>
      <c r="F6263" s="100"/>
      <c r="H6263" s="102"/>
      <c r="I6263" s="103"/>
      <c r="J6263" s="102"/>
      <c r="L6263" s="100"/>
      <c r="M6263" s="100"/>
      <c r="N6263" s="100"/>
    </row>
    <row r="6264" spans="2:14">
      <c r="B6264" s="98"/>
      <c r="C6264" s="98"/>
      <c r="D6264" s="100"/>
      <c r="E6264" s="100"/>
      <c r="F6264" s="100"/>
      <c r="H6264" s="102"/>
      <c r="I6264" s="103"/>
      <c r="J6264" s="102"/>
      <c r="L6264" s="100"/>
      <c r="M6264" s="100"/>
      <c r="N6264" s="100"/>
    </row>
    <row r="6265" spans="2:14">
      <c r="B6265" s="98"/>
      <c r="C6265" s="98"/>
      <c r="D6265" s="100"/>
      <c r="E6265" s="100"/>
      <c r="F6265" s="100"/>
      <c r="H6265" s="102"/>
      <c r="I6265" s="103"/>
      <c r="J6265" s="102"/>
      <c r="L6265" s="100"/>
      <c r="M6265" s="100"/>
      <c r="N6265" s="100"/>
    </row>
    <row r="6266" spans="2:14">
      <c r="B6266" s="98"/>
      <c r="C6266" s="98"/>
      <c r="D6266" s="100"/>
      <c r="E6266" s="100"/>
      <c r="F6266" s="100"/>
      <c r="H6266" s="102"/>
      <c r="I6266" s="103"/>
      <c r="J6266" s="102"/>
      <c r="L6266" s="100"/>
      <c r="M6266" s="100"/>
      <c r="N6266" s="100"/>
    </row>
    <row r="6267" spans="2:14">
      <c r="B6267" s="98"/>
      <c r="C6267" s="98"/>
      <c r="D6267" s="100"/>
      <c r="E6267" s="100"/>
      <c r="F6267" s="100"/>
      <c r="H6267" s="102"/>
      <c r="I6267" s="103"/>
      <c r="J6267" s="102"/>
      <c r="L6267" s="100"/>
      <c r="M6267" s="100"/>
      <c r="N6267" s="100"/>
    </row>
    <row r="6268" spans="2:14">
      <c r="B6268" s="98"/>
      <c r="C6268" s="98"/>
      <c r="D6268" s="100"/>
      <c r="E6268" s="100"/>
      <c r="F6268" s="100"/>
      <c r="H6268" s="102"/>
      <c r="I6268" s="103"/>
      <c r="J6268" s="102"/>
      <c r="L6268" s="100"/>
      <c r="M6268" s="100"/>
      <c r="N6268" s="100"/>
    </row>
    <row r="6269" spans="2:14">
      <c r="B6269" s="98"/>
      <c r="C6269" s="98"/>
      <c r="D6269" s="100"/>
      <c r="E6269" s="100"/>
      <c r="F6269" s="100"/>
      <c r="H6269" s="102"/>
      <c r="I6269" s="103"/>
      <c r="J6269" s="102"/>
      <c r="L6269" s="100"/>
      <c r="M6269" s="100"/>
      <c r="N6269" s="100"/>
    </row>
    <row r="6270" spans="2:14">
      <c r="B6270" s="98"/>
      <c r="C6270" s="98"/>
      <c r="D6270" s="100"/>
      <c r="E6270" s="100"/>
      <c r="F6270" s="100"/>
      <c r="H6270" s="102"/>
      <c r="I6270" s="103"/>
      <c r="J6270" s="102"/>
      <c r="L6270" s="100"/>
      <c r="M6270" s="100"/>
      <c r="N6270" s="100"/>
    </row>
    <row r="6271" spans="2:14">
      <c r="B6271" s="98"/>
      <c r="C6271" s="98"/>
      <c r="D6271" s="100"/>
      <c r="E6271" s="100"/>
      <c r="F6271" s="100"/>
      <c r="H6271" s="102"/>
      <c r="I6271" s="103"/>
      <c r="J6271" s="102"/>
      <c r="L6271" s="100"/>
      <c r="M6271" s="100"/>
      <c r="N6271" s="100"/>
    </row>
    <row r="6272" spans="2:14">
      <c r="B6272" s="98"/>
      <c r="C6272" s="98"/>
      <c r="D6272" s="100"/>
      <c r="E6272" s="100"/>
      <c r="F6272" s="100"/>
      <c r="H6272" s="102"/>
      <c r="I6272" s="103"/>
      <c r="J6272" s="102"/>
      <c r="L6272" s="100"/>
      <c r="M6272" s="100"/>
      <c r="N6272" s="100"/>
    </row>
    <row r="6273" spans="2:14">
      <c r="B6273" s="98"/>
      <c r="C6273" s="98"/>
      <c r="D6273" s="100"/>
      <c r="E6273" s="100"/>
      <c r="F6273" s="100"/>
      <c r="H6273" s="102"/>
      <c r="I6273" s="103"/>
      <c r="J6273" s="102"/>
      <c r="L6273" s="100"/>
      <c r="M6273" s="100"/>
      <c r="N6273" s="100"/>
    </row>
    <row r="6274" spans="2:14">
      <c r="B6274" s="98"/>
      <c r="C6274" s="98"/>
      <c r="D6274" s="100"/>
      <c r="E6274" s="100"/>
      <c r="F6274" s="100"/>
      <c r="H6274" s="102"/>
      <c r="I6274" s="103"/>
      <c r="J6274" s="102"/>
      <c r="L6274" s="100"/>
      <c r="M6274" s="100"/>
      <c r="N6274" s="100"/>
    </row>
    <row r="6275" spans="2:14">
      <c r="B6275" s="98"/>
      <c r="C6275" s="98"/>
      <c r="D6275" s="100"/>
      <c r="E6275" s="100"/>
      <c r="F6275" s="100"/>
      <c r="H6275" s="102"/>
      <c r="I6275" s="103"/>
      <c r="J6275" s="102"/>
      <c r="L6275" s="100"/>
      <c r="M6275" s="100"/>
      <c r="N6275" s="100"/>
    </row>
    <row r="6276" spans="2:14">
      <c r="B6276" s="98"/>
      <c r="C6276" s="98"/>
      <c r="D6276" s="100"/>
      <c r="E6276" s="100"/>
      <c r="F6276" s="100"/>
      <c r="H6276" s="102"/>
      <c r="I6276" s="103"/>
      <c r="J6276" s="102"/>
      <c r="L6276" s="100"/>
      <c r="M6276" s="100"/>
      <c r="N6276" s="100"/>
    </row>
    <row r="6277" spans="2:14">
      <c r="B6277" s="98"/>
      <c r="C6277" s="98"/>
      <c r="D6277" s="100"/>
      <c r="E6277" s="100"/>
      <c r="F6277" s="100"/>
      <c r="H6277" s="102"/>
      <c r="I6277" s="103"/>
      <c r="J6277" s="102"/>
      <c r="L6277" s="100"/>
      <c r="M6277" s="100"/>
      <c r="N6277" s="100"/>
    </row>
    <row r="6278" spans="2:14">
      <c r="B6278" s="98"/>
      <c r="C6278" s="98"/>
      <c r="D6278" s="100"/>
      <c r="E6278" s="100"/>
      <c r="F6278" s="100"/>
      <c r="H6278" s="102"/>
      <c r="I6278" s="103"/>
      <c r="J6278" s="102"/>
      <c r="L6278" s="100"/>
      <c r="M6278" s="100"/>
      <c r="N6278" s="100"/>
    </row>
    <row r="6279" spans="2:14">
      <c r="B6279" s="98"/>
      <c r="C6279" s="98"/>
      <c r="D6279" s="100"/>
      <c r="E6279" s="100"/>
      <c r="F6279" s="100"/>
      <c r="H6279" s="102"/>
      <c r="I6279" s="103"/>
      <c r="J6279" s="102"/>
      <c r="L6279" s="100"/>
      <c r="M6279" s="100"/>
      <c r="N6279" s="100"/>
    </row>
    <row r="6280" spans="2:14">
      <c r="B6280" s="98"/>
      <c r="C6280" s="98"/>
      <c r="D6280" s="100"/>
      <c r="E6280" s="100"/>
      <c r="F6280" s="100"/>
      <c r="H6280" s="102"/>
      <c r="I6280" s="103"/>
      <c r="J6280" s="102"/>
      <c r="L6280" s="100"/>
      <c r="M6280" s="100"/>
      <c r="N6280" s="100"/>
    </row>
    <row r="6281" spans="2:14">
      <c r="B6281" s="98"/>
      <c r="C6281" s="98"/>
      <c r="D6281" s="100"/>
      <c r="E6281" s="100"/>
      <c r="F6281" s="100"/>
      <c r="H6281" s="102"/>
      <c r="I6281" s="103"/>
      <c r="J6281" s="102"/>
      <c r="L6281" s="100"/>
      <c r="M6281" s="100"/>
      <c r="N6281" s="100"/>
    </row>
    <row r="6282" spans="2:14">
      <c r="B6282" s="98"/>
      <c r="C6282" s="98"/>
      <c r="D6282" s="100"/>
      <c r="E6282" s="100"/>
      <c r="F6282" s="100"/>
      <c r="H6282" s="102"/>
      <c r="I6282" s="103"/>
      <c r="J6282" s="102"/>
      <c r="L6282" s="100"/>
      <c r="M6282" s="100"/>
      <c r="N6282" s="100"/>
    </row>
    <row r="6283" spans="2:14">
      <c r="B6283" s="98"/>
      <c r="C6283" s="98"/>
      <c r="D6283" s="100"/>
      <c r="E6283" s="100"/>
      <c r="F6283" s="100"/>
      <c r="H6283" s="102"/>
      <c r="I6283" s="103"/>
      <c r="J6283" s="102"/>
      <c r="L6283" s="100"/>
      <c r="M6283" s="100"/>
      <c r="N6283" s="100"/>
    </row>
    <row r="6284" spans="2:14">
      <c r="B6284" s="98"/>
      <c r="C6284" s="98"/>
      <c r="D6284" s="100"/>
      <c r="E6284" s="100"/>
      <c r="F6284" s="100"/>
      <c r="H6284" s="102"/>
      <c r="I6284" s="103"/>
      <c r="J6284" s="102"/>
      <c r="L6284" s="100"/>
      <c r="M6284" s="100"/>
      <c r="N6284" s="100"/>
    </row>
    <row r="6285" spans="2:14">
      <c r="B6285" s="98"/>
      <c r="C6285" s="98"/>
      <c r="D6285" s="100"/>
      <c r="E6285" s="100"/>
      <c r="F6285" s="100"/>
      <c r="H6285" s="102"/>
      <c r="I6285" s="103"/>
      <c r="J6285" s="102"/>
      <c r="L6285" s="100"/>
      <c r="M6285" s="100"/>
      <c r="N6285" s="100"/>
    </row>
    <row r="6286" spans="2:14">
      <c r="B6286" s="98"/>
      <c r="C6286" s="98"/>
      <c r="D6286" s="100"/>
      <c r="E6286" s="100"/>
      <c r="F6286" s="100"/>
      <c r="H6286" s="102"/>
      <c r="I6286" s="103"/>
      <c r="J6286" s="102"/>
      <c r="L6286" s="100"/>
      <c r="M6286" s="100"/>
      <c r="N6286" s="100"/>
    </row>
    <row r="6287" spans="2:14">
      <c r="B6287" s="98"/>
      <c r="C6287" s="98"/>
      <c r="D6287" s="100"/>
      <c r="E6287" s="100"/>
      <c r="F6287" s="100"/>
      <c r="H6287" s="102"/>
      <c r="I6287" s="103"/>
      <c r="J6287" s="102"/>
      <c r="L6287" s="100"/>
      <c r="M6287" s="100"/>
      <c r="N6287" s="100"/>
    </row>
    <row r="6288" spans="2:14">
      <c r="B6288" s="98"/>
      <c r="C6288" s="98"/>
      <c r="D6288" s="100"/>
      <c r="E6288" s="100"/>
      <c r="F6288" s="100"/>
      <c r="H6288" s="102"/>
      <c r="I6288" s="103"/>
      <c r="J6288" s="102"/>
      <c r="L6288" s="100"/>
      <c r="M6288" s="100"/>
      <c r="N6288" s="100"/>
    </row>
    <row r="6289" spans="2:14">
      <c r="B6289" s="98"/>
      <c r="C6289" s="98"/>
      <c r="D6289" s="100"/>
      <c r="E6289" s="100"/>
      <c r="F6289" s="100"/>
      <c r="H6289" s="102"/>
      <c r="I6289" s="103"/>
      <c r="J6289" s="102"/>
      <c r="L6289" s="100"/>
      <c r="M6289" s="100"/>
      <c r="N6289" s="100"/>
    </row>
    <row r="6290" spans="2:14">
      <c r="B6290" s="98"/>
      <c r="C6290" s="98"/>
      <c r="D6290" s="100"/>
      <c r="E6290" s="100"/>
      <c r="F6290" s="100"/>
      <c r="H6290" s="102"/>
      <c r="I6290" s="103"/>
      <c r="J6290" s="102"/>
      <c r="L6290" s="100"/>
      <c r="M6290" s="100"/>
      <c r="N6290" s="100"/>
    </row>
    <row r="6291" spans="2:14">
      <c r="B6291" s="98"/>
      <c r="C6291" s="98"/>
      <c r="D6291" s="100"/>
      <c r="E6291" s="100"/>
      <c r="F6291" s="100"/>
      <c r="H6291" s="102"/>
      <c r="I6291" s="103"/>
      <c r="J6291" s="102"/>
      <c r="L6291" s="100"/>
      <c r="M6291" s="100"/>
      <c r="N6291" s="100"/>
    </row>
    <row r="6292" spans="2:14">
      <c r="B6292" s="98"/>
      <c r="C6292" s="98"/>
      <c r="D6292" s="100"/>
      <c r="E6292" s="100"/>
      <c r="F6292" s="100"/>
      <c r="H6292" s="102"/>
      <c r="I6292" s="103"/>
      <c r="J6292" s="102"/>
      <c r="L6292" s="100"/>
      <c r="M6292" s="100"/>
      <c r="N6292" s="100"/>
    </row>
    <row r="6293" spans="2:14">
      <c r="B6293" s="98"/>
      <c r="C6293" s="98"/>
      <c r="D6293" s="100"/>
      <c r="E6293" s="100"/>
      <c r="F6293" s="100"/>
      <c r="H6293" s="102"/>
      <c r="I6293" s="103"/>
      <c r="J6293" s="102"/>
      <c r="L6293" s="100"/>
      <c r="M6293" s="100"/>
      <c r="N6293" s="100"/>
    </row>
    <row r="6294" spans="2:14">
      <c r="B6294" s="98"/>
      <c r="C6294" s="98"/>
      <c r="D6294" s="100"/>
      <c r="E6294" s="100"/>
      <c r="F6294" s="100"/>
      <c r="H6294" s="102"/>
      <c r="I6294" s="103"/>
      <c r="J6294" s="102"/>
      <c r="L6294" s="100"/>
      <c r="M6294" s="100"/>
      <c r="N6294" s="100"/>
    </row>
    <row r="6295" spans="2:14">
      <c r="B6295" s="98"/>
      <c r="C6295" s="98"/>
      <c r="D6295" s="100"/>
      <c r="E6295" s="100"/>
      <c r="F6295" s="100"/>
      <c r="H6295" s="102"/>
      <c r="I6295" s="103"/>
      <c r="J6295" s="102"/>
      <c r="L6295" s="100"/>
      <c r="M6295" s="100"/>
      <c r="N6295" s="100"/>
    </row>
    <row r="6296" spans="2:14">
      <c r="B6296" s="98"/>
      <c r="C6296" s="98"/>
      <c r="D6296" s="100"/>
      <c r="E6296" s="100"/>
      <c r="F6296" s="100"/>
      <c r="H6296" s="102"/>
      <c r="I6296" s="103"/>
      <c r="J6296" s="102"/>
      <c r="L6296" s="100"/>
      <c r="M6296" s="100"/>
      <c r="N6296" s="100"/>
    </row>
    <row r="6297" spans="2:14">
      <c r="B6297" s="98"/>
      <c r="C6297" s="98"/>
      <c r="D6297" s="100"/>
      <c r="E6297" s="100"/>
      <c r="F6297" s="100"/>
      <c r="H6297" s="102"/>
      <c r="I6297" s="103"/>
      <c r="J6297" s="102"/>
      <c r="L6297" s="100"/>
      <c r="M6297" s="100"/>
      <c r="N6297" s="100"/>
    </row>
    <row r="6298" spans="2:14">
      <c r="B6298" s="98"/>
      <c r="C6298" s="98"/>
      <c r="D6298" s="100"/>
      <c r="E6298" s="100"/>
      <c r="F6298" s="100"/>
      <c r="H6298" s="102"/>
      <c r="I6298" s="103"/>
      <c r="J6298" s="102"/>
      <c r="L6298" s="100"/>
      <c r="M6298" s="100"/>
      <c r="N6298" s="100"/>
    </row>
    <row r="6299" spans="2:14">
      <c r="B6299" s="98"/>
      <c r="C6299" s="98"/>
      <c r="D6299" s="100"/>
      <c r="E6299" s="100"/>
      <c r="F6299" s="100"/>
      <c r="H6299" s="102"/>
      <c r="I6299" s="103"/>
      <c r="J6299" s="102"/>
      <c r="L6299" s="100"/>
      <c r="M6299" s="100"/>
      <c r="N6299" s="100"/>
    </row>
    <row r="6300" spans="2:14">
      <c r="B6300" s="98"/>
      <c r="C6300" s="98"/>
      <c r="D6300" s="100"/>
      <c r="E6300" s="100"/>
      <c r="F6300" s="100"/>
      <c r="H6300" s="102"/>
      <c r="I6300" s="103"/>
      <c r="J6300" s="102"/>
      <c r="L6300" s="100"/>
      <c r="M6300" s="100"/>
      <c r="N6300" s="100"/>
    </row>
    <row r="6301" spans="2:14">
      <c r="B6301" s="98"/>
      <c r="C6301" s="98"/>
      <c r="D6301" s="100"/>
      <c r="E6301" s="100"/>
      <c r="F6301" s="100"/>
      <c r="H6301" s="102"/>
      <c r="I6301" s="103"/>
      <c r="J6301" s="102"/>
      <c r="L6301" s="100"/>
      <c r="M6301" s="100"/>
      <c r="N6301" s="100"/>
    </row>
    <row r="6302" spans="2:14">
      <c r="B6302" s="98"/>
      <c r="C6302" s="98"/>
      <c r="D6302" s="100"/>
      <c r="E6302" s="100"/>
      <c r="F6302" s="100"/>
      <c r="H6302" s="102"/>
      <c r="I6302" s="103"/>
      <c r="J6302" s="102"/>
      <c r="L6302" s="100"/>
      <c r="M6302" s="100"/>
      <c r="N6302" s="100"/>
    </row>
    <row r="6303" spans="2:14">
      <c r="B6303" s="98"/>
      <c r="C6303" s="98"/>
      <c r="D6303" s="100"/>
      <c r="E6303" s="100"/>
      <c r="F6303" s="100"/>
      <c r="H6303" s="102"/>
      <c r="I6303" s="103"/>
      <c r="J6303" s="102"/>
      <c r="L6303" s="100"/>
      <c r="M6303" s="100"/>
      <c r="N6303" s="100"/>
    </row>
    <row r="6304" spans="2:14">
      <c r="B6304" s="98"/>
      <c r="C6304" s="98"/>
      <c r="D6304" s="100"/>
      <c r="E6304" s="100"/>
      <c r="F6304" s="100"/>
      <c r="H6304" s="102"/>
      <c r="I6304" s="103"/>
      <c r="J6304" s="102"/>
      <c r="L6304" s="100"/>
      <c r="M6304" s="100"/>
      <c r="N6304" s="100"/>
    </row>
    <row r="6305" spans="2:14">
      <c r="B6305" s="98"/>
      <c r="C6305" s="98"/>
      <c r="D6305" s="100"/>
      <c r="E6305" s="100"/>
      <c r="F6305" s="100"/>
      <c r="H6305" s="102"/>
      <c r="I6305" s="103"/>
      <c r="J6305" s="102"/>
      <c r="L6305" s="100"/>
      <c r="M6305" s="100"/>
      <c r="N6305" s="100"/>
    </row>
    <row r="6306" spans="2:14">
      <c r="B6306" s="98"/>
      <c r="C6306" s="98"/>
      <c r="D6306" s="100"/>
      <c r="E6306" s="100"/>
      <c r="F6306" s="100"/>
      <c r="H6306" s="102"/>
      <c r="I6306" s="103"/>
      <c r="J6306" s="102"/>
      <c r="L6306" s="100"/>
      <c r="M6306" s="100"/>
      <c r="N6306" s="100"/>
    </row>
    <row r="6307" spans="2:14">
      <c r="B6307" s="98"/>
      <c r="C6307" s="98"/>
      <c r="D6307" s="100"/>
      <c r="E6307" s="100"/>
      <c r="F6307" s="100"/>
      <c r="H6307" s="102"/>
      <c r="I6307" s="103"/>
      <c r="J6307" s="102"/>
      <c r="L6307" s="100"/>
      <c r="M6307" s="100"/>
      <c r="N6307" s="100"/>
    </row>
    <row r="6308" spans="2:14">
      <c r="B6308" s="98"/>
      <c r="C6308" s="98"/>
      <c r="D6308" s="100"/>
      <c r="E6308" s="100"/>
      <c r="F6308" s="100"/>
      <c r="H6308" s="102"/>
      <c r="I6308" s="103"/>
      <c r="J6308" s="102"/>
      <c r="L6308" s="100"/>
      <c r="M6308" s="100"/>
      <c r="N6308" s="100"/>
    </row>
    <row r="6309" spans="2:14">
      <c r="B6309" s="98"/>
      <c r="C6309" s="98"/>
      <c r="D6309" s="100"/>
      <c r="E6309" s="100"/>
      <c r="F6309" s="100"/>
      <c r="H6309" s="102"/>
      <c r="I6309" s="103"/>
      <c r="J6309" s="102"/>
      <c r="L6309" s="100"/>
      <c r="M6309" s="100"/>
      <c r="N6309" s="100"/>
    </row>
    <row r="6310" spans="2:14">
      <c r="B6310" s="98"/>
      <c r="C6310" s="98"/>
      <c r="D6310" s="100"/>
      <c r="E6310" s="100"/>
      <c r="F6310" s="100"/>
      <c r="H6310" s="102"/>
      <c r="I6310" s="103"/>
      <c r="J6310" s="102"/>
      <c r="L6310" s="100"/>
      <c r="M6310" s="100"/>
      <c r="N6310" s="100"/>
    </row>
    <row r="6311" spans="2:14">
      <c r="B6311" s="98"/>
      <c r="C6311" s="98"/>
      <c r="D6311" s="100"/>
      <c r="E6311" s="100"/>
      <c r="F6311" s="100"/>
      <c r="H6311" s="102"/>
      <c r="I6311" s="103"/>
      <c r="J6311" s="102"/>
      <c r="L6311" s="100"/>
      <c r="M6311" s="100"/>
      <c r="N6311" s="100"/>
    </row>
    <row r="6312" spans="2:14">
      <c r="B6312" s="98"/>
      <c r="C6312" s="98"/>
      <c r="D6312" s="100"/>
      <c r="E6312" s="100"/>
      <c r="F6312" s="100"/>
      <c r="H6312" s="102"/>
      <c r="I6312" s="103"/>
      <c r="J6312" s="102"/>
      <c r="L6312" s="100"/>
      <c r="M6312" s="100"/>
      <c r="N6312" s="100"/>
    </row>
    <row r="6313" spans="2:14">
      <c r="B6313" s="98"/>
      <c r="C6313" s="98"/>
      <c r="D6313" s="100"/>
      <c r="E6313" s="100"/>
      <c r="F6313" s="100"/>
      <c r="H6313" s="102"/>
      <c r="I6313" s="103"/>
      <c r="J6313" s="102"/>
      <c r="L6313" s="100"/>
      <c r="M6313" s="100"/>
      <c r="N6313" s="100"/>
    </row>
    <row r="6314" spans="2:14">
      <c r="B6314" s="98"/>
      <c r="C6314" s="98"/>
      <c r="D6314" s="100"/>
      <c r="E6314" s="100"/>
      <c r="F6314" s="100"/>
      <c r="H6314" s="102"/>
      <c r="I6314" s="103"/>
      <c r="J6314" s="102"/>
      <c r="L6314" s="100"/>
      <c r="M6314" s="100"/>
      <c r="N6314" s="100"/>
    </row>
    <row r="6315" spans="2:14">
      <c r="B6315" s="98"/>
      <c r="C6315" s="98"/>
      <c r="D6315" s="100"/>
      <c r="E6315" s="100"/>
      <c r="F6315" s="100"/>
      <c r="H6315" s="102"/>
      <c r="I6315" s="103"/>
      <c r="J6315" s="102"/>
      <c r="L6315" s="100"/>
      <c r="M6315" s="100"/>
      <c r="N6315" s="100"/>
    </row>
    <row r="6316" spans="2:14">
      <c r="B6316" s="98"/>
      <c r="C6316" s="98"/>
      <c r="D6316" s="100"/>
      <c r="E6316" s="100"/>
      <c r="F6316" s="100"/>
      <c r="H6316" s="102"/>
      <c r="I6316" s="103"/>
      <c r="J6316" s="102"/>
      <c r="L6316" s="100"/>
      <c r="M6316" s="100"/>
      <c r="N6316" s="100"/>
    </row>
    <row r="6317" spans="2:14">
      <c r="B6317" s="98"/>
      <c r="C6317" s="98"/>
      <c r="D6317" s="100"/>
      <c r="E6317" s="100"/>
      <c r="F6317" s="100"/>
      <c r="H6317" s="102"/>
      <c r="I6317" s="103"/>
      <c r="J6317" s="102"/>
      <c r="L6317" s="100"/>
      <c r="M6317" s="100"/>
      <c r="N6317" s="100"/>
    </row>
    <row r="6318" spans="2:14">
      <c r="B6318" s="98"/>
      <c r="C6318" s="98"/>
      <c r="D6318" s="100"/>
      <c r="E6318" s="100"/>
      <c r="F6318" s="100"/>
      <c r="H6318" s="102"/>
      <c r="I6318" s="103"/>
      <c r="J6318" s="102"/>
      <c r="L6318" s="100"/>
      <c r="M6318" s="100"/>
      <c r="N6318" s="100"/>
    </row>
    <row r="6319" spans="2:14">
      <c r="B6319" s="98"/>
      <c r="C6319" s="98"/>
      <c r="D6319" s="100"/>
      <c r="E6319" s="100"/>
      <c r="F6319" s="100"/>
      <c r="H6319" s="102"/>
      <c r="I6319" s="103"/>
      <c r="J6319" s="102"/>
      <c r="L6319" s="100"/>
      <c r="M6319" s="100"/>
      <c r="N6319" s="100"/>
    </row>
    <row r="6320" spans="2:14">
      <c r="B6320" s="98"/>
      <c r="C6320" s="98"/>
      <c r="D6320" s="100"/>
      <c r="E6320" s="100"/>
      <c r="F6320" s="100"/>
      <c r="H6320" s="102"/>
      <c r="I6320" s="103"/>
      <c r="J6320" s="102"/>
      <c r="L6320" s="100"/>
      <c r="M6320" s="100"/>
      <c r="N6320" s="100"/>
    </row>
    <row r="6321" spans="2:14">
      <c r="B6321" s="98"/>
      <c r="C6321" s="98"/>
      <c r="D6321" s="100"/>
      <c r="E6321" s="100"/>
      <c r="F6321" s="100"/>
      <c r="H6321" s="102"/>
      <c r="I6321" s="103"/>
      <c r="J6321" s="102"/>
      <c r="L6321" s="100"/>
      <c r="M6321" s="100"/>
      <c r="N6321" s="100"/>
    </row>
    <row r="6322" spans="2:14">
      <c r="B6322" s="98"/>
      <c r="C6322" s="98"/>
      <c r="D6322" s="100"/>
      <c r="E6322" s="100"/>
      <c r="F6322" s="100"/>
      <c r="H6322" s="102"/>
      <c r="I6322" s="103"/>
      <c r="J6322" s="102"/>
      <c r="L6322" s="100"/>
      <c r="M6322" s="100"/>
      <c r="N6322" s="100"/>
    </row>
    <row r="6323" spans="2:14">
      <c r="B6323" s="98"/>
      <c r="C6323" s="98"/>
      <c r="D6323" s="100"/>
      <c r="E6323" s="100"/>
      <c r="F6323" s="100"/>
      <c r="H6323" s="102"/>
      <c r="I6323" s="103"/>
      <c r="J6323" s="102"/>
      <c r="L6323" s="100"/>
      <c r="M6323" s="100"/>
      <c r="N6323" s="100"/>
    </row>
    <row r="6324" spans="2:14">
      <c r="B6324" s="98"/>
      <c r="C6324" s="98"/>
      <c r="D6324" s="100"/>
      <c r="E6324" s="100"/>
      <c r="F6324" s="100"/>
      <c r="H6324" s="102"/>
      <c r="I6324" s="103"/>
      <c r="J6324" s="102"/>
      <c r="L6324" s="100"/>
      <c r="M6324" s="100"/>
      <c r="N6324" s="100"/>
    </row>
    <row r="6325" spans="2:14">
      <c r="B6325" s="98"/>
      <c r="C6325" s="98"/>
      <c r="D6325" s="100"/>
      <c r="E6325" s="100"/>
      <c r="F6325" s="100"/>
      <c r="H6325" s="102"/>
      <c r="I6325" s="103"/>
      <c r="J6325" s="102"/>
      <c r="L6325" s="100"/>
      <c r="M6325" s="100"/>
      <c r="N6325" s="100"/>
    </row>
    <row r="6326" spans="2:14">
      <c r="B6326" s="98"/>
      <c r="C6326" s="98"/>
      <c r="D6326" s="100"/>
      <c r="E6326" s="100"/>
      <c r="F6326" s="100"/>
      <c r="H6326" s="102"/>
      <c r="I6326" s="103"/>
      <c r="J6326" s="102"/>
      <c r="L6326" s="100"/>
      <c r="M6326" s="100"/>
      <c r="N6326" s="100"/>
    </row>
    <row r="6327" spans="2:14">
      <c r="B6327" s="98"/>
      <c r="C6327" s="98"/>
      <c r="D6327" s="100"/>
      <c r="E6327" s="100"/>
      <c r="F6327" s="100"/>
      <c r="H6327" s="102"/>
      <c r="I6327" s="103"/>
      <c r="J6327" s="102"/>
      <c r="L6327" s="100"/>
      <c r="M6327" s="100"/>
      <c r="N6327" s="100"/>
    </row>
    <row r="6328" spans="2:14">
      <c r="B6328" s="98"/>
      <c r="C6328" s="98"/>
      <c r="D6328" s="100"/>
      <c r="E6328" s="100"/>
      <c r="F6328" s="100"/>
      <c r="H6328" s="102"/>
      <c r="I6328" s="103"/>
      <c r="J6328" s="102"/>
      <c r="L6328" s="100"/>
      <c r="M6328" s="100"/>
      <c r="N6328" s="100"/>
    </row>
    <row r="6329" spans="2:14">
      <c r="B6329" s="98"/>
      <c r="C6329" s="98"/>
      <c r="D6329" s="100"/>
      <c r="E6329" s="100"/>
      <c r="F6329" s="100"/>
      <c r="H6329" s="102"/>
      <c r="I6329" s="103"/>
      <c r="J6329" s="102"/>
      <c r="L6329" s="100"/>
      <c r="M6329" s="100"/>
      <c r="N6329" s="100"/>
    </row>
    <row r="6330" spans="2:14">
      <c r="B6330" s="98"/>
      <c r="C6330" s="98"/>
      <c r="D6330" s="100"/>
      <c r="E6330" s="100"/>
      <c r="F6330" s="100"/>
      <c r="H6330" s="102"/>
      <c r="I6330" s="103"/>
      <c r="J6330" s="102"/>
      <c r="L6330" s="100"/>
      <c r="M6330" s="100"/>
      <c r="N6330" s="100"/>
    </row>
    <row r="6331" spans="2:14">
      <c r="B6331" s="98"/>
      <c r="C6331" s="98"/>
      <c r="D6331" s="100"/>
      <c r="E6331" s="100"/>
      <c r="F6331" s="100"/>
      <c r="H6331" s="102"/>
      <c r="I6331" s="103"/>
      <c r="J6331" s="102"/>
      <c r="L6331" s="100"/>
      <c r="M6331" s="100"/>
      <c r="N6331" s="100"/>
    </row>
    <row r="6332" spans="2:14">
      <c r="B6332" s="98"/>
      <c r="C6332" s="98"/>
      <c r="D6332" s="100"/>
      <c r="E6332" s="100"/>
      <c r="F6332" s="100"/>
      <c r="H6332" s="102"/>
      <c r="I6332" s="103"/>
      <c r="J6332" s="102"/>
      <c r="L6332" s="100"/>
      <c r="M6332" s="100"/>
      <c r="N6332" s="100"/>
    </row>
    <row r="6333" spans="2:14">
      <c r="B6333" s="98"/>
      <c r="C6333" s="98"/>
      <c r="D6333" s="100"/>
      <c r="E6333" s="100"/>
      <c r="F6333" s="100"/>
      <c r="H6333" s="102"/>
      <c r="I6333" s="103"/>
      <c r="J6333" s="102"/>
      <c r="L6333" s="100"/>
      <c r="M6333" s="100"/>
      <c r="N6333" s="100"/>
    </row>
    <row r="6334" spans="2:14">
      <c r="B6334" s="98"/>
      <c r="C6334" s="98"/>
      <c r="D6334" s="100"/>
      <c r="E6334" s="100"/>
      <c r="F6334" s="100"/>
      <c r="H6334" s="102"/>
      <c r="I6334" s="103"/>
      <c r="J6334" s="102"/>
      <c r="L6334" s="100"/>
      <c r="M6334" s="100"/>
      <c r="N6334" s="100"/>
    </row>
    <row r="6335" spans="2:14">
      <c r="B6335" s="98"/>
      <c r="C6335" s="98"/>
      <c r="D6335" s="100"/>
      <c r="E6335" s="100"/>
      <c r="F6335" s="100"/>
      <c r="H6335" s="102"/>
      <c r="I6335" s="103"/>
      <c r="J6335" s="102"/>
      <c r="L6335" s="100"/>
      <c r="M6335" s="100"/>
      <c r="N6335" s="100"/>
    </row>
    <row r="6336" spans="2:14">
      <c r="B6336" s="98"/>
      <c r="C6336" s="98"/>
      <c r="D6336" s="100"/>
      <c r="E6336" s="100"/>
      <c r="F6336" s="100"/>
      <c r="H6336" s="102"/>
      <c r="I6336" s="103"/>
      <c r="J6336" s="102"/>
      <c r="L6336" s="100"/>
      <c r="M6336" s="100"/>
      <c r="N6336" s="100"/>
    </row>
    <row r="6337" spans="2:14">
      <c r="B6337" s="98"/>
      <c r="C6337" s="98"/>
      <c r="D6337" s="100"/>
      <c r="E6337" s="100"/>
      <c r="F6337" s="100"/>
      <c r="H6337" s="102"/>
      <c r="I6337" s="103"/>
      <c r="J6337" s="102"/>
      <c r="L6337" s="100"/>
      <c r="M6337" s="100"/>
      <c r="N6337" s="100"/>
    </row>
    <row r="6338" spans="2:14">
      <c r="B6338" s="98"/>
      <c r="C6338" s="98"/>
      <c r="D6338" s="100"/>
      <c r="E6338" s="100"/>
      <c r="F6338" s="100"/>
      <c r="H6338" s="102"/>
      <c r="I6338" s="103"/>
      <c r="J6338" s="102"/>
      <c r="L6338" s="100"/>
      <c r="M6338" s="100"/>
      <c r="N6338" s="100"/>
    </row>
    <row r="6339" spans="2:14">
      <c r="B6339" s="98"/>
      <c r="C6339" s="98"/>
      <c r="D6339" s="100"/>
      <c r="E6339" s="100"/>
      <c r="F6339" s="100"/>
      <c r="H6339" s="102"/>
      <c r="I6339" s="103"/>
      <c r="J6339" s="102"/>
      <c r="L6339" s="100"/>
      <c r="M6339" s="100"/>
      <c r="N6339" s="100"/>
    </row>
    <row r="6340" spans="2:14">
      <c r="B6340" s="98"/>
      <c r="C6340" s="98"/>
      <c r="D6340" s="100"/>
      <c r="E6340" s="100"/>
      <c r="F6340" s="100"/>
      <c r="H6340" s="102"/>
      <c r="I6340" s="103"/>
      <c r="J6340" s="102"/>
      <c r="L6340" s="100"/>
      <c r="M6340" s="100"/>
      <c r="N6340" s="100"/>
    </row>
    <row r="6341" spans="2:14">
      <c r="B6341" s="98"/>
      <c r="C6341" s="98"/>
      <c r="D6341" s="100"/>
      <c r="E6341" s="100"/>
      <c r="F6341" s="100"/>
      <c r="H6341" s="102"/>
      <c r="I6341" s="103"/>
      <c r="J6341" s="102"/>
      <c r="L6341" s="100"/>
      <c r="M6341" s="100"/>
      <c r="N6341" s="100"/>
    </row>
    <row r="6342" spans="2:14">
      <c r="B6342" s="98"/>
      <c r="C6342" s="98"/>
      <c r="D6342" s="100"/>
      <c r="E6342" s="100"/>
      <c r="F6342" s="100"/>
      <c r="H6342" s="102"/>
      <c r="I6342" s="103"/>
      <c r="J6342" s="102"/>
      <c r="L6342" s="100"/>
      <c r="M6342" s="100"/>
      <c r="N6342" s="100"/>
    </row>
    <row r="6343" spans="2:14">
      <c r="B6343" s="98"/>
      <c r="C6343" s="98"/>
      <c r="D6343" s="100"/>
      <c r="E6343" s="100"/>
      <c r="F6343" s="100"/>
      <c r="H6343" s="102"/>
      <c r="I6343" s="103"/>
      <c r="J6343" s="102"/>
      <c r="L6343" s="100"/>
      <c r="M6343" s="100"/>
      <c r="N6343" s="100"/>
    </row>
    <row r="6344" spans="2:14">
      <c r="B6344" s="98"/>
      <c r="C6344" s="98"/>
      <c r="D6344" s="100"/>
      <c r="E6344" s="100"/>
      <c r="F6344" s="100"/>
      <c r="H6344" s="102"/>
      <c r="I6344" s="103"/>
      <c r="J6344" s="102"/>
      <c r="L6344" s="100"/>
      <c r="M6344" s="100"/>
      <c r="N6344" s="100"/>
    </row>
    <row r="6345" spans="2:14">
      <c r="B6345" s="98"/>
      <c r="C6345" s="98"/>
      <c r="D6345" s="100"/>
      <c r="E6345" s="100"/>
      <c r="F6345" s="100"/>
      <c r="H6345" s="102"/>
      <c r="I6345" s="103"/>
      <c r="J6345" s="102"/>
      <c r="L6345" s="100"/>
      <c r="M6345" s="100"/>
      <c r="N6345" s="100"/>
    </row>
    <row r="6346" spans="2:14">
      <c r="B6346" s="98"/>
      <c r="C6346" s="98"/>
      <c r="D6346" s="100"/>
      <c r="E6346" s="100"/>
      <c r="F6346" s="100"/>
      <c r="H6346" s="102"/>
      <c r="I6346" s="103"/>
      <c r="J6346" s="102"/>
      <c r="L6346" s="100"/>
      <c r="M6346" s="100"/>
      <c r="N6346" s="100"/>
    </row>
    <row r="6347" spans="2:14">
      <c r="B6347" s="98"/>
      <c r="C6347" s="98"/>
      <c r="D6347" s="100"/>
      <c r="E6347" s="100"/>
      <c r="F6347" s="100"/>
      <c r="H6347" s="102"/>
      <c r="I6347" s="103"/>
      <c r="J6347" s="102"/>
      <c r="L6347" s="100"/>
      <c r="M6347" s="100"/>
      <c r="N6347" s="100"/>
    </row>
    <row r="6348" spans="2:14">
      <c r="B6348" s="98"/>
      <c r="C6348" s="98"/>
      <c r="D6348" s="100"/>
      <c r="E6348" s="100"/>
      <c r="F6348" s="100"/>
      <c r="H6348" s="102"/>
      <c r="I6348" s="103"/>
      <c r="J6348" s="102"/>
      <c r="L6348" s="100"/>
      <c r="M6348" s="100"/>
      <c r="N6348" s="100"/>
    </row>
    <row r="6349" spans="2:14">
      <c r="B6349" s="98"/>
      <c r="C6349" s="98"/>
      <c r="D6349" s="100"/>
      <c r="E6349" s="100"/>
      <c r="F6349" s="100"/>
      <c r="H6349" s="102"/>
      <c r="I6349" s="103"/>
      <c r="J6349" s="102"/>
      <c r="L6349" s="100"/>
      <c r="M6349" s="100"/>
      <c r="N6349" s="100"/>
    </row>
    <row r="6350" spans="2:14">
      <c r="B6350" s="98"/>
      <c r="C6350" s="98"/>
      <c r="D6350" s="100"/>
      <c r="E6350" s="100"/>
      <c r="F6350" s="100"/>
      <c r="H6350" s="102"/>
      <c r="I6350" s="103"/>
      <c r="J6350" s="102"/>
      <c r="L6350" s="100"/>
      <c r="M6350" s="100"/>
      <c r="N6350" s="100"/>
    </row>
    <row r="6351" spans="2:14">
      <c r="B6351" s="98"/>
      <c r="C6351" s="98"/>
      <c r="D6351" s="100"/>
      <c r="E6351" s="100"/>
      <c r="F6351" s="100"/>
      <c r="H6351" s="102"/>
      <c r="I6351" s="103"/>
      <c r="J6351" s="102"/>
      <c r="L6351" s="100"/>
      <c r="M6351" s="100"/>
      <c r="N6351" s="100"/>
    </row>
    <row r="6352" spans="2:14">
      <c r="B6352" s="98"/>
      <c r="C6352" s="98"/>
      <c r="D6352" s="100"/>
      <c r="E6352" s="100"/>
      <c r="F6352" s="100"/>
      <c r="H6352" s="102"/>
      <c r="I6352" s="103"/>
      <c r="J6352" s="102"/>
      <c r="L6352" s="100"/>
      <c r="M6352" s="100"/>
      <c r="N6352" s="100"/>
    </row>
    <row r="6353" spans="2:14">
      <c r="B6353" s="98"/>
      <c r="C6353" s="98"/>
      <c r="D6353" s="100"/>
      <c r="E6353" s="100"/>
      <c r="F6353" s="100"/>
      <c r="H6353" s="102"/>
      <c r="I6353" s="103"/>
      <c r="J6353" s="102"/>
      <c r="L6353" s="100"/>
      <c r="M6353" s="100"/>
      <c r="N6353" s="100"/>
    </row>
    <row r="6354" spans="2:14">
      <c r="B6354" s="98"/>
      <c r="C6354" s="98"/>
      <c r="D6354" s="100"/>
      <c r="E6354" s="100"/>
      <c r="F6354" s="100"/>
      <c r="H6354" s="102"/>
      <c r="I6354" s="103"/>
      <c r="J6354" s="102"/>
      <c r="L6354" s="100"/>
      <c r="M6354" s="100"/>
      <c r="N6354" s="100"/>
    </row>
    <row r="6355" spans="2:14">
      <c r="B6355" s="98"/>
      <c r="C6355" s="98"/>
      <c r="D6355" s="100"/>
      <c r="E6355" s="100"/>
      <c r="F6355" s="100"/>
      <c r="H6355" s="102"/>
      <c r="I6355" s="103"/>
      <c r="J6355" s="102"/>
      <c r="L6355" s="100"/>
      <c r="M6355" s="100"/>
      <c r="N6355" s="100"/>
    </row>
    <row r="6356" spans="2:14">
      <c r="B6356" s="98"/>
      <c r="C6356" s="98"/>
      <c r="D6356" s="100"/>
      <c r="E6356" s="100"/>
      <c r="F6356" s="100"/>
      <c r="H6356" s="102"/>
      <c r="I6356" s="103"/>
      <c r="J6356" s="102"/>
      <c r="L6356" s="100"/>
      <c r="M6356" s="100"/>
      <c r="N6356" s="100"/>
    </row>
    <row r="6357" spans="2:14">
      <c r="B6357" s="98"/>
      <c r="C6357" s="98"/>
      <c r="D6357" s="100"/>
      <c r="E6357" s="100"/>
      <c r="F6357" s="100"/>
      <c r="H6357" s="102"/>
      <c r="I6357" s="103"/>
      <c r="J6357" s="102"/>
      <c r="L6357" s="100"/>
      <c r="M6357" s="100"/>
      <c r="N6357" s="100"/>
    </row>
    <row r="6358" spans="2:14">
      <c r="B6358" s="98"/>
      <c r="C6358" s="98"/>
      <c r="D6358" s="100"/>
      <c r="E6358" s="100"/>
      <c r="F6358" s="100"/>
      <c r="H6358" s="102"/>
      <c r="I6358" s="103"/>
      <c r="J6358" s="102"/>
      <c r="L6358" s="100"/>
      <c r="M6358" s="100"/>
      <c r="N6358" s="100"/>
    </row>
    <row r="6359" spans="2:14">
      <c r="B6359" s="98"/>
      <c r="C6359" s="98"/>
      <c r="D6359" s="100"/>
      <c r="E6359" s="100"/>
      <c r="F6359" s="100"/>
      <c r="H6359" s="102"/>
      <c r="I6359" s="103"/>
      <c r="J6359" s="102"/>
      <c r="L6359" s="100"/>
      <c r="M6359" s="100"/>
      <c r="N6359" s="100"/>
    </row>
    <row r="6360" spans="2:14">
      <c r="B6360" s="98"/>
      <c r="C6360" s="98"/>
      <c r="D6360" s="100"/>
      <c r="E6360" s="100"/>
      <c r="F6360" s="100"/>
      <c r="H6360" s="102"/>
      <c r="I6360" s="103"/>
      <c r="J6360" s="102"/>
      <c r="L6360" s="100"/>
      <c r="M6360" s="100"/>
      <c r="N6360" s="100"/>
    </row>
    <row r="6361" spans="2:14">
      <c r="B6361" s="98"/>
      <c r="C6361" s="98"/>
      <c r="D6361" s="100"/>
      <c r="E6361" s="100"/>
      <c r="F6361" s="100"/>
      <c r="H6361" s="102"/>
      <c r="I6361" s="103"/>
      <c r="J6361" s="102"/>
      <c r="L6361" s="100"/>
      <c r="M6361" s="100"/>
      <c r="N6361" s="100"/>
    </row>
    <row r="6362" spans="2:14">
      <c r="B6362" s="98"/>
      <c r="C6362" s="98"/>
      <c r="D6362" s="100"/>
      <c r="E6362" s="100"/>
      <c r="F6362" s="100"/>
      <c r="H6362" s="102"/>
      <c r="I6362" s="103"/>
      <c r="J6362" s="102"/>
      <c r="L6362" s="100"/>
      <c r="M6362" s="100"/>
      <c r="N6362" s="100"/>
    </row>
    <row r="6363" spans="2:14">
      <c r="B6363" s="98"/>
      <c r="C6363" s="98"/>
      <c r="D6363" s="100"/>
      <c r="E6363" s="100"/>
      <c r="F6363" s="100"/>
      <c r="H6363" s="102"/>
      <c r="I6363" s="103"/>
      <c r="J6363" s="102"/>
      <c r="L6363" s="100"/>
      <c r="M6363" s="100"/>
      <c r="N6363" s="100"/>
    </row>
    <row r="6364" spans="2:14">
      <c r="B6364" s="98"/>
      <c r="C6364" s="98"/>
      <c r="D6364" s="100"/>
      <c r="E6364" s="100"/>
      <c r="F6364" s="100"/>
      <c r="H6364" s="102"/>
      <c r="I6364" s="103"/>
      <c r="J6364" s="102"/>
      <c r="L6364" s="100"/>
      <c r="M6364" s="100"/>
      <c r="N6364" s="100"/>
    </row>
    <row r="6365" spans="2:14">
      <c r="B6365" s="98"/>
      <c r="C6365" s="98"/>
      <c r="D6365" s="100"/>
      <c r="E6365" s="100"/>
      <c r="F6365" s="100"/>
      <c r="H6365" s="102"/>
      <c r="I6365" s="103"/>
      <c r="J6365" s="102"/>
      <c r="L6365" s="100"/>
      <c r="M6365" s="100"/>
      <c r="N6365" s="100"/>
    </row>
    <row r="6366" spans="2:14">
      <c r="B6366" s="98"/>
      <c r="C6366" s="98"/>
      <c r="D6366" s="100"/>
      <c r="E6366" s="100"/>
      <c r="F6366" s="100"/>
      <c r="H6366" s="102"/>
      <c r="I6366" s="103"/>
      <c r="J6366" s="102"/>
      <c r="L6366" s="100"/>
      <c r="M6366" s="100"/>
      <c r="N6366" s="100"/>
    </row>
    <row r="6367" spans="2:14">
      <c r="B6367" s="98"/>
      <c r="C6367" s="98"/>
      <c r="D6367" s="100"/>
      <c r="E6367" s="100"/>
      <c r="F6367" s="100"/>
      <c r="H6367" s="102"/>
      <c r="I6367" s="103"/>
      <c r="J6367" s="102"/>
      <c r="L6367" s="100"/>
      <c r="M6367" s="100"/>
      <c r="N6367" s="100"/>
    </row>
    <row r="6368" spans="2:14">
      <c r="B6368" s="98"/>
      <c r="C6368" s="98"/>
      <c r="D6368" s="100"/>
      <c r="E6368" s="100"/>
      <c r="F6368" s="100"/>
      <c r="H6368" s="102"/>
      <c r="I6368" s="103"/>
      <c r="J6368" s="102"/>
      <c r="L6368" s="100"/>
      <c r="M6368" s="100"/>
      <c r="N6368" s="100"/>
    </row>
    <row r="6369" spans="2:14">
      <c r="B6369" s="98"/>
      <c r="C6369" s="98"/>
      <c r="D6369" s="100"/>
      <c r="E6369" s="100"/>
      <c r="F6369" s="100"/>
      <c r="H6369" s="102"/>
      <c r="I6369" s="103"/>
      <c r="J6369" s="102"/>
      <c r="L6369" s="100"/>
      <c r="M6369" s="100"/>
      <c r="N6369" s="100"/>
    </row>
    <row r="6370" spans="2:14">
      <c r="B6370" s="98"/>
      <c r="C6370" s="98"/>
      <c r="D6370" s="100"/>
      <c r="E6370" s="100"/>
      <c r="F6370" s="100"/>
      <c r="H6370" s="102"/>
      <c r="I6370" s="103"/>
      <c r="J6370" s="102"/>
      <c r="L6370" s="100"/>
      <c r="M6370" s="100"/>
      <c r="N6370" s="100"/>
    </row>
    <row r="6371" spans="2:14">
      <c r="B6371" s="98"/>
      <c r="C6371" s="98"/>
      <c r="D6371" s="100"/>
      <c r="E6371" s="100"/>
      <c r="F6371" s="100"/>
      <c r="H6371" s="102"/>
      <c r="I6371" s="103"/>
      <c r="J6371" s="102"/>
      <c r="L6371" s="100"/>
      <c r="M6371" s="100"/>
      <c r="N6371" s="100"/>
    </row>
    <row r="6372" spans="2:14">
      <c r="B6372" s="98"/>
      <c r="C6372" s="98"/>
      <c r="D6372" s="100"/>
      <c r="E6372" s="100"/>
      <c r="F6372" s="100"/>
      <c r="H6372" s="102"/>
      <c r="I6372" s="103"/>
      <c r="J6372" s="102"/>
      <c r="L6372" s="100"/>
      <c r="M6372" s="100"/>
      <c r="N6372" s="100"/>
    </row>
    <row r="6373" spans="2:14">
      <c r="B6373" s="98"/>
      <c r="C6373" s="98"/>
      <c r="D6373" s="100"/>
      <c r="E6373" s="100"/>
      <c r="F6373" s="100"/>
      <c r="H6373" s="102"/>
      <c r="I6373" s="103"/>
      <c r="J6373" s="102"/>
      <c r="L6373" s="100"/>
      <c r="M6373" s="100"/>
      <c r="N6373" s="100"/>
    </row>
    <row r="6374" spans="2:14">
      <c r="B6374" s="98"/>
      <c r="C6374" s="98"/>
      <c r="D6374" s="100"/>
      <c r="E6374" s="100"/>
      <c r="F6374" s="100"/>
      <c r="H6374" s="102"/>
      <c r="I6374" s="103"/>
      <c r="J6374" s="102"/>
      <c r="L6374" s="100"/>
      <c r="M6374" s="100"/>
      <c r="N6374" s="100"/>
    </row>
    <row r="6375" spans="2:14">
      <c r="B6375" s="98"/>
      <c r="C6375" s="98"/>
      <c r="D6375" s="100"/>
      <c r="E6375" s="100"/>
      <c r="F6375" s="100"/>
      <c r="H6375" s="102"/>
      <c r="I6375" s="103"/>
      <c r="J6375" s="102"/>
      <c r="L6375" s="100"/>
      <c r="M6375" s="100"/>
      <c r="N6375" s="100"/>
    </row>
    <row r="6376" spans="2:14">
      <c r="B6376" s="98"/>
      <c r="C6376" s="98"/>
      <c r="D6376" s="100"/>
      <c r="E6376" s="100"/>
      <c r="F6376" s="100"/>
      <c r="H6376" s="102"/>
      <c r="I6376" s="103"/>
      <c r="J6376" s="102"/>
      <c r="L6376" s="100"/>
      <c r="M6376" s="100"/>
      <c r="N6376" s="100"/>
    </row>
    <row r="6377" spans="2:14">
      <c r="B6377" s="98"/>
      <c r="C6377" s="98"/>
      <c r="D6377" s="100"/>
      <c r="E6377" s="100"/>
      <c r="F6377" s="100"/>
      <c r="H6377" s="102"/>
      <c r="I6377" s="103"/>
      <c r="J6377" s="102"/>
      <c r="L6377" s="100"/>
      <c r="M6377" s="100"/>
      <c r="N6377" s="100"/>
    </row>
    <row r="6378" spans="2:14">
      <c r="B6378" s="98"/>
      <c r="C6378" s="98"/>
      <c r="D6378" s="100"/>
      <c r="E6378" s="100"/>
      <c r="F6378" s="100"/>
      <c r="H6378" s="102"/>
      <c r="I6378" s="103"/>
      <c r="J6378" s="102"/>
      <c r="L6378" s="100"/>
      <c r="M6378" s="100"/>
      <c r="N6378" s="100"/>
    </row>
    <row r="6379" spans="2:14">
      <c r="B6379" s="98"/>
      <c r="C6379" s="98"/>
      <c r="D6379" s="100"/>
      <c r="E6379" s="100"/>
      <c r="F6379" s="100"/>
      <c r="H6379" s="102"/>
      <c r="I6379" s="103"/>
      <c r="J6379" s="102"/>
      <c r="L6379" s="100"/>
      <c r="M6379" s="100"/>
      <c r="N6379" s="100"/>
    </row>
    <row r="6380" spans="2:14">
      <c r="B6380" s="98"/>
      <c r="C6380" s="98"/>
      <c r="D6380" s="100"/>
      <c r="E6380" s="100"/>
      <c r="F6380" s="100"/>
      <c r="H6380" s="102"/>
      <c r="I6380" s="103"/>
      <c r="J6380" s="102"/>
      <c r="L6380" s="100"/>
      <c r="M6380" s="100"/>
      <c r="N6380" s="100"/>
    </row>
    <row r="6381" spans="2:14">
      <c r="B6381" s="98"/>
      <c r="C6381" s="98"/>
      <c r="D6381" s="100"/>
      <c r="E6381" s="100"/>
      <c r="F6381" s="100"/>
      <c r="H6381" s="102"/>
      <c r="I6381" s="103"/>
      <c r="J6381" s="102"/>
      <c r="L6381" s="100"/>
      <c r="M6381" s="100"/>
      <c r="N6381" s="100"/>
    </row>
    <row r="6382" spans="2:14">
      <c r="B6382" s="98"/>
      <c r="C6382" s="98"/>
      <c r="D6382" s="100"/>
      <c r="E6382" s="100"/>
      <c r="F6382" s="100"/>
      <c r="H6382" s="102"/>
      <c r="I6382" s="103"/>
      <c r="J6382" s="102"/>
      <c r="L6382" s="100"/>
      <c r="M6382" s="100"/>
      <c r="N6382" s="100"/>
    </row>
    <row r="6383" spans="2:14">
      <c r="B6383" s="98"/>
      <c r="C6383" s="98"/>
      <c r="D6383" s="100"/>
      <c r="E6383" s="100"/>
      <c r="F6383" s="100"/>
      <c r="H6383" s="102"/>
      <c r="I6383" s="103"/>
      <c r="J6383" s="102"/>
      <c r="L6383" s="100"/>
      <c r="M6383" s="100"/>
      <c r="N6383" s="100"/>
    </row>
    <row r="6384" spans="2:14">
      <c r="B6384" s="98"/>
      <c r="C6384" s="98"/>
      <c r="D6384" s="100"/>
      <c r="E6384" s="100"/>
      <c r="F6384" s="100"/>
      <c r="H6384" s="102"/>
      <c r="I6384" s="103"/>
      <c r="J6384" s="102"/>
      <c r="L6384" s="100"/>
      <c r="M6384" s="100"/>
      <c r="N6384" s="100"/>
    </row>
    <row r="6385" spans="2:14">
      <c r="B6385" s="98"/>
      <c r="C6385" s="98"/>
      <c r="D6385" s="100"/>
      <c r="E6385" s="100"/>
      <c r="F6385" s="100"/>
      <c r="H6385" s="102"/>
      <c r="I6385" s="103"/>
      <c r="J6385" s="102"/>
      <c r="L6385" s="100"/>
      <c r="M6385" s="100"/>
      <c r="N6385" s="100"/>
    </row>
    <row r="6386" spans="2:14">
      <c r="B6386" s="98"/>
      <c r="C6386" s="98"/>
      <c r="D6386" s="100"/>
      <c r="E6386" s="100"/>
      <c r="F6386" s="100"/>
      <c r="H6386" s="102"/>
      <c r="I6386" s="103"/>
      <c r="J6386" s="102"/>
      <c r="L6386" s="100"/>
      <c r="M6386" s="100"/>
      <c r="N6386" s="100"/>
    </row>
    <row r="6387" spans="2:14">
      <c r="B6387" s="98"/>
      <c r="C6387" s="98"/>
      <c r="D6387" s="100"/>
      <c r="E6387" s="100"/>
      <c r="F6387" s="100"/>
      <c r="H6387" s="102"/>
      <c r="I6387" s="103"/>
      <c r="J6387" s="102"/>
      <c r="L6387" s="100"/>
      <c r="M6387" s="100"/>
      <c r="N6387" s="100"/>
    </row>
    <row r="6388" spans="2:14">
      <c r="B6388" s="98"/>
      <c r="C6388" s="98"/>
      <c r="D6388" s="100"/>
      <c r="E6388" s="100"/>
      <c r="F6388" s="100"/>
      <c r="H6388" s="102"/>
      <c r="I6388" s="103"/>
      <c r="J6388" s="102"/>
      <c r="L6388" s="100"/>
      <c r="M6388" s="100"/>
      <c r="N6388" s="100"/>
    </row>
    <row r="6389" spans="2:14">
      <c r="B6389" s="98"/>
      <c r="C6389" s="98"/>
      <c r="D6389" s="100"/>
      <c r="E6389" s="100"/>
      <c r="F6389" s="100"/>
      <c r="H6389" s="102"/>
      <c r="I6389" s="103"/>
      <c r="J6389" s="102"/>
      <c r="L6389" s="100"/>
      <c r="M6389" s="100"/>
      <c r="N6389" s="100"/>
    </row>
    <row r="6390" spans="2:14">
      <c r="B6390" s="98"/>
      <c r="C6390" s="98"/>
      <c r="D6390" s="100"/>
      <c r="E6390" s="100"/>
      <c r="F6390" s="100"/>
      <c r="H6390" s="102"/>
      <c r="I6390" s="103"/>
      <c r="J6390" s="102"/>
      <c r="L6390" s="100"/>
      <c r="M6390" s="100"/>
      <c r="N6390" s="100"/>
    </row>
    <row r="6391" spans="2:14">
      <c r="B6391" s="98"/>
      <c r="C6391" s="98"/>
      <c r="D6391" s="100"/>
      <c r="E6391" s="100"/>
      <c r="F6391" s="100"/>
      <c r="H6391" s="102"/>
      <c r="I6391" s="103"/>
      <c r="J6391" s="102"/>
      <c r="L6391" s="100"/>
      <c r="M6391" s="100"/>
      <c r="N6391" s="100"/>
    </row>
    <row r="6392" spans="2:14">
      <c r="B6392" s="98"/>
      <c r="C6392" s="98"/>
      <c r="D6392" s="100"/>
      <c r="E6392" s="100"/>
      <c r="F6392" s="100"/>
      <c r="H6392" s="102"/>
      <c r="I6392" s="103"/>
      <c r="J6392" s="102"/>
      <c r="L6392" s="100"/>
      <c r="M6392" s="100"/>
      <c r="N6392" s="100"/>
    </row>
    <row r="6393" spans="2:14">
      <c r="B6393" s="98"/>
      <c r="C6393" s="98"/>
      <c r="D6393" s="100"/>
      <c r="E6393" s="100"/>
      <c r="F6393" s="100"/>
      <c r="H6393" s="102"/>
      <c r="I6393" s="103"/>
      <c r="J6393" s="102"/>
      <c r="L6393" s="100"/>
      <c r="M6393" s="100"/>
      <c r="N6393" s="100"/>
    </row>
    <row r="6394" spans="2:14">
      <c r="B6394" s="98"/>
      <c r="C6394" s="98"/>
      <c r="D6394" s="100"/>
      <c r="E6394" s="100"/>
      <c r="F6394" s="100"/>
      <c r="H6394" s="102"/>
      <c r="I6394" s="103"/>
      <c r="J6394" s="102"/>
      <c r="L6394" s="100"/>
      <c r="M6394" s="100"/>
      <c r="N6394" s="100"/>
    </row>
    <row r="6395" spans="2:14">
      <c r="B6395" s="98"/>
      <c r="C6395" s="98"/>
      <c r="D6395" s="100"/>
      <c r="E6395" s="100"/>
      <c r="F6395" s="100"/>
      <c r="H6395" s="102"/>
      <c r="I6395" s="103"/>
      <c r="J6395" s="102"/>
      <c r="L6395" s="100"/>
      <c r="M6395" s="100"/>
      <c r="N6395" s="100"/>
    </row>
    <row r="6396" spans="2:14">
      <c r="B6396" s="98"/>
      <c r="C6396" s="98"/>
      <c r="D6396" s="100"/>
      <c r="E6396" s="100"/>
      <c r="F6396" s="100"/>
      <c r="H6396" s="102"/>
      <c r="I6396" s="103"/>
      <c r="J6396" s="102"/>
      <c r="L6396" s="100"/>
      <c r="M6396" s="100"/>
      <c r="N6396" s="100"/>
    </row>
    <row r="6397" spans="2:14">
      <c r="B6397" s="98"/>
      <c r="C6397" s="98"/>
      <c r="D6397" s="100"/>
      <c r="E6397" s="100"/>
      <c r="F6397" s="100"/>
      <c r="H6397" s="102"/>
      <c r="I6397" s="103"/>
      <c r="J6397" s="102"/>
      <c r="L6397" s="100"/>
      <c r="M6397" s="100"/>
      <c r="N6397" s="100"/>
    </row>
    <row r="6398" spans="2:14">
      <c r="B6398" s="98"/>
      <c r="C6398" s="98"/>
      <c r="D6398" s="100"/>
      <c r="E6398" s="100"/>
      <c r="F6398" s="100"/>
      <c r="H6398" s="102"/>
      <c r="I6398" s="103"/>
      <c r="J6398" s="102"/>
      <c r="L6398" s="100"/>
      <c r="M6398" s="100"/>
      <c r="N6398" s="100"/>
    </row>
    <row r="6399" spans="2:14">
      <c r="B6399" s="98"/>
      <c r="C6399" s="98"/>
      <c r="D6399" s="100"/>
      <c r="E6399" s="100"/>
      <c r="F6399" s="100"/>
      <c r="H6399" s="102"/>
      <c r="I6399" s="103"/>
      <c r="J6399" s="102"/>
      <c r="L6399" s="100"/>
      <c r="M6399" s="100"/>
      <c r="N6399" s="100"/>
    </row>
    <row r="6400" spans="2:14">
      <c r="B6400" s="98"/>
      <c r="C6400" s="98"/>
      <c r="D6400" s="100"/>
      <c r="E6400" s="100"/>
      <c r="F6400" s="100"/>
      <c r="H6400" s="102"/>
      <c r="I6400" s="103"/>
      <c r="J6400" s="102"/>
      <c r="L6400" s="100"/>
      <c r="M6400" s="100"/>
      <c r="N6400" s="100"/>
    </row>
    <row r="6401" spans="2:14">
      <c r="B6401" s="98"/>
      <c r="C6401" s="98"/>
      <c r="D6401" s="100"/>
      <c r="E6401" s="100"/>
      <c r="F6401" s="100"/>
      <c r="H6401" s="102"/>
      <c r="I6401" s="103"/>
      <c r="J6401" s="102"/>
      <c r="L6401" s="100"/>
      <c r="M6401" s="100"/>
      <c r="N6401" s="100"/>
    </row>
    <row r="6402" spans="2:14">
      <c r="B6402" s="98"/>
      <c r="C6402" s="98"/>
      <c r="D6402" s="100"/>
      <c r="E6402" s="100"/>
      <c r="F6402" s="100"/>
      <c r="H6402" s="102"/>
      <c r="I6402" s="103"/>
      <c r="J6402" s="102"/>
      <c r="L6402" s="100"/>
      <c r="M6402" s="100"/>
      <c r="N6402" s="100"/>
    </row>
    <row r="6403" spans="2:14">
      <c r="B6403" s="98"/>
      <c r="C6403" s="98"/>
      <c r="D6403" s="100"/>
      <c r="E6403" s="100"/>
      <c r="F6403" s="100"/>
      <c r="H6403" s="102"/>
      <c r="I6403" s="103"/>
      <c r="J6403" s="102"/>
      <c r="L6403" s="100"/>
      <c r="M6403" s="100"/>
      <c r="N6403" s="100"/>
    </row>
    <row r="6404" spans="2:14">
      <c r="B6404" s="98"/>
      <c r="C6404" s="98"/>
      <c r="D6404" s="100"/>
      <c r="E6404" s="100"/>
      <c r="F6404" s="100"/>
      <c r="H6404" s="102"/>
      <c r="I6404" s="103"/>
      <c r="J6404" s="102"/>
      <c r="L6404" s="100"/>
      <c r="M6404" s="100"/>
      <c r="N6404" s="100"/>
    </row>
    <row r="6405" spans="2:14">
      <c r="B6405" s="98"/>
      <c r="C6405" s="98"/>
      <c r="D6405" s="100"/>
      <c r="E6405" s="100"/>
      <c r="F6405" s="100"/>
      <c r="H6405" s="102"/>
      <c r="I6405" s="103"/>
      <c r="J6405" s="102"/>
      <c r="L6405" s="100"/>
      <c r="M6405" s="100"/>
      <c r="N6405" s="100"/>
    </row>
    <row r="6406" spans="2:14">
      <c r="B6406" s="98"/>
      <c r="C6406" s="98"/>
      <c r="D6406" s="100"/>
      <c r="E6406" s="100"/>
      <c r="F6406" s="100"/>
      <c r="H6406" s="102"/>
      <c r="I6406" s="103"/>
      <c r="J6406" s="102"/>
      <c r="L6406" s="100"/>
      <c r="M6406" s="100"/>
      <c r="N6406" s="100"/>
    </row>
    <row r="6407" spans="2:14">
      <c r="B6407" s="98"/>
      <c r="C6407" s="98"/>
      <c r="D6407" s="100"/>
      <c r="E6407" s="100"/>
      <c r="F6407" s="100"/>
      <c r="H6407" s="102"/>
      <c r="I6407" s="103"/>
      <c r="J6407" s="102"/>
      <c r="L6407" s="100"/>
      <c r="M6407" s="100"/>
      <c r="N6407" s="100"/>
    </row>
    <row r="6408" spans="2:14">
      <c r="B6408" s="98"/>
      <c r="C6408" s="98"/>
      <c r="D6408" s="100"/>
      <c r="E6408" s="100"/>
      <c r="F6408" s="100"/>
      <c r="H6408" s="102"/>
      <c r="I6408" s="103"/>
      <c r="J6408" s="102"/>
      <c r="L6408" s="100"/>
      <c r="M6408" s="100"/>
      <c r="N6408" s="100"/>
    </row>
    <row r="6409" spans="2:14">
      <c r="B6409" s="98"/>
      <c r="C6409" s="98"/>
      <c r="D6409" s="100"/>
      <c r="E6409" s="100"/>
      <c r="F6409" s="100"/>
      <c r="H6409" s="102"/>
      <c r="I6409" s="103"/>
      <c r="J6409" s="102"/>
      <c r="L6409" s="100"/>
      <c r="M6409" s="100"/>
      <c r="N6409" s="100"/>
    </row>
    <row r="6410" spans="2:14">
      <c r="B6410" s="98"/>
      <c r="C6410" s="98"/>
      <c r="D6410" s="100"/>
      <c r="E6410" s="100"/>
      <c r="F6410" s="100"/>
      <c r="H6410" s="102"/>
      <c r="I6410" s="103"/>
      <c r="J6410" s="102"/>
      <c r="L6410" s="100"/>
      <c r="M6410" s="100"/>
      <c r="N6410" s="100"/>
    </row>
    <row r="6411" spans="2:14">
      <c r="B6411" s="98"/>
      <c r="C6411" s="98"/>
      <c r="D6411" s="100"/>
      <c r="E6411" s="100"/>
      <c r="F6411" s="100"/>
      <c r="H6411" s="102"/>
      <c r="I6411" s="103"/>
      <c r="J6411" s="102"/>
      <c r="L6411" s="100"/>
      <c r="M6411" s="100"/>
      <c r="N6411" s="100"/>
    </row>
    <row r="6412" spans="2:14">
      <c r="B6412" s="98"/>
      <c r="C6412" s="98"/>
      <c r="D6412" s="100"/>
      <c r="E6412" s="100"/>
      <c r="F6412" s="100"/>
      <c r="H6412" s="102"/>
      <c r="I6412" s="103"/>
      <c r="J6412" s="102"/>
      <c r="L6412" s="100"/>
      <c r="M6412" s="100"/>
      <c r="N6412" s="100"/>
    </row>
    <row r="6413" spans="2:14">
      <c r="B6413" s="98"/>
      <c r="C6413" s="98"/>
      <c r="D6413" s="100"/>
      <c r="E6413" s="100"/>
      <c r="F6413" s="100"/>
      <c r="H6413" s="102"/>
      <c r="I6413" s="103"/>
      <c r="J6413" s="102"/>
      <c r="L6413" s="100"/>
      <c r="M6413" s="100"/>
      <c r="N6413" s="100"/>
    </row>
    <row r="6414" spans="2:14">
      <c r="B6414" s="98"/>
      <c r="C6414" s="98"/>
      <c r="D6414" s="100"/>
      <c r="E6414" s="100"/>
      <c r="F6414" s="100"/>
      <c r="H6414" s="102"/>
      <c r="I6414" s="103"/>
      <c r="J6414" s="102"/>
      <c r="L6414" s="100"/>
      <c r="M6414" s="100"/>
      <c r="N6414" s="100"/>
    </row>
    <row r="6415" spans="2:14">
      <c r="B6415" s="98"/>
      <c r="C6415" s="98"/>
      <c r="D6415" s="100"/>
      <c r="E6415" s="100"/>
      <c r="F6415" s="100"/>
      <c r="H6415" s="102"/>
      <c r="I6415" s="103"/>
      <c r="J6415" s="102"/>
      <c r="L6415" s="100"/>
      <c r="M6415" s="100"/>
      <c r="N6415" s="100"/>
    </row>
    <row r="6416" spans="2:14">
      <c r="B6416" s="98"/>
      <c r="C6416" s="98"/>
      <c r="D6416" s="100"/>
      <c r="E6416" s="100"/>
      <c r="F6416" s="100"/>
      <c r="H6416" s="102"/>
      <c r="I6416" s="103"/>
      <c r="J6416" s="102"/>
      <c r="L6416" s="100"/>
      <c r="M6416" s="100"/>
      <c r="N6416" s="100"/>
    </row>
    <row r="6417" spans="2:14">
      <c r="B6417" s="98"/>
      <c r="C6417" s="98"/>
      <c r="D6417" s="100"/>
      <c r="E6417" s="100"/>
      <c r="F6417" s="100"/>
      <c r="H6417" s="102"/>
      <c r="I6417" s="103"/>
      <c r="J6417" s="102"/>
      <c r="L6417" s="100"/>
      <c r="M6417" s="100"/>
      <c r="N6417" s="100"/>
    </row>
    <row r="6418" spans="2:14">
      <c r="B6418" s="98"/>
      <c r="C6418" s="98"/>
      <c r="D6418" s="100"/>
      <c r="E6418" s="100"/>
      <c r="F6418" s="100"/>
      <c r="H6418" s="102"/>
      <c r="I6418" s="103"/>
      <c r="J6418" s="102"/>
      <c r="L6418" s="100"/>
      <c r="M6418" s="100"/>
      <c r="N6418" s="100"/>
    </row>
    <row r="6419" spans="2:14">
      <c r="B6419" s="98"/>
      <c r="C6419" s="98"/>
      <c r="D6419" s="100"/>
      <c r="E6419" s="100"/>
      <c r="F6419" s="100"/>
      <c r="H6419" s="102"/>
      <c r="I6419" s="103"/>
      <c r="J6419" s="102"/>
      <c r="L6419" s="100"/>
      <c r="M6419" s="100"/>
      <c r="N6419" s="100"/>
    </row>
    <row r="6420" spans="2:14">
      <c r="B6420" s="98"/>
      <c r="C6420" s="98"/>
      <c r="D6420" s="100"/>
      <c r="E6420" s="100"/>
      <c r="F6420" s="100"/>
      <c r="H6420" s="102"/>
      <c r="I6420" s="103"/>
      <c r="J6420" s="102"/>
      <c r="L6420" s="100"/>
      <c r="M6420" s="100"/>
      <c r="N6420" s="100"/>
    </row>
    <row r="6421" spans="2:14">
      <c r="B6421" s="98"/>
      <c r="C6421" s="98"/>
      <c r="D6421" s="100"/>
      <c r="E6421" s="100"/>
      <c r="F6421" s="100"/>
      <c r="H6421" s="102"/>
      <c r="I6421" s="103"/>
      <c r="J6421" s="102"/>
      <c r="L6421" s="100"/>
      <c r="M6421" s="100"/>
      <c r="N6421" s="100"/>
    </row>
    <row r="6422" spans="2:14">
      <c r="B6422" s="98"/>
      <c r="C6422" s="98"/>
      <c r="D6422" s="100"/>
      <c r="E6422" s="100"/>
      <c r="F6422" s="100"/>
      <c r="H6422" s="102"/>
      <c r="I6422" s="103"/>
      <c r="J6422" s="102"/>
      <c r="L6422" s="100"/>
      <c r="M6422" s="100"/>
      <c r="N6422" s="100"/>
    </row>
    <row r="6423" spans="2:14">
      <c r="B6423" s="98"/>
      <c r="C6423" s="98"/>
      <c r="D6423" s="100"/>
      <c r="E6423" s="100"/>
      <c r="F6423" s="100"/>
      <c r="H6423" s="102"/>
      <c r="I6423" s="103"/>
      <c r="J6423" s="102"/>
      <c r="L6423" s="100"/>
      <c r="M6423" s="100"/>
      <c r="N6423" s="100"/>
    </row>
    <row r="6424" spans="2:14">
      <c r="B6424" s="98"/>
      <c r="C6424" s="98"/>
      <c r="D6424" s="100"/>
      <c r="E6424" s="100"/>
      <c r="F6424" s="100"/>
      <c r="H6424" s="102"/>
      <c r="I6424" s="103"/>
      <c r="J6424" s="102"/>
      <c r="L6424" s="100"/>
      <c r="M6424" s="100"/>
      <c r="N6424" s="100"/>
    </row>
    <row r="6425" spans="2:14">
      <c r="B6425" s="98"/>
      <c r="C6425" s="98"/>
      <c r="D6425" s="100"/>
      <c r="E6425" s="100"/>
      <c r="F6425" s="100"/>
      <c r="H6425" s="102"/>
      <c r="I6425" s="103"/>
      <c r="J6425" s="102"/>
      <c r="L6425" s="100"/>
      <c r="M6425" s="100"/>
      <c r="N6425" s="100"/>
    </row>
    <row r="6426" spans="2:14">
      <c r="B6426" s="98"/>
      <c r="C6426" s="98"/>
      <c r="D6426" s="100"/>
      <c r="E6426" s="100"/>
      <c r="F6426" s="100"/>
      <c r="H6426" s="102"/>
      <c r="I6426" s="103"/>
      <c r="J6426" s="102"/>
      <c r="L6426" s="100"/>
      <c r="M6426" s="100"/>
      <c r="N6426" s="100"/>
    </row>
    <row r="6427" spans="2:14">
      <c r="B6427" s="98"/>
      <c r="C6427" s="98"/>
      <c r="D6427" s="100"/>
      <c r="E6427" s="100"/>
      <c r="F6427" s="100"/>
      <c r="H6427" s="102"/>
      <c r="I6427" s="103"/>
      <c r="J6427" s="102"/>
      <c r="L6427" s="100"/>
      <c r="M6427" s="100"/>
      <c r="N6427" s="100"/>
    </row>
    <row r="6428" spans="2:14">
      <c r="B6428" s="98"/>
      <c r="C6428" s="98"/>
      <c r="D6428" s="100"/>
      <c r="E6428" s="100"/>
      <c r="F6428" s="100"/>
      <c r="H6428" s="102"/>
      <c r="I6428" s="103"/>
      <c r="J6428" s="102"/>
      <c r="L6428" s="100"/>
      <c r="M6428" s="100"/>
      <c r="N6428" s="100"/>
    </row>
    <row r="6429" spans="2:14">
      <c r="B6429" s="98"/>
      <c r="C6429" s="98"/>
      <c r="D6429" s="100"/>
      <c r="E6429" s="100"/>
      <c r="F6429" s="100"/>
      <c r="H6429" s="102"/>
      <c r="I6429" s="103"/>
      <c r="J6429" s="102"/>
      <c r="L6429" s="100"/>
      <c r="M6429" s="100"/>
      <c r="N6429" s="100"/>
    </row>
    <row r="6430" spans="2:14">
      <c r="B6430" s="98"/>
      <c r="C6430" s="98"/>
      <c r="D6430" s="100"/>
      <c r="E6430" s="100"/>
      <c r="F6430" s="100"/>
      <c r="H6430" s="102"/>
      <c r="I6430" s="103"/>
      <c r="J6430" s="102"/>
      <c r="L6430" s="100"/>
      <c r="M6430" s="100"/>
      <c r="N6430" s="100"/>
    </row>
    <row r="6431" spans="2:14">
      <c r="B6431" s="98"/>
      <c r="C6431" s="98"/>
      <c r="D6431" s="100"/>
      <c r="E6431" s="100"/>
      <c r="F6431" s="100"/>
      <c r="H6431" s="102"/>
      <c r="I6431" s="103"/>
      <c r="J6431" s="102"/>
      <c r="L6431" s="100"/>
      <c r="M6431" s="100"/>
      <c r="N6431" s="100"/>
    </row>
    <row r="6432" spans="2:14">
      <c r="B6432" s="98"/>
      <c r="C6432" s="98"/>
      <c r="D6432" s="100"/>
      <c r="E6432" s="100"/>
      <c r="F6432" s="100"/>
      <c r="H6432" s="102"/>
      <c r="I6432" s="103"/>
      <c r="J6432" s="102"/>
      <c r="L6432" s="100"/>
      <c r="M6432" s="100"/>
      <c r="N6432" s="100"/>
    </row>
    <row r="6433" spans="2:14">
      <c r="B6433" s="98"/>
      <c r="C6433" s="98"/>
      <c r="D6433" s="100"/>
      <c r="E6433" s="100"/>
      <c r="F6433" s="100"/>
      <c r="H6433" s="102"/>
      <c r="I6433" s="103"/>
      <c r="J6433" s="102"/>
      <c r="L6433" s="100"/>
      <c r="M6433" s="100"/>
      <c r="N6433" s="100"/>
    </row>
    <row r="6434" spans="2:14">
      <c r="B6434" s="98"/>
      <c r="C6434" s="98"/>
      <c r="D6434" s="100"/>
      <c r="E6434" s="100"/>
      <c r="F6434" s="100"/>
      <c r="H6434" s="102"/>
      <c r="I6434" s="103"/>
      <c r="J6434" s="102"/>
      <c r="L6434" s="100"/>
      <c r="M6434" s="100"/>
      <c r="N6434" s="100"/>
    </row>
    <row r="6435" spans="2:14">
      <c r="B6435" s="98"/>
      <c r="C6435" s="98"/>
      <c r="D6435" s="100"/>
      <c r="E6435" s="100"/>
      <c r="F6435" s="100"/>
      <c r="H6435" s="102"/>
      <c r="I6435" s="103"/>
      <c r="J6435" s="102"/>
      <c r="L6435" s="100"/>
      <c r="M6435" s="100"/>
      <c r="N6435" s="100"/>
    </row>
    <row r="6436" spans="2:14">
      <c r="B6436" s="98"/>
      <c r="C6436" s="98"/>
      <c r="D6436" s="100"/>
      <c r="E6436" s="100"/>
      <c r="F6436" s="100"/>
      <c r="H6436" s="102"/>
      <c r="I6436" s="103"/>
      <c r="J6436" s="102"/>
      <c r="L6436" s="100"/>
      <c r="M6436" s="100"/>
      <c r="N6436" s="100"/>
    </row>
    <row r="6437" spans="2:14">
      <c r="B6437" s="98"/>
      <c r="C6437" s="98"/>
      <c r="D6437" s="100"/>
      <c r="E6437" s="100"/>
      <c r="F6437" s="100"/>
      <c r="H6437" s="102"/>
      <c r="I6437" s="103"/>
      <c r="J6437" s="102"/>
      <c r="L6437" s="100"/>
      <c r="M6437" s="100"/>
      <c r="N6437" s="100"/>
    </row>
    <row r="6438" spans="2:14">
      <c r="B6438" s="98"/>
      <c r="C6438" s="98"/>
      <c r="D6438" s="100"/>
      <c r="E6438" s="100"/>
      <c r="F6438" s="100"/>
      <c r="H6438" s="102"/>
      <c r="I6438" s="103"/>
      <c r="J6438" s="102"/>
      <c r="L6438" s="100"/>
      <c r="M6438" s="100"/>
      <c r="N6438" s="100"/>
    </row>
    <row r="6439" spans="2:14">
      <c r="B6439" s="98"/>
      <c r="C6439" s="98"/>
      <c r="D6439" s="100"/>
      <c r="E6439" s="100"/>
      <c r="F6439" s="100"/>
      <c r="H6439" s="102"/>
      <c r="I6439" s="103"/>
      <c r="J6439" s="102"/>
      <c r="L6439" s="100"/>
      <c r="M6439" s="100"/>
      <c r="N6439" s="100"/>
    </row>
    <row r="6440" spans="2:14">
      <c r="B6440" s="98"/>
      <c r="C6440" s="98"/>
      <c r="D6440" s="100"/>
      <c r="E6440" s="100"/>
      <c r="F6440" s="100"/>
      <c r="H6440" s="102"/>
      <c r="I6440" s="103"/>
      <c r="J6440" s="102"/>
      <c r="L6440" s="100"/>
      <c r="M6440" s="100"/>
      <c r="N6440" s="100"/>
    </row>
    <row r="6441" spans="2:14">
      <c r="B6441" s="98"/>
      <c r="C6441" s="98"/>
      <c r="D6441" s="100"/>
      <c r="E6441" s="100"/>
      <c r="F6441" s="100"/>
      <c r="H6441" s="102"/>
      <c r="I6441" s="103"/>
      <c r="J6441" s="102"/>
      <c r="L6441" s="100"/>
      <c r="M6441" s="100"/>
      <c r="N6441" s="100"/>
    </row>
    <row r="6442" spans="2:14">
      <c r="B6442" s="98"/>
      <c r="C6442" s="98"/>
      <c r="D6442" s="100"/>
      <c r="E6442" s="100"/>
      <c r="F6442" s="100"/>
      <c r="H6442" s="102"/>
      <c r="I6442" s="103"/>
      <c r="J6442" s="102"/>
      <c r="L6442" s="100"/>
      <c r="M6442" s="100"/>
      <c r="N6442" s="100"/>
    </row>
    <row r="6443" spans="2:14">
      <c r="B6443" s="98"/>
      <c r="C6443" s="98"/>
      <c r="D6443" s="100"/>
      <c r="E6443" s="100"/>
      <c r="F6443" s="100"/>
      <c r="H6443" s="102"/>
      <c r="I6443" s="103"/>
      <c r="J6443" s="102"/>
      <c r="L6443" s="100"/>
      <c r="M6443" s="100"/>
      <c r="N6443" s="100"/>
    </row>
    <row r="6444" spans="2:14">
      <c r="B6444" s="98"/>
      <c r="C6444" s="98"/>
      <c r="D6444" s="100"/>
      <c r="E6444" s="100"/>
      <c r="F6444" s="100"/>
      <c r="H6444" s="102"/>
      <c r="I6444" s="103"/>
      <c r="J6444" s="102"/>
      <c r="L6444" s="100"/>
      <c r="M6444" s="100"/>
      <c r="N6444" s="100"/>
    </row>
    <row r="6445" spans="2:14">
      <c r="B6445" s="98"/>
      <c r="C6445" s="98"/>
      <c r="D6445" s="100"/>
      <c r="E6445" s="100"/>
      <c r="F6445" s="100"/>
      <c r="H6445" s="102"/>
      <c r="I6445" s="103"/>
      <c r="J6445" s="102"/>
      <c r="L6445" s="100"/>
      <c r="M6445" s="100"/>
      <c r="N6445" s="100"/>
    </row>
    <row r="6446" spans="2:14">
      <c r="B6446" s="98"/>
      <c r="C6446" s="98"/>
      <c r="D6446" s="100"/>
      <c r="E6446" s="100"/>
      <c r="F6446" s="100"/>
      <c r="H6446" s="102"/>
      <c r="I6446" s="103"/>
      <c r="J6446" s="102"/>
      <c r="L6446" s="100"/>
      <c r="M6446" s="100"/>
      <c r="N6446" s="100"/>
    </row>
    <row r="6447" spans="2:14">
      <c r="B6447" s="98"/>
      <c r="C6447" s="98"/>
      <c r="D6447" s="100"/>
      <c r="E6447" s="100"/>
      <c r="F6447" s="100"/>
      <c r="H6447" s="102"/>
      <c r="I6447" s="103"/>
      <c r="J6447" s="102"/>
      <c r="L6447" s="100"/>
      <c r="M6447" s="100"/>
      <c r="N6447" s="100"/>
    </row>
    <row r="6448" spans="2:14">
      <c r="B6448" s="98"/>
      <c r="C6448" s="98"/>
      <c r="D6448" s="100"/>
      <c r="E6448" s="100"/>
      <c r="F6448" s="100"/>
      <c r="H6448" s="102"/>
      <c r="I6448" s="103"/>
      <c r="J6448" s="102"/>
      <c r="L6448" s="100"/>
      <c r="M6448" s="100"/>
      <c r="N6448" s="100"/>
    </row>
    <row r="6449" spans="2:14">
      <c r="B6449" s="98"/>
      <c r="C6449" s="98"/>
      <c r="D6449" s="100"/>
      <c r="E6449" s="100"/>
      <c r="F6449" s="100"/>
      <c r="H6449" s="102"/>
      <c r="I6449" s="103"/>
      <c r="J6449" s="102"/>
      <c r="L6449" s="100"/>
      <c r="M6449" s="100"/>
      <c r="N6449" s="100"/>
    </row>
    <row r="6450" spans="2:14">
      <c r="B6450" s="98"/>
      <c r="C6450" s="98"/>
      <c r="D6450" s="100"/>
      <c r="E6450" s="100"/>
      <c r="F6450" s="100"/>
      <c r="H6450" s="102"/>
      <c r="I6450" s="103"/>
      <c r="J6450" s="102"/>
      <c r="L6450" s="100"/>
      <c r="M6450" s="100"/>
      <c r="N6450" s="100"/>
    </row>
    <row r="6451" spans="2:14">
      <c r="B6451" s="98"/>
      <c r="C6451" s="98"/>
      <c r="D6451" s="100"/>
      <c r="E6451" s="100"/>
      <c r="F6451" s="100"/>
      <c r="H6451" s="102"/>
      <c r="I6451" s="103"/>
      <c r="J6451" s="102"/>
      <c r="L6451" s="100"/>
      <c r="M6451" s="100"/>
      <c r="N6451" s="100"/>
    </row>
    <row r="6452" spans="2:14">
      <c r="B6452" s="98"/>
      <c r="C6452" s="98"/>
      <c r="D6452" s="100"/>
      <c r="E6452" s="100"/>
      <c r="F6452" s="100"/>
      <c r="H6452" s="102"/>
      <c r="I6452" s="103"/>
      <c r="J6452" s="102"/>
      <c r="L6452" s="100"/>
      <c r="M6452" s="100"/>
      <c r="N6452" s="100"/>
    </row>
    <row r="6453" spans="2:14">
      <c r="B6453" s="98"/>
      <c r="C6453" s="98"/>
      <c r="D6453" s="100"/>
      <c r="E6453" s="100"/>
      <c r="F6453" s="100"/>
      <c r="H6453" s="102"/>
      <c r="I6453" s="103"/>
      <c r="J6453" s="102"/>
      <c r="L6453" s="100"/>
      <c r="M6453" s="100"/>
      <c r="N6453" s="100"/>
    </row>
    <row r="6454" spans="2:14">
      <c r="B6454" s="98"/>
      <c r="C6454" s="98"/>
      <c r="D6454" s="100"/>
      <c r="E6454" s="100"/>
      <c r="F6454" s="100"/>
      <c r="H6454" s="102"/>
      <c r="I6454" s="103"/>
      <c r="J6454" s="102"/>
      <c r="L6454" s="100"/>
      <c r="M6454" s="100"/>
      <c r="N6454" s="100"/>
    </row>
    <row r="6455" spans="2:14">
      <c r="B6455" s="98"/>
      <c r="C6455" s="98"/>
      <c r="D6455" s="100"/>
      <c r="E6455" s="100"/>
      <c r="F6455" s="100"/>
      <c r="H6455" s="102"/>
      <c r="I6455" s="103"/>
      <c r="J6455" s="102"/>
      <c r="L6455" s="100"/>
      <c r="M6455" s="100"/>
      <c r="N6455" s="100"/>
    </row>
    <row r="6456" spans="2:14">
      <c r="B6456" s="98"/>
      <c r="C6456" s="98"/>
      <c r="D6456" s="100"/>
      <c r="E6456" s="100"/>
      <c r="F6456" s="100"/>
      <c r="H6456" s="102"/>
      <c r="I6456" s="103"/>
      <c r="J6456" s="102"/>
      <c r="L6456" s="100"/>
      <c r="M6456" s="100"/>
      <c r="N6456" s="100"/>
    </row>
    <row r="6457" spans="2:14">
      <c r="B6457" s="98"/>
      <c r="C6457" s="98"/>
      <c r="D6457" s="100"/>
      <c r="E6457" s="100"/>
      <c r="F6457" s="100"/>
      <c r="H6457" s="102"/>
      <c r="I6457" s="103"/>
      <c r="J6457" s="102"/>
      <c r="L6457" s="100"/>
      <c r="M6457" s="100"/>
      <c r="N6457" s="100"/>
    </row>
    <row r="6458" spans="2:14">
      <c r="B6458" s="98"/>
      <c r="C6458" s="98"/>
      <c r="D6458" s="100"/>
      <c r="E6458" s="100"/>
      <c r="F6458" s="100"/>
      <c r="H6458" s="102"/>
      <c r="I6458" s="103"/>
      <c r="J6458" s="102"/>
      <c r="L6458" s="100"/>
      <c r="M6458" s="100"/>
      <c r="N6458" s="100"/>
    </row>
    <row r="6459" spans="2:14">
      <c r="B6459" s="98"/>
      <c r="C6459" s="98"/>
      <c r="D6459" s="100"/>
      <c r="E6459" s="100"/>
      <c r="F6459" s="100"/>
      <c r="H6459" s="102"/>
      <c r="I6459" s="103"/>
      <c r="J6459" s="102"/>
      <c r="L6459" s="100"/>
      <c r="M6459" s="100"/>
      <c r="N6459" s="100"/>
    </row>
    <row r="6460" spans="2:14">
      <c r="B6460" s="98"/>
      <c r="C6460" s="98"/>
      <c r="D6460" s="100"/>
      <c r="E6460" s="100"/>
      <c r="F6460" s="100"/>
      <c r="H6460" s="102"/>
      <c r="I6460" s="103"/>
      <c r="J6460" s="102"/>
      <c r="L6460" s="100"/>
      <c r="M6460" s="100"/>
      <c r="N6460" s="100"/>
    </row>
    <row r="6461" spans="2:14">
      <c r="B6461" s="98"/>
      <c r="C6461" s="98"/>
      <c r="D6461" s="100"/>
      <c r="E6461" s="100"/>
      <c r="F6461" s="100"/>
      <c r="H6461" s="102"/>
      <c r="I6461" s="103"/>
      <c r="J6461" s="102"/>
      <c r="L6461" s="100"/>
      <c r="M6461" s="100"/>
      <c r="N6461" s="100"/>
    </row>
    <row r="6462" spans="2:14">
      <c r="B6462" s="98"/>
      <c r="C6462" s="98"/>
      <c r="D6462" s="100"/>
      <c r="E6462" s="100"/>
      <c r="F6462" s="100"/>
      <c r="H6462" s="102"/>
      <c r="I6462" s="103"/>
      <c r="J6462" s="102"/>
      <c r="L6462" s="100"/>
      <c r="M6462" s="100"/>
      <c r="N6462" s="100"/>
    </row>
    <row r="6463" spans="2:14">
      <c r="B6463" s="98"/>
      <c r="C6463" s="98"/>
      <c r="D6463" s="100"/>
      <c r="E6463" s="100"/>
      <c r="F6463" s="100"/>
      <c r="H6463" s="102"/>
      <c r="I6463" s="103"/>
      <c r="J6463" s="102"/>
      <c r="L6463" s="100"/>
      <c r="M6463" s="100"/>
      <c r="N6463" s="100"/>
    </row>
    <row r="6464" spans="2:14">
      <c r="B6464" s="98"/>
      <c r="C6464" s="98"/>
      <c r="D6464" s="100"/>
      <c r="E6464" s="100"/>
      <c r="F6464" s="100"/>
      <c r="H6464" s="102"/>
      <c r="I6464" s="103"/>
      <c r="J6464" s="102"/>
      <c r="L6464" s="100"/>
      <c r="M6464" s="100"/>
      <c r="N6464" s="100"/>
    </row>
    <row r="6465" spans="2:14">
      <c r="B6465" s="98"/>
      <c r="C6465" s="98"/>
      <c r="D6465" s="100"/>
      <c r="E6465" s="100"/>
      <c r="F6465" s="100"/>
      <c r="H6465" s="102"/>
      <c r="I6465" s="103"/>
      <c r="J6465" s="102"/>
      <c r="L6465" s="100"/>
      <c r="M6465" s="100"/>
      <c r="N6465" s="100"/>
    </row>
    <row r="6466" spans="2:14">
      <c r="B6466" s="98"/>
      <c r="C6466" s="98"/>
      <c r="D6466" s="100"/>
      <c r="E6466" s="100"/>
      <c r="F6466" s="100"/>
      <c r="H6466" s="102"/>
      <c r="I6466" s="103"/>
      <c r="J6466" s="102"/>
      <c r="L6466" s="100"/>
      <c r="M6466" s="100"/>
      <c r="N6466" s="100"/>
    </row>
    <row r="6467" spans="2:14">
      <c r="B6467" s="98"/>
      <c r="C6467" s="98"/>
      <c r="D6467" s="100"/>
      <c r="E6467" s="100"/>
      <c r="F6467" s="100"/>
      <c r="H6467" s="102"/>
      <c r="I6467" s="103"/>
      <c r="J6467" s="102"/>
      <c r="L6467" s="100"/>
      <c r="M6467" s="100"/>
      <c r="N6467" s="100"/>
    </row>
    <row r="6468" spans="2:14">
      <c r="B6468" s="98"/>
      <c r="C6468" s="98"/>
      <c r="D6468" s="100"/>
      <c r="E6468" s="100"/>
      <c r="F6468" s="100"/>
      <c r="H6468" s="102"/>
      <c r="I6468" s="103"/>
      <c r="J6468" s="102"/>
      <c r="L6468" s="100"/>
      <c r="M6468" s="100"/>
      <c r="N6468" s="100"/>
    </row>
    <row r="6469" spans="2:14">
      <c r="B6469" s="98"/>
      <c r="C6469" s="98"/>
      <c r="D6469" s="100"/>
      <c r="E6469" s="100"/>
      <c r="F6469" s="100"/>
      <c r="H6469" s="102"/>
      <c r="I6469" s="103"/>
      <c r="J6469" s="102"/>
      <c r="L6469" s="100"/>
      <c r="M6469" s="100"/>
      <c r="N6469" s="100"/>
    </row>
    <row r="6470" spans="2:14">
      <c r="B6470" s="98"/>
      <c r="C6470" s="98"/>
      <c r="D6470" s="100"/>
      <c r="E6470" s="100"/>
      <c r="F6470" s="100"/>
      <c r="H6470" s="102"/>
      <c r="I6470" s="103"/>
      <c r="J6470" s="102"/>
      <c r="L6470" s="100"/>
      <c r="M6470" s="100"/>
      <c r="N6470" s="100"/>
    </row>
    <row r="6471" spans="2:14">
      <c r="B6471" s="98"/>
      <c r="C6471" s="98"/>
      <c r="D6471" s="100"/>
      <c r="E6471" s="100"/>
      <c r="F6471" s="100"/>
      <c r="H6471" s="102"/>
      <c r="I6471" s="103"/>
      <c r="J6471" s="102"/>
      <c r="L6471" s="100"/>
      <c r="M6471" s="100"/>
      <c r="N6471" s="100"/>
    </row>
    <row r="6472" spans="2:14">
      <c r="B6472" s="98"/>
      <c r="C6472" s="98"/>
      <c r="D6472" s="100"/>
      <c r="E6472" s="100"/>
      <c r="F6472" s="100"/>
      <c r="H6472" s="102"/>
      <c r="I6472" s="103"/>
      <c r="J6472" s="102"/>
      <c r="L6472" s="100"/>
      <c r="M6472" s="100"/>
      <c r="N6472" s="100"/>
    </row>
    <row r="6473" spans="2:14">
      <c r="B6473" s="98"/>
      <c r="C6473" s="98"/>
      <c r="D6473" s="100"/>
      <c r="E6473" s="100"/>
      <c r="F6473" s="100"/>
      <c r="H6473" s="102"/>
      <c r="I6473" s="103"/>
      <c r="J6473" s="102"/>
      <c r="L6473" s="100"/>
      <c r="M6473" s="100"/>
      <c r="N6473" s="100"/>
    </row>
    <row r="6474" spans="2:14">
      <c r="B6474" s="98"/>
      <c r="C6474" s="98"/>
      <c r="D6474" s="100"/>
      <c r="E6474" s="100"/>
      <c r="F6474" s="100"/>
      <c r="H6474" s="102"/>
      <c r="I6474" s="103"/>
      <c r="J6474" s="102"/>
      <c r="L6474" s="100"/>
      <c r="M6474" s="100"/>
      <c r="N6474" s="100"/>
    </row>
    <row r="6475" spans="2:14">
      <c r="B6475" s="98"/>
      <c r="C6475" s="98"/>
      <c r="D6475" s="100"/>
      <c r="E6475" s="100"/>
      <c r="F6475" s="100"/>
      <c r="H6475" s="102"/>
      <c r="I6475" s="103"/>
      <c r="J6475" s="102"/>
      <c r="L6475" s="100"/>
      <c r="M6475" s="100"/>
      <c r="N6475" s="100"/>
    </row>
    <row r="6476" spans="2:14">
      <c r="B6476" s="98"/>
      <c r="C6476" s="98"/>
      <c r="D6476" s="100"/>
      <c r="E6476" s="100"/>
      <c r="F6476" s="100"/>
      <c r="H6476" s="102"/>
      <c r="I6476" s="103"/>
      <c r="J6476" s="102"/>
      <c r="L6476" s="100"/>
      <c r="M6476" s="100"/>
      <c r="N6476" s="100"/>
    </row>
    <row r="6477" spans="2:14">
      <c r="B6477" s="98"/>
      <c r="C6477" s="98"/>
      <c r="D6477" s="100"/>
      <c r="E6477" s="100"/>
      <c r="F6477" s="100"/>
      <c r="H6477" s="102"/>
      <c r="I6477" s="103"/>
      <c r="J6477" s="102"/>
      <c r="L6477" s="100"/>
      <c r="M6477" s="100"/>
      <c r="N6477" s="100"/>
    </row>
    <row r="6478" spans="2:14">
      <c r="B6478" s="98"/>
      <c r="C6478" s="98"/>
      <c r="D6478" s="100"/>
      <c r="E6478" s="100"/>
      <c r="F6478" s="100"/>
      <c r="H6478" s="102"/>
      <c r="I6478" s="103"/>
      <c r="J6478" s="102"/>
      <c r="L6478" s="100"/>
      <c r="M6478" s="100"/>
      <c r="N6478" s="100"/>
    </row>
    <row r="6479" spans="2:14">
      <c r="B6479" s="98"/>
      <c r="C6479" s="98"/>
      <c r="D6479" s="100"/>
      <c r="E6479" s="100"/>
      <c r="F6479" s="100"/>
      <c r="H6479" s="102"/>
      <c r="I6479" s="103"/>
      <c r="J6479" s="102"/>
      <c r="L6479" s="100"/>
      <c r="M6479" s="100"/>
      <c r="N6479" s="100"/>
    </row>
    <row r="6480" spans="2:14">
      <c r="B6480" s="98"/>
      <c r="C6480" s="98"/>
      <c r="D6480" s="100"/>
      <c r="E6480" s="100"/>
      <c r="F6480" s="100"/>
      <c r="H6480" s="102"/>
      <c r="I6480" s="103"/>
      <c r="J6480" s="102"/>
      <c r="L6480" s="100"/>
      <c r="M6480" s="100"/>
      <c r="N6480" s="100"/>
    </row>
    <row r="6481" spans="2:14">
      <c r="B6481" s="98"/>
      <c r="C6481" s="98"/>
      <c r="D6481" s="100"/>
      <c r="E6481" s="100"/>
      <c r="F6481" s="100"/>
      <c r="H6481" s="102"/>
      <c r="I6481" s="103"/>
      <c r="J6481" s="102"/>
      <c r="L6481" s="100"/>
      <c r="M6481" s="100"/>
      <c r="N6481" s="100"/>
    </row>
    <row r="6482" spans="2:14">
      <c r="B6482" s="98"/>
      <c r="C6482" s="98"/>
      <c r="D6482" s="100"/>
      <c r="E6482" s="100"/>
      <c r="F6482" s="100"/>
      <c r="H6482" s="102"/>
      <c r="I6482" s="103"/>
      <c r="J6482" s="102"/>
      <c r="L6482" s="100"/>
      <c r="M6482" s="100"/>
      <c r="N6482" s="100"/>
    </row>
    <row r="6483" spans="2:14">
      <c r="B6483" s="98"/>
      <c r="C6483" s="98"/>
      <c r="D6483" s="100"/>
      <c r="E6483" s="100"/>
      <c r="F6483" s="100"/>
      <c r="H6483" s="102"/>
      <c r="I6483" s="103"/>
      <c r="J6483" s="102"/>
      <c r="L6483" s="100"/>
      <c r="M6483" s="100"/>
      <c r="N6483" s="100"/>
    </row>
    <row r="6484" spans="2:14">
      <c r="B6484" s="98"/>
      <c r="C6484" s="98"/>
      <c r="D6484" s="100"/>
      <c r="E6484" s="100"/>
      <c r="F6484" s="100"/>
      <c r="H6484" s="102"/>
      <c r="I6484" s="103"/>
      <c r="J6484" s="102"/>
      <c r="L6484" s="100"/>
      <c r="M6484" s="100"/>
      <c r="N6484" s="100"/>
    </row>
    <row r="6485" spans="2:14">
      <c r="B6485" s="98"/>
      <c r="C6485" s="98"/>
      <c r="D6485" s="100"/>
      <c r="E6485" s="100"/>
      <c r="F6485" s="100"/>
      <c r="H6485" s="102"/>
      <c r="I6485" s="103"/>
      <c r="J6485" s="102"/>
      <c r="L6485" s="100"/>
      <c r="M6485" s="100"/>
      <c r="N6485" s="100"/>
    </row>
    <row r="6486" spans="2:14">
      <c r="B6486" s="98"/>
      <c r="C6486" s="98"/>
      <c r="D6486" s="100"/>
      <c r="E6486" s="100"/>
      <c r="F6486" s="100"/>
      <c r="H6486" s="102"/>
      <c r="I6486" s="103"/>
      <c r="J6486" s="102"/>
      <c r="L6486" s="100"/>
      <c r="M6486" s="100"/>
      <c r="N6486" s="100"/>
    </row>
    <row r="6487" spans="2:14">
      <c r="B6487" s="98"/>
      <c r="C6487" s="98"/>
      <c r="D6487" s="100"/>
      <c r="E6487" s="100"/>
      <c r="F6487" s="100"/>
      <c r="H6487" s="102"/>
      <c r="I6487" s="103"/>
      <c r="J6487" s="102"/>
      <c r="L6487" s="100"/>
      <c r="M6487" s="100"/>
      <c r="N6487" s="100"/>
    </row>
    <row r="6488" spans="2:14">
      <c r="B6488" s="98"/>
      <c r="C6488" s="98"/>
      <c r="D6488" s="100"/>
      <c r="E6488" s="100"/>
      <c r="F6488" s="100"/>
      <c r="H6488" s="102"/>
      <c r="I6488" s="103"/>
      <c r="J6488" s="102"/>
      <c r="L6488" s="100"/>
      <c r="M6488" s="100"/>
      <c r="N6488" s="100"/>
    </row>
    <row r="6489" spans="2:14">
      <c r="B6489" s="98"/>
      <c r="C6489" s="98"/>
      <c r="D6489" s="100"/>
      <c r="E6489" s="100"/>
      <c r="F6489" s="100"/>
      <c r="H6489" s="102"/>
      <c r="I6489" s="103"/>
      <c r="J6489" s="102"/>
      <c r="L6489" s="100"/>
      <c r="M6489" s="100"/>
      <c r="N6489" s="100"/>
    </row>
    <row r="6490" spans="2:14">
      <c r="B6490" s="98"/>
      <c r="C6490" s="98"/>
      <c r="D6490" s="100"/>
      <c r="E6490" s="100"/>
      <c r="F6490" s="100"/>
      <c r="H6490" s="102"/>
      <c r="I6490" s="103"/>
      <c r="J6490" s="102"/>
      <c r="L6490" s="100"/>
      <c r="M6490" s="100"/>
      <c r="N6490" s="100"/>
    </row>
    <row r="6491" spans="2:14">
      <c r="B6491" s="98"/>
      <c r="C6491" s="98"/>
      <c r="D6491" s="100"/>
      <c r="E6491" s="100"/>
      <c r="F6491" s="100"/>
      <c r="H6491" s="102"/>
      <c r="I6491" s="103"/>
      <c r="J6491" s="102"/>
      <c r="L6491" s="100"/>
      <c r="M6491" s="100"/>
      <c r="N6491" s="100"/>
    </row>
    <row r="6492" spans="2:14">
      <c r="B6492" s="98"/>
      <c r="C6492" s="98"/>
      <c r="D6492" s="100"/>
      <c r="E6492" s="100"/>
      <c r="F6492" s="100"/>
      <c r="H6492" s="102"/>
      <c r="I6492" s="103"/>
      <c r="J6492" s="102"/>
      <c r="L6492" s="100"/>
      <c r="M6492" s="100"/>
      <c r="N6492" s="100"/>
    </row>
    <row r="6493" spans="2:14">
      <c r="B6493" s="98"/>
      <c r="C6493" s="98"/>
      <c r="D6493" s="100"/>
      <c r="E6493" s="100"/>
      <c r="F6493" s="100"/>
      <c r="H6493" s="102"/>
      <c r="I6493" s="103"/>
      <c r="J6493" s="102"/>
      <c r="L6493" s="100"/>
      <c r="M6493" s="100"/>
      <c r="N6493" s="100"/>
    </row>
    <row r="6494" spans="2:14">
      <c r="B6494" s="98"/>
      <c r="C6494" s="98"/>
      <c r="D6494" s="100"/>
      <c r="E6494" s="100"/>
      <c r="F6494" s="100"/>
      <c r="H6494" s="102"/>
      <c r="I6494" s="103"/>
      <c r="J6494" s="102"/>
      <c r="L6494" s="100"/>
      <c r="M6494" s="100"/>
      <c r="N6494" s="100"/>
    </row>
    <row r="6495" spans="2:14">
      <c r="B6495" s="98"/>
      <c r="C6495" s="98"/>
      <c r="D6495" s="100"/>
      <c r="E6495" s="100"/>
      <c r="F6495" s="100"/>
      <c r="H6495" s="102"/>
      <c r="I6495" s="103"/>
      <c r="J6495" s="102"/>
      <c r="L6495" s="100"/>
      <c r="M6495" s="100"/>
      <c r="N6495" s="100"/>
    </row>
    <row r="6496" spans="2:14">
      <c r="B6496" s="98"/>
      <c r="C6496" s="98"/>
      <c r="D6496" s="100"/>
      <c r="E6496" s="100"/>
      <c r="F6496" s="100"/>
      <c r="H6496" s="102"/>
      <c r="I6496" s="103"/>
      <c r="J6496" s="102"/>
      <c r="L6496" s="100"/>
      <c r="M6496" s="100"/>
      <c r="N6496" s="100"/>
    </row>
    <row r="6497" spans="2:14">
      <c r="B6497" s="98"/>
      <c r="C6497" s="98"/>
      <c r="D6497" s="100"/>
      <c r="E6497" s="100"/>
      <c r="F6497" s="100"/>
      <c r="H6497" s="102"/>
      <c r="I6497" s="103"/>
      <c r="J6497" s="102"/>
      <c r="L6497" s="100"/>
      <c r="M6497" s="100"/>
      <c r="N6497" s="100"/>
    </row>
    <row r="6498" spans="2:14">
      <c r="B6498" s="98"/>
      <c r="C6498" s="98"/>
      <c r="D6498" s="100"/>
      <c r="E6498" s="100"/>
      <c r="F6498" s="100"/>
      <c r="H6498" s="102"/>
      <c r="I6498" s="103"/>
      <c r="J6498" s="102"/>
      <c r="L6498" s="100"/>
      <c r="M6498" s="100"/>
      <c r="N6498" s="100"/>
    </row>
    <row r="6499" spans="2:14">
      <c r="B6499" s="98"/>
      <c r="C6499" s="98"/>
      <c r="D6499" s="100"/>
      <c r="E6499" s="100"/>
      <c r="F6499" s="100"/>
      <c r="H6499" s="102"/>
      <c r="I6499" s="103"/>
      <c r="J6499" s="102"/>
      <c r="L6499" s="100"/>
      <c r="M6499" s="100"/>
      <c r="N6499" s="100"/>
    </row>
    <row r="6500" spans="2:14">
      <c r="B6500" s="98"/>
      <c r="C6500" s="98"/>
      <c r="D6500" s="100"/>
      <c r="E6500" s="100"/>
      <c r="F6500" s="100"/>
      <c r="H6500" s="102"/>
      <c r="I6500" s="103"/>
      <c r="J6500" s="102"/>
      <c r="L6500" s="100"/>
      <c r="M6500" s="100"/>
      <c r="N6500" s="100"/>
    </row>
    <row r="6501" spans="2:14">
      <c r="B6501" s="98"/>
      <c r="C6501" s="98"/>
      <c r="D6501" s="100"/>
      <c r="E6501" s="100"/>
      <c r="F6501" s="100"/>
      <c r="H6501" s="102"/>
      <c r="I6501" s="103"/>
      <c r="J6501" s="102"/>
      <c r="L6501" s="100"/>
      <c r="M6501" s="100"/>
      <c r="N6501" s="100"/>
    </row>
    <row r="6502" spans="2:14">
      <c r="B6502" s="98"/>
      <c r="C6502" s="98"/>
      <c r="D6502" s="100"/>
      <c r="E6502" s="100"/>
      <c r="F6502" s="100"/>
      <c r="H6502" s="102"/>
      <c r="I6502" s="103"/>
      <c r="J6502" s="102"/>
      <c r="L6502" s="100"/>
      <c r="M6502" s="100"/>
      <c r="N6502" s="100"/>
    </row>
    <row r="6503" spans="2:14">
      <c r="B6503" s="98"/>
      <c r="C6503" s="98"/>
      <c r="D6503" s="100"/>
      <c r="E6503" s="100"/>
      <c r="F6503" s="100"/>
      <c r="H6503" s="102"/>
      <c r="I6503" s="103"/>
      <c r="J6503" s="102"/>
      <c r="L6503" s="100"/>
      <c r="M6503" s="100"/>
      <c r="N6503" s="100"/>
    </row>
    <row r="6504" spans="2:14">
      <c r="B6504" s="98"/>
      <c r="C6504" s="98"/>
      <c r="D6504" s="100"/>
      <c r="E6504" s="100"/>
      <c r="F6504" s="100"/>
      <c r="H6504" s="102"/>
      <c r="I6504" s="103"/>
      <c r="J6504" s="102"/>
      <c r="L6504" s="100"/>
      <c r="M6504" s="100"/>
      <c r="N6504" s="100"/>
    </row>
    <row r="6505" spans="2:14">
      <c r="B6505" s="98"/>
      <c r="C6505" s="98"/>
      <c r="D6505" s="100"/>
      <c r="E6505" s="100"/>
      <c r="F6505" s="100"/>
      <c r="H6505" s="102"/>
      <c r="I6505" s="103"/>
      <c r="J6505" s="102"/>
      <c r="L6505" s="100"/>
      <c r="M6505" s="100"/>
      <c r="N6505" s="100"/>
    </row>
    <row r="6506" spans="2:14">
      <c r="B6506" s="98"/>
      <c r="C6506" s="98"/>
      <c r="D6506" s="100"/>
      <c r="E6506" s="100"/>
      <c r="F6506" s="100"/>
      <c r="H6506" s="102"/>
      <c r="I6506" s="103"/>
      <c r="J6506" s="102"/>
      <c r="L6506" s="100"/>
      <c r="M6506" s="100"/>
      <c r="N6506" s="100"/>
    </row>
    <row r="6507" spans="2:14">
      <c r="B6507" s="98"/>
      <c r="C6507" s="98"/>
      <c r="D6507" s="100"/>
      <c r="E6507" s="100"/>
      <c r="F6507" s="100"/>
      <c r="H6507" s="102"/>
      <c r="I6507" s="103"/>
      <c r="J6507" s="102"/>
      <c r="L6507" s="100"/>
      <c r="M6507" s="100"/>
      <c r="N6507" s="100"/>
    </row>
    <row r="6508" spans="2:14">
      <c r="B6508" s="98"/>
      <c r="C6508" s="98"/>
      <c r="D6508" s="100"/>
      <c r="E6508" s="100"/>
      <c r="F6508" s="100"/>
      <c r="H6508" s="102"/>
      <c r="I6508" s="103"/>
      <c r="J6508" s="102"/>
      <c r="L6508" s="100"/>
      <c r="M6508" s="100"/>
      <c r="N6508" s="100"/>
    </row>
    <row r="6509" spans="2:14">
      <c r="B6509" s="98"/>
      <c r="C6509" s="98"/>
      <c r="D6509" s="100"/>
      <c r="E6509" s="100"/>
      <c r="F6509" s="100"/>
      <c r="H6509" s="102"/>
      <c r="I6509" s="103"/>
      <c r="J6509" s="102"/>
      <c r="L6509" s="100"/>
      <c r="M6509" s="100"/>
      <c r="N6509" s="100"/>
    </row>
    <row r="6510" spans="2:14">
      <c r="B6510" s="98"/>
      <c r="C6510" s="98"/>
      <c r="D6510" s="100"/>
      <c r="E6510" s="100"/>
      <c r="F6510" s="100"/>
      <c r="H6510" s="102"/>
      <c r="I6510" s="103"/>
      <c r="J6510" s="102"/>
      <c r="L6510" s="100"/>
      <c r="M6510" s="100"/>
      <c r="N6510" s="100"/>
    </row>
    <row r="6511" spans="2:14">
      <c r="B6511" s="98"/>
      <c r="C6511" s="98"/>
      <c r="D6511" s="100"/>
      <c r="E6511" s="100"/>
      <c r="F6511" s="100"/>
      <c r="H6511" s="102"/>
      <c r="I6511" s="103"/>
      <c r="J6511" s="102"/>
      <c r="L6511" s="100"/>
      <c r="M6511" s="100"/>
      <c r="N6511" s="100"/>
    </row>
    <row r="6512" spans="2:14">
      <c r="B6512" s="98"/>
      <c r="C6512" s="98"/>
      <c r="D6512" s="100"/>
      <c r="E6512" s="100"/>
      <c r="F6512" s="100"/>
      <c r="H6512" s="102"/>
      <c r="I6512" s="103"/>
      <c r="J6512" s="102"/>
      <c r="L6512" s="100"/>
      <c r="M6512" s="100"/>
      <c r="N6512" s="100"/>
    </row>
    <row r="6513" spans="2:14">
      <c r="B6513" s="98"/>
      <c r="C6513" s="98"/>
      <c r="D6513" s="100"/>
      <c r="E6513" s="100"/>
      <c r="F6513" s="100"/>
      <c r="H6513" s="102"/>
      <c r="I6513" s="103"/>
      <c r="J6513" s="102"/>
      <c r="L6513" s="100"/>
      <c r="M6513" s="100"/>
      <c r="N6513" s="100"/>
    </row>
    <row r="6514" spans="2:14">
      <c r="B6514" s="98"/>
      <c r="C6514" s="98"/>
      <c r="D6514" s="100"/>
      <c r="E6514" s="100"/>
      <c r="F6514" s="100"/>
      <c r="H6514" s="102"/>
      <c r="I6514" s="103"/>
      <c r="J6514" s="102"/>
      <c r="L6514" s="100"/>
      <c r="M6514" s="100"/>
      <c r="N6514" s="100"/>
    </row>
    <row r="6515" spans="2:14">
      <c r="B6515" s="98"/>
      <c r="C6515" s="98"/>
      <c r="D6515" s="100"/>
      <c r="E6515" s="100"/>
      <c r="F6515" s="100"/>
      <c r="H6515" s="102"/>
      <c r="I6515" s="103"/>
      <c r="J6515" s="102"/>
      <c r="L6515" s="100"/>
      <c r="M6515" s="100"/>
      <c r="N6515" s="100"/>
    </row>
    <row r="6516" spans="2:14">
      <c r="B6516" s="98"/>
      <c r="C6516" s="98"/>
      <c r="D6516" s="100"/>
      <c r="E6516" s="100"/>
      <c r="F6516" s="100"/>
      <c r="H6516" s="102"/>
      <c r="I6516" s="103"/>
      <c r="J6516" s="102"/>
      <c r="L6516" s="100"/>
      <c r="M6516" s="100"/>
      <c r="N6516" s="100"/>
    </row>
    <row r="6517" spans="2:14">
      <c r="B6517" s="98"/>
      <c r="C6517" s="98"/>
      <c r="D6517" s="100"/>
      <c r="E6517" s="100"/>
      <c r="F6517" s="100"/>
      <c r="H6517" s="102"/>
      <c r="I6517" s="103"/>
      <c r="J6517" s="102"/>
      <c r="L6517" s="100"/>
      <c r="M6517" s="100"/>
      <c r="N6517" s="100"/>
    </row>
    <row r="6518" spans="2:14">
      <c r="B6518" s="98"/>
      <c r="C6518" s="98"/>
      <c r="D6518" s="100"/>
      <c r="E6518" s="100"/>
      <c r="F6518" s="100"/>
      <c r="H6518" s="102"/>
      <c r="I6518" s="103"/>
      <c r="J6518" s="102"/>
      <c r="L6518" s="100"/>
      <c r="M6518" s="100"/>
      <c r="N6518" s="100"/>
    </row>
    <row r="6519" spans="2:14">
      <c r="B6519" s="98"/>
      <c r="C6519" s="98"/>
      <c r="D6519" s="100"/>
      <c r="E6519" s="100"/>
      <c r="F6519" s="100"/>
      <c r="H6519" s="102"/>
      <c r="I6519" s="103"/>
      <c r="J6519" s="102"/>
      <c r="L6519" s="100"/>
      <c r="M6519" s="100"/>
      <c r="N6519" s="100"/>
    </row>
    <row r="6520" spans="2:14">
      <c r="B6520" s="98"/>
      <c r="C6520" s="98"/>
      <c r="D6520" s="100"/>
      <c r="E6520" s="100"/>
      <c r="F6520" s="100"/>
      <c r="H6520" s="102"/>
      <c r="I6520" s="103"/>
      <c r="J6520" s="102"/>
      <c r="L6520" s="100"/>
      <c r="M6520" s="100"/>
      <c r="N6520" s="100"/>
    </row>
    <row r="6521" spans="2:14">
      <c r="B6521" s="98"/>
      <c r="C6521" s="98"/>
      <c r="D6521" s="100"/>
      <c r="E6521" s="100"/>
      <c r="F6521" s="100"/>
      <c r="H6521" s="102"/>
      <c r="I6521" s="103"/>
      <c r="J6521" s="102"/>
      <c r="L6521" s="100"/>
      <c r="M6521" s="100"/>
      <c r="N6521" s="100"/>
    </row>
    <row r="6522" spans="2:14">
      <c r="B6522" s="98"/>
      <c r="C6522" s="98"/>
      <c r="D6522" s="100"/>
      <c r="E6522" s="100"/>
      <c r="F6522" s="100"/>
      <c r="H6522" s="102"/>
      <c r="I6522" s="103"/>
      <c r="J6522" s="102"/>
      <c r="L6522" s="100"/>
      <c r="M6522" s="100"/>
      <c r="N6522" s="100"/>
    </row>
    <row r="6523" spans="2:14">
      <c r="B6523" s="98"/>
      <c r="C6523" s="98"/>
      <c r="D6523" s="100"/>
      <c r="E6523" s="100"/>
      <c r="F6523" s="100"/>
      <c r="H6523" s="102"/>
      <c r="I6523" s="103"/>
      <c r="J6523" s="102"/>
      <c r="L6523" s="100"/>
      <c r="M6523" s="100"/>
      <c r="N6523" s="100"/>
    </row>
    <row r="6524" spans="2:14">
      <c r="B6524" s="98"/>
      <c r="C6524" s="98"/>
      <c r="D6524" s="100"/>
      <c r="E6524" s="100"/>
      <c r="F6524" s="100"/>
      <c r="H6524" s="102"/>
      <c r="I6524" s="103"/>
      <c r="J6524" s="102"/>
      <c r="L6524" s="100"/>
      <c r="M6524" s="100"/>
      <c r="N6524" s="100"/>
    </row>
    <row r="6525" spans="2:14">
      <c r="B6525" s="98"/>
      <c r="C6525" s="98"/>
      <c r="D6525" s="100"/>
      <c r="E6525" s="100"/>
      <c r="F6525" s="100"/>
      <c r="H6525" s="102"/>
      <c r="I6525" s="103"/>
      <c r="J6525" s="102"/>
      <c r="L6525" s="100"/>
      <c r="M6525" s="100"/>
      <c r="N6525" s="100"/>
    </row>
    <row r="6526" spans="2:14">
      <c r="B6526" s="98"/>
      <c r="C6526" s="98"/>
      <c r="D6526" s="100"/>
      <c r="E6526" s="100"/>
      <c r="F6526" s="100"/>
      <c r="H6526" s="102"/>
      <c r="I6526" s="103"/>
      <c r="J6526" s="102"/>
      <c r="L6526" s="100"/>
      <c r="M6526" s="100"/>
      <c r="N6526" s="100"/>
    </row>
    <row r="6527" spans="2:14">
      <c r="B6527" s="98"/>
      <c r="C6527" s="98"/>
      <c r="D6527" s="100"/>
      <c r="E6527" s="100"/>
      <c r="F6527" s="100"/>
      <c r="H6527" s="102"/>
      <c r="I6527" s="103"/>
      <c r="J6527" s="102"/>
      <c r="L6527" s="100"/>
      <c r="M6527" s="100"/>
      <c r="N6527" s="100"/>
    </row>
    <row r="6528" spans="2:14">
      <c r="B6528" s="98"/>
      <c r="C6528" s="98"/>
      <c r="D6528" s="100"/>
      <c r="E6528" s="100"/>
      <c r="F6528" s="100"/>
      <c r="H6528" s="102"/>
      <c r="I6528" s="103"/>
      <c r="J6528" s="102"/>
      <c r="L6528" s="100"/>
      <c r="M6528" s="100"/>
      <c r="N6528" s="100"/>
    </row>
    <row r="6529" spans="2:14">
      <c r="B6529" s="98"/>
      <c r="C6529" s="98"/>
      <c r="D6529" s="100"/>
      <c r="E6529" s="100"/>
      <c r="F6529" s="100"/>
      <c r="H6529" s="102"/>
      <c r="I6529" s="103"/>
      <c r="J6529" s="102"/>
      <c r="L6529" s="100"/>
      <c r="M6529" s="100"/>
      <c r="N6529" s="100"/>
    </row>
    <row r="6530" spans="2:14">
      <c r="B6530" s="98"/>
      <c r="C6530" s="98"/>
      <c r="D6530" s="100"/>
      <c r="E6530" s="100"/>
      <c r="F6530" s="100"/>
      <c r="H6530" s="102"/>
      <c r="I6530" s="103"/>
      <c r="J6530" s="102"/>
      <c r="L6530" s="100"/>
      <c r="M6530" s="100"/>
      <c r="N6530" s="100"/>
    </row>
    <row r="6531" spans="2:14">
      <c r="B6531" s="98"/>
      <c r="C6531" s="98"/>
      <c r="D6531" s="100"/>
      <c r="E6531" s="100"/>
      <c r="F6531" s="100"/>
      <c r="H6531" s="102"/>
      <c r="I6531" s="103"/>
      <c r="J6531" s="102"/>
      <c r="L6531" s="100"/>
      <c r="M6531" s="100"/>
      <c r="N6531" s="100"/>
    </row>
    <row r="6532" spans="2:14">
      <c r="B6532" s="98"/>
      <c r="C6532" s="98"/>
      <c r="D6532" s="100"/>
      <c r="E6532" s="100"/>
      <c r="F6532" s="100"/>
      <c r="H6532" s="102"/>
      <c r="I6532" s="103"/>
      <c r="J6532" s="102"/>
      <c r="L6532" s="100"/>
      <c r="M6532" s="100"/>
      <c r="N6532" s="100"/>
    </row>
    <row r="6533" spans="2:14">
      <c r="B6533" s="98"/>
      <c r="C6533" s="98"/>
      <c r="D6533" s="100"/>
      <c r="E6533" s="100"/>
      <c r="F6533" s="100"/>
      <c r="H6533" s="102"/>
      <c r="I6533" s="103"/>
      <c r="J6533" s="102"/>
      <c r="L6533" s="100"/>
      <c r="M6533" s="100"/>
      <c r="N6533" s="100"/>
    </row>
    <row r="6534" spans="2:14">
      <c r="B6534" s="98"/>
      <c r="C6534" s="98"/>
      <c r="D6534" s="100"/>
      <c r="E6534" s="100"/>
      <c r="F6534" s="100"/>
      <c r="H6534" s="102"/>
      <c r="I6534" s="103"/>
      <c r="J6534" s="102"/>
      <c r="L6534" s="100"/>
      <c r="M6534" s="100"/>
      <c r="N6534" s="100"/>
    </row>
    <row r="6535" spans="2:14">
      <c r="B6535" s="98"/>
      <c r="C6535" s="98"/>
      <c r="D6535" s="100"/>
      <c r="E6535" s="100"/>
      <c r="F6535" s="100"/>
      <c r="H6535" s="102"/>
      <c r="I6535" s="103"/>
      <c r="J6535" s="102"/>
      <c r="L6535" s="100"/>
      <c r="M6535" s="100"/>
      <c r="N6535" s="100"/>
    </row>
    <row r="6536" spans="2:14">
      <c r="B6536" s="98"/>
      <c r="C6536" s="98"/>
      <c r="D6536" s="100"/>
      <c r="E6536" s="100"/>
      <c r="F6536" s="100"/>
      <c r="H6536" s="102"/>
      <c r="I6536" s="103"/>
      <c r="J6536" s="102"/>
      <c r="L6536" s="100"/>
      <c r="M6536" s="100"/>
      <c r="N6536" s="100"/>
    </row>
    <row r="6537" spans="2:14">
      <c r="B6537" s="98"/>
      <c r="C6537" s="98"/>
      <c r="D6537" s="100"/>
      <c r="E6537" s="100"/>
      <c r="F6537" s="100"/>
      <c r="H6537" s="102"/>
      <c r="I6537" s="103"/>
      <c r="J6537" s="102"/>
      <c r="L6537" s="100"/>
      <c r="M6537" s="100"/>
      <c r="N6537" s="100"/>
    </row>
    <row r="6538" spans="2:14">
      <c r="B6538" s="98"/>
      <c r="C6538" s="98"/>
      <c r="D6538" s="100"/>
      <c r="E6538" s="100"/>
      <c r="F6538" s="100"/>
      <c r="H6538" s="102"/>
      <c r="I6538" s="103"/>
      <c r="J6538" s="102"/>
      <c r="L6538" s="100"/>
      <c r="M6538" s="100"/>
      <c r="N6538" s="100"/>
    </row>
    <row r="6539" spans="2:14">
      <c r="B6539" s="98"/>
      <c r="C6539" s="98"/>
      <c r="D6539" s="100"/>
      <c r="E6539" s="100"/>
      <c r="F6539" s="100"/>
      <c r="H6539" s="102"/>
      <c r="I6539" s="103"/>
      <c r="J6539" s="102"/>
      <c r="L6539" s="100"/>
      <c r="M6539" s="100"/>
      <c r="N6539" s="100"/>
    </row>
    <row r="6540" spans="2:14">
      <c r="B6540" s="98"/>
      <c r="C6540" s="98"/>
      <c r="D6540" s="100"/>
      <c r="E6540" s="100"/>
      <c r="F6540" s="100"/>
      <c r="H6540" s="102"/>
      <c r="I6540" s="103"/>
      <c r="J6540" s="102"/>
      <c r="L6540" s="100"/>
      <c r="M6540" s="100"/>
      <c r="N6540" s="100"/>
    </row>
    <row r="6541" spans="2:14">
      <c r="B6541" s="98"/>
      <c r="C6541" s="98"/>
      <c r="D6541" s="100"/>
      <c r="E6541" s="100"/>
      <c r="F6541" s="100"/>
      <c r="H6541" s="102"/>
      <c r="I6541" s="103"/>
      <c r="J6541" s="102"/>
      <c r="L6541" s="100"/>
      <c r="M6541" s="100"/>
      <c r="N6541" s="100"/>
    </row>
    <row r="6542" spans="2:14">
      <c r="B6542" s="98"/>
      <c r="C6542" s="98"/>
      <c r="D6542" s="100"/>
      <c r="E6542" s="100"/>
      <c r="F6542" s="100"/>
      <c r="H6542" s="102"/>
      <c r="I6542" s="103"/>
      <c r="J6542" s="102"/>
      <c r="L6542" s="100"/>
      <c r="M6542" s="100"/>
      <c r="N6542" s="100"/>
    </row>
    <row r="6543" spans="2:14">
      <c r="B6543" s="98"/>
      <c r="C6543" s="98"/>
      <c r="D6543" s="100"/>
      <c r="E6543" s="100"/>
      <c r="F6543" s="100"/>
      <c r="H6543" s="102"/>
      <c r="I6543" s="103"/>
      <c r="J6543" s="102"/>
      <c r="L6543" s="100"/>
      <c r="M6543" s="100"/>
      <c r="N6543" s="100"/>
    </row>
    <row r="6544" spans="2:14">
      <c r="B6544" s="98"/>
      <c r="C6544" s="98"/>
      <c r="D6544" s="100"/>
      <c r="E6544" s="100"/>
      <c r="F6544" s="100"/>
      <c r="H6544" s="102"/>
      <c r="I6544" s="103"/>
      <c r="J6544" s="102"/>
      <c r="L6544" s="100"/>
      <c r="M6544" s="100"/>
      <c r="N6544" s="100"/>
    </row>
    <row r="6545" spans="2:14">
      <c r="B6545" s="98"/>
      <c r="C6545" s="98"/>
      <c r="D6545" s="100"/>
      <c r="E6545" s="100"/>
      <c r="F6545" s="100"/>
      <c r="H6545" s="102"/>
      <c r="I6545" s="103"/>
      <c r="J6545" s="102"/>
      <c r="L6545" s="100"/>
      <c r="M6545" s="100"/>
      <c r="N6545" s="100"/>
    </row>
    <row r="6546" spans="2:14">
      <c r="B6546" s="98"/>
      <c r="C6546" s="98"/>
      <c r="D6546" s="100"/>
      <c r="E6546" s="100"/>
      <c r="F6546" s="100"/>
      <c r="H6546" s="102"/>
      <c r="I6546" s="103"/>
      <c r="J6546" s="102"/>
      <c r="L6546" s="100"/>
      <c r="M6546" s="100"/>
      <c r="N6546" s="100"/>
    </row>
    <row r="6547" spans="2:14">
      <c r="B6547" s="98"/>
      <c r="C6547" s="98"/>
      <c r="D6547" s="100"/>
      <c r="E6547" s="100"/>
      <c r="F6547" s="100"/>
      <c r="H6547" s="102"/>
      <c r="I6547" s="103"/>
      <c r="J6547" s="102"/>
      <c r="L6547" s="100"/>
      <c r="M6547" s="100"/>
      <c r="N6547" s="100"/>
    </row>
    <row r="6548" spans="2:14">
      <c r="B6548" s="98"/>
      <c r="C6548" s="98"/>
      <c r="D6548" s="100"/>
      <c r="E6548" s="100"/>
      <c r="F6548" s="100"/>
      <c r="H6548" s="102"/>
      <c r="I6548" s="103"/>
      <c r="J6548" s="102"/>
      <c r="L6548" s="100"/>
      <c r="M6548" s="100"/>
      <c r="N6548" s="100"/>
    </row>
    <row r="6549" spans="2:14">
      <c r="B6549" s="98"/>
      <c r="C6549" s="98"/>
      <c r="D6549" s="100"/>
      <c r="E6549" s="100"/>
      <c r="F6549" s="100"/>
      <c r="H6549" s="102"/>
      <c r="I6549" s="103"/>
      <c r="J6549" s="102"/>
      <c r="L6549" s="100"/>
      <c r="M6549" s="100"/>
      <c r="N6549" s="100"/>
    </row>
    <row r="6550" spans="2:14">
      <c r="B6550" s="98"/>
      <c r="C6550" s="98"/>
      <c r="D6550" s="100"/>
      <c r="E6550" s="100"/>
      <c r="F6550" s="100"/>
      <c r="H6550" s="102"/>
      <c r="I6550" s="103"/>
      <c r="J6550" s="102"/>
      <c r="L6550" s="100"/>
      <c r="M6550" s="100"/>
      <c r="N6550" s="100"/>
    </row>
    <row r="6551" spans="2:14">
      <c r="B6551" s="98"/>
      <c r="C6551" s="98"/>
      <c r="D6551" s="100"/>
      <c r="E6551" s="100"/>
      <c r="F6551" s="100"/>
      <c r="H6551" s="102"/>
      <c r="I6551" s="103"/>
      <c r="J6551" s="102"/>
      <c r="L6551" s="100"/>
      <c r="M6551" s="100"/>
      <c r="N6551" s="100"/>
    </row>
    <row r="6552" spans="2:14">
      <c r="B6552" s="98"/>
      <c r="C6552" s="98"/>
      <c r="D6552" s="100"/>
      <c r="E6552" s="100"/>
      <c r="F6552" s="100"/>
      <c r="H6552" s="102"/>
      <c r="I6552" s="103"/>
      <c r="J6552" s="102"/>
      <c r="L6552" s="100"/>
      <c r="M6552" s="100"/>
      <c r="N6552" s="100"/>
    </row>
    <row r="6553" spans="2:14">
      <c r="B6553" s="98"/>
      <c r="C6553" s="98"/>
      <c r="D6553" s="100"/>
      <c r="E6553" s="100"/>
      <c r="F6553" s="100"/>
      <c r="H6553" s="102"/>
      <c r="I6553" s="103"/>
      <c r="J6553" s="102"/>
      <c r="L6553" s="100"/>
      <c r="M6553" s="100"/>
      <c r="N6553" s="100"/>
    </row>
    <row r="6554" spans="2:14">
      <c r="B6554" s="98"/>
      <c r="C6554" s="98"/>
      <c r="D6554" s="100"/>
      <c r="E6554" s="100"/>
      <c r="F6554" s="100"/>
      <c r="H6554" s="102"/>
      <c r="I6554" s="103"/>
      <c r="J6554" s="102"/>
      <c r="L6554" s="100"/>
      <c r="M6554" s="100"/>
      <c r="N6554" s="100"/>
    </row>
    <row r="6555" spans="2:14">
      <c r="B6555" s="98"/>
      <c r="C6555" s="98"/>
      <c r="D6555" s="100"/>
      <c r="E6555" s="100"/>
      <c r="F6555" s="100"/>
      <c r="H6555" s="102"/>
      <c r="I6555" s="103"/>
      <c r="J6555" s="102"/>
      <c r="L6555" s="100"/>
      <c r="M6555" s="100"/>
      <c r="N6555" s="100"/>
    </row>
    <row r="6556" spans="2:14">
      <c r="B6556" s="98"/>
      <c r="C6556" s="98"/>
      <c r="D6556" s="100"/>
      <c r="E6556" s="100"/>
      <c r="F6556" s="100"/>
      <c r="H6556" s="102"/>
      <c r="I6556" s="103"/>
      <c r="J6556" s="102"/>
      <c r="L6556" s="100"/>
      <c r="M6556" s="100"/>
      <c r="N6556" s="100"/>
    </row>
    <row r="6557" spans="2:14">
      <c r="B6557" s="98"/>
      <c r="C6557" s="98"/>
      <c r="D6557" s="100"/>
      <c r="E6557" s="100"/>
      <c r="F6557" s="100"/>
      <c r="H6557" s="102"/>
      <c r="I6557" s="103"/>
      <c r="J6557" s="102"/>
      <c r="L6557" s="100"/>
      <c r="M6557" s="100"/>
      <c r="N6557" s="100"/>
    </row>
    <row r="6558" spans="2:14">
      <c r="B6558" s="98"/>
      <c r="C6558" s="98"/>
      <c r="D6558" s="100"/>
      <c r="E6558" s="100"/>
      <c r="F6558" s="100"/>
      <c r="H6558" s="102"/>
      <c r="I6558" s="103"/>
      <c r="J6558" s="102"/>
      <c r="L6558" s="100"/>
      <c r="M6558" s="100"/>
      <c r="N6558" s="100"/>
    </row>
    <row r="6559" spans="2:14">
      <c r="B6559" s="98"/>
      <c r="C6559" s="98"/>
      <c r="D6559" s="100"/>
      <c r="E6559" s="100"/>
      <c r="F6559" s="100"/>
      <c r="H6559" s="102"/>
      <c r="I6559" s="103"/>
      <c r="J6559" s="102"/>
      <c r="L6559" s="100"/>
      <c r="M6559" s="100"/>
      <c r="N6559" s="100"/>
    </row>
    <row r="6560" spans="2:14">
      <c r="B6560" s="98"/>
      <c r="C6560" s="98"/>
      <c r="D6560" s="100"/>
      <c r="E6560" s="100"/>
      <c r="F6560" s="100"/>
      <c r="H6560" s="102"/>
      <c r="I6560" s="103"/>
      <c r="J6560" s="102"/>
      <c r="L6560" s="100"/>
      <c r="M6560" s="100"/>
      <c r="N6560" s="100"/>
    </row>
    <row r="6561" spans="2:14">
      <c r="B6561" s="98"/>
      <c r="C6561" s="98"/>
      <c r="D6561" s="100"/>
      <c r="E6561" s="100"/>
      <c r="F6561" s="100"/>
      <c r="H6561" s="102"/>
      <c r="I6561" s="103"/>
      <c r="J6561" s="102"/>
      <c r="L6561" s="100"/>
      <c r="M6561" s="100"/>
      <c r="N6561" s="100"/>
    </row>
    <row r="6562" spans="2:14">
      <c r="B6562" s="98"/>
      <c r="C6562" s="98"/>
      <c r="D6562" s="100"/>
      <c r="E6562" s="100"/>
      <c r="F6562" s="100"/>
      <c r="H6562" s="102"/>
      <c r="I6562" s="103"/>
      <c r="J6562" s="102"/>
      <c r="L6562" s="100"/>
      <c r="M6562" s="100"/>
      <c r="N6562" s="100"/>
    </row>
    <row r="6563" spans="2:14">
      <c r="B6563" s="98"/>
      <c r="C6563" s="98"/>
      <c r="D6563" s="100"/>
      <c r="E6563" s="100"/>
      <c r="F6563" s="100"/>
      <c r="H6563" s="102"/>
      <c r="I6563" s="103"/>
      <c r="J6563" s="102"/>
      <c r="L6563" s="100"/>
      <c r="M6563" s="100"/>
      <c r="N6563" s="100"/>
    </row>
    <row r="6564" spans="2:14">
      <c r="B6564" s="98"/>
      <c r="C6564" s="98"/>
      <c r="D6564" s="100"/>
      <c r="E6564" s="100"/>
      <c r="F6564" s="100"/>
      <c r="H6564" s="102"/>
      <c r="I6564" s="103"/>
      <c r="J6564" s="102"/>
      <c r="L6564" s="100"/>
      <c r="M6564" s="100"/>
      <c r="N6564" s="100"/>
    </row>
    <row r="6565" spans="2:14">
      <c r="B6565" s="98"/>
      <c r="C6565" s="98"/>
      <c r="D6565" s="100"/>
      <c r="E6565" s="100"/>
      <c r="F6565" s="100"/>
      <c r="H6565" s="102"/>
      <c r="I6565" s="103"/>
      <c r="J6565" s="102"/>
      <c r="L6565" s="100"/>
      <c r="M6565" s="100"/>
      <c r="N6565" s="100"/>
    </row>
    <row r="6566" spans="2:14">
      <c r="B6566" s="98"/>
      <c r="C6566" s="98"/>
      <c r="D6566" s="100"/>
      <c r="E6566" s="100"/>
      <c r="F6566" s="100"/>
      <c r="H6566" s="102"/>
      <c r="I6566" s="103"/>
      <c r="J6566" s="102"/>
      <c r="L6566" s="100"/>
      <c r="M6566" s="100"/>
      <c r="N6566" s="100"/>
    </row>
    <row r="6567" spans="2:14">
      <c r="B6567" s="98"/>
      <c r="C6567" s="98"/>
      <c r="D6567" s="100"/>
      <c r="E6567" s="100"/>
      <c r="F6567" s="100"/>
      <c r="H6567" s="102"/>
      <c r="I6567" s="103"/>
      <c r="J6567" s="102"/>
      <c r="L6567" s="100"/>
      <c r="M6567" s="100"/>
      <c r="N6567" s="100"/>
    </row>
    <row r="6568" spans="2:14">
      <c r="B6568" s="98"/>
      <c r="C6568" s="98"/>
      <c r="D6568" s="100"/>
      <c r="E6568" s="100"/>
      <c r="F6568" s="100"/>
      <c r="H6568" s="102"/>
      <c r="I6568" s="103"/>
      <c r="J6568" s="102"/>
      <c r="L6568" s="100"/>
      <c r="M6568" s="100"/>
      <c r="N6568" s="100"/>
    </row>
    <row r="6569" spans="2:14">
      <c r="B6569" s="98"/>
      <c r="C6569" s="98"/>
      <c r="D6569" s="100"/>
      <c r="E6569" s="100"/>
      <c r="F6569" s="100"/>
      <c r="H6569" s="102"/>
      <c r="I6569" s="103"/>
      <c r="J6569" s="102"/>
      <c r="L6569" s="100"/>
      <c r="M6569" s="100"/>
      <c r="N6569" s="100"/>
    </row>
    <row r="6570" spans="2:14">
      <c r="B6570" s="98"/>
      <c r="C6570" s="98"/>
      <c r="D6570" s="100"/>
      <c r="E6570" s="100"/>
      <c r="F6570" s="100"/>
      <c r="H6570" s="102"/>
      <c r="I6570" s="103"/>
      <c r="J6570" s="102"/>
      <c r="L6570" s="100"/>
      <c r="M6570" s="100"/>
      <c r="N6570" s="100"/>
    </row>
    <row r="6571" spans="2:14">
      <c r="B6571" s="98"/>
      <c r="C6571" s="98"/>
      <c r="D6571" s="100"/>
      <c r="E6571" s="100"/>
      <c r="F6571" s="100"/>
      <c r="H6571" s="102"/>
      <c r="I6571" s="103"/>
      <c r="J6571" s="102"/>
      <c r="L6571" s="100"/>
      <c r="M6571" s="100"/>
      <c r="N6571" s="100"/>
    </row>
    <row r="6572" spans="2:14">
      <c r="B6572" s="98"/>
      <c r="C6572" s="98"/>
      <c r="D6572" s="100"/>
      <c r="E6572" s="100"/>
      <c r="F6572" s="100"/>
      <c r="H6572" s="102"/>
      <c r="I6572" s="103"/>
      <c r="J6572" s="102"/>
      <c r="L6572" s="100"/>
      <c r="M6572" s="100"/>
      <c r="N6572" s="100"/>
    </row>
    <row r="6573" spans="2:14">
      <c r="B6573" s="98"/>
      <c r="C6573" s="98"/>
      <c r="D6573" s="100"/>
      <c r="E6573" s="100"/>
      <c r="F6573" s="100"/>
      <c r="H6573" s="102"/>
      <c r="I6573" s="103"/>
      <c r="J6573" s="102"/>
      <c r="L6573" s="100"/>
      <c r="M6573" s="100"/>
      <c r="N6573" s="100"/>
    </row>
    <row r="6574" spans="2:14">
      <c r="B6574" s="98"/>
      <c r="C6574" s="98"/>
      <c r="D6574" s="100"/>
      <c r="E6574" s="100"/>
      <c r="F6574" s="100"/>
      <c r="H6574" s="102"/>
      <c r="I6574" s="103"/>
      <c r="J6574" s="102"/>
      <c r="L6574" s="100"/>
      <c r="M6574" s="100"/>
      <c r="N6574" s="100"/>
    </row>
    <row r="6575" spans="2:14">
      <c r="B6575" s="98"/>
      <c r="C6575" s="98"/>
      <c r="D6575" s="100"/>
      <c r="E6575" s="100"/>
      <c r="F6575" s="100"/>
      <c r="H6575" s="102"/>
      <c r="I6575" s="103"/>
      <c r="J6575" s="102"/>
      <c r="L6575" s="100"/>
      <c r="M6575" s="100"/>
      <c r="N6575" s="100"/>
    </row>
    <row r="6576" spans="2:14">
      <c r="B6576" s="98"/>
      <c r="C6576" s="98"/>
      <c r="D6576" s="100"/>
      <c r="E6576" s="100"/>
      <c r="F6576" s="100"/>
      <c r="H6576" s="102"/>
      <c r="I6576" s="103"/>
      <c r="J6576" s="102"/>
      <c r="L6576" s="100"/>
      <c r="M6576" s="100"/>
      <c r="N6576" s="100"/>
    </row>
    <row r="6577" spans="2:14">
      <c r="B6577" s="98"/>
      <c r="C6577" s="98"/>
      <c r="D6577" s="100"/>
      <c r="E6577" s="100"/>
      <c r="F6577" s="100"/>
      <c r="H6577" s="102"/>
      <c r="I6577" s="103"/>
      <c r="J6577" s="102"/>
      <c r="L6577" s="100"/>
      <c r="M6577" s="100"/>
      <c r="N6577" s="100"/>
    </row>
    <row r="6578" spans="2:14">
      <c r="B6578" s="98"/>
      <c r="C6578" s="98"/>
      <c r="D6578" s="100"/>
      <c r="E6578" s="100"/>
      <c r="F6578" s="100"/>
      <c r="H6578" s="102"/>
      <c r="I6578" s="103"/>
      <c r="J6578" s="102"/>
      <c r="L6578" s="100"/>
      <c r="M6578" s="100"/>
      <c r="N6578" s="100"/>
    </row>
    <row r="6579" spans="2:14">
      <c r="B6579" s="98"/>
      <c r="C6579" s="98"/>
      <c r="D6579" s="100"/>
      <c r="E6579" s="100"/>
      <c r="F6579" s="100"/>
      <c r="H6579" s="102"/>
      <c r="I6579" s="103"/>
      <c r="J6579" s="102"/>
      <c r="L6579" s="100"/>
      <c r="M6579" s="100"/>
      <c r="N6579" s="100"/>
    </row>
    <row r="6580" spans="2:14">
      <c r="B6580" s="98"/>
      <c r="C6580" s="98"/>
      <c r="D6580" s="100"/>
      <c r="E6580" s="100"/>
      <c r="F6580" s="100"/>
      <c r="H6580" s="102"/>
      <c r="I6580" s="103"/>
      <c r="J6580" s="102"/>
      <c r="L6580" s="100"/>
      <c r="M6580" s="100"/>
      <c r="N6580" s="100"/>
    </row>
    <row r="6581" spans="2:14">
      <c r="B6581" s="98"/>
      <c r="C6581" s="98"/>
      <c r="D6581" s="100"/>
      <c r="E6581" s="100"/>
      <c r="F6581" s="100"/>
      <c r="H6581" s="102"/>
      <c r="I6581" s="103"/>
      <c r="J6581" s="102"/>
      <c r="L6581" s="100"/>
      <c r="M6581" s="100"/>
      <c r="N6581" s="100"/>
    </row>
    <row r="6582" spans="2:14">
      <c r="B6582" s="98"/>
      <c r="C6582" s="98"/>
      <c r="D6582" s="100"/>
      <c r="E6582" s="100"/>
      <c r="F6582" s="100"/>
      <c r="H6582" s="102"/>
      <c r="I6582" s="103"/>
      <c r="J6582" s="102"/>
      <c r="L6582" s="100"/>
      <c r="M6582" s="100"/>
      <c r="N6582" s="100"/>
    </row>
    <row r="6583" spans="2:14">
      <c r="B6583" s="98"/>
      <c r="C6583" s="98"/>
      <c r="D6583" s="100"/>
      <c r="E6583" s="100"/>
      <c r="F6583" s="100"/>
      <c r="H6583" s="102"/>
      <c r="I6583" s="103"/>
      <c r="J6583" s="102"/>
      <c r="L6583" s="100"/>
      <c r="M6583" s="100"/>
      <c r="N6583" s="100"/>
    </row>
    <row r="6584" spans="2:14">
      <c r="B6584" s="98"/>
      <c r="C6584" s="98"/>
      <c r="D6584" s="100"/>
      <c r="E6584" s="100"/>
      <c r="F6584" s="100"/>
      <c r="H6584" s="102"/>
      <c r="I6584" s="103"/>
      <c r="J6584" s="102"/>
      <c r="L6584" s="100"/>
      <c r="M6584" s="100"/>
      <c r="N6584" s="100"/>
    </row>
    <row r="6585" spans="2:14">
      <c r="B6585" s="98"/>
      <c r="C6585" s="98"/>
      <c r="D6585" s="100"/>
      <c r="E6585" s="100"/>
      <c r="F6585" s="100"/>
      <c r="H6585" s="102"/>
      <c r="I6585" s="103"/>
      <c r="J6585" s="102"/>
      <c r="L6585" s="100"/>
      <c r="M6585" s="100"/>
      <c r="N6585" s="100"/>
    </row>
    <row r="6586" spans="2:14">
      <c r="B6586" s="98"/>
      <c r="C6586" s="98"/>
      <c r="D6586" s="100"/>
      <c r="E6586" s="100"/>
      <c r="F6586" s="100"/>
      <c r="H6586" s="102"/>
      <c r="I6586" s="103"/>
      <c r="J6586" s="102"/>
      <c r="L6586" s="100"/>
      <c r="M6586" s="100"/>
      <c r="N6586" s="100"/>
    </row>
    <row r="6587" spans="2:14">
      <c r="B6587" s="98"/>
      <c r="C6587" s="98"/>
      <c r="D6587" s="100"/>
      <c r="E6587" s="100"/>
      <c r="F6587" s="100"/>
      <c r="H6587" s="102"/>
      <c r="I6587" s="103"/>
      <c r="J6587" s="102"/>
      <c r="L6587" s="100"/>
      <c r="M6587" s="100"/>
      <c r="N6587" s="100"/>
    </row>
    <row r="6588" spans="2:14">
      <c r="B6588" s="98"/>
      <c r="C6588" s="98"/>
      <c r="D6588" s="100"/>
      <c r="E6588" s="100"/>
      <c r="F6588" s="100"/>
      <c r="H6588" s="102"/>
      <c r="I6588" s="103"/>
      <c r="J6588" s="102"/>
      <c r="L6588" s="100"/>
      <c r="M6588" s="100"/>
      <c r="N6588" s="100"/>
    </row>
    <row r="6589" spans="2:14">
      <c r="B6589" s="98"/>
      <c r="C6589" s="98"/>
      <c r="D6589" s="100"/>
      <c r="E6589" s="100"/>
      <c r="F6589" s="100"/>
      <c r="H6589" s="102"/>
      <c r="I6589" s="103"/>
      <c r="J6589" s="102"/>
      <c r="L6589" s="100"/>
      <c r="M6589" s="100"/>
      <c r="N6589" s="100"/>
    </row>
    <row r="6590" spans="2:14">
      <c r="B6590" s="98"/>
      <c r="C6590" s="98"/>
      <c r="D6590" s="100"/>
      <c r="E6590" s="100"/>
      <c r="F6590" s="100"/>
      <c r="H6590" s="102"/>
      <c r="I6590" s="103"/>
      <c r="J6590" s="102"/>
      <c r="L6590" s="100"/>
      <c r="M6590" s="100"/>
      <c r="N6590" s="100"/>
    </row>
    <row r="6591" spans="2:14">
      <c r="B6591" s="98"/>
      <c r="C6591" s="98"/>
      <c r="D6591" s="100"/>
      <c r="E6591" s="100"/>
      <c r="F6591" s="100"/>
      <c r="H6591" s="102"/>
      <c r="I6591" s="103"/>
      <c r="J6591" s="102"/>
      <c r="L6591" s="100"/>
      <c r="M6591" s="100"/>
      <c r="N6591" s="100"/>
    </row>
    <row r="6592" spans="2:14">
      <c r="B6592" s="98"/>
      <c r="C6592" s="98"/>
      <c r="D6592" s="100"/>
      <c r="E6592" s="100"/>
      <c r="F6592" s="100"/>
      <c r="H6592" s="102"/>
      <c r="I6592" s="103"/>
      <c r="J6592" s="102"/>
      <c r="L6592" s="100"/>
      <c r="M6592" s="100"/>
      <c r="N6592" s="100"/>
    </row>
    <row r="6593" spans="2:14">
      <c r="B6593" s="98"/>
      <c r="C6593" s="98"/>
      <c r="D6593" s="100"/>
      <c r="E6593" s="100"/>
      <c r="F6593" s="100"/>
      <c r="H6593" s="102"/>
      <c r="I6593" s="103"/>
      <c r="J6593" s="102"/>
      <c r="L6593" s="100"/>
      <c r="M6593" s="100"/>
      <c r="N6593" s="100"/>
    </row>
    <row r="6594" spans="2:14">
      <c r="B6594" s="98"/>
      <c r="C6594" s="98"/>
      <c r="D6594" s="100"/>
      <c r="E6594" s="100"/>
      <c r="F6594" s="100"/>
      <c r="H6594" s="102"/>
      <c r="I6594" s="103"/>
      <c r="J6594" s="102"/>
      <c r="L6594" s="100"/>
      <c r="M6594" s="100"/>
      <c r="N6594" s="100"/>
    </row>
    <row r="6595" spans="2:14">
      <c r="B6595" s="98"/>
      <c r="C6595" s="98"/>
      <c r="D6595" s="100"/>
      <c r="E6595" s="100"/>
      <c r="F6595" s="100"/>
      <c r="H6595" s="102"/>
      <c r="I6595" s="103"/>
      <c r="J6595" s="102"/>
      <c r="L6595" s="100"/>
      <c r="M6595" s="100"/>
      <c r="N6595" s="100"/>
    </row>
    <row r="6596" spans="2:14">
      <c r="B6596" s="98"/>
      <c r="C6596" s="98"/>
      <c r="D6596" s="100"/>
      <c r="E6596" s="100"/>
      <c r="F6596" s="100"/>
      <c r="H6596" s="102"/>
      <c r="I6596" s="103"/>
      <c r="J6596" s="102"/>
      <c r="L6596" s="100"/>
      <c r="M6596" s="100"/>
      <c r="N6596" s="100"/>
    </row>
    <row r="6597" spans="2:14">
      <c r="B6597" s="98"/>
      <c r="C6597" s="98"/>
      <c r="D6597" s="100"/>
      <c r="E6597" s="100"/>
      <c r="F6597" s="100"/>
      <c r="H6597" s="102"/>
      <c r="I6597" s="103"/>
      <c r="J6597" s="102"/>
      <c r="L6597" s="100"/>
      <c r="M6597" s="100"/>
      <c r="N6597" s="100"/>
    </row>
    <row r="6598" spans="2:14">
      <c r="B6598" s="98"/>
      <c r="C6598" s="98"/>
      <c r="D6598" s="100"/>
      <c r="E6598" s="100"/>
      <c r="F6598" s="100"/>
      <c r="H6598" s="102"/>
      <c r="I6598" s="103"/>
      <c r="J6598" s="102"/>
      <c r="L6598" s="100"/>
      <c r="M6598" s="100"/>
      <c r="N6598" s="100"/>
    </row>
    <row r="6599" spans="2:14">
      <c r="B6599" s="98"/>
      <c r="C6599" s="98"/>
      <c r="D6599" s="100"/>
      <c r="E6599" s="100"/>
      <c r="F6599" s="100"/>
      <c r="H6599" s="102"/>
      <c r="I6599" s="103"/>
      <c r="J6599" s="102"/>
      <c r="L6599" s="100"/>
      <c r="M6599" s="100"/>
      <c r="N6599" s="100"/>
    </row>
    <row r="6600" spans="2:14">
      <c r="B6600" s="98"/>
      <c r="C6600" s="98"/>
      <c r="D6600" s="100"/>
      <c r="E6600" s="100"/>
      <c r="F6600" s="100"/>
      <c r="H6600" s="102"/>
      <c r="I6600" s="103"/>
      <c r="J6600" s="102"/>
      <c r="L6600" s="100"/>
      <c r="M6600" s="100"/>
      <c r="N6600" s="100"/>
    </row>
    <row r="6601" spans="2:14">
      <c r="B6601" s="98"/>
      <c r="C6601" s="98"/>
      <c r="D6601" s="100"/>
      <c r="E6601" s="100"/>
      <c r="F6601" s="100"/>
      <c r="H6601" s="102"/>
      <c r="I6601" s="103"/>
      <c r="J6601" s="102"/>
      <c r="L6601" s="100"/>
      <c r="M6601" s="100"/>
      <c r="N6601" s="100"/>
    </row>
    <row r="6602" spans="2:14">
      <c r="B6602" s="98"/>
      <c r="C6602" s="98"/>
      <c r="D6602" s="100"/>
      <c r="E6602" s="100"/>
      <c r="F6602" s="100"/>
      <c r="H6602" s="102"/>
      <c r="I6602" s="103"/>
      <c r="J6602" s="102"/>
      <c r="L6602" s="100"/>
      <c r="M6602" s="100"/>
      <c r="N6602" s="100"/>
    </row>
    <row r="6603" spans="2:14">
      <c r="B6603" s="98"/>
      <c r="C6603" s="98"/>
      <c r="D6603" s="100"/>
      <c r="E6603" s="100"/>
      <c r="F6603" s="100"/>
      <c r="H6603" s="102"/>
      <c r="I6603" s="103"/>
      <c r="J6603" s="102"/>
      <c r="L6603" s="100"/>
      <c r="M6603" s="100"/>
      <c r="N6603" s="100"/>
    </row>
    <row r="6604" spans="2:14">
      <c r="B6604" s="98"/>
      <c r="C6604" s="98"/>
      <c r="D6604" s="100"/>
      <c r="E6604" s="100"/>
      <c r="F6604" s="100"/>
      <c r="H6604" s="102"/>
      <c r="I6604" s="103"/>
      <c r="J6604" s="102"/>
      <c r="L6604" s="100"/>
      <c r="M6604" s="100"/>
      <c r="N6604" s="100"/>
    </row>
    <row r="6605" spans="2:14">
      <c r="B6605" s="98"/>
      <c r="C6605" s="98"/>
      <c r="D6605" s="100"/>
      <c r="E6605" s="100"/>
      <c r="F6605" s="100"/>
      <c r="H6605" s="102"/>
      <c r="I6605" s="103"/>
      <c r="J6605" s="102"/>
      <c r="L6605" s="100"/>
      <c r="M6605" s="100"/>
      <c r="N6605" s="100"/>
    </row>
    <row r="6606" spans="2:14">
      <c r="B6606" s="98"/>
      <c r="C6606" s="98"/>
      <c r="D6606" s="100"/>
      <c r="E6606" s="100"/>
      <c r="F6606" s="100"/>
      <c r="H6606" s="102"/>
      <c r="I6606" s="103"/>
      <c r="J6606" s="102"/>
      <c r="L6606" s="100"/>
      <c r="M6606" s="100"/>
      <c r="N6606" s="100"/>
    </row>
    <row r="6607" spans="2:14">
      <c r="B6607" s="98"/>
      <c r="C6607" s="98"/>
      <c r="D6607" s="100"/>
      <c r="E6607" s="100"/>
      <c r="F6607" s="100"/>
      <c r="H6607" s="102"/>
      <c r="I6607" s="103"/>
      <c r="J6607" s="102"/>
      <c r="L6607" s="100"/>
      <c r="M6607" s="100"/>
      <c r="N6607" s="100"/>
    </row>
    <row r="6608" spans="2:14">
      <c r="B6608" s="98"/>
      <c r="C6608" s="98"/>
      <c r="D6608" s="100"/>
      <c r="E6608" s="100"/>
      <c r="F6608" s="100"/>
      <c r="H6608" s="102"/>
      <c r="I6608" s="103"/>
      <c r="J6608" s="102"/>
      <c r="L6608" s="100"/>
      <c r="M6608" s="100"/>
      <c r="N6608" s="100"/>
    </row>
    <row r="6609" spans="2:14">
      <c r="B6609" s="98"/>
      <c r="C6609" s="98"/>
      <c r="D6609" s="100"/>
      <c r="E6609" s="100"/>
      <c r="F6609" s="100"/>
      <c r="H6609" s="102"/>
      <c r="I6609" s="103"/>
      <c r="J6609" s="102"/>
      <c r="L6609" s="100"/>
      <c r="M6609" s="100"/>
      <c r="N6609" s="100"/>
    </row>
    <row r="6610" spans="2:14">
      <c r="B6610" s="98"/>
      <c r="C6610" s="98"/>
      <c r="D6610" s="100"/>
      <c r="E6610" s="100"/>
      <c r="F6610" s="100"/>
      <c r="H6610" s="102"/>
      <c r="I6610" s="103"/>
      <c r="J6610" s="102"/>
      <c r="L6610" s="100"/>
      <c r="M6610" s="100"/>
      <c r="N6610" s="100"/>
    </row>
    <row r="6611" spans="2:14">
      <c r="B6611" s="98"/>
      <c r="C6611" s="98"/>
      <c r="D6611" s="100"/>
      <c r="E6611" s="100"/>
      <c r="F6611" s="100"/>
      <c r="H6611" s="102"/>
      <c r="I6611" s="103"/>
      <c r="J6611" s="102"/>
      <c r="L6611" s="100"/>
      <c r="M6611" s="100"/>
      <c r="N6611" s="100"/>
    </row>
    <row r="6612" spans="2:14">
      <c r="B6612" s="98"/>
      <c r="C6612" s="98"/>
      <c r="D6612" s="100"/>
      <c r="E6612" s="100"/>
      <c r="F6612" s="100"/>
      <c r="H6612" s="102"/>
      <c r="I6612" s="103"/>
      <c r="J6612" s="102"/>
      <c r="L6612" s="100"/>
      <c r="M6612" s="100"/>
      <c r="N6612" s="100"/>
    </row>
    <row r="6613" spans="2:14">
      <c r="B6613" s="98"/>
      <c r="C6613" s="98"/>
      <c r="D6613" s="100"/>
      <c r="E6613" s="100"/>
      <c r="F6613" s="100"/>
      <c r="H6613" s="102"/>
      <c r="I6613" s="103"/>
      <c r="J6613" s="102"/>
      <c r="L6613" s="100"/>
      <c r="M6613" s="100"/>
      <c r="N6613" s="100"/>
    </row>
    <row r="6614" spans="2:14">
      <c r="B6614" s="98"/>
      <c r="C6614" s="98"/>
      <c r="D6614" s="100"/>
      <c r="E6614" s="100"/>
      <c r="F6614" s="100"/>
      <c r="H6614" s="102"/>
      <c r="I6614" s="103"/>
      <c r="J6614" s="102"/>
      <c r="L6614" s="100"/>
      <c r="M6614" s="100"/>
      <c r="N6614" s="100"/>
    </row>
    <row r="6615" spans="2:14">
      <c r="B6615" s="98"/>
      <c r="C6615" s="98"/>
      <c r="D6615" s="100"/>
      <c r="E6615" s="100"/>
      <c r="F6615" s="100"/>
      <c r="H6615" s="102"/>
      <c r="I6615" s="103"/>
      <c r="J6615" s="102"/>
      <c r="L6615" s="100"/>
      <c r="M6615" s="100"/>
      <c r="N6615" s="100"/>
    </row>
    <row r="6616" spans="2:14">
      <c r="B6616" s="98"/>
      <c r="C6616" s="98"/>
      <c r="D6616" s="100"/>
      <c r="E6616" s="100"/>
      <c r="F6616" s="100"/>
      <c r="H6616" s="102"/>
      <c r="I6616" s="103"/>
      <c r="J6616" s="102"/>
      <c r="L6616" s="100"/>
      <c r="M6616" s="100"/>
      <c r="N6616" s="100"/>
    </row>
    <row r="6617" spans="2:14">
      <c r="B6617" s="98"/>
      <c r="C6617" s="98"/>
      <c r="D6617" s="100"/>
      <c r="E6617" s="100"/>
      <c r="F6617" s="100"/>
      <c r="H6617" s="102"/>
      <c r="I6617" s="103"/>
      <c r="J6617" s="102"/>
      <c r="L6617" s="100"/>
      <c r="M6617" s="100"/>
      <c r="N6617" s="100"/>
    </row>
    <row r="6618" spans="2:14">
      <c r="B6618" s="98"/>
      <c r="C6618" s="98"/>
      <c r="D6618" s="100"/>
      <c r="E6618" s="100"/>
      <c r="F6618" s="100"/>
      <c r="H6618" s="102"/>
      <c r="I6618" s="103"/>
      <c r="J6618" s="102"/>
      <c r="L6618" s="100"/>
      <c r="M6618" s="100"/>
      <c r="N6618" s="100"/>
    </row>
    <row r="6619" spans="2:14">
      <c r="B6619" s="98"/>
      <c r="C6619" s="98"/>
      <c r="D6619" s="100"/>
      <c r="E6619" s="100"/>
      <c r="F6619" s="100"/>
      <c r="H6619" s="102"/>
      <c r="I6619" s="103"/>
      <c r="J6619" s="102"/>
      <c r="L6619" s="100"/>
      <c r="M6619" s="100"/>
      <c r="N6619" s="100"/>
    </row>
    <row r="6620" spans="2:14">
      <c r="B6620" s="98"/>
      <c r="C6620" s="98"/>
      <c r="D6620" s="100"/>
      <c r="E6620" s="100"/>
      <c r="F6620" s="100"/>
      <c r="H6620" s="102"/>
      <c r="I6620" s="103"/>
      <c r="J6620" s="102"/>
      <c r="L6620" s="100"/>
      <c r="M6620" s="100"/>
      <c r="N6620" s="100"/>
    </row>
    <row r="6621" spans="2:14">
      <c r="B6621" s="98"/>
      <c r="C6621" s="98"/>
      <c r="D6621" s="100"/>
      <c r="E6621" s="100"/>
      <c r="F6621" s="100"/>
      <c r="H6621" s="102"/>
      <c r="I6621" s="103"/>
      <c r="J6621" s="102"/>
      <c r="L6621" s="100"/>
      <c r="M6621" s="100"/>
      <c r="N6621" s="100"/>
    </row>
    <row r="6622" spans="2:14">
      <c r="B6622" s="98"/>
      <c r="C6622" s="98"/>
      <c r="D6622" s="100"/>
      <c r="E6622" s="100"/>
      <c r="F6622" s="100"/>
      <c r="H6622" s="102"/>
      <c r="I6622" s="103"/>
      <c r="J6622" s="102"/>
      <c r="L6622" s="100"/>
      <c r="M6622" s="100"/>
      <c r="N6622" s="100"/>
    </row>
    <row r="6623" spans="2:14">
      <c r="B6623" s="98"/>
      <c r="C6623" s="98"/>
      <c r="D6623" s="100"/>
      <c r="E6623" s="100"/>
      <c r="F6623" s="100"/>
      <c r="H6623" s="102"/>
      <c r="I6623" s="103"/>
      <c r="J6623" s="102"/>
      <c r="L6623" s="100"/>
      <c r="M6623" s="100"/>
      <c r="N6623" s="100"/>
    </row>
    <row r="6624" spans="2:14">
      <c r="B6624" s="98"/>
      <c r="C6624" s="98"/>
      <c r="D6624" s="100"/>
      <c r="E6624" s="100"/>
      <c r="F6624" s="100"/>
      <c r="H6624" s="102"/>
      <c r="I6624" s="103"/>
      <c r="J6624" s="102"/>
      <c r="L6624" s="100"/>
      <c r="M6624" s="100"/>
      <c r="N6624" s="100"/>
    </row>
    <row r="6625" spans="2:14">
      <c r="B6625" s="98"/>
      <c r="C6625" s="98"/>
      <c r="D6625" s="100"/>
      <c r="E6625" s="100"/>
      <c r="F6625" s="100"/>
      <c r="H6625" s="102"/>
      <c r="I6625" s="103"/>
      <c r="J6625" s="102"/>
      <c r="L6625" s="100"/>
      <c r="M6625" s="100"/>
      <c r="N6625" s="100"/>
    </row>
    <row r="6626" spans="2:14">
      <c r="B6626" s="98"/>
      <c r="C6626" s="98"/>
      <c r="D6626" s="100"/>
      <c r="E6626" s="100"/>
      <c r="F6626" s="100"/>
      <c r="H6626" s="102"/>
      <c r="I6626" s="103"/>
      <c r="J6626" s="102"/>
      <c r="L6626" s="100"/>
      <c r="M6626" s="100"/>
      <c r="N6626" s="100"/>
    </row>
    <row r="6627" spans="2:14">
      <c r="B6627" s="98"/>
      <c r="C6627" s="98"/>
      <c r="D6627" s="100"/>
      <c r="E6627" s="100"/>
      <c r="F6627" s="100"/>
      <c r="H6627" s="102"/>
      <c r="I6627" s="103"/>
      <c r="J6627" s="102"/>
      <c r="L6627" s="100"/>
      <c r="M6627" s="100"/>
      <c r="N6627" s="100"/>
    </row>
    <row r="6628" spans="2:14">
      <c r="B6628" s="98"/>
      <c r="C6628" s="98"/>
      <c r="D6628" s="100"/>
      <c r="E6628" s="100"/>
      <c r="F6628" s="100"/>
      <c r="H6628" s="102"/>
      <c r="I6628" s="103"/>
      <c r="J6628" s="102"/>
      <c r="L6628" s="100"/>
      <c r="M6628" s="100"/>
      <c r="N6628" s="100"/>
    </row>
    <row r="6629" spans="2:14">
      <c r="B6629" s="98"/>
      <c r="C6629" s="98"/>
      <c r="D6629" s="100"/>
      <c r="E6629" s="100"/>
      <c r="F6629" s="100"/>
      <c r="H6629" s="102"/>
      <c r="I6629" s="103"/>
      <c r="J6629" s="102"/>
      <c r="L6629" s="100"/>
      <c r="M6629" s="100"/>
      <c r="N6629" s="100"/>
    </row>
    <row r="6630" spans="2:14">
      <c r="B6630" s="98"/>
      <c r="C6630" s="98"/>
      <c r="D6630" s="100"/>
      <c r="E6630" s="100"/>
      <c r="F6630" s="100"/>
      <c r="H6630" s="102"/>
      <c r="I6630" s="103"/>
      <c r="J6630" s="102"/>
      <c r="L6630" s="100"/>
      <c r="M6630" s="100"/>
      <c r="N6630" s="100"/>
    </row>
    <row r="6631" spans="2:14">
      <c r="B6631" s="98"/>
      <c r="C6631" s="98"/>
      <c r="D6631" s="100"/>
      <c r="E6631" s="100"/>
      <c r="F6631" s="100"/>
      <c r="H6631" s="102"/>
      <c r="I6631" s="103"/>
      <c r="J6631" s="102"/>
      <c r="L6631" s="100"/>
      <c r="M6631" s="100"/>
      <c r="N6631" s="100"/>
    </row>
    <row r="6632" spans="2:14">
      <c r="B6632" s="98"/>
      <c r="C6632" s="98"/>
      <c r="D6632" s="100"/>
      <c r="E6632" s="100"/>
      <c r="F6632" s="100"/>
      <c r="H6632" s="102"/>
      <c r="I6632" s="103"/>
      <c r="J6632" s="102"/>
      <c r="L6632" s="100"/>
      <c r="M6632" s="100"/>
      <c r="N6632" s="100"/>
    </row>
    <row r="6633" spans="2:14">
      <c r="B6633" s="98"/>
      <c r="C6633" s="98"/>
      <c r="D6633" s="100"/>
      <c r="E6633" s="100"/>
      <c r="F6633" s="100"/>
      <c r="H6633" s="102"/>
      <c r="I6633" s="103"/>
      <c r="J6633" s="102"/>
      <c r="L6633" s="100"/>
      <c r="M6633" s="100"/>
      <c r="N6633" s="100"/>
    </row>
    <row r="6634" spans="2:14">
      <c r="B6634" s="98"/>
      <c r="C6634" s="98"/>
      <c r="D6634" s="100"/>
      <c r="E6634" s="100"/>
      <c r="F6634" s="100"/>
      <c r="H6634" s="102"/>
      <c r="I6634" s="103"/>
      <c r="J6634" s="102"/>
      <c r="L6634" s="100"/>
      <c r="M6634" s="100"/>
      <c r="N6634" s="100"/>
    </row>
    <row r="6635" spans="2:14">
      <c r="B6635" s="98"/>
      <c r="C6635" s="98"/>
      <c r="D6635" s="100"/>
      <c r="E6635" s="100"/>
      <c r="F6635" s="100"/>
      <c r="H6635" s="102"/>
      <c r="I6635" s="103"/>
      <c r="J6635" s="102"/>
      <c r="L6635" s="100"/>
      <c r="M6635" s="100"/>
      <c r="N6635" s="100"/>
    </row>
    <row r="6636" spans="2:14">
      <c r="B6636" s="98"/>
      <c r="C6636" s="98"/>
      <c r="D6636" s="100"/>
      <c r="E6636" s="100"/>
      <c r="F6636" s="100"/>
      <c r="H6636" s="102"/>
      <c r="I6636" s="103"/>
      <c r="J6636" s="102"/>
      <c r="L6636" s="100"/>
      <c r="M6636" s="100"/>
      <c r="N6636" s="100"/>
    </row>
    <row r="6637" spans="2:14">
      <c r="B6637" s="98"/>
      <c r="C6637" s="98"/>
      <c r="D6637" s="100"/>
      <c r="E6637" s="100"/>
      <c r="F6637" s="100"/>
      <c r="H6637" s="102"/>
      <c r="I6637" s="103"/>
      <c r="J6637" s="102"/>
      <c r="L6637" s="100"/>
      <c r="M6637" s="100"/>
      <c r="N6637" s="100"/>
    </row>
    <row r="6638" spans="2:14">
      <c r="B6638" s="98"/>
      <c r="C6638" s="98"/>
      <c r="D6638" s="100"/>
      <c r="E6638" s="100"/>
      <c r="F6638" s="100"/>
      <c r="H6638" s="102"/>
      <c r="I6638" s="103"/>
      <c r="J6638" s="102"/>
      <c r="L6638" s="100"/>
      <c r="M6638" s="100"/>
      <c r="N6638" s="100"/>
    </row>
    <row r="6639" spans="2:14">
      <c r="B6639" s="98"/>
      <c r="C6639" s="98"/>
      <c r="D6639" s="100"/>
      <c r="E6639" s="100"/>
      <c r="F6639" s="100"/>
      <c r="H6639" s="102"/>
      <c r="I6639" s="103"/>
      <c r="J6639" s="102"/>
      <c r="L6639" s="100"/>
      <c r="M6639" s="100"/>
      <c r="N6639" s="100"/>
    </row>
    <row r="6640" spans="2:14">
      <c r="B6640" s="98"/>
      <c r="C6640" s="98"/>
      <c r="D6640" s="100"/>
      <c r="E6640" s="100"/>
      <c r="F6640" s="100"/>
      <c r="H6640" s="102"/>
      <c r="I6640" s="103"/>
      <c r="J6640" s="102"/>
      <c r="L6640" s="100"/>
      <c r="M6640" s="100"/>
      <c r="N6640" s="100"/>
    </row>
    <row r="6641" spans="2:14">
      <c r="B6641" s="98"/>
      <c r="C6641" s="98"/>
      <c r="D6641" s="100"/>
      <c r="E6641" s="100"/>
      <c r="F6641" s="100"/>
      <c r="H6641" s="102"/>
      <c r="I6641" s="103"/>
      <c r="J6641" s="102"/>
      <c r="L6641" s="100"/>
      <c r="M6641" s="100"/>
      <c r="N6641" s="100"/>
    </row>
    <row r="6642" spans="2:14">
      <c r="B6642" s="98"/>
      <c r="C6642" s="98"/>
      <c r="D6642" s="100"/>
      <c r="E6642" s="100"/>
      <c r="F6642" s="100"/>
      <c r="H6642" s="102"/>
      <c r="I6642" s="103"/>
      <c r="J6642" s="102"/>
      <c r="L6642" s="100"/>
      <c r="M6642" s="100"/>
      <c r="N6642" s="100"/>
    </row>
    <row r="6643" spans="2:14">
      <c r="B6643" s="98"/>
      <c r="C6643" s="98"/>
      <c r="D6643" s="100"/>
      <c r="E6643" s="100"/>
      <c r="F6643" s="100"/>
      <c r="H6643" s="102"/>
      <c r="I6643" s="103"/>
      <c r="J6643" s="102"/>
      <c r="L6643" s="100"/>
      <c r="M6643" s="100"/>
      <c r="N6643" s="100"/>
    </row>
    <row r="6644" spans="2:14">
      <c r="B6644" s="98"/>
      <c r="C6644" s="98"/>
      <c r="D6644" s="100"/>
      <c r="E6644" s="100"/>
      <c r="F6644" s="100"/>
      <c r="H6644" s="102"/>
      <c r="I6644" s="103"/>
      <c r="J6644" s="102"/>
      <c r="L6644" s="100"/>
      <c r="M6644" s="100"/>
      <c r="N6644" s="100"/>
    </row>
    <row r="6645" spans="2:14">
      <c r="B6645" s="98"/>
      <c r="C6645" s="98"/>
      <c r="D6645" s="100"/>
      <c r="E6645" s="100"/>
      <c r="F6645" s="100"/>
      <c r="H6645" s="102"/>
      <c r="I6645" s="103"/>
      <c r="J6645" s="102"/>
      <c r="L6645" s="100"/>
      <c r="M6645" s="100"/>
      <c r="N6645" s="100"/>
    </row>
    <row r="6646" spans="2:14">
      <c r="B6646" s="98"/>
      <c r="C6646" s="98"/>
      <c r="D6646" s="100"/>
      <c r="E6646" s="100"/>
      <c r="F6646" s="100"/>
      <c r="H6646" s="102"/>
      <c r="I6646" s="103"/>
      <c r="J6646" s="102"/>
      <c r="L6646" s="100"/>
      <c r="M6646" s="100"/>
      <c r="N6646" s="100"/>
    </row>
    <row r="6647" spans="2:14">
      <c r="B6647" s="98"/>
      <c r="C6647" s="98"/>
      <c r="D6647" s="100"/>
      <c r="E6647" s="100"/>
      <c r="F6647" s="100"/>
      <c r="H6647" s="102"/>
      <c r="I6647" s="103"/>
      <c r="J6647" s="102"/>
      <c r="L6647" s="100"/>
      <c r="M6647" s="100"/>
      <c r="N6647" s="100"/>
    </row>
    <row r="6648" spans="2:14">
      <c r="B6648" s="98"/>
      <c r="C6648" s="98"/>
      <c r="D6648" s="100"/>
      <c r="E6648" s="100"/>
      <c r="F6648" s="100"/>
      <c r="H6648" s="102"/>
      <c r="I6648" s="103"/>
      <c r="J6648" s="102"/>
      <c r="L6648" s="100"/>
      <c r="M6648" s="100"/>
      <c r="N6648" s="100"/>
    </row>
    <row r="6649" spans="2:14">
      <c r="B6649" s="98"/>
      <c r="C6649" s="98"/>
      <c r="D6649" s="100"/>
      <c r="E6649" s="100"/>
      <c r="F6649" s="100"/>
      <c r="H6649" s="102"/>
      <c r="I6649" s="103"/>
      <c r="J6649" s="102"/>
      <c r="L6649" s="100"/>
      <c r="M6649" s="100"/>
      <c r="N6649" s="100"/>
    </row>
    <row r="6650" spans="2:14">
      <c r="B6650" s="98"/>
      <c r="C6650" s="98"/>
      <c r="D6650" s="100"/>
      <c r="E6650" s="100"/>
      <c r="F6650" s="100"/>
      <c r="H6650" s="102"/>
      <c r="I6650" s="103"/>
      <c r="J6650" s="102"/>
      <c r="L6650" s="100"/>
      <c r="M6650" s="100"/>
      <c r="N6650" s="100"/>
    </row>
    <row r="6651" spans="2:14">
      <c r="B6651" s="98"/>
      <c r="C6651" s="98"/>
      <c r="D6651" s="100"/>
      <c r="E6651" s="100"/>
      <c r="F6651" s="100"/>
      <c r="H6651" s="102"/>
      <c r="I6651" s="103"/>
      <c r="J6651" s="102"/>
      <c r="L6651" s="100"/>
      <c r="M6651" s="100"/>
      <c r="N6651" s="100"/>
    </row>
    <row r="6652" spans="2:14">
      <c r="B6652" s="98"/>
      <c r="C6652" s="98"/>
      <c r="D6652" s="100"/>
      <c r="E6652" s="100"/>
      <c r="F6652" s="100"/>
      <c r="H6652" s="102"/>
      <c r="I6652" s="103"/>
      <c r="J6652" s="102"/>
      <c r="L6652" s="100"/>
      <c r="M6652" s="100"/>
      <c r="N6652" s="100"/>
    </row>
    <row r="6653" spans="2:14">
      <c r="B6653" s="98"/>
      <c r="C6653" s="98"/>
      <c r="D6653" s="100"/>
      <c r="E6653" s="100"/>
      <c r="F6653" s="100"/>
      <c r="H6653" s="102"/>
      <c r="I6653" s="103"/>
      <c r="J6653" s="102"/>
      <c r="L6653" s="100"/>
      <c r="M6653" s="100"/>
      <c r="N6653" s="100"/>
    </row>
    <row r="6654" spans="2:14">
      <c r="B6654" s="98"/>
      <c r="C6654" s="98"/>
      <c r="D6654" s="100"/>
      <c r="E6654" s="100"/>
      <c r="F6654" s="100"/>
      <c r="H6654" s="102"/>
      <c r="I6654" s="103"/>
      <c r="J6654" s="102"/>
      <c r="L6654" s="100"/>
      <c r="M6654" s="100"/>
      <c r="N6654" s="100"/>
    </row>
    <row r="6655" spans="2:14">
      <c r="B6655" s="98"/>
      <c r="C6655" s="98"/>
      <c r="D6655" s="100"/>
      <c r="E6655" s="100"/>
      <c r="F6655" s="100"/>
      <c r="H6655" s="102"/>
      <c r="I6655" s="103"/>
      <c r="J6655" s="102"/>
      <c r="L6655" s="100"/>
      <c r="M6655" s="100"/>
      <c r="N6655" s="100"/>
    </row>
    <row r="6656" spans="2:14">
      <c r="B6656" s="98"/>
      <c r="C6656" s="98"/>
      <c r="D6656" s="100"/>
      <c r="E6656" s="100"/>
      <c r="F6656" s="100"/>
      <c r="H6656" s="102"/>
      <c r="I6656" s="103"/>
      <c r="J6656" s="102"/>
      <c r="L6656" s="100"/>
      <c r="M6656" s="100"/>
      <c r="N6656" s="100"/>
    </row>
    <row r="6657" spans="2:14">
      <c r="B6657" s="98"/>
      <c r="C6657" s="98"/>
      <c r="D6657" s="100"/>
      <c r="E6657" s="100"/>
      <c r="F6657" s="100"/>
      <c r="H6657" s="102"/>
      <c r="I6657" s="103"/>
      <c r="J6657" s="102"/>
      <c r="L6657" s="100"/>
      <c r="M6657" s="100"/>
      <c r="N6657" s="100"/>
    </row>
    <row r="6658" spans="2:14">
      <c r="B6658" s="98"/>
      <c r="C6658" s="98"/>
      <c r="D6658" s="100"/>
      <c r="E6658" s="100"/>
      <c r="F6658" s="100"/>
      <c r="H6658" s="102"/>
      <c r="I6658" s="103"/>
      <c r="J6658" s="102"/>
      <c r="L6658" s="100"/>
      <c r="M6658" s="100"/>
      <c r="N6658" s="100"/>
    </row>
    <row r="6659" spans="2:14">
      <c r="B6659" s="98"/>
      <c r="C6659" s="98"/>
      <c r="D6659" s="100"/>
      <c r="E6659" s="100"/>
      <c r="F6659" s="100"/>
      <c r="H6659" s="102"/>
      <c r="I6659" s="103"/>
      <c r="J6659" s="102"/>
      <c r="L6659" s="100"/>
      <c r="M6659" s="100"/>
      <c r="N6659" s="100"/>
    </row>
    <row r="6660" spans="2:14">
      <c r="B6660" s="98"/>
      <c r="C6660" s="98"/>
      <c r="D6660" s="100"/>
      <c r="E6660" s="100"/>
      <c r="F6660" s="100"/>
      <c r="H6660" s="102"/>
      <c r="I6660" s="103"/>
      <c r="J6660" s="102"/>
      <c r="L6660" s="100"/>
      <c r="M6660" s="100"/>
      <c r="N6660" s="100"/>
    </row>
    <row r="6661" spans="2:14">
      <c r="B6661" s="98"/>
      <c r="C6661" s="98"/>
      <c r="D6661" s="100"/>
      <c r="E6661" s="100"/>
      <c r="F6661" s="100"/>
      <c r="H6661" s="102"/>
      <c r="I6661" s="103"/>
      <c r="J6661" s="102"/>
      <c r="L6661" s="100"/>
      <c r="M6661" s="100"/>
      <c r="N6661" s="100"/>
    </row>
    <row r="6662" spans="2:14">
      <c r="B6662" s="98"/>
      <c r="C6662" s="98"/>
      <c r="D6662" s="100"/>
      <c r="E6662" s="100"/>
      <c r="F6662" s="100"/>
      <c r="H6662" s="102"/>
      <c r="I6662" s="103"/>
      <c r="J6662" s="102"/>
      <c r="L6662" s="100"/>
      <c r="M6662" s="100"/>
      <c r="N6662" s="100"/>
    </row>
    <row r="6663" spans="2:14">
      <c r="B6663" s="98"/>
      <c r="C6663" s="98"/>
      <c r="D6663" s="100"/>
      <c r="E6663" s="100"/>
      <c r="F6663" s="100"/>
      <c r="H6663" s="102"/>
      <c r="I6663" s="103"/>
      <c r="J6663" s="102"/>
      <c r="L6663" s="100"/>
      <c r="M6663" s="100"/>
      <c r="N6663" s="100"/>
    </row>
    <row r="6664" spans="2:14">
      <c r="B6664" s="98"/>
      <c r="C6664" s="98"/>
      <c r="D6664" s="100"/>
      <c r="E6664" s="100"/>
      <c r="F6664" s="100"/>
      <c r="H6664" s="102"/>
      <c r="I6664" s="103"/>
      <c r="J6664" s="102"/>
      <c r="L6664" s="100"/>
      <c r="M6664" s="100"/>
      <c r="N6664" s="100"/>
    </row>
    <row r="6665" spans="2:14">
      <c r="B6665" s="98"/>
      <c r="C6665" s="98"/>
      <c r="D6665" s="100"/>
      <c r="E6665" s="100"/>
      <c r="F6665" s="100"/>
      <c r="H6665" s="102"/>
      <c r="I6665" s="103"/>
      <c r="J6665" s="102"/>
      <c r="L6665" s="100"/>
      <c r="M6665" s="100"/>
      <c r="N6665" s="100"/>
    </row>
    <row r="6666" spans="2:14">
      <c r="B6666" s="98"/>
      <c r="C6666" s="98"/>
      <c r="D6666" s="100"/>
      <c r="E6666" s="100"/>
      <c r="F6666" s="100"/>
      <c r="H6666" s="102"/>
      <c r="I6666" s="103"/>
      <c r="J6666" s="102"/>
      <c r="L6666" s="100"/>
      <c r="M6666" s="100"/>
      <c r="N6666" s="100"/>
    </row>
    <row r="6667" spans="2:14">
      <c r="B6667" s="98"/>
      <c r="C6667" s="98"/>
      <c r="D6667" s="100"/>
      <c r="E6667" s="100"/>
      <c r="F6667" s="100"/>
      <c r="H6667" s="102"/>
      <c r="I6667" s="103"/>
      <c r="J6667" s="102"/>
      <c r="L6667" s="100"/>
      <c r="M6667" s="100"/>
      <c r="N6667" s="100"/>
    </row>
    <row r="6668" spans="2:14">
      <c r="B6668" s="98"/>
      <c r="C6668" s="98"/>
      <c r="D6668" s="100"/>
      <c r="E6668" s="100"/>
      <c r="F6668" s="100"/>
      <c r="H6668" s="102"/>
      <c r="I6668" s="103"/>
      <c r="J6668" s="102"/>
      <c r="L6668" s="100"/>
      <c r="M6668" s="100"/>
      <c r="N6668" s="100"/>
    </row>
    <row r="6669" spans="2:14">
      <c r="B6669" s="98"/>
      <c r="C6669" s="98"/>
      <c r="D6669" s="100"/>
      <c r="E6669" s="100"/>
      <c r="F6669" s="100"/>
      <c r="H6669" s="102"/>
      <c r="I6669" s="103"/>
      <c r="J6669" s="102"/>
      <c r="L6669" s="100"/>
      <c r="M6669" s="100"/>
      <c r="N6669" s="100"/>
    </row>
    <row r="6670" spans="2:14">
      <c r="B6670" s="98"/>
      <c r="C6670" s="98"/>
      <c r="D6670" s="100"/>
      <c r="E6670" s="100"/>
      <c r="F6670" s="100"/>
      <c r="H6670" s="102"/>
      <c r="I6670" s="103"/>
      <c r="J6670" s="102"/>
      <c r="L6670" s="100"/>
      <c r="M6670" s="100"/>
      <c r="N6670" s="100"/>
    </row>
    <row r="6671" spans="2:14">
      <c r="B6671" s="98"/>
      <c r="C6671" s="98"/>
      <c r="D6671" s="100"/>
      <c r="E6671" s="100"/>
      <c r="F6671" s="100"/>
      <c r="H6671" s="102"/>
      <c r="I6671" s="103"/>
      <c r="J6671" s="102"/>
      <c r="L6671" s="100"/>
      <c r="M6671" s="100"/>
      <c r="N6671" s="100"/>
    </row>
    <row r="6672" spans="2:14">
      <c r="B6672" s="98"/>
      <c r="C6672" s="98"/>
      <c r="D6672" s="100"/>
      <c r="E6672" s="100"/>
      <c r="F6672" s="100"/>
      <c r="H6672" s="102"/>
      <c r="I6672" s="103"/>
      <c r="J6672" s="102"/>
      <c r="L6672" s="100"/>
      <c r="M6672" s="100"/>
      <c r="N6672" s="100"/>
    </row>
    <row r="6673" spans="2:14">
      <c r="B6673" s="98"/>
      <c r="C6673" s="98"/>
      <c r="D6673" s="100"/>
      <c r="E6673" s="100"/>
      <c r="F6673" s="100"/>
      <c r="H6673" s="102"/>
      <c r="I6673" s="103"/>
      <c r="J6673" s="102"/>
      <c r="L6673" s="100"/>
      <c r="M6673" s="100"/>
      <c r="N6673" s="100"/>
    </row>
    <row r="6674" spans="2:14">
      <c r="B6674" s="98"/>
      <c r="C6674" s="98"/>
      <c r="D6674" s="100"/>
      <c r="E6674" s="100"/>
      <c r="F6674" s="100"/>
      <c r="H6674" s="102"/>
      <c r="I6674" s="103"/>
      <c r="J6674" s="102"/>
      <c r="L6674" s="100"/>
      <c r="M6674" s="100"/>
      <c r="N6674" s="100"/>
    </row>
    <row r="6675" spans="2:14">
      <c r="B6675" s="98"/>
      <c r="C6675" s="98"/>
      <c r="D6675" s="100"/>
      <c r="E6675" s="100"/>
      <c r="F6675" s="100"/>
      <c r="H6675" s="102"/>
      <c r="I6675" s="103"/>
      <c r="J6675" s="102"/>
      <c r="L6675" s="100"/>
      <c r="M6675" s="100"/>
      <c r="N6675" s="100"/>
    </row>
    <row r="6676" spans="2:14">
      <c r="B6676" s="98"/>
      <c r="C6676" s="98"/>
      <c r="D6676" s="100"/>
      <c r="E6676" s="100"/>
      <c r="F6676" s="100"/>
      <c r="H6676" s="102"/>
      <c r="I6676" s="103"/>
      <c r="J6676" s="102"/>
      <c r="L6676" s="100"/>
      <c r="M6676" s="100"/>
      <c r="N6676" s="100"/>
    </row>
    <row r="6677" spans="2:14">
      <c r="B6677" s="98"/>
      <c r="C6677" s="98"/>
      <c r="D6677" s="100"/>
      <c r="E6677" s="100"/>
      <c r="F6677" s="100"/>
      <c r="H6677" s="102"/>
      <c r="I6677" s="103"/>
      <c r="J6677" s="102"/>
      <c r="L6677" s="100"/>
      <c r="M6677" s="100"/>
      <c r="N6677" s="100"/>
    </row>
    <row r="6678" spans="2:14">
      <c r="B6678" s="98"/>
      <c r="C6678" s="98"/>
      <c r="D6678" s="100"/>
      <c r="E6678" s="100"/>
      <c r="F6678" s="100"/>
      <c r="H6678" s="102"/>
      <c r="I6678" s="103"/>
      <c r="J6678" s="102"/>
      <c r="L6678" s="100"/>
      <c r="M6678" s="100"/>
      <c r="N6678" s="100"/>
    </row>
    <row r="6679" spans="2:14">
      <c r="B6679" s="98"/>
      <c r="C6679" s="98"/>
      <c r="D6679" s="100"/>
      <c r="E6679" s="100"/>
      <c r="F6679" s="100"/>
      <c r="H6679" s="102"/>
      <c r="I6679" s="103"/>
      <c r="J6679" s="102"/>
      <c r="L6679" s="100"/>
      <c r="M6679" s="100"/>
      <c r="N6679" s="100"/>
    </row>
    <row r="6680" spans="2:14">
      <c r="B6680" s="98"/>
      <c r="C6680" s="98"/>
      <c r="D6680" s="100"/>
      <c r="E6680" s="100"/>
      <c r="F6680" s="100"/>
      <c r="H6680" s="102"/>
      <c r="I6680" s="103"/>
      <c r="J6680" s="102"/>
      <c r="L6680" s="100"/>
      <c r="M6680" s="100"/>
      <c r="N6680" s="100"/>
    </row>
    <row r="6681" spans="2:14">
      <c r="B6681" s="98"/>
      <c r="C6681" s="98"/>
      <c r="D6681" s="100"/>
      <c r="E6681" s="100"/>
      <c r="F6681" s="100"/>
      <c r="H6681" s="102"/>
      <c r="I6681" s="103"/>
      <c r="J6681" s="102"/>
      <c r="L6681" s="100"/>
      <c r="M6681" s="100"/>
      <c r="N6681" s="100"/>
    </row>
    <row r="6682" spans="2:14">
      <c r="B6682" s="98"/>
      <c r="C6682" s="98"/>
      <c r="D6682" s="100"/>
      <c r="E6682" s="100"/>
      <c r="F6682" s="100"/>
      <c r="H6682" s="102"/>
      <c r="I6682" s="103"/>
      <c r="J6682" s="102"/>
      <c r="L6682" s="100"/>
      <c r="M6682" s="100"/>
      <c r="N6682" s="100"/>
    </row>
    <row r="6683" spans="2:14">
      <c r="B6683" s="98"/>
      <c r="C6683" s="98"/>
      <c r="D6683" s="100"/>
      <c r="E6683" s="100"/>
      <c r="F6683" s="100"/>
      <c r="H6683" s="102"/>
      <c r="I6683" s="103"/>
      <c r="J6683" s="102"/>
      <c r="L6683" s="100"/>
      <c r="M6683" s="100"/>
      <c r="N6683" s="100"/>
    </row>
    <row r="6684" spans="2:14">
      <c r="B6684" s="98"/>
      <c r="C6684" s="98"/>
      <c r="D6684" s="100"/>
      <c r="E6684" s="100"/>
      <c r="F6684" s="100"/>
      <c r="H6684" s="102"/>
      <c r="I6684" s="103"/>
      <c r="J6684" s="102"/>
      <c r="L6684" s="100"/>
      <c r="M6684" s="100"/>
      <c r="N6684" s="100"/>
    </row>
    <row r="6685" spans="2:14">
      <c r="B6685" s="98"/>
      <c r="C6685" s="98"/>
      <c r="D6685" s="100"/>
      <c r="E6685" s="100"/>
      <c r="F6685" s="100"/>
      <c r="H6685" s="102"/>
      <c r="I6685" s="103"/>
      <c r="J6685" s="102"/>
      <c r="L6685" s="100"/>
      <c r="M6685" s="100"/>
      <c r="N6685" s="100"/>
    </row>
    <row r="6686" spans="2:14">
      <c r="B6686" s="98"/>
      <c r="C6686" s="98"/>
      <c r="D6686" s="100"/>
      <c r="E6686" s="100"/>
      <c r="F6686" s="100"/>
      <c r="H6686" s="102"/>
      <c r="I6686" s="103"/>
      <c r="J6686" s="102"/>
      <c r="L6686" s="100"/>
      <c r="M6686" s="100"/>
      <c r="N6686" s="100"/>
    </row>
    <row r="6687" spans="2:14">
      <c r="B6687" s="98"/>
      <c r="C6687" s="98"/>
      <c r="D6687" s="100"/>
      <c r="E6687" s="100"/>
      <c r="F6687" s="100"/>
      <c r="H6687" s="102"/>
      <c r="I6687" s="103"/>
      <c r="J6687" s="102"/>
      <c r="L6687" s="100"/>
      <c r="M6687" s="100"/>
      <c r="N6687" s="100"/>
    </row>
    <row r="6688" spans="2:14">
      <c r="B6688" s="98"/>
      <c r="C6688" s="98"/>
      <c r="D6688" s="100"/>
      <c r="E6688" s="100"/>
      <c r="F6688" s="100"/>
      <c r="H6688" s="102"/>
      <c r="I6688" s="103"/>
      <c r="J6688" s="102"/>
      <c r="L6688" s="100"/>
      <c r="M6688" s="100"/>
      <c r="N6688" s="100"/>
    </row>
    <row r="6689" spans="2:14">
      <c r="B6689" s="98"/>
      <c r="C6689" s="98"/>
      <c r="D6689" s="100"/>
      <c r="E6689" s="100"/>
      <c r="F6689" s="100"/>
      <c r="H6689" s="102"/>
      <c r="I6689" s="103"/>
      <c r="J6689" s="102"/>
      <c r="L6689" s="100"/>
      <c r="M6689" s="100"/>
      <c r="N6689" s="100"/>
    </row>
    <row r="6690" spans="2:14">
      <c r="B6690" s="98"/>
      <c r="C6690" s="98"/>
      <c r="D6690" s="100"/>
      <c r="E6690" s="100"/>
      <c r="F6690" s="100"/>
      <c r="H6690" s="102"/>
      <c r="I6690" s="103"/>
      <c r="J6690" s="102"/>
      <c r="L6690" s="100"/>
      <c r="M6690" s="100"/>
      <c r="N6690" s="100"/>
    </row>
    <row r="6691" spans="2:14">
      <c r="B6691" s="98"/>
      <c r="C6691" s="98"/>
      <c r="D6691" s="100"/>
      <c r="E6691" s="100"/>
      <c r="F6691" s="100"/>
      <c r="H6691" s="102"/>
      <c r="I6691" s="103"/>
      <c r="J6691" s="102"/>
      <c r="L6691" s="100"/>
      <c r="M6691" s="100"/>
      <c r="N6691" s="100"/>
    </row>
    <row r="6692" spans="2:14">
      <c r="B6692" s="98"/>
      <c r="C6692" s="98"/>
      <c r="D6692" s="100"/>
      <c r="E6692" s="100"/>
      <c r="F6692" s="100"/>
      <c r="H6692" s="102"/>
      <c r="I6692" s="103"/>
      <c r="J6692" s="102"/>
      <c r="L6692" s="100"/>
      <c r="M6692" s="100"/>
      <c r="N6692" s="100"/>
    </row>
    <row r="6693" spans="2:14">
      <c r="B6693" s="98"/>
      <c r="C6693" s="98"/>
      <c r="D6693" s="100"/>
      <c r="E6693" s="100"/>
      <c r="F6693" s="100"/>
      <c r="H6693" s="102"/>
      <c r="I6693" s="103"/>
      <c r="J6693" s="102"/>
      <c r="L6693" s="100"/>
      <c r="M6693" s="100"/>
      <c r="N6693" s="100"/>
    </row>
    <row r="6694" spans="2:14">
      <c r="B6694" s="98"/>
      <c r="C6694" s="98"/>
      <c r="D6694" s="100"/>
      <c r="E6694" s="100"/>
      <c r="F6694" s="100"/>
      <c r="H6694" s="102"/>
      <c r="I6694" s="103"/>
      <c r="J6694" s="102"/>
      <c r="L6694" s="100"/>
      <c r="M6694" s="100"/>
      <c r="N6694" s="100"/>
    </row>
    <row r="6695" spans="2:14">
      <c r="B6695" s="98"/>
      <c r="C6695" s="98"/>
      <c r="D6695" s="100"/>
      <c r="E6695" s="100"/>
      <c r="F6695" s="100"/>
      <c r="H6695" s="102"/>
      <c r="I6695" s="103"/>
      <c r="J6695" s="102"/>
      <c r="L6695" s="100"/>
      <c r="M6695" s="100"/>
      <c r="N6695" s="100"/>
    </row>
    <row r="6696" spans="2:14">
      <c r="B6696" s="98"/>
      <c r="C6696" s="98"/>
      <c r="D6696" s="100"/>
      <c r="E6696" s="100"/>
      <c r="F6696" s="100"/>
      <c r="H6696" s="102"/>
      <c r="I6696" s="103"/>
      <c r="J6696" s="102"/>
      <c r="L6696" s="100"/>
      <c r="M6696" s="100"/>
      <c r="N6696" s="100"/>
    </row>
    <row r="6697" spans="2:14">
      <c r="B6697" s="98"/>
      <c r="C6697" s="98"/>
      <c r="D6697" s="100"/>
      <c r="E6697" s="100"/>
      <c r="F6697" s="100"/>
      <c r="H6697" s="102"/>
      <c r="I6697" s="103"/>
      <c r="J6697" s="102"/>
      <c r="L6697" s="100"/>
      <c r="M6697" s="100"/>
      <c r="N6697" s="100"/>
    </row>
    <row r="6698" spans="2:14">
      <c r="B6698" s="98"/>
      <c r="C6698" s="98"/>
      <c r="D6698" s="100"/>
      <c r="E6698" s="100"/>
      <c r="F6698" s="100"/>
      <c r="H6698" s="102"/>
      <c r="I6698" s="103"/>
      <c r="J6698" s="102"/>
      <c r="L6698" s="100"/>
      <c r="M6698" s="100"/>
      <c r="N6698" s="100"/>
    </row>
    <row r="6699" spans="2:14">
      <c r="B6699" s="98"/>
      <c r="C6699" s="98"/>
      <c r="D6699" s="100"/>
      <c r="E6699" s="100"/>
      <c r="F6699" s="100"/>
      <c r="H6699" s="102"/>
      <c r="I6699" s="103"/>
      <c r="J6699" s="102"/>
      <c r="L6699" s="100"/>
      <c r="M6699" s="100"/>
      <c r="N6699" s="100"/>
    </row>
    <row r="6700" spans="2:14">
      <c r="B6700" s="98"/>
      <c r="C6700" s="98"/>
      <c r="D6700" s="100"/>
      <c r="E6700" s="100"/>
      <c r="F6700" s="100"/>
      <c r="H6700" s="102"/>
      <c r="I6700" s="103"/>
      <c r="J6700" s="102"/>
      <c r="L6700" s="100"/>
      <c r="M6700" s="100"/>
      <c r="N6700" s="100"/>
    </row>
    <row r="6701" spans="2:14">
      <c r="B6701" s="98"/>
      <c r="C6701" s="98"/>
      <c r="D6701" s="100"/>
      <c r="E6701" s="100"/>
      <c r="F6701" s="100"/>
      <c r="H6701" s="102"/>
      <c r="I6701" s="103"/>
      <c r="J6701" s="102"/>
      <c r="L6701" s="100"/>
      <c r="M6701" s="100"/>
      <c r="N6701" s="100"/>
    </row>
    <row r="6702" spans="2:14">
      <c r="B6702" s="98"/>
      <c r="C6702" s="98"/>
      <c r="D6702" s="100"/>
      <c r="E6702" s="100"/>
      <c r="F6702" s="100"/>
      <c r="H6702" s="102"/>
      <c r="I6702" s="103"/>
      <c r="J6702" s="102"/>
      <c r="L6702" s="100"/>
      <c r="M6702" s="100"/>
      <c r="N6702" s="100"/>
    </row>
    <row r="6703" spans="2:14">
      <c r="B6703" s="98"/>
      <c r="C6703" s="98"/>
      <c r="D6703" s="100"/>
      <c r="E6703" s="100"/>
      <c r="F6703" s="100"/>
      <c r="H6703" s="102"/>
      <c r="I6703" s="103"/>
      <c r="J6703" s="102"/>
      <c r="L6703" s="100"/>
      <c r="M6703" s="100"/>
      <c r="N6703" s="100"/>
    </row>
    <row r="6704" spans="2:14">
      <c r="B6704" s="98"/>
      <c r="C6704" s="98"/>
      <c r="D6704" s="100"/>
      <c r="E6704" s="100"/>
      <c r="F6704" s="100"/>
      <c r="H6704" s="102"/>
      <c r="I6704" s="103"/>
      <c r="J6704" s="102"/>
      <c r="L6704" s="100"/>
      <c r="M6704" s="100"/>
      <c r="N6704" s="100"/>
    </row>
    <row r="6705" spans="2:14">
      <c r="B6705" s="98"/>
      <c r="C6705" s="98"/>
      <c r="D6705" s="100"/>
      <c r="E6705" s="100"/>
      <c r="F6705" s="100"/>
      <c r="H6705" s="102"/>
      <c r="I6705" s="103"/>
      <c r="J6705" s="102"/>
      <c r="L6705" s="100"/>
      <c r="M6705" s="100"/>
      <c r="N6705" s="100"/>
    </row>
    <row r="6706" spans="2:14">
      <c r="B6706" s="98"/>
      <c r="C6706" s="98"/>
      <c r="D6706" s="100"/>
      <c r="E6706" s="100"/>
      <c r="F6706" s="100"/>
      <c r="H6706" s="102"/>
      <c r="I6706" s="103"/>
      <c r="J6706" s="102"/>
      <c r="L6706" s="100"/>
      <c r="M6706" s="100"/>
      <c r="N6706" s="100"/>
    </row>
    <row r="6707" spans="2:14">
      <c r="B6707" s="98"/>
      <c r="C6707" s="98"/>
      <c r="D6707" s="100"/>
      <c r="E6707" s="100"/>
      <c r="F6707" s="100"/>
      <c r="H6707" s="102"/>
      <c r="I6707" s="103"/>
      <c r="J6707" s="102"/>
      <c r="L6707" s="100"/>
      <c r="M6707" s="100"/>
      <c r="N6707" s="100"/>
    </row>
    <row r="6708" spans="2:14">
      <c r="B6708" s="98"/>
      <c r="C6708" s="98"/>
      <c r="D6708" s="100"/>
      <c r="E6708" s="100"/>
      <c r="F6708" s="100"/>
      <c r="H6708" s="102"/>
      <c r="I6708" s="103"/>
      <c r="J6708" s="102"/>
      <c r="L6708" s="100"/>
      <c r="M6708" s="100"/>
      <c r="N6708" s="100"/>
    </row>
    <row r="6709" spans="2:14">
      <c r="B6709" s="98"/>
      <c r="C6709" s="98"/>
      <c r="D6709" s="100"/>
      <c r="E6709" s="100"/>
      <c r="F6709" s="100"/>
      <c r="H6709" s="102"/>
      <c r="I6709" s="103"/>
      <c r="J6709" s="102"/>
      <c r="L6709" s="100"/>
      <c r="M6709" s="100"/>
      <c r="N6709" s="100"/>
    </row>
    <row r="6710" spans="2:14">
      <c r="B6710" s="98"/>
      <c r="C6710" s="98"/>
      <c r="D6710" s="100"/>
      <c r="E6710" s="100"/>
      <c r="F6710" s="100"/>
      <c r="H6710" s="102"/>
      <c r="I6710" s="103"/>
      <c r="J6710" s="102"/>
      <c r="L6710" s="100"/>
      <c r="M6710" s="100"/>
      <c r="N6710" s="100"/>
    </row>
    <row r="6711" spans="2:14">
      <c r="B6711" s="98"/>
      <c r="C6711" s="98"/>
      <c r="D6711" s="100"/>
      <c r="E6711" s="100"/>
      <c r="F6711" s="100"/>
      <c r="H6711" s="102"/>
      <c r="I6711" s="103"/>
      <c r="J6711" s="102"/>
      <c r="L6711" s="100"/>
      <c r="M6711" s="100"/>
      <c r="N6711" s="100"/>
    </row>
    <row r="6712" spans="2:14">
      <c r="B6712" s="98"/>
      <c r="C6712" s="98"/>
      <c r="D6712" s="100"/>
      <c r="E6712" s="100"/>
      <c r="F6712" s="100"/>
      <c r="H6712" s="102"/>
      <c r="I6712" s="103"/>
      <c r="J6712" s="102"/>
      <c r="L6712" s="100"/>
      <c r="M6712" s="100"/>
      <c r="N6712" s="100"/>
    </row>
    <row r="6713" spans="2:14">
      <c r="B6713" s="98"/>
      <c r="C6713" s="98"/>
      <c r="D6713" s="100"/>
      <c r="E6713" s="100"/>
      <c r="F6713" s="100"/>
      <c r="H6713" s="102"/>
      <c r="I6713" s="103"/>
      <c r="J6713" s="102"/>
      <c r="L6713" s="100"/>
      <c r="M6713" s="100"/>
      <c r="N6713" s="100"/>
    </row>
    <row r="6714" spans="2:14">
      <c r="B6714" s="98"/>
      <c r="C6714" s="98"/>
      <c r="D6714" s="100"/>
      <c r="E6714" s="100"/>
      <c r="F6714" s="100"/>
      <c r="H6714" s="102"/>
      <c r="I6714" s="103"/>
      <c r="J6714" s="102"/>
      <c r="L6714" s="100"/>
      <c r="M6714" s="100"/>
      <c r="N6714" s="100"/>
    </row>
    <row r="6715" spans="2:14">
      <c r="B6715" s="98"/>
      <c r="C6715" s="98"/>
      <c r="D6715" s="100"/>
      <c r="E6715" s="100"/>
      <c r="F6715" s="100"/>
      <c r="H6715" s="102"/>
      <c r="I6715" s="103"/>
      <c r="J6715" s="102"/>
      <c r="L6715" s="100"/>
      <c r="M6715" s="100"/>
      <c r="N6715" s="100"/>
    </row>
    <row r="6716" spans="2:14">
      <c r="B6716" s="98"/>
      <c r="C6716" s="98"/>
      <c r="D6716" s="100"/>
      <c r="E6716" s="100"/>
      <c r="F6716" s="100"/>
      <c r="H6716" s="102"/>
      <c r="I6716" s="103"/>
      <c r="J6716" s="102"/>
      <c r="L6716" s="100"/>
      <c r="M6716" s="100"/>
      <c r="N6716" s="100"/>
    </row>
    <row r="6717" spans="2:14">
      <c r="B6717" s="98"/>
      <c r="C6717" s="98"/>
      <c r="D6717" s="100"/>
      <c r="E6717" s="100"/>
      <c r="F6717" s="100"/>
      <c r="H6717" s="102"/>
      <c r="I6717" s="103"/>
      <c r="J6717" s="102"/>
      <c r="L6717" s="100"/>
      <c r="M6717" s="100"/>
      <c r="N6717" s="100"/>
    </row>
    <row r="6718" spans="2:14">
      <c r="B6718" s="98"/>
      <c r="C6718" s="98"/>
      <c r="D6718" s="100"/>
      <c r="E6718" s="100"/>
      <c r="F6718" s="100"/>
      <c r="H6718" s="102"/>
      <c r="I6718" s="103"/>
      <c r="J6718" s="102"/>
      <c r="L6718" s="100"/>
      <c r="M6718" s="100"/>
      <c r="N6718" s="100"/>
    </row>
    <row r="6719" spans="2:14">
      <c r="B6719" s="98"/>
      <c r="C6719" s="98"/>
      <c r="D6719" s="100"/>
      <c r="E6719" s="100"/>
      <c r="F6719" s="100"/>
      <c r="H6719" s="102"/>
      <c r="I6719" s="103"/>
      <c r="J6719" s="102"/>
      <c r="L6719" s="100"/>
      <c r="M6719" s="100"/>
      <c r="N6719" s="100"/>
    </row>
    <row r="6720" spans="2:14">
      <c r="B6720" s="98"/>
      <c r="C6720" s="98"/>
      <c r="D6720" s="100"/>
      <c r="E6720" s="100"/>
      <c r="F6720" s="100"/>
      <c r="H6720" s="102"/>
      <c r="I6720" s="103"/>
      <c r="J6720" s="102"/>
      <c r="L6720" s="100"/>
      <c r="M6720" s="100"/>
      <c r="N6720" s="100"/>
    </row>
    <row r="6721" spans="2:14">
      <c r="B6721" s="98"/>
      <c r="C6721" s="98"/>
      <c r="D6721" s="100"/>
      <c r="E6721" s="100"/>
      <c r="F6721" s="100"/>
      <c r="H6721" s="102"/>
      <c r="I6721" s="103"/>
      <c r="J6721" s="102"/>
      <c r="L6721" s="100"/>
      <c r="M6721" s="100"/>
      <c r="N6721" s="100"/>
    </row>
    <row r="6722" spans="2:14">
      <c r="B6722" s="98"/>
      <c r="C6722" s="98"/>
      <c r="D6722" s="100"/>
      <c r="E6722" s="100"/>
      <c r="F6722" s="100"/>
      <c r="H6722" s="102"/>
      <c r="I6722" s="103"/>
      <c r="J6722" s="102"/>
      <c r="L6722" s="100"/>
      <c r="M6722" s="100"/>
      <c r="N6722" s="100"/>
    </row>
    <row r="6723" spans="2:14">
      <c r="B6723" s="98"/>
      <c r="C6723" s="98"/>
      <c r="D6723" s="100"/>
      <c r="E6723" s="100"/>
      <c r="F6723" s="100"/>
      <c r="H6723" s="102"/>
      <c r="I6723" s="103"/>
      <c r="J6723" s="102"/>
      <c r="L6723" s="100"/>
      <c r="M6723" s="100"/>
      <c r="N6723" s="100"/>
    </row>
    <row r="6724" spans="2:14">
      <c r="B6724" s="98"/>
      <c r="C6724" s="98"/>
      <c r="D6724" s="100"/>
      <c r="E6724" s="100"/>
      <c r="F6724" s="100"/>
      <c r="H6724" s="102"/>
      <c r="I6724" s="103"/>
      <c r="J6724" s="102"/>
      <c r="L6724" s="100"/>
      <c r="M6724" s="100"/>
      <c r="N6724" s="100"/>
    </row>
    <row r="6725" spans="2:14">
      <c r="B6725" s="98"/>
      <c r="C6725" s="98"/>
      <c r="D6725" s="100"/>
      <c r="E6725" s="100"/>
      <c r="F6725" s="100"/>
      <c r="H6725" s="102"/>
      <c r="I6725" s="103"/>
      <c r="J6725" s="102"/>
      <c r="L6725" s="100"/>
      <c r="M6725" s="100"/>
      <c r="N6725" s="100"/>
    </row>
    <row r="6726" spans="2:14">
      <c r="B6726" s="98"/>
      <c r="C6726" s="98"/>
      <c r="D6726" s="100"/>
      <c r="E6726" s="100"/>
      <c r="F6726" s="100"/>
      <c r="H6726" s="102"/>
      <c r="I6726" s="103"/>
      <c r="J6726" s="102"/>
      <c r="L6726" s="100"/>
      <c r="M6726" s="100"/>
      <c r="N6726" s="100"/>
    </row>
    <row r="6727" spans="2:14">
      <c r="B6727" s="98"/>
      <c r="C6727" s="98"/>
      <c r="D6727" s="100"/>
      <c r="E6727" s="100"/>
      <c r="F6727" s="100"/>
      <c r="H6727" s="102"/>
      <c r="I6727" s="103"/>
      <c r="J6727" s="102"/>
      <c r="L6727" s="100"/>
      <c r="M6727" s="100"/>
      <c r="N6727" s="100"/>
    </row>
    <row r="6728" spans="2:14">
      <c r="B6728" s="98"/>
      <c r="C6728" s="98"/>
      <c r="D6728" s="100"/>
      <c r="E6728" s="100"/>
      <c r="F6728" s="100"/>
      <c r="H6728" s="102"/>
      <c r="I6728" s="103"/>
      <c r="J6728" s="102"/>
      <c r="L6728" s="100"/>
      <c r="M6728" s="100"/>
      <c r="N6728" s="100"/>
    </row>
    <row r="6729" spans="2:14">
      <c r="B6729" s="98"/>
      <c r="C6729" s="98"/>
      <c r="D6729" s="100"/>
      <c r="E6729" s="100"/>
      <c r="F6729" s="100"/>
      <c r="H6729" s="102"/>
      <c r="I6729" s="103"/>
      <c r="J6729" s="102"/>
      <c r="L6729" s="100"/>
      <c r="M6729" s="100"/>
      <c r="N6729" s="100"/>
    </row>
    <row r="6730" spans="2:14">
      <c r="B6730" s="98"/>
      <c r="C6730" s="98"/>
      <c r="D6730" s="100"/>
      <c r="E6730" s="100"/>
      <c r="F6730" s="100"/>
      <c r="H6730" s="102"/>
      <c r="I6730" s="103"/>
      <c r="J6730" s="102"/>
      <c r="L6730" s="100"/>
      <c r="M6730" s="100"/>
      <c r="N6730" s="100"/>
    </row>
    <row r="6731" spans="2:14">
      <c r="B6731" s="98"/>
      <c r="C6731" s="98"/>
      <c r="D6731" s="100"/>
      <c r="E6731" s="100"/>
      <c r="F6731" s="100"/>
      <c r="H6731" s="102"/>
      <c r="I6731" s="103"/>
      <c r="J6731" s="102"/>
      <c r="L6731" s="100"/>
      <c r="M6731" s="100"/>
      <c r="N6731" s="100"/>
    </row>
    <row r="6732" spans="2:14">
      <c r="B6732" s="98"/>
      <c r="C6732" s="98"/>
      <c r="D6732" s="100"/>
      <c r="E6732" s="100"/>
      <c r="F6732" s="100"/>
      <c r="H6732" s="102"/>
      <c r="I6732" s="103"/>
      <c r="J6732" s="102"/>
      <c r="L6732" s="100"/>
      <c r="M6732" s="100"/>
      <c r="N6732" s="100"/>
    </row>
    <row r="6733" spans="2:14">
      <c r="B6733" s="98"/>
      <c r="C6733" s="98"/>
      <c r="D6733" s="100"/>
      <c r="E6733" s="100"/>
      <c r="F6733" s="100"/>
      <c r="H6733" s="102"/>
      <c r="I6733" s="103"/>
      <c r="J6733" s="102"/>
      <c r="L6733" s="100"/>
      <c r="M6733" s="100"/>
      <c r="N6733" s="100"/>
    </row>
    <row r="6734" spans="2:14">
      <c r="B6734" s="98"/>
      <c r="C6734" s="98"/>
      <c r="D6734" s="100"/>
      <c r="E6734" s="100"/>
      <c r="F6734" s="100"/>
      <c r="H6734" s="102"/>
      <c r="I6734" s="103"/>
      <c r="J6734" s="102"/>
      <c r="L6734" s="100"/>
      <c r="M6734" s="100"/>
      <c r="N6734" s="100"/>
    </row>
    <row r="6735" spans="2:14">
      <c r="B6735" s="98"/>
      <c r="C6735" s="98"/>
      <c r="D6735" s="100"/>
      <c r="E6735" s="100"/>
      <c r="F6735" s="100"/>
      <c r="H6735" s="102"/>
      <c r="I6735" s="103"/>
      <c r="J6735" s="102"/>
      <c r="L6735" s="100"/>
      <c r="M6735" s="100"/>
      <c r="N6735" s="100"/>
    </row>
    <row r="6736" spans="2:14">
      <c r="B6736" s="98"/>
      <c r="C6736" s="98"/>
      <c r="D6736" s="100"/>
      <c r="E6736" s="100"/>
      <c r="F6736" s="100"/>
      <c r="H6736" s="102"/>
      <c r="I6736" s="103"/>
      <c r="J6736" s="102"/>
      <c r="L6736" s="100"/>
      <c r="M6736" s="100"/>
      <c r="N6736" s="100"/>
    </row>
    <row r="6737" spans="2:14">
      <c r="B6737" s="98"/>
      <c r="C6737" s="98"/>
      <c r="D6737" s="100"/>
      <c r="E6737" s="100"/>
      <c r="F6737" s="100"/>
      <c r="H6737" s="102"/>
      <c r="I6737" s="103"/>
      <c r="J6737" s="102"/>
      <c r="L6737" s="100"/>
      <c r="M6737" s="100"/>
      <c r="N6737" s="100"/>
    </row>
    <row r="6738" spans="2:14">
      <c r="B6738" s="98"/>
      <c r="C6738" s="98"/>
      <c r="D6738" s="100"/>
      <c r="E6738" s="100"/>
      <c r="F6738" s="100"/>
      <c r="H6738" s="102"/>
      <c r="I6738" s="103"/>
      <c r="J6738" s="102"/>
      <c r="L6738" s="100"/>
      <c r="M6738" s="100"/>
      <c r="N6738" s="100"/>
    </row>
    <row r="6739" spans="2:14">
      <c r="B6739" s="98"/>
      <c r="C6739" s="98"/>
      <c r="D6739" s="100"/>
      <c r="E6739" s="100"/>
      <c r="F6739" s="100"/>
      <c r="H6739" s="102"/>
      <c r="I6739" s="103"/>
      <c r="J6739" s="102"/>
      <c r="L6739" s="100"/>
      <c r="M6739" s="100"/>
      <c r="N6739" s="100"/>
    </row>
    <row r="6740" spans="2:14">
      <c r="B6740" s="98"/>
      <c r="C6740" s="98"/>
      <c r="D6740" s="100"/>
      <c r="E6740" s="100"/>
      <c r="F6740" s="100"/>
      <c r="H6740" s="102"/>
      <c r="I6740" s="103"/>
      <c r="J6740" s="102"/>
      <c r="L6740" s="100"/>
      <c r="M6740" s="100"/>
      <c r="N6740" s="100"/>
    </row>
    <row r="6741" spans="2:14">
      <c r="B6741" s="98"/>
      <c r="C6741" s="98"/>
      <c r="D6741" s="100"/>
      <c r="E6741" s="100"/>
      <c r="F6741" s="100"/>
      <c r="H6741" s="102"/>
      <c r="I6741" s="103"/>
      <c r="J6741" s="102"/>
      <c r="L6741" s="100"/>
      <c r="M6741" s="100"/>
      <c r="N6741" s="100"/>
    </row>
    <row r="6742" spans="2:14">
      <c r="B6742" s="98"/>
      <c r="C6742" s="98"/>
      <c r="D6742" s="100"/>
      <c r="E6742" s="100"/>
      <c r="F6742" s="100"/>
      <c r="H6742" s="102"/>
      <c r="I6742" s="103"/>
      <c r="J6742" s="102"/>
      <c r="L6742" s="100"/>
      <c r="M6742" s="100"/>
      <c r="N6742" s="100"/>
    </row>
    <row r="6743" spans="2:14">
      <c r="B6743" s="98"/>
      <c r="C6743" s="98"/>
      <c r="D6743" s="100"/>
      <c r="E6743" s="100"/>
      <c r="F6743" s="100"/>
      <c r="H6743" s="102"/>
      <c r="I6743" s="103"/>
      <c r="J6743" s="102"/>
      <c r="L6743" s="100"/>
      <c r="M6743" s="100"/>
      <c r="N6743" s="100"/>
    </row>
    <row r="6744" spans="2:14">
      <c r="B6744" s="98"/>
      <c r="C6744" s="98"/>
      <c r="D6744" s="100"/>
      <c r="E6744" s="100"/>
      <c r="F6744" s="100"/>
      <c r="H6744" s="102"/>
      <c r="I6744" s="103"/>
      <c r="J6744" s="102"/>
      <c r="L6744" s="100"/>
      <c r="M6744" s="100"/>
      <c r="N6744" s="100"/>
    </row>
    <row r="6745" spans="2:14">
      <c r="B6745" s="98"/>
      <c r="C6745" s="98"/>
      <c r="D6745" s="100"/>
      <c r="E6745" s="100"/>
      <c r="F6745" s="100"/>
      <c r="H6745" s="102"/>
      <c r="I6745" s="103"/>
      <c r="J6745" s="102"/>
      <c r="L6745" s="100"/>
      <c r="M6745" s="100"/>
      <c r="N6745" s="100"/>
    </row>
    <row r="6746" spans="2:14">
      <c r="B6746" s="98"/>
      <c r="C6746" s="98"/>
      <c r="D6746" s="100"/>
      <c r="E6746" s="100"/>
      <c r="F6746" s="100"/>
      <c r="H6746" s="102"/>
      <c r="I6746" s="103"/>
      <c r="J6746" s="102"/>
      <c r="L6746" s="100"/>
      <c r="M6746" s="100"/>
      <c r="N6746" s="100"/>
    </row>
    <row r="6747" spans="2:14">
      <c r="B6747" s="98"/>
      <c r="C6747" s="98"/>
      <c r="D6747" s="100"/>
      <c r="E6747" s="100"/>
      <c r="F6747" s="100"/>
      <c r="H6747" s="102"/>
      <c r="I6747" s="103"/>
      <c r="J6747" s="102"/>
      <c r="L6747" s="100"/>
      <c r="M6747" s="100"/>
      <c r="N6747" s="100"/>
    </row>
    <row r="6748" spans="2:14">
      <c r="B6748" s="98"/>
      <c r="C6748" s="98"/>
      <c r="D6748" s="100"/>
      <c r="E6748" s="100"/>
      <c r="F6748" s="100"/>
      <c r="H6748" s="102"/>
      <c r="I6748" s="103"/>
      <c r="J6748" s="102"/>
      <c r="L6748" s="100"/>
      <c r="M6748" s="100"/>
      <c r="N6748" s="100"/>
    </row>
    <row r="6749" spans="2:14">
      <c r="B6749" s="98"/>
      <c r="C6749" s="98"/>
      <c r="D6749" s="100"/>
      <c r="E6749" s="100"/>
      <c r="F6749" s="100"/>
      <c r="H6749" s="102"/>
      <c r="I6749" s="103"/>
      <c r="J6749" s="102"/>
      <c r="L6749" s="100"/>
      <c r="M6749" s="100"/>
      <c r="N6749" s="100"/>
    </row>
    <row r="6750" spans="2:14">
      <c r="B6750" s="98"/>
      <c r="C6750" s="98"/>
      <c r="D6750" s="100"/>
      <c r="E6750" s="100"/>
      <c r="F6750" s="100"/>
      <c r="H6750" s="102"/>
      <c r="I6750" s="103"/>
      <c r="J6750" s="102"/>
      <c r="L6750" s="100"/>
      <c r="M6750" s="100"/>
      <c r="N6750" s="100"/>
    </row>
    <row r="6751" spans="2:14">
      <c r="B6751" s="98"/>
      <c r="C6751" s="98"/>
      <c r="D6751" s="100"/>
      <c r="E6751" s="100"/>
      <c r="F6751" s="100"/>
      <c r="H6751" s="102"/>
      <c r="I6751" s="103"/>
      <c r="J6751" s="102"/>
      <c r="L6751" s="100"/>
      <c r="M6751" s="100"/>
      <c r="N6751" s="100"/>
    </row>
    <row r="6752" spans="2:14">
      <c r="B6752" s="98"/>
      <c r="C6752" s="98"/>
      <c r="D6752" s="100"/>
      <c r="E6752" s="100"/>
      <c r="F6752" s="100"/>
      <c r="H6752" s="102"/>
      <c r="I6752" s="103"/>
      <c r="J6752" s="102"/>
      <c r="L6752" s="100"/>
      <c r="M6752" s="100"/>
      <c r="N6752" s="100"/>
    </row>
    <row r="6753" spans="2:14">
      <c r="B6753" s="98"/>
      <c r="C6753" s="98"/>
      <c r="D6753" s="100"/>
      <c r="E6753" s="100"/>
      <c r="F6753" s="100"/>
      <c r="H6753" s="102"/>
      <c r="I6753" s="103"/>
      <c r="J6753" s="102"/>
      <c r="L6753" s="100"/>
      <c r="M6753" s="100"/>
      <c r="N6753" s="100"/>
    </row>
    <row r="6754" spans="2:14">
      <c r="B6754" s="98"/>
      <c r="C6754" s="98"/>
      <c r="D6754" s="100"/>
      <c r="E6754" s="100"/>
      <c r="F6754" s="100"/>
      <c r="H6754" s="102"/>
      <c r="I6754" s="103"/>
      <c r="J6754" s="102"/>
      <c r="L6754" s="100"/>
      <c r="M6754" s="100"/>
      <c r="N6754" s="100"/>
    </row>
    <row r="6755" spans="2:14">
      <c r="B6755" s="98"/>
      <c r="C6755" s="98"/>
      <c r="D6755" s="100"/>
      <c r="E6755" s="100"/>
      <c r="F6755" s="100"/>
      <c r="H6755" s="102"/>
      <c r="I6755" s="103"/>
      <c r="J6755" s="102"/>
      <c r="L6755" s="100"/>
      <c r="M6755" s="100"/>
      <c r="N6755" s="100"/>
    </row>
    <row r="6756" spans="2:14">
      <c r="B6756" s="98"/>
      <c r="C6756" s="98"/>
      <c r="D6756" s="100"/>
      <c r="E6756" s="100"/>
      <c r="F6756" s="100"/>
      <c r="H6756" s="102"/>
      <c r="I6756" s="103"/>
      <c r="J6756" s="102"/>
      <c r="L6756" s="100"/>
      <c r="M6756" s="100"/>
      <c r="N6756" s="100"/>
    </row>
    <row r="6757" spans="2:14">
      <c r="B6757" s="98"/>
      <c r="C6757" s="98"/>
      <c r="D6757" s="100"/>
      <c r="E6757" s="100"/>
      <c r="F6757" s="100"/>
      <c r="H6757" s="102"/>
      <c r="I6757" s="103"/>
      <c r="J6757" s="102"/>
      <c r="L6757" s="100"/>
      <c r="M6757" s="100"/>
      <c r="N6757" s="100"/>
    </row>
    <row r="6758" spans="2:14">
      <c r="B6758" s="98"/>
      <c r="C6758" s="98"/>
      <c r="D6758" s="100"/>
      <c r="E6758" s="100"/>
      <c r="F6758" s="100"/>
      <c r="H6758" s="102"/>
      <c r="I6758" s="103"/>
      <c r="J6758" s="102"/>
      <c r="L6758" s="100"/>
      <c r="M6758" s="100"/>
      <c r="N6758" s="100"/>
    </row>
    <row r="6759" spans="2:14">
      <c r="B6759" s="98"/>
      <c r="C6759" s="98"/>
      <c r="D6759" s="100"/>
      <c r="E6759" s="100"/>
      <c r="F6759" s="100"/>
      <c r="H6759" s="102"/>
      <c r="I6759" s="103"/>
      <c r="J6759" s="102"/>
      <c r="L6759" s="100"/>
      <c r="M6759" s="100"/>
      <c r="N6759" s="100"/>
    </row>
    <row r="6760" spans="2:14">
      <c r="B6760" s="98"/>
      <c r="C6760" s="98"/>
      <c r="D6760" s="100"/>
      <c r="E6760" s="100"/>
      <c r="F6760" s="100"/>
      <c r="H6760" s="102"/>
      <c r="I6760" s="103"/>
      <c r="J6760" s="102"/>
      <c r="L6760" s="100"/>
      <c r="M6760" s="100"/>
      <c r="N6760" s="100"/>
    </row>
    <row r="6761" spans="2:14">
      <c r="B6761" s="98"/>
      <c r="C6761" s="98"/>
      <c r="D6761" s="100"/>
      <c r="E6761" s="100"/>
      <c r="F6761" s="100"/>
      <c r="H6761" s="102"/>
      <c r="I6761" s="103"/>
      <c r="J6761" s="102"/>
      <c r="L6761" s="100"/>
      <c r="M6761" s="100"/>
      <c r="N6761" s="100"/>
    </row>
    <row r="6762" spans="2:14">
      <c r="B6762" s="98"/>
      <c r="C6762" s="98"/>
      <c r="D6762" s="100"/>
      <c r="E6762" s="100"/>
      <c r="F6762" s="100"/>
      <c r="H6762" s="102"/>
      <c r="I6762" s="103"/>
      <c r="J6762" s="102"/>
      <c r="L6762" s="100"/>
      <c r="M6762" s="100"/>
      <c r="N6762" s="100"/>
    </row>
    <row r="6763" spans="2:14">
      <c r="B6763" s="98"/>
      <c r="C6763" s="98"/>
      <c r="D6763" s="100"/>
      <c r="E6763" s="100"/>
      <c r="F6763" s="100"/>
      <c r="H6763" s="102"/>
      <c r="I6763" s="103"/>
      <c r="J6763" s="102"/>
      <c r="L6763" s="100"/>
      <c r="M6763" s="100"/>
      <c r="N6763" s="100"/>
    </row>
    <row r="6764" spans="2:14">
      <c r="B6764" s="98"/>
      <c r="C6764" s="98"/>
      <c r="D6764" s="100"/>
      <c r="E6764" s="100"/>
      <c r="F6764" s="100"/>
      <c r="H6764" s="102"/>
      <c r="I6764" s="103"/>
      <c r="J6764" s="102"/>
      <c r="L6764" s="100"/>
      <c r="M6764" s="100"/>
      <c r="N6764" s="100"/>
    </row>
    <row r="6765" spans="2:14">
      <c r="B6765" s="98"/>
      <c r="C6765" s="98"/>
      <c r="D6765" s="100"/>
      <c r="E6765" s="100"/>
      <c r="F6765" s="100"/>
      <c r="H6765" s="102"/>
      <c r="I6765" s="103"/>
      <c r="J6765" s="102"/>
      <c r="L6765" s="100"/>
      <c r="M6765" s="100"/>
      <c r="N6765" s="100"/>
    </row>
    <row r="6766" spans="2:14">
      <c r="B6766" s="98"/>
      <c r="C6766" s="98"/>
      <c r="D6766" s="100"/>
      <c r="E6766" s="100"/>
      <c r="F6766" s="100"/>
      <c r="H6766" s="102"/>
      <c r="I6766" s="103"/>
      <c r="J6766" s="102"/>
      <c r="L6766" s="100"/>
      <c r="M6766" s="100"/>
      <c r="N6766" s="100"/>
    </row>
    <row r="6767" spans="2:14">
      <c r="B6767" s="98"/>
      <c r="C6767" s="98"/>
      <c r="D6767" s="100"/>
      <c r="E6767" s="100"/>
      <c r="F6767" s="100"/>
      <c r="H6767" s="102"/>
      <c r="I6767" s="103"/>
      <c r="J6767" s="102"/>
      <c r="L6767" s="100"/>
      <c r="M6767" s="100"/>
      <c r="N6767" s="100"/>
    </row>
    <row r="6768" spans="2:14">
      <c r="B6768" s="98"/>
      <c r="C6768" s="98"/>
      <c r="D6768" s="100"/>
      <c r="E6768" s="100"/>
      <c r="F6768" s="100"/>
      <c r="H6768" s="102"/>
      <c r="I6768" s="103"/>
      <c r="J6768" s="102"/>
      <c r="L6768" s="100"/>
      <c r="M6768" s="100"/>
      <c r="N6768" s="100"/>
    </row>
    <row r="6769" spans="2:14">
      <c r="B6769" s="98"/>
      <c r="C6769" s="98"/>
      <c r="D6769" s="100"/>
      <c r="E6769" s="100"/>
      <c r="F6769" s="100"/>
      <c r="H6769" s="102"/>
      <c r="I6769" s="103"/>
      <c r="J6769" s="102"/>
      <c r="L6769" s="100"/>
      <c r="M6769" s="100"/>
      <c r="N6769" s="100"/>
    </row>
    <row r="6770" spans="2:14">
      <c r="B6770" s="98"/>
      <c r="C6770" s="98"/>
      <c r="D6770" s="100"/>
      <c r="E6770" s="100"/>
      <c r="F6770" s="100"/>
      <c r="H6770" s="102"/>
      <c r="I6770" s="103"/>
      <c r="J6770" s="102"/>
      <c r="L6770" s="100"/>
      <c r="M6770" s="100"/>
      <c r="N6770" s="100"/>
    </row>
    <row r="6771" spans="2:14">
      <c r="B6771" s="98"/>
      <c r="C6771" s="98"/>
      <c r="D6771" s="100"/>
      <c r="E6771" s="100"/>
      <c r="F6771" s="100"/>
      <c r="H6771" s="102"/>
      <c r="I6771" s="103"/>
      <c r="J6771" s="102"/>
      <c r="L6771" s="100"/>
      <c r="M6771" s="100"/>
      <c r="N6771" s="100"/>
    </row>
    <row r="6772" spans="2:14">
      <c r="B6772" s="98"/>
      <c r="C6772" s="98"/>
      <c r="D6772" s="100"/>
      <c r="E6772" s="100"/>
      <c r="F6772" s="100"/>
      <c r="H6772" s="102"/>
      <c r="I6772" s="103"/>
      <c r="J6772" s="102"/>
      <c r="L6772" s="100"/>
      <c r="M6772" s="100"/>
      <c r="N6772" s="100"/>
    </row>
    <row r="6773" spans="2:14">
      <c r="B6773" s="98"/>
      <c r="C6773" s="98"/>
      <c r="D6773" s="100"/>
      <c r="E6773" s="100"/>
      <c r="F6773" s="100"/>
      <c r="H6773" s="102"/>
      <c r="I6773" s="103"/>
      <c r="J6773" s="102"/>
      <c r="L6773" s="100"/>
      <c r="M6773" s="100"/>
      <c r="N6773" s="100"/>
    </row>
    <row r="6774" spans="2:14">
      <c r="B6774" s="98"/>
      <c r="C6774" s="98"/>
      <c r="D6774" s="100"/>
      <c r="E6774" s="100"/>
      <c r="F6774" s="100"/>
      <c r="H6774" s="102"/>
      <c r="I6774" s="103"/>
      <c r="J6774" s="102"/>
      <c r="L6774" s="100"/>
      <c r="M6774" s="100"/>
      <c r="N6774" s="100"/>
    </row>
    <row r="6775" spans="2:14">
      <c r="B6775" s="98"/>
      <c r="C6775" s="98"/>
      <c r="D6775" s="100"/>
      <c r="E6775" s="100"/>
      <c r="F6775" s="100"/>
      <c r="H6775" s="102"/>
      <c r="I6775" s="103"/>
      <c r="J6775" s="102"/>
      <c r="L6775" s="100"/>
      <c r="M6775" s="100"/>
      <c r="N6775" s="100"/>
    </row>
    <row r="6776" spans="2:14">
      <c r="B6776" s="98"/>
      <c r="C6776" s="98"/>
      <c r="D6776" s="100"/>
      <c r="E6776" s="100"/>
      <c r="F6776" s="100"/>
      <c r="H6776" s="102"/>
      <c r="I6776" s="103"/>
      <c r="J6776" s="102"/>
      <c r="L6776" s="100"/>
      <c r="M6776" s="100"/>
      <c r="N6776" s="100"/>
    </row>
    <row r="6777" spans="2:14">
      <c r="B6777" s="98"/>
      <c r="C6777" s="98"/>
      <c r="D6777" s="100"/>
      <c r="E6777" s="100"/>
      <c r="F6777" s="100"/>
      <c r="H6777" s="102"/>
      <c r="I6777" s="103"/>
      <c r="J6777" s="102"/>
      <c r="L6777" s="100"/>
      <c r="M6777" s="100"/>
      <c r="N6777" s="100"/>
    </row>
    <row r="6778" spans="2:14">
      <c r="B6778" s="98"/>
      <c r="C6778" s="98"/>
      <c r="D6778" s="100"/>
      <c r="E6778" s="100"/>
      <c r="F6778" s="100"/>
      <c r="H6778" s="102"/>
      <c r="I6778" s="103"/>
      <c r="J6778" s="102"/>
      <c r="L6778" s="100"/>
      <c r="M6778" s="100"/>
      <c r="N6778" s="100"/>
    </row>
    <row r="6779" spans="2:14">
      <c r="B6779" s="98"/>
      <c r="C6779" s="98"/>
      <c r="D6779" s="100"/>
      <c r="E6779" s="100"/>
      <c r="F6779" s="100"/>
      <c r="H6779" s="102"/>
      <c r="I6779" s="103"/>
      <c r="J6779" s="102"/>
      <c r="L6779" s="100"/>
      <c r="M6779" s="100"/>
      <c r="N6779" s="100"/>
    </row>
    <row r="6780" spans="2:14">
      <c r="B6780" s="98"/>
      <c r="C6780" s="98"/>
      <c r="D6780" s="100"/>
      <c r="E6780" s="100"/>
      <c r="F6780" s="100"/>
      <c r="H6780" s="102"/>
      <c r="I6780" s="103"/>
      <c r="J6780" s="102"/>
      <c r="L6780" s="100"/>
      <c r="M6780" s="100"/>
      <c r="N6780" s="100"/>
    </row>
    <row r="6781" spans="2:14">
      <c r="B6781" s="98"/>
      <c r="C6781" s="98"/>
      <c r="D6781" s="100"/>
      <c r="E6781" s="100"/>
      <c r="F6781" s="100"/>
      <c r="H6781" s="102"/>
      <c r="I6781" s="103"/>
      <c r="J6781" s="102"/>
      <c r="L6781" s="100"/>
      <c r="M6781" s="100"/>
      <c r="N6781" s="100"/>
    </row>
    <row r="6782" spans="2:14">
      <c r="B6782" s="98"/>
      <c r="C6782" s="98"/>
      <c r="D6782" s="100"/>
      <c r="E6782" s="100"/>
      <c r="F6782" s="100"/>
      <c r="H6782" s="102"/>
      <c r="I6782" s="103"/>
      <c r="J6782" s="102"/>
      <c r="L6782" s="100"/>
      <c r="M6782" s="100"/>
      <c r="N6782" s="100"/>
    </row>
    <row r="6783" spans="2:14">
      <c r="B6783" s="98"/>
      <c r="C6783" s="98"/>
      <c r="D6783" s="100"/>
      <c r="E6783" s="100"/>
      <c r="F6783" s="100"/>
      <c r="H6783" s="102"/>
      <c r="I6783" s="103"/>
      <c r="J6783" s="102"/>
      <c r="L6783" s="100"/>
      <c r="M6783" s="100"/>
      <c r="N6783" s="100"/>
    </row>
    <row r="6784" spans="2:14">
      <c r="B6784" s="98"/>
      <c r="C6784" s="98"/>
      <c r="D6784" s="100"/>
      <c r="E6784" s="100"/>
      <c r="F6784" s="100"/>
      <c r="H6784" s="102"/>
      <c r="I6784" s="103"/>
      <c r="J6784" s="102"/>
      <c r="L6784" s="100"/>
      <c r="M6784" s="100"/>
      <c r="N6784" s="100"/>
    </row>
    <row r="6785" spans="2:14">
      <c r="B6785" s="98"/>
      <c r="C6785" s="98"/>
      <c r="D6785" s="100"/>
      <c r="E6785" s="100"/>
      <c r="F6785" s="100"/>
      <c r="H6785" s="102"/>
      <c r="I6785" s="103"/>
      <c r="J6785" s="102"/>
      <c r="L6785" s="100"/>
      <c r="M6785" s="100"/>
      <c r="N6785" s="100"/>
    </row>
    <row r="6786" spans="2:14">
      <c r="B6786" s="98"/>
      <c r="C6786" s="98"/>
      <c r="D6786" s="100"/>
      <c r="E6786" s="100"/>
      <c r="F6786" s="100"/>
      <c r="H6786" s="102"/>
      <c r="I6786" s="103"/>
      <c r="J6786" s="102"/>
      <c r="L6786" s="100"/>
      <c r="M6786" s="100"/>
      <c r="N6786" s="100"/>
    </row>
    <row r="6787" spans="2:14">
      <c r="B6787" s="98"/>
      <c r="C6787" s="98"/>
      <c r="D6787" s="100"/>
      <c r="E6787" s="100"/>
      <c r="F6787" s="100"/>
      <c r="H6787" s="102"/>
      <c r="I6787" s="103"/>
      <c r="J6787" s="102"/>
      <c r="L6787" s="100"/>
      <c r="M6787" s="100"/>
      <c r="N6787" s="100"/>
    </row>
    <row r="6788" spans="2:14">
      <c r="B6788" s="98"/>
      <c r="C6788" s="98"/>
      <c r="D6788" s="100"/>
      <c r="E6788" s="100"/>
      <c r="F6788" s="100"/>
      <c r="H6788" s="102"/>
      <c r="I6788" s="103"/>
      <c r="J6788" s="102"/>
      <c r="L6788" s="100"/>
      <c r="M6788" s="100"/>
      <c r="N6788" s="100"/>
    </row>
    <row r="6789" spans="2:14">
      <c r="B6789" s="98"/>
      <c r="C6789" s="98"/>
      <c r="D6789" s="100"/>
      <c r="E6789" s="100"/>
      <c r="F6789" s="100"/>
      <c r="H6789" s="102"/>
      <c r="I6789" s="103"/>
      <c r="J6789" s="102"/>
      <c r="L6789" s="100"/>
      <c r="M6789" s="100"/>
      <c r="N6789" s="100"/>
    </row>
    <row r="6790" spans="2:14">
      <c r="B6790" s="98"/>
      <c r="C6790" s="98"/>
      <c r="D6790" s="100"/>
      <c r="E6790" s="100"/>
      <c r="F6790" s="100"/>
      <c r="H6790" s="102"/>
      <c r="I6790" s="103"/>
      <c r="J6790" s="102"/>
      <c r="L6790" s="100"/>
      <c r="M6790" s="100"/>
      <c r="N6790" s="100"/>
    </row>
    <row r="6791" spans="2:14">
      <c r="B6791" s="98"/>
      <c r="C6791" s="98"/>
      <c r="D6791" s="100"/>
      <c r="E6791" s="100"/>
      <c r="F6791" s="100"/>
      <c r="H6791" s="102"/>
      <c r="I6791" s="103"/>
      <c r="J6791" s="102"/>
      <c r="L6791" s="100"/>
      <c r="M6791" s="100"/>
      <c r="N6791" s="100"/>
    </row>
    <row r="6792" spans="2:14">
      <c r="B6792" s="98"/>
      <c r="C6792" s="98"/>
      <c r="D6792" s="100"/>
      <c r="E6792" s="100"/>
      <c r="F6792" s="100"/>
      <c r="H6792" s="102"/>
      <c r="I6792" s="103"/>
      <c r="J6792" s="102"/>
      <c r="L6792" s="100"/>
      <c r="M6792" s="100"/>
      <c r="N6792" s="100"/>
    </row>
    <row r="6793" spans="2:14">
      <c r="B6793" s="98"/>
      <c r="C6793" s="98"/>
      <c r="D6793" s="100"/>
      <c r="E6793" s="100"/>
      <c r="F6793" s="100"/>
      <c r="H6793" s="102"/>
      <c r="I6793" s="103"/>
      <c r="J6793" s="102"/>
      <c r="L6793" s="100"/>
      <c r="M6793" s="100"/>
      <c r="N6793" s="100"/>
    </row>
    <row r="6794" spans="2:14">
      <c r="B6794" s="98"/>
      <c r="C6794" s="98"/>
      <c r="D6794" s="100"/>
      <c r="E6794" s="100"/>
      <c r="F6794" s="100"/>
      <c r="H6794" s="102"/>
      <c r="I6794" s="103"/>
      <c r="J6794" s="102"/>
      <c r="L6794" s="100"/>
      <c r="M6794" s="100"/>
      <c r="N6794" s="100"/>
    </row>
    <row r="6795" spans="2:14">
      <c r="B6795" s="98"/>
      <c r="C6795" s="98"/>
      <c r="D6795" s="100"/>
      <c r="E6795" s="100"/>
      <c r="F6795" s="100"/>
      <c r="H6795" s="102"/>
      <c r="I6795" s="103"/>
      <c r="J6795" s="102"/>
      <c r="L6795" s="100"/>
      <c r="M6795" s="100"/>
      <c r="N6795" s="100"/>
    </row>
    <row r="6796" spans="2:14">
      <c r="B6796" s="98"/>
      <c r="C6796" s="98"/>
      <c r="D6796" s="100"/>
      <c r="E6796" s="100"/>
      <c r="F6796" s="100"/>
      <c r="H6796" s="102"/>
      <c r="I6796" s="103"/>
      <c r="J6796" s="102"/>
      <c r="L6796" s="100"/>
      <c r="M6796" s="100"/>
      <c r="N6796" s="100"/>
    </row>
    <row r="6797" spans="2:14">
      <c r="B6797" s="98"/>
      <c r="C6797" s="98"/>
      <c r="D6797" s="100"/>
      <c r="E6797" s="100"/>
      <c r="F6797" s="100"/>
      <c r="H6797" s="102"/>
      <c r="I6797" s="103"/>
      <c r="J6797" s="102"/>
      <c r="L6797" s="100"/>
      <c r="M6797" s="100"/>
      <c r="N6797" s="100"/>
    </row>
    <row r="6798" spans="2:14">
      <c r="B6798" s="98"/>
      <c r="C6798" s="98"/>
      <c r="D6798" s="100"/>
      <c r="E6798" s="100"/>
      <c r="F6798" s="100"/>
      <c r="H6798" s="102"/>
      <c r="I6798" s="103"/>
      <c r="J6798" s="102"/>
      <c r="L6798" s="100"/>
      <c r="M6798" s="100"/>
      <c r="N6798" s="100"/>
    </row>
    <row r="6799" spans="2:14">
      <c r="B6799" s="98"/>
      <c r="C6799" s="98"/>
      <c r="D6799" s="100"/>
      <c r="E6799" s="100"/>
      <c r="F6799" s="100"/>
      <c r="H6799" s="102"/>
      <c r="I6799" s="103"/>
      <c r="J6799" s="102"/>
      <c r="L6799" s="100"/>
      <c r="M6799" s="100"/>
      <c r="N6799" s="100"/>
    </row>
    <row r="6800" spans="2:14">
      <c r="B6800" s="98"/>
      <c r="C6800" s="98"/>
      <c r="D6800" s="100"/>
      <c r="E6800" s="100"/>
      <c r="F6800" s="100"/>
      <c r="H6800" s="102"/>
      <c r="I6800" s="103"/>
      <c r="J6800" s="102"/>
      <c r="L6800" s="100"/>
      <c r="M6800" s="100"/>
      <c r="N6800" s="100"/>
    </row>
    <row r="6801" spans="2:14">
      <c r="B6801" s="98"/>
      <c r="C6801" s="98"/>
      <c r="D6801" s="100"/>
      <c r="E6801" s="100"/>
      <c r="F6801" s="100"/>
      <c r="H6801" s="102"/>
      <c r="I6801" s="103"/>
      <c r="J6801" s="102"/>
      <c r="L6801" s="100"/>
      <c r="M6801" s="100"/>
      <c r="N6801" s="100"/>
    </row>
    <row r="6802" spans="2:14">
      <c r="B6802" s="98"/>
      <c r="C6802" s="98"/>
      <c r="D6802" s="100"/>
      <c r="E6802" s="100"/>
      <c r="F6802" s="100"/>
      <c r="H6802" s="102"/>
      <c r="I6802" s="103"/>
      <c r="J6802" s="102"/>
      <c r="L6802" s="100"/>
      <c r="M6802" s="100"/>
      <c r="N6802" s="100"/>
    </row>
    <row r="6803" spans="2:14">
      <c r="B6803" s="98"/>
      <c r="C6803" s="98"/>
      <c r="D6803" s="100"/>
      <c r="E6803" s="100"/>
      <c r="F6803" s="100"/>
      <c r="H6803" s="102"/>
      <c r="I6803" s="103"/>
      <c r="J6803" s="102"/>
      <c r="L6803" s="100"/>
      <c r="M6803" s="100"/>
      <c r="N6803" s="100"/>
    </row>
    <row r="6804" spans="2:14">
      <c r="B6804" s="98"/>
      <c r="C6804" s="98"/>
      <c r="D6804" s="100"/>
      <c r="E6804" s="100"/>
      <c r="F6804" s="100"/>
      <c r="H6804" s="102"/>
      <c r="I6804" s="103"/>
      <c r="J6804" s="102"/>
      <c r="L6804" s="100"/>
      <c r="M6804" s="100"/>
      <c r="N6804" s="100"/>
    </row>
    <row r="6805" spans="2:14">
      <c r="B6805" s="98"/>
      <c r="C6805" s="98"/>
      <c r="D6805" s="100"/>
      <c r="E6805" s="100"/>
      <c r="F6805" s="100"/>
      <c r="H6805" s="102"/>
      <c r="I6805" s="103"/>
      <c r="J6805" s="102"/>
      <c r="L6805" s="100"/>
      <c r="M6805" s="100"/>
      <c r="N6805" s="100"/>
    </row>
    <row r="6806" spans="2:14">
      <c r="B6806" s="98"/>
      <c r="C6806" s="98"/>
      <c r="D6806" s="100"/>
      <c r="E6806" s="100"/>
      <c r="F6806" s="100"/>
      <c r="H6806" s="102"/>
      <c r="I6806" s="103"/>
      <c r="J6806" s="102"/>
      <c r="L6806" s="100"/>
      <c r="M6806" s="100"/>
      <c r="N6806" s="100"/>
    </row>
    <row r="6807" spans="2:14">
      <c r="B6807" s="98"/>
      <c r="C6807" s="98"/>
      <c r="D6807" s="100"/>
      <c r="E6807" s="100"/>
      <c r="F6807" s="100"/>
      <c r="H6807" s="102"/>
      <c r="I6807" s="103"/>
      <c r="J6807" s="102"/>
      <c r="L6807" s="100"/>
      <c r="M6807" s="100"/>
      <c r="N6807" s="100"/>
    </row>
    <row r="6808" spans="2:14">
      <c r="B6808" s="98"/>
      <c r="C6808" s="98"/>
      <c r="D6808" s="100"/>
      <c r="E6808" s="100"/>
      <c r="F6808" s="100"/>
      <c r="H6808" s="102"/>
      <c r="I6808" s="103"/>
      <c r="J6808" s="102"/>
      <c r="L6808" s="100"/>
      <c r="M6808" s="100"/>
      <c r="N6808" s="100"/>
    </row>
    <row r="6809" spans="2:14">
      <c r="B6809" s="98"/>
      <c r="C6809" s="98"/>
      <c r="D6809" s="100"/>
      <c r="E6809" s="100"/>
      <c r="F6809" s="100"/>
      <c r="H6809" s="102"/>
      <c r="I6809" s="103"/>
      <c r="J6809" s="102"/>
      <c r="L6809" s="100"/>
      <c r="M6809" s="100"/>
      <c r="N6809" s="100"/>
    </row>
    <row r="6810" spans="2:14">
      <c r="B6810" s="98"/>
      <c r="C6810" s="98"/>
      <c r="D6810" s="100"/>
      <c r="E6810" s="100"/>
      <c r="F6810" s="100"/>
      <c r="H6810" s="102"/>
      <c r="I6810" s="103"/>
      <c r="J6810" s="102"/>
      <c r="L6810" s="100"/>
      <c r="M6810" s="100"/>
      <c r="N6810" s="100"/>
    </row>
    <row r="6811" spans="2:14">
      <c r="B6811" s="98"/>
      <c r="C6811" s="98"/>
      <c r="D6811" s="100"/>
      <c r="E6811" s="100"/>
      <c r="F6811" s="100"/>
      <c r="H6811" s="102"/>
      <c r="I6811" s="103"/>
      <c r="J6811" s="102"/>
      <c r="L6811" s="100"/>
      <c r="M6811" s="100"/>
      <c r="N6811" s="100"/>
    </row>
    <row r="6812" spans="2:14">
      <c r="B6812" s="98"/>
      <c r="C6812" s="98"/>
      <c r="D6812" s="100"/>
      <c r="E6812" s="100"/>
      <c r="F6812" s="100"/>
      <c r="H6812" s="102"/>
      <c r="I6812" s="103"/>
      <c r="J6812" s="102"/>
      <c r="L6812" s="100"/>
      <c r="M6812" s="100"/>
      <c r="N6812" s="100"/>
    </row>
    <row r="6813" spans="2:14">
      <c r="B6813" s="98"/>
      <c r="C6813" s="98"/>
      <c r="D6813" s="100"/>
      <c r="E6813" s="100"/>
      <c r="F6813" s="100"/>
      <c r="H6813" s="102"/>
      <c r="I6813" s="103"/>
      <c r="J6813" s="102"/>
      <c r="L6813" s="100"/>
      <c r="M6813" s="100"/>
      <c r="N6813" s="100"/>
    </row>
    <row r="6814" spans="2:14">
      <c r="B6814" s="98"/>
      <c r="C6814" s="98"/>
      <c r="D6814" s="100"/>
      <c r="E6814" s="100"/>
      <c r="F6814" s="100"/>
      <c r="H6814" s="102"/>
      <c r="I6814" s="103"/>
      <c r="J6814" s="102"/>
      <c r="L6814" s="100"/>
      <c r="M6814" s="100"/>
      <c r="N6814" s="100"/>
    </row>
    <row r="6815" spans="2:14">
      <c r="B6815" s="98"/>
      <c r="C6815" s="98"/>
      <c r="D6815" s="100"/>
      <c r="E6815" s="100"/>
      <c r="F6815" s="100"/>
      <c r="H6815" s="102"/>
      <c r="I6815" s="103"/>
      <c r="J6815" s="102"/>
      <c r="L6815" s="100"/>
      <c r="M6815" s="100"/>
      <c r="N6815" s="100"/>
    </row>
    <row r="6816" spans="2:14">
      <c r="B6816" s="98"/>
      <c r="C6816" s="98"/>
      <c r="D6816" s="100"/>
      <c r="E6816" s="100"/>
      <c r="F6816" s="100"/>
      <c r="H6816" s="102"/>
      <c r="I6816" s="103"/>
      <c r="J6816" s="102"/>
      <c r="L6816" s="100"/>
      <c r="M6816" s="100"/>
      <c r="N6816" s="100"/>
    </row>
    <row r="6817" spans="2:14">
      <c r="B6817" s="98"/>
      <c r="C6817" s="98"/>
      <c r="D6817" s="100"/>
      <c r="E6817" s="100"/>
      <c r="F6817" s="100"/>
      <c r="H6817" s="102"/>
      <c r="I6817" s="103"/>
      <c r="J6817" s="102"/>
      <c r="L6817" s="100"/>
      <c r="M6817" s="100"/>
      <c r="N6817" s="100"/>
    </row>
    <row r="6818" spans="2:14">
      <c r="B6818" s="98"/>
      <c r="C6818" s="98"/>
      <c r="D6818" s="100"/>
      <c r="E6818" s="100"/>
      <c r="F6818" s="100"/>
      <c r="H6818" s="102"/>
      <c r="I6818" s="103"/>
      <c r="J6818" s="102"/>
      <c r="L6818" s="100"/>
      <c r="M6818" s="100"/>
      <c r="N6818" s="100"/>
    </row>
    <row r="6819" spans="2:14">
      <c r="B6819" s="98"/>
      <c r="C6819" s="98"/>
      <c r="D6819" s="100"/>
      <c r="E6819" s="100"/>
      <c r="F6819" s="100"/>
      <c r="H6819" s="102"/>
      <c r="I6819" s="103"/>
      <c r="J6819" s="102"/>
      <c r="L6819" s="100"/>
      <c r="M6819" s="100"/>
      <c r="N6819" s="100"/>
    </row>
    <row r="6820" spans="2:14">
      <c r="B6820" s="98"/>
      <c r="C6820" s="98"/>
      <c r="D6820" s="100"/>
      <c r="E6820" s="100"/>
      <c r="F6820" s="100"/>
      <c r="H6820" s="102"/>
      <c r="I6820" s="103"/>
      <c r="J6820" s="102"/>
      <c r="L6820" s="100"/>
      <c r="M6820" s="100"/>
      <c r="N6820" s="100"/>
    </row>
    <row r="6821" spans="2:14">
      <c r="B6821" s="98"/>
      <c r="C6821" s="98"/>
      <c r="D6821" s="100"/>
      <c r="E6821" s="100"/>
      <c r="F6821" s="100"/>
      <c r="H6821" s="102"/>
      <c r="I6821" s="103"/>
      <c r="J6821" s="102"/>
      <c r="L6821" s="100"/>
      <c r="M6821" s="100"/>
      <c r="N6821" s="100"/>
    </row>
    <row r="6822" spans="2:14">
      <c r="B6822" s="98"/>
      <c r="C6822" s="98"/>
      <c r="D6822" s="100"/>
      <c r="E6822" s="100"/>
      <c r="F6822" s="100"/>
      <c r="H6822" s="102"/>
      <c r="I6822" s="103"/>
      <c r="J6822" s="102"/>
      <c r="L6822" s="100"/>
      <c r="M6822" s="100"/>
      <c r="N6822" s="100"/>
    </row>
    <row r="6823" spans="2:14">
      <c r="B6823" s="98"/>
      <c r="C6823" s="98"/>
      <c r="D6823" s="100"/>
      <c r="E6823" s="100"/>
      <c r="F6823" s="100"/>
      <c r="H6823" s="102"/>
      <c r="I6823" s="103"/>
      <c r="J6823" s="102"/>
      <c r="L6823" s="100"/>
      <c r="M6823" s="100"/>
      <c r="N6823" s="100"/>
    </row>
    <row r="6824" spans="2:14">
      <c r="B6824" s="98"/>
      <c r="C6824" s="98"/>
      <c r="D6824" s="100"/>
      <c r="E6824" s="100"/>
      <c r="F6824" s="100"/>
      <c r="H6824" s="102"/>
      <c r="I6824" s="103"/>
      <c r="J6824" s="102"/>
      <c r="L6824" s="100"/>
      <c r="M6824" s="100"/>
      <c r="N6824" s="100"/>
    </row>
    <row r="6825" spans="2:14">
      <c r="B6825" s="98"/>
      <c r="C6825" s="98"/>
      <c r="D6825" s="100"/>
      <c r="E6825" s="100"/>
      <c r="F6825" s="100"/>
      <c r="H6825" s="102"/>
      <c r="I6825" s="103"/>
      <c r="J6825" s="102"/>
      <c r="L6825" s="100"/>
      <c r="M6825" s="100"/>
      <c r="N6825" s="100"/>
    </row>
    <row r="6826" spans="2:14">
      <c r="B6826" s="98"/>
      <c r="C6826" s="98"/>
      <c r="D6826" s="100"/>
      <c r="E6826" s="100"/>
      <c r="F6826" s="100"/>
      <c r="H6826" s="102"/>
      <c r="I6826" s="103"/>
      <c r="J6826" s="102"/>
      <c r="L6826" s="100"/>
      <c r="M6826" s="100"/>
      <c r="N6826" s="100"/>
    </row>
    <row r="6827" spans="2:14">
      <c r="B6827" s="98"/>
      <c r="C6827" s="98"/>
      <c r="D6827" s="100"/>
      <c r="E6827" s="100"/>
      <c r="F6827" s="100"/>
      <c r="H6827" s="102"/>
      <c r="I6827" s="103"/>
      <c r="J6827" s="102"/>
      <c r="L6827" s="100"/>
      <c r="M6827" s="100"/>
      <c r="N6827" s="100"/>
    </row>
    <row r="6828" spans="2:14">
      <c r="B6828" s="98"/>
      <c r="C6828" s="98"/>
      <c r="D6828" s="100"/>
      <c r="E6828" s="100"/>
      <c r="F6828" s="100"/>
      <c r="H6828" s="102"/>
      <c r="I6828" s="103"/>
      <c r="J6828" s="102"/>
      <c r="L6828" s="100"/>
      <c r="M6828" s="100"/>
      <c r="N6828" s="100"/>
    </row>
    <row r="6829" spans="2:14">
      <c r="B6829" s="98"/>
      <c r="C6829" s="98"/>
      <c r="D6829" s="100"/>
      <c r="E6829" s="100"/>
      <c r="F6829" s="100"/>
      <c r="H6829" s="102"/>
      <c r="I6829" s="103"/>
      <c r="J6829" s="102"/>
      <c r="L6829" s="100"/>
      <c r="M6829" s="100"/>
      <c r="N6829" s="100"/>
    </row>
    <row r="6830" spans="2:14">
      <c r="B6830" s="98"/>
      <c r="C6830" s="98"/>
      <c r="D6830" s="100"/>
      <c r="E6830" s="100"/>
      <c r="F6830" s="100"/>
      <c r="H6830" s="102"/>
      <c r="I6830" s="103"/>
      <c r="J6830" s="102"/>
      <c r="L6830" s="100"/>
      <c r="M6830" s="100"/>
      <c r="N6830" s="100"/>
    </row>
    <row r="6831" spans="2:14">
      <c r="B6831" s="98"/>
      <c r="C6831" s="98"/>
      <c r="D6831" s="100"/>
      <c r="E6831" s="100"/>
      <c r="F6831" s="100"/>
      <c r="H6831" s="102"/>
      <c r="I6831" s="103"/>
      <c r="J6831" s="102"/>
      <c r="L6831" s="100"/>
      <c r="M6831" s="100"/>
      <c r="N6831" s="100"/>
    </row>
    <row r="6832" spans="2:14">
      <c r="B6832" s="98"/>
      <c r="C6832" s="98"/>
      <c r="D6832" s="100"/>
      <c r="E6832" s="100"/>
      <c r="F6832" s="100"/>
      <c r="H6832" s="102"/>
      <c r="I6832" s="103"/>
      <c r="J6832" s="102"/>
      <c r="L6832" s="100"/>
      <c r="M6832" s="100"/>
      <c r="N6832" s="100"/>
    </row>
    <row r="6833" spans="2:14">
      <c r="B6833" s="98"/>
      <c r="C6833" s="98"/>
      <c r="D6833" s="100"/>
      <c r="E6833" s="100"/>
      <c r="F6833" s="100"/>
      <c r="H6833" s="102"/>
      <c r="I6833" s="103"/>
      <c r="J6833" s="102"/>
      <c r="L6833" s="100"/>
      <c r="M6833" s="100"/>
      <c r="N6833" s="100"/>
    </row>
    <row r="6834" spans="2:14">
      <c r="B6834" s="98"/>
      <c r="C6834" s="98"/>
      <c r="D6834" s="100"/>
      <c r="E6834" s="100"/>
      <c r="F6834" s="100"/>
      <c r="H6834" s="102"/>
      <c r="I6834" s="103"/>
      <c r="J6834" s="102"/>
      <c r="L6834" s="100"/>
      <c r="M6834" s="100"/>
      <c r="N6834" s="100"/>
    </row>
    <row r="6835" spans="2:14">
      <c r="B6835" s="98"/>
      <c r="C6835" s="98"/>
      <c r="D6835" s="100"/>
      <c r="E6835" s="100"/>
      <c r="F6835" s="100"/>
      <c r="H6835" s="102"/>
      <c r="I6835" s="103"/>
      <c r="J6835" s="102"/>
      <c r="L6835" s="100"/>
      <c r="M6835" s="100"/>
      <c r="N6835" s="100"/>
    </row>
    <row r="6836" spans="2:14">
      <c r="B6836" s="98"/>
      <c r="C6836" s="98"/>
      <c r="D6836" s="100"/>
      <c r="E6836" s="100"/>
      <c r="F6836" s="100"/>
      <c r="H6836" s="102"/>
      <c r="I6836" s="103"/>
      <c r="J6836" s="102"/>
      <c r="L6836" s="100"/>
      <c r="M6836" s="100"/>
      <c r="N6836" s="100"/>
    </row>
    <row r="6837" spans="2:14">
      <c r="B6837" s="98"/>
      <c r="C6837" s="98"/>
      <c r="D6837" s="100"/>
      <c r="E6837" s="100"/>
      <c r="F6837" s="100"/>
      <c r="H6837" s="102"/>
      <c r="I6837" s="103"/>
      <c r="J6837" s="102"/>
      <c r="L6837" s="100"/>
      <c r="M6837" s="100"/>
      <c r="N6837" s="100"/>
    </row>
    <row r="6838" spans="2:14">
      <c r="B6838" s="98"/>
      <c r="C6838" s="98"/>
      <c r="D6838" s="100"/>
      <c r="E6838" s="100"/>
      <c r="F6838" s="100"/>
      <c r="H6838" s="102"/>
      <c r="I6838" s="103"/>
      <c r="J6838" s="102"/>
      <c r="L6838" s="100"/>
      <c r="M6838" s="100"/>
      <c r="N6838" s="100"/>
    </row>
    <row r="6839" spans="2:14">
      <c r="B6839" s="98"/>
      <c r="C6839" s="98"/>
      <c r="D6839" s="100"/>
      <c r="E6839" s="100"/>
      <c r="F6839" s="100"/>
      <c r="H6839" s="102"/>
      <c r="I6839" s="103"/>
      <c r="J6839" s="102"/>
      <c r="L6839" s="100"/>
      <c r="M6839" s="100"/>
      <c r="N6839" s="100"/>
    </row>
    <row r="6840" spans="2:14">
      <c r="B6840" s="98"/>
      <c r="C6840" s="98"/>
      <c r="D6840" s="100"/>
      <c r="E6840" s="100"/>
      <c r="F6840" s="100"/>
      <c r="H6840" s="102"/>
      <c r="I6840" s="103"/>
      <c r="J6840" s="102"/>
      <c r="L6840" s="100"/>
      <c r="M6840" s="100"/>
      <c r="N6840" s="100"/>
    </row>
    <row r="6841" spans="2:14">
      <c r="B6841" s="98"/>
      <c r="C6841" s="98"/>
      <c r="D6841" s="100"/>
      <c r="E6841" s="100"/>
      <c r="F6841" s="100"/>
      <c r="H6841" s="102"/>
      <c r="I6841" s="103"/>
      <c r="J6841" s="102"/>
      <c r="L6841" s="100"/>
      <c r="M6841" s="100"/>
      <c r="N6841" s="100"/>
    </row>
    <row r="6842" spans="2:14">
      <c r="B6842" s="98"/>
      <c r="C6842" s="98"/>
      <c r="D6842" s="100"/>
      <c r="E6842" s="100"/>
      <c r="F6842" s="100"/>
      <c r="H6842" s="102"/>
      <c r="I6842" s="103"/>
      <c r="J6842" s="102"/>
      <c r="L6842" s="100"/>
      <c r="M6842" s="100"/>
      <c r="N6842" s="100"/>
    </row>
    <row r="6843" spans="2:14">
      <c r="B6843" s="98"/>
      <c r="C6843" s="98"/>
      <c r="D6843" s="100"/>
      <c r="E6843" s="100"/>
      <c r="F6843" s="100"/>
      <c r="H6843" s="102"/>
      <c r="I6843" s="103"/>
      <c r="J6843" s="102"/>
      <c r="L6843" s="100"/>
      <c r="M6843" s="100"/>
      <c r="N6843" s="100"/>
    </row>
    <row r="6844" spans="2:14">
      <c r="B6844" s="98"/>
      <c r="C6844" s="98"/>
      <c r="D6844" s="100"/>
      <c r="E6844" s="100"/>
      <c r="F6844" s="100"/>
      <c r="H6844" s="102"/>
      <c r="I6844" s="103"/>
      <c r="J6844" s="102"/>
      <c r="L6844" s="100"/>
      <c r="M6844" s="100"/>
      <c r="N6844" s="100"/>
    </row>
    <row r="6845" spans="2:14">
      <c r="B6845" s="98"/>
      <c r="C6845" s="98"/>
      <c r="D6845" s="100"/>
      <c r="E6845" s="100"/>
      <c r="F6845" s="100"/>
      <c r="H6845" s="102"/>
      <c r="I6845" s="103"/>
      <c r="J6845" s="102"/>
      <c r="L6845" s="100"/>
      <c r="M6845" s="100"/>
      <c r="N6845" s="100"/>
    </row>
    <row r="6846" spans="2:14">
      <c r="B6846" s="98"/>
      <c r="C6846" s="98"/>
      <c r="D6846" s="100"/>
      <c r="E6846" s="100"/>
      <c r="F6846" s="100"/>
      <c r="H6846" s="102"/>
      <c r="I6846" s="103"/>
      <c r="J6846" s="102"/>
      <c r="L6846" s="100"/>
      <c r="M6846" s="100"/>
      <c r="N6846" s="100"/>
    </row>
    <row r="6847" spans="2:14">
      <c r="B6847" s="98"/>
      <c r="C6847" s="98"/>
      <c r="D6847" s="100"/>
      <c r="E6847" s="100"/>
      <c r="F6847" s="100"/>
      <c r="H6847" s="102"/>
      <c r="I6847" s="103"/>
      <c r="J6847" s="102"/>
      <c r="L6847" s="100"/>
      <c r="M6847" s="100"/>
      <c r="N6847" s="100"/>
    </row>
    <row r="6848" spans="2:14">
      <c r="B6848" s="98"/>
      <c r="C6848" s="98"/>
      <c r="D6848" s="100"/>
      <c r="E6848" s="100"/>
      <c r="F6848" s="100"/>
      <c r="H6848" s="102"/>
      <c r="I6848" s="103"/>
      <c r="J6848" s="102"/>
      <c r="L6848" s="100"/>
      <c r="M6848" s="100"/>
      <c r="N6848" s="100"/>
    </row>
    <row r="6849" spans="2:14">
      <c r="B6849" s="98"/>
      <c r="C6849" s="98"/>
      <c r="D6849" s="100"/>
      <c r="E6849" s="100"/>
      <c r="F6849" s="100"/>
      <c r="H6849" s="102"/>
      <c r="I6849" s="103"/>
      <c r="J6849" s="102"/>
      <c r="L6849" s="100"/>
      <c r="M6849" s="100"/>
      <c r="N6849" s="100"/>
    </row>
    <row r="6850" spans="2:14">
      <c r="B6850" s="98"/>
      <c r="C6850" s="98"/>
      <c r="D6850" s="100"/>
      <c r="E6850" s="100"/>
      <c r="F6850" s="100"/>
      <c r="H6850" s="102"/>
      <c r="I6850" s="103"/>
      <c r="J6850" s="102"/>
      <c r="L6850" s="100"/>
      <c r="M6850" s="100"/>
      <c r="N6850" s="100"/>
    </row>
    <row r="6851" spans="2:14">
      <c r="B6851" s="98"/>
      <c r="C6851" s="98"/>
      <c r="D6851" s="100"/>
      <c r="E6851" s="100"/>
      <c r="F6851" s="100"/>
      <c r="H6851" s="102"/>
      <c r="I6851" s="103"/>
      <c r="J6851" s="102"/>
      <c r="L6851" s="100"/>
      <c r="M6851" s="100"/>
      <c r="N6851" s="100"/>
    </row>
    <row r="6852" spans="2:14">
      <c r="B6852" s="98"/>
      <c r="C6852" s="98"/>
      <c r="D6852" s="100"/>
      <c r="E6852" s="100"/>
      <c r="F6852" s="100"/>
      <c r="H6852" s="102"/>
      <c r="I6852" s="103"/>
      <c r="J6852" s="102"/>
      <c r="L6852" s="100"/>
      <c r="M6852" s="100"/>
      <c r="N6852" s="100"/>
    </row>
    <row r="6853" spans="2:14">
      <c r="B6853" s="98"/>
      <c r="C6853" s="98"/>
      <c r="D6853" s="100"/>
      <c r="E6853" s="100"/>
      <c r="F6853" s="100"/>
      <c r="H6853" s="102"/>
      <c r="I6853" s="103"/>
      <c r="J6853" s="102"/>
      <c r="L6853" s="100"/>
      <c r="M6853" s="100"/>
      <c r="N6853" s="100"/>
    </row>
    <row r="6854" spans="2:14">
      <c r="B6854" s="98"/>
      <c r="C6854" s="98"/>
      <c r="D6854" s="100"/>
      <c r="E6854" s="100"/>
      <c r="F6854" s="100"/>
      <c r="H6854" s="102"/>
      <c r="I6854" s="103"/>
      <c r="J6854" s="102"/>
      <c r="L6854" s="100"/>
      <c r="M6854" s="100"/>
      <c r="N6854" s="100"/>
    </row>
    <row r="6855" spans="2:14">
      <c r="B6855" s="98"/>
      <c r="C6855" s="98"/>
      <c r="D6855" s="100"/>
      <c r="E6855" s="100"/>
      <c r="F6855" s="100"/>
      <c r="H6855" s="102"/>
      <c r="I6855" s="103"/>
      <c r="J6855" s="102"/>
      <c r="L6855" s="100"/>
      <c r="M6855" s="100"/>
      <c r="N6855" s="100"/>
    </row>
    <row r="6856" spans="2:14">
      <c r="B6856" s="98"/>
      <c r="C6856" s="98"/>
      <c r="D6856" s="100"/>
      <c r="E6856" s="100"/>
      <c r="F6856" s="100"/>
      <c r="H6856" s="102"/>
      <c r="I6856" s="103"/>
      <c r="J6856" s="102"/>
      <c r="L6856" s="100"/>
      <c r="M6856" s="100"/>
      <c r="N6856" s="100"/>
    </row>
    <row r="6857" spans="2:14">
      <c r="B6857" s="98"/>
      <c r="C6857" s="98"/>
      <c r="D6857" s="100"/>
      <c r="E6857" s="100"/>
      <c r="F6857" s="100"/>
      <c r="H6857" s="102"/>
      <c r="I6857" s="103"/>
      <c r="J6857" s="102"/>
      <c r="L6857" s="100"/>
      <c r="M6857" s="100"/>
      <c r="N6857" s="100"/>
    </row>
    <row r="6858" spans="2:14">
      <c r="B6858" s="98"/>
      <c r="C6858" s="98"/>
      <c r="D6858" s="100"/>
      <c r="E6858" s="100"/>
      <c r="F6858" s="100"/>
      <c r="H6858" s="102"/>
      <c r="I6858" s="103"/>
      <c r="J6858" s="102"/>
      <c r="L6858" s="100"/>
      <c r="M6858" s="100"/>
      <c r="N6858" s="100"/>
    </row>
    <row r="6859" spans="2:14">
      <c r="B6859" s="98"/>
      <c r="C6859" s="98"/>
      <c r="D6859" s="100"/>
      <c r="E6859" s="100"/>
      <c r="F6859" s="100"/>
      <c r="H6859" s="102"/>
      <c r="I6859" s="103"/>
      <c r="J6859" s="102"/>
      <c r="L6859" s="100"/>
      <c r="M6859" s="100"/>
      <c r="N6859" s="100"/>
    </row>
    <row r="6860" spans="2:14">
      <c r="B6860" s="98"/>
      <c r="C6860" s="98"/>
      <c r="D6860" s="100"/>
      <c r="E6860" s="100"/>
      <c r="F6860" s="100"/>
      <c r="H6860" s="102"/>
      <c r="I6860" s="103"/>
      <c r="J6860" s="102"/>
      <c r="L6860" s="100"/>
      <c r="M6860" s="100"/>
      <c r="N6860" s="100"/>
    </row>
    <row r="6861" spans="2:14">
      <c r="B6861" s="98"/>
      <c r="C6861" s="98"/>
      <c r="D6861" s="100"/>
      <c r="E6861" s="100"/>
      <c r="F6861" s="100"/>
      <c r="H6861" s="102"/>
      <c r="I6861" s="103"/>
      <c r="J6861" s="102"/>
      <c r="L6861" s="100"/>
      <c r="M6861" s="100"/>
      <c r="N6861" s="100"/>
    </row>
    <row r="6862" spans="2:14">
      <c r="B6862" s="98"/>
      <c r="C6862" s="98"/>
      <c r="D6862" s="100"/>
      <c r="E6862" s="100"/>
      <c r="F6862" s="100"/>
      <c r="H6862" s="102"/>
      <c r="I6862" s="103"/>
      <c r="J6862" s="102"/>
      <c r="L6862" s="100"/>
      <c r="M6862" s="100"/>
      <c r="N6862" s="100"/>
    </row>
    <row r="6863" spans="2:14">
      <c r="B6863" s="98"/>
      <c r="C6863" s="98"/>
      <c r="D6863" s="100"/>
      <c r="E6863" s="100"/>
      <c r="F6863" s="100"/>
      <c r="H6863" s="102"/>
      <c r="I6863" s="103"/>
      <c r="J6863" s="102"/>
      <c r="L6863" s="100"/>
      <c r="M6863" s="100"/>
      <c r="N6863" s="100"/>
    </row>
    <row r="6864" spans="2:14">
      <c r="B6864" s="98"/>
      <c r="C6864" s="98"/>
      <c r="D6864" s="100"/>
      <c r="E6864" s="100"/>
      <c r="F6864" s="100"/>
      <c r="H6864" s="102"/>
      <c r="I6864" s="103"/>
      <c r="J6864" s="102"/>
      <c r="L6864" s="100"/>
      <c r="M6864" s="100"/>
      <c r="N6864" s="100"/>
    </row>
    <row r="6865" spans="2:14">
      <c r="B6865" s="98"/>
      <c r="C6865" s="98"/>
      <c r="D6865" s="100"/>
      <c r="E6865" s="100"/>
      <c r="F6865" s="100"/>
      <c r="H6865" s="102"/>
      <c r="I6865" s="103"/>
      <c r="J6865" s="102"/>
      <c r="L6865" s="100"/>
      <c r="M6865" s="100"/>
      <c r="N6865" s="100"/>
    </row>
    <row r="6866" spans="2:14">
      <c r="B6866" s="98"/>
      <c r="C6866" s="98"/>
      <c r="D6866" s="100"/>
      <c r="E6866" s="100"/>
      <c r="F6866" s="100"/>
      <c r="H6866" s="102"/>
      <c r="I6866" s="103"/>
      <c r="J6866" s="102"/>
      <c r="L6866" s="100"/>
      <c r="M6866" s="100"/>
      <c r="N6866" s="100"/>
    </row>
    <row r="6867" spans="2:14">
      <c r="B6867" s="98"/>
      <c r="C6867" s="98"/>
      <c r="D6867" s="100"/>
      <c r="E6867" s="100"/>
      <c r="F6867" s="100"/>
      <c r="H6867" s="102"/>
      <c r="I6867" s="103"/>
      <c r="J6867" s="102"/>
      <c r="L6867" s="100"/>
      <c r="M6867" s="100"/>
      <c r="N6867" s="100"/>
    </row>
    <row r="6868" spans="2:14">
      <c r="B6868" s="98"/>
      <c r="C6868" s="98"/>
      <c r="D6868" s="100"/>
      <c r="E6868" s="100"/>
      <c r="F6868" s="100"/>
      <c r="H6868" s="102"/>
      <c r="I6868" s="103"/>
      <c r="J6868" s="102"/>
      <c r="L6868" s="100"/>
      <c r="M6868" s="100"/>
      <c r="N6868" s="100"/>
    </row>
    <row r="6869" spans="2:14">
      <c r="B6869" s="98"/>
      <c r="C6869" s="98"/>
      <c r="D6869" s="100"/>
      <c r="E6869" s="100"/>
      <c r="F6869" s="100"/>
      <c r="H6869" s="102"/>
      <c r="I6869" s="103"/>
      <c r="J6869" s="102"/>
      <c r="L6869" s="100"/>
      <c r="M6869" s="100"/>
      <c r="N6869" s="100"/>
    </row>
    <row r="6870" spans="2:14">
      <c r="B6870" s="98"/>
      <c r="C6870" s="98"/>
      <c r="D6870" s="100"/>
      <c r="E6870" s="100"/>
      <c r="F6870" s="100"/>
      <c r="H6870" s="102"/>
      <c r="I6870" s="103"/>
      <c r="J6870" s="102"/>
      <c r="L6870" s="100"/>
      <c r="M6870" s="100"/>
      <c r="N6870" s="100"/>
    </row>
    <row r="6871" spans="2:14">
      <c r="B6871" s="98"/>
      <c r="C6871" s="98"/>
      <c r="D6871" s="100"/>
      <c r="E6871" s="100"/>
      <c r="F6871" s="100"/>
      <c r="H6871" s="102"/>
      <c r="I6871" s="103"/>
      <c r="J6871" s="102"/>
      <c r="L6871" s="100"/>
      <c r="M6871" s="100"/>
      <c r="N6871" s="100"/>
    </row>
    <row r="6872" spans="2:14">
      <c r="B6872" s="98"/>
      <c r="C6872" s="98"/>
      <c r="D6872" s="100"/>
      <c r="E6872" s="100"/>
      <c r="F6872" s="100"/>
      <c r="H6872" s="102"/>
      <c r="I6872" s="103"/>
      <c r="J6872" s="102"/>
      <c r="L6872" s="100"/>
      <c r="M6872" s="100"/>
      <c r="N6872" s="100"/>
    </row>
    <row r="6873" spans="2:14">
      <c r="B6873" s="98"/>
      <c r="C6873" s="98"/>
      <c r="D6873" s="100"/>
      <c r="E6873" s="100"/>
      <c r="F6873" s="100"/>
      <c r="H6873" s="102"/>
      <c r="I6873" s="103"/>
      <c r="J6873" s="102"/>
      <c r="L6873" s="100"/>
      <c r="M6873" s="100"/>
      <c r="N6873" s="100"/>
    </row>
    <row r="6874" spans="2:14">
      <c r="B6874" s="98"/>
      <c r="C6874" s="98"/>
      <c r="D6874" s="100"/>
      <c r="E6874" s="100"/>
      <c r="F6874" s="100"/>
      <c r="H6874" s="102"/>
      <c r="I6874" s="103"/>
      <c r="J6874" s="102"/>
      <c r="L6874" s="100"/>
      <c r="M6874" s="100"/>
      <c r="N6874" s="100"/>
    </row>
    <row r="6875" spans="2:14">
      <c r="B6875" s="98"/>
      <c r="C6875" s="98"/>
      <c r="D6875" s="100"/>
      <c r="E6875" s="100"/>
      <c r="F6875" s="100"/>
      <c r="H6875" s="102"/>
      <c r="I6875" s="103"/>
      <c r="J6875" s="102"/>
      <c r="L6875" s="100"/>
      <c r="M6875" s="100"/>
      <c r="N6875" s="100"/>
    </row>
    <row r="6876" spans="2:14">
      <c r="B6876" s="98"/>
      <c r="C6876" s="98"/>
      <c r="D6876" s="100"/>
      <c r="E6876" s="100"/>
      <c r="F6876" s="100"/>
      <c r="H6876" s="102"/>
      <c r="I6876" s="103"/>
      <c r="J6876" s="102"/>
      <c r="L6876" s="100"/>
      <c r="M6876" s="100"/>
      <c r="N6876" s="100"/>
    </row>
    <row r="6877" spans="2:14">
      <c r="B6877" s="98"/>
      <c r="C6877" s="98"/>
      <c r="D6877" s="100"/>
      <c r="E6877" s="100"/>
      <c r="F6877" s="100"/>
      <c r="H6877" s="102"/>
      <c r="I6877" s="103"/>
      <c r="J6877" s="102"/>
      <c r="L6877" s="100"/>
      <c r="M6877" s="100"/>
      <c r="N6877" s="100"/>
    </row>
    <row r="6878" spans="2:14">
      <c r="B6878" s="98"/>
      <c r="C6878" s="98"/>
      <c r="D6878" s="100"/>
      <c r="E6878" s="100"/>
      <c r="F6878" s="100"/>
      <c r="H6878" s="102"/>
      <c r="I6878" s="103"/>
      <c r="J6878" s="102"/>
      <c r="L6878" s="100"/>
      <c r="M6878" s="100"/>
      <c r="N6878" s="100"/>
    </row>
    <row r="6879" spans="2:14">
      <c r="B6879" s="98"/>
      <c r="C6879" s="98"/>
      <c r="D6879" s="100"/>
      <c r="E6879" s="100"/>
      <c r="F6879" s="100"/>
      <c r="H6879" s="102"/>
      <c r="I6879" s="103"/>
      <c r="J6879" s="102"/>
      <c r="L6879" s="100"/>
      <c r="M6879" s="100"/>
      <c r="N6879" s="100"/>
    </row>
    <row r="6880" spans="2:14">
      <c r="B6880" s="98"/>
      <c r="C6880" s="98"/>
      <c r="D6880" s="100"/>
      <c r="E6880" s="100"/>
      <c r="F6880" s="100"/>
      <c r="H6880" s="102"/>
      <c r="I6880" s="103"/>
      <c r="J6880" s="102"/>
      <c r="L6880" s="100"/>
      <c r="M6880" s="100"/>
      <c r="N6880" s="100"/>
    </row>
    <row r="6881" spans="2:14">
      <c r="B6881" s="98"/>
      <c r="C6881" s="98"/>
      <c r="D6881" s="100"/>
      <c r="E6881" s="100"/>
      <c r="F6881" s="100"/>
      <c r="H6881" s="102"/>
      <c r="I6881" s="103"/>
      <c r="J6881" s="102"/>
      <c r="L6881" s="100"/>
      <c r="M6881" s="100"/>
      <c r="N6881" s="100"/>
    </row>
    <row r="6882" spans="2:14">
      <c r="B6882" s="98"/>
      <c r="C6882" s="98"/>
      <c r="D6882" s="100"/>
      <c r="E6882" s="100"/>
      <c r="F6882" s="100"/>
      <c r="H6882" s="102"/>
      <c r="I6882" s="103"/>
      <c r="J6882" s="102"/>
      <c r="L6882" s="100"/>
      <c r="M6882" s="100"/>
      <c r="N6882" s="100"/>
    </row>
    <row r="6883" spans="2:14">
      <c r="B6883" s="98"/>
      <c r="C6883" s="98"/>
      <c r="D6883" s="100"/>
      <c r="E6883" s="100"/>
      <c r="F6883" s="100"/>
      <c r="H6883" s="102"/>
      <c r="I6883" s="103"/>
      <c r="J6883" s="102"/>
      <c r="L6883" s="100"/>
      <c r="M6883" s="100"/>
      <c r="N6883" s="100"/>
    </row>
    <row r="6884" spans="2:14">
      <c r="B6884" s="98"/>
      <c r="C6884" s="98"/>
      <c r="D6884" s="100"/>
      <c r="E6884" s="100"/>
      <c r="F6884" s="100"/>
      <c r="H6884" s="102"/>
      <c r="I6884" s="103"/>
      <c r="J6884" s="102"/>
      <c r="L6884" s="100"/>
      <c r="M6884" s="100"/>
      <c r="N6884" s="100"/>
    </row>
    <row r="6885" spans="2:14">
      <c r="B6885" s="98"/>
      <c r="C6885" s="98"/>
      <c r="D6885" s="100"/>
      <c r="E6885" s="100"/>
      <c r="F6885" s="100"/>
      <c r="H6885" s="102"/>
      <c r="I6885" s="103"/>
      <c r="J6885" s="102"/>
      <c r="L6885" s="100"/>
      <c r="M6885" s="100"/>
      <c r="N6885" s="100"/>
    </row>
    <row r="6886" spans="2:14">
      <c r="B6886" s="98"/>
      <c r="C6886" s="98"/>
      <c r="D6886" s="100"/>
      <c r="E6886" s="100"/>
      <c r="F6886" s="100"/>
      <c r="H6886" s="102"/>
      <c r="I6886" s="103"/>
      <c r="J6886" s="102"/>
      <c r="L6886" s="100"/>
      <c r="M6886" s="100"/>
      <c r="N6886" s="100"/>
    </row>
    <row r="6887" spans="2:14">
      <c r="B6887" s="98"/>
      <c r="C6887" s="98"/>
      <c r="D6887" s="100"/>
      <c r="E6887" s="100"/>
      <c r="F6887" s="100"/>
      <c r="H6887" s="102"/>
      <c r="I6887" s="103"/>
      <c r="J6887" s="102"/>
      <c r="L6887" s="100"/>
      <c r="M6887" s="100"/>
      <c r="N6887" s="100"/>
    </row>
    <row r="6888" spans="2:14">
      <c r="B6888" s="98"/>
      <c r="C6888" s="98"/>
      <c r="D6888" s="100"/>
      <c r="E6888" s="100"/>
      <c r="F6888" s="100"/>
      <c r="H6888" s="102"/>
      <c r="I6888" s="103"/>
      <c r="J6888" s="102"/>
      <c r="L6888" s="100"/>
      <c r="M6888" s="100"/>
      <c r="N6888" s="100"/>
    </row>
    <row r="6889" spans="2:14">
      <c r="B6889" s="98"/>
      <c r="C6889" s="98"/>
      <c r="D6889" s="100"/>
      <c r="E6889" s="100"/>
      <c r="F6889" s="100"/>
      <c r="H6889" s="102"/>
      <c r="I6889" s="103"/>
      <c r="J6889" s="102"/>
      <c r="L6889" s="100"/>
      <c r="M6889" s="100"/>
      <c r="N6889" s="100"/>
    </row>
    <row r="6890" spans="2:14">
      <c r="B6890" s="98"/>
      <c r="C6890" s="98"/>
      <c r="D6890" s="100"/>
      <c r="E6890" s="100"/>
      <c r="F6890" s="100"/>
      <c r="H6890" s="102"/>
      <c r="I6890" s="103"/>
      <c r="J6890" s="102"/>
      <c r="L6890" s="100"/>
      <c r="M6890" s="100"/>
      <c r="N6890" s="100"/>
    </row>
    <row r="6891" spans="2:14">
      <c r="B6891" s="98"/>
      <c r="C6891" s="98"/>
      <c r="D6891" s="100"/>
      <c r="E6891" s="100"/>
      <c r="F6891" s="100"/>
      <c r="H6891" s="102"/>
      <c r="I6891" s="103"/>
      <c r="J6891" s="102"/>
      <c r="L6891" s="100"/>
      <c r="M6891" s="100"/>
      <c r="N6891" s="100"/>
    </row>
    <row r="6892" spans="2:14">
      <c r="B6892" s="98"/>
      <c r="C6892" s="98"/>
      <c r="D6892" s="100"/>
      <c r="E6892" s="100"/>
      <c r="F6892" s="100"/>
      <c r="H6892" s="102"/>
      <c r="I6892" s="103"/>
      <c r="J6892" s="102"/>
      <c r="L6892" s="100"/>
      <c r="M6892" s="100"/>
      <c r="N6892" s="100"/>
    </row>
    <row r="6893" spans="2:14">
      <c r="B6893" s="98"/>
      <c r="C6893" s="98"/>
      <c r="D6893" s="100"/>
      <c r="E6893" s="100"/>
      <c r="F6893" s="100"/>
      <c r="H6893" s="102"/>
      <c r="I6893" s="103"/>
      <c r="J6893" s="102"/>
      <c r="L6893" s="100"/>
      <c r="M6893" s="100"/>
      <c r="N6893" s="100"/>
    </row>
    <row r="6894" spans="2:14">
      <c r="B6894" s="98"/>
      <c r="C6894" s="98"/>
      <c r="D6894" s="100"/>
      <c r="E6894" s="100"/>
      <c r="F6894" s="100"/>
      <c r="H6894" s="102"/>
      <c r="I6894" s="103"/>
      <c r="J6894" s="102"/>
      <c r="L6894" s="100"/>
      <c r="M6894" s="100"/>
      <c r="N6894" s="100"/>
    </row>
    <row r="6895" spans="2:14">
      <c r="B6895" s="98"/>
      <c r="C6895" s="98"/>
      <c r="D6895" s="100"/>
      <c r="E6895" s="100"/>
      <c r="F6895" s="100"/>
      <c r="H6895" s="102"/>
      <c r="I6895" s="103"/>
      <c r="J6895" s="102"/>
      <c r="L6895" s="100"/>
      <c r="M6895" s="100"/>
      <c r="N6895" s="100"/>
    </row>
    <row r="6896" spans="2:14">
      <c r="B6896" s="98"/>
      <c r="C6896" s="98"/>
      <c r="D6896" s="100"/>
      <c r="E6896" s="100"/>
      <c r="F6896" s="100"/>
      <c r="H6896" s="102"/>
      <c r="I6896" s="103"/>
      <c r="J6896" s="102"/>
      <c r="L6896" s="100"/>
      <c r="M6896" s="100"/>
      <c r="N6896" s="100"/>
    </row>
    <row r="6897" spans="2:14">
      <c r="B6897" s="98"/>
      <c r="C6897" s="98"/>
      <c r="D6897" s="100"/>
      <c r="E6897" s="100"/>
      <c r="F6897" s="100"/>
      <c r="H6897" s="102"/>
      <c r="I6897" s="103"/>
      <c r="J6897" s="102"/>
      <c r="L6897" s="100"/>
      <c r="M6897" s="100"/>
      <c r="N6897" s="100"/>
    </row>
    <row r="6898" spans="2:14">
      <c r="B6898" s="98"/>
      <c r="C6898" s="98"/>
      <c r="D6898" s="100"/>
      <c r="E6898" s="100"/>
      <c r="F6898" s="100"/>
      <c r="H6898" s="102"/>
      <c r="I6898" s="103"/>
      <c r="J6898" s="102"/>
      <c r="L6898" s="100"/>
      <c r="M6898" s="100"/>
      <c r="N6898" s="100"/>
    </row>
    <row r="6899" spans="2:14">
      <c r="B6899" s="98"/>
      <c r="C6899" s="98"/>
      <c r="D6899" s="100"/>
      <c r="E6899" s="100"/>
      <c r="F6899" s="100"/>
      <c r="H6899" s="102"/>
      <c r="I6899" s="103"/>
      <c r="J6899" s="102"/>
      <c r="L6899" s="100"/>
      <c r="M6899" s="100"/>
      <c r="N6899" s="100"/>
    </row>
    <row r="6900" spans="2:14">
      <c r="B6900" s="98"/>
      <c r="C6900" s="98"/>
      <c r="D6900" s="100"/>
      <c r="E6900" s="100"/>
      <c r="F6900" s="100"/>
      <c r="H6900" s="102"/>
      <c r="I6900" s="103"/>
      <c r="J6900" s="102"/>
      <c r="L6900" s="100"/>
      <c r="M6900" s="100"/>
      <c r="N6900" s="100"/>
    </row>
    <row r="6901" spans="2:14">
      <c r="B6901" s="98"/>
      <c r="C6901" s="98"/>
      <c r="D6901" s="100"/>
      <c r="E6901" s="100"/>
      <c r="F6901" s="100"/>
      <c r="H6901" s="102"/>
      <c r="I6901" s="103"/>
      <c r="J6901" s="102"/>
      <c r="L6901" s="100"/>
      <c r="M6901" s="100"/>
      <c r="N6901" s="100"/>
    </row>
    <row r="6902" spans="2:14">
      <c r="B6902" s="98"/>
      <c r="C6902" s="98"/>
      <c r="D6902" s="100"/>
      <c r="E6902" s="100"/>
      <c r="F6902" s="100"/>
      <c r="H6902" s="102"/>
      <c r="I6902" s="103"/>
      <c r="J6902" s="102"/>
      <c r="L6902" s="100"/>
      <c r="M6902" s="100"/>
      <c r="N6902" s="100"/>
    </row>
    <row r="6903" spans="2:14">
      <c r="B6903" s="98"/>
      <c r="C6903" s="98"/>
      <c r="D6903" s="100"/>
      <c r="E6903" s="100"/>
      <c r="F6903" s="100"/>
      <c r="H6903" s="102"/>
      <c r="I6903" s="103"/>
      <c r="J6903" s="102"/>
      <c r="L6903" s="100"/>
      <c r="M6903" s="100"/>
      <c r="N6903" s="100"/>
    </row>
    <row r="6904" spans="2:14">
      <c r="B6904" s="98"/>
      <c r="C6904" s="98"/>
      <c r="D6904" s="100"/>
      <c r="E6904" s="100"/>
      <c r="F6904" s="100"/>
      <c r="H6904" s="102"/>
      <c r="I6904" s="103"/>
      <c r="J6904" s="102"/>
      <c r="L6904" s="100"/>
      <c r="M6904" s="100"/>
      <c r="N6904" s="100"/>
    </row>
    <row r="6905" spans="2:14">
      <c r="B6905" s="98"/>
      <c r="C6905" s="98"/>
      <c r="D6905" s="100"/>
      <c r="E6905" s="100"/>
      <c r="F6905" s="100"/>
      <c r="H6905" s="102"/>
      <c r="I6905" s="103"/>
      <c r="J6905" s="102"/>
      <c r="L6905" s="100"/>
      <c r="M6905" s="100"/>
      <c r="N6905" s="100"/>
    </row>
    <row r="6906" spans="2:14">
      <c r="B6906" s="98"/>
      <c r="C6906" s="98"/>
      <c r="D6906" s="100"/>
      <c r="E6906" s="100"/>
      <c r="F6906" s="100"/>
      <c r="H6906" s="102"/>
      <c r="I6906" s="103"/>
      <c r="J6906" s="102"/>
      <c r="L6906" s="100"/>
      <c r="M6906" s="100"/>
      <c r="N6906" s="100"/>
    </row>
    <row r="6907" spans="2:14">
      <c r="B6907" s="98"/>
      <c r="C6907" s="98"/>
      <c r="D6907" s="100"/>
      <c r="E6907" s="100"/>
      <c r="F6907" s="100"/>
      <c r="H6907" s="102"/>
      <c r="I6907" s="103"/>
      <c r="J6907" s="102"/>
      <c r="L6907" s="100"/>
      <c r="M6907" s="100"/>
      <c r="N6907" s="100"/>
    </row>
    <row r="6908" spans="2:14">
      <c r="B6908" s="98"/>
      <c r="C6908" s="98"/>
      <c r="D6908" s="100"/>
      <c r="E6908" s="100"/>
      <c r="F6908" s="100"/>
      <c r="H6908" s="102"/>
      <c r="I6908" s="103"/>
      <c r="J6908" s="102"/>
      <c r="L6908" s="100"/>
      <c r="M6908" s="100"/>
      <c r="N6908" s="100"/>
    </row>
    <row r="6909" spans="2:14">
      <c r="B6909" s="98"/>
      <c r="C6909" s="98"/>
      <c r="D6909" s="100"/>
      <c r="E6909" s="100"/>
      <c r="F6909" s="100"/>
      <c r="H6909" s="102"/>
      <c r="I6909" s="103"/>
      <c r="J6909" s="102"/>
      <c r="L6909" s="100"/>
      <c r="M6909" s="100"/>
      <c r="N6909" s="100"/>
    </row>
    <row r="6910" spans="2:14">
      <c r="B6910" s="98"/>
      <c r="C6910" s="98"/>
      <c r="D6910" s="100"/>
      <c r="E6910" s="100"/>
      <c r="F6910" s="100"/>
      <c r="H6910" s="102"/>
      <c r="I6910" s="103"/>
      <c r="J6910" s="102"/>
      <c r="L6910" s="100"/>
      <c r="M6910" s="100"/>
      <c r="N6910" s="100"/>
    </row>
    <row r="6911" spans="2:14">
      <c r="B6911" s="98"/>
      <c r="C6911" s="98"/>
      <c r="D6911" s="100"/>
      <c r="E6911" s="100"/>
      <c r="F6911" s="100"/>
      <c r="H6911" s="102"/>
      <c r="I6911" s="103"/>
      <c r="J6911" s="102"/>
      <c r="L6911" s="100"/>
      <c r="M6911" s="100"/>
      <c r="N6911" s="100"/>
    </row>
    <row r="6912" spans="2:14">
      <c r="B6912" s="98"/>
      <c r="C6912" s="98"/>
      <c r="D6912" s="100"/>
      <c r="E6912" s="100"/>
      <c r="F6912" s="100"/>
      <c r="H6912" s="102"/>
      <c r="I6912" s="103"/>
      <c r="J6912" s="102"/>
      <c r="L6912" s="100"/>
      <c r="M6912" s="100"/>
      <c r="N6912" s="100"/>
    </row>
    <row r="6913" spans="2:14">
      <c r="B6913" s="98"/>
      <c r="C6913" s="98"/>
      <c r="D6913" s="100"/>
      <c r="E6913" s="100"/>
      <c r="F6913" s="100"/>
      <c r="H6913" s="102"/>
      <c r="I6913" s="103"/>
      <c r="J6913" s="102"/>
      <c r="L6913" s="100"/>
      <c r="M6913" s="100"/>
      <c r="N6913" s="100"/>
    </row>
    <row r="6914" spans="2:14">
      <c r="B6914" s="98"/>
      <c r="C6914" s="98"/>
      <c r="D6914" s="100"/>
      <c r="E6914" s="100"/>
      <c r="F6914" s="100"/>
      <c r="H6914" s="102"/>
      <c r="I6914" s="103"/>
      <c r="J6914" s="102"/>
      <c r="L6914" s="100"/>
      <c r="M6914" s="100"/>
      <c r="N6914" s="100"/>
    </row>
    <row r="6915" spans="2:14">
      <c r="B6915" s="98"/>
      <c r="C6915" s="98"/>
      <c r="D6915" s="100"/>
      <c r="E6915" s="100"/>
      <c r="F6915" s="100"/>
      <c r="H6915" s="102"/>
      <c r="I6915" s="103"/>
      <c r="J6915" s="102"/>
      <c r="L6915" s="100"/>
      <c r="M6915" s="100"/>
      <c r="N6915" s="100"/>
    </row>
    <row r="6916" spans="2:14">
      <c r="B6916" s="98"/>
      <c r="C6916" s="98"/>
      <c r="D6916" s="100"/>
      <c r="E6916" s="100"/>
      <c r="F6916" s="100"/>
      <c r="H6916" s="102"/>
      <c r="I6916" s="103"/>
      <c r="J6916" s="102"/>
      <c r="L6916" s="100"/>
      <c r="M6916" s="100"/>
      <c r="N6916" s="100"/>
    </row>
    <row r="6917" spans="2:14">
      <c r="B6917" s="98"/>
      <c r="C6917" s="98"/>
      <c r="D6917" s="100"/>
      <c r="E6917" s="100"/>
      <c r="F6917" s="100"/>
      <c r="H6917" s="102"/>
      <c r="I6917" s="103"/>
      <c r="J6917" s="102"/>
      <c r="L6917" s="100"/>
      <c r="M6917" s="100"/>
      <c r="N6917" s="100"/>
    </row>
    <row r="6918" spans="2:14">
      <c r="B6918" s="98"/>
      <c r="C6918" s="98"/>
      <c r="D6918" s="100"/>
      <c r="E6918" s="100"/>
      <c r="F6918" s="100"/>
      <c r="H6918" s="102"/>
      <c r="I6918" s="103"/>
      <c r="J6918" s="102"/>
      <c r="L6918" s="100"/>
      <c r="M6918" s="100"/>
      <c r="N6918" s="100"/>
    </row>
    <row r="6919" spans="2:14">
      <c r="B6919" s="98"/>
      <c r="C6919" s="98"/>
      <c r="D6919" s="100"/>
      <c r="E6919" s="100"/>
      <c r="F6919" s="100"/>
      <c r="H6919" s="102"/>
      <c r="I6919" s="103"/>
      <c r="J6919" s="102"/>
      <c r="L6919" s="100"/>
      <c r="M6919" s="100"/>
      <c r="N6919" s="100"/>
    </row>
    <row r="6920" spans="2:14">
      <c r="B6920" s="98"/>
      <c r="C6920" s="98"/>
      <c r="D6920" s="100"/>
      <c r="E6920" s="100"/>
      <c r="F6920" s="100"/>
      <c r="H6920" s="102"/>
      <c r="I6920" s="103"/>
      <c r="J6920" s="102"/>
      <c r="L6920" s="100"/>
      <c r="M6920" s="100"/>
      <c r="N6920" s="100"/>
    </row>
    <row r="6921" spans="2:14">
      <c r="B6921" s="98"/>
      <c r="C6921" s="98"/>
      <c r="D6921" s="100"/>
      <c r="E6921" s="100"/>
      <c r="F6921" s="100"/>
      <c r="H6921" s="102"/>
      <c r="I6921" s="103"/>
      <c r="J6921" s="102"/>
      <c r="L6921" s="100"/>
      <c r="M6921" s="100"/>
      <c r="N6921" s="100"/>
    </row>
    <row r="6922" spans="2:14">
      <c r="B6922" s="98"/>
      <c r="C6922" s="98"/>
      <c r="D6922" s="100"/>
      <c r="E6922" s="100"/>
      <c r="F6922" s="100"/>
      <c r="H6922" s="102"/>
      <c r="I6922" s="103"/>
      <c r="J6922" s="102"/>
      <c r="L6922" s="100"/>
      <c r="M6922" s="100"/>
      <c r="N6922" s="100"/>
    </row>
    <row r="6923" spans="2:14">
      <c r="B6923" s="98"/>
      <c r="C6923" s="98"/>
      <c r="D6923" s="100"/>
      <c r="E6923" s="100"/>
      <c r="F6923" s="100"/>
      <c r="H6923" s="102"/>
      <c r="I6923" s="103"/>
      <c r="J6923" s="102"/>
      <c r="L6923" s="100"/>
      <c r="M6923" s="100"/>
      <c r="N6923" s="100"/>
    </row>
    <row r="6924" spans="2:14">
      <c r="B6924" s="98"/>
      <c r="C6924" s="98"/>
      <c r="D6924" s="100"/>
      <c r="E6924" s="100"/>
      <c r="F6924" s="100"/>
      <c r="H6924" s="102"/>
      <c r="I6924" s="103"/>
      <c r="J6924" s="102"/>
      <c r="L6924" s="100"/>
      <c r="M6924" s="100"/>
      <c r="N6924" s="100"/>
    </row>
    <row r="6925" spans="2:14">
      <c r="B6925" s="98"/>
      <c r="C6925" s="98"/>
      <c r="D6925" s="100"/>
      <c r="E6925" s="100"/>
      <c r="F6925" s="100"/>
      <c r="H6925" s="102"/>
      <c r="I6925" s="103"/>
      <c r="J6925" s="102"/>
      <c r="L6925" s="100"/>
      <c r="M6925" s="100"/>
      <c r="N6925" s="100"/>
    </row>
    <row r="6926" spans="2:14">
      <c r="B6926" s="98"/>
      <c r="C6926" s="98"/>
      <c r="D6926" s="100"/>
      <c r="E6926" s="100"/>
      <c r="F6926" s="100"/>
      <c r="H6926" s="102"/>
      <c r="I6926" s="103"/>
      <c r="J6926" s="102"/>
      <c r="L6926" s="100"/>
      <c r="M6926" s="100"/>
      <c r="N6926" s="100"/>
    </row>
    <row r="6927" spans="2:14">
      <c r="B6927" s="98"/>
      <c r="C6927" s="98"/>
      <c r="D6927" s="100"/>
      <c r="E6927" s="100"/>
      <c r="F6927" s="100"/>
      <c r="H6927" s="102"/>
      <c r="I6927" s="103"/>
      <c r="J6927" s="102"/>
      <c r="L6927" s="100"/>
      <c r="M6927" s="100"/>
      <c r="N6927" s="100"/>
    </row>
    <row r="6928" spans="2:14">
      <c r="B6928" s="98"/>
      <c r="C6928" s="98"/>
      <c r="D6928" s="100"/>
      <c r="E6928" s="100"/>
      <c r="F6928" s="100"/>
      <c r="H6928" s="102"/>
      <c r="I6928" s="103"/>
      <c r="J6928" s="102"/>
      <c r="L6928" s="100"/>
      <c r="M6928" s="100"/>
      <c r="N6928" s="100"/>
    </row>
    <row r="6929" spans="2:14">
      <c r="B6929" s="98"/>
      <c r="C6929" s="98"/>
      <c r="D6929" s="100"/>
      <c r="E6929" s="100"/>
      <c r="F6929" s="100"/>
      <c r="H6929" s="102"/>
      <c r="I6929" s="103"/>
      <c r="J6929" s="102"/>
      <c r="L6929" s="100"/>
      <c r="M6929" s="100"/>
      <c r="N6929" s="100"/>
    </row>
    <row r="6930" spans="2:14">
      <c r="B6930" s="98"/>
      <c r="C6930" s="98"/>
      <c r="D6930" s="100"/>
      <c r="E6930" s="100"/>
      <c r="F6930" s="100"/>
      <c r="H6930" s="102"/>
      <c r="I6930" s="103"/>
      <c r="J6930" s="102"/>
      <c r="L6930" s="100"/>
      <c r="M6930" s="100"/>
      <c r="N6930" s="100"/>
    </row>
    <row r="6931" spans="2:14">
      <c r="B6931" s="98"/>
      <c r="C6931" s="98"/>
      <c r="D6931" s="100"/>
      <c r="E6931" s="100"/>
      <c r="F6931" s="100"/>
      <c r="H6931" s="102"/>
      <c r="I6931" s="103"/>
      <c r="J6931" s="102"/>
      <c r="L6931" s="100"/>
      <c r="M6931" s="100"/>
      <c r="N6931" s="100"/>
    </row>
    <row r="6932" spans="2:14">
      <c r="B6932" s="98"/>
      <c r="C6932" s="98"/>
      <c r="D6932" s="100"/>
      <c r="E6932" s="100"/>
      <c r="F6932" s="100"/>
      <c r="H6932" s="102"/>
      <c r="I6932" s="103"/>
      <c r="J6932" s="102"/>
      <c r="L6932" s="100"/>
      <c r="M6932" s="100"/>
      <c r="N6932" s="100"/>
    </row>
    <row r="6933" spans="2:14">
      <c r="B6933" s="98"/>
      <c r="C6933" s="98"/>
      <c r="D6933" s="100"/>
      <c r="E6933" s="100"/>
      <c r="F6933" s="100"/>
      <c r="H6933" s="102"/>
      <c r="I6933" s="103"/>
      <c r="J6933" s="102"/>
      <c r="L6933" s="100"/>
      <c r="M6933" s="100"/>
      <c r="N6933" s="100"/>
    </row>
    <row r="6934" spans="2:14">
      <c r="B6934" s="98"/>
      <c r="C6934" s="98"/>
      <c r="D6934" s="100"/>
      <c r="E6934" s="100"/>
      <c r="F6934" s="100"/>
      <c r="H6934" s="102"/>
      <c r="I6934" s="103"/>
      <c r="J6934" s="102"/>
      <c r="L6934" s="100"/>
      <c r="M6934" s="100"/>
      <c r="N6934" s="100"/>
    </row>
    <row r="6935" spans="2:14">
      <c r="B6935" s="98"/>
      <c r="C6935" s="98"/>
      <c r="D6935" s="100"/>
      <c r="E6935" s="100"/>
      <c r="F6935" s="100"/>
      <c r="H6935" s="102"/>
      <c r="I6935" s="103"/>
      <c r="J6935" s="102"/>
      <c r="L6935" s="100"/>
      <c r="M6935" s="100"/>
      <c r="N6935" s="100"/>
    </row>
    <row r="6936" spans="2:14">
      <c r="B6936" s="98"/>
      <c r="C6936" s="98"/>
      <c r="D6936" s="100"/>
      <c r="E6936" s="100"/>
      <c r="F6936" s="100"/>
      <c r="H6936" s="102"/>
      <c r="I6936" s="103"/>
      <c r="J6936" s="102"/>
      <c r="L6936" s="100"/>
      <c r="M6936" s="100"/>
      <c r="N6936" s="100"/>
    </row>
    <row r="6937" spans="2:14">
      <c r="B6937" s="98"/>
      <c r="C6937" s="98"/>
      <c r="D6937" s="100"/>
      <c r="E6937" s="100"/>
      <c r="F6937" s="100"/>
      <c r="H6937" s="102"/>
      <c r="I6937" s="103"/>
      <c r="J6937" s="102"/>
      <c r="L6937" s="100"/>
      <c r="M6937" s="100"/>
      <c r="N6937" s="100"/>
    </row>
    <row r="6938" spans="2:14">
      <c r="B6938" s="98"/>
      <c r="C6938" s="98"/>
      <c r="D6938" s="100"/>
      <c r="E6938" s="100"/>
      <c r="F6938" s="100"/>
      <c r="H6938" s="102"/>
      <c r="I6938" s="103"/>
      <c r="J6938" s="102"/>
      <c r="L6938" s="100"/>
      <c r="M6938" s="100"/>
      <c r="N6938" s="100"/>
    </row>
    <row r="6939" spans="2:14">
      <c r="B6939" s="98"/>
      <c r="C6939" s="98"/>
      <c r="D6939" s="100"/>
      <c r="E6939" s="100"/>
      <c r="F6939" s="100"/>
      <c r="H6939" s="102"/>
      <c r="I6939" s="103"/>
      <c r="J6939" s="102"/>
      <c r="L6939" s="100"/>
      <c r="M6939" s="100"/>
      <c r="N6939" s="100"/>
    </row>
    <row r="6940" spans="2:14">
      <c r="B6940" s="98"/>
      <c r="C6940" s="98"/>
      <c r="D6940" s="100"/>
      <c r="E6940" s="100"/>
      <c r="F6940" s="100"/>
      <c r="H6940" s="102"/>
      <c r="I6940" s="103"/>
      <c r="J6940" s="102"/>
      <c r="L6940" s="100"/>
      <c r="M6940" s="100"/>
      <c r="N6940" s="100"/>
    </row>
    <row r="6941" spans="2:14">
      <c r="B6941" s="98"/>
      <c r="C6941" s="98"/>
      <c r="D6941" s="100"/>
      <c r="E6941" s="100"/>
      <c r="F6941" s="100"/>
      <c r="H6941" s="102"/>
      <c r="I6941" s="103"/>
      <c r="J6941" s="102"/>
      <c r="L6941" s="100"/>
      <c r="M6941" s="100"/>
      <c r="N6941" s="100"/>
    </row>
    <row r="6942" spans="2:14">
      <c r="B6942" s="98"/>
      <c r="C6942" s="98"/>
      <c r="D6942" s="100"/>
      <c r="E6942" s="100"/>
      <c r="F6942" s="100"/>
      <c r="H6942" s="102"/>
      <c r="I6942" s="103"/>
      <c r="J6942" s="102"/>
      <c r="L6942" s="100"/>
      <c r="M6942" s="100"/>
      <c r="N6942" s="100"/>
    </row>
    <row r="6943" spans="2:14">
      <c r="B6943" s="98"/>
      <c r="C6943" s="98"/>
      <c r="D6943" s="100"/>
      <c r="E6943" s="100"/>
      <c r="F6943" s="100"/>
      <c r="H6943" s="102"/>
      <c r="I6943" s="103"/>
      <c r="J6943" s="102"/>
      <c r="L6943" s="100"/>
      <c r="M6943" s="100"/>
      <c r="N6943" s="100"/>
    </row>
    <row r="6944" spans="2:14">
      <c r="B6944" s="98"/>
      <c r="C6944" s="98"/>
      <c r="D6944" s="100"/>
      <c r="E6944" s="100"/>
      <c r="F6944" s="100"/>
      <c r="H6944" s="102"/>
      <c r="I6944" s="103"/>
      <c r="J6944" s="102"/>
      <c r="L6944" s="100"/>
      <c r="M6944" s="100"/>
      <c r="N6944" s="100"/>
    </row>
    <row r="6945" spans="2:14">
      <c r="B6945" s="98"/>
      <c r="C6945" s="98"/>
      <c r="D6945" s="100"/>
      <c r="E6945" s="100"/>
      <c r="F6945" s="100"/>
      <c r="H6945" s="102"/>
      <c r="I6945" s="103"/>
      <c r="J6945" s="102"/>
      <c r="L6945" s="100"/>
      <c r="M6945" s="100"/>
      <c r="N6945" s="100"/>
    </row>
    <row r="6946" spans="2:14">
      <c r="B6946" s="98"/>
      <c r="C6946" s="98"/>
      <c r="D6946" s="100"/>
      <c r="E6946" s="100"/>
      <c r="F6946" s="100"/>
      <c r="H6946" s="102"/>
      <c r="I6946" s="103"/>
      <c r="J6946" s="102"/>
      <c r="L6946" s="100"/>
      <c r="M6946" s="100"/>
      <c r="N6946" s="100"/>
    </row>
    <row r="6947" spans="2:14">
      <c r="B6947" s="98"/>
      <c r="C6947" s="98"/>
      <c r="D6947" s="100"/>
      <c r="E6947" s="100"/>
      <c r="F6947" s="100"/>
      <c r="H6947" s="102"/>
      <c r="I6947" s="103"/>
      <c r="J6947" s="102"/>
      <c r="L6947" s="100"/>
      <c r="M6947" s="100"/>
      <c r="N6947" s="100"/>
    </row>
    <row r="6948" spans="2:14">
      <c r="B6948" s="98"/>
      <c r="C6948" s="98"/>
      <c r="D6948" s="100"/>
      <c r="E6948" s="100"/>
      <c r="F6948" s="100"/>
      <c r="H6948" s="102"/>
      <c r="I6948" s="103"/>
      <c r="J6948" s="102"/>
      <c r="L6948" s="100"/>
      <c r="M6948" s="100"/>
      <c r="N6948" s="100"/>
    </row>
    <row r="6949" spans="2:14">
      <c r="B6949" s="98"/>
      <c r="C6949" s="98"/>
      <c r="D6949" s="100"/>
      <c r="E6949" s="100"/>
      <c r="F6949" s="100"/>
      <c r="H6949" s="102"/>
      <c r="I6949" s="103"/>
      <c r="J6949" s="102"/>
      <c r="L6949" s="100"/>
      <c r="M6949" s="100"/>
      <c r="N6949" s="100"/>
    </row>
    <row r="6950" spans="2:14">
      <c r="B6950" s="98"/>
      <c r="C6950" s="98"/>
      <c r="D6950" s="100"/>
      <c r="E6950" s="100"/>
      <c r="F6950" s="100"/>
      <c r="H6950" s="102"/>
      <c r="I6950" s="103"/>
      <c r="J6950" s="102"/>
      <c r="L6950" s="100"/>
      <c r="M6950" s="100"/>
      <c r="N6950" s="100"/>
    </row>
    <row r="6951" spans="2:14">
      <c r="B6951" s="98"/>
      <c r="C6951" s="98"/>
      <c r="D6951" s="100"/>
      <c r="E6951" s="100"/>
      <c r="F6951" s="100"/>
      <c r="H6951" s="102"/>
      <c r="I6951" s="103"/>
      <c r="J6951" s="102"/>
      <c r="L6951" s="100"/>
      <c r="M6951" s="100"/>
      <c r="N6951" s="100"/>
    </row>
    <row r="6952" spans="2:14">
      <c r="B6952" s="98"/>
      <c r="C6952" s="98"/>
      <c r="D6952" s="100"/>
      <c r="E6952" s="100"/>
      <c r="F6952" s="100"/>
      <c r="H6952" s="102"/>
      <c r="I6952" s="103"/>
      <c r="J6952" s="102"/>
      <c r="L6952" s="100"/>
      <c r="M6952" s="100"/>
      <c r="N6952" s="100"/>
    </row>
    <row r="6953" spans="2:14">
      <c r="B6953" s="98"/>
      <c r="C6953" s="98"/>
      <c r="D6953" s="100"/>
      <c r="E6953" s="100"/>
      <c r="F6953" s="100"/>
      <c r="H6953" s="102"/>
      <c r="I6953" s="103"/>
      <c r="J6953" s="102"/>
      <c r="L6953" s="100"/>
      <c r="M6953" s="100"/>
      <c r="N6953" s="100"/>
    </row>
    <row r="6954" spans="2:14">
      <c r="B6954" s="98"/>
      <c r="C6954" s="98"/>
      <c r="D6954" s="100"/>
      <c r="E6954" s="100"/>
      <c r="F6954" s="100"/>
      <c r="H6954" s="102"/>
      <c r="I6954" s="103"/>
      <c r="J6954" s="102"/>
      <c r="L6954" s="100"/>
      <c r="M6954" s="100"/>
      <c r="N6954" s="100"/>
    </row>
    <row r="6955" spans="2:14">
      <c r="B6955" s="98"/>
      <c r="C6955" s="98"/>
      <c r="D6955" s="100"/>
      <c r="E6955" s="100"/>
      <c r="F6955" s="100"/>
      <c r="H6955" s="102"/>
      <c r="I6955" s="103"/>
      <c r="J6955" s="102"/>
      <c r="L6955" s="100"/>
      <c r="M6955" s="100"/>
      <c r="N6955" s="100"/>
    </row>
    <row r="6956" spans="2:14">
      <c r="B6956" s="98"/>
      <c r="C6956" s="98"/>
      <c r="D6956" s="100"/>
      <c r="E6956" s="100"/>
      <c r="F6956" s="100"/>
      <c r="H6956" s="102"/>
      <c r="I6956" s="103"/>
      <c r="J6956" s="102"/>
      <c r="L6956" s="100"/>
      <c r="M6956" s="100"/>
      <c r="N6956" s="100"/>
    </row>
    <row r="6957" spans="2:14">
      <c r="B6957" s="98"/>
      <c r="C6957" s="98"/>
      <c r="D6957" s="100"/>
      <c r="E6957" s="100"/>
      <c r="F6957" s="100"/>
      <c r="H6957" s="102"/>
      <c r="I6957" s="103"/>
      <c r="J6957" s="102"/>
      <c r="L6957" s="100"/>
      <c r="M6957" s="100"/>
      <c r="N6957" s="100"/>
    </row>
    <row r="6958" spans="2:14">
      <c r="B6958" s="98"/>
      <c r="C6958" s="98"/>
      <c r="D6958" s="100"/>
      <c r="E6958" s="100"/>
      <c r="F6958" s="100"/>
      <c r="H6958" s="102"/>
      <c r="I6958" s="103"/>
      <c r="J6958" s="102"/>
      <c r="L6958" s="100"/>
      <c r="M6958" s="100"/>
      <c r="N6958" s="100"/>
    </row>
    <row r="6959" spans="2:14">
      <c r="B6959" s="98"/>
      <c r="C6959" s="98"/>
      <c r="D6959" s="100"/>
      <c r="E6959" s="100"/>
      <c r="F6959" s="100"/>
      <c r="H6959" s="102"/>
      <c r="I6959" s="103"/>
      <c r="J6959" s="102"/>
      <c r="L6959" s="100"/>
      <c r="M6959" s="100"/>
      <c r="N6959" s="100"/>
    </row>
    <row r="6960" spans="2:14">
      <c r="B6960" s="98"/>
      <c r="C6960" s="98"/>
      <c r="D6960" s="100"/>
      <c r="E6960" s="100"/>
      <c r="F6960" s="100"/>
      <c r="H6960" s="102"/>
      <c r="I6960" s="103"/>
      <c r="J6960" s="102"/>
      <c r="L6960" s="100"/>
      <c r="M6960" s="100"/>
      <c r="N6960" s="100"/>
    </row>
    <row r="6961" spans="2:14">
      <c r="B6961" s="98"/>
      <c r="C6961" s="98"/>
      <c r="D6961" s="100"/>
      <c r="E6961" s="100"/>
      <c r="F6961" s="100"/>
      <c r="H6961" s="102"/>
      <c r="I6961" s="103"/>
      <c r="J6961" s="102"/>
      <c r="L6961" s="100"/>
      <c r="M6961" s="100"/>
      <c r="N6961" s="100"/>
    </row>
    <row r="6962" spans="2:14">
      <c r="B6962" s="98"/>
      <c r="C6962" s="98"/>
      <c r="D6962" s="100"/>
      <c r="E6962" s="100"/>
      <c r="F6962" s="100"/>
      <c r="H6962" s="102"/>
      <c r="I6962" s="103"/>
      <c r="J6962" s="102"/>
      <c r="L6962" s="100"/>
      <c r="M6962" s="100"/>
      <c r="N6962" s="100"/>
    </row>
    <row r="6963" spans="2:14">
      <c r="B6963" s="98"/>
      <c r="C6963" s="98"/>
      <c r="D6963" s="100"/>
      <c r="E6963" s="100"/>
      <c r="F6963" s="100"/>
      <c r="H6963" s="102"/>
      <c r="I6963" s="103"/>
      <c r="J6963" s="102"/>
      <c r="L6963" s="100"/>
      <c r="M6963" s="100"/>
      <c r="N6963" s="100"/>
    </row>
    <row r="6964" spans="2:14">
      <c r="B6964" s="98"/>
      <c r="C6964" s="98"/>
      <c r="D6964" s="100"/>
      <c r="E6964" s="100"/>
      <c r="F6964" s="100"/>
      <c r="H6964" s="102"/>
      <c r="I6964" s="103"/>
      <c r="J6964" s="102"/>
      <c r="L6964" s="100"/>
      <c r="M6964" s="100"/>
      <c r="N6964" s="100"/>
    </row>
    <row r="6965" spans="2:14">
      <c r="B6965" s="98"/>
      <c r="C6965" s="98"/>
      <c r="D6965" s="100"/>
      <c r="E6965" s="100"/>
      <c r="F6965" s="100"/>
      <c r="H6965" s="102"/>
      <c r="I6965" s="103"/>
      <c r="J6965" s="102"/>
      <c r="L6965" s="100"/>
      <c r="M6965" s="100"/>
      <c r="N6965" s="100"/>
    </row>
    <row r="6966" spans="2:14">
      <c r="B6966" s="98"/>
      <c r="C6966" s="98"/>
      <c r="D6966" s="100"/>
      <c r="E6966" s="100"/>
      <c r="F6966" s="100"/>
      <c r="H6966" s="102"/>
      <c r="I6966" s="103"/>
      <c r="J6966" s="102"/>
      <c r="L6966" s="100"/>
      <c r="M6966" s="100"/>
      <c r="N6966" s="100"/>
    </row>
    <row r="6967" spans="2:14">
      <c r="B6967" s="98"/>
      <c r="C6967" s="98"/>
      <c r="D6967" s="100"/>
      <c r="E6967" s="100"/>
      <c r="F6967" s="100"/>
      <c r="H6967" s="102"/>
      <c r="I6967" s="103"/>
      <c r="J6967" s="102"/>
      <c r="L6967" s="100"/>
      <c r="M6967" s="100"/>
      <c r="N6967" s="100"/>
    </row>
    <row r="6968" spans="2:14">
      <c r="B6968" s="98"/>
      <c r="C6968" s="98"/>
      <c r="D6968" s="100"/>
      <c r="E6968" s="100"/>
      <c r="F6968" s="100"/>
      <c r="H6968" s="102"/>
      <c r="I6968" s="103"/>
      <c r="J6968" s="102"/>
      <c r="L6968" s="100"/>
      <c r="M6968" s="100"/>
      <c r="N6968" s="100"/>
    </row>
    <row r="6969" spans="2:14">
      <c r="B6969" s="98"/>
      <c r="C6969" s="98"/>
      <c r="D6969" s="100"/>
      <c r="E6969" s="100"/>
      <c r="F6969" s="100"/>
      <c r="H6969" s="102"/>
      <c r="I6969" s="103"/>
      <c r="J6969" s="102"/>
      <c r="L6969" s="100"/>
      <c r="M6969" s="100"/>
      <c r="N6969" s="100"/>
    </row>
    <row r="6970" spans="2:14">
      <c r="B6970" s="98"/>
      <c r="C6970" s="98"/>
      <c r="D6970" s="100"/>
      <c r="E6970" s="100"/>
      <c r="F6970" s="100"/>
      <c r="H6970" s="102"/>
      <c r="I6970" s="103"/>
      <c r="J6970" s="102"/>
      <c r="L6970" s="100"/>
      <c r="M6970" s="100"/>
      <c r="N6970" s="100"/>
    </row>
    <row r="6971" spans="2:14">
      <c r="B6971" s="98"/>
      <c r="C6971" s="98"/>
      <c r="D6971" s="100"/>
      <c r="E6971" s="100"/>
      <c r="F6971" s="100"/>
      <c r="H6971" s="102"/>
      <c r="I6971" s="103"/>
      <c r="J6971" s="102"/>
      <c r="L6971" s="100"/>
      <c r="M6971" s="100"/>
      <c r="N6971" s="100"/>
    </row>
    <row r="6972" spans="2:14">
      <c r="B6972" s="98"/>
      <c r="C6972" s="98"/>
      <c r="D6972" s="100"/>
      <c r="E6972" s="100"/>
      <c r="F6972" s="100"/>
      <c r="H6972" s="102"/>
      <c r="I6972" s="103"/>
      <c r="J6972" s="102"/>
      <c r="L6972" s="100"/>
      <c r="M6972" s="100"/>
      <c r="N6972" s="100"/>
    </row>
    <row r="6973" spans="2:14">
      <c r="B6973" s="98"/>
      <c r="C6973" s="98"/>
      <c r="D6973" s="100"/>
      <c r="E6973" s="100"/>
      <c r="F6973" s="100"/>
      <c r="H6973" s="102"/>
      <c r="I6973" s="103"/>
      <c r="J6973" s="102"/>
      <c r="L6973" s="100"/>
      <c r="M6973" s="100"/>
      <c r="N6973" s="100"/>
    </row>
    <row r="6974" spans="2:14">
      <c r="B6974" s="98"/>
      <c r="C6974" s="98"/>
      <c r="D6974" s="100"/>
      <c r="E6974" s="100"/>
      <c r="F6974" s="100"/>
      <c r="H6974" s="102"/>
      <c r="I6974" s="103"/>
      <c r="J6974" s="102"/>
      <c r="L6974" s="100"/>
      <c r="M6974" s="100"/>
      <c r="N6974" s="100"/>
    </row>
    <row r="6975" spans="2:14">
      <c r="B6975" s="98"/>
      <c r="C6975" s="98"/>
      <c r="D6975" s="100"/>
      <c r="E6975" s="100"/>
      <c r="F6975" s="100"/>
      <c r="H6975" s="102"/>
      <c r="I6975" s="103"/>
      <c r="J6975" s="102"/>
      <c r="L6975" s="100"/>
      <c r="M6975" s="100"/>
      <c r="N6975" s="100"/>
    </row>
    <row r="6976" spans="2:14">
      <c r="B6976" s="98"/>
      <c r="C6976" s="98"/>
      <c r="D6976" s="100"/>
      <c r="E6976" s="100"/>
      <c r="F6976" s="100"/>
      <c r="H6976" s="102"/>
      <c r="I6976" s="103"/>
      <c r="J6976" s="102"/>
      <c r="L6976" s="100"/>
      <c r="M6976" s="100"/>
      <c r="N6976" s="100"/>
    </row>
    <row r="6977" spans="2:14">
      <c r="B6977" s="98"/>
      <c r="C6977" s="98"/>
      <c r="D6977" s="100"/>
      <c r="E6977" s="100"/>
      <c r="F6977" s="100"/>
      <c r="H6977" s="102"/>
      <c r="I6977" s="103"/>
      <c r="J6977" s="102"/>
      <c r="L6977" s="100"/>
      <c r="M6977" s="100"/>
      <c r="N6977" s="100"/>
    </row>
    <row r="6978" spans="2:14">
      <c r="B6978" s="98"/>
      <c r="C6978" s="98"/>
      <c r="D6978" s="100"/>
      <c r="E6978" s="100"/>
      <c r="F6978" s="100"/>
      <c r="H6978" s="102"/>
      <c r="I6978" s="103"/>
      <c r="J6978" s="102"/>
      <c r="L6978" s="100"/>
      <c r="M6978" s="100"/>
      <c r="N6978" s="100"/>
    </row>
    <row r="6979" spans="2:14">
      <c r="B6979" s="98"/>
      <c r="C6979" s="98"/>
      <c r="D6979" s="100"/>
      <c r="E6979" s="100"/>
      <c r="F6979" s="100"/>
      <c r="H6979" s="102"/>
      <c r="I6979" s="103"/>
      <c r="J6979" s="102"/>
      <c r="L6979" s="100"/>
      <c r="M6979" s="100"/>
      <c r="N6979" s="100"/>
    </row>
    <row r="6980" spans="2:14">
      <c r="B6980" s="98"/>
      <c r="C6980" s="98"/>
      <c r="D6980" s="100"/>
      <c r="E6980" s="100"/>
      <c r="F6980" s="100"/>
      <c r="H6980" s="102"/>
      <c r="I6980" s="103"/>
      <c r="J6980" s="102"/>
      <c r="L6980" s="100"/>
      <c r="M6980" s="100"/>
      <c r="N6980" s="100"/>
    </row>
    <row r="6981" spans="2:14">
      <c r="B6981" s="98"/>
      <c r="C6981" s="98"/>
      <c r="D6981" s="100"/>
      <c r="E6981" s="100"/>
      <c r="F6981" s="100"/>
      <c r="H6981" s="102"/>
      <c r="I6981" s="103"/>
      <c r="J6981" s="102"/>
      <c r="L6981" s="100"/>
      <c r="M6981" s="100"/>
      <c r="N6981" s="100"/>
    </row>
    <row r="6982" spans="2:14">
      <c r="B6982" s="98"/>
      <c r="C6982" s="98"/>
      <c r="D6982" s="100"/>
      <c r="E6982" s="100"/>
      <c r="F6982" s="100"/>
      <c r="H6982" s="102"/>
      <c r="I6982" s="103"/>
      <c r="J6982" s="102"/>
      <c r="L6982" s="100"/>
      <c r="M6982" s="100"/>
      <c r="N6982" s="100"/>
    </row>
    <row r="6983" spans="2:14">
      <c r="B6983" s="98"/>
      <c r="C6983" s="98"/>
      <c r="D6983" s="100"/>
      <c r="E6983" s="100"/>
      <c r="F6983" s="100"/>
      <c r="H6983" s="102"/>
      <c r="I6983" s="103"/>
      <c r="J6983" s="102"/>
      <c r="L6983" s="100"/>
      <c r="M6983" s="100"/>
      <c r="N6983" s="100"/>
    </row>
    <row r="6984" spans="2:14">
      <c r="B6984" s="98"/>
      <c r="C6984" s="98"/>
      <c r="D6984" s="100"/>
      <c r="E6984" s="100"/>
      <c r="F6984" s="100"/>
      <c r="H6984" s="102"/>
      <c r="I6984" s="103"/>
      <c r="J6984" s="102"/>
      <c r="L6984" s="100"/>
      <c r="M6984" s="100"/>
      <c r="N6984" s="100"/>
    </row>
    <row r="6985" spans="2:14">
      <c r="B6985" s="98"/>
      <c r="C6985" s="98"/>
      <c r="D6985" s="100"/>
      <c r="E6985" s="100"/>
      <c r="F6985" s="100"/>
      <c r="H6985" s="102"/>
      <c r="I6985" s="103"/>
      <c r="J6985" s="102"/>
      <c r="L6985" s="100"/>
      <c r="M6985" s="100"/>
      <c r="N6985" s="100"/>
    </row>
    <row r="6986" spans="2:14">
      <c r="B6986" s="98"/>
      <c r="C6986" s="98"/>
      <c r="D6986" s="100"/>
      <c r="E6986" s="100"/>
      <c r="F6986" s="100"/>
      <c r="H6986" s="102"/>
      <c r="I6986" s="103"/>
      <c r="J6986" s="102"/>
      <c r="L6986" s="100"/>
      <c r="M6986" s="100"/>
      <c r="N6986" s="100"/>
    </row>
    <row r="6987" spans="2:14">
      <c r="B6987" s="98"/>
      <c r="C6987" s="98"/>
      <c r="D6987" s="100"/>
      <c r="E6987" s="100"/>
      <c r="F6987" s="100"/>
      <c r="H6987" s="102"/>
      <c r="I6987" s="103"/>
      <c r="J6987" s="102"/>
      <c r="L6987" s="100"/>
      <c r="M6987" s="100"/>
      <c r="N6987" s="100"/>
    </row>
    <row r="6988" spans="2:14">
      <c r="B6988" s="98"/>
      <c r="C6988" s="98"/>
      <c r="D6988" s="100"/>
      <c r="E6988" s="100"/>
      <c r="F6988" s="100"/>
      <c r="H6988" s="102"/>
      <c r="I6988" s="103"/>
      <c r="J6988" s="102"/>
      <c r="L6988" s="100"/>
      <c r="M6988" s="100"/>
      <c r="N6988" s="100"/>
    </row>
    <row r="6989" spans="2:14">
      <c r="B6989" s="98"/>
      <c r="C6989" s="98"/>
      <c r="D6989" s="100"/>
      <c r="E6989" s="100"/>
      <c r="F6989" s="100"/>
      <c r="H6989" s="102"/>
      <c r="I6989" s="103"/>
      <c r="J6989" s="102"/>
      <c r="L6989" s="100"/>
      <c r="M6989" s="100"/>
      <c r="N6989" s="100"/>
    </row>
    <row r="6990" spans="2:14">
      <c r="B6990" s="98"/>
      <c r="C6990" s="98"/>
      <c r="D6990" s="100"/>
      <c r="E6990" s="100"/>
      <c r="F6990" s="100"/>
      <c r="H6990" s="102"/>
      <c r="I6990" s="103"/>
      <c r="J6990" s="102"/>
      <c r="L6990" s="100"/>
      <c r="M6990" s="100"/>
      <c r="N6990" s="100"/>
    </row>
    <row r="6991" spans="2:14">
      <c r="B6991" s="98"/>
      <c r="C6991" s="98"/>
      <c r="D6991" s="100"/>
      <c r="E6991" s="100"/>
      <c r="F6991" s="100"/>
      <c r="H6991" s="102"/>
      <c r="I6991" s="103"/>
      <c r="J6991" s="102"/>
      <c r="L6991" s="100"/>
      <c r="M6991" s="100"/>
      <c r="N6991" s="100"/>
    </row>
    <row r="6992" spans="2:14">
      <c r="B6992" s="98"/>
      <c r="C6992" s="98"/>
      <c r="D6992" s="100"/>
      <c r="E6992" s="100"/>
      <c r="F6992" s="100"/>
      <c r="H6992" s="102"/>
      <c r="I6992" s="103"/>
      <c r="J6992" s="102"/>
      <c r="L6992" s="100"/>
      <c r="M6992" s="100"/>
      <c r="N6992" s="100"/>
    </row>
    <row r="6993" spans="2:14">
      <c r="B6993" s="98"/>
      <c r="C6993" s="98"/>
      <c r="D6993" s="100"/>
      <c r="E6993" s="100"/>
      <c r="F6993" s="100"/>
      <c r="H6993" s="102"/>
      <c r="I6993" s="103"/>
      <c r="J6993" s="102"/>
      <c r="L6993" s="100"/>
      <c r="M6993" s="100"/>
      <c r="N6993" s="100"/>
    </row>
    <row r="6994" spans="2:14">
      <c r="B6994" s="98"/>
      <c r="C6994" s="98"/>
      <c r="D6994" s="100"/>
      <c r="E6994" s="100"/>
      <c r="F6994" s="100"/>
      <c r="H6994" s="102"/>
      <c r="I6994" s="103"/>
      <c r="J6994" s="102"/>
      <c r="L6994" s="100"/>
      <c r="M6994" s="100"/>
      <c r="N6994" s="100"/>
    </row>
    <row r="6995" spans="2:14">
      <c r="B6995" s="98"/>
      <c r="C6995" s="98"/>
      <c r="D6995" s="100"/>
      <c r="E6995" s="100"/>
      <c r="F6995" s="100"/>
      <c r="H6995" s="102"/>
      <c r="I6995" s="103"/>
      <c r="J6995" s="102"/>
      <c r="L6995" s="100"/>
      <c r="M6995" s="100"/>
      <c r="N6995" s="100"/>
    </row>
    <row r="6996" spans="2:14">
      <c r="B6996" s="98"/>
      <c r="C6996" s="98"/>
      <c r="D6996" s="100"/>
      <c r="E6996" s="100"/>
      <c r="F6996" s="100"/>
      <c r="H6996" s="102"/>
      <c r="I6996" s="103"/>
      <c r="J6996" s="102"/>
      <c r="L6996" s="100"/>
      <c r="M6996" s="100"/>
      <c r="N6996" s="100"/>
    </row>
    <row r="6997" spans="2:14">
      <c r="B6997" s="98"/>
      <c r="C6997" s="98"/>
      <c r="D6997" s="100"/>
      <c r="E6997" s="100"/>
      <c r="F6997" s="100"/>
      <c r="H6997" s="102"/>
      <c r="I6997" s="103"/>
      <c r="J6997" s="102"/>
      <c r="L6997" s="100"/>
      <c r="M6997" s="100"/>
      <c r="N6997" s="100"/>
    </row>
    <row r="6998" spans="2:14">
      <c r="B6998" s="98"/>
      <c r="C6998" s="98"/>
      <c r="D6998" s="100"/>
      <c r="E6998" s="100"/>
      <c r="F6998" s="100"/>
      <c r="H6998" s="102"/>
      <c r="I6998" s="103"/>
      <c r="J6998" s="102"/>
      <c r="L6998" s="100"/>
      <c r="M6998" s="100"/>
      <c r="N6998" s="100"/>
    </row>
    <row r="6999" spans="2:14">
      <c r="B6999" s="98"/>
      <c r="C6999" s="98"/>
      <c r="D6999" s="100"/>
      <c r="E6999" s="100"/>
      <c r="F6999" s="100"/>
      <c r="H6999" s="102"/>
      <c r="I6999" s="103"/>
      <c r="J6999" s="102"/>
      <c r="L6999" s="100"/>
      <c r="M6999" s="100"/>
      <c r="N6999" s="100"/>
    </row>
    <row r="7000" spans="2:14">
      <c r="B7000" s="98"/>
      <c r="C7000" s="98"/>
      <c r="D7000" s="100"/>
      <c r="E7000" s="100"/>
      <c r="F7000" s="100"/>
      <c r="H7000" s="102"/>
      <c r="I7000" s="103"/>
      <c r="J7000" s="102"/>
      <c r="L7000" s="100"/>
      <c r="M7000" s="100"/>
      <c r="N7000" s="100"/>
    </row>
    <row r="7001" spans="2:14">
      <c r="B7001" s="98"/>
      <c r="C7001" s="98"/>
      <c r="D7001" s="100"/>
      <c r="E7001" s="100"/>
      <c r="F7001" s="100"/>
      <c r="H7001" s="102"/>
      <c r="I7001" s="103"/>
      <c r="J7001" s="102"/>
      <c r="L7001" s="100"/>
      <c r="M7001" s="100"/>
      <c r="N7001" s="100"/>
    </row>
    <row r="7002" spans="2:14">
      <c r="B7002" s="98"/>
      <c r="C7002" s="98"/>
      <c r="D7002" s="100"/>
      <c r="E7002" s="100"/>
      <c r="F7002" s="100"/>
      <c r="H7002" s="102"/>
      <c r="I7002" s="103"/>
      <c r="J7002" s="102"/>
      <c r="L7002" s="100"/>
      <c r="M7002" s="100"/>
      <c r="N7002" s="100"/>
    </row>
    <row r="7003" spans="2:14">
      <c r="B7003" s="98"/>
      <c r="C7003" s="98"/>
      <c r="D7003" s="100"/>
      <c r="E7003" s="100"/>
      <c r="F7003" s="100"/>
      <c r="H7003" s="102"/>
      <c r="I7003" s="103"/>
      <c r="J7003" s="102"/>
      <c r="L7003" s="100"/>
      <c r="M7003" s="100"/>
      <c r="N7003" s="100"/>
    </row>
    <row r="7004" spans="2:14">
      <c r="B7004" s="98"/>
      <c r="C7004" s="98"/>
      <c r="D7004" s="100"/>
      <c r="E7004" s="100"/>
      <c r="F7004" s="100"/>
      <c r="H7004" s="102"/>
      <c r="I7004" s="103"/>
      <c r="J7004" s="102"/>
      <c r="L7004" s="100"/>
      <c r="M7004" s="100"/>
      <c r="N7004" s="100"/>
    </row>
    <row r="7005" spans="2:14">
      <c r="B7005" s="98"/>
      <c r="C7005" s="98"/>
      <c r="D7005" s="100"/>
      <c r="E7005" s="100"/>
      <c r="F7005" s="100"/>
      <c r="H7005" s="102"/>
      <c r="I7005" s="103"/>
      <c r="J7005" s="102"/>
      <c r="L7005" s="100"/>
      <c r="M7005" s="100"/>
      <c r="N7005" s="100"/>
    </row>
    <row r="7006" spans="2:14">
      <c r="B7006" s="98"/>
      <c r="C7006" s="98"/>
      <c r="D7006" s="100"/>
      <c r="E7006" s="100"/>
      <c r="F7006" s="100"/>
      <c r="H7006" s="102"/>
      <c r="I7006" s="103"/>
      <c r="J7006" s="102"/>
      <c r="L7006" s="100"/>
      <c r="M7006" s="100"/>
      <c r="N7006" s="100"/>
    </row>
    <row r="7007" spans="2:14">
      <c r="B7007" s="98"/>
      <c r="C7007" s="98"/>
      <c r="D7007" s="100"/>
      <c r="E7007" s="100"/>
      <c r="F7007" s="100"/>
      <c r="H7007" s="102"/>
      <c r="I7007" s="103"/>
      <c r="J7007" s="102"/>
      <c r="L7007" s="100"/>
      <c r="M7007" s="100"/>
      <c r="N7007" s="100"/>
    </row>
    <row r="7008" spans="2:14">
      <c r="B7008" s="98"/>
      <c r="C7008" s="98"/>
      <c r="D7008" s="100"/>
      <c r="E7008" s="100"/>
      <c r="F7008" s="100"/>
      <c r="H7008" s="102"/>
      <c r="I7008" s="103"/>
      <c r="J7008" s="102"/>
      <c r="L7008" s="100"/>
      <c r="M7008" s="100"/>
      <c r="N7008" s="100"/>
    </row>
    <row r="7009" spans="2:14">
      <c r="B7009" s="98"/>
      <c r="C7009" s="98"/>
      <c r="D7009" s="100"/>
      <c r="E7009" s="100"/>
      <c r="F7009" s="100"/>
      <c r="H7009" s="102"/>
      <c r="I7009" s="103"/>
      <c r="J7009" s="102"/>
      <c r="L7009" s="100"/>
      <c r="M7009" s="100"/>
      <c r="N7009" s="100"/>
    </row>
    <row r="7010" spans="2:14">
      <c r="B7010" s="98"/>
      <c r="C7010" s="98"/>
      <c r="D7010" s="100"/>
      <c r="E7010" s="100"/>
      <c r="F7010" s="100"/>
      <c r="H7010" s="102"/>
      <c r="I7010" s="103"/>
      <c r="J7010" s="102"/>
      <c r="L7010" s="100"/>
      <c r="M7010" s="100"/>
      <c r="N7010" s="100"/>
    </row>
    <row r="7011" spans="2:14">
      <c r="B7011" s="98"/>
      <c r="C7011" s="98"/>
      <c r="D7011" s="100"/>
      <c r="E7011" s="100"/>
      <c r="F7011" s="100"/>
      <c r="H7011" s="102"/>
      <c r="I7011" s="103"/>
      <c r="J7011" s="102"/>
      <c r="L7011" s="100"/>
      <c r="M7011" s="100"/>
      <c r="N7011" s="100"/>
    </row>
    <row r="7012" spans="2:14">
      <c r="B7012" s="98"/>
      <c r="C7012" s="98"/>
      <c r="D7012" s="100"/>
      <c r="E7012" s="100"/>
      <c r="F7012" s="100"/>
      <c r="H7012" s="102"/>
      <c r="I7012" s="103"/>
      <c r="J7012" s="102"/>
      <c r="L7012" s="100"/>
      <c r="M7012" s="100"/>
      <c r="N7012" s="100"/>
    </row>
    <row r="7013" spans="2:14">
      <c r="B7013" s="98"/>
      <c r="C7013" s="98"/>
      <c r="D7013" s="100"/>
      <c r="E7013" s="100"/>
      <c r="F7013" s="100"/>
      <c r="H7013" s="102"/>
      <c r="I7013" s="103"/>
      <c r="J7013" s="102"/>
      <c r="L7013" s="100"/>
      <c r="M7013" s="100"/>
      <c r="N7013" s="100"/>
    </row>
    <row r="7014" spans="2:14">
      <c r="B7014" s="98"/>
      <c r="C7014" s="98"/>
      <c r="D7014" s="100"/>
      <c r="E7014" s="100"/>
      <c r="F7014" s="100"/>
      <c r="H7014" s="102"/>
      <c r="I7014" s="103"/>
      <c r="J7014" s="102"/>
      <c r="L7014" s="100"/>
      <c r="M7014" s="100"/>
      <c r="N7014" s="100"/>
    </row>
    <row r="7015" spans="2:14">
      <c r="B7015" s="98"/>
      <c r="C7015" s="98"/>
      <c r="D7015" s="100"/>
      <c r="E7015" s="100"/>
      <c r="F7015" s="100"/>
      <c r="H7015" s="102"/>
      <c r="I7015" s="103"/>
      <c r="J7015" s="102"/>
      <c r="L7015" s="100"/>
      <c r="M7015" s="100"/>
      <c r="N7015" s="100"/>
    </row>
    <row r="7016" spans="2:14">
      <c r="B7016" s="98"/>
      <c r="C7016" s="98"/>
      <c r="D7016" s="100"/>
      <c r="E7016" s="100"/>
      <c r="F7016" s="100"/>
      <c r="H7016" s="102"/>
      <c r="I7016" s="103"/>
      <c r="J7016" s="102"/>
      <c r="L7016" s="100"/>
      <c r="M7016" s="100"/>
      <c r="N7016" s="100"/>
    </row>
    <row r="7017" spans="2:14">
      <c r="B7017" s="98"/>
      <c r="C7017" s="98"/>
      <c r="D7017" s="100"/>
      <c r="E7017" s="100"/>
      <c r="F7017" s="100"/>
      <c r="H7017" s="102"/>
      <c r="I7017" s="103"/>
      <c r="J7017" s="102"/>
      <c r="L7017" s="100"/>
      <c r="M7017" s="100"/>
      <c r="N7017" s="100"/>
    </row>
    <row r="7018" spans="2:14">
      <c r="B7018" s="98"/>
      <c r="C7018" s="98"/>
      <c r="D7018" s="100"/>
      <c r="E7018" s="100"/>
      <c r="F7018" s="100"/>
      <c r="H7018" s="102"/>
      <c r="I7018" s="103"/>
      <c r="J7018" s="102"/>
      <c r="L7018" s="100"/>
      <c r="M7018" s="100"/>
      <c r="N7018" s="100"/>
    </row>
    <row r="7019" spans="2:14">
      <c r="B7019" s="98"/>
      <c r="C7019" s="98"/>
      <c r="D7019" s="100"/>
      <c r="E7019" s="100"/>
      <c r="F7019" s="100"/>
      <c r="H7019" s="102"/>
      <c r="I7019" s="103"/>
      <c r="J7019" s="102"/>
      <c r="L7019" s="100"/>
      <c r="M7019" s="100"/>
      <c r="N7019" s="100"/>
    </row>
    <row r="7020" spans="2:14">
      <c r="B7020" s="98"/>
      <c r="C7020" s="98"/>
      <c r="D7020" s="100"/>
      <c r="E7020" s="100"/>
      <c r="F7020" s="100"/>
      <c r="H7020" s="102"/>
      <c r="I7020" s="103"/>
      <c r="J7020" s="102"/>
      <c r="L7020" s="100"/>
      <c r="M7020" s="100"/>
      <c r="N7020" s="100"/>
    </row>
    <row r="7021" spans="2:14">
      <c r="B7021" s="98"/>
      <c r="C7021" s="98"/>
      <c r="D7021" s="100"/>
      <c r="E7021" s="100"/>
      <c r="F7021" s="100"/>
      <c r="H7021" s="102"/>
      <c r="I7021" s="103"/>
      <c r="J7021" s="102"/>
      <c r="L7021" s="100"/>
      <c r="M7021" s="100"/>
      <c r="N7021" s="100"/>
    </row>
    <row r="7022" spans="2:14">
      <c r="B7022" s="98"/>
      <c r="C7022" s="98"/>
      <c r="D7022" s="100"/>
      <c r="E7022" s="100"/>
      <c r="F7022" s="100"/>
      <c r="H7022" s="102"/>
      <c r="I7022" s="103"/>
      <c r="J7022" s="102"/>
      <c r="L7022" s="100"/>
      <c r="M7022" s="100"/>
      <c r="N7022" s="100"/>
    </row>
    <row r="7023" spans="2:14">
      <c r="B7023" s="98"/>
      <c r="C7023" s="98"/>
      <c r="D7023" s="100"/>
      <c r="E7023" s="100"/>
      <c r="F7023" s="100"/>
      <c r="H7023" s="102"/>
      <c r="I7023" s="103"/>
      <c r="J7023" s="102"/>
      <c r="L7023" s="100"/>
      <c r="M7023" s="100"/>
      <c r="N7023" s="100"/>
    </row>
    <row r="7024" spans="2:14">
      <c r="B7024" s="98"/>
      <c r="C7024" s="98"/>
      <c r="D7024" s="100"/>
      <c r="E7024" s="100"/>
      <c r="F7024" s="100"/>
      <c r="H7024" s="102"/>
      <c r="I7024" s="103"/>
      <c r="J7024" s="102"/>
      <c r="L7024" s="100"/>
      <c r="M7024" s="100"/>
      <c r="N7024" s="100"/>
    </row>
    <row r="7025" spans="2:14">
      <c r="B7025" s="98"/>
      <c r="C7025" s="98"/>
      <c r="D7025" s="100"/>
      <c r="E7025" s="100"/>
      <c r="F7025" s="100"/>
      <c r="H7025" s="102"/>
      <c r="I7025" s="103"/>
      <c r="J7025" s="102"/>
      <c r="L7025" s="100"/>
      <c r="M7025" s="100"/>
      <c r="N7025" s="100"/>
    </row>
    <row r="7026" spans="2:14">
      <c r="B7026" s="98"/>
      <c r="C7026" s="98"/>
      <c r="D7026" s="100"/>
      <c r="E7026" s="100"/>
      <c r="F7026" s="100"/>
      <c r="H7026" s="102"/>
      <c r="I7026" s="103"/>
      <c r="J7026" s="102"/>
      <c r="L7026" s="100"/>
      <c r="M7026" s="100"/>
      <c r="N7026" s="100"/>
    </row>
    <row r="7027" spans="2:14">
      <c r="B7027" s="98"/>
      <c r="C7027" s="98"/>
      <c r="D7027" s="100"/>
      <c r="E7027" s="100"/>
      <c r="F7027" s="100"/>
      <c r="H7027" s="102"/>
      <c r="I7027" s="103"/>
      <c r="J7027" s="102"/>
      <c r="L7027" s="100"/>
      <c r="M7027" s="100"/>
      <c r="N7027" s="100"/>
    </row>
    <row r="7028" spans="2:14">
      <c r="B7028" s="98"/>
      <c r="C7028" s="98"/>
      <c r="D7028" s="100"/>
      <c r="E7028" s="100"/>
      <c r="F7028" s="100"/>
      <c r="H7028" s="102"/>
      <c r="I7028" s="103"/>
      <c r="J7028" s="102"/>
      <c r="L7028" s="100"/>
      <c r="M7028" s="100"/>
      <c r="N7028" s="100"/>
    </row>
    <row r="7029" spans="2:14">
      <c r="B7029" s="98"/>
      <c r="C7029" s="98"/>
      <c r="D7029" s="100"/>
      <c r="E7029" s="100"/>
      <c r="F7029" s="100"/>
      <c r="H7029" s="102"/>
      <c r="I7029" s="103"/>
      <c r="J7029" s="102"/>
      <c r="L7029" s="100"/>
      <c r="M7029" s="100"/>
      <c r="N7029" s="100"/>
    </row>
    <row r="7030" spans="2:14">
      <c r="B7030" s="98"/>
      <c r="C7030" s="98"/>
      <c r="D7030" s="100"/>
      <c r="E7030" s="100"/>
      <c r="F7030" s="100"/>
      <c r="H7030" s="102"/>
      <c r="I7030" s="103"/>
      <c r="J7030" s="102"/>
      <c r="L7030" s="100"/>
      <c r="M7030" s="100"/>
      <c r="N7030" s="100"/>
    </row>
    <row r="7031" spans="2:14">
      <c r="B7031" s="98"/>
      <c r="C7031" s="98"/>
      <c r="D7031" s="100"/>
      <c r="E7031" s="100"/>
      <c r="F7031" s="100"/>
      <c r="H7031" s="102"/>
      <c r="I7031" s="103"/>
      <c r="J7031" s="102"/>
      <c r="L7031" s="100"/>
      <c r="M7031" s="100"/>
      <c r="N7031" s="100"/>
    </row>
    <row r="7032" spans="2:14">
      <c r="B7032" s="98"/>
      <c r="C7032" s="98"/>
      <c r="D7032" s="100"/>
      <c r="E7032" s="100"/>
      <c r="F7032" s="100"/>
      <c r="H7032" s="102"/>
      <c r="I7032" s="103"/>
      <c r="J7032" s="102"/>
      <c r="L7032" s="100"/>
      <c r="M7032" s="100"/>
      <c r="N7032" s="100"/>
    </row>
    <row r="7033" spans="2:14">
      <c r="B7033" s="98"/>
      <c r="C7033" s="98"/>
      <c r="D7033" s="100"/>
      <c r="E7033" s="100"/>
      <c r="F7033" s="100"/>
      <c r="H7033" s="102"/>
      <c r="I7033" s="103"/>
      <c r="J7033" s="102"/>
      <c r="L7033" s="100"/>
      <c r="M7033" s="100"/>
      <c r="N7033" s="100"/>
    </row>
    <row r="7034" spans="2:14">
      <c r="B7034" s="98"/>
      <c r="C7034" s="98"/>
      <c r="D7034" s="100"/>
      <c r="E7034" s="100"/>
      <c r="F7034" s="100"/>
      <c r="H7034" s="102"/>
      <c r="I7034" s="103"/>
      <c r="J7034" s="102"/>
      <c r="L7034" s="100"/>
      <c r="M7034" s="100"/>
      <c r="N7034" s="100"/>
    </row>
    <row r="7035" spans="2:14">
      <c r="B7035" s="98"/>
      <c r="C7035" s="98"/>
      <c r="D7035" s="100"/>
      <c r="E7035" s="100"/>
      <c r="F7035" s="100"/>
      <c r="H7035" s="102"/>
      <c r="I7035" s="103"/>
      <c r="J7035" s="102"/>
      <c r="L7035" s="100"/>
      <c r="M7035" s="100"/>
      <c r="N7035" s="100"/>
    </row>
    <row r="7036" spans="2:14">
      <c r="B7036" s="98"/>
      <c r="C7036" s="98"/>
      <c r="D7036" s="100"/>
      <c r="E7036" s="100"/>
      <c r="F7036" s="100"/>
      <c r="H7036" s="102"/>
      <c r="I7036" s="103"/>
      <c r="J7036" s="102"/>
      <c r="L7036" s="100"/>
      <c r="M7036" s="100"/>
      <c r="N7036" s="100"/>
    </row>
    <row r="7037" spans="2:14">
      <c r="B7037" s="98"/>
      <c r="C7037" s="98"/>
      <c r="D7037" s="100"/>
      <c r="E7037" s="100"/>
      <c r="F7037" s="100"/>
      <c r="H7037" s="102"/>
      <c r="I7037" s="103"/>
      <c r="J7037" s="102"/>
      <c r="L7037" s="100"/>
      <c r="M7037" s="100"/>
      <c r="N7037" s="100"/>
    </row>
    <row r="7038" spans="2:14">
      <c r="B7038" s="98"/>
      <c r="C7038" s="98"/>
      <c r="D7038" s="100"/>
      <c r="E7038" s="100"/>
      <c r="F7038" s="100"/>
      <c r="H7038" s="102"/>
      <c r="I7038" s="103"/>
      <c r="J7038" s="102"/>
      <c r="L7038" s="100"/>
      <c r="M7038" s="100"/>
      <c r="N7038" s="100"/>
    </row>
    <row r="7039" spans="2:14">
      <c r="B7039" s="98"/>
      <c r="C7039" s="98"/>
      <c r="D7039" s="100"/>
      <c r="E7039" s="100"/>
      <c r="F7039" s="100"/>
      <c r="H7039" s="102"/>
      <c r="I7039" s="103"/>
      <c r="J7039" s="102"/>
      <c r="L7039" s="100"/>
      <c r="M7039" s="100"/>
      <c r="N7039" s="100"/>
    </row>
    <row r="7040" spans="2:14">
      <c r="B7040" s="98"/>
      <c r="C7040" s="98"/>
      <c r="D7040" s="100"/>
      <c r="E7040" s="100"/>
      <c r="F7040" s="100"/>
      <c r="H7040" s="102"/>
      <c r="I7040" s="103"/>
      <c r="J7040" s="102"/>
      <c r="L7040" s="100"/>
      <c r="M7040" s="100"/>
      <c r="N7040" s="100"/>
    </row>
    <row r="7041" spans="2:14">
      <c r="B7041" s="98"/>
      <c r="C7041" s="98"/>
      <c r="D7041" s="100"/>
      <c r="E7041" s="100"/>
      <c r="F7041" s="100"/>
      <c r="H7041" s="102"/>
      <c r="I7041" s="103"/>
      <c r="J7041" s="102"/>
      <c r="L7041" s="100"/>
      <c r="M7041" s="100"/>
      <c r="N7041" s="100"/>
    </row>
    <row r="7042" spans="2:14">
      <c r="B7042" s="98"/>
      <c r="C7042" s="98"/>
      <c r="D7042" s="100"/>
      <c r="E7042" s="100"/>
      <c r="F7042" s="100"/>
      <c r="H7042" s="102"/>
      <c r="I7042" s="103"/>
      <c r="J7042" s="102"/>
      <c r="L7042" s="100"/>
      <c r="M7042" s="100"/>
      <c r="N7042" s="100"/>
    </row>
    <row r="7043" spans="2:14">
      <c r="B7043" s="98"/>
      <c r="C7043" s="98"/>
      <c r="D7043" s="100"/>
      <c r="E7043" s="100"/>
      <c r="F7043" s="100"/>
      <c r="H7043" s="102"/>
      <c r="I7043" s="103"/>
      <c r="J7043" s="102"/>
      <c r="L7043" s="100"/>
      <c r="M7043" s="100"/>
      <c r="N7043" s="100"/>
    </row>
    <row r="7044" spans="2:14">
      <c r="B7044" s="98"/>
      <c r="C7044" s="98"/>
      <c r="D7044" s="100"/>
      <c r="E7044" s="100"/>
      <c r="F7044" s="100"/>
      <c r="H7044" s="102"/>
      <c r="I7044" s="103"/>
      <c r="J7044" s="102"/>
      <c r="L7044" s="100"/>
      <c r="M7044" s="100"/>
      <c r="N7044" s="100"/>
    </row>
    <row r="7045" spans="2:14">
      <c r="B7045" s="98"/>
      <c r="C7045" s="98"/>
      <c r="D7045" s="100"/>
      <c r="E7045" s="100"/>
      <c r="F7045" s="100"/>
      <c r="H7045" s="102"/>
      <c r="I7045" s="103"/>
      <c r="J7045" s="102"/>
      <c r="L7045" s="100"/>
      <c r="M7045" s="100"/>
      <c r="N7045" s="100"/>
    </row>
    <row r="7046" spans="2:14">
      <c r="B7046" s="98"/>
      <c r="C7046" s="98"/>
      <c r="D7046" s="100"/>
      <c r="E7046" s="100"/>
      <c r="F7046" s="100"/>
      <c r="H7046" s="102"/>
      <c r="I7046" s="103"/>
      <c r="J7046" s="102"/>
      <c r="L7046" s="100"/>
      <c r="M7046" s="100"/>
      <c r="N7046" s="100"/>
    </row>
    <row r="7047" spans="2:14">
      <c r="B7047" s="98"/>
      <c r="C7047" s="98"/>
      <c r="D7047" s="100"/>
      <c r="E7047" s="100"/>
      <c r="F7047" s="100"/>
      <c r="H7047" s="102"/>
      <c r="I7047" s="103"/>
      <c r="J7047" s="102"/>
      <c r="L7047" s="100"/>
      <c r="M7047" s="100"/>
      <c r="N7047" s="100"/>
    </row>
    <row r="7048" spans="2:14">
      <c r="B7048" s="98"/>
      <c r="C7048" s="98"/>
      <c r="D7048" s="100"/>
      <c r="E7048" s="100"/>
      <c r="F7048" s="100"/>
      <c r="H7048" s="102"/>
      <c r="I7048" s="103"/>
      <c r="J7048" s="102"/>
      <c r="L7048" s="100"/>
      <c r="M7048" s="100"/>
      <c r="N7048" s="100"/>
    </row>
    <row r="7049" spans="2:14">
      <c r="B7049" s="98"/>
      <c r="C7049" s="98"/>
      <c r="D7049" s="100"/>
      <c r="E7049" s="100"/>
      <c r="F7049" s="100"/>
      <c r="H7049" s="102"/>
      <c r="I7049" s="103"/>
      <c r="J7049" s="102"/>
      <c r="L7049" s="100"/>
      <c r="M7049" s="100"/>
      <c r="N7049" s="100"/>
    </row>
    <row r="7050" spans="2:14">
      <c r="B7050" s="98"/>
      <c r="C7050" s="98"/>
      <c r="D7050" s="100"/>
      <c r="E7050" s="100"/>
      <c r="F7050" s="100"/>
      <c r="H7050" s="102"/>
      <c r="I7050" s="103"/>
      <c r="J7050" s="102"/>
      <c r="L7050" s="100"/>
      <c r="M7050" s="100"/>
      <c r="N7050" s="100"/>
    </row>
    <row r="7051" spans="2:14">
      <c r="B7051" s="98"/>
      <c r="C7051" s="98"/>
      <c r="D7051" s="100"/>
      <c r="E7051" s="100"/>
      <c r="F7051" s="100"/>
      <c r="H7051" s="102"/>
      <c r="I7051" s="103"/>
      <c r="J7051" s="102"/>
      <c r="L7051" s="100"/>
      <c r="M7051" s="100"/>
      <c r="N7051" s="100"/>
    </row>
    <row r="7052" spans="2:14">
      <c r="B7052" s="98"/>
      <c r="C7052" s="98"/>
      <c r="D7052" s="100"/>
      <c r="E7052" s="100"/>
      <c r="F7052" s="100"/>
      <c r="H7052" s="102"/>
      <c r="I7052" s="103"/>
      <c r="J7052" s="102"/>
      <c r="L7052" s="100"/>
      <c r="M7052" s="100"/>
      <c r="N7052" s="100"/>
    </row>
    <row r="7053" spans="2:14">
      <c r="B7053" s="98"/>
      <c r="C7053" s="98"/>
      <c r="D7053" s="100"/>
      <c r="E7053" s="100"/>
      <c r="F7053" s="100"/>
      <c r="H7053" s="102"/>
      <c r="I7053" s="103"/>
      <c r="J7053" s="102"/>
      <c r="L7053" s="100"/>
      <c r="M7053" s="100"/>
      <c r="N7053" s="100"/>
    </row>
    <row r="7054" spans="2:14">
      <c r="B7054" s="98"/>
      <c r="C7054" s="98"/>
      <c r="D7054" s="100"/>
      <c r="E7054" s="100"/>
      <c r="F7054" s="100"/>
      <c r="H7054" s="102"/>
      <c r="I7054" s="103"/>
      <c r="J7054" s="102"/>
      <c r="L7054" s="100"/>
      <c r="M7054" s="100"/>
      <c r="N7054" s="100"/>
    </row>
    <row r="7055" spans="2:14">
      <c r="B7055" s="98"/>
      <c r="C7055" s="98"/>
      <c r="D7055" s="100"/>
      <c r="E7055" s="100"/>
      <c r="F7055" s="100"/>
      <c r="H7055" s="102"/>
      <c r="I7055" s="103"/>
      <c r="J7055" s="102"/>
      <c r="L7055" s="100"/>
      <c r="M7055" s="100"/>
      <c r="N7055" s="100"/>
    </row>
    <row r="7056" spans="2:14">
      <c r="B7056" s="98"/>
      <c r="C7056" s="98"/>
      <c r="D7056" s="100"/>
      <c r="E7056" s="100"/>
      <c r="F7056" s="100"/>
      <c r="H7056" s="102"/>
      <c r="I7056" s="103"/>
      <c r="J7056" s="102"/>
      <c r="L7056" s="100"/>
      <c r="M7056" s="100"/>
      <c r="N7056" s="100"/>
    </row>
    <row r="7057" spans="2:14">
      <c r="B7057" s="98"/>
      <c r="C7057" s="98"/>
      <c r="D7057" s="100"/>
      <c r="E7057" s="100"/>
      <c r="F7057" s="100"/>
      <c r="H7057" s="102"/>
      <c r="I7057" s="103"/>
      <c r="J7057" s="102"/>
      <c r="L7057" s="100"/>
      <c r="M7057" s="100"/>
      <c r="N7057" s="100"/>
    </row>
    <row r="7058" spans="2:14">
      <c r="B7058" s="98"/>
      <c r="C7058" s="98"/>
      <c r="D7058" s="100"/>
      <c r="E7058" s="100"/>
      <c r="F7058" s="100"/>
      <c r="H7058" s="102"/>
      <c r="I7058" s="103"/>
      <c r="J7058" s="102"/>
      <c r="L7058" s="100"/>
      <c r="M7058" s="100"/>
      <c r="N7058" s="100"/>
    </row>
    <row r="7059" spans="2:14">
      <c r="B7059" s="98"/>
      <c r="C7059" s="98"/>
      <c r="D7059" s="100"/>
      <c r="E7059" s="100"/>
      <c r="F7059" s="100"/>
      <c r="H7059" s="102"/>
      <c r="I7059" s="103"/>
      <c r="J7059" s="102"/>
      <c r="L7059" s="100"/>
      <c r="M7059" s="100"/>
      <c r="N7059" s="100"/>
    </row>
    <row r="7060" spans="2:14">
      <c r="B7060" s="98"/>
      <c r="C7060" s="98"/>
      <c r="D7060" s="100"/>
      <c r="E7060" s="100"/>
      <c r="F7060" s="100"/>
      <c r="H7060" s="102"/>
      <c r="I7060" s="103"/>
      <c r="J7060" s="102"/>
      <c r="L7060" s="100"/>
      <c r="M7060" s="100"/>
      <c r="N7060" s="100"/>
    </row>
    <row r="7061" spans="2:14">
      <c r="B7061" s="98"/>
      <c r="C7061" s="98"/>
      <c r="D7061" s="100"/>
      <c r="E7061" s="100"/>
      <c r="F7061" s="100"/>
      <c r="H7061" s="102"/>
      <c r="I7061" s="103"/>
      <c r="J7061" s="102"/>
      <c r="L7061" s="100"/>
      <c r="M7061" s="100"/>
      <c r="N7061" s="100"/>
    </row>
    <row r="7062" spans="2:14">
      <c r="B7062" s="98"/>
      <c r="C7062" s="98"/>
      <c r="D7062" s="100"/>
      <c r="E7062" s="100"/>
      <c r="F7062" s="100"/>
      <c r="H7062" s="102"/>
      <c r="I7062" s="103"/>
      <c r="J7062" s="102"/>
      <c r="L7062" s="100"/>
      <c r="M7062" s="100"/>
      <c r="N7062" s="100"/>
    </row>
    <row r="7063" spans="2:14">
      <c r="B7063" s="98"/>
      <c r="C7063" s="98"/>
      <c r="D7063" s="100"/>
      <c r="E7063" s="100"/>
      <c r="F7063" s="100"/>
      <c r="H7063" s="102"/>
      <c r="I7063" s="103"/>
      <c r="J7063" s="102"/>
      <c r="L7063" s="100"/>
      <c r="M7063" s="100"/>
      <c r="N7063" s="100"/>
    </row>
    <row r="7064" spans="2:14">
      <c r="B7064" s="98"/>
      <c r="C7064" s="98"/>
      <c r="D7064" s="100"/>
      <c r="E7064" s="100"/>
      <c r="F7064" s="100"/>
      <c r="H7064" s="102"/>
      <c r="I7064" s="103"/>
      <c r="J7064" s="102"/>
      <c r="L7064" s="100"/>
      <c r="M7064" s="100"/>
      <c r="N7064" s="100"/>
    </row>
    <row r="7065" spans="2:14">
      <c r="B7065" s="98"/>
      <c r="C7065" s="98"/>
      <c r="D7065" s="100"/>
      <c r="E7065" s="100"/>
      <c r="F7065" s="100"/>
      <c r="H7065" s="102"/>
      <c r="I7065" s="103"/>
      <c r="J7065" s="102"/>
      <c r="L7065" s="100"/>
      <c r="M7065" s="100"/>
      <c r="N7065" s="100"/>
    </row>
    <row r="7066" spans="2:14">
      <c r="B7066" s="98"/>
      <c r="C7066" s="98"/>
      <c r="D7066" s="100"/>
      <c r="E7066" s="100"/>
      <c r="F7066" s="100"/>
      <c r="H7066" s="102"/>
      <c r="I7066" s="103"/>
      <c r="J7066" s="102"/>
      <c r="L7066" s="100"/>
      <c r="M7066" s="100"/>
      <c r="N7066" s="100"/>
    </row>
    <row r="7067" spans="2:14">
      <c r="B7067" s="98"/>
      <c r="C7067" s="98"/>
      <c r="D7067" s="100"/>
      <c r="E7067" s="100"/>
      <c r="F7067" s="100"/>
      <c r="H7067" s="102"/>
      <c r="I7067" s="103"/>
      <c r="J7067" s="102"/>
      <c r="L7067" s="100"/>
      <c r="M7067" s="100"/>
      <c r="N7067" s="100"/>
    </row>
    <row r="7068" spans="2:14">
      <c r="B7068" s="98"/>
      <c r="C7068" s="98"/>
      <c r="D7068" s="100"/>
      <c r="E7068" s="100"/>
      <c r="F7068" s="100"/>
      <c r="H7068" s="102"/>
      <c r="I7068" s="103"/>
      <c r="J7068" s="102"/>
      <c r="L7068" s="100"/>
      <c r="M7068" s="100"/>
      <c r="N7068" s="100"/>
    </row>
    <row r="7069" spans="2:14">
      <c r="B7069" s="98"/>
      <c r="C7069" s="98"/>
      <c r="D7069" s="100"/>
      <c r="E7069" s="100"/>
      <c r="F7069" s="100"/>
      <c r="H7069" s="102"/>
      <c r="I7069" s="103"/>
      <c r="J7069" s="102"/>
      <c r="L7069" s="100"/>
      <c r="M7069" s="100"/>
      <c r="N7069" s="100"/>
    </row>
    <row r="7070" spans="2:14">
      <c r="B7070" s="98"/>
      <c r="C7070" s="98"/>
      <c r="D7070" s="100"/>
      <c r="E7070" s="100"/>
      <c r="F7070" s="100"/>
      <c r="H7070" s="102"/>
      <c r="I7070" s="103"/>
      <c r="J7070" s="102"/>
      <c r="L7070" s="100"/>
      <c r="M7070" s="100"/>
      <c r="N7070" s="100"/>
    </row>
    <row r="7071" spans="2:14">
      <c r="B7071" s="98"/>
      <c r="C7071" s="98"/>
      <c r="D7071" s="100"/>
      <c r="E7071" s="100"/>
      <c r="F7071" s="100"/>
      <c r="H7071" s="102"/>
      <c r="I7071" s="103"/>
      <c r="J7071" s="102"/>
      <c r="L7071" s="100"/>
      <c r="M7071" s="100"/>
      <c r="N7071" s="100"/>
    </row>
    <row r="7072" spans="2:14">
      <c r="B7072" s="98"/>
      <c r="C7072" s="98"/>
      <c r="D7072" s="100"/>
      <c r="E7072" s="100"/>
      <c r="F7072" s="100"/>
      <c r="H7072" s="102"/>
      <c r="I7072" s="103"/>
      <c r="J7072" s="102"/>
      <c r="L7072" s="100"/>
      <c r="M7072" s="100"/>
      <c r="N7072" s="100"/>
    </row>
    <row r="7073" spans="2:14">
      <c r="B7073" s="98"/>
      <c r="C7073" s="98"/>
      <c r="D7073" s="100"/>
      <c r="E7073" s="100"/>
      <c r="F7073" s="100"/>
      <c r="H7073" s="102"/>
      <c r="I7073" s="103"/>
      <c r="J7073" s="102"/>
      <c r="L7073" s="100"/>
      <c r="M7073" s="100"/>
      <c r="N7073" s="100"/>
    </row>
    <row r="7074" spans="2:14">
      <c r="B7074" s="98"/>
      <c r="C7074" s="98"/>
      <c r="D7074" s="100"/>
      <c r="E7074" s="100"/>
      <c r="F7074" s="100"/>
      <c r="H7074" s="102"/>
      <c r="I7074" s="103"/>
      <c r="J7074" s="102"/>
      <c r="L7074" s="100"/>
      <c r="M7074" s="100"/>
      <c r="N7074" s="100"/>
    </row>
    <row r="7075" spans="2:14">
      <c r="B7075" s="98"/>
      <c r="C7075" s="98"/>
      <c r="D7075" s="100"/>
      <c r="E7075" s="100"/>
      <c r="F7075" s="100"/>
      <c r="H7075" s="102"/>
      <c r="I7075" s="103"/>
      <c r="J7075" s="102"/>
      <c r="L7075" s="100"/>
      <c r="M7075" s="100"/>
      <c r="N7075" s="100"/>
    </row>
    <row r="7076" spans="2:14">
      <c r="B7076" s="98"/>
      <c r="C7076" s="98"/>
      <c r="D7076" s="100"/>
      <c r="E7076" s="100"/>
      <c r="F7076" s="100"/>
      <c r="H7076" s="102"/>
      <c r="I7076" s="103"/>
      <c r="J7076" s="102"/>
      <c r="L7076" s="100"/>
      <c r="M7076" s="100"/>
      <c r="N7076" s="100"/>
    </row>
    <row r="7077" spans="2:14">
      <c r="B7077" s="98"/>
      <c r="C7077" s="98"/>
      <c r="D7077" s="100"/>
      <c r="E7077" s="100"/>
      <c r="F7077" s="100"/>
      <c r="H7077" s="102"/>
      <c r="I7077" s="103"/>
      <c r="J7077" s="102"/>
      <c r="L7077" s="100"/>
      <c r="M7077" s="100"/>
      <c r="N7077" s="100"/>
    </row>
    <row r="7078" spans="2:14">
      <c r="B7078" s="98"/>
      <c r="C7078" s="98"/>
      <c r="D7078" s="100"/>
      <c r="E7078" s="100"/>
      <c r="F7078" s="100"/>
      <c r="H7078" s="102"/>
      <c r="I7078" s="103"/>
      <c r="J7078" s="102"/>
      <c r="L7078" s="100"/>
      <c r="M7078" s="100"/>
      <c r="N7078" s="100"/>
    </row>
    <row r="7079" spans="2:14">
      <c r="B7079" s="98"/>
      <c r="C7079" s="98"/>
      <c r="D7079" s="100"/>
      <c r="E7079" s="100"/>
      <c r="F7079" s="100"/>
      <c r="H7079" s="102"/>
      <c r="I7079" s="103"/>
      <c r="J7079" s="102"/>
      <c r="L7079" s="100"/>
      <c r="M7079" s="100"/>
      <c r="N7079" s="100"/>
    </row>
    <row r="7080" spans="2:14">
      <c r="B7080" s="98"/>
      <c r="C7080" s="98"/>
      <c r="D7080" s="100"/>
      <c r="E7080" s="100"/>
      <c r="F7080" s="100"/>
      <c r="H7080" s="102"/>
      <c r="I7080" s="103"/>
      <c r="J7080" s="102"/>
      <c r="L7080" s="100"/>
      <c r="M7080" s="100"/>
      <c r="N7080" s="100"/>
    </row>
    <row r="7081" spans="2:14">
      <c r="B7081" s="98"/>
      <c r="C7081" s="98"/>
      <c r="D7081" s="100"/>
      <c r="E7081" s="100"/>
      <c r="F7081" s="100"/>
      <c r="H7081" s="102"/>
      <c r="I7081" s="103"/>
      <c r="J7081" s="102"/>
      <c r="L7081" s="100"/>
      <c r="M7081" s="100"/>
      <c r="N7081" s="100"/>
    </row>
    <row r="7082" spans="2:14">
      <c r="B7082" s="98"/>
      <c r="C7082" s="98"/>
      <c r="D7082" s="100"/>
      <c r="E7082" s="100"/>
      <c r="F7082" s="100"/>
      <c r="H7082" s="102"/>
      <c r="I7082" s="103"/>
      <c r="J7082" s="102"/>
      <c r="L7082" s="100"/>
      <c r="M7082" s="100"/>
      <c r="N7082" s="100"/>
    </row>
    <row r="7083" spans="2:14">
      <c r="B7083" s="98"/>
      <c r="C7083" s="98"/>
      <c r="D7083" s="100"/>
      <c r="E7083" s="100"/>
      <c r="F7083" s="100"/>
      <c r="H7083" s="102"/>
      <c r="I7083" s="103"/>
      <c r="J7083" s="102"/>
      <c r="L7083" s="100"/>
      <c r="M7083" s="100"/>
      <c r="N7083" s="100"/>
    </row>
    <row r="7084" spans="2:14">
      <c r="B7084" s="98"/>
      <c r="C7084" s="98"/>
      <c r="D7084" s="100"/>
      <c r="E7084" s="100"/>
      <c r="F7084" s="100"/>
      <c r="H7084" s="102"/>
      <c r="I7084" s="103"/>
      <c r="J7084" s="102"/>
      <c r="L7084" s="100"/>
      <c r="M7084" s="100"/>
      <c r="N7084" s="100"/>
    </row>
    <row r="7085" spans="2:14">
      <c r="B7085" s="98"/>
      <c r="C7085" s="98"/>
      <c r="D7085" s="100"/>
      <c r="E7085" s="100"/>
      <c r="F7085" s="100"/>
      <c r="H7085" s="102"/>
      <c r="I7085" s="103"/>
      <c r="J7085" s="102"/>
      <c r="L7085" s="100"/>
      <c r="M7085" s="100"/>
      <c r="N7085" s="100"/>
    </row>
    <row r="7086" spans="2:14">
      <c r="B7086" s="98"/>
      <c r="C7086" s="98"/>
      <c r="D7086" s="100"/>
      <c r="E7086" s="100"/>
      <c r="F7086" s="100"/>
      <c r="H7086" s="102"/>
      <c r="I7086" s="103"/>
      <c r="J7086" s="102"/>
      <c r="L7086" s="100"/>
      <c r="M7086" s="100"/>
      <c r="N7086" s="100"/>
    </row>
    <row r="7087" spans="2:14">
      <c r="B7087" s="98"/>
      <c r="C7087" s="98"/>
      <c r="D7087" s="100"/>
      <c r="E7087" s="100"/>
      <c r="F7087" s="100"/>
      <c r="H7087" s="102"/>
      <c r="I7087" s="103"/>
      <c r="J7087" s="102"/>
      <c r="L7087" s="100"/>
      <c r="M7087" s="100"/>
      <c r="N7087" s="100"/>
    </row>
    <row r="7088" spans="2:14">
      <c r="B7088" s="98"/>
      <c r="C7088" s="98"/>
      <c r="D7088" s="100"/>
      <c r="E7088" s="100"/>
      <c r="F7088" s="100"/>
      <c r="H7088" s="102"/>
      <c r="I7088" s="103"/>
      <c r="J7088" s="102"/>
      <c r="L7088" s="100"/>
      <c r="M7088" s="100"/>
      <c r="N7088" s="100"/>
    </row>
    <row r="7089" spans="2:14">
      <c r="B7089" s="98"/>
      <c r="C7089" s="98"/>
      <c r="D7089" s="100"/>
      <c r="E7089" s="100"/>
      <c r="F7089" s="100"/>
      <c r="H7089" s="102"/>
      <c r="I7089" s="103"/>
      <c r="J7089" s="102"/>
      <c r="L7089" s="100"/>
      <c r="M7089" s="100"/>
      <c r="N7089" s="100"/>
    </row>
    <row r="7090" spans="2:14">
      <c r="B7090" s="98"/>
      <c r="C7090" s="98"/>
      <c r="D7090" s="100"/>
      <c r="E7090" s="100"/>
      <c r="F7090" s="100"/>
      <c r="H7090" s="102"/>
      <c r="I7090" s="103"/>
      <c r="J7090" s="102"/>
      <c r="L7090" s="100"/>
      <c r="M7090" s="100"/>
      <c r="N7090" s="100"/>
    </row>
    <row r="7091" spans="2:14">
      <c r="B7091" s="98"/>
      <c r="C7091" s="98"/>
      <c r="D7091" s="100"/>
      <c r="E7091" s="100"/>
      <c r="F7091" s="100"/>
      <c r="H7091" s="102"/>
      <c r="I7091" s="103"/>
      <c r="J7091" s="102"/>
      <c r="L7091" s="100"/>
      <c r="M7091" s="100"/>
      <c r="N7091" s="100"/>
    </row>
    <row r="7092" spans="2:14">
      <c r="B7092" s="98"/>
      <c r="C7092" s="98"/>
      <c r="D7092" s="100"/>
      <c r="E7092" s="100"/>
      <c r="F7092" s="100"/>
      <c r="H7092" s="102"/>
      <c r="I7092" s="103"/>
      <c r="J7092" s="102"/>
      <c r="L7092" s="100"/>
      <c r="M7092" s="100"/>
      <c r="N7092" s="100"/>
    </row>
    <row r="7093" spans="2:14">
      <c r="B7093" s="98"/>
      <c r="C7093" s="98"/>
      <c r="D7093" s="100"/>
      <c r="E7093" s="100"/>
      <c r="F7093" s="100"/>
      <c r="H7093" s="102"/>
      <c r="I7093" s="103"/>
      <c r="J7093" s="102"/>
      <c r="L7093" s="100"/>
      <c r="M7093" s="100"/>
      <c r="N7093" s="100"/>
    </row>
    <row r="7094" spans="2:14">
      <c r="B7094" s="98"/>
      <c r="C7094" s="98"/>
      <c r="D7094" s="100"/>
      <c r="E7094" s="100"/>
      <c r="F7094" s="100"/>
      <c r="H7094" s="102"/>
      <c r="I7094" s="103"/>
      <c r="J7094" s="102"/>
      <c r="L7094" s="100"/>
      <c r="M7094" s="100"/>
      <c r="N7094" s="100"/>
    </row>
    <row r="7095" spans="2:14">
      <c r="B7095" s="98"/>
      <c r="C7095" s="98"/>
      <c r="D7095" s="100"/>
      <c r="E7095" s="100"/>
      <c r="F7095" s="100"/>
      <c r="H7095" s="102"/>
      <c r="I7095" s="103"/>
      <c r="J7095" s="102"/>
      <c r="L7095" s="100"/>
      <c r="M7095" s="100"/>
      <c r="N7095" s="100"/>
    </row>
    <row r="7096" spans="2:14">
      <c r="B7096" s="98"/>
      <c r="C7096" s="98"/>
      <c r="D7096" s="100"/>
      <c r="E7096" s="100"/>
      <c r="F7096" s="100"/>
      <c r="H7096" s="102"/>
      <c r="I7096" s="103"/>
      <c r="J7096" s="102"/>
      <c r="L7096" s="100"/>
      <c r="M7096" s="100"/>
      <c r="N7096" s="100"/>
    </row>
    <row r="7097" spans="2:14">
      <c r="B7097" s="98"/>
      <c r="C7097" s="98"/>
      <c r="D7097" s="100"/>
      <c r="E7097" s="100"/>
      <c r="F7097" s="100"/>
      <c r="H7097" s="102"/>
      <c r="I7097" s="103"/>
      <c r="J7097" s="102"/>
      <c r="L7097" s="100"/>
      <c r="M7097" s="100"/>
      <c r="N7097" s="100"/>
    </row>
    <row r="7098" spans="2:14">
      <c r="B7098" s="98"/>
      <c r="C7098" s="98"/>
      <c r="D7098" s="100"/>
      <c r="E7098" s="100"/>
      <c r="F7098" s="100"/>
      <c r="H7098" s="102"/>
      <c r="I7098" s="103"/>
      <c r="J7098" s="102"/>
      <c r="L7098" s="100"/>
      <c r="M7098" s="100"/>
      <c r="N7098" s="100"/>
    </row>
    <row r="7099" spans="2:14">
      <c r="B7099" s="98"/>
      <c r="C7099" s="98"/>
      <c r="D7099" s="100"/>
      <c r="E7099" s="100"/>
      <c r="F7099" s="100"/>
      <c r="H7099" s="102"/>
      <c r="I7099" s="103"/>
      <c r="J7099" s="102"/>
      <c r="L7099" s="100"/>
      <c r="M7099" s="100"/>
      <c r="N7099" s="100"/>
    </row>
    <row r="7100" spans="2:14">
      <c r="B7100" s="98"/>
      <c r="C7100" s="98"/>
      <c r="D7100" s="100"/>
      <c r="E7100" s="100"/>
      <c r="F7100" s="100"/>
      <c r="H7100" s="102"/>
      <c r="I7100" s="103"/>
      <c r="J7100" s="102"/>
      <c r="L7100" s="100"/>
      <c r="M7100" s="100"/>
      <c r="N7100" s="100"/>
    </row>
    <row r="7101" spans="2:14">
      <c r="B7101" s="98"/>
      <c r="C7101" s="98"/>
      <c r="D7101" s="100"/>
      <c r="E7101" s="100"/>
      <c r="F7101" s="100"/>
      <c r="H7101" s="102"/>
      <c r="I7101" s="103"/>
      <c r="J7101" s="102"/>
      <c r="L7101" s="100"/>
      <c r="M7101" s="100"/>
      <c r="N7101" s="100"/>
    </row>
    <row r="7102" spans="2:14">
      <c r="B7102" s="98"/>
      <c r="C7102" s="98"/>
      <c r="D7102" s="100"/>
      <c r="E7102" s="100"/>
      <c r="F7102" s="100"/>
      <c r="H7102" s="102"/>
      <c r="I7102" s="103"/>
      <c r="J7102" s="102"/>
      <c r="L7102" s="100"/>
      <c r="M7102" s="100"/>
      <c r="N7102" s="100"/>
    </row>
    <row r="7103" spans="2:14">
      <c r="B7103" s="98"/>
      <c r="C7103" s="98"/>
      <c r="D7103" s="100"/>
      <c r="E7103" s="100"/>
      <c r="F7103" s="100"/>
      <c r="H7103" s="102"/>
      <c r="I7103" s="103"/>
      <c r="J7103" s="102"/>
      <c r="L7103" s="100"/>
      <c r="M7103" s="100"/>
      <c r="N7103" s="100"/>
    </row>
    <row r="7104" spans="2:14">
      <c r="B7104" s="98"/>
      <c r="C7104" s="98"/>
      <c r="D7104" s="100"/>
      <c r="E7104" s="100"/>
      <c r="F7104" s="100"/>
      <c r="H7104" s="102"/>
      <c r="I7104" s="103"/>
      <c r="J7104" s="102"/>
      <c r="L7104" s="100"/>
      <c r="M7104" s="100"/>
      <c r="N7104" s="100"/>
    </row>
    <row r="7105" spans="2:14">
      <c r="B7105" s="98"/>
      <c r="C7105" s="98"/>
      <c r="D7105" s="100"/>
      <c r="E7105" s="100"/>
      <c r="F7105" s="100"/>
      <c r="H7105" s="102"/>
      <c r="I7105" s="103"/>
      <c r="J7105" s="102"/>
      <c r="L7105" s="100"/>
      <c r="M7105" s="100"/>
      <c r="N7105" s="100"/>
    </row>
    <row r="7106" spans="2:14">
      <c r="B7106" s="98"/>
      <c r="C7106" s="98"/>
      <c r="D7106" s="100"/>
      <c r="E7106" s="100"/>
      <c r="F7106" s="100"/>
      <c r="H7106" s="102"/>
      <c r="I7106" s="103"/>
      <c r="J7106" s="102"/>
      <c r="L7106" s="100"/>
      <c r="M7106" s="100"/>
      <c r="N7106" s="100"/>
    </row>
    <row r="7107" spans="2:14">
      <c r="B7107" s="98"/>
      <c r="C7107" s="98"/>
      <c r="D7107" s="100"/>
      <c r="E7107" s="100"/>
      <c r="F7107" s="100"/>
      <c r="H7107" s="102"/>
      <c r="I7107" s="103"/>
      <c r="J7107" s="102"/>
      <c r="L7107" s="100"/>
      <c r="M7107" s="100"/>
      <c r="N7107" s="100"/>
    </row>
    <row r="7108" spans="2:14">
      <c r="B7108" s="98"/>
      <c r="C7108" s="98"/>
      <c r="D7108" s="100"/>
      <c r="E7108" s="100"/>
      <c r="F7108" s="100"/>
      <c r="H7108" s="102"/>
      <c r="I7108" s="103"/>
      <c r="J7108" s="102"/>
      <c r="L7108" s="100"/>
      <c r="M7108" s="100"/>
      <c r="N7108" s="100"/>
    </row>
    <row r="7109" spans="2:14">
      <c r="B7109" s="98"/>
      <c r="C7109" s="98"/>
      <c r="D7109" s="100"/>
      <c r="E7109" s="100"/>
      <c r="F7109" s="100"/>
      <c r="H7109" s="102"/>
      <c r="I7109" s="103"/>
      <c r="J7109" s="102"/>
      <c r="L7109" s="100"/>
      <c r="M7109" s="100"/>
      <c r="N7109" s="100"/>
    </row>
    <row r="7110" spans="2:14">
      <c r="B7110" s="98"/>
      <c r="C7110" s="98"/>
      <c r="D7110" s="100"/>
      <c r="E7110" s="100"/>
      <c r="F7110" s="100"/>
      <c r="H7110" s="102"/>
      <c r="I7110" s="103"/>
      <c r="J7110" s="102"/>
      <c r="L7110" s="100"/>
      <c r="M7110" s="100"/>
      <c r="N7110" s="100"/>
    </row>
    <row r="7111" spans="2:14">
      <c r="B7111" s="98"/>
      <c r="C7111" s="98"/>
      <c r="D7111" s="100"/>
      <c r="E7111" s="100"/>
      <c r="F7111" s="100"/>
      <c r="H7111" s="102"/>
      <c r="I7111" s="103"/>
      <c r="J7111" s="102"/>
      <c r="L7111" s="100"/>
      <c r="M7111" s="100"/>
      <c r="N7111" s="100"/>
    </row>
    <row r="7112" spans="2:14">
      <c r="B7112" s="98"/>
      <c r="C7112" s="98"/>
      <c r="D7112" s="100"/>
      <c r="E7112" s="100"/>
      <c r="F7112" s="100"/>
      <c r="H7112" s="102"/>
      <c r="I7112" s="103"/>
      <c r="J7112" s="102"/>
      <c r="L7112" s="100"/>
      <c r="M7112" s="100"/>
      <c r="N7112" s="100"/>
    </row>
    <row r="7113" spans="2:14">
      <c r="B7113" s="98"/>
      <c r="C7113" s="98"/>
      <c r="D7113" s="100"/>
      <c r="E7113" s="100"/>
      <c r="F7113" s="100"/>
      <c r="H7113" s="102"/>
      <c r="I7113" s="103"/>
      <c r="J7113" s="102"/>
      <c r="L7113" s="100"/>
      <c r="M7113" s="100"/>
      <c r="N7113" s="100"/>
    </row>
    <row r="7114" spans="2:14">
      <c r="B7114" s="98"/>
      <c r="C7114" s="98"/>
      <c r="D7114" s="100"/>
      <c r="E7114" s="100"/>
      <c r="F7114" s="100"/>
      <c r="H7114" s="102"/>
      <c r="I7114" s="103"/>
      <c r="J7114" s="102"/>
      <c r="L7114" s="100"/>
      <c r="M7114" s="100"/>
      <c r="N7114" s="100"/>
    </row>
    <row r="7115" spans="2:14">
      <c r="B7115" s="98"/>
      <c r="C7115" s="98"/>
      <c r="D7115" s="100"/>
      <c r="E7115" s="100"/>
      <c r="F7115" s="100"/>
      <c r="H7115" s="102"/>
      <c r="I7115" s="103"/>
      <c r="J7115" s="102"/>
      <c r="L7115" s="100"/>
      <c r="M7115" s="100"/>
      <c r="N7115" s="100"/>
    </row>
    <row r="7116" spans="2:14">
      <c r="B7116" s="98"/>
      <c r="C7116" s="98"/>
      <c r="D7116" s="100"/>
      <c r="E7116" s="100"/>
      <c r="F7116" s="100"/>
      <c r="H7116" s="102"/>
      <c r="I7116" s="103"/>
      <c r="J7116" s="102"/>
      <c r="L7116" s="100"/>
      <c r="M7116" s="100"/>
      <c r="N7116" s="100"/>
    </row>
    <row r="7117" spans="2:14">
      <c r="B7117" s="98"/>
      <c r="C7117" s="98"/>
      <c r="D7117" s="100"/>
      <c r="E7117" s="100"/>
      <c r="F7117" s="100"/>
      <c r="H7117" s="102"/>
      <c r="I7117" s="103"/>
      <c r="J7117" s="102"/>
      <c r="L7117" s="100"/>
      <c r="M7117" s="100"/>
      <c r="N7117" s="100"/>
    </row>
    <row r="7118" spans="2:14">
      <c r="B7118" s="98"/>
      <c r="C7118" s="98"/>
      <c r="D7118" s="100"/>
      <c r="E7118" s="100"/>
      <c r="F7118" s="100"/>
      <c r="H7118" s="102"/>
      <c r="I7118" s="103"/>
      <c r="J7118" s="102"/>
      <c r="L7118" s="100"/>
      <c r="M7118" s="100"/>
      <c r="N7118" s="100"/>
    </row>
    <row r="7119" spans="2:14">
      <c r="B7119" s="98"/>
      <c r="C7119" s="98"/>
      <c r="D7119" s="100"/>
      <c r="E7119" s="100"/>
      <c r="F7119" s="100"/>
      <c r="H7119" s="102"/>
      <c r="I7119" s="103"/>
      <c r="J7119" s="102"/>
      <c r="L7119" s="100"/>
      <c r="M7119" s="100"/>
      <c r="N7119" s="100"/>
    </row>
    <row r="7120" spans="2:14">
      <c r="B7120" s="98"/>
      <c r="C7120" s="98"/>
      <c r="D7120" s="100"/>
      <c r="E7120" s="100"/>
      <c r="F7120" s="100"/>
      <c r="H7120" s="102"/>
      <c r="I7120" s="103"/>
      <c r="J7120" s="102"/>
      <c r="L7120" s="100"/>
      <c r="M7120" s="100"/>
      <c r="N7120" s="100"/>
    </row>
    <row r="7121" spans="2:14">
      <c r="B7121" s="98"/>
      <c r="C7121" s="98"/>
      <c r="D7121" s="100"/>
      <c r="E7121" s="100"/>
      <c r="F7121" s="100"/>
      <c r="H7121" s="102"/>
      <c r="I7121" s="103"/>
      <c r="J7121" s="102"/>
      <c r="L7121" s="100"/>
      <c r="M7121" s="100"/>
      <c r="N7121" s="100"/>
    </row>
    <row r="7122" spans="2:14">
      <c r="B7122" s="98"/>
      <c r="C7122" s="98"/>
      <c r="D7122" s="100"/>
      <c r="E7122" s="100"/>
      <c r="F7122" s="100"/>
      <c r="H7122" s="102"/>
      <c r="I7122" s="103"/>
      <c r="J7122" s="102"/>
      <c r="L7122" s="100"/>
      <c r="M7122" s="100"/>
      <c r="N7122" s="100"/>
    </row>
    <row r="7123" spans="2:14">
      <c r="B7123" s="98"/>
      <c r="C7123" s="98"/>
      <c r="D7123" s="100"/>
      <c r="E7123" s="100"/>
      <c r="F7123" s="100"/>
      <c r="H7123" s="102"/>
      <c r="I7123" s="103"/>
      <c r="J7123" s="102"/>
      <c r="L7123" s="100"/>
      <c r="M7123" s="100"/>
      <c r="N7123" s="100"/>
    </row>
    <row r="7124" spans="2:14">
      <c r="B7124" s="98"/>
      <c r="C7124" s="98"/>
      <c r="D7124" s="100"/>
      <c r="E7124" s="100"/>
      <c r="F7124" s="100"/>
      <c r="H7124" s="102"/>
      <c r="I7124" s="103"/>
      <c r="J7124" s="102"/>
      <c r="L7124" s="100"/>
      <c r="M7124" s="100"/>
      <c r="N7124" s="100"/>
    </row>
    <row r="7125" spans="2:14">
      <c r="B7125" s="98"/>
      <c r="C7125" s="98"/>
      <c r="D7125" s="100"/>
      <c r="E7125" s="100"/>
      <c r="F7125" s="100"/>
      <c r="H7125" s="102"/>
      <c r="I7125" s="103"/>
      <c r="J7125" s="102"/>
      <c r="L7125" s="100"/>
      <c r="M7125" s="100"/>
      <c r="N7125" s="100"/>
    </row>
    <row r="7126" spans="2:14">
      <c r="B7126" s="98"/>
      <c r="C7126" s="98"/>
      <c r="D7126" s="100"/>
      <c r="E7126" s="100"/>
      <c r="F7126" s="100"/>
      <c r="H7126" s="102"/>
      <c r="I7126" s="103"/>
      <c r="J7126" s="102"/>
      <c r="L7126" s="100"/>
      <c r="M7126" s="100"/>
      <c r="N7126" s="100"/>
    </row>
    <row r="7127" spans="2:14">
      <c r="B7127" s="98"/>
      <c r="C7127" s="98"/>
      <c r="D7127" s="100"/>
      <c r="E7127" s="100"/>
      <c r="F7127" s="100"/>
      <c r="H7127" s="102"/>
      <c r="I7127" s="103"/>
      <c r="J7127" s="102"/>
      <c r="L7127" s="100"/>
      <c r="M7127" s="100"/>
      <c r="N7127" s="100"/>
    </row>
    <row r="7128" spans="2:14">
      <c r="B7128" s="98"/>
      <c r="C7128" s="98"/>
      <c r="D7128" s="100"/>
      <c r="E7128" s="100"/>
      <c r="F7128" s="100"/>
      <c r="H7128" s="102"/>
      <c r="I7128" s="103"/>
      <c r="J7128" s="102"/>
      <c r="L7128" s="100"/>
      <c r="M7128" s="100"/>
      <c r="N7128" s="100"/>
    </row>
    <row r="7129" spans="2:14">
      <c r="B7129" s="98"/>
      <c r="C7129" s="98"/>
      <c r="D7129" s="100"/>
      <c r="E7129" s="100"/>
      <c r="F7129" s="100"/>
      <c r="H7129" s="102"/>
      <c r="I7129" s="103"/>
      <c r="J7129" s="102"/>
      <c r="L7129" s="100"/>
      <c r="M7129" s="100"/>
      <c r="N7129" s="100"/>
    </row>
    <row r="7130" spans="2:14">
      <c r="B7130" s="98"/>
      <c r="C7130" s="98"/>
      <c r="D7130" s="100"/>
      <c r="E7130" s="100"/>
      <c r="F7130" s="100"/>
      <c r="H7130" s="102"/>
      <c r="I7130" s="103"/>
      <c r="J7130" s="102"/>
      <c r="L7130" s="100"/>
      <c r="M7130" s="100"/>
      <c r="N7130" s="100"/>
    </row>
    <row r="7131" spans="2:14">
      <c r="B7131" s="98"/>
      <c r="C7131" s="98"/>
      <c r="D7131" s="100"/>
      <c r="E7131" s="100"/>
      <c r="F7131" s="100"/>
      <c r="H7131" s="102"/>
      <c r="I7131" s="103"/>
      <c r="J7131" s="102"/>
      <c r="L7131" s="100"/>
      <c r="M7131" s="100"/>
      <c r="N7131" s="100"/>
    </row>
    <row r="7132" spans="2:14">
      <c r="B7132" s="98"/>
      <c r="C7132" s="98"/>
      <c r="D7132" s="100"/>
      <c r="E7132" s="100"/>
      <c r="F7132" s="100"/>
      <c r="H7132" s="102"/>
      <c r="I7132" s="103"/>
      <c r="J7132" s="102"/>
      <c r="L7132" s="100"/>
      <c r="M7132" s="100"/>
      <c r="N7132" s="100"/>
    </row>
    <row r="7133" spans="2:14">
      <c r="B7133" s="98"/>
      <c r="C7133" s="98"/>
      <c r="D7133" s="100"/>
      <c r="E7133" s="100"/>
      <c r="F7133" s="100"/>
      <c r="H7133" s="102"/>
      <c r="I7133" s="103"/>
      <c r="J7133" s="102"/>
      <c r="L7133" s="100"/>
      <c r="M7133" s="100"/>
      <c r="N7133" s="100"/>
    </row>
    <row r="7134" spans="2:14">
      <c r="B7134" s="98"/>
      <c r="C7134" s="98"/>
      <c r="D7134" s="100"/>
      <c r="E7134" s="100"/>
      <c r="F7134" s="100"/>
      <c r="H7134" s="102"/>
      <c r="I7134" s="103"/>
      <c r="J7134" s="102"/>
      <c r="L7134" s="100"/>
      <c r="M7134" s="100"/>
      <c r="N7134" s="100"/>
    </row>
    <row r="7135" spans="2:14">
      <c r="B7135" s="98"/>
      <c r="C7135" s="98"/>
      <c r="D7135" s="100"/>
      <c r="E7135" s="100"/>
      <c r="F7135" s="100"/>
      <c r="H7135" s="102"/>
      <c r="I7135" s="103"/>
      <c r="J7135" s="102"/>
      <c r="L7135" s="100"/>
      <c r="M7135" s="100"/>
      <c r="N7135" s="100"/>
    </row>
    <row r="7136" spans="2:14">
      <c r="B7136" s="98"/>
      <c r="C7136" s="98"/>
      <c r="D7136" s="100"/>
      <c r="E7136" s="100"/>
      <c r="F7136" s="100"/>
      <c r="H7136" s="102"/>
      <c r="I7136" s="103"/>
      <c r="J7136" s="102"/>
      <c r="L7136" s="100"/>
      <c r="M7136" s="100"/>
      <c r="N7136" s="100"/>
    </row>
    <row r="7137" spans="2:14">
      <c r="B7137" s="98"/>
      <c r="C7137" s="98"/>
      <c r="D7137" s="100"/>
      <c r="E7137" s="100"/>
      <c r="F7137" s="100"/>
      <c r="H7137" s="102"/>
      <c r="I7137" s="103"/>
      <c r="J7137" s="102"/>
      <c r="L7137" s="100"/>
      <c r="M7137" s="100"/>
      <c r="N7137" s="100"/>
    </row>
    <row r="7138" spans="2:14">
      <c r="B7138" s="98"/>
      <c r="C7138" s="98"/>
      <c r="D7138" s="100"/>
      <c r="E7138" s="100"/>
      <c r="F7138" s="100"/>
      <c r="H7138" s="102"/>
      <c r="I7138" s="103"/>
      <c r="J7138" s="102"/>
      <c r="L7138" s="100"/>
      <c r="M7138" s="100"/>
      <c r="N7138" s="100"/>
    </row>
    <row r="7139" spans="2:14">
      <c r="B7139" s="98"/>
      <c r="C7139" s="98"/>
      <c r="D7139" s="100"/>
      <c r="E7139" s="100"/>
      <c r="F7139" s="100"/>
      <c r="H7139" s="102"/>
      <c r="I7139" s="103"/>
      <c r="J7139" s="102"/>
      <c r="L7139" s="100"/>
      <c r="M7139" s="100"/>
      <c r="N7139" s="100"/>
    </row>
    <row r="7140" spans="2:14">
      <c r="B7140" s="98"/>
      <c r="C7140" s="98"/>
      <c r="D7140" s="100"/>
      <c r="E7140" s="100"/>
      <c r="F7140" s="100"/>
      <c r="H7140" s="102"/>
      <c r="I7140" s="103"/>
      <c r="J7140" s="102"/>
      <c r="L7140" s="100"/>
      <c r="M7140" s="100"/>
      <c r="N7140" s="100"/>
    </row>
    <row r="7141" spans="2:14">
      <c r="B7141" s="98"/>
      <c r="C7141" s="98"/>
      <c r="D7141" s="100"/>
      <c r="E7141" s="100"/>
      <c r="F7141" s="100"/>
      <c r="H7141" s="102"/>
      <c r="I7141" s="103"/>
      <c r="J7141" s="102"/>
      <c r="L7141" s="100"/>
      <c r="M7141" s="100"/>
      <c r="N7141" s="100"/>
    </row>
    <row r="7142" spans="2:14">
      <c r="B7142" s="98"/>
      <c r="C7142" s="98"/>
      <c r="D7142" s="100"/>
      <c r="E7142" s="100"/>
      <c r="F7142" s="100"/>
      <c r="H7142" s="102"/>
      <c r="I7142" s="103"/>
      <c r="J7142" s="102"/>
      <c r="L7142" s="100"/>
      <c r="M7142" s="100"/>
      <c r="N7142" s="100"/>
    </row>
    <row r="7143" spans="2:14">
      <c r="B7143" s="98"/>
      <c r="C7143" s="98"/>
      <c r="D7143" s="100"/>
      <c r="E7143" s="100"/>
      <c r="F7143" s="100"/>
      <c r="H7143" s="102"/>
      <c r="I7143" s="103"/>
      <c r="J7143" s="102"/>
      <c r="L7143" s="100"/>
      <c r="M7143" s="100"/>
      <c r="N7143" s="100"/>
    </row>
    <row r="7144" spans="2:14">
      <c r="B7144" s="98"/>
      <c r="C7144" s="98"/>
      <c r="D7144" s="100"/>
      <c r="E7144" s="100"/>
      <c r="F7144" s="100"/>
      <c r="H7144" s="102"/>
      <c r="I7144" s="103"/>
      <c r="J7144" s="102"/>
      <c r="L7144" s="100"/>
      <c r="M7144" s="100"/>
      <c r="N7144" s="100"/>
    </row>
    <row r="7145" spans="2:14">
      <c r="B7145" s="98"/>
      <c r="C7145" s="98"/>
      <c r="D7145" s="100"/>
      <c r="E7145" s="100"/>
      <c r="F7145" s="100"/>
      <c r="H7145" s="102"/>
      <c r="I7145" s="103"/>
      <c r="J7145" s="102"/>
      <c r="L7145" s="100"/>
      <c r="M7145" s="100"/>
      <c r="N7145" s="100"/>
    </row>
    <row r="7146" spans="2:14">
      <c r="B7146" s="98"/>
      <c r="C7146" s="98"/>
      <c r="D7146" s="100"/>
      <c r="E7146" s="100"/>
      <c r="F7146" s="100"/>
      <c r="H7146" s="102"/>
      <c r="I7146" s="103"/>
      <c r="J7146" s="102"/>
      <c r="L7146" s="100"/>
      <c r="M7146" s="100"/>
      <c r="N7146" s="100"/>
    </row>
    <row r="7147" spans="2:14">
      <c r="B7147" s="98"/>
      <c r="C7147" s="98"/>
      <c r="D7147" s="100"/>
      <c r="E7147" s="100"/>
      <c r="F7147" s="100"/>
      <c r="H7147" s="102"/>
      <c r="I7147" s="103"/>
      <c r="J7147" s="102"/>
      <c r="L7147" s="100"/>
      <c r="M7147" s="100"/>
      <c r="N7147" s="100"/>
    </row>
    <row r="7148" spans="2:14">
      <c r="B7148" s="98"/>
      <c r="C7148" s="98"/>
      <c r="D7148" s="100"/>
      <c r="E7148" s="100"/>
      <c r="F7148" s="100"/>
      <c r="H7148" s="102"/>
      <c r="I7148" s="103"/>
      <c r="J7148" s="102"/>
      <c r="L7148" s="100"/>
      <c r="M7148" s="100"/>
      <c r="N7148" s="100"/>
    </row>
    <row r="7149" spans="2:14">
      <c r="B7149" s="98"/>
      <c r="C7149" s="98"/>
      <c r="D7149" s="100"/>
      <c r="E7149" s="100"/>
      <c r="F7149" s="100"/>
      <c r="H7149" s="102"/>
      <c r="I7149" s="103"/>
      <c r="J7149" s="102"/>
      <c r="L7149" s="100"/>
      <c r="M7149" s="100"/>
      <c r="N7149" s="100"/>
    </row>
    <row r="7150" spans="2:14">
      <c r="B7150" s="98"/>
      <c r="C7150" s="98"/>
      <c r="D7150" s="100"/>
      <c r="E7150" s="100"/>
      <c r="F7150" s="100"/>
      <c r="H7150" s="102"/>
      <c r="I7150" s="103"/>
      <c r="J7150" s="102"/>
      <c r="L7150" s="100"/>
      <c r="M7150" s="100"/>
      <c r="N7150" s="100"/>
    </row>
    <row r="7151" spans="2:14">
      <c r="B7151" s="98"/>
      <c r="C7151" s="98"/>
      <c r="D7151" s="100"/>
      <c r="E7151" s="100"/>
      <c r="F7151" s="100"/>
      <c r="H7151" s="102"/>
      <c r="I7151" s="103"/>
      <c r="J7151" s="102"/>
      <c r="L7151" s="100"/>
      <c r="M7151" s="100"/>
      <c r="N7151" s="100"/>
    </row>
    <row r="7152" spans="2:14">
      <c r="B7152" s="98"/>
      <c r="C7152" s="98"/>
      <c r="D7152" s="100"/>
      <c r="E7152" s="100"/>
      <c r="F7152" s="100"/>
      <c r="H7152" s="102"/>
      <c r="I7152" s="103"/>
      <c r="J7152" s="102"/>
      <c r="L7152" s="100"/>
      <c r="M7152" s="100"/>
      <c r="N7152" s="100"/>
    </row>
    <row r="7153" spans="2:14">
      <c r="B7153" s="98"/>
      <c r="C7153" s="98"/>
      <c r="D7153" s="100"/>
      <c r="E7153" s="100"/>
      <c r="F7153" s="100"/>
      <c r="H7153" s="102"/>
      <c r="I7153" s="103"/>
      <c r="J7153" s="102"/>
      <c r="L7153" s="100"/>
      <c r="M7153" s="100"/>
      <c r="N7153" s="100"/>
    </row>
    <row r="7154" spans="2:14">
      <c r="B7154" s="98"/>
      <c r="C7154" s="98"/>
      <c r="D7154" s="100"/>
      <c r="E7154" s="100"/>
      <c r="F7154" s="100"/>
      <c r="H7154" s="102"/>
      <c r="I7154" s="103"/>
      <c r="J7154" s="102"/>
      <c r="L7154" s="100"/>
      <c r="M7154" s="100"/>
      <c r="N7154" s="100"/>
    </row>
    <row r="7155" spans="2:14">
      <c r="B7155" s="98"/>
      <c r="C7155" s="98"/>
      <c r="D7155" s="100"/>
      <c r="E7155" s="100"/>
      <c r="F7155" s="100"/>
      <c r="H7155" s="102"/>
      <c r="I7155" s="103"/>
      <c r="J7155" s="102"/>
      <c r="L7155" s="100"/>
      <c r="M7155" s="100"/>
      <c r="N7155" s="100"/>
    </row>
    <row r="7156" spans="2:14">
      <c r="B7156" s="98"/>
      <c r="C7156" s="98"/>
      <c r="D7156" s="100"/>
      <c r="E7156" s="100"/>
      <c r="F7156" s="100"/>
      <c r="H7156" s="102"/>
      <c r="I7156" s="103"/>
      <c r="J7156" s="102"/>
      <c r="L7156" s="100"/>
      <c r="M7156" s="100"/>
      <c r="N7156" s="100"/>
    </row>
    <row r="7157" spans="2:14">
      <c r="B7157" s="98"/>
      <c r="C7157" s="98"/>
      <c r="D7157" s="100"/>
      <c r="E7157" s="100"/>
      <c r="F7157" s="100"/>
      <c r="H7157" s="102"/>
      <c r="I7157" s="103"/>
      <c r="J7157" s="102"/>
      <c r="L7157" s="100"/>
      <c r="M7157" s="100"/>
      <c r="N7157" s="100"/>
    </row>
    <row r="7158" spans="2:14">
      <c r="B7158" s="98"/>
      <c r="C7158" s="98"/>
      <c r="D7158" s="100"/>
      <c r="E7158" s="100"/>
      <c r="F7158" s="100"/>
      <c r="H7158" s="102"/>
      <c r="I7158" s="103"/>
      <c r="J7158" s="102"/>
      <c r="L7158" s="100"/>
      <c r="M7158" s="100"/>
      <c r="N7158" s="100"/>
    </row>
    <row r="7159" spans="2:14">
      <c r="B7159" s="98"/>
      <c r="C7159" s="98"/>
      <c r="D7159" s="100"/>
      <c r="E7159" s="100"/>
      <c r="F7159" s="100"/>
      <c r="H7159" s="102"/>
      <c r="I7159" s="103"/>
      <c r="J7159" s="102"/>
      <c r="L7159" s="100"/>
      <c r="M7159" s="100"/>
      <c r="N7159" s="100"/>
    </row>
    <row r="7160" spans="2:14">
      <c r="B7160" s="98"/>
      <c r="C7160" s="98"/>
      <c r="D7160" s="100"/>
      <c r="E7160" s="100"/>
      <c r="F7160" s="100"/>
      <c r="H7160" s="102"/>
      <c r="I7160" s="103"/>
      <c r="J7160" s="102"/>
      <c r="L7160" s="100"/>
      <c r="M7160" s="100"/>
      <c r="N7160" s="100"/>
    </row>
    <row r="7161" spans="2:14">
      <c r="B7161" s="98"/>
      <c r="C7161" s="98"/>
      <c r="D7161" s="100"/>
      <c r="E7161" s="100"/>
      <c r="F7161" s="100"/>
      <c r="H7161" s="102"/>
      <c r="I7161" s="103"/>
      <c r="J7161" s="102"/>
      <c r="L7161" s="100"/>
      <c r="M7161" s="100"/>
      <c r="N7161" s="100"/>
    </row>
    <row r="7162" spans="2:14">
      <c r="B7162" s="98"/>
      <c r="C7162" s="98"/>
      <c r="D7162" s="100"/>
      <c r="E7162" s="100"/>
      <c r="F7162" s="100"/>
      <c r="H7162" s="102"/>
      <c r="I7162" s="103"/>
      <c r="J7162" s="102"/>
      <c r="L7162" s="100"/>
      <c r="M7162" s="100"/>
      <c r="N7162" s="100"/>
    </row>
    <row r="7163" spans="2:14">
      <c r="B7163" s="98"/>
      <c r="C7163" s="98"/>
      <c r="D7163" s="100"/>
      <c r="E7163" s="100"/>
      <c r="F7163" s="100"/>
      <c r="H7163" s="102"/>
      <c r="I7163" s="103"/>
      <c r="J7163" s="102"/>
      <c r="L7163" s="100"/>
      <c r="M7163" s="100"/>
      <c r="N7163" s="100"/>
    </row>
    <row r="7164" spans="2:14">
      <c r="B7164" s="98"/>
      <c r="C7164" s="98"/>
      <c r="D7164" s="100"/>
      <c r="E7164" s="100"/>
      <c r="F7164" s="100"/>
      <c r="H7164" s="102"/>
      <c r="I7164" s="103"/>
      <c r="J7164" s="102"/>
      <c r="L7164" s="100"/>
      <c r="M7164" s="100"/>
      <c r="N7164" s="100"/>
    </row>
    <row r="7165" spans="2:14">
      <c r="B7165" s="98"/>
      <c r="C7165" s="98"/>
      <c r="D7165" s="100"/>
      <c r="E7165" s="100"/>
      <c r="F7165" s="100"/>
      <c r="H7165" s="102"/>
      <c r="I7165" s="103"/>
      <c r="J7165" s="102"/>
      <c r="L7165" s="100"/>
      <c r="M7165" s="100"/>
      <c r="N7165" s="100"/>
    </row>
    <row r="7166" spans="2:14">
      <c r="B7166" s="98"/>
      <c r="C7166" s="98"/>
      <c r="D7166" s="100"/>
      <c r="E7166" s="100"/>
      <c r="F7166" s="100"/>
      <c r="H7166" s="102"/>
      <c r="I7166" s="103"/>
      <c r="J7166" s="102"/>
      <c r="L7166" s="100"/>
      <c r="M7166" s="100"/>
      <c r="N7166" s="100"/>
    </row>
    <row r="7167" spans="2:14">
      <c r="B7167" s="98"/>
      <c r="C7167" s="98"/>
      <c r="D7167" s="100"/>
      <c r="E7167" s="100"/>
      <c r="F7167" s="100"/>
      <c r="H7167" s="102"/>
      <c r="I7167" s="103"/>
      <c r="J7167" s="102"/>
      <c r="L7167" s="100"/>
      <c r="M7167" s="100"/>
      <c r="N7167" s="100"/>
    </row>
    <row r="7168" spans="2:14">
      <c r="B7168" s="98"/>
      <c r="C7168" s="98"/>
      <c r="D7168" s="100"/>
      <c r="E7168" s="100"/>
      <c r="F7168" s="100"/>
      <c r="H7168" s="102"/>
      <c r="I7168" s="103"/>
      <c r="J7168" s="102"/>
      <c r="L7168" s="100"/>
      <c r="M7168" s="100"/>
      <c r="N7168" s="100"/>
    </row>
    <row r="7169" spans="2:14">
      <c r="B7169" s="98"/>
      <c r="C7169" s="98"/>
      <c r="D7169" s="100"/>
      <c r="E7169" s="100"/>
      <c r="F7169" s="100"/>
      <c r="H7169" s="102"/>
      <c r="I7169" s="103"/>
      <c r="J7169" s="102"/>
      <c r="L7169" s="100"/>
      <c r="M7169" s="100"/>
      <c r="N7169" s="100"/>
    </row>
    <row r="7170" spans="2:14">
      <c r="B7170" s="98"/>
      <c r="C7170" s="98"/>
      <c r="D7170" s="100"/>
      <c r="E7170" s="100"/>
      <c r="F7170" s="100"/>
      <c r="H7170" s="102"/>
      <c r="I7170" s="103"/>
      <c r="J7170" s="102"/>
      <c r="L7170" s="100"/>
      <c r="M7170" s="100"/>
      <c r="N7170" s="100"/>
    </row>
    <row r="7171" spans="2:14">
      <c r="B7171" s="98"/>
      <c r="C7171" s="98"/>
      <c r="D7171" s="100"/>
      <c r="E7171" s="100"/>
      <c r="F7171" s="100"/>
      <c r="H7171" s="102"/>
      <c r="I7171" s="103"/>
      <c r="J7171" s="102"/>
      <c r="L7171" s="100"/>
      <c r="M7171" s="100"/>
      <c r="N7171" s="100"/>
    </row>
    <row r="7172" spans="2:14">
      <c r="B7172" s="98"/>
      <c r="C7172" s="98"/>
      <c r="D7172" s="100"/>
      <c r="E7172" s="100"/>
      <c r="F7172" s="100"/>
      <c r="H7172" s="102"/>
      <c r="I7172" s="103"/>
      <c r="J7172" s="102"/>
      <c r="L7172" s="100"/>
      <c r="M7172" s="100"/>
      <c r="N7172" s="100"/>
    </row>
    <row r="7173" spans="2:14">
      <c r="B7173" s="98"/>
      <c r="C7173" s="98"/>
      <c r="D7173" s="100"/>
      <c r="E7173" s="100"/>
      <c r="F7173" s="100"/>
      <c r="H7173" s="102"/>
      <c r="I7173" s="103"/>
      <c r="J7173" s="102"/>
      <c r="L7173" s="100"/>
      <c r="M7173" s="100"/>
      <c r="N7173" s="100"/>
    </row>
    <row r="7174" spans="2:14">
      <c r="B7174" s="98"/>
      <c r="C7174" s="98"/>
      <c r="D7174" s="100"/>
      <c r="E7174" s="100"/>
      <c r="F7174" s="100"/>
      <c r="H7174" s="102"/>
      <c r="I7174" s="103"/>
      <c r="J7174" s="102"/>
      <c r="L7174" s="100"/>
      <c r="M7174" s="100"/>
      <c r="N7174" s="100"/>
    </row>
    <row r="7175" spans="2:14">
      <c r="B7175" s="98"/>
      <c r="C7175" s="98"/>
      <c r="D7175" s="100"/>
      <c r="E7175" s="100"/>
      <c r="F7175" s="100"/>
      <c r="H7175" s="102"/>
      <c r="I7175" s="103"/>
      <c r="J7175" s="102"/>
      <c r="L7175" s="100"/>
      <c r="M7175" s="100"/>
      <c r="N7175" s="100"/>
    </row>
    <row r="7176" spans="2:14">
      <c r="B7176" s="98"/>
      <c r="C7176" s="98"/>
      <c r="D7176" s="100"/>
      <c r="E7176" s="100"/>
      <c r="F7176" s="100"/>
      <c r="H7176" s="102"/>
      <c r="I7176" s="103"/>
      <c r="J7176" s="102"/>
      <c r="L7176" s="100"/>
      <c r="M7176" s="100"/>
      <c r="N7176" s="100"/>
    </row>
    <row r="7177" spans="2:14">
      <c r="B7177" s="98"/>
      <c r="C7177" s="98"/>
      <c r="D7177" s="100"/>
      <c r="E7177" s="100"/>
      <c r="F7177" s="100"/>
      <c r="H7177" s="102"/>
      <c r="I7177" s="103"/>
      <c r="J7177" s="102"/>
      <c r="L7177" s="100"/>
      <c r="M7177" s="100"/>
      <c r="N7177" s="100"/>
    </row>
    <row r="7178" spans="2:14">
      <c r="B7178" s="98"/>
      <c r="C7178" s="98"/>
      <c r="D7178" s="100"/>
      <c r="E7178" s="100"/>
      <c r="F7178" s="100"/>
      <c r="H7178" s="102"/>
      <c r="I7178" s="103"/>
      <c r="J7178" s="102"/>
      <c r="L7178" s="100"/>
      <c r="M7178" s="100"/>
      <c r="N7178" s="100"/>
    </row>
    <row r="7179" spans="2:14">
      <c r="B7179" s="98"/>
      <c r="C7179" s="98"/>
      <c r="D7179" s="100"/>
      <c r="E7179" s="100"/>
      <c r="F7179" s="100"/>
      <c r="H7179" s="102"/>
      <c r="I7179" s="103"/>
      <c r="J7179" s="102"/>
      <c r="L7179" s="100"/>
      <c r="M7179" s="100"/>
      <c r="N7179" s="100"/>
    </row>
    <row r="7180" spans="2:14">
      <c r="B7180" s="98"/>
      <c r="C7180" s="98"/>
      <c r="D7180" s="100"/>
      <c r="E7180" s="100"/>
      <c r="F7180" s="100"/>
      <c r="H7180" s="102"/>
      <c r="I7180" s="103"/>
      <c r="J7180" s="102"/>
      <c r="L7180" s="100"/>
      <c r="M7180" s="100"/>
      <c r="N7180" s="100"/>
    </row>
    <row r="7181" spans="2:14">
      <c r="B7181" s="98"/>
      <c r="C7181" s="98"/>
      <c r="D7181" s="100"/>
      <c r="E7181" s="100"/>
      <c r="F7181" s="100"/>
      <c r="H7181" s="102"/>
      <c r="I7181" s="103"/>
      <c r="J7181" s="102"/>
      <c r="L7181" s="100"/>
      <c r="M7181" s="100"/>
      <c r="N7181" s="100"/>
    </row>
    <row r="7182" spans="2:14">
      <c r="B7182" s="98"/>
      <c r="C7182" s="98"/>
      <c r="D7182" s="100"/>
      <c r="E7182" s="100"/>
      <c r="F7182" s="100"/>
      <c r="H7182" s="102"/>
      <c r="I7182" s="103"/>
      <c r="J7182" s="102"/>
      <c r="L7182" s="100"/>
      <c r="M7182" s="100"/>
      <c r="N7182" s="100"/>
    </row>
    <row r="7183" spans="2:14">
      <c r="B7183" s="98"/>
      <c r="C7183" s="98"/>
      <c r="D7183" s="100"/>
      <c r="E7183" s="100"/>
      <c r="F7183" s="100"/>
      <c r="H7183" s="102"/>
      <c r="I7183" s="103"/>
      <c r="J7183" s="102"/>
      <c r="L7183" s="100"/>
      <c r="M7183" s="100"/>
      <c r="N7183" s="100"/>
    </row>
    <row r="7184" spans="2:14">
      <c r="B7184" s="98"/>
      <c r="C7184" s="98"/>
      <c r="D7184" s="100"/>
      <c r="E7184" s="100"/>
      <c r="F7184" s="100"/>
      <c r="H7184" s="102"/>
      <c r="I7184" s="103"/>
      <c r="J7184" s="102"/>
      <c r="L7184" s="100"/>
      <c r="M7184" s="100"/>
      <c r="N7184" s="100"/>
    </row>
    <row r="7185" spans="2:14">
      <c r="B7185" s="98"/>
      <c r="C7185" s="98"/>
      <c r="D7185" s="100"/>
      <c r="E7185" s="100"/>
      <c r="F7185" s="100"/>
      <c r="H7185" s="102"/>
      <c r="I7185" s="103"/>
      <c r="J7185" s="102"/>
      <c r="L7185" s="100"/>
      <c r="M7185" s="100"/>
      <c r="N7185" s="100"/>
    </row>
    <row r="7186" spans="2:14">
      <c r="B7186" s="98"/>
      <c r="C7186" s="98"/>
      <c r="D7186" s="100"/>
      <c r="E7186" s="100"/>
      <c r="F7186" s="100"/>
      <c r="H7186" s="102"/>
      <c r="I7186" s="103"/>
      <c r="J7186" s="102"/>
      <c r="L7186" s="100"/>
      <c r="M7186" s="100"/>
      <c r="N7186" s="100"/>
    </row>
    <row r="7187" spans="2:14">
      <c r="B7187" s="98"/>
      <c r="C7187" s="98"/>
      <c r="D7187" s="100"/>
      <c r="E7187" s="100"/>
      <c r="F7187" s="100"/>
      <c r="H7187" s="102"/>
      <c r="I7187" s="103"/>
      <c r="J7187" s="102"/>
      <c r="L7187" s="100"/>
      <c r="M7187" s="100"/>
      <c r="N7187" s="100"/>
    </row>
    <row r="7188" spans="2:14">
      <c r="B7188" s="98"/>
      <c r="C7188" s="98"/>
      <c r="D7188" s="100"/>
      <c r="E7188" s="100"/>
      <c r="F7188" s="100"/>
      <c r="H7188" s="102"/>
      <c r="I7188" s="103"/>
      <c r="J7188" s="102"/>
      <c r="L7188" s="100"/>
      <c r="M7188" s="100"/>
      <c r="N7188" s="100"/>
    </row>
    <row r="7189" spans="2:14">
      <c r="B7189" s="98"/>
      <c r="C7189" s="98"/>
      <c r="D7189" s="100"/>
      <c r="E7189" s="100"/>
      <c r="F7189" s="100"/>
      <c r="H7189" s="102"/>
      <c r="I7189" s="103"/>
      <c r="J7189" s="102"/>
      <c r="L7189" s="100"/>
      <c r="M7189" s="100"/>
      <c r="N7189" s="100"/>
    </row>
    <row r="7190" spans="2:14">
      <c r="B7190" s="98"/>
      <c r="C7190" s="98"/>
      <c r="D7190" s="100"/>
      <c r="E7190" s="100"/>
      <c r="F7190" s="100"/>
      <c r="H7190" s="102"/>
      <c r="I7190" s="103"/>
      <c r="J7190" s="102"/>
      <c r="L7190" s="100"/>
      <c r="M7190" s="100"/>
      <c r="N7190" s="100"/>
    </row>
    <row r="7191" spans="2:14">
      <c r="B7191" s="98"/>
      <c r="C7191" s="98"/>
      <c r="D7191" s="100"/>
      <c r="E7191" s="100"/>
      <c r="F7191" s="100"/>
      <c r="H7191" s="102"/>
      <c r="I7191" s="103"/>
      <c r="J7191" s="102"/>
      <c r="L7191" s="100"/>
      <c r="M7191" s="100"/>
      <c r="N7191" s="100"/>
    </row>
    <row r="7192" spans="2:14">
      <c r="B7192" s="98"/>
      <c r="C7192" s="98"/>
      <c r="D7192" s="100"/>
      <c r="E7192" s="100"/>
      <c r="F7192" s="100"/>
      <c r="H7192" s="102"/>
      <c r="I7192" s="103"/>
      <c r="J7192" s="102"/>
      <c r="L7192" s="100"/>
      <c r="M7192" s="100"/>
      <c r="N7192" s="100"/>
    </row>
    <row r="7193" spans="2:14">
      <c r="B7193" s="98"/>
      <c r="C7193" s="98"/>
      <c r="D7193" s="100"/>
      <c r="E7193" s="100"/>
      <c r="F7193" s="100"/>
      <c r="H7193" s="102"/>
      <c r="I7193" s="103"/>
      <c r="J7193" s="102"/>
      <c r="L7193" s="100"/>
      <c r="M7193" s="100"/>
      <c r="N7193" s="100"/>
    </row>
    <row r="7194" spans="2:14">
      <c r="B7194" s="98"/>
      <c r="C7194" s="98"/>
      <c r="D7194" s="100"/>
      <c r="E7194" s="100"/>
      <c r="F7194" s="100"/>
      <c r="H7194" s="102"/>
      <c r="I7194" s="103"/>
      <c r="J7194" s="102"/>
      <c r="L7194" s="100"/>
      <c r="M7194" s="100"/>
      <c r="N7194" s="100"/>
    </row>
    <row r="7195" spans="2:14">
      <c r="B7195" s="98"/>
      <c r="C7195" s="98"/>
      <c r="D7195" s="100"/>
      <c r="E7195" s="100"/>
      <c r="F7195" s="100"/>
      <c r="H7195" s="102"/>
      <c r="I7195" s="103"/>
      <c r="J7195" s="102"/>
      <c r="L7195" s="100"/>
      <c r="M7195" s="100"/>
      <c r="N7195" s="100"/>
    </row>
    <row r="7196" spans="2:14">
      <c r="B7196" s="98"/>
      <c r="C7196" s="98"/>
      <c r="D7196" s="100"/>
      <c r="E7196" s="100"/>
      <c r="F7196" s="100"/>
      <c r="H7196" s="102"/>
      <c r="I7196" s="103"/>
      <c r="J7196" s="102"/>
      <c r="L7196" s="100"/>
      <c r="M7196" s="100"/>
      <c r="N7196" s="100"/>
    </row>
    <row r="7197" spans="2:14">
      <c r="B7197" s="98"/>
      <c r="C7197" s="98"/>
      <c r="D7197" s="100"/>
      <c r="E7197" s="100"/>
      <c r="F7197" s="100"/>
      <c r="H7197" s="102"/>
      <c r="I7197" s="103"/>
      <c r="J7197" s="102"/>
      <c r="L7197" s="100"/>
      <c r="M7197" s="100"/>
      <c r="N7197" s="100"/>
    </row>
    <row r="7198" spans="2:14">
      <c r="B7198" s="98"/>
      <c r="C7198" s="98"/>
      <c r="D7198" s="100"/>
      <c r="E7198" s="100"/>
      <c r="F7198" s="100"/>
      <c r="H7198" s="102"/>
      <c r="I7198" s="103"/>
      <c r="J7198" s="102"/>
      <c r="L7198" s="100"/>
      <c r="M7198" s="100"/>
      <c r="N7198" s="100"/>
    </row>
    <row r="7199" spans="2:14">
      <c r="B7199" s="98"/>
      <c r="C7199" s="98"/>
      <c r="D7199" s="100"/>
      <c r="E7199" s="100"/>
      <c r="F7199" s="100"/>
      <c r="H7199" s="102"/>
      <c r="I7199" s="103"/>
      <c r="J7199" s="102"/>
      <c r="L7199" s="100"/>
      <c r="M7199" s="100"/>
      <c r="N7199" s="100"/>
    </row>
    <row r="7200" spans="2:14">
      <c r="B7200" s="98"/>
      <c r="C7200" s="98"/>
      <c r="D7200" s="100"/>
      <c r="E7200" s="100"/>
      <c r="F7200" s="100"/>
      <c r="H7200" s="102"/>
      <c r="I7200" s="103"/>
      <c r="J7200" s="102"/>
      <c r="L7200" s="100"/>
      <c r="M7200" s="100"/>
      <c r="N7200" s="100"/>
    </row>
    <row r="7201" spans="2:14">
      <c r="B7201" s="98"/>
      <c r="C7201" s="98"/>
      <c r="D7201" s="100"/>
      <c r="E7201" s="100"/>
      <c r="F7201" s="100"/>
      <c r="H7201" s="102"/>
      <c r="I7201" s="103"/>
      <c r="J7201" s="102"/>
      <c r="L7201" s="100"/>
      <c r="M7201" s="100"/>
      <c r="N7201" s="100"/>
    </row>
    <row r="7202" spans="2:14">
      <c r="B7202" s="98"/>
      <c r="C7202" s="98"/>
      <c r="D7202" s="100"/>
      <c r="E7202" s="100"/>
      <c r="F7202" s="100"/>
      <c r="H7202" s="102"/>
      <c r="I7202" s="103"/>
      <c r="J7202" s="102"/>
      <c r="L7202" s="100"/>
      <c r="M7202" s="100"/>
      <c r="N7202" s="100"/>
    </row>
    <row r="7203" spans="2:14">
      <c r="B7203" s="98"/>
      <c r="C7203" s="98"/>
      <c r="D7203" s="100"/>
      <c r="E7203" s="100"/>
      <c r="F7203" s="100"/>
      <c r="H7203" s="102"/>
      <c r="I7203" s="103"/>
      <c r="J7203" s="102"/>
      <c r="L7203" s="100"/>
      <c r="M7203" s="100"/>
      <c r="N7203" s="100"/>
    </row>
    <row r="7204" spans="2:14">
      <c r="B7204" s="98"/>
      <c r="C7204" s="98"/>
      <c r="D7204" s="100"/>
      <c r="E7204" s="100"/>
      <c r="F7204" s="100"/>
      <c r="H7204" s="102"/>
      <c r="I7204" s="103"/>
      <c r="J7204" s="102"/>
      <c r="L7204" s="100"/>
      <c r="M7204" s="100"/>
      <c r="N7204" s="100"/>
    </row>
    <row r="7205" spans="2:14">
      <c r="B7205" s="98"/>
      <c r="C7205" s="98"/>
      <c r="D7205" s="100"/>
      <c r="E7205" s="100"/>
      <c r="F7205" s="100"/>
      <c r="H7205" s="102"/>
      <c r="I7205" s="103"/>
      <c r="J7205" s="102"/>
      <c r="L7205" s="100"/>
      <c r="M7205" s="100"/>
      <c r="N7205" s="100"/>
    </row>
    <row r="7206" spans="2:14">
      <c r="B7206" s="98"/>
      <c r="C7206" s="98"/>
      <c r="D7206" s="100"/>
      <c r="E7206" s="100"/>
      <c r="F7206" s="100"/>
      <c r="H7206" s="102"/>
      <c r="I7206" s="103"/>
      <c r="J7206" s="102"/>
      <c r="L7206" s="100"/>
      <c r="M7206" s="100"/>
      <c r="N7206" s="100"/>
    </row>
    <row r="7207" spans="2:14">
      <c r="B7207" s="98"/>
      <c r="C7207" s="98"/>
      <c r="D7207" s="100"/>
      <c r="E7207" s="100"/>
      <c r="F7207" s="100"/>
      <c r="H7207" s="102"/>
      <c r="I7207" s="103"/>
      <c r="J7207" s="102"/>
      <c r="L7207" s="100"/>
      <c r="M7207" s="100"/>
      <c r="N7207" s="100"/>
    </row>
    <row r="7208" spans="2:14">
      <c r="B7208" s="98"/>
      <c r="C7208" s="98"/>
      <c r="D7208" s="100"/>
      <c r="E7208" s="100"/>
      <c r="F7208" s="100"/>
      <c r="H7208" s="102"/>
      <c r="I7208" s="103"/>
      <c r="J7208" s="102"/>
      <c r="L7208" s="100"/>
      <c r="M7208" s="100"/>
      <c r="N7208" s="100"/>
    </row>
    <row r="7209" spans="2:14">
      <c r="B7209" s="98"/>
      <c r="C7209" s="98"/>
      <c r="D7209" s="100"/>
      <c r="E7209" s="100"/>
      <c r="F7209" s="100"/>
      <c r="H7209" s="102"/>
      <c r="I7209" s="103"/>
      <c r="J7209" s="102"/>
      <c r="L7209" s="100"/>
      <c r="M7209" s="100"/>
      <c r="N7209" s="100"/>
    </row>
    <row r="7210" spans="2:14">
      <c r="B7210" s="98"/>
      <c r="C7210" s="98"/>
      <c r="D7210" s="100"/>
      <c r="E7210" s="100"/>
      <c r="F7210" s="100"/>
      <c r="H7210" s="102"/>
      <c r="I7210" s="103"/>
      <c r="J7210" s="102"/>
      <c r="L7210" s="100"/>
      <c r="M7210" s="100"/>
      <c r="N7210" s="100"/>
    </row>
    <row r="7211" spans="2:14">
      <c r="B7211" s="98"/>
      <c r="C7211" s="98"/>
      <c r="D7211" s="100"/>
      <c r="E7211" s="100"/>
      <c r="F7211" s="100"/>
      <c r="H7211" s="102"/>
      <c r="I7211" s="103"/>
      <c r="J7211" s="102"/>
      <c r="L7211" s="100"/>
      <c r="M7211" s="100"/>
      <c r="N7211" s="100"/>
    </row>
    <row r="7212" spans="2:14">
      <c r="B7212" s="98"/>
      <c r="C7212" s="98"/>
      <c r="D7212" s="100"/>
      <c r="E7212" s="100"/>
      <c r="F7212" s="100"/>
      <c r="H7212" s="102"/>
      <c r="I7212" s="103"/>
      <c r="J7212" s="102"/>
      <c r="L7212" s="100"/>
      <c r="M7212" s="100"/>
      <c r="N7212" s="100"/>
    </row>
    <row r="7213" spans="2:14">
      <c r="B7213" s="98"/>
      <c r="C7213" s="98"/>
      <c r="D7213" s="100"/>
      <c r="E7213" s="100"/>
      <c r="F7213" s="100"/>
      <c r="H7213" s="102"/>
      <c r="I7213" s="103"/>
      <c r="J7213" s="102"/>
      <c r="L7213" s="100"/>
      <c r="M7213" s="100"/>
      <c r="N7213" s="100"/>
    </row>
    <row r="7214" spans="2:14">
      <c r="B7214" s="98"/>
      <c r="C7214" s="98"/>
      <c r="D7214" s="100"/>
      <c r="E7214" s="100"/>
      <c r="F7214" s="100"/>
      <c r="H7214" s="102"/>
      <c r="I7214" s="103"/>
      <c r="J7214" s="102"/>
      <c r="L7214" s="100"/>
      <c r="M7214" s="100"/>
      <c r="N7214" s="100"/>
    </row>
    <row r="7215" spans="2:14">
      <c r="B7215" s="98"/>
      <c r="C7215" s="98"/>
      <c r="D7215" s="100"/>
      <c r="E7215" s="100"/>
      <c r="F7215" s="100"/>
      <c r="H7215" s="102"/>
      <c r="I7215" s="103"/>
      <c r="J7215" s="102"/>
      <c r="L7215" s="100"/>
      <c r="M7215" s="100"/>
      <c r="N7215" s="100"/>
    </row>
    <row r="7216" spans="2:14">
      <c r="B7216" s="98"/>
      <c r="C7216" s="98"/>
      <c r="D7216" s="100"/>
      <c r="E7216" s="100"/>
      <c r="F7216" s="100"/>
      <c r="H7216" s="102"/>
      <c r="I7216" s="103"/>
      <c r="J7216" s="102"/>
      <c r="L7216" s="100"/>
      <c r="M7216" s="100"/>
      <c r="N7216" s="100"/>
    </row>
    <row r="7217" spans="2:14">
      <c r="B7217" s="98"/>
      <c r="C7217" s="98"/>
      <c r="D7217" s="100"/>
      <c r="E7217" s="100"/>
      <c r="F7217" s="100"/>
      <c r="H7217" s="102"/>
      <c r="I7217" s="103"/>
      <c r="J7217" s="102"/>
      <c r="L7217" s="100"/>
      <c r="M7217" s="100"/>
      <c r="N7217" s="100"/>
    </row>
    <row r="7218" spans="2:14">
      <c r="B7218" s="98"/>
      <c r="C7218" s="98"/>
      <c r="D7218" s="100"/>
      <c r="E7218" s="100"/>
      <c r="F7218" s="100"/>
      <c r="H7218" s="102"/>
      <c r="I7218" s="103"/>
      <c r="J7218" s="102"/>
      <c r="L7218" s="100"/>
      <c r="M7218" s="100"/>
      <c r="N7218" s="100"/>
    </row>
    <row r="7219" spans="2:14">
      <c r="B7219" s="98"/>
      <c r="C7219" s="98"/>
      <c r="D7219" s="100"/>
      <c r="E7219" s="100"/>
      <c r="F7219" s="100"/>
      <c r="H7219" s="102"/>
      <c r="I7219" s="103"/>
      <c r="J7219" s="102"/>
      <c r="L7219" s="100"/>
      <c r="M7219" s="100"/>
      <c r="N7219" s="100"/>
    </row>
    <row r="7220" spans="2:14">
      <c r="B7220" s="98"/>
      <c r="C7220" s="98"/>
      <c r="D7220" s="100"/>
      <c r="E7220" s="100"/>
      <c r="F7220" s="100"/>
      <c r="H7220" s="102"/>
      <c r="I7220" s="103"/>
      <c r="J7220" s="102"/>
      <c r="L7220" s="100"/>
      <c r="M7220" s="100"/>
      <c r="N7220" s="100"/>
    </row>
    <row r="7221" spans="2:14">
      <c r="B7221" s="98"/>
      <c r="C7221" s="98"/>
      <c r="D7221" s="100"/>
      <c r="E7221" s="100"/>
      <c r="F7221" s="100"/>
      <c r="H7221" s="102"/>
      <c r="I7221" s="103"/>
      <c r="J7221" s="102"/>
      <c r="L7221" s="100"/>
      <c r="M7221" s="100"/>
      <c r="N7221" s="100"/>
    </row>
    <row r="7222" spans="2:14">
      <c r="B7222" s="98"/>
      <c r="C7222" s="98"/>
      <c r="D7222" s="100"/>
      <c r="E7222" s="100"/>
      <c r="F7222" s="100"/>
      <c r="H7222" s="102"/>
      <c r="I7222" s="103"/>
      <c r="J7222" s="102"/>
      <c r="L7222" s="100"/>
      <c r="M7222" s="100"/>
      <c r="N7222" s="100"/>
    </row>
    <row r="7223" spans="2:14">
      <c r="B7223" s="98"/>
      <c r="C7223" s="98"/>
      <c r="D7223" s="100"/>
      <c r="E7223" s="100"/>
      <c r="F7223" s="100"/>
      <c r="H7223" s="102"/>
      <c r="I7223" s="103"/>
      <c r="J7223" s="102"/>
      <c r="L7223" s="100"/>
      <c r="M7223" s="100"/>
      <c r="N7223" s="100"/>
    </row>
    <row r="7224" spans="2:14">
      <c r="B7224" s="98"/>
      <c r="C7224" s="98"/>
      <c r="D7224" s="100"/>
      <c r="E7224" s="100"/>
      <c r="F7224" s="100"/>
      <c r="H7224" s="102"/>
      <c r="I7224" s="103"/>
      <c r="J7224" s="102"/>
      <c r="L7224" s="100"/>
      <c r="M7224" s="100"/>
      <c r="N7224" s="100"/>
    </row>
    <row r="7225" spans="2:14">
      <c r="B7225" s="98"/>
      <c r="C7225" s="98"/>
      <c r="D7225" s="100"/>
      <c r="E7225" s="100"/>
      <c r="F7225" s="100"/>
      <c r="H7225" s="102"/>
      <c r="I7225" s="103"/>
      <c r="J7225" s="102"/>
      <c r="L7225" s="100"/>
      <c r="M7225" s="100"/>
      <c r="N7225" s="100"/>
    </row>
    <row r="7226" spans="2:14">
      <c r="B7226" s="98"/>
      <c r="C7226" s="98"/>
      <c r="D7226" s="100"/>
      <c r="E7226" s="100"/>
      <c r="F7226" s="100"/>
      <c r="H7226" s="102"/>
      <c r="I7226" s="103"/>
      <c r="J7226" s="102"/>
      <c r="L7226" s="100"/>
      <c r="M7226" s="100"/>
      <c r="N7226" s="100"/>
    </row>
    <row r="7227" spans="2:14">
      <c r="B7227" s="98"/>
      <c r="C7227" s="98"/>
      <c r="D7227" s="100"/>
      <c r="E7227" s="100"/>
      <c r="F7227" s="100"/>
      <c r="H7227" s="102"/>
      <c r="I7227" s="103"/>
      <c r="J7227" s="102"/>
      <c r="L7227" s="100"/>
      <c r="M7227" s="100"/>
      <c r="N7227" s="100"/>
    </row>
    <row r="7228" spans="2:14">
      <c r="B7228" s="98"/>
      <c r="C7228" s="98"/>
      <c r="D7228" s="100"/>
      <c r="E7228" s="100"/>
      <c r="F7228" s="100"/>
      <c r="H7228" s="102"/>
      <c r="I7228" s="103"/>
      <c r="J7228" s="102"/>
      <c r="L7228" s="100"/>
      <c r="M7228" s="100"/>
      <c r="N7228" s="100"/>
    </row>
    <row r="7229" spans="2:14">
      <c r="B7229" s="98"/>
      <c r="C7229" s="98"/>
      <c r="D7229" s="100"/>
      <c r="E7229" s="100"/>
      <c r="F7229" s="100"/>
      <c r="H7229" s="102"/>
      <c r="I7229" s="103"/>
      <c r="J7229" s="102"/>
      <c r="L7229" s="100"/>
      <c r="M7229" s="100"/>
      <c r="N7229" s="100"/>
    </row>
    <row r="7230" spans="2:14">
      <c r="B7230" s="98"/>
      <c r="C7230" s="98"/>
      <c r="D7230" s="100"/>
      <c r="E7230" s="100"/>
      <c r="F7230" s="100"/>
      <c r="H7230" s="102"/>
      <c r="I7230" s="103"/>
      <c r="J7230" s="102"/>
      <c r="L7230" s="100"/>
      <c r="M7230" s="100"/>
      <c r="N7230" s="100"/>
    </row>
    <row r="7231" spans="2:14">
      <c r="B7231" s="98"/>
      <c r="C7231" s="98"/>
      <c r="D7231" s="100"/>
      <c r="E7231" s="100"/>
      <c r="F7231" s="100"/>
      <c r="H7231" s="102"/>
      <c r="I7231" s="103"/>
      <c r="J7231" s="102"/>
      <c r="L7231" s="100"/>
      <c r="M7231" s="100"/>
      <c r="N7231" s="100"/>
    </row>
    <row r="7232" spans="2:14">
      <c r="B7232" s="98"/>
      <c r="C7232" s="98"/>
      <c r="D7232" s="100"/>
      <c r="E7232" s="100"/>
      <c r="F7232" s="100"/>
      <c r="H7232" s="102"/>
      <c r="I7232" s="103"/>
      <c r="J7232" s="102"/>
      <c r="L7232" s="100"/>
      <c r="M7232" s="100"/>
      <c r="N7232" s="100"/>
    </row>
    <row r="7233" spans="2:14">
      <c r="B7233" s="98"/>
      <c r="C7233" s="98"/>
      <c r="D7233" s="100"/>
      <c r="E7233" s="100"/>
      <c r="F7233" s="100"/>
      <c r="H7233" s="102"/>
      <c r="I7233" s="103"/>
      <c r="J7233" s="102"/>
      <c r="L7233" s="100"/>
      <c r="M7233" s="100"/>
      <c r="N7233" s="100"/>
    </row>
    <row r="7234" spans="2:14">
      <c r="B7234" s="98"/>
      <c r="C7234" s="98"/>
      <c r="D7234" s="100"/>
      <c r="E7234" s="100"/>
      <c r="F7234" s="100"/>
      <c r="H7234" s="102"/>
      <c r="I7234" s="103"/>
      <c r="J7234" s="102"/>
      <c r="L7234" s="100"/>
      <c r="M7234" s="100"/>
      <c r="N7234" s="100"/>
    </row>
    <row r="7235" spans="2:14">
      <c r="B7235" s="98"/>
      <c r="C7235" s="98"/>
      <c r="D7235" s="100"/>
      <c r="E7235" s="100"/>
      <c r="F7235" s="100"/>
      <c r="H7235" s="102"/>
      <c r="I7235" s="103"/>
      <c r="J7235" s="102"/>
      <c r="L7235" s="100"/>
      <c r="M7235" s="100"/>
      <c r="N7235" s="100"/>
    </row>
    <row r="7236" spans="2:14">
      <c r="B7236" s="98"/>
      <c r="C7236" s="98"/>
      <c r="D7236" s="100"/>
      <c r="E7236" s="100"/>
      <c r="F7236" s="100"/>
      <c r="H7236" s="102"/>
      <c r="I7236" s="103"/>
      <c r="J7236" s="102"/>
      <c r="L7236" s="100"/>
      <c r="M7236" s="100"/>
      <c r="N7236" s="100"/>
    </row>
    <row r="7237" spans="2:14">
      <c r="B7237" s="98"/>
      <c r="C7237" s="98"/>
      <c r="D7237" s="100"/>
      <c r="E7237" s="100"/>
      <c r="F7237" s="100"/>
      <c r="H7237" s="102"/>
      <c r="I7237" s="103"/>
      <c r="J7237" s="102"/>
      <c r="L7237" s="100"/>
      <c r="M7237" s="100"/>
      <c r="N7237" s="100"/>
    </row>
    <row r="7238" spans="2:14">
      <c r="B7238" s="98"/>
      <c r="C7238" s="98"/>
      <c r="D7238" s="100"/>
      <c r="E7238" s="100"/>
      <c r="F7238" s="100"/>
      <c r="H7238" s="102"/>
      <c r="I7238" s="103"/>
      <c r="J7238" s="102"/>
      <c r="L7238" s="100"/>
      <c r="M7238" s="100"/>
      <c r="N7238" s="100"/>
    </row>
    <row r="7239" spans="2:14">
      <c r="B7239" s="98"/>
      <c r="C7239" s="98"/>
      <c r="D7239" s="100"/>
      <c r="E7239" s="100"/>
      <c r="F7239" s="100"/>
      <c r="H7239" s="102"/>
      <c r="I7239" s="103"/>
      <c r="J7239" s="102"/>
      <c r="L7239" s="100"/>
      <c r="M7239" s="100"/>
      <c r="N7239" s="100"/>
    </row>
    <row r="7240" spans="2:14">
      <c r="B7240" s="98"/>
      <c r="C7240" s="98"/>
      <c r="D7240" s="100"/>
      <c r="E7240" s="100"/>
      <c r="F7240" s="100"/>
      <c r="H7240" s="102"/>
      <c r="I7240" s="103"/>
      <c r="J7240" s="102"/>
      <c r="L7240" s="100"/>
      <c r="M7240" s="100"/>
      <c r="N7240" s="100"/>
    </row>
    <row r="7241" spans="2:14">
      <c r="B7241" s="98"/>
      <c r="C7241" s="98"/>
      <c r="D7241" s="100"/>
      <c r="E7241" s="100"/>
      <c r="F7241" s="100"/>
      <c r="H7241" s="102"/>
      <c r="I7241" s="103"/>
      <c r="J7241" s="102"/>
      <c r="L7241" s="100"/>
      <c r="M7241" s="100"/>
      <c r="N7241" s="100"/>
    </row>
    <row r="7242" spans="2:14">
      <c r="B7242" s="98"/>
      <c r="C7242" s="98"/>
      <c r="D7242" s="100"/>
      <c r="E7242" s="100"/>
      <c r="F7242" s="100"/>
      <c r="H7242" s="102"/>
      <c r="I7242" s="103"/>
      <c r="J7242" s="102"/>
      <c r="L7242" s="100"/>
      <c r="M7242" s="100"/>
      <c r="N7242" s="100"/>
    </row>
    <row r="7243" spans="2:14">
      <c r="B7243" s="98"/>
      <c r="C7243" s="98"/>
      <c r="D7243" s="100"/>
      <c r="E7243" s="100"/>
      <c r="F7243" s="100"/>
      <c r="H7243" s="102"/>
      <c r="I7243" s="103"/>
      <c r="J7243" s="102"/>
      <c r="L7243" s="100"/>
      <c r="M7243" s="100"/>
      <c r="N7243" s="100"/>
    </row>
    <row r="7244" spans="2:14">
      <c r="B7244" s="98"/>
      <c r="C7244" s="98"/>
      <c r="D7244" s="100"/>
      <c r="E7244" s="100"/>
      <c r="F7244" s="100"/>
      <c r="H7244" s="102"/>
      <c r="I7244" s="103"/>
      <c r="J7244" s="102"/>
      <c r="L7244" s="100"/>
      <c r="M7244" s="100"/>
      <c r="N7244" s="100"/>
    </row>
    <row r="7245" spans="2:14">
      <c r="B7245" s="98"/>
      <c r="C7245" s="98"/>
      <c r="D7245" s="100"/>
      <c r="E7245" s="100"/>
      <c r="F7245" s="100"/>
      <c r="H7245" s="102"/>
      <c r="I7245" s="103"/>
      <c r="J7245" s="102"/>
      <c r="L7245" s="100"/>
      <c r="M7245" s="100"/>
      <c r="N7245" s="100"/>
    </row>
    <row r="7246" spans="2:14">
      <c r="B7246" s="98"/>
      <c r="C7246" s="98"/>
      <c r="D7246" s="100"/>
      <c r="E7246" s="100"/>
      <c r="F7246" s="100"/>
      <c r="H7246" s="102"/>
      <c r="I7246" s="103"/>
      <c r="J7246" s="102"/>
      <c r="L7246" s="100"/>
      <c r="M7246" s="100"/>
      <c r="N7246" s="100"/>
    </row>
    <row r="7247" spans="2:14">
      <c r="B7247" s="98"/>
      <c r="C7247" s="98"/>
      <c r="D7247" s="100"/>
      <c r="E7247" s="100"/>
      <c r="F7247" s="100"/>
      <c r="H7247" s="102"/>
      <c r="I7247" s="103"/>
      <c r="J7247" s="102"/>
      <c r="L7247" s="100"/>
      <c r="M7247" s="100"/>
      <c r="N7247" s="100"/>
    </row>
    <row r="7248" spans="2:14">
      <c r="B7248" s="98"/>
      <c r="C7248" s="98"/>
      <c r="D7248" s="100"/>
      <c r="E7248" s="100"/>
      <c r="F7248" s="100"/>
      <c r="H7248" s="102"/>
      <c r="I7248" s="103"/>
      <c r="J7248" s="102"/>
      <c r="L7248" s="100"/>
      <c r="M7248" s="100"/>
      <c r="N7248" s="100"/>
    </row>
    <row r="7249" spans="2:14">
      <c r="B7249" s="98"/>
      <c r="C7249" s="98"/>
      <c r="D7249" s="100"/>
      <c r="E7249" s="100"/>
      <c r="F7249" s="100"/>
      <c r="H7249" s="102"/>
      <c r="I7249" s="103"/>
      <c r="J7249" s="102"/>
      <c r="L7249" s="100"/>
      <c r="M7249" s="100"/>
      <c r="N7249" s="100"/>
    </row>
    <row r="7250" spans="2:14">
      <c r="B7250" s="98"/>
      <c r="C7250" s="98"/>
      <c r="D7250" s="100"/>
      <c r="E7250" s="100"/>
      <c r="F7250" s="100"/>
      <c r="H7250" s="102"/>
      <c r="I7250" s="103"/>
      <c r="J7250" s="102"/>
      <c r="L7250" s="100"/>
      <c r="M7250" s="100"/>
      <c r="N7250" s="100"/>
    </row>
    <row r="7251" spans="2:14">
      <c r="B7251" s="98"/>
      <c r="C7251" s="98"/>
      <c r="D7251" s="100"/>
      <c r="E7251" s="100"/>
      <c r="F7251" s="100"/>
      <c r="H7251" s="102"/>
      <c r="I7251" s="103"/>
      <c r="J7251" s="102"/>
      <c r="L7251" s="100"/>
      <c r="M7251" s="100"/>
      <c r="N7251" s="100"/>
    </row>
    <row r="7252" spans="2:14">
      <c r="B7252" s="98"/>
      <c r="C7252" s="98"/>
      <c r="D7252" s="100"/>
      <c r="E7252" s="100"/>
      <c r="F7252" s="100"/>
      <c r="H7252" s="102"/>
      <c r="I7252" s="103"/>
      <c r="J7252" s="102"/>
      <c r="L7252" s="100"/>
      <c r="M7252" s="100"/>
      <c r="N7252" s="100"/>
    </row>
    <row r="7253" spans="2:14">
      <c r="B7253" s="98"/>
      <c r="C7253" s="98"/>
      <c r="D7253" s="100"/>
      <c r="E7253" s="100"/>
      <c r="F7253" s="100"/>
      <c r="H7253" s="102"/>
      <c r="I7253" s="103"/>
      <c r="J7253" s="102"/>
      <c r="L7253" s="100"/>
      <c r="M7253" s="100"/>
      <c r="N7253" s="100"/>
    </row>
    <row r="7254" spans="2:14">
      <c r="B7254" s="98"/>
      <c r="C7254" s="98"/>
      <c r="D7254" s="100"/>
      <c r="E7254" s="100"/>
      <c r="F7254" s="100"/>
      <c r="H7254" s="102"/>
      <c r="I7254" s="103"/>
      <c r="J7254" s="102"/>
      <c r="L7254" s="100"/>
      <c r="M7254" s="100"/>
      <c r="N7254" s="100"/>
    </row>
    <row r="7255" spans="2:14">
      <c r="B7255" s="98"/>
      <c r="C7255" s="98"/>
      <c r="D7255" s="100"/>
      <c r="E7255" s="100"/>
      <c r="F7255" s="100"/>
      <c r="H7255" s="102"/>
      <c r="I7255" s="103"/>
      <c r="J7255" s="102"/>
      <c r="L7255" s="100"/>
      <c r="M7255" s="100"/>
      <c r="N7255" s="100"/>
    </row>
    <row r="7256" spans="2:14">
      <c r="B7256" s="98"/>
      <c r="C7256" s="98"/>
      <c r="D7256" s="100"/>
      <c r="E7256" s="100"/>
      <c r="F7256" s="100"/>
      <c r="H7256" s="102"/>
      <c r="I7256" s="103"/>
      <c r="J7256" s="102"/>
      <c r="L7256" s="100"/>
      <c r="M7256" s="100"/>
      <c r="N7256" s="100"/>
    </row>
    <row r="7257" spans="2:14">
      <c r="B7257" s="98"/>
      <c r="C7257" s="98"/>
      <c r="D7257" s="100"/>
      <c r="E7257" s="100"/>
      <c r="F7257" s="100"/>
      <c r="H7257" s="102"/>
      <c r="I7257" s="103"/>
      <c r="J7257" s="102"/>
      <c r="L7257" s="100"/>
      <c r="M7257" s="100"/>
      <c r="N7257" s="100"/>
    </row>
    <row r="7258" spans="2:14">
      <c r="B7258" s="98"/>
      <c r="C7258" s="98"/>
      <c r="D7258" s="100"/>
      <c r="E7258" s="100"/>
      <c r="F7258" s="100"/>
      <c r="H7258" s="102"/>
      <c r="I7258" s="103"/>
      <c r="J7258" s="102"/>
      <c r="L7258" s="100"/>
      <c r="M7258" s="100"/>
      <c r="N7258" s="100"/>
    </row>
    <row r="7259" spans="2:14">
      <c r="B7259" s="98"/>
      <c r="C7259" s="98"/>
      <c r="D7259" s="100"/>
      <c r="E7259" s="100"/>
      <c r="F7259" s="100"/>
      <c r="H7259" s="102"/>
      <c r="I7259" s="103"/>
      <c r="J7259" s="102"/>
      <c r="L7259" s="100"/>
      <c r="M7259" s="100"/>
      <c r="N7259" s="100"/>
    </row>
    <row r="7260" spans="2:14">
      <c r="B7260" s="98"/>
      <c r="C7260" s="98"/>
      <c r="D7260" s="100"/>
      <c r="E7260" s="100"/>
      <c r="F7260" s="100"/>
      <c r="H7260" s="102"/>
      <c r="I7260" s="103"/>
      <c r="J7260" s="102"/>
      <c r="L7260" s="100"/>
      <c r="M7260" s="100"/>
      <c r="N7260" s="100"/>
    </row>
    <row r="7261" spans="2:14">
      <c r="B7261" s="98"/>
      <c r="C7261" s="98"/>
      <c r="D7261" s="100"/>
      <c r="E7261" s="100"/>
      <c r="F7261" s="100"/>
      <c r="H7261" s="102"/>
      <c r="I7261" s="103"/>
      <c r="J7261" s="102"/>
      <c r="L7261" s="100"/>
      <c r="M7261" s="100"/>
      <c r="N7261" s="100"/>
    </row>
    <row r="7262" spans="2:14">
      <c r="B7262" s="98"/>
      <c r="C7262" s="98"/>
      <c r="D7262" s="100"/>
      <c r="E7262" s="100"/>
      <c r="F7262" s="100"/>
      <c r="H7262" s="102"/>
      <c r="I7262" s="103"/>
      <c r="J7262" s="102"/>
      <c r="L7262" s="100"/>
      <c r="M7262" s="100"/>
      <c r="N7262" s="100"/>
    </row>
    <row r="7263" spans="2:14">
      <c r="B7263" s="98"/>
      <c r="C7263" s="98"/>
      <c r="D7263" s="100"/>
      <c r="E7263" s="100"/>
      <c r="F7263" s="100"/>
      <c r="H7263" s="102"/>
      <c r="I7263" s="103"/>
      <c r="J7263" s="102"/>
      <c r="L7263" s="100"/>
      <c r="M7263" s="100"/>
      <c r="N7263" s="100"/>
    </row>
    <row r="7264" spans="2:14">
      <c r="B7264" s="98"/>
      <c r="C7264" s="98"/>
      <c r="D7264" s="100"/>
      <c r="E7264" s="100"/>
      <c r="F7264" s="100"/>
      <c r="H7264" s="102"/>
      <c r="I7264" s="103"/>
      <c r="J7264" s="102"/>
      <c r="L7264" s="100"/>
      <c r="M7264" s="100"/>
      <c r="N7264" s="100"/>
    </row>
    <row r="7265" spans="2:14">
      <c r="B7265" s="98"/>
      <c r="C7265" s="98"/>
      <c r="D7265" s="100"/>
      <c r="E7265" s="100"/>
      <c r="F7265" s="100"/>
      <c r="H7265" s="102"/>
      <c r="I7265" s="103"/>
      <c r="J7265" s="102"/>
      <c r="L7265" s="100"/>
      <c r="M7265" s="100"/>
      <c r="N7265" s="100"/>
    </row>
    <row r="7266" spans="2:14">
      <c r="B7266" s="98"/>
      <c r="C7266" s="98"/>
      <c r="D7266" s="100"/>
      <c r="E7266" s="100"/>
      <c r="F7266" s="100"/>
      <c r="H7266" s="102"/>
      <c r="I7266" s="103"/>
      <c r="J7266" s="102"/>
      <c r="L7266" s="100"/>
      <c r="M7266" s="100"/>
      <c r="N7266" s="100"/>
    </row>
    <row r="7267" spans="2:14">
      <c r="B7267" s="98"/>
      <c r="C7267" s="98"/>
      <c r="D7267" s="100"/>
      <c r="E7267" s="100"/>
      <c r="F7267" s="100"/>
      <c r="H7267" s="102"/>
      <c r="I7267" s="103"/>
      <c r="J7267" s="102"/>
      <c r="L7267" s="100"/>
      <c r="M7267" s="100"/>
      <c r="N7267" s="100"/>
    </row>
    <row r="7268" spans="2:14">
      <c r="B7268" s="98"/>
      <c r="C7268" s="98"/>
      <c r="D7268" s="100"/>
      <c r="E7268" s="100"/>
      <c r="F7268" s="100"/>
      <c r="H7268" s="102"/>
      <c r="I7268" s="103"/>
      <c r="J7268" s="102"/>
      <c r="L7268" s="100"/>
      <c r="M7268" s="100"/>
      <c r="N7268" s="100"/>
    </row>
    <row r="7269" spans="2:14">
      <c r="B7269" s="98"/>
      <c r="C7269" s="98"/>
      <c r="D7269" s="100"/>
      <c r="E7269" s="100"/>
      <c r="F7269" s="100"/>
      <c r="H7269" s="102"/>
      <c r="I7269" s="103"/>
      <c r="J7269" s="102"/>
      <c r="L7269" s="100"/>
      <c r="M7269" s="100"/>
      <c r="N7269" s="100"/>
    </row>
    <row r="7270" spans="2:14">
      <c r="B7270" s="98"/>
      <c r="C7270" s="98"/>
      <c r="D7270" s="100"/>
      <c r="E7270" s="100"/>
      <c r="F7270" s="100"/>
      <c r="H7270" s="102"/>
      <c r="I7270" s="103"/>
      <c r="J7270" s="102"/>
      <c r="L7270" s="100"/>
      <c r="M7270" s="100"/>
      <c r="N7270" s="100"/>
    </row>
    <row r="7271" spans="2:14">
      <c r="B7271" s="98"/>
      <c r="C7271" s="98"/>
      <c r="D7271" s="100"/>
      <c r="E7271" s="100"/>
      <c r="F7271" s="100"/>
      <c r="H7271" s="102"/>
      <c r="I7271" s="103"/>
      <c r="J7271" s="102"/>
      <c r="L7271" s="100"/>
      <c r="M7271" s="100"/>
      <c r="N7271" s="100"/>
    </row>
    <row r="7272" spans="2:14">
      <c r="B7272" s="98"/>
      <c r="C7272" s="98"/>
      <c r="D7272" s="100"/>
      <c r="E7272" s="100"/>
      <c r="F7272" s="100"/>
      <c r="H7272" s="102"/>
      <c r="I7272" s="103"/>
      <c r="J7272" s="102"/>
      <c r="L7272" s="100"/>
      <c r="M7272" s="100"/>
      <c r="N7272" s="100"/>
    </row>
    <row r="7273" spans="2:14">
      <c r="B7273" s="98"/>
      <c r="C7273" s="98"/>
      <c r="D7273" s="100"/>
      <c r="E7273" s="100"/>
      <c r="F7273" s="100"/>
      <c r="H7273" s="102"/>
      <c r="I7273" s="103"/>
      <c r="J7273" s="102"/>
      <c r="L7273" s="100"/>
      <c r="M7273" s="100"/>
      <c r="N7273" s="100"/>
    </row>
    <row r="7274" spans="2:14">
      <c r="B7274" s="98"/>
      <c r="C7274" s="98"/>
      <c r="D7274" s="100"/>
      <c r="E7274" s="100"/>
      <c r="F7274" s="100"/>
      <c r="H7274" s="102"/>
      <c r="I7274" s="103"/>
      <c r="J7274" s="102"/>
      <c r="L7274" s="100"/>
      <c r="M7274" s="100"/>
      <c r="N7274" s="100"/>
    </row>
    <row r="7275" spans="2:14">
      <c r="B7275" s="98"/>
      <c r="C7275" s="98"/>
      <c r="D7275" s="100"/>
      <c r="E7275" s="100"/>
      <c r="F7275" s="100"/>
      <c r="H7275" s="102"/>
      <c r="I7275" s="103"/>
      <c r="J7275" s="102"/>
      <c r="L7275" s="100"/>
      <c r="M7275" s="100"/>
      <c r="N7275" s="100"/>
    </row>
    <row r="7276" spans="2:14">
      <c r="B7276" s="98"/>
      <c r="C7276" s="98"/>
      <c r="D7276" s="100"/>
      <c r="E7276" s="100"/>
      <c r="F7276" s="100"/>
      <c r="H7276" s="102"/>
      <c r="I7276" s="103"/>
      <c r="J7276" s="102"/>
      <c r="L7276" s="100"/>
      <c r="M7276" s="100"/>
      <c r="N7276" s="100"/>
    </row>
    <row r="7277" spans="2:14">
      <c r="B7277" s="98"/>
      <c r="C7277" s="98"/>
      <c r="D7277" s="100"/>
      <c r="E7277" s="100"/>
      <c r="F7277" s="100"/>
      <c r="H7277" s="102"/>
      <c r="I7277" s="103"/>
      <c r="J7277" s="102"/>
      <c r="L7277" s="100"/>
      <c r="M7277" s="100"/>
      <c r="N7277" s="100"/>
    </row>
    <row r="7278" spans="2:14">
      <c r="B7278" s="98"/>
      <c r="C7278" s="98"/>
      <c r="D7278" s="100"/>
      <c r="E7278" s="100"/>
      <c r="F7278" s="100"/>
      <c r="H7278" s="102"/>
      <c r="I7278" s="103"/>
      <c r="J7278" s="102"/>
      <c r="L7278" s="100"/>
      <c r="M7278" s="100"/>
      <c r="N7278" s="100"/>
    </row>
    <row r="7279" spans="2:14">
      <c r="B7279" s="98"/>
      <c r="C7279" s="98"/>
      <c r="D7279" s="100"/>
      <c r="E7279" s="100"/>
      <c r="F7279" s="100"/>
      <c r="H7279" s="102"/>
      <c r="I7279" s="103"/>
      <c r="J7279" s="102"/>
      <c r="L7279" s="100"/>
      <c r="M7279" s="100"/>
      <c r="N7279" s="100"/>
    </row>
    <row r="7280" spans="2:14">
      <c r="B7280" s="98"/>
      <c r="C7280" s="98"/>
      <c r="D7280" s="100"/>
      <c r="E7280" s="100"/>
      <c r="F7280" s="100"/>
      <c r="H7280" s="102"/>
      <c r="I7280" s="103"/>
      <c r="J7280" s="102"/>
      <c r="L7280" s="100"/>
      <c r="M7280" s="100"/>
      <c r="N7280" s="100"/>
    </row>
    <row r="7281" spans="2:14">
      <c r="B7281" s="98"/>
      <c r="C7281" s="98"/>
      <c r="D7281" s="100"/>
      <c r="E7281" s="100"/>
      <c r="F7281" s="100"/>
      <c r="H7281" s="102"/>
      <c r="I7281" s="103"/>
      <c r="J7281" s="102"/>
      <c r="L7281" s="100"/>
      <c r="M7281" s="100"/>
      <c r="N7281" s="100"/>
    </row>
    <row r="7282" spans="2:14">
      <c r="B7282" s="98"/>
      <c r="C7282" s="98"/>
      <c r="D7282" s="100"/>
      <c r="E7282" s="100"/>
      <c r="F7282" s="100"/>
      <c r="H7282" s="102"/>
      <c r="I7282" s="103"/>
      <c r="J7282" s="102"/>
      <c r="L7282" s="100"/>
      <c r="M7282" s="100"/>
      <c r="N7282" s="100"/>
    </row>
    <row r="7283" spans="2:14">
      <c r="B7283" s="98"/>
      <c r="C7283" s="98"/>
      <c r="D7283" s="100"/>
      <c r="E7283" s="100"/>
      <c r="F7283" s="100"/>
      <c r="H7283" s="102"/>
      <c r="I7283" s="103"/>
      <c r="J7283" s="102"/>
      <c r="L7283" s="100"/>
      <c r="M7283" s="100"/>
      <c r="N7283" s="100"/>
    </row>
    <row r="7284" spans="2:14">
      <c r="B7284" s="98"/>
      <c r="C7284" s="98"/>
      <c r="D7284" s="100"/>
      <c r="E7284" s="100"/>
      <c r="F7284" s="100"/>
      <c r="H7284" s="102"/>
      <c r="I7284" s="103"/>
      <c r="J7284" s="102"/>
      <c r="L7284" s="100"/>
      <c r="M7284" s="100"/>
      <c r="N7284" s="100"/>
    </row>
    <row r="7285" spans="2:14">
      <c r="B7285" s="98"/>
      <c r="C7285" s="98"/>
      <c r="D7285" s="100"/>
      <c r="E7285" s="100"/>
      <c r="F7285" s="100"/>
      <c r="H7285" s="102"/>
      <c r="I7285" s="103"/>
      <c r="J7285" s="102"/>
      <c r="L7285" s="100"/>
      <c r="M7285" s="100"/>
      <c r="N7285" s="100"/>
    </row>
    <row r="7286" spans="2:14">
      <c r="B7286" s="98"/>
      <c r="C7286" s="98"/>
      <c r="D7286" s="100"/>
      <c r="E7286" s="100"/>
      <c r="F7286" s="100"/>
      <c r="H7286" s="102"/>
      <c r="I7286" s="103"/>
      <c r="J7286" s="102"/>
      <c r="L7286" s="100"/>
      <c r="M7286" s="100"/>
      <c r="N7286" s="100"/>
    </row>
    <row r="7287" spans="2:14">
      <c r="B7287" s="98"/>
      <c r="C7287" s="98"/>
      <c r="D7287" s="100"/>
      <c r="E7287" s="100"/>
      <c r="F7287" s="100"/>
      <c r="H7287" s="102"/>
      <c r="I7287" s="103"/>
      <c r="J7287" s="102"/>
      <c r="L7287" s="100"/>
      <c r="M7287" s="100"/>
      <c r="N7287" s="100"/>
    </row>
    <row r="7288" spans="2:14">
      <c r="B7288" s="98"/>
      <c r="C7288" s="98"/>
      <c r="D7288" s="100"/>
      <c r="E7288" s="100"/>
      <c r="F7288" s="100"/>
      <c r="H7288" s="102"/>
      <c r="I7288" s="103"/>
      <c r="J7288" s="102"/>
      <c r="L7288" s="100"/>
      <c r="M7288" s="100"/>
      <c r="N7288" s="100"/>
    </row>
    <row r="7289" spans="2:14">
      <c r="B7289" s="98"/>
      <c r="C7289" s="98"/>
      <c r="D7289" s="100"/>
      <c r="E7289" s="100"/>
      <c r="F7289" s="100"/>
      <c r="H7289" s="102"/>
      <c r="I7289" s="103"/>
      <c r="J7289" s="102"/>
      <c r="L7289" s="100"/>
      <c r="M7289" s="100"/>
      <c r="N7289" s="100"/>
    </row>
    <row r="7290" spans="2:14">
      <c r="B7290" s="98"/>
      <c r="C7290" s="98"/>
      <c r="D7290" s="100"/>
      <c r="E7290" s="100"/>
      <c r="F7290" s="100"/>
      <c r="H7290" s="102"/>
      <c r="I7290" s="103"/>
      <c r="J7290" s="102"/>
      <c r="L7290" s="100"/>
      <c r="M7290" s="100"/>
      <c r="N7290" s="100"/>
    </row>
    <row r="7291" spans="2:14">
      <c r="B7291" s="98"/>
      <c r="C7291" s="98"/>
      <c r="D7291" s="100"/>
      <c r="E7291" s="100"/>
      <c r="F7291" s="100"/>
      <c r="H7291" s="102"/>
      <c r="I7291" s="103"/>
      <c r="J7291" s="102"/>
      <c r="L7291" s="100"/>
      <c r="M7291" s="100"/>
      <c r="N7291" s="100"/>
    </row>
    <row r="7292" spans="2:14">
      <c r="B7292" s="98"/>
      <c r="C7292" s="98"/>
      <c r="D7292" s="100"/>
      <c r="E7292" s="100"/>
      <c r="F7292" s="100"/>
      <c r="H7292" s="102"/>
      <c r="I7292" s="103"/>
      <c r="J7292" s="102"/>
      <c r="L7292" s="100"/>
      <c r="M7292" s="100"/>
      <c r="N7292" s="100"/>
    </row>
    <row r="7293" spans="2:14">
      <c r="B7293" s="98"/>
      <c r="C7293" s="98"/>
      <c r="D7293" s="100"/>
      <c r="E7293" s="100"/>
      <c r="F7293" s="100"/>
      <c r="H7293" s="102"/>
      <c r="I7293" s="103"/>
      <c r="J7293" s="102"/>
      <c r="L7293" s="100"/>
      <c r="M7293" s="100"/>
      <c r="N7293" s="100"/>
    </row>
    <row r="7294" spans="2:14">
      <c r="B7294" s="98"/>
      <c r="C7294" s="98"/>
      <c r="D7294" s="100"/>
      <c r="E7294" s="100"/>
      <c r="F7294" s="100"/>
      <c r="H7294" s="102"/>
      <c r="I7294" s="103"/>
      <c r="J7294" s="102"/>
      <c r="L7294" s="100"/>
      <c r="M7294" s="100"/>
      <c r="N7294" s="100"/>
    </row>
    <row r="7295" spans="2:14">
      <c r="B7295" s="98"/>
      <c r="C7295" s="98"/>
      <c r="D7295" s="100"/>
      <c r="E7295" s="100"/>
      <c r="F7295" s="100"/>
      <c r="H7295" s="102"/>
      <c r="I7295" s="103"/>
      <c r="J7295" s="102"/>
      <c r="L7295" s="100"/>
      <c r="M7295" s="100"/>
      <c r="N7295" s="100"/>
    </row>
    <row r="7296" spans="2:14">
      <c r="B7296" s="98"/>
      <c r="C7296" s="98"/>
      <c r="D7296" s="100"/>
      <c r="E7296" s="100"/>
      <c r="F7296" s="100"/>
      <c r="H7296" s="102"/>
      <c r="I7296" s="103"/>
      <c r="J7296" s="102"/>
      <c r="L7296" s="100"/>
      <c r="M7296" s="100"/>
      <c r="N7296" s="100"/>
    </row>
    <row r="7297" spans="2:14">
      <c r="B7297" s="98"/>
      <c r="C7297" s="98"/>
      <c r="D7297" s="100"/>
      <c r="E7297" s="100"/>
      <c r="F7297" s="100"/>
      <c r="H7297" s="102"/>
      <c r="I7297" s="103"/>
      <c r="J7297" s="102"/>
      <c r="L7297" s="100"/>
      <c r="M7297" s="100"/>
      <c r="N7297" s="100"/>
    </row>
    <row r="7298" spans="2:14">
      <c r="B7298" s="98"/>
      <c r="C7298" s="98"/>
      <c r="D7298" s="100"/>
      <c r="E7298" s="100"/>
      <c r="F7298" s="100"/>
      <c r="H7298" s="102"/>
      <c r="I7298" s="103"/>
      <c r="J7298" s="102"/>
      <c r="L7298" s="100"/>
      <c r="M7298" s="100"/>
      <c r="N7298" s="100"/>
    </row>
    <row r="7299" spans="2:14">
      <c r="B7299" s="98"/>
      <c r="C7299" s="98"/>
      <c r="D7299" s="100"/>
      <c r="E7299" s="100"/>
      <c r="F7299" s="100"/>
      <c r="H7299" s="102"/>
      <c r="I7299" s="103"/>
      <c r="J7299" s="102"/>
      <c r="L7299" s="100"/>
      <c r="M7299" s="100"/>
      <c r="N7299" s="100"/>
    </row>
    <row r="7300" spans="2:14">
      <c r="B7300" s="98"/>
      <c r="C7300" s="98"/>
      <c r="D7300" s="100"/>
      <c r="E7300" s="100"/>
      <c r="F7300" s="100"/>
      <c r="H7300" s="102"/>
      <c r="I7300" s="103"/>
      <c r="J7300" s="102"/>
      <c r="L7300" s="100"/>
      <c r="M7300" s="100"/>
      <c r="N7300" s="100"/>
    </row>
    <row r="7301" spans="2:14">
      <c r="B7301" s="98"/>
      <c r="C7301" s="98"/>
      <c r="D7301" s="100"/>
      <c r="E7301" s="100"/>
      <c r="F7301" s="100"/>
      <c r="H7301" s="102"/>
      <c r="I7301" s="103"/>
      <c r="J7301" s="102"/>
      <c r="L7301" s="100"/>
      <c r="M7301" s="100"/>
      <c r="N7301" s="100"/>
    </row>
    <row r="7302" spans="2:14">
      <c r="B7302" s="98"/>
      <c r="C7302" s="98"/>
      <c r="D7302" s="100"/>
      <c r="E7302" s="100"/>
      <c r="F7302" s="100"/>
      <c r="H7302" s="102"/>
      <c r="I7302" s="103"/>
      <c r="J7302" s="102"/>
      <c r="L7302" s="100"/>
      <c r="M7302" s="100"/>
      <c r="N7302" s="100"/>
    </row>
    <row r="7303" spans="2:14">
      <c r="B7303" s="98"/>
      <c r="C7303" s="98"/>
      <c r="D7303" s="100"/>
      <c r="E7303" s="100"/>
      <c r="F7303" s="100"/>
      <c r="H7303" s="102"/>
      <c r="I7303" s="103"/>
      <c r="J7303" s="102"/>
      <c r="L7303" s="100"/>
      <c r="M7303" s="100"/>
      <c r="N7303" s="100"/>
    </row>
    <row r="7304" spans="2:14">
      <c r="B7304" s="98"/>
      <c r="C7304" s="98"/>
      <c r="D7304" s="100"/>
      <c r="E7304" s="100"/>
      <c r="F7304" s="100"/>
      <c r="H7304" s="102"/>
      <c r="I7304" s="103"/>
      <c r="J7304" s="102"/>
      <c r="L7304" s="100"/>
      <c r="M7304" s="100"/>
      <c r="N7304" s="100"/>
    </row>
    <row r="7305" spans="2:14">
      <c r="B7305" s="98"/>
      <c r="C7305" s="98"/>
      <c r="D7305" s="100"/>
      <c r="E7305" s="100"/>
      <c r="F7305" s="100"/>
      <c r="H7305" s="102"/>
      <c r="I7305" s="103"/>
      <c r="J7305" s="102"/>
      <c r="L7305" s="100"/>
      <c r="M7305" s="100"/>
      <c r="N7305" s="100"/>
    </row>
    <row r="7306" spans="2:14">
      <c r="B7306" s="98"/>
      <c r="C7306" s="98"/>
      <c r="D7306" s="100"/>
      <c r="E7306" s="100"/>
      <c r="F7306" s="100"/>
      <c r="H7306" s="102"/>
      <c r="I7306" s="103"/>
      <c r="J7306" s="102"/>
      <c r="L7306" s="100"/>
      <c r="M7306" s="100"/>
      <c r="N7306" s="100"/>
    </row>
    <row r="7307" spans="2:14">
      <c r="B7307" s="98"/>
      <c r="C7307" s="98"/>
      <c r="D7307" s="100"/>
      <c r="E7307" s="100"/>
      <c r="F7307" s="100"/>
      <c r="H7307" s="102"/>
      <c r="I7307" s="103"/>
      <c r="J7307" s="102"/>
      <c r="L7307" s="100"/>
      <c r="M7307" s="100"/>
      <c r="N7307" s="100"/>
    </row>
    <row r="7308" spans="2:14">
      <c r="B7308" s="98"/>
      <c r="C7308" s="98"/>
      <c r="D7308" s="100"/>
      <c r="E7308" s="100"/>
      <c r="F7308" s="100"/>
      <c r="H7308" s="102"/>
      <c r="I7308" s="103"/>
      <c r="J7308" s="102"/>
      <c r="L7308" s="100"/>
      <c r="M7308" s="100"/>
      <c r="N7308" s="100"/>
    </row>
    <row r="7309" spans="2:14">
      <c r="B7309" s="98"/>
      <c r="C7309" s="98"/>
      <c r="D7309" s="100"/>
      <c r="E7309" s="100"/>
      <c r="F7309" s="100"/>
      <c r="H7309" s="102"/>
      <c r="I7309" s="103"/>
      <c r="J7309" s="102"/>
      <c r="L7309" s="100"/>
      <c r="M7309" s="100"/>
      <c r="N7309" s="100"/>
    </row>
    <row r="7310" spans="2:14">
      <c r="B7310" s="98"/>
      <c r="C7310" s="98"/>
      <c r="D7310" s="100"/>
      <c r="E7310" s="100"/>
      <c r="F7310" s="100"/>
      <c r="H7310" s="102"/>
      <c r="I7310" s="103"/>
      <c r="J7310" s="102"/>
      <c r="L7310" s="100"/>
      <c r="M7310" s="100"/>
      <c r="N7310" s="100"/>
    </row>
    <row r="7311" spans="2:14">
      <c r="B7311" s="98"/>
      <c r="C7311" s="98"/>
      <c r="D7311" s="100"/>
      <c r="E7311" s="100"/>
      <c r="F7311" s="100"/>
      <c r="H7311" s="102"/>
      <c r="I7311" s="103"/>
      <c r="J7311" s="102"/>
      <c r="L7311" s="100"/>
      <c r="M7311" s="100"/>
      <c r="N7311" s="100"/>
    </row>
    <row r="7312" spans="2:14">
      <c r="B7312" s="98"/>
      <c r="C7312" s="98"/>
      <c r="D7312" s="100"/>
      <c r="E7312" s="100"/>
      <c r="F7312" s="100"/>
      <c r="H7312" s="102"/>
      <c r="I7312" s="103"/>
      <c r="J7312" s="102"/>
      <c r="L7312" s="100"/>
      <c r="M7312" s="100"/>
      <c r="N7312" s="100"/>
    </row>
    <row r="7313" spans="2:14">
      <c r="B7313" s="98"/>
      <c r="C7313" s="98"/>
      <c r="D7313" s="100"/>
      <c r="E7313" s="100"/>
      <c r="F7313" s="100"/>
      <c r="H7313" s="102"/>
      <c r="I7313" s="103"/>
      <c r="J7313" s="102"/>
      <c r="L7313" s="100"/>
      <c r="M7313" s="100"/>
      <c r="N7313" s="100"/>
    </row>
    <row r="7314" spans="2:14">
      <c r="B7314" s="98"/>
      <c r="C7314" s="98"/>
      <c r="D7314" s="100"/>
      <c r="E7314" s="100"/>
      <c r="F7314" s="100"/>
      <c r="H7314" s="102"/>
      <c r="I7314" s="103"/>
      <c r="J7314" s="102"/>
      <c r="L7314" s="100"/>
      <c r="M7314" s="100"/>
      <c r="N7314" s="100"/>
    </row>
    <row r="7315" spans="2:14">
      <c r="B7315" s="98"/>
      <c r="C7315" s="98"/>
      <c r="D7315" s="100"/>
      <c r="E7315" s="100"/>
      <c r="F7315" s="100"/>
      <c r="H7315" s="102"/>
      <c r="I7315" s="103"/>
      <c r="J7315" s="102"/>
      <c r="L7315" s="100"/>
      <c r="M7315" s="100"/>
      <c r="N7315" s="100"/>
    </row>
    <row r="7316" spans="2:14">
      <c r="B7316" s="98"/>
      <c r="C7316" s="98"/>
      <c r="D7316" s="100"/>
      <c r="E7316" s="100"/>
      <c r="F7316" s="100"/>
      <c r="H7316" s="102"/>
      <c r="I7316" s="103"/>
      <c r="J7316" s="102"/>
      <c r="L7316" s="100"/>
      <c r="M7316" s="100"/>
      <c r="N7316" s="100"/>
    </row>
    <row r="7317" spans="2:14">
      <c r="B7317" s="98"/>
      <c r="C7317" s="98"/>
      <c r="D7317" s="100"/>
      <c r="E7317" s="100"/>
      <c r="F7317" s="100"/>
      <c r="H7317" s="102"/>
      <c r="I7317" s="103"/>
      <c r="J7317" s="102"/>
      <c r="L7317" s="100"/>
      <c r="M7317" s="100"/>
      <c r="N7317" s="100"/>
    </row>
    <row r="7318" spans="2:14">
      <c r="B7318" s="98"/>
      <c r="C7318" s="98"/>
      <c r="D7318" s="100"/>
      <c r="E7318" s="100"/>
      <c r="F7318" s="100"/>
      <c r="H7318" s="102"/>
      <c r="I7318" s="103"/>
      <c r="J7318" s="102"/>
      <c r="L7318" s="100"/>
      <c r="M7318" s="100"/>
      <c r="N7318" s="100"/>
    </row>
    <row r="7319" spans="2:14">
      <c r="B7319" s="98"/>
      <c r="C7319" s="98"/>
      <c r="D7319" s="100"/>
      <c r="E7319" s="100"/>
      <c r="F7319" s="100"/>
      <c r="H7319" s="102"/>
      <c r="I7319" s="103"/>
      <c r="J7319" s="102"/>
      <c r="L7319" s="100"/>
      <c r="M7319" s="100"/>
      <c r="N7319" s="100"/>
    </row>
    <row r="7320" spans="2:14">
      <c r="B7320" s="98"/>
      <c r="C7320" s="98"/>
      <c r="D7320" s="100"/>
      <c r="E7320" s="100"/>
      <c r="F7320" s="100"/>
      <c r="H7320" s="102"/>
      <c r="I7320" s="103"/>
      <c r="J7320" s="102"/>
      <c r="L7320" s="100"/>
      <c r="M7320" s="100"/>
      <c r="N7320" s="100"/>
    </row>
    <row r="7321" spans="2:14">
      <c r="B7321" s="98"/>
      <c r="C7321" s="98"/>
      <c r="D7321" s="100"/>
      <c r="E7321" s="100"/>
      <c r="F7321" s="100"/>
      <c r="H7321" s="102"/>
      <c r="I7321" s="103"/>
      <c r="J7321" s="102"/>
      <c r="L7321" s="100"/>
      <c r="M7321" s="100"/>
      <c r="N7321" s="100"/>
    </row>
    <row r="7322" spans="2:14">
      <c r="B7322" s="98"/>
      <c r="C7322" s="98"/>
      <c r="D7322" s="100"/>
      <c r="E7322" s="100"/>
      <c r="F7322" s="100"/>
      <c r="H7322" s="102"/>
      <c r="I7322" s="103"/>
      <c r="J7322" s="102"/>
      <c r="L7322" s="100"/>
      <c r="M7322" s="100"/>
      <c r="N7322" s="100"/>
    </row>
    <row r="7323" spans="2:14">
      <c r="B7323" s="98"/>
      <c r="C7323" s="98"/>
      <c r="D7323" s="100"/>
      <c r="E7323" s="100"/>
      <c r="F7323" s="100"/>
      <c r="H7323" s="102"/>
      <c r="I7323" s="103"/>
      <c r="J7323" s="102"/>
      <c r="L7323" s="100"/>
      <c r="M7323" s="100"/>
      <c r="N7323" s="100"/>
    </row>
    <row r="7324" spans="2:14">
      <c r="B7324" s="98"/>
      <c r="C7324" s="98"/>
      <c r="D7324" s="100"/>
      <c r="E7324" s="100"/>
      <c r="F7324" s="100"/>
      <c r="H7324" s="102"/>
      <c r="I7324" s="103"/>
      <c r="J7324" s="102"/>
      <c r="L7324" s="100"/>
      <c r="M7324" s="100"/>
      <c r="N7324" s="100"/>
    </row>
    <row r="7325" spans="2:14">
      <c r="B7325" s="98"/>
      <c r="C7325" s="98"/>
      <c r="D7325" s="100"/>
      <c r="E7325" s="100"/>
      <c r="F7325" s="100"/>
      <c r="H7325" s="102"/>
      <c r="I7325" s="103"/>
      <c r="J7325" s="102"/>
      <c r="L7325" s="100"/>
      <c r="M7325" s="100"/>
      <c r="N7325" s="100"/>
    </row>
    <row r="7326" spans="2:14">
      <c r="B7326" s="98"/>
      <c r="C7326" s="98"/>
      <c r="D7326" s="100"/>
      <c r="E7326" s="100"/>
      <c r="F7326" s="100"/>
      <c r="H7326" s="102"/>
      <c r="I7326" s="103"/>
      <c r="J7326" s="102"/>
      <c r="L7326" s="100"/>
      <c r="M7326" s="100"/>
      <c r="N7326" s="100"/>
    </row>
    <row r="7327" spans="2:14">
      <c r="B7327" s="98"/>
      <c r="C7327" s="98"/>
      <c r="D7327" s="100"/>
      <c r="E7327" s="100"/>
      <c r="F7327" s="100"/>
      <c r="H7327" s="102"/>
      <c r="I7327" s="103"/>
      <c r="J7327" s="102"/>
      <c r="L7327" s="100"/>
      <c r="M7327" s="100"/>
      <c r="N7327" s="100"/>
    </row>
    <row r="7328" spans="2:14">
      <c r="B7328" s="98"/>
      <c r="C7328" s="98"/>
      <c r="D7328" s="100"/>
      <c r="E7328" s="100"/>
      <c r="F7328" s="100"/>
      <c r="H7328" s="102"/>
      <c r="I7328" s="103"/>
      <c r="J7328" s="102"/>
      <c r="L7328" s="100"/>
      <c r="M7328" s="100"/>
      <c r="N7328" s="100"/>
    </row>
    <row r="7329" spans="2:14">
      <c r="B7329" s="98"/>
      <c r="C7329" s="98"/>
      <c r="D7329" s="100"/>
      <c r="E7329" s="100"/>
      <c r="F7329" s="100"/>
      <c r="H7329" s="102"/>
      <c r="I7329" s="103"/>
      <c r="J7329" s="102"/>
      <c r="L7329" s="100"/>
      <c r="M7329" s="100"/>
      <c r="N7329" s="100"/>
    </row>
    <row r="7330" spans="2:14">
      <c r="B7330" s="98"/>
      <c r="C7330" s="98"/>
      <c r="D7330" s="100"/>
      <c r="E7330" s="100"/>
      <c r="F7330" s="100"/>
      <c r="H7330" s="102"/>
      <c r="I7330" s="103"/>
      <c r="J7330" s="102"/>
      <c r="L7330" s="100"/>
      <c r="M7330" s="100"/>
      <c r="N7330" s="100"/>
    </row>
    <row r="7331" spans="2:14">
      <c r="B7331" s="98"/>
      <c r="C7331" s="98"/>
      <c r="D7331" s="100"/>
      <c r="E7331" s="100"/>
      <c r="F7331" s="100"/>
      <c r="H7331" s="102"/>
      <c r="I7331" s="103"/>
      <c r="J7331" s="102"/>
      <c r="L7331" s="100"/>
      <c r="M7331" s="100"/>
      <c r="N7331" s="100"/>
    </row>
    <row r="7332" spans="2:14">
      <c r="B7332" s="98"/>
      <c r="C7332" s="98"/>
      <c r="D7332" s="100"/>
      <c r="E7332" s="100"/>
      <c r="F7332" s="100"/>
      <c r="H7332" s="102"/>
      <c r="I7332" s="103"/>
      <c r="J7332" s="102"/>
      <c r="L7332" s="100"/>
      <c r="M7332" s="100"/>
      <c r="N7332" s="100"/>
    </row>
    <row r="7333" spans="2:14">
      <c r="B7333" s="98"/>
      <c r="C7333" s="98"/>
      <c r="D7333" s="100"/>
      <c r="E7333" s="100"/>
      <c r="F7333" s="100"/>
      <c r="H7333" s="102"/>
      <c r="I7333" s="103"/>
      <c r="J7333" s="102"/>
      <c r="L7333" s="100"/>
      <c r="M7333" s="100"/>
      <c r="N7333" s="100"/>
    </row>
    <row r="7334" spans="2:14">
      <c r="B7334" s="98"/>
      <c r="C7334" s="98"/>
      <c r="D7334" s="100"/>
      <c r="E7334" s="100"/>
      <c r="F7334" s="100"/>
      <c r="H7334" s="102"/>
      <c r="I7334" s="103"/>
      <c r="J7334" s="102"/>
      <c r="L7334" s="100"/>
      <c r="M7334" s="100"/>
      <c r="N7334" s="100"/>
    </row>
    <row r="7335" spans="2:14">
      <c r="B7335" s="98"/>
      <c r="C7335" s="98"/>
      <c r="D7335" s="100"/>
      <c r="E7335" s="100"/>
      <c r="F7335" s="100"/>
      <c r="H7335" s="102"/>
      <c r="I7335" s="103"/>
      <c r="J7335" s="102"/>
      <c r="L7335" s="100"/>
      <c r="M7335" s="100"/>
      <c r="N7335" s="100"/>
    </row>
    <row r="7336" spans="2:14">
      <c r="B7336" s="98"/>
      <c r="C7336" s="98"/>
      <c r="D7336" s="100"/>
      <c r="E7336" s="100"/>
      <c r="F7336" s="100"/>
      <c r="H7336" s="102"/>
      <c r="I7336" s="103"/>
      <c r="J7336" s="102"/>
      <c r="L7336" s="100"/>
      <c r="M7336" s="100"/>
      <c r="N7336" s="100"/>
    </row>
    <row r="7337" spans="2:14">
      <c r="B7337" s="98"/>
      <c r="C7337" s="98"/>
      <c r="D7337" s="100"/>
      <c r="E7337" s="100"/>
      <c r="F7337" s="100"/>
      <c r="H7337" s="102"/>
      <c r="I7337" s="103"/>
      <c r="J7337" s="102"/>
      <c r="L7337" s="100"/>
      <c r="M7337" s="100"/>
      <c r="N7337" s="100"/>
    </row>
    <row r="7338" spans="2:14">
      <c r="B7338" s="98"/>
      <c r="C7338" s="98"/>
      <c r="D7338" s="100"/>
      <c r="E7338" s="100"/>
      <c r="F7338" s="100"/>
      <c r="H7338" s="102"/>
      <c r="I7338" s="103"/>
      <c r="J7338" s="102"/>
      <c r="L7338" s="100"/>
      <c r="M7338" s="100"/>
      <c r="N7338" s="100"/>
    </row>
    <row r="7339" spans="2:14">
      <c r="B7339" s="98"/>
      <c r="C7339" s="98"/>
      <c r="D7339" s="100"/>
      <c r="E7339" s="100"/>
      <c r="F7339" s="100"/>
      <c r="H7339" s="102"/>
      <c r="I7339" s="103"/>
      <c r="J7339" s="102"/>
      <c r="L7339" s="100"/>
      <c r="M7339" s="100"/>
      <c r="N7339" s="100"/>
    </row>
    <row r="7340" spans="2:14">
      <c r="B7340" s="98"/>
      <c r="C7340" s="98"/>
      <c r="D7340" s="100"/>
      <c r="E7340" s="100"/>
      <c r="F7340" s="100"/>
      <c r="H7340" s="102"/>
      <c r="I7340" s="103"/>
      <c r="J7340" s="102"/>
      <c r="L7340" s="100"/>
      <c r="M7340" s="100"/>
      <c r="N7340" s="100"/>
    </row>
    <row r="7341" spans="2:14">
      <c r="B7341" s="98"/>
      <c r="C7341" s="98"/>
      <c r="D7341" s="100"/>
      <c r="E7341" s="100"/>
      <c r="F7341" s="100"/>
      <c r="H7341" s="102"/>
      <c r="I7341" s="103"/>
      <c r="J7341" s="102"/>
      <c r="L7341" s="100"/>
      <c r="M7341" s="100"/>
      <c r="N7341" s="100"/>
    </row>
    <row r="7342" spans="2:14">
      <c r="B7342" s="98"/>
      <c r="C7342" s="98"/>
      <c r="D7342" s="100"/>
      <c r="E7342" s="100"/>
      <c r="F7342" s="100"/>
      <c r="H7342" s="102"/>
      <c r="I7342" s="103"/>
      <c r="J7342" s="102"/>
      <c r="L7342" s="100"/>
      <c r="M7342" s="100"/>
      <c r="N7342" s="100"/>
    </row>
    <row r="7343" spans="2:14">
      <c r="B7343" s="98"/>
      <c r="C7343" s="98"/>
      <c r="D7343" s="100"/>
      <c r="E7343" s="100"/>
      <c r="F7343" s="100"/>
      <c r="H7343" s="102"/>
      <c r="I7343" s="103"/>
      <c r="J7343" s="102"/>
      <c r="L7343" s="100"/>
      <c r="M7343" s="100"/>
      <c r="N7343" s="100"/>
    </row>
    <row r="7344" spans="2:14">
      <c r="B7344" s="98"/>
      <c r="C7344" s="98"/>
      <c r="D7344" s="100"/>
      <c r="E7344" s="100"/>
      <c r="F7344" s="100"/>
      <c r="H7344" s="102"/>
      <c r="I7344" s="103"/>
      <c r="J7344" s="102"/>
      <c r="L7344" s="100"/>
      <c r="M7344" s="100"/>
      <c r="N7344" s="100"/>
    </row>
    <row r="7345" spans="2:14">
      <c r="B7345" s="98"/>
      <c r="C7345" s="98"/>
      <c r="D7345" s="100"/>
      <c r="E7345" s="100"/>
      <c r="F7345" s="100"/>
      <c r="H7345" s="102"/>
      <c r="I7345" s="103"/>
      <c r="J7345" s="102"/>
      <c r="L7345" s="100"/>
      <c r="M7345" s="100"/>
      <c r="N7345" s="100"/>
    </row>
    <row r="7346" spans="2:14">
      <c r="B7346" s="98"/>
      <c r="C7346" s="98"/>
      <c r="D7346" s="100"/>
      <c r="E7346" s="100"/>
      <c r="F7346" s="100"/>
      <c r="H7346" s="102"/>
      <c r="I7346" s="103"/>
      <c r="J7346" s="102"/>
      <c r="L7346" s="100"/>
      <c r="M7346" s="100"/>
      <c r="N7346" s="100"/>
    </row>
    <row r="7347" spans="2:14">
      <c r="B7347" s="98"/>
      <c r="C7347" s="98"/>
      <c r="D7347" s="100"/>
      <c r="E7347" s="100"/>
      <c r="F7347" s="100"/>
      <c r="H7347" s="102"/>
      <c r="I7347" s="103"/>
      <c r="J7347" s="102"/>
      <c r="L7347" s="100"/>
      <c r="M7347" s="100"/>
      <c r="N7347" s="100"/>
    </row>
    <row r="7348" spans="2:14">
      <c r="B7348" s="98"/>
      <c r="C7348" s="98"/>
      <c r="D7348" s="100"/>
      <c r="E7348" s="100"/>
      <c r="F7348" s="100"/>
      <c r="H7348" s="102"/>
      <c r="I7348" s="103"/>
      <c r="J7348" s="102"/>
      <c r="L7348" s="100"/>
      <c r="M7348" s="100"/>
      <c r="N7348" s="100"/>
    </row>
    <row r="7349" spans="2:14">
      <c r="B7349" s="98"/>
      <c r="C7349" s="98"/>
      <c r="D7349" s="100"/>
      <c r="E7349" s="100"/>
      <c r="F7349" s="100"/>
      <c r="H7349" s="102"/>
      <c r="I7349" s="103"/>
      <c r="J7349" s="102"/>
      <c r="L7349" s="100"/>
      <c r="M7349" s="100"/>
      <c r="N7349" s="100"/>
    </row>
    <row r="7350" spans="2:14">
      <c r="B7350" s="98"/>
      <c r="C7350" s="98"/>
      <c r="D7350" s="100"/>
      <c r="E7350" s="100"/>
      <c r="F7350" s="100"/>
      <c r="H7350" s="102"/>
      <c r="I7350" s="103"/>
      <c r="J7350" s="102"/>
      <c r="L7350" s="100"/>
      <c r="M7350" s="100"/>
      <c r="N7350" s="100"/>
    </row>
    <row r="7351" spans="2:14">
      <c r="B7351" s="98"/>
      <c r="C7351" s="98"/>
      <c r="D7351" s="100"/>
      <c r="E7351" s="100"/>
      <c r="F7351" s="100"/>
      <c r="H7351" s="102"/>
      <c r="I7351" s="103"/>
      <c r="J7351" s="102"/>
      <c r="L7351" s="100"/>
      <c r="M7351" s="100"/>
      <c r="N7351" s="100"/>
    </row>
    <row r="7352" spans="2:14">
      <c r="B7352" s="98"/>
      <c r="C7352" s="98"/>
      <c r="D7352" s="100"/>
      <c r="E7352" s="100"/>
      <c r="F7352" s="100"/>
      <c r="H7352" s="102"/>
      <c r="I7352" s="103"/>
      <c r="J7352" s="102"/>
      <c r="L7352" s="100"/>
      <c r="M7352" s="100"/>
      <c r="N7352" s="100"/>
    </row>
    <row r="7353" spans="2:14">
      <c r="B7353" s="98"/>
      <c r="C7353" s="98"/>
      <c r="D7353" s="100"/>
      <c r="E7353" s="100"/>
      <c r="F7353" s="100"/>
      <c r="H7353" s="102"/>
      <c r="I7353" s="103"/>
      <c r="J7353" s="102"/>
      <c r="L7353" s="100"/>
      <c r="M7353" s="100"/>
      <c r="N7353" s="100"/>
    </row>
    <row r="7354" spans="2:14">
      <c r="B7354" s="98"/>
      <c r="C7354" s="98"/>
      <c r="D7354" s="100"/>
      <c r="E7354" s="100"/>
      <c r="F7354" s="100"/>
      <c r="H7354" s="102"/>
      <c r="I7354" s="103"/>
      <c r="J7354" s="102"/>
      <c r="L7354" s="100"/>
      <c r="M7354" s="100"/>
      <c r="N7354" s="100"/>
    </row>
    <row r="7355" spans="2:14">
      <c r="B7355" s="98"/>
      <c r="C7355" s="98"/>
      <c r="D7355" s="100"/>
      <c r="E7355" s="100"/>
      <c r="F7355" s="100"/>
      <c r="H7355" s="102"/>
      <c r="I7355" s="103"/>
      <c r="J7355" s="102"/>
      <c r="L7355" s="100"/>
      <c r="M7355" s="100"/>
      <c r="N7355" s="100"/>
    </row>
    <row r="7356" spans="2:14">
      <c r="B7356" s="98"/>
      <c r="C7356" s="98"/>
      <c r="D7356" s="100"/>
      <c r="E7356" s="100"/>
      <c r="F7356" s="100"/>
      <c r="H7356" s="102"/>
      <c r="I7356" s="103"/>
      <c r="J7356" s="102"/>
      <c r="L7356" s="100"/>
      <c r="M7356" s="100"/>
      <c r="N7356" s="100"/>
    </row>
    <row r="7357" spans="2:14">
      <c r="B7357" s="98"/>
      <c r="C7357" s="98"/>
      <c r="D7357" s="100"/>
      <c r="E7357" s="100"/>
      <c r="F7357" s="100"/>
      <c r="H7357" s="102"/>
      <c r="I7357" s="103"/>
      <c r="J7357" s="102"/>
      <c r="L7357" s="100"/>
      <c r="M7357" s="100"/>
      <c r="N7357" s="100"/>
    </row>
    <row r="7358" spans="2:14">
      <c r="B7358" s="98"/>
      <c r="C7358" s="98"/>
      <c r="D7358" s="100"/>
      <c r="E7358" s="100"/>
      <c r="F7358" s="100"/>
      <c r="H7358" s="102"/>
      <c r="I7358" s="103"/>
      <c r="J7358" s="102"/>
      <c r="L7358" s="100"/>
      <c r="M7358" s="100"/>
      <c r="N7358" s="100"/>
    </row>
    <row r="7359" spans="2:14">
      <c r="B7359" s="98"/>
      <c r="C7359" s="98"/>
      <c r="D7359" s="100"/>
      <c r="E7359" s="100"/>
      <c r="F7359" s="100"/>
      <c r="H7359" s="102"/>
      <c r="I7359" s="103"/>
      <c r="J7359" s="102"/>
      <c r="L7359" s="100"/>
      <c r="M7359" s="100"/>
      <c r="N7359" s="100"/>
    </row>
    <row r="7360" spans="2:14">
      <c r="B7360" s="98"/>
      <c r="C7360" s="98"/>
      <c r="D7360" s="100"/>
      <c r="E7360" s="100"/>
      <c r="F7360" s="100"/>
      <c r="H7360" s="102"/>
      <c r="I7360" s="103"/>
      <c r="J7360" s="102"/>
      <c r="L7360" s="100"/>
      <c r="M7360" s="100"/>
      <c r="N7360" s="100"/>
    </row>
    <row r="7361" spans="2:14">
      <c r="B7361" s="98"/>
      <c r="C7361" s="98"/>
      <c r="D7361" s="100"/>
      <c r="E7361" s="100"/>
      <c r="F7361" s="100"/>
      <c r="H7361" s="102"/>
      <c r="I7361" s="103"/>
      <c r="J7361" s="102"/>
      <c r="L7361" s="100"/>
      <c r="M7361" s="100"/>
      <c r="N7361" s="100"/>
    </row>
    <row r="7362" spans="2:14">
      <c r="B7362" s="98"/>
      <c r="C7362" s="98"/>
      <c r="D7362" s="100"/>
      <c r="E7362" s="100"/>
      <c r="F7362" s="100"/>
      <c r="H7362" s="102"/>
      <c r="I7362" s="103"/>
      <c r="J7362" s="102"/>
      <c r="L7362" s="100"/>
      <c r="M7362" s="100"/>
      <c r="N7362" s="100"/>
    </row>
    <row r="7363" spans="2:14">
      <c r="B7363" s="98"/>
      <c r="C7363" s="98"/>
      <c r="D7363" s="100"/>
      <c r="E7363" s="100"/>
      <c r="F7363" s="100"/>
      <c r="H7363" s="102"/>
      <c r="I7363" s="103"/>
      <c r="J7363" s="102"/>
      <c r="L7363" s="100"/>
      <c r="M7363" s="100"/>
      <c r="N7363" s="100"/>
    </row>
    <row r="7364" spans="2:14">
      <c r="B7364" s="98"/>
      <c r="C7364" s="98"/>
      <c r="D7364" s="100"/>
      <c r="E7364" s="100"/>
      <c r="F7364" s="100"/>
      <c r="H7364" s="102"/>
      <c r="I7364" s="103"/>
      <c r="J7364" s="102"/>
      <c r="L7364" s="100"/>
      <c r="M7364" s="100"/>
      <c r="N7364" s="100"/>
    </row>
    <row r="7365" spans="2:14">
      <c r="B7365" s="98"/>
      <c r="C7365" s="98"/>
      <c r="D7365" s="100"/>
      <c r="E7365" s="100"/>
      <c r="F7365" s="100"/>
      <c r="H7365" s="102"/>
      <c r="I7365" s="103"/>
      <c r="J7365" s="102"/>
      <c r="L7365" s="100"/>
      <c r="M7365" s="100"/>
      <c r="N7365" s="100"/>
    </row>
    <row r="7366" spans="2:14">
      <c r="B7366" s="98"/>
      <c r="C7366" s="98"/>
      <c r="D7366" s="100"/>
      <c r="E7366" s="100"/>
      <c r="F7366" s="100"/>
      <c r="H7366" s="102"/>
      <c r="I7366" s="103"/>
      <c r="J7366" s="102"/>
      <c r="L7366" s="100"/>
      <c r="M7366" s="100"/>
      <c r="N7366" s="100"/>
    </row>
    <row r="7367" spans="2:14">
      <c r="B7367" s="98"/>
      <c r="C7367" s="98"/>
      <c r="D7367" s="100"/>
      <c r="E7367" s="100"/>
      <c r="F7367" s="100"/>
      <c r="H7367" s="102"/>
      <c r="I7367" s="103"/>
      <c r="J7367" s="102"/>
      <c r="L7367" s="100"/>
      <c r="M7367" s="100"/>
      <c r="N7367" s="100"/>
    </row>
    <row r="7368" spans="2:14">
      <c r="B7368" s="98"/>
      <c r="C7368" s="98"/>
      <c r="D7368" s="100"/>
      <c r="E7368" s="100"/>
      <c r="F7368" s="100"/>
      <c r="H7368" s="102"/>
      <c r="I7368" s="103"/>
      <c r="J7368" s="102"/>
      <c r="L7368" s="100"/>
      <c r="M7368" s="100"/>
      <c r="N7368" s="100"/>
    </row>
    <row r="7369" spans="2:14">
      <c r="B7369" s="98"/>
      <c r="C7369" s="98"/>
      <c r="D7369" s="100"/>
      <c r="E7369" s="100"/>
      <c r="F7369" s="100"/>
      <c r="H7369" s="102"/>
      <c r="I7369" s="103"/>
      <c r="J7369" s="102"/>
      <c r="L7369" s="100"/>
      <c r="M7369" s="100"/>
      <c r="N7369" s="100"/>
    </row>
    <row r="7370" spans="2:14">
      <c r="B7370" s="98"/>
      <c r="C7370" s="98"/>
      <c r="D7370" s="100"/>
      <c r="E7370" s="100"/>
      <c r="F7370" s="100"/>
      <c r="H7370" s="102"/>
      <c r="I7370" s="103"/>
      <c r="J7370" s="102"/>
      <c r="L7370" s="100"/>
      <c r="M7370" s="100"/>
      <c r="N7370" s="100"/>
    </row>
    <row r="7371" spans="2:14">
      <c r="B7371" s="98"/>
      <c r="C7371" s="98"/>
      <c r="D7371" s="100"/>
      <c r="E7371" s="100"/>
      <c r="F7371" s="100"/>
      <c r="H7371" s="102"/>
      <c r="I7371" s="103"/>
      <c r="J7371" s="102"/>
      <c r="L7371" s="100"/>
      <c r="M7371" s="100"/>
      <c r="N7371" s="100"/>
    </row>
    <row r="7372" spans="2:14">
      <c r="B7372" s="98"/>
      <c r="C7372" s="98"/>
      <c r="D7372" s="100"/>
      <c r="E7372" s="100"/>
      <c r="F7372" s="100"/>
      <c r="H7372" s="102"/>
      <c r="I7372" s="103"/>
      <c r="J7372" s="102"/>
      <c r="L7372" s="100"/>
      <c r="M7372" s="100"/>
      <c r="N7372" s="100"/>
    </row>
    <row r="7373" spans="2:14">
      <c r="B7373" s="98"/>
      <c r="C7373" s="98"/>
      <c r="D7373" s="100"/>
      <c r="E7373" s="100"/>
      <c r="F7373" s="100"/>
      <c r="H7373" s="102"/>
      <c r="I7373" s="103"/>
      <c r="J7373" s="102"/>
      <c r="L7373" s="100"/>
      <c r="M7373" s="100"/>
      <c r="N7373" s="100"/>
    </row>
    <row r="7374" spans="2:14">
      <c r="B7374" s="98"/>
      <c r="C7374" s="98"/>
      <c r="D7374" s="100"/>
      <c r="E7374" s="100"/>
      <c r="F7374" s="100"/>
      <c r="H7374" s="102"/>
      <c r="I7374" s="103"/>
      <c r="J7374" s="102"/>
      <c r="L7374" s="100"/>
      <c r="M7374" s="100"/>
      <c r="N7374" s="100"/>
    </row>
    <row r="7375" spans="2:14">
      <c r="B7375" s="98"/>
      <c r="C7375" s="98"/>
      <c r="D7375" s="100"/>
      <c r="E7375" s="100"/>
      <c r="F7375" s="100"/>
      <c r="H7375" s="102"/>
      <c r="I7375" s="103"/>
      <c r="J7375" s="102"/>
      <c r="L7375" s="100"/>
      <c r="M7375" s="100"/>
      <c r="N7375" s="100"/>
    </row>
    <row r="7376" spans="2:14">
      <c r="B7376" s="98"/>
      <c r="C7376" s="98"/>
      <c r="D7376" s="100"/>
      <c r="E7376" s="100"/>
      <c r="F7376" s="100"/>
      <c r="H7376" s="102"/>
      <c r="I7376" s="103"/>
      <c r="J7376" s="102"/>
      <c r="L7376" s="100"/>
      <c r="M7376" s="100"/>
      <c r="N7376" s="100"/>
    </row>
    <row r="7377" spans="2:14">
      <c r="B7377" s="98"/>
      <c r="C7377" s="98"/>
      <c r="D7377" s="100"/>
      <c r="E7377" s="100"/>
      <c r="F7377" s="100"/>
      <c r="H7377" s="102"/>
      <c r="I7377" s="103"/>
      <c r="J7377" s="102"/>
      <c r="L7377" s="100"/>
      <c r="M7377" s="100"/>
      <c r="N7377" s="100"/>
    </row>
    <row r="7378" spans="2:14">
      <c r="B7378" s="98"/>
      <c r="C7378" s="98"/>
      <c r="D7378" s="100"/>
      <c r="E7378" s="100"/>
      <c r="F7378" s="100"/>
      <c r="H7378" s="102"/>
      <c r="I7378" s="103"/>
      <c r="J7378" s="102"/>
      <c r="L7378" s="100"/>
      <c r="M7378" s="100"/>
      <c r="N7378" s="100"/>
    </row>
    <row r="7379" spans="2:14">
      <c r="B7379" s="98"/>
      <c r="C7379" s="98"/>
      <c r="D7379" s="100"/>
      <c r="E7379" s="100"/>
      <c r="F7379" s="100"/>
      <c r="H7379" s="102"/>
      <c r="I7379" s="103"/>
      <c r="J7379" s="102"/>
      <c r="L7379" s="100"/>
      <c r="M7379" s="100"/>
      <c r="N7379" s="100"/>
    </row>
    <row r="7380" spans="2:14">
      <c r="B7380" s="98"/>
      <c r="C7380" s="98"/>
      <c r="D7380" s="100"/>
      <c r="E7380" s="100"/>
      <c r="F7380" s="100"/>
      <c r="H7380" s="102"/>
      <c r="I7380" s="103"/>
      <c r="J7380" s="102"/>
      <c r="L7380" s="100"/>
      <c r="M7380" s="100"/>
      <c r="N7380" s="100"/>
    </row>
    <row r="7381" spans="2:14">
      <c r="B7381" s="98"/>
      <c r="C7381" s="98"/>
      <c r="D7381" s="100"/>
      <c r="E7381" s="100"/>
      <c r="F7381" s="100"/>
      <c r="H7381" s="102"/>
      <c r="I7381" s="103"/>
      <c r="J7381" s="102"/>
      <c r="L7381" s="100"/>
      <c r="M7381" s="100"/>
      <c r="N7381" s="100"/>
    </row>
    <row r="7382" spans="2:14">
      <c r="B7382" s="98"/>
      <c r="C7382" s="98"/>
      <c r="D7382" s="100"/>
      <c r="E7382" s="100"/>
      <c r="F7382" s="100"/>
      <c r="H7382" s="102"/>
      <c r="I7382" s="103"/>
      <c r="J7382" s="102"/>
      <c r="L7382" s="100"/>
      <c r="M7382" s="100"/>
      <c r="N7382" s="100"/>
    </row>
    <row r="7383" spans="2:14">
      <c r="B7383" s="98"/>
      <c r="C7383" s="98"/>
      <c r="D7383" s="100"/>
      <c r="E7383" s="100"/>
      <c r="F7383" s="100"/>
      <c r="H7383" s="102"/>
      <c r="I7383" s="103"/>
      <c r="J7383" s="102"/>
      <c r="L7383" s="100"/>
      <c r="M7383" s="100"/>
      <c r="N7383" s="100"/>
    </row>
    <row r="7384" spans="2:14">
      <c r="B7384" s="98"/>
      <c r="C7384" s="98"/>
      <c r="D7384" s="100"/>
      <c r="E7384" s="100"/>
      <c r="F7384" s="100"/>
      <c r="H7384" s="102"/>
      <c r="I7384" s="103"/>
      <c r="J7384" s="102"/>
      <c r="L7384" s="100"/>
      <c r="M7384" s="100"/>
      <c r="N7384" s="100"/>
    </row>
    <row r="7385" spans="2:14">
      <c r="B7385" s="98"/>
      <c r="C7385" s="98"/>
      <c r="D7385" s="100"/>
      <c r="E7385" s="100"/>
      <c r="F7385" s="100"/>
      <c r="H7385" s="102"/>
      <c r="I7385" s="103"/>
      <c r="J7385" s="102"/>
      <c r="L7385" s="100"/>
      <c r="M7385" s="100"/>
      <c r="N7385" s="100"/>
    </row>
    <row r="7386" spans="2:14">
      <c r="B7386" s="98"/>
      <c r="C7386" s="98"/>
      <c r="D7386" s="100"/>
      <c r="E7386" s="100"/>
      <c r="F7386" s="100"/>
      <c r="H7386" s="102"/>
      <c r="I7386" s="103"/>
      <c r="J7386" s="102"/>
      <c r="L7386" s="100"/>
      <c r="M7386" s="100"/>
      <c r="N7386" s="100"/>
    </row>
    <row r="7387" spans="2:14">
      <c r="B7387" s="98"/>
      <c r="C7387" s="98"/>
      <c r="D7387" s="100"/>
      <c r="E7387" s="100"/>
      <c r="F7387" s="100"/>
      <c r="H7387" s="102"/>
      <c r="I7387" s="103"/>
      <c r="J7387" s="102"/>
      <c r="L7387" s="100"/>
      <c r="M7387" s="100"/>
      <c r="N7387" s="100"/>
    </row>
    <row r="7388" spans="2:14">
      <c r="B7388" s="98"/>
      <c r="C7388" s="98"/>
      <c r="D7388" s="100"/>
      <c r="E7388" s="100"/>
      <c r="F7388" s="100"/>
      <c r="H7388" s="102"/>
      <c r="I7388" s="103"/>
      <c r="J7388" s="102"/>
      <c r="L7388" s="100"/>
      <c r="M7388" s="100"/>
      <c r="N7388" s="100"/>
    </row>
    <row r="7389" spans="2:14">
      <c r="B7389" s="98"/>
      <c r="C7389" s="98"/>
      <c r="D7389" s="100"/>
      <c r="E7389" s="100"/>
      <c r="F7389" s="100"/>
      <c r="H7389" s="102"/>
      <c r="I7389" s="103"/>
      <c r="J7389" s="102"/>
      <c r="L7389" s="100"/>
      <c r="M7389" s="100"/>
      <c r="N7389" s="100"/>
    </row>
    <row r="7390" spans="2:14">
      <c r="B7390" s="98"/>
      <c r="C7390" s="98"/>
      <c r="D7390" s="100"/>
      <c r="E7390" s="100"/>
      <c r="F7390" s="100"/>
      <c r="H7390" s="102"/>
      <c r="I7390" s="103"/>
      <c r="J7390" s="102"/>
      <c r="L7390" s="100"/>
      <c r="M7390" s="100"/>
      <c r="N7390" s="100"/>
    </row>
    <row r="7391" spans="2:14">
      <c r="B7391" s="98"/>
      <c r="C7391" s="98"/>
      <c r="D7391" s="100"/>
      <c r="E7391" s="100"/>
      <c r="F7391" s="100"/>
      <c r="H7391" s="102"/>
      <c r="I7391" s="103"/>
      <c r="J7391" s="102"/>
      <c r="L7391" s="100"/>
      <c r="M7391" s="100"/>
      <c r="N7391" s="100"/>
    </row>
    <row r="7392" spans="2:14">
      <c r="B7392" s="98"/>
      <c r="C7392" s="98"/>
      <c r="D7392" s="100"/>
      <c r="E7392" s="100"/>
      <c r="F7392" s="100"/>
      <c r="H7392" s="102"/>
      <c r="I7392" s="103"/>
      <c r="J7392" s="102"/>
      <c r="L7392" s="100"/>
      <c r="M7392" s="100"/>
      <c r="N7392" s="100"/>
    </row>
    <row r="7393" spans="2:14">
      <c r="B7393" s="98"/>
      <c r="C7393" s="98"/>
      <c r="D7393" s="100"/>
      <c r="E7393" s="100"/>
      <c r="F7393" s="100"/>
      <c r="H7393" s="102"/>
      <c r="I7393" s="103"/>
      <c r="J7393" s="102"/>
      <c r="L7393" s="100"/>
      <c r="M7393" s="100"/>
      <c r="N7393" s="100"/>
    </row>
    <row r="7394" spans="2:14">
      <c r="B7394" s="98"/>
      <c r="C7394" s="98"/>
      <c r="D7394" s="100"/>
      <c r="E7394" s="100"/>
      <c r="F7394" s="100"/>
      <c r="H7394" s="102"/>
      <c r="I7394" s="103"/>
      <c r="J7394" s="102"/>
      <c r="L7394" s="100"/>
      <c r="M7394" s="100"/>
      <c r="N7394" s="100"/>
    </row>
    <row r="7395" spans="2:14">
      <c r="B7395" s="98"/>
      <c r="C7395" s="98"/>
      <c r="D7395" s="100"/>
      <c r="E7395" s="100"/>
      <c r="F7395" s="100"/>
      <c r="H7395" s="102"/>
      <c r="I7395" s="103"/>
      <c r="J7395" s="102"/>
      <c r="L7395" s="100"/>
      <c r="M7395" s="100"/>
      <c r="N7395" s="100"/>
    </row>
    <row r="7396" spans="2:14">
      <c r="B7396" s="98"/>
      <c r="C7396" s="98"/>
      <c r="D7396" s="100"/>
      <c r="E7396" s="100"/>
      <c r="F7396" s="100"/>
      <c r="H7396" s="102"/>
      <c r="I7396" s="103"/>
      <c r="J7396" s="102"/>
      <c r="L7396" s="100"/>
      <c r="M7396" s="100"/>
      <c r="N7396" s="100"/>
    </row>
    <row r="7397" spans="2:14">
      <c r="B7397" s="98"/>
      <c r="C7397" s="98"/>
      <c r="D7397" s="100"/>
      <c r="E7397" s="100"/>
      <c r="F7397" s="100"/>
      <c r="H7397" s="102"/>
      <c r="I7397" s="103"/>
      <c r="J7397" s="102"/>
      <c r="L7397" s="100"/>
      <c r="M7397" s="100"/>
      <c r="N7397" s="100"/>
    </row>
    <row r="7398" spans="2:14">
      <c r="B7398" s="98"/>
      <c r="C7398" s="98"/>
      <c r="D7398" s="100"/>
      <c r="E7398" s="100"/>
      <c r="F7398" s="100"/>
      <c r="H7398" s="102"/>
      <c r="I7398" s="103"/>
      <c r="J7398" s="102"/>
      <c r="L7398" s="100"/>
      <c r="M7398" s="100"/>
      <c r="N7398" s="100"/>
    </row>
    <row r="7399" spans="2:14">
      <c r="B7399" s="98"/>
      <c r="C7399" s="98"/>
      <c r="D7399" s="100"/>
      <c r="E7399" s="100"/>
      <c r="F7399" s="100"/>
      <c r="H7399" s="102"/>
      <c r="I7399" s="103"/>
      <c r="J7399" s="102"/>
      <c r="L7399" s="100"/>
      <c r="M7399" s="100"/>
      <c r="N7399" s="100"/>
    </row>
    <row r="7400" spans="2:14">
      <c r="B7400" s="98"/>
      <c r="C7400" s="98"/>
      <c r="D7400" s="100"/>
      <c r="E7400" s="100"/>
      <c r="F7400" s="100"/>
      <c r="H7400" s="102"/>
      <c r="I7400" s="103"/>
      <c r="J7400" s="102"/>
      <c r="L7400" s="100"/>
      <c r="M7400" s="100"/>
      <c r="N7400" s="100"/>
    </row>
    <row r="7401" spans="2:14">
      <c r="B7401" s="98"/>
      <c r="C7401" s="98"/>
      <c r="D7401" s="100"/>
      <c r="E7401" s="100"/>
      <c r="F7401" s="100"/>
      <c r="H7401" s="102"/>
      <c r="I7401" s="103"/>
      <c r="J7401" s="102"/>
      <c r="L7401" s="100"/>
      <c r="M7401" s="100"/>
      <c r="N7401" s="100"/>
    </row>
    <row r="7402" spans="2:14">
      <c r="B7402" s="98"/>
      <c r="C7402" s="98"/>
      <c r="D7402" s="100"/>
      <c r="E7402" s="100"/>
      <c r="F7402" s="100"/>
      <c r="H7402" s="102"/>
      <c r="I7402" s="103"/>
      <c r="J7402" s="102"/>
      <c r="L7402" s="100"/>
      <c r="M7402" s="100"/>
      <c r="N7402" s="100"/>
    </row>
    <row r="7403" spans="2:14">
      <c r="B7403" s="98"/>
      <c r="C7403" s="98"/>
      <c r="D7403" s="100"/>
      <c r="E7403" s="100"/>
      <c r="F7403" s="100"/>
      <c r="H7403" s="102"/>
      <c r="I7403" s="103"/>
      <c r="J7403" s="102"/>
      <c r="L7403" s="100"/>
      <c r="M7403" s="100"/>
      <c r="N7403" s="100"/>
    </row>
    <row r="7404" spans="2:14">
      <c r="B7404" s="98"/>
      <c r="C7404" s="98"/>
      <c r="D7404" s="100"/>
      <c r="E7404" s="100"/>
      <c r="F7404" s="100"/>
      <c r="H7404" s="102"/>
      <c r="I7404" s="103"/>
      <c r="J7404" s="102"/>
      <c r="L7404" s="100"/>
      <c r="M7404" s="100"/>
      <c r="N7404" s="100"/>
    </row>
    <row r="7405" spans="2:14">
      <c r="B7405" s="98"/>
      <c r="C7405" s="98"/>
      <c r="D7405" s="100"/>
      <c r="E7405" s="100"/>
      <c r="F7405" s="100"/>
      <c r="H7405" s="102"/>
      <c r="I7405" s="103"/>
      <c r="J7405" s="102"/>
      <c r="L7405" s="100"/>
      <c r="M7405" s="100"/>
      <c r="N7405" s="100"/>
    </row>
    <row r="7406" spans="2:14">
      <c r="B7406" s="98"/>
      <c r="C7406" s="98"/>
      <c r="D7406" s="100"/>
      <c r="E7406" s="100"/>
      <c r="F7406" s="100"/>
      <c r="H7406" s="102"/>
      <c r="I7406" s="103"/>
      <c r="J7406" s="102"/>
      <c r="L7406" s="100"/>
      <c r="M7406" s="100"/>
      <c r="N7406" s="100"/>
    </row>
    <row r="7407" spans="2:14">
      <c r="B7407" s="98"/>
      <c r="C7407" s="98"/>
      <c r="D7407" s="100"/>
      <c r="E7407" s="100"/>
      <c r="F7407" s="100"/>
      <c r="H7407" s="102"/>
      <c r="I7407" s="103"/>
      <c r="J7407" s="102"/>
      <c r="L7407" s="100"/>
      <c r="M7407" s="100"/>
      <c r="N7407" s="100"/>
    </row>
    <row r="7408" spans="2:14">
      <c r="B7408" s="98"/>
      <c r="C7408" s="98"/>
      <c r="D7408" s="100"/>
      <c r="E7408" s="100"/>
      <c r="F7408" s="100"/>
      <c r="H7408" s="102"/>
      <c r="I7408" s="103"/>
      <c r="J7408" s="102"/>
      <c r="L7408" s="100"/>
      <c r="M7408" s="100"/>
      <c r="N7408" s="100"/>
    </row>
    <row r="7409" spans="2:14">
      <c r="B7409" s="98"/>
      <c r="C7409" s="98"/>
      <c r="D7409" s="100"/>
      <c r="E7409" s="100"/>
      <c r="F7409" s="100"/>
      <c r="H7409" s="102"/>
      <c r="I7409" s="103"/>
      <c r="J7409" s="102"/>
      <c r="L7409" s="100"/>
      <c r="M7409" s="100"/>
      <c r="N7409" s="100"/>
    </row>
    <row r="7410" spans="2:14">
      <c r="B7410" s="98"/>
      <c r="C7410" s="98"/>
      <c r="D7410" s="100"/>
      <c r="E7410" s="100"/>
      <c r="F7410" s="100"/>
      <c r="H7410" s="102"/>
      <c r="I7410" s="103"/>
      <c r="J7410" s="102"/>
      <c r="L7410" s="100"/>
      <c r="M7410" s="100"/>
      <c r="N7410" s="100"/>
    </row>
    <row r="7411" spans="2:14">
      <c r="B7411" s="98"/>
      <c r="C7411" s="98"/>
      <c r="D7411" s="100"/>
      <c r="E7411" s="100"/>
      <c r="F7411" s="100"/>
      <c r="H7411" s="102"/>
      <c r="I7411" s="103"/>
      <c r="J7411" s="102"/>
      <c r="L7411" s="100"/>
      <c r="M7411" s="100"/>
      <c r="N7411" s="100"/>
    </row>
    <row r="7412" spans="2:14">
      <c r="B7412" s="98"/>
      <c r="C7412" s="98"/>
      <c r="D7412" s="100"/>
      <c r="E7412" s="100"/>
      <c r="F7412" s="100"/>
      <c r="H7412" s="102"/>
      <c r="I7412" s="103"/>
      <c r="J7412" s="102"/>
      <c r="L7412" s="100"/>
      <c r="M7412" s="100"/>
      <c r="N7412" s="100"/>
    </row>
    <row r="7413" spans="2:14">
      <c r="B7413" s="98"/>
      <c r="C7413" s="98"/>
      <c r="D7413" s="100"/>
      <c r="E7413" s="100"/>
      <c r="F7413" s="100"/>
      <c r="H7413" s="102"/>
      <c r="I7413" s="103"/>
      <c r="J7413" s="102"/>
      <c r="L7413" s="100"/>
      <c r="M7413" s="100"/>
      <c r="N7413" s="100"/>
    </row>
    <row r="7414" spans="2:14">
      <c r="B7414" s="98"/>
      <c r="C7414" s="98"/>
      <c r="D7414" s="100"/>
      <c r="E7414" s="100"/>
      <c r="F7414" s="100"/>
      <c r="H7414" s="102"/>
      <c r="I7414" s="103"/>
      <c r="J7414" s="102"/>
      <c r="L7414" s="100"/>
      <c r="M7414" s="100"/>
      <c r="N7414" s="100"/>
    </row>
    <row r="7415" spans="2:14">
      <c r="B7415" s="98"/>
      <c r="C7415" s="98"/>
      <c r="D7415" s="100"/>
      <c r="E7415" s="100"/>
      <c r="F7415" s="100"/>
      <c r="H7415" s="102"/>
      <c r="I7415" s="103"/>
      <c r="J7415" s="102"/>
      <c r="L7415" s="100"/>
      <c r="M7415" s="100"/>
      <c r="N7415" s="100"/>
    </row>
    <row r="7416" spans="2:14">
      <c r="B7416" s="98"/>
      <c r="C7416" s="98"/>
      <c r="D7416" s="100"/>
      <c r="E7416" s="100"/>
      <c r="F7416" s="100"/>
      <c r="H7416" s="102"/>
      <c r="I7416" s="103"/>
      <c r="J7416" s="102"/>
      <c r="L7416" s="100"/>
      <c r="M7416" s="100"/>
      <c r="N7416" s="100"/>
    </row>
    <row r="7417" spans="2:14">
      <c r="B7417" s="98"/>
      <c r="C7417" s="98"/>
      <c r="D7417" s="100"/>
      <c r="E7417" s="100"/>
      <c r="F7417" s="100"/>
      <c r="H7417" s="102"/>
      <c r="I7417" s="103"/>
      <c r="J7417" s="102"/>
      <c r="L7417" s="100"/>
      <c r="M7417" s="100"/>
      <c r="N7417" s="100"/>
    </row>
    <row r="7418" spans="2:14">
      <c r="B7418" s="98"/>
      <c r="C7418" s="98"/>
      <c r="D7418" s="100"/>
      <c r="E7418" s="100"/>
      <c r="F7418" s="100"/>
      <c r="H7418" s="102"/>
      <c r="I7418" s="103"/>
      <c r="J7418" s="102"/>
      <c r="L7418" s="100"/>
      <c r="M7418" s="100"/>
      <c r="N7418" s="100"/>
    </row>
    <row r="7419" spans="2:14">
      <c r="B7419" s="98"/>
      <c r="C7419" s="98"/>
      <c r="D7419" s="100"/>
      <c r="E7419" s="100"/>
      <c r="F7419" s="100"/>
      <c r="H7419" s="102"/>
      <c r="I7419" s="103"/>
      <c r="J7419" s="102"/>
      <c r="L7419" s="100"/>
      <c r="M7419" s="100"/>
      <c r="N7419" s="100"/>
    </row>
    <row r="7420" spans="2:14">
      <c r="B7420" s="98"/>
      <c r="C7420" s="98"/>
      <c r="D7420" s="100"/>
      <c r="E7420" s="100"/>
      <c r="F7420" s="100"/>
      <c r="H7420" s="102"/>
      <c r="I7420" s="103"/>
      <c r="J7420" s="102"/>
      <c r="L7420" s="100"/>
      <c r="M7420" s="100"/>
      <c r="N7420" s="100"/>
    </row>
    <row r="7421" spans="2:14">
      <c r="B7421" s="98"/>
      <c r="C7421" s="98"/>
      <c r="D7421" s="100"/>
      <c r="E7421" s="100"/>
      <c r="F7421" s="100"/>
      <c r="H7421" s="102"/>
      <c r="I7421" s="103"/>
      <c r="J7421" s="102"/>
      <c r="L7421" s="100"/>
      <c r="M7421" s="100"/>
      <c r="N7421" s="100"/>
    </row>
    <row r="7422" spans="2:14">
      <c r="B7422" s="98"/>
      <c r="C7422" s="98"/>
      <c r="D7422" s="100"/>
      <c r="E7422" s="100"/>
      <c r="F7422" s="100"/>
      <c r="H7422" s="102"/>
      <c r="I7422" s="103"/>
      <c r="J7422" s="102"/>
      <c r="L7422" s="100"/>
      <c r="M7422" s="100"/>
      <c r="N7422" s="100"/>
    </row>
    <row r="7423" spans="2:14">
      <c r="B7423" s="98"/>
      <c r="C7423" s="98"/>
      <c r="D7423" s="100"/>
      <c r="E7423" s="100"/>
      <c r="F7423" s="100"/>
      <c r="H7423" s="102"/>
      <c r="I7423" s="103"/>
      <c r="J7423" s="102"/>
      <c r="L7423" s="100"/>
      <c r="M7423" s="100"/>
      <c r="N7423" s="100"/>
    </row>
    <row r="7424" spans="2:14">
      <c r="B7424" s="98"/>
      <c r="C7424" s="98"/>
      <c r="D7424" s="100"/>
      <c r="E7424" s="100"/>
      <c r="F7424" s="100"/>
      <c r="H7424" s="102"/>
      <c r="I7424" s="103"/>
      <c r="J7424" s="102"/>
      <c r="L7424" s="100"/>
      <c r="M7424" s="100"/>
      <c r="N7424" s="100"/>
    </row>
    <row r="7425" spans="2:14">
      <c r="B7425" s="98"/>
      <c r="C7425" s="98"/>
      <c r="D7425" s="100"/>
      <c r="E7425" s="100"/>
      <c r="F7425" s="100"/>
      <c r="H7425" s="102"/>
      <c r="I7425" s="103"/>
      <c r="J7425" s="102"/>
      <c r="L7425" s="100"/>
      <c r="M7425" s="100"/>
      <c r="N7425" s="100"/>
    </row>
    <row r="7426" spans="2:14">
      <c r="B7426" s="98"/>
      <c r="C7426" s="98"/>
      <c r="D7426" s="100"/>
      <c r="E7426" s="100"/>
      <c r="F7426" s="100"/>
      <c r="H7426" s="102"/>
      <c r="I7426" s="103"/>
      <c r="J7426" s="102"/>
      <c r="L7426" s="100"/>
      <c r="M7426" s="100"/>
      <c r="N7426" s="100"/>
    </row>
    <row r="7427" spans="2:14">
      <c r="B7427" s="98"/>
      <c r="C7427" s="98"/>
      <c r="D7427" s="100"/>
      <c r="E7427" s="100"/>
      <c r="F7427" s="100"/>
      <c r="H7427" s="102"/>
      <c r="I7427" s="103"/>
      <c r="J7427" s="102"/>
      <c r="L7427" s="100"/>
      <c r="M7427" s="100"/>
      <c r="N7427" s="100"/>
    </row>
    <row r="7428" spans="2:14">
      <c r="B7428" s="98"/>
      <c r="C7428" s="98"/>
      <c r="D7428" s="100"/>
      <c r="E7428" s="100"/>
      <c r="F7428" s="100"/>
      <c r="H7428" s="102"/>
      <c r="I7428" s="103"/>
      <c r="J7428" s="102"/>
      <c r="L7428" s="100"/>
      <c r="M7428" s="100"/>
      <c r="N7428" s="100"/>
    </row>
    <row r="7429" spans="2:14">
      <c r="B7429" s="98"/>
      <c r="C7429" s="98"/>
      <c r="D7429" s="100"/>
      <c r="E7429" s="100"/>
      <c r="F7429" s="100"/>
      <c r="H7429" s="102"/>
      <c r="I7429" s="103"/>
      <c r="J7429" s="102"/>
      <c r="L7429" s="100"/>
      <c r="M7429" s="100"/>
      <c r="N7429" s="100"/>
    </row>
    <row r="7430" spans="2:14">
      <c r="B7430" s="98"/>
      <c r="C7430" s="98"/>
      <c r="D7430" s="100"/>
      <c r="E7430" s="100"/>
      <c r="F7430" s="100"/>
      <c r="H7430" s="102"/>
      <c r="I7430" s="103"/>
      <c r="J7430" s="102"/>
      <c r="L7430" s="100"/>
      <c r="M7430" s="100"/>
      <c r="N7430" s="100"/>
    </row>
    <row r="7431" spans="2:14">
      <c r="B7431" s="98"/>
      <c r="C7431" s="98"/>
      <c r="D7431" s="100"/>
      <c r="E7431" s="100"/>
      <c r="F7431" s="100"/>
      <c r="H7431" s="102"/>
      <c r="I7431" s="103"/>
      <c r="J7431" s="102"/>
      <c r="L7431" s="100"/>
      <c r="M7431" s="100"/>
      <c r="N7431" s="100"/>
    </row>
    <row r="7432" spans="2:14">
      <c r="B7432" s="98"/>
      <c r="C7432" s="98"/>
      <c r="D7432" s="100"/>
      <c r="E7432" s="100"/>
      <c r="F7432" s="100"/>
      <c r="H7432" s="102"/>
      <c r="I7432" s="103"/>
      <c r="J7432" s="102"/>
      <c r="L7432" s="100"/>
      <c r="M7432" s="100"/>
      <c r="N7432" s="100"/>
    </row>
    <row r="7433" spans="2:14">
      <c r="B7433" s="98"/>
      <c r="C7433" s="98"/>
      <c r="D7433" s="100"/>
      <c r="E7433" s="100"/>
      <c r="F7433" s="100"/>
      <c r="H7433" s="102"/>
      <c r="I7433" s="103"/>
      <c r="J7433" s="102"/>
      <c r="L7433" s="100"/>
      <c r="M7433" s="100"/>
      <c r="N7433" s="100"/>
    </row>
    <row r="7434" spans="2:14">
      <c r="B7434" s="98"/>
      <c r="C7434" s="98"/>
      <c r="D7434" s="100"/>
      <c r="E7434" s="100"/>
      <c r="F7434" s="100"/>
      <c r="H7434" s="102"/>
      <c r="I7434" s="103"/>
      <c r="J7434" s="102"/>
      <c r="L7434" s="100"/>
      <c r="M7434" s="100"/>
      <c r="N7434" s="100"/>
    </row>
    <row r="7435" spans="2:14">
      <c r="B7435" s="98"/>
      <c r="C7435" s="98"/>
      <c r="D7435" s="100"/>
      <c r="E7435" s="100"/>
      <c r="F7435" s="100"/>
      <c r="H7435" s="102"/>
      <c r="I7435" s="103"/>
      <c r="J7435" s="102"/>
      <c r="L7435" s="100"/>
      <c r="M7435" s="100"/>
      <c r="N7435" s="100"/>
    </row>
    <row r="7436" spans="2:14">
      <c r="B7436" s="98"/>
      <c r="C7436" s="98"/>
      <c r="D7436" s="100"/>
      <c r="E7436" s="100"/>
      <c r="F7436" s="100"/>
      <c r="H7436" s="102"/>
      <c r="I7436" s="103"/>
      <c r="J7436" s="102"/>
      <c r="L7436" s="100"/>
      <c r="M7436" s="100"/>
      <c r="N7436" s="100"/>
    </row>
    <row r="7437" spans="2:14">
      <c r="B7437" s="98"/>
      <c r="C7437" s="98"/>
      <c r="D7437" s="100"/>
      <c r="E7437" s="100"/>
      <c r="F7437" s="100"/>
      <c r="H7437" s="102"/>
      <c r="I7437" s="103"/>
      <c r="J7437" s="102"/>
      <c r="L7437" s="100"/>
      <c r="M7437" s="100"/>
      <c r="N7437" s="100"/>
    </row>
    <row r="7438" spans="2:14">
      <c r="B7438" s="98"/>
      <c r="C7438" s="98"/>
      <c r="D7438" s="100"/>
      <c r="E7438" s="100"/>
      <c r="F7438" s="100"/>
      <c r="H7438" s="102"/>
      <c r="I7438" s="103"/>
      <c r="J7438" s="102"/>
      <c r="L7438" s="100"/>
      <c r="M7438" s="100"/>
      <c r="N7438" s="100"/>
    </row>
    <row r="7439" spans="2:14">
      <c r="B7439" s="98"/>
      <c r="C7439" s="98"/>
      <c r="D7439" s="100"/>
      <c r="E7439" s="100"/>
      <c r="F7439" s="100"/>
      <c r="H7439" s="102"/>
      <c r="I7439" s="103"/>
      <c r="J7439" s="102"/>
      <c r="L7439" s="100"/>
      <c r="M7439" s="100"/>
      <c r="N7439" s="100"/>
    </row>
    <row r="7440" spans="2:14">
      <c r="B7440" s="98"/>
      <c r="C7440" s="98"/>
      <c r="D7440" s="100"/>
      <c r="E7440" s="100"/>
      <c r="F7440" s="100"/>
      <c r="H7440" s="102"/>
      <c r="I7440" s="103"/>
      <c r="J7440" s="102"/>
      <c r="L7440" s="100"/>
      <c r="M7440" s="100"/>
      <c r="N7440" s="100"/>
    </row>
    <row r="7441" spans="2:14">
      <c r="B7441" s="98"/>
      <c r="C7441" s="98"/>
      <c r="D7441" s="100"/>
      <c r="E7441" s="100"/>
      <c r="F7441" s="100"/>
      <c r="H7441" s="102"/>
      <c r="I7441" s="103"/>
      <c r="J7441" s="102"/>
      <c r="L7441" s="100"/>
      <c r="M7441" s="100"/>
      <c r="N7441" s="100"/>
    </row>
    <row r="7442" spans="2:14">
      <c r="B7442" s="98"/>
      <c r="C7442" s="98"/>
      <c r="D7442" s="100"/>
      <c r="E7442" s="100"/>
      <c r="F7442" s="100"/>
      <c r="H7442" s="102"/>
      <c r="I7442" s="103"/>
      <c r="J7442" s="102"/>
      <c r="L7442" s="100"/>
      <c r="M7442" s="100"/>
      <c r="N7442" s="100"/>
    </row>
    <row r="7443" spans="2:14">
      <c r="B7443" s="98"/>
      <c r="C7443" s="98"/>
      <c r="D7443" s="100"/>
      <c r="E7443" s="100"/>
      <c r="F7443" s="100"/>
      <c r="H7443" s="102"/>
      <c r="I7443" s="103"/>
      <c r="J7443" s="102"/>
      <c r="L7443" s="100"/>
      <c r="M7443" s="100"/>
      <c r="N7443" s="100"/>
    </row>
    <row r="7444" spans="2:14">
      <c r="B7444" s="98"/>
      <c r="C7444" s="98"/>
      <c r="D7444" s="100"/>
      <c r="E7444" s="100"/>
      <c r="F7444" s="100"/>
      <c r="H7444" s="102"/>
      <c r="I7444" s="103"/>
      <c r="J7444" s="102"/>
      <c r="L7444" s="100"/>
      <c r="M7444" s="100"/>
      <c r="N7444" s="100"/>
    </row>
    <row r="7445" spans="2:14">
      <c r="B7445" s="98"/>
      <c r="C7445" s="98"/>
      <c r="D7445" s="100"/>
      <c r="E7445" s="100"/>
      <c r="F7445" s="100"/>
      <c r="H7445" s="102"/>
      <c r="I7445" s="103"/>
      <c r="J7445" s="102"/>
      <c r="L7445" s="100"/>
      <c r="M7445" s="100"/>
      <c r="N7445" s="100"/>
    </row>
    <row r="7446" spans="2:14">
      <c r="B7446" s="98"/>
      <c r="C7446" s="98"/>
      <c r="D7446" s="100"/>
      <c r="E7446" s="100"/>
      <c r="F7446" s="100"/>
      <c r="H7446" s="102"/>
      <c r="I7446" s="103"/>
      <c r="J7446" s="102"/>
      <c r="L7446" s="100"/>
      <c r="M7446" s="100"/>
      <c r="N7446" s="100"/>
    </row>
    <row r="7447" spans="2:14">
      <c r="B7447" s="98"/>
      <c r="C7447" s="98"/>
      <c r="D7447" s="100"/>
      <c r="E7447" s="100"/>
      <c r="F7447" s="100"/>
      <c r="H7447" s="102"/>
      <c r="I7447" s="103"/>
      <c r="J7447" s="102"/>
      <c r="L7447" s="100"/>
      <c r="M7447" s="100"/>
      <c r="N7447" s="100"/>
    </row>
    <row r="7448" spans="2:14">
      <c r="B7448" s="98"/>
      <c r="C7448" s="98"/>
      <c r="D7448" s="100"/>
      <c r="E7448" s="100"/>
      <c r="F7448" s="100"/>
      <c r="H7448" s="102"/>
      <c r="I7448" s="103"/>
      <c r="J7448" s="102"/>
      <c r="L7448" s="100"/>
      <c r="M7448" s="100"/>
      <c r="N7448" s="100"/>
    </row>
    <row r="7449" spans="2:14">
      <c r="B7449" s="98"/>
      <c r="C7449" s="98"/>
      <c r="D7449" s="100"/>
      <c r="E7449" s="100"/>
      <c r="F7449" s="100"/>
      <c r="H7449" s="102"/>
      <c r="I7449" s="103"/>
      <c r="J7449" s="102"/>
      <c r="L7449" s="100"/>
      <c r="M7449" s="100"/>
      <c r="N7449" s="100"/>
    </row>
    <row r="7450" spans="2:14">
      <c r="B7450" s="98"/>
      <c r="C7450" s="98"/>
      <c r="D7450" s="100"/>
      <c r="E7450" s="100"/>
      <c r="F7450" s="100"/>
      <c r="H7450" s="102"/>
      <c r="I7450" s="103"/>
      <c r="J7450" s="102"/>
      <c r="L7450" s="100"/>
      <c r="M7450" s="100"/>
      <c r="N7450" s="100"/>
    </row>
    <row r="7451" spans="2:14">
      <c r="B7451" s="98"/>
      <c r="C7451" s="98"/>
      <c r="D7451" s="100"/>
      <c r="E7451" s="100"/>
      <c r="F7451" s="100"/>
      <c r="H7451" s="102"/>
      <c r="I7451" s="103"/>
      <c r="J7451" s="102"/>
      <c r="L7451" s="100"/>
      <c r="M7451" s="100"/>
      <c r="N7451" s="100"/>
    </row>
    <row r="7452" spans="2:14">
      <c r="B7452" s="98"/>
      <c r="C7452" s="98"/>
      <c r="D7452" s="100"/>
      <c r="E7452" s="100"/>
      <c r="F7452" s="100"/>
      <c r="H7452" s="102"/>
      <c r="I7452" s="103"/>
      <c r="J7452" s="102"/>
      <c r="L7452" s="100"/>
      <c r="M7452" s="100"/>
      <c r="N7452" s="100"/>
    </row>
    <row r="7453" spans="2:14">
      <c r="B7453" s="98"/>
      <c r="C7453" s="98"/>
      <c r="D7453" s="100"/>
      <c r="E7453" s="100"/>
      <c r="F7453" s="100"/>
      <c r="H7453" s="102"/>
      <c r="I7453" s="103"/>
      <c r="J7453" s="102"/>
      <c r="L7453" s="100"/>
      <c r="M7453" s="100"/>
      <c r="N7453" s="100"/>
    </row>
    <row r="7454" spans="2:14">
      <c r="B7454" s="98"/>
      <c r="C7454" s="98"/>
      <c r="D7454" s="100"/>
      <c r="E7454" s="100"/>
      <c r="F7454" s="100"/>
      <c r="H7454" s="102"/>
      <c r="I7454" s="103"/>
      <c r="J7454" s="102"/>
      <c r="L7454" s="100"/>
      <c r="M7454" s="100"/>
      <c r="N7454" s="100"/>
    </row>
    <row r="7455" spans="2:14">
      <c r="B7455" s="98"/>
      <c r="C7455" s="98"/>
      <c r="D7455" s="100"/>
      <c r="E7455" s="100"/>
      <c r="F7455" s="100"/>
      <c r="H7455" s="102"/>
      <c r="I7455" s="103"/>
      <c r="J7455" s="102"/>
      <c r="L7455" s="100"/>
      <c r="M7455" s="100"/>
      <c r="N7455" s="100"/>
    </row>
    <row r="7456" spans="2:14">
      <c r="B7456" s="98"/>
      <c r="C7456" s="98"/>
      <c r="D7456" s="100"/>
      <c r="E7456" s="100"/>
      <c r="F7456" s="100"/>
      <c r="H7456" s="102"/>
      <c r="I7456" s="103"/>
      <c r="J7456" s="102"/>
      <c r="L7456" s="100"/>
      <c r="M7456" s="100"/>
      <c r="N7456" s="100"/>
    </row>
    <row r="7457" spans="2:14">
      <c r="B7457" s="98"/>
      <c r="C7457" s="98"/>
      <c r="D7457" s="100"/>
      <c r="E7457" s="100"/>
      <c r="F7457" s="100"/>
      <c r="H7457" s="102"/>
      <c r="I7457" s="103"/>
      <c r="J7457" s="102"/>
      <c r="L7457" s="100"/>
      <c r="M7457" s="100"/>
      <c r="N7457" s="100"/>
    </row>
    <row r="7458" spans="2:14">
      <c r="B7458" s="98"/>
      <c r="C7458" s="98"/>
      <c r="D7458" s="100"/>
      <c r="E7458" s="100"/>
      <c r="F7458" s="100"/>
      <c r="H7458" s="102"/>
      <c r="I7458" s="103"/>
      <c r="J7458" s="102"/>
      <c r="L7458" s="100"/>
      <c r="M7458" s="100"/>
      <c r="N7458" s="100"/>
    </row>
    <row r="7459" spans="2:14">
      <c r="B7459" s="98"/>
      <c r="C7459" s="98"/>
      <c r="D7459" s="100"/>
      <c r="E7459" s="100"/>
      <c r="F7459" s="100"/>
      <c r="H7459" s="102"/>
      <c r="I7459" s="103"/>
      <c r="J7459" s="102"/>
      <c r="L7459" s="100"/>
      <c r="M7459" s="100"/>
      <c r="N7459" s="100"/>
    </row>
    <row r="7460" spans="2:14">
      <c r="B7460" s="98"/>
      <c r="C7460" s="98"/>
      <c r="D7460" s="100"/>
      <c r="E7460" s="100"/>
      <c r="F7460" s="100"/>
      <c r="H7460" s="102"/>
      <c r="I7460" s="103"/>
      <c r="J7460" s="102"/>
      <c r="L7460" s="100"/>
      <c r="M7460" s="100"/>
      <c r="N7460" s="100"/>
    </row>
    <row r="7461" spans="2:14">
      <c r="B7461" s="98"/>
      <c r="C7461" s="98"/>
      <c r="D7461" s="100"/>
      <c r="E7461" s="100"/>
      <c r="F7461" s="100"/>
      <c r="H7461" s="102"/>
      <c r="I7461" s="103"/>
      <c r="J7461" s="102"/>
      <c r="L7461" s="100"/>
      <c r="M7461" s="100"/>
      <c r="N7461" s="100"/>
    </row>
    <row r="7462" spans="2:14">
      <c r="B7462" s="98"/>
      <c r="C7462" s="98"/>
      <c r="D7462" s="100"/>
      <c r="E7462" s="100"/>
      <c r="F7462" s="100"/>
      <c r="H7462" s="102"/>
      <c r="I7462" s="103"/>
      <c r="J7462" s="102"/>
      <c r="L7462" s="100"/>
      <c r="M7462" s="100"/>
      <c r="N7462" s="100"/>
    </row>
    <row r="7463" spans="2:14">
      <c r="B7463" s="98"/>
      <c r="C7463" s="98"/>
      <c r="D7463" s="100"/>
      <c r="E7463" s="100"/>
      <c r="F7463" s="100"/>
      <c r="H7463" s="102"/>
      <c r="I7463" s="103"/>
      <c r="J7463" s="102"/>
      <c r="L7463" s="100"/>
      <c r="M7463" s="100"/>
      <c r="N7463" s="100"/>
    </row>
    <row r="7464" spans="2:14">
      <c r="B7464" s="98"/>
      <c r="C7464" s="98"/>
      <c r="D7464" s="100"/>
      <c r="E7464" s="100"/>
      <c r="F7464" s="100"/>
      <c r="H7464" s="102"/>
      <c r="I7464" s="103"/>
      <c r="J7464" s="102"/>
      <c r="L7464" s="100"/>
      <c r="M7464" s="100"/>
      <c r="N7464" s="100"/>
    </row>
    <row r="7465" spans="2:14">
      <c r="B7465" s="98"/>
      <c r="C7465" s="98"/>
      <c r="D7465" s="100"/>
      <c r="E7465" s="100"/>
      <c r="F7465" s="100"/>
      <c r="H7465" s="102"/>
      <c r="I7465" s="103"/>
      <c r="J7465" s="102"/>
      <c r="L7465" s="100"/>
      <c r="M7465" s="100"/>
      <c r="N7465" s="100"/>
    </row>
    <row r="7466" spans="2:14">
      <c r="B7466" s="98"/>
      <c r="C7466" s="98"/>
      <c r="D7466" s="100"/>
      <c r="E7466" s="100"/>
      <c r="F7466" s="100"/>
      <c r="H7466" s="102"/>
      <c r="I7466" s="103"/>
      <c r="J7466" s="102"/>
      <c r="L7466" s="100"/>
      <c r="M7466" s="100"/>
      <c r="N7466" s="100"/>
    </row>
    <row r="7467" spans="2:14">
      <c r="B7467" s="98"/>
      <c r="C7467" s="98"/>
      <c r="D7467" s="100"/>
      <c r="E7467" s="100"/>
      <c r="F7467" s="100"/>
      <c r="H7467" s="102"/>
      <c r="I7467" s="103"/>
      <c r="J7467" s="102"/>
      <c r="L7467" s="100"/>
      <c r="M7467" s="100"/>
      <c r="N7467" s="100"/>
    </row>
    <row r="7468" spans="2:14">
      <c r="B7468" s="98"/>
      <c r="C7468" s="98"/>
      <c r="D7468" s="100"/>
      <c r="E7468" s="100"/>
      <c r="F7468" s="100"/>
      <c r="H7468" s="102"/>
      <c r="I7468" s="103"/>
      <c r="J7468" s="102"/>
      <c r="L7468" s="100"/>
      <c r="M7468" s="100"/>
      <c r="N7468" s="100"/>
    </row>
    <row r="7469" spans="2:14">
      <c r="B7469" s="98"/>
      <c r="C7469" s="98"/>
      <c r="D7469" s="100"/>
      <c r="E7469" s="100"/>
      <c r="F7469" s="100"/>
      <c r="H7469" s="102"/>
      <c r="I7469" s="103"/>
      <c r="J7469" s="102"/>
      <c r="L7469" s="100"/>
      <c r="M7469" s="100"/>
      <c r="N7469" s="100"/>
    </row>
    <row r="7470" spans="2:14">
      <c r="B7470" s="98"/>
      <c r="C7470" s="98"/>
      <c r="D7470" s="100"/>
      <c r="E7470" s="100"/>
      <c r="F7470" s="100"/>
      <c r="H7470" s="102"/>
      <c r="I7470" s="103"/>
      <c r="J7470" s="102"/>
      <c r="L7470" s="100"/>
      <c r="M7470" s="100"/>
      <c r="N7470" s="100"/>
    </row>
    <row r="7471" spans="2:14">
      <c r="B7471" s="98"/>
      <c r="C7471" s="98"/>
      <c r="D7471" s="100"/>
      <c r="E7471" s="100"/>
      <c r="F7471" s="100"/>
      <c r="H7471" s="102"/>
      <c r="I7471" s="103"/>
      <c r="J7471" s="102"/>
      <c r="L7471" s="100"/>
      <c r="M7471" s="100"/>
      <c r="N7471" s="100"/>
    </row>
    <row r="7472" spans="2:14">
      <c r="B7472" s="98"/>
      <c r="C7472" s="98"/>
      <c r="D7472" s="100"/>
      <c r="E7472" s="100"/>
      <c r="F7472" s="100"/>
      <c r="H7472" s="102"/>
      <c r="I7472" s="103"/>
      <c r="J7472" s="102"/>
      <c r="L7472" s="100"/>
      <c r="M7472" s="100"/>
      <c r="N7472" s="100"/>
    </row>
    <row r="7473" spans="2:14">
      <c r="B7473" s="98"/>
      <c r="C7473" s="98"/>
      <c r="D7473" s="100"/>
      <c r="E7473" s="100"/>
      <c r="F7473" s="100"/>
      <c r="H7473" s="102"/>
      <c r="I7473" s="103"/>
      <c r="J7473" s="102"/>
      <c r="L7473" s="100"/>
      <c r="M7473" s="100"/>
      <c r="N7473" s="100"/>
    </row>
    <row r="7474" spans="2:14">
      <c r="B7474" s="98"/>
      <c r="C7474" s="98"/>
      <c r="D7474" s="100"/>
      <c r="E7474" s="100"/>
      <c r="F7474" s="100"/>
      <c r="H7474" s="102"/>
      <c r="I7474" s="103"/>
      <c r="J7474" s="102"/>
      <c r="L7474" s="100"/>
      <c r="M7474" s="100"/>
      <c r="N7474" s="100"/>
    </row>
    <row r="7475" spans="2:14">
      <c r="B7475" s="98"/>
      <c r="C7475" s="98"/>
      <c r="D7475" s="100"/>
      <c r="E7475" s="100"/>
      <c r="F7475" s="100"/>
      <c r="H7475" s="102"/>
      <c r="I7475" s="103"/>
      <c r="J7475" s="102"/>
      <c r="L7475" s="100"/>
      <c r="M7475" s="100"/>
      <c r="N7475" s="100"/>
    </row>
    <row r="7476" spans="2:14">
      <c r="B7476" s="98"/>
      <c r="C7476" s="98"/>
      <c r="D7476" s="100"/>
      <c r="E7476" s="100"/>
      <c r="F7476" s="100"/>
      <c r="H7476" s="102"/>
      <c r="I7476" s="103"/>
      <c r="J7476" s="102"/>
      <c r="L7476" s="100"/>
      <c r="M7476" s="100"/>
      <c r="N7476" s="100"/>
    </row>
    <row r="7477" spans="2:14">
      <c r="B7477" s="98"/>
      <c r="C7477" s="98"/>
      <c r="D7477" s="100"/>
      <c r="E7477" s="100"/>
      <c r="F7477" s="100"/>
      <c r="H7477" s="102"/>
      <c r="I7477" s="103"/>
      <c r="J7477" s="102"/>
      <c r="L7477" s="100"/>
      <c r="M7477" s="100"/>
      <c r="N7477" s="100"/>
    </row>
    <row r="7478" spans="2:14">
      <c r="B7478" s="98"/>
      <c r="C7478" s="98"/>
      <c r="D7478" s="100"/>
      <c r="E7478" s="100"/>
      <c r="F7478" s="100"/>
      <c r="H7478" s="102"/>
      <c r="I7478" s="103"/>
      <c r="J7478" s="102"/>
      <c r="L7478" s="100"/>
      <c r="M7478" s="100"/>
      <c r="N7478" s="100"/>
    </row>
    <row r="7479" spans="2:14">
      <c r="B7479" s="98"/>
      <c r="C7479" s="98"/>
      <c r="D7479" s="100"/>
      <c r="E7479" s="100"/>
      <c r="F7479" s="100"/>
      <c r="H7479" s="102"/>
      <c r="I7479" s="103"/>
      <c r="J7479" s="102"/>
      <c r="L7479" s="100"/>
      <c r="M7479" s="100"/>
      <c r="N7479" s="100"/>
    </row>
    <row r="7480" spans="2:14">
      <c r="B7480" s="98"/>
      <c r="C7480" s="98"/>
      <c r="D7480" s="100"/>
      <c r="E7480" s="100"/>
      <c r="F7480" s="100"/>
      <c r="H7480" s="102"/>
      <c r="I7480" s="103"/>
      <c r="J7480" s="102"/>
      <c r="L7480" s="100"/>
      <c r="M7480" s="100"/>
      <c r="N7480" s="100"/>
    </row>
    <row r="7481" spans="2:14">
      <c r="B7481" s="98"/>
      <c r="C7481" s="98"/>
      <c r="D7481" s="100"/>
      <c r="E7481" s="100"/>
      <c r="F7481" s="100"/>
      <c r="H7481" s="102"/>
      <c r="I7481" s="103"/>
      <c r="J7481" s="102"/>
      <c r="L7481" s="100"/>
      <c r="M7481" s="100"/>
      <c r="N7481" s="100"/>
    </row>
    <row r="7482" spans="2:14">
      <c r="B7482" s="98"/>
      <c r="C7482" s="98"/>
      <c r="D7482" s="100"/>
      <c r="E7482" s="100"/>
      <c r="F7482" s="100"/>
      <c r="H7482" s="102"/>
      <c r="I7482" s="103"/>
      <c r="J7482" s="102"/>
      <c r="L7482" s="100"/>
      <c r="M7482" s="100"/>
      <c r="N7482" s="100"/>
    </row>
    <row r="7483" spans="2:14">
      <c r="B7483" s="98"/>
      <c r="C7483" s="98"/>
      <c r="D7483" s="100"/>
      <c r="E7483" s="100"/>
      <c r="F7483" s="100"/>
      <c r="H7483" s="102"/>
      <c r="I7483" s="103"/>
      <c r="J7483" s="102"/>
      <c r="L7483" s="100"/>
      <c r="M7483" s="100"/>
      <c r="N7483" s="100"/>
    </row>
    <row r="7484" spans="2:14">
      <c r="B7484" s="98"/>
      <c r="C7484" s="98"/>
      <c r="D7484" s="100"/>
      <c r="E7484" s="100"/>
      <c r="F7484" s="100"/>
      <c r="H7484" s="102"/>
      <c r="I7484" s="103"/>
      <c r="J7484" s="102"/>
      <c r="L7484" s="100"/>
      <c r="M7484" s="100"/>
      <c r="N7484" s="100"/>
    </row>
    <row r="7485" spans="2:14">
      <c r="B7485" s="98"/>
      <c r="C7485" s="98"/>
      <c r="D7485" s="100"/>
      <c r="E7485" s="100"/>
      <c r="F7485" s="100"/>
      <c r="H7485" s="102"/>
      <c r="I7485" s="103"/>
      <c r="J7485" s="102"/>
      <c r="L7485" s="100"/>
      <c r="M7485" s="100"/>
      <c r="N7485" s="100"/>
    </row>
    <row r="7486" spans="2:14">
      <c r="B7486" s="98"/>
      <c r="C7486" s="98"/>
      <c r="D7486" s="100"/>
      <c r="E7486" s="100"/>
      <c r="F7486" s="100"/>
      <c r="H7486" s="102"/>
      <c r="I7486" s="103"/>
      <c r="J7486" s="102"/>
      <c r="L7486" s="100"/>
      <c r="M7486" s="100"/>
      <c r="N7486" s="100"/>
    </row>
    <row r="7487" spans="2:14">
      <c r="B7487" s="98"/>
      <c r="C7487" s="98"/>
      <c r="D7487" s="100"/>
      <c r="E7487" s="100"/>
      <c r="F7487" s="100"/>
      <c r="H7487" s="102"/>
      <c r="I7487" s="103"/>
      <c r="J7487" s="102"/>
      <c r="L7487" s="100"/>
      <c r="M7487" s="100"/>
      <c r="N7487" s="100"/>
    </row>
    <row r="7488" spans="2:14">
      <c r="B7488" s="98"/>
      <c r="C7488" s="98"/>
      <c r="D7488" s="100"/>
      <c r="E7488" s="100"/>
      <c r="F7488" s="100"/>
      <c r="H7488" s="102"/>
      <c r="I7488" s="103"/>
      <c r="J7488" s="102"/>
      <c r="L7488" s="100"/>
      <c r="M7488" s="100"/>
      <c r="N7488" s="100"/>
    </row>
    <row r="7489" spans="2:14">
      <c r="B7489" s="98"/>
      <c r="C7489" s="98"/>
      <c r="D7489" s="100"/>
      <c r="E7489" s="100"/>
      <c r="F7489" s="100"/>
      <c r="H7489" s="102"/>
      <c r="I7489" s="103"/>
      <c r="J7489" s="102"/>
      <c r="L7489" s="100"/>
      <c r="M7489" s="100"/>
      <c r="N7489" s="100"/>
    </row>
    <row r="7490" spans="2:14">
      <c r="B7490" s="98"/>
      <c r="C7490" s="98"/>
      <c r="D7490" s="100"/>
      <c r="E7490" s="100"/>
      <c r="F7490" s="100"/>
      <c r="H7490" s="102"/>
      <c r="I7490" s="103"/>
      <c r="J7490" s="102"/>
      <c r="L7490" s="100"/>
      <c r="M7490" s="100"/>
      <c r="N7490" s="100"/>
    </row>
    <row r="7491" spans="2:14">
      <c r="B7491" s="98"/>
      <c r="C7491" s="98"/>
      <c r="D7491" s="100"/>
      <c r="E7491" s="100"/>
      <c r="F7491" s="100"/>
      <c r="H7491" s="102"/>
      <c r="I7491" s="103"/>
      <c r="J7491" s="102"/>
      <c r="L7491" s="100"/>
      <c r="M7491" s="100"/>
      <c r="N7491" s="100"/>
    </row>
    <row r="7492" spans="2:14">
      <c r="B7492" s="98"/>
      <c r="C7492" s="98"/>
      <c r="D7492" s="100"/>
      <c r="E7492" s="100"/>
      <c r="F7492" s="100"/>
      <c r="H7492" s="102"/>
      <c r="I7492" s="103"/>
      <c r="J7492" s="102"/>
      <c r="L7492" s="100"/>
      <c r="M7492" s="100"/>
      <c r="N7492" s="100"/>
    </row>
    <row r="7493" spans="2:14">
      <c r="B7493" s="98"/>
      <c r="C7493" s="98"/>
      <c r="D7493" s="100"/>
      <c r="E7493" s="100"/>
      <c r="F7493" s="100"/>
      <c r="H7493" s="102"/>
      <c r="I7493" s="103"/>
      <c r="J7493" s="102"/>
      <c r="L7493" s="100"/>
      <c r="M7493" s="100"/>
      <c r="N7493" s="100"/>
    </row>
    <row r="7494" spans="2:14">
      <c r="B7494" s="98"/>
      <c r="C7494" s="98"/>
      <c r="D7494" s="100"/>
      <c r="E7494" s="100"/>
      <c r="F7494" s="100"/>
      <c r="H7494" s="102"/>
      <c r="I7494" s="103"/>
      <c r="J7494" s="102"/>
      <c r="L7494" s="100"/>
      <c r="M7494" s="100"/>
      <c r="N7494" s="100"/>
    </row>
    <row r="7495" spans="2:14">
      <c r="B7495" s="98"/>
      <c r="C7495" s="98"/>
      <c r="D7495" s="100"/>
      <c r="E7495" s="100"/>
      <c r="F7495" s="100"/>
      <c r="H7495" s="102"/>
      <c r="I7495" s="103"/>
      <c r="J7495" s="102"/>
      <c r="L7495" s="100"/>
      <c r="M7495" s="100"/>
      <c r="N7495" s="100"/>
    </row>
    <row r="7496" spans="2:14">
      <c r="B7496" s="98"/>
      <c r="C7496" s="98"/>
      <c r="D7496" s="100"/>
      <c r="E7496" s="100"/>
      <c r="F7496" s="100"/>
      <c r="H7496" s="102"/>
      <c r="I7496" s="103"/>
      <c r="J7496" s="102"/>
      <c r="L7496" s="100"/>
      <c r="M7496" s="100"/>
      <c r="N7496" s="100"/>
    </row>
    <row r="7497" spans="2:14">
      <c r="B7497" s="98"/>
      <c r="C7497" s="98"/>
      <c r="D7497" s="100"/>
      <c r="E7497" s="100"/>
      <c r="F7497" s="100"/>
      <c r="H7497" s="102"/>
      <c r="I7497" s="103"/>
      <c r="J7497" s="102"/>
      <c r="L7497" s="100"/>
      <c r="M7497" s="100"/>
      <c r="N7497" s="100"/>
    </row>
    <row r="7498" spans="2:14">
      <c r="B7498" s="98"/>
      <c r="C7498" s="98"/>
      <c r="D7498" s="100"/>
      <c r="E7498" s="100"/>
      <c r="F7498" s="100"/>
      <c r="H7498" s="102"/>
      <c r="I7498" s="103"/>
      <c r="J7498" s="102"/>
      <c r="L7498" s="100"/>
      <c r="M7498" s="100"/>
      <c r="N7498" s="100"/>
    </row>
    <row r="7499" spans="2:14">
      <c r="B7499" s="98"/>
      <c r="C7499" s="98"/>
      <c r="D7499" s="100"/>
      <c r="E7499" s="100"/>
      <c r="F7499" s="100"/>
      <c r="H7499" s="102"/>
      <c r="I7499" s="103"/>
      <c r="J7499" s="102"/>
      <c r="L7499" s="100"/>
      <c r="M7499" s="100"/>
      <c r="N7499" s="100"/>
    </row>
    <row r="7500" spans="2:14">
      <c r="B7500" s="98"/>
      <c r="C7500" s="98"/>
      <c r="D7500" s="100"/>
      <c r="E7500" s="100"/>
      <c r="F7500" s="100"/>
      <c r="H7500" s="102"/>
      <c r="I7500" s="103"/>
      <c r="J7500" s="102"/>
      <c r="L7500" s="100"/>
      <c r="M7500" s="100"/>
      <c r="N7500" s="100"/>
    </row>
    <row r="7501" spans="2:14">
      <c r="B7501" s="98"/>
      <c r="C7501" s="98"/>
      <c r="D7501" s="100"/>
      <c r="E7501" s="100"/>
      <c r="F7501" s="100"/>
      <c r="H7501" s="102"/>
      <c r="I7501" s="103"/>
      <c r="J7501" s="102"/>
      <c r="L7501" s="100"/>
      <c r="M7501" s="100"/>
      <c r="N7501" s="100"/>
    </row>
    <row r="7502" spans="2:14">
      <c r="B7502" s="98"/>
      <c r="C7502" s="98"/>
      <c r="D7502" s="100"/>
      <c r="E7502" s="100"/>
      <c r="F7502" s="100"/>
      <c r="H7502" s="102"/>
      <c r="I7502" s="103"/>
      <c r="J7502" s="102"/>
      <c r="L7502" s="100"/>
      <c r="M7502" s="100"/>
      <c r="N7502" s="100"/>
    </row>
    <row r="7503" spans="2:14">
      <c r="B7503" s="98"/>
      <c r="C7503" s="98"/>
      <c r="D7503" s="100"/>
      <c r="E7503" s="100"/>
      <c r="F7503" s="100"/>
      <c r="H7503" s="102"/>
      <c r="I7503" s="103"/>
      <c r="J7503" s="102"/>
      <c r="L7503" s="100"/>
      <c r="M7503" s="100"/>
      <c r="N7503" s="100"/>
    </row>
    <row r="7504" spans="2:14">
      <c r="B7504" s="98"/>
      <c r="C7504" s="98"/>
      <c r="D7504" s="100"/>
      <c r="E7504" s="100"/>
      <c r="F7504" s="100"/>
      <c r="H7504" s="102"/>
      <c r="I7504" s="103"/>
      <c r="J7504" s="102"/>
      <c r="L7504" s="100"/>
      <c r="M7504" s="100"/>
      <c r="N7504" s="100"/>
    </row>
    <row r="7505" spans="2:14">
      <c r="B7505" s="98"/>
      <c r="C7505" s="98"/>
      <c r="D7505" s="100"/>
      <c r="E7505" s="100"/>
      <c r="F7505" s="100"/>
      <c r="H7505" s="102"/>
      <c r="I7505" s="103"/>
      <c r="J7505" s="102"/>
      <c r="L7505" s="100"/>
      <c r="M7505" s="100"/>
      <c r="N7505" s="100"/>
    </row>
    <row r="7506" spans="2:14">
      <c r="B7506" s="98"/>
      <c r="C7506" s="98"/>
      <c r="D7506" s="100"/>
      <c r="E7506" s="100"/>
      <c r="F7506" s="100"/>
      <c r="H7506" s="102"/>
      <c r="I7506" s="103"/>
      <c r="J7506" s="102"/>
      <c r="L7506" s="100"/>
      <c r="M7506" s="100"/>
      <c r="N7506" s="100"/>
    </row>
    <row r="7507" spans="2:14">
      <c r="B7507" s="98"/>
      <c r="C7507" s="98"/>
      <c r="D7507" s="100"/>
      <c r="E7507" s="100"/>
      <c r="F7507" s="100"/>
      <c r="H7507" s="102"/>
      <c r="I7507" s="103"/>
      <c r="J7507" s="102"/>
      <c r="L7507" s="100"/>
      <c r="M7507" s="100"/>
      <c r="N7507" s="100"/>
    </row>
    <row r="7508" spans="2:14">
      <c r="B7508" s="98"/>
      <c r="C7508" s="98"/>
      <c r="D7508" s="100"/>
      <c r="E7508" s="100"/>
      <c r="F7508" s="100"/>
      <c r="H7508" s="102"/>
      <c r="I7508" s="103"/>
      <c r="J7508" s="102"/>
      <c r="L7508" s="100"/>
      <c r="M7508" s="100"/>
      <c r="N7508" s="100"/>
    </row>
    <row r="7509" spans="2:14">
      <c r="B7509" s="98"/>
      <c r="C7509" s="98"/>
      <c r="D7509" s="100"/>
      <c r="E7509" s="100"/>
      <c r="F7509" s="100"/>
      <c r="H7509" s="102"/>
      <c r="I7509" s="103"/>
      <c r="J7509" s="102"/>
      <c r="L7509" s="100"/>
      <c r="M7509" s="100"/>
      <c r="N7509" s="100"/>
    </row>
    <row r="7510" spans="2:14">
      <c r="B7510" s="98"/>
      <c r="C7510" s="98"/>
      <c r="D7510" s="100"/>
      <c r="E7510" s="100"/>
      <c r="F7510" s="100"/>
      <c r="H7510" s="102"/>
      <c r="I7510" s="103"/>
      <c r="J7510" s="102"/>
      <c r="L7510" s="100"/>
      <c r="M7510" s="100"/>
      <c r="N7510" s="100"/>
    </row>
    <row r="7511" spans="2:14">
      <c r="B7511" s="98"/>
      <c r="C7511" s="98"/>
      <c r="D7511" s="100"/>
      <c r="E7511" s="100"/>
      <c r="F7511" s="100"/>
      <c r="H7511" s="102"/>
      <c r="I7511" s="103"/>
      <c r="J7511" s="102"/>
      <c r="L7511" s="100"/>
      <c r="M7511" s="100"/>
      <c r="N7511" s="100"/>
    </row>
    <row r="7512" spans="2:14">
      <c r="B7512" s="98"/>
      <c r="C7512" s="98"/>
      <c r="D7512" s="100"/>
      <c r="E7512" s="100"/>
      <c r="F7512" s="100"/>
      <c r="H7512" s="102"/>
      <c r="I7512" s="103"/>
      <c r="J7512" s="102"/>
      <c r="L7512" s="100"/>
      <c r="M7512" s="100"/>
      <c r="N7512" s="100"/>
    </row>
    <row r="7513" spans="2:14">
      <c r="B7513" s="98"/>
      <c r="C7513" s="98"/>
      <c r="D7513" s="100"/>
      <c r="E7513" s="100"/>
      <c r="F7513" s="100"/>
      <c r="H7513" s="102"/>
      <c r="I7513" s="103"/>
      <c r="J7513" s="102"/>
      <c r="L7513" s="100"/>
      <c r="M7513" s="100"/>
      <c r="N7513" s="100"/>
    </row>
    <row r="7514" spans="2:14">
      <c r="B7514" s="98"/>
      <c r="C7514" s="98"/>
      <c r="D7514" s="100"/>
      <c r="E7514" s="100"/>
      <c r="F7514" s="100"/>
      <c r="H7514" s="102"/>
      <c r="I7514" s="103"/>
      <c r="J7514" s="102"/>
      <c r="L7514" s="100"/>
      <c r="M7514" s="100"/>
      <c r="N7514" s="100"/>
    </row>
    <row r="7515" spans="2:14">
      <c r="B7515" s="98"/>
      <c r="C7515" s="98"/>
      <c r="D7515" s="100"/>
      <c r="E7515" s="100"/>
      <c r="F7515" s="100"/>
      <c r="H7515" s="102"/>
      <c r="I7515" s="103"/>
      <c r="J7515" s="102"/>
      <c r="L7515" s="100"/>
      <c r="M7515" s="100"/>
      <c r="N7515" s="100"/>
    </row>
    <row r="7516" spans="2:14">
      <c r="B7516" s="98"/>
      <c r="C7516" s="98"/>
      <c r="D7516" s="100"/>
      <c r="E7516" s="100"/>
      <c r="F7516" s="100"/>
      <c r="H7516" s="102"/>
      <c r="I7516" s="103"/>
      <c r="J7516" s="102"/>
      <c r="L7516" s="100"/>
      <c r="M7516" s="100"/>
      <c r="N7516" s="100"/>
    </row>
    <row r="7517" spans="2:14">
      <c r="B7517" s="98"/>
      <c r="C7517" s="98"/>
      <c r="D7517" s="100"/>
      <c r="E7517" s="100"/>
      <c r="F7517" s="100"/>
      <c r="H7517" s="102"/>
      <c r="I7517" s="103"/>
      <c r="J7517" s="102"/>
      <c r="L7517" s="100"/>
      <c r="M7517" s="100"/>
      <c r="N7517" s="100"/>
    </row>
    <row r="7518" spans="2:14">
      <c r="B7518" s="98"/>
      <c r="C7518" s="98"/>
      <c r="D7518" s="100"/>
      <c r="E7518" s="100"/>
      <c r="F7518" s="100"/>
      <c r="H7518" s="102"/>
      <c r="I7518" s="103"/>
      <c r="J7518" s="102"/>
      <c r="L7518" s="100"/>
      <c r="M7518" s="100"/>
      <c r="N7518" s="100"/>
    </row>
    <row r="7519" spans="2:14">
      <c r="B7519" s="98"/>
      <c r="C7519" s="98"/>
      <c r="D7519" s="100"/>
      <c r="E7519" s="100"/>
      <c r="F7519" s="100"/>
      <c r="H7519" s="102"/>
      <c r="I7519" s="103"/>
      <c r="J7519" s="102"/>
      <c r="L7519" s="100"/>
      <c r="M7519" s="100"/>
      <c r="N7519" s="100"/>
    </row>
    <row r="7520" spans="2:14">
      <c r="B7520" s="98"/>
      <c r="C7520" s="98"/>
      <c r="D7520" s="100"/>
      <c r="E7520" s="100"/>
      <c r="F7520" s="100"/>
      <c r="H7520" s="102"/>
      <c r="I7520" s="103"/>
      <c r="J7520" s="102"/>
      <c r="L7520" s="100"/>
      <c r="M7520" s="100"/>
      <c r="N7520" s="100"/>
    </row>
    <row r="7521" spans="2:14">
      <c r="B7521" s="98"/>
      <c r="C7521" s="98"/>
      <c r="D7521" s="100"/>
      <c r="E7521" s="100"/>
      <c r="F7521" s="100"/>
      <c r="H7521" s="102"/>
      <c r="I7521" s="103"/>
      <c r="J7521" s="102"/>
      <c r="L7521" s="100"/>
      <c r="M7521" s="100"/>
      <c r="N7521" s="100"/>
    </row>
    <row r="7522" spans="2:14">
      <c r="B7522" s="98"/>
      <c r="C7522" s="98"/>
      <c r="D7522" s="100"/>
      <c r="E7522" s="100"/>
      <c r="F7522" s="100"/>
      <c r="H7522" s="102"/>
      <c r="I7522" s="103"/>
      <c r="J7522" s="102"/>
      <c r="L7522" s="100"/>
      <c r="M7522" s="100"/>
      <c r="N7522" s="100"/>
    </row>
    <row r="7523" spans="2:14">
      <c r="B7523" s="98"/>
      <c r="C7523" s="98"/>
      <c r="D7523" s="100"/>
      <c r="E7523" s="100"/>
      <c r="F7523" s="100"/>
      <c r="H7523" s="102"/>
      <c r="I7523" s="103"/>
      <c r="J7523" s="102"/>
      <c r="L7523" s="100"/>
      <c r="M7523" s="100"/>
      <c r="N7523" s="100"/>
    </row>
    <row r="7524" spans="2:14">
      <c r="B7524" s="98"/>
      <c r="C7524" s="98"/>
      <c r="D7524" s="100"/>
      <c r="E7524" s="100"/>
      <c r="F7524" s="100"/>
      <c r="H7524" s="102"/>
      <c r="I7524" s="103"/>
      <c r="J7524" s="102"/>
      <c r="L7524" s="100"/>
      <c r="M7524" s="100"/>
      <c r="N7524" s="100"/>
    </row>
    <row r="7525" spans="2:14">
      <c r="B7525" s="98"/>
      <c r="C7525" s="98"/>
      <c r="D7525" s="100"/>
      <c r="E7525" s="100"/>
      <c r="F7525" s="100"/>
      <c r="H7525" s="102"/>
      <c r="I7525" s="103"/>
      <c r="J7525" s="102"/>
      <c r="L7525" s="100"/>
      <c r="M7525" s="100"/>
      <c r="N7525" s="100"/>
    </row>
    <row r="7526" spans="2:14">
      <c r="B7526" s="98"/>
      <c r="C7526" s="98"/>
      <c r="D7526" s="100"/>
      <c r="E7526" s="100"/>
      <c r="F7526" s="100"/>
      <c r="H7526" s="102"/>
      <c r="I7526" s="103"/>
      <c r="J7526" s="102"/>
      <c r="L7526" s="100"/>
      <c r="M7526" s="100"/>
      <c r="N7526" s="100"/>
    </row>
    <row r="7527" spans="2:14">
      <c r="B7527" s="98"/>
      <c r="C7527" s="98"/>
      <c r="D7527" s="100"/>
      <c r="E7527" s="100"/>
      <c r="F7527" s="100"/>
      <c r="H7527" s="102"/>
      <c r="I7527" s="103"/>
      <c r="J7527" s="102"/>
      <c r="L7527" s="100"/>
      <c r="M7527" s="100"/>
      <c r="N7527" s="100"/>
    </row>
    <row r="7528" spans="2:14">
      <c r="B7528" s="98"/>
      <c r="C7528" s="98"/>
      <c r="D7528" s="100"/>
      <c r="E7528" s="100"/>
      <c r="F7528" s="100"/>
      <c r="H7528" s="102"/>
      <c r="I7528" s="103"/>
      <c r="J7528" s="102"/>
      <c r="L7528" s="100"/>
      <c r="M7528" s="100"/>
      <c r="N7528" s="100"/>
    </row>
    <row r="7529" spans="2:14">
      <c r="B7529" s="98"/>
      <c r="C7529" s="98"/>
      <c r="D7529" s="100"/>
      <c r="E7529" s="100"/>
      <c r="F7529" s="100"/>
      <c r="H7529" s="102"/>
      <c r="I7529" s="103"/>
      <c r="J7529" s="102"/>
      <c r="L7529" s="100"/>
      <c r="M7529" s="100"/>
      <c r="N7529" s="100"/>
    </row>
    <row r="7530" spans="2:14">
      <c r="B7530" s="98"/>
      <c r="C7530" s="98"/>
      <c r="D7530" s="100"/>
      <c r="E7530" s="100"/>
      <c r="F7530" s="100"/>
      <c r="H7530" s="102"/>
      <c r="I7530" s="103"/>
      <c r="J7530" s="102"/>
      <c r="L7530" s="100"/>
      <c r="M7530" s="100"/>
      <c r="N7530" s="100"/>
    </row>
    <row r="7531" spans="2:14">
      <c r="B7531" s="98"/>
      <c r="C7531" s="98"/>
      <c r="D7531" s="100"/>
      <c r="E7531" s="100"/>
      <c r="F7531" s="100"/>
      <c r="H7531" s="102"/>
      <c r="I7531" s="103"/>
      <c r="J7531" s="102"/>
      <c r="L7531" s="100"/>
      <c r="M7531" s="100"/>
      <c r="N7531" s="100"/>
    </row>
    <row r="7532" spans="2:14">
      <c r="B7532" s="98"/>
      <c r="C7532" s="98"/>
      <c r="D7532" s="100"/>
      <c r="E7532" s="100"/>
      <c r="F7532" s="100"/>
      <c r="H7532" s="102"/>
      <c r="I7532" s="103"/>
      <c r="J7532" s="102"/>
      <c r="L7532" s="100"/>
      <c r="M7532" s="100"/>
      <c r="N7532" s="100"/>
    </row>
    <row r="7533" spans="2:14">
      <c r="B7533" s="98"/>
      <c r="C7533" s="98"/>
      <c r="D7533" s="100"/>
      <c r="E7533" s="100"/>
      <c r="F7533" s="100"/>
      <c r="H7533" s="102"/>
      <c r="I7533" s="103"/>
      <c r="J7533" s="102"/>
      <c r="L7533" s="100"/>
      <c r="M7533" s="100"/>
      <c r="N7533" s="100"/>
    </row>
    <row r="7534" spans="2:14">
      <c r="B7534" s="98"/>
      <c r="C7534" s="98"/>
      <c r="D7534" s="100"/>
      <c r="E7534" s="100"/>
      <c r="F7534" s="100"/>
      <c r="H7534" s="102"/>
      <c r="I7534" s="103"/>
      <c r="J7534" s="102"/>
      <c r="L7534" s="100"/>
      <c r="M7534" s="100"/>
      <c r="N7534" s="100"/>
    </row>
    <row r="7535" spans="2:14">
      <c r="B7535" s="98"/>
      <c r="C7535" s="98"/>
      <c r="D7535" s="100"/>
      <c r="E7535" s="100"/>
      <c r="F7535" s="100"/>
      <c r="H7535" s="102"/>
      <c r="I7535" s="103"/>
      <c r="J7535" s="102"/>
      <c r="L7535" s="100"/>
      <c r="M7535" s="100"/>
      <c r="N7535" s="100"/>
    </row>
    <row r="7536" spans="2:14">
      <c r="B7536" s="98"/>
      <c r="C7536" s="98"/>
      <c r="D7536" s="100"/>
      <c r="E7536" s="100"/>
      <c r="F7536" s="100"/>
      <c r="H7536" s="102"/>
      <c r="I7536" s="103"/>
      <c r="J7536" s="102"/>
      <c r="L7536" s="100"/>
      <c r="M7536" s="100"/>
      <c r="N7536" s="100"/>
    </row>
    <row r="7537" spans="2:14">
      <c r="B7537" s="98"/>
      <c r="C7537" s="98"/>
      <c r="D7537" s="100"/>
      <c r="E7537" s="100"/>
      <c r="F7537" s="100"/>
      <c r="H7537" s="102"/>
      <c r="I7537" s="103"/>
      <c r="J7537" s="102"/>
      <c r="L7537" s="100"/>
      <c r="M7537" s="100"/>
      <c r="N7537" s="100"/>
    </row>
    <row r="7538" spans="2:14">
      <c r="B7538" s="98"/>
      <c r="C7538" s="98"/>
      <c r="D7538" s="100"/>
      <c r="E7538" s="100"/>
      <c r="F7538" s="100"/>
      <c r="H7538" s="102"/>
      <c r="I7538" s="103"/>
      <c r="J7538" s="102"/>
      <c r="L7538" s="100"/>
      <c r="M7538" s="100"/>
      <c r="N7538" s="100"/>
    </row>
    <row r="7539" spans="2:14">
      <c r="B7539" s="98"/>
      <c r="C7539" s="98"/>
      <c r="D7539" s="100"/>
      <c r="E7539" s="100"/>
      <c r="F7539" s="100"/>
      <c r="H7539" s="102"/>
      <c r="I7539" s="103"/>
      <c r="J7539" s="102"/>
      <c r="L7539" s="100"/>
      <c r="M7539" s="100"/>
      <c r="N7539" s="100"/>
    </row>
    <row r="7540" spans="2:14">
      <c r="B7540" s="98"/>
      <c r="C7540" s="98"/>
      <c r="D7540" s="100"/>
      <c r="E7540" s="100"/>
      <c r="F7540" s="100"/>
      <c r="H7540" s="102"/>
      <c r="I7540" s="103"/>
      <c r="J7540" s="102"/>
      <c r="L7540" s="100"/>
      <c r="M7540" s="100"/>
      <c r="N7540" s="100"/>
    </row>
    <row r="7541" spans="2:14">
      <c r="B7541" s="98"/>
      <c r="C7541" s="98"/>
      <c r="D7541" s="100"/>
      <c r="E7541" s="100"/>
      <c r="F7541" s="100"/>
      <c r="H7541" s="102"/>
      <c r="I7541" s="103"/>
      <c r="J7541" s="102"/>
      <c r="L7541" s="100"/>
      <c r="M7541" s="100"/>
      <c r="N7541" s="100"/>
    </row>
    <row r="7542" spans="2:14">
      <c r="B7542" s="98"/>
      <c r="C7542" s="98"/>
      <c r="D7542" s="100"/>
      <c r="E7542" s="100"/>
      <c r="F7542" s="100"/>
      <c r="H7542" s="102"/>
      <c r="I7542" s="103"/>
      <c r="J7542" s="102"/>
      <c r="L7542" s="100"/>
      <c r="M7542" s="100"/>
      <c r="N7542" s="100"/>
    </row>
    <row r="7543" spans="2:14">
      <c r="B7543" s="98"/>
      <c r="C7543" s="98"/>
      <c r="D7543" s="100"/>
      <c r="E7543" s="100"/>
      <c r="F7543" s="100"/>
      <c r="H7543" s="102"/>
      <c r="I7543" s="103"/>
      <c r="J7543" s="102"/>
      <c r="L7543" s="100"/>
      <c r="M7543" s="100"/>
      <c r="N7543" s="100"/>
    </row>
    <row r="7544" spans="2:14">
      <c r="B7544" s="98"/>
      <c r="C7544" s="98"/>
      <c r="D7544" s="100"/>
      <c r="E7544" s="100"/>
      <c r="F7544" s="100"/>
      <c r="H7544" s="102"/>
      <c r="I7544" s="103"/>
      <c r="J7544" s="102"/>
      <c r="L7544" s="100"/>
      <c r="M7544" s="100"/>
      <c r="N7544" s="100"/>
    </row>
    <row r="7545" spans="2:14">
      <c r="B7545" s="98"/>
      <c r="C7545" s="98"/>
      <c r="D7545" s="100"/>
      <c r="E7545" s="100"/>
      <c r="F7545" s="100"/>
      <c r="H7545" s="102"/>
      <c r="I7545" s="103"/>
      <c r="J7545" s="102"/>
      <c r="L7545" s="100"/>
      <c r="M7545" s="100"/>
      <c r="N7545" s="100"/>
    </row>
    <row r="7546" spans="2:14">
      <c r="B7546" s="98"/>
      <c r="C7546" s="98"/>
      <c r="D7546" s="100"/>
      <c r="E7546" s="100"/>
      <c r="F7546" s="100"/>
      <c r="H7546" s="102"/>
      <c r="I7546" s="103"/>
      <c r="J7546" s="102"/>
      <c r="L7546" s="100"/>
      <c r="M7546" s="100"/>
      <c r="N7546" s="100"/>
    </row>
    <row r="7547" spans="2:14">
      <c r="B7547" s="98"/>
      <c r="C7547" s="98"/>
      <c r="D7547" s="100"/>
      <c r="E7547" s="100"/>
      <c r="F7547" s="100"/>
      <c r="H7547" s="102"/>
      <c r="I7547" s="103"/>
      <c r="J7547" s="102"/>
      <c r="L7547" s="100"/>
      <c r="M7547" s="100"/>
      <c r="N7547" s="100"/>
    </row>
    <row r="7548" spans="2:14">
      <c r="B7548" s="98"/>
      <c r="C7548" s="98"/>
      <c r="D7548" s="100"/>
      <c r="E7548" s="100"/>
      <c r="F7548" s="100"/>
      <c r="H7548" s="102"/>
      <c r="I7548" s="103"/>
      <c r="J7548" s="102"/>
      <c r="L7548" s="100"/>
      <c r="M7548" s="100"/>
      <c r="N7548" s="100"/>
    </row>
    <row r="7549" spans="2:14">
      <c r="B7549" s="98"/>
      <c r="C7549" s="98"/>
      <c r="D7549" s="100"/>
      <c r="E7549" s="100"/>
      <c r="F7549" s="100"/>
      <c r="H7549" s="102"/>
      <c r="I7549" s="103"/>
      <c r="J7549" s="102"/>
      <c r="L7549" s="100"/>
      <c r="M7549" s="100"/>
      <c r="N7549" s="100"/>
    </row>
    <row r="7550" spans="2:14">
      <c r="B7550" s="98"/>
      <c r="C7550" s="98"/>
      <c r="D7550" s="100"/>
      <c r="E7550" s="100"/>
      <c r="F7550" s="100"/>
      <c r="H7550" s="102"/>
      <c r="I7550" s="103"/>
      <c r="J7550" s="102"/>
      <c r="L7550" s="100"/>
      <c r="M7550" s="100"/>
      <c r="N7550" s="100"/>
    </row>
    <row r="7551" spans="2:14">
      <c r="B7551" s="98"/>
      <c r="C7551" s="98"/>
      <c r="D7551" s="100"/>
      <c r="E7551" s="100"/>
      <c r="F7551" s="100"/>
      <c r="H7551" s="102"/>
      <c r="I7551" s="103"/>
      <c r="J7551" s="102"/>
      <c r="L7551" s="100"/>
      <c r="M7551" s="100"/>
      <c r="N7551" s="100"/>
    </row>
    <row r="7552" spans="2:14">
      <c r="B7552" s="98"/>
      <c r="C7552" s="98"/>
      <c r="D7552" s="100"/>
      <c r="E7552" s="100"/>
      <c r="F7552" s="100"/>
      <c r="H7552" s="102"/>
      <c r="I7552" s="103"/>
      <c r="J7552" s="102"/>
      <c r="L7552" s="100"/>
      <c r="M7552" s="100"/>
      <c r="N7552" s="100"/>
    </row>
    <row r="7553" spans="2:14">
      <c r="B7553" s="98"/>
      <c r="C7553" s="98"/>
      <c r="D7553" s="100"/>
      <c r="E7553" s="100"/>
      <c r="F7553" s="100"/>
      <c r="H7553" s="102"/>
      <c r="I7553" s="103"/>
      <c r="J7553" s="102"/>
      <c r="L7553" s="100"/>
      <c r="M7553" s="100"/>
      <c r="N7553" s="100"/>
    </row>
    <row r="7554" spans="2:14">
      <c r="B7554" s="98"/>
      <c r="C7554" s="98"/>
      <c r="D7554" s="100"/>
      <c r="E7554" s="100"/>
      <c r="F7554" s="100"/>
      <c r="H7554" s="102"/>
      <c r="I7554" s="103"/>
      <c r="J7554" s="102"/>
      <c r="L7554" s="100"/>
      <c r="M7554" s="100"/>
      <c r="N7554" s="100"/>
    </row>
    <row r="7555" spans="2:14">
      <c r="B7555" s="98"/>
      <c r="C7555" s="98"/>
      <c r="D7555" s="100"/>
      <c r="E7555" s="100"/>
      <c r="F7555" s="100"/>
      <c r="H7555" s="102"/>
      <c r="I7555" s="103"/>
      <c r="J7555" s="102"/>
      <c r="L7555" s="100"/>
      <c r="M7555" s="100"/>
      <c r="N7555" s="100"/>
    </row>
    <row r="7556" spans="2:14">
      <c r="B7556" s="98"/>
      <c r="C7556" s="98"/>
      <c r="D7556" s="100"/>
      <c r="E7556" s="100"/>
      <c r="F7556" s="100"/>
      <c r="H7556" s="102"/>
      <c r="I7556" s="103"/>
      <c r="J7556" s="102"/>
      <c r="L7556" s="100"/>
      <c r="M7556" s="100"/>
      <c r="N7556" s="100"/>
    </row>
    <row r="7557" spans="2:14">
      <c r="B7557" s="98"/>
      <c r="C7557" s="98"/>
      <c r="D7557" s="100"/>
      <c r="E7557" s="100"/>
      <c r="F7557" s="100"/>
      <c r="H7557" s="102"/>
      <c r="I7557" s="103"/>
      <c r="J7557" s="102"/>
      <c r="L7557" s="100"/>
      <c r="M7557" s="100"/>
      <c r="N7557" s="100"/>
    </row>
    <row r="7558" spans="2:14">
      <c r="B7558" s="98"/>
      <c r="C7558" s="98"/>
      <c r="D7558" s="100"/>
      <c r="E7558" s="100"/>
      <c r="F7558" s="100"/>
      <c r="H7558" s="102"/>
      <c r="I7558" s="103"/>
      <c r="J7558" s="102"/>
      <c r="L7558" s="100"/>
      <c r="M7558" s="100"/>
      <c r="N7558" s="100"/>
    </row>
    <row r="7559" spans="2:14">
      <c r="B7559" s="98"/>
      <c r="C7559" s="98"/>
      <c r="D7559" s="100"/>
      <c r="E7559" s="100"/>
      <c r="F7559" s="100"/>
      <c r="H7559" s="102"/>
      <c r="I7559" s="103"/>
      <c r="J7559" s="102"/>
      <c r="L7559" s="100"/>
      <c r="M7559" s="100"/>
      <c r="N7559" s="100"/>
    </row>
    <row r="7560" spans="2:14">
      <c r="B7560" s="98"/>
      <c r="C7560" s="98"/>
      <c r="D7560" s="100"/>
      <c r="E7560" s="100"/>
      <c r="F7560" s="100"/>
      <c r="H7560" s="102"/>
      <c r="I7560" s="103"/>
      <c r="J7560" s="102"/>
      <c r="L7560" s="100"/>
      <c r="M7560" s="100"/>
      <c r="N7560" s="100"/>
    </row>
    <row r="7561" spans="2:14">
      <c r="B7561" s="98"/>
      <c r="C7561" s="98"/>
      <c r="D7561" s="100"/>
      <c r="E7561" s="100"/>
      <c r="F7561" s="100"/>
      <c r="H7561" s="102"/>
      <c r="I7561" s="103"/>
      <c r="J7561" s="102"/>
      <c r="L7561" s="100"/>
      <c r="M7561" s="100"/>
      <c r="N7561" s="100"/>
    </row>
    <row r="7562" spans="2:14">
      <c r="B7562" s="98"/>
      <c r="C7562" s="98"/>
      <c r="D7562" s="100"/>
      <c r="E7562" s="100"/>
      <c r="F7562" s="100"/>
      <c r="H7562" s="102"/>
      <c r="I7562" s="103"/>
      <c r="J7562" s="102"/>
      <c r="L7562" s="100"/>
      <c r="M7562" s="100"/>
      <c r="N7562" s="100"/>
    </row>
    <row r="7563" spans="2:14">
      <c r="B7563" s="98"/>
      <c r="C7563" s="98"/>
      <c r="D7563" s="100"/>
      <c r="E7563" s="100"/>
      <c r="F7563" s="100"/>
      <c r="H7563" s="102"/>
      <c r="I7563" s="103"/>
      <c r="J7563" s="102"/>
      <c r="L7563" s="100"/>
      <c r="M7563" s="100"/>
      <c r="N7563" s="100"/>
    </row>
    <row r="7564" spans="2:14">
      <c r="B7564" s="98"/>
      <c r="C7564" s="98"/>
      <c r="D7564" s="100"/>
      <c r="E7564" s="100"/>
      <c r="F7564" s="100"/>
      <c r="H7564" s="102"/>
      <c r="I7564" s="103"/>
      <c r="J7564" s="102"/>
      <c r="L7564" s="100"/>
      <c r="M7564" s="100"/>
      <c r="N7564" s="100"/>
    </row>
    <row r="7565" spans="2:14">
      <c r="B7565" s="98"/>
      <c r="C7565" s="98"/>
      <c r="D7565" s="100"/>
      <c r="E7565" s="100"/>
      <c r="F7565" s="100"/>
      <c r="H7565" s="102"/>
      <c r="I7565" s="103"/>
      <c r="J7565" s="102"/>
      <c r="L7565" s="100"/>
      <c r="M7565" s="100"/>
      <c r="N7565" s="100"/>
    </row>
    <row r="7566" spans="2:14">
      <c r="B7566" s="98"/>
      <c r="C7566" s="98"/>
      <c r="D7566" s="100"/>
      <c r="E7566" s="100"/>
      <c r="F7566" s="100"/>
      <c r="H7566" s="102"/>
      <c r="I7566" s="103"/>
      <c r="J7566" s="102"/>
      <c r="L7566" s="100"/>
      <c r="M7566" s="100"/>
      <c r="N7566" s="100"/>
    </row>
    <row r="7567" spans="2:14">
      <c r="B7567" s="98"/>
      <c r="C7567" s="98"/>
      <c r="D7567" s="100"/>
      <c r="E7567" s="100"/>
      <c r="F7567" s="100"/>
      <c r="H7567" s="102"/>
      <c r="I7567" s="103"/>
      <c r="J7567" s="102"/>
      <c r="L7567" s="100"/>
      <c r="M7567" s="100"/>
      <c r="N7567" s="100"/>
    </row>
    <row r="7568" spans="2:14">
      <c r="B7568" s="98"/>
      <c r="C7568" s="98"/>
      <c r="D7568" s="100"/>
      <c r="E7568" s="100"/>
      <c r="F7568" s="100"/>
      <c r="H7568" s="102"/>
      <c r="I7568" s="103"/>
      <c r="J7568" s="102"/>
      <c r="L7568" s="100"/>
      <c r="M7568" s="100"/>
      <c r="N7568" s="100"/>
    </row>
    <row r="7569" spans="2:14">
      <c r="B7569" s="98"/>
      <c r="C7569" s="98"/>
      <c r="D7569" s="100"/>
      <c r="E7569" s="100"/>
      <c r="F7569" s="100"/>
      <c r="H7569" s="102"/>
      <c r="I7569" s="103"/>
      <c r="J7569" s="102"/>
      <c r="L7569" s="100"/>
      <c r="M7569" s="100"/>
      <c r="N7569" s="100"/>
    </row>
    <row r="7570" spans="2:14">
      <c r="B7570" s="98"/>
      <c r="C7570" s="98"/>
      <c r="D7570" s="100"/>
      <c r="E7570" s="100"/>
      <c r="F7570" s="100"/>
      <c r="H7570" s="102"/>
      <c r="I7570" s="103"/>
      <c r="J7570" s="102"/>
      <c r="L7570" s="100"/>
      <c r="M7570" s="100"/>
      <c r="N7570" s="100"/>
    </row>
    <row r="7571" spans="2:14">
      <c r="B7571" s="98"/>
      <c r="C7571" s="98"/>
      <c r="D7571" s="100"/>
      <c r="E7571" s="100"/>
      <c r="F7571" s="100"/>
      <c r="H7571" s="102"/>
      <c r="I7571" s="103"/>
      <c r="J7571" s="102"/>
      <c r="L7571" s="100"/>
      <c r="M7571" s="100"/>
      <c r="N7571" s="100"/>
    </row>
    <row r="7572" spans="2:14">
      <c r="B7572" s="98"/>
      <c r="C7572" s="98"/>
      <c r="D7572" s="100"/>
      <c r="E7572" s="100"/>
      <c r="F7572" s="100"/>
      <c r="H7572" s="102"/>
      <c r="I7572" s="103"/>
      <c r="J7572" s="102"/>
      <c r="L7572" s="100"/>
      <c r="M7572" s="100"/>
      <c r="N7572" s="100"/>
    </row>
    <row r="7573" spans="2:14">
      <c r="B7573" s="98"/>
      <c r="C7573" s="98"/>
      <c r="D7573" s="100"/>
      <c r="E7573" s="100"/>
      <c r="F7573" s="100"/>
      <c r="H7573" s="102"/>
      <c r="I7573" s="103"/>
      <c r="J7573" s="102"/>
      <c r="L7573" s="100"/>
      <c r="M7573" s="100"/>
      <c r="N7573" s="100"/>
    </row>
    <row r="7574" spans="2:14">
      <c r="B7574" s="98"/>
      <c r="C7574" s="98"/>
      <c r="D7574" s="100"/>
      <c r="E7574" s="100"/>
      <c r="F7574" s="100"/>
      <c r="H7574" s="102"/>
      <c r="I7574" s="103"/>
      <c r="J7574" s="102"/>
      <c r="L7574" s="100"/>
      <c r="M7574" s="100"/>
      <c r="N7574" s="100"/>
    </row>
    <row r="7575" spans="2:14">
      <c r="B7575" s="98"/>
      <c r="C7575" s="98"/>
      <c r="D7575" s="100"/>
      <c r="E7575" s="100"/>
      <c r="F7575" s="100"/>
      <c r="H7575" s="102"/>
      <c r="I7575" s="103"/>
      <c r="J7575" s="102"/>
      <c r="L7575" s="100"/>
      <c r="M7575" s="100"/>
      <c r="N7575" s="100"/>
    </row>
    <row r="7576" spans="2:14">
      <c r="B7576" s="98"/>
      <c r="C7576" s="98"/>
      <c r="D7576" s="100"/>
      <c r="E7576" s="100"/>
      <c r="F7576" s="100"/>
      <c r="H7576" s="102"/>
      <c r="I7576" s="103"/>
      <c r="J7576" s="102"/>
      <c r="L7576" s="100"/>
      <c r="M7576" s="100"/>
      <c r="N7576" s="100"/>
    </row>
    <row r="7577" spans="2:14">
      <c r="B7577" s="98"/>
      <c r="C7577" s="98"/>
      <c r="D7577" s="100"/>
      <c r="E7577" s="100"/>
      <c r="F7577" s="100"/>
      <c r="H7577" s="102"/>
      <c r="I7577" s="103"/>
      <c r="J7577" s="102"/>
      <c r="L7577" s="100"/>
      <c r="M7577" s="100"/>
      <c r="N7577" s="100"/>
    </row>
    <row r="7578" spans="2:14">
      <c r="B7578" s="98"/>
      <c r="C7578" s="98"/>
      <c r="D7578" s="100"/>
      <c r="E7578" s="100"/>
      <c r="F7578" s="100"/>
      <c r="H7578" s="102"/>
      <c r="I7578" s="103"/>
      <c r="J7578" s="102"/>
      <c r="L7578" s="100"/>
      <c r="M7578" s="100"/>
      <c r="N7578" s="100"/>
    </row>
    <row r="7579" spans="2:14">
      <c r="B7579" s="98"/>
      <c r="C7579" s="98"/>
      <c r="D7579" s="100"/>
      <c r="E7579" s="100"/>
      <c r="F7579" s="100"/>
      <c r="H7579" s="102"/>
      <c r="I7579" s="103"/>
      <c r="J7579" s="102"/>
      <c r="L7579" s="100"/>
      <c r="M7579" s="100"/>
      <c r="N7579" s="100"/>
    </row>
    <row r="7580" spans="2:14">
      <c r="B7580" s="98"/>
      <c r="C7580" s="98"/>
      <c r="D7580" s="100"/>
      <c r="E7580" s="100"/>
      <c r="F7580" s="100"/>
      <c r="H7580" s="102"/>
      <c r="I7580" s="103"/>
      <c r="J7580" s="102"/>
      <c r="L7580" s="100"/>
      <c r="M7580" s="100"/>
      <c r="N7580" s="100"/>
    </row>
    <row r="7581" spans="2:14">
      <c r="B7581" s="98"/>
      <c r="C7581" s="98"/>
      <c r="D7581" s="100"/>
      <c r="E7581" s="100"/>
      <c r="F7581" s="100"/>
      <c r="H7581" s="102"/>
      <c r="I7581" s="103"/>
      <c r="J7581" s="102"/>
      <c r="L7581" s="100"/>
      <c r="M7581" s="100"/>
      <c r="N7581" s="100"/>
    </row>
    <row r="7582" spans="2:14">
      <c r="B7582" s="98"/>
      <c r="C7582" s="98"/>
      <c r="D7582" s="100"/>
      <c r="E7582" s="100"/>
      <c r="F7582" s="100"/>
      <c r="H7582" s="102"/>
      <c r="I7582" s="103"/>
      <c r="J7582" s="102"/>
      <c r="L7582" s="100"/>
      <c r="M7582" s="100"/>
      <c r="N7582" s="100"/>
    </row>
    <row r="7583" spans="2:14">
      <c r="B7583" s="98"/>
      <c r="C7583" s="98"/>
      <c r="D7583" s="100"/>
      <c r="E7583" s="100"/>
      <c r="F7583" s="100"/>
      <c r="H7583" s="102"/>
      <c r="I7583" s="103"/>
      <c r="J7583" s="102"/>
      <c r="L7583" s="100"/>
      <c r="M7583" s="100"/>
      <c r="N7583" s="100"/>
    </row>
    <row r="7584" spans="2:14">
      <c r="B7584" s="98"/>
      <c r="C7584" s="98"/>
      <c r="D7584" s="100"/>
      <c r="E7584" s="100"/>
      <c r="F7584" s="100"/>
      <c r="H7584" s="102"/>
      <c r="I7584" s="103"/>
      <c r="J7584" s="102"/>
      <c r="L7584" s="100"/>
      <c r="M7584" s="100"/>
      <c r="N7584" s="100"/>
    </row>
    <row r="7585" spans="2:14">
      <c r="B7585" s="98"/>
      <c r="C7585" s="98"/>
      <c r="D7585" s="100"/>
      <c r="E7585" s="100"/>
      <c r="F7585" s="100"/>
      <c r="H7585" s="102"/>
      <c r="I7585" s="103"/>
      <c r="J7585" s="102"/>
      <c r="L7585" s="100"/>
      <c r="M7585" s="100"/>
      <c r="N7585" s="100"/>
    </row>
    <row r="7586" spans="2:14">
      <c r="B7586" s="98"/>
      <c r="C7586" s="98"/>
      <c r="D7586" s="100"/>
      <c r="E7586" s="100"/>
      <c r="F7586" s="100"/>
      <c r="H7586" s="102"/>
      <c r="I7586" s="103"/>
      <c r="J7586" s="102"/>
      <c r="L7586" s="100"/>
      <c r="M7586" s="100"/>
      <c r="N7586" s="100"/>
    </row>
    <row r="7587" spans="2:14">
      <c r="B7587" s="98"/>
      <c r="C7587" s="98"/>
      <c r="D7587" s="100"/>
      <c r="E7587" s="100"/>
      <c r="F7587" s="100"/>
      <c r="H7587" s="102"/>
      <c r="I7587" s="103"/>
      <c r="J7587" s="102"/>
      <c r="L7587" s="100"/>
      <c r="M7587" s="100"/>
      <c r="N7587" s="100"/>
    </row>
    <row r="7588" spans="2:14">
      <c r="B7588" s="98"/>
      <c r="C7588" s="98"/>
      <c r="D7588" s="100"/>
      <c r="E7588" s="100"/>
      <c r="F7588" s="100"/>
      <c r="H7588" s="102"/>
      <c r="I7588" s="103"/>
      <c r="J7588" s="102"/>
      <c r="L7588" s="100"/>
      <c r="M7588" s="100"/>
      <c r="N7588" s="100"/>
    </row>
    <row r="7589" spans="2:14">
      <c r="B7589" s="98"/>
      <c r="C7589" s="98"/>
      <c r="D7589" s="100"/>
      <c r="E7589" s="100"/>
      <c r="F7589" s="100"/>
      <c r="H7589" s="102"/>
      <c r="I7589" s="103"/>
      <c r="J7589" s="102"/>
      <c r="L7589" s="100"/>
      <c r="M7589" s="100"/>
      <c r="N7589" s="100"/>
    </row>
    <row r="7590" spans="2:14">
      <c r="B7590" s="98"/>
      <c r="C7590" s="98"/>
      <c r="D7590" s="100"/>
      <c r="E7590" s="100"/>
      <c r="F7590" s="100"/>
      <c r="H7590" s="102"/>
      <c r="I7590" s="103"/>
      <c r="J7590" s="102"/>
      <c r="L7590" s="100"/>
      <c r="M7590" s="100"/>
      <c r="N7590" s="100"/>
    </row>
    <row r="7591" spans="2:14">
      <c r="B7591" s="98"/>
      <c r="C7591" s="98"/>
      <c r="D7591" s="100"/>
      <c r="E7591" s="100"/>
      <c r="F7591" s="100"/>
      <c r="H7591" s="102"/>
      <c r="I7591" s="103"/>
      <c r="J7591" s="102"/>
      <c r="L7591" s="100"/>
      <c r="M7591" s="100"/>
      <c r="N7591" s="100"/>
    </row>
    <row r="7592" spans="2:14">
      <c r="B7592" s="98"/>
      <c r="C7592" s="98"/>
      <c r="D7592" s="100"/>
      <c r="E7592" s="100"/>
      <c r="F7592" s="100"/>
      <c r="H7592" s="102"/>
      <c r="I7592" s="103"/>
      <c r="J7592" s="102"/>
      <c r="L7592" s="100"/>
      <c r="M7592" s="100"/>
      <c r="N7592" s="100"/>
    </row>
    <row r="7593" spans="2:14">
      <c r="B7593" s="98"/>
      <c r="C7593" s="98"/>
      <c r="D7593" s="100"/>
      <c r="E7593" s="100"/>
      <c r="F7593" s="100"/>
      <c r="H7593" s="102"/>
      <c r="I7593" s="103"/>
      <c r="J7593" s="102"/>
      <c r="L7593" s="100"/>
      <c r="M7593" s="100"/>
      <c r="N7593" s="100"/>
    </row>
    <row r="7594" spans="2:14">
      <c r="B7594" s="98"/>
      <c r="C7594" s="98"/>
      <c r="D7594" s="100"/>
      <c r="E7594" s="100"/>
      <c r="F7594" s="100"/>
      <c r="H7594" s="102"/>
      <c r="I7594" s="103"/>
      <c r="J7594" s="102"/>
      <c r="L7594" s="100"/>
      <c r="M7594" s="100"/>
      <c r="N7594" s="100"/>
    </row>
    <row r="7595" spans="2:14">
      <c r="B7595" s="98"/>
      <c r="C7595" s="98"/>
      <c r="D7595" s="100"/>
      <c r="E7595" s="100"/>
      <c r="F7595" s="100"/>
      <c r="H7595" s="102"/>
      <c r="I7595" s="103"/>
      <c r="J7595" s="102"/>
      <c r="L7595" s="100"/>
      <c r="M7595" s="100"/>
      <c r="N7595" s="100"/>
    </row>
    <row r="7596" spans="2:14">
      <c r="B7596" s="98"/>
      <c r="C7596" s="98"/>
      <c r="D7596" s="100"/>
      <c r="E7596" s="100"/>
      <c r="F7596" s="100"/>
      <c r="H7596" s="102"/>
      <c r="I7596" s="103"/>
      <c r="J7596" s="102"/>
      <c r="L7596" s="100"/>
      <c r="M7596" s="100"/>
      <c r="N7596" s="100"/>
    </row>
    <row r="7597" spans="2:14">
      <c r="B7597" s="98"/>
      <c r="C7597" s="98"/>
      <c r="D7597" s="100"/>
      <c r="E7597" s="100"/>
      <c r="F7597" s="100"/>
      <c r="H7597" s="102"/>
      <c r="I7597" s="103"/>
      <c r="J7597" s="102"/>
      <c r="L7597" s="100"/>
      <c r="M7597" s="100"/>
      <c r="N7597" s="100"/>
    </row>
    <row r="7598" spans="2:14">
      <c r="B7598" s="98"/>
      <c r="C7598" s="98"/>
      <c r="D7598" s="100"/>
      <c r="E7598" s="100"/>
      <c r="F7598" s="100"/>
      <c r="H7598" s="102"/>
      <c r="I7598" s="103"/>
      <c r="J7598" s="102"/>
      <c r="L7598" s="100"/>
      <c r="M7598" s="100"/>
      <c r="N7598" s="100"/>
    </row>
    <row r="7599" spans="2:14">
      <c r="B7599" s="98"/>
      <c r="C7599" s="98"/>
      <c r="D7599" s="100"/>
      <c r="E7599" s="100"/>
      <c r="F7599" s="100"/>
      <c r="H7599" s="102"/>
      <c r="I7599" s="103"/>
      <c r="J7599" s="102"/>
      <c r="L7599" s="100"/>
      <c r="M7599" s="100"/>
      <c r="N7599" s="100"/>
    </row>
    <row r="7600" spans="2:14">
      <c r="B7600" s="98"/>
      <c r="C7600" s="98"/>
      <c r="D7600" s="100"/>
      <c r="E7600" s="100"/>
      <c r="F7600" s="100"/>
      <c r="H7600" s="102"/>
      <c r="I7600" s="103"/>
      <c r="J7600" s="102"/>
      <c r="L7600" s="100"/>
      <c r="M7600" s="100"/>
      <c r="N7600" s="100"/>
    </row>
    <row r="7601" spans="2:14">
      <c r="B7601" s="98"/>
      <c r="C7601" s="98"/>
      <c r="D7601" s="100"/>
      <c r="E7601" s="100"/>
      <c r="F7601" s="100"/>
      <c r="H7601" s="102"/>
      <c r="I7601" s="103"/>
      <c r="J7601" s="102"/>
      <c r="L7601" s="100"/>
      <c r="M7601" s="100"/>
      <c r="N7601" s="100"/>
    </row>
    <row r="7602" spans="2:14">
      <c r="B7602" s="98"/>
      <c r="C7602" s="98"/>
      <c r="D7602" s="100"/>
      <c r="E7602" s="100"/>
      <c r="F7602" s="100"/>
      <c r="H7602" s="102"/>
      <c r="I7602" s="103"/>
      <c r="J7602" s="102"/>
      <c r="L7602" s="100"/>
      <c r="M7602" s="100"/>
      <c r="N7602" s="100"/>
    </row>
    <row r="7603" spans="2:14">
      <c r="B7603" s="98"/>
      <c r="C7603" s="98"/>
      <c r="D7603" s="100"/>
      <c r="E7603" s="100"/>
      <c r="F7603" s="100"/>
      <c r="H7603" s="102"/>
      <c r="I7603" s="103"/>
      <c r="J7603" s="102"/>
      <c r="L7603" s="100"/>
      <c r="M7603" s="100"/>
      <c r="N7603" s="100"/>
    </row>
    <row r="7604" spans="2:14">
      <c r="B7604" s="98"/>
      <c r="C7604" s="98"/>
      <c r="D7604" s="100"/>
      <c r="E7604" s="100"/>
      <c r="F7604" s="100"/>
      <c r="H7604" s="102"/>
      <c r="I7604" s="103"/>
      <c r="J7604" s="102"/>
      <c r="L7604" s="100"/>
      <c r="M7604" s="100"/>
      <c r="N7604" s="100"/>
    </row>
    <row r="7605" spans="2:14">
      <c r="B7605" s="98"/>
      <c r="C7605" s="98"/>
      <c r="D7605" s="100"/>
      <c r="E7605" s="100"/>
      <c r="F7605" s="100"/>
      <c r="H7605" s="102"/>
      <c r="I7605" s="103"/>
      <c r="J7605" s="102"/>
      <c r="L7605" s="100"/>
      <c r="M7605" s="100"/>
      <c r="N7605" s="100"/>
    </row>
    <row r="7606" spans="2:14">
      <c r="B7606" s="98"/>
      <c r="C7606" s="98"/>
      <c r="D7606" s="100"/>
      <c r="E7606" s="100"/>
      <c r="F7606" s="100"/>
      <c r="H7606" s="102"/>
      <c r="I7606" s="103"/>
      <c r="J7606" s="102"/>
      <c r="L7606" s="100"/>
      <c r="M7606" s="100"/>
      <c r="N7606" s="100"/>
    </row>
    <row r="7607" spans="2:14">
      <c r="B7607" s="98"/>
      <c r="C7607" s="98"/>
      <c r="D7607" s="100"/>
      <c r="E7607" s="100"/>
      <c r="F7607" s="100"/>
      <c r="H7607" s="102"/>
      <c r="I7607" s="103"/>
      <c r="J7607" s="102"/>
      <c r="L7607" s="100"/>
      <c r="M7607" s="100"/>
      <c r="N7607" s="100"/>
    </row>
    <row r="7608" spans="2:14">
      <c r="B7608" s="98"/>
      <c r="C7608" s="98"/>
      <c r="D7608" s="100"/>
      <c r="E7608" s="100"/>
      <c r="F7608" s="100"/>
      <c r="H7608" s="102"/>
      <c r="I7608" s="103"/>
      <c r="J7608" s="102"/>
      <c r="L7608" s="100"/>
      <c r="M7608" s="100"/>
      <c r="N7608" s="100"/>
    </row>
    <row r="7609" spans="2:14">
      <c r="B7609" s="98"/>
      <c r="C7609" s="98"/>
      <c r="D7609" s="100"/>
      <c r="E7609" s="100"/>
      <c r="F7609" s="100"/>
      <c r="H7609" s="102"/>
      <c r="I7609" s="103"/>
      <c r="J7609" s="102"/>
      <c r="L7609" s="100"/>
      <c r="M7609" s="100"/>
      <c r="N7609" s="100"/>
    </row>
    <row r="7610" spans="2:14">
      <c r="B7610" s="98"/>
      <c r="C7610" s="98"/>
      <c r="D7610" s="100"/>
      <c r="E7610" s="100"/>
      <c r="F7610" s="100"/>
      <c r="H7610" s="102"/>
      <c r="I7610" s="103"/>
      <c r="J7610" s="102"/>
      <c r="L7610" s="100"/>
      <c r="M7610" s="100"/>
      <c r="N7610" s="100"/>
    </row>
    <row r="7611" spans="2:14">
      <c r="B7611" s="98"/>
      <c r="C7611" s="98"/>
      <c r="D7611" s="100"/>
      <c r="E7611" s="100"/>
      <c r="F7611" s="100"/>
      <c r="H7611" s="102"/>
      <c r="I7611" s="103"/>
      <c r="J7611" s="102"/>
      <c r="L7611" s="100"/>
      <c r="M7611" s="100"/>
      <c r="N7611" s="100"/>
    </row>
    <row r="7612" spans="2:14">
      <c r="B7612" s="98"/>
      <c r="C7612" s="98"/>
      <c r="D7612" s="100"/>
      <c r="E7612" s="100"/>
      <c r="F7612" s="100"/>
      <c r="H7612" s="102"/>
      <c r="I7612" s="103"/>
      <c r="J7612" s="102"/>
      <c r="L7612" s="100"/>
      <c r="M7612" s="100"/>
      <c r="N7612" s="100"/>
    </row>
    <row r="7613" spans="2:14">
      <c r="B7613" s="98"/>
      <c r="C7613" s="98"/>
      <c r="D7613" s="100"/>
      <c r="E7613" s="100"/>
      <c r="F7613" s="100"/>
      <c r="H7613" s="102"/>
      <c r="I7613" s="103"/>
      <c r="J7613" s="102"/>
      <c r="L7613" s="100"/>
      <c r="M7613" s="100"/>
      <c r="N7613" s="100"/>
    </row>
    <row r="7614" spans="2:14">
      <c r="B7614" s="98"/>
      <c r="C7614" s="98"/>
      <c r="D7614" s="100"/>
      <c r="E7614" s="100"/>
      <c r="F7614" s="100"/>
      <c r="H7614" s="102"/>
      <c r="I7614" s="103"/>
      <c r="J7614" s="102"/>
      <c r="L7614" s="100"/>
      <c r="M7614" s="100"/>
      <c r="N7614" s="100"/>
    </row>
    <row r="7615" spans="2:14">
      <c r="B7615" s="98"/>
      <c r="C7615" s="98"/>
      <c r="D7615" s="100"/>
      <c r="E7615" s="100"/>
      <c r="F7615" s="100"/>
      <c r="H7615" s="102"/>
      <c r="I7615" s="103"/>
      <c r="J7615" s="102"/>
      <c r="L7615" s="100"/>
      <c r="M7615" s="100"/>
      <c r="N7615" s="100"/>
    </row>
    <row r="7616" spans="2:14">
      <c r="B7616" s="98"/>
      <c r="C7616" s="98"/>
      <c r="D7616" s="100"/>
      <c r="E7616" s="100"/>
      <c r="F7616" s="100"/>
      <c r="H7616" s="102"/>
      <c r="I7616" s="103"/>
      <c r="J7616" s="102"/>
      <c r="L7616" s="100"/>
      <c r="M7616" s="100"/>
      <c r="N7616" s="100"/>
    </row>
    <row r="7617" spans="2:14">
      <c r="B7617" s="98"/>
      <c r="C7617" s="98"/>
      <c r="D7617" s="100"/>
      <c r="E7617" s="100"/>
      <c r="F7617" s="100"/>
      <c r="H7617" s="102"/>
      <c r="I7617" s="103"/>
      <c r="J7617" s="102"/>
      <c r="L7617" s="100"/>
      <c r="M7617" s="100"/>
      <c r="N7617" s="100"/>
    </row>
    <row r="7618" spans="2:14">
      <c r="B7618" s="98"/>
      <c r="C7618" s="98"/>
      <c r="D7618" s="100"/>
      <c r="E7618" s="100"/>
      <c r="F7618" s="100"/>
      <c r="H7618" s="102"/>
      <c r="I7618" s="103"/>
      <c r="J7618" s="102"/>
      <c r="L7618" s="100"/>
      <c r="M7618" s="100"/>
      <c r="N7618" s="100"/>
    </row>
    <row r="7619" spans="2:14">
      <c r="B7619" s="98"/>
      <c r="C7619" s="98"/>
      <c r="D7619" s="100"/>
      <c r="E7619" s="100"/>
      <c r="F7619" s="100"/>
      <c r="H7619" s="102"/>
      <c r="I7619" s="103"/>
      <c r="J7619" s="102"/>
      <c r="L7619" s="100"/>
      <c r="M7619" s="100"/>
      <c r="N7619" s="100"/>
    </row>
    <row r="7620" spans="2:14">
      <c r="B7620" s="98"/>
      <c r="C7620" s="98"/>
      <c r="D7620" s="100"/>
      <c r="E7620" s="100"/>
      <c r="F7620" s="100"/>
      <c r="H7620" s="102"/>
      <c r="I7620" s="103"/>
      <c r="J7620" s="102"/>
      <c r="L7620" s="100"/>
      <c r="M7620" s="100"/>
      <c r="N7620" s="100"/>
    </row>
    <row r="7621" spans="2:14">
      <c r="B7621" s="98"/>
      <c r="C7621" s="98"/>
      <c r="D7621" s="100"/>
      <c r="E7621" s="100"/>
      <c r="F7621" s="100"/>
      <c r="H7621" s="102"/>
      <c r="I7621" s="103"/>
      <c r="J7621" s="102"/>
      <c r="L7621" s="100"/>
      <c r="M7621" s="100"/>
      <c r="N7621" s="100"/>
    </row>
    <row r="7622" spans="2:14">
      <c r="B7622" s="98"/>
      <c r="C7622" s="98"/>
      <c r="D7622" s="100"/>
      <c r="E7622" s="100"/>
      <c r="F7622" s="100"/>
      <c r="H7622" s="102"/>
      <c r="I7622" s="103"/>
      <c r="J7622" s="102"/>
      <c r="L7622" s="100"/>
      <c r="M7622" s="100"/>
      <c r="N7622" s="100"/>
    </row>
    <row r="7623" spans="2:14">
      <c r="B7623" s="98"/>
      <c r="C7623" s="98"/>
      <c r="D7623" s="100"/>
      <c r="E7623" s="100"/>
      <c r="F7623" s="100"/>
      <c r="H7623" s="102"/>
      <c r="I7623" s="103"/>
      <c r="J7623" s="102"/>
      <c r="L7623" s="100"/>
      <c r="M7623" s="100"/>
      <c r="N7623" s="100"/>
    </row>
    <row r="7624" spans="2:14">
      <c r="B7624" s="98"/>
      <c r="C7624" s="98"/>
      <c r="D7624" s="100"/>
      <c r="E7624" s="100"/>
      <c r="F7624" s="100"/>
      <c r="H7624" s="102"/>
      <c r="I7624" s="103"/>
      <c r="J7624" s="102"/>
      <c r="L7624" s="100"/>
      <c r="M7624" s="100"/>
      <c r="N7624" s="100"/>
    </row>
    <row r="7625" spans="2:14">
      <c r="B7625" s="98"/>
      <c r="C7625" s="98"/>
      <c r="D7625" s="100"/>
      <c r="E7625" s="100"/>
      <c r="F7625" s="100"/>
      <c r="H7625" s="102"/>
      <c r="I7625" s="103"/>
      <c r="J7625" s="102"/>
      <c r="L7625" s="100"/>
      <c r="M7625" s="100"/>
      <c r="N7625" s="100"/>
    </row>
    <row r="7626" spans="2:14">
      <c r="B7626" s="98"/>
      <c r="C7626" s="98"/>
      <c r="D7626" s="100"/>
      <c r="E7626" s="100"/>
      <c r="F7626" s="100"/>
      <c r="H7626" s="102"/>
      <c r="I7626" s="103"/>
      <c r="J7626" s="102"/>
      <c r="L7626" s="100"/>
      <c r="M7626" s="100"/>
      <c r="N7626" s="100"/>
    </row>
    <row r="7627" spans="2:14">
      <c r="B7627" s="98"/>
      <c r="C7627" s="98"/>
      <c r="D7627" s="100"/>
      <c r="E7627" s="100"/>
      <c r="F7627" s="100"/>
      <c r="H7627" s="102"/>
      <c r="I7627" s="103"/>
      <c r="J7627" s="102"/>
      <c r="L7627" s="100"/>
      <c r="M7627" s="100"/>
      <c r="N7627" s="100"/>
    </row>
    <row r="7628" spans="2:14">
      <c r="B7628" s="98"/>
      <c r="C7628" s="98"/>
      <c r="D7628" s="100"/>
      <c r="E7628" s="100"/>
      <c r="F7628" s="100"/>
      <c r="H7628" s="102"/>
      <c r="I7628" s="103"/>
      <c r="J7628" s="102"/>
      <c r="L7628" s="100"/>
      <c r="M7628" s="100"/>
      <c r="N7628" s="100"/>
    </row>
    <row r="7629" spans="2:14">
      <c r="B7629" s="98"/>
      <c r="C7629" s="98"/>
      <c r="D7629" s="100"/>
      <c r="E7629" s="100"/>
      <c r="F7629" s="100"/>
      <c r="H7629" s="102"/>
      <c r="I7629" s="103"/>
      <c r="J7629" s="102"/>
      <c r="L7629" s="100"/>
      <c r="M7629" s="100"/>
      <c r="N7629" s="100"/>
    </row>
    <row r="7630" spans="2:14">
      <c r="B7630" s="98"/>
      <c r="C7630" s="98"/>
      <c r="D7630" s="100"/>
      <c r="E7630" s="100"/>
      <c r="F7630" s="100"/>
      <c r="H7630" s="102"/>
      <c r="I7630" s="103"/>
      <c r="J7630" s="102"/>
      <c r="L7630" s="100"/>
      <c r="M7630" s="100"/>
      <c r="N7630" s="100"/>
    </row>
    <row r="7631" spans="2:14">
      <c r="B7631" s="98"/>
      <c r="C7631" s="98"/>
      <c r="D7631" s="100"/>
      <c r="E7631" s="100"/>
      <c r="F7631" s="100"/>
      <c r="H7631" s="102"/>
      <c r="I7631" s="103"/>
      <c r="J7631" s="102"/>
      <c r="L7631" s="100"/>
      <c r="M7631" s="100"/>
      <c r="N7631" s="100"/>
    </row>
    <row r="7632" spans="2:14">
      <c r="B7632" s="98"/>
      <c r="C7632" s="98"/>
      <c r="D7632" s="100"/>
      <c r="E7632" s="100"/>
      <c r="F7632" s="100"/>
      <c r="H7632" s="102"/>
      <c r="I7632" s="103"/>
      <c r="J7632" s="102"/>
      <c r="L7632" s="100"/>
      <c r="M7632" s="100"/>
      <c r="N7632" s="100"/>
    </row>
    <row r="7633" spans="2:14">
      <c r="B7633" s="98"/>
      <c r="C7633" s="98"/>
      <c r="D7633" s="100"/>
      <c r="E7633" s="100"/>
      <c r="F7633" s="100"/>
      <c r="H7633" s="102"/>
      <c r="I7633" s="103"/>
      <c r="J7633" s="102"/>
      <c r="L7633" s="100"/>
      <c r="M7633" s="100"/>
      <c r="N7633" s="100"/>
    </row>
    <row r="7634" spans="2:14">
      <c r="B7634" s="98"/>
      <c r="C7634" s="98"/>
      <c r="D7634" s="100"/>
      <c r="E7634" s="100"/>
      <c r="F7634" s="100"/>
      <c r="H7634" s="102"/>
      <c r="I7634" s="103"/>
      <c r="J7634" s="102"/>
      <c r="L7634" s="100"/>
      <c r="M7634" s="100"/>
      <c r="N7634" s="100"/>
    </row>
    <row r="7635" spans="2:14">
      <c r="B7635" s="98"/>
      <c r="C7635" s="98"/>
      <c r="D7635" s="100"/>
      <c r="E7635" s="100"/>
      <c r="F7635" s="100"/>
      <c r="H7635" s="102"/>
      <c r="I7635" s="103"/>
      <c r="J7635" s="102"/>
      <c r="L7635" s="100"/>
      <c r="M7635" s="100"/>
      <c r="N7635" s="100"/>
    </row>
    <row r="7636" spans="2:14">
      <c r="B7636" s="98"/>
      <c r="C7636" s="98"/>
      <c r="D7636" s="100"/>
      <c r="E7636" s="100"/>
      <c r="F7636" s="100"/>
      <c r="H7636" s="102"/>
      <c r="I7636" s="103"/>
      <c r="J7636" s="102"/>
      <c r="L7636" s="100"/>
      <c r="M7636" s="100"/>
      <c r="N7636" s="100"/>
    </row>
    <row r="7637" spans="2:14">
      <c r="B7637" s="98"/>
      <c r="C7637" s="98"/>
      <c r="D7637" s="100"/>
      <c r="E7637" s="100"/>
      <c r="F7637" s="100"/>
      <c r="H7637" s="102"/>
      <c r="I7637" s="103"/>
      <c r="J7637" s="102"/>
      <c r="L7637" s="100"/>
      <c r="M7637" s="100"/>
      <c r="N7637" s="100"/>
    </row>
    <row r="7638" spans="2:14">
      <c r="B7638" s="98"/>
      <c r="C7638" s="98"/>
      <c r="D7638" s="100"/>
      <c r="E7638" s="100"/>
      <c r="F7638" s="100"/>
      <c r="H7638" s="102"/>
      <c r="I7638" s="103"/>
      <c r="J7638" s="102"/>
      <c r="L7638" s="100"/>
      <c r="M7638" s="100"/>
      <c r="N7638" s="100"/>
    </row>
    <row r="7639" spans="2:14">
      <c r="B7639" s="98"/>
      <c r="C7639" s="98"/>
      <c r="D7639" s="100"/>
      <c r="E7639" s="100"/>
      <c r="F7639" s="100"/>
      <c r="H7639" s="102"/>
      <c r="I7639" s="103"/>
      <c r="J7639" s="102"/>
      <c r="L7639" s="100"/>
      <c r="M7639" s="100"/>
      <c r="N7639" s="100"/>
    </row>
    <row r="7640" spans="2:14">
      <c r="B7640" s="98"/>
      <c r="C7640" s="98"/>
      <c r="D7640" s="100"/>
      <c r="E7640" s="100"/>
      <c r="F7640" s="100"/>
      <c r="H7640" s="102"/>
      <c r="I7640" s="103"/>
      <c r="J7640" s="102"/>
      <c r="L7640" s="100"/>
      <c r="M7640" s="100"/>
      <c r="N7640" s="100"/>
    </row>
    <row r="7641" spans="2:14">
      <c r="B7641" s="98"/>
      <c r="C7641" s="98"/>
      <c r="D7641" s="100"/>
      <c r="E7641" s="100"/>
      <c r="F7641" s="100"/>
      <c r="H7641" s="102"/>
      <c r="I7641" s="103"/>
      <c r="J7641" s="102"/>
      <c r="L7641" s="100"/>
      <c r="M7641" s="100"/>
      <c r="N7641" s="100"/>
    </row>
    <row r="7642" spans="2:14">
      <c r="B7642" s="98"/>
      <c r="C7642" s="98"/>
      <c r="D7642" s="100"/>
      <c r="E7642" s="100"/>
      <c r="F7642" s="100"/>
      <c r="H7642" s="102"/>
      <c r="I7642" s="103"/>
      <c r="J7642" s="102"/>
      <c r="L7642" s="100"/>
      <c r="M7642" s="100"/>
      <c r="N7642" s="100"/>
    </row>
    <row r="7643" spans="2:14">
      <c r="B7643" s="98"/>
      <c r="C7643" s="98"/>
      <c r="D7643" s="100"/>
      <c r="E7643" s="100"/>
      <c r="F7643" s="100"/>
      <c r="H7643" s="102"/>
      <c r="I7643" s="103"/>
      <c r="J7643" s="102"/>
      <c r="L7643" s="100"/>
      <c r="M7643" s="100"/>
      <c r="N7643" s="100"/>
    </row>
    <row r="7644" spans="2:14">
      <c r="B7644" s="98"/>
      <c r="C7644" s="98"/>
      <c r="D7644" s="100"/>
      <c r="E7644" s="100"/>
      <c r="F7644" s="100"/>
      <c r="H7644" s="102"/>
      <c r="I7644" s="103"/>
      <c r="J7644" s="102"/>
      <c r="L7644" s="100"/>
      <c r="M7644" s="100"/>
      <c r="N7644" s="100"/>
    </row>
    <row r="7645" spans="2:14">
      <c r="B7645" s="98"/>
      <c r="C7645" s="98"/>
      <c r="D7645" s="100"/>
      <c r="E7645" s="100"/>
      <c r="F7645" s="100"/>
      <c r="H7645" s="102"/>
      <c r="I7645" s="103"/>
      <c r="J7645" s="102"/>
      <c r="L7645" s="100"/>
      <c r="M7645" s="100"/>
      <c r="N7645" s="100"/>
    </row>
    <row r="7646" spans="2:14">
      <c r="B7646" s="98"/>
      <c r="C7646" s="98"/>
      <c r="D7646" s="100"/>
      <c r="E7646" s="100"/>
      <c r="F7646" s="100"/>
      <c r="H7646" s="102"/>
      <c r="I7646" s="103"/>
      <c r="J7646" s="102"/>
      <c r="L7646" s="100"/>
      <c r="M7646" s="100"/>
      <c r="N7646" s="100"/>
    </row>
    <row r="7647" spans="2:14">
      <c r="B7647" s="98"/>
      <c r="C7647" s="98"/>
      <c r="D7647" s="100"/>
      <c r="E7647" s="100"/>
      <c r="F7647" s="100"/>
      <c r="H7647" s="102"/>
      <c r="I7647" s="103"/>
      <c r="J7647" s="102"/>
      <c r="L7647" s="100"/>
      <c r="M7647" s="100"/>
      <c r="N7647" s="100"/>
    </row>
    <row r="7648" spans="2:14">
      <c r="B7648" s="98"/>
      <c r="C7648" s="98"/>
      <c r="D7648" s="100"/>
      <c r="E7648" s="100"/>
      <c r="F7648" s="100"/>
      <c r="H7648" s="102"/>
      <c r="I7648" s="103"/>
      <c r="J7648" s="102"/>
      <c r="L7648" s="100"/>
      <c r="M7648" s="100"/>
      <c r="N7648" s="100"/>
    </row>
    <row r="7649" spans="2:14">
      <c r="B7649" s="98"/>
      <c r="C7649" s="98"/>
      <c r="D7649" s="100"/>
      <c r="E7649" s="100"/>
      <c r="F7649" s="100"/>
      <c r="H7649" s="102"/>
      <c r="I7649" s="103"/>
      <c r="J7649" s="102"/>
      <c r="L7649" s="100"/>
      <c r="M7649" s="100"/>
      <c r="N7649" s="100"/>
    </row>
    <row r="7650" spans="2:14">
      <c r="B7650" s="98"/>
      <c r="C7650" s="98"/>
      <c r="D7650" s="100"/>
      <c r="E7650" s="100"/>
      <c r="F7650" s="100"/>
      <c r="H7650" s="102"/>
      <c r="I7650" s="103"/>
      <c r="J7650" s="102"/>
      <c r="L7650" s="100"/>
      <c r="M7650" s="100"/>
      <c r="N7650" s="100"/>
    </row>
    <row r="7651" spans="2:14">
      <c r="B7651" s="98"/>
      <c r="C7651" s="98"/>
      <c r="D7651" s="100"/>
      <c r="E7651" s="100"/>
      <c r="F7651" s="100"/>
      <c r="H7651" s="102"/>
      <c r="I7651" s="103"/>
      <c r="J7651" s="102"/>
      <c r="L7651" s="100"/>
      <c r="M7651" s="100"/>
      <c r="N7651" s="100"/>
    </row>
    <row r="7652" spans="2:14">
      <c r="B7652" s="98"/>
      <c r="C7652" s="98"/>
      <c r="D7652" s="100"/>
      <c r="E7652" s="100"/>
      <c r="F7652" s="100"/>
      <c r="H7652" s="102"/>
      <c r="I7652" s="103"/>
      <c r="J7652" s="102"/>
      <c r="L7652" s="100"/>
      <c r="M7652" s="100"/>
      <c r="N7652" s="100"/>
    </row>
    <row r="7653" spans="2:14">
      <c r="B7653" s="98"/>
      <c r="C7653" s="98"/>
      <c r="D7653" s="100"/>
      <c r="E7653" s="100"/>
      <c r="F7653" s="100"/>
      <c r="H7653" s="102"/>
      <c r="I7653" s="103"/>
      <c r="J7653" s="102"/>
      <c r="L7653" s="100"/>
      <c r="M7653" s="100"/>
      <c r="N7653" s="100"/>
    </row>
    <row r="7654" spans="2:14">
      <c r="B7654" s="98"/>
      <c r="C7654" s="98"/>
      <c r="D7654" s="100"/>
      <c r="E7654" s="100"/>
      <c r="F7654" s="100"/>
      <c r="H7654" s="102"/>
      <c r="I7654" s="103"/>
      <c r="J7654" s="102"/>
      <c r="L7654" s="100"/>
      <c r="M7654" s="100"/>
      <c r="N7654" s="100"/>
    </row>
    <row r="7655" spans="2:14">
      <c r="B7655" s="98"/>
      <c r="C7655" s="98"/>
      <c r="D7655" s="100"/>
      <c r="E7655" s="100"/>
      <c r="F7655" s="100"/>
      <c r="H7655" s="102"/>
      <c r="I7655" s="103"/>
      <c r="J7655" s="102"/>
      <c r="L7655" s="100"/>
      <c r="M7655" s="100"/>
      <c r="N7655" s="100"/>
    </row>
    <row r="7656" spans="2:14">
      <c r="B7656" s="98"/>
      <c r="C7656" s="98"/>
      <c r="D7656" s="100"/>
      <c r="E7656" s="100"/>
      <c r="F7656" s="100"/>
      <c r="H7656" s="102"/>
      <c r="I7656" s="103"/>
      <c r="J7656" s="102"/>
      <c r="L7656" s="100"/>
      <c r="M7656" s="100"/>
      <c r="N7656" s="100"/>
    </row>
    <row r="7657" spans="2:14">
      <c r="B7657" s="98"/>
      <c r="C7657" s="98"/>
      <c r="D7657" s="100"/>
      <c r="E7657" s="100"/>
      <c r="F7657" s="100"/>
      <c r="H7657" s="102"/>
      <c r="I7657" s="103"/>
      <c r="J7657" s="102"/>
      <c r="L7657" s="100"/>
      <c r="M7657" s="100"/>
      <c r="N7657" s="100"/>
    </row>
    <row r="7658" spans="2:14">
      <c r="B7658" s="98"/>
      <c r="C7658" s="98"/>
      <c r="D7658" s="100"/>
      <c r="E7658" s="100"/>
      <c r="F7658" s="100"/>
      <c r="H7658" s="102"/>
      <c r="I7658" s="103"/>
      <c r="J7658" s="102"/>
      <c r="L7658" s="100"/>
      <c r="M7658" s="100"/>
      <c r="N7658" s="100"/>
    </row>
    <row r="7659" spans="2:14">
      <c r="B7659" s="98"/>
      <c r="C7659" s="98"/>
      <c r="D7659" s="100"/>
      <c r="E7659" s="100"/>
      <c r="F7659" s="100"/>
      <c r="H7659" s="102"/>
      <c r="I7659" s="103"/>
      <c r="J7659" s="102"/>
      <c r="L7659" s="100"/>
      <c r="M7659" s="100"/>
      <c r="N7659" s="100"/>
    </row>
    <row r="7660" spans="2:14">
      <c r="B7660" s="98"/>
      <c r="C7660" s="98"/>
      <c r="D7660" s="100"/>
      <c r="E7660" s="100"/>
      <c r="F7660" s="100"/>
      <c r="H7660" s="102"/>
      <c r="I7660" s="103"/>
      <c r="J7660" s="102"/>
      <c r="L7660" s="100"/>
      <c r="M7660" s="100"/>
      <c r="N7660" s="100"/>
    </row>
    <row r="7661" spans="2:14">
      <c r="B7661" s="98"/>
      <c r="C7661" s="98"/>
      <c r="D7661" s="100"/>
      <c r="E7661" s="100"/>
      <c r="F7661" s="100"/>
      <c r="H7661" s="102"/>
      <c r="I7661" s="103"/>
      <c r="J7661" s="102"/>
      <c r="L7661" s="100"/>
      <c r="M7661" s="100"/>
      <c r="N7661" s="100"/>
    </row>
    <row r="7662" spans="2:14">
      <c r="B7662" s="98"/>
      <c r="C7662" s="98"/>
      <c r="D7662" s="100"/>
      <c r="E7662" s="100"/>
      <c r="F7662" s="100"/>
      <c r="H7662" s="102"/>
      <c r="I7662" s="103"/>
      <c r="J7662" s="102"/>
      <c r="L7662" s="100"/>
      <c r="M7662" s="100"/>
      <c r="N7662" s="100"/>
    </row>
    <row r="7663" spans="2:14">
      <c r="B7663" s="98"/>
      <c r="C7663" s="98"/>
      <c r="D7663" s="100"/>
      <c r="E7663" s="100"/>
      <c r="F7663" s="100"/>
      <c r="H7663" s="102"/>
      <c r="I7663" s="103"/>
      <c r="J7663" s="102"/>
      <c r="L7663" s="100"/>
      <c r="M7663" s="100"/>
      <c r="N7663" s="100"/>
    </row>
    <row r="7664" spans="2:14">
      <c r="B7664" s="98"/>
      <c r="C7664" s="98"/>
      <c r="D7664" s="100"/>
      <c r="E7664" s="100"/>
      <c r="F7664" s="100"/>
      <c r="H7664" s="102"/>
      <c r="I7664" s="103"/>
      <c r="J7664" s="102"/>
      <c r="L7664" s="100"/>
      <c r="M7664" s="100"/>
      <c r="N7664" s="100"/>
    </row>
    <row r="7665" spans="2:14">
      <c r="B7665" s="98"/>
      <c r="C7665" s="98"/>
      <c r="D7665" s="100"/>
      <c r="E7665" s="100"/>
      <c r="F7665" s="100"/>
      <c r="H7665" s="102"/>
      <c r="I7665" s="103"/>
      <c r="J7665" s="102"/>
      <c r="L7665" s="100"/>
      <c r="M7665" s="100"/>
      <c r="N7665" s="100"/>
    </row>
    <row r="7666" spans="2:14">
      <c r="B7666" s="98"/>
      <c r="C7666" s="98"/>
      <c r="D7666" s="100"/>
      <c r="E7666" s="100"/>
      <c r="F7666" s="100"/>
      <c r="H7666" s="102"/>
      <c r="I7666" s="103"/>
      <c r="J7666" s="102"/>
      <c r="L7666" s="100"/>
      <c r="M7666" s="100"/>
      <c r="N7666" s="100"/>
    </row>
    <row r="7667" spans="2:14">
      <c r="B7667" s="98"/>
      <c r="C7667" s="98"/>
      <c r="D7667" s="100"/>
      <c r="E7667" s="100"/>
      <c r="F7667" s="100"/>
      <c r="H7667" s="102"/>
      <c r="I7667" s="103"/>
      <c r="J7667" s="102"/>
      <c r="L7667" s="100"/>
      <c r="M7667" s="100"/>
      <c r="N7667" s="100"/>
    </row>
    <row r="7668" spans="2:14">
      <c r="B7668" s="98"/>
      <c r="C7668" s="98"/>
      <c r="D7668" s="100"/>
      <c r="E7668" s="100"/>
      <c r="F7668" s="100"/>
      <c r="H7668" s="102"/>
      <c r="I7668" s="103"/>
      <c r="J7668" s="102"/>
      <c r="L7668" s="100"/>
      <c r="M7668" s="100"/>
      <c r="N7668" s="100"/>
    </row>
    <row r="7669" spans="2:14">
      <c r="B7669" s="98"/>
      <c r="C7669" s="98"/>
      <c r="D7669" s="100"/>
      <c r="E7669" s="100"/>
      <c r="F7669" s="100"/>
      <c r="H7669" s="102"/>
      <c r="I7669" s="103"/>
      <c r="J7669" s="102"/>
      <c r="L7669" s="100"/>
      <c r="M7669" s="100"/>
      <c r="N7669" s="100"/>
    </row>
    <row r="7670" spans="2:14">
      <c r="B7670" s="98"/>
      <c r="C7670" s="98"/>
      <c r="D7670" s="100"/>
      <c r="E7670" s="100"/>
      <c r="F7670" s="100"/>
      <c r="H7670" s="102"/>
      <c r="I7670" s="103"/>
      <c r="J7670" s="102"/>
      <c r="L7670" s="100"/>
      <c r="M7670" s="100"/>
      <c r="N7670" s="100"/>
    </row>
    <row r="7671" spans="2:14">
      <c r="B7671" s="98"/>
      <c r="C7671" s="98"/>
      <c r="D7671" s="100"/>
      <c r="E7671" s="100"/>
      <c r="F7671" s="100"/>
      <c r="H7671" s="102"/>
      <c r="I7671" s="103"/>
      <c r="J7671" s="102"/>
      <c r="L7671" s="100"/>
      <c r="M7671" s="100"/>
      <c r="N7671" s="100"/>
    </row>
    <row r="7672" spans="2:14">
      <c r="B7672" s="98"/>
      <c r="C7672" s="98"/>
      <c r="D7672" s="100"/>
      <c r="E7672" s="100"/>
      <c r="F7672" s="100"/>
      <c r="H7672" s="102"/>
      <c r="I7672" s="103"/>
      <c r="J7672" s="102"/>
      <c r="L7672" s="100"/>
      <c r="M7672" s="100"/>
      <c r="N7672" s="100"/>
    </row>
    <row r="7673" spans="2:14">
      <c r="B7673" s="98"/>
      <c r="C7673" s="98"/>
      <c r="D7673" s="100"/>
      <c r="E7673" s="100"/>
      <c r="F7673" s="100"/>
      <c r="H7673" s="102"/>
      <c r="I7673" s="103"/>
      <c r="J7673" s="102"/>
      <c r="L7673" s="100"/>
      <c r="M7673" s="100"/>
      <c r="N7673" s="100"/>
    </row>
    <row r="7674" spans="2:14">
      <c r="B7674" s="98"/>
      <c r="C7674" s="98"/>
      <c r="D7674" s="100"/>
      <c r="E7674" s="100"/>
      <c r="F7674" s="100"/>
      <c r="H7674" s="102"/>
      <c r="I7674" s="103"/>
      <c r="J7674" s="102"/>
      <c r="L7674" s="100"/>
      <c r="M7674" s="100"/>
      <c r="N7674" s="100"/>
    </row>
    <row r="7675" spans="2:14">
      <c r="B7675" s="98"/>
      <c r="C7675" s="98"/>
      <c r="D7675" s="100"/>
      <c r="E7675" s="100"/>
      <c r="F7675" s="100"/>
      <c r="H7675" s="102"/>
      <c r="I7675" s="103"/>
      <c r="J7675" s="102"/>
      <c r="L7675" s="100"/>
      <c r="M7675" s="100"/>
      <c r="N7675" s="100"/>
    </row>
    <row r="7676" spans="2:14">
      <c r="B7676" s="98"/>
      <c r="C7676" s="98"/>
      <c r="D7676" s="100"/>
      <c r="E7676" s="100"/>
      <c r="F7676" s="100"/>
      <c r="H7676" s="102"/>
      <c r="I7676" s="103"/>
      <c r="J7676" s="102"/>
      <c r="L7676" s="100"/>
      <c r="M7676" s="100"/>
      <c r="N7676" s="100"/>
    </row>
    <row r="7677" spans="2:14">
      <c r="B7677" s="98"/>
      <c r="C7677" s="98"/>
      <c r="D7677" s="100"/>
      <c r="E7677" s="100"/>
      <c r="F7677" s="100"/>
      <c r="H7677" s="102"/>
      <c r="I7677" s="103"/>
      <c r="J7677" s="102"/>
      <c r="L7677" s="100"/>
      <c r="M7677" s="100"/>
      <c r="N7677" s="100"/>
    </row>
    <row r="7678" spans="2:14">
      <c r="B7678" s="98"/>
      <c r="C7678" s="98"/>
      <c r="D7678" s="100"/>
      <c r="E7678" s="100"/>
      <c r="F7678" s="100"/>
      <c r="H7678" s="102"/>
      <c r="I7678" s="103"/>
      <c r="J7678" s="102"/>
      <c r="L7678" s="100"/>
      <c r="M7678" s="100"/>
      <c r="N7678" s="100"/>
    </row>
    <row r="7679" spans="2:14">
      <c r="B7679" s="98"/>
      <c r="C7679" s="98"/>
      <c r="D7679" s="100"/>
      <c r="E7679" s="100"/>
      <c r="F7679" s="100"/>
      <c r="H7679" s="102"/>
      <c r="I7679" s="103"/>
      <c r="J7679" s="102"/>
      <c r="L7679" s="100"/>
      <c r="M7679" s="100"/>
      <c r="N7679" s="100"/>
    </row>
    <row r="7680" spans="2:14">
      <c r="B7680" s="98"/>
      <c r="C7680" s="98"/>
      <c r="D7680" s="100"/>
      <c r="E7680" s="100"/>
      <c r="F7680" s="100"/>
      <c r="H7680" s="102"/>
      <c r="I7680" s="103"/>
      <c r="J7680" s="102"/>
      <c r="L7680" s="100"/>
      <c r="M7680" s="100"/>
      <c r="N7680" s="100"/>
    </row>
    <row r="7681" spans="2:14">
      <c r="B7681" s="98"/>
      <c r="C7681" s="98"/>
      <c r="D7681" s="100"/>
      <c r="E7681" s="100"/>
      <c r="F7681" s="100"/>
      <c r="H7681" s="102"/>
      <c r="I7681" s="103"/>
      <c r="J7681" s="102"/>
      <c r="L7681" s="100"/>
      <c r="M7681" s="100"/>
      <c r="N7681" s="100"/>
    </row>
    <row r="7682" spans="2:14">
      <c r="B7682" s="98"/>
      <c r="C7682" s="98"/>
      <c r="D7682" s="100"/>
      <c r="E7682" s="100"/>
      <c r="F7682" s="100"/>
      <c r="H7682" s="102"/>
      <c r="I7682" s="103"/>
      <c r="J7682" s="102"/>
      <c r="L7682" s="100"/>
      <c r="M7682" s="100"/>
      <c r="N7682" s="100"/>
    </row>
    <row r="7683" spans="2:14">
      <c r="B7683" s="98"/>
      <c r="C7683" s="98"/>
      <c r="D7683" s="100"/>
      <c r="E7683" s="100"/>
      <c r="F7683" s="100"/>
      <c r="H7683" s="102"/>
      <c r="I7683" s="103"/>
      <c r="J7683" s="102"/>
      <c r="L7683" s="100"/>
      <c r="M7683" s="100"/>
      <c r="N7683" s="100"/>
    </row>
    <row r="7684" spans="2:14">
      <c r="B7684" s="98"/>
      <c r="C7684" s="98"/>
      <c r="D7684" s="100"/>
      <c r="E7684" s="100"/>
      <c r="F7684" s="100"/>
      <c r="H7684" s="102"/>
      <c r="I7684" s="103"/>
      <c r="J7684" s="102"/>
      <c r="L7684" s="100"/>
      <c r="M7684" s="100"/>
      <c r="N7684" s="100"/>
    </row>
    <row r="7685" spans="2:14">
      <c r="B7685" s="98"/>
      <c r="C7685" s="98"/>
      <c r="D7685" s="100"/>
      <c r="E7685" s="100"/>
      <c r="F7685" s="100"/>
      <c r="H7685" s="102"/>
      <c r="I7685" s="103"/>
      <c r="J7685" s="102"/>
      <c r="L7685" s="100"/>
      <c r="M7685" s="100"/>
      <c r="N7685" s="100"/>
    </row>
    <row r="7686" spans="2:14">
      <c r="B7686" s="98"/>
      <c r="C7686" s="98"/>
      <c r="D7686" s="100"/>
      <c r="E7686" s="100"/>
      <c r="F7686" s="100"/>
      <c r="H7686" s="102"/>
      <c r="I7686" s="103"/>
      <c r="J7686" s="102"/>
      <c r="L7686" s="100"/>
      <c r="M7686" s="100"/>
      <c r="N7686" s="100"/>
    </row>
    <row r="7687" spans="2:14">
      <c r="B7687" s="98"/>
      <c r="C7687" s="98"/>
      <c r="D7687" s="100"/>
      <c r="E7687" s="100"/>
      <c r="F7687" s="100"/>
      <c r="H7687" s="102"/>
      <c r="I7687" s="103"/>
      <c r="J7687" s="102"/>
      <c r="L7687" s="100"/>
      <c r="M7687" s="100"/>
      <c r="N7687" s="100"/>
    </row>
    <row r="7688" spans="2:14">
      <c r="B7688" s="98"/>
      <c r="C7688" s="98"/>
      <c r="D7688" s="100"/>
      <c r="E7688" s="100"/>
      <c r="F7688" s="100"/>
      <c r="H7688" s="102"/>
      <c r="I7688" s="103"/>
      <c r="J7688" s="102"/>
      <c r="L7688" s="100"/>
      <c r="M7688" s="100"/>
      <c r="N7688" s="100"/>
    </row>
    <row r="7689" spans="2:14">
      <c r="B7689" s="98"/>
      <c r="C7689" s="98"/>
      <c r="D7689" s="100"/>
      <c r="E7689" s="100"/>
      <c r="F7689" s="100"/>
      <c r="H7689" s="102"/>
      <c r="I7689" s="103"/>
      <c r="J7689" s="102"/>
      <c r="L7689" s="100"/>
      <c r="M7689" s="100"/>
      <c r="N7689" s="100"/>
    </row>
    <row r="7690" spans="2:14">
      <c r="B7690" s="98"/>
      <c r="C7690" s="98"/>
      <c r="D7690" s="100"/>
      <c r="E7690" s="100"/>
      <c r="F7690" s="100"/>
      <c r="H7690" s="102"/>
      <c r="I7690" s="103"/>
      <c r="J7690" s="102"/>
      <c r="L7690" s="100"/>
      <c r="M7690" s="100"/>
      <c r="N7690" s="100"/>
    </row>
    <row r="7691" spans="2:14">
      <c r="B7691" s="98"/>
      <c r="C7691" s="98"/>
      <c r="D7691" s="100"/>
      <c r="E7691" s="100"/>
      <c r="F7691" s="100"/>
      <c r="H7691" s="102"/>
      <c r="I7691" s="103"/>
      <c r="J7691" s="102"/>
      <c r="L7691" s="100"/>
      <c r="M7691" s="100"/>
      <c r="N7691" s="100"/>
    </row>
    <row r="7692" spans="2:14">
      <c r="B7692" s="98"/>
      <c r="C7692" s="98"/>
      <c r="D7692" s="100"/>
      <c r="E7692" s="100"/>
      <c r="F7692" s="100"/>
      <c r="H7692" s="102"/>
      <c r="I7692" s="103"/>
      <c r="J7692" s="102"/>
      <c r="L7692" s="100"/>
      <c r="M7692" s="100"/>
      <c r="N7692" s="100"/>
    </row>
    <row r="7693" spans="2:14">
      <c r="B7693" s="98"/>
      <c r="C7693" s="98"/>
      <c r="D7693" s="100"/>
      <c r="E7693" s="100"/>
      <c r="F7693" s="100"/>
      <c r="H7693" s="102"/>
      <c r="I7693" s="103"/>
      <c r="J7693" s="102"/>
      <c r="L7693" s="100"/>
      <c r="M7693" s="100"/>
      <c r="N7693" s="100"/>
    </row>
    <row r="7694" spans="2:14">
      <c r="B7694" s="98"/>
      <c r="C7694" s="98"/>
      <c r="D7694" s="100"/>
      <c r="E7694" s="100"/>
      <c r="F7694" s="100"/>
      <c r="H7694" s="102"/>
      <c r="I7694" s="103"/>
      <c r="J7694" s="102"/>
      <c r="L7694" s="100"/>
      <c r="M7694" s="100"/>
      <c r="N7694" s="100"/>
    </row>
    <row r="7695" spans="2:14">
      <c r="B7695" s="98"/>
      <c r="C7695" s="98"/>
      <c r="D7695" s="100"/>
      <c r="E7695" s="100"/>
      <c r="F7695" s="100"/>
      <c r="H7695" s="102"/>
      <c r="I7695" s="103"/>
      <c r="J7695" s="102"/>
      <c r="L7695" s="100"/>
      <c r="M7695" s="100"/>
      <c r="N7695" s="100"/>
    </row>
    <row r="7696" spans="2:14">
      <c r="B7696" s="98"/>
      <c r="C7696" s="98"/>
      <c r="D7696" s="100"/>
      <c r="E7696" s="100"/>
      <c r="F7696" s="100"/>
      <c r="H7696" s="102"/>
      <c r="I7696" s="103"/>
      <c r="J7696" s="102"/>
      <c r="L7696" s="100"/>
      <c r="M7696" s="100"/>
      <c r="N7696" s="100"/>
    </row>
    <row r="7697" spans="2:14">
      <c r="B7697" s="98"/>
      <c r="C7697" s="98"/>
      <c r="D7697" s="100"/>
      <c r="E7697" s="100"/>
      <c r="F7697" s="100"/>
      <c r="H7697" s="102"/>
      <c r="I7697" s="103"/>
      <c r="J7697" s="102"/>
      <c r="L7697" s="100"/>
      <c r="M7697" s="100"/>
      <c r="N7697" s="100"/>
    </row>
    <row r="7698" spans="2:14">
      <c r="B7698" s="98"/>
      <c r="C7698" s="98"/>
      <c r="D7698" s="100"/>
      <c r="E7698" s="100"/>
      <c r="F7698" s="100"/>
      <c r="H7698" s="102"/>
      <c r="I7698" s="103"/>
      <c r="J7698" s="102"/>
      <c r="L7698" s="100"/>
      <c r="M7698" s="100"/>
      <c r="N7698" s="100"/>
    </row>
    <row r="7699" spans="2:14">
      <c r="B7699" s="98"/>
      <c r="C7699" s="98"/>
      <c r="D7699" s="100"/>
      <c r="E7699" s="100"/>
      <c r="F7699" s="100"/>
      <c r="H7699" s="102"/>
      <c r="I7699" s="103"/>
      <c r="J7699" s="102"/>
      <c r="L7699" s="100"/>
      <c r="M7699" s="100"/>
      <c r="N7699" s="100"/>
    </row>
    <row r="7700" spans="2:14">
      <c r="B7700" s="98"/>
      <c r="C7700" s="98"/>
      <c r="D7700" s="100"/>
      <c r="E7700" s="100"/>
      <c r="F7700" s="100"/>
      <c r="H7700" s="102"/>
      <c r="I7700" s="103"/>
      <c r="J7700" s="102"/>
      <c r="L7700" s="100"/>
      <c r="M7700" s="100"/>
      <c r="N7700" s="100"/>
    </row>
    <row r="7701" spans="2:14">
      <c r="B7701" s="98"/>
      <c r="C7701" s="98"/>
      <c r="D7701" s="100"/>
      <c r="E7701" s="100"/>
      <c r="F7701" s="100"/>
      <c r="H7701" s="102"/>
      <c r="I7701" s="103"/>
      <c r="J7701" s="102"/>
      <c r="L7701" s="100"/>
      <c r="M7701" s="100"/>
      <c r="N7701" s="100"/>
    </row>
    <row r="7702" spans="2:14">
      <c r="B7702" s="98"/>
      <c r="C7702" s="98"/>
      <c r="D7702" s="100"/>
      <c r="E7702" s="100"/>
      <c r="F7702" s="100"/>
      <c r="H7702" s="102"/>
      <c r="I7702" s="103"/>
      <c r="J7702" s="102"/>
      <c r="L7702" s="100"/>
      <c r="M7702" s="100"/>
      <c r="N7702" s="100"/>
    </row>
    <row r="7703" spans="2:14">
      <c r="B7703" s="98"/>
      <c r="C7703" s="98"/>
      <c r="D7703" s="100"/>
      <c r="E7703" s="100"/>
      <c r="F7703" s="100"/>
      <c r="H7703" s="102"/>
      <c r="I7703" s="103"/>
      <c r="J7703" s="102"/>
      <c r="L7703" s="100"/>
      <c r="M7703" s="100"/>
      <c r="N7703" s="100"/>
    </row>
    <row r="7704" spans="2:14">
      <c r="B7704" s="98"/>
      <c r="C7704" s="98"/>
      <c r="D7704" s="100"/>
      <c r="E7704" s="100"/>
      <c r="F7704" s="100"/>
      <c r="H7704" s="102"/>
      <c r="I7704" s="103"/>
      <c r="J7704" s="102"/>
      <c r="L7704" s="100"/>
      <c r="M7704" s="100"/>
      <c r="N7704" s="100"/>
    </row>
    <row r="7705" spans="2:14">
      <c r="B7705" s="98"/>
      <c r="C7705" s="98"/>
      <c r="D7705" s="100"/>
      <c r="E7705" s="100"/>
      <c r="F7705" s="100"/>
      <c r="H7705" s="102"/>
      <c r="I7705" s="103"/>
      <c r="J7705" s="102"/>
      <c r="L7705" s="100"/>
      <c r="M7705" s="100"/>
      <c r="N7705" s="100"/>
    </row>
    <row r="7706" spans="2:14">
      <c r="B7706" s="98"/>
      <c r="C7706" s="98"/>
      <c r="D7706" s="100"/>
      <c r="E7706" s="100"/>
      <c r="F7706" s="100"/>
      <c r="H7706" s="102"/>
      <c r="I7706" s="103"/>
      <c r="J7706" s="102"/>
      <c r="L7706" s="100"/>
      <c r="M7706" s="100"/>
      <c r="N7706" s="100"/>
    </row>
    <row r="7707" spans="2:14">
      <c r="B7707" s="98"/>
      <c r="C7707" s="98"/>
      <c r="D7707" s="100"/>
      <c r="E7707" s="100"/>
      <c r="F7707" s="100"/>
      <c r="H7707" s="102"/>
      <c r="I7707" s="103"/>
      <c r="J7707" s="102"/>
      <c r="L7707" s="100"/>
      <c r="M7707" s="100"/>
      <c r="N7707" s="100"/>
    </row>
    <row r="7708" spans="2:14">
      <c r="B7708" s="98"/>
      <c r="C7708" s="98"/>
      <c r="D7708" s="100"/>
      <c r="E7708" s="100"/>
      <c r="F7708" s="100"/>
      <c r="H7708" s="102"/>
      <c r="I7708" s="103"/>
      <c r="J7708" s="102"/>
      <c r="L7708" s="100"/>
      <c r="M7708" s="100"/>
      <c r="N7708" s="100"/>
    </row>
    <row r="7709" spans="2:14">
      <c r="B7709" s="98"/>
      <c r="C7709" s="98"/>
      <c r="D7709" s="100"/>
      <c r="E7709" s="100"/>
      <c r="F7709" s="100"/>
      <c r="H7709" s="102"/>
      <c r="I7709" s="103"/>
      <c r="J7709" s="102"/>
      <c r="L7709" s="100"/>
      <c r="M7709" s="100"/>
      <c r="N7709" s="100"/>
    </row>
    <row r="7710" spans="2:14">
      <c r="B7710" s="98"/>
      <c r="C7710" s="98"/>
      <c r="D7710" s="100"/>
      <c r="E7710" s="100"/>
      <c r="F7710" s="100"/>
      <c r="H7710" s="102"/>
      <c r="I7710" s="103"/>
      <c r="J7710" s="102"/>
      <c r="L7710" s="100"/>
      <c r="M7710" s="100"/>
      <c r="N7710" s="100"/>
    </row>
    <row r="7711" spans="2:14">
      <c r="B7711" s="98"/>
      <c r="C7711" s="98"/>
      <c r="D7711" s="100"/>
      <c r="E7711" s="100"/>
      <c r="F7711" s="100"/>
      <c r="H7711" s="102"/>
      <c r="I7711" s="103"/>
      <c r="J7711" s="102"/>
      <c r="L7711" s="100"/>
      <c r="M7711" s="100"/>
      <c r="N7711" s="100"/>
    </row>
    <row r="7712" spans="2:14">
      <c r="B7712" s="98"/>
      <c r="C7712" s="98"/>
      <c r="D7712" s="100"/>
      <c r="E7712" s="100"/>
      <c r="F7712" s="100"/>
      <c r="H7712" s="102"/>
      <c r="I7712" s="103"/>
      <c r="J7712" s="102"/>
      <c r="L7712" s="100"/>
      <c r="M7712" s="100"/>
      <c r="N7712" s="100"/>
    </row>
    <row r="7713" spans="2:14">
      <c r="B7713" s="98"/>
      <c r="C7713" s="98"/>
      <c r="D7713" s="100"/>
      <c r="E7713" s="100"/>
      <c r="F7713" s="100"/>
      <c r="H7713" s="102"/>
      <c r="I7713" s="103"/>
      <c r="J7713" s="102"/>
      <c r="L7713" s="100"/>
      <c r="M7713" s="100"/>
      <c r="N7713" s="100"/>
    </row>
    <row r="7714" spans="2:14">
      <c r="B7714" s="98"/>
      <c r="C7714" s="98"/>
      <c r="D7714" s="100"/>
      <c r="E7714" s="100"/>
      <c r="F7714" s="100"/>
      <c r="H7714" s="102"/>
      <c r="I7714" s="103"/>
      <c r="J7714" s="102"/>
      <c r="L7714" s="100"/>
      <c r="M7714" s="100"/>
      <c r="N7714" s="100"/>
    </row>
    <row r="7715" spans="2:14">
      <c r="B7715" s="98"/>
      <c r="C7715" s="98"/>
      <c r="D7715" s="100"/>
      <c r="E7715" s="100"/>
      <c r="F7715" s="100"/>
      <c r="H7715" s="102"/>
      <c r="I7715" s="103"/>
      <c r="J7715" s="102"/>
      <c r="L7715" s="100"/>
      <c r="M7715" s="100"/>
      <c r="N7715" s="100"/>
    </row>
    <row r="7716" spans="2:14">
      <c r="B7716" s="98"/>
      <c r="C7716" s="98"/>
      <c r="D7716" s="100"/>
      <c r="E7716" s="100"/>
      <c r="F7716" s="100"/>
      <c r="H7716" s="102"/>
      <c r="I7716" s="103"/>
      <c r="J7716" s="102"/>
      <c r="L7716" s="100"/>
      <c r="M7716" s="100"/>
      <c r="N7716" s="100"/>
    </row>
    <row r="7717" spans="2:14">
      <c r="B7717" s="98"/>
      <c r="C7717" s="98"/>
      <c r="D7717" s="100"/>
      <c r="E7717" s="100"/>
      <c r="F7717" s="100"/>
      <c r="H7717" s="102"/>
      <c r="I7717" s="103"/>
      <c r="J7717" s="102"/>
      <c r="L7717" s="100"/>
      <c r="M7717" s="100"/>
      <c r="N7717" s="100"/>
    </row>
    <row r="7718" spans="2:14">
      <c r="B7718" s="98"/>
      <c r="C7718" s="98"/>
      <c r="D7718" s="100"/>
      <c r="E7718" s="100"/>
      <c r="F7718" s="100"/>
      <c r="H7718" s="102"/>
      <c r="I7718" s="103"/>
      <c r="J7718" s="102"/>
      <c r="L7718" s="100"/>
      <c r="M7718" s="100"/>
      <c r="N7718" s="100"/>
    </row>
    <row r="7719" spans="2:14">
      <c r="B7719" s="98"/>
      <c r="C7719" s="98"/>
      <c r="D7719" s="100"/>
      <c r="E7719" s="100"/>
      <c r="F7719" s="100"/>
      <c r="H7719" s="102"/>
      <c r="I7719" s="103"/>
      <c r="J7719" s="102"/>
      <c r="L7719" s="100"/>
      <c r="M7719" s="100"/>
      <c r="N7719" s="100"/>
    </row>
    <row r="7720" spans="2:14">
      <c r="B7720" s="98"/>
      <c r="C7720" s="98"/>
      <c r="D7720" s="100"/>
      <c r="E7720" s="100"/>
      <c r="F7720" s="100"/>
      <c r="H7720" s="102"/>
      <c r="I7720" s="103"/>
      <c r="J7720" s="102"/>
      <c r="L7720" s="100"/>
      <c r="M7720" s="100"/>
      <c r="N7720" s="100"/>
    </row>
    <row r="7721" spans="2:14">
      <c r="B7721" s="98"/>
      <c r="C7721" s="98"/>
      <c r="D7721" s="100"/>
      <c r="E7721" s="100"/>
      <c r="F7721" s="100"/>
      <c r="H7721" s="102"/>
      <c r="I7721" s="103"/>
      <c r="J7721" s="102"/>
      <c r="L7721" s="100"/>
      <c r="M7721" s="100"/>
      <c r="N7721" s="100"/>
    </row>
    <row r="7722" spans="2:14">
      <c r="B7722" s="98"/>
      <c r="C7722" s="98"/>
      <c r="D7722" s="100"/>
      <c r="E7722" s="100"/>
      <c r="F7722" s="100"/>
      <c r="H7722" s="102"/>
      <c r="I7722" s="103"/>
      <c r="J7722" s="102"/>
      <c r="L7722" s="100"/>
      <c r="M7722" s="100"/>
      <c r="N7722" s="100"/>
    </row>
    <row r="7723" spans="2:14">
      <c r="B7723" s="98"/>
      <c r="C7723" s="98"/>
      <c r="D7723" s="100"/>
      <c r="E7723" s="100"/>
      <c r="F7723" s="100"/>
      <c r="H7723" s="102"/>
      <c r="I7723" s="103"/>
      <c r="J7723" s="102"/>
      <c r="L7723" s="100"/>
      <c r="M7723" s="100"/>
      <c r="N7723" s="100"/>
    </row>
    <row r="7724" spans="2:14">
      <c r="B7724" s="98"/>
      <c r="C7724" s="98"/>
      <c r="D7724" s="100"/>
      <c r="E7724" s="100"/>
      <c r="F7724" s="100"/>
      <c r="H7724" s="102"/>
      <c r="I7724" s="103"/>
      <c r="J7724" s="102"/>
      <c r="L7724" s="100"/>
      <c r="M7724" s="100"/>
      <c r="N7724" s="100"/>
    </row>
    <row r="7725" spans="2:14">
      <c r="B7725" s="98"/>
      <c r="C7725" s="98"/>
      <c r="D7725" s="100"/>
      <c r="E7725" s="100"/>
      <c r="F7725" s="100"/>
      <c r="H7725" s="102"/>
      <c r="I7725" s="103"/>
      <c r="J7725" s="102"/>
      <c r="L7725" s="100"/>
      <c r="M7725" s="100"/>
      <c r="N7725" s="100"/>
    </row>
    <row r="7726" spans="2:14">
      <c r="B7726" s="98"/>
      <c r="C7726" s="98"/>
      <c r="D7726" s="100"/>
      <c r="E7726" s="100"/>
      <c r="F7726" s="100"/>
      <c r="H7726" s="102"/>
      <c r="I7726" s="103"/>
      <c r="J7726" s="102"/>
      <c r="L7726" s="100"/>
      <c r="M7726" s="100"/>
      <c r="N7726" s="100"/>
    </row>
    <row r="7727" spans="2:14">
      <c r="B7727" s="98"/>
      <c r="C7727" s="98"/>
      <c r="D7727" s="100"/>
      <c r="E7727" s="100"/>
      <c r="F7727" s="100"/>
      <c r="H7727" s="102"/>
      <c r="I7727" s="103"/>
      <c r="J7727" s="102"/>
      <c r="L7727" s="100"/>
      <c r="M7727" s="100"/>
      <c r="N7727" s="100"/>
    </row>
    <row r="7728" spans="2:14">
      <c r="B7728" s="98"/>
      <c r="C7728" s="98"/>
      <c r="D7728" s="100"/>
      <c r="E7728" s="100"/>
      <c r="F7728" s="100"/>
      <c r="H7728" s="102"/>
      <c r="I7728" s="103"/>
      <c r="J7728" s="102"/>
      <c r="L7728" s="100"/>
      <c r="M7728" s="100"/>
      <c r="N7728" s="100"/>
    </row>
    <row r="7729" spans="2:14">
      <c r="B7729" s="98"/>
      <c r="C7729" s="98"/>
      <c r="D7729" s="100"/>
      <c r="E7729" s="100"/>
      <c r="F7729" s="100"/>
      <c r="H7729" s="102"/>
      <c r="I7729" s="103"/>
      <c r="J7729" s="102"/>
      <c r="L7729" s="100"/>
      <c r="M7729" s="100"/>
      <c r="N7729" s="100"/>
    </row>
    <row r="7730" spans="2:14">
      <c r="B7730" s="98"/>
      <c r="C7730" s="98"/>
      <c r="D7730" s="100"/>
      <c r="E7730" s="100"/>
      <c r="F7730" s="100"/>
      <c r="H7730" s="102"/>
      <c r="I7730" s="103"/>
      <c r="J7730" s="102"/>
      <c r="L7730" s="100"/>
      <c r="M7730" s="100"/>
      <c r="N7730" s="100"/>
    </row>
    <row r="7731" spans="2:14">
      <c r="B7731" s="98"/>
      <c r="C7731" s="98"/>
      <c r="D7731" s="100"/>
      <c r="E7731" s="100"/>
      <c r="F7731" s="100"/>
      <c r="H7731" s="102"/>
      <c r="I7731" s="103"/>
      <c r="J7731" s="102"/>
      <c r="L7731" s="100"/>
      <c r="M7731" s="100"/>
      <c r="N7731" s="100"/>
    </row>
    <row r="7732" spans="2:14">
      <c r="B7732" s="98"/>
      <c r="C7732" s="98"/>
      <c r="D7732" s="100"/>
      <c r="E7732" s="100"/>
      <c r="F7732" s="100"/>
      <c r="H7732" s="102"/>
      <c r="I7732" s="103"/>
      <c r="J7732" s="102"/>
      <c r="L7732" s="100"/>
      <c r="M7732" s="100"/>
      <c r="N7732" s="100"/>
    </row>
    <row r="7733" spans="2:14">
      <c r="B7733" s="98"/>
      <c r="C7733" s="98"/>
      <c r="D7733" s="100"/>
      <c r="E7733" s="100"/>
      <c r="F7733" s="100"/>
      <c r="H7733" s="102"/>
      <c r="I7733" s="103"/>
      <c r="J7733" s="102"/>
      <c r="L7733" s="100"/>
      <c r="M7733" s="100"/>
      <c r="N7733" s="100"/>
    </row>
    <row r="7734" spans="2:14">
      <c r="B7734" s="98"/>
      <c r="C7734" s="98"/>
      <c r="D7734" s="100"/>
      <c r="E7734" s="100"/>
      <c r="F7734" s="100"/>
      <c r="H7734" s="102"/>
      <c r="I7734" s="103"/>
      <c r="J7734" s="102"/>
      <c r="L7734" s="100"/>
      <c r="M7734" s="100"/>
      <c r="N7734" s="100"/>
    </row>
    <row r="7735" spans="2:14">
      <c r="B7735" s="98"/>
      <c r="C7735" s="98"/>
      <c r="D7735" s="100"/>
      <c r="E7735" s="100"/>
      <c r="F7735" s="100"/>
      <c r="H7735" s="102"/>
      <c r="I7735" s="103"/>
      <c r="J7735" s="102"/>
      <c r="L7735" s="100"/>
      <c r="M7735" s="100"/>
      <c r="N7735" s="100"/>
    </row>
    <row r="7736" spans="2:14">
      <c r="B7736" s="98"/>
      <c r="C7736" s="98"/>
      <c r="D7736" s="100"/>
      <c r="E7736" s="100"/>
      <c r="F7736" s="100"/>
      <c r="H7736" s="102"/>
      <c r="I7736" s="103"/>
      <c r="J7736" s="102"/>
      <c r="L7736" s="100"/>
      <c r="M7736" s="100"/>
      <c r="N7736" s="100"/>
    </row>
    <row r="7737" spans="2:14">
      <c r="B7737" s="98"/>
      <c r="C7737" s="98"/>
      <c r="D7737" s="100"/>
      <c r="E7737" s="100"/>
      <c r="F7737" s="100"/>
      <c r="H7737" s="102"/>
      <c r="I7737" s="103"/>
      <c r="J7737" s="102"/>
      <c r="L7737" s="100"/>
      <c r="M7737" s="100"/>
      <c r="N7737" s="100"/>
    </row>
    <row r="7738" spans="2:14">
      <c r="B7738" s="98"/>
      <c r="C7738" s="98"/>
      <c r="D7738" s="100"/>
      <c r="E7738" s="100"/>
      <c r="F7738" s="100"/>
      <c r="H7738" s="102"/>
      <c r="I7738" s="103"/>
      <c r="J7738" s="102"/>
      <c r="L7738" s="100"/>
      <c r="M7738" s="100"/>
      <c r="N7738" s="100"/>
    </row>
    <row r="7739" spans="2:14">
      <c r="B7739" s="98"/>
      <c r="C7739" s="98"/>
      <c r="D7739" s="100"/>
      <c r="E7739" s="100"/>
      <c r="F7739" s="100"/>
      <c r="H7739" s="102"/>
      <c r="I7739" s="103"/>
      <c r="J7739" s="102"/>
      <c r="L7739" s="100"/>
      <c r="M7739" s="100"/>
      <c r="N7739" s="100"/>
    </row>
    <row r="7740" spans="2:14">
      <c r="B7740" s="98"/>
      <c r="C7740" s="98"/>
      <c r="D7740" s="100"/>
      <c r="E7740" s="100"/>
      <c r="F7740" s="100"/>
      <c r="H7740" s="102"/>
      <c r="I7740" s="103"/>
      <c r="J7740" s="102"/>
      <c r="L7740" s="100"/>
      <c r="M7740" s="100"/>
      <c r="N7740" s="100"/>
    </row>
    <row r="7741" spans="2:14">
      <c r="B7741" s="98"/>
      <c r="C7741" s="98"/>
      <c r="D7741" s="100"/>
      <c r="E7741" s="100"/>
      <c r="F7741" s="100"/>
      <c r="H7741" s="102"/>
      <c r="I7741" s="103"/>
      <c r="J7741" s="102"/>
      <c r="L7741" s="100"/>
      <c r="M7741" s="100"/>
      <c r="N7741" s="100"/>
    </row>
    <row r="7742" spans="2:14">
      <c r="B7742" s="98"/>
      <c r="C7742" s="98"/>
      <c r="D7742" s="100"/>
      <c r="E7742" s="100"/>
      <c r="F7742" s="100"/>
      <c r="H7742" s="102"/>
      <c r="I7742" s="103"/>
      <c r="J7742" s="102"/>
      <c r="L7742" s="100"/>
      <c r="M7742" s="100"/>
      <c r="N7742" s="100"/>
    </row>
    <row r="7743" spans="2:14">
      <c r="B7743" s="98"/>
      <c r="C7743" s="98"/>
      <c r="D7743" s="100"/>
      <c r="E7743" s="100"/>
      <c r="F7743" s="100"/>
      <c r="H7743" s="102"/>
      <c r="I7743" s="103"/>
      <c r="J7743" s="102"/>
      <c r="L7743" s="100"/>
      <c r="M7743" s="100"/>
      <c r="N7743" s="100"/>
    </row>
    <row r="7744" spans="2:14">
      <c r="B7744" s="98"/>
      <c r="C7744" s="98"/>
      <c r="D7744" s="100"/>
      <c r="E7744" s="100"/>
      <c r="F7744" s="100"/>
      <c r="H7744" s="102"/>
      <c r="I7744" s="103"/>
      <c r="J7744" s="102"/>
      <c r="L7744" s="100"/>
      <c r="M7744" s="100"/>
      <c r="N7744" s="100"/>
    </row>
    <row r="7745" spans="2:14">
      <c r="B7745" s="98"/>
      <c r="C7745" s="98"/>
      <c r="D7745" s="100"/>
      <c r="E7745" s="100"/>
      <c r="F7745" s="100"/>
      <c r="H7745" s="102"/>
      <c r="I7745" s="103"/>
      <c r="J7745" s="102"/>
      <c r="L7745" s="100"/>
      <c r="M7745" s="100"/>
      <c r="N7745" s="100"/>
    </row>
    <row r="7746" spans="2:14">
      <c r="B7746" s="98"/>
      <c r="C7746" s="98"/>
      <c r="D7746" s="100"/>
      <c r="E7746" s="100"/>
      <c r="F7746" s="100"/>
      <c r="H7746" s="102"/>
      <c r="I7746" s="103"/>
      <c r="J7746" s="102"/>
      <c r="L7746" s="100"/>
      <c r="M7746" s="100"/>
      <c r="N7746" s="100"/>
    </row>
    <row r="7747" spans="2:14">
      <c r="B7747" s="98"/>
      <c r="C7747" s="98"/>
      <c r="D7747" s="100"/>
      <c r="E7747" s="100"/>
      <c r="F7747" s="100"/>
      <c r="H7747" s="102"/>
      <c r="I7747" s="103"/>
      <c r="J7747" s="102"/>
      <c r="L7747" s="100"/>
      <c r="M7747" s="100"/>
      <c r="N7747" s="100"/>
    </row>
    <row r="7748" spans="2:14">
      <c r="B7748" s="98"/>
      <c r="C7748" s="98"/>
      <c r="D7748" s="100"/>
      <c r="E7748" s="100"/>
      <c r="F7748" s="100"/>
      <c r="H7748" s="102"/>
      <c r="I7748" s="103"/>
      <c r="J7748" s="102"/>
      <c r="L7748" s="100"/>
      <c r="M7748" s="100"/>
      <c r="N7748" s="100"/>
    </row>
    <row r="7749" spans="2:14">
      <c r="B7749" s="98"/>
      <c r="C7749" s="98"/>
      <c r="D7749" s="100"/>
      <c r="E7749" s="100"/>
      <c r="F7749" s="100"/>
      <c r="H7749" s="102"/>
      <c r="I7749" s="103"/>
      <c r="J7749" s="102"/>
      <c r="L7749" s="100"/>
      <c r="M7749" s="100"/>
      <c r="N7749" s="100"/>
    </row>
    <row r="7750" spans="2:14">
      <c r="B7750" s="98"/>
      <c r="C7750" s="98"/>
      <c r="D7750" s="100"/>
      <c r="E7750" s="100"/>
      <c r="F7750" s="100"/>
      <c r="H7750" s="102"/>
      <c r="I7750" s="103"/>
      <c r="J7750" s="102"/>
      <c r="L7750" s="100"/>
      <c r="M7750" s="100"/>
      <c r="N7750" s="100"/>
    </row>
    <row r="7751" spans="2:14">
      <c r="B7751" s="98"/>
      <c r="C7751" s="98"/>
      <c r="D7751" s="100"/>
      <c r="E7751" s="100"/>
      <c r="F7751" s="100"/>
      <c r="H7751" s="102"/>
      <c r="I7751" s="103"/>
      <c r="J7751" s="102"/>
      <c r="L7751" s="100"/>
      <c r="M7751" s="100"/>
      <c r="N7751" s="100"/>
    </row>
    <row r="7752" spans="2:14">
      <c r="B7752" s="98"/>
      <c r="C7752" s="98"/>
      <c r="D7752" s="100"/>
      <c r="E7752" s="100"/>
      <c r="F7752" s="100"/>
      <c r="H7752" s="102"/>
      <c r="I7752" s="103"/>
      <c r="J7752" s="102"/>
      <c r="L7752" s="100"/>
      <c r="M7752" s="100"/>
      <c r="N7752" s="100"/>
    </row>
    <row r="7753" spans="2:14">
      <c r="B7753" s="98"/>
      <c r="C7753" s="98"/>
      <c r="D7753" s="100"/>
      <c r="E7753" s="100"/>
      <c r="F7753" s="100"/>
      <c r="H7753" s="102"/>
      <c r="I7753" s="103"/>
      <c r="J7753" s="102"/>
      <c r="L7753" s="100"/>
      <c r="M7753" s="100"/>
      <c r="N7753" s="100"/>
    </row>
    <row r="7754" spans="2:14">
      <c r="B7754" s="98"/>
      <c r="C7754" s="98"/>
      <c r="D7754" s="100"/>
      <c r="E7754" s="100"/>
      <c r="F7754" s="100"/>
      <c r="H7754" s="102"/>
      <c r="I7754" s="103"/>
      <c r="J7754" s="102"/>
      <c r="L7754" s="100"/>
      <c r="M7754" s="100"/>
      <c r="N7754" s="100"/>
    </row>
    <row r="7755" spans="2:14">
      <c r="B7755" s="98"/>
      <c r="C7755" s="98"/>
      <c r="D7755" s="100"/>
      <c r="E7755" s="100"/>
      <c r="F7755" s="100"/>
      <c r="H7755" s="102"/>
      <c r="I7755" s="103"/>
      <c r="J7755" s="102"/>
      <c r="L7755" s="100"/>
      <c r="M7755" s="100"/>
      <c r="N7755" s="100"/>
    </row>
    <row r="7756" spans="2:14">
      <c r="B7756" s="98"/>
      <c r="C7756" s="98"/>
      <c r="D7756" s="100"/>
      <c r="E7756" s="100"/>
      <c r="F7756" s="100"/>
      <c r="H7756" s="102"/>
      <c r="I7756" s="103"/>
      <c r="J7756" s="102"/>
      <c r="L7756" s="100"/>
      <c r="M7756" s="100"/>
      <c r="N7756" s="100"/>
    </row>
    <row r="7757" spans="2:14">
      <c r="B7757" s="98"/>
      <c r="C7757" s="98"/>
      <c r="D7757" s="100"/>
      <c r="E7757" s="100"/>
      <c r="F7757" s="100"/>
      <c r="H7757" s="102"/>
      <c r="I7757" s="103"/>
      <c r="J7757" s="102"/>
      <c r="L7757" s="100"/>
      <c r="M7757" s="100"/>
      <c r="N7757" s="100"/>
    </row>
    <row r="7758" spans="2:14">
      <c r="B7758" s="98"/>
      <c r="C7758" s="98"/>
      <c r="D7758" s="100"/>
      <c r="E7758" s="100"/>
      <c r="F7758" s="100"/>
      <c r="H7758" s="102"/>
      <c r="I7758" s="103"/>
      <c r="J7758" s="102"/>
      <c r="L7758" s="100"/>
      <c r="M7758" s="100"/>
      <c r="N7758" s="100"/>
    </row>
    <row r="7759" spans="2:14">
      <c r="B7759" s="98"/>
      <c r="C7759" s="98"/>
      <c r="D7759" s="100"/>
      <c r="E7759" s="100"/>
      <c r="F7759" s="100"/>
      <c r="H7759" s="102"/>
      <c r="I7759" s="103"/>
      <c r="J7759" s="102"/>
      <c r="L7759" s="100"/>
      <c r="M7759" s="100"/>
      <c r="N7759" s="100"/>
    </row>
    <row r="7760" spans="2:14">
      <c r="B7760" s="98"/>
      <c r="C7760" s="98"/>
      <c r="D7760" s="100"/>
      <c r="E7760" s="100"/>
      <c r="F7760" s="100"/>
      <c r="H7760" s="102"/>
      <c r="I7760" s="103"/>
      <c r="J7760" s="102"/>
      <c r="L7760" s="100"/>
      <c r="M7760" s="100"/>
      <c r="N7760" s="100"/>
    </row>
    <row r="7761" spans="2:14">
      <c r="B7761" s="98"/>
      <c r="C7761" s="98"/>
      <c r="D7761" s="100"/>
      <c r="E7761" s="100"/>
      <c r="F7761" s="100"/>
      <c r="H7761" s="102"/>
      <c r="I7761" s="103"/>
      <c r="J7761" s="102"/>
      <c r="L7761" s="100"/>
      <c r="M7761" s="100"/>
      <c r="N7761" s="100"/>
    </row>
    <row r="7762" spans="2:14">
      <c r="B7762" s="98"/>
      <c r="C7762" s="98"/>
      <c r="D7762" s="100"/>
      <c r="E7762" s="100"/>
      <c r="F7762" s="100"/>
      <c r="H7762" s="102"/>
      <c r="I7762" s="103"/>
      <c r="J7762" s="102"/>
      <c r="L7762" s="100"/>
      <c r="M7762" s="100"/>
      <c r="N7762" s="100"/>
    </row>
    <row r="7763" spans="2:14">
      <c r="B7763" s="98"/>
      <c r="C7763" s="98"/>
      <c r="D7763" s="100"/>
      <c r="E7763" s="100"/>
      <c r="F7763" s="100"/>
      <c r="H7763" s="102"/>
      <c r="I7763" s="103"/>
      <c r="J7763" s="102"/>
      <c r="L7763" s="100"/>
      <c r="M7763" s="100"/>
      <c r="N7763" s="100"/>
    </row>
    <row r="7764" spans="2:14">
      <c r="B7764" s="98"/>
      <c r="C7764" s="98"/>
      <c r="D7764" s="100"/>
      <c r="E7764" s="100"/>
      <c r="F7764" s="100"/>
      <c r="H7764" s="102"/>
      <c r="I7764" s="103"/>
      <c r="J7764" s="102"/>
      <c r="L7764" s="100"/>
      <c r="M7764" s="100"/>
      <c r="N7764" s="100"/>
    </row>
    <row r="7765" spans="2:14">
      <c r="B7765" s="98"/>
      <c r="C7765" s="98"/>
      <c r="D7765" s="100"/>
      <c r="E7765" s="100"/>
      <c r="F7765" s="100"/>
      <c r="H7765" s="102"/>
      <c r="I7765" s="103"/>
      <c r="J7765" s="102"/>
      <c r="L7765" s="100"/>
      <c r="M7765" s="100"/>
      <c r="N7765" s="100"/>
    </row>
    <row r="7766" spans="2:14">
      <c r="B7766" s="98"/>
      <c r="C7766" s="98"/>
      <c r="D7766" s="100"/>
      <c r="E7766" s="100"/>
      <c r="F7766" s="100"/>
      <c r="H7766" s="102"/>
      <c r="I7766" s="103"/>
      <c r="J7766" s="102"/>
      <c r="L7766" s="100"/>
      <c r="M7766" s="100"/>
      <c r="N7766" s="100"/>
    </row>
    <row r="7767" spans="2:14">
      <c r="B7767" s="98"/>
      <c r="C7767" s="98"/>
      <c r="D7767" s="100"/>
      <c r="E7767" s="100"/>
      <c r="F7767" s="100"/>
      <c r="H7767" s="102"/>
      <c r="I7767" s="103"/>
      <c r="J7767" s="102"/>
      <c r="L7767" s="100"/>
      <c r="M7767" s="100"/>
      <c r="N7767" s="100"/>
    </row>
    <row r="7768" spans="2:14">
      <c r="B7768" s="98"/>
      <c r="C7768" s="98"/>
      <c r="D7768" s="100"/>
      <c r="E7768" s="100"/>
      <c r="F7768" s="100"/>
      <c r="H7768" s="102"/>
      <c r="I7768" s="103"/>
      <c r="J7768" s="102"/>
      <c r="L7768" s="100"/>
      <c r="M7768" s="100"/>
      <c r="N7768" s="100"/>
    </row>
    <row r="7769" spans="2:14">
      <c r="B7769" s="98"/>
      <c r="C7769" s="98"/>
      <c r="D7769" s="100"/>
      <c r="E7769" s="100"/>
      <c r="F7769" s="100"/>
      <c r="H7769" s="102"/>
      <c r="I7769" s="103"/>
      <c r="J7769" s="102"/>
      <c r="L7769" s="100"/>
      <c r="M7769" s="100"/>
      <c r="N7769" s="100"/>
    </row>
    <row r="7770" spans="2:14">
      <c r="B7770" s="98"/>
      <c r="C7770" s="98"/>
      <c r="D7770" s="100"/>
      <c r="E7770" s="100"/>
      <c r="F7770" s="100"/>
      <c r="H7770" s="102"/>
      <c r="I7770" s="103"/>
      <c r="J7770" s="102"/>
      <c r="L7770" s="100"/>
      <c r="M7770" s="100"/>
      <c r="N7770" s="100"/>
    </row>
    <row r="7771" spans="2:14">
      <c r="B7771" s="98"/>
      <c r="C7771" s="98"/>
      <c r="D7771" s="100"/>
      <c r="E7771" s="100"/>
      <c r="F7771" s="100"/>
      <c r="H7771" s="102"/>
      <c r="I7771" s="103"/>
      <c r="J7771" s="102"/>
      <c r="L7771" s="100"/>
      <c r="M7771" s="100"/>
      <c r="N7771" s="100"/>
    </row>
    <row r="7772" spans="2:14">
      <c r="B7772" s="98"/>
      <c r="C7772" s="98"/>
      <c r="D7772" s="100"/>
      <c r="E7772" s="100"/>
      <c r="F7772" s="100"/>
      <c r="H7772" s="102"/>
      <c r="I7772" s="103"/>
      <c r="J7772" s="102"/>
      <c r="L7772" s="100"/>
      <c r="M7772" s="100"/>
      <c r="N7772" s="100"/>
    </row>
    <row r="7773" spans="2:14">
      <c r="B7773" s="98"/>
      <c r="C7773" s="98"/>
      <c r="D7773" s="100"/>
      <c r="E7773" s="100"/>
      <c r="F7773" s="100"/>
      <c r="H7773" s="102"/>
      <c r="I7773" s="103"/>
      <c r="J7773" s="102"/>
      <c r="L7773" s="100"/>
      <c r="M7773" s="100"/>
      <c r="N7773" s="100"/>
    </row>
    <row r="7774" spans="2:14">
      <c r="B7774" s="98"/>
      <c r="C7774" s="98"/>
      <c r="D7774" s="100"/>
      <c r="E7774" s="100"/>
      <c r="F7774" s="100"/>
      <c r="H7774" s="102"/>
      <c r="I7774" s="103"/>
      <c r="J7774" s="102"/>
      <c r="L7774" s="100"/>
      <c r="M7774" s="100"/>
      <c r="N7774" s="100"/>
    </row>
    <row r="7775" spans="2:14">
      <c r="B7775" s="98"/>
      <c r="C7775" s="98"/>
      <c r="D7775" s="100"/>
      <c r="E7775" s="100"/>
      <c r="F7775" s="100"/>
      <c r="H7775" s="102"/>
      <c r="I7775" s="103"/>
      <c r="J7775" s="102"/>
      <c r="L7775" s="100"/>
      <c r="M7775" s="100"/>
      <c r="N7775" s="100"/>
    </row>
    <row r="7776" spans="2:14">
      <c r="B7776" s="98"/>
      <c r="C7776" s="98"/>
      <c r="D7776" s="100"/>
      <c r="E7776" s="100"/>
      <c r="F7776" s="100"/>
      <c r="H7776" s="102"/>
      <c r="I7776" s="103"/>
      <c r="J7776" s="102"/>
      <c r="L7776" s="100"/>
      <c r="M7776" s="100"/>
      <c r="N7776" s="100"/>
    </row>
    <row r="7777" spans="2:14">
      <c r="B7777" s="98"/>
      <c r="C7777" s="98"/>
      <c r="D7777" s="100"/>
      <c r="E7777" s="100"/>
      <c r="F7777" s="100"/>
      <c r="H7777" s="102"/>
      <c r="I7777" s="103"/>
      <c r="J7777" s="102"/>
      <c r="L7777" s="100"/>
      <c r="M7777" s="100"/>
      <c r="N7777" s="100"/>
    </row>
    <row r="7778" spans="2:14">
      <c r="B7778" s="98"/>
      <c r="C7778" s="98"/>
      <c r="D7778" s="100"/>
      <c r="E7778" s="100"/>
      <c r="F7778" s="100"/>
      <c r="H7778" s="102"/>
      <c r="I7778" s="103"/>
      <c r="J7778" s="102"/>
      <c r="L7778" s="100"/>
      <c r="M7778" s="100"/>
      <c r="N7778" s="100"/>
    </row>
    <row r="7779" spans="2:14">
      <c r="B7779" s="98"/>
      <c r="C7779" s="98"/>
      <c r="D7779" s="100"/>
      <c r="E7779" s="100"/>
      <c r="F7779" s="100"/>
      <c r="H7779" s="102"/>
      <c r="I7779" s="103"/>
      <c r="J7779" s="102"/>
      <c r="L7779" s="100"/>
      <c r="M7779" s="100"/>
      <c r="N7779" s="100"/>
    </row>
    <row r="7780" spans="2:14">
      <c r="B7780" s="98"/>
      <c r="C7780" s="98"/>
      <c r="D7780" s="100"/>
      <c r="E7780" s="100"/>
      <c r="F7780" s="100"/>
      <c r="H7780" s="102"/>
      <c r="I7780" s="103"/>
      <c r="J7780" s="102"/>
      <c r="L7780" s="100"/>
      <c r="M7780" s="100"/>
      <c r="N7780" s="100"/>
    </row>
    <row r="7781" spans="2:14">
      <c r="B7781" s="98"/>
      <c r="C7781" s="98"/>
      <c r="D7781" s="100"/>
      <c r="E7781" s="100"/>
      <c r="F7781" s="100"/>
      <c r="H7781" s="102"/>
      <c r="I7781" s="103"/>
      <c r="J7781" s="102"/>
      <c r="L7781" s="100"/>
      <c r="M7781" s="100"/>
      <c r="N7781" s="100"/>
    </row>
    <row r="7782" spans="2:14">
      <c r="B7782" s="98"/>
      <c r="C7782" s="98"/>
      <c r="D7782" s="100"/>
      <c r="E7782" s="100"/>
      <c r="F7782" s="100"/>
      <c r="H7782" s="102"/>
      <c r="I7782" s="103"/>
      <c r="J7782" s="102"/>
      <c r="L7782" s="100"/>
      <c r="M7782" s="100"/>
      <c r="N7782" s="100"/>
    </row>
    <row r="7783" spans="2:14">
      <c r="B7783" s="98"/>
      <c r="C7783" s="98"/>
      <c r="D7783" s="100"/>
      <c r="E7783" s="100"/>
      <c r="F7783" s="100"/>
      <c r="H7783" s="102"/>
      <c r="I7783" s="103"/>
      <c r="J7783" s="102"/>
      <c r="L7783" s="100"/>
      <c r="M7783" s="100"/>
      <c r="N7783" s="100"/>
    </row>
    <row r="7784" spans="2:14">
      <c r="B7784" s="98"/>
      <c r="C7784" s="98"/>
      <c r="D7784" s="100"/>
      <c r="E7784" s="100"/>
      <c r="F7784" s="100"/>
      <c r="H7784" s="102"/>
      <c r="I7784" s="103"/>
      <c r="J7784" s="102"/>
      <c r="L7784" s="100"/>
      <c r="M7784" s="100"/>
      <c r="N7784" s="100"/>
    </row>
    <row r="7785" spans="2:14">
      <c r="B7785" s="98"/>
      <c r="C7785" s="98"/>
      <c r="D7785" s="100"/>
      <c r="E7785" s="100"/>
      <c r="F7785" s="100"/>
      <c r="H7785" s="102"/>
      <c r="I7785" s="103"/>
      <c r="J7785" s="102"/>
      <c r="L7785" s="100"/>
      <c r="M7785" s="100"/>
      <c r="N7785" s="100"/>
    </row>
    <row r="7786" spans="2:14">
      <c r="B7786" s="98"/>
      <c r="C7786" s="98"/>
      <c r="D7786" s="100"/>
      <c r="E7786" s="100"/>
      <c r="F7786" s="100"/>
      <c r="H7786" s="102"/>
      <c r="I7786" s="103"/>
      <c r="J7786" s="102"/>
      <c r="L7786" s="100"/>
      <c r="M7786" s="100"/>
      <c r="N7786" s="100"/>
    </row>
    <row r="7787" spans="2:14">
      <c r="B7787" s="98"/>
      <c r="C7787" s="98"/>
      <c r="D7787" s="100"/>
      <c r="E7787" s="100"/>
      <c r="F7787" s="100"/>
      <c r="H7787" s="102"/>
      <c r="I7787" s="103"/>
      <c r="J7787" s="102"/>
      <c r="L7787" s="100"/>
      <c r="M7787" s="100"/>
      <c r="N7787" s="100"/>
    </row>
    <row r="7788" spans="2:14">
      <c r="B7788" s="98"/>
      <c r="C7788" s="98"/>
      <c r="D7788" s="100"/>
      <c r="E7788" s="100"/>
      <c r="F7788" s="100"/>
      <c r="H7788" s="102"/>
      <c r="I7788" s="103"/>
      <c r="J7788" s="102"/>
      <c r="L7788" s="100"/>
      <c r="M7788" s="100"/>
      <c r="N7788" s="100"/>
    </row>
    <row r="7789" spans="2:14">
      <c r="B7789" s="98"/>
      <c r="C7789" s="98"/>
      <c r="D7789" s="100"/>
      <c r="E7789" s="100"/>
      <c r="F7789" s="100"/>
      <c r="H7789" s="102"/>
      <c r="I7789" s="103"/>
      <c r="J7789" s="102"/>
      <c r="L7789" s="100"/>
      <c r="M7789" s="100"/>
      <c r="N7789" s="100"/>
    </row>
    <row r="7790" spans="2:14">
      <c r="B7790" s="98"/>
      <c r="C7790" s="98"/>
      <c r="D7790" s="100"/>
      <c r="E7790" s="100"/>
      <c r="F7790" s="100"/>
      <c r="H7790" s="102"/>
      <c r="I7790" s="103"/>
      <c r="J7790" s="102"/>
      <c r="L7790" s="100"/>
      <c r="M7790" s="100"/>
      <c r="N7790" s="100"/>
    </row>
    <row r="7791" spans="2:14">
      <c r="B7791" s="98"/>
      <c r="C7791" s="98"/>
      <c r="D7791" s="100"/>
      <c r="E7791" s="100"/>
      <c r="F7791" s="100"/>
      <c r="H7791" s="102"/>
      <c r="I7791" s="103"/>
      <c r="J7791" s="102"/>
      <c r="L7791" s="100"/>
      <c r="M7791" s="100"/>
      <c r="N7791" s="100"/>
    </row>
    <row r="7792" spans="2:14">
      <c r="B7792" s="98"/>
      <c r="C7792" s="98"/>
      <c r="D7792" s="100"/>
      <c r="E7792" s="100"/>
      <c r="F7792" s="100"/>
      <c r="H7792" s="102"/>
      <c r="I7792" s="103"/>
      <c r="J7792" s="102"/>
      <c r="L7792" s="100"/>
      <c r="M7792" s="100"/>
      <c r="N7792" s="100"/>
    </row>
    <row r="7793" spans="2:14">
      <c r="B7793" s="98"/>
      <c r="C7793" s="98"/>
      <c r="D7793" s="100"/>
      <c r="E7793" s="100"/>
      <c r="F7793" s="100"/>
      <c r="H7793" s="102"/>
      <c r="I7793" s="103"/>
      <c r="J7793" s="102"/>
      <c r="L7793" s="100"/>
      <c r="M7793" s="100"/>
      <c r="N7793" s="100"/>
    </row>
    <row r="7794" spans="2:14">
      <c r="B7794" s="98"/>
      <c r="C7794" s="98"/>
      <c r="D7794" s="100"/>
      <c r="E7794" s="100"/>
      <c r="F7794" s="100"/>
      <c r="H7794" s="102"/>
      <c r="I7794" s="103"/>
      <c r="J7794" s="102"/>
      <c r="L7794" s="100"/>
      <c r="M7794" s="100"/>
      <c r="N7794" s="100"/>
    </row>
    <row r="7795" spans="2:14">
      <c r="B7795" s="98"/>
      <c r="C7795" s="98"/>
      <c r="D7795" s="100"/>
      <c r="E7795" s="100"/>
      <c r="F7795" s="100"/>
      <c r="H7795" s="102"/>
      <c r="I7795" s="103"/>
      <c r="J7795" s="102"/>
      <c r="L7795" s="100"/>
      <c r="M7795" s="100"/>
      <c r="N7795" s="100"/>
    </row>
    <row r="7796" spans="2:14">
      <c r="B7796" s="98"/>
      <c r="C7796" s="98"/>
      <c r="D7796" s="100"/>
      <c r="E7796" s="100"/>
      <c r="F7796" s="100"/>
      <c r="H7796" s="102"/>
      <c r="I7796" s="103"/>
      <c r="J7796" s="102"/>
      <c r="L7796" s="100"/>
      <c r="M7796" s="100"/>
      <c r="N7796" s="100"/>
    </row>
    <row r="7797" spans="2:14">
      <c r="B7797" s="98"/>
      <c r="C7797" s="98"/>
      <c r="D7797" s="100"/>
      <c r="E7797" s="100"/>
      <c r="F7797" s="100"/>
      <c r="H7797" s="102"/>
      <c r="I7797" s="103"/>
      <c r="J7797" s="102"/>
      <c r="L7797" s="100"/>
      <c r="M7797" s="100"/>
      <c r="N7797" s="100"/>
    </row>
    <row r="7798" spans="2:14">
      <c r="B7798" s="98"/>
      <c r="C7798" s="98"/>
      <c r="D7798" s="100"/>
      <c r="E7798" s="100"/>
      <c r="F7798" s="100"/>
      <c r="H7798" s="102"/>
      <c r="I7798" s="103"/>
      <c r="J7798" s="102"/>
      <c r="L7798" s="100"/>
      <c r="M7798" s="100"/>
      <c r="N7798" s="100"/>
    </row>
    <row r="7799" spans="2:14">
      <c r="B7799" s="98"/>
      <c r="C7799" s="98"/>
      <c r="D7799" s="100"/>
      <c r="E7799" s="100"/>
      <c r="F7799" s="100"/>
      <c r="H7799" s="102"/>
      <c r="I7799" s="103"/>
      <c r="J7799" s="102"/>
      <c r="L7799" s="100"/>
      <c r="M7799" s="100"/>
      <c r="N7799" s="100"/>
    </row>
    <row r="7800" spans="2:14">
      <c r="B7800" s="98"/>
      <c r="C7800" s="98"/>
      <c r="D7800" s="100"/>
      <c r="E7800" s="100"/>
      <c r="F7800" s="100"/>
      <c r="H7800" s="102"/>
      <c r="I7800" s="103"/>
      <c r="J7800" s="102"/>
      <c r="L7800" s="100"/>
      <c r="M7800" s="100"/>
      <c r="N7800" s="100"/>
    </row>
    <row r="7801" spans="2:14">
      <c r="B7801" s="98"/>
      <c r="C7801" s="98"/>
      <c r="D7801" s="100"/>
      <c r="E7801" s="100"/>
      <c r="F7801" s="100"/>
      <c r="H7801" s="102"/>
      <c r="I7801" s="103"/>
      <c r="J7801" s="102"/>
      <c r="L7801" s="100"/>
      <c r="M7801" s="100"/>
      <c r="N7801" s="100"/>
    </row>
    <row r="7802" spans="2:14">
      <c r="B7802" s="98"/>
      <c r="C7802" s="98"/>
      <c r="D7802" s="100"/>
      <c r="E7802" s="100"/>
      <c r="F7802" s="100"/>
      <c r="H7802" s="102"/>
      <c r="I7802" s="103"/>
      <c r="J7802" s="102"/>
      <c r="L7802" s="100"/>
      <c r="M7802" s="100"/>
      <c r="N7802" s="100"/>
    </row>
    <row r="7803" spans="2:14">
      <c r="B7803" s="98"/>
      <c r="C7803" s="98"/>
      <c r="D7803" s="100"/>
      <c r="E7803" s="100"/>
      <c r="F7803" s="100"/>
      <c r="H7803" s="102"/>
      <c r="I7803" s="103"/>
      <c r="J7803" s="102"/>
      <c r="L7803" s="100"/>
      <c r="M7803" s="100"/>
      <c r="N7803" s="100"/>
    </row>
    <row r="7804" spans="2:14">
      <c r="B7804" s="98"/>
      <c r="C7804" s="98"/>
      <c r="D7804" s="100"/>
      <c r="E7804" s="100"/>
      <c r="F7804" s="100"/>
      <c r="H7804" s="102"/>
      <c r="I7804" s="103"/>
      <c r="J7804" s="102"/>
      <c r="L7804" s="100"/>
      <c r="M7804" s="100"/>
      <c r="N7804" s="100"/>
    </row>
    <row r="7805" spans="2:14">
      <c r="B7805" s="98"/>
      <c r="C7805" s="98"/>
      <c r="D7805" s="100"/>
      <c r="E7805" s="100"/>
      <c r="F7805" s="100"/>
      <c r="H7805" s="102"/>
      <c r="I7805" s="103"/>
      <c r="J7805" s="102"/>
      <c r="L7805" s="100"/>
      <c r="M7805" s="100"/>
      <c r="N7805" s="100"/>
    </row>
    <row r="7806" spans="2:14">
      <c r="B7806" s="98"/>
      <c r="C7806" s="98"/>
      <c r="D7806" s="100"/>
      <c r="E7806" s="100"/>
      <c r="F7806" s="100"/>
      <c r="H7806" s="102"/>
      <c r="I7806" s="103"/>
      <c r="J7806" s="102"/>
      <c r="L7806" s="100"/>
      <c r="M7806" s="100"/>
      <c r="N7806" s="100"/>
    </row>
    <row r="7807" spans="2:14">
      <c r="B7807" s="98"/>
      <c r="C7807" s="98"/>
      <c r="D7807" s="100"/>
      <c r="E7807" s="100"/>
      <c r="F7807" s="100"/>
      <c r="H7807" s="102"/>
      <c r="I7807" s="103"/>
      <c r="J7807" s="102"/>
      <c r="L7807" s="100"/>
      <c r="M7807" s="100"/>
      <c r="N7807" s="100"/>
    </row>
    <row r="7808" spans="2:14">
      <c r="B7808" s="98"/>
      <c r="C7808" s="98"/>
      <c r="D7808" s="100"/>
      <c r="E7808" s="100"/>
      <c r="F7808" s="100"/>
      <c r="H7808" s="102"/>
      <c r="I7808" s="103"/>
      <c r="J7808" s="102"/>
      <c r="L7808" s="100"/>
      <c r="M7808" s="100"/>
      <c r="N7808" s="100"/>
    </row>
    <row r="7809" spans="2:14">
      <c r="B7809" s="98"/>
      <c r="C7809" s="98"/>
      <c r="D7809" s="100"/>
      <c r="E7809" s="100"/>
      <c r="F7809" s="100"/>
      <c r="H7809" s="102"/>
      <c r="I7809" s="103"/>
      <c r="J7809" s="102"/>
      <c r="L7809" s="100"/>
      <c r="M7809" s="100"/>
      <c r="N7809" s="100"/>
    </row>
    <row r="7810" spans="2:14">
      <c r="B7810" s="98"/>
      <c r="C7810" s="98"/>
      <c r="D7810" s="100"/>
      <c r="E7810" s="100"/>
      <c r="F7810" s="100"/>
      <c r="H7810" s="102"/>
      <c r="I7810" s="103"/>
      <c r="J7810" s="102"/>
      <c r="L7810" s="100"/>
      <c r="M7810" s="100"/>
      <c r="N7810" s="100"/>
    </row>
    <row r="7811" spans="2:14">
      <c r="B7811" s="98"/>
      <c r="C7811" s="98"/>
      <c r="D7811" s="100"/>
      <c r="E7811" s="100"/>
      <c r="F7811" s="100"/>
      <c r="H7811" s="102"/>
      <c r="I7811" s="103"/>
      <c r="J7811" s="102"/>
      <c r="L7811" s="100"/>
      <c r="M7811" s="100"/>
      <c r="N7811" s="100"/>
    </row>
    <row r="7812" spans="2:14">
      <c r="B7812" s="98"/>
      <c r="C7812" s="98"/>
      <c r="D7812" s="100"/>
      <c r="E7812" s="100"/>
      <c r="F7812" s="100"/>
      <c r="H7812" s="102"/>
      <c r="I7812" s="103"/>
      <c r="J7812" s="102"/>
      <c r="L7812" s="100"/>
      <c r="M7812" s="100"/>
      <c r="N7812" s="100"/>
    </row>
    <row r="7813" spans="2:14">
      <c r="B7813" s="98"/>
      <c r="C7813" s="98"/>
      <c r="D7813" s="100"/>
      <c r="E7813" s="100"/>
      <c r="F7813" s="100"/>
      <c r="H7813" s="102"/>
      <c r="I7813" s="103"/>
      <c r="J7813" s="102"/>
      <c r="L7813" s="100"/>
      <c r="M7813" s="100"/>
      <c r="N7813" s="100"/>
    </row>
    <row r="7814" spans="2:14">
      <c r="B7814" s="98"/>
      <c r="C7814" s="98"/>
      <c r="D7814" s="100"/>
      <c r="E7814" s="100"/>
      <c r="F7814" s="100"/>
      <c r="H7814" s="102"/>
      <c r="I7814" s="103"/>
      <c r="J7814" s="102"/>
      <c r="L7814" s="100"/>
      <c r="M7814" s="100"/>
      <c r="N7814" s="100"/>
    </row>
    <row r="7815" spans="2:14">
      <c r="B7815" s="98"/>
      <c r="C7815" s="98"/>
      <c r="D7815" s="100"/>
      <c r="E7815" s="100"/>
      <c r="F7815" s="100"/>
      <c r="H7815" s="102"/>
      <c r="I7815" s="103"/>
      <c r="J7815" s="102"/>
      <c r="L7815" s="100"/>
      <c r="M7815" s="100"/>
      <c r="N7815" s="100"/>
    </row>
    <row r="7816" spans="2:14">
      <c r="B7816" s="98"/>
      <c r="C7816" s="98"/>
      <c r="D7816" s="100"/>
      <c r="E7816" s="100"/>
      <c r="F7816" s="100"/>
      <c r="H7816" s="102"/>
      <c r="I7816" s="103"/>
      <c r="J7816" s="102"/>
      <c r="L7816" s="100"/>
      <c r="M7816" s="100"/>
      <c r="N7816" s="100"/>
    </row>
    <row r="7817" spans="2:14">
      <c r="B7817" s="98"/>
      <c r="C7817" s="98"/>
      <c r="D7817" s="100"/>
      <c r="E7817" s="100"/>
      <c r="F7817" s="100"/>
      <c r="H7817" s="102"/>
      <c r="I7817" s="103"/>
      <c r="J7817" s="102"/>
      <c r="L7817" s="100"/>
      <c r="M7817" s="100"/>
      <c r="N7817" s="100"/>
    </row>
    <row r="7818" spans="2:14">
      <c r="B7818" s="98"/>
      <c r="C7818" s="98"/>
      <c r="D7818" s="100"/>
      <c r="E7818" s="100"/>
      <c r="F7818" s="100"/>
      <c r="H7818" s="102"/>
      <c r="I7818" s="103"/>
      <c r="J7818" s="102"/>
      <c r="L7818" s="100"/>
      <c r="M7818" s="100"/>
      <c r="N7818" s="100"/>
    </row>
    <row r="7819" spans="2:14">
      <c r="B7819" s="98"/>
      <c r="C7819" s="98"/>
      <c r="D7819" s="100"/>
      <c r="E7819" s="100"/>
      <c r="F7819" s="100"/>
      <c r="H7819" s="102"/>
      <c r="I7819" s="103"/>
      <c r="J7819" s="102"/>
      <c r="L7819" s="100"/>
      <c r="M7819" s="100"/>
      <c r="N7819" s="100"/>
    </row>
    <row r="7820" spans="2:14">
      <c r="B7820" s="98"/>
      <c r="C7820" s="98"/>
      <c r="D7820" s="100"/>
      <c r="E7820" s="100"/>
      <c r="F7820" s="100"/>
      <c r="H7820" s="102"/>
      <c r="I7820" s="103"/>
      <c r="J7820" s="102"/>
      <c r="L7820" s="100"/>
      <c r="M7820" s="100"/>
      <c r="N7820" s="100"/>
    </row>
    <row r="7821" spans="2:14">
      <c r="B7821" s="98"/>
      <c r="C7821" s="98"/>
      <c r="D7821" s="100"/>
      <c r="E7821" s="100"/>
      <c r="F7821" s="100"/>
      <c r="H7821" s="102"/>
      <c r="I7821" s="103"/>
      <c r="J7821" s="102"/>
      <c r="L7821" s="100"/>
      <c r="M7821" s="100"/>
      <c r="N7821" s="100"/>
    </row>
    <row r="7822" spans="2:14">
      <c r="B7822" s="98"/>
      <c r="C7822" s="98"/>
      <c r="D7822" s="100"/>
      <c r="E7822" s="100"/>
      <c r="F7822" s="100"/>
      <c r="H7822" s="102"/>
      <c r="I7822" s="103"/>
      <c r="J7822" s="102"/>
      <c r="L7822" s="100"/>
      <c r="M7822" s="100"/>
      <c r="N7822" s="100"/>
    </row>
    <row r="7823" spans="2:14">
      <c r="B7823" s="98"/>
      <c r="C7823" s="98"/>
      <c r="D7823" s="100"/>
      <c r="E7823" s="100"/>
      <c r="F7823" s="100"/>
      <c r="H7823" s="102"/>
      <c r="I7823" s="103"/>
      <c r="J7823" s="102"/>
      <c r="L7823" s="100"/>
      <c r="M7823" s="100"/>
      <c r="N7823" s="100"/>
    </row>
    <row r="7824" spans="2:14">
      <c r="B7824" s="98"/>
      <c r="C7824" s="98"/>
      <c r="D7824" s="100"/>
      <c r="E7824" s="100"/>
      <c r="F7824" s="100"/>
      <c r="H7824" s="102"/>
      <c r="I7824" s="103"/>
      <c r="J7824" s="102"/>
      <c r="L7824" s="100"/>
      <c r="M7824" s="100"/>
      <c r="N7824" s="100"/>
    </row>
    <row r="7825" spans="2:14">
      <c r="B7825" s="98"/>
      <c r="C7825" s="98"/>
      <c r="D7825" s="100"/>
      <c r="E7825" s="100"/>
      <c r="F7825" s="100"/>
      <c r="H7825" s="102"/>
      <c r="I7825" s="103"/>
      <c r="J7825" s="102"/>
      <c r="L7825" s="100"/>
      <c r="M7825" s="100"/>
      <c r="N7825" s="100"/>
    </row>
    <row r="7826" spans="2:14">
      <c r="B7826" s="98"/>
      <c r="C7826" s="98"/>
      <c r="D7826" s="100"/>
      <c r="E7826" s="100"/>
      <c r="F7826" s="100"/>
      <c r="H7826" s="102"/>
      <c r="I7826" s="103"/>
      <c r="J7826" s="102"/>
      <c r="L7826" s="100"/>
      <c r="M7826" s="100"/>
      <c r="N7826" s="100"/>
    </row>
    <row r="7827" spans="2:14">
      <c r="B7827" s="98"/>
      <c r="C7827" s="98"/>
      <c r="D7827" s="100"/>
      <c r="E7827" s="100"/>
      <c r="F7827" s="100"/>
      <c r="H7827" s="102"/>
      <c r="I7827" s="103"/>
      <c r="J7827" s="102"/>
      <c r="L7827" s="100"/>
      <c r="M7827" s="100"/>
      <c r="N7827" s="100"/>
    </row>
    <row r="7828" spans="2:14">
      <c r="B7828" s="98"/>
      <c r="C7828" s="98"/>
      <c r="D7828" s="100"/>
      <c r="E7828" s="100"/>
      <c r="F7828" s="100"/>
      <c r="H7828" s="102"/>
      <c r="I7828" s="103"/>
      <c r="J7828" s="102"/>
      <c r="L7828" s="100"/>
      <c r="M7828" s="100"/>
      <c r="N7828" s="100"/>
    </row>
    <row r="7829" spans="2:14">
      <c r="B7829" s="98"/>
      <c r="C7829" s="98"/>
      <c r="D7829" s="100"/>
      <c r="E7829" s="100"/>
      <c r="F7829" s="100"/>
      <c r="H7829" s="102"/>
      <c r="I7829" s="103"/>
      <c r="J7829" s="102"/>
      <c r="L7829" s="100"/>
      <c r="M7829" s="100"/>
      <c r="N7829" s="100"/>
    </row>
    <row r="7830" spans="2:14">
      <c r="B7830" s="98"/>
      <c r="C7830" s="98"/>
      <c r="D7830" s="100"/>
      <c r="E7830" s="100"/>
      <c r="F7830" s="100"/>
      <c r="H7830" s="102"/>
      <c r="I7830" s="103"/>
      <c r="J7830" s="102"/>
      <c r="L7830" s="100"/>
      <c r="M7830" s="100"/>
      <c r="N7830" s="100"/>
    </row>
    <row r="7831" spans="2:14">
      <c r="B7831" s="98"/>
      <c r="C7831" s="98"/>
      <c r="D7831" s="100"/>
      <c r="E7831" s="100"/>
      <c r="F7831" s="100"/>
      <c r="H7831" s="102"/>
      <c r="I7831" s="103"/>
      <c r="J7831" s="102"/>
      <c r="L7831" s="100"/>
      <c r="M7831" s="100"/>
      <c r="N7831" s="100"/>
    </row>
    <row r="7832" spans="2:14">
      <c r="B7832" s="98"/>
      <c r="C7832" s="98"/>
      <c r="D7832" s="100"/>
      <c r="E7832" s="100"/>
      <c r="F7832" s="100"/>
      <c r="H7832" s="102"/>
      <c r="I7832" s="103"/>
      <c r="J7832" s="102"/>
      <c r="L7832" s="100"/>
      <c r="M7832" s="100"/>
      <c r="N7832" s="100"/>
    </row>
    <row r="7833" spans="2:14">
      <c r="B7833" s="98"/>
      <c r="C7833" s="98"/>
      <c r="D7833" s="100"/>
      <c r="E7833" s="100"/>
      <c r="F7833" s="100"/>
      <c r="H7833" s="102"/>
      <c r="I7833" s="103"/>
      <c r="J7833" s="102"/>
      <c r="L7833" s="100"/>
      <c r="M7833" s="100"/>
      <c r="N7833" s="100"/>
    </row>
    <row r="7834" spans="2:14">
      <c r="B7834" s="98"/>
      <c r="C7834" s="98"/>
      <c r="D7834" s="100"/>
      <c r="E7834" s="100"/>
      <c r="F7834" s="100"/>
      <c r="H7834" s="102"/>
      <c r="I7834" s="103"/>
      <c r="J7834" s="102"/>
      <c r="L7834" s="100"/>
      <c r="M7834" s="100"/>
      <c r="N7834" s="100"/>
    </row>
    <row r="7835" spans="2:14">
      <c r="B7835" s="98"/>
      <c r="C7835" s="98"/>
      <c r="D7835" s="100"/>
      <c r="E7835" s="100"/>
      <c r="F7835" s="100"/>
      <c r="H7835" s="102"/>
      <c r="I7835" s="103"/>
      <c r="J7835" s="102"/>
      <c r="L7835" s="100"/>
      <c r="M7835" s="100"/>
      <c r="N7835" s="100"/>
    </row>
    <row r="7836" spans="2:14">
      <c r="B7836" s="98"/>
      <c r="C7836" s="98"/>
      <c r="D7836" s="100"/>
      <c r="E7836" s="100"/>
      <c r="F7836" s="100"/>
      <c r="H7836" s="102"/>
      <c r="I7836" s="103"/>
      <c r="J7836" s="102"/>
      <c r="L7836" s="100"/>
      <c r="M7836" s="100"/>
      <c r="N7836" s="100"/>
    </row>
    <row r="7837" spans="2:14">
      <c r="B7837" s="98"/>
      <c r="C7837" s="98"/>
      <c r="D7837" s="100"/>
      <c r="E7837" s="100"/>
      <c r="F7837" s="100"/>
      <c r="H7837" s="102"/>
      <c r="I7837" s="103"/>
      <c r="J7837" s="102"/>
      <c r="L7837" s="100"/>
      <c r="M7837" s="100"/>
      <c r="N7837" s="100"/>
    </row>
    <row r="7838" spans="2:14">
      <c r="B7838" s="98"/>
      <c r="C7838" s="98"/>
      <c r="D7838" s="100"/>
      <c r="E7838" s="100"/>
      <c r="F7838" s="100"/>
      <c r="H7838" s="102"/>
      <c r="I7838" s="103"/>
      <c r="J7838" s="102"/>
      <c r="L7838" s="100"/>
      <c r="M7838" s="100"/>
      <c r="N7838" s="100"/>
    </row>
    <row r="7839" spans="2:14">
      <c r="B7839" s="98"/>
      <c r="C7839" s="98"/>
      <c r="D7839" s="100"/>
      <c r="E7839" s="100"/>
      <c r="F7839" s="100"/>
      <c r="H7839" s="102"/>
      <c r="I7839" s="103"/>
      <c r="J7839" s="102"/>
      <c r="L7839" s="100"/>
      <c r="M7839" s="100"/>
      <c r="N7839" s="100"/>
    </row>
    <row r="7840" spans="2:14">
      <c r="B7840" s="98"/>
      <c r="C7840" s="98"/>
      <c r="D7840" s="100"/>
      <c r="E7840" s="100"/>
      <c r="F7840" s="100"/>
      <c r="H7840" s="102"/>
      <c r="I7840" s="103"/>
      <c r="J7840" s="102"/>
      <c r="L7840" s="100"/>
      <c r="M7840" s="100"/>
      <c r="N7840" s="100"/>
    </row>
    <row r="7841" spans="2:14">
      <c r="B7841" s="98"/>
      <c r="C7841" s="98"/>
      <c r="D7841" s="100"/>
      <c r="E7841" s="100"/>
      <c r="F7841" s="100"/>
      <c r="H7841" s="102"/>
      <c r="I7841" s="103"/>
      <c r="J7841" s="102"/>
      <c r="L7841" s="100"/>
      <c r="M7841" s="100"/>
      <c r="N7841" s="100"/>
    </row>
    <row r="7842" spans="2:14">
      <c r="B7842" s="98"/>
      <c r="C7842" s="98"/>
      <c r="D7842" s="100"/>
      <c r="E7842" s="100"/>
      <c r="F7842" s="100"/>
      <c r="H7842" s="102"/>
      <c r="I7842" s="103"/>
      <c r="J7842" s="102"/>
      <c r="L7842" s="100"/>
      <c r="M7842" s="100"/>
      <c r="N7842" s="100"/>
    </row>
    <row r="7843" spans="2:14">
      <c r="B7843" s="98"/>
      <c r="C7843" s="98"/>
      <c r="D7843" s="100"/>
      <c r="E7843" s="100"/>
      <c r="F7843" s="100"/>
      <c r="H7843" s="102"/>
      <c r="I7843" s="103"/>
      <c r="J7843" s="102"/>
      <c r="L7843" s="100"/>
      <c r="M7843" s="100"/>
      <c r="N7843" s="100"/>
    </row>
    <row r="7844" spans="2:14">
      <c r="B7844" s="98"/>
      <c r="C7844" s="98"/>
      <c r="D7844" s="100"/>
      <c r="E7844" s="100"/>
      <c r="F7844" s="100"/>
      <c r="H7844" s="102"/>
      <c r="I7844" s="103"/>
      <c r="J7844" s="102"/>
      <c r="L7844" s="100"/>
      <c r="M7844" s="100"/>
      <c r="N7844" s="100"/>
    </row>
    <row r="7845" spans="2:14">
      <c r="B7845" s="98"/>
      <c r="C7845" s="98"/>
      <c r="D7845" s="100"/>
      <c r="E7845" s="100"/>
      <c r="F7845" s="100"/>
      <c r="H7845" s="102"/>
      <c r="I7845" s="103"/>
      <c r="J7845" s="102"/>
      <c r="L7845" s="100"/>
      <c r="M7845" s="100"/>
      <c r="N7845" s="100"/>
    </row>
    <row r="7846" spans="2:14">
      <c r="B7846" s="98"/>
      <c r="C7846" s="98"/>
      <c r="D7846" s="100"/>
      <c r="E7846" s="100"/>
      <c r="F7846" s="100"/>
      <c r="H7846" s="102"/>
      <c r="I7846" s="103"/>
      <c r="J7846" s="102"/>
      <c r="L7846" s="100"/>
      <c r="M7846" s="100"/>
      <c r="N7846" s="100"/>
    </row>
    <row r="7847" spans="2:14">
      <c r="B7847" s="98"/>
      <c r="C7847" s="98"/>
      <c r="D7847" s="100"/>
      <c r="E7847" s="100"/>
      <c r="F7847" s="100"/>
      <c r="H7847" s="102"/>
      <c r="I7847" s="103"/>
      <c r="J7847" s="102"/>
      <c r="L7847" s="100"/>
      <c r="M7847" s="100"/>
      <c r="N7847" s="100"/>
    </row>
    <row r="7848" spans="2:14">
      <c r="B7848" s="98"/>
      <c r="C7848" s="98"/>
      <c r="D7848" s="100"/>
      <c r="E7848" s="100"/>
      <c r="F7848" s="100"/>
      <c r="H7848" s="102"/>
      <c r="I7848" s="103"/>
      <c r="J7848" s="102"/>
      <c r="L7848" s="100"/>
      <c r="M7848" s="100"/>
      <c r="N7848" s="100"/>
    </row>
    <row r="7849" spans="2:14">
      <c r="B7849" s="98"/>
      <c r="C7849" s="98"/>
      <c r="D7849" s="100"/>
      <c r="E7849" s="100"/>
      <c r="F7849" s="100"/>
      <c r="H7849" s="102"/>
      <c r="I7849" s="103"/>
      <c r="J7849" s="102"/>
      <c r="L7849" s="100"/>
      <c r="M7849" s="100"/>
      <c r="N7849" s="100"/>
    </row>
    <row r="7850" spans="2:14">
      <c r="B7850" s="98"/>
      <c r="C7850" s="98"/>
      <c r="D7850" s="100"/>
      <c r="E7850" s="100"/>
      <c r="F7850" s="100"/>
      <c r="H7850" s="102"/>
      <c r="I7850" s="103"/>
      <c r="J7850" s="102"/>
      <c r="L7850" s="100"/>
      <c r="M7850" s="100"/>
      <c r="N7850" s="100"/>
    </row>
    <row r="7851" spans="2:14">
      <c r="B7851" s="98"/>
      <c r="C7851" s="98"/>
      <c r="D7851" s="100"/>
      <c r="E7851" s="100"/>
      <c r="F7851" s="100"/>
      <c r="H7851" s="102"/>
      <c r="I7851" s="103"/>
      <c r="J7851" s="102"/>
      <c r="L7851" s="100"/>
      <c r="M7851" s="100"/>
      <c r="N7851" s="100"/>
    </row>
    <row r="7852" spans="2:14">
      <c r="B7852" s="98"/>
      <c r="C7852" s="98"/>
      <c r="D7852" s="100"/>
      <c r="E7852" s="100"/>
      <c r="F7852" s="100"/>
      <c r="H7852" s="102"/>
      <c r="I7852" s="103"/>
      <c r="J7852" s="102"/>
      <c r="L7852" s="100"/>
      <c r="M7852" s="100"/>
      <c r="N7852" s="100"/>
    </row>
    <row r="7853" spans="2:14">
      <c r="B7853" s="98"/>
      <c r="C7853" s="98"/>
      <c r="D7853" s="100"/>
      <c r="E7853" s="100"/>
      <c r="F7853" s="100"/>
      <c r="H7853" s="102"/>
      <c r="I7853" s="103"/>
      <c r="J7853" s="102"/>
      <c r="L7853" s="100"/>
      <c r="M7853" s="100"/>
      <c r="N7853" s="100"/>
    </row>
    <row r="7854" spans="2:14">
      <c r="B7854" s="98"/>
      <c r="C7854" s="98"/>
      <c r="D7854" s="100"/>
      <c r="E7854" s="100"/>
      <c r="F7854" s="100"/>
      <c r="H7854" s="102"/>
      <c r="I7854" s="103"/>
      <c r="J7854" s="102"/>
      <c r="L7854" s="100"/>
      <c r="M7854" s="100"/>
      <c r="N7854" s="100"/>
    </row>
    <row r="7855" spans="2:14">
      <c r="B7855" s="98"/>
      <c r="C7855" s="98"/>
      <c r="D7855" s="100"/>
      <c r="E7855" s="100"/>
      <c r="F7855" s="100"/>
      <c r="H7855" s="102"/>
      <c r="I7855" s="103"/>
      <c r="J7855" s="102"/>
      <c r="L7855" s="100"/>
      <c r="M7855" s="100"/>
      <c r="N7855" s="100"/>
    </row>
    <row r="7856" spans="2:14">
      <c r="B7856" s="98"/>
      <c r="C7856" s="98"/>
      <c r="D7856" s="100"/>
      <c r="E7856" s="100"/>
      <c r="F7856" s="100"/>
      <c r="H7856" s="102"/>
      <c r="I7856" s="103"/>
      <c r="J7856" s="102"/>
      <c r="L7856" s="100"/>
      <c r="M7856" s="100"/>
      <c r="N7856" s="100"/>
    </row>
    <row r="7857" spans="2:14">
      <c r="B7857" s="98"/>
      <c r="C7857" s="98"/>
      <c r="D7857" s="100"/>
      <c r="E7857" s="100"/>
      <c r="F7857" s="100"/>
      <c r="H7857" s="102"/>
      <c r="I7857" s="103"/>
      <c r="J7857" s="102"/>
      <c r="L7857" s="100"/>
      <c r="M7857" s="100"/>
      <c r="N7857" s="100"/>
    </row>
    <row r="7858" spans="2:14">
      <c r="B7858" s="98"/>
      <c r="C7858" s="98"/>
      <c r="D7858" s="100"/>
      <c r="E7858" s="100"/>
      <c r="F7858" s="100"/>
      <c r="H7858" s="102"/>
      <c r="I7858" s="103"/>
      <c r="J7858" s="102"/>
      <c r="L7858" s="100"/>
      <c r="M7858" s="100"/>
      <c r="N7858" s="100"/>
    </row>
    <row r="7859" spans="2:14">
      <c r="B7859" s="98"/>
      <c r="C7859" s="98"/>
      <c r="D7859" s="100"/>
      <c r="E7859" s="100"/>
      <c r="F7859" s="100"/>
      <c r="H7859" s="102"/>
      <c r="I7859" s="103"/>
      <c r="J7859" s="102"/>
      <c r="L7859" s="100"/>
      <c r="M7859" s="100"/>
      <c r="N7859" s="100"/>
    </row>
    <row r="7860" spans="2:14">
      <c r="B7860" s="98"/>
      <c r="C7860" s="98"/>
      <c r="D7860" s="100"/>
      <c r="E7860" s="100"/>
      <c r="F7860" s="100"/>
      <c r="H7860" s="102"/>
      <c r="I7860" s="103"/>
      <c r="J7860" s="102"/>
      <c r="L7860" s="100"/>
      <c r="M7860" s="100"/>
      <c r="N7860" s="100"/>
    </row>
    <row r="7861" spans="2:14">
      <c r="B7861" s="98"/>
      <c r="C7861" s="98"/>
      <c r="D7861" s="100"/>
      <c r="E7861" s="100"/>
      <c r="F7861" s="100"/>
      <c r="H7861" s="102"/>
      <c r="I7861" s="103"/>
      <c r="J7861" s="102"/>
      <c r="L7861" s="100"/>
      <c r="M7861" s="100"/>
      <c r="N7861" s="100"/>
    </row>
    <row r="7862" spans="2:14">
      <c r="B7862" s="98"/>
      <c r="C7862" s="98"/>
      <c r="D7862" s="100"/>
      <c r="E7862" s="100"/>
      <c r="F7862" s="100"/>
      <c r="H7862" s="102"/>
      <c r="I7862" s="103"/>
      <c r="J7862" s="102"/>
      <c r="L7862" s="100"/>
      <c r="M7862" s="100"/>
      <c r="N7862" s="100"/>
    </row>
    <row r="7863" spans="2:14">
      <c r="B7863" s="98"/>
      <c r="C7863" s="98"/>
      <c r="D7863" s="100"/>
      <c r="E7863" s="100"/>
      <c r="F7863" s="100"/>
      <c r="H7863" s="102"/>
      <c r="I7863" s="103"/>
      <c r="J7863" s="102"/>
      <c r="L7863" s="100"/>
      <c r="M7863" s="100"/>
      <c r="N7863" s="100"/>
    </row>
    <row r="7864" spans="2:14">
      <c r="B7864" s="98"/>
      <c r="C7864" s="98"/>
      <c r="D7864" s="100"/>
      <c r="E7864" s="100"/>
      <c r="F7864" s="100"/>
      <c r="H7864" s="102"/>
      <c r="I7864" s="103"/>
      <c r="J7864" s="102"/>
      <c r="L7864" s="100"/>
      <c r="M7864" s="100"/>
      <c r="N7864" s="100"/>
    </row>
    <row r="7865" spans="2:14">
      <c r="B7865" s="98"/>
      <c r="C7865" s="98"/>
      <c r="D7865" s="100"/>
      <c r="E7865" s="100"/>
      <c r="F7865" s="100"/>
      <c r="H7865" s="102"/>
      <c r="I7865" s="103"/>
      <c r="J7865" s="102"/>
      <c r="L7865" s="100"/>
      <c r="M7865" s="100"/>
      <c r="N7865" s="100"/>
    </row>
    <row r="7866" spans="2:14">
      <c r="B7866" s="98"/>
      <c r="C7866" s="98"/>
      <c r="D7866" s="100"/>
      <c r="E7866" s="100"/>
      <c r="F7866" s="100"/>
      <c r="H7866" s="102"/>
      <c r="I7866" s="103"/>
      <c r="J7866" s="102"/>
      <c r="L7866" s="100"/>
      <c r="M7866" s="100"/>
      <c r="N7866" s="100"/>
    </row>
    <row r="7867" spans="2:14">
      <c r="B7867" s="98"/>
      <c r="C7867" s="98"/>
      <c r="D7867" s="100"/>
      <c r="E7867" s="100"/>
      <c r="F7867" s="100"/>
      <c r="H7867" s="102"/>
      <c r="I7867" s="103"/>
      <c r="J7867" s="102"/>
      <c r="L7867" s="100"/>
      <c r="M7867" s="100"/>
      <c r="N7867" s="100"/>
    </row>
    <row r="7868" spans="2:14">
      <c r="B7868" s="98"/>
      <c r="C7868" s="98"/>
      <c r="D7868" s="100"/>
      <c r="E7868" s="100"/>
      <c r="F7868" s="100"/>
      <c r="H7868" s="102"/>
      <c r="I7868" s="103"/>
      <c r="J7868" s="102"/>
      <c r="L7868" s="100"/>
      <c r="M7868" s="100"/>
      <c r="N7868" s="100"/>
    </row>
    <row r="7869" spans="2:14">
      <c r="B7869" s="98"/>
      <c r="C7869" s="98"/>
      <c r="D7869" s="100"/>
      <c r="E7869" s="100"/>
      <c r="F7869" s="100"/>
      <c r="H7869" s="102"/>
      <c r="I7869" s="103"/>
      <c r="J7869" s="102"/>
      <c r="L7869" s="100"/>
      <c r="M7869" s="100"/>
      <c r="N7869" s="100"/>
    </row>
    <row r="7870" spans="2:14">
      <c r="B7870" s="98"/>
      <c r="C7870" s="98"/>
      <c r="D7870" s="100"/>
      <c r="E7870" s="100"/>
      <c r="F7870" s="100"/>
      <c r="H7870" s="102"/>
      <c r="I7870" s="103"/>
      <c r="J7870" s="102"/>
      <c r="L7870" s="100"/>
      <c r="M7870" s="100"/>
      <c r="N7870" s="100"/>
    </row>
    <row r="7871" spans="2:14">
      <c r="B7871" s="98"/>
      <c r="C7871" s="98"/>
      <c r="D7871" s="100"/>
      <c r="E7871" s="100"/>
      <c r="F7871" s="100"/>
      <c r="H7871" s="102"/>
      <c r="I7871" s="103"/>
      <c r="J7871" s="102"/>
      <c r="L7871" s="100"/>
      <c r="M7871" s="100"/>
      <c r="N7871" s="100"/>
    </row>
    <row r="7872" spans="2:14">
      <c r="B7872" s="98"/>
      <c r="C7872" s="98"/>
      <c r="D7872" s="100"/>
      <c r="E7872" s="100"/>
      <c r="F7872" s="100"/>
      <c r="H7872" s="102"/>
      <c r="I7872" s="103"/>
      <c r="J7872" s="102"/>
      <c r="L7872" s="100"/>
      <c r="M7872" s="100"/>
      <c r="N7872" s="100"/>
    </row>
    <row r="7873" spans="2:14">
      <c r="B7873" s="98"/>
      <c r="C7873" s="98"/>
      <c r="D7873" s="100"/>
      <c r="E7873" s="100"/>
      <c r="F7873" s="100"/>
      <c r="H7873" s="102"/>
      <c r="I7873" s="103"/>
      <c r="J7873" s="102"/>
      <c r="L7873" s="100"/>
      <c r="M7873" s="100"/>
      <c r="N7873" s="100"/>
    </row>
    <row r="7874" spans="2:14">
      <c r="B7874" s="98"/>
      <c r="C7874" s="98"/>
      <c r="D7874" s="100"/>
      <c r="E7874" s="100"/>
      <c r="F7874" s="100"/>
      <c r="H7874" s="102"/>
      <c r="I7874" s="103"/>
      <c r="J7874" s="102"/>
      <c r="L7874" s="100"/>
      <c r="M7874" s="100"/>
      <c r="N7874" s="100"/>
    </row>
    <row r="7875" spans="2:14">
      <c r="B7875" s="98"/>
      <c r="C7875" s="98"/>
      <c r="D7875" s="100"/>
      <c r="E7875" s="100"/>
      <c r="F7875" s="100"/>
      <c r="H7875" s="102"/>
      <c r="I7875" s="103"/>
      <c r="J7875" s="102"/>
      <c r="L7875" s="100"/>
      <c r="M7875" s="100"/>
      <c r="N7875" s="100"/>
    </row>
    <row r="7876" spans="2:14">
      <c r="B7876" s="98"/>
      <c r="C7876" s="98"/>
      <c r="D7876" s="100"/>
      <c r="E7876" s="100"/>
      <c r="F7876" s="100"/>
      <c r="H7876" s="102"/>
      <c r="I7876" s="103"/>
      <c r="J7876" s="102"/>
      <c r="L7876" s="100"/>
      <c r="M7876" s="100"/>
      <c r="N7876" s="100"/>
    </row>
    <row r="7877" spans="2:14">
      <c r="B7877" s="98"/>
      <c r="C7877" s="98"/>
      <c r="D7877" s="100"/>
      <c r="E7877" s="100"/>
      <c r="F7877" s="100"/>
      <c r="H7877" s="102"/>
      <c r="I7877" s="103"/>
      <c r="J7877" s="102"/>
      <c r="L7877" s="100"/>
      <c r="M7877" s="100"/>
      <c r="N7877" s="100"/>
    </row>
    <row r="7878" spans="2:14">
      <c r="B7878" s="98"/>
      <c r="C7878" s="98"/>
      <c r="D7878" s="100"/>
      <c r="E7878" s="100"/>
      <c r="F7878" s="100"/>
      <c r="H7878" s="102"/>
      <c r="I7878" s="103"/>
      <c r="J7878" s="102"/>
      <c r="L7878" s="100"/>
      <c r="M7878" s="100"/>
      <c r="N7878" s="100"/>
    </row>
    <row r="7879" spans="2:14">
      <c r="B7879" s="98"/>
      <c r="C7879" s="98"/>
      <c r="D7879" s="100"/>
      <c r="E7879" s="100"/>
      <c r="F7879" s="100"/>
      <c r="H7879" s="102"/>
      <c r="I7879" s="103"/>
      <c r="J7879" s="102"/>
      <c r="L7879" s="100"/>
      <c r="M7879" s="100"/>
      <c r="N7879" s="100"/>
    </row>
    <row r="7880" spans="2:14">
      <c r="B7880" s="98"/>
      <c r="C7880" s="98"/>
      <c r="D7880" s="100"/>
      <c r="E7880" s="100"/>
      <c r="F7880" s="100"/>
      <c r="H7880" s="102"/>
      <c r="I7880" s="103"/>
      <c r="J7880" s="102"/>
      <c r="L7880" s="100"/>
      <c r="M7880" s="100"/>
      <c r="N7880" s="100"/>
    </row>
    <row r="7881" spans="2:14">
      <c r="B7881" s="98"/>
      <c r="C7881" s="98"/>
      <c r="D7881" s="100"/>
      <c r="E7881" s="100"/>
      <c r="F7881" s="100"/>
      <c r="H7881" s="102"/>
      <c r="I7881" s="103"/>
      <c r="J7881" s="102"/>
      <c r="L7881" s="100"/>
      <c r="M7881" s="100"/>
      <c r="N7881" s="100"/>
    </row>
    <row r="7882" spans="2:14">
      <c r="B7882" s="98"/>
      <c r="C7882" s="98"/>
      <c r="D7882" s="100"/>
      <c r="E7882" s="100"/>
      <c r="F7882" s="100"/>
      <c r="H7882" s="102"/>
      <c r="I7882" s="103"/>
      <c r="J7882" s="102"/>
      <c r="L7882" s="100"/>
      <c r="M7882" s="100"/>
      <c r="N7882" s="100"/>
    </row>
    <row r="7883" spans="2:14">
      <c r="B7883" s="98"/>
      <c r="C7883" s="98"/>
      <c r="D7883" s="100"/>
      <c r="E7883" s="100"/>
      <c r="F7883" s="100"/>
      <c r="H7883" s="102"/>
      <c r="I7883" s="103"/>
      <c r="J7883" s="102"/>
      <c r="L7883" s="100"/>
      <c r="M7883" s="100"/>
      <c r="N7883" s="100"/>
    </row>
    <row r="7884" spans="2:14">
      <c r="B7884" s="98"/>
      <c r="C7884" s="98"/>
      <c r="D7884" s="100"/>
      <c r="E7884" s="100"/>
      <c r="F7884" s="100"/>
      <c r="H7884" s="102"/>
      <c r="I7884" s="103"/>
      <c r="J7884" s="102"/>
      <c r="L7884" s="100"/>
      <c r="M7884" s="100"/>
      <c r="N7884" s="100"/>
    </row>
    <row r="7885" spans="2:14">
      <c r="B7885" s="98"/>
      <c r="C7885" s="98"/>
      <c r="D7885" s="100"/>
      <c r="E7885" s="100"/>
      <c r="F7885" s="100"/>
      <c r="H7885" s="102"/>
      <c r="I7885" s="103"/>
      <c r="J7885" s="102"/>
      <c r="L7885" s="100"/>
      <c r="M7885" s="100"/>
      <c r="N7885" s="100"/>
    </row>
    <row r="7886" spans="2:14">
      <c r="B7886" s="98"/>
      <c r="C7886" s="98"/>
      <c r="D7886" s="100"/>
      <c r="E7886" s="100"/>
      <c r="F7886" s="100"/>
      <c r="H7886" s="102"/>
      <c r="I7886" s="103"/>
      <c r="J7886" s="102"/>
      <c r="L7886" s="100"/>
      <c r="M7886" s="100"/>
      <c r="N7886" s="100"/>
    </row>
    <row r="7887" spans="2:14">
      <c r="B7887" s="98"/>
      <c r="C7887" s="98"/>
      <c r="D7887" s="100"/>
      <c r="E7887" s="100"/>
      <c r="F7887" s="100"/>
      <c r="H7887" s="102"/>
      <c r="I7887" s="103"/>
      <c r="J7887" s="102"/>
      <c r="L7887" s="100"/>
      <c r="M7887" s="100"/>
      <c r="N7887" s="100"/>
    </row>
    <row r="7888" spans="2:14">
      <c r="B7888" s="98"/>
      <c r="C7888" s="98"/>
      <c r="D7888" s="100"/>
      <c r="E7888" s="100"/>
      <c r="F7888" s="100"/>
      <c r="H7888" s="102"/>
      <c r="I7888" s="103"/>
      <c r="J7888" s="102"/>
      <c r="L7888" s="100"/>
      <c r="M7888" s="100"/>
      <c r="N7888" s="100"/>
    </row>
    <row r="7889" spans="2:14">
      <c r="B7889" s="98"/>
      <c r="C7889" s="98"/>
      <c r="D7889" s="100"/>
      <c r="E7889" s="100"/>
      <c r="F7889" s="100"/>
      <c r="H7889" s="102"/>
      <c r="I7889" s="103"/>
      <c r="J7889" s="102"/>
      <c r="L7889" s="100"/>
      <c r="M7889" s="100"/>
      <c r="N7889" s="100"/>
    </row>
    <row r="7890" spans="2:14">
      <c r="B7890" s="98"/>
      <c r="C7890" s="98"/>
      <c r="D7890" s="100"/>
      <c r="E7890" s="100"/>
      <c r="F7890" s="100"/>
      <c r="H7890" s="102"/>
      <c r="I7890" s="103"/>
      <c r="J7890" s="102"/>
      <c r="L7890" s="100"/>
      <c r="M7890" s="100"/>
      <c r="N7890" s="100"/>
    </row>
    <row r="7891" spans="2:14">
      <c r="B7891" s="98"/>
      <c r="C7891" s="98"/>
      <c r="D7891" s="100"/>
      <c r="E7891" s="100"/>
      <c r="F7891" s="100"/>
      <c r="H7891" s="102"/>
      <c r="I7891" s="103"/>
      <c r="J7891" s="102"/>
      <c r="L7891" s="100"/>
      <c r="M7891" s="100"/>
      <c r="N7891" s="100"/>
    </row>
    <row r="7892" spans="2:14">
      <c r="B7892" s="98"/>
      <c r="C7892" s="98"/>
      <c r="D7892" s="100"/>
      <c r="E7892" s="100"/>
      <c r="F7892" s="100"/>
      <c r="H7892" s="102"/>
      <c r="I7892" s="103"/>
      <c r="J7892" s="102"/>
      <c r="L7892" s="100"/>
      <c r="M7892" s="100"/>
      <c r="N7892" s="100"/>
    </row>
    <row r="7893" spans="2:14">
      <c r="B7893" s="98"/>
      <c r="C7893" s="98"/>
      <c r="D7893" s="100"/>
      <c r="E7893" s="100"/>
      <c r="F7893" s="100"/>
      <c r="H7893" s="102"/>
      <c r="I7893" s="103"/>
      <c r="J7893" s="102"/>
      <c r="L7893" s="100"/>
      <c r="M7893" s="100"/>
      <c r="N7893" s="100"/>
    </row>
    <row r="7894" spans="2:14">
      <c r="B7894" s="98"/>
      <c r="C7894" s="98"/>
      <c r="D7894" s="100"/>
      <c r="E7894" s="100"/>
      <c r="F7894" s="100"/>
      <c r="H7894" s="102"/>
      <c r="I7894" s="103"/>
      <c r="J7894" s="102"/>
      <c r="L7894" s="100"/>
      <c r="M7894" s="100"/>
      <c r="N7894" s="100"/>
    </row>
    <row r="7895" spans="2:14">
      <c r="B7895" s="98"/>
      <c r="C7895" s="98"/>
      <c r="D7895" s="100"/>
      <c r="E7895" s="100"/>
      <c r="F7895" s="100"/>
      <c r="H7895" s="102"/>
      <c r="I7895" s="103"/>
      <c r="J7895" s="102"/>
      <c r="L7895" s="100"/>
      <c r="M7895" s="100"/>
      <c r="N7895" s="100"/>
    </row>
    <row r="7896" spans="2:14">
      <c r="B7896" s="98"/>
      <c r="C7896" s="98"/>
      <c r="D7896" s="100"/>
      <c r="E7896" s="100"/>
      <c r="F7896" s="100"/>
      <c r="H7896" s="102"/>
      <c r="I7896" s="103"/>
      <c r="J7896" s="102"/>
      <c r="L7896" s="100"/>
      <c r="M7896" s="100"/>
      <c r="N7896" s="100"/>
    </row>
    <row r="7897" spans="2:14">
      <c r="B7897" s="98"/>
      <c r="C7897" s="98"/>
      <c r="D7897" s="100"/>
      <c r="E7897" s="100"/>
      <c r="F7897" s="100"/>
      <c r="H7897" s="102"/>
      <c r="I7897" s="103"/>
      <c r="J7897" s="102"/>
      <c r="L7897" s="100"/>
      <c r="M7897" s="100"/>
      <c r="N7897" s="100"/>
    </row>
    <row r="7898" spans="2:14">
      <c r="B7898" s="98"/>
      <c r="C7898" s="98"/>
      <c r="D7898" s="100"/>
      <c r="E7898" s="100"/>
      <c r="F7898" s="100"/>
      <c r="H7898" s="102"/>
      <c r="I7898" s="103"/>
      <c r="J7898" s="102"/>
      <c r="L7898" s="100"/>
      <c r="M7898" s="100"/>
      <c r="N7898" s="100"/>
    </row>
    <row r="7899" spans="2:14">
      <c r="B7899" s="98"/>
      <c r="C7899" s="98"/>
      <c r="D7899" s="100"/>
      <c r="E7899" s="100"/>
      <c r="F7899" s="100"/>
      <c r="H7899" s="102"/>
      <c r="I7899" s="103"/>
      <c r="J7899" s="102"/>
      <c r="L7899" s="100"/>
      <c r="M7899" s="100"/>
      <c r="N7899" s="100"/>
    </row>
    <row r="7900" spans="2:14">
      <c r="B7900" s="98"/>
      <c r="C7900" s="98"/>
      <c r="D7900" s="100"/>
      <c r="E7900" s="100"/>
      <c r="F7900" s="100"/>
      <c r="H7900" s="102"/>
      <c r="I7900" s="103"/>
      <c r="J7900" s="102"/>
      <c r="L7900" s="100"/>
      <c r="M7900" s="100"/>
      <c r="N7900" s="100"/>
    </row>
    <row r="7901" spans="2:14">
      <c r="B7901" s="98"/>
      <c r="C7901" s="98"/>
      <c r="D7901" s="100"/>
      <c r="E7901" s="100"/>
      <c r="F7901" s="100"/>
      <c r="H7901" s="102"/>
      <c r="I7901" s="103"/>
      <c r="J7901" s="102"/>
      <c r="L7901" s="100"/>
      <c r="M7901" s="100"/>
      <c r="N7901" s="100"/>
    </row>
    <row r="7902" spans="2:14">
      <c r="B7902" s="98"/>
      <c r="C7902" s="98"/>
      <c r="D7902" s="100"/>
      <c r="E7902" s="100"/>
      <c r="F7902" s="100"/>
      <c r="H7902" s="102"/>
      <c r="I7902" s="103"/>
      <c r="J7902" s="102"/>
      <c r="L7902" s="100"/>
      <c r="M7902" s="100"/>
      <c r="N7902" s="100"/>
    </row>
    <row r="7903" spans="2:14">
      <c r="B7903" s="98"/>
      <c r="C7903" s="98"/>
      <c r="D7903" s="100"/>
      <c r="E7903" s="100"/>
      <c r="F7903" s="100"/>
      <c r="H7903" s="102"/>
      <c r="I7903" s="103"/>
      <c r="J7903" s="102"/>
      <c r="L7903" s="100"/>
      <c r="M7903" s="100"/>
      <c r="N7903" s="100"/>
    </row>
    <row r="7904" spans="2:14">
      <c r="B7904" s="98"/>
      <c r="C7904" s="98"/>
      <c r="D7904" s="100"/>
      <c r="E7904" s="100"/>
      <c r="F7904" s="100"/>
      <c r="H7904" s="102"/>
      <c r="I7904" s="103"/>
      <c r="J7904" s="102"/>
      <c r="L7904" s="100"/>
      <c r="M7904" s="100"/>
      <c r="N7904" s="100"/>
    </row>
    <row r="7905" spans="2:14">
      <c r="B7905" s="98"/>
      <c r="C7905" s="98"/>
      <c r="D7905" s="100"/>
      <c r="E7905" s="100"/>
      <c r="F7905" s="100"/>
      <c r="H7905" s="102"/>
      <c r="I7905" s="103"/>
      <c r="J7905" s="102"/>
      <c r="L7905" s="100"/>
      <c r="M7905" s="100"/>
      <c r="N7905" s="100"/>
    </row>
    <row r="7906" spans="2:14">
      <c r="B7906" s="98"/>
      <c r="C7906" s="98"/>
      <c r="D7906" s="100"/>
      <c r="E7906" s="100"/>
      <c r="F7906" s="100"/>
      <c r="H7906" s="102"/>
      <c r="I7906" s="103"/>
      <c r="J7906" s="102"/>
      <c r="L7906" s="100"/>
      <c r="M7906" s="100"/>
      <c r="N7906" s="100"/>
    </row>
    <row r="7907" spans="2:14">
      <c r="B7907" s="98"/>
      <c r="C7907" s="98"/>
      <c r="D7907" s="100"/>
      <c r="E7907" s="100"/>
      <c r="F7907" s="100"/>
      <c r="H7907" s="102"/>
      <c r="I7907" s="103"/>
      <c r="J7907" s="102"/>
      <c r="L7907" s="100"/>
      <c r="M7907" s="100"/>
      <c r="N7907" s="100"/>
    </row>
    <row r="7908" spans="2:14">
      <c r="B7908" s="98"/>
      <c r="C7908" s="98"/>
      <c r="D7908" s="100"/>
      <c r="E7908" s="100"/>
      <c r="F7908" s="100"/>
      <c r="H7908" s="102"/>
      <c r="I7908" s="103"/>
      <c r="J7908" s="102"/>
      <c r="L7908" s="100"/>
      <c r="M7908" s="100"/>
      <c r="N7908" s="100"/>
    </row>
    <row r="7909" spans="2:14">
      <c r="B7909" s="98"/>
      <c r="C7909" s="98"/>
      <c r="D7909" s="100"/>
      <c r="E7909" s="100"/>
      <c r="F7909" s="100"/>
      <c r="H7909" s="102"/>
      <c r="I7909" s="103"/>
      <c r="J7909" s="102"/>
      <c r="L7909" s="100"/>
      <c r="M7909" s="100"/>
      <c r="N7909" s="100"/>
    </row>
    <row r="7910" spans="2:14">
      <c r="B7910" s="98"/>
      <c r="C7910" s="98"/>
      <c r="D7910" s="100"/>
      <c r="E7910" s="100"/>
      <c r="F7910" s="100"/>
      <c r="H7910" s="102"/>
      <c r="I7910" s="103"/>
      <c r="J7910" s="102"/>
      <c r="L7910" s="100"/>
      <c r="M7910" s="100"/>
      <c r="N7910" s="100"/>
    </row>
    <row r="7911" spans="2:14">
      <c r="B7911" s="98"/>
      <c r="C7911" s="98"/>
      <c r="D7911" s="100"/>
      <c r="E7911" s="100"/>
      <c r="F7911" s="100"/>
      <c r="H7911" s="102"/>
      <c r="I7911" s="103"/>
      <c r="J7911" s="102"/>
      <c r="L7911" s="100"/>
      <c r="M7911" s="100"/>
      <c r="N7911" s="100"/>
    </row>
    <row r="7912" spans="2:14">
      <c r="B7912" s="98"/>
      <c r="C7912" s="98"/>
      <c r="D7912" s="100"/>
      <c r="E7912" s="100"/>
      <c r="F7912" s="100"/>
      <c r="H7912" s="102"/>
      <c r="I7912" s="103"/>
      <c r="J7912" s="102"/>
      <c r="L7912" s="100"/>
      <c r="M7912" s="100"/>
      <c r="N7912" s="100"/>
    </row>
    <row r="7913" spans="2:14">
      <c r="B7913" s="98"/>
      <c r="C7913" s="98"/>
      <c r="D7913" s="100"/>
      <c r="E7913" s="100"/>
      <c r="F7913" s="100"/>
      <c r="H7913" s="102"/>
      <c r="I7913" s="103"/>
      <c r="J7913" s="102"/>
      <c r="L7913" s="100"/>
      <c r="M7913" s="100"/>
      <c r="N7913" s="100"/>
    </row>
    <row r="7914" spans="2:14">
      <c r="B7914" s="98"/>
      <c r="C7914" s="98"/>
      <c r="D7914" s="100"/>
      <c r="E7914" s="100"/>
      <c r="F7914" s="100"/>
      <c r="H7914" s="102"/>
      <c r="I7914" s="103"/>
      <c r="J7914" s="102"/>
      <c r="L7914" s="100"/>
      <c r="M7914" s="100"/>
      <c r="N7914" s="100"/>
    </row>
    <row r="7915" spans="2:14">
      <c r="B7915" s="98"/>
      <c r="C7915" s="98"/>
      <c r="D7915" s="100"/>
      <c r="E7915" s="100"/>
      <c r="F7915" s="100"/>
      <c r="H7915" s="102"/>
      <c r="I7915" s="103"/>
      <c r="J7915" s="102"/>
      <c r="L7915" s="100"/>
      <c r="M7915" s="100"/>
      <c r="N7915" s="100"/>
    </row>
    <row r="7916" spans="2:14">
      <c r="B7916" s="98"/>
      <c r="C7916" s="98"/>
      <c r="D7916" s="100"/>
      <c r="E7916" s="100"/>
      <c r="F7916" s="100"/>
      <c r="H7916" s="102"/>
      <c r="I7916" s="103"/>
      <c r="J7916" s="102"/>
      <c r="L7916" s="100"/>
      <c r="M7916" s="100"/>
      <c r="N7916" s="100"/>
    </row>
    <row r="7917" spans="2:14">
      <c r="B7917" s="98"/>
      <c r="C7917" s="98"/>
      <c r="D7917" s="100"/>
      <c r="E7917" s="100"/>
      <c r="F7917" s="100"/>
      <c r="H7917" s="102"/>
      <c r="I7917" s="103"/>
      <c r="J7917" s="102"/>
      <c r="L7917" s="100"/>
      <c r="M7917" s="100"/>
      <c r="N7917" s="100"/>
    </row>
    <row r="7918" spans="2:14">
      <c r="B7918" s="98"/>
      <c r="C7918" s="98"/>
      <c r="D7918" s="100"/>
      <c r="E7918" s="100"/>
      <c r="F7918" s="100"/>
      <c r="H7918" s="102"/>
      <c r="I7918" s="103"/>
      <c r="J7918" s="102"/>
      <c r="L7918" s="100"/>
      <c r="M7918" s="100"/>
      <c r="N7918" s="100"/>
    </row>
    <row r="7919" spans="2:14">
      <c r="B7919" s="98"/>
      <c r="C7919" s="98"/>
      <c r="D7919" s="100"/>
      <c r="E7919" s="100"/>
      <c r="F7919" s="100"/>
      <c r="H7919" s="102"/>
      <c r="I7919" s="103"/>
      <c r="J7919" s="102"/>
      <c r="L7919" s="100"/>
      <c r="M7919" s="100"/>
      <c r="N7919" s="100"/>
    </row>
    <row r="7920" spans="2:14">
      <c r="B7920" s="98"/>
      <c r="C7920" s="98"/>
      <c r="D7920" s="100"/>
      <c r="E7920" s="100"/>
      <c r="F7920" s="100"/>
      <c r="H7920" s="102"/>
      <c r="I7920" s="103"/>
      <c r="J7920" s="102"/>
      <c r="L7920" s="100"/>
      <c r="M7920" s="100"/>
      <c r="N7920" s="100"/>
    </row>
    <row r="7921" spans="2:14">
      <c r="B7921" s="98"/>
      <c r="C7921" s="98"/>
      <c r="D7921" s="100"/>
      <c r="E7921" s="100"/>
      <c r="F7921" s="100"/>
      <c r="H7921" s="102"/>
      <c r="I7921" s="103"/>
      <c r="J7921" s="102"/>
      <c r="L7921" s="100"/>
      <c r="M7921" s="100"/>
      <c r="N7921" s="100"/>
    </row>
    <row r="7922" spans="2:14">
      <c r="B7922" s="98"/>
      <c r="C7922" s="98"/>
      <c r="D7922" s="100"/>
      <c r="E7922" s="100"/>
      <c r="F7922" s="100"/>
      <c r="H7922" s="102"/>
      <c r="I7922" s="103"/>
      <c r="J7922" s="102"/>
      <c r="L7922" s="100"/>
      <c r="M7922" s="100"/>
      <c r="N7922" s="100"/>
    </row>
    <row r="7923" spans="2:14">
      <c r="B7923" s="98"/>
      <c r="C7923" s="98"/>
      <c r="D7923" s="100"/>
      <c r="E7923" s="100"/>
      <c r="F7923" s="100"/>
      <c r="H7923" s="102"/>
      <c r="I7923" s="103"/>
      <c r="J7923" s="102"/>
      <c r="L7923" s="100"/>
      <c r="M7923" s="100"/>
      <c r="N7923" s="100"/>
    </row>
    <row r="7924" spans="2:14">
      <c r="B7924" s="98"/>
      <c r="C7924" s="98"/>
      <c r="D7924" s="100"/>
      <c r="E7924" s="100"/>
      <c r="F7924" s="100"/>
      <c r="H7924" s="102"/>
      <c r="I7924" s="103"/>
      <c r="J7924" s="102"/>
      <c r="L7924" s="100"/>
      <c r="M7924" s="100"/>
      <c r="N7924" s="100"/>
    </row>
    <row r="7925" spans="2:14">
      <c r="B7925" s="98"/>
      <c r="C7925" s="98"/>
      <c r="D7925" s="100"/>
      <c r="E7925" s="100"/>
      <c r="F7925" s="100"/>
      <c r="H7925" s="102"/>
      <c r="I7925" s="103"/>
      <c r="J7925" s="102"/>
      <c r="L7925" s="100"/>
      <c r="M7925" s="100"/>
      <c r="N7925" s="100"/>
    </row>
    <row r="7926" spans="2:14">
      <c r="B7926" s="98"/>
      <c r="C7926" s="98"/>
      <c r="D7926" s="100"/>
      <c r="E7926" s="100"/>
      <c r="F7926" s="100"/>
      <c r="H7926" s="102"/>
      <c r="I7926" s="103"/>
      <c r="J7926" s="102"/>
      <c r="L7926" s="100"/>
      <c r="M7926" s="100"/>
      <c r="N7926" s="100"/>
    </row>
    <row r="7927" spans="2:14">
      <c r="B7927" s="98"/>
      <c r="C7927" s="98"/>
      <c r="D7927" s="100"/>
      <c r="E7927" s="100"/>
      <c r="F7927" s="100"/>
      <c r="H7927" s="102"/>
      <c r="I7927" s="103"/>
      <c r="J7927" s="102"/>
      <c r="L7927" s="100"/>
      <c r="M7927" s="100"/>
      <c r="N7927" s="100"/>
    </row>
    <row r="7928" spans="2:14">
      <c r="B7928" s="98"/>
      <c r="C7928" s="98"/>
      <c r="D7928" s="100"/>
      <c r="E7928" s="100"/>
      <c r="F7928" s="100"/>
      <c r="H7928" s="102"/>
      <c r="I7928" s="103"/>
      <c r="J7928" s="102"/>
      <c r="L7928" s="100"/>
      <c r="M7928" s="100"/>
      <c r="N7928" s="100"/>
    </row>
    <row r="7929" spans="2:14">
      <c r="B7929" s="98"/>
      <c r="C7929" s="98"/>
      <c r="D7929" s="100"/>
      <c r="E7929" s="100"/>
      <c r="F7929" s="100"/>
      <c r="H7929" s="102"/>
      <c r="I7929" s="103"/>
      <c r="J7929" s="102"/>
      <c r="L7929" s="100"/>
      <c r="M7929" s="100"/>
      <c r="N7929" s="100"/>
    </row>
    <row r="7930" spans="2:14">
      <c r="B7930" s="98"/>
      <c r="C7930" s="98"/>
      <c r="D7930" s="100"/>
      <c r="E7930" s="100"/>
      <c r="F7930" s="100"/>
      <c r="H7930" s="102"/>
      <c r="I7930" s="103"/>
      <c r="J7930" s="102"/>
      <c r="L7930" s="100"/>
      <c r="M7930" s="100"/>
      <c r="N7930" s="100"/>
    </row>
    <row r="7931" spans="2:14">
      <c r="B7931" s="98"/>
      <c r="C7931" s="98"/>
      <c r="D7931" s="100"/>
      <c r="E7931" s="100"/>
      <c r="F7931" s="100"/>
      <c r="H7931" s="102"/>
      <c r="I7931" s="103"/>
      <c r="J7931" s="102"/>
      <c r="L7931" s="100"/>
      <c r="M7931" s="100"/>
      <c r="N7931" s="100"/>
    </row>
    <row r="7932" spans="2:14">
      <c r="B7932" s="98"/>
      <c r="C7932" s="98"/>
      <c r="D7932" s="100"/>
      <c r="E7932" s="100"/>
      <c r="F7932" s="100"/>
      <c r="H7932" s="102"/>
      <c r="I7932" s="103"/>
      <c r="J7932" s="102"/>
      <c r="L7932" s="100"/>
      <c r="M7932" s="100"/>
      <c r="N7932" s="100"/>
    </row>
    <row r="7933" spans="2:14">
      <c r="B7933" s="98"/>
      <c r="C7933" s="98"/>
      <c r="D7933" s="100"/>
      <c r="E7933" s="100"/>
      <c r="F7933" s="100"/>
      <c r="H7933" s="102"/>
      <c r="I7933" s="103"/>
      <c r="J7933" s="102"/>
      <c r="L7933" s="100"/>
      <c r="M7933" s="100"/>
      <c r="N7933" s="100"/>
    </row>
    <row r="7934" spans="2:14">
      <c r="B7934" s="98"/>
      <c r="C7934" s="98"/>
      <c r="D7934" s="100"/>
      <c r="E7934" s="100"/>
      <c r="F7934" s="100"/>
      <c r="H7934" s="102"/>
      <c r="I7934" s="103"/>
      <c r="J7934" s="102"/>
      <c r="L7934" s="100"/>
      <c r="M7934" s="100"/>
      <c r="N7934" s="100"/>
    </row>
    <row r="7935" spans="2:14">
      <c r="B7935" s="98"/>
      <c r="C7935" s="98"/>
      <c r="D7935" s="100"/>
      <c r="E7935" s="100"/>
      <c r="F7935" s="100"/>
      <c r="H7935" s="102"/>
      <c r="I7935" s="103"/>
      <c r="J7935" s="102"/>
      <c r="L7935" s="100"/>
      <c r="M7935" s="100"/>
      <c r="N7935" s="100"/>
    </row>
    <row r="7936" spans="2:14">
      <c r="B7936" s="98"/>
      <c r="C7936" s="98"/>
      <c r="D7936" s="100"/>
      <c r="E7936" s="100"/>
      <c r="F7936" s="100"/>
      <c r="H7936" s="102"/>
      <c r="I7936" s="103"/>
      <c r="J7936" s="102"/>
      <c r="L7936" s="100"/>
      <c r="M7936" s="100"/>
      <c r="N7936" s="100"/>
    </row>
    <row r="7937" spans="2:14">
      <c r="B7937" s="98"/>
      <c r="C7937" s="98"/>
      <c r="D7937" s="100"/>
      <c r="E7937" s="100"/>
      <c r="F7937" s="100"/>
      <c r="H7937" s="102"/>
      <c r="I7937" s="103"/>
      <c r="J7937" s="102"/>
      <c r="L7937" s="100"/>
      <c r="M7937" s="100"/>
      <c r="N7937" s="100"/>
    </row>
    <row r="7938" spans="2:14">
      <c r="B7938" s="98"/>
      <c r="C7938" s="98"/>
      <c r="D7938" s="100"/>
      <c r="E7938" s="100"/>
      <c r="F7938" s="100"/>
      <c r="H7938" s="102"/>
      <c r="I7938" s="103"/>
      <c r="J7938" s="102"/>
      <c r="L7938" s="100"/>
      <c r="M7938" s="100"/>
      <c r="N7938" s="100"/>
    </row>
    <row r="7939" spans="2:14">
      <c r="B7939" s="98"/>
      <c r="C7939" s="98"/>
      <c r="D7939" s="100"/>
      <c r="E7939" s="100"/>
      <c r="F7939" s="100"/>
      <c r="H7939" s="102"/>
      <c r="I7939" s="103"/>
      <c r="J7939" s="102"/>
      <c r="L7939" s="100"/>
      <c r="M7939" s="100"/>
      <c r="N7939" s="100"/>
    </row>
    <row r="7940" spans="2:14">
      <c r="B7940" s="98"/>
      <c r="C7940" s="98"/>
      <c r="D7940" s="100"/>
      <c r="E7940" s="100"/>
      <c r="F7940" s="100"/>
      <c r="H7940" s="102"/>
      <c r="I7940" s="103"/>
      <c r="J7940" s="102"/>
      <c r="L7940" s="100"/>
      <c r="M7940" s="100"/>
      <c r="N7940" s="100"/>
    </row>
    <row r="7941" spans="2:14">
      <c r="B7941" s="98"/>
      <c r="C7941" s="98"/>
      <c r="D7941" s="100"/>
      <c r="E7941" s="100"/>
      <c r="F7941" s="100"/>
      <c r="H7941" s="102"/>
      <c r="I7941" s="103"/>
      <c r="J7941" s="102"/>
      <c r="L7941" s="100"/>
      <c r="M7941" s="100"/>
      <c r="N7941" s="100"/>
    </row>
    <row r="7942" spans="2:14">
      <c r="B7942" s="98"/>
      <c r="C7942" s="98"/>
      <c r="D7942" s="100"/>
      <c r="E7942" s="100"/>
      <c r="F7942" s="100"/>
      <c r="H7942" s="102"/>
      <c r="I7942" s="103"/>
      <c r="J7942" s="102"/>
      <c r="L7942" s="100"/>
      <c r="M7942" s="100"/>
      <c r="N7942" s="100"/>
    </row>
    <row r="7943" spans="2:14">
      <c r="B7943" s="98"/>
      <c r="C7943" s="98"/>
      <c r="D7943" s="100"/>
      <c r="E7943" s="100"/>
      <c r="F7943" s="100"/>
      <c r="H7943" s="102"/>
      <c r="I7943" s="103"/>
      <c r="J7943" s="102"/>
      <c r="L7943" s="100"/>
      <c r="M7943" s="100"/>
      <c r="N7943" s="100"/>
    </row>
    <row r="7944" spans="2:14">
      <c r="B7944" s="98"/>
      <c r="C7944" s="98"/>
      <c r="D7944" s="100"/>
      <c r="E7944" s="100"/>
      <c r="F7944" s="100"/>
      <c r="H7944" s="102"/>
      <c r="I7944" s="103"/>
      <c r="J7944" s="102"/>
      <c r="L7944" s="100"/>
      <c r="M7944" s="100"/>
      <c r="N7944" s="100"/>
    </row>
    <row r="7945" spans="2:14">
      <c r="B7945" s="98"/>
      <c r="C7945" s="98"/>
      <c r="D7945" s="100"/>
      <c r="E7945" s="100"/>
      <c r="F7945" s="100"/>
      <c r="H7945" s="102"/>
      <c r="I7945" s="103"/>
      <c r="J7945" s="102"/>
      <c r="L7945" s="100"/>
      <c r="M7945" s="100"/>
      <c r="N7945" s="100"/>
    </row>
    <row r="7946" spans="2:14">
      <c r="B7946" s="98"/>
      <c r="C7946" s="98"/>
      <c r="D7946" s="100"/>
      <c r="E7946" s="100"/>
      <c r="F7946" s="100"/>
      <c r="H7946" s="102"/>
      <c r="I7946" s="103"/>
      <c r="J7946" s="102"/>
      <c r="L7946" s="100"/>
      <c r="M7946" s="100"/>
      <c r="N7946" s="100"/>
    </row>
    <row r="7947" spans="2:14">
      <c r="B7947" s="98"/>
      <c r="C7947" s="98"/>
      <c r="D7947" s="100"/>
      <c r="E7947" s="100"/>
      <c r="F7947" s="100"/>
      <c r="H7947" s="102"/>
      <c r="I7947" s="103"/>
      <c r="J7947" s="102"/>
      <c r="L7947" s="100"/>
      <c r="M7947" s="100"/>
      <c r="N7947" s="100"/>
    </row>
    <row r="7948" spans="2:14">
      <c r="B7948" s="98"/>
      <c r="C7948" s="98"/>
      <c r="D7948" s="100"/>
      <c r="E7948" s="100"/>
      <c r="F7948" s="100"/>
      <c r="H7948" s="102"/>
      <c r="I7948" s="103"/>
      <c r="J7948" s="102"/>
      <c r="L7948" s="100"/>
      <c r="M7948" s="100"/>
      <c r="N7948" s="100"/>
    </row>
    <row r="7949" spans="2:14">
      <c r="B7949" s="98"/>
      <c r="C7949" s="98"/>
      <c r="D7949" s="100"/>
      <c r="E7949" s="100"/>
      <c r="F7949" s="100"/>
      <c r="H7949" s="102"/>
      <c r="I7949" s="103"/>
      <c r="J7949" s="102"/>
      <c r="L7949" s="100"/>
      <c r="M7949" s="100"/>
      <c r="N7949" s="100"/>
    </row>
    <row r="7950" spans="2:14">
      <c r="B7950" s="98"/>
      <c r="C7950" s="98"/>
      <c r="D7950" s="100"/>
      <c r="E7950" s="100"/>
      <c r="F7950" s="100"/>
      <c r="H7950" s="102"/>
      <c r="I7950" s="103"/>
      <c r="J7950" s="102"/>
      <c r="L7950" s="100"/>
      <c r="M7950" s="100"/>
      <c r="N7950" s="100"/>
    </row>
    <row r="7951" spans="2:14">
      <c r="B7951" s="98"/>
      <c r="C7951" s="98"/>
      <c r="D7951" s="100"/>
      <c r="E7951" s="100"/>
      <c r="F7951" s="100"/>
      <c r="H7951" s="102"/>
      <c r="I7951" s="103"/>
      <c r="J7951" s="102"/>
      <c r="L7951" s="100"/>
      <c r="M7951" s="100"/>
      <c r="N7951" s="100"/>
    </row>
    <row r="7952" spans="2:14">
      <c r="B7952" s="98"/>
      <c r="C7952" s="98"/>
      <c r="D7952" s="100"/>
      <c r="E7952" s="100"/>
      <c r="F7952" s="100"/>
      <c r="H7952" s="102"/>
      <c r="I7952" s="103"/>
      <c r="J7952" s="102"/>
      <c r="L7952" s="100"/>
      <c r="M7952" s="100"/>
      <c r="N7952" s="100"/>
    </row>
    <row r="7953" spans="2:14">
      <c r="B7953" s="98"/>
      <c r="C7953" s="98"/>
      <c r="D7953" s="100"/>
      <c r="E7953" s="100"/>
      <c r="F7953" s="100"/>
      <c r="H7953" s="102"/>
      <c r="I7953" s="103"/>
      <c r="J7953" s="102"/>
      <c r="L7953" s="100"/>
      <c r="M7953" s="100"/>
      <c r="N7953" s="100"/>
    </row>
    <row r="7954" spans="2:14">
      <c r="B7954" s="98"/>
      <c r="C7954" s="98"/>
      <c r="D7954" s="100"/>
      <c r="E7954" s="100"/>
      <c r="F7954" s="100"/>
      <c r="H7954" s="102"/>
      <c r="I7954" s="103"/>
      <c r="J7954" s="102"/>
      <c r="L7954" s="100"/>
      <c r="M7954" s="100"/>
      <c r="N7954" s="100"/>
    </row>
    <row r="7955" spans="2:14">
      <c r="B7955" s="98"/>
      <c r="C7955" s="98"/>
      <c r="D7955" s="100"/>
      <c r="E7955" s="100"/>
      <c r="F7955" s="100"/>
      <c r="H7955" s="102"/>
      <c r="I7955" s="103"/>
      <c r="J7955" s="102"/>
      <c r="L7955" s="100"/>
      <c r="M7955" s="100"/>
      <c r="N7955" s="100"/>
    </row>
    <row r="7956" spans="2:14">
      <c r="B7956" s="98"/>
      <c r="C7956" s="98"/>
      <c r="D7956" s="100"/>
      <c r="E7956" s="100"/>
      <c r="F7956" s="100"/>
      <c r="H7956" s="102"/>
      <c r="I7956" s="103"/>
      <c r="J7956" s="102"/>
      <c r="L7956" s="100"/>
      <c r="M7956" s="100"/>
      <c r="N7956" s="100"/>
    </row>
    <row r="7957" spans="2:14">
      <c r="B7957" s="98"/>
      <c r="C7957" s="98"/>
      <c r="D7957" s="100"/>
      <c r="E7957" s="100"/>
      <c r="F7957" s="100"/>
      <c r="H7957" s="102"/>
      <c r="I7957" s="103"/>
      <c r="J7957" s="102"/>
      <c r="L7957" s="100"/>
      <c r="M7957" s="100"/>
      <c r="N7957" s="100"/>
    </row>
    <row r="7958" spans="2:14">
      <c r="B7958" s="98"/>
      <c r="C7958" s="98"/>
      <c r="D7958" s="100"/>
      <c r="E7958" s="100"/>
      <c r="F7958" s="100"/>
      <c r="H7958" s="102"/>
      <c r="I7958" s="103"/>
      <c r="J7958" s="102"/>
      <c r="L7958" s="100"/>
      <c r="M7958" s="100"/>
      <c r="N7958" s="100"/>
    </row>
    <row r="7959" spans="2:14">
      <c r="B7959" s="98"/>
      <c r="C7959" s="98"/>
      <c r="D7959" s="100"/>
      <c r="E7959" s="100"/>
      <c r="F7959" s="100"/>
      <c r="H7959" s="102"/>
      <c r="I7959" s="103"/>
      <c r="J7959" s="102"/>
      <c r="L7959" s="100"/>
      <c r="M7959" s="100"/>
      <c r="N7959" s="100"/>
    </row>
    <row r="7960" spans="2:14">
      <c r="B7960" s="98"/>
      <c r="C7960" s="98"/>
      <c r="D7960" s="100"/>
      <c r="E7960" s="100"/>
      <c r="F7960" s="100"/>
      <c r="H7960" s="102"/>
      <c r="I7960" s="103"/>
      <c r="J7960" s="102"/>
      <c r="L7960" s="100"/>
      <c r="M7960" s="100"/>
      <c r="N7960" s="100"/>
    </row>
    <row r="7961" spans="2:14">
      <c r="B7961" s="98"/>
      <c r="C7961" s="98"/>
      <c r="D7961" s="100"/>
      <c r="E7961" s="100"/>
      <c r="F7961" s="100"/>
      <c r="H7961" s="102"/>
      <c r="I7961" s="103"/>
      <c r="J7961" s="102"/>
      <c r="L7961" s="100"/>
      <c r="M7961" s="100"/>
      <c r="N7961" s="100"/>
    </row>
    <row r="7962" spans="2:14">
      <c r="B7962" s="98"/>
      <c r="C7962" s="98"/>
      <c r="D7962" s="100"/>
      <c r="E7962" s="100"/>
      <c r="F7962" s="100"/>
      <c r="H7962" s="102"/>
      <c r="I7962" s="103"/>
      <c r="J7962" s="102"/>
      <c r="L7962" s="100"/>
      <c r="M7962" s="100"/>
      <c r="N7962" s="100"/>
    </row>
    <row r="7963" spans="2:14">
      <c r="B7963" s="98"/>
      <c r="C7963" s="98"/>
      <c r="D7963" s="100"/>
      <c r="E7963" s="100"/>
      <c r="F7963" s="100"/>
      <c r="H7963" s="102"/>
      <c r="I7963" s="103"/>
      <c r="J7963" s="102"/>
      <c r="L7963" s="100"/>
      <c r="M7963" s="100"/>
      <c r="N7963" s="100"/>
    </row>
    <row r="7964" spans="2:14">
      <c r="B7964" s="98"/>
      <c r="C7964" s="98"/>
      <c r="D7964" s="100"/>
      <c r="E7964" s="100"/>
      <c r="F7964" s="100"/>
      <c r="H7964" s="102"/>
      <c r="I7964" s="103"/>
      <c r="J7964" s="102"/>
      <c r="L7964" s="100"/>
      <c r="M7964" s="100"/>
      <c r="N7964" s="100"/>
    </row>
    <row r="7965" spans="2:14">
      <c r="B7965" s="98"/>
      <c r="C7965" s="98"/>
      <c r="D7965" s="100"/>
      <c r="E7965" s="100"/>
      <c r="F7965" s="100"/>
      <c r="H7965" s="102"/>
      <c r="I7965" s="103"/>
      <c r="J7965" s="102"/>
      <c r="L7965" s="100"/>
      <c r="M7965" s="100"/>
      <c r="N7965" s="100"/>
    </row>
    <row r="7966" spans="2:14">
      <c r="B7966" s="98"/>
      <c r="C7966" s="98"/>
      <c r="D7966" s="100"/>
      <c r="E7966" s="100"/>
      <c r="F7966" s="100"/>
      <c r="H7966" s="102"/>
      <c r="I7966" s="103"/>
      <c r="J7966" s="102"/>
      <c r="L7966" s="100"/>
      <c r="M7966" s="100"/>
      <c r="N7966" s="100"/>
    </row>
    <row r="7967" spans="2:14">
      <c r="B7967" s="98"/>
      <c r="C7967" s="98"/>
      <c r="D7967" s="100"/>
      <c r="E7967" s="100"/>
      <c r="F7967" s="100"/>
      <c r="H7967" s="102"/>
      <c r="I7967" s="103"/>
      <c r="J7967" s="102"/>
      <c r="L7967" s="100"/>
      <c r="M7967" s="100"/>
      <c r="N7967" s="100"/>
    </row>
    <row r="7968" spans="2:14">
      <c r="B7968" s="98"/>
      <c r="C7968" s="98"/>
      <c r="D7968" s="100"/>
      <c r="E7968" s="100"/>
      <c r="F7968" s="100"/>
      <c r="H7968" s="102"/>
      <c r="I7968" s="103"/>
      <c r="J7968" s="102"/>
      <c r="L7968" s="100"/>
      <c r="M7968" s="100"/>
      <c r="N7968" s="100"/>
    </row>
    <row r="7969" spans="2:14">
      <c r="B7969" s="98"/>
      <c r="C7969" s="98"/>
      <c r="D7969" s="100"/>
      <c r="E7969" s="100"/>
      <c r="F7969" s="100"/>
      <c r="H7969" s="102"/>
      <c r="I7969" s="103"/>
      <c r="J7969" s="102"/>
      <c r="L7969" s="100"/>
      <c r="M7969" s="100"/>
      <c r="N7969" s="100"/>
    </row>
    <row r="7970" spans="2:14">
      <c r="B7970" s="98"/>
      <c r="C7970" s="98"/>
      <c r="D7970" s="100"/>
      <c r="E7970" s="100"/>
      <c r="F7970" s="100"/>
      <c r="H7970" s="102"/>
      <c r="I7970" s="103"/>
      <c r="J7970" s="102"/>
      <c r="L7970" s="100"/>
      <c r="M7970" s="100"/>
      <c r="N7970" s="100"/>
    </row>
    <row r="7971" spans="2:14">
      <c r="B7971" s="98"/>
      <c r="C7971" s="98"/>
      <c r="D7971" s="100"/>
      <c r="E7971" s="100"/>
      <c r="F7971" s="100"/>
      <c r="H7971" s="102"/>
      <c r="I7971" s="103"/>
      <c r="J7971" s="102"/>
      <c r="L7971" s="100"/>
      <c r="M7971" s="100"/>
      <c r="N7971" s="100"/>
    </row>
    <row r="7972" spans="2:14">
      <c r="B7972" s="98"/>
      <c r="C7972" s="98"/>
      <c r="D7972" s="100"/>
      <c r="E7972" s="100"/>
      <c r="F7972" s="100"/>
      <c r="H7972" s="102"/>
      <c r="I7972" s="103"/>
      <c r="J7972" s="102"/>
      <c r="L7972" s="100"/>
      <c r="M7972" s="100"/>
      <c r="N7972" s="100"/>
    </row>
    <row r="7973" spans="2:14">
      <c r="B7973" s="98"/>
      <c r="C7973" s="98"/>
      <c r="D7973" s="100"/>
      <c r="E7973" s="100"/>
      <c r="F7973" s="100"/>
      <c r="H7973" s="102"/>
      <c r="I7973" s="103"/>
      <c r="J7973" s="102"/>
      <c r="L7973" s="100"/>
      <c r="M7973" s="100"/>
      <c r="N7973" s="100"/>
    </row>
    <row r="7974" spans="2:14">
      <c r="B7974" s="98"/>
      <c r="C7974" s="98"/>
      <c r="D7974" s="100"/>
      <c r="E7974" s="100"/>
      <c r="F7974" s="100"/>
      <c r="H7974" s="102"/>
      <c r="I7974" s="103"/>
      <c r="J7974" s="102"/>
      <c r="L7974" s="100"/>
      <c r="M7974" s="100"/>
      <c r="N7974" s="100"/>
    </row>
    <row r="7975" spans="2:14">
      <c r="B7975" s="98"/>
      <c r="C7975" s="98"/>
      <c r="D7975" s="100"/>
      <c r="E7975" s="100"/>
      <c r="F7975" s="100"/>
      <c r="H7975" s="102"/>
      <c r="I7975" s="103"/>
      <c r="J7975" s="102"/>
      <c r="L7975" s="100"/>
      <c r="M7975" s="100"/>
      <c r="N7975" s="100"/>
    </row>
    <row r="7976" spans="2:14">
      <c r="B7976" s="98"/>
      <c r="C7976" s="98"/>
      <c r="D7976" s="100"/>
      <c r="E7976" s="100"/>
      <c r="F7976" s="100"/>
      <c r="H7976" s="102"/>
      <c r="I7976" s="103"/>
      <c r="J7976" s="102"/>
      <c r="L7976" s="100"/>
      <c r="M7976" s="100"/>
      <c r="N7976" s="100"/>
    </row>
    <row r="7977" spans="2:14">
      <c r="B7977" s="98"/>
      <c r="C7977" s="98"/>
      <c r="D7977" s="100"/>
      <c r="E7977" s="100"/>
      <c r="F7977" s="100"/>
      <c r="H7977" s="102"/>
      <c r="I7977" s="103"/>
      <c r="J7977" s="102"/>
      <c r="L7977" s="100"/>
      <c r="M7977" s="100"/>
      <c r="N7977" s="100"/>
    </row>
    <row r="7978" spans="2:14">
      <c r="B7978" s="98"/>
      <c r="C7978" s="98"/>
      <c r="D7978" s="100"/>
      <c r="E7978" s="100"/>
      <c r="F7978" s="100"/>
      <c r="H7978" s="102"/>
      <c r="I7978" s="103"/>
      <c r="J7978" s="102"/>
      <c r="L7978" s="100"/>
      <c r="M7978" s="100"/>
      <c r="N7978" s="100"/>
    </row>
    <row r="7979" spans="2:14">
      <c r="B7979" s="98"/>
      <c r="C7979" s="98"/>
      <c r="D7979" s="100"/>
      <c r="E7979" s="100"/>
      <c r="F7979" s="100"/>
      <c r="H7979" s="102"/>
      <c r="I7979" s="103"/>
      <c r="J7979" s="102"/>
      <c r="L7979" s="100"/>
      <c r="M7979" s="100"/>
      <c r="N7979" s="100"/>
    </row>
    <row r="7980" spans="2:14">
      <c r="B7980" s="98"/>
      <c r="C7980" s="98"/>
      <c r="D7980" s="100"/>
      <c r="E7980" s="100"/>
      <c r="F7980" s="100"/>
      <c r="H7980" s="102"/>
      <c r="I7980" s="103"/>
      <c r="J7980" s="102"/>
      <c r="L7980" s="100"/>
      <c r="M7980" s="100"/>
      <c r="N7980" s="100"/>
    </row>
    <row r="7981" spans="2:14">
      <c r="B7981" s="98"/>
      <c r="C7981" s="98"/>
      <c r="D7981" s="100"/>
      <c r="E7981" s="100"/>
      <c r="F7981" s="100"/>
      <c r="H7981" s="102"/>
      <c r="I7981" s="103"/>
      <c r="J7981" s="102"/>
      <c r="L7981" s="100"/>
      <c r="M7981" s="100"/>
      <c r="N7981" s="100"/>
    </row>
    <row r="7982" spans="2:14">
      <c r="B7982" s="98"/>
      <c r="C7982" s="98"/>
      <c r="D7982" s="100"/>
      <c r="E7982" s="100"/>
      <c r="F7982" s="100"/>
      <c r="H7982" s="102"/>
      <c r="I7982" s="103"/>
      <c r="J7982" s="102"/>
      <c r="L7982" s="100"/>
      <c r="M7982" s="100"/>
      <c r="N7982" s="100"/>
    </row>
    <row r="7983" spans="2:14">
      <c r="B7983" s="98"/>
      <c r="C7983" s="98"/>
      <c r="D7983" s="100"/>
      <c r="E7983" s="100"/>
      <c r="F7983" s="100"/>
      <c r="H7983" s="102"/>
      <c r="I7983" s="103"/>
      <c r="J7983" s="102"/>
      <c r="L7983" s="100"/>
      <c r="M7983" s="100"/>
      <c r="N7983" s="100"/>
    </row>
    <row r="7984" spans="2:14">
      <c r="B7984" s="98"/>
      <c r="C7984" s="98"/>
      <c r="D7984" s="100"/>
      <c r="E7984" s="100"/>
      <c r="F7984" s="100"/>
      <c r="H7984" s="102"/>
      <c r="I7984" s="103"/>
      <c r="J7984" s="102"/>
      <c r="L7984" s="100"/>
      <c r="M7984" s="100"/>
      <c r="N7984" s="100"/>
    </row>
    <row r="7985" spans="2:14">
      <c r="B7985" s="98"/>
      <c r="C7985" s="98"/>
      <c r="D7985" s="100"/>
      <c r="E7985" s="100"/>
      <c r="F7985" s="100"/>
      <c r="H7985" s="102"/>
      <c r="I7985" s="103"/>
      <c r="J7985" s="102"/>
      <c r="L7985" s="100"/>
      <c r="M7985" s="100"/>
      <c r="N7985" s="100"/>
    </row>
    <row r="7986" spans="2:14">
      <c r="B7986" s="98"/>
      <c r="C7986" s="98"/>
      <c r="D7986" s="100"/>
      <c r="E7986" s="100"/>
      <c r="F7986" s="100"/>
      <c r="H7986" s="102"/>
      <c r="I7986" s="103"/>
      <c r="J7986" s="102"/>
      <c r="L7986" s="100"/>
      <c r="M7986" s="100"/>
      <c r="N7986" s="100"/>
    </row>
    <row r="7987" spans="2:14">
      <c r="B7987" s="98"/>
      <c r="C7987" s="98"/>
      <c r="D7987" s="100"/>
      <c r="E7987" s="100"/>
      <c r="F7987" s="100"/>
      <c r="H7987" s="102"/>
      <c r="I7987" s="103"/>
      <c r="J7987" s="102"/>
      <c r="L7987" s="100"/>
      <c r="M7987" s="100"/>
      <c r="N7987" s="100"/>
    </row>
    <row r="7988" spans="2:14">
      <c r="B7988" s="98"/>
      <c r="C7988" s="98"/>
      <c r="D7988" s="100"/>
      <c r="E7988" s="100"/>
      <c r="F7988" s="100"/>
      <c r="H7988" s="102"/>
      <c r="I7988" s="103"/>
      <c r="J7988" s="102"/>
      <c r="L7988" s="100"/>
      <c r="M7988" s="100"/>
      <c r="N7988" s="100"/>
    </row>
    <row r="7989" spans="2:14">
      <c r="B7989" s="98"/>
      <c r="C7989" s="98"/>
      <c r="D7989" s="100"/>
      <c r="E7989" s="100"/>
      <c r="F7989" s="100"/>
      <c r="H7989" s="102"/>
      <c r="I7989" s="103"/>
      <c r="J7989" s="102"/>
      <c r="L7989" s="100"/>
      <c r="M7989" s="100"/>
      <c r="N7989" s="100"/>
    </row>
    <row r="7990" spans="2:14">
      <c r="B7990" s="98"/>
      <c r="C7990" s="98"/>
      <c r="D7990" s="100"/>
      <c r="E7990" s="100"/>
      <c r="F7990" s="100"/>
      <c r="H7990" s="102"/>
      <c r="I7990" s="103"/>
      <c r="J7990" s="102"/>
      <c r="L7990" s="100"/>
      <c r="M7990" s="100"/>
      <c r="N7990" s="100"/>
    </row>
    <row r="7991" spans="2:14">
      <c r="B7991" s="98"/>
      <c r="C7991" s="98"/>
      <c r="D7991" s="100"/>
      <c r="E7991" s="100"/>
      <c r="F7991" s="100"/>
      <c r="H7991" s="102"/>
      <c r="I7991" s="103"/>
      <c r="J7991" s="102"/>
      <c r="L7991" s="100"/>
      <c r="M7991" s="100"/>
      <c r="N7991" s="100"/>
    </row>
    <row r="7992" spans="2:14">
      <c r="B7992" s="98"/>
      <c r="C7992" s="98"/>
      <c r="D7992" s="100"/>
      <c r="E7992" s="100"/>
      <c r="F7992" s="100"/>
      <c r="H7992" s="102"/>
      <c r="I7992" s="103"/>
      <c r="J7992" s="102"/>
      <c r="L7992" s="100"/>
      <c r="M7992" s="100"/>
      <c r="N7992" s="100"/>
    </row>
    <row r="7993" spans="2:14">
      <c r="B7993" s="98"/>
      <c r="C7993" s="98"/>
      <c r="D7993" s="100"/>
      <c r="E7993" s="100"/>
      <c r="F7993" s="100"/>
      <c r="H7993" s="102"/>
      <c r="I7993" s="103"/>
      <c r="J7993" s="102"/>
      <c r="L7993" s="100"/>
      <c r="M7993" s="100"/>
      <c r="N7993" s="100"/>
    </row>
    <row r="7994" spans="2:14">
      <c r="B7994" s="98"/>
      <c r="C7994" s="98"/>
      <c r="D7994" s="100"/>
      <c r="E7994" s="100"/>
      <c r="F7994" s="100"/>
      <c r="H7994" s="102"/>
      <c r="I7994" s="103"/>
      <c r="J7994" s="102"/>
      <c r="L7994" s="100"/>
      <c r="M7994" s="100"/>
      <c r="N7994" s="100"/>
    </row>
    <row r="7995" spans="2:14">
      <c r="B7995" s="98"/>
      <c r="C7995" s="98"/>
      <c r="D7995" s="100"/>
      <c r="E7995" s="100"/>
      <c r="F7995" s="100"/>
      <c r="H7995" s="102"/>
      <c r="I7995" s="103"/>
      <c r="J7995" s="102"/>
      <c r="L7995" s="100"/>
      <c r="M7995" s="100"/>
      <c r="N7995" s="100"/>
    </row>
    <row r="7996" spans="2:14">
      <c r="B7996" s="98"/>
      <c r="C7996" s="98"/>
      <c r="D7996" s="100"/>
      <c r="E7996" s="100"/>
      <c r="F7996" s="100"/>
      <c r="H7996" s="102"/>
      <c r="I7996" s="103"/>
      <c r="J7996" s="102"/>
      <c r="L7996" s="100"/>
      <c r="M7996" s="100"/>
      <c r="N7996" s="100"/>
    </row>
    <row r="7997" spans="2:14">
      <c r="B7997" s="98"/>
      <c r="C7997" s="98"/>
      <c r="D7997" s="100"/>
      <c r="E7997" s="100"/>
      <c r="F7997" s="100"/>
      <c r="H7997" s="102"/>
      <c r="I7997" s="103"/>
      <c r="J7997" s="102"/>
      <c r="L7997" s="100"/>
      <c r="M7997" s="100"/>
      <c r="N7997" s="100"/>
    </row>
    <row r="7998" spans="2:14">
      <c r="B7998" s="98"/>
      <c r="C7998" s="98"/>
      <c r="D7998" s="100"/>
      <c r="E7998" s="100"/>
      <c r="F7998" s="100"/>
      <c r="H7998" s="102"/>
      <c r="I7998" s="103"/>
      <c r="J7998" s="102"/>
      <c r="L7998" s="100"/>
      <c r="M7998" s="100"/>
      <c r="N7998" s="100"/>
    </row>
    <row r="7999" spans="2:14">
      <c r="B7999" s="98"/>
      <c r="C7999" s="98"/>
      <c r="D7999" s="100"/>
      <c r="E7999" s="100"/>
      <c r="F7999" s="100"/>
      <c r="H7999" s="102"/>
      <c r="I7999" s="103"/>
      <c r="J7999" s="102"/>
      <c r="L7999" s="100"/>
      <c r="M7999" s="100"/>
      <c r="N7999" s="100"/>
    </row>
    <row r="8000" spans="2:14">
      <c r="B8000" s="98"/>
      <c r="C8000" s="98"/>
      <c r="D8000" s="100"/>
      <c r="E8000" s="100"/>
      <c r="F8000" s="100"/>
      <c r="H8000" s="102"/>
      <c r="I8000" s="103"/>
      <c r="J8000" s="102"/>
      <c r="L8000" s="100"/>
      <c r="M8000" s="100"/>
      <c r="N8000" s="100"/>
    </row>
    <row r="8001" spans="2:14">
      <c r="B8001" s="98"/>
      <c r="C8001" s="98"/>
      <c r="D8001" s="100"/>
      <c r="E8001" s="100"/>
      <c r="F8001" s="100"/>
      <c r="H8001" s="102"/>
      <c r="I8001" s="103"/>
      <c r="J8001" s="102"/>
      <c r="L8001" s="100"/>
      <c r="M8001" s="100"/>
      <c r="N8001" s="100"/>
    </row>
    <row r="8002" spans="2:14">
      <c r="B8002" s="98"/>
      <c r="C8002" s="98"/>
      <c r="D8002" s="100"/>
      <c r="E8002" s="100"/>
      <c r="F8002" s="100"/>
      <c r="H8002" s="102"/>
      <c r="I8002" s="103"/>
      <c r="J8002" s="102"/>
      <c r="L8002" s="100"/>
      <c r="M8002" s="100"/>
      <c r="N8002" s="100"/>
    </row>
    <row r="8003" spans="2:14">
      <c r="B8003" s="98"/>
      <c r="C8003" s="98"/>
      <c r="D8003" s="100"/>
      <c r="E8003" s="100"/>
      <c r="F8003" s="100"/>
      <c r="H8003" s="102"/>
      <c r="I8003" s="103"/>
      <c r="J8003" s="102"/>
      <c r="L8003" s="100"/>
      <c r="M8003" s="100"/>
      <c r="N8003" s="100"/>
    </row>
    <row r="8004" spans="2:14">
      <c r="B8004" s="98"/>
      <c r="C8004" s="98"/>
      <c r="D8004" s="100"/>
      <c r="E8004" s="100"/>
      <c r="F8004" s="100"/>
      <c r="H8004" s="102"/>
      <c r="I8004" s="103"/>
      <c r="J8004" s="102"/>
      <c r="L8004" s="100"/>
      <c r="M8004" s="100"/>
      <c r="N8004" s="100"/>
    </row>
    <row r="8005" spans="2:14">
      <c r="B8005" s="98"/>
      <c r="C8005" s="98"/>
      <c r="D8005" s="100"/>
      <c r="E8005" s="100"/>
      <c r="F8005" s="100"/>
      <c r="H8005" s="102"/>
      <c r="I8005" s="103"/>
      <c r="J8005" s="102"/>
      <c r="L8005" s="100"/>
      <c r="M8005" s="100"/>
      <c r="N8005" s="100"/>
    </row>
    <row r="8006" spans="2:14">
      <c r="B8006" s="98"/>
      <c r="C8006" s="98"/>
      <c r="D8006" s="100"/>
      <c r="E8006" s="100"/>
      <c r="F8006" s="100"/>
      <c r="H8006" s="102"/>
      <c r="I8006" s="103"/>
      <c r="J8006" s="102"/>
      <c r="L8006" s="100"/>
      <c r="M8006" s="100"/>
      <c r="N8006" s="100"/>
    </row>
    <row r="8007" spans="2:14">
      <c r="B8007" s="98"/>
      <c r="C8007" s="98"/>
      <c r="D8007" s="100"/>
      <c r="E8007" s="100"/>
      <c r="F8007" s="100"/>
      <c r="H8007" s="102"/>
      <c r="I8007" s="103"/>
      <c r="J8007" s="102"/>
      <c r="L8007" s="100"/>
      <c r="M8007" s="100"/>
      <c r="N8007" s="100"/>
    </row>
    <row r="8008" spans="2:14">
      <c r="B8008" s="98"/>
      <c r="C8008" s="98"/>
      <c r="D8008" s="100"/>
      <c r="E8008" s="100"/>
      <c r="F8008" s="100"/>
      <c r="H8008" s="102"/>
      <c r="I8008" s="103"/>
      <c r="J8008" s="102"/>
      <c r="L8008" s="100"/>
      <c r="M8008" s="100"/>
      <c r="N8008" s="100"/>
    </row>
    <row r="8009" spans="2:14">
      <c r="B8009" s="98"/>
      <c r="C8009" s="98"/>
      <c r="D8009" s="100"/>
      <c r="E8009" s="100"/>
      <c r="F8009" s="100"/>
      <c r="H8009" s="102"/>
      <c r="I8009" s="103"/>
      <c r="J8009" s="102"/>
      <c r="L8009" s="100"/>
      <c r="M8009" s="100"/>
      <c r="N8009" s="100"/>
    </row>
    <row r="8010" spans="2:14">
      <c r="B8010" s="98"/>
      <c r="C8010" s="98"/>
      <c r="D8010" s="100"/>
      <c r="E8010" s="100"/>
      <c r="F8010" s="100"/>
      <c r="H8010" s="102"/>
      <c r="I8010" s="103"/>
      <c r="J8010" s="102"/>
      <c r="L8010" s="100"/>
      <c r="M8010" s="100"/>
      <c r="N8010" s="100"/>
    </row>
    <row r="8011" spans="2:14">
      <c r="B8011" s="98"/>
      <c r="C8011" s="98"/>
      <c r="D8011" s="100"/>
      <c r="E8011" s="100"/>
      <c r="F8011" s="100"/>
      <c r="H8011" s="102"/>
      <c r="I8011" s="103"/>
      <c r="J8011" s="102"/>
      <c r="L8011" s="100"/>
      <c r="M8011" s="100"/>
      <c r="N8011" s="100"/>
    </row>
    <row r="8012" spans="2:14">
      <c r="B8012" s="98"/>
      <c r="C8012" s="98"/>
      <c r="D8012" s="100"/>
      <c r="E8012" s="100"/>
      <c r="F8012" s="100"/>
      <c r="H8012" s="102"/>
      <c r="I8012" s="103"/>
      <c r="J8012" s="102"/>
      <c r="L8012" s="100"/>
      <c r="M8012" s="100"/>
      <c r="N8012" s="100"/>
    </row>
    <row r="8013" spans="2:14">
      <c r="B8013" s="98"/>
      <c r="C8013" s="98"/>
      <c r="D8013" s="100"/>
      <c r="E8013" s="100"/>
      <c r="F8013" s="100"/>
      <c r="H8013" s="102"/>
      <c r="I8013" s="103"/>
      <c r="J8013" s="102"/>
      <c r="L8013" s="100"/>
      <c r="M8013" s="100"/>
      <c r="N8013" s="100"/>
    </row>
    <row r="8014" spans="2:14">
      <c r="B8014" s="98"/>
      <c r="C8014" s="98"/>
      <c r="D8014" s="100"/>
      <c r="E8014" s="100"/>
      <c r="F8014" s="100"/>
      <c r="H8014" s="102"/>
      <c r="I8014" s="103"/>
      <c r="J8014" s="102"/>
      <c r="L8014" s="100"/>
      <c r="M8014" s="100"/>
      <c r="N8014" s="100"/>
    </row>
    <row r="8015" spans="2:14">
      <c r="B8015" s="98"/>
      <c r="C8015" s="98"/>
      <c r="D8015" s="100"/>
      <c r="E8015" s="100"/>
      <c r="F8015" s="100"/>
      <c r="H8015" s="102"/>
      <c r="I8015" s="103"/>
      <c r="J8015" s="102"/>
      <c r="L8015" s="100"/>
      <c r="M8015" s="100"/>
      <c r="N8015" s="100"/>
    </row>
    <row r="8016" spans="2:14">
      <c r="B8016" s="98"/>
      <c r="C8016" s="98"/>
      <c r="D8016" s="100"/>
      <c r="E8016" s="100"/>
      <c r="F8016" s="100"/>
      <c r="H8016" s="102"/>
      <c r="I8016" s="103"/>
      <c r="J8016" s="102"/>
      <c r="L8016" s="100"/>
      <c r="M8016" s="100"/>
      <c r="N8016" s="100"/>
    </row>
    <row r="8017" spans="2:14">
      <c r="B8017" s="98"/>
      <c r="C8017" s="98"/>
      <c r="D8017" s="100"/>
      <c r="E8017" s="100"/>
      <c r="F8017" s="100"/>
      <c r="H8017" s="102"/>
      <c r="I8017" s="103"/>
      <c r="J8017" s="102"/>
      <c r="L8017" s="100"/>
      <c r="M8017" s="100"/>
      <c r="N8017" s="100"/>
    </row>
    <row r="8018" spans="2:14">
      <c r="B8018" s="98"/>
      <c r="C8018" s="98"/>
      <c r="D8018" s="100"/>
      <c r="E8018" s="100"/>
      <c r="F8018" s="100"/>
      <c r="H8018" s="102"/>
      <c r="I8018" s="103"/>
      <c r="J8018" s="102"/>
      <c r="L8018" s="100"/>
      <c r="M8018" s="100"/>
      <c r="N8018" s="100"/>
    </row>
    <row r="8019" spans="2:14">
      <c r="B8019" s="98"/>
      <c r="C8019" s="98"/>
      <c r="D8019" s="100"/>
      <c r="E8019" s="100"/>
      <c r="F8019" s="100"/>
      <c r="H8019" s="102"/>
      <c r="I8019" s="103"/>
      <c r="J8019" s="102"/>
      <c r="L8019" s="100"/>
      <c r="M8019" s="100"/>
      <c r="N8019" s="100"/>
    </row>
    <row r="8020" spans="2:14">
      <c r="B8020" s="98"/>
      <c r="C8020" s="98"/>
      <c r="D8020" s="100"/>
      <c r="E8020" s="100"/>
      <c r="F8020" s="100"/>
      <c r="H8020" s="102"/>
      <c r="I8020" s="103"/>
      <c r="J8020" s="102"/>
      <c r="L8020" s="100"/>
      <c r="M8020" s="100"/>
      <c r="N8020" s="100"/>
    </row>
    <row r="8021" spans="2:14">
      <c r="B8021" s="98"/>
      <c r="C8021" s="98"/>
      <c r="D8021" s="100"/>
      <c r="E8021" s="100"/>
      <c r="F8021" s="100"/>
      <c r="H8021" s="102"/>
      <c r="I8021" s="103"/>
      <c r="J8021" s="102"/>
      <c r="L8021" s="100"/>
      <c r="M8021" s="100"/>
      <c r="N8021" s="100"/>
    </row>
    <row r="8022" spans="2:14">
      <c r="B8022" s="98"/>
      <c r="C8022" s="98"/>
      <c r="D8022" s="100"/>
      <c r="E8022" s="100"/>
      <c r="F8022" s="100"/>
      <c r="H8022" s="102"/>
      <c r="I8022" s="103"/>
      <c r="J8022" s="102"/>
      <c r="L8022" s="100"/>
      <c r="M8022" s="100"/>
      <c r="N8022" s="100"/>
    </row>
    <row r="8023" spans="2:14">
      <c r="B8023" s="98"/>
      <c r="C8023" s="98"/>
      <c r="D8023" s="100"/>
      <c r="E8023" s="100"/>
      <c r="F8023" s="100"/>
      <c r="H8023" s="102"/>
      <c r="I8023" s="103"/>
      <c r="J8023" s="102"/>
      <c r="L8023" s="100"/>
      <c r="M8023" s="100"/>
      <c r="N8023" s="100"/>
    </row>
    <row r="8024" spans="2:14">
      <c r="B8024" s="98"/>
      <c r="C8024" s="98"/>
      <c r="D8024" s="100"/>
      <c r="E8024" s="100"/>
      <c r="F8024" s="100"/>
      <c r="H8024" s="102"/>
      <c r="I8024" s="103"/>
      <c r="J8024" s="102"/>
      <c r="L8024" s="100"/>
      <c r="M8024" s="100"/>
      <c r="N8024" s="100"/>
    </row>
    <row r="8025" spans="2:14">
      <c r="B8025" s="98"/>
      <c r="C8025" s="98"/>
      <c r="D8025" s="100"/>
      <c r="E8025" s="100"/>
      <c r="F8025" s="100"/>
      <c r="H8025" s="102"/>
      <c r="I8025" s="103"/>
      <c r="J8025" s="102"/>
      <c r="L8025" s="100"/>
      <c r="M8025" s="100"/>
      <c r="N8025" s="100"/>
    </row>
    <row r="8026" spans="2:14">
      <c r="B8026" s="98"/>
      <c r="C8026" s="98"/>
      <c r="D8026" s="100"/>
      <c r="E8026" s="100"/>
      <c r="F8026" s="100"/>
      <c r="H8026" s="102"/>
      <c r="I8026" s="103"/>
      <c r="J8026" s="102"/>
      <c r="L8026" s="100"/>
      <c r="M8026" s="100"/>
      <c r="N8026" s="100"/>
    </row>
    <row r="8027" spans="2:14">
      <c r="B8027" s="98"/>
      <c r="C8027" s="98"/>
      <c r="D8027" s="100"/>
      <c r="E8027" s="100"/>
      <c r="F8027" s="100"/>
      <c r="H8027" s="102"/>
      <c r="I8027" s="103"/>
      <c r="J8027" s="102"/>
      <c r="L8027" s="100"/>
      <c r="M8027" s="100"/>
      <c r="N8027" s="100"/>
    </row>
    <row r="8028" spans="2:14">
      <c r="B8028" s="98"/>
      <c r="C8028" s="98"/>
      <c r="D8028" s="100"/>
      <c r="E8028" s="100"/>
      <c r="F8028" s="100"/>
      <c r="H8028" s="102"/>
      <c r="I8028" s="103"/>
      <c r="J8028" s="102"/>
      <c r="L8028" s="100"/>
      <c r="M8028" s="100"/>
      <c r="N8028" s="100"/>
    </row>
    <row r="8029" spans="2:14">
      <c r="B8029" s="98"/>
      <c r="C8029" s="98"/>
      <c r="D8029" s="100"/>
      <c r="E8029" s="100"/>
      <c r="F8029" s="100"/>
      <c r="H8029" s="102"/>
      <c r="I8029" s="103"/>
      <c r="J8029" s="102"/>
      <c r="L8029" s="100"/>
      <c r="M8029" s="100"/>
      <c r="N8029" s="100"/>
    </row>
    <row r="8030" spans="2:14">
      <c r="B8030" s="98"/>
      <c r="C8030" s="98"/>
      <c r="D8030" s="100"/>
      <c r="E8030" s="100"/>
      <c r="F8030" s="100"/>
      <c r="H8030" s="102"/>
      <c r="I8030" s="103"/>
      <c r="J8030" s="102"/>
      <c r="L8030" s="100"/>
      <c r="M8030" s="100"/>
      <c r="N8030" s="100"/>
    </row>
    <row r="8031" spans="2:14">
      <c r="B8031" s="98"/>
      <c r="C8031" s="98"/>
      <c r="D8031" s="100"/>
      <c r="E8031" s="100"/>
      <c r="F8031" s="100"/>
      <c r="H8031" s="102"/>
      <c r="I8031" s="103"/>
      <c r="J8031" s="102"/>
      <c r="L8031" s="100"/>
      <c r="M8031" s="100"/>
      <c r="N8031" s="100"/>
    </row>
    <row r="8032" spans="2:14">
      <c r="B8032" s="98"/>
      <c r="C8032" s="98"/>
      <c r="D8032" s="100"/>
      <c r="E8032" s="100"/>
      <c r="F8032" s="100"/>
      <c r="H8032" s="102"/>
      <c r="I8032" s="103"/>
      <c r="J8032" s="102"/>
      <c r="L8032" s="100"/>
      <c r="M8032" s="100"/>
      <c r="N8032" s="100"/>
    </row>
    <row r="8033" spans="2:14">
      <c r="B8033" s="98"/>
      <c r="C8033" s="98"/>
      <c r="D8033" s="100"/>
      <c r="E8033" s="100"/>
      <c r="F8033" s="100"/>
      <c r="H8033" s="102"/>
      <c r="I8033" s="103"/>
      <c r="J8033" s="102"/>
      <c r="L8033" s="100"/>
      <c r="M8033" s="100"/>
      <c r="N8033" s="100"/>
    </row>
    <row r="8034" spans="2:14">
      <c r="B8034" s="98"/>
      <c r="C8034" s="98"/>
      <c r="D8034" s="100"/>
      <c r="E8034" s="100"/>
      <c r="F8034" s="100"/>
      <c r="H8034" s="102"/>
      <c r="I8034" s="103"/>
      <c r="J8034" s="102"/>
      <c r="L8034" s="100"/>
      <c r="M8034" s="100"/>
      <c r="N8034" s="100"/>
    </row>
    <row r="8035" spans="2:14">
      <c r="B8035" s="98"/>
      <c r="C8035" s="98"/>
      <c r="D8035" s="100"/>
      <c r="E8035" s="100"/>
      <c r="F8035" s="100"/>
      <c r="H8035" s="102"/>
      <c r="I8035" s="103"/>
      <c r="J8035" s="102"/>
      <c r="L8035" s="100"/>
      <c r="M8035" s="100"/>
      <c r="N8035" s="100"/>
    </row>
    <row r="8036" spans="2:14">
      <c r="B8036" s="98"/>
      <c r="C8036" s="98"/>
      <c r="D8036" s="100"/>
      <c r="E8036" s="100"/>
      <c r="F8036" s="100"/>
      <c r="H8036" s="102"/>
      <c r="I8036" s="103"/>
      <c r="J8036" s="102"/>
      <c r="L8036" s="100"/>
      <c r="M8036" s="100"/>
      <c r="N8036" s="100"/>
    </row>
    <row r="8037" spans="2:14">
      <c r="B8037" s="98"/>
      <c r="C8037" s="98"/>
      <c r="D8037" s="100"/>
      <c r="E8037" s="100"/>
      <c r="F8037" s="100"/>
      <c r="H8037" s="102"/>
      <c r="I8037" s="103"/>
      <c r="J8037" s="102"/>
      <c r="L8037" s="100"/>
      <c r="M8037" s="100"/>
      <c r="N8037" s="100"/>
    </row>
    <row r="8038" spans="2:14">
      <c r="B8038" s="98"/>
      <c r="C8038" s="98"/>
      <c r="D8038" s="100"/>
      <c r="E8038" s="100"/>
      <c r="F8038" s="100"/>
      <c r="H8038" s="102"/>
      <c r="I8038" s="103"/>
      <c r="J8038" s="102"/>
      <c r="L8038" s="100"/>
      <c r="M8038" s="100"/>
      <c r="N8038" s="100"/>
    </row>
    <row r="8039" spans="2:14">
      <c r="B8039" s="98"/>
      <c r="C8039" s="98"/>
      <c r="D8039" s="100"/>
      <c r="E8039" s="100"/>
      <c r="F8039" s="100"/>
      <c r="H8039" s="102"/>
      <c r="I8039" s="103"/>
      <c r="J8039" s="102"/>
      <c r="L8039" s="100"/>
      <c r="M8039" s="100"/>
      <c r="N8039" s="100"/>
    </row>
    <row r="8040" spans="2:14">
      <c r="B8040" s="98"/>
      <c r="C8040" s="98"/>
      <c r="D8040" s="100"/>
      <c r="E8040" s="100"/>
      <c r="F8040" s="100"/>
      <c r="H8040" s="102"/>
      <c r="I8040" s="103"/>
      <c r="J8040" s="102"/>
      <c r="L8040" s="100"/>
      <c r="M8040" s="100"/>
      <c r="N8040" s="100"/>
    </row>
    <row r="8041" spans="2:14">
      <c r="B8041" s="98"/>
      <c r="C8041" s="98"/>
      <c r="D8041" s="100"/>
      <c r="E8041" s="100"/>
      <c r="F8041" s="100"/>
      <c r="H8041" s="102"/>
      <c r="I8041" s="103"/>
      <c r="J8041" s="102"/>
      <c r="L8041" s="100"/>
      <c r="M8041" s="100"/>
      <c r="N8041" s="100"/>
    </row>
    <row r="8042" spans="2:14">
      <c r="B8042" s="98"/>
      <c r="C8042" s="98"/>
      <c r="D8042" s="100"/>
      <c r="E8042" s="100"/>
      <c r="F8042" s="100"/>
      <c r="H8042" s="102"/>
      <c r="I8042" s="103"/>
      <c r="J8042" s="102"/>
      <c r="L8042" s="100"/>
      <c r="M8042" s="100"/>
      <c r="N8042" s="100"/>
    </row>
    <row r="8043" spans="2:14">
      <c r="B8043" s="98"/>
      <c r="C8043" s="98"/>
      <c r="D8043" s="100"/>
      <c r="E8043" s="100"/>
      <c r="F8043" s="100"/>
      <c r="H8043" s="102"/>
      <c r="I8043" s="103"/>
      <c r="J8043" s="102"/>
      <c r="L8043" s="100"/>
      <c r="M8043" s="100"/>
      <c r="N8043" s="100"/>
    </row>
    <row r="8044" spans="2:14">
      <c r="B8044" s="98"/>
      <c r="C8044" s="98"/>
      <c r="D8044" s="100"/>
      <c r="E8044" s="100"/>
      <c r="F8044" s="100"/>
      <c r="H8044" s="102"/>
      <c r="I8044" s="103"/>
      <c r="J8044" s="102"/>
      <c r="L8044" s="100"/>
      <c r="M8044" s="100"/>
      <c r="N8044" s="100"/>
    </row>
    <row r="8045" spans="2:14">
      <c r="B8045" s="98"/>
      <c r="C8045" s="98"/>
      <c r="D8045" s="100"/>
      <c r="E8045" s="100"/>
      <c r="F8045" s="100"/>
      <c r="H8045" s="102"/>
      <c r="I8045" s="103"/>
      <c r="J8045" s="102"/>
      <c r="L8045" s="100"/>
      <c r="M8045" s="100"/>
      <c r="N8045" s="100"/>
    </row>
    <row r="8046" spans="2:14">
      <c r="B8046" s="98"/>
      <c r="C8046" s="98"/>
      <c r="D8046" s="100"/>
      <c r="E8046" s="100"/>
      <c r="F8046" s="100"/>
      <c r="H8046" s="102"/>
      <c r="I8046" s="103"/>
      <c r="J8046" s="102"/>
      <c r="L8046" s="100"/>
      <c r="M8046" s="100"/>
      <c r="N8046" s="100"/>
    </row>
    <row r="8047" spans="2:14">
      <c r="B8047" s="98"/>
      <c r="C8047" s="98"/>
      <c r="D8047" s="100"/>
      <c r="E8047" s="100"/>
      <c r="F8047" s="100"/>
      <c r="H8047" s="102"/>
      <c r="I8047" s="103"/>
      <c r="J8047" s="102"/>
      <c r="L8047" s="100"/>
      <c r="M8047" s="100"/>
      <c r="N8047" s="100"/>
    </row>
    <row r="8048" spans="2:14">
      <c r="B8048" s="98"/>
      <c r="C8048" s="98"/>
      <c r="D8048" s="100"/>
      <c r="E8048" s="100"/>
      <c r="F8048" s="100"/>
      <c r="H8048" s="102"/>
      <c r="I8048" s="103"/>
      <c r="J8048" s="102"/>
      <c r="L8048" s="100"/>
      <c r="M8048" s="100"/>
      <c r="N8048" s="100"/>
    </row>
    <row r="8049" spans="2:14">
      <c r="B8049" s="98"/>
      <c r="C8049" s="98"/>
      <c r="D8049" s="100"/>
      <c r="E8049" s="100"/>
      <c r="F8049" s="100"/>
      <c r="H8049" s="102"/>
      <c r="I8049" s="103"/>
      <c r="J8049" s="102"/>
      <c r="L8049" s="100"/>
      <c r="M8049" s="100"/>
      <c r="N8049" s="100"/>
    </row>
    <row r="8050" spans="2:14">
      <c r="B8050" s="98"/>
      <c r="C8050" s="98"/>
      <c r="D8050" s="100"/>
      <c r="E8050" s="100"/>
      <c r="F8050" s="100"/>
      <c r="H8050" s="102"/>
      <c r="I8050" s="103"/>
      <c r="J8050" s="102"/>
      <c r="L8050" s="100"/>
      <c r="M8050" s="100"/>
      <c r="N8050" s="100"/>
    </row>
    <row r="8051" spans="2:14">
      <c r="B8051" s="98"/>
      <c r="C8051" s="98"/>
      <c r="D8051" s="100"/>
      <c r="E8051" s="100"/>
      <c r="F8051" s="100"/>
      <c r="H8051" s="102"/>
      <c r="I8051" s="103"/>
      <c r="J8051" s="102"/>
      <c r="L8051" s="100"/>
      <c r="M8051" s="100"/>
      <c r="N8051" s="100"/>
    </row>
    <row r="8052" spans="2:14">
      <c r="B8052" s="98"/>
      <c r="C8052" s="98"/>
      <c r="D8052" s="100"/>
      <c r="E8052" s="100"/>
      <c r="F8052" s="100"/>
      <c r="H8052" s="102"/>
      <c r="I8052" s="103"/>
      <c r="J8052" s="102"/>
      <c r="L8052" s="100"/>
      <c r="M8052" s="100"/>
      <c r="N8052" s="100"/>
    </row>
    <row r="8053" spans="2:14">
      <c r="B8053" s="98"/>
      <c r="C8053" s="98"/>
      <c r="D8053" s="100"/>
      <c r="E8053" s="100"/>
      <c r="F8053" s="100"/>
      <c r="H8053" s="102"/>
      <c r="I8053" s="103"/>
      <c r="J8053" s="102"/>
      <c r="L8053" s="100"/>
      <c r="M8053" s="100"/>
      <c r="N8053" s="100"/>
    </row>
    <row r="8054" spans="2:14">
      <c r="B8054" s="98"/>
      <c r="C8054" s="98"/>
      <c r="D8054" s="100"/>
      <c r="E8054" s="100"/>
      <c r="F8054" s="100"/>
      <c r="H8054" s="102"/>
      <c r="I8054" s="103"/>
      <c r="J8054" s="102"/>
      <c r="L8054" s="100"/>
      <c r="M8054" s="100"/>
      <c r="N8054" s="100"/>
    </row>
    <row r="8055" spans="2:14">
      <c r="B8055" s="98"/>
      <c r="C8055" s="98"/>
      <c r="D8055" s="100"/>
      <c r="E8055" s="100"/>
      <c r="F8055" s="100"/>
      <c r="H8055" s="102"/>
      <c r="I8055" s="103"/>
      <c r="J8055" s="102"/>
      <c r="L8055" s="100"/>
      <c r="M8055" s="100"/>
      <c r="N8055" s="100"/>
    </row>
    <row r="8056" spans="2:14">
      <c r="B8056" s="98"/>
      <c r="C8056" s="98"/>
      <c r="D8056" s="100"/>
      <c r="E8056" s="100"/>
      <c r="F8056" s="100"/>
      <c r="H8056" s="102"/>
      <c r="I8056" s="103"/>
      <c r="J8056" s="102"/>
      <c r="L8056" s="100"/>
      <c r="M8056" s="100"/>
      <c r="N8056" s="100"/>
    </row>
    <row r="8057" spans="2:14">
      <c r="B8057" s="98"/>
      <c r="C8057" s="98"/>
      <c r="D8057" s="100"/>
      <c r="E8057" s="100"/>
      <c r="F8057" s="100"/>
      <c r="H8057" s="102"/>
      <c r="I8057" s="103"/>
      <c r="J8057" s="102"/>
      <c r="L8057" s="100"/>
      <c r="M8057" s="100"/>
      <c r="N8057" s="100"/>
    </row>
    <row r="8058" spans="2:14">
      <c r="B8058" s="98"/>
      <c r="C8058" s="98"/>
      <c r="D8058" s="100"/>
      <c r="E8058" s="100"/>
      <c r="F8058" s="100"/>
      <c r="H8058" s="102"/>
      <c r="I8058" s="103"/>
      <c r="J8058" s="102"/>
      <c r="L8058" s="100"/>
      <c r="M8058" s="100"/>
      <c r="N8058" s="100"/>
    </row>
    <row r="8059" spans="2:14">
      <c r="B8059" s="98"/>
      <c r="C8059" s="98"/>
      <c r="D8059" s="100"/>
      <c r="E8059" s="100"/>
      <c r="F8059" s="100"/>
      <c r="H8059" s="102"/>
      <c r="I8059" s="103"/>
      <c r="J8059" s="102"/>
      <c r="L8059" s="100"/>
      <c r="M8059" s="100"/>
      <c r="N8059" s="100"/>
    </row>
    <row r="8060" spans="2:14">
      <c r="B8060" s="98"/>
      <c r="C8060" s="98"/>
      <c r="D8060" s="100"/>
      <c r="E8060" s="100"/>
      <c r="F8060" s="100"/>
      <c r="H8060" s="102"/>
      <c r="I8060" s="103"/>
      <c r="J8060" s="102"/>
      <c r="L8060" s="100"/>
      <c r="M8060" s="100"/>
      <c r="N8060" s="100"/>
    </row>
    <row r="8061" spans="2:14">
      <c r="B8061" s="98"/>
      <c r="C8061" s="98"/>
      <c r="D8061" s="100"/>
      <c r="E8061" s="100"/>
      <c r="F8061" s="100"/>
      <c r="H8061" s="102"/>
      <c r="I8061" s="103"/>
      <c r="J8061" s="102"/>
      <c r="L8061" s="100"/>
      <c r="M8061" s="100"/>
      <c r="N8061" s="100"/>
    </row>
    <row r="8062" spans="2:14">
      <c r="B8062" s="98"/>
      <c r="C8062" s="98"/>
      <c r="D8062" s="100"/>
      <c r="E8062" s="100"/>
      <c r="F8062" s="100"/>
      <c r="H8062" s="102"/>
      <c r="I8062" s="103"/>
      <c r="J8062" s="102"/>
      <c r="L8062" s="100"/>
      <c r="M8062" s="100"/>
      <c r="N8062" s="100"/>
    </row>
    <row r="8063" spans="2:14">
      <c r="B8063" s="98"/>
      <c r="C8063" s="98"/>
      <c r="D8063" s="100"/>
      <c r="E8063" s="100"/>
      <c r="F8063" s="100"/>
      <c r="H8063" s="102"/>
      <c r="I8063" s="103"/>
      <c r="J8063" s="102"/>
      <c r="L8063" s="100"/>
      <c r="M8063" s="100"/>
      <c r="N8063" s="100"/>
    </row>
    <row r="8064" spans="2:14">
      <c r="B8064" s="98"/>
      <c r="C8064" s="98"/>
      <c r="D8064" s="100"/>
      <c r="E8064" s="100"/>
      <c r="F8064" s="100"/>
      <c r="H8064" s="102"/>
      <c r="I8064" s="103"/>
      <c r="J8064" s="102"/>
      <c r="L8064" s="100"/>
      <c r="M8064" s="100"/>
      <c r="N8064" s="100"/>
    </row>
    <row r="8065" spans="2:14">
      <c r="B8065" s="98"/>
      <c r="C8065" s="98"/>
      <c r="D8065" s="100"/>
      <c r="E8065" s="100"/>
      <c r="F8065" s="100"/>
      <c r="H8065" s="102"/>
      <c r="I8065" s="103"/>
      <c r="J8065" s="102"/>
      <c r="L8065" s="100"/>
      <c r="M8065" s="100"/>
      <c r="N8065" s="100"/>
    </row>
    <row r="8066" spans="2:14">
      <c r="B8066" s="98"/>
      <c r="C8066" s="98"/>
      <c r="D8066" s="100"/>
      <c r="E8066" s="100"/>
      <c r="F8066" s="100"/>
      <c r="H8066" s="102"/>
      <c r="I8066" s="103"/>
      <c r="J8066" s="102"/>
      <c r="L8066" s="100"/>
      <c r="M8066" s="100"/>
      <c r="N8066" s="100"/>
    </row>
    <row r="8067" spans="2:14">
      <c r="B8067" s="98"/>
      <c r="C8067" s="98"/>
      <c r="D8067" s="100"/>
      <c r="E8067" s="100"/>
      <c r="F8067" s="100"/>
      <c r="H8067" s="102"/>
      <c r="I8067" s="103"/>
      <c r="J8067" s="102"/>
      <c r="L8067" s="100"/>
      <c r="M8067" s="100"/>
      <c r="N8067" s="100"/>
    </row>
    <row r="8068" spans="2:14">
      <c r="B8068" s="98"/>
      <c r="C8068" s="98"/>
      <c r="D8068" s="100"/>
      <c r="E8068" s="100"/>
      <c r="F8068" s="100"/>
      <c r="H8068" s="102"/>
      <c r="I8068" s="103"/>
      <c r="J8068" s="102"/>
      <c r="L8068" s="100"/>
      <c r="M8068" s="100"/>
      <c r="N8068" s="100"/>
    </row>
    <row r="8069" spans="2:14">
      <c r="B8069" s="98"/>
      <c r="C8069" s="98"/>
      <c r="D8069" s="100"/>
      <c r="E8069" s="100"/>
      <c r="F8069" s="100"/>
      <c r="H8069" s="102"/>
      <c r="I8069" s="103"/>
      <c r="J8069" s="102"/>
      <c r="L8069" s="100"/>
      <c r="M8069" s="100"/>
      <c r="N8069" s="100"/>
    </row>
    <row r="8070" spans="2:14">
      <c r="B8070" s="98"/>
      <c r="C8070" s="98"/>
      <c r="D8070" s="100"/>
      <c r="E8070" s="100"/>
      <c r="F8070" s="100"/>
      <c r="H8070" s="102"/>
      <c r="I8070" s="103"/>
      <c r="J8070" s="102"/>
      <c r="L8070" s="100"/>
      <c r="M8070" s="100"/>
      <c r="N8070" s="100"/>
    </row>
    <row r="8071" spans="2:14">
      <c r="B8071" s="98"/>
      <c r="C8071" s="98"/>
      <c r="D8071" s="100"/>
      <c r="E8071" s="100"/>
      <c r="F8071" s="100"/>
      <c r="H8071" s="102"/>
      <c r="I8071" s="103"/>
      <c r="J8071" s="102"/>
      <c r="L8071" s="100"/>
      <c r="M8071" s="100"/>
      <c r="N8071" s="100"/>
    </row>
    <row r="8072" spans="2:14">
      <c r="B8072" s="98"/>
      <c r="C8072" s="98"/>
      <c r="D8072" s="100"/>
      <c r="E8072" s="100"/>
      <c r="F8072" s="100"/>
      <c r="H8072" s="102"/>
      <c r="I8072" s="103"/>
      <c r="J8072" s="102"/>
      <c r="L8072" s="100"/>
      <c r="M8072" s="100"/>
      <c r="N8072" s="100"/>
    </row>
    <row r="8073" spans="2:14">
      <c r="B8073" s="98"/>
      <c r="C8073" s="98"/>
      <c r="D8073" s="100"/>
      <c r="E8073" s="100"/>
      <c r="F8073" s="100"/>
      <c r="H8073" s="102"/>
      <c r="I8073" s="103"/>
      <c r="J8073" s="102"/>
      <c r="L8073" s="100"/>
      <c r="M8073" s="100"/>
      <c r="N8073" s="100"/>
    </row>
    <row r="8074" spans="2:14">
      <c r="B8074" s="98"/>
      <c r="C8074" s="98"/>
      <c r="D8074" s="100"/>
      <c r="E8074" s="100"/>
      <c r="F8074" s="100"/>
      <c r="H8074" s="102"/>
      <c r="I8074" s="103"/>
      <c r="J8074" s="102"/>
      <c r="L8074" s="100"/>
      <c r="M8074" s="100"/>
      <c r="N8074" s="100"/>
    </row>
    <row r="8075" spans="2:14">
      <c r="B8075" s="98"/>
      <c r="C8075" s="98"/>
      <c r="D8075" s="100"/>
      <c r="E8075" s="100"/>
      <c r="F8075" s="100"/>
      <c r="H8075" s="102"/>
      <c r="I8075" s="103"/>
      <c r="J8075" s="102"/>
      <c r="L8075" s="100"/>
      <c r="M8075" s="100"/>
      <c r="N8075" s="100"/>
    </row>
    <row r="8076" spans="2:14">
      <c r="B8076" s="98"/>
      <c r="C8076" s="98"/>
      <c r="D8076" s="100"/>
      <c r="E8076" s="100"/>
      <c r="F8076" s="100"/>
      <c r="H8076" s="102"/>
      <c r="I8076" s="103"/>
      <c r="J8076" s="102"/>
      <c r="L8076" s="100"/>
      <c r="M8076" s="100"/>
      <c r="N8076" s="100"/>
    </row>
    <row r="8077" spans="2:14">
      <c r="B8077" s="98"/>
      <c r="C8077" s="98"/>
      <c r="D8077" s="100"/>
      <c r="E8077" s="100"/>
      <c r="F8077" s="100"/>
      <c r="H8077" s="102"/>
      <c r="I8077" s="103"/>
      <c r="J8077" s="102"/>
      <c r="L8077" s="100"/>
      <c r="M8077" s="100"/>
      <c r="N8077" s="100"/>
    </row>
    <row r="8078" spans="2:14">
      <c r="B8078" s="98"/>
      <c r="C8078" s="98"/>
      <c r="D8078" s="100"/>
      <c r="E8078" s="100"/>
      <c r="F8078" s="100"/>
      <c r="H8078" s="102"/>
      <c r="I8078" s="103"/>
      <c r="J8078" s="102"/>
      <c r="L8078" s="100"/>
      <c r="M8078" s="100"/>
      <c r="N8078" s="100"/>
    </row>
    <row r="8079" spans="2:14">
      <c r="B8079" s="98"/>
      <c r="C8079" s="98"/>
      <c r="D8079" s="100"/>
      <c r="E8079" s="100"/>
      <c r="F8079" s="100"/>
      <c r="H8079" s="102"/>
      <c r="I8079" s="103"/>
      <c r="J8079" s="102"/>
      <c r="L8079" s="100"/>
      <c r="M8079" s="100"/>
      <c r="N8079" s="100"/>
    </row>
    <row r="8080" spans="2:14">
      <c r="B8080" s="98"/>
      <c r="C8080" s="98"/>
      <c r="D8080" s="100"/>
      <c r="E8080" s="100"/>
      <c r="F8080" s="100"/>
      <c r="H8080" s="102"/>
      <c r="I8080" s="103"/>
      <c r="J8080" s="102"/>
      <c r="L8080" s="100"/>
      <c r="M8080" s="100"/>
      <c r="N8080" s="100"/>
    </row>
    <row r="8081" spans="2:14">
      <c r="B8081" s="98"/>
      <c r="C8081" s="98"/>
      <c r="D8081" s="100"/>
      <c r="E8081" s="100"/>
      <c r="F8081" s="100"/>
      <c r="H8081" s="102"/>
      <c r="I8081" s="103"/>
      <c r="J8081" s="102"/>
      <c r="L8081" s="100"/>
      <c r="M8081" s="100"/>
      <c r="N8081" s="100"/>
    </row>
    <row r="8082" spans="2:14">
      <c r="B8082" s="98"/>
      <c r="C8082" s="98"/>
      <c r="D8082" s="100"/>
      <c r="E8082" s="100"/>
      <c r="F8082" s="100"/>
      <c r="H8082" s="102"/>
      <c r="I8082" s="103"/>
      <c r="J8082" s="102"/>
      <c r="L8082" s="100"/>
      <c r="M8082" s="100"/>
      <c r="N8082" s="100"/>
    </row>
    <row r="8083" spans="2:14">
      <c r="B8083" s="98"/>
      <c r="C8083" s="98"/>
      <c r="D8083" s="100"/>
      <c r="E8083" s="100"/>
      <c r="F8083" s="100"/>
      <c r="H8083" s="102"/>
      <c r="I8083" s="103"/>
      <c r="J8083" s="102"/>
      <c r="L8083" s="100"/>
      <c r="M8083" s="100"/>
      <c r="N8083" s="100"/>
    </row>
    <row r="8084" spans="2:14">
      <c r="B8084" s="98"/>
      <c r="C8084" s="98"/>
      <c r="D8084" s="100"/>
      <c r="E8084" s="100"/>
      <c r="F8084" s="100"/>
      <c r="H8084" s="102"/>
      <c r="I8084" s="103"/>
      <c r="J8084" s="102"/>
      <c r="L8084" s="100"/>
      <c r="M8084" s="100"/>
      <c r="N8084" s="100"/>
    </row>
    <row r="8085" spans="2:14">
      <c r="B8085" s="98"/>
      <c r="C8085" s="98"/>
      <c r="D8085" s="100"/>
      <c r="E8085" s="100"/>
      <c r="F8085" s="100"/>
      <c r="H8085" s="102"/>
      <c r="I8085" s="103"/>
      <c r="J8085" s="102"/>
      <c r="L8085" s="100"/>
      <c r="M8085" s="100"/>
      <c r="N8085" s="100"/>
    </row>
    <row r="8086" spans="2:14">
      <c r="B8086" s="98"/>
      <c r="C8086" s="98"/>
      <c r="D8086" s="100"/>
      <c r="E8086" s="100"/>
      <c r="F8086" s="100"/>
      <c r="H8086" s="102"/>
      <c r="I8086" s="103"/>
      <c r="J8086" s="102"/>
      <c r="L8086" s="100"/>
      <c r="M8086" s="100"/>
      <c r="N8086" s="100"/>
    </row>
    <row r="8087" spans="2:14">
      <c r="B8087" s="98"/>
      <c r="C8087" s="98"/>
      <c r="D8087" s="100"/>
      <c r="E8087" s="100"/>
      <c r="F8087" s="100"/>
      <c r="H8087" s="102"/>
      <c r="I8087" s="103"/>
      <c r="J8087" s="102"/>
      <c r="L8087" s="100"/>
      <c r="M8087" s="100"/>
      <c r="N8087" s="100"/>
    </row>
    <row r="8088" spans="2:14">
      <c r="B8088" s="98"/>
      <c r="C8088" s="98"/>
      <c r="D8088" s="100"/>
      <c r="E8088" s="100"/>
      <c r="F8088" s="100"/>
      <c r="H8088" s="102"/>
      <c r="I8088" s="103"/>
      <c r="J8088" s="102"/>
      <c r="L8088" s="100"/>
      <c r="M8088" s="100"/>
      <c r="N8088" s="100"/>
    </row>
    <row r="8089" spans="2:14">
      <c r="B8089" s="98"/>
      <c r="C8089" s="98"/>
      <c r="D8089" s="100"/>
      <c r="E8089" s="100"/>
      <c r="F8089" s="100"/>
      <c r="H8089" s="102"/>
      <c r="I8089" s="103"/>
      <c r="J8089" s="102"/>
      <c r="L8089" s="100"/>
      <c r="M8089" s="100"/>
      <c r="N8089" s="100"/>
    </row>
    <row r="8090" spans="2:14">
      <c r="B8090" s="98"/>
      <c r="C8090" s="98"/>
      <c r="D8090" s="100"/>
      <c r="E8090" s="100"/>
      <c r="F8090" s="100"/>
      <c r="H8090" s="102"/>
      <c r="I8090" s="103"/>
      <c r="J8090" s="102"/>
      <c r="L8090" s="100"/>
      <c r="M8090" s="100"/>
      <c r="N8090" s="100"/>
    </row>
    <row r="8091" spans="2:14">
      <c r="B8091" s="98"/>
      <c r="C8091" s="98"/>
      <c r="D8091" s="100"/>
      <c r="E8091" s="100"/>
      <c r="F8091" s="100"/>
      <c r="H8091" s="102"/>
      <c r="I8091" s="103"/>
      <c r="J8091" s="102"/>
      <c r="L8091" s="100"/>
      <c r="M8091" s="100"/>
      <c r="N8091" s="100"/>
    </row>
    <row r="8092" spans="2:14">
      <c r="B8092" s="98"/>
      <c r="C8092" s="98"/>
      <c r="D8092" s="100"/>
      <c r="E8092" s="100"/>
      <c r="F8092" s="100"/>
      <c r="H8092" s="102"/>
      <c r="I8092" s="103"/>
      <c r="J8092" s="102"/>
      <c r="L8092" s="100"/>
      <c r="M8092" s="100"/>
      <c r="N8092" s="100"/>
    </row>
    <row r="8093" spans="2:14">
      <c r="B8093" s="98"/>
      <c r="C8093" s="98"/>
      <c r="D8093" s="100"/>
      <c r="E8093" s="100"/>
      <c r="F8093" s="100"/>
      <c r="H8093" s="102"/>
      <c r="I8093" s="103"/>
      <c r="J8093" s="102"/>
      <c r="L8093" s="100"/>
      <c r="M8093" s="100"/>
      <c r="N8093" s="100"/>
    </row>
    <row r="8094" spans="2:14">
      <c r="B8094" s="98"/>
      <c r="C8094" s="98"/>
      <c r="D8094" s="100"/>
      <c r="E8094" s="100"/>
      <c r="F8094" s="100"/>
      <c r="H8094" s="102"/>
      <c r="I8094" s="103"/>
      <c r="J8094" s="102"/>
      <c r="L8094" s="100"/>
      <c r="M8094" s="100"/>
      <c r="N8094" s="100"/>
    </row>
    <row r="8095" spans="2:14">
      <c r="B8095" s="98"/>
      <c r="C8095" s="98"/>
      <c r="D8095" s="100"/>
      <c r="E8095" s="100"/>
      <c r="F8095" s="100"/>
      <c r="H8095" s="102"/>
      <c r="I8095" s="103"/>
      <c r="J8095" s="102"/>
      <c r="L8095" s="100"/>
      <c r="M8095" s="100"/>
      <c r="N8095" s="100"/>
    </row>
    <row r="8096" spans="2:14">
      <c r="B8096" s="98"/>
      <c r="C8096" s="98"/>
      <c r="D8096" s="100"/>
      <c r="E8096" s="100"/>
      <c r="F8096" s="100"/>
      <c r="H8096" s="102"/>
      <c r="I8096" s="103"/>
      <c r="J8096" s="102"/>
      <c r="L8096" s="100"/>
      <c r="M8096" s="100"/>
      <c r="N8096" s="100"/>
    </row>
    <row r="8097" spans="2:14">
      <c r="B8097" s="98"/>
      <c r="C8097" s="98"/>
      <c r="D8097" s="100"/>
      <c r="E8097" s="100"/>
      <c r="F8097" s="100"/>
      <c r="H8097" s="102"/>
      <c r="I8097" s="103"/>
      <c r="J8097" s="102"/>
      <c r="L8097" s="100"/>
      <c r="M8097" s="100"/>
      <c r="N8097" s="100"/>
    </row>
    <row r="8098" spans="2:14">
      <c r="B8098" s="98"/>
      <c r="C8098" s="98"/>
      <c r="D8098" s="100"/>
      <c r="E8098" s="100"/>
      <c r="F8098" s="100"/>
      <c r="H8098" s="102"/>
      <c r="I8098" s="103"/>
      <c r="J8098" s="102"/>
      <c r="L8098" s="100"/>
      <c r="M8098" s="100"/>
      <c r="N8098" s="100"/>
    </row>
    <row r="8099" spans="2:14">
      <c r="B8099" s="98"/>
      <c r="C8099" s="98"/>
      <c r="D8099" s="100"/>
      <c r="E8099" s="100"/>
      <c r="F8099" s="100"/>
      <c r="H8099" s="102"/>
      <c r="I8099" s="103"/>
      <c r="J8099" s="102"/>
      <c r="L8099" s="100"/>
      <c r="M8099" s="100"/>
      <c r="N8099" s="100"/>
    </row>
    <row r="8100" spans="2:14">
      <c r="B8100" s="98"/>
      <c r="C8100" s="98"/>
      <c r="D8100" s="100"/>
      <c r="E8100" s="100"/>
      <c r="F8100" s="100"/>
      <c r="H8100" s="102"/>
      <c r="I8100" s="103"/>
      <c r="J8100" s="102"/>
      <c r="L8100" s="100"/>
      <c r="M8100" s="100"/>
      <c r="N8100" s="100"/>
    </row>
    <row r="8101" spans="2:14">
      <c r="B8101" s="98"/>
      <c r="C8101" s="98"/>
      <c r="D8101" s="100"/>
      <c r="E8101" s="100"/>
      <c r="F8101" s="100"/>
      <c r="H8101" s="102"/>
      <c r="I8101" s="103"/>
      <c r="J8101" s="102"/>
      <c r="L8101" s="100"/>
      <c r="M8101" s="100"/>
      <c r="N8101" s="100"/>
    </row>
    <row r="8102" spans="2:14">
      <c r="B8102" s="98"/>
      <c r="C8102" s="98"/>
      <c r="D8102" s="100"/>
      <c r="E8102" s="100"/>
      <c r="F8102" s="100"/>
      <c r="H8102" s="102"/>
      <c r="I8102" s="103"/>
      <c r="J8102" s="102"/>
      <c r="L8102" s="100"/>
      <c r="M8102" s="100"/>
      <c r="N8102" s="100"/>
    </row>
    <row r="8103" spans="2:14">
      <c r="B8103" s="98"/>
      <c r="C8103" s="98"/>
      <c r="D8103" s="100"/>
      <c r="E8103" s="100"/>
      <c r="F8103" s="100"/>
      <c r="H8103" s="102"/>
      <c r="I8103" s="103"/>
      <c r="J8103" s="102"/>
      <c r="L8103" s="100"/>
      <c r="M8103" s="100"/>
      <c r="N8103" s="100"/>
    </row>
    <row r="8104" spans="2:14">
      <c r="B8104" s="98"/>
      <c r="C8104" s="98"/>
      <c r="D8104" s="100"/>
      <c r="E8104" s="100"/>
      <c r="F8104" s="100"/>
      <c r="H8104" s="102"/>
      <c r="I8104" s="103"/>
      <c r="J8104" s="102"/>
      <c r="L8104" s="100"/>
      <c r="M8104" s="100"/>
      <c r="N8104" s="100"/>
    </row>
    <row r="8105" spans="2:14">
      <c r="B8105" s="98"/>
      <c r="C8105" s="98"/>
      <c r="D8105" s="100"/>
      <c r="E8105" s="100"/>
      <c r="F8105" s="100"/>
      <c r="H8105" s="102"/>
      <c r="I8105" s="103"/>
      <c r="J8105" s="102"/>
      <c r="L8105" s="100"/>
      <c r="M8105" s="100"/>
      <c r="N8105" s="100"/>
    </row>
    <row r="8106" spans="2:14">
      <c r="B8106" s="98"/>
      <c r="C8106" s="98"/>
      <c r="D8106" s="100"/>
      <c r="E8106" s="100"/>
      <c r="F8106" s="100"/>
      <c r="H8106" s="102"/>
      <c r="I8106" s="103"/>
      <c r="J8106" s="102"/>
      <c r="L8106" s="100"/>
      <c r="M8106" s="100"/>
      <c r="N8106" s="100"/>
    </row>
    <row r="8107" spans="2:14">
      <c r="B8107" s="98"/>
      <c r="C8107" s="98"/>
      <c r="D8107" s="100"/>
      <c r="E8107" s="100"/>
      <c r="F8107" s="100"/>
      <c r="H8107" s="102"/>
      <c r="I8107" s="103"/>
      <c r="J8107" s="102"/>
      <c r="L8107" s="100"/>
      <c r="M8107" s="100"/>
      <c r="N8107" s="100"/>
    </row>
    <row r="8108" spans="2:14">
      <c r="B8108" s="98"/>
      <c r="C8108" s="98"/>
      <c r="D8108" s="100"/>
      <c r="E8108" s="100"/>
      <c r="F8108" s="100"/>
      <c r="H8108" s="102"/>
      <c r="I8108" s="103"/>
      <c r="J8108" s="102"/>
      <c r="L8108" s="100"/>
      <c r="M8108" s="100"/>
      <c r="N8108" s="100"/>
    </row>
    <row r="8109" spans="2:14">
      <c r="B8109" s="98"/>
      <c r="C8109" s="98"/>
      <c r="D8109" s="100"/>
      <c r="E8109" s="100"/>
      <c r="F8109" s="100"/>
      <c r="H8109" s="102"/>
      <c r="I8109" s="103"/>
      <c r="J8109" s="102"/>
      <c r="L8109" s="100"/>
      <c r="M8109" s="100"/>
      <c r="N8109" s="100"/>
    </row>
    <row r="8110" spans="2:14">
      <c r="B8110" s="98"/>
      <c r="C8110" s="98"/>
      <c r="D8110" s="100"/>
      <c r="E8110" s="100"/>
      <c r="F8110" s="100"/>
      <c r="H8110" s="102"/>
      <c r="I8110" s="103"/>
      <c r="J8110" s="102"/>
      <c r="L8110" s="100"/>
      <c r="M8110" s="100"/>
      <c r="N8110" s="100"/>
    </row>
    <row r="8111" spans="2:14">
      <c r="B8111" s="98"/>
      <c r="C8111" s="98"/>
      <c r="D8111" s="100"/>
      <c r="E8111" s="100"/>
      <c r="F8111" s="100"/>
      <c r="H8111" s="102"/>
      <c r="I8111" s="103"/>
      <c r="J8111" s="102"/>
      <c r="L8111" s="100"/>
      <c r="M8111" s="100"/>
      <c r="N8111" s="100"/>
    </row>
    <row r="8112" spans="2:14">
      <c r="B8112" s="98"/>
      <c r="C8112" s="98"/>
      <c r="D8112" s="100"/>
      <c r="E8112" s="100"/>
      <c r="F8112" s="100"/>
      <c r="H8112" s="102"/>
      <c r="I8112" s="103"/>
      <c r="J8112" s="102"/>
      <c r="L8112" s="100"/>
      <c r="M8112" s="100"/>
      <c r="N8112" s="100"/>
    </row>
    <row r="8113" spans="2:14">
      <c r="B8113" s="98"/>
      <c r="C8113" s="98"/>
      <c r="D8113" s="100"/>
      <c r="E8113" s="100"/>
      <c r="F8113" s="100"/>
      <c r="H8113" s="102"/>
      <c r="I8113" s="103"/>
      <c r="J8113" s="102"/>
      <c r="L8113" s="100"/>
      <c r="M8113" s="100"/>
      <c r="N8113" s="100"/>
    </row>
    <row r="8114" spans="2:14">
      <c r="B8114" s="98"/>
      <c r="C8114" s="98"/>
      <c r="D8114" s="100"/>
      <c r="E8114" s="100"/>
      <c r="F8114" s="100"/>
      <c r="H8114" s="102"/>
      <c r="I8114" s="103"/>
      <c r="J8114" s="102"/>
      <c r="L8114" s="100"/>
      <c r="M8114" s="100"/>
      <c r="N8114" s="100"/>
    </row>
    <row r="8115" spans="2:14">
      <c r="B8115" s="98"/>
      <c r="C8115" s="98"/>
      <c r="D8115" s="100"/>
      <c r="E8115" s="100"/>
      <c r="F8115" s="100"/>
      <c r="H8115" s="102"/>
      <c r="I8115" s="103"/>
      <c r="J8115" s="102"/>
      <c r="L8115" s="100"/>
      <c r="M8115" s="100"/>
      <c r="N8115" s="100"/>
    </row>
    <row r="8116" spans="2:14">
      <c r="B8116" s="98"/>
      <c r="C8116" s="98"/>
      <c r="D8116" s="100"/>
      <c r="E8116" s="100"/>
      <c r="F8116" s="100"/>
      <c r="H8116" s="102"/>
      <c r="I8116" s="103"/>
      <c r="J8116" s="102"/>
      <c r="L8116" s="100"/>
      <c r="M8116" s="100"/>
      <c r="N8116" s="100"/>
    </row>
    <row r="8117" spans="2:14">
      <c r="B8117" s="98"/>
      <c r="C8117" s="98"/>
      <c r="D8117" s="100"/>
      <c r="E8117" s="100"/>
      <c r="F8117" s="100"/>
      <c r="H8117" s="102"/>
      <c r="I8117" s="103"/>
      <c r="J8117" s="102"/>
      <c r="L8117" s="100"/>
      <c r="M8117" s="100"/>
      <c r="N8117" s="100"/>
    </row>
    <row r="8118" spans="2:14">
      <c r="B8118" s="98"/>
      <c r="C8118" s="98"/>
      <c r="D8118" s="100"/>
      <c r="E8118" s="100"/>
      <c r="F8118" s="100"/>
      <c r="H8118" s="102"/>
      <c r="I8118" s="103"/>
      <c r="J8118" s="102"/>
      <c r="L8118" s="100"/>
      <c r="M8118" s="100"/>
      <c r="N8118" s="100"/>
    </row>
    <row r="8119" spans="2:14">
      <c r="B8119" s="98"/>
      <c r="C8119" s="98"/>
      <c r="D8119" s="100"/>
      <c r="E8119" s="100"/>
      <c r="F8119" s="100"/>
      <c r="H8119" s="102"/>
      <c r="I8119" s="103"/>
      <c r="J8119" s="102"/>
      <c r="L8119" s="100"/>
      <c r="M8119" s="100"/>
      <c r="N8119" s="100"/>
    </row>
    <row r="8120" spans="2:14">
      <c r="B8120" s="98"/>
      <c r="C8120" s="98"/>
      <c r="D8120" s="100"/>
      <c r="E8120" s="100"/>
      <c r="F8120" s="100"/>
      <c r="H8120" s="102"/>
      <c r="I8120" s="103"/>
      <c r="J8120" s="102"/>
      <c r="L8120" s="100"/>
      <c r="M8120" s="100"/>
      <c r="N8120" s="100"/>
    </row>
    <row r="8121" spans="2:14">
      <c r="B8121" s="98"/>
      <c r="C8121" s="98"/>
      <c r="D8121" s="100"/>
      <c r="E8121" s="100"/>
      <c r="F8121" s="100"/>
      <c r="H8121" s="102"/>
      <c r="I8121" s="103"/>
      <c r="J8121" s="102"/>
      <c r="L8121" s="100"/>
      <c r="M8121" s="100"/>
      <c r="N8121" s="100"/>
    </row>
    <row r="8122" spans="2:14">
      <c r="B8122" s="98"/>
      <c r="C8122" s="98"/>
      <c r="D8122" s="100"/>
      <c r="E8122" s="100"/>
      <c r="F8122" s="100"/>
      <c r="H8122" s="102"/>
      <c r="I8122" s="103"/>
      <c r="J8122" s="102"/>
      <c r="L8122" s="100"/>
      <c r="M8122" s="100"/>
      <c r="N8122" s="100"/>
    </row>
    <row r="8123" spans="2:14">
      <c r="B8123" s="98"/>
      <c r="C8123" s="98"/>
      <c r="D8123" s="100"/>
      <c r="E8123" s="100"/>
      <c r="F8123" s="100"/>
      <c r="H8123" s="102"/>
      <c r="I8123" s="103"/>
      <c r="J8123" s="102"/>
      <c r="L8123" s="100"/>
      <c r="M8123" s="100"/>
      <c r="N8123" s="100"/>
    </row>
    <row r="8124" spans="2:14">
      <c r="B8124" s="98"/>
      <c r="C8124" s="98"/>
      <c r="D8124" s="100"/>
      <c r="E8124" s="100"/>
      <c r="F8124" s="100"/>
      <c r="H8124" s="102"/>
      <c r="I8124" s="103"/>
      <c r="J8124" s="102"/>
      <c r="L8124" s="100"/>
      <c r="M8124" s="100"/>
      <c r="N8124" s="100"/>
    </row>
    <row r="8125" spans="2:14">
      <c r="B8125" s="98"/>
      <c r="C8125" s="98"/>
      <c r="D8125" s="100"/>
      <c r="E8125" s="100"/>
      <c r="F8125" s="100"/>
      <c r="H8125" s="102"/>
      <c r="I8125" s="103"/>
      <c r="J8125" s="102"/>
      <c r="L8125" s="100"/>
      <c r="M8125" s="100"/>
      <c r="N8125" s="100"/>
    </row>
    <row r="8126" spans="2:14">
      <c r="B8126" s="98"/>
      <c r="C8126" s="98"/>
      <c r="D8126" s="100"/>
      <c r="E8126" s="100"/>
      <c r="F8126" s="100"/>
      <c r="H8126" s="102"/>
      <c r="I8126" s="103"/>
      <c r="J8126" s="102"/>
      <c r="L8126" s="100"/>
      <c r="M8126" s="100"/>
      <c r="N8126" s="100"/>
    </row>
    <row r="8127" spans="2:14">
      <c r="B8127" s="98"/>
      <c r="C8127" s="98"/>
      <c r="D8127" s="100"/>
      <c r="E8127" s="100"/>
      <c r="F8127" s="100"/>
      <c r="H8127" s="102"/>
      <c r="I8127" s="103"/>
      <c r="J8127" s="102"/>
      <c r="L8127" s="100"/>
      <c r="M8127" s="100"/>
      <c r="N8127" s="100"/>
    </row>
    <row r="8128" spans="2:14">
      <c r="B8128" s="98"/>
      <c r="C8128" s="98"/>
      <c r="D8128" s="100"/>
      <c r="E8128" s="100"/>
      <c r="F8128" s="100"/>
      <c r="H8128" s="102"/>
      <c r="I8128" s="103"/>
      <c r="J8128" s="102"/>
      <c r="L8128" s="100"/>
      <c r="M8128" s="100"/>
      <c r="N8128" s="100"/>
    </row>
    <row r="8129" spans="2:14">
      <c r="B8129" s="98"/>
      <c r="C8129" s="98"/>
      <c r="D8129" s="100"/>
      <c r="E8129" s="100"/>
      <c r="F8129" s="100"/>
      <c r="H8129" s="102"/>
      <c r="I8129" s="103"/>
      <c r="J8129" s="102"/>
      <c r="L8129" s="100"/>
      <c r="M8129" s="100"/>
      <c r="N8129" s="100"/>
    </row>
    <row r="8130" spans="2:14">
      <c r="B8130" s="98"/>
      <c r="C8130" s="98"/>
      <c r="D8130" s="100"/>
      <c r="E8130" s="100"/>
      <c r="F8130" s="100"/>
      <c r="H8130" s="102"/>
      <c r="I8130" s="103"/>
      <c r="J8130" s="102"/>
      <c r="L8130" s="100"/>
      <c r="M8130" s="100"/>
      <c r="N8130" s="100"/>
    </row>
    <row r="8131" spans="2:14">
      <c r="B8131" s="98"/>
      <c r="C8131" s="98"/>
      <c r="D8131" s="100"/>
      <c r="E8131" s="100"/>
      <c r="F8131" s="100"/>
      <c r="H8131" s="102"/>
      <c r="I8131" s="103"/>
      <c r="J8131" s="102"/>
      <c r="L8131" s="100"/>
      <c r="M8131" s="100"/>
      <c r="N8131" s="100"/>
    </row>
    <row r="8132" spans="2:14">
      <c r="B8132" s="98"/>
      <c r="C8132" s="98"/>
      <c r="D8132" s="100"/>
      <c r="E8132" s="100"/>
      <c r="F8132" s="100"/>
      <c r="H8132" s="102"/>
      <c r="I8132" s="103"/>
      <c r="J8132" s="102"/>
      <c r="L8132" s="100"/>
      <c r="M8132" s="100"/>
      <c r="N8132" s="100"/>
    </row>
    <row r="8133" spans="2:14">
      <c r="B8133" s="98"/>
      <c r="C8133" s="98"/>
      <c r="D8133" s="100"/>
      <c r="E8133" s="100"/>
      <c r="F8133" s="100"/>
      <c r="H8133" s="102"/>
      <c r="I8133" s="103"/>
      <c r="J8133" s="102"/>
      <c r="L8133" s="100"/>
      <c r="M8133" s="100"/>
      <c r="N8133" s="100"/>
    </row>
    <row r="8134" spans="2:14">
      <c r="B8134" s="98"/>
      <c r="C8134" s="98"/>
      <c r="D8134" s="100"/>
      <c r="E8134" s="100"/>
      <c r="F8134" s="100"/>
      <c r="H8134" s="102"/>
      <c r="I8134" s="103"/>
      <c r="J8134" s="102"/>
      <c r="L8134" s="100"/>
      <c r="M8134" s="100"/>
      <c r="N8134" s="100"/>
    </row>
    <row r="8135" spans="2:14">
      <c r="B8135" s="98"/>
      <c r="C8135" s="98"/>
      <c r="D8135" s="100"/>
      <c r="E8135" s="100"/>
      <c r="F8135" s="100"/>
      <c r="H8135" s="102"/>
      <c r="I8135" s="103"/>
      <c r="J8135" s="102"/>
      <c r="L8135" s="100"/>
      <c r="M8135" s="100"/>
      <c r="N8135" s="100"/>
    </row>
    <row r="8136" spans="2:14">
      <c r="B8136" s="98"/>
      <c r="C8136" s="98"/>
      <c r="D8136" s="100"/>
      <c r="E8136" s="100"/>
      <c r="F8136" s="100"/>
      <c r="H8136" s="102"/>
      <c r="I8136" s="103"/>
      <c r="J8136" s="102"/>
      <c r="L8136" s="100"/>
      <c r="M8136" s="100"/>
      <c r="N8136" s="100"/>
    </row>
    <row r="8137" spans="2:14">
      <c r="B8137" s="98"/>
      <c r="C8137" s="98"/>
      <c r="D8137" s="100"/>
      <c r="E8137" s="100"/>
      <c r="F8137" s="100"/>
      <c r="H8137" s="102"/>
      <c r="I8137" s="103"/>
      <c r="J8137" s="102"/>
      <c r="L8137" s="100"/>
      <c r="M8137" s="100"/>
      <c r="N8137" s="100"/>
    </row>
    <row r="8138" spans="2:14">
      <c r="B8138" s="98"/>
      <c r="C8138" s="98"/>
      <c r="D8138" s="100"/>
      <c r="E8138" s="100"/>
      <c r="F8138" s="100"/>
      <c r="H8138" s="102"/>
      <c r="I8138" s="103"/>
      <c r="J8138" s="102"/>
      <c r="L8138" s="100"/>
      <c r="M8138" s="100"/>
      <c r="N8138" s="100"/>
    </row>
    <row r="8139" spans="2:14">
      <c r="B8139" s="98"/>
      <c r="C8139" s="98"/>
      <c r="D8139" s="100"/>
      <c r="E8139" s="100"/>
      <c r="F8139" s="100"/>
      <c r="H8139" s="102"/>
      <c r="I8139" s="103"/>
      <c r="J8139" s="102"/>
      <c r="L8139" s="100"/>
      <c r="M8139" s="100"/>
      <c r="N8139" s="100"/>
    </row>
    <row r="8140" spans="2:14">
      <c r="B8140" s="98"/>
      <c r="C8140" s="98"/>
      <c r="D8140" s="100"/>
      <c r="E8140" s="100"/>
      <c r="F8140" s="100"/>
      <c r="H8140" s="102"/>
      <c r="I8140" s="103"/>
      <c r="J8140" s="102"/>
      <c r="L8140" s="100"/>
      <c r="M8140" s="100"/>
      <c r="N8140" s="100"/>
    </row>
    <row r="8141" spans="2:14">
      <c r="B8141" s="98"/>
      <c r="C8141" s="98"/>
      <c r="D8141" s="100"/>
      <c r="E8141" s="100"/>
      <c r="F8141" s="100"/>
      <c r="H8141" s="102"/>
      <c r="I8141" s="103"/>
      <c r="J8141" s="102"/>
      <c r="L8141" s="100"/>
      <c r="M8141" s="100"/>
      <c r="N8141" s="100"/>
    </row>
    <row r="8142" spans="2:14">
      <c r="B8142" s="98"/>
      <c r="C8142" s="98"/>
      <c r="D8142" s="100"/>
      <c r="E8142" s="100"/>
      <c r="F8142" s="100"/>
      <c r="H8142" s="102"/>
      <c r="I8142" s="103"/>
      <c r="J8142" s="102"/>
      <c r="L8142" s="100"/>
      <c r="M8142" s="100"/>
      <c r="N8142" s="100"/>
    </row>
    <row r="8143" spans="2:14">
      <c r="B8143" s="98"/>
      <c r="C8143" s="98"/>
      <c r="D8143" s="100"/>
      <c r="E8143" s="100"/>
      <c r="F8143" s="100"/>
      <c r="H8143" s="102"/>
      <c r="I8143" s="103"/>
      <c r="J8143" s="102"/>
      <c r="L8143" s="100"/>
      <c r="M8143" s="100"/>
      <c r="N8143" s="100"/>
    </row>
    <row r="8144" spans="2:14">
      <c r="B8144" s="98"/>
      <c r="C8144" s="98"/>
      <c r="D8144" s="100"/>
      <c r="E8144" s="100"/>
      <c r="F8144" s="100"/>
      <c r="H8144" s="102"/>
      <c r="I8144" s="103"/>
      <c r="J8144" s="102"/>
      <c r="L8144" s="100"/>
      <c r="M8144" s="100"/>
      <c r="N8144" s="100"/>
    </row>
    <row r="8145" spans="2:14">
      <c r="B8145" s="98"/>
      <c r="C8145" s="98"/>
      <c r="D8145" s="100"/>
      <c r="E8145" s="100"/>
      <c r="F8145" s="100"/>
      <c r="H8145" s="102"/>
      <c r="I8145" s="103"/>
      <c r="J8145" s="102"/>
      <c r="L8145" s="100"/>
      <c r="M8145" s="100"/>
      <c r="N8145" s="100"/>
    </row>
    <row r="8146" spans="2:14">
      <c r="B8146" s="98"/>
      <c r="C8146" s="98"/>
      <c r="D8146" s="100"/>
      <c r="E8146" s="100"/>
      <c r="F8146" s="100"/>
      <c r="H8146" s="102"/>
      <c r="I8146" s="103"/>
      <c r="J8146" s="102"/>
      <c r="L8146" s="100"/>
      <c r="M8146" s="100"/>
      <c r="N8146" s="100"/>
    </row>
    <row r="8147" spans="2:14">
      <c r="B8147" s="98"/>
      <c r="C8147" s="98"/>
      <c r="D8147" s="100"/>
      <c r="E8147" s="100"/>
      <c r="F8147" s="100"/>
      <c r="H8147" s="102"/>
      <c r="I8147" s="103"/>
      <c r="J8147" s="102"/>
      <c r="L8147" s="100"/>
      <c r="M8147" s="100"/>
      <c r="N8147" s="100"/>
    </row>
    <row r="8148" spans="2:14">
      <c r="B8148" s="98"/>
      <c r="C8148" s="98"/>
      <c r="D8148" s="100"/>
      <c r="E8148" s="100"/>
      <c r="F8148" s="100"/>
      <c r="H8148" s="102"/>
      <c r="I8148" s="103"/>
      <c r="J8148" s="102"/>
      <c r="L8148" s="100"/>
      <c r="M8148" s="100"/>
      <c r="N8148" s="100"/>
    </row>
    <row r="8149" spans="2:14">
      <c r="B8149" s="98"/>
      <c r="C8149" s="98"/>
      <c r="D8149" s="100"/>
      <c r="E8149" s="100"/>
      <c r="F8149" s="100"/>
      <c r="H8149" s="102"/>
      <c r="I8149" s="103"/>
      <c r="J8149" s="102"/>
      <c r="L8149" s="100"/>
      <c r="M8149" s="100"/>
      <c r="N8149" s="100"/>
    </row>
    <row r="8150" spans="2:14">
      <c r="B8150" s="98"/>
      <c r="C8150" s="98"/>
      <c r="D8150" s="100"/>
      <c r="E8150" s="100"/>
      <c r="F8150" s="100"/>
      <c r="H8150" s="102"/>
      <c r="I8150" s="103"/>
      <c r="J8150" s="102"/>
      <c r="L8150" s="100"/>
      <c r="M8150" s="100"/>
      <c r="N8150" s="100"/>
    </row>
    <row r="8151" spans="2:14">
      <c r="B8151" s="98"/>
      <c r="C8151" s="98"/>
      <c r="D8151" s="100"/>
      <c r="E8151" s="100"/>
      <c r="F8151" s="100"/>
      <c r="H8151" s="102"/>
      <c r="I8151" s="103"/>
      <c r="J8151" s="102"/>
      <c r="L8151" s="100"/>
      <c r="M8151" s="100"/>
      <c r="N8151" s="100"/>
    </row>
    <row r="8152" spans="2:14">
      <c r="B8152" s="98"/>
      <c r="C8152" s="98"/>
      <c r="D8152" s="100"/>
      <c r="E8152" s="100"/>
      <c r="F8152" s="100"/>
      <c r="H8152" s="102"/>
      <c r="I8152" s="103"/>
      <c r="J8152" s="102"/>
      <c r="L8152" s="100"/>
      <c r="M8152" s="100"/>
      <c r="N8152" s="100"/>
    </row>
    <row r="8153" spans="2:14">
      <c r="B8153" s="98"/>
      <c r="C8153" s="98"/>
      <c r="D8153" s="100"/>
      <c r="E8153" s="100"/>
      <c r="F8153" s="100"/>
      <c r="H8153" s="102"/>
      <c r="I8153" s="103"/>
      <c r="J8153" s="102"/>
      <c r="L8153" s="100"/>
      <c r="M8153" s="100"/>
      <c r="N8153" s="100"/>
    </row>
    <row r="8154" spans="2:14">
      <c r="B8154" s="98"/>
      <c r="C8154" s="98"/>
      <c r="D8154" s="100"/>
      <c r="E8154" s="100"/>
      <c r="F8154" s="100"/>
      <c r="H8154" s="102"/>
      <c r="I8154" s="103"/>
      <c r="J8154" s="102"/>
      <c r="L8154" s="100"/>
      <c r="M8154" s="100"/>
      <c r="N8154" s="100"/>
    </row>
    <row r="8155" spans="2:14">
      <c r="B8155" s="98"/>
      <c r="C8155" s="98"/>
      <c r="D8155" s="100"/>
      <c r="E8155" s="100"/>
      <c r="F8155" s="100"/>
      <c r="H8155" s="102"/>
      <c r="I8155" s="103"/>
      <c r="J8155" s="102"/>
      <c r="L8155" s="100"/>
      <c r="M8155" s="100"/>
      <c r="N8155" s="100"/>
    </row>
    <row r="8156" spans="2:14">
      <c r="B8156" s="98"/>
      <c r="C8156" s="98"/>
      <c r="D8156" s="100"/>
      <c r="E8156" s="100"/>
      <c r="F8156" s="100"/>
      <c r="H8156" s="102"/>
      <c r="I8156" s="103"/>
      <c r="J8156" s="102"/>
      <c r="L8156" s="100"/>
      <c r="M8156" s="100"/>
      <c r="N8156" s="100"/>
    </row>
    <row r="8157" spans="2:14">
      <c r="B8157" s="98"/>
      <c r="C8157" s="98"/>
      <c r="D8157" s="100"/>
      <c r="E8157" s="100"/>
      <c r="F8157" s="100"/>
      <c r="H8157" s="102"/>
      <c r="I8157" s="103"/>
      <c r="J8157" s="102"/>
      <c r="L8157" s="100"/>
      <c r="M8157" s="100"/>
      <c r="N8157" s="100"/>
    </row>
    <row r="8158" spans="2:14">
      <c r="B8158" s="98"/>
      <c r="C8158" s="98"/>
      <c r="D8158" s="100"/>
      <c r="E8158" s="100"/>
      <c r="F8158" s="100"/>
      <c r="H8158" s="102"/>
      <c r="I8158" s="103"/>
      <c r="J8158" s="102"/>
      <c r="L8158" s="100"/>
      <c r="M8158" s="100"/>
      <c r="N8158" s="100"/>
    </row>
    <row r="8159" spans="2:14">
      <c r="B8159" s="98"/>
      <c r="C8159" s="98"/>
      <c r="D8159" s="100"/>
      <c r="E8159" s="100"/>
      <c r="F8159" s="100"/>
      <c r="H8159" s="102"/>
      <c r="I8159" s="103"/>
      <c r="J8159" s="102"/>
      <c r="L8159" s="100"/>
      <c r="M8159" s="100"/>
      <c r="N8159" s="100"/>
    </row>
    <row r="8160" spans="2:14">
      <c r="B8160" s="98"/>
      <c r="C8160" s="98"/>
      <c r="D8160" s="100"/>
      <c r="E8160" s="100"/>
      <c r="F8160" s="100"/>
      <c r="H8160" s="102"/>
      <c r="I8160" s="103"/>
      <c r="J8160" s="102"/>
      <c r="L8160" s="100"/>
      <c r="M8160" s="100"/>
      <c r="N8160" s="100"/>
    </row>
    <row r="8161" spans="2:14">
      <c r="B8161" s="98"/>
      <c r="C8161" s="98"/>
      <c r="D8161" s="100"/>
      <c r="E8161" s="100"/>
      <c r="F8161" s="100"/>
      <c r="H8161" s="102"/>
      <c r="I8161" s="103"/>
      <c r="J8161" s="102"/>
      <c r="L8161" s="100"/>
      <c r="M8161" s="100"/>
      <c r="N8161" s="100"/>
    </row>
    <row r="8162" spans="2:14">
      <c r="B8162" s="98"/>
      <c r="C8162" s="98"/>
      <c r="D8162" s="100"/>
      <c r="E8162" s="100"/>
      <c r="F8162" s="100"/>
      <c r="H8162" s="102"/>
      <c r="I8162" s="103"/>
      <c r="J8162" s="102"/>
      <c r="L8162" s="100"/>
      <c r="M8162" s="100"/>
      <c r="N8162" s="100"/>
    </row>
    <row r="8163" spans="2:14">
      <c r="B8163" s="98"/>
      <c r="C8163" s="98"/>
      <c r="D8163" s="100"/>
      <c r="E8163" s="100"/>
      <c r="F8163" s="100"/>
      <c r="H8163" s="102"/>
      <c r="I8163" s="103"/>
      <c r="J8163" s="102"/>
      <c r="L8163" s="100"/>
      <c r="M8163" s="100"/>
      <c r="N8163" s="100"/>
    </row>
    <row r="8164" spans="2:14">
      <c r="B8164" s="98"/>
      <c r="C8164" s="98"/>
      <c r="D8164" s="100"/>
      <c r="E8164" s="100"/>
      <c r="F8164" s="100"/>
      <c r="H8164" s="102"/>
      <c r="I8164" s="103"/>
      <c r="J8164" s="102"/>
      <c r="L8164" s="100"/>
      <c r="M8164" s="100"/>
      <c r="N8164" s="100"/>
    </row>
    <row r="8165" spans="2:14">
      <c r="B8165" s="98"/>
      <c r="C8165" s="98"/>
      <c r="D8165" s="100"/>
      <c r="E8165" s="100"/>
      <c r="F8165" s="100"/>
      <c r="H8165" s="102"/>
      <c r="I8165" s="103"/>
      <c r="J8165" s="102"/>
      <c r="L8165" s="100"/>
      <c r="M8165" s="100"/>
      <c r="N8165" s="100"/>
    </row>
    <row r="8166" spans="2:14">
      <c r="B8166" s="98"/>
      <c r="C8166" s="98"/>
      <c r="D8166" s="100"/>
      <c r="E8166" s="100"/>
      <c r="F8166" s="100"/>
      <c r="H8166" s="102"/>
      <c r="I8166" s="103"/>
      <c r="J8166" s="102"/>
      <c r="L8166" s="100"/>
      <c r="M8166" s="100"/>
      <c r="N8166" s="100"/>
    </row>
    <row r="8167" spans="2:14">
      <c r="B8167" s="98"/>
      <c r="C8167" s="98"/>
      <c r="D8167" s="100"/>
      <c r="E8167" s="100"/>
      <c r="F8167" s="100"/>
      <c r="H8167" s="102"/>
      <c r="I8167" s="103"/>
      <c r="J8167" s="102"/>
      <c r="L8167" s="100"/>
      <c r="M8167" s="100"/>
      <c r="N8167" s="100"/>
    </row>
    <row r="8168" spans="2:14">
      <c r="B8168" s="98"/>
      <c r="C8168" s="98"/>
      <c r="D8168" s="100"/>
      <c r="E8168" s="100"/>
      <c r="F8168" s="100"/>
      <c r="H8168" s="102"/>
      <c r="I8168" s="103"/>
      <c r="J8168" s="102"/>
      <c r="L8168" s="100"/>
      <c r="M8168" s="100"/>
      <c r="N8168" s="100"/>
    </row>
    <row r="8169" spans="2:14">
      <c r="B8169" s="98"/>
      <c r="C8169" s="98"/>
      <c r="D8169" s="100"/>
      <c r="E8169" s="100"/>
      <c r="F8169" s="100"/>
      <c r="H8169" s="102"/>
      <c r="I8169" s="103"/>
      <c r="J8169" s="102"/>
      <c r="L8169" s="100"/>
      <c r="M8169" s="100"/>
      <c r="N8169" s="100"/>
    </row>
    <row r="8170" spans="2:14">
      <c r="B8170" s="98"/>
      <c r="C8170" s="98"/>
      <c r="D8170" s="100"/>
      <c r="E8170" s="100"/>
      <c r="F8170" s="100"/>
      <c r="H8170" s="102"/>
      <c r="I8170" s="103"/>
      <c r="J8170" s="102"/>
      <c r="L8170" s="100"/>
      <c r="M8170" s="100"/>
      <c r="N8170" s="100"/>
    </row>
    <row r="8171" spans="2:14">
      <c r="B8171" s="98"/>
      <c r="C8171" s="98"/>
      <c r="D8171" s="100"/>
      <c r="E8171" s="100"/>
      <c r="F8171" s="100"/>
      <c r="H8171" s="102"/>
      <c r="I8171" s="103"/>
      <c r="J8171" s="102"/>
      <c r="L8171" s="100"/>
      <c r="M8171" s="100"/>
      <c r="N8171" s="100"/>
    </row>
    <row r="8172" spans="2:14">
      <c r="B8172" s="98"/>
      <c r="C8172" s="98"/>
      <c r="D8172" s="100"/>
      <c r="E8172" s="100"/>
      <c r="F8172" s="100"/>
      <c r="H8172" s="102"/>
      <c r="I8172" s="103"/>
      <c r="J8172" s="102"/>
      <c r="L8172" s="100"/>
      <c r="M8172" s="100"/>
      <c r="N8172" s="100"/>
    </row>
    <row r="8173" spans="2:14">
      <c r="B8173" s="98"/>
      <c r="C8173" s="98"/>
      <c r="D8173" s="100"/>
      <c r="E8173" s="100"/>
      <c r="F8173" s="100"/>
      <c r="H8173" s="102"/>
      <c r="I8173" s="103"/>
      <c r="J8173" s="102"/>
      <c r="L8173" s="100"/>
      <c r="M8173" s="100"/>
      <c r="N8173" s="100"/>
    </row>
    <row r="8174" spans="2:14">
      <c r="B8174" s="98"/>
      <c r="C8174" s="98"/>
      <c r="D8174" s="100"/>
      <c r="E8174" s="100"/>
      <c r="F8174" s="100"/>
      <c r="H8174" s="102"/>
      <c r="I8174" s="103"/>
      <c r="J8174" s="102"/>
      <c r="L8174" s="100"/>
      <c r="M8174" s="100"/>
      <c r="N8174" s="100"/>
    </row>
    <row r="8175" spans="2:14">
      <c r="B8175" s="98"/>
      <c r="C8175" s="98"/>
      <c r="D8175" s="100"/>
      <c r="E8175" s="100"/>
      <c r="F8175" s="100"/>
      <c r="H8175" s="102"/>
      <c r="I8175" s="103"/>
      <c r="J8175" s="102"/>
      <c r="L8175" s="100"/>
      <c r="M8175" s="100"/>
      <c r="N8175" s="100"/>
    </row>
    <row r="8176" spans="2:14">
      <c r="B8176" s="98"/>
      <c r="C8176" s="98"/>
      <c r="D8176" s="100"/>
      <c r="E8176" s="100"/>
      <c r="F8176" s="100"/>
      <c r="H8176" s="102"/>
      <c r="I8176" s="103"/>
      <c r="J8176" s="102"/>
      <c r="L8176" s="100"/>
      <c r="M8176" s="100"/>
      <c r="N8176" s="100"/>
    </row>
    <row r="8177" spans="2:14">
      <c r="B8177" s="98"/>
      <c r="C8177" s="98"/>
      <c r="D8177" s="100"/>
      <c r="E8177" s="100"/>
      <c r="F8177" s="100"/>
      <c r="H8177" s="102"/>
      <c r="I8177" s="103"/>
      <c r="J8177" s="102"/>
      <c r="L8177" s="100"/>
      <c r="M8177" s="100"/>
      <c r="N8177" s="100"/>
    </row>
    <row r="8178" spans="2:14">
      <c r="B8178" s="98"/>
      <c r="C8178" s="98"/>
      <c r="D8178" s="100"/>
      <c r="E8178" s="100"/>
      <c r="F8178" s="100"/>
      <c r="H8178" s="102"/>
      <c r="I8178" s="103"/>
      <c r="J8178" s="102"/>
      <c r="L8178" s="100"/>
      <c r="M8178" s="100"/>
      <c r="N8178" s="100"/>
    </row>
    <row r="8179" spans="2:14">
      <c r="B8179" s="98"/>
      <c r="C8179" s="98"/>
      <c r="D8179" s="100"/>
      <c r="E8179" s="100"/>
      <c r="F8179" s="100"/>
      <c r="H8179" s="102"/>
      <c r="I8179" s="103"/>
      <c r="J8179" s="102"/>
      <c r="L8179" s="100"/>
      <c r="M8179" s="100"/>
      <c r="N8179" s="100"/>
    </row>
    <row r="8180" spans="2:14">
      <c r="B8180" s="98"/>
      <c r="C8180" s="98"/>
      <c r="D8180" s="100"/>
      <c r="E8180" s="100"/>
      <c r="F8180" s="100"/>
      <c r="H8180" s="102"/>
      <c r="I8180" s="103"/>
      <c r="J8180" s="102"/>
      <c r="L8180" s="100"/>
      <c r="M8180" s="100"/>
      <c r="N8180" s="100"/>
    </row>
    <row r="8181" spans="2:14">
      <c r="B8181" s="98"/>
      <c r="C8181" s="98"/>
      <c r="D8181" s="100"/>
      <c r="E8181" s="100"/>
      <c r="F8181" s="100"/>
      <c r="H8181" s="102"/>
      <c r="I8181" s="103"/>
      <c r="J8181" s="102"/>
      <c r="L8181" s="100"/>
      <c r="M8181" s="100"/>
      <c r="N8181" s="100"/>
    </row>
    <row r="8182" spans="2:14">
      <c r="B8182" s="98"/>
      <c r="C8182" s="98"/>
      <c r="D8182" s="100"/>
      <c r="E8182" s="100"/>
      <c r="F8182" s="100"/>
      <c r="H8182" s="102"/>
      <c r="I8182" s="103"/>
      <c r="J8182" s="102"/>
      <c r="L8182" s="100"/>
      <c r="M8182" s="100"/>
      <c r="N8182" s="100"/>
    </row>
    <row r="8183" spans="2:14">
      <c r="B8183" s="98"/>
      <c r="C8183" s="98"/>
      <c r="D8183" s="100"/>
      <c r="E8183" s="100"/>
      <c r="F8183" s="100"/>
      <c r="H8183" s="102"/>
      <c r="I8183" s="103"/>
      <c r="J8183" s="102"/>
      <c r="L8183" s="100"/>
      <c r="M8183" s="100"/>
      <c r="N8183" s="100"/>
    </row>
    <row r="8184" spans="2:14">
      <c r="B8184" s="98"/>
      <c r="C8184" s="98"/>
      <c r="D8184" s="100"/>
      <c r="E8184" s="100"/>
      <c r="F8184" s="100"/>
      <c r="H8184" s="102"/>
      <c r="I8184" s="103"/>
      <c r="J8184" s="102"/>
      <c r="L8184" s="100"/>
      <c r="M8184" s="100"/>
      <c r="N8184" s="100"/>
    </row>
    <row r="8185" spans="2:14">
      <c r="B8185" s="98"/>
      <c r="C8185" s="98"/>
      <c r="D8185" s="100"/>
      <c r="E8185" s="100"/>
      <c r="F8185" s="100"/>
      <c r="H8185" s="102"/>
      <c r="I8185" s="103"/>
      <c r="J8185" s="102"/>
      <c r="L8185" s="100"/>
      <c r="M8185" s="100"/>
      <c r="N8185" s="100"/>
    </row>
    <row r="8186" spans="2:14">
      <c r="B8186" s="98"/>
      <c r="C8186" s="98"/>
      <c r="D8186" s="100"/>
      <c r="E8186" s="100"/>
      <c r="F8186" s="100"/>
      <c r="H8186" s="102"/>
      <c r="I8186" s="103"/>
      <c r="J8186" s="102"/>
      <c r="L8186" s="100"/>
      <c r="M8186" s="100"/>
      <c r="N8186" s="100"/>
    </row>
    <row r="8187" spans="2:14">
      <c r="B8187" s="98"/>
      <c r="C8187" s="98"/>
      <c r="D8187" s="100"/>
      <c r="E8187" s="100"/>
      <c r="F8187" s="100"/>
      <c r="H8187" s="102"/>
      <c r="I8187" s="103"/>
      <c r="J8187" s="102"/>
      <c r="L8187" s="100"/>
      <c r="M8187" s="100"/>
      <c r="N8187" s="100"/>
    </row>
    <row r="8188" spans="2:14">
      <c r="B8188" s="98"/>
      <c r="C8188" s="98"/>
      <c r="D8188" s="100"/>
      <c r="E8188" s="100"/>
      <c r="F8188" s="100"/>
      <c r="H8188" s="102"/>
      <c r="I8188" s="103"/>
      <c r="J8188" s="102"/>
      <c r="L8188" s="100"/>
      <c r="M8188" s="100"/>
      <c r="N8188" s="100"/>
    </row>
    <row r="8189" spans="2:14">
      <c r="B8189" s="98"/>
      <c r="C8189" s="98"/>
      <c r="D8189" s="100"/>
      <c r="E8189" s="100"/>
      <c r="F8189" s="100"/>
      <c r="H8189" s="102"/>
      <c r="I8189" s="103"/>
      <c r="J8189" s="102"/>
      <c r="L8189" s="100"/>
      <c r="M8189" s="100"/>
      <c r="N8189" s="100"/>
    </row>
    <row r="8190" spans="2:14">
      <c r="B8190" s="98"/>
      <c r="C8190" s="98"/>
      <c r="D8190" s="100"/>
      <c r="E8190" s="100"/>
      <c r="F8190" s="100"/>
      <c r="H8190" s="102"/>
      <c r="I8190" s="103"/>
      <c r="J8190" s="102"/>
      <c r="L8190" s="100"/>
      <c r="M8190" s="100"/>
      <c r="N8190" s="100"/>
    </row>
    <row r="8191" spans="2:14">
      <c r="B8191" s="98"/>
      <c r="C8191" s="98"/>
      <c r="D8191" s="100"/>
      <c r="E8191" s="100"/>
      <c r="F8191" s="100"/>
      <c r="H8191" s="102"/>
      <c r="I8191" s="103"/>
      <c r="J8191" s="102"/>
      <c r="L8191" s="100"/>
      <c r="M8191" s="100"/>
      <c r="N8191" s="100"/>
    </row>
    <row r="8192" spans="2:14">
      <c r="B8192" s="98"/>
      <c r="C8192" s="98"/>
      <c r="D8192" s="100"/>
      <c r="E8192" s="100"/>
      <c r="F8192" s="100"/>
      <c r="H8192" s="102"/>
      <c r="I8192" s="103"/>
      <c r="J8192" s="102"/>
      <c r="L8192" s="100"/>
      <c r="M8192" s="100"/>
      <c r="N8192" s="100"/>
    </row>
    <row r="8193" spans="2:14">
      <c r="B8193" s="98"/>
      <c r="C8193" s="98"/>
      <c r="D8193" s="100"/>
      <c r="E8193" s="100"/>
      <c r="F8193" s="100"/>
      <c r="H8193" s="102"/>
      <c r="I8193" s="103"/>
      <c r="J8193" s="102"/>
      <c r="L8193" s="100"/>
      <c r="M8193" s="100"/>
      <c r="N8193" s="100"/>
    </row>
    <row r="8194" spans="2:14">
      <c r="B8194" s="98"/>
      <c r="C8194" s="98"/>
      <c r="D8194" s="100"/>
      <c r="E8194" s="100"/>
      <c r="F8194" s="100"/>
      <c r="H8194" s="102"/>
      <c r="I8194" s="103"/>
      <c r="J8194" s="102"/>
      <c r="L8194" s="100"/>
      <c r="M8194" s="100"/>
      <c r="N8194" s="100"/>
    </row>
    <row r="8195" spans="2:14">
      <c r="B8195" s="98"/>
      <c r="C8195" s="98"/>
      <c r="D8195" s="100"/>
      <c r="E8195" s="100"/>
      <c r="F8195" s="100"/>
      <c r="H8195" s="102"/>
      <c r="I8195" s="103"/>
      <c r="J8195" s="102"/>
      <c r="L8195" s="100"/>
      <c r="M8195" s="100"/>
      <c r="N8195" s="100"/>
    </row>
    <row r="8196" spans="2:14">
      <c r="B8196" s="98"/>
      <c r="C8196" s="98"/>
      <c r="D8196" s="100"/>
      <c r="E8196" s="100"/>
      <c r="F8196" s="100"/>
      <c r="H8196" s="102"/>
      <c r="I8196" s="103"/>
      <c r="J8196" s="102"/>
      <c r="L8196" s="100"/>
      <c r="M8196" s="100"/>
      <c r="N8196" s="100"/>
    </row>
    <row r="8197" spans="2:14">
      <c r="B8197" s="98"/>
      <c r="C8197" s="98"/>
      <c r="D8197" s="100"/>
      <c r="E8197" s="100"/>
      <c r="F8197" s="100"/>
      <c r="H8197" s="102"/>
      <c r="I8197" s="103"/>
      <c r="J8197" s="102"/>
      <c r="L8197" s="100"/>
      <c r="M8197" s="100"/>
      <c r="N8197" s="100"/>
    </row>
    <row r="8198" spans="2:14">
      <c r="B8198" s="98"/>
      <c r="C8198" s="98"/>
      <c r="D8198" s="100"/>
      <c r="E8198" s="100"/>
      <c r="F8198" s="100"/>
      <c r="H8198" s="102"/>
      <c r="I8198" s="103"/>
      <c r="J8198" s="102"/>
      <c r="L8198" s="100"/>
      <c r="M8198" s="100"/>
      <c r="N8198" s="100"/>
    </row>
    <row r="8199" spans="2:14">
      <c r="B8199" s="98"/>
      <c r="C8199" s="98"/>
      <c r="D8199" s="100"/>
      <c r="E8199" s="100"/>
      <c r="F8199" s="100"/>
      <c r="H8199" s="102"/>
      <c r="I8199" s="103"/>
      <c r="J8199" s="102"/>
      <c r="L8199" s="100"/>
      <c r="M8199" s="100"/>
      <c r="N8199" s="100"/>
    </row>
    <row r="8200" spans="2:14">
      <c r="B8200" s="98"/>
      <c r="C8200" s="98"/>
      <c r="D8200" s="100"/>
      <c r="E8200" s="100"/>
      <c r="F8200" s="100"/>
      <c r="H8200" s="102"/>
      <c r="I8200" s="103"/>
      <c r="J8200" s="102"/>
      <c r="L8200" s="100"/>
      <c r="M8200" s="100"/>
      <c r="N8200" s="100"/>
    </row>
    <row r="8201" spans="2:14">
      <c r="B8201" s="98"/>
      <c r="C8201" s="98"/>
      <c r="D8201" s="100"/>
      <c r="E8201" s="100"/>
      <c r="F8201" s="100"/>
      <c r="H8201" s="102"/>
      <c r="I8201" s="103"/>
      <c r="J8201" s="102"/>
      <c r="L8201" s="100"/>
      <c r="M8201" s="100"/>
      <c r="N8201" s="100"/>
    </row>
    <row r="8202" spans="2:14">
      <c r="B8202" s="98"/>
      <c r="C8202" s="98"/>
      <c r="D8202" s="100"/>
      <c r="E8202" s="100"/>
      <c r="F8202" s="100"/>
      <c r="H8202" s="102"/>
      <c r="I8202" s="103"/>
      <c r="J8202" s="102"/>
      <c r="L8202" s="100"/>
      <c r="M8202" s="100"/>
      <c r="N8202" s="100"/>
    </row>
    <row r="8203" spans="2:14">
      <c r="B8203" s="98"/>
      <c r="C8203" s="98"/>
      <c r="D8203" s="100"/>
      <c r="E8203" s="100"/>
      <c r="F8203" s="100"/>
      <c r="H8203" s="102"/>
      <c r="I8203" s="103"/>
      <c r="J8203" s="102"/>
      <c r="L8203" s="100"/>
      <c r="M8203" s="100"/>
      <c r="N8203" s="100"/>
    </row>
    <row r="8204" spans="2:14">
      <c r="B8204" s="98"/>
      <c r="C8204" s="98"/>
      <c r="D8204" s="100"/>
      <c r="E8204" s="100"/>
      <c r="F8204" s="100"/>
      <c r="H8204" s="102"/>
      <c r="I8204" s="103"/>
      <c r="J8204" s="102"/>
      <c r="L8204" s="100"/>
      <c r="M8204" s="100"/>
      <c r="N8204" s="100"/>
    </row>
    <row r="8205" spans="2:14">
      <c r="B8205" s="98"/>
      <c r="C8205" s="98"/>
      <c r="D8205" s="100"/>
      <c r="E8205" s="100"/>
      <c r="F8205" s="100"/>
      <c r="H8205" s="102"/>
      <c r="I8205" s="103"/>
      <c r="J8205" s="102"/>
      <c r="L8205" s="100"/>
      <c r="M8205" s="100"/>
      <c r="N8205" s="100"/>
    </row>
    <row r="8206" spans="2:14">
      <c r="B8206" s="98"/>
      <c r="C8206" s="98"/>
      <c r="D8206" s="100"/>
      <c r="E8206" s="100"/>
      <c r="F8206" s="100"/>
      <c r="H8206" s="102"/>
      <c r="I8206" s="103"/>
      <c r="J8206" s="102"/>
      <c r="L8206" s="100"/>
      <c r="M8206" s="100"/>
      <c r="N8206" s="100"/>
    </row>
    <row r="8207" spans="2:14">
      <c r="B8207" s="98"/>
      <c r="C8207" s="98"/>
      <c r="D8207" s="100"/>
      <c r="E8207" s="100"/>
      <c r="F8207" s="100"/>
      <c r="H8207" s="102"/>
      <c r="I8207" s="103"/>
      <c r="J8207" s="102"/>
      <c r="L8207" s="100"/>
      <c r="M8207" s="100"/>
      <c r="N8207" s="100"/>
    </row>
    <row r="8208" spans="2:14">
      <c r="B8208" s="98"/>
      <c r="C8208" s="98"/>
      <c r="D8208" s="100"/>
      <c r="E8208" s="100"/>
      <c r="F8208" s="100"/>
      <c r="H8208" s="102"/>
      <c r="I8208" s="103"/>
      <c r="J8208" s="102"/>
      <c r="L8208" s="100"/>
      <c r="M8208" s="100"/>
      <c r="N8208" s="100"/>
    </row>
    <row r="8209" spans="2:14">
      <c r="B8209" s="98"/>
      <c r="C8209" s="98"/>
      <c r="D8209" s="100"/>
      <c r="E8209" s="100"/>
      <c r="F8209" s="100"/>
      <c r="H8209" s="102"/>
      <c r="I8209" s="103"/>
      <c r="J8209" s="102"/>
      <c r="L8209" s="100"/>
      <c r="M8209" s="100"/>
      <c r="N8209" s="100"/>
    </row>
    <row r="8210" spans="2:14">
      <c r="B8210" s="98"/>
      <c r="C8210" s="98"/>
      <c r="D8210" s="100"/>
      <c r="E8210" s="100"/>
      <c r="F8210" s="100"/>
      <c r="H8210" s="102"/>
      <c r="I8210" s="103"/>
      <c r="J8210" s="102"/>
      <c r="L8210" s="100"/>
      <c r="M8210" s="100"/>
      <c r="N8210" s="100"/>
    </row>
    <row r="8211" spans="2:14">
      <c r="B8211" s="98"/>
      <c r="C8211" s="98"/>
      <c r="D8211" s="100"/>
      <c r="E8211" s="100"/>
      <c r="F8211" s="100"/>
      <c r="H8211" s="102"/>
      <c r="I8211" s="103"/>
      <c r="J8211" s="102"/>
      <c r="L8211" s="100"/>
      <c r="M8211" s="100"/>
      <c r="N8211" s="100"/>
    </row>
    <row r="8212" spans="2:14">
      <c r="B8212" s="98"/>
      <c r="C8212" s="98"/>
      <c r="D8212" s="100"/>
      <c r="E8212" s="100"/>
      <c r="F8212" s="100"/>
      <c r="H8212" s="102"/>
      <c r="I8212" s="103"/>
      <c r="J8212" s="102"/>
      <c r="L8212" s="100"/>
      <c r="M8212" s="100"/>
      <c r="N8212" s="100"/>
    </row>
    <row r="8213" spans="2:14">
      <c r="B8213" s="98"/>
      <c r="C8213" s="98"/>
      <c r="D8213" s="100"/>
      <c r="E8213" s="100"/>
      <c r="F8213" s="100"/>
      <c r="H8213" s="102"/>
      <c r="I8213" s="103"/>
      <c r="J8213" s="102"/>
      <c r="L8213" s="100"/>
      <c r="M8213" s="100"/>
      <c r="N8213" s="100"/>
    </row>
    <row r="8214" spans="2:14">
      <c r="B8214" s="98"/>
      <c r="C8214" s="98"/>
      <c r="D8214" s="100"/>
      <c r="E8214" s="100"/>
      <c r="F8214" s="100"/>
      <c r="H8214" s="102"/>
      <c r="I8214" s="103"/>
      <c r="J8214" s="102"/>
      <c r="L8214" s="100"/>
      <c r="M8214" s="100"/>
      <c r="N8214" s="100"/>
    </row>
    <row r="8215" spans="2:14">
      <c r="B8215" s="98"/>
      <c r="C8215" s="98"/>
      <c r="D8215" s="100"/>
      <c r="E8215" s="100"/>
      <c r="F8215" s="100"/>
      <c r="H8215" s="102"/>
      <c r="I8215" s="103"/>
      <c r="J8215" s="102"/>
      <c r="L8215" s="100"/>
      <c r="M8215" s="100"/>
      <c r="N8215" s="100"/>
    </row>
    <row r="8216" spans="2:14">
      <c r="B8216" s="98"/>
      <c r="C8216" s="98"/>
      <c r="D8216" s="100"/>
      <c r="E8216" s="100"/>
      <c r="F8216" s="100"/>
      <c r="H8216" s="102"/>
      <c r="I8216" s="103"/>
      <c r="J8216" s="102"/>
      <c r="L8216" s="100"/>
      <c r="M8216" s="100"/>
      <c r="N8216" s="100"/>
    </row>
    <row r="8217" spans="2:14">
      <c r="B8217" s="98"/>
      <c r="C8217" s="98"/>
      <c r="D8217" s="100"/>
      <c r="E8217" s="100"/>
      <c r="F8217" s="100"/>
      <c r="H8217" s="102"/>
      <c r="I8217" s="103"/>
      <c r="J8217" s="102"/>
      <c r="L8217" s="100"/>
      <c r="M8217" s="100"/>
      <c r="N8217" s="100"/>
    </row>
    <row r="8218" spans="2:14">
      <c r="B8218" s="98"/>
      <c r="C8218" s="98"/>
      <c r="D8218" s="100"/>
      <c r="E8218" s="100"/>
      <c r="F8218" s="100"/>
      <c r="H8218" s="102"/>
      <c r="I8218" s="103"/>
      <c r="J8218" s="102"/>
      <c r="L8218" s="100"/>
      <c r="M8218" s="100"/>
      <c r="N8218" s="100"/>
    </row>
    <row r="8219" spans="2:14">
      <c r="B8219" s="98"/>
      <c r="C8219" s="98"/>
      <c r="D8219" s="100"/>
      <c r="E8219" s="100"/>
      <c r="F8219" s="100"/>
      <c r="H8219" s="102"/>
      <c r="I8219" s="103"/>
      <c r="J8219" s="102"/>
      <c r="L8219" s="100"/>
      <c r="M8219" s="100"/>
      <c r="N8219" s="100"/>
    </row>
    <row r="8220" spans="2:14">
      <c r="B8220" s="98"/>
      <c r="C8220" s="98"/>
      <c r="D8220" s="100"/>
      <c r="E8220" s="100"/>
      <c r="F8220" s="100"/>
      <c r="H8220" s="102"/>
      <c r="I8220" s="103"/>
      <c r="J8220" s="102"/>
      <c r="L8220" s="100"/>
      <c r="M8220" s="100"/>
      <c r="N8220" s="100"/>
    </row>
    <row r="8221" spans="2:14">
      <c r="B8221" s="98"/>
      <c r="C8221" s="98"/>
      <c r="D8221" s="100"/>
      <c r="E8221" s="100"/>
      <c r="F8221" s="100"/>
      <c r="H8221" s="102"/>
      <c r="I8221" s="103"/>
      <c r="J8221" s="102"/>
      <c r="L8221" s="100"/>
      <c r="M8221" s="100"/>
      <c r="N8221" s="100"/>
    </row>
    <row r="8222" spans="2:14">
      <c r="B8222" s="98"/>
      <c r="C8222" s="98"/>
      <c r="D8222" s="100"/>
      <c r="E8222" s="100"/>
      <c r="F8222" s="100"/>
      <c r="H8222" s="102"/>
      <c r="I8222" s="103"/>
      <c r="J8222" s="102"/>
      <c r="L8222" s="100"/>
      <c r="M8222" s="100"/>
      <c r="N8222" s="100"/>
    </row>
    <row r="8223" spans="2:14">
      <c r="B8223" s="98"/>
      <c r="C8223" s="98"/>
      <c r="D8223" s="100"/>
      <c r="E8223" s="100"/>
      <c r="F8223" s="100"/>
      <c r="H8223" s="102"/>
      <c r="I8223" s="103"/>
      <c r="J8223" s="102"/>
      <c r="L8223" s="100"/>
      <c r="M8223" s="100"/>
      <c r="N8223" s="100"/>
    </row>
    <row r="8224" spans="2:14">
      <c r="B8224" s="98"/>
      <c r="C8224" s="98"/>
      <c r="D8224" s="100"/>
      <c r="E8224" s="100"/>
      <c r="F8224" s="100"/>
      <c r="H8224" s="102"/>
      <c r="I8224" s="103"/>
      <c r="J8224" s="102"/>
      <c r="L8224" s="100"/>
      <c r="M8224" s="100"/>
      <c r="N8224" s="100"/>
    </row>
    <row r="8225" spans="2:14">
      <c r="B8225" s="98"/>
      <c r="C8225" s="98"/>
      <c r="D8225" s="100"/>
      <c r="E8225" s="100"/>
      <c r="F8225" s="100"/>
      <c r="H8225" s="102"/>
      <c r="I8225" s="103"/>
      <c r="J8225" s="102"/>
      <c r="L8225" s="100"/>
      <c r="M8225" s="100"/>
      <c r="N8225" s="100"/>
    </row>
    <row r="8226" spans="2:14">
      <c r="B8226" s="98"/>
      <c r="C8226" s="98"/>
      <c r="D8226" s="100"/>
      <c r="E8226" s="100"/>
      <c r="F8226" s="100"/>
      <c r="H8226" s="102"/>
      <c r="I8226" s="103"/>
      <c r="J8226" s="102"/>
      <c r="L8226" s="100"/>
      <c r="M8226" s="100"/>
      <c r="N8226" s="100"/>
    </row>
    <row r="8227" spans="2:14">
      <c r="B8227" s="98"/>
      <c r="C8227" s="98"/>
      <c r="D8227" s="100"/>
      <c r="E8227" s="100"/>
      <c r="F8227" s="100"/>
      <c r="H8227" s="102"/>
      <c r="I8227" s="103"/>
      <c r="J8227" s="102"/>
      <c r="L8227" s="100"/>
      <c r="M8227" s="100"/>
      <c r="N8227" s="100"/>
    </row>
    <row r="8228" spans="2:14">
      <c r="B8228" s="98"/>
      <c r="C8228" s="98"/>
      <c r="D8228" s="100"/>
      <c r="E8228" s="100"/>
      <c r="F8228" s="100"/>
      <c r="H8228" s="102"/>
      <c r="I8228" s="103"/>
      <c r="J8228" s="102"/>
      <c r="L8228" s="100"/>
      <c r="M8228" s="100"/>
      <c r="N8228" s="100"/>
    </row>
    <row r="8229" spans="2:14">
      <c r="B8229" s="98"/>
      <c r="C8229" s="98"/>
      <c r="D8229" s="100"/>
      <c r="E8229" s="100"/>
      <c r="F8229" s="100"/>
      <c r="H8229" s="102"/>
      <c r="I8229" s="103"/>
      <c r="J8229" s="102"/>
      <c r="L8229" s="100"/>
      <c r="M8229" s="100"/>
      <c r="N8229" s="100"/>
    </row>
    <row r="8230" spans="2:14">
      <c r="B8230" s="98"/>
      <c r="C8230" s="98"/>
      <c r="D8230" s="100"/>
      <c r="E8230" s="100"/>
      <c r="F8230" s="100"/>
      <c r="H8230" s="102"/>
      <c r="I8230" s="103"/>
      <c r="J8230" s="102"/>
      <c r="L8230" s="100"/>
      <c r="M8230" s="100"/>
      <c r="N8230" s="100"/>
    </row>
    <row r="8231" spans="2:14">
      <c r="B8231" s="98"/>
      <c r="C8231" s="98"/>
      <c r="D8231" s="100"/>
      <c r="E8231" s="100"/>
      <c r="F8231" s="100"/>
      <c r="H8231" s="102"/>
      <c r="I8231" s="103"/>
      <c r="J8231" s="102"/>
      <c r="L8231" s="100"/>
      <c r="M8231" s="100"/>
      <c r="N8231" s="100"/>
    </row>
    <row r="8232" spans="2:14">
      <c r="B8232" s="98"/>
      <c r="C8232" s="98"/>
      <c r="D8232" s="100"/>
      <c r="E8232" s="100"/>
      <c r="F8232" s="100"/>
      <c r="H8232" s="102"/>
      <c r="I8232" s="103"/>
      <c r="J8232" s="102"/>
      <c r="L8232" s="100"/>
      <c r="M8232" s="100"/>
      <c r="N8232" s="100"/>
    </row>
    <row r="8233" spans="2:14">
      <c r="B8233" s="98"/>
      <c r="C8233" s="98"/>
      <c r="D8233" s="100"/>
      <c r="E8233" s="100"/>
      <c r="F8233" s="100"/>
      <c r="H8233" s="102"/>
      <c r="I8233" s="103"/>
      <c r="J8233" s="102"/>
      <c r="L8233" s="100"/>
      <c r="M8233" s="100"/>
      <c r="N8233" s="100"/>
    </row>
    <row r="8234" spans="2:14">
      <c r="B8234" s="98"/>
      <c r="C8234" s="98"/>
      <c r="D8234" s="100"/>
      <c r="E8234" s="100"/>
      <c r="F8234" s="100"/>
      <c r="H8234" s="102"/>
      <c r="I8234" s="103"/>
      <c r="J8234" s="102"/>
      <c r="L8234" s="100"/>
      <c r="M8234" s="100"/>
      <c r="N8234" s="100"/>
    </row>
    <row r="8235" spans="2:14">
      <c r="B8235" s="98"/>
      <c r="C8235" s="98"/>
      <c r="D8235" s="100"/>
      <c r="E8235" s="100"/>
      <c r="F8235" s="100"/>
      <c r="H8235" s="102"/>
      <c r="I8235" s="103"/>
      <c r="J8235" s="102"/>
      <c r="L8235" s="100"/>
      <c r="M8235" s="100"/>
      <c r="N8235" s="100"/>
    </row>
    <row r="8236" spans="2:14">
      <c r="B8236" s="98"/>
      <c r="C8236" s="98"/>
      <c r="D8236" s="100"/>
      <c r="E8236" s="100"/>
      <c r="F8236" s="100"/>
      <c r="H8236" s="102"/>
      <c r="I8236" s="103"/>
      <c r="J8236" s="102"/>
      <c r="L8236" s="100"/>
      <c r="M8236" s="100"/>
      <c r="N8236" s="100"/>
    </row>
    <row r="8237" spans="2:14">
      <c r="B8237" s="98"/>
      <c r="C8237" s="98"/>
      <c r="D8237" s="100"/>
      <c r="E8237" s="100"/>
      <c r="F8237" s="100"/>
      <c r="H8237" s="102"/>
      <c r="I8237" s="103"/>
      <c r="J8237" s="102"/>
      <c r="L8237" s="100"/>
      <c r="M8237" s="100"/>
      <c r="N8237" s="100"/>
    </row>
    <row r="8238" spans="2:14">
      <c r="B8238" s="98"/>
      <c r="C8238" s="98"/>
      <c r="D8238" s="100"/>
      <c r="E8238" s="100"/>
      <c r="F8238" s="100"/>
      <c r="H8238" s="102"/>
      <c r="I8238" s="103"/>
      <c r="J8238" s="102"/>
      <c r="L8238" s="100"/>
      <c r="M8238" s="100"/>
      <c r="N8238" s="100"/>
    </row>
    <row r="8239" spans="2:14">
      <c r="B8239" s="98"/>
      <c r="C8239" s="98"/>
      <c r="D8239" s="100"/>
      <c r="E8239" s="100"/>
      <c r="F8239" s="100"/>
      <c r="H8239" s="102"/>
      <c r="I8239" s="103"/>
      <c r="J8239" s="102"/>
      <c r="L8239" s="100"/>
      <c r="M8239" s="100"/>
      <c r="N8239" s="100"/>
    </row>
    <row r="8240" spans="2:14">
      <c r="B8240" s="98"/>
      <c r="C8240" s="98"/>
      <c r="D8240" s="100"/>
      <c r="E8240" s="100"/>
      <c r="F8240" s="100"/>
      <c r="H8240" s="102"/>
      <c r="I8240" s="103"/>
      <c r="J8240" s="102"/>
      <c r="L8240" s="100"/>
      <c r="M8240" s="100"/>
      <c r="N8240" s="100"/>
    </row>
    <row r="8241" spans="2:14">
      <c r="B8241" s="98"/>
      <c r="C8241" s="98"/>
      <c r="D8241" s="100"/>
      <c r="E8241" s="100"/>
      <c r="F8241" s="100"/>
      <c r="H8241" s="102"/>
      <c r="I8241" s="103"/>
      <c r="J8241" s="102"/>
      <c r="L8241" s="100"/>
      <c r="M8241" s="100"/>
      <c r="N8241" s="100"/>
    </row>
    <row r="8242" spans="2:14">
      <c r="B8242" s="98"/>
      <c r="C8242" s="98"/>
      <c r="D8242" s="100"/>
      <c r="E8242" s="100"/>
      <c r="F8242" s="100"/>
      <c r="H8242" s="102"/>
      <c r="I8242" s="103"/>
      <c r="J8242" s="102"/>
      <c r="L8242" s="100"/>
      <c r="M8242" s="100"/>
      <c r="N8242" s="100"/>
    </row>
    <row r="8243" spans="2:14">
      <c r="B8243" s="98"/>
      <c r="C8243" s="98"/>
      <c r="D8243" s="100"/>
      <c r="E8243" s="100"/>
      <c r="F8243" s="100"/>
      <c r="H8243" s="102"/>
      <c r="I8243" s="103"/>
      <c r="J8243" s="102"/>
      <c r="L8243" s="100"/>
      <c r="M8243" s="100"/>
      <c r="N8243" s="100"/>
    </row>
    <row r="8244" spans="2:14">
      <c r="B8244" s="98"/>
      <c r="C8244" s="98"/>
      <c r="D8244" s="100"/>
      <c r="E8244" s="100"/>
      <c r="F8244" s="100"/>
      <c r="H8244" s="102"/>
      <c r="I8244" s="103"/>
      <c r="J8244" s="102"/>
      <c r="L8244" s="100"/>
      <c r="M8244" s="100"/>
      <c r="N8244" s="100"/>
    </row>
    <row r="8245" spans="2:14">
      <c r="B8245" s="98"/>
      <c r="C8245" s="98"/>
      <c r="D8245" s="100"/>
      <c r="E8245" s="100"/>
      <c r="F8245" s="100"/>
      <c r="H8245" s="102"/>
      <c r="I8245" s="103"/>
      <c r="J8245" s="102"/>
      <c r="L8245" s="100"/>
      <c r="M8245" s="100"/>
      <c r="N8245" s="100"/>
    </row>
    <row r="8246" spans="2:14">
      <c r="B8246" s="98"/>
      <c r="C8246" s="98"/>
      <c r="D8246" s="100"/>
      <c r="E8246" s="100"/>
      <c r="F8246" s="100"/>
      <c r="H8246" s="102"/>
      <c r="I8246" s="103"/>
      <c r="J8246" s="102"/>
      <c r="L8246" s="100"/>
      <c r="M8246" s="100"/>
      <c r="N8246" s="100"/>
    </row>
    <row r="8247" spans="2:14">
      <c r="B8247" s="98"/>
      <c r="C8247" s="98"/>
      <c r="D8247" s="100"/>
      <c r="E8247" s="100"/>
      <c r="F8247" s="100"/>
      <c r="H8247" s="102"/>
      <c r="I8247" s="103"/>
      <c r="J8247" s="102"/>
      <c r="L8247" s="100"/>
      <c r="M8247" s="100"/>
      <c r="N8247" s="100"/>
    </row>
    <row r="8248" spans="2:14">
      <c r="B8248" s="98"/>
      <c r="C8248" s="98"/>
      <c r="D8248" s="100"/>
      <c r="E8248" s="100"/>
      <c r="F8248" s="100"/>
      <c r="H8248" s="102"/>
      <c r="I8248" s="103"/>
      <c r="J8248" s="102"/>
      <c r="L8248" s="100"/>
      <c r="M8248" s="100"/>
      <c r="N8248" s="100"/>
    </row>
    <row r="8249" spans="2:14">
      <c r="B8249" s="98"/>
      <c r="C8249" s="98"/>
      <c r="D8249" s="100"/>
      <c r="E8249" s="100"/>
      <c r="F8249" s="100"/>
      <c r="H8249" s="102"/>
      <c r="I8249" s="103"/>
      <c r="J8249" s="102"/>
      <c r="L8249" s="100"/>
      <c r="M8249" s="100"/>
      <c r="N8249" s="100"/>
    </row>
    <row r="8250" spans="2:14">
      <c r="B8250" s="98"/>
      <c r="C8250" s="98"/>
      <c r="D8250" s="100"/>
      <c r="E8250" s="100"/>
      <c r="F8250" s="100"/>
      <c r="H8250" s="102"/>
      <c r="I8250" s="103"/>
      <c r="J8250" s="102"/>
      <c r="L8250" s="100"/>
      <c r="M8250" s="100"/>
      <c r="N8250" s="100"/>
    </row>
    <row r="8251" spans="2:14">
      <c r="B8251" s="98"/>
      <c r="C8251" s="98"/>
      <c r="D8251" s="100"/>
      <c r="E8251" s="100"/>
      <c r="F8251" s="100"/>
      <c r="H8251" s="102"/>
      <c r="I8251" s="103"/>
      <c r="J8251" s="102"/>
      <c r="L8251" s="100"/>
      <c r="M8251" s="100"/>
      <c r="N8251" s="100"/>
    </row>
    <row r="8252" spans="2:14">
      <c r="B8252" s="98"/>
      <c r="C8252" s="98"/>
      <c r="D8252" s="100"/>
      <c r="E8252" s="100"/>
      <c r="F8252" s="100"/>
      <c r="H8252" s="102"/>
      <c r="I8252" s="103"/>
      <c r="J8252" s="102"/>
      <c r="L8252" s="100"/>
      <c r="M8252" s="100"/>
      <c r="N8252" s="100"/>
    </row>
    <row r="8253" spans="2:14">
      <c r="B8253" s="98"/>
      <c r="C8253" s="98"/>
      <c r="D8253" s="100"/>
      <c r="E8253" s="100"/>
      <c r="F8253" s="100"/>
      <c r="H8253" s="102"/>
      <c r="I8253" s="103"/>
      <c r="J8253" s="102"/>
      <c r="L8253" s="100"/>
      <c r="M8253" s="100"/>
      <c r="N8253" s="100"/>
    </row>
    <row r="8254" spans="2:14">
      <c r="B8254" s="98"/>
      <c r="C8254" s="98"/>
      <c r="D8254" s="100"/>
      <c r="E8254" s="100"/>
      <c r="F8254" s="100"/>
      <c r="H8254" s="102"/>
      <c r="I8254" s="103"/>
      <c r="J8254" s="102"/>
      <c r="L8254" s="100"/>
      <c r="M8254" s="100"/>
      <c r="N8254" s="100"/>
    </row>
    <row r="8255" spans="2:14">
      <c r="B8255" s="98"/>
      <c r="C8255" s="98"/>
      <c r="D8255" s="100"/>
      <c r="E8255" s="100"/>
      <c r="F8255" s="100"/>
      <c r="H8255" s="102"/>
      <c r="I8255" s="103"/>
      <c r="J8255" s="102"/>
      <c r="L8255" s="100"/>
      <c r="M8255" s="100"/>
      <c r="N8255" s="100"/>
    </row>
    <row r="8256" spans="2:14">
      <c r="B8256" s="98"/>
      <c r="C8256" s="98"/>
      <c r="D8256" s="100"/>
      <c r="E8256" s="100"/>
      <c r="F8256" s="100"/>
      <c r="H8256" s="102"/>
      <c r="I8256" s="103"/>
      <c r="J8256" s="102"/>
      <c r="L8256" s="100"/>
      <c r="M8256" s="100"/>
      <c r="N8256" s="100"/>
    </row>
    <row r="8257" spans="2:14">
      <c r="B8257" s="98"/>
      <c r="C8257" s="98"/>
      <c r="D8257" s="100"/>
      <c r="E8257" s="100"/>
      <c r="F8257" s="100"/>
      <c r="H8257" s="102"/>
      <c r="I8257" s="103"/>
      <c r="J8257" s="102"/>
      <c r="L8257" s="100"/>
      <c r="M8257" s="100"/>
      <c r="N8257" s="100"/>
    </row>
    <row r="8258" spans="2:14">
      <c r="B8258" s="98"/>
      <c r="C8258" s="98"/>
      <c r="D8258" s="100"/>
      <c r="E8258" s="100"/>
      <c r="F8258" s="100"/>
      <c r="H8258" s="102"/>
      <c r="I8258" s="103"/>
      <c r="J8258" s="102"/>
      <c r="L8258" s="100"/>
      <c r="M8258" s="100"/>
      <c r="N8258" s="100"/>
    </row>
    <row r="8259" spans="2:14">
      <c r="B8259" s="98"/>
      <c r="C8259" s="98"/>
      <c r="D8259" s="100"/>
      <c r="E8259" s="100"/>
      <c r="F8259" s="100"/>
      <c r="H8259" s="102"/>
      <c r="I8259" s="103"/>
      <c r="J8259" s="102"/>
      <c r="L8259" s="100"/>
      <c r="M8259" s="100"/>
      <c r="N8259" s="100"/>
    </row>
    <row r="8260" spans="2:14">
      <c r="B8260" s="98"/>
      <c r="C8260" s="98"/>
      <c r="D8260" s="100"/>
      <c r="E8260" s="100"/>
      <c r="F8260" s="100"/>
      <c r="H8260" s="102"/>
      <c r="I8260" s="103"/>
      <c r="J8260" s="102"/>
      <c r="L8260" s="100"/>
      <c r="M8260" s="100"/>
      <c r="N8260" s="100"/>
    </row>
    <row r="8261" spans="2:14">
      <c r="B8261" s="98"/>
      <c r="C8261" s="98"/>
      <c r="D8261" s="100"/>
      <c r="E8261" s="100"/>
      <c r="F8261" s="100"/>
      <c r="H8261" s="102"/>
      <c r="I8261" s="103"/>
      <c r="J8261" s="102"/>
      <c r="L8261" s="100"/>
      <c r="M8261" s="100"/>
      <c r="N8261" s="100"/>
    </row>
    <row r="8262" spans="2:14">
      <c r="B8262" s="98"/>
      <c r="C8262" s="98"/>
      <c r="D8262" s="100"/>
      <c r="E8262" s="100"/>
      <c r="F8262" s="100"/>
      <c r="H8262" s="102"/>
      <c r="I8262" s="103"/>
      <c r="J8262" s="102"/>
      <c r="L8262" s="100"/>
      <c r="M8262" s="100"/>
      <c r="N8262" s="100"/>
    </row>
    <row r="8263" spans="2:14">
      <c r="B8263" s="98"/>
      <c r="C8263" s="98"/>
      <c r="D8263" s="100"/>
      <c r="E8263" s="100"/>
      <c r="F8263" s="100"/>
      <c r="H8263" s="102"/>
      <c r="I8263" s="103"/>
      <c r="J8263" s="102"/>
      <c r="L8263" s="100"/>
      <c r="M8263" s="100"/>
      <c r="N8263" s="100"/>
    </row>
    <row r="8264" spans="2:14">
      <c r="B8264" s="98"/>
      <c r="C8264" s="98"/>
      <c r="D8264" s="100"/>
      <c r="E8264" s="100"/>
      <c r="F8264" s="100"/>
      <c r="H8264" s="102"/>
      <c r="I8264" s="103"/>
      <c r="J8264" s="102"/>
      <c r="L8264" s="100"/>
      <c r="M8264" s="100"/>
      <c r="N8264" s="100"/>
    </row>
    <row r="8265" spans="2:14">
      <c r="B8265" s="98"/>
      <c r="C8265" s="98"/>
      <c r="D8265" s="100"/>
      <c r="E8265" s="100"/>
      <c r="F8265" s="100"/>
      <c r="H8265" s="102"/>
      <c r="I8265" s="103"/>
      <c r="J8265" s="102"/>
      <c r="L8265" s="100"/>
      <c r="M8265" s="100"/>
      <c r="N8265" s="100"/>
    </row>
    <row r="8266" spans="2:14">
      <c r="B8266" s="98"/>
      <c r="C8266" s="98"/>
      <c r="D8266" s="100"/>
      <c r="E8266" s="100"/>
      <c r="F8266" s="100"/>
      <c r="H8266" s="102"/>
      <c r="I8266" s="103"/>
      <c r="J8266" s="102"/>
      <c r="L8266" s="100"/>
      <c r="M8266" s="100"/>
      <c r="N8266" s="100"/>
    </row>
    <row r="8267" spans="2:14">
      <c r="B8267" s="98"/>
      <c r="C8267" s="98"/>
      <c r="D8267" s="100"/>
      <c r="E8267" s="100"/>
      <c r="F8267" s="100"/>
      <c r="H8267" s="102"/>
      <c r="I8267" s="103"/>
      <c r="J8267" s="102"/>
      <c r="L8267" s="100"/>
      <c r="M8267" s="100"/>
      <c r="N8267" s="100"/>
    </row>
    <row r="8268" spans="2:14">
      <c r="B8268" s="98"/>
      <c r="C8268" s="98"/>
      <c r="D8268" s="100"/>
      <c r="E8268" s="100"/>
      <c r="F8268" s="100"/>
      <c r="H8268" s="102"/>
      <c r="I8268" s="103"/>
      <c r="J8268" s="102"/>
      <c r="L8268" s="100"/>
      <c r="M8268" s="100"/>
      <c r="N8268" s="100"/>
    </row>
    <row r="8269" spans="2:14">
      <c r="B8269" s="98"/>
      <c r="C8269" s="98"/>
      <c r="D8269" s="100"/>
      <c r="E8269" s="100"/>
      <c r="F8269" s="100"/>
      <c r="H8269" s="102"/>
      <c r="I8269" s="103"/>
      <c r="J8269" s="102"/>
      <c r="L8269" s="100"/>
      <c r="M8269" s="100"/>
      <c r="N8269" s="100"/>
    </row>
    <row r="8270" spans="2:14">
      <c r="B8270" s="98"/>
      <c r="C8270" s="98"/>
      <c r="D8270" s="100"/>
      <c r="E8270" s="100"/>
      <c r="F8270" s="100"/>
      <c r="H8270" s="102"/>
      <c r="I8270" s="103"/>
      <c r="J8270" s="102"/>
      <c r="L8270" s="100"/>
      <c r="M8270" s="100"/>
      <c r="N8270" s="100"/>
    </row>
    <row r="8271" spans="2:14">
      <c r="B8271" s="98"/>
      <c r="C8271" s="98"/>
      <c r="D8271" s="100"/>
      <c r="E8271" s="100"/>
      <c r="F8271" s="100"/>
      <c r="H8271" s="102"/>
      <c r="I8271" s="103"/>
      <c r="J8271" s="102"/>
      <c r="L8271" s="100"/>
      <c r="M8271" s="100"/>
      <c r="N8271" s="100"/>
    </row>
    <row r="8272" spans="2:14">
      <c r="B8272" s="98"/>
      <c r="C8272" s="98"/>
      <c r="D8272" s="100"/>
      <c r="E8272" s="100"/>
      <c r="F8272" s="100"/>
      <c r="H8272" s="102"/>
      <c r="I8272" s="103"/>
      <c r="J8272" s="102"/>
      <c r="L8272" s="100"/>
      <c r="M8272" s="100"/>
      <c r="N8272" s="100"/>
    </row>
    <row r="8273" spans="2:14">
      <c r="B8273" s="98"/>
      <c r="C8273" s="98"/>
      <c r="D8273" s="100"/>
      <c r="E8273" s="100"/>
      <c r="F8273" s="100"/>
      <c r="H8273" s="102"/>
      <c r="I8273" s="103"/>
      <c r="J8273" s="102"/>
      <c r="L8273" s="100"/>
      <c r="M8273" s="100"/>
      <c r="N8273" s="100"/>
    </row>
    <row r="8274" spans="2:14">
      <c r="B8274" s="98"/>
      <c r="C8274" s="98"/>
      <c r="D8274" s="100"/>
      <c r="E8274" s="100"/>
      <c r="F8274" s="100"/>
      <c r="H8274" s="102"/>
      <c r="I8274" s="103"/>
      <c r="J8274" s="102"/>
      <c r="L8274" s="100"/>
      <c r="M8274" s="100"/>
      <c r="N8274" s="100"/>
    </row>
    <row r="8275" spans="2:14">
      <c r="B8275" s="98"/>
      <c r="C8275" s="98"/>
      <c r="D8275" s="100"/>
      <c r="E8275" s="100"/>
      <c r="F8275" s="100"/>
      <c r="H8275" s="102"/>
      <c r="I8275" s="103"/>
      <c r="J8275" s="102"/>
      <c r="L8275" s="100"/>
      <c r="M8275" s="100"/>
      <c r="N8275" s="100"/>
    </row>
    <row r="8276" spans="2:14">
      <c r="B8276" s="98"/>
      <c r="C8276" s="98"/>
      <c r="D8276" s="100"/>
      <c r="E8276" s="100"/>
      <c r="F8276" s="100"/>
      <c r="H8276" s="102"/>
      <c r="I8276" s="103"/>
      <c r="J8276" s="102"/>
      <c r="L8276" s="100"/>
      <c r="M8276" s="100"/>
      <c r="N8276" s="100"/>
    </row>
    <row r="8277" spans="2:14">
      <c r="B8277" s="98"/>
      <c r="C8277" s="98"/>
      <c r="D8277" s="100"/>
      <c r="E8277" s="100"/>
      <c r="F8277" s="100"/>
      <c r="H8277" s="102"/>
      <c r="I8277" s="103"/>
      <c r="J8277" s="102"/>
      <c r="L8277" s="100"/>
      <c r="M8277" s="100"/>
      <c r="N8277" s="100"/>
    </row>
    <row r="8278" spans="2:14">
      <c r="B8278" s="98"/>
      <c r="C8278" s="98"/>
      <c r="D8278" s="100"/>
      <c r="E8278" s="100"/>
      <c r="F8278" s="100"/>
      <c r="H8278" s="102"/>
      <c r="I8278" s="103"/>
      <c r="J8278" s="102"/>
      <c r="L8278" s="100"/>
      <c r="M8278" s="100"/>
      <c r="N8278" s="100"/>
    </row>
    <row r="8279" spans="2:14">
      <c r="B8279" s="98"/>
      <c r="C8279" s="98"/>
      <c r="D8279" s="100"/>
      <c r="E8279" s="100"/>
      <c r="F8279" s="100"/>
      <c r="H8279" s="102"/>
      <c r="I8279" s="103"/>
      <c r="J8279" s="102"/>
      <c r="L8279" s="100"/>
      <c r="M8279" s="100"/>
      <c r="N8279" s="100"/>
    </row>
    <row r="8280" spans="2:14">
      <c r="B8280" s="98"/>
      <c r="C8280" s="98"/>
      <c r="D8280" s="100"/>
      <c r="E8280" s="100"/>
      <c r="F8280" s="100"/>
      <c r="H8280" s="102"/>
      <c r="I8280" s="103"/>
      <c r="J8280" s="102"/>
      <c r="L8280" s="100"/>
      <c r="M8280" s="100"/>
      <c r="N8280" s="100"/>
    </row>
    <row r="8281" spans="2:14">
      <c r="B8281" s="98"/>
      <c r="C8281" s="98"/>
      <c r="D8281" s="100"/>
      <c r="E8281" s="100"/>
      <c r="F8281" s="100"/>
      <c r="H8281" s="102"/>
      <c r="I8281" s="103"/>
      <c r="J8281" s="102"/>
      <c r="L8281" s="100"/>
      <c r="M8281" s="100"/>
      <c r="N8281" s="100"/>
    </row>
    <row r="8282" spans="2:14">
      <c r="B8282" s="98"/>
      <c r="C8282" s="98"/>
      <c r="D8282" s="100"/>
      <c r="E8282" s="100"/>
      <c r="F8282" s="100"/>
      <c r="H8282" s="102"/>
      <c r="I8282" s="103"/>
      <c r="J8282" s="102"/>
      <c r="L8282" s="100"/>
      <c r="M8282" s="100"/>
      <c r="N8282" s="100"/>
    </row>
    <row r="8283" spans="2:14">
      <c r="B8283" s="98"/>
      <c r="C8283" s="98"/>
      <c r="D8283" s="100"/>
      <c r="E8283" s="100"/>
      <c r="F8283" s="100"/>
      <c r="H8283" s="102"/>
      <c r="I8283" s="103"/>
      <c r="J8283" s="102"/>
      <c r="L8283" s="100"/>
      <c r="M8283" s="100"/>
      <c r="N8283" s="100"/>
    </row>
    <row r="8284" spans="2:14">
      <c r="B8284" s="98"/>
      <c r="C8284" s="98"/>
      <c r="D8284" s="100"/>
      <c r="E8284" s="100"/>
      <c r="F8284" s="100"/>
      <c r="H8284" s="102"/>
      <c r="I8284" s="103"/>
      <c r="J8284" s="102"/>
      <c r="L8284" s="100"/>
      <c r="M8284" s="100"/>
      <c r="N8284" s="100"/>
    </row>
    <row r="8285" spans="2:14">
      <c r="B8285" s="98"/>
      <c r="C8285" s="98"/>
      <c r="D8285" s="100"/>
      <c r="E8285" s="100"/>
      <c r="F8285" s="100"/>
      <c r="H8285" s="102"/>
      <c r="I8285" s="103"/>
      <c r="J8285" s="102"/>
      <c r="L8285" s="100"/>
      <c r="M8285" s="100"/>
      <c r="N8285" s="100"/>
    </row>
    <row r="8286" spans="2:14">
      <c r="B8286" s="98"/>
      <c r="C8286" s="98"/>
      <c r="D8286" s="100"/>
      <c r="E8286" s="100"/>
      <c r="F8286" s="100"/>
      <c r="H8286" s="102"/>
      <c r="I8286" s="103"/>
      <c r="J8286" s="102"/>
      <c r="L8286" s="100"/>
      <c r="M8286" s="100"/>
      <c r="N8286" s="100"/>
    </row>
    <row r="8287" spans="2:14">
      <c r="B8287" s="98"/>
      <c r="C8287" s="98"/>
      <c r="D8287" s="100"/>
      <c r="E8287" s="100"/>
      <c r="F8287" s="100"/>
      <c r="H8287" s="102"/>
      <c r="I8287" s="103"/>
      <c r="J8287" s="102"/>
      <c r="L8287" s="100"/>
      <c r="M8287" s="100"/>
      <c r="N8287" s="100"/>
    </row>
    <row r="8288" spans="2:14">
      <c r="B8288" s="98"/>
      <c r="C8288" s="98"/>
      <c r="D8288" s="100"/>
      <c r="E8288" s="100"/>
      <c r="F8288" s="100"/>
      <c r="H8288" s="102"/>
      <c r="I8288" s="103"/>
      <c r="J8288" s="102"/>
      <c r="L8288" s="100"/>
      <c r="M8288" s="100"/>
      <c r="N8288" s="100"/>
    </row>
    <row r="8289" spans="2:14">
      <c r="B8289" s="98"/>
      <c r="C8289" s="98"/>
      <c r="D8289" s="100"/>
      <c r="E8289" s="100"/>
      <c r="F8289" s="100"/>
      <c r="H8289" s="102"/>
      <c r="I8289" s="103"/>
      <c r="J8289" s="102"/>
      <c r="L8289" s="100"/>
      <c r="M8289" s="100"/>
      <c r="N8289" s="100"/>
    </row>
    <row r="8290" spans="2:14">
      <c r="B8290" s="98"/>
      <c r="C8290" s="98"/>
      <c r="D8290" s="100"/>
      <c r="E8290" s="100"/>
      <c r="F8290" s="100"/>
      <c r="H8290" s="102"/>
      <c r="I8290" s="103"/>
      <c r="J8290" s="102"/>
      <c r="L8290" s="100"/>
      <c r="M8290" s="100"/>
      <c r="N8290" s="100"/>
    </row>
    <row r="8291" spans="2:14">
      <c r="B8291" s="98"/>
      <c r="C8291" s="98"/>
      <c r="D8291" s="100"/>
      <c r="E8291" s="100"/>
      <c r="F8291" s="100"/>
      <c r="H8291" s="102"/>
      <c r="I8291" s="103"/>
      <c r="J8291" s="102"/>
      <c r="L8291" s="100"/>
      <c r="M8291" s="100"/>
      <c r="N8291" s="100"/>
    </row>
    <row r="8292" spans="2:14">
      <c r="B8292" s="98"/>
      <c r="C8292" s="98"/>
      <c r="D8292" s="100"/>
      <c r="E8292" s="100"/>
      <c r="F8292" s="100"/>
      <c r="H8292" s="102"/>
      <c r="I8292" s="103"/>
      <c r="J8292" s="102"/>
      <c r="L8292" s="100"/>
      <c r="M8292" s="100"/>
      <c r="N8292" s="100"/>
    </row>
    <row r="8293" spans="2:14">
      <c r="B8293" s="98"/>
      <c r="C8293" s="98"/>
      <c r="D8293" s="100"/>
      <c r="E8293" s="100"/>
      <c r="F8293" s="100"/>
      <c r="H8293" s="102"/>
      <c r="I8293" s="103"/>
      <c r="J8293" s="102"/>
      <c r="L8293" s="100"/>
      <c r="M8293" s="100"/>
      <c r="N8293" s="100"/>
    </row>
    <row r="8294" spans="2:14">
      <c r="B8294" s="98"/>
      <c r="C8294" s="98"/>
      <c r="D8294" s="100"/>
      <c r="E8294" s="100"/>
      <c r="F8294" s="100"/>
      <c r="H8294" s="102"/>
      <c r="I8294" s="103"/>
      <c r="J8294" s="102"/>
      <c r="L8294" s="100"/>
      <c r="M8294" s="100"/>
      <c r="N8294" s="100"/>
    </row>
    <row r="8295" spans="2:14">
      <c r="B8295" s="98"/>
      <c r="C8295" s="98"/>
      <c r="D8295" s="100"/>
      <c r="E8295" s="100"/>
      <c r="F8295" s="100"/>
      <c r="H8295" s="102"/>
      <c r="I8295" s="103"/>
      <c r="J8295" s="102"/>
      <c r="L8295" s="100"/>
      <c r="M8295" s="100"/>
      <c r="N8295" s="100"/>
    </row>
    <row r="8296" spans="2:14">
      <c r="B8296" s="98"/>
      <c r="C8296" s="98"/>
      <c r="D8296" s="100"/>
      <c r="E8296" s="100"/>
      <c r="F8296" s="100"/>
      <c r="H8296" s="102"/>
      <c r="I8296" s="103"/>
      <c r="J8296" s="102"/>
      <c r="L8296" s="100"/>
      <c r="M8296" s="100"/>
      <c r="N8296" s="100"/>
    </row>
    <row r="8297" spans="2:14">
      <c r="B8297" s="98"/>
      <c r="C8297" s="98"/>
      <c r="D8297" s="100"/>
      <c r="E8297" s="100"/>
      <c r="F8297" s="100"/>
      <c r="H8297" s="102"/>
      <c r="I8297" s="103"/>
      <c r="J8297" s="102"/>
      <c r="L8297" s="100"/>
      <c r="M8297" s="100"/>
      <c r="N8297" s="100"/>
    </row>
    <row r="8298" spans="2:14">
      <c r="B8298" s="98"/>
      <c r="C8298" s="98"/>
      <c r="D8298" s="100"/>
      <c r="E8298" s="100"/>
      <c r="F8298" s="100"/>
      <c r="H8298" s="102"/>
      <c r="I8298" s="103"/>
      <c r="J8298" s="102"/>
      <c r="L8298" s="100"/>
      <c r="M8298" s="100"/>
      <c r="N8298" s="100"/>
    </row>
    <row r="8299" spans="2:14">
      <c r="B8299" s="98"/>
      <c r="C8299" s="98"/>
      <c r="D8299" s="100"/>
      <c r="E8299" s="100"/>
      <c r="F8299" s="100"/>
      <c r="H8299" s="102"/>
      <c r="I8299" s="103"/>
      <c r="J8299" s="102"/>
      <c r="L8299" s="100"/>
      <c r="M8299" s="100"/>
      <c r="N8299" s="100"/>
    </row>
    <row r="8300" spans="2:14">
      <c r="B8300" s="98"/>
      <c r="C8300" s="98"/>
      <c r="D8300" s="100"/>
      <c r="E8300" s="100"/>
      <c r="F8300" s="100"/>
      <c r="H8300" s="102"/>
      <c r="I8300" s="103"/>
      <c r="J8300" s="102"/>
      <c r="L8300" s="100"/>
      <c r="M8300" s="100"/>
      <c r="N8300" s="100"/>
    </row>
    <row r="8301" spans="2:14">
      <c r="B8301" s="98"/>
      <c r="C8301" s="98"/>
      <c r="D8301" s="100"/>
      <c r="E8301" s="100"/>
      <c r="F8301" s="100"/>
      <c r="H8301" s="102"/>
      <c r="I8301" s="103"/>
      <c r="J8301" s="102"/>
      <c r="L8301" s="100"/>
      <c r="M8301" s="100"/>
      <c r="N8301" s="100"/>
    </row>
    <row r="8302" spans="2:14">
      <c r="B8302" s="98"/>
      <c r="C8302" s="98"/>
      <c r="D8302" s="100"/>
      <c r="E8302" s="100"/>
      <c r="F8302" s="100"/>
      <c r="H8302" s="102"/>
      <c r="I8302" s="103"/>
      <c r="J8302" s="102"/>
      <c r="L8302" s="100"/>
      <c r="M8302" s="100"/>
      <c r="N8302" s="100"/>
    </row>
    <row r="8303" spans="2:14">
      <c r="B8303" s="98"/>
      <c r="C8303" s="98"/>
      <c r="D8303" s="100"/>
      <c r="E8303" s="100"/>
      <c r="F8303" s="100"/>
      <c r="H8303" s="102"/>
      <c r="I8303" s="103"/>
      <c r="J8303" s="102"/>
      <c r="L8303" s="100"/>
      <c r="M8303" s="100"/>
      <c r="N8303" s="100"/>
    </row>
    <row r="8304" spans="2:14">
      <c r="B8304" s="98"/>
      <c r="C8304" s="98"/>
      <c r="D8304" s="100"/>
      <c r="E8304" s="100"/>
      <c r="F8304" s="100"/>
      <c r="H8304" s="102"/>
      <c r="I8304" s="103"/>
      <c r="J8304" s="102"/>
      <c r="L8304" s="100"/>
      <c r="M8304" s="100"/>
      <c r="N8304" s="100"/>
    </row>
    <row r="8305" spans="2:14">
      <c r="B8305" s="98"/>
      <c r="C8305" s="98"/>
      <c r="D8305" s="100"/>
      <c r="E8305" s="100"/>
      <c r="F8305" s="100"/>
      <c r="H8305" s="102"/>
      <c r="I8305" s="103"/>
      <c r="J8305" s="102"/>
      <c r="L8305" s="100"/>
      <c r="M8305" s="100"/>
      <c r="N8305" s="100"/>
    </row>
    <row r="8306" spans="2:14">
      <c r="B8306" s="98"/>
      <c r="C8306" s="98"/>
      <c r="D8306" s="100"/>
      <c r="E8306" s="100"/>
      <c r="F8306" s="100"/>
      <c r="H8306" s="102"/>
      <c r="I8306" s="103"/>
      <c r="J8306" s="102"/>
      <c r="L8306" s="100"/>
      <c r="M8306" s="100"/>
      <c r="N8306" s="100"/>
    </row>
    <row r="8307" spans="2:14">
      <c r="B8307" s="98"/>
      <c r="C8307" s="98"/>
      <c r="D8307" s="100"/>
      <c r="E8307" s="100"/>
      <c r="F8307" s="100"/>
      <c r="H8307" s="102"/>
      <c r="I8307" s="103"/>
      <c r="J8307" s="102"/>
      <c r="L8307" s="100"/>
      <c r="M8307" s="100"/>
      <c r="N8307" s="100"/>
    </row>
    <row r="8308" spans="2:14">
      <c r="B8308" s="98"/>
      <c r="C8308" s="98"/>
      <c r="D8308" s="100"/>
      <c r="E8308" s="100"/>
      <c r="F8308" s="100"/>
      <c r="H8308" s="102"/>
      <c r="I8308" s="103"/>
      <c r="J8308" s="102"/>
      <c r="L8308" s="100"/>
      <c r="M8308" s="100"/>
      <c r="N8308" s="100"/>
    </row>
    <row r="8309" spans="2:14">
      <c r="B8309" s="98"/>
      <c r="C8309" s="98"/>
      <c r="D8309" s="100"/>
      <c r="E8309" s="100"/>
      <c r="F8309" s="100"/>
      <c r="H8309" s="102"/>
      <c r="I8309" s="103"/>
      <c r="J8309" s="102"/>
      <c r="L8309" s="100"/>
      <c r="M8309" s="100"/>
      <c r="N8309" s="100"/>
    </row>
    <row r="8310" spans="2:14">
      <c r="B8310" s="98"/>
      <c r="C8310" s="98"/>
      <c r="D8310" s="100"/>
      <c r="E8310" s="100"/>
      <c r="F8310" s="100"/>
      <c r="H8310" s="102"/>
      <c r="I8310" s="103"/>
      <c r="J8310" s="102"/>
      <c r="L8310" s="100"/>
      <c r="M8310" s="100"/>
      <c r="N8310" s="100"/>
    </row>
    <row r="8311" spans="2:14">
      <c r="B8311" s="98"/>
      <c r="C8311" s="98"/>
      <c r="D8311" s="100"/>
      <c r="E8311" s="100"/>
      <c r="F8311" s="100"/>
      <c r="H8311" s="102"/>
      <c r="I8311" s="103"/>
      <c r="J8311" s="102"/>
      <c r="L8311" s="100"/>
      <c r="M8311" s="100"/>
      <c r="N8311" s="100"/>
    </row>
    <row r="8312" spans="2:14">
      <c r="B8312" s="98"/>
      <c r="C8312" s="98"/>
      <c r="D8312" s="100"/>
      <c r="E8312" s="100"/>
      <c r="F8312" s="100"/>
      <c r="H8312" s="102"/>
      <c r="I8312" s="103"/>
      <c r="J8312" s="102"/>
      <c r="L8312" s="100"/>
      <c r="M8312" s="100"/>
      <c r="N8312" s="100"/>
    </row>
    <row r="8313" spans="2:14">
      <c r="B8313" s="98"/>
      <c r="C8313" s="98"/>
      <c r="D8313" s="100"/>
      <c r="E8313" s="100"/>
      <c r="F8313" s="100"/>
      <c r="H8313" s="102"/>
      <c r="I8313" s="103"/>
      <c r="J8313" s="102"/>
      <c r="L8313" s="100"/>
      <c r="M8313" s="100"/>
      <c r="N8313" s="100"/>
    </row>
    <row r="8314" spans="2:14">
      <c r="B8314" s="98"/>
      <c r="C8314" s="98"/>
      <c r="D8314" s="100"/>
      <c r="E8314" s="100"/>
      <c r="F8314" s="100"/>
      <c r="H8314" s="102"/>
      <c r="I8314" s="103"/>
      <c r="J8314" s="102"/>
      <c r="L8314" s="100"/>
      <c r="M8314" s="100"/>
      <c r="N8314" s="100"/>
    </row>
    <row r="8315" spans="2:14">
      <c r="B8315" s="98"/>
      <c r="C8315" s="98"/>
      <c r="D8315" s="100"/>
      <c r="E8315" s="100"/>
      <c r="F8315" s="100"/>
      <c r="H8315" s="102"/>
      <c r="I8315" s="103"/>
      <c r="J8315" s="102"/>
      <c r="L8315" s="100"/>
      <c r="M8315" s="100"/>
      <c r="N8315" s="100"/>
    </row>
    <row r="8316" spans="2:14">
      <c r="B8316" s="98"/>
      <c r="C8316" s="98"/>
      <c r="D8316" s="100"/>
      <c r="E8316" s="100"/>
      <c r="F8316" s="100"/>
      <c r="H8316" s="102"/>
      <c r="I8316" s="103"/>
      <c r="J8316" s="102"/>
      <c r="L8316" s="100"/>
      <c r="M8316" s="100"/>
      <c r="N8316" s="100"/>
    </row>
    <row r="8317" spans="2:14">
      <c r="B8317" s="98"/>
      <c r="C8317" s="98"/>
      <c r="D8317" s="100"/>
      <c r="E8317" s="100"/>
      <c r="F8317" s="100"/>
      <c r="H8317" s="102"/>
      <c r="I8317" s="103"/>
      <c r="J8317" s="102"/>
      <c r="L8317" s="100"/>
      <c r="M8317" s="100"/>
      <c r="N8317" s="100"/>
    </row>
    <row r="8318" spans="2:14">
      <c r="B8318" s="98"/>
      <c r="C8318" s="98"/>
      <c r="D8318" s="100"/>
      <c r="E8318" s="100"/>
      <c r="F8318" s="100"/>
      <c r="H8318" s="102"/>
      <c r="I8318" s="103"/>
      <c r="J8318" s="102"/>
      <c r="L8318" s="100"/>
      <c r="M8318" s="100"/>
      <c r="N8318" s="100"/>
    </row>
    <row r="8319" spans="2:14">
      <c r="B8319" s="98"/>
      <c r="C8319" s="98"/>
      <c r="D8319" s="100"/>
      <c r="E8319" s="100"/>
      <c r="F8319" s="100"/>
      <c r="H8319" s="102"/>
      <c r="I8319" s="103"/>
      <c r="J8319" s="102"/>
      <c r="L8319" s="100"/>
      <c r="M8319" s="100"/>
      <c r="N8319" s="100"/>
    </row>
    <row r="8320" spans="2:14">
      <c r="B8320" s="98"/>
      <c r="C8320" s="98"/>
      <c r="D8320" s="100"/>
      <c r="E8320" s="100"/>
      <c r="F8320" s="100"/>
      <c r="H8320" s="102"/>
      <c r="I8320" s="103"/>
      <c r="J8320" s="102"/>
      <c r="L8320" s="100"/>
      <c r="M8320" s="100"/>
      <c r="N8320" s="100"/>
    </row>
    <row r="8321" spans="2:14">
      <c r="B8321" s="98"/>
      <c r="C8321" s="98"/>
      <c r="D8321" s="100"/>
      <c r="E8321" s="100"/>
      <c r="F8321" s="100"/>
      <c r="H8321" s="102"/>
      <c r="I8321" s="103"/>
      <c r="J8321" s="102"/>
      <c r="L8321" s="100"/>
      <c r="M8321" s="100"/>
      <c r="N8321" s="100"/>
    </row>
    <row r="8322" spans="2:14">
      <c r="B8322" s="98"/>
      <c r="C8322" s="98"/>
      <c r="D8322" s="100"/>
      <c r="E8322" s="100"/>
      <c r="F8322" s="100"/>
      <c r="H8322" s="102"/>
      <c r="I8322" s="103"/>
      <c r="J8322" s="102"/>
      <c r="L8322" s="100"/>
      <c r="M8322" s="100"/>
      <c r="N8322" s="100"/>
    </row>
    <row r="8323" spans="2:14">
      <c r="B8323" s="98"/>
      <c r="C8323" s="98"/>
      <c r="D8323" s="100"/>
      <c r="E8323" s="100"/>
      <c r="F8323" s="100"/>
      <c r="H8323" s="102"/>
      <c r="I8323" s="103"/>
      <c r="J8323" s="102"/>
      <c r="L8323" s="100"/>
      <c r="M8323" s="100"/>
      <c r="N8323" s="100"/>
    </row>
    <row r="8324" spans="2:14">
      <c r="B8324" s="98"/>
      <c r="C8324" s="98"/>
      <c r="D8324" s="100"/>
      <c r="E8324" s="100"/>
      <c r="F8324" s="100"/>
      <c r="H8324" s="102"/>
      <c r="I8324" s="103"/>
      <c r="J8324" s="102"/>
      <c r="L8324" s="100"/>
      <c r="M8324" s="100"/>
      <c r="N8324" s="100"/>
    </row>
    <row r="8325" spans="2:14">
      <c r="B8325" s="98"/>
      <c r="C8325" s="98"/>
      <c r="D8325" s="100"/>
      <c r="E8325" s="100"/>
      <c r="F8325" s="100"/>
      <c r="H8325" s="102"/>
      <c r="I8325" s="103"/>
      <c r="J8325" s="102"/>
      <c r="L8325" s="100"/>
      <c r="M8325" s="100"/>
      <c r="N8325" s="100"/>
    </row>
    <row r="8326" spans="2:14">
      <c r="B8326" s="98"/>
      <c r="C8326" s="98"/>
      <c r="D8326" s="100"/>
      <c r="E8326" s="100"/>
      <c r="F8326" s="100"/>
      <c r="H8326" s="102"/>
      <c r="I8326" s="103"/>
      <c r="J8326" s="102"/>
      <c r="L8326" s="100"/>
      <c r="M8326" s="100"/>
      <c r="N8326" s="100"/>
    </row>
    <row r="8327" spans="2:14">
      <c r="B8327" s="98"/>
      <c r="C8327" s="98"/>
      <c r="D8327" s="100"/>
      <c r="E8327" s="100"/>
      <c r="F8327" s="100"/>
      <c r="H8327" s="102"/>
      <c r="I8327" s="103"/>
      <c r="J8327" s="102"/>
      <c r="L8327" s="100"/>
      <c r="M8327" s="100"/>
      <c r="N8327" s="100"/>
    </row>
    <row r="8328" spans="2:14">
      <c r="B8328" s="98"/>
      <c r="C8328" s="98"/>
      <c r="D8328" s="100"/>
      <c r="E8328" s="100"/>
      <c r="F8328" s="100"/>
      <c r="H8328" s="102"/>
      <c r="I8328" s="103"/>
      <c r="J8328" s="102"/>
      <c r="L8328" s="100"/>
      <c r="M8328" s="100"/>
      <c r="N8328" s="100"/>
    </row>
    <row r="8329" spans="2:14">
      <c r="B8329" s="98"/>
      <c r="C8329" s="98"/>
      <c r="D8329" s="100"/>
      <c r="E8329" s="100"/>
      <c r="F8329" s="100"/>
      <c r="H8329" s="102"/>
      <c r="I8329" s="103"/>
      <c r="J8329" s="102"/>
      <c r="L8329" s="100"/>
      <c r="M8329" s="100"/>
      <c r="N8329" s="100"/>
    </row>
    <row r="8330" spans="2:14">
      <c r="B8330" s="98"/>
      <c r="C8330" s="98"/>
      <c r="D8330" s="100"/>
      <c r="E8330" s="100"/>
      <c r="F8330" s="100"/>
      <c r="H8330" s="102"/>
      <c r="I8330" s="103"/>
      <c r="J8330" s="102"/>
      <c r="L8330" s="100"/>
      <c r="M8330" s="100"/>
      <c r="N8330" s="100"/>
    </row>
    <row r="8331" spans="2:14">
      <c r="B8331" s="98"/>
      <c r="C8331" s="98"/>
      <c r="D8331" s="100"/>
      <c r="E8331" s="100"/>
      <c r="F8331" s="100"/>
      <c r="H8331" s="102"/>
      <c r="I8331" s="103"/>
      <c r="J8331" s="102"/>
      <c r="L8331" s="100"/>
      <c r="M8331" s="100"/>
      <c r="N8331" s="100"/>
    </row>
    <row r="8332" spans="2:14">
      <c r="B8332" s="98"/>
      <c r="C8332" s="98"/>
      <c r="D8332" s="100"/>
      <c r="E8332" s="100"/>
      <c r="F8332" s="100"/>
      <c r="H8332" s="102"/>
      <c r="I8332" s="103"/>
      <c r="J8332" s="102"/>
      <c r="L8332" s="100"/>
      <c r="M8332" s="100"/>
      <c r="N8332" s="100"/>
    </row>
    <row r="8333" spans="2:14">
      <c r="B8333" s="98"/>
      <c r="C8333" s="98"/>
      <c r="D8333" s="100"/>
      <c r="E8333" s="100"/>
      <c r="F8333" s="100"/>
      <c r="H8333" s="102"/>
      <c r="I8333" s="103"/>
      <c r="J8333" s="102"/>
      <c r="L8333" s="100"/>
      <c r="M8333" s="100"/>
      <c r="N8333" s="100"/>
    </row>
    <row r="8334" spans="2:14">
      <c r="B8334" s="98"/>
      <c r="C8334" s="98"/>
      <c r="D8334" s="100"/>
      <c r="E8334" s="100"/>
      <c r="F8334" s="100"/>
      <c r="H8334" s="102"/>
      <c r="I8334" s="103"/>
      <c r="J8334" s="102"/>
      <c r="L8334" s="100"/>
      <c r="M8334" s="100"/>
      <c r="N8334" s="100"/>
    </row>
    <row r="8335" spans="2:14">
      <c r="B8335" s="98"/>
      <c r="C8335" s="98"/>
      <c r="D8335" s="100"/>
      <c r="E8335" s="100"/>
      <c r="F8335" s="100"/>
      <c r="H8335" s="102"/>
      <c r="I8335" s="103"/>
      <c r="J8335" s="102"/>
      <c r="L8335" s="100"/>
      <c r="M8335" s="100"/>
      <c r="N8335" s="100"/>
    </row>
    <row r="8336" spans="2:14">
      <c r="B8336" s="98"/>
      <c r="C8336" s="98"/>
      <c r="D8336" s="100"/>
      <c r="E8336" s="100"/>
      <c r="F8336" s="100"/>
      <c r="H8336" s="102"/>
      <c r="I8336" s="103"/>
      <c r="J8336" s="102"/>
      <c r="L8336" s="100"/>
      <c r="M8336" s="100"/>
      <c r="N8336" s="100"/>
    </row>
    <row r="8337" spans="2:14">
      <c r="B8337" s="98"/>
      <c r="C8337" s="98"/>
      <c r="D8337" s="100"/>
      <c r="E8337" s="100"/>
      <c r="F8337" s="100"/>
      <c r="H8337" s="102"/>
      <c r="I8337" s="103"/>
      <c r="J8337" s="102"/>
      <c r="L8337" s="100"/>
      <c r="M8337" s="100"/>
      <c r="N8337" s="100"/>
    </row>
    <row r="8338" spans="2:14">
      <c r="B8338" s="98"/>
      <c r="C8338" s="98"/>
      <c r="D8338" s="100"/>
      <c r="E8338" s="100"/>
      <c r="F8338" s="100"/>
      <c r="H8338" s="102"/>
      <c r="I8338" s="103"/>
      <c r="J8338" s="102"/>
      <c r="L8338" s="100"/>
      <c r="M8338" s="100"/>
      <c r="N8338" s="100"/>
    </row>
    <row r="8339" spans="2:14">
      <c r="B8339" s="98"/>
      <c r="C8339" s="98"/>
      <c r="D8339" s="100"/>
      <c r="E8339" s="100"/>
      <c r="F8339" s="100"/>
      <c r="H8339" s="102"/>
      <c r="I8339" s="103"/>
      <c r="J8339" s="102"/>
      <c r="L8339" s="100"/>
      <c r="M8339" s="100"/>
      <c r="N8339" s="100"/>
    </row>
    <row r="8340" spans="2:14">
      <c r="B8340" s="98"/>
      <c r="C8340" s="98"/>
      <c r="D8340" s="100"/>
      <c r="E8340" s="100"/>
      <c r="F8340" s="100"/>
      <c r="H8340" s="102"/>
      <c r="I8340" s="103"/>
      <c r="J8340" s="102"/>
      <c r="L8340" s="100"/>
      <c r="M8340" s="100"/>
      <c r="N8340" s="100"/>
    </row>
    <row r="8341" spans="2:14">
      <c r="B8341" s="98"/>
      <c r="C8341" s="98"/>
      <c r="D8341" s="100"/>
      <c r="E8341" s="100"/>
      <c r="F8341" s="100"/>
      <c r="H8341" s="102"/>
      <c r="I8341" s="103"/>
      <c r="J8341" s="102"/>
      <c r="L8341" s="100"/>
      <c r="M8341" s="100"/>
      <c r="N8341" s="100"/>
    </row>
    <row r="8342" spans="2:14">
      <c r="B8342" s="98"/>
      <c r="C8342" s="98"/>
      <c r="D8342" s="100"/>
      <c r="E8342" s="100"/>
      <c r="F8342" s="100"/>
      <c r="H8342" s="102"/>
      <c r="I8342" s="103"/>
      <c r="J8342" s="102"/>
      <c r="L8342" s="100"/>
      <c r="M8342" s="100"/>
      <c r="N8342" s="100"/>
    </row>
    <row r="8343" spans="2:14">
      <c r="B8343" s="98"/>
      <c r="C8343" s="98"/>
      <c r="D8343" s="100"/>
      <c r="E8343" s="100"/>
      <c r="F8343" s="100"/>
      <c r="H8343" s="102"/>
      <c r="I8343" s="103"/>
      <c r="J8343" s="102"/>
      <c r="L8343" s="100"/>
      <c r="M8343" s="100"/>
      <c r="N8343" s="100"/>
    </row>
    <row r="8344" spans="2:14">
      <c r="B8344" s="98"/>
      <c r="C8344" s="98"/>
      <c r="D8344" s="100"/>
      <c r="E8344" s="100"/>
      <c r="F8344" s="100"/>
      <c r="H8344" s="102"/>
      <c r="I8344" s="103"/>
      <c r="J8344" s="102"/>
      <c r="L8344" s="100"/>
      <c r="M8344" s="100"/>
      <c r="N8344" s="100"/>
    </row>
    <row r="8345" spans="2:14">
      <c r="B8345" s="98"/>
      <c r="C8345" s="98"/>
      <c r="D8345" s="100"/>
      <c r="E8345" s="100"/>
      <c r="F8345" s="100"/>
      <c r="H8345" s="102"/>
      <c r="I8345" s="103"/>
      <c r="J8345" s="102"/>
      <c r="L8345" s="100"/>
      <c r="M8345" s="100"/>
      <c r="N8345" s="100"/>
    </row>
    <row r="8346" spans="2:14">
      <c r="B8346" s="98"/>
      <c r="C8346" s="98"/>
      <c r="D8346" s="100"/>
      <c r="E8346" s="100"/>
      <c r="F8346" s="100"/>
      <c r="H8346" s="102"/>
      <c r="I8346" s="103"/>
      <c r="J8346" s="102"/>
      <c r="L8346" s="100"/>
      <c r="M8346" s="100"/>
      <c r="N8346" s="100"/>
    </row>
    <row r="8347" spans="2:14">
      <c r="B8347" s="98"/>
      <c r="C8347" s="98"/>
      <c r="D8347" s="100"/>
      <c r="E8347" s="100"/>
      <c r="F8347" s="100"/>
      <c r="H8347" s="102"/>
      <c r="I8347" s="103"/>
      <c r="J8347" s="102"/>
      <c r="L8347" s="100"/>
      <c r="M8347" s="100"/>
      <c r="N8347" s="100"/>
    </row>
    <row r="8348" spans="2:14">
      <c r="B8348" s="98"/>
      <c r="C8348" s="98"/>
      <c r="D8348" s="100"/>
      <c r="E8348" s="100"/>
      <c r="F8348" s="100"/>
      <c r="H8348" s="102"/>
      <c r="I8348" s="103"/>
      <c r="J8348" s="102"/>
      <c r="L8348" s="100"/>
      <c r="M8348" s="100"/>
      <c r="N8348" s="100"/>
    </row>
    <row r="8349" spans="2:14">
      <c r="B8349" s="98"/>
      <c r="C8349" s="98"/>
      <c r="D8349" s="100"/>
      <c r="E8349" s="100"/>
      <c r="F8349" s="100"/>
      <c r="H8349" s="102"/>
      <c r="I8349" s="103"/>
      <c r="J8349" s="102"/>
      <c r="L8349" s="100"/>
      <c r="M8349" s="100"/>
      <c r="N8349" s="100"/>
    </row>
    <row r="8350" spans="2:14">
      <c r="B8350" s="98"/>
      <c r="C8350" s="98"/>
      <c r="D8350" s="100"/>
      <c r="E8350" s="100"/>
      <c r="F8350" s="100"/>
      <c r="H8350" s="102"/>
      <c r="I8350" s="103"/>
      <c r="J8350" s="102"/>
      <c r="L8350" s="100"/>
      <c r="M8350" s="100"/>
      <c r="N8350" s="100"/>
    </row>
    <row r="8351" spans="2:14">
      <c r="B8351" s="98"/>
      <c r="C8351" s="98"/>
      <c r="D8351" s="100"/>
      <c r="E8351" s="100"/>
      <c r="F8351" s="100"/>
      <c r="H8351" s="102"/>
      <c r="I8351" s="103"/>
      <c r="J8351" s="102"/>
      <c r="L8351" s="100"/>
      <c r="M8351" s="100"/>
      <c r="N8351" s="100"/>
    </row>
    <row r="8352" spans="2:14">
      <c r="B8352" s="98"/>
      <c r="C8352" s="98"/>
      <c r="D8352" s="100"/>
      <c r="E8352" s="100"/>
      <c r="F8352" s="100"/>
      <c r="H8352" s="102"/>
      <c r="I8352" s="103"/>
      <c r="J8352" s="102"/>
      <c r="L8352" s="100"/>
      <c r="M8352" s="100"/>
      <c r="N8352" s="100"/>
    </row>
    <row r="8353" spans="2:14">
      <c r="B8353" s="98"/>
      <c r="C8353" s="98"/>
      <c r="D8353" s="100"/>
      <c r="E8353" s="100"/>
      <c r="F8353" s="100"/>
      <c r="H8353" s="102"/>
      <c r="I8353" s="103"/>
      <c r="J8353" s="102"/>
      <c r="L8353" s="100"/>
      <c r="M8353" s="100"/>
      <c r="N8353" s="100"/>
    </row>
    <row r="8354" spans="2:14">
      <c r="B8354" s="98"/>
      <c r="C8354" s="98"/>
      <c r="D8354" s="100"/>
      <c r="E8354" s="100"/>
      <c r="F8354" s="100"/>
      <c r="H8354" s="102"/>
      <c r="I8354" s="103"/>
      <c r="J8354" s="102"/>
      <c r="L8354" s="100"/>
      <c r="M8354" s="100"/>
      <c r="N8354" s="100"/>
    </row>
    <row r="8355" spans="2:14">
      <c r="B8355" s="98"/>
      <c r="C8355" s="98"/>
      <c r="D8355" s="100"/>
      <c r="E8355" s="100"/>
      <c r="F8355" s="100"/>
      <c r="H8355" s="102"/>
      <c r="I8355" s="103"/>
      <c r="J8355" s="102"/>
      <c r="L8355" s="100"/>
      <c r="M8355" s="100"/>
      <c r="N8355" s="100"/>
    </row>
    <row r="8356" spans="2:14">
      <c r="B8356" s="98"/>
      <c r="C8356" s="98"/>
      <c r="D8356" s="100"/>
      <c r="E8356" s="100"/>
      <c r="F8356" s="100"/>
      <c r="H8356" s="102"/>
      <c r="I8356" s="103"/>
      <c r="J8356" s="102"/>
      <c r="L8356" s="100"/>
      <c r="M8356" s="100"/>
      <c r="N8356" s="100"/>
    </row>
    <row r="8357" spans="2:14">
      <c r="B8357" s="98"/>
      <c r="C8357" s="98"/>
      <c r="D8357" s="100"/>
      <c r="E8357" s="100"/>
      <c r="F8357" s="100"/>
      <c r="H8357" s="102"/>
      <c r="I8357" s="103"/>
      <c r="J8357" s="102"/>
      <c r="L8357" s="100"/>
      <c r="M8357" s="100"/>
      <c r="N8357" s="100"/>
    </row>
    <row r="8358" spans="2:14">
      <c r="B8358" s="98"/>
      <c r="C8358" s="98"/>
      <c r="D8358" s="100"/>
      <c r="E8358" s="100"/>
      <c r="F8358" s="100"/>
      <c r="H8358" s="102"/>
      <c r="I8358" s="103"/>
      <c r="J8358" s="102"/>
      <c r="L8358" s="100"/>
      <c r="M8358" s="100"/>
      <c r="N8358" s="100"/>
    </row>
    <row r="8359" spans="2:14">
      <c r="B8359" s="98"/>
      <c r="C8359" s="98"/>
      <c r="D8359" s="100"/>
      <c r="E8359" s="100"/>
      <c r="F8359" s="100"/>
      <c r="H8359" s="102"/>
      <c r="I8359" s="103"/>
      <c r="J8359" s="102"/>
      <c r="L8359" s="100"/>
      <c r="M8359" s="100"/>
      <c r="N8359" s="100"/>
    </row>
    <row r="8360" spans="2:14">
      <c r="B8360" s="98"/>
      <c r="C8360" s="98"/>
      <c r="D8360" s="100"/>
      <c r="E8360" s="100"/>
      <c r="F8360" s="100"/>
      <c r="H8360" s="102"/>
      <c r="I8360" s="103"/>
      <c r="J8360" s="102"/>
      <c r="L8360" s="100"/>
      <c r="M8360" s="100"/>
      <c r="N8360" s="100"/>
    </row>
    <row r="8361" spans="2:14">
      <c r="B8361" s="98"/>
      <c r="C8361" s="98"/>
      <c r="D8361" s="100"/>
      <c r="E8361" s="100"/>
      <c r="F8361" s="100"/>
      <c r="H8361" s="102"/>
      <c r="I8361" s="103"/>
      <c r="J8361" s="102"/>
      <c r="L8361" s="100"/>
      <c r="M8361" s="100"/>
      <c r="N8361" s="100"/>
    </row>
    <row r="8362" spans="2:14">
      <c r="B8362" s="98"/>
      <c r="C8362" s="98"/>
      <c r="D8362" s="100"/>
      <c r="E8362" s="100"/>
      <c r="F8362" s="100"/>
      <c r="H8362" s="102"/>
      <c r="I8362" s="103"/>
      <c r="J8362" s="102"/>
      <c r="L8362" s="100"/>
      <c r="M8362" s="100"/>
      <c r="N8362" s="100"/>
    </row>
    <row r="8363" spans="2:14">
      <c r="B8363" s="98"/>
      <c r="C8363" s="98"/>
      <c r="D8363" s="100"/>
      <c r="E8363" s="100"/>
      <c r="F8363" s="100"/>
      <c r="H8363" s="102"/>
      <c r="I8363" s="103"/>
      <c r="J8363" s="102"/>
      <c r="L8363" s="100"/>
      <c r="M8363" s="100"/>
      <c r="N8363" s="100"/>
    </row>
    <row r="8364" spans="2:14">
      <c r="B8364" s="98"/>
      <c r="C8364" s="98"/>
      <c r="D8364" s="100"/>
      <c r="E8364" s="100"/>
      <c r="F8364" s="100"/>
      <c r="H8364" s="102"/>
      <c r="I8364" s="103"/>
      <c r="J8364" s="102"/>
      <c r="L8364" s="100"/>
      <c r="M8364" s="100"/>
      <c r="N8364" s="100"/>
    </row>
    <row r="8365" spans="2:14">
      <c r="B8365" s="98"/>
      <c r="C8365" s="98"/>
      <c r="D8365" s="100"/>
      <c r="E8365" s="100"/>
      <c r="F8365" s="100"/>
      <c r="H8365" s="102"/>
      <c r="I8365" s="103"/>
      <c r="J8365" s="102"/>
      <c r="L8365" s="100"/>
      <c r="M8365" s="100"/>
      <c r="N8365" s="100"/>
    </row>
    <row r="8366" spans="2:14">
      <c r="B8366" s="98"/>
      <c r="C8366" s="98"/>
      <c r="D8366" s="100"/>
      <c r="E8366" s="100"/>
      <c r="F8366" s="100"/>
      <c r="H8366" s="102"/>
      <c r="I8366" s="103"/>
      <c r="J8366" s="102"/>
      <c r="L8366" s="100"/>
      <c r="M8366" s="100"/>
      <c r="N8366" s="100"/>
    </row>
    <row r="8367" spans="2:14">
      <c r="B8367" s="98"/>
      <c r="C8367" s="98"/>
      <c r="D8367" s="100"/>
      <c r="E8367" s="100"/>
      <c r="F8367" s="100"/>
      <c r="H8367" s="102"/>
      <c r="I8367" s="103"/>
      <c r="J8367" s="102"/>
      <c r="L8367" s="100"/>
      <c r="M8367" s="100"/>
      <c r="N8367" s="100"/>
    </row>
    <row r="8368" spans="2:14">
      <c r="B8368" s="98"/>
      <c r="C8368" s="98"/>
      <c r="D8368" s="100"/>
      <c r="E8368" s="100"/>
      <c r="F8368" s="100"/>
      <c r="H8368" s="102"/>
      <c r="I8368" s="103"/>
      <c r="J8368" s="102"/>
      <c r="L8368" s="100"/>
      <c r="M8368" s="100"/>
      <c r="N8368" s="100"/>
    </row>
    <row r="8369" spans="2:14">
      <c r="B8369" s="98"/>
      <c r="C8369" s="98"/>
      <c r="D8369" s="100"/>
      <c r="E8369" s="100"/>
      <c r="F8369" s="100"/>
      <c r="H8369" s="102"/>
      <c r="I8369" s="103"/>
      <c r="J8369" s="102"/>
      <c r="L8369" s="100"/>
      <c r="M8369" s="100"/>
      <c r="N8369" s="100"/>
    </row>
    <row r="8370" spans="2:14">
      <c r="B8370" s="98"/>
      <c r="C8370" s="98"/>
      <c r="D8370" s="100"/>
      <c r="E8370" s="100"/>
      <c r="F8370" s="100"/>
      <c r="H8370" s="102"/>
      <c r="I8370" s="103"/>
      <c r="J8370" s="102"/>
      <c r="L8370" s="100"/>
      <c r="M8370" s="100"/>
      <c r="N8370" s="100"/>
    </row>
    <row r="8371" spans="2:14">
      <c r="B8371" s="98"/>
      <c r="C8371" s="98"/>
      <c r="D8371" s="100"/>
      <c r="E8371" s="100"/>
      <c r="F8371" s="100"/>
      <c r="H8371" s="102"/>
      <c r="I8371" s="103"/>
      <c r="J8371" s="102"/>
      <c r="L8371" s="100"/>
      <c r="M8371" s="100"/>
      <c r="N8371" s="100"/>
    </row>
    <row r="8372" spans="2:14">
      <c r="B8372" s="98"/>
      <c r="C8372" s="98"/>
      <c r="D8372" s="100"/>
      <c r="E8372" s="100"/>
      <c r="F8372" s="100"/>
      <c r="H8372" s="102"/>
      <c r="I8372" s="103"/>
      <c r="J8372" s="102"/>
      <c r="L8372" s="100"/>
      <c r="M8372" s="100"/>
      <c r="N8372" s="100"/>
    </row>
    <row r="8373" spans="2:14">
      <c r="B8373" s="98"/>
      <c r="C8373" s="98"/>
      <c r="D8373" s="100"/>
      <c r="E8373" s="100"/>
      <c r="F8373" s="100"/>
      <c r="H8373" s="102"/>
      <c r="I8373" s="103"/>
      <c r="J8373" s="102"/>
      <c r="L8373" s="100"/>
      <c r="M8373" s="100"/>
      <c r="N8373" s="100"/>
    </row>
    <row r="8374" spans="2:14">
      <c r="B8374" s="98"/>
      <c r="C8374" s="98"/>
      <c r="D8374" s="100"/>
      <c r="E8374" s="100"/>
      <c r="F8374" s="100"/>
      <c r="H8374" s="102"/>
      <c r="I8374" s="103"/>
      <c r="J8374" s="102"/>
      <c r="L8374" s="100"/>
      <c r="M8374" s="100"/>
      <c r="N8374" s="100"/>
    </row>
    <row r="8375" spans="2:14">
      <c r="B8375" s="98"/>
      <c r="C8375" s="98"/>
      <c r="D8375" s="100"/>
      <c r="E8375" s="100"/>
      <c r="F8375" s="100"/>
      <c r="H8375" s="102"/>
      <c r="I8375" s="103"/>
      <c r="J8375" s="102"/>
      <c r="L8375" s="100"/>
      <c r="M8375" s="100"/>
      <c r="N8375" s="100"/>
    </row>
    <row r="8376" spans="2:14">
      <c r="B8376" s="98"/>
      <c r="C8376" s="98"/>
      <c r="D8376" s="100"/>
      <c r="E8376" s="100"/>
      <c r="F8376" s="100"/>
      <c r="H8376" s="102"/>
      <c r="I8376" s="103"/>
      <c r="J8376" s="102"/>
      <c r="L8376" s="100"/>
      <c r="M8376" s="100"/>
      <c r="N8376" s="100"/>
    </row>
    <row r="8377" spans="2:14">
      <c r="B8377" s="98"/>
      <c r="C8377" s="98"/>
      <c r="D8377" s="100"/>
      <c r="E8377" s="100"/>
      <c r="F8377" s="100"/>
      <c r="H8377" s="102"/>
      <c r="I8377" s="103"/>
      <c r="J8377" s="102"/>
      <c r="L8377" s="100"/>
      <c r="M8377" s="100"/>
      <c r="N8377" s="100"/>
    </row>
    <row r="8378" spans="2:14">
      <c r="B8378" s="98"/>
      <c r="C8378" s="98"/>
      <c r="D8378" s="100"/>
      <c r="E8378" s="100"/>
      <c r="F8378" s="100"/>
      <c r="H8378" s="102"/>
      <c r="I8378" s="103"/>
      <c r="J8378" s="102"/>
      <c r="L8378" s="100"/>
      <c r="M8378" s="100"/>
      <c r="N8378" s="100"/>
    </row>
    <row r="8379" spans="2:14">
      <c r="B8379" s="98"/>
      <c r="C8379" s="98"/>
      <c r="D8379" s="100"/>
      <c r="E8379" s="100"/>
      <c r="F8379" s="100"/>
      <c r="H8379" s="102"/>
      <c r="I8379" s="103"/>
      <c r="J8379" s="102"/>
      <c r="L8379" s="100"/>
      <c r="M8379" s="100"/>
      <c r="N8379" s="100"/>
    </row>
    <row r="8380" spans="2:14">
      <c r="B8380" s="98"/>
      <c r="C8380" s="98"/>
      <c r="D8380" s="100"/>
      <c r="E8380" s="100"/>
      <c r="F8380" s="100"/>
      <c r="H8380" s="102"/>
      <c r="I8380" s="103"/>
      <c r="J8380" s="102"/>
      <c r="L8380" s="100"/>
      <c r="M8380" s="100"/>
      <c r="N8380" s="100"/>
    </row>
    <row r="8381" spans="2:14">
      <c r="B8381" s="98"/>
      <c r="C8381" s="98"/>
      <c r="D8381" s="100"/>
      <c r="E8381" s="100"/>
      <c r="F8381" s="100"/>
      <c r="H8381" s="102"/>
      <c r="I8381" s="103"/>
      <c r="J8381" s="102"/>
      <c r="L8381" s="100"/>
      <c r="M8381" s="100"/>
      <c r="N8381" s="100"/>
    </row>
    <row r="8382" spans="2:14">
      <c r="B8382" s="98"/>
      <c r="C8382" s="98"/>
      <c r="D8382" s="100"/>
      <c r="E8382" s="100"/>
      <c r="F8382" s="100"/>
      <c r="H8382" s="102"/>
      <c r="I8382" s="103"/>
      <c r="J8382" s="102"/>
      <c r="L8382" s="100"/>
      <c r="M8382" s="100"/>
      <c r="N8382" s="100"/>
    </row>
    <row r="8383" spans="2:14">
      <c r="B8383" s="98"/>
      <c r="C8383" s="98"/>
      <c r="D8383" s="100"/>
      <c r="E8383" s="100"/>
      <c r="F8383" s="100"/>
      <c r="H8383" s="102"/>
      <c r="I8383" s="103"/>
      <c r="J8383" s="102"/>
      <c r="L8383" s="100"/>
      <c r="M8383" s="100"/>
      <c r="N8383" s="100"/>
    </row>
    <row r="8384" spans="2:14">
      <c r="B8384" s="98"/>
      <c r="C8384" s="98"/>
      <c r="D8384" s="100"/>
      <c r="E8384" s="100"/>
      <c r="F8384" s="100"/>
      <c r="H8384" s="102"/>
      <c r="I8384" s="103"/>
      <c r="J8384" s="102"/>
      <c r="L8384" s="100"/>
      <c r="M8384" s="100"/>
      <c r="N8384" s="100"/>
    </row>
    <row r="8385" spans="2:14">
      <c r="B8385" s="98"/>
      <c r="C8385" s="98"/>
      <c r="D8385" s="100"/>
      <c r="E8385" s="100"/>
      <c r="F8385" s="100"/>
      <c r="H8385" s="102"/>
      <c r="I8385" s="103"/>
      <c r="J8385" s="102"/>
      <c r="L8385" s="100"/>
      <c r="M8385" s="100"/>
      <c r="N8385" s="100"/>
    </row>
    <row r="8386" spans="2:14">
      <c r="B8386" s="98"/>
      <c r="C8386" s="98"/>
      <c r="D8386" s="100"/>
      <c r="E8386" s="100"/>
      <c r="F8386" s="100"/>
      <c r="H8386" s="102"/>
      <c r="I8386" s="103"/>
      <c r="J8386" s="102"/>
      <c r="L8386" s="100"/>
      <c r="M8386" s="100"/>
      <c r="N8386" s="100"/>
    </row>
    <row r="8387" spans="2:14">
      <c r="B8387" s="98"/>
      <c r="C8387" s="98"/>
      <c r="D8387" s="100"/>
      <c r="E8387" s="100"/>
      <c r="F8387" s="100"/>
      <c r="H8387" s="102"/>
      <c r="I8387" s="103"/>
      <c r="J8387" s="102"/>
      <c r="L8387" s="100"/>
      <c r="M8387" s="100"/>
      <c r="N8387" s="100"/>
    </row>
    <row r="8388" spans="2:14">
      <c r="B8388" s="98"/>
      <c r="C8388" s="98"/>
      <c r="D8388" s="100"/>
      <c r="E8388" s="100"/>
      <c r="F8388" s="100"/>
      <c r="H8388" s="102"/>
      <c r="I8388" s="103"/>
      <c r="J8388" s="102"/>
      <c r="L8388" s="100"/>
      <c r="M8388" s="100"/>
      <c r="N8388" s="100"/>
    </row>
    <row r="8389" spans="2:14">
      <c r="B8389" s="98"/>
      <c r="C8389" s="98"/>
      <c r="D8389" s="100"/>
      <c r="E8389" s="100"/>
      <c r="F8389" s="100"/>
      <c r="H8389" s="102"/>
      <c r="I8389" s="103"/>
      <c r="J8389" s="102"/>
      <c r="L8389" s="100"/>
      <c r="M8389" s="100"/>
      <c r="N8389" s="100"/>
    </row>
    <row r="8390" spans="2:14">
      <c r="B8390" s="98"/>
      <c r="C8390" s="98"/>
      <c r="D8390" s="100"/>
      <c r="E8390" s="100"/>
      <c r="F8390" s="100"/>
      <c r="H8390" s="102"/>
      <c r="I8390" s="103"/>
      <c r="J8390" s="102"/>
      <c r="L8390" s="100"/>
      <c r="M8390" s="100"/>
      <c r="N8390" s="100"/>
    </row>
    <row r="8391" spans="2:14">
      <c r="B8391" s="98"/>
      <c r="C8391" s="98"/>
      <c r="D8391" s="100"/>
      <c r="E8391" s="100"/>
      <c r="F8391" s="100"/>
      <c r="H8391" s="102"/>
      <c r="I8391" s="103"/>
      <c r="J8391" s="102"/>
      <c r="L8391" s="100"/>
      <c r="M8391" s="100"/>
      <c r="N8391" s="100"/>
    </row>
    <row r="8392" spans="2:14">
      <c r="B8392" s="98"/>
      <c r="C8392" s="98"/>
      <c r="D8392" s="100"/>
      <c r="E8392" s="100"/>
      <c r="F8392" s="100"/>
      <c r="H8392" s="102"/>
      <c r="I8392" s="103"/>
      <c r="J8392" s="102"/>
      <c r="L8392" s="100"/>
      <c r="M8392" s="100"/>
      <c r="N8392" s="100"/>
    </row>
    <row r="8393" spans="2:14">
      <c r="B8393" s="98"/>
      <c r="C8393" s="98"/>
      <c r="D8393" s="100"/>
      <c r="E8393" s="100"/>
      <c r="F8393" s="100"/>
      <c r="H8393" s="102"/>
      <c r="I8393" s="103"/>
      <c r="J8393" s="102"/>
      <c r="L8393" s="100"/>
      <c r="M8393" s="100"/>
      <c r="N8393" s="100"/>
    </row>
    <row r="8394" spans="2:14">
      <c r="B8394" s="98"/>
      <c r="C8394" s="98"/>
      <c r="D8394" s="100"/>
      <c r="E8394" s="100"/>
      <c r="F8394" s="100"/>
      <c r="H8394" s="102"/>
      <c r="I8394" s="103"/>
      <c r="J8394" s="102"/>
      <c r="L8394" s="100"/>
      <c r="M8394" s="100"/>
      <c r="N8394" s="100"/>
    </row>
    <row r="8395" spans="2:14">
      <c r="B8395" s="98"/>
      <c r="C8395" s="98"/>
      <c r="D8395" s="100"/>
      <c r="E8395" s="100"/>
      <c r="F8395" s="100"/>
      <c r="H8395" s="102"/>
      <c r="I8395" s="103"/>
      <c r="J8395" s="102"/>
      <c r="L8395" s="100"/>
      <c r="M8395" s="100"/>
      <c r="N8395" s="100"/>
    </row>
    <row r="8396" spans="2:14">
      <c r="B8396" s="98"/>
      <c r="C8396" s="98"/>
      <c r="D8396" s="100"/>
      <c r="E8396" s="100"/>
      <c r="F8396" s="100"/>
      <c r="H8396" s="102"/>
      <c r="I8396" s="103"/>
      <c r="J8396" s="102"/>
      <c r="L8396" s="100"/>
      <c r="M8396" s="100"/>
      <c r="N8396" s="100"/>
    </row>
    <row r="8397" spans="2:14">
      <c r="B8397" s="98"/>
      <c r="C8397" s="98"/>
      <c r="D8397" s="100"/>
      <c r="E8397" s="100"/>
      <c r="F8397" s="100"/>
      <c r="H8397" s="102"/>
      <c r="I8397" s="103"/>
      <c r="J8397" s="102"/>
      <c r="L8397" s="100"/>
      <c r="M8397" s="100"/>
      <c r="N8397" s="100"/>
    </row>
    <row r="8398" spans="2:14">
      <c r="B8398" s="98"/>
      <c r="C8398" s="98"/>
      <c r="D8398" s="100"/>
      <c r="E8398" s="100"/>
      <c r="F8398" s="100"/>
      <c r="H8398" s="102"/>
      <c r="I8398" s="103"/>
      <c r="J8398" s="102"/>
      <c r="L8398" s="100"/>
      <c r="M8398" s="100"/>
      <c r="N8398" s="100"/>
    </row>
    <row r="8399" spans="2:14">
      <c r="B8399" s="98"/>
      <c r="C8399" s="98"/>
      <c r="D8399" s="100"/>
      <c r="E8399" s="100"/>
      <c r="F8399" s="100"/>
      <c r="H8399" s="102"/>
      <c r="I8399" s="103"/>
      <c r="J8399" s="102"/>
      <c r="L8399" s="100"/>
      <c r="M8399" s="100"/>
      <c r="N8399" s="100"/>
    </row>
    <row r="8400" spans="2:14">
      <c r="B8400" s="98"/>
      <c r="C8400" s="98"/>
      <c r="D8400" s="100"/>
      <c r="E8400" s="100"/>
      <c r="F8400" s="100"/>
      <c r="H8400" s="102"/>
      <c r="I8400" s="103"/>
      <c r="J8400" s="102"/>
      <c r="L8400" s="100"/>
      <c r="M8400" s="100"/>
      <c r="N8400" s="100"/>
    </row>
    <row r="8401" spans="2:14">
      <c r="B8401" s="98"/>
      <c r="C8401" s="98"/>
      <c r="D8401" s="100"/>
      <c r="E8401" s="100"/>
      <c r="F8401" s="100"/>
      <c r="H8401" s="102"/>
      <c r="I8401" s="103"/>
      <c r="J8401" s="102"/>
      <c r="L8401" s="100"/>
      <c r="M8401" s="100"/>
      <c r="N8401" s="100"/>
    </row>
    <row r="8402" spans="2:14">
      <c r="B8402" s="98"/>
      <c r="C8402" s="98"/>
      <c r="D8402" s="100"/>
      <c r="E8402" s="100"/>
      <c r="F8402" s="100"/>
      <c r="H8402" s="102"/>
      <c r="I8402" s="103"/>
      <c r="J8402" s="102"/>
      <c r="L8402" s="100"/>
      <c r="M8402" s="100"/>
      <c r="N8402" s="100"/>
    </row>
    <row r="8403" spans="2:14">
      <c r="B8403" s="98"/>
      <c r="C8403" s="98"/>
      <c r="D8403" s="100"/>
      <c r="E8403" s="100"/>
      <c r="F8403" s="100"/>
      <c r="H8403" s="102"/>
      <c r="I8403" s="103"/>
      <c r="J8403" s="102"/>
      <c r="L8403" s="100"/>
      <c r="M8403" s="100"/>
      <c r="N8403" s="100"/>
    </row>
    <row r="8404" spans="2:14">
      <c r="B8404" s="98"/>
      <c r="C8404" s="98"/>
      <c r="D8404" s="100"/>
      <c r="E8404" s="100"/>
      <c r="F8404" s="100"/>
      <c r="H8404" s="102"/>
      <c r="I8404" s="103"/>
      <c r="J8404" s="102"/>
      <c r="L8404" s="100"/>
      <c r="M8404" s="100"/>
      <c r="N8404" s="100"/>
    </row>
    <row r="8405" spans="2:14">
      <c r="B8405" s="98"/>
      <c r="C8405" s="98"/>
      <c r="D8405" s="100"/>
      <c r="E8405" s="100"/>
      <c r="F8405" s="100"/>
      <c r="H8405" s="102"/>
      <c r="I8405" s="103"/>
      <c r="J8405" s="102"/>
      <c r="L8405" s="100"/>
      <c r="M8405" s="100"/>
      <c r="N8405" s="100"/>
    </row>
    <row r="8406" spans="2:14">
      <c r="B8406" s="98"/>
      <c r="C8406" s="98"/>
      <c r="D8406" s="100"/>
      <c r="E8406" s="100"/>
      <c r="F8406" s="100"/>
      <c r="H8406" s="102"/>
      <c r="I8406" s="103"/>
      <c r="J8406" s="102"/>
      <c r="L8406" s="100"/>
      <c r="M8406" s="100"/>
      <c r="N8406" s="100"/>
    </row>
    <row r="8407" spans="2:14">
      <c r="B8407" s="98"/>
      <c r="C8407" s="98"/>
      <c r="D8407" s="100"/>
      <c r="E8407" s="100"/>
      <c r="F8407" s="100"/>
      <c r="H8407" s="102"/>
      <c r="I8407" s="103"/>
      <c r="J8407" s="102"/>
      <c r="L8407" s="100"/>
      <c r="M8407" s="100"/>
      <c r="N8407" s="100"/>
    </row>
    <row r="8408" spans="2:14">
      <c r="B8408" s="98"/>
      <c r="C8408" s="98"/>
      <c r="D8408" s="100"/>
      <c r="E8408" s="100"/>
      <c r="F8408" s="100"/>
      <c r="H8408" s="102"/>
      <c r="I8408" s="103"/>
      <c r="J8408" s="102"/>
      <c r="L8408" s="100"/>
      <c r="M8408" s="100"/>
      <c r="N8408" s="100"/>
    </row>
    <row r="8409" spans="2:14">
      <c r="B8409" s="98"/>
      <c r="C8409" s="98"/>
      <c r="D8409" s="100"/>
      <c r="E8409" s="100"/>
      <c r="F8409" s="100"/>
      <c r="H8409" s="102"/>
      <c r="I8409" s="103"/>
      <c r="J8409" s="102"/>
      <c r="L8409" s="100"/>
      <c r="M8409" s="100"/>
      <c r="N8409" s="100"/>
    </row>
    <row r="8410" spans="2:14">
      <c r="B8410" s="98"/>
      <c r="C8410" s="98"/>
      <c r="D8410" s="100"/>
      <c r="E8410" s="100"/>
      <c r="F8410" s="100"/>
      <c r="H8410" s="102"/>
      <c r="I8410" s="103"/>
      <c r="J8410" s="102"/>
      <c r="L8410" s="100"/>
      <c r="M8410" s="100"/>
      <c r="N8410" s="100"/>
    </row>
    <row r="8411" spans="2:14">
      <c r="B8411" s="98"/>
      <c r="C8411" s="98"/>
      <c r="D8411" s="100"/>
      <c r="E8411" s="100"/>
      <c r="F8411" s="100"/>
      <c r="H8411" s="102"/>
      <c r="I8411" s="103"/>
      <c r="J8411" s="102"/>
      <c r="L8411" s="100"/>
      <c r="M8411" s="100"/>
      <c r="N8411" s="100"/>
    </row>
    <row r="8412" spans="2:14">
      <c r="B8412" s="98"/>
      <c r="C8412" s="98"/>
      <c r="D8412" s="100"/>
      <c r="E8412" s="100"/>
      <c r="F8412" s="100"/>
      <c r="H8412" s="102"/>
      <c r="I8412" s="103"/>
      <c r="J8412" s="102"/>
      <c r="L8412" s="100"/>
      <c r="M8412" s="100"/>
      <c r="N8412" s="100"/>
    </row>
    <row r="8413" spans="2:14">
      <c r="B8413" s="98"/>
      <c r="C8413" s="98"/>
      <c r="D8413" s="100"/>
      <c r="E8413" s="100"/>
      <c r="F8413" s="100"/>
      <c r="H8413" s="102"/>
      <c r="I8413" s="103"/>
      <c r="J8413" s="102"/>
      <c r="L8413" s="100"/>
      <c r="M8413" s="100"/>
      <c r="N8413" s="100"/>
    </row>
    <row r="8414" spans="2:14">
      <c r="B8414" s="98"/>
      <c r="C8414" s="98"/>
      <c r="D8414" s="100"/>
      <c r="E8414" s="100"/>
      <c r="F8414" s="100"/>
      <c r="H8414" s="102"/>
      <c r="I8414" s="103"/>
      <c r="J8414" s="102"/>
      <c r="L8414" s="100"/>
      <c r="M8414" s="100"/>
      <c r="N8414" s="100"/>
    </row>
    <row r="8415" spans="2:14">
      <c r="B8415" s="98"/>
      <c r="C8415" s="98"/>
      <c r="D8415" s="100"/>
      <c r="E8415" s="100"/>
      <c r="F8415" s="100"/>
      <c r="H8415" s="102"/>
      <c r="I8415" s="103"/>
      <c r="J8415" s="102"/>
      <c r="L8415" s="100"/>
      <c r="M8415" s="100"/>
      <c r="N8415" s="100"/>
    </row>
    <row r="8416" spans="2:14">
      <c r="B8416" s="98"/>
      <c r="C8416" s="98"/>
      <c r="D8416" s="100"/>
      <c r="E8416" s="100"/>
      <c r="F8416" s="100"/>
      <c r="H8416" s="102"/>
      <c r="I8416" s="103"/>
      <c r="J8416" s="102"/>
      <c r="L8416" s="100"/>
      <c r="M8416" s="100"/>
      <c r="N8416" s="100"/>
    </row>
    <row r="8417" spans="2:14">
      <c r="B8417" s="98"/>
      <c r="C8417" s="98"/>
      <c r="D8417" s="100"/>
      <c r="E8417" s="100"/>
      <c r="F8417" s="100"/>
      <c r="H8417" s="102"/>
      <c r="I8417" s="103"/>
      <c r="J8417" s="102"/>
      <c r="L8417" s="100"/>
      <c r="M8417" s="100"/>
      <c r="N8417" s="100"/>
    </row>
    <row r="8418" spans="2:14">
      <c r="B8418" s="98"/>
      <c r="C8418" s="98"/>
      <c r="D8418" s="100"/>
      <c r="E8418" s="100"/>
      <c r="F8418" s="100"/>
      <c r="H8418" s="102"/>
      <c r="I8418" s="103"/>
      <c r="J8418" s="102"/>
      <c r="L8418" s="100"/>
      <c r="M8418" s="100"/>
      <c r="N8418" s="100"/>
    </row>
    <row r="8419" spans="2:14">
      <c r="B8419" s="98"/>
      <c r="C8419" s="98"/>
      <c r="D8419" s="100"/>
      <c r="E8419" s="100"/>
      <c r="F8419" s="100"/>
      <c r="H8419" s="102"/>
      <c r="I8419" s="103"/>
      <c r="J8419" s="102"/>
      <c r="L8419" s="100"/>
      <c r="M8419" s="100"/>
      <c r="N8419" s="100"/>
    </row>
    <row r="8420" spans="2:14">
      <c r="B8420" s="98"/>
      <c r="C8420" s="98"/>
      <c r="D8420" s="100"/>
      <c r="E8420" s="100"/>
      <c r="F8420" s="100"/>
      <c r="H8420" s="102"/>
      <c r="I8420" s="103"/>
      <c r="J8420" s="102"/>
      <c r="L8420" s="100"/>
      <c r="M8420" s="100"/>
      <c r="N8420" s="100"/>
    </row>
    <row r="8421" spans="2:14">
      <c r="B8421" s="98"/>
      <c r="C8421" s="98"/>
      <c r="D8421" s="100"/>
      <c r="E8421" s="100"/>
      <c r="F8421" s="100"/>
      <c r="H8421" s="102"/>
      <c r="I8421" s="103"/>
      <c r="J8421" s="102"/>
      <c r="L8421" s="100"/>
      <c r="M8421" s="100"/>
      <c r="N8421" s="100"/>
    </row>
    <row r="8422" spans="2:14">
      <c r="B8422" s="98"/>
      <c r="C8422" s="98"/>
      <c r="D8422" s="100"/>
      <c r="E8422" s="100"/>
      <c r="F8422" s="100"/>
      <c r="H8422" s="102"/>
      <c r="I8422" s="103"/>
      <c r="J8422" s="102"/>
      <c r="L8422" s="100"/>
      <c r="M8422" s="100"/>
      <c r="N8422" s="100"/>
    </row>
    <row r="8423" spans="2:14">
      <c r="B8423" s="98"/>
      <c r="C8423" s="98"/>
      <c r="D8423" s="100"/>
      <c r="E8423" s="100"/>
      <c r="F8423" s="100"/>
      <c r="H8423" s="102"/>
      <c r="I8423" s="103"/>
      <c r="J8423" s="102"/>
      <c r="L8423" s="100"/>
      <c r="M8423" s="100"/>
      <c r="N8423" s="100"/>
    </row>
    <row r="8424" spans="2:14">
      <c r="B8424" s="98"/>
      <c r="C8424" s="98"/>
      <c r="D8424" s="100"/>
      <c r="E8424" s="100"/>
      <c r="F8424" s="100"/>
      <c r="H8424" s="102"/>
      <c r="I8424" s="103"/>
      <c r="J8424" s="102"/>
      <c r="L8424" s="100"/>
      <c r="M8424" s="100"/>
      <c r="N8424" s="100"/>
    </row>
    <row r="8425" spans="2:14">
      <c r="B8425" s="98"/>
      <c r="C8425" s="98"/>
      <c r="D8425" s="100"/>
      <c r="E8425" s="100"/>
      <c r="F8425" s="100"/>
      <c r="H8425" s="102"/>
      <c r="I8425" s="103"/>
      <c r="J8425" s="102"/>
      <c r="L8425" s="100"/>
      <c r="M8425" s="100"/>
      <c r="N8425" s="100"/>
    </row>
    <row r="8426" spans="2:14">
      <c r="B8426" s="98"/>
      <c r="C8426" s="98"/>
      <c r="D8426" s="100"/>
      <c r="E8426" s="100"/>
      <c r="F8426" s="100"/>
      <c r="H8426" s="102"/>
      <c r="I8426" s="103"/>
      <c r="J8426" s="102"/>
      <c r="L8426" s="100"/>
      <c r="M8426" s="100"/>
      <c r="N8426" s="100"/>
    </row>
    <row r="8427" spans="2:14">
      <c r="B8427" s="98"/>
      <c r="C8427" s="98"/>
      <c r="D8427" s="100"/>
      <c r="E8427" s="100"/>
      <c r="F8427" s="100"/>
      <c r="H8427" s="102"/>
      <c r="I8427" s="103"/>
      <c r="J8427" s="102"/>
      <c r="L8427" s="100"/>
      <c r="M8427" s="100"/>
      <c r="N8427" s="100"/>
    </row>
    <row r="8428" spans="2:14">
      <c r="B8428" s="98"/>
      <c r="C8428" s="98"/>
      <c r="D8428" s="100"/>
      <c r="E8428" s="100"/>
      <c r="F8428" s="100"/>
      <c r="H8428" s="102"/>
      <c r="I8428" s="103"/>
      <c r="J8428" s="102"/>
      <c r="L8428" s="100"/>
      <c r="M8428" s="100"/>
      <c r="N8428" s="100"/>
    </row>
    <row r="8429" spans="2:14">
      <c r="B8429" s="98"/>
      <c r="C8429" s="98"/>
      <c r="D8429" s="100"/>
      <c r="E8429" s="100"/>
      <c r="F8429" s="100"/>
      <c r="H8429" s="102"/>
      <c r="I8429" s="103"/>
      <c r="J8429" s="102"/>
      <c r="L8429" s="100"/>
      <c r="M8429" s="100"/>
      <c r="N8429" s="100"/>
    </row>
    <row r="8430" spans="2:14">
      <c r="B8430" s="98"/>
      <c r="C8430" s="98"/>
      <c r="D8430" s="100"/>
      <c r="E8430" s="100"/>
      <c r="F8430" s="100"/>
      <c r="H8430" s="102"/>
      <c r="I8430" s="103"/>
      <c r="J8430" s="102"/>
      <c r="L8430" s="100"/>
      <c r="M8430" s="100"/>
      <c r="N8430" s="100"/>
    </row>
    <row r="8431" spans="2:14">
      <c r="B8431" s="98"/>
      <c r="C8431" s="98"/>
      <c r="D8431" s="100"/>
      <c r="E8431" s="100"/>
      <c r="F8431" s="100"/>
      <c r="H8431" s="102"/>
      <c r="I8431" s="103"/>
      <c r="J8431" s="102"/>
      <c r="L8431" s="100"/>
      <c r="M8431" s="100"/>
      <c r="N8431" s="100"/>
    </row>
    <row r="8432" spans="2:14">
      <c r="B8432" s="98"/>
      <c r="C8432" s="98"/>
      <c r="D8432" s="100"/>
      <c r="E8432" s="100"/>
      <c r="F8432" s="100"/>
      <c r="H8432" s="102"/>
      <c r="I8432" s="103"/>
      <c r="J8432" s="102"/>
      <c r="L8432" s="100"/>
      <c r="M8432" s="100"/>
      <c r="N8432" s="100"/>
    </row>
    <row r="8433" spans="2:14">
      <c r="B8433" s="98"/>
      <c r="C8433" s="98"/>
      <c r="D8433" s="100"/>
      <c r="E8433" s="100"/>
      <c r="F8433" s="100"/>
      <c r="H8433" s="102"/>
      <c r="I8433" s="103"/>
      <c r="J8433" s="102"/>
      <c r="L8433" s="100"/>
      <c r="M8433" s="100"/>
      <c r="N8433" s="100"/>
    </row>
    <row r="8434" spans="2:14">
      <c r="B8434" s="98"/>
      <c r="C8434" s="98"/>
      <c r="D8434" s="100"/>
      <c r="E8434" s="100"/>
      <c r="F8434" s="100"/>
      <c r="H8434" s="102"/>
      <c r="I8434" s="103"/>
      <c r="J8434" s="102"/>
      <c r="L8434" s="100"/>
      <c r="M8434" s="100"/>
      <c r="N8434" s="100"/>
    </row>
    <row r="8435" spans="2:14">
      <c r="B8435" s="98"/>
      <c r="C8435" s="98"/>
      <c r="D8435" s="100"/>
      <c r="E8435" s="100"/>
      <c r="F8435" s="100"/>
      <c r="H8435" s="102"/>
      <c r="I8435" s="103"/>
      <c r="J8435" s="102"/>
      <c r="L8435" s="100"/>
      <c r="M8435" s="100"/>
      <c r="N8435" s="100"/>
    </row>
    <row r="8436" spans="2:14">
      <c r="B8436" s="98"/>
      <c r="C8436" s="98"/>
      <c r="D8436" s="100"/>
      <c r="E8436" s="100"/>
      <c r="F8436" s="100"/>
      <c r="H8436" s="102"/>
      <c r="I8436" s="103"/>
      <c r="J8436" s="102"/>
      <c r="L8436" s="100"/>
      <c r="M8436" s="100"/>
      <c r="N8436" s="100"/>
    </row>
    <row r="8437" spans="2:14">
      <c r="B8437" s="98"/>
      <c r="C8437" s="98"/>
      <c r="D8437" s="100"/>
      <c r="E8437" s="100"/>
      <c r="F8437" s="100"/>
      <c r="H8437" s="102"/>
      <c r="I8437" s="103"/>
      <c r="J8437" s="102"/>
      <c r="L8437" s="100"/>
      <c r="M8437" s="100"/>
      <c r="N8437" s="100"/>
    </row>
    <row r="8438" spans="2:14">
      <c r="B8438" s="98"/>
      <c r="C8438" s="98"/>
      <c r="D8438" s="100"/>
      <c r="E8438" s="100"/>
      <c r="F8438" s="100"/>
      <c r="H8438" s="102"/>
      <c r="I8438" s="103"/>
      <c r="J8438" s="102"/>
      <c r="L8438" s="100"/>
      <c r="M8438" s="100"/>
      <c r="N8438" s="100"/>
    </row>
    <row r="8439" spans="2:14">
      <c r="B8439" s="98"/>
      <c r="C8439" s="98"/>
      <c r="D8439" s="100"/>
      <c r="E8439" s="100"/>
      <c r="F8439" s="100"/>
      <c r="H8439" s="102"/>
      <c r="I8439" s="103"/>
      <c r="J8439" s="102"/>
      <c r="L8439" s="100"/>
      <c r="M8439" s="100"/>
      <c r="N8439" s="100"/>
    </row>
    <row r="8440" spans="2:14">
      <c r="B8440" s="98"/>
      <c r="C8440" s="98"/>
      <c r="D8440" s="100"/>
      <c r="E8440" s="100"/>
      <c r="F8440" s="100"/>
      <c r="H8440" s="102"/>
      <c r="I8440" s="103"/>
      <c r="J8440" s="102"/>
      <c r="L8440" s="100"/>
      <c r="M8440" s="100"/>
      <c r="N8440" s="100"/>
    </row>
    <row r="8441" spans="2:14">
      <c r="B8441" s="98"/>
      <c r="C8441" s="98"/>
      <c r="D8441" s="100"/>
      <c r="E8441" s="100"/>
      <c r="F8441" s="100"/>
      <c r="H8441" s="102"/>
      <c r="I8441" s="103"/>
      <c r="J8441" s="102"/>
      <c r="L8441" s="100"/>
      <c r="M8441" s="100"/>
      <c r="N8441" s="100"/>
    </row>
    <row r="8442" spans="2:14">
      <c r="B8442" s="98"/>
      <c r="C8442" s="98"/>
      <c r="D8442" s="100"/>
      <c r="E8442" s="100"/>
      <c r="F8442" s="100"/>
      <c r="H8442" s="102"/>
      <c r="I8442" s="103"/>
      <c r="J8442" s="102"/>
      <c r="L8442" s="100"/>
      <c r="M8442" s="100"/>
      <c r="N8442" s="100"/>
    </row>
    <row r="8443" spans="2:14">
      <c r="B8443" s="98"/>
      <c r="C8443" s="98"/>
      <c r="D8443" s="100"/>
      <c r="E8443" s="100"/>
      <c r="F8443" s="100"/>
      <c r="H8443" s="102"/>
      <c r="I8443" s="103"/>
      <c r="J8443" s="102"/>
      <c r="L8443" s="100"/>
      <c r="M8443" s="100"/>
      <c r="N8443" s="100"/>
    </row>
    <row r="8444" spans="2:14">
      <c r="B8444" s="98"/>
      <c r="C8444" s="98"/>
      <c r="D8444" s="100"/>
      <c r="E8444" s="100"/>
      <c r="F8444" s="100"/>
      <c r="H8444" s="102"/>
      <c r="I8444" s="103"/>
      <c r="J8444" s="102"/>
      <c r="L8444" s="100"/>
      <c r="M8444" s="100"/>
      <c r="N8444" s="100"/>
    </row>
    <row r="8445" spans="2:14">
      <c r="B8445" s="98"/>
      <c r="C8445" s="98"/>
      <c r="D8445" s="100"/>
      <c r="E8445" s="100"/>
      <c r="F8445" s="100"/>
      <c r="H8445" s="102"/>
      <c r="I8445" s="103"/>
      <c r="J8445" s="102"/>
      <c r="L8445" s="100"/>
      <c r="M8445" s="100"/>
      <c r="N8445" s="100"/>
    </row>
    <row r="8446" spans="2:14">
      <c r="B8446" s="98"/>
      <c r="C8446" s="98"/>
      <c r="D8446" s="100"/>
      <c r="E8446" s="100"/>
      <c r="F8446" s="100"/>
      <c r="H8446" s="102"/>
      <c r="I8446" s="103"/>
      <c r="J8446" s="102"/>
      <c r="L8446" s="100"/>
      <c r="M8446" s="100"/>
      <c r="N8446" s="100"/>
    </row>
    <row r="8447" spans="2:14">
      <c r="B8447" s="98"/>
      <c r="C8447" s="98"/>
      <c r="D8447" s="100"/>
      <c r="E8447" s="100"/>
      <c r="F8447" s="100"/>
      <c r="H8447" s="102"/>
      <c r="I8447" s="103"/>
      <c r="J8447" s="102"/>
      <c r="L8447" s="100"/>
      <c r="M8447" s="100"/>
      <c r="N8447" s="100"/>
    </row>
    <row r="8448" spans="2:14">
      <c r="B8448" s="98"/>
      <c r="C8448" s="98"/>
      <c r="D8448" s="100"/>
      <c r="E8448" s="100"/>
      <c r="F8448" s="100"/>
      <c r="H8448" s="102"/>
      <c r="I8448" s="103"/>
      <c r="J8448" s="102"/>
      <c r="L8448" s="100"/>
      <c r="M8448" s="100"/>
      <c r="N8448" s="100"/>
    </row>
    <row r="8449" spans="2:14">
      <c r="B8449" s="98"/>
      <c r="C8449" s="98"/>
      <c r="D8449" s="100"/>
      <c r="E8449" s="100"/>
      <c r="F8449" s="100"/>
      <c r="H8449" s="102"/>
      <c r="I8449" s="103"/>
      <c r="J8449" s="102"/>
      <c r="L8449" s="100"/>
      <c r="M8449" s="100"/>
      <c r="N8449" s="100"/>
    </row>
    <row r="8450" spans="2:14">
      <c r="B8450" s="98"/>
      <c r="C8450" s="98"/>
      <c r="D8450" s="100"/>
      <c r="E8450" s="100"/>
      <c r="F8450" s="100"/>
      <c r="H8450" s="102"/>
      <c r="I8450" s="103"/>
      <c r="J8450" s="102"/>
      <c r="L8450" s="100"/>
      <c r="M8450" s="100"/>
      <c r="N8450" s="100"/>
    </row>
    <row r="8451" spans="2:14">
      <c r="B8451" s="98"/>
      <c r="C8451" s="98"/>
      <c r="D8451" s="100"/>
      <c r="E8451" s="100"/>
      <c r="F8451" s="100"/>
      <c r="H8451" s="102"/>
      <c r="I8451" s="103"/>
      <c r="J8451" s="102"/>
      <c r="L8451" s="100"/>
      <c r="M8451" s="100"/>
      <c r="N8451" s="100"/>
    </row>
    <row r="8452" spans="2:14">
      <c r="B8452" s="98"/>
      <c r="C8452" s="98"/>
      <c r="D8452" s="100"/>
      <c r="E8452" s="100"/>
      <c r="F8452" s="100"/>
      <c r="H8452" s="102"/>
      <c r="I8452" s="103"/>
      <c r="J8452" s="102"/>
      <c r="L8452" s="100"/>
      <c r="M8452" s="100"/>
      <c r="N8452" s="100"/>
    </row>
    <row r="8453" spans="2:14">
      <c r="B8453" s="98"/>
      <c r="C8453" s="98"/>
      <c r="D8453" s="100"/>
      <c r="E8453" s="100"/>
      <c r="F8453" s="100"/>
      <c r="H8453" s="102"/>
      <c r="I8453" s="103"/>
      <c r="J8453" s="102"/>
      <c r="L8453" s="100"/>
      <c r="M8453" s="100"/>
      <c r="N8453" s="100"/>
    </row>
    <row r="8454" spans="2:14">
      <c r="B8454" s="98"/>
      <c r="C8454" s="98"/>
      <c r="D8454" s="100"/>
      <c r="E8454" s="100"/>
      <c r="F8454" s="100"/>
      <c r="H8454" s="102"/>
      <c r="I8454" s="103"/>
      <c r="J8454" s="102"/>
      <c r="L8454" s="100"/>
      <c r="M8454" s="100"/>
      <c r="N8454" s="100"/>
    </row>
    <row r="8455" spans="2:14">
      <c r="B8455" s="98"/>
      <c r="C8455" s="98"/>
      <c r="D8455" s="100"/>
      <c r="E8455" s="100"/>
      <c r="F8455" s="100"/>
      <c r="H8455" s="102"/>
      <c r="I8455" s="103"/>
      <c r="J8455" s="102"/>
      <c r="L8455" s="100"/>
      <c r="M8455" s="100"/>
      <c r="N8455" s="100"/>
    </row>
    <row r="8456" spans="2:14">
      <c r="B8456" s="98"/>
      <c r="C8456" s="98"/>
      <c r="D8456" s="100"/>
      <c r="E8456" s="100"/>
      <c r="F8456" s="100"/>
      <c r="H8456" s="102"/>
      <c r="I8456" s="103"/>
      <c r="J8456" s="102"/>
      <c r="L8456" s="100"/>
      <c r="M8456" s="100"/>
      <c r="N8456" s="100"/>
    </row>
    <row r="8457" spans="2:14">
      <c r="B8457" s="98"/>
      <c r="C8457" s="98"/>
      <c r="D8457" s="100"/>
      <c r="E8457" s="100"/>
      <c r="F8457" s="100"/>
      <c r="H8457" s="102"/>
      <c r="I8457" s="103"/>
      <c r="J8457" s="102"/>
      <c r="L8457" s="100"/>
      <c r="M8457" s="100"/>
      <c r="N8457" s="100"/>
    </row>
    <row r="8458" spans="2:14">
      <c r="B8458" s="98"/>
      <c r="C8458" s="98"/>
      <c r="D8458" s="100"/>
      <c r="E8458" s="100"/>
      <c r="F8458" s="100"/>
      <c r="H8458" s="102"/>
      <c r="I8458" s="103"/>
      <c r="J8458" s="102"/>
      <c r="L8458" s="100"/>
      <c r="M8458" s="100"/>
      <c r="N8458" s="100"/>
    </row>
    <row r="8459" spans="2:14">
      <c r="B8459" s="98"/>
      <c r="C8459" s="98"/>
      <c r="D8459" s="100"/>
      <c r="E8459" s="100"/>
      <c r="F8459" s="100"/>
      <c r="H8459" s="102"/>
      <c r="I8459" s="103"/>
      <c r="J8459" s="102"/>
      <c r="L8459" s="100"/>
      <c r="M8459" s="100"/>
      <c r="N8459" s="100"/>
    </row>
    <row r="8460" spans="2:14">
      <c r="B8460" s="98"/>
      <c r="C8460" s="98"/>
      <c r="D8460" s="100"/>
      <c r="E8460" s="100"/>
      <c r="F8460" s="100"/>
      <c r="H8460" s="102"/>
      <c r="I8460" s="103"/>
      <c r="J8460" s="102"/>
      <c r="L8460" s="100"/>
      <c r="M8460" s="100"/>
      <c r="N8460" s="100"/>
    </row>
    <row r="8461" spans="2:14">
      <c r="B8461" s="98"/>
      <c r="C8461" s="98"/>
      <c r="D8461" s="100"/>
      <c r="E8461" s="100"/>
      <c r="F8461" s="100"/>
      <c r="H8461" s="102"/>
      <c r="I8461" s="103"/>
      <c r="J8461" s="102"/>
      <c r="L8461" s="100"/>
      <c r="M8461" s="100"/>
      <c r="N8461" s="100"/>
    </row>
    <row r="8462" spans="2:14">
      <c r="B8462" s="98"/>
      <c r="C8462" s="98"/>
      <c r="D8462" s="100"/>
      <c r="E8462" s="100"/>
      <c r="F8462" s="100"/>
      <c r="H8462" s="102"/>
      <c r="I8462" s="103"/>
      <c r="J8462" s="102"/>
      <c r="L8462" s="100"/>
      <c r="M8462" s="100"/>
      <c r="N8462" s="100"/>
    </row>
    <row r="8463" spans="2:14">
      <c r="B8463" s="98"/>
      <c r="C8463" s="98"/>
      <c r="D8463" s="100"/>
      <c r="E8463" s="100"/>
      <c r="F8463" s="100"/>
      <c r="H8463" s="102"/>
      <c r="I8463" s="103"/>
      <c r="J8463" s="102"/>
      <c r="L8463" s="100"/>
      <c r="M8463" s="100"/>
      <c r="N8463" s="100"/>
    </row>
    <row r="8464" spans="2:14">
      <c r="B8464" s="98"/>
      <c r="C8464" s="98"/>
      <c r="D8464" s="100"/>
      <c r="E8464" s="100"/>
      <c r="F8464" s="100"/>
      <c r="H8464" s="102"/>
      <c r="I8464" s="103"/>
      <c r="J8464" s="102"/>
      <c r="L8464" s="100"/>
      <c r="M8464" s="100"/>
      <c r="N8464" s="100"/>
    </row>
    <row r="8465" spans="2:14">
      <c r="B8465" s="98"/>
      <c r="C8465" s="98"/>
      <c r="D8465" s="100"/>
      <c r="E8465" s="100"/>
      <c r="F8465" s="100"/>
      <c r="H8465" s="102"/>
      <c r="I8465" s="103"/>
      <c r="J8465" s="102"/>
      <c r="L8465" s="100"/>
      <c r="M8465" s="100"/>
      <c r="N8465" s="100"/>
    </row>
    <row r="8466" spans="2:14">
      <c r="B8466" s="98"/>
      <c r="C8466" s="98"/>
      <c r="D8466" s="100"/>
      <c r="E8466" s="100"/>
      <c r="F8466" s="100"/>
      <c r="H8466" s="102"/>
      <c r="I8466" s="103"/>
      <c r="J8466" s="102"/>
      <c r="L8466" s="100"/>
      <c r="M8466" s="100"/>
      <c r="N8466" s="100"/>
    </row>
    <row r="8467" spans="2:14">
      <c r="B8467" s="98"/>
      <c r="C8467" s="98"/>
      <c r="D8467" s="100"/>
      <c r="E8467" s="100"/>
      <c r="F8467" s="100"/>
      <c r="H8467" s="102"/>
      <c r="I8467" s="103"/>
      <c r="J8467" s="102"/>
      <c r="L8467" s="100"/>
      <c r="M8467" s="100"/>
      <c r="N8467" s="100"/>
    </row>
    <row r="8468" spans="2:14">
      <c r="B8468" s="98"/>
      <c r="C8468" s="98"/>
      <c r="D8468" s="100"/>
      <c r="E8468" s="100"/>
      <c r="F8468" s="100"/>
      <c r="H8468" s="102"/>
      <c r="I8468" s="103"/>
      <c r="J8468" s="102"/>
      <c r="L8468" s="100"/>
      <c r="M8468" s="100"/>
      <c r="N8468" s="100"/>
    </row>
    <row r="8469" spans="2:14">
      <c r="B8469" s="98"/>
      <c r="C8469" s="98"/>
      <c r="D8469" s="100"/>
      <c r="E8469" s="100"/>
      <c r="F8469" s="100"/>
      <c r="H8469" s="102"/>
      <c r="I8469" s="103"/>
      <c r="J8469" s="102"/>
      <c r="L8469" s="100"/>
      <c r="M8469" s="100"/>
      <c r="N8469" s="100"/>
    </row>
    <row r="8470" spans="2:14">
      <c r="B8470" s="98"/>
      <c r="C8470" s="98"/>
      <c r="D8470" s="100"/>
      <c r="E8470" s="100"/>
      <c r="F8470" s="100"/>
      <c r="H8470" s="102"/>
      <c r="I8470" s="103"/>
      <c r="J8470" s="102"/>
      <c r="L8470" s="100"/>
      <c r="M8470" s="100"/>
      <c r="N8470" s="100"/>
    </row>
    <row r="8471" spans="2:14">
      <c r="B8471" s="98"/>
      <c r="C8471" s="98"/>
      <c r="D8471" s="100"/>
      <c r="E8471" s="100"/>
      <c r="F8471" s="100"/>
      <c r="H8471" s="102"/>
      <c r="I8471" s="103"/>
      <c r="J8471" s="102"/>
      <c r="L8471" s="100"/>
      <c r="M8471" s="100"/>
      <c r="N8471" s="100"/>
    </row>
    <row r="8472" spans="2:14">
      <c r="B8472" s="98"/>
      <c r="C8472" s="98"/>
      <c r="D8472" s="100"/>
      <c r="E8472" s="100"/>
      <c r="F8472" s="100"/>
      <c r="H8472" s="102"/>
      <c r="I8472" s="103"/>
      <c r="J8472" s="102"/>
      <c r="L8472" s="100"/>
      <c r="M8472" s="100"/>
      <c r="N8472" s="100"/>
    </row>
    <row r="8473" spans="2:14">
      <c r="B8473" s="98"/>
      <c r="C8473" s="98"/>
      <c r="D8473" s="100"/>
      <c r="E8473" s="100"/>
      <c r="F8473" s="100"/>
      <c r="H8473" s="102"/>
      <c r="I8473" s="103"/>
      <c r="J8473" s="102"/>
      <c r="L8473" s="100"/>
      <c r="M8473" s="100"/>
      <c r="N8473" s="100"/>
    </row>
    <row r="8474" spans="2:14">
      <c r="B8474" s="98"/>
      <c r="C8474" s="98"/>
      <c r="D8474" s="100"/>
      <c r="E8474" s="100"/>
      <c r="F8474" s="100"/>
      <c r="H8474" s="102"/>
      <c r="I8474" s="103"/>
      <c r="J8474" s="102"/>
      <c r="L8474" s="100"/>
      <c r="M8474" s="100"/>
      <c r="N8474" s="100"/>
    </row>
    <row r="8475" spans="2:14">
      <c r="B8475" s="98"/>
      <c r="C8475" s="98"/>
      <c r="D8475" s="100"/>
      <c r="E8475" s="100"/>
      <c r="F8475" s="100"/>
      <c r="H8475" s="102"/>
      <c r="I8475" s="103"/>
      <c r="J8475" s="102"/>
      <c r="L8475" s="100"/>
      <c r="M8475" s="100"/>
      <c r="N8475" s="100"/>
    </row>
    <row r="8476" spans="2:14">
      <c r="B8476" s="98"/>
      <c r="C8476" s="98"/>
      <c r="D8476" s="100"/>
      <c r="E8476" s="100"/>
      <c r="F8476" s="100"/>
      <c r="H8476" s="102"/>
      <c r="I8476" s="103"/>
      <c r="J8476" s="102"/>
      <c r="L8476" s="100"/>
      <c r="M8476" s="100"/>
      <c r="N8476" s="100"/>
    </row>
    <row r="8477" spans="2:14">
      <c r="B8477" s="98"/>
      <c r="C8477" s="98"/>
      <c r="D8477" s="100"/>
      <c r="E8477" s="100"/>
      <c r="F8477" s="100"/>
      <c r="H8477" s="102"/>
      <c r="I8477" s="103"/>
      <c r="J8477" s="102"/>
      <c r="L8477" s="100"/>
      <c r="M8477" s="100"/>
      <c r="N8477" s="100"/>
    </row>
    <row r="8478" spans="2:14">
      <c r="B8478" s="98"/>
      <c r="C8478" s="98"/>
      <c r="D8478" s="100"/>
      <c r="E8478" s="100"/>
      <c r="F8478" s="100"/>
      <c r="H8478" s="102"/>
      <c r="I8478" s="103"/>
      <c r="J8478" s="102"/>
      <c r="L8478" s="100"/>
      <c r="M8478" s="100"/>
      <c r="N8478" s="100"/>
    </row>
    <row r="8479" spans="2:14">
      <c r="B8479" s="98"/>
      <c r="C8479" s="98"/>
      <c r="D8479" s="100"/>
      <c r="E8479" s="100"/>
      <c r="F8479" s="100"/>
      <c r="H8479" s="102"/>
      <c r="I8479" s="103"/>
      <c r="J8479" s="102"/>
      <c r="L8479" s="100"/>
      <c r="M8479" s="100"/>
      <c r="N8479" s="100"/>
    </row>
    <row r="8480" spans="2:14">
      <c r="B8480" s="98"/>
      <c r="C8480" s="98"/>
      <c r="D8480" s="100"/>
      <c r="E8480" s="100"/>
      <c r="F8480" s="100"/>
      <c r="H8480" s="102"/>
      <c r="I8480" s="103"/>
      <c r="J8480" s="102"/>
      <c r="L8480" s="100"/>
      <c r="M8480" s="100"/>
      <c r="N8480" s="100"/>
    </row>
    <row r="8481" spans="2:14">
      <c r="B8481" s="98"/>
      <c r="C8481" s="98"/>
      <c r="D8481" s="100"/>
      <c r="E8481" s="100"/>
      <c r="F8481" s="100"/>
      <c r="H8481" s="102"/>
      <c r="I8481" s="103"/>
      <c r="J8481" s="102"/>
      <c r="L8481" s="100"/>
      <c r="M8481" s="100"/>
      <c r="N8481" s="100"/>
    </row>
    <row r="8482" spans="2:14">
      <c r="B8482" s="98"/>
      <c r="C8482" s="98"/>
      <c r="D8482" s="100"/>
      <c r="E8482" s="100"/>
      <c r="F8482" s="100"/>
      <c r="H8482" s="102"/>
      <c r="I8482" s="103"/>
      <c r="J8482" s="102"/>
      <c r="L8482" s="100"/>
      <c r="M8482" s="100"/>
      <c r="N8482" s="100"/>
    </row>
    <row r="8483" spans="2:14">
      <c r="B8483" s="98"/>
      <c r="C8483" s="98"/>
      <c r="D8483" s="100"/>
      <c r="E8483" s="100"/>
      <c r="F8483" s="100"/>
      <c r="H8483" s="102"/>
      <c r="I8483" s="103"/>
      <c r="J8483" s="102"/>
      <c r="L8483" s="100"/>
      <c r="M8483" s="100"/>
      <c r="N8483" s="100"/>
    </row>
    <row r="8484" spans="2:14">
      <c r="B8484" s="98"/>
      <c r="C8484" s="98"/>
      <c r="D8484" s="100"/>
      <c r="E8484" s="100"/>
      <c r="F8484" s="100"/>
      <c r="H8484" s="102"/>
      <c r="I8484" s="103"/>
      <c r="J8484" s="102"/>
      <c r="L8484" s="100"/>
      <c r="M8484" s="100"/>
      <c r="N8484" s="100"/>
    </row>
    <row r="8485" spans="2:14">
      <c r="B8485" s="98"/>
      <c r="C8485" s="98"/>
      <c r="D8485" s="100"/>
      <c r="E8485" s="100"/>
      <c r="F8485" s="100"/>
      <c r="H8485" s="102"/>
      <c r="I8485" s="103"/>
      <c r="J8485" s="102"/>
      <c r="L8485" s="100"/>
      <c r="M8485" s="100"/>
      <c r="N8485" s="100"/>
    </row>
    <row r="8486" spans="2:14">
      <c r="B8486" s="98"/>
      <c r="C8486" s="98"/>
      <c r="D8486" s="100"/>
      <c r="E8486" s="100"/>
      <c r="F8486" s="100"/>
      <c r="H8486" s="102"/>
      <c r="I8486" s="103"/>
      <c r="J8486" s="102"/>
      <c r="L8486" s="100"/>
      <c r="M8486" s="100"/>
      <c r="N8486" s="100"/>
    </row>
    <row r="8487" spans="2:14">
      <c r="B8487" s="98"/>
      <c r="C8487" s="98"/>
      <c r="D8487" s="100"/>
      <c r="E8487" s="100"/>
      <c r="F8487" s="100"/>
      <c r="H8487" s="102"/>
      <c r="I8487" s="103"/>
      <c r="J8487" s="102"/>
      <c r="L8487" s="100"/>
      <c r="M8487" s="100"/>
      <c r="N8487" s="100"/>
    </row>
    <row r="8488" spans="2:14">
      <c r="B8488" s="98"/>
      <c r="C8488" s="98"/>
      <c r="D8488" s="100"/>
      <c r="E8488" s="100"/>
      <c r="F8488" s="100"/>
      <c r="H8488" s="102"/>
      <c r="I8488" s="103"/>
      <c r="J8488" s="102"/>
      <c r="L8488" s="100"/>
      <c r="M8488" s="100"/>
      <c r="N8488" s="100"/>
    </row>
    <row r="8489" spans="2:14">
      <c r="B8489" s="98"/>
      <c r="C8489" s="98"/>
      <c r="D8489" s="100"/>
      <c r="E8489" s="100"/>
      <c r="F8489" s="100"/>
      <c r="H8489" s="102"/>
      <c r="I8489" s="103"/>
      <c r="J8489" s="102"/>
      <c r="L8489" s="100"/>
      <c r="M8489" s="100"/>
      <c r="N8489" s="100"/>
    </row>
    <row r="8490" spans="2:14">
      <c r="B8490" s="98"/>
      <c r="C8490" s="98"/>
      <c r="D8490" s="100"/>
      <c r="E8490" s="100"/>
      <c r="F8490" s="100"/>
      <c r="H8490" s="102"/>
      <c r="I8490" s="103"/>
      <c r="J8490" s="102"/>
      <c r="L8490" s="100"/>
      <c r="M8490" s="100"/>
      <c r="N8490" s="100"/>
    </row>
    <row r="8491" spans="2:14">
      <c r="B8491" s="98"/>
      <c r="C8491" s="98"/>
      <c r="D8491" s="100"/>
      <c r="E8491" s="100"/>
      <c r="F8491" s="100"/>
      <c r="H8491" s="102"/>
      <c r="I8491" s="103"/>
      <c r="J8491" s="102"/>
      <c r="L8491" s="100"/>
      <c r="M8491" s="100"/>
      <c r="N8491" s="100"/>
    </row>
    <row r="8492" spans="2:14">
      <c r="B8492" s="98"/>
      <c r="C8492" s="98"/>
      <c r="D8492" s="100"/>
      <c r="E8492" s="100"/>
      <c r="F8492" s="100"/>
      <c r="H8492" s="102"/>
      <c r="I8492" s="103"/>
      <c r="J8492" s="102"/>
      <c r="L8492" s="100"/>
      <c r="M8492" s="100"/>
      <c r="N8492" s="100"/>
    </row>
    <row r="8493" spans="2:14">
      <c r="B8493" s="98"/>
      <c r="C8493" s="98"/>
      <c r="D8493" s="100"/>
      <c r="E8493" s="100"/>
      <c r="F8493" s="100"/>
      <c r="H8493" s="102"/>
      <c r="I8493" s="103"/>
      <c r="J8493" s="102"/>
      <c r="L8493" s="100"/>
      <c r="M8493" s="100"/>
      <c r="N8493" s="100"/>
    </row>
    <row r="8494" spans="2:14">
      <c r="B8494" s="98"/>
      <c r="C8494" s="98"/>
      <c r="D8494" s="100"/>
      <c r="E8494" s="100"/>
      <c r="F8494" s="100"/>
      <c r="H8494" s="102"/>
      <c r="I8494" s="103"/>
      <c r="J8494" s="102"/>
      <c r="L8494" s="100"/>
      <c r="M8494" s="100"/>
      <c r="N8494" s="100"/>
    </row>
    <row r="8495" spans="2:14">
      <c r="B8495" s="98"/>
      <c r="C8495" s="98"/>
      <c r="D8495" s="100"/>
      <c r="E8495" s="100"/>
      <c r="F8495" s="100"/>
      <c r="H8495" s="102"/>
      <c r="I8495" s="103"/>
      <c r="J8495" s="102"/>
      <c r="L8495" s="100"/>
      <c r="M8495" s="100"/>
      <c r="N8495" s="100"/>
    </row>
    <row r="8496" spans="2:14">
      <c r="B8496" s="98"/>
      <c r="C8496" s="98"/>
      <c r="D8496" s="100"/>
      <c r="E8496" s="100"/>
      <c r="F8496" s="100"/>
      <c r="H8496" s="102"/>
      <c r="I8496" s="103"/>
      <c r="J8496" s="102"/>
      <c r="L8496" s="100"/>
      <c r="M8496" s="100"/>
      <c r="N8496" s="100"/>
    </row>
    <row r="8497" spans="2:14">
      <c r="B8497" s="98"/>
      <c r="C8497" s="98"/>
      <c r="D8497" s="100"/>
      <c r="E8497" s="100"/>
      <c r="F8497" s="100"/>
      <c r="H8497" s="102"/>
      <c r="I8497" s="103"/>
      <c r="J8497" s="102"/>
      <c r="L8497" s="100"/>
      <c r="M8497" s="100"/>
      <c r="N8497" s="100"/>
    </row>
    <row r="8498" spans="2:14">
      <c r="B8498" s="98"/>
      <c r="C8498" s="98"/>
      <c r="D8498" s="100"/>
      <c r="E8498" s="100"/>
      <c r="F8498" s="100"/>
      <c r="H8498" s="102"/>
      <c r="I8498" s="103"/>
      <c r="J8498" s="102"/>
      <c r="L8498" s="100"/>
      <c r="M8498" s="100"/>
      <c r="N8498" s="100"/>
    </row>
    <row r="8499" spans="2:14">
      <c r="B8499" s="98"/>
      <c r="C8499" s="98"/>
      <c r="D8499" s="100"/>
      <c r="E8499" s="100"/>
      <c r="F8499" s="100"/>
      <c r="H8499" s="102"/>
      <c r="I8499" s="103"/>
      <c r="J8499" s="102"/>
      <c r="L8499" s="100"/>
      <c r="M8499" s="100"/>
      <c r="N8499" s="100"/>
    </row>
    <row r="8500" spans="2:14">
      <c r="B8500" s="98"/>
      <c r="C8500" s="98"/>
      <c r="D8500" s="100"/>
      <c r="E8500" s="100"/>
      <c r="F8500" s="100"/>
      <c r="H8500" s="102"/>
      <c r="I8500" s="103"/>
      <c r="J8500" s="102"/>
      <c r="L8500" s="100"/>
      <c r="M8500" s="100"/>
      <c r="N8500" s="100"/>
    </row>
    <row r="8501" spans="2:14">
      <c r="B8501" s="98"/>
      <c r="C8501" s="98"/>
      <c r="D8501" s="100"/>
      <c r="E8501" s="100"/>
      <c r="F8501" s="100"/>
      <c r="H8501" s="102"/>
      <c r="I8501" s="103"/>
      <c r="J8501" s="102"/>
      <c r="L8501" s="100"/>
      <c r="M8501" s="100"/>
      <c r="N8501" s="100"/>
    </row>
    <row r="8502" spans="2:14">
      <c r="B8502" s="98"/>
      <c r="C8502" s="98"/>
      <c r="D8502" s="100"/>
      <c r="E8502" s="100"/>
      <c r="F8502" s="100"/>
      <c r="H8502" s="102"/>
      <c r="I8502" s="103"/>
      <c r="J8502" s="102"/>
      <c r="L8502" s="100"/>
      <c r="M8502" s="100"/>
      <c r="N8502" s="100"/>
    </row>
    <row r="8503" spans="2:14">
      <c r="B8503" s="98"/>
      <c r="C8503" s="98"/>
      <c r="D8503" s="100"/>
      <c r="E8503" s="100"/>
      <c r="F8503" s="100"/>
      <c r="H8503" s="102"/>
      <c r="I8503" s="103"/>
      <c r="J8503" s="102"/>
      <c r="L8503" s="100"/>
      <c r="M8503" s="100"/>
      <c r="N8503" s="100"/>
    </row>
    <row r="8504" spans="2:14">
      <c r="B8504" s="98"/>
      <c r="C8504" s="98"/>
      <c r="D8504" s="100"/>
      <c r="E8504" s="100"/>
      <c r="F8504" s="100"/>
      <c r="H8504" s="102"/>
      <c r="I8504" s="103"/>
      <c r="J8504" s="102"/>
      <c r="L8504" s="100"/>
      <c r="M8504" s="100"/>
      <c r="N8504" s="100"/>
    </row>
    <row r="8505" spans="2:14">
      <c r="B8505" s="98"/>
      <c r="C8505" s="98"/>
      <c r="D8505" s="100"/>
      <c r="E8505" s="100"/>
      <c r="F8505" s="100"/>
      <c r="H8505" s="102"/>
      <c r="I8505" s="103"/>
      <c r="J8505" s="102"/>
      <c r="L8505" s="100"/>
      <c r="M8505" s="100"/>
      <c r="N8505" s="100"/>
    </row>
    <row r="8506" spans="2:14">
      <c r="B8506" s="98"/>
      <c r="C8506" s="98"/>
      <c r="D8506" s="100"/>
      <c r="E8506" s="100"/>
      <c r="F8506" s="100"/>
      <c r="H8506" s="102"/>
      <c r="I8506" s="103"/>
      <c r="J8506" s="102"/>
      <c r="L8506" s="100"/>
      <c r="M8506" s="100"/>
      <c r="N8506" s="100"/>
    </row>
    <row r="8507" spans="2:14">
      <c r="B8507" s="98"/>
      <c r="C8507" s="98"/>
      <c r="D8507" s="100"/>
      <c r="E8507" s="100"/>
      <c r="F8507" s="100"/>
      <c r="H8507" s="102"/>
      <c r="I8507" s="103"/>
      <c r="J8507" s="102"/>
      <c r="L8507" s="100"/>
      <c r="M8507" s="100"/>
      <c r="N8507" s="100"/>
    </row>
    <row r="8508" spans="2:14">
      <c r="B8508" s="98"/>
      <c r="C8508" s="98"/>
      <c r="D8508" s="100"/>
      <c r="E8508" s="100"/>
      <c r="F8508" s="100"/>
      <c r="H8508" s="102"/>
      <c r="I8508" s="103"/>
      <c r="J8508" s="102"/>
      <c r="L8508" s="100"/>
      <c r="M8508" s="100"/>
      <c r="N8508" s="100"/>
    </row>
    <row r="8509" spans="2:14">
      <c r="B8509" s="98"/>
      <c r="C8509" s="98"/>
      <c r="D8509" s="100"/>
      <c r="E8509" s="100"/>
      <c r="F8509" s="100"/>
      <c r="H8509" s="102"/>
      <c r="I8509" s="103"/>
      <c r="J8509" s="102"/>
      <c r="L8509" s="100"/>
      <c r="M8509" s="100"/>
      <c r="N8509" s="100"/>
    </row>
    <row r="8510" spans="2:14">
      <c r="B8510" s="98"/>
      <c r="C8510" s="98"/>
      <c r="D8510" s="100"/>
      <c r="E8510" s="100"/>
      <c r="F8510" s="100"/>
      <c r="H8510" s="102"/>
      <c r="I8510" s="103"/>
      <c r="J8510" s="102"/>
      <c r="L8510" s="100"/>
      <c r="M8510" s="100"/>
      <c r="N8510" s="100"/>
    </row>
    <row r="8511" spans="2:14">
      <c r="B8511" s="98"/>
      <c r="C8511" s="98"/>
      <c r="D8511" s="100"/>
      <c r="E8511" s="100"/>
      <c r="F8511" s="100"/>
      <c r="H8511" s="102"/>
      <c r="I8511" s="103"/>
      <c r="J8511" s="102"/>
      <c r="L8511" s="100"/>
      <c r="M8511" s="100"/>
      <c r="N8511" s="100"/>
    </row>
    <row r="8512" spans="2:14">
      <c r="B8512" s="98"/>
      <c r="C8512" s="98"/>
      <c r="D8512" s="100"/>
      <c r="E8512" s="100"/>
      <c r="F8512" s="100"/>
      <c r="H8512" s="102"/>
      <c r="I8512" s="103"/>
      <c r="J8512" s="102"/>
      <c r="L8512" s="100"/>
      <c r="M8512" s="100"/>
      <c r="N8512" s="100"/>
    </row>
    <row r="8513" spans="2:14">
      <c r="B8513" s="98"/>
      <c r="C8513" s="98"/>
      <c r="D8513" s="100"/>
      <c r="E8513" s="100"/>
      <c r="F8513" s="100"/>
      <c r="H8513" s="102"/>
      <c r="I8513" s="103"/>
      <c r="J8513" s="102"/>
      <c r="L8513" s="100"/>
      <c r="M8513" s="100"/>
      <c r="N8513" s="100"/>
    </row>
    <row r="8514" spans="2:14">
      <c r="B8514" s="98"/>
      <c r="C8514" s="98"/>
      <c r="D8514" s="100"/>
      <c r="E8514" s="100"/>
      <c r="F8514" s="100"/>
      <c r="H8514" s="102"/>
      <c r="I8514" s="103"/>
      <c r="J8514" s="102"/>
      <c r="L8514" s="100"/>
      <c r="M8514" s="100"/>
      <c r="N8514" s="100"/>
    </row>
    <row r="8515" spans="2:14">
      <c r="B8515" s="98"/>
      <c r="C8515" s="98"/>
      <c r="D8515" s="100"/>
      <c r="E8515" s="100"/>
      <c r="F8515" s="100"/>
      <c r="H8515" s="102"/>
      <c r="I8515" s="103"/>
      <c r="J8515" s="102"/>
      <c r="L8515" s="100"/>
      <c r="M8515" s="100"/>
      <c r="N8515" s="100"/>
    </row>
    <row r="8516" spans="2:14">
      <c r="B8516" s="98"/>
      <c r="C8516" s="98"/>
      <c r="D8516" s="100"/>
      <c r="E8516" s="100"/>
      <c r="F8516" s="100"/>
      <c r="H8516" s="102"/>
      <c r="I8516" s="103"/>
      <c r="J8516" s="102"/>
      <c r="L8516" s="100"/>
      <c r="M8516" s="100"/>
      <c r="N8516" s="100"/>
    </row>
    <row r="8517" spans="2:14">
      <c r="B8517" s="98"/>
      <c r="C8517" s="98"/>
      <c r="D8517" s="100"/>
      <c r="E8517" s="100"/>
      <c r="F8517" s="100"/>
      <c r="H8517" s="102"/>
      <c r="I8517" s="103"/>
      <c r="J8517" s="102"/>
      <c r="L8517" s="100"/>
      <c r="M8517" s="100"/>
      <c r="N8517" s="100"/>
    </row>
    <row r="8518" spans="2:14">
      <c r="B8518" s="98"/>
      <c r="C8518" s="98"/>
      <c r="D8518" s="100"/>
      <c r="E8518" s="100"/>
      <c r="F8518" s="100"/>
      <c r="H8518" s="102"/>
      <c r="I8518" s="103"/>
      <c r="J8518" s="102"/>
      <c r="L8518" s="100"/>
      <c r="M8518" s="100"/>
      <c r="N8518" s="100"/>
    </row>
    <row r="8519" spans="2:14">
      <c r="B8519" s="98"/>
      <c r="C8519" s="98"/>
      <c r="D8519" s="100"/>
      <c r="E8519" s="100"/>
      <c r="F8519" s="100"/>
      <c r="H8519" s="102"/>
      <c r="I8519" s="103"/>
      <c r="J8519" s="102"/>
      <c r="L8519" s="100"/>
      <c r="M8519" s="100"/>
      <c r="N8519" s="100"/>
    </row>
    <row r="8520" spans="2:14">
      <c r="B8520" s="98"/>
      <c r="C8520" s="98"/>
      <c r="D8520" s="100"/>
      <c r="E8520" s="100"/>
      <c r="F8520" s="100"/>
      <c r="H8520" s="102"/>
      <c r="I8520" s="103"/>
      <c r="J8520" s="102"/>
      <c r="L8520" s="100"/>
      <c r="M8520" s="100"/>
      <c r="N8520" s="100"/>
    </row>
    <row r="8521" spans="2:14">
      <c r="B8521" s="98"/>
      <c r="C8521" s="98"/>
      <c r="D8521" s="100"/>
      <c r="E8521" s="100"/>
      <c r="F8521" s="100"/>
      <c r="H8521" s="102"/>
      <c r="I8521" s="103"/>
      <c r="J8521" s="102"/>
      <c r="L8521" s="100"/>
      <c r="M8521" s="100"/>
      <c r="N8521" s="100"/>
    </row>
    <row r="8522" spans="2:14">
      <c r="B8522" s="98"/>
      <c r="C8522" s="98"/>
      <c r="D8522" s="100"/>
      <c r="E8522" s="100"/>
      <c r="F8522" s="100"/>
      <c r="H8522" s="102"/>
      <c r="I8522" s="103"/>
      <c r="J8522" s="102"/>
      <c r="L8522" s="100"/>
      <c r="M8522" s="100"/>
      <c r="N8522" s="100"/>
    </row>
    <row r="8523" spans="2:14">
      <c r="B8523" s="98"/>
      <c r="C8523" s="98"/>
      <c r="D8523" s="100"/>
      <c r="E8523" s="100"/>
      <c r="F8523" s="100"/>
      <c r="H8523" s="102"/>
      <c r="I8523" s="103"/>
      <c r="J8523" s="102"/>
      <c r="L8523" s="100"/>
      <c r="M8523" s="100"/>
      <c r="N8523" s="100"/>
    </row>
    <row r="8524" spans="2:14">
      <c r="B8524" s="98"/>
      <c r="C8524" s="98"/>
      <c r="D8524" s="100"/>
      <c r="E8524" s="100"/>
      <c r="F8524" s="100"/>
      <c r="H8524" s="102"/>
      <c r="I8524" s="103"/>
      <c r="J8524" s="102"/>
      <c r="L8524" s="100"/>
      <c r="M8524" s="100"/>
      <c r="N8524" s="100"/>
    </row>
    <row r="8525" spans="2:14">
      <c r="B8525" s="98"/>
      <c r="C8525" s="98"/>
      <c r="D8525" s="100"/>
      <c r="E8525" s="100"/>
      <c r="F8525" s="100"/>
      <c r="H8525" s="102"/>
      <c r="I8525" s="103"/>
      <c r="J8525" s="102"/>
      <c r="L8525" s="100"/>
      <c r="M8525" s="100"/>
      <c r="N8525" s="100"/>
    </row>
    <row r="8526" spans="2:14">
      <c r="B8526" s="98"/>
      <c r="C8526" s="98"/>
      <c r="D8526" s="100"/>
      <c r="E8526" s="100"/>
      <c r="F8526" s="100"/>
      <c r="H8526" s="102"/>
      <c r="I8526" s="103"/>
      <c r="J8526" s="102"/>
      <c r="L8526" s="100"/>
      <c r="M8526" s="100"/>
      <c r="N8526" s="100"/>
    </row>
    <row r="8527" spans="2:14">
      <c r="B8527" s="98"/>
      <c r="C8527" s="98"/>
      <c r="D8527" s="100"/>
      <c r="E8527" s="100"/>
      <c r="F8527" s="100"/>
      <c r="H8527" s="102"/>
      <c r="I8527" s="103"/>
      <c r="J8527" s="102"/>
      <c r="L8527" s="100"/>
      <c r="M8527" s="100"/>
      <c r="N8527" s="100"/>
    </row>
    <row r="8528" spans="2:14">
      <c r="B8528" s="98"/>
      <c r="C8528" s="98"/>
      <c r="D8528" s="100"/>
      <c r="E8528" s="100"/>
      <c r="F8528" s="100"/>
      <c r="H8528" s="102"/>
      <c r="I8528" s="103"/>
      <c r="J8528" s="102"/>
      <c r="L8528" s="100"/>
      <c r="M8528" s="100"/>
      <c r="N8528" s="100"/>
    </row>
    <row r="8529" spans="2:14">
      <c r="B8529" s="98"/>
      <c r="C8529" s="98"/>
      <c r="D8529" s="100"/>
      <c r="E8529" s="100"/>
      <c r="F8529" s="100"/>
      <c r="H8529" s="102"/>
      <c r="I8529" s="103"/>
      <c r="J8529" s="102"/>
      <c r="L8529" s="100"/>
      <c r="M8529" s="100"/>
      <c r="N8529" s="100"/>
    </row>
    <row r="8530" spans="2:14">
      <c r="B8530" s="98"/>
      <c r="C8530" s="98"/>
      <c r="D8530" s="100"/>
      <c r="E8530" s="100"/>
      <c r="F8530" s="100"/>
      <c r="H8530" s="102"/>
      <c r="I8530" s="103"/>
      <c r="J8530" s="102"/>
      <c r="L8530" s="100"/>
      <c r="M8530" s="100"/>
      <c r="N8530" s="100"/>
    </row>
    <row r="8531" spans="2:14">
      <c r="B8531" s="98"/>
      <c r="C8531" s="98"/>
      <c r="D8531" s="100"/>
      <c r="E8531" s="100"/>
      <c r="F8531" s="100"/>
      <c r="H8531" s="102"/>
      <c r="I8531" s="103"/>
      <c r="J8531" s="102"/>
      <c r="L8531" s="100"/>
      <c r="M8531" s="100"/>
      <c r="N8531" s="100"/>
    </row>
    <row r="8532" spans="2:14">
      <c r="B8532" s="98"/>
      <c r="C8532" s="98"/>
      <c r="D8532" s="100"/>
      <c r="E8532" s="100"/>
      <c r="F8532" s="100"/>
      <c r="H8532" s="102"/>
      <c r="I8532" s="103"/>
      <c r="J8532" s="102"/>
      <c r="L8532" s="100"/>
      <c r="M8532" s="100"/>
      <c r="N8532" s="100"/>
    </row>
    <row r="8533" spans="2:14">
      <c r="B8533" s="98"/>
      <c r="C8533" s="98"/>
      <c r="D8533" s="100"/>
      <c r="E8533" s="100"/>
      <c r="F8533" s="100"/>
      <c r="H8533" s="102"/>
      <c r="I8533" s="103"/>
      <c r="J8533" s="102"/>
      <c r="L8533" s="100"/>
      <c r="M8533" s="100"/>
      <c r="N8533" s="100"/>
    </row>
    <row r="8534" spans="2:14">
      <c r="B8534" s="98"/>
      <c r="C8534" s="98"/>
      <c r="D8534" s="100"/>
      <c r="E8534" s="100"/>
      <c r="F8534" s="100"/>
      <c r="H8534" s="102"/>
      <c r="I8534" s="103"/>
      <c r="J8534" s="102"/>
      <c r="L8534" s="100"/>
      <c r="M8534" s="100"/>
      <c r="N8534" s="100"/>
    </row>
    <row r="8535" spans="2:14">
      <c r="B8535" s="98"/>
      <c r="C8535" s="98"/>
      <c r="D8535" s="100"/>
      <c r="E8535" s="100"/>
      <c r="F8535" s="100"/>
      <c r="H8535" s="102"/>
      <c r="I8535" s="103"/>
      <c r="J8535" s="102"/>
      <c r="L8535" s="100"/>
      <c r="M8535" s="100"/>
      <c r="N8535" s="100"/>
    </row>
    <row r="8536" spans="2:14">
      <c r="B8536" s="98"/>
      <c r="C8536" s="98"/>
      <c r="D8536" s="100"/>
      <c r="E8536" s="100"/>
      <c r="F8536" s="100"/>
      <c r="H8536" s="102"/>
      <c r="I8536" s="103"/>
      <c r="J8536" s="102"/>
      <c r="L8536" s="100"/>
      <c r="M8536" s="100"/>
      <c r="N8536" s="100"/>
    </row>
    <row r="8537" spans="2:14">
      <c r="B8537" s="98"/>
      <c r="C8537" s="98"/>
      <c r="D8537" s="100"/>
      <c r="E8537" s="100"/>
      <c r="F8537" s="100"/>
      <c r="H8537" s="102"/>
      <c r="I8537" s="103"/>
      <c r="J8537" s="102"/>
      <c r="L8537" s="100"/>
      <c r="M8537" s="100"/>
      <c r="N8537" s="100"/>
    </row>
    <row r="8538" spans="2:14">
      <c r="B8538" s="98"/>
      <c r="C8538" s="98"/>
      <c r="D8538" s="100"/>
      <c r="E8538" s="100"/>
      <c r="F8538" s="100"/>
      <c r="H8538" s="102"/>
      <c r="I8538" s="103"/>
      <c r="J8538" s="102"/>
      <c r="L8538" s="100"/>
      <c r="M8538" s="100"/>
      <c r="N8538" s="100"/>
    </row>
    <row r="8539" spans="2:14">
      <c r="B8539" s="98"/>
      <c r="C8539" s="98"/>
      <c r="D8539" s="100"/>
      <c r="E8539" s="100"/>
      <c r="F8539" s="100"/>
      <c r="H8539" s="102"/>
      <c r="I8539" s="103"/>
      <c r="J8539" s="102"/>
      <c r="L8539" s="100"/>
      <c r="M8539" s="100"/>
      <c r="N8539" s="100"/>
    </row>
    <row r="8540" spans="2:14">
      <c r="B8540" s="98"/>
      <c r="C8540" s="98"/>
      <c r="D8540" s="100"/>
      <c r="E8540" s="100"/>
      <c r="F8540" s="100"/>
      <c r="H8540" s="102"/>
      <c r="I8540" s="103"/>
      <c r="J8540" s="102"/>
      <c r="L8540" s="100"/>
      <c r="M8540" s="100"/>
      <c r="N8540" s="100"/>
    </row>
    <row r="8541" spans="2:14">
      <c r="B8541" s="98"/>
      <c r="C8541" s="98"/>
      <c r="D8541" s="100"/>
      <c r="E8541" s="100"/>
      <c r="F8541" s="100"/>
      <c r="H8541" s="102"/>
      <c r="I8541" s="103"/>
      <c r="J8541" s="102"/>
      <c r="L8541" s="100"/>
      <c r="M8541" s="100"/>
      <c r="N8541" s="100"/>
    </row>
    <row r="8542" spans="2:14">
      <c r="B8542" s="98"/>
      <c r="C8542" s="98"/>
      <c r="D8542" s="100"/>
      <c r="E8542" s="100"/>
      <c r="F8542" s="100"/>
      <c r="H8542" s="102"/>
      <c r="I8542" s="103"/>
      <c r="J8542" s="102"/>
      <c r="L8542" s="100"/>
      <c r="M8542" s="100"/>
      <c r="N8542" s="100"/>
    </row>
    <row r="8543" spans="2:14">
      <c r="B8543" s="98"/>
      <c r="C8543" s="98"/>
      <c r="D8543" s="100"/>
      <c r="E8543" s="100"/>
      <c r="F8543" s="100"/>
      <c r="H8543" s="102"/>
      <c r="I8543" s="103"/>
      <c r="J8543" s="102"/>
      <c r="L8543" s="100"/>
      <c r="M8543" s="100"/>
      <c r="N8543" s="100"/>
    </row>
    <row r="8544" spans="2:14">
      <c r="B8544" s="98"/>
      <c r="C8544" s="98"/>
      <c r="D8544" s="100"/>
      <c r="E8544" s="100"/>
      <c r="F8544" s="100"/>
      <c r="H8544" s="102"/>
      <c r="I8544" s="103"/>
      <c r="J8544" s="102"/>
      <c r="L8544" s="100"/>
      <c r="M8544" s="100"/>
      <c r="N8544" s="100"/>
    </row>
    <row r="8545" spans="2:14">
      <c r="B8545" s="98"/>
      <c r="C8545" s="98"/>
      <c r="D8545" s="100"/>
      <c r="E8545" s="100"/>
      <c r="F8545" s="100"/>
      <c r="H8545" s="102"/>
      <c r="I8545" s="103"/>
      <c r="J8545" s="102"/>
      <c r="L8545" s="100"/>
      <c r="M8545" s="100"/>
      <c r="N8545" s="100"/>
    </row>
    <row r="8546" spans="2:14">
      <c r="B8546" s="98"/>
      <c r="C8546" s="98"/>
      <c r="D8546" s="100"/>
      <c r="E8546" s="100"/>
      <c r="F8546" s="100"/>
      <c r="H8546" s="102"/>
      <c r="I8546" s="103"/>
      <c r="J8546" s="102"/>
      <c r="L8546" s="100"/>
      <c r="M8546" s="100"/>
      <c r="N8546" s="100"/>
    </row>
    <row r="8547" spans="2:14">
      <c r="B8547" s="98"/>
      <c r="C8547" s="98"/>
      <c r="D8547" s="100"/>
      <c r="E8547" s="100"/>
      <c r="F8547" s="100"/>
      <c r="H8547" s="102"/>
      <c r="I8547" s="103"/>
      <c r="J8547" s="102"/>
      <c r="L8547" s="100"/>
      <c r="M8547" s="100"/>
      <c r="N8547" s="100"/>
    </row>
    <row r="8548" spans="2:14">
      <c r="B8548" s="98"/>
      <c r="C8548" s="98"/>
      <c r="D8548" s="100"/>
      <c r="E8548" s="100"/>
      <c r="F8548" s="100"/>
      <c r="H8548" s="102"/>
      <c r="I8548" s="103"/>
      <c r="J8548" s="102"/>
      <c r="L8548" s="100"/>
      <c r="M8548" s="100"/>
      <c r="N8548" s="100"/>
    </row>
    <row r="8549" spans="2:14">
      <c r="B8549" s="98"/>
      <c r="C8549" s="98"/>
      <c r="D8549" s="100"/>
      <c r="E8549" s="100"/>
      <c r="F8549" s="100"/>
      <c r="H8549" s="102"/>
      <c r="I8549" s="103"/>
      <c r="J8549" s="102"/>
      <c r="L8549" s="100"/>
      <c r="M8549" s="100"/>
      <c r="N8549" s="100"/>
    </row>
    <row r="8550" spans="2:14">
      <c r="B8550" s="98"/>
      <c r="C8550" s="98"/>
      <c r="D8550" s="100"/>
      <c r="E8550" s="100"/>
      <c r="F8550" s="100"/>
      <c r="H8550" s="102"/>
      <c r="I8550" s="103"/>
      <c r="J8550" s="102"/>
      <c r="L8550" s="100"/>
      <c r="M8550" s="100"/>
      <c r="N8550" s="100"/>
    </row>
    <row r="8551" spans="2:14">
      <c r="B8551" s="98"/>
      <c r="C8551" s="98"/>
      <c r="D8551" s="100"/>
      <c r="E8551" s="100"/>
      <c r="F8551" s="100"/>
      <c r="H8551" s="102"/>
      <c r="I8551" s="103"/>
      <c r="J8551" s="102"/>
      <c r="L8551" s="100"/>
      <c r="M8551" s="100"/>
      <c r="N8551" s="100"/>
    </row>
    <row r="8552" spans="2:14">
      <c r="B8552" s="98"/>
      <c r="C8552" s="98"/>
      <c r="D8552" s="100"/>
      <c r="E8552" s="100"/>
      <c r="F8552" s="100"/>
      <c r="H8552" s="102"/>
      <c r="I8552" s="103"/>
      <c r="J8552" s="102"/>
      <c r="L8552" s="100"/>
      <c r="M8552" s="100"/>
      <c r="N8552" s="100"/>
    </row>
    <row r="8553" spans="2:14">
      <c r="B8553" s="98"/>
      <c r="C8553" s="98"/>
      <c r="D8553" s="100"/>
      <c r="E8553" s="100"/>
      <c r="F8553" s="100"/>
      <c r="H8553" s="102"/>
      <c r="I8553" s="103"/>
      <c r="J8553" s="102"/>
      <c r="L8553" s="100"/>
      <c r="M8553" s="100"/>
      <c r="N8553" s="100"/>
    </row>
    <row r="8554" spans="2:14">
      <c r="B8554" s="98"/>
      <c r="C8554" s="98"/>
      <c r="D8554" s="100"/>
      <c r="E8554" s="100"/>
      <c r="F8554" s="100"/>
      <c r="H8554" s="102"/>
      <c r="I8554" s="103"/>
      <c r="J8554" s="102"/>
      <c r="L8554" s="100"/>
      <c r="M8554" s="100"/>
      <c r="N8554" s="100"/>
    </row>
    <row r="8555" spans="2:14">
      <c r="B8555" s="98"/>
      <c r="C8555" s="98"/>
      <c r="D8555" s="100"/>
      <c r="E8555" s="100"/>
      <c r="F8555" s="100"/>
      <c r="H8555" s="102"/>
      <c r="I8555" s="103"/>
      <c r="J8555" s="102"/>
      <c r="L8555" s="100"/>
      <c r="M8555" s="100"/>
      <c r="N8555" s="100"/>
    </row>
    <row r="8556" spans="2:14">
      <c r="B8556" s="98"/>
      <c r="C8556" s="98"/>
      <c r="D8556" s="100"/>
      <c r="E8556" s="100"/>
      <c r="F8556" s="100"/>
      <c r="H8556" s="102"/>
      <c r="I8556" s="103"/>
      <c r="J8556" s="102"/>
      <c r="L8556" s="100"/>
      <c r="M8556" s="100"/>
      <c r="N8556" s="100"/>
    </row>
    <row r="8557" spans="2:14">
      <c r="B8557" s="98"/>
      <c r="C8557" s="98"/>
      <c r="D8557" s="100"/>
      <c r="E8557" s="100"/>
      <c r="F8557" s="100"/>
      <c r="H8557" s="102"/>
      <c r="I8557" s="103"/>
      <c r="J8557" s="102"/>
      <c r="L8557" s="100"/>
      <c r="M8557" s="100"/>
      <c r="N8557" s="100"/>
    </row>
    <row r="8558" spans="2:14">
      <c r="B8558" s="98"/>
      <c r="C8558" s="98"/>
      <c r="D8558" s="100"/>
      <c r="E8558" s="100"/>
      <c r="F8558" s="100"/>
      <c r="H8558" s="102"/>
      <c r="I8558" s="103"/>
      <c r="J8558" s="102"/>
      <c r="L8558" s="100"/>
      <c r="M8558" s="100"/>
      <c r="N8558" s="100"/>
    </row>
    <row r="8559" spans="2:14">
      <c r="B8559" s="98"/>
      <c r="C8559" s="98"/>
      <c r="D8559" s="100"/>
      <c r="E8559" s="100"/>
      <c r="F8559" s="100"/>
      <c r="H8559" s="102"/>
      <c r="I8559" s="103"/>
      <c r="J8559" s="102"/>
      <c r="L8559" s="100"/>
      <c r="M8559" s="100"/>
      <c r="N8559" s="100"/>
    </row>
    <row r="8560" spans="2:14">
      <c r="B8560" s="98"/>
      <c r="C8560" s="98"/>
      <c r="D8560" s="100"/>
      <c r="E8560" s="100"/>
      <c r="F8560" s="100"/>
      <c r="H8560" s="102"/>
      <c r="I8560" s="103"/>
      <c r="J8560" s="102"/>
      <c r="L8560" s="100"/>
      <c r="M8560" s="100"/>
      <c r="N8560" s="100"/>
    </row>
    <row r="8561" spans="2:14">
      <c r="B8561" s="98"/>
      <c r="C8561" s="98"/>
      <c r="D8561" s="100"/>
      <c r="E8561" s="100"/>
      <c r="F8561" s="100"/>
      <c r="H8561" s="102"/>
      <c r="I8561" s="103"/>
      <c r="J8561" s="102"/>
      <c r="L8561" s="100"/>
      <c r="M8561" s="100"/>
      <c r="N8561" s="100"/>
    </row>
    <row r="8562" spans="2:14">
      <c r="B8562" s="98"/>
      <c r="C8562" s="98"/>
      <c r="D8562" s="100"/>
      <c r="E8562" s="100"/>
      <c r="F8562" s="100"/>
      <c r="H8562" s="102"/>
      <c r="I8562" s="103"/>
      <c r="J8562" s="102"/>
      <c r="L8562" s="100"/>
      <c r="M8562" s="100"/>
      <c r="N8562" s="100"/>
    </row>
    <row r="8563" spans="2:14">
      <c r="B8563" s="98"/>
      <c r="C8563" s="98"/>
      <c r="D8563" s="100"/>
      <c r="E8563" s="100"/>
      <c r="F8563" s="100"/>
      <c r="H8563" s="102"/>
      <c r="I8563" s="103"/>
      <c r="J8563" s="102"/>
      <c r="L8563" s="100"/>
      <c r="M8563" s="100"/>
      <c r="N8563" s="100"/>
    </row>
    <row r="8564" spans="2:14">
      <c r="B8564" s="98"/>
      <c r="C8564" s="98"/>
      <c r="D8564" s="100"/>
      <c r="E8564" s="100"/>
      <c r="F8564" s="100"/>
      <c r="H8564" s="102"/>
      <c r="I8564" s="103"/>
      <c r="J8564" s="102"/>
      <c r="L8564" s="100"/>
      <c r="M8564" s="100"/>
      <c r="N8564" s="100"/>
    </row>
    <row r="8565" spans="2:14">
      <c r="B8565" s="98"/>
      <c r="C8565" s="98"/>
      <c r="D8565" s="100"/>
      <c r="E8565" s="100"/>
      <c r="F8565" s="100"/>
      <c r="H8565" s="102"/>
      <c r="I8565" s="103"/>
      <c r="J8565" s="102"/>
      <c r="L8565" s="100"/>
      <c r="M8565" s="100"/>
      <c r="N8565" s="100"/>
    </row>
    <row r="8566" spans="2:14">
      <c r="B8566" s="98"/>
      <c r="C8566" s="98"/>
      <c r="D8566" s="100"/>
      <c r="E8566" s="100"/>
      <c r="F8566" s="100"/>
      <c r="H8566" s="102"/>
      <c r="I8566" s="103"/>
      <c r="J8566" s="102"/>
      <c r="L8566" s="100"/>
      <c r="M8566" s="100"/>
      <c r="N8566" s="100"/>
    </row>
    <row r="8567" spans="2:14">
      <c r="B8567" s="98"/>
      <c r="C8567" s="98"/>
      <c r="D8567" s="100"/>
      <c r="E8567" s="100"/>
      <c r="F8567" s="100"/>
      <c r="H8567" s="102"/>
      <c r="I8567" s="103"/>
      <c r="J8567" s="102"/>
      <c r="L8567" s="100"/>
      <c r="M8567" s="100"/>
      <c r="N8567" s="100"/>
    </row>
    <row r="8568" spans="2:14">
      <c r="B8568" s="98"/>
      <c r="C8568" s="98"/>
      <c r="D8568" s="100"/>
      <c r="E8568" s="100"/>
      <c r="F8568" s="100"/>
      <c r="H8568" s="102"/>
      <c r="I8568" s="103"/>
      <c r="J8568" s="102"/>
      <c r="L8568" s="100"/>
      <c r="M8568" s="100"/>
      <c r="N8568" s="100"/>
    </row>
    <row r="8569" spans="2:14">
      <c r="B8569" s="98"/>
      <c r="C8569" s="98"/>
      <c r="D8569" s="100"/>
      <c r="E8569" s="100"/>
      <c r="F8569" s="100"/>
      <c r="H8569" s="102"/>
      <c r="I8569" s="103"/>
      <c r="J8569" s="102"/>
      <c r="L8569" s="100"/>
      <c r="M8569" s="100"/>
      <c r="N8569" s="100"/>
    </row>
    <row r="8570" spans="2:14">
      <c r="B8570" s="98"/>
      <c r="C8570" s="98"/>
      <c r="D8570" s="100"/>
      <c r="E8570" s="100"/>
      <c r="F8570" s="100"/>
      <c r="H8570" s="102"/>
      <c r="I8570" s="103"/>
      <c r="J8570" s="102"/>
      <c r="L8570" s="100"/>
      <c r="M8570" s="100"/>
      <c r="N8570" s="100"/>
    </row>
    <row r="8571" spans="2:14">
      <c r="B8571" s="98"/>
      <c r="C8571" s="98"/>
      <c r="D8571" s="100"/>
      <c r="E8571" s="100"/>
      <c r="F8571" s="100"/>
      <c r="H8571" s="102"/>
      <c r="I8571" s="103"/>
      <c r="J8571" s="102"/>
      <c r="L8571" s="100"/>
      <c r="M8571" s="100"/>
      <c r="N8571" s="100"/>
    </row>
    <row r="8572" spans="2:14">
      <c r="B8572" s="98"/>
      <c r="C8572" s="98"/>
      <c r="D8572" s="100"/>
      <c r="E8572" s="100"/>
      <c r="F8572" s="100"/>
      <c r="H8572" s="102"/>
      <c r="I8572" s="103"/>
      <c r="J8572" s="102"/>
      <c r="L8572" s="100"/>
      <c r="M8572" s="100"/>
      <c r="N8572" s="100"/>
    </row>
    <row r="8573" spans="2:14">
      <c r="B8573" s="98"/>
      <c r="C8573" s="98"/>
      <c r="D8573" s="100"/>
      <c r="E8573" s="100"/>
      <c r="F8573" s="100"/>
      <c r="H8573" s="102"/>
      <c r="I8573" s="103"/>
      <c r="J8573" s="102"/>
      <c r="L8573" s="100"/>
      <c r="M8573" s="100"/>
      <c r="N8573" s="100"/>
    </row>
    <row r="8574" spans="2:14">
      <c r="B8574" s="98"/>
      <c r="C8574" s="98"/>
      <c r="D8574" s="100"/>
      <c r="E8574" s="100"/>
      <c r="F8574" s="100"/>
      <c r="H8574" s="102"/>
      <c r="I8574" s="103"/>
      <c r="J8574" s="102"/>
      <c r="L8574" s="100"/>
      <c r="M8574" s="100"/>
      <c r="N8574" s="100"/>
    </row>
    <row r="8575" spans="2:14">
      <c r="B8575" s="98"/>
      <c r="C8575" s="98"/>
      <c r="D8575" s="100"/>
      <c r="E8575" s="100"/>
      <c r="F8575" s="100"/>
      <c r="H8575" s="102"/>
      <c r="I8575" s="103"/>
      <c r="J8575" s="102"/>
      <c r="L8575" s="100"/>
      <c r="M8575" s="100"/>
      <c r="N8575" s="100"/>
    </row>
    <row r="8576" spans="2:14">
      <c r="B8576" s="98"/>
      <c r="C8576" s="98"/>
      <c r="D8576" s="100"/>
      <c r="E8576" s="100"/>
      <c r="F8576" s="100"/>
      <c r="H8576" s="102"/>
      <c r="I8576" s="103"/>
      <c r="J8576" s="102"/>
      <c r="L8576" s="100"/>
      <c r="M8576" s="100"/>
      <c r="N8576" s="100"/>
    </row>
    <row r="8577" spans="2:14">
      <c r="B8577" s="98"/>
      <c r="C8577" s="98"/>
      <c r="D8577" s="100"/>
      <c r="E8577" s="100"/>
      <c r="F8577" s="100"/>
      <c r="H8577" s="102"/>
      <c r="I8577" s="103"/>
      <c r="J8577" s="102"/>
      <c r="L8577" s="100"/>
      <c r="M8577" s="100"/>
      <c r="N8577" s="100"/>
    </row>
    <row r="8578" spans="2:14">
      <c r="B8578" s="98"/>
      <c r="C8578" s="98"/>
      <c r="D8578" s="100"/>
      <c r="E8578" s="100"/>
      <c r="F8578" s="100"/>
      <c r="H8578" s="102"/>
      <c r="I8578" s="103"/>
      <c r="J8578" s="102"/>
      <c r="L8578" s="100"/>
      <c r="M8578" s="100"/>
      <c r="N8578" s="100"/>
    </row>
    <row r="8579" spans="2:14">
      <c r="B8579" s="98"/>
      <c r="C8579" s="98"/>
      <c r="D8579" s="100"/>
      <c r="E8579" s="100"/>
      <c r="F8579" s="100"/>
      <c r="H8579" s="102"/>
      <c r="I8579" s="103"/>
      <c r="J8579" s="102"/>
      <c r="L8579" s="100"/>
      <c r="M8579" s="100"/>
      <c r="N8579" s="100"/>
    </row>
    <row r="8580" spans="2:14">
      <c r="B8580" s="98"/>
      <c r="C8580" s="98"/>
      <c r="D8580" s="100"/>
      <c r="E8580" s="100"/>
      <c r="F8580" s="100"/>
      <c r="H8580" s="102"/>
      <c r="I8580" s="103"/>
      <c r="J8580" s="102"/>
      <c r="L8580" s="100"/>
      <c r="M8580" s="100"/>
      <c r="N8580" s="100"/>
    </row>
    <row r="8581" spans="2:14">
      <c r="B8581" s="98"/>
      <c r="C8581" s="98"/>
      <c r="D8581" s="100"/>
      <c r="E8581" s="100"/>
      <c r="F8581" s="100"/>
      <c r="H8581" s="102"/>
      <c r="I8581" s="103"/>
      <c r="J8581" s="102"/>
      <c r="L8581" s="100"/>
      <c r="M8581" s="100"/>
      <c r="N8581" s="100"/>
    </row>
    <row r="8582" spans="2:14">
      <c r="B8582" s="98"/>
      <c r="C8582" s="98"/>
      <c r="D8582" s="100"/>
      <c r="E8582" s="100"/>
      <c r="F8582" s="100"/>
      <c r="H8582" s="102"/>
      <c r="I8582" s="103"/>
      <c r="J8582" s="102"/>
      <c r="L8582" s="100"/>
      <c r="M8582" s="100"/>
      <c r="N8582" s="100"/>
    </row>
    <row r="8583" spans="2:14">
      <c r="B8583" s="98"/>
      <c r="C8583" s="98"/>
      <c r="D8583" s="100"/>
      <c r="E8583" s="100"/>
      <c r="F8583" s="100"/>
      <c r="H8583" s="102"/>
      <c r="I8583" s="103"/>
      <c r="J8583" s="102"/>
      <c r="L8583" s="100"/>
      <c r="M8583" s="100"/>
      <c r="N8583" s="100"/>
    </row>
    <row r="8584" spans="2:14">
      <c r="B8584" s="98"/>
      <c r="C8584" s="98"/>
      <c r="D8584" s="100"/>
      <c r="E8584" s="100"/>
      <c r="F8584" s="100"/>
      <c r="H8584" s="102"/>
      <c r="I8584" s="103"/>
      <c r="J8584" s="102"/>
      <c r="L8584" s="100"/>
      <c r="M8584" s="100"/>
      <c r="N8584" s="100"/>
    </row>
    <row r="8585" spans="2:14">
      <c r="B8585" s="98"/>
      <c r="C8585" s="98"/>
      <c r="D8585" s="100"/>
      <c r="E8585" s="100"/>
      <c r="F8585" s="100"/>
      <c r="H8585" s="102"/>
      <c r="I8585" s="103"/>
      <c r="J8585" s="102"/>
      <c r="L8585" s="100"/>
      <c r="M8585" s="100"/>
      <c r="N8585" s="100"/>
    </row>
    <row r="8586" spans="2:14">
      <c r="B8586" s="98"/>
      <c r="C8586" s="98"/>
      <c r="D8586" s="100"/>
      <c r="E8586" s="100"/>
      <c r="F8586" s="100"/>
      <c r="H8586" s="102"/>
      <c r="I8586" s="103"/>
      <c r="J8586" s="102"/>
      <c r="L8586" s="100"/>
      <c r="M8586" s="100"/>
      <c r="N8586" s="100"/>
    </row>
    <row r="8587" spans="2:14">
      <c r="B8587" s="98"/>
      <c r="C8587" s="98"/>
      <c r="D8587" s="100"/>
      <c r="E8587" s="100"/>
      <c r="F8587" s="100"/>
      <c r="H8587" s="102"/>
      <c r="I8587" s="103"/>
      <c r="J8587" s="102"/>
      <c r="L8587" s="100"/>
      <c r="M8587" s="100"/>
      <c r="N8587" s="100"/>
    </row>
    <row r="8588" spans="2:14">
      <c r="B8588" s="98"/>
      <c r="C8588" s="98"/>
      <c r="D8588" s="100"/>
      <c r="E8588" s="100"/>
      <c r="F8588" s="100"/>
      <c r="H8588" s="102"/>
      <c r="I8588" s="103"/>
      <c r="J8588" s="102"/>
      <c r="L8588" s="100"/>
      <c r="M8588" s="100"/>
      <c r="N8588" s="100"/>
    </row>
    <row r="8589" spans="2:14">
      <c r="B8589" s="98"/>
      <c r="C8589" s="98"/>
      <c r="D8589" s="100"/>
      <c r="E8589" s="100"/>
      <c r="F8589" s="100"/>
      <c r="H8589" s="102"/>
      <c r="I8589" s="103"/>
      <c r="J8589" s="102"/>
      <c r="L8589" s="100"/>
      <c r="M8589" s="100"/>
      <c r="N8589" s="100"/>
    </row>
    <row r="8590" spans="2:14">
      <c r="B8590" s="98"/>
      <c r="C8590" s="98"/>
      <c r="D8590" s="100"/>
      <c r="E8590" s="100"/>
      <c r="F8590" s="100"/>
      <c r="H8590" s="102"/>
      <c r="I8590" s="103"/>
      <c r="J8590" s="102"/>
      <c r="L8590" s="100"/>
      <c r="M8590" s="100"/>
      <c r="N8590" s="100"/>
    </row>
    <row r="8591" spans="2:14">
      <c r="B8591" s="98"/>
      <c r="C8591" s="98"/>
      <c r="D8591" s="100"/>
      <c r="E8591" s="100"/>
      <c r="F8591" s="100"/>
      <c r="H8591" s="102"/>
      <c r="I8591" s="103"/>
      <c r="J8591" s="102"/>
      <c r="L8591" s="100"/>
      <c r="M8591" s="100"/>
      <c r="N8591" s="100"/>
    </row>
    <row r="8592" spans="2:14">
      <c r="B8592" s="98"/>
      <c r="C8592" s="98"/>
      <c r="D8592" s="100"/>
      <c r="E8592" s="100"/>
      <c r="F8592" s="100"/>
      <c r="H8592" s="102"/>
      <c r="I8592" s="103"/>
      <c r="J8592" s="102"/>
      <c r="L8592" s="100"/>
      <c r="M8592" s="100"/>
      <c r="N8592" s="100"/>
    </row>
    <row r="8593" spans="2:14">
      <c r="B8593" s="98"/>
      <c r="C8593" s="98"/>
      <c r="D8593" s="100"/>
      <c r="E8593" s="100"/>
      <c r="F8593" s="100"/>
      <c r="H8593" s="102"/>
      <c r="I8593" s="103"/>
      <c r="J8593" s="102"/>
      <c r="L8593" s="100"/>
      <c r="M8593" s="100"/>
      <c r="N8593" s="100"/>
    </row>
    <row r="8594" spans="2:14">
      <c r="B8594" s="98"/>
      <c r="C8594" s="98"/>
      <c r="D8594" s="100"/>
      <c r="E8594" s="100"/>
      <c r="F8594" s="100"/>
      <c r="H8594" s="102"/>
      <c r="I8594" s="103"/>
      <c r="J8594" s="102"/>
      <c r="L8594" s="100"/>
      <c r="M8594" s="100"/>
      <c r="N8594" s="100"/>
    </row>
    <row r="8595" spans="2:14">
      <c r="B8595" s="98"/>
      <c r="C8595" s="98"/>
      <c r="D8595" s="100"/>
      <c r="E8595" s="100"/>
      <c r="F8595" s="100"/>
      <c r="H8595" s="102"/>
      <c r="I8595" s="103"/>
      <c r="J8595" s="102"/>
      <c r="L8595" s="100"/>
      <c r="M8595" s="100"/>
      <c r="N8595" s="100"/>
    </row>
    <row r="8596" spans="2:14">
      <c r="B8596" s="98"/>
      <c r="C8596" s="98"/>
      <c r="D8596" s="100"/>
      <c r="E8596" s="100"/>
      <c r="F8596" s="100"/>
      <c r="H8596" s="102"/>
      <c r="I8596" s="103"/>
      <c r="J8596" s="102"/>
      <c r="L8596" s="100"/>
      <c r="M8596" s="100"/>
      <c r="N8596" s="100"/>
    </row>
    <row r="8597" spans="2:14">
      <c r="B8597" s="98"/>
      <c r="C8597" s="98"/>
      <c r="D8597" s="100"/>
      <c r="E8597" s="100"/>
      <c r="F8597" s="100"/>
      <c r="H8597" s="102"/>
      <c r="I8597" s="103"/>
      <c r="J8597" s="102"/>
      <c r="L8597" s="100"/>
      <c r="M8597" s="100"/>
      <c r="N8597" s="100"/>
    </row>
    <row r="8598" spans="2:14">
      <c r="B8598" s="98"/>
      <c r="C8598" s="98"/>
      <c r="D8598" s="100"/>
      <c r="E8598" s="100"/>
      <c r="F8598" s="100"/>
      <c r="H8598" s="102"/>
      <c r="I8598" s="103"/>
      <c r="J8598" s="102"/>
      <c r="L8598" s="100"/>
      <c r="M8598" s="100"/>
      <c r="N8598" s="100"/>
    </row>
    <row r="8599" spans="2:14">
      <c r="B8599" s="98"/>
      <c r="C8599" s="98"/>
      <c r="D8599" s="100"/>
      <c r="E8599" s="100"/>
      <c r="F8599" s="100"/>
      <c r="H8599" s="102"/>
      <c r="I8599" s="103"/>
      <c r="J8599" s="102"/>
      <c r="L8599" s="100"/>
      <c r="M8599" s="100"/>
      <c r="N8599" s="100"/>
    </row>
    <row r="8600" spans="2:14">
      <c r="B8600" s="98"/>
      <c r="C8600" s="98"/>
      <c r="D8600" s="100"/>
      <c r="E8600" s="100"/>
      <c r="F8600" s="100"/>
      <c r="H8600" s="102"/>
      <c r="I8600" s="103"/>
      <c r="J8600" s="102"/>
      <c r="L8600" s="100"/>
      <c r="M8600" s="100"/>
      <c r="N8600" s="100"/>
    </row>
    <row r="8601" spans="2:14">
      <c r="B8601" s="98"/>
      <c r="C8601" s="98"/>
      <c r="D8601" s="100"/>
      <c r="E8601" s="100"/>
      <c r="F8601" s="100"/>
      <c r="H8601" s="102"/>
      <c r="I8601" s="103"/>
      <c r="J8601" s="102"/>
      <c r="L8601" s="100"/>
      <c r="M8601" s="100"/>
      <c r="N8601" s="100"/>
    </row>
    <row r="8602" spans="2:14">
      <c r="B8602" s="98"/>
      <c r="C8602" s="98"/>
      <c r="D8602" s="100"/>
      <c r="E8602" s="100"/>
      <c r="F8602" s="100"/>
      <c r="H8602" s="102"/>
      <c r="I8602" s="103"/>
      <c r="J8602" s="102"/>
      <c r="L8602" s="100"/>
      <c r="M8602" s="100"/>
      <c r="N8602" s="100"/>
    </row>
    <row r="8603" spans="2:14">
      <c r="B8603" s="98"/>
      <c r="C8603" s="98"/>
      <c r="D8603" s="100"/>
      <c r="E8603" s="100"/>
      <c r="F8603" s="100"/>
      <c r="H8603" s="102"/>
      <c r="I8603" s="103"/>
      <c r="J8603" s="102"/>
      <c r="L8603" s="100"/>
      <c r="M8603" s="100"/>
      <c r="N8603" s="100"/>
    </row>
    <row r="8604" spans="2:14">
      <c r="B8604" s="98"/>
      <c r="C8604" s="98"/>
      <c r="D8604" s="100"/>
      <c r="E8604" s="100"/>
      <c r="F8604" s="100"/>
      <c r="H8604" s="102"/>
      <c r="I8604" s="103"/>
      <c r="J8604" s="102"/>
      <c r="L8604" s="100"/>
      <c r="M8604" s="100"/>
      <c r="N8604" s="100"/>
    </row>
    <row r="8605" spans="2:14">
      <c r="B8605" s="98"/>
      <c r="C8605" s="98"/>
      <c r="D8605" s="100"/>
      <c r="E8605" s="100"/>
      <c r="F8605" s="100"/>
      <c r="H8605" s="102"/>
      <c r="I8605" s="103"/>
      <c r="J8605" s="102"/>
      <c r="L8605" s="100"/>
      <c r="M8605" s="100"/>
      <c r="N8605" s="100"/>
    </row>
    <row r="8606" spans="2:14">
      <c r="B8606" s="98"/>
      <c r="C8606" s="98"/>
      <c r="D8606" s="100"/>
      <c r="E8606" s="100"/>
      <c r="F8606" s="100"/>
      <c r="H8606" s="102"/>
      <c r="I8606" s="103"/>
      <c r="J8606" s="102"/>
      <c r="L8606" s="100"/>
      <c r="M8606" s="100"/>
      <c r="N8606" s="100"/>
    </row>
    <row r="8607" spans="2:14">
      <c r="B8607" s="98"/>
      <c r="C8607" s="98"/>
      <c r="D8607" s="100"/>
      <c r="E8607" s="100"/>
      <c r="F8607" s="100"/>
      <c r="H8607" s="102"/>
      <c r="I8607" s="103"/>
      <c r="J8607" s="102"/>
      <c r="L8607" s="100"/>
      <c r="M8607" s="100"/>
      <c r="N8607" s="100"/>
    </row>
    <row r="8608" spans="2:14">
      <c r="B8608" s="98"/>
      <c r="C8608" s="98"/>
      <c r="D8608" s="100"/>
      <c r="E8608" s="100"/>
      <c r="F8608" s="100"/>
      <c r="H8608" s="102"/>
      <c r="I8608" s="103"/>
      <c r="J8608" s="102"/>
      <c r="L8608" s="100"/>
      <c r="M8608" s="100"/>
      <c r="N8608" s="100"/>
    </row>
    <row r="8609" spans="2:14">
      <c r="B8609" s="98"/>
      <c r="C8609" s="98"/>
      <c r="D8609" s="100"/>
      <c r="E8609" s="100"/>
      <c r="F8609" s="100"/>
      <c r="H8609" s="102"/>
      <c r="I8609" s="103"/>
      <c r="J8609" s="102"/>
      <c r="L8609" s="100"/>
      <c r="M8609" s="100"/>
      <c r="N8609" s="100"/>
    </row>
    <row r="8610" spans="2:14">
      <c r="B8610" s="98"/>
      <c r="C8610" s="98"/>
      <c r="D8610" s="100"/>
      <c r="E8610" s="100"/>
      <c r="F8610" s="100"/>
      <c r="H8610" s="102"/>
      <c r="I8610" s="103"/>
      <c r="J8610" s="102"/>
      <c r="L8610" s="100"/>
      <c r="M8610" s="100"/>
      <c r="N8610" s="100"/>
    </row>
    <row r="8611" spans="2:14">
      <c r="B8611" s="98"/>
      <c r="C8611" s="98"/>
      <c r="D8611" s="100"/>
      <c r="E8611" s="100"/>
      <c r="F8611" s="100"/>
      <c r="H8611" s="102"/>
      <c r="I8611" s="103"/>
      <c r="J8611" s="102"/>
      <c r="L8611" s="100"/>
      <c r="M8611" s="100"/>
      <c r="N8611" s="100"/>
    </row>
    <row r="8612" spans="2:14">
      <c r="B8612" s="98"/>
      <c r="C8612" s="98"/>
      <c r="D8612" s="100"/>
      <c r="E8612" s="100"/>
      <c r="F8612" s="100"/>
      <c r="H8612" s="102"/>
      <c r="I8612" s="103"/>
      <c r="J8612" s="102"/>
      <c r="L8612" s="100"/>
      <c r="M8612" s="100"/>
      <c r="N8612" s="100"/>
    </row>
    <row r="8613" spans="2:14">
      <c r="B8613" s="98"/>
      <c r="C8613" s="98"/>
      <c r="D8613" s="100"/>
      <c r="E8613" s="100"/>
      <c r="F8613" s="100"/>
      <c r="H8613" s="102"/>
      <c r="I8613" s="103"/>
      <c r="J8613" s="102"/>
      <c r="L8613" s="100"/>
      <c r="M8613" s="100"/>
      <c r="N8613" s="100"/>
    </row>
    <row r="8614" spans="2:14">
      <c r="B8614" s="98"/>
      <c r="C8614" s="98"/>
      <c r="D8614" s="100"/>
      <c r="E8614" s="100"/>
      <c r="F8614" s="100"/>
      <c r="H8614" s="102"/>
      <c r="I8614" s="103"/>
      <c r="J8614" s="102"/>
      <c r="L8614" s="100"/>
      <c r="M8614" s="100"/>
      <c r="N8614" s="100"/>
    </row>
    <row r="8615" spans="2:14">
      <c r="B8615" s="98"/>
      <c r="C8615" s="98"/>
      <c r="D8615" s="100"/>
      <c r="E8615" s="100"/>
      <c r="F8615" s="100"/>
      <c r="H8615" s="102"/>
      <c r="I8615" s="103"/>
      <c r="J8615" s="102"/>
      <c r="L8615" s="100"/>
      <c r="M8615" s="100"/>
      <c r="N8615" s="100"/>
    </row>
    <row r="8616" spans="2:14">
      <c r="B8616" s="98"/>
      <c r="C8616" s="98"/>
      <c r="D8616" s="100"/>
      <c r="E8616" s="100"/>
      <c r="F8616" s="100"/>
      <c r="H8616" s="102"/>
      <c r="I8616" s="103"/>
      <c r="J8616" s="102"/>
      <c r="L8616" s="100"/>
      <c r="M8616" s="100"/>
      <c r="N8616" s="100"/>
    </row>
    <row r="8617" spans="2:14">
      <c r="B8617" s="98"/>
      <c r="C8617" s="98"/>
      <c r="D8617" s="100"/>
      <c r="E8617" s="100"/>
      <c r="F8617" s="100"/>
      <c r="H8617" s="102"/>
      <c r="I8617" s="103"/>
      <c r="J8617" s="102"/>
      <c r="L8617" s="100"/>
      <c r="M8617" s="100"/>
      <c r="N8617" s="100"/>
    </row>
    <row r="8618" spans="2:14">
      <c r="B8618" s="98"/>
      <c r="C8618" s="98"/>
      <c r="D8618" s="100"/>
      <c r="E8618" s="100"/>
      <c r="F8618" s="100"/>
      <c r="H8618" s="102"/>
      <c r="I8618" s="103"/>
      <c r="J8618" s="102"/>
      <c r="L8618" s="100"/>
      <c r="M8618" s="100"/>
      <c r="N8618" s="100"/>
    </row>
    <row r="8619" spans="2:14">
      <c r="B8619" s="98"/>
      <c r="C8619" s="98"/>
      <c r="D8619" s="100"/>
      <c r="E8619" s="100"/>
      <c r="F8619" s="100"/>
      <c r="H8619" s="102"/>
      <c r="I8619" s="103"/>
      <c r="J8619" s="102"/>
      <c r="L8619" s="100"/>
      <c r="M8619" s="100"/>
      <c r="N8619" s="100"/>
    </row>
    <row r="8620" spans="2:14">
      <c r="B8620" s="98"/>
      <c r="C8620" s="98"/>
      <c r="D8620" s="100"/>
      <c r="E8620" s="100"/>
      <c r="F8620" s="100"/>
      <c r="H8620" s="102"/>
      <c r="I8620" s="103"/>
      <c r="J8620" s="102"/>
      <c r="L8620" s="100"/>
      <c r="M8620" s="100"/>
      <c r="N8620" s="100"/>
    </row>
    <row r="8621" spans="2:14">
      <c r="B8621" s="98"/>
      <c r="C8621" s="98"/>
      <c r="D8621" s="100"/>
      <c r="E8621" s="100"/>
      <c r="F8621" s="100"/>
      <c r="H8621" s="102"/>
      <c r="I8621" s="103"/>
      <c r="J8621" s="102"/>
      <c r="L8621" s="100"/>
      <c r="M8621" s="100"/>
      <c r="N8621" s="100"/>
    </row>
    <row r="8622" spans="2:14">
      <c r="B8622" s="98"/>
      <c r="C8622" s="98"/>
      <c r="D8622" s="100"/>
      <c r="E8622" s="100"/>
      <c r="F8622" s="100"/>
      <c r="H8622" s="102"/>
      <c r="I8622" s="103"/>
      <c r="J8622" s="102"/>
      <c r="L8622" s="100"/>
      <c r="M8622" s="100"/>
      <c r="N8622" s="100"/>
    </row>
    <row r="8623" spans="2:14">
      <c r="B8623" s="98"/>
      <c r="C8623" s="98"/>
      <c r="D8623" s="100"/>
      <c r="E8623" s="100"/>
      <c r="F8623" s="100"/>
      <c r="H8623" s="102"/>
      <c r="I8623" s="103"/>
      <c r="J8623" s="102"/>
      <c r="L8623" s="100"/>
      <c r="M8623" s="100"/>
      <c r="N8623" s="100"/>
    </row>
    <row r="8624" spans="2:14">
      <c r="B8624" s="98"/>
      <c r="C8624" s="98"/>
      <c r="D8624" s="100"/>
      <c r="E8624" s="100"/>
      <c r="F8624" s="100"/>
      <c r="H8624" s="102"/>
      <c r="I8624" s="103"/>
      <c r="J8624" s="102"/>
      <c r="L8624" s="100"/>
      <c r="M8624" s="100"/>
      <c r="N8624" s="100"/>
    </row>
    <row r="8625" spans="2:14">
      <c r="B8625" s="98"/>
      <c r="C8625" s="98"/>
      <c r="D8625" s="100"/>
      <c r="E8625" s="100"/>
      <c r="F8625" s="100"/>
      <c r="H8625" s="102"/>
      <c r="I8625" s="103"/>
      <c r="J8625" s="102"/>
      <c r="L8625" s="100"/>
      <c r="M8625" s="100"/>
      <c r="N8625" s="100"/>
    </row>
    <row r="8626" spans="2:14">
      <c r="B8626" s="98"/>
      <c r="C8626" s="98"/>
      <c r="D8626" s="100"/>
      <c r="E8626" s="100"/>
      <c r="F8626" s="100"/>
      <c r="H8626" s="102"/>
      <c r="I8626" s="103"/>
      <c r="J8626" s="102"/>
      <c r="L8626" s="100"/>
      <c r="M8626" s="100"/>
      <c r="N8626" s="100"/>
    </row>
    <row r="8627" spans="2:14">
      <c r="B8627" s="98"/>
      <c r="C8627" s="98"/>
      <c r="D8627" s="100"/>
      <c r="E8627" s="100"/>
      <c r="F8627" s="100"/>
      <c r="H8627" s="102"/>
      <c r="I8627" s="103"/>
      <c r="J8627" s="102"/>
      <c r="L8627" s="100"/>
      <c r="M8627" s="100"/>
      <c r="N8627" s="100"/>
    </row>
    <row r="8628" spans="2:14">
      <c r="B8628" s="98"/>
      <c r="C8628" s="98"/>
      <c r="D8628" s="100"/>
      <c r="E8628" s="100"/>
      <c r="F8628" s="100"/>
      <c r="H8628" s="102"/>
      <c r="I8628" s="103"/>
      <c r="J8628" s="102"/>
      <c r="L8628" s="100"/>
      <c r="M8628" s="100"/>
      <c r="N8628" s="100"/>
    </row>
    <row r="8629" spans="2:14">
      <c r="B8629" s="98"/>
      <c r="C8629" s="98"/>
      <c r="D8629" s="100"/>
      <c r="E8629" s="100"/>
      <c r="F8629" s="100"/>
      <c r="H8629" s="102"/>
      <c r="I8629" s="103"/>
      <c r="J8629" s="102"/>
      <c r="L8629" s="100"/>
      <c r="M8629" s="100"/>
      <c r="N8629" s="100"/>
    </row>
    <row r="8630" spans="2:14">
      <c r="B8630" s="98"/>
      <c r="C8630" s="98"/>
      <c r="D8630" s="100"/>
      <c r="E8630" s="100"/>
      <c r="F8630" s="100"/>
      <c r="H8630" s="102"/>
      <c r="I8630" s="103"/>
      <c r="J8630" s="102"/>
      <c r="L8630" s="100"/>
      <c r="M8630" s="100"/>
      <c r="N8630" s="100"/>
    </row>
    <row r="8631" spans="2:14">
      <c r="B8631" s="98"/>
      <c r="C8631" s="98"/>
      <c r="D8631" s="100"/>
      <c r="E8631" s="100"/>
      <c r="F8631" s="100"/>
      <c r="H8631" s="102"/>
      <c r="I8631" s="103"/>
      <c r="J8631" s="102"/>
      <c r="L8631" s="100"/>
      <c r="M8631" s="100"/>
      <c r="N8631" s="100"/>
    </row>
    <row r="8632" spans="2:14">
      <c r="B8632" s="98"/>
      <c r="C8632" s="98"/>
      <c r="D8632" s="100"/>
      <c r="E8632" s="100"/>
      <c r="F8632" s="100"/>
      <c r="H8632" s="102"/>
      <c r="I8632" s="103"/>
      <c r="J8632" s="102"/>
      <c r="L8632" s="100"/>
      <c r="M8632" s="100"/>
      <c r="N8632" s="100"/>
    </row>
    <row r="8633" spans="2:14">
      <c r="B8633" s="98"/>
      <c r="C8633" s="98"/>
      <c r="D8633" s="100"/>
      <c r="E8633" s="100"/>
      <c r="F8633" s="100"/>
      <c r="H8633" s="102"/>
      <c r="I8633" s="103"/>
      <c r="J8633" s="102"/>
      <c r="L8633" s="100"/>
      <c r="M8633" s="100"/>
      <c r="N8633" s="100"/>
    </row>
    <row r="8634" spans="2:14">
      <c r="B8634" s="98"/>
      <c r="C8634" s="98"/>
      <c r="D8634" s="100"/>
      <c r="E8634" s="100"/>
      <c r="F8634" s="100"/>
      <c r="H8634" s="102"/>
      <c r="I8634" s="103"/>
      <c r="J8634" s="102"/>
      <c r="L8634" s="100"/>
      <c r="M8634" s="100"/>
      <c r="N8634" s="100"/>
    </row>
    <row r="8635" spans="2:14">
      <c r="B8635" s="98"/>
      <c r="C8635" s="98"/>
      <c r="D8635" s="100"/>
      <c r="E8635" s="100"/>
      <c r="F8635" s="100"/>
      <c r="H8635" s="102"/>
      <c r="I8635" s="103"/>
      <c r="J8635" s="102"/>
      <c r="L8635" s="100"/>
      <c r="M8635" s="100"/>
      <c r="N8635" s="100"/>
    </row>
    <row r="8636" spans="2:14">
      <c r="B8636" s="98"/>
      <c r="C8636" s="98"/>
      <c r="D8636" s="100"/>
      <c r="E8636" s="100"/>
      <c r="F8636" s="100"/>
      <c r="H8636" s="102"/>
      <c r="I8636" s="103"/>
      <c r="J8636" s="102"/>
      <c r="L8636" s="100"/>
      <c r="M8636" s="100"/>
      <c r="N8636" s="100"/>
    </row>
    <row r="8637" spans="2:14">
      <c r="B8637" s="98"/>
      <c r="C8637" s="98"/>
      <c r="D8637" s="100"/>
      <c r="E8637" s="100"/>
      <c r="F8637" s="100"/>
      <c r="H8637" s="102"/>
      <c r="I8637" s="103"/>
      <c r="J8637" s="102"/>
      <c r="L8637" s="100"/>
      <c r="M8637" s="100"/>
      <c r="N8637" s="100"/>
    </row>
    <row r="8638" spans="2:14">
      <c r="B8638" s="98"/>
      <c r="C8638" s="98"/>
      <c r="D8638" s="100"/>
      <c r="E8638" s="100"/>
      <c r="F8638" s="100"/>
      <c r="H8638" s="102"/>
      <c r="I8638" s="103"/>
      <c r="J8638" s="102"/>
      <c r="L8638" s="100"/>
      <c r="M8638" s="100"/>
      <c r="N8638" s="100"/>
    </row>
    <row r="8639" spans="2:14">
      <c r="B8639" s="98"/>
      <c r="C8639" s="98"/>
      <c r="D8639" s="100"/>
      <c r="E8639" s="100"/>
      <c r="F8639" s="100"/>
      <c r="H8639" s="102"/>
      <c r="I8639" s="103"/>
      <c r="J8639" s="102"/>
      <c r="L8639" s="100"/>
      <c r="M8639" s="100"/>
      <c r="N8639" s="100"/>
    </row>
    <row r="8640" spans="2:14">
      <c r="B8640" s="98"/>
      <c r="C8640" s="98"/>
      <c r="D8640" s="100"/>
      <c r="E8640" s="100"/>
      <c r="F8640" s="100"/>
      <c r="H8640" s="102"/>
      <c r="I8640" s="103"/>
      <c r="J8640" s="102"/>
      <c r="L8640" s="100"/>
      <c r="M8640" s="100"/>
      <c r="N8640" s="100"/>
    </row>
    <row r="8641" spans="2:14">
      <c r="B8641" s="98"/>
      <c r="C8641" s="98"/>
      <c r="D8641" s="100"/>
      <c r="E8641" s="100"/>
      <c r="F8641" s="100"/>
      <c r="H8641" s="102"/>
      <c r="I8641" s="103"/>
      <c r="J8641" s="102"/>
      <c r="L8641" s="100"/>
      <c r="M8641" s="100"/>
      <c r="N8641" s="100"/>
    </row>
    <row r="8642" spans="2:14">
      <c r="B8642" s="98"/>
      <c r="C8642" s="98"/>
      <c r="D8642" s="100"/>
      <c r="E8642" s="100"/>
      <c r="F8642" s="100"/>
      <c r="H8642" s="102"/>
      <c r="I8642" s="103"/>
      <c r="J8642" s="102"/>
      <c r="L8642" s="100"/>
      <c r="M8642" s="100"/>
      <c r="N8642" s="100"/>
    </row>
    <row r="8643" spans="2:14">
      <c r="B8643" s="98"/>
      <c r="C8643" s="98"/>
      <c r="D8643" s="100"/>
      <c r="E8643" s="100"/>
      <c r="F8643" s="100"/>
      <c r="H8643" s="102"/>
      <c r="I8643" s="103"/>
      <c r="J8643" s="102"/>
      <c r="L8643" s="100"/>
      <c r="M8643" s="100"/>
      <c r="N8643" s="100"/>
    </row>
    <row r="8644" spans="2:14">
      <c r="B8644" s="98"/>
      <c r="C8644" s="98"/>
      <c r="D8644" s="100"/>
      <c r="E8644" s="100"/>
      <c r="F8644" s="100"/>
      <c r="H8644" s="102"/>
      <c r="I8644" s="103"/>
      <c r="J8644" s="102"/>
      <c r="L8644" s="100"/>
      <c r="M8644" s="100"/>
      <c r="N8644" s="100"/>
    </row>
    <row r="8645" spans="2:14">
      <c r="B8645" s="98"/>
      <c r="C8645" s="98"/>
      <c r="D8645" s="100"/>
      <c r="E8645" s="100"/>
      <c r="F8645" s="100"/>
      <c r="H8645" s="102"/>
      <c r="I8645" s="103"/>
      <c r="J8645" s="102"/>
      <c r="L8645" s="100"/>
      <c r="M8645" s="100"/>
      <c r="N8645" s="100"/>
    </row>
    <row r="8646" spans="2:14">
      <c r="B8646" s="98"/>
      <c r="C8646" s="98"/>
      <c r="D8646" s="100"/>
      <c r="E8646" s="100"/>
      <c r="F8646" s="100"/>
      <c r="H8646" s="102"/>
      <c r="I8646" s="103"/>
      <c r="J8646" s="102"/>
      <c r="L8646" s="100"/>
      <c r="M8646" s="100"/>
      <c r="N8646" s="100"/>
    </row>
    <row r="8647" spans="2:14">
      <c r="B8647" s="98"/>
      <c r="C8647" s="98"/>
      <c r="D8647" s="100"/>
      <c r="E8647" s="100"/>
      <c r="F8647" s="100"/>
      <c r="H8647" s="102"/>
      <c r="I8647" s="103"/>
      <c r="J8647" s="102"/>
      <c r="L8647" s="100"/>
      <c r="M8647" s="100"/>
      <c r="N8647" s="100"/>
    </row>
    <row r="8648" spans="2:14">
      <c r="B8648" s="98"/>
      <c r="C8648" s="98"/>
      <c r="D8648" s="100"/>
      <c r="E8648" s="100"/>
      <c r="F8648" s="100"/>
      <c r="H8648" s="102"/>
      <c r="I8648" s="103"/>
      <c r="J8648" s="102"/>
      <c r="L8648" s="100"/>
      <c r="M8648" s="100"/>
      <c r="N8648" s="100"/>
    </row>
    <row r="8649" spans="2:14">
      <c r="B8649" s="98"/>
      <c r="C8649" s="98"/>
      <c r="D8649" s="100"/>
      <c r="E8649" s="100"/>
      <c r="F8649" s="100"/>
      <c r="H8649" s="102"/>
      <c r="I8649" s="103"/>
      <c r="J8649" s="102"/>
      <c r="L8649" s="100"/>
      <c r="M8649" s="100"/>
      <c r="N8649" s="100"/>
    </row>
    <row r="8650" spans="2:14">
      <c r="B8650" s="98"/>
      <c r="C8650" s="98"/>
      <c r="D8650" s="100"/>
      <c r="E8650" s="100"/>
      <c r="F8650" s="100"/>
      <c r="H8650" s="102"/>
      <c r="I8650" s="103"/>
      <c r="J8650" s="102"/>
      <c r="L8650" s="100"/>
      <c r="M8650" s="100"/>
      <c r="N8650" s="100"/>
    </row>
    <row r="8651" spans="2:14">
      <c r="B8651" s="98"/>
      <c r="C8651" s="98"/>
      <c r="D8651" s="100"/>
      <c r="E8651" s="100"/>
      <c r="F8651" s="100"/>
      <c r="H8651" s="102"/>
      <c r="I8651" s="103"/>
      <c r="J8651" s="102"/>
      <c r="L8651" s="100"/>
      <c r="M8651" s="100"/>
      <c r="N8651" s="100"/>
    </row>
    <row r="8652" spans="2:14">
      <c r="B8652" s="98"/>
      <c r="C8652" s="98"/>
      <c r="D8652" s="100"/>
      <c r="E8652" s="100"/>
      <c r="F8652" s="100"/>
      <c r="H8652" s="102"/>
      <c r="I8652" s="103"/>
      <c r="J8652" s="102"/>
      <c r="L8652" s="100"/>
      <c r="M8652" s="100"/>
      <c r="N8652" s="100"/>
    </row>
    <row r="8653" spans="2:14">
      <c r="B8653" s="98"/>
      <c r="C8653" s="98"/>
      <c r="D8653" s="100"/>
      <c r="E8653" s="100"/>
      <c r="F8653" s="100"/>
      <c r="H8653" s="102"/>
      <c r="I8653" s="103"/>
      <c r="J8653" s="102"/>
      <c r="L8653" s="100"/>
      <c r="M8653" s="100"/>
      <c r="N8653" s="100"/>
    </row>
    <row r="8654" spans="2:14">
      <c r="B8654" s="98"/>
      <c r="C8654" s="98"/>
      <c r="D8654" s="100"/>
      <c r="E8654" s="100"/>
      <c r="F8654" s="100"/>
      <c r="H8654" s="102"/>
      <c r="I8654" s="103"/>
      <c r="J8654" s="102"/>
      <c r="L8654" s="100"/>
      <c r="M8654" s="100"/>
      <c r="N8654" s="100"/>
    </row>
    <row r="8655" spans="2:14">
      <c r="B8655" s="98"/>
      <c r="C8655" s="98"/>
      <c r="D8655" s="100"/>
      <c r="E8655" s="100"/>
      <c r="F8655" s="100"/>
      <c r="H8655" s="102"/>
      <c r="I8655" s="103"/>
      <c r="J8655" s="102"/>
      <c r="L8655" s="100"/>
      <c r="M8655" s="100"/>
      <c r="N8655" s="100"/>
    </row>
    <row r="8656" spans="2:14">
      <c r="B8656" s="98"/>
      <c r="C8656" s="98"/>
      <c r="D8656" s="100"/>
      <c r="E8656" s="100"/>
      <c r="F8656" s="100"/>
      <c r="H8656" s="102"/>
      <c r="I8656" s="103"/>
      <c r="J8656" s="102"/>
      <c r="L8656" s="100"/>
      <c r="M8656" s="100"/>
      <c r="N8656" s="100"/>
    </row>
    <row r="8657" spans="2:14">
      <c r="B8657" s="98"/>
      <c r="C8657" s="98"/>
      <c r="D8657" s="100"/>
      <c r="E8657" s="100"/>
      <c r="F8657" s="100"/>
      <c r="H8657" s="102"/>
      <c r="I8657" s="103"/>
      <c r="J8657" s="102"/>
      <c r="L8657" s="100"/>
      <c r="M8657" s="100"/>
      <c r="N8657" s="100"/>
    </row>
    <row r="8658" spans="2:14">
      <c r="B8658" s="98"/>
      <c r="C8658" s="98"/>
      <c r="D8658" s="100"/>
      <c r="E8658" s="100"/>
      <c r="F8658" s="100"/>
      <c r="H8658" s="102"/>
      <c r="I8658" s="103"/>
      <c r="J8658" s="102"/>
      <c r="L8658" s="100"/>
      <c r="M8658" s="100"/>
      <c r="N8658" s="100"/>
    </row>
    <row r="8659" spans="2:14">
      <c r="B8659" s="98"/>
      <c r="C8659" s="98"/>
      <c r="D8659" s="100"/>
      <c r="E8659" s="100"/>
      <c r="F8659" s="100"/>
      <c r="H8659" s="102"/>
      <c r="I8659" s="103"/>
      <c r="J8659" s="102"/>
      <c r="L8659" s="100"/>
      <c r="M8659" s="100"/>
      <c r="N8659" s="100"/>
    </row>
    <row r="8660" spans="2:14">
      <c r="B8660" s="98"/>
      <c r="C8660" s="98"/>
      <c r="D8660" s="100"/>
      <c r="E8660" s="100"/>
      <c r="F8660" s="100"/>
      <c r="H8660" s="102"/>
      <c r="I8660" s="103"/>
      <c r="J8660" s="102"/>
      <c r="L8660" s="100"/>
      <c r="M8660" s="100"/>
      <c r="N8660" s="100"/>
    </row>
    <row r="8661" spans="2:14">
      <c r="B8661" s="98"/>
      <c r="C8661" s="98"/>
      <c r="D8661" s="100"/>
      <c r="E8661" s="100"/>
      <c r="F8661" s="100"/>
      <c r="H8661" s="102"/>
      <c r="I8661" s="103"/>
      <c r="J8661" s="102"/>
      <c r="L8661" s="100"/>
      <c r="M8661" s="100"/>
      <c r="N8661" s="100"/>
    </row>
    <row r="8662" spans="2:14">
      <c r="B8662" s="98"/>
      <c r="C8662" s="98"/>
      <c r="D8662" s="100"/>
      <c r="E8662" s="100"/>
      <c r="F8662" s="100"/>
      <c r="H8662" s="102"/>
      <c r="I8662" s="103"/>
      <c r="J8662" s="102"/>
      <c r="L8662" s="100"/>
      <c r="M8662" s="100"/>
      <c r="N8662" s="100"/>
    </row>
    <row r="8663" spans="2:14">
      <c r="B8663" s="98"/>
      <c r="C8663" s="98"/>
      <c r="D8663" s="100"/>
      <c r="E8663" s="100"/>
      <c r="F8663" s="100"/>
      <c r="H8663" s="102"/>
      <c r="I8663" s="103"/>
      <c r="J8663" s="102"/>
      <c r="L8663" s="100"/>
      <c r="M8663" s="100"/>
      <c r="N8663" s="100"/>
    </row>
    <row r="8664" spans="2:14">
      <c r="B8664" s="98"/>
      <c r="C8664" s="98"/>
      <c r="D8664" s="100"/>
      <c r="E8664" s="100"/>
      <c r="F8664" s="100"/>
      <c r="H8664" s="102"/>
      <c r="I8664" s="103"/>
      <c r="J8664" s="102"/>
      <c r="L8664" s="100"/>
      <c r="M8664" s="100"/>
      <c r="N8664" s="100"/>
    </row>
    <row r="8665" spans="2:14">
      <c r="B8665" s="98"/>
      <c r="C8665" s="98"/>
      <c r="D8665" s="100"/>
      <c r="E8665" s="100"/>
      <c r="F8665" s="100"/>
      <c r="H8665" s="102"/>
      <c r="I8665" s="103"/>
      <c r="J8665" s="102"/>
      <c r="L8665" s="100"/>
      <c r="M8665" s="100"/>
      <c r="N8665" s="100"/>
    </row>
    <row r="8666" spans="2:14">
      <c r="B8666" s="98"/>
      <c r="C8666" s="98"/>
      <c r="D8666" s="100"/>
      <c r="E8666" s="100"/>
      <c r="F8666" s="100"/>
      <c r="H8666" s="102"/>
      <c r="I8666" s="103"/>
      <c r="J8666" s="102"/>
      <c r="L8666" s="100"/>
      <c r="M8666" s="100"/>
      <c r="N8666" s="100"/>
    </row>
    <row r="8667" spans="2:14">
      <c r="B8667" s="98"/>
      <c r="C8667" s="98"/>
      <c r="D8667" s="100"/>
      <c r="E8667" s="100"/>
      <c r="F8667" s="100"/>
      <c r="H8667" s="102"/>
      <c r="I8667" s="103"/>
      <c r="J8667" s="102"/>
      <c r="L8667" s="100"/>
      <c r="M8667" s="100"/>
      <c r="N8667" s="100"/>
    </row>
    <row r="8668" spans="2:14">
      <c r="B8668" s="98"/>
      <c r="C8668" s="98"/>
      <c r="D8668" s="100"/>
      <c r="E8668" s="100"/>
      <c r="F8668" s="100"/>
      <c r="H8668" s="102"/>
      <c r="I8668" s="103"/>
      <c r="J8668" s="102"/>
      <c r="L8668" s="100"/>
      <c r="M8668" s="100"/>
      <c r="N8668" s="100"/>
    </row>
    <row r="8669" spans="2:14">
      <c r="B8669" s="98"/>
      <c r="C8669" s="98"/>
      <c r="D8669" s="100"/>
      <c r="E8669" s="100"/>
      <c r="F8669" s="100"/>
      <c r="H8669" s="102"/>
      <c r="I8669" s="103"/>
      <c r="J8669" s="102"/>
      <c r="L8669" s="100"/>
      <c r="M8669" s="100"/>
      <c r="N8669" s="100"/>
    </row>
    <row r="8670" spans="2:14">
      <c r="B8670" s="98"/>
      <c r="C8670" s="98"/>
      <c r="D8670" s="100"/>
      <c r="E8670" s="100"/>
      <c r="F8670" s="100"/>
      <c r="H8670" s="102"/>
      <c r="I8670" s="103"/>
      <c r="J8670" s="102"/>
      <c r="L8670" s="100"/>
      <c r="M8670" s="100"/>
      <c r="N8670" s="100"/>
    </row>
    <row r="8671" spans="2:14">
      <c r="B8671" s="98"/>
      <c r="C8671" s="98"/>
      <c r="D8671" s="100"/>
      <c r="E8671" s="100"/>
      <c r="F8671" s="100"/>
      <c r="H8671" s="102"/>
      <c r="I8671" s="103"/>
      <c r="J8671" s="102"/>
      <c r="L8671" s="100"/>
      <c r="M8671" s="100"/>
      <c r="N8671" s="100"/>
    </row>
    <row r="8672" spans="2:14">
      <c r="B8672" s="98"/>
      <c r="C8672" s="98"/>
      <c r="D8672" s="100"/>
      <c r="E8672" s="100"/>
      <c r="F8672" s="100"/>
      <c r="H8672" s="102"/>
      <c r="I8672" s="103"/>
      <c r="J8672" s="102"/>
      <c r="L8672" s="100"/>
      <c r="M8672" s="100"/>
      <c r="N8672" s="100"/>
    </row>
    <row r="8673" spans="2:14">
      <c r="B8673" s="98"/>
      <c r="C8673" s="98"/>
      <c r="D8673" s="100"/>
      <c r="E8673" s="100"/>
      <c r="F8673" s="100"/>
      <c r="H8673" s="102"/>
      <c r="I8673" s="103"/>
      <c r="J8673" s="102"/>
      <c r="L8673" s="100"/>
      <c r="M8673" s="100"/>
      <c r="N8673" s="100"/>
    </row>
    <row r="8674" spans="2:14">
      <c r="B8674" s="98"/>
      <c r="C8674" s="98"/>
      <c r="D8674" s="100"/>
      <c r="E8674" s="100"/>
      <c r="F8674" s="100"/>
      <c r="H8674" s="102"/>
      <c r="I8674" s="103"/>
      <c r="J8674" s="102"/>
      <c r="L8674" s="100"/>
      <c r="M8674" s="100"/>
      <c r="N8674" s="100"/>
    </row>
    <row r="8675" spans="2:14">
      <c r="B8675" s="98"/>
      <c r="C8675" s="98"/>
      <c r="D8675" s="100"/>
      <c r="E8675" s="100"/>
      <c r="F8675" s="100"/>
      <c r="H8675" s="102"/>
      <c r="I8675" s="103"/>
      <c r="J8675" s="102"/>
      <c r="L8675" s="100"/>
      <c r="M8675" s="100"/>
      <c r="N8675" s="100"/>
    </row>
    <row r="8676" spans="2:14">
      <c r="B8676" s="98"/>
      <c r="C8676" s="98"/>
      <c r="D8676" s="100"/>
      <c r="E8676" s="100"/>
      <c r="F8676" s="100"/>
      <c r="H8676" s="102"/>
      <c r="I8676" s="103"/>
      <c r="J8676" s="102"/>
      <c r="L8676" s="100"/>
      <c r="M8676" s="100"/>
      <c r="N8676" s="100"/>
    </row>
    <row r="8677" spans="2:14">
      <c r="B8677" s="98"/>
      <c r="C8677" s="98"/>
      <c r="D8677" s="100"/>
      <c r="E8677" s="100"/>
      <c r="F8677" s="100"/>
      <c r="H8677" s="102"/>
      <c r="I8677" s="103"/>
      <c r="J8677" s="102"/>
      <c r="L8677" s="100"/>
      <c r="M8677" s="100"/>
      <c r="N8677" s="100"/>
    </row>
    <row r="8678" spans="2:14">
      <c r="B8678" s="98"/>
      <c r="C8678" s="98"/>
      <c r="D8678" s="100"/>
      <c r="E8678" s="100"/>
      <c r="F8678" s="100"/>
      <c r="H8678" s="102"/>
      <c r="I8678" s="103"/>
      <c r="J8678" s="102"/>
      <c r="L8678" s="100"/>
      <c r="M8678" s="100"/>
      <c r="N8678" s="100"/>
    </row>
    <row r="8679" spans="2:14">
      <c r="B8679" s="98"/>
      <c r="C8679" s="98"/>
      <c r="D8679" s="100"/>
      <c r="E8679" s="100"/>
      <c r="F8679" s="100"/>
      <c r="H8679" s="102"/>
      <c r="I8679" s="103"/>
      <c r="J8679" s="102"/>
      <c r="L8679" s="100"/>
      <c r="M8679" s="100"/>
      <c r="N8679" s="100"/>
    </row>
    <row r="8680" spans="2:14">
      <c r="B8680" s="98"/>
      <c r="C8680" s="98"/>
      <c r="D8680" s="100"/>
      <c r="E8680" s="100"/>
      <c r="F8680" s="100"/>
      <c r="H8680" s="102"/>
      <c r="I8680" s="103"/>
      <c r="J8680" s="102"/>
      <c r="L8680" s="100"/>
      <c r="M8680" s="100"/>
      <c r="N8680" s="100"/>
    </row>
    <row r="8681" spans="2:14">
      <c r="B8681" s="98"/>
      <c r="C8681" s="98"/>
      <c r="D8681" s="100"/>
      <c r="E8681" s="100"/>
      <c r="F8681" s="100"/>
      <c r="H8681" s="102"/>
      <c r="I8681" s="103"/>
      <c r="J8681" s="102"/>
      <c r="L8681" s="100"/>
      <c r="M8681" s="100"/>
      <c r="N8681" s="100"/>
    </row>
    <row r="8682" spans="2:14">
      <c r="B8682" s="98"/>
      <c r="C8682" s="98"/>
      <c r="D8682" s="100"/>
      <c r="E8682" s="100"/>
      <c r="F8682" s="100"/>
      <c r="H8682" s="102"/>
      <c r="I8682" s="103"/>
      <c r="J8682" s="102"/>
      <c r="L8682" s="100"/>
      <c r="M8682" s="100"/>
      <c r="N8682" s="100"/>
    </row>
    <row r="8683" spans="2:14">
      <c r="B8683" s="98"/>
      <c r="C8683" s="98"/>
      <c r="D8683" s="100"/>
      <c r="E8683" s="100"/>
      <c r="F8683" s="100"/>
      <c r="H8683" s="102"/>
      <c r="I8683" s="103"/>
      <c r="J8683" s="102"/>
      <c r="L8683" s="100"/>
      <c r="M8683" s="100"/>
      <c r="N8683" s="100"/>
    </row>
    <row r="8684" spans="2:14">
      <c r="B8684" s="98"/>
      <c r="C8684" s="98"/>
      <c r="D8684" s="100"/>
      <c r="E8684" s="100"/>
      <c r="F8684" s="100"/>
      <c r="H8684" s="102"/>
      <c r="I8684" s="103"/>
      <c r="J8684" s="102"/>
      <c r="L8684" s="100"/>
      <c r="M8684" s="100"/>
      <c r="N8684" s="100"/>
    </row>
    <row r="8685" spans="2:14">
      <c r="B8685" s="98"/>
      <c r="C8685" s="98"/>
      <c r="D8685" s="100"/>
      <c r="E8685" s="100"/>
      <c r="F8685" s="100"/>
      <c r="H8685" s="102"/>
      <c r="I8685" s="103"/>
      <c r="J8685" s="102"/>
      <c r="L8685" s="100"/>
      <c r="M8685" s="100"/>
      <c r="N8685" s="100"/>
    </row>
    <row r="8686" spans="2:14">
      <c r="B8686" s="98"/>
      <c r="C8686" s="98"/>
      <c r="D8686" s="100"/>
      <c r="E8686" s="100"/>
      <c r="F8686" s="100"/>
      <c r="H8686" s="102"/>
      <c r="I8686" s="103"/>
      <c r="J8686" s="102"/>
      <c r="L8686" s="100"/>
      <c r="M8686" s="100"/>
      <c r="N8686" s="100"/>
    </row>
    <row r="8687" spans="2:14">
      <c r="B8687" s="98"/>
      <c r="C8687" s="98"/>
      <c r="D8687" s="100"/>
      <c r="E8687" s="100"/>
      <c r="F8687" s="100"/>
      <c r="H8687" s="102"/>
      <c r="I8687" s="103"/>
      <c r="J8687" s="102"/>
      <c r="L8687" s="100"/>
      <c r="M8687" s="100"/>
      <c r="N8687" s="100"/>
    </row>
    <row r="8688" spans="2:14">
      <c r="B8688" s="98"/>
      <c r="C8688" s="98"/>
      <c r="D8688" s="100"/>
      <c r="E8688" s="100"/>
      <c r="F8688" s="100"/>
      <c r="H8688" s="102"/>
      <c r="I8688" s="103"/>
      <c r="J8688" s="102"/>
      <c r="L8688" s="100"/>
      <c r="M8688" s="100"/>
      <c r="N8688" s="100"/>
    </row>
    <row r="8689" spans="2:14">
      <c r="B8689" s="98"/>
      <c r="C8689" s="98"/>
      <c r="D8689" s="100"/>
      <c r="E8689" s="100"/>
      <c r="F8689" s="100"/>
      <c r="H8689" s="102"/>
      <c r="I8689" s="103"/>
      <c r="J8689" s="102"/>
      <c r="L8689" s="100"/>
      <c r="M8689" s="100"/>
      <c r="N8689" s="100"/>
    </row>
    <row r="8690" spans="2:14">
      <c r="B8690" s="98"/>
      <c r="C8690" s="98"/>
      <c r="D8690" s="100"/>
      <c r="E8690" s="100"/>
      <c r="F8690" s="100"/>
      <c r="H8690" s="102"/>
      <c r="I8690" s="103"/>
      <c r="J8690" s="102"/>
      <c r="L8690" s="100"/>
      <c r="M8690" s="100"/>
      <c r="N8690" s="100"/>
    </row>
    <row r="8691" spans="2:14">
      <c r="B8691" s="98"/>
      <c r="C8691" s="98"/>
      <c r="D8691" s="100"/>
      <c r="E8691" s="100"/>
      <c r="F8691" s="100"/>
      <c r="H8691" s="102"/>
      <c r="I8691" s="103"/>
      <c r="J8691" s="102"/>
      <c r="L8691" s="100"/>
      <c r="M8691" s="100"/>
      <c r="N8691" s="100"/>
    </row>
    <row r="8692" spans="2:14">
      <c r="B8692" s="98"/>
      <c r="C8692" s="98"/>
      <c r="D8692" s="100"/>
      <c r="E8692" s="100"/>
      <c r="F8692" s="100"/>
      <c r="H8692" s="102"/>
      <c r="I8692" s="103"/>
      <c r="J8692" s="102"/>
      <c r="L8692" s="100"/>
      <c r="M8692" s="100"/>
      <c r="N8692" s="100"/>
    </row>
    <row r="8693" spans="2:14">
      <c r="B8693" s="98"/>
      <c r="C8693" s="98"/>
      <c r="D8693" s="100"/>
      <c r="E8693" s="100"/>
      <c r="F8693" s="100"/>
      <c r="H8693" s="102"/>
      <c r="I8693" s="103"/>
      <c r="J8693" s="102"/>
      <c r="L8693" s="100"/>
      <c r="M8693" s="100"/>
      <c r="N8693" s="100"/>
    </row>
    <row r="8694" spans="2:14">
      <c r="B8694" s="98"/>
      <c r="C8694" s="98"/>
      <c r="D8694" s="100"/>
      <c r="E8694" s="100"/>
      <c r="F8694" s="100"/>
      <c r="H8694" s="102"/>
      <c r="I8694" s="103"/>
      <c r="J8694" s="102"/>
      <c r="L8694" s="100"/>
      <c r="M8694" s="100"/>
      <c r="N8694" s="100"/>
    </row>
    <row r="8695" spans="2:14">
      <c r="B8695" s="98"/>
      <c r="C8695" s="98"/>
      <c r="D8695" s="100"/>
      <c r="E8695" s="100"/>
      <c r="F8695" s="100"/>
      <c r="H8695" s="102"/>
      <c r="I8695" s="103"/>
      <c r="J8695" s="102"/>
      <c r="L8695" s="100"/>
      <c r="M8695" s="100"/>
      <c r="N8695" s="100"/>
    </row>
    <row r="8696" spans="2:14">
      <c r="B8696" s="98"/>
      <c r="C8696" s="98"/>
      <c r="D8696" s="100"/>
      <c r="E8696" s="100"/>
      <c r="F8696" s="100"/>
      <c r="H8696" s="102"/>
      <c r="I8696" s="103"/>
      <c r="J8696" s="102"/>
      <c r="L8696" s="100"/>
      <c r="M8696" s="100"/>
      <c r="N8696" s="100"/>
    </row>
    <row r="8697" spans="2:14">
      <c r="B8697" s="98"/>
      <c r="C8697" s="98"/>
      <c r="D8697" s="100"/>
      <c r="E8697" s="100"/>
      <c r="F8697" s="100"/>
      <c r="H8697" s="102"/>
      <c r="I8697" s="103"/>
      <c r="J8697" s="102"/>
      <c r="L8697" s="100"/>
      <c r="M8697" s="100"/>
      <c r="N8697" s="100"/>
    </row>
    <row r="8698" spans="2:14">
      <c r="B8698" s="98"/>
      <c r="C8698" s="98"/>
      <c r="D8698" s="100"/>
      <c r="E8698" s="100"/>
      <c r="F8698" s="100"/>
      <c r="H8698" s="102"/>
      <c r="I8698" s="103"/>
      <c r="J8698" s="102"/>
      <c r="L8698" s="100"/>
      <c r="M8698" s="100"/>
      <c r="N8698" s="100"/>
    </row>
    <row r="8699" spans="2:14">
      <c r="B8699" s="98"/>
      <c r="C8699" s="98"/>
      <c r="D8699" s="100"/>
      <c r="E8699" s="100"/>
      <c r="F8699" s="100"/>
      <c r="H8699" s="102"/>
      <c r="I8699" s="103"/>
      <c r="J8699" s="102"/>
      <c r="L8699" s="100"/>
      <c r="M8699" s="100"/>
      <c r="N8699" s="100"/>
    </row>
    <row r="8700" spans="2:14">
      <c r="B8700" s="98"/>
      <c r="C8700" s="98"/>
      <c r="D8700" s="100"/>
      <c r="E8700" s="100"/>
      <c r="F8700" s="100"/>
      <c r="H8700" s="102"/>
      <c r="I8700" s="103"/>
      <c r="J8700" s="102"/>
      <c r="L8700" s="100"/>
      <c r="M8700" s="100"/>
      <c r="N8700" s="100"/>
    </row>
    <row r="8701" spans="2:14">
      <c r="B8701" s="98"/>
      <c r="C8701" s="98"/>
      <c r="D8701" s="100"/>
      <c r="E8701" s="100"/>
      <c r="F8701" s="100"/>
      <c r="H8701" s="102"/>
      <c r="I8701" s="103"/>
      <c r="J8701" s="102"/>
      <c r="L8701" s="100"/>
      <c r="M8701" s="100"/>
      <c r="N8701" s="100"/>
    </row>
    <row r="8702" spans="2:14">
      <c r="B8702" s="98"/>
      <c r="C8702" s="98"/>
      <c r="D8702" s="100"/>
      <c r="E8702" s="100"/>
      <c r="F8702" s="100"/>
      <c r="H8702" s="102"/>
      <c r="I8702" s="103"/>
      <c r="J8702" s="102"/>
      <c r="L8702" s="100"/>
      <c r="M8702" s="100"/>
      <c r="N8702" s="100"/>
    </row>
    <row r="8703" spans="2:14">
      <c r="B8703" s="98"/>
      <c r="C8703" s="98"/>
      <c r="D8703" s="100"/>
      <c r="E8703" s="100"/>
      <c r="F8703" s="100"/>
      <c r="H8703" s="102"/>
      <c r="I8703" s="103"/>
      <c r="J8703" s="102"/>
      <c r="L8703" s="100"/>
      <c r="M8703" s="100"/>
      <c r="N8703" s="100"/>
    </row>
    <row r="8704" spans="2:14">
      <c r="B8704" s="98"/>
      <c r="C8704" s="98"/>
      <c r="D8704" s="100"/>
      <c r="E8704" s="100"/>
      <c r="F8704" s="100"/>
      <c r="H8704" s="102"/>
      <c r="I8704" s="103"/>
      <c r="J8704" s="102"/>
      <c r="L8704" s="100"/>
      <c r="M8704" s="100"/>
      <c r="N8704" s="100"/>
    </row>
    <row r="8705" spans="2:14">
      <c r="B8705" s="98"/>
      <c r="C8705" s="98"/>
      <c r="D8705" s="100"/>
      <c r="E8705" s="100"/>
      <c r="F8705" s="100"/>
      <c r="H8705" s="102"/>
      <c r="I8705" s="103"/>
      <c r="J8705" s="102"/>
      <c r="L8705" s="100"/>
      <c r="M8705" s="100"/>
      <c r="N8705" s="100"/>
    </row>
    <row r="8706" spans="2:14">
      <c r="B8706" s="98"/>
      <c r="C8706" s="98"/>
      <c r="D8706" s="100"/>
      <c r="E8706" s="100"/>
      <c r="F8706" s="100"/>
      <c r="H8706" s="102"/>
      <c r="I8706" s="103"/>
      <c r="J8706" s="102"/>
      <c r="L8706" s="100"/>
      <c r="M8706" s="100"/>
      <c r="N8706" s="100"/>
    </row>
    <row r="8707" spans="2:14">
      <c r="B8707" s="98"/>
      <c r="C8707" s="98"/>
      <c r="D8707" s="100"/>
      <c r="E8707" s="100"/>
      <c r="F8707" s="100"/>
      <c r="H8707" s="102"/>
      <c r="I8707" s="103"/>
      <c r="J8707" s="102"/>
      <c r="L8707" s="100"/>
      <c r="M8707" s="100"/>
      <c r="N8707" s="100"/>
    </row>
    <row r="8708" spans="2:14">
      <c r="B8708" s="98"/>
      <c r="C8708" s="98"/>
      <c r="D8708" s="100"/>
      <c r="E8708" s="100"/>
      <c r="F8708" s="100"/>
      <c r="H8708" s="102"/>
      <c r="I8708" s="103"/>
      <c r="J8708" s="102"/>
      <c r="L8708" s="100"/>
      <c r="M8708" s="100"/>
      <c r="N8708" s="100"/>
    </row>
    <row r="8709" spans="2:14">
      <c r="B8709" s="98"/>
      <c r="C8709" s="98"/>
      <c r="D8709" s="100"/>
      <c r="E8709" s="100"/>
      <c r="F8709" s="100"/>
      <c r="H8709" s="102"/>
      <c r="I8709" s="103"/>
      <c r="J8709" s="102"/>
      <c r="L8709" s="100"/>
      <c r="M8709" s="100"/>
      <c r="N8709" s="100"/>
    </row>
    <row r="8710" spans="2:14">
      <c r="B8710" s="98"/>
      <c r="C8710" s="98"/>
      <c r="D8710" s="100"/>
      <c r="E8710" s="100"/>
      <c r="F8710" s="100"/>
      <c r="H8710" s="102"/>
      <c r="I8710" s="103"/>
      <c r="J8710" s="102"/>
      <c r="L8710" s="100"/>
      <c r="M8710" s="100"/>
      <c r="N8710" s="100"/>
    </row>
    <row r="8711" spans="2:14">
      <c r="B8711" s="98"/>
      <c r="C8711" s="98"/>
      <c r="D8711" s="100"/>
      <c r="E8711" s="100"/>
      <c r="F8711" s="100"/>
      <c r="H8711" s="102"/>
      <c r="I8711" s="103"/>
      <c r="J8711" s="102"/>
      <c r="L8711" s="100"/>
      <c r="M8711" s="100"/>
      <c r="N8711" s="100"/>
    </row>
    <row r="8712" spans="2:14">
      <c r="B8712" s="98"/>
      <c r="C8712" s="98"/>
      <c r="D8712" s="100"/>
      <c r="E8712" s="100"/>
      <c r="F8712" s="100"/>
      <c r="H8712" s="102"/>
      <c r="I8712" s="103"/>
      <c r="J8712" s="102"/>
      <c r="L8712" s="100"/>
      <c r="M8712" s="100"/>
      <c r="N8712" s="100"/>
    </row>
    <row r="8713" spans="2:14">
      <c r="B8713" s="98"/>
      <c r="C8713" s="98"/>
      <c r="D8713" s="100"/>
      <c r="E8713" s="100"/>
      <c r="F8713" s="100"/>
      <c r="H8713" s="102"/>
      <c r="I8713" s="103"/>
      <c r="J8713" s="102"/>
      <c r="L8713" s="100"/>
      <c r="M8713" s="100"/>
      <c r="N8713" s="100"/>
    </row>
    <row r="8714" spans="2:14">
      <c r="B8714" s="98"/>
      <c r="C8714" s="98"/>
      <c r="D8714" s="100"/>
      <c r="E8714" s="100"/>
      <c r="F8714" s="100"/>
      <c r="H8714" s="102"/>
      <c r="I8714" s="103"/>
      <c r="J8714" s="102"/>
      <c r="L8714" s="100"/>
      <c r="M8714" s="100"/>
      <c r="N8714" s="100"/>
    </row>
    <row r="8715" spans="2:14">
      <c r="B8715" s="98"/>
      <c r="C8715" s="98"/>
      <c r="D8715" s="100"/>
      <c r="E8715" s="100"/>
      <c r="F8715" s="100"/>
      <c r="H8715" s="102"/>
      <c r="I8715" s="103"/>
      <c r="J8715" s="102"/>
      <c r="L8715" s="100"/>
      <c r="M8715" s="100"/>
      <c r="N8715" s="100"/>
    </row>
    <row r="8716" spans="2:14">
      <c r="B8716" s="98"/>
      <c r="C8716" s="98"/>
      <c r="D8716" s="100"/>
      <c r="E8716" s="100"/>
      <c r="F8716" s="100"/>
      <c r="H8716" s="102"/>
      <c r="I8716" s="103"/>
      <c r="J8716" s="102"/>
      <c r="L8716" s="100"/>
      <c r="M8716" s="100"/>
      <c r="N8716" s="100"/>
    </row>
    <row r="8717" spans="2:14">
      <c r="B8717" s="98"/>
      <c r="C8717" s="98"/>
      <c r="D8717" s="100"/>
      <c r="E8717" s="100"/>
      <c r="F8717" s="100"/>
      <c r="H8717" s="102"/>
      <c r="I8717" s="103"/>
      <c r="J8717" s="102"/>
      <c r="L8717" s="100"/>
      <c r="M8717" s="100"/>
      <c r="N8717" s="100"/>
    </row>
    <row r="8718" spans="2:14">
      <c r="B8718" s="98"/>
      <c r="C8718" s="98"/>
      <c r="D8718" s="100"/>
      <c r="E8718" s="100"/>
      <c r="F8718" s="100"/>
      <c r="H8718" s="102"/>
      <c r="I8718" s="103"/>
      <c r="J8718" s="102"/>
      <c r="L8718" s="100"/>
      <c r="M8718" s="100"/>
      <c r="N8718" s="100"/>
    </row>
    <row r="8719" spans="2:14">
      <c r="B8719" s="98"/>
      <c r="C8719" s="98"/>
      <c r="D8719" s="100"/>
      <c r="E8719" s="100"/>
      <c r="F8719" s="100"/>
      <c r="H8719" s="102"/>
      <c r="I8719" s="103"/>
      <c r="J8719" s="102"/>
      <c r="L8719" s="100"/>
      <c r="M8719" s="100"/>
      <c r="N8719" s="100"/>
    </row>
    <row r="8720" spans="2:14">
      <c r="B8720" s="98"/>
      <c r="C8720" s="98"/>
      <c r="D8720" s="100"/>
      <c r="E8720" s="100"/>
      <c r="F8720" s="100"/>
      <c r="H8720" s="102"/>
      <c r="I8720" s="103"/>
      <c r="J8720" s="102"/>
      <c r="L8720" s="100"/>
      <c r="M8720" s="100"/>
      <c r="N8720" s="100"/>
    </row>
    <row r="8721" spans="2:14">
      <c r="B8721" s="98"/>
      <c r="C8721" s="98"/>
      <c r="D8721" s="100"/>
      <c r="E8721" s="100"/>
      <c r="F8721" s="100"/>
      <c r="H8721" s="102"/>
      <c r="I8721" s="103"/>
      <c r="J8721" s="102"/>
      <c r="L8721" s="100"/>
      <c r="M8721" s="100"/>
      <c r="N8721" s="100"/>
    </row>
    <row r="8722" spans="2:14">
      <c r="B8722" s="98"/>
      <c r="C8722" s="98"/>
      <c r="D8722" s="100"/>
      <c r="E8722" s="100"/>
      <c r="F8722" s="100"/>
      <c r="H8722" s="102"/>
      <c r="I8722" s="103"/>
      <c r="J8722" s="102"/>
      <c r="L8722" s="100"/>
      <c r="M8722" s="100"/>
      <c r="N8722" s="100"/>
    </row>
    <row r="8723" spans="2:14">
      <c r="B8723" s="98"/>
      <c r="C8723" s="98"/>
      <c r="D8723" s="100"/>
      <c r="E8723" s="100"/>
      <c r="F8723" s="100"/>
      <c r="H8723" s="102"/>
      <c r="I8723" s="103"/>
      <c r="J8723" s="102"/>
      <c r="L8723" s="100"/>
      <c r="M8723" s="100"/>
      <c r="N8723" s="100"/>
    </row>
    <row r="8724" spans="2:14">
      <c r="B8724" s="98"/>
      <c r="C8724" s="98"/>
      <c r="D8724" s="100"/>
      <c r="E8724" s="100"/>
      <c r="F8724" s="100"/>
      <c r="H8724" s="102"/>
      <c r="I8724" s="103"/>
      <c r="J8724" s="102"/>
      <c r="L8724" s="100"/>
      <c r="M8724" s="100"/>
      <c r="N8724" s="100"/>
    </row>
    <row r="8725" spans="2:14">
      <c r="B8725" s="98"/>
      <c r="C8725" s="98"/>
      <c r="D8725" s="100"/>
      <c r="E8725" s="100"/>
      <c r="F8725" s="100"/>
      <c r="H8725" s="102"/>
      <c r="I8725" s="103"/>
      <c r="J8725" s="102"/>
      <c r="L8725" s="100"/>
      <c r="M8725" s="100"/>
      <c r="N8725" s="100"/>
    </row>
    <row r="8726" spans="2:14">
      <c r="B8726" s="98"/>
      <c r="C8726" s="98"/>
      <c r="D8726" s="100"/>
      <c r="E8726" s="100"/>
      <c r="F8726" s="100"/>
      <c r="H8726" s="102"/>
      <c r="I8726" s="103"/>
      <c r="J8726" s="102"/>
      <c r="L8726" s="100"/>
      <c r="M8726" s="100"/>
      <c r="N8726" s="100"/>
    </row>
    <row r="8727" spans="2:14">
      <c r="B8727" s="98"/>
      <c r="C8727" s="98"/>
      <c r="D8727" s="100"/>
      <c r="E8727" s="100"/>
      <c r="F8727" s="100"/>
      <c r="H8727" s="102"/>
      <c r="I8727" s="103"/>
      <c r="J8727" s="102"/>
      <c r="L8727" s="100"/>
      <c r="M8727" s="100"/>
      <c r="N8727" s="100"/>
    </row>
    <row r="8728" spans="2:14">
      <c r="B8728" s="98"/>
      <c r="C8728" s="98"/>
      <c r="D8728" s="100"/>
      <c r="E8728" s="100"/>
      <c r="F8728" s="100"/>
      <c r="H8728" s="102"/>
      <c r="I8728" s="103"/>
      <c r="J8728" s="102"/>
      <c r="L8728" s="100"/>
      <c r="M8728" s="100"/>
      <c r="N8728" s="100"/>
    </row>
    <row r="8729" spans="2:14">
      <c r="B8729" s="98"/>
      <c r="C8729" s="98"/>
      <c r="D8729" s="100"/>
      <c r="E8729" s="100"/>
      <c r="F8729" s="100"/>
      <c r="H8729" s="102"/>
      <c r="I8729" s="103"/>
      <c r="J8729" s="102"/>
      <c r="L8729" s="100"/>
      <c r="M8729" s="100"/>
      <c r="N8729" s="100"/>
    </row>
    <row r="8730" spans="2:14">
      <c r="B8730" s="98"/>
      <c r="C8730" s="98"/>
      <c r="D8730" s="100"/>
      <c r="E8730" s="100"/>
      <c r="F8730" s="100"/>
      <c r="H8730" s="102"/>
      <c r="I8730" s="103"/>
      <c r="J8730" s="102"/>
      <c r="L8730" s="100"/>
      <c r="M8730" s="100"/>
      <c r="N8730" s="100"/>
    </row>
    <row r="8731" spans="2:14">
      <c r="B8731" s="98"/>
      <c r="C8731" s="98"/>
      <c r="D8731" s="100"/>
      <c r="E8731" s="100"/>
      <c r="F8731" s="100"/>
      <c r="H8731" s="102"/>
      <c r="I8731" s="103"/>
      <c r="J8731" s="102"/>
      <c r="L8731" s="100"/>
      <c r="M8731" s="100"/>
      <c r="N8731" s="100"/>
    </row>
    <row r="8732" spans="2:14">
      <c r="B8732" s="98"/>
      <c r="C8732" s="98"/>
      <c r="D8732" s="100"/>
      <c r="E8732" s="100"/>
      <c r="F8732" s="100"/>
      <c r="H8732" s="102"/>
      <c r="I8732" s="103"/>
      <c r="J8732" s="102"/>
      <c r="L8732" s="100"/>
      <c r="M8732" s="100"/>
      <c r="N8732" s="100"/>
    </row>
    <row r="8733" spans="2:14">
      <c r="B8733" s="98"/>
      <c r="C8733" s="98"/>
      <c r="D8733" s="100"/>
      <c r="E8733" s="100"/>
      <c r="F8733" s="100"/>
      <c r="H8733" s="102"/>
      <c r="I8733" s="103"/>
      <c r="J8733" s="102"/>
      <c r="L8733" s="100"/>
      <c r="M8733" s="100"/>
      <c r="N8733" s="100"/>
    </row>
    <row r="8734" spans="2:14">
      <c r="B8734" s="98"/>
      <c r="C8734" s="98"/>
      <c r="D8734" s="100"/>
      <c r="E8734" s="100"/>
      <c r="F8734" s="100"/>
      <c r="H8734" s="102"/>
      <c r="I8734" s="103"/>
      <c r="J8734" s="102"/>
      <c r="L8734" s="100"/>
      <c r="M8734" s="100"/>
      <c r="N8734" s="100"/>
    </row>
    <row r="8735" spans="2:14">
      <c r="B8735" s="98"/>
      <c r="C8735" s="98"/>
      <c r="D8735" s="100"/>
      <c r="E8735" s="100"/>
      <c r="F8735" s="100"/>
      <c r="H8735" s="102"/>
      <c r="I8735" s="103"/>
      <c r="J8735" s="102"/>
      <c r="L8735" s="100"/>
      <c r="M8735" s="100"/>
      <c r="N8735" s="100"/>
    </row>
    <row r="8736" spans="2:14">
      <c r="B8736" s="98"/>
      <c r="C8736" s="98"/>
      <c r="D8736" s="100"/>
      <c r="E8736" s="100"/>
      <c r="F8736" s="100"/>
      <c r="H8736" s="102"/>
      <c r="I8736" s="103"/>
      <c r="J8736" s="102"/>
      <c r="L8736" s="100"/>
      <c r="M8736" s="100"/>
      <c r="N8736" s="100"/>
    </row>
    <row r="8737" spans="2:14">
      <c r="B8737" s="98"/>
      <c r="C8737" s="98"/>
      <c r="D8737" s="100"/>
      <c r="E8737" s="100"/>
      <c r="F8737" s="100"/>
      <c r="H8737" s="102"/>
      <c r="I8737" s="103"/>
      <c r="J8737" s="102"/>
      <c r="L8737" s="100"/>
      <c r="M8737" s="100"/>
      <c r="N8737" s="100"/>
    </row>
    <row r="8738" spans="2:14">
      <c r="B8738" s="98"/>
      <c r="C8738" s="98"/>
      <c r="D8738" s="100"/>
      <c r="E8738" s="100"/>
      <c r="F8738" s="100"/>
      <c r="H8738" s="102"/>
      <c r="I8738" s="103"/>
      <c r="J8738" s="102"/>
      <c r="L8738" s="100"/>
      <c r="M8738" s="100"/>
      <c r="N8738" s="100"/>
    </row>
    <row r="8739" spans="2:14">
      <c r="B8739" s="98"/>
      <c r="C8739" s="98"/>
      <c r="D8739" s="100"/>
      <c r="E8739" s="100"/>
      <c r="F8739" s="100"/>
      <c r="H8739" s="102"/>
      <c r="I8739" s="103"/>
      <c r="J8739" s="102"/>
      <c r="L8739" s="100"/>
      <c r="M8739" s="100"/>
      <c r="N8739" s="100"/>
    </row>
    <row r="8740" spans="2:14">
      <c r="B8740" s="98"/>
      <c r="C8740" s="98"/>
      <c r="D8740" s="100"/>
      <c r="E8740" s="100"/>
      <c r="F8740" s="100"/>
      <c r="H8740" s="102"/>
      <c r="I8740" s="103"/>
      <c r="J8740" s="102"/>
      <c r="L8740" s="100"/>
      <c r="M8740" s="100"/>
      <c r="N8740" s="100"/>
    </row>
    <row r="8741" spans="2:14">
      <c r="B8741" s="98"/>
      <c r="C8741" s="98"/>
      <c r="D8741" s="100"/>
      <c r="E8741" s="100"/>
      <c r="F8741" s="100"/>
      <c r="H8741" s="102"/>
      <c r="I8741" s="103"/>
      <c r="J8741" s="102"/>
      <c r="L8741" s="100"/>
      <c r="M8741" s="100"/>
      <c r="N8741" s="100"/>
    </row>
    <row r="8742" spans="2:14">
      <c r="B8742" s="98"/>
      <c r="C8742" s="98"/>
      <c r="D8742" s="100"/>
      <c r="E8742" s="100"/>
      <c r="F8742" s="100"/>
      <c r="H8742" s="102"/>
      <c r="I8742" s="103"/>
      <c r="J8742" s="102"/>
      <c r="L8742" s="100"/>
      <c r="M8742" s="100"/>
      <c r="N8742" s="100"/>
    </row>
    <row r="8743" spans="2:14">
      <c r="B8743" s="98"/>
      <c r="C8743" s="98"/>
      <c r="D8743" s="100"/>
      <c r="E8743" s="100"/>
      <c r="F8743" s="100"/>
      <c r="H8743" s="102"/>
      <c r="I8743" s="103"/>
      <c r="J8743" s="102"/>
      <c r="L8743" s="100"/>
      <c r="M8743" s="100"/>
      <c r="N8743" s="100"/>
    </row>
    <row r="8744" spans="2:14">
      <c r="B8744" s="98"/>
      <c r="C8744" s="98"/>
      <c r="D8744" s="100"/>
      <c r="E8744" s="100"/>
      <c r="F8744" s="100"/>
      <c r="H8744" s="102"/>
      <c r="I8744" s="103"/>
      <c r="J8744" s="102"/>
      <c r="L8744" s="100"/>
      <c r="M8744" s="100"/>
      <c r="N8744" s="100"/>
    </row>
    <row r="8745" spans="2:14">
      <c r="B8745" s="98"/>
      <c r="C8745" s="98"/>
      <c r="D8745" s="100"/>
      <c r="E8745" s="100"/>
      <c r="F8745" s="100"/>
      <c r="H8745" s="102"/>
      <c r="I8745" s="103"/>
      <c r="J8745" s="102"/>
      <c r="L8745" s="100"/>
      <c r="M8745" s="100"/>
      <c r="N8745" s="100"/>
    </row>
    <row r="8746" spans="2:14">
      <c r="B8746" s="98"/>
      <c r="C8746" s="98"/>
      <c r="D8746" s="100"/>
      <c r="E8746" s="100"/>
      <c r="F8746" s="100"/>
      <c r="H8746" s="102"/>
      <c r="I8746" s="103"/>
      <c r="J8746" s="102"/>
      <c r="L8746" s="100"/>
      <c r="M8746" s="100"/>
      <c r="N8746" s="100"/>
    </row>
    <row r="8747" spans="2:14">
      <c r="B8747" s="98"/>
      <c r="C8747" s="98"/>
      <c r="D8747" s="100"/>
      <c r="E8747" s="100"/>
      <c r="F8747" s="100"/>
      <c r="H8747" s="102"/>
      <c r="I8747" s="103"/>
      <c r="J8747" s="102"/>
      <c r="L8747" s="100"/>
      <c r="M8747" s="100"/>
      <c r="N8747" s="100"/>
    </row>
    <row r="8748" spans="2:14">
      <c r="B8748" s="98"/>
      <c r="C8748" s="98"/>
      <c r="D8748" s="100"/>
      <c r="E8748" s="100"/>
      <c r="F8748" s="100"/>
      <c r="H8748" s="102"/>
      <c r="I8748" s="103"/>
      <c r="J8748" s="102"/>
      <c r="L8748" s="100"/>
      <c r="M8748" s="100"/>
      <c r="N8748" s="100"/>
    </row>
    <row r="8749" spans="2:14">
      <c r="B8749" s="98"/>
      <c r="C8749" s="98"/>
      <c r="D8749" s="100"/>
      <c r="E8749" s="100"/>
      <c r="F8749" s="100"/>
      <c r="H8749" s="102"/>
      <c r="I8749" s="103"/>
      <c r="J8749" s="102"/>
      <c r="L8749" s="100"/>
      <c r="M8749" s="100"/>
      <c r="N8749" s="100"/>
    </row>
    <row r="8750" spans="2:14">
      <c r="B8750" s="98"/>
      <c r="C8750" s="98"/>
      <c r="D8750" s="100"/>
      <c r="E8750" s="100"/>
      <c r="F8750" s="100"/>
      <c r="H8750" s="102"/>
      <c r="I8750" s="103"/>
      <c r="J8750" s="102"/>
      <c r="L8750" s="100"/>
      <c r="M8750" s="100"/>
      <c r="N8750" s="100"/>
    </row>
    <row r="8751" spans="2:14">
      <c r="B8751" s="98"/>
      <c r="C8751" s="98"/>
      <c r="D8751" s="100"/>
      <c r="E8751" s="100"/>
      <c r="F8751" s="100"/>
      <c r="H8751" s="102"/>
      <c r="I8751" s="103"/>
      <c r="J8751" s="102"/>
      <c r="L8751" s="100"/>
      <c r="M8751" s="100"/>
      <c r="N8751" s="100"/>
    </row>
    <row r="8752" spans="2:14">
      <c r="B8752" s="98"/>
      <c r="C8752" s="98"/>
      <c r="D8752" s="100"/>
      <c r="E8752" s="100"/>
      <c r="F8752" s="100"/>
      <c r="H8752" s="102"/>
      <c r="I8752" s="103"/>
      <c r="J8752" s="102"/>
      <c r="L8752" s="100"/>
      <c r="M8752" s="100"/>
      <c r="N8752" s="100"/>
    </row>
    <row r="8753" spans="2:14">
      <c r="B8753" s="98"/>
      <c r="C8753" s="98"/>
      <c r="D8753" s="100"/>
      <c r="E8753" s="100"/>
      <c r="F8753" s="100"/>
      <c r="H8753" s="102"/>
      <c r="I8753" s="103"/>
      <c r="J8753" s="102"/>
      <c r="L8753" s="100"/>
      <c r="M8753" s="100"/>
      <c r="N8753" s="100"/>
    </row>
    <row r="8754" spans="2:14">
      <c r="B8754" s="98"/>
      <c r="C8754" s="98"/>
      <c r="D8754" s="100"/>
      <c r="E8754" s="100"/>
      <c r="F8754" s="100"/>
      <c r="H8754" s="102"/>
      <c r="I8754" s="103"/>
      <c r="J8754" s="102"/>
      <c r="L8754" s="100"/>
      <c r="M8754" s="100"/>
      <c r="N8754" s="100"/>
    </row>
    <row r="8755" spans="2:14">
      <c r="B8755" s="98"/>
      <c r="C8755" s="98"/>
      <c r="D8755" s="100"/>
      <c r="E8755" s="100"/>
      <c r="F8755" s="100"/>
      <c r="H8755" s="102"/>
      <c r="I8755" s="103"/>
      <c r="J8755" s="102"/>
      <c r="L8755" s="100"/>
      <c r="M8755" s="100"/>
      <c r="N8755" s="100"/>
    </row>
    <row r="8756" spans="2:14">
      <c r="B8756" s="98"/>
      <c r="C8756" s="98"/>
      <c r="D8756" s="100"/>
      <c r="E8756" s="100"/>
      <c r="F8756" s="100"/>
      <c r="H8756" s="102"/>
      <c r="I8756" s="103"/>
      <c r="J8756" s="102"/>
      <c r="L8756" s="100"/>
      <c r="M8756" s="100"/>
      <c r="N8756" s="100"/>
    </row>
    <row r="8757" spans="2:14">
      <c r="B8757" s="98"/>
      <c r="C8757" s="98"/>
      <c r="D8757" s="100"/>
      <c r="E8757" s="100"/>
      <c r="F8757" s="100"/>
      <c r="H8757" s="102"/>
      <c r="I8757" s="103"/>
      <c r="J8757" s="102"/>
      <c r="L8757" s="100"/>
      <c r="M8757" s="100"/>
      <c r="N8757" s="100"/>
    </row>
    <row r="8758" spans="2:14">
      <c r="B8758" s="98"/>
      <c r="C8758" s="98"/>
      <c r="D8758" s="100"/>
      <c r="E8758" s="100"/>
      <c r="F8758" s="100"/>
      <c r="H8758" s="102"/>
      <c r="I8758" s="103"/>
      <c r="J8758" s="102"/>
      <c r="L8758" s="100"/>
      <c r="M8758" s="100"/>
      <c r="N8758" s="100"/>
    </row>
    <row r="8759" spans="2:14">
      <c r="B8759" s="98"/>
      <c r="C8759" s="98"/>
      <c r="D8759" s="100"/>
      <c r="E8759" s="100"/>
      <c r="F8759" s="100"/>
      <c r="H8759" s="102"/>
      <c r="I8759" s="103"/>
      <c r="J8759" s="102"/>
      <c r="L8759" s="100"/>
      <c r="M8759" s="100"/>
      <c r="N8759" s="100"/>
    </row>
    <row r="8760" spans="2:14">
      <c r="B8760" s="98"/>
      <c r="C8760" s="98"/>
      <c r="D8760" s="100"/>
      <c r="E8760" s="100"/>
      <c r="F8760" s="100"/>
      <c r="H8760" s="102"/>
      <c r="I8760" s="103"/>
      <c r="J8760" s="102"/>
      <c r="L8760" s="100"/>
      <c r="M8760" s="100"/>
      <c r="N8760" s="100"/>
    </row>
    <row r="8761" spans="2:14">
      <c r="B8761" s="98"/>
      <c r="C8761" s="98"/>
      <c r="D8761" s="100"/>
      <c r="E8761" s="100"/>
      <c r="F8761" s="100"/>
      <c r="H8761" s="102"/>
      <c r="I8761" s="103"/>
      <c r="J8761" s="102"/>
      <c r="L8761" s="100"/>
      <c r="M8761" s="100"/>
      <c r="N8761" s="100"/>
    </row>
    <row r="8762" spans="2:14">
      <c r="B8762" s="98"/>
      <c r="C8762" s="98"/>
      <c r="D8762" s="100"/>
      <c r="E8762" s="100"/>
      <c r="F8762" s="100"/>
      <c r="H8762" s="102"/>
      <c r="I8762" s="103"/>
      <c r="J8762" s="102"/>
      <c r="L8762" s="100"/>
      <c r="M8762" s="100"/>
      <c r="N8762" s="100"/>
    </row>
    <row r="8763" spans="2:14">
      <c r="B8763" s="98"/>
      <c r="C8763" s="98"/>
      <c r="D8763" s="100"/>
      <c r="E8763" s="100"/>
      <c r="F8763" s="100"/>
      <c r="H8763" s="102"/>
      <c r="I8763" s="103"/>
      <c r="J8763" s="102"/>
      <c r="L8763" s="100"/>
      <c r="M8763" s="100"/>
      <c r="N8763" s="100"/>
    </row>
    <row r="8764" spans="2:14">
      <c r="B8764" s="98"/>
      <c r="C8764" s="98"/>
      <c r="D8764" s="100"/>
      <c r="E8764" s="100"/>
      <c r="F8764" s="100"/>
      <c r="H8764" s="102"/>
      <c r="I8764" s="103"/>
      <c r="J8764" s="102"/>
      <c r="L8764" s="100"/>
      <c r="M8764" s="100"/>
      <c r="N8764" s="100"/>
    </row>
    <row r="8765" spans="2:14">
      <c r="B8765" s="98"/>
      <c r="C8765" s="98"/>
      <c r="D8765" s="100"/>
      <c r="E8765" s="100"/>
      <c r="F8765" s="100"/>
      <c r="H8765" s="102"/>
      <c r="I8765" s="103"/>
      <c r="J8765" s="102"/>
      <c r="L8765" s="100"/>
      <c r="M8765" s="100"/>
      <c r="N8765" s="100"/>
    </row>
    <row r="8766" spans="2:14">
      <c r="B8766" s="98"/>
      <c r="C8766" s="98"/>
      <c r="D8766" s="100"/>
      <c r="E8766" s="100"/>
      <c r="F8766" s="100"/>
      <c r="H8766" s="102"/>
      <c r="I8766" s="103"/>
      <c r="J8766" s="102"/>
      <c r="L8766" s="100"/>
      <c r="M8766" s="100"/>
      <c r="N8766" s="100"/>
    </row>
    <row r="8767" spans="2:14">
      <c r="B8767" s="98"/>
      <c r="C8767" s="98"/>
      <c r="D8767" s="100"/>
      <c r="E8767" s="100"/>
      <c r="F8767" s="100"/>
      <c r="H8767" s="102"/>
      <c r="I8767" s="103"/>
      <c r="J8767" s="102"/>
      <c r="L8767" s="100"/>
      <c r="M8767" s="100"/>
      <c r="N8767" s="100"/>
    </row>
    <row r="8768" spans="2:14">
      <c r="B8768" s="98"/>
      <c r="C8768" s="98"/>
      <c r="D8768" s="100"/>
      <c r="E8768" s="100"/>
      <c r="F8768" s="100"/>
      <c r="H8768" s="102"/>
      <c r="I8768" s="103"/>
      <c r="J8768" s="102"/>
      <c r="L8768" s="100"/>
      <c r="M8768" s="100"/>
      <c r="N8768" s="100"/>
    </row>
    <row r="8769" spans="2:14">
      <c r="B8769" s="98"/>
      <c r="C8769" s="98"/>
      <c r="D8769" s="100"/>
      <c r="E8769" s="100"/>
      <c r="F8769" s="100"/>
      <c r="H8769" s="102"/>
      <c r="I8769" s="103"/>
      <c r="J8769" s="102"/>
      <c r="L8769" s="100"/>
      <c r="M8769" s="100"/>
      <c r="N8769" s="100"/>
    </row>
    <row r="8770" spans="2:14">
      <c r="B8770" s="98"/>
      <c r="C8770" s="98"/>
      <c r="D8770" s="100"/>
      <c r="E8770" s="100"/>
      <c r="F8770" s="100"/>
      <c r="H8770" s="102"/>
      <c r="I8770" s="103"/>
      <c r="J8770" s="102"/>
      <c r="L8770" s="100"/>
      <c r="M8770" s="100"/>
      <c r="N8770" s="100"/>
    </row>
    <row r="8771" spans="2:14">
      <c r="B8771" s="98"/>
      <c r="C8771" s="98"/>
      <c r="D8771" s="100"/>
      <c r="E8771" s="100"/>
      <c r="F8771" s="100"/>
      <c r="H8771" s="102"/>
      <c r="I8771" s="103"/>
      <c r="J8771" s="102"/>
      <c r="L8771" s="100"/>
      <c r="M8771" s="100"/>
      <c r="N8771" s="100"/>
    </row>
    <row r="8772" spans="2:14">
      <c r="B8772" s="98"/>
      <c r="C8772" s="98"/>
      <c r="D8772" s="100"/>
      <c r="E8772" s="100"/>
      <c r="F8772" s="100"/>
      <c r="H8772" s="102"/>
      <c r="I8772" s="103"/>
      <c r="J8772" s="102"/>
      <c r="L8772" s="100"/>
      <c r="M8772" s="100"/>
      <c r="N8772" s="100"/>
    </row>
    <row r="8773" spans="2:14">
      <c r="B8773" s="98"/>
      <c r="C8773" s="98"/>
      <c r="D8773" s="100"/>
      <c r="E8773" s="100"/>
      <c r="F8773" s="100"/>
      <c r="H8773" s="102"/>
      <c r="I8773" s="103"/>
      <c r="J8773" s="102"/>
      <c r="L8773" s="100"/>
      <c r="M8773" s="100"/>
      <c r="N8773" s="100"/>
    </row>
    <row r="8774" spans="2:14">
      <c r="B8774" s="98"/>
      <c r="C8774" s="98"/>
      <c r="D8774" s="100"/>
      <c r="E8774" s="100"/>
      <c r="F8774" s="100"/>
      <c r="H8774" s="102"/>
      <c r="I8774" s="103"/>
      <c r="J8774" s="102"/>
      <c r="L8774" s="100"/>
      <c r="M8774" s="100"/>
      <c r="N8774" s="100"/>
    </row>
    <row r="8775" spans="2:14">
      <c r="B8775" s="98"/>
      <c r="C8775" s="98"/>
      <c r="D8775" s="100"/>
      <c r="E8775" s="100"/>
      <c r="F8775" s="100"/>
      <c r="H8775" s="102"/>
      <c r="I8775" s="103"/>
      <c r="J8775" s="102"/>
      <c r="L8775" s="100"/>
      <c r="M8775" s="100"/>
      <c r="N8775" s="100"/>
    </row>
    <row r="8776" spans="2:14">
      <c r="B8776" s="98"/>
      <c r="C8776" s="98"/>
      <c r="D8776" s="100"/>
      <c r="E8776" s="100"/>
      <c r="F8776" s="100"/>
      <c r="H8776" s="102"/>
      <c r="I8776" s="103"/>
      <c r="J8776" s="102"/>
      <c r="L8776" s="100"/>
      <c r="M8776" s="100"/>
      <c r="N8776" s="100"/>
    </row>
    <row r="8777" spans="2:14">
      <c r="B8777" s="98"/>
      <c r="C8777" s="98"/>
      <c r="D8777" s="100"/>
      <c r="E8777" s="100"/>
      <c r="F8777" s="100"/>
      <c r="H8777" s="102"/>
      <c r="I8777" s="103"/>
      <c r="J8777" s="102"/>
      <c r="L8777" s="100"/>
      <c r="M8777" s="100"/>
      <c r="N8777" s="100"/>
    </row>
    <row r="8778" spans="2:14">
      <c r="B8778" s="98"/>
      <c r="C8778" s="98"/>
      <c r="D8778" s="100"/>
      <c r="E8778" s="100"/>
      <c r="F8778" s="100"/>
      <c r="H8778" s="102"/>
      <c r="I8778" s="103"/>
      <c r="J8778" s="102"/>
      <c r="L8778" s="100"/>
      <c r="M8778" s="100"/>
      <c r="N8778" s="100"/>
    </row>
    <row r="8779" spans="2:14">
      <c r="B8779" s="98"/>
      <c r="C8779" s="98"/>
      <c r="D8779" s="100"/>
      <c r="E8779" s="100"/>
      <c r="F8779" s="100"/>
      <c r="H8779" s="102"/>
      <c r="I8779" s="103"/>
      <c r="J8779" s="102"/>
      <c r="L8779" s="100"/>
      <c r="M8779" s="100"/>
      <c r="N8779" s="100"/>
    </row>
    <row r="8780" spans="2:14">
      <c r="B8780" s="98"/>
      <c r="C8780" s="98"/>
      <c r="D8780" s="100"/>
      <c r="E8780" s="100"/>
      <c r="F8780" s="100"/>
      <c r="H8780" s="102"/>
      <c r="I8780" s="103"/>
      <c r="J8780" s="102"/>
      <c r="L8780" s="100"/>
      <c r="M8780" s="100"/>
      <c r="N8780" s="100"/>
    </row>
    <row r="8781" spans="2:14">
      <c r="B8781" s="98"/>
      <c r="C8781" s="98"/>
      <c r="D8781" s="100"/>
      <c r="E8781" s="100"/>
      <c r="F8781" s="100"/>
      <c r="H8781" s="102"/>
      <c r="I8781" s="103"/>
      <c r="J8781" s="102"/>
      <c r="L8781" s="100"/>
      <c r="M8781" s="100"/>
      <c r="N8781" s="100"/>
    </row>
    <row r="8782" spans="2:14">
      <c r="B8782" s="98"/>
      <c r="C8782" s="98"/>
      <c r="D8782" s="100"/>
      <c r="E8782" s="100"/>
      <c r="F8782" s="100"/>
      <c r="H8782" s="102"/>
      <c r="I8782" s="103"/>
      <c r="J8782" s="102"/>
      <c r="L8782" s="100"/>
      <c r="M8782" s="100"/>
      <c r="N8782" s="100"/>
    </row>
    <row r="8783" spans="2:14">
      <c r="B8783" s="98"/>
      <c r="C8783" s="98"/>
      <c r="D8783" s="100"/>
      <c r="E8783" s="100"/>
      <c r="F8783" s="100"/>
      <c r="H8783" s="102"/>
      <c r="I8783" s="103"/>
      <c r="J8783" s="102"/>
      <c r="L8783" s="100"/>
      <c r="M8783" s="100"/>
      <c r="N8783" s="100"/>
    </row>
    <row r="8784" spans="2:14">
      <c r="B8784" s="98"/>
      <c r="C8784" s="98"/>
      <c r="D8784" s="100"/>
      <c r="E8784" s="100"/>
      <c r="F8784" s="100"/>
      <c r="H8784" s="102"/>
      <c r="I8784" s="103"/>
      <c r="J8784" s="102"/>
      <c r="L8784" s="100"/>
      <c r="M8784" s="100"/>
      <c r="N8784" s="100"/>
    </row>
    <row r="8785" spans="2:14">
      <c r="B8785" s="98"/>
      <c r="C8785" s="98"/>
      <c r="D8785" s="100"/>
      <c r="E8785" s="100"/>
      <c r="F8785" s="100"/>
      <c r="H8785" s="102"/>
      <c r="I8785" s="103"/>
      <c r="J8785" s="102"/>
      <c r="L8785" s="100"/>
      <c r="M8785" s="100"/>
      <c r="N8785" s="100"/>
    </row>
    <row r="8786" spans="2:14">
      <c r="B8786" s="98"/>
      <c r="C8786" s="98"/>
      <c r="D8786" s="100"/>
      <c r="E8786" s="100"/>
      <c r="F8786" s="100"/>
      <c r="H8786" s="102"/>
      <c r="I8786" s="103"/>
      <c r="J8786" s="102"/>
      <c r="L8786" s="100"/>
      <c r="M8786" s="100"/>
      <c r="N8786" s="100"/>
    </row>
    <row r="8787" spans="2:14">
      <c r="B8787" s="98"/>
      <c r="C8787" s="98"/>
      <c r="D8787" s="100"/>
      <c r="E8787" s="100"/>
      <c r="F8787" s="100"/>
      <c r="H8787" s="102"/>
      <c r="I8787" s="103"/>
      <c r="J8787" s="102"/>
      <c r="L8787" s="100"/>
      <c r="M8787" s="100"/>
      <c r="N8787" s="100"/>
    </row>
    <row r="8788" spans="2:14">
      <c r="B8788" s="98"/>
      <c r="C8788" s="98"/>
      <c r="D8788" s="100"/>
      <c r="E8788" s="100"/>
      <c r="F8788" s="100"/>
      <c r="H8788" s="102"/>
      <c r="I8788" s="103"/>
      <c r="J8788" s="102"/>
      <c r="L8788" s="100"/>
      <c r="M8788" s="100"/>
      <c r="N8788" s="100"/>
    </row>
    <row r="8789" spans="2:14">
      <c r="B8789" s="98"/>
      <c r="C8789" s="98"/>
      <c r="D8789" s="100"/>
      <c r="E8789" s="100"/>
      <c r="F8789" s="100"/>
      <c r="H8789" s="102"/>
      <c r="I8789" s="103"/>
      <c r="J8789" s="102"/>
      <c r="L8789" s="100"/>
      <c r="M8789" s="100"/>
      <c r="N8789" s="100"/>
    </row>
    <row r="8790" spans="2:14">
      <c r="B8790" s="98"/>
      <c r="C8790" s="98"/>
      <c r="D8790" s="100"/>
      <c r="E8790" s="100"/>
      <c r="F8790" s="100"/>
      <c r="H8790" s="102"/>
      <c r="I8790" s="103"/>
      <c r="J8790" s="102"/>
      <c r="L8790" s="100"/>
      <c r="M8790" s="100"/>
      <c r="N8790" s="100"/>
    </row>
    <row r="8791" spans="2:14">
      <c r="B8791" s="98"/>
      <c r="C8791" s="98"/>
      <c r="D8791" s="100"/>
      <c r="E8791" s="100"/>
      <c r="F8791" s="100"/>
      <c r="H8791" s="102"/>
      <c r="I8791" s="103"/>
      <c r="J8791" s="102"/>
      <c r="L8791" s="100"/>
      <c r="M8791" s="100"/>
      <c r="N8791" s="100"/>
    </row>
    <row r="8792" spans="2:14">
      <c r="B8792" s="98"/>
      <c r="C8792" s="98"/>
      <c r="D8792" s="100"/>
      <c r="E8792" s="100"/>
      <c r="F8792" s="100"/>
      <c r="H8792" s="102"/>
      <c r="I8792" s="103"/>
      <c r="J8792" s="102"/>
      <c r="L8792" s="100"/>
      <c r="M8792" s="100"/>
      <c r="N8792" s="100"/>
    </row>
    <row r="8793" spans="2:14">
      <c r="B8793" s="98"/>
      <c r="C8793" s="98"/>
      <c r="D8793" s="100"/>
      <c r="E8793" s="100"/>
      <c r="F8793" s="100"/>
      <c r="H8793" s="102"/>
      <c r="I8793" s="103"/>
      <c r="J8793" s="102"/>
      <c r="L8793" s="100"/>
      <c r="M8793" s="100"/>
      <c r="N8793" s="100"/>
    </row>
    <row r="8794" spans="2:14">
      <c r="B8794" s="98"/>
      <c r="C8794" s="98"/>
      <c r="D8794" s="100"/>
      <c r="E8794" s="100"/>
      <c r="F8794" s="100"/>
      <c r="H8794" s="102"/>
      <c r="I8794" s="103"/>
      <c r="J8794" s="102"/>
      <c r="L8794" s="100"/>
      <c r="M8794" s="100"/>
      <c r="N8794" s="100"/>
    </row>
    <row r="8795" spans="2:14">
      <c r="B8795" s="98"/>
      <c r="C8795" s="98"/>
      <c r="D8795" s="100"/>
      <c r="E8795" s="100"/>
      <c r="F8795" s="100"/>
      <c r="H8795" s="102"/>
      <c r="I8795" s="103"/>
      <c r="J8795" s="102"/>
      <c r="L8795" s="100"/>
      <c r="M8795" s="100"/>
      <c r="N8795" s="100"/>
    </row>
    <row r="8796" spans="2:14">
      <c r="B8796" s="98"/>
      <c r="C8796" s="98"/>
      <c r="D8796" s="100"/>
      <c r="E8796" s="100"/>
      <c r="F8796" s="100"/>
      <c r="H8796" s="102"/>
      <c r="I8796" s="103"/>
      <c r="J8796" s="102"/>
      <c r="L8796" s="100"/>
      <c r="M8796" s="100"/>
      <c r="N8796" s="100"/>
    </row>
    <row r="8797" spans="2:14">
      <c r="B8797" s="98"/>
      <c r="C8797" s="98"/>
      <c r="D8797" s="100"/>
      <c r="E8797" s="100"/>
      <c r="F8797" s="100"/>
      <c r="H8797" s="102"/>
      <c r="I8797" s="103"/>
      <c r="J8797" s="102"/>
      <c r="L8797" s="100"/>
      <c r="M8797" s="100"/>
      <c r="N8797" s="100"/>
    </row>
    <row r="8798" spans="2:14">
      <c r="B8798" s="98"/>
      <c r="C8798" s="98"/>
      <c r="D8798" s="100"/>
      <c r="E8798" s="100"/>
      <c r="F8798" s="100"/>
      <c r="H8798" s="102"/>
      <c r="I8798" s="103"/>
      <c r="J8798" s="102"/>
      <c r="L8798" s="100"/>
      <c r="M8798" s="100"/>
      <c r="N8798" s="100"/>
    </row>
    <row r="8799" spans="2:14">
      <c r="B8799" s="98"/>
      <c r="C8799" s="98"/>
      <c r="D8799" s="100"/>
      <c r="E8799" s="100"/>
      <c r="F8799" s="100"/>
      <c r="H8799" s="102"/>
      <c r="I8799" s="103"/>
      <c r="J8799" s="102"/>
      <c r="L8799" s="100"/>
      <c r="M8799" s="100"/>
      <c r="N8799" s="100"/>
    </row>
    <row r="8800" spans="2:14">
      <c r="B8800" s="98"/>
      <c r="C8800" s="98"/>
      <c r="D8800" s="100"/>
      <c r="E8800" s="100"/>
      <c r="F8800" s="100"/>
      <c r="H8800" s="102"/>
      <c r="I8800" s="103"/>
      <c r="J8800" s="102"/>
      <c r="L8800" s="100"/>
      <c r="M8800" s="100"/>
      <c r="N8800" s="100"/>
    </row>
    <row r="8801" spans="2:14">
      <c r="B8801" s="98"/>
      <c r="C8801" s="98"/>
      <c r="D8801" s="100"/>
      <c r="E8801" s="100"/>
      <c r="F8801" s="100"/>
      <c r="H8801" s="102"/>
      <c r="I8801" s="103"/>
      <c r="J8801" s="102"/>
      <c r="L8801" s="100"/>
      <c r="M8801" s="100"/>
      <c r="N8801" s="100"/>
    </row>
    <row r="8802" spans="2:14">
      <c r="B8802" s="98"/>
      <c r="C8802" s="98"/>
      <c r="D8802" s="100"/>
      <c r="E8802" s="100"/>
      <c r="F8802" s="100"/>
      <c r="H8802" s="102"/>
      <c r="I8802" s="103"/>
      <c r="J8802" s="102"/>
      <c r="L8802" s="100"/>
      <c r="M8802" s="100"/>
      <c r="N8802" s="100"/>
    </row>
    <row r="8803" spans="2:14">
      <c r="B8803" s="98"/>
      <c r="C8803" s="98"/>
      <c r="D8803" s="100"/>
      <c r="E8803" s="100"/>
      <c r="F8803" s="100"/>
      <c r="H8803" s="102"/>
      <c r="I8803" s="103"/>
      <c r="J8803" s="102"/>
      <c r="L8803" s="100"/>
      <c r="M8803" s="100"/>
      <c r="N8803" s="100"/>
    </row>
    <row r="8804" spans="2:14">
      <c r="B8804" s="98"/>
      <c r="C8804" s="98"/>
      <c r="D8804" s="100"/>
      <c r="E8804" s="100"/>
      <c r="F8804" s="100"/>
      <c r="H8804" s="102"/>
      <c r="I8804" s="103"/>
      <c r="J8804" s="102"/>
      <c r="L8804" s="100"/>
      <c r="M8804" s="100"/>
      <c r="N8804" s="100"/>
    </row>
    <row r="8805" spans="2:14">
      <c r="B8805" s="98"/>
      <c r="C8805" s="98"/>
      <c r="D8805" s="100"/>
      <c r="E8805" s="100"/>
      <c r="F8805" s="100"/>
      <c r="H8805" s="102"/>
      <c r="I8805" s="103"/>
      <c r="J8805" s="102"/>
      <c r="L8805" s="100"/>
      <c r="M8805" s="100"/>
      <c r="N8805" s="100"/>
    </row>
    <row r="8806" spans="2:14">
      <c r="B8806" s="98"/>
      <c r="C8806" s="98"/>
      <c r="D8806" s="100"/>
      <c r="E8806" s="100"/>
      <c r="F8806" s="100"/>
      <c r="H8806" s="102"/>
      <c r="I8806" s="103"/>
      <c r="J8806" s="102"/>
      <c r="L8806" s="100"/>
      <c r="M8806" s="100"/>
      <c r="N8806" s="100"/>
    </row>
    <row r="8807" spans="2:14">
      <c r="B8807" s="98"/>
      <c r="C8807" s="98"/>
      <c r="D8807" s="100"/>
      <c r="E8807" s="100"/>
      <c r="F8807" s="100"/>
      <c r="H8807" s="102"/>
      <c r="I8807" s="103"/>
      <c r="J8807" s="102"/>
      <c r="L8807" s="100"/>
      <c r="M8807" s="100"/>
      <c r="N8807" s="100"/>
    </row>
    <row r="8808" spans="2:14">
      <c r="B8808" s="98"/>
      <c r="C8808" s="98"/>
      <c r="D8808" s="100"/>
      <c r="E8808" s="100"/>
      <c r="F8808" s="100"/>
      <c r="H8808" s="102"/>
      <c r="I8808" s="103"/>
      <c r="J8808" s="102"/>
      <c r="L8808" s="100"/>
      <c r="M8808" s="100"/>
      <c r="N8808" s="100"/>
    </row>
    <row r="8809" spans="2:14">
      <c r="B8809" s="98"/>
      <c r="C8809" s="98"/>
      <c r="D8809" s="100"/>
      <c r="E8809" s="100"/>
      <c r="F8809" s="100"/>
      <c r="H8809" s="102"/>
      <c r="I8809" s="103"/>
      <c r="J8809" s="102"/>
      <c r="L8809" s="100"/>
      <c r="M8809" s="100"/>
      <c r="N8809" s="100"/>
    </row>
    <row r="8810" spans="2:14">
      <c r="B8810" s="98"/>
      <c r="C8810" s="98"/>
      <c r="D8810" s="100"/>
      <c r="E8810" s="100"/>
      <c r="F8810" s="100"/>
      <c r="H8810" s="102"/>
      <c r="I8810" s="103"/>
      <c r="J8810" s="102"/>
      <c r="L8810" s="100"/>
      <c r="M8810" s="100"/>
      <c r="N8810" s="100"/>
    </row>
    <row r="8811" spans="2:14">
      <c r="B8811" s="98"/>
      <c r="C8811" s="98"/>
      <c r="D8811" s="100"/>
      <c r="E8811" s="100"/>
      <c r="F8811" s="100"/>
      <c r="H8811" s="102"/>
      <c r="I8811" s="103"/>
      <c r="J8811" s="102"/>
      <c r="L8811" s="100"/>
      <c r="M8811" s="100"/>
      <c r="N8811" s="100"/>
    </row>
    <row r="8812" spans="2:14">
      <c r="B8812" s="98"/>
      <c r="C8812" s="98"/>
      <c r="D8812" s="100"/>
      <c r="E8812" s="100"/>
      <c r="F8812" s="100"/>
      <c r="H8812" s="102"/>
      <c r="I8812" s="103"/>
      <c r="J8812" s="102"/>
      <c r="L8812" s="100"/>
      <c r="M8812" s="100"/>
      <c r="N8812" s="100"/>
    </row>
    <row r="8813" spans="2:14">
      <c r="B8813" s="98"/>
      <c r="C8813" s="98"/>
      <c r="D8813" s="100"/>
      <c r="E8813" s="100"/>
      <c r="F8813" s="100"/>
      <c r="H8813" s="102"/>
      <c r="I8813" s="103"/>
      <c r="J8813" s="102"/>
      <c r="L8813" s="100"/>
      <c r="M8813" s="100"/>
      <c r="N8813" s="100"/>
    </row>
    <row r="8814" spans="2:14">
      <c r="B8814" s="98"/>
      <c r="C8814" s="98"/>
      <c r="D8814" s="100"/>
      <c r="E8814" s="100"/>
      <c r="F8814" s="100"/>
      <c r="H8814" s="102"/>
      <c r="I8814" s="103"/>
      <c r="J8814" s="102"/>
      <c r="L8814" s="100"/>
      <c r="M8814" s="100"/>
      <c r="N8814" s="100"/>
    </row>
    <row r="8815" spans="2:14">
      <c r="B8815" s="98"/>
      <c r="C8815" s="98"/>
      <c r="D8815" s="100"/>
      <c r="E8815" s="100"/>
      <c r="F8815" s="100"/>
      <c r="H8815" s="102"/>
      <c r="I8815" s="103"/>
      <c r="J8815" s="102"/>
      <c r="L8815" s="100"/>
      <c r="M8815" s="100"/>
      <c r="N8815" s="100"/>
    </row>
    <row r="8816" spans="2:14">
      <c r="B8816" s="98"/>
      <c r="C8816" s="98"/>
      <c r="D8816" s="100"/>
      <c r="E8816" s="100"/>
      <c r="F8816" s="100"/>
      <c r="H8816" s="102"/>
      <c r="I8816" s="103"/>
      <c r="J8816" s="102"/>
      <c r="L8816" s="100"/>
      <c r="M8816" s="100"/>
      <c r="N8816" s="100"/>
    </row>
    <row r="8817" spans="2:14">
      <c r="B8817" s="98"/>
      <c r="C8817" s="98"/>
      <c r="D8817" s="100"/>
      <c r="E8817" s="100"/>
      <c r="F8817" s="100"/>
      <c r="H8817" s="102"/>
      <c r="I8817" s="103"/>
      <c r="J8817" s="102"/>
      <c r="L8817" s="100"/>
      <c r="M8817" s="100"/>
      <c r="N8817" s="100"/>
    </row>
    <row r="8818" spans="2:14">
      <c r="B8818" s="98"/>
      <c r="C8818" s="98"/>
      <c r="D8818" s="100"/>
      <c r="E8818" s="100"/>
      <c r="F8818" s="100"/>
      <c r="H8818" s="102"/>
      <c r="I8818" s="103"/>
      <c r="J8818" s="102"/>
      <c r="L8818" s="100"/>
      <c r="M8818" s="100"/>
      <c r="N8818" s="100"/>
    </row>
    <row r="8819" spans="2:14">
      <c r="B8819" s="98"/>
      <c r="C8819" s="98"/>
      <c r="D8819" s="100"/>
      <c r="E8819" s="100"/>
      <c r="F8819" s="100"/>
      <c r="H8819" s="102"/>
      <c r="I8819" s="103"/>
      <c r="J8819" s="102"/>
      <c r="L8819" s="100"/>
      <c r="M8819" s="100"/>
      <c r="N8819" s="100"/>
    </row>
    <row r="8820" spans="2:14">
      <c r="B8820" s="98"/>
      <c r="C8820" s="98"/>
      <c r="D8820" s="100"/>
      <c r="E8820" s="100"/>
      <c r="F8820" s="100"/>
      <c r="H8820" s="102"/>
      <c r="I8820" s="103"/>
      <c r="J8820" s="102"/>
      <c r="L8820" s="100"/>
      <c r="M8820" s="100"/>
      <c r="N8820" s="100"/>
    </row>
    <row r="8821" spans="2:14">
      <c r="B8821" s="98"/>
      <c r="C8821" s="98"/>
      <c r="D8821" s="100"/>
      <c r="E8821" s="100"/>
      <c r="F8821" s="100"/>
      <c r="H8821" s="102"/>
      <c r="I8821" s="103"/>
      <c r="J8821" s="102"/>
      <c r="L8821" s="100"/>
      <c r="M8821" s="100"/>
      <c r="N8821" s="100"/>
    </row>
    <row r="8822" spans="2:14">
      <c r="B8822" s="98"/>
      <c r="C8822" s="98"/>
      <c r="D8822" s="100"/>
      <c r="E8822" s="100"/>
      <c r="F8822" s="100"/>
      <c r="H8822" s="102"/>
      <c r="I8822" s="103"/>
      <c r="J8822" s="102"/>
      <c r="L8822" s="100"/>
      <c r="M8822" s="100"/>
      <c r="N8822" s="100"/>
    </row>
    <row r="8823" spans="2:14">
      <c r="B8823" s="98"/>
      <c r="C8823" s="98"/>
      <c r="D8823" s="100"/>
      <c r="E8823" s="100"/>
      <c r="F8823" s="100"/>
      <c r="H8823" s="102"/>
      <c r="I8823" s="103"/>
      <c r="J8823" s="102"/>
      <c r="L8823" s="100"/>
      <c r="M8823" s="100"/>
      <c r="N8823" s="100"/>
    </row>
    <row r="8824" spans="2:14">
      <c r="B8824" s="98"/>
      <c r="C8824" s="98"/>
      <c r="D8824" s="100"/>
      <c r="E8824" s="100"/>
      <c r="F8824" s="100"/>
      <c r="H8824" s="102"/>
      <c r="I8824" s="103"/>
      <c r="J8824" s="102"/>
      <c r="L8824" s="100"/>
      <c r="M8824" s="100"/>
      <c r="N8824" s="100"/>
    </row>
    <row r="8825" spans="2:14">
      <c r="B8825" s="98"/>
      <c r="C8825" s="98"/>
      <c r="D8825" s="100"/>
      <c r="E8825" s="100"/>
      <c r="F8825" s="100"/>
      <c r="H8825" s="102"/>
      <c r="I8825" s="103"/>
      <c r="J8825" s="102"/>
      <c r="L8825" s="100"/>
      <c r="M8825" s="100"/>
      <c r="N8825" s="100"/>
    </row>
    <row r="8826" spans="2:14">
      <c r="B8826" s="98"/>
      <c r="C8826" s="98"/>
      <c r="D8826" s="100"/>
      <c r="E8826" s="100"/>
      <c r="F8826" s="100"/>
      <c r="H8826" s="102"/>
      <c r="I8826" s="103"/>
      <c r="J8826" s="102"/>
      <c r="L8826" s="100"/>
      <c r="M8826" s="100"/>
      <c r="N8826" s="100"/>
    </row>
    <row r="8827" spans="2:14">
      <c r="B8827" s="98"/>
      <c r="C8827" s="98"/>
      <c r="D8827" s="100"/>
      <c r="E8827" s="100"/>
      <c r="F8827" s="100"/>
      <c r="H8827" s="102"/>
      <c r="I8827" s="103"/>
      <c r="J8827" s="102"/>
      <c r="L8827" s="100"/>
      <c r="M8827" s="100"/>
      <c r="N8827" s="100"/>
    </row>
    <row r="8828" spans="2:14">
      <c r="B8828" s="98"/>
      <c r="C8828" s="98"/>
      <c r="D8828" s="100"/>
      <c r="E8828" s="100"/>
      <c r="F8828" s="100"/>
      <c r="H8828" s="102"/>
      <c r="I8828" s="103"/>
      <c r="J8828" s="102"/>
      <c r="L8828" s="100"/>
      <c r="M8828" s="100"/>
      <c r="N8828" s="100"/>
    </row>
    <row r="8829" spans="2:14">
      <c r="B8829" s="98"/>
      <c r="C8829" s="98"/>
      <c r="D8829" s="100"/>
      <c r="E8829" s="100"/>
      <c r="F8829" s="100"/>
      <c r="H8829" s="102"/>
      <c r="I8829" s="103"/>
      <c r="J8829" s="102"/>
      <c r="L8829" s="100"/>
      <c r="M8829" s="100"/>
      <c r="N8829" s="100"/>
    </row>
    <row r="8830" spans="2:14">
      <c r="B8830" s="98"/>
      <c r="C8830" s="98"/>
      <c r="D8830" s="100"/>
      <c r="E8830" s="100"/>
      <c r="F8830" s="100"/>
      <c r="H8830" s="102"/>
      <c r="I8830" s="103"/>
      <c r="J8830" s="102"/>
      <c r="L8830" s="100"/>
      <c r="M8830" s="100"/>
      <c r="N8830" s="100"/>
    </row>
    <row r="8831" spans="2:14">
      <c r="B8831" s="98"/>
      <c r="C8831" s="98"/>
      <c r="D8831" s="100"/>
      <c r="E8831" s="100"/>
      <c r="F8831" s="100"/>
      <c r="H8831" s="102"/>
      <c r="I8831" s="103"/>
      <c r="J8831" s="102"/>
      <c r="L8831" s="100"/>
      <c r="M8831" s="100"/>
      <c r="N8831" s="100"/>
    </row>
    <row r="8832" spans="2:14">
      <c r="B8832" s="98"/>
      <c r="C8832" s="98"/>
      <c r="D8832" s="100"/>
      <c r="E8832" s="100"/>
      <c r="F8832" s="100"/>
      <c r="H8832" s="102"/>
      <c r="I8832" s="103"/>
      <c r="J8832" s="102"/>
      <c r="L8832" s="100"/>
      <c r="M8832" s="100"/>
      <c r="N8832" s="100"/>
    </row>
    <row r="8833" spans="2:14">
      <c r="B8833" s="98"/>
      <c r="C8833" s="98"/>
      <c r="D8833" s="100"/>
      <c r="E8833" s="100"/>
      <c r="F8833" s="100"/>
      <c r="H8833" s="102"/>
      <c r="I8833" s="103"/>
      <c r="J8833" s="102"/>
      <c r="L8833" s="100"/>
      <c r="M8833" s="100"/>
      <c r="N8833" s="100"/>
    </row>
    <row r="8834" spans="2:14">
      <c r="B8834" s="98"/>
      <c r="C8834" s="98"/>
      <c r="D8834" s="100"/>
      <c r="E8834" s="100"/>
      <c r="F8834" s="100"/>
      <c r="H8834" s="102"/>
      <c r="I8834" s="103"/>
      <c r="J8834" s="102"/>
      <c r="L8834" s="100"/>
      <c r="M8834" s="100"/>
      <c r="N8834" s="100"/>
    </row>
    <row r="8835" spans="2:14">
      <c r="B8835" s="98"/>
      <c r="C8835" s="98"/>
      <c r="D8835" s="100"/>
      <c r="E8835" s="100"/>
      <c r="F8835" s="100"/>
      <c r="H8835" s="102"/>
      <c r="I8835" s="103"/>
      <c r="J8835" s="102"/>
      <c r="L8835" s="100"/>
      <c r="M8835" s="100"/>
      <c r="N8835" s="100"/>
    </row>
    <row r="8836" spans="2:14">
      <c r="B8836" s="98"/>
      <c r="C8836" s="98"/>
      <c r="D8836" s="100"/>
      <c r="E8836" s="100"/>
      <c r="F8836" s="100"/>
      <c r="H8836" s="102"/>
      <c r="I8836" s="103"/>
      <c r="J8836" s="102"/>
      <c r="L8836" s="100"/>
      <c r="M8836" s="100"/>
      <c r="N8836" s="100"/>
    </row>
    <row r="8837" spans="2:14">
      <c r="B8837" s="98"/>
      <c r="C8837" s="98"/>
      <c r="D8837" s="100"/>
      <c r="E8837" s="100"/>
      <c r="F8837" s="100"/>
      <c r="H8837" s="102"/>
      <c r="I8837" s="103"/>
      <c r="J8837" s="102"/>
      <c r="L8837" s="100"/>
      <c r="M8837" s="100"/>
      <c r="N8837" s="100"/>
    </row>
    <row r="8838" spans="2:14">
      <c r="B8838" s="98"/>
      <c r="C8838" s="98"/>
      <c r="D8838" s="100"/>
      <c r="E8838" s="100"/>
      <c r="F8838" s="100"/>
      <c r="H8838" s="102"/>
      <c r="I8838" s="103"/>
      <c r="J8838" s="102"/>
      <c r="L8838" s="100"/>
      <c r="M8838" s="100"/>
      <c r="N8838" s="100"/>
    </row>
    <row r="8839" spans="2:14">
      <c r="B8839" s="98"/>
      <c r="C8839" s="98"/>
      <c r="D8839" s="100"/>
      <c r="E8839" s="100"/>
      <c r="F8839" s="100"/>
      <c r="H8839" s="102"/>
      <c r="I8839" s="103"/>
      <c r="J8839" s="102"/>
      <c r="L8839" s="100"/>
      <c r="M8839" s="100"/>
      <c r="N8839" s="100"/>
    </row>
    <row r="8840" spans="2:14">
      <c r="B8840" s="98"/>
      <c r="C8840" s="98"/>
      <c r="D8840" s="100"/>
      <c r="E8840" s="100"/>
      <c r="F8840" s="100"/>
      <c r="H8840" s="102"/>
      <c r="I8840" s="103"/>
      <c r="J8840" s="102"/>
      <c r="L8840" s="100"/>
      <c r="M8840" s="100"/>
      <c r="N8840" s="100"/>
    </row>
    <row r="8841" spans="2:14">
      <c r="B8841" s="98"/>
      <c r="C8841" s="98"/>
      <c r="D8841" s="100"/>
      <c r="E8841" s="100"/>
      <c r="F8841" s="100"/>
      <c r="H8841" s="102"/>
      <c r="I8841" s="103"/>
      <c r="J8841" s="102"/>
      <c r="L8841" s="100"/>
      <c r="M8841" s="100"/>
      <c r="N8841" s="100"/>
    </row>
    <row r="8842" spans="2:14">
      <c r="B8842" s="98"/>
      <c r="C8842" s="98"/>
      <c r="D8842" s="100"/>
      <c r="E8842" s="100"/>
      <c r="F8842" s="100"/>
      <c r="H8842" s="102"/>
      <c r="I8842" s="103"/>
      <c r="J8842" s="102"/>
      <c r="L8842" s="100"/>
      <c r="M8842" s="100"/>
      <c r="N8842" s="100"/>
    </row>
    <row r="8843" spans="2:14">
      <c r="B8843" s="98"/>
      <c r="C8843" s="98"/>
      <c r="D8843" s="100"/>
      <c r="E8843" s="100"/>
      <c r="F8843" s="100"/>
      <c r="H8843" s="102"/>
      <c r="I8843" s="103"/>
      <c r="J8843" s="102"/>
      <c r="L8843" s="100"/>
      <c r="M8843" s="100"/>
      <c r="N8843" s="100"/>
    </row>
    <row r="8844" spans="2:14">
      <c r="B8844" s="98"/>
      <c r="C8844" s="98"/>
      <c r="D8844" s="100"/>
      <c r="E8844" s="100"/>
      <c r="F8844" s="100"/>
      <c r="H8844" s="102"/>
      <c r="I8844" s="103"/>
      <c r="J8844" s="102"/>
      <c r="L8844" s="100"/>
      <c r="M8844" s="100"/>
      <c r="N8844" s="100"/>
    </row>
    <row r="8845" spans="2:14">
      <c r="B8845" s="98"/>
      <c r="C8845" s="98"/>
      <c r="D8845" s="100"/>
      <c r="E8845" s="100"/>
      <c r="F8845" s="100"/>
      <c r="H8845" s="102"/>
      <c r="I8845" s="103"/>
      <c r="J8845" s="102"/>
      <c r="L8845" s="100"/>
      <c r="M8845" s="100"/>
      <c r="N8845" s="100"/>
    </row>
    <row r="8846" spans="2:14">
      <c r="B8846" s="98"/>
      <c r="C8846" s="98"/>
      <c r="D8846" s="100"/>
      <c r="E8846" s="100"/>
      <c r="F8846" s="100"/>
      <c r="H8846" s="102"/>
      <c r="I8846" s="103"/>
      <c r="J8846" s="102"/>
      <c r="L8846" s="100"/>
      <c r="M8846" s="100"/>
      <c r="N8846" s="100"/>
    </row>
    <row r="8847" spans="2:14">
      <c r="B8847" s="98"/>
      <c r="C8847" s="98"/>
      <c r="D8847" s="100"/>
      <c r="E8847" s="100"/>
      <c r="F8847" s="100"/>
      <c r="H8847" s="102"/>
      <c r="I8847" s="103"/>
      <c r="J8847" s="102"/>
      <c r="L8847" s="100"/>
      <c r="M8847" s="100"/>
      <c r="N8847" s="100"/>
    </row>
    <row r="8848" spans="2:14">
      <c r="B8848" s="98"/>
      <c r="C8848" s="98"/>
      <c r="D8848" s="100"/>
      <c r="E8848" s="100"/>
      <c r="F8848" s="100"/>
      <c r="H8848" s="102"/>
      <c r="I8848" s="103"/>
      <c r="J8848" s="102"/>
      <c r="L8848" s="100"/>
      <c r="M8848" s="100"/>
      <c r="N8848" s="100"/>
    </row>
    <row r="8849" spans="2:14">
      <c r="B8849" s="98"/>
      <c r="C8849" s="98"/>
      <c r="D8849" s="100"/>
      <c r="E8849" s="100"/>
      <c r="F8849" s="100"/>
      <c r="H8849" s="102"/>
      <c r="I8849" s="103"/>
      <c r="J8849" s="102"/>
      <c r="L8849" s="100"/>
      <c r="M8849" s="100"/>
      <c r="N8849" s="100"/>
    </row>
    <row r="8850" spans="2:14">
      <c r="B8850" s="98"/>
      <c r="C8850" s="98"/>
      <c r="D8850" s="100"/>
      <c r="E8850" s="100"/>
      <c r="F8850" s="100"/>
      <c r="H8850" s="102"/>
      <c r="I8850" s="103"/>
      <c r="J8850" s="102"/>
      <c r="L8850" s="100"/>
      <c r="M8850" s="100"/>
      <c r="N8850" s="100"/>
    </row>
    <row r="8851" spans="2:14">
      <c r="B8851" s="98"/>
      <c r="C8851" s="98"/>
      <c r="D8851" s="100"/>
      <c r="E8851" s="100"/>
      <c r="F8851" s="100"/>
      <c r="H8851" s="102"/>
      <c r="I8851" s="103"/>
      <c r="J8851" s="102"/>
      <c r="L8851" s="100"/>
      <c r="M8851" s="100"/>
      <c r="N8851" s="100"/>
    </row>
    <row r="8852" spans="2:14">
      <c r="B8852" s="98"/>
      <c r="C8852" s="98"/>
      <c r="D8852" s="100"/>
      <c r="E8852" s="100"/>
      <c r="F8852" s="100"/>
      <c r="H8852" s="102"/>
      <c r="I8852" s="103"/>
      <c r="J8852" s="102"/>
      <c r="L8852" s="100"/>
      <c r="M8852" s="100"/>
      <c r="N8852" s="100"/>
    </row>
    <row r="8853" spans="2:14">
      <c r="B8853" s="98"/>
      <c r="C8853" s="98"/>
      <c r="D8853" s="100"/>
      <c r="E8853" s="100"/>
      <c r="F8853" s="100"/>
      <c r="H8853" s="102"/>
      <c r="I8853" s="103"/>
      <c r="J8853" s="102"/>
      <c r="L8853" s="100"/>
      <c r="M8853" s="100"/>
      <c r="N8853" s="100"/>
    </row>
    <row r="8854" spans="2:14">
      <c r="B8854" s="98"/>
      <c r="C8854" s="98"/>
      <c r="D8854" s="100"/>
      <c r="E8854" s="100"/>
      <c r="F8854" s="100"/>
      <c r="H8854" s="102"/>
      <c r="I8854" s="103"/>
      <c r="J8854" s="102"/>
      <c r="L8854" s="100"/>
      <c r="M8854" s="100"/>
      <c r="N8854" s="100"/>
    </row>
    <row r="8855" spans="2:14">
      <c r="B8855" s="98"/>
      <c r="C8855" s="98"/>
      <c r="D8855" s="100"/>
      <c r="E8855" s="100"/>
      <c r="F8855" s="100"/>
      <c r="H8855" s="102"/>
      <c r="I8855" s="103"/>
      <c r="J8855" s="102"/>
      <c r="L8855" s="100"/>
      <c r="M8855" s="100"/>
      <c r="N8855" s="100"/>
    </row>
    <row r="8856" spans="2:14">
      <c r="B8856" s="98"/>
      <c r="C8856" s="98"/>
      <c r="D8856" s="100"/>
      <c r="E8856" s="100"/>
      <c r="F8856" s="100"/>
      <c r="H8856" s="102"/>
      <c r="I8856" s="103"/>
      <c r="J8856" s="102"/>
      <c r="L8856" s="100"/>
      <c r="M8856" s="100"/>
      <c r="N8856" s="100"/>
    </row>
    <row r="8857" spans="2:14">
      <c r="B8857" s="98"/>
      <c r="C8857" s="98"/>
      <c r="D8857" s="100"/>
      <c r="E8857" s="100"/>
      <c r="F8857" s="100"/>
      <c r="H8857" s="102"/>
      <c r="I8857" s="103"/>
      <c r="J8857" s="102"/>
      <c r="L8857" s="100"/>
      <c r="M8857" s="100"/>
      <c r="N8857" s="100"/>
    </row>
    <row r="8858" spans="2:14">
      <c r="B8858" s="98"/>
      <c r="C8858" s="98"/>
      <c r="D8858" s="100"/>
      <c r="E8858" s="100"/>
      <c r="F8858" s="100"/>
      <c r="H8858" s="102"/>
      <c r="I8858" s="103"/>
      <c r="J8858" s="102"/>
      <c r="L8858" s="100"/>
      <c r="M8858" s="100"/>
      <c r="N8858" s="100"/>
    </row>
    <row r="8859" spans="2:14">
      <c r="B8859" s="98"/>
      <c r="C8859" s="98"/>
      <c r="D8859" s="100"/>
      <c r="E8859" s="100"/>
      <c r="F8859" s="100"/>
      <c r="H8859" s="102"/>
      <c r="I8859" s="103"/>
      <c r="J8859" s="102"/>
      <c r="L8859" s="100"/>
      <c r="M8859" s="100"/>
      <c r="N8859" s="100"/>
    </row>
    <row r="8860" spans="2:14">
      <c r="B8860" s="98"/>
      <c r="C8860" s="98"/>
      <c r="D8860" s="100"/>
      <c r="E8860" s="100"/>
      <c r="F8860" s="100"/>
      <c r="H8860" s="102"/>
      <c r="I8860" s="103"/>
      <c r="J8860" s="102"/>
      <c r="L8860" s="100"/>
      <c r="M8860" s="100"/>
      <c r="N8860" s="100"/>
    </row>
    <row r="8861" spans="2:14">
      <c r="B8861" s="98"/>
      <c r="C8861" s="98"/>
      <c r="D8861" s="100"/>
      <c r="E8861" s="100"/>
      <c r="F8861" s="100"/>
      <c r="H8861" s="102"/>
      <c r="I8861" s="103"/>
      <c r="J8861" s="102"/>
      <c r="L8861" s="100"/>
      <c r="M8861" s="100"/>
      <c r="N8861" s="100"/>
    </row>
    <row r="8862" spans="2:14">
      <c r="B8862" s="98"/>
      <c r="C8862" s="98"/>
      <c r="D8862" s="100"/>
      <c r="E8862" s="100"/>
      <c r="F8862" s="100"/>
      <c r="H8862" s="102"/>
      <c r="I8862" s="103"/>
      <c r="J8862" s="102"/>
      <c r="L8862" s="100"/>
      <c r="M8862" s="100"/>
      <c r="N8862" s="100"/>
    </row>
    <row r="8863" spans="2:14">
      <c r="B8863" s="98"/>
      <c r="C8863" s="98"/>
      <c r="D8863" s="100"/>
      <c r="E8863" s="100"/>
      <c r="F8863" s="100"/>
      <c r="H8863" s="102"/>
      <c r="I8863" s="103"/>
      <c r="J8863" s="102"/>
      <c r="L8863" s="100"/>
      <c r="M8863" s="100"/>
      <c r="N8863" s="100"/>
    </row>
    <row r="8864" spans="2:14">
      <c r="B8864" s="98"/>
      <c r="C8864" s="98"/>
      <c r="D8864" s="100"/>
      <c r="E8864" s="100"/>
      <c r="F8864" s="100"/>
      <c r="H8864" s="102"/>
      <c r="I8864" s="103"/>
      <c r="J8864" s="102"/>
      <c r="L8864" s="100"/>
      <c r="M8864" s="100"/>
      <c r="N8864" s="100"/>
    </row>
    <row r="8865" spans="2:14">
      <c r="B8865" s="98"/>
      <c r="C8865" s="98"/>
      <c r="D8865" s="100"/>
      <c r="E8865" s="100"/>
      <c r="F8865" s="100"/>
      <c r="H8865" s="102"/>
      <c r="I8865" s="103"/>
      <c r="J8865" s="102"/>
      <c r="L8865" s="100"/>
      <c r="M8865" s="100"/>
      <c r="N8865" s="100"/>
    </row>
    <row r="8866" spans="2:14">
      <c r="B8866" s="98"/>
      <c r="C8866" s="98"/>
      <c r="D8866" s="100"/>
      <c r="E8866" s="100"/>
      <c r="F8866" s="100"/>
      <c r="H8866" s="102"/>
      <c r="I8866" s="103"/>
      <c r="J8866" s="102"/>
      <c r="L8866" s="100"/>
      <c r="M8866" s="100"/>
      <c r="N8866" s="100"/>
    </row>
    <row r="8867" spans="2:14">
      <c r="B8867" s="98"/>
      <c r="C8867" s="98"/>
      <c r="D8867" s="100"/>
      <c r="E8867" s="100"/>
      <c r="F8867" s="100"/>
      <c r="H8867" s="102"/>
      <c r="I8867" s="103"/>
      <c r="J8867" s="102"/>
      <c r="L8867" s="100"/>
      <c r="M8867" s="100"/>
      <c r="N8867" s="100"/>
    </row>
    <row r="8868" spans="2:14">
      <c r="B8868" s="98"/>
      <c r="C8868" s="98"/>
      <c r="D8868" s="100"/>
      <c r="E8868" s="100"/>
      <c r="F8868" s="100"/>
      <c r="H8868" s="102"/>
      <c r="I8868" s="103"/>
      <c r="J8868" s="102"/>
      <c r="L8868" s="100"/>
      <c r="M8868" s="100"/>
      <c r="N8868" s="100"/>
    </row>
    <row r="8869" spans="2:14">
      <c r="B8869" s="98"/>
      <c r="C8869" s="98"/>
      <c r="D8869" s="100"/>
      <c r="E8869" s="100"/>
      <c r="F8869" s="100"/>
      <c r="H8869" s="102"/>
      <c r="I8869" s="103"/>
      <c r="J8869" s="102"/>
      <c r="L8869" s="100"/>
      <c r="M8869" s="100"/>
      <c r="N8869" s="100"/>
    </row>
    <row r="8870" spans="2:14">
      <c r="B8870" s="98"/>
      <c r="C8870" s="98"/>
      <c r="D8870" s="100"/>
      <c r="E8870" s="100"/>
      <c r="F8870" s="100"/>
      <c r="H8870" s="102"/>
      <c r="I8870" s="103"/>
      <c r="J8870" s="102"/>
      <c r="L8870" s="100"/>
      <c r="M8870" s="100"/>
      <c r="N8870" s="100"/>
    </row>
    <row r="8871" spans="2:14">
      <c r="B8871" s="98"/>
      <c r="C8871" s="98"/>
      <c r="D8871" s="100"/>
      <c r="E8871" s="100"/>
      <c r="F8871" s="100"/>
      <c r="H8871" s="102"/>
      <c r="I8871" s="103"/>
      <c r="J8871" s="102"/>
      <c r="L8871" s="100"/>
      <c r="M8871" s="100"/>
      <c r="N8871" s="100"/>
    </row>
    <row r="8872" spans="2:14">
      <c r="B8872" s="98"/>
      <c r="C8872" s="98"/>
      <c r="D8872" s="100"/>
      <c r="E8872" s="100"/>
      <c r="F8872" s="100"/>
      <c r="H8872" s="102"/>
      <c r="I8872" s="103"/>
      <c r="J8872" s="102"/>
      <c r="L8872" s="100"/>
      <c r="M8872" s="100"/>
      <c r="N8872" s="100"/>
    </row>
    <row r="8873" spans="2:14">
      <c r="B8873" s="98"/>
      <c r="C8873" s="98"/>
      <c r="D8873" s="100"/>
      <c r="E8873" s="100"/>
      <c r="F8873" s="100"/>
      <c r="H8873" s="102"/>
      <c r="I8873" s="103"/>
      <c r="J8873" s="102"/>
      <c r="L8873" s="100"/>
      <c r="M8873" s="100"/>
      <c r="N8873" s="100"/>
    </row>
    <row r="8874" spans="2:14">
      <c r="B8874" s="98"/>
      <c r="C8874" s="98"/>
      <c r="D8874" s="100"/>
      <c r="E8874" s="100"/>
      <c r="F8874" s="100"/>
      <c r="H8874" s="102"/>
      <c r="I8874" s="103"/>
      <c r="J8874" s="102"/>
      <c r="L8874" s="100"/>
      <c r="M8874" s="100"/>
      <c r="N8874" s="100"/>
    </row>
    <row r="8875" spans="2:14">
      <c r="B8875" s="98"/>
      <c r="C8875" s="98"/>
      <c r="D8875" s="100"/>
      <c r="E8875" s="100"/>
      <c r="F8875" s="100"/>
      <c r="H8875" s="102"/>
      <c r="I8875" s="103"/>
      <c r="J8875" s="102"/>
      <c r="L8875" s="100"/>
      <c r="M8875" s="100"/>
      <c r="N8875" s="100"/>
    </row>
    <row r="8876" spans="2:14">
      <c r="B8876" s="98"/>
      <c r="C8876" s="98"/>
      <c r="D8876" s="100"/>
      <c r="E8876" s="100"/>
      <c r="F8876" s="100"/>
      <c r="H8876" s="102"/>
      <c r="I8876" s="103"/>
      <c r="J8876" s="102"/>
      <c r="L8876" s="100"/>
      <c r="M8876" s="100"/>
      <c r="N8876" s="100"/>
    </row>
    <row r="8877" spans="2:14">
      <c r="B8877" s="98"/>
      <c r="C8877" s="98"/>
      <c r="D8877" s="100"/>
      <c r="E8877" s="100"/>
      <c r="F8877" s="100"/>
      <c r="H8877" s="102"/>
      <c r="I8877" s="103"/>
      <c r="J8877" s="102"/>
      <c r="L8877" s="100"/>
      <c r="M8877" s="100"/>
      <c r="N8877" s="100"/>
    </row>
    <row r="8878" spans="2:14">
      <c r="B8878" s="98"/>
      <c r="C8878" s="98"/>
      <c r="D8878" s="100"/>
      <c r="E8878" s="100"/>
      <c r="F8878" s="100"/>
      <c r="H8878" s="102"/>
      <c r="I8878" s="103"/>
      <c r="J8878" s="102"/>
      <c r="L8878" s="100"/>
      <c r="M8878" s="100"/>
      <c r="N8878" s="100"/>
    </row>
    <row r="8879" spans="2:14">
      <c r="B8879" s="98"/>
      <c r="C8879" s="98"/>
      <c r="D8879" s="100"/>
      <c r="E8879" s="100"/>
      <c r="F8879" s="100"/>
      <c r="H8879" s="102"/>
      <c r="I8879" s="103"/>
      <c r="J8879" s="102"/>
      <c r="L8879" s="100"/>
      <c r="M8879" s="100"/>
      <c r="N8879" s="100"/>
    </row>
    <row r="8880" spans="2:14">
      <c r="B8880" s="98"/>
      <c r="C8880" s="98"/>
      <c r="D8880" s="100"/>
      <c r="E8880" s="100"/>
      <c r="F8880" s="100"/>
      <c r="H8880" s="102"/>
      <c r="I8880" s="103"/>
      <c r="J8880" s="102"/>
      <c r="L8880" s="100"/>
      <c r="M8880" s="100"/>
      <c r="N8880" s="100"/>
    </row>
    <row r="8881" spans="2:14">
      <c r="B8881" s="98"/>
      <c r="C8881" s="98"/>
      <c r="D8881" s="100"/>
      <c r="E8881" s="100"/>
      <c r="F8881" s="100"/>
      <c r="H8881" s="102"/>
      <c r="I8881" s="103"/>
      <c r="J8881" s="102"/>
      <c r="L8881" s="100"/>
      <c r="M8881" s="100"/>
      <c r="N8881" s="100"/>
    </row>
    <row r="8882" spans="2:14">
      <c r="B8882" s="98"/>
      <c r="C8882" s="98"/>
      <c r="D8882" s="100"/>
      <c r="E8882" s="100"/>
      <c r="F8882" s="100"/>
      <c r="H8882" s="102"/>
      <c r="I8882" s="103"/>
      <c r="J8882" s="102"/>
      <c r="L8882" s="100"/>
      <c r="M8882" s="100"/>
      <c r="N8882" s="100"/>
    </row>
    <row r="8883" spans="2:14">
      <c r="B8883" s="98"/>
      <c r="C8883" s="98"/>
      <c r="D8883" s="100"/>
      <c r="E8883" s="100"/>
      <c r="F8883" s="100"/>
      <c r="H8883" s="102"/>
      <c r="I8883" s="103"/>
      <c r="J8883" s="102"/>
      <c r="L8883" s="100"/>
      <c r="M8883" s="100"/>
      <c r="N8883" s="100"/>
    </row>
    <row r="8884" spans="2:14">
      <c r="B8884" s="98"/>
      <c r="C8884" s="98"/>
      <c r="D8884" s="100"/>
      <c r="E8884" s="100"/>
      <c r="F8884" s="100"/>
      <c r="H8884" s="102"/>
      <c r="I8884" s="103"/>
      <c r="J8884" s="102"/>
      <c r="L8884" s="100"/>
      <c r="M8884" s="100"/>
      <c r="N8884" s="100"/>
    </row>
    <row r="8885" spans="2:14">
      <c r="B8885" s="98"/>
      <c r="C8885" s="98"/>
      <c r="D8885" s="100"/>
      <c r="E8885" s="100"/>
      <c r="F8885" s="100"/>
      <c r="H8885" s="102"/>
      <c r="I8885" s="103"/>
      <c r="J8885" s="102"/>
      <c r="L8885" s="100"/>
      <c r="M8885" s="100"/>
      <c r="N8885" s="100"/>
    </row>
    <row r="8886" spans="2:14">
      <c r="B8886" s="98"/>
      <c r="C8886" s="98"/>
      <c r="D8886" s="100"/>
      <c r="E8886" s="100"/>
      <c r="F8886" s="100"/>
      <c r="H8886" s="102"/>
      <c r="I8886" s="103"/>
      <c r="J8886" s="102"/>
      <c r="L8886" s="100"/>
      <c r="M8886" s="100"/>
      <c r="N8886" s="100"/>
    </row>
    <row r="8887" spans="2:14">
      <c r="B8887" s="98"/>
      <c r="C8887" s="98"/>
      <c r="D8887" s="100"/>
      <c r="E8887" s="100"/>
      <c r="F8887" s="100"/>
      <c r="H8887" s="102"/>
      <c r="I8887" s="103"/>
      <c r="J8887" s="102"/>
      <c r="L8887" s="100"/>
      <c r="M8887" s="100"/>
      <c r="N8887" s="100"/>
    </row>
    <row r="8888" spans="2:14">
      <c r="B8888" s="98"/>
      <c r="C8888" s="98"/>
      <c r="D8888" s="100"/>
      <c r="E8888" s="100"/>
      <c r="F8888" s="100"/>
      <c r="H8888" s="102"/>
      <c r="I8888" s="103"/>
      <c r="J8888" s="102"/>
      <c r="L8888" s="100"/>
      <c r="M8888" s="100"/>
      <c r="N8888" s="100"/>
    </row>
    <row r="8889" spans="2:14">
      <c r="B8889" s="98"/>
      <c r="C8889" s="98"/>
      <c r="D8889" s="100"/>
      <c r="E8889" s="100"/>
      <c r="F8889" s="100"/>
      <c r="H8889" s="102"/>
      <c r="I8889" s="103"/>
      <c r="J8889" s="102"/>
      <c r="L8889" s="100"/>
      <c r="M8889" s="100"/>
      <c r="N8889" s="100"/>
    </row>
    <row r="8890" spans="2:14">
      <c r="B8890" s="98"/>
      <c r="C8890" s="98"/>
      <c r="D8890" s="100"/>
      <c r="E8890" s="100"/>
      <c r="F8890" s="100"/>
      <c r="H8890" s="102"/>
      <c r="I8890" s="103"/>
      <c r="J8890" s="102"/>
      <c r="L8890" s="100"/>
      <c r="M8890" s="100"/>
      <c r="N8890" s="100"/>
    </row>
    <row r="8891" spans="2:14">
      <c r="B8891" s="98"/>
      <c r="C8891" s="98"/>
      <c r="D8891" s="100"/>
      <c r="E8891" s="100"/>
      <c r="F8891" s="100"/>
      <c r="H8891" s="102"/>
      <c r="I8891" s="103"/>
      <c r="J8891" s="102"/>
      <c r="L8891" s="100"/>
      <c r="M8891" s="100"/>
      <c r="N8891" s="100"/>
    </row>
    <row r="8892" spans="2:14">
      <c r="B8892" s="98"/>
      <c r="C8892" s="98"/>
      <c r="D8892" s="100"/>
      <c r="E8892" s="100"/>
      <c r="F8892" s="100"/>
      <c r="H8892" s="102"/>
      <c r="I8892" s="103"/>
      <c r="J8892" s="102"/>
      <c r="L8892" s="100"/>
      <c r="M8892" s="100"/>
      <c r="N8892" s="100"/>
    </row>
    <row r="8893" spans="2:14">
      <c r="B8893" s="98"/>
      <c r="C8893" s="98"/>
      <c r="D8893" s="100"/>
      <c r="E8893" s="100"/>
      <c r="F8893" s="100"/>
      <c r="H8893" s="102"/>
      <c r="I8893" s="103"/>
      <c r="J8893" s="102"/>
      <c r="L8893" s="100"/>
      <c r="M8893" s="100"/>
      <c r="N8893" s="100"/>
    </row>
    <row r="8894" spans="2:14">
      <c r="B8894" s="98"/>
      <c r="C8894" s="98"/>
      <c r="D8894" s="100"/>
      <c r="E8894" s="100"/>
      <c r="F8894" s="100"/>
      <c r="H8894" s="102"/>
      <c r="I8894" s="103"/>
      <c r="J8894" s="102"/>
      <c r="L8894" s="100"/>
      <c r="M8894" s="100"/>
      <c r="N8894" s="100"/>
    </row>
    <row r="8895" spans="2:14">
      <c r="B8895" s="98"/>
      <c r="C8895" s="98"/>
      <c r="D8895" s="100"/>
      <c r="E8895" s="100"/>
      <c r="F8895" s="100"/>
      <c r="H8895" s="102"/>
      <c r="I8895" s="103"/>
      <c r="J8895" s="102"/>
      <c r="L8895" s="100"/>
      <c r="M8895" s="100"/>
      <c r="N8895" s="100"/>
    </row>
    <row r="8896" spans="2:14">
      <c r="B8896" s="98"/>
      <c r="C8896" s="98"/>
      <c r="D8896" s="100"/>
      <c r="E8896" s="100"/>
      <c r="F8896" s="100"/>
      <c r="H8896" s="102"/>
      <c r="I8896" s="103"/>
      <c r="J8896" s="102"/>
      <c r="L8896" s="100"/>
      <c r="M8896" s="100"/>
      <c r="N8896" s="100"/>
    </row>
    <row r="8897" spans="2:14">
      <c r="B8897" s="98"/>
      <c r="C8897" s="98"/>
      <c r="D8897" s="100"/>
      <c r="E8897" s="100"/>
      <c r="F8897" s="100"/>
      <c r="H8897" s="102"/>
      <c r="I8897" s="103"/>
      <c r="J8897" s="102"/>
      <c r="L8897" s="100"/>
      <c r="M8897" s="100"/>
      <c r="N8897" s="100"/>
    </row>
    <row r="8898" spans="2:14">
      <c r="B8898" s="98"/>
      <c r="C8898" s="98"/>
      <c r="D8898" s="100"/>
      <c r="E8898" s="100"/>
      <c r="F8898" s="100"/>
      <c r="H8898" s="102"/>
      <c r="I8898" s="103"/>
      <c r="J8898" s="102"/>
      <c r="L8898" s="100"/>
      <c r="M8898" s="100"/>
      <c r="N8898" s="100"/>
    </row>
    <row r="8899" spans="2:14">
      <c r="B8899" s="98"/>
      <c r="C8899" s="98"/>
      <c r="D8899" s="100"/>
      <c r="E8899" s="100"/>
      <c r="F8899" s="100"/>
      <c r="H8899" s="102"/>
      <c r="I8899" s="103"/>
      <c r="J8899" s="102"/>
      <c r="L8899" s="100"/>
      <c r="M8899" s="100"/>
      <c r="N8899" s="100"/>
    </row>
    <row r="8900" spans="2:14">
      <c r="B8900" s="98"/>
      <c r="C8900" s="98"/>
      <c r="D8900" s="100"/>
      <c r="E8900" s="100"/>
      <c r="F8900" s="100"/>
      <c r="H8900" s="102"/>
      <c r="I8900" s="103"/>
      <c r="J8900" s="102"/>
      <c r="L8900" s="100"/>
      <c r="M8900" s="100"/>
      <c r="N8900" s="100"/>
    </row>
    <row r="8901" spans="2:14">
      <c r="B8901" s="98"/>
      <c r="C8901" s="98"/>
      <c r="D8901" s="100"/>
      <c r="E8901" s="100"/>
      <c r="F8901" s="100"/>
      <c r="H8901" s="102"/>
      <c r="I8901" s="103"/>
      <c r="J8901" s="102"/>
      <c r="L8901" s="100"/>
      <c r="M8901" s="100"/>
      <c r="N8901" s="100"/>
    </row>
    <row r="8902" spans="2:14">
      <c r="B8902" s="98"/>
      <c r="C8902" s="98"/>
      <c r="D8902" s="100"/>
      <c r="E8902" s="100"/>
      <c r="F8902" s="100"/>
      <c r="H8902" s="102"/>
      <c r="I8902" s="103"/>
      <c r="J8902" s="102"/>
      <c r="L8902" s="100"/>
      <c r="M8902" s="100"/>
      <c r="N8902" s="100"/>
    </row>
    <row r="8903" spans="2:14">
      <c r="B8903" s="98"/>
      <c r="C8903" s="98"/>
      <c r="D8903" s="100"/>
      <c r="E8903" s="100"/>
      <c r="F8903" s="100"/>
      <c r="H8903" s="102"/>
      <c r="I8903" s="103"/>
      <c r="J8903" s="102"/>
      <c r="L8903" s="100"/>
      <c r="M8903" s="100"/>
      <c r="N8903" s="100"/>
    </row>
    <row r="8904" spans="2:14">
      <c r="B8904" s="98"/>
      <c r="C8904" s="98"/>
      <c r="D8904" s="100"/>
      <c r="E8904" s="100"/>
      <c r="F8904" s="100"/>
      <c r="H8904" s="102"/>
      <c r="I8904" s="103"/>
      <c r="J8904" s="102"/>
      <c r="L8904" s="100"/>
      <c r="M8904" s="100"/>
      <c r="N8904" s="100"/>
    </row>
    <row r="8905" spans="2:14">
      <c r="B8905" s="98"/>
      <c r="C8905" s="98"/>
      <c r="D8905" s="100"/>
      <c r="E8905" s="100"/>
      <c r="F8905" s="100"/>
      <c r="H8905" s="102"/>
      <c r="I8905" s="103"/>
      <c r="J8905" s="102"/>
      <c r="L8905" s="100"/>
      <c r="M8905" s="100"/>
      <c r="N8905" s="100"/>
    </row>
    <row r="8906" spans="2:14">
      <c r="B8906" s="98"/>
      <c r="C8906" s="98"/>
      <c r="D8906" s="100"/>
      <c r="E8906" s="100"/>
      <c r="F8906" s="100"/>
      <c r="H8906" s="102"/>
      <c r="I8906" s="103"/>
      <c r="J8906" s="102"/>
      <c r="L8906" s="100"/>
      <c r="M8906" s="100"/>
      <c r="N8906" s="100"/>
    </row>
    <row r="8907" spans="2:14">
      <c r="B8907" s="98"/>
      <c r="C8907" s="98"/>
      <c r="D8907" s="100"/>
      <c r="E8907" s="100"/>
      <c r="F8907" s="100"/>
      <c r="H8907" s="102"/>
      <c r="I8907" s="103"/>
      <c r="J8907" s="102"/>
      <c r="L8907" s="100"/>
      <c r="M8907" s="100"/>
      <c r="N8907" s="100"/>
    </row>
    <row r="8908" spans="2:14">
      <c r="B8908" s="98"/>
      <c r="C8908" s="98"/>
      <c r="D8908" s="100"/>
      <c r="E8908" s="100"/>
      <c r="F8908" s="100"/>
      <c r="H8908" s="102"/>
      <c r="I8908" s="103"/>
      <c r="J8908" s="102"/>
      <c r="L8908" s="100"/>
      <c r="M8908" s="100"/>
      <c r="N8908" s="100"/>
    </row>
    <row r="8909" spans="2:14">
      <c r="B8909" s="98"/>
      <c r="C8909" s="98"/>
      <c r="D8909" s="100"/>
      <c r="E8909" s="100"/>
      <c r="F8909" s="100"/>
      <c r="H8909" s="102"/>
      <c r="I8909" s="103"/>
      <c r="J8909" s="102"/>
      <c r="L8909" s="100"/>
      <c r="M8909" s="100"/>
      <c r="N8909" s="100"/>
    </row>
    <row r="8910" spans="2:14">
      <c r="B8910" s="98"/>
      <c r="C8910" s="98"/>
      <c r="D8910" s="100"/>
      <c r="E8910" s="100"/>
      <c r="F8910" s="100"/>
      <c r="H8910" s="102"/>
      <c r="I8910" s="103"/>
      <c r="J8910" s="102"/>
      <c r="L8910" s="100"/>
      <c r="M8910" s="100"/>
      <c r="N8910" s="100"/>
    </row>
    <row r="8911" spans="2:14">
      <c r="B8911" s="98"/>
      <c r="C8911" s="98"/>
      <c r="D8911" s="100"/>
      <c r="E8911" s="100"/>
      <c r="F8911" s="100"/>
      <c r="H8911" s="102"/>
      <c r="I8911" s="103"/>
      <c r="J8911" s="102"/>
      <c r="L8911" s="100"/>
      <c r="M8911" s="100"/>
      <c r="N8911" s="100"/>
    </row>
    <row r="8912" spans="2:14">
      <c r="B8912" s="98"/>
      <c r="C8912" s="98"/>
      <c r="D8912" s="100"/>
      <c r="E8912" s="100"/>
      <c r="F8912" s="100"/>
      <c r="H8912" s="102"/>
      <c r="I8912" s="103"/>
      <c r="J8912" s="102"/>
      <c r="L8912" s="100"/>
      <c r="M8912" s="100"/>
      <c r="N8912" s="100"/>
    </row>
    <row r="8913" spans="2:14">
      <c r="B8913" s="98"/>
      <c r="C8913" s="98"/>
      <c r="D8913" s="100"/>
      <c r="E8913" s="100"/>
      <c r="F8913" s="100"/>
      <c r="H8913" s="102"/>
      <c r="I8913" s="103"/>
      <c r="J8913" s="102"/>
      <c r="L8913" s="100"/>
      <c r="M8913" s="100"/>
      <c r="N8913" s="100"/>
    </row>
    <row r="8914" spans="2:14">
      <c r="B8914" s="98"/>
      <c r="C8914" s="98"/>
      <c r="D8914" s="100"/>
      <c r="E8914" s="100"/>
      <c r="F8914" s="100"/>
      <c r="H8914" s="102"/>
      <c r="I8914" s="103"/>
      <c r="J8914" s="102"/>
      <c r="L8914" s="100"/>
      <c r="M8914" s="100"/>
      <c r="N8914" s="100"/>
    </row>
    <row r="8915" spans="2:14">
      <c r="B8915" s="98"/>
      <c r="C8915" s="98"/>
      <c r="D8915" s="100"/>
      <c r="E8915" s="100"/>
      <c r="F8915" s="100"/>
      <c r="H8915" s="102"/>
      <c r="I8915" s="103"/>
      <c r="J8915" s="102"/>
      <c r="L8915" s="100"/>
      <c r="M8915" s="100"/>
      <c r="N8915" s="100"/>
    </row>
    <row r="8916" spans="2:14">
      <c r="B8916" s="98"/>
      <c r="C8916" s="98"/>
      <c r="D8916" s="100"/>
      <c r="E8916" s="100"/>
      <c r="F8916" s="100"/>
      <c r="H8916" s="102"/>
      <c r="I8916" s="103"/>
      <c r="J8916" s="102"/>
      <c r="L8916" s="100"/>
      <c r="M8916" s="100"/>
      <c r="N8916" s="100"/>
    </row>
    <row r="8917" spans="2:14">
      <c r="B8917" s="98"/>
      <c r="C8917" s="98"/>
      <c r="D8917" s="100"/>
      <c r="E8917" s="100"/>
      <c r="F8917" s="100"/>
      <c r="H8917" s="102"/>
      <c r="I8917" s="103"/>
      <c r="J8917" s="102"/>
      <c r="L8917" s="100"/>
      <c r="M8917" s="100"/>
      <c r="N8917" s="100"/>
    </row>
    <row r="8918" spans="2:14">
      <c r="B8918" s="98"/>
      <c r="C8918" s="98"/>
      <c r="D8918" s="100"/>
      <c r="E8918" s="100"/>
      <c r="F8918" s="100"/>
      <c r="H8918" s="102"/>
      <c r="I8918" s="103"/>
      <c r="J8918" s="102"/>
      <c r="L8918" s="100"/>
      <c r="M8918" s="100"/>
      <c r="N8918" s="100"/>
    </row>
    <row r="8919" spans="2:14">
      <c r="B8919" s="98"/>
      <c r="C8919" s="98"/>
      <c r="D8919" s="100"/>
      <c r="E8919" s="100"/>
      <c r="F8919" s="100"/>
      <c r="H8919" s="102"/>
      <c r="I8919" s="103"/>
      <c r="J8919" s="102"/>
      <c r="L8919" s="100"/>
      <c r="M8919" s="100"/>
      <c r="N8919" s="100"/>
    </row>
    <row r="8920" spans="2:14">
      <c r="B8920" s="98"/>
      <c r="C8920" s="98"/>
      <c r="D8920" s="100"/>
      <c r="E8920" s="100"/>
      <c r="F8920" s="100"/>
      <c r="H8920" s="102"/>
      <c r="I8920" s="103"/>
      <c r="J8920" s="102"/>
      <c r="L8920" s="100"/>
      <c r="M8920" s="100"/>
      <c r="N8920" s="100"/>
    </row>
    <row r="8921" spans="2:14">
      <c r="B8921" s="98"/>
      <c r="C8921" s="98"/>
      <c r="D8921" s="100"/>
      <c r="E8921" s="100"/>
      <c r="F8921" s="100"/>
      <c r="H8921" s="102"/>
      <c r="I8921" s="103"/>
      <c r="J8921" s="102"/>
      <c r="L8921" s="100"/>
      <c r="M8921" s="100"/>
      <c r="N8921" s="100"/>
    </row>
    <row r="8922" spans="2:14">
      <c r="B8922" s="98"/>
      <c r="C8922" s="98"/>
      <c r="D8922" s="100"/>
      <c r="E8922" s="100"/>
      <c r="F8922" s="100"/>
      <c r="H8922" s="102"/>
      <c r="I8922" s="103"/>
      <c r="J8922" s="102"/>
      <c r="L8922" s="100"/>
      <c r="M8922" s="100"/>
      <c r="N8922" s="100"/>
    </row>
    <row r="8923" spans="2:14">
      <c r="B8923" s="98"/>
      <c r="C8923" s="98"/>
      <c r="D8923" s="100"/>
      <c r="E8923" s="100"/>
      <c r="F8923" s="100"/>
      <c r="H8923" s="102"/>
      <c r="I8923" s="103"/>
      <c r="J8923" s="102"/>
      <c r="L8923" s="100"/>
      <c r="M8923" s="100"/>
      <c r="N8923" s="100"/>
    </row>
    <row r="8924" spans="2:14">
      <c r="B8924" s="98"/>
      <c r="C8924" s="98"/>
      <c r="D8924" s="100"/>
      <c r="E8924" s="100"/>
      <c r="F8924" s="100"/>
      <c r="H8924" s="102"/>
      <c r="I8924" s="103"/>
      <c r="J8924" s="102"/>
      <c r="L8924" s="100"/>
      <c r="M8924" s="100"/>
      <c r="N8924" s="100"/>
    </row>
    <row r="8925" spans="2:14">
      <c r="B8925" s="98"/>
      <c r="C8925" s="98"/>
      <c r="D8925" s="100"/>
      <c r="E8925" s="100"/>
      <c r="F8925" s="100"/>
      <c r="H8925" s="102"/>
      <c r="I8925" s="103"/>
      <c r="J8925" s="102"/>
      <c r="L8925" s="100"/>
      <c r="M8925" s="100"/>
      <c r="N8925" s="100"/>
    </row>
    <row r="8926" spans="2:14">
      <c r="B8926" s="98"/>
      <c r="C8926" s="98"/>
      <c r="D8926" s="100"/>
      <c r="E8926" s="100"/>
      <c r="F8926" s="100"/>
      <c r="H8926" s="102"/>
      <c r="I8926" s="103"/>
      <c r="J8926" s="102"/>
      <c r="L8926" s="100"/>
      <c r="M8926" s="100"/>
      <c r="N8926" s="100"/>
    </row>
    <row r="8927" spans="2:14">
      <c r="B8927" s="98"/>
      <c r="C8927" s="98"/>
      <c r="D8927" s="100"/>
      <c r="E8927" s="100"/>
      <c r="F8927" s="100"/>
      <c r="H8927" s="102"/>
      <c r="I8927" s="103"/>
      <c r="J8927" s="102"/>
      <c r="L8927" s="100"/>
      <c r="M8927" s="100"/>
      <c r="N8927" s="100"/>
    </row>
    <row r="8928" spans="2:14">
      <c r="B8928" s="98"/>
      <c r="C8928" s="98"/>
      <c r="D8928" s="100"/>
      <c r="E8928" s="100"/>
      <c r="F8928" s="100"/>
      <c r="H8928" s="102"/>
      <c r="I8928" s="103"/>
      <c r="J8928" s="102"/>
      <c r="L8928" s="100"/>
      <c r="M8928" s="100"/>
      <c r="N8928" s="100"/>
    </row>
    <row r="8929" spans="2:14">
      <c r="B8929" s="98"/>
      <c r="C8929" s="98"/>
      <c r="D8929" s="100"/>
      <c r="E8929" s="100"/>
      <c r="F8929" s="100"/>
      <c r="H8929" s="102"/>
      <c r="I8929" s="103"/>
      <c r="J8929" s="102"/>
      <c r="L8929" s="100"/>
      <c r="M8929" s="100"/>
      <c r="N8929" s="100"/>
    </row>
    <row r="8930" spans="2:14">
      <c r="B8930" s="98"/>
      <c r="C8930" s="98"/>
      <c r="D8930" s="100"/>
      <c r="E8930" s="100"/>
      <c r="F8930" s="100"/>
      <c r="H8930" s="102"/>
      <c r="I8930" s="103"/>
      <c r="J8930" s="102"/>
      <c r="L8930" s="100"/>
      <c r="M8930" s="100"/>
      <c r="N8930" s="100"/>
    </row>
    <row r="8931" spans="2:14">
      <c r="B8931" s="98"/>
      <c r="C8931" s="98"/>
      <c r="D8931" s="100"/>
      <c r="E8931" s="100"/>
      <c r="F8931" s="100"/>
      <c r="H8931" s="102"/>
      <c r="I8931" s="103"/>
      <c r="J8931" s="102"/>
      <c r="L8931" s="100"/>
      <c r="M8931" s="100"/>
      <c r="N8931" s="100"/>
    </row>
    <row r="8932" spans="2:14">
      <c r="B8932" s="98"/>
      <c r="C8932" s="98"/>
      <c r="D8932" s="100"/>
      <c r="E8932" s="100"/>
      <c r="F8932" s="100"/>
      <c r="H8932" s="102"/>
      <c r="I8932" s="103"/>
      <c r="J8932" s="102"/>
      <c r="L8932" s="100"/>
      <c r="M8932" s="100"/>
      <c r="N8932" s="100"/>
    </row>
    <row r="8933" spans="2:14">
      <c r="B8933" s="98"/>
      <c r="C8933" s="98"/>
      <c r="D8933" s="100"/>
      <c r="E8933" s="100"/>
      <c r="F8933" s="100"/>
      <c r="H8933" s="102"/>
      <c r="I8933" s="103"/>
      <c r="J8933" s="102"/>
      <c r="L8933" s="100"/>
      <c r="M8933" s="100"/>
      <c r="N8933" s="100"/>
    </row>
    <row r="8934" spans="2:14">
      <c r="B8934" s="98"/>
      <c r="C8934" s="98"/>
      <c r="D8934" s="100"/>
      <c r="E8934" s="100"/>
      <c r="F8934" s="100"/>
      <c r="H8934" s="102"/>
      <c r="I8934" s="103"/>
      <c r="J8934" s="102"/>
      <c r="L8934" s="100"/>
      <c r="M8934" s="100"/>
      <c r="N8934" s="100"/>
    </row>
    <row r="8935" spans="2:14">
      <c r="B8935" s="98"/>
      <c r="C8935" s="98"/>
      <c r="D8935" s="100"/>
      <c r="E8935" s="100"/>
      <c r="F8935" s="100"/>
      <c r="H8935" s="102"/>
      <c r="I8935" s="103"/>
      <c r="J8935" s="102"/>
      <c r="L8935" s="100"/>
      <c r="M8935" s="100"/>
      <c r="N8935" s="100"/>
    </row>
    <row r="8936" spans="2:14">
      <c r="B8936" s="98"/>
      <c r="C8936" s="98"/>
      <c r="D8936" s="100"/>
      <c r="E8936" s="100"/>
      <c r="F8936" s="100"/>
      <c r="H8936" s="102"/>
      <c r="I8936" s="103"/>
      <c r="J8936" s="102"/>
      <c r="L8936" s="100"/>
      <c r="M8936" s="100"/>
      <c r="N8936" s="100"/>
    </row>
    <row r="8937" spans="2:14">
      <c r="B8937" s="98"/>
      <c r="C8937" s="98"/>
      <c r="D8937" s="100"/>
      <c r="E8937" s="100"/>
      <c r="F8937" s="100"/>
      <c r="H8937" s="102"/>
      <c r="I8937" s="103"/>
      <c r="J8937" s="102"/>
      <c r="L8937" s="100"/>
      <c r="M8937" s="100"/>
      <c r="N8937" s="100"/>
    </row>
    <row r="8938" spans="2:14">
      <c r="B8938" s="98"/>
      <c r="C8938" s="98"/>
      <c r="D8938" s="100"/>
      <c r="E8938" s="100"/>
      <c r="F8938" s="100"/>
      <c r="H8938" s="102"/>
      <c r="I8938" s="103"/>
      <c r="J8938" s="102"/>
      <c r="L8938" s="100"/>
      <c r="M8938" s="100"/>
      <c r="N8938" s="100"/>
    </row>
    <row r="8939" spans="2:14">
      <c r="B8939" s="98"/>
      <c r="C8939" s="98"/>
      <c r="D8939" s="100"/>
      <c r="E8939" s="100"/>
      <c r="F8939" s="100"/>
      <c r="H8939" s="102"/>
      <c r="I8939" s="103"/>
      <c r="J8939" s="102"/>
      <c r="L8939" s="100"/>
      <c r="M8939" s="100"/>
      <c r="N8939" s="100"/>
    </row>
    <row r="8940" spans="2:14">
      <c r="B8940" s="98"/>
      <c r="C8940" s="98"/>
      <c r="D8940" s="100"/>
      <c r="E8940" s="100"/>
      <c r="F8940" s="100"/>
      <c r="H8940" s="102"/>
      <c r="I8940" s="103"/>
      <c r="J8940" s="102"/>
      <c r="L8940" s="100"/>
      <c r="M8940" s="100"/>
      <c r="N8940" s="100"/>
    </row>
    <row r="8941" spans="2:14">
      <c r="B8941" s="98"/>
      <c r="C8941" s="98"/>
      <c r="D8941" s="100"/>
      <c r="E8941" s="100"/>
      <c r="F8941" s="100"/>
      <c r="H8941" s="102"/>
      <c r="I8941" s="103"/>
      <c r="J8941" s="102"/>
      <c r="L8941" s="100"/>
      <c r="M8941" s="100"/>
      <c r="N8941" s="100"/>
    </row>
    <row r="8942" spans="2:14">
      <c r="B8942" s="98"/>
      <c r="C8942" s="98"/>
      <c r="D8942" s="100"/>
      <c r="E8942" s="100"/>
      <c r="F8942" s="100"/>
      <c r="H8942" s="102"/>
      <c r="I8942" s="103"/>
      <c r="J8942" s="102"/>
      <c r="L8942" s="100"/>
      <c r="M8942" s="100"/>
      <c r="N8942" s="100"/>
    </row>
    <row r="8943" spans="2:14">
      <c r="B8943" s="98"/>
      <c r="C8943" s="98"/>
      <c r="D8943" s="100"/>
      <c r="E8943" s="100"/>
      <c r="F8943" s="100"/>
      <c r="H8943" s="102"/>
      <c r="I8943" s="103"/>
      <c r="J8943" s="102"/>
      <c r="L8943" s="100"/>
      <c r="M8943" s="100"/>
      <c r="N8943" s="100"/>
    </row>
    <row r="8944" spans="2:14">
      <c r="B8944" s="98"/>
      <c r="C8944" s="98"/>
      <c r="D8944" s="100"/>
      <c r="E8944" s="100"/>
      <c r="F8944" s="100"/>
      <c r="H8944" s="102"/>
      <c r="I8944" s="103"/>
      <c r="J8944" s="102"/>
      <c r="L8944" s="100"/>
      <c r="M8944" s="100"/>
      <c r="N8944" s="100"/>
    </row>
    <row r="8945" spans="2:14">
      <c r="B8945" s="98"/>
      <c r="C8945" s="98"/>
      <c r="D8945" s="100"/>
      <c r="E8945" s="100"/>
      <c r="F8945" s="100"/>
      <c r="H8945" s="102"/>
      <c r="I8945" s="103"/>
      <c r="J8945" s="102"/>
      <c r="L8945" s="100"/>
      <c r="M8945" s="100"/>
      <c r="N8945" s="100"/>
    </row>
    <row r="8946" spans="2:14">
      <c r="B8946" s="98"/>
      <c r="C8946" s="98"/>
      <c r="D8946" s="100"/>
      <c r="E8946" s="100"/>
      <c r="F8946" s="100"/>
      <c r="H8946" s="102"/>
      <c r="I8946" s="103"/>
      <c r="J8946" s="102"/>
      <c r="L8946" s="100"/>
      <c r="M8946" s="100"/>
      <c r="N8946" s="100"/>
    </row>
    <row r="8947" spans="2:14">
      <c r="B8947" s="98"/>
      <c r="C8947" s="98"/>
      <c r="D8947" s="100"/>
      <c r="E8947" s="100"/>
      <c r="F8947" s="100"/>
      <c r="H8947" s="102"/>
      <c r="I8947" s="103"/>
      <c r="J8947" s="102"/>
      <c r="L8947" s="100"/>
      <c r="M8947" s="100"/>
      <c r="N8947" s="100"/>
    </row>
    <row r="8948" spans="2:14">
      <c r="B8948" s="98"/>
      <c r="C8948" s="98"/>
      <c r="D8948" s="100"/>
      <c r="E8948" s="100"/>
      <c r="F8948" s="100"/>
      <c r="H8948" s="102"/>
      <c r="I8948" s="103"/>
      <c r="J8948" s="102"/>
      <c r="L8948" s="100"/>
      <c r="M8948" s="100"/>
      <c r="N8948" s="100"/>
    </row>
    <row r="8949" spans="2:14">
      <c r="B8949" s="98"/>
      <c r="C8949" s="98"/>
      <c r="D8949" s="100"/>
      <c r="E8949" s="100"/>
      <c r="F8949" s="100"/>
      <c r="H8949" s="102"/>
      <c r="I8949" s="103"/>
      <c r="J8949" s="102"/>
      <c r="L8949" s="100"/>
      <c r="M8949" s="100"/>
      <c r="N8949" s="100"/>
    </row>
    <row r="8950" spans="2:14">
      <c r="B8950" s="98"/>
      <c r="C8950" s="98"/>
      <c r="D8950" s="100"/>
      <c r="E8950" s="100"/>
      <c r="F8950" s="100"/>
      <c r="H8950" s="102"/>
      <c r="I8950" s="103"/>
      <c r="J8950" s="102"/>
      <c r="L8950" s="100"/>
      <c r="M8950" s="100"/>
      <c r="N8950" s="100"/>
    </row>
    <row r="8951" spans="2:14">
      <c r="B8951" s="98"/>
      <c r="C8951" s="98"/>
      <c r="D8951" s="100"/>
      <c r="E8951" s="100"/>
      <c r="F8951" s="100"/>
      <c r="H8951" s="102"/>
      <c r="I8951" s="103"/>
      <c r="J8951" s="102"/>
      <c r="L8951" s="100"/>
      <c r="M8951" s="100"/>
      <c r="N8951" s="100"/>
    </row>
    <row r="8952" spans="2:14">
      <c r="B8952" s="98"/>
      <c r="C8952" s="98"/>
      <c r="D8952" s="100"/>
      <c r="E8952" s="100"/>
      <c r="F8952" s="100"/>
      <c r="H8952" s="102"/>
      <c r="I8952" s="103"/>
      <c r="J8952" s="102"/>
      <c r="L8952" s="100"/>
      <c r="M8952" s="100"/>
      <c r="N8952" s="100"/>
    </row>
    <row r="8953" spans="2:14">
      <c r="B8953" s="98"/>
      <c r="C8953" s="98"/>
      <c r="D8953" s="100"/>
      <c r="E8953" s="100"/>
      <c r="F8953" s="100"/>
      <c r="H8953" s="102"/>
      <c r="I8953" s="103"/>
      <c r="J8953" s="102"/>
      <c r="L8953" s="100"/>
      <c r="M8953" s="100"/>
      <c r="N8953" s="100"/>
    </row>
    <row r="8954" spans="2:14">
      <c r="B8954" s="98"/>
      <c r="C8954" s="98"/>
      <c r="D8954" s="100"/>
      <c r="E8954" s="100"/>
      <c r="F8954" s="100"/>
      <c r="H8954" s="102"/>
      <c r="I8954" s="103"/>
      <c r="J8954" s="102"/>
      <c r="L8954" s="100"/>
      <c r="M8954" s="100"/>
      <c r="N8954" s="100"/>
    </row>
    <row r="8955" spans="2:14">
      <c r="B8955" s="98"/>
      <c r="C8955" s="98"/>
      <c r="D8955" s="100"/>
      <c r="E8955" s="100"/>
      <c r="F8955" s="100"/>
      <c r="H8955" s="102"/>
      <c r="I8955" s="103"/>
      <c r="J8955" s="102"/>
      <c r="L8955" s="100"/>
      <c r="M8955" s="100"/>
      <c r="N8955" s="100"/>
    </row>
    <row r="8956" spans="2:14">
      <c r="B8956" s="98"/>
      <c r="C8956" s="98"/>
      <c r="D8956" s="100"/>
      <c r="E8956" s="100"/>
      <c r="F8956" s="100"/>
      <c r="H8956" s="102"/>
      <c r="I8956" s="103"/>
      <c r="J8956" s="102"/>
      <c r="L8956" s="100"/>
      <c r="M8956" s="100"/>
      <c r="N8956" s="100"/>
    </row>
    <row r="8957" spans="2:14">
      <c r="B8957" s="98"/>
      <c r="C8957" s="98"/>
      <c r="D8957" s="100"/>
      <c r="E8957" s="100"/>
      <c r="F8957" s="100"/>
      <c r="H8957" s="102"/>
      <c r="I8957" s="103"/>
      <c r="J8957" s="102"/>
      <c r="L8957" s="100"/>
      <c r="M8957" s="100"/>
      <c r="N8957" s="100"/>
    </row>
    <row r="8958" spans="2:14">
      <c r="B8958" s="98"/>
      <c r="C8958" s="98"/>
      <c r="D8958" s="100"/>
      <c r="E8958" s="100"/>
      <c r="F8958" s="100"/>
      <c r="H8958" s="102"/>
      <c r="I8958" s="103"/>
      <c r="J8958" s="102"/>
      <c r="L8958" s="100"/>
      <c r="M8958" s="100"/>
      <c r="N8958" s="100"/>
    </row>
    <row r="8959" spans="2:14">
      <c r="B8959" s="98"/>
      <c r="C8959" s="98"/>
      <c r="D8959" s="100"/>
      <c r="E8959" s="100"/>
      <c r="F8959" s="100"/>
      <c r="H8959" s="102"/>
      <c r="I8959" s="103"/>
      <c r="J8959" s="102"/>
      <c r="L8959" s="100"/>
      <c r="M8959" s="100"/>
      <c r="N8959" s="100"/>
    </row>
    <row r="8960" spans="2:14">
      <c r="B8960" s="98"/>
      <c r="C8960" s="98"/>
      <c r="D8960" s="100"/>
      <c r="E8960" s="100"/>
      <c r="F8960" s="100"/>
      <c r="H8960" s="102"/>
      <c r="I8960" s="103"/>
      <c r="J8960" s="102"/>
      <c r="L8960" s="100"/>
      <c r="M8960" s="100"/>
      <c r="N8960" s="100"/>
    </row>
    <row r="8961" spans="2:14">
      <c r="B8961" s="98"/>
      <c r="C8961" s="98"/>
      <c r="D8961" s="100"/>
      <c r="E8961" s="100"/>
      <c r="F8961" s="100"/>
      <c r="H8961" s="102"/>
      <c r="I8961" s="103"/>
      <c r="J8961" s="102"/>
      <c r="L8961" s="100"/>
      <c r="M8961" s="100"/>
      <c r="N8961" s="100"/>
    </row>
    <row r="8962" spans="2:14">
      <c r="B8962" s="98"/>
      <c r="C8962" s="98"/>
      <c r="D8962" s="100"/>
      <c r="E8962" s="100"/>
      <c r="F8962" s="100"/>
      <c r="H8962" s="102"/>
      <c r="I8962" s="103"/>
      <c r="J8962" s="102"/>
      <c r="L8962" s="100"/>
      <c r="M8962" s="100"/>
      <c r="N8962" s="100"/>
    </row>
    <row r="8963" spans="2:14">
      <c r="B8963" s="98"/>
      <c r="C8963" s="98"/>
      <c r="D8963" s="100"/>
      <c r="E8963" s="100"/>
      <c r="F8963" s="100"/>
      <c r="H8963" s="102"/>
      <c r="I8963" s="103"/>
      <c r="J8963" s="102"/>
      <c r="L8963" s="100"/>
      <c r="M8963" s="100"/>
      <c r="N8963" s="100"/>
    </row>
    <row r="8964" spans="2:14">
      <c r="B8964" s="98"/>
      <c r="C8964" s="98"/>
      <c r="D8964" s="100"/>
      <c r="E8964" s="100"/>
      <c r="F8964" s="100"/>
      <c r="H8964" s="102"/>
      <c r="I8964" s="103"/>
      <c r="J8964" s="102"/>
      <c r="L8964" s="100"/>
      <c r="M8964" s="100"/>
      <c r="N8964" s="100"/>
    </row>
    <row r="8965" spans="2:14">
      <c r="B8965" s="98"/>
      <c r="C8965" s="98"/>
      <c r="D8965" s="100"/>
      <c r="E8965" s="100"/>
      <c r="F8965" s="100"/>
      <c r="H8965" s="102"/>
      <c r="I8965" s="103"/>
      <c r="J8965" s="102"/>
      <c r="L8965" s="100"/>
      <c r="M8965" s="100"/>
      <c r="N8965" s="100"/>
    </row>
    <row r="8966" spans="2:14">
      <c r="B8966" s="98"/>
      <c r="C8966" s="98"/>
      <c r="D8966" s="100"/>
      <c r="E8966" s="100"/>
      <c r="F8966" s="100"/>
      <c r="H8966" s="102"/>
      <c r="I8966" s="103"/>
      <c r="J8966" s="102"/>
      <c r="L8966" s="100"/>
      <c r="M8966" s="100"/>
      <c r="N8966" s="100"/>
    </row>
    <row r="8967" spans="2:14">
      <c r="B8967" s="98"/>
      <c r="C8967" s="98"/>
      <c r="D8967" s="100"/>
      <c r="E8967" s="100"/>
      <c r="F8967" s="100"/>
      <c r="H8967" s="102"/>
      <c r="I8967" s="103"/>
      <c r="J8967" s="102"/>
      <c r="L8967" s="100"/>
      <c r="M8967" s="100"/>
      <c r="N8967" s="100"/>
    </row>
    <row r="8968" spans="2:14">
      <c r="B8968" s="98"/>
      <c r="C8968" s="98"/>
      <c r="D8968" s="100"/>
      <c r="E8968" s="100"/>
      <c r="F8968" s="100"/>
      <c r="H8968" s="102"/>
      <c r="I8968" s="103"/>
      <c r="J8968" s="102"/>
      <c r="L8968" s="100"/>
      <c r="M8968" s="100"/>
      <c r="N8968" s="100"/>
    </row>
    <row r="8969" spans="2:14">
      <c r="B8969" s="98"/>
      <c r="C8969" s="98"/>
      <c r="D8969" s="100"/>
      <c r="E8969" s="100"/>
      <c r="F8969" s="100"/>
      <c r="H8969" s="102"/>
      <c r="I8969" s="103"/>
      <c r="J8969" s="102"/>
      <c r="L8969" s="100"/>
      <c r="M8969" s="100"/>
      <c r="N8969" s="100"/>
    </row>
    <row r="8970" spans="2:14">
      <c r="B8970" s="98"/>
      <c r="C8970" s="98"/>
      <c r="D8970" s="100"/>
      <c r="E8970" s="100"/>
      <c r="F8970" s="100"/>
      <c r="H8970" s="102"/>
      <c r="I8970" s="103"/>
      <c r="J8970" s="102"/>
      <c r="L8970" s="100"/>
      <c r="M8970" s="100"/>
      <c r="N8970" s="100"/>
    </row>
    <row r="8971" spans="2:14">
      <c r="B8971" s="98"/>
      <c r="C8971" s="98"/>
      <c r="D8971" s="100"/>
      <c r="E8971" s="100"/>
      <c r="F8971" s="100"/>
      <c r="H8971" s="102"/>
      <c r="I8971" s="103"/>
      <c r="J8971" s="102"/>
      <c r="L8971" s="100"/>
      <c r="M8971" s="100"/>
      <c r="N8971" s="100"/>
    </row>
    <row r="8972" spans="2:14">
      <c r="B8972" s="98"/>
      <c r="C8972" s="98"/>
      <c r="D8972" s="100"/>
      <c r="E8972" s="100"/>
      <c r="F8972" s="100"/>
      <c r="H8972" s="102"/>
      <c r="I8972" s="103"/>
      <c r="J8972" s="102"/>
      <c r="L8972" s="100"/>
      <c r="M8972" s="100"/>
      <c r="N8972" s="100"/>
    </row>
    <row r="8973" spans="2:14">
      <c r="B8973" s="98"/>
      <c r="C8973" s="98"/>
      <c r="D8973" s="100"/>
      <c r="E8973" s="100"/>
      <c r="F8973" s="100"/>
      <c r="H8973" s="102"/>
      <c r="I8973" s="103"/>
      <c r="J8973" s="102"/>
      <c r="L8973" s="100"/>
      <c r="M8973" s="100"/>
      <c r="N8973" s="100"/>
    </row>
    <row r="8974" spans="2:14">
      <c r="B8974" s="98"/>
      <c r="C8974" s="98"/>
      <c r="D8974" s="100"/>
      <c r="E8974" s="100"/>
      <c r="F8974" s="100"/>
      <c r="H8974" s="102"/>
      <c r="I8974" s="103"/>
      <c r="J8974" s="102"/>
      <c r="L8974" s="100"/>
      <c r="M8974" s="100"/>
      <c r="N8974" s="100"/>
    </row>
    <row r="8975" spans="2:14">
      <c r="B8975" s="98"/>
      <c r="C8975" s="98"/>
      <c r="D8975" s="100"/>
      <c r="E8975" s="100"/>
      <c r="F8975" s="100"/>
      <c r="H8975" s="102"/>
      <c r="I8975" s="103"/>
      <c r="J8975" s="102"/>
      <c r="L8975" s="100"/>
      <c r="M8975" s="100"/>
      <c r="N8975" s="100"/>
    </row>
    <row r="8976" spans="2:14">
      <c r="B8976" s="98"/>
      <c r="C8976" s="98"/>
      <c r="D8976" s="100"/>
      <c r="E8976" s="100"/>
      <c r="F8976" s="100"/>
      <c r="H8976" s="102"/>
      <c r="I8976" s="103"/>
      <c r="J8976" s="102"/>
      <c r="L8976" s="100"/>
      <c r="M8976" s="100"/>
      <c r="N8976" s="100"/>
    </row>
    <row r="8977" spans="2:14">
      <c r="B8977" s="98"/>
      <c r="C8977" s="98"/>
      <c r="D8977" s="100"/>
      <c r="E8977" s="100"/>
      <c r="F8977" s="100"/>
      <c r="H8977" s="102"/>
      <c r="I8977" s="103"/>
      <c r="J8977" s="102"/>
      <c r="L8977" s="100"/>
      <c r="M8977" s="100"/>
      <c r="N8977" s="100"/>
    </row>
    <row r="8978" spans="2:14">
      <c r="B8978" s="98"/>
      <c r="C8978" s="98"/>
      <c r="D8978" s="100"/>
      <c r="E8978" s="100"/>
      <c r="F8978" s="100"/>
      <c r="H8978" s="102"/>
      <c r="I8978" s="103"/>
      <c r="J8978" s="102"/>
      <c r="L8978" s="100"/>
      <c r="M8978" s="100"/>
      <c r="N8978" s="100"/>
    </row>
    <row r="8979" spans="2:14">
      <c r="B8979" s="98"/>
      <c r="C8979" s="98"/>
      <c r="D8979" s="100"/>
      <c r="E8979" s="100"/>
      <c r="F8979" s="100"/>
      <c r="H8979" s="102"/>
      <c r="I8979" s="103"/>
      <c r="J8979" s="102"/>
      <c r="L8979" s="100"/>
      <c r="M8979" s="100"/>
      <c r="N8979" s="100"/>
    </row>
    <row r="8980" spans="2:14">
      <c r="B8980" s="98"/>
      <c r="C8980" s="98"/>
      <c r="D8980" s="100"/>
      <c r="E8980" s="100"/>
      <c r="F8980" s="100"/>
      <c r="H8980" s="102"/>
      <c r="I8980" s="103"/>
      <c r="J8980" s="102"/>
      <c r="L8980" s="100"/>
      <c r="M8980" s="100"/>
      <c r="N8980" s="100"/>
    </row>
    <row r="8981" spans="2:14">
      <c r="B8981" s="98"/>
      <c r="C8981" s="98"/>
      <c r="D8981" s="100"/>
      <c r="E8981" s="100"/>
      <c r="F8981" s="100"/>
      <c r="H8981" s="102"/>
      <c r="I8981" s="103"/>
      <c r="J8981" s="102"/>
      <c r="L8981" s="100"/>
      <c r="M8981" s="100"/>
      <c r="N8981" s="100"/>
    </row>
    <row r="8982" spans="2:14">
      <c r="B8982" s="98"/>
      <c r="C8982" s="98"/>
      <c r="D8982" s="100"/>
      <c r="E8982" s="100"/>
      <c r="F8982" s="100"/>
      <c r="H8982" s="102"/>
      <c r="I8982" s="103"/>
      <c r="J8982" s="102"/>
      <c r="L8982" s="100"/>
      <c r="M8982" s="100"/>
      <c r="N8982" s="100"/>
    </row>
    <row r="8983" spans="2:14">
      <c r="B8983" s="98"/>
      <c r="C8983" s="98"/>
      <c r="D8983" s="100"/>
      <c r="E8983" s="100"/>
      <c r="F8983" s="100"/>
      <c r="H8983" s="102"/>
      <c r="I8983" s="103"/>
      <c r="J8983" s="102"/>
      <c r="L8983" s="100"/>
      <c r="M8983" s="100"/>
      <c r="N8983" s="100"/>
    </row>
    <row r="8984" spans="2:14">
      <c r="B8984" s="98"/>
      <c r="C8984" s="98"/>
      <c r="D8984" s="100"/>
      <c r="E8984" s="100"/>
      <c r="F8984" s="100"/>
      <c r="H8984" s="102"/>
      <c r="I8984" s="103"/>
      <c r="J8984" s="102"/>
      <c r="L8984" s="100"/>
      <c r="M8984" s="100"/>
      <c r="N8984" s="100"/>
    </row>
    <row r="8985" spans="2:14">
      <c r="B8985" s="98"/>
      <c r="C8985" s="98"/>
      <c r="D8985" s="100"/>
      <c r="E8985" s="100"/>
      <c r="F8985" s="100"/>
      <c r="H8985" s="102"/>
      <c r="I8985" s="103"/>
      <c r="J8985" s="102"/>
      <c r="L8985" s="100"/>
      <c r="M8985" s="100"/>
      <c r="N8985" s="100"/>
    </row>
    <row r="8986" spans="2:14">
      <c r="B8986" s="98"/>
      <c r="C8986" s="98"/>
      <c r="D8986" s="100"/>
      <c r="E8986" s="100"/>
      <c r="F8986" s="100"/>
      <c r="H8986" s="102"/>
      <c r="I8986" s="103"/>
      <c r="J8986" s="102"/>
      <c r="L8986" s="100"/>
      <c r="M8986" s="100"/>
      <c r="N8986" s="100"/>
    </row>
    <row r="8987" spans="2:14">
      <c r="B8987" s="98"/>
      <c r="C8987" s="98"/>
      <c r="D8987" s="100"/>
      <c r="E8987" s="100"/>
      <c r="F8987" s="100"/>
      <c r="H8987" s="102"/>
      <c r="I8987" s="103"/>
      <c r="J8987" s="102"/>
      <c r="L8987" s="100"/>
      <c r="M8987" s="100"/>
      <c r="N8987" s="100"/>
    </row>
    <row r="8988" spans="2:14">
      <c r="B8988" s="98"/>
      <c r="C8988" s="98"/>
      <c r="D8988" s="100"/>
      <c r="E8988" s="100"/>
      <c r="F8988" s="100"/>
      <c r="H8988" s="102"/>
      <c r="I8988" s="103"/>
      <c r="J8988" s="102"/>
      <c r="L8988" s="100"/>
      <c r="M8988" s="100"/>
      <c r="N8988" s="100"/>
    </row>
    <row r="8989" spans="2:14">
      <c r="B8989" s="98"/>
      <c r="C8989" s="98"/>
      <c r="D8989" s="100"/>
      <c r="E8989" s="100"/>
      <c r="F8989" s="100"/>
      <c r="H8989" s="102"/>
      <c r="I8989" s="103"/>
      <c r="J8989" s="102"/>
      <c r="L8989" s="100"/>
      <c r="M8989" s="100"/>
      <c r="N8989" s="100"/>
    </row>
    <row r="8990" spans="2:14">
      <c r="B8990" s="98"/>
      <c r="C8990" s="98"/>
      <c r="D8990" s="100"/>
      <c r="E8990" s="100"/>
      <c r="F8990" s="100"/>
      <c r="H8990" s="102"/>
      <c r="I8990" s="103"/>
      <c r="J8990" s="102"/>
      <c r="L8990" s="100"/>
      <c r="M8990" s="100"/>
      <c r="N8990" s="100"/>
    </row>
    <row r="8991" spans="2:14">
      <c r="B8991" s="98"/>
      <c r="C8991" s="98"/>
      <c r="D8991" s="100"/>
      <c r="E8991" s="100"/>
      <c r="F8991" s="100"/>
      <c r="H8991" s="102"/>
      <c r="I8991" s="103"/>
      <c r="J8991" s="102"/>
      <c r="L8991" s="100"/>
      <c r="M8991" s="100"/>
      <c r="N8991" s="100"/>
    </row>
    <row r="8992" spans="2:14">
      <c r="B8992" s="98"/>
      <c r="C8992" s="98"/>
      <c r="D8992" s="100"/>
      <c r="E8992" s="100"/>
      <c r="F8992" s="100"/>
      <c r="H8992" s="102"/>
      <c r="I8992" s="103"/>
      <c r="J8992" s="102"/>
      <c r="L8992" s="100"/>
      <c r="M8992" s="100"/>
      <c r="N8992" s="100"/>
    </row>
    <row r="8993" spans="2:14">
      <c r="B8993" s="98"/>
      <c r="C8993" s="98"/>
      <c r="D8993" s="100"/>
      <c r="E8993" s="100"/>
      <c r="F8993" s="100"/>
      <c r="H8993" s="102"/>
      <c r="I8993" s="103"/>
      <c r="J8993" s="102"/>
      <c r="L8993" s="100"/>
      <c r="M8993" s="100"/>
      <c r="N8993" s="100"/>
    </row>
    <row r="8994" spans="2:14">
      <c r="B8994" s="98"/>
      <c r="C8994" s="98"/>
      <c r="D8994" s="100"/>
      <c r="E8994" s="100"/>
      <c r="F8994" s="100"/>
      <c r="H8994" s="102"/>
      <c r="I8994" s="103"/>
      <c r="J8994" s="102"/>
      <c r="L8994" s="100"/>
      <c r="M8994" s="100"/>
      <c r="N8994" s="100"/>
    </row>
    <row r="8995" spans="2:14">
      <c r="B8995" s="98"/>
      <c r="C8995" s="98"/>
      <c r="D8995" s="100"/>
      <c r="E8995" s="100"/>
      <c r="F8995" s="100"/>
      <c r="H8995" s="102"/>
      <c r="I8995" s="103"/>
      <c r="J8995" s="102"/>
      <c r="L8995" s="100"/>
      <c r="M8995" s="100"/>
      <c r="N8995" s="100"/>
    </row>
    <row r="8996" spans="2:14">
      <c r="B8996" s="98"/>
      <c r="C8996" s="98"/>
      <c r="D8996" s="100"/>
      <c r="E8996" s="100"/>
      <c r="F8996" s="100"/>
      <c r="H8996" s="102"/>
      <c r="I8996" s="103"/>
      <c r="J8996" s="102"/>
      <c r="L8996" s="100"/>
      <c r="M8996" s="100"/>
      <c r="N8996" s="100"/>
    </row>
    <row r="8997" spans="2:14">
      <c r="B8997" s="98"/>
      <c r="C8997" s="98"/>
      <c r="D8997" s="100"/>
      <c r="E8997" s="100"/>
      <c r="F8997" s="100"/>
      <c r="H8997" s="102"/>
      <c r="I8997" s="103"/>
      <c r="J8997" s="102"/>
      <c r="L8997" s="100"/>
      <c r="M8997" s="100"/>
      <c r="N8997" s="100"/>
    </row>
    <row r="8998" spans="2:14">
      <c r="B8998" s="98"/>
      <c r="C8998" s="98"/>
      <c r="D8998" s="100"/>
      <c r="E8998" s="100"/>
      <c r="F8998" s="100"/>
      <c r="H8998" s="102"/>
      <c r="I8998" s="103"/>
      <c r="J8998" s="102"/>
      <c r="L8998" s="100"/>
      <c r="M8998" s="100"/>
      <c r="N8998" s="100"/>
    </row>
    <row r="8999" spans="2:14">
      <c r="B8999" s="98"/>
      <c r="C8999" s="98"/>
      <c r="D8999" s="100"/>
      <c r="E8999" s="100"/>
      <c r="F8999" s="100"/>
      <c r="H8999" s="102"/>
      <c r="I8999" s="103"/>
      <c r="J8999" s="102"/>
      <c r="L8999" s="100"/>
      <c r="M8999" s="100"/>
      <c r="N8999" s="100"/>
    </row>
    <row r="9000" spans="2:14">
      <c r="B9000" s="98"/>
      <c r="C9000" s="98"/>
      <c r="D9000" s="100"/>
      <c r="E9000" s="100"/>
      <c r="F9000" s="100"/>
      <c r="H9000" s="102"/>
      <c r="I9000" s="103"/>
      <c r="J9000" s="102"/>
      <c r="L9000" s="100"/>
      <c r="M9000" s="100"/>
      <c r="N9000" s="100"/>
    </row>
    <row r="9001" spans="2:14">
      <c r="B9001" s="98"/>
      <c r="C9001" s="98"/>
      <c r="D9001" s="100"/>
      <c r="E9001" s="100"/>
      <c r="F9001" s="100"/>
      <c r="H9001" s="102"/>
      <c r="I9001" s="103"/>
      <c r="J9001" s="102"/>
      <c r="L9001" s="100"/>
      <c r="M9001" s="100"/>
      <c r="N9001" s="100"/>
    </row>
    <row r="9002" spans="2:14">
      <c r="B9002" s="98"/>
      <c r="C9002" s="98"/>
      <c r="D9002" s="100"/>
      <c r="E9002" s="100"/>
      <c r="F9002" s="100"/>
      <c r="H9002" s="102"/>
      <c r="I9002" s="103"/>
      <c r="J9002" s="102"/>
      <c r="L9002" s="100"/>
      <c r="M9002" s="100"/>
      <c r="N9002" s="100"/>
    </row>
    <row r="9003" spans="2:14">
      <c r="B9003" s="98"/>
      <c r="C9003" s="98"/>
      <c r="D9003" s="100"/>
      <c r="E9003" s="100"/>
      <c r="F9003" s="100"/>
      <c r="H9003" s="102"/>
      <c r="I9003" s="103"/>
      <c r="J9003" s="102"/>
      <c r="L9003" s="100"/>
      <c r="M9003" s="100"/>
      <c r="N9003" s="100"/>
    </row>
    <row r="9004" spans="2:14">
      <c r="B9004" s="98"/>
      <c r="C9004" s="98"/>
      <c r="D9004" s="100"/>
      <c r="E9004" s="100"/>
      <c r="F9004" s="100"/>
      <c r="H9004" s="102"/>
      <c r="I9004" s="103"/>
      <c r="J9004" s="102"/>
      <c r="L9004" s="100"/>
      <c r="M9004" s="100"/>
      <c r="N9004" s="100"/>
    </row>
    <row r="9005" spans="2:14">
      <c r="B9005" s="98"/>
      <c r="C9005" s="98"/>
      <c r="D9005" s="100"/>
      <c r="E9005" s="100"/>
      <c r="F9005" s="100"/>
      <c r="H9005" s="102"/>
      <c r="I9005" s="103"/>
      <c r="J9005" s="102"/>
      <c r="L9005" s="100"/>
      <c r="M9005" s="100"/>
      <c r="N9005" s="100"/>
    </row>
    <row r="9006" spans="2:14">
      <c r="B9006" s="98"/>
      <c r="C9006" s="98"/>
      <c r="D9006" s="100"/>
      <c r="E9006" s="100"/>
      <c r="F9006" s="100"/>
      <c r="H9006" s="102"/>
      <c r="I9006" s="103"/>
      <c r="J9006" s="102"/>
      <c r="L9006" s="100"/>
      <c r="M9006" s="100"/>
      <c r="N9006" s="100"/>
    </row>
    <row r="9007" spans="2:14">
      <c r="B9007" s="98"/>
      <c r="C9007" s="98"/>
      <c r="D9007" s="100"/>
      <c r="E9007" s="100"/>
      <c r="F9007" s="100"/>
      <c r="H9007" s="102"/>
      <c r="I9007" s="103"/>
      <c r="J9007" s="102"/>
      <c r="L9007" s="100"/>
      <c r="M9007" s="100"/>
      <c r="N9007" s="100"/>
    </row>
    <row r="9008" spans="2:14">
      <c r="B9008" s="98"/>
      <c r="C9008" s="98"/>
      <c r="D9008" s="100"/>
      <c r="E9008" s="100"/>
      <c r="F9008" s="100"/>
      <c r="H9008" s="102"/>
      <c r="I9008" s="103"/>
      <c r="J9008" s="102"/>
      <c r="L9008" s="100"/>
      <c r="M9008" s="100"/>
      <c r="N9008" s="100"/>
    </row>
    <row r="9009" spans="2:14">
      <c r="B9009" s="98"/>
      <c r="C9009" s="98"/>
      <c r="D9009" s="100"/>
      <c r="E9009" s="100"/>
      <c r="F9009" s="100"/>
      <c r="H9009" s="102"/>
      <c r="I9009" s="103"/>
      <c r="J9009" s="102"/>
      <c r="L9009" s="100"/>
      <c r="M9009" s="100"/>
      <c r="N9009" s="100"/>
    </row>
    <row r="9010" spans="2:14">
      <c r="B9010" s="98"/>
      <c r="C9010" s="98"/>
      <c r="D9010" s="100"/>
      <c r="E9010" s="100"/>
      <c r="F9010" s="100"/>
      <c r="H9010" s="102"/>
      <c r="I9010" s="103"/>
      <c r="J9010" s="102"/>
      <c r="L9010" s="100"/>
      <c r="M9010" s="100"/>
      <c r="N9010" s="100"/>
    </row>
    <row r="9011" spans="2:14">
      <c r="B9011" s="98"/>
      <c r="C9011" s="98"/>
      <c r="D9011" s="100"/>
      <c r="E9011" s="100"/>
      <c r="F9011" s="100"/>
      <c r="H9011" s="102"/>
      <c r="I9011" s="103"/>
      <c r="J9011" s="102"/>
      <c r="L9011" s="100"/>
      <c r="M9011" s="100"/>
      <c r="N9011" s="100"/>
    </row>
    <row r="9012" spans="2:14">
      <c r="B9012" s="98"/>
      <c r="C9012" s="98"/>
      <c r="D9012" s="100"/>
      <c r="E9012" s="100"/>
      <c r="F9012" s="100"/>
      <c r="H9012" s="102"/>
      <c r="I9012" s="103"/>
      <c r="J9012" s="102"/>
      <c r="L9012" s="100"/>
      <c r="M9012" s="100"/>
      <c r="N9012" s="100"/>
    </row>
    <row r="9013" spans="2:14">
      <c r="B9013" s="98"/>
      <c r="C9013" s="98"/>
      <c r="D9013" s="100"/>
      <c r="E9013" s="100"/>
      <c r="F9013" s="100"/>
      <c r="H9013" s="102"/>
      <c r="I9013" s="103"/>
      <c r="J9013" s="102"/>
      <c r="L9013" s="100"/>
      <c r="M9013" s="100"/>
      <c r="N9013" s="100"/>
    </row>
    <row r="9014" spans="2:14">
      <c r="B9014" s="98"/>
      <c r="C9014" s="98"/>
      <c r="D9014" s="100"/>
      <c r="E9014" s="100"/>
      <c r="F9014" s="100"/>
      <c r="H9014" s="102"/>
      <c r="I9014" s="103"/>
      <c r="J9014" s="102"/>
      <c r="L9014" s="100"/>
      <c r="M9014" s="100"/>
      <c r="N9014" s="100"/>
    </row>
    <row r="9015" spans="2:14">
      <c r="B9015" s="98"/>
      <c r="C9015" s="98"/>
      <c r="D9015" s="100"/>
      <c r="E9015" s="100"/>
      <c r="F9015" s="100"/>
      <c r="H9015" s="102"/>
      <c r="I9015" s="103"/>
      <c r="J9015" s="102"/>
      <c r="L9015" s="100"/>
      <c r="M9015" s="100"/>
      <c r="N9015" s="100"/>
    </row>
    <row r="9016" spans="2:14">
      <c r="B9016" s="98"/>
      <c r="C9016" s="98"/>
      <c r="D9016" s="100"/>
      <c r="E9016" s="100"/>
      <c r="F9016" s="100"/>
      <c r="H9016" s="102"/>
      <c r="I9016" s="103"/>
      <c r="J9016" s="102"/>
      <c r="L9016" s="100"/>
      <c r="M9016" s="100"/>
      <c r="N9016" s="100"/>
    </row>
    <row r="9017" spans="2:14">
      <c r="B9017" s="98"/>
      <c r="C9017" s="98"/>
      <c r="D9017" s="100"/>
      <c r="E9017" s="100"/>
      <c r="F9017" s="100"/>
      <c r="H9017" s="102"/>
      <c r="I9017" s="103"/>
      <c r="J9017" s="102"/>
      <c r="L9017" s="100"/>
      <c r="M9017" s="100"/>
      <c r="N9017" s="100"/>
    </row>
    <row r="9018" spans="2:14">
      <c r="B9018" s="98"/>
      <c r="C9018" s="98"/>
      <c r="D9018" s="100"/>
      <c r="E9018" s="100"/>
      <c r="F9018" s="100"/>
      <c r="H9018" s="102"/>
      <c r="I9018" s="103"/>
      <c r="J9018" s="102"/>
      <c r="L9018" s="100"/>
      <c r="M9018" s="100"/>
      <c r="N9018" s="100"/>
    </row>
    <row r="9019" spans="2:14">
      <c r="B9019" s="98"/>
      <c r="C9019" s="98"/>
      <c r="D9019" s="100"/>
      <c r="E9019" s="100"/>
      <c r="F9019" s="100"/>
      <c r="H9019" s="102"/>
      <c r="I9019" s="103"/>
      <c r="J9019" s="102"/>
      <c r="L9019" s="100"/>
      <c r="M9019" s="100"/>
      <c r="N9019" s="100"/>
    </row>
    <row r="9020" spans="2:14">
      <c r="B9020" s="98"/>
      <c r="C9020" s="98"/>
      <c r="D9020" s="100"/>
      <c r="E9020" s="100"/>
      <c r="F9020" s="100"/>
      <c r="H9020" s="102"/>
      <c r="I9020" s="103"/>
      <c r="J9020" s="102"/>
      <c r="L9020" s="100"/>
      <c r="M9020" s="100"/>
      <c r="N9020" s="100"/>
    </row>
    <row r="9021" spans="2:14">
      <c r="B9021" s="98"/>
      <c r="C9021" s="98"/>
      <c r="D9021" s="100"/>
      <c r="E9021" s="100"/>
      <c r="F9021" s="100"/>
      <c r="H9021" s="102"/>
      <c r="I9021" s="103"/>
      <c r="J9021" s="102"/>
      <c r="L9021" s="100"/>
      <c r="M9021" s="100"/>
      <c r="N9021" s="100"/>
    </row>
    <row r="9022" spans="2:14">
      <c r="B9022" s="98"/>
      <c r="C9022" s="98"/>
      <c r="D9022" s="100"/>
      <c r="E9022" s="100"/>
      <c r="F9022" s="100"/>
      <c r="H9022" s="102"/>
      <c r="I9022" s="103"/>
      <c r="J9022" s="102"/>
      <c r="L9022" s="100"/>
      <c r="M9022" s="100"/>
      <c r="N9022" s="100"/>
    </row>
    <row r="9023" spans="2:14">
      <c r="B9023" s="98"/>
      <c r="C9023" s="98"/>
      <c r="D9023" s="100"/>
      <c r="E9023" s="100"/>
      <c r="F9023" s="100"/>
      <c r="H9023" s="102"/>
      <c r="I9023" s="103"/>
      <c r="J9023" s="102"/>
      <c r="L9023" s="100"/>
      <c r="M9023" s="100"/>
      <c r="N9023" s="100"/>
    </row>
    <row r="9024" spans="2:14">
      <c r="B9024" s="98"/>
      <c r="C9024" s="98"/>
      <c r="D9024" s="100"/>
      <c r="E9024" s="100"/>
      <c r="F9024" s="100"/>
      <c r="H9024" s="102"/>
      <c r="I9024" s="103"/>
      <c r="J9024" s="102"/>
      <c r="L9024" s="100"/>
      <c r="M9024" s="100"/>
      <c r="N9024" s="100"/>
    </row>
    <row r="9025" spans="2:14">
      <c r="B9025" s="98"/>
      <c r="C9025" s="98"/>
      <c r="D9025" s="100"/>
      <c r="E9025" s="100"/>
      <c r="F9025" s="100"/>
      <c r="H9025" s="102"/>
      <c r="I9025" s="103"/>
      <c r="J9025" s="102"/>
      <c r="L9025" s="100"/>
      <c r="M9025" s="100"/>
      <c r="N9025" s="100"/>
    </row>
    <row r="9026" spans="2:14">
      <c r="B9026" s="98"/>
      <c r="C9026" s="98"/>
      <c r="D9026" s="100"/>
      <c r="E9026" s="100"/>
      <c r="F9026" s="100"/>
      <c r="H9026" s="102"/>
      <c r="I9026" s="103"/>
      <c r="J9026" s="102"/>
      <c r="L9026" s="100"/>
      <c r="M9026" s="100"/>
      <c r="N9026" s="100"/>
    </row>
    <row r="9027" spans="2:14">
      <c r="B9027" s="98"/>
      <c r="C9027" s="98"/>
      <c r="D9027" s="100"/>
      <c r="E9027" s="100"/>
      <c r="F9027" s="100"/>
      <c r="H9027" s="102"/>
      <c r="I9027" s="103"/>
      <c r="J9027" s="102"/>
      <c r="L9027" s="100"/>
      <c r="M9027" s="100"/>
      <c r="N9027" s="100"/>
    </row>
    <row r="9028" spans="2:14">
      <c r="B9028" s="98"/>
      <c r="C9028" s="98"/>
      <c r="D9028" s="100"/>
      <c r="E9028" s="100"/>
      <c r="F9028" s="100"/>
      <c r="H9028" s="102"/>
      <c r="I9028" s="103"/>
      <c r="J9028" s="102"/>
      <c r="L9028" s="100"/>
      <c r="M9028" s="100"/>
      <c r="N9028" s="100"/>
    </row>
    <row r="9029" spans="2:14">
      <c r="B9029" s="98"/>
      <c r="C9029" s="98"/>
      <c r="D9029" s="100"/>
      <c r="E9029" s="100"/>
      <c r="F9029" s="100"/>
      <c r="H9029" s="102"/>
      <c r="I9029" s="103"/>
      <c r="J9029" s="102"/>
      <c r="L9029" s="100"/>
      <c r="M9029" s="100"/>
      <c r="N9029" s="100"/>
    </row>
    <row r="9030" spans="2:14">
      <c r="B9030" s="98"/>
      <c r="C9030" s="98"/>
      <c r="D9030" s="100"/>
      <c r="E9030" s="100"/>
      <c r="F9030" s="100"/>
      <c r="H9030" s="102"/>
      <c r="I9030" s="103"/>
      <c r="J9030" s="102"/>
      <c r="L9030" s="100"/>
      <c r="M9030" s="100"/>
      <c r="N9030" s="100"/>
    </row>
    <row r="9031" spans="2:14">
      <c r="B9031" s="98"/>
      <c r="C9031" s="98"/>
      <c r="D9031" s="100"/>
      <c r="E9031" s="100"/>
      <c r="F9031" s="100"/>
      <c r="H9031" s="102"/>
      <c r="I9031" s="103"/>
      <c r="J9031" s="102"/>
      <c r="L9031" s="100"/>
      <c r="M9031" s="100"/>
      <c r="N9031" s="100"/>
    </row>
    <row r="9032" spans="2:14">
      <c r="B9032" s="98"/>
      <c r="C9032" s="98"/>
      <c r="D9032" s="100"/>
      <c r="E9032" s="100"/>
      <c r="F9032" s="100"/>
      <c r="H9032" s="102"/>
      <c r="I9032" s="103"/>
      <c r="J9032" s="102"/>
      <c r="L9032" s="100"/>
      <c r="M9032" s="100"/>
      <c r="N9032" s="100"/>
    </row>
    <row r="9033" spans="2:14">
      <c r="B9033" s="98"/>
      <c r="C9033" s="98"/>
      <c r="D9033" s="100"/>
      <c r="E9033" s="100"/>
      <c r="F9033" s="100"/>
      <c r="H9033" s="102"/>
      <c r="I9033" s="103"/>
      <c r="J9033" s="102"/>
      <c r="L9033" s="100"/>
      <c r="M9033" s="100"/>
      <c r="N9033" s="100"/>
    </row>
    <row r="9034" spans="2:14">
      <c r="B9034" s="98"/>
      <c r="C9034" s="98"/>
      <c r="D9034" s="100"/>
      <c r="E9034" s="100"/>
      <c r="F9034" s="100"/>
      <c r="H9034" s="102"/>
      <c r="I9034" s="103"/>
      <c r="J9034" s="102"/>
      <c r="L9034" s="100"/>
      <c r="M9034" s="100"/>
      <c r="N9034" s="100"/>
    </row>
    <row r="9035" spans="2:14">
      <c r="B9035" s="98"/>
      <c r="C9035" s="98"/>
      <c r="D9035" s="100"/>
      <c r="E9035" s="100"/>
      <c r="F9035" s="100"/>
      <c r="H9035" s="102"/>
      <c r="I9035" s="103"/>
      <c r="J9035" s="102"/>
      <c r="L9035" s="100"/>
      <c r="M9035" s="100"/>
      <c r="N9035" s="100"/>
    </row>
    <row r="9036" spans="2:14">
      <c r="B9036" s="98"/>
      <c r="C9036" s="98"/>
      <c r="D9036" s="100"/>
      <c r="E9036" s="100"/>
      <c r="F9036" s="100"/>
      <c r="H9036" s="102"/>
      <c r="I9036" s="103"/>
      <c r="J9036" s="102"/>
      <c r="L9036" s="100"/>
      <c r="M9036" s="100"/>
      <c r="N9036" s="100"/>
    </row>
    <row r="9037" spans="2:14">
      <c r="B9037" s="98"/>
      <c r="C9037" s="98"/>
      <c r="D9037" s="100"/>
      <c r="E9037" s="100"/>
      <c r="F9037" s="100"/>
      <c r="H9037" s="102"/>
      <c r="I9037" s="103"/>
      <c r="J9037" s="102"/>
      <c r="L9037" s="100"/>
      <c r="M9037" s="100"/>
      <c r="N9037" s="100"/>
    </row>
    <row r="9038" spans="2:14">
      <c r="B9038" s="98"/>
      <c r="C9038" s="98"/>
      <c r="D9038" s="100"/>
      <c r="E9038" s="100"/>
      <c r="F9038" s="100"/>
      <c r="H9038" s="102"/>
      <c r="I9038" s="103"/>
      <c r="J9038" s="102"/>
      <c r="L9038" s="100"/>
      <c r="M9038" s="100"/>
      <c r="N9038" s="100"/>
    </row>
    <row r="9039" spans="2:14">
      <c r="B9039" s="98"/>
      <c r="C9039" s="98"/>
      <c r="D9039" s="100"/>
      <c r="E9039" s="100"/>
      <c r="F9039" s="100"/>
      <c r="H9039" s="102"/>
      <c r="I9039" s="103"/>
      <c r="J9039" s="102"/>
      <c r="L9039" s="100"/>
      <c r="M9039" s="100"/>
      <c r="N9039" s="100"/>
    </row>
    <row r="9040" spans="2:14">
      <c r="B9040" s="98"/>
      <c r="C9040" s="98"/>
      <c r="D9040" s="100"/>
      <c r="E9040" s="100"/>
      <c r="F9040" s="100"/>
      <c r="H9040" s="102"/>
      <c r="I9040" s="103"/>
      <c r="J9040" s="102"/>
      <c r="L9040" s="100"/>
      <c r="M9040" s="100"/>
      <c r="N9040" s="100"/>
    </row>
    <row r="9041" spans="2:14">
      <c r="B9041" s="98"/>
      <c r="C9041" s="98"/>
      <c r="D9041" s="100"/>
      <c r="E9041" s="100"/>
      <c r="F9041" s="100"/>
      <c r="H9041" s="102"/>
      <c r="I9041" s="103"/>
      <c r="J9041" s="102"/>
      <c r="L9041" s="100"/>
      <c r="M9041" s="100"/>
      <c r="N9041" s="100"/>
    </row>
    <row r="9042" spans="2:14">
      <c r="B9042" s="98"/>
      <c r="C9042" s="98"/>
      <c r="D9042" s="100"/>
      <c r="E9042" s="100"/>
      <c r="F9042" s="100"/>
      <c r="H9042" s="102"/>
      <c r="I9042" s="103"/>
      <c r="J9042" s="102"/>
      <c r="L9042" s="100"/>
      <c r="M9042" s="100"/>
      <c r="N9042" s="100"/>
    </row>
    <row r="9043" spans="2:14">
      <c r="B9043" s="98"/>
      <c r="C9043" s="98"/>
      <c r="D9043" s="100"/>
      <c r="E9043" s="100"/>
      <c r="F9043" s="100"/>
      <c r="H9043" s="102"/>
      <c r="I9043" s="103"/>
      <c r="J9043" s="102"/>
      <c r="L9043" s="100"/>
      <c r="M9043" s="100"/>
      <c r="N9043" s="100"/>
    </row>
    <row r="9044" spans="2:14">
      <c r="B9044" s="98"/>
      <c r="C9044" s="98"/>
      <c r="D9044" s="100"/>
      <c r="E9044" s="100"/>
      <c r="F9044" s="100"/>
      <c r="H9044" s="102"/>
      <c r="I9044" s="103"/>
      <c r="J9044" s="102"/>
      <c r="L9044" s="100"/>
      <c r="M9044" s="100"/>
      <c r="N9044" s="100"/>
    </row>
    <row r="9045" spans="2:14">
      <c r="B9045" s="98"/>
      <c r="C9045" s="98"/>
      <c r="D9045" s="100"/>
      <c r="E9045" s="100"/>
      <c r="F9045" s="100"/>
      <c r="H9045" s="102"/>
      <c r="I9045" s="103"/>
      <c r="J9045" s="102"/>
      <c r="L9045" s="100"/>
      <c r="M9045" s="100"/>
      <c r="N9045" s="100"/>
    </row>
    <row r="9046" spans="2:14">
      <c r="B9046" s="98"/>
      <c r="C9046" s="98"/>
      <c r="D9046" s="100"/>
      <c r="E9046" s="100"/>
      <c r="F9046" s="100"/>
      <c r="H9046" s="102"/>
      <c r="I9046" s="103"/>
      <c r="J9046" s="102"/>
      <c r="L9046" s="100"/>
      <c r="M9046" s="100"/>
      <c r="N9046" s="100"/>
    </row>
    <row r="9047" spans="2:14">
      <c r="B9047" s="98"/>
      <c r="C9047" s="98"/>
      <c r="D9047" s="100"/>
      <c r="E9047" s="100"/>
      <c r="F9047" s="100"/>
      <c r="H9047" s="102"/>
      <c r="I9047" s="103"/>
      <c r="J9047" s="102"/>
      <c r="L9047" s="100"/>
      <c r="M9047" s="100"/>
      <c r="N9047" s="100"/>
    </row>
    <row r="9048" spans="2:14">
      <c r="B9048" s="98"/>
      <c r="C9048" s="98"/>
      <c r="D9048" s="100"/>
      <c r="E9048" s="100"/>
      <c r="F9048" s="100"/>
      <c r="H9048" s="102"/>
      <c r="I9048" s="103"/>
      <c r="J9048" s="102"/>
      <c r="L9048" s="100"/>
      <c r="M9048" s="100"/>
      <c r="N9048" s="100"/>
    </row>
    <row r="9049" spans="2:14">
      <c r="B9049" s="98"/>
      <c r="C9049" s="98"/>
      <c r="D9049" s="100"/>
      <c r="E9049" s="100"/>
      <c r="F9049" s="100"/>
      <c r="H9049" s="102"/>
      <c r="I9049" s="103"/>
      <c r="J9049" s="102"/>
      <c r="L9049" s="100"/>
      <c r="M9049" s="100"/>
      <c r="N9049" s="100"/>
    </row>
    <row r="9050" spans="2:14">
      <c r="B9050" s="98"/>
      <c r="C9050" s="98"/>
      <c r="D9050" s="100"/>
      <c r="E9050" s="100"/>
      <c r="F9050" s="100"/>
      <c r="H9050" s="102"/>
      <c r="I9050" s="103"/>
      <c r="J9050" s="102"/>
      <c r="L9050" s="100"/>
      <c r="M9050" s="100"/>
      <c r="N9050" s="100"/>
    </row>
    <row r="9051" spans="2:14">
      <c r="B9051" s="98"/>
      <c r="C9051" s="98"/>
      <c r="D9051" s="100"/>
      <c r="E9051" s="100"/>
      <c r="F9051" s="100"/>
      <c r="H9051" s="102"/>
      <c r="I9051" s="103"/>
      <c r="J9051" s="102"/>
      <c r="L9051" s="100"/>
      <c r="M9051" s="100"/>
      <c r="N9051" s="100"/>
    </row>
    <row r="9052" spans="2:14">
      <c r="B9052" s="98"/>
      <c r="C9052" s="98"/>
      <c r="D9052" s="100"/>
      <c r="E9052" s="100"/>
      <c r="F9052" s="100"/>
      <c r="H9052" s="102"/>
      <c r="I9052" s="103"/>
      <c r="J9052" s="102"/>
      <c r="L9052" s="100"/>
      <c r="M9052" s="100"/>
      <c r="N9052" s="100"/>
    </row>
    <row r="9053" spans="2:14">
      <c r="B9053" s="98"/>
      <c r="C9053" s="98"/>
      <c r="D9053" s="100"/>
      <c r="E9053" s="100"/>
      <c r="F9053" s="100"/>
      <c r="H9053" s="102"/>
      <c r="I9053" s="103"/>
      <c r="J9053" s="102"/>
      <c r="L9053" s="100"/>
      <c r="M9053" s="100"/>
      <c r="N9053" s="100"/>
    </row>
    <row r="9054" spans="2:14">
      <c r="B9054" s="98"/>
      <c r="C9054" s="98"/>
      <c r="D9054" s="100"/>
      <c r="E9054" s="100"/>
      <c r="F9054" s="100"/>
      <c r="H9054" s="102"/>
      <c r="I9054" s="103"/>
      <c r="J9054" s="102"/>
      <c r="L9054" s="100"/>
      <c r="M9054" s="100"/>
      <c r="N9054" s="100"/>
    </row>
    <row r="9055" spans="2:14">
      <c r="B9055" s="98"/>
      <c r="C9055" s="98"/>
      <c r="D9055" s="100"/>
      <c r="E9055" s="100"/>
      <c r="F9055" s="100"/>
      <c r="H9055" s="102"/>
      <c r="I9055" s="103"/>
      <c r="J9055" s="102"/>
      <c r="L9055" s="100"/>
      <c r="M9055" s="100"/>
      <c r="N9055" s="100"/>
    </row>
    <row r="9056" spans="2:14">
      <c r="B9056" s="98"/>
      <c r="C9056" s="98"/>
      <c r="D9056" s="100"/>
      <c r="E9056" s="100"/>
      <c r="F9056" s="100"/>
      <c r="H9056" s="102"/>
      <c r="I9056" s="103"/>
      <c r="J9056" s="102"/>
      <c r="L9056" s="100"/>
      <c r="M9056" s="100"/>
      <c r="N9056" s="100"/>
    </row>
    <row r="9057" spans="2:14">
      <c r="B9057" s="98"/>
      <c r="C9057" s="98"/>
      <c r="D9057" s="100"/>
      <c r="E9057" s="100"/>
      <c r="F9057" s="100"/>
      <c r="H9057" s="102"/>
      <c r="I9057" s="103"/>
      <c r="J9057" s="102"/>
      <c r="L9057" s="100"/>
      <c r="M9057" s="100"/>
      <c r="N9057" s="100"/>
    </row>
    <row r="9058" spans="2:14">
      <c r="B9058" s="98"/>
      <c r="C9058" s="98"/>
      <c r="D9058" s="100"/>
      <c r="E9058" s="100"/>
      <c r="F9058" s="100"/>
      <c r="H9058" s="102"/>
      <c r="I9058" s="103"/>
      <c r="J9058" s="102"/>
      <c r="L9058" s="100"/>
      <c r="M9058" s="100"/>
      <c r="N9058" s="100"/>
    </row>
    <row r="9059" spans="2:14">
      <c r="B9059" s="98"/>
      <c r="C9059" s="98"/>
      <c r="D9059" s="100"/>
      <c r="E9059" s="100"/>
      <c r="F9059" s="100"/>
      <c r="H9059" s="102"/>
      <c r="I9059" s="103"/>
      <c r="J9059" s="102"/>
      <c r="L9059" s="100"/>
      <c r="M9059" s="100"/>
      <c r="N9059" s="100"/>
    </row>
    <row r="9060" spans="2:14">
      <c r="B9060" s="98"/>
      <c r="C9060" s="98"/>
      <c r="D9060" s="100"/>
      <c r="E9060" s="100"/>
      <c r="F9060" s="100"/>
      <c r="H9060" s="102"/>
      <c r="I9060" s="103"/>
      <c r="J9060" s="102"/>
      <c r="L9060" s="100"/>
      <c r="M9060" s="100"/>
      <c r="N9060" s="100"/>
    </row>
    <row r="9061" spans="2:14">
      <c r="B9061" s="98"/>
      <c r="C9061" s="98"/>
      <c r="D9061" s="100"/>
      <c r="E9061" s="100"/>
      <c r="F9061" s="100"/>
      <c r="H9061" s="102"/>
      <c r="I9061" s="103"/>
      <c r="J9061" s="102"/>
      <c r="L9061" s="100"/>
      <c r="M9061" s="100"/>
      <c r="N9061" s="100"/>
    </row>
    <row r="9062" spans="2:14">
      <c r="B9062" s="98"/>
      <c r="C9062" s="98"/>
      <c r="D9062" s="100"/>
      <c r="E9062" s="100"/>
      <c r="F9062" s="100"/>
      <c r="H9062" s="102"/>
      <c r="I9062" s="103"/>
      <c r="J9062" s="102"/>
      <c r="L9062" s="100"/>
      <c r="M9062" s="100"/>
      <c r="N9062" s="100"/>
    </row>
    <row r="9063" spans="2:14">
      <c r="B9063" s="98"/>
      <c r="C9063" s="98"/>
      <c r="D9063" s="100"/>
      <c r="E9063" s="100"/>
      <c r="F9063" s="100"/>
      <c r="H9063" s="102"/>
      <c r="I9063" s="103"/>
      <c r="J9063" s="102"/>
      <c r="L9063" s="100"/>
      <c r="M9063" s="100"/>
      <c r="N9063" s="100"/>
    </row>
    <row r="9064" spans="2:14">
      <c r="B9064" s="98"/>
      <c r="C9064" s="98"/>
      <c r="D9064" s="100"/>
      <c r="E9064" s="100"/>
      <c r="F9064" s="100"/>
      <c r="H9064" s="102"/>
      <c r="I9064" s="103"/>
      <c r="J9064" s="102"/>
      <c r="L9064" s="100"/>
      <c r="M9064" s="100"/>
      <c r="N9064" s="100"/>
    </row>
    <row r="9065" spans="2:14">
      <c r="B9065" s="98"/>
      <c r="C9065" s="98"/>
      <c r="D9065" s="100"/>
      <c r="E9065" s="100"/>
      <c r="F9065" s="100"/>
      <c r="H9065" s="102"/>
      <c r="I9065" s="103"/>
      <c r="J9065" s="102"/>
      <c r="L9065" s="100"/>
      <c r="M9065" s="100"/>
      <c r="N9065" s="100"/>
    </row>
    <row r="9066" spans="2:14">
      <c r="B9066" s="98"/>
      <c r="C9066" s="98"/>
      <c r="D9066" s="100"/>
      <c r="E9066" s="100"/>
      <c r="F9066" s="100"/>
      <c r="H9066" s="102"/>
      <c r="I9066" s="103"/>
      <c r="J9066" s="102"/>
      <c r="L9066" s="100"/>
      <c r="M9066" s="100"/>
      <c r="N9066" s="100"/>
    </row>
    <row r="9067" spans="2:14">
      <c r="B9067" s="98"/>
      <c r="C9067" s="98"/>
      <c r="D9067" s="100"/>
      <c r="E9067" s="100"/>
      <c r="F9067" s="100"/>
      <c r="H9067" s="102"/>
      <c r="I9067" s="103"/>
      <c r="J9067" s="102"/>
      <c r="L9067" s="100"/>
      <c r="M9067" s="100"/>
      <c r="N9067" s="100"/>
    </row>
    <row r="9068" spans="2:14">
      <c r="B9068" s="98"/>
      <c r="C9068" s="98"/>
      <c r="D9068" s="100"/>
      <c r="E9068" s="100"/>
      <c r="F9068" s="100"/>
      <c r="H9068" s="102"/>
      <c r="I9068" s="103"/>
      <c r="J9068" s="102"/>
      <c r="L9068" s="100"/>
      <c r="M9068" s="100"/>
      <c r="N9068" s="100"/>
    </row>
    <row r="9069" spans="2:14">
      <c r="B9069" s="98"/>
      <c r="C9069" s="98"/>
      <c r="D9069" s="100"/>
      <c r="E9069" s="100"/>
      <c r="F9069" s="100"/>
      <c r="H9069" s="102"/>
      <c r="I9069" s="103"/>
      <c r="J9069" s="102"/>
      <c r="L9069" s="100"/>
      <c r="M9069" s="100"/>
      <c r="N9069" s="100"/>
    </row>
    <row r="9070" spans="2:14">
      <c r="B9070" s="98"/>
      <c r="C9070" s="98"/>
      <c r="D9070" s="100"/>
      <c r="E9070" s="100"/>
      <c r="F9070" s="100"/>
      <c r="H9070" s="102"/>
      <c r="I9070" s="103"/>
      <c r="J9070" s="102"/>
      <c r="L9070" s="100"/>
      <c r="M9070" s="100"/>
      <c r="N9070" s="100"/>
    </row>
    <row r="9071" spans="2:14">
      <c r="B9071" s="98"/>
      <c r="C9071" s="98"/>
      <c r="D9071" s="100"/>
      <c r="E9071" s="100"/>
      <c r="F9071" s="100"/>
      <c r="H9071" s="102"/>
      <c r="I9071" s="103"/>
      <c r="J9071" s="102"/>
      <c r="L9071" s="100"/>
      <c r="M9071" s="100"/>
      <c r="N9071" s="100"/>
    </row>
    <row r="9072" spans="2:14">
      <c r="B9072" s="98"/>
      <c r="C9072" s="98"/>
      <c r="D9072" s="100"/>
      <c r="E9072" s="100"/>
      <c r="F9072" s="100"/>
      <c r="H9072" s="102"/>
      <c r="I9072" s="103"/>
      <c r="J9072" s="102"/>
      <c r="L9072" s="100"/>
      <c r="M9072" s="100"/>
      <c r="N9072" s="100"/>
    </row>
    <row r="9073" spans="2:14">
      <c r="B9073" s="98"/>
      <c r="C9073" s="98"/>
      <c r="D9073" s="100"/>
      <c r="E9073" s="100"/>
      <c r="F9073" s="100"/>
      <c r="H9073" s="102"/>
      <c r="I9073" s="103"/>
      <c r="J9073" s="102"/>
      <c r="L9073" s="100"/>
      <c r="M9073" s="100"/>
      <c r="N9073" s="100"/>
    </row>
    <row r="9074" spans="2:14">
      <c r="B9074" s="98"/>
      <c r="C9074" s="98"/>
      <c r="D9074" s="100"/>
      <c r="E9074" s="100"/>
      <c r="F9074" s="100"/>
      <c r="H9074" s="102"/>
      <c r="I9074" s="103"/>
      <c r="J9074" s="102"/>
      <c r="L9074" s="100"/>
      <c r="M9074" s="100"/>
      <c r="N9074" s="100"/>
    </row>
    <row r="9075" spans="2:14">
      <c r="B9075" s="98"/>
      <c r="C9075" s="98"/>
      <c r="D9075" s="100"/>
      <c r="E9075" s="100"/>
      <c r="F9075" s="100"/>
      <c r="H9075" s="102"/>
      <c r="I9075" s="103"/>
      <c r="J9075" s="102"/>
      <c r="L9075" s="100"/>
      <c r="M9075" s="100"/>
      <c r="N9075" s="100"/>
    </row>
    <row r="9076" spans="2:14">
      <c r="B9076" s="98"/>
      <c r="C9076" s="98"/>
      <c r="D9076" s="100"/>
      <c r="E9076" s="100"/>
      <c r="F9076" s="100"/>
      <c r="H9076" s="102"/>
      <c r="I9076" s="103"/>
      <c r="J9076" s="102"/>
      <c r="L9076" s="100"/>
      <c r="M9076" s="100"/>
      <c r="N9076" s="100"/>
    </row>
    <row r="9077" spans="2:14">
      <c r="B9077" s="98"/>
      <c r="C9077" s="98"/>
      <c r="D9077" s="100"/>
      <c r="E9077" s="100"/>
      <c r="F9077" s="100"/>
      <c r="H9077" s="102"/>
      <c r="I9077" s="103"/>
      <c r="J9077" s="102"/>
      <c r="L9077" s="100"/>
      <c r="M9077" s="100"/>
      <c r="N9077" s="100"/>
    </row>
    <row r="9078" spans="2:14">
      <c r="B9078" s="98"/>
      <c r="C9078" s="98"/>
      <c r="D9078" s="100"/>
      <c r="E9078" s="100"/>
      <c r="F9078" s="100"/>
      <c r="H9078" s="102"/>
      <c r="I9078" s="103"/>
      <c r="J9078" s="102"/>
      <c r="L9078" s="100"/>
      <c r="M9078" s="100"/>
      <c r="N9078" s="100"/>
    </row>
    <row r="9079" spans="2:14">
      <c r="B9079" s="98"/>
      <c r="C9079" s="98"/>
      <c r="D9079" s="100"/>
      <c r="E9079" s="100"/>
      <c r="F9079" s="100"/>
      <c r="H9079" s="102"/>
      <c r="I9079" s="103"/>
      <c r="J9079" s="102"/>
      <c r="L9079" s="100"/>
      <c r="M9079" s="100"/>
      <c r="N9079" s="100"/>
    </row>
    <row r="9080" spans="2:14">
      <c r="B9080" s="98"/>
      <c r="C9080" s="98"/>
      <c r="D9080" s="100"/>
      <c r="E9080" s="100"/>
      <c r="F9080" s="100"/>
      <c r="H9080" s="102"/>
      <c r="I9080" s="103"/>
      <c r="J9080" s="102"/>
      <c r="L9080" s="100"/>
      <c r="M9080" s="100"/>
      <c r="N9080" s="100"/>
    </row>
    <row r="9081" spans="2:14">
      <c r="B9081" s="98"/>
      <c r="C9081" s="98"/>
      <c r="D9081" s="100"/>
      <c r="E9081" s="100"/>
      <c r="F9081" s="100"/>
      <c r="H9081" s="102"/>
      <c r="I9081" s="103"/>
      <c r="J9081" s="102"/>
      <c r="L9081" s="100"/>
      <c r="M9081" s="100"/>
      <c r="N9081" s="100"/>
    </row>
    <row r="9082" spans="2:14">
      <c r="B9082" s="98"/>
      <c r="C9082" s="98"/>
      <c r="D9082" s="100"/>
      <c r="E9082" s="100"/>
      <c r="F9082" s="100"/>
      <c r="H9082" s="102"/>
      <c r="I9082" s="103"/>
      <c r="J9082" s="102"/>
      <c r="L9082" s="100"/>
      <c r="M9082" s="100"/>
      <c r="N9082" s="100"/>
    </row>
    <row r="9083" spans="2:14">
      <c r="B9083" s="98"/>
      <c r="C9083" s="98"/>
      <c r="D9083" s="100"/>
      <c r="E9083" s="100"/>
      <c r="F9083" s="100"/>
      <c r="H9083" s="102"/>
      <c r="I9083" s="103"/>
      <c r="J9083" s="102"/>
      <c r="L9083" s="100"/>
      <c r="M9083" s="100"/>
      <c r="N9083" s="100"/>
    </row>
    <row r="9084" spans="2:14">
      <c r="B9084" s="98"/>
      <c r="C9084" s="98"/>
      <c r="D9084" s="100"/>
      <c r="E9084" s="100"/>
      <c r="F9084" s="100"/>
      <c r="H9084" s="102"/>
      <c r="I9084" s="103"/>
      <c r="J9084" s="102"/>
      <c r="L9084" s="100"/>
      <c r="M9084" s="100"/>
      <c r="N9084" s="100"/>
    </row>
    <row r="9085" spans="2:14">
      <c r="B9085" s="98"/>
      <c r="C9085" s="98"/>
      <c r="D9085" s="100"/>
      <c r="E9085" s="100"/>
      <c r="F9085" s="100"/>
      <c r="H9085" s="102"/>
      <c r="I9085" s="103"/>
      <c r="J9085" s="102"/>
      <c r="L9085" s="100"/>
      <c r="M9085" s="100"/>
      <c r="N9085" s="100"/>
    </row>
    <row r="9086" spans="2:14">
      <c r="B9086" s="98"/>
      <c r="C9086" s="98"/>
      <c r="D9086" s="100"/>
      <c r="E9086" s="100"/>
      <c r="F9086" s="100"/>
      <c r="H9086" s="102"/>
      <c r="I9086" s="103"/>
      <c r="J9086" s="102"/>
      <c r="L9086" s="100"/>
      <c r="M9086" s="100"/>
      <c r="N9086" s="100"/>
    </row>
    <row r="9087" spans="2:14">
      <c r="B9087" s="98"/>
      <c r="C9087" s="98"/>
      <c r="D9087" s="100"/>
      <c r="E9087" s="100"/>
      <c r="F9087" s="100"/>
      <c r="H9087" s="102"/>
      <c r="I9087" s="103"/>
      <c r="J9087" s="102"/>
      <c r="L9087" s="100"/>
      <c r="M9087" s="100"/>
      <c r="N9087" s="100"/>
    </row>
    <row r="9088" spans="2:14">
      <c r="B9088" s="98"/>
      <c r="C9088" s="98"/>
      <c r="D9088" s="100"/>
      <c r="E9088" s="100"/>
      <c r="F9088" s="100"/>
      <c r="H9088" s="102"/>
      <c r="I9088" s="103"/>
      <c r="J9088" s="102"/>
      <c r="L9088" s="100"/>
      <c r="M9088" s="100"/>
      <c r="N9088" s="100"/>
    </row>
    <row r="9089" spans="2:14">
      <c r="B9089" s="98"/>
      <c r="C9089" s="98"/>
      <c r="D9089" s="100"/>
      <c r="E9089" s="100"/>
      <c r="F9089" s="100"/>
      <c r="H9089" s="102"/>
      <c r="I9089" s="103"/>
      <c r="J9089" s="102"/>
      <c r="L9089" s="100"/>
      <c r="M9089" s="100"/>
      <c r="N9089" s="100"/>
    </row>
    <row r="9090" spans="2:14">
      <c r="B9090" s="98"/>
      <c r="C9090" s="98"/>
      <c r="D9090" s="100"/>
      <c r="E9090" s="100"/>
      <c r="F9090" s="100"/>
      <c r="H9090" s="102"/>
      <c r="I9090" s="103"/>
      <c r="J9090" s="102"/>
      <c r="L9090" s="100"/>
      <c r="M9090" s="100"/>
      <c r="N9090" s="100"/>
    </row>
    <row r="9091" spans="2:14">
      <c r="B9091" s="98"/>
      <c r="C9091" s="98"/>
      <c r="D9091" s="100"/>
      <c r="E9091" s="100"/>
      <c r="F9091" s="100"/>
      <c r="H9091" s="102"/>
      <c r="I9091" s="103"/>
      <c r="J9091" s="102"/>
      <c r="L9091" s="100"/>
      <c r="M9091" s="100"/>
      <c r="N9091" s="100"/>
    </row>
    <row r="9092" spans="2:14">
      <c r="B9092" s="98"/>
      <c r="C9092" s="98"/>
      <c r="D9092" s="100"/>
      <c r="E9092" s="100"/>
      <c r="F9092" s="100"/>
      <c r="H9092" s="102"/>
      <c r="I9092" s="103"/>
      <c r="J9092" s="102"/>
      <c r="L9092" s="100"/>
      <c r="M9092" s="100"/>
      <c r="N9092" s="100"/>
    </row>
    <row r="9093" spans="2:14">
      <c r="B9093" s="98"/>
      <c r="C9093" s="98"/>
      <c r="D9093" s="100"/>
      <c r="E9093" s="100"/>
      <c r="F9093" s="100"/>
      <c r="H9093" s="102"/>
      <c r="I9093" s="103"/>
      <c r="J9093" s="102"/>
      <c r="L9093" s="100"/>
      <c r="M9093" s="100"/>
      <c r="N9093" s="100"/>
    </row>
    <row r="9094" spans="2:14">
      <c r="B9094" s="98"/>
      <c r="C9094" s="98"/>
      <c r="D9094" s="100"/>
      <c r="E9094" s="100"/>
      <c r="F9094" s="100"/>
      <c r="H9094" s="102"/>
      <c r="I9094" s="103"/>
      <c r="J9094" s="102"/>
      <c r="L9094" s="100"/>
      <c r="M9094" s="100"/>
      <c r="N9094" s="100"/>
    </row>
    <row r="9095" spans="2:14">
      <c r="B9095" s="98"/>
      <c r="C9095" s="98"/>
      <c r="D9095" s="100"/>
      <c r="E9095" s="100"/>
      <c r="F9095" s="100"/>
      <c r="H9095" s="102"/>
      <c r="I9095" s="103"/>
      <c r="J9095" s="102"/>
      <c r="L9095" s="100"/>
      <c r="M9095" s="100"/>
      <c r="N9095" s="100"/>
    </row>
    <row r="9096" spans="2:14">
      <c r="B9096" s="98"/>
      <c r="C9096" s="98"/>
      <c r="D9096" s="100"/>
      <c r="E9096" s="100"/>
      <c r="F9096" s="100"/>
      <c r="H9096" s="102"/>
      <c r="I9096" s="103"/>
      <c r="J9096" s="102"/>
      <c r="L9096" s="100"/>
      <c r="M9096" s="100"/>
      <c r="N9096" s="100"/>
    </row>
    <row r="9097" spans="2:14">
      <c r="B9097" s="98"/>
      <c r="C9097" s="98"/>
      <c r="D9097" s="100"/>
      <c r="E9097" s="100"/>
      <c r="F9097" s="100"/>
      <c r="H9097" s="102"/>
      <c r="I9097" s="103"/>
      <c r="J9097" s="102"/>
      <c r="L9097" s="100"/>
      <c r="M9097" s="100"/>
      <c r="N9097" s="100"/>
    </row>
    <row r="9098" spans="2:14">
      <c r="B9098" s="98"/>
      <c r="C9098" s="98"/>
      <c r="D9098" s="100"/>
      <c r="E9098" s="100"/>
      <c r="F9098" s="100"/>
      <c r="H9098" s="102"/>
      <c r="I9098" s="103"/>
      <c r="J9098" s="102"/>
      <c r="L9098" s="100"/>
      <c r="M9098" s="100"/>
      <c r="N9098" s="100"/>
    </row>
    <row r="9099" spans="2:14">
      <c r="B9099" s="98"/>
      <c r="C9099" s="98"/>
      <c r="D9099" s="100"/>
      <c r="E9099" s="100"/>
      <c r="F9099" s="100"/>
      <c r="H9099" s="102"/>
      <c r="I9099" s="103"/>
      <c r="J9099" s="102"/>
      <c r="L9099" s="100"/>
      <c r="M9099" s="100"/>
      <c r="N9099" s="100"/>
    </row>
    <row r="9100" spans="2:14">
      <c r="B9100" s="98"/>
      <c r="C9100" s="98"/>
      <c r="D9100" s="100"/>
      <c r="E9100" s="100"/>
      <c r="F9100" s="100"/>
      <c r="H9100" s="102"/>
      <c r="I9100" s="103"/>
      <c r="J9100" s="102"/>
      <c r="L9100" s="100"/>
      <c r="M9100" s="100"/>
      <c r="N9100" s="100"/>
    </row>
    <row r="9101" spans="2:14">
      <c r="B9101" s="98"/>
      <c r="C9101" s="98"/>
      <c r="D9101" s="100"/>
      <c r="E9101" s="100"/>
      <c r="F9101" s="100"/>
      <c r="H9101" s="102"/>
      <c r="I9101" s="103"/>
      <c r="J9101" s="102"/>
      <c r="L9101" s="100"/>
      <c r="M9101" s="100"/>
      <c r="N9101" s="100"/>
    </row>
    <row r="9102" spans="2:14">
      <c r="B9102" s="98"/>
      <c r="C9102" s="98"/>
      <c r="D9102" s="100"/>
      <c r="E9102" s="100"/>
      <c r="F9102" s="100"/>
      <c r="H9102" s="102"/>
      <c r="I9102" s="103"/>
      <c r="J9102" s="102"/>
      <c r="L9102" s="100"/>
      <c r="M9102" s="100"/>
      <c r="N9102" s="100"/>
    </row>
    <row r="9103" spans="2:14">
      <c r="B9103" s="98"/>
      <c r="C9103" s="98"/>
      <c r="D9103" s="100"/>
      <c r="E9103" s="100"/>
      <c r="F9103" s="100"/>
      <c r="H9103" s="102"/>
      <c r="I9103" s="103"/>
      <c r="J9103" s="102"/>
      <c r="L9103" s="100"/>
      <c r="M9103" s="100"/>
      <c r="N9103" s="100"/>
    </row>
    <row r="9104" spans="2:14">
      <c r="B9104" s="98"/>
      <c r="C9104" s="98"/>
      <c r="D9104" s="100"/>
      <c r="E9104" s="100"/>
      <c r="F9104" s="100"/>
      <c r="H9104" s="102"/>
      <c r="I9104" s="103"/>
      <c r="J9104" s="102"/>
      <c r="L9104" s="100"/>
      <c r="M9104" s="100"/>
      <c r="N9104" s="100"/>
    </row>
    <row r="9105" spans="2:14">
      <c r="B9105" s="98"/>
      <c r="C9105" s="98"/>
      <c r="D9105" s="100"/>
      <c r="E9105" s="100"/>
      <c r="F9105" s="100"/>
      <c r="H9105" s="102"/>
      <c r="I9105" s="103"/>
      <c r="J9105" s="102"/>
      <c r="L9105" s="100"/>
      <c r="M9105" s="100"/>
      <c r="N9105" s="100"/>
    </row>
    <row r="9106" spans="2:14">
      <c r="B9106" s="98"/>
      <c r="C9106" s="98"/>
      <c r="D9106" s="100"/>
      <c r="E9106" s="100"/>
      <c r="F9106" s="100"/>
      <c r="H9106" s="102"/>
      <c r="I9106" s="103"/>
      <c r="J9106" s="102"/>
      <c r="L9106" s="100"/>
      <c r="M9106" s="100"/>
      <c r="N9106" s="100"/>
    </row>
    <row r="9107" spans="2:14">
      <c r="B9107" s="98"/>
      <c r="C9107" s="98"/>
      <c r="D9107" s="100"/>
      <c r="E9107" s="100"/>
      <c r="F9107" s="100"/>
      <c r="H9107" s="102"/>
      <c r="I9107" s="103"/>
      <c r="J9107" s="102"/>
      <c r="L9107" s="100"/>
      <c r="M9107" s="100"/>
      <c r="N9107" s="100"/>
    </row>
    <row r="9108" spans="2:14">
      <c r="B9108" s="98"/>
      <c r="C9108" s="98"/>
      <c r="D9108" s="100"/>
      <c r="E9108" s="100"/>
      <c r="F9108" s="100"/>
      <c r="H9108" s="102"/>
      <c r="I9108" s="103"/>
      <c r="J9108" s="102"/>
      <c r="L9108" s="100"/>
      <c r="M9108" s="100"/>
      <c r="N9108" s="100"/>
    </row>
    <row r="9109" spans="2:14">
      <c r="B9109" s="98"/>
      <c r="C9109" s="98"/>
      <c r="D9109" s="100"/>
      <c r="E9109" s="100"/>
      <c r="F9109" s="100"/>
      <c r="H9109" s="102"/>
      <c r="I9109" s="103"/>
      <c r="J9109" s="102"/>
      <c r="L9109" s="100"/>
      <c r="M9109" s="100"/>
      <c r="N9109" s="100"/>
    </row>
    <row r="9110" spans="2:14">
      <c r="B9110" s="98"/>
      <c r="C9110" s="98"/>
      <c r="D9110" s="100"/>
      <c r="E9110" s="100"/>
      <c r="F9110" s="100"/>
      <c r="H9110" s="102"/>
      <c r="I9110" s="103"/>
      <c r="J9110" s="102"/>
      <c r="L9110" s="100"/>
      <c r="M9110" s="100"/>
      <c r="N9110" s="100"/>
    </row>
    <row r="9111" spans="2:14">
      <c r="B9111" s="98"/>
      <c r="C9111" s="98"/>
      <c r="D9111" s="100"/>
      <c r="E9111" s="100"/>
      <c r="F9111" s="100"/>
      <c r="H9111" s="102"/>
      <c r="I9111" s="103"/>
      <c r="J9111" s="102"/>
      <c r="L9111" s="100"/>
      <c r="M9111" s="100"/>
      <c r="N9111" s="100"/>
    </row>
    <row r="9112" spans="2:14">
      <c r="B9112" s="98"/>
      <c r="C9112" s="98"/>
      <c r="D9112" s="100"/>
      <c r="E9112" s="100"/>
      <c r="F9112" s="100"/>
      <c r="H9112" s="102"/>
      <c r="I9112" s="103"/>
      <c r="J9112" s="102"/>
      <c r="L9112" s="100"/>
      <c r="M9112" s="100"/>
      <c r="N9112" s="100"/>
    </row>
    <row r="9113" spans="2:14">
      <c r="B9113" s="98"/>
      <c r="C9113" s="98"/>
      <c r="D9113" s="100"/>
      <c r="E9113" s="100"/>
      <c r="F9113" s="100"/>
      <c r="H9113" s="102"/>
      <c r="I9113" s="103"/>
      <c r="J9113" s="102"/>
      <c r="L9113" s="100"/>
      <c r="M9113" s="100"/>
      <c r="N9113" s="100"/>
    </row>
    <row r="9114" spans="2:14">
      <c r="B9114" s="98"/>
      <c r="C9114" s="98"/>
      <c r="D9114" s="100"/>
      <c r="E9114" s="100"/>
      <c r="F9114" s="100"/>
      <c r="H9114" s="102"/>
      <c r="I9114" s="103"/>
      <c r="J9114" s="102"/>
      <c r="L9114" s="100"/>
      <c r="M9114" s="100"/>
      <c r="N9114" s="100"/>
    </row>
    <row r="9115" spans="2:14">
      <c r="B9115" s="98"/>
      <c r="C9115" s="98"/>
      <c r="D9115" s="100"/>
      <c r="E9115" s="100"/>
      <c r="F9115" s="100"/>
      <c r="H9115" s="102"/>
      <c r="I9115" s="103"/>
      <c r="J9115" s="102"/>
      <c r="L9115" s="100"/>
      <c r="M9115" s="100"/>
      <c r="N9115" s="100"/>
    </row>
    <row r="9116" spans="2:14">
      <c r="B9116" s="98"/>
      <c r="C9116" s="98"/>
      <c r="D9116" s="100"/>
      <c r="E9116" s="100"/>
      <c r="F9116" s="100"/>
      <c r="H9116" s="102"/>
      <c r="I9116" s="103"/>
      <c r="J9116" s="102"/>
      <c r="L9116" s="100"/>
      <c r="M9116" s="100"/>
      <c r="N9116" s="100"/>
    </row>
    <row r="9117" spans="2:14">
      <c r="B9117" s="98"/>
      <c r="C9117" s="98"/>
      <c r="D9117" s="100"/>
      <c r="E9117" s="100"/>
      <c r="F9117" s="100"/>
      <c r="H9117" s="102"/>
      <c r="I9117" s="103"/>
      <c r="J9117" s="102"/>
      <c r="L9117" s="100"/>
      <c r="M9117" s="100"/>
      <c r="N9117" s="100"/>
    </row>
    <row r="9118" spans="2:14">
      <c r="B9118" s="98"/>
      <c r="C9118" s="98"/>
      <c r="D9118" s="100"/>
      <c r="E9118" s="100"/>
      <c r="F9118" s="100"/>
      <c r="H9118" s="102"/>
      <c r="I9118" s="103"/>
      <c r="J9118" s="102"/>
      <c r="L9118" s="100"/>
      <c r="M9118" s="100"/>
      <c r="N9118" s="100"/>
    </row>
    <row r="9119" spans="2:14">
      <c r="B9119" s="98"/>
      <c r="C9119" s="98"/>
      <c r="D9119" s="100"/>
      <c r="E9119" s="100"/>
      <c r="F9119" s="100"/>
      <c r="H9119" s="102"/>
      <c r="I9119" s="103"/>
      <c r="J9119" s="102"/>
      <c r="L9119" s="100"/>
      <c r="M9119" s="100"/>
      <c r="N9119" s="100"/>
    </row>
    <row r="9120" spans="2:14">
      <c r="B9120" s="98"/>
      <c r="C9120" s="98"/>
      <c r="D9120" s="100"/>
      <c r="E9120" s="100"/>
      <c r="F9120" s="100"/>
      <c r="H9120" s="102"/>
      <c r="I9120" s="103"/>
      <c r="J9120" s="102"/>
      <c r="L9120" s="100"/>
      <c r="M9120" s="100"/>
      <c r="N9120" s="100"/>
    </row>
    <row r="9121" spans="2:14">
      <c r="B9121" s="98"/>
      <c r="C9121" s="98"/>
      <c r="D9121" s="100"/>
      <c r="E9121" s="100"/>
      <c r="F9121" s="100"/>
      <c r="H9121" s="102"/>
      <c r="I9121" s="103"/>
      <c r="J9121" s="102"/>
      <c r="L9121" s="100"/>
      <c r="M9121" s="100"/>
      <c r="N9121" s="100"/>
    </row>
    <row r="9122" spans="2:14">
      <c r="B9122" s="98"/>
      <c r="C9122" s="98"/>
      <c r="D9122" s="100"/>
      <c r="E9122" s="100"/>
      <c r="F9122" s="100"/>
      <c r="H9122" s="102"/>
      <c r="I9122" s="103"/>
      <c r="J9122" s="102"/>
      <c r="L9122" s="100"/>
      <c r="M9122" s="100"/>
      <c r="N9122" s="100"/>
    </row>
    <row r="9123" spans="2:14">
      <c r="B9123" s="98"/>
      <c r="C9123" s="98"/>
      <c r="D9123" s="100"/>
      <c r="E9123" s="100"/>
      <c r="F9123" s="100"/>
      <c r="H9123" s="102"/>
      <c r="I9123" s="103"/>
      <c r="J9123" s="102"/>
      <c r="L9123" s="100"/>
      <c r="M9123" s="100"/>
      <c r="N9123" s="100"/>
    </row>
    <row r="9124" spans="2:14">
      <c r="B9124" s="98"/>
      <c r="C9124" s="98"/>
      <c r="D9124" s="100"/>
      <c r="E9124" s="100"/>
      <c r="F9124" s="100"/>
      <c r="H9124" s="102"/>
      <c r="I9124" s="103"/>
      <c r="J9124" s="102"/>
      <c r="L9124" s="100"/>
      <c r="M9124" s="100"/>
      <c r="N9124" s="100"/>
    </row>
    <row r="9125" spans="2:14">
      <c r="B9125" s="98"/>
      <c r="C9125" s="98"/>
      <c r="D9125" s="100"/>
      <c r="E9125" s="100"/>
      <c r="F9125" s="100"/>
      <c r="H9125" s="102"/>
      <c r="I9125" s="103"/>
      <c r="J9125" s="102"/>
      <c r="L9125" s="100"/>
      <c r="M9125" s="100"/>
      <c r="N9125" s="100"/>
    </row>
    <row r="9126" spans="2:14">
      <c r="B9126" s="98"/>
      <c r="C9126" s="98"/>
      <c r="D9126" s="100"/>
      <c r="E9126" s="100"/>
      <c r="F9126" s="100"/>
      <c r="H9126" s="102"/>
      <c r="I9126" s="103"/>
      <c r="J9126" s="102"/>
      <c r="L9126" s="100"/>
      <c r="M9126" s="100"/>
      <c r="N9126" s="100"/>
    </row>
    <row r="9127" spans="2:14">
      <c r="B9127" s="98"/>
      <c r="C9127" s="98"/>
      <c r="D9127" s="100"/>
      <c r="E9127" s="100"/>
      <c r="F9127" s="100"/>
      <c r="H9127" s="102"/>
      <c r="I9127" s="103"/>
      <c r="J9127" s="102"/>
      <c r="L9127" s="100"/>
      <c r="M9127" s="100"/>
      <c r="N9127" s="100"/>
    </row>
    <row r="9128" spans="2:14">
      <c r="B9128" s="98"/>
      <c r="C9128" s="98"/>
      <c r="D9128" s="100"/>
      <c r="E9128" s="100"/>
      <c r="F9128" s="100"/>
      <c r="H9128" s="102"/>
      <c r="I9128" s="103"/>
      <c r="J9128" s="102"/>
      <c r="L9128" s="100"/>
      <c r="M9128" s="100"/>
      <c r="N9128" s="100"/>
    </row>
    <row r="9129" spans="2:14">
      <c r="B9129" s="98"/>
      <c r="C9129" s="98"/>
      <c r="D9129" s="100"/>
      <c r="E9129" s="100"/>
      <c r="F9129" s="100"/>
      <c r="H9129" s="102"/>
      <c r="I9129" s="103"/>
      <c r="J9129" s="102"/>
      <c r="L9129" s="100"/>
      <c r="M9129" s="100"/>
      <c r="N9129" s="100"/>
    </row>
    <row r="9130" spans="2:14">
      <c r="B9130" s="98"/>
      <c r="C9130" s="98"/>
      <c r="D9130" s="100"/>
      <c r="E9130" s="100"/>
      <c r="F9130" s="100"/>
      <c r="H9130" s="102"/>
      <c r="I9130" s="103"/>
      <c r="J9130" s="102"/>
      <c r="L9130" s="100"/>
      <c r="M9130" s="100"/>
      <c r="N9130" s="100"/>
    </row>
    <row r="9131" spans="2:14">
      <c r="B9131" s="98"/>
      <c r="C9131" s="98"/>
      <c r="D9131" s="100"/>
      <c r="E9131" s="100"/>
      <c r="F9131" s="100"/>
      <c r="H9131" s="102"/>
      <c r="I9131" s="103"/>
      <c r="J9131" s="102"/>
      <c r="L9131" s="100"/>
      <c r="M9131" s="100"/>
      <c r="N9131" s="100"/>
    </row>
    <row r="9132" spans="2:14">
      <c r="B9132" s="98"/>
      <c r="C9132" s="98"/>
      <c r="D9132" s="100"/>
      <c r="E9132" s="100"/>
      <c r="F9132" s="100"/>
      <c r="H9132" s="102"/>
      <c r="I9132" s="103"/>
      <c r="J9132" s="102"/>
      <c r="L9132" s="100"/>
      <c r="M9132" s="100"/>
      <c r="N9132" s="100"/>
    </row>
    <row r="9133" spans="2:14">
      <c r="B9133" s="98"/>
      <c r="C9133" s="98"/>
      <c r="D9133" s="100"/>
      <c r="E9133" s="100"/>
      <c r="F9133" s="100"/>
      <c r="H9133" s="102"/>
      <c r="I9133" s="103"/>
      <c r="J9133" s="102"/>
      <c r="L9133" s="100"/>
      <c r="M9133" s="100"/>
      <c r="N9133" s="100"/>
    </row>
    <row r="9134" spans="2:14">
      <c r="B9134" s="98"/>
      <c r="C9134" s="98"/>
      <c r="D9134" s="100"/>
      <c r="E9134" s="100"/>
      <c r="F9134" s="100"/>
      <c r="H9134" s="102"/>
      <c r="I9134" s="103"/>
      <c r="J9134" s="102"/>
      <c r="L9134" s="100"/>
      <c r="M9134" s="100"/>
      <c r="N9134" s="100"/>
    </row>
    <row r="9135" spans="2:14">
      <c r="B9135" s="98"/>
      <c r="C9135" s="98"/>
      <c r="D9135" s="100"/>
      <c r="E9135" s="100"/>
      <c r="F9135" s="100"/>
      <c r="H9135" s="102"/>
      <c r="I9135" s="103"/>
      <c r="J9135" s="102"/>
      <c r="L9135" s="100"/>
      <c r="M9135" s="100"/>
      <c r="N9135" s="100"/>
    </row>
    <row r="9136" spans="2:14">
      <c r="B9136" s="98"/>
      <c r="C9136" s="98"/>
      <c r="D9136" s="100"/>
      <c r="E9136" s="100"/>
      <c r="F9136" s="100"/>
      <c r="H9136" s="102"/>
      <c r="I9136" s="103"/>
      <c r="J9136" s="102"/>
      <c r="L9136" s="100"/>
      <c r="M9136" s="100"/>
      <c r="N9136" s="100"/>
    </row>
    <row r="9137" spans="2:14">
      <c r="B9137" s="98"/>
      <c r="C9137" s="98"/>
      <c r="D9137" s="100"/>
      <c r="E9137" s="100"/>
      <c r="F9137" s="100"/>
      <c r="H9137" s="102"/>
      <c r="I9137" s="103"/>
      <c r="J9137" s="102"/>
      <c r="L9137" s="100"/>
      <c r="M9137" s="100"/>
      <c r="N9137" s="100"/>
    </row>
    <row r="9138" spans="2:14">
      <c r="B9138" s="98"/>
      <c r="C9138" s="98"/>
      <c r="D9138" s="100"/>
      <c r="E9138" s="100"/>
      <c r="F9138" s="100"/>
      <c r="H9138" s="102"/>
      <c r="I9138" s="103"/>
      <c r="J9138" s="102"/>
      <c r="L9138" s="100"/>
      <c r="M9138" s="100"/>
      <c r="N9138" s="100"/>
    </row>
    <row r="9139" spans="2:14">
      <c r="B9139" s="98"/>
      <c r="C9139" s="98"/>
      <c r="D9139" s="100"/>
      <c r="E9139" s="100"/>
      <c r="F9139" s="100"/>
      <c r="H9139" s="102"/>
      <c r="I9139" s="103"/>
      <c r="J9139" s="102"/>
      <c r="L9139" s="100"/>
      <c r="M9139" s="100"/>
      <c r="N9139" s="100"/>
    </row>
    <row r="9140" spans="2:14">
      <c r="B9140" s="98"/>
      <c r="C9140" s="98"/>
      <c r="D9140" s="100"/>
      <c r="E9140" s="100"/>
      <c r="F9140" s="100"/>
      <c r="H9140" s="102"/>
      <c r="I9140" s="103"/>
      <c r="J9140" s="102"/>
      <c r="L9140" s="100"/>
      <c r="M9140" s="100"/>
      <c r="N9140" s="100"/>
    </row>
    <row r="9141" spans="2:14">
      <c r="B9141" s="98"/>
      <c r="C9141" s="98"/>
      <c r="D9141" s="100"/>
      <c r="E9141" s="100"/>
      <c r="F9141" s="100"/>
      <c r="H9141" s="102"/>
      <c r="I9141" s="103"/>
      <c r="J9141" s="102"/>
      <c r="L9141" s="100"/>
      <c r="M9141" s="100"/>
      <c r="N9141" s="100"/>
    </row>
    <row r="9142" spans="2:14">
      <c r="B9142" s="98"/>
      <c r="C9142" s="98"/>
      <c r="D9142" s="100"/>
      <c r="E9142" s="100"/>
      <c r="F9142" s="100"/>
      <c r="H9142" s="102"/>
      <c r="I9142" s="103"/>
      <c r="J9142" s="102"/>
      <c r="L9142" s="100"/>
      <c r="M9142" s="100"/>
      <c r="N9142" s="100"/>
    </row>
    <row r="9143" spans="2:14">
      <c r="B9143" s="98"/>
      <c r="C9143" s="98"/>
      <c r="D9143" s="100"/>
      <c r="E9143" s="100"/>
      <c r="F9143" s="100"/>
      <c r="H9143" s="102"/>
      <c r="I9143" s="103"/>
      <c r="J9143" s="102"/>
      <c r="L9143" s="100"/>
      <c r="M9143" s="100"/>
      <c r="N9143" s="100"/>
    </row>
    <row r="9144" spans="2:14">
      <c r="B9144" s="98"/>
      <c r="C9144" s="98"/>
      <c r="D9144" s="100"/>
      <c r="E9144" s="100"/>
      <c r="F9144" s="100"/>
      <c r="H9144" s="102"/>
      <c r="I9144" s="103"/>
      <c r="J9144" s="102"/>
      <c r="L9144" s="100"/>
      <c r="M9144" s="100"/>
      <c r="N9144" s="100"/>
    </row>
    <row r="9145" spans="2:14">
      <c r="B9145" s="98"/>
      <c r="C9145" s="98"/>
      <c r="D9145" s="100"/>
      <c r="E9145" s="100"/>
      <c r="F9145" s="100"/>
      <c r="H9145" s="102"/>
      <c r="I9145" s="103"/>
      <c r="J9145" s="102"/>
      <c r="L9145" s="100"/>
      <c r="M9145" s="100"/>
      <c r="N9145" s="100"/>
    </row>
    <row r="9146" spans="2:14">
      <c r="B9146" s="98"/>
      <c r="C9146" s="98"/>
      <c r="D9146" s="100"/>
      <c r="E9146" s="100"/>
      <c r="F9146" s="100"/>
      <c r="H9146" s="102"/>
      <c r="I9146" s="103"/>
      <c r="J9146" s="102"/>
      <c r="L9146" s="100"/>
      <c r="M9146" s="100"/>
      <c r="N9146" s="100"/>
    </row>
    <row r="9147" spans="2:14">
      <c r="B9147" s="98"/>
      <c r="C9147" s="98"/>
      <c r="D9147" s="100"/>
      <c r="E9147" s="100"/>
      <c r="F9147" s="100"/>
      <c r="H9147" s="102"/>
      <c r="I9147" s="103"/>
      <c r="J9147" s="102"/>
      <c r="L9147" s="100"/>
      <c r="M9147" s="100"/>
      <c r="N9147" s="100"/>
    </row>
    <row r="9148" spans="2:14">
      <c r="B9148" s="98"/>
      <c r="C9148" s="98"/>
      <c r="D9148" s="100"/>
      <c r="E9148" s="100"/>
      <c r="F9148" s="100"/>
      <c r="H9148" s="102"/>
      <c r="I9148" s="103"/>
      <c r="J9148" s="102"/>
      <c r="L9148" s="100"/>
      <c r="M9148" s="100"/>
      <c r="N9148" s="100"/>
    </row>
    <row r="9149" spans="2:14">
      <c r="B9149" s="98"/>
      <c r="C9149" s="98"/>
      <c r="D9149" s="100"/>
      <c r="E9149" s="100"/>
      <c r="F9149" s="100"/>
      <c r="H9149" s="102"/>
      <c r="I9149" s="103"/>
      <c r="J9149" s="102"/>
      <c r="L9149" s="100"/>
      <c r="M9149" s="100"/>
      <c r="N9149" s="100"/>
    </row>
    <row r="9150" spans="2:14">
      <c r="B9150" s="98"/>
      <c r="C9150" s="98"/>
      <c r="D9150" s="100"/>
      <c r="E9150" s="100"/>
      <c r="F9150" s="100"/>
      <c r="H9150" s="102"/>
      <c r="I9150" s="103"/>
      <c r="J9150" s="102"/>
      <c r="L9150" s="100"/>
      <c r="M9150" s="100"/>
      <c r="N9150" s="100"/>
    </row>
    <row r="9151" spans="2:14">
      <c r="B9151" s="98"/>
      <c r="C9151" s="98"/>
      <c r="D9151" s="100"/>
      <c r="E9151" s="100"/>
      <c r="F9151" s="100"/>
      <c r="H9151" s="102"/>
      <c r="I9151" s="103"/>
      <c r="J9151" s="102"/>
      <c r="L9151" s="100"/>
      <c r="M9151" s="100"/>
      <c r="N9151" s="100"/>
    </row>
    <row r="9152" spans="2:14">
      <c r="B9152" s="98"/>
      <c r="C9152" s="98"/>
      <c r="D9152" s="100"/>
      <c r="E9152" s="100"/>
      <c r="F9152" s="100"/>
      <c r="H9152" s="102"/>
      <c r="I9152" s="103"/>
      <c r="J9152" s="102"/>
      <c r="L9152" s="100"/>
      <c r="M9152" s="100"/>
      <c r="N9152" s="100"/>
    </row>
    <row r="9153" spans="2:14">
      <c r="B9153" s="98"/>
      <c r="C9153" s="98"/>
      <c r="D9153" s="100"/>
      <c r="E9153" s="100"/>
      <c r="F9153" s="100"/>
      <c r="H9153" s="102"/>
      <c r="I9153" s="103"/>
      <c r="J9153" s="102"/>
      <c r="L9153" s="100"/>
      <c r="M9153" s="100"/>
      <c r="N9153" s="100"/>
    </row>
    <row r="9154" spans="2:14">
      <c r="B9154" s="98"/>
      <c r="C9154" s="98"/>
      <c r="D9154" s="100"/>
      <c r="E9154" s="100"/>
      <c r="F9154" s="100"/>
      <c r="H9154" s="102"/>
      <c r="I9154" s="103"/>
      <c r="J9154" s="102"/>
      <c r="L9154" s="100"/>
      <c r="M9154" s="100"/>
      <c r="N9154" s="100"/>
    </row>
    <row r="9155" spans="2:14">
      <c r="B9155" s="98"/>
      <c r="C9155" s="98"/>
      <c r="D9155" s="100"/>
      <c r="E9155" s="100"/>
      <c r="F9155" s="100"/>
      <c r="H9155" s="102"/>
      <c r="I9155" s="103"/>
      <c r="J9155" s="102"/>
      <c r="L9155" s="100"/>
      <c r="M9155" s="100"/>
      <c r="N9155" s="100"/>
    </row>
    <row r="9156" spans="2:14">
      <c r="B9156" s="98"/>
      <c r="C9156" s="98"/>
      <c r="D9156" s="100"/>
      <c r="E9156" s="100"/>
      <c r="F9156" s="100"/>
      <c r="H9156" s="102"/>
      <c r="I9156" s="103"/>
      <c r="J9156" s="102"/>
      <c r="L9156" s="100"/>
      <c r="M9156" s="100"/>
      <c r="N9156" s="100"/>
    </row>
    <row r="9157" spans="2:14">
      <c r="B9157" s="98"/>
      <c r="C9157" s="98"/>
      <c r="D9157" s="100"/>
      <c r="E9157" s="100"/>
      <c r="F9157" s="100"/>
      <c r="H9157" s="102"/>
      <c r="I9157" s="103"/>
      <c r="J9157" s="102"/>
      <c r="L9157" s="100"/>
      <c r="M9157" s="100"/>
      <c r="N9157" s="100"/>
    </row>
    <row r="9158" spans="2:14">
      <c r="B9158" s="98"/>
      <c r="C9158" s="98"/>
      <c r="D9158" s="100"/>
      <c r="E9158" s="100"/>
      <c r="F9158" s="100"/>
      <c r="H9158" s="102"/>
      <c r="I9158" s="103"/>
      <c r="J9158" s="102"/>
      <c r="L9158" s="100"/>
      <c r="M9158" s="100"/>
      <c r="N9158" s="100"/>
    </row>
    <row r="9159" spans="2:14">
      <c r="B9159" s="98"/>
      <c r="C9159" s="98"/>
      <c r="D9159" s="100"/>
      <c r="E9159" s="100"/>
      <c r="F9159" s="100"/>
      <c r="H9159" s="102"/>
      <c r="I9159" s="103"/>
      <c r="J9159" s="102"/>
      <c r="L9159" s="100"/>
      <c r="M9159" s="100"/>
      <c r="N9159" s="100"/>
    </row>
    <row r="9160" spans="2:14">
      <c r="B9160" s="98"/>
      <c r="C9160" s="98"/>
      <c r="D9160" s="100"/>
      <c r="E9160" s="100"/>
      <c r="F9160" s="100"/>
      <c r="H9160" s="102"/>
      <c r="I9160" s="103"/>
      <c r="J9160" s="102"/>
      <c r="L9160" s="100"/>
      <c r="M9160" s="100"/>
      <c r="N9160" s="100"/>
    </row>
    <row r="9161" spans="2:14">
      <c r="B9161" s="98"/>
      <c r="C9161" s="98"/>
      <c r="D9161" s="100"/>
      <c r="E9161" s="100"/>
      <c r="F9161" s="100"/>
      <c r="H9161" s="102"/>
      <c r="I9161" s="103"/>
      <c r="J9161" s="102"/>
      <c r="L9161" s="100"/>
      <c r="M9161" s="100"/>
      <c r="N9161" s="100"/>
    </row>
    <row r="9162" spans="2:14">
      <c r="B9162" s="98"/>
      <c r="C9162" s="98"/>
      <c r="D9162" s="100"/>
      <c r="E9162" s="100"/>
      <c r="F9162" s="100"/>
      <c r="H9162" s="102"/>
      <c r="I9162" s="103"/>
      <c r="J9162" s="102"/>
      <c r="L9162" s="100"/>
      <c r="M9162" s="100"/>
      <c r="N9162" s="100"/>
    </row>
    <row r="9163" spans="2:14">
      <c r="B9163" s="98"/>
      <c r="C9163" s="98"/>
      <c r="D9163" s="100"/>
      <c r="E9163" s="100"/>
      <c r="F9163" s="100"/>
      <c r="H9163" s="102"/>
      <c r="I9163" s="103"/>
      <c r="J9163" s="102"/>
      <c r="L9163" s="100"/>
      <c r="M9163" s="100"/>
      <c r="N9163" s="100"/>
    </row>
    <row r="9164" spans="2:14">
      <c r="B9164" s="98"/>
      <c r="C9164" s="98"/>
      <c r="D9164" s="100"/>
      <c r="E9164" s="100"/>
      <c r="F9164" s="100"/>
      <c r="H9164" s="102"/>
      <c r="I9164" s="103"/>
      <c r="J9164" s="102"/>
      <c r="L9164" s="100"/>
      <c r="M9164" s="100"/>
      <c r="N9164" s="100"/>
    </row>
    <row r="9165" spans="2:14">
      <c r="B9165" s="98"/>
      <c r="C9165" s="98"/>
      <c r="D9165" s="100"/>
      <c r="E9165" s="100"/>
      <c r="F9165" s="100"/>
      <c r="H9165" s="102"/>
      <c r="I9165" s="103"/>
      <c r="J9165" s="102"/>
      <c r="L9165" s="100"/>
      <c r="M9165" s="100"/>
      <c r="N9165" s="100"/>
    </row>
    <row r="9166" spans="2:14">
      <c r="B9166" s="98"/>
      <c r="C9166" s="98"/>
      <c r="D9166" s="100"/>
      <c r="E9166" s="100"/>
      <c r="F9166" s="100"/>
      <c r="H9166" s="102"/>
      <c r="I9166" s="103"/>
      <c r="J9166" s="102"/>
      <c r="L9166" s="100"/>
      <c r="M9166" s="100"/>
      <c r="N9166" s="100"/>
    </row>
    <row r="9167" spans="2:14">
      <c r="B9167" s="98"/>
      <c r="C9167" s="98"/>
      <c r="D9167" s="100"/>
      <c r="E9167" s="100"/>
      <c r="F9167" s="100"/>
      <c r="H9167" s="102"/>
      <c r="I9167" s="103"/>
      <c r="J9167" s="102"/>
      <c r="L9167" s="100"/>
      <c r="M9167" s="100"/>
      <c r="N9167" s="100"/>
    </row>
    <row r="9168" spans="2:14">
      <c r="B9168" s="98"/>
      <c r="C9168" s="98"/>
      <c r="D9168" s="100"/>
      <c r="E9168" s="100"/>
      <c r="F9168" s="100"/>
      <c r="H9168" s="102"/>
      <c r="I9168" s="103"/>
      <c r="J9168" s="102"/>
      <c r="L9168" s="100"/>
      <c r="M9168" s="100"/>
      <c r="N9168" s="100"/>
    </row>
    <row r="9169" spans="2:14">
      <c r="B9169" s="98"/>
      <c r="C9169" s="98"/>
      <c r="D9169" s="100"/>
      <c r="E9169" s="100"/>
      <c r="F9169" s="100"/>
      <c r="H9169" s="102"/>
      <c r="I9169" s="103"/>
      <c r="J9169" s="102"/>
      <c r="L9169" s="100"/>
      <c r="M9169" s="100"/>
      <c r="N9169" s="100"/>
    </row>
    <row r="9170" spans="2:14">
      <c r="B9170" s="98"/>
      <c r="C9170" s="98"/>
      <c r="D9170" s="100"/>
      <c r="E9170" s="100"/>
      <c r="F9170" s="100"/>
      <c r="H9170" s="102"/>
      <c r="I9170" s="103"/>
      <c r="J9170" s="102"/>
      <c r="L9170" s="100"/>
      <c r="M9170" s="100"/>
      <c r="N9170" s="100"/>
    </row>
    <row r="9171" spans="2:14">
      <c r="B9171" s="98"/>
      <c r="C9171" s="98"/>
      <c r="D9171" s="100"/>
      <c r="E9171" s="100"/>
      <c r="F9171" s="100"/>
      <c r="H9171" s="102"/>
      <c r="I9171" s="103"/>
      <c r="J9171" s="102"/>
      <c r="L9171" s="100"/>
      <c r="M9171" s="100"/>
      <c r="N9171" s="100"/>
    </row>
    <row r="9172" spans="2:14">
      <c r="B9172" s="98"/>
      <c r="C9172" s="98"/>
      <c r="D9172" s="100"/>
      <c r="E9172" s="100"/>
      <c r="F9172" s="100"/>
      <c r="H9172" s="102"/>
      <c r="I9172" s="103"/>
      <c r="J9172" s="102"/>
      <c r="L9172" s="100"/>
      <c r="M9172" s="100"/>
      <c r="N9172" s="100"/>
    </row>
    <row r="9173" spans="2:14">
      <c r="B9173" s="98"/>
      <c r="C9173" s="98"/>
      <c r="D9173" s="100"/>
      <c r="E9173" s="100"/>
      <c r="F9173" s="100"/>
      <c r="H9173" s="102"/>
      <c r="I9173" s="103"/>
      <c r="J9173" s="102"/>
      <c r="L9173" s="100"/>
      <c r="M9173" s="100"/>
      <c r="N9173" s="100"/>
    </row>
    <row r="9174" spans="2:14">
      <c r="B9174" s="98"/>
      <c r="C9174" s="98"/>
      <c r="D9174" s="100"/>
      <c r="E9174" s="100"/>
      <c r="F9174" s="100"/>
      <c r="H9174" s="102"/>
      <c r="I9174" s="103"/>
      <c r="J9174" s="102"/>
      <c r="L9174" s="100"/>
      <c r="M9174" s="100"/>
      <c r="N9174" s="100"/>
    </row>
    <row r="9175" spans="2:14">
      <c r="B9175" s="98"/>
      <c r="C9175" s="98"/>
      <c r="D9175" s="100"/>
      <c r="E9175" s="100"/>
      <c r="F9175" s="100"/>
      <c r="H9175" s="102"/>
      <c r="I9175" s="103"/>
      <c r="J9175" s="102"/>
      <c r="L9175" s="100"/>
      <c r="M9175" s="100"/>
      <c r="N9175" s="100"/>
    </row>
    <row r="9176" spans="2:14">
      <c r="B9176" s="98"/>
      <c r="C9176" s="98"/>
      <c r="D9176" s="100"/>
      <c r="E9176" s="100"/>
      <c r="F9176" s="100"/>
      <c r="H9176" s="102"/>
      <c r="I9176" s="103"/>
      <c r="J9176" s="102"/>
      <c r="L9176" s="100"/>
      <c r="M9176" s="100"/>
      <c r="N9176" s="100"/>
    </row>
    <row r="9177" spans="2:14">
      <c r="B9177" s="98"/>
      <c r="C9177" s="98"/>
      <c r="D9177" s="100"/>
      <c r="E9177" s="100"/>
      <c r="F9177" s="100"/>
      <c r="H9177" s="102"/>
      <c r="I9177" s="103"/>
      <c r="J9177" s="102"/>
      <c r="L9177" s="100"/>
      <c r="M9177" s="100"/>
      <c r="N9177" s="100"/>
    </row>
    <row r="9178" spans="2:14">
      <c r="B9178" s="98"/>
      <c r="C9178" s="98"/>
      <c r="D9178" s="100"/>
      <c r="E9178" s="100"/>
      <c r="F9178" s="100"/>
      <c r="H9178" s="102"/>
      <c r="I9178" s="103"/>
      <c r="J9178" s="102"/>
      <c r="L9178" s="100"/>
      <c r="M9178" s="100"/>
      <c r="N9178" s="100"/>
    </row>
    <row r="9179" spans="2:14">
      <c r="B9179" s="98"/>
      <c r="C9179" s="98"/>
      <c r="D9179" s="100"/>
      <c r="E9179" s="100"/>
      <c r="F9179" s="100"/>
      <c r="H9179" s="102"/>
      <c r="I9179" s="103"/>
      <c r="J9179" s="102"/>
      <c r="L9179" s="100"/>
      <c r="M9179" s="100"/>
      <c r="N9179" s="100"/>
    </row>
    <row r="9180" spans="2:14">
      <c r="B9180" s="98"/>
      <c r="C9180" s="98"/>
      <c r="D9180" s="100"/>
      <c r="E9180" s="100"/>
      <c r="F9180" s="100"/>
      <c r="H9180" s="102"/>
      <c r="I9180" s="103"/>
      <c r="J9180" s="102"/>
      <c r="L9180" s="100"/>
      <c r="M9180" s="100"/>
      <c r="N9180" s="100"/>
    </row>
    <row r="9181" spans="2:14">
      <c r="B9181" s="98"/>
      <c r="C9181" s="98"/>
      <c r="D9181" s="100"/>
      <c r="E9181" s="100"/>
      <c r="F9181" s="100"/>
      <c r="H9181" s="102"/>
      <c r="I9181" s="103"/>
      <c r="J9181" s="102"/>
      <c r="L9181" s="100"/>
      <c r="M9181" s="100"/>
      <c r="N9181" s="100"/>
    </row>
    <row r="9182" spans="2:14">
      <c r="B9182" s="98"/>
      <c r="C9182" s="98"/>
      <c r="D9182" s="100"/>
      <c r="E9182" s="100"/>
      <c r="F9182" s="100"/>
      <c r="H9182" s="102"/>
      <c r="I9182" s="103"/>
      <c r="J9182" s="102"/>
      <c r="L9182" s="100"/>
      <c r="M9182" s="100"/>
      <c r="N9182" s="100"/>
    </row>
    <row r="9183" spans="2:14">
      <c r="B9183" s="98"/>
      <c r="C9183" s="98"/>
      <c r="D9183" s="100"/>
      <c r="E9183" s="100"/>
      <c r="F9183" s="100"/>
      <c r="H9183" s="102"/>
      <c r="I9183" s="103"/>
      <c r="J9183" s="102"/>
      <c r="L9183" s="100"/>
      <c r="M9183" s="100"/>
      <c r="N9183" s="100"/>
    </row>
    <row r="9184" spans="2:14">
      <c r="B9184" s="98"/>
      <c r="C9184" s="98"/>
      <c r="D9184" s="100"/>
      <c r="E9184" s="100"/>
      <c r="F9184" s="100"/>
      <c r="H9184" s="102"/>
      <c r="I9184" s="103"/>
      <c r="J9184" s="102"/>
      <c r="L9184" s="100"/>
      <c r="M9184" s="100"/>
      <c r="N9184" s="100"/>
    </row>
    <row r="9185" spans="2:14">
      <c r="B9185" s="98"/>
      <c r="C9185" s="98"/>
      <c r="D9185" s="100"/>
      <c r="E9185" s="100"/>
      <c r="F9185" s="100"/>
      <c r="H9185" s="102"/>
      <c r="I9185" s="103"/>
      <c r="J9185" s="102"/>
      <c r="L9185" s="100"/>
      <c r="M9185" s="100"/>
      <c r="N9185" s="100"/>
    </row>
    <row r="9186" spans="2:14">
      <c r="B9186" s="98"/>
      <c r="C9186" s="98"/>
      <c r="D9186" s="100"/>
      <c r="E9186" s="100"/>
      <c r="F9186" s="100"/>
      <c r="H9186" s="102"/>
      <c r="I9186" s="103"/>
      <c r="J9186" s="102"/>
      <c r="L9186" s="100"/>
      <c r="M9186" s="100"/>
      <c r="N9186" s="100"/>
    </row>
    <row r="9187" spans="2:14">
      <c r="B9187" s="98"/>
      <c r="C9187" s="98"/>
      <c r="D9187" s="100"/>
      <c r="E9187" s="100"/>
      <c r="F9187" s="100"/>
      <c r="H9187" s="102"/>
      <c r="I9187" s="103"/>
      <c r="J9187" s="102"/>
      <c r="L9187" s="100"/>
      <c r="M9187" s="100"/>
      <c r="N9187" s="100"/>
    </row>
    <row r="9188" spans="2:14">
      <c r="B9188" s="98"/>
      <c r="C9188" s="98"/>
      <c r="D9188" s="100"/>
      <c r="E9188" s="100"/>
      <c r="F9188" s="100"/>
      <c r="H9188" s="102"/>
      <c r="I9188" s="103"/>
      <c r="J9188" s="102"/>
      <c r="L9188" s="100"/>
      <c r="M9188" s="100"/>
      <c r="N9188" s="100"/>
    </row>
    <row r="9189" spans="2:14">
      <c r="B9189" s="98"/>
      <c r="C9189" s="98"/>
      <c r="D9189" s="100"/>
      <c r="E9189" s="100"/>
      <c r="F9189" s="100"/>
      <c r="H9189" s="102"/>
      <c r="I9189" s="103"/>
      <c r="J9189" s="102"/>
      <c r="L9189" s="100"/>
      <c r="M9189" s="100"/>
      <c r="N9189" s="100"/>
    </row>
    <row r="9190" spans="2:14">
      <c r="B9190" s="98"/>
      <c r="C9190" s="98"/>
      <c r="D9190" s="100"/>
      <c r="E9190" s="100"/>
      <c r="F9190" s="100"/>
      <c r="H9190" s="102"/>
      <c r="I9190" s="103"/>
      <c r="J9190" s="102"/>
      <c r="L9190" s="100"/>
      <c r="M9190" s="100"/>
      <c r="N9190" s="100"/>
    </row>
    <row r="9191" spans="2:14">
      <c r="B9191" s="98"/>
      <c r="C9191" s="98"/>
      <c r="D9191" s="100"/>
      <c r="E9191" s="100"/>
      <c r="F9191" s="100"/>
      <c r="H9191" s="102"/>
      <c r="I9191" s="103"/>
      <c r="J9191" s="102"/>
      <c r="L9191" s="100"/>
      <c r="M9191" s="100"/>
      <c r="N9191" s="100"/>
    </row>
    <row r="9192" spans="2:14">
      <c r="B9192" s="98"/>
      <c r="C9192" s="98"/>
      <c r="D9192" s="100"/>
      <c r="E9192" s="100"/>
      <c r="F9192" s="100"/>
      <c r="H9192" s="102"/>
      <c r="I9192" s="103"/>
      <c r="J9192" s="102"/>
      <c r="L9192" s="100"/>
      <c r="M9192" s="100"/>
      <c r="N9192" s="100"/>
    </row>
    <row r="9193" spans="2:14">
      <c r="B9193" s="98"/>
      <c r="C9193" s="98"/>
      <c r="D9193" s="100"/>
      <c r="E9193" s="100"/>
      <c r="F9193" s="100"/>
      <c r="H9193" s="102"/>
      <c r="I9193" s="103"/>
      <c r="J9193" s="102"/>
      <c r="L9193" s="100"/>
      <c r="M9193" s="100"/>
      <c r="N9193" s="100"/>
    </row>
    <row r="9194" spans="2:14">
      <c r="B9194" s="98"/>
      <c r="C9194" s="98"/>
      <c r="D9194" s="100"/>
      <c r="E9194" s="100"/>
      <c r="F9194" s="100"/>
      <c r="H9194" s="102"/>
      <c r="I9194" s="103"/>
      <c r="J9194" s="102"/>
      <c r="L9194" s="100"/>
      <c r="M9194" s="100"/>
      <c r="N9194" s="100"/>
    </row>
    <row r="9195" spans="2:14">
      <c r="B9195" s="98"/>
      <c r="C9195" s="98"/>
      <c r="D9195" s="100"/>
      <c r="E9195" s="100"/>
      <c r="F9195" s="100"/>
      <c r="H9195" s="102"/>
      <c r="I9195" s="103"/>
      <c r="J9195" s="102"/>
      <c r="L9195" s="100"/>
      <c r="M9195" s="100"/>
      <c r="N9195" s="100"/>
    </row>
    <row r="9196" spans="2:14">
      <c r="B9196" s="98"/>
      <c r="C9196" s="98"/>
      <c r="D9196" s="100"/>
      <c r="E9196" s="100"/>
      <c r="F9196" s="100"/>
      <c r="H9196" s="102"/>
      <c r="I9196" s="103"/>
      <c r="J9196" s="102"/>
      <c r="L9196" s="100"/>
      <c r="M9196" s="100"/>
      <c r="N9196" s="100"/>
    </row>
    <row r="9197" spans="2:14">
      <c r="B9197" s="98"/>
      <c r="C9197" s="98"/>
      <c r="D9197" s="100"/>
      <c r="E9197" s="100"/>
      <c r="F9197" s="100"/>
      <c r="H9197" s="102"/>
      <c r="I9197" s="103"/>
      <c r="J9197" s="102"/>
      <c r="L9197" s="100"/>
      <c r="M9197" s="100"/>
      <c r="N9197" s="100"/>
    </row>
    <row r="9198" spans="2:14">
      <c r="B9198" s="98"/>
      <c r="C9198" s="98"/>
      <c r="D9198" s="100"/>
      <c r="E9198" s="100"/>
      <c r="F9198" s="100"/>
      <c r="H9198" s="102"/>
      <c r="I9198" s="103"/>
      <c r="J9198" s="102"/>
      <c r="L9198" s="100"/>
      <c r="M9198" s="100"/>
      <c r="N9198" s="100"/>
    </row>
    <row r="9199" spans="2:14">
      <c r="B9199" s="98"/>
      <c r="C9199" s="98"/>
      <c r="D9199" s="100"/>
      <c r="E9199" s="100"/>
      <c r="F9199" s="100"/>
      <c r="H9199" s="102"/>
      <c r="I9199" s="103"/>
      <c r="J9199" s="102"/>
      <c r="L9199" s="100"/>
      <c r="M9199" s="100"/>
      <c r="N9199" s="100"/>
    </row>
    <row r="9200" spans="2:14">
      <c r="B9200" s="98"/>
      <c r="C9200" s="98"/>
      <c r="D9200" s="100"/>
      <c r="E9200" s="100"/>
      <c r="F9200" s="100"/>
      <c r="H9200" s="102"/>
      <c r="I9200" s="103"/>
      <c r="J9200" s="102"/>
      <c r="L9200" s="100"/>
      <c r="M9200" s="100"/>
      <c r="N9200" s="100"/>
    </row>
    <row r="9201" spans="2:14">
      <c r="B9201" s="98"/>
      <c r="C9201" s="98"/>
      <c r="D9201" s="100"/>
      <c r="E9201" s="100"/>
      <c r="F9201" s="100"/>
      <c r="H9201" s="102"/>
      <c r="I9201" s="103"/>
      <c r="J9201" s="102"/>
      <c r="L9201" s="100"/>
      <c r="M9201" s="100"/>
      <c r="N9201" s="100"/>
    </row>
    <row r="9202" spans="2:14">
      <c r="B9202" s="98"/>
      <c r="C9202" s="98"/>
      <c r="D9202" s="100"/>
      <c r="E9202" s="100"/>
      <c r="F9202" s="100"/>
      <c r="H9202" s="102"/>
      <c r="I9202" s="103"/>
      <c r="J9202" s="102"/>
      <c r="L9202" s="100"/>
      <c r="M9202" s="100"/>
      <c r="N9202" s="100"/>
    </row>
    <row r="9203" spans="2:14">
      <c r="B9203" s="98"/>
      <c r="C9203" s="98"/>
      <c r="D9203" s="100"/>
      <c r="E9203" s="100"/>
      <c r="F9203" s="100"/>
      <c r="H9203" s="102"/>
      <c r="I9203" s="103"/>
      <c r="J9203" s="102"/>
      <c r="L9203" s="100"/>
      <c r="M9203" s="100"/>
      <c r="N9203" s="100"/>
    </row>
    <row r="9204" spans="2:14">
      <c r="B9204" s="98"/>
      <c r="C9204" s="98"/>
      <c r="D9204" s="100"/>
      <c r="E9204" s="100"/>
      <c r="F9204" s="100"/>
      <c r="H9204" s="102"/>
      <c r="I9204" s="103"/>
      <c r="J9204" s="102"/>
      <c r="L9204" s="100"/>
      <c r="M9204" s="100"/>
      <c r="N9204" s="100"/>
    </row>
    <row r="9205" spans="2:14">
      <c r="B9205" s="98"/>
      <c r="C9205" s="98"/>
      <c r="D9205" s="100"/>
      <c r="E9205" s="100"/>
      <c r="F9205" s="100"/>
      <c r="H9205" s="102"/>
      <c r="I9205" s="103"/>
      <c r="J9205" s="102"/>
      <c r="L9205" s="100"/>
      <c r="M9205" s="100"/>
      <c r="N9205" s="100"/>
    </row>
    <row r="9206" spans="2:14">
      <c r="B9206" s="98"/>
      <c r="C9206" s="98"/>
      <c r="D9206" s="100"/>
      <c r="E9206" s="100"/>
      <c r="F9206" s="100"/>
      <c r="H9206" s="102"/>
      <c r="I9206" s="103"/>
      <c r="J9206" s="102"/>
      <c r="L9206" s="100"/>
      <c r="M9206" s="100"/>
      <c r="N9206" s="100"/>
    </row>
    <row r="9207" spans="2:14">
      <c r="B9207" s="98"/>
      <c r="C9207" s="98"/>
      <c r="D9207" s="100"/>
      <c r="E9207" s="100"/>
      <c r="F9207" s="100"/>
      <c r="H9207" s="102"/>
      <c r="I9207" s="103"/>
      <c r="J9207" s="102"/>
      <c r="L9207" s="100"/>
      <c r="M9207" s="100"/>
      <c r="N9207" s="100"/>
    </row>
    <row r="9208" spans="2:14">
      <c r="B9208" s="98"/>
      <c r="C9208" s="98"/>
      <c r="D9208" s="100"/>
      <c r="E9208" s="100"/>
      <c r="F9208" s="100"/>
      <c r="H9208" s="102"/>
      <c r="I9208" s="103"/>
      <c r="J9208" s="102"/>
      <c r="L9208" s="100"/>
      <c r="M9208" s="100"/>
      <c r="N9208" s="100"/>
    </row>
    <row r="9209" spans="2:14">
      <c r="B9209" s="98"/>
      <c r="C9209" s="98"/>
      <c r="D9209" s="100"/>
      <c r="E9209" s="100"/>
      <c r="F9209" s="100"/>
      <c r="H9209" s="102"/>
      <c r="I9209" s="103"/>
      <c r="J9209" s="102"/>
      <c r="L9209" s="100"/>
      <c r="M9209" s="100"/>
      <c r="N9209" s="100"/>
    </row>
    <row r="9210" spans="2:14">
      <c r="B9210" s="98"/>
      <c r="C9210" s="98"/>
      <c r="D9210" s="100"/>
      <c r="E9210" s="100"/>
      <c r="F9210" s="100"/>
      <c r="H9210" s="102"/>
      <c r="I9210" s="103"/>
      <c r="J9210" s="102"/>
      <c r="L9210" s="100"/>
      <c r="M9210" s="100"/>
      <c r="N9210" s="100"/>
    </row>
    <row r="9211" spans="2:14">
      <c r="B9211" s="98"/>
      <c r="C9211" s="98"/>
      <c r="D9211" s="100"/>
      <c r="E9211" s="100"/>
      <c r="F9211" s="100"/>
      <c r="H9211" s="102"/>
      <c r="I9211" s="103"/>
      <c r="J9211" s="102"/>
      <c r="L9211" s="100"/>
      <c r="M9211" s="100"/>
      <c r="N9211" s="100"/>
    </row>
    <row r="9212" spans="2:14">
      <c r="B9212" s="98"/>
      <c r="C9212" s="98"/>
      <c r="D9212" s="100"/>
      <c r="E9212" s="100"/>
      <c r="F9212" s="100"/>
      <c r="H9212" s="102"/>
      <c r="I9212" s="103"/>
      <c r="J9212" s="102"/>
      <c r="L9212" s="100"/>
      <c r="M9212" s="100"/>
      <c r="N9212" s="100"/>
    </row>
    <row r="9213" spans="2:14">
      <c r="B9213" s="98"/>
      <c r="C9213" s="98"/>
      <c r="D9213" s="100"/>
      <c r="E9213" s="100"/>
      <c r="F9213" s="100"/>
      <c r="H9213" s="102"/>
      <c r="I9213" s="103"/>
      <c r="J9213" s="102"/>
      <c r="L9213" s="100"/>
      <c r="M9213" s="100"/>
      <c r="N9213" s="100"/>
    </row>
    <row r="9214" spans="2:14">
      <c r="B9214" s="98"/>
      <c r="C9214" s="98"/>
      <c r="D9214" s="100"/>
      <c r="E9214" s="100"/>
      <c r="F9214" s="100"/>
      <c r="H9214" s="102"/>
      <c r="I9214" s="103"/>
      <c r="J9214" s="102"/>
      <c r="L9214" s="100"/>
      <c r="M9214" s="100"/>
      <c r="N9214" s="100"/>
    </row>
    <row r="9215" spans="2:14">
      <c r="B9215" s="98"/>
      <c r="C9215" s="98"/>
      <c r="D9215" s="100"/>
      <c r="E9215" s="100"/>
      <c r="F9215" s="100"/>
      <c r="H9215" s="102"/>
      <c r="I9215" s="103"/>
      <c r="J9215" s="102"/>
      <c r="L9215" s="100"/>
      <c r="M9215" s="100"/>
      <c r="N9215" s="100"/>
    </row>
    <row r="9216" spans="2:14">
      <c r="B9216" s="98"/>
      <c r="C9216" s="98"/>
      <c r="D9216" s="100"/>
      <c r="E9216" s="100"/>
      <c r="F9216" s="100"/>
      <c r="H9216" s="102"/>
      <c r="I9216" s="103"/>
      <c r="J9216" s="102"/>
      <c r="L9216" s="100"/>
      <c r="M9216" s="100"/>
      <c r="N9216" s="100"/>
    </row>
    <row r="9217" spans="2:14">
      <c r="B9217" s="98"/>
      <c r="C9217" s="98"/>
      <c r="D9217" s="100"/>
      <c r="E9217" s="100"/>
      <c r="F9217" s="100"/>
      <c r="H9217" s="102"/>
      <c r="I9217" s="103"/>
      <c r="J9217" s="102"/>
      <c r="L9217" s="100"/>
      <c r="M9217" s="100"/>
      <c r="N9217" s="100"/>
    </row>
    <row r="9218" spans="2:14">
      <c r="B9218" s="98"/>
      <c r="C9218" s="98"/>
      <c r="D9218" s="100"/>
      <c r="E9218" s="100"/>
      <c r="F9218" s="100"/>
      <c r="H9218" s="102"/>
      <c r="I9218" s="103"/>
      <c r="J9218" s="102"/>
      <c r="L9218" s="100"/>
      <c r="M9218" s="100"/>
      <c r="N9218" s="100"/>
    </row>
    <row r="9219" spans="2:14">
      <c r="B9219" s="98"/>
      <c r="C9219" s="98"/>
      <c r="D9219" s="100"/>
      <c r="E9219" s="100"/>
      <c r="F9219" s="100"/>
      <c r="H9219" s="102"/>
      <c r="I9219" s="103"/>
      <c r="J9219" s="102"/>
      <c r="L9219" s="100"/>
      <c r="M9219" s="100"/>
      <c r="N9219" s="100"/>
    </row>
    <row r="9220" spans="2:14">
      <c r="B9220" s="98"/>
      <c r="C9220" s="98"/>
      <c r="D9220" s="100"/>
      <c r="E9220" s="100"/>
      <c r="F9220" s="100"/>
      <c r="H9220" s="102"/>
      <c r="I9220" s="103"/>
      <c r="J9220" s="102"/>
      <c r="L9220" s="100"/>
      <c r="M9220" s="100"/>
      <c r="N9220" s="100"/>
    </row>
    <row r="9221" spans="2:14">
      <c r="B9221" s="98"/>
      <c r="C9221" s="98"/>
      <c r="D9221" s="100"/>
      <c r="E9221" s="100"/>
      <c r="F9221" s="100"/>
      <c r="H9221" s="102"/>
      <c r="I9221" s="103"/>
      <c r="J9221" s="102"/>
      <c r="L9221" s="100"/>
      <c r="M9221" s="100"/>
      <c r="N9221" s="100"/>
    </row>
    <row r="9222" spans="2:14">
      <c r="B9222" s="98"/>
      <c r="C9222" s="98"/>
      <c r="D9222" s="100"/>
      <c r="E9222" s="100"/>
      <c r="F9222" s="100"/>
      <c r="H9222" s="102"/>
      <c r="I9222" s="103"/>
      <c r="J9222" s="102"/>
      <c r="L9222" s="100"/>
      <c r="M9222" s="100"/>
      <c r="N9222" s="100"/>
    </row>
    <row r="9223" spans="2:14">
      <c r="B9223" s="98"/>
      <c r="C9223" s="98"/>
      <c r="D9223" s="100"/>
      <c r="E9223" s="100"/>
      <c r="F9223" s="100"/>
      <c r="H9223" s="102"/>
      <c r="I9223" s="103"/>
      <c r="J9223" s="102"/>
      <c r="L9223" s="100"/>
      <c r="M9223" s="100"/>
      <c r="N9223" s="100"/>
    </row>
    <row r="9224" spans="2:14">
      <c r="B9224" s="98"/>
      <c r="C9224" s="98"/>
      <c r="D9224" s="100"/>
      <c r="E9224" s="100"/>
      <c r="F9224" s="100"/>
      <c r="H9224" s="102"/>
      <c r="I9224" s="103"/>
      <c r="J9224" s="102"/>
      <c r="L9224" s="100"/>
      <c r="M9224" s="100"/>
      <c r="N9224" s="100"/>
    </row>
    <row r="9225" spans="2:14">
      <c r="B9225" s="98"/>
      <c r="C9225" s="98"/>
      <c r="D9225" s="100"/>
      <c r="E9225" s="100"/>
      <c r="F9225" s="100"/>
      <c r="H9225" s="102"/>
      <c r="I9225" s="103"/>
      <c r="J9225" s="102"/>
      <c r="L9225" s="100"/>
      <c r="M9225" s="100"/>
      <c r="N9225" s="100"/>
    </row>
    <row r="9226" spans="2:14">
      <c r="B9226" s="98"/>
      <c r="C9226" s="98"/>
      <c r="D9226" s="100"/>
      <c r="E9226" s="100"/>
      <c r="F9226" s="100"/>
      <c r="H9226" s="102"/>
      <c r="I9226" s="103"/>
      <c r="J9226" s="102"/>
      <c r="L9226" s="100"/>
      <c r="M9226" s="100"/>
      <c r="N9226" s="100"/>
    </row>
    <row r="9227" spans="2:14">
      <c r="B9227" s="98"/>
      <c r="C9227" s="98"/>
      <c r="D9227" s="100"/>
      <c r="E9227" s="100"/>
      <c r="F9227" s="100"/>
      <c r="H9227" s="102"/>
      <c r="I9227" s="103"/>
      <c r="J9227" s="102"/>
      <c r="L9227" s="100"/>
      <c r="M9227" s="100"/>
      <c r="N9227" s="100"/>
    </row>
    <row r="9228" spans="2:14">
      <c r="B9228" s="98"/>
      <c r="C9228" s="98"/>
      <c r="D9228" s="100"/>
      <c r="E9228" s="100"/>
      <c r="F9228" s="100"/>
      <c r="H9228" s="102"/>
      <c r="I9228" s="103"/>
      <c r="J9228" s="102"/>
      <c r="L9228" s="100"/>
      <c r="M9228" s="100"/>
      <c r="N9228" s="100"/>
    </row>
    <row r="9229" spans="2:14">
      <c r="B9229" s="98"/>
      <c r="C9229" s="98"/>
      <c r="D9229" s="100"/>
      <c r="E9229" s="100"/>
      <c r="F9229" s="100"/>
      <c r="H9229" s="102"/>
      <c r="I9229" s="103"/>
      <c r="J9229" s="102"/>
      <c r="L9229" s="100"/>
      <c r="M9229" s="100"/>
      <c r="N9229" s="100"/>
    </row>
    <row r="9230" spans="2:14">
      <c r="B9230" s="98"/>
      <c r="C9230" s="98"/>
      <c r="D9230" s="100"/>
      <c r="E9230" s="100"/>
      <c r="F9230" s="100"/>
      <c r="H9230" s="102"/>
      <c r="I9230" s="103"/>
      <c r="J9230" s="102"/>
      <c r="L9230" s="100"/>
      <c r="M9230" s="100"/>
      <c r="N9230" s="100"/>
    </row>
    <row r="9231" spans="2:14">
      <c r="B9231" s="98"/>
      <c r="C9231" s="98"/>
      <c r="D9231" s="100"/>
      <c r="E9231" s="100"/>
      <c r="F9231" s="100"/>
      <c r="H9231" s="102"/>
      <c r="I9231" s="103"/>
      <c r="J9231" s="102"/>
      <c r="L9231" s="100"/>
      <c r="M9231" s="100"/>
      <c r="N9231" s="100"/>
    </row>
    <row r="9232" spans="2:14">
      <c r="B9232" s="98"/>
      <c r="C9232" s="98"/>
      <c r="D9232" s="100"/>
      <c r="E9232" s="100"/>
      <c r="F9232" s="100"/>
      <c r="H9232" s="102"/>
      <c r="I9232" s="103"/>
      <c r="J9232" s="102"/>
      <c r="L9232" s="100"/>
      <c r="M9232" s="100"/>
      <c r="N9232" s="100"/>
    </row>
    <row r="9233" spans="2:14">
      <c r="B9233" s="98"/>
      <c r="C9233" s="98"/>
      <c r="D9233" s="100"/>
      <c r="E9233" s="100"/>
      <c r="F9233" s="100"/>
      <c r="H9233" s="102"/>
      <c r="I9233" s="103"/>
      <c r="J9233" s="102"/>
      <c r="L9233" s="100"/>
      <c r="M9233" s="100"/>
      <c r="N9233" s="100"/>
    </row>
    <row r="9234" spans="2:14">
      <c r="B9234" s="98"/>
      <c r="C9234" s="98"/>
      <c r="D9234" s="100"/>
      <c r="E9234" s="100"/>
      <c r="F9234" s="100"/>
      <c r="H9234" s="102"/>
      <c r="I9234" s="103"/>
      <c r="J9234" s="102"/>
      <c r="L9234" s="100"/>
      <c r="M9234" s="100"/>
      <c r="N9234" s="100"/>
    </row>
    <row r="9235" spans="2:14">
      <c r="B9235" s="98"/>
      <c r="C9235" s="98"/>
      <c r="D9235" s="100"/>
      <c r="E9235" s="100"/>
      <c r="F9235" s="100"/>
      <c r="H9235" s="102"/>
      <c r="I9235" s="103"/>
      <c r="J9235" s="102"/>
      <c r="L9235" s="100"/>
      <c r="M9235" s="100"/>
      <c r="N9235" s="100"/>
    </row>
    <row r="9236" spans="2:14">
      <c r="B9236" s="98"/>
      <c r="C9236" s="98"/>
      <c r="D9236" s="100"/>
      <c r="E9236" s="100"/>
      <c r="F9236" s="100"/>
      <c r="H9236" s="102"/>
      <c r="I9236" s="103"/>
      <c r="J9236" s="102"/>
      <c r="L9236" s="100"/>
      <c r="M9236" s="100"/>
      <c r="N9236" s="100"/>
    </row>
    <row r="9237" spans="2:14">
      <c r="B9237" s="98"/>
      <c r="C9237" s="98"/>
      <c r="D9237" s="100"/>
      <c r="E9237" s="100"/>
      <c r="F9237" s="100"/>
      <c r="H9237" s="102"/>
      <c r="I9237" s="103"/>
      <c r="J9237" s="102"/>
      <c r="L9237" s="100"/>
      <c r="M9237" s="100"/>
      <c r="N9237" s="100"/>
    </row>
    <row r="9238" spans="2:14">
      <c r="B9238" s="98"/>
      <c r="C9238" s="98"/>
      <c r="D9238" s="100"/>
      <c r="E9238" s="100"/>
      <c r="F9238" s="100"/>
      <c r="H9238" s="102"/>
      <c r="I9238" s="103"/>
      <c r="J9238" s="102"/>
      <c r="L9238" s="100"/>
      <c r="M9238" s="100"/>
      <c r="N9238" s="100"/>
    </row>
    <row r="9239" spans="2:14">
      <c r="B9239" s="98"/>
      <c r="C9239" s="98"/>
      <c r="D9239" s="100"/>
      <c r="E9239" s="100"/>
      <c r="F9239" s="100"/>
      <c r="H9239" s="102"/>
      <c r="I9239" s="103"/>
      <c r="J9239" s="102"/>
      <c r="L9239" s="100"/>
      <c r="M9239" s="100"/>
      <c r="N9239" s="100"/>
    </row>
    <row r="9240" spans="2:14">
      <c r="B9240" s="98"/>
      <c r="C9240" s="98"/>
      <c r="D9240" s="100"/>
      <c r="E9240" s="100"/>
      <c r="F9240" s="100"/>
      <c r="H9240" s="102"/>
      <c r="I9240" s="103"/>
      <c r="J9240" s="102"/>
      <c r="L9240" s="100"/>
      <c r="M9240" s="100"/>
      <c r="N9240" s="100"/>
    </row>
    <row r="9241" spans="2:14">
      <c r="B9241" s="98"/>
      <c r="C9241" s="98"/>
      <c r="D9241" s="100"/>
      <c r="E9241" s="100"/>
      <c r="F9241" s="100"/>
      <c r="H9241" s="102"/>
      <c r="I9241" s="103"/>
      <c r="J9241" s="102"/>
      <c r="L9241" s="100"/>
      <c r="M9241" s="100"/>
      <c r="N9241" s="100"/>
    </row>
    <row r="9242" spans="2:14">
      <c r="B9242" s="98"/>
      <c r="C9242" s="98"/>
      <c r="D9242" s="100"/>
      <c r="E9242" s="100"/>
      <c r="F9242" s="100"/>
      <c r="H9242" s="102"/>
      <c r="I9242" s="103"/>
      <c r="J9242" s="102"/>
      <c r="L9242" s="100"/>
      <c r="M9242" s="100"/>
      <c r="N9242" s="100"/>
    </row>
    <row r="9243" spans="2:14">
      <c r="B9243" s="98"/>
      <c r="C9243" s="98"/>
      <c r="D9243" s="100"/>
      <c r="E9243" s="100"/>
      <c r="F9243" s="100"/>
      <c r="H9243" s="102"/>
      <c r="I9243" s="103"/>
      <c r="J9243" s="102"/>
      <c r="L9243" s="100"/>
      <c r="M9243" s="100"/>
      <c r="N9243" s="100"/>
    </row>
    <row r="9244" spans="2:14">
      <c r="B9244" s="98"/>
      <c r="C9244" s="98"/>
      <c r="D9244" s="100"/>
      <c r="E9244" s="100"/>
      <c r="F9244" s="100"/>
      <c r="H9244" s="102"/>
      <c r="I9244" s="103"/>
      <c r="J9244" s="102"/>
      <c r="L9244" s="100"/>
      <c r="M9244" s="100"/>
      <c r="N9244" s="100"/>
    </row>
    <row r="9245" spans="2:14">
      <c r="B9245" s="98"/>
      <c r="C9245" s="98"/>
      <c r="D9245" s="100"/>
      <c r="E9245" s="100"/>
      <c r="F9245" s="100"/>
      <c r="H9245" s="102"/>
      <c r="I9245" s="103"/>
      <c r="J9245" s="102"/>
      <c r="L9245" s="100"/>
      <c r="M9245" s="100"/>
      <c r="N9245" s="100"/>
    </row>
    <row r="9246" spans="2:14">
      <c r="B9246" s="98"/>
      <c r="C9246" s="98"/>
      <c r="D9246" s="100"/>
      <c r="E9246" s="100"/>
      <c r="F9246" s="100"/>
      <c r="H9246" s="102"/>
      <c r="I9246" s="103"/>
      <c r="J9246" s="102"/>
      <c r="L9246" s="100"/>
      <c r="M9246" s="100"/>
      <c r="N9246" s="100"/>
    </row>
    <row r="9247" spans="2:14">
      <c r="B9247" s="98"/>
      <c r="C9247" s="98"/>
      <c r="D9247" s="100"/>
      <c r="E9247" s="100"/>
      <c r="F9247" s="100"/>
      <c r="H9247" s="102"/>
      <c r="I9247" s="103"/>
      <c r="J9247" s="102"/>
      <c r="L9247" s="100"/>
      <c r="M9247" s="100"/>
      <c r="N9247" s="100"/>
    </row>
    <row r="9248" spans="2:14">
      <c r="B9248" s="98"/>
      <c r="C9248" s="98"/>
      <c r="D9248" s="100"/>
      <c r="E9248" s="100"/>
      <c r="F9248" s="100"/>
      <c r="H9248" s="102"/>
      <c r="I9248" s="103"/>
      <c r="J9248" s="102"/>
      <c r="L9248" s="100"/>
      <c r="M9248" s="100"/>
      <c r="N9248" s="100"/>
    </row>
    <row r="9249" spans="2:14">
      <c r="B9249" s="98"/>
      <c r="C9249" s="98"/>
      <c r="D9249" s="100"/>
      <c r="E9249" s="100"/>
      <c r="F9249" s="100"/>
      <c r="H9249" s="102"/>
      <c r="I9249" s="103"/>
      <c r="J9249" s="102"/>
      <c r="L9249" s="100"/>
      <c r="M9249" s="100"/>
      <c r="N9249" s="100"/>
    </row>
    <row r="9250" spans="2:14">
      <c r="B9250" s="98"/>
      <c r="C9250" s="98"/>
      <c r="D9250" s="100"/>
      <c r="E9250" s="100"/>
      <c r="F9250" s="100"/>
      <c r="H9250" s="102"/>
      <c r="I9250" s="103"/>
      <c r="J9250" s="102"/>
      <c r="L9250" s="100"/>
      <c r="M9250" s="100"/>
      <c r="N9250" s="100"/>
    </row>
    <row r="9251" spans="2:14">
      <c r="B9251" s="98"/>
      <c r="C9251" s="98"/>
      <c r="D9251" s="100"/>
      <c r="E9251" s="100"/>
      <c r="F9251" s="100"/>
      <c r="H9251" s="102"/>
      <c r="I9251" s="103"/>
      <c r="J9251" s="102"/>
      <c r="L9251" s="100"/>
      <c r="M9251" s="100"/>
      <c r="N9251" s="100"/>
    </row>
    <row r="9252" spans="2:14">
      <c r="B9252" s="98"/>
      <c r="C9252" s="98"/>
      <c r="D9252" s="100"/>
      <c r="E9252" s="100"/>
      <c r="F9252" s="100"/>
      <c r="H9252" s="102"/>
      <c r="I9252" s="103"/>
      <c r="J9252" s="102"/>
      <c r="L9252" s="100"/>
      <c r="M9252" s="100"/>
      <c r="N9252" s="100"/>
    </row>
    <row r="9253" spans="2:14">
      <c r="B9253" s="98"/>
      <c r="C9253" s="98"/>
      <c r="D9253" s="100"/>
      <c r="E9253" s="100"/>
      <c r="F9253" s="100"/>
      <c r="H9253" s="102"/>
      <c r="I9253" s="103"/>
      <c r="J9253" s="102"/>
      <c r="L9253" s="100"/>
      <c r="M9253" s="100"/>
      <c r="N9253" s="100"/>
    </row>
    <row r="9254" spans="2:14">
      <c r="B9254" s="98"/>
      <c r="C9254" s="98"/>
      <c r="D9254" s="100"/>
      <c r="E9254" s="100"/>
      <c r="F9254" s="100"/>
      <c r="H9254" s="102"/>
      <c r="I9254" s="103"/>
      <c r="J9254" s="102"/>
      <c r="L9254" s="100"/>
      <c r="M9254" s="100"/>
      <c r="N9254" s="100"/>
    </row>
    <row r="9255" spans="2:14">
      <c r="B9255" s="98"/>
      <c r="C9255" s="98"/>
      <c r="D9255" s="100"/>
      <c r="E9255" s="100"/>
      <c r="F9255" s="100"/>
      <c r="H9255" s="102"/>
      <c r="I9255" s="103"/>
      <c r="J9255" s="102"/>
      <c r="L9255" s="100"/>
      <c r="M9255" s="100"/>
      <c r="N9255" s="100"/>
    </row>
    <row r="9256" spans="2:14">
      <c r="B9256" s="98"/>
      <c r="C9256" s="98"/>
      <c r="D9256" s="100"/>
      <c r="E9256" s="100"/>
      <c r="F9256" s="100"/>
      <c r="H9256" s="102"/>
      <c r="I9256" s="103"/>
      <c r="J9256" s="102"/>
      <c r="L9256" s="100"/>
      <c r="M9256" s="100"/>
      <c r="N9256" s="100"/>
    </row>
    <row r="9257" spans="2:14">
      <c r="B9257" s="98"/>
      <c r="C9257" s="98"/>
      <c r="D9257" s="100"/>
      <c r="E9257" s="100"/>
      <c r="F9257" s="100"/>
      <c r="H9257" s="102"/>
      <c r="I9257" s="103"/>
      <c r="J9257" s="102"/>
      <c r="L9257" s="100"/>
      <c r="M9257" s="100"/>
      <c r="N9257" s="100"/>
    </row>
    <row r="9258" spans="2:14">
      <c r="B9258" s="98"/>
      <c r="C9258" s="98"/>
      <c r="D9258" s="100"/>
      <c r="E9258" s="100"/>
      <c r="F9258" s="100"/>
      <c r="H9258" s="102"/>
      <c r="I9258" s="103"/>
      <c r="J9258" s="102"/>
      <c r="L9258" s="100"/>
      <c r="M9258" s="100"/>
      <c r="N9258" s="100"/>
    </row>
    <row r="9259" spans="2:14">
      <c r="B9259" s="98"/>
      <c r="C9259" s="98"/>
      <c r="D9259" s="100"/>
      <c r="E9259" s="100"/>
      <c r="F9259" s="100"/>
      <c r="H9259" s="102"/>
      <c r="I9259" s="103"/>
      <c r="J9259" s="102"/>
      <c r="L9259" s="100"/>
      <c r="M9259" s="100"/>
      <c r="N9259" s="100"/>
    </row>
    <row r="9260" spans="2:14">
      <c r="B9260" s="98"/>
      <c r="C9260" s="98"/>
      <c r="D9260" s="100"/>
      <c r="E9260" s="100"/>
      <c r="F9260" s="100"/>
      <c r="H9260" s="102"/>
      <c r="I9260" s="103"/>
      <c r="J9260" s="102"/>
      <c r="L9260" s="100"/>
      <c r="M9260" s="100"/>
      <c r="N9260" s="100"/>
    </row>
    <row r="9261" spans="2:14">
      <c r="B9261" s="98"/>
      <c r="C9261" s="98"/>
      <c r="D9261" s="100"/>
      <c r="E9261" s="100"/>
      <c r="F9261" s="100"/>
      <c r="H9261" s="102"/>
      <c r="I9261" s="103"/>
      <c r="J9261" s="102"/>
      <c r="L9261" s="100"/>
      <c r="M9261" s="100"/>
      <c r="N9261" s="100"/>
    </row>
    <row r="9262" spans="2:14">
      <c r="B9262" s="98"/>
      <c r="C9262" s="98"/>
      <c r="D9262" s="100"/>
      <c r="E9262" s="100"/>
      <c r="F9262" s="100"/>
      <c r="H9262" s="102"/>
      <c r="I9262" s="103"/>
      <c r="J9262" s="102"/>
      <c r="L9262" s="100"/>
      <c r="M9262" s="100"/>
      <c r="N9262" s="100"/>
    </row>
    <row r="9263" spans="2:14">
      <c r="B9263" s="98"/>
      <c r="C9263" s="98"/>
      <c r="D9263" s="100"/>
      <c r="E9263" s="100"/>
      <c r="F9263" s="100"/>
      <c r="H9263" s="102"/>
      <c r="I9263" s="103"/>
      <c r="J9263" s="102"/>
      <c r="L9263" s="100"/>
      <c r="M9263" s="100"/>
      <c r="N9263" s="100"/>
    </row>
    <row r="9264" spans="2:14">
      <c r="B9264" s="98"/>
      <c r="C9264" s="98"/>
      <c r="D9264" s="100"/>
      <c r="E9264" s="100"/>
      <c r="F9264" s="100"/>
      <c r="H9264" s="102"/>
      <c r="I9264" s="103"/>
      <c r="J9264" s="102"/>
      <c r="L9264" s="100"/>
      <c r="M9264" s="100"/>
      <c r="N9264" s="100"/>
    </row>
    <row r="9265" spans="2:14">
      <c r="B9265" s="98"/>
      <c r="C9265" s="98"/>
      <c r="D9265" s="100"/>
      <c r="E9265" s="100"/>
      <c r="F9265" s="100"/>
      <c r="H9265" s="102"/>
      <c r="I9265" s="103"/>
      <c r="J9265" s="102"/>
      <c r="L9265" s="100"/>
      <c r="M9265" s="100"/>
      <c r="N9265" s="100"/>
    </row>
    <row r="9266" spans="2:14">
      <c r="B9266" s="98"/>
      <c r="C9266" s="98"/>
      <c r="D9266" s="100"/>
      <c r="E9266" s="100"/>
      <c r="F9266" s="100"/>
      <c r="H9266" s="102"/>
      <c r="I9266" s="103"/>
      <c r="J9266" s="102"/>
      <c r="L9266" s="100"/>
      <c r="M9266" s="100"/>
      <c r="N9266" s="100"/>
    </row>
    <row r="9267" spans="2:14">
      <c r="B9267" s="98"/>
      <c r="C9267" s="98"/>
      <c r="D9267" s="100"/>
      <c r="E9267" s="100"/>
      <c r="F9267" s="100"/>
      <c r="H9267" s="102"/>
      <c r="I9267" s="103"/>
      <c r="J9267" s="102"/>
      <c r="L9267" s="100"/>
      <c r="M9267" s="100"/>
      <c r="N9267" s="100"/>
    </row>
    <row r="9268" spans="2:14">
      <c r="B9268" s="98"/>
      <c r="C9268" s="98"/>
      <c r="D9268" s="100"/>
      <c r="E9268" s="100"/>
      <c r="F9268" s="100"/>
      <c r="H9268" s="102"/>
      <c r="I9268" s="103"/>
      <c r="J9268" s="102"/>
      <c r="L9268" s="100"/>
      <c r="M9268" s="100"/>
      <c r="N9268" s="100"/>
    </row>
    <row r="9269" spans="2:14">
      <c r="B9269" s="98"/>
      <c r="C9269" s="98"/>
      <c r="D9269" s="100"/>
      <c r="E9269" s="100"/>
      <c r="F9269" s="100"/>
      <c r="H9269" s="102"/>
      <c r="I9269" s="103"/>
      <c r="J9269" s="102"/>
      <c r="L9269" s="100"/>
      <c r="M9269" s="100"/>
      <c r="N9269" s="100"/>
    </row>
    <row r="9270" spans="2:14">
      <c r="B9270" s="98"/>
      <c r="C9270" s="98"/>
      <c r="D9270" s="100"/>
      <c r="E9270" s="100"/>
      <c r="F9270" s="100"/>
      <c r="H9270" s="102"/>
      <c r="I9270" s="103"/>
      <c r="J9270" s="102"/>
      <c r="L9270" s="100"/>
      <c r="M9270" s="100"/>
      <c r="N9270" s="100"/>
    </row>
    <row r="9271" spans="2:14">
      <c r="B9271" s="98"/>
      <c r="C9271" s="98"/>
      <c r="D9271" s="100"/>
      <c r="E9271" s="100"/>
      <c r="F9271" s="100"/>
      <c r="H9271" s="102"/>
      <c r="I9271" s="103"/>
      <c r="J9271" s="102"/>
      <c r="L9271" s="100"/>
      <c r="M9271" s="100"/>
      <c r="N9271" s="100"/>
    </row>
    <row r="9272" spans="2:14">
      <c r="B9272" s="98"/>
      <c r="C9272" s="98"/>
      <c r="D9272" s="100"/>
      <c r="E9272" s="100"/>
      <c r="F9272" s="100"/>
      <c r="H9272" s="102"/>
      <c r="I9272" s="103"/>
      <c r="J9272" s="102"/>
      <c r="L9272" s="100"/>
      <c r="M9272" s="100"/>
      <c r="N9272" s="100"/>
    </row>
    <row r="9273" spans="2:14">
      <c r="B9273" s="98"/>
      <c r="C9273" s="98"/>
      <c r="D9273" s="100"/>
      <c r="E9273" s="100"/>
      <c r="F9273" s="100"/>
      <c r="H9273" s="102"/>
      <c r="I9273" s="103"/>
      <c r="J9273" s="102"/>
      <c r="L9273" s="100"/>
      <c r="M9273" s="100"/>
      <c r="N9273" s="100"/>
    </row>
    <row r="9274" spans="2:14">
      <c r="B9274" s="98"/>
      <c r="C9274" s="98"/>
      <c r="D9274" s="100"/>
      <c r="E9274" s="100"/>
      <c r="F9274" s="100"/>
      <c r="H9274" s="102"/>
      <c r="I9274" s="103"/>
      <c r="J9274" s="102"/>
      <c r="L9274" s="100"/>
      <c r="M9274" s="100"/>
      <c r="N9274" s="100"/>
    </row>
    <row r="9275" spans="2:14">
      <c r="B9275" s="98"/>
      <c r="C9275" s="98"/>
      <c r="D9275" s="100"/>
      <c r="E9275" s="100"/>
      <c r="F9275" s="100"/>
      <c r="H9275" s="102"/>
      <c r="I9275" s="103"/>
      <c r="J9275" s="102"/>
      <c r="L9275" s="100"/>
      <c r="M9275" s="100"/>
      <c r="N9275" s="100"/>
    </row>
    <row r="9276" spans="2:14">
      <c r="B9276" s="98"/>
      <c r="C9276" s="98"/>
      <c r="D9276" s="100"/>
      <c r="E9276" s="100"/>
      <c r="F9276" s="100"/>
      <c r="H9276" s="102"/>
      <c r="I9276" s="103"/>
      <c r="J9276" s="102"/>
      <c r="L9276" s="100"/>
      <c r="M9276" s="100"/>
      <c r="N9276" s="100"/>
    </row>
    <row r="9277" spans="2:14">
      <c r="B9277" s="98"/>
      <c r="C9277" s="98"/>
      <c r="D9277" s="100"/>
      <c r="E9277" s="100"/>
      <c r="F9277" s="100"/>
      <c r="H9277" s="102"/>
      <c r="I9277" s="103"/>
      <c r="J9277" s="102"/>
      <c r="L9277" s="100"/>
      <c r="M9277" s="100"/>
      <c r="N9277" s="100"/>
    </row>
    <row r="9278" spans="2:14">
      <c r="B9278" s="98"/>
      <c r="C9278" s="98"/>
      <c r="D9278" s="100"/>
      <c r="E9278" s="100"/>
      <c r="F9278" s="100"/>
      <c r="H9278" s="102"/>
      <c r="I9278" s="103"/>
      <c r="J9278" s="102"/>
      <c r="L9278" s="100"/>
      <c r="M9278" s="100"/>
      <c r="N9278" s="100"/>
    </row>
    <row r="9279" spans="2:14">
      <c r="B9279" s="98"/>
      <c r="C9279" s="98"/>
      <c r="D9279" s="100"/>
      <c r="E9279" s="100"/>
      <c r="F9279" s="100"/>
      <c r="H9279" s="102"/>
      <c r="I9279" s="103"/>
      <c r="J9279" s="102"/>
      <c r="L9279" s="100"/>
      <c r="M9279" s="100"/>
      <c r="N9279" s="100"/>
    </row>
    <row r="9280" spans="2:14">
      <c r="B9280" s="98"/>
      <c r="C9280" s="98"/>
      <c r="D9280" s="100"/>
      <c r="E9280" s="100"/>
      <c r="F9280" s="100"/>
      <c r="H9280" s="102"/>
      <c r="I9280" s="103"/>
      <c r="J9280" s="102"/>
      <c r="L9280" s="100"/>
      <c r="M9280" s="100"/>
      <c r="N9280" s="100"/>
    </row>
    <row r="9281" spans="2:14">
      <c r="B9281" s="98"/>
      <c r="C9281" s="98"/>
      <c r="D9281" s="100"/>
      <c r="E9281" s="100"/>
      <c r="F9281" s="100"/>
      <c r="H9281" s="102"/>
      <c r="I9281" s="103"/>
      <c r="J9281" s="102"/>
      <c r="L9281" s="100"/>
      <c r="M9281" s="100"/>
      <c r="N9281" s="100"/>
    </row>
    <row r="9282" spans="2:14">
      <c r="B9282" s="98"/>
      <c r="C9282" s="98"/>
      <c r="D9282" s="100"/>
      <c r="E9282" s="100"/>
      <c r="F9282" s="100"/>
      <c r="H9282" s="102"/>
      <c r="I9282" s="103"/>
      <c r="J9282" s="102"/>
      <c r="L9282" s="100"/>
      <c r="M9282" s="100"/>
      <c r="N9282" s="100"/>
    </row>
    <row r="9283" spans="2:14">
      <c r="B9283" s="98"/>
      <c r="C9283" s="98"/>
      <c r="D9283" s="100"/>
      <c r="E9283" s="100"/>
      <c r="F9283" s="100"/>
      <c r="H9283" s="102"/>
      <c r="I9283" s="103"/>
      <c r="J9283" s="102"/>
      <c r="L9283" s="100"/>
      <c r="M9283" s="100"/>
      <c r="N9283" s="100"/>
    </row>
    <row r="9284" spans="2:14">
      <c r="B9284" s="98"/>
      <c r="C9284" s="98"/>
      <c r="D9284" s="100"/>
      <c r="E9284" s="100"/>
      <c r="F9284" s="100"/>
      <c r="H9284" s="102"/>
      <c r="I9284" s="103"/>
      <c r="J9284" s="102"/>
      <c r="L9284" s="100"/>
      <c r="M9284" s="100"/>
      <c r="N9284" s="100"/>
    </row>
    <row r="9285" spans="2:14">
      <c r="B9285" s="98"/>
      <c r="C9285" s="98"/>
      <c r="D9285" s="100"/>
      <c r="E9285" s="100"/>
      <c r="F9285" s="100"/>
      <c r="H9285" s="102"/>
      <c r="I9285" s="103"/>
      <c r="J9285" s="102"/>
      <c r="L9285" s="100"/>
      <c r="M9285" s="100"/>
      <c r="N9285" s="100"/>
    </row>
    <row r="9286" spans="2:14">
      <c r="B9286" s="98"/>
      <c r="C9286" s="98"/>
      <c r="D9286" s="100"/>
      <c r="E9286" s="100"/>
      <c r="F9286" s="100"/>
      <c r="H9286" s="102"/>
      <c r="I9286" s="103"/>
      <c r="J9286" s="102"/>
      <c r="L9286" s="100"/>
      <c r="M9286" s="100"/>
      <c r="N9286" s="100"/>
    </row>
    <row r="9287" spans="2:14">
      <c r="B9287" s="98"/>
      <c r="C9287" s="98"/>
      <c r="D9287" s="100"/>
      <c r="E9287" s="100"/>
      <c r="F9287" s="100"/>
      <c r="H9287" s="102"/>
      <c r="I9287" s="103"/>
      <c r="J9287" s="102"/>
      <c r="L9287" s="100"/>
      <c r="M9287" s="100"/>
      <c r="N9287" s="100"/>
    </row>
    <row r="9288" spans="2:14">
      <c r="B9288" s="98"/>
      <c r="C9288" s="98"/>
      <c r="D9288" s="100"/>
      <c r="E9288" s="100"/>
      <c r="F9288" s="100"/>
      <c r="H9288" s="102"/>
      <c r="I9288" s="103"/>
      <c r="J9288" s="102"/>
      <c r="L9288" s="100"/>
      <c r="M9288" s="100"/>
      <c r="N9288" s="100"/>
    </row>
    <row r="9289" spans="2:14">
      <c r="B9289" s="98"/>
      <c r="C9289" s="98"/>
      <c r="D9289" s="100"/>
      <c r="E9289" s="100"/>
      <c r="F9289" s="100"/>
      <c r="H9289" s="102"/>
      <c r="I9289" s="103"/>
      <c r="J9289" s="102"/>
      <c r="L9289" s="100"/>
      <c r="M9289" s="100"/>
      <c r="N9289" s="100"/>
    </row>
    <row r="9290" spans="2:14">
      <c r="B9290" s="98"/>
      <c r="C9290" s="98"/>
      <c r="D9290" s="100"/>
      <c r="E9290" s="100"/>
      <c r="F9290" s="100"/>
      <c r="H9290" s="102"/>
      <c r="I9290" s="103"/>
      <c r="J9290" s="102"/>
      <c r="L9290" s="100"/>
      <c r="M9290" s="100"/>
      <c r="N9290" s="100"/>
    </row>
    <row r="9291" spans="2:14">
      <c r="B9291" s="98"/>
      <c r="C9291" s="98"/>
      <c r="D9291" s="100"/>
      <c r="E9291" s="100"/>
      <c r="F9291" s="100"/>
      <c r="H9291" s="102"/>
      <c r="I9291" s="103"/>
      <c r="J9291" s="102"/>
      <c r="L9291" s="100"/>
      <c r="M9291" s="100"/>
      <c r="N9291" s="100"/>
    </row>
    <row r="9292" spans="2:14">
      <c r="B9292" s="98"/>
      <c r="C9292" s="98"/>
      <c r="D9292" s="100"/>
      <c r="E9292" s="100"/>
      <c r="F9292" s="100"/>
      <c r="H9292" s="102"/>
      <c r="I9292" s="103"/>
      <c r="J9292" s="102"/>
      <c r="L9292" s="100"/>
      <c r="M9292" s="100"/>
      <c r="N9292" s="100"/>
    </row>
    <row r="9293" spans="2:14">
      <c r="B9293" s="98"/>
      <c r="C9293" s="98"/>
      <c r="D9293" s="100"/>
      <c r="E9293" s="100"/>
      <c r="F9293" s="100"/>
      <c r="H9293" s="102"/>
      <c r="I9293" s="103"/>
      <c r="J9293" s="102"/>
      <c r="L9293" s="100"/>
      <c r="M9293" s="100"/>
      <c r="N9293" s="100"/>
    </row>
    <row r="9294" spans="2:14">
      <c r="B9294" s="98"/>
      <c r="C9294" s="98"/>
      <c r="D9294" s="100"/>
      <c r="E9294" s="100"/>
      <c r="F9294" s="100"/>
      <c r="H9294" s="102"/>
      <c r="I9294" s="103"/>
      <c r="J9294" s="102"/>
      <c r="L9294" s="100"/>
      <c r="M9294" s="100"/>
      <c r="N9294" s="100"/>
    </row>
    <row r="9295" spans="2:14">
      <c r="B9295" s="98"/>
      <c r="C9295" s="98"/>
      <c r="D9295" s="100"/>
      <c r="E9295" s="100"/>
      <c r="F9295" s="100"/>
      <c r="H9295" s="102"/>
      <c r="I9295" s="103"/>
      <c r="J9295" s="102"/>
      <c r="L9295" s="100"/>
      <c r="M9295" s="100"/>
      <c r="N9295" s="100"/>
    </row>
    <row r="9296" spans="2:14">
      <c r="B9296" s="98"/>
      <c r="C9296" s="98"/>
      <c r="D9296" s="100"/>
      <c r="E9296" s="100"/>
      <c r="F9296" s="100"/>
      <c r="H9296" s="102"/>
      <c r="I9296" s="103"/>
      <c r="J9296" s="102"/>
      <c r="L9296" s="100"/>
      <c r="M9296" s="100"/>
      <c r="N9296" s="100"/>
    </row>
    <row r="9297" spans="2:14">
      <c r="B9297" s="98"/>
      <c r="C9297" s="98"/>
      <c r="D9297" s="100"/>
      <c r="E9297" s="100"/>
      <c r="F9297" s="100"/>
      <c r="H9297" s="102"/>
      <c r="I9297" s="103"/>
      <c r="J9297" s="102"/>
      <c r="L9297" s="100"/>
      <c r="M9297" s="100"/>
      <c r="N9297" s="100"/>
    </row>
    <row r="9298" spans="2:14">
      <c r="B9298" s="98"/>
      <c r="C9298" s="98"/>
      <c r="D9298" s="100"/>
      <c r="E9298" s="100"/>
      <c r="F9298" s="100"/>
      <c r="H9298" s="102"/>
      <c r="I9298" s="103"/>
      <c r="J9298" s="102"/>
      <c r="L9298" s="100"/>
      <c r="M9298" s="100"/>
      <c r="N9298" s="100"/>
    </row>
    <row r="9299" spans="2:14">
      <c r="B9299" s="98"/>
      <c r="C9299" s="98"/>
      <c r="D9299" s="100"/>
      <c r="E9299" s="100"/>
      <c r="F9299" s="100"/>
      <c r="H9299" s="102"/>
      <c r="I9299" s="103"/>
      <c r="J9299" s="102"/>
      <c r="L9299" s="100"/>
      <c r="M9299" s="100"/>
      <c r="N9299" s="100"/>
    </row>
    <row r="9300" spans="2:14">
      <c r="B9300" s="98"/>
      <c r="C9300" s="98"/>
      <c r="D9300" s="100"/>
      <c r="E9300" s="100"/>
      <c r="F9300" s="100"/>
      <c r="H9300" s="102"/>
      <c r="I9300" s="103"/>
      <c r="J9300" s="102"/>
      <c r="L9300" s="100"/>
      <c r="M9300" s="100"/>
      <c r="N9300" s="100"/>
    </row>
    <row r="9301" spans="2:14">
      <c r="B9301" s="98"/>
      <c r="C9301" s="98"/>
      <c r="D9301" s="100"/>
      <c r="E9301" s="100"/>
      <c r="F9301" s="100"/>
      <c r="H9301" s="102"/>
      <c r="I9301" s="103"/>
      <c r="J9301" s="102"/>
      <c r="L9301" s="100"/>
      <c r="M9301" s="100"/>
      <c r="N9301" s="100"/>
    </row>
    <row r="9302" spans="2:14">
      <c r="B9302" s="98"/>
      <c r="C9302" s="98"/>
      <c r="D9302" s="100"/>
      <c r="E9302" s="100"/>
      <c r="F9302" s="100"/>
      <c r="H9302" s="102"/>
      <c r="I9302" s="103"/>
      <c r="J9302" s="102"/>
      <c r="L9302" s="100"/>
      <c r="M9302" s="100"/>
      <c r="N9302" s="100"/>
    </row>
    <row r="9303" spans="2:14">
      <c r="B9303" s="98"/>
      <c r="C9303" s="98"/>
      <c r="D9303" s="100"/>
      <c r="E9303" s="100"/>
      <c r="F9303" s="100"/>
      <c r="H9303" s="102"/>
      <c r="I9303" s="103"/>
      <c r="J9303" s="102"/>
      <c r="L9303" s="100"/>
      <c r="M9303" s="100"/>
      <c r="N9303" s="100"/>
    </row>
    <row r="9304" spans="2:14">
      <c r="B9304" s="98"/>
      <c r="C9304" s="98"/>
      <c r="D9304" s="100"/>
      <c r="E9304" s="100"/>
      <c r="F9304" s="100"/>
      <c r="H9304" s="102"/>
      <c r="I9304" s="103"/>
      <c r="J9304" s="102"/>
      <c r="L9304" s="100"/>
      <c r="M9304" s="100"/>
      <c r="N9304" s="100"/>
    </row>
    <row r="9305" spans="2:14">
      <c r="B9305" s="98"/>
      <c r="C9305" s="98"/>
      <c r="D9305" s="100"/>
      <c r="E9305" s="100"/>
      <c r="F9305" s="100"/>
      <c r="H9305" s="102"/>
      <c r="I9305" s="103"/>
      <c r="J9305" s="102"/>
      <c r="L9305" s="100"/>
      <c r="M9305" s="100"/>
      <c r="N9305" s="100"/>
    </row>
    <row r="9306" spans="2:14">
      <c r="B9306" s="98"/>
      <c r="C9306" s="98"/>
      <c r="D9306" s="100"/>
      <c r="E9306" s="100"/>
      <c r="F9306" s="100"/>
      <c r="H9306" s="102"/>
      <c r="I9306" s="103"/>
      <c r="J9306" s="102"/>
      <c r="L9306" s="100"/>
      <c r="M9306" s="100"/>
      <c r="N9306" s="100"/>
    </row>
    <row r="9307" spans="2:14">
      <c r="B9307" s="98"/>
      <c r="C9307" s="98"/>
      <c r="D9307" s="100"/>
      <c r="E9307" s="100"/>
      <c r="F9307" s="100"/>
      <c r="H9307" s="102"/>
      <c r="I9307" s="103"/>
      <c r="J9307" s="102"/>
      <c r="L9307" s="100"/>
      <c r="M9307" s="100"/>
      <c r="N9307" s="100"/>
    </row>
    <row r="9308" spans="2:14">
      <c r="B9308" s="98"/>
      <c r="C9308" s="98"/>
      <c r="D9308" s="100"/>
      <c r="E9308" s="100"/>
      <c r="F9308" s="100"/>
      <c r="H9308" s="102"/>
      <c r="I9308" s="103"/>
      <c r="J9308" s="102"/>
      <c r="L9308" s="100"/>
      <c r="M9308" s="100"/>
      <c r="N9308" s="100"/>
    </row>
    <row r="9309" spans="2:14">
      <c r="B9309" s="98"/>
      <c r="C9309" s="98"/>
      <c r="D9309" s="100"/>
      <c r="E9309" s="100"/>
      <c r="F9309" s="100"/>
      <c r="H9309" s="102"/>
      <c r="I9309" s="103"/>
      <c r="J9309" s="102"/>
      <c r="L9309" s="100"/>
      <c r="M9309" s="100"/>
      <c r="N9309" s="100"/>
    </row>
    <row r="9310" spans="2:14">
      <c r="B9310" s="98"/>
      <c r="C9310" s="98"/>
      <c r="D9310" s="100"/>
      <c r="E9310" s="100"/>
      <c r="F9310" s="100"/>
      <c r="H9310" s="102"/>
      <c r="I9310" s="103"/>
      <c r="J9310" s="102"/>
      <c r="L9310" s="100"/>
      <c r="M9310" s="100"/>
      <c r="N9310" s="100"/>
    </row>
    <row r="9311" spans="2:14">
      <c r="B9311" s="98"/>
      <c r="C9311" s="98"/>
      <c r="D9311" s="100"/>
      <c r="E9311" s="100"/>
      <c r="F9311" s="100"/>
      <c r="H9311" s="102"/>
      <c r="I9311" s="103"/>
      <c r="J9311" s="102"/>
      <c r="L9311" s="100"/>
      <c r="M9311" s="100"/>
      <c r="N9311" s="100"/>
    </row>
    <row r="9312" spans="2:14">
      <c r="B9312" s="98"/>
      <c r="C9312" s="98"/>
      <c r="D9312" s="100"/>
      <c r="E9312" s="100"/>
      <c r="F9312" s="100"/>
      <c r="H9312" s="102"/>
      <c r="I9312" s="103"/>
      <c r="J9312" s="102"/>
      <c r="L9312" s="100"/>
      <c r="M9312" s="100"/>
      <c r="N9312" s="100"/>
    </row>
    <row r="9313" spans="2:14">
      <c r="B9313" s="98"/>
      <c r="C9313" s="98"/>
      <c r="D9313" s="100"/>
      <c r="E9313" s="100"/>
      <c r="F9313" s="100"/>
      <c r="H9313" s="102"/>
      <c r="I9313" s="103"/>
      <c r="J9313" s="102"/>
      <c r="L9313" s="100"/>
      <c r="M9313" s="100"/>
      <c r="N9313" s="100"/>
    </row>
    <row r="9314" spans="2:14">
      <c r="B9314" s="98"/>
      <c r="C9314" s="98"/>
      <c r="D9314" s="100"/>
      <c r="E9314" s="100"/>
      <c r="F9314" s="100"/>
      <c r="H9314" s="102"/>
      <c r="I9314" s="103"/>
      <c r="J9314" s="102"/>
      <c r="L9314" s="100"/>
      <c r="M9314" s="100"/>
      <c r="N9314" s="100"/>
    </row>
    <row r="9315" spans="2:14">
      <c r="B9315" s="98"/>
      <c r="C9315" s="98"/>
      <c r="D9315" s="100"/>
      <c r="E9315" s="100"/>
      <c r="F9315" s="100"/>
      <c r="H9315" s="102"/>
      <c r="I9315" s="103"/>
      <c r="J9315" s="102"/>
      <c r="L9315" s="100"/>
      <c r="M9315" s="100"/>
      <c r="N9315" s="100"/>
    </row>
    <row r="9316" spans="2:14">
      <c r="B9316" s="98"/>
      <c r="C9316" s="98"/>
      <c r="D9316" s="100"/>
      <c r="E9316" s="100"/>
      <c r="F9316" s="100"/>
      <c r="H9316" s="102"/>
      <c r="I9316" s="103"/>
      <c r="J9316" s="102"/>
      <c r="L9316" s="100"/>
      <c r="M9316" s="100"/>
      <c r="N9316" s="100"/>
    </row>
    <row r="9317" spans="2:14">
      <c r="B9317" s="98"/>
      <c r="C9317" s="98"/>
      <c r="D9317" s="100"/>
      <c r="E9317" s="100"/>
      <c r="F9317" s="100"/>
      <c r="H9317" s="102"/>
      <c r="I9317" s="103"/>
      <c r="J9317" s="102"/>
      <c r="L9317" s="100"/>
      <c r="M9317" s="100"/>
      <c r="N9317" s="100"/>
    </row>
    <row r="9318" spans="2:14">
      <c r="B9318" s="98"/>
      <c r="C9318" s="98"/>
      <c r="D9318" s="100"/>
      <c r="E9318" s="100"/>
      <c r="F9318" s="100"/>
      <c r="H9318" s="102"/>
      <c r="I9318" s="103"/>
      <c r="J9318" s="102"/>
      <c r="L9318" s="100"/>
      <c r="M9318" s="100"/>
      <c r="N9318" s="100"/>
    </row>
    <row r="9319" spans="2:14">
      <c r="B9319" s="98"/>
      <c r="C9319" s="98"/>
      <c r="D9319" s="100"/>
      <c r="E9319" s="100"/>
      <c r="F9319" s="100"/>
      <c r="H9319" s="102"/>
      <c r="I9319" s="103"/>
      <c r="J9319" s="102"/>
      <c r="L9319" s="100"/>
      <c r="M9319" s="100"/>
      <c r="N9319" s="100"/>
    </row>
    <row r="9320" spans="2:14">
      <c r="B9320" s="98"/>
      <c r="C9320" s="98"/>
      <c r="D9320" s="100"/>
      <c r="E9320" s="100"/>
      <c r="F9320" s="100"/>
      <c r="H9320" s="102"/>
      <c r="I9320" s="103"/>
      <c r="J9320" s="102"/>
      <c r="L9320" s="100"/>
      <c r="M9320" s="100"/>
      <c r="N9320" s="100"/>
    </row>
    <row r="9321" spans="2:14">
      <c r="B9321" s="98"/>
      <c r="C9321" s="98"/>
      <c r="D9321" s="100"/>
      <c r="E9321" s="100"/>
      <c r="F9321" s="100"/>
      <c r="H9321" s="102"/>
      <c r="I9321" s="103"/>
      <c r="J9321" s="102"/>
      <c r="L9321" s="100"/>
      <c r="M9321" s="100"/>
      <c r="N9321" s="100"/>
    </row>
    <row r="9322" spans="2:14">
      <c r="B9322" s="98"/>
      <c r="C9322" s="98"/>
      <c r="D9322" s="100"/>
      <c r="E9322" s="100"/>
      <c r="F9322" s="100"/>
      <c r="H9322" s="102"/>
      <c r="I9322" s="103"/>
      <c r="J9322" s="102"/>
      <c r="L9322" s="100"/>
      <c r="M9322" s="100"/>
      <c r="N9322" s="100"/>
    </row>
    <row r="9323" spans="2:14">
      <c r="B9323" s="98"/>
      <c r="C9323" s="98"/>
      <c r="D9323" s="100"/>
      <c r="E9323" s="100"/>
      <c r="F9323" s="100"/>
      <c r="H9323" s="102"/>
      <c r="I9323" s="103"/>
      <c r="J9323" s="102"/>
      <c r="L9323" s="100"/>
      <c r="M9323" s="100"/>
      <c r="N9323" s="100"/>
    </row>
    <row r="9324" spans="2:14">
      <c r="B9324" s="98"/>
      <c r="C9324" s="98"/>
      <c r="D9324" s="100"/>
      <c r="E9324" s="100"/>
      <c r="F9324" s="100"/>
      <c r="H9324" s="102"/>
      <c r="I9324" s="103"/>
      <c r="J9324" s="102"/>
      <c r="L9324" s="100"/>
      <c r="M9324" s="100"/>
      <c r="N9324" s="100"/>
    </row>
    <row r="9325" spans="2:14">
      <c r="B9325" s="98"/>
      <c r="C9325" s="98"/>
      <c r="D9325" s="100"/>
      <c r="E9325" s="100"/>
      <c r="F9325" s="100"/>
      <c r="H9325" s="102"/>
      <c r="I9325" s="103"/>
      <c r="J9325" s="102"/>
      <c r="L9325" s="100"/>
      <c r="M9325" s="100"/>
      <c r="N9325" s="100"/>
    </row>
    <row r="9326" spans="2:14">
      <c r="B9326" s="98"/>
      <c r="C9326" s="98"/>
      <c r="D9326" s="100"/>
      <c r="E9326" s="100"/>
      <c r="F9326" s="100"/>
      <c r="H9326" s="102"/>
      <c r="I9326" s="103"/>
      <c r="J9326" s="102"/>
      <c r="L9326" s="100"/>
      <c r="M9326" s="100"/>
      <c r="N9326" s="100"/>
    </row>
    <row r="9327" spans="2:14">
      <c r="B9327" s="98"/>
      <c r="C9327" s="98"/>
      <c r="D9327" s="100"/>
      <c r="E9327" s="100"/>
      <c r="F9327" s="100"/>
      <c r="H9327" s="102"/>
      <c r="I9327" s="103"/>
      <c r="J9327" s="102"/>
      <c r="L9327" s="100"/>
      <c r="M9327" s="100"/>
      <c r="N9327" s="100"/>
    </row>
    <row r="9328" spans="2:14">
      <c r="B9328" s="98"/>
      <c r="C9328" s="98"/>
      <c r="D9328" s="100"/>
      <c r="E9328" s="100"/>
      <c r="F9328" s="100"/>
      <c r="H9328" s="102"/>
      <c r="I9328" s="103"/>
      <c r="J9328" s="102"/>
      <c r="L9328" s="100"/>
      <c r="M9328" s="100"/>
      <c r="N9328" s="100"/>
    </row>
    <row r="9329" spans="2:14">
      <c r="B9329" s="98"/>
      <c r="C9329" s="98"/>
      <c r="D9329" s="100"/>
      <c r="E9329" s="100"/>
      <c r="F9329" s="100"/>
      <c r="H9329" s="102"/>
      <c r="I9329" s="103"/>
      <c r="J9329" s="102"/>
      <c r="L9329" s="100"/>
      <c r="M9329" s="100"/>
      <c r="N9329" s="100"/>
    </row>
    <row r="9330" spans="2:14">
      <c r="B9330" s="98"/>
      <c r="C9330" s="98"/>
      <c r="D9330" s="100"/>
      <c r="E9330" s="100"/>
      <c r="F9330" s="100"/>
      <c r="H9330" s="102"/>
      <c r="I9330" s="103"/>
      <c r="J9330" s="102"/>
      <c r="L9330" s="100"/>
      <c r="M9330" s="100"/>
      <c r="N9330" s="100"/>
    </row>
    <row r="9331" spans="2:14">
      <c r="B9331" s="98"/>
      <c r="C9331" s="98"/>
      <c r="D9331" s="100"/>
      <c r="E9331" s="100"/>
      <c r="F9331" s="100"/>
      <c r="H9331" s="102"/>
      <c r="I9331" s="103"/>
      <c r="J9331" s="102"/>
      <c r="L9331" s="100"/>
      <c r="M9331" s="100"/>
      <c r="N9331" s="100"/>
    </row>
    <row r="9332" spans="2:14">
      <c r="B9332" s="98"/>
      <c r="C9332" s="98"/>
      <c r="D9332" s="100"/>
      <c r="E9332" s="100"/>
      <c r="F9332" s="100"/>
      <c r="H9332" s="102"/>
      <c r="I9332" s="103"/>
      <c r="J9332" s="102"/>
      <c r="L9332" s="100"/>
      <c r="M9332" s="100"/>
      <c r="N9332" s="100"/>
    </row>
    <row r="9333" spans="2:14">
      <c r="B9333" s="98"/>
      <c r="C9333" s="98"/>
      <c r="D9333" s="100"/>
      <c r="E9333" s="100"/>
      <c r="F9333" s="100"/>
      <c r="H9333" s="102"/>
      <c r="I9333" s="103"/>
      <c r="J9333" s="102"/>
      <c r="L9333" s="100"/>
      <c r="M9333" s="100"/>
      <c r="N9333" s="100"/>
    </row>
    <row r="9334" spans="2:14">
      <c r="B9334" s="98"/>
      <c r="C9334" s="98"/>
      <c r="D9334" s="100"/>
      <c r="E9334" s="100"/>
      <c r="F9334" s="100"/>
      <c r="H9334" s="102"/>
      <c r="I9334" s="103"/>
      <c r="J9334" s="102"/>
      <c r="L9334" s="100"/>
      <c r="M9334" s="100"/>
      <c r="N9334" s="100"/>
    </row>
    <row r="9335" spans="2:14">
      <c r="B9335" s="98"/>
      <c r="C9335" s="98"/>
      <c r="D9335" s="100"/>
      <c r="E9335" s="100"/>
      <c r="F9335" s="100"/>
      <c r="H9335" s="102"/>
      <c r="I9335" s="103"/>
      <c r="J9335" s="102"/>
      <c r="L9335" s="100"/>
      <c r="M9335" s="100"/>
      <c r="N9335" s="100"/>
    </row>
    <row r="9336" spans="2:14">
      <c r="B9336" s="98"/>
      <c r="C9336" s="98"/>
      <c r="D9336" s="100"/>
      <c r="E9336" s="100"/>
      <c r="F9336" s="100"/>
      <c r="H9336" s="102"/>
      <c r="I9336" s="103"/>
      <c r="J9336" s="102"/>
      <c r="L9336" s="100"/>
      <c r="M9336" s="100"/>
      <c r="N9336" s="100"/>
    </row>
    <row r="9337" spans="2:14">
      <c r="B9337" s="98"/>
      <c r="C9337" s="98"/>
      <c r="D9337" s="100"/>
      <c r="E9337" s="100"/>
      <c r="F9337" s="100"/>
      <c r="H9337" s="102"/>
      <c r="I9337" s="103"/>
      <c r="J9337" s="102"/>
      <c r="L9337" s="100"/>
      <c r="M9337" s="100"/>
      <c r="N9337" s="100"/>
    </row>
    <row r="9338" spans="2:14">
      <c r="B9338" s="98"/>
      <c r="C9338" s="98"/>
      <c r="D9338" s="100"/>
      <c r="E9338" s="100"/>
      <c r="F9338" s="100"/>
      <c r="H9338" s="102"/>
      <c r="I9338" s="103"/>
      <c r="J9338" s="102"/>
      <c r="L9338" s="100"/>
      <c r="M9338" s="100"/>
      <c r="N9338" s="100"/>
    </row>
    <row r="9339" spans="2:14">
      <c r="B9339" s="98"/>
      <c r="C9339" s="98"/>
      <c r="D9339" s="100"/>
      <c r="E9339" s="100"/>
      <c r="F9339" s="100"/>
      <c r="H9339" s="102"/>
      <c r="I9339" s="103"/>
      <c r="J9339" s="102"/>
      <c r="L9339" s="100"/>
      <c r="M9339" s="100"/>
      <c r="N9339" s="100"/>
    </row>
    <row r="9340" spans="2:14">
      <c r="B9340" s="98"/>
      <c r="C9340" s="98"/>
      <c r="D9340" s="100"/>
      <c r="E9340" s="100"/>
      <c r="F9340" s="100"/>
      <c r="H9340" s="102"/>
      <c r="I9340" s="103"/>
      <c r="J9340" s="102"/>
      <c r="L9340" s="100"/>
      <c r="M9340" s="100"/>
      <c r="N9340" s="100"/>
    </row>
    <row r="9341" spans="2:14">
      <c r="B9341" s="98"/>
      <c r="C9341" s="98"/>
      <c r="D9341" s="100"/>
      <c r="E9341" s="100"/>
      <c r="F9341" s="100"/>
      <c r="H9341" s="102"/>
      <c r="I9341" s="103"/>
      <c r="J9341" s="102"/>
      <c r="L9341" s="100"/>
      <c r="M9341" s="100"/>
      <c r="N9341" s="100"/>
    </row>
    <row r="9342" spans="2:14">
      <c r="B9342" s="98"/>
      <c r="C9342" s="98"/>
      <c r="D9342" s="100"/>
      <c r="E9342" s="100"/>
      <c r="F9342" s="100"/>
      <c r="H9342" s="102"/>
      <c r="I9342" s="103"/>
      <c r="J9342" s="102"/>
      <c r="L9342" s="100"/>
      <c r="M9342" s="100"/>
      <c r="N9342" s="100"/>
    </row>
    <row r="9343" spans="2:14">
      <c r="B9343" s="98"/>
      <c r="C9343" s="98"/>
      <c r="D9343" s="100"/>
      <c r="E9343" s="100"/>
      <c r="F9343" s="100"/>
      <c r="H9343" s="102"/>
      <c r="I9343" s="103"/>
      <c r="J9343" s="102"/>
      <c r="L9343" s="100"/>
      <c r="M9343" s="100"/>
      <c r="N9343" s="100"/>
    </row>
    <row r="9344" spans="2:14">
      <c r="B9344" s="98"/>
      <c r="C9344" s="98"/>
      <c r="D9344" s="100"/>
      <c r="E9344" s="100"/>
      <c r="F9344" s="100"/>
      <c r="H9344" s="102"/>
      <c r="I9344" s="103"/>
      <c r="J9344" s="102"/>
      <c r="L9344" s="100"/>
      <c r="M9344" s="100"/>
      <c r="N9344" s="100"/>
    </row>
    <row r="9345" spans="2:14">
      <c r="B9345" s="98"/>
      <c r="C9345" s="98"/>
      <c r="D9345" s="100"/>
      <c r="E9345" s="100"/>
      <c r="F9345" s="100"/>
      <c r="H9345" s="102"/>
      <c r="I9345" s="103"/>
      <c r="J9345" s="102"/>
      <c r="L9345" s="100"/>
      <c r="M9345" s="100"/>
      <c r="N9345" s="100"/>
    </row>
    <row r="9346" spans="2:14">
      <c r="B9346" s="98"/>
      <c r="C9346" s="98"/>
      <c r="D9346" s="100"/>
      <c r="E9346" s="100"/>
      <c r="F9346" s="100"/>
      <c r="H9346" s="102"/>
      <c r="I9346" s="103"/>
      <c r="J9346" s="102"/>
      <c r="L9346" s="100"/>
      <c r="M9346" s="100"/>
      <c r="N9346" s="100"/>
    </row>
    <row r="9347" spans="2:14">
      <c r="B9347" s="98"/>
      <c r="C9347" s="98"/>
      <c r="D9347" s="100"/>
      <c r="E9347" s="100"/>
      <c r="F9347" s="100"/>
      <c r="H9347" s="102"/>
      <c r="I9347" s="103"/>
      <c r="J9347" s="102"/>
      <c r="L9347" s="100"/>
      <c r="M9347" s="100"/>
      <c r="N9347" s="100"/>
    </row>
    <row r="9348" spans="2:14">
      <c r="B9348" s="98"/>
      <c r="C9348" s="98"/>
      <c r="D9348" s="100"/>
      <c r="E9348" s="100"/>
      <c r="F9348" s="100"/>
      <c r="H9348" s="102"/>
      <c r="I9348" s="103"/>
      <c r="J9348" s="102"/>
      <c r="L9348" s="100"/>
      <c r="M9348" s="100"/>
      <c r="N9348" s="100"/>
    </row>
    <row r="9349" spans="2:14">
      <c r="B9349" s="98"/>
      <c r="C9349" s="98"/>
      <c r="D9349" s="100"/>
      <c r="E9349" s="100"/>
      <c r="F9349" s="100"/>
      <c r="H9349" s="102"/>
      <c r="I9349" s="103"/>
      <c r="J9349" s="102"/>
      <c r="L9349" s="100"/>
      <c r="M9349" s="100"/>
      <c r="N9349" s="100"/>
    </row>
    <row r="9350" spans="2:14">
      <c r="B9350" s="98"/>
      <c r="C9350" s="98"/>
      <c r="D9350" s="100"/>
      <c r="E9350" s="100"/>
      <c r="F9350" s="100"/>
      <c r="H9350" s="102"/>
      <c r="I9350" s="103"/>
      <c r="J9350" s="102"/>
      <c r="L9350" s="100"/>
      <c r="M9350" s="100"/>
      <c r="N9350" s="100"/>
    </row>
    <row r="9351" spans="2:14">
      <c r="B9351" s="98"/>
      <c r="C9351" s="98"/>
      <c r="D9351" s="100"/>
      <c r="E9351" s="100"/>
      <c r="F9351" s="100"/>
      <c r="H9351" s="102"/>
      <c r="I9351" s="103"/>
      <c r="J9351" s="102"/>
      <c r="L9351" s="100"/>
      <c r="M9351" s="100"/>
      <c r="N9351" s="100"/>
    </row>
    <row r="9352" spans="2:14">
      <c r="B9352" s="98"/>
      <c r="C9352" s="98"/>
      <c r="D9352" s="100"/>
      <c r="E9352" s="100"/>
      <c r="F9352" s="100"/>
      <c r="H9352" s="102"/>
      <c r="I9352" s="103"/>
      <c r="J9352" s="102"/>
      <c r="L9352" s="100"/>
      <c r="M9352" s="100"/>
      <c r="N9352" s="100"/>
    </row>
    <row r="9353" spans="2:14">
      <c r="B9353" s="98"/>
      <c r="C9353" s="98"/>
      <c r="D9353" s="100"/>
      <c r="E9353" s="100"/>
      <c r="F9353" s="100"/>
      <c r="H9353" s="102"/>
      <c r="I9353" s="103"/>
      <c r="J9353" s="102"/>
      <c r="L9353" s="100"/>
      <c r="M9353" s="100"/>
      <c r="N9353" s="100"/>
    </row>
    <row r="9354" spans="2:14">
      <c r="B9354" s="98"/>
      <c r="C9354" s="98"/>
      <c r="D9354" s="100"/>
      <c r="E9354" s="100"/>
      <c r="F9354" s="100"/>
      <c r="H9354" s="102"/>
      <c r="I9354" s="103"/>
      <c r="J9354" s="102"/>
      <c r="L9354" s="100"/>
      <c r="M9354" s="100"/>
      <c r="N9354" s="100"/>
    </row>
    <row r="9355" spans="2:14">
      <c r="B9355" s="98"/>
      <c r="C9355" s="98"/>
      <c r="D9355" s="100"/>
      <c r="E9355" s="100"/>
      <c r="F9355" s="100"/>
      <c r="H9355" s="102"/>
      <c r="I9355" s="103"/>
      <c r="J9355" s="102"/>
      <c r="L9355" s="100"/>
      <c r="M9355" s="100"/>
      <c r="N9355" s="100"/>
    </row>
    <row r="9356" spans="2:14">
      <c r="B9356" s="98"/>
      <c r="C9356" s="98"/>
      <c r="D9356" s="100"/>
      <c r="E9356" s="100"/>
      <c r="F9356" s="100"/>
      <c r="H9356" s="102"/>
      <c r="I9356" s="103"/>
      <c r="J9356" s="102"/>
      <c r="L9356" s="100"/>
      <c r="M9356" s="100"/>
      <c r="N9356" s="100"/>
    </row>
    <row r="9357" spans="2:14">
      <c r="B9357" s="98"/>
      <c r="C9357" s="98"/>
      <c r="D9357" s="100"/>
      <c r="E9357" s="100"/>
      <c r="F9357" s="100"/>
      <c r="H9357" s="102"/>
      <c r="I9357" s="103"/>
      <c r="J9357" s="102"/>
      <c r="L9357" s="100"/>
      <c r="M9357" s="100"/>
      <c r="N9357" s="100"/>
    </row>
    <row r="9358" spans="2:14">
      <c r="B9358" s="98"/>
      <c r="C9358" s="98"/>
      <c r="D9358" s="100"/>
      <c r="E9358" s="100"/>
      <c r="F9358" s="100"/>
      <c r="H9358" s="102"/>
      <c r="I9358" s="103"/>
      <c r="J9358" s="102"/>
      <c r="L9358" s="100"/>
      <c r="M9358" s="100"/>
      <c r="N9358" s="100"/>
    </row>
    <row r="9359" spans="2:14">
      <c r="B9359" s="98"/>
      <c r="C9359" s="98"/>
      <c r="D9359" s="100"/>
      <c r="E9359" s="100"/>
      <c r="F9359" s="100"/>
      <c r="H9359" s="102"/>
      <c r="I9359" s="103"/>
      <c r="J9359" s="102"/>
      <c r="L9359" s="100"/>
      <c r="M9359" s="100"/>
      <c r="N9359" s="100"/>
    </row>
    <row r="9360" spans="2:14">
      <c r="B9360" s="98"/>
      <c r="C9360" s="98"/>
      <c r="D9360" s="100"/>
      <c r="E9360" s="100"/>
      <c r="F9360" s="100"/>
      <c r="H9360" s="102"/>
      <c r="I9360" s="103"/>
      <c r="J9360" s="102"/>
      <c r="L9360" s="100"/>
      <c r="M9360" s="100"/>
      <c r="N9360" s="100"/>
    </row>
    <row r="9361" spans="2:14">
      <c r="B9361" s="98"/>
      <c r="C9361" s="98"/>
      <c r="D9361" s="100"/>
      <c r="E9361" s="100"/>
      <c r="F9361" s="100"/>
      <c r="H9361" s="102"/>
      <c r="I9361" s="103"/>
      <c r="J9361" s="102"/>
      <c r="L9361" s="100"/>
      <c r="M9361" s="100"/>
      <c r="N9361" s="100"/>
    </row>
    <row r="9362" spans="2:14">
      <c r="B9362" s="98"/>
      <c r="C9362" s="98"/>
      <c r="D9362" s="100"/>
      <c r="E9362" s="100"/>
      <c r="F9362" s="100"/>
      <c r="H9362" s="102"/>
      <c r="I9362" s="103"/>
      <c r="J9362" s="102"/>
      <c r="L9362" s="100"/>
      <c r="M9362" s="100"/>
      <c r="N9362" s="100"/>
    </row>
    <row r="9363" spans="2:14">
      <c r="B9363" s="98"/>
      <c r="C9363" s="98"/>
      <c r="D9363" s="100"/>
      <c r="E9363" s="100"/>
      <c r="F9363" s="100"/>
      <c r="H9363" s="102"/>
      <c r="I9363" s="103"/>
      <c r="J9363" s="102"/>
      <c r="L9363" s="100"/>
      <c r="M9363" s="100"/>
      <c r="N9363" s="100"/>
    </row>
    <row r="9364" spans="2:14">
      <c r="B9364" s="98"/>
      <c r="C9364" s="98"/>
      <c r="D9364" s="100"/>
      <c r="E9364" s="100"/>
      <c r="F9364" s="100"/>
      <c r="H9364" s="102"/>
      <c r="I9364" s="103"/>
      <c r="J9364" s="102"/>
      <c r="L9364" s="100"/>
      <c r="M9364" s="100"/>
      <c r="N9364" s="100"/>
    </row>
    <row r="9365" spans="2:14">
      <c r="B9365" s="98"/>
      <c r="C9365" s="98"/>
      <c r="D9365" s="100"/>
      <c r="E9365" s="100"/>
      <c r="F9365" s="100"/>
      <c r="H9365" s="102"/>
      <c r="I9365" s="103"/>
      <c r="J9365" s="102"/>
      <c r="L9365" s="100"/>
      <c r="M9365" s="100"/>
      <c r="N9365" s="100"/>
    </row>
    <row r="9366" spans="2:14">
      <c r="B9366" s="98"/>
      <c r="C9366" s="98"/>
      <c r="D9366" s="100"/>
      <c r="E9366" s="100"/>
      <c r="F9366" s="100"/>
      <c r="H9366" s="102"/>
      <c r="I9366" s="103"/>
      <c r="J9366" s="102"/>
      <c r="L9366" s="100"/>
      <c r="M9366" s="100"/>
      <c r="N9366" s="100"/>
    </row>
    <row r="9367" spans="2:14">
      <c r="B9367" s="98"/>
      <c r="C9367" s="98"/>
      <c r="D9367" s="100"/>
      <c r="E9367" s="100"/>
      <c r="F9367" s="100"/>
      <c r="H9367" s="102"/>
      <c r="I9367" s="103"/>
      <c r="J9367" s="102"/>
      <c r="L9367" s="100"/>
      <c r="M9367" s="100"/>
      <c r="N9367" s="100"/>
    </row>
    <row r="9368" spans="2:14">
      <c r="B9368" s="98"/>
      <c r="C9368" s="98"/>
      <c r="D9368" s="100"/>
      <c r="E9368" s="100"/>
      <c r="F9368" s="100"/>
      <c r="H9368" s="102"/>
      <c r="I9368" s="103"/>
      <c r="J9368" s="102"/>
      <c r="L9368" s="100"/>
      <c r="M9368" s="100"/>
      <c r="N9368" s="100"/>
    </row>
    <row r="9369" spans="2:14">
      <c r="B9369" s="98"/>
      <c r="C9369" s="98"/>
      <c r="D9369" s="100"/>
      <c r="E9369" s="100"/>
      <c r="F9369" s="100"/>
      <c r="H9369" s="102"/>
      <c r="I9369" s="103"/>
      <c r="J9369" s="102"/>
      <c r="L9369" s="100"/>
      <c r="M9369" s="100"/>
      <c r="N9369" s="100"/>
    </row>
    <row r="9370" spans="2:14">
      <c r="B9370" s="98"/>
      <c r="C9370" s="98"/>
      <c r="D9370" s="100"/>
      <c r="E9370" s="100"/>
      <c r="F9370" s="100"/>
      <c r="H9370" s="102"/>
      <c r="I9370" s="103"/>
      <c r="J9370" s="102"/>
      <c r="L9370" s="100"/>
      <c r="M9370" s="100"/>
      <c r="N9370" s="100"/>
    </row>
    <row r="9371" spans="2:14">
      <c r="B9371" s="98"/>
      <c r="C9371" s="98"/>
      <c r="D9371" s="100"/>
      <c r="E9371" s="100"/>
      <c r="F9371" s="100"/>
      <c r="H9371" s="102"/>
      <c r="I9371" s="103"/>
      <c r="J9371" s="102"/>
      <c r="L9371" s="100"/>
      <c r="M9371" s="100"/>
      <c r="N9371" s="100"/>
    </row>
    <row r="9372" spans="2:14">
      <c r="B9372" s="98"/>
      <c r="C9372" s="98"/>
      <c r="D9372" s="100"/>
      <c r="E9372" s="100"/>
      <c r="F9372" s="100"/>
      <c r="H9372" s="102"/>
      <c r="I9372" s="103"/>
      <c r="J9372" s="102"/>
      <c r="L9372" s="100"/>
      <c r="M9372" s="100"/>
      <c r="N9372" s="100"/>
    </row>
    <row r="9373" spans="2:14">
      <c r="B9373" s="98"/>
      <c r="C9373" s="98"/>
      <c r="D9373" s="100"/>
      <c r="E9373" s="100"/>
      <c r="F9373" s="100"/>
      <c r="H9373" s="102"/>
      <c r="I9373" s="103"/>
      <c r="J9373" s="102"/>
      <c r="L9373" s="100"/>
      <c r="M9373" s="100"/>
      <c r="N9373" s="100"/>
    </row>
    <row r="9374" spans="2:14">
      <c r="B9374" s="98"/>
      <c r="C9374" s="98"/>
      <c r="D9374" s="100"/>
      <c r="E9374" s="100"/>
      <c r="F9374" s="100"/>
      <c r="H9374" s="102"/>
      <c r="I9374" s="103"/>
      <c r="J9374" s="102"/>
      <c r="L9374" s="100"/>
      <c r="M9374" s="100"/>
      <c r="N9374" s="100"/>
    </row>
    <row r="9375" spans="2:14">
      <c r="B9375" s="98"/>
      <c r="C9375" s="98"/>
      <c r="D9375" s="100"/>
      <c r="E9375" s="100"/>
      <c r="F9375" s="100"/>
      <c r="H9375" s="102"/>
      <c r="I9375" s="103"/>
      <c r="J9375" s="102"/>
      <c r="L9375" s="100"/>
      <c r="M9375" s="100"/>
      <c r="N9375" s="100"/>
    </row>
    <row r="9376" spans="2:14">
      <c r="B9376" s="98"/>
      <c r="C9376" s="98"/>
      <c r="D9376" s="100"/>
      <c r="E9376" s="100"/>
      <c r="F9376" s="100"/>
      <c r="H9376" s="102"/>
      <c r="I9376" s="103"/>
      <c r="J9376" s="102"/>
      <c r="L9376" s="100"/>
      <c r="M9376" s="100"/>
      <c r="N9376" s="100"/>
    </row>
    <row r="9377" spans="2:14">
      <c r="B9377" s="98"/>
      <c r="C9377" s="98"/>
      <c r="D9377" s="100"/>
      <c r="E9377" s="100"/>
      <c r="F9377" s="100"/>
      <c r="H9377" s="102"/>
      <c r="I9377" s="103"/>
      <c r="J9377" s="102"/>
      <c r="L9377" s="100"/>
      <c r="M9377" s="100"/>
      <c r="N9377" s="100"/>
    </row>
    <row r="9378" spans="2:14">
      <c r="B9378" s="98"/>
      <c r="C9378" s="98"/>
      <c r="D9378" s="100"/>
      <c r="E9378" s="100"/>
      <c r="F9378" s="100"/>
      <c r="H9378" s="102"/>
      <c r="I9378" s="103"/>
      <c r="J9378" s="102"/>
      <c r="L9378" s="100"/>
      <c r="M9378" s="100"/>
      <c r="N9378" s="100"/>
    </row>
    <row r="9379" spans="2:14">
      <c r="B9379" s="98"/>
      <c r="C9379" s="98"/>
      <c r="D9379" s="100"/>
      <c r="E9379" s="100"/>
      <c r="F9379" s="100"/>
      <c r="H9379" s="102"/>
      <c r="I9379" s="103"/>
      <c r="J9379" s="102"/>
      <c r="L9379" s="100"/>
      <c r="M9379" s="100"/>
      <c r="N9379" s="100"/>
    </row>
    <row r="9380" spans="2:14">
      <c r="B9380" s="98"/>
      <c r="C9380" s="98"/>
      <c r="D9380" s="100"/>
      <c r="E9380" s="100"/>
      <c r="F9380" s="100"/>
      <c r="H9380" s="102"/>
      <c r="I9380" s="103"/>
      <c r="J9380" s="102"/>
      <c r="L9380" s="100"/>
      <c r="M9380" s="100"/>
      <c r="N9380" s="100"/>
    </row>
    <row r="9381" spans="2:14">
      <c r="B9381" s="98"/>
      <c r="C9381" s="98"/>
      <c r="D9381" s="100"/>
      <c r="E9381" s="100"/>
      <c r="F9381" s="100"/>
      <c r="H9381" s="102"/>
      <c r="I9381" s="103"/>
      <c r="J9381" s="102"/>
      <c r="L9381" s="100"/>
      <c r="M9381" s="100"/>
      <c r="N9381" s="100"/>
    </row>
    <row r="9382" spans="2:14">
      <c r="B9382" s="98"/>
      <c r="C9382" s="98"/>
      <c r="D9382" s="100"/>
      <c r="E9382" s="100"/>
      <c r="F9382" s="100"/>
      <c r="H9382" s="102"/>
      <c r="I9382" s="103"/>
      <c r="J9382" s="102"/>
      <c r="L9382" s="100"/>
      <c r="M9382" s="100"/>
      <c r="N9382" s="100"/>
    </row>
    <row r="9383" spans="2:14">
      <c r="B9383" s="98"/>
      <c r="C9383" s="98"/>
      <c r="D9383" s="100"/>
      <c r="E9383" s="100"/>
      <c r="F9383" s="100"/>
      <c r="H9383" s="102"/>
      <c r="I9383" s="103"/>
      <c r="J9383" s="102"/>
      <c r="L9383" s="100"/>
      <c r="M9383" s="100"/>
      <c r="N9383" s="100"/>
    </row>
    <row r="9384" spans="2:14">
      <c r="B9384" s="98"/>
      <c r="C9384" s="98"/>
      <c r="D9384" s="100"/>
      <c r="E9384" s="100"/>
      <c r="F9384" s="100"/>
      <c r="H9384" s="102"/>
      <c r="I9384" s="103"/>
      <c r="J9384" s="102"/>
      <c r="L9384" s="100"/>
      <c r="M9384" s="100"/>
      <c r="N9384" s="100"/>
    </row>
    <row r="9385" spans="2:14">
      <c r="B9385" s="98"/>
      <c r="C9385" s="98"/>
      <c r="D9385" s="100"/>
      <c r="E9385" s="100"/>
      <c r="F9385" s="100"/>
      <c r="H9385" s="102"/>
      <c r="I9385" s="103"/>
      <c r="J9385" s="102"/>
      <c r="L9385" s="100"/>
      <c r="M9385" s="100"/>
      <c r="N9385" s="100"/>
    </row>
    <row r="9386" spans="2:14">
      <c r="B9386" s="98"/>
      <c r="C9386" s="98"/>
      <c r="D9386" s="100"/>
      <c r="E9386" s="100"/>
      <c r="F9386" s="100"/>
      <c r="H9386" s="102"/>
      <c r="I9386" s="103"/>
      <c r="J9386" s="102"/>
      <c r="L9386" s="100"/>
      <c r="M9386" s="100"/>
      <c r="N9386" s="100"/>
    </row>
    <row r="9387" spans="2:14">
      <c r="B9387" s="98"/>
      <c r="C9387" s="98"/>
      <c r="D9387" s="100"/>
      <c r="E9387" s="100"/>
      <c r="F9387" s="100"/>
      <c r="H9387" s="102"/>
      <c r="I9387" s="103"/>
      <c r="J9387" s="102"/>
      <c r="L9387" s="100"/>
      <c r="M9387" s="100"/>
      <c r="N9387" s="100"/>
    </row>
    <row r="9388" spans="2:14">
      <c r="B9388" s="98"/>
      <c r="C9388" s="98"/>
      <c r="D9388" s="100"/>
      <c r="E9388" s="100"/>
      <c r="F9388" s="100"/>
      <c r="H9388" s="102"/>
      <c r="I9388" s="103"/>
      <c r="J9388" s="102"/>
      <c r="L9388" s="100"/>
      <c r="M9388" s="100"/>
      <c r="N9388" s="100"/>
    </row>
    <row r="9389" spans="2:14">
      <c r="B9389" s="98"/>
      <c r="C9389" s="98"/>
      <c r="D9389" s="100"/>
      <c r="E9389" s="100"/>
      <c r="F9389" s="100"/>
      <c r="H9389" s="102"/>
      <c r="I9389" s="103"/>
      <c r="J9389" s="102"/>
      <c r="L9389" s="100"/>
      <c r="M9389" s="100"/>
      <c r="N9389" s="100"/>
    </row>
    <row r="9390" spans="2:14">
      <c r="B9390" s="98"/>
      <c r="C9390" s="98"/>
      <c r="D9390" s="100"/>
      <c r="E9390" s="100"/>
      <c r="F9390" s="100"/>
      <c r="H9390" s="102"/>
      <c r="I9390" s="103"/>
      <c r="J9390" s="102"/>
      <c r="L9390" s="100"/>
      <c r="M9390" s="100"/>
      <c r="N9390" s="100"/>
    </row>
    <row r="9391" spans="2:14">
      <c r="B9391" s="98"/>
      <c r="C9391" s="98"/>
      <c r="D9391" s="100"/>
      <c r="E9391" s="100"/>
      <c r="F9391" s="100"/>
      <c r="H9391" s="102"/>
      <c r="I9391" s="103"/>
      <c r="J9391" s="102"/>
      <c r="L9391" s="100"/>
      <c r="M9391" s="100"/>
      <c r="N9391" s="100"/>
    </row>
    <row r="9392" spans="2:14">
      <c r="B9392" s="98"/>
      <c r="C9392" s="98"/>
      <c r="D9392" s="100"/>
      <c r="E9392" s="100"/>
      <c r="F9392" s="100"/>
      <c r="H9392" s="102"/>
      <c r="I9392" s="103"/>
      <c r="J9392" s="102"/>
      <c r="L9392" s="100"/>
      <c r="M9392" s="100"/>
      <c r="N9392" s="100"/>
    </row>
    <row r="9393" spans="2:14">
      <c r="B9393" s="98"/>
      <c r="C9393" s="98"/>
      <c r="D9393" s="100"/>
      <c r="E9393" s="100"/>
      <c r="F9393" s="100"/>
      <c r="H9393" s="102"/>
      <c r="I9393" s="103"/>
      <c r="J9393" s="102"/>
      <c r="L9393" s="100"/>
      <c r="M9393" s="100"/>
      <c r="N9393" s="100"/>
    </row>
    <row r="9394" spans="2:14">
      <c r="B9394" s="98"/>
      <c r="C9394" s="98"/>
      <c r="D9394" s="100"/>
      <c r="E9394" s="100"/>
      <c r="F9394" s="100"/>
      <c r="H9394" s="102"/>
      <c r="I9394" s="103"/>
      <c r="J9394" s="102"/>
      <c r="L9394" s="100"/>
      <c r="M9394" s="100"/>
      <c r="N9394" s="100"/>
    </row>
    <row r="9395" spans="2:14">
      <c r="B9395" s="98"/>
      <c r="C9395" s="98"/>
      <c r="D9395" s="100"/>
      <c r="E9395" s="100"/>
      <c r="F9395" s="100"/>
      <c r="H9395" s="102"/>
      <c r="I9395" s="103"/>
      <c r="J9395" s="102"/>
      <c r="L9395" s="100"/>
      <c r="M9395" s="100"/>
      <c r="N9395" s="100"/>
    </row>
    <row r="9396" spans="2:14">
      <c r="B9396" s="98"/>
      <c r="C9396" s="98"/>
      <c r="D9396" s="100"/>
      <c r="E9396" s="100"/>
      <c r="F9396" s="100"/>
      <c r="H9396" s="102"/>
      <c r="I9396" s="103"/>
      <c r="J9396" s="102"/>
      <c r="L9396" s="100"/>
      <c r="M9396" s="100"/>
      <c r="N9396" s="100"/>
    </row>
    <row r="9397" spans="2:14">
      <c r="B9397" s="98"/>
      <c r="C9397" s="98"/>
      <c r="D9397" s="100"/>
      <c r="E9397" s="100"/>
      <c r="F9397" s="100"/>
      <c r="H9397" s="102"/>
      <c r="I9397" s="103"/>
      <c r="J9397" s="102"/>
      <c r="L9397" s="100"/>
      <c r="M9397" s="100"/>
      <c r="N9397" s="100"/>
    </row>
    <row r="9398" spans="2:14">
      <c r="B9398" s="98"/>
      <c r="C9398" s="98"/>
      <c r="D9398" s="100"/>
      <c r="E9398" s="100"/>
      <c r="F9398" s="100"/>
      <c r="H9398" s="102"/>
      <c r="I9398" s="103"/>
      <c r="J9398" s="102"/>
      <c r="L9398" s="100"/>
      <c r="M9398" s="100"/>
      <c r="N9398" s="100"/>
    </row>
    <row r="9399" spans="2:14">
      <c r="B9399" s="98"/>
      <c r="C9399" s="98"/>
      <c r="D9399" s="100"/>
      <c r="E9399" s="100"/>
      <c r="F9399" s="100"/>
      <c r="H9399" s="102"/>
      <c r="I9399" s="103"/>
      <c r="J9399" s="102"/>
      <c r="L9399" s="100"/>
      <c r="M9399" s="100"/>
      <c r="N9399" s="100"/>
    </row>
    <row r="9400" spans="2:14">
      <c r="B9400" s="98"/>
      <c r="C9400" s="98"/>
      <c r="D9400" s="100"/>
      <c r="E9400" s="100"/>
      <c r="F9400" s="100"/>
      <c r="H9400" s="102"/>
      <c r="I9400" s="103"/>
      <c r="J9400" s="102"/>
      <c r="L9400" s="100"/>
      <c r="M9400" s="100"/>
      <c r="N9400" s="100"/>
    </row>
    <row r="9401" spans="2:14">
      <c r="B9401" s="98"/>
      <c r="C9401" s="98"/>
      <c r="D9401" s="100"/>
      <c r="E9401" s="100"/>
      <c r="F9401" s="100"/>
      <c r="H9401" s="102"/>
      <c r="I9401" s="103"/>
      <c r="J9401" s="102"/>
      <c r="L9401" s="100"/>
      <c r="M9401" s="100"/>
      <c r="N9401" s="100"/>
    </row>
    <row r="9402" spans="2:14">
      <c r="B9402" s="98"/>
      <c r="C9402" s="98"/>
      <c r="D9402" s="100"/>
      <c r="E9402" s="100"/>
      <c r="F9402" s="100"/>
      <c r="H9402" s="102"/>
      <c r="I9402" s="103"/>
      <c r="J9402" s="102"/>
      <c r="L9402" s="100"/>
      <c r="M9402" s="100"/>
      <c r="N9402" s="100"/>
    </row>
    <row r="9403" spans="2:14">
      <c r="B9403" s="98"/>
      <c r="C9403" s="98"/>
      <c r="D9403" s="100"/>
      <c r="E9403" s="100"/>
      <c r="F9403" s="100"/>
      <c r="H9403" s="102"/>
      <c r="I9403" s="103"/>
      <c r="J9403" s="102"/>
      <c r="L9403" s="100"/>
      <c r="M9403" s="100"/>
      <c r="N9403" s="100"/>
    </row>
    <row r="9404" spans="2:14">
      <c r="B9404" s="98"/>
      <c r="C9404" s="98"/>
      <c r="D9404" s="100"/>
      <c r="E9404" s="100"/>
      <c r="F9404" s="100"/>
      <c r="H9404" s="102"/>
      <c r="I9404" s="103"/>
      <c r="J9404" s="102"/>
      <c r="L9404" s="100"/>
      <c r="M9404" s="100"/>
      <c r="N9404" s="100"/>
    </row>
    <row r="9405" spans="2:14">
      <c r="B9405" s="98"/>
      <c r="C9405" s="98"/>
      <c r="D9405" s="100"/>
      <c r="E9405" s="100"/>
      <c r="F9405" s="100"/>
      <c r="H9405" s="102"/>
      <c r="I9405" s="103"/>
      <c r="J9405" s="102"/>
      <c r="L9405" s="100"/>
      <c r="M9405" s="100"/>
      <c r="N9405" s="100"/>
    </row>
    <row r="9406" spans="2:14">
      <c r="B9406" s="98"/>
      <c r="C9406" s="98"/>
      <c r="D9406" s="100"/>
      <c r="E9406" s="100"/>
      <c r="F9406" s="100"/>
      <c r="H9406" s="102"/>
      <c r="I9406" s="103"/>
      <c r="J9406" s="102"/>
      <c r="L9406" s="100"/>
      <c r="M9406" s="100"/>
      <c r="N9406" s="100"/>
    </row>
    <row r="9407" spans="2:14">
      <c r="B9407" s="98"/>
      <c r="C9407" s="98"/>
      <c r="D9407" s="100"/>
      <c r="E9407" s="100"/>
      <c r="F9407" s="100"/>
      <c r="H9407" s="102"/>
      <c r="I9407" s="103"/>
      <c r="J9407" s="102"/>
      <c r="L9407" s="100"/>
      <c r="M9407" s="100"/>
      <c r="N9407" s="100"/>
    </row>
    <row r="9408" spans="2:14">
      <c r="B9408" s="98"/>
      <c r="C9408" s="98"/>
      <c r="D9408" s="100"/>
      <c r="E9408" s="100"/>
      <c r="F9408" s="100"/>
      <c r="H9408" s="102"/>
      <c r="I9408" s="103"/>
      <c r="J9408" s="102"/>
      <c r="L9408" s="100"/>
      <c r="M9408" s="100"/>
      <c r="N9408" s="100"/>
    </row>
    <row r="9409" spans="2:14">
      <c r="B9409" s="98"/>
      <c r="C9409" s="98"/>
      <c r="D9409" s="100"/>
      <c r="E9409" s="100"/>
      <c r="F9409" s="100"/>
      <c r="H9409" s="102"/>
      <c r="I9409" s="103"/>
      <c r="J9409" s="102"/>
      <c r="L9409" s="100"/>
      <c r="M9409" s="100"/>
      <c r="N9409" s="100"/>
    </row>
    <row r="9410" spans="2:14">
      <c r="B9410" s="98"/>
      <c r="C9410" s="98"/>
      <c r="D9410" s="100"/>
      <c r="E9410" s="100"/>
      <c r="F9410" s="100"/>
      <c r="H9410" s="102"/>
      <c r="I9410" s="103"/>
      <c r="J9410" s="102"/>
      <c r="L9410" s="100"/>
      <c r="M9410" s="100"/>
      <c r="N9410" s="100"/>
    </row>
    <row r="9411" spans="2:14">
      <c r="B9411" s="98"/>
      <c r="C9411" s="98"/>
      <c r="D9411" s="100"/>
      <c r="E9411" s="100"/>
      <c r="F9411" s="100"/>
      <c r="H9411" s="102"/>
      <c r="I9411" s="103"/>
      <c r="J9411" s="102"/>
      <c r="L9411" s="100"/>
      <c r="M9411" s="100"/>
      <c r="N9411" s="100"/>
    </row>
    <row r="9412" spans="2:14">
      <c r="B9412" s="98"/>
      <c r="C9412" s="98"/>
      <c r="D9412" s="100"/>
      <c r="E9412" s="100"/>
      <c r="F9412" s="100"/>
      <c r="H9412" s="102"/>
      <c r="I9412" s="103"/>
      <c r="J9412" s="102"/>
      <c r="L9412" s="100"/>
      <c r="M9412" s="100"/>
      <c r="N9412" s="100"/>
    </row>
    <row r="9413" spans="2:14">
      <c r="B9413" s="98"/>
      <c r="C9413" s="98"/>
      <c r="D9413" s="100"/>
      <c r="E9413" s="100"/>
      <c r="F9413" s="100"/>
      <c r="H9413" s="102"/>
      <c r="I9413" s="103"/>
      <c r="J9413" s="102"/>
      <c r="L9413" s="100"/>
      <c r="M9413" s="100"/>
      <c r="N9413" s="100"/>
    </row>
    <row r="9414" spans="2:14">
      <c r="B9414" s="98"/>
      <c r="C9414" s="98"/>
      <c r="D9414" s="100"/>
      <c r="E9414" s="100"/>
      <c r="F9414" s="100"/>
      <c r="H9414" s="102"/>
      <c r="I9414" s="103"/>
      <c r="J9414" s="102"/>
      <c r="L9414" s="100"/>
      <c r="M9414" s="100"/>
      <c r="N9414" s="100"/>
    </row>
    <row r="9415" spans="2:14">
      <c r="B9415" s="98"/>
      <c r="C9415" s="98"/>
      <c r="D9415" s="100"/>
      <c r="E9415" s="100"/>
      <c r="F9415" s="100"/>
      <c r="H9415" s="102"/>
      <c r="I9415" s="103"/>
      <c r="J9415" s="102"/>
      <c r="L9415" s="100"/>
      <c r="M9415" s="100"/>
      <c r="N9415" s="100"/>
    </row>
    <row r="9416" spans="2:14">
      <c r="B9416" s="98"/>
      <c r="C9416" s="98"/>
      <c r="D9416" s="100"/>
      <c r="E9416" s="100"/>
      <c r="F9416" s="100"/>
      <c r="H9416" s="102"/>
      <c r="I9416" s="103"/>
      <c r="J9416" s="102"/>
      <c r="L9416" s="100"/>
      <c r="M9416" s="100"/>
      <c r="N9416" s="100"/>
    </row>
    <row r="9417" spans="2:14">
      <c r="B9417" s="98"/>
      <c r="C9417" s="98"/>
      <c r="D9417" s="100"/>
      <c r="E9417" s="100"/>
      <c r="F9417" s="100"/>
      <c r="H9417" s="102"/>
      <c r="I9417" s="103"/>
      <c r="J9417" s="102"/>
      <c r="L9417" s="100"/>
      <c r="M9417" s="100"/>
      <c r="N9417" s="100"/>
    </row>
    <row r="9418" spans="2:14">
      <c r="B9418" s="98"/>
      <c r="C9418" s="98"/>
      <c r="D9418" s="100"/>
      <c r="E9418" s="100"/>
      <c r="F9418" s="100"/>
      <c r="H9418" s="102"/>
      <c r="I9418" s="103"/>
      <c r="J9418" s="102"/>
      <c r="L9418" s="100"/>
      <c r="M9418" s="100"/>
      <c r="N9418" s="100"/>
    </row>
    <row r="9419" spans="2:14">
      <c r="B9419" s="98"/>
      <c r="C9419" s="98"/>
      <c r="D9419" s="100"/>
      <c r="E9419" s="100"/>
      <c r="F9419" s="100"/>
      <c r="H9419" s="102"/>
      <c r="I9419" s="103"/>
      <c r="J9419" s="102"/>
      <c r="L9419" s="100"/>
      <c r="M9419" s="100"/>
      <c r="N9419" s="100"/>
    </row>
    <row r="9420" spans="2:14">
      <c r="B9420" s="98"/>
      <c r="C9420" s="98"/>
      <c r="D9420" s="100"/>
      <c r="E9420" s="100"/>
      <c r="F9420" s="100"/>
      <c r="H9420" s="102"/>
      <c r="I9420" s="103"/>
      <c r="J9420" s="102"/>
      <c r="L9420" s="100"/>
      <c r="M9420" s="100"/>
      <c r="N9420" s="100"/>
    </row>
    <row r="9421" spans="2:14">
      <c r="B9421" s="98"/>
      <c r="C9421" s="98"/>
      <c r="D9421" s="100"/>
      <c r="E9421" s="100"/>
      <c r="F9421" s="100"/>
      <c r="H9421" s="102"/>
      <c r="I9421" s="103"/>
      <c r="J9421" s="102"/>
      <c r="L9421" s="100"/>
      <c r="M9421" s="100"/>
      <c r="N9421" s="100"/>
    </row>
    <row r="9422" spans="2:14">
      <c r="B9422" s="98"/>
      <c r="C9422" s="98"/>
      <c r="D9422" s="100"/>
      <c r="E9422" s="100"/>
      <c r="F9422" s="100"/>
      <c r="H9422" s="102"/>
      <c r="I9422" s="103"/>
      <c r="J9422" s="102"/>
      <c r="L9422" s="100"/>
      <c r="M9422" s="100"/>
      <c r="N9422" s="100"/>
    </row>
    <row r="9423" spans="2:14">
      <c r="B9423" s="98"/>
      <c r="C9423" s="98"/>
      <c r="D9423" s="100"/>
      <c r="E9423" s="100"/>
      <c r="F9423" s="100"/>
      <c r="H9423" s="102"/>
      <c r="I9423" s="103"/>
      <c r="J9423" s="102"/>
      <c r="L9423" s="100"/>
      <c r="M9423" s="100"/>
      <c r="N9423" s="100"/>
    </row>
    <row r="9424" spans="2:14">
      <c r="B9424" s="98"/>
      <c r="C9424" s="98"/>
      <c r="D9424" s="100"/>
      <c r="E9424" s="100"/>
      <c r="F9424" s="100"/>
      <c r="H9424" s="102"/>
      <c r="I9424" s="103"/>
      <c r="J9424" s="102"/>
      <c r="L9424" s="100"/>
      <c r="M9424" s="100"/>
      <c r="N9424" s="100"/>
    </row>
    <row r="9425" spans="2:14">
      <c r="B9425" s="98"/>
      <c r="C9425" s="98"/>
      <c r="D9425" s="100"/>
      <c r="E9425" s="100"/>
      <c r="F9425" s="100"/>
      <c r="H9425" s="102"/>
      <c r="I9425" s="103"/>
      <c r="J9425" s="102"/>
      <c r="L9425" s="100"/>
      <c r="M9425" s="100"/>
      <c r="N9425" s="100"/>
    </row>
    <row r="9426" spans="2:14">
      <c r="B9426" s="98"/>
      <c r="C9426" s="98"/>
      <c r="D9426" s="100"/>
      <c r="E9426" s="100"/>
      <c r="F9426" s="100"/>
      <c r="H9426" s="102"/>
      <c r="I9426" s="103"/>
      <c r="J9426" s="102"/>
      <c r="L9426" s="100"/>
      <c r="M9426" s="100"/>
      <c r="N9426" s="100"/>
    </row>
    <row r="9427" spans="2:14">
      <c r="B9427" s="98"/>
      <c r="C9427" s="98"/>
      <c r="D9427" s="100"/>
      <c r="E9427" s="100"/>
      <c r="F9427" s="100"/>
      <c r="H9427" s="102"/>
      <c r="I9427" s="103"/>
      <c r="J9427" s="102"/>
      <c r="L9427" s="100"/>
      <c r="M9427" s="100"/>
      <c r="N9427" s="100"/>
    </row>
    <row r="9428" spans="2:14">
      <c r="B9428" s="98"/>
      <c r="C9428" s="98"/>
      <c r="D9428" s="100"/>
      <c r="E9428" s="100"/>
      <c r="F9428" s="100"/>
      <c r="H9428" s="102"/>
      <c r="I9428" s="103"/>
      <c r="J9428" s="102"/>
      <c r="L9428" s="100"/>
      <c r="M9428" s="100"/>
      <c r="N9428" s="100"/>
    </row>
    <row r="9429" spans="2:14">
      <c r="B9429" s="98"/>
      <c r="C9429" s="98"/>
      <c r="D9429" s="100"/>
      <c r="E9429" s="100"/>
      <c r="F9429" s="100"/>
      <c r="H9429" s="102"/>
      <c r="I9429" s="103"/>
      <c r="J9429" s="102"/>
      <c r="L9429" s="100"/>
      <c r="M9429" s="100"/>
      <c r="N9429" s="100"/>
    </row>
    <row r="9430" spans="2:14">
      <c r="B9430" s="98"/>
      <c r="C9430" s="98"/>
      <c r="D9430" s="100"/>
      <c r="E9430" s="100"/>
      <c r="F9430" s="100"/>
      <c r="H9430" s="102"/>
      <c r="I9430" s="103"/>
      <c r="J9430" s="102"/>
      <c r="L9430" s="100"/>
      <c r="M9430" s="100"/>
      <c r="N9430" s="100"/>
    </row>
    <row r="9431" spans="2:14">
      <c r="B9431" s="98"/>
      <c r="C9431" s="98"/>
      <c r="D9431" s="100"/>
      <c r="E9431" s="100"/>
      <c r="F9431" s="100"/>
      <c r="H9431" s="102"/>
      <c r="I9431" s="103"/>
      <c r="J9431" s="102"/>
      <c r="L9431" s="100"/>
      <c r="M9431" s="100"/>
      <c r="N9431" s="100"/>
    </row>
    <row r="9432" spans="2:14">
      <c r="B9432" s="98"/>
      <c r="C9432" s="98"/>
      <c r="D9432" s="100"/>
      <c r="E9432" s="100"/>
      <c r="F9432" s="100"/>
      <c r="H9432" s="102"/>
      <c r="I9432" s="103"/>
      <c r="J9432" s="102"/>
      <c r="L9432" s="100"/>
      <c r="M9432" s="100"/>
      <c r="N9432" s="100"/>
    </row>
    <row r="9433" spans="2:14">
      <c r="B9433" s="98"/>
      <c r="C9433" s="98"/>
      <c r="D9433" s="100"/>
      <c r="E9433" s="100"/>
      <c r="F9433" s="100"/>
      <c r="H9433" s="102"/>
      <c r="I9433" s="103"/>
      <c r="J9433" s="102"/>
      <c r="L9433" s="100"/>
      <c r="M9433" s="100"/>
      <c r="N9433" s="100"/>
    </row>
    <row r="9434" spans="2:14">
      <c r="B9434" s="98"/>
      <c r="C9434" s="98"/>
      <c r="D9434" s="100"/>
      <c r="E9434" s="100"/>
      <c r="F9434" s="100"/>
      <c r="H9434" s="102"/>
      <c r="I9434" s="103"/>
      <c r="J9434" s="102"/>
      <c r="L9434" s="100"/>
      <c r="M9434" s="100"/>
      <c r="N9434" s="100"/>
    </row>
    <row r="9435" spans="2:14">
      <c r="B9435" s="98"/>
      <c r="C9435" s="98"/>
      <c r="D9435" s="100"/>
      <c r="E9435" s="100"/>
      <c r="F9435" s="100"/>
      <c r="H9435" s="102"/>
      <c r="I9435" s="103"/>
      <c r="J9435" s="102"/>
      <c r="L9435" s="100"/>
      <c r="M9435" s="100"/>
      <c r="N9435" s="100"/>
    </row>
    <row r="9436" spans="2:14">
      <c r="B9436" s="98"/>
      <c r="C9436" s="98"/>
      <c r="D9436" s="100"/>
      <c r="E9436" s="100"/>
      <c r="F9436" s="100"/>
      <c r="H9436" s="102"/>
      <c r="I9436" s="103"/>
      <c r="J9436" s="102"/>
      <c r="L9436" s="100"/>
      <c r="M9436" s="100"/>
      <c r="N9436" s="100"/>
    </row>
    <row r="9437" spans="2:14">
      <c r="B9437" s="98"/>
      <c r="C9437" s="98"/>
      <c r="D9437" s="100"/>
      <c r="E9437" s="100"/>
      <c r="F9437" s="100"/>
      <c r="H9437" s="102"/>
      <c r="I9437" s="103"/>
      <c r="J9437" s="102"/>
      <c r="L9437" s="100"/>
      <c r="M9437" s="100"/>
      <c r="N9437" s="100"/>
    </row>
    <row r="9438" spans="2:14">
      <c r="B9438" s="98"/>
      <c r="C9438" s="98"/>
      <c r="D9438" s="100"/>
      <c r="E9438" s="100"/>
      <c r="F9438" s="100"/>
      <c r="H9438" s="102"/>
      <c r="I9438" s="103"/>
      <c r="J9438" s="102"/>
      <c r="L9438" s="100"/>
      <c r="M9438" s="100"/>
      <c r="N9438" s="100"/>
    </row>
    <row r="9439" spans="2:14">
      <c r="B9439" s="98"/>
      <c r="C9439" s="98"/>
      <c r="D9439" s="100"/>
      <c r="E9439" s="100"/>
      <c r="F9439" s="100"/>
      <c r="H9439" s="102"/>
      <c r="I9439" s="103"/>
      <c r="J9439" s="102"/>
      <c r="L9439" s="100"/>
      <c r="M9439" s="100"/>
      <c r="N9439" s="100"/>
    </row>
    <row r="9440" spans="2:14">
      <c r="B9440" s="98"/>
      <c r="C9440" s="98"/>
      <c r="D9440" s="100"/>
      <c r="E9440" s="100"/>
      <c r="F9440" s="100"/>
      <c r="H9440" s="102"/>
      <c r="I9440" s="103"/>
      <c r="J9440" s="102"/>
      <c r="L9440" s="100"/>
      <c r="M9440" s="100"/>
      <c r="N9440" s="100"/>
    </row>
    <row r="9441" spans="2:14">
      <c r="B9441" s="98"/>
      <c r="C9441" s="98"/>
      <c r="D9441" s="100"/>
      <c r="E9441" s="100"/>
      <c r="F9441" s="100"/>
      <c r="H9441" s="102"/>
      <c r="I9441" s="103"/>
      <c r="J9441" s="102"/>
      <c r="L9441" s="100"/>
      <c r="M9441" s="100"/>
      <c r="N9441" s="100"/>
    </row>
    <row r="9442" spans="2:14">
      <c r="B9442" s="98"/>
      <c r="C9442" s="98"/>
      <c r="D9442" s="100"/>
      <c r="E9442" s="100"/>
      <c r="F9442" s="100"/>
      <c r="H9442" s="102"/>
      <c r="I9442" s="103"/>
      <c r="J9442" s="102"/>
      <c r="L9442" s="100"/>
      <c r="M9442" s="100"/>
      <c r="N9442" s="100"/>
    </row>
    <row r="9443" spans="2:14">
      <c r="B9443" s="98"/>
      <c r="C9443" s="98"/>
      <c r="D9443" s="100"/>
      <c r="E9443" s="100"/>
      <c r="F9443" s="100"/>
      <c r="H9443" s="102"/>
      <c r="I9443" s="103"/>
      <c r="J9443" s="102"/>
      <c r="L9443" s="100"/>
      <c r="M9443" s="100"/>
      <c r="N9443" s="100"/>
    </row>
    <row r="9444" spans="2:14">
      <c r="B9444" s="98"/>
      <c r="C9444" s="98"/>
      <c r="D9444" s="100"/>
      <c r="E9444" s="100"/>
      <c r="F9444" s="100"/>
      <c r="H9444" s="102"/>
      <c r="I9444" s="103"/>
      <c r="J9444" s="102"/>
      <c r="L9444" s="100"/>
      <c r="M9444" s="100"/>
      <c r="N9444" s="100"/>
    </row>
    <row r="9445" spans="2:14">
      <c r="B9445" s="98"/>
      <c r="C9445" s="98"/>
      <c r="D9445" s="100"/>
      <c r="E9445" s="100"/>
      <c r="F9445" s="100"/>
      <c r="H9445" s="102"/>
      <c r="I9445" s="103"/>
      <c r="J9445" s="102"/>
      <c r="L9445" s="100"/>
      <c r="M9445" s="100"/>
      <c r="N9445" s="100"/>
    </row>
    <row r="9446" spans="2:14">
      <c r="B9446" s="98"/>
      <c r="C9446" s="98"/>
      <c r="D9446" s="100"/>
      <c r="E9446" s="100"/>
      <c r="F9446" s="100"/>
      <c r="H9446" s="102"/>
      <c r="I9446" s="103"/>
      <c r="J9446" s="102"/>
      <c r="L9446" s="100"/>
      <c r="M9446" s="100"/>
      <c r="N9446" s="100"/>
    </row>
    <row r="9447" spans="2:14">
      <c r="B9447" s="98"/>
      <c r="C9447" s="98"/>
      <c r="D9447" s="100"/>
      <c r="E9447" s="100"/>
      <c r="F9447" s="100"/>
      <c r="H9447" s="102"/>
      <c r="I9447" s="103"/>
      <c r="J9447" s="102"/>
      <c r="L9447" s="100"/>
      <c r="M9447" s="100"/>
      <c r="N9447" s="100"/>
    </row>
    <row r="9448" spans="2:14">
      <c r="B9448" s="98"/>
      <c r="C9448" s="98"/>
      <c r="D9448" s="100"/>
      <c r="E9448" s="100"/>
      <c r="F9448" s="100"/>
      <c r="H9448" s="102"/>
      <c r="I9448" s="103"/>
      <c r="J9448" s="102"/>
      <c r="L9448" s="100"/>
      <c r="M9448" s="100"/>
      <c r="N9448" s="100"/>
    </row>
    <row r="9449" spans="2:14">
      <c r="B9449" s="98"/>
      <c r="C9449" s="98"/>
      <c r="D9449" s="100"/>
      <c r="E9449" s="100"/>
      <c r="F9449" s="100"/>
      <c r="H9449" s="102"/>
      <c r="I9449" s="103"/>
      <c r="J9449" s="102"/>
      <c r="L9449" s="100"/>
      <c r="M9449" s="100"/>
      <c r="N9449" s="100"/>
    </row>
    <row r="9450" spans="2:14">
      <c r="B9450" s="98"/>
      <c r="C9450" s="98"/>
      <c r="D9450" s="100"/>
      <c r="E9450" s="100"/>
      <c r="F9450" s="100"/>
      <c r="H9450" s="102"/>
      <c r="I9450" s="103"/>
      <c r="J9450" s="102"/>
      <c r="L9450" s="100"/>
      <c r="M9450" s="100"/>
      <c r="N9450" s="100"/>
    </row>
    <row r="9451" spans="2:14">
      <c r="B9451" s="98"/>
      <c r="C9451" s="98"/>
      <c r="D9451" s="100"/>
      <c r="E9451" s="100"/>
      <c r="F9451" s="100"/>
      <c r="H9451" s="102"/>
      <c r="I9451" s="103"/>
      <c r="J9451" s="102"/>
      <c r="L9451" s="100"/>
      <c r="M9451" s="100"/>
      <c r="N9451" s="100"/>
    </row>
    <row r="9452" spans="2:14">
      <c r="B9452" s="98"/>
      <c r="C9452" s="98"/>
      <c r="D9452" s="100"/>
      <c r="E9452" s="100"/>
      <c r="F9452" s="100"/>
      <c r="H9452" s="102"/>
      <c r="I9452" s="103"/>
      <c r="J9452" s="102"/>
      <c r="L9452" s="100"/>
      <c r="M9452" s="100"/>
      <c r="N9452" s="100"/>
    </row>
    <row r="9453" spans="2:14">
      <c r="B9453" s="98"/>
      <c r="C9453" s="98"/>
      <c r="D9453" s="100"/>
      <c r="E9453" s="100"/>
      <c r="F9453" s="100"/>
      <c r="H9453" s="102"/>
      <c r="I9453" s="103"/>
      <c r="J9453" s="102"/>
      <c r="L9453" s="100"/>
      <c r="M9453" s="100"/>
      <c r="N9453" s="100"/>
    </row>
    <row r="9454" spans="2:14">
      <c r="B9454" s="98"/>
      <c r="C9454" s="98"/>
      <c r="D9454" s="100"/>
      <c r="E9454" s="100"/>
      <c r="F9454" s="100"/>
      <c r="H9454" s="102"/>
      <c r="I9454" s="103"/>
      <c r="J9454" s="102"/>
      <c r="L9454" s="100"/>
      <c r="M9454" s="100"/>
      <c r="N9454" s="100"/>
    </row>
    <row r="9455" spans="2:14">
      <c r="B9455" s="98"/>
      <c r="C9455" s="98"/>
      <c r="D9455" s="100"/>
      <c r="E9455" s="100"/>
      <c r="F9455" s="100"/>
      <c r="H9455" s="102"/>
      <c r="I9455" s="103"/>
      <c r="J9455" s="102"/>
      <c r="L9455" s="100"/>
      <c r="M9455" s="100"/>
      <c r="N9455" s="100"/>
    </row>
    <row r="9456" spans="2:14">
      <c r="B9456" s="98"/>
      <c r="C9456" s="98"/>
      <c r="D9456" s="100"/>
      <c r="E9456" s="100"/>
      <c r="F9456" s="100"/>
      <c r="H9456" s="102"/>
      <c r="I9456" s="103"/>
      <c r="J9456" s="102"/>
      <c r="L9456" s="100"/>
      <c r="M9456" s="100"/>
      <c r="N9456" s="100"/>
    </row>
    <row r="9457" spans="2:14">
      <c r="B9457" s="98"/>
      <c r="C9457" s="98"/>
      <c r="D9457" s="100"/>
      <c r="E9457" s="100"/>
      <c r="F9457" s="100"/>
      <c r="H9457" s="102"/>
      <c r="I9457" s="103"/>
      <c r="J9457" s="102"/>
      <c r="L9457" s="100"/>
      <c r="M9457" s="100"/>
      <c r="N9457" s="100"/>
    </row>
    <row r="9458" spans="2:14">
      <c r="B9458" s="98"/>
      <c r="C9458" s="98"/>
      <c r="D9458" s="100"/>
      <c r="E9458" s="100"/>
      <c r="F9458" s="100"/>
      <c r="H9458" s="102"/>
      <c r="I9458" s="103"/>
      <c r="J9458" s="102"/>
      <c r="L9458" s="100"/>
      <c r="M9458" s="100"/>
      <c r="N9458" s="100"/>
    </row>
    <row r="9459" spans="2:14">
      <c r="B9459" s="98"/>
      <c r="C9459" s="98"/>
      <c r="D9459" s="100"/>
      <c r="E9459" s="100"/>
      <c r="F9459" s="100"/>
      <c r="H9459" s="102"/>
      <c r="I9459" s="103"/>
      <c r="J9459" s="102"/>
      <c r="L9459" s="100"/>
      <c r="M9459" s="100"/>
      <c r="N9459" s="100"/>
    </row>
    <row r="9460" spans="2:14">
      <c r="B9460" s="98"/>
      <c r="C9460" s="98"/>
      <c r="D9460" s="100"/>
      <c r="E9460" s="100"/>
      <c r="F9460" s="100"/>
      <c r="H9460" s="102"/>
      <c r="I9460" s="103"/>
      <c r="J9460" s="102"/>
      <c r="L9460" s="100"/>
      <c r="M9460" s="100"/>
      <c r="N9460" s="100"/>
    </row>
    <row r="9461" spans="2:14">
      <c r="B9461" s="98"/>
      <c r="C9461" s="98"/>
      <c r="D9461" s="100"/>
      <c r="E9461" s="100"/>
      <c r="F9461" s="100"/>
      <c r="H9461" s="102"/>
      <c r="I9461" s="103"/>
      <c r="J9461" s="102"/>
      <c r="L9461" s="100"/>
      <c r="M9461" s="100"/>
      <c r="N9461" s="100"/>
    </row>
    <row r="9462" spans="2:14">
      <c r="B9462" s="98"/>
      <c r="C9462" s="98"/>
      <c r="D9462" s="100"/>
      <c r="E9462" s="100"/>
      <c r="F9462" s="100"/>
      <c r="H9462" s="102"/>
      <c r="I9462" s="103"/>
      <c r="J9462" s="102"/>
      <c r="L9462" s="100"/>
      <c r="M9462" s="100"/>
      <c r="N9462" s="100"/>
    </row>
    <row r="9463" spans="2:14">
      <c r="B9463" s="98"/>
      <c r="C9463" s="98"/>
      <c r="D9463" s="100"/>
      <c r="E9463" s="100"/>
      <c r="F9463" s="100"/>
      <c r="H9463" s="102"/>
      <c r="I9463" s="103"/>
      <c r="J9463" s="102"/>
      <c r="L9463" s="100"/>
      <c r="M9463" s="100"/>
      <c r="N9463" s="100"/>
    </row>
    <row r="9464" spans="2:14">
      <c r="B9464" s="98"/>
      <c r="C9464" s="98"/>
      <c r="D9464" s="100"/>
      <c r="E9464" s="100"/>
      <c r="F9464" s="100"/>
      <c r="H9464" s="102"/>
      <c r="I9464" s="103"/>
      <c r="J9464" s="102"/>
      <c r="L9464" s="100"/>
      <c r="M9464" s="100"/>
      <c r="N9464" s="100"/>
    </row>
    <row r="9465" spans="2:14">
      <c r="B9465" s="98"/>
      <c r="C9465" s="98"/>
      <c r="D9465" s="100"/>
      <c r="E9465" s="100"/>
      <c r="F9465" s="100"/>
      <c r="H9465" s="102"/>
      <c r="I9465" s="103"/>
      <c r="J9465" s="102"/>
      <c r="L9465" s="100"/>
      <c r="M9465" s="100"/>
      <c r="N9465" s="100"/>
    </row>
    <row r="9466" spans="2:14">
      <c r="B9466" s="98"/>
      <c r="C9466" s="98"/>
      <c r="D9466" s="100"/>
      <c r="E9466" s="100"/>
      <c r="F9466" s="100"/>
      <c r="H9466" s="102"/>
      <c r="I9466" s="103"/>
      <c r="J9466" s="102"/>
      <c r="L9466" s="100"/>
      <c r="M9466" s="100"/>
      <c r="N9466" s="100"/>
    </row>
    <row r="9467" spans="2:14">
      <c r="B9467" s="98"/>
      <c r="C9467" s="98"/>
      <c r="D9467" s="100"/>
      <c r="E9467" s="100"/>
      <c r="F9467" s="100"/>
      <c r="H9467" s="102"/>
      <c r="I9467" s="103"/>
      <c r="J9467" s="102"/>
      <c r="L9467" s="100"/>
      <c r="M9467" s="100"/>
      <c r="N9467" s="100"/>
    </row>
    <row r="9468" spans="2:14">
      <c r="B9468" s="98"/>
      <c r="C9468" s="98"/>
      <c r="D9468" s="100"/>
      <c r="E9468" s="100"/>
      <c r="F9468" s="100"/>
      <c r="H9468" s="102"/>
      <c r="I9468" s="103"/>
      <c r="J9468" s="102"/>
      <c r="L9468" s="100"/>
      <c r="M9468" s="100"/>
      <c r="N9468" s="100"/>
    </row>
    <row r="9469" spans="2:14">
      <c r="B9469" s="98"/>
      <c r="C9469" s="98"/>
      <c r="D9469" s="100"/>
      <c r="E9469" s="100"/>
      <c r="F9469" s="100"/>
      <c r="H9469" s="102"/>
      <c r="I9469" s="103"/>
      <c r="J9469" s="102"/>
      <c r="L9469" s="100"/>
      <c r="M9469" s="100"/>
      <c r="N9469" s="100"/>
    </row>
    <row r="9470" spans="2:14">
      <c r="B9470" s="98"/>
      <c r="C9470" s="98"/>
      <c r="D9470" s="100"/>
      <c r="E9470" s="100"/>
      <c r="F9470" s="100"/>
      <c r="H9470" s="102"/>
      <c r="I9470" s="103"/>
      <c r="J9470" s="102"/>
      <c r="L9470" s="100"/>
      <c r="M9470" s="100"/>
      <c r="N9470" s="100"/>
    </row>
    <row r="9471" spans="2:14">
      <c r="B9471" s="98"/>
      <c r="C9471" s="98"/>
      <c r="D9471" s="100"/>
      <c r="E9471" s="100"/>
      <c r="F9471" s="100"/>
      <c r="H9471" s="102"/>
      <c r="I9471" s="103"/>
      <c r="J9471" s="102"/>
      <c r="L9471" s="100"/>
      <c r="M9471" s="100"/>
      <c r="N9471" s="100"/>
    </row>
    <row r="9472" spans="2:14">
      <c r="B9472" s="98"/>
      <c r="C9472" s="98"/>
      <c r="D9472" s="100"/>
      <c r="E9472" s="100"/>
      <c r="F9472" s="100"/>
      <c r="H9472" s="102"/>
      <c r="I9472" s="103"/>
      <c r="J9472" s="102"/>
      <c r="L9472" s="100"/>
      <c r="M9472" s="100"/>
      <c r="N9472" s="100"/>
    </row>
    <row r="9473" spans="2:14">
      <c r="B9473" s="98"/>
      <c r="C9473" s="98"/>
      <c r="D9473" s="100"/>
      <c r="E9473" s="100"/>
      <c r="F9473" s="100"/>
      <c r="H9473" s="102"/>
      <c r="I9473" s="103"/>
      <c r="J9473" s="102"/>
      <c r="L9473" s="100"/>
      <c r="M9473" s="100"/>
      <c r="N9473" s="100"/>
    </row>
    <row r="9474" spans="2:14">
      <c r="B9474" s="98"/>
      <c r="C9474" s="98"/>
      <c r="D9474" s="100"/>
      <c r="E9474" s="100"/>
      <c r="F9474" s="100"/>
      <c r="H9474" s="102"/>
      <c r="I9474" s="103"/>
      <c r="J9474" s="102"/>
      <c r="L9474" s="100"/>
      <c r="M9474" s="100"/>
      <c r="N9474" s="100"/>
    </row>
    <row r="9475" spans="2:14">
      <c r="B9475" s="98"/>
      <c r="C9475" s="98"/>
      <c r="D9475" s="100"/>
      <c r="E9475" s="100"/>
      <c r="F9475" s="100"/>
      <c r="H9475" s="102"/>
      <c r="I9475" s="103"/>
      <c r="J9475" s="102"/>
      <c r="L9475" s="100"/>
      <c r="M9475" s="100"/>
      <c r="N9475" s="100"/>
    </row>
    <row r="9476" spans="2:14">
      <c r="B9476" s="98"/>
      <c r="C9476" s="98"/>
      <c r="D9476" s="100"/>
      <c r="E9476" s="100"/>
      <c r="F9476" s="100"/>
      <c r="H9476" s="102"/>
      <c r="I9476" s="103"/>
      <c r="J9476" s="102"/>
      <c r="L9476" s="100"/>
      <c r="M9476" s="100"/>
      <c r="N9476" s="100"/>
    </row>
    <row r="9477" spans="2:14">
      <c r="B9477" s="98"/>
      <c r="C9477" s="98"/>
      <c r="D9477" s="100"/>
      <c r="E9477" s="100"/>
      <c r="F9477" s="100"/>
      <c r="H9477" s="102"/>
      <c r="I9477" s="103"/>
      <c r="J9477" s="102"/>
      <c r="L9477" s="100"/>
      <c r="M9477" s="100"/>
      <c r="N9477" s="100"/>
    </row>
    <row r="9478" spans="2:14">
      <c r="B9478" s="98"/>
      <c r="C9478" s="98"/>
      <c r="D9478" s="100"/>
      <c r="E9478" s="100"/>
      <c r="F9478" s="100"/>
      <c r="H9478" s="102"/>
      <c r="I9478" s="103"/>
      <c r="J9478" s="102"/>
      <c r="L9478" s="100"/>
      <c r="M9478" s="100"/>
      <c r="N9478" s="100"/>
    </row>
    <row r="9479" spans="2:14">
      <c r="B9479" s="98"/>
      <c r="C9479" s="98"/>
      <c r="D9479" s="100"/>
      <c r="E9479" s="100"/>
      <c r="F9479" s="100"/>
      <c r="H9479" s="102"/>
      <c r="I9479" s="103"/>
      <c r="J9479" s="102"/>
      <c r="L9479" s="100"/>
      <c r="M9479" s="100"/>
      <c r="N9479" s="100"/>
    </row>
    <row r="9480" spans="2:14">
      <c r="B9480" s="98"/>
      <c r="C9480" s="98"/>
      <c r="D9480" s="100"/>
      <c r="E9480" s="100"/>
      <c r="F9480" s="100"/>
      <c r="H9480" s="102"/>
      <c r="I9480" s="103"/>
      <c r="J9480" s="102"/>
      <c r="L9480" s="100"/>
      <c r="M9480" s="100"/>
      <c r="N9480" s="100"/>
    </row>
    <row r="9481" spans="2:14">
      <c r="B9481" s="98"/>
      <c r="C9481" s="98"/>
      <c r="D9481" s="100"/>
      <c r="E9481" s="100"/>
      <c r="F9481" s="100"/>
      <c r="H9481" s="102"/>
      <c r="I9481" s="103"/>
      <c r="J9481" s="102"/>
      <c r="L9481" s="100"/>
      <c r="M9481" s="100"/>
      <c r="N9481" s="100"/>
    </row>
    <row r="9482" spans="2:14">
      <c r="B9482" s="98"/>
      <c r="C9482" s="98"/>
      <c r="D9482" s="100"/>
      <c r="E9482" s="100"/>
      <c r="F9482" s="100"/>
      <c r="H9482" s="102"/>
      <c r="I9482" s="103"/>
      <c r="J9482" s="102"/>
      <c r="L9482" s="100"/>
      <c r="M9482" s="100"/>
      <c r="N9482" s="100"/>
    </row>
    <row r="9483" spans="2:14">
      <c r="B9483" s="98"/>
      <c r="C9483" s="98"/>
      <c r="D9483" s="100"/>
      <c r="E9483" s="100"/>
      <c r="F9483" s="100"/>
      <c r="H9483" s="102"/>
      <c r="I9483" s="103"/>
      <c r="J9483" s="102"/>
      <c r="L9483" s="100"/>
      <c r="M9483" s="100"/>
      <c r="N9483" s="100"/>
    </row>
    <row r="9484" spans="2:14">
      <c r="B9484" s="98"/>
      <c r="C9484" s="98"/>
      <c r="D9484" s="100"/>
      <c r="E9484" s="100"/>
      <c r="F9484" s="100"/>
      <c r="H9484" s="102"/>
      <c r="I9484" s="103"/>
      <c r="J9484" s="102"/>
      <c r="L9484" s="100"/>
      <c r="M9484" s="100"/>
      <c r="N9484" s="100"/>
    </row>
    <row r="9485" spans="2:14">
      <c r="B9485" s="98"/>
      <c r="C9485" s="98"/>
      <c r="D9485" s="100"/>
      <c r="E9485" s="100"/>
      <c r="F9485" s="100"/>
      <c r="H9485" s="102"/>
      <c r="I9485" s="103"/>
      <c r="J9485" s="102"/>
      <c r="L9485" s="100"/>
      <c r="M9485" s="100"/>
      <c r="N9485" s="100"/>
    </row>
    <row r="9486" spans="2:14">
      <c r="B9486" s="98"/>
      <c r="C9486" s="98"/>
      <c r="D9486" s="100"/>
      <c r="E9486" s="100"/>
      <c r="F9486" s="100"/>
      <c r="H9486" s="102"/>
      <c r="I9486" s="103"/>
      <c r="J9486" s="102"/>
      <c r="L9486" s="100"/>
      <c r="M9486" s="100"/>
      <c r="N9486" s="100"/>
    </row>
    <row r="9487" spans="2:14">
      <c r="B9487" s="98"/>
      <c r="C9487" s="98"/>
      <c r="D9487" s="100"/>
      <c r="E9487" s="100"/>
      <c r="F9487" s="100"/>
      <c r="H9487" s="102"/>
      <c r="I9487" s="103"/>
      <c r="J9487" s="102"/>
      <c r="L9487" s="100"/>
      <c r="M9487" s="100"/>
      <c r="N9487" s="100"/>
    </row>
    <row r="9488" spans="2:14">
      <c r="B9488" s="98"/>
      <c r="C9488" s="98"/>
      <c r="D9488" s="100"/>
      <c r="E9488" s="100"/>
      <c r="F9488" s="100"/>
      <c r="H9488" s="102"/>
      <c r="I9488" s="103"/>
      <c r="J9488" s="102"/>
      <c r="L9488" s="100"/>
      <c r="M9488" s="100"/>
      <c r="N9488" s="100"/>
    </row>
    <row r="9489" spans="2:14">
      <c r="B9489" s="98"/>
      <c r="C9489" s="98"/>
      <c r="D9489" s="100"/>
      <c r="E9489" s="100"/>
      <c r="F9489" s="100"/>
      <c r="H9489" s="102"/>
      <c r="I9489" s="103"/>
      <c r="J9489" s="102"/>
      <c r="L9489" s="100"/>
      <c r="M9489" s="100"/>
      <c r="N9489" s="100"/>
    </row>
    <row r="9490" spans="2:14">
      <c r="B9490" s="98"/>
      <c r="C9490" s="98"/>
      <c r="D9490" s="100"/>
      <c r="E9490" s="100"/>
      <c r="F9490" s="100"/>
      <c r="H9490" s="102"/>
      <c r="I9490" s="103"/>
      <c r="J9490" s="102"/>
      <c r="L9490" s="100"/>
      <c r="M9490" s="100"/>
      <c r="N9490" s="100"/>
    </row>
    <row r="9491" spans="2:14">
      <c r="B9491" s="98"/>
      <c r="C9491" s="98"/>
      <c r="D9491" s="100"/>
      <c r="E9491" s="100"/>
      <c r="F9491" s="100"/>
      <c r="H9491" s="102"/>
      <c r="I9491" s="103"/>
      <c r="J9491" s="102"/>
      <c r="L9491" s="100"/>
      <c r="M9491" s="100"/>
      <c r="N9491" s="100"/>
    </row>
    <row r="9492" spans="2:14">
      <c r="B9492" s="98"/>
      <c r="C9492" s="98"/>
      <c r="D9492" s="100"/>
      <c r="E9492" s="100"/>
      <c r="F9492" s="100"/>
      <c r="H9492" s="102"/>
      <c r="I9492" s="103"/>
      <c r="J9492" s="102"/>
      <c r="L9492" s="100"/>
      <c r="M9492" s="100"/>
      <c r="N9492" s="100"/>
    </row>
    <row r="9493" spans="2:14">
      <c r="B9493" s="98"/>
      <c r="C9493" s="98"/>
      <c r="D9493" s="100"/>
      <c r="E9493" s="100"/>
      <c r="F9493" s="100"/>
      <c r="H9493" s="102"/>
      <c r="I9493" s="103"/>
      <c r="J9493" s="102"/>
      <c r="L9493" s="100"/>
      <c r="M9493" s="100"/>
      <c r="N9493" s="100"/>
    </row>
    <row r="9494" spans="2:14">
      <c r="B9494" s="98"/>
      <c r="C9494" s="98"/>
      <c r="D9494" s="100"/>
      <c r="E9494" s="100"/>
      <c r="F9494" s="100"/>
      <c r="H9494" s="102"/>
      <c r="I9494" s="103"/>
      <c r="J9494" s="102"/>
      <c r="L9494" s="100"/>
      <c r="M9494" s="100"/>
      <c r="N9494" s="100"/>
    </row>
    <row r="9495" spans="2:14">
      <c r="B9495" s="98"/>
      <c r="C9495" s="98"/>
      <c r="D9495" s="100"/>
      <c r="E9495" s="100"/>
      <c r="F9495" s="100"/>
      <c r="H9495" s="102"/>
      <c r="I9495" s="103"/>
      <c r="J9495" s="102"/>
      <c r="L9495" s="100"/>
      <c r="M9495" s="100"/>
      <c r="N9495" s="100"/>
    </row>
    <row r="9496" spans="2:14">
      <c r="B9496" s="98"/>
      <c r="C9496" s="98"/>
      <c r="D9496" s="100"/>
      <c r="E9496" s="100"/>
      <c r="F9496" s="100"/>
      <c r="H9496" s="102"/>
      <c r="I9496" s="103"/>
      <c r="J9496" s="102"/>
      <c r="L9496" s="100"/>
      <c r="M9496" s="100"/>
      <c r="N9496" s="100"/>
    </row>
    <row r="9497" spans="2:14">
      <c r="B9497" s="98"/>
      <c r="C9497" s="98"/>
      <c r="D9497" s="100"/>
      <c r="E9497" s="100"/>
      <c r="F9497" s="100"/>
      <c r="H9497" s="102"/>
      <c r="I9497" s="103"/>
      <c r="J9497" s="102"/>
      <c r="L9497" s="100"/>
      <c r="M9497" s="100"/>
      <c r="N9497" s="100"/>
    </row>
    <row r="9498" spans="2:14">
      <c r="B9498" s="98"/>
      <c r="C9498" s="98"/>
      <c r="D9498" s="100"/>
      <c r="E9498" s="100"/>
      <c r="F9498" s="100"/>
      <c r="H9498" s="102"/>
      <c r="I9498" s="103"/>
      <c r="J9498" s="102"/>
      <c r="L9498" s="100"/>
      <c r="M9498" s="100"/>
      <c r="N9498" s="100"/>
    </row>
    <row r="9499" spans="2:14">
      <c r="B9499" s="98"/>
      <c r="C9499" s="98"/>
      <c r="D9499" s="100"/>
      <c r="E9499" s="100"/>
      <c r="F9499" s="100"/>
      <c r="H9499" s="102"/>
      <c r="I9499" s="103"/>
      <c r="J9499" s="102"/>
      <c r="L9499" s="100"/>
      <c r="M9499" s="100"/>
      <c r="N9499" s="100"/>
    </row>
    <row r="9500" spans="2:14">
      <c r="B9500" s="98"/>
      <c r="C9500" s="98"/>
      <c r="D9500" s="100"/>
      <c r="E9500" s="100"/>
      <c r="F9500" s="100"/>
      <c r="H9500" s="102"/>
      <c r="I9500" s="103"/>
      <c r="J9500" s="102"/>
      <c r="L9500" s="100"/>
      <c r="M9500" s="100"/>
      <c r="N9500" s="100"/>
    </row>
    <row r="9501" spans="2:14">
      <c r="B9501" s="98"/>
      <c r="C9501" s="98"/>
      <c r="D9501" s="100"/>
      <c r="E9501" s="100"/>
      <c r="F9501" s="100"/>
      <c r="H9501" s="102"/>
      <c r="I9501" s="103"/>
      <c r="J9501" s="102"/>
      <c r="L9501" s="100"/>
      <c r="M9501" s="100"/>
      <c r="N9501" s="100"/>
    </row>
    <row r="9502" spans="2:14">
      <c r="B9502" s="98"/>
      <c r="C9502" s="98"/>
      <c r="D9502" s="100"/>
      <c r="E9502" s="100"/>
      <c r="F9502" s="100"/>
      <c r="H9502" s="102"/>
      <c r="I9502" s="103"/>
      <c r="J9502" s="102"/>
      <c r="L9502" s="100"/>
      <c r="M9502" s="100"/>
      <c r="N9502" s="100"/>
    </row>
    <row r="9503" spans="2:14">
      <c r="B9503" s="98"/>
      <c r="C9503" s="98"/>
      <c r="D9503" s="100"/>
      <c r="E9503" s="100"/>
      <c r="F9503" s="100"/>
      <c r="H9503" s="102"/>
      <c r="I9503" s="103"/>
      <c r="J9503" s="102"/>
      <c r="L9503" s="100"/>
      <c r="M9503" s="100"/>
      <c r="N9503" s="100"/>
    </row>
    <row r="9504" spans="2:14">
      <c r="B9504" s="98"/>
      <c r="C9504" s="98"/>
      <c r="D9504" s="100"/>
      <c r="E9504" s="100"/>
      <c r="F9504" s="100"/>
      <c r="H9504" s="102"/>
      <c r="I9504" s="103"/>
      <c r="J9504" s="102"/>
      <c r="L9504" s="100"/>
      <c r="M9504" s="100"/>
      <c r="N9504" s="100"/>
    </row>
    <row r="9505" spans="2:14">
      <c r="B9505" s="98"/>
      <c r="C9505" s="98"/>
      <c r="D9505" s="100"/>
      <c r="E9505" s="100"/>
      <c r="F9505" s="100"/>
      <c r="H9505" s="102"/>
      <c r="I9505" s="103"/>
      <c r="J9505" s="102"/>
      <c r="L9505" s="100"/>
      <c r="M9505" s="100"/>
      <c r="N9505" s="100"/>
    </row>
    <row r="9506" spans="2:14">
      <c r="B9506" s="98"/>
      <c r="C9506" s="98"/>
      <c r="D9506" s="100"/>
      <c r="E9506" s="100"/>
      <c r="F9506" s="100"/>
      <c r="H9506" s="102"/>
      <c r="I9506" s="103"/>
      <c r="J9506" s="102"/>
      <c r="L9506" s="100"/>
      <c r="M9506" s="100"/>
      <c r="N9506" s="100"/>
    </row>
    <row r="9507" spans="2:14">
      <c r="B9507" s="98"/>
      <c r="C9507" s="98"/>
      <c r="D9507" s="100"/>
      <c r="E9507" s="100"/>
      <c r="F9507" s="100"/>
      <c r="H9507" s="102"/>
      <c r="I9507" s="103"/>
      <c r="J9507" s="102"/>
      <c r="L9507" s="100"/>
      <c r="M9507" s="100"/>
      <c r="N9507" s="100"/>
    </row>
    <row r="9508" spans="2:14">
      <c r="B9508" s="98"/>
      <c r="C9508" s="98"/>
      <c r="D9508" s="100"/>
      <c r="E9508" s="100"/>
      <c r="F9508" s="100"/>
      <c r="H9508" s="102"/>
      <c r="I9508" s="103"/>
      <c r="J9508" s="102"/>
      <c r="L9508" s="100"/>
      <c r="M9508" s="100"/>
      <c r="N9508" s="100"/>
    </row>
    <row r="9509" spans="2:14">
      <c r="B9509" s="98"/>
      <c r="C9509" s="98"/>
      <c r="D9509" s="100"/>
      <c r="E9509" s="100"/>
      <c r="F9509" s="100"/>
      <c r="H9509" s="102"/>
      <c r="I9509" s="103"/>
      <c r="J9509" s="102"/>
      <c r="L9509" s="100"/>
      <c r="M9509" s="100"/>
      <c r="N9509" s="100"/>
    </row>
    <row r="9510" spans="2:14">
      <c r="B9510" s="98"/>
      <c r="C9510" s="98"/>
      <c r="D9510" s="100"/>
      <c r="E9510" s="100"/>
      <c r="F9510" s="100"/>
      <c r="H9510" s="102"/>
      <c r="I9510" s="103"/>
      <c r="J9510" s="102"/>
      <c r="L9510" s="100"/>
      <c r="M9510" s="100"/>
      <c r="N9510" s="100"/>
    </row>
    <row r="9511" spans="2:14">
      <c r="B9511" s="98"/>
      <c r="C9511" s="98"/>
      <c r="D9511" s="100"/>
      <c r="E9511" s="100"/>
      <c r="F9511" s="100"/>
      <c r="H9511" s="102"/>
      <c r="I9511" s="103"/>
      <c r="J9511" s="102"/>
      <c r="L9511" s="100"/>
      <c r="M9511" s="100"/>
      <c r="N9511" s="100"/>
    </row>
    <row r="9512" spans="2:14">
      <c r="B9512" s="98"/>
      <c r="C9512" s="98"/>
      <c r="D9512" s="100"/>
      <c r="E9512" s="100"/>
      <c r="F9512" s="100"/>
      <c r="H9512" s="102"/>
      <c r="I9512" s="103"/>
      <c r="J9512" s="102"/>
      <c r="L9512" s="100"/>
      <c r="M9512" s="100"/>
      <c r="N9512" s="100"/>
    </row>
    <row r="9513" spans="2:14">
      <c r="B9513" s="98"/>
      <c r="C9513" s="98"/>
      <c r="D9513" s="100"/>
      <c r="E9513" s="100"/>
      <c r="F9513" s="100"/>
      <c r="H9513" s="102"/>
      <c r="I9513" s="103"/>
      <c r="J9513" s="102"/>
      <c r="L9513" s="100"/>
      <c r="M9513" s="100"/>
      <c r="N9513" s="100"/>
    </row>
    <row r="9514" spans="2:14">
      <c r="B9514" s="98"/>
      <c r="C9514" s="98"/>
      <c r="D9514" s="100"/>
      <c r="E9514" s="100"/>
      <c r="F9514" s="100"/>
      <c r="H9514" s="102"/>
      <c r="I9514" s="103"/>
      <c r="J9514" s="102"/>
      <c r="L9514" s="100"/>
      <c r="M9514" s="100"/>
      <c r="N9514" s="100"/>
    </row>
    <row r="9515" spans="2:14">
      <c r="B9515" s="98"/>
      <c r="C9515" s="98"/>
      <c r="D9515" s="100"/>
      <c r="E9515" s="100"/>
      <c r="F9515" s="100"/>
      <c r="H9515" s="102"/>
      <c r="I9515" s="103"/>
      <c r="J9515" s="102"/>
      <c r="L9515" s="100"/>
      <c r="M9515" s="100"/>
      <c r="N9515" s="100"/>
    </row>
    <row r="9516" spans="2:14">
      <c r="B9516" s="98"/>
      <c r="C9516" s="98"/>
      <c r="D9516" s="100"/>
      <c r="E9516" s="100"/>
      <c r="F9516" s="100"/>
      <c r="H9516" s="102"/>
      <c r="I9516" s="103"/>
      <c r="J9516" s="102"/>
      <c r="L9516" s="100"/>
      <c r="M9516" s="100"/>
      <c r="N9516" s="100"/>
    </row>
    <row r="9517" spans="2:14">
      <c r="B9517" s="98"/>
      <c r="C9517" s="98"/>
      <c r="D9517" s="100"/>
      <c r="E9517" s="100"/>
      <c r="F9517" s="100"/>
      <c r="H9517" s="102"/>
      <c r="I9517" s="103"/>
      <c r="J9517" s="102"/>
      <c r="L9517" s="100"/>
      <c r="M9517" s="100"/>
      <c r="N9517" s="100"/>
    </row>
    <row r="9518" spans="2:14">
      <c r="B9518" s="98"/>
      <c r="C9518" s="98"/>
      <c r="D9518" s="100"/>
      <c r="E9518" s="100"/>
      <c r="F9518" s="100"/>
      <c r="H9518" s="102"/>
      <c r="I9518" s="103"/>
      <c r="J9518" s="102"/>
      <c r="L9518" s="100"/>
      <c r="M9518" s="100"/>
      <c r="N9518" s="100"/>
    </row>
    <row r="9519" spans="2:14">
      <c r="B9519" s="98"/>
      <c r="C9519" s="98"/>
      <c r="D9519" s="100"/>
      <c r="E9519" s="100"/>
      <c r="F9519" s="100"/>
      <c r="H9519" s="102"/>
      <c r="I9519" s="103"/>
      <c r="J9519" s="102"/>
      <c r="L9519" s="100"/>
      <c r="M9519" s="100"/>
      <c r="N9519" s="100"/>
    </row>
    <row r="9520" spans="2:14">
      <c r="B9520" s="98"/>
      <c r="C9520" s="98"/>
      <c r="D9520" s="100"/>
      <c r="E9520" s="100"/>
      <c r="F9520" s="100"/>
      <c r="H9520" s="102"/>
      <c r="I9520" s="103"/>
      <c r="J9520" s="102"/>
      <c r="L9520" s="100"/>
      <c r="M9520" s="100"/>
      <c r="N9520" s="100"/>
    </row>
    <row r="9521" spans="2:14">
      <c r="B9521" s="98"/>
      <c r="C9521" s="98"/>
      <c r="D9521" s="100"/>
      <c r="E9521" s="100"/>
      <c r="F9521" s="100"/>
      <c r="H9521" s="102"/>
      <c r="I9521" s="103"/>
      <c r="J9521" s="102"/>
      <c r="L9521" s="100"/>
      <c r="M9521" s="100"/>
      <c r="N9521" s="100"/>
    </row>
    <row r="9522" spans="2:14">
      <c r="B9522" s="98"/>
      <c r="C9522" s="98"/>
      <c r="D9522" s="100"/>
      <c r="E9522" s="100"/>
      <c r="F9522" s="100"/>
      <c r="H9522" s="102"/>
      <c r="I9522" s="103"/>
      <c r="J9522" s="102"/>
      <c r="L9522" s="100"/>
      <c r="M9522" s="100"/>
      <c r="N9522" s="100"/>
    </row>
    <row r="9523" spans="2:14">
      <c r="B9523" s="98"/>
      <c r="C9523" s="98"/>
      <c r="D9523" s="100"/>
      <c r="E9523" s="100"/>
      <c r="F9523" s="100"/>
      <c r="H9523" s="102"/>
      <c r="I9523" s="103"/>
      <c r="J9523" s="102"/>
      <c r="L9523" s="100"/>
      <c r="M9523" s="100"/>
      <c r="N9523" s="100"/>
    </row>
    <row r="9524" spans="2:14">
      <c r="B9524" s="98"/>
      <c r="C9524" s="98"/>
      <c r="D9524" s="100"/>
      <c r="E9524" s="100"/>
      <c r="F9524" s="100"/>
      <c r="H9524" s="102"/>
      <c r="I9524" s="103"/>
      <c r="J9524" s="102"/>
      <c r="L9524" s="100"/>
      <c r="M9524" s="100"/>
      <c r="N9524" s="100"/>
    </row>
    <row r="9525" spans="2:14">
      <c r="B9525" s="98"/>
      <c r="C9525" s="98"/>
      <c r="D9525" s="100"/>
      <c r="E9525" s="100"/>
      <c r="F9525" s="100"/>
      <c r="H9525" s="102"/>
      <c r="I9525" s="103"/>
      <c r="J9525" s="102"/>
      <c r="L9525" s="100"/>
      <c r="M9525" s="100"/>
      <c r="N9525" s="100"/>
    </row>
    <row r="9526" spans="2:14">
      <c r="B9526" s="98"/>
      <c r="C9526" s="98"/>
      <c r="D9526" s="100"/>
      <c r="E9526" s="100"/>
      <c r="F9526" s="100"/>
      <c r="H9526" s="102"/>
      <c r="I9526" s="103"/>
      <c r="J9526" s="102"/>
      <c r="L9526" s="100"/>
      <c r="M9526" s="100"/>
      <c r="N9526" s="100"/>
    </row>
    <row r="9527" spans="2:14">
      <c r="B9527" s="98"/>
      <c r="C9527" s="98"/>
      <c r="D9527" s="100"/>
      <c r="E9527" s="100"/>
      <c r="F9527" s="100"/>
      <c r="H9527" s="102"/>
      <c r="I9527" s="103"/>
      <c r="J9527" s="102"/>
      <c r="L9527" s="100"/>
      <c r="M9527" s="100"/>
      <c r="N9527" s="100"/>
    </row>
    <row r="9528" spans="2:14">
      <c r="B9528" s="98"/>
      <c r="C9528" s="98"/>
      <c r="D9528" s="100"/>
      <c r="E9528" s="100"/>
      <c r="F9528" s="100"/>
      <c r="H9528" s="102"/>
      <c r="I9528" s="103"/>
      <c r="J9528" s="102"/>
      <c r="L9528" s="100"/>
      <c r="M9528" s="100"/>
      <c r="N9528" s="100"/>
    </row>
    <row r="9529" spans="2:14">
      <c r="B9529" s="98"/>
      <c r="C9529" s="98"/>
      <c r="D9529" s="100"/>
      <c r="E9529" s="100"/>
      <c r="F9529" s="100"/>
      <c r="H9529" s="102"/>
      <c r="I9529" s="103"/>
      <c r="J9529" s="102"/>
      <c r="L9529" s="100"/>
      <c r="M9529" s="100"/>
      <c r="N9529" s="100"/>
    </row>
    <row r="9530" spans="2:14">
      <c r="B9530" s="98"/>
      <c r="C9530" s="98"/>
      <c r="D9530" s="100"/>
      <c r="E9530" s="100"/>
      <c r="F9530" s="100"/>
      <c r="H9530" s="102"/>
      <c r="I9530" s="103"/>
      <c r="J9530" s="102"/>
      <c r="L9530" s="100"/>
      <c r="M9530" s="100"/>
      <c r="N9530" s="100"/>
    </row>
    <row r="9531" spans="2:14">
      <c r="B9531" s="98"/>
      <c r="C9531" s="98"/>
      <c r="D9531" s="100"/>
      <c r="E9531" s="100"/>
      <c r="F9531" s="100"/>
      <c r="H9531" s="102"/>
      <c r="I9531" s="103"/>
      <c r="J9531" s="102"/>
      <c r="L9531" s="100"/>
      <c r="M9531" s="100"/>
      <c r="N9531" s="100"/>
    </row>
    <row r="9532" spans="2:14">
      <c r="B9532" s="98"/>
      <c r="C9532" s="98"/>
      <c r="D9532" s="100"/>
      <c r="E9532" s="100"/>
      <c r="F9532" s="100"/>
      <c r="H9532" s="102"/>
      <c r="I9532" s="103"/>
      <c r="J9532" s="102"/>
      <c r="L9532" s="100"/>
      <c r="M9532" s="100"/>
      <c r="N9532" s="100"/>
    </row>
    <row r="9533" spans="2:14">
      <c r="B9533" s="98"/>
      <c r="C9533" s="98"/>
      <c r="D9533" s="100"/>
      <c r="E9533" s="100"/>
      <c r="F9533" s="100"/>
      <c r="H9533" s="102"/>
      <c r="I9533" s="103"/>
      <c r="J9533" s="102"/>
      <c r="L9533" s="100"/>
      <c r="M9533" s="100"/>
      <c r="N9533" s="100"/>
    </row>
    <row r="9534" spans="2:14">
      <c r="B9534" s="98"/>
      <c r="C9534" s="98"/>
      <c r="D9534" s="100"/>
      <c r="E9534" s="100"/>
      <c r="F9534" s="100"/>
      <c r="H9534" s="102"/>
      <c r="I9534" s="103"/>
      <c r="J9534" s="102"/>
      <c r="L9534" s="100"/>
      <c r="M9534" s="100"/>
      <c r="N9534" s="100"/>
    </row>
    <row r="9535" spans="2:14">
      <c r="B9535" s="98"/>
      <c r="C9535" s="98"/>
      <c r="D9535" s="100"/>
      <c r="E9535" s="100"/>
      <c r="F9535" s="100"/>
      <c r="H9535" s="102"/>
      <c r="I9535" s="103"/>
      <c r="J9535" s="102"/>
      <c r="L9535" s="100"/>
      <c r="M9535" s="100"/>
      <c r="N9535" s="100"/>
    </row>
    <row r="9536" spans="2:14">
      <c r="B9536" s="98"/>
      <c r="C9536" s="98"/>
      <c r="D9536" s="100"/>
      <c r="E9536" s="100"/>
      <c r="F9536" s="100"/>
      <c r="H9536" s="102"/>
      <c r="I9536" s="103"/>
      <c r="J9536" s="102"/>
      <c r="L9536" s="100"/>
      <c r="M9536" s="100"/>
      <c r="N9536" s="100"/>
    </row>
    <row r="9537" spans="2:14">
      <c r="B9537" s="98"/>
      <c r="C9537" s="98"/>
      <c r="D9537" s="100"/>
      <c r="E9537" s="100"/>
      <c r="F9537" s="100"/>
      <c r="H9537" s="102"/>
      <c r="I9537" s="103"/>
      <c r="J9537" s="102"/>
      <c r="L9537" s="100"/>
      <c r="M9537" s="100"/>
      <c r="N9537" s="100"/>
    </row>
    <row r="9538" spans="2:14">
      <c r="B9538" s="98"/>
      <c r="C9538" s="98"/>
      <c r="D9538" s="100"/>
      <c r="E9538" s="100"/>
      <c r="F9538" s="100"/>
      <c r="H9538" s="102"/>
      <c r="I9538" s="103"/>
      <c r="J9538" s="102"/>
      <c r="L9538" s="100"/>
      <c r="M9538" s="100"/>
      <c r="N9538" s="100"/>
    </row>
    <row r="9539" spans="2:14">
      <c r="B9539" s="98"/>
      <c r="C9539" s="98"/>
      <c r="D9539" s="100"/>
      <c r="E9539" s="100"/>
      <c r="F9539" s="100"/>
      <c r="H9539" s="102"/>
      <c r="I9539" s="103"/>
      <c r="J9539" s="102"/>
      <c r="L9539" s="100"/>
      <c r="M9539" s="100"/>
      <c r="N9539" s="100"/>
    </row>
    <row r="9540" spans="2:14">
      <c r="B9540" s="98"/>
      <c r="C9540" s="98"/>
      <c r="D9540" s="100"/>
      <c r="E9540" s="100"/>
      <c r="F9540" s="100"/>
      <c r="H9540" s="102"/>
      <c r="I9540" s="103"/>
      <c r="J9540" s="102"/>
      <c r="L9540" s="100"/>
      <c r="M9540" s="100"/>
      <c r="N9540" s="100"/>
    </row>
    <row r="9541" spans="2:14">
      <c r="B9541" s="98"/>
      <c r="C9541" s="98"/>
      <c r="D9541" s="100"/>
      <c r="E9541" s="100"/>
      <c r="F9541" s="100"/>
      <c r="H9541" s="102"/>
      <c r="I9541" s="103"/>
      <c r="J9541" s="102"/>
      <c r="L9541" s="100"/>
      <c r="M9541" s="100"/>
      <c r="N9541" s="100"/>
    </row>
    <row r="9542" spans="2:14">
      <c r="B9542" s="98"/>
      <c r="C9542" s="98"/>
      <c r="D9542" s="100"/>
      <c r="E9542" s="100"/>
      <c r="F9542" s="100"/>
      <c r="H9542" s="102"/>
      <c r="I9542" s="103"/>
      <c r="J9542" s="102"/>
      <c r="L9542" s="100"/>
      <c r="M9542" s="100"/>
      <c r="N9542" s="100"/>
    </row>
    <row r="9543" spans="2:14">
      <c r="B9543" s="98"/>
      <c r="C9543" s="98"/>
      <c r="D9543" s="100"/>
      <c r="E9543" s="100"/>
      <c r="F9543" s="100"/>
      <c r="H9543" s="102"/>
      <c r="I9543" s="103"/>
      <c r="J9543" s="102"/>
      <c r="L9543" s="100"/>
      <c r="M9543" s="100"/>
      <c r="N9543" s="100"/>
    </row>
    <row r="9544" spans="2:14">
      <c r="B9544" s="98"/>
      <c r="C9544" s="98"/>
      <c r="D9544" s="100"/>
      <c r="E9544" s="100"/>
      <c r="F9544" s="100"/>
      <c r="H9544" s="102"/>
      <c r="I9544" s="103"/>
      <c r="J9544" s="102"/>
      <c r="L9544" s="100"/>
      <c r="M9544" s="100"/>
      <c r="N9544" s="100"/>
    </row>
    <row r="9545" spans="2:14">
      <c r="B9545" s="98"/>
      <c r="C9545" s="98"/>
      <c r="D9545" s="100"/>
      <c r="E9545" s="100"/>
      <c r="F9545" s="100"/>
      <c r="H9545" s="102"/>
      <c r="I9545" s="103"/>
      <c r="J9545" s="102"/>
      <c r="L9545" s="100"/>
      <c r="M9545" s="100"/>
      <c r="N9545" s="100"/>
    </row>
    <row r="9546" spans="2:14">
      <c r="B9546" s="98"/>
      <c r="C9546" s="98"/>
      <c r="D9546" s="100"/>
      <c r="E9546" s="100"/>
      <c r="F9546" s="100"/>
      <c r="H9546" s="102"/>
      <c r="I9546" s="103"/>
      <c r="J9546" s="102"/>
      <c r="L9546" s="100"/>
      <c r="M9546" s="100"/>
      <c r="N9546" s="100"/>
    </row>
    <row r="9547" spans="2:14">
      <c r="B9547" s="98"/>
      <c r="C9547" s="98"/>
      <c r="D9547" s="100"/>
      <c r="E9547" s="100"/>
      <c r="F9547" s="100"/>
      <c r="H9547" s="102"/>
      <c r="I9547" s="103"/>
      <c r="J9547" s="102"/>
      <c r="L9547" s="100"/>
      <c r="M9547" s="100"/>
      <c r="N9547" s="100"/>
    </row>
    <row r="9548" spans="2:14">
      <c r="B9548" s="98"/>
      <c r="C9548" s="98"/>
      <c r="D9548" s="100"/>
      <c r="E9548" s="100"/>
      <c r="F9548" s="100"/>
      <c r="H9548" s="102"/>
      <c r="I9548" s="103"/>
      <c r="J9548" s="102"/>
      <c r="L9548" s="100"/>
      <c r="M9548" s="100"/>
      <c r="N9548" s="100"/>
    </row>
    <row r="9549" spans="2:14">
      <c r="B9549" s="98"/>
      <c r="C9549" s="98"/>
      <c r="D9549" s="100"/>
      <c r="E9549" s="100"/>
      <c r="F9549" s="100"/>
      <c r="H9549" s="102"/>
      <c r="I9549" s="103"/>
      <c r="J9549" s="102"/>
      <c r="L9549" s="100"/>
      <c r="M9549" s="100"/>
      <c r="N9549" s="100"/>
    </row>
    <row r="9550" spans="2:14">
      <c r="B9550" s="98"/>
      <c r="C9550" s="98"/>
      <c r="D9550" s="100"/>
      <c r="E9550" s="100"/>
      <c r="F9550" s="100"/>
      <c r="H9550" s="102"/>
      <c r="I9550" s="103"/>
      <c r="J9550" s="102"/>
      <c r="L9550" s="100"/>
      <c r="M9550" s="100"/>
      <c r="N9550" s="100"/>
    </row>
    <row r="9551" spans="2:14">
      <c r="B9551" s="98"/>
      <c r="C9551" s="98"/>
      <c r="D9551" s="100"/>
      <c r="E9551" s="100"/>
      <c r="F9551" s="100"/>
      <c r="H9551" s="102"/>
      <c r="I9551" s="103"/>
      <c r="J9551" s="102"/>
      <c r="L9551" s="100"/>
      <c r="M9551" s="100"/>
      <c r="N9551" s="100"/>
    </row>
    <row r="9552" spans="2:14">
      <c r="B9552" s="98"/>
      <c r="C9552" s="98"/>
      <c r="D9552" s="100"/>
      <c r="E9552" s="100"/>
      <c r="F9552" s="100"/>
      <c r="H9552" s="102"/>
      <c r="I9552" s="103"/>
      <c r="J9552" s="102"/>
      <c r="L9552" s="100"/>
      <c r="M9552" s="100"/>
      <c r="N9552" s="100"/>
    </row>
    <row r="9553" spans="2:14">
      <c r="B9553" s="98"/>
      <c r="C9553" s="98"/>
      <c r="D9553" s="100"/>
      <c r="E9553" s="100"/>
      <c r="F9553" s="100"/>
      <c r="H9553" s="102"/>
      <c r="I9553" s="103"/>
      <c r="J9553" s="102"/>
      <c r="L9553" s="100"/>
      <c r="M9553" s="100"/>
      <c r="N9553" s="100"/>
    </row>
    <row r="9554" spans="2:14">
      <c r="B9554" s="98"/>
      <c r="C9554" s="98"/>
      <c r="D9554" s="100"/>
      <c r="E9554" s="100"/>
      <c r="F9554" s="100"/>
      <c r="H9554" s="102"/>
      <c r="I9554" s="103"/>
      <c r="J9554" s="102"/>
      <c r="L9554" s="100"/>
      <c r="M9554" s="100"/>
      <c r="N9554" s="100"/>
    </row>
    <row r="9555" spans="2:14">
      <c r="B9555" s="98"/>
      <c r="C9555" s="98"/>
      <c r="D9555" s="100"/>
      <c r="E9555" s="100"/>
      <c r="F9555" s="100"/>
      <c r="H9555" s="102"/>
      <c r="I9555" s="103"/>
      <c r="J9555" s="102"/>
      <c r="L9555" s="100"/>
      <c r="M9555" s="100"/>
      <c r="N9555" s="100"/>
    </row>
    <row r="9556" spans="2:14">
      <c r="B9556" s="98"/>
      <c r="C9556" s="98"/>
      <c r="D9556" s="100"/>
      <c r="E9556" s="100"/>
      <c r="F9556" s="100"/>
      <c r="H9556" s="102"/>
      <c r="I9556" s="103"/>
      <c r="J9556" s="102"/>
      <c r="L9556" s="100"/>
      <c r="M9556" s="100"/>
      <c r="N9556" s="100"/>
    </row>
    <row r="9557" spans="2:14">
      <c r="B9557" s="98"/>
      <c r="C9557" s="98"/>
      <c r="D9557" s="100"/>
      <c r="E9557" s="100"/>
      <c r="F9557" s="100"/>
      <c r="H9557" s="102"/>
      <c r="I9557" s="103"/>
      <c r="J9557" s="102"/>
      <c r="L9557" s="100"/>
      <c r="M9557" s="100"/>
      <c r="N9557" s="100"/>
    </row>
    <row r="9558" spans="2:14">
      <c r="B9558" s="98"/>
      <c r="C9558" s="98"/>
      <c r="D9558" s="100"/>
      <c r="E9558" s="100"/>
      <c r="F9558" s="100"/>
      <c r="H9558" s="102"/>
      <c r="I9558" s="103"/>
      <c r="J9558" s="102"/>
      <c r="L9558" s="100"/>
      <c r="M9558" s="100"/>
      <c r="N9558" s="100"/>
    </row>
    <row r="9559" spans="2:14">
      <c r="B9559" s="98"/>
      <c r="C9559" s="98"/>
      <c r="D9559" s="100"/>
      <c r="E9559" s="100"/>
      <c r="F9559" s="100"/>
      <c r="H9559" s="102"/>
      <c r="I9559" s="103"/>
      <c r="J9559" s="102"/>
      <c r="L9559" s="100"/>
      <c r="M9559" s="100"/>
      <c r="N9559" s="100"/>
    </row>
    <row r="9560" spans="2:14">
      <c r="B9560" s="98"/>
      <c r="C9560" s="98"/>
      <c r="D9560" s="100"/>
      <c r="E9560" s="100"/>
      <c r="F9560" s="100"/>
      <c r="H9560" s="102"/>
      <c r="I9560" s="103"/>
      <c r="J9560" s="102"/>
      <c r="L9560" s="100"/>
      <c r="M9560" s="100"/>
      <c r="N9560" s="100"/>
    </row>
    <row r="9561" spans="2:14">
      <c r="B9561" s="98"/>
      <c r="C9561" s="98"/>
      <c r="D9561" s="100"/>
      <c r="E9561" s="100"/>
      <c r="F9561" s="100"/>
      <c r="H9561" s="102"/>
      <c r="I9561" s="103"/>
      <c r="J9561" s="102"/>
      <c r="L9561" s="100"/>
      <c r="M9561" s="100"/>
      <c r="N9561" s="100"/>
    </row>
    <row r="9562" spans="2:14">
      <c r="B9562" s="98"/>
      <c r="C9562" s="98"/>
      <c r="D9562" s="100"/>
      <c r="E9562" s="100"/>
      <c r="F9562" s="100"/>
      <c r="H9562" s="102"/>
      <c r="I9562" s="103"/>
      <c r="J9562" s="102"/>
      <c r="L9562" s="100"/>
      <c r="M9562" s="100"/>
      <c r="N9562" s="100"/>
    </row>
    <row r="9563" spans="2:14">
      <c r="B9563" s="98"/>
      <c r="C9563" s="98"/>
      <c r="D9563" s="100"/>
      <c r="E9563" s="100"/>
      <c r="F9563" s="100"/>
      <c r="H9563" s="102"/>
      <c r="I9563" s="103"/>
      <c r="J9563" s="102"/>
      <c r="L9563" s="100"/>
      <c r="M9563" s="100"/>
      <c r="N9563" s="100"/>
    </row>
    <row r="9564" spans="2:14">
      <c r="B9564" s="98"/>
      <c r="C9564" s="98"/>
      <c r="D9564" s="100"/>
      <c r="E9564" s="100"/>
      <c r="F9564" s="100"/>
      <c r="H9564" s="102"/>
      <c r="I9564" s="103"/>
      <c r="J9564" s="102"/>
      <c r="L9564" s="100"/>
      <c r="M9564" s="100"/>
      <c r="N9564" s="100"/>
    </row>
    <row r="9565" spans="2:14">
      <c r="B9565" s="98"/>
      <c r="C9565" s="98"/>
      <c r="D9565" s="100"/>
      <c r="E9565" s="100"/>
      <c r="F9565" s="100"/>
      <c r="H9565" s="102"/>
      <c r="I9565" s="103"/>
      <c r="J9565" s="102"/>
      <c r="L9565" s="100"/>
      <c r="M9565" s="100"/>
      <c r="N9565" s="100"/>
    </row>
    <row r="9566" spans="2:14">
      <c r="B9566" s="98"/>
      <c r="C9566" s="98"/>
      <c r="D9566" s="100"/>
      <c r="E9566" s="100"/>
      <c r="F9566" s="100"/>
      <c r="H9566" s="102"/>
      <c r="I9566" s="103"/>
      <c r="J9566" s="102"/>
      <c r="L9566" s="100"/>
      <c r="M9566" s="100"/>
      <c r="N9566" s="100"/>
    </row>
    <row r="9567" spans="2:14">
      <c r="B9567" s="98"/>
      <c r="C9567" s="98"/>
      <c r="D9567" s="100"/>
      <c r="E9567" s="100"/>
      <c r="F9567" s="100"/>
      <c r="H9567" s="102"/>
      <c r="I9567" s="103"/>
      <c r="J9567" s="102"/>
      <c r="L9567" s="100"/>
      <c r="M9567" s="100"/>
      <c r="N9567" s="100"/>
    </row>
    <row r="9568" spans="2:14">
      <c r="B9568" s="98"/>
      <c r="C9568" s="98"/>
      <c r="D9568" s="100"/>
      <c r="E9568" s="100"/>
      <c r="F9568" s="100"/>
      <c r="H9568" s="102"/>
      <c r="I9568" s="103"/>
      <c r="J9568" s="102"/>
      <c r="L9568" s="100"/>
      <c r="M9568" s="100"/>
      <c r="N9568" s="100"/>
    </row>
    <row r="9569" spans="2:14">
      <c r="B9569" s="98"/>
      <c r="C9569" s="98"/>
      <c r="D9569" s="100"/>
      <c r="E9569" s="100"/>
      <c r="F9569" s="100"/>
      <c r="H9569" s="102"/>
      <c r="I9569" s="103"/>
      <c r="J9569" s="102"/>
      <c r="L9569" s="100"/>
      <c r="M9569" s="100"/>
      <c r="N9569" s="100"/>
    </row>
    <row r="9570" spans="2:14">
      <c r="B9570" s="98"/>
      <c r="C9570" s="98"/>
      <c r="D9570" s="100"/>
      <c r="E9570" s="100"/>
      <c r="F9570" s="100"/>
      <c r="H9570" s="102"/>
      <c r="I9570" s="103"/>
      <c r="J9570" s="102"/>
      <c r="L9570" s="100"/>
      <c r="M9570" s="100"/>
      <c r="N9570" s="100"/>
    </row>
    <row r="9571" spans="2:14">
      <c r="B9571" s="98"/>
      <c r="C9571" s="98"/>
      <c r="D9571" s="100"/>
      <c r="E9571" s="100"/>
      <c r="F9571" s="100"/>
      <c r="H9571" s="102"/>
      <c r="I9571" s="103"/>
      <c r="J9571" s="102"/>
      <c r="L9571" s="100"/>
      <c r="M9571" s="100"/>
      <c r="N9571" s="100"/>
    </row>
    <row r="9572" spans="2:14">
      <c r="B9572" s="98"/>
      <c r="C9572" s="98"/>
      <c r="D9572" s="100"/>
      <c r="E9572" s="100"/>
      <c r="F9572" s="100"/>
      <c r="H9572" s="102"/>
      <c r="I9572" s="103"/>
      <c r="J9572" s="102"/>
      <c r="L9572" s="100"/>
      <c r="M9572" s="100"/>
      <c r="N9572" s="100"/>
    </row>
    <row r="9573" spans="2:14">
      <c r="B9573" s="98"/>
      <c r="C9573" s="98"/>
      <c r="D9573" s="100"/>
      <c r="E9573" s="100"/>
      <c r="F9573" s="100"/>
      <c r="H9573" s="102"/>
      <c r="I9573" s="103"/>
      <c r="J9573" s="102"/>
      <c r="L9573" s="100"/>
      <c r="M9573" s="100"/>
      <c r="N9573" s="100"/>
    </row>
    <row r="9574" spans="2:14">
      <c r="B9574" s="98"/>
      <c r="C9574" s="98"/>
      <c r="D9574" s="100"/>
      <c r="E9574" s="100"/>
      <c r="F9574" s="100"/>
      <c r="H9574" s="102"/>
      <c r="I9574" s="103"/>
      <c r="J9574" s="102"/>
      <c r="L9574" s="100"/>
      <c r="M9574" s="100"/>
      <c r="N9574" s="100"/>
    </row>
    <row r="9575" spans="2:14">
      <c r="B9575" s="98"/>
      <c r="C9575" s="98"/>
      <c r="D9575" s="100"/>
      <c r="E9575" s="100"/>
      <c r="F9575" s="100"/>
      <c r="H9575" s="102"/>
      <c r="I9575" s="103"/>
      <c r="J9575" s="102"/>
      <c r="L9575" s="100"/>
      <c r="M9575" s="100"/>
      <c r="N9575" s="100"/>
    </row>
    <row r="9576" spans="2:14">
      <c r="B9576" s="98"/>
      <c r="C9576" s="98"/>
      <c r="D9576" s="100"/>
      <c r="E9576" s="100"/>
      <c r="F9576" s="100"/>
      <c r="H9576" s="102"/>
      <c r="I9576" s="103"/>
      <c r="J9576" s="102"/>
      <c r="L9576" s="100"/>
      <c r="M9576" s="100"/>
      <c r="N9576" s="100"/>
    </row>
    <row r="9577" spans="2:14">
      <c r="B9577" s="98"/>
      <c r="C9577" s="98"/>
      <c r="D9577" s="100"/>
      <c r="E9577" s="100"/>
      <c r="F9577" s="100"/>
      <c r="H9577" s="102"/>
      <c r="I9577" s="103"/>
      <c r="J9577" s="102"/>
      <c r="L9577" s="100"/>
      <c r="M9577" s="100"/>
      <c r="N9577" s="100"/>
    </row>
    <row r="9578" spans="2:14">
      <c r="B9578" s="98"/>
      <c r="C9578" s="98"/>
      <c r="D9578" s="100"/>
      <c r="E9578" s="100"/>
      <c r="F9578" s="100"/>
      <c r="H9578" s="102"/>
      <c r="I9578" s="103"/>
      <c r="J9578" s="102"/>
      <c r="L9578" s="100"/>
      <c r="M9578" s="100"/>
      <c r="N9578" s="100"/>
    </row>
    <row r="9579" spans="2:14">
      <c r="B9579" s="98"/>
      <c r="C9579" s="98"/>
      <c r="D9579" s="100"/>
      <c r="E9579" s="100"/>
      <c r="F9579" s="100"/>
      <c r="H9579" s="102"/>
      <c r="I9579" s="103"/>
      <c r="J9579" s="102"/>
      <c r="L9579" s="100"/>
      <c r="M9579" s="100"/>
      <c r="N9579" s="100"/>
    </row>
    <row r="9580" spans="2:14">
      <c r="B9580" s="98"/>
      <c r="C9580" s="98"/>
      <c r="D9580" s="100"/>
      <c r="E9580" s="100"/>
      <c r="F9580" s="100"/>
      <c r="H9580" s="102"/>
      <c r="I9580" s="103"/>
      <c r="J9580" s="102"/>
      <c r="L9580" s="100"/>
      <c r="M9580" s="100"/>
      <c r="N9580" s="100"/>
    </row>
    <row r="9581" spans="2:14">
      <c r="B9581" s="98"/>
      <c r="C9581" s="98"/>
      <c r="D9581" s="100"/>
      <c r="E9581" s="100"/>
      <c r="F9581" s="100"/>
      <c r="H9581" s="102"/>
      <c r="I9581" s="103"/>
      <c r="J9581" s="102"/>
      <c r="L9581" s="100"/>
      <c r="M9581" s="100"/>
      <c r="N9581" s="100"/>
    </row>
    <row r="9582" spans="2:14">
      <c r="B9582" s="98"/>
      <c r="C9582" s="98"/>
      <c r="D9582" s="100"/>
      <c r="E9582" s="100"/>
      <c r="F9582" s="100"/>
      <c r="H9582" s="102"/>
      <c r="I9582" s="103"/>
      <c r="J9582" s="102"/>
      <c r="L9582" s="100"/>
      <c r="M9582" s="100"/>
      <c r="N9582" s="100"/>
    </row>
    <row r="9583" spans="2:14">
      <c r="B9583" s="98"/>
      <c r="C9583" s="98"/>
      <c r="D9583" s="100"/>
      <c r="E9583" s="100"/>
      <c r="F9583" s="100"/>
      <c r="H9583" s="102"/>
      <c r="I9583" s="103"/>
      <c r="J9583" s="102"/>
      <c r="L9583" s="100"/>
      <c r="M9583" s="100"/>
      <c r="N9583" s="100"/>
    </row>
    <row r="9584" spans="2:14">
      <c r="B9584" s="98"/>
      <c r="C9584" s="98"/>
      <c r="D9584" s="100"/>
      <c r="E9584" s="100"/>
      <c r="F9584" s="100"/>
      <c r="H9584" s="102"/>
      <c r="I9584" s="103"/>
      <c r="J9584" s="102"/>
      <c r="L9584" s="100"/>
      <c r="M9584" s="100"/>
      <c r="N9584" s="100"/>
    </row>
    <row r="9585" spans="2:14">
      <c r="B9585" s="98"/>
      <c r="C9585" s="98"/>
      <c r="D9585" s="100"/>
      <c r="E9585" s="100"/>
      <c r="F9585" s="100"/>
      <c r="H9585" s="102"/>
      <c r="I9585" s="103"/>
      <c r="J9585" s="102"/>
      <c r="L9585" s="100"/>
      <c r="M9585" s="100"/>
      <c r="N9585" s="100"/>
    </row>
    <row r="9586" spans="2:14">
      <c r="B9586" s="98"/>
      <c r="C9586" s="98"/>
      <c r="D9586" s="100"/>
      <c r="E9586" s="100"/>
      <c r="F9586" s="100"/>
      <c r="H9586" s="102"/>
      <c r="I9586" s="103"/>
      <c r="J9586" s="102"/>
      <c r="L9586" s="100"/>
      <c r="M9586" s="100"/>
      <c r="N9586" s="100"/>
    </row>
    <row r="9587" spans="2:14">
      <c r="B9587" s="98"/>
      <c r="C9587" s="98"/>
      <c r="D9587" s="100"/>
      <c r="E9587" s="100"/>
      <c r="F9587" s="100"/>
      <c r="H9587" s="102"/>
      <c r="I9587" s="103"/>
      <c r="J9587" s="102"/>
      <c r="L9587" s="100"/>
      <c r="M9587" s="100"/>
      <c r="N9587" s="100"/>
    </row>
    <row r="9588" spans="2:14">
      <c r="B9588" s="98"/>
      <c r="C9588" s="98"/>
      <c r="D9588" s="100"/>
      <c r="E9588" s="100"/>
      <c r="F9588" s="100"/>
      <c r="H9588" s="102"/>
      <c r="I9588" s="103"/>
      <c r="J9588" s="102"/>
      <c r="L9588" s="100"/>
      <c r="M9588" s="100"/>
      <c r="N9588" s="100"/>
    </row>
    <row r="9589" spans="2:14">
      <c r="B9589" s="98"/>
      <c r="C9589" s="98"/>
      <c r="D9589" s="100"/>
      <c r="E9589" s="100"/>
      <c r="F9589" s="100"/>
      <c r="H9589" s="102"/>
      <c r="I9589" s="103"/>
      <c r="J9589" s="102"/>
      <c r="L9589" s="100"/>
      <c r="M9589" s="100"/>
      <c r="N9589" s="100"/>
    </row>
    <row r="9590" spans="2:14">
      <c r="B9590" s="98"/>
      <c r="C9590" s="98"/>
      <c r="D9590" s="100"/>
      <c r="E9590" s="100"/>
      <c r="F9590" s="100"/>
      <c r="H9590" s="102"/>
      <c r="I9590" s="103"/>
      <c r="J9590" s="102"/>
      <c r="L9590" s="100"/>
      <c r="M9590" s="100"/>
      <c r="N9590" s="100"/>
    </row>
    <row r="9591" spans="2:14">
      <c r="B9591" s="98"/>
      <c r="C9591" s="98"/>
      <c r="D9591" s="100"/>
      <c r="E9591" s="100"/>
      <c r="F9591" s="100"/>
      <c r="H9591" s="102"/>
      <c r="I9591" s="103"/>
      <c r="J9591" s="102"/>
      <c r="L9591" s="100"/>
      <c r="M9591" s="100"/>
      <c r="N9591" s="100"/>
    </row>
    <row r="9592" spans="2:14">
      <c r="B9592" s="98"/>
      <c r="C9592" s="98"/>
      <c r="D9592" s="100"/>
      <c r="E9592" s="100"/>
      <c r="F9592" s="100"/>
      <c r="H9592" s="102"/>
      <c r="I9592" s="103"/>
      <c r="J9592" s="102"/>
      <c r="L9592" s="100"/>
      <c r="M9592" s="100"/>
      <c r="N9592" s="100"/>
    </row>
    <row r="9593" spans="2:14">
      <c r="B9593" s="98"/>
      <c r="C9593" s="98"/>
      <c r="D9593" s="100"/>
      <c r="E9593" s="100"/>
      <c r="F9593" s="100"/>
      <c r="H9593" s="102"/>
      <c r="I9593" s="103"/>
      <c r="J9593" s="102"/>
      <c r="L9593" s="100"/>
      <c r="M9593" s="100"/>
      <c r="N9593" s="100"/>
    </row>
    <row r="9594" spans="2:14">
      <c r="B9594" s="98"/>
      <c r="C9594" s="98"/>
      <c r="D9594" s="100"/>
      <c r="E9594" s="100"/>
      <c r="F9594" s="100"/>
      <c r="H9594" s="102"/>
      <c r="I9594" s="103"/>
      <c r="J9594" s="102"/>
      <c r="L9594" s="100"/>
      <c r="M9594" s="100"/>
      <c r="N9594" s="100"/>
    </row>
    <row r="9595" spans="2:14">
      <c r="B9595" s="98"/>
      <c r="C9595" s="98"/>
      <c r="D9595" s="100"/>
      <c r="E9595" s="100"/>
      <c r="F9595" s="100"/>
      <c r="H9595" s="102"/>
      <c r="I9595" s="103"/>
      <c r="J9595" s="102"/>
      <c r="L9595" s="100"/>
      <c r="M9595" s="100"/>
      <c r="N9595" s="100"/>
    </row>
    <row r="9596" spans="2:14">
      <c r="B9596" s="98"/>
      <c r="C9596" s="98"/>
      <c r="D9596" s="100"/>
      <c r="E9596" s="100"/>
      <c r="F9596" s="100"/>
      <c r="H9596" s="102"/>
      <c r="I9596" s="103"/>
      <c r="J9596" s="102"/>
      <c r="L9596" s="100"/>
      <c r="M9596" s="100"/>
      <c r="N9596" s="100"/>
    </row>
    <row r="9597" spans="2:14">
      <c r="B9597" s="98"/>
      <c r="C9597" s="98"/>
      <c r="D9597" s="100"/>
      <c r="E9597" s="100"/>
      <c r="F9597" s="100"/>
      <c r="H9597" s="102"/>
      <c r="I9597" s="103"/>
      <c r="J9597" s="102"/>
      <c r="L9597" s="100"/>
      <c r="M9597" s="100"/>
      <c r="N9597" s="100"/>
    </row>
    <row r="9598" spans="2:14">
      <c r="B9598" s="98"/>
      <c r="C9598" s="98"/>
      <c r="D9598" s="100"/>
      <c r="E9598" s="100"/>
      <c r="F9598" s="100"/>
      <c r="H9598" s="102"/>
      <c r="I9598" s="103"/>
      <c r="J9598" s="102"/>
      <c r="L9598" s="100"/>
      <c r="M9598" s="100"/>
      <c r="N9598" s="100"/>
    </row>
    <row r="9599" spans="2:14">
      <c r="B9599" s="98"/>
      <c r="C9599" s="98"/>
      <c r="D9599" s="100"/>
      <c r="E9599" s="100"/>
      <c r="F9599" s="100"/>
      <c r="H9599" s="102"/>
      <c r="I9599" s="103"/>
      <c r="J9599" s="102"/>
      <c r="L9599" s="100"/>
      <c r="M9599" s="100"/>
      <c r="N9599" s="100"/>
    </row>
    <row r="9600" spans="2:14">
      <c r="B9600" s="98"/>
      <c r="C9600" s="98"/>
      <c r="D9600" s="100"/>
      <c r="E9600" s="100"/>
      <c r="F9600" s="100"/>
      <c r="H9600" s="102"/>
      <c r="I9600" s="103"/>
      <c r="J9600" s="102"/>
      <c r="L9600" s="100"/>
      <c r="M9600" s="100"/>
      <c r="N9600" s="100"/>
    </row>
    <row r="9601" spans="2:14">
      <c r="B9601" s="98"/>
      <c r="C9601" s="98"/>
      <c r="D9601" s="100"/>
      <c r="E9601" s="100"/>
      <c r="F9601" s="100"/>
      <c r="H9601" s="102"/>
      <c r="I9601" s="103"/>
      <c r="J9601" s="102"/>
      <c r="L9601" s="100"/>
      <c r="M9601" s="100"/>
      <c r="N9601" s="100"/>
    </row>
    <row r="9602" spans="2:14">
      <c r="B9602" s="98"/>
      <c r="C9602" s="98"/>
      <c r="D9602" s="100"/>
      <c r="E9602" s="100"/>
      <c r="F9602" s="100"/>
      <c r="H9602" s="102"/>
      <c r="I9602" s="103"/>
      <c r="J9602" s="102"/>
      <c r="L9602" s="100"/>
      <c r="M9602" s="100"/>
      <c r="N9602" s="100"/>
    </row>
    <row r="9603" spans="2:14">
      <c r="B9603" s="98"/>
      <c r="C9603" s="98"/>
      <c r="D9603" s="100"/>
      <c r="E9603" s="100"/>
      <c r="F9603" s="100"/>
      <c r="H9603" s="102"/>
      <c r="I9603" s="103"/>
      <c r="J9603" s="102"/>
      <c r="L9603" s="100"/>
      <c r="M9603" s="100"/>
      <c r="N9603" s="100"/>
    </row>
    <row r="9604" spans="2:14">
      <c r="B9604" s="98"/>
      <c r="C9604" s="98"/>
      <c r="D9604" s="100"/>
      <c r="E9604" s="100"/>
      <c r="F9604" s="100"/>
      <c r="H9604" s="102"/>
      <c r="I9604" s="103"/>
      <c r="J9604" s="102"/>
      <c r="L9604" s="100"/>
      <c r="M9604" s="100"/>
      <c r="N9604" s="100"/>
    </row>
    <row r="9605" spans="2:14">
      <c r="B9605" s="98"/>
      <c r="C9605" s="98"/>
      <c r="D9605" s="100"/>
      <c r="E9605" s="100"/>
      <c r="F9605" s="100"/>
      <c r="H9605" s="102"/>
      <c r="I9605" s="103"/>
      <c r="J9605" s="102"/>
      <c r="L9605" s="100"/>
      <c r="M9605" s="100"/>
      <c r="N9605" s="100"/>
    </row>
    <row r="9606" spans="2:14">
      <c r="B9606" s="98"/>
      <c r="C9606" s="98"/>
      <c r="D9606" s="100"/>
      <c r="E9606" s="100"/>
      <c r="F9606" s="100"/>
      <c r="H9606" s="102"/>
      <c r="I9606" s="103"/>
      <c r="J9606" s="102"/>
      <c r="L9606" s="100"/>
      <c r="M9606" s="100"/>
      <c r="N9606" s="100"/>
    </row>
    <row r="9607" spans="2:14">
      <c r="B9607" s="98"/>
      <c r="C9607" s="98"/>
      <c r="D9607" s="100"/>
      <c r="E9607" s="100"/>
      <c r="F9607" s="100"/>
      <c r="H9607" s="102"/>
      <c r="I9607" s="103"/>
      <c r="J9607" s="102"/>
      <c r="L9607" s="100"/>
      <c r="M9607" s="100"/>
      <c r="N9607" s="100"/>
    </row>
    <row r="9608" spans="2:14">
      <c r="B9608" s="98"/>
      <c r="C9608" s="98"/>
      <c r="D9608" s="100"/>
      <c r="E9608" s="100"/>
      <c r="F9608" s="100"/>
      <c r="H9608" s="102"/>
      <c r="I9608" s="103"/>
      <c r="J9608" s="102"/>
      <c r="L9608" s="100"/>
      <c r="M9608" s="100"/>
      <c r="N9608" s="100"/>
    </row>
    <row r="9609" spans="2:14">
      <c r="B9609" s="98"/>
      <c r="C9609" s="98"/>
      <c r="D9609" s="100"/>
      <c r="E9609" s="100"/>
      <c r="F9609" s="100"/>
      <c r="H9609" s="102"/>
      <c r="I9609" s="103"/>
      <c r="J9609" s="102"/>
      <c r="L9609" s="100"/>
      <c r="M9609" s="100"/>
      <c r="N9609" s="100"/>
    </row>
    <row r="9610" spans="2:14">
      <c r="B9610" s="98"/>
      <c r="C9610" s="98"/>
      <c r="D9610" s="100"/>
      <c r="E9610" s="100"/>
      <c r="F9610" s="100"/>
      <c r="H9610" s="102"/>
      <c r="I9610" s="103"/>
      <c r="J9610" s="102"/>
      <c r="L9610" s="100"/>
      <c r="M9610" s="100"/>
      <c r="N9610" s="100"/>
    </row>
    <row r="9611" spans="2:14">
      <c r="B9611" s="98"/>
      <c r="C9611" s="98"/>
      <c r="D9611" s="100"/>
      <c r="E9611" s="100"/>
      <c r="F9611" s="100"/>
      <c r="H9611" s="102"/>
      <c r="I9611" s="103"/>
      <c r="J9611" s="102"/>
      <c r="L9611" s="100"/>
      <c r="M9611" s="100"/>
      <c r="N9611" s="100"/>
    </row>
    <row r="9612" spans="2:14">
      <c r="B9612" s="98"/>
      <c r="C9612" s="98"/>
      <c r="D9612" s="100"/>
      <c r="E9612" s="100"/>
      <c r="F9612" s="100"/>
      <c r="H9612" s="102"/>
      <c r="I9612" s="103"/>
      <c r="J9612" s="102"/>
      <c r="L9612" s="100"/>
      <c r="M9612" s="100"/>
      <c r="N9612" s="100"/>
    </row>
    <row r="9613" spans="2:14">
      <c r="B9613" s="98"/>
      <c r="C9613" s="98"/>
      <c r="D9613" s="100"/>
      <c r="E9613" s="100"/>
      <c r="F9613" s="100"/>
      <c r="H9613" s="102"/>
      <c r="I9613" s="103"/>
      <c r="J9613" s="102"/>
      <c r="L9613" s="100"/>
      <c r="M9613" s="100"/>
      <c r="N9613" s="100"/>
    </row>
    <row r="9614" spans="2:14">
      <c r="B9614" s="98"/>
      <c r="C9614" s="98"/>
      <c r="D9614" s="100"/>
      <c r="E9614" s="100"/>
      <c r="F9614" s="100"/>
      <c r="H9614" s="102"/>
      <c r="I9614" s="103"/>
      <c r="J9614" s="102"/>
      <c r="L9614" s="100"/>
      <c r="M9614" s="100"/>
      <c r="N9614" s="100"/>
    </row>
    <row r="9615" spans="2:14">
      <c r="B9615" s="98"/>
      <c r="C9615" s="98"/>
      <c r="D9615" s="100"/>
      <c r="E9615" s="100"/>
      <c r="F9615" s="100"/>
      <c r="H9615" s="102"/>
      <c r="I9615" s="103"/>
      <c r="J9615" s="102"/>
      <c r="L9615" s="100"/>
      <c r="M9615" s="100"/>
      <c r="N9615" s="100"/>
    </row>
    <row r="9616" spans="2:14">
      <c r="B9616" s="98"/>
      <c r="C9616" s="98"/>
      <c r="D9616" s="100"/>
      <c r="E9616" s="100"/>
      <c r="F9616" s="100"/>
      <c r="H9616" s="102"/>
      <c r="I9616" s="103"/>
      <c r="J9616" s="102"/>
      <c r="L9616" s="100"/>
      <c r="M9616" s="100"/>
      <c r="N9616" s="100"/>
    </row>
    <row r="9617" spans="2:14">
      <c r="B9617" s="98"/>
      <c r="C9617" s="98"/>
      <c r="D9617" s="100"/>
      <c r="E9617" s="100"/>
      <c r="F9617" s="100"/>
      <c r="H9617" s="102"/>
      <c r="I9617" s="103"/>
      <c r="J9617" s="102"/>
      <c r="L9617" s="100"/>
      <c r="M9617" s="100"/>
      <c r="N9617" s="100"/>
    </row>
    <row r="9618" spans="2:14">
      <c r="B9618" s="98"/>
      <c r="C9618" s="98"/>
      <c r="D9618" s="100"/>
      <c r="E9618" s="100"/>
      <c r="F9618" s="100"/>
      <c r="H9618" s="102"/>
      <c r="I9618" s="103"/>
      <c r="J9618" s="102"/>
      <c r="L9618" s="100"/>
      <c r="M9618" s="100"/>
      <c r="N9618" s="100"/>
    </row>
    <row r="9619" spans="2:14">
      <c r="B9619" s="98"/>
      <c r="C9619" s="98"/>
      <c r="D9619" s="100"/>
      <c r="E9619" s="100"/>
      <c r="F9619" s="100"/>
      <c r="H9619" s="102"/>
      <c r="I9619" s="103"/>
      <c r="J9619" s="102"/>
      <c r="L9619" s="100"/>
      <c r="M9619" s="100"/>
      <c r="N9619" s="100"/>
    </row>
    <row r="9620" spans="2:14">
      <c r="B9620" s="98"/>
      <c r="C9620" s="98"/>
      <c r="D9620" s="100"/>
      <c r="E9620" s="100"/>
      <c r="F9620" s="100"/>
      <c r="H9620" s="102"/>
      <c r="I9620" s="103"/>
      <c r="J9620" s="102"/>
      <c r="L9620" s="100"/>
      <c r="M9620" s="100"/>
      <c r="N9620" s="100"/>
    </row>
    <row r="9621" spans="2:14">
      <c r="B9621" s="98"/>
      <c r="C9621" s="98"/>
      <c r="D9621" s="100"/>
      <c r="E9621" s="100"/>
      <c r="F9621" s="100"/>
      <c r="H9621" s="102"/>
      <c r="I9621" s="103"/>
      <c r="J9621" s="102"/>
      <c r="L9621" s="100"/>
      <c r="M9621" s="100"/>
      <c r="N9621" s="100"/>
    </row>
    <row r="9622" spans="2:14">
      <c r="B9622" s="98"/>
      <c r="C9622" s="98"/>
      <c r="D9622" s="100"/>
      <c r="E9622" s="100"/>
      <c r="F9622" s="100"/>
      <c r="H9622" s="102"/>
      <c r="I9622" s="103"/>
      <c r="J9622" s="102"/>
      <c r="L9622" s="100"/>
      <c r="M9622" s="100"/>
      <c r="N9622" s="100"/>
    </row>
    <row r="9623" spans="2:14">
      <c r="B9623" s="98"/>
      <c r="C9623" s="98"/>
      <c r="D9623" s="100"/>
      <c r="E9623" s="100"/>
      <c r="F9623" s="100"/>
      <c r="H9623" s="102"/>
      <c r="I9623" s="103"/>
      <c r="J9623" s="102"/>
      <c r="L9623" s="100"/>
      <c r="M9623" s="100"/>
      <c r="N9623" s="100"/>
    </row>
    <row r="9624" spans="2:14">
      <c r="B9624" s="98"/>
      <c r="C9624" s="98"/>
      <c r="D9624" s="100"/>
      <c r="E9624" s="100"/>
      <c r="F9624" s="100"/>
      <c r="H9624" s="102"/>
      <c r="I9624" s="103"/>
      <c r="J9624" s="102"/>
      <c r="L9624" s="100"/>
      <c r="M9624" s="100"/>
      <c r="N9624" s="100"/>
    </row>
    <row r="9625" spans="2:14">
      <c r="B9625" s="98"/>
      <c r="C9625" s="98"/>
      <c r="D9625" s="100"/>
      <c r="E9625" s="100"/>
      <c r="F9625" s="100"/>
      <c r="H9625" s="102"/>
      <c r="I9625" s="103"/>
      <c r="J9625" s="102"/>
      <c r="L9625" s="100"/>
      <c r="M9625" s="100"/>
      <c r="N9625" s="100"/>
    </row>
    <row r="9626" spans="2:14">
      <c r="B9626" s="98"/>
      <c r="C9626" s="98"/>
      <c r="D9626" s="100"/>
      <c r="E9626" s="100"/>
      <c r="F9626" s="100"/>
      <c r="H9626" s="102"/>
      <c r="I9626" s="103"/>
      <c r="J9626" s="102"/>
      <c r="L9626" s="100"/>
      <c r="M9626" s="100"/>
      <c r="N9626" s="100"/>
    </row>
    <row r="9627" spans="2:14">
      <c r="B9627" s="98"/>
      <c r="C9627" s="98"/>
      <c r="D9627" s="100"/>
      <c r="E9627" s="100"/>
      <c r="F9627" s="100"/>
      <c r="H9627" s="102"/>
      <c r="I9627" s="103"/>
      <c r="J9627" s="102"/>
      <c r="L9627" s="100"/>
      <c r="M9627" s="100"/>
      <c r="N9627" s="100"/>
    </row>
    <row r="9628" spans="2:14">
      <c r="B9628" s="98"/>
      <c r="C9628" s="98"/>
      <c r="D9628" s="100"/>
      <c r="E9628" s="100"/>
      <c r="F9628" s="100"/>
      <c r="H9628" s="102"/>
      <c r="I9628" s="103"/>
      <c r="J9628" s="102"/>
      <c r="L9628" s="100"/>
      <c r="M9628" s="100"/>
      <c r="N9628" s="100"/>
    </row>
    <row r="9629" spans="2:14">
      <c r="B9629" s="98"/>
      <c r="C9629" s="98"/>
      <c r="D9629" s="100"/>
      <c r="E9629" s="100"/>
      <c r="F9629" s="100"/>
      <c r="H9629" s="102"/>
      <c r="I9629" s="103"/>
      <c r="J9629" s="102"/>
      <c r="L9629" s="100"/>
      <c r="M9629" s="100"/>
      <c r="N9629" s="100"/>
    </row>
    <row r="9630" spans="2:14">
      <c r="B9630" s="98"/>
      <c r="C9630" s="98"/>
      <c r="D9630" s="100"/>
      <c r="E9630" s="100"/>
      <c r="F9630" s="100"/>
      <c r="H9630" s="102"/>
      <c r="I9630" s="103"/>
      <c r="J9630" s="102"/>
      <c r="L9630" s="100"/>
      <c r="M9630" s="100"/>
      <c r="N9630" s="100"/>
    </row>
    <row r="9631" spans="2:14">
      <c r="B9631" s="98"/>
      <c r="C9631" s="98"/>
      <c r="D9631" s="100"/>
      <c r="E9631" s="100"/>
      <c r="F9631" s="100"/>
      <c r="H9631" s="102"/>
      <c r="I9631" s="103"/>
      <c r="J9631" s="102"/>
      <c r="L9631" s="100"/>
      <c r="M9631" s="100"/>
      <c r="N9631" s="100"/>
    </row>
    <row r="9632" spans="2:14">
      <c r="B9632" s="98"/>
      <c r="C9632" s="98"/>
      <c r="D9632" s="100"/>
      <c r="E9632" s="100"/>
      <c r="F9632" s="100"/>
      <c r="H9632" s="102"/>
      <c r="I9632" s="103"/>
      <c r="J9632" s="102"/>
      <c r="L9632" s="100"/>
      <c r="M9632" s="100"/>
      <c r="N9632" s="100"/>
    </row>
    <row r="9633" spans="2:14">
      <c r="B9633" s="98"/>
      <c r="C9633" s="98"/>
      <c r="D9633" s="100"/>
      <c r="E9633" s="100"/>
      <c r="F9633" s="100"/>
      <c r="H9633" s="102"/>
      <c r="I9633" s="103"/>
      <c r="J9633" s="102"/>
      <c r="L9633" s="100"/>
      <c r="M9633" s="100"/>
      <c r="N9633" s="100"/>
    </row>
    <row r="9634" spans="2:14">
      <c r="B9634" s="98"/>
      <c r="C9634" s="98"/>
      <c r="D9634" s="100"/>
      <c r="E9634" s="100"/>
      <c r="F9634" s="100"/>
      <c r="H9634" s="102"/>
      <c r="I9634" s="103"/>
      <c r="J9634" s="102"/>
      <c r="L9634" s="100"/>
      <c r="M9634" s="100"/>
      <c r="N9634" s="100"/>
    </row>
    <row r="9635" spans="2:14">
      <c r="B9635" s="98"/>
      <c r="C9635" s="98"/>
      <c r="D9635" s="100"/>
      <c r="E9635" s="100"/>
      <c r="F9635" s="100"/>
      <c r="H9635" s="102"/>
      <c r="I9635" s="103"/>
      <c r="J9635" s="102"/>
      <c r="L9635" s="100"/>
      <c r="M9635" s="100"/>
      <c r="N9635" s="100"/>
    </row>
    <row r="9636" spans="2:14">
      <c r="B9636" s="98"/>
      <c r="C9636" s="98"/>
      <c r="D9636" s="100"/>
      <c r="E9636" s="100"/>
      <c r="F9636" s="100"/>
      <c r="H9636" s="102"/>
      <c r="I9636" s="103"/>
      <c r="J9636" s="102"/>
      <c r="L9636" s="100"/>
      <c r="M9636" s="100"/>
      <c r="N9636" s="100"/>
    </row>
    <row r="9637" spans="2:14">
      <c r="B9637" s="98"/>
      <c r="C9637" s="98"/>
      <c r="D9637" s="100"/>
      <c r="E9637" s="100"/>
      <c r="F9637" s="100"/>
      <c r="H9637" s="102"/>
      <c r="I9637" s="103"/>
      <c r="J9637" s="102"/>
      <c r="L9637" s="100"/>
      <c r="M9637" s="100"/>
      <c r="N9637" s="100"/>
    </row>
    <row r="9638" spans="2:14">
      <c r="B9638" s="98"/>
      <c r="C9638" s="98"/>
      <c r="D9638" s="100"/>
      <c r="E9638" s="100"/>
      <c r="F9638" s="100"/>
      <c r="H9638" s="102"/>
      <c r="I9638" s="103"/>
      <c r="J9638" s="102"/>
      <c r="L9638" s="100"/>
      <c r="M9638" s="100"/>
      <c r="N9638" s="100"/>
    </row>
    <row r="9639" spans="2:14">
      <c r="B9639" s="98"/>
      <c r="C9639" s="98"/>
      <c r="D9639" s="100"/>
      <c r="E9639" s="100"/>
      <c r="F9639" s="100"/>
      <c r="H9639" s="102"/>
      <c r="I9639" s="103"/>
      <c r="J9639" s="102"/>
      <c r="L9639" s="100"/>
      <c r="M9639" s="100"/>
      <c r="N9639" s="100"/>
    </row>
    <row r="9640" spans="2:14">
      <c r="B9640" s="98"/>
      <c r="C9640" s="98"/>
      <c r="D9640" s="100"/>
      <c r="E9640" s="100"/>
      <c r="F9640" s="100"/>
      <c r="H9640" s="102"/>
      <c r="I9640" s="103"/>
      <c r="J9640" s="102"/>
      <c r="L9640" s="100"/>
      <c r="M9640" s="100"/>
      <c r="N9640" s="100"/>
    </row>
    <row r="9641" spans="2:14">
      <c r="B9641" s="98"/>
      <c r="C9641" s="98"/>
      <c r="D9641" s="100"/>
      <c r="E9641" s="100"/>
      <c r="F9641" s="100"/>
      <c r="H9641" s="102"/>
      <c r="I9641" s="103"/>
      <c r="J9641" s="102"/>
      <c r="L9641" s="100"/>
      <c r="M9641" s="100"/>
      <c r="N9641" s="100"/>
    </row>
    <row r="9642" spans="2:14">
      <c r="B9642" s="98"/>
      <c r="C9642" s="98"/>
      <c r="D9642" s="100"/>
      <c r="E9642" s="100"/>
      <c r="F9642" s="100"/>
      <c r="H9642" s="102"/>
      <c r="I9642" s="103"/>
      <c r="J9642" s="102"/>
      <c r="L9642" s="100"/>
      <c r="M9642" s="100"/>
      <c r="N9642" s="100"/>
    </row>
    <row r="9643" spans="2:14">
      <c r="B9643" s="98"/>
      <c r="C9643" s="98"/>
      <c r="D9643" s="100"/>
      <c r="E9643" s="100"/>
      <c r="F9643" s="100"/>
      <c r="H9643" s="102"/>
      <c r="I9643" s="103"/>
      <c r="J9643" s="102"/>
      <c r="L9643" s="100"/>
      <c r="M9643" s="100"/>
      <c r="N9643" s="100"/>
    </row>
    <row r="9644" spans="2:14">
      <c r="B9644" s="98"/>
      <c r="C9644" s="98"/>
      <c r="D9644" s="100"/>
      <c r="E9644" s="100"/>
      <c r="F9644" s="100"/>
      <c r="H9644" s="102"/>
      <c r="I9644" s="103"/>
      <c r="J9644" s="102"/>
      <c r="L9644" s="100"/>
      <c r="M9644" s="100"/>
      <c r="N9644" s="100"/>
    </row>
    <row r="9645" spans="2:14">
      <c r="B9645" s="98"/>
      <c r="C9645" s="98"/>
      <c r="D9645" s="100"/>
      <c r="E9645" s="100"/>
      <c r="F9645" s="100"/>
      <c r="H9645" s="102"/>
      <c r="I9645" s="103"/>
      <c r="J9645" s="102"/>
      <c r="L9645" s="100"/>
      <c r="M9645" s="100"/>
      <c r="N9645" s="100"/>
    </row>
    <row r="9646" spans="2:14">
      <c r="B9646" s="98"/>
      <c r="C9646" s="98"/>
      <c r="D9646" s="100"/>
      <c r="E9646" s="100"/>
      <c r="F9646" s="100"/>
      <c r="H9646" s="102"/>
      <c r="I9646" s="103"/>
      <c r="J9646" s="102"/>
      <c r="L9646" s="100"/>
      <c r="M9646" s="100"/>
      <c r="N9646" s="100"/>
    </row>
    <row r="9647" spans="2:14">
      <c r="B9647" s="98"/>
      <c r="C9647" s="98"/>
      <c r="D9647" s="100"/>
      <c r="E9647" s="100"/>
      <c r="F9647" s="100"/>
      <c r="H9647" s="102"/>
      <c r="I9647" s="103"/>
      <c r="J9647" s="102"/>
      <c r="L9647" s="100"/>
      <c r="M9647" s="100"/>
      <c r="N9647" s="100"/>
    </row>
    <row r="9648" spans="2:14">
      <c r="B9648" s="98"/>
      <c r="C9648" s="98"/>
      <c r="D9648" s="100"/>
      <c r="E9648" s="100"/>
      <c r="F9648" s="100"/>
      <c r="H9648" s="102"/>
      <c r="I9648" s="103"/>
      <c r="J9648" s="102"/>
      <c r="L9648" s="100"/>
      <c r="M9648" s="100"/>
      <c r="N9648" s="100"/>
    </row>
    <row r="9649" spans="2:14">
      <c r="B9649" s="98"/>
      <c r="C9649" s="98"/>
      <c r="D9649" s="100"/>
      <c r="E9649" s="100"/>
      <c r="F9649" s="100"/>
      <c r="H9649" s="102"/>
      <c r="I9649" s="103"/>
      <c r="J9649" s="102"/>
      <c r="L9649" s="100"/>
      <c r="M9649" s="100"/>
      <c r="N9649" s="100"/>
    </row>
    <row r="9650" spans="2:14">
      <c r="B9650" s="98"/>
      <c r="C9650" s="98"/>
      <c r="D9650" s="100"/>
      <c r="E9650" s="100"/>
      <c r="F9650" s="100"/>
      <c r="H9650" s="102"/>
      <c r="I9650" s="103"/>
      <c r="J9650" s="102"/>
      <c r="L9650" s="100"/>
      <c r="M9650" s="100"/>
      <c r="N9650" s="100"/>
    </row>
    <row r="9651" spans="2:14">
      <c r="B9651" s="98"/>
      <c r="C9651" s="98"/>
      <c r="D9651" s="100"/>
      <c r="E9651" s="100"/>
      <c r="F9651" s="100"/>
      <c r="H9651" s="102"/>
      <c r="I9651" s="103"/>
      <c r="J9651" s="102"/>
      <c r="L9651" s="100"/>
      <c r="M9651" s="100"/>
      <c r="N9651" s="100"/>
    </row>
    <row r="9652" spans="2:14">
      <c r="B9652" s="98"/>
      <c r="C9652" s="98"/>
      <c r="D9652" s="100"/>
      <c r="E9652" s="100"/>
      <c r="F9652" s="100"/>
      <c r="H9652" s="102"/>
      <c r="I9652" s="103"/>
      <c r="J9652" s="102"/>
      <c r="L9652" s="100"/>
      <c r="M9652" s="100"/>
      <c r="N9652" s="100"/>
    </row>
    <row r="9653" spans="2:14">
      <c r="B9653" s="98"/>
      <c r="C9653" s="98"/>
      <c r="D9653" s="100"/>
      <c r="E9653" s="100"/>
      <c r="F9653" s="100"/>
      <c r="H9653" s="102"/>
      <c r="I9653" s="103"/>
      <c r="J9653" s="102"/>
      <c r="L9653" s="100"/>
      <c r="M9653" s="100"/>
      <c r="N9653" s="100"/>
    </row>
    <row r="9654" spans="2:14">
      <c r="B9654" s="98"/>
      <c r="C9654" s="98"/>
      <c r="D9654" s="100"/>
      <c r="E9654" s="100"/>
      <c r="F9654" s="100"/>
      <c r="H9654" s="102"/>
      <c r="I9654" s="103"/>
      <c r="J9654" s="102"/>
      <c r="L9654" s="100"/>
      <c r="M9654" s="100"/>
      <c r="N9654" s="100"/>
    </row>
    <row r="9655" spans="2:14">
      <c r="B9655" s="98"/>
      <c r="C9655" s="98"/>
      <c r="D9655" s="100"/>
      <c r="E9655" s="100"/>
      <c r="F9655" s="100"/>
      <c r="H9655" s="102"/>
      <c r="I9655" s="103"/>
      <c r="J9655" s="102"/>
      <c r="L9655" s="100"/>
      <c r="M9655" s="100"/>
      <c r="N9655" s="100"/>
    </row>
    <row r="9656" spans="2:14">
      <c r="B9656" s="98"/>
      <c r="C9656" s="98"/>
      <c r="D9656" s="100"/>
      <c r="E9656" s="100"/>
      <c r="F9656" s="100"/>
      <c r="H9656" s="102"/>
      <c r="I9656" s="103"/>
      <c r="J9656" s="102"/>
      <c r="L9656" s="100"/>
      <c r="M9656" s="100"/>
      <c r="N9656" s="100"/>
    </row>
    <row r="9657" spans="2:14">
      <c r="B9657" s="98"/>
      <c r="C9657" s="98"/>
      <c r="D9657" s="100"/>
      <c r="E9657" s="100"/>
      <c r="F9657" s="100"/>
      <c r="H9657" s="102"/>
      <c r="I9657" s="103"/>
      <c r="J9657" s="102"/>
      <c r="L9657" s="100"/>
      <c r="M9657" s="100"/>
      <c r="N9657" s="100"/>
    </row>
    <row r="9658" spans="2:14">
      <c r="B9658" s="98"/>
      <c r="C9658" s="98"/>
      <c r="D9658" s="100"/>
      <c r="E9658" s="100"/>
      <c r="F9658" s="100"/>
      <c r="H9658" s="102"/>
      <c r="I9658" s="103"/>
      <c r="J9658" s="102"/>
      <c r="L9658" s="100"/>
      <c r="M9658" s="100"/>
      <c r="N9658" s="100"/>
    </row>
    <row r="9659" spans="2:14">
      <c r="B9659" s="98"/>
      <c r="C9659" s="98"/>
      <c r="D9659" s="100"/>
      <c r="E9659" s="100"/>
      <c r="F9659" s="100"/>
      <c r="H9659" s="102"/>
      <c r="I9659" s="103"/>
      <c r="J9659" s="102"/>
      <c r="L9659" s="100"/>
      <c r="M9659" s="100"/>
      <c r="N9659" s="100"/>
    </row>
    <row r="9660" spans="2:14">
      <c r="B9660" s="98"/>
      <c r="C9660" s="98"/>
      <c r="D9660" s="100"/>
      <c r="E9660" s="100"/>
      <c r="F9660" s="100"/>
      <c r="H9660" s="102"/>
      <c r="I9660" s="103"/>
      <c r="J9660" s="102"/>
      <c r="L9660" s="100"/>
      <c r="M9660" s="100"/>
      <c r="N9660" s="100"/>
    </row>
    <row r="9661" spans="2:14">
      <c r="B9661" s="98"/>
      <c r="C9661" s="98"/>
      <c r="D9661" s="100"/>
      <c r="E9661" s="100"/>
      <c r="F9661" s="100"/>
      <c r="H9661" s="102"/>
      <c r="I9661" s="103"/>
      <c r="J9661" s="102"/>
      <c r="L9661" s="100"/>
      <c r="M9661" s="100"/>
      <c r="N9661" s="100"/>
    </row>
    <row r="9662" spans="2:14">
      <c r="B9662" s="98"/>
      <c r="C9662" s="98"/>
      <c r="D9662" s="100"/>
      <c r="E9662" s="100"/>
      <c r="F9662" s="100"/>
      <c r="H9662" s="102"/>
      <c r="I9662" s="103"/>
      <c r="J9662" s="102"/>
      <c r="L9662" s="100"/>
      <c r="M9662" s="100"/>
      <c r="N9662" s="100"/>
    </row>
    <row r="9663" spans="2:14">
      <c r="B9663" s="98"/>
      <c r="C9663" s="98"/>
      <c r="D9663" s="100"/>
      <c r="E9663" s="100"/>
      <c r="F9663" s="100"/>
      <c r="H9663" s="102"/>
      <c r="I9663" s="103"/>
      <c r="J9663" s="102"/>
      <c r="L9663" s="100"/>
      <c r="M9663" s="100"/>
      <c r="N9663" s="100"/>
    </row>
    <row r="9664" spans="2:14">
      <c r="B9664" s="98"/>
      <c r="C9664" s="98"/>
      <c r="D9664" s="100"/>
      <c r="E9664" s="100"/>
      <c r="F9664" s="100"/>
      <c r="H9664" s="102"/>
      <c r="I9664" s="103"/>
      <c r="J9664" s="102"/>
      <c r="L9664" s="100"/>
      <c r="M9664" s="100"/>
      <c r="N9664" s="100"/>
    </row>
    <row r="9665" spans="2:14">
      <c r="B9665" s="98"/>
      <c r="C9665" s="98"/>
      <c r="D9665" s="100"/>
      <c r="E9665" s="100"/>
      <c r="F9665" s="100"/>
      <c r="H9665" s="102"/>
      <c r="I9665" s="103"/>
      <c r="J9665" s="102"/>
      <c r="L9665" s="100"/>
      <c r="M9665" s="100"/>
      <c r="N9665" s="100"/>
    </row>
    <row r="9666" spans="2:14">
      <c r="B9666" s="98"/>
      <c r="C9666" s="98"/>
      <c r="D9666" s="100"/>
      <c r="E9666" s="100"/>
      <c r="F9666" s="100"/>
      <c r="H9666" s="102"/>
      <c r="I9666" s="103"/>
      <c r="J9666" s="102"/>
      <c r="L9666" s="100"/>
      <c r="M9666" s="100"/>
      <c r="N9666" s="100"/>
    </row>
    <row r="9667" spans="2:14">
      <c r="B9667" s="98"/>
      <c r="C9667" s="98"/>
      <c r="D9667" s="100"/>
      <c r="E9667" s="100"/>
      <c r="F9667" s="100"/>
      <c r="H9667" s="102"/>
      <c r="I9667" s="103"/>
      <c r="J9667" s="102"/>
      <c r="L9667" s="100"/>
      <c r="M9667" s="100"/>
      <c r="N9667" s="100"/>
    </row>
    <row r="9668" spans="2:14">
      <c r="B9668" s="98"/>
      <c r="C9668" s="98"/>
      <c r="D9668" s="100"/>
      <c r="E9668" s="100"/>
      <c r="F9668" s="100"/>
      <c r="H9668" s="102"/>
      <c r="I9668" s="103"/>
      <c r="J9668" s="102"/>
      <c r="L9668" s="100"/>
      <c r="M9668" s="100"/>
      <c r="N9668" s="100"/>
    </row>
    <row r="9669" spans="2:14">
      <c r="B9669" s="98"/>
      <c r="C9669" s="98"/>
      <c r="D9669" s="100"/>
      <c r="E9669" s="100"/>
      <c r="F9669" s="100"/>
      <c r="H9669" s="102"/>
      <c r="I9669" s="103"/>
      <c r="J9669" s="102"/>
      <c r="L9669" s="100"/>
      <c r="M9669" s="100"/>
      <c r="N9669" s="100"/>
    </row>
    <row r="9670" spans="2:14">
      <c r="B9670" s="98"/>
      <c r="C9670" s="98"/>
      <c r="D9670" s="100"/>
      <c r="E9670" s="100"/>
      <c r="F9670" s="100"/>
      <c r="H9670" s="102"/>
      <c r="I9670" s="103"/>
      <c r="J9670" s="102"/>
      <c r="L9670" s="100"/>
      <c r="M9670" s="100"/>
      <c r="N9670" s="100"/>
    </row>
    <row r="9671" spans="2:14">
      <c r="B9671" s="98"/>
      <c r="C9671" s="98"/>
      <c r="D9671" s="100"/>
      <c r="E9671" s="100"/>
      <c r="F9671" s="100"/>
      <c r="H9671" s="102"/>
      <c r="I9671" s="103"/>
      <c r="J9671" s="102"/>
      <c r="L9671" s="100"/>
      <c r="M9671" s="100"/>
      <c r="N9671" s="100"/>
    </row>
    <row r="9672" spans="2:14">
      <c r="B9672" s="98"/>
      <c r="C9672" s="98"/>
      <c r="D9672" s="100"/>
      <c r="E9672" s="100"/>
      <c r="F9672" s="100"/>
      <c r="H9672" s="102"/>
      <c r="I9672" s="103"/>
      <c r="J9672" s="102"/>
      <c r="L9672" s="100"/>
      <c r="M9672" s="100"/>
      <c r="N9672" s="100"/>
    </row>
    <row r="9673" spans="2:14">
      <c r="B9673" s="98"/>
      <c r="C9673" s="98"/>
      <c r="D9673" s="100"/>
      <c r="E9673" s="100"/>
      <c r="F9673" s="100"/>
      <c r="H9673" s="102"/>
      <c r="I9673" s="103"/>
      <c r="J9673" s="102"/>
      <c r="L9673" s="100"/>
      <c r="M9673" s="100"/>
      <c r="N9673" s="100"/>
    </row>
    <row r="9674" spans="2:14">
      <c r="B9674" s="98"/>
      <c r="C9674" s="98"/>
      <c r="D9674" s="100"/>
      <c r="E9674" s="100"/>
      <c r="F9674" s="100"/>
      <c r="H9674" s="102"/>
      <c r="I9674" s="103"/>
      <c r="J9674" s="102"/>
      <c r="L9674" s="100"/>
      <c r="M9674" s="100"/>
      <c r="N9674" s="100"/>
    </row>
    <row r="9675" spans="2:14">
      <c r="B9675" s="98"/>
      <c r="C9675" s="98"/>
      <c r="D9675" s="100"/>
      <c r="E9675" s="100"/>
      <c r="F9675" s="100"/>
      <c r="H9675" s="102"/>
      <c r="I9675" s="103"/>
      <c r="J9675" s="102"/>
      <c r="L9675" s="100"/>
      <c r="M9675" s="100"/>
      <c r="N9675" s="100"/>
    </row>
    <row r="9676" spans="2:14">
      <c r="B9676" s="98"/>
      <c r="C9676" s="98"/>
      <c r="D9676" s="100"/>
      <c r="E9676" s="100"/>
      <c r="F9676" s="100"/>
      <c r="H9676" s="102"/>
      <c r="I9676" s="103"/>
      <c r="J9676" s="102"/>
      <c r="L9676" s="100"/>
      <c r="M9676" s="100"/>
      <c r="N9676" s="100"/>
    </row>
    <row r="9677" spans="2:14">
      <c r="B9677" s="98"/>
      <c r="C9677" s="98"/>
      <c r="D9677" s="100"/>
      <c r="E9677" s="100"/>
      <c r="F9677" s="100"/>
      <c r="H9677" s="102"/>
      <c r="I9677" s="103"/>
      <c r="J9677" s="102"/>
      <c r="L9677" s="100"/>
      <c r="M9677" s="100"/>
      <c r="N9677" s="100"/>
    </row>
    <row r="9678" spans="2:14">
      <c r="B9678" s="98"/>
      <c r="C9678" s="98"/>
      <c r="D9678" s="100"/>
      <c r="E9678" s="100"/>
      <c r="F9678" s="100"/>
      <c r="H9678" s="102"/>
      <c r="I9678" s="103"/>
      <c r="J9678" s="102"/>
      <c r="L9678" s="100"/>
      <c r="M9678" s="100"/>
      <c r="N9678" s="100"/>
    </row>
    <row r="9679" spans="2:14">
      <c r="B9679" s="98"/>
      <c r="C9679" s="98"/>
      <c r="D9679" s="100"/>
      <c r="E9679" s="100"/>
      <c r="F9679" s="100"/>
      <c r="H9679" s="102"/>
      <c r="I9679" s="103"/>
      <c r="J9679" s="102"/>
      <c r="L9679" s="100"/>
      <c r="M9679" s="100"/>
      <c r="N9679" s="100"/>
    </row>
    <row r="9680" spans="2:14">
      <c r="B9680" s="98"/>
      <c r="C9680" s="98"/>
      <c r="D9680" s="100"/>
      <c r="E9680" s="100"/>
      <c r="F9680" s="100"/>
      <c r="H9680" s="102"/>
      <c r="I9680" s="103"/>
      <c r="J9680" s="102"/>
      <c r="L9680" s="100"/>
      <c r="M9680" s="100"/>
      <c r="N9680" s="100"/>
    </row>
    <row r="9681" spans="2:14">
      <c r="B9681" s="98"/>
      <c r="C9681" s="98"/>
      <c r="D9681" s="100"/>
      <c r="E9681" s="100"/>
      <c r="F9681" s="100"/>
      <c r="H9681" s="102"/>
      <c r="I9681" s="103"/>
      <c r="J9681" s="102"/>
      <c r="L9681" s="100"/>
      <c r="M9681" s="100"/>
      <c r="N9681" s="100"/>
    </row>
    <row r="9682" spans="2:14">
      <c r="B9682" s="98"/>
      <c r="C9682" s="98"/>
      <c r="D9682" s="100"/>
      <c r="E9682" s="100"/>
      <c r="F9682" s="100"/>
      <c r="H9682" s="102"/>
      <c r="I9682" s="103"/>
      <c r="J9682" s="102"/>
      <c r="L9682" s="100"/>
      <c r="M9682" s="100"/>
      <c r="N9682" s="100"/>
    </row>
    <row r="9683" spans="2:14">
      <c r="B9683" s="98"/>
      <c r="C9683" s="98"/>
      <c r="D9683" s="100"/>
      <c r="E9683" s="100"/>
      <c r="F9683" s="100"/>
      <c r="H9683" s="102"/>
      <c r="I9683" s="103"/>
      <c r="J9683" s="102"/>
      <c r="L9683" s="100"/>
      <c r="M9683" s="100"/>
      <c r="N9683" s="100"/>
    </row>
    <row r="9684" spans="2:14">
      <c r="B9684" s="98"/>
      <c r="C9684" s="98"/>
      <c r="D9684" s="100"/>
      <c r="E9684" s="100"/>
      <c r="F9684" s="100"/>
      <c r="H9684" s="102"/>
      <c r="I9684" s="103"/>
      <c r="J9684" s="102"/>
      <c r="L9684" s="100"/>
      <c r="M9684" s="100"/>
      <c r="N9684" s="100"/>
    </row>
    <row r="9685" spans="2:14">
      <c r="B9685" s="98"/>
      <c r="C9685" s="98"/>
      <c r="D9685" s="100"/>
      <c r="E9685" s="100"/>
      <c r="F9685" s="100"/>
      <c r="H9685" s="102"/>
      <c r="I9685" s="103"/>
      <c r="J9685" s="102"/>
      <c r="L9685" s="100"/>
      <c r="M9685" s="100"/>
      <c r="N9685" s="100"/>
    </row>
    <row r="9686" spans="2:14">
      <c r="B9686" s="98"/>
      <c r="C9686" s="98"/>
      <c r="D9686" s="100"/>
      <c r="E9686" s="100"/>
      <c r="F9686" s="100"/>
      <c r="H9686" s="102"/>
      <c r="I9686" s="103"/>
      <c r="J9686" s="102"/>
      <c r="L9686" s="100"/>
      <c r="M9686" s="100"/>
      <c r="N9686" s="100"/>
    </row>
    <row r="9687" spans="2:14">
      <c r="B9687" s="98"/>
      <c r="C9687" s="98"/>
      <c r="D9687" s="100"/>
      <c r="E9687" s="100"/>
      <c r="F9687" s="100"/>
      <c r="H9687" s="102"/>
      <c r="I9687" s="103"/>
      <c r="J9687" s="102"/>
      <c r="L9687" s="100"/>
      <c r="M9687" s="100"/>
      <c r="N9687" s="100"/>
    </row>
    <row r="9688" spans="2:14">
      <c r="B9688" s="98"/>
      <c r="C9688" s="98"/>
      <c r="D9688" s="100"/>
      <c r="E9688" s="100"/>
      <c r="F9688" s="100"/>
      <c r="H9688" s="102"/>
      <c r="I9688" s="103"/>
      <c r="J9688" s="102"/>
      <c r="L9688" s="100"/>
      <c r="M9688" s="100"/>
      <c r="N9688" s="100"/>
    </row>
    <row r="9689" spans="2:14">
      <c r="B9689" s="98"/>
      <c r="C9689" s="98"/>
      <c r="D9689" s="100"/>
      <c r="E9689" s="100"/>
      <c r="F9689" s="100"/>
      <c r="H9689" s="102"/>
      <c r="I9689" s="103"/>
      <c r="J9689" s="102"/>
      <c r="L9689" s="100"/>
      <c r="M9689" s="100"/>
      <c r="N9689" s="100"/>
    </row>
    <row r="9690" spans="2:14">
      <c r="B9690" s="98"/>
      <c r="C9690" s="98"/>
      <c r="D9690" s="100"/>
      <c r="E9690" s="100"/>
      <c r="F9690" s="100"/>
      <c r="H9690" s="102"/>
      <c r="I9690" s="103"/>
      <c r="J9690" s="102"/>
      <c r="L9690" s="100"/>
      <c r="M9690" s="100"/>
      <c r="N9690" s="100"/>
    </row>
    <row r="9691" spans="2:14">
      <c r="B9691" s="98"/>
      <c r="C9691" s="98"/>
      <c r="D9691" s="100"/>
      <c r="E9691" s="100"/>
      <c r="F9691" s="100"/>
      <c r="H9691" s="102"/>
      <c r="I9691" s="103"/>
      <c r="J9691" s="102"/>
      <c r="L9691" s="100"/>
      <c r="M9691" s="100"/>
      <c r="N9691" s="100"/>
    </row>
    <row r="9692" spans="2:14">
      <c r="B9692" s="98"/>
      <c r="C9692" s="98"/>
      <c r="D9692" s="100"/>
      <c r="E9692" s="100"/>
      <c r="F9692" s="100"/>
      <c r="H9692" s="102"/>
      <c r="I9692" s="103"/>
      <c r="J9692" s="102"/>
      <c r="L9692" s="100"/>
      <c r="M9692" s="100"/>
      <c r="N9692" s="100"/>
    </row>
    <row r="9693" spans="2:14">
      <c r="B9693" s="98"/>
      <c r="C9693" s="98"/>
      <c r="D9693" s="100"/>
      <c r="E9693" s="100"/>
      <c r="F9693" s="100"/>
      <c r="H9693" s="102"/>
      <c r="I9693" s="103"/>
      <c r="J9693" s="102"/>
      <c r="L9693" s="100"/>
      <c r="M9693" s="100"/>
      <c r="N9693" s="100"/>
    </row>
    <row r="9694" spans="2:14">
      <c r="B9694" s="98"/>
      <c r="C9694" s="98"/>
      <c r="D9694" s="100"/>
      <c r="E9694" s="100"/>
      <c r="F9694" s="100"/>
      <c r="H9694" s="102"/>
      <c r="I9694" s="103"/>
      <c r="J9694" s="102"/>
      <c r="L9694" s="100"/>
      <c r="M9694" s="100"/>
      <c r="N9694" s="100"/>
    </row>
    <row r="9695" spans="2:14">
      <c r="B9695" s="98"/>
      <c r="C9695" s="98"/>
      <c r="D9695" s="100"/>
      <c r="E9695" s="100"/>
      <c r="F9695" s="100"/>
      <c r="H9695" s="102"/>
      <c r="I9695" s="103"/>
      <c r="J9695" s="102"/>
      <c r="L9695" s="100"/>
      <c r="M9695" s="100"/>
      <c r="N9695" s="100"/>
    </row>
    <row r="9696" spans="2:14">
      <c r="B9696" s="98"/>
      <c r="C9696" s="98"/>
      <c r="D9696" s="100"/>
      <c r="E9696" s="100"/>
      <c r="F9696" s="100"/>
      <c r="H9696" s="102"/>
      <c r="I9696" s="103"/>
      <c r="J9696" s="102"/>
      <c r="L9696" s="100"/>
      <c r="M9696" s="100"/>
      <c r="N9696" s="100"/>
    </row>
    <row r="9697" spans="2:14">
      <c r="B9697" s="98"/>
      <c r="C9697" s="98"/>
      <c r="D9697" s="100"/>
      <c r="E9697" s="100"/>
      <c r="F9697" s="100"/>
      <c r="H9697" s="102"/>
      <c r="I9697" s="103"/>
      <c r="J9697" s="102"/>
      <c r="L9697" s="100"/>
      <c r="M9697" s="100"/>
      <c r="N9697" s="100"/>
    </row>
    <row r="9698" spans="2:14">
      <c r="B9698" s="98"/>
      <c r="C9698" s="98"/>
      <c r="D9698" s="100"/>
      <c r="E9698" s="100"/>
      <c r="F9698" s="100"/>
      <c r="H9698" s="102"/>
      <c r="I9698" s="103"/>
      <c r="J9698" s="102"/>
      <c r="L9698" s="100"/>
      <c r="M9698" s="100"/>
      <c r="N9698" s="100"/>
    </row>
    <row r="9699" spans="2:14">
      <c r="B9699" s="98"/>
      <c r="C9699" s="98"/>
      <c r="D9699" s="100"/>
      <c r="E9699" s="100"/>
      <c r="F9699" s="100"/>
      <c r="H9699" s="102"/>
      <c r="I9699" s="103"/>
      <c r="J9699" s="102"/>
      <c r="L9699" s="100"/>
      <c r="M9699" s="100"/>
      <c r="N9699" s="100"/>
    </row>
    <row r="9700" spans="2:14">
      <c r="B9700" s="98"/>
      <c r="C9700" s="98"/>
      <c r="D9700" s="100"/>
      <c r="E9700" s="100"/>
      <c r="F9700" s="100"/>
      <c r="H9700" s="102"/>
      <c r="I9700" s="103"/>
      <c r="J9700" s="102"/>
      <c r="L9700" s="100"/>
      <c r="M9700" s="100"/>
      <c r="N9700" s="100"/>
    </row>
    <row r="9701" spans="2:14">
      <c r="B9701" s="98"/>
      <c r="C9701" s="98"/>
      <c r="D9701" s="100"/>
      <c r="E9701" s="100"/>
      <c r="F9701" s="100"/>
      <c r="H9701" s="102"/>
      <c r="I9701" s="103"/>
      <c r="J9701" s="102"/>
      <c r="L9701" s="100"/>
      <c r="M9701" s="100"/>
      <c r="N9701" s="100"/>
    </row>
    <row r="9702" spans="2:14">
      <c r="B9702" s="98"/>
      <c r="C9702" s="98"/>
      <c r="D9702" s="100"/>
      <c r="E9702" s="100"/>
      <c r="F9702" s="100"/>
      <c r="H9702" s="102"/>
      <c r="I9702" s="103"/>
      <c r="J9702" s="102"/>
      <c r="L9702" s="100"/>
      <c r="M9702" s="100"/>
      <c r="N9702" s="100"/>
    </row>
    <row r="9703" spans="2:14">
      <c r="B9703" s="98"/>
      <c r="C9703" s="98"/>
      <c r="D9703" s="100"/>
      <c r="E9703" s="100"/>
      <c r="F9703" s="100"/>
      <c r="H9703" s="102"/>
      <c r="I9703" s="103"/>
      <c r="J9703" s="102"/>
      <c r="L9703" s="100"/>
      <c r="M9703" s="100"/>
      <c r="N9703" s="100"/>
    </row>
    <row r="9704" spans="2:14">
      <c r="B9704" s="98"/>
      <c r="C9704" s="98"/>
      <c r="D9704" s="100"/>
      <c r="E9704" s="100"/>
      <c r="F9704" s="100"/>
      <c r="H9704" s="102"/>
      <c r="I9704" s="103"/>
      <c r="J9704" s="102"/>
      <c r="L9704" s="100"/>
      <c r="M9704" s="100"/>
      <c r="N9704" s="100"/>
    </row>
    <row r="9705" spans="2:14">
      <c r="B9705" s="98"/>
      <c r="C9705" s="98"/>
      <c r="D9705" s="100"/>
      <c r="E9705" s="100"/>
      <c r="F9705" s="100"/>
      <c r="H9705" s="102"/>
      <c r="I9705" s="103"/>
      <c r="J9705" s="102"/>
      <c r="L9705" s="100"/>
      <c r="M9705" s="100"/>
      <c r="N9705" s="100"/>
    </row>
    <row r="9706" spans="2:14">
      <c r="B9706" s="98"/>
      <c r="C9706" s="98"/>
      <c r="D9706" s="100"/>
      <c r="E9706" s="100"/>
      <c r="F9706" s="100"/>
      <c r="H9706" s="102"/>
      <c r="I9706" s="103"/>
      <c r="J9706" s="102"/>
      <c r="L9706" s="100"/>
      <c r="M9706" s="100"/>
      <c r="N9706" s="100"/>
    </row>
    <row r="9707" spans="2:14">
      <c r="B9707" s="98"/>
      <c r="C9707" s="98"/>
      <c r="D9707" s="100"/>
      <c r="E9707" s="100"/>
      <c r="F9707" s="100"/>
      <c r="H9707" s="102"/>
      <c r="I9707" s="103"/>
      <c r="J9707" s="102"/>
      <c r="L9707" s="100"/>
      <c r="M9707" s="100"/>
      <c r="N9707" s="100"/>
    </row>
    <row r="9708" spans="2:14">
      <c r="B9708" s="98"/>
      <c r="C9708" s="98"/>
      <c r="D9708" s="100"/>
      <c r="E9708" s="100"/>
      <c r="F9708" s="100"/>
      <c r="H9708" s="102"/>
      <c r="I9708" s="103"/>
      <c r="J9708" s="102"/>
      <c r="L9708" s="100"/>
      <c r="M9708" s="100"/>
      <c r="N9708" s="100"/>
    </row>
    <row r="9709" spans="2:14">
      <c r="B9709" s="98"/>
      <c r="C9709" s="98"/>
      <c r="D9709" s="100"/>
      <c r="E9709" s="100"/>
      <c r="F9709" s="100"/>
      <c r="H9709" s="102"/>
      <c r="I9709" s="103"/>
      <c r="J9709" s="102"/>
      <c r="L9709" s="100"/>
      <c r="M9709" s="100"/>
      <c r="N9709" s="100"/>
    </row>
    <row r="9710" spans="2:14">
      <c r="B9710" s="98"/>
      <c r="C9710" s="98"/>
      <c r="D9710" s="100"/>
      <c r="E9710" s="100"/>
      <c r="F9710" s="100"/>
      <c r="H9710" s="102"/>
      <c r="I9710" s="103"/>
      <c r="J9710" s="102"/>
      <c r="L9710" s="100"/>
      <c r="M9710" s="100"/>
      <c r="N9710" s="100"/>
    </row>
    <row r="9711" spans="2:14">
      <c r="B9711" s="98"/>
      <c r="C9711" s="98"/>
      <c r="D9711" s="100"/>
      <c r="E9711" s="100"/>
      <c r="F9711" s="100"/>
      <c r="H9711" s="102"/>
      <c r="I9711" s="103"/>
      <c r="J9711" s="102"/>
      <c r="L9711" s="100"/>
      <c r="M9711" s="100"/>
      <c r="N9711" s="100"/>
    </row>
    <row r="9712" spans="2:14">
      <c r="B9712" s="98"/>
      <c r="C9712" s="98"/>
      <c r="D9712" s="100"/>
      <c r="E9712" s="100"/>
      <c r="F9712" s="100"/>
      <c r="H9712" s="102"/>
      <c r="I9712" s="103"/>
      <c r="J9712" s="102"/>
      <c r="L9712" s="100"/>
      <c r="M9712" s="100"/>
      <c r="N9712" s="100"/>
    </row>
    <row r="9713" spans="2:14">
      <c r="B9713" s="98"/>
      <c r="C9713" s="98"/>
      <c r="D9713" s="100"/>
      <c r="E9713" s="100"/>
      <c r="F9713" s="100"/>
      <c r="H9713" s="102"/>
      <c r="I9713" s="103"/>
      <c r="J9713" s="102"/>
      <c r="L9713" s="100"/>
      <c r="M9713" s="100"/>
      <c r="N9713" s="100"/>
    </row>
    <row r="9714" spans="2:14">
      <c r="B9714" s="98"/>
      <c r="C9714" s="98"/>
      <c r="D9714" s="100"/>
      <c r="E9714" s="100"/>
      <c r="F9714" s="100"/>
      <c r="H9714" s="102"/>
      <c r="I9714" s="103"/>
      <c r="J9714" s="102"/>
      <c r="L9714" s="100"/>
      <c r="M9714" s="100"/>
      <c r="N9714" s="100"/>
    </row>
    <row r="9715" spans="2:14">
      <c r="B9715" s="98"/>
      <c r="C9715" s="98"/>
      <c r="D9715" s="100"/>
      <c r="E9715" s="100"/>
      <c r="F9715" s="100"/>
      <c r="H9715" s="102"/>
      <c r="I9715" s="103"/>
      <c r="J9715" s="102"/>
      <c r="L9715" s="100"/>
      <c r="M9715" s="100"/>
      <c r="N9715" s="100"/>
    </row>
    <row r="9716" spans="2:14">
      <c r="B9716" s="98"/>
      <c r="C9716" s="98"/>
      <c r="D9716" s="100"/>
      <c r="E9716" s="100"/>
      <c r="F9716" s="100"/>
      <c r="H9716" s="102"/>
      <c r="I9716" s="103"/>
      <c r="J9716" s="102"/>
      <c r="L9716" s="100"/>
      <c r="M9716" s="100"/>
      <c r="N9716" s="100"/>
    </row>
    <row r="9717" spans="2:14">
      <c r="B9717" s="98"/>
      <c r="C9717" s="98"/>
      <c r="D9717" s="100"/>
      <c r="E9717" s="100"/>
      <c r="F9717" s="100"/>
      <c r="H9717" s="102"/>
      <c r="I9717" s="103"/>
      <c r="J9717" s="102"/>
      <c r="L9717" s="100"/>
      <c r="M9717" s="100"/>
      <c r="N9717" s="100"/>
    </row>
    <row r="9718" spans="2:14">
      <c r="B9718" s="98"/>
      <c r="C9718" s="98"/>
      <c r="D9718" s="100"/>
      <c r="E9718" s="100"/>
      <c r="F9718" s="100"/>
      <c r="H9718" s="102"/>
      <c r="I9718" s="103"/>
      <c r="J9718" s="102"/>
      <c r="L9718" s="100"/>
      <c r="M9718" s="100"/>
      <c r="N9718" s="100"/>
    </row>
    <row r="9719" spans="2:14">
      <c r="B9719" s="98"/>
      <c r="C9719" s="98"/>
      <c r="D9719" s="100"/>
      <c r="E9719" s="100"/>
      <c r="F9719" s="100"/>
      <c r="H9719" s="102"/>
      <c r="I9719" s="103"/>
      <c r="J9719" s="102"/>
      <c r="L9719" s="100"/>
      <c r="M9719" s="100"/>
      <c r="N9719" s="100"/>
    </row>
    <row r="9720" spans="2:14">
      <c r="B9720" s="98"/>
      <c r="C9720" s="98"/>
      <c r="D9720" s="100"/>
      <c r="E9720" s="100"/>
      <c r="F9720" s="100"/>
      <c r="H9720" s="102"/>
      <c r="I9720" s="103"/>
      <c r="J9720" s="102"/>
      <c r="L9720" s="100"/>
      <c r="M9720" s="100"/>
      <c r="N9720" s="100"/>
    </row>
    <row r="9721" spans="2:14">
      <c r="B9721" s="98"/>
      <c r="C9721" s="98"/>
      <c r="D9721" s="100"/>
      <c r="E9721" s="100"/>
      <c r="F9721" s="100"/>
      <c r="H9721" s="102"/>
      <c r="I9721" s="103"/>
      <c r="J9721" s="102"/>
      <c r="L9721" s="100"/>
      <c r="M9721" s="100"/>
      <c r="N9721" s="100"/>
    </row>
    <row r="9722" spans="2:14">
      <c r="B9722" s="98"/>
      <c r="C9722" s="98"/>
      <c r="D9722" s="100"/>
      <c r="E9722" s="100"/>
      <c r="F9722" s="100"/>
      <c r="H9722" s="102"/>
      <c r="I9722" s="103"/>
      <c r="J9722" s="102"/>
      <c r="L9722" s="100"/>
      <c r="M9722" s="100"/>
      <c r="N9722" s="100"/>
    </row>
    <row r="9723" spans="2:14">
      <c r="B9723" s="98"/>
      <c r="C9723" s="98"/>
      <c r="D9723" s="100"/>
      <c r="E9723" s="100"/>
      <c r="F9723" s="100"/>
      <c r="H9723" s="102"/>
      <c r="I9723" s="103"/>
      <c r="J9723" s="102"/>
      <c r="L9723" s="100"/>
      <c r="M9723" s="100"/>
      <c r="N9723" s="100"/>
    </row>
    <row r="9724" spans="2:14">
      <c r="B9724" s="98"/>
      <c r="C9724" s="98"/>
      <c r="D9724" s="100"/>
      <c r="E9724" s="100"/>
      <c r="F9724" s="100"/>
      <c r="H9724" s="102"/>
      <c r="I9724" s="103"/>
      <c r="J9724" s="102"/>
      <c r="L9724" s="100"/>
      <c r="M9724" s="100"/>
      <c r="N9724" s="100"/>
    </row>
    <row r="9725" spans="2:14">
      <c r="B9725" s="98"/>
      <c r="C9725" s="98"/>
      <c r="D9725" s="100"/>
      <c r="E9725" s="100"/>
      <c r="F9725" s="100"/>
      <c r="H9725" s="102"/>
      <c r="I9725" s="103"/>
      <c r="J9725" s="102"/>
      <c r="L9725" s="100"/>
      <c r="M9725" s="100"/>
      <c r="N9725" s="100"/>
    </row>
    <row r="9726" spans="2:14">
      <c r="B9726" s="98"/>
      <c r="C9726" s="98"/>
      <c r="D9726" s="100"/>
      <c r="E9726" s="100"/>
      <c r="F9726" s="100"/>
      <c r="H9726" s="102"/>
      <c r="I9726" s="103"/>
      <c r="J9726" s="102"/>
      <c r="L9726" s="100"/>
      <c r="M9726" s="100"/>
      <c r="N9726" s="100"/>
    </row>
    <row r="9727" spans="2:14">
      <c r="B9727" s="98"/>
      <c r="C9727" s="98"/>
      <c r="D9727" s="100"/>
      <c r="E9727" s="100"/>
      <c r="F9727" s="100"/>
      <c r="H9727" s="102"/>
      <c r="I9727" s="103"/>
      <c r="J9727" s="102"/>
      <c r="L9727" s="100"/>
      <c r="M9727" s="100"/>
      <c r="N9727" s="100"/>
    </row>
    <row r="9728" spans="2:14">
      <c r="B9728" s="98"/>
      <c r="C9728" s="98"/>
      <c r="D9728" s="100"/>
      <c r="E9728" s="100"/>
      <c r="F9728" s="100"/>
      <c r="H9728" s="102"/>
      <c r="I9728" s="103"/>
      <c r="J9728" s="102"/>
      <c r="L9728" s="100"/>
      <c r="M9728" s="100"/>
      <c r="N9728" s="100"/>
    </row>
    <row r="9729" spans="2:14">
      <c r="B9729" s="98"/>
      <c r="C9729" s="98"/>
      <c r="D9729" s="100"/>
      <c r="E9729" s="100"/>
      <c r="F9729" s="100"/>
      <c r="H9729" s="102"/>
      <c r="I9729" s="103"/>
      <c r="J9729" s="102"/>
      <c r="L9729" s="100"/>
      <c r="M9729" s="100"/>
      <c r="N9729" s="100"/>
    </row>
    <row r="9730" spans="2:14">
      <c r="B9730" s="98"/>
      <c r="C9730" s="98"/>
      <c r="D9730" s="100"/>
      <c r="E9730" s="100"/>
      <c r="F9730" s="100"/>
      <c r="H9730" s="102"/>
      <c r="I9730" s="103"/>
      <c r="J9730" s="102"/>
      <c r="L9730" s="100"/>
      <c r="M9730" s="100"/>
      <c r="N9730" s="100"/>
    </row>
    <row r="9731" spans="2:14">
      <c r="B9731" s="98"/>
      <c r="C9731" s="98"/>
      <c r="D9731" s="100"/>
      <c r="E9731" s="100"/>
      <c r="F9731" s="100"/>
      <c r="H9731" s="102"/>
      <c r="I9731" s="103"/>
      <c r="J9731" s="102"/>
      <c r="L9731" s="100"/>
      <c r="M9731" s="100"/>
      <c r="N9731" s="100"/>
    </row>
    <row r="9732" spans="2:14">
      <c r="B9732" s="98"/>
      <c r="C9732" s="98"/>
      <c r="D9732" s="100"/>
      <c r="E9732" s="100"/>
      <c r="F9732" s="100"/>
      <c r="H9732" s="102"/>
      <c r="I9732" s="103"/>
      <c r="J9732" s="102"/>
      <c r="L9732" s="100"/>
      <c r="M9732" s="100"/>
      <c r="N9732" s="100"/>
    </row>
    <row r="9733" spans="2:14">
      <c r="B9733" s="98"/>
      <c r="C9733" s="98"/>
      <c r="D9733" s="100"/>
      <c r="E9733" s="100"/>
      <c r="F9733" s="100"/>
      <c r="H9733" s="102"/>
      <c r="I9733" s="103"/>
      <c r="J9733" s="102"/>
      <c r="L9733" s="100"/>
      <c r="M9733" s="100"/>
      <c r="N9733" s="100"/>
    </row>
    <row r="9734" spans="2:14">
      <c r="B9734" s="98"/>
      <c r="C9734" s="98"/>
      <c r="D9734" s="100"/>
      <c r="E9734" s="100"/>
      <c r="F9734" s="100"/>
      <c r="H9734" s="102"/>
      <c r="I9734" s="103"/>
      <c r="J9734" s="102"/>
      <c r="L9734" s="100"/>
      <c r="M9734" s="100"/>
      <c r="N9734" s="100"/>
    </row>
    <row r="9735" spans="2:14">
      <c r="B9735" s="98"/>
      <c r="C9735" s="98"/>
      <c r="D9735" s="100"/>
      <c r="E9735" s="100"/>
      <c r="F9735" s="100"/>
      <c r="H9735" s="102"/>
      <c r="I9735" s="103"/>
      <c r="J9735" s="102"/>
      <c r="L9735" s="100"/>
      <c r="M9735" s="100"/>
      <c r="N9735" s="100"/>
    </row>
    <row r="9736" spans="2:14">
      <c r="B9736" s="98"/>
      <c r="C9736" s="98"/>
      <c r="D9736" s="100"/>
      <c r="E9736" s="100"/>
      <c r="F9736" s="100"/>
      <c r="H9736" s="102"/>
      <c r="I9736" s="103"/>
      <c r="J9736" s="102"/>
      <c r="L9736" s="100"/>
      <c r="M9736" s="100"/>
      <c r="N9736" s="100"/>
    </row>
    <row r="9737" spans="2:14">
      <c r="B9737" s="98"/>
      <c r="C9737" s="98"/>
      <c r="D9737" s="100"/>
      <c r="E9737" s="100"/>
      <c r="F9737" s="100"/>
      <c r="H9737" s="102"/>
      <c r="I9737" s="103"/>
      <c r="J9737" s="102"/>
      <c r="L9737" s="100"/>
      <c r="M9737" s="100"/>
      <c r="N9737" s="100"/>
    </row>
    <row r="9738" spans="2:14">
      <c r="B9738" s="98"/>
      <c r="C9738" s="98"/>
      <c r="D9738" s="100"/>
      <c r="E9738" s="100"/>
      <c r="F9738" s="100"/>
      <c r="H9738" s="102"/>
      <c r="I9738" s="103"/>
      <c r="J9738" s="102"/>
      <c r="L9738" s="100"/>
      <c r="M9738" s="100"/>
      <c r="N9738" s="100"/>
    </row>
    <row r="9739" spans="2:14">
      <c r="B9739" s="98"/>
      <c r="C9739" s="98"/>
      <c r="D9739" s="100"/>
      <c r="E9739" s="100"/>
      <c r="F9739" s="100"/>
      <c r="H9739" s="102"/>
      <c r="I9739" s="103"/>
      <c r="J9739" s="102"/>
      <c r="L9739" s="100"/>
      <c r="M9739" s="100"/>
      <c r="N9739" s="100"/>
    </row>
    <row r="9740" spans="2:14">
      <c r="B9740" s="98"/>
      <c r="C9740" s="98"/>
      <c r="D9740" s="100"/>
      <c r="E9740" s="100"/>
      <c r="F9740" s="100"/>
      <c r="H9740" s="102"/>
      <c r="I9740" s="103"/>
      <c r="J9740" s="102"/>
      <c r="L9740" s="100"/>
      <c r="M9740" s="100"/>
      <c r="N9740" s="100"/>
    </row>
    <row r="9741" spans="2:14">
      <c r="B9741" s="98"/>
      <c r="C9741" s="98"/>
      <c r="D9741" s="100"/>
      <c r="E9741" s="100"/>
      <c r="F9741" s="100"/>
      <c r="H9741" s="102"/>
      <c r="I9741" s="103"/>
      <c r="J9741" s="102"/>
      <c r="L9741" s="100"/>
      <c r="M9741" s="100"/>
      <c r="N9741" s="100"/>
    </row>
    <row r="9742" spans="2:14">
      <c r="B9742" s="98"/>
      <c r="C9742" s="98"/>
      <c r="D9742" s="100"/>
      <c r="E9742" s="100"/>
      <c r="F9742" s="100"/>
      <c r="H9742" s="102"/>
      <c r="I9742" s="103"/>
      <c r="J9742" s="102"/>
      <c r="L9742" s="100"/>
      <c r="M9742" s="100"/>
      <c r="N9742" s="100"/>
    </row>
    <row r="9743" spans="2:14">
      <c r="B9743" s="98"/>
      <c r="C9743" s="98"/>
      <c r="D9743" s="100"/>
      <c r="E9743" s="100"/>
      <c r="F9743" s="100"/>
      <c r="H9743" s="102"/>
      <c r="I9743" s="103"/>
      <c r="J9743" s="102"/>
      <c r="L9743" s="100"/>
      <c r="M9743" s="100"/>
      <c r="N9743" s="100"/>
    </row>
    <row r="9744" spans="2:14">
      <c r="B9744" s="98"/>
      <c r="C9744" s="98"/>
      <c r="D9744" s="100"/>
      <c r="E9744" s="100"/>
      <c r="F9744" s="100"/>
      <c r="H9744" s="102"/>
      <c r="I9744" s="103"/>
      <c r="J9744" s="102"/>
      <c r="L9744" s="100"/>
      <c r="M9744" s="100"/>
      <c r="N9744" s="100"/>
    </row>
    <row r="9745" spans="2:14">
      <c r="B9745" s="98"/>
      <c r="C9745" s="98"/>
      <c r="D9745" s="100"/>
      <c r="E9745" s="100"/>
      <c r="F9745" s="100"/>
      <c r="H9745" s="102"/>
      <c r="I9745" s="103"/>
      <c r="J9745" s="102"/>
      <c r="L9745" s="100"/>
      <c r="M9745" s="100"/>
      <c r="N9745" s="100"/>
    </row>
    <row r="9746" spans="2:14">
      <c r="B9746" s="98"/>
      <c r="C9746" s="98"/>
      <c r="D9746" s="100"/>
      <c r="E9746" s="100"/>
      <c r="F9746" s="100"/>
      <c r="H9746" s="102"/>
      <c r="I9746" s="103"/>
      <c r="J9746" s="102"/>
      <c r="L9746" s="100"/>
      <c r="M9746" s="100"/>
      <c r="N9746" s="100"/>
    </row>
    <row r="9747" spans="2:14">
      <c r="B9747" s="98"/>
      <c r="C9747" s="98"/>
      <c r="D9747" s="100"/>
      <c r="E9747" s="100"/>
      <c r="F9747" s="100"/>
      <c r="H9747" s="102"/>
      <c r="I9747" s="103"/>
      <c r="J9747" s="102"/>
      <c r="L9747" s="100"/>
      <c r="M9747" s="100"/>
      <c r="N9747" s="100"/>
    </row>
    <row r="9748" spans="2:14">
      <c r="B9748" s="98"/>
      <c r="C9748" s="98"/>
      <c r="D9748" s="100"/>
      <c r="E9748" s="100"/>
      <c r="F9748" s="100"/>
      <c r="H9748" s="102"/>
      <c r="I9748" s="103"/>
      <c r="J9748" s="102"/>
      <c r="L9748" s="100"/>
      <c r="M9748" s="100"/>
      <c r="N9748" s="100"/>
    </row>
    <row r="9749" spans="2:14">
      <c r="B9749" s="98"/>
      <c r="C9749" s="98"/>
      <c r="D9749" s="100"/>
      <c r="E9749" s="100"/>
      <c r="F9749" s="100"/>
      <c r="H9749" s="102"/>
      <c r="I9749" s="103"/>
      <c r="J9749" s="102"/>
      <c r="L9749" s="100"/>
      <c r="M9749" s="100"/>
      <c r="N9749" s="100"/>
    </row>
    <row r="9750" spans="2:14">
      <c r="B9750" s="98"/>
      <c r="C9750" s="98"/>
      <c r="D9750" s="100"/>
      <c r="E9750" s="100"/>
      <c r="F9750" s="100"/>
      <c r="H9750" s="102"/>
      <c r="I9750" s="103"/>
      <c r="J9750" s="102"/>
      <c r="L9750" s="100"/>
      <c r="M9750" s="100"/>
      <c r="N9750" s="100"/>
    </row>
    <row r="9751" spans="2:14">
      <c r="B9751" s="98"/>
      <c r="C9751" s="98"/>
      <c r="D9751" s="100"/>
      <c r="E9751" s="100"/>
      <c r="F9751" s="100"/>
      <c r="H9751" s="102"/>
      <c r="I9751" s="103"/>
      <c r="J9751" s="102"/>
      <c r="L9751" s="100"/>
      <c r="M9751" s="100"/>
      <c r="N9751" s="100"/>
    </row>
    <row r="9752" spans="2:14">
      <c r="B9752" s="98"/>
      <c r="C9752" s="98"/>
      <c r="D9752" s="100"/>
      <c r="E9752" s="100"/>
      <c r="F9752" s="100"/>
      <c r="H9752" s="102"/>
      <c r="I9752" s="103"/>
      <c r="J9752" s="102"/>
      <c r="L9752" s="100"/>
      <c r="M9752" s="100"/>
      <c r="N9752" s="100"/>
    </row>
    <row r="9753" spans="2:14">
      <c r="B9753" s="98"/>
      <c r="C9753" s="98"/>
      <c r="D9753" s="100"/>
      <c r="E9753" s="100"/>
      <c r="F9753" s="100"/>
      <c r="H9753" s="102"/>
      <c r="I9753" s="103"/>
      <c r="J9753" s="102"/>
      <c r="L9753" s="100"/>
      <c r="M9753" s="100"/>
      <c r="N9753" s="100"/>
    </row>
    <row r="9754" spans="2:14">
      <c r="B9754" s="98"/>
      <c r="C9754" s="98"/>
      <c r="D9754" s="100"/>
      <c r="E9754" s="100"/>
      <c r="F9754" s="100"/>
      <c r="H9754" s="102"/>
      <c r="I9754" s="103"/>
      <c r="J9754" s="102"/>
      <c r="L9754" s="100"/>
      <c r="M9754" s="100"/>
      <c r="N9754" s="100"/>
    </row>
    <row r="9755" spans="2:14">
      <c r="B9755" s="98"/>
      <c r="C9755" s="98"/>
      <c r="D9755" s="100"/>
      <c r="E9755" s="100"/>
      <c r="F9755" s="100"/>
      <c r="H9755" s="102"/>
      <c r="I9755" s="103"/>
      <c r="J9755" s="102"/>
      <c r="L9755" s="100"/>
      <c r="M9755" s="100"/>
      <c r="N9755" s="100"/>
    </row>
    <row r="9756" spans="2:14">
      <c r="B9756" s="98"/>
      <c r="C9756" s="98"/>
      <c r="D9756" s="100"/>
      <c r="E9756" s="100"/>
      <c r="F9756" s="100"/>
      <c r="H9756" s="102"/>
      <c r="I9756" s="103"/>
      <c r="J9756" s="102"/>
      <c r="L9756" s="100"/>
      <c r="M9756" s="100"/>
      <c r="N9756" s="100"/>
    </row>
    <row r="9757" spans="2:14">
      <c r="B9757" s="98"/>
      <c r="C9757" s="98"/>
      <c r="D9757" s="100"/>
      <c r="E9757" s="100"/>
      <c r="F9757" s="100"/>
      <c r="H9757" s="102"/>
      <c r="I9757" s="103"/>
      <c r="J9757" s="102"/>
      <c r="L9757" s="100"/>
      <c r="M9757" s="100"/>
      <c r="N9757" s="100"/>
    </row>
    <row r="9758" spans="2:14">
      <c r="B9758" s="98"/>
      <c r="C9758" s="98"/>
      <c r="D9758" s="100"/>
      <c r="E9758" s="100"/>
      <c r="F9758" s="100"/>
      <c r="H9758" s="102"/>
      <c r="I9758" s="103"/>
      <c r="J9758" s="102"/>
      <c r="L9758" s="100"/>
      <c r="M9758" s="100"/>
      <c r="N9758" s="100"/>
    </row>
    <row r="9759" spans="2:14">
      <c r="B9759" s="98"/>
      <c r="C9759" s="98"/>
      <c r="D9759" s="100"/>
      <c r="E9759" s="100"/>
      <c r="F9759" s="100"/>
      <c r="H9759" s="102"/>
      <c r="I9759" s="103"/>
      <c r="J9759" s="102"/>
      <c r="L9759" s="100"/>
      <c r="M9759" s="100"/>
      <c r="N9759" s="100"/>
    </row>
    <row r="9760" spans="2:14">
      <c r="B9760" s="98"/>
      <c r="C9760" s="98"/>
      <c r="D9760" s="100"/>
      <c r="E9760" s="100"/>
      <c r="F9760" s="100"/>
      <c r="H9760" s="102"/>
      <c r="I9760" s="103"/>
      <c r="J9760" s="102"/>
      <c r="L9760" s="100"/>
      <c r="M9760" s="100"/>
      <c r="N9760" s="100"/>
    </row>
    <row r="9761" spans="2:14">
      <c r="B9761" s="98"/>
      <c r="C9761" s="98"/>
      <c r="D9761" s="100"/>
      <c r="E9761" s="100"/>
      <c r="F9761" s="100"/>
      <c r="H9761" s="102"/>
      <c r="I9761" s="103"/>
      <c r="J9761" s="102"/>
      <c r="L9761" s="100"/>
      <c r="M9761" s="100"/>
      <c r="N9761" s="100"/>
    </row>
    <row r="9762" spans="2:14">
      <c r="B9762" s="98"/>
      <c r="C9762" s="98"/>
      <c r="D9762" s="100"/>
      <c r="E9762" s="100"/>
      <c r="F9762" s="100"/>
      <c r="H9762" s="102"/>
      <c r="I9762" s="103"/>
      <c r="J9762" s="102"/>
      <c r="L9762" s="100"/>
      <c r="M9762" s="100"/>
      <c r="N9762" s="100"/>
    </row>
    <row r="9763" spans="2:14">
      <c r="B9763" s="98"/>
      <c r="C9763" s="98"/>
      <c r="D9763" s="100"/>
      <c r="E9763" s="100"/>
      <c r="F9763" s="100"/>
      <c r="H9763" s="102"/>
      <c r="I9763" s="103"/>
      <c r="J9763" s="102"/>
      <c r="L9763" s="100"/>
      <c r="M9763" s="100"/>
      <c r="N9763" s="100"/>
    </row>
    <row r="9764" spans="2:14">
      <c r="B9764" s="98"/>
      <c r="C9764" s="98"/>
      <c r="D9764" s="100"/>
      <c r="E9764" s="100"/>
      <c r="F9764" s="100"/>
      <c r="H9764" s="102"/>
      <c r="I9764" s="103"/>
      <c r="J9764" s="102"/>
      <c r="L9764" s="100"/>
      <c r="M9764" s="100"/>
      <c r="N9764" s="100"/>
    </row>
    <row r="9765" spans="2:14">
      <c r="B9765" s="98"/>
      <c r="C9765" s="98"/>
      <c r="D9765" s="100"/>
      <c r="E9765" s="100"/>
      <c r="F9765" s="100"/>
      <c r="H9765" s="102"/>
      <c r="I9765" s="103"/>
      <c r="J9765" s="102"/>
      <c r="L9765" s="100"/>
      <c r="M9765" s="100"/>
      <c r="N9765" s="100"/>
    </row>
    <row r="9766" spans="2:14">
      <c r="B9766" s="98"/>
      <c r="C9766" s="98"/>
      <c r="D9766" s="100"/>
      <c r="E9766" s="100"/>
      <c r="F9766" s="100"/>
      <c r="H9766" s="102"/>
      <c r="I9766" s="103"/>
      <c r="J9766" s="102"/>
      <c r="L9766" s="100"/>
      <c r="M9766" s="100"/>
      <c r="N9766" s="100"/>
    </row>
    <row r="9767" spans="2:14">
      <c r="B9767" s="98"/>
      <c r="C9767" s="98"/>
      <c r="D9767" s="100"/>
      <c r="E9767" s="100"/>
      <c r="F9767" s="100"/>
      <c r="H9767" s="102"/>
      <c r="I9767" s="103"/>
      <c r="J9767" s="102"/>
      <c r="L9767" s="100"/>
      <c r="M9767" s="100"/>
      <c r="N9767" s="100"/>
    </row>
    <row r="9768" spans="2:14">
      <c r="B9768" s="98"/>
      <c r="C9768" s="98"/>
      <c r="D9768" s="100"/>
      <c r="E9768" s="100"/>
      <c r="F9768" s="100"/>
      <c r="H9768" s="102"/>
      <c r="I9768" s="103"/>
      <c r="J9768" s="102"/>
      <c r="L9768" s="100"/>
      <c r="M9768" s="100"/>
      <c r="N9768" s="100"/>
    </row>
    <row r="9769" spans="2:14">
      <c r="B9769" s="98"/>
      <c r="C9769" s="98"/>
      <c r="D9769" s="100"/>
      <c r="E9769" s="100"/>
      <c r="F9769" s="100"/>
      <c r="H9769" s="102"/>
      <c r="I9769" s="103"/>
      <c r="J9769" s="102"/>
      <c r="L9769" s="100"/>
      <c r="M9769" s="100"/>
      <c r="N9769" s="100"/>
    </row>
    <row r="9770" spans="2:14">
      <c r="B9770" s="98"/>
      <c r="C9770" s="98"/>
      <c r="D9770" s="100"/>
      <c r="E9770" s="100"/>
      <c r="F9770" s="100"/>
      <c r="H9770" s="102"/>
      <c r="I9770" s="103"/>
      <c r="J9770" s="102"/>
      <c r="L9770" s="100"/>
      <c r="M9770" s="100"/>
      <c r="N9770" s="100"/>
    </row>
    <row r="9771" spans="2:14">
      <c r="B9771" s="98"/>
      <c r="C9771" s="98"/>
      <c r="D9771" s="100"/>
      <c r="E9771" s="100"/>
      <c r="F9771" s="100"/>
      <c r="H9771" s="102"/>
      <c r="I9771" s="103"/>
      <c r="J9771" s="102"/>
      <c r="L9771" s="100"/>
      <c r="M9771" s="100"/>
      <c r="N9771" s="100"/>
    </row>
    <row r="9772" spans="2:14">
      <c r="B9772" s="98"/>
      <c r="C9772" s="98"/>
      <c r="D9772" s="100"/>
      <c r="E9772" s="100"/>
      <c r="F9772" s="100"/>
      <c r="H9772" s="102"/>
      <c r="I9772" s="103"/>
      <c r="J9772" s="102"/>
      <c r="L9772" s="100"/>
      <c r="M9772" s="100"/>
      <c r="N9772" s="100"/>
    </row>
    <row r="9773" spans="2:14">
      <c r="B9773" s="98"/>
      <c r="C9773" s="98"/>
      <c r="D9773" s="100"/>
      <c r="E9773" s="100"/>
      <c r="F9773" s="100"/>
      <c r="H9773" s="102"/>
      <c r="I9773" s="103"/>
      <c r="J9773" s="102"/>
      <c r="L9773" s="100"/>
      <c r="M9773" s="100"/>
      <c r="N9773" s="100"/>
    </row>
    <row r="9774" spans="2:14">
      <c r="B9774" s="98"/>
      <c r="C9774" s="98"/>
      <c r="D9774" s="100"/>
      <c r="E9774" s="100"/>
      <c r="F9774" s="100"/>
      <c r="H9774" s="102"/>
      <c r="I9774" s="103"/>
      <c r="J9774" s="102"/>
      <c r="L9774" s="100"/>
      <c r="M9774" s="100"/>
      <c r="N9774" s="100"/>
    </row>
    <row r="9775" spans="2:14">
      <c r="B9775" s="98"/>
      <c r="C9775" s="98"/>
      <c r="D9775" s="100"/>
      <c r="E9775" s="100"/>
      <c r="F9775" s="100"/>
      <c r="H9775" s="102"/>
      <c r="I9775" s="103"/>
      <c r="J9775" s="102"/>
      <c r="L9775" s="100"/>
      <c r="M9775" s="100"/>
      <c r="N9775" s="100"/>
    </row>
    <row r="9776" spans="2:14">
      <c r="B9776" s="98"/>
      <c r="C9776" s="98"/>
      <c r="D9776" s="100"/>
      <c r="E9776" s="100"/>
      <c r="F9776" s="100"/>
      <c r="H9776" s="102"/>
      <c r="I9776" s="103"/>
      <c r="J9776" s="102"/>
      <c r="L9776" s="100"/>
      <c r="M9776" s="100"/>
      <c r="N9776" s="100"/>
    </row>
    <row r="9777" spans="2:14">
      <c r="B9777" s="98"/>
      <c r="C9777" s="98"/>
      <c r="D9777" s="100"/>
      <c r="E9777" s="100"/>
      <c r="F9777" s="100"/>
      <c r="H9777" s="102"/>
      <c r="I9777" s="103"/>
      <c r="J9777" s="102"/>
      <c r="L9777" s="100"/>
      <c r="M9777" s="100"/>
      <c r="N9777" s="100"/>
    </row>
    <row r="9778" spans="2:14">
      <c r="B9778" s="98"/>
      <c r="C9778" s="98"/>
      <c r="D9778" s="100"/>
      <c r="E9778" s="100"/>
      <c r="F9778" s="100"/>
      <c r="H9778" s="102"/>
      <c r="I9778" s="103"/>
      <c r="J9778" s="102"/>
      <c r="L9778" s="100"/>
      <c r="M9778" s="100"/>
      <c r="N9778" s="100"/>
    </row>
    <row r="9779" spans="2:14">
      <c r="B9779" s="98"/>
      <c r="C9779" s="98"/>
      <c r="D9779" s="100"/>
      <c r="E9779" s="100"/>
      <c r="F9779" s="100"/>
      <c r="H9779" s="102"/>
      <c r="I9779" s="103"/>
      <c r="J9779" s="102"/>
      <c r="L9779" s="100"/>
      <c r="M9779" s="100"/>
      <c r="N9779" s="100"/>
    </row>
    <row r="9780" spans="2:14">
      <c r="B9780" s="98"/>
      <c r="C9780" s="98"/>
      <c r="D9780" s="100"/>
      <c r="E9780" s="100"/>
      <c r="F9780" s="100"/>
      <c r="H9780" s="102"/>
      <c r="I9780" s="103"/>
      <c r="J9780" s="102"/>
      <c r="L9780" s="100"/>
      <c r="M9780" s="100"/>
      <c r="N9780" s="100"/>
    </row>
    <row r="9781" spans="2:14">
      <c r="B9781" s="98"/>
      <c r="C9781" s="98"/>
      <c r="D9781" s="100"/>
      <c r="E9781" s="100"/>
      <c r="F9781" s="100"/>
      <c r="H9781" s="102"/>
      <c r="I9781" s="103"/>
      <c r="J9781" s="102"/>
      <c r="L9781" s="100"/>
      <c r="M9781" s="100"/>
      <c r="N9781" s="100"/>
    </row>
    <row r="9782" spans="2:14">
      <c r="B9782" s="98"/>
      <c r="C9782" s="98"/>
      <c r="D9782" s="100"/>
      <c r="E9782" s="100"/>
      <c r="F9782" s="100"/>
      <c r="H9782" s="102"/>
      <c r="I9782" s="103"/>
      <c r="J9782" s="102"/>
      <c r="L9782" s="100"/>
      <c r="M9782" s="100"/>
      <c r="N9782" s="100"/>
    </row>
    <row r="9783" spans="2:14">
      <c r="B9783" s="98"/>
      <c r="C9783" s="98"/>
      <c r="D9783" s="100"/>
      <c r="E9783" s="100"/>
      <c r="F9783" s="100"/>
      <c r="H9783" s="102"/>
      <c r="I9783" s="103"/>
      <c r="J9783" s="102"/>
      <c r="L9783" s="100"/>
      <c r="M9783" s="100"/>
      <c r="N9783" s="100"/>
    </row>
    <row r="9784" spans="2:14">
      <c r="B9784" s="98"/>
      <c r="C9784" s="98"/>
      <c r="D9784" s="100"/>
      <c r="E9784" s="100"/>
      <c r="F9784" s="100"/>
      <c r="H9784" s="102"/>
      <c r="I9784" s="103"/>
      <c r="J9784" s="102"/>
      <c r="L9784" s="100"/>
      <c r="M9784" s="100"/>
      <c r="N9784" s="100"/>
    </row>
    <row r="9785" spans="2:14">
      <c r="B9785" s="98"/>
      <c r="C9785" s="98"/>
      <c r="D9785" s="100"/>
      <c r="E9785" s="100"/>
      <c r="F9785" s="100"/>
      <c r="H9785" s="102"/>
      <c r="I9785" s="103"/>
      <c r="J9785" s="102"/>
      <c r="L9785" s="100"/>
      <c r="M9785" s="100"/>
      <c r="N9785" s="100"/>
    </row>
    <row r="9786" spans="2:14">
      <c r="B9786" s="98"/>
      <c r="C9786" s="98"/>
      <c r="D9786" s="100"/>
      <c r="E9786" s="100"/>
      <c r="F9786" s="100"/>
      <c r="H9786" s="102"/>
      <c r="I9786" s="103"/>
      <c r="J9786" s="102"/>
      <c r="L9786" s="100"/>
      <c r="M9786" s="100"/>
      <c r="N9786" s="100"/>
    </row>
    <row r="9787" spans="2:14">
      <c r="B9787" s="98"/>
      <c r="C9787" s="98"/>
      <c r="D9787" s="100"/>
      <c r="E9787" s="100"/>
      <c r="F9787" s="100"/>
      <c r="H9787" s="102"/>
      <c r="I9787" s="103"/>
      <c r="J9787" s="102"/>
      <c r="L9787" s="100"/>
      <c r="M9787" s="100"/>
      <c r="N9787" s="100"/>
    </row>
    <row r="9788" spans="2:14">
      <c r="B9788" s="98"/>
      <c r="C9788" s="98"/>
      <c r="D9788" s="100"/>
      <c r="E9788" s="100"/>
      <c r="F9788" s="100"/>
      <c r="H9788" s="102"/>
      <c r="I9788" s="103"/>
      <c r="J9788" s="102"/>
      <c r="L9788" s="100"/>
      <c r="M9788" s="100"/>
      <c r="N9788" s="100"/>
    </row>
    <row r="9789" spans="2:14">
      <c r="B9789" s="98"/>
      <c r="C9789" s="98"/>
      <c r="D9789" s="100"/>
      <c r="E9789" s="100"/>
      <c r="F9789" s="100"/>
      <c r="H9789" s="102"/>
      <c r="I9789" s="103"/>
      <c r="J9789" s="102"/>
      <c r="L9789" s="100"/>
      <c r="M9789" s="100"/>
      <c r="N9789" s="100"/>
    </row>
    <row r="9790" spans="2:14">
      <c r="B9790" s="98"/>
      <c r="C9790" s="98"/>
      <c r="D9790" s="100"/>
      <c r="E9790" s="100"/>
      <c r="F9790" s="100"/>
      <c r="H9790" s="102"/>
      <c r="I9790" s="103"/>
      <c r="J9790" s="102"/>
      <c r="L9790" s="100"/>
      <c r="M9790" s="100"/>
      <c r="N9790" s="100"/>
    </row>
    <row r="9791" spans="2:14">
      <c r="B9791" s="98"/>
      <c r="C9791" s="98"/>
      <c r="D9791" s="100"/>
      <c r="E9791" s="100"/>
      <c r="F9791" s="100"/>
      <c r="H9791" s="102"/>
      <c r="I9791" s="103"/>
      <c r="J9791" s="102"/>
      <c r="L9791" s="100"/>
      <c r="M9791" s="100"/>
      <c r="N9791" s="100"/>
    </row>
    <row r="9792" spans="2:14">
      <c r="B9792" s="98"/>
      <c r="C9792" s="98"/>
      <c r="D9792" s="100"/>
      <c r="E9792" s="100"/>
      <c r="F9792" s="100"/>
      <c r="H9792" s="102"/>
      <c r="I9792" s="103"/>
      <c r="J9792" s="102"/>
      <c r="L9792" s="100"/>
      <c r="M9792" s="100"/>
      <c r="N9792" s="100"/>
    </row>
    <row r="9793" spans="2:14">
      <c r="B9793" s="98"/>
      <c r="C9793" s="98"/>
      <c r="D9793" s="100"/>
      <c r="E9793" s="100"/>
      <c r="F9793" s="100"/>
      <c r="H9793" s="102"/>
      <c r="I9793" s="103"/>
      <c r="J9793" s="102"/>
      <c r="L9793" s="100"/>
      <c r="M9793" s="100"/>
      <c r="N9793" s="100"/>
    </row>
    <row r="9794" spans="2:14">
      <c r="B9794" s="98"/>
      <c r="C9794" s="98"/>
      <c r="D9794" s="100"/>
      <c r="E9794" s="100"/>
      <c r="F9794" s="100"/>
      <c r="H9794" s="102"/>
      <c r="I9794" s="103"/>
      <c r="J9794" s="102"/>
      <c r="L9794" s="100"/>
      <c r="M9794" s="100"/>
      <c r="N9794" s="100"/>
    </row>
    <row r="9795" spans="2:14">
      <c r="B9795" s="98"/>
      <c r="C9795" s="98"/>
      <c r="D9795" s="100"/>
      <c r="E9795" s="100"/>
      <c r="F9795" s="100"/>
      <c r="H9795" s="102"/>
      <c r="I9795" s="103"/>
      <c r="J9795" s="102"/>
      <c r="L9795" s="100"/>
      <c r="M9795" s="100"/>
      <c r="N9795" s="100"/>
    </row>
    <row r="9796" spans="2:14">
      <c r="B9796" s="98"/>
      <c r="C9796" s="98"/>
      <c r="D9796" s="100"/>
      <c r="E9796" s="100"/>
      <c r="F9796" s="100"/>
      <c r="H9796" s="102"/>
      <c r="I9796" s="103"/>
      <c r="J9796" s="102"/>
      <c r="L9796" s="100"/>
      <c r="M9796" s="100"/>
      <c r="N9796" s="100"/>
    </row>
    <row r="9797" spans="2:14">
      <c r="B9797" s="98"/>
      <c r="C9797" s="98"/>
      <c r="D9797" s="100"/>
      <c r="E9797" s="100"/>
      <c r="F9797" s="100"/>
      <c r="H9797" s="102"/>
      <c r="I9797" s="103"/>
      <c r="J9797" s="102"/>
      <c r="L9797" s="100"/>
      <c r="M9797" s="100"/>
      <c r="N9797" s="100"/>
    </row>
    <row r="9798" spans="2:14">
      <c r="B9798" s="98"/>
      <c r="C9798" s="98"/>
      <c r="D9798" s="100"/>
      <c r="E9798" s="100"/>
      <c r="F9798" s="100"/>
      <c r="H9798" s="102"/>
      <c r="I9798" s="103"/>
      <c r="J9798" s="102"/>
      <c r="L9798" s="100"/>
      <c r="M9798" s="100"/>
      <c r="N9798" s="100"/>
    </row>
    <row r="9799" spans="2:14">
      <c r="B9799" s="98"/>
      <c r="C9799" s="98"/>
      <c r="D9799" s="100"/>
      <c r="E9799" s="100"/>
      <c r="F9799" s="100"/>
      <c r="H9799" s="102"/>
      <c r="I9799" s="103"/>
      <c r="J9799" s="102"/>
      <c r="L9799" s="100"/>
      <c r="M9799" s="100"/>
      <c r="N9799" s="100"/>
    </row>
    <row r="9800" spans="2:14">
      <c r="B9800" s="98"/>
      <c r="C9800" s="98"/>
      <c r="D9800" s="100"/>
      <c r="E9800" s="100"/>
      <c r="F9800" s="100"/>
      <c r="H9800" s="102"/>
      <c r="I9800" s="103"/>
      <c r="J9800" s="102"/>
      <c r="L9800" s="100"/>
      <c r="M9800" s="100"/>
      <c r="N9800" s="100"/>
    </row>
    <row r="9801" spans="2:14">
      <c r="B9801" s="98"/>
      <c r="C9801" s="98"/>
      <c r="D9801" s="100"/>
      <c r="E9801" s="100"/>
      <c r="F9801" s="100"/>
      <c r="H9801" s="102"/>
      <c r="I9801" s="103"/>
      <c r="J9801" s="102"/>
      <c r="L9801" s="100"/>
      <c r="M9801" s="100"/>
      <c r="N9801" s="100"/>
    </row>
    <row r="9802" spans="2:14">
      <c r="B9802" s="98"/>
      <c r="C9802" s="98"/>
      <c r="D9802" s="100"/>
      <c r="E9802" s="100"/>
      <c r="F9802" s="100"/>
      <c r="H9802" s="102"/>
      <c r="I9802" s="103"/>
      <c r="J9802" s="102"/>
      <c r="L9802" s="100"/>
      <c r="M9802" s="100"/>
      <c r="N9802" s="100"/>
    </row>
    <row r="9803" spans="2:14">
      <c r="B9803" s="98"/>
      <c r="C9803" s="98"/>
      <c r="D9803" s="100"/>
      <c r="E9803" s="100"/>
      <c r="F9803" s="100"/>
      <c r="H9803" s="102"/>
      <c r="I9803" s="103"/>
      <c r="J9803" s="102"/>
      <c r="L9803" s="100"/>
      <c r="M9803" s="100"/>
      <c r="N9803" s="100"/>
    </row>
    <row r="9804" spans="2:14">
      <c r="B9804" s="98"/>
      <c r="C9804" s="98"/>
      <c r="D9804" s="100"/>
      <c r="E9804" s="100"/>
      <c r="F9804" s="100"/>
      <c r="H9804" s="102"/>
      <c r="I9804" s="103"/>
      <c r="J9804" s="102"/>
      <c r="L9804" s="100"/>
      <c r="M9804" s="100"/>
      <c r="N9804" s="100"/>
    </row>
    <row r="9805" spans="2:14">
      <c r="B9805" s="98"/>
      <c r="C9805" s="98"/>
      <c r="D9805" s="100"/>
      <c r="E9805" s="100"/>
      <c r="F9805" s="100"/>
      <c r="H9805" s="102"/>
      <c r="I9805" s="103"/>
      <c r="J9805" s="102"/>
      <c r="L9805" s="100"/>
      <c r="M9805" s="100"/>
      <c r="N9805" s="100"/>
    </row>
    <row r="9806" spans="2:14">
      <c r="B9806" s="98"/>
      <c r="C9806" s="98"/>
      <c r="D9806" s="100"/>
      <c r="E9806" s="100"/>
      <c r="F9806" s="100"/>
      <c r="H9806" s="102"/>
      <c r="I9806" s="103"/>
      <c r="J9806" s="102"/>
      <c r="L9806" s="100"/>
      <c r="M9806" s="100"/>
      <c r="N9806" s="100"/>
    </row>
    <row r="9807" spans="2:14">
      <c r="B9807" s="98"/>
      <c r="C9807" s="98"/>
      <c r="D9807" s="100"/>
      <c r="E9807" s="100"/>
      <c r="F9807" s="100"/>
      <c r="H9807" s="102"/>
      <c r="I9807" s="103"/>
      <c r="J9807" s="102"/>
      <c r="L9807" s="100"/>
      <c r="M9807" s="100"/>
      <c r="N9807" s="100"/>
    </row>
    <row r="9808" spans="2:14">
      <c r="B9808" s="98"/>
      <c r="C9808" s="98"/>
      <c r="D9808" s="100"/>
      <c r="E9808" s="100"/>
      <c r="F9808" s="100"/>
      <c r="H9808" s="102"/>
      <c r="I9808" s="103"/>
      <c r="J9808" s="102"/>
      <c r="L9808" s="100"/>
      <c r="M9808" s="100"/>
      <c r="N9808" s="100"/>
    </row>
    <row r="9809" spans="2:14">
      <c r="B9809" s="98"/>
      <c r="C9809" s="98"/>
      <c r="D9809" s="100"/>
      <c r="E9809" s="100"/>
      <c r="F9809" s="100"/>
      <c r="H9809" s="102"/>
      <c r="I9809" s="103"/>
      <c r="J9809" s="102"/>
      <c r="L9809" s="100"/>
      <c r="M9809" s="100"/>
      <c r="N9809" s="100"/>
    </row>
    <row r="9810" spans="2:14">
      <c r="B9810" s="98"/>
      <c r="C9810" s="98"/>
      <c r="D9810" s="100"/>
      <c r="E9810" s="100"/>
      <c r="F9810" s="100"/>
      <c r="H9810" s="102"/>
      <c r="I9810" s="103"/>
      <c r="J9810" s="102"/>
      <c r="L9810" s="100"/>
      <c r="M9810" s="100"/>
      <c r="N9810" s="100"/>
    </row>
    <row r="9811" spans="2:14">
      <c r="B9811" s="98"/>
      <c r="C9811" s="98"/>
      <c r="D9811" s="100"/>
      <c r="E9811" s="100"/>
      <c r="F9811" s="100"/>
      <c r="H9811" s="102"/>
      <c r="I9811" s="103"/>
      <c r="J9811" s="102"/>
      <c r="L9811" s="100"/>
      <c r="M9811" s="100"/>
      <c r="N9811" s="100"/>
    </row>
    <row r="9812" spans="2:14">
      <c r="B9812" s="98"/>
      <c r="C9812" s="98"/>
      <c r="D9812" s="100"/>
      <c r="E9812" s="100"/>
      <c r="F9812" s="100"/>
      <c r="H9812" s="102"/>
      <c r="I9812" s="103"/>
      <c r="J9812" s="102"/>
      <c r="L9812" s="100"/>
      <c r="M9812" s="100"/>
      <c r="N9812" s="100"/>
    </row>
    <row r="9813" spans="2:14">
      <c r="B9813" s="98"/>
      <c r="C9813" s="98"/>
      <c r="D9813" s="100"/>
      <c r="E9813" s="100"/>
      <c r="F9813" s="100"/>
      <c r="H9813" s="102"/>
      <c r="I9813" s="103"/>
      <c r="J9813" s="102"/>
      <c r="L9813" s="100"/>
      <c r="M9813" s="100"/>
      <c r="N9813" s="100"/>
    </row>
    <row r="9814" spans="2:14">
      <c r="B9814" s="98"/>
      <c r="C9814" s="98"/>
      <c r="D9814" s="100"/>
      <c r="E9814" s="100"/>
      <c r="F9814" s="100"/>
      <c r="H9814" s="102"/>
      <c r="I9814" s="103"/>
      <c r="J9814" s="102"/>
      <c r="L9814" s="100"/>
      <c r="M9814" s="100"/>
      <c r="N9814" s="100"/>
    </row>
    <row r="9815" spans="2:14">
      <c r="B9815" s="98"/>
      <c r="C9815" s="98"/>
      <c r="D9815" s="100"/>
      <c r="E9815" s="100"/>
      <c r="F9815" s="100"/>
      <c r="H9815" s="102"/>
      <c r="I9815" s="103"/>
      <c r="J9815" s="102"/>
      <c r="L9815" s="100"/>
      <c r="M9815" s="100"/>
      <c r="N9815" s="100"/>
    </row>
    <row r="9816" spans="2:14">
      <c r="B9816" s="98"/>
      <c r="C9816" s="98"/>
      <c r="D9816" s="100"/>
      <c r="E9816" s="100"/>
      <c r="F9816" s="100"/>
      <c r="H9816" s="102"/>
      <c r="I9816" s="103"/>
      <c r="J9816" s="102"/>
      <c r="L9816" s="100"/>
      <c r="M9816" s="100"/>
      <c r="N9816" s="100"/>
    </row>
    <row r="9817" spans="2:14">
      <c r="B9817" s="98"/>
      <c r="C9817" s="98"/>
      <c r="D9817" s="100"/>
      <c r="E9817" s="100"/>
      <c r="F9817" s="100"/>
      <c r="H9817" s="102"/>
      <c r="I9817" s="103"/>
      <c r="J9817" s="102"/>
      <c r="L9817" s="100"/>
      <c r="M9817" s="100"/>
      <c r="N9817" s="100"/>
    </row>
    <row r="9818" spans="2:14">
      <c r="B9818" s="98"/>
      <c r="C9818" s="98"/>
      <c r="D9818" s="100"/>
      <c r="E9818" s="100"/>
      <c r="F9818" s="100"/>
      <c r="H9818" s="102"/>
      <c r="I9818" s="103"/>
      <c r="J9818" s="102"/>
      <c r="L9818" s="100"/>
      <c r="M9818" s="100"/>
      <c r="N9818" s="100"/>
    </row>
    <row r="9819" spans="2:14">
      <c r="B9819" s="98"/>
      <c r="C9819" s="98"/>
      <c r="D9819" s="100"/>
      <c r="E9819" s="100"/>
      <c r="F9819" s="100"/>
      <c r="H9819" s="102"/>
      <c r="I9819" s="103"/>
      <c r="J9819" s="102"/>
      <c r="L9819" s="100"/>
      <c r="M9819" s="100"/>
      <c r="N9819" s="100"/>
    </row>
    <row r="9820" spans="2:14">
      <c r="B9820" s="98"/>
      <c r="C9820" s="98"/>
      <c r="D9820" s="100"/>
      <c r="E9820" s="100"/>
      <c r="F9820" s="100"/>
      <c r="H9820" s="102"/>
      <c r="I9820" s="103"/>
      <c r="J9820" s="102"/>
      <c r="L9820" s="100"/>
      <c r="M9820" s="100"/>
      <c r="N9820" s="100"/>
    </row>
    <row r="9821" spans="2:14">
      <c r="B9821" s="98"/>
      <c r="C9821" s="98"/>
      <c r="D9821" s="100"/>
      <c r="E9821" s="100"/>
      <c r="F9821" s="100"/>
      <c r="H9821" s="102"/>
      <c r="I9821" s="103"/>
      <c r="J9821" s="102"/>
      <c r="L9821" s="100"/>
      <c r="M9821" s="100"/>
      <c r="N9821" s="100"/>
    </row>
    <row r="9822" spans="2:14">
      <c r="B9822" s="98"/>
      <c r="C9822" s="98"/>
      <c r="D9822" s="100"/>
      <c r="E9822" s="100"/>
      <c r="F9822" s="100"/>
      <c r="H9822" s="102"/>
      <c r="I9822" s="103"/>
      <c r="J9822" s="102"/>
      <c r="L9822" s="100"/>
      <c r="M9822" s="100"/>
      <c r="N9822" s="100"/>
    </row>
    <row r="9823" spans="2:14">
      <c r="B9823" s="98"/>
      <c r="C9823" s="98"/>
      <c r="D9823" s="100"/>
      <c r="E9823" s="100"/>
      <c r="F9823" s="100"/>
      <c r="H9823" s="102"/>
      <c r="I9823" s="103"/>
      <c r="J9823" s="102"/>
      <c r="L9823" s="100"/>
      <c r="M9823" s="100"/>
      <c r="N9823" s="100"/>
    </row>
    <row r="9824" spans="2:14">
      <c r="B9824" s="98"/>
      <c r="C9824" s="98"/>
      <c r="D9824" s="100"/>
      <c r="E9824" s="100"/>
      <c r="F9824" s="100"/>
      <c r="H9824" s="102"/>
      <c r="I9824" s="103"/>
      <c r="J9824" s="102"/>
      <c r="L9824" s="100"/>
      <c r="M9824" s="100"/>
      <c r="N9824" s="100"/>
    </row>
    <row r="9825" spans="2:14">
      <c r="B9825" s="98"/>
      <c r="C9825" s="98"/>
      <c r="D9825" s="100"/>
      <c r="E9825" s="100"/>
      <c r="F9825" s="100"/>
      <c r="H9825" s="102"/>
      <c r="I9825" s="103"/>
      <c r="J9825" s="102"/>
      <c r="L9825" s="100"/>
      <c r="M9825" s="100"/>
      <c r="N9825" s="100"/>
    </row>
    <row r="9826" spans="2:14">
      <c r="B9826" s="98"/>
      <c r="C9826" s="98"/>
      <c r="D9826" s="100"/>
      <c r="E9826" s="100"/>
      <c r="F9826" s="100"/>
      <c r="H9826" s="102"/>
      <c r="I9826" s="103"/>
      <c r="J9826" s="102"/>
      <c r="L9826" s="100"/>
      <c r="M9826" s="100"/>
      <c r="N9826" s="100"/>
    </row>
    <row r="9827" spans="2:14">
      <c r="B9827" s="98"/>
      <c r="C9827" s="98"/>
      <c r="D9827" s="100"/>
      <c r="E9827" s="100"/>
      <c r="F9827" s="100"/>
      <c r="H9827" s="102"/>
      <c r="I9827" s="103"/>
      <c r="J9827" s="102"/>
      <c r="L9827" s="100"/>
      <c r="M9827" s="100"/>
      <c r="N9827" s="100"/>
    </row>
    <row r="9828" spans="2:14">
      <c r="B9828" s="98"/>
      <c r="C9828" s="98"/>
      <c r="D9828" s="100"/>
      <c r="E9828" s="100"/>
      <c r="F9828" s="100"/>
      <c r="H9828" s="102"/>
      <c r="I9828" s="103"/>
      <c r="J9828" s="102"/>
      <c r="L9828" s="100"/>
      <c r="M9828" s="100"/>
      <c r="N9828" s="100"/>
    </row>
    <row r="9829" spans="2:14">
      <c r="B9829" s="98"/>
      <c r="C9829" s="98"/>
      <c r="D9829" s="100"/>
      <c r="E9829" s="100"/>
      <c r="F9829" s="100"/>
      <c r="H9829" s="102"/>
      <c r="I9829" s="103"/>
      <c r="J9829" s="102"/>
      <c r="L9829" s="100"/>
      <c r="M9829" s="100"/>
      <c r="N9829" s="100"/>
    </row>
    <row r="9830" spans="2:14">
      <c r="B9830" s="98"/>
      <c r="C9830" s="98"/>
      <c r="D9830" s="100"/>
      <c r="E9830" s="100"/>
      <c r="F9830" s="100"/>
      <c r="H9830" s="102"/>
      <c r="I9830" s="103"/>
      <c r="J9830" s="102"/>
      <c r="L9830" s="100"/>
      <c r="M9830" s="100"/>
      <c r="N9830" s="100"/>
    </row>
    <row r="9831" spans="2:14">
      <c r="B9831" s="98"/>
      <c r="C9831" s="98"/>
      <c r="D9831" s="100"/>
      <c r="E9831" s="100"/>
      <c r="F9831" s="100"/>
      <c r="H9831" s="102"/>
      <c r="I9831" s="103"/>
      <c r="J9831" s="102"/>
      <c r="L9831" s="100"/>
      <c r="M9831" s="100"/>
      <c r="N9831" s="100"/>
    </row>
    <row r="9832" spans="2:14">
      <c r="B9832" s="98"/>
      <c r="C9832" s="98"/>
      <c r="D9832" s="100"/>
      <c r="E9832" s="100"/>
      <c r="F9832" s="100"/>
      <c r="H9832" s="102"/>
      <c r="I9832" s="103"/>
      <c r="J9832" s="102"/>
      <c r="L9832" s="100"/>
      <c r="M9832" s="100"/>
      <c r="N9832" s="100"/>
    </row>
    <row r="9833" spans="2:14">
      <c r="B9833" s="98"/>
      <c r="C9833" s="98"/>
      <c r="D9833" s="100"/>
      <c r="E9833" s="100"/>
      <c r="F9833" s="100"/>
      <c r="H9833" s="102"/>
      <c r="I9833" s="103"/>
      <c r="J9833" s="102"/>
      <c r="L9833" s="100"/>
      <c r="M9833" s="100"/>
      <c r="N9833" s="100"/>
    </row>
    <row r="9834" spans="2:14">
      <c r="B9834" s="98"/>
      <c r="C9834" s="98"/>
      <c r="D9834" s="100"/>
      <c r="E9834" s="100"/>
      <c r="F9834" s="100"/>
      <c r="H9834" s="102"/>
      <c r="I9834" s="103"/>
      <c r="J9834" s="102"/>
      <c r="L9834" s="100"/>
      <c r="M9834" s="100"/>
      <c r="N9834" s="100"/>
    </row>
    <row r="9835" spans="2:14">
      <c r="B9835" s="98"/>
      <c r="C9835" s="98"/>
      <c r="D9835" s="100"/>
      <c r="E9835" s="100"/>
      <c r="F9835" s="100"/>
      <c r="H9835" s="102"/>
      <c r="I9835" s="103"/>
      <c r="J9835" s="102"/>
      <c r="L9835" s="100"/>
      <c r="M9835" s="100"/>
      <c r="N9835" s="100"/>
    </row>
    <row r="9836" spans="2:14">
      <c r="B9836" s="98"/>
      <c r="C9836" s="98"/>
      <c r="D9836" s="100"/>
      <c r="E9836" s="100"/>
      <c r="F9836" s="100"/>
      <c r="H9836" s="102"/>
      <c r="I9836" s="103"/>
      <c r="J9836" s="102"/>
      <c r="L9836" s="100"/>
      <c r="M9836" s="100"/>
      <c r="N9836" s="100"/>
    </row>
    <row r="9837" spans="2:14">
      <c r="B9837" s="98"/>
      <c r="C9837" s="98"/>
      <c r="D9837" s="100"/>
      <c r="E9837" s="100"/>
      <c r="F9837" s="100"/>
      <c r="H9837" s="102"/>
      <c r="I9837" s="103"/>
      <c r="J9837" s="102"/>
      <c r="L9837" s="100"/>
      <c r="M9837" s="100"/>
      <c r="N9837" s="100"/>
    </row>
    <row r="9838" spans="2:14">
      <c r="B9838" s="98"/>
      <c r="C9838" s="98"/>
      <c r="D9838" s="100"/>
      <c r="E9838" s="100"/>
      <c r="F9838" s="100"/>
      <c r="H9838" s="102"/>
      <c r="I9838" s="103"/>
      <c r="J9838" s="102"/>
      <c r="L9838" s="100"/>
      <c r="M9838" s="100"/>
      <c r="N9838" s="100"/>
    </row>
    <row r="9839" spans="2:14">
      <c r="B9839" s="98"/>
      <c r="C9839" s="98"/>
      <c r="D9839" s="100"/>
      <c r="E9839" s="100"/>
      <c r="F9839" s="100"/>
      <c r="H9839" s="102"/>
      <c r="I9839" s="103"/>
      <c r="J9839" s="102"/>
      <c r="L9839" s="100"/>
      <c r="M9839" s="100"/>
      <c r="N9839" s="100"/>
    </row>
    <row r="9840" spans="2:14">
      <c r="B9840" s="98"/>
      <c r="C9840" s="98"/>
      <c r="D9840" s="100"/>
      <c r="E9840" s="100"/>
      <c r="F9840" s="100"/>
      <c r="H9840" s="102"/>
      <c r="I9840" s="103"/>
      <c r="J9840" s="102"/>
      <c r="L9840" s="100"/>
      <c r="M9840" s="100"/>
      <c r="N9840" s="100"/>
    </row>
    <row r="9841" spans="2:14">
      <c r="B9841" s="98"/>
      <c r="C9841" s="98"/>
      <c r="D9841" s="100"/>
      <c r="E9841" s="100"/>
      <c r="F9841" s="100"/>
      <c r="H9841" s="102"/>
      <c r="I9841" s="103"/>
      <c r="J9841" s="102"/>
      <c r="L9841" s="100"/>
      <c r="M9841" s="100"/>
      <c r="N9841" s="100"/>
    </row>
    <row r="9842" spans="2:14">
      <c r="B9842" s="98"/>
      <c r="C9842" s="98"/>
      <c r="D9842" s="100"/>
      <c r="E9842" s="100"/>
      <c r="F9842" s="100"/>
      <c r="H9842" s="102"/>
      <c r="I9842" s="103"/>
      <c r="J9842" s="102"/>
      <c r="L9842" s="100"/>
      <c r="M9842" s="100"/>
      <c r="N9842" s="100"/>
    </row>
    <row r="9843" spans="2:14">
      <c r="B9843" s="98"/>
      <c r="C9843" s="98"/>
      <c r="D9843" s="100"/>
      <c r="E9843" s="100"/>
      <c r="F9843" s="100"/>
      <c r="H9843" s="102"/>
      <c r="I9843" s="103"/>
      <c r="J9843" s="102"/>
      <c r="L9843" s="100"/>
      <c r="M9843" s="100"/>
      <c r="N9843" s="100"/>
    </row>
    <row r="9844" spans="2:14">
      <c r="B9844" s="98"/>
      <c r="C9844" s="98"/>
      <c r="D9844" s="100"/>
      <c r="E9844" s="100"/>
      <c r="F9844" s="100"/>
      <c r="H9844" s="102"/>
      <c r="I9844" s="103"/>
      <c r="J9844" s="102"/>
      <c r="L9844" s="100"/>
      <c r="M9844" s="100"/>
      <c r="N9844" s="100"/>
    </row>
    <row r="9845" spans="2:14">
      <c r="B9845" s="98"/>
      <c r="C9845" s="98"/>
      <c r="D9845" s="100"/>
      <c r="E9845" s="100"/>
      <c r="F9845" s="100"/>
      <c r="H9845" s="102"/>
      <c r="I9845" s="103"/>
      <c r="J9845" s="102"/>
      <c r="L9845" s="100"/>
      <c r="M9845" s="100"/>
      <c r="N9845" s="100"/>
    </row>
    <row r="9846" spans="2:14">
      <c r="B9846" s="98"/>
      <c r="C9846" s="98"/>
      <c r="D9846" s="100"/>
      <c r="E9846" s="100"/>
      <c r="F9846" s="100"/>
      <c r="H9846" s="102"/>
      <c r="I9846" s="103"/>
      <c r="J9846" s="102"/>
      <c r="L9846" s="100"/>
      <c r="M9846" s="100"/>
      <c r="N9846" s="100"/>
    </row>
    <row r="9847" spans="2:14">
      <c r="B9847" s="98"/>
      <c r="C9847" s="98"/>
      <c r="D9847" s="100"/>
      <c r="E9847" s="100"/>
      <c r="F9847" s="100"/>
      <c r="H9847" s="102"/>
      <c r="I9847" s="103"/>
      <c r="J9847" s="102"/>
      <c r="L9847" s="100"/>
      <c r="M9847" s="100"/>
      <c r="N9847" s="100"/>
    </row>
    <row r="9848" spans="2:14">
      <c r="B9848" s="98"/>
      <c r="C9848" s="98"/>
      <c r="D9848" s="100"/>
      <c r="E9848" s="100"/>
      <c r="F9848" s="100"/>
      <c r="H9848" s="102"/>
      <c r="I9848" s="103"/>
      <c r="J9848" s="102"/>
      <c r="L9848" s="100"/>
      <c r="M9848" s="100"/>
      <c r="N9848" s="100"/>
    </row>
    <row r="9849" spans="2:14">
      <c r="B9849" s="98"/>
      <c r="C9849" s="98"/>
      <c r="D9849" s="100"/>
      <c r="E9849" s="100"/>
      <c r="F9849" s="100"/>
      <c r="H9849" s="102"/>
      <c r="I9849" s="103"/>
      <c r="J9849" s="102"/>
      <c r="L9849" s="100"/>
      <c r="M9849" s="100"/>
      <c r="N9849" s="100"/>
    </row>
    <row r="9850" spans="2:14">
      <c r="B9850" s="98"/>
      <c r="C9850" s="98"/>
      <c r="D9850" s="100"/>
      <c r="E9850" s="100"/>
      <c r="F9850" s="100"/>
      <c r="H9850" s="102"/>
      <c r="I9850" s="103"/>
      <c r="J9850" s="102"/>
      <c r="L9850" s="100"/>
      <c r="M9850" s="100"/>
      <c r="N9850" s="100"/>
    </row>
    <row r="9851" spans="2:14">
      <c r="B9851" s="98"/>
      <c r="C9851" s="98"/>
      <c r="D9851" s="100"/>
      <c r="E9851" s="100"/>
      <c r="F9851" s="100"/>
      <c r="H9851" s="102"/>
      <c r="I9851" s="103"/>
      <c r="J9851" s="102"/>
      <c r="L9851" s="100"/>
      <c r="M9851" s="100"/>
      <c r="N9851" s="100"/>
    </row>
    <row r="9852" spans="2:14">
      <c r="B9852" s="98"/>
      <c r="C9852" s="98"/>
      <c r="D9852" s="100"/>
      <c r="E9852" s="100"/>
      <c r="F9852" s="100"/>
      <c r="H9852" s="102"/>
      <c r="I9852" s="103"/>
      <c r="J9852" s="102"/>
      <c r="L9852" s="100"/>
      <c r="M9852" s="100"/>
      <c r="N9852" s="100"/>
    </row>
    <row r="9853" spans="2:14">
      <c r="B9853" s="98"/>
      <c r="C9853" s="98"/>
      <c r="D9853" s="100"/>
      <c r="E9853" s="100"/>
      <c r="F9853" s="100"/>
      <c r="H9853" s="102"/>
      <c r="I9853" s="103"/>
      <c r="J9853" s="102"/>
      <c r="L9853" s="100"/>
      <c r="M9853" s="100"/>
      <c r="N9853" s="100"/>
    </row>
    <row r="9854" spans="2:14">
      <c r="B9854" s="98"/>
      <c r="C9854" s="98"/>
      <c r="D9854" s="100"/>
      <c r="E9854" s="100"/>
      <c r="F9854" s="100"/>
      <c r="H9854" s="102"/>
      <c r="I9854" s="103"/>
      <c r="J9854" s="102"/>
      <c r="L9854" s="100"/>
      <c r="M9854" s="100"/>
      <c r="N9854" s="100"/>
    </row>
    <row r="9855" spans="2:14">
      <c r="B9855" s="98"/>
      <c r="C9855" s="98"/>
      <c r="D9855" s="100"/>
      <c r="E9855" s="100"/>
      <c r="F9855" s="100"/>
      <c r="H9855" s="102"/>
      <c r="I9855" s="103"/>
      <c r="J9855" s="102"/>
      <c r="L9855" s="100"/>
      <c r="M9855" s="100"/>
      <c r="N9855" s="100"/>
    </row>
    <row r="9856" spans="2:14">
      <c r="B9856" s="98"/>
      <c r="C9856" s="98"/>
      <c r="D9856" s="100"/>
      <c r="E9856" s="100"/>
      <c r="F9856" s="100"/>
      <c r="H9856" s="102"/>
      <c r="I9856" s="103"/>
      <c r="J9856" s="102"/>
      <c r="L9856" s="100"/>
      <c r="M9856" s="100"/>
      <c r="N9856" s="100"/>
    </row>
    <row r="9857" spans="2:14">
      <c r="B9857" s="98"/>
      <c r="C9857" s="98"/>
      <c r="D9857" s="100"/>
      <c r="E9857" s="100"/>
      <c r="F9857" s="100"/>
      <c r="H9857" s="102"/>
      <c r="I9857" s="103"/>
      <c r="J9857" s="102"/>
      <c r="L9857" s="100"/>
      <c r="M9857" s="100"/>
      <c r="N9857" s="100"/>
    </row>
    <row r="9858" spans="2:14">
      <c r="B9858" s="98"/>
      <c r="C9858" s="98"/>
      <c r="D9858" s="100"/>
      <c r="E9858" s="100"/>
      <c r="F9858" s="100"/>
      <c r="H9858" s="102"/>
      <c r="I9858" s="103"/>
      <c r="J9858" s="102"/>
      <c r="L9858" s="100"/>
      <c r="M9858" s="100"/>
      <c r="N9858" s="100"/>
    </row>
    <row r="9859" spans="2:14">
      <c r="B9859" s="98"/>
      <c r="C9859" s="98"/>
      <c r="D9859" s="100"/>
      <c r="E9859" s="100"/>
      <c r="F9859" s="100"/>
      <c r="H9859" s="102"/>
      <c r="I9859" s="103"/>
      <c r="J9859" s="102"/>
      <c r="L9859" s="100"/>
      <c r="M9859" s="100"/>
      <c r="N9859" s="100"/>
    </row>
    <row r="9860" spans="2:14">
      <c r="B9860" s="98"/>
      <c r="C9860" s="98"/>
      <c r="D9860" s="100"/>
      <c r="E9860" s="100"/>
      <c r="F9860" s="100"/>
      <c r="H9860" s="102"/>
      <c r="I9860" s="103"/>
      <c r="J9860" s="102"/>
      <c r="L9860" s="100"/>
      <c r="M9860" s="100"/>
      <c r="N9860" s="100"/>
    </row>
    <row r="9861" spans="2:14">
      <c r="B9861" s="98"/>
      <c r="C9861" s="98"/>
      <c r="D9861" s="100"/>
      <c r="E9861" s="100"/>
      <c r="F9861" s="100"/>
      <c r="H9861" s="102"/>
      <c r="I9861" s="103"/>
      <c r="J9861" s="102"/>
      <c r="L9861" s="100"/>
      <c r="M9861" s="100"/>
      <c r="N9861" s="100"/>
    </row>
    <row r="9862" spans="2:14">
      <c r="B9862" s="98"/>
      <c r="C9862" s="98"/>
      <c r="D9862" s="100"/>
      <c r="E9862" s="100"/>
      <c r="F9862" s="100"/>
      <c r="H9862" s="102"/>
      <c r="I9862" s="103"/>
      <c r="J9862" s="102"/>
      <c r="L9862" s="100"/>
      <c r="M9862" s="100"/>
      <c r="N9862" s="100"/>
    </row>
    <row r="9863" spans="2:14">
      <c r="B9863" s="98"/>
      <c r="C9863" s="98"/>
      <c r="D9863" s="100"/>
      <c r="E9863" s="100"/>
      <c r="F9863" s="100"/>
      <c r="H9863" s="102"/>
      <c r="I9863" s="103"/>
      <c r="J9863" s="102"/>
      <c r="L9863" s="100"/>
      <c r="M9863" s="100"/>
      <c r="N9863" s="100"/>
    </row>
    <row r="9864" spans="2:14">
      <c r="B9864" s="98"/>
      <c r="C9864" s="98"/>
      <c r="D9864" s="100"/>
      <c r="E9864" s="100"/>
      <c r="F9864" s="100"/>
      <c r="H9864" s="102"/>
      <c r="I9864" s="103"/>
      <c r="J9864" s="102"/>
      <c r="L9864" s="100"/>
      <c r="M9864" s="100"/>
      <c r="N9864" s="100"/>
    </row>
    <row r="9865" spans="2:14">
      <c r="B9865" s="98"/>
      <c r="C9865" s="98"/>
      <c r="D9865" s="100"/>
      <c r="E9865" s="100"/>
      <c r="F9865" s="100"/>
      <c r="H9865" s="102"/>
      <c r="I9865" s="103"/>
      <c r="J9865" s="102"/>
      <c r="L9865" s="100"/>
      <c r="M9865" s="100"/>
      <c r="N9865" s="100"/>
    </row>
    <row r="9866" spans="2:14">
      <c r="B9866" s="98"/>
      <c r="C9866" s="98"/>
      <c r="D9866" s="100"/>
      <c r="E9866" s="100"/>
      <c r="F9866" s="100"/>
      <c r="H9866" s="102"/>
      <c r="I9866" s="103"/>
      <c r="J9866" s="102"/>
      <c r="L9866" s="100"/>
      <c r="M9866" s="100"/>
      <c r="N9866" s="100"/>
    </row>
    <row r="9867" spans="2:14">
      <c r="B9867" s="98"/>
      <c r="C9867" s="98"/>
      <c r="D9867" s="100"/>
      <c r="E9867" s="100"/>
      <c r="F9867" s="100"/>
      <c r="H9867" s="102"/>
      <c r="I9867" s="103"/>
      <c r="J9867" s="102"/>
      <c r="L9867" s="100"/>
      <c r="M9867" s="100"/>
      <c r="N9867" s="100"/>
    </row>
    <row r="9868" spans="2:14">
      <c r="B9868" s="98"/>
      <c r="C9868" s="98"/>
      <c r="D9868" s="100"/>
      <c r="E9868" s="100"/>
      <c r="F9868" s="100"/>
      <c r="H9868" s="102"/>
      <c r="I9868" s="103"/>
      <c r="J9868" s="102"/>
      <c r="L9868" s="100"/>
      <c r="M9868" s="100"/>
      <c r="N9868" s="100"/>
    </row>
    <row r="9869" spans="2:14">
      <c r="B9869" s="98"/>
      <c r="C9869" s="98"/>
      <c r="D9869" s="100"/>
      <c r="E9869" s="100"/>
      <c r="F9869" s="100"/>
      <c r="H9869" s="102"/>
      <c r="I9869" s="103"/>
      <c r="J9869" s="102"/>
      <c r="L9869" s="100"/>
      <c r="M9869" s="100"/>
      <c r="N9869" s="100"/>
    </row>
    <row r="9870" spans="2:14">
      <c r="B9870" s="98"/>
      <c r="C9870" s="98"/>
      <c r="D9870" s="100"/>
      <c r="E9870" s="100"/>
      <c r="F9870" s="100"/>
      <c r="H9870" s="102"/>
      <c r="I9870" s="103"/>
      <c r="J9870" s="102"/>
      <c r="L9870" s="100"/>
      <c r="M9870" s="100"/>
      <c r="N9870" s="100"/>
    </row>
    <row r="9871" spans="2:14">
      <c r="B9871" s="98"/>
      <c r="C9871" s="98"/>
      <c r="D9871" s="100"/>
      <c r="E9871" s="100"/>
      <c r="F9871" s="100"/>
      <c r="H9871" s="102"/>
      <c r="I9871" s="103"/>
      <c r="J9871" s="102"/>
      <c r="L9871" s="100"/>
      <c r="M9871" s="100"/>
      <c r="N9871" s="100"/>
    </row>
    <row r="9872" spans="2:14">
      <c r="B9872" s="98"/>
      <c r="C9872" s="98"/>
      <c r="D9872" s="100"/>
      <c r="E9872" s="100"/>
      <c r="F9872" s="100"/>
      <c r="H9872" s="102"/>
      <c r="I9872" s="103"/>
      <c r="J9872" s="102"/>
      <c r="L9872" s="100"/>
      <c r="M9872" s="100"/>
      <c r="N9872" s="100"/>
    </row>
    <row r="9873" spans="2:14">
      <c r="B9873" s="98"/>
      <c r="C9873" s="98"/>
      <c r="D9873" s="100"/>
      <c r="E9873" s="100"/>
      <c r="F9873" s="100"/>
      <c r="H9873" s="102"/>
      <c r="I9873" s="103"/>
      <c r="J9873" s="102"/>
      <c r="L9873" s="100"/>
      <c r="M9873" s="100"/>
      <c r="N9873" s="100"/>
    </row>
    <row r="9874" spans="2:14">
      <c r="B9874" s="98"/>
      <c r="C9874" s="98"/>
      <c r="D9874" s="100"/>
      <c r="E9874" s="100"/>
      <c r="F9874" s="100"/>
      <c r="H9874" s="102"/>
      <c r="I9874" s="103"/>
      <c r="J9874" s="102"/>
      <c r="L9874" s="100"/>
      <c r="M9874" s="100"/>
      <c r="N9874" s="100"/>
    </row>
    <row r="9875" spans="2:14">
      <c r="B9875" s="98"/>
      <c r="C9875" s="98"/>
      <c r="D9875" s="100"/>
      <c r="E9875" s="100"/>
      <c r="F9875" s="100"/>
      <c r="H9875" s="102"/>
      <c r="I9875" s="103"/>
      <c r="J9875" s="102"/>
      <c r="L9875" s="100"/>
      <c r="M9875" s="100"/>
      <c r="N9875" s="100"/>
    </row>
    <row r="9876" spans="2:14">
      <c r="B9876" s="98"/>
      <c r="C9876" s="98"/>
      <c r="D9876" s="100"/>
      <c r="E9876" s="100"/>
      <c r="F9876" s="100"/>
      <c r="H9876" s="102"/>
      <c r="I9876" s="103"/>
      <c r="J9876" s="102"/>
      <c r="L9876" s="100"/>
      <c r="M9876" s="100"/>
      <c r="N9876" s="100"/>
    </row>
    <row r="9877" spans="2:14">
      <c r="B9877" s="98"/>
      <c r="C9877" s="98"/>
      <c r="D9877" s="100"/>
      <c r="E9877" s="100"/>
      <c r="F9877" s="100"/>
      <c r="H9877" s="102"/>
      <c r="I9877" s="103"/>
      <c r="J9877" s="102"/>
      <c r="L9877" s="100"/>
      <c r="M9877" s="100"/>
      <c r="N9877" s="100"/>
    </row>
    <row r="9878" spans="2:14">
      <c r="B9878" s="98"/>
      <c r="C9878" s="98"/>
      <c r="D9878" s="100"/>
      <c r="E9878" s="100"/>
      <c r="F9878" s="100"/>
      <c r="H9878" s="102"/>
      <c r="I9878" s="103"/>
      <c r="J9878" s="102"/>
      <c r="L9878" s="100"/>
      <c r="M9878" s="100"/>
      <c r="N9878" s="100"/>
    </row>
    <row r="9879" spans="2:14">
      <c r="B9879" s="98"/>
      <c r="C9879" s="98"/>
      <c r="D9879" s="100"/>
      <c r="E9879" s="100"/>
      <c r="F9879" s="100"/>
      <c r="H9879" s="102"/>
      <c r="I9879" s="103"/>
      <c r="J9879" s="102"/>
      <c r="L9879" s="100"/>
      <c r="M9879" s="100"/>
      <c r="N9879" s="100"/>
    </row>
    <row r="9880" spans="2:14">
      <c r="B9880" s="98"/>
      <c r="C9880" s="98"/>
      <c r="D9880" s="100"/>
      <c r="E9880" s="100"/>
      <c r="F9880" s="100"/>
      <c r="H9880" s="102"/>
      <c r="I9880" s="103"/>
      <c r="J9880" s="102"/>
      <c r="L9880" s="100"/>
      <c r="M9880" s="100"/>
      <c r="N9880" s="100"/>
    </row>
    <row r="9881" spans="2:14">
      <c r="B9881" s="98"/>
      <c r="C9881" s="98"/>
      <c r="D9881" s="100"/>
      <c r="E9881" s="100"/>
      <c r="F9881" s="100"/>
      <c r="H9881" s="102"/>
      <c r="I9881" s="103"/>
      <c r="J9881" s="102"/>
      <c r="L9881" s="100"/>
      <c r="M9881" s="100"/>
      <c r="N9881" s="100"/>
    </row>
    <row r="9882" spans="2:14">
      <c r="B9882" s="98"/>
      <c r="C9882" s="98"/>
      <c r="D9882" s="100"/>
      <c r="E9882" s="100"/>
      <c r="F9882" s="100"/>
      <c r="H9882" s="102"/>
      <c r="I9882" s="103"/>
      <c r="J9882" s="102"/>
      <c r="L9882" s="100"/>
      <c r="M9882" s="100"/>
      <c r="N9882" s="100"/>
    </row>
    <row r="9883" spans="2:14">
      <c r="B9883" s="98"/>
      <c r="C9883" s="98"/>
      <c r="D9883" s="100"/>
      <c r="E9883" s="100"/>
      <c r="F9883" s="100"/>
      <c r="H9883" s="102"/>
      <c r="I9883" s="103"/>
      <c r="J9883" s="102"/>
      <c r="L9883" s="100"/>
      <c r="M9883" s="100"/>
      <c r="N9883" s="100"/>
    </row>
    <row r="9884" spans="2:14">
      <c r="B9884" s="98"/>
      <c r="C9884" s="98"/>
      <c r="D9884" s="100"/>
      <c r="E9884" s="100"/>
      <c r="F9884" s="100"/>
      <c r="H9884" s="102"/>
      <c r="I9884" s="103"/>
      <c r="J9884" s="102"/>
      <c r="L9884" s="100"/>
      <c r="M9884" s="100"/>
      <c r="N9884" s="100"/>
    </row>
    <row r="9885" spans="2:14">
      <c r="B9885" s="98"/>
      <c r="C9885" s="98"/>
      <c r="D9885" s="100"/>
      <c r="E9885" s="100"/>
      <c r="F9885" s="100"/>
      <c r="H9885" s="102"/>
      <c r="I9885" s="103"/>
      <c r="J9885" s="102"/>
      <c r="L9885" s="100"/>
      <c r="M9885" s="100"/>
      <c r="N9885" s="100"/>
    </row>
    <row r="9886" spans="2:14">
      <c r="B9886" s="98"/>
      <c r="C9886" s="98"/>
      <c r="D9886" s="100"/>
      <c r="E9886" s="100"/>
      <c r="F9886" s="100"/>
      <c r="H9886" s="102"/>
      <c r="I9886" s="103"/>
      <c r="J9886" s="102"/>
      <c r="L9886" s="100"/>
      <c r="M9886" s="100"/>
      <c r="N9886" s="100"/>
    </row>
    <row r="9887" spans="2:14">
      <c r="B9887" s="98"/>
      <c r="C9887" s="98"/>
      <c r="D9887" s="100"/>
      <c r="E9887" s="100"/>
      <c r="F9887" s="100"/>
      <c r="H9887" s="102"/>
      <c r="I9887" s="103"/>
      <c r="J9887" s="102"/>
      <c r="L9887" s="100"/>
      <c r="M9887" s="100"/>
      <c r="N9887" s="100"/>
    </row>
    <row r="9888" spans="2:14">
      <c r="B9888" s="98"/>
      <c r="C9888" s="98"/>
      <c r="D9888" s="100"/>
      <c r="E9888" s="100"/>
      <c r="F9888" s="100"/>
      <c r="H9888" s="102"/>
      <c r="I9888" s="103"/>
      <c r="J9888" s="102"/>
      <c r="L9888" s="100"/>
      <c r="M9888" s="100"/>
      <c r="N9888" s="100"/>
    </row>
    <row r="9889" spans="2:14">
      <c r="B9889" s="98"/>
      <c r="C9889" s="98"/>
      <c r="D9889" s="100"/>
      <c r="E9889" s="100"/>
      <c r="F9889" s="100"/>
      <c r="H9889" s="102"/>
      <c r="I9889" s="103"/>
      <c r="J9889" s="102"/>
      <c r="L9889" s="100"/>
      <c r="M9889" s="100"/>
      <c r="N9889" s="100"/>
    </row>
    <row r="9890" spans="2:14">
      <c r="B9890" s="98"/>
      <c r="C9890" s="98"/>
      <c r="D9890" s="100"/>
      <c r="E9890" s="100"/>
      <c r="F9890" s="100"/>
      <c r="H9890" s="102"/>
      <c r="I9890" s="103"/>
      <c r="J9890" s="102"/>
      <c r="L9890" s="100"/>
      <c r="M9890" s="100"/>
      <c r="N9890" s="100"/>
    </row>
    <row r="9891" spans="2:14">
      <c r="B9891" s="98"/>
      <c r="C9891" s="98"/>
      <c r="D9891" s="100"/>
      <c r="E9891" s="100"/>
      <c r="F9891" s="100"/>
      <c r="H9891" s="102"/>
      <c r="I9891" s="103"/>
      <c r="J9891" s="102"/>
      <c r="L9891" s="100"/>
      <c r="M9891" s="100"/>
      <c r="N9891" s="100"/>
    </row>
    <row r="9892" spans="2:14">
      <c r="B9892" s="98"/>
      <c r="C9892" s="98"/>
      <c r="D9892" s="100"/>
      <c r="E9892" s="100"/>
      <c r="F9892" s="100"/>
      <c r="H9892" s="102"/>
      <c r="I9892" s="103"/>
      <c r="J9892" s="102"/>
      <c r="L9892" s="100"/>
      <c r="M9892" s="100"/>
      <c r="N9892" s="100"/>
    </row>
    <row r="9893" spans="2:14">
      <c r="B9893" s="98"/>
      <c r="C9893" s="98"/>
      <c r="D9893" s="100"/>
      <c r="E9893" s="100"/>
      <c r="F9893" s="100"/>
      <c r="H9893" s="102"/>
      <c r="I9893" s="103"/>
      <c r="J9893" s="102"/>
      <c r="L9893" s="100"/>
      <c r="M9893" s="100"/>
      <c r="N9893" s="100"/>
    </row>
    <row r="9894" spans="2:14">
      <c r="B9894" s="98"/>
      <c r="C9894" s="98"/>
      <c r="D9894" s="100"/>
      <c r="E9894" s="100"/>
      <c r="F9894" s="100"/>
      <c r="H9894" s="102"/>
      <c r="I9894" s="103"/>
      <c r="J9894" s="102"/>
      <c r="L9894" s="100"/>
      <c r="M9894" s="100"/>
      <c r="N9894" s="100"/>
    </row>
    <row r="9895" spans="2:14">
      <c r="B9895" s="98"/>
      <c r="C9895" s="98"/>
      <c r="D9895" s="100"/>
      <c r="E9895" s="100"/>
      <c r="F9895" s="100"/>
      <c r="H9895" s="102"/>
      <c r="I9895" s="103"/>
      <c r="J9895" s="102"/>
      <c r="L9895" s="100"/>
      <c r="M9895" s="100"/>
      <c r="N9895" s="100"/>
    </row>
    <row r="9896" spans="2:14">
      <c r="B9896" s="98"/>
      <c r="C9896" s="98"/>
      <c r="D9896" s="100"/>
      <c r="E9896" s="100"/>
      <c r="F9896" s="100"/>
      <c r="H9896" s="102"/>
      <c r="I9896" s="103"/>
      <c r="J9896" s="102"/>
      <c r="L9896" s="100"/>
      <c r="M9896" s="100"/>
      <c r="N9896" s="100"/>
    </row>
    <row r="9897" spans="2:14">
      <c r="B9897" s="98"/>
      <c r="C9897" s="98"/>
      <c r="D9897" s="100"/>
      <c r="E9897" s="100"/>
      <c r="F9897" s="100"/>
      <c r="H9897" s="102"/>
      <c r="I9897" s="103"/>
      <c r="J9897" s="102"/>
      <c r="L9897" s="100"/>
      <c r="M9897" s="100"/>
      <c r="N9897" s="100"/>
    </row>
    <row r="9898" spans="2:14">
      <c r="B9898" s="98"/>
      <c r="C9898" s="98"/>
      <c r="D9898" s="100"/>
      <c r="E9898" s="100"/>
      <c r="F9898" s="100"/>
      <c r="H9898" s="102"/>
      <c r="I9898" s="103"/>
      <c r="J9898" s="102"/>
      <c r="L9898" s="100"/>
      <c r="M9898" s="100"/>
      <c r="N9898" s="100"/>
    </row>
    <row r="9899" spans="2:14">
      <c r="B9899" s="98"/>
      <c r="C9899" s="98"/>
      <c r="D9899" s="100"/>
      <c r="E9899" s="100"/>
      <c r="F9899" s="100"/>
      <c r="H9899" s="102"/>
      <c r="I9899" s="103"/>
      <c r="J9899" s="102"/>
      <c r="L9899" s="100"/>
      <c r="M9899" s="100"/>
      <c r="N9899" s="100"/>
    </row>
    <row r="9900" spans="2:14">
      <c r="B9900" s="98"/>
      <c r="C9900" s="98"/>
      <c r="D9900" s="100"/>
      <c r="E9900" s="100"/>
      <c r="F9900" s="100"/>
      <c r="H9900" s="102"/>
      <c r="I9900" s="103"/>
      <c r="J9900" s="102"/>
      <c r="L9900" s="100"/>
      <c r="M9900" s="100"/>
      <c r="N9900" s="100"/>
    </row>
    <row r="9901" spans="2:14">
      <c r="B9901" s="98"/>
      <c r="C9901" s="98"/>
      <c r="D9901" s="100"/>
      <c r="E9901" s="100"/>
      <c r="F9901" s="100"/>
      <c r="H9901" s="102"/>
      <c r="I9901" s="103"/>
      <c r="J9901" s="102"/>
      <c r="L9901" s="100"/>
      <c r="M9901" s="100"/>
      <c r="N9901" s="100"/>
    </row>
    <row r="9902" spans="2:14">
      <c r="B9902" s="98"/>
      <c r="C9902" s="98"/>
      <c r="D9902" s="100"/>
      <c r="E9902" s="100"/>
      <c r="F9902" s="100"/>
      <c r="H9902" s="102"/>
      <c r="I9902" s="103"/>
      <c r="J9902" s="102"/>
      <c r="L9902" s="100"/>
      <c r="M9902" s="100"/>
      <c r="N9902" s="100"/>
    </row>
    <row r="9903" spans="2:14">
      <c r="B9903" s="98"/>
      <c r="C9903" s="98"/>
      <c r="D9903" s="100"/>
      <c r="E9903" s="100"/>
      <c r="F9903" s="100"/>
      <c r="H9903" s="102"/>
      <c r="I9903" s="103"/>
      <c r="J9903" s="102"/>
      <c r="L9903" s="100"/>
      <c r="M9903" s="100"/>
      <c r="N9903" s="100"/>
    </row>
    <row r="9904" spans="2:14">
      <c r="B9904" s="98"/>
      <c r="C9904" s="98"/>
      <c r="D9904" s="100"/>
      <c r="E9904" s="100"/>
      <c r="F9904" s="100"/>
      <c r="H9904" s="102"/>
      <c r="I9904" s="103"/>
      <c r="J9904" s="102"/>
      <c r="L9904" s="100"/>
      <c r="M9904" s="100"/>
      <c r="N9904" s="100"/>
    </row>
    <row r="9905" spans="2:14">
      <c r="B9905" s="98"/>
      <c r="C9905" s="98"/>
      <c r="D9905" s="100"/>
      <c r="E9905" s="100"/>
      <c r="F9905" s="100"/>
      <c r="H9905" s="102"/>
      <c r="I9905" s="103"/>
      <c r="J9905" s="102"/>
      <c r="L9905" s="100"/>
      <c r="M9905" s="100"/>
      <c r="N9905" s="100"/>
    </row>
    <row r="9906" spans="2:14">
      <c r="B9906" s="98"/>
      <c r="C9906" s="98"/>
      <c r="D9906" s="100"/>
      <c r="E9906" s="100"/>
      <c r="F9906" s="100"/>
      <c r="H9906" s="102"/>
      <c r="I9906" s="103"/>
      <c r="J9906" s="102"/>
      <c r="L9906" s="100"/>
      <c r="M9906" s="100"/>
      <c r="N9906" s="100"/>
    </row>
    <row r="9907" spans="2:14">
      <c r="B9907" s="98"/>
      <c r="C9907" s="98"/>
      <c r="D9907" s="100"/>
      <c r="E9907" s="100"/>
      <c r="F9907" s="100"/>
      <c r="H9907" s="102"/>
      <c r="I9907" s="103"/>
      <c r="J9907" s="102"/>
      <c r="L9907" s="100"/>
      <c r="M9907" s="100"/>
      <c r="N9907" s="100"/>
    </row>
    <row r="9908" spans="2:14">
      <c r="B9908" s="98"/>
      <c r="C9908" s="98"/>
      <c r="D9908" s="100"/>
      <c r="E9908" s="100"/>
      <c r="F9908" s="100"/>
      <c r="H9908" s="102"/>
      <c r="I9908" s="103"/>
      <c r="J9908" s="102"/>
      <c r="L9908" s="100"/>
      <c r="M9908" s="100"/>
      <c r="N9908" s="100"/>
    </row>
    <row r="9909" spans="2:14">
      <c r="B9909" s="98"/>
      <c r="C9909" s="98"/>
      <c r="D9909" s="100"/>
      <c r="E9909" s="100"/>
      <c r="F9909" s="100"/>
      <c r="H9909" s="102"/>
      <c r="I9909" s="103"/>
      <c r="J9909" s="102"/>
      <c r="L9909" s="100"/>
      <c r="M9909" s="100"/>
      <c r="N9909" s="100"/>
    </row>
    <row r="9910" spans="2:14">
      <c r="B9910" s="98"/>
      <c r="C9910" s="98"/>
      <c r="D9910" s="100"/>
      <c r="E9910" s="100"/>
      <c r="F9910" s="100"/>
      <c r="H9910" s="102"/>
      <c r="I9910" s="103"/>
      <c r="J9910" s="102"/>
      <c r="L9910" s="100"/>
      <c r="M9910" s="100"/>
      <c r="N9910" s="100"/>
    </row>
    <row r="9911" spans="2:14">
      <c r="B9911" s="98"/>
      <c r="C9911" s="98"/>
      <c r="D9911" s="100"/>
      <c r="E9911" s="100"/>
      <c r="F9911" s="100"/>
      <c r="H9911" s="102"/>
      <c r="I9911" s="103"/>
      <c r="J9911" s="102"/>
      <c r="L9911" s="100"/>
      <c r="M9911" s="100"/>
      <c r="N9911" s="100"/>
    </row>
    <row r="9912" spans="2:14">
      <c r="B9912" s="98"/>
      <c r="C9912" s="98"/>
      <c r="D9912" s="100"/>
      <c r="E9912" s="100"/>
      <c r="F9912" s="100"/>
      <c r="H9912" s="102"/>
      <c r="I9912" s="103"/>
      <c r="J9912" s="102"/>
      <c r="L9912" s="100"/>
      <c r="M9912" s="100"/>
      <c r="N9912" s="100"/>
    </row>
    <row r="9913" spans="2:14">
      <c r="B9913" s="98"/>
      <c r="C9913" s="98"/>
      <c r="D9913" s="100"/>
      <c r="E9913" s="100"/>
      <c r="F9913" s="100"/>
      <c r="H9913" s="102"/>
      <c r="I9913" s="103"/>
      <c r="J9913" s="102"/>
      <c r="L9913" s="100"/>
      <c r="M9913" s="100"/>
      <c r="N9913" s="100"/>
    </row>
    <row r="9914" spans="2:14">
      <c r="B9914" s="98"/>
      <c r="C9914" s="98"/>
      <c r="D9914" s="100"/>
      <c r="E9914" s="100"/>
      <c r="F9914" s="100"/>
      <c r="H9914" s="102"/>
      <c r="I9914" s="103"/>
      <c r="J9914" s="102"/>
      <c r="L9914" s="100"/>
      <c r="M9914" s="100"/>
      <c r="N9914" s="100"/>
    </row>
    <row r="9915" spans="2:14">
      <c r="B9915" s="98"/>
      <c r="C9915" s="98"/>
      <c r="D9915" s="100"/>
      <c r="E9915" s="100"/>
      <c r="F9915" s="100"/>
      <c r="H9915" s="102"/>
      <c r="I9915" s="103"/>
      <c r="J9915" s="102"/>
      <c r="L9915" s="100"/>
      <c r="M9915" s="100"/>
      <c r="N9915" s="100"/>
    </row>
    <row r="9916" spans="2:14">
      <c r="B9916" s="98"/>
      <c r="C9916" s="98"/>
      <c r="D9916" s="100"/>
      <c r="E9916" s="100"/>
      <c r="F9916" s="100"/>
      <c r="H9916" s="102"/>
      <c r="I9916" s="103"/>
      <c r="J9916" s="102"/>
      <c r="L9916" s="100"/>
      <c r="M9916" s="100"/>
      <c r="N9916" s="100"/>
    </row>
    <row r="9917" spans="2:14">
      <c r="B9917" s="98"/>
      <c r="C9917" s="98"/>
      <c r="D9917" s="100"/>
      <c r="E9917" s="100"/>
      <c r="F9917" s="100"/>
      <c r="H9917" s="102"/>
      <c r="I9917" s="103"/>
      <c r="J9917" s="102"/>
      <c r="L9917" s="100"/>
      <c r="M9917" s="100"/>
      <c r="N9917" s="100"/>
    </row>
    <row r="9918" spans="2:14">
      <c r="B9918" s="98"/>
      <c r="C9918" s="98"/>
      <c r="D9918" s="100"/>
      <c r="E9918" s="100"/>
      <c r="F9918" s="100"/>
      <c r="H9918" s="102"/>
      <c r="I9918" s="103"/>
      <c r="J9918" s="102"/>
      <c r="L9918" s="100"/>
      <c r="M9918" s="100"/>
      <c r="N9918" s="100"/>
    </row>
    <row r="9919" spans="2:14">
      <c r="B9919" s="98"/>
      <c r="C9919" s="98"/>
      <c r="D9919" s="100"/>
      <c r="E9919" s="100"/>
      <c r="F9919" s="100"/>
      <c r="H9919" s="102"/>
      <c r="I9919" s="103"/>
      <c r="J9919" s="102"/>
      <c r="L9919" s="100"/>
      <c r="M9919" s="100"/>
      <c r="N9919" s="100"/>
    </row>
    <row r="9920" spans="2:14">
      <c r="B9920" s="98"/>
      <c r="C9920" s="98"/>
      <c r="D9920" s="100"/>
      <c r="E9920" s="100"/>
      <c r="F9920" s="100"/>
      <c r="H9920" s="102"/>
      <c r="I9920" s="103"/>
      <c r="J9920" s="102"/>
      <c r="L9920" s="100"/>
      <c r="M9920" s="100"/>
      <c r="N9920" s="100"/>
    </row>
    <row r="9921" spans="2:14">
      <c r="B9921" s="98"/>
      <c r="C9921" s="98"/>
      <c r="D9921" s="100"/>
      <c r="E9921" s="100"/>
      <c r="F9921" s="100"/>
      <c r="H9921" s="102"/>
      <c r="I9921" s="103"/>
      <c r="J9921" s="102"/>
      <c r="L9921" s="100"/>
      <c r="M9921" s="100"/>
      <c r="N9921" s="100"/>
    </row>
    <row r="9922" spans="2:14">
      <c r="B9922" s="98"/>
      <c r="C9922" s="98"/>
      <c r="D9922" s="100"/>
      <c r="E9922" s="100"/>
      <c r="F9922" s="100"/>
      <c r="H9922" s="102"/>
      <c r="I9922" s="103"/>
      <c r="J9922" s="102"/>
      <c r="L9922" s="100"/>
      <c r="M9922" s="100"/>
      <c r="N9922" s="100"/>
    </row>
    <row r="9923" spans="2:14">
      <c r="B9923" s="98"/>
      <c r="C9923" s="98"/>
      <c r="D9923" s="100"/>
      <c r="E9923" s="100"/>
      <c r="F9923" s="100"/>
      <c r="H9923" s="102"/>
      <c r="I9923" s="103"/>
      <c r="J9923" s="102"/>
      <c r="L9923" s="100"/>
      <c r="M9923" s="100"/>
      <c r="N9923" s="100"/>
    </row>
    <row r="9924" spans="2:14">
      <c r="B9924" s="98"/>
      <c r="C9924" s="98"/>
      <c r="D9924" s="100"/>
      <c r="E9924" s="100"/>
      <c r="F9924" s="100"/>
      <c r="H9924" s="102"/>
      <c r="I9924" s="103"/>
      <c r="J9924" s="102"/>
      <c r="L9924" s="100"/>
      <c r="M9924" s="100"/>
      <c r="N9924" s="100"/>
    </row>
    <row r="9925" spans="2:14">
      <c r="B9925" s="98"/>
      <c r="C9925" s="98"/>
      <c r="D9925" s="100"/>
      <c r="E9925" s="100"/>
      <c r="F9925" s="100"/>
      <c r="H9925" s="102"/>
      <c r="I9925" s="103"/>
      <c r="J9925" s="102"/>
      <c r="L9925" s="100"/>
      <c r="M9925" s="100"/>
      <c r="N9925" s="100"/>
    </row>
    <row r="9926" spans="2:14">
      <c r="B9926" s="98"/>
      <c r="C9926" s="98"/>
      <c r="D9926" s="100"/>
      <c r="E9926" s="100"/>
      <c r="F9926" s="100"/>
      <c r="H9926" s="102"/>
      <c r="I9926" s="103"/>
      <c r="J9926" s="102"/>
      <c r="L9926" s="100"/>
      <c r="M9926" s="100"/>
      <c r="N9926" s="100"/>
    </row>
    <row r="9927" spans="2:14">
      <c r="B9927" s="98"/>
      <c r="C9927" s="98"/>
      <c r="D9927" s="100"/>
      <c r="E9927" s="100"/>
      <c r="F9927" s="100"/>
      <c r="H9927" s="102"/>
      <c r="I9927" s="103"/>
      <c r="J9927" s="102"/>
      <c r="L9927" s="100"/>
      <c r="M9927" s="100"/>
      <c r="N9927" s="100"/>
    </row>
    <row r="9928" spans="2:14">
      <c r="B9928" s="98"/>
      <c r="C9928" s="98"/>
      <c r="D9928" s="100"/>
      <c r="E9928" s="100"/>
      <c r="F9928" s="100"/>
      <c r="H9928" s="102"/>
      <c r="I9928" s="103"/>
      <c r="J9928" s="102"/>
      <c r="L9928" s="100"/>
      <c r="M9928" s="100"/>
      <c r="N9928" s="100"/>
    </row>
    <row r="9929" spans="2:14">
      <c r="B9929" s="98"/>
      <c r="C9929" s="98"/>
      <c r="D9929" s="100"/>
      <c r="E9929" s="100"/>
      <c r="F9929" s="100"/>
      <c r="H9929" s="102"/>
      <c r="I9929" s="103"/>
      <c r="J9929" s="102"/>
      <c r="L9929" s="100"/>
      <c r="M9929" s="100"/>
      <c r="N9929" s="100"/>
    </row>
    <row r="9930" spans="2:14">
      <c r="B9930" s="98"/>
      <c r="C9930" s="98"/>
      <c r="D9930" s="100"/>
      <c r="E9930" s="100"/>
      <c r="F9930" s="100"/>
      <c r="H9930" s="102"/>
      <c r="I9930" s="103"/>
      <c r="J9930" s="102"/>
      <c r="L9930" s="100"/>
      <c r="M9930" s="100"/>
      <c r="N9930" s="100"/>
    </row>
    <row r="9931" spans="2:14">
      <c r="B9931" s="98"/>
      <c r="C9931" s="98"/>
      <c r="D9931" s="100"/>
      <c r="E9931" s="100"/>
      <c r="F9931" s="100"/>
      <c r="H9931" s="102"/>
      <c r="I9931" s="103"/>
      <c r="J9931" s="102"/>
      <c r="L9931" s="100"/>
      <c r="M9931" s="100"/>
      <c r="N9931" s="100"/>
    </row>
    <row r="9932" spans="2:14">
      <c r="B9932" s="98"/>
      <c r="C9932" s="98"/>
      <c r="D9932" s="100"/>
      <c r="E9932" s="100"/>
      <c r="F9932" s="100"/>
      <c r="H9932" s="102"/>
      <c r="I9932" s="103"/>
      <c r="J9932" s="102"/>
      <c r="L9932" s="100"/>
      <c r="M9932" s="100"/>
      <c r="N9932" s="100"/>
    </row>
    <row r="9933" spans="2:14">
      <c r="B9933" s="98"/>
      <c r="C9933" s="98"/>
      <c r="D9933" s="100"/>
      <c r="E9933" s="100"/>
      <c r="F9933" s="100"/>
      <c r="H9933" s="102"/>
      <c r="I9933" s="103"/>
      <c r="J9933" s="102"/>
      <c r="L9933" s="100"/>
      <c r="M9933" s="100"/>
      <c r="N9933" s="100"/>
    </row>
    <row r="9934" spans="2:14">
      <c r="B9934" s="98"/>
      <c r="C9934" s="98"/>
      <c r="D9934" s="100"/>
      <c r="E9934" s="100"/>
      <c r="F9934" s="100"/>
      <c r="H9934" s="102"/>
      <c r="I9934" s="103"/>
      <c r="J9934" s="102"/>
      <c r="L9934" s="100"/>
      <c r="M9934" s="100"/>
      <c r="N9934" s="100"/>
    </row>
    <row r="9935" spans="2:14">
      <c r="B9935" s="98"/>
      <c r="C9935" s="98"/>
      <c r="D9935" s="100"/>
      <c r="E9935" s="100"/>
      <c r="F9935" s="100"/>
      <c r="H9935" s="102"/>
      <c r="I9935" s="103"/>
      <c r="J9935" s="102"/>
      <c r="L9935" s="100"/>
      <c r="M9935" s="100"/>
      <c r="N9935" s="100"/>
    </row>
    <row r="9936" spans="2:14">
      <c r="B9936" s="98"/>
      <c r="C9936" s="98"/>
      <c r="D9936" s="100"/>
      <c r="E9936" s="100"/>
      <c r="F9936" s="100"/>
      <c r="H9936" s="102"/>
      <c r="I9936" s="103"/>
      <c r="J9936" s="102"/>
      <c r="L9936" s="100"/>
      <c r="M9936" s="100"/>
      <c r="N9936" s="100"/>
    </row>
    <row r="9937" spans="2:14">
      <c r="B9937" s="98"/>
      <c r="C9937" s="98"/>
      <c r="D9937" s="100"/>
      <c r="E9937" s="100"/>
      <c r="F9937" s="100"/>
      <c r="H9937" s="102"/>
      <c r="I9937" s="103"/>
      <c r="J9937" s="102"/>
      <c r="L9937" s="100"/>
      <c r="M9937" s="100"/>
      <c r="N9937" s="100"/>
    </row>
    <row r="9938" spans="2:14">
      <c r="B9938" s="98"/>
      <c r="C9938" s="98"/>
      <c r="D9938" s="100"/>
      <c r="E9938" s="100"/>
      <c r="F9938" s="100"/>
      <c r="H9938" s="102"/>
      <c r="I9938" s="103"/>
      <c r="J9938" s="102"/>
      <c r="L9938" s="100"/>
      <c r="M9938" s="100"/>
      <c r="N9938" s="100"/>
    </row>
    <row r="9939" spans="2:14">
      <c r="B9939" s="98"/>
      <c r="C9939" s="98"/>
      <c r="D9939" s="100"/>
      <c r="E9939" s="100"/>
      <c r="F9939" s="100"/>
      <c r="H9939" s="102"/>
      <c r="I9939" s="103"/>
      <c r="J9939" s="102"/>
      <c r="L9939" s="100"/>
      <c r="M9939" s="100"/>
      <c r="N9939" s="100"/>
    </row>
    <row r="9940" spans="2:14">
      <c r="B9940" s="98"/>
      <c r="C9940" s="98"/>
      <c r="D9940" s="100"/>
      <c r="E9940" s="100"/>
      <c r="F9940" s="100"/>
      <c r="H9940" s="102"/>
      <c r="I9940" s="103"/>
      <c r="J9940" s="102"/>
      <c r="L9940" s="100"/>
      <c r="M9940" s="100"/>
      <c r="N9940" s="100"/>
    </row>
    <row r="9941" spans="2:14">
      <c r="B9941" s="98"/>
      <c r="C9941" s="98"/>
      <c r="D9941" s="100"/>
      <c r="E9941" s="100"/>
      <c r="F9941" s="100"/>
      <c r="H9941" s="102"/>
      <c r="I9941" s="103"/>
      <c r="J9941" s="102"/>
      <c r="L9941" s="100"/>
      <c r="M9941" s="100"/>
      <c r="N9941" s="100"/>
    </row>
    <row r="9942" spans="2:14">
      <c r="B9942" s="98"/>
      <c r="C9942" s="98"/>
      <c r="D9942" s="100"/>
      <c r="E9942" s="100"/>
      <c r="F9942" s="100"/>
      <c r="H9942" s="102"/>
      <c r="I9942" s="103"/>
      <c r="J9942" s="102"/>
      <c r="L9942" s="100"/>
      <c r="M9942" s="100"/>
      <c r="N9942" s="100"/>
    </row>
    <row r="9943" spans="2:14">
      <c r="B9943" s="98"/>
      <c r="C9943" s="98"/>
      <c r="D9943" s="100"/>
      <c r="E9943" s="100"/>
      <c r="F9943" s="100"/>
      <c r="H9943" s="102"/>
      <c r="I9943" s="103"/>
      <c r="J9943" s="102"/>
      <c r="L9943" s="100"/>
      <c r="M9943" s="100"/>
      <c r="N9943" s="100"/>
    </row>
    <row r="9944" spans="2:14">
      <c r="B9944" s="98"/>
      <c r="C9944" s="98"/>
      <c r="D9944" s="100"/>
      <c r="E9944" s="100"/>
      <c r="F9944" s="100"/>
      <c r="H9944" s="102"/>
      <c r="I9944" s="103"/>
      <c r="J9944" s="102"/>
      <c r="L9944" s="100"/>
      <c r="M9944" s="100"/>
      <c r="N9944" s="100"/>
    </row>
    <row r="9945" spans="2:14">
      <c r="B9945" s="98"/>
      <c r="C9945" s="98"/>
      <c r="D9945" s="100"/>
      <c r="E9945" s="100"/>
      <c r="F9945" s="100"/>
      <c r="H9945" s="102"/>
      <c r="I9945" s="103"/>
      <c r="J9945" s="102"/>
      <c r="L9945" s="100"/>
      <c r="M9945" s="100"/>
      <c r="N9945" s="100"/>
    </row>
    <row r="9946" spans="2:14">
      <c r="B9946" s="98"/>
      <c r="C9946" s="98"/>
      <c r="D9946" s="100"/>
      <c r="E9946" s="100"/>
      <c r="F9946" s="100"/>
      <c r="H9946" s="102"/>
      <c r="I9946" s="103"/>
      <c r="J9946" s="102"/>
      <c r="L9946" s="100"/>
      <c r="M9946" s="100"/>
      <c r="N9946" s="100"/>
    </row>
    <row r="9947" spans="2:14">
      <c r="B9947" s="98"/>
      <c r="C9947" s="98"/>
      <c r="D9947" s="100"/>
      <c r="E9947" s="100"/>
      <c r="F9947" s="100"/>
      <c r="H9947" s="102"/>
      <c r="I9947" s="103"/>
      <c r="J9947" s="102"/>
      <c r="L9947" s="100"/>
      <c r="M9947" s="100"/>
      <c r="N9947" s="100"/>
    </row>
    <row r="9948" spans="2:14">
      <c r="B9948" s="98"/>
      <c r="C9948" s="98"/>
      <c r="D9948" s="100"/>
      <c r="E9948" s="100"/>
      <c r="F9948" s="100"/>
      <c r="H9948" s="102"/>
      <c r="I9948" s="103"/>
      <c r="J9948" s="102"/>
      <c r="L9948" s="100"/>
      <c r="M9948" s="100"/>
      <c r="N9948" s="100"/>
    </row>
    <row r="9949" spans="2:14">
      <c r="B9949" s="98"/>
      <c r="C9949" s="98"/>
      <c r="D9949" s="100"/>
      <c r="E9949" s="100"/>
      <c r="F9949" s="100"/>
      <c r="H9949" s="102"/>
      <c r="I9949" s="103"/>
      <c r="J9949" s="102"/>
      <c r="L9949" s="100"/>
      <c r="M9949" s="100"/>
      <c r="N9949" s="100"/>
    </row>
    <row r="9950" spans="2:14">
      <c r="B9950" s="98"/>
      <c r="C9950" s="98"/>
      <c r="D9950" s="100"/>
      <c r="E9950" s="100"/>
      <c r="F9950" s="100"/>
      <c r="H9950" s="102"/>
      <c r="I9950" s="103"/>
      <c r="J9950" s="102"/>
      <c r="L9950" s="100"/>
      <c r="M9950" s="100"/>
      <c r="N9950" s="100"/>
    </row>
    <row r="9951" spans="2:14">
      <c r="B9951" s="98"/>
      <c r="C9951" s="98"/>
      <c r="D9951" s="100"/>
      <c r="E9951" s="100"/>
      <c r="F9951" s="100"/>
      <c r="H9951" s="102"/>
      <c r="I9951" s="103"/>
      <c r="J9951" s="102"/>
      <c r="L9951" s="100"/>
      <c r="M9951" s="100"/>
      <c r="N9951" s="100"/>
    </row>
    <row r="9952" spans="2:14">
      <c r="B9952" s="98"/>
      <c r="C9952" s="98"/>
      <c r="D9952" s="100"/>
      <c r="E9952" s="100"/>
      <c r="F9952" s="100"/>
      <c r="H9952" s="102"/>
      <c r="I9952" s="103"/>
      <c r="J9952" s="102"/>
      <c r="L9952" s="100"/>
      <c r="M9952" s="100"/>
      <c r="N9952" s="100"/>
    </row>
    <row r="9953" spans="2:14">
      <c r="B9953" s="98"/>
      <c r="C9953" s="98"/>
      <c r="D9953" s="100"/>
      <c r="E9953" s="100"/>
      <c r="F9953" s="100"/>
      <c r="H9953" s="102"/>
      <c r="I9953" s="103"/>
      <c r="J9953" s="102"/>
      <c r="L9953" s="100"/>
      <c r="M9953" s="100"/>
      <c r="N9953" s="100"/>
    </row>
    <row r="9954" spans="2:14">
      <c r="B9954" s="98"/>
      <c r="C9954" s="98"/>
      <c r="D9954" s="100"/>
      <c r="E9954" s="100"/>
      <c r="F9954" s="100"/>
      <c r="H9954" s="102"/>
      <c r="I9954" s="103"/>
      <c r="J9954" s="102"/>
      <c r="L9954" s="100"/>
      <c r="M9954" s="100"/>
      <c r="N9954" s="100"/>
    </row>
    <row r="9955" spans="2:14">
      <c r="B9955" s="98"/>
      <c r="C9955" s="98"/>
      <c r="D9955" s="100"/>
      <c r="E9955" s="100"/>
      <c r="F9955" s="100"/>
      <c r="H9955" s="102"/>
      <c r="I9955" s="103"/>
      <c r="J9955" s="102"/>
      <c r="L9955" s="100"/>
      <c r="M9955" s="100"/>
      <c r="N9955" s="100"/>
    </row>
    <row r="9956" spans="2:14">
      <c r="B9956" s="98"/>
      <c r="C9956" s="98"/>
      <c r="D9956" s="100"/>
      <c r="E9956" s="100"/>
      <c r="F9956" s="100"/>
      <c r="H9956" s="102"/>
      <c r="I9956" s="103"/>
      <c r="J9956" s="102"/>
      <c r="L9956" s="100"/>
      <c r="M9956" s="100"/>
      <c r="N9956" s="100"/>
    </row>
    <row r="9957" spans="2:14">
      <c r="B9957" s="98"/>
      <c r="C9957" s="98"/>
      <c r="D9957" s="100"/>
      <c r="E9957" s="100"/>
      <c r="F9957" s="100"/>
      <c r="H9957" s="102"/>
      <c r="I9957" s="103"/>
      <c r="J9957" s="102"/>
      <c r="L9957" s="100"/>
      <c r="M9957" s="100"/>
      <c r="N9957" s="100"/>
    </row>
    <row r="9958" spans="2:14">
      <c r="B9958" s="98"/>
      <c r="C9958" s="98"/>
      <c r="D9958" s="100"/>
      <c r="E9958" s="100"/>
      <c r="F9958" s="100"/>
      <c r="H9958" s="102"/>
      <c r="I9958" s="103"/>
      <c r="J9958" s="102"/>
      <c r="L9958" s="100"/>
      <c r="M9958" s="100"/>
      <c r="N9958" s="100"/>
    </row>
    <row r="9959" spans="2:14">
      <c r="B9959" s="98"/>
      <c r="C9959" s="98"/>
      <c r="D9959" s="100"/>
      <c r="E9959" s="100"/>
      <c r="F9959" s="100"/>
      <c r="H9959" s="102"/>
      <c r="I9959" s="103"/>
      <c r="J9959" s="102"/>
      <c r="L9959" s="100"/>
      <c r="M9959" s="100"/>
      <c r="N9959" s="100"/>
    </row>
    <row r="9960" spans="2:14">
      <c r="B9960" s="98"/>
      <c r="C9960" s="98"/>
      <c r="D9960" s="100"/>
      <c r="E9960" s="100"/>
      <c r="F9960" s="100"/>
      <c r="H9960" s="102"/>
      <c r="I9960" s="103"/>
      <c r="J9960" s="102"/>
      <c r="L9960" s="100"/>
      <c r="M9960" s="100"/>
      <c r="N9960" s="100"/>
    </row>
    <row r="9961" spans="2:14">
      <c r="B9961" s="98"/>
      <c r="C9961" s="98"/>
      <c r="D9961" s="100"/>
      <c r="E9961" s="100"/>
      <c r="F9961" s="100"/>
      <c r="H9961" s="102"/>
      <c r="I9961" s="103"/>
      <c r="J9961" s="102"/>
      <c r="L9961" s="100"/>
      <c r="M9961" s="100"/>
      <c r="N9961" s="100"/>
    </row>
    <row r="9962" spans="2:14">
      <c r="B9962" s="98"/>
      <c r="C9962" s="98"/>
      <c r="D9962" s="100"/>
      <c r="E9962" s="100"/>
      <c r="F9962" s="100"/>
      <c r="H9962" s="102"/>
      <c r="I9962" s="103"/>
      <c r="J9962" s="102"/>
      <c r="L9962" s="100"/>
      <c r="M9962" s="100"/>
      <c r="N9962" s="100"/>
    </row>
    <row r="9963" spans="2:14">
      <c r="B9963" s="98"/>
      <c r="C9963" s="98"/>
      <c r="D9963" s="100"/>
      <c r="E9963" s="100"/>
      <c r="F9963" s="100"/>
      <c r="H9963" s="102"/>
      <c r="I9963" s="103"/>
      <c r="J9963" s="102"/>
      <c r="L9963" s="100"/>
      <c r="M9963" s="100"/>
      <c r="N9963" s="100"/>
    </row>
    <row r="9964" spans="2:14">
      <c r="B9964" s="98"/>
      <c r="C9964" s="98"/>
      <c r="D9964" s="100"/>
      <c r="E9964" s="100"/>
      <c r="F9964" s="100"/>
      <c r="H9964" s="102"/>
      <c r="I9964" s="103"/>
      <c r="J9964" s="102"/>
      <c r="L9964" s="100"/>
      <c r="M9964" s="100"/>
      <c r="N9964" s="100"/>
    </row>
    <row r="9965" spans="2:14">
      <c r="B9965" s="98"/>
      <c r="C9965" s="98"/>
      <c r="D9965" s="100"/>
      <c r="E9965" s="100"/>
      <c r="F9965" s="100"/>
      <c r="H9965" s="102"/>
      <c r="I9965" s="103"/>
      <c r="J9965" s="102"/>
      <c r="L9965" s="100"/>
      <c r="M9965" s="100"/>
      <c r="N9965" s="100"/>
    </row>
    <row r="9966" spans="2:14">
      <c r="B9966" s="98"/>
      <c r="C9966" s="98"/>
      <c r="D9966" s="100"/>
      <c r="E9966" s="100"/>
      <c r="F9966" s="100"/>
      <c r="H9966" s="102"/>
      <c r="I9966" s="103"/>
      <c r="J9966" s="102"/>
      <c r="L9966" s="100"/>
      <c r="M9966" s="100"/>
      <c r="N9966" s="100"/>
    </row>
    <row r="9967" spans="2:14">
      <c r="B9967" s="98"/>
      <c r="C9967" s="98"/>
      <c r="D9967" s="100"/>
      <c r="E9967" s="100"/>
      <c r="F9967" s="100"/>
      <c r="H9967" s="102"/>
      <c r="I9967" s="103"/>
      <c r="J9967" s="102"/>
      <c r="L9967" s="100"/>
      <c r="M9967" s="100"/>
      <c r="N9967" s="100"/>
    </row>
    <row r="9968" spans="2:14">
      <c r="B9968" s="98"/>
      <c r="C9968" s="98"/>
      <c r="D9968" s="100"/>
      <c r="E9968" s="100"/>
      <c r="F9968" s="100"/>
      <c r="H9968" s="102"/>
      <c r="I9968" s="103"/>
      <c r="J9968" s="102"/>
      <c r="L9968" s="100"/>
      <c r="M9968" s="100"/>
      <c r="N9968" s="100"/>
    </row>
    <row r="9969" spans="2:14">
      <c r="B9969" s="98"/>
      <c r="C9969" s="98"/>
      <c r="D9969" s="100"/>
      <c r="E9969" s="100"/>
      <c r="F9969" s="100"/>
      <c r="H9969" s="102"/>
      <c r="I9969" s="103"/>
      <c r="J9969" s="102"/>
      <c r="L9969" s="100"/>
      <c r="M9969" s="100"/>
      <c r="N9969" s="100"/>
    </row>
    <row r="9970" spans="2:14">
      <c r="B9970" s="98"/>
      <c r="C9970" s="98"/>
      <c r="D9970" s="100"/>
      <c r="E9970" s="100"/>
      <c r="F9970" s="100"/>
      <c r="H9970" s="102"/>
      <c r="I9970" s="103"/>
      <c r="J9970" s="102"/>
      <c r="L9970" s="100"/>
      <c r="M9970" s="100"/>
      <c r="N9970" s="100"/>
    </row>
    <row r="9971" spans="2:14">
      <c r="B9971" s="98"/>
      <c r="C9971" s="98"/>
      <c r="D9971" s="100"/>
      <c r="E9971" s="100"/>
      <c r="F9971" s="100"/>
      <c r="H9971" s="102"/>
      <c r="I9971" s="103"/>
      <c r="J9971" s="102"/>
      <c r="L9971" s="100"/>
      <c r="M9971" s="100"/>
      <c r="N9971" s="100"/>
    </row>
    <row r="9972" spans="2:14">
      <c r="B9972" s="98"/>
      <c r="C9972" s="98"/>
      <c r="D9972" s="100"/>
      <c r="E9972" s="100"/>
      <c r="F9972" s="100"/>
      <c r="H9972" s="102"/>
      <c r="I9972" s="103"/>
      <c r="J9972" s="102"/>
      <c r="L9972" s="100"/>
      <c r="M9972" s="100"/>
      <c r="N9972" s="100"/>
    </row>
    <row r="9973" spans="2:14">
      <c r="B9973" s="98"/>
      <c r="C9973" s="98"/>
      <c r="D9973" s="100"/>
      <c r="E9973" s="100"/>
      <c r="F9973" s="100"/>
      <c r="H9973" s="102"/>
      <c r="I9973" s="103"/>
      <c r="J9973" s="102"/>
      <c r="L9973" s="100"/>
      <c r="M9973" s="100"/>
      <c r="N9973" s="100"/>
    </row>
    <row r="9974" spans="2:14">
      <c r="B9974" s="98"/>
      <c r="C9974" s="98"/>
      <c r="D9974" s="100"/>
      <c r="E9974" s="100"/>
      <c r="F9974" s="100"/>
      <c r="H9974" s="102"/>
      <c r="I9974" s="103"/>
      <c r="J9974" s="102"/>
      <c r="L9974" s="100"/>
      <c r="M9974" s="100"/>
      <c r="N9974" s="100"/>
    </row>
    <row r="9975" spans="2:14">
      <c r="B9975" s="98"/>
      <c r="C9975" s="98"/>
      <c r="D9975" s="100"/>
      <c r="E9975" s="100"/>
      <c r="F9975" s="100"/>
      <c r="H9975" s="102"/>
      <c r="I9975" s="103"/>
      <c r="J9975" s="102"/>
      <c r="L9975" s="100"/>
      <c r="M9975" s="100"/>
      <c r="N9975" s="100"/>
    </row>
    <row r="9976" spans="2:14">
      <c r="B9976" s="98"/>
      <c r="C9976" s="98"/>
      <c r="D9976" s="100"/>
      <c r="E9976" s="100"/>
      <c r="F9976" s="100"/>
      <c r="H9976" s="102"/>
      <c r="I9976" s="103"/>
      <c r="J9976" s="102"/>
      <c r="L9976" s="100"/>
      <c r="M9976" s="100"/>
      <c r="N9976" s="100"/>
    </row>
    <row r="9977" spans="2:14">
      <c r="B9977" s="98"/>
      <c r="C9977" s="98"/>
      <c r="D9977" s="100"/>
      <c r="E9977" s="100"/>
      <c r="F9977" s="100"/>
      <c r="H9977" s="102"/>
      <c r="I9977" s="103"/>
      <c r="J9977" s="102"/>
      <c r="L9977" s="100"/>
      <c r="M9977" s="100"/>
      <c r="N9977" s="100"/>
    </row>
    <row r="9978" spans="2:14">
      <c r="B9978" s="98"/>
      <c r="C9978" s="98"/>
      <c r="D9978" s="100"/>
      <c r="E9978" s="100"/>
      <c r="F9978" s="100"/>
      <c r="H9978" s="102"/>
      <c r="I9978" s="103"/>
      <c r="J9978" s="102"/>
      <c r="L9978" s="100"/>
      <c r="M9978" s="100"/>
      <c r="N9978" s="100"/>
    </row>
    <row r="9979" spans="2:14">
      <c r="B9979" s="98"/>
      <c r="C9979" s="98"/>
      <c r="D9979" s="100"/>
      <c r="E9979" s="100"/>
      <c r="F9979" s="100"/>
      <c r="H9979" s="102"/>
      <c r="I9979" s="103"/>
      <c r="J9979" s="102"/>
      <c r="L9979" s="100"/>
      <c r="M9979" s="100"/>
      <c r="N9979" s="100"/>
    </row>
    <row r="9980" spans="2:14">
      <c r="B9980" s="98"/>
      <c r="C9980" s="98"/>
      <c r="D9980" s="100"/>
      <c r="E9980" s="100"/>
      <c r="F9980" s="100"/>
      <c r="H9980" s="102"/>
      <c r="I9980" s="103"/>
      <c r="J9980" s="102"/>
      <c r="L9980" s="100"/>
      <c r="M9980" s="100"/>
      <c r="N9980" s="100"/>
    </row>
    <row r="9981" spans="2:14">
      <c r="B9981" s="98"/>
      <c r="C9981" s="98"/>
      <c r="D9981" s="100"/>
      <c r="E9981" s="100"/>
      <c r="F9981" s="100"/>
      <c r="H9981" s="102"/>
      <c r="I9981" s="103"/>
      <c r="J9981" s="102"/>
      <c r="L9981" s="100"/>
      <c r="M9981" s="100"/>
      <c r="N9981" s="100"/>
    </row>
    <row r="9982" spans="2:14">
      <c r="B9982" s="98"/>
      <c r="C9982" s="98"/>
      <c r="D9982" s="100"/>
      <c r="E9982" s="100"/>
      <c r="F9982" s="100"/>
      <c r="H9982" s="102"/>
      <c r="I9982" s="103"/>
      <c r="J9982" s="102"/>
      <c r="L9982" s="100"/>
      <c r="M9982" s="100"/>
      <c r="N9982" s="100"/>
    </row>
    <row r="9983" spans="2:14">
      <c r="B9983" s="98"/>
      <c r="C9983" s="98"/>
      <c r="D9983" s="100"/>
      <c r="E9983" s="100"/>
      <c r="F9983" s="100"/>
      <c r="H9983" s="102"/>
      <c r="I9983" s="103"/>
      <c r="J9983" s="102"/>
      <c r="L9983" s="100"/>
      <c r="M9983" s="100"/>
      <c r="N9983" s="100"/>
    </row>
    <row r="9984" spans="2:14">
      <c r="B9984" s="98"/>
      <c r="C9984" s="98"/>
      <c r="D9984" s="100"/>
      <c r="E9984" s="100"/>
      <c r="F9984" s="100"/>
      <c r="H9984" s="102"/>
      <c r="I9984" s="103"/>
      <c r="J9984" s="102"/>
      <c r="L9984" s="100"/>
      <c r="M9984" s="100"/>
      <c r="N9984" s="100"/>
    </row>
    <row r="9985" spans="2:14">
      <c r="B9985" s="98"/>
      <c r="C9985" s="98"/>
      <c r="D9985" s="100"/>
      <c r="E9985" s="100"/>
      <c r="F9985" s="100"/>
      <c r="H9985" s="102"/>
      <c r="I9985" s="103"/>
      <c r="J9985" s="102"/>
      <c r="L9985" s="100"/>
      <c r="M9985" s="100"/>
      <c r="N9985" s="100"/>
    </row>
    <row r="9986" spans="2:14">
      <c r="B9986" s="98"/>
      <c r="C9986" s="98"/>
      <c r="D9986" s="100"/>
      <c r="E9986" s="100"/>
      <c r="F9986" s="100"/>
      <c r="H9986" s="102"/>
      <c r="I9986" s="103"/>
      <c r="J9986" s="102"/>
      <c r="L9986" s="100"/>
      <c r="M9986" s="100"/>
      <c r="N9986" s="100"/>
    </row>
    <row r="9987" spans="2:14">
      <c r="B9987" s="98"/>
      <c r="C9987" s="98"/>
      <c r="D9987" s="100"/>
      <c r="E9987" s="100"/>
      <c r="F9987" s="100"/>
      <c r="H9987" s="102"/>
      <c r="I9987" s="103"/>
      <c r="J9987" s="102"/>
      <c r="L9987" s="100"/>
      <c r="M9987" s="100"/>
      <c r="N9987" s="100"/>
    </row>
    <row r="9988" spans="2:14">
      <c r="B9988" s="98"/>
      <c r="C9988" s="98"/>
      <c r="D9988" s="100"/>
      <c r="E9988" s="100"/>
      <c r="F9988" s="100"/>
      <c r="H9988" s="102"/>
      <c r="I9988" s="103"/>
      <c r="J9988" s="102"/>
      <c r="L9988" s="100"/>
      <c r="M9988" s="100"/>
      <c r="N9988" s="100"/>
    </row>
    <row r="9989" spans="2:14">
      <c r="B9989" s="98"/>
      <c r="C9989" s="98"/>
      <c r="D9989" s="100"/>
      <c r="E9989" s="100"/>
      <c r="F9989" s="100"/>
      <c r="H9989" s="102"/>
      <c r="I9989" s="103"/>
      <c r="J9989" s="102"/>
      <c r="L9989" s="100"/>
      <c r="M9989" s="100"/>
      <c r="N9989" s="100"/>
    </row>
    <row r="9990" spans="2:14">
      <c r="B9990" s="98"/>
      <c r="C9990" s="98"/>
      <c r="D9990" s="100"/>
      <c r="E9990" s="100"/>
      <c r="F9990" s="100"/>
      <c r="H9990" s="102"/>
      <c r="I9990" s="103"/>
      <c r="J9990" s="102"/>
      <c r="L9990" s="100"/>
      <c r="M9990" s="100"/>
      <c r="N9990" s="100"/>
    </row>
    <row r="9991" spans="2:14">
      <c r="B9991" s="98"/>
      <c r="C9991" s="98"/>
      <c r="D9991" s="100"/>
      <c r="E9991" s="100"/>
      <c r="F9991" s="100"/>
      <c r="H9991" s="102"/>
      <c r="I9991" s="103"/>
      <c r="J9991" s="102"/>
      <c r="L9991" s="100"/>
      <c r="M9991" s="100"/>
      <c r="N9991" s="100"/>
    </row>
    <row r="9992" spans="2:14">
      <c r="B9992" s="98"/>
      <c r="C9992" s="98"/>
      <c r="D9992" s="100"/>
      <c r="E9992" s="100"/>
      <c r="F9992" s="100"/>
      <c r="H9992" s="102"/>
      <c r="I9992" s="103"/>
      <c r="J9992" s="102"/>
      <c r="L9992" s="100"/>
      <c r="M9992" s="100"/>
      <c r="N9992" s="100"/>
    </row>
    <row r="9993" spans="2:14">
      <c r="B9993" s="98"/>
      <c r="C9993" s="98"/>
      <c r="D9993" s="100"/>
      <c r="E9993" s="100"/>
      <c r="F9993" s="100"/>
      <c r="H9993" s="102"/>
      <c r="I9993" s="103"/>
      <c r="J9993" s="102"/>
      <c r="L9993" s="100"/>
      <c r="M9993" s="100"/>
      <c r="N9993" s="100"/>
    </row>
    <row r="9994" spans="2:14">
      <c r="B9994" s="98"/>
      <c r="C9994" s="98"/>
      <c r="D9994" s="100"/>
      <c r="E9994" s="100"/>
      <c r="F9994" s="100"/>
      <c r="H9994" s="102"/>
      <c r="I9994" s="103"/>
      <c r="J9994" s="102"/>
      <c r="L9994" s="100"/>
      <c r="M9994" s="100"/>
      <c r="N9994" s="100"/>
    </row>
    <row r="9995" spans="2:14">
      <c r="B9995" s="98"/>
      <c r="C9995" s="98"/>
      <c r="D9995" s="100"/>
      <c r="E9995" s="100"/>
      <c r="F9995" s="100"/>
      <c r="H9995" s="102"/>
      <c r="I9995" s="103"/>
      <c r="J9995" s="102"/>
      <c r="L9995" s="100"/>
      <c r="M9995" s="100"/>
      <c r="N9995" s="100"/>
    </row>
    <row r="9996" spans="2:14">
      <c r="B9996" s="98"/>
      <c r="C9996" s="98"/>
      <c r="D9996" s="100"/>
      <c r="E9996" s="100"/>
      <c r="F9996" s="100"/>
      <c r="H9996" s="102"/>
      <c r="I9996" s="103"/>
      <c r="J9996" s="102"/>
      <c r="L9996" s="100"/>
      <c r="M9996" s="100"/>
      <c r="N9996" s="100"/>
    </row>
    <row r="9997" spans="2:14">
      <c r="B9997" s="98"/>
      <c r="C9997" s="98"/>
      <c r="D9997" s="100"/>
      <c r="E9997" s="100"/>
      <c r="F9997" s="100"/>
      <c r="H9997" s="102"/>
      <c r="I9997" s="103"/>
      <c r="J9997" s="102"/>
      <c r="L9997" s="100"/>
      <c r="M9997" s="100"/>
      <c r="N9997" s="100"/>
    </row>
    <row r="9998" spans="2:14">
      <c r="B9998" s="98"/>
      <c r="C9998" s="98"/>
      <c r="D9998" s="100"/>
      <c r="E9998" s="100"/>
      <c r="F9998" s="100"/>
      <c r="H9998" s="102"/>
      <c r="I9998" s="103"/>
      <c r="J9998" s="102"/>
      <c r="L9998" s="100"/>
      <c r="M9998" s="100"/>
      <c r="N9998" s="100"/>
    </row>
    <row r="9999" spans="2:14">
      <c r="B9999" s="98"/>
      <c r="C9999" s="98"/>
      <c r="D9999" s="100"/>
      <c r="E9999" s="100"/>
      <c r="F9999" s="100"/>
      <c r="H9999" s="102"/>
      <c r="I9999" s="103"/>
      <c r="J9999" s="102"/>
      <c r="L9999" s="100"/>
      <c r="M9999" s="100"/>
      <c r="N9999" s="100"/>
    </row>
    <row r="10000" spans="2:14">
      <c r="B10000" s="98"/>
      <c r="C10000" s="98"/>
      <c r="D10000" s="100"/>
      <c r="E10000" s="100"/>
      <c r="F10000" s="100"/>
      <c r="H10000" s="102"/>
      <c r="I10000" s="103"/>
      <c r="J10000" s="102"/>
      <c r="L10000" s="100"/>
      <c r="M10000" s="100"/>
      <c r="N10000" s="100"/>
    </row>
    <row r="10001" spans="2:14">
      <c r="B10001" s="98"/>
      <c r="C10001" s="98"/>
      <c r="D10001" s="100"/>
      <c r="E10001" s="100"/>
      <c r="F10001" s="100"/>
      <c r="H10001" s="102"/>
      <c r="I10001" s="103"/>
      <c r="J10001" s="102"/>
      <c r="L10001" s="100"/>
      <c r="M10001" s="100"/>
      <c r="N10001" s="100"/>
    </row>
    <row r="10002" spans="2:14">
      <c r="B10002" s="98"/>
      <c r="C10002" s="98"/>
      <c r="D10002" s="100"/>
      <c r="E10002" s="100"/>
      <c r="F10002" s="100"/>
      <c r="H10002" s="102"/>
      <c r="I10002" s="103"/>
      <c r="J10002" s="102"/>
      <c r="L10002" s="100"/>
      <c r="M10002" s="100"/>
      <c r="N10002" s="100"/>
    </row>
    <row r="10003" spans="2:14">
      <c r="B10003" s="98"/>
      <c r="C10003" s="98"/>
      <c r="D10003" s="100"/>
      <c r="E10003" s="100"/>
      <c r="F10003" s="100"/>
      <c r="H10003" s="102"/>
      <c r="I10003" s="103"/>
      <c r="J10003" s="102"/>
      <c r="L10003" s="100"/>
      <c r="M10003" s="100"/>
      <c r="N10003" s="100"/>
    </row>
    <row r="10004" spans="2:14">
      <c r="B10004" s="98"/>
      <c r="C10004" s="98"/>
      <c r="D10004" s="100"/>
      <c r="E10004" s="100"/>
      <c r="F10004" s="100"/>
      <c r="H10004" s="102"/>
      <c r="I10004" s="103"/>
      <c r="J10004" s="102"/>
      <c r="L10004" s="100"/>
      <c r="M10004" s="100"/>
      <c r="N10004" s="100"/>
    </row>
    <row r="10005" spans="2:14">
      <c r="B10005" s="98"/>
      <c r="C10005" s="98"/>
      <c r="D10005" s="100"/>
      <c r="E10005" s="100"/>
      <c r="F10005" s="100"/>
      <c r="H10005" s="102"/>
      <c r="I10005" s="103"/>
      <c r="J10005" s="102"/>
      <c r="L10005" s="100"/>
      <c r="M10005" s="100"/>
      <c r="N10005" s="100"/>
    </row>
    <row r="10006" spans="2:14">
      <c r="B10006" s="98"/>
      <c r="C10006" s="98"/>
      <c r="D10006" s="100"/>
      <c r="E10006" s="100"/>
      <c r="F10006" s="100"/>
      <c r="H10006" s="102"/>
      <c r="I10006" s="103"/>
      <c r="J10006" s="102"/>
      <c r="L10006" s="100"/>
      <c r="M10006" s="100"/>
      <c r="N10006" s="100"/>
    </row>
    <row r="10007" spans="2:14">
      <c r="B10007" s="98"/>
      <c r="C10007" s="98"/>
      <c r="D10007" s="100"/>
      <c r="E10007" s="100"/>
      <c r="F10007" s="100"/>
      <c r="H10007" s="102"/>
      <c r="I10007" s="103"/>
      <c r="J10007" s="102"/>
      <c r="L10007" s="100"/>
      <c r="M10007" s="100"/>
      <c r="N10007" s="100"/>
    </row>
    <row r="10008" spans="2:14">
      <c r="B10008" s="98"/>
      <c r="C10008" s="98"/>
      <c r="D10008" s="100"/>
      <c r="E10008" s="100"/>
      <c r="F10008" s="100"/>
      <c r="H10008" s="102"/>
      <c r="I10008" s="103"/>
      <c r="J10008" s="102"/>
      <c r="L10008" s="100"/>
      <c r="M10008" s="100"/>
      <c r="N10008" s="100"/>
    </row>
    <row r="10009" spans="2:14">
      <c r="B10009" s="98"/>
      <c r="C10009" s="98"/>
      <c r="D10009" s="100"/>
      <c r="E10009" s="100"/>
      <c r="F10009" s="100"/>
      <c r="H10009" s="102"/>
      <c r="I10009" s="103"/>
      <c r="J10009" s="102"/>
      <c r="L10009" s="100"/>
      <c r="M10009" s="100"/>
      <c r="N10009" s="100"/>
    </row>
    <row r="10010" spans="2:14">
      <c r="B10010" s="98"/>
      <c r="C10010" s="98"/>
      <c r="D10010" s="100"/>
      <c r="E10010" s="100"/>
      <c r="F10010" s="100"/>
      <c r="H10010" s="102"/>
      <c r="I10010" s="103"/>
      <c r="J10010" s="102"/>
      <c r="L10010" s="100"/>
      <c r="M10010" s="100"/>
      <c r="N10010" s="100"/>
    </row>
    <row r="10011" spans="2:14">
      <c r="B10011" s="98"/>
      <c r="C10011" s="98"/>
      <c r="D10011" s="100"/>
      <c r="E10011" s="100"/>
      <c r="F10011" s="100"/>
      <c r="H10011" s="102"/>
      <c r="I10011" s="103"/>
      <c r="J10011" s="102"/>
      <c r="L10011" s="100"/>
      <c r="M10011" s="100"/>
      <c r="N10011" s="100"/>
    </row>
    <row r="10012" spans="2:14">
      <c r="B10012" s="98"/>
      <c r="C10012" s="98"/>
      <c r="D10012" s="100"/>
      <c r="E10012" s="100"/>
      <c r="F10012" s="100"/>
      <c r="H10012" s="102"/>
      <c r="I10012" s="103"/>
      <c r="J10012" s="102"/>
      <c r="L10012" s="100"/>
      <c r="M10012" s="100"/>
      <c r="N10012" s="100"/>
    </row>
    <row r="10013" spans="2:14">
      <c r="B10013" s="98"/>
      <c r="C10013" s="98"/>
      <c r="D10013" s="100"/>
      <c r="E10013" s="100"/>
      <c r="F10013" s="100"/>
      <c r="H10013" s="102"/>
      <c r="I10013" s="103"/>
      <c r="J10013" s="102"/>
      <c r="L10013" s="100"/>
      <c r="M10013" s="100"/>
      <c r="N10013" s="100"/>
    </row>
    <row r="10014" spans="2:14">
      <c r="B10014" s="98"/>
      <c r="C10014" s="98"/>
      <c r="D10014" s="100"/>
      <c r="E10014" s="100"/>
      <c r="F10014" s="100"/>
      <c r="H10014" s="102"/>
      <c r="I10014" s="103"/>
      <c r="J10014" s="102"/>
      <c r="L10014" s="100"/>
      <c r="M10014" s="100"/>
      <c r="N10014" s="100"/>
    </row>
    <row r="10015" spans="2:14">
      <c r="B10015" s="98"/>
      <c r="C10015" s="98"/>
      <c r="D10015" s="100"/>
      <c r="E10015" s="100"/>
      <c r="F10015" s="100"/>
      <c r="H10015" s="102"/>
      <c r="I10015" s="103"/>
      <c r="J10015" s="102"/>
      <c r="L10015" s="100"/>
      <c r="M10015" s="100"/>
      <c r="N10015" s="100"/>
    </row>
    <row r="10016" spans="2:14">
      <c r="B10016" s="98"/>
      <c r="C10016" s="98"/>
      <c r="D10016" s="100"/>
      <c r="E10016" s="100"/>
      <c r="F10016" s="100"/>
      <c r="H10016" s="102"/>
      <c r="I10016" s="103"/>
      <c r="J10016" s="102"/>
      <c r="L10016" s="100"/>
      <c r="M10016" s="100"/>
      <c r="N10016" s="100"/>
    </row>
    <row r="10017" spans="2:14">
      <c r="B10017" s="98"/>
      <c r="C10017" s="98"/>
      <c r="D10017" s="100"/>
      <c r="E10017" s="100"/>
      <c r="F10017" s="100"/>
      <c r="H10017" s="102"/>
      <c r="I10017" s="103"/>
      <c r="J10017" s="102"/>
      <c r="L10017" s="100"/>
      <c r="M10017" s="100"/>
      <c r="N10017" s="100"/>
    </row>
    <row r="10018" spans="2:14">
      <c r="B10018" s="98"/>
      <c r="C10018" s="98"/>
      <c r="D10018" s="100"/>
      <c r="E10018" s="100"/>
      <c r="F10018" s="100"/>
      <c r="H10018" s="102"/>
      <c r="I10018" s="103"/>
      <c r="J10018" s="102"/>
      <c r="L10018" s="100"/>
      <c r="M10018" s="100"/>
      <c r="N10018" s="100"/>
    </row>
    <row r="10019" spans="2:14">
      <c r="B10019" s="98"/>
      <c r="C10019" s="98"/>
      <c r="D10019" s="100"/>
      <c r="E10019" s="100"/>
      <c r="F10019" s="100"/>
      <c r="H10019" s="102"/>
      <c r="I10019" s="103"/>
      <c r="J10019" s="102"/>
      <c r="L10019" s="100"/>
      <c r="M10019" s="100"/>
      <c r="N10019" s="100"/>
    </row>
    <row r="10020" spans="2:14">
      <c r="B10020" s="98"/>
      <c r="C10020" s="98"/>
      <c r="D10020" s="100"/>
      <c r="E10020" s="100"/>
      <c r="F10020" s="100"/>
      <c r="H10020" s="102"/>
      <c r="I10020" s="103"/>
      <c r="J10020" s="102"/>
      <c r="L10020" s="100"/>
      <c r="M10020" s="100"/>
      <c r="N10020" s="100"/>
    </row>
    <row r="10021" spans="2:14">
      <c r="B10021" s="98"/>
      <c r="C10021" s="98"/>
      <c r="D10021" s="100"/>
      <c r="E10021" s="100"/>
      <c r="F10021" s="100"/>
      <c r="H10021" s="102"/>
      <c r="I10021" s="103"/>
      <c r="J10021" s="102"/>
      <c r="L10021" s="100"/>
      <c r="M10021" s="100"/>
      <c r="N10021" s="100"/>
    </row>
    <row r="10022" spans="2:14">
      <c r="B10022" s="98"/>
      <c r="C10022" s="98"/>
      <c r="D10022" s="100"/>
      <c r="E10022" s="100"/>
      <c r="F10022" s="100"/>
      <c r="H10022" s="102"/>
      <c r="I10022" s="103"/>
      <c r="J10022" s="102"/>
      <c r="L10022" s="100"/>
      <c r="M10022" s="100"/>
      <c r="N10022" s="100"/>
    </row>
    <row r="10023" spans="2:14">
      <c r="B10023" s="98"/>
      <c r="C10023" s="98"/>
      <c r="D10023" s="100"/>
      <c r="E10023" s="100"/>
      <c r="F10023" s="100"/>
      <c r="H10023" s="102"/>
      <c r="I10023" s="103"/>
      <c r="J10023" s="102"/>
      <c r="L10023" s="100"/>
      <c r="M10023" s="100"/>
      <c r="N10023" s="100"/>
    </row>
    <row r="10024" spans="2:14">
      <c r="B10024" s="98"/>
      <c r="C10024" s="98"/>
      <c r="D10024" s="100"/>
      <c r="E10024" s="100"/>
      <c r="F10024" s="100"/>
      <c r="H10024" s="102"/>
      <c r="I10024" s="103"/>
      <c r="J10024" s="102"/>
      <c r="L10024" s="100"/>
      <c r="M10024" s="100"/>
      <c r="N10024" s="100"/>
    </row>
    <row r="10025" spans="2:14">
      <c r="B10025" s="98"/>
      <c r="C10025" s="98"/>
      <c r="D10025" s="100"/>
      <c r="E10025" s="100"/>
      <c r="F10025" s="100"/>
      <c r="H10025" s="102"/>
      <c r="I10025" s="103"/>
      <c r="J10025" s="102"/>
      <c r="L10025" s="100"/>
      <c r="M10025" s="100"/>
      <c r="N10025" s="100"/>
    </row>
    <row r="10026" spans="2:14">
      <c r="B10026" s="98"/>
      <c r="C10026" s="98"/>
      <c r="D10026" s="100"/>
      <c r="E10026" s="100"/>
      <c r="F10026" s="100"/>
      <c r="H10026" s="102"/>
      <c r="I10026" s="103"/>
      <c r="J10026" s="102"/>
      <c r="L10026" s="100"/>
      <c r="M10026" s="100"/>
      <c r="N10026" s="100"/>
    </row>
    <row r="10027" spans="2:14">
      <c r="B10027" s="98"/>
      <c r="C10027" s="98"/>
      <c r="D10027" s="100"/>
      <c r="E10027" s="100"/>
      <c r="F10027" s="100"/>
      <c r="H10027" s="102"/>
      <c r="I10027" s="103"/>
      <c r="J10027" s="102"/>
      <c r="L10027" s="100"/>
      <c r="M10027" s="100"/>
      <c r="N10027" s="100"/>
    </row>
    <row r="10028" spans="2:14">
      <c r="B10028" s="98"/>
      <c r="C10028" s="98"/>
      <c r="D10028" s="100"/>
      <c r="E10028" s="100"/>
      <c r="F10028" s="100"/>
      <c r="H10028" s="102"/>
      <c r="I10028" s="103"/>
      <c r="J10028" s="102"/>
      <c r="L10028" s="100"/>
      <c r="M10028" s="100"/>
      <c r="N10028" s="100"/>
    </row>
    <row r="10029" spans="2:14">
      <c r="B10029" s="98"/>
      <c r="C10029" s="98"/>
      <c r="D10029" s="100"/>
      <c r="E10029" s="100"/>
      <c r="F10029" s="100"/>
      <c r="H10029" s="102"/>
      <c r="I10029" s="103"/>
      <c r="J10029" s="102"/>
      <c r="L10029" s="100"/>
      <c r="M10029" s="100"/>
      <c r="N10029" s="100"/>
    </row>
    <row r="10030" spans="2:14">
      <c r="B10030" s="98"/>
      <c r="C10030" s="98"/>
      <c r="D10030" s="100"/>
      <c r="E10030" s="100"/>
      <c r="F10030" s="100"/>
      <c r="H10030" s="102"/>
      <c r="I10030" s="103"/>
      <c r="J10030" s="102"/>
      <c r="L10030" s="100"/>
      <c r="M10030" s="100"/>
      <c r="N10030" s="100"/>
    </row>
    <row r="10031" spans="2:14">
      <c r="B10031" s="98"/>
      <c r="C10031" s="98"/>
      <c r="D10031" s="100"/>
      <c r="E10031" s="100"/>
      <c r="F10031" s="100"/>
      <c r="H10031" s="102"/>
      <c r="I10031" s="103"/>
      <c r="J10031" s="102"/>
      <c r="L10031" s="100"/>
      <c r="M10031" s="100"/>
      <c r="N10031" s="100"/>
    </row>
    <row r="10032" spans="2:14">
      <c r="B10032" s="98"/>
      <c r="C10032" s="98"/>
      <c r="D10032" s="100"/>
      <c r="E10032" s="100"/>
      <c r="F10032" s="100"/>
      <c r="H10032" s="102"/>
      <c r="I10032" s="103"/>
      <c r="J10032" s="102"/>
      <c r="L10032" s="100"/>
      <c r="M10032" s="100"/>
      <c r="N10032" s="100"/>
    </row>
    <row r="10033" spans="2:14">
      <c r="B10033" s="98"/>
      <c r="C10033" s="98"/>
      <c r="D10033" s="100"/>
      <c r="E10033" s="100"/>
      <c r="F10033" s="100"/>
      <c r="H10033" s="102"/>
      <c r="I10033" s="103"/>
      <c r="J10033" s="102"/>
      <c r="L10033" s="100"/>
      <c r="M10033" s="100"/>
      <c r="N10033" s="100"/>
    </row>
    <row r="10034" spans="2:14">
      <c r="B10034" s="98"/>
      <c r="C10034" s="98"/>
      <c r="D10034" s="100"/>
      <c r="E10034" s="100"/>
      <c r="F10034" s="100"/>
      <c r="H10034" s="102"/>
      <c r="I10034" s="103"/>
      <c r="J10034" s="102"/>
      <c r="L10034" s="100"/>
      <c r="M10034" s="100"/>
      <c r="N10034" s="100"/>
    </row>
    <row r="10035" spans="2:14">
      <c r="B10035" s="98"/>
      <c r="C10035" s="98"/>
      <c r="D10035" s="100"/>
      <c r="E10035" s="100"/>
      <c r="F10035" s="100"/>
      <c r="H10035" s="102"/>
      <c r="I10035" s="103"/>
      <c r="J10035" s="102"/>
      <c r="L10035" s="100"/>
      <c r="M10035" s="100"/>
      <c r="N10035" s="100"/>
    </row>
    <row r="10036" spans="2:14">
      <c r="B10036" s="98"/>
      <c r="C10036" s="98"/>
      <c r="D10036" s="100"/>
      <c r="E10036" s="100"/>
      <c r="F10036" s="100"/>
      <c r="H10036" s="102"/>
      <c r="I10036" s="103"/>
      <c r="J10036" s="102"/>
      <c r="L10036" s="100"/>
      <c r="M10036" s="100"/>
      <c r="N10036" s="100"/>
    </row>
    <row r="10037" spans="2:14">
      <c r="B10037" s="98"/>
      <c r="C10037" s="98"/>
      <c r="D10037" s="100"/>
      <c r="E10037" s="100"/>
      <c r="F10037" s="100"/>
      <c r="H10037" s="102"/>
      <c r="I10037" s="103"/>
      <c r="J10037" s="102"/>
      <c r="L10037" s="100"/>
      <c r="M10037" s="100"/>
      <c r="N10037" s="100"/>
    </row>
    <row r="10038" spans="2:14">
      <c r="B10038" s="98"/>
      <c r="C10038" s="98"/>
      <c r="D10038" s="100"/>
      <c r="E10038" s="100"/>
      <c r="F10038" s="100"/>
      <c r="H10038" s="102"/>
      <c r="I10038" s="103"/>
      <c r="J10038" s="102"/>
      <c r="L10038" s="100"/>
      <c r="M10038" s="100"/>
      <c r="N10038" s="100"/>
    </row>
    <row r="10039" spans="2:14">
      <c r="B10039" s="98"/>
      <c r="C10039" s="98"/>
      <c r="D10039" s="100"/>
      <c r="E10039" s="100"/>
      <c r="F10039" s="100"/>
      <c r="H10039" s="102"/>
      <c r="I10039" s="103"/>
      <c r="J10039" s="102"/>
      <c r="L10039" s="100"/>
      <c r="M10039" s="100"/>
      <c r="N10039" s="100"/>
    </row>
    <row r="10040" spans="2:14">
      <c r="B10040" s="98"/>
      <c r="C10040" s="98"/>
      <c r="D10040" s="100"/>
      <c r="E10040" s="100"/>
      <c r="F10040" s="100"/>
      <c r="H10040" s="102"/>
      <c r="I10040" s="103"/>
      <c r="J10040" s="102"/>
      <c r="L10040" s="100"/>
      <c r="M10040" s="100"/>
      <c r="N10040" s="100"/>
    </row>
    <row r="10041" spans="2:14">
      <c r="B10041" s="98"/>
      <c r="C10041" s="98"/>
      <c r="D10041" s="100"/>
      <c r="E10041" s="100"/>
      <c r="F10041" s="100"/>
      <c r="H10041" s="102"/>
      <c r="I10041" s="103"/>
      <c r="J10041" s="102"/>
      <c r="L10041" s="100"/>
      <c r="M10041" s="100"/>
      <c r="N10041" s="100"/>
    </row>
    <row r="10042" spans="2:14">
      <c r="B10042" s="98"/>
      <c r="C10042" s="98"/>
      <c r="D10042" s="100"/>
      <c r="E10042" s="100"/>
      <c r="F10042" s="100"/>
      <c r="H10042" s="102"/>
      <c r="I10042" s="103"/>
      <c r="J10042" s="102"/>
      <c r="L10042" s="100"/>
      <c r="M10042" s="100"/>
      <c r="N10042" s="100"/>
    </row>
    <row r="10043" spans="2:14">
      <c r="B10043" s="98"/>
      <c r="C10043" s="98"/>
      <c r="D10043" s="100"/>
      <c r="E10043" s="100"/>
      <c r="F10043" s="100"/>
      <c r="H10043" s="102"/>
      <c r="I10043" s="103"/>
      <c r="J10043" s="102"/>
      <c r="L10043" s="100"/>
      <c r="M10043" s="100"/>
      <c r="N10043" s="100"/>
    </row>
    <row r="10044" spans="2:14">
      <c r="B10044" s="98"/>
      <c r="C10044" s="98"/>
      <c r="D10044" s="100"/>
      <c r="E10044" s="100"/>
      <c r="F10044" s="100"/>
      <c r="H10044" s="102"/>
      <c r="I10044" s="103"/>
      <c r="J10044" s="102"/>
      <c r="L10044" s="100"/>
      <c r="M10044" s="100"/>
      <c r="N10044" s="100"/>
    </row>
    <row r="10045" spans="2:14">
      <c r="B10045" s="98"/>
      <c r="C10045" s="98"/>
      <c r="D10045" s="100"/>
      <c r="E10045" s="100"/>
      <c r="F10045" s="100"/>
      <c r="H10045" s="102"/>
      <c r="I10045" s="103"/>
      <c r="J10045" s="102"/>
      <c r="L10045" s="100"/>
      <c r="M10045" s="100"/>
      <c r="N10045" s="100"/>
    </row>
    <row r="10046" spans="2:14">
      <c r="B10046" s="98"/>
      <c r="C10046" s="98"/>
      <c r="D10046" s="100"/>
      <c r="E10046" s="100"/>
      <c r="F10046" s="100"/>
      <c r="H10046" s="102"/>
      <c r="I10046" s="103"/>
      <c r="J10046" s="102"/>
      <c r="L10046" s="100"/>
      <c r="M10046" s="100"/>
      <c r="N10046" s="100"/>
    </row>
    <row r="10047" spans="2:14">
      <c r="B10047" s="98"/>
      <c r="C10047" s="98"/>
      <c r="D10047" s="100"/>
      <c r="E10047" s="100"/>
      <c r="F10047" s="100"/>
      <c r="H10047" s="102"/>
      <c r="I10047" s="103"/>
      <c r="J10047" s="102"/>
      <c r="L10047" s="100"/>
      <c r="M10047" s="100"/>
      <c r="N10047" s="100"/>
    </row>
    <row r="10048" spans="2:14">
      <c r="B10048" s="98"/>
      <c r="C10048" s="98"/>
      <c r="D10048" s="100"/>
      <c r="E10048" s="100"/>
      <c r="F10048" s="100"/>
      <c r="H10048" s="102"/>
      <c r="I10048" s="103"/>
      <c r="J10048" s="102"/>
      <c r="L10048" s="100"/>
      <c r="M10048" s="100"/>
      <c r="N10048" s="100"/>
    </row>
    <row r="10049" spans="2:14">
      <c r="B10049" s="98"/>
      <c r="C10049" s="98"/>
      <c r="D10049" s="100"/>
      <c r="E10049" s="100"/>
      <c r="F10049" s="100"/>
      <c r="H10049" s="102"/>
      <c r="I10049" s="103"/>
      <c r="J10049" s="102"/>
      <c r="L10049" s="100"/>
      <c r="M10049" s="100"/>
      <c r="N10049" s="100"/>
    </row>
    <row r="10050" spans="2:14">
      <c r="B10050" s="98"/>
      <c r="C10050" s="98"/>
      <c r="D10050" s="100"/>
      <c r="E10050" s="100"/>
      <c r="F10050" s="100"/>
      <c r="H10050" s="102"/>
      <c r="I10050" s="103"/>
      <c r="J10050" s="102"/>
      <c r="L10050" s="100"/>
      <c r="M10050" s="100"/>
      <c r="N10050" s="100"/>
    </row>
    <row r="10051" spans="2:14">
      <c r="B10051" s="98"/>
      <c r="C10051" s="98"/>
      <c r="D10051" s="100"/>
      <c r="E10051" s="100"/>
      <c r="F10051" s="100"/>
      <c r="H10051" s="102"/>
      <c r="I10051" s="103"/>
      <c r="J10051" s="102"/>
      <c r="L10051" s="100"/>
      <c r="M10051" s="100"/>
      <c r="N10051" s="100"/>
    </row>
    <row r="10052" spans="2:14">
      <c r="B10052" s="98"/>
      <c r="C10052" s="98"/>
      <c r="D10052" s="100"/>
      <c r="E10052" s="100"/>
      <c r="F10052" s="100"/>
      <c r="H10052" s="102"/>
      <c r="I10052" s="103"/>
      <c r="J10052" s="102"/>
      <c r="L10052" s="100"/>
      <c r="M10052" s="100"/>
      <c r="N10052" s="100"/>
    </row>
    <row r="10053" spans="2:14">
      <c r="B10053" s="98"/>
      <c r="C10053" s="98"/>
      <c r="D10053" s="100"/>
      <c r="E10053" s="100"/>
      <c r="F10053" s="100"/>
      <c r="H10053" s="102"/>
      <c r="I10053" s="103"/>
      <c r="J10053" s="102"/>
      <c r="L10053" s="100"/>
      <c r="M10053" s="100"/>
      <c r="N10053" s="100"/>
    </row>
    <row r="10054" spans="2:14">
      <c r="B10054" s="98"/>
      <c r="C10054" s="98"/>
      <c r="D10054" s="100"/>
      <c r="E10054" s="100"/>
      <c r="F10054" s="100"/>
      <c r="H10054" s="102"/>
      <c r="I10054" s="103"/>
      <c r="J10054" s="102"/>
      <c r="L10054" s="100"/>
      <c r="M10054" s="100"/>
      <c r="N10054" s="100"/>
    </row>
    <row r="10055" spans="2:14">
      <c r="B10055" s="98"/>
      <c r="C10055" s="98"/>
      <c r="D10055" s="100"/>
      <c r="E10055" s="100"/>
      <c r="F10055" s="100"/>
      <c r="H10055" s="102"/>
      <c r="I10055" s="103"/>
      <c r="J10055" s="102"/>
      <c r="L10055" s="100"/>
      <c r="M10055" s="100"/>
      <c r="N10055" s="100"/>
    </row>
    <row r="10056" spans="2:14">
      <c r="B10056" s="98"/>
      <c r="C10056" s="98"/>
      <c r="D10056" s="100"/>
      <c r="E10056" s="100"/>
      <c r="F10056" s="100"/>
      <c r="H10056" s="102"/>
      <c r="I10056" s="103"/>
      <c r="J10056" s="102"/>
      <c r="L10056" s="100"/>
      <c r="M10056" s="100"/>
      <c r="N10056" s="100"/>
    </row>
    <row r="10057" spans="2:14">
      <c r="B10057" s="98"/>
      <c r="C10057" s="98"/>
      <c r="D10057" s="100"/>
      <c r="E10057" s="100"/>
      <c r="F10057" s="100"/>
      <c r="H10057" s="102"/>
      <c r="I10057" s="103"/>
      <c r="J10057" s="102"/>
      <c r="L10057" s="100"/>
      <c r="M10057" s="100"/>
      <c r="N10057" s="100"/>
    </row>
    <row r="10058" spans="2:14">
      <c r="B10058" s="98"/>
      <c r="C10058" s="98"/>
      <c r="D10058" s="100"/>
      <c r="E10058" s="100"/>
      <c r="F10058" s="100"/>
      <c r="H10058" s="102"/>
      <c r="I10058" s="103"/>
      <c r="J10058" s="102"/>
      <c r="L10058" s="100"/>
      <c r="M10058" s="100"/>
      <c r="N10058" s="100"/>
    </row>
    <row r="10059" spans="2:14">
      <c r="B10059" s="98"/>
      <c r="C10059" s="98"/>
      <c r="D10059" s="100"/>
      <c r="E10059" s="100"/>
      <c r="F10059" s="100"/>
      <c r="H10059" s="102"/>
      <c r="I10059" s="103"/>
      <c r="J10059" s="102"/>
      <c r="L10059" s="100"/>
      <c r="M10059" s="100"/>
      <c r="N10059" s="100"/>
    </row>
    <row r="10060" spans="2:14">
      <c r="B10060" s="98"/>
      <c r="C10060" s="98"/>
      <c r="D10060" s="100"/>
      <c r="E10060" s="100"/>
      <c r="F10060" s="100"/>
      <c r="H10060" s="102"/>
      <c r="I10060" s="103"/>
      <c r="J10060" s="102"/>
      <c r="L10060" s="100"/>
      <c r="M10060" s="100"/>
      <c r="N10060" s="100"/>
    </row>
    <row r="10061" spans="2:14">
      <c r="B10061" s="98"/>
      <c r="C10061" s="98"/>
      <c r="D10061" s="100"/>
      <c r="E10061" s="100"/>
      <c r="F10061" s="100"/>
      <c r="H10061" s="102"/>
      <c r="I10061" s="103"/>
      <c r="J10061" s="102"/>
      <c r="L10061" s="100"/>
      <c r="M10061" s="100"/>
      <c r="N10061" s="100"/>
    </row>
    <row r="10062" spans="2:14">
      <c r="B10062" s="98"/>
      <c r="C10062" s="98"/>
      <c r="D10062" s="100"/>
      <c r="E10062" s="100"/>
      <c r="F10062" s="100"/>
      <c r="H10062" s="102"/>
      <c r="I10062" s="103"/>
      <c r="J10062" s="102"/>
      <c r="L10062" s="100"/>
      <c r="M10062" s="100"/>
      <c r="N10062" s="100"/>
    </row>
    <row r="10063" spans="2:14">
      <c r="B10063" s="98"/>
      <c r="C10063" s="98"/>
      <c r="D10063" s="100"/>
      <c r="E10063" s="100"/>
      <c r="F10063" s="100"/>
      <c r="H10063" s="102"/>
      <c r="I10063" s="103"/>
      <c r="J10063" s="102"/>
      <c r="L10063" s="100"/>
      <c r="M10063" s="100"/>
      <c r="N10063" s="100"/>
    </row>
    <row r="10064" spans="2:14">
      <c r="B10064" s="98"/>
      <c r="C10064" s="98"/>
      <c r="D10064" s="100"/>
      <c r="E10064" s="100"/>
      <c r="F10064" s="100"/>
      <c r="H10064" s="102"/>
      <c r="I10064" s="103"/>
      <c r="J10064" s="102"/>
      <c r="L10064" s="100"/>
      <c r="M10064" s="100"/>
      <c r="N10064" s="100"/>
    </row>
    <row r="10065" spans="2:14">
      <c r="B10065" s="98"/>
      <c r="C10065" s="98"/>
      <c r="D10065" s="100"/>
      <c r="E10065" s="100"/>
      <c r="F10065" s="100"/>
      <c r="H10065" s="102"/>
      <c r="I10065" s="103"/>
      <c r="J10065" s="102"/>
      <c r="L10065" s="100"/>
      <c r="M10065" s="100"/>
      <c r="N10065" s="100"/>
    </row>
    <row r="10066" spans="2:14">
      <c r="B10066" s="98"/>
      <c r="C10066" s="98"/>
      <c r="D10066" s="100"/>
      <c r="E10066" s="100"/>
      <c r="F10066" s="100"/>
      <c r="H10066" s="102"/>
      <c r="I10066" s="103"/>
      <c r="J10066" s="102"/>
      <c r="L10066" s="100"/>
      <c r="M10066" s="100"/>
      <c r="N10066" s="100"/>
    </row>
    <row r="10067" spans="2:14">
      <c r="B10067" s="98"/>
      <c r="C10067" s="98"/>
      <c r="D10067" s="100"/>
      <c r="E10067" s="100"/>
      <c r="F10067" s="100"/>
      <c r="H10067" s="102"/>
      <c r="I10067" s="103"/>
      <c r="J10067" s="102"/>
      <c r="L10067" s="100"/>
      <c r="M10067" s="100"/>
      <c r="N10067" s="100"/>
    </row>
    <row r="10068" spans="2:14">
      <c r="B10068" s="98"/>
      <c r="C10068" s="98"/>
      <c r="D10068" s="100"/>
      <c r="E10068" s="100"/>
      <c r="F10068" s="100"/>
      <c r="H10068" s="102"/>
      <c r="I10068" s="103"/>
      <c r="J10068" s="102"/>
      <c r="L10068" s="100"/>
      <c r="M10068" s="100"/>
      <c r="N10068" s="100"/>
    </row>
    <row r="10069" spans="2:14">
      <c r="B10069" s="98"/>
      <c r="C10069" s="98"/>
      <c r="D10069" s="100"/>
      <c r="E10069" s="100"/>
      <c r="F10069" s="100"/>
      <c r="H10069" s="102"/>
      <c r="I10069" s="103"/>
      <c r="J10069" s="102"/>
      <c r="L10069" s="100"/>
      <c r="M10069" s="100"/>
      <c r="N10069" s="100"/>
    </row>
    <row r="10070" spans="2:14">
      <c r="B10070" s="98"/>
      <c r="C10070" s="98"/>
      <c r="D10070" s="100"/>
      <c r="E10070" s="100"/>
      <c r="F10070" s="100"/>
      <c r="H10070" s="102"/>
      <c r="I10070" s="103"/>
      <c r="J10070" s="102"/>
      <c r="L10070" s="100"/>
      <c r="M10070" s="100"/>
      <c r="N10070" s="100"/>
    </row>
    <row r="10071" spans="2:14">
      <c r="B10071" s="98"/>
      <c r="C10071" s="98"/>
      <c r="D10071" s="100"/>
      <c r="E10071" s="100"/>
      <c r="F10071" s="100"/>
      <c r="H10071" s="102"/>
      <c r="I10071" s="103"/>
      <c r="J10071" s="102"/>
      <c r="L10071" s="100"/>
      <c r="M10071" s="100"/>
      <c r="N10071" s="100"/>
    </row>
    <row r="10072" spans="2:14">
      <c r="B10072" s="98"/>
      <c r="C10072" s="98"/>
      <c r="D10072" s="100"/>
      <c r="E10072" s="100"/>
      <c r="F10072" s="100"/>
      <c r="H10072" s="102"/>
      <c r="I10072" s="103"/>
      <c r="J10072" s="102"/>
      <c r="L10072" s="100"/>
      <c r="M10072" s="100"/>
      <c r="N10072" s="100"/>
    </row>
    <row r="10073" spans="2:14">
      <c r="B10073" s="98"/>
      <c r="C10073" s="98"/>
      <c r="D10073" s="100"/>
      <c r="E10073" s="100"/>
      <c r="F10073" s="100"/>
      <c r="H10073" s="102"/>
      <c r="I10073" s="103"/>
      <c r="J10073" s="102"/>
      <c r="L10073" s="100"/>
      <c r="M10073" s="100"/>
      <c r="N10073" s="100"/>
    </row>
    <row r="10074" spans="2:14">
      <c r="B10074" s="98"/>
      <c r="C10074" s="98"/>
      <c r="D10074" s="100"/>
      <c r="E10074" s="100"/>
      <c r="F10074" s="100"/>
      <c r="H10074" s="102"/>
      <c r="I10074" s="103"/>
      <c r="J10074" s="102"/>
      <c r="L10074" s="100"/>
      <c r="M10074" s="100"/>
      <c r="N10074" s="100"/>
    </row>
    <row r="10075" spans="2:14">
      <c r="B10075" s="98"/>
      <c r="C10075" s="98"/>
      <c r="D10075" s="100"/>
      <c r="E10075" s="100"/>
      <c r="F10075" s="100"/>
      <c r="H10075" s="102"/>
      <c r="I10075" s="103"/>
      <c r="J10075" s="102"/>
      <c r="L10075" s="100"/>
      <c r="M10075" s="100"/>
      <c r="N10075" s="100"/>
    </row>
    <row r="10076" spans="2:14">
      <c r="B10076" s="98"/>
      <c r="C10076" s="98"/>
      <c r="D10076" s="100"/>
      <c r="E10076" s="100"/>
      <c r="F10076" s="100"/>
      <c r="H10076" s="102"/>
      <c r="I10076" s="103"/>
      <c r="J10076" s="102"/>
      <c r="L10076" s="100"/>
      <c r="M10076" s="100"/>
      <c r="N10076" s="100"/>
    </row>
    <row r="10077" spans="2:14">
      <c r="B10077" s="98"/>
      <c r="C10077" s="98"/>
      <c r="D10077" s="100"/>
      <c r="E10077" s="100"/>
      <c r="F10077" s="100"/>
      <c r="H10077" s="102"/>
      <c r="I10077" s="103"/>
      <c r="J10077" s="102"/>
      <c r="L10077" s="100"/>
      <c r="M10077" s="100"/>
      <c r="N10077" s="100"/>
    </row>
    <row r="10078" spans="2:14">
      <c r="B10078" s="98"/>
      <c r="C10078" s="98"/>
      <c r="D10078" s="100"/>
      <c r="E10078" s="100"/>
      <c r="F10078" s="100"/>
      <c r="H10078" s="102"/>
      <c r="I10078" s="103"/>
      <c r="J10078" s="102"/>
      <c r="L10078" s="100"/>
      <c r="M10078" s="100"/>
      <c r="N10078" s="100"/>
    </row>
    <row r="10079" spans="2:14">
      <c r="B10079" s="98"/>
      <c r="C10079" s="98"/>
      <c r="D10079" s="100"/>
      <c r="E10079" s="100"/>
      <c r="F10079" s="100"/>
      <c r="H10079" s="102"/>
      <c r="I10079" s="103"/>
      <c r="J10079" s="102"/>
      <c r="L10079" s="100"/>
      <c r="M10079" s="100"/>
      <c r="N10079" s="100"/>
    </row>
    <row r="10080" spans="2:14">
      <c r="B10080" s="98"/>
      <c r="C10080" s="98"/>
      <c r="D10080" s="100"/>
      <c r="E10080" s="100"/>
      <c r="F10080" s="100"/>
      <c r="H10080" s="102"/>
      <c r="I10080" s="103"/>
      <c r="J10080" s="102"/>
      <c r="L10080" s="100"/>
      <c r="M10080" s="100"/>
      <c r="N10080" s="100"/>
    </row>
    <row r="10081" spans="2:14">
      <c r="B10081" s="98"/>
      <c r="C10081" s="98"/>
      <c r="D10081" s="100"/>
      <c r="E10081" s="100"/>
      <c r="F10081" s="100"/>
      <c r="H10081" s="102"/>
      <c r="I10081" s="103"/>
      <c r="J10081" s="102"/>
      <c r="L10081" s="100"/>
      <c r="M10081" s="100"/>
      <c r="N10081" s="100"/>
    </row>
    <row r="10082" spans="2:14">
      <c r="B10082" s="98"/>
      <c r="C10082" s="98"/>
      <c r="D10082" s="100"/>
      <c r="E10082" s="100"/>
      <c r="F10082" s="100"/>
      <c r="H10082" s="102"/>
      <c r="I10082" s="103"/>
      <c r="J10082" s="102"/>
      <c r="L10082" s="100"/>
      <c r="M10082" s="100"/>
      <c r="N10082" s="100"/>
    </row>
    <row r="10083" spans="2:14">
      <c r="B10083" s="98"/>
      <c r="C10083" s="98"/>
      <c r="D10083" s="100"/>
      <c r="E10083" s="100"/>
      <c r="F10083" s="100"/>
      <c r="H10083" s="102"/>
      <c r="I10083" s="103"/>
      <c r="J10083" s="102"/>
      <c r="L10083" s="100"/>
      <c r="M10083" s="100"/>
      <c r="N10083" s="100"/>
    </row>
    <row r="10084" spans="2:14">
      <c r="B10084" s="98"/>
      <c r="C10084" s="98"/>
      <c r="D10084" s="100"/>
      <c r="E10084" s="100"/>
      <c r="F10084" s="100"/>
      <c r="H10084" s="102"/>
      <c r="I10084" s="103"/>
      <c r="J10084" s="102"/>
      <c r="L10084" s="100"/>
      <c r="M10084" s="100"/>
      <c r="N10084" s="100"/>
    </row>
    <row r="10085" spans="2:14">
      <c r="B10085" s="98"/>
      <c r="C10085" s="98"/>
      <c r="D10085" s="100"/>
      <c r="E10085" s="100"/>
      <c r="F10085" s="100"/>
      <c r="H10085" s="102"/>
      <c r="I10085" s="103"/>
      <c r="J10085" s="102"/>
      <c r="L10085" s="100"/>
      <c r="M10085" s="100"/>
      <c r="N10085" s="100"/>
    </row>
    <row r="10086" spans="2:14">
      <c r="B10086" s="98"/>
      <c r="C10086" s="98"/>
      <c r="D10086" s="100"/>
      <c r="E10086" s="100"/>
      <c r="F10086" s="100"/>
      <c r="H10086" s="102"/>
      <c r="I10086" s="103"/>
      <c r="J10086" s="102"/>
      <c r="L10086" s="100"/>
      <c r="M10086" s="100"/>
      <c r="N10086" s="100"/>
    </row>
    <row r="10087" spans="2:14">
      <c r="B10087" s="98"/>
      <c r="C10087" s="98"/>
      <c r="D10087" s="100"/>
      <c r="E10087" s="100"/>
      <c r="F10087" s="100"/>
      <c r="H10087" s="102"/>
      <c r="I10087" s="103"/>
      <c r="J10087" s="102"/>
      <c r="L10087" s="100"/>
      <c r="M10087" s="100"/>
      <c r="N10087" s="100"/>
    </row>
    <row r="10088" spans="2:14">
      <c r="B10088" s="98"/>
      <c r="C10088" s="98"/>
      <c r="D10088" s="100"/>
      <c r="E10088" s="100"/>
      <c r="F10088" s="100"/>
      <c r="H10088" s="102"/>
      <c r="I10088" s="103"/>
      <c r="J10088" s="102"/>
      <c r="L10088" s="100"/>
      <c r="M10088" s="100"/>
      <c r="N10088" s="100"/>
    </row>
    <row r="10089" spans="2:14">
      <c r="B10089" s="98"/>
      <c r="C10089" s="98"/>
      <c r="D10089" s="100"/>
      <c r="E10089" s="100"/>
      <c r="F10089" s="100"/>
      <c r="H10089" s="102"/>
      <c r="I10089" s="103"/>
      <c r="J10089" s="102"/>
      <c r="L10089" s="100"/>
      <c r="M10089" s="100"/>
      <c r="N10089" s="100"/>
    </row>
    <row r="10090" spans="2:14">
      <c r="B10090" s="98"/>
      <c r="C10090" s="98"/>
      <c r="D10090" s="100"/>
      <c r="E10090" s="100"/>
      <c r="F10090" s="100"/>
      <c r="H10090" s="102"/>
      <c r="I10090" s="103"/>
      <c r="J10090" s="102"/>
      <c r="L10090" s="100"/>
      <c r="M10090" s="100"/>
      <c r="N10090" s="100"/>
    </row>
    <row r="10091" spans="2:14">
      <c r="B10091" s="98"/>
      <c r="C10091" s="98"/>
      <c r="D10091" s="100"/>
      <c r="E10091" s="100"/>
      <c r="F10091" s="100"/>
      <c r="H10091" s="102"/>
      <c r="I10091" s="103"/>
      <c r="J10091" s="102"/>
      <c r="L10091" s="100"/>
      <c r="M10091" s="100"/>
      <c r="N10091" s="100"/>
    </row>
    <row r="10092" spans="2:14">
      <c r="B10092" s="98"/>
      <c r="C10092" s="98"/>
      <c r="D10092" s="100"/>
      <c r="E10092" s="100"/>
      <c r="F10092" s="100"/>
      <c r="H10092" s="102"/>
      <c r="I10092" s="103"/>
      <c r="J10092" s="102"/>
      <c r="L10092" s="100"/>
      <c r="M10092" s="100"/>
      <c r="N10092" s="100"/>
    </row>
    <row r="10093" spans="2:14">
      <c r="B10093" s="98"/>
      <c r="C10093" s="98"/>
      <c r="D10093" s="100"/>
      <c r="E10093" s="100"/>
      <c r="F10093" s="100"/>
      <c r="H10093" s="102"/>
      <c r="I10093" s="103"/>
      <c r="J10093" s="102"/>
      <c r="L10093" s="100"/>
      <c r="M10093" s="100"/>
      <c r="N10093" s="100"/>
    </row>
    <row r="10094" spans="2:14">
      <c r="B10094" s="98"/>
      <c r="C10094" s="98"/>
      <c r="D10094" s="100"/>
      <c r="E10094" s="100"/>
      <c r="F10094" s="100"/>
      <c r="H10094" s="102"/>
      <c r="I10094" s="103"/>
      <c r="J10094" s="102"/>
      <c r="L10094" s="100"/>
      <c r="M10094" s="100"/>
      <c r="N10094" s="100"/>
    </row>
    <row r="10095" spans="2:14">
      <c r="B10095" s="98"/>
      <c r="C10095" s="98"/>
      <c r="D10095" s="100"/>
      <c r="E10095" s="100"/>
      <c r="F10095" s="100"/>
      <c r="H10095" s="102"/>
      <c r="I10095" s="103"/>
      <c r="J10095" s="102"/>
      <c r="L10095" s="100"/>
      <c r="M10095" s="100"/>
      <c r="N10095" s="100"/>
    </row>
    <row r="10096" spans="2:14">
      <c r="B10096" s="98"/>
      <c r="C10096" s="98"/>
      <c r="D10096" s="100"/>
      <c r="E10096" s="100"/>
      <c r="F10096" s="100"/>
      <c r="H10096" s="102"/>
      <c r="I10096" s="103"/>
      <c r="J10096" s="102"/>
      <c r="L10096" s="100"/>
      <c r="M10096" s="100"/>
      <c r="N10096" s="100"/>
    </row>
    <row r="10097" spans="2:14">
      <c r="B10097" s="98"/>
      <c r="C10097" s="98"/>
      <c r="D10097" s="100"/>
      <c r="E10097" s="100"/>
      <c r="F10097" s="100"/>
      <c r="H10097" s="102"/>
      <c r="I10097" s="103"/>
      <c r="J10097" s="102"/>
      <c r="L10097" s="100"/>
      <c r="M10097" s="100"/>
      <c r="N10097" s="100"/>
    </row>
    <row r="10098" spans="2:14">
      <c r="B10098" s="98"/>
      <c r="C10098" s="98"/>
      <c r="D10098" s="100"/>
      <c r="E10098" s="100"/>
      <c r="F10098" s="100"/>
      <c r="H10098" s="102"/>
      <c r="I10098" s="103"/>
      <c r="J10098" s="102"/>
      <c r="L10098" s="100"/>
      <c r="M10098" s="100"/>
      <c r="N10098" s="100"/>
    </row>
    <row r="10099" spans="2:14">
      <c r="B10099" s="98"/>
      <c r="C10099" s="98"/>
      <c r="D10099" s="100"/>
      <c r="E10099" s="100"/>
      <c r="F10099" s="100"/>
      <c r="H10099" s="102"/>
      <c r="I10099" s="103"/>
      <c r="J10099" s="102"/>
      <c r="L10099" s="100"/>
      <c r="M10099" s="100"/>
      <c r="N10099" s="100"/>
    </row>
    <row r="10100" spans="2:14">
      <c r="B10100" s="98"/>
      <c r="C10100" s="98"/>
      <c r="D10100" s="100"/>
      <c r="E10100" s="100"/>
      <c r="F10100" s="100"/>
      <c r="H10100" s="102"/>
      <c r="I10100" s="103"/>
      <c r="J10100" s="102"/>
      <c r="L10100" s="100"/>
      <c r="M10100" s="100"/>
      <c r="N10100" s="100"/>
    </row>
    <row r="10101" spans="2:14">
      <c r="B10101" s="98"/>
      <c r="C10101" s="98"/>
      <c r="D10101" s="100"/>
      <c r="E10101" s="100"/>
      <c r="F10101" s="100"/>
      <c r="H10101" s="102"/>
      <c r="I10101" s="103"/>
      <c r="J10101" s="102"/>
      <c r="L10101" s="100"/>
      <c r="M10101" s="100"/>
      <c r="N10101" s="100"/>
    </row>
    <row r="10102" spans="2:14">
      <c r="B10102" s="98"/>
      <c r="C10102" s="98"/>
      <c r="D10102" s="100"/>
      <c r="E10102" s="100"/>
      <c r="F10102" s="100"/>
      <c r="H10102" s="102"/>
      <c r="I10102" s="103"/>
      <c r="J10102" s="102"/>
      <c r="L10102" s="100"/>
      <c r="M10102" s="100"/>
      <c r="N10102" s="100"/>
    </row>
    <row r="10103" spans="2:14">
      <c r="B10103" s="98"/>
      <c r="C10103" s="98"/>
      <c r="D10103" s="100"/>
      <c r="E10103" s="100"/>
      <c r="F10103" s="100"/>
      <c r="H10103" s="102"/>
      <c r="I10103" s="103"/>
      <c r="J10103" s="102"/>
      <c r="L10103" s="100"/>
      <c r="M10103" s="100"/>
      <c r="N10103" s="100"/>
    </row>
    <row r="10104" spans="2:14">
      <c r="B10104" s="98"/>
      <c r="C10104" s="98"/>
      <c r="D10104" s="100"/>
      <c r="E10104" s="100"/>
      <c r="F10104" s="100"/>
      <c r="H10104" s="102"/>
      <c r="I10104" s="103"/>
      <c r="J10104" s="102"/>
      <c r="L10104" s="100"/>
      <c r="M10104" s="100"/>
      <c r="N10104" s="100"/>
    </row>
    <row r="10105" spans="2:14">
      <c r="B10105" s="98"/>
      <c r="C10105" s="98"/>
      <c r="D10105" s="100"/>
      <c r="E10105" s="100"/>
      <c r="F10105" s="100"/>
      <c r="H10105" s="102"/>
      <c r="I10105" s="103"/>
      <c r="J10105" s="102"/>
      <c r="L10105" s="100"/>
      <c r="M10105" s="100"/>
      <c r="N10105" s="100"/>
    </row>
    <row r="10106" spans="2:14">
      <c r="B10106" s="98"/>
      <c r="C10106" s="98"/>
      <c r="D10106" s="100"/>
      <c r="E10106" s="100"/>
      <c r="F10106" s="100"/>
      <c r="H10106" s="102"/>
      <c r="I10106" s="103"/>
      <c r="J10106" s="102"/>
      <c r="L10106" s="100"/>
      <c r="M10106" s="100"/>
      <c r="N10106" s="100"/>
    </row>
    <row r="10107" spans="2:14">
      <c r="B10107" s="98"/>
      <c r="C10107" s="98"/>
      <c r="D10107" s="100"/>
      <c r="E10107" s="100"/>
      <c r="F10107" s="100"/>
      <c r="H10107" s="102"/>
      <c r="I10107" s="103"/>
      <c r="J10107" s="102"/>
      <c r="L10107" s="100"/>
      <c r="M10107" s="100"/>
      <c r="N10107" s="100"/>
    </row>
    <row r="10108" spans="2:14">
      <c r="B10108" s="98"/>
      <c r="C10108" s="98"/>
      <c r="D10108" s="100"/>
      <c r="E10108" s="100"/>
      <c r="F10108" s="100"/>
      <c r="H10108" s="102"/>
      <c r="I10108" s="103"/>
      <c r="J10108" s="102"/>
      <c r="L10108" s="100"/>
      <c r="M10108" s="100"/>
      <c r="N10108" s="100"/>
    </row>
    <row r="10109" spans="2:14">
      <c r="B10109" s="98"/>
      <c r="C10109" s="98"/>
      <c r="D10109" s="100"/>
      <c r="E10109" s="100"/>
      <c r="F10109" s="100"/>
      <c r="H10109" s="102"/>
      <c r="I10109" s="103"/>
      <c r="J10109" s="102"/>
      <c r="L10109" s="100"/>
      <c r="M10109" s="100"/>
      <c r="N10109" s="100"/>
    </row>
    <row r="10110" spans="2:14">
      <c r="B10110" s="98"/>
      <c r="C10110" s="98"/>
      <c r="D10110" s="100"/>
      <c r="E10110" s="100"/>
      <c r="F10110" s="100"/>
      <c r="H10110" s="102"/>
      <c r="I10110" s="103"/>
      <c r="J10110" s="102"/>
      <c r="L10110" s="100"/>
      <c r="M10110" s="100"/>
      <c r="N10110" s="100"/>
    </row>
    <row r="10111" spans="2:14">
      <c r="B10111" s="98"/>
      <c r="C10111" s="98"/>
      <c r="D10111" s="100"/>
      <c r="E10111" s="100"/>
      <c r="F10111" s="100"/>
      <c r="H10111" s="102"/>
      <c r="I10111" s="103"/>
      <c r="J10111" s="102"/>
      <c r="L10111" s="100"/>
      <c r="M10111" s="100"/>
      <c r="N10111" s="100"/>
    </row>
    <row r="10112" spans="2:14">
      <c r="B10112" s="98"/>
      <c r="C10112" s="98"/>
      <c r="D10112" s="100"/>
      <c r="E10112" s="100"/>
      <c r="F10112" s="100"/>
      <c r="H10112" s="102"/>
      <c r="I10112" s="103"/>
      <c r="J10112" s="102"/>
      <c r="L10112" s="100"/>
      <c r="M10112" s="100"/>
      <c r="N10112" s="100"/>
    </row>
    <row r="10113" spans="2:14">
      <c r="B10113" s="98"/>
      <c r="C10113" s="98"/>
      <c r="D10113" s="100"/>
      <c r="E10113" s="100"/>
      <c r="F10113" s="100"/>
      <c r="H10113" s="102"/>
      <c r="I10113" s="103"/>
      <c r="J10113" s="102"/>
      <c r="L10113" s="100"/>
      <c r="M10113" s="100"/>
      <c r="N10113" s="100"/>
    </row>
    <row r="10114" spans="2:14">
      <c r="B10114" s="98"/>
      <c r="C10114" s="98"/>
      <c r="D10114" s="100"/>
      <c r="E10114" s="100"/>
      <c r="F10114" s="100"/>
      <c r="H10114" s="102"/>
      <c r="I10114" s="103"/>
      <c r="J10114" s="102"/>
      <c r="L10114" s="100"/>
      <c r="M10114" s="100"/>
      <c r="N10114" s="100"/>
    </row>
    <row r="10115" spans="2:14">
      <c r="B10115" s="98"/>
      <c r="C10115" s="98"/>
      <c r="D10115" s="100"/>
      <c r="E10115" s="100"/>
      <c r="F10115" s="100"/>
      <c r="H10115" s="102"/>
      <c r="I10115" s="103"/>
      <c r="J10115" s="102"/>
      <c r="L10115" s="100"/>
      <c r="M10115" s="100"/>
      <c r="N10115" s="100"/>
    </row>
    <row r="10116" spans="2:14">
      <c r="B10116" s="98"/>
      <c r="C10116" s="98"/>
      <c r="D10116" s="100"/>
      <c r="E10116" s="100"/>
      <c r="F10116" s="100"/>
      <c r="H10116" s="102"/>
      <c r="I10116" s="103"/>
      <c r="J10116" s="102"/>
      <c r="L10116" s="100"/>
      <c r="M10116" s="100"/>
      <c r="N10116" s="100"/>
    </row>
    <row r="10117" spans="2:14">
      <c r="B10117" s="98"/>
      <c r="C10117" s="98"/>
      <c r="D10117" s="100"/>
      <c r="E10117" s="100"/>
      <c r="F10117" s="100"/>
      <c r="H10117" s="102"/>
      <c r="I10117" s="103"/>
      <c r="J10117" s="102"/>
      <c r="L10117" s="100"/>
      <c r="M10117" s="100"/>
      <c r="N10117" s="100"/>
    </row>
    <row r="10118" spans="2:14">
      <c r="B10118" s="98"/>
      <c r="C10118" s="98"/>
      <c r="D10118" s="100"/>
      <c r="E10118" s="100"/>
      <c r="F10118" s="100"/>
      <c r="H10118" s="102"/>
      <c r="I10118" s="103"/>
      <c r="J10118" s="102"/>
      <c r="L10118" s="100"/>
      <c r="M10118" s="100"/>
      <c r="N10118" s="100"/>
    </row>
    <row r="10119" spans="2:14">
      <c r="B10119" s="98"/>
      <c r="C10119" s="98"/>
      <c r="D10119" s="100"/>
      <c r="E10119" s="100"/>
      <c r="F10119" s="100"/>
      <c r="H10119" s="102"/>
      <c r="I10119" s="103"/>
      <c r="J10119" s="102"/>
      <c r="L10119" s="100"/>
      <c r="M10119" s="100"/>
      <c r="N10119" s="100"/>
    </row>
    <row r="10120" spans="2:14">
      <c r="B10120" s="98"/>
      <c r="C10120" s="98"/>
      <c r="D10120" s="100"/>
      <c r="E10120" s="100"/>
      <c r="F10120" s="100"/>
      <c r="H10120" s="102"/>
      <c r="I10120" s="103"/>
      <c r="J10120" s="102"/>
      <c r="L10120" s="100"/>
      <c r="M10120" s="100"/>
      <c r="N10120" s="100"/>
    </row>
    <row r="10121" spans="2:14">
      <c r="B10121" s="98"/>
      <c r="C10121" s="98"/>
      <c r="D10121" s="100"/>
      <c r="E10121" s="100"/>
      <c r="F10121" s="100"/>
      <c r="H10121" s="102"/>
      <c r="I10121" s="103"/>
      <c r="J10121" s="102"/>
      <c r="L10121" s="100"/>
      <c r="M10121" s="100"/>
      <c r="N10121" s="100"/>
    </row>
    <row r="10122" spans="2:14">
      <c r="B10122" s="98"/>
      <c r="C10122" s="98"/>
      <c r="D10122" s="100"/>
      <c r="E10122" s="100"/>
      <c r="F10122" s="100"/>
      <c r="H10122" s="102"/>
      <c r="I10122" s="103"/>
      <c r="J10122" s="102"/>
      <c r="L10122" s="100"/>
      <c r="M10122" s="100"/>
      <c r="N10122" s="100"/>
    </row>
    <row r="10123" spans="2:14">
      <c r="B10123" s="98"/>
      <c r="C10123" s="98"/>
      <c r="D10123" s="100"/>
      <c r="E10123" s="100"/>
      <c r="F10123" s="100"/>
      <c r="H10123" s="102"/>
      <c r="I10123" s="103"/>
      <c r="J10123" s="102"/>
      <c r="L10123" s="100"/>
      <c r="M10123" s="100"/>
      <c r="N10123" s="100"/>
    </row>
    <row r="10124" spans="2:14">
      <c r="B10124" s="98"/>
      <c r="C10124" s="98"/>
      <c r="D10124" s="100"/>
      <c r="E10124" s="100"/>
      <c r="F10124" s="100"/>
      <c r="H10124" s="102"/>
      <c r="I10124" s="103"/>
      <c r="J10124" s="102"/>
      <c r="L10124" s="100"/>
      <c r="M10124" s="100"/>
      <c r="N10124" s="100"/>
    </row>
    <row r="10125" spans="2:14">
      <c r="B10125" s="98"/>
      <c r="C10125" s="98"/>
      <c r="D10125" s="100"/>
      <c r="E10125" s="100"/>
      <c r="F10125" s="100"/>
      <c r="H10125" s="102"/>
      <c r="I10125" s="103"/>
      <c r="J10125" s="102"/>
      <c r="L10125" s="100"/>
      <c r="M10125" s="100"/>
      <c r="N10125" s="100"/>
    </row>
    <row r="10126" spans="2:14">
      <c r="B10126" s="98"/>
      <c r="C10126" s="98"/>
      <c r="D10126" s="100"/>
      <c r="E10126" s="100"/>
      <c r="F10126" s="100"/>
      <c r="H10126" s="102"/>
      <c r="I10126" s="103"/>
      <c r="J10126" s="102"/>
      <c r="L10126" s="100"/>
      <c r="M10126" s="100"/>
      <c r="N10126" s="100"/>
    </row>
    <row r="10127" spans="2:14">
      <c r="B10127" s="98"/>
      <c r="C10127" s="98"/>
      <c r="D10127" s="100"/>
      <c r="E10127" s="100"/>
      <c r="F10127" s="100"/>
      <c r="H10127" s="102"/>
      <c r="I10127" s="103"/>
      <c r="J10127" s="102"/>
      <c r="L10127" s="100"/>
      <c r="M10127" s="100"/>
      <c r="N10127" s="100"/>
    </row>
    <row r="10128" spans="2:14">
      <c r="B10128" s="98"/>
      <c r="C10128" s="98"/>
      <c r="D10128" s="100"/>
      <c r="E10128" s="100"/>
      <c r="F10128" s="100"/>
      <c r="H10128" s="102"/>
      <c r="I10128" s="103"/>
      <c r="J10128" s="102"/>
      <c r="L10128" s="100"/>
      <c r="M10128" s="100"/>
      <c r="N10128" s="100"/>
    </row>
    <row r="10129" spans="2:14">
      <c r="B10129" s="98"/>
      <c r="C10129" s="98"/>
      <c r="D10129" s="100"/>
      <c r="E10129" s="100"/>
      <c r="F10129" s="100"/>
      <c r="H10129" s="102"/>
      <c r="I10129" s="103"/>
      <c r="J10129" s="102"/>
      <c r="L10129" s="100"/>
      <c r="M10129" s="100"/>
      <c r="N10129" s="100"/>
    </row>
    <row r="10130" spans="2:14">
      <c r="B10130" s="98"/>
      <c r="C10130" s="98"/>
      <c r="D10130" s="100"/>
      <c r="E10130" s="100"/>
      <c r="F10130" s="100"/>
      <c r="H10130" s="102"/>
      <c r="I10130" s="103"/>
      <c r="J10130" s="102"/>
      <c r="L10130" s="100"/>
      <c r="M10130" s="100"/>
      <c r="N10130" s="100"/>
    </row>
    <row r="10131" spans="2:14">
      <c r="B10131" s="98"/>
      <c r="C10131" s="98"/>
      <c r="D10131" s="100"/>
      <c r="E10131" s="100"/>
      <c r="F10131" s="100"/>
      <c r="H10131" s="102"/>
      <c r="I10131" s="103"/>
      <c r="J10131" s="102"/>
      <c r="L10131" s="100"/>
      <c r="M10131" s="100"/>
      <c r="N10131" s="100"/>
    </row>
    <row r="10132" spans="2:14">
      <c r="B10132" s="98"/>
      <c r="C10132" s="98"/>
      <c r="D10132" s="100"/>
      <c r="E10132" s="100"/>
      <c r="F10132" s="100"/>
      <c r="H10132" s="102"/>
      <c r="I10132" s="103"/>
      <c r="J10132" s="102"/>
      <c r="L10132" s="100"/>
      <c r="M10132" s="100"/>
      <c r="N10132" s="100"/>
    </row>
    <row r="10133" spans="2:14">
      <c r="B10133" s="98"/>
      <c r="C10133" s="98"/>
      <c r="D10133" s="100"/>
      <c r="E10133" s="100"/>
      <c r="F10133" s="100"/>
      <c r="H10133" s="102"/>
      <c r="I10133" s="103"/>
      <c r="J10133" s="102"/>
      <c r="L10133" s="100"/>
      <c r="M10133" s="100"/>
      <c r="N10133" s="100"/>
    </row>
    <row r="10134" spans="2:14">
      <c r="B10134" s="98"/>
      <c r="C10134" s="98"/>
      <c r="D10134" s="100"/>
      <c r="E10134" s="100"/>
      <c r="F10134" s="100"/>
      <c r="H10134" s="102"/>
      <c r="I10134" s="103"/>
      <c r="J10134" s="102"/>
      <c r="L10134" s="100"/>
      <c r="M10134" s="100"/>
      <c r="N10134" s="100"/>
    </row>
    <row r="10135" spans="2:14">
      <c r="B10135" s="98"/>
      <c r="C10135" s="98"/>
      <c r="D10135" s="100"/>
      <c r="E10135" s="100"/>
      <c r="F10135" s="100"/>
      <c r="H10135" s="102"/>
      <c r="I10135" s="103"/>
      <c r="J10135" s="102"/>
      <c r="L10135" s="100"/>
      <c r="M10135" s="100"/>
      <c r="N10135" s="100"/>
    </row>
    <row r="10136" spans="2:14">
      <c r="B10136" s="98"/>
      <c r="C10136" s="98"/>
      <c r="D10136" s="100"/>
      <c r="E10136" s="100"/>
      <c r="F10136" s="100"/>
      <c r="H10136" s="102"/>
      <c r="I10136" s="103"/>
      <c r="J10136" s="102"/>
      <c r="L10136" s="100"/>
      <c r="M10136" s="100"/>
      <c r="N10136" s="100"/>
    </row>
    <row r="10137" spans="2:14">
      <c r="B10137" s="98"/>
      <c r="C10137" s="98"/>
      <c r="D10137" s="100"/>
      <c r="E10137" s="100"/>
      <c r="F10137" s="100"/>
      <c r="H10137" s="102"/>
      <c r="I10137" s="103"/>
      <c r="J10137" s="102"/>
      <c r="L10137" s="100"/>
      <c r="M10137" s="100"/>
      <c r="N10137" s="100"/>
    </row>
    <row r="10138" spans="2:14">
      <c r="B10138" s="98"/>
      <c r="C10138" s="98"/>
      <c r="D10138" s="100"/>
      <c r="E10138" s="100"/>
      <c r="F10138" s="100"/>
      <c r="H10138" s="102"/>
      <c r="I10138" s="103"/>
      <c r="J10138" s="102"/>
      <c r="L10138" s="100"/>
      <c r="M10138" s="100"/>
      <c r="N10138" s="100"/>
    </row>
    <row r="10139" spans="2:14">
      <c r="B10139" s="98"/>
      <c r="C10139" s="98"/>
      <c r="D10139" s="100"/>
      <c r="E10139" s="100"/>
      <c r="F10139" s="100"/>
      <c r="H10139" s="102"/>
      <c r="I10139" s="103"/>
      <c r="J10139" s="102"/>
      <c r="L10139" s="100"/>
      <c r="M10139" s="100"/>
      <c r="N10139" s="100"/>
    </row>
    <row r="10140" spans="2:14">
      <c r="B10140" s="98"/>
      <c r="C10140" s="98"/>
      <c r="D10140" s="100"/>
      <c r="E10140" s="100"/>
      <c r="F10140" s="100"/>
      <c r="H10140" s="102"/>
      <c r="I10140" s="103"/>
      <c r="J10140" s="102"/>
      <c r="L10140" s="100"/>
      <c r="M10140" s="100"/>
      <c r="N10140" s="100"/>
    </row>
    <row r="10141" spans="2:14">
      <c r="B10141" s="98"/>
      <c r="C10141" s="98"/>
      <c r="D10141" s="100"/>
      <c r="E10141" s="100"/>
      <c r="F10141" s="100"/>
      <c r="H10141" s="102"/>
      <c r="I10141" s="103"/>
      <c r="J10141" s="102"/>
      <c r="L10141" s="100"/>
      <c r="M10141" s="100"/>
      <c r="N10141" s="100"/>
    </row>
    <row r="10142" spans="2:14">
      <c r="B10142" s="98"/>
      <c r="C10142" s="98"/>
      <c r="D10142" s="100"/>
      <c r="E10142" s="100"/>
      <c r="F10142" s="100"/>
      <c r="H10142" s="102"/>
      <c r="I10142" s="103"/>
      <c r="J10142" s="102"/>
      <c r="L10142" s="100"/>
      <c r="M10142" s="100"/>
      <c r="N10142" s="100"/>
    </row>
    <row r="10143" spans="2:14">
      <c r="B10143" s="98"/>
      <c r="C10143" s="98"/>
      <c r="D10143" s="100"/>
      <c r="E10143" s="100"/>
      <c r="F10143" s="100"/>
      <c r="H10143" s="102"/>
      <c r="I10143" s="103"/>
      <c r="J10143" s="102"/>
      <c r="L10143" s="100"/>
      <c r="M10143" s="100"/>
      <c r="N10143" s="100"/>
    </row>
    <row r="10144" spans="2:14">
      <c r="B10144" s="98"/>
      <c r="C10144" s="98"/>
      <c r="D10144" s="100"/>
      <c r="E10144" s="100"/>
      <c r="F10144" s="100"/>
      <c r="H10144" s="102"/>
      <c r="I10144" s="103"/>
      <c r="J10144" s="102"/>
      <c r="L10144" s="100"/>
      <c r="M10144" s="100"/>
      <c r="N10144" s="100"/>
    </row>
    <row r="10145" spans="2:14">
      <c r="B10145" s="98"/>
      <c r="C10145" s="98"/>
      <c r="D10145" s="100"/>
      <c r="E10145" s="100"/>
      <c r="F10145" s="100"/>
      <c r="H10145" s="102"/>
      <c r="I10145" s="103"/>
      <c r="J10145" s="102"/>
      <c r="L10145" s="100"/>
      <c r="M10145" s="100"/>
      <c r="N10145" s="100"/>
    </row>
    <row r="10146" spans="2:14">
      <c r="B10146" s="98"/>
      <c r="C10146" s="98"/>
      <c r="D10146" s="100"/>
      <c r="E10146" s="100"/>
      <c r="F10146" s="100"/>
      <c r="H10146" s="102"/>
      <c r="I10146" s="103"/>
      <c r="J10146" s="102"/>
      <c r="L10146" s="100"/>
      <c r="M10146" s="100"/>
      <c r="N10146" s="100"/>
    </row>
    <row r="10147" spans="2:14">
      <c r="B10147" s="98"/>
      <c r="C10147" s="98"/>
      <c r="D10147" s="100"/>
      <c r="E10147" s="100"/>
      <c r="F10147" s="100"/>
      <c r="H10147" s="102"/>
      <c r="I10147" s="103"/>
      <c r="J10147" s="102"/>
      <c r="L10147" s="100"/>
      <c r="M10147" s="100"/>
      <c r="N10147" s="100"/>
    </row>
    <row r="10148" spans="2:14">
      <c r="B10148" s="98"/>
      <c r="C10148" s="98"/>
      <c r="D10148" s="100"/>
      <c r="E10148" s="100"/>
      <c r="F10148" s="100"/>
      <c r="H10148" s="102"/>
      <c r="I10148" s="103"/>
      <c r="J10148" s="102"/>
      <c r="L10148" s="100"/>
      <c r="M10148" s="100"/>
      <c r="N10148" s="100"/>
    </row>
    <row r="10149" spans="2:14">
      <c r="B10149" s="98"/>
      <c r="C10149" s="98"/>
      <c r="D10149" s="100"/>
      <c r="E10149" s="100"/>
      <c r="F10149" s="100"/>
      <c r="H10149" s="102"/>
      <c r="I10149" s="103"/>
      <c r="J10149" s="102"/>
      <c r="L10149" s="100"/>
      <c r="M10149" s="100"/>
      <c r="N10149" s="100"/>
    </row>
    <row r="10150" spans="2:14">
      <c r="B10150" s="98"/>
      <c r="C10150" s="98"/>
      <c r="D10150" s="100"/>
      <c r="E10150" s="100"/>
      <c r="F10150" s="100"/>
      <c r="H10150" s="102"/>
      <c r="I10150" s="103"/>
      <c r="J10150" s="102"/>
      <c r="L10150" s="100"/>
      <c r="M10150" s="100"/>
      <c r="N10150" s="100"/>
    </row>
    <row r="10151" spans="2:14">
      <c r="B10151" s="98"/>
      <c r="C10151" s="98"/>
      <c r="D10151" s="100"/>
      <c r="E10151" s="100"/>
      <c r="F10151" s="100"/>
      <c r="H10151" s="102"/>
      <c r="I10151" s="103"/>
      <c r="J10151" s="102"/>
      <c r="L10151" s="100"/>
      <c r="M10151" s="100"/>
      <c r="N10151" s="100"/>
    </row>
    <row r="10152" spans="2:14">
      <c r="B10152" s="98"/>
      <c r="C10152" s="98"/>
      <c r="D10152" s="100"/>
      <c r="E10152" s="100"/>
      <c r="F10152" s="100"/>
      <c r="H10152" s="102"/>
      <c r="I10152" s="103"/>
      <c r="J10152" s="102"/>
      <c r="L10152" s="100"/>
      <c r="M10152" s="100"/>
      <c r="N10152" s="100"/>
    </row>
    <row r="10153" spans="2:14">
      <c r="B10153" s="98"/>
      <c r="C10153" s="98"/>
      <c r="D10153" s="100"/>
      <c r="E10153" s="100"/>
      <c r="F10153" s="100"/>
      <c r="H10153" s="102"/>
      <c r="I10153" s="103"/>
      <c r="J10153" s="102"/>
      <c r="L10153" s="100"/>
      <c r="M10153" s="100"/>
      <c r="N10153" s="100"/>
    </row>
    <row r="10154" spans="2:14">
      <c r="B10154" s="98"/>
      <c r="C10154" s="98"/>
      <c r="D10154" s="100"/>
      <c r="E10154" s="100"/>
      <c r="F10154" s="100"/>
      <c r="H10154" s="102"/>
      <c r="I10154" s="103"/>
      <c r="J10154" s="102"/>
      <c r="L10154" s="100"/>
      <c r="M10154" s="100"/>
      <c r="N10154" s="100"/>
    </row>
    <row r="10155" spans="2:14">
      <c r="B10155" s="98"/>
      <c r="C10155" s="98"/>
      <c r="D10155" s="100"/>
      <c r="E10155" s="100"/>
      <c r="F10155" s="100"/>
      <c r="H10155" s="102"/>
      <c r="I10155" s="103"/>
      <c r="J10155" s="102"/>
      <c r="L10155" s="100"/>
      <c r="M10155" s="100"/>
      <c r="N10155" s="100"/>
    </row>
    <row r="10156" spans="2:14">
      <c r="B10156" s="98"/>
      <c r="C10156" s="98"/>
      <c r="D10156" s="100"/>
      <c r="E10156" s="100"/>
      <c r="F10156" s="100"/>
      <c r="H10156" s="102"/>
      <c r="I10156" s="103"/>
      <c r="J10156" s="102"/>
      <c r="L10156" s="100"/>
      <c r="M10156" s="100"/>
      <c r="N10156" s="100"/>
    </row>
    <row r="10157" spans="2:14">
      <c r="B10157" s="98"/>
      <c r="C10157" s="98"/>
      <c r="D10157" s="100"/>
      <c r="E10157" s="100"/>
      <c r="F10157" s="100"/>
      <c r="H10157" s="102"/>
      <c r="I10157" s="103"/>
      <c r="J10157" s="102"/>
      <c r="L10157" s="100"/>
      <c r="M10157" s="100"/>
      <c r="N10157" s="100"/>
    </row>
    <row r="10158" spans="2:14">
      <c r="B10158" s="98"/>
      <c r="C10158" s="98"/>
      <c r="D10158" s="100"/>
      <c r="E10158" s="100"/>
      <c r="F10158" s="100"/>
      <c r="H10158" s="102"/>
      <c r="I10158" s="103"/>
      <c r="J10158" s="102"/>
      <c r="L10158" s="100"/>
      <c r="M10158" s="100"/>
      <c r="N10158" s="100"/>
    </row>
    <row r="10159" spans="2:14">
      <c r="B10159" s="98"/>
      <c r="C10159" s="98"/>
      <c r="D10159" s="100"/>
      <c r="E10159" s="100"/>
      <c r="F10159" s="100"/>
      <c r="H10159" s="102"/>
      <c r="I10159" s="103"/>
      <c r="J10159" s="102"/>
      <c r="L10159" s="100"/>
      <c r="M10159" s="100"/>
      <c r="N10159" s="100"/>
    </row>
    <row r="10160" spans="2:14">
      <c r="B10160" s="98"/>
      <c r="C10160" s="98"/>
      <c r="D10160" s="100"/>
      <c r="E10160" s="100"/>
      <c r="F10160" s="100"/>
      <c r="H10160" s="102"/>
      <c r="I10160" s="103"/>
      <c r="J10160" s="102"/>
      <c r="L10160" s="100"/>
      <c r="M10160" s="100"/>
      <c r="N10160" s="100"/>
    </row>
    <row r="10161" spans="2:14">
      <c r="B10161" s="98"/>
      <c r="C10161" s="98"/>
      <c r="D10161" s="100"/>
      <c r="E10161" s="100"/>
      <c r="F10161" s="100"/>
      <c r="H10161" s="102"/>
      <c r="I10161" s="103"/>
      <c r="J10161" s="102"/>
      <c r="L10161" s="100"/>
      <c r="M10161" s="100"/>
      <c r="N10161" s="100"/>
    </row>
    <row r="10162" spans="2:14">
      <c r="B10162" s="98"/>
      <c r="C10162" s="98"/>
      <c r="D10162" s="100"/>
      <c r="E10162" s="100"/>
      <c r="F10162" s="100"/>
      <c r="H10162" s="102"/>
      <c r="I10162" s="103"/>
      <c r="J10162" s="102"/>
      <c r="L10162" s="100"/>
      <c r="M10162" s="100"/>
      <c r="N10162" s="100"/>
    </row>
    <row r="10163" spans="2:14">
      <c r="B10163" s="98"/>
      <c r="C10163" s="98"/>
      <c r="D10163" s="100"/>
      <c r="E10163" s="100"/>
      <c r="F10163" s="100"/>
      <c r="H10163" s="102"/>
      <c r="I10163" s="103"/>
      <c r="J10163" s="102"/>
      <c r="L10163" s="100"/>
      <c r="M10163" s="100"/>
      <c r="N10163" s="100"/>
    </row>
    <row r="10164" spans="2:14">
      <c r="B10164" s="98"/>
      <c r="C10164" s="98"/>
      <c r="D10164" s="100"/>
      <c r="E10164" s="100"/>
      <c r="F10164" s="100"/>
      <c r="H10164" s="102"/>
      <c r="I10164" s="103"/>
      <c r="J10164" s="102"/>
      <c r="L10164" s="100"/>
      <c r="M10164" s="100"/>
      <c r="N10164" s="100"/>
    </row>
    <row r="10165" spans="2:14">
      <c r="B10165" s="98"/>
      <c r="C10165" s="98"/>
      <c r="D10165" s="100"/>
      <c r="E10165" s="100"/>
      <c r="F10165" s="100"/>
      <c r="H10165" s="102"/>
      <c r="I10165" s="103"/>
      <c r="J10165" s="102"/>
      <c r="L10165" s="100"/>
      <c r="M10165" s="100"/>
      <c r="N10165" s="100"/>
    </row>
    <row r="10166" spans="2:14">
      <c r="B10166" s="98"/>
      <c r="C10166" s="98"/>
      <c r="D10166" s="100"/>
      <c r="E10166" s="100"/>
      <c r="F10166" s="100"/>
      <c r="H10166" s="102"/>
      <c r="I10166" s="103"/>
      <c r="J10166" s="102"/>
      <c r="L10166" s="100"/>
      <c r="M10166" s="100"/>
      <c r="N10166" s="100"/>
    </row>
    <row r="10167" spans="2:14">
      <c r="B10167" s="98"/>
      <c r="C10167" s="98"/>
      <c r="D10167" s="100"/>
      <c r="E10167" s="100"/>
      <c r="F10167" s="100"/>
      <c r="H10167" s="102"/>
      <c r="I10167" s="103"/>
      <c r="J10167" s="102"/>
      <c r="L10167" s="100"/>
      <c r="M10167" s="100"/>
      <c r="N10167" s="100"/>
    </row>
    <row r="10168" spans="2:14">
      <c r="B10168" s="98"/>
      <c r="C10168" s="98"/>
      <c r="D10168" s="100"/>
      <c r="E10168" s="100"/>
      <c r="F10168" s="100"/>
      <c r="H10168" s="102"/>
      <c r="I10168" s="103"/>
      <c r="J10168" s="102"/>
      <c r="L10168" s="100"/>
      <c r="M10168" s="100"/>
      <c r="N10168" s="100"/>
    </row>
    <row r="10169" spans="2:14">
      <c r="B10169" s="98"/>
      <c r="C10169" s="98"/>
      <c r="D10169" s="100"/>
      <c r="E10169" s="100"/>
      <c r="F10169" s="100"/>
      <c r="H10169" s="102"/>
      <c r="I10169" s="103"/>
      <c r="J10169" s="102"/>
      <c r="L10169" s="100"/>
      <c r="M10169" s="100"/>
      <c r="N10169" s="100"/>
    </row>
    <row r="10170" spans="2:14">
      <c r="B10170" s="98"/>
      <c r="C10170" s="98"/>
      <c r="D10170" s="100"/>
      <c r="E10170" s="100"/>
      <c r="F10170" s="100"/>
      <c r="H10170" s="102"/>
      <c r="I10170" s="103"/>
      <c r="J10170" s="102"/>
      <c r="L10170" s="100"/>
      <c r="M10170" s="100"/>
      <c r="N10170" s="100"/>
    </row>
    <row r="10171" spans="2:14">
      <c r="B10171" s="98"/>
      <c r="C10171" s="98"/>
      <c r="D10171" s="100"/>
      <c r="E10171" s="100"/>
      <c r="F10171" s="100"/>
      <c r="H10171" s="102"/>
      <c r="I10171" s="103"/>
      <c r="J10171" s="102"/>
      <c r="L10171" s="100"/>
      <c r="M10171" s="100"/>
      <c r="N10171" s="100"/>
    </row>
    <row r="10172" spans="2:14">
      <c r="B10172" s="98"/>
      <c r="C10172" s="98"/>
      <c r="D10172" s="100"/>
      <c r="E10172" s="100"/>
      <c r="F10172" s="100"/>
      <c r="H10172" s="102"/>
      <c r="I10172" s="103"/>
      <c r="J10172" s="102"/>
      <c r="L10172" s="100"/>
      <c r="M10172" s="100"/>
      <c r="N10172" s="100"/>
    </row>
    <row r="10173" spans="2:14">
      <c r="B10173" s="98"/>
      <c r="C10173" s="98"/>
      <c r="D10173" s="100"/>
      <c r="E10173" s="100"/>
      <c r="F10173" s="100"/>
      <c r="H10173" s="102"/>
      <c r="I10173" s="103"/>
      <c r="J10173" s="102"/>
      <c r="L10173" s="100"/>
      <c r="M10173" s="100"/>
      <c r="N10173" s="100"/>
    </row>
    <row r="10174" spans="2:14">
      <c r="B10174" s="98"/>
      <c r="C10174" s="98"/>
      <c r="D10174" s="100"/>
      <c r="E10174" s="100"/>
      <c r="F10174" s="100"/>
      <c r="H10174" s="102"/>
      <c r="I10174" s="103"/>
      <c r="J10174" s="102"/>
      <c r="L10174" s="100"/>
      <c r="M10174" s="100"/>
      <c r="N10174" s="100"/>
    </row>
    <row r="10175" spans="2:14">
      <c r="B10175" s="98"/>
      <c r="C10175" s="98"/>
      <c r="D10175" s="100"/>
      <c r="E10175" s="100"/>
      <c r="F10175" s="100"/>
      <c r="H10175" s="102"/>
      <c r="I10175" s="103"/>
      <c r="J10175" s="102"/>
      <c r="L10175" s="100"/>
      <c r="M10175" s="100"/>
      <c r="N10175" s="100"/>
    </row>
    <row r="10176" spans="2:14">
      <c r="B10176" s="98"/>
      <c r="C10176" s="98"/>
      <c r="D10176" s="100"/>
      <c r="E10176" s="100"/>
      <c r="F10176" s="100"/>
      <c r="H10176" s="102"/>
      <c r="I10176" s="103"/>
      <c r="J10176" s="102"/>
      <c r="L10176" s="100"/>
      <c r="M10176" s="100"/>
      <c r="N10176" s="100"/>
    </row>
    <row r="10177" spans="2:14">
      <c r="B10177" s="98"/>
      <c r="C10177" s="98"/>
      <c r="D10177" s="100"/>
      <c r="E10177" s="100"/>
      <c r="F10177" s="100"/>
      <c r="H10177" s="102"/>
      <c r="I10177" s="103"/>
      <c r="J10177" s="102"/>
      <c r="L10177" s="100"/>
      <c r="M10177" s="100"/>
      <c r="N10177" s="100"/>
    </row>
    <row r="10178" spans="2:14">
      <c r="B10178" s="98"/>
      <c r="C10178" s="98"/>
      <c r="D10178" s="100"/>
      <c r="E10178" s="100"/>
      <c r="F10178" s="100"/>
      <c r="H10178" s="102"/>
      <c r="I10178" s="103"/>
      <c r="J10178" s="102"/>
      <c r="L10178" s="100"/>
      <c r="M10178" s="100"/>
      <c r="N10178" s="100"/>
    </row>
    <row r="10179" spans="2:14">
      <c r="B10179" s="98"/>
      <c r="C10179" s="98"/>
      <c r="D10179" s="100"/>
      <c r="E10179" s="100"/>
      <c r="F10179" s="100"/>
      <c r="H10179" s="102"/>
      <c r="I10179" s="103"/>
      <c r="J10179" s="102"/>
      <c r="L10179" s="100"/>
      <c r="M10179" s="100"/>
      <c r="N10179" s="100"/>
    </row>
    <row r="10180" spans="2:14">
      <c r="B10180" s="98"/>
      <c r="C10180" s="98"/>
      <c r="D10180" s="100"/>
      <c r="E10180" s="100"/>
      <c r="F10180" s="100"/>
      <c r="H10180" s="102"/>
      <c r="I10180" s="103"/>
      <c r="J10180" s="102"/>
      <c r="L10180" s="100"/>
      <c r="M10180" s="100"/>
      <c r="N10180" s="100"/>
    </row>
    <row r="10181" spans="2:14">
      <c r="B10181" s="98"/>
      <c r="C10181" s="98"/>
      <c r="D10181" s="100"/>
      <c r="E10181" s="100"/>
      <c r="F10181" s="100"/>
      <c r="H10181" s="102"/>
      <c r="I10181" s="103"/>
      <c r="J10181" s="102"/>
      <c r="L10181" s="100"/>
      <c r="M10181" s="100"/>
      <c r="N10181" s="100"/>
    </row>
    <row r="10182" spans="2:14">
      <c r="B10182" s="98"/>
      <c r="C10182" s="98"/>
      <c r="D10182" s="100"/>
      <c r="E10182" s="100"/>
      <c r="F10182" s="100"/>
      <c r="H10182" s="102"/>
      <c r="I10182" s="103"/>
      <c r="J10182" s="102"/>
      <c r="L10182" s="100"/>
      <c r="M10182" s="100"/>
      <c r="N10182" s="100"/>
    </row>
    <row r="10183" spans="2:14">
      <c r="B10183" s="98"/>
      <c r="C10183" s="98"/>
      <c r="D10183" s="100"/>
      <c r="E10183" s="100"/>
      <c r="F10183" s="100"/>
      <c r="H10183" s="102"/>
      <c r="I10183" s="103"/>
      <c r="J10183" s="102"/>
      <c r="L10183" s="100"/>
      <c r="M10183" s="100"/>
      <c r="N10183" s="100"/>
    </row>
    <row r="10184" spans="2:14">
      <c r="B10184" s="98"/>
      <c r="C10184" s="98"/>
      <c r="D10184" s="100"/>
      <c r="E10184" s="100"/>
      <c r="F10184" s="100"/>
      <c r="H10184" s="102"/>
      <c r="I10184" s="103"/>
      <c r="J10184" s="102"/>
      <c r="L10184" s="100"/>
      <c r="M10184" s="100"/>
      <c r="N10184" s="100"/>
    </row>
    <row r="10185" spans="2:14">
      <c r="B10185" s="98"/>
      <c r="C10185" s="98"/>
      <c r="D10185" s="100"/>
      <c r="E10185" s="100"/>
      <c r="F10185" s="100"/>
      <c r="H10185" s="102"/>
      <c r="I10185" s="103"/>
      <c r="J10185" s="102"/>
      <c r="L10185" s="100"/>
      <c r="M10185" s="100"/>
      <c r="N10185" s="100"/>
    </row>
    <row r="10186" spans="2:14">
      <c r="B10186" s="98"/>
      <c r="C10186" s="98"/>
      <c r="D10186" s="100"/>
      <c r="E10186" s="100"/>
      <c r="F10186" s="100"/>
      <c r="H10186" s="102"/>
      <c r="I10186" s="103"/>
      <c r="J10186" s="102"/>
      <c r="L10186" s="100"/>
      <c r="M10186" s="100"/>
      <c r="N10186" s="100"/>
    </row>
    <row r="10187" spans="2:14">
      <c r="B10187" s="98"/>
      <c r="C10187" s="98"/>
      <c r="D10187" s="100"/>
      <c r="E10187" s="100"/>
      <c r="F10187" s="100"/>
      <c r="H10187" s="102"/>
      <c r="I10187" s="103"/>
      <c r="J10187" s="102"/>
      <c r="L10187" s="100"/>
      <c r="M10187" s="100"/>
      <c r="N10187" s="100"/>
    </row>
    <row r="10188" spans="2:14">
      <c r="B10188" s="98"/>
      <c r="C10188" s="98"/>
      <c r="D10188" s="100"/>
      <c r="E10188" s="100"/>
      <c r="F10188" s="100"/>
      <c r="H10188" s="102"/>
      <c r="I10188" s="103"/>
      <c r="J10188" s="102"/>
      <c r="L10188" s="100"/>
      <c r="M10188" s="100"/>
      <c r="N10188" s="100"/>
    </row>
    <row r="10189" spans="2:14">
      <c r="B10189" s="98"/>
      <c r="C10189" s="98"/>
      <c r="D10189" s="100"/>
      <c r="E10189" s="100"/>
      <c r="F10189" s="100"/>
      <c r="H10189" s="102"/>
      <c r="I10189" s="103"/>
      <c r="J10189" s="102"/>
      <c r="L10189" s="100"/>
      <c r="M10189" s="100"/>
      <c r="N10189" s="100"/>
    </row>
    <row r="10190" spans="2:14">
      <c r="B10190" s="98"/>
      <c r="C10190" s="98"/>
      <c r="D10190" s="100"/>
      <c r="E10190" s="100"/>
      <c r="F10190" s="100"/>
      <c r="H10190" s="102"/>
      <c r="I10190" s="103"/>
      <c r="J10190" s="102"/>
      <c r="L10190" s="100"/>
      <c r="M10190" s="100"/>
      <c r="N10190" s="100"/>
    </row>
    <row r="10191" spans="2:14">
      <c r="B10191" s="98"/>
      <c r="C10191" s="98"/>
      <c r="D10191" s="100"/>
      <c r="E10191" s="100"/>
      <c r="F10191" s="100"/>
      <c r="H10191" s="102"/>
      <c r="I10191" s="103"/>
      <c r="J10191" s="102"/>
      <c r="L10191" s="100"/>
      <c r="M10191" s="100"/>
      <c r="N10191" s="100"/>
    </row>
    <row r="10192" spans="2:14">
      <c r="B10192" s="98"/>
      <c r="C10192" s="98"/>
      <c r="D10192" s="100"/>
      <c r="E10192" s="100"/>
      <c r="F10192" s="100"/>
      <c r="H10192" s="102"/>
      <c r="I10192" s="103"/>
      <c r="J10192" s="102"/>
      <c r="L10192" s="100"/>
      <c r="M10192" s="100"/>
      <c r="N10192" s="100"/>
    </row>
    <row r="10193" spans="2:14">
      <c r="B10193" s="98"/>
      <c r="C10193" s="98"/>
      <c r="D10193" s="100"/>
      <c r="E10193" s="100"/>
      <c r="F10193" s="100"/>
      <c r="H10193" s="102"/>
      <c r="I10193" s="103"/>
      <c r="J10193" s="102"/>
      <c r="L10193" s="100"/>
      <c r="M10193" s="100"/>
      <c r="N10193" s="100"/>
    </row>
    <row r="10194" spans="2:14">
      <c r="B10194" s="98"/>
      <c r="C10194" s="98"/>
      <c r="D10194" s="100"/>
      <c r="E10194" s="100"/>
      <c r="F10194" s="100"/>
      <c r="H10194" s="102"/>
      <c r="I10194" s="103"/>
      <c r="J10194" s="102"/>
      <c r="L10194" s="100"/>
      <c r="M10194" s="100"/>
      <c r="N10194" s="100"/>
    </row>
    <row r="10195" spans="2:14">
      <c r="B10195" s="98"/>
      <c r="C10195" s="98"/>
      <c r="D10195" s="100"/>
      <c r="E10195" s="100"/>
      <c r="F10195" s="100"/>
      <c r="H10195" s="102"/>
      <c r="I10195" s="103"/>
      <c r="J10195" s="102"/>
      <c r="L10195" s="100"/>
      <c r="M10195" s="100"/>
      <c r="N10195" s="100"/>
    </row>
    <row r="10196" spans="2:14">
      <c r="B10196" s="98"/>
      <c r="C10196" s="98"/>
      <c r="D10196" s="100"/>
      <c r="E10196" s="100"/>
      <c r="F10196" s="100"/>
      <c r="H10196" s="102"/>
      <c r="I10196" s="103"/>
      <c r="J10196" s="102"/>
      <c r="L10196" s="100"/>
      <c r="M10196" s="100"/>
      <c r="N10196" s="100"/>
    </row>
    <row r="10197" spans="2:14">
      <c r="B10197" s="98"/>
      <c r="C10197" s="98"/>
      <c r="D10197" s="100"/>
      <c r="E10197" s="100"/>
      <c r="F10197" s="100"/>
      <c r="H10197" s="102"/>
      <c r="I10197" s="103"/>
      <c r="J10197" s="102"/>
      <c r="L10197" s="100"/>
      <c r="M10197" s="100"/>
      <c r="N10197" s="100"/>
    </row>
    <row r="10198" spans="2:14">
      <c r="B10198" s="98"/>
      <c r="C10198" s="98"/>
      <c r="D10198" s="100"/>
      <c r="E10198" s="100"/>
      <c r="F10198" s="100"/>
      <c r="H10198" s="102"/>
      <c r="I10198" s="103"/>
      <c r="J10198" s="102"/>
      <c r="L10198" s="100"/>
      <c r="M10198" s="100"/>
      <c r="N10198" s="100"/>
    </row>
    <row r="10199" spans="2:14">
      <c r="B10199" s="98"/>
      <c r="C10199" s="98"/>
      <c r="D10199" s="100"/>
      <c r="E10199" s="100"/>
      <c r="F10199" s="100"/>
      <c r="H10199" s="102"/>
      <c r="I10199" s="103"/>
      <c r="J10199" s="102"/>
      <c r="L10199" s="100"/>
      <c r="M10199" s="100"/>
      <c r="N10199" s="100"/>
    </row>
    <row r="10200" spans="2:14">
      <c r="B10200" s="98"/>
      <c r="C10200" s="98"/>
      <c r="D10200" s="100"/>
      <c r="E10200" s="100"/>
      <c r="F10200" s="100"/>
      <c r="H10200" s="102"/>
      <c r="I10200" s="103"/>
      <c r="J10200" s="102"/>
      <c r="L10200" s="100"/>
      <c r="M10200" s="100"/>
      <c r="N10200" s="100"/>
    </row>
    <row r="10201" spans="2:14">
      <c r="B10201" s="98"/>
      <c r="C10201" s="98"/>
      <c r="D10201" s="100"/>
      <c r="E10201" s="100"/>
      <c r="F10201" s="100"/>
      <c r="H10201" s="102"/>
      <c r="I10201" s="103"/>
      <c r="J10201" s="102"/>
      <c r="L10201" s="100"/>
      <c r="M10201" s="100"/>
      <c r="N10201" s="100"/>
    </row>
    <row r="10202" spans="2:14">
      <c r="B10202" s="98"/>
      <c r="C10202" s="98"/>
      <c r="D10202" s="100"/>
      <c r="E10202" s="100"/>
      <c r="F10202" s="100"/>
      <c r="H10202" s="102"/>
      <c r="I10202" s="103"/>
      <c r="J10202" s="102"/>
      <c r="L10202" s="100"/>
      <c r="M10202" s="100"/>
      <c r="N10202" s="100"/>
    </row>
    <row r="10203" spans="2:14">
      <c r="B10203" s="98"/>
      <c r="C10203" s="98"/>
      <c r="D10203" s="100"/>
      <c r="E10203" s="100"/>
      <c r="F10203" s="100"/>
      <c r="H10203" s="102"/>
      <c r="I10203" s="103"/>
      <c r="J10203" s="102"/>
      <c r="L10203" s="100"/>
      <c r="M10203" s="100"/>
      <c r="N10203" s="100"/>
    </row>
    <row r="10204" spans="2:14">
      <c r="B10204" s="98"/>
      <c r="C10204" s="98"/>
      <c r="D10204" s="100"/>
      <c r="E10204" s="100"/>
      <c r="F10204" s="100"/>
      <c r="H10204" s="102"/>
      <c r="I10204" s="103"/>
      <c r="J10204" s="102"/>
      <c r="L10204" s="100"/>
      <c r="M10204" s="100"/>
      <c r="N10204" s="100"/>
    </row>
    <row r="10205" spans="2:14">
      <c r="B10205" s="98"/>
      <c r="C10205" s="98"/>
      <c r="D10205" s="100"/>
      <c r="E10205" s="100"/>
      <c r="F10205" s="100"/>
      <c r="H10205" s="102"/>
      <c r="I10205" s="103"/>
      <c r="J10205" s="102"/>
      <c r="L10205" s="100"/>
      <c r="M10205" s="100"/>
      <c r="N10205" s="100"/>
    </row>
    <row r="10206" spans="2:14">
      <c r="B10206" s="98"/>
      <c r="C10206" s="98"/>
      <c r="D10206" s="100"/>
      <c r="E10206" s="100"/>
      <c r="F10206" s="100"/>
      <c r="H10206" s="102"/>
      <c r="I10206" s="103"/>
      <c r="J10206" s="102"/>
      <c r="L10206" s="100"/>
      <c r="M10206" s="100"/>
      <c r="N10206" s="100"/>
    </row>
    <row r="10207" spans="2:14">
      <c r="B10207" s="98"/>
      <c r="C10207" s="98"/>
      <c r="D10207" s="100"/>
      <c r="E10207" s="100"/>
      <c r="F10207" s="100"/>
      <c r="H10207" s="102"/>
      <c r="I10207" s="103"/>
      <c r="J10207" s="102"/>
      <c r="L10207" s="100"/>
      <c r="M10207" s="100"/>
      <c r="N10207" s="100"/>
    </row>
    <row r="10208" spans="2:14">
      <c r="B10208" s="98"/>
      <c r="C10208" s="98"/>
      <c r="D10208" s="100"/>
      <c r="E10208" s="100"/>
      <c r="F10208" s="100"/>
      <c r="H10208" s="102"/>
      <c r="I10208" s="103"/>
      <c r="J10208" s="102"/>
      <c r="L10208" s="100"/>
      <c r="M10208" s="100"/>
      <c r="N10208" s="100"/>
    </row>
    <row r="10209" spans="2:14">
      <c r="B10209" s="98"/>
      <c r="C10209" s="98"/>
      <c r="D10209" s="100"/>
      <c r="E10209" s="100"/>
      <c r="F10209" s="100"/>
      <c r="H10209" s="102"/>
      <c r="I10209" s="103"/>
      <c r="J10209" s="102"/>
      <c r="L10209" s="100"/>
      <c r="M10209" s="100"/>
      <c r="N10209" s="100"/>
    </row>
    <row r="10210" spans="2:14">
      <c r="B10210" s="98"/>
      <c r="C10210" s="98"/>
      <c r="D10210" s="100"/>
      <c r="E10210" s="100"/>
      <c r="F10210" s="100"/>
      <c r="H10210" s="102"/>
      <c r="I10210" s="103"/>
      <c r="J10210" s="102"/>
      <c r="L10210" s="100"/>
      <c r="M10210" s="100"/>
      <c r="N10210" s="100"/>
    </row>
    <row r="10211" spans="2:14">
      <c r="B10211" s="98"/>
      <c r="C10211" s="98"/>
      <c r="D10211" s="100"/>
      <c r="E10211" s="100"/>
      <c r="F10211" s="100"/>
      <c r="H10211" s="102"/>
      <c r="I10211" s="103"/>
      <c r="J10211" s="102"/>
      <c r="L10211" s="100"/>
      <c r="M10211" s="100"/>
      <c r="N10211" s="100"/>
    </row>
    <row r="10212" spans="2:14">
      <c r="B10212" s="98"/>
      <c r="C10212" s="98"/>
      <c r="D10212" s="100"/>
      <c r="E10212" s="100"/>
      <c r="F10212" s="100"/>
      <c r="H10212" s="102"/>
      <c r="I10212" s="103"/>
      <c r="J10212" s="102"/>
      <c r="L10212" s="100"/>
      <c r="M10212" s="100"/>
      <c r="N10212" s="100"/>
    </row>
    <row r="10213" spans="2:14">
      <c r="B10213" s="98"/>
      <c r="C10213" s="98"/>
      <c r="D10213" s="100"/>
      <c r="E10213" s="100"/>
      <c r="F10213" s="100"/>
      <c r="H10213" s="102"/>
      <c r="I10213" s="103"/>
      <c r="J10213" s="102"/>
      <c r="L10213" s="100"/>
      <c r="M10213" s="100"/>
      <c r="N10213" s="100"/>
    </row>
    <row r="10214" spans="2:14">
      <c r="B10214" s="98"/>
      <c r="C10214" s="98"/>
      <c r="D10214" s="100"/>
      <c r="E10214" s="100"/>
      <c r="F10214" s="100"/>
      <c r="H10214" s="102"/>
      <c r="I10214" s="103"/>
      <c r="J10214" s="102"/>
      <c r="L10214" s="100"/>
      <c r="M10214" s="100"/>
      <c r="N10214" s="100"/>
    </row>
    <row r="10215" spans="2:14">
      <c r="B10215" s="98"/>
      <c r="C10215" s="98"/>
      <c r="D10215" s="100"/>
      <c r="E10215" s="100"/>
      <c r="F10215" s="100"/>
      <c r="H10215" s="102"/>
      <c r="I10215" s="103"/>
      <c r="J10215" s="102"/>
      <c r="L10215" s="100"/>
      <c r="M10215" s="100"/>
      <c r="N10215" s="100"/>
    </row>
    <row r="10216" spans="2:14">
      <c r="B10216" s="98"/>
      <c r="C10216" s="98"/>
      <c r="D10216" s="100"/>
      <c r="E10216" s="100"/>
      <c r="F10216" s="100"/>
      <c r="H10216" s="102"/>
      <c r="I10216" s="103"/>
      <c r="J10216" s="102"/>
      <c r="L10216" s="100"/>
      <c r="M10216" s="100"/>
      <c r="N10216" s="100"/>
    </row>
    <row r="10217" spans="2:14">
      <c r="B10217" s="98"/>
      <c r="C10217" s="98"/>
      <c r="D10217" s="100"/>
      <c r="E10217" s="100"/>
      <c r="F10217" s="100"/>
      <c r="H10217" s="102"/>
      <c r="I10217" s="103"/>
      <c r="J10217" s="102"/>
      <c r="L10217" s="100"/>
      <c r="M10217" s="100"/>
      <c r="N10217" s="100"/>
    </row>
    <row r="10218" spans="2:14">
      <c r="B10218" s="98"/>
      <c r="C10218" s="98"/>
      <c r="D10218" s="100"/>
      <c r="E10218" s="100"/>
      <c r="F10218" s="100"/>
      <c r="H10218" s="102"/>
      <c r="I10218" s="103"/>
      <c r="J10218" s="102"/>
      <c r="L10218" s="100"/>
      <c r="M10218" s="100"/>
      <c r="N10218" s="100"/>
    </row>
    <row r="10219" spans="2:14">
      <c r="B10219" s="98"/>
      <c r="C10219" s="98"/>
      <c r="D10219" s="100"/>
      <c r="E10219" s="100"/>
      <c r="F10219" s="100"/>
      <c r="H10219" s="102"/>
      <c r="I10219" s="103"/>
      <c r="J10219" s="102"/>
      <c r="L10219" s="100"/>
      <c r="M10219" s="100"/>
      <c r="N10219" s="100"/>
    </row>
    <row r="10220" spans="2:14">
      <c r="B10220" s="98"/>
      <c r="C10220" s="98"/>
      <c r="D10220" s="100"/>
      <c r="E10220" s="100"/>
      <c r="F10220" s="100"/>
      <c r="H10220" s="102"/>
      <c r="I10220" s="103"/>
      <c r="J10220" s="102"/>
      <c r="L10220" s="100"/>
      <c r="M10220" s="100"/>
      <c r="N10220" s="100"/>
    </row>
    <row r="10221" spans="2:14">
      <c r="B10221" s="98"/>
      <c r="C10221" s="98"/>
      <c r="D10221" s="100"/>
      <c r="E10221" s="100"/>
      <c r="F10221" s="100"/>
      <c r="H10221" s="102"/>
      <c r="I10221" s="103"/>
      <c r="J10221" s="102"/>
      <c r="L10221" s="100"/>
      <c r="M10221" s="100"/>
      <c r="N10221" s="100"/>
    </row>
    <row r="10222" spans="2:14">
      <c r="B10222" s="98"/>
      <c r="C10222" s="98"/>
      <c r="D10222" s="100"/>
      <c r="E10222" s="100"/>
      <c r="F10222" s="100"/>
      <c r="H10222" s="102"/>
      <c r="I10222" s="103"/>
      <c r="J10222" s="102"/>
      <c r="L10222" s="100"/>
      <c r="M10222" s="100"/>
      <c r="N10222" s="100"/>
    </row>
    <row r="10223" spans="2:14">
      <c r="B10223" s="98"/>
      <c r="C10223" s="98"/>
      <c r="D10223" s="100"/>
      <c r="E10223" s="100"/>
      <c r="F10223" s="100"/>
      <c r="H10223" s="102"/>
      <c r="I10223" s="103"/>
      <c r="J10223" s="102"/>
      <c r="L10223" s="100"/>
      <c r="M10223" s="100"/>
      <c r="N10223" s="100"/>
    </row>
    <row r="10224" spans="2:14">
      <c r="B10224" s="98"/>
      <c r="C10224" s="98"/>
      <c r="D10224" s="100"/>
      <c r="E10224" s="100"/>
      <c r="F10224" s="100"/>
      <c r="H10224" s="102"/>
      <c r="I10224" s="103"/>
      <c r="J10224" s="102"/>
      <c r="L10224" s="100"/>
      <c r="M10224" s="100"/>
      <c r="N10224" s="100"/>
    </row>
    <row r="10225" spans="2:14">
      <c r="B10225" s="98"/>
      <c r="C10225" s="98"/>
      <c r="D10225" s="100"/>
      <c r="E10225" s="100"/>
      <c r="F10225" s="100"/>
      <c r="H10225" s="102"/>
      <c r="I10225" s="103"/>
      <c r="J10225" s="102"/>
      <c r="L10225" s="100"/>
      <c r="M10225" s="100"/>
      <c r="N10225" s="100"/>
    </row>
    <row r="10226" spans="2:14">
      <c r="B10226" s="98"/>
      <c r="C10226" s="98"/>
      <c r="D10226" s="100"/>
      <c r="E10226" s="100"/>
      <c r="F10226" s="100"/>
      <c r="H10226" s="102"/>
      <c r="I10226" s="103"/>
      <c r="J10226" s="102"/>
      <c r="L10226" s="100"/>
      <c r="M10226" s="100"/>
      <c r="N10226" s="100"/>
    </row>
    <row r="10227" spans="2:14">
      <c r="B10227" s="98"/>
      <c r="C10227" s="98"/>
      <c r="D10227" s="100"/>
      <c r="E10227" s="100"/>
      <c r="F10227" s="100"/>
      <c r="H10227" s="102"/>
      <c r="I10227" s="103"/>
      <c r="J10227" s="102"/>
      <c r="L10227" s="100"/>
      <c r="M10227" s="100"/>
      <c r="N10227" s="100"/>
    </row>
    <row r="10228" spans="2:14">
      <c r="B10228" s="98"/>
      <c r="C10228" s="98"/>
      <c r="D10228" s="100"/>
      <c r="E10228" s="100"/>
      <c r="F10228" s="100"/>
      <c r="H10228" s="102"/>
      <c r="I10228" s="103"/>
      <c r="J10228" s="102"/>
      <c r="L10228" s="100"/>
      <c r="M10228" s="100"/>
      <c r="N10228" s="100"/>
    </row>
    <row r="10229" spans="2:14">
      <c r="B10229" s="98"/>
      <c r="C10229" s="98"/>
      <c r="D10229" s="100"/>
      <c r="E10229" s="100"/>
      <c r="F10229" s="100"/>
      <c r="H10229" s="102"/>
      <c r="I10229" s="103"/>
      <c r="J10229" s="102"/>
      <c r="L10229" s="100"/>
      <c r="M10229" s="100"/>
      <c r="N10229" s="100"/>
    </row>
    <row r="10230" spans="2:14">
      <c r="B10230" s="98"/>
      <c r="C10230" s="98"/>
      <c r="D10230" s="100"/>
      <c r="E10230" s="100"/>
      <c r="F10230" s="100"/>
      <c r="H10230" s="102"/>
      <c r="I10230" s="103"/>
      <c r="J10230" s="102"/>
      <c r="L10230" s="100"/>
      <c r="M10230" s="100"/>
      <c r="N10230" s="100"/>
    </row>
    <row r="10231" spans="2:14">
      <c r="B10231" s="98"/>
      <c r="C10231" s="98"/>
      <c r="D10231" s="100"/>
      <c r="E10231" s="100"/>
      <c r="F10231" s="100"/>
      <c r="H10231" s="102"/>
      <c r="I10231" s="103"/>
      <c r="J10231" s="102"/>
      <c r="L10231" s="100"/>
      <c r="M10231" s="100"/>
      <c r="N10231" s="100"/>
    </row>
    <row r="10232" spans="2:14">
      <c r="B10232" s="98"/>
      <c r="C10232" s="98"/>
      <c r="D10232" s="100"/>
      <c r="E10232" s="100"/>
      <c r="F10232" s="100"/>
      <c r="H10232" s="102"/>
      <c r="I10232" s="103"/>
      <c r="J10232" s="102"/>
      <c r="L10232" s="100"/>
      <c r="M10232" s="100"/>
      <c r="N10232" s="100"/>
    </row>
    <row r="10233" spans="2:14">
      <c r="B10233" s="98"/>
      <c r="C10233" s="98"/>
      <c r="D10233" s="100"/>
      <c r="E10233" s="100"/>
      <c r="F10233" s="100"/>
      <c r="H10233" s="102"/>
      <c r="I10233" s="103"/>
      <c r="J10233" s="102"/>
      <c r="L10233" s="100"/>
      <c r="M10233" s="100"/>
      <c r="N10233" s="100"/>
    </row>
    <row r="10234" spans="2:14">
      <c r="B10234" s="98"/>
      <c r="C10234" s="98"/>
      <c r="D10234" s="100"/>
      <c r="E10234" s="100"/>
      <c r="F10234" s="100"/>
      <c r="H10234" s="102"/>
      <c r="I10234" s="103"/>
      <c r="J10234" s="102"/>
      <c r="L10234" s="100"/>
      <c r="M10234" s="100"/>
      <c r="N10234" s="100"/>
    </row>
    <row r="10235" spans="2:14">
      <c r="B10235" s="98"/>
      <c r="C10235" s="98"/>
      <c r="D10235" s="100"/>
      <c r="E10235" s="100"/>
      <c r="F10235" s="100"/>
      <c r="H10235" s="102"/>
      <c r="I10235" s="103"/>
      <c r="J10235" s="102"/>
      <c r="L10235" s="100"/>
      <c r="M10235" s="100"/>
      <c r="N10235" s="100"/>
    </row>
    <row r="10236" spans="2:14">
      <c r="B10236" s="98"/>
      <c r="C10236" s="98"/>
      <c r="D10236" s="100"/>
      <c r="E10236" s="100"/>
      <c r="F10236" s="100"/>
      <c r="H10236" s="102"/>
      <c r="I10236" s="103"/>
      <c r="J10236" s="102"/>
      <c r="L10236" s="100"/>
      <c r="M10236" s="100"/>
      <c r="N10236" s="100"/>
    </row>
    <row r="10237" spans="2:14">
      <c r="B10237" s="98"/>
      <c r="C10237" s="98"/>
      <c r="D10237" s="100"/>
      <c r="E10237" s="100"/>
      <c r="F10237" s="100"/>
      <c r="H10237" s="102"/>
      <c r="I10237" s="103"/>
      <c r="J10237" s="102"/>
      <c r="L10237" s="100"/>
      <c r="M10237" s="100"/>
      <c r="N10237" s="100"/>
    </row>
    <row r="10238" spans="2:14">
      <c r="B10238" s="98"/>
      <c r="C10238" s="98"/>
      <c r="D10238" s="100"/>
      <c r="E10238" s="100"/>
      <c r="F10238" s="100"/>
      <c r="H10238" s="102"/>
      <c r="I10238" s="103"/>
      <c r="J10238" s="102"/>
      <c r="L10238" s="100"/>
      <c r="M10238" s="100"/>
      <c r="N10238" s="100"/>
    </row>
    <row r="10239" spans="2:14">
      <c r="B10239" s="98"/>
      <c r="C10239" s="98"/>
      <c r="D10239" s="100"/>
      <c r="E10239" s="100"/>
      <c r="F10239" s="100"/>
      <c r="H10239" s="102"/>
      <c r="I10239" s="103"/>
      <c r="J10239" s="102"/>
      <c r="L10239" s="100"/>
      <c r="M10239" s="100"/>
      <c r="N10239" s="100"/>
    </row>
    <row r="10240" spans="2:14">
      <c r="B10240" s="98"/>
      <c r="C10240" s="98"/>
      <c r="D10240" s="100"/>
      <c r="E10240" s="100"/>
      <c r="F10240" s="100"/>
      <c r="H10240" s="102"/>
      <c r="I10240" s="103"/>
      <c r="J10240" s="102"/>
      <c r="L10240" s="100"/>
      <c r="M10240" s="100"/>
      <c r="N10240" s="100"/>
    </row>
    <row r="10241" spans="2:14">
      <c r="B10241" s="98"/>
      <c r="C10241" s="98"/>
      <c r="D10241" s="100"/>
      <c r="E10241" s="100"/>
      <c r="F10241" s="100"/>
      <c r="H10241" s="102"/>
      <c r="I10241" s="103"/>
      <c r="J10241" s="102"/>
      <c r="L10241" s="100"/>
      <c r="M10241" s="100"/>
      <c r="N10241" s="100"/>
    </row>
    <row r="10242" spans="2:14">
      <c r="B10242" s="98"/>
      <c r="C10242" s="98"/>
      <c r="D10242" s="100"/>
      <c r="E10242" s="100"/>
      <c r="F10242" s="100"/>
      <c r="H10242" s="102"/>
      <c r="I10242" s="103"/>
      <c r="J10242" s="102"/>
      <c r="L10242" s="100"/>
      <c r="M10242" s="100"/>
      <c r="N10242" s="100"/>
    </row>
    <row r="10243" spans="2:14">
      <c r="B10243" s="98"/>
      <c r="C10243" s="98"/>
      <c r="D10243" s="100"/>
      <c r="E10243" s="100"/>
      <c r="F10243" s="100"/>
      <c r="H10243" s="102"/>
      <c r="I10243" s="103"/>
      <c r="J10243" s="102"/>
      <c r="L10243" s="100"/>
      <c r="M10243" s="100"/>
      <c r="N10243" s="100"/>
    </row>
    <row r="10244" spans="2:14">
      <c r="B10244" s="98"/>
      <c r="C10244" s="98"/>
      <c r="D10244" s="100"/>
      <c r="E10244" s="100"/>
      <c r="F10244" s="100"/>
      <c r="H10244" s="102"/>
      <c r="I10244" s="103"/>
      <c r="J10244" s="102"/>
      <c r="L10244" s="100"/>
      <c r="M10244" s="100"/>
      <c r="N10244" s="100"/>
    </row>
    <row r="10245" spans="2:14">
      <c r="B10245" s="98"/>
      <c r="C10245" s="98"/>
      <c r="D10245" s="100"/>
      <c r="E10245" s="100"/>
      <c r="F10245" s="100"/>
      <c r="H10245" s="102"/>
      <c r="I10245" s="103"/>
      <c r="J10245" s="102"/>
      <c r="L10245" s="100"/>
      <c r="M10245" s="100"/>
      <c r="N10245" s="100"/>
    </row>
    <row r="10246" spans="2:14">
      <c r="B10246" s="98"/>
      <c r="C10246" s="98"/>
      <c r="D10246" s="100"/>
      <c r="E10246" s="100"/>
      <c r="F10246" s="100"/>
      <c r="H10246" s="102"/>
      <c r="I10246" s="103"/>
      <c r="J10246" s="102"/>
      <c r="L10246" s="100"/>
      <c r="M10246" s="100"/>
      <c r="N10246" s="100"/>
    </row>
    <row r="10247" spans="2:14">
      <c r="B10247" s="98"/>
      <c r="C10247" s="98"/>
      <c r="D10247" s="100"/>
      <c r="E10247" s="100"/>
      <c r="F10247" s="100"/>
      <c r="H10247" s="102"/>
      <c r="I10247" s="103"/>
      <c r="J10247" s="102"/>
      <c r="L10247" s="100"/>
      <c r="M10247" s="100"/>
      <c r="N10247" s="100"/>
    </row>
    <row r="10248" spans="2:14">
      <c r="B10248" s="98"/>
      <c r="C10248" s="98"/>
      <c r="D10248" s="100"/>
      <c r="E10248" s="100"/>
      <c r="F10248" s="100"/>
      <c r="H10248" s="102"/>
      <c r="I10248" s="103"/>
      <c r="J10248" s="102"/>
      <c r="L10248" s="100"/>
      <c r="M10248" s="100"/>
      <c r="N10248" s="100"/>
    </row>
    <row r="10249" spans="2:14">
      <c r="B10249" s="98"/>
      <c r="C10249" s="98"/>
      <c r="D10249" s="100"/>
      <c r="E10249" s="100"/>
      <c r="F10249" s="100"/>
      <c r="H10249" s="102"/>
      <c r="I10249" s="103"/>
      <c r="J10249" s="102"/>
      <c r="L10249" s="100"/>
      <c r="M10249" s="100"/>
      <c r="N10249" s="100"/>
    </row>
    <row r="10250" spans="2:14">
      <c r="B10250" s="98"/>
      <c r="C10250" s="98"/>
      <c r="D10250" s="100"/>
      <c r="E10250" s="100"/>
      <c r="F10250" s="100"/>
      <c r="H10250" s="102"/>
      <c r="I10250" s="103"/>
      <c r="J10250" s="102"/>
      <c r="L10250" s="100"/>
      <c r="M10250" s="100"/>
      <c r="N10250" s="100"/>
    </row>
    <row r="10251" spans="2:14">
      <c r="B10251" s="98"/>
      <c r="C10251" s="98"/>
      <c r="D10251" s="100"/>
      <c r="E10251" s="100"/>
      <c r="F10251" s="100"/>
      <c r="H10251" s="102"/>
      <c r="I10251" s="103"/>
      <c r="J10251" s="102"/>
      <c r="L10251" s="100"/>
      <c r="M10251" s="100"/>
      <c r="N10251" s="100"/>
    </row>
    <row r="10252" spans="2:14">
      <c r="B10252" s="98"/>
      <c r="C10252" s="98"/>
      <c r="D10252" s="100"/>
      <c r="E10252" s="100"/>
      <c r="F10252" s="100"/>
      <c r="H10252" s="102"/>
      <c r="I10252" s="103"/>
      <c r="J10252" s="102"/>
      <c r="L10252" s="100"/>
      <c r="M10252" s="100"/>
      <c r="N10252" s="100"/>
    </row>
    <row r="10253" spans="2:14">
      <c r="B10253" s="98"/>
      <c r="C10253" s="98"/>
      <c r="D10253" s="100"/>
      <c r="E10253" s="100"/>
      <c r="F10253" s="100"/>
      <c r="H10253" s="102"/>
      <c r="I10253" s="103"/>
      <c r="J10253" s="102"/>
      <c r="L10253" s="100"/>
      <c r="M10253" s="100"/>
      <c r="N10253" s="100"/>
    </row>
    <row r="10254" spans="2:14">
      <c r="B10254" s="98"/>
      <c r="C10254" s="98"/>
      <c r="D10254" s="100"/>
      <c r="E10254" s="100"/>
      <c r="F10254" s="100"/>
      <c r="H10254" s="102"/>
      <c r="I10254" s="103"/>
      <c r="J10254" s="102"/>
      <c r="L10254" s="100"/>
      <c r="M10254" s="100"/>
      <c r="N10254" s="100"/>
    </row>
    <row r="10255" spans="2:14">
      <c r="B10255" s="98"/>
      <c r="C10255" s="98"/>
      <c r="D10255" s="100"/>
      <c r="E10255" s="100"/>
      <c r="F10255" s="100"/>
      <c r="H10255" s="102"/>
      <c r="I10255" s="103"/>
      <c r="J10255" s="102"/>
      <c r="L10255" s="100"/>
      <c r="M10255" s="100"/>
      <c r="N10255" s="100"/>
    </row>
    <row r="10256" spans="2:14">
      <c r="B10256" s="98"/>
      <c r="C10256" s="98"/>
      <c r="D10256" s="100"/>
      <c r="E10256" s="100"/>
      <c r="F10256" s="100"/>
      <c r="H10256" s="102"/>
      <c r="I10256" s="103"/>
      <c r="J10256" s="102"/>
      <c r="L10256" s="100"/>
      <c r="M10256" s="100"/>
      <c r="N10256" s="100"/>
    </row>
    <row r="10257" spans="2:14">
      <c r="B10257" s="98"/>
      <c r="C10257" s="98"/>
      <c r="D10257" s="100"/>
      <c r="E10257" s="100"/>
      <c r="F10257" s="100"/>
      <c r="H10257" s="102"/>
      <c r="I10257" s="103"/>
      <c r="J10257" s="102"/>
      <c r="L10257" s="100"/>
      <c r="M10257" s="100"/>
      <c r="N10257" s="100"/>
    </row>
    <row r="10258" spans="2:14">
      <c r="B10258" s="98"/>
      <c r="C10258" s="98"/>
      <c r="D10258" s="100"/>
      <c r="E10258" s="100"/>
      <c r="F10258" s="100"/>
      <c r="H10258" s="102"/>
      <c r="I10258" s="103"/>
      <c r="J10258" s="102"/>
      <c r="L10258" s="100"/>
      <c r="M10258" s="100"/>
      <c r="N10258" s="100"/>
    </row>
    <row r="10259" spans="2:14">
      <c r="B10259" s="98"/>
      <c r="C10259" s="98"/>
      <c r="D10259" s="100"/>
      <c r="E10259" s="100"/>
      <c r="F10259" s="100"/>
      <c r="H10259" s="102"/>
      <c r="I10259" s="103"/>
      <c r="J10259" s="102"/>
      <c r="L10259" s="100"/>
      <c r="M10259" s="100"/>
      <c r="N10259" s="100"/>
    </row>
    <row r="10260" spans="2:14">
      <c r="B10260" s="98"/>
      <c r="C10260" s="98"/>
      <c r="D10260" s="100"/>
      <c r="E10260" s="100"/>
      <c r="F10260" s="100"/>
      <c r="H10260" s="102"/>
      <c r="I10260" s="103"/>
      <c r="J10260" s="102"/>
      <c r="L10260" s="100"/>
      <c r="M10260" s="100"/>
      <c r="N10260" s="100"/>
    </row>
    <row r="10261" spans="2:14">
      <c r="B10261" s="98"/>
      <c r="C10261" s="98"/>
      <c r="D10261" s="100"/>
      <c r="E10261" s="100"/>
      <c r="F10261" s="100"/>
      <c r="H10261" s="102"/>
      <c r="I10261" s="103"/>
      <c r="J10261" s="102"/>
      <c r="L10261" s="100"/>
      <c r="M10261" s="100"/>
      <c r="N10261" s="100"/>
    </row>
    <row r="10262" spans="2:14">
      <c r="B10262" s="98"/>
      <c r="C10262" s="98"/>
      <c r="D10262" s="100"/>
      <c r="E10262" s="100"/>
      <c r="F10262" s="100"/>
      <c r="H10262" s="102"/>
      <c r="I10262" s="103"/>
      <c r="J10262" s="102"/>
      <c r="L10262" s="100"/>
      <c r="M10262" s="100"/>
      <c r="N10262" s="100"/>
    </row>
    <row r="10263" spans="2:14">
      <c r="B10263" s="98"/>
      <c r="C10263" s="98"/>
      <c r="D10263" s="100"/>
      <c r="E10263" s="100"/>
      <c r="F10263" s="100"/>
      <c r="H10263" s="102"/>
      <c r="I10263" s="103"/>
      <c r="J10263" s="102"/>
      <c r="L10263" s="100"/>
      <c r="M10263" s="100"/>
      <c r="N10263" s="100"/>
    </row>
    <row r="10264" spans="2:14">
      <c r="B10264" s="98"/>
      <c r="C10264" s="98"/>
      <c r="D10264" s="100"/>
      <c r="E10264" s="100"/>
      <c r="F10264" s="100"/>
      <c r="H10264" s="102"/>
      <c r="I10264" s="103"/>
      <c r="J10264" s="102"/>
      <c r="L10264" s="100"/>
      <c r="M10264" s="100"/>
      <c r="N10264" s="100"/>
    </row>
    <row r="10265" spans="2:14">
      <c r="B10265" s="98"/>
      <c r="C10265" s="98"/>
      <c r="D10265" s="100"/>
      <c r="E10265" s="100"/>
      <c r="F10265" s="100"/>
      <c r="H10265" s="102"/>
      <c r="I10265" s="103"/>
      <c r="J10265" s="102"/>
      <c r="L10265" s="100"/>
      <c r="M10265" s="100"/>
      <c r="N10265" s="100"/>
    </row>
    <row r="10266" spans="2:14">
      <c r="B10266" s="98"/>
      <c r="C10266" s="98"/>
      <c r="D10266" s="100"/>
      <c r="E10266" s="100"/>
      <c r="F10266" s="100"/>
      <c r="H10266" s="102"/>
      <c r="I10266" s="103"/>
      <c r="J10266" s="102"/>
      <c r="L10266" s="100"/>
      <c r="M10266" s="100"/>
      <c r="N10266" s="100"/>
    </row>
    <row r="10267" spans="2:14">
      <c r="B10267" s="98"/>
      <c r="C10267" s="98"/>
      <c r="D10267" s="100"/>
      <c r="E10267" s="100"/>
      <c r="F10267" s="100"/>
      <c r="H10267" s="102"/>
      <c r="I10267" s="103"/>
      <c r="J10267" s="102"/>
      <c r="L10267" s="100"/>
      <c r="M10267" s="100"/>
      <c r="N10267" s="100"/>
    </row>
    <row r="10268" spans="2:14">
      <c r="B10268" s="98"/>
      <c r="C10268" s="98"/>
      <c r="D10268" s="100"/>
      <c r="E10268" s="100"/>
      <c r="F10268" s="100"/>
      <c r="H10268" s="102"/>
      <c r="I10268" s="103"/>
      <c r="J10268" s="102"/>
      <c r="L10268" s="100"/>
      <c r="M10268" s="100"/>
      <c r="N10268" s="100"/>
    </row>
    <row r="10269" spans="2:14">
      <c r="B10269" s="98"/>
      <c r="C10269" s="98"/>
      <c r="D10269" s="100"/>
      <c r="E10269" s="100"/>
      <c r="F10269" s="100"/>
      <c r="H10269" s="102"/>
      <c r="I10269" s="103"/>
      <c r="J10269" s="102"/>
      <c r="L10269" s="100"/>
      <c r="M10269" s="100"/>
      <c r="N10269" s="100"/>
    </row>
    <row r="10270" spans="2:14">
      <c r="B10270" s="98"/>
      <c r="C10270" s="98"/>
      <c r="D10270" s="100"/>
      <c r="E10270" s="100"/>
      <c r="F10270" s="100"/>
      <c r="H10270" s="102"/>
      <c r="I10270" s="103"/>
      <c r="J10270" s="102"/>
      <c r="L10270" s="100"/>
      <c r="M10270" s="100"/>
      <c r="N10270" s="100"/>
    </row>
    <row r="10271" spans="2:14">
      <c r="B10271" s="98"/>
      <c r="C10271" s="98"/>
      <c r="D10271" s="100"/>
      <c r="E10271" s="100"/>
      <c r="F10271" s="100"/>
      <c r="H10271" s="102"/>
      <c r="I10271" s="103"/>
      <c r="J10271" s="102"/>
      <c r="L10271" s="100"/>
      <c r="M10271" s="100"/>
      <c r="N10271" s="100"/>
    </row>
    <row r="10272" spans="2:14">
      <c r="B10272" s="98"/>
      <c r="C10272" s="98"/>
      <c r="D10272" s="100"/>
      <c r="E10272" s="100"/>
      <c r="F10272" s="100"/>
      <c r="H10272" s="102"/>
      <c r="I10272" s="103"/>
      <c r="J10272" s="102"/>
      <c r="L10272" s="100"/>
      <c r="M10272" s="100"/>
      <c r="N10272" s="100"/>
    </row>
    <row r="10273" spans="2:14">
      <c r="B10273" s="98"/>
      <c r="C10273" s="98"/>
      <c r="D10273" s="100"/>
      <c r="E10273" s="100"/>
      <c r="F10273" s="100"/>
      <c r="H10273" s="102"/>
      <c r="I10273" s="103"/>
      <c r="J10273" s="102"/>
      <c r="L10273" s="100"/>
      <c r="M10273" s="100"/>
      <c r="N10273" s="100"/>
    </row>
    <row r="10274" spans="2:14">
      <c r="B10274" s="98"/>
      <c r="C10274" s="98"/>
      <c r="D10274" s="100"/>
      <c r="E10274" s="100"/>
      <c r="F10274" s="100"/>
      <c r="H10274" s="102"/>
      <c r="I10274" s="103"/>
      <c r="J10274" s="102"/>
      <c r="L10274" s="100"/>
      <c r="M10274" s="100"/>
      <c r="N10274" s="100"/>
    </row>
    <row r="10275" spans="2:14">
      <c r="B10275" s="98"/>
      <c r="C10275" s="98"/>
      <c r="D10275" s="100"/>
      <c r="E10275" s="100"/>
      <c r="F10275" s="100"/>
      <c r="H10275" s="102"/>
      <c r="I10275" s="103"/>
      <c r="J10275" s="102"/>
      <c r="L10275" s="100"/>
      <c r="M10275" s="100"/>
      <c r="N10275" s="100"/>
    </row>
    <row r="10276" spans="2:14">
      <c r="B10276" s="98"/>
      <c r="C10276" s="98"/>
      <c r="D10276" s="100"/>
      <c r="E10276" s="100"/>
      <c r="F10276" s="100"/>
      <c r="H10276" s="102"/>
      <c r="I10276" s="103"/>
      <c r="J10276" s="102"/>
      <c r="L10276" s="100"/>
      <c r="M10276" s="100"/>
      <c r="N10276" s="100"/>
    </row>
    <row r="10277" spans="2:14">
      <c r="B10277" s="98"/>
      <c r="C10277" s="98"/>
      <c r="D10277" s="100"/>
      <c r="E10277" s="100"/>
      <c r="F10277" s="100"/>
      <c r="H10277" s="102"/>
      <c r="I10277" s="103"/>
      <c r="J10277" s="102"/>
      <c r="L10277" s="100"/>
      <c r="M10277" s="100"/>
      <c r="N10277" s="100"/>
    </row>
    <row r="10278" spans="2:14">
      <c r="B10278" s="98"/>
      <c r="C10278" s="98"/>
      <c r="D10278" s="100"/>
      <c r="E10278" s="100"/>
      <c r="F10278" s="100"/>
      <c r="H10278" s="102"/>
      <c r="I10278" s="103"/>
      <c r="J10278" s="102"/>
      <c r="L10278" s="100"/>
      <c r="M10278" s="100"/>
      <c r="N10278" s="100"/>
    </row>
    <row r="10279" spans="2:14">
      <c r="B10279" s="98"/>
      <c r="C10279" s="98"/>
      <c r="D10279" s="100"/>
      <c r="E10279" s="100"/>
      <c r="F10279" s="100"/>
      <c r="H10279" s="102"/>
      <c r="I10279" s="103"/>
      <c r="J10279" s="102"/>
      <c r="L10279" s="100"/>
      <c r="M10279" s="100"/>
      <c r="N10279" s="100"/>
    </row>
    <row r="10280" spans="2:14">
      <c r="B10280" s="98"/>
      <c r="C10280" s="98"/>
      <c r="D10280" s="100"/>
      <c r="E10280" s="100"/>
      <c r="F10280" s="100"/>
      <c r="H10280" s="102"/>
      <c r="I10280" s="103"/>
      <c r="J10280" s="102"/>
      <c r="L10280" s="100"/>
      <c r="M10280" s="100"/>
      <c r="N10280" s="100"/>
    </row>
    <row r="10281" spans="2:14">
      <c r="B10281" s="98"/>
      <c r="C10281" s="98"/>
      <c r="D10281" s="100"/>
      <c r="E10281" s="100"/>
      <c r="F10281" s="100"/>
      <c r="H10281" s="102"/>
      <c r="I10281" s="103"/>
      <c r="J10281" s="102"/>
      <c r="L10281" s="100"/>
      <c r="M10281" s="100"/>
      <c r="N10281" s="100"/>
    </row>
    <row r="10282" spans="2:14">
      <c r="B10282" s="98"/>
      <c r="C10282" s="98"/>
      <c r="D10282" s="100"/>
      <c r="E10282" s="100"/>
      <c r="F10282" s="100"/>
      <c r="H10282" s="102"/>
      <c r="I10282" s="103"/>
      <c r="J10282" s="102"/>
      <c r="L10282" s="100"/>
      <c r="M10282" s="100"/>
      <c r="N10282" s="100"/>
    </row>
    <row r="10283" spans="2:14">
      <c r="B10283" s="98"/>
      <c r="C10283" s="98"/>
      <c r="D10283" s="100"/>
      <c r="E10283" s="100"/>
      <c r="F10283" s="100"/>
      <c r="H10283" s="102"/>
      <c r="I10283" s="103"/>
      <c r="J10283" s="102"/>
      <c r="L10283" s="100"/>
      <c r="M10283" s="100"/>
      <c r="N10283" s="100"/>
    </row>
    <row r="10284" spans="2:14">
      <c r="B10284" s="98"/>
      <c r="C10284" s="98"/>
      <c r="D10284" s="100"/>
      <c r="E10284" s="100"/>
      <c r="F10284" s="100"/>
      <c r="H10284" s="102"/>
      <c r="I10284" s="103"/>
      <c r="J10284" s="102"/>
      <c r="L10284" s="100"/>
      <c r="M10284" s="100"/>
      <c r="N10284" s="100"/>
    </row>
    <row r="10285" spans="2:14">
      <c r="B10285" s="98"/>
      <c r="C10285" s="98"/>
      <c r="D10285" s="100"/>
      <c r="E10285" s="100"/>
      <c r="F10285" s="100"/>
      <c r="H10285" s="102"/>
      <c r="I10285" s="103"/>
      <c r="J10285" s="102"/>
      <c r="L10285" s="100"/>
      <c r="M10285" s="100"/>
      <c r="N10285" s="100"/>
    </row>
    <row r="10286" spans="2:14">
      <c r="B10286" s="98"/>
      <c r="C10286" s="98"/>
      <c r="D10286" s="100"/>
      <c r="E10286" s="100"/>
      <c r="F10286" s="100"/>
      <c r="H10286" s="102"/>
      <c r="I10286" s="103"/>
      <c r="J10286" s="102"/>
      <c r="L10286" s="100"/>
      <c r="M10286" s="100"/>
      <c r="N10286" s="100"/>
    </row>
    <row r="10287" spans="2:14">
      <c r="B10287" s="98"/>
      <c r="C10287" s="98"/>
      <c r="D10287" s="100"/>
      <c r="E10287" s="100"/>
      <c r="F10287" s="100"/>
      <c r="H10287" s="102"/>
      <c r="I10287" s="103"/>
      <c r="J10287" s="102"/>
      <c r="L10287" s="100"/>
      <c r="M10287" s="100"/>
      <c r="N10287" s="100"/>
    </row>
    <row r="10288" spans="2:14">
      <c r="B10288" s="98"/>
      <c r="C10288" s="98"/>
      <c r="D10288" s="100"/>
      <c r="E10288" s="100"/>
      <c r="F10288" s="100"/>
      <c r="H10288" s="102"/>
      <c r="I10288" s="103"/>
      <c r="J10288" s="102"/>
      <c r="L10288" s="100"/>
      <c r="M10288" s="100"/>
      <c r="N10288" s="100"/>
    </row>
    <row r="10289" spans="2:14">
      <c r="B10289" s="98"/>
      <c r="C10289" s="98"/>
      <c r="D10289" s="100"/>
      <c r="E10289" s="100"/>
      <c r="F10289" s="100"/>
      <c r="H10289" s="102"/>
      <c r="I10289" s="103"/>
      <c r="J10289" s="102"/>
      <c r="L10289" s="100"/>
      <c r="M10289" s="100"/>
      <c r="N10289" s="100"/>
    </row>
    <row r="10290" spans="2:14">
      <c r="B10290" s="98"/>
      <c r="C10290" s="98"/>
      <c r="D10290" s="100"/>
      <c r="E10290" s="100"/>
      <c r="F10290" s="100"/>
      <c r="H10290" s="102"/>
      <c r="I10290" s="103"/>
      <c r="J10290" s="102"/>
      <c r="L10290" s="100"/>
      <c r="M10290" s="100"/>
      <c r="N10290" s="100"/>
    </row>
    <row r="10291" spans="2:14">
      <c r="B10291" s="98"/>
      <c r="C10291" s="98"/>
      <c r="D10291" s="100"/>
      <c r="E10291" s="100"/>
      <c r="F10291" s="100"/>
      <c r="H10291" s="102"/>
      <c r="I10291" s="103"/>
      <c r="J10291" s="102"/>
      <c r="L10291" s="100"/>
      <c r="M10291" s="100"/>
      <c r="N10291" s="100"/>
    </row>
    <row r="10292" spans="2:14">
      <c r="B10292" s="98"/>
      <c r="C10292" s="98"/>
      <c r="D10292" s="100"/>
      <c r="E10292" s="100"/>
      <c r="F10292" s="100"/>
      <c r="H10292" s="102"/>
      <c r="I10292" s="103"/>
      <c r="J10292" s="102"/>
      <c r="L10292" s="100"/>
      <c r="M10292" s="100"/>
      <c r="N10292" s="100"/>
    </row>
    <row r="10293" spans="2:14">
      <c r="B10293" s="98"/>
      <c r="C10293" s="98"/>
      <c r="D10293" s="100"/>
      <c r="E10293" s="100"/>
      <c r="F10293" s="100"/>
      <c r="H10293" s="102"/>
      <c r="I10293" s="103"/>
      <c r="J10293" s="102"/>
      <c r="L10293" s="100"/>
      <c r="M10293" s="100"/>
      <c r="N10293" s="100"/>
    </row>
    <row r="10294" spans="2:14">
      <c r="B10294" s="98"/>
      <c r="C10294" s="98"/>
      <c r="D10294" s="100"/>
      <c r="E10294" s="100"/>
      <c r="F10294" s="100"/>
      <c r="H10294" s="102"/>
      <c r="I10294" s="103"/>
      <c r="J10294" s="102"/>
      <c r="L10294" s="100"/>
      <c r="M10294" s="100"/>
      <c r="N10294" s="100"/>
    </row>
    <row r="10295" spans="2:14">
      <c r="B10295" s="98"/>
      <c r="C10295" s="98"/>
      <c r="D10295" s="100"/>
      <c r="E10295" s="100"/>
      <c r="F10295" s="100"/>
      <c r="H10295" s="102"/>
      <c r="I10295" s="103"/>
      <c r="J10295" s="102"/>
      <c r="L10295" s="100"/>
      <c r="M10295" s="100"/>
      <c r="N10295" s="100"/>
    </row>
    <row r="10296" spans="2:14">
      <c r="B10296" s="98"/>
      <c r="C10296" s="98"/>
      <c r="D10296" s="100"/>
      <c r="E10296" s="100"/>
      <c r="F10296" s="100"/>
      <c r="H10296" s="102"/>
      <c r="I10296" s="103"/>
      <c r="J10296" s="102"/>
      <c r="L10296" s="100"/>
      <c r="M10296" s="100"/>
      <c r="N10296" s="100"/>
    </row>
    <row r="10297" spans="2:14">
      <c r="B10297" s="98"/>
      <c r="C10297" s="98"/>
      <c r="D10297" s="100"/>
      <c r="E10297" s="100"/>
      <c r="F10297" s="100"/>
      <c r="H10297" s="102"/>
      <c r="I10297" s="103"/>
      <c r="J10297" s="102"/>
      <c r="L10297" s="100"/>
      <c r="M10297" s="100"/>
      <c r="N10297" s="100"/>
    </row>
    <row r="10298" spans="2:14">
      <c r="B10298" s="98"/>
      <c r="C10298" s="98"/>
      <c r="D10298" s="100"/>
      <c r="E10298" s="100"/>
      <c r="F10298" s="100"/>
      <c r="H10298" s="102"/>
      <c r="I10298" s="103"/>
      <c r="J10298" s="102"/>
      <c r="L10298" s="100"/>
      <c r="M10298" s="100"/>
      <c r="N10298" s="100"/>
    </row>
    <row r="10299" spans="2:14">
      <c r="B10299" s="98"/>
      <c r="C10299" s="98"/>
      <c r="D10299" s="100"/>
      <c r="E10299" s="100"/>
      <c r="F10299" s="100"/>
      <c r="H10299" s="102"/>
      <c r="I10299" s="103"/>
      <c r="J10299" s="102"/>
      <c r="L10299" s="100"/>
      <c r="M10299" s="100"/>
      <c r="N10299" s="100"/>
    </row>
    <row r="10300" spans="2:14">
      <c r="B10300" s="98"/>
      <c r="C10300" s="98"/>
      <c r="D10300" s="100"/>
      <c r="E10300" s="100"/>
      <c r="F10300" s="100"/>
      <c r="H10300" s="102"/>
      <c r="I10300" s="103"/>
      <c r="J10300" s="102"/>
      <c r="L10300" s="100"/>
      <c r="M10300" s="100"/>
      <c r="N10300" s="100"/>
    </row>
    <row r="10301" spans="2:14">
      <c r="B10301" s="98"/>
      <c r="C10301" s="98"/>
      <c r="D10301" s="100"/>
      <c r="E10301" s="100"/>
      <c r="F10301" s="100"/>
      <c r="H10301" s="102"/>
      <c r="I10301" s="103"/>
      <c r="J10301" s="102"/>
      <c r="L10301" s="100"/>
      <c r="M10301" s="100"/>
      <c r="N10301" s="100"/>
    </row>
    <row r="10302" spans="2:14">
      <c r="B10302" s="98"/>
      <c r="C10302" s="98"/>
      <c r="D10302" s="100"/>
      <c r="E10302" s="100"/>
      <c r="F10302" s="100"/>
      <c r="H10302" s="102"/>
      <c r="I10302" s="103"/>
      <c r="J10302" s="102"/>
      <c r="L10302" s="100"/>
      <c r="M10302" s="100"/>
      <c r="N10302" s="100"/>
    </row>
    <row r="10303" spans="2:14">
      <c r="B10303" s="98"/>
      <c r="C10303" s="98"/>
      <c r="D10303" s="100"/>
      <c r="E10303" s="100"/>
      <c r="F10303" s="100"/>
      <c r="H10303" s="102"/>
      <c r="I10303" s="103"/>
      <c r="J10303" s="102"/>
      <c r="L10303" s="100"/>
      <c r="M10303" s="100"/>
      <c r="N10303" s="100"/>
    </row>
    <row r="10304" spans="2:14">
      <c r="B10304" s="98"/>
      <c r="C10304" s="98"/>
      <c r="D10304" s="100"/>
      <c r="E10304" s="100"/>
      <c r="F10304" s="100"/>
      <c r="H10304" s="102"/>
      <c r="I10304" s="103"/>
      <c r="J10304" s="102"/>
      <c r="L10304" s="100"/>
      <c r="M10304" s="100"/>
      <c r="N10304" s="100"/>
    </row>
    <row r="10305" spans="2:14">
      <c r="B10305" s="98"/>
      <c r="C10305" s="98"/>
      <c r="D10305" s="100"/>
      <c r="E10305" s="100"/>
      <c r="F10305" s="100"/>
      <c r="H10305" s="102"/>
      <c r="I10305" s="103"/>
      <c r="J10305" s="102"/>
      <c r="L10305" s="100"/>
      <c r="M10305" s="100"/>
      <c r="N10305" s="100"/>
    </row>
    <row r="10306" spans="2:14">
      <c r="B10306" s="98"/>
      <c r="C10306" s="98"/>
      <c r="D10306" s="100"/>
      <c r="E10306" s="100"/>
      <c r="F10306" s="100"/>
      <c r="H10306" s="102"/>
      <c r="I10306" s="103"/>
      <c r="J10306" s="102"/>
      <c r="L10306" s="100"/>
      <c r="M10306" s="100"/>
      <c r="N10306" s="100"/>
    </row>
    <row r="10307" spans="2:14">
      <c r="B10307" s="98"/>
      <c r="C10307" s="98"/>
      <c r="D10307" s="100"/>
      <c r="E10307" s="100"/>
      <c r="F10307" s="100"/>
      <c r="H10307" s="102"/>
      <c r="I10307" s="103"/>
      <c r="J10307" s="102"/>
      <c r="L10307" s="100"/>
      <c r="M10307" s="100"/>
      <c r="N10307" s="100"/>
    </row>
    <row r="10308" spans="2:14">
      <c r="B10308" s="98"/>
      <c r="C10308" s="98"/>
      <c r="D10308" s="100"/>
      <c r="E10308" s="100"/>
      <c r="F10308" s="100"/>
      <c r="H10308" s="102"/>
      <c r="I10308" s="103"/>
      <c r="J10308" s="102"/>
      <c r="L10308" s="100"/>
      <c r="M10308" s="100"/>
      <c r="N10308" s="100"/>
    </row>
    <row r="10309" spans="2:14">
      <c r="B10309" s="98"/>
      <c r="C10309" s="98"/>
      <c r="D10309" s="100"/>
      <c r="E10309" s="100"/>
      <c r="F10309" s="100"/>
      <c r="H10309" s="102"/>
      <c r="I10309" s="103"/>
      <c r="J10309" s="102"/>
      <c r="L10309" s="100"/>
      <c r="M10309" s="100"/>
      <c r="N10309" s="100"/>
    </row>
    <row r="10310" spans="2:14">
      <c r="B10310" s="98"/>
      <c r="C10310" s="98"/>
      <c r="D10310" s="100"/>
      <c r="E10310" s="100"/>
      <c r="F10310" s="100"/>
      <c r="H10310" s="102"/>
      <c r="I10310" s="103"/>
      <c r="J10310" s="102"/>
      <c r="L10310" s="100"/>
      <c r="M10310" s="100"/>
      <c r="N10310" s="100"/>
    </row>
    <row r="10311" spans="2:14">
      <c r="B10311" s="98"/>
      <c r="C10311" s="98"/>
      <c r="D10311" s="100"/>
      <c r="E10311" s="100"/>
      <c r="F10311" s="100"/>
      <c r="H10311" s="102"/>
      <c r="I10311" s="103"/>
      <c r="J10311" s="102"/>
      <c r="L10311" s="100"/>
      <c r="M10311" s="100"/>
      <c r="N10311" s="100"/>
    </row>
    <row r="10312" spans="2:14">
      <c r="B10312" s="98"/>
      <c r="C10312" s="98"/>
      <c r="D10312" s="100"/>
      <c r="E10312" s="100"/>
      <c r="F10312" s="100"/>
      <c r="H10312" s="102"/>
      <c r="I10312" s="103"/>
      <c r="J10312" s="102"/>
      <c r="L10312" s="100"/>
      <c r="M10312" s="100"/>
      <c r="N10312" s="100"/>
    </row>
    <row r="10313" spans="2:14">
      <c r="B10313" s="98"/>
      <c r="C10313" s="98"/>
      <c r="D10313" s="100"/>
      <c r="E10313" s="100"/>
      <c r="F10313" s="100"/>
      <c r="H10313" s="102"/>
      <c r="I10313" s="103"/>
      <c r="J10313" s="102"/>
      <c r="L10313" s="100"/>
      <c r="M10313" s="100"/>
      <c r="N10313" s="100"/>
    </row>
    <row r="10314" spans="2:14">
      <c r="B10314" s="98"/>
      <c r="C10314" s="98"/>
      <c r="D10314" s="100"/>
      <c r="E10314" s="100"/>
      <c r="F10314" s="100"/>
      <c r="H10314" s="102"/>
      <c r="I10314" s="103"/>
      <c r="J10314" s="102"/>
      <c r="L10314" s="100"/>
      <c r="M10314" s="100"/>
      <c r="N10314" s="100"/>
    </row>
    <row r="10315" spans="2:14">
      <c r="B10315" s="98"/>
      <c r="C10315" s="98"/>
      <c r="D10315" s="100"/>
      <c r="E10315" s="100"/>
      <c r="F10315" s="100"/>
      <c r="H10315" s="102"/>
      <c r="I10315" s="103"/>
      <c r="J10315" s="102"/>
      <c r="L10315" s="100"/>
      <c r="M10315" s="100"/>
      <c r="N10315" s="100"/>
    </row>
    <row r="10316" spans="2:14">
      <c r="B10316" s="98"/>
      <c r="C10316" s="98"/>
      <c r="D10316" s="100"/>
      <c r="E10316" s="100"/>
      <c r="F10316" s="100"/>
      <c r="H10316" s="102"/>
      <c r="I10316" s="103"/>
      <c r="J10316" s="102"/>
      <c r="L10316" s="100"/>
      <c r="M10316" s="100"/>
      <c r="N10316" s="100"/>
    </row>
    <row r="10317" spans="2:14">
      <c r="B10317" s="98"/>
      <c r="C10317" s="98"/>
      <c r="D10317" s="100"/>
      <c r="E10317" s="100"/>
      <c r="F10317" s="100"/>
      <c r="H10317" s="102"/>
      <c r="I10317" s="103"/>
      <c r="J10317" s="102"/>
      <c r="L10317" s="100"/>
      <c r="M10317" s="100"/>
      <c r="N10317" s="100"/>
    </row>
    <row r="10318" spans="2:14">
      <c r="B10318" s="98"/>
      <c r="C10318" s="98"/>
      <c r="D10318" s="100"/>
      <c r="E10318" s="100"/>
      <c r="F10318" s="100"/>
      <c r="H10318" s="102"/>
      <c r="I10318" s="103"/>
      <c r="J10318" s="102"/>
      <c r="L10318" s="100"/>
      <c r="M10318" s="100"/>
      <c r="N10318" s="100"/>
    </row>
    <row r="10319" spans="2:14">
      <c r="B10319" s="98"/>
      <c r="C10319" s="98"/>
      <c r="D10319" s="100"/>
      <c r="E10319" s="100"/>
      <c r="F10319" s="100"/>
      <c r="H10319" s="102"/>
      <c r="I10319" s="103"/>
      <c r="J10319" s="102"/>
      <c r="L10319" s="100"/>
      <c r="M10319" s="100"/>
      <c r="N10319" s="100"/>
    </row>
    <row r="10320" spans="2:14">
      <c r="B10320" s="98"/>
      <c r="C10320" s="98"/>
      <c r="D10320" s="100"/>
      <c r="E10320" s="100"/>
      <c r="F10320" s="100"/>
      <c r="H10320" s="102"/>
      <c r="I10320" s="103"/>
      <c r="J10320" s="102"/>
      <c r="L10320" s="100"/>
      <c r="M10320" s="100"/>
      <c r="N10320" s="100"/>
    </row>
    <row r="10321" spans="2:14">
      <c r="B10321" s="98"/>
      <c r="C10321" s="98"/>
      <c r="D10321" s="100"/>
      <c r="E10321" s="100"/>
      <c r="F10321" s="100"/>
      <c r="H10321" s="102"/>
      <c r="I10321" s="103"/>
      <c r="J10321" s="102"/>
      <c r="L10321" s="100"/>
      <c r="M10321" s="100"/>
      <c r="N10321" s="100"/>
    </row>
    <row r="10322" spans="2:14">
      <c r="B10322" s="98"/>
      <c r="C10322" s="98"/>
      <c r="D10322" s="100"/>
      <c r="E10322" s="100"/>
      <c r="F10322" s="100"/>
      <c r="H10322" s="102"/>
      <c r="I10322" s="103"/>
      <c r="J10322" s="102"/>
      <c r="L10322" s="100"/>
      <c r="M10322" s="100"/>
      <c r="N10322" s="100"/>
    </row>
    <row r="10323" spans="2:14">
      <c r="B10323" s="98"/>
      <c r="C10323" s="98"/>
      <c r="D10323" s="100"/>
      <c r="E10323" s="100"/>
      <c r="F10323" s="100"/>
      <c r="H10323" s="102"/>
      <c r="I10323" s="103"/>
      <c r="J10323" s="102"/>
      <c r="L10323" s="100"/>
      <c r="M10323" s="100"/>
      <c r="N10323" s="100"/>
    </row>
    <row r="10324" spans="2:14">
      <c r="B10324" s="98"/>
      <c r="C10324" s="98"/>
      <c r="D10324" s="100"/>
      <c r="E10324" s="100"/>
      <c r="F10324" s="100"/>
      <c r="H10324" s="102"/>
      <c r="I10324" s="103"/>
      <c r="J10324" s="102"/>
      <c r="L10324" s="100"/>
      <c r="M10324" s="100"/>
      <c r="N10324" s="100"/>
    </row>
    <row r="10325" spans="2:14">
      <c r="B10325" s="98"/>
      <c r="C10325" s="98"/>
      <c r="D10325" s="100"/>
      <c r="E10325" s="100"/>
      <c r="F10325" s="100"/>
      <c r="H10325" s="102"/>
      <c r="I10325" s="103"/>
      <c r="J10325" s="102"/>
      <c r="L10325" s="100"/>
      <c r="M10325" s="100"/>
      <c r="N10325" s="100"/>
    </row>
    <row r="10326" spans="2:14">
      <c r="B10326" s="98"/>
      <c r="C10326" s="98"/>
      <c r="D10326" s="100"/>
      <c r="E10326" s="100"/>
      <c r="F10326" s="100"/>
      <c r="H10326" s="102"/>
      <c r="I10326" s="103"/>
      <c r="J10326" s="102"/>
      <c r="L10326" s="100"/>
      <c r="M10326" s="100"/>
      <c r="N10326" s="100"/>
    </row>
    <row r="10327" spans="2:14">
      <c r="B10327" s="98"/>
      <c r="C10327" s="98"/>
      <c r="D10327" s="100"/>
      <c r="E10327" s="100"/>
      <c r="F10327" s="100"/>
      <c r="H10327" s="102"/>
      <c r="I10327" s="103"/>
      <c r="J10327" s="102"/>
      <c r="L10327" s="100"/>
      <c r="M10327" s="100"/>
      <c r="N10327" s="100"/>
    </row>
    <row r="10328" spans="2:14">
      <c r="B10328" s="98"/>
      <c r="C10328" s="98"/>
      <c r="D10328" s="100"/>
      <c r="E10328" s="100"/>
      <c r="F10328" s="100"/>
      <c r="H10328" s="102"/>
      <c r="I10328" s="103"/>
      <c r="J10328" s="102"/>
      <c r="L10328" s="100"/>
      <c r="M10328" s="100"/>
      <c r="N10328" s="100"/>
    </row>
    <row r="10329" spans="2:14">
      <c r="B10329" s="98"/>
      <c r="C10329" s="98"/>
      <c r="D10329" s="100"/>
      <c r="E10329" s="100"/>
      <c r="F10329" s="100"/>
      <c r="H10329" s="102"/>
      <c r="I10329" s="103"/>
      <c r="J10329" s="102"/>
      <c r="L10329" s="100"/>
      <c r="M10329" s="100"/>
      <c r="N10329" s="100"/>
    </row>
    <row r="10330" spans="2:14">
      <c r="B10330" s="98"/>
      <c r="C10330" s="98"/>
      <c r="D10330" s="100"/>
      <c r="E10330" s="100"/>
      <c r="F10330" s="100"/>
      <c r="H10330" s="102"/>
      <c r="I10330" s="103"/>
      <c r="J10330" s="102"/>
      <c r="L10330" s="100"/>
      <c r="M10330" s="100"/>
      <c r="N10330" s="100"/>
    </row>
    <row r="10331" spans="2:14">
      <c r="B10331" s="98"/>
      <c r="C10331" s="98"/>
      <c r="D10331" s="100"/>
      <c r="E10331" s="100"/>
      <c r="F10331" s="100"/>
      <c r="H10331" s="102"/>
      <c r="I10331" s="103"/>
      <c r="J10331" s="102"/>
      <c r="L10331" s="100"/>
      <c r="M10331" s="100"/>
      <c r="N10331" s="100"/>
    </row>
    <row r="10332" spans="2:14">
      <c r="B10332" s="98"/>
      <c r="C10332" s="98"/>
      <c r="D10332" s="100"/>
      <c r="E10332" s="100"/>
      <c r="F10332" s="100"/>
      <c r="H10332" s="102"/>
      <c r="I10332" s="103"/>
      <c r="J10332" s="102"/>
      <c r="L10332" s="100"/>
      <c r="M10332" s="100"/>
      <c r="N10332" s="100"/>
    </row>
    <row r="10333" spans="2:14">
      <c r="B10333" s="98"/>
      <c r="C10333" s="98"/>
      <c r="D10333" s="100"/>
      <c r="E10333" s="100"/>
      <c r="F10333" s="100"/>
      <c r="H10333" s="102"/>
      <c r="I10333" s="103"/>
      <c r="J10333" s="102"/>
      <c r="L10333" s="100"/>
      <c r="M10333" s="100"/>
      <c r="N10333" s="100"/>
    </row>
    <row r="10334" spans="2:14">
      <c r="B10334" s="98"/>
      <c r="C10334" s="98"/>
      <c r="D10334" s="100"/>
      <c r="E10334" s="100"/>
      <c r="F10334" s="100"/>
      <c r="H10334" s="102"/>
      <c r="I10334" s="103"/>
      <c r="J10334" s="102"/>
      <c r="L10334" s="100"/>
      <c r="M10334" s="100"/>
      <c r="N10334" s="100"/>
    </row>
    <row r="10335" spans="2:14">
      <c r="B10335" s="98"/>
      <c r="C10335" s="98"/>
      <c r="D10335" s="100"/>
      <c r="E10335" s="100"/>
      <c r="F10335" s="100"/>
      <c r="H10335" s="102"/>
      <c r="I10335" s="103"/>
      <c r="J10335" s="102"/>
      <c r="L10335" s="100"/>
      <c r="M10335" s="100"/>
      <c r="N10335" s="100"/>
    </row>
    <row r="10336" spans="2:14">
      <c r="B10336" s="98"/>
      <c r="C10336" s="98"/>
      <c r="D10336" s="100"/>
      <c r="E10336" s="100"/>
      <c r="F10336" s="100"/>
      <c r="H10336" s="102"/>
      <c r="I10336" s="103"/>
      <c r="J10336" s="102"/>
      <c r="L10336" s="100"/>
      <c r="M10336" s="100"/>
      <c r="N10336" s="100"/>
    </row>
    <row r="10337" spans="2:14">
      <c r="B10337" s="98"/>
      <c r="C10337" s="98"/>
      <c r="D10337" s="100"/>
      <c r="E10337" s="100"/>
      <c r="F10337" s="100"/>
      <c r="H10337" s="102"/>
      <c r="I10337" s="103"/>
      <c r="J10337" s="102"/>
      <c r="L10337" s="100"/>
      <c r="M10337" s="100"/>
      <c r="N10337" s="100"/>
    </row>
    <row r="10338" spans="2:14">
      <c r="B10338" s="98"/>
      <c r="C10338" s="98"/>
      <c r="D10338" s="100"/>
      <c r="E10338" s="100"/>
      <c r="F10338" s="100"/>
      <c r="H10338" s="102"/>
      <c r="I10338" s="103"/>
      <c r="J10338" s="102"/>
      <c r="L10338" s="100"/>
      <c r="M10338" s="100"/>
      <c r="N10338" s="100"/>
    </row>
    <row r="10339" spans="2:14">
      <c r="B10339" s="98"/>
      <c r="C10339" s="98"/>
      <c r="D10339" s="100"/>
      <c r="E10339" s="100"/>
      <c r="F10339" s="100"/>
      <c r="H10339" s="102"/>
      <c r="I10339" s="103"/>
      <c r="J10339" s="102"/>
      <c r="L10339" s="100"/>
      <c r="M10339" s="100"/>
      <c r="N10339" s="100"/>
    </row>
    <row r="10340" spans="2:14">
      <c r="B10340" s="98"/>
      <c r="C10340" s="98"/>
      <c r="D10340" s="100"/>
      <c r="E10340" s="100"/>
      <c r="F10340" s="100"/>
      <c r="H10340" s="102"/>
      <c r="I10340" s="103"/>
      <c r="J10340" s="102"/>
      <c r="L10340" s="100"/>
      <c r="M10340" s="100"/>
      <c r="N10340" s="100"/>
    </row>
    <row r="10341" spans="2:14">
      <c r="B10341" s="98"/>
      <c r="C10341" s="98"/>
      <c r="D10341" s="100"/>
      <c r="E10341" s="100"/>
      <c r="F10341" s="100"/>
      <c r="H10341" s="102"/>
      <c r="I10341" s="103"/>
      <c r="J10341" s="102"/>
      <c r="L10341" s="100"/>
      <c r="M10341" s="100"/>
      <c r="N10341" s="100"/>
    </row>
    <row r="10342" spans="2:14">
      <c r="B10342" s="98"/>
      <c r="C10342" s="98"/>
      <c r="D10342" s="100"/>
      <c r="E10342" s="100"/>
      <c r="F10342" s="100"/>
      <c r="H10342" s="102"/>
      <c r="I10342" s="103"/>
      <c r="J10342" s="102"/>
      <c r="L10342" s="100"/>
      <c r="M10342" s="100"/>
      <c r="N10342" s="100"/>
    </row>
    <row r="10343" spans="2:14">
      <c r="B10343" s="98"/>
      <c r="C10343" s="98"/>
      <c r="D10343" s="100"/>
      <c r="E10343" s="100"/>
      <c r="F10343" s="100"/>
      <c r="H10343" s="102"/>
      <c r="I10343" s="103"/>
      <c r="J10343" s="102"/>
      <c r="L10343" s="100"/>
      <c r="M10343" s="100"/>
      <c r="N10343" s="100"/>
    </row>
    <row r="10344" spans="2:14">
      <c r="B10344" s="98"/>
      <c r="C10344" s="98"/>
      <c r="D10344" s="100"/>
      <c r="E10344" s="100"/>
      <c r="F10344" s="100"/>
      <c r="H10344" s="102"/>
      <c r="I10344" s="103"/>
      <c r="J10344" s="102"/>
      <c r="L10344" s="100"/>
      <c r="M10344" s="100"/>
      <c r="N10344" s="100"/>
    </row>
    <row r="10345" spans="2:14">
      <c r="B10345" s="98"/>
      <c r="C10345" s="98"/>
      <c r="D10345" s="100"/>
      <c r="E10345" s="100"/>
      <c r="F10345" s="100"/>
      <c r="H10345" s="102"/>
      <c r="I10345" s="103"/>
      <c r="J10345" s="102"/>
      <c r="L10345" s="100"/>
      <c r="M10345" s="100"/>
      <c r="N10345" s="100"/>
    </row>
    <row r="10346" spans="2:14">
      <c r="B10346" s="98"/>
      <c r="C10346" s="98"/>
      <c r="D10346" s="100"/>
      <c r="E10346" s="100"/>
      <c r="F10346" s="100"/>
      <c r="H10346" s="102"/>
      <c r="I10346" s="103"/>
      <c r="J10346" s="102"/>
      <c r="L10346" s="100"/>
      <c r="M10346" s="100"/>
      <c r="N10346" s="100"/>
    </row>
    <row r="10347" spans="2:14">
      <c r="B10347" s="98"/>
      <c r="C10347" s="98"/>
      <c r="D10347" s="100"/>
      <c r="E10347" s="100"/>
      <c r="F10347" s="100"/>
      <c r="H10347" s="102"/>
      <c r="I10347" s="103"/>
      <c r="J10347" s="102"/>
      <c r="L10347" s="100"/>
      <c r="M10347" s="100"/>
      <c r="N10347" s="100"/>
    </row>
    <row r="10348" spans="2:14">
      <c r="B10348" s="98"/>
      <c r="C10348" s="98"/>
      <c r="D10348" s="100"/>
      <c r="E10348" s="100"/>
      <c r="F10348" s="100"/>
      <c r="H10348" s="102"/>
      <c r="I10348" s="103"/>
      <c r="J10348" s="102"/>
      <c r="L10348" s="100"/>
      <c r="M10348" s="100"/>
      <c r="N10348" s="100"/>
    </row>
    <row r="10349" spans="2:14">
      <c r="B10349" s="98"/>
      <c r="C10349" s="98"/>
      <c r="D10349" s="100"/>
      <c r="E10349" s="100"/>
      <c r="F10349" s="100"/>
      <c r="H10349" s="102"/>
      <c r="I10349" s="103"/>
      <c r="J10349" s="102"/>
      <c r="L10349" s="100"/>
      <c r="M10349" s="100"/>
      <c r="N10349" s="100"/>
    </row>
    <row r="10350" spans="2:14">
      <c r="B10350" s="98"/>
      <c r="C10350" s="98"/>
      <c r="D10350" s="100"/>
      <c r="E10350" s="100"/>
      <c r="F10350" s="100"/>
      <c r="H10350" s="102"/>
      <c r="I10350" s="103"/>
      <c r="J10350" s="102"/>
      <c r="L10350" s="100"/>
      <c r="M10350" s="100"/>
      <c r="N10350" s="100"/>
    </row>
    <row r="10351" spans="2:14">
      <c r="B10351" s="98"/>
      <c r="C10351" s="98"/>
      <c r="D10351" s="100"/>
      <c r="E10351" s="100"/>
      <c r="F10351" s="100"/>
      <c r="H10351" s="102"/>
      <c r="I10351" s="103"/>
      <c r="J10351" s="102"/>
      <c r="L10351" s="100"/>
      <c r="M10351" s="100"/>
      <c r="N10351" s="100"/>
    </row>
    <row r="10352" spans="2:14">
      <c r="B10352" s="98"/>
      <c r="C10352" s="98"/>
      <c r="D10352" s="100"/>
      <c r="E10352" s="100"/>
      <c r="F10352" s="100"/>
      <c r="H10352" s="102"/>
      <c r="I10352" s="103"/>
      <c r="J10352" s="102"/>
      <c r="L10352" s="100"/>
      <c r="M10352" s="100"/>
      <c r="N10352" s="100"/>
    </row>
    <row r="10353" spans="2:14">
      <c r="B10353" s="98"/>
      <c r="C10353" s="98"/>
      <c r="D10353" s="100"/>
      <c r="E10353" s="100"/>
      <c r="F10353" s="100"/>
      <c r="H10353" s="102"/>
      <c r="I10353" s="103"/>
      <c r="J10353" s="102"/>
      <c r="L10353" s="100"/>
      <c r="M10353" s="100"/>
      <c r="N10353" s="100"/>
    </row>
    <row r="10354" spans="2:14">
      <c r="B10354" s="98"/>
      <c r="C10354" s="98"/>
      <c r="D10354" s="100"/>
      <c r="E10354" s="100"/>
      <c r="F10354" s="100"/>
      <c r="H10354" s="102"/>
      <c r="I10354" s="103"/>
      <c r="J10354" s="102"/>
      <c r="L10354" s="100"/>
      <c r="M10354" s="100"/>
      <c r="N10354" s="100"/>
    </row>
    <row r="10355" spans="2:14">
      <c r="B10355" s="98"/>
      <c r="C10355" s="98"/>
      <c r="D10355" s="100"/>
      <c r="E10355" s="100"/>
      <c r="F10355" s="100"/>
      <c r="H10355" s="102"/>
      <c r="I10355" s="103"/>
      <c r="J10355" s="102"/>
      <c r="L10355" s="100"/>
      <c r="M10355" s="100"/>
      <c r="N10355" s="100"/>
    </row>
    <row r="10356" spans="2:14">
      <c r="B10356" s="98"/>
      <c r="C10356" s="98"/>
      <c r="D10356" s="100"/>
      <c r="E10356" s="100"/>
      <c r="F10356" s="100"/>
      <c r="H10356" s="102"/>
      <c r="I10356" s="103"/>
      <c r="J10356" s="102"/>
      <c r="L10356" s="100"/>
      <c r="M10356" s="100"/>
      <c r="N10356" s="100"/>
    </row>
    <row r="10357" spans="2:14">
      <c r="B10357" s="98"/>
      <c r="C10357" s="98"/>
      <c r="D10357" s="100"/>
      <c r="E10357" s="100"/>
      <c r="F10357" s="100"/>
      <c r="H10357" s="102"/>
      <c r="I10357" s="103"/>
      <c r="J10357" s="102"/>
      <c r="L10357" s="100"/>
      <c r="M10357" s="100"/>
      <c r="N10357" s="100"/>
    </row>
    <row r="10358" spans="2:14">
      <c r="B10358" s="98"/>
      <c r="C10358" s="98"/>
      <c r="D10358" s="100"/>
      <c r="E10358" s="100"/>
      <c r="F10358" s="100"/>
      <c r="H10358" s="102"/>
      <c r="I10358" s="103"/>
      <c r="J10358" s="102"/>
      <c r="L10358" s="100"/>
      <c r="M10358" s="100"/>
      <c r="N10358" s="100"/>
    </row>
    <row r="10359" spans="2:14">
      <c r="B10359" s="98"/>
      <c r="C10359" s="98"/>
      <c r="D10359" s="100"/>
      <c r="E10359" s="100"/>
      <c r="F10359" s="100"/>
      <c r="H10359" s="102"/>
      <c r="I10359" s="103"/>
      <c r="J10359" s="102"/>
      <c r="L10359" s="100"/>
      <c r="M10359" s="100"/>
      <c r="N10359" s="100"/>
    </row>
    <row r="10360" spans="2:14">
      <c r="B10360" s="98"/>
      <c r="C10360" s="98"/>
      <c r="D10360" s="100"/>
      <c r="E10360" s="100"/>
      <c r="F10360" s="100"/>
      <c r="H10360" s="102"/>
      <c r="I10360" s="103"/>
      <c r="J10360" s="102"/>
      <c r="L10360" s="100"/>
      <c r="M10360" s="100"/>
      <c r="N10360" s="100"/>
    </row>
    <row r="10361" spans="2:14">
      <c r="B10361" s="98"/>
      <c r="C10361" s="98"/>
      <c r="D10361" s="100"/>
      <c r="E10361" s="100"/>
      <c r="F10361" s="100"/>
      <c r="H10361" s="102"/>
      <c r="I10361" s="103"/>
      <c r="J10361" s="102"/>
      <c r="L10361" s="100"/>
      <c r="M10361" s="100"/>
      <c r="N10361" s="100"/>
    </row>
    <row r="10362" spans="2:14">
      <c r="B10362" s="98"/>
      <c r="C10362" s="98"/>
      <c r="D10362" s="100"/>
      <c r="E10362" s="100"/>
      <c r="F10362" s="100"/>
      <c r="H10362" s="102"/>
      <c r="I10362" s="103"/>
      <c r="J10362" s="102"/>
      <c r="L10362" s="100"/>
      <c r="M10362" s="100"/>
      <c r="N10362" s="100"/>
    </row>
    <row r="10363" spans="2:14">
      <c r="B10363" s="98"/>
      <c r="C10363" s="98"/>
      <c r="D10363" s="100"/>
      <c r="E10363" s="100"/>
      <c r="F10363" s="100"/>
      <c r="H10363" s="102"/>
      <c r="I10363" s="103"/>
      <c r="J10363" s="102"/>
      <c r="L10363" s="100"/>
      <c r="M10363" s="100"/>
      <c r="N10363" s="100"/>
    </row>
    <row r="10364" spans="2:14">
      <c r="B10364" s="98"/>
      <c r="C10364" s="98"/>
      <c r="D10364" s="100"/>
      <c r="E10364" s="100"/>
      <c r="F10364" s="100"/>
      <c r="H10364" s="102"/>
      <c r="I10364" s="103"/>
      <c r="J10364" s="102"/>
      <c r="L10364" s="100"/>
      <c r="M10364" s="100"/>
      <c r="N10364" s="100"/>
    </row>
    <row r="10365" spans="2:14">
      <c r="B10365" s="98"/>
      <c r="C10365" s="98"/>
      <c r="D10365" s="100"/>
      <c r="E10365" s="100"/>
      <c r="F10365" s="100"/>
      <c r="H10365" s="102"/>
      <c r="I10365" s="103"/>
      <c r="J10365" s="102"/>
      <c r="L10365" s="100"/>
      <c r="M10365" s="100"/>
      <c r="N10365" s="100"/>
    </row>
    <row r="10366" spans="2:14">
      <c r="B10366" s="98"/>
      <c r="C10366" s="98"/>
      <c r="D10366" s="100"/>
      <c r="E10366" s="100"/>
      <c r="F10366" s="100"/>
      <c r="H10366" s="102"/>
      <c r="I10366" s="103"/>
      <c r="J10366" s="102"/>
      <c r="L10366" s="100"/>
      <c r="M10366" s="100"/>
      <c r="N10366" s="100"/>
    </row>
    <row r="10367" spans="2:14">
      <c r="B10367" s="98"/>
      <c r="C10367" s="98"/>
      <c r="D10367" s="100"/>
      <c r="E10367" s="100"/>
      <c r="F10367" s="100"/>
      <c r="H10367" s="102"/>
      <c r="I10367" s="103"/>
      <c r="J10367" s="102"/>
      <c r="L10367" s="100"/>
      <c r="M10367" s="100"/>
      <c r="N10367" s="100"/>
    </row>
    <row r="10368" spans="2:14">
      <c r="B10368" s="98"/>
      <c r="C10368" s="98"/>
      <c r="D10368" s="100"/>
      <c r="E10368" s="100"/>
      <c r="F10368" s="100"/>
      <c r="H10368" s="102"/>
      <c r="I10368" s="103"/>
      <c r="J10368" s="102"/>
      <c r="L10368" s="100"/>
      <c r="M10368" s="100"/>
      <c r="N10368" s="100"/>
    </row>
    <row r="10369" spans="2:14">
      <c r="B10369" s="98"/>
      <c r="C10369" s="98"/>
      <c r="D10369" s="100"/>
      <c r="E10369" s="100"/>
      <c r="F10369" s="100"/>
      <c r="H10369" s="102"/>
      <c r="I10369" s="103"/>
      <c r="J10369" s="102"/>
      <c r="L10369" s="100"/>
      <c r="M10369" s="100"/>
      <c r="N10369" s="100"/>
    </row>
    <row r="10370" spans="2:14">
      <c r="B10370" s="98"/>
      <c r="C10370" s="98"/>
      <c r="D10370" s="100"/>
      <c r="E10370" s="100"/>
      <c r="F10370" s="100"/>
      <c r="H10370" s="102"/>
      <c r="I10370" s="103"/>
      <c r="J10370" s="102"/>
      <c r="L10370" s="100"/>
      <c r="M10370" s="100"/>
      <c r="N10370" s="100"/>
    </row>
    <row r="10371" spans="2:14">
      <c r="B10371" s="98"/>
      <c r="C10371" s="98"/>
      <c r="D10371" s="100"/>
      <c r="E10371" s="100"/>
      <c r="F10371" s="100"/>
      <c r="H10371" s="102"/>
      <c r="I10371" s="103"/>
      <c r="J10371" s="102"/>
      <c r="L10371" s="100"/>
      <c r="M10371" s="100"/>
      <c r="N10371" s="100"/>
    </row>
    <row r="10372" spans="2:14">
      <c r="B10372" s="98"/>
      <c r="C10372" s="98"/>
      <c r="D10372" s="100"/>
      <c r="E10372" s="100"/>
      <c r="F10372" s="100"/>
      <c r="H10372" s="102"/>
      <c r="I10372" s="103"/>
      <c r="J10372" s="102"/>
      <c r="L10372" s="100"/>
      <c r="M10372" s="100"/>
      <c r="N10372" s="100"/>
    </row>
    <row r="10373" spans="2:14">
      <c r="B10373" s="98"/>
      <c r="C10373" s="98"/>
      <c r="D10373" s="100"/>
      <c r="E10373" s="100"/>
      <c r="F10373" s="100"/>
      <c r="H10373" s="102"/>
      <c r="I10373" s="103"/>
      <c r="J10373" s="102"/>
      <c r="L10373" s="100"/>
      <c r="M10373" s="100"/>
      <c r="N10373" s="100"/>
    </row>
    <row r="10374" spans="2:14">
      <c r="B10374" s="98"/>
      <c r="C10374" s="98"/>
      <c r="D10374" s="100"/>
      <c r="E10374" s="100"/>
      <c r="F10374" s="100"/>
      <c r="H10374" s="102"/>
      <c r="I10374" s="103"/>
      <c r="J10374" s="102"/>
      <c r="L10374" s="100"/>
      <c r="M10374" s="100"/>
      <c r="N10374" s="100"/>
    </row>
    <row r="10375" spans="2:14">
      <c r="B10375" s="98"/>
      <c r="C10375" s="98"/>
      <c r="D10375" s="100"/>
      <c r="E10375" s="100"/>
      <c r="F10375" s="100"/>
      <c r="H10375" s="102"/>
      <c r="I10375" s="103"/>
      <c r="J10375" s="102"/>
      <c r="L10375" s="100"/>
      <c r="M10375" s="100"/>
      <c r="N10375" s="100"/>
    </row>
    <row r="10376" spans="2:14">
      <c r="B10376" s="98"/>
      <c r="C10376" s="98"/>
      <c r="D10376" s="100"/>
      <c r="E10376" s="100"/>
      <c r="F10376" s="100"/>
      <c r="H10376" s="102"/>
      <c r="I10376" s="103"/>
      <c r="J10376" s="102"/>
      <c r="L10376" s="100"/>
      <c r="M10376" s="100"/>
      <c r="N10376" s="100"/>
    </row>
    <row r="10377" spans="2:14">
      <c r="B10377" s="98"/>
      <c r="C10377" s="98"/>
      <c r="D10377" s="100"/>
      <c r="E10377" s="100"/>
      <c r="F10377" s="100"/>
      <c r="H10377" s="102"/>
      <c r="I10377" s="103"/>
      <c r="J10377" s="102"/>
      <c r="L10377" s="100"/>
      <c r="M10377" s="100"/>
      <c r="N10377" s="100"/>
    </row>
    <row r="10378" spans="2:14">
      <c r="B10378" s="98"/>
      <c r="C10378" s="98"/>
      <c r="D10378" s="100"/>
      <c r="E10378" s="100"/>
      <c r="F10378" s="100"/>
      <c r="H10378" s="102"/>
      <c r="I10378" s="103"/>
      <c r="J10378" s="102"/>
      <c r="L10378" s="100"/>
      <c r="M10378" s="100"/>
      <c r="N10378" s="100"/>
    </row>
    <row r="10379" spans="2:14">
      <c r="B10379" s="98"/>
      <c r="C10379" s="98"/>
      <c r="D10379" s="100"/>
      <c r="E10379" s="100"/>
      <c r="F10379" s="100"/>
      <c r="H10379" s="102"/>
      <c r="I10379" s="103"/>
      <c r="J10379" s="102"/>
      <c r="L10379" s="100"/>
      <c r="M10379" s="100"/>
      <c r="N10379" s="100"/>
    </row>
    <row r="10380" spans="2:14">
      <c r="B10380" s="98"/>
      <c r="C10380" s="98"/>
      <c r="D10380" s="100"/>
      <c r="E10380" s="100"/>
      <c r="F10380" s="100"/>
      <c r="H10380" s="102"/>
      <c r="I10380" s="103"/>
      <c r="J10380" s="102"/>
      <c r="L10380" s="100"/>
      <c r="M10380" s="100"/>
      <c r="N10380" s="100"/>
    </row>
    <row r="10381" spans="2:14">
      <c r="B10381" s="98"/>
      <c r="C10381" s="98"/>
      <c r="D10381" s="100"/>
      <c r="E10381" s="100"/>
      <c r="F10381" s="100"/>
      <c r="H10381" s="102"/>
      <c r="I10381" s="103"/>
      <c r="J10381" s="102"/>
      <c r="L10381" s="100"/>
      <c r="M10381" s="100"/>
      <c r="N10381" s="100"/>
    </row>
    <row r="10382" spans="2:14">
      <c r="B10382" s="98"/>
      <c r="C10382" s="98"/>
      <c r="D10382" s="100"/>
      <c r="E10382" s="100"/>
      <c r="F10382" s="100"/>
      <c r="H10382" s="102"/>
      <c r="I10382" s="103"/>
      <c r="J10382" s="102"/>
      <c r="L10382" s="100"/>
      <c r="M10382" s="100"/>
      <c r="N10382" s="100"/>
    </row>
    <row r="10383" spans="2:14">
      <c r="B10383" s="98"/>
      <c r="C10383" s="98"/>
      <c r="D10383" s="100"/>
      <c r="E10383" s="100"/>
      <c r="F10383" s="100"/>
      <c r="H10383" s="102"/>
      <c r="I10383" s="103"/>
      <c r="J10383" s="102"/>
      <c r="L10383" s="100"/>
      <c r="M10383" s="100"/>
      <c r="N10383" s="100"/>
    </row>
    <row r="10384" spans="2:14">
      <c r="B10384" s="98"/>
      <c r="C10384" s="98"/>
      <c r="D10384" s="100"/>
      <c r="E10384" s="100"/>
      <c r="F10384" s="100"/>
      <c r="H10384" s="102"/>
      <c r="I10384" s="103"/>
      <c r="J10384" s="102"/>
      <c r="L10384" s="100"/>
      <c r="M10384" s="100"/>
      <c r="N10384" s="100"/>
    </row>
    <row r="10385" spans="2:14">
      <c r="B10385" s="98"/>
      <c r="C10385" s="98"/>
      <c r="D10385" s="100"/>
      <c r="E10385" s="100"/>
      <c r="F10385" s="100"/>
      <c r="H10385" s="102"/>
      <c r="I10385" s="103"/>
      <c r="J10385" s="102"/>
      <c r="L10385" s="100"/>
      <c r="M10385" s="100"/>
      <c r="N10385" s="100"/>
    </row>
    <row r="10386" spans="2:14">
      <c r="B10386" s="98"/>
      <c r="C10386" s="98"/>
      <c r="D10386" s="100"/>
      <c r="E10386" s="100"/>
      <c r="F10386" s="100"/>
      <c r="H10386" s="102"/>
      <c r="I10386" s="103"/>
      <c r="J10386" s="102"/>
      <c r="L10386" s="100"/>
      <c r="M10386" s="100"/>
      <c r="N10386" s="100"/>
    </row>
    <row r="10387" spans="2:14">
      <c r="B10387" s="98"/>
      <c r="C10387" s="98"/>
      <c r="D10387" s="100"/>
      <c r="E10387" s="100"/>
      <c r="F10387" s="100"/>
      <c r="H10387" s="102"/>
      <c r="I10387" s="103"/>
      <c r="J10387" s="102"/>
      <c r="L10387" s="100"/>
      <c r="M10387" s="100"/>
      <c r="N10387" s="100"/>
    </row>
    <row r="10388" spans="2:14">
      <c r="B10388" s="98"/>
      <c r="C10388" s="98"/>
      <c r="D10388" s="100"/>
      <c r="E10388" s="100"/>
      <c r="F10388" s="100"/>
      <c r="H10388" s="102"/>
      <c r="I10388" s="103"/>
      <c r="J10388" s="102"/>
      <c r="L10388" s="100"/>
      <c r="M10388" s="100"/>
      <c r="N10388" s="100"/>
    </row>
    <row r="10389" spans="2:14">
      <c r="B10389" s="98"/>
      <c r="C10389" s="98"/>
      <c r="D10389" s="100"/>
      <c r="E10389" s="100"/>
      <c r="F10389" s="100"/>
      <c r="H10389" s="102"/>
      <c r="I10389" s="103"/>
      <c r="J10389" s="102"/>
      <c r="L10389" s="100"/>
      <c r="M10389" s="100"/>
      <c r="N10389" s="100"/>
    </row>
    <row r="10390" spans="2:14">
      <c r="B10390" s="98"/>
      <c r="C10390" s="98"/>
      <c r="D10390" s="100"/>
      <c r="E10390" s="100"/>
      <c r="F10390" s="100"/>
      <c r="H10390" s="102"/>
      <c r="I10390" s="103"/>
      <c r="J10390" s="102"/>
      <c r="L10390" s="100"/>
      <c r="M10390" s="100"/>
      <c r="N10390" s="100"/>
    </row>
    <row r="10391" spans="2:14">
      <c r="B10391" s="98"/>
      <c r="C10391" s="98"/>
      <c r="D10391" s="100"/>
      <c r="E10391" s="100"/>
      <c r="F10391" s="100"/>
      <c r="H10391" s="102"/>
      <c r="I10391" s="103"/>
      <c r="J10391" s="102"/>
      <c r="L10391" s="100"/>
      <c r="M10391" s="100"/>
      <c r="N10391" s="100"/>
    </row>
    <row r="10392" spans="2:14">
      <c r="B10392" s="98"/>
      <c r="C10392" s="98"/>
      <c r="D10392" s="100"/>
      <c r="E10392" s="100"/>
      <c r="F10392" s="100"/>
      <c r="H10392" s="102"/>
      <c r="I10392" s="103"/>
      <c r="J10392" s="102"/>
      <c r="L10392" s="100"/>
      <c r="M10392" s="100"/>
      <c r="N10392" s="100"/>
    </row>
    <row r="10393" spans="2:14">
      <c r="B10393" s="98"/>
      <c r="C10393" s="98"/>
      <c r="D10393" s="100"/>
      <c r="E10393" s="100"/>
      <c r="F10393" s="100"/>
      <c r="H10393" s="102"/>
      <c r="I10393" s="103"/>
      <c r="J10393" s="102"/>
      <c r="L10393" s="100"/>
      <c r="M10393" s="100"/>
      <c r="N10393" s="100"/>
    </row>
    <row r="10394" spans="2:14">
      <c r="B10394" s="98"/>
      <c r="C10394" s="98"/>
      <c r="D10394" s="100"/>
      <c r="E10394" s="100"/>
      <c r="F10394" s="100"/>
      <c r="H10394" s="102"/>
      <c r="I10394" s="103"/>
      <c r="J10394" s="102"/>
      <c r="L10394" s="100"/>
      <c r="M10394" s="100"/>
      <c r="N10394" s="100"/>
    </row>
    <row r="10395" spans="2:14">
      <c r="B10395" s="98"/>
      <c r="C10395" s="98"/>
      <c r="D10395" s="100"/>
      <c r="E10395" s="100"/>
      <c r="F10395" s="100"/>
      <c r="H10395" s="102"/>
      <c r="I10395" s="103"/>
      <c r="J10395" s="102"/>
      <c r="L10395" s="100"/>
      <c r="M10395" s="100"/>
      <c r="N10395" s="100"/>
    </row>
    <row r="10396" spans="2:14">
      <c r="B10396" s="98"/>
      <c r="C10396" s="98"/>
      <c r="D10396" s="100"/>
      <c r="E10396" s="100"/>
      <c r="F10396" s="100"/>
      <c r="H10396" s="102"/>
      <c r="I10396" s="103"/>
      <c r="J10396" s="102"/>
      <c r="L10396" s="100"/>
      <c r="M10396" s="100"/>
      <c r="N10396" s="100"/>
    </row>
    <row r="10397" spans="2:14">
      <c r="B10397" s="98"/>
      <c r="C10397" s="98"/>
      <c r="D10397" s="100"/>
      <c r="E10397" s="100"/>
      <c r="F10397" s="100"/>
      <c r="H10397" s="102"/>
      <c r="I10397" s="103"/>
      <c r="J10397" s="102"/>
      <c r="L10397" s="100"/>
      <c r="M10397" s="100"/>
      <c r="N10397" s="100"/>
    </row>
    <row r="10398" spans="2:14">
      <c r="B10398" s="98"/>
      <c r="C10398" s="98"/>
      <c r="D10398" s="100"/>
      <c r="E10398" s="100"/>
      <c r="F10398" s="100"/>
      <c r="H10398" s="102"/>
      <c r="I10398" s="103"/>
      <c r="J10398" s="102"/>
      <c r="L10398" s="100"/>
      <c r="M10398" s="100"/>
      <c r="N10398" s="100"/>
    </row>
    <row r="10399" spans="2:14">
      <c r="B10399" s="98"/>
      <c r="C10399" s="98"/>
      <c r="D10399" s="100"/>
      <c r="E10399" s="100"/>
      <c r="F10399" s="100"/>
      <c r="H10399" s="102"/>
      <c r="I10399" s="103"/>
      <c r="J10399" s="102"/>
      <c r="L10399" s="100"/>
      <c r="M10399" s="100"/>
      <c r="N10399" s="100"/>
    </row>
    <row r="10400" spans="2:14">
      <c r="B10400" s="98"/>
      <c r="C10400" s="98"/>
      <c r="D10400" s="100"/>
      <c r="E10400" s="100"/>
      <c r="F10400" s="100"/>
      <c r="H10400" s="102"/>
      <c r="I10400" s="103"/>
      <c r="J10400" s="102"/>
      <c r="L10400" s="100"/>
      <c r="M10400" s="100"/>
      <c r="N10400" s="100"/>
    </row>
    <row r="10401" spans="2:14">
      <c r="B10401" s="98"/>
      <c r="C10401" s="98"/>
      <c r="D10401" s="100"/>
      <c r="E10401" s="100"/>
      <c r="F10401" s="100"/>
      <c r="H10401" s="102"/>
      <c r="I10401" s="103"/>
      <c r="J10401" s="102"/>
      <c r="L10401" s="100"/>
      <c r="M10401" s="100"/>
      <c r="N10401" s="100"/>
    </row>
    <row r="10402" spans="2:14">
      <c r="B10402" s="98"/>
      <c r="C10402" s="98"/>
      <c r="D10402" s="100"/>
      <c r="E10402" s="100"/>
      <c r="F10402" s="100"/>
      <c r="H10402" s="102"/>
      <c r="I10402" s="103"/>
      <c r="J10402" s="102"/>
      <c r="L10402" s="100"/>
      <c r="M10402" s="100"/>
      <c r="N10402" s="100"/>
    </row>
    <row r="10403" spans="2:14">
      <c r="B10403" s="98"/>
      <c r="C10403" s="98"/>
      <c r="D10403" s="100"/>
      <c r="E10403" s="100"/>
      <c r="F10403" s="100"/>
      <c r="H10403" s="102"/>
      <c r="I10403" s="103"/>
      <c r="J10403" s="102"/>
      <c r="L10403" s="100"/>
      <c r="M10403" s="100"/>
      <c r="N10403" s="100"/>
    </row>
    <row r="10404" spans="2:14">
      <c r="B10404" s="98"/>
      <c r="C10404" s="98"/>
      <c r="D10404" s="100"/>
      <c r="E10404" s="100"/>
      <c r="F10404" s="100"/>
      <c r="H10404" s="102"/>
      <c r="I10404" s="103"/>
      <c r="J10404" s="102"/>
      <c r="L10404" s="100"/>
      <c r="M10404" s="100"/>
      <c r="N10404" s="100"/>
    </row>
    <row r="10405" spans="2:14">
      <c r="B10405" s="98"/>
      <c r="C10405" s="98"/>
      <c r="D10405" s="100"/>
      <c r="E10405" s="100"/>
      <c r="F10405" s="100"/>
      <c r="H10405" s="102"/>
      <c r="I10405" s="103"/>
      <c r="J10405" s="102"/>
      <c r="L10405" s="100"/>
      <c r="M10405" s="100"/>
      <c r="N10405" s="100"/>
    </row>
    <row r="10406" spans="2:14">
      <c r="B10406" s="98"/>
      <c r="C10406" s="98"/>
      <c r="D10406" s="100"/>
      <c r="E10406" s="100"/>
      <c r="F10406" s="100"/>
      <c r="H10406" s="102"/>
      <c r="I10406" s="103"/>
      <c r="J10406" s="102"/>
      <c r="L10406" s="100"/>
      <c r="M10406" s="100"/>
      <c r="N10406" s="100"/>
    </row>
    <row r="10407" spans="2:14">
      <c r="B10407" s="98"/>
      <c r="C10407" s="98"/>
      <c r="D10407" s="100"/>
      <c r="E10407" s="100"/>
      <c r="F10407" s="100"/>
      <c r="H10407" s="102"/>
      <c r="I10407" s="103"/>
      <c r="J10407" s="102"/>
      <c r="L10407" s="100"/>
      <c r="M10407" s="100"/>
      <c r="N10407" s="100"/>
    </row>
    <row r="10408" spans="2:14">
      <c r="B10408" s="98"/>
      <c r="C10408" s="98"/>
      <c r="D10408" s="100"/>
      <c r="E10408" s="100"/>
      <c r="F10408" s="100"/>
      <c r="H10408" s="102"/>
      <c r="I10408" s="103"/>
      <c r="J10408" s="102"/>
      <c r="L10408" s="100"/>
      <c r="M10408" s="100"/>
      <c r="N10408" s="100"/>
    </row>
    <row r="10409" spans="2:14">
      <c r="B10409" s="98"/>
      <c r="C10409" s="98"/>
      <c r="D10409" s="100"/>
      <c r="E10409" s="100"/>
      <c r="F10409" s="100"/>
      <c r="H10409" s="102"/>
      <c r="I10409" s="103"/>
      <c r="J10409" s="102"/>
      <c r="L10409" s="100"/>
      <c r="M10409" s="100"/>
      <c r="N10409" s="100"/>
    </row>
    <row r="10410" spans="2:14">
      <c r="B10410" s="98"/>
      <c r="C10410" s="98"/>
      <c r="D10410" s="100"/>
      <c r="E10410" s="100"/>
      <c r="F10410" s="100"/>
      <c r="H10410" s="102"/>
      <c r="I10410" s="103"/>
      <c r="J10410" s="102"/>
      <c r="L10410" s="100"/>
      <c r="M10410" s="100"/>
      <c r="N10410" s="100"/>
    </row>
    <row r="10411" spans="2:14">
      <c r="B10411" s="98"/>
      <c r="C10411" s="98"/>
      <c r="D10411" s="100"/>
      <c r="E10411" s="100"/>
      <c r="F10411" s="100"/>
      <c r="H10411" s="102"/>
      <c r="I10411" s="103"/>
      <c r="J10411" s="102"/>
      <c r="L10411" s="100"/>
      <c r="M10411" s="100"/>
      <c r="N10411" s="100"/>
    </row>
    <row r="10412" spans="2:14">
      <c r="B10412" s="98"/>
      <c r="C10412" s="98"/>
      <c r="D10412" s="100"/>
      <c r="E10412" s="100"/>
      <c r="F10412" s="100"/>
      <c r="H10412" s="102"/>
      <c r="I10412" s="103"/>
      <c r="J10412" s="102"/>
      <c r="L10412" s="100"/>
      <c r="M10412" s="100"/>
      <c r="N10412" s="100"/>
    </row>
    <row r="10413" spans="2:14">
      <c r="B10413" s="98"/>
      <c r="C10413" s="98"/>
      <c r="D10413" s="100"/>
      <c r="E10413" s="100"/>
      <c r="F10413" s="100"/>
      <c r="H10413" s="102"/>
      <c r="I10413" s="103"/>
      <c r="J10413" s="102"/>
      <c r="L10413" s="100"/>
      <c r="M10413" s="100"/>
      <c r="N10413" s="100"/>
    </row>
    <row r="10414" spans="2:14">
      <c r="B10414" s="98"/>
      <c r="C10414" s="98"/>
      <c r="D10414" s="100"/>
      <c r="E10414" s="100"/>
      <c r="F10414" s="100"/>
      <c r="H10414" s="102"/>
      <c r="I10414" s="103"/>
      <c r="J10414" s="102"/>
      <c r="L10414" s="100"/>
      <c r="M10414" s="100"/>
      <c r="N10414" s="100"/>
    </row>
    <row r="10415" spans="2:14">
      <c r="B10415" s="98"/>
      <c r="C10415" s="98"/>
      <c r="D10415" s="100"/>
      <c r="E10415" s="100"/>
      <c r="F10415" s="100"/>
      <c r="H10415" s="102"/>
      <c r="I10415" s="103"/>
      <c r="J10415" s="102"/>
      <c r="L10415" s="100"/>
      <c r="M10415" s="100"/>
      <c r="N10415" s="100"/>
    </row>
    <row r="10416" spans="2:14">
      <c r="B10416" s="98"/>
      <c r="C10416" s="98"/>
      <c r="D10416" s="100"/>
      <c r="E10416" s="100"/>
      <c r="F10416" s="100"/>
      <c r="H10416" s="102"/>
      <c r="I10416" s="103"/>
      <c r="J10416" s="102"/>
      <c r="L10416" s="100"/>
      <c r="M10416" s="100"/>
      <c r="N10416" s="100"/>
    </row>
    <row r="10417" spans="2:14">
      <c r="B10417" s="98"/>
      <c r="C10417" s="98"/>
      <c r="D10417" s="100"/>
      <c r="E10417" s="100"/>
      <c r="F10417" s="100"/>
      <c r="H10417" s="102"/>
      <c r="I10417" s="103"/>
      <c r="J10417" s="102"/>
      <c r="L10417" s="100"/>
      <c r="M10417" s="100"/>
      <c r="N10417" s="100"/>
    </row>
    <row r="10418" spans="2:14">
      <c r="B10418" s="98"/>
      <c r="C10418" s="98"/>
      <c r="D10418" s="100"/>
      <c r="E10418" s="100"/>
      <c r="F10418" s="100"/>
      <c r="H10418" s="102"/>
      <c r="I10418" s="103"/>
      <c r="J10418" s="102"/>
      <c r="L10418" s="100"/>
      <c r="M10418" s="100"/>
      <c r="N10418" s="100"/>
    </row>
    <row r="10419" spans="2:14">
      <c r="B10419" s="98"/>
      <c r="C10419" s="98"/>
      <c r="D10419" s="100"/>
      <c r="E10419" s="100"/>
      <c r="F10419" s="100"/>
      <c r="H10419" s="102"/>
      <c r="I10419" s="103"/>
      <c r="J10419" s="102"/>
      <c r="L10419" s="100"/>
      <c r="M10419" s="100"/>
      <c r="N10419" s="100"/>
    </row>
    <row r="10420" spans="2:14">
      <c r="B10420" s="98"/>
      <c r="C10420" s="98"/>
      <c r="D10420" s="100"/>
      <c r="E10420" s="100"/>
      <c r="F10420" s="100"/>
      <c r="H10420" s="102"/>
      <c r="I10420" s="103"/>
      <c r="J10420" s="102"/>
      <c r="L10420" s="100"/>
      <c r="M10420" s="100"/>
      <c r="N10420" s="100"/>
    </row>
    <row r="10421" spans="2:14">
      <c r="B10421" s="98"/>
      <c r="C10421" s="98"/>
      <c r="D10421" s="100"/>
      <c r="E10421" s="100"/>
      <c r="F10421" s="100"/>
      <c r="H10421" s="102"/>
      <c r="I10421" s="103"/>
      <c r="J10421" s="102"/>
      <c r="L10421" s="100"/>
      <c r="M10421" s="100"/>
      <c r="N10421" s="100"/>
    </row>
    <row r="10422" spans="2:14">
      <c r="B10422" s="98"/>
      <c r="C10422" s="98"/>
      <c r="D10422" s="100"/>
      <c r="E10422" s="100"/>
      <c r="F10422" s="100"/>
      <c r="H10422" s="102"/>
      <c r="I10422" s="103"/>
      <c r="J10422" s="102"/>
      <c r="L10422" s="100"/>
      <c r="M10422" s="100"/>
      <c r="N10422" s="100"/>
    </row>
    <row r="10423" spans="2:14">
      <c r="B10423" s="98"/>
      <c r="C10423" s="98"/>
      <c r="D10423" s="100"/>
      <c r="E10423" s="100"/>
      <c r="F10423" s="100"/>
      <c r="H10423" s="102"/>
      <c r="I10423" s="103"/>
      <c r="J10423" s="102"/>
      <c r="L10423" s="100"/>
      <c r="M10423" s="100"/>
      <c r="N10423" s="100"/>
    </row>
    <row r="10424" spans="2:14">
      <c r="B10424" s="98"/>
      <c r="C10424" s="98"/>
      <c r="D10424" s="100"/>
      <c r="E10424" s="100"/>
      <c r="F10424" s="100"/>
      <c r="H10424" s="102"/>
      <c r="I10424" s="103"/>
      <c r="J10424" s="102"/>
      <c r="L10424" s="100"/>
      <c r="M10424" s="100"/>
      <c r="N10424" s="100"/>
    </row>
    <row r="10425" spans="2:14">
      <c r="B10425" s="98"/>
      <c r="C10425" s="98"/>
      <c r="D10425" s="100"/>
      <c r="E10425" s="100"/>
      <c r="F10425" s="100"/>
      <c r="H10425" s="102"/>
      <c r="I10425" s="103"/>
      <c r="J10425" s="102"/>
      <c r="L10425" s="100"/>
      <c r="M10425" s="100"/>
      <c r="N10425" s="100"/>
    </row>
    <row r="10426" spans="2:14">
      <c r="B10426" s="98"/>
      <c r="C10426" s="98"/>
      <c r="D10426" s="100"/>
      <c r="E10426" s="100"/>
      <c r="F10426" s="100"/>
      <c r="H10426" s="102"/>
      <c r="I10426" s="103"/>
      <c r="J10426" s="102"/>
      <c r="L10426" s="100"/>
      <c r="M10426" s="100"/>
      <c r="N10426" s="100"/>
    </row>
    <row r="10427" spans="2:14">
      <c r="B10427" s="98"/>
      <c r="C10427" s="98"/>
      <c r="D10427" s="100"/>
      <c r="E10427" s="100"/>
      <c r="F10427" s="100"/>
      <c r="H10427" s="102"/>
      <c r="I10427" s="103"/>
      <c r="J10427" s="102"/>
      <c r="L10427" s="100"/>
      <c r="M10427" s="100"/>
      <c r="N10427" s="100"/>
    </row>
    <row r="10428" spans="2:14">
      <c r="B10428" s="98"/>
      <c r="C10428" s="98"/>
      <c r="D10428" s="100"/>
      <c r="E10428" s="100"/>
      <c r="F10428" s="100"/>
      <c r="H10428" s="102"/>
      <c r="I10428" s="103"/>
      <c r="J10428" s="102"/>
      <c r="L10428" s="100"/>
      <c r="M10428" s="100"/>
      <c r="N10428" s="100"/>
    </row>
    <row r="10429" spans="2:14">
      <c r="B10429" s="98"/>
      <c r="C10429" s="98"/>
      <c r="D10429" s="100"/>
      <c r="E10429" s="100"/>
      <c r="F10429" s="100"/>
      <c r="H10429" s="102"/>
      <c r="I10429" s="103"/>
      <c r="J10429" s="102"/>
      <c r="L10429" s="100"/>
      <c r="M10429" s="100"/>
      <c r="N10429" s="100"/>
    </row>
    <row r="10430" spans="2:14">
      <c r="B10430" s="98"/>
      <c r="C10430" s="98"/>
      <c r="D10430" s="100"/>
      <c r="E10430" s="100"/>
      <c r="F10430" s="100"/>
      <c r="H10430" s="102"/>
      <c r="I10430" s="103"/>
      <c r="J10430" s="102"/>
      <c r="L10430" s="100"/>
      <c r="M10430" s="100"/>
      <c r="N10430" s="100"/>
    </row>
    <row r="10431" spans="2:14">
      <c r="B10431" s="98"/>
      <c r="C10431" s="98"/>
      <c r="D10431" s="100"/>
      <c r="E10431" s="100"/>
      <c r="F10431" s="100"/>
      <c r="H10431" s="102"/>
      <c r="I10431" s="103"/>
      <c r="J10431" s="102"/>
      <c r="L10431" s="100"/>
      <c r="M10431" s="100"/>
      <c r="N10431" s="100"/>
    </row>
    <row r="10432" spans="2:14">
      <c r="B10432" s="98"/>
      <c r="C10432" s="98"/>
      <c r="D10432" s="100"/>
      <c r="E10432" s="100"/>
      <c r="F10432" s="100"/>
      <c r="H10432" s="102"/>
      <c r="I10432" s="103"/>
      <c r="J10432" s="102"/>
      <c r="L10432" s="100"/>
      <c r="M10432" s="100"/>
      <c r="N10432" s="100"/>
    </row>
    <row r="10433" spans="2:14">
      <c r="B10433" s="98"/>
      <c r="C10433" s="98"/>
      <c r="D10433" s="100"/>
      <c r="E10433" s="100"/>
      <c r="F10433" s="100"/>
      <c r="H10433" s="102"/>
      <c r="I10433" s="103"/>
      <c r="J10433" s="102"/>
      <c r="L10433" s="100"/>
      <c r="M10433" s="100"/>
      <c r="N10433" s="100"/>
    </row>
    <row r="10434" spans="2:14">
      <c r="B10434" s="98"/>
      <c r="C10434" s="98"/>
      <c r="D10434" s="100"/>
      <c r="E10434" s="100"/>
      <c r="F10434" s="100"/>
      <c r="H10434" s="102"/>
      <c r="I10434" s="103"/>
      <c r="J10434" s="102"/>
      <c r="L10434" s="100"/>
      <c r="M10434" s="100"/>
      <c r="N10434" s="100"/>
    </row>
    <row r="10435" spans="2:14">
      <c r="B10435" s="98"/>
      <c r="C10435" s="98"/>
      <c r="D10435" s="100"/>
      <c r="E10435" s="100"/>
      <c r="F10435" s="100"/>
      <c r="H10435" s="102"/>
      <c r="I10435" s="103"/>
      <c r="J10435" s="102"/>
      <c r="L10435" s="100"/>
      <c r="M10435" s="100"/>
      <c r="N10435" s="100"/>
    </row>
    <row r="10436" spans="2:14">
      <c r="B10436" s="98"/>
      <c r="C10436" s="98"/>
      <c r="D10436" s="100"/>
      <c r="E10436" s="100"/>
      <c r="F10436" s="100"/>
      <c r="H10436" s="102"/>
      <c r="I10436" s="103"/>
      <c r="J10436" s="102"/>
      <c r="L10436" s="100"/>
      <c r="M10436" s="100"/>
      <c r="N10436" s="100"/>
    </row>
    <row r="10437" spans="2:14">
      <c r="B10437" s="98"/>
      <c r="C10437" s="98"/>
      <c r="D10437" s="100"/>
      <c r="E10437" s="100"/>
      <c r="F10437" s="100"/>
      <c r="H10437" s="102"/>
      <c r="I10437" s="103"/>
      <c r="J10437" s="102"/>
      <c r="L10437" s="100"/>
      <c r="M10437" s="100"/>
      <c r="N10437" s="100"/>
    </row>
    <row r="10438" spans="2:14">
      <c r="B10438" s="98"/>
      <c r="C10438" s="98"/>
      <c r="D10438" s="100"/>
      <c r="E10438" s="100"/>
      <c r="F10438" s="100"/>
      <c r="H10438" s="102"/>
      <c r="I10438" s="103"/>
      <c r="J10438" s="102"/>
      <c r="L10438" s="100"/>
      <c r="M10438" s="100"/>
      <c r="N10438" s="100"/>
    </row>
    <row r="10439" spans="2:14">
      <c r="B10439" s="98"/>
      <c r="C10439" s="98"/>
      <c r="D10439" s="100"/>
      <c r="E10439" s="100"/>
      <c r="F10439" s="100"/>
      <c r="H10439" s="102"/>
      <c r="I10439" s="103"/>
      <c r="J10439" s="102"/>
      <c r="L10439" s="100"/>
      <c r="M10439" s="100"/>
      <c r="N10439" s="100"/>
    </row>
    <row r="10440" spans="2:14">
      <c r="B10440" s="98"/>
      <c r="C10440" s="98"/>
      <c r="D10440" s="100"/>
      <c r="E10440" s="100"/>
      <c r="F10440" s="100"/>
      <c r="H10440" s="102"/>
      <c r="I10440" s="103"/>
      <c r="J10440" s="102"/>
      <c r="L10440" s="100"/>
      <c r="M10440" s="100"/>
      <c r="N10440" s="100"/>
    </row>
    <row r="10441" spans="2:14">
      <c r="B10441" s="98"/>
      <c r="C10441" s="98"/>
      <c r="D10441" s="100"/>
      <c r="E10441" s="100"/>
      <c r="F10441" s="100"/>
      <c r="H10441" s="102"/>
      <c r="I10441" s="103"/>
      <c r="J10441" s="102"/>
      <c r="L10441" s="100"/>
      <c r="M10441" s="100"/>
      <c r="N10441" s="100"/>
    </row>
    <row r="10442" spans="2:14">
      <c r="B10442" s="98"/>
      <c r="C10442" s="98"/>
      <c r="D10442" s="100"/>
      <c r="E10442" s="100"/>
      <c r="F10442" s="100"/>
      <c r="H10442" s="102"/>
      <c r="I10442" s="103"/>
      <c r="J10442" s="102"/>
      <c r="L10442" s="100"/>
      <c r="M10442" s="100"/>
      <c r="N10442" s="100"/>
    </row>
    <row r="10443" spans="2:14">
      <c r="B10443" s="98"/>
      <c r="C10443" s="98"/>
      <c r="D10443" s="100"/>
      <c r="E10443" s="100"/>
      <c r="F10443" s="100"/>
      <c r="H10443" s="102"/>
      <c r="I10443" s="103"/>
      <c r="J10443" s="102"/>
      <c r="L10443" s="100"/>
      <c r="M10443" s="100"/>
      <c r="N10443" s="100"/>
    </row>
    <row r="10444" spans="2:14">
      <c r="B10444" s="98"/>
      <c r="C10444" s="98"/>
      <c r="D10444" s="100"/>
      <c r="E10444" s="100"/>
      <c r="F10444" s="100"/>
      <c r="H10444" s="102"/>
      <c r="I10444" s="103"/>
      <c r="J10444" s="102"/>
      <c r="L10444" s="100"/>
      <c r="M10444" s="100"/>
      <c r="N10444" s="100"/>
    </row>
    <row r="10445" spans="2:14">
      <c r="B10445" s="98"/>
      <c r="C10445" s="98"/>
      <c r="D10445" s="100"/>
      <c r="E10445" s="100"/>
      <c r="F10445" s="100"/>
      <c r="H10445" s="102"/>
      <c r="I10445" s="103"/>
      <c r="J10445" s="102"/>
      <c r="L10445" s="100"/>
      <c r="M10445" s="100"/>
      <c r="N10445" s="100"/>
    </row>
    <row r="10446" spans="2:14">
      <c r="B10446" s="98"/>
      <c r="C10446" s="98"/>
      <c r="D10446" s="100"/>
      <c r="E10446" s="100"/>
      <c r="F10446" s="100"/>
      <c r="H10446" s="102"/>
      <c r="I10446" s="103"/>
      <c r="J10446" s="102"/>
      <c r="L10446" s="100"/>
      <c r="M10446" s="100"/>
      <c r="N10446" s="100"/>
    </row>
    <row r="10447" spans="2:14">
      <c r="B10447" s="98"/>
      <c r="C10447" s="98"/>
      <c r="D10447" s="100"/>
      <c r="E10447" s="100"/>
      <c r="F10447" s="100"/>
      <c r="H10447" s="102"/>
      <c r="I10447" s="103"/>
      <c r="J10447" s="102"/>
      <c r="L10447" s="100"/>
      <c r="M10447" s="100"/>
      <c r="N10447" s="100"/>
    </row>
    <row r="10448" spans="2:14">
      <c r="B10448" s="98"/>
      <c r="C10448" s="98"/>
      <c r="D10448" s="100"/>
      <c r="E10448" s="100"/>
      <c r="F10448" s="100"/>
      <c r="H10448" s="102"/>
      <c r="I10448" s="103"/>
      <c r="J10448" s="102"/>
      <c r="L10448" s="100"/>
      <c r="M10448" s="100"/>
      <c r="N10448" s="100"/>
    </row>
    <row r="10449" spans="2:14">
      <c r="B10449" s="98"/>
      <c r="C10449" s="98"/>
      <c r="D10449" s="100"/>
      <c r="E10449" s="100"/>
      <c r="F10449" s="100"/>
      <c r="H10449" s="102"/>
      <c r="I10449" s="103"/>
      <c r="J10449" s="102"/>
      <c r="L10449" s="100"/>
      <c r="M10449" s="100"/>
      <c r="N10449" s="100"/>
    </row>
    <row r="10450" spans="2:14">
      <c r="B10450" s="98"/>
      <c r="C10450" s="98"/>
      <c r="D10450" s="100"/>
      <c r="E10450" s="100"/>
      <c r="F10450" s="100"/>
      <c r="H10450" s="102"/>
      <c r="I10450" s="103"/>
      <c r="J10450" s="102"/>
      <c r="L10450" s="100"/>
      <c r="M10450" s="100"/>
      <c r="N10450" s="100"/>
    </row>
    <row r="10451" spans="2:14">
      <c r="B10451" s="98"/>
      <c r="C10451" s="98"/>
      <c r="D10451" s="100"/>
      <c r="E10451" s="100"/>
      <c r="F10451" s="100"/>
      <c r="H10451" s="102"/>
      <c r="I10451" s="103"/>
      <c r="J10451" s="102"/>
      <c r="L10451" s="100"/>
      <c r="M10451" s="100"/>
      <c r="N10451" s="100"/>
    </row>
    <row r="10452" spans="2:14">
      <c r="B10452" s="98"/>
      <c r="C10452" s="98"/>
      <c r="D10452" s="100"/>
      <c r="E10452" s="100"/>
      <c r="F10452" s="100"/>
      <c r="H10452" s="102"/>
      <c r="I10452" s="103"/>
      <c r="J10452" s="102"/>
      <c r="L10452" s="100"/>
      <c r="M10452" s="100"/>
      <c r="N10452" s="100"/>
    </row>
    <row r="10453" spans="2:14">
      <c r="B10453" s="98"/>
      <c r="C10453" s="98"/>
      <c r="D10453" s="100"/>
      <c r="E10453" s="100"/>
      <c r="F10453" s="100"/>
      <c r="H10453" s="102"/>
      <c r="I10453" s="103"/>
      <c r="J10453" s="102"/>
      <c r="L10453" s="100"/>
      <c r="M10453" s="100"/>
      <c r="N10453" s="100"/>
    </row>
    <row r="10454" spans="2:14">
      <c r="B10454" s="98"/>
      <c r="C10454" s="98"/>
      <c r="D10454" s="100"/>
      <c r="E10454" s="100"/>
      <c r="F10454" s="100"/>
      <c r="H10454" s="102"/>
      <c r="I10454" s="103"/>
      <c r="J10454" s="102"/>
      <c r="L10454" s="100"/>
      <c r="M10454" s="100"/>
      <c r="N10454" s="100"/>
    </row>
    <row r="10455" spans="2:14">
      <c r="B10455" s="98"/>
      <c r="C10455" s="98"/>
      <c r="D10455" s="100"/>
      <c r="E10455" s="100"/>
      <c r="F10455" s="100"/>
      <c r="H10455" s="102"/>
      <c r="I10455" s="103"/>
      <c r="J10455" s="102"/>
      <c r="L10455" s="100"/>
      <c r="M10455" s="100"/>
      <c r="N10455" s="100"/>
    </row>
    <row r="10456" spans="2:14">
      <c r="B10456" s="98"/>
      <c r="C10456" s="98"/>
      <c r="D10456" s="100"/>
      <c r="E10456" s="100"/>
      <c r="F10456" s="100"/>
      <c r="H10456" s="102"/>
      <c r="I10456" s="103"/>
      <c r="J10456" s="102"/>
      <c r="L10456" s="100"/>
      <c r="M10456" s="100"/>
      <c r="N10456" s="100"/>
    </row>
    <row r="10457" spans="2:14">
      <c r="B10457" s="98"/>
      <c r="C10457" s="98"/>
      <c r="D10457" s="100"/>
      <c r="E10457" s="100"/>
      <c r="F10457" s="100"/>
      <c r="H10457" s="102"/>
      <c r="I10457" s="103"/>
      <c r="J10457" s="102"/>
      <c r="L10457" s="100"/>
      <c r="M10457" s="100"/>
      <c r="N10457" s="100"/>
    </row>
    <row r="10458" spans="2:14">
      <c r="B10458" s="98"/>
      <c r="C10458" s="98"/>
      <c r="D10458" s="100"/>
      <c r="E10458" s="100"/>
      <c r="F10458" s="100"/>
      <c r="H10458" s="102"/>
      <c r="I10458" s="103"/>
      <c r="J10458" s="102"/>
      <c r="L10458" s="100"/>
      <c r="M10458" s="100"/>
      <c r="N10458" s="100"/>
    </row>
    <row r="10459" spans="2:14">
      <c r="B10459" s="98"/>
      <c r="C10459" s="98"/>
      <c r="D10459" s="100"/>
      <c r="E10459" s="100"/>
      <c r="F10459" s="100"/>
      <c r="H10459" s="102"/>
      <c r="I10459" s="103"/>
      <c r="J10459" s="102"/>
      <c r="L10459" s="100"/>
      <c r="M10459" s="100"/>
      <c r="N10459" s="100"/>
    </row>
    <row r="10460" spans="2:14">
      <c r="B10460" s="98"/>
      <c r="C10460" s="98"/>
      <c r="D10460" s="100"/>
      <c r="E10460" s="100"/>
      <c r="F10460" s="100"/>
      <c r="H10460" s="102"/>
      <c r="I10460" s="103"/>
      <c r="J10460" s="102"/>
      <c r="L10460" s="100"/>
      <c r="M10460" s="100"/>
      <c r="N10460" s="100"/>
    </row>
    <row r="10461" spans="2:14">
      <c r="B10461" s="98"/>
      <c r="C10461" s="98"/>
      <c r="D10461" s="100"/>
      <c r="E10461" s="100"/>
      <c r="F10461" s="100"/>
      <c r="H10461" s="102"/>
      <c r="I10461" s="103"/>
      <c r="J10461" s="102"/>
      <c r="L10461" s="100"/>
      <c r="M10461" s="100"/>
      <c r="N10461" s="100"/>
    </row>
    <row r="10462" spans="2:14">
      <c r="B10462" s="98"/>
      <c r="C10462" s="98"/>
      <c r="D10462" s="100"/>
      <c r="E10462" s="100"/>
      <c r="F10462" s="100"/>
      <c r="H10462" s="102"/>
      <c r="I10462" s="103"/>
      <c r="J10462" s="102"/>
      <c r="L10462" s="100"/>
      <c r="M10462" s="100"/>
      <c r="N10462" s="100"/>
    </row>
    <row r="10463" spans="2:14">
      <c r="B10463" s="98"/>
      <c r="C10463" s="98"/>
      <c r="D10463" s="100"/>
      <c r="E10463" s="100"/>
      <c r="F10463" s="100"/>
      <c r="H10463" s="102"/>
      <c r="I10463" s="103"/>
      <c r="J10463" s="102"/>
      <c r="L10463" s="100"/>
      <c r="M10463" s="100"/>
      <c r="N10463" s="100"/>
    </row>
    <row r="10464" spans="2:14">
      <c r="B10464" s="98"/>
      <c r="C10464" s="98"/>
      <c r="D10464" s="100"/>
      <c r="E10464" s="100"/>
      <c r="F10464" s="100"/>
      <c r="H10464" s="102"/>
      <c r="I10464" s="103"/>
      <c r="J10464" s="102"/>
      <c r="L10464" s="100"/>
      <c r="M10464" s="100"/>
      <c r="N10464" s="100"/>
    </row>
    <row r="10465" spans="2:14">
      <c r="B10465" s="98"/>
      <c r="C10465" s="98"/>
      <c r="D10465" s="100"/>
      <c r="E10465" s="100"/>
      <c r="F10465" s="100"/>
      <c r="H10465" s="102"/>
      <c r="I10465" s="103"/>
      <c r="J10465" s="102"/>
      <c r="L10465" s="100"/>
      <c r="M10465" s="100"/>
      <c r="N10465" s="100"/>
    </row>
    <row r="10466" spans="2:14">
      <c r="B10466" s="98"/>
      <c r="C10466" s="98"/>
      <c r="D10466" s="100"/>
      <c r="E10466" s="100"/>
      <c r="F10466" s="100"/>
      <c r="H10466" s="102"/>
      <c r="I10466" s="103"/>
      <c r="J10466" s="102"/>
      <c r="L10466" s="100"/>
      <c r="M10466" s="100"/>
      <c r="N10466" s="100"/>
    </row>
    <row r="10467" spans="2:14">
      <c r="B10467" s="98"/>
      <c r="C10467" s="98"/>
      <c r="D10467" s="100"/>
      <c r="E10467" s="100"/>
      <c r="F10467" s="100"/>
      <c r="H10467" s="102"/>
      <c r="I10467" s="103"/>
      <c r="J10467" s="102"/>
      <c r="L10467" s="100"/>
      <c r="M10467" s="100"/>
      <c r="N10467" s="100"/>
    </row>
    <row r="10468" spans="2:14">
      <c r="B10468" s="98"/>
      <c r="C10468" s="98"/>
      <c r="D10468" s="100"/>
      <c r="E10468" s="100"/>
      <c r="F10468" s="100"/>
      <c r="H10468" s="102"/>
      <c r="I10468" s="103"/>
      <c r="J10468" s="102"/>
      <c r="L10468" s="100"/>
      <c r="M10468" s="100"/>
      <c r="N10468" s="100"/>
    </row>
    <row r="10469" spans="2:14">
      <c r="B10469" s="98"/>
      <c r="C10469" s="98"/>
      <c r="D10469" s="100"/>
      <c r="E10469" s="100"/>
      <c r="F10469" s="100"/>
      <c r="H10469" s="102"/>
      <c r="I10469" s="103"/>
      <c r="J10469" s="102"/>
      <c r="L10469" s="100"/>
      <c r="M10469" s="100"/>
      <c r="N10469" s="100"/>
    </row>
    <row r="10470" spans="2:14">
      <c r="B10470" s="98"/>
      <c r="C10470" s="98"/>
      <c r="D10470" s="100"/>
      <c r="E10470" s="100"/>
      <c r="F10470" s="100"/>
      <c r="H10470" s="102"/>
      <c r="I10470" s="103"/>
      <c r="J10470" s="102"/>
      <c r="L10470" s="100"/>
      <c r="M10470" s="100"/>
      <c r="N10470" s="100"/>
    </row>
    <row r="10471" spans="2:14">
      <c r="B10471" s="98"/>
      <c r="C10471" s="98"/>
      <c r="D10471" s="100"/>
      <c r="E10471" s="100"/>
      <c r="F10471" s="100"/>
      <c r="H10471" s="102"/>
      <c r="I10471" s="103"/>
      <c r="J10471" s="102"/>
      <c r="L10471" s="100"/>
      <c r="M10471" s="100"/>
      <c r="N10471" s="100"/>
    </row>
    <row r="10472" spans="2:14">
      <c r="B10472" s="98"/>
      <c r="C10472" s="98"/>
      <c r="D10472" s="100"/>
      <c r="E10472" s="100"/>
      <c r="F10472" s="100"/>
      <c r="H10472" s="102"/>
      <c r="I10472" s="103"/>
      <c r="J10472" s="102"/>
      <c r="L10472" s="100"/>
      <c r="M10472" s="100"/>
      <c r="N10472" s="100"/>
    </row>
    <row r="10473" spans="2:14">
      <c r="B10473" s="98"/>
      <c r="C10473" s="98"/>
      <c r="D10473" s="100"/>
      <c r="E10473" s="100"/>
      <c r="F10473" s="100"/>
      <c r="H10473" s="102"/>
      <c r="I10473" s="103"/>
      <c r="J10473" s="102"/>
      <c r="L10473" s="100"/>
      <c r="M10473" s="100"/>
      <c r="N10473" s="100"/>
    </row>
    <row r="10474" spans="2:14">
      <c r="B10474" s="98"/>
      <c r="C10474" s="98"/>
      <c r="D10474" s="100"/>
      <c r="E10474" s="100"/>
      <c r="F10474" s="100"/>
      <c r="H10474" s="102"/>
      <c r="I10474" s="103"/>
      <c r="J10474" s="102"/>
      <c r="L10474" s="100"/>
      <c r="M10474" s="100"/>
      <c r="N10474" s="100"/>
    </row>
    <row r="10475" spans="2:14">
      <c r="B10475" s="98"/>
      <c r="C10475" s="98"/>
      <c r="D10475" s="100"/>
      <c r="E10475" s="100"/>
      <c r="F10475" s="100"/>
      <c r="H10475" s="102"/>
      <c r="I10475" s="103"/>
      <c r="J10475" s="102"/>
      <c r="L10475" s="100"/>
      <c r="M10475" s="100"/>
      <c r="N10475" s="100"/>
    </row>
    <row r="10476" spans="2:14">
      <c r="B10476" s="98"/>
      <c r="C10476" s="98"/>
      <c r="D10476" s="100"/>
      <c r="E10476" s="100"/>
      <c r="F10476" s="100"/>
      <c r="H10476" s="102"/>
      <c r="I10476" s="103"/>
      <c r="J10476" s="102"/>
      <c r="L10476" s="100"/>
      <c r="M10476" s="100"/>
      <c r="N10476" s="100"/>
    </row>
    <row r="10477" spans="2:14">
      <c r="B10477" s="98"/>
      <c r="C10477" s="98"/>
      <c r="D10477" s="100"/>
      <c r="E10477" s="100"/>
      <c r="F10477" s="100"/>
      <c r="H10477" s="102"/>
      <c r="I10477" s="103"/>
      <c r="J10477" s="102"/>
      <c r="L10477" s="100"/>
      <c r="M10477" s="100"/>
      <c r="N10477" s="100"/>
    </row>
    <row r="10478" spans="2:14">
      <c r="B10478" s="98"/>
      <c r="C10478" s="98"/>
      <c r="D10478" s="100"/>
      <c r="E10478" s="100"/>
      <c r="F10478" s="100"/>
      <c r="H10478" s="102"/>
      <c r="I10478" s="103"/>
      <c r="J10478" s="102"/>
      <c r="L10478" s="100"/>
      <c r="M10478" s="100"/>
      <c r="N10478" s="100"/>
    </row>
    <row r="10479" spans="2:14">
      <c r="B10479" s="98"/>
      <c r="C10479" s="98"/>
      <c r="D10479" s="100"/>
      <c r="E10479" s="100"/>
      <c r="F10479" s="100"/>
      <c r="H10479" s="102"/>
      <c r="I10479" s="103"/>
      <c r="J10479" s="102"/>
      <c r="L10479" s="100"/>
      <c r="M10479" s="100"/>
      <c r="N10479" s="100"/>
    </row>
    <row r="10480" spans="2:14">
      <c r="B10480" s="98"/>
      <c r="C10480" s="98"/>
      <c r="D10480" s="100"/>
      <c r="E10480" s="100"/>
      <c r="F10480" s="100"/>
      <c r="H10480" s="102"/>
      <c r="I10480" s="103"/>
      <c r="J10480" s="102"/>
      <c r="L10480" s="100"/>
      <c r="M10480" s="100"/>
      <c r="N10480" s="100"/>
    </row>
    <row r="10481" spans="2:14">
      <c r="B10481" s="98"/>
      <c r="C10481" s="98"/>
      <c r="D10481" s="100"/>
      <c r="E10481" s="100"/>
      <c r="F10481" s="100"/>
      <c r="H10481" s="102"/>
      <c r="I10481" s="103"/>
      <c r="J10481" s="102"/>
      <c r="L10481" s="100"/>
      <c r="M10481" s="100"/>
      <c r="N10481" s="100"/>
    </row>
    <row r="10482" spans="2:14">
      <c r="B10482" s="98"/>
      <c r="C10482" s="98"/>
      <c r="D10482" s="100"/>
      <c r="E10482" s="100"/>
      <c r="F10482" s="100"/>
      <c r="H10482" s="102"/>
      <c r="I10482" s="103"/>
      <c r="J10482" s="102"/>
      <c r="L10482" s="100"/>
      <c r="M10482" s="100"/>
      <c r="N10482" s="100"/>
    </row>
    <row r="10483" spans="2:14">
      <c r="B10483" s="98"/>
      <c r="C10483" s="98"/>
      <c r="D10483" s="100"/>
      <c r="E10483" s="100"/>
      <c r="F10483" s="100"/>
      <c r="H10483" s="102"/>
      <c r="I10483" s="103"/>
      <c r="J10483" s="102"/>
      <c r="L10483" s="100"/>
      <c r="M10483" s="100"/>
      <c r="N10483" s="100"/>
    </row>
    <row r="10484" spans="2:14">
      <c r="B10484" s="98"/>
      <c r="C10484" s="98"/>
      <c r="D10484" s="100"/>
      <c r="E10484" s="100"/>
      <c r="F10484" s="100"/>
      <c r="H10484" s="102"/>
      <c r="I10484" s="103"/>
      <c r="J10484" s="102"/>
      <c r="L10484" s="100"/>
      <c r="M10484" s="100"/>
      <c r="N10484" s="100"/>
    </row>
    <row r="10485" spans="2:14">
      <c r="B10485" s="98"/>
      <c r="C10485" s="98"/>
      <c r="D10485" s="100"/>
      <c r="E10485" s="100"/>
      <c r="F10485" s="100"/>
      <c r="H10485" s="102"/>
      <c r="I10485" s="103"/>
      <c r="J10485" s="102"/>
      <c r="L10485" s="100"/>
      <c r="M10485" s="100"/>
      <c r="N10485" s="100"/>
    </row>
    <row r="10486" spans="2:14">
      <c r="B10486" s="98"/>
      <c r="C10486" s="98"/>
      <c r="D10486" s="100"/>
      <c r="E10486" s="100"/>
      <c r="F10486" s="100"/>
      <c r="H10486" s="102"/>
      <c r="I10486" s="103"/>
      <c r="J10486" s="102"/>
      <c r="L10486" s="100"/>
      <c r="M10486" s="100"/>
      <c r="N10486" s="100"/>
    </row>
    <row r="10487" spans="2:14">
      <c r="B10487" s="98"/>
      <c r="C10487" s="98"/>
      <c r="D10487" s="100"/>
      <c r="E10487" s="100"/>
      <c r="F10487" s="100"/>
      <c r="H10487" s="102"/>
      <c r="I10487" s="103"/>
      <c r="J10487" s="102"/>
      <c r="L10487" s="100"/>
      <c r="M10487" s="100"/>
      <c r="N10487" s="100"/>
    </row>
    <row r="10488" spans="2:14">
      <c r="B10488" s="98"/>
      <c r="C10488" s="98"/>
      <c r="D10488" s="100"/>
      <c r="E10488" s="100"/>
      <c r="F10488" s="100"/>
      <c r="H10488" s="102"/>
      <c r="I10488" s="103"/>
      <c r="J10488" s="102"/>
      <c r="L10488" s="100"/>
      <c r="M10488" s="100"/>
      <c r="N10488" s="100"/>
    </row>
    <row r="10489" spans="2:14">
      <c r="B10489" s="98"/>
      <c r="C10489" s="98"/>
      <c r="D10489" s="100"/>
      <c r="E10489" s="100"/>
      <c r="F10489" s="100"/>
      <c r="H10489" s="102"/>
      <c r="I10489" s="103"/>
      <c r="J10489" s="102"/>
      <c r="L10489" s="100"/>
      <c r="M10489" s="100"/>
      <c r="N10489" s="100"/>
    </row>
    <row r="10490" spans="2:14">
      <c r="B10490" s="98"/>
      <c r="C10490" s="98"/>
      <c r="D10490" s="100"/>
      <c r="E10490" s="100"/>
      <c r="F10490" s="100"/>
      <c r="H10490" s="102"/>
      <c r="I10490" s="103"/>
      <c r="J10490" s="102"/>
      <c r="L10490" s="100"/>
      <c r="M10490" s="100"/>
      <c r="N10490" s="100"/>
    </row>
    <row r="10491" spans="2:14">
      <c r="B10491" s="98"/>
      <c r="C10491" s="98"/>
      <c r="D10491" s="100"/>
      <c r="E10491" s="100"/>
      <c r="F10491" s="100"/>
      <c r="H10491" s="102"/>
      <c r="I10491" s="103"/>
      <c r="J10491" s="102"/>
      <c r="L10491" s="100"/>
      <c r="M10491" s="100"/>
      <c r="N10491" s="100"/>
    </row>
    <row r="10492" spans="2:14">
      <c r="B10492" s="98"/>
      <c r="C10492" s="98"/>
      <c r="D10492" s="100"/>
      <c r="E10492" s="100"/>
      <c r="F10492" s="100"/>
      <c r="H10492" s="102"/>
      <c r="I10492" s="103"/>
      <c r="J10492" s="102"/>
      <c r="L10492" s="100"/>
      <c r="M10492" s="100"/>
      <c r="N10492" s="100"/>
    </row>
    <row r="10493" spans="2:14">
      <c r="B10493" s="98"/>
      <c r="C10493" s="98"/>
      <c r="D10493" s="100"/>
      <c r="E10493" s="100"/>
      <c r="F10493" s="100"/>
      <c r="H10493" s="102"/>
      <c r="I10493" s="103"/>
      <c r="J10493" s="102"/>
      <c r="L10493" s="100"/>
      <c r="M10493" s="100"/>
      <c r="N10493" s="100"/>
    </row>
    <row r="10494" spans="2:14">
      <c r="B10494" s="98"/>
      <c r="C10494" s="98"/>
      <c r="D10494" s="100"/>
      <c r="E10494" s="100"/>
      <c r="F10494" s="100"/>
      <c r="H10494" s="102"/>
      <c r="I10494" s="103"/>
      <c r="J10494" s="102"/>
      <c r="L10494" s="100"/>
      <c r="M10494" s="100"/>
      <c r="N10494" s="100"/>
    </row>
    <row r="10495" spans="2:14">
      <c r="B10495" s="98"/>
      <c r="C10495" s="98"/>
      <c r="D10495" s="100"/>
      <c r="E10495" s="100"/>
      <c r="F10495" s="100"/>
      <c r="H10495" s="102"/>
      <c r="I10495" s="103"/>
      <c r="J10495" s="102"/>
      <c r="L10495" s="100"/>
      <c r="M10495" s="100"/>
      <c r="N10495" s="100"/>
    </row>
    <row r="10496" spans="2:14">
      <c r="B10496" s="98"/>
      <c r="C10496" s="98"/>
      <c r="D10496" s="100"/>
      <c r="E10496" s="100"/>
      <c r="F10496" s="100"/>
      <c r="H10496" s="102"/>
      <c r="I10496" s="103"/>
      <c r="J10496" s="102"/>
      <c r="L10496" s="100"/>
      <c r="M10496" s="100"/>
      <c r="N10496" s="100"/>
    </row>
    <row r="10497" spans="2:14">
      <c r="B10497" s="98"/>
      <c r="C10497" s="98"/>
      <c r="D10497" s="100"/>
      <c r="E10497" s="100"/>
      <c r="F10497" s="100"/>
      <c r="H10497" s="102"/>
      <c r="I10497" s="103"/>
      <c r="J10497" s="102"/>
      <c r="L10497" s="100"/>
      <c r="M10497" s="100"/>
      <c r="N10497" s="100"/>
    </row>
    <row r="10498" spans="2:14">
      <c r="B10498" s="98"/>
      <c r="C10498" s="98"/>
      <c r="D10498" s="100"/>
      <c r="E10498" s="100"/>
      <c r="F10498" s="100"/>
      <c r="H10498" s="102"/>
      <c r="I10498" s="103"/>
      <c r="J10498" s="102"/>
      <c r="L10498" s="100"/>
      <c r="M10498" s="100"/>
      <c r="N10498" s="100"/>
    </row>
    <row r="10499" spans="2:14">
      <c r="B10499" s="98"/>
      <c r="C10499" s="98"/>
      <c r="D10499" s="100"/>
      <c r="E10499" s="100"/>
      <c r="F10499" s="100"/>
      <c r="H10499" s="102"/>
      <c r="I10499" s="103"/>
      <c r="J10499" s="102"/>
      <c r="L10499" s="100"/>
      <c r="M10499" s="100"/>
      <c r="N10499" s="100"/>
    </row>
    <row r="10500" spans="2:14">
      <c r="B10500" s="98"/>
      <c r="C10500" s="98"/>
      <c r="D10500" s="100"/>
      <c r="E10500" s="100"/>
      <c r="F10500" s="100"/>
      <c r="H10500" s="102"/>
      <c r="I10500" s="103"/>
      <c r="J10500" s="102"/>
      <c r="L10500" s="100"/>
      <c r="M10500" s="100"/>
      <c r="N10500" s="100"/>
    </row>
    <row r="10501" spans="2:14">
      <c r="B10501" s="98"/>
      <c r="C10501" s="98"/>
      <c r="D10501" s="100"/>
      <c r="E10501" s="100"/>
      <c r="F10501" s="100"/>
      <c r="H10501" s="102"/>
      <c r="I10501" s="103"/>
      <c r="J10501" s="102"/>
      <c r="L10501" s="100"/>
      <c r="M10501" s="100"/>
      <c r="N10501" s="100"/>
    </row>
    <row r="10502" spans="2:14">
      <c r="B10502" s="98"/>
      <c r="C10502" s="98"/>
      <c r="D10502" s="100"/>
      <c r="E10502" s="100"/>
      <c r="F10502" s="100"/>
      <c r="H10502" s="102"/>
      <c r="I10502" s="103"/>
      <c r="J10502" s="102"/>
      <c r="L10502" s="100"/>
      <c r="M10502" s="100"/>
      <c r="N10502" s="100"/>
    </row>
    <row r="10503" spans="2:14">
      <c r="B10503" s="98"/>
      <c r="C10503" s="98"/>
      <c r="D10503" s="100"/>
      <c r="E10503" s="100"/>
      <c r="F10503" s="100"/>
      <c r="H10503" s="102"/>
      <c r="I10503" s="103"/>
      <c r="J10503" s="102"/>
      <c r="L10503" s="100"/>
      <c r="M10503" s="100"/>
      <c r="N10503" s="100"/>
    </row>
    <row r="10504" spans="2:14">
      <c r="B10504" s="98"/>
      <c r="C10504" s="98"/>
      <c r="D10504" s="100"/>
      <c r="E10504" s="100"/>
      <c r="F10504" s="100"/>
      <c r="H10504" s="102"/>
      <c r="I10504" s="103"/>
      <c r="J10504" s="102"/>
      <c r="L10504" s="100"/>
      <c r="M10504" s="100"/>
      <c r="N10504" s="100"/>
    </row>
    <row r="10505" spans="2:14">
      <c r="B10505" s="98"/>
      <c r="C10505" s="98"/>
      <c r="D10505" s="100"/>
      <c r="E10505" s="100"/>
      <c r="F10505" s="100"/>
      <c r="H10505" s="102"/>
      <c r="I10505" s="103"/>
      <c r="J10505" s="102"/>
      <c r="L10505" s="100"/>
      <c r="M10505" s="100"/>
      <c r="N10505" s="100"/>
    </row>
    <row r="10506" spans="2:14">
      <c r="B10506" s="98"/>
      <c r="C10506" s="98"/>
      <c r="D10506" s="100"/>
      <c r="E10506" s="100"/>
      <c r="F10506" s="100"/>
      <c r="H10506" s="102"/>
      <c r="I10506" s="103"/>
      <c r="J10506" s="102"/>
      <c r="L10506" s="100"/>
      <c r="M10506" s="100"/>
      <c r="N10506" s="100"/>
    </row>
    <row r="10507" spans="2:14">
      <c r="B10507" s="98"/>
      <c r="C10507" s="98"/>
      <c r="D10507" s="100"/>
      <c r="E10507" s="100"/>
      <c r="F10507" s="100"/>
      <c r="H10507" s="102"/>
      <c r="I10507" s="103"/>
      <c r="J10507" s="102"/>
      <c r="L10507" s="100"/>
      <c r="M10507" s="100"/>
      <c r="N10507" s="100"/>
    </row>
    <row r="10508" spans="2:14">
      <c r="B10508" s="98"/>
      <c r="C10508" s="98"/>
      <c r="D10508" s="100"/>
      <c r="E10508" s="100"/>
      <c r="F10508" s="100"/>
      <c r="H10508" s="102"/>
      <c r="I10508" s="103"/>
      <c r="J10508" s="102"/>
      <c r="L10508" s="100"/>
      <c r="M10508" s="100"/>
      <c r="N10508" s="100"/>
    </row>
    <row r="10509" spans="2:14">
      <c r="B10509" s="98"/>
      <c r="C10509" s="98"/>
      <c r="D10509" s="100"/>
      <c r="E10509" s="100"/>
      <c r="F10509" s="100"/>
      <c r="H10509" s="102"/>
      <c r="I10509" s="103"/>
      <c r="J10509" s="102"/>
      <c r="L10509" s="100"/>
      <c r="M10509" s="100"/>
      <c r="N10509" s="100"/>
    </row>
    <row r="10510" spans="2:14">
      <c r="B10510" s="98"/>
      <c r="C10510" s="98"/>
      <c r="D10510" s="100"/>
      <c r="E10510" s="100"/>
      <c r="F10510" s="100"/>
      <c r="H10510" s="102"/>
      <c r="I10510" s="103"/>
      <c r="J10510" s="102"/>
      <c r="L10510" s="100"/>
      <c r="M10510" s="100"/>
      <c r="N10510" s="100"/>
    </row>
    <row r="10511" spans="2:14">
      <c r="B10511" s="98"/>
      <c r="C10511" s="98"/>
      <c r="D10511" s="100"/>
      <c r="E10511" s="100"/>
      <c r="F10511" s="100"/>
      <c r="H10511" s="102"/>
      <c r="I10511" s="103"/>
      <c r="J10511" s="102"/>
      <c r="L10511" s="100"/>
      <c r="M10511" s="100"/>
      <c r="N10511" s="100"/>
    </row>
    <row r="10512" spans="2:14">
      <c r="B10512" s="98"/>
      <c r="C10512" s="98"/>
      <c r="D10512" s="100"/>
      <c r="E10512" s="100"/>
      <c r="F10512" s="100"/>
      <c r="H10512" s="102"/>
      <c r="I10512" s="103"/>
      <c r="J10512" s="102"/>
      <c r="L10512" s="100"/>
      <c r="M10512" s="100"/>
      <c r="N10512" s="100"/>
    </row>
    <row r="10513" spans="2:14">
      <c r="B10513" s="98"/>
      <c r="C10513" s="98"/>
      <c r="D10513" s="100"/>
      <c r="E10513" s="100"/>
      <c r="F10513" s="100"/>
      <c r="H10513" s="102"/>
      <c r="I10513" s="103"/>
      <c r="J10513" s="102"/>
      <c r="L10513" s="100"/>
      <c r="M10513" s="100"/>
      <c r="N10513" s="100"/>
    </row>
    <row r="10514" spans="2:14">
      <c r="B10514" s="98"/>
      <c r="C10514" s="98"/>
      <c r="D10514" s="100"/>
      <c r="E10514" s="100"/>
      <c r="F10514" s="100"/>
      <c r="H10514" s="102"/>
      <c r="I10514" s="103"/>
      <c r="J10514" s="102"/>
      <c r="L10514" s="100"/>
      <c r="M10514" s="100"/>
      <c r="N10514" s="100"/>
    </row>
    <row r="10515" spans="2:14">
      <c r="B10515" s="98"/>
      <c r="C10515" s="98"/>
      <c r="D10515" s="100"/>
      <c r="E10515" s="100"/>
      <c r="F10515" s="100"/>
      <c r="H10515" s="102"/>
      <c r="I10515" s="103"/>
      <c r="J10515" s="102"/>
      <c r="L10515" s="100"/>
      <c r="M10515" s="100"/>
      <c r="N10515" s="100"/>
    </row>
    <row r="10516" spans="2:14">
      <c r="B10516" s="98"/>
      <c r="C10516" s="98"/>
      <c r="D10516" s="100"/>
      <c r="E10516" s="100"/>
      <c r="F10516" s="100"/>
      <c r="H10516" s="102"/>
      <c r="I10516" s="103"/>
      <c r="J10516" s="102"/>
      <c r="L10516" s="100"/>
      <c r="M10516" s="100"/>
      <c r="N10516" s="100"/>
    </row>
    <row r="10517" spans="2:14">
      <c r="B10517" s="98"/>
      <c r="C10517" s="98"/>
      <c r="D10517" s="100"/>
      <c r="E10517" s="100"/>
      <c r="F10517" s="100"/>
      <c r="H10517" s="102"/>
      <c r="I10517" s="103"/>
      <c r="J10517" s="102"/>
      <c r="L10517" s="100"/>
      <c r="M10517" s="100"/>
      <c r="N10517" s="100"/>
    </row>
    <row r="10518" spans="2:14">
      <c r="B10518" s="98"/>
      <c r="C10518" s="98"/>
      <c r="D10518" s="100"/>
      <c r="E10518" s="100"/>
      <c r="F10518" s="100"/>
      <c r="H10518" s="102"/>
      <c r="I10518" s="103"/>
      <c r="J10518" s="102"/>
      <c r="L10518" s="100"/>
      <c r="M10518" s="100"/>
      <c r="N10518" s="100"/>
    </row>
    <row r="10519" spans="2:14">
      <c r="B10519" s="98"/>
      <c r="C10519" s="98"/>
      <c r="D10519" s="100"/>
      <c r="E10519" s="100"/>
      <c r="F10519" s="100"/>
      <c r="H10519" s="102"/>
      <c r="I10519" s="103"/>
      <c r="J10519" s="102"/>
      <c r="L10519" s="100"/>
      <c r="M10519" s="100"/>
      <c r="N10519" s="100"/>
    </row>
    <row r="10520" spans="2:14">
      <c r="B10520" s="98"/>
      <c r="C10520" s="98"/>
      <c r="D10520" s="100"/>
      <c r="E10520" s="100"/>
      <c r="F10520" s="100"/>
      <c r="H10520" s="102"/>
      <c r="I10520" s="103"/>
      <c r="J10520" s="102"/>
      <c r="L10520" s="100"/>
      <c r="M10520" s="100"/>
      <c r="N10520" s="100"/>
    </row>
    <row r="10521" spans="2:14">
      <c r="B10521" s="98"/>
      <c r="C10521" s="98"/>
      <c r="D10521" s="100"/>
      <c r="E10521" s="100"/>
      <c r="F10521" s="100"/>
      <c r="H10521" s="102"/>
      <c r="I10521" s="103"/>
      <c r="J10521" s="102"/>
      <c r="L10521" s="100"/>
      <c r="M10521" s="100"/>
      <c r="N10521" s="100"/>
    </row>
    <row r="10522" spans="2:14">
      <c r="B10522" s="98"/>
      <c r="C10522" s="98"/>
      <c r="D10522" s="100"/>
      <c r="E10522" s="100"/>
      <c r="F10522" s="100"/>
      <c r="H10522" s="102"/>
      <c r="I10522" s="103"/>
      <c r="J10522" s="102"/>
      <c r="L10522" s="100"/>
      <c r="M10522" s="100"/>
      <c r="N10522" s="100"/>
    </row>
    <row r="10523" spans="2:14">
      <c r="B10523" s="98"/>
      <c r="C10523" s="98"/>
      <c r="D10523" s="100"/>
      <c r="E10523" s="100"/>
      <c r="F10523" s="100"/>
      <c r="H10523" s="102"/>
      <c r="I10523" s="103"/>
      <c r="J10523" s="102"/>
      <c r="L10523" s="100"/>
      <c r="M10523" s="100"/>
      <c r="N10523" s="100"/>
    </row>
    <row r="10524" spans="2:14">
      <c r="B10524" s="98"/>
      <c r="C10524" s="98"/>
      <c r="D10524" s="100"/>
      <c r="E10524" s="100"/>
      <c r="F10524" s="100"/>
      <c r="H10524" s="102"/>
      <c r="I10524" s="103"/>
      <c r="J10524" s="102"/>
      <c r="L10524" s="100"/>
      <c r="M10524" s="100"/>
      <c r="N10524" s="100"/>
    </row>
    <row r="10525" spans="2:14">
      <c r="B10525" s="98"/>
      <c r="C10525" s="98"/>
      <c r="D10525" s="100"/>
      <c r="E10525" s="100"/>
      <c r="F10525" s="100"/>
      <c r="H10525" s="102"/>
      <c r="I10525" s="103"/>
      <c r="J10525" s="102"/>
      <c r="L10525" s="100"/>
      <c r="M10525" s="100"/>
      <c r="N10525" s="100"/>
    </row>
    <row r="10526" spans="2:14">
      <c r="B10526" s="98"/>
      <c r="C10526" s="98"/>
      <c r="D10526" s="100"/>
      <c r="E10526" s="100"/>
      <c r="F10526" s="100"/>
      <c r="H10526" s="102"/>
      <c r="I10526" s="103"/>
      <c r="J10526" s="102"/>
      <c r="L10526" s="100"/>
      <c r="M10526" s="100"/>
      <c r="N10526" s="100"/>
    </row>
    <row r="10527" spans="2:14">
      <c r="B10527" s="98"/>
      <c r="C10527" s="98"/>
      <c r="D10527" s="100"/>
      <c r="E10527" s="100"/>
      <c r="F10527" s="100"/>
      <c r="H10527" s="102"/>
      <c r="I10527" s="103"/>
      <c r="J10527" s="102"/>
      <c r="L10527" s="100"/>
      <c r="M10527" s="100"/>
      <c r="N10527" s="100"/>
    </row>
    <row r="10528" spans="2:14">
      <c r="B10528" s="98"/>
      <c r="C10528" s="98"/>
      <c r="D10528" s="100"/>
      <c r="E10528" s="100"/>
      <c r="F10528" s="100"/>
      <c r="H10528" s="102"/>
      <c r="I10528" s="103"/>
      <c r="J10528" s="102"/>
      <c r="L10528" s="100"/>
      <c r="M10528" s="100"/>
      <c r="N10528" s="100"/>
    </row>
    <row r="10529" spans="2:14">
      <c r="B10529" s="98"/>
      <c r="C10529" s="98"/>
      <c r="D10529" s="100"/>
      <c r="E10529" s="100"/>
      <c r="F10529" s="100"/>
      <c r="H10529" s="102"/>
      <c r="I10529" s="103"/>
      <c r="J10529" s="102"/>
      <c r="L10529" s="100"/>
      <c r="M10529" s="100"/>
      <c r="N10529" s="100"/>
    </row>
    <row r="10530" spans="2:14">
      <c r="B10530" s="98"/>
      <c r="C10530" s="98"/>
      <c r="D10530" s="100"/>
      <c r="E10530" s="100"/>
      <c r="F10530" s="100"/>
      <c r="H10530" s="102"/>
      <c r="I10530" s="103"/>
      <c r="J10530" s="102"/>
      <c r="L10530" s="100"/>
      <c r="M10530" s="100"/>
      <c r="N10530" s="100"/>
    </row>
    <row r="10531" spans="2:14">
      <c r="B10531" s="98"/>
      <c r="C10531" s="98"/>
      <c r="D10531" s="100"/>
      <c r="E10531" s="100"/>
      <c r="F10531" s="100"/>
      <c r="H10531" s="102"/>
      <c r="I10531" s="103"/>
      <c r="J10531" s="102"/>
      <c r="L10531" s="100"/>
      <c r="M10531" s="100"/>
      <c r="N10531" s="100"/>
    </row>
    <row r="10532" spans="2:14">
      <c r="B10532" s="98"/>
      <c r="C10532" s="98"/>
      <c r="D10532" s="100"/>
      <c r="E10532" s="100"/>
      <c r="F10532" s="100"/>
      <c r="H10532" s="102"/>
      <c r="I10532" s="103"/>
      <c r="J10532" s="102"/>
      <c r="L10532" s="100"/>
      <c r="M10532" s="100"/>
      <c r="N10532" s="100"/>
    </row>
    <row r="10533" spans="2:14">
      <c r="B10533" s="98"/>
      <c r="C10533" s="98"/>
      <c r="D10533" s="100"/>
      <c r="E10533" s="100"/>
      <c r="F10533" s="100"/>
      <c r="H10533" s="102"/>
      <c r="I10533" s="103"/>
      <c r="J10533" s="102"/>
      <c r="L10533" s="100"/>
      <c r="M10533" s="100"/>
      <c r="N10533" s="100"/>
    </row>
    <row r="10534" spans="2:14">
      <c r="B10534" s="98"/>
      <c r="C10534" s="98"/>
      <c r="D10534" s="100"/>
      <c r="E10534" s="100"/>
      <c r="F10534" s="100"/>
      <c r="H10534" s="102"/>
      <c r="I10534" s="103"/>
      <c r="J10534" s="102"/>
      <c r="L10534" s="100"/>
      <c r="M10534" s="100"/>
      <c r="N10534" s="100"/>
    </row>
    <row r="10535" spans="2:14">
      <c r="B10535" s="98"/>
      <c r="C10535" s="98"/>
      <c r="D10535" s="100"/>
      <c r="E10535" s="100"/>
      <c r="F10535" s="100"/>
      <c r="H10535" s="102"/>
      <c r="I10535" s="103"/>
      <c r="J10535" s="102"/>
      <c r="L10535" s="100"/>
      <c r="M10535" s="100"/>
      <c r="N10535" s="100"/>
    </row>
    <row r="10536" spans="2:14">
      <c r="B10536" s="98"/>
      <c r="C10536" s="98"/>
      <c r="D10536" s="100"/>
      <c r="E10536" s="100"/>
      <c r="F10536" s="100"/>
      <c r="H10536" s="102"/>
      <c r="I10536" s="103"/>
      <c r="J10536" s="102"/>
      <c r="L10536" s="100"/>
      <c r="M10536" s="100"/>
      <c r="N10536" s="100"/>
    </row>
    <row r="10537" spans="2:14">
      <c r="B10537" s="98"/>
      <c r="C10537" s="98"/>
      <c r="D10537" s="100"/>
      <c r="E10537" s="100"/>
      <c r="F10537" s="100"/>
      <c r="H10537" s="102"/>
      <c r="I10537" s="103"/>
      <c r="J10537" s="102"/>
      <c r="L10537" s="100"/>
      <c r="M10537" s="100"/>
      <c r="N10537" s="100"/>
    </row>
    <row r="10538" spans="2:14">
      <c r="B10538" s="98"/>
      <c r="C10538" s="98"/>
      <c r="D10538" s="100"/>
      <c r="E10538" s="100"/>
      <c r="F10538" s="100"/>
      <c r="H10538" s="102"/>
      <c r="I10538" s="103"/>
      <c r="J10538" s="102"/>
      <c r="L10538" s="100"/>
      <c r="M10538" s="100"/>
      <c r="N10538" s="100"/>
    </row>
    <row r="10539" spans="2:14">
      <c r="B10539" s="98"/>
      <c r="C10539" s="98"/>
      <c r="D10539" s="100"/>
      <c r="E10539" s="100"/>
      <c r="F10539" s="100"/>
      <c r="H10539" s="102"/>
      <c r="I10539" s="103"/>
      <c r="J10539" s="102"/>
      <c r="L10539" s="100"/>
      <c r="M10539" s="100"/>
      <c r="N10539" s="100"/>
    </row>
    <row r="10540" spans="2:14">
      <c r="B10540" s="98"/>
      <c r="C10540" s="98"/>
      <c r="D10540" s="100"/>
      <c r="E10540" s="100"/>
      <c r="F10540" s="100"/>
      <c r="H10540" s="102"/>
      <c r="I10540" s="103"/>
      <c r="J10540" s="102"/>
      <c r="L10540" s="100"/>
      <c r="M10540" s="100"/>
      <c r="N10540" s="100"/>
    </row>
    <row r="10541" spans="2:14">
      <c r="B10541" s="98"/>
      <c r="C10541" s="98"/>
      <c r="D10541" s="100"/>
      <c r="E10541" s="100"/>
      <c r="F10541" s="100"/>
      <c r="H10541" s="102"/>
      <c r="I10541" s="103"/>
      <c r="J10541" s="102"/>
      <c r="L10541" s="100"/>
      <c r="M10541" s="100"/>
      <c r="N10541" s="100"/>
    </row>
    <row r="10542" spans="2:14">
      <c r="B10542" s="98"/>
      <c r="C10542" s="98"/>
      <c r="D10542" s="100"/>
      <c r="E10542" s="100"/>
      <c r="F10542" s="100"/>
      <c r="H10542" s="102"/>
      <c r="I10542" s="103"/>
      <c r="J10542" s="102"/>
      <c r="L10542" s="100"/>
      <c r="M10542" s="100"/>
      <c r="N10542" s="100"/>
    </row>
    <row r="10543" spans="2:14">
      <c r="B10543" s="98"/>
      <c r="C10543" s="98"/>
      <c r="D10543" s="100"/>
      <c r="E10543" s="100"/>
      <c r="F10543" s="100"/>
      <c r="H10543" s="102"/>
      <c r="I10543" s="103"/>
      <c r="J10543" s="102"/>
      <c r="L10543" s="100"/>
      <c r="M10543" s="100"/>
      <c r="N10543" s="100"/>
    </row>
    <row r="10544" spans="2:14">
      <c r="B10544" s="98"/>
      <c r="C10544" s="98"/>
      <c r="D10544" s="100"/>
      <c r="E10544" s="100"/>
      <c r="F10544" s="100"/>
      <c r="H10544" s="102"/>
      <c r="I10544" s="103"/>
      <c r="J10544" s="102"/>
      <c r="L10544" s="100"/>
      <c r="M10544" s="100"/>
      <c r="N10544" s="100"/>
    </row>
    <row r="10545" spans="2:14">
      <c r="B10545" s="98"/>
      <c r="C10545" s="98"/>
      <c r="D10545" s="100"/>
      <c r="E10545" s="100"/>
      <c r="F10545" s="100"/>
      <c r="H10545" s="102"/>
      <c r="I10545" s="103"/>
      <c r="J10545" s="102"/>
      <c r="L10545" s="100"/>
      <c r="M10545" s="100"/>
      <c r="N10545" s="100"/>
    </row>
    <row r="10546" spans="2:14">
      <c r="B10546" s="98"/>
      <c r="C10546" s="98"/>
      <c r="D10546" s="100"/>
      <c r="E10546" s="100"/>
      <c r="F10546" s="100"/>
      <c r="H10546" s="102"/>
      <c r="I10546" s="103"/>
      <c r="J10546" s="102"/>
      <c r="L10546" s="100"/>
      <c r="M10546" s="100"/>
      <c r="N10546" s="100"/>
    </row>
    <row r="10547" spans="2:14">
      <c r="B10547" s="98"/>
      <c r="C10547" s="98"/>
      <c r="D10547" s="100"/>
      <c r="E10547" s="100"/>
      <c r="F10547" s="100"/>
      <c r="H10547" s="102"/>
      <c r="I10547" s="103"/>
      <c r="J10547" s="102"/>
      <c r="L10547" s="100"/>
      <c r="M10547" s="100"/>
      <c r="N10547" s="100"/>
    </row>
    <row r="10548" spans="2:14">
      <c r="B10548" s="98"/>
      <c r="C10548" s="98"/>
      <c r="D10548" s="100"/>
      <c r="E10548" s="100"/>
      <c r="F10548" s="100"/>
      <c r="H10548" s="102"/>
      <c r="I10548" s="103"/>
      <c r="J10548" s="102"/>
      <c r="L10548" s="100"/>
      <c r="M10548" s="100"/>
      <c r="N10548" s="100"/>
    </row>
    <row r="10549" spans="2:14">
      <c r="B10549" s="98"/>
      <c r="C10549" s="98"/>
      <c r="D10549" s="100"/>
      <c r="E10549" s="100"/>
      <c r="F10549" s="100"/>
      <c r="H10549" s="102"/>
      <c r="I10549" s="103"/>
      <c r="J10549" s="102"/>
      <c r="L10549" s="100"/>
      <c r="M10549" s="100"/>
      <c r="N10549" s="100"/>
    </row>
    <row r="10550" spans="2:14">
      <c r="B10550" s="98"/>
      <c r="C10550" s="98"/>
      <c r="D10550" s="100"/>
      <c r="E10550" s="100"/>
      <c r="F10550" s="100"/>
      <c r="H10550" s="102"/>
      <c r="I10550" s="103"/>
      <c r="J10550" s="102"/>
      <c r="L10550" s="100"/>
      <c r="M10550" s="100"/>
      <c r="N10550" s="100"/>
    </row>
    <row r="10551" spans="2:14">
      <c r="B10551" s="98"/>
      <c r="C10551" s="98"/>
      <c r="D10551" s="100"/>
      <c r="E10551" s="100"/>
      <c r="F10551" s="100"/>
      <c r="H10551" s="102"/>
      <c r="I10551" s="103"/>
      <c r="J10551" s="102"/>
      <c r="L10551" s="100"/>
      <c r="M10551" s="100"/>
      <c r="N10551" s="100"/>
    </row>
    <row r="10552" spans="2:14">
      <c r="B10552" s="98"/>
      <c r="C10552" s="98"/>
      <c r="D10552" s="100"/>
      <c r="E10552" s="100"/>
      <c r="F10552" s="100"/>
      <c r="H10552" s="102"/>
      <c r="I10552" s="103"/>
      <c r="J10552" s="102"/>
      <c r="L10552" s="100"/>
      <c r="M10552" s="100"/>
      <c r="N10552" s="100"/>
    </row>
    <row r="10553" spans="2:14">
      <c r="B10553" s="98"/>
      <c r="C10553" s="98"/>
      <c r="D10553" s="100"/>
      <c r="E10553" s="100"/>
      <c r="F10553" s="100"/>
      <c r="H10553" s="102"/>
      <c r="I10553" s="103"/>
      <c r="J10553" s="102"/>
      <c r="L10553" s="100"/>
      <c r="M10553" s="100"/>
      <c r="N10553" s="100"/>
    </row>
    <row r="10554" spans="2:14">
      <c r="B10554" s="98"/>
      <c r="C10554" s="98"/>
      <c r="D10554" s="100"/>
      <c r="E10554" s="100"/>
      <c r="F10554" s="100"/>
      <c r="H10554" s="102"/>
      <c r="I10554" s="103"/>
      <c r="J10554" s="102"/>
      <c r="L10554" s="100"/>
      <c r="M10554" s="100"/>
      <c r="N10554" s="100"/>
    </row>
    <row r="10555" spans="2:14">
      <c r="B10555" s="98"/>
      <c r="C10555" s="98"/>
      <c r="D10555" s="100"/>
      <c r="E10555" s="100"/>
      <c r="F10555" s="100"/>
      <c r="H10555" s="102"/>
      <c r="I10555" s="103"/>
      <c r="J10555" s="102"/>
      <c r="L10555" s="100"/>
      <c r="M10555" s="100"/>
      <c r="N10555" s="100"/>
    </row>
    <row r="10556" spans="2:14">
      <c r="B10556" s="98"/>
      <c r="C10556" s="98"/>
      <c r="D10556" s="100"/>
      <c r="E10556" s="100"/>
      <c r="F10556" s="100"/>
      <c r="H10556" s="102"/>
      <c r="I10556" s="103"/>
      <c r="J10556" s="102"/>
      <c r="L10556" s="100"/>
      <c r="M10556" s="100"/>
      <c r="N10556" s="100"/>
    </row>
    <row r="10557" spans="2:14">
      <c r="B10557" s="98"/>
      <c r="C10557" s="98"/>
      <c r="D10557" s="100"/>
      <c r="E10557" s="100"/>
      <c r="F10557" s="100"/>
      <c r="H10557" s="102"/>
      <c r="I10557" s="103"/>
      <c r="J10557" s="102"/>
      <c r="L10557" s="100"/>
      <c r="M10557" s="100"/>
      <c r="N10557" s="100"/>
    </row>
    <row r="10558" spans="2:14">
      <c r="B10558" s="98"/>
      <c r="C10558" s="98"/>
      <c r="D10558" s="100"/>
      <c r="E10558" s="100"/>
      <c r="F10558" s="100"/>
      <c r="H10558" s="102"/>
      <c r="I10558" s="103"/>
      <c r="J10558" s="102"/>
      <c r="L10558" s="100"/>
      <c r="M10558" s="100"/>
      <c r="N10558" s="100"/>
    </row>
    <row r="10559" spans="2:14">
      <c r="B10559" s="98"/>
      <c r="C10559" s="98"/>
      <c r="D10559" s="100"/>
      <c r="E10559" s="100"/>
      <c r="F10559" s="100"/>
      <c r="H10559" s="102"/>
      <c r="I10559" s="103"/>
      <c r="J10559" s="102"/>
      <c r="L10559" s="100"/>
      <c r="M10559" s="100"/>
      <c r="N10559" s="100"/>
    </row>
    <row r="10560" spans="2:14">
      <c r="B10560" s="98"/>
      <c r="C10560" s="98"/>
      <c r="D10560" s="100"/>
      <c r="E10560" s="100"/>
      <c r="F10560" s="100"/>
      <c r="H10560" s="102"/>
      <c r="I10560" s="103"/>
      <c r="J10560" s="102"/>
      <c r="L10560" s="100"/>
      <c r="M10560" s="100"/>
      <c r="N10560" s="100"/>
    </row>
    <row r="10561" spans="2:14">
      <c r="B10561" s="98"/>
      <c r="C10561" s="98"/>
      <c r="D10561" s="100"/>
      <c r="E10561" s="100"/>
      <c r="F10561" s="100"/>
      <c r="H10561" s="102"/>
      <c r="I10561" s="103"/>
      <c r="J10561" s="102"/>
      <c r="L10561" s="100"/>
      <c r="M10561" s="100"/>
      <c r="N10561" s="100"/>
    </row>
    <row r="10562" spans="2:14">
      <c r="B10562" s="98"/>
      <c r="C10562" s="98"/>
      <c r="D10562" s="100"/>
      <c r="E10562" s="100"/>
      <c r="F10562" s="100"/>
      <c r="H10562" s="102"/>
      <c r="I10562" s="103"/>
      <c r="J10562" s="102"/>
      <c r="L10562" s="100"/>
      <c r="M10562" s="100"/>
      <c r="N10562" s="100"/>
    </row>
    <row r="10563" spans="2:14">
      <c r="B10563" s="98"/>
      <c r="C10563" s="98"/>
      <c r="D10563" s="100"/>
      <c r="E10563" s="100"/>
      <c r="F10563" s="100"/>
      <c r="H10563" s="102"/>
      <c r="I10563" s="103"/>
      <c r="J10563" s="102"/>
      <c r="L10563" s="100"/>
      <c r="M10563" s="100"/>
      <c r="N10563" s="100"/>
    </row>
    <row r="10564" spans="2:14">
      <c r="B10564" s="98"/>
      <c r="C10564" s="98"/>
      <c r="D10564" s="100"/>
      <c r="E10564" s="100"/>
      <c r="F10564" s="100"/>
      <c r="H10564" s="102"/>
      <c r="I10564" s="103"/>
      <c r="J10564" s="102"/>
      <c r="L10564" s="100"/>
      <c r="M10564" s="100"/>
      <c r="N10564" s="100"/>
    </row>
    <row r="10565" spans="2:14">
      <c r="B10565" s="98"/>
      <c r="C10565" s="98"/>
      <c r="D10565" s="100"/>
      <c r="E10565" s="100"/>
      <c r="F10565" s="100"/>
      <c r="H10565" s="102"/>
      <c r="I10565" s="103"/>
      <c r="J10565" s="102"/>
      <c r="L10565" s="100"/>
      <c r="M10565" s="100"/>
      <c r="N10565" s="100"/>
    </row>
    <row r="10566" spans="2:14">
      <c r="B10566" s="98"/>
      <c r="C10566" s="98"/>
      <c r="D10566" s="100"/>
      <c r="E10566" s="100"/>
      <c r="F10566" s="100"/>
      <c r="H10566" s="102"/>
      <c r="I10566" s="103"/>
      <c r="J10566" s="102"/>
      <c r="L10566" s="100"/>
      <c r="M10566" s="100"/>
      <c r="N10566" s="100"/>
    </row>
    <row r="10567" spans="2:14">
      <c r="B10567" s="98"/>
      <c r="C10567" s="98"/>
      <c r="D10567" s="100"/>
      <c r="E10567" s="100"/>
      <c r="F10567" s="100"/>
      <c r="H10567" s="102"/>
      <c r="I10567" s="103"/>
      <c r="J10567" s="102"/>
      <c r="L10567" s="100"/>
      <c r="M10567" s="100"/>
      <c r="N10567" s="100"/>
    </row>
    <row r="10568" spans="2:14">
      <c r="B10568" s="98"/>
      <c r="C10568" s="98"/>
      <c r="D10568" s="100"/>
      <c r="E10568" s="100"/>
      <c r="F10568" s="100"/>
      <c r="H10568" s="102"/>
      <c r="I10568" s="103"/>
      <c r="J10568" s="102"/>
      <c r="L10568" s="100"/>
      <c r="M10568" s="100"/>
      <c r="N10568" s="100"/>
    </row>
    <row r="10569" spans="2:14">
      <c r="B10569" s="98"/>
      <c r="C10569" s="98"/>
      <c r="D10569" s="100"/>
      <c r="E10569" s="100"/>
      <c r="F10569" s="100"/>
      <c r="H10569" s="102"/>
      <c r="I10569" s="103"/>
      <c r="J10569" s="102"/>
      <c r="L10569" s="100"/>
      <c r="M10569" s="100"/>
      <c r="N10569" s="100"/>
    </row>
    <row r="10570" spans="2:14">
      <c r="B10570" s="98"/>
      <c r="C10570" s="98"/>
      <c r="D10570" s="100"/>
      <c r="E10570" s="100"/>
      <c r="F10570" s="100"/>
      <c r="H10570" s="102"/>
      <c r="I10570" s="103"/>
      <c r="J10570" s="102"/>
      <c r="L10570" s="100"/>
      <c r="M10570" s="100"/>
      <c r="N10570" s="100"/>
    </row>
    <row r="10571" spans="2:14">
      <c r="B10571" s="98"/>
      <c r="C10571" s="98"/>
      <c r="D10571" s="100"/>
      <c r="E10571" s="100"/>
      <c r="F10571" s="100"/>
      <c r="H10571" s="102"/>
      <c r="I10571" s="103"/>
      <c r="J10571" s="102"/>
      <c r="L10571" s="100"/>
      <c r="M10571" s="100"/>
      <c r="N10571" s="100"/>
    </row>
    <row r="10572" spans="2:14">
      <c r="B10572" s="98"/>
      <c r="C10572" s="98"/>
      <c r="D10572" s="100"/>
      <c r="E10572" s="100"/>
      <c r="F10572" s="100"/>
      <c r="H10572" s="102"/>
      <c r="I10572" s="103"/>
      <c r="J10572" s="102"/>
      <c r="L10572" s="100"/>
      <c r="M10572" s="100"/>
      <c r="N10572" s="100"/>
    </row>
    <row r="10573" spans="2:14">
      <c r="B10573" s="98"/>
      <c r="C10573" s="98"/>
      <c r="D10573" s="100"/>
      <c r="E10573" s="100"/>
      <c r="F10573" s="100"/>
      <c r="H10573" s="102"/>
      <c r="I10573" s="103"/>
      <c r="J10573" s="102"/>
      <c r="L10573" s="100"/>
      <c r="M10573" s="100"/>
      <c r="N10573" s="100"/>
    </row>
    <row r="10574" spans="2:14">
      <c r="B10574" s="98"/>
      <c r="C10574" s="98"/>
      <c r="D10574" s="100"/>
      <c r="E10574" s="100"/>
      <c r="F10574" s="100"/>
      <c r="H10574" s="102"/>
      <c r="I10574" s="103"/>
      <c r="J10574" s="102"/>
      <c r="L10574" s="100"/>
      <c r="M10574" s="100"/>
      <c r="N10574" s="100"/>
    </row>
    <row r="10575" spans="2:14">
      <c r="B10575" s="98"/>
      <c r="C10575" s="98"/>
      <c r="D10575" s="100"/>
      <c r="E10575" s="100"/>
      <c r="F10575" s="100"/>
      <c r="H10575" s="102"/>
      <c r="I10575" s="103"/>
      <c r="J10575" s="102"/>
      <c r="L10575" s="100"/>
      <c r="M10575" s="100"/>
      <c r="N10575" s="100"/>
    </row>
    <row r="10576" spans="2:14">
      <c r="B10576" s="98"/>
      <c r="C10576" s="98"/>
      <c r="D10576" s="100"/>
      <c r="E10576" s="100"/>
      <c r="F10576" s="100"/>
      <c r="H10576" s="102"/>
      <c r="I10576" s="103"/>
      <c r="J10576" s="102"/>
      <c r="L10576" s="100"/>
      <c r="M10576" s="100"/>
      <c r="N10576" s="100"/>
    </row>
    <row r="10577" spans="2:14">
      <c r="B10577" s="98"/>
      <c r="C10577" s="98"/>
      <c r="D10577" s="100"/>
      <c r="E10577" s="100"/>
      <c r="F10577" s="100"/>
      <c r="H10577" s="102"/>
      <c r="I10577" s="103"/>
      <c r="J10577" s="102"/>
      <c r="L10577" s="100"/>
      <c r="M10577" s="100"/>
      <c r="N10577" s="100"/>
    </row>
    <row r="10578" spans="2:14">
      <c r="B10578" s="98"/>
      <c r="C10578" s="98"/>
      <c r="D10578" s="100"/>
      <c r="E10578" s="100"/>
      <c r="F10578" s="100"/>
      <c r="H10578" s="102"/>
      <c r="I10578" s="103"/>
      <c r="J10578" s="102"/>
      <c r="L10578" s="100"/>
      <c r="M10578" s="100"/>
      <c r="N10578" s="100"/>
    </row>
    <row r="10579" spans="2:14">
      <c r="B10579" s="98"/>
      <c r="C10579" s="98"/>
      <c r="D10579" s="100"/>
      <c r="E10579" s="100"/>
      <c r="F10579" s="100"/>
      <c r="H10579" s="102"/>
      <c r="I10579" s="103"/>
      <c r="J10579" s="102"/>
      <c r="L10579" s="100"/>
      <c r="M10579" s="100"/>
      <c r="N10579" s="100"/>
    </row>
    <row r="10580" spans="2:14">
      <c r="B10580" s="98"/>
      <c r="C10580" s="98"/>
      <c r="D10580" s="100"/>
      <c r="E10580" s="100"/>
      <c r="F10580" s="100"/>
      <c r="H10580" s="102"/>
      <c r="I10580" s="103"/>
      <c r="J10580" s="102"/>
      <c r="L10580" s="100"/>
      <c r="M10580" s="100"/>
      <c r="N10580" s="100"/>
    </row>
    <row r="10581" spans="2:14">
      <c r="B10581" s="98"/>
      <c r="C10581" s="98"/>
      <c r="D10581" s="100"/>
      <c r="E10581" s="100"/>
      <c r="F10581" s="100"/>
      <c r="H10581" s="102"/>
      <c r="I10581" s="103"/>
      <c r="J10581" s="102"/>
      <c r="L10581" s="100"/>
      <c r="M10581" s="100"/>
      <c r="N10581" s="100"/>
    </row>
    <row r="10582" spans="2:14">
      <c r="B10582" s="98"/>
      <c r="C10582" s="98"/>
      <c r="D10582" s="100"/>
      <c r="E10582" s="100"/>
      <c r="F10582" s="100"/>
      <c r="H10582" s="102"/>
      <c r="I10582" s="103"/>
      <c r="J10582" s="102"/>
      <c r="L10582" s="100"/>
      <c r="M10582" s="100"/>
      <c r="N10582" s="100"/>
    </row>
    <row r="10583" spans="2:14">
      <c r="B10583" s="98"/>
      <c r="C10583" s="98"/>
      <c r="D10583" s="100"/>
      <c r="E10583" s="100"/>
      <c r="F10583" s="100"/>
      <c r="H10583" s="102"/>
      <c r="I10583" s="103"/>
      <c r="J10583" s="102"/>
      <c r="L10583" s="100"/>
      <c r="M10583" s="100"/>
      <c r="N10583" s="100"/>
    </row>
    <row r="10584" spans="2:14">
      <c r="B10584" s="98"/>
      <c r="C10584" s="98"/>
      <c r="D10584" s="100"/>
      <c r="E10584" s="100"/>
      <c r="F10584" s="100"/>
      <c r="H10584" s="102"/>
      <c r="I10584" s="103"/>
      <c r="J10584" s="102"/>
      <c r="L10584" s="100"/>
      <c r="M10584" s="100"/>
      <c r="N10584" s="100"/>
    </row>
    <row r="10585" spans="2:14">
      <c r="B10585" s="98"/>
      <c r="C10585" s="98"/>
      <c r="D10585" s="100"/>
      <c r="E10585" s="100"/>
      <c r="F10585" s="100"/>
      <c r="H10585" s="102"/>
      <c r="I10585" s="103"/>
      <c r="J10585" s="102"/>
      <c r="L10585" s="100"/>
      <c r="M10585" s="100"/>
      <c r="N10585" s="100"/>
    </row>
    <row r="10586" spans="2:14">
      <c r="B10586" s="98"/>
      <c r="C10586" s="98"/>
      <c r="D10586" s="100"/>
      <c r="E10586" s="100"/>
      <c r="F10586" s="100"/>
      <c r="H10586" s="102"/>
      <c r="I10586" s="103"/>
      <c r="J10586" s="102"/>
      <c r="L10586" s="100"/>
      <c r="M10586" s="100"/>
      <c r="N10586" s="100"/>
    </row>
    <row r="10587" spans="2:14">
      <c r="B10587" s="98"/>
      <c r="C10587" s="98"/>
      <c r="D10587" s="100"/>
      <c r="E10587" s="100"/>
      <c r="F10587" s="100"/>
      <c r="H10587" s="102"/>
      <c r="I10587" s="103"/>
      <c r="J10587" s="102"/>
      <c r="L10587" s="100"/>
      <c r="M10587" s="100"/>
      <c r="N10587" s="100"/>
    </row>
    <row r="10588" spans="2:14">
      <c r="B10588" s="98"/>
      <c r="C10588" s="98"/>
      <c r="D10588" s="100"/>
      <c r="E10588" s="100"/>
      <c r="F10588" s="100"/>
      <c r="H10588" s="102"/>
      <c r="I10588" s="103"/>
      <c r="J10588" s="102"/>
      <c r="L10588" s="100"/>
      <c r="M10588" s="100"/>
      <c r="N10588" s="100"/>
    </row>
    <row r="10589" spans="2:14">
      <c r="B10589" s="98"/>
      <c r="C10589" s="98"/>
      <c r="D10589" s="100"/>
      <c r="E10589" s="100"/>
      <c r="F10589" s="100"/>
      <c r="H10589" s="102"/>
      <c r="I10589" s="103"/>
      <c r="J10589" s="102"/>
      <c r="L10589" s="100"/>
      <c r="M10589" s="100"/>
      <c r="N10589" s="100"/>
    </row>
    <row r="10590" spans="2:14">
      <c r="B10590" s="98"/>
      <c r="C10590" s="98"/>
      <c r="D10590" s="100"/>
      <c r="E10590" s="100"/>
      <c r="F10590" s="100"/>
      <c r="H10590" s="102"/>
      <c r="I10590" s="103"/>
      <c r="J10590" s="102"/>
      <c r="L10590" s="100"/>
      <c r="M10590" s="100"/>
      <c r="N10590" s="100"/>
    </row>
    <row r="10591" spans="2:14">
      <c r="B10591" s="98"/>
      <c r="C10591" s="98"/>
      <c r="D10591" s="100"/>
      <c r="E10591" s="100"/>
      <c r="F10591" s="100"/>
      <c r="H10591" s="102"/>
      <c r="I10591" s="103"/>
      <c r="J10591" s="102"/>
      <c r="L10591" s="100"/>
      <c r="M10591" s="100"/>
      <c r="N10591" s="100"/>
    </row>
    <row r="10592" spans="2:14">
      <c r="B10592" s="98"/>
      <c r="C10592" s="98"/>
      <c r="D10592" s="100"/>
      <c r="E10592" s="100"/>
      <c r="F10592" s="100"/>
      <c r="H10592" s="102"/>
      <c r="I10592" s="103"/>
      <c r="J10592" s="102"/>
      <c r="L10592" s="100"/>
      <c r="M10592" s="100"/>
      <c r="N10592" s="100"/>
    </row>
    <row r="10593" spans="2:14">
      <c r="B10593" s="98"/>
      <c r="C10593" s="98"/>
      <c r="D10593" s="100"/>
      <c r="E10593" s="100"/>
      <c r="F10593" s="100"/>
      <c r="H10593" s="102"/>
      <c r="I10593" s="103"/>
      <c r="J10593" s="102"/>
      <c r="L10593" s="100"/>
      <c r="M10593" s="100"/>
      <c r="N10593" s="100"/>
    </row>
    <row r="10594" spans="2:14">
      <c r="B10594" s="98"/>
      <c r="C10594" s="98"/>
      <c r="D10594" s="100"/>
      <c r="E10594" s="100"/>
      <c r="F10594" s="100"/>
      <c r="H10594" s="102"/>
      <c r="I10594" s="103"/>
      <c r="J10594" s="102"/>
      <c r="L10594" s="100"/>
      <c r="M10594" s="100"/>
      <c r="N10594" s="100"/>
    </row>
    <row r="10595" spans="2:14">
      <c r="B10595" s="98"/>
      <c r="C10595" s="98"/>
      <c r="D10595" s="100"/>
      <c r="E10595" s="100"/>
      <c r="F10595" s="100"/>
      <c r="H10595" s="102"/>
      <c r="I10595" s="103"/>
      <c r="J10595" s="102"/>
      <c r="L10595" s="100"/>
      <c r="M10595" s="100"/>
      <c r="N10595" s="100"/>
    </row>
    <row r="10596" spans="2:14">
      <c r="B10596" s="98"/>
      <c r="C10596" s="98"/>
      <c r="D10596" s="100"/>
      <c r="E10596" s="100"/>
      <c r="F10596" s="100"/>
      <c r="H10596" s="102"/>
      <c r="I10596" s="103"/>
      <c r="J10596" s="102"/>
      <c r="L10596" s="100"/>
      <c r="M10596" s="100"/>
      <c r="N10596" s="100"/>
    </row>
    <row r="10597" spans="2:14">
      <c r="B10597" s="98"/>
      <c r="C10597" s="98"/>
      <c r="D10597" s="100"/>
      <c r="E10597" s="100"/>
      <c r="F10597" s="100"/>
      <c r="H10597" s="102"/>
      <c r="I10597" s="103"/>
      <c r="J10597" s="102"/>
      <c r="L10597" s="100"/>
      <c r="M10597" s="100"/>
      <c r="N10597" s="100"/>
    </row>
    <row r="10598" spans="2:14">
      <c r="B10598" s="98"/>
      <c r="C10598" s="98"/>
      <c r="D10598" s="100"/>
      <c r="E10598" s="100"/>
      <c r="F10598" s="100"/>
      <c r="H10598" s="102"/>
      <c r="I10598" s="103"/>
      <c r="J10598" s="102"/>
      <c r="L10598" s="100"/>
      <c r="M10598" s="100"/>
      <c r="N10598" s="100"/>
    </row>
    <row r="10599" spans="2:14">
      <c r="B10599" s="98"/>
      <c r="C10599" s="98"/>
      <c r="D10599" s="100"/>
      <c r="E10599" s="100"/>
      <c r="F10599" s="100"/>
      <c r="H10599" s="102"/>
      <c r="I10599" s="103"/>
      <c r="J10599" s="102"/>
      <c r="L10599" s="100"/>
      <c r="M10599" s="100"/>
      <c r="N10599" s="100"/>
    </row>
    <row r="10600" spans="2:14">
      <c r="B10600" s="98"/>
      <c r="C10600" s="98"/>
      <c r="D10600" s="100"/>
      <c r="E10600" s="100"/>
      <c r="F10600" s="100"/>
      <c r="H10600" s="102"/>
      <c r="I10600" s="103"/>
      <c r="J10600" s="102"/>
      <c r="L10600" s="100"/>
      <c r="M10600" s="100"/>
      <c r="N10600" s="100"/>
    </row>
    <row r="10601" spans="2:14">
      <c r="B10601" s="98"/>
      <c r="C10601" s="98"/>
      <c r="D10601" s="100"/>
      <c r="E10601" s="100"/>
      <c r="F10601" s="100"/>
      <c r="H10601" s="102"/>
      <c r="I10601" s="103"/>
      <c r="J10601" s="102"/>
      <c r="L10601" s="100"/>
      <c r="M10601" s="100"/>
      <c r="N10601" s="100"/>
    </row>
    <row r="10602" spans="2:14">
      <c r="B10602" s="98"/>
      <c r="C10602" s="98"/>
      <c r="D10602" s="100"/>
      <c r="E10602" s="100"/>
      <c r="F10602" s="100"/>
      <c r="H10602" s="102"/>
      <c r="I10602" s="103"/>
      <c r="J10602" s="102"/>
      <c r="L10602" s="100"/>
      <c r="M10602" s="100"/>
      <c r="N10602" s="100"/>
    </row>
    <row r="10603" spans="2:14">
      <c r="B10603" s="98"/>
      <c r="C10603" s="98"/>
      <c r="D10603" s="100"/>
      <c r="E10603" s="100"/>
      <c r="F10603" s="100"/>
      <c r="H10603" s="102"/>
      <c r="I10603" s="103"/>
      <c r="J10603" s="102"/>
      <c r="L10603" s="100"/>
      <c r="M10603" s="100"/>
      <c r="N10603" s="100"/>
    </row>
    <row r="10604" spans="2:14">
      <c r="B10604" s="98"/>
      <c r="C10604" s="98"/>
      <c r="D10604" s="100"/>
      <c r="E10604" s="100"/>
      <c r="F10604" s="100"/>
      <c r="H10604" s="102"/>
      <c r="I10604" s="103"/>
      <c r="J10604" s="102"/>
      <c r="L10604" s="100"/>
      <c r="M10604" s="100"/>
      <c r="N10604" s="100"/>
    </row>
    <row r="10605" spans="2:14">
      <c r="B10605" s="98"/>
      <c r="C10605" s="98"/>
      <c r="D10605" s="100"/>
      <c r="E10605" s="100"/>
      <c r="F10605" s="100"/>
      <c r="H10605" s="102"/>
      <c r="I10605" s="103"/>
      <c r="J10605" s="102"/>
      <c r="L10605" s="100"/>
      <c r="M10605" s="100"/>
      <c r="N10605" s="100"/>
    </row>
    <row r="10606" spans="2:14">
      <c r="B10606" s="98"/>
      <c r="C10606" s="98"/>
      <c r="D10606" s="100"/>
      <c r="E10606" s="100"/>
      <c r="F10606" s="100"/>
      <c r="H10606" s="102"/>
      <c r="I10606" s="103"/>
      <c r="J10606" s="102"/>
      <c r="L10606" s="100"/>
      <c r="M10606" s="100"/>
      <c r="N10606" s="100"/>
    </row>
    <row r="10607" spans="2:14">
      <c r="B10607" s="98"/>
      <c r="C10607" s="98"/>
      <c r="D10607" s="100"/>
      <c r="E10607" s="100"/>
      <c r="F10607" s="100"/>
      <c r="H10607" s="102"/>
      <c r="I10607" s="103"/>
      <c r="J10607" s="102"/>
      <c r="L10607" s="100"/>
      <c r="M10607" s="100"/>
      <c r="N10607" s="100"/>
    </row>
    <row r="10608" spans="2:14">
      <c r="B10608" s="98"/>
      <c r="C10608" s="98"/>
      <c r="D10608" s="100"/>
      <c r="E10608" s="100"/>
      <c r="F10608" s="100"/>
      <c r="H10608" s="102"/>
      <c r="I10608" s="103"/>
      <c r="J10608" s="102"/>
      <c r="L10608" s="100"/>
      <c r="M10608" s="100"/>
      <c r="N10608" s="100"/>
    </row>
    <row r="10609" spans="2:14">
      <c r="B10609" s="98"/>
      <c r="C10609" s="98"/>
      <c r="D10609" s="100"/>
      <c r="E10609" s="100"/>
      <c r="F10609" s="100"/>
      <c r="H10609" s="102"/>
      <c r="I10609" s="103"/>
      <c r="J10609" s="102"/>
      <c r="L10609" s="100"/>
      <c r="M10609" s="100"/>
      <c r="N10609" s="100"/>
    </row>
    <row r="10610" spans="2:14">
      <c r="B10610" s="98"/>
      <c r="C10610" s="98"/>
      <c r="D10610" s="100"/>
      <c r="E10610" s="100"/>
      <c r="F10610" s="100"/>
      <c r="H10610" s="102"/>
      <c r="I10610" s="103"/>
      <c r="J10610" s="102"/>
      <c r="L10610" s="100"/>
      <c r="M10610" s="100"/>
      <c r="N10610" s="100"/>
    </row>
    <row r="10611" spans="2:14">
      <c r="B10611" s="98"/>
      <c r="C10611" s="98"/>
      <c r="D10611" s="100"/>
      <c r="E10611" s="100"/>
      <c r="F10611" s="100"/>
      <c r="H10611" s="102"/>
      <c r="I10611" s="103"/>
      <c r="J10611" s="102"/>
      <c r="L10611" s="100"/>
      <c r="M10611" s="100"/>
      <c r="N10611" s="100"/>
    </row>
    <row r="10612" spans="2:14">
      <c r="B10612" s="98"/>
      <c r="C10612" s="98"/>
      <c r="D10612" s="100"/>
      <c r="E10612" s="100"/>
      <c r="F10612" s="100"/>
      <c r="H10612" s="102"/>
      <c r="I10612" s="103"/>
      <c r="J10612" s="102"/>
      <c r="L10612" s="100"/>
      <c r="M10612" s="100"/>
      <c r="N10612" s="100"/>
    </row>
    <row r="10613" spans="2:14">
      <c r="B10613" s="98"/>
      <c r="C10613" s="98"/>
      <c r="D10613" s="100"/>
      <c r="E10613" s="100"/>
      <c r="F10613" s="100"/>
      <c r="H10613" s="102"/>
      <c r="I10613" s="103"/>
      <c r="J10613" s="102"/>
      <c r="L10613" s="100"/>
      <c r="M10613" s="100"/>
      <c r="N10613" s="100"/>
    </row>
    <row r="10614" spans="2:14">
      <c r="B10614" s="98"/>
      <c r="C10614" s="98"/>
      <c r="D10614" s="100"/>
      <c r="E10614" s="100"/>
      <c r="F10614" s="100"/>
      <c r="H10614" s="102"/>
      <c r="I10614" s="103"/>
      <c r="J10614" s="102"/>
      <c r="L10614" s="100"/>
      <c r="M10614" s="100"/>
      <c r="N10614" s="100"/>
    </row>
    <row r="10615" spans="2:14">
      <c r="B10615" s="98"/>
      <c r="C10615" s="98"/>
      <c r="D10615" s="100"/>
      <c r="E10615" s="100"/>
      <c r="F10615" s="100"/>
      <c r="H10615" s="102"/>
      <c r="I10615" s="103"/>
      <c r="J10615" s="102"/>
      <c r="L10615" s="100"/>
      <c r="M10615" s="100"/>
      <c r="N10615" s="100"/>
    </row>
    <row r="10616" spans="2:14">
      <c r="B10616" s="98"/>
      <c r="C10616" s="98"/>
      <c r="D10616" s="100"/>
      <c r="E10616" s="100"/>
      <c r="F10616" s="100"/>
      <c r="H10616" s="102"/>
      <c r="I10616" s="103"/>
      <c r="J10616" s="102"/>
      <c r="L10616" s="100"/>
      <c r="M10616" s="100"/>
      <c r="N10616" s="100"/>
    </row>
    <row r="10617" spans="2:14">
      <c r="B10617" s="98"/>
      <c r="C10617" s="98"/>
      <c r="D10617" s="100"/>
      <c r="E10617" s="100"/>
      <c r="F10617" s="100"/>
      <c r="H10617" s="102"/>
      <c r="I10617" s="103"/>
      <c r="J10617" s="102"/>
      <c r="L10617" s="100"/>
      <c r="M10617" s="100"/>
      <c r="N10617" s="100"/>
    </row>
    <row r="10618" spans="2:14">
      <c r="B10618" s="98"/>
      <c r="C10618" s="98"/>
      <c r="D10618" s="100"/>
      <c r="E10618" s="100"/>
      <c r="F10618" s="100"/>
      <c r="H10618" s="102"/>
      <c r="I10618" s="103"/>
      <c r="J10618" s="102"/>
      <c r="L10618" s="100"/>
      <c r="M10618" s="100"/>
      <c r="N10618" s="100"/>
    </row>
    <row r="10619" spans="2:14">
      <c r="B10619" s="98"/>
      <c r="C10619" s="98"/>
      <c r="D10619" s="100"/>
      <c r="E10619" s="100"/>
      <c r="F10619" s="100"/>
      <c r="H10619" s="102"/>
      <c r="I10619" s="103"/>
      <c r="J10619" s="102"/>
      <c r="L10619" s="100"/>
      <c r="M10619" s="100"/>
      <c r="N10619" s="100"/>
    </row>
    <row r="10620" spans="2:14">
      <c r="B10620" s="98"/>
      <c r="C10620" s="98"/>
      <c r="D10620" s="100"/>
      <c r="E10620" s="100"/>
      <c r="F10620" s="100"/>
      <c r="H10620" s="102"/>
      <c r="I10620" s="103"/>
      <c r="J10620" s="102"/>
      <c r="L10620" s="100"/>
      <c r="M10620" s="100"/>
      <c r="N10620" s="100"/>
    </row>
    <row r="10621" spans="2:14">
      <c r="B10621" s="98"/>
      <c r="C10621" s="98"/>
      <c r="D10621" s="100"/>
      <c r="E10621" s="100"/>
      <c r="F10621" s="100"/>
      <c r="H10621" s="102"/>
      <c r="I10621" s="103"/>
      <c r="J10621" s="102"/>
      <c r="L10621" s="100"/>
      <c r="M10621" s="100"/>
      <c r="N10621" s="100"/>
    </row>
    <row r="10622" spans="2:14">
      <c r="B10622" s="98"/>
      <c r="C10622" s="98"/>
      <c r="D10622" s="100"/>
      <c r="E10622" s="100"/>
      <c r="F10622" s="100"/>
      <c r="H10622" s="102"/>
      <c r="I10622" s="103"/>
      <c r="J10622" s="102"/>
      <c r="L10622" s="100"/>
      <c r="M10622" s="100"/>
      <c r="N10622" s="100"/>
    </row>
    <row r="10623" spans="2:14">
      <c r="B10623" s="98"/>
      <c r="C10623" s="98"/>
      <c r="D10623" s="100"/>
      <c r="E10623" s="100"/>
      <c r="F10623" s="100"/>
      <c r="H10623" s="102"/>
      <c r="I10623" s="103"/>
      <c r="J10623" s="102"/>
      <c r="L10623" s="100"/>
      <c r="M10623" s="100"/>
      <c r="N10623" s="100"/>
    </row>
    <row r="10624" spans="2:14">
      <c r="B10624" s="98"/>
      <c r="C10624" s="98"/>
      <c r="D10624" s="100"/>
      <c r="E10624" s="100"/>
      <c r="F10624" s="100"/>
      <c r="H10624" s="102"/>
      <c r="I10624" s="103"/>
      <c r="J10624" s="102"/>
      <c r="L10624" s="100"/>
      <c r="M10624" s="100"/>
      <c r="N10624" s="100"/>
    </row>
    <row r="10625" spans="2:14">
      <c r="B10625" s="98"/>
      <c r="C10625" s="98"/>
      <c r="D10625" s="100"/>
      <c r="E10625" s="100"/>
      <c r="F10625" s="100"/>
      <c r="H10625" s="102"/>
      <c r="I10625" s="103"/>
      <c r="J10625" s="102"/>
      <c r="L10625" s="100"/>
      <c r="M10625" s="100"/>
      <c r="N10625" s="100"/>
    </row>
    <row r="10626" spans="2:14">
      <c r="B10626" s="98"/>
      <c r="C10626" s="98"/>
      <c r="D10626" s="100"/>
      <c r="E10626" s="100"/>
      <c r="F10626" s="100"/>
      <c r="H10626" s="102"/>
      <c r="I10626" s="103"/>
      <c r="J10626" s="102"/>
      <c r="L10626" s="100"/>
      <c r="M10626" s="100"/>
      <c r="N10626" s="100"/>
    </row>
    <row r="10627" spans="2:14">
      <c r="B10627" s="98"/>
      <c r="C10627" s="98"/>
      <c r="D10627" s="100"/>
      <c r="E10627" s="100"/>
      <c r="F10627" s="100"/>
      <c r="H10627" s="102"/>
      <c r="I10627" s="103"/>
      <c r="J10627" s="102"/>
      <c r="L10627" s="100"/>
      <c r="M10627" s="100"/>
      <c r="N10627" s="100"/>
    </row>
    <row r="10628" spans="2:14">
      <c r="B10628" s="98"/>
      <c r="C10628" s="98"/>
      <c r="D10628" s="100"/>
      <c r="E10628" s="100"/>
      <c r="F10628" s="100"/>
      <c r="H10628" s="102"/>
      <c r="I10628" s="103"/>
      <c r="J10628" s="102"/>
      <c r="L10628" s="100"/>
      <c r="M10628" s="100"/>
      <c r="N10628" s="100"/>
    </row>
    <row r="10629" spans="2:14">
      <c r="B10629" s="98"/>
      <c r="C10629" s="98"/>
      <c r="D10629" s="100"/>
      <c r="E10629" s="100"/>
      <c r="F10629" s="100"/>
      <c r="H10629" s="102"/>
      <c r="I10629" s="103"/>
      <c r="J10629" s="102"/>
      <c r="L10629" s="100"/>
      <c r="M10629" s="100"/>
      <c r="N10629" s="100"/>
    </row>
    <row r="10630" spans="2:14">
      <c r="B10630" s="98"/>
      <c r="C10630" s="98"/>
      <c r="D10630" s="100"/>
      <c r="E10630" s="100"/>
      <c r="F10630" s="100"/>
      <c r="H10630" s="102"/>
      <c r="I10630" s="103"/>
      <c r="J10630" s="102"/>
      <c r="L10630" s="100"/>
      <c r="M10630" s="100"/>
      <c r="N10630" s="100"/>
    </row>
    <row r="10631" spans="2:14">
      <c r="B10631" s="98"/>
      <c r="C10631" s="98"/>
      <c r="D10631" s="100"/>
      <c r="E10631" s="100"/>
      <c r="F10631" s="100"/>
      <c r="H10631" s="102"/>
      <c r="I10631" s="103"/>
      <c r="J10631" s="102"/>
      <c r="L10631" s="100"/>
      <c r="M10631" s="100"/>
      <c r="N10631" s="100"/>
    </row>
    <row r="10632" spans="2:14">
      <c r="B10632" s="98"/>
      <c r="C10632" s="98"/>
      <c r="D10632" s="100"/>
      <c r="E10632" s="100"/>
      <c r="F10632" s="100"/>
      <c r="H10632" s="102"/>
      <c r="I10632" s="103"/>
      <c r="J10632" s="102"/>
      <c r="L10632" s="100"/>
      <c r="M10632" s="100"/>
      <c r="N10632" s="100"/>
    </row>
    <row r="10633" spans="2:14">
      <c r="B10633" s="98"/>
      <c r="C10633" s="98"/>
      <c r="D10633" s="100"/>
      <c r="E10633" s="100"/>
      <c r="F10633" s="100"/>
      <c r="H10633" s="102"/>
      <c r="I10633" s="103"/>
      <c r="J10633" s="102"/>
      <c r="L10633" s="100"/>
      <c r="M10633" s="100"/>
      <c r="N10633" s="100"/>
    </row>
    <row r="10634" spans="2:14">
      <c r="B10634" s="98"/>
      <c r="C10634" s="98"/>
      <c r="D10634" s="100"/>
      <c r="E10634" s="100"/>
      <c r="F10634" s="100"/>
      <c r="H10634" s="102"/>
      <c r="I10634" s="103"/>
      <c r="J10634" s="102"/>
      <c r="L10634" s="100"/>
      <c r="M10634" s="100"/>
      <c r="N10634" s="100"/>
    </row>
    <row r="10635" spans="2:14">
      <c r="B10635" s="98"/>
      <c r="C10635" s="98"/>
      <c r="D10635" s="100"/>
      <c r="E10635" s="100"/>
      <c r="F10635" s="100"/>
      <c r="H10635" s="102"/>
      <c r="I10635" s="103"/>
      <c r="J10635" s="102"/>
      <c r="L10635" s="100"/>
      <c r="M10635" s="100"/>
      <c r="N10635" s="100"/>
    </row>
    <row r="10636" spans="2:14">
      <c r="B10636" s="98"/>
      <c r="C10636" s="98"/>
      <c r="D10636" s="100"/>
      <c r="E10636" s="100"/>
      <c r="F10636" s="100"/>
      <c r="H10636" s="102"/>
      <c r="I10636" s="103"/>
      <c r="J10636" s="102"/>
      <c r="L10636" s="100"/>
      <c r="M10636" s="100"/>
      <c r="N10636" s="100"/>
    </row>
    <row r="10637" spans="2:14">
      <c r="B10637" s="98"/>
      <c r="C10637" s="98"/>
      <c r="D10637" s="100"/>
      <c r="E10637" s="100"/>
      <c r="F10637" s="100"/>
      <c r="H10637" s="102"/>
      <c r="I10637" s="103"/>
      <c r="J10637" s="102"/>
      <c r="L10637" s="100"/>
      <c r="M10637" s="100"/>
      <c r="N10637" s="100"/>
    </row>
    <row r="10638" spans="2:14">
      <c r="B10638" s="98"/>
      <c r="C10638" s="98"/>
      <c r="D10638" s="100"/>
      <c r="E10638" s="100"/>
      <c r="F10638" s="100"/>
      <c r="H10638" s="102"/>
      <c r="I10638" s="103"/>
      <c r="J10638" s="102"/>
      <c r="L10638" s="100"/>
      <c r="M10638" s="100"/>
      <c r="N10638" s="100"/>
    </row>
    <row r="10639" spans="2:14">
      <c r="B10639" s="98"/>
      <c r="C10639" s="98"/>
      <c r="D10639" s="100"/>
      <c r="E10639" s="100"/>
      <c r="F10639" s="100"/>
      <c r="H10639" s="102"/>
      <c r="I10639" s="103"/>
      <c r="J10639" s="102"/>
      <c r="L10639" s="100"/>
      <c r="M10639" s="100"/>
      <c r="N10639" s="100"/>
    </row>
    <row r="10640" spans="2:14">
      <c r="B10640" s="98"/>
      <c r="C10640" s="98"/>
      <c r="D10640" s="100"/>
      <c r="E10640" s="100"/>
      <c r="F10640" s="100"/>
      <c r="H10640" s="102"/>
      <c r="I10640" s="103"/>
      <c r="J10640" s="102"/>
      <c r="L10640" s="100"/>
      <c r="M10640" s="100"/>
      <c r="N10640" s="100"/>
    </row>
    <row r="10641" spans="2:14">
      <c r="B10641" s="98"/>
      <c r="C10641" s="98"/>
      <c r="D10641" s="100"/>
      <c r="E10641" s="100"/>
      <c r="F10641" s="100"/>
      <c r="H10641" s="102"/>
      <c r="I10641" s="103"/>
      <c r="J10641" s="102"/>
      <c r="L10641" s="100"/>
      <c r="M10641" s="100"/>
      <c r="N10641" s="100"/>
    </row>
    <row r="10642" spans="2:14">
      <c r="B10642" s="98"/>
      <c r="C10642" s="98"/>
      <c r="D10642" s="100"/>
      <c r="E10642" s="100"/>
      <c r="F10642" s="100"/>
      <c r="H10642" s="102"/>
      <c r="I10642" s="103"/>
      <c r="J10642" s="102"/>
      <c r="L10642" s="100"/>
      <c r="M10642" s="100"/>
      <c r="N10642" s="100"/>
    </row>
    <row r="10643" spans="2:14">
      <c r="B10643" s="98"/>
      <c r="C10643" s="98"/>
      <c r="D10643" s="100"/>
      <c r="E10643" s="100"/>
      <c r="F10643" s="100"/>
      <c r="H10643" s="102"/>
      <c r="I10643" s="103"/>
      <c r="J10643" s="102"/>
      <c r="L10643" s="100"/>
      <c r="M10643" s="100"/>
      <c r="N10643" s="100"/>
    </row>
    <row r="10644" spans="2:14">
      <c r="B10644" s="98"/>
      <c r="C10644" s="98"/>
      <c r="D10644" s="100"/>
      <c r="E10644" s="100"/>
      <c r="F10644" s="100"/>
      <c r="H10644" s="102"/>
      <c r="I10644" s="103"/>
      <c r="J10644" s="102"/>
      <c r="L10644" s="100"/>
      <c r="M10644" s="100"/>
      <c r="N10644" s="100"/>
    </row>
    <row r="10645" spans="2:14">
      <c r="B10645" s="98"/>
      <c r="C10645" s="98"/>
      <c r="D10645" s="100"/>
      <c r="E10645" s="100"/>
      <c r="F10645" s="100"/>
      <c r="H10645" s="102"/>
      <c r="I10645" s="103"/>
      <c r="J10645" s="102"/>
      <c r="L10645" s="100"/>
      <c r="M10645" s="100"/>
      <c r="N10645" s="100"/>
    </row>
    <row r="10646" spans="2:14">
      <c r="B10646" s="98"/>
      <c r="C10646" s="98"/>
      <c r="D10646" s="100"/>
      <c r="E10646" s="100"/>
      <c r="F10646" s="100"/>
      <c r="H10646" s="102"/>
      <c r="I10646" s="103"/>
      <c r="J10646" s="102"/>
      <c r="L10646" s="100"/>
      <c r="M10646" s="100"/>
      <c r="N10646" s="100"/>
    </row>
    <row r="10647" spans="2:14">
      <c r="B10647" s="98"/>
      <c r="C10647" s="98"/>
      <c r="D10647" s="100"/>
      <c r="E10647" s="100"/>
      <c r="F10647" s="100"/>
      <c r="H10647" s="102"/>
      <c r="I10647" s="103"/>
      <c r="J10647" s="102"/>
      <c r="L10647" s="100"/>
      <c r="M10647" s="100"/>
      <c r="N10647" s="100"/>
    </row>
    <row r="10648" spans="2:14">
      <c r="B10648" s="98"/>
      <c r="C10648" s="98"/>
      <c r="D10648" s="100"/>
      <c r="E10648" s="100"/>
      <c r="F10648" s="100"/>
      <c r="H10648" s="102"/>
      <c r="I10648" s="103"/>
      <c r="J10648" s="102"/>
      <c r="L10648" s="100"/>
      <c r="M10648" s="100"/>
      <c r="N10648" s="100"/>
    </row>
    <row r="10649" spans="2:14">
      <c r="B10649" s="98"/>
      <c r="C10649" s="98"/>
      <c r="D10649" s="100"/>
      <c r="E10649" s="100"/>
      <c r="F10649" s="100"/>
      <c r="H10649" s="102"/>
      <c r="I10649" s="103"/>
      <c r="J10649" s="102"/>
      <c r="L10649" s="100"/>
      <c r="M10649" s="100"/>
      <c r="N10649" s="100"/>
    </row>
    <row r="10650" spans="2:14">
      <c r="B10650" s="98"/>
      <c r="C10650" s="98"/>
      <c r="D10650" s="100"/>
      <c r="E10650" s="100"/>
      <c r="F10650" s="100"/>
      <c r="H10650" s="102"/>
      <c r="I10650" s="103"/>
      <c r="J10650" s="102"/>
      <c r="L10650" s="100"/>
      <c r="M10650" s="100"/>
      <c r="N10650" s="100"/>
    </row>
    <row r="10651" spans="2:14">
      <c r="B10651" s="98"/>
      <c r="C10651" s="98"/>
      <c r="D10651" s="100"/>
      <c r="E10651" s="100"/>
      <c r="F10651" s="100"/>
      <c r="H10651" s="102"/>
      <c r="I10651" s="103"/>
      <c r="J10651" s="102"/>
      <c r="L10651" s="100"/>
      <c r="M10651" s="100"/>
      <c r="N10651" s="100"/>
    </row>
    <row r="10652" spans="2:14">
      <c r="B10652" s="98"/>
      <c r="C10652" s="98"/>
      <c r="D10652" s="100"/>
      <c r="E10652" s="100"/>
      <c r="F10652" s="100"/>
      <c r="H10652" s="102"/>
      <c r="I10652" s="103"/>
      <c r="J10652" s="102"/>
      <c r="L10652" s="100"/>
      <c r="M10652" s="100"/>
      <c r="N10652" s="100"/>
    </row>
    <row r="10653" spans="2:14">
      <c r="B10653" s="98"/>
      <c r="C10653" s="98"/>
      <c r="D10653" s="100"/>
      <c r="E10653" s="100"/>
      <c r="F10653" s="100"/>
      <c r="H10653" s="102"/>
      <c r="I10653" s="103"/>
      <c r="J10653" s="102"/>
      <c r="L10653" s="100"/>
      <c r="M10653" s="100"/>
      <c r="N10653" s="100"/>
    </row>
    <row r="10654" spans="2:14">
      <c r="B10654" s="98"/>
      <c r="C10654" s="98"/>
      <c r="D10654" s="100"/>
      <c r="E10654" s="100"/>
      <c r="F10654" s="100"/>
      <c r="H10654" s="102"/>
      <c r="I10654" s="103"/>
      <c r="J10654" s="102"/>
      <c r="L10654" s="100"/>
      <c r="M10654" s="100"/>
      <c r="N10654" s="100"/>
    </row>
    <row r="10655" spans="2:14">
      <c r="B10655" s="98"/>
      <c r="C10655" s="98"/>
      <c r="D10655" s="100"/>
      <c r="E10655" s="100"/>
      <c r="F10655" s="100"/>
      <c r="H10655" s="102"/>
      <c r="I10655" s="103"/>
      <c r="J10655" s="102"/>
      <c r="L10655" s="100"/>
      <c r="M10655" s="100"/>
      <c r="N10655" s="100"/>
    </row>
    <row r="10656" spans="2:14">
      <c r="B10656" s="98"/>
      <c r="C10656" s="98"/>
      <c r="D10656" s="100"/>
      <c r="E10656" s="100"/>
      <c r="F10656" s="100"/>
      <c r="H10656" s="102"/>
      <c r="I10656" s="103"/>
      <c r="J10656" s="102"/>
      <c r="L10656" s="100"/>
      <c r="M10656" s="100"/>
      <c r="N10656" s="100"/>
    </row>
    <row r="10657" spans="2:14">
      <c r="B10657" s="98"/>
      <c r="C10657" s="98"/>
      <c r="D10657" s="100"/>
      <c r="E10657" s="100"/>
      <c r="F10657" s="100"/>
      <c r="H10657" s="102"/>
      <c r="I10657" s="103"/>
      <c r="J10657" s="102"/>
      <c r="L10657" s="100"/>
      <c r="M10657" s="100"/>
      <c r="N10657" s="100"/>
    </row>
    <row r="10658" spans="2:14">
      <c r="B10658" s="98"/>
      <c r="C10658" s="98"/>
      <c r="D10658" s="100"/>
      <c r="E10658" s="100"/>
      <c r="F10658" s="100"/>
      <c r="H10658" s="102"/>
      <c r="I10658" s="103"/>
      <c r="J10658" s="102"/>
      <c r="L10658" s="100"/>
      <c r="M10658" s="100"/>
      <c r="N10658" s="100"/>
    </row>
    <row r="10659" spans="2:14">
      <c r="B10659" s="98"/>
      <c r="C10659" s="98"/>
      <c r="D10659" s="100"/>
      <c r="E10659" s="100"/>
      <c r="F10659" s="100"/>
      <c r="H10659" s="102"/>
      <c r="I10659" s="103"/>
      <c r="J10659" s="102"/>
      <c r="L10659" s="100"/>
      <c r="M10659" s="100"/>
      <c r="N10659" s="100"/>
    </row>
    <row r="10660" spans="2:14">
      <c r="B10660" s="98"/>
      <c r="C10660" s="98"/>
      <c r="D10660" s="100"/>
      <c r="E10660" s="100"/>
      <c r="F10660" s="100"/>
      <c r="H10660" s="102"/>
      <c r="I10660" s="103"/>
      <c r="J10660" s="102"/>
      <c r="L10660" s="100"/>
      <c r="M10660" s="100"/>
      <c r="N10660" s="100"/>
    </row>
    <row r="10661" spans="2:14">
      <c r="B10661" s="98"/>
      <c r="C10661" s="98"/>
      <c r="D10661" s="100"/>
      <c r="E10661" s="100"/>
      <c r="F10661" s="100"/>
      <c r="H10661" s="102"/>
      <c r="I10661" s="103"/>
      <c r="J10661" s="102"/>
      <c r="L10661" s="100"/>
      <c r="M10661" s="100"/>
      <c r="N10661" s="100"/>
    </row>
    <row r="10662" spans="2:14">
      <c r="B10662" s="98"/>
      <c r="C10662" s="98"/>
      <c r="D10662" s="100"/>
      <c r="E10662" s="100"/>
      <c r="F10662" s="100"/>
      <c r="H10662" s="102"/>
      <c r="I10662" s="103"/>
      <c r="J10662" s="102"/>
      <c r="L10662" s="100"/>
      <c r="M10662" s="100"/>
      <c r="N10662" s="100"/>
    </row>
    <row r="10663" spans="2:14">
      <c r="B10663" s="98"/>
      <c r="C10663" s="98"/>
      <c r="D10663" s="100"/>
      <c r="E10663" s="100"/>
      <c r="F10663" s="100"/>
      <c r="H10663" s="102"/>
      <c r="I10663" s="103"/>
      <c r="J10663" s="102"/>
      <c r="L10663" s="100"/>
      <c r="M10663" s="100"/>
      <c r="N10663" s="100"/>
    </row>
    <row r="10664" spans="2:14">
      <c r="B10664" s="98"/>
      <c r="C10664" s="98"/>
      <c r="D10664" s="100"/>
      <c r="E10664" s="100"/>
      <c r="F10664" s="100"/>
      <c r="H10664" s="102"/>
      <c r="I10664" s="103"/>
      <c r="J10664" s="102"/>
      <c r="L10664" s="100"/>
      <c r="M10664" s="100"/>
      <c r="N10664" s="100"/>
    </row>
    <row r="10665" spans="2:14">
      <c r="B10665" s="98"/>
      <c r="C10665" s="98"/>
      <c r="D10665" s="100"/>
      <c r="E10665" s="100"/>
      <c r="F10665" s="100"/>
      <c r="H10665" s="102"/>
      <c r="I10665" s="103"/>
      <c r="J10665" s="102"/>
      <c r="L10665" s="100"/>
      <c r="M10665" s="100"/>
      <c r="N10665" s="100"/>
    </row>
    <row r="10666" spans="2:14">
      <c r="B10666" s="98"/>
      <c r="C10666" s="98"/>
      <c r="D10666" s="100"/>
      <c r="E10666" s="100"/>
      <c r="F10666" s="100"/>
      <c r="H10666" s="102"/>
      <c r="I10666" s="103"/>
      <c r="J10666" s="102"/>
      <c r="L10666" s="100"/>
      <c r="M10666" s="100"/>
      <c r="N10666" s="100"/>
    </row>
    <row r="10667" spans="2:14">
      <c r="B10667" s="98"/>
      <c r="C10667" s="98"/>
      <c r="D10667" s="100"/>
      <c r="E10667" s="100"/>
      <c r="F10667" s="100"/>
      <c r="H10667" s="102"/>
      <c r="I10667" s="103"/>
      <c r="J10667" s="102"/>
      <c r="L10667" s="100"/>
      <c r="M10667" s="100"/>
      <c r="N10667" s="100"/>
    </row>
    <row r="10668" spans="2:14">
      <c r="B10668" s="98"/>
      <c r="C10668" s="98"/>
      <c r="D10668" s="100"/>
      <c r="E10668" s="100"/>
      <c r="F10668" s="100"/>
      <c r="H10668" s="102"/>
      <c r="I10668" s="103"/>
      <c r="J10668" s="102"/>
      <c r="L10668" s="100"/>
      <c r="M10668" s="100"/>
      <c r="N10668" s="100"/>
    </row>
    <row r="10669" spans="2:14">
      <c r="B10669" s="98"/>
      <c r="C10669" s="98"/>
      <c r="D10669" s="100"/>
      <c r="E10669" s="100"/>
      <c r="F10669" s="100"/>
      <c r="H10669" s="102"/>
      <c r="I10669" s="103"/>
      <c r="J10669" s="102"/>
      <c r="L10669" s="100"/>
      <c r="M10669" s="100"/>
      <c r="N10669" s="100"/>
    </row>
    <row r="10670" spans="2:14">
      <c r="B10670" s="98"/>
      <c r="C10670" s="98"/>
      <c r="D10670" s="100"/>
      <c r="E10670" s="100"/>
      <c r="F10670" s="100"/>
      <c r="H10670" s="102"/>
      <c r="I10670" s="103"/>
      <c r="J10670" s="102"/>
      <c r="L10670" s="100"/>
      <c r="M10670" s="100"/>
      <c r="N10670" s="100"/>
    </row>
    <row r="10671" spans="2:14">
      <c r="B10671" s="98"/>
      <c r="C10671" s="98"/>
      <c r="D10671" s="100"/>
      <c r="E10671" s="100"/>
      <c r="F10671" s="100"/>
      <c r="H10671" s="102"/>
      <c r="I10671" s="103"/>
      <c r="J10671" s="102"/>
      <c r="L10671" s="100"/>
      <c r="M10671" s="100"/>
      <c r="N10671" s="100"/>
    </row>
    <row r="10672" spans="2:14">
      <c r="B10672" s="98"/>
      <c r="C10672" s="98"/>
      <c r="D10672" s="100"/>
      <c r="E10672" s="100"/>
      <c r="F10672" s="100"/>
      <c r="H10672" s="102"/>
      <c r="I10672" s="103"/>
      <c r="J10672" s="102"/>
      <c r="L10672" s="100"/>
      <c r="M10672" s="100"/>
      <c r="N10672" s="100"/>
    </row>
    <row r="10673" spans="2:14">
      <c r="B10673" s="98"/>
      <c r="C10673" s="98"/>
      <c r="D10673" s="100"/>
      <c r="E10673" s="100"/>
      <c r="F10673" s="100"/>
      <c r="H10673" s="102"/>
      <c r="I10673" s="103"/>
      <c r="J10673" s="102"/>
      <c r="L10673" s="100"/>
      <c r="M10673" s="100"/>
      <c r="N10673" s="100"/>
    </row>
    <row r="10674" spans="2:14">
      <c r="B10674" s="98"/>
      <c r="C10674" s="98"/>
      <c r="D10674" s="100"/>
      <c r="E10674" s="100"/>
      <c r="F10674" s="100"/>
      <c r="H10674" s="102"/>
      <c r="I10674" s="103"/>
      <c r="J10674" s="102"/>
      <c r="L10674" s="100"/>
      <c r="M10674" s="100"/>
      <c r="N10674" s="100"/>
    </row>
    <row r="10675" spans="2:14">
      <c r="B10675" s="98"/>
      <c r="C10675" s="98"/>
      <c r="D10675" s="100"/>
      <c r="E10675" s="100"/>
      <c r="F10675" s="100"/>
      <c r="H10675" s="102"/>
      <c r="I10675" s="103"/>
      <c r="J10675" s="102"/>
      <c r="L10675" s="100"/>
      <c r="M10675" s="100"/>
      <c r="N10675" s="100"/>
    </row>
    <row r="10676" spans="2:14">
      <c r="B10676" s="98"/>
      <c r="C10676" s="98"/>
      <c r="D10676" s="100"/>
      <c r="E10676" s="100"/>
      <c r="F10676" s="100"/>
      <c r="H10676" s="102"/>
      <c r="I10676" s="103"/>
      <c r="J10676" s="102"/>
      <c r="L10676" s="100"/>
      <c r="M10676" s="100"/>
      <c r="N10676" s="100"/>
    </row>
    <row r="10677" spans="2:14">
      <c r="B10677" s="98"/>
      <c r="C10677" s="98"/>
      <c r="D10677" s="100"/>
      <c r="E10677" s="100"/>
      <c r="F10677" s="100"/>
      <c r="H10677" s="102"/>
      <c r="I10677" s="103"/>
      <c r="J10677" s="102"/>
      <c r="L10677" s="100"/>
      <c r="M10677" s="100"/>
      <c r="N10677" s="100"/>
    </row>
    <row r="10678" spans="2:14">
      <c r="B10678" s="98"/>
      <c r="C10678" s="98"/>
      <c r="D10678" s="100"/>
      <c r="E10678" s="100"/>
      <c r="F10678" s="100"/>
      <c r="H10678" s="102"/>
      <c r="I10678" s="103"/>
      <c r="J10678" s="102"/>
      <c r="L10678" s="100"/>
      <c r="M10678" s="100"/>
      <c r="N10678" s="100"/>
    </row>
    <row r="10679" spans="2:14">
      <c r="B10679" s="98"/>
      <c r="C10679" s="98"/>
      <c r="D10679" s="100"/>
      <c r="E10679" s="100"/>
      <c r="F10679" s="100"/>
      <c r="H10679" s="102"/>
      <c r="I10679" s="103"/>
      <c r="J10679" s="102"/>
      <c r="L10679" s="100"/>
      <c r="M10679" s="100"/>
      <c r="N10679" s="100"/>
    </row>
    <row r="10680" spans="2:14">
      <c r="B10680" s="98"/>
      <c r="C10680" s="98"/>
      <c r="D10680" s="100"/>
      <c r="E10680" s="100"/>
      <c r="F10680" s="100"/>
      <c r="H10680" s="102"/>
      <c r="I10680" s="103"/>
      <c r="J10680" s="102"/>
      <c r="L10680" s="100"/>
      <c r="M10680" s="100"/>
      <c r="N10680" s="100"/>
    </row>
    <row r="10681" spans="2:14">
      <c r="B10681" s="98"/>
      <c r="C10681" s="98"/>
      <c r="D10681" s="100"/>
      <c r="E10681" s="100"/>
      <c r="F10681" s="100"/>
      <c r="H10681" s="102"/>
      <c r="I10681" s="103"/>
      <c r="J10681" s="102"/>
      <c r="L10681" s="100"/>
      <c r="M10681" s="100"/>
      <c r="N10681" s="100"/>
    </row>
    <row r="10682" spans="2:14">
      <c r="B10682" s="98"/>
      <c r="C10682" s="98"/>
      <c r="D10682" s="100"/>
      <c r="E10682" s="100"/>
      <c r="F10682" s="100"/>
      <c r="H10682" s="102"/>
      <c r="I10682" s="103"/>
      <c r="J10682" s="102"/>
      <c r="L10682" s="100"/>
      <c r="M10682" s="100"/>
      <c r="N10682" s="100"/>
    </row>
    <row r="10683" spans="2:14">
      <c r="B10683" s="98"/>
      <c r="C10683" s="98"/>
      <c r="D10683" s="100"/>
      <c r="E10683" s="100"/>
      <c r="F10683" s="100"/>
      <c r="H10683" s="102"/>
      <c r="I10683" s="103"/>
      <c r="J10683" s="102"/>
      <c r="L10683" s="100"/>
      <c r="M10683" s="100"/>
      <c r="N10683" s="100"/>
    </row>
    <row r="10684" spans="2:14">
      <c r="B10684" s="98"/>
      <c r="C10684" s="98"/>
      <c r="D10684" s="100"/>
      <c r="E10684" s="100"/>
      <c r="F10684" s="100"/>
      <c r="H10684" s="102"/>
      <c r="I10684" s="103"/>
      <c r="J10684" s="102"/>
      <c r="L10684" s="100"/>
      <c r="M10684" s="100"/>
      <c r="N10684" s="100"/>
    </row>
    <row r="10685" spans="2:14">
      <c r="B10685" s="98"/>
      <c r="C10685" s="98"/>
      <c r="D10685" s="100"/>
      <c r="E10685" s="100"/>
      <c r="F10685" s="100"/>
      <c r="H10685" s="102"/>
      <c r="I10685" s="103"/>
      <c r="J10685" s="102"/>
      <c r="L10685" s="100"/>
      <c r="M10685" s="100"/>
      <c r="N10685" s="100"/>
    </row>
    <row r="10686" spans="2:14">
      <c r="B10686" s="98"/>
      <c r="C10686" s="98"/>
      <c r="D10686" s="100"/>
      <c r="E10686" s="100"/>
      <c r="F10686" s="100"/>
      <c r="H10686" s="102"/>
      <c r="I10686" s="103"/>
      <c r="J10686" s="102"/>
      <c r="L10686" s="100"/>
      <c r="M10686" s="100"/>
      <c r="N10686" s="100"/>
    </row>
    <row r="10687" spans="2:14">
      <c r="B10687" s="98"/>
      <c r="C10687" s="98"/>
      <c r="D10687" s="100"/>
      <c r="E10687" s="100"/>
      <c r="F10687" s="100"/>
      <c r="H10687" s="102"/>
      <c r="I10687" s="103"/>
      <c r="J10687" s="102"/>
      <c r="L10687" s="100"/>
      <c r="M10687" s="100"/>
      <c r="N10687" s="100"/>
    </row>
    <row r="10688" spans="2:14">
      <c r="B10688" s="98"/>
      <c r="C10688" s="98"/>
      <c r="D10688" s="100"/>
      <c r="E10688" s="100"/>
      <c r="F10688" s="100"/>
      <c r="H10688" s="102"/>
      <c r="I10688" s="103"/>
      <c r="J10688" s="102"/>
      <c r="L10688" s="100"/>
      <c r="M10688" s="100"/>
      <c r="N10688" s="100"/>
    </row>
    <row r="10689" spans="2:14">
      <c r="B10689" s="98"/>
      <c r="C10689" s="98"/>
      <c r="D10689" s="100"/>
      <c r="E10689" s="100"/>
      <c r="F10689" s="100"/>
      <c r="H10689" s="102"/>
      <c r="I10689" s="103"/>
      <c r="J10689" s="102"/>
      <c r="L10689" s="100"/>
      <c r="M10689" s="100"/>
      <c r="N10689" s="100"/>
    </row>
    <row r="10690" spans="2:14">
      <c r="B10690" s="98"/>
      <c r="C10690" s="98"/>
      <c r="D10690" s="100"/>
      <c r="E10690" s="100"/>
      <c r="F10690" s="100"/>
      <c r="H10690" s="102"/>
      <c r="I10690" s="103"/>
      <c r="J10690" s="102"/>
      <c r="L10690" s="100"/>
      <c r="M10690" s="100"/>
      <c r="N10690" s="100"/>
    </row>
    <row r="10691" spans="2:14">
      <c r="B10691" s="98"/>
      <c r="C10691" s="98"/>
      <c r="D10691" s="100"/>
      <c r="E10691" s="100"/>
      <c r="F10691" s="100"/>
      <c r="H10691" s="102"/>
      <c r="I10691" s="103"/>
      <c r="J10691" s="102"/>
      <c r="L10691" s="100"/>
      <c r="M10691" s="100"/>
      <c r="N10691" s="100"/>
    </row>
    <row r="10692" spans="2:14">
      <c r="B10692" s="98"/>
      <c r="C10692" s="98"/>
      <c r="D10692" s="100"/>
      <c r="E10692" s="100"/>
      <c r="F10692" s="100"/>
      <c r="H10692" s="102"/>
      <c r="I10692" s="103"/>
      <c r="J10692" s="102"/>
      <c r="L10692" s="100"/>
      <c r="M10692" s="100"/>
      <c r="N10692" s="100"/>
    </row>
    <row r="10693" spans="2:14">
      <c r="B10693" s="98"/>
      <c r="C10693" s="98"/>
      <c r="D10693" s="100"/>
      <c r="E10693" s="100"/>
      <c r="F10693" s="100"/>
      <c r="H10693" s="102"/>
      <c r="I10693" s="103"/>
      <c r="J10693" s="102"/>
      <c r="L10693" s="100"/>
      <c r="M10693" s="100"/>
      <c r="N10693" s="100"/>
    </row>
    <row r="10694" spans="2:14">
      <c r="B10694" s="98"/>
      <c r="C10694" s="98"/>
      <c r="D10694" s="100"/>
      <c r="E10694" s="100"/>
      <c r="F10694" s="100"/>
      <c r="H10694" s="102"/>
      <c r="I10694" s="103"/>
      <c r="J10694" s="102"/>
      <c r="L10694" s="100"/>
      <c r="M10694" s="100"/>
      <c r="N10694" s="100"/>
    </row>
    <row r="10695" spans="2:14">
      <c r="B10695" s="98"/>
      <c r="C10695" s="98"/>
      <c r="D10695" s="100"/>
      <c r="E10695" s="100"/>
      <c r="F10695" s="100"/>
      <c r="H10695" s="102"/>
      <c r="I10695" s="103"/>
      <c r="J10695" s="102"/>
      <c r="L10695" s="100"/>
      <c r="M10695" s="100"/>
      <c r="N10695" s="100"/>
    </row>
    <row r="10696" spans="2:14">
      <c r="B10696" s="98"/>
      <c r="C10696" s="98"/>
      <c r="D10696" s="100"/>
      <c r="E10696" s="100"/>
      <c r="F10696" s="100"/>
      <c r="H10696" s="102"/>
      <c r="I10696" s="103"/>
      <c r="J10696" s="102"/>
      <c r="L10696" s="100"/>
      <c r="M10696" s="100"/>
      <c r="N10696" s="100"/>
    </row>
    <row r="10697" spans="2:14">
      <c r="B10697" s="98"/>
      <c r="C10697" s="98"/>
      <c r="D10697" s="100"/>
      <c r="E10697" s="100"/>
      <c r="F10697" s="100"/>
      <c r="H10697" s="102"/>
      <c r="I10697" s="103"/>
      <c r="J10697" s="102"/>
      <c r="L10697" s="100"/>
      <c r="M10697" s="100"/>
      <c r="N10697" s="100"/>
    </row>
    <row r="10698" spans="2:14">
      <c r="B10698" s="98"/>
      <c r="C10698" s="98"/>
      <c r="D10698" s="100"/>
      <c r="E10698" s="100"/>
      <c r="F10698" s="100"/>
      <c r="H10698" s="102"/>
      <c r="I10698" s="103"/>
      <c r="J10698" s="102"/>
      <c r="L10698" s="100"/>
      <c r="M10698" s="100"/>
      <c r="N10698" s="100"/>
    </row>
    <row r="10699" spans="2:14">
      <c r="B10699" s="98"/>
      <c r="C10699" s="98"/>
      <c r="D10699" s="100"/>
      <c r="E10699" s="100"/>
      <c r="F10699" s="100"/>
      <c r="H10699" s="102"/>
      <c r="I10699" s="103"/>
      <c r="J10699" s="102"/>
      <c r="L10699" s="100"/>
      <c r="M10699" s="100"/>
      <c r="N10699" s="100"/>
    </row>
    <row r="10700" spans="2:14">
      <c r="B10700" s="98"/>
      <c r="C10700" s="98"/>
      <c r="D10700" s="100"/>
      <c r="E10700" s="100"/>
      <c r="F10700" s="100"/>
      <c r="H10700" s="102"/>
      <c r="I10700" s="103"/>
      <c r="J10700" s="102"/>
      <c r="L10700" s="100"/>
      <c r="M10700" s="100"/>
      <c r="N10700" s="100"/>
    </row>
    <row r="10701" spans="2:14">
      <c r="B10701" s="98"/>
      <c r="C10701" s="98"/>
      <c r="D10701" s="100"/>
      <c r="E10701" s="100"/>
      <c r="F10701" s="100"/>
      <c r="H10701" s="102"/>
      <c r="I10701" s="103"/>
      <c r="J10701" s="102"/>
      <c r="L10701" s="100"/>
      <c r="M10701" s="100"/>
      <c r="N10701" s="100"/>
    </row>
    <row r="10702" spans="2:14">
      <c r="B10702" s="98"/>
      <c r="C10702" s="98"/>
      <c r="D10702" s="100"/>
      <c r="E10702" s="100"/>
      <c r="F10702" s="100"/>
      <c r="H10702" s="102"/>
      <c r="I10702" s="103"/>
      <c r="J10702" s="102"/>
      <c r="L10702" s="100"/>
      <c r="M10702" s="100"/>
      <c r="N10702" s="100"/>
    </row>
    <row r="10703" spans="2:14">
      <c r="B10703" s="98"/>
      <c r="C10703" s="98"/>
      <c r="D10703" s="100"/>
      <c r="E10703" s="100"/>
      <c r="F10703" s="100"/>
      <c r="H10703" s="102"/>
      <c r="I10703" s="103"/>
      <c r="J10703" s="102"/>
      <c r="L10703" s="100"/>
      <c r="M10703" s="100"/>
      <c r="N10703" s="100"/>
    </row>
    <row r="10704" spans="2:14">
      <c r="B10704" s="98"/>
      <c r="C10704" s="98"/>
      <c r="D10704" s="100"/>
      <c r="E10704" s="100"/>
      <c r="F10704" s="100"/>
      <c r="H10704" s="102"/>
      <c r="I10704" s="103"/>
      <c r="J10704" s="102"/>
      <c r="L10704" s="100"/>
      <c r="M10704" s="100"/>
      <c r="N10704" s="100"/>
    </row>
    <row r="10705" spans="2:14">
      <c r="B10705" s="98"/>
      <c r="C10705" s="98"/>
      <c r="D10705" s="100"/>
      <c r="E10705" s="100"/>
      <c r="F10705" s="100"/>
      <c r="H10705" s="102"/>
      <c r="I10705" s="103"/>
      <c r="J10705" s="102"/>
      <c r="L10705" s="100"/>
      <c r="M10705" s="100"/>
      <c r="N10705" s="100"/>
    </row>
    <row r="10706" spans="2:14">
      <c r="B10706" s="98"/>
      <c r="C10706" s="98"/>
      <c r="D10706" s="100"/>
      <c r="E10706" s="100"/>
      <c r="F10706" s="100"/>
      <c r="H10706" s="102"/>
      <c r="I10706" s="103"/>
      <c r="J10706" s="102"/>
      <c r="L10706" s="100"/>
      <c r="M10706" s="100"/>
      <c r="N10706" s="100"/>
    </row>
    <row r="10707" spans="2:14">
      <c r="B10707" s="98"/>
      <c r="C10707" s="98"/>
      <c r="D10707" s="100"/>
      <c r="E10707" s="100"/>
      <c r="F10707" s="100"/>
      <c r="H10707" s="102"/>
      <c r="I10707" s="103"/>
      <c r="J10707" s="102"/>
      <c r="L10707" s="100"/>
      <c r="M10707" s="100"/>
      <c r="N10707" s="100"/>
    </row>
    <row r="10708" spans="2:14">
      <c r="B10708" s="98"/>
      <c r="C10708" s="98"/>
      <c r="D10708" s="100"/>
      <c r="E10708" s="100"/>
      <c r="F10708" s="100"/>
      <c r="H10708" s="102"/>
      <c r="I10708" s="103"/>
      <c r="J10708" s="102"/>
      <c r="L10708" s="100"/>
      <c r="M10708" s="100"/>
      <c r="N10708" s="100"/>
    </row>
    <row r="10709" spans="2:14">
      <c r="B10709" s="98"/>
      <c r="C10709" s="98"/>
      <c r="D10709" s="100"/>
      <c r="E10709" s="100"/>
      <c r="F10709" s="100"/>
      <c r="H10709" s="102"/>
      <c r="I10709" s="103"/>
      <c r="J10709" s="102"/>
      <c r="L10709" s="100"/>
      <c r="M10709" s="100"/>
      <c r="N10709" s="100"/>
    </row>
    <row r="10710" spans="2:14">
      <c r="B10710" s="98"/>
      <c r="C10710" s="98"/>
      <c r="D10710" s="100"/>
      <c r="E10710" s="100"/>
      <c r="F10710" s="100"/>
      <c r="H10710" s="102"/>
      <c r="I10710" s="103"/>
      <c r="J10710" s="102"/>
      <c r="L10710" s="100"/>
      <c r="M10710" s="100"/>
      <c r="N10710" s="100"/>
    </row>
    <row r="10711" spans="2:14">
      <c r="B10711" s="98"/>
      <c r="C10711" s="98"/>
      <c r="D10711" s="100"/>
      <c r="E10711" s="100"/>
      <c r="F10711" s="100"/>
      <c r="H10711" s="102"/>
      <c r="I10711" s="103"/>
      <c r="J10711" s="102"/>
      <c r="L10711" s="100"/>
      <c r="M10711" s="100"/>
      <c r="N10711" s="100"/>
    </row>
    <row r="10712" spans="2:14">
      <c r="B10712" s="98"/>
      <c r="C10712" s="98"/>
      <c r="D10712" s="100"/>
      <c r="E10712" s="100"/>
      <c r="F10712" s="100"/>
      <c r="H10712" s="102"/>
      <c r="I10712" s="103"/>
      <c r="J10712" s="102"/>
      <c r="L10712" s="100"/>
      <c r="M10712" s="100"/>
      <c r="N10712" s="100"/>
    </row>
    <row r="10713" spans="2:14">
      <c r="B10713" s="98"/>
      <c r="C10713" s="98"/>
      <c r="D10713" s="100"/>
      <c r="E10713" s="100"/>
      <c r="F10713" s="100"/>
      <c r="H10713" s="102"/>
      <c r="I10713" s="103"/>
      <c r="J10713" s="102"/>
      <c r="L10713" s="100"/>
      <c r="M10713" s="100"/>
      <c r="N10713" s="100"/>
    </row>
    <row r="10714" spans="2:14">
      <c r="B10714" s="98"/>
      <c r="C10714" s="98"/>
      <c r="D10714" s="100"/>
      <c r="E10714" s="100"/>
      <c r="F10714" s="100"/>
      <c r="H10714" s="102"/>
      <c r="I10714" s="103"/>
      <c r="J10714" s="102"/>
      <c r="L10714" s="100"/>
      <c r="M10714" s="100"/>
      <c r="N10714" s="100"/>
    </row>
    <row r="10715" spans="2:14">
      <c r="B10715" s="98"/>
      <c r="C10715" s="98"/>
      <c r="D10715" s="100"/>
      <c r="E10715" s="100"/>
      <c r="F10715" s="100"/>
      <c r="H10715" s="102"/>
      <c r="I10715" s="103"/>
      <c r="J10715" s="102"/>
      <c r="L10715" s="100"/>
      <c r="M10715" s="100"/>
      <c r="N10715" s="100"/>
    </row>
    <row r="10716" spans="2:14">
      <c r="B10716" s="98"/>
      <c r="C10716" s="98"/>
      <c r="D10716" s="100"/>
      <c r="E10716" s="100"/>
      <c r="F10716" s="100"/>
      <c r="H10716" s="102"/>
      <c r="I10716" s="103"/>
      <c r="J10716" s="102"/>
      <c r="L10716" s="100"/>
      <c r="M10716" s="100"/>
      <c r="N10716" s="100"/>
    </row>
    <row r="10717" spans="2:14">
      <c r="B10717" s="98"/>
      <c r="C10717" s="98"/>
      <c r="D10717" s="100"/>
      <c r="E10717" s="100"/>
      <c r="F10717" s="100"/>
      <c r="H10717" s="102"/>
      <c r="I10717" s="103"/>
      <c r="J10717" s="102"/>
      <c r="L10717" s="100"/>
      <c r="M10717" s="100"/>
      <c r="N10717" s="100"/>
    </row>
    <row r="10718" spans="2:14">
      <c r="B10718" s="98"/>
      <c r="C10718" s="98"/>
      <c r="D10718" s="100"/>
      <c r="E10718" s="100"/>
      <c r="F10718" s="100"/>
      <c r="H10718" s="102"/>
      <c r="I10718" s="103"/>
      <c r="J10718" s="102"/>
      <c r="L10718" s="100"/>
      <c r="M10718" s="100"/>
      <c r="N10718" s="100"/>
    </row>
    <row r="10719" spans="2:14">
      <c r="B10719" s="98"/>
      <c r="C10719" s="98"/>
      <c r="D10719" s="100"/>
      <c r="E10719" s="100"/>
      <c r="F10719" s="100"/>
      <c r="H10719" s="102"/>
      <c r="I10719" s="103"/>
      <c r="J10719" s="102"/>
      <c r="L10719" s="100"/>
      <c r="M10719" s="100"/>
      <c r="N10719" s="100"/>
    </row>
    <row r="10720" spans="2:14">
      <c r="B10720" s="98"/>
      <c r="C10720" s="98"/>
      <c r="D10720" s="100"/>
      <c r="E10720" s="100"/>
      <c r="F10720" s="100"/>
      <c r="H10720" s="102"/>
      <c r="I10720" s="103"/>
      <c r="J10720" s="102"/>
      <c r="L10720" s="100"/>
      <c r="M10720" s="100"/>
      <c r="N10720" s="100"/>
    </row>
    <row r="10721" spans="2:14">
      <c r="B10721" s="98"/>
      <c r="C10721" s="98"/>
      <c r="D10721" s="100"/>
      <c r="E10721" s="100"/>
      <c r="F10721" s="100"/>
      <c r="H10721" s="102"/>
      <c r="I10721" s="103"/>
      <c r="J10721" s="102"/>
      <c r="L10721" s="100"/>
      <c r="M10721" s="100"/>
      <c r="N10721" s="100"/>
    </row>
    <row r="10722" spans="2:14">
      <c r="B10722" s="98"/>
      <c r="C10722" s="98"/>
      <c r="D10722" s="100"/>
      <c r="E10722" s="100"/>
      <c r="F10722" s="100"/>
      <c r="H10722" s="102"/>
      <c r="I10722" s="103"/>
      <c r="J10722" s="102"/>
      <c r="L10722" s="100"/>
      <c r="M10722" s="100"/>
      <c r="N10722" s="100"/>
    </row>
    <row r="10723" spans="2:14">
      <c r="B10723" s="98"/>
      <c r="C10723" s="98"/>
      <c r="D10723" s="100"/>
      <c r="E10723" s="100"/>
      <c r="F10723" s="100"/>
      <c r="H10723" s="102"/>
      <c r="I10723" s="103"/>
      <c r="J10723" s="102"/>
      <c r="L10723" s="100"/>
      <c r="M10723" s="100"/>
      <c r="N10723" s="100"/>
    </row>
    <row r="10724" spans="2:14">
      <c r="B10724" s="98"/>
      <c r="C10724" s="98"/>
      <c r="D10724" s="100"/>
      <c r="E10724" s="100"/>
      <c r="F10724" s="100"/>
      <c r="H10724" s="102"/>
      <c r="I10724" s="103"/>
      <c r="J10724" s="102"/>
      <c r="L10724" s="100"/>
      <c r="M10724" s="100"/>
      <c r="N10724" s="100"/>
    </row>
    <row r="10725" spans="2:14">
      <c r="B10725" s="98"/>
      <c r="C10725" s="98"/>
      <c r="D10725" s="100"/>
      <c r="E10725" s="100"/>
      <c r="F10725" s="100"/>
      <c r="H10725" s="102"/>
      <c r="I10725" s="103"/>
      <c r="J10725" s="102"/>
      <c r="L10725" s="100"/>
      <c r="M10725" s="100"/>
      <c r="N10725" s="100"/>
    </row>
    <row r="10726" spans="2:14">
      <c r="B10726" s="98"/>
      <c r="C10726" s="98"/>
      <c r="D10726" s="100"/>
      <c r="E10726" s="100"/>
      <c r="F10726" s="100"/>
      <c r="H10726" s="102"/>
      <c r="I10726" s="103"/>
      <c r="J10726" s="102"/>
      <c r="L10726" s="100"/>
      <c r="M10726" s="100"/>
      <c r="N10726" s="100"/>
    </row>
    <row r="10727" spans="2:14">
      <c r="B10727" s="98"/>
      <c r="C10727" s="98"/>
      <c r="D10727" s="100"/>
      <c r="E10727" s="100"/>
      <c r="F10727" s="100"/>
      <c r="H10727" s="102"/>
      <c r="I10727" s="103"/>
      <c r="J10727" s="102"/>
      <c r="L10727" s="100"/>
      <c r="M10727" s="100"/>
      <c r="N10727" s="100"/>
    </row>
    <row r="10728" spans="2:14">
      <c r="B10728" s="98"/>
      <c r="C10728" s="98"/>
      <c r="D10728" s="100"/>
      <c r="E10728" s="100"/>
      <c r="F10728" s="100"/>
      <c r="H10728" s="102"/>
      <c r="I10728" s="103"/>
      <c r="J10728" s="102"/>
      <c r="L10728" s="100"/>
      <c r="M10728" s="100"/>
      <c r="N10728" s="100"/>
    </row>
    <row r="10729" spans="2:14">
      <c r="B10729" s="98"/>
      <c r="C10729" s="98"/>
      <c r="D10729" s="100"/>
      <c r="E10729" s="100"/>
      <c r="F10729" s="100"/>
      <c r="H10729" s="102"/>
      <c r="I10729" s="103"/>
      <c r="J10729" s="102"/>
      <c r="L10729" s="100"/>
      <c r="M10729" s="100"/>
      <c r="N10729" s="100"/>
    </row>
    <row r="10730" spans="2:14">
      <c r="B10730" s="98"/>
      <c r="C10730" s="98"/>
      <c r="D10730" s="100"/>
      <c r="E10730" s="100"/>
      <c r="F10730" s="100"/>
      <c r="H10730" s="102"/>
      <c r="I10730" s="103"/>
      <c r="J10730" s="102"/>
      <c r="L10730" s="100"/>
      <c r="M10730" s="100"/>
      <c r="N10730" s="100"/>
    </row>
    <row r="10731" spans="2:14">
      <c r="B10731" s="98"/>
      <c r="C10731" s="98"/>
      <c r="D10731" s="100"/>
      <c r="E10731" s="100"/>
      <c r="F10731" s="100"/>
      <c r="H10731" s="102"/>
      <c r="I10731" s="103"/>
      <c r="J10731" s="102"/>
      <c r="L10731" s="100"/>
      <c r="M10731" s="100"/>
      <c r="N10731" s="100"/>
    </row>
    <row r="10732" spans="2:14">
      <c r="B10732" s="98"/>
      <c r="C10732" s="98"/>
      <c r="D10732" s="100"/>
      <c r="E10732" s="100"/>
      <c r="F10732" s="100"/>
      <c r="H10732" s="102"/>
      <c r="I10732" s="103"/>
      <c r="J10732" s="102"/>
      <c r="L10732" s="100"/>
      <c r="M10732" s="100"/>
      <c r="N10732" s="100"/>
    </row>
    <row r="10733" spans="2:14">
      <c r="B10733" s="98"/>
      <c r="C10733" s="98"/>
      <c r="D10733" s="100"/>
      <c r="E10733" s="100"/>
      <c r="F10733" s="100"/>
      <c r="H10733" s="102"/>
      <c r="I10733" s="103"/>
      <c r="J10733" s="102"/>
      <c r="L10733" s="100"/>
      <c r="M10733" s="100"/>
      <c r="N10733" s="100"/>
    </row>
    <row r="10734" spans="2:14">
      <c r="B10734" s="98"/>
      <c r="C10734" s="98"/>
      <c r="D10734" s="100"/>
      <c r="E10734" s="100"/>
      <c r="F10734" s="100"/>
      <c r="H10734" s="102"/>
      <c r="I10734" s="103"/>
      <c r="J10734" s="102"/>
      <c r="L10734" s="100"/>
      <c r="M10734" s="100"/>
      <c r="N10734" s="100"/>
    </row>
    <row r="10735" spans="2:14">
      <c r="B10735" s="98"/>
      <c r="C10735" s="98"/>
      <c r="D10735" s="100"/>
      <c r="E10735" s="100"/>
      <c r="F10735" s="100"/>
      <c r="H10735" s="102"/>
      <c r="I10735" s="103"/>
      <c r="J10735" s="102"/>
      <c r="L10735" s="100"/>
      <c r="M10735" s="100"/>
      <c r="N10735" s="100"/>
    </row>
    <row r="10736" spans="2:14">
      <c r="B10736" s="98"/>
      <c r="C10736" s="98"/>
      <c r="D10736" s="100"/>
      <c r="E10736" s="100"/>
      <c r="F10736" s="100"/>
      <c r="H10736" s="102"/>
      <c r="I10736" s="103"/>
      <c r="J10736" s="102"/>
      <c r="L10736" s="100"/>
      <c r="M10736" s="100"/>
      <c r="N10736" s="100"/>
    </row>
    <row r="10737" spans="2:14">
      <c r="B10737" s="98"/>
      <c r="C10737" s="98"/>
      <c r="D10737" s="100"/>
      <c r="E10737" s="100"/>
      <c r="F10737" s="100"/>
      <c r="H10737" s="102"/>
      <c r="I10737" s="103"/>
      <c r="J10737" s="102"/>
      <c r="L10737" s="100"/>
      <c r="M10737" s="100"/>
      <c r="N10737" s="100"/>
    </row>
    <row r="10738" spans="2:14">
      <c r="B10738" s="98"/>
      <c r="C10738" s="98"/>
      <c r="D10738" s="100"/>
      <c r="E10738" s="100"/>
      <c r="F10738" s="100"/>
      <c r="H10738" s="102"/>
      <c r="I10738" s="103"/>
      <c r="J10738" s="102"/>
      <c r="L10738" s="100"/>
      <c r="M10738" s="100"/>
      <c r="N10738" s="100"/>
    </row>
    <row r="10739" spans="2:14">
      <c r="B10739" s="98"/>
      <c r="C10739" s="98"/>
      <c r="D10739" s="100"/>
      <c r="E10739" s="100"/>
      <c r="F10739" s="100"/>
      <c r="H10739" s="102"/>
      <c r="I10739" s="103"/>
      <c r="J10739" s="102"/>
      <c r="L10739" s="100"/>
      <c r="M10739" s="100"/>
      <c r="N10739" s="100"/>
    </row>
    <row r="10740" spans="2:14">
      <c r="B10740" s="98"/>
      <c r="C10740" s="98"/>
      <c r="D10740" s="100"/>
      <c r="E10740" s="100"/>
      <c r="F10740" s="100"/>
      <c r="H10740" s="102"/>
      <c r="I10740" s="103"/>
      <c r="J10740" s="102"/>
      <c r="L10740" s="100"/>
      <c r="M10740" s="100"/>
      <c r="N10740" s="100"/>
    </row>
    <row r="10741" spans="2:14">
      <c r="B10741" s="98"/>
      <c r="C10741" s="98"/>
      <c r="D10741" s="100"/>
      <c r="E10741" s="100"/>
      <c r="F10741" s="100"/>
      <c r="H10741" s="102"/>
      <c r="I10741" s="103"/>
      <c r="J10741" s="102"/>
      <c r="L10741" s="100"/>
      <c r="M10741" s="100"/>
      <c r="N10741" s="100"/>
    </row>
    <row r="10742" spans="2:14">
      <c r="B10742" s="98"/>
      <c r="C10742" s="98"/>
      <c r="D10742" s="100"/>
      <c r="E10742" s="100"/>
      <c r="F10742" s="100"/>
      <c r="H10742" s="102"/>
      <c r="I10742" s="103"/>
      <c r="J10742" s="102"/>
      <c r="L10742" s="100"/>
      <c r="M10742" s="100"/>
      <c r="N10742" s="100"/>
    </row>
    <row r="10743" spans="2:14">
      <c r="B10743" s="98"/>
      <c r="C10743" s="98"/>
      <c r="D10743" s="100"/>
      <c r="E10743" s="100"/>
      <c r="F10743" s="100"/>
      <c r="H10743" s="102"/>
      <c r="I10743" s="103"/>
      <c r="J10743" s="102"/>
      <c r="L10743" s="100"/>
      <c r="M10743" s="100"/>
      <c r="N10743" s="100"/>
    </row>
    <row r="10744" spans="2:14">
      <c r="B10744" s="98"/>
      <c r="C10744" s="98"/>
      <c r="D10744" s="100"/>
      <c r="E10744" s="100"/>
      <c r="F10744" s="100"/>
      <c r="H10744" s="102"/>
      <c r="I10744" s="103"/>
      <c r="J10744" s="102"/>
      <c r="L10744" s="100"/>
      <c r="M10744" s="100"/>
      <c r="N10744" s="100"/>
    </row>
    <row r="10745" spans="2:14">
      <c r="B10745" s="98"/>
      <c r="C10745" s="98"/>
      <c r="D10745" s="100"/>
      <c r="E10745" s="100"/>
      <c r="F10745" s="100"/>
      <c r="H10745" s="102"/>
      <c r="I10745" s="103"/>
      <c r="J10745" s="102"/>
      <c r="L10745" s="100"/>
      <c r="M10745" s="100"/>
      <c r="N10745" s="100"/>
    </row>
    <row r="10746" spans="2:14">
      <c r="B10746" s="98"/>
      <c r="C10746" s="98"/>
      <c r="D10746" s="100"/>
      <c r="E10746" s="100"/>
      <c r="F10746" s="100"/>
      <c r="H10746" s="102"/>
      <c r="I10746" s="103"/>
      <c r="J10746" s="102"/>
      <c r="L10746" s="100"/>
      <c r="M10746" s="100"/>
      <c r="N10746" s="100"/>
    </row>
    <row r="10747" spans="2:14">
      <c r="B10747" s="98"/>
      <c r="C10747" s="98"/>
      <c r="D10747" s="100"/>
      <c r="E10747" s="100"/>
      <c r="F10747" s="100"/>
      <c r="H10747" s="102"/>
      <c r="I10747" s="103"/>
      <c r="J10747" s="102"/>
      <c r="L10747" s="100"/>
      <c r="M10747" s="100"/>
      <c r="N10747" s="100"/>
    </row>
    <row r="10748" spans="2:14">
      <c r="B10748" s="98"/>
      <c r="C10748" s="98"/>
      <c r="D10748" s="100"/>
      <c r="E10748" s="100"/>
      <c r="F10748" s="100"/>
      <c r="H10748" s="102"/>
      <c r="I10748" s="103"/>
      <c r="J10748" s="102"/>
      <c r="L10748" s="100"/>
      <c r="M10748" s="100"/>
      <c r="N10748" s="100"/>
    </row>
    <row r="10749" spans="2:14">
      <c r="B10749" s="98"/>
      <c r="C10749" s="98"/>
      <c r="D10749" s="100"/>
      <c r="E10749" s="100"/>
      <c r="F10749" s="100"/>
      <c r="H10749" s="102"/>
      <c r="I10749" s="103"/>
      <c r="J10749" s="102"/>
      <c r="L10749" s="100"/>
      <c r="M10749" s="100"/>
      <c r="N10749" s="100"/>
    </row>
    <row r="10750" spans="2:14">
      <c r="B10750" s="98"/>
      <c r="C10750" s="98"/>
      <c r="D10750" s="100"/>
      <c r="E10750" s="100"/>
      <c r="F10750" s="100"/>
      <c r="H10750" s="102"/>
      <c r="I10750" s="103"/>
      <c r="J10750" s="102"/>
      <c r="L10750" s="100"/>
      <c r="M10750" s="100"/>
      <c r="N10750" s="100"/>
    </row>
    <row r="10751" spans="2:14">
      <c r="B10751" s="98"/>
      <c r="C10751" s="98"/>
      <c r="D10751" s="100"/>
      <c r="E10751" s="100"/>
      <c r="F10751" s="100"/>
      <c r="H10751" s="102"/>
      <c r="I10751" s="103"/>
      <c r="J10751" s="102"/>
      <c r="L10751" s="100"/>
      <c r="M10751" s="100"/>
      <c r="N10751" s="100"/>
    </row>
    <row r="10752" spans="2:14">
      <c r="B10752" s="98"/>
      <c r="C10752" s="98"/>
      <c r="D10752" s="100"/>
      <c r="E10752" s="100"/>
      <c r="F10752" s="100"/>
      <c r="H10752" s="102"/>
      <c r="I10752" s="103"/>
      <c r="J10752" s="102"/>
      <c r="L10752" s="100"/>
      <c r="M10752" s="100"/>
      <c r="N10752" s="100"/>
    </row>
    <row r="10753" spans="2:14">
      <c r="B10753" s="98"/>
      <c r="C10753" s="98"/>
      <c r="D10753" s="100"/>
      <c r="E10753" s="100"/>
      <c r="F10753" s="100"/>
      <c r="H10753" s="102"/>
      <c r="I10753" s="103"/>
      <c r="J10753" s="102"/>
      <c r="L10753" s="100"/>
      <c r="M10753" s="100"/>
      <c r="N10753" s="100"/>
    </row>
    <row r="10754" spans="2:14">
      <c r="B10754" s="98"/>
      <c r="C10754" s="98"/>
      <c r="D10754" s="100"/>
      <c r="E10754" s="100"/>
      <c r="F10754" s="100"/>
      <c r="H10754" s="102"/>
      <c r="I10754" s="103"/>
      <c r="J10754" s="102"/>
      <c r="L10754" s="100"/>
      <c r="M10754" s="100"/>
      <c r="N10754" s="100"/>
    </row>
    <row r="10755" spans="2:14">
      <c r="B10755" s="98"/>
      <c r="C10755" s="98"/>
      <c r="D10755" s="100"/>
      <c r="E10755" s="100"/>
      <c r="F10755" s="100"/>
      <c r="H10755" s="102"/>
      <c r="I10755" s="103"/>
      <c r="J10755" s="102"/>
      <c r="L10755" s="100"/>
      <c r="M10755" s="100"/>
      <c r="N10755" s="100"/>
    </row>
    <row r="10756" spans="2:14">
      <c r="B10756" s="98"/>
      <c r="C10756" s="98"/>
      <c r="D10756" s="100"/>
      <c r="E10756" s="100"/>
      <c r="F10756" s="100"/>
      <c r="H10756" s="102"/>
      <c r="I10756" s="103"/>
      <c r="J10756" s="102"/>
      <c r="L10756" s="100"/>
      <c r="M10756" s="100"/>
      <c r="N10756" s="100"/>
    </row>
    <row r="10757" spans="2:14">
      <c r="B10757" s="98"/>
      <c r="C10757" s="98"/>
      <c r="D10757" s="100"/>
      <c r="E10757" s="100"/>
      <c r="F10757" s="100"/>
      <c r="H10757" s="102"/>
      <c r="I10757" s="103"/>
      <c r="J10757" s="102"/>
      <c r="L10757" s="100"/>
      <c r="M10757" s="100"/>
      <c r="N10757" s="100"/>
    </row>
    <row r="10758" spans="2:14">
      <c r="B10758" s="98"/>
      <c r="C10758" s="98"/>
      <c r="D10758" s="100"/>
      <c r="E10758" s="100"/>
      <c r="F10758" s="100"/>
      <c r="H10758" s="102"/>
      <c r="I10758" s="103"/>
      <c r="J10758" s="102"/>
      <c r="L10758" s="100"/>
      <c r="M10758" s="100"/>
      <c r="N10758" s="100"/>
    </row>
    <row r="10759" spans="2:14">
      <c r="B10759" s="98"/>
      <c r="C10759" s="98"/>
      <c r="D10759" s="100"/>
      <c r="E10759" s="100"/>
      <c r="F10759" s="100"/>
      <c r="H10759" s="102"/>
      <c r="I10759" s="103"/>
      <c r="J10759" s="102"/>
      <c r="L10759" s="100"/>
      <c r="M10759" s="100"/>
      <c r="N10759" s="100"/>
    </row>
    <row r="10760" spans="2:14">
      <c r="B10760" s="98"/>
      <c r="C10760" s="98"/>
      <c r="D10760" s="100"/>
      <c r="E10760" s="100"/>
      <c r="F10760" s="100"/>
      <c r="H10760" s="102"/>
      <c r="I10760" s="103"/>
      <c r="J10760" s="102"/>
      <c r="L10760" s="100"/>
      <c r="M10760" s="100"/>
      <c r="N10760" s="100"/>
    </row>
    <row r="10761" spans="2:14">
      <c r="B10761" s="98"/>
      <c r="C10761" s="98"/>
      <c r="D10761" s="100"/>
      <c r="E10761" s="100"/>
      <c r="F10761" s="100"/>
      <c r="H10761" s="102"/>
      <c r="I10761" s="103"/>
      <c r="J10761" s="102"/>
      <c r="L10761" s="100"/>
      <c r="M10761" s="100"/>
      <c r="N10761" s="100"/>
    </row>
    <row r="10762" spans="2:14">
      <c r="B10762" s="98"/>
      <c r="C10762" s="98"/>
      <c r="D10762" s="100"/>
      <c r="E10762" s="100"/>
      <c r="F10762" s="100"/>
      <c r="H10762" s="102"/>
      <c r="I10762" s="103"/>
      <c r="J10762" s="102"/>
      <c r="L10762" s="100"/>
      <c r="M10762" s="100"/>
      <c r="N10762" s="100"/>
    </row>
    <row r="10763" spans="2:14">
      <c r="B10763" s="98"/>
      <c r="C10763" s="98"/>
      <c r="D10763" s="100"/>
      <c r="E10763" s="100"/>
      <c r="F10763" s="100"/>
      <c r="H10763" s="102"/>
      <c r="I10763" s="103"/>
      <c r="J10763" s="102"/>
      <c r="L10763" s="100"/>
      <c r="M10763" s="100"/>
      <c r="N10763" s="100"/>
    </row>
    <row r="10764" spans="2:14">
      <c r="B10764" s="98"/>
      <c r="C10764" s="98"/>
      <c r="D10764" s="100"/>
      <c r="E10764" s="100"/>
      <c r="F10764" s="100"/>
      <c r="H10764" s="102"/>
      <c r="I10764" s="103"/>
      <c r="J10764" s="102"/>
      <c r="L10764" s="100"/>
      <c r="M10764" s="100"/>
      <c r="N10764" s="100"/>
    </row>
    <row r="10765" spans="2:14">
      <c r="B10765" s="98"/>
      <c r="C10765" s="98"/>
      <c r="D10765" s="100"/>
      <c r="E10765" s="100"/>
      <c r="F10765" s="100"/>
      <c r="H10765" s="102"/>
      <c r="I10765" s="103"/>
      <c r="J10765" s="102"/>
      <c r="L10765" s="100"/>
      <c r="M10765" s="100"/>
      <c r="N10765" s="100"/>
    </row>
    <row r="10766" spans="2:14">
      <c r="B10766" s="98"/>
      <c r="C10766" s="98"/>
      <c r="D10766" s="100"/>
      <c r="E10766" s="100"/>
      <c r="F10766" s="100"/>
      <c r="H10766" s="102"/>
      <c r="I10766" s="103"/>
      <c r="J10766" s="102"/>
      <c r="L10766" s="100"/>
      <c r="M10766" s="100"/>
      <c r="N10766" s="100"/>
    </row>
    <row r="10767" spans="2:14">
      <c r="B10767" s="98"/>
      <c r="C10767" s="98"/>
      <c r="D10767" s="100"/>
      <c r="E10767" s="100"/>
      <c r="F10767" s="100"/>
      <c r="H10767" s="102"/>
      <c r="I10767" s="103"/>
      <c r="J10767" s="102"/>
      <c r="L10767" s="100"/>
      <c r="M10767" s="100"/>
      <c r="N10767" s="100"/>
    </row>
    <row r="10768" spans="2:14">
      <c r="B10768" s="98"/>
      <c r="C10768" s="98"/>
      <c r="D10768" s="100"/>
      <c r="E10768" s="100"/>
      <c r="F10768" s="100"/>
      <c r="H10768" s="102"/>
      <c r="I10768" s="103"/>
      <c r="J10768" s="102"/>
      <c r="L10768" s="100"/>
      <c r="M10768" s="100"/>
      <c r="N10768" s="100"/>
    </row>
    <row r="10769" spans="2:14">
      <c r="B10769" s="98"/>
      <c r="C10769" s="98"/>
      <c r="D10769" s="100"/>
      <c r="E10769" s="100"/>
      <c r="F10769" s="100"/>
      <c r="H10769" s="102"/>
      <c r="I10769" s="103"/>
      <c r="J10769" s="102"/>
      <c r="L10769" s="100"/>
      <c r="M10769" s="100"/>
      <c r="N10769" s="100"/>
    </row>
    <row r="10770" spans="2:14">
      <c r="B10770" s="98"/>
      <c r="C10770" s="98"/>
      <c r="D10770" s="100"/>
      <c r="E10770" s="100"/>
      <c r="F10770" s="100"/>
      <c r="H10770" s="102"/>
      <c r="I10770" s="103"/>
      <c r="J10770" s="102"/>
      <c r="L10770" s="100"/>
      <c r="M10770" s="100"/>
      <c r="N10770" s="100"/>
    </row>
    <row r="10771" spans="2:14">
      <c r="B10771" s="98"/>
      <c r="C10771" s="98"/>
      <c r="D10771" s="100"/>
      <c r="E10771" s="100"/>
      <c r="F10771" s="100"/>
      <c r="H10771" s="102"/>
      <c r="I10771" s="103"/>
      <c r="J10771" s="102"/>
      <c r="L10771" s="100"/>
      <c r="M10771" s="100"/>
      <c r="N10771" s="100"/>
    </row>
    <row r="10772" spans="2:14">
      <c r="B10772" s="98"/>
      <c r="C10772" s="98"/>
      <c r="D10772" s="100"/>
      <c r="E10772" s="100"/>
      <c r="F10772" s="100"/>
      <c r="H10772" s="102"/>
      <c r="I10772" s="103"/>
      <c r="J10772" s="102"/>
      <c r="L10772" s="100"/>
      <c r="M10772" s="100"/>
      <c r="N10772" s="100"/>
    </row>
    <row r="10773" spans="2:14">
      <c r="B10773" s="98"/>
      <c r="C10773" s="98"/>
      <c r="D10773" s="100"/>
      <c r="E10773" s="100"/>
      <c r="F10773" s="100"/>
      <c r="H10773" s="102"/>
      <c r="I10773" s="103"/>
      <c r="J10773" s="102"/>
      <c r="L10773" s="100"/>
      <c r="M10773" s="100"/>
      <c r="N10773" s="100"/>
    </row>
    <row r="10774" spans="2:14">
      <c r="B10774" s="98"/>
      <c r="C10774" s="98"/>
      <c r="D10774" s="100"/>
      <c r="E10774" s="100"/>
      <c r="F10774" s="100"/>
      <c r="H10774" s="102"/>
      <c r="I10774" s="103"/>
      <c r="J10774" s="102"/>
      <c r="L10774" s="100"/>
      <c r="M10774" s="100"/>
      <c r="N10774" s="100"/>
    </row>
    <row r="10775" spans="2:14">
      <c r="B10775" s="98"/>
      <c r="C10775" s="98"/>
      <c r="D10775" s="100"/>
      <c r="E10775" s="100"/>
      <c r="F10775" s="100"/>
      <c r="H10775" s="102"/>
      <c r="I10775" s="103"/>
      <c r="J10775" s="102"/>
      <c r="L10775" s="100"/>
      <c r="M10775" s="100"/>
      <c r="N10775" s="100"/>
    </row>
    <row r="10776" spans="2:14">
      <c r="B10776" s="98"/>
      <c r="C10776" s="98"/>
      <c r="D10776" s="100"/>
      <c r="E10776" s="100"/>
      <c r="F10776" s="100"/>
      <c r="H10776" s="102"/>
      <c r="I10776" s="103"/>
      <c r="J10776" s="102"/>
      <c r="L10776" s="100"/>
      <c r="M10776" s="100"/>
      <c r="N10776" s="100"/>
    </row>
    <row r="10777" spans="2:14">
      <c r="B10777" s="98"/>
      <c r="C10777" s="98"/>
      <c r="D10777" s="100"/>
      <c r="E10777" s="100"/>
      <c r="F10777" s="100"/>
      <c r="H10777" s="102"/>
      <c r="I10777" s="103"/>
      <c r="J10777" s="102"/>
      <c r="L10777" s="100"/>
      <c r="M10777" s="100"/>
      <c r="N10777" s="100"/>
    </row>
    <row r="10778" spans="2:14">
      <c r="B10778" s="98"/>
      <c r="C10778" s="98"/>
      <c r="D10778" s="100"/>
      <c r="E10778" s="100"/>
      <c r="F10778" s="100"/>
      <c r="H10778" s="102"/>
      <c r="I10778" s="103"/>
      <c r="J10778" s="102"/>
      <c r="L10778" s="100"/>
      <c r="M10778" s="100"/>
      <c r="N10778" s="100"/>
    </row>
    <row r="10779" spans="2:14">
      <c r="B10779" s="98"/>
      <c r="C10779" s="98"/>
      <c r="D10779" s="100"/>
      <c r="E10779" s="100"/>
      <c r="F10779" s="100"/>
      <c r="H10779" s="102"/>
      <c r="I10779" s="103"/>
      <c r="J10779" s="102"/>
      <c r="L10779" s="100"/>
      <c r="M10779" s="100"/>
      <c r="N10779" s="100"/>
    </row>
    <row r="10780" spans="2:14">
      <c r="B10780" s="98"/>
      <c r="C10780" s="98"/>
      <c r="D10780" s="100"/>
      <c r="E10780" s="100"/>
      <c r="F10780" s="100"/>
      <c r="H10780" s="102"/>
      <c r="I10780" s="103"/>
      <c r="J10780" s="102"/>
      <c r="L10780" s="100"/>
      <c r="M10780" s="100"/>
      <c r="N10780" s="100"/>
    </row>
    <row r="10781" spans="2:14">
      <c r="B10781" s="98"/>
      <c r="C10781" s="98"/>
      <c r="D10781" s="100"/>
      <c r="E10781" s="100"/>
      <c r="F10781" s="100"/>
      <c r="H10781" s="102"/>
      <c r="I10781" s="103"/>
      <c r="J10781" s="102"/>
      <c r="L10781" s="100"/>
      <c r="M10781" s="100"/>
      <c r="N10781" s="100"/>
    </row>
    <row r="10782" spans="2:14">
      <c r="B10782" s="98"/>
      <c r="C10782" s="98"/>
      <c r="D10782" s="100"/>
      <c r="E10782" s="100"/>
      <c r="F10782" s="100"/>
      <c r="H10782" s="102"/>
      <c r="I10782" s="103"/>
      <c r="J10782" s="102"/>
      <c r="L10782" s="100"/>
      <c r="M10782" s="100"/>
      <c r="N10782" s="100"/>
    </row>
    <row r="10783" spans="2:14">
      <c r="B10783" s="98"/>
      <c r="C10783" s="98"/>
      <c r="D10783" s="100"/>
      <c r="E10783" s="100"/>
      <c r="F10783" s="100"/>
      <c r="H10783" s="102"/>
      <c r="I10783" s="103"/>
      <c r="J10783" s="102"/>
      <c r="L10783" s="100"/>
      <c r="M10783" s="100"/>
      <c r="N10783" s="100"/>
    </row>
    <row r="10784" spans="2:14">
      <c r="B10784" s="98"/>
      <c r="C10784" s="98"/>
      <c r="D10784" s="100"/>
      <c r="E10784" s="100"/>
      <c r="F10784" s="100"/>
      <c r="H10784" s="102"/>
      <c r="I10784" s="103"/>
      <c r="J10784" s="102"/>
      <c r="L10784" s="100"/>
      <c r="M10784" s="100"/>
      <c r="N10784" s="100"/>
    </row>
    <row r="10785" spans="2:14">
      <c r="B10785" s="98"/>
      <c r="C10785" s="98"/>
      <c r="D10785" s="100"/>
      <c r="E10785" s="100"/>
      <c r="F10785" s="100"/>
      <c r="H10785" s="102"/>
      <c r="I10785" s="103"/>
      <c r="J10785" s="102"/>
      <c r="L10785" s="100"/>
      <c r="M10785" s="100"/>
      <c r="N10785" s="100"/>
    </row>
    <row r="10786" spans="2:14">
      <c r="B10786" s="98"/>
      <c r="C10786" s="98"/>
      <c r="D10786" s="100"/>
      <c r="E10786" s="100"/>
      <c r="F10786" s="100"/>
      <c r="H10786" s="102"/>
      <c r="I10786" s="103"/>
      <c r="J10786" s="102"/>
      <c r="L10786" s="100"/>
      <c r="M10786" s="100"/>
      <c r="N10786" s="100"/>
    </row>
    <row r="10787" spans="2:14">
      <c r="B10787" s="98"/>
      <c r="C10787" s="98"/>
      <c r="D10787" s="100"/>
      <c r="E10787" s="100"/>
      <c r="F10787" s="100"/>
      <c r="H10787" s="102"/>
      <c r="I10787" s="103"/>
      <c r="J10787" s="102"/>
      <c r="L10787" s="100"/>
      <c r="M10787" s="100"/>
      <c r="N10787" s="100"/>
    </row>
    <row r="10788" spans="2:14">
      <c r="B10788" s="98"/>
      <c r="C10788" s="98"/>
      <c r="D10788" s="100"/>
      <c r="E10788" s="100"/>
      <c r="F10788" s="100"/>
      <c r="H10788" s="102"/>
      <c r="I10788" s="103"/>
      <c r="J10788" s="102"/>
      <c r="L10788" s="100"/>
      <c r="M10788" s="100"/>
      <c r="N10788" s="100"/>
    </row>
    <row r="10789" spans="2:14">
      <c r="B10789" s="98"/>
      <c r="C10789" s="98"/>
      <c r="D10789" s="100"/>
      <c r="E10789" s="100"/>
      <c r="F10789" s="100"/>
      <c r="H10789" s="102"/>
      <c r="I10789" s="103"/>
      <c r="J10789" s="102"/>
      <c r="L10789" s="100"/>
      <c r="M10789" s="100"/>
      <c r="N10789" s="100"/>
    </row>
    <row r="10790" spans="2:14">
      <c r="B10790" s="98"/>
      <c r="C10790" s="98"/>
      <c r="D10790" s="100"/>
      <c r="E10790" s="100"/>
      <c r="F10790" s="100"/>
      <c r="H10790" s="102"/>
      <c r="I10790" s="103"/>
      <c r="J10790" s="102"/>
      <c r="L10790" s="100"/>
      <c r="M10790" s="100"/>
      <c r="N10790" s="100"/>
    </row>
    <row r="10791" spans="2:14">
      <c r="B10791" s="98"/>
      <c r="C10791" s="98"/>
      <c r="D10791" s="100"/>
      <c r="E10791" s="100"/>
      <c r="F10791" s="100"/>
      <c r="H10791" s="102"/>
      <c r="I10791" s="103"/>
      <c r="J10791" s="102"/>
      <c r="L10791" s="100"/>
      <c r="M10791" s="100"/>
      <c r="N10791" s="100"/>
    </row>
    <row r="10792" spans="2:14">
      <c r="B10792" s="98"/>
      <c r="C10792" s="98"/>
      <c r="D10792" s="100"/>
      <c r="E10792" s="100"/>
      <c r="F10792" s="100"/>
      <c r="H10792" s="102"/>
      <c r="I10792" s="103"/>
      <c r="J10792" s="102"/>
      <c r="L10792" s="100"/>
      <c r="M10792" s="100"/>
      <c r="N10792" s="100"/>
    </row>
    <row r="10793" spans="2:14">
      <c r="B10793" s="98"/>
      <c r="C10793" s="98"/>
      <c r="D10793" s="100"/>
      <c r="E10793" s="100"/>
      <c r="F10793" s="100"/>
      <c r="H10793" s="102"/>
      <c r="I10793" s="103"/>
      <c r="J10793" s="102"/>
      <c r="L10793" s="100"/>
      <c r="M10793" s="100"/>
      <c r="N10793" s="100"/>
    </row>
    <row r="10794" spans="2:14">
      <c r="B10794" s="98"/>
      <c r="C10794" s="98"/>
      <c r="D10794" s="100"/>
      <c r="E10794" s="100"/>
      <c r="F10794" s="100"/>
      <c r="H10794" s="102"/>
      <c r="I10794" s="103"/>
      <c r="J10794" s="102"/>
      <c r="L10794" s="100"/>
      <c r="M10794" s="100"/>
      <c r="N10794" s="100"/>
    </row>
    <row r="10795" spans="2:14">
      <c r="B10795" s="98"/>
      <c r="C10795" s="98"/>
      <c r="D10795" s="100"/>
      <c r="E10795" s="100"/>
      <c r="F10795" s="100"/>
      <c r="H10795" s="102"/>
      <c r="I10795" s="103"/>
      <c r="J10795" s="102"/>
      <c r="L10795" s="100"/>
      <c r="M10795" s="100"/>
      <c r="N10795" s="100"/>
    </row>
    <row r="10796" spans="2:14">
      <c r="B10796" s="98"/>
      <c r="C10796" s="98"/>
      <c r="D10796" s="100"/>
      <c r="E10796" s="100"/>
      <c r="F10796" s="100"/>
      <c r="H10796" s="102"/>
      <c r="I10796" s="103"/>
      <c r="J10796" s="102"/>
      <c r="L10796" s="100"/>
      <c r="M10796" s="100"/>
      <c r="N10796" s="100"/>
    </row>
    <row r="10797" spans="2:14">
      <c r="B10797" s="98"/>
      <c r="C10797" s="98"/>
      <c r="D10797" s="100"/>
      <c r="E10797" s="100"/>
      <c r="F10797" s="100"/>
      <c r="H10797" s="102"/>
      <c r="I10797" s="103"/>
      <c r="J10797" s="102"/>
      <c r="L10797" s="100"/>
      <c r="M10797" s="100"/>
      <c r="N10797" s="100"/>
    </row>
    <row r="10798" spans="2:14">
      <c r="B10798" s="98"/>
      <c r="C10798" s="98"/>
      <c r="D10798" s="100"/>
      <c r="E10798" s="100"/>
      <c r="F10798" s="100"/>
      <c r="H10798" s="102"/>
      <c r="I10798" s="103"/>
      <c r="J10798" s="102"/>
      <c r="L10798" s="100"/>
      <c r="M10798" s="100"/>
      <c r="N10798" s="100"/>
    </row>
    <row r="10799" spans="2:14">
      <c r="B10799" s="98"/>
      <c r="C10799" s="98"/>
      <c r="D10799" s="100"/>
      <c r="E10799" s="100"/>
      <c r="F10799" s="100"/>
      <c r="H10799" s="102"/>
      <c r="I10799" s="103"/>
      <c r="J10799" s="102"/>
      <c r="L10799" s="100"/>
      <c r="M10799" s="100"/>
      <c r="N10799" s="100"/>
    </row>
    <row r="10800" spans="2:14">
      <c r="B10800" s="98"/>
      <c r="C10800" s="98"/>
      <c r="D10800" s="100"/>
      <c r="E10800" s="100"/>
      <c r="F10800" s="100"/>
      <c r="H10800" s="102"/>
      <c r="I10800" s="103"/>
      <c r="J10800" s="102"/>
      <c r="L10800" s="100"/>
      <c r="M10800" s="100"/>
      <c r="N10800" s="100"/>
    </row>
    <row r="10801" spans="2:14">
      <c r="B10801" s="98"/>
      <c r="C10801" s="98"/>
      <c r="D10801" s="100"/>
      <c r="E10801" s="100"/>
      <c r="F10801" s="100"/>
      <c r="H10801" s="102"/>
      <c r="I10801" s="103"/>
      <c r="J10801" s="102"/>
      <c r="L10801" s="100"/>
      <c r="M10801" s="100"/>
      <c r="N10801" s="100"/>
    </row>
    <row r="10802" spans="2:14">
      <c r="B10802" s="98"/>
      <c r="C10802" s="98"/>
      <c r="D10802" s="100"/>
      <c r="E10802" s="100"/>
      <c r="F10802" s="100"/>
      <c r="H10802" s="102"/>
      <c r="I10802" s="103"/>
      <c r="J10802" s="102"/>
      <c r="L10802" s="100"/>
      <c r="M10802" s="100"/>
      <c r="N10802" s="100"/>
    </row>
    <row r="10803" spans="2:14">
      <c r="B10803" s="98"/>
      <c r="C10803" s="98"/>
      <c r="D10803" s="100"/>
      <c r="E10803" s="100"/>
      <c r="F10803" s="100"/>
      <c r="H10803" s="102"/>
      <c r="I10803" s="103"/>
      <c r="J10803" s="102"/>
      <c r="L10803" s="100"/>
      <c r="M10803" s="100"/>
      <c r="N10803" s="100"/>
    </row>
    <row r="10804" spans="2:14">
      <c r="B10804" s="98"/>
      <c r="C10804" s="98"/>
      <c r="D10804" s="100"/>
      <c r="E10804" s="100"/>
      <c r="F10804" s="100"/>
      <c r="H10804" s="102"/>
      <c r="I10804" s="103"/>
      <c r="J10804" s="102"/>
      <c r="L10804" s="100"/>
      <c r="M10804" s="100"/>
      <c r="N10804" s="100"/>
    </row>
    <row r="10805" spans="2:14">
      <c r="B10805" s="98"/>
      <c r="C10805" s="98"/>
      <c r="D10805" s="100"/>
      <c r="E10805" s="100"/>
      <c r="F10805" s="100"/>
      <c r="H10805" s="102"/>
      <c r="I10805" s="103"/>
      <c r="J10805" s="102"/>
      <c r="L10805" s="100"/>
      <c r="M10805" s="100"/>
      <c r="N10805" s="100"/>
    </row>
    <row r="10806" spans="2:14">
      <c r="B10806" s="98"/>
      <c r="C10806" s="98"/>
      <c r="D10806" s="100"/>
      <c r="E10806" s="100"/>
      <c r="F10806" s="100"/>
      <c r="H10806" s="102"/>
      <c r="I10806" s="103"/>
      <c r="J10806" s="102"/>
      <c r="L10806" s="100"/>
      <c r="M10806" s="100"/>
      <c r="N10806" s="100"/>
    </row>
    <row r="10807" spans="2:14">
      <c r="B10807" s="98"/>
      <c r="C10807" s="98"/>
      <c r="D10807" s="100"/>
      <c r="E10807" s="100"/>
      <c r="F10807" s="100"/>
      <c r="H10807" s="102"/>
      <c r="I10807" s="103"/>
      <c r="J10807" s="102"/>
      <c r="L10807" s="100"/>
      <c r="M10807" s="100"/>
      <c r="N10807" s="100"/>
    </row>
    <row r="10808" spans="2:14">
      <c r="B10808" s="98"/>
      <c r="C10808" s="98"/>
      <c r="D10808" s="100"/>
      <c r="E10808" s="100"/>
      <c r="F10808" s="100"/>
      <c r="H10808" s="102"/>
      <c r="I10808" s="103"/>
      <c r="J10808" s="102"/>
      <c r="L10808" s="100"/>
      <c r="M10808" s="100"/>
      <c r="N10808" s="100"/>
    </row>
    <row r="10809" spans="2:14">
      <c r="B10809" s="98"/>
      <c r="C10809" s="98"/>
      <c r="D10809" s="100"/>
      <c r="E10809" s="100"/>
      <c r="F10809" s="100"/>
      <c r="H10809" s="102"/>
      <c r="I10809" s="103"/>
      <c r="J10809" s="102"/>
      <c r="L10809" s="100"/>
      <c r="M10809" s="100"/>
      <c r="N10809" s="100"/>
    </row>
    <row r="10810" spans="2:14">
      <c r="B10810" s="98"/>
      <c r="C10810" s="98"/>
      <c r="D10810" s="100"/>
      <c r="E10810" s="100"/>
      <c r="F10810" s="100"/>
      <c r="H10810" s="102"/>
      <c r="I10810" s="103"/>
      <c r="J10810" s="102"/>
      <c r="L10810" s="100"/>
      <c r="M10810" s="100"/>
      <c r="N10810" s="100"/>
    </row>
    <row r="10811" spans="2:14">
      <c r="B10811" s="98"/>
      <c r="C10811" s="98"/>
      <c r="D10811" s="100"/>
      <c r="E10811" s="100"/>
      <c r="F10811" s="100"/>
      <c r="H10811" s="102"/>
      <c r="I10811" s="103"/>
      <c r="J10811" s="102"/>
      <c r="L10811" s="100"/>
      <c r="M10811" s="100"/>
      <c r="N10811" s="100"/>
    </row>
    <row r="10812" spans="2:14">
      <c r="B10812" s="98"/>
      <c r="C10812" s="98"/>
      <c r="D10812" s="100"/>
      <c r="E10812" s="100"/>
      <c r="F10812" s="100"/>
      <c r="H10812" s="102"/>
      <c r="I10812" s="103"/>
      <c r="J10812" s="102"/>
      <c r="L10812" s="100"/>
      <c r="M10812" s="100"/>
      <c r="N10812" s="100"/>
    </row>
    <row r="10813" spans="2:14">
      <c r="B10813" s="98"/>
      <c r="C10813" s="98"/>
      <c r="D10813" s="100"/>
      <c r="E10813" s="100"/>
      <c r="F10813" s="100"/>
      <c r="H10813" s="102"/>
      <c r="I10813" s="103"/>
      <c r="J10813" s="102"/>
      <c r="L10813" s="100"/>
      <c r="M10813" s="100"/>
      <c r="N10813" s="100"/>
    </row>
    <row r="10814" spans="2:14">
      <c r="B10814" s="98"/>
      <c r="C10814" s="98"/>
      <c r="D10814" s="100"/>
      <c r="E10814" s="100"/>
      <c r="F10814" s="100"/>
      <c r="H10814" s="102"/>
      <c r="I10814" s="103"/>
      <c r="J10814" s="102"/>
      <c r="L10814" s="100"/>
      <c r="M10814" s="100"/>
      <c r="N10814" s="100"/>
    </row>
    <row r="10815" spans="2:14">
      <c r="B10815" s="98"/>
      <c r="C10815" s="98"/>
      <c r="D10815" s="100"/>
      <c r="E10815" s="100"/>
      <c r="F10815" s="100"/>
      <c r="H10815" s="102"/>
      <c r="I10815" s="103"/>
      <c r="J10815" s="102"/>
      <c r="L10815" s="100"/>
      <c r="M10815" s="100"/>
      <c r="N10815" s="100"/>
    </row>
    <row r="10816" spans="2:14">
      <c r="B10816" s="98"/>
      <c r="C10816" s="98"/>
      <c r="D10816" s="100"/>
      <c r="E10816" s="100"/>
      <c r="F10816" s="100"/>
      <c r="H10816" s="102"/>
      <c r="I10816" s="103"/>
      <c r="J10816" s="102"/>
      <c r="L10816" s="100"/>
      <c r="M10816" s="100"/>
      <c r="N10816" s="100"/>
    </row>
    <row r="10817" spans="2:14">
      <c r="B10817" s="98"/>
      <c r="C10817" s="98"/>
      <c r="D10817" s="100"/>
      <c r="E10817" s="100"/>
      <c r="F10817" s="100"/>
      <c r="H10817" s="102"/>
      <c r="I10817" s="103"/>
      <c r="J10817" s="102"/>
      <c r="L10817" s="100"/>
      <c r="M10817" s="100"/>
      <c r="N10817" s="100"/>
    </row>
    <row r="10818" spans="2:14">
      <c r="B10818" s="98"/>
      <c r="C10818" s="98"/>
      <c r="D10818" s="100"/>
      <c r="E10818" s="100"/>
      <c r="F10818" s="100"/>
      <c r="H10818" s="102"/>
      <c r="I10818" s="103"/>
      <c r="J10818" s="102"/>
      <c r="L10818" s="100"/>
      <c r="M10818" s="100"/>
      <c r="N10818" s="100"/>
    </row>
    <row r="10819" spans="2:14">
      <c r="B10819" s="98"/>
      <c r="C10819" s="98"/>
      <c r="D10819" s="100"/>
      <c r="E10819" s="100"/>
      <c r="F10819" s="100"/>
      <c r="H10819" s="102"/>
      <c r="I10819" s="103"/>
      <c r="J10819" s="102"/>
      <c r="L10819" s="100"/>
      <c r="M10819" s="100"/>
      <c r="N10819" s="100"/>
    </row>
    <row r="10820" spans="2:14">
      <c r="B10820" s="98"/>
      <c r="C10820" s="98"/>
      <c r="D10820" s="100"/>
      <c r="E10820" s="100"/>
      <c r="F10820" s="100"/>
      <c r="H10820" s="102"/>
      <c r="I10820" s="103"/>
      <c r="J10820" s="102"/>
      <c r="L10820" s="100"/>
      <c r="M10820" s="100"/>
      <c r="N10820" s="100"/>
    </row>
    <row r="10821" spans="2:14">
      <c r="B10821" s="98"/>
      <c r="C10821" s="98"/>
      <c r="D10821" s="100"/>
      <c r="E10821" s="100"/>
      <c r="F10821" s="100"/>
      <c r="H10821" s="102"/>
      <c r="I10821" s="103"/>
      <c r="J10821" s="102"/>
      <c r="L10821" s="100"/>
      <c r="M10821" s="100"/>
      <c r="N10821" s="100"/>
    </row>
    <row r="10822" spans="2:14">
      <c r="B10822" s="98"/>
      <c r="C10822" s="98"/>
      <c r="D10822" s="100"/>
      <c r="E10822" s="100"/>
      <c r="F10822" s="100"/>
      <c r="H10822" s="102"/>
      <c r="I10822" s="103"/>
      <c r="J10822" s="102"/>
      <c r="L10822" s="100"/>
      <c r="M10822" s="100"/>
      <c r="N10822" s="100"/>
    </row>
    <row r="10823" spans="2:14">
      <c r="B10823" s="98"/>
      <c r="C10823" s="98"/>
      <c r="D10823" s="100"/>
      <c r="E10823" s="100"/>
      <c r="F10823" s="100"/>
      <c r="H10823" s="102"/>
      <c r="I10823" s="103"/>
      <c r="J10823" s="102"/>
      <c r="L10823" s="100"/>
      <c r="M10823" s="100"/>
      <c r="N10823" s="100"/>
    </row>
    <row r="10824" spans="2:14">
      <c r="B10824" s="98"/>
      <c r="C10824" s="98"/>
      <c r="D10824" s="100"/>
      <c r="E10824" s="100"/>
      <c r="F10824" s="100"/>
      <c r="H10824" s="102"/>
      <c r="I10824" s="103"/>
      <c r="J10824" s="102"/>
      <c r="L10824" s="100"/>
      <c r="M10824" s="100"/>
      <c r="N10824" s="100"/>
    </row>
    <row r="10825" spans="2:14">
      <c r="B10825" s="98"/>
      <c r="C10825" s="98"/>
      <c r="D10825" s="100"/>
      <c r="E10825" s="100"/>
      <c r="F10825" s="100"/>
      <c r="H10825" s="102"/>
      <c r="I10825" s="103"/>
      <c r="J10825" s="102"/>
      <c r="L10825" s="100"/>
      <c r="M10825" s="100"/>
      <c r="N10825" s="100"/>
    </row>
    <row r="10826" spans="2:14">
      <c r="B10826" s="98"/>
      <c r="C10826" s="98"/>
      <c r="D10826" s="100"/>
      <c r="E10826" s="100"/>
      <c r="F10826" s="100"/>
      <c r="H10826" s="102"/>
      <c r="I10826" s="103"/>
      <c r="J10826" s="102"/>
      <c r="L10826" s="100"/>
      <c r="M10826" s="100"/>
      <c r="N10826" s="100"/>
    </row>
    <row r="10827" spans="2:14">
      <c r="B10827" s="98"/>
      <c r="C10827" s="98"/>
      <c r="D10827" s="100"/>
      <c r="E10827" s="100"/>
      <c r="F10827" s="100"/>
      <c r="H10827" s="102"/>
      <c r="I10827" s="103"/>
      <c r="J10827" s="102"/>
      <c r="L10827" s="100"/>
      <c r="M10827" s="100"/>
      <c r="N10827" s="100"/>
    </row>
    <row r="10828" spans="2:14">
      <c r="B10828" s="98"/>
      <c r="C10828" s="98"/>
      <c r="D10828" s="100"/>
      <c r="E10828" s="100"/>
      <c r="F10828" s="100"/>
      <c r="H10828" s="102"/>
      <c r="I10828" s="103"/>
      <c r="J10828" s="102"/>
      <c r="L10828" s="100"/>
      <c r="M10828" s="100"/>
      <c r="N10828" s="100"/>
    </row>
    <row r="10829" spans="2:14">
      <c r="B10829" s="98"/>
      <c r="C10829" s="98"/>
      <c r="D10829" s="100"/>
      <c r="E10829" s="100"/>
      <c r="F10829" s="100"/>
      <c r="H10829" s="102"/>
      <c r="I10829" s="103"/>
      <c r="J10829" s="102"/>
      <c r="L10829" s="100"/>
      <c r="M10829" s="100"/>
      <c r="N10829" s="100"/>
    </row>
    <row r="10830" spans="2:14">
      <c r="B10830" s="98"/>
      <c r="C10830" s="98"/>
      <c r="D10830" s="100"/>
      <c r="E10830" s="100"/>
      <c r="F10830" s="100"/>
      <c r="H10830" s="102"/>
      <c r="I10830" s="103"/>
      <c r="J10830" s="102"/>
      <c r="L10830" s="100"/>
      <c r="M10830" s="100"/>
      <c r="N10830" s="100"/>
    </row>
    <row r="10831" spans="2:14">
      <c r="B10831" s="98"/>
      <c r="C10831" s="98"/>
      <c r="D10831" s="100"/>
      <c r="E10831" s="100"/>
      <c r="F10831" s="100"/>
      <c r="H10831" s="102"/>
      <c r="I10831" s="103"/>
      <c r="J10831" s="102"/>
      <c r="L10831" s="100"/>
      <c r="M10831" s="100"/>
      <c r="N10831" s="100"/>
    </row>
    <row r="10832" spans="2:14">
      <c r="B10832" s="98"/>
      <c r="C10832" s="98"/>
      <c r="D10832" s="100"/>
      <c r="E10832" s="100"/>
      <c r="F10832" s="100"/>
      <c r="H10832" s="102"/>
      <c r="I10832" s="103"/>
      <c r="J10832" s="102"/>
      <c r="L10832" s="100"/>
      <c r="M10832" s="100"/>
      <c r="N10832" s="100"/>
    </row>
    <row r="10833" spans="2:14">
      <c r="B10833" s="98"/>
      <c r="C10833" s="98"/>
      <c r="D10833" s="100"/>
      <c r="E10833" s="100"/>
      <c r="F10833" s="100"/>
      <c r="H10833" s="102"/>
      <c r="I10833" s="103"/>
      <c r="J10833" s="102"/>
      <c r="L10833" s="100"/>
      <c r="M10833" s="100"/>
      <c r="N10833" s="100"/>
    </row>
    <row r="10834" spans="2:14">
      <c r="B10834" s="98"/>
      <c r="C10834" s="98"/>
      <c r="D10834" s="100"/>
      <c r="E10834" s="100"/>
      <c r="F10834" s="100"/>
      <c r="H10834" s="102"/>
      <c r="I10834" s="103"/>
      <c r="J10834" s="102"/>
      <c r="L10834" s="100"/>
      <c r="M10834" s="100"/>
      <c r="N10834" s="100"/>
    </row>
    <row r="10835" spans="2:14">
      <c r="B10835" s="98"/>
      <c r="C10835" s="98"/>
      <c r="D10835" s="100"/>
      <c r="E10835" s="100"/>
      <c r="F10835" s="100"/>
      <c r="H10835" s="102"/>
      <c r="I10835" s="103"/>
      <c r="J10835" s="102"/>
      <c r="L10835" s="100"/>
      <c r="M10835" s="100"/>
      <c r="N10835" s="100"/>
    </row>
    <row r="10836" spans="2:14">
      <c r="B10836" s="98"/>
      <c r="C10836" s="98"/>
      <c r="D10836" s="100"/>
      <c r="E10836" s="100"/>
      <c r="F10836" s="100"/>
      <c r="H10836" s="102"/>
      <c r="I10836" s="103"/>
      <c r="J10836" s="102"/>
      <c r="L10836" s="100"/>
      <c r="M10836" s="100"/>
      <c r="N10836" s="100"/>
    </row>
    <row r="10837" spans="2:14">
      <c r="B10837" s="98"/>
      <c r="C10837" s="98"/>
      <c r="D10837" s="100"/>
      <c r="E10837" s="100"/>
      <c r="F10837" s="100"/>
      <c r="H10837" s="102"/>
      <c r="I10837" s="103"/>
      <c r="J10837" s="102"/>
      <c r="L10837" s="100"/>
      <c r="M10837" s="100"/>
      <c r="N10837" s="100"/>
    </row>
    <row r="10838" spans="2:14">
      <c r="B10838" s="98"/>
      <c r="C10838" s="98"/>
      <c r="D10838" s="100"/>
      <c r="E10838" s="100"/>
      <c r="F10838" s="100"/>
      <c r="H10838" s="102"/>
      <c r="I10838" s="103"/>
      <c r="J10838" s="102"/>
      <c r="L10838" s="100"/>
      <c r="M10838" s="100"/>
      <c r="N10838" s="100"/>
    </row>
    <row r="10839" spans="2:14">
      <c r="B10839" s="98"/>
      <c r="C10839" s="98"/>
      <c r="D10839" s="100"/>
      <c r="E10839" s="100"/>
      <c r="F10839" s="100"/>
      <c r="H10839" s="102"/>
      <c r="I10839" s="103"/>
      <c r="J10839" s="102"/>
      <c r="L10839" s="100"/>
      <c r="M10839" s="100"/>
      <c r="N10839" s="100"/>
    </row>
    <row r="10840" spans="2:14">
      <c r="B10840" s="98"/>
      <c r="C10840" s="98"/>
      <c r="D10840" s="100"/>
      <c r="E10840" s="100"/>
      <c r="F10840" s="100"/>
      <c r="H10840" s="102"/>
      <c r="I10840" s="103"/>
      <c r="J10840" s="102"/>
      <c r="L10840" s="100"/>
      <c r="M10840" s="100"/>
      <c r="N10840" s="100"/>
    </row>
    <row r="10841" spans="2:14">
      <c r="B10841" s="98"/>
      <c r="C10841" s="98"/>
      <c r="D10841" s="100"/>
      <c r="E10841" s="100"/>
      <c r="F10841" s="100"/>
      <c r="H10841" s="102"/>
      <c r="I10841" s="103"/>
      <c r="J10841" s="102"/>
      <c r="L10841" s="100"/>
      <c r="M10841" s="100"/>
      <c r="N10841" s="100"/>
    </row>
    <row r="10842" spans="2:14">
      <c r="B10842" s="98"/>
      <c r="C10842" s="98"/>
      <c r="D10842" s="100"/>
      <c r="E10842" s="100"/>
      <c r="F10842" s="100"/>
      <c r="H10842" s="102"/>
      <c r="I10842" s="103"/>
      <c r="J10842" s="102"/>
      <c r="L10842" s="100"/>
      <c r="M10842" s="100"/>
      <c r="N10842" s="100"/>
    </row>
    <row r="10843" spans="2:14">
      <c r="B10843" s="98"/>
      <c r="C10843" s="98"/>
      <c r="D10843" s="100"/>
      <c r="E10843" s="100"/>
      <c r="F10843" s="100"/>
      <c r="H10843" s="102"/>
      <c r="I10843" s="103"/>
      <c r="J10843" s="102"/>
      <c r="L10843" s="100"/>
      <c r="M10843" s="100"/>
      <c r="N10843" s="100"/>
    </row>
    <row r="10844" spans="2:14">
      <c r="B10844" s="98"/>
      <c r="C10844" s="98"/>
      <c r="D10844" s="100"/>
      <c r="E10844" s="100"/>
      <c r="F10844" s="100"/>
      <c r="H10844" s="102"/>
      <c r="I10844" s="103"/>
      <c r="J10844" s="102"/>
      <c r="L10844" s="100"/>
      <c r="M10844" s="100"/>
      <c r="N10844" s="100"/>
    </row>
    <row r="10845" spans="2:14">
      <c r="B10845" s="98"/>
      <c r="C10845" s="98"/>
      <c r="D10845" s="100"/>
      <c r="E10845" s="100"/>
      <c r="F10845" s="100"/>
      <c r="H10845" s="102"/>
      <c r="I10845" s="103"/>
      <c r="J10845" s="102"/>
      <c r="L10845" s="100"/>
      <c r="M10845" s="100"/>
      <c r="N10845" s="100"/>
    </row>
    <row r="10846" spans="2:14">
      <c r="B10846" s="98"/>
      <c r="C10846" s="98"/>
      <c r="D10846" s="100"/>
      <c r="E10846" s="100"/>
      <c r="F10846" s="100"/>
      <c r="H10846" s="102"/>
      <c r="I10846" s="103"/>
      <c r="J10846" s="102"/>
      <c r="L10846" s="100"/>
      <c r="M10846" s="100"/>
      <c r="N10846" s="100"/>
    </row>
    <row r="10847" spans="2:14">
      <c r="B10847" s="98"/>
      <c r="C10847" s="98"/>
      <c r="D10847" s="100"/>
      <c r="E10847" s="100"/>
      <c r="F10847" s="100"/>
      <c r="H10847" s="102"/>
      <c r="I10847" s="103"/>
      <c r="J10847" s="102"/>
      <c r="L10847" s="100"/>
      <c r="M10847" s="100"/>
      <c r="N10847" s="100"/>
    </row>
    <row r="10848" spans="2:14">
      <c r="B10848" s="98"/>
      <c r="C10848" s="98"/>
      <c r="D10848" s="100"/>
      <c r="E10848" s="100"/>
      <c r="F10848" s="100"/>
      <c r="H10848" s="102"/>
      <c r="I10848" s="103"/>
      <c r="J10848" s="102"/>
      <c r="L10848" s="100"/>
      <c r="M10848" s="100"/>
      <c r="N10848" s="100"/>
    </row>
    <row r="10849" spans="2:14">
      <c r="B10849" s="98"/>
      <c r="C10849" s="98"/>
      <c r="D10849" s="100"/>
      <c r="E10849" s="100"/>
      <c r="F10849" s="100"/>
      <c r="H10849" s="102"/>
      <c r="I10849" s="103"/>
      <c r="J10849" s="102"/>
      <c r="L10849" s="100"/>
      <c r="M10849" s="100"/>
      <c r="N10849" s="100"/>
    </row>
    <row r="10850" spans="2:14">
      <c r="B10850" s="98"/>
      <c r="C10850" s="98"/>
      <c r="D10850" s="100"/>
      <c r="E10850" s="100"/>
      <c r="F10850" s="100"/>
      <c r="H10850" s="102"/>
      <c r="I10850" s="103"/>
      <c r="J10850" s="102"/>
      <c r="L10850" s="100"/>
      <c r="M10850" s="100"/>
      <c r="N10850" s="100"/>
    </row>
    <row r="10851" spans="2:14">
      <c r="B10851" s="98"/>
      <c r="C10851" s="98"/>
      <c r="D10851" s="100"/>
      <c r="E10851" s="100"/>
      <c r="F10851" s="100"/>
      <c r="H10851" s="102"/>
      <c r="I10851" s="103"/>
      <c r="J10851" s="102"/>
      <c r="L10851" s="100"/>
      <c r="M10851" s="100"/>
      <c r="N10851" s="100"/>
    </row>
    <row r="10852" spans="2:14">
      <c r="B10852" s="98"/>
      <c r="C10852" s="98"/>
      <c r="D10852" s="100"/>
      <c r="E10852" s="100"/>
      <c r="F10852" s="100"/>
      <c r="H10852" s="102"/>
      <c r="I10852" s="103"/>
      <c r="J10852" s="102"/>
      <c r="L10852" s="100"/>
      <c r="M10852" s="100"/>
      <c r="N10852" s="100"/>
    </row>
    <row r="10853" spans="2:14">
      <c r="B10853" s="98"/>
      <c r="C10853" s="98"/>
      <c r="D10853" s="100"/>
      <c r="E10853" s="100"/>
      <c r="F10853" s="100"/>
      <c r="H10853" s="102"/>
      <c r="I10853" s="103"/>
      <c r="J10853" s="102"/>
      <c r="L10853" s="100"/>
      <c r="M10853" s="100"/>
      <c r="N10853" s="100"/>
    </row>
    <row r="10854" spans="2:14">
      <c r="B10854" s="98"/>
      <c r="C10854" s="98"/>
      <c r="D10854" s="100"/>
      <c r="E10854" s="100"/>
      <c r="F10854" s="100"/>
      <c r="H10854" s="102"/>
      <c r="I10854" s="103"/>
      <c r="J10854" s="102"/>
      <c r="L10854" s="100"/>
      <c r="M10854" s="100"/>
      <c r="N10854" s="100"/>
    </row>
    <row r="10855" spans="2:14">
      <c r="B10855" s="98"/>
      <c r="C10855" s="98"/>
      <c r="D10855" s="100"/>
      <c r="E10855" s="100"/>
      <c r="F10855" s="100"/>
      <c r="H10855" s="102"/>
      <c r="I10855" s="103"/>
      <c r="J10855" s="102"/>
      <c r="L10855" s="100"/>
      <c r="M10855" s="100"/>
      <c r="N10855" s="100"/>
    </row>
    <row r="10856" spans="2:14">
      <c r="B10856" s="98"/>
      <c r="C10856" s="98"/>
      <c r="D10856" s="100"/>
      <c r="E10856" s="100"/>
      <c r="F10856" s="100"/>
      <c r="H10856" s="102"/>
      <c r="I10856" s="103"/>
      <c r="J10856" s="102"/>
      <c r="L10856" s="100"/>
      <c r="M10856" s="100"/>
      <c r="N10856" s="100"/>
    </row>
    <row r="10857" spans="2:14">
      <c r="B10857" s="98"/>
      <c r="C10857" s="98"/>
      <c r="D10857" s="100"/>
      <c r="E10857" s="100"/>
      <c r="F10857" s="100"/>
      <c r="H10857" s="102"/>
      <c r="I10857" s="103"/>
      <c r="J10857" s="102"/>
      <c r="L10857" s="100"/>
      <c r="M10857" s="100"/>
      <c r="N10857" s="100"/>
    </row>
    <row r="10858" spans="2:14">
      <c r="B10858" s="98"/>
      <c r="C10858" s="98"/>
      <c r="D10858" s="100"/>
      <c r="E10858" s="100"/>
      <c r="F10858" s="100"/>
      <c r="H10858" s="102"/>
      <c r="I10858" s="103"/>
      <c r="J10858" s="102"/>
      <c r="L10858" s="100"/>
      <c r="M10858" s="100"/>
      <c r="N10858" s="100"/>
    </row>
    <row r="10859" spans="2:14">
      <c r="B10859" s="98"/>
      <c r="C10859" s="98"/>
      <c r="D10859" s="100"/>
      <c r="E10859" s="100"/>
      <c r="F10859" s="100"/>
      <c r="H10859" s="102"/>
      <c r="I10859" s="103"/>
      <c r="J10859" s="102"/>
      <c r="L10859" s="100"/>
      <c r="M10859" s="100"/>
      <c r="N10859" s="100"/>
    </row>
    <row r="10860" spans="2:14">
      <c r="B10860" s="98"/>
      <c r="C10860" s="98"/>
      <c r="D10860" s="100"/>
      <c r="E10860" s="100"/>
      <c r="F10860" s="100"/>
      <c r="H10860" s="102"/>
      <c r="I10860" s="103"/>
      <c r="J10860" s="102"/>
      <c r="L10860" s="100"/>
      <c r="M10860" s="100"/>
      <c r="N10860" s="100"/>
    </row>
    <row r="10861" spans="2:14">
      <c r="B10861" s="98"/>
      <c r="C10861" s="98"/>
      <c r="D10861" s="100"/>
      <c r="E10861" s="100"/>
      <c r="F10861" s="100"/>
      <c r="H10861" s="102"/>
      <c r="I10861" s="103"/>
      <c r="J10861" s="102"/>
      <c r="L10861" s="100"/>
      <c r="M10861" s="100"/>
      <c r="N10861" s="100"/>
    </row>
    <row r="10862" spans="2:14">
      <c r="B10862" s="98"/>
      <c r="C10862" s="98"/>
      <c r="D10862" s="100"/>
      <c r="E10862" s="100"/>
      <c r="F10862" s="100"/>
      <c r="H10862" s="102"/>
      <c r="I10862" s="103"/>
      <c r="J10862" s="102"/>
      <c r="L10862" s="100"/>
      <c r="M10862" s="100"/>
      <c r="N10862" s="100"/>
    </row>
    <row r="10863" spans="2:14">
      <c r="B10863" s="98"/>
      <c r="C10863" s="98"/>
      <c r="D10863" s="100"/>
      <c r="E10863" s="100"/>
      <c r="F10863" s="100"/>
      <c r="H10863" s="102"/>
      <c r="I10863" s="103"/>
      <c r="J10863" s="102"/>
      <c r="L10863" s="100"/>
      <c r="M10863" s="100"/>
      <c r="N10863" s="100"/>
    </row>
    <row r="10864" spans="2:14">
      <c r="B10864" s="98"/>
      <c r="C10864" s="98"/>
      <c r="D10864" s="100"/>
      <c r="E10864" s="100"/>
      <c r="F10864" s="100"/>
      <c r="H10864" s="102"/>
      <c r="I10864" s="103"/>
      <c r="J10864" s="102"/>
      <c r="L10864" s="100"/>
      <c r="M10864" s="100"/>
      <c r="N10864" s="100"/>
    </row>
    <row r="10865" spans="2:14">
      <c r="B10865" s="98"/>
      <c r="C10865" s="98"/>
      <c r="D10865" s="100"/>
      <c r="E10865" s="100"/>
      <c r="F10865" s="100"/>
      <c r="H10865" s="102"/>
      <c r="I10865" s="103"/>
      <c r="J10865" s="102"/>
      <c r="L10865" s="100"/>
      <c r="M10865" s="100"/>
      <c r="N10865" s="100"/>
    </row>
    <row r="10866" spans="2:14">
      <c r="B10866" s="98"/>
      <c r="C10866" s="98"/>
      <c r="D10866" s="100"/>
      <c r="E10866" s="100"/>
      <c r="F10866" s="100"/>
      <c r="H10866" s="102"/>
      <c r="I10866" s="103"/>
      <c r="J10866" s="102"/>
      <c r="L10866" s="100"/>
      <c r="M10866" s="100"/>
      <c r="N10866" s="100"/>
    </row>
    <row r="10867" spans="2:14">
      <c r="B10867" s="98"/>
      <c r="C10867" s="98"/>
      <c r="D10867" s="100"/>
      <c r="E10867" s="100"/>
      <c r="F10867" s="100"/>
      <c r="H10867" s="102"/>
      <c r="I10867" s="103"/>
      <c r="J10867" s="102"/>
      <c r="L10867" s="100"/>
      <c r="M10867" s="100"/>
      <c r="N10867" s="100"/>
    </row>
    <row r="10868" spans="2:14">
      <c r="B10868" s="98"/>
      <c r="C10868" s="98"/>
      <c r="D10868" s="100"/>
      <c r="E10868" s="100"/>
      <c r="F10868" s="100"/>
      <c r="H10868" s="102"/>
      <c r="I10868" s="103"/>
      <c r="J10868" s="102"/>
      <c r="L10868" s="100"/>
      <c r="M10868" s="100"/>
      <c r="N10868" s="100"/>
    </row>
    <row r="10869" spans="2:14">
      <c r="B10869" s="98"/>
      <c r="C10869" s="98"/>
      <c r="D10869" s="100"/>
      <c r="E10869" s="100"/>
      <c r="F10869" s="100"/>
      <c r="H10869" s="102"/>
      <c r="I10869" s="103"/>
      <c r="J10869" s="102"/>
      <c r="L10869" s="100"/>
      <c r="M10869" s="100"/>
      <c r="N10869" s="100"/>
    </row>
    <row r="10870" spans="2:14">
      <c r="B10870" s="98"/>
      <c r="C10870" s="98"/>
      <c r="D10870" s="100"/>
      <c r="E10870" s="100"/>
      <c r="F10870" s="100"/>
      <c r="H10870" s="102"/>
      <c r="I10870" s="103"/>
      <c r="J10870" s="102"/>
      <c r="L10870" s="100"/>
      <c r="M10870" s="100"/>
      <c r="N10870" s="100"/>
    </row>
    <row r="10871" spans="2:14">
      <c r="B10871" s="98"/>
      <c r="C10871" s="98"/>
      <c r="D10871" s="100"/>
      <c r="E10871" s="100"/>
      <c r="F10871" s="100"/>
      <c r="H10871" s="102"/>
      <c r="I10871" s="103"/>
      <c r="J10871" s="102"/>
      <c r="L10871" s="100"/>
      <c r="M10871" s="100"/>
      <c r="N10871" s="100"/>
    </row>
    <row r="10872" spans="2:14">
      <c r="B10872" s="98"/>
      <c r="C10872" s="98"/>
      <c r="D10872" s="100"/>
      <c r="E10872" s="100"/>
      <c r="F10872" s="100"/>
      <c r="H10872" s="102"/>
      <c r="I10872" s="103"/>
      <c r="J10872" s="102"/>
      <c r="L10872" s="100"/>
      <c r="M10872" s="100"/>
      <c r="N10872" s="100"/>
    </row>
    <row r="10873" spans="2:14">
      <c r="B10873" s="98"/>
      <c r="C10873" s="98"/>
      <c r="D10873" s="100"/>
      <c r="E10873" s="100"/>
      <c r="F10873" s="100"/>
      <c r="H10873" s="102"/>
      <c r="I10873" s="103"/>
      <c r="J10873" s="102"/>
      <c r="L10873" s="100"/>
      <c r="M10873" s="100"/>
      <c r="N10873" s="100"/>
    </row>
    <row r="10874" spans="2:14">
      <c r="B10874" s="98"/>
      <c r="C10874" s="98"/>
      <c r="D10874" s="100"/>
      <c r="E10874" s="100"/>
      <c r="F10874" s="100"/>
      <c r="H10874" s="102"/>
      <c r="I10874" s="103"/>
      <c r="J10874" s="102"/>
      <c r="L10874" s="100"/>
      <c r="M10874" s="100"/>
      <c r="N10874" s="100"/>
    </row>
    <row r="10875" spans="2:14">
      <c r="B10875" s="98"/>
      <c r="C10875" s="98"/>
      <c r="D10875" s="100"/>
      <c r="E10875" s="100"/>
      <c r="F10875" s="100"/>
      <c r="H10875" s="102"/>
      <c r="I10875" s="103"/>
      <c r="J10875" s="102"/>
      <c r="L10875" s="100"/>
      <c r="M10875" s="100"/>
      <c r="N10875" s="100"/>
    </row>
    <row r="10876" spans="2:14">
      <c r="B10876" s="98"/>
      <c r="C10876" s="98"/>
      <c r="D10876" s="100"/>
      <c r="E10876" s="100"/>
      <c r="F10876" s="100"/>
      <c r="H10876" s="102"/>
      <c r="I10876" s="103"/>
      <c r="J10876" s="102"/>
      <c r="L10876" s="100"/>
      <c r="M10876" s="100"/>
      <c r="N10876" s="100"/>
    </row>
    <row r="10877" spans="2:14">
      <c r="B10877" s="98"/>
      <c r="C10877" s="98"/>
      <c r="D10877" s="100"/>
      <c r="E10877" s="100"/>
      <c r="F10877" s="100"/>
      <c r="H10877" s="102"/>
      <c r="I10877" s="103"/>
      <c r="J10877" s="102"/>
      <c r="L10877" s="100"/>
      <c r="M10877" s="100"/>
      <c r="N10877" s="100"/>
    </row>
    <row r="10878" spans="2:14">
      <c r="B10878" s="98"/>
      <c r="C10878" s="98"/>
      <c r="D10878" s="100"/>
      <c r="E10878" s="100"/>
      <c r="F10878" s="100"/>
      <c r="H10878" s="102"/>
      <c r="I10878" s="103"/>
      <c r="J10878" s="102"/>
      <c r="L10878" s="100"/>
      <c r="M10878" s="100"/>
      <c r="N10878" s="100"/>
    </row>
    <row r="10879" spans="2:14">
      <c r="B10879" s="98"/>
      <c r="C10879" s="98"/>
      <c r="D10879" s="100"/>
      <c r="E10879" s="100"/>
      <c r="F10879" s="100"/>
      <c r="H10879" s="102"/>
      <c r="I10879" s="103"/>
      <c r="J10879" s="102"/>
      <c r="L10879" s="100"/>
      <c r="M10879" s="100"/>
      <c r="N10879" s="100"/>
    </row>
    <row r="10880" spans="2:14">
      <c r="B10880" s="98"/>
      <c r="C10880" s="98"/>
      <c r="D10880" s="100"/>
      <c r="E10880" s="100"/>
      <c r="F10880" s="100"/>
      <c r="H10880" s="102"/>
      <c r="I10880" s="103"/>
      <c r="J10880" s="102"/>
      <c r="L10880" s="100"/>
      <c r="M10880" s="100"/>
      <c r="N10880" s="100"/>
    </row>
    <row r="10881" spans="2:14">
      <c r="B10881" s="98"/>
      <c r="C10881" s="98"/>
      <c r="D10881" s="100"/>
      <c r="E10881" s="100"/>
      <c r="F10881" s="100"/>
      <c r="H10881" s="102"/>
      <c r="I10881" s="103"/>
      <c r="J10881" s="102"/>
      <c r="L10881" s="100"/>
      <c r="M10881" s="100"/>
      <c r="N10881" s="100"/>
    </row>
    <row r="10882" spans="2:14">
      <c r="B10882" s="98"/>
      <c r="C10882" s="98"/>
      <c r="D10882" s="100"/>
      <c r="E10882" s="100"/>
      <c r="F10882" s="100"/>
      <c r="H10882" s="102"/>
      <c r="I10882" s="103"/>
      <c r="J10882" s="102"/>
      <c r="L10882" s="100"/>
      <c r="M10882" s="100"/>
      <c r="N10882" s="100"/>
    </row>
    <row r="10883" spans="2:14">
      <c r="B10883" s="98"/>
      <c r="C10883" s="98"/>
      <c r="D10883" s="100"/>
      <c r="E10883" s="100"/>
      <c r="F10883" s="100"/>
      <c r="H10883" s="102"/>
      <c r="I10883" s="103"/>
      <c r="J10883" s="102"/>
      <c r="L10883" s="100"/>
      <c r="M10883" s="100"/>
      <c r="N10883" s="100"/>
    </row>
    <row r="10884" spans="2:14">
      <c r="B10884" s="98"/>
      <c r="C10884" s="98"/>
      <c r="D10884" s="100"/>
      <c r="E10884" s="100"/>
      <c r="F10884" s="100"/>
      <c r="H10884" s="102"/>
      <c r="I10884" s="103"/>
      <c r="J10884" s="102"/>
      <c r="L10884" s="100"/>
      <c r="M10884" s="100"/>
      <c r="N10884" s="100"/>
    </row>
    <row r="10885" spans="2:14">
      <c r="B10885" s="98"/>
      <c r="C10885" s="98"/>
      <c r="D10885" s="100"/>
      <c r="E10885" s="100"/>
      <c r="F10885" s="100"/>
      <c r="H10885" s="102"/>
      <c r="I10885" s="103"/>
      <c r="J10885" s="102"/>
      <c r="L10885" s="100"/>
      <c r="M10885" s="100"/>
      <c r="N10885" s="100"/>
    </row>
    <row r="10886" spans="2:14">
      <c r="B10886" s="98"/>
      <c r="C10886" s="98"/>
      <c r="D10886" s="100"/>
      <c r="E10886" s="100"/>
      <c r="F10886" s="100"/>
      <c r="H10886" s="102"/>
      <c r="I10886" s="103"/>
      <c r="J10886" s="102"/>
      <c r="L10886" s="100"/>
      <c r="M10886" s="100"/>
      <c r="N10886" s="100"/>
    </row>
    <row r="10887" spans="2:14">
      <c r="B10887" s="98"/>
      <c r="C10887" s="98"/>
      <c r="D10887" s="100"/>
      <c r="E10887" s="100"/>
      <c r="F10887" s="100"/>
      <c r="H10887" s="102"/>
      <c r="I10887" s="103"/>
      <c r="J10887" s="102"/>
      <c r="L10887" s="100"/>
      <c r="M10887" s="100"/>
      <c r="N10887" s="100"/>
    </row>
    <row r="10888" spans="2:14">
      <c r="B10888" s="98"/>
      <c r="C10888" s="98"/>
      <c r="D10888" s="100"/>
      <c r="E10888" s="100"/>
      <c r="F10888" s="100"/>
      <c r="H10888" s="102"/>
      <c r="I10888" s="103"/>
      <c r="J10888" s="102"/>
      <c r="L10888" s="100"/>
      <c r="M10888" s="100"/>
      <c r="N10888" s="100"/>
    </row>
    <row r="10889" spans="2:14">
      <c r="B10889" s="98"/>
      <c r="C10889" s="98"/>
      <c r="D10889" s="100"/>
      <c r="E10889" s="100"/>
      <c r="F10889" s="100"/>
      <c r="H10889" s="102"/>
      <c r="I10889" s="103"/>
      <c r="J10889" s="102"/>
      <c r="L10889" s="100"/>
      <c r="M10889" s="100"/>
      <c r="N10889" s="100"/>
    </row>
    <row r="10890" spans="2:14">
      <c r="B10890" s="98"/>
      <c r="C10890" s="98"/>
      <c r="D10890" s="100"/>
      <c r="E10890" s="100"/>
      <c r="F10890" s="100"/>
      <c r="H10890" s="102"/>
      <c r="I10890" s="103"/>
      <c r="J10890" s="102"/>
      <c r="L10890" s="100"/>
      <c r="M10890" s="100"/>
      <c r="N10890" s="100"/>
    </row>
    <row r="10891" spans="2:14">
      <c r="B10891" s="98"/>
      <c r="C10891" s="98"/>
      <c r="D10891" s="100"/>
      <c r="E10891" s="100"/>
      <c r="F10891" s="100"/>
      <c r="H10891" s="102"/>
      <c r="I10891" s="103"/>
      <c r="J10891" s="102"/>
      <c r="L10891" s="100"/>
      <c r="M10891" s="100"/>
      <c r="N10891" s="100"/>
    </row>
    <row r="10892" spans="2:14">
      <c r="B10892" s="98"/>
      <c r="C10892" s="98"/>
      <c r="D10892" s="100"/>
      <c r="E10892" s="100"/>
      <c r="F10892" s="100"/>
      <c r="H10892" s="102"/>
      <c r="I10892" s="103"/>
      <c r="J10892" s="102"/>
      <c r="L10892" s="100"/>
      <c r="M10892" s="100"/>
      <c r="N10892" s="100"/>
    </row>
    <row r="10893" spans="2:14">
      <c r="B10893" s="98"/>
      <c r="C10893" s="98"/>
      <c r="D10893" s="100"/>
      <c r="E10893" s="100"/>
      <c r="F10893" s="100"/>
      <c r="H10893" s="102"/>
      <c r="I10893" s="103"/>
      <c r="J10893" s="102"/>
      <c r="L10893" s="100"/>
      <c r="M10893" s="100"/>
      <c r="N10893" s="100"/>
    </row>
    <row r="10894" spans="2:14">
      <c r="B10894" s="98"/>
      <c r="C10894" s="98"/>
      <c r="D10894" s="100"/>
      <c r="E10894" s="100"/>
      <c r="F10894" s="100"/>
      <c r="H10894" s="102"/>
      <c r="I10894" s="103"/>
      <c r="J10894" s="102"/>
      <c r="L10894" s="100"/>
      <c r="M10894" s="100"/>
      <c r="N10894" s="100"/>
    </row>
    <row r="10895" spans="2:14">
      <c r="B10895" s="98"/>
      <c r="C10895" s="98"/>
      <c r="D10895" s="100"/>
      <c r="E10895" s="100"/>
      <c r="F10895" s="100"/>
      <c r="H10895" s="102"/>
      <c r="I10895" s="103"/>
      <c r="J10895" s="102"/>
      <c r="L10895" s="100"/>
      <c r="M10895" s="100"/>
      <c r="N10895" s="100"/>
    </row>
    <row r="10896" spans="2:14">
      <c r="B10896" s="98"/>
      <c r="C10896" s="98"/>
      <c r="D10896" s="100"/>
      <c r="E10896" s="100"/>
      <c r="F10896" s="100"/>
      <c r="H10896" s="102"/>
      <c r="I10896" s="103"/>
      <c r="J10896" s="102"/>
      <c r="L10896" s="100"/>
      <c r="M10896" s="100"/>
      <c r="N10896" s="100"/>
    </row>
    <row r="10897" spans="2:14">
      <c r="B10897" s="98"/>
      <c r="C10897" s="98"/>
      <c r="D10897" s="100"/>
      <c r="E10897" s="100"/>
      <c r="F10897" s="100"/>
      <c r="H10897" s="102"/>
      <c r="I10897" s="103"/>
      <c r="J10897" s="102"/>
      <c r="L10897" s="100"/>
      <c r="M10897" s="100"/>
      <c r="N10897" s="100"/>
    </row>
    <row r="10898" spans="2:14">
      <c r="B10898" s="98"/>
      <c r="C10898" s="98"/>
      <c r="D10898" s="100"/>
      <c r="E10898" s="100"/>
      <c r="F10898" s="100"/>
      <c r="H10898" s="102"/>
      <c r="I10898" s="103"/>
      <c r="J10898" s="102"/>
      <c r="L10898" s="100"/>
      <c r="M10898" s="100"/>
      <c r="N10898" s="100"/>
    </row>
    <row r="10899" spans="2:14">
      <c r="B10899" s="98"/>
      <c r="C10899" s="98"/>
      <c r="D10899" s="100"/>
      <c r="E10899" s="100"/>
      <c r="F10899" s="100"/>
      <c r="H10899" s="102"/>
      <c r="I10899" s="103"/>
      <c r="J10899" s="102"/>
      <c r="L10899" s="100"/>
      <c r="M10899" s="100"/>
      <c r="N10899" s="100"/>
    </row>
    <row r="10900" spans="2:14">
      <c r="B10900" s="98"/>
      <c r="C10900" s="98"/>
      <c r="D10900" s="100"/>
      <c r="E10900" s="100"/>
      <c r="F10900" s="100"/>
      <c r="H10900" s="102"/>
      <c r="I10900" s="103"/>
      <c r="J10900" s="102"/>
      <c r="L10900" s="100"/>
      <c r="M10900" s="100"/>
      <c r="N10900" s="100"/>
    </row>
    <row r="10901" spans="2:14">
      <c r="B10901" s="98"/>
      <c r="C10901" s="98"/>
      <c r="D10901" s="100"/>
      <c r="E10901" s="100"/>
      <c r="F10901" s="100"/>
      <c r="H10901" s="102"/>
      <c r="I10901" s="103"/>
      <c r="J10901" s="102"/>
      <c r="L10901" s="100"/>
      <c r="M10901" s="100"/>
      <c r="N10901" s="100"/>
    </row>
    <row r="10902" spans="2:14">
      <c r="B10902" s="98"/>
      <c r="C10902" s="98"/>
      <c r="D10902" s="100"/>
      <c r="E10902" s="100"/>
      <c r="F10902" s="100"/>
      <c r="H10902" s="102"/>
      <c r="I10902" s="103"/>
      <c r="J10902" s="102"/>
      <c r="L10902" s="100"/>
      <c r="M10902" s="100"/>
      <c r="N10902" s="100"/>
    </row>
    <row r="10903" spans="2:14">
      <c r="B10903" s="98"/>
      <c r="C10903" s="98"/>
      <c r="D10903" s="100"/>
      <c r="E10903" s="100"/>
      <c r="F10903" s="100"/>
      <c r="H10903" s="102"/>
      <c r="I10903" s="103"/>
      <c r="J10903" s="102"/>
      <c r="L10903" s="100"/>
      <c r="M10903" s="100"/>
      <c r="N10903" s="100"/>
    </row>
    <row r="10904" spans="2:14">
      <c r="B10904" s="98"/>
      <c r="C10904" s="98"/>
      <c r="D10904" s="100"/>
      <c r="E10904" s="100"/>
      <c r="F10904" s="100"/>
      <c r="H10904" s="102"/>
      <c r="I10904" s="103"/>
      <c r="J10904" s="102"/>
      <c r="L10904" s="100"/>
      <c r="M10904" s="100"/>
      <c r="N10904" s="100"/>
    </row>
    <row r="10905" spans="2:14">
      <c r="B10905" s="98"/>
      <c r="C10905" s="98"/>
      <c r="D10905" s="100"/>
      <c r="E10905" s="100"/>
      <c r="F10905" s="100"/>
      <c r="H10905" s="102"/>
      <c r="I10905" s="103"/>
      <c r="J10905" s="102"/>
      <c r="L10905" s="100"/>
      <c r="M10905" s="100"/>
      <c r="N10905" s="100"/>
    </row>
    <row r="10906" spans="2:14">
      <c r="B10906" s="98"/>
      <c r="C10906" s="98"/>
      <c r="D10906" s="100"/>
      <c r="E10906" s="100"/>
      <c r="F10906" s="100"/>
      <c r="H10906" s="102"/>
      <c r="I10906" s="103"/>
      <c r="J10906" s="102"/>
      <c r="L10906" s="100"/>
      <c r="M10906" s="100"/>
      <c r="N10906" s="100"/>
    </row>
    <row r="10907" spans="2:14">
      <c r="B10907" s="98"/>
      <c r="C10907" s="98"/>
      <c r="D10907" s="100"/>
      <c r="E10907" s="100"/>
      <c r="F10907" s="100"/>
      <c r="H10907" s="102"/>
      <c r="I10907" s="103"/>
      <c r="J10907" s="102"/>
      <c r="L10907" s="100"/>
      <c r="M10907" s="100"/>
      <c r="N10907" s="100"/>
    </row>
    <row r="10908" spans="2:14">
      <c r="B10908" s="98"/>
      <c r="C10908" s="98"/>
      <c r="D10908" s="100"/>
      <c r="E10908" s="100"/>
      <c r="F10908" s="100"/>
      <c r="H10908" s="102"/>
      <c r="I10908" s="103"/>
      <c r="J10908" s="102"/>
      <c r="L10908" s="100"/>
      <c r="M10908" s="100"/>
      <c r="N10908" s="100"/>
    </row>
    <row r="10909" spans="2:14">
      <c r="B10909" s="98"/>
      <c r="C10909" s="98"/>
      <c r="D10909" s="100"/>
      <c r="E10909" s="100"/>
      <c r="F10909" s="100"/>
      <c r="H10909" s="102"/>
      <c r="I10909" s="103"/>
      <c r="J10909" s="102"/>
      <c r="L10909" s="100"/>
      <c r="M10909" s="100"/>
      <c r="N10909" s="100"/>
    </row>
    <row r="10910" spans="2:14">
      <c r="B10910" s="98"/>
      <c r="C10910" s="98"/>
      <c r="D10910" s="100"/>
      <c r="E10910" s="100"/>
      <c r="F10910" s="100"/>
      <c r="H10910" s="102"/>
      <c r="I10910" s="103"/>
      <c r="J10910" s="102"/>
      <c r="L10910" s="100"/>
      <c r="M10910" s="100"/>
      <c r="N10910" s="100"/>
    </row>
    <row r="10911" spans="2:14">
      <c r="B10911" s="98"/>
      <c r="C10911" s="98"/>
      <c r="D10911" s="100"/>
      <c r="E10911" s="100"/>
      <c r="F10911" s="100"/>
      <c r="H10911" s="102"/>
      <c r="I10911" s="103"/>
      <c r="J10911" s="102"/>
      <c r="L10911" s="100"/>
      <c r="M10911" s="100"/>
      <c r="N10911" s="100"/>
    </row>
    <row r="10912" spans="2:14">
      <c r="B10912" s="98"/>
      <c r="C10912" s="98"/>
      <c r="D10912" s="100"/>
      <c r="E10912" s="100"/>
      <c r="F10912" s="100"/>
      <c r="H10912" s="102"/>
      <c r="I10912" s="103"/>
      <c r="J10912" s="102"/>
      <c r="L10912" s="100"/>
      <c r="M10912" s="100"/>
      <c r="N10912" s="100"/>
    </row>
    <row r="10913" spans="2:14">
      <c r="B10913" s="98"/>
      <c r="C10913" s="98"/>
      <c r="D10913" s="100"/>
      <c r="E10913" s="100"/>
      <c r="F10913" s="100"/>
      <c r="H10913" s="102"/>
      <c r="I10913" s="103"/>
      <c r="J10913" s="102"/>
      <c r="L10913" s="100"/>
      <c r="M10913" s="100"/>
      <c r="N10913" s="100"/>
    </row>
    <row r="10914" spans="2:14">
      <c r="B10914" s="98"/>
      <c r="C10914" s="98"/>
      <c r="D10914" s="100"/>
      <c r="E10914" s="100"/>
      <c r="F10914" s="100"/>
      <c r="H10914" s="102"/>
      <c r="I10914" s="103"/>
      <c r="J10914" s="102"/>
      <c r="L10914" s="100"/>
      <c r="M10914" s="100"/>
      <c r="N10914" s="100"/>
    </row>
    <row r="10915" spans="2:14">
      <c r="B10915" s="98"/>
      <c r="C10915" s="98"/>
      <c r="D10915" s="100"/>
      <c r="E10915" s="100"/>
      <c r="F10915" s="100"/>
      <c r="H10915" s="102"/>
      <c r="I10915" s="103"/>
      <c r="J10915" s="102"/>
      <c r="L10915" s="100"/>
      <c r="M10915" s="100"/>
      <c r="N10915" s="100"/>
    </row>
    <row r="10916" spans="2:14">
      <c r="B10916" s="98"/>
      <c r="C10916" s="98"/>
      <c r="D10916" s="100"/>
      <c r="E10916" s="100"/>
      <c r="F10916" s="100"/>
      <c r="H10916" s="102"/>
      <c r="I10916" s="103"/>
      <c r="J10916" s="102"/>
      <c r="L10916" s="100"/>
      <c r="M10916" s="100"/>
      <c r="N10916" s="100"/>
    </row>
    <row r="10917" spans="2:14">
      <c r="B10917" s="98"/>
      <c r="C10917" s="98"/>
      <c r="D10917" s="100"/>
      <c r="E10917" s="100"/>
      <c r="F10917" s="100"/>
      <c r="H10917" s="102"/>
      <c r="I10917" s="103"/>
      <c r="J10917" s="102"/>
      <c r="L10917" s="100"/>
      <c r="M10917" s="100"/>
      <c r="N10917" s="100"/>
    </row>
    <row r="10918" spans="2:14">
      <c r="B10918" s="98"/>
      <c r="C10918" s="98"/>
      <c r="D10918" s="100"/>
      <c r="E10918" s="100"/>
      <c r="F10918" s="100"/>
      <c r="H10918" s="102"/>
      <c r="I10918" s="103"/>
      <c r="J10918" s="102"/>
      <c r="L10918" s="100"/>
      <c r="M10918" s="100"/>
      <c r="N10918" s="100"/>
    </row>
    <row r="10919" spans="2:14">
      <c r="B10919" s="98"/>
      <c r="C10919" s="98"/>
      <c r="D10919" s="100"/>
      <c r="E10919" s="100"/>
      <c r="F10919" s="100"/>
      <c r="H10919" s="102"/>
      <c r="I10919" s="103"/>
      <c r="J10919" s="102"/>
      <c r="L10919" s="100"/>
      <c r="M10919" s="100"/>
      <c r="N10919" s="100"/>
    </row>
    <row r="10920" spans="2:14">
      <c r="B10920" s="98"/>
      <c r="C10920" s="98"/>
      <c r="D10920" s="100"/>
      <c r="E10920" s="100"/>
      <c r="F10920" s="100"/>
      <c r="H10920" s="102"/>
      <c r="I10920" s="103"/>
      <c r="J10920" s="102"/>
      <c r="L10920" s="100"/>
      <c r="M10920" s="100"/>
      <c r="N10920" s="100"/>
    </row>
    <row r="10921" spans="2:14">
      <c r="B10921" s="98"/>
      <c r="C10921" s="98"/>
      <c r="D10921" s="100"/>
      <c r="E10921" s="100"/>
      <c r="F10921" s="100"/>
      <c r="H10921" s="102"/>
      <c r="I10921" s="103"/>
      <c r="J10921" s="102"/>
      <c r="L10921" s="100"/>
      <c r="M10921" s="100"/>
      <c r="N10921" s="100"/>
    </row>
    <row r="10922" spans="2:14">
      <c r="B10922" s="98"/>
      <c r="C10922" s="98"/>
      <c r="D10922" s="100"/>
      <c r="E10922" s="100"/>
      <c r="F10922" s="100"/>
      <c r="H10922" s="102"/>
      <c r="I10922" s="103"/>
      <c r="J10922" s="102"/>
      <c r="L10922" s="100"/>
      <c r="M10922" s="100"/>
      <c r="N10922" s="100"/>
    </row>
    <row r="10923" spans="2:14">
      <c r="B10923" s="98"/>
      <c r="C10923" s="98"/>
      <c r="D10923" s="100"/>
      <c r="E10923" s="100"/>
      <c r="F10923" s="100"/>
      <c r="H10923" s="102"/>
      <c r="I10923" s="103"/>
      <c r="J10923" s="102"/>
      <c r="L10923" s="100"/>
      <c r="M10923" s="100"/>
      <c r="N10923" s="100"/>
    </row>
    <row r="10924" spans="2:14">
      <c r="B10924" s="98"/>
      <c r="C10924" s="98"/>
      <c r="D10924" s="100"/>
      <c r="E10924" s="100"/>
      <c r="F10924" s="100"/>
      <c r="H10924" s="102"/>
      <c r="I10924" s="103"/>
      <c r="J10924" s="102"/>
      <c r="L10924" s="100"/>
      <c r="M10924" s="100"/>
      <c r="N10924" s="100"/>
    </row>
    <row r="10925" spans="2:14">
      <c r="B10925" s="98"/>
      <c r="C10925" s="98"/>
      <c r="D10925" s="100"/>
      <c r="E10925" s="100"/>
      <c r="F10925" s="100"/>
      <c r="H10925" s="102"/>
      <c r="I10925" s="103"/>
      <c r="J10925" s="102"/>
      <c r="L10925" s="100"/>
      <c r="M10925" s="100"/>
      <c r="N10925" s="100"/>
    </row>
    <row r="10926" spans="2:14">
      <c r="B10926" s="98"/>
      <c r="C10926" s="98"/>
      <c r="D10926" s="100"/>
      <c r="E10926" s="100"/>
      <c r="F10926" s="100"/>
      <c r="H10926" s="102"/>
      <c r="I10926" s="103"/>
      <c r="J10926" s="102"/>
      <c r="L10926" s="100"/>
      <c r="M10926" s="100"/>
      <c r="N10926" s="100"/>
    </row>
    <row r="10927" spans="2:14">
      <c r="B10927" s="98"/>
      <c r="C10927" s="98"/>
      <c r="D10927" s="100"/>
      <c r="E10927" s="100"/>
      <c r="F10927" s="100"/>
      <c r="H10927" s="102"/>
      <c r="I10927" s="103"/>
      <c r="J10927" s="102"/>
      <c r="L10927" s="100"/>
      <c r="M10927" s="100"/>
      <c r="N10927" s="100"/>
    </row>
    <row r="10928" spans="2:14">
      <c r="B10928" s="98"/>
      <c r="C10928" s="98"/>
      <c r="D10928" s="100"/>
      <c r="E10928" s="100"/>
      <c r="F10928" s="100"/>
      <c r="H10928" s="102"/>
      <c r="I10928" s="103"/>
      <c r="J10928" s="102"/>
      <c r="L10928" s="100"/>
      <c r="M10928" s="100"/>
      <c r="N10928" s="100"/>
    </row>
    <row r="10929" spans="2:14">
      <c r="B10929" s="98"/>
      <c r="C10929" s="98"/>
      <c r="D10929" s="100"/>
      <c r="E10929" s="100"/>
      <c r="F10929" s="100"/>
      <c r="H10929" s="102"/>
      <c r="I10929" s="103"/>
      <c r="J10929" s="102"/>
      <c r="L10929" s="100"/>
      <c r="M10929" s="100"/>
      <c r="N10929" s="100"/>
    </row>
    <row r="10930" spans="2:14">
      <c r="B10930" s="98"/>
      <c r="C10930" s="98"/>
      <c r="D10930" s="100"/>
      <c r="E10930" s="100"/>
      <c r="F10930" s="100"/>
      <c r="H10930" s="102"/>
      <c r="I10930" s="103"/>
      <c r="J10930" s="102"/>
      <c r="L10930" s="100"/>
      <c r="M10930" s="100"/>
      <c r="N10930" s="100"/>
    </row>
    <row r="10931" spans="2:14">
      <c r="B10931" s="98"/>
      <c r="C10931" s="98"/>
      <c r="D10931" s="100"/>
      <c r="E10931" s="100"/>
      <c r="F10931" s="100"/>
      <c r="H10931" s="102"/>
      <c r="I10931" s="103"/>
      <c r="J10931" s="102"/>
      <c r="L10931" s="100"/>
      <c r="M10931" s="100"/>
      <c r="N10931" s="100"/>
    </row>
    <row r="10932" spans="2:14">
      <c r="B10932" s="98"/>
      <c r="C10932" s="98"/>
      <c r="D10932" s="100"/>
      <c r="E10932" s="100"/>
      <c r="F10932" s="100"/>
      <c r="H10932" s="102"/>
      <c r="I10932" s="103"/>
      <c r="J10932" s="102"/>
      <c r="L10932" s="100"/>
      <c r="M10932" s="100"/>
      <c r="N10932" s="100"/>
    </row>
    <row r="10933" spans="2:14">
      <c r="B10933" s="98"/>
      <c r="C10933" s="98"/>
      <c r="D10933" s="100"/>
      <c r="E10933" s="100"/>
      <c r="F10933" s="100"/>
      <c r="H10933" s="102"/>
      <c r="I10933" s="103"/>
      <c r="J10933" s="102"/>
      <c r="L10933" s="100"/>
      <c r="M10933" s="100"/>
      <c r="N10933" s="100"/>
    </row>
    <row r="10934" spans="2:14">
      <c r="B10934" s="98"/>
      <c r="C10934" s="98"/>
      <c r="D10934" s="100"/>
      <c r="E10934" s="100"/>
      <c r="F10934" s="100"/>
      <c r="H10934" s="102"/>
      <c r="I10934" s="103"/>
      <c r="J10934" s="102"/>
      <c r="L10934" s="100"/>
      <c r="M10934" s="100"/>
      <c r="N10934" s="100"/>
    </row>
    <row r="10935" spans="2:14">
      <c r="B10935" s="98"/>
      <c r="C10935" s="98"/>
      <c r="D10935" s="100"/>
      <c r="E10935" s="100"/>
      <c r="F10935" s="100"/>
      <c r="H10935" s="102"/>
      <c r="I10935" s="103"/>
      <c r="J10935" s="102"/>
      <c r="L10935" s="100"/>
      <c r="M10935" s="100"/>
      <c r="N10935" s="100"/>
    </row>
    <row r="10936" spans="2:14">
      <c r="B10936" s="98"/>
      <c r="C10936" s="98"/>
      <c r="D10936" s="100"/>
      <c r="E10936" s="100"/>
      <c r="F10936" s="100"/>
      <c r="H10936" s="102"/>
      <c r="I10936" s="103"/>
      <c r="J10936" s="102"/>
      <c r="L10936" s="100"/>
      <c r="M10936" s="100"/>
      <c r="N10936" s="100"/>
    </row>
    <row r="10937" spans="2:14">
      <c r="B10937" s="98"/>
      <c r="C10937" s="98"/>
      <c r="D10937" s="100"/>
      <c r="E10937" s="100"/>
      <c r="F10937" s="100"/>
      <c r="H10937" s="102"/>
      <c r="I10937" s="103"/>
      <c r="J10937" s="102"/>
      <c r="L10937" s="100"/>
      <c r="M10937" s="100"/>
      <c r="N10937" s="100"/>
    </row>
    <row r="10938" spans="2:14">
      <c r="B10938" s="98"/>
      <c r="C10938" s="98"/>
      <c r="D10938" s="100"/>
      <c r="E10938" s="100"/>
      <c r="F10938" s="100"/>
      <c r="H10938" s="102"/>
      <c r="I10938" s="103"/>
      <c r="J10938" s="102"/>
      <c r="L10938" s="100"/>
      <c r="M10938" s="100"/>
      <c r="N10938" s="100"/>
    </row>
    <row r="10939" spans="2:14">
      <c r="B10939" s="98"/>
      <c r="C10939" s="98"/>
      <c r="D10939" s="100"/>
      <c r="E10939" s="100"/>
      <c r="F10939" s="100"/>
      <c r="H10939" s="102"/>
      <c r="I10939" s="103"/>
      <c r="J10939" s="102"/>
      <c r="L10939" s="100"/>
      <c r="M10939" s="100"/>
      <c r="N10939" s="100"/>
    </row>
    <row r="10940" spans="2:14">
      <c r="B10940" s="98"/>
      <c r="C10940" s="98"/>
      <c r="D10940" s="100"/>
      <c r="E10940" s="100"/>
      <c r="F10940" s="100"/>
      <c r="H10940" s="102"/>
      <c r="I10940" s="103"/>
      <c r="J10940" s="102"/>
      <c r="L10940" s="100"/>
      <c r="M10940" s="100"/>
      <c r="N10940" s="100"/>
    </row>
    <row r="10941" spans="2:14">
      <c r="B10941" s="98"/>
      <c r="C10941" s="98"/>
      <c r="D10941" s="100"/>
      <c r="E10941" s="100"/>
      <c r="F10941" s="100"/>
      <c r="H10941" s="102"/>
      <c r="I10941" s="103"/>
      <c r="J10941" s="102"/>
      <c r="L10941" s="100"/>
      <c r="M10941" s="100"/>
      <c r="N10941" s="100"/>
    </row>
    <row r="10942" spans="2:14">
      <c r="B10942" s="98"/>
      <c r="C10942" s="98"/>
      <c r="D10942" s="100"/>
      <c r="E10942" s="100"/>
      <c r="F10942" s="100"/>
      <c r="H10942" s="102"/>
      <c r="I10942" s="103"/>
      <c r="J10942" s="102"/>
      <c r="L10942" s="100"/>
      <c r="M10942" s="100"/>
      <c r="N10942" s="100"/>
    </row>
    <row r="10943" spans="2:14">
      <c r="B10943" s="98"/>
      <c r="C10943" s="98"/>
      <c r="D10943" s="100"/>
      <c r="E10943" s="100"/>
      <c r="F10943" s="100"/>
      <c r="H10943" s="102"/>
      <c r="I10943" s="103"/>
      <c r="J10943" s="102"/>
      <c r="L10943" s="100"/>
      <c r="M10943" s="100"/>
      <c r="N10943" s="100"/>
    </row>
    <row r="10944" spans="2:14">
      <c r="B10944" s="98"/>
      <c r="C10944" s="98"/>
      <c r="D10944" s="100"/>
      <c r="E10944" s="100"/>
      <c r="F10944" s="100"/>
      <c r="H10944" s="102"/>
      <c r="I10944" s="103"/>
      <c r="J10944" s="102"/>
      <c r="L10944" s="100"/>
      <c r="M10944" s="100"/>
      <c r="N10944" s="100"/>
    </row>
    <row r="10945" spans="2:14">
      <c r="B10945" s="98"/>
      <c r="C10945" s="98"/>
      <c r="D10945" s="100"/>
      <c r="E10945" s="100"/>
      <c r="F10945" s="100"/>
      <c r="H10945" s="102"/>
      <c r="I10945" s="103"/>
      <c r="J10945" s="102"/>
      <c r="L10945" s="100"/>
      <c r="M10945" s="100"/>
      <c r="N10945" s="100"/>
    </row>
    <row r="10946" spans="2:14">
      <c r="B10946" s="98"/>
      <c r="C10946" s="98"/>
      <c r="D10946" s="100"/>
      <c r="E10946" s="100"/>
      <c r="F10946" s="100"/>
      <c r="H10946" s="102"/>
      <c r="I10946" s="103"/>
      <c r="J10946" s="102"/>
      <c r="L10946" s="100"/>
      <c r="M10946" s="100"/>
      <c r="N10946" s="100"/>
    </row>
    <row r="10947" spans="2:14">
      <c r="B10947" s="98"/>
      <c r="C10947" s="98"/>
      <c r="D10947" s="100"/>
      <c r="E10947" s="100"/>
      <c r="F10947" s="100"/>
      <c r="H10947" s="102"/>
      <c r="I10947" s="103"/>
      <c r="J10947" s="102"/>
      <c r="L10947" s="100"/>
      <c r="M10947" s="100"/>
      <c r="N10947" s="100"/>
    </row>
    <row r="10948" spans="2:14">
      <c r="B10948" s="98"/>
      <c r="C10948" s="98"/>
      <c r="D10948" s="100"/>
      <c r="E10948" s="100"/>
      <c r="F10948" s="100"/>
      <c r="H10948" s="102"/>
      <c r="I10948" s="103"/>
      <c r="J10948" s="102"/>
      <c r="L10948" s="100"/>
      <c r="M10948" s="100"/>
      <c r="N10948" s="100"/>
    </row>
    <row r="10949" spans="2:14">
      <c r="B10949" s="98"/>
      <c r="C10949" s="98"/>
      <c r="D10949" s="100"/>
      <c r="E10949" s="100"/>
      <c r="F10949" s="100"/>
      <c r="H10949" s="102"/>
      <c r="I10949" s="103"/>
      <c r="J10949" s="102"/>
      <c r="L10949" s="100"/>
      <c r="M10949" s="100"/>
      <c r="N10949" s="100"/>
    </row>
    <row r="10950" spans="2:14">
      <c r="B10950" s="98"/>
      <c r="C10950" s="98"/>
      <c r="D10950" s="100"/>
      <c r="E10950" s="100"/>
      <c r="F10950" s="100"/>
      <c r="H10950" s="102"/>
      <c r="I10950" s="103"/>
      <c r="J10950" s="102"/>
      <c r="L10950" s="100"/>
      <c r="M10950" s="100"/>
      <c r="N10950" s="100"/>
    </row>
    <row r="10951" spans="2:14">
      <c r="B10951" s="98"/>
      <c r="C10951" s="98"/>
      <c r="D10951" s="100"/>
      <c r="E10951" s="100"/>
      <c r="F10951" s="100"/>
      <c r="H10951" s="102"/>
      <c r="I10951" s="103"/>
      <c r="J10951" s="102"/>
      <c r="L10951" s="100"/>
      <c r="M10951" s="100"/>
      <c r="N10951" s="100"/>
    </row>
    <row r="10952" spans="2:14">
      <c r="B10952" s="98"/>
      <c r="C10952" s="98"/>
      <c r="D10952" s="100"/>
      <c r="E10952" s="100"/>
      <c r="F10952" s="100"/>
      <c r="H10952" s="102"/>
      <c r="I10952" s="103"/>
      <c r="J10952" s="102"/>
      <c r="L10952" s="100"/>
      <c r="M10952" s="100"/>
      <c r="N10952" s="100"/>
    </row>
    <row r="10953" spans="2:14">
      <c r="B10953" s="98"/>
      <c r="C10953" s="98"/>
      <c r="D10953" s="100"/>
      <c r="E10953" s="100"/>
      <c r="F10953" s="100"/>
      <c r="H10953" s="102"/>
      <c r="I10953" s="103"/>
      <c r="J10953" s="102"/>
      <c r="L10953" s="100"/>
      <c r="M10953" s="100"/>
      <c r="N10953" s="100"/>
    </row>
    <row r="10954" spans="2:14">
      <c r="B10954" s="98"/>
      <c r="C10954" s="98"/>
      <c r="D10954" s="100"/>
      <c r="E10954" s="100"/>
      <c r="F10954" s="100"/>
      <c r="H10954" s="102"/>
      <c r="I10954" s="103"/>
      <c r="J10954" s="102"/>
      <c r="L10954" s="100"/>
      <c r="M10954" s="100"/>
      <c r="N10954" s="100"/>
    </row>
    <row r="10955" spans="2:14">
      <c r="B10955" s="98"/>
      <c r="C10955" s="98"/>
      <c r="D10955" s="100"/>
      <c r="E10955" s="100"/>
      <c r="F10955" s="100"/>
      <c r="H10955" s="102"/>
      <c r="I10955" s="103"/>
      <c r="J10955" s="102"/>
      <c r="L10955" s="100"/>
      <c r="M10955" s="100"/>
      <c r="N10955" s="100"/>
    </row>
    <row r="10956" spans="2:14">
      <c r="B10956" s="98"/>
      <c r="C10956" s="98"/>
      <c r="D10956" s="100"/>
      <c r="E10956" s="100"/>
      <c r="F10956" s="100"/>
      <c r="H10956" s="102"/>
      <c r="I10956" s="103"/>
      <c r="J10956" s="102"/>
      <c r="L10956" s="100"/>
      <c r="M10956" s="100"/>
      <c r="N10956" s="100"/>
    </row>
    <row r="10957" spans="2:14">
      <c r="B10957" s="98"/>
      <c r="C10957" s="98"/>
      <c r="D10957" s="100"/>
      <c r="E10957" s="100"/>
      <c r="F10957" s="100"/>
      <c r="H10957" s="102"/>
      <c r="I10957" s="103"/>
      <c r="J10957" s="102"/>
      <c r="L10957" s="100"/>
      <c r="M10957" s="100"/>
      <c r="N10957" s="100"/>
    </row>
    <row r="10958" spans="2:14">
      <c r="B10958" s="98"/>
      <c r="C10958" s="98"/>
      <c r="D10958" s="100"/>
      <c r="E10958" s="100"/>
      <c r="F10958" s="100"/>
      <c r="H10958" s="102"/>
      <c r="I10958" s="103"/>
      <c r="J10958" s="102"/>
      <c r="L10958" s="100"/>
      <c r="M10958" s="100"/>
      <c r="N10958" s="100"/>
    </row>
    <row r="10959" spans="2:14">
      <c r="B10959" s="98"/>
      <c r="C10959" s="98"/>
      <c r="D10959" s="100"/>
      <c r="E10959" s="100"/>
      <c r="F10959" s="100"/>
      <c r="H10959" s="102"/>
      <c r="I10959" s="103"/>
      <c r="J10959" s="102"/>
      <c r="L10959" s="100"/>
      <c r="M10959" s="100"/>
      <c r="N10959" s="100"/>
    </row>
    <row r="10960" spans="2:14">
      <c r="B10960" s="98"/>
      <c r="C10960" s="98"/>
      <c r="D10960" s="100"/>
      <c r="E10960" s="100"/>
      <c r="F10960" s="100"/>
      <c r="H10960" s="102"/>
      <c r="I10960" s="103"/>
      <c r="J10960" s="102"/>
      <c r="L10960" s="100"/>
      <c r="M10960" s="100"/>
      <c r="N10960" s="100"/>
    </row>
    <row r="10961" spans="2:14">
      <c r="B10961" s="98"/>
      <c r="C10961" s="98"/>
      <c r="D10961" s="100"/>
      <c r="E10961" s="100"/>
      <c r="F10961" s="100"/>
      <c r="H10961" s="102"/>
      <c r="I10961" s="103"/>
      <c r="J10961" s="102"/>
      <c r="L10961" s="100"/>
      <c r="M10961" s="100"/>
      <c r="N10961" s="100"/>
    </row>
    <row r="10962" spans="2:14">
      <c r="B10962" s="98"/>
      <c r="C10962" s="98"/>
      <c r="D10962" s="100"/>
      <c r="E10962" s="100"/>
      <c r="F10962" s="100"/>
      <c r="H10962" s="102"/>
      <c r="I10962" s="103"/>
      <c r="J10962" s="102"/>
      <c r="L10962" s="100"/>
      <c r="M10962" s="100"/>
      <c r="N10962" s="100"/>
    </row>
    <row r="10963" spans="2:14">
      <c r="B10963" s="98"/>
      <c r="C10963" s="98"/>
      <c r="D10963" s="100"/>
      <c r="E10963" s="100"/>
      <c r="F10963" s="100"/>
      <c r="H10963" s="102"/>
      <c r="I10963" s="103"/>
      <c r="J10963" s="102"/>
      <c r="L10963" s="100"/>
      <c r="M10963" s="100"/>
      <c r="N10963" s="100"/>
    </row>
    <row r="10964" spans="2:14">
      <c r="B10964" s="98"/>
      <c r="C10964" s="98"/>
      <c r="D10964" s="100"/>
      <c r="E10964" s="100"/>
      <c r="F10964" s="100"/>
      <c r="H10964" s="102"/>
      <c r="I10964" s="103"/>
      <c r="J10964" s="102"/>
      <c r="L10964" s="100"/>
      <c r="M10964" s="100"/>
      <c r="N10964" s="100"/>
    </row>
    <row r="10965" spans="2:14">
      <c r="B10965" s="98"/>
      <c r="C10965" s="98"/>
      <c r="D10965" s="100"/>
      <c r="E10965" s="100"/>
      <c r="F10965" s="100"/>
      <c r="H10965" s="102"/>
      <c r="I10965" s="103"/>
      <c r="J10965" s="102"/>
      <c r="L10965" s="100"/>
      <c r="M10965" s="100"/>
      <c r="N10965" s="100"/>
    </row>
    <row r="10966" spans="2:14">
      <c r="B10966" s="98"/>
      <c r="C10966" s="98"/>
      <c r="D10966" s="100"/>
      <c r="E10966" s="100"/>
      <c r="F10966" s="100"/>
      <c r="H10966" s="102"/>
      <c r="I10966" s="103"/>
      <c r="J10966" s="102"/>
      <c r="L10966" s="100"/>
      <c r="M10966" s="100"/>
      <c r="N10966" s="100"/>
    </row>
    <row r="10967" spans="2:14">
      <c r="B10967" s="98"/>
      <c r="C10967" s="98"/>
      <c r="D10967" s="100"/>
      <c r="E10967" s="100"/>
      <c r="F10967" s="100"/>
      <c r="H10967" s="102"/>
      <c r="I10967" s="103"/>
      <c r="J10967" s="102"/>
      <c r="L10967" s="100"/>
      <c r="M10967" s="100"/>
      <c r="N10967" s="100"/>
    </row>
    <row r="10968" spans="2:14">
      <c r="B10968" s="98"/>
      <c r="C10968" s="98"/>
      <c r="D10968" s="100"/>
      <c r="E10968" s="100"/>
      <c r="F10968" s="100"/>
      <c r="H10968" s="102"/>
      <c r="I10968" s="103"/>
      <c r="J10968" s="102"/>
      <c r="L10968" s="100"/>
      <c r="M10968" s="100"/>
      <c r="N10968" s="100"/>
    </row>
    <row r="10969" spans="2:14">
      <c r="B10969" s="98"/>
      <c r="C10969" s="98"/>
      <c r="D10969" s="100"/>
      <c r="E10969" s="100"/>
      <c r="F10969" s="100"/>
      <c r="H10969" s="102"/>
      <c r="I10969" s="103"/>
      <c r="J10969" s="102"/>
      <c r="L10969" s="100"/>
      <c r="M10969" s="100"/>
      <c r="N10969" s="100"/>
    </row>
    <row r="10970" spans="2:14">
      <c r="B10970" s="98"/>
      <c r="C10970" s="98"/>
      <c r="D10970" s="100"/>
      <c r="E10970" s="100"/>
      <c r="F10970" s="100"/>
      <c r="H10970" s="102"/>
      <c r="I10970" s="103"/>
      <c r="J10970" s="102"/>
      <c r="L10970" s="100"/>
      <c r="M10970" s="100"/>
      <c r="N10970" s="100"/>
    </row>
    <row r="10971" spans="2:14">
      <c r="B10971" s="98"/>
      <c r="C10971" s="98"/>
      <c r="D10971" s="100"/>
      <c r="E10971" s="100"/>
      <c r="F10971" s="100"/>
      <c r="H10971" s="102"/>
      <c r="I10971" s="103"/>
      <c r="J10971" s="102"/>
      <c r="L10971" s="100"/>
      <c r="M10971" s="100"/>
      <c r="N10971" s="100"/>
    </row>
    <row r="10972" spans="2:14">
      <c r="B10972" s="98"/>
      <c r="C10972" s="98"/>
      <c r="D10972" s="100"/>
      <c r="E10972" s="100"/>
      <c r="F10972" s="100"/>
      <c r="H10972" s="102"/>
      <c r="I10972" s="103"/>
      <c r="J10972" s="102"/>
      <c r="L10972" s="100"/>
      <c r="M10972" s="100"/>
      <c r="N10972" s="100"/>
    </row>
    <row r="10973" spans="2:14">
      <c r="B10973" s="98"/>
      <c r="C10973" s="98"/>
      <c r="D10973" s="100"/>
      <c r="E10973" s="100"/>
      <c r="F10973" s="100"/>
      <c r="H10973" s="102"/>
      <c r="I10973" s="103"/>
      <c r="J10973" s="102"/>
      <c r="L10973" s="100"/>
      <c r="M10973" s="100"/>
      <c r="N10973" s="100"/>
    </row>
    <row r="10974" spans="2:14">
      <c r="B10974" s="98"/>
      <c r="C10974" s="98"/>
      <c r="D10974" s="100"/>
      <c r="E10974" s="100"/>
      <c r="F10974" s="100"/>
      <c r="H10974" s="102"/>
      <c r="I10974" s="103"/>
      <c r="J10974" s="102"/>
      <c r="L10974" s="100"/>
      <c r="M10974" s="100"/>
      <c r="N10974" s="100"/>
    </row>
    <row r="10975" spans="2:14">
      <c r="B10975" s="98"/>
      <c r="C10975" s="98"/>
      <c r="D10975" s="100"/>
      <c r="E10975" s="100"/>
      <c r="F10975" s="100"/>
      <c r="H10975" s="102"/>
      <c r="I10975" s="103"/>
      <c r="J10975" s="102"/>
      <c r="L10975" s="100"/>
      <c r="M10975" s="100"/>
      <c r="N10975" s="100"/>
    </row>
    <row r="10976" spans="2:14">
      <c r="B10976" s="98"/>
      <c r="C10976" s="98"/>
      <c r="D10976" s="100"/>
      <c r="E10976" s="100"/>
      <c r="F10976" s="100"/>
      <c r="H10976" s="102"/>
      <c r="I10976" s="103"/>
      <c r="J10976" s="102"/>
      <c r="L10976" s="100"/>
      <c r="M10976" s="100"/>
      <c r="N10976" s="100"/>
    </row>
    <row r="10977" spans="2:14">
      <c r="B10977" s="98"/>
      <c r="C10977" s="98"/>
      <c r="D10977" s="100"/>
      <c r="E10977" s="100"/>
      <c r="F10977" s="100"/>
      <c r="H10977" s="102"/>
      <c r="I10977" s="103"/>
      <c r="J10977" s="102"/>
      <c r="L10977" s="100"/>
      <c r="M10977" s="100"/>
      <c r="N10977" s="100"/>
    </row>
    <row r="10978" spans="2:14">
      <c r="B10978" s="98"/>
      <c r="C10978" s="98"/>
      <c r="D10978" s="100"/>
      <c r="E10978" s="100"/>
      <c r="F10978" s="100"/>
      <c r="H10978" s="102"/>
      <c r="I10978" s="103"/>
      <c r="J10978" s="102"/>
      <c r="L10978" s="100"/>
      <c r="M10978" s="100"/>
      <c r="N10978" s="100"/>
    </row>
    <row r="10979" spans="2:14">
      <c r="B10979" s="98"/>
      <c r="C10979" s="98"/>
      <c r="D10979" s="100"/>
      <c r="E10979" s="100"/>
      <c r="F10979" s="100"/>
      <c r="H10979" s="102"/>
      <c r="I10979" s="103"/>
      <c r="J10979" s="102"/>
      <c r="L10979" s="100"/>
      <c r="M10979" s="100"/>
      <c r="N10979" s="100"/>
    </row>
    <row r="10980" spans="2:14">
      <c r="B10980" s="98"/>
      <c r="C10980" s="98"/>
      <c r="D10980" s="100"/>
      <c r="E10980" s="100"/>
      <c r="F10980" s="100"/>
      <c r="H10980" s="102"/>
      <c r="I10980" s="103"/>
      <c r="J10980" s="102"/>
      <c r="L10980" s="100"/>
      <c r="M10980" s="100"/>
      <c r="N10980" s="100"/>
    </row>
    <row r="10981" spans="2:14">
      <c r="B10981" s="98"/>
      <c r="C10981" s="98"/>
      <c r="D10981" s="100"/>
      <c r="E10981" s="100"/>
      <c r="F10981" s="100"/>
      <c r="H10981" s="102"/>
      <c r="I10981" s="103"/>
      <c r="J10981" s="102"/>
      <c r="L10981" s="100"/>
      <c r="M10981" s="100"/>
      <c r="N10981" s="100"/>
    </row>
    <row r="10982" spans="2:14">
      <c r="B10982" s="98"/>
      <c r="C10982" s="98"/>
      <c r="D10982" s="100"/>
      <c r="E10982" s="100"/>
      <c r="F10982" s="100"/>
      <c r="H10982" s="102"/>
      <c r="I10982" s="103"/>
      <c r="J10982" s="102"/>
      <c r="L10982" s="100"/>
      <c r="M10982" s="100"/>
      <c r="N10982" s="100"/>
    </row>
    <row r="10983" spans="2:14">
      <c r="B10983" s="98"/>
      <c r="C10983" s="98"/>
      <c r="D10983" s="100"/>
      <c r="E10983" s="100"/>
      <c r="F10983" s="100"/>
      <c r="H10983" s="102"/>
      <c r="I10983" s="103"/>
      <c r="J10983" s="102"/>
      <c r="L10983" s="100"/>
      <c r="M10983" s="100"/>
      <c r="N10983" s="100"/>
    </row>
    <row r="10984" spans="2:14">
      <c r="B10984" s="98"/>
      <c r="C10984" s="98"/>
      <c r="D10984" s="100"/>
      <c r="E10984" s="100"/>
      <c r="F10984" s="100"/>
      <c r="H10984" s="102"/>
      <c r="I10984" s="103"/>
      <c r="J10984" s="102"/>
      <c r="L10984" s="100"/>
      <c r="M10984" s="100"/>
      <c r="N10984" s="100"/>
    </row>
    <row r="10985" spans="2:14">
      <c r="B10985" s="98"/>
      <c r="C10985" s="98"/>
      <c r="D10985" s="100"/>
      <c r="E10985" s="100"/>
      <c r="F10985" s="100"/>
      <c r="H10985" s="102"/>
      <c r="I10985" s="103"/>
      <c r="J10985" s="102"/>
      <c r="L10985" s="100"/>
      <c r="M10985" s="100"/>
      <c r="N10985" s="100"/>
    </row>
    <row r="10986" spans="2:14">
      <c r="B10986" s="98"/>
      <c r="C10986" s="98"/>
      <c r="D10986" s="100"/>
      <c r="E10986" s="100"/>
      <c r="F10986" s="100"/>
      <c r="H10986" s="102"/>
      <c r="I10986" s="103"/>
      <c r="J10986" s="102"/>
      <c r="L10986" s="100"/>
      <c r="M10986" s="100"/>
      <c r="N10986" s="100"/>
    </row>
    <row r="10987" spans="2:14">
      <c r="B10987" s="98"/>
      <c r="C10987" s="98"/>
      <c r="D10987" s="100"/>
      <c r="E10987" s="100"/>
      <c r="F10987" s="100"/>
      <c r="H10987" s="102"/>
      <c r="I10987" s="103"/>
      <c r="J10987" s="102"/>
      <c r="L10987" s="100"/>
      <c r="M10987" s="100"/>
      <c r="N10987" s="100"/>
    </row>
    <row r="10988" spans="2:14">
      <c r="B10988" s="98"/>
      <c r="C10988" s="98"/>
      <c r="D10988" s="100"/>
      <c r="E10988" s="100"/>
      <c r="F10988" s="100"/>
      <c r="H10988" s="102"/>
      <c r="I10988" s="103"/>
      <c r="J10988" s="102"/>
      <c r="L10988" s="100"/>
      <c r="M10988" s="100"/>
      <c r="N10988" s="100"/>
    </row>
    <row r="10989" spans="2:14">
      <c r="B10989" s="98"/>
      <c r="C10989" s="98"/>
      <c r="D10989" s="100"/>
      <c r="E10989" s="100"/>
      <c r="F10989" s="100"/>
      <c r="H10989" s="102"/>
      <c r="I10989" s="103"/>
      <c r="J10989" s="102"/>
      <c r="L10989" s="100"/>
      <c r="M10989" s="100"/>
      <c r="N10989" s="100"/>
    </row>
    <row r="10990" spans="2:14">
      <c r="B10990" s="98"/>
      <c r="C10990" s="98"/>
      <c r="D10990" s="100"/>
      <c r="E10990" s="100"/>
      <c r="F10990" s="100"/>
      <c r="H10990" s="102"/>
      <c r="I10990" s="103"/>
      <c r="J10990" s="102"/>
      <c r="L10990" s="100"/>
      <c r="M10990" s="100"/>
      <c r="N10990" s="100"/>
    </row>
    <row r="10991" spans="2:14">
      <c r="B10991" s="98"/>
      <c r="C10991" s="98"/>
      <c r="D10991" s="100"/>
      <c r="E10991" s="100"/>
      <c r="F10991" s="100"/>
      <c r="H10991" s="102"/>
      <c r="I10991" s="103"/>
      <c r="J10991" s="102"/>
      <c r="L10991" s="100"/>
      <c r="M10991" s="100"/>
      <c r="N10991" s="100"/>
    </row>
    <row r="10992" spans="2:14">
      <c r="B10992" s="98"/>
      <c r="C10992" s="98"/>
      <c r="D10992" s="100"/>
      <c r="E10992" s="100"/>
      <c r="F10992" s="100"/>
      <c r="H10992" s="102"/>
      <c r="I10992" s="103"/>
      <c r="J10992" s="102"/>
      <c r="L10992" s="100"/>
      <c r="M10992" s="100"/>
      <c r="N10992" s="100"/>
    </row>
    <row r="10993" spans="2:14">
      <c r="B10993" s="98"/>
      <c r="C10993" s="98"/>
      <c r="D10993" s="100"/>
      <c r="E10993" s="100"/>
      <c r="F10993" s="100"/>
      <c r="H10993" s="102"/>
      <c r="I10993" s="103"/>
      <c r="J10993" s="102"/>
      <c r="L10993" s="100"/>
      <c r="M10993" s="100"/>
      <c r="N10993" s="100"/>
    </row>
    <row r="10994" spans="2:14">
      <c r="B10994" s="98"/>
      <c r="C10994" s="98"/>
      <c r="D10994" s="100"/>
      <c r="E10994" s="100"/>
      <c r="F10994" s="100"/>
      <c r="H10994" s="102"/>
      <c r="I10994" s="103"/>
      <c r="J10994" s="102"/>
      <c r="L10994" s="100"/>
      <c r="M10994" s="100"/>
      <c r="N10994" s="100"/>
    </row>
    <row r="10995" spans="2:14">
      <c r="B10995" s="98"/>
      <c r="C10995" s="98"/>
      <c r="D10995" s="100"/>
      <c r="E10995" s="100"/>
      <c r="F10995" s="100"/>
      <c r="H10995" s="102"/>
      <c r="I10995" s="103"/>
      <c r="J10995" s="102"/>
      <c r="L10995" s="100"/>
      <c r="M10995" s="100"/>
      <c r="N10995" s="100"/>
    </row>
    <row r="10996" spans="2:14">
      <c r="B10996" s="98"/>
      <c r="C10996" s="98"/>
      <c r="D10996" s="100"/>
      <c r="E10996" s="100"/>
      <c r="F10996" s="100"/>
      <c r="H10996" s="102"/>
      <c r="I10996" s="103"/>
      <c r="J10996" s="102"/>
      <c r="L10996" s="100"/>
      <c r="M10996" s="100"/>
      <c r="N10996" s="100"/>
    </row>
    <row r="10997" spans="2:14">
      <c r="B10997" s="98"/>
      <c r="C10997" s="98"/>
      <c r="D10997" s="100"/>
      <c r="E10997" s="100"/>
      <c r="F10997" s="100"/>
      <c r="H10997" s="102"/>
      <c r="I10997" s="103"/>
      <c r="J10997" s="102"/>
      <c r="L10997" s="100"/>
      <c r="M10997" s="100"/>
      <c r="N10997" s="100"/>
    </row>
    <row r="10998" spans="2:14">
      <c r="B10998" s="98"/>
      <c r="C10998" s="98"/>
      <c r="D10998" s="100"/>
      <c r="E10998" s="100"/>
      <c r="F10998" s="100"/>
      <c r="H10998" s="102"/>
      <c r="I10998" s="103"/>
      <c r="J10998" s="102"/>
      <c r="L10998" s="100"/>
      <c r="M10998" s="100"/>
      <c r="N10998" s="100"/>
    </row>
    <row r="10999" spans="2:14">
      <c r="B10999" s="98"/>
      <c r="C10999" s="98"/>
      <c r="D10999" s="100"/>
      <c r="E10999" s="100"/>
      <c r="F10999" s="100"/>
      <c r="H10999" s="102"/>
      <c r="I10999" s="103"/>
      <c r="J10999" s="102"/>
      <c r="L10999" s="100"/>
      <c r="M10999" s="100"/>
      <c r="N10999" s="100"/>
    </row>
    <row r="11000" spans="2:14">
      <c r="B11000" s="98"/>
      <c r="C11000" s="98"/>
      <c r="D11000" s="100"/>
      <c r="E11000" s="100"/>
      <c r="F11000" s="100"/>
      <c r="H11000" s="102"/>
      <c r="I11000" s="103"/>
      <c r="J11000" s="102"/>
      <c r="L11000" s="100"/>
      <c r="M11000" s="100"/>
      <c r="N11000" s="100"/>
    </row>
    <row r="11001" spans="2:14">
      <c r="B11001" s="98"/>
      <c r="C11001" s="98"/>
      <c r="D11001" s="100"/>
      <c r="E11001" s="100"/>
      <c r="F11001" s="100"/>
      <c r="H11001" s="102"/>
      <c r="I11001" s="103"/>
      <c r="J11001" s="102"/>
      <c r="L11001" s="100"/>
      <c r="M11001" s="100"/>
      <c r="N11001" s="100"/>
    </row>
    <row r="11002" spans="2:14">
      <c r="B11002" s="98"/>
      <c r="C11002" s="98"/>
      <c r="D11002" s="100"/>
      <c r="E11002" s="100"/>
      <c r="F11002" s="100"/>
      <c r="H11002" s="102"/>
      <c r="I11002" s="103"/>
      <c r="J11002" s="102"/>
      <c r="L11002" s="100"/>
      <c r="M11002" s="100"/>
      <c r="N11002" s="100"/>
    </row>
    <row r="11003" spans="2:14">
      <c r="B11003" s="98"/>
      <c r="C11003" s="98"/>
      <c r="D11003" s="100"/>
      <c r="E11003" s="100"/>
      <c r="F11003" s="100"/>
      <c r="H11003" s="102"/>
      <c r="I11003" s="103"/>
      <c r="J11003" s="102"/>
      <c r="L11003" s="100"/>
      <c r="M11003" s="100"/>
      <c r="N11003" s="100"/>
    </row>
    <row r="11004" spans="2:14">
      <c r="B11004" s="98"/>
      <c r="C11004" s="98"/>
      <c r="D11004" s="100"/>
      <c r="E11004" s="100"/>
      <c r="F11004" s="100"/>
      <c r="H11004" s="102"/>
      <c r="I11004" s="103"/>
      <c r="J11004" s="102"/>
      <c r="L11004" s="100"/>
      <c r="M11004" s="100"/>
      <c r="N11004" s="100"/>
    </row>
    <row r="11005" spans="2:14">
      <c r="B11005" s="98"/>
      <c r="C11005" s="98"/>
      <c r="D11005" s="100"/>
      <c r="E11005" s="100"/>
      <c r="F11005" s="100"/>
      <c r="H11005" s="102"/>
      <c r="I11005" s="103"/>
      <c r="J11005" s="102"/>
      <c r="L11005" s="100"/>
      <c r="M11005" s="100"/>
      <c r="N11005" s="100"/>
    </row>
    <row r="11006" spans="2:14">
      <c r="B11006" s="98"/>
      <c r="C11006" s="98"/>
      <c r="D11006" s="100"/>
      <c r="E11006" s="100"/>
      <c r="F11006" s="100"/>
      <c r="H11006" s="102"/>
      <c r="I11006" s="103"/>
      <c r="J11006" s="102"/>
      <c r="L11006" s="100"/>
      <c r="M11006" s="100"/>
      <c r="N11006" s="100"/>
    </row>
    <row r="11007" spans="2:14">
      <c r="B11007" s="98"/>
      <c r="C11007" s="98"/>
      <c r="D11007" s="100"/>
      <c r="E11007" s="100"/>
      <c r="F11007" s="100"/>
      <c r="H11007" s="102"/>
      <c r="I11007" s="103"/>
      <c r="J11007" s="102"/>
      <c r="L11007" s="100"/>
      <c r="M11007" s="100"/>
      <c r="N11007" s="100"/>
    </row>
    <row r="11008" spans="2:14">
      <c r="B11008" s="98"/>
      <c r="C11008" s="98"/>
      <c r="D11008" s="100"/>
      <c r="E11008" s="100"/>
      <c r="F11008" s="100"/>
      <c r="H11008" s="102"/>
      <c r="I11008" s="103"/>
      <c r="J11008" s="102"/>
      <c r="L11008" s="100"/>
      <c r="M11008" s="100"/>
      <c r="N11008" s="100"/>
    </row>
    <row r="11009" spans="2:14">
      <c r="B11009" s="98"/>
      <c r="C11009" s="98"/>
      <c r="D11009" s="100"/>
      <c r="E11009" s="100"/>
      <c r="F11009" s="100"/>
      <c r="H11009" s="102"/>
      <c r="I11009" s="103"/>
      <c r="J11009" s="102"/>
      <c r="L11009" s="100"/>
      <c r="M11009" s="100"/>
      <c r="N11009" s="100"/>
    </row>
    <row r="11010" spans="2:14">
      <c r="B11010" s="98"/>
      <c r="C11010" s="98"/>
      <c r="D11010" s="100"/>
      <c r="E11010" s="100"/>
      <c r="F11010" s="100"/>
      <c r="H11010" s="102"/>
      <c r="I11010" s="103"/>
      <c r="J11010" s="102"/>
      <c r="L11010" s="100"/>
      <c r="M11010" s="100"/>
      <c r="N11010" s="100"/>
    </row>
    <row r="11011" spans="2:14">
      <c r="B11011" s="98"/>
      <c r="C11011" s="98"/>
      <c r="D11011" s="100"/>
      <c r="E11011" s="100"/>
      <c r="F11011" s="100"/>
      <c r="H11011" s="102"/>
      <c r="I11011" s="103"/>
      <c r="J11011" s="102"/>
      <c r="L11011" s="100"/>
      <c r="M11011" s="100"/>
      <c r="N11011" s="100"/>
    </row>
    <row r="11012" spans="2:14">
      <c r="B11012" s="98"/>
      <c r="C11012" s="98"/>
      <c r="D11012" s="100"/>
      <c r="E11012" s="100"/>
      <c r="F11012" s="100"/>
      <c r="H11012" s="102"/>
      <c r="I11012" s="103"/>
      <c r="J11012" s="102"/>
      <c r="L11012" s="100"/>
      <c r="M11012" s="100"/>
      <c r="N11012" s="100"/>
    </row>
    <row r="11013" spans="2:14">
      <c r="B11013" s="98"/>
      <c r="C11013" s="98"/>
      <c r="D11013" s="100"/>
      <c r="E11013" s="100"/>
      <c r="F11013" s="100"/>
      <c r="H11013" s="102"/>
      <c r="I11013" s="103"/>
      <c r="J11013" s="102"/>
      <c r="L11013" s="100"/>
      <c r="M11013" s="100"/>
      <c r="N11013" s="100"/>
    </row>
    <row r="11014" spans="2:14">
      <c r="B11014" s="98"/>
      <c r="C11014" s="98"/>
      <c r="D11014" s="100"/>
      <c r="E11014" s="100"/>
      <c r="F11014" s="100"/>
      <c r="H11014" s="102"/>
      <c r="I11014" s="103"/>
      <c r="J11014" s="102"/>
      <c r="L11014" s="100"/>
      <c r="M11014" s="100"/>
      <c r="N11014" s="100"/>
    </row>
    <row r="11015" spans="2:14">
      <c r="B11015" s="98"/>
      <c r="C11015" s="98"/>
      <c r="D11015" s="100"/>
      <c r="E11015" s="100"/>
      <c r="F11015" s="100"/>
      <c r="H11015" s="102"/>
      <c r="I11015" s="103"/>
      <c r="J11015" s="102"/>
      <c r="L11015" s="100"/>
      <c r="M11015" s="100"/>
      <c r="N11015" s="100"/>
    </row>
    <row r="11016" spans="2:14">
      <c r="B11016" s="98"/>
      <c r="C11016" s="98"/>
      <c r="D11016" s="100"/>
      <c r="E11016" s="100"/>
      <c r="F11016" s="100"/>
      <c r="H11016" s="102"/>
      <c r="I11016" s="103"/>
      <c r="J11016" s="102"/>
      <c r="L11016" s="100"/>
      <c r="M11016" s="100"/>
      <c r="N11016" s="100"/>
    </row>
    <row r="11017" spans="2:14">
      <c r="B11017" s="98"/>
      <c r="C11017" s="98"/>
      <c r="D11017" s="100"/>
      <c r="E11017" s="100"/>
      <c r="F11017" s="100"/>
      <c r="H11017" s="102"/>
      <c r="I11017" s="103"/>
      <c r="J11017" s="102"/>
      <c r="L11017" s="100"/>
      <c r="M11017" s="100"/>
      <c r="N11017" s="100"/>
    </row>
    <row r="11018" spans="2:14">
      <c r="B11018" s="98"/>
      <c r="C11018" s="98"/>
      <c r="D11018" s="100"/>
      <c r="E11018" s="100"/>
      <c r="F11018" s="100"/>
      <c r="H11018" s="102"/>
      <c r="I11018" s="103"/>
      <c r="J11018" s="102"/>
      <c r="L11018" s="100"/>
      <c r="M11018" s="100"/>
      <c r="N11018" s="100"/>
    </row>
    <row r="11019" spans="2:14">
      <c r="B11019" s="98"/>
      <c r="C11019" s="98"/>
      <c r="D11019" s="100"/>
      <c r="E11019" s="100"/>
      <c r="F11019" s="100"/>
      <c r="H11019" s="102"/>
      <c r="I11019" s="103"/>
      <c r="J11019" s="102"/>
      <c r="L11019" s="100"/>
      <c r="M11019" s="100"/>
      <c r="N11019" s="100"/>
    </row>
    <row r="11020" spans="2:14">
      <c r="B11020" s="98"/>
      <c r="C11020" s="98"/>
      <c r="D11020" s="100"/>
      <c r="E11020" s="100"/>
      <c r="F11020" s="100"/>
      <c r="H11020" s="102"/>
      <c r="I11020" s="103"/>
      <c r="J11020" s="102"/>
      <c r="L11020" s="100"/>
      <c r="M11020" s="100"/>
      <c r="N11020" s="100"/>
    </row>
    <row r="11021" spans="2:14">
      <c r="B11021" s="98"/>
      <c r="C11021" s="98"/>
      <c r="D11021" s="100"/>
      <c r="E11021" s="100"/>
      <c r="F11021" s="100"/>
      <c r="H11021" s="102"/>
      <c r="I11021" s="103"/>
      <c r="J11021" s="102"/>
      <c r="L11021" s="100"/>
      <c r="M11021" s="100"/>
      <c r="N11021" s="100"/>
    </row>
    <row r="11022" spans="2:14">
      <c r="B11022" s="98"/>
      <c r="C11022" s="98"/>
      <c r="D11022" s="100"/>
      <c r="E11022" s="100"/>
      <c r="F11022" s="100"/>
      <c r="H11022" s="102"/>
      <c r="I11022" s="103"/>
      <c r="J11022" s="102"/>
      <c r="L11022" s="100"/>
      <c r="M11022" s="100"/>
      <c r="N11022" s="100"/>
    </row>
    <row r="11023" spans="2:14">
      <c r="B11023" s="98"/>
      <c r="C11023" s="98"/>
      <c r="D11023" s="100"/>
      <c r="E11023" s="100"/>
      <c r="F11023" s="100"/>
      <c r="H11023" s="102"/>
      <c r="I11023" s="103"/>
      <c r="J11023" s="102"/>
      <c r="L11023" s="100"/>
      <c r="M11023" s="100"/>
      <c r="N11023" s="100"/>
    </row>
    <row r="11024" spans="2:14">
      <c r="B11024" s="98"/>
      <c r="C11024" s="98"/>
      <c r="D11024" s="100"/>
      <c r="E11024" s="100"/>
      <c r="F11024" s="100"/>
      <c r="H11024" s="102"/>
      <c r="I11024" s="103"/>
      <c r="J11024" s="102"/>
      <c r="L11024" s="100"/>
      <c r="M11024" s="100"/>
      <c r="N11024" s="100"/>
    </row>
    <row r="11025" spans="2:14">
      <c r="B11025" s="98"/>
      <c r="C11025" s="98"/>
      <c r="D11025" s="100"/>
      <c r="E11025" s="100"/>
      <c r="F11025" s="100"/>
      <c r="H11025" s="102"/>
      <c r="I11025" s="103"/>
      <c r="J11025" s="102"/>
      <c r="L11025" s="100"/>
      <c r="M11025" s="100"/>
      <c r="N11025" s="100"/>
    </row>
    <row r="11026" spans="2:14">
      <c r="B11026" s="98"/>
      <c r="C11026" s="98"/>
      <c r="D11026" s="100"/>
      <c r="E11026" s="100"/>
      <c r="F11026" s="100"/>
      <c r="H11026" s="102"/>
      <c r="I11026" s="103"/>
      <c r="J11026" s="102"/>
      <c r="L11026" s="100"/>
      <c r="M11026" s="100"/>
      <c r="N11026" s="100"/>
    </row>
    <row r="11027" spans="2:14">
      <c r="B11027" s="98"/>
      <c r="C11027" s="98"/>
      <c r="D11027" s="100"/>
      <c r="E11027" s="100"/>
      <c r="F11027" s="100"/>
      <c r="H11027" s="102"/>
      <c r="I11027" s="103"/>
      <c r="J11027" s="102"/>
      <c r="L11027" s="100"/>
      <c r="M11027" s="100"/>
      <c r="N11027" s="100"/>
    </row>
    <row r="11028" spans="2:14">
      <c r="B11028" s="98"/>
      <c r="C11028" s="98"/>
      <c r="D11028" s="100"/>
      <c r="E11028" s="100"/>
      <c r="F11028" s="100"/>
      <c r="H11028" s="102"/>
      <c r="I11028" s="103"/>
      <c r="J11028" s="102"/>
      <c r="L11028" s="100"/>
      <c r="M11028" s="100"/>
      <c r="N11028" s="100"/>
    </row>
    <row r="11029" spans="2:14">
      <c r="B11029" s="98"/>
      <c r="C11029" s="98"/>
      <c r="D11029" s="100"/>
      <c r="E11029" s="100"/>
      <c r="F11029" s="100"/>
      <c r="H11029" s="102"/>
      <c r="I11029" s="103"/>
      <c r="J11029" s="102"/>
      <c r="L11029" s="100"/>
      <c r="M11029" s="100"/>
      <c r="N11029" s="100"/>
    </row>
    <row r="11030" spans="2:14">
      <c r="B11030" s="98"/>
      <c r="C11030" s="98"/>
      <c r="D11030" s="100"/>
      <c r="E11030" s="100"/>
      <c r="F11030" s="100"/>
      <c r="H11030" s="102"/>
      <c r="I11030" s="103"/>
      <c r="J11030" s="102"/>
      <c r="L11030" s="100"/>
      <c r="M11030" s="100"/>
      <c r="N11030" s="100"/>
    </row>
    <row r="11031" spans="2:14">
      <c r="B11031" s="98"/>
      <c r="C11031" s="98"/>
      <c r="D11031" s="100"/>
      <c r="E11031" s="100"/>
      <c r="F11031" s="100"/>
      <c r="H11031" s="102"/>
      <c r="I11031" s="103"/>
      <c r="J11031" s="102"/>
      <c r="L11031" s="100"/>
      <c r="M11031" s="100"/>
      <c r="N11031" s="100"/>
    </row>
    <row r="11032" spans="2:14">
      <c r="B11032" s="98"/>
      <c r="C11032" s="98"/>
      <c r="D11032" s="100"/>
      <c r="E11032" s="100"/>
      <c r="F11032" s="100"/>
      <c r="H11032" s="102"/>
      <c r="I11032" s="103"/>
      <c r="J11032" s="102"/>
      <c r="L11032" s="100"/>
      <c r="M11032" s="100"/>
      <c r="N11032" s="100"/>
    </row>
    <row r="11033" spans="2:14">
      <c r="B11033" s="98"/>
      <c r="C11033" s="98"/>
      <c r="D11033" s="100"/>
      <c r="E11033" s="100"/>
      <c r="F11033" s="100"/>
      <c r="H11033" s="102"/>
      <c r="I11033" s="103"/>
      <c r="J11033" s="102"/>
      <c r="L11033" s="100"/>
      <c r="M11033" s="100"/>
      <c r="N11033" s="100"/>
    </row>
    <row r="11034" spans="2:14">
      <c r="B11034" s="98"/>
      <c r="C11034" s="98"/>
      <c r="D11034" s="100"/>
      <c r="E11034" s="100"/>
      <c r="F11034" s="100"/>
      <c r="H11034" s="102"/>
      <c r="I11034" s="103"/>
      <c r="J11034" s="102"/>
      <c r="L11034" s="100"/>
      <c r="M11034" s="100"/>
      <c r="N11034" s="100"/>
    </row>
    <row r="11035" spans="2:14">
      <c r="B11035" s="98"/>
      <c r="C11035" s="98"/>
      <c r="D11035" s="100"/>
      <c r="E11035" s="100"/>
      <c r="F11035" s="100"/>
      <c r="H11035" s="102"/>
      <c r="I11035" s="103"/>
      <c r="J11035" s="102"/>
      <c r="L11035" s="100"/>
      <c r="M11035" s="100"/>
      <c r="N11035" s="100"/>
    </row>
    <row r="11036" spans="2:14">
      <c r="B11036" s="98"/>
      <c r="C11036" s="98"/>
      <c r="D11036" s="100"/>
      <c r="E11036" s="100"/>
      <c r="F11036" s="100"/>
      <c r="H11036" s="102"/>
      <c r="I11036" s="103"/>
      <c r="J11036" s="102"/>
      <c r="L11036" s="100"/>
      <c r="M11036" s="100"/>
      <c r="N11036" s="100"/>
    </row>
    <row r="11037" spans="2:14">
      <c r="B11037" s="98"/>
      <c r="C11037" s="98"/>
      <c r="D11037" s="100"/>
      <c r="E11037" s="100"/>
      <c r="F11037" s="100"/>
      <c r="H11037" s="102"/>
      <c r="I11037" s="103"/>
      <c r="J11037" s="102"/>
      <c r="L11037" s="100"/>
      <c r="M11037" s="100"/>
      <c r="N11037" s="100"/>
    </row>
    <row r="11038" spans="2:14">
      <c r="B11038" s="98"/>
      <c r="C11038" s="98"/>
      <c r="D11038" s="100"/>
      <c r="E11038" s="100"/>
      <c r="F11038" s="100"/>
      <c r="H11038" s="102"/>
      <c r="I11038" s="103"/>
      <c r="J11038" s="102"/>
      <c r="L11038" s="100"/>
      <c r="M11038" s="100"/>
      <c r="N11038" s="100"/>
    </row>
    <row r="11039" spans="2:14">
      <c r="B11039" s="98"/>
      <c r="C11039" s="98"/>
      <c r="D11039" s="100"/>
      <c r="E11039" s="100"/>
      <c r="F11039" s="100"/>
      <c r="H11039" s="102"/>
      <c r="I11039" s="103"/>
      <c r="J11039" s="102"/>
      <c r="L11039" s="100"/>
      <c r="M11039" s="100"/>
      <c r="N11039" s="100"/>
    </row>
    <row r="11040" spans="2:14">
      <c r="B11040" s="98"/>
      <c r="C11040" s="98"/>
      <c r="D11040" s="100"/>
      <c r="E11040" s="100"/>
      <c r="F11040" s="100"/>
      <c r="H11040" s="102"/>
      <c r="I11040" s="103"/>
      <c r="J11040" s="102"/>
      <c r="L11040" s="100"/>
      <c r="M11040" s="100"/>
      <c r="N11040" s="100"/>
    </row>
    <row r="11041" spans="2:14">
      <c r="B11041" s="98"/>
      <c r="C11041" s="98"/>
      <c r="D11041" s="100"/>
      <c r="E11041" s="100"/>
      <c r="F11041" s="100"/>
      <c r="H11041" s="102"/>
      <c r="I11041" s="103"/>
      <c r="J11041" s="102"/>
      <c r="L11041" s="100"/>
      <c r="M11041" s="100"/>
      <c r="N11041" s="100"/>
    </row>
    <row r="11042" spans="2:14">
      <c r="B11042" s="98"/>
      <c r="C11042" s="98"/>
      <c r="D11042" s="100"/>
      <c r="E11042" s="100"/>
      <c r="F11042" s="100"/>
      <c r="H11042" s="102"/>
      <c r="I11042" s="103"/>
      <c r="J11042" s="102"/>
      <c r="L11042" s="100"/>
      <c r="M11042" s="100"/>
      <c r="N11042" s="100"/>
    </row>
    <row r="11043" spans="2:14">
      <c r="B11043" s="98"/>
      <c r="C11043" s="98"/>
      <c r="D11043" s="100"/>
      <c r="E11043" s="100"/>
      <c r="F11043" s="100"/>
      <c r="H11043" s="102"/>
      <c r="I11043" s="103"/>
      <c r="J11043" s="102"/>
      <c r="L11043" s="100"/>
      <c r="M11043" s="100"/>
      <c r="N11043" s="100"/>
    </row>
    <row r="11044" spans="2:14">
      <c r="B11044" s="98"/>
      <c r="C11044" s="98"/>
      <c r="D11044" s="100"/>
      <c r="E11044" s="100"/>
      <c r="F11044" s="100"/>
      <c r="H11044" s="102"/>
      <c r="I11044" s="103"/>
      <c r="J11044" s="102"/>
      <c r="L11044" s="100"/>
      <c r="M11044" s="100"/>
      <c r="N11044" s="100"/>
    </row>
    <row r="11045" spans="2:14">
      <c r="B11045" s="98"/>
      <c r="C11045" s="98"/>
      <c r="D11045" s="100"/>
      <c r="E11045" s="100"/>
      <c r="F11045" s="100"/>
      <c r="H11045" s="102"/>
      <c r="I11045" s="103"/>
      <c r="J11045" s="102"/>
      <c r="L11045" s="100"/>
      <c r="M11045" s="100"/>
      <c r="N11045" s="100"/>
    </row>
    <row r="11046" spans="2:14">
      <c r="B11046" s="98"/>
      <c r="C11046" s="98"/>
      <c r="D11046" s="100"/>
      <c r="E11046" s="100"/>
      <c r="F11046" s="100"/>
      <c r="H11046" s="102"/>
      <c r="I11046" s="103"/>
      <c r="J11046" s="102"/>
      <c r="L11046" s="100"/>
      <c r="M11046" s="100"/>
      <c r="N11046" s="100"/>
    </row>
    <row r="11047" spans="2:14">
      <c r="B11047" s="98"/>
      <c r="C11047" s="98"/>
      <c r="D11047" s="100"/>
      <c r="E11047" s="100"/>
      <c r="F11047" s="100"/>
      <c r="H11047" s="102"/>
      <c r="I11047" s="103"/>
      <c r="J11047" s="102"/>
      <c r="L11047" s="100"/>
      <c r="M11047" s="100"/>
      <c r="N11047" s="100"/>
    </row>
    <row r="11048" spans="2:14">
      <c r="B11048" s="98"/>
      <c r="C11048" s="98"/>
      <c r="D11048" s="100"/>
      <c r="E11048" s="100"/>
      <c r="F11048" s="100"/>
      <c r="H11048" s="102"/>
      <c r="I11048" s="103"/>
      <c r="J11048" s="102"/>
      <c r="L11048" s="100"/>
      <c r="M11048" s="100"/>
      <c r="N11048" s="100"/>
    </row>
    <row r="11049" spans="2:14">
      <c r="B11049" s="98"/>
      <c r="C11049" s="98"/>
      <c r="D11049" s="100"/>
      <c r="E11049" s="100"/>
      <c r="F11049" s="100"/>
      <c r="H11049" s="102"/>
      <c r="I11049" s="103"/>
      <c r="J11049" s="102"/>
      <c r="L11049" s="100"/>
      <c r="M11049" s="100"/>
      <c r="N11049" s="100"/>
    </row>
    <row r="11050" spans="2:14">
      <c r="B11050" s="98"/>
      <c r="C11050" s="98"/>
      <c r="D11050" s="100"/>
      <c r="E11050" s="100"/>
      <c r="F11050" s="100"/>
      <c r="H11050" s="102"/>
      <c r="I11050" s="103"/>
      <c r="J11050" s="102"/>
      <c r="L11050" s="100"/>
      <c r="M11050" s="100"/>
      <c r="N11050" s="100"/>
    </row>
    <row r="11051" spans="2:14">
      <c r="B11051" s="98"/>
      <c r="C11051" s="98"/>
      <c r="D11051" s="100"/>
      <c r="E11051" s="100"/>
      <c r="F11051" s="100"/>
      <c r="H11051" s="102"/>
      <c r="I11051" s="103"/>
      <c r="J11051" s="102"/>
      <c r="L11051" s="100"/>
      <c r="M11051" s="100"/>
      <c r="N11051" s="100"/>
    </row>
    <row r="11052" spans="2:14">
      <c r="B11052" s="98"/>
      <c r="C11052" s="98"/>
      <c r="D11052" s="100"/>
      <c r="E11052" s="100"/>
      <c r="F11052" s="100"/>
      <c r="H11052" s="102"/>
      <c r="I11052" s="103"/>
      <c r="J11052" s="102"/>
      <c r="L11052" s="100"/>
      <c r="M11052" s="100"/>
      <c r="N11052" s="100"/>
    </row>
    <row r="11053" spans="2:14">
      <c r="B11053" s="98"/>
      <c r="C11053" s="98"/>
      <c r="D11053" s="100"/>
      <c r="E11053" s="100"/>
      <c r="F11053" s="100"/>
      <c r="H11053" s="102"/>
      <c r="I11053" s="103"/>
      <c r="J11053" s="102"/>
      <c r="L11053" s="100"/>
      <c r="M11053" s="100"/>
      <c r="N11053" s="100"/>
    </row>
    <row r="11054" spans="2:14">
      <c r="B11054" s="98"/>
      <c r="C11054" s="98"/>
      <c r="D11054" s="100"/>
      <c r="E11054" s="100"/>
      <c r="F11054" s="100"/>
      <c r="H11054" s="102"/>
      <c r="I11054" s="103"/>
      <c r="J11054" s="102"/>
      <c r="L11054" s="100"/>
      <c r="M11054" s="100"/>
      <c r="N11054" s="100"/>
    </row>
    <row r="11055" spans="2:14">
      <c r="B11055" s="98"/>
      <c r="C11055" s="98"/>
      <c r="D11055" s="100"/>
      <c r="E11055" s="100"/>
      <c r="F11055" s="100"/>
      <c r="H11055" s="102"/>
      <c r="I11055" s="103"/>
      <c r="J11055" s="102"/>
      <c r="L11055" s="100"/>
      <c r="M11055" s="100"/>
      <c r="N11055" s="100"/>
    </row>
    <row r="11056" spans="2:14">
      <c r="B11056" s="98"/>
      <c r="C11056" s="98"/>
      <c r="D11056" s="100"/>
      <c r="E11056" s="100"/>
      <c r="F11056" s="100"/>
      <c r="H11056" s="102"/>
      <c r="I11056" s="103"/>
      <c r="J11056" s="102"/>
      <c r="L11056" s="100"/>
      <c r="M11056" s="100"/>
      <c r="N11056" s="100"/>
    </row>
    <row r="11057" spans="2:14">
      <c r="B11057" s="98"/>
      <c r="C11057" s="98"/>
      <c r="D11057" s="100"/>
      <c r="E11057" s="100"/>
      <c r="F11057" s="100"/>
      <c r="H11057" s="102"/>
      <c r="I11057" s="103"/>
      <c r="J11057" s="102"/>
      <c r="L11057" s="100"/>
      <c r="M11057" s="100"/>
      <c r="N11057" s="100"/>
    </row>
    <row r="11058" spans="2:14">
      <c r="B11058" s="98"/>
      <c r="C11058" s="98"/>
      <c r="D11058" s="100"/>
      <c r="E11058" s="100"/>
      <c r="F11058" s="100"/>
      <c r="H11058" s="102"/>
      <c r="I11058" s="103"/>
      <c r="J11058" s="102"/>
      <c r="L11058" s="100"/>
      <c r="M11058" s="100"/>
      <c r="N11058" s="100"/>
    </row>
    <row r="11059" spans="2:14">
      <c r="B11059" s="98"/>
      <c r="C11059" s="98"/>
      <c r="D11059" s="100"/>
      <c r="E11059" s="100"/>
      <c r="F11059" s="100"/>
      <c r="H11059" s="102"/>
      <c r="I11059" s="103"/>
      <c r="J11059" s="102"/>
      <c r="L11059" s="100"/>
      <c r="M11059" s="100"/>
      <c r="N11059" s="100"/>
    </row>
    <row r="11060" spans="2:14">
      <c r="B11060" s="98"/>
      <c r="C11060" s="98"/>
      <c r="D11060" s="100"/>
      <c r="E11060" s="100"/>
      <c r="F11060" s="100"/>
      <c r="H11060" s="102"/>
      <c r="I11060" s="103"/>
      <c r="J11060" s="102"/>
      <c r="L11060" s="100"/>
      <c r="M11060" s="100"/>
      <c r="N11060" s="100"/>
    </row>
    <row r="11061" spans="2:14">
      <c r="B11061" s="98"/>
      <c r="C11061" s="98"/>
      <c r="D11061" s="100"/>
      <c r="E11061" s="100"/>
      <c r="F11061" s="100"/>
      <c r="H11061" s="102"/>
      <c r="I11061" s="103"/>
      <c r="J11061" s="102"/>
      <c r="L11061" s="100"/>
      <c r="M11061" s="100"/>
      <c r="N11061" s="100"/>
    </row>
    <row r="11062" spans="2:14">
      <c r="B11062" s="98"/>
      <c r="C11062" s="98"/>
      <c r="D11062" s="100"/>
      <c r="E11062" s="100"/>
      <c r="F11062" s="100"/>
      <c r="H11062" s="102"/>
      <c r="I11062" s="103"/>
      <c r="J11062" s="102"/>
      <c r="L11062" s="100"/>
      <c r="M11062" s="100"/>
      <c r="N11062" s="100"/>
    </row>
    <row r="11063" spans="2:14">
      <c r="B11063" s="98"/>
      <c r="C11063" s="98"/>
      <c r="D11063" s="100"/>
      <c r="E11063" s="100"/>
      <c r="F11063" s="100"/>
      <c r="H11063" s="102"/>
      <c r="I11063" s="103"/>
      <c r="J11063" s="102"/>
      <c r="L11063" s="100"/>
      <c r="M11063" s="100"/>
      <c r="N11063" s="100"/>
    </row>
    <row r="11064" spans="2:14">
      <c r="B11064" s="98"/>
      <c r="C11064" s="98"/>
      <c r="D11064" s="100"/>
      <c r="E11064" s="100"/>
      <c r="F11064" s="100"/>
      <c r="H11064" s="102"/>
      <c r="I11064" s="103"/>
      <c r="J11064" s="102"/>
      <c r="L11064" s="100"/>
      <c r="M11064" s="100"/>
      <c r="N11064" s="100"/>
    </row>
    <row r="11065" spans="2:14">
      <c r="B11065" s="98"/>
      <c r="C11065" s="98"/>
      <c r="D11065" s="100"/>
      <c r="E11065" s="100"/>
      <c r="F11065" s="100"/>
      <c r="H11065" s="102"/>
      <c r="I11065" s="103"/>
      <c r="J11065" s="102"/>
      <c r="L11065" s="100"/>
      <c r="M11065" s="100"/>
      <c r="N11065" s="100"/>
    </row>
    <row r="11066" spans="2:14">
      <c r="B11066" s="98"/>
      <c r="C11066" s="98"/>
      <c r="D11066" s="100"/>
      <c r="E11066" s="100"/>
      <c r="F11066" s="100"/>
      <c r="H11066" s="102"/>
      <c r="I11066" s="103"/>
      <c r="J11066" s="102"/>
      <c r="L11066" s="100"/>
      <c r="M11066" s="100"/>
      <c r="N11066" s="100"/>
    </row>
    <row r="11067" spans="2:14">
      <c r="B11067" s="98"/>
      <c r="C11067" s="98"/>
      <c r="D11067" s="100"/>
      <c r="E11067" s="100"/>
      <c r="F11067" s="100"/>
      <c r="H11067" s="102"/>
      <c r="I11067" s="103"/>
      <c r="J11067" s="102"/>
      <c r="L11067" s="100"/>
      <c r="M11067" s="100"/>
      <c r="N11067" s="100"/>
    </row>
    <row r="11068" spans="2:14">
      <c r="B11068" s="98"/>
      <c r="C11068" s="98"/>
      <c r="D11068" s="100"/>
      <c r="E11068" s="100"/>
      <c r="F11068" s="100"/>
      <c r="H11068" s="102"/>
      <c r="I11068" s="103"/>
      <c r="J11068" s="102"/>
      <c r="L11068" s="100"/>
      <c r="M11068" s="100"/>
      <c r="N11068" s="100"/>
    </row>
    <row r="11069" spans="2:14">
      <c r="B11069" s="98"/>
      <c r="C11069" s="98"/>
      <c r="D11069" s="100"/>
      <c r="E11069" s="100"/>
      <c r="F11069" s="100"/>
      <c r="H11069" s="102"/>
      <c r="I11069" s="103"/>
      <c r="J11069" s="102"/>
      <c r="L11069" s="100"/>
      <c r="M11069" s="100"/>
      <c r="N11069" s="100"/>
    </row>
    <row r="11070" spans="2:14">
      <c r="B11070" s="98"/>
      <c r="C11070" s="98"/>
      <c r="D11070" s="100"/>
      <c r="E11070" s="100"/>
      <c r="F11070" s="100"/>
      <c r="H11070" s="102"/>
      <c r="I11070" s="103"/>
      <c r="J11070" s="102"/>
      <c r="L11070" s="100"/>
      <c r="M11070" s="100"/>
      <c r="N11070" s="100"/>
    </row>
    <row r="11071" spans="2:14">
      <c r="B11071" s="98"/>
      <c r="C11071" s="98"/>
      <c r="D11071" s="100"/>
      <c r="E11071" s="100"/>
      <c r="F11071" s="100"/>
      <c r="H11071" s="102"/>
      <c r="I11071" s="103"/>
      <c r="J11071" s="102"/>
      <c r="L11071" s="100"/>
      <c r="M11071" s="100"/>
      <c r="N11071" s="100"/>
    </row>
    <row r="11072" spans="2:14">
      <c r="B11072" s="98"/>
      <c r="C11072" s="98"/>
      <c r="D11072" s="100"/>
      <c r="E11072" s="100"/>
      <c r="F11072" s="100"/>
      <c r="H11072" s="102"/>
      <c r="I11072" s="103"/>
      <c r="J11072" s="102"/>
      <c r="L11072" s="100"/>
      <c r="M11072" s="100"/>
      <c r="N11072" s="100"/>
    </row>
    <row r="11073" spans="2:14">
      <c r="B11073" s="98"/>
      <c r="C11073" s="98"/>
      <c r="D11073" s="100"/>
      <c r="E11073" s="100"/>
      <c r="F11073" s="100"/>
      <c r="H11073" s="102"/>
      <c r="I11073" s="103"/>
      <c r="J11073" s="102"/>
      <c r="L11073" s="100"/>
      <c r="M11073" s="100"/>
      <c r="N11073" s="100"/>
    </row>
    <row r="11074" spans="2:14">
      <c r="B11074" s="98"/>
      <c r="C11074" s="98"/>
      <c r="D11074" s="100"/>
      <c r="E11074" s="100"/>
      <c r="F11074" s="100"/>
      <c r="H11074" s="102"/>
      <c r="I11074" s="103"/>
      <c r="J11074" s="102"/>
      <c r="L11074" s="100"/>
      <c r="M11074" s="100"/>
      <c r="N11074" s="100"/>
    </row>
    <row r="11075" spans="2:14">
      <c r="B11075" s="98"/>
      <c r="C11075" s="98"/>
      <c r="D11075" s="100"/>
      <c r="E11075" s="100"/>
      <c r="F11075" s="100"/>
      <c r="H11075" s="102"/>
      <c r="I11075" s="103"/>
      <c r="J11075" s="102"/>
      <c r="L11075" s="100"/>
      <c r="M11075" s="100"/>
      <c r="N11075" s="100"/>
    </row>
    <row r="11076" spans="2:14">
      <c r="B11076" s="98"/>
      <c r="C11076" s="98"/>
      <c r="D11076" s="100"/>
      <c r="E11076" s="100"/>
      <c r="F11076" s="100"/>
      <c r="H11076" s="102"/>
      <c r="I11076" s="103"/>
      <c r="J11076" s="102"/>
      <c r="L11076" s="100"/>
      <c r="M11076" s="100"/>
      <c r="N11076" s="100"/>
    </row>
    <row r="11077" spans="2:14">
      <c r="B11077" s="98"/>
      <c r="C11077" s="98"/>
      <c r="D11077" s="100"/>
      <c r="E11077" s="100"/>
      <c r="F11077" s="100"/>
      <c r="H11077" s="102"/>
      <c r="I11077" s="103"/>
      <c r="J11077" s="102"/>
      <c r="L11077" s="100"/>
      <c r="M11077" s="100"/>
      <c r="N11077" s="100"/>
    </row>
    <row r="11078" spans="2:14">
      <c r="B11078" s="98"/>
      <c r="C11078" s="98"/>
      <c r="D11078" s="100"/>
      <c r="E11078" s="100"/>
      <c r="F11078" s="100"/>
      <c r="H11078" s="102"/>
      <c r="I11078" s="103"/>
      <c r="J11078" s="102"/>
      <c r="L11078" s="100"/>
      <c r="M11078" s="100"/>
      <c r="N11078" s="100"/>
    </row>
    <row r="11079" spans="2:14">
      <c r="B11079" s="98"/>
      <c r="C11079" s="98"/>
      <c r="D11079" s="100"/>
      <c r="E11079" s="100"/>
      <c r="F11079" s="100"/>
      <c r="H11079" s="102"/>
      <c r="I11079" s="103"/>
      <c r="J11079" s="102"/>
      <c r="L11079" s="100"/>
      <c r="M11079" s="100"/>
      <c r="N11079" s="100"/>
    </row>
    <row r="11080" spans="2:14">
      <c r="B11080" s="98"/>
      <c r="C11080" s="98"/>
      <c r="D11080" s="100"/>
      <c r="E11080" s="100"/>
      <c r="F11080" s="100"/>
      <c r="H11080" s="102"/>
      <c r="I11080" s="103"/>
      <c r="J11080" s="102"/>
      <c r="L11080" s="100"/>
      <c r="M11080" s="100"/>
      <c r="N11080" s="100"/>
    </row>
    <row r="11081" spans="2:14">
      <c r="B11081" s="98"/>
      <c r="C11081" s="98"/>
      <c r="D11081" s="100"/>
      <c r="E11081" s="100"/>
      <c r="F11081" s="100"/>
      <c r="H11081" s="102"/>
      <c r="I11081" s="103"/>
      <c r="J11081" s="102"/>
      <c r="L11081" s="100"/>
      <c r="M11081" s="100"/>
      <c r="N11081" s="100"/>
    </row>
    <row r="11082" spans="2:14">
      <c r="B11082" s="98"/>
      <c r="C11082" s="98"/>
      <c r="D11082" s="100"/>
      <c r="E11082" s="100"/>
      <c r="F11082" s="100"/>
      <c r="H11082" s="102"/>
      <c r="I11082" s="103"/>
      <c r="J11082" s="102"/>
      <c r="L11082" s="100"/>
      <c r="M11082" s="100"/>
      <c r="N11082" s="100"/>
    </row>
    <row r="11083" spans="2:14">
      <c r="B11083" s="98"/>
      <c r="C11083" s="98"/>
      <c r="D11083" s="100"/>
      <c r="E11083" s="100"/>
      <c r="F11083" s="100"/>
      <c r="H11083" s="102"/>
      <c r="I11083" s="103"/>
      <c r="J11083" s="102"/>
      <c r="L11083" s="100"/>
      <c r="M11083" s="100"/>
      <c r="N11083" s="100"/>
    </row>
    <row r="11084" spans="2:14">
      <c r="B11084" s="98"/>
      <c r="C11084" s="98"/>
      <c r="D11084" s="100"/>
      <c r="E11084" s="100"/>
      <c r="F11084" s="100"/>
      <c r="H11084" s="102"/>
      <c r="I11084" s="103"/>
      <c r="J11084" s="102"/>
      <c r="L11084" s="100"/>
      <c r="M11084" s="100"/>
      <c r="N11084" s="100"/>
    </row>
    <row r="11085" spans="2:14">
      <c r="B11085" s="98"/>
      <c r="C11085" s="98"/>
      <c r="D11085" s="100"/>
      <c r="E11085" s="100"/>
      <c r="F11085" s="100"/>
      <c r="H11085" s="102"/>
      <c r="I11085" s="103"/>
      <c r="J11085" s="102"/>
      <c r="L11085" s="100"/>
      <c r="M11085" s="100"/>
      <c r="N11085" s="100"/>
    </row>
    <row r="11086" spans="2:14">
      <c r="B11086" s="98"/>
      <c r="C11086" s="98"/>
      <c r="D11086" s="100"/>
      <c r="E11086" s="100"/>
      <c r="F11086" s="100"/>
      <c r="H11086" s="102"/>
      <c r="I11086" s="103"/>
      <c r="J11086" s="102"/>
      <c r="L11086" s="100"/>
      <c r="M11086" s="100"/>
      <c r="N11086" s="100"/>
    </row>
    <row r="11087" spans="2:14">
      <c r="B11087" s="98"/>
      <c r="C11087" s="98"/>
      <c r="D11087" s="100"/>
      <c r="E11087" s="100"/>
      <c r="F11087" s="100"/>
      <c r="H11087" s="102"/>
      <c r="I11087" s="103"/>
      <c r="J11087" s="102"/>
      <c r="L11087" s="100"/>
      <c r="M11087" s="100"/>
      <c r="N11087" s="100"/>
    </row>
    <row r="11088" spans="2:14">
      <c r="B11088" s="98"/>
      <c r="C11088" s="98"/>
      <c r="D11088" s="100"/>
      <c r="E11088" s="100"/>
      <c r="F11088" s="100"/>
      <c r="H11088" s="102"/>
      <c r="I11088" s="103"/>
      <c r="J11088" s="102"/>
      <c r="L11088" s="100"/>
      <c r="M11088" s="100"/>
      <c r="N11088" s="100"/>
    </row>
    <row r="11089" spans="2:14">
      <c r="B11089" s="98"/>
      <c r="C11089" s="98"/>
      <c r="D11089" s="100"/>
      <c r="E11089" s="100"/>
      <c r="F11089" s="100"/>
      <c r="H11089" s="102"/>
      <c r="I11089" s="103"/>
      <c r="J11089" s="102"/>
      <c r="L11089" s="100"/>
      <c r="M11089" s="100"/>
      <c r="N11089" s="100"/>
    </row>
    <row r="11090" spans="2:14">
      <c r="B11090" s="98"/>
      <c r="C11090" s="98"/>
      <c r="D11090" s="100"/>
      <c r="E11090" s="100"/>
      <c r="F11090" s="100"/>
      <c r="H11090" s="102"/>
      <c r="I11090" s="103"/>
      <c r="J11090" s="102"/>
      <c r="L11090" s="100"/>
      <c r="M11090" s="100"/>
      <c r="N11090" s="100"/>
    </row>
    <row r="11091" spans="2:14">
      <c r="B11091" s="98"/>
      <c r="C11091" s="98"/>
      <c r="D11091" s="100"/>
      <c r="E11091" s="100"/>
      <c r="F11091" s="100"/>
      <c r="H11091" s="102"/>
      <c r="I11091" s="103"/>
      <c r="J11091" s="102"/>
      <c r="L11091" s="100"/>
      <c r="M11091" s="100"/>
      <c r="N11091" s="100"/>
    </row>
    <row r="11092" spans="2:14">
      <c r="B11092" s="98"/>
      <c r="C11092" s="98"/>
      <c r="D11092" s="100"/>
      <c r="E11092" s="100"/>
      <c r="F11092" s="100"/>
      <c r="H11092" s="102"/>
      <c r="I11092" s="103"/>
      <c r="J11092" s="102"/>
      <c r="L11092" s="100"/>
      <c r="M11092" s="100"/>
      <c r="N11092" s="100"/>
    </row>
    <row r="11093" spans="2:14">
      <c r="B11093" s="98"/>
      <c r="C11093" s="98"/>
      <c r="D11093" s="100"/>
      <c r="E11093" s="100"/>
      <c r="F11093" s="100"/>
      <c r="H11093" s="102"/>
      <c r="I11093" s="103"/>
      <c r="J11093" s="102"/>
      <c r="L11093" s="100"/>
      <c r="M11093" s="100"/>
      <c r="N11093" s="100"/>
    </row>
    <row r="11094" spans="2:14">
      <c r="B11094" s="98"/>
      <c r="C11094" s="98"/>
      <c r="D11094" s="100"/>
      <c r="E11094" s="100"/>
      <c r="F11094" s="100"/>
      <c r="H11094" s="102"/>
      <c r="I11094" s="103"/>
      <c r="J11094" s="102"/>
      <c r="L11094" s="100"/>
      <c r="M11094" s="100"/>
      <c r="N11094" s="100"/>
    </row>
    <row r="11095" spans="2:14">
      <c r="B11095" s="98"/>
      <c r="C11095" s="98"/>
      <c r="D11095" s="100"/>
      <c r="E11095" s="100"/>
      <c r="F11095" s="100"/>
      <c r="H11095" s="102"/>
      <c r="I11095" s="103"/>
      <c r="J11095" s="102"/>
      <c r="L11095" s="100"/>
      <c r="M11095" s="100"/>
      <c r="N11095" s="100"/>
    </row>
    <row r="11096" spans="2:14">
      <c r="B11096" s="98"/>
      <c r="C11096" s="98"/>
      <c r="D11096" s="100"/>
      <c r="E11096" s="100"/>
      <c r="F11096" s="100"/>
      <c r="H11096" s="102"/>
      <c r="I11096" s="103"/>
      <c r="J11096" s="102"/>
      <c r="L11096" s="100"/>
      <c r="M11096" s="100"/>
      <c r="N11096" s="100"/>
    </row>
    <row r="11097" spans="2:14">
      <c r="B11097" s="98"/>
      <c r="C11097" s="98"/>
      <c r="D11097" s="100"/>
      <c r="E11097" s="100"/>
      <c r="F11097" s="100"/>
      <c r="H11097" s="102"/>
      <c r="I11097" s="103"/>
      <c r="J11097" s="102"/>
      <c r="L11097" s="100"/>
      <c r="M11097" s="100"/>
      <c r="N11097" s="100"/>
    </row>
    <row r="11098" spans="2:14">
      <c r="B11098" s="98"/>
      <c r="C11098" s="98"/>
      <c r="D11098" s="100"/>
      <c r="E11098" s="100"/>
      <c r="F11098" s="100"/>
      <c r="H11098" s="102"/>
      <c r="I11098" s="103"/>
      <c r="J11098" s="102"/>
      <c r="L11098" s="100"/>
      <c r="M11098" s="100"/>
      <c r="N11098" s="100"/>
    </row>
    <row r="11099" spans="2:14">
      <c r="B11099" s="98"/>
      <c r="C11099" s="98"/>
      <c r="D11099" s="100"/>
      <c r="E11099" s="100"/>
      <c r="F11099" s="100"/>
      <c r="H11099" s="102"/>
      <c r="I11099" s="103"/>
      <c r="J11099" s="102"/>
      <c r="L11099" s="100"/>
      <c r="M11099" s="100"/>
      <c r="N11099" s="100"/>
    </row>
    <row r="11100" spans="2:14">
      <c r="B11100" s="98"/>
      <c r="C11100" s="98"/>
      <c r="D11100" s="100"/>
      <c r="E11100" s="100"/>
      <c r="F11100" s="100"/>
      <c r="H11100" s="102"/>
      <c r="I11100" s="103"/>
      <c r="J11100" s="102"/>
      <c r="L11100" s="100"/>
      <c r="M11100" s="100"/>
      <c r="N11100" s="100"/>
    </row>
    <row r="11101" spans="2:14">
      <c r="B11101" s="98"/>
      <c r="C11101" s="98"/>
      <c r="D11101" s="100"/>
      <c r="E11101" s="100"/>
      <c r="F11101" s="100"/>
      <c r="H11101" s="102"/>
      <c r="I11101" s="103"/>
      <c r="J11101" s="102"/>
      <c r="L11101" s="100"/>
      <c r="M11101" s="100"/>
      <c r="N11101" s="100"/>
    </row>
    <row r="11102" spans="2:14">
      <c r="B11102" s="98"/>
      <c r="C11102" s="98"/>
      <c r="D11102" s="100"/>
      <c r="E11102" s="100"/>
      <c r="F11102" s="100"/>
      <c r="H11102" s="102"/>
      <c r="I11102" s="103"/>
      <c r="J11102" s="102"/>
      <c r="L11102" s="100"/>
      <c r="M11102" s="100"/>
      <c r="N11102" s="100"/>
    </row>
    <row r="11103" spans="2:14">
      <c r="B11103" s="98"/>
      <c r="C11103" s="98"/>
      <c r="D11103" s="100"/>
      <c r="E11103" s="100"/>
      <c r="F11103" s="100"/>
      <c r="H11103" s="102"/>
      <c r="I11103" s="103"/>
      <c r="J11103" s="102"/>
      <c r="L11103" s="100"/>
      <c r="M11103" s="100"/>
      <c r="N11103" s="100"/>
    </row>
    <row r="11104" spans="2:14">
      <c r="B11104" s="98"/>
      <c r="C11104" s="98"/>
      <c r="D11104" s="100"/>
      <c r="E11104" s="100"/>
      <c r="F11104" s="100"/>
      <c r="H11104" s="102"/>
      <c r="I11104" s="103"/>
      <c r="J11104" s="102"/>
      <c r="L11104" s="100"/>
      <c r="M11104" s="100"/>
      <c r="N11104" s="100"/>
    </row>
    <row r="11105" spans="2:14">
      <c r="B11105" s="98"/>
      <c r="C11105" s="98"/>
      <c r="D11105" s="100"/>
      <c r="E11105" s="100"/>
      <c r="F11105" s="100"/>
      <c r="H11105" s="102"/>
      <c r="I11105" s="103"/>
      <c r="J11105" s="102"/>
      <c r="L11105" s="100"/>
      <c r="M11105" s="100"/>
      <c r="N11105" s="100"/>
    </row>
    <row r="11106" spans="2:14">
      <c r="B11106" s="98"/>
      <c r="C11106" s="98"/>
      <c r="D11106" s="100"/>
      <c r="E11106" s="100"/>
      <c r="F11106" s="100"/>
      <c r="H11106" s="102"/>
      <c r="I11106" s="103"/>
      <c r="J11106" s="102"/>
      <c r="L11106" s="100"/>
      <c r="M11106" s="100"/>
      <c r="N11106" s="100"/>
    </row>
    <row r="11107" spans="2:14">
      <c r="B11107" s="98"/>
      <c r="C11107" s="98"/>
      <c r="D11107" s="100"/>
      <c r="E11107" s="100"/>
      <c r="F11107" s="100"/>
      <c r="H11107" s="102"/>
      <c r="I11107" s="103"/>
      <c r="J11107" s="102"/>
      <c r="L11107" s="100"/>
      <c r="M11107" s="100"/>
      <c r="N11107" s="100"/>
    </row>
    <row r="11108" spans="2:14">
      <c r="B11108" s="98"/>
      <c r="C11108" s="98"/>
      <c r="D11108" s="100"/>
      <c r="E11108" s="100"/>
      <c r="F11108" s="100"/>
      <c r="H11108" s="102"/>
      <c r="I11108" s="103"/>
      <c r="J11108" s="102"/>
      <c r="L11108" s="100"/>
      <c r="M11108" s="100"/>
      <c r="N11108" s="100"/>
    </row>
    <row r="11109" spans="2:14">
      <c r="B11109" s="98"/>
      <c r="C11109" s="98"/>
      <c r="D11109" s="100"/>
      <c r="E11109" s="100"/>
      <c r="F11109" s="100"/>
      <c r="H11109" s="102"/>
      <c r="I11109" s="103"/>
      <c r="J11109" s="102"/>
      <c r="L11109" s="100"/>
      <c r="M11109" s="100"/>
      <c r="N11109" s="100"/>
    </row>
    <row r="11110" spans="2:14">
      <c r="B11110" s="98"/>
      <c r="C11110" s="98"/>
      <c r="D11110" s="100"/>
      <c r="E11110" s="100"/>
      <c r="F11110" s="100"/>
      <c r="H11110" s="102"/>
      <c r="I11110" s="103"/>
      <c r="J11110" s="102"/>
      <c r="L11110" s="100"/>
      <c r="M11110" s="100"/>
      <c r="N11110" s="100"/>
    </row>
    <row r="11111" spans="2:14">
      <c r="B11111" s="98"/>
      <c r="C11111" s="98"/>
      <c r="D11111" s="100"/>
      <c r="E11111" s="100"/>
      <c r="F11111" s="100"/>
      <c r="H11111" s="102"/>
      <c r="I11111" s="103"/>
      <c r="J11111" s="102"/>
      <c r="L11111" s="100"/>
      <c r="M11111" s="100"/>
      <c r="N11111" s="100"/>
    </row>
    <row r="11112" spans="2:14">
      <c r="B11112" s="98"/>
      <c r="C11112" s="98"/>
      <c r="D11112" s="100"/>
      <c r="E11112" s="100"/>
      <c r="F11112" s="100"/>
      <c r="H11112" s="102"/>
      <c r="I11112" s="103"/>
      <c r="J11112" s="102"/>
      <c r="L11112" s="100"/>
      <c r="M11112" s="100"/>
      <c r="N11112" s="100"/>
    </row>
    <row r="11113" spans="2:14">
      <c r="B11113" s="98"/>
      <c r="C11113" s="98"/>
      <c r="D11113" s="100"/>
      <c r="E11113" s="100"/>
      <c r="F11113" s="100"/>
      <c r="H11113" s="102"/>
      <c r="I11113" s="103"/>
      <c r="J11113" s="102"/>
      <c r="L11113" s="100"/>
      <c r="M11113" s="100"/>
      <c r="N11113" s="100"/>
    </row>
    <row r="11114" spans="2:14">
      <c r="B11114" s="98"/>
      <c r="C11114" s="98"/>
      <c r="D11114" s="100"/>
      <c r="E11114" s="100"/>
      <c r="F11114" s="100"/>
      <c r="H11114" s="102"/>
      <c r="I11114" s="103"/>
      <c r="J11114" s="102"/>
      <c r="L11114" s="100"/>
      <c r="M11114" s="100"/>
      <c r="N11114" s="100"/>
    </row>
    <row r="11115" spans="2:14">
      <c r="B11115" s="98"/>
      <c r="C11115" s="98"/>
      <c r="D11115" s="100"/>
      <c r="E11115" s="100"/>
      <c r="F11115" s="100"/>
      <c r="H11115" s="102"/>
      <c r="I11115" s="103"/>
      <c r="J11115" s="102"/>
      <c r="L11115" s="100"/>
      <c r="M11115" s="100"/>
      <c r="N11115" s="100"/>
    </row>
    <row r="11116" spans="2:14">
      <c r="B11116" s="98"/>
      <c r="C11116" s="98"/>
      <c r="D11116" s="100"/>
      <c r="E11116" s="100"/>
      <c r="F11116" s="100"/>
      <c r="H11116" s="102"/>
      <c r="I11116" s="103"/>
      <c r="J11116" s="102"/>
      <c r="L11116" s="100"/>
      <c r="M11116" s="100"/>
      <c r="N11116" s="100"/>
    </row>
    <row r="11117" spans="2:14">
      <c r="B11117" s="98"/>
      <c r="C11117" s="98"/>
      <c r="D11117" s="100"/>
      <c r="E11117" s="100"/>
      <c r="F11117" s="100"/>
      <c r="H11117" s="102"/>
      <c r="I11117" s="103"/>
      <c r="J11117" s="102"/>
      <c r="L11117" s="100"/>
      <c r="M11117" s="100"/>
      <c r="N11117" s="100"/>
    </row>
    <row r="11118" spans="2:14">
      <c r="B11118" s="98"/>
      <c r="C11118" s="98"/>
      <c r="D11118" s="100"/>
      <c r="E11118" s="100"/>
      <c r="F11118" s="100"/>
      <c r="H11118" s="102"/>
      <c r="I11118" s="103"/>
      <c r="J11118" s="102"/>
      <c r="L11118" s="100"/>
      <c r="M11118" s="100"/>
      <c r="N11118" s="100"/>
    </row>
    <row r="11119" spans="2:14">
      <c r="B11119" s="98"/>
      <c r="C11119" s="98"/>
      <c r="D11119" s="100"/>
      <c r="E11119" s="100"/>
      <c r="F11119" s="100"/>
      <c r="H11119" s="102"/>
      <c r="I11119" s="103"/>
      <c r="J11119" s="102"/>
      <c r="L11119" s="100"/>
      <c r="M11119" s="100"/>
      <c r="N11119" s="100"/>
    </row>
    <row r="11120" spans="2:14">
      <c r="B11120" s="98"/>
      <c r="C11120" s="98"/>
      <c r="D11120" s="100"/>
      <c r="E11120" s="100"/>
      <c r="F11120" s="100"/>
      <c r="H11120" s="102"/>
      <c r="I11120" s="103"/>
      <c r="J11120" s="102"/>
      <c r="L11120" s="100"/>
      <c r="M11120" s="100"/>
      <c r="N11120" s="100"/>
    </row>
    <row r="11121" spans="2:14">
      <c r="B11121" s="98"/>
      <c r="C11121" s="98"/>
      <c r="D11121" s="100"/>
      <c r="E11121" s="100"/>
      <c r="F11121" s="100"/>
      <c r="H11121" s="102"/>
      <c r="I11121" s="103"/>
      <c r="J11121" s="102"/>
      <c r="L11121" s="100"/>
      <c r="M11121" s="100"/>
      <c r="N11121" s="100"/>
    </row>
    <row r="11122" spans="2:14">
      <c r="B11122" s="98"/>
      <c r="C11122" s="98"/>
      <c r="D11122" s="100"/>
      <c r="E11122" s="100"/>
      <c r="F11122" s="100"/>
      <c r="H11122" s="102"/>
      <c r="I11122" s="103"/>
      <c r="J11122" s="102"/>
      <c r="L11122" s="100"/>
      <c r="M11122" s="100"/>
      <c r="N11122" s="100"/>
    </row>
    <row r="11123" spans="2:14">
      <c r="B11123" s="98"/>
      <c r="C11123" s="98"/>
      <c r="D11123" s="100"/>
      <c r="E11123" s="100"/>
      <c r="F11123" s="100"/>
      <c r="H11123" s="102"/>
      <c r="I11123" s="103"/>
      <c r="J11123" s="102"/>
      <c r="L11123" s="100"/>
      <c r="M11123" s="100"/>
      <c r="N11123" s="100"/>
    </row>
    <row r="11124" spans="2:14">
      <c r="B11124" s="98"/>
      <c r="C11124" s="98"/>
      <c r="D11124" s="100"/>
      <c r="E11124" s="100"/>
      <c r="F11124" s="100"/>
      <c r="H11124" s="102"/>
      <c r="I11124" s="103"/>
      <c r="J11124" s="102"/>
      <c r="L11124" s="100"/>
      <c r="M11124" s="100"/>
      <c r="N11124" s="100"/>
    </row>
    <row r="11125" spans="2:14">
      <c r="B11125" s="98"/>
      <c r="C11125" s="98"/>
      <c r="D11125" s="100"/>
      <c r="E11125" s="100"/>
      <c r="F11125" s="100"/>
      <c r="H11125" s="102"/>
      <c r="I11125" s="103"/>
      <c r="J11125" s="102"/>
      <c r="L11125" s="100"/>
      <c r="M11125" s="100"/>
      <c r="N11125" s="100"/>
    </row>
    <row r="11126" spans="2:14">
      <c r="B11126" s="98"/>
      <c r="C11126" s="98"/>
      <c r="D11126" s="100"/>
      <c r="E11126" s="100"/>
      <c r="F11126" s="100"/>
      <c r="H11126" s="102"/>
      <c r="I11126" s="103"/>
      <c r="J11126" s="102"/>
      <c r="L11126" s="100"/>
      <c r="M11126" s="100"/>
      <c r="N11126" s="100"/>
    </row>
    <row r="11127" spans="2:14">
      <c r="B11127" s="98"/>
      <c r="C11127" s="98"/>
      <c r="D11127" s="100"/>
      <c r="E11127" s="100"/>
      <c r="F11127" s="100"/>
      <c r="H11127" s="102"/>
      <c r="I11127" s="103"/>
      <c r="J11127" s="102"/>
      <c r="L11127" s="100"/>
      <c r="M11127" s="100"/>
      <c r="N11127" s="100"/>
    </row>
    <row r="11128" spans="2:14">
      <c r="B11128" s="98"/>
      <c r="C11128" s="98"/>
      <c r="D11128" s="100"/>
      <c r="E11128" s="100"/>
      <c r="F11128" s="100"/>
      <c r="H11128" s="102"/>
      <c r="I11128" s="103"/>
      <c r="J11128" s="102"/>
      <c r="L11128" s="100"/>
      <c r="M11128" s="100"/>
      <c r="N11128" s="100"/>
    </row>
    <row r="11129" spans="2:14">
      <c r="B11129" s="98"/>
      <c r="C11129" s="98"/>
      <c r="D11129" s="100"/>
      <c r="E11129" s="100"/>
      <c r="F11129" s="100"/>
      <c r="H11129" s="102"/>
      <c r="I11129" s="103"/>
      <c r="J11129" s="102"/>
      <c r="L11129" s="100"/>
      <c r="M11129" s="100"/>
      <c r="N11129" s="100"/>
    </row>
    <row r="11130" spans="2:14">
      <c r="B11130" s="98"/>
      <c r="C11130" s="98"/>
      <c r="D11130" s="100"/>
      <c r="E11130" s="100"/>
      <c r="F11130" s="100"/>
      <c r="H11130" s="102"/>
      <c r="I11130" s="103"/>
      <c r="J11130" s="102"/>
      <c r="L11130" s="100"/>
      <c r="M11130" s="100"/>
      <c r="N11130" s="100"/>
    </row>
    <row r="11131" spans="2:14">
      <c r="B11131" s="98"/>
      <c r="C11131" s="98"/>
      <c r="D11131" s="100"/>
      <c r="E11131" s="100"/>
      <c r="F11131" s="100"/>
      <c r="H11131" s="102"/>
      <c r="I11131" s="103"/>
      <c r="J11131" s="102"/>
      <c r="L11131" s="100"/>
      <c r="M11131" s="100"/>
      <c r="N11131" s="100"/>
    </row>
    <row r="11132" spans="2:14">
      <c r="B11132" s="98"/>
      <c r="C11132" s="98"/>
      <c r="D11132" s="100"/>
      <c r="E11132" s="100"/>
      <c r="F11132" s="100"/>
      <c r="H11132" s="102"/>
      <c r="I11132" s="103"/>
      <c r="J11132" s="102"/>
      <c r="L11132" s="100"/>
      <c r="M11132" s="100"/>
      <c r="N11132" s="100"/>
    </row>
    <row r="11133" spans="2:14">
      <c r="B11133" s="98"/>
      <c r="C11133" s="98"/>
      <c r="D11133" s="100"/>
      <c r="E11133" s="100"/>
      <c r="F11133" s="100"/>
      <c r="H11133" s="102"/>
      <c r="I11133" s="103"/>
      <c r="J11133" s="102"/>
      <c r="L11133" s="100"/>
      <c r="M11133" s="100"/>
      <c r="N11133" s="100"/>
    </row>
    <row r="11134" spans="2:14">
      <c r="B11134" s="98"/>
      <c r="C11134" s="98"/>
      <c r="D11134" s="100"/>
      <c r="E11134" s="100"/>
      <c r="F11134" s="100"/>
      <c r="H11134" s="102"/>
      <c r="I11134" s="103"/>
      <c r="J11134" s="102"/>
      <c r="L11134" s="100"/>
      <c r="M11134" s="100"/>
      <c r="N11134" s="100"/>
    </row>
    <row r="11135" spans="2:14">
      <c r="B11135" s="98"/>
      <c r="C11135" s="98"/>
      <c r="D11135" s="100"/>
      <c r="E11135" s="100"/>
      <c r="F11135" s="100"/>
      <c r="H11135" s="102"/>
      <c r="I11135" s="103"/>
      <c r="J11135" s="102"/>
      <c r="L11135" s="100"/>
      <c r="M11135" s="100"/>
      <c r="N11135" s="100"/>
    </row>
    <row r="11136" spans="2:14">
      <c r="B11136" s="98"/>
      <c r="C11136" s="98"/>
      <c r="D11136" s="100"/>
      <c r="E11136" s="100"/>
      <c r="F11136" s="100"/>
      <c r="H11136" s="102"/>
      <c r="I11136" s="103"/>
      <c r="J11136" s="102"/>
      <c r="L11136" s="100"/>
      <c r="M11136" s="100"/>
      <c r="N11136" s="100"/>
    </row>
    <row r="11137" spans="2:14">
      <c r="B11137" s="98"/>
      <c r="C11137" s="98"/>
      <c r="D11137" s="100"/>
      <c r="E11137" s="100"/>
      <c r="F11137" s="100"/>
      <c r="H11137" s="102"/>
      <c r="I11137" s="103"/>
      <c r="J11137" s="102"/>
      <c r="L11137" s="100"/>
      <c r="M11137" s="100"/>
      <c r="N11137" s="100"/>
    </row>
    <row r="11138" spans="2:14">
      <c r="B11138" s="98"/>
      <c r="C11138" s="98"/>
      <c r="D11138" s="100"/>
      <c r="E11138" s="100"/>
      <c r="F11138" s="100"/>
      <c r="H11138" s="102"/>
      <c r="I11138" s="103"/>
      <c r="J11138" s="102"/>
      <c r="L11138" s="100"/>
      <c r="M11138" s="100"/>
      <c r="N11138" s="100"/>
    </row>
    <row r="11139" spans="2:14">
      <c r="B11139" s="98"/>
      <c r="C11139" s="98"/>
      <c r="D11139" s="100"/>
      <c r="E11139" s="100"/>
      <c r="F11139" s="100"/>
      <c r="H11139" s="102"/>
      <c r="I11139" s="103"/>
      <c r="J11139" s="102"/>
      <c r="L11139" s="100"/>
      <c r="M11139" s="100"/>
      <c r="N11139" s="100"/>
    </row>
    <row r="11140" spans="2:14">
      <c r="B11140" s="98"/>
      <c r="C11140" s="98"/>
      <c r="D11140" s="100"/>
      <c r="E11140" s="100"/>
      <c r="F11140" s="100"/>
      <c r="H11140" s="102"/>
      <c r="I11140" s="103"/>
      <c r="J11140" s="102"/>
      <c r="L11140" s="100"/>
      <c r="M11140" s="100"/>
      <c r="N11140" s="100"/>
    </row>
    <row r="11141" spans="2:14">
      <c r="B11141" s="98"/>
      <c r="C11141" s="98"/>
      <c r="D11141" s="100"/>
      <c r="E11141" s="100"/>
      <c r="F11141" s="100"/>
      <c r="H11141" s="102"/>
      <c r="I11141" s="103"/>
      <c r="J11141" s="102"/>
      <c r="L11141" s="100"/>
      <c r="M11141" s="100"/>
      <c r="N11141" s="100"/>
    </row>
    <row r="11142" spans="2:14">
      <c r="B11142" s="98"/>
      <c r="C11142" s="98"/>
      <c r="D11142" s="100"/>
      <c r="E11142" s="100"/>
      <c r="F11142" s="100"/>
      <c r="H11142" s="102"/>
      <c r="I11142" s="103"/>
      <c r="J11142" s="102"/>
      <c r="L11142" s="100"/>
      <c r="M11142" s="100"/>
      <c r="N11142" s="100"/>
    </row>
    <row r="11143" spans="2:14">
      <c r="B11143" s="98"/>
      <c r="C11143" s="98"/>
      <c r="D11143" s="100"/>
      <c r="E11143" s="100"/>
      <c r="F11143" s="100"/>
      <c r="H11143" s="102"/>
      <c r="I11143" s="103"/>
      <c r="J11143" s="102"/>
      <c r="L11143" s="100"/>
      <c r="M11143" s="100"/>
      <c r="N11143" s="100"/>
    </row>
    <row r="11144" spans="2:14">
      <c r="B11144" s="98"/>
      <c r="C11144" s="98"/>
      <c r="D11144" s="100"/>
      <c r="E11144" s="100"/>
      <c r="F11144" s="100"/>
      <c r="H11144" s="102"/>
      <c r="I11144" s="103"/>
      <c r="J11144" s="102"/>
      <c r="L11144" s="100"/>
      <c r="M11144" s="100"/>
      <c r="N11144" s="100"/>
    </row>
    <row r="11145" spans="2:14">
      <c r="B11145" s="98"/>
      <c r="C11145" s="98"/>
      <c r="D11145" s="100"/>
      <c r="E11145" s="100"/>
      <c r="F11145" s="100"/>
      <c r="H11145" s="102"/>
      <c r="I11145" s="103"/>
      <c r="J11145" s="102"/>
      <c r="L11145" s="100"/>
      <c r="M11145" s="100"/>
      <c r="N11145" s="100"/>
    </row>
    <row r="11146" spans="2:14">
      <c r="B11146" s="98"/>
      <c r="C11146" s="98"/>
      <c r="D11146" s="100"/>
      <c r="E11146" s="100"/>
      <c r="F11146" s="100"/>
      <c r="H11146" s="102"/>
      <c r="I11146" s="103"/>
      <c r="J11146" s="102"/>
      <c r="L11146" s="100"/>
      <c r="M11146" s="100"/>
      <c r="N11146" s="100"/>
    </row>
    <row r="11147" spans="2:14">
      <c r="B11147" s="98"/>
      <c r="C11147" s="98"/>
      <c r="D11147" s="100"/>
      <c r="E11147" s="100"/>
      <c r="F11147" s="100"/>
      <c r="H11147" s="102"/>
      <c r="I11147" s="103"/>
      <c r="J11147" s="102"/>
      <c r="L11147" s="100"/>
      <c r="M11147" s="100"/>
      <c r="N11147" s="100"/>
    </row>
    <row r="11148" spans="2:14">
      <c r="B11148" s="98"/>
      <c r="C11148" s="98"/>
      <c r="D11148" s="100"/>
      <c r="E11148" s="100"/>
      <c r="F11148" s="100"/>
      <c r="H11148" s="102"/>
      <c r="I11148" s="103"/>
      <c r="J11148" s="102"/>
      <c r="L11148" s="100"/>
      <c r="M11148" s="100"/>
      <c r="N11148" s="100"/>
    </row>
    <row r="11149" spans="2:14">
      <c r="B11149" s="98"/>
      <c r="C11149" s="98"/>
      <c r="D11149" s="100"/>
      <c r="E11149" s="100"/>
      <c r="F11149" s="100"/>
      <c r="H11149" s="102"/>
      <c r="I11149" s="103"/>
      <c r="J11149" s="102"/>
      <c r="L11149" s="100"/>
      <c r="M11149" s="100"/>
      <c r="N11149" s="100"/>
    </row>
    <row r="11150" spans="2:14">
      <c r="B11150" s="98"/>
      <c r="C11150" s="98"/>
      <c r="D11150" s="100"/>
      <c r="E11150" s="100"/>
      <c r="F11150" s="100"/>
      <c r="H11150" s="102"/>
      <c r="I11150" s="103"/>
      <c r="J11150" s="102"/>
      <c r="L11150" s="100"/>
      <c r="M11150" s="100"/>
      <c r="N11150" s="100"/>
    </row>
    <row r="11151" spans="2:14">
      <c r="B11151" s="98"/>
      <c r="C11151" s="98"/>
      <c r="D11151" s="100"/>
      <c r="E11151" s="100"/>
      <c r="F11151" s="100"/>
      <c r="H11151" s="102"/>
      <c r="I11151" s="103"/>
      <c r="J11151" s="102"/>
      <c r="L11151" s="100"/>
      <c r="M11151" s="100"/>
      <c r="N11151" s="100"/>
    </row>
    <row r="11152" spans="2:14">
      <c r="B11152" s="98"/>
      <c r="C11152" s="98"/>
      <c r="D11152" s="100"/>
      <c r="E11152" s="100"/>
      <c r="F11152" s="100"/>
      <c r="H11152" s="102"/>
      <c r="I11152" s="103"/>
      <c r="J11152" s="102"/>
      <c r="L11152" s="100"/>
      <c r="M11152" s="100"/>
      <c r="N11152" s="100"/>
    </row>
    <row r="11153" spans="2:14">
      <c r="B11153" s="98"/>
      <c r="C11153" s="98"/>
      <c r="D11153" s="100"/>
      <c r="E11153" s="100"/>
      <c r="F11153" s="100"/>
      <c r="H11153" s="102"/>
      <c r="I11153" s="103"/>
      <c r="J11153" s="102"/>
      <c r="L11153" s="100"/>
      <c r="M11153" s="100"/>
      <c r="N11153" s="100"/>
    </row>
    <row r="11154" spans="2:14">
      <c r="B11154" s="98"/>
      <c r="C11154" s="98"/>
      <c r="D11154" s="100"/>
      <c r="E11154" s="100"/>
      <c r="F11154" s="100"/>
      <c r="H11154" s="102"/>
      <c r="I11154" s="103"/>
      <c r="J11154" s="102"/>
      <c r="L11154" s="100"/>
      <c r="M11154" s="100"/>
      <c r="N11154" s="100"/>
    </row>
    <row r="11155" spans="2:14">
      <c r="B11155" s="98"/>
      <c r="C11155" s="98"/>
      <c r="D11155" s="100"/>
      <c r="E11155" s="100"/>
      <c r="F11155" s="100"/>
      <c r="H11155" s="102"/>
      <c r="I11155" s="103"/>
      <c r="J11155" s="102"/>
      <c r="L11155" s="100"/>
      <c r="M11155" s="100"/>
      <c r="N11155" s="100"/>
    </row>
    <row r="11156" spans="2:14">
      <c r="B11156" s="98"/>
      <c r="C11156" s="98"/>
      <c r="D11156" s="100"/>
      <c r="E11156" s="100"/>
      <c r="F11156" s="100"/>
      <c r="H11156" s="102"/>
      <c r="I11156" s="103"/>
      <c r="J11156" s="102"/>
      <c r="L11156" s="100"/>
      <c r="M11156" s="100"/>
      <c r="N11156" s="100"/>
    </row>
    <row r="11157" spans="2:14">
      <c r="B11157" s="98"/>
      <c r="C11157" s="98"/>
      <c r="D11157" s="100"/>
      <c r="E11157" s="100"/>
      <c r="F11157" s="100"/>
      <c r="H11157" s="102"/>
      <c r="I11157" s="103"/>
      <c r="J11157" s="102"/>
      <c r="L11157" s="100"/>
      <c r="M11157" s="100"/>
      <c r="N11157" s="100"/>
    </row>
    <row r="11158" spans="2:14">
      <c r="B11158" s="98"/>
      <c r="C11158" s="98"/>
      <c r="D11158" s="100"/>
      <c r="E11158" s="100"/>
      <c r="F11158" s="100"/>
      <c r="H11158" s="102"/>
      <c r="I11158" s="103"/>
      <c r="J11158" s="102"/>
      <c r="L11158" s="100"/>
      <c r="M11158" s="100"/>
      <c r="N11158" s="100"/>
    </row>
    <row r="11159" spans="2:14">
      <c r="B11159" s="98"/>
      <c r="C11159" s="98"/>
      <c r="D11159" s="100"/>
      <c r="E11159" s="100"/>
      <c r="F11159" s="100"/>
      <c r="H11159" s="102"/>
      <c r="I11159" s="103"/>
      <c r="J11159" s="102"/>
      <c r="L11159" s="100"/>
      <c r="M11159" s="100"/>
      <c r="N11159" s="100"/>
    </row>
    <row r="11160" spans="2:14">
      <c r="B11160" s="98"/>
      <c r="C11160" s="98"/>
      <c r="D11160" s="100"/>
      <c r="E11160" s="100"/>
      <c r="F11160" s="100"/>
      <c r="H11160" s="102"/>
      <c r="I11160" s="103"/>
      <c r="J11160" s="102"/>
      <c r="L11160" s="100"/>
      <c r="M11160" s="100"/>
      <c r="N11160" s="100"/>
    </row>
    <row r="11161" spans="2:14">
      <c r="B11161" s="98"/>
      <c r="C11161" s="98"/>
      <c r="D11161" s="100"/>
      <c r="E11161" s="100"/>
      <c r="F11161" s="100"/>
      <c r="H11161" s="102"/>
      <c r="I11161" s="103"/>
      <c r="J11161" s="102"/>
      <c r="L11161" s="100"/>
      <c r="M11161" s="100"/>
      <c r="N11161" s="100"/>
    </row>
    <row r="11162" spans="2:14">
      <c r="B11162" s="98"/>
      <c r="C11162" s="98"/>
      <c r="D11162" s="100"/>
      <c r="E11162" s="100"/>
      <c r="F11162" s="100"/>
      <c r="H11162" s="102"/>
      <c r="I11162" s="103"/>
      <c r="J11162" s="102"/>
      <c r="L11162" s="100"/>
      <c r="M11162" s="100"/>
      <c r="N11162" s="100"/>
    </row>
    <row r="11163" spans="2:14">
      <c r="B11163" s="98"/>
      <c r="C11163" s="98"/>
      <c r="D11163" s="100"/>
      <c r="E11163" s="100"/>
      <c r="F11163" s="100"/>
      <c r="H11163" s="102"/>
      <c r="I11163" s="103"/>
      <c r="J11163" s="102"/>
      <c r="L11163" s="100"/>
      <c r="M11163" s="100"/>
      <c r="N11163" s="100"/>
    </row>
    <row r="11164" spans="2:14">
      <c r="B11164" s="98"/>
      <c r="C11164" s="98"/>
      <c r="D11164" s="100"/>
      <c r="E11164" s="100"/>
      <c r="F11164" s="100"/>
      <c r="H11164" s="102"/>
      <c r="I11164" s="103"/>
      <c r="J11164" s="102"/>
      <c r="L11164" s="100"/>
      <c r="M11164" s="100"/>
      <c r="N11164" s="100"/>
    </row>
    <row r="11165" spans="2:14">
      <c r="B11165" s="98"/>
      <c r="C11165" s="98"/>
      <c r="D11165" s="100"/>
      <c r="E11165" s="100"/>
      <c r="F11165" s="100"/>
      <c r="H11165" s="102"/>
      <c r="I11165" s="103"/>
      <c r="J11165" s="102"/>
      <c r="L11165" s="100"/>
      <c r="M11165" s="100"/>
      <c r="N11165" s="100"/>
    </row>
    <row r="11166" spans="2:14">
      <c r="B11166" s="98"/>
      <c r="C11166" s="98"/>
      <c r="D11166" s="100"/>
      <c r="E11166" s="100"/>
      <c r="F11166" s="100"/>
      <c r="H11166" s="102"/>
      <c r="I11166" s="103"/>
      <c r="J11166" s="102"/>
      <c r="L11166" s="100"/>
      <c r="M11166" s="100"/>
      <c r="N11166" s="100"/>
    </row>
    <row r="11167" spans="2:14">
      <c r="B11167" s="98"/>
      <c r="C11167" s="98"/>
      <c r="D11167" s="100"/>
      <c r="E11167" s="100"/>
      <c r="F11167" s="100"/>
      <c r="H11167" s="102"/>
      <c r="I11167" s="103"/>
      <c r="J11167" s="102"/>
      <c r="L11167" s="100"/>
      <c r="M11167" s="100"/>
      <c r="N11167" s="100"/>
    </row>
    <row r="11168" spans="2:14">
      <c r="B11168" s="98"/>
      <c r="C11168" s="98"/>
      <c r="D11168" s="100"/>
      <c r="E11168" s="100"/>
      <c r="F11168" s="100"/>
      <c r="H11168" s="102"/>
      <c r="I11168" s="103"/>
      <c r="J11168" s="102"/>
      <c r="L11168" s="100"/>
      <c r="M11168" s="100"/>
      <c r="N11168" s="100"/>
    </row>
    <row r="11169" spans="2:14">
      <c r="B11169" s="98"/>
      <c r="C11169" s="98"/>
      <c r="D11169" s="100"/>
      <c r="E11169" s="100"/>
      <c r="F11169" s="100"/>
      <c r="H11169" s="102"/>
      <c r="I11169" s="103"/>
      <c r="J11169" s="102"/>
      <c r="L11169" s="100"/>
      <c r="M11169" s="100"/>
      <c r="N11169" s="100"/>
    </row>
    <row r="11170" spans="2:14">
      <c r="B11170" s="98"/>
      <c r="C11170" s="98"/>
      <c r="D11170" s="100"/>
      <c r="E11170" s="100"/>
      <c r="F11170" s="100"/>
      <c r="H11170" s="102"/>
      <c r="I11170" s="103"/>
      <c r="J11170" s="102"/>
      <c r="L11170" s="100"/>
      <c r="M11170" s="100"/>
      <c r="N11170" s="100"/>
    </row>
    <row r="11171" spans="2:14">
      <c r="B11171" s="98"/>
      <c r="C11171" s="98"/>
      <c r="D11171" s="100"/>
      <c r="E11171" s="100"/>
      <c r="F11171" s="100"/>
      <c r="H11171" s="102"/>
      <c r="I11171" s="103"/>
      <c r="J11171" s="102"/>
      <c r="L11171" s="100"/>
      <c r="M11171" s="100"/>
      <c r="N11171" s="100"/>
    </row>
    <row r="11172" spans="2:14">
      <c r="B11172" s="98"/>
      <c r="C11172" s="98"/>
      <c r="D11172" s="100"/>
      <c r="E11172" s="100"/>
      <c r="F11172" s="100"/>
      <c r="H11172" s="102"/>
      <c r="I11172" s="103"/>
      <c r="J11172" s="102"/>
      <c r="L11172" s="100"/>
      <c r="M11172" s="100"/>
      <c r="N11172" s="100"/>
    </row>
    <row r="11173" spans="2:14">
      <c r="B11173" s="98"/>
      <c r="C11173" s="98"/>
      <c r="D11173" s="100"/>
      <c r="E11173" s="100"/>
      <c r="F11173" s="100"/>
      <c r="H11173" s="102"/>
      <c r="I11173" s="103"/>
      <c r="J11173" s="102"/>
      <c r="L11173" s="100"/>
      <c r="M11173" s="100"/>
      <c r="N11173" s="100"/>
    </row>
    <row r="11174" spans="2:14">
      <c r="B11174" s="98"/>
      <c r="C11174" s="98"/>
      <c r="D11174" s="100"/>
      <c r="E11174" s="100"/>
      <c r="F11174" s="100"/>
      <c r="H11174" s="102"/>
      <c r="I11174" s="103"/>
      <c r="J11174" s="102"/>
      <c r="L11174" s="100"/>
      <c r="M11174" s="100"/>
      <c r="N11174" s="100"/>
    </row>
    <row r="11175" spans="2:14">
      <c r="B11175" s="98"/>
      <c r="C11175" s="98"/>
      <c r="D11175" s="100"/>
      <c r="E11175" s="100"/>
      <c r="F11175" s="100"/>
      <c r="H11175" s="102"/>
      <c r="I11175" s="103"/>
      <c r="J11175" s="102"/>
      <c r="L11175" s="100"/>
      <c r="M11175" s="100"/>
      <c r="N11175" s="100"/>
    </row>
    <row r="11176" spans="2:14">
      <c r="B11176" s="98"/>
      <c r="C11176" s="98"/>
      <c r="D11176" s="100"/>
      <c r="E11176" s="100"/>
      <c r="F11176" s="100"/>
      <c r="H11176" s="102"/>
      <c r="I11176" s="103"/>
      <c r="J11176" s="102"/>
      <c r="L11176" s="100"/>
      <c r="M11176" s="100"/>
      <c r="N11176" s="100"/>
    </row>
    <row r="11177" spans="2:14">
      <c r="B11177" s="98"/>
      <c r="C11177" s="98"/>
      <c r="D11177" s="100"/>
      <c r="E11177" s="100"/>
      <c r="F11177" s="100"/>
      <c r="H11177" s="102"/>
      <c r="I11177" s="103"/>
      <c r="J11177" s="102"/>
      <c r="L11177" s="100"/>
      <c r="M11177" s="100"/>
      <c r="N11177" s="100"/>
    </row>
    <row r="11178" spans="2:14">
      <c r="B11178" s="98"/>
      <c r="C11178" s="98"/>
      <c r="D11178" s="100"/>
      <c r="E11178" s="100"/>
      <c r="F11178" s="100"/>
      <c r="H11178" s="102"/>
      <c r="I11178" s="103"/>
      <c r="J11178" s="102"/>
      <c r="L11178" s="100"/>
      <c r="M11178" s="100"/>
      <c r="N11178" s="100"/>
    </row>
    <row r="11179" spans="2:14">
      <c r="B11179" s="98"/>
      <c r="C11179" s="98"/>
      <c r="D11179" s="100"/>
      <c r="E11179" s="100"/>
      <c r="F11179" s="100"/>
      <c r="H11179" s="102"/>
      <c r="I11179" s="103"/>
      <c r="J11179" s="102"/>
      <c r="L11179" s="100"/>
      <c r="M11179" s="100"/>
      <c r="N11179" s="100"/>
    </row>
    <row r="11180" spans="2:14">
      <c r="B11180" s="98"/>
      <c r="C11180" s="98"/>
      <c r="D11180" s="100"/>
      <c r="E11180" s="100"/>
      <c r="F11180" s="100"/>
      <c r="H11180" s="102"/>
      <c r="I11180" s="103"/>
      <c r="J11180" s="102"/>
      <c r="L11180" s="100"/>
      <c r="M11180" s="100"/>
      <c r="N11180" s="100"/>
    </row>
    <row r="11181" spans="2:14">
      <c r="B11181" s="98"/>
      <c r="C11181" s="98"/>
      <c r="D11181" s="100"/>
      <c r="E11181" s="100"/>
      <c r="F11181" s="100"/>
      <c r="H11181" s="102"/>
      <c r="I11181" s="103"/>
      <c r="J11181" s="102"/>
      <c r="L11181" s="100"/>
      <c r="M11181" s="100"/>
      <c r="N11181" s="100"/>
    </row>
    <row r="11182" spans="2:14">
      <c r="B11182" s="98"/>
      <c r="C11182" s="98"/>
      <c r="D11182" s="100"/>
      <c r="E11182" s="100"/>
      <c r="F11182" s="100"/>
      <c r="H11182" s="102"/>
      <c r="I11182" s="103"/>
      <c r="J11182" s="102"/>
      <c r="L11182" s="100"/>
      <c r="M11182" s="100"/>
      <c r="N11182" s="100"/>
    </row>
    <row r="11183" spans="2:14">
      <c r="B11183" s="98"/>
      <c r="C11183" s="98"/>
      <c r="D11183" s="100"/>
      <c r="E11183" s="100"/>
      <c r="F11183" s="100"/>
      <c r="H11183" s="102"/>
      <c r="I11183" s="103"/>
      <c r="J11183" s="102"/>
      <c r="L11183" s="100"/>
      <c r="M11183" s="100"/>
      <c r="N11183" s="100"/>
    </row>
    <row r="11184" spans="2:14">
      <c r="B11184" s="98"/>
      <c r="C11184" s="98"/>
      <c r="D11184" s="100"/>
      <c r="E11184" s="100"/>
      <c r="F11184" s="100"/>
      <c r="H11184" s="102"/>
      <c r="I11184" s="103"/>
      <c r="J11184" s="102"/>
      <c r="L11184" s="100"/>
      <c r="M11184" s="100"/>
      <c r="N11184" s="100"/>
    </row>
    <row r="11185" spans="2:14">
      <c r="B11185" s="98"/>
      <c r="C11185" s="98"/>
      <c r="D11185" s="100"/>
      <c r="E11185" s="100"/>
      <c r="F11185" s="100"/>
      <c r="H11185" s="102"/>
      <c r="I11185" s="103"/>
      <c r="J11185" s="102"/>
      <c r="L11185" s="100"/>
      <c r="M11185" s="100"/>
      <c r="N11185" s="100"/>
    </row>
    <row r="11186" spans="2:14">
      <c r="B11186" s="98"/>
      <c r="C11186" s="98"/>
      <c r="D11186" s="100"/>
      <c r="E11186" s="100"/>
      <c r="F11186" s="100"/>
      <c r="H11186" s="102"/>
      <c r="I11186" s="103"/>
      <c r="J11186" s="102"/>
      <c r="L11186" s="100"/>
      <c r="M11186" s="100"/>
      <c r="N11186" s="100"/>
    </row>
    <row r="11187" spans="2:14">
      <c r="B11187" s="98"/>
      <c r="C11187" s="98"/>
      <c r="D11187" s="100"/>
      <c r="E11187" s="100"/>
      <c r="F11187" s="100"/>
      <c r="H11187" s="102"/>
      <c r="I11187" s="103"/>
      <c r="J11187" s="102"/>
      <c r="L11187" s="100"/>
      <c r="M11187" s="100"/>
      <c r="N11187" s="100"/>
    </row>
    <row r="11188" spans="2:14">
      <c r="B11188" s="98"/>
      <c r="C11188" s="98"/>
      <c r="D11188" s="100"/>
      <c r="E11188" s="100"/>
      <c r="F11188" s="100"/>
      <c r="H11188" s="102"/>
      <c r="I11188" s="103"/>
      <c r="J11188" s="102"/>
      <c r="L11188" s="100"/>
      <c r="M11188" s="100"/>
      <c r="N11188" s="100"/>
    </row>
    <row r="11189" spans="2:14">
      <c r="B11189" s="98"/>
      <c r="C11189" s="98"/>
      <c r="D11189" s="100"/>
      <c r="E11189" s="100"/>
      <c r="F11189" s="100"/>
      <c r="H11189" s="102"/>
      <c r="I11189" s="103"/>
      <c r="J11189" s="102"/>
      <c r="L11189" s="100"/>
      <c r="M11189" s="100"/>
      <c r="N11189" s="100"/>
    </row>
    <row r="11190" spans="2:14">
      <c r="B11190" s="98"/>
      <c r="C11190" s="98"/>
      <c r="D11190" s="100"/>
      <c r="E11190" s="100"/>
      <c r="F11190" s="100"/>
      <c r="H11190" s="102"/>
      <c r="I11190" s="103"/>
      <c r="J11190" s="102"/>
      <c r="L11190" s="100"/>
      <c r="M11190" s="100"/>
      <c r="N11190" s="100"/>
    </row>
    <row r="11191" spans="2:14">
      <c r="B11191" s="98"/>
      <c r="C11191" s="98"/>
      <c r="D11191" s="100"/>
      <c r="E11191" s="100"/>
      <c r="F11191" s="100"/>
      <c r="H11191" s="102"/>
      <c r="I11191" s="103"/>
      <c r="J11191" s="102"/>
      <c r="L11191" s="100"/>
      <c r="M11191" s="100"/>
      <c r="N11191" s="100"/>
    </row>
    <row r="11192" spans="2:14">
      <c r="B11192" s="98"/>
      <c r="C11192" s="98"/>
      <c r="D11192" s="100"/>
      <c r="E11192" s="100"/>
      <c r="F11192" s="100"/>
      <c r="H11192" s="102"/>
      <c r="I11192" s="103"/>
      <c r="J11192" s="102"/>
      <c r="L11192" s="100"/>
      <c r="M11192" s="100"/>
      <c r="N11192" s="100"/>
    </row>
    <row r="11193" spans="2:14">
      <c r="B11193" s="98"/>
      <c r="C11193" s="98"/>
      <c r="D11193" s="100"/>
      <c r="E11193" s="100"/>
      <c r="F11193" s="100"/>
      <c r="H11193" s="102"/>
      <c r="I11193" s="103"/>
      <c r="J11193" s="102"/>
      <c r="L11193" s="100"/>
      <c r="M11193" s="100"/>
      <c r="N11193" s="100"/>
    </row>
    <row r="11194" spans="2:14">
      <c r="B11194" s="98"/>
      <c r="C11194" s="98"/>
      <c r="D11194" s="100"/>
      <c r="E11194" s="100"/>
      <c r="F11194" s="100"/>
      <c r="H11194" s="102"/>
      <c r="I11194" s="103"/>
      <c r="J11194" s="102"/>
      <c r="L11194" s="100"/>
      <c r="M11194" s="100"/>
      <c r="N11194" s="100"/>
    </row>
    <row r="11195" spans="2:14">
      <c r="B11195" s="98"/>
      <c r="C11195" s="98"/>
      <c r="D11195" s="100"/>
      <c r="E11195" s="100"/>
      <c r="F11195" s="100"/>
      <c r="H11195" s="102"/>
      <c r="I11195" s="103"/>
      <c r="J11195" s="102"/>
      <c r="L11195" s="100"/>
      <c r="M11195" s="100"/>
      <c r="N11195" s="100"/>
    </row>
    <row r="11196" spans="2:14">
      <c r="B11196" s="98"/>
      <c r="C11196" s="98"/>
      <c r="D11196" s="100"/>
      <c r="E11196" s="100"/>
      <c r="F11196" s="100"/>
      <c r="H11196" s="102"/>
      <c r="I11196" s="103"/>
      <c r="J11196" s="102"/>
      <c r="L11196" s="100"/>
      <c r="M11196" s="100"/>
      <c r="N11196" s="100"/>
    </row>
    <row r="11197" spans="2:14">
      <c r="B11197" s="98"/>
      <c r="C11197" s="98"/>
      <c r="D11197" s="100"/>
      <c r="E11197" s="100"/>
      <c r="F11197" s="100"/>
      <c r="H11197" s="102"/>
      <c r="I11197" s="103"/>
      <c r="J11197" s="102"/>
      <c r="L11197" s="100"/>
      <c r="M11197" s="100"/>
      <c r="N11197" s="100"/>
    </row>
    <row r="11198" spans="2:14">
      <c r="B11198" s="98"/>
      <c r="C11198" s="98"/>
      <c r="D11198" s="100"/>
      <c r="E11198" s="100"/>
      <c r="F11198" s="100"/>
      <c r="H11198" s="102"/>
      <c r="I11198" s="103"/>
      <c r="J11198" s="102"/>
      <c r="L11198" s="100"/>
      <c r="M11198" s="100"/>
      <c r="N11198" s="100"/>
    </row>
    <row r="11199" spans="2:14">
      <c r="B11199" s="98"/>
      <c r="C11199" s="98"/>
      <c r="D11199" s="100"/>
      <c r="E11199" s="100"/>
      <c r="F11199" s="100"/>
      <c r="H11199" s="102"/>
      <c r="I11199" s="103"/>
      <c r="J11199" s="102"/>
      <c r="L11199" s="100"/>
      <c r="M11199" s="100"/>
      <c r="N11199" s="100"/>
    </row>
    <row r="11200" spans="2:14">
      <c r="B11200" s="98"/>
      <c r="C11200" s="98"/>
      <c r="D11200" s="100"/>
      <c r="E11200" s="100"/>
      <c r="F11200" s="100"/>
      <c r="H11200" s="102"/>
      <c r="I11200" s="103"/>
      <c r="J11200" s="102"/>
      <c r="L11200" s="100"/>
      <c r="M11200" s="100"/>
      <c r="N11200" s="100"/>
    </row>
    <row r="11201" spans="2:14">
      <c r="B11201" s="98"/>
      <c r="C11201" s="98"/>
      <c r="D11201" s="100"/>
      <c r="E11201" s="100"/>
      <c r="F11201" s="100"/>
      <c r="H11201" s="102"/>
      <c r="I11201" s="103"/>
      <c r="J11201" s="102"/>
      <c r="L11201" s="100"/>
      <c r="M11201" s="100"/>
      <c r="N11201" s="100"/>
    </row>
    <row r="11202" spans="2:14">
      <c r="B11202" s="98"/>
      <c r="C11202" s="98"/>
      <c r="D11202" s="100"/>
      <c r="E11202" s="100"/>
      <c r="F11202" s="100"/>
      <c r="H11202" s="102"/>
      <c r="I11202" s="103"/>
      <c r="J11202" s="102"/>
      <c r="L11202" s="100"/>
      <c r="M11202" s="100"/>
      <c r="N11202" s="100"/>
    </row>
    <row r="11203" spans="2:14">
      <c r="B11203" s="98"/>
      <c r="C11203" s="98"/>
      <c r="D11203" s="100"/>
      <c r="E11203" s="100"/>
      <c r="F11203" s="100"/>
      <c r="H11203" s="102"/>
      <c r="I11203" s="103"/>
      <c r="J11203" s="102"/>
      <c r="L11203" s="100"/>
      <c r="M11203" s="100"/>
      <c r="N11203" s="100"/>
    </row>
    <row r="11204" spans="2:14">
      <c r="B11204" s="98"/>
      <c r="C11204" s="98"/>
      <c r="D11204" s="100"/>
      <c r="E11204" s="100"/>
      <c r="F11204" s="100"/>
      <c r="H11204" s="102"/>
      <c r="I11204" s="103"/>
      <c r="J11204" s="102"/>
      <c r="L11204" s="100"/>
      <c r="M11204" s="100"/>
      <c r="N11204" s="100"/>
    </row>
    <row r="11205" spans="2:14">
      <c r="B11205" s="98"/>
      <c r="C11205" s="98"/>
      <c r="D11205" s="100"/>
      <c r="E11205" s="100"/>
      <c r="F11205" s="100"/>
      <c r="H11205" s="102"/>
      <c r="I11205" s="103"/>
      <c r="J11205" s="102"/>
      <c r="L11205" s="100"/>
      <c r="M11205" s="100"/>
      <c r="N11205" s="100"/>
    </row>
    <row r="11206" spans="2:14">
      <c r="B11206" s="98"/>
      <c r="C11206" s="98"/>
      <c r="D11206" s="100"/>
      <c r="E11206" s="100"/>
      <c r="F11206" s="100"/>
      <c r="H11206" s="102"/>
      <c r="I11206" s="103"/>
      <c r="J11206" s="102"/>
      <c r="L11206" s="100"/>
      <c r="M11206" s="100"/>
      <c r="N11206" s="100"/>
    </row>
    <row r="11207" spans="2:14">
      <c r="B11207" s="98"/>
      <c r="C11207" s="98"/>
      <c r="D11207" s="100"/>
      <c r="E11207" s="100"/>
      <c r="F11207" s="100"/>
      <c r="H11207" s="102"/>
      <c r="I11207" s="103"/>
      <c r="J11207" s="102"/>
      <c r="L11207" s="100"/>
      <c r="M11207" s="100"/>
      <c r="N11207" s="100"/>
    </row>
    <row r="11208" spans="2:14">
      <c r="B11208" s="98"/>
      <c r="C11208" s="98"/>
      <c r="D11208" s="100"/>
      <c r="E11208" s="100"/>
      <c r="F11208" s="100"/>
      <c r="H11208" s="102"/>
      <c r="I11208" s="103"/>
      <c r="J11208" s="102"/>
      <c r="L11208" s="100"/>
      <c r="M11208" s="100"/>
      <c r="N11208" s="100"/>
    </row>
    <row r="11209" spans="2:14">
      <c r="B11209" s="98"/>
      <c r="C11209" s="98"/>
      <c r="D11209" s="100"/>
      <c r="E11209" s="100"/>
      <c r="F11209" s="100"/>
      <c r="H11209" s="102"/>
      <c r="I11209" s="103"/>
      <c r="J11209" s="102"/>
      <c r="L11209" s="100"/>
      <c r="M11209" s="100"/>
      <c r="N11209" s="100"/>
    </row>
    <row r="11210" spans="2:14">
      <c r="B11210" s="98"/>
      <c r="C11210" s="98"/>
      <c r="D11210" s="100"/>
      <c r="E11210" s="100"/>
      <c r="F11210" s="100"/>
      <c r="H11210" s="102"/>
      <c r="I11210" s="103"/>
      <c r="J11210" s="102"/>
      <c r="L11210" s="100"/>
      <c r="M11210" s="100"/>
      <c r="N11210" s="100"/>
    </row>
    <row r="11211" spans="2:14">
      <c r="B11211" s="98"/>
      <c r="C11211" s="98"/>
      <c r="D11211" s="100"/>
      <c r="E11211" s="100"/>
      <c r="F11211" s="100"/>
      <c r="H11211" s="102"/>
      <c r="I11211" s="103"/>
      <c r="J11211" s="102"/>
      <c r="L11211" s="100"/>
      <c r="M11211" s="100"/>
      <c r="N11211" s="100"/>
    </row>
    <row r="11212" spans="2:14">
      <c r="B11212" s="98"/>
      <c r="C11212" s="98"/>
      <c r="D11212" s="100"/>
      <c r="E11212" s="100"/>
      <c r="F11212" s="100"/>
      <c r="H11212" s="102"/>
      <c r="I11212" s="103"/>
      <c r="J11212" s="102"/>
      <c r="L11212" s="100"/>
      <c r="M11212" s="100"/>
      <c r="N11212" s="100"/>
    </row>
    <row r="11213" spans="2:14">
      <c r="B11213" s="98"/>
      <c r="C11213" s="98"/>
      <c r="D11213" s="100"/>
      <c r="E11213" s="100"/>
      <c r="F11213" s="100"/>
      <c r="H11213" s="102"/>
      <c r="I11213" s="103"/>
      <c r="J11213" s="102"/>
      <c r="L11213" s="100"/>
      <c r="M11213" s="100"/>
      <c r="N11213" s="100"/>
    </row>
    <row r="11214" spans="2:14">
      <c r="B11214" s="98"/>
      <c r="C11214" s="98"/>
      <c r="D11214" s="100"/>
      <c r="E11214" s="100"/>
      <c r="F11214" s="100"/>
      <c r="H11214" s="102"/>
      <c r="I11214" s="103"/>
      <c r="J11214" s="102"/>
      <c r="L11214" s="100"/>
      <c r="M11214" s="100"/>
      <c r="N11214" s="100"/>
    </row>
    <row r="11215" spans="2:14">
      <c r="B11215" s="98"/>
      <c r="C11215" s="98"/>
      <c r="D11215" s="100"/>
      <c r="E11215" s="100"/>
      <c r="F11215" s="100"/>
      <c r="H11215" s="102"/>
      <c r="I11215" s="103"/>
      <c r="J11215" s="102"/>
      <c r="L11215" s="100"/>
      <c r="M11215" s="100"/>
      <c r="N11215" s="100"/>
    </row>
    <row r="11216" spans="2:14">
      <c r="B11216" s="98"/>
      <c r="C11216" s="98"/>
      <c r="D11216" s="100"/>
      <c r="E11216" s="100"/>
      <c r="F11216" s="100"/>
      <c r="H11216" s="102"/>
      <c r="I11216" s="103"/>
      <c r="J11216" s="102"/>
      <c r="L11216" s="100"/>
      <c r="M11216" s="100"/>
      <c r="N11216" s="100"/>
    </row>
    <row r="11217" spans="2:14">
      <c r="B11217" s="98"/>
      <c r="C11217" s="98"/>
      <c r="D11217" s="100"/>
      <c r="E11217" s="100"/>
      <c r="F11217" s="100"/>
      <c r="H11217" s="102"/>
      <c r="I11217" s="103"/>
      <c r="J11217" s="102"/>
      <c r="L11217" s="100"/>
      <c r="M11217" s="100"/>
      <c r="N11217" s="100"/>
    </row>
    <row r="11218" spans="2:14">
      <c r="B11218" s="98"/>
      <c r="C11218" s="98"/>
      <c r="D11218" s="100"/>
      <c r="E11218" s="100"/>
      <c r="F11218" s="100"/>
      <c r="H11218" s="102"/>
      <c r="I11218" s="103"/>
      <c r="J11218" s="102"/>
      <c r="L11218" s="100"/>
      <c r="M11218" s="100"/>
      <c r="N11218" s="100"/>
    </row>
    <row r="11219" spans="2:14">
      <c r="B11219" s="98"/>
      <c r="C11219" s="98"/>
      <c r="D11219" s="100"/>
      <c r="E11219" s="100"/>
      <c r="F11219" s="100"/>
      <c r="H11219" s="102"/>
      <c r="I11219" s="103"/>
      <c r="J11219" s="102"/>
      <c r="L11219" s="100"/>
      <c r="M11219" s="100"/>
      <c r="N11219" s="100"/>
    </row>
    <row r="11220" spans="2:14">
      <c r="B11220" s="98"/>
      <c r="C11220" s="98"/>
      <c r="D11220" s="100"/>
      <c r="E11220" s="100"/>
      <c r="F11220" s="100"/>
      <c r="H11220" s="102"/>
      <c r="I11220" s="103"/>
      <c r="J11220" s="102"/>
      <c r="L11220" s="100"/>
      <c r="M11220" s="100"/>
      <c r="N11220" s="100"/>
    </row>
    <row r="11221" spans="2:14">
      <c r="B11221" s="98"/>
      <c r="C11221" s="98"/>
      <c r="D11221" s="100"/>
      <c r="E11221" s="100"/>
      <c r="F11221" s="100"/>
      <c r="H11221" s="102"/>
      <c r="I11221" s="103"/>
      <c r="J11221" s="102"/>
      <c r="L11221" s="100"/>
      <c r="M11221" s="100"/>
      <c r="N11221" s="100"/>
    </row>
    <row r="11222" spans="2:14">
      <c r="B11222" s="98"/>
      <c r="C11222" s="98"/>
      <c r="D11222" s="100"/>
      <c r="E11222" s="100"/>
      <c r="F11222" s="100"/>
      <c r="H11222" s="102"/>
      <c r="I11222" s="103"/>
      <c r="J11222" s="102"/>
      <c r="L11222" s="100"/>
      <c r="M11222" s="100"/>
      <c r="N11222" s="100"/>
    </row>
    <row r="11223" spans="2:14">
      <c r="B11223" s="98"/>
      <c r="C11223" s="98"/>
      <c r="D11223" s="100"/>
      <c r="E11223" s="100"/>
      <c r="F11223" s="100"/>
      <c r="H11223" s="102"/>
      <c r="I11223" s="103"/>
      <c r="J11223" s="102"/>
      <c r="L11223" s="100"/>
      <c r="M11223" s="100"/>
      <c r="N11223" s="100"/>
    </row>
    <row r="11224" spans="2:14">
      <c r="B11224" s="98"/>
      <c r="C11224" s="98"/>
      <c r="D11224" s="100"/>
      <c r="E11224" s="100"/>
      <c r="F11224" s="100"/>
      <c r="H11224" s="102"/>
      <c r="I11224" s="103"/>
      <c r="J11224" s="102"/>
      <c r="L11224" s="100"/>
      <c r="M11224" s="100"/>
      <c r="N11224" s="100"/>
    </row>
    <row r="11225" spans="2:14">
      <c r="B11225" s="98"/>
      <c r="C11225" s="98"/>
      <c r="D11225" s="100"/>
      <c r="E11225" s="100"/>
      <c r="F11225" s="100"/>
      <c r="H11225" s="102"/>
      <c r="I11225" s="103"/>
      <c r="J11225" s="102"/>
      <c r="L11225" s="100"/>
      <c r="M11225" s="100"/>
      <c r="N11225" s="100"/>
    </row>
    <row r="11226" spans="2:14">
      <c r="B11226" s="98"/>
      <c r="C11226" s="98"/>
      <c r="D11226" s="100"/>
      <c r="E11226" s="100"/>
      <c r="F11226" s="100"/>
      <c r="H11226" s="102"/>
      <c r="I11226" s="103"/>
      <c r="J11226" s="102"/>
      <c r="L11226" s="100"/>
      <c r="M11226" s="100"/>
      <c r="N11226" s="100"/>
    </row>
    <row r="11227" spans="2:14">
      <c r="B11227" s="98"/>
      <c r="C11227" s="98"/>
      <c r="D11227" s="100"/>
      <c r="E11227" s="100"/>
      <c r="F11227" s="100"/>
      <c r="H11227" s="102"/>
      <c r="I11227" s="103"/>
      <c r="J11227" s="102"/>
      <c r="L11227" s="100"/>
      <c r="M11227" s="100"/>
      <c r="N11227" s="100"/>
    </row>
    <row r="11228" spans="2:14">
      <c r="B11228" s="98"/>
      <c r="C11228" s="98"/>
      <c r="D11228" s="100"/>
      <c r="E11228" s="100"/>
      <c r="F11228" s="100"/>
      <c r="H11228" s="102"/>
      <c r="I11228" s="103"/>
      <c r="J11228" s="102"/>
      <c r="L11228" s="100"/>
      <c r="M11228" s="100"/>
      <c r="N11228" s="100"/>
    </row>
    <row r="11229" spans="2:14">
      <c r="B11229" s="98"/>
      <c r="C11229" s="98"/>
      <c r="D11229" s="100"/>
      <c r="E11229" s="100"/>
      <c r="F11229" s="100"/>
      <c r="H11229" s="102"/>
      <c r="I11229" s="103"/>
      <c r="J11229" s="102"/>
      <c r="L11229" s="100"/>
      <c r="M11229" s="100"/>
      <c r="N11229" s="100"/>
    </row>
    <row r="11230" spans="2:14">
      <c r="B11230" s="98"/>
      <c r="C11230" s="98"/>
      <c r="D11230" s="100"/>
      <c r="E11230" s="100"/>
      <c r="F11230" s="100"/>
      <c r="H11230" s="102"/>
      <c r="I11230" s="103"/>
      <c r="J11230" s="102"/>
      <c r="L11230" s="100"/>
      <c r="M11230" s="100"/>
      <c r="N11230" s="100"/>
    </row>
    <row r="11231" spans="2:14">
      <c r="B11231" s="98"/>
      <c r="C11231" s="98"/>
      <c r="D11231" s="100"/>
      <c r="E11231" s="100"/>
      <c r="F11231" s="100"/>
      <c r="H11231" s="102"/>
      <c r="I11231" s="103"/>
      <c r="J11231" s="102"/>
      <c r="L11231" s="100"/>
      <c r="M11231" s="100"/>
      <c r="N11231" s="100"/>
    </row>
    <row r="11232" spans="2:14">
      <c r="B11232" s="98"/>
      <c r="C11232" s="98"/>
      <c r="D11232" s="100"/>
      <c r="E11232" s="100"/>
      <c r="F11232" s="100"/>
      <c r="H11232" s="102"/>
      <c r="I11232" s="103"/>
      <c r="J11232" s="102"/>
      <c r="L11232" s="100"/>
      <c r="M11232" s="100"/>
      <c r="N11232" s="100"/>
    </row>
    <row r="11233" spans="2:14">
      <c r="B11233" s="98"/>
      <c r="C11233" s="98"/>
      <c r="D11233" s="100"/>
      <c r="E11233" s="100"/>
      <c r="F11233" s="100"/>
      <c r="H11233" s="102"/>
      <c r="I11233" s="103"/>
      <c r="J11233" s="102"/>
      <c r="L11233" s="100"/>
      <c r="M11233" s="100"/>
      <c r="N11233" s="100"/>
    </row>
    <row r="11234" spans="2:14">
      <c r="B11234" s="98"/>
      <c r="C11234" s="98"/>
      <c r="D11234" s="100"/>
      <c r="E11234" s="100"/>
      <c r="F11234" s="100"/>
      <c r="H11234" s="102"/>
      <c r="I11234" s="103"/>
      <c r="J11234" s="102"/>
      <c r="L11234" s="100"/>
      <c r="M11234" s="100"/>
      <c r="N11234" s="100"/>
    </row>
    <row r="11235" spans="2:14">
      <c r="B11235" s="98"/>
      <c r="C11235" s="98"/>
      <c r="D11235" s="100"/>
      <c r="E11235" s="100"/>
      <c r="F11235" s="100"/>
      <c r="H11235" s="102"/>
      <c r="I11235" s="103"/>
      <c r="J11235" s="102"/>
      <c r="L11235" s="100"/>
      <c r="M11235" s="100"/>
      <c r="N11235" s="100"/>
    </row>
    <row r="11236" spans="2:14">
      <c r="B11236" s="98"/>
      <c r="C11236" s="98"/>
      <c r="D11236" s="100"/>
      <c r="E11236" s="100"/>
      <c r="F11236" s="100"/>
      <c r="H11236" s="102"/>
      <c r="I11236" s="103"/>
      <c r="J11236" s="102"/>
      <c r="L11236" s="100"/>
      <c r="M11236" s="100"/>
      <c r="N11236" s="100"/>
    </row>
    <row r="11237" spans="2:14">
      <c r="B11237" s="98"/>
      <c r="C11237" s="98"/>
      <c r="D11237" s="100"/>
      <c r="E11237" s="100"/>
      <c r="F11237" s="100"/>
      <c r="H11237" s="102"/>
      <c r="I11237" s="103"/>
      <c r="J11237" s="102"/>
      <c r="L11237" s="100"/>
      <c r="M11237" s="100"/>
      <c r="N11237" s="100"/>
    </row>
    <row r="11238" spans="2:14">
      <c r="B11238" s="98"/>
      <c r="C11238" s="98"/>
      <c r="D11238" s="100"/>
      <c r="E11238" s="100"/>
      <c r="F11238" s="100"/>
      <c r="H11238" s="102"/>
      <c r="I11238" s="103"/>
      <c r="J11238" s="102"/>
      <c r="L11238" s="100"/>
      <c r="M11238" s="100"/>
      <c r="N11238" s="100"/>
    </row>
    <row r="11239" spans="2:14">
      <c r="B11239" s="98"/>
      <c r="C11239" s="98"/>
      <c r="D11239" s="100"/>
      <c r="E11239" s="100"/>
      <c r="F11239" s="100"/>
      <c r="H11239" s="102"/>
      <c r="I11239" s="103"/>
      <c r="J11239" s="102"/>
      <c r="L11239" s="100"/>
      <c r="M11239" s="100"/>
      <c r="N11239" s="100"/>
    </row>
    <row r="11240" spans="2:14">
      <c r="B11240" s="98"/>
      <c r="C11240" s="98"/>
      <c r="D11240" s="100"/>
      <c r="E11240" s="100"/>
      <c r="F11240" s="100"/>
      <c r="H11240" s="102"/>
      <c r="I11240" s="103"/>
      <c r="J11240" s="102"/>
      <c r="L11240" s="100"/>
      <c r="M11240" s="100"/>
      <c r="N11240" s="100"/>
    </row>
    <row r="11241" spans="2:14">
      <c r="B11241" s="98"/>
      <c r="C11241" s="98"/>
      <c r="D11241" s="100"/>
      <c r="E11241" s="100"/>
      <c r="F11241" s="100"/>
      <c r="H11241" s="102"/>
      <c r="I11241" s="103"/>
      <c r="J11241" s="102"/>
      <c r="L11241" s="100"/>
      <c r="M11241" s="100"/>
      <c r="N11241" s="100"/>
    </row>
    <row r="11242" spans="2:14">
      <c r="B11242" s="98"/>
      <c r="C11242" s="98"/>
      <c r="D11242" s="100"/>
      <c r="E11242" s="100"/>
      <c r="F11242" s="100"/>
      <c r="H11242" s="102"/>
      <c r="I11242" s="103"/>
      <c r="J11242" s="102"/>
      <c r="L11242" s="100"/>
      <c r="M11242" s="100"/>
      <c r="N11242" s="100"/>
    </row>
    <row r="11243" spans="2:14">
      <c r="B11243" s="98"/>
      <c r="C11243" s="98"/>
      <c r="D11243" s="100"/>
      <c r="E11243" s="100"/>
      <c r="F11243" s="100"/>
      <c r="H11243" s="102"/>
      <c r="I11243" s="103"/>
      <c r="J11243" s="102"/>
      <c r="L11243" s="100"/>
      <c r="M11243" s="100"/>
      <c r="N11243" s="100"/>
    </row>
    <row r="11244" spans="2:14">
      <c r="B11244" s="98"/>
      <c r="C11244" s="98"/>
      <c r="D11244" s="100"/>
      <c r="E11244" s="100"/>
      <c r="F11244" s="100"/>
      <c r="H11244" s="102"/>
      <c r="I11244" s="103"/>
      <c r="J11244" s="102"/>
      <c r="L11244" s="100"/>
      <c r="M11244" s="100"/>
      <c r="N11244" s="100"/>
    </row>
    <row r="11245" spans="2:14">
      <c r="B11245" s="98"/>
      <c r="C11245" s="98"/>
      <c r="D11245" s="100"/>
      <c r="E11245" s="100"/>
      <c r="F11245" s="100"/>
      <c r="H11245" s="102"/>
      <c r="I11245" s="103"/>
      <c r="J11245" s="102"/>
      <c r="L11245" s="100"/>
      <c r="M11245" s="100"/>
      <c r="N11245" s="100"/>
    </row>
    <row r="11246" spans="2:14">
      <c r="B11246" s="98"/>
      <c r="C11246" s="98"/>
      <c r="D11246" s="100"/>
      <c r="E11246" s="100"/>
      <c r="F11246" s="100"/>
      <c r="H11246" s="102"/>
      <c r="I11246" s="103"/>
      <c r="J11246" s="102"/>
      <c r="L11246" s="100"/>
      <c r="M11246" s="100"/>
      <c r="N11246" s="100"/>
    </row>
    <row r="11247" spans="2:14">
      <c r="B11247" s="98"/>
      <c r="C11247" s="98"/>
      <c r="D11247" s="100"/>
      <c r="E11247" s="100"/>
      <c r="F11247" s="100"/>
      <c r="H11247" s="102"/>
      <c r="I11247" s="103"/>
      <c r="J11247" s="102"/>
      <c r="L11247" s="100"/>
      <c r="M11247" s="100"/>
      <c r="N11247" s="100"/>
    </row>
    <row r="11248" spans="2:14">
      <c r="B11248" s="98"/>
      <c r="C11248" s="98"/>
      <c r="D11248" s="100"/>
      <c r="E11248" s="100"/>
      <c r="F11248" s="100"/>
      <c r="H11248" s="102"/>
      <c r="I11248" s="103"/>
      <c r="J11248" s="102"/>
      <c r="L11248" s="100"/>
      <c r="M11248" s="100"/>
      <c r="N11248" s="100"/>
    </row>
    <row r="11249" spans="2:14">
      <c r="B11249" s="98"/>
      <c r="C11249" s="98"/>
      <c r="D11249" s="100"/>
      <c r="E11249" s="100"/>
      <c r="F11249" s="100"/>
      <c r="H11249" s="102"/>
      <c r="I11249" s="103"/>
      <c r="J11249" s="102"/>
      <c r="L11249" s="100"/>
      <c r="M11249" s="100"/>
      <c r="N11249" s="100"/>
    </row>
    <row r="11250" spans="2:14">
      <c r="B11250" s="98"/>
      <c r="C11250" s="98"/>
      <c r="D11250" s="100"/>
      <c r="E11250" s="100"/>
      <c r="F11250" s="100"/>
      <c r="H11250" s="102"/>
      <c r="I11250" s="103"/>
      <c r="J11250" s="102"/>
      <c r="L11250" s="100"/>
      <c r="M11250" s="100"/>
      <c r="N11250" s="100"/>
    </row>
    <row r="11251" spans="2:14">
      <c r="B11251" s="98"/>
      <c r="C11251" s="98"/>
      <c r="D11251" s="100"/>
      <c r="E11251" s="100"/>
      <c r="F11251" s="100"/>
      <c r="H11251" s="102"/>
      <c r="I11251" s="103"/>
      <c r="J11251" s="102"/>
      <c r="L11251" s="100"/>
      <c r="M11251" s="100"/>
      <c r="N11251" s="100"/>
    </row>
    <row r="11252" spans="2:14">
      <c r="B11252" s="98"/>
      <c r="C11252" s="98"/>
      <c r="D11252" s="100"/>
      <c r="E11252" s="100"/>
      <c r="F11252" s="100"/>
      <c r="H11252" s="102"/>
      <c r="I11252" s="103"/>
      <c r="J11252" s="102"/>
      <c r="L11252" s="100"/>
      <c r="M11252" s="100"/>
      <c r="N11252" s="100"/>
    </row>
    <row r="11253" spans="2:14">
      <c r="B11253" s="98"/>
      <c r="C11253" s="98"/>
      <c r="D11253" s="100"/>
      <c r="E11253" s="100"/>
      <c r="F11253" s="100"/>
      <c r="H11253" s="102"/>
      <c r="I11253" s="103"/>
      <c r="J11253" s="102"/>
      <c r="L11253" s="100"/>
      <c r="M11253" s="100"/>
      <c r="N11253" s="100"/>
    </row>
    <row r="11254" spans="2:14">
      <c r="B11254" s="98"/>
      <c r="C11254" s="98"/>
      <c r="D11254" s="100"/>
      <c r="E11254" s="100"/>
      <c r="F11254" s="100"/>
      <c r="H11254" s="102"/>
      <c r="I11254" s="103"/>
      <c r="J11254" s="102"/>
      <c r="L11254" s="100"/>
      <c r="M11254" s="100"/>
      <c r="N11254" s="100"/>
    </row>
    <row r="11255" spans="2:14">
      <c r="B11255" s="98"/>
      <c r="C11255" s="98"/>
      <c r="D11255" s="100"/>
      <c r="E11255" s="100"/>
      <c r="F11255" s="100"/>
      <c r="H11255" s="102"/>
      <c r="I11255" s="103"/>
      <c r="J11255" s="102"/>
      <c r="L11255" s="100"/>
      <c r="M11255" s="100"/>
      <c r="N11255" s="100"/>
    </row>
    <row r="11256" spans="2:14">
      <c r="B11256" s="98"/>
      <c r="C11256" s="98"/>
      <c r="D11256" s="100"/>
      <c r="E11256" s="100"/>
      <c r="F11256" s="100"/>
      <c r="H11256" s="102"/>
      <c r="I11256" s="103"/>
      <c r="J11256" s="102"/>
      <c r="L11256" s="100"/>
      <c r="M11256" s="100"/>
      <c r="N11256" s="100"/>
    </row>
    <row r="11257" spans="2:14">
      <c r="B11257" s="98"/>
      <c r="C11257" s="98"/>
      <c r="D11257" s="100"/>
      <c r="E11257" s="100"/>
      <c r="F11257" s="100"/>
      <c r="H11257" s="102"/>
      <c r="I11257" s="103"/>
      <c r="J11257" s="102"/>
      <c r="L11257" s="100"/>
      <c r="M11257" s="100"/>
      <c r="N11257" s="100"/>
    </row>
    <row r="11258" spans="2:14">
      <c r="B11258" s="98"/>
      <c r="C11258" s="98"/>
      <c r="D11258" s="100"/>
      <c r="E11258" s="100"/>
      <c r="F11258" s="100"/>
      <c r="H11258" s="102"/>
      <c r="I11258" s="103"/>
      <c r="J11258" s="102"/>
      <c r="L11258" s="100"/>
      <c r="M11258" s="100"/>
      <c r="N11258" s="100"/>
    </row>
    <row r="11259" spans="2:14">
      <c r="B11259" s="98"/>
      <c r="C11259" s="98"/>
      <c r="D11259" s="100"/>
      <c r="E11259" s="100"/>
      <c r="F11259" s="100"/>
      <c r="H11259" s="102"/>
      <c r="I11259" s="103"/>
      <c r="J11259" s="102"/>
      <c r="L11259" s="100"/>
      <c r="M11259" s="100"/>
      <c r="N11259" s="100"/>
    </row>
    <row r="11260" spans="2:14">
      <c r="B11260" s="98"/>
      <c r="C11260" s="98"/>
      <c r="D11260" s="100"/>
      <c r="E11260" s="100"/>
      <c r="F11260" s="100"/>
      <c r="H11260" s="102"/>
      <c r="I11260" s="103"/>
      <c r="J11260" s="102"/>
      <c r="L11260" s="100"/>
      <c r="M11260" s="100"/>
      <c r="N11260" s="100"/>
    </row>
    <row r="11261" spans="2:14">
      <c r="B11261" s="98"/>
      <c r="C11261" s="98"/>
      <c r="D11261" s="100"/>
      <c r="E11261" s="100"/>
      <c r="F11261" s="100"/>
      <c r="H11261" s="102"/>
      <c r="I11261" s="103"/>
      <c r="J11261" s="102"/>
      <c r="L11261" s="100"/>
      <c r="M11261" s="100"/>
      <c r="N11261" s="100"/>
    </row>
    <row r="11262" spans="2:14">
      <c r="B11262" s="98"/>
      <c r="C11262" s="98"/>
      <c r="D11262" s="100"/>
      <c r="E11262" s="100"/>
      <c r="F11262" s="100"/>
      <c r="H11262" s="102"/>
      <c r="I11262" s="103"/>
      <c r="J11262" s="102"/>
      <c r="L11262" s="100"/>
      <c r="M11262" s="100"/>
      <c r="N11262" s="100"/>
    </row>
    <row r="11263" spans="2:14">
      <c r="B11263" s="98"/>
      <c r="C11263" s="98"/>
      <c r="D11263" s="100"/>
      <c r="E11263" s="100"/>
      <c r="F11263" s="100"/>
      <c r="H11263" s="102"/>
      <c r="I11263" s="103"/>
      <c r="J11263" s="102"/>
      <c r="L11263" s="100"/>
      <c r="M11263" s="100"/>
      <c r="N11263" s="100"/>
    </row>
    <row r="11264" spans="2:14">
      <c r="B11264" s="98"/>
      <c r="C11264" s="98"/>
      <c r="D11264" s="100"/>
      <c r="E11264" s="100"/>
      <c r="F11264" s="100"/>
      <c r="H11264" s="102"/>
      <c r="I11264" s="103"/>
      <c r="J11264" s="102"/>
      <c r="L11264" s="100"/>
      <c r="M11264" s="100"/>
      <c r="N11264" s="100"/>
    </row>
    <row r="11265" spans="2:14">
      <c r="B11265" s="98"/>
      <c r="C11265" s="98"/>
      <c r="D11265" s="100"/>
      <c r="E11265" s="100"/>
      <c r="F11265" s="100"/>
      <c r="H11265" s="102"/>
      <c r="I11265" s="103"/>
      <c r="J11265" s="102"/>
      <c r="L11265" s="100"/>
      <c r="M11265" s="100"/>
      <c r="N11265" s="100"/>
    </row>
    <row r="11266" spans="2:14">
      <c r="B11266" s="98"/>
      <c r="C11266" s="98"/>
      <c r="D11266" s="100"/>
      <c r="E11266" s="100"/>
      <c r="F11266" s="100"/>
      <c r="H11266" s="102"/>
      <c r="I11266" s="103"/>
      <c r="J11266" s="102"/>
      <c r="L11266" s="100"/>
      <c r="M11266" s="100"/>
      <c r="N11266" s="100"/>
    </row>
    <row r="11267" spans="2:14">
      <c r="B11267" s="98"/>
      <c r="C11267" s="98"/>
      <c r="D11267" s="100"/>
      <c r="E11267" s="100"/>
      <c r="F11267" s="100"/>
      <c r="H11267" s="102"/>
      <c r="I11267" s="103"/>
      <c r="J11267" s="102"/>
      <c r="L11267" s="100"/>
      <c r="M11267" s="100"/>
      <c r="N11267" s="100"/>
    </row>
    <row r="11268" spans="2:14">
      <c r="B11268" s="98"/>
      <c r="C11268" s="98"/>
      <c r="D11268" s="100"/>
      <c r="E11268" s="100"/>
      <c r="F11268" s="100"/>
      <c r="H11268" s="102"/>
      <c r="I11268" s="103"/>
      <c r="J11268" s="102"/>
      <c r="L11268" s="100"/>
      <c r="M11268" s="100"/>
      <c r="N11268" s="100"/>
    </row>
    <row r="11269" spans="2:14">
      <c r="B11269" s="98"/>
      <c r="C11269" s="98"/>
      <c r="D11269" s="100"/>
      <c r="E11269" s="100"/>
      <c r="F11269" s="100"/>
      <c r="H11269" s="102"/>
      <c r="I11269" s="103"/>
      <c r="J11269" s="102"/>
      <c r="L11269" s="100"/>
      <c r="M11269" s="100"/>
      <c r="N11269" s="100"/>
    </row>
    <row r="11270" spans="2:14">
      <c r="B11270" s="98"/>
      <c r="C11270" s="98"/>
      <c r="D11270" s="100"/>
      <c r="E11270" s="100"/>
      <c r="F11270" s="100"/>
      <c r="H11270" s="102"/>
      <c r="I11270" s="103"/>
      <c r="J11270" s="102"/>
      <c r="L11270" s="100"/>
      <c r="M11270" s="100"/>
      <c r="N11270" s="100"/>
    </row>
    <row r="11271" spans="2:14">
      <c r="B11271" s="98"/>
      <c r="C11271" s="98"/>
      <c r="D11271" s="100"/>
      <c r="E11271" s="100"/>
      <c r="F11271" s="100"/>
      <c r="H11271" s="102"/>
      <c r="I11271" s="103"/>
      <c r="J11271" s="102"/>
      <c r="L11271" s="100"/>
      <c r="M11271" s="100"/>
      <c r="N11271" s="100"/>
    </row>
    <row r="11272" spans="2:14">
      <c r="B11272" s="98"/>
      <c r="C11272" s="98"/>
      <c r="D11272" s="100"/>
      <c r="E11272" s="100"/>
      <c r="F11272" s="100"/>
      <c r="H11272" s="102"/>
      <c r="I11272" s="103"/>
      <c r="J11272" s="102"/>
      <c r="L11272" s="100"/>
      <c r="M11272" s="100"/>
      <c r="N11272" s="100"/>
    </row>
    <row r="11273" spans="2:14">
      <c r="B11273" s="98"/>
      <c r="C11273" s="98"/>
      <c r="D11273" s="100"/>
      <c r="E11273" s="100"/>
      <c r="F11273" s="100"/>
      <c r="H11273" s="102"/>
      <c r="I11273" s="103"/>
      <c r="J11273" s="102"/>
      <c r="L11273" s="100"/>
      <c r="M11273" s="100"/>
      <c r="N11273" s="100"/>
    </row>
    <row r="11274" spans="2:14">
      <c r="B11274" s="98"/>
      <c r="C11274" s="98"/>
      <c r="D11274" s="100"/>
      <c r="E11274" s="100"/>
      <c r="F11274" s="100"/>
      <c r="H11274" s="102"/>
      <c r="I11274" s="103"/>
      <c r="J11274" s="102"/>
      <c r="L11274" s="100"/>
      <c r="M11274" s="100"/>
      <c r="N11274" s="100"/>
    </row>
    <row r="11275" spans="2:14">
      <c r="B11275" s="98"/>
      <c r="C11275" s="98"/>
      <c r="D11275" s="100"/>
      <c r="E11275" s="100"/>
      <c r="F11275" s="100"/>
      <c r="H11275" s="102"/>
      <c r="I11275" s="103"/>
      <c r="J11275" s="102"/>
      <c r="L11275" s="100"/>
      <c r="M11275" s="100"/>
      <c r="N11275" s="100"/>
    </row>
    <row r="11276" spans="2:14">
      <c r="B11276" s="98"/>
      <c r="C11276" s="98"/>
      <c r="D11276" s="100"/>
      <c r="E11276" s="100"/>
      <c r="F11276" s="100"/>
      <c r="H11276" s="102"/>
      <c r="I11276" s="103"/>
      <c r="J11276" s="102"/>
      <c r="L11276" s="100"/>
      <c r="M11276" s="100"/>
      <c r="N11276" s="100"/>
    </row>
    <row r="11277" spans="2:14">
      <c r="B11277" s="98"/>
      <c r="C11277" s="98"/>
      <c r="D11277" s="100"/>
      <c r="E11277" s="100"/>
      <c r="F11277" s="100"/>
      <c r="H11277" s="102"/>
      <c r="I11277" s="103"/>
      <c r="J11277" s="102"/>
      <c r="L11277" s="100"/>
      <c r="M11277" s="100"/>
      <c r="N11277" s="100"/>
    </row>
    <row r="11278" spans="2:14">
      <c r="B11278" s="98"/>
      <c r="C11278" s="98"/>
      <c r="D11278" s="100"/>
      <c r="E11278" s="100"/>
      <c r="F11278" s="100"/>
      <c r="H11278" s="102"/>
      <c r="I11278" s="103"/>
      <c r="J11278" s="102"/>
      <c r="L11278" s="100"/>
      <c r="M11278" s="100"/>
      <c r="N11278" s="100"/>
    </row>
    <row r="11279" spans="2:14">
      <c r="B11279" s="98"/>
      <c r="C11279" s="98"/>
      <c r="D11279" s="100"/>
      <c r="E11279" s="100"/>
      <c r="F11279" s="100"/>
      <c r="H11279" s="102"/>
      <c r="I11279" s="103"/>
      <c r="J11279" s="102"/>
      <c r="L11279" s="100"/>
      <c r="M11279" s="100"/>
      <c r="N11279" s="100"/>
    </row>
    <row r="11280" spans="2:14">
      <c r="B11280" s="98"/>
      <c r="C11280" s="98"/>
      <c r="D11280" s="100"/>
      <c r="E11280" s="100"/>
      <c r="F11280" s="100"/>
      <c r="H11280" s="102"/>
      <c r="I11280" s="103"/>
      <c r="J11280" s="102"/>
      <c r="L11280" s="100"/>
      <c r="M11280" s="100"/>
      <c r="N11280" s="100"/>
    </row>
    <row r="11281" spans="2:14">
      <c r="B11281" s="98"/>
      <c r="C11281" s="98"/>
      <c r="D11281" s="100"/>
      <c r="E11281" s="100"/>
      <c r="F11281" s="100"/>
      <c r="H11281" s="102"/>
      <c r="I11281" s="103"/>
      <c r="J11281" s="102"/>
      <c r="L11281" s="100"/>
      <c r="M11281" s="100"/>
      <c r="N11281" s="100"/>
    </row>
    <row r="11282" spans="2:14">
      <c r="B11282" s="98"/>
      <c r="C11282" s="98"/>
      <c r="D11282" s="100"/>
      <c r="E11282" s="100"/>
      <c r="F11282" s="100"/>
      <c r="H11282" s="102"/>
      <c r="I11282" s="103"/>
      <c r="J11282" s="102"/>
      <c r="L11282" s="100"/>
      <c r="M11282" s="100"/>
      <c r="N11282" s="100"/>
    </row>
    <row r="11283" spans="2:14">
      <c r="B11283" s="98"/>
      <c r="C11283" s="98"/>
      <c r="D11283" s="100"/>
      <c r="E11283" s="100"/>
      <c r="F11283" s="100"/>
      <c r="H11283" s="102"/>
      <c r="I11283" s="103"/>
      <c r="J11283" s="102"/>
      <c r="L11283" s="100"/>
      <c r="M11283" s="100"/>
      <c r="N11283" s="100"/>
    </row>
    <row r="11284" spans="2:14">
      <c r="B11284" s="98"/>
      <c r="C11284" s="98"/>
      <c r="D11284" s="100"/>
      <c r="E11284" s="100"/>
      <c r="F11284" s="100"/>
      <c r="H11284" s="102"/>
      <c r="I11284" s="103"/>
      <c r="J11284" s="102"/>
      <c r="L11284" s="100"/>
      <c r="M11284" s="100"/>
      <c r="N11284" s="100"/>
    </row>
    <row r="11285" spans="2:14">
      <c r="B11285" s="98"/>
      <c r="C11285" s="98"/>
      <c r="D11285" s="100"/>
      <c r="E11285" s="100"/>
      <c r="F11285" s="100"/>
      <c r="H11285" s="102"/>
      <c r="I11285" s="103"/>
      <c r="J11285" s="102"/>
      <c r="L11285" s="100"/>
      <c r="M11285" s="100"/>
      <c r="N11285" s="100"/>
    </row>
    <row r="11286" spans="2:14">
      <c r="B11286" s="98"/>
      <c r="C11286" s="98"/>
      <c r="D11286" s="100"/>
      <c r="E11286" s="100"/>
      <c r="F11286" s="100"/>
      <c r="H11286" s="102"/>
      <c r="I11286" s="103"/>
      <c r="J11286" s="102"/>
      <c r="L11286" s="100"/>
      <c r="M11286" s="100"/>
      <c r="N11286" s="100"/>
    </row>
    <row r="11287" spans="2:14">
      <c r="B11287" s="98"/>
      <c r="C11287" s="98"/>
      <c r="D11287" s="100"/>
      <c r="E11287" s="100"/>
      <c r="F11287" s="100"/>
      <c r="H11287" s="102"/>
      <c r="I11287" s="103"/>
      <c r="J11287" s="102"/>
      <c r="L11287" s="100"/>
      <c r="M11287" s="100"/>
      <c r="N11287" s="100"/>
    </row>
    <row r="11288" spans="2:14">
      <c r="B11288" s="98"/>
      <c r="C11288" s="98"/>
      <c r="D11288" s="100"/>
      <c r="E11288" s="100"/>
      <c r="F11288" s="100"/>
      <c r="H11288" s="102"/>
      <c r="I11288" s="103"/>
      <c r="J11288" s="102"/>
      <c r="L11288" s="100"/>
      <c r="M11288" s="100"/>
      <c r="N11288" s="100"/>
    </row>
    <row r="11289" spans="2:14">
      <c r="B11289" s="98"/>
      <c r="C11289" s="98"/>
      <c r="D11289" s="100"/>
      <c r="E11289" s="100"/>
      <c r="F11289" s="100"/>
      <c r="H11289" s="102"/>
      <c r="I11289" s="103"/>
      <c r="J11289" s="102"/>
      <c r="L11289" s="100"/>
      <c r="M11289" s="100"/>
      <c r="N11289" s="100"/>
    </row>
    <row r="11290" spans="2:14">
      <c r="B11290" s="98"/>
      <c r="C11290" s="98"/>
      <c r="D11290" s="100"/>
      <c r="E11290" s="100"/>
      <c r="F11290" s="100"/>
      <c r="H11290" s="102"/>
      <c r="I11290" s="103"/>
      <c r="J11290" s="102"/>
      <c r="L11290" s="100"/>
      <c r="M11290" s="100"/>
      <c r="N11290" s="100"/>
    </row>
    <row r="11291" spans="2:14">
      <c r="B11291" s="98"/>
      <c r="C11291" s="98"/>
      <c r="D11291" s="100"/>
      <c r="E11291" s="100"/>
      <c r="F11291" s="100"/>
      <c r="H11291" s="102"/>
      <c r="I11291" s="103"/>
      <c r="J11291" s="102"/>
      <c r="L11291" s="100"/>
      <c r="M11291" s="100"/>
      <c r="N11291" s="100"/>
    </row>
    <row r="11292" spans="2:14">
      <c r="B11292" s="98"/>
      <c r="C11292" s="98"/>
      <c r="D11292" s="100"/>
      <c r="E11292" s="100"/>
      <c r="F11292" s="100"/>
      <c r="H11292" s="102"/>
      <c r="I11292" s="103"/>
      <c r="J11292" s="102"/>
      <c r="L11292" s="100"/>
      <c r="M11292" s="100"/>
      <c r="N11292" s="100"/>
    </row>
    <row r="11293" spans="2:14">
      <c r="B11293" s="98"/>
      <c r="C11293" s="98"/>
      <c r="D11293" s="100"/>
      <c r="E11293" s="100"/>
      <c r="F11293" s="100"/>
      <c r="H11293" s="102"/>
      <c r="I11293" s="103"/>
      <c r="J11293" s="102"/>
      <c r="L11293" s="100"/>
      <c r="M11293" s="100"/>
      <c r="N11293" s="100"/>
    </row>
    <row r="11294" spans="2:14">
      <c r="B11294" s="98"/>
      <c r="C11294" s="98"/>
      <c r="D11294" s="100"/>
      <c r="E11294" s="100"/>
      <c r="F11294" s="100"/>
      <c r="H11294" s="102"/>
      <c r="I11294" s="103"/>
      <c r="J11294" s="102"/>
      <c r="L11294" s="100"/>
      <c r="M11294" s="100"/>
      <c r="N11294" s="100"/>
    </row>
    <row r="11295" spans="2:14">
      <c r="B11295" s="98"/>
      <c r="C11295" s="98"/>
      <c r="D11295" s="100"/>
      <c r="E11295" s="100"/>
      <c r="F11295" s="100"/>
      <c r="H11295" s="102"/>
      <c r="I11295" s="103"/>
      <c r="J11295" s="102"/>
      <c r="L11295" s="100"/>
      <c r="M11295" s="100"/>
      <c r="N11295" s="100"/>
    </row>
    <row r="11296" spans="2:14">
      <c r="B11296" s="98"/>
      <c r="C11296" s="98"/>
      <c r="D11296" s="100"/>
      <c r="E11296" s="100"/>
      <c r="F11296" s="100"/>
      <c r="H11296" s="102"/>
      <c r="I11296" s="103"/>
      <c r="J11296" s="102"/>
      <c r="L11296" s="100"/>
      <c r="M11296" s="100"/>
      <c r="N11296" s="100"/>
    </row>
    <row r="11297" spans="2:14">
      <c r="B11297" s="98"/>
      <c r="C11297" s="98"/>
      <c r="D11297" s="100"/>
      <c r="E11297" s="100"/>
      <c r="F11297" s="100"/>
      <c r="H11297" s="102"/>
      <c r="I11297" s="103"/>
      <c r="J11297" s="102"/>
      <c r="L11297" s="100"/>
      <c r="M11297" s="100"/>
      <c r="N11297" s="100"/>
    </row>
    <row r="11298" spans="2:14">
      <c r="B11298" s="98"/>
      <c r="C11298" s="98"/>
      <c r="D11298" s="100"/>
      <c r="E11298" s="100"/>
      <c r="F11298" s="100"/>
      <c r="H11298" s="102"/>
      <c r="I11298" s="103"/>
      <c r="J11298" s="102"/>
      <c r="L11298" s="100"/>
      <c r="M11298" s="100"/>
      <c r="N11298" s="100"/>
    </row>
    <row r="11299" spans="2:14">
      <c r="B11299" s="98"/>
      <c r="C11299" s="98"/>
      <c r="D11299" s="100"/>
      <c r="E11299" s="100"/>
      <c r="F11299" s="100"/>
      <c r="H11299" s="102"/>
      <c r="I11299" s="103"/>
      <c r="J11299" s="102"/>
      <c r="L11299" s="100"/>
      <c r="M11299" s="100"/>
      <c r="N11299" s="100"/>
    </row>
    <row r="11300" spans="2:14">
      <c r="B11300" s="98"/>
      <c r="C11300" s="98"/>
      <c r="D11300" s="100"/>
      <c r="E11300" s="100"/>
      <c r="F11300" s="100"/>
      <c r="H11300" s="102"/>
      <c r="I11300" s="103"/>
      <c r="J11300" s="102"/>
      <c r="L11300" s="100"/>
      <c r="M11300" s="100"/>
      <c r="N11300" s="100"/>
    </row>
    <row r="11301" spans="2:14">
      <c r="B11301" s="98"/>
      <c r="C11301" s="98"/>
      <c r="D11301" s="100"/>
      <c r="E11301" s="100"/>
      <c r="F11301" s="100"/>
      <c r="H11301" s="102"/>
      <c r="I11301" s="103"/>
      <c r="J11301" s="102"/>
      <c r="L11301" s="100"/>
      <c r="M11301" s="100"/>
      <c r="N11301" s="100"/>
    </row>
    <row r="11302" spans="2:14">
      <c r="B11302" s="98"/>
      <c r="C11302" s="98"/>
      <c r="D11302" s="100"/>
      <c r="E11302" s="100"/>
      <c r="F11302" s="100"/>
      <c r="H11302" s="102"/>
      <c r="I11302" s="103"/>
      <c r="J11302" s="102"/>
      <c r="L11302" s="100"/>
      <c r="M11302" s="100"/>
      <c r="N11302" s="100"/>
    </row>
    <row r="11303" spans="2:14">
      <c r="B11303" s="98"/>
      <c r="C11303" s="98"/>
      <c r="D11303" s="100"/>
      <c r="E11303" s="100"/>
      <c r="F11303" s="100"/>
      <c r="H11303" s="102"/>
      <c r="I11303" s="103"/>
      <c r="J11303" s="102"/>
      <c r="L11303" s="100"/>
      <c r="M11303" s="100"/>
      <c r="N11303" s="100"/>
    </row>
    <row r="11304" spans="2:14">
      <c r="B11304" s="98"/>
      <c r="C11304" s="98"/>
      <c r="D11304" s="100"/>
      <c r="E11304" s="100"/>
      <c r="F11304" s="100"/>
      <c r="H11304" s="102"/>
      <c r="I11304" s="103"/>
      <c r="J11304" s="102"/>
      <c r="L11304" s="100"/>
      <c r="M11304" s="100"/>
      <c r="N11304" s="100"/>
    </row>
    <row r="11305" spans="2:14">
      <c r="B11305" s="98"/>
      <c r="C11305" s="98"/>
      <c r="D11305" s="100"/>
      <c r="E11305" s="100"/>
      <c r="F11305" s="100"/>
      <c r="H11305" s="102"/>
      <c r="I11305" s="103"/>
      <c r="J11305" s="102"/>
      <c r="L11305" s="100"/>
      <c r="M11305" s="100"/>
      <c r="N11305" s="100"/>
    </row>
    <row r="11306" spans="2:14">
      <c r="B11306" s="98"/>
      <c r="C11306" s="98"/>
      <c r="D11306" s="100"/>
      <c r="E11306" s="100"/>
      <c r="F11306" s="100"/>
      <c r="H11306" s="102"/>
      <c r="I11306" s="103"/>
      <c r="J11306" s="102"/>
      <c r="L11306" s="100"/>
      <c r="M11306" s="100"/>
      <c r="N11306" s="100"/>
    </row>
    <row r="11307" spans="2:14">
      <c r="B11307" s="98"/>
      <c r="C11307" s="98"/>
      <c r="D11307" s="100"/>
      <c r="E11307" s="100"/>
      <c r="F11307" s="100"/>
      <c r="H11307" s="102"/>
      <c r="I11307" s="103"/>
      <c r="J11307" s="102"/>
      <c r="L11307" s="100"/>
      <c r="M11307" s="100"/>
      <c r="N11307" s="100"/>
    </row>
    <row r="11308" spans="2:14">
      <c r="B11308" s="98"/>
      <c r="C11308" s="98"/>
      <c r="D11308" s="100"/>
      <c r="E11308" s="100"/>
      <c r="F11308" s="100"/>
      <c r="H11308" s="102"/>
      <c r="I11308" s="103"/>
      <c r="J11308" s="102"/>
      <c r="L11308" s="100"/>
      <c r="M11308" s="100"/>
      <c r="N11308" s="100"/>
    </row>
    <row r="11309" spans="2:14">
      <c r="B11309" s="98"/>
      <c r="C11309" s="98"/>
      <c r="D11309" s="100"/>
      <c r="E11309" s="100"/>
      <c r="F11309" s="100"/>
      <c r="H11309" s="102"/>
      <c r="I11309" s="103"/>
      <c r="J11309" s="102"/>
      <c r="L11309" s="100"/>
      <c r="M11309" s="100"/>
      <c r="N11309" s="100"/>
    </row>
    <row r="11310" spans="2:14">
      <c r="B11310" s="98"/>
      <c r="C11310" s="98"/>
      <c r="D11310" s="100"/>
      <c r="E11310" s="100"/>
      <c r="F11310" s="100"/>
      <c r="H11310" s="102"/>
      <c r="I11310" s="103"/>
      <c r="J11310" s="102"/>
      <c r="L11310" s="100"/>
      <c r="M11310" s="100"/>
      <c r="N11310" s="100"/>
    </row>
    <row r="11311" spans="2:14">
      <c r="B11311" s="98"/>
      <c r="C11311" s="98"/>
      <c r="D11311" s="100"/>
      <c r="E11311" s="100"/>
      <c r="F11311" s="100"/>
      <c r="H11311" s="102"/>
      <c r="I11311" s="103"/>
      <c r="J11311" s="102"/>
      <c r="L11311" s="100"/>
      <c r="M11311" s="100"/>
      <c r="N11311" s="100"/>
    </row>
    <row r="11312" spans="2:14">
      <c r="B11312" s="98"/>
      <c r="C11312" s="98"/>
      <c r="D11312" s="100"/>
      <c r="E11312" s="100"/>
      <c r="F11312" s="100"/>
      <c r="H11312" s="102"/>
      <c r="I11312" s="103"/>
      <c r="J11312" s="102"/>
      <c r="L11312" s="100"/>
      <c r="M11312" s="100"/>
      <c r="N11312" s="100"/>
    </row>
    <row r="11313" spans="2:14">
      <c r="B11313" s="98"/>
      <c r="C11313" s="98"/>
      <c r="D11313" s="100"/>
      <c r="E11313" s="100"/>
      <c r="F11313" s="100"/>
      <c r="H11313" s="102"/>
      <c r="I11313" s="103"/>
      <c r="J11313" s="102"/>
      <c r="L11313" s="100"/>
      <c r="M11313" s="100"/>
      <c r="N11313" s="100"/>
    </row>
    <row r="11314" spans="2:14">
      <c r="B11314" s="98"/>
      <c r="C11314" s="98"/>
      <c r="D11314" s="100"/>
      <c r="E11314" s="100"/>
      <c r="F11314" s="100"/>
      <c r="H11314" s="102"/>
      <c r="I11314" s="103"/>
      <c r="J11314" s="102"/>
      <c r="L11314" s="100"/>
      <c r="M11314" s="100"/>
      <c r="N11314" s="100"/>
    </row>
    <row r="11315" spans="2:14">
      <c r="B11315" s="98"/>
      <c r="C11315" s="98"/>
      <c r="D11315" s="100"/>
      <c r="E11315" s="100"/>
      <c r="F11315" s="100"/>
      <c r="H11315" s="102"/>
      <c r="I11315" s="103"/>
      <c r="J11315" s="102"/>
      <c r="L11315" s="100"/>
      <c r="M11315" s="100"/>
      <c r="N11315" s="100"/>
    </row>
    <row r="11316" spans="2:14">
      <c r="B11316" s="98"/>
      <c r="C11316" s="98"/>
      <c r="D11316" s="100"/>
      <c r="E11316" s="100"/>
      <c r="F11316" s="100"/>
      <c r="H11316" s="102"/>
      <c r="I11316" s="103"/>
      <c r="J11316" s="102"/>
      <c r="L11316" s="100"/>
      <c r="M11316" s="100"/>
      <c r="N11316" s="100"/>
    </row>
    <row r="11317" spans="2:14">
      <c r="B11317" s="98"/>
      <c r="C11317" s="98"/>
      <c r="D11317" s="100"/>
      <c r="E11317" s="100"/>
      <c r="F11317" s="100"/>
      <c r="H11317" s="102"/>
      <c r="I11317" s="103"/>
      <c r="J11317" s="102"/>
      <c r="L11317" s="100"/>
      <c r="M11317" s="100"/>
      <c r="N11317" s="100"/>
    </row>
    <row r="11318" spans="2:14">
      <c r="B11318" s="98"/>
      <c r="C11318" s="98"/>
      <c r="D11318" s="100"/>
      <c r="E11318" s="100"/>
      <c r="F11318" s="100"/>
      <c r="H11318" s="102"/>
      <c r="I11318" s="103"/>
      <c r="J11318" s="102"/>
      <c r="L11318" s="100"/>
      <c r="M11318" s="100"/>
      <c r="N11318" s="100"/>
    </row>
    <row r="11319" spans="2:14">
      <c r="B11319" s="98"/>
      <c r="C11319" s="98"/>
      <c r="D11319" s="100"/>
      <c r="E11319" s="100"/>
      <c r="F11319" s="100"/>
      <c r="H11319" s="102"/>
      <c r="I11319" s="103"/>
      <c r="J11319" s="102"/>
      <c r="L11319" s="100"/>
      <c r="M11319" s="100"/>
      <c r="N11319" s="100"/>
    </row>
    <row r="11320" spans="2:14">
      <c r="B11320" s="98"/>
      <c r="C11320" s="98"/>
      <c r="D11320" s="100"/>
      <c r="E11320" s="100"/>
      <c r="F11320" s="100"/>
      <c r="H11320" s="102"/>
      <c r="I11320" s="103"/>
      <c r="J11320" s="102"/>
      <c r="L11320" s="100"/>
      <c r="M11320" s="100"/>
      <c r="N11320" s="100"/>
    </row>
    <row r="11321" spans="2:14">
      <c r="B11321" s="98"/>
      <c r="C11321" s="98"/>
      <c r="D11321" s="100"/>
      <c r="E11321" s="100"/>
      <c r="F11321" s="100"/>
      <c r="H11321" s="102"/>
      <c r="I11321" s="103"/>
      <c r="J11321" s="102"/>
      <c r="L11321" s="100"/>
      <c r="M11321" s="100"/>
      <c r="N11321" s="100"/>
    </row>
    <row r="11322" spans="2:14">
      <c r="B11322" s="98"/>
      <c r="C11322" s="98"/>
      <c r="D11322" s="100"/>
      <c r="E11322" s="100"/>
      <c r="F11322" s="100"/>
      <c r="H11322" s="102"/>
      <c r="I11322" s="103"/>
      <c r="J11322" s="102"/>
      <c r="L11322" s="100"/>
      <c r="M11322" s="100"/>
      <c r="N11322" s="100"/>
    </row>
    <row r="11323" spans="2:14">
      <c r="B11323" s="98"/>
      <c r="C11323" s="98"/>
      <c r="D11323" s="100"/>
      <c r="E11323" s="100"/>
      <c r="F11323" s="100"/>
      <c r="H11323" s="102"/>
      <c r="I11323" s="103"/>
      <c r="J11323" s="102"/>
      <c r="L11323" s="100"/>
      <c r="M11323" s="100"/>
      <c r="N11323" s="100"/>
    </row>
    <row r="11324" spans="2:14">
      <c r="B11324" s="98"/>
      <c r="C11324" s="98"/>
      <c r="D11324" s="100"/>
      <c r="E11324" s="100"/>
      <c r="F11324" s="100"/>
      <c r="H11324" s="102"/>
      <c r="I11324" s="103"/>
      <c r="J11324" s="102"/>
      <c r="L11324" s="100"/>
      <c r="M11324" s="100"/>
      <c r="N11324" s="100"/>
    </row>
    <row r="11325" spans="2:14">
      <c r="B11325" s="98"/>
      <c r="C11325" s="98"/>
      <c r="D11325" s="100"/>
      <c r="E11325" s="100"/>
      <c r="F11325" s="100"/>
      <c r="H11325" s="102"/>
      <c r="I11325" s="103"/>
      <c r="J11325" s="102"/>
      <c r="L11325" s="100"/>
      <c r="M11325" s="100"/>
      <c r="N11325" s="100"/>
    </row>
    <row r="11326" spans="2:14">
      <c r="B11326" s="98"/>
      <c r="C11326" s="98"/>
      <c r="D11326" s="100"/>
      <c r="E11326" s="100"/>
      <c r="F11326" s="100"/>
      <c r="H11326" s="102"/>
      <c r="I11326" s="103"/>
      <c r="J11326" s="102"/>
      <c r="L11326" s="100"/>
      <c r="M11326" s="100"/>
      <c r="N11326" s="100"/>
    </row>
    <row r="11327" spans="2:14">
      <c r="B11327" s="98"/>
      <c r="C11327" s="98"/>
      <c r="D11327" s="100"/>
      <c r="E11327" s="100"/>
      <c r="F11327" s="100"/>
      <c r="H11327" s="102"/>
      <c r="I11327" s="103"/>
      <c r="J11327" s="102"/>
      <c r="L11327" s="100"/>
      <c r="M11327" s="100"/>
      <c r="N11327" s="100"/>
    </row>
    <row r="11328" spans="2:14">
      <c r="B11328" s="98"/>
      <c r="C11328" s="98"/>
      <c r="D11328" s="100"/>
      <c r="E11328" s="100"/>
      <c r="F11328" s="100"/>
      <c r="H11328" s="102"/>
      <c r="I11328" s="103"/>
      <c r="J11328" s="102"/>
      <c r="L11328" s="100"/>
      <c r="M11328" s="100"/>
      <c r="N11328" s="100"/>
    </row>
    <row r="11329" spans="2:14">
      <c r="B11329" s="98"/>
      <c r="C11329" s="98"/>
      <c r="D11329" s="100"/>
      <c r="E11329" s="100"/>
      <c r="F11329" s="100"/>
      <c r="H11329" s="102"/>
      <c r="I11329" s="103"/>
      <c r="J11329" s="102"/>
      <c r="L11329" s="100"/>
      <c r="M11329" s="100"/>
      <c r="N11329" s="100"/>
    </row>
    <row r="11330" spans="2:14">
      <c r="B11330" s="98"/>
      <c r="C11330" s="98"/>
      <c r="D11330" s="100"/>
      <c r="E11330" s="100"/>
      <c r="F11330" s="100"/>
      <c r="H11330" s="102"/>
      <c r="I11330" s="103"/>
      <c r="J11330" s="102"/>
      <c r="L11330" s="100"/>
      <c r="M11330" s="100"/>
      <c r="N11330" s="100"/>
    </row>
    <row r="11331" spans="2:14">
      <c r="B11331" s="98"/>
      <c r="C11331" s="98"/>
      <c r="D11331" s="100"/>
      <c r="E11331" s="100"/>
      <c r="F11331" s="100"/>
      <c r="H11331" s="102"/>
      <c r="I11331" s="103"/>
      <c r="J11331" s="102"/>
      <c r="L11331" s="100"/>
      <c r="M11331" s="100"/>
      <c r="N11331" s="100"/>
    </row>
    <row r="11332" spans="2:14">
      <c r="B11332" s="98"/>
      <c r="C11332" s="98"/>
      <c r="D11332" s="100"/>
      <c r="E11332" s="100"/>
      <c r="F11332" s="100"/>
      <c r="H11332" s="102"/>
      <c r="I11332" s="103"/>
      <c r="J11332" s="102"/>
      <c r="L11332" s="100"/>
      <c r="M11332" s="100"/>
      <c r="N11332" s="100"/>
    </row>
    <row r="11333" spans="2:14">
      <c r="B11333" s="98"/>
      <c r="C11333" s="98"/>
      <c r="D11333" s="100"/>
      <c r="E11333" s="100"/>
      <c r="F11333" s="100"/>
      <c r="H11333" s="102"/>
      <c r="I11333" s="103"/>
      <c r="J11333" s="102"/>
      <c r="L11333" s="100"/>
      <c r="M11333" s="100"/>
      <c r="N11333" s="100"/>
    </row>
    <row r="11334" spans="2:14">
      <c r="B11334" s="98"/>
      <c r="C11334" s="98"/>
      <c r="D11334" s="100"/>
      <c r="E11334" s="100"/>
      <c r="F11334" s="100"/>
      <c r="H11334" s="102"/>
      <c r="I11334" s="103"/>
      <c r="J11334" s="102"/>
      <c r="L11334" s="100"/>
      <c r="M11334" s="100"/>
      <c r="N11334" s="100"/>
    </row>
    <row r="11335" spans="2:14">
      <c r="B11335" s="98"/>
      <c r="C11335" s="98"/>
      <c r="D11335" s="100"/>
      <c r="E11335" s="100"/>
      <c r="F11335" s="100"/>
      <c r="H11335" s="102"/>
      <c r="I11335" s="103"/>
      <c r="J11335" s="102"/>
      <c r="L11335" s="100"/>
      <c r="M11335" s="100"/>
      <c r="N11335" s="100"/>
    </row>
    <row r="11336" spans="2:14">
      <c r="B11336" s="98"/>
      <c r="C11336" s="98"/>
      <c r="D11336" s="100"/>
      <c r="E11336" s="100"/>
      <c r="F11336" s="100"/>
      <c r="H11336" s="102"/>
      <c r="I11336" s="103"/>
      <c r="J11336" s="102"/>
      <c r="L11336" s="100"/>
      <c r="M11336" s="100"/>
      <c r="N11336" s="100"/>
    </row>
    <row r="11337" spans="2:14">
      <c r="B11337" s="98"/>
      <c r="C11337" s="98"/>
      <c r="D11337" s="100"/>
      <c r="E11337" s="100"/>
      <c r="F11337" s="100"/>
      <c r="H11337" s="102"/>
      <c r="I11337" s="103"/>
      <c r="J11337" s="102"/>
      <c r="L11337" s="100"/>
      <c r="M11337" s="100"/>
      <c r="N11337" s="100"/>
    </row>
    <row r="11338" spans="2:14">
      <c r="B11338" s="98"/>
      <c r="C11338" s="98"/>
      <c r="D11338" s="100"/>
      <c r="E11338" s="100"/>
      <c r="F11338" s="100"/>
      <c r="H11338" s="102"/>
      <c r="I11338" s="103"/>
      <c r="J11338" s="102"/>
      <c r="L11338" s="100"/>
      <c r="M11338" s="100"/>
      <c r="N11338" s="100"/>
    </row>
    <row r="11339" spans="2:14">
      <c r="B11339" s="98"/>
      <c r="C11339" s="98"/>
      <c r="D11339" s="100"/>
      <c r="E11339" s="100"/>
      <c r="F11339" s="100"/>
      <c r="H11339" s="102"/>
      <c r="I11339" s="103"/>
      <c r="J11339" s="102"/>
      <c r="L11339" s="100"/>
      <c r="M11339" s="100"/>
      <c r="N11339" s="100"/>
    </row>
    <row r="11340" spans="2:14">
      <c r="B11340" s="98"/>
      <c r="C11340" s="98"/>
      <c r="D11340" s="100"/>
      <c r="E11340" s="100"/>
      <c r="F11340" s="100"/>
      <c r="H11340" s="102"/>
      <c r="I11340" s="103"/>
      <c r="J11340" s="102"/>
      <c r="L11340" s="100"/>
      <c r="M11340" s="100"/>
      <c r="N11340" s="100"/>
    </row>
    <row r="11341" spans="2:14">
      <c r="B11341" s="98"/>
      <c r="C11341" s="98"/>
      <c r="D11341" s="100"/>
      <c r="E11341" s="100"/>
      <c r="F11341" s="100"/>
      <c r="H11341" s="102"/>
      <c r="I11341" s="103"/>
      <c r="J11341" s="102"/>
      <c r="L11341" s="100"/>
      <c r="M11341" s="100"/>
      <c r="N11341" s="100"/>
    </row>
    <row r="11342" spans="2:14">
      <c r="B11342" s="98"/>
      <c r="C11342" s="98"/>
      <c r="D11342" s="100"/>
      <c r="E11342" s="100"/>
      <c r="F11342" s="100"/>
      <c r="H11342" s="102"/>
      <c r="I11342" s="103"/>
      <c r="J11342" s="102"/>
      <c r="L11342" s="100"/>
      <c r="M11342" s="100"/>
      <c r="N11342" s="100"/>
    </row>
    <row r="11343" spans="2:14">
      <c r="B11343" s="98"/>
      <c r="C11343" s="98"/>
      <c r="D11343" s="100"/>
      <c r="E11343" s="100"/>
      <c r="F11343" s="100"/>
      <c r="H11343" s="102"/>
      <c r="I11343" s="103"/>
      <c r="J11343" s="102"/>
      <c r="L11343" s="100"/>
      <c r="M11343" s="100"/>
      <c r="N11343" s="100"/>
    </row>
    <row r="11344" spans="2:14">
      <c r="B11344" s="98"/>
      <c r="C11344" s="98"/>
      <c r="D11344" s="100"/>
      <c r="E11344" s="100"/>
      <c r="F11344" s="100"/>
      <c r="H11344" s="102"/>
      <c r="I11344" s="103"/>
      <c r="J11344" s="102"/>
      <c r="L11344" s="100"/>
      <c r="M11344" s="100"/>
      <c r="N11344" s="100"/>
    </row>
    <row r="11345" spans="2:14">
      <c r="B11345" s="98"/>
      <c r="C11345" s="98"/>
      <c r="D11345" s="100"/>
      <c r="E11345" s="100"/>
      <c r="F11345" s="100"/>
      <c r="H11345" s="102"/>
      <c r="I11345" s="103"/>
      <c r="J11345" s="102"/>
      <c r="L11345" s="100"/>
      <c r="M11345" s="100"/>
      <c r="N11345" s="100"/>
    </row>
    <row r="11346" spans="2:14">
      <c r="B11346" s="98"/>
      <c r="C11346" s="98"/>
      <c r="D11346" s="100"/>
      <c r="E11346" s="100"/>
      <c r="F11346" s="100"/>
      <c r="H11346" s="102"/>
      <c r="I11346" s="103"/>
      <c r="J11346" s="102"/>
      <c r="L11346" s="100"/>
      <c r="M11346" s="100"/>
      <c r="N11346" s="100"/>
    </row>
    <row r="11347" spans="2:14">
      <c r="B11347" s="98"/>
      <c r="C11347" s="98"/>
      <c r="D11347" s="100"/>
      <c r="E11347" s="100"/>
      <c r="F11347" s="100"/>
      <c r="H11347" s="102"/>
      <c r="I11347" s="103"/>
      <c r="J11347" s="102"/>
      <c r="L11347" s="100"/>
      <c r="M11347" s="100"/>
      <c r="N11347" s="100"/>
    </row>
    <row r="11348" spans="2:14">
      <c r="B11348" s="98"/>
      <c r="C11348" s="98"/>
      <c r="D11348" s="100"/>
      <c r="E11348" s="100"/>
      <c r="F11348" s="100"/>
      <c r="H11348" s="102"/>
      <c r="I11348" s="103"/>
      <c r="J11348" s="102"/>
      <c r="L11348" s="100"/>
      <c r="M11348" s="100"/>
      <c r="N11348" s="100"/>
    </row>
    <row r="11349" spans="2:14">
      <c r="B11349" s="98"/>
      <c r="C11349" s="98"/>
      <c r="D11349" s="100"/>
      <c r="E11349" s="100"/>
      <c r="F11349" s="100"/>
      <c r="H11349" s="102"/>
      <c r="I11349" s="103"/>
      <c r="J11349" s="102"/>
      <c r="L11349" s="100"/>
      <c r="M11349" s="100"/>
      <c r="N11349" s="100"/>
    </row>
    <row r="11350" spans="2:14">
      <c r="B11350" s="98"/>
      <c r="C11350" s="98"/>
      <c r="D11350" s="100"/>
      <c r="E11350" s="100"/>
      <c r="F11350" s="100"/>
      <c r="H11350" s="102"/>
      <c r="I11350" s="103"/>
      <c r="J11350" s="102"/>
      <c r="L11350" s="100"/>
      <c r="M11350" s="100"/>
      <c r="N11350" s="100"/>
    </row>
    <row r="11351" spans="2:14">
      <c r="B11351" s="98"/>
      <c r="C11351" s="98"/>
      <c r="D11351" s="100"/>
      <c r="E11351" s="100"/>
      <c r="F11351" s="100"/>
      <c r="H11351" s="102"/>
      <c r="I11351" s="103"/>
      <c r="J11351" s="102"/>
      <c r="L11351" s="100"/>
      <c r="M11351" s="100"/>
      <c r="N11351" s="100"/>
    </row>
    <row r="11352" spans="2:14">
      <c r="B11352" s="98"/>
      <c r="C11352" s="98"/>
      <c r="D11352" s="100"/>
      <c r="E11352" s="100"/>
      <c r="F11352" s="100"/>
      <c r="H11352" s="102"/>
      <c r="I11352" s="103"/>
      <c r="J11352" s="102"/>
      <c r="L11352" s="100"/>
      <c r="M11352" s="100"/>
      <c r="N11352" s="100"/>
    </row>
    <row r="11353" spans="2:14">
      <c r="B11353" s="98"/>
      <c r="C11353" s="98"/>
      <c r="D11353" s="100"/>
      <c r="E11353" s="100"/>
      <c r="F11353" s="100"/>
      <c r="H11353" s="102"/>
      <c r="I11353" s="103"/>
      <c r="J11353" s="102"/>
      <c r="L11353" s="100"/>
      <c r="M11353" s="100"/>
      <c r="N11353" s="100"/>
    </row>
    <row r="11354" spans="2:14">
      <c r="B11354" s="98"/>
      <c r="C11354" s="98"/>
      <c r="D11354" s="100"/>
      <c r="E11354" s="100"/>
      <c r="F11354" s="100"/>
      <c r="H11354" s="102"/>
      <c r="I11354" s="103"/>
      <c r="J11354" s="102"/>
      <c r="L11354" s="100"/>
      <c r="M11354" s="100"/>
      <c r="N11354" s="100"/>
    </row>
    <row r="11355" spans="2:14">
      <c r="B11355" s="98"/>
      <c r="C11355" s="98"/>
      <c r="D11355" s="100"/>
      <c r="E11355" s="100"/>
      <c r="F11355" s="100"/>
      <c r="H11355" s="102"/>
      <c r="I11355" s="103"/>
      <c r="J11355" s="102"/>
      <c r="L11355" s="100"/>
      <c r="M11355" s="100"/>
      <c r="N11355" s="100"/>
    </row>
    <row r="11356" spans="2:14">
      <c r="B11356" s="98"/>
      <c r="C11356" s="98"/>
      <c r="D11356" s="100"/>
      <c r="E11356" s="100"/>
      <c r="F11356" s="100"/>
      <c r="H11356" s="102"/>
      <c r="I11356" s="103"/>
      <c r="J11356" s="102"/>
      <c r="L11356" s="100"/>
      <c r="M11356" s="100"/>
      <c r="N11356" s="100"/>
    </row>
    <row r="11357" spans="2:14">
      <c r="B11357" s="98"/>
      <c r="C11357" s="98"/>
      <c r="D11357" s="100"/>
      <c r="E11357" s="100"/>
      <c r="F11357" s="100"/>
      <c r="H11357" s="102"/>
      <c r="I11357" s="103"/>
      <c r="J11357" s="102"/>
      <c r="L11357" s="100"/>
      <c r="M11357" s="100"/>
      <c r="N11357" s="100"/>
    </row>
    <row r="11358" spans="2:14">
      <c r="B11358" s="98"/>
      <c r="C11358" s="98"/>
      <c r="D11358" s="100"/>
      <c r="E11358" s="100"/>
      <c r="F11358" s="100"/>
      <c r="H11358" s="102"/>
      <c r="I11358" s="103"/>
      <c r="J11358" s="102"/>
      <c r="L11358" s="100"/>
      <c r="M11358" s="100"/>
      <c r="N11358" s="100"/>
    </row>
    <row r="11359" spans="2:14">
      <c r="B11359" s="98"/>
      <c r="C11359" s="98"/>
      <c r="D11359" s="100"/>
      <c r="E11359" s="100"/>
      <c r="F11359" s="100"/>
      <c r="H11359" s="102"/>
      <c r="I11359" s="103"/>
      <c r="J11359" s="102"/>
      <c r="L11359" s="100"/>
      <c r="M11359" s="100"/>
      <c r="N11359" s="100"/>
    </row>
    <row r="11360" spans="2:14">
      <c r="B11360" s="98"/>
      <c r="C11360" s="98"/>
      <c r="D11360" s="100"/>
      <c r="E11360" s="100"/>
      <c r="F11360" s="100"/>
      <c r="H11360" s="102"/>
      <c r="I11360" s="103"/>
      <c r="J11360" s="102"/>
      <c r="L11360" s="100"/>
      <c r="M11360" s="100"/>
      <c r="N11360" s="100"/>
    </row>
    <row r="11361" spans="2:14">
      <c r="B11361" s="98"/>
      <c r="C11361" s="98"/>
      <c r="D11361" s="100"/>
      <c r="E11361" s="100"/>
      <c r="F11361" s="100"/>
      <c r="H11361" s="102"/>
      <c r="I11361" s="103"/>
      <c r="J11361" s="102"/>
      <c r="L11361" s="100"/>
      <c r="M11361" s="100"/>
      <c r="N11361" s="100"/>
    </row>
    <row r="11362" spans="2:14">
      <c r="B11362" s="98"/>
      <c r="C11362" s="98"/>
      <c r="D11362" s="100"/>
      <c r="E11362" s="100"/>
      <c r="F11362" s="100"/>
      <c r="H11362" s="102"/>
      <c r="I11362" s="103"/>
      <c r="J11362" s="102"/>
      <c r="L11362" s="100"/>
      <c r="M11362" s="100"/>
      <c r="N11362" s="100"/>
    </row>
    <row r="11363" spans="2:14">
      <c r="B11363" s="98"/>
      <c r="C11363" s="98"/>
      <c r="D11363" s="100"/>
      <c r="E11363" s="100"/>
      <c r="F11363" s="100"/>
      <c r="H11363" s="102"/>
      <c r="I11363" s="103"/>
      <c r="J11363" s="102"/>
      <c r="L11363" s="100"/>
      <c r="M11363" s="100"/>
      <c r="N11363" s="100"/>
    </row>
    <row r="11364" spans="2:14">
      <c r="B11364" s="98"/>
      <c r="C11364" s="98"/>
      <c r="D11364" s="100"/>
      <c r="E11364" s="100"/>
      <c r="F11364" s="100"/>
      <c r="H11364" s="102"/>
      <c r="I11364" s="103"/>
      <c r="J11364" s="102"/>
      <c r="L11364" s="100"/>
      <c r="M11364" s="100"/>
      <c r="N11364" s="100"/>
    </row>
    <row r="11365" spans="2:14">
      <c r="B11365" s="98"/>
      <c r="C11365" s="98"/>
      <c r="D11365" s="100"/>
      <c r="E11365" s="100"/>
      <c r="F11365" s="100"/>
      <c r="H11365" s="102"/>
      <c r="I11365" s="103"/>
      <c r="J11365" s="102"/>
      <c r="L11365" s="100"/>
      <c r="M11365" s="100"/>
      <c r="N11365" s="100"/>
    </row>
    <row r="11366" spans="2:14">
      <c r="B11366" s="98"/>
      <c r="C11366" s="98"/>
      <c r="D11366" s="100"/>
      <c r="E11366" s="100"/>
      <c r="F11366" s="100"/>
      <c r="H11366" s="102"/>
      <c r="I11366" s="103"/>
      <c r="J11366" s="102"/>
      <c r="L11366" s="100"/>
      <c r="M11366" s="100"/>
      <c r="N11366" s="100"/>
    </row>
    <row r="11367" spans="2:14">
      <c r="B11367" s="98"/>
      <c r="C11367" s="98"/>
      <c r="D11367" s="100"/>
      <c r="E11367" s="100"/>
      <c r="F11367" s="100"/>
      <c r="H11367" s="102"/>
      <c r="I11367" s="103"/>
      <c r="J11367" s="102"/>
      <c r="L11367" s="100"/>
      <c r="M11367" s="100"/>
      <c r="N11367" s="100"/>
    </row>
    <row r="11368" spans="2:14">
      <c r="B11368" s="98"/>
      <c r="C11368" s="98"/>
      <c r="D11368" s="100"/>
      <c r="E11368" s="100"/>
      <c r="F11368" s="100"/>
      <c r="H11368" s="102"/>
      <c r="I11368" s="103"/>
      <c r="J11368" s="102"/>
      <c r="L11368" s="100"/>
      <c r="M11368" s="100"/>
      <c r="N11368" s="100"/>
    </row>
    <row r="11369" spans="2:14">
      <c r="B11369" s="98"/>
      <c r="C11369" s="98"/>
      <c r="D11369" s="100"/>
      <c r="E11369" s="100"/>
      <c r="F11369" s="100"/>
      <c r="H11369" s="102"/>
      <c r="I11369" s="103"/>
      <c r="J11369" s="102"/>
      <c r="L11369" s="100"/>
      <c r="M11369" s="100"/>
      <c r="N11369" s="100"/>
    </row>
    <row r="11370" spans="2:14">
      <c r="B11370" s="98"/>
      <c r="C11370" s="98"/>
      <c r="D11370" s="100"/>
      <c r="E11370" s="100"/>
      <c r="F11370" s="100"/>
      <c r="H11370" s="102"/>
      <c r="I11370" s="103"/>
      <c r="J11370" s="102"/>
      <c r="L11370" s="100"/>
      <c r="M11370" s="100"/>
      <c r="N11370" s="100"/>
    </row>
    <row r="11371" spans="2:14">
      <c r="B11371" s="98"/>
      <c r="C11371" s="98"/>
      <c r="D11371" s="100"/>
      <c r="E11371" s="100"/>
      <c r="F11371" s="100"/>
      <c r="H11371" s="102"/>
      <c r="I11371" s="103"/>
      <c r="J11371" s="102"/>
      <c r="L11371" s="100"/>
      <c r="M11371" s="100"/>
      <c r="N11371" s="100"/>
    </row>
    <row r="11372" spans="2:14">
      <c r="B11372" s="98"/>
      <c r="C11372" s="98"/>
      <c r="D11372" s="100"/>
      <c r="E11372" s="100"/>
      <c r="F11372" s="100"/>
      <c r="H11372" s="102"/>
      <c r="I11372" s="103"/>
      <c r="J11372" s="102"/>
      <c r="L11372" s="100"/>
      <c r="M11372" s="100"/>
      <c r="N11372" s="100"/>
    </row>
    <row r="11373" spans="2:14">
      <c r="B11373" s="98"/>
      <c r="C11373" s="98"/>
      <c r="D11373" s="100"/>
      <c r="E11373" s="100"/>
      <c r="F11373" s="100"/>
      <c r="H11373" s="102"/>
      <c r="I11373" s="103"/>
      <c r="J11373" s="102"/>
      <c r="L11373" s="100"/>
      <c r="M11373" s="100"/>
      <c r="N11373" s="100"/>
    </row>
    <row r="11374" spans="2:14">
      <c r="B11374" s="98"/>
      <c r="C11374" s="98"/>
      <c r="D11374" s="100"/>
      <c r="E11374" s="100"/>
      <c r="F11374" s="100"/>
      <c r="H11374" s="102"/>
      <c r="I11374" s="103"/>
      <c r="J11374" s="102"/>
      <c r="L11374" s="100"/>
      <c r="M11374" s="100"/>
      <c r="N11374" s="100"/>
    </row>
    <row r="11375" spans="2:14">
      <c r="B11375" s="98"/>
      <c r="C11375" s="98"/>
      <c r="D11375" s="100"/>
      <c r="E11375" s="100"/>
      <c r="F11375" s="100"/>
      <c r="H11375" s="102"/>
      <c r="I11375" s="103"/>
      <c r="J11375" s="102"/>
      <c r="L11375" s="100"/>
      <c r="M11375" s="100"/>
      <c r="N11375" s="100"/>
    </row>
    <row r="11376" spans="2:14">
      <c r="B11376" s="98"/>
      <c r="C11376" s="98"/>
      <c r="D11376" s="100"/>
      <c r="E11376" s="100"/>
      <c r="F11376" s="100"/>
      <c r="H11376" s="102"/>
      <c r="I11376" s="103"/>
      <c r="J11376" s="102"/>
      <c r="L11376" s="100"/>
      <c r="M11376" s="100"/>
      <c r="N11376" s="100"/>
    </row>
    <row r="11377" spans="2:14">
      <c r="B11377" s="98"/>
      <c r="C11377" s="98"/>
      <c r="D11377" s="100"/>
      <c r="E11377" s="100"/>
      <c r="F11377" s="100"/>
      <c r="H11377" s="102"/>
      <c r="I11377" s="103"/>
      <c r="J11377" s="102"/>
      <c r="L11377" s="100"/>
      <c r="M11377" s="100"/>
      <c r="N11377" s="100"/>
    </row>
    <row r="11378" spans="2:14">
      <c r="B11378" s="98"/>
      <c r="C11378" s="98"/>
      <c r="D11378" s="100"/>
      <c r="E11378" s="100"/>
      <c r="F11378" s="100"/>
      <c r="H11378" s="102"/>
      <c r="I11378" s="103"/>
      <c r="J11378" s="102"/>
      <c r="L11378" s="100"/>
      <c r="M11378" s="100"/>
      <c r="N11378" s="100"/>
    </row>
    <row r="11379" spans="2:14">
      <c r="B11379" s="98"/>
      <c r="C11379" s="98"/>
      <c r="D11379" s="100"/>
      <c r="E11379" s="100"/>
      <c r="F11379" s="100"/>
      <c r="H11379" s="102"/>
      <c r="I11379" s="103"/>
      <c r="J11379" s="102"/>
      <c r="L11379" s="100"/>
      <c r="M11379" s="100"/>
      <c r="N11379" s="100"/>
    </row>
    <row r="11380" spans="2:14">
      <c r="B11380" s="98"/>
      <c r="C11380" s="98"/>
      <c r="D11380" s="100"/>
      <c r="E11380" s="100"/>
      <c r="F11380" s="100"/>
      <c r="H11380" s="102"/>
      <c r="I11380" s="103"/>
      <c r="J11380" s="102"/>
      <c r="L11380" s="100"/>
      <c r="M11380" s="100"/>
      <c r="N11380" s="100"/>
    </row>
    <row r="11381" spans="2:14">
      <c r="B11381" s="98"/>
      <c r="C11381" s="98"/>
      <c r="D11381" s="100"/>
      <c r="E11381" s="100"/>
      <c r="F11381" s="100"/>
      <c r="H11381" s="102"/>
      <c r="I11381" s="103"/>
      <c r="J11381" s="102"/>
      <c r="L11381" s="100"/>
      <c r="M11381" s="100"/>
      <c r="N11381" s="100"/>
    </row>
    <row r="11382" spans="2:14">
      <c r="B11382" s="98"/>
      <c r="C11382" s="98"/>
      <c r="D11382" s="100"/>
      <c r="E11382" s="100"/>
      <c r="F11382" s="100"/>
      <c r="H11382" s="102"/>
      <c r="I11382" s="103"/>
      <c r="J11382" s="102"/>
      <c r="L11382" s="100"/>
      <c r="M11382" s="100"/>
      <c r="N11382" s="100"/>
    </row>
    <row r="11383" spans="2:14">
      <c r="B11383" s="98"/>
      <c r="C11383" s="98"/>
      <c r="D11383" s="100"/>
      <c r="E11383" s="100"/>
      <c r="F11383" s="100"/>
      <c r="H11383" s="102"/>
      <c r="I11383" s="103"/>
      <c r="J11383" s="102"/>
      <c r="L11383" s="100"/>
      <c r="M11383" s="100"/>
      <c r="N11383" s="100"/>
    </row>
    <row r="11384" spans="2:14">
      <c r="B11384" s="98"/>
      <c r="C11384" s="98"/>
      <c r="D11384" s="100"/>
      <c r="E11384" s="100"/>
      <c r="F11384" s="100"/>
      <c r="H11384" s="102"/>
      <c r="I11384" s="103"/>
      <c r="J11384" s="102"/>
      <c r="L11384" s="100"/>
      <c r="M11384" s="100"/>
      <c r="N11384" s="100"/>
    </row>
    <row r="11385" spans="2:14">
      <c r="B11385" s="98"/>
      <c r="C11385" s="98"/>
      <c r="D11385" s="100"/>
      <c r="E11385" s="100"/>
      <c r="F11385" s="100"/>
      <c r="H11385" s="102"/>
      <c r="I11385" s="103"/>
      <c r="J11385" s="102"/>
      <c r="L11385" s="100"/>
      <c r="M11385" s="100"/>
      <c r="N11385" s="100"/>
    </row>
    <row r="11386" spans="2:14">
      <c r="B11386" s="98"/>
      <c r="C11386" s="98"/>
      <c r="D11386" s="100"/>
      <c r="E11386" s="100"/>
      <c r="F11386" s="100"/>
      <c r="H11386" s="102"/>
      <c r="I11386" s="103"/>
      <c r="J11386" s="102"/>
      <c r="L11386" s="100"/>
      <c r="M11386" s="100"/>
      <c r="N11386" s="100"/>
    </row>
    <row r="11387" spans="2:14">
      <c r="B11387" s="98"/>
      <c r="C11387" s="98"/>
      <c r="D11387" s="100"/>
      <c r="E11387" s="100"/>
      <c r="F11387" s="100"/>
      <c r="H11387" s="102"/>
      <c r="I11387" s="103"/>
      <c r="J11387" s="102"/>
      <c r="L11387" s="100"/>
      <c r="M11387" s="100"/>
      <c r="N11387" s="100"/>
    </row>
    <row r="11388" spans="2:14">
      <c r="B11388" s="98"/>
      <c r="C11388" s="98"/>
      <c r="D11388" s="100"/>
      <c r="E11388" s="100"/>
      <c r="F11388" s="100"/>
      <c r="H11388" s="102"/>
      <c r="I11388" s="103"/>
      <c r="J11388" s="102"/>
      <c r="L11388" s="100"/>
      <c r="M11388" s="100"/>
      <c r="N11388" s="100"/>
    </row>
    <row r="11389" spans="2:14">
      <c r="B11389" s="98"/>
      <c r="C11389" s="98"/>
      <c r="D11389" s="100"/>
      <c r="E11389" s="100"/>
      <c r="F11389" s="100"/>
      <c r="H11389" s="102"/>
      <c r="I11389" s="103"/>
      <c r="J11389" s="102"/>
      <c r="L11389" s="100"/>
      <c r="M11389" s="100"/>
      <c r="N11389" s="100"/>
    </row>
    <row r="11390" spans="2:14">
      <c r="B11390" s="98"/>
      <c r="C11390" s="98"/>
      <c r="D11390" s="100"/>
      <c r="E11390" s="100"/>
      <c r="F11390" s="100"/>
      <c r="H11390" s="102"/>
      <c r="I11390" s="103"/>
      <c r="J11390" s="102"/>
      <c r="L11390" s="100"/>
      <c r="M11390" s="100"/>
      <c r="N11390" s="100"/>
    </row>
    <row r="11391" spans="2:14">
      <c r="B11391" s="98"/>
      <c r="C11391" s="98"/>
      <c r="D11391" s="100"/>
      <c r="E11391" s="100"/>
      <c r="F11391" s="100"/>
      <c r="H11391" s="102"/>
      <c r="I11391" s="103"/>
      <c r="J11391" s="102"/>
      <c r="L11391" s="100"/>
      <c r="M11391" s="100"/>
      <c r="N11391" s="100"/>
    </row>
    <row r="11392" spans="2:14">
      <c r="B11392" s="98"/>
      <c r="C11392" s="98"/>
      <c r="D11392" s="100"/>
      <c r="E11392" s="100"/>
      <c r="F11392" s="100"/>
      <c r="H11392" s="102"/>
      <c r="I11392" s="103"/>
      <c r="J11392" s="102"/>
      <c r="L11392" s="100"/>
      <c r="M11392" s="100"/>
      <c r="N11392" s="100"/>
    </row>
    <row r="11393" spans="2:14">
      <c r="B11393" s="98"/>
      <c r="C11393" s="98"/>
      <c r="D11393" s="100"/>
      <c r="E11393" s="100"/>
      <c r="F11393" s="100"/>
      <c r="H11393" s="102"/>
      <c r="I11393" s="103"/>
      <c r="J11393" s="102"/>
      <c r="L11393" s="100"/>
      <c r="M11393" s="100"/>
      <c r="N11393" s="100"/>
    </row>
    <row r="11394" spans="2:14">
      <c r="B11394" s="98"/>
      <c r="C11394" s="98"/>
      <c r="D11394" s="100"/>
      <c r="E11394" s="100"/>
      <c r="F11394" s="100"/>
      <c r="H11394" s="102"/>
      <c r="I11394" s="103"/>
      <c r="J11394" s="102"/>
      <c r="L11394" s="100"/>
      <c r="M11394" s="100"/>
      <c r="N11394" s="100"/>
    </row>
    <row r="11395" spans="2:14">
      <c r="B11395" s="98"/>
      <c r="C11395" s="98"/>
      <c r="D11395" s="100"/>
      <c r="E11395" s="100"/>
      <c r="F11395" s="100"/>
      <c r="H11395" s="102"/>
      <c r="I11395" s="103"/>
      <c r="J11395" s="102"/>
      <c r="L11395" s="100"/>
      <c r="M11395" s="100"/>
      <c r="N11395" s="100"/>
    </row>
    <row r="11396" spans="2:14">
      <c r="B11396" s="98"/>
      <c r="C11396" s="98"/>
      <c r="D11396" s="100"/>
      <c r="E11396" s="100"/>
      <c r="F11396" s="100"/>
      <c r="H11396" s="102"/>
      <c r="I11396" s="103"/>
      <c r="J11396" s="102"/>
      <c r="L11396" s="100"/>
      <c r="M11396" s="100"/>
      <c r="N11396" s="100"/>
    </row>
    <row r="11397" spans="2:14">
      <c r="B11397" s="98"/>
      <c r="C11397" s="98"/>
      <c r="D11397" s="100"/>
      <c r="E11397" s="100"/>
      <c r="F11397" s="100"/>
      <c r="H11397" s="102"/>
      <c r="I11397" s="103"/>
      <c r="J11397" s="102"/>
      <c r="L11397" s="100"/>
      <c r="M11397" s="100"/>
      <c r="N11397" s="100"/>
    </row>
    <row r="11398" spans="2:14">
      <c r="B11398" s="98"/>
      <c r="C11398" s="98"/>
      <c r="D11398" s="100"/>
      <c r="E11398" s="100"/>
      <c r="F11398" s="100"/>
      <c r="H11398" s="102"/>
      <c r="I11398" s="103"/>
      <c r="J11398" s="102"/>
      <c r="L11398" s="100"/>
      <c r="M11398" s="100"/>
      <c r="N11398" s="100"/>
    </row>
    <row r="11399" spans="2:14">
      <c r="B11399" s="98"/>
      <c r="C11399" s="98"/>
      <c r="D11399" s="100"/>
      <c r="E11399" s="100"/>
      <c r="F11399" s="100"/>
      <c r="H11399" s="102"/>
      <c r="I11399" s="103"/>
      <c r="J11399" s="102"/>
      <c r="L11399" s="100"/>
      <c r="M11399" s="100"/>
      <c r="N11399" s="100"/>
    </row>
    <row r="11400" spans="2:14">
      <c r="B11400" s="98"/>
      <c r="C11400" s="98"/>
      <c r="D11400" s="100"/>
      <c r="E11400" s="100"/>
      <c r="F11400" s="100"/>
      <c r="H11400" s="102"/>
      <c r="I11400" s="103"/>
      <c r="J11400" s="102"/>
      <c r="L11400" s="100"/>
      <c r="M11400" s="100"/>
      <c r="N11400" s="100"/>
    </row>
    <row r="11401" spans="2:14">
      <c r="B11401" s="98"/>
      <c r="C11401" s="98"/>
      <c r="D11401" s="100"/>
      <c r="E11401" s="100"/>
      <c r="F11401" s="100"/>
      <c r="H11401" s="102"/>
      <c r="I11401" s="103"/>
      <c r="J11401" s="102"/>
      <c r="L11401" s="100"/>
      <c r="M11401" s="100"/>
      <c r="N11401" s="100"/>
    </row>
    <row r="11402" spans="2:14">
      <c r="B11402" s="98"/>
      <c r="C11402" s="98"/>
      <c r="D11402" s="100"/>
      <c r="E11402" s="100"/>
      <c r="F11402" s="100"/>
      <c r="H11402" s="102"/>
      <c r="I11402" s="103"/>
      <c r="J11402" s="102"/>
      <c r="L11402" s="100"/>
      <c r="M11402" s="100"/>
      <c r="N11402" s="100"/>
    </row>
    <row r="11403" spans="2:14">
      <c r="B11403" s="98"/>
      <c r="C11403" s="98"/>
      <c r="D11403" s="100"/>
      <c r="E11403" s="100"/>
      <c r="F11403" s="100"/>
      <c r="H11403" s="102"/>
      <c r="I11403" s="103"/>
      <c r="J11403" s="102"/>
      <c r="L11403" s="100"/>
      <c r="M11403" s="100"/>
      <c r="N11403" s="100"/>
    </row>
    <row r="11404" spans="2:14">
      <c r="B11404" s="98"/>
      <c r="C11404" s="98"/>
      <c r="D11404" s="100"/>
      <c r="E11404" s="100"/>
      <c r="F11404" s="100"/>
      <c r="H11404" s="102"/>
      <c r="I11404" s="103"/>
      <c r="J11404" s="102"/>
      <c r="L11404" s="100"/>
      <c r="M11404" s="100"/>
      <c r="N11404" s="100"/>
    </row>
    <row r="11405" spans="2:14">
      <c r="B11405" s="98"/>
      <c r="C11405" s="98"/>
      <c r="D11405" s="100"/>
      <c r="E11405" s="100"/>
      <c r="F11405" s="100"/>
      <c r="H11405" s="102"/>
      <c r="I11405" s="103"/>
      <c r="J11405" s="102"/>
      <c r="L11405" s="100"/>
      <c r="M11405" s="100"/>
      <c r="N11405" s="100"/>
    </row>
    <row r="11406" spans="2:14">
      <c r="B11406" s="98"/>
      <c r="C11406" s="98"/>
      <c r="D11406" s="100"/>
      <c r="E11406" s="100"/>
      <c r="F11406" s="100"/>
      <c r="H11406" s="102"/>
      <c r="I11406" s="103"/>
      <c r="J11406" s="102"/>
      <c r="L11406" s="100"/>
      <c r="M11406" s="100"/>
      <c r="N11406" s="100"/>
    </row>
    <row r="11407" spans="2:14">
      <c r="B11407" s="98"/>
      <c r="C11407" s="98"/>
      <c r="D11407" s="100"/>
      <c r="E11407" s="100"/>
      <c r="F11407" s="100"/>
      <c r="H11407" s="102"/>
      <c r="I11407" s="103"/>
      <c r="J11407" s="102"/>
      <c r="L11407" s="100"/>
      <c r="M11407" s="100"/>
      <c r="N11407" s="100"/>
    </row>
    <row r="11408" spans="2:14">
      <c r="B11408" s="98"/>
      <c r="C11408" s="98"/>
      <c r="D11408" s="100"/>
      <c r="E11408" s="100"/>
      <c r="F11408" s="100"/>
      <c r="H11408" s="102"/>
      <c r="I11408" s="103"/>
      <c r="J11408" s="102"/>
      <c r="L11408" s="100"/>
      <c r="M11408" s="100"/>
      <c r="N11408" s="100"/>
    </row>
    <row r="11409" spans="2:14">
      <c r="B11409" s="98"/>
      <c r="C11409" s="98"/>
      <c r="D11409" s="100"/>
      <c r="E11409" s="100"/>
      <c r="F11409" s="100"/>
      <c r="H11409" s="102"/>
      <c r="I11409" s="103"/>
      <c r="J11409" s="102"/>
      <c r="L11409" s="100"/>
      <c r="M11409" s="100"/>
      <c r="N11409" s="100"/>
    </row>
    <row r="11410" spans="2:14">
      <c r="B11410" s="98"/>
      <c r="C11410" s="98"/>
      <c r="D11410" s="100"/>
      <c r="E11410" s="100"/>
      <c r="F11410" s="100"/>
      <c r="H11410" s="102"/>
      <c r="I11410" s="103"/>
      <c r="J11410" s="102"/>
      <c r="L11410" s="100"/>
      <c r="M11410" s="100"/>
      <c r="N11410" s="100"/>
    </row>
    <row r="11411" spans="2:14">
      <c r="B11411" s="98"/>
      <c r="C11411" s="98"/>
      <c r="D11411" s="100"/>
      <c r="E11411" s="100"/>
      <c r="F11411" s="100"/>
      <c r="H11411" s="102"/>
      <c r="I11411" s="103"/>
      <c r="J11411" s="102"/>
      <c r="L11411" s="100"/>
      <c r="M11411" s="100"/>
      <c r="N11411" s="100"/>
    </row>
    <row r="11412" spans="2:14">
      <c r="B11412" s="98"/>
      <c r="C11412" s="98"/>
      <c r="D11412" s="100"/>
      <c r="E11412" s="100"/>
      <c r="F11412" s="100"/>
      <c r="H11412" s="102"/>
      <c r="I11412" s="103"/>
      <c r="J11412" s="102"/>
      <c r="L11412" s="100"/>
      <c r="M11412" s="100"/>
      <c r="N11412" s="100"/>
    </row>
    <row r="11413" spans="2:14">
      <c r="B11413" s="98"/>
      <c r="C11413" s="98"/>
      <c r="D11413" s="100"/>
      <c r="E11413" s="100"/>
      <c r="F11413" s="100"/>
      <c r="H11413" s="102"/>
      <c r="I11413" s="103"/>
      <c r="J11413" s="102"/>
      <c r="L11413" s="100"/>
      <c r="M11413" s="100"/>
      <c r="N11413" s="100"/>
    </row>
    <row r="11414" spans="2:14">
      <c r="B11414" s="98"/>
      <c r="C11414" s="98"/>
      <c r="D11414" s="100"/>
      <c r="E11414" s="100"/>
      <c r="F11414" s="100"/>
      <c r="H11414" s="102"/>
      <c r="I11414" s="103"/>
      <c r="J11414" s="102"/>
      <c r="L11414" s="100"/>
      <c r="M11414" s="100"/>
      <c r="N11414" s="100"/>
    </row>
    <row r="11415" spans="2:14">
      <c r="B11415" s="98"/>
      <c r="C11415" s="98"/>
      <c r="D11415" s="100"/>
      <c r="E11415" s="100"/>
      <c r="F11415" s="100"/>
      <c r="H11415" s="102"/>
      <c r="I11415" s="103"/>
      <c r="J11415" s="102"/>
      <c r="L11415" s="100"/>
      <c r="M11415" s="100"/>
      <c r="N11415" s="100"/>
    </row>
    <row r="11416" spans="2:14">
      <c r="B11416" s="98"/>
      <c r="C11416" s="98"/>
      <c r="D11416" s="100"/>
      <c r="E11416" s="100"/>
      <c r="F11416" s="100"/>
      <c r="H11416" s="102"/>
      <c r="I11416" s="103"/>
      <c r="J11416" s="102"/>
      <c r="L11416" s="100"/>
      <c r="M11416" s="100"/>
      <c r="N11416" s="100"/>
    </row>
    <row r="11417" spans="2:14">
      <c r="B11417" s="98"/>
      <c r="C11417" s="98"/>
      <c r="D11417" s="100"/>
      <c r="E11417" s="100"/>
      <c r="F11417" s="100"/>
      <c r="H11417" s="102"/>
      <c r="I11417" s="103"/>
      <c r="J11417" s="102"/>
      <c r="L11417" s="100"/>
      <c r="M11417" s="100"/>
      <c r="N11417" s="100"/>
    </row>
    <row r="11418" spans="2:14">
      <c r="B11418" s="98"/>
      <c r="C11418" s="98"/>
      <c r="D11418" s="100"/>
      <c r="E11418" s="100"/>
      <c r="F11418" s="100"/>
      <c r="H11418" s="102"/>
      <c r="I11418" s="103"/>
      <c r="J11418" s="102"/>
      <c r="L11418" s="100"/>
      <c r="M11418" s="100"/>
      <c r="N11418" s="100"/>
    </row>
    <row r="11419" spans="2:14">
      <c r="B11419" s="98"/>
      <c r="C11419" s="98"/>
      <c r="D11419" s="100"/>
      <c r="E11419" s="100"/>
      <c r="F11419" s="100"/>
      <c r="H11419" s="102"/>
      <c r="I11419" s="103"/>
      <c r="J11419" s="102"/>
      <c r="L11419" s="100"/>
      <c r="M11419" s="100"/>
      <c r="N11419" s="100"/>
    </row>
    <row r="11420" spans="2:14">
      <c r="B11420" s="98"/>
      <c r="C11420" s="98"/>
      <c r="D11420" s="100"/>
      <c r="E11420" s="100"/>
      <c r="F11420" s="100"/>
      <c r="H11420" s="102"/>
      <c r="I11420" s="103"/>
      <c r="J11420" s="102"/>
      <c r="L11420" s="100"/>
      <c r="M11420" s="100"/>
      <c r="N11420" s="100"/>
    </row>
    <row r="11421" spans="2:14">
      <c r="B11421" s="98"/>
      <c r="C11421" s="98"/>
      <c r="D11421" s="100"/>
      <c r="E11421" s="100"/>
      <c r="F11421" s="100"/>
      <c r="H11421" s="102"/>
      <c r="I11421" s="103"/>
      <c r="J11421" s="102"/>
      <c r="L11421" s="100"/>
      <c r="M11421" s="100"/>
      <c r="N11421" s="100"/>
    </row>
    <row r="11422" spans="2:14">
      <c r="B11422" s="98"/>
      <c r="C11422" s="98"/>
      <c r="D11422" s="100"/>
      <c r="E11422" s="100"/>
      <c r="F11422" s="100"/>
      <c r="H11422" s="102"/>
      <c r="I11422" s="103"/>
      <c r="J11422" s="102"/>
      <c r="L11422" s="100"/>
      <c r="M11422" s="100"/>
      <c r="N11422" s="100"/>
    </row>
    <row r="11423" spans="2:14">
      <c r="B11423" s="98"/>
      <c r="C11423" s="98"/>
      <c r="D11423" s="100"/>
      <c r="E11423" s="100"/>
      <c r="F11423" s="100"/>
      <c r="H11423" s="102"/>
      <c r="I11423" s="103"/>
      <c r="J11423" s="102"/>
      <c r="L11423" s="100"/>
      <c r="M11423" s="100"/>
      <c r="N11423" s="100"/>
    </row>
    <row r="11424" spans="2:14">
      <c r="B11424" s="98"/>
      <c r="C11424" s="98"/>
      <c r="D11424" s="100"/>
      <c r="E11424" s="100"/>
      <c r="F11424" s="100"/>
      <c r="H11424" s="102"/>
      <c r="I11424" s="103"/>
      <c r="J11424" s="102"/>
      <c r="L11424" s="100"/>
      <c r="M11424" s="100"/>
      <c r="N11424" s="100"/>
    </row>
    <row r="11425" spans="2:14">
      <c r="B11425" s="98"/>
      <c r="C11425" s="98"/>
      <c r="D11425" s="100"/>
      <c r="E11425" s="100"/>
      <c r="F11425" s="100"/>
      <c r="H11425" s="102"/>
      <c r="I11425" s="103"/>
      <c r="J11425" s="102"/>
      <c r="L11425" s="100"/>
      <c r="M11425" s="100"/>
      <c r="N11425" s="100"/>
    </row>
    <row r="11426" spans="2:14">
      <c r="B11426" s="98"/>
      <c r="C11426" s="98"/>
      <c r="D11426" s="100"/>
      <c r="E11426" s="100"/>
      <c r="F11426" s="100"/>
      <c r="H11426" s="102"/>
      <c r="I11426" s="103"/>
      <c r="J11426" s="102"/>
      <c r="L11426" s="100"/>
      <c r="M11426" s="100"/>
      <c r="N11426" s="100"/>
    </row>
    <row r="11427" spans="2:14">
      <c r="B11427" s="98"/>
      <c r="C11427" s="98"/>
      <c r="D11427" s="100"/>
      <c r="E11427" s="100"/>
      <c r="F11427" s="100"/>
      <c r="H11427" s="102"/>
      <c r="I11427" s="103"/>
      <c r="J11427" s="102"/>
      <c r="L11427" s="100"/>
      <c r="M11427" s="100"/>
      <c r="N11427" s="100"/>
    </row>
    <row r="11428" spans="2:14">
      <c r="B11428" s="98"/>
      <c r="C11428" s="98"/>
      <c r="D11428" s="100"/>
      <c r="E11428" s="100"/>
      <c r="F11428" s="100"/>
      <c r="H11428" s="102"/>
      <c r="I11428" s="103"/>
      <c r="J11428" s="102"/>
      <c r="L11428" s="100"/>
      <c r="M11428" s="100"/>
      <c r="N11428" s="100"/>
    </row>
    <row r="11429" spans="2:14">
      <c r="B11429" s="98"/>
      <c r="C11429" s="98"/>
      <c r="D11429" s="100"/>
      <c r="E11429" s="100"/>
      <c r="F11429" s="100"/>
      <c r="H11429" s="102"/>
      <c r="I11429" s="103"/>
      <c r="J11429" s="102"/>
      <c r="L11429" s="100"/>
      <c r="M11429" s="100"/>
      <c r="N11429" s="100"/>
    </row>
    <row r="11430" spans="2:14">
      <c r="B11430" s="98"/>
      <c r="C11430" s="98"/>
      <c r="D11430" s="100"/>
      <c r="E11430" s="100"/>
      <c r="F11430" s="100"/>
      <c r="H11430" s="102"/>
      <c r="I11430" s="103"/>
      <c r="J11430" s="102"/>
      <c r="L11430" s="100"/>
      <c r="M11430" s="100"/>
      <c r="N11430" s="100"/>
    </row>
    <row r="11431" spans="2:14">
      <c r="B11431" s="98"/>
      <c r="C11431" s="98"/>
      <c r="D11431" s="100"/>
      <c r="E11431" s="100"/>
      <c r="F11431" s="100"/>
      <c r="H11431" s="102"/>
      <c r="I11431" s="103"/>
      <c r="J11431" s="102"/>
      <c r="L11431" s="100"/>
      <c r="M11431" s="100"/>
      <c r="N11431" s="100"/>
    </row>
    <row r="11432" spans="2:14">
      <c r="B11432" s="98"/>
      <c r="C11432" s="98"/>
      <c r="D11432" s="100"/>
      <c r="E11432" s="100"/>
      <c r="F11432" s="100"/>
      <c r="H11432" s="102"/>
      <c r="I11432" s="103"/>
      <c r="J11432" s="102"/>
      <c r="L11432" s="100"/>
      <c r="M11432" s="100"/>
      <c r="N11432" s="100"/>
    </row>
    <row r="11433" spans="2:14">
      <c r="B11433" s="98"/>
      <c r="C11433" s="98"/>
      <c r="D11433" s="100"/>
      <c r="E11433" s="100"/>
      <c r="F11433" s="100"/>
      <c r="H11433" s="102"/>
      <c r="I11433" s="103"/>
      <c r="J11433" s="102"/>
      <c r="L11433" s="100"/>
      <c r="M11433" s="100"/>
      <c r="N11433" s="100"/>
    </row>
    <row r="11434" spans="2:14">
      <c r="B11434" s="98"/>
      <c r="C11434" s="98"/>
      <c r="D11434" s="100"/>
      <c r="E11434" s="100"/>
      <c r="F11434" s="100"/>
      <c r="H11434" s="102"/>
      <c r="I11434" s="103"/>
      <c r="J11434" s="102"/>
      <c r="L11434" s="100"/>
      <c r="M11434" s="100"/>
      <c r="N11434" s="100"/>
    </row>
    <row r="11435" spans="2:14">
      <c r="B11435" s="98"/>
      <c r="C11435" s="98"/>
      <c r="D11435" s="100"/>
      <c r="E11435" s="100"/>
      <c r="F11435" s="100"/>
      <c r="H11435" s="102"/>
      <c r="I11435" s="103"/>
      <c r="J11435" s="102"/>
      <c r="L11435" s="100"/>
      <c r="M11435" s="100"/>
      <c r="N11435" s="100"/>
    </row>
    <row r="11436" spans="2:14">
      <c r="B11436" s="98"/>
      <c r="C11436" s="98"/>
      <c r="D11436" s="100"/>
      <c r="E11436" s="100"/>
      <c r="F11436" s="100"/>
      <c r="H11436" s="102"/>
      <c r="I11436" s="103"/>
      <c r="J11436" s="102"/>
      <c r="L11436" s="100"/>
      <c r="M11436" s="100"/>
      <c r="N11436" s="100"/>
    </row>
    <row r="11437" spans="2:14">
      <c r="B11437" s="98"/>
      <c r="C11437" s="98"/>
      <c r="D11437" s="100"/>
      <c r="E11437" s="100"/>
      <c r="F11437" s="100"/>
      <c r="H11437" s="102"/>
      <c r="I11437" s="103"/>
      <c r="J11437" s="102"/>
      <c r="L11437" s="100"/>
      <c r="M11437" s="100"/>
      <c r="N11437" s="100"/>
    </row>
    <row r="11438" spans="2:14">
      <c r="B11438" s="98"/>
      <c r="C11438" s="98"/>
      <c r="D11438" s="100"/>
      <c r="E11438" s="100"/>
      <c r="F11438" s="100"/>
      <c r="H11438" s="102"/>
      <c r="I11438" s="103"/>
      <c r="J11438" s="102"/>
      <c r="L11438" s="100"/>
      <c r="M11438" s="100"/>
      <c r="N11438" s="100"/>
    </row>
    <row r="11439" spans="2:14">
      <c r="B11439" s="98"/>
      <c r="C11439" s="98"/>
      <c r="D11439" s="100"/>
      <c r="E11439" s="100"/>
      <c r="F11439" s="100"/>
      <c r="H11439" s="102"/>
      <c r="I11439" s="103"/>
      <c r="J11439" s="102"/>
      <c r="L11439" s="100"/>
      <c r="M11439" s="100"/>
      <c r="N11439" s="100"/>
    </row>
    <row r="11440" spans="2:14">
      <c r="B11440" s="98"/>
      <c r="C11440" s="98"/>
      <c r="D11440" s="100"/>
      <c r="E11440" s="100"/>
      <c r="F11440" s="100"/>
      <c r="H11440" s="102"/>
      <c r="I11440" s="103"/>
      <c r="J11440" s="102"/>
      <c r="L11440" s="100"/>
      <c r="M11440" s="100"/>
      <c r="N11440" s="100"/>
    </row>
    <row r="11441" spans="2:14">
      <c r="B11441" s="98"/>
      <c r="C11441" s="98"/>
      <c r="D11441" s="100"/>
      <c r="E11441" s="100"/>
      <c r="F11441" s="100"/>
      <c r="H11441" s="102"/>
      <c r="I11441" s="103"/>
      <c r="J11441" s="102"/>
      <c r="L11441" s="100"/>
      <c r="M11441" s="100"/>
      <c r="N11441" s="100"/>
    </row>
    <row r="11442" spans="2:14">
      <c r="B11442" s="98"/>
      <c r="C11442" s="98"/>
      <c r="D11442" s="100"/>
      <c r="E11442" s="100"/>
      <c r="F11442" s="100"/>
      <c r="H11442" s="102"/>
      <c r="I11442" s="103"/>
      <c r="J11442" s="102"/>
      <c r="L11442" s="100"/>
      <c r="M11442" s="100"/>
      <c r="N11442" s="100"/>
    </row>
    <row r="11443" spans="2:14">
      <c r="B11443" s="98"/>
      <c r="C11443" s="98"/>
      <c r="D11443" s="100"/>
      <c r="E11443" s="100"/>
      <c r="F11443" s="100"/>
      <c r="H11443" s="102"/>
      <c r="I11443" s="103"/>
      <c r="J11443" s="102"/>
      <c r="L11443" s="100"/>
      <c r="M11443" s="100"/>
      <c r="N11443" s="100"/>
    </row>
    <row r="11444" spans="2:14">
      <c r="B11444" s="98"/>
      <c r="C11444" s="98"/>
      <c r="D11444" s="100"/>
      <c r="E11444" s="100"/>
      <c r="F11444" s="100"/>
      <c r="H11444" s="102"/>
      <c r="I11444" s="103"/>
      <c r="J11444" s="102"/>
      <c r="L11444" s="100"/>
      <c r="M11444" s="100"/>
      <c r="N11444" s="100"/>
    </row>
    <row r="11445" spans="2:14">
      <c r="B11445" s="98"/>
      <c r="C11445" s="98"/>
      <c r="D11445" s="100"/>
      <c r="E11445" s="100"/>
      <c r="F11445" s="100"/>
      <c r="H11445" s="102"/>
      <c r="I11445" s="103"/>
      <c r="J11445" s="102"/>
      <c r="L11445" s="100"/>
      <c r="M11445" s="100"/>
      <c r="N11445" s="100"/>
    </row>
    <row r="11446" spans="2:14">
      <c r="B11446" s="98"/>
      <c r="C11446" s="98"/>
      <c r="D11446" s="100"/>
      <c r="E11446" s="100"/>
      <c r="F11446" s="100"/>
      <c r="H11446" s="102"/>
      <c r="I11446" s="103"/>
      <c r="J11446" s="102"/>
      <c r="L11446" s="100"/>
      <c r="M11446" s="100"/>
      <c r="N11446" s="100"/>
    </row>
    <row r="11447" spans="2:14">
      <c r="B11447" s="98"/>
      <c r="C11447" s="98"/>
      <c r="D11447" s="100"/>
      <c r="E11447" s="100"/>
      <c r="F11447" s="100"/>
      <c r="H11447" s="102"/>
      <c r="I11447" s="103"/>
      <c r="J11447" s="102"/>
      <c r="L11447" s="100"/>
      <c r="M11447" s="100"/>
      <c r="N11447" s="100"/>
    </row>
    <row r="11448" spans="2:14">
      <c r="B11448" s="98"/>
      <c r="C11448" s="98"/>
      <c r="D11448" s="100"/>
      <c r="E11448" s="100"/>
      <c r="F11448" s="100"/>
      <c r="H11448" s="102"/>
      <c r="I11448" s="103"/>
      <c r="J11448" s="102"/>
      <c r="L11448" s="100"/>
      <c r="M11448" s="100"/>
      <c r="N11448" s="100"/>
    </row>
    <row r="11449" spans="2:14">
      <c r="B11449" s="98"/>
      <c r="C11449" s="98"/>
      <c r="D11449" s="100"/>
      <c r="E11449" s="100"/>
      <c r="F11449" s="100"/>
      <c r="H11449" s="102"/>
      <c r="I11449" s="103"/>
      <c r="J11449" s="102"/>
      <c r="L11449" s="100"/>
      <c r="M11449" s="100"/>
      <c r="N11449" s="100"/>
    </row>
    <row r="11450" spans="2:14">
      <c r="B11450" s="98"/>
      <c r="C11450" s="98"/>
      <c r="D11450" s="100"/>
      <c r="E11450" s="100"/>
      <c r="F11450" s="100"/>
      <c r="H11450" s="102"/>
      <c r="I11450" s="103"/>
      <c r="J11450" s="102"/>
      <c r="L11450" s="100"/>
      <c r="M11450" s="100"/>
      <c r="N11450" s="100"/>
    </row>
    <row r="11451" spans="2:14">
      <c r="B11451" s="98"/>
      <c r="C11451" s="98"/>
      <c r="D11451" s="100"/>
      <c r="E11451" s="100"/>
      <c r="F11451" s="100"/>
      <c r="H11451" s="102"/>
      <c r="I11451" s="103"/>
      <c r="J11451" s="102"/>
      <c r="L11451" s="100"/>
      <c r="M11451" s="100"/>
      <c r="N11451" s="100"/>
    </row>
    <row r="11452" spans="2:14">
      <c r="B11452" s="98"/>
      <c r="C11452" s="98"/>
      <c r="D11452" s="100"/>
      <c r="E11452" s="100"/>
      <c r="F11452" s="100"/>
      <c r="H11452" s="102"/>
      <c r="I11452" s="103"/>
      <c r="J11452" s="102"/>
      <c r="L11452" s="100"/>
      <c r="M11452" s="100"/>
      <c r="N11452" s="100"/>
    </row>
    <row r="11453" spans="2:14">
      <c r="B11453" s="98"/>
      <c r="C11453" s="98"/>
      <c r="D11453" s="100"/>
      <c r="E11453" s="100"/>
      <c r="F11453" s="100"/>
      <c r="H11453" s="102"/>
      <c r="I11453" s="103"/>
      <c r="J11453" s="102"/>
      <c r="L11453" s="100"/>
      <c r="M11453" s="100"/>
      <c r="N11453" s="100"/>
    </row>
    <row r="11454" spans="2:14">
      <c r="B11454" s="98"/>
      <c r="C11454" s="98"/>
      <c r="D11454" s="100"/>
      <c r="E11454" s="100"/>
      <c r="F11454" s="100"/>
      <c r="H11454" s="102"/>
      <c r="I11454" s="103"/>
      <c r="J11454" s="102"/>
      <c r="L11454" s="100"/>
      <c r="M11454" s="100"/>
      <c r="N11454" s="100"/>
    </row>
    <row r="11455" spans="2:14">
      <c r="B11455" s="98"/>
      <c r="C11455" s="98"/>
      <c r="D11455" s="100"/>
      <c r="E11455" s="100"/>
      <c r="F11455" s="100"/>
      <c r="H11455" s="102"/>
      <c r="I11455" s="103"/>
      <c r="J11455" s="102"/>
      <c r="L11455" s="100"/>
      <c r="M11455" s="100"/>
      <c r="N11455" s="100"/>
    </row>
    <row r="11456" spans="2:14">
      <c r="B11456" s="98"/>
      <c r="C11456" s="98"/>
      <c r="D11456" s="100"/>
      <c r="E11456" s="100"/>
      <c r="F11456" s="100"/>
      <c r="H11456" s="102"/>
      <c r="I11456" s="103"/>
      <c r="J11456" s="102"/>
      <c r="L11456" s="100"/>
      <c r="M11456" s="100"/>
      <c r="N11456" s="100"/>
    </row>
    <row r="11457" spans="2:14">
      <c r="B11457" s="98"/>
      <c r="C11457" s="98"/>
      <c r="D11457" s="100"/>
      <c r="E11457" s="100"/>
      <c r="F11457" s="100"/>
      <c r="H11457" s="102"/>
      <c r="I11457" s="103"/>
      <c r="J11457" s="102"/>
      <c r="L11457" s="100"/>
      <c r="M11457" s="100"/>
      <c r="N11457" s="100"/>
    </row>
    <row r="11458" spans="2:14">
      <c r="B11458" s="98"/>
      <c r="C11458" s="98"/>
      <c r="D11458" s="100"/>
      <c r="E11458" s="100"/>
      <c r="F11458" s="100"/>
      <c r="H11458" s="102"/>
      <c r="I11458" s="103"/>
      <c r="J11458" s="102"/>
      <c r="L11458" s="100"/>
      <c r="M11458" s="100"/>
      <c r="N11458" s="100"/>
    </row>
    <row r="11459" spans="2:14">
      <c r="B11459" s="98"/>
      <c r="C11459" s="98"/>
      <c r="D11459" s="100"/>
      <c r="E11459" s="100"/>
      <c r="F11459" s="100"/>
      <c r="H11459" s="102"/>
      <c r="I11459" s="103"/>
      <c r="J11459" s="102"/>
      <c r="L11459" s="100"/>
      <c r="M11459" s="100"/>
      <c r="N11459" s="100"/>
    </row>
    <row r="11460" spans="2:14">
      <c r="B11460" s="98"/>
      <c r="C11460" s="98"/>
      <c r="D11460" s="100"/>
      <c r="E11460" s="100"/>
      <c r="F11460" s="100"/>
      <c r="H11460" s="102"/>
      <c r="I11460" s="103"/>
      <c r="J11460" s="102"/>
      <c r="L11460" s="100"/>
      <c r="M11460" s="100"/>
      <c r="N11460" s="100"/>
    </row>
    <row r="11461" spans="2:14">
      <c r="B11461" s="98"/>
      <c r="C11461" s="98"/>
      <c r="D11461" s="100"/>
      <c r="E11461" s="100"/>
      <c r="F11461" s="100"/>
      <c r="H11461" s="102"/>
      <c r="I11461" s="103"/>
      <c r="J11461" s="102"/>
      <c r="L11461" s="100"/>
      <c r="M11461" s="100"/>
      <c r="N11461" s="100"/>
    </row>
    <row r="11462" spans="2:14">
      <c r="B11462" s="98"/>
      <c r="C11462" s="98"/>
      <c r="D11462" s="100"/>
      <c r="E11462" s="100"/>
      <c r="F11462" s="100"/>
      <c r="H11462" s="102"/>
      <c r="I11462" s="103"/>
      <c r="J11462" s="102"/>
      <c r="L11462" s="100"/>
      <c r="M11462" s="100"/>
      <c r="N11462" s="100"/>
    </row>
    <row r="11463" spans="2:14">
      <c r="B11463" s="98"/>
      <c r="C11463" s="98"/>
      <c r="D11463" s="100"/>
      <c r="E11463" s="100"/>
      <c r="F11463" s="100"/>
      <c r="H11463" s="102"/>
      <c r="I11463" s="103"/>
      <c r="J11463" s="102"/>
      <c r="L11463" s="100"/>
      <c r="M11463" s="100"/>
      <c r="N11463" s="100"/>
    </row>
    <row r="11464" spans="2:14">
      <c r="B11464" s="98"/>
      <c r="C11464" s="98"/>
      <c r="D11464" s="100"/>
      <c r="E11464" s="100"/>
      <c r="F11464" s="100"/>
      <c r="H11464" s="102"/>
      <c r="I11464" s="103"/>
      <c r="J11464" s="102"/>
      <c r="L11464" s="100"/>
      <c r="M11464" s="100"/>
      <c r="N11464" s="100"/>
    </row>
    <row r="11465" spans="2:14">
      <c r="B11465" s="98"/>
      <c r="C11465" s="98"/>
      <c r="D11465" s="100"/>
      <c r="E11465" s="100"/>
      <c r="F11465" s="100"/>
      <c r="H11465" s="102"/>
      <c r="I11465" s="103"/>
      <c r="J11465" s="102"/>
      <c r="L11465" s="100"/>
      <c r="M11465" s="100"/>
      <c r="N11465" s="100"/>
    </row>
    <row r="11466" spans="2:14">
      <c r="B11466" s="98"/>
      <c r="C11466" s="98"/>
      <c r="D11466" s="100"/>
      <c r="E11466" s="100"/>
      <c r="F11466" s="100"/>
      <c r="H11466" s="102"/>
      <c r="I11466" s="103"/>
      <c r="J11466" s="102"/>
      <c r="L11466" s="100"/>
      <c r="M11466" s="100"/>
      <c r="N11466" s="100"/>
    </row>
    <row r="11467" spans="2:14">
      <c r="B11467" s="98"/>
      <c r="C11467" s="98"/>
      <c r="D11467" s="100"/>
      <c r="E11467" s="100"/>
      <c r="F11467" s="100"/>
      <c r="H11467" s="102"/>
      <c r="I11467" s="103"/>
      <c r="J11467" s="102"/>
      <c r="L11467" s="100"/>
      <c r="M11467" s="100"/>
      <c r="N11467" s="100"/>
    </row>
    <row r="11468" spans="2:14">
      <c r="B11468" s="98"/>
      <c r="C11468" s="98"/>
      <c r="D11468" s="100"/>
      <c r="E11468" s="100"/>
      <c r="F11468" s="100"/>
      <c r="H11468" s="102"/>
      <c r="I11468" s="103"/>
      <c r="J11468" s="102"/>
      <c r="L11468" s="100"/>
      <c r="M11468" s="100"/>
      <c r="N11468" s="100"/>
    </row>
    <row r="11469" spans="2:14">
      <c r="B11469" s="98"/>
      <c r="C11469" s="98"/>
      <c r="D11469" s="100"/>
      <c r="E11469" s="100"/>
      <c r="F11469" s="100"/>
      <c r="H11469" s="102"/>
      <c r="I11469" s="103"/>
      <c r="J11469" s="102"/>
      <c r="L11469" s="100"/>
      <c r="M11469" s="100"/>
      <c r="N11469" s="100"/>
    </row>
    <row r="11470" spans="2:14">
      <c r="B11470" s="98"/>
      <c r="C11470" s="98"/>
      <c r="D11470" s="100"/>
      <c r="E11470" s="100"/>
      <c r="F11470" s="100"/>
      <c r="H11470" s="102"/>
      <c r="I11470" s="103"/>
      <c r="J11470" s="102"/>
      <c r="L11470" s="100"/>
      <c r="M11470" s="100"/>
      <c r="N11470" s="100"/>
    </row>
    <row r="11471" spans="2:14">
      <c r="B11471" s="98"/>
      <c r="C11471" s="98"/>
      <c r="D11471" s="100"/>
      <c r="E11471" s="100"/>
      <c r="F11471" s="100"/>
      <c r="H11471" s="102"/>
      <c r="I11471" s="103"/>
      <c r="J11471" s="102"/>
      <c r="L11471" s="100"/>
      <c r="M11471" s="100"/>
      <c r="N11471" s="100"/>
    </row>
    <row r="11472" spans="2:14">
      <c r="B11472" s="98"/>
      <c r="C11472" s="98"/>
      <c r="D11472" s="100"/>
      <c r="E11472" s="100"/>
      <c r="F11472" s="100"/>
      <c r="H11472" s="102"/>
      <c r="I11472" s="103"/>
      <c r="J11472" s="102"/>
      <c r="L11472" s="100"/>
      <c r="M11472" s="100"/>
      <c r="N11472" s="100"/>
    </row>
    <row r="11473" spans="2:14">
      <c r="B11473" s="98"/>
      <c r="C11473" s="98"/>
      <c r="D11473" s="100"/>
      <c r="E11473" s="100"/>
      <c r="F11473" s="100"/>
      <c r="H11473" s="102"/>
      <c r="I11473" s="103"/>
      <c r="J11473" s="102"/>
      <c r="L11473" s="100"/>
      <c r="M11473" s="100"/>
      <c r="N11473" s="100"/>
    </row>
    <row r="11474" spans="2:14">
      <c r="B11474" s="98"/>
      <c r="C11474" s="98"/>
      <c r="D11474" s="100"/>
      <c r="E11474" s="100"/>
      <c r="F11474" s="100"/>
      <c r="H11474" s="102"/>
      <c r="I11474" s="103"/>
      <c r="J11474" s="102"/>
      <c r="L11474" s="100"/>
      <c r="M11474" s="100"/>
      <c r="N11474" s="100"/>
    </row>
    <row r="11475" spans="2:14">
      <c r="B11475" s="98"/>
      <c r="C11475" s="98"/>
      <c r="D11475" s="100"/>
      <c r="E11475" s="100"/>
      <c r="F11475" s="100"/>
      <c r="H11475" s="102"/>
      <c r="I11475" s="103"/>
      <c r="J11475" s="102"/>
      <c r="L11475" s="100"/>
      <c r="M11475" s="100"/>
      <c r="N11475" s="100"/>
    </row>
    <row r="11476" spans="2:14">
      <c r="B11476" s="98"/>
      <c r="C11476" s="98"/>
      <c r="D11476" s="100"/>
      <c r="E11476" s="100"/>
      <c r="F11476" s="100"/>
      <c r="H11476" s="102"/>
      <c r="I11476" s="103"/>
      <c r="J11476" s="102"/>
      <c r="L11476" s="100"/>
      <c r="M11476" s="100"/>
      <c r="N11476" s="100"/>
    </row>
    <row r="11477" spans="2:14">
      <c r="B11477" s="98"/>
      <c r="C11477" s="98"/>
      <c r="D11477" s="100"/>
      <c r="E11477" s="100"/>
      <c r="F11477" s="100"/>
      <c r="H11477" s="102"/>
      <c r="I11477" s="103"/>
      <c r="J11477" s="102"/>
      <c r="L11477" s="100"/>
      <c r="M11477" s="100"/>
      <c r="N11477" s="100"/>
    </row>
    <row r="11478" spans="2:14">
      <c r="B11478" s="98"/>
      <c r="C11478" s="98"/>
      <c r="D11478" s="100"/>
      <c r="E11478" s="100"/>
      <c r="F11478" s="100"/>
      <c r="H11478" s="102"/>
      <c r="I11478" s="103"/>
      <c r="J11478" s="102"/>
      <c r="L11478" s="100"/>
      <c r="M11478" s="100"/>
      <c r="N11478" s="100"/>
    </row>
    <row r="11479" spans="2:14">
      <c r="B11479" s="98"/>
      <c r="C11479" s="98"/>
      <c r="D11479" s="100"/>
      <c r="E11479" s="100"/>
      <c r="F11479" s="100"/>
      <c r="H11479" s="102"/>
      <c r="I11479" s="103"/>
      <c r="J11479" s="102"/>
      <c r="L11479" s="100"/>
      <c r="M11479" s="100"/>
      <c r="N11479" s="100"/>
    </row>
    <row r="11480" spans="2:14">
      <c r="B11480" s="98"/>
      <c r="C11480" s="98"/>
      <c r="D11480" s="100"/>
      <c r="E11480" s="100"/>
      <c r="F11480" s="100"/>
      <c r="H11480" s="102"/>
      <c r="I11480" s="103"/>
      <c r="J11480" s="102"/>
      <c r="L11480" s="100"/>
      <c r="M11480" s="100"/>
      <c r="N11480" s="100"/>
    </row>
    <row r="11481" spans="2:14">
      <c r="B11481" s="98"/>
      <c r="C11481" s="98"/>
      <c r="D11481" s="100"/>
      <c r="E11481" s="100"/>
      <c r="F11481" s="100"/>
      <c r="H11481" s="102"/>
      <c r="I11481" s="103"/>
      <c r="J11481" s="102"/>
      <c r="L11481" s="100"/>
      <c r="M11481" s="100"/>
      <c r="N11481" s="100"/>
    </row>
    <row r="11482" spans="2:14">
      <c r="B11482" s="98"/>
      <c r="C11482" s="98"/>
      <c r="D11482" s="100"/>
      <c r="E11482" s="100"/>
      <c r="F11482" s="100"/>
      <c r="H11482" s="102"/>
      <c r="I11482" s="103"/>
      <c r="J11482" s="102"/>
      <c r="L11482" s="100"/>
      <c r="M11482" s="100"/>
      <c r="N11482" s="100"/>
    </row>
    <row r="11483" spans="2:14">
      <c r="B11483" s="98"/>
      <c r="C11483" s="98"/>
      <c r="D11483" s="100"/>
      <c r="E11483" s="100"/>
      <c r="F11483" s="100"/>
      <c r="H11483" s="102"/>
      <c r="I11483" s="103"/>
      <c r="J11483" s="102"/>
      <c r="L11483" s="100"/>
      <c r="M11483" s="100"/>
      <c r="N11483" s="100"/>
    </row>
    <row r="11484" spans="2:14">
      <c r="B11484" s="98"/>
      <c r="C11484" s="98"/>
      <c r="D11484" s="100"/>
      <c r="E11484" s="100"/>
      <c r="F11484" s="100"/>
      <c r="H11484" s="102"/>
      <c r="I11484" s="103"/>
      <c r="J11484" s="102"/>
      <c r="L11484" s="100"/>
      <c r="M11484" s="100"/>
      <c r="N11484" s="100"/>
    </row>
    <row r="11485" spans="2:14">
      <c r="B11485" s="98"/>
      <c r="C11485" s="98"/>
      <c r="D11485" s="100"/>
      <c r="E11485" s="100"/>
      <c r="F11485" s="100"/>
      <c r="H11485" s="102"/>
      <c r="I11485" s="103"/>
      <c r="J11485" s="102"/>
      <c r="L11485" s="100"/>
      <c r="M11485" s="100"/>
      <c r="N11485" s="100"/>
    </row>
    <row r="11486" spans="2:14">
      <c r="B11486" s="98"/>
      <c r="C11486" s="98"/>
      <c r="D11486" s="100"/>
      <c r="E11486" s="100"/>
      <c r="F11486" s="100"/>
      <c r="H11486" s="102"/>
      <c r="I11486" s="103"/>
      <c r="J11486" s="102"/>
      <c r="L11486" s="100"/>
      <c r="M11486" s="100"/>
      <c r="N11486" s="100"/>
    </row>
    <row r="11487" spans="2:14">
      <c r="B11487" s="98"/>
      <c r="C11487" s="98"/>
      <c r="D11487" s="100"/>
      <c r="E11487" s="100"/>
      <c r="F11487" s="100"/>
      <c r="H11487" s="102"/>
      <c r="I11487" s="103"/>
      <c r="J11487" s="102"/>
      <c r="L11487" s="100"/>
      <c r="M11487" s="100"/>
      <c r="N11487" s="100"/>
    </row>
    <row r="11488" spans="2:14">
      <c r="B11488" s="98"/>
      <c r="C11488" s="98"/>
      <c r="D11488" s="100"/>
      <c r="E11488" s="100"/>
      <c r="F11488" s="100"/>
      <c r="H11488" s="102"/>
      <c r="I11488" s="103"/>
      <c r="J11488" s="102"/>
      <c r="L11488" s="100"/>
      <c r="M11488" s="100"/>
      <c r="N11488" s="100"/>
    </row>
    <row r="11489" spans="2:14">
      <c r="B11489" s="98"/>
      <c r="C11489" s="98"/>
      <c r="D11489" s="100"/>
      <c r="E11489" s="100"/>
      <c r="F11489" s="100"/>
      <c r="H11489" s="102"/>
      <c r="I11489" s="103"/>
      <c r="J11489" s="102"/>
      <c r="L11489" s="100"/>
      <c r="M11489" s="100"/>
      <c r="N11489" s="100"/>
    </row>
    <row r="11490" spans="2:14">
      <c r="B11490" s="98"/>
      <c r="C11490" s="98"/>
      <c r="D11490" s="100"/>
      <c r="E11490" s="100"/>
      <c r="F11490" s="100"/>
      <c r="H11490" s="102"/>
      <c r="I11490" s="103"/>
      <c r="J11490" s="102"/>
      <c r="L11490" s="100"/>
      <c r="M11490" s="100"/>
      <c r="N11490" s="100"/>
    </row>
    <row r="11491" spans="2:14">
      <c r="B11491" s="98"/>
      <c r="C11491" s="98"/>
      <c r="D11491" s="100"/>
      <c r="E11491" s="100"/>
      <c r="F11491" s="100"/>
      <c r="H11491" s="102"/>
      <c r="I11491" s="103"/>
      <c r="J11491" s="102"/>
      <c r="L11491" s="100"/>
      <c r="M11491" s="100"/>
      <c r="N11491" s="100"/>
    </row>
    <row r="11492" spans="2:14">
      <c r="B11492" s="98"/>
      <c r="C11492" s="98"/>
      <c r="D11492" s="100"/>
      <c r="E11492" s="100"/>
      <c r="F11492" s="100"/>
      <c r="H11492" s="102"/>
      <c r="I11492" s="103"/>
      <c r="J11492" s="102"/>
      <c r="L11492" s="100"/>
      <c r="M11492" s="100"/>
      <c r="N11492" s="100"/>
    </row>
    <row r="11493" spans="2:14">
      <c r="B11493" s="98"/>
      <c r="C11493" s="98"/>
      <c r="D11493" s="100"/>
      <c r="E11493" s="100"/>
      <c r="F11493" s="100"/>
      <c r="H11493" s="102"/>
      <c r="I11493" s="103"/>
      <c r="J11493" s="102"/>
      <c r="L11493" s="100"/>
      <c r="M11493" s="100"/>
      <c r="N11493" s="100"/>
    </row>
    <row r="11494" spans="2:14">
      <c r="B11494" s="98"/>
      <c r="C11494" s="98"/>
      <c r="D11494" s="100"/>
      <c r="E11494" s="100"/>
      <c r="F11494" s="100"/>
      <c r="H11494" s="102"/>
      <c r="I11494" s="103"/>
      <c r="J11494" s="102"/>
      <c r="L11494" s="100"/>
      <c r="M11494" s="100"/>
      <c r="N11494" s="100"/>
    </row>
    <row r="11495" spans="2:14">
      <c r="B11495" s="98"/>
      <c r="C11495" s="98"/>
      <c r="D11495" s="100"/>
      <c r="E11495" s="100"/>
      <c r="F11495" s="100"/>
      <c r="H11495" s="102"/>
      <c r="I11495" s="103"/>
      <c r="J11495" s="102"/>
      <c r="L11495" s="100"/>
      <c r="M11495" s="100"/>
      <c r="N11495" s="100"/>
    </row>
    <row r="11496" spans="2:14">
      <c r="B11496" s="98"/>
      <c r="C11496" s="98"/>
      <c r="D11496" s="100"/>
      <c r="E11496" s="100"/>
      <c r="F11496" s="100"/>
      <c r="H11496" s="102"/>
      <c r="I11496" s="103"/>
      <c r="J11496" s="102"/>
      <c r="L11496" s="100"/>
      <c r="M11496" s="100"/>
      <c r="N11496" s="100"/>
    </row>
    <row r="11497" spans="2:14">
      <c r="B11497" s="98"/>
      <c r="C11497" s="98"/>
      <c r="D11497" s="100"/>
      <c r="E11497" s="100"/>
      <c r="F11497" s="100"/>
      <c r="H11497" s="102"/>
      <c r="I11497" s="103"/>
      <c r="J11497" s="102"/>
      <c r="L11497" s="100"/>
      <c r="M11497" s="100"/>
      <c r="N11497" s="100"/>
    </row>
    <row r="11498" spans="2:14">
      <c r="B11498" s="98"/>
      <c r="C11498" s="98"/>
      <c r="D11498" s="100"/>
      <c r="E11498" s="100"/>
      <c r="F11498" s="100"/>
      <c r="H11498" s="102"/>
      <c r="I11498" s="103"/>
      <c r="J11498" s="102"/>
      <c r="L11498" s="100"/>
      <c r="M11498" s="100"/>
      <c r="N11498" s="100"/>
    </row>
    <row r="11499" spans="2:14">
      <c r="B11499" s="98"/>
      <c r="C11499" s="98"/>
      <c r="D11499" s="100"/>
      <c r="E11499" s="100"/>
      <c r="F11499" s="100"/>
      <c r="H11499" s="102"/>
      <c r="I11499" s="103"/>
      <c r="J11499" s="102"/>
      <c r="L11499" s="100"/>
      <c r="M11499" s="100"/>
      <c r="N11499" s="100"/>
    </row>
    <row r="11500" spans="2:14">
      <c r="B11500" s="98"/>
      <c r="C11500" s="98"/>
      <c r="D11500" s="100"/>
      <c r="E11500" s="100"/>
      <c r="F11500" s="100"/>
      <c r="H11500" s="102"/>
      <c r="I11500" s="103"/>
      <c r="J11500" s="102"/>
      <c r="L11500" s="100"/>
      <c r="M11500" s="100"/>
      <c r="N11500" s="100"/>
    </row>
    <row r="11501" spans="2:14">
      <c r="B11501" s="98"/>
      <c r="C11501" s="98"/>
      <c r="D11501" s="100"/>
      <c r="E11501" s="100"/>
      <c r="F11501" s="100"/>
      <c r="H11501" s="102"/>
      <c r="I11501" s="103"/>
      <c r="J11501" s="102"/>
      <c r="L11501" s="100"/>
      <c r="M11501" s="100"/>
      <c r="N11501" s="100"/>
    </row>
    <row r="11502" spans="2:14">
      <c r="B11502" s="98"/>
      <c r="C11502" s="98"/>
      <c r="D11502" s="100"/>
      <c r="E11502" s="100"/>
      <c r="F11502" s="100"/>
      <c r="H11502" s="102"/>
      <c r="I11502" s="103"/>
      <c r="J11502" s="102"/>
      <c r="L11502" s="100"/>
      <c r="M11502" s="100"/>
      <c r="N11502" s="100"/>
    </row>
    <row r="11503" spans="2:14">
      <c r="B11503" s="98"/>
      <c r="C11503" s="98"/>
      <c r="D11503" s="100"/>
      <c r="E11503" s="100"/>
      <c r="F11503" s="100"/>
      <c r="H11503" s="102"/>
      <c r="I11503" s="103"/>
      <c r="J11503" s="102"/>
      <c r="L11503" s="100"/>
      <c r="M11503" s="100"/>
      <c r="N11503" s="100"/>
    </row>
    <row r="11504" spans="2:14">
      <c r="B11504" s="98"/>
      <c r="C11504" s="98"/>
      <c r="D11504" s="100"/>
      <c r="E11504" s="100"/>
      <c r="F11504" s="100"/>
      <c r="H11504" s="102"/>
      <c r="I11504" s="103"/>
      <c r="J11504" s="102"/>
      <c r="L11504" s="100"/>
      <c r="M11504" s="100"/>
      <c r="N11504" s="100"/>
    </row>
    <row r="11505" spans="2:14">
      <c r="B11505" s="98"/>
      <c r="C11505" s="98"/>
      <c r="D11505" s="100"/>
      <c r="E11505" s="100"/>
      <c r="F11505" s="100"/>
      <c r="H11505" s="102"/>
      <c r="I11505" s="103"/>
      <c r="J11505" s="102"/>
      <c r="L11505" s="100"/>
      <c r="M11505" s="100"/>
      <c r="N11505" s="100"/>
    </row>
    <row r="11506" spans="2:14">
      <c r="B11506" s="98"/>
      <c r="C11506" s="98"/>
      <c r="D11506" s="100"/>
      <c r="E11506" s="100"/>
      <c r="F11506" s="100"/>
      <c r="H11506" s="102"/>
      <c r="I11506" s="103"/>
      <c r="J11506" s="102"/>
      <c r="L11506" s="100"/>
      <c r="M11506" s="100"/>
      <c r="N11506" s="100"/>
    </row>
    <row r="11507" spans="2:14">
      <c r="B11507" s="98"/>
      <c r="C11507" s="98"/>
      <c r="D11507" s="100"/>
      <c r="E11507" s="100"/>
      <c r="F11507" s="100"/>
      <c r="H11507" s="102"/>
      <c r="I11507" s="103"/>
      <c r="J11507" s="102"/>
      <c r="L11507" s="100"/>
      <c r="M11507" s="100"/>
      <c r="N11507" s="100"/>
    </row>
    <row r="11508" spans="2:14">
      <c r="B11508" s="98"/>
      <c r="C11508" s="98"/>
      <c r="D11508" s="100"/>
      <c r="E11508" s="100"/>
      <c r="F11508" s="100"/>
      <c r="H11508" s="102"/>
      <c r="I11508" s="103"/>
      <c r="J11508" s="102"/>
      <c r="L11508" s="100"/>
      <c r="M11508" s="100"/>
      <c r="N11508" s="100"/>
    </row>
    <row r="11509" spans="2:14">
      <c r="B11509" s="98"/>
      <c r="C11509" s="98"/>
      <c r="D11509" s="100"/>
      <c r="E11509" s="100"/>
      <c r="F11509" s="100"/>
      <c r="H11509" s="102"/>
      <c r="I11509" s="103"/>
      <c r="J11509" s="102"/>
      <c r="L11509" s="100"/>
      <c r="M11509" s="100"/>
      <c r="N11509" s="100"/>
    </row>
    <row r="11510" spans="2:14">
      <c r="B11510" s="98"/>
      <c r="C11510" s="98"/>
      <c r="D11510" s="100"/>
      <c r="E11510" s="100"/>
      <c r="F11510" s="100"/>
      <c r="H11510" s="102"/>
      <c r="I11510" s="103"/>
      <c r="J11510" s="102"/>
      <c r="L11510" s="100"/>
      <c r="M11510" s="100"/>
      <c r="N11510" s="100"/>
    </row>
    <row r="11511" spans="2:14">
      <c r="B11511" s="98"/>
      <c r="C11511" s="98"/>
      <c r="D11511" s="100"/>
      <c r="E11511" s="100"/>
      <c r="F11511" s="100"/>
      <c r="H11511" s="102"/>
      <c r="I11511" s="103"/>
      <c r="J11511" s="102"/>
      <c r="L11511" s="100"/>
      <c r="M11511" s="100"/>
      <c r="N11511" s="100"/>
    </row>
    <row r="11512" spans="2:14">
      <c r="B11512" s="98"/>
      <c r="C11512" s="98"/>
      <c r="D11512" s="100"/>
      <c r="E11512" s="100"/>
      <c r="F11512" s="100"/>
      <c r="H11512" s="102"/>
      <c r="I11512" s="103"/>
      <c r="J11512" s="102"/>
      <c r="L11512" s="100"/>
      <c r="M11512" s="100"/>
      <c r="N11512" s="100"/>
    </row>
    <row r="11513" spans="2:14">
      <c r="B11513" s="98"/>
      <c r="C11513" s="98"/>
      <c r="D11513" s="100"/>
      <c r="E11513" s="100"/>
      <c r="F11513" s="100"/>
      <c r="H11513" s="102"/>
      <c r="I11513" s="103"/>
      <c r="J11513" s="102"/>
      <c r="L11513" s="100"/>
      <c r="M11513" s="100"/>
      <c r="N11513" s="100"/>
    </row>
    <row r="11514" spans="2:14">
      <c r="B11514" s="98"/>
      <c r="C11514" s="98"/>
      <c r="D11514" s="100"/>
      <c r="E11514" s="100"/>
      <c r="F11514" s="100"/>
      <c r="H11514" s="102"/>
      <c r="I11514" s="103"/>
      <c r="J11514" s="102"/>
      <c r="L11514" s="100"/>
      <c r="M11514" s="100"/>
      <c r="N11514" s="100"/>
    </row>
    <row r="11515" spans="2:14">
      <c r="B11515" s="98"/>
      <c r="C11515" s="98"/>
      <c r="D11515" s="100"/>
      <c r="E11515" s="100"/>
      <c r="F11515" s="100"/>
      <c r="H11515" s="102"/>
      <c r="I11515" s="103"/>
      <c r="J11515" s="102"/>
      <c r="L11515" s="100"/>
      <c r="M11515" s="100"/>
      <c r="N11515" s="100"/>
    </row>
    <row r="11516" spans="2:14">
      <c r="B11516" s="98"/>
      <c r="C11516" s="98"/>
      <c r="D11516" s="100"/>
      <c r="E11516" s="100"/>
      <c r="F11516" s="100"/>
      <c r="H11516" s="102"/>
      <c r="I11516" s="103"/>
      <c r="J11516" s="102"/>
      <c r="L11516" s="100"/>
      <c r="M11516" s="100"/>
      <c r="N11516" s="100"/>
    </row>
    <row r="11517" spans="2:14">
      <c r="B11517" s="98"/>
      <c r="C11517" s="98"/>
      <c r="D11517" s="100"/>
      <c r="E11517" s="100"/>
      <c r="F11517" s="100"/>
      <c r="H11517" s="102"/>
      <c r="I11517" s="103"/>
      <c r="J11517" s="102"/>
      <c r="L11517" s="100"/>
      <c r="M11517" s="100"/>
      <c r="N11517" s="100"/>
    </row>
    <row r="11518" spans="2:14">
      <c r="B11518" s="98"/>
      <c r="C11518" s="98"/>
      <c r="D11518" s="100"/>
      <c r="E11518" s="100"/>
      <c r="F11518" s="100"/>
      <c r="H11518" s="102"/>
      <c r="I11518" s="103"/>
      <c r="J11518" s="102"/>
      <c r="L11518" s="100"/>
      <c r="M11518" s="100"/>
      <c r="N11518" s="100"/>
    </row>
    <row r="11519" spans="2:14">
      <c r="B11519" s="98"/>
      <c r="C11519" s="98"/>
      <c r="D11519" s="100"/>
      <c r="E11519" s="100"/>
      <c r="F11519" s="100"/>
      <c r="H11519" s="102"/>
      <c r="I11519" s="103"/>
      <c r="J11519" s="102"/>
      <c r="L11519" s="100"/>
      <c r="M11519" s="100"/>
      <c r="N11519" s="100"/>
    </row>
    <row r="11520" spans="2:14">
      <c r="B11520" s="98"/>
      <c r="C11520" s="98"/>
      <c r="D11520" s="100"/>
      <c r="E11520" s="100"/>
      <c r="F11520" s="100"/>
      <c r="H11520" s="102"/>
      <c r="I11520" s="103"/>
      <c r="J11520" s="102"/>
      <c r="L11520" s="100"/>
      <c r="M11520" s="100"/>
      <c r="N11520" s="100"/>
    </row>
    <row r="11521" spans="2:14">
      <c r="B11521" s="98"/>
      <c r="C11521" s="98"/>
      <c r="D11521" s="100"/>
      <c r="E11521" s="100"/>
      <c r="F11521" s="100"/>
      <c r="H11521" s="102"/>
      <c r="I11521" s="103"/>
      <c r="J11521" s="102"/>
      <c r="L11521" s="100"/>
      <c r="M11521" s="100"/>
      <c r="N11521" s="100"/>
    </row>
    <row r="11522" spans="2:14">
      <c r="B11522" s="98"/>
      <c r="C11522" s="98"/>
      <c r="D11522" s="100"/>
      <c r="E11522" s="100"/>
      <c r="F11522" s="100"/>
      <c r="H11522" s="102"/>
      <c r="I11522" s="103"/>
      <c r="J11522" s="102"/>
      <c r="L11522" s="100"/>
      <c r="M11522" s="100"/>
      <c r="N11522" s="100"/>
    </row>
    <row r="11523" spans="2:14">
      <c r="B11523" s="98"/>
      <c r="C11523" s="98"/>
      <c r="D11523" s="100"/>
      <c r="E11523" s="100"/>
      <c r="F11523" s="100"/>
      <c r="H11523" s="102"/>
      <c r="I11523" s="103"/>
      <c r="J11523" s="102"/>
      <c r="L11523" s="100"/>
      <c r="M11523" s="100"/>
      <c r="N11523" s="100"/>
    </row>
    <row r="11524" spans="2:14">
      <c r="B11524" s="98"/>
      <c r="C11524" s="98"/>
      <c r="D11524" s="100"/>
      <c r="E11524" s="100"/>
      <c r="F11524" s="100"/>
      <c r="H11524" s="102"/>
      <c r="I11524" s="103"/>
      <c r="J11524" s="102"/>
      <c r="L11524" s="100"/>
      <c r="M11524" s="100"/>
      <c r="N11524" s="100"/>
    </row>
    <row r="11525" spans="2:14">
      <c r="B11525" s="98"/>
      <c r="C11525" s="98"/>
      <c r="D11525" s="100"/>
      <c r="E11525" s="100"/>
      <c r="F11525" s="100"/>
      <c r="H11525" s="102"/>
      <c r="I11525" s="103"/>
      <c r="J11525" s="102"/>
      <c r="L11525" s="100"/>
      <c r="M11525" s="100"/>
      <c r="N11525" s="100"/>
    </row>
    <row r="11526" spans="2:14">
      <c r="B11526" s="98"/>
      <c r="C11526" s="98"/>
      <c r="D11526" s="100"/>
      <c r="E11526" s="100"/>
      <c r="F11526" s="100"/>
      <c r="H11526" s="102"/>
      <c r="I11526" s="103"/>
      <c r="J11526" s="102"/>
      <c r="L11526" s="100"/>
      <c r="M11526" s="100"/>
      <c r="N11526" s="100"/>
    </row>
    <row r="11527" spans="2:14">
      <c r="B11527" s="98"/>
      <c r="C11527" s="98"/>
      <c r="D11527" s="100"/>
      <c r="E11527" s="100"/>
      <c r="F11527" s="100"/>
      <c r="H11527" s="102"/>
      <c r="I11527" s="103"/>
      <c r="J11527" s="102"/>
      <c r="L11527" s="100"/>
      <c r="M11527" s="100"/>
      <c r="N11527" s="100"/>
    </row>
    <row r="11528" spans="2:14">
      <c r="B11528" s="98"/>
      <c r="C11528" s="98"/>
      <c r="D11528" s="100"/>
      <c r="E11528" s="100"/>
      <c r="F11528" s="100"/>
      <c r="H11528" s="102"/>
      <c r="I11528" s="103"/>
      <c r="J11528" s="102"/>
      <c r="L11528" s="100"/>
      <c r="M11528" s="100"/>
      <c r="N11528" s="100"/>
    </row>
    <row r="11529" spans="2:14">
      <c r="B11529" s="98"/>
      <c r="C11529" s="98"/>
      <c r="D11529" s="100"/>
      <c r="E11529" s="100"/>
      <c r="F11529" s="100"/>
      <c r="H11529" s="102"/>
      <c r="I11529" s="103"/>
      <c r="J11529" s="102"/>
      <c r="L11529" s="100"/>
      <c r="M11529" s="100"/>
      <c r="N11529" s="100"/>
    </row>
    <row r="11530" spans="2:14">
      <c r="B11530" s="98"/>
      <c r="C11530" s="98"/>
      <c r="D11530" s="100"/>
      <c r="E11530" s="100"/>
      <c r="F11530" s="100"/>
      <c r="H11530" s="102"/>
      <c r="I11530" s="103"/>
      <c r="J11530" s="102"/>
      <c r="L11530" s="100"/>
      <c r="M11530" s="100"/>
      <c r="N11530" s="100"/>
    </row>
    <row r="11531" spans="2:14">
      <c r="B11531" s="98"/>
      <c r="C11531" s="98"/>
      <c r="D11531" s="100"/>
      <c r="E11531" s="100"/>
      <c r="F11531" s="100"/>
      <c r="H11531" s="102"/>
      <c r="I11531" s="103"/>
      <c r="J11531" s="102"/>
      <c r="L11531" s="100"/>
      <c r="M11531" s="100"/>
      <c r="N11531" s="100"/>
    </row>
    <row r="11532" spans="2:14">
      <c r="B11532" s="98"/>
      <c r="C11532" s="98"/>
      <c r="D11532" s="100"/>
      <c r="E11532" s="100"/>
      <c r="F11532" s="100"/>
      <c r="H11532" s="102"/>
      <c r="I11532" s="103"/>
      <c r="J11532" s="102"/>
      <c r="L11532" s="100"/>
      <c r="M11532" s="100"/>
      <c r="N11532" s="100"/>
    </row>
    <row r="11533" spans="2:14">
      <c r="B11533" s="98"/>
      <c r="C11533" s="98"/>
      <c r="D11533" s="100"/>
      <c r="E11533" s="100"/>
      <c r="F11533" s="100"/>
      <c r="H11533" s="102"/>
      <c r="I11533" s="103"/>
      <c r="J11533" s="102"/>
      <c r="L11533" s="100"/>
      <c r="M11533" s="100"/>
      <c r="N11533" s="100"/>
    </row>
    <row r="11534" spans="2:14">
      <c r="B11534" s="98"/>
      <c r="C11534" s="98"/>
      <c r="D11534" s="100"/>
      <c r="E11534" s="100"/>
      <c r="F11534" s="100"/>
      <c r="H11534" s="102"/>
      <c r="I11534" s="103"/>
      <c r="J11534" s="102"/>
      <c r="L11534" s="100"/>
      <c r="M11534" s="100"/>
      <c r="N11534" s="100"/>
    </row>
    <row r="11535" spans="2:14">
      <c r="B11535" s="98"/>
      <c r="C11535" s="98"/>
      <c r="D11535" s="100"/>
      <c r="E11535" s="100"/>
      <c r="F11535" s="100"/>
      <c r="H11535" s="102"/>
      <c r="I11535" s="103"/>
      <c r="J11535" s="102"/>
      <c r="L11535" s="100"/>
      <c r="M11535" s="100"/>
      <c r="N11535" s="100"/>
    </row>
    <row r="11536" spans="2:14">
      <c r="B11536" s="98"/>
      <c r="C11536" s="98"/>
      <c r="D11536" s="100"/>
      <c r="E11536" s="100"/>
      <c r="F11536" s="100"/>
      <c r="H11536" s="102"/>
      <c r="I11536" s="103"/>
      <c r="J11536" s="102"/>
      <c r="L11536" s="100"/>
      <c r="M11536" s="100"/>
      <c r="N11536" s="100"/>
    </row>
    <row r="11537" spans="2:14">
      <c r="B11537" s="98"/>
      <c r="C11537" s="98"/>
      <c r="D11537" s="100"/>
      <c r="E11537" s="100"/>
      <c r="F11537" s="100"/>
      <c r="H11537" s="102"/>
      <c r="I11537" s="103"/>
      <c r="J11537" s="102"/>
      <c r="L11537" s="100"/>
      <c r="M11537" s="100"/>
      <c r="N11537" s="100"/>
    </row>
    <row r="11538" spans="2:14">
      <c r="B11538" s="98"/>
      <c r="C11538" s="98"/>
      <c r="D11538" s="100"/>
      <c r="E11538" s="100"/>
      <c r="F11538" s="100"/>
      <c r="H11538" s="102"/>
      <c r="I11538" s="103"/>
      <c r="J11538" s="102"/>
      <c r="L11538" s="100"/>
      <c r="M11538" s="100"/>
      <c r="N11538" s="100"/>
    </row>
    <row r="11539" spans="2:14">
      <c r="B11539" s="98"/>
      <c r="C11539" s="98"/>
      <c r="D11539" s="100"/>
      <c r="E11539" s="100"/>
      <c r="F11539" s="100"/>
      <c r="H11539" s="102"/>
      <c r="I11539" s="103"/>
      <c r="J11539" s="102"/>
      <c r="L11539" s="100"/>
      <c r="M11539" s="100"/>
      <c r="N11539" s="100"/>
    </row>
    <row r="11540" spans="2:14">
      <c r="B11540" s="98"/>
      <c r="C11540" s="98"/>
      <c r="D11540" s="100"/>
      <c r="E11540" s="100"/>
      <c r="F11540" s="100"/>
      <c r="H11540" s="102"/>
      <c r="I11540" s="103"/>
      <c r="J11540" s="102"/>
      <c r="L11540" s="100"/>
      <c r="M11540" s="100"/>
      <c r="N11540" s="100"/>
    </row>
    <row r="11541" spans="2:14">
      <c r="B11541" s="98"/>
      <c r="C11541" s="98"/>
      <c r="D11541" s="100"/>
      <c r="E11541" s="100"/>
      <c r="F11541" s="100"/>
      <c r="H11541" s="102"/>
      <c r="I11541" s="103"/>
      <c r="J11541" s="102"/>
      <c r="L11541" s="100"/>
      <c r="M11541" s="100"/>
      <c r="N11541" s="100"/>
    </row>
    <row r="11542" spans="2:14">
      <c r="B11542" s="98"/>
      <c r="C11542" s="98"/>
      <c r="D11542" s="100"/>
      <c r="E11542" s="100"/>
      <c r="F11542" s="100"/>
      <c r="H11542" s="102"/>
      <c r="I11542" s="103"/>
      <c r="J11542" s="102"/>
      <c r="L11542" s="100"/>
      <c r="M11542" s="100"/>
      <c r="N11542" s="100"/>
    </row>
    <row r="11543" spans="2:14">
      <c r="B11543" s="98"/>
      <c r="C11543" s="98"/>
      <c r="D11543" s="100"/>
      <c r="E11543" s="100"/>
      <c r="F11543" s="100"/>
      <c r="H11543" s="102"/>
      <c r="I11543" s="103"/>
      <c r="J11543" s="102"/>
      <c r="L11543" s="100"/>
      <c r="M11543" s="100"/>
      <c r="N11543" s="100"/>
    </row>
    <row r="11544" spans="2:14">
      <c r="B11544" s="98"/>
      <c r="C11544" s="98"/>
      <c r="D11544" s="100"/>
      <c r="E11544" s="100"/>
      <c r="F11544" s="100"/>
      <c r="H11544" s="102"/>
      <c r="I11544" s="103"/>
      <c r="J11544" s="102"/>
      <c r="L11544" s="100"/>
      <c r="M11544" s="100"/>
      <c r="N11544" s="100"/>
    </row>
    <row r="11545" spans="2:14">
      <c r="B11545" s="98"/>
      <c r="C11545" s="98"/>
      <c r="D11545" s="100"/>
      <c r="E11545" s="100"/>
      <c r="F11545" s="100"/>
      <c r="H11545" s="102"/>
      <c r="I11545" s="103"/>
      <c r="J11545" s="102"/>
      <c r="L11545" s="100"/>
      <c r="M11545" s="100"/>
      <c r="N11545" s="100"/>
    </row>
    <row r="11546" spans="2:14">
      <c r="B11546" s="98"/>
      <c r="C11546" s="98"/>
      <c r="D11546" s="100"/>
      <c r="E11546" s="100"/>
      <c r="F11546" s="100"/>
      <c r="H11546" s="102"/>
      <c r="I11546" s="103"/>
      <c r="J11546" s="102"/>
      <c r="L11546" s="100"/>
      <c r="M11546" s="100"/>
      <c r="N11546" s="100"/>
    </row>
    <row r="11547" spans="2:14">
      <c r="B11547" s="98"/>
      <c r="C11547" s="98"/>
      <c r="D11547" s="100"/>
      <c r="E11547" s="100"/>
      <c r="F11547" s="100"/>
      <c r="H11547" s="102"/>
      <c r="I11547" s="103"/>
      <c r="J11547" s="102"/>
      <c r="L11547" s="100"/>
      <c r="M11547" s="100"/>
      <c r="N11547" s="100"/>
    </row>
    <row r="11548" spans="2:14">
      <c r="B11548" s="98"/>
      <c r="C11548" s="98"/>
      <c r="D11548" s="100"/>
      <c r="E11548" s="100"/>
      <c r="F11548" s="100"/>
      <c r="H11548" s="102"/>
      <c r="I11548" s="103"/>
      <c r="J11548" s="102"/>
      <c r="L11548" s="100"/>
      <c r="M11548" s="100"/>
      <c r="N11548" s="100"/>
    </row>
    <row r="11549" spans="2:14">
      <c r="B11549" s="98"/>
      <c r="C11549" s="98"/>
      <c r="D11549" s="100"/>
      <c r="E11549" s="100"/>
      <c r="F11549" s="100"/>
      <c r="H11549" s="102"/>
      <c r="I11549" s="103"/>
      <c r="J11549" s="102"/>
      <c r="L11549" s="100"/>
      <c r="M11549" s="100"/>
      <c r="N11549" s="100"/>
    </row>
    <row r="11550" spans="2:14">
      <c r="B11550" s="98"/>
      <c r="C11550" s="98"/>
      <c r="D11550" s="100"/>
      <c r="E11550" s="100"/>
      <c r="F11550" s="100"/>
      <c r="H11550" s="102"/>
      <c r="I11550" s="103"/>
      <c r="J11550" s="102"/>
      <c r="L11550" s="100"/>
      <c r="M11550" s="100"/>
      <c r="N11550" s="100"/>
    </row>
    <row r="11551" spans="2:14">
      <c r="B11551" s="98"/>
      <c r="C11551" s="98"/>
      <c r="D11551" s="100"/>
      <c r="E11551" s="100"/>
      <c r="F11551" s="100"/>
      <c r="H11551" s="102"/>
      <c r="I11551" s="103"/>
      <c r="J11551" s="102"/>
      <c r="L11551" s="100"/>
      <c r="M11551" s="100"/>
      <c r="N11551" s="100"/>
    </row>
    <row r="11552" spans="2:14">
      <c r="B11552" s="98"/>
      <c r="C11552" s="98"/>
      <c r="D11552" s="100"/>
      <c r="E11552" s="100"/>
      <c r="F11552" s="100"/>
      <c r="H11552" s="102"/>
      <c r="I11552" s="103"/>
      <c r="J11552" s="102"/>
      <c r="L11552" s="100"/>
      <c r="M11552" s="100"/>
      <c r="N11552" s="100"/>
    </row>
    <row r="11553" spans="2:14">
      <c r="B11553" s="98"/>
      <c r="C11553" s="98"/>
      <c r="D11553" s="100"/>
      <c r="E11553" s="100"/>
      <c r="F11553" s="100"/>
      <c r="H11553" s="102"/>
      <c r="I11553" s="103"/>
      <c r="J11553" s="102"/>
      <c r="L11553" s="100"/>
      <c r="M11553" s="100"/>
      <c r="N11553" s="100"/>
    </row>
    <row r="11554" spans="2:14">
      <c r="B11554" s="98"/>
      <c r="C11554" s="98"/>
      <c r="D11554" s="100"/>
      <c r="E11554" s="100"/>
      <c r="F11554" s="100"/>
      <c r="H11554" s="102"/>
      <c r="I11554" s="103"/>
      <c r="J11554" s="102"/>
      <c r="L11554" s="100"/>
      <c r="M11554" s="100"/>
      <c r="N11554" s="100"/>
    </row>
    <row r="11555" spans="2:14">
      <c r="B11555" s="98"/>
      <c r="C11555" s="98"/>
      <c r="D11555" s="100"/>
      <c r="E11555" s="100"/>
      <c r="F11555" s="100"/>
      <c r="H11555" s="102"/>
      <c r="I11555" s="103"/>
      <c r="J11555" s="102"/>
      <c r="L11555" s="100"/>
      <c r="M11555" s="100"/>
      <c r="N11555" s="100"/>
    </row>
    <row r="11556" spans="2:14">
      <c r="B11556" s="98"/>
      <c r="C11556" s="98"/>
      <c r="D11556" s="100"/>
      <c r="E11556" s="100"/>
      <c r="F11556" s="100"/>
      <c r="H11556" s="102"/>
      <c r="I11556" s="103"/>
      <c r="J11556" s="102"/>
      <c r="L11556" s="100"/>
      <c r="M11556" s="100"/>
      <c r="N11556" s="100"/>
    </row>
    <row r="11557" spans="2:14">
      <c r="B11557" s="98"/>
      <c r="C11557" s="98"/>
      <c r="D11557" s="100"/>
      <c r="E11557" s="100"/>
      <c r="F11557" s="100"/>
      <c r="H11557" s="102"/>
      <c r="I11557" s="103"/>
      <c r="J11557" s="102"/>
      <c r="L11557" s="100"/>
      <c r="M11557" s="100"/>
      <c r="N11557" s="100"/>
    </row>
    <row r="11558" spans="2:14">
      <c r="B11558" s="98"/>
      <c r="C11558" s="98"/>
      <c r="D11558" s="100"/>
      <c r="E11558" s="100"/>
      <c r="F11558" s="100"/>
      <c r="H11558" s="102"/>
      <c r="I11558" s="103"/>
      <c r="J11558" s="102"/>
      <c r="L11558" s="100"/>
      <c r="M11558" s="100"/>
      <c r="N11558" s="100"/>
    </row>
    <row r="11559" spans="2:14">
      <c r="B11559" s="98"/>
      <c r="C11559" s="98"/>
      <c r="D11559" s="100"/>
      <c r="E11559" s="100"/>
      <c r="F11559" s="100"/>
      <c r="H11559" s="102"/>
      <c r="I11559" s="103"/>
      <c r="J11559" s="102"/>
      <c r="L11559" s="100"/>
      <c r="M11559" s="100"/>
      <c r="N11559" s="100"/>
    </row>
    <row r="11560" spans="2:14">
      <c r="B11560" s="98"/>
      <c r="C11560" s="98"/>
      <c r="D11560" s="100"/>
      <c r="E11560" s="100"/>
      <c r="F11560" s="100"/>
      <c r="H11560" s="102"/>
      <c r="I11560" s="103"/>
      <c r="J11560" s="102"/>
      <c r="L11560" s="100"/>
      <c r="M11560" s="100"/>
      <c r="N11560" s="100"/>
    </row>
    <row r="11561" spans="2:14">
      <c r="B11561" s="98"/>
      <c r="C11561" s="98"/>
      <c r="D11561" s="100"/>
      <c r="E11561" s="100"/>
      <c r="F11561" s="100"/>
      <c r="H11561" s="102"/>
      <c r="I11561" s="103"/>
      <c r="J11561" s="102"/>
      <c r="L11561" s="100"/>
      <c r="M11561" s="100"/>
      <c r="N11561" s="100"/>
    </row>
    <row r="11562" spans="2:14">
      <c r="B11562" s="98"/>
      <c r="C11562" s="98"/>
      <c r="D11562" s="100"/>
      <c r="E11562" s="100"/>
      <c r="F11562" s="100"/>
      <c r="H11562" s="102"/>
      <c r="I11562" s="103"/>
      <c r="J11562" s="102"/>
      <c r="L11562" s="100"/>
      <c r="M11562" s="100"/>
      <c r="N11562" s="100"/>
    </row>
    <row r="11563" spans="2:14">
      <c r="B11563" s="98"/>
      <c r="C11563" s="98"/>
      <c r="D11563" s="100"/>
      <c r="E11563" s="100"/>
      <c r="F11563" s="100"/>
      <c r="H11563" s="102"/>
      <c r="I11563" s="103"/>
      <c r="J11563" s="102"/>
      <c r="L11563" s="100"/>
      <c r="M11563" s="100"/>
      <c r="N11563" s="100"/>
    </row>
    <row r="11564" spans="2:14">
      <c r="B11564" s="98"/>
      <c r="C11564" s="98"/>
      <c r="D11564" s="100"/>
      <c r="E11564" s="100"/>
      <c r="F11564" s="100"/>
      <c r="H11564" s="102"/>
      <c r="I11564" s="103"/>
      <c r="J11564" s="102"/>
      <c r="L11564" s="100"/>
      <c r="M11564" s="100"/>
      <c r="N11564" s="100"/>
    </row>
    <row r="11565" spans="2:14">
      <c r="B11565" s="98"/>
      <c r="C11565" s="98"/>
      <c r="D11565" s="100"/>
      <c r="E11565" s="100"/>
      <c r="F11565" s="100"/>
      <c r="H11565" s="102"/>
      <c r="I11565" s="103"/>
      <c r="J11565" s="102"/>
      <c r="L11565" s="100"/>
      <c r="M11565" s="100"/>
      <c r="N11565" s="100"/>
    </row>
    <row r="11566" spans="2:14">
      <c r="B11566" s="98"/>
      <c r="C11566" s="98"/>
      <c r="D11566" s="100"/>
      <c r="E11566" s="100"/>
      <c r="F11566" s="100"/>
      <c r="H11566" s="102"/>
      <c r="I11566" s="103"/>
      <c r="J11566" s="102"/>
      <c r="L11566" s="100"/>
      <c r="M11566" s="100"/>
      <c r="N11566" s="100"/>
    </row>
    <row r="11567" spans="2:14">
      <c r="B11567" s="98"/>
      <c r="C11567" s="98"/>
      <c r="D11567" s="100"/>
      <c r="E11567" s="100"/>
      <c r="F11567" s="100"/>
      <c r="H11567" s="102"/>
      <c r="I11567" s="103"/>
      <c r="J11567" s="102"/>
      <c r="L11567" s="100"/>
      <c r="M11567" s="100"/>
      <c r="N11567" s="100"/>
    </row>
    <row r="11568" spans="2:14">
      <c r="B11568" s="98"/>
      <c r="C11568" s="98"/>
      <c r="D11568" s="100"/>
      <c r="E11568" s="100"/>
      <c r="F11568" s="100"/>
      <c r="H11568" s="102"/>
      <c r="I11568" s="103"/>
      <c r="J11568" s="102"/>
      <c r="L11568" s="100"/>
      <c r="M11568" s="100"/>
      <c r="N11568" s="100"/>
    </row>
    <row r="11569" spans="2:14">
      <c r="B11569" s="98"/>
      <c r="C11569" s="98"/>
      <c r="D11569" s="100"/>
      <c r="E11569" s="100"/>
      <c r="F11569" s="100"/>
      <c r="H11569" s="102"/>
      <c r="I11569" s="103"/>
      <c r="J11569" s="102"/>
      <c r="L11569" s="100"/>
      <c r="M11569" s="100"/>
      <c r="N11569" s="100"/>
    </row>
    <row r="11570" spans="2:14">
      <c r="B11570" s="98"/>
      <c r="C11570" s="98"/>
      <c r="D11570" s="100"/>
      <c r="E11570" s="100"/>
      <c r="F11570" s="100"/>
      <c r="H11570" s="102"/>
      <c r="I11570" s="103"/>
      <c r="J11570" s="102"/>
      <c r="L11570" s="100"/>
      <c r="M11570" s="100"/>
      <c r="N11570" s="100"/>
    </row>
    <row r="11571" spans="2:14">
      <c r="B11571" s="98"/>
      <c r="C11571" s="98"/>
      <c r="D11571" s="100"/>
      <c r="E11571" s="100"/>
      <c r="F11571" s="100"/>
      <c r="H11571" s="102"/>
      <c r="I11571" s="103"/>
      <c r="J11571" s="102"/>
      <c r="L11571" s="100"/>
      <c r="M11571" s="100"/>
      <c r="N11571" s="100"/>
    </row>
    <row r="11572" spans="2:14">
      <c r="B11572" s="98"/>
      <c r="C11572" s="98"/>
      <c r="D11572" s="100"/>
      <c r="E11572" s="100"/>
      <c r="F11572" s="100"/>
      <c r="H11572" s="102"/>
      <c r="I11572" s="103"/>
      <c r="J11572" s="102"/>
      <c r="L11572" s="100"/>
      <c r="M11572" s="100"/>
      <c r="N11572" s="100"/>
    </row>
    <row r="11573" spans="2:14">
      <c r="B11573" s="98"/>
      <c r="C11573" s="98"/>
      <c r="D11573" s="100"/>
      <c r="E11573" s="100"/>
      <c r="F11573" s="100"/>
      <c r="H11573" s="102"/>
      <c r="I11573" s="103"/>
      <c r="J11573" s="102"/>
      <c r="L11573" s="100"/>
      <c r="M11573" s="100"/>
      <c r="N11573" s="100"/>
    </row>
    <row r="11574" spans="2:14">
      <c r="B11574" s="98"/>
      <c r="C11574" s="98"/>
      <c r="D11574" s="100"/>
      <c r="E11574" s="100"/>
      <c r="F11574" s="100"/>
      <c r="H11574" s="102"/>
      <c r="I11574" s="103"/>
      <c r="J11574" s="102"/>
      <c r="L11574" s="100"/>
      <c r="M11574" s="100"/>
      <c r="N11574" s="100"/>
    </row>
    <row r="11575" spans="2:14">
      <c r="B11575" s="98"/>
      <c r="C11575" s="98"/>
      <c r="D11575" s="100"/>
      <c r="E11575" s="100"/>
      <c r="F11575" s="100"/>
      <c r="H11575" s="102"/>
      <c r="I11575" s="103"/>
      <c r="J11575" s="102"/>
      <c r="L11575" s="100"/>
      <c r="M11575" s="100"/>
      <c r="N11575" s="100"/>
    </row>
    <row r="11576" spans="2:14">
      <c r="B11576" s="98"/>
      <c r="C11576" s="98"/>
      <c r="D11576" s="100"/>
      <c r="E11576" s="100"/>
      <c r="F11576" s="100"/>
      <c r="H11576" s="102"/>
      <c r="I11576" s="103"/>
      <c r="J11576" s="102"/>
      <c r="L11576" s="100"/>
      <c r="M11576" s="100"/>
      <c r="N11576" s="100"/>
    </row>
    <row r="11577" spans="2:14">
      <c r="B11577" s="98"/>
      <c r="C11577" s="98"/>
      <c r="D11577" s="100"/>
      <c r="E11577" s="100"/>
      <c r="F11577" s="100"/>
      <c r="H11577" s="102"/>
      <c r="I11577" s="103"/>
      <c r="J11577" s="102"/>
      <c r="L11577" s="100"/>
      <c r="M11577" s="100"/>
      <c r="N11577" s="100"/>
    </row>
    <row r="11578" spans="2:14">
      <c r="B11578" s="98"/>
      <c r="C11578" s="98"/>
      <c r="D11578" s="100"/>
      <c r="E11578" s="100"/>
      <c r="F11578" s="100"/>
      <c r="H11578" s="102"/>
      <c r="I11578" s="103"/>
      <c r="J11578" s="102"/>
      <c r="L11578" s="100"/>
      <c r="M11578" s="100"/>
      <c r="N11578" s="100"/>
    </row>
    <row r="11579" spans="2:14">
      <c r="B11579" s="98"/>
      <c r="C11579" s="98"/>
      <c r="D11579" s="100"/>
      <c r="E11579" s="100"/>
      <c r="F11579" s="100"/>
      <c r="H11579" s="102"/>
      <c r="I11579" s="103"/>
      <c r="J11579" s="102"/>
      <c r="L11579" s="100"/>
      <c r="M11579" s="100"/>
      <c r="N11579" s="100"/>
    </row>
    <row r="11580" spans="2:14">
      <c r="B11580" s="98"/>
      <c r="C11580" s="98"/>
      <c r="D11580" s="100"/>
      <c r="E11580" s="100"/>
      <c r="F11580" s="100"/>
      <c r="H11580" s="102"/>
      <c r="I11580" s="103"/>
      <c r="J11580" s="102"/>
      <c r="L11580" s="100"/>
      <c r="M11580" s="100"/>
      <c r="N11580" s="100"/>
    </row>
    <row r="11581" spans="2:14">
      <c r="B11581" s="98"/>
      <c r="C11581" s="98"/>
      <c r="D11581" s="100"/>
      <c r="E11581" s="100"/>
      <c r="F11581" s="100"/>
      <c r="H11581" s="102"/>
      <c r="I11581" s="103"/>
      <c r="J11581" s="102"/>
      <c r="L11581" s="100"/>
      <c r="M11581" s="100"/>
      <c r="N11581" s="100"/>
    </row>
    <row r="11582" spans="2:14">
      <c r="B11582" s="98"/>
      <c r="C11582" s="98"/>
      <c r="D11582" s="100"/>
      <c r="E11582" s="100"/>
      <c r="F11582" s="100"/>
      <c r="H11582" s="102"/>
      <c r="I11582" s="103"/>
      <c r="J11582" s="102"/>
      <c r="L11582" s="100"/>
      <c r="M11582" s="100"/>
      <c r="N11582" s="100"/>
    </row>
    <row r="11583" spans="2:14">
      <c r="B11583" s="98"/>
      <c r="C11583" s="98"/>
      <c r="D11583" s="100"/>
      <c r="E11583" s="100"/>
      <c r="F11583" s="100"/>
      <c r="H11583" s="102"/>
      <c r="I11583" s="103"/>
      <c r="J11583" s="102"/>
      <c r="L11583" s="100"/>
      <c r="M11583" s="100"/>
      <c r="N11583" s="100"/>
    </row>
    <row r="11584" spans="2:14">
      <c r="B11584" s="98"/>
      <c r="C11584" s="98"/>
      <c r="D11584" s="100"/>
      <c r="E11584" s="100"/>
      <c r="F11584" s="100"/>
      <c r="H11584" s="102"/>
      <c r="I11584" s="103"/>
      <c r="J11584" s="102"/>
      <c r="L11584" s="100"/>
      <c r="M11584" s="100"/>
      <c r="N11584" s="100"/>
    </row>
    <row r="11585" spans="2:14">
      <c r="B11585" s="98"/>
      <c r="C11585" s="98"/>
      <c r="D11585" s="100"/>
      <c r="E11585" s="100"/>
      <c r="F11585" s="100"/>
      <c r="H11585" s="102"/>
      <c r="I11585" s="103"/>
      <c r="J11585" s="102"/>
      <c r="L11585" s="100"/>
      <c r="M11585" s="100"/>
      <c r="N11585" s="100"/>
    </row>
    <row r="11586" spans="2:14">
      <c r="B11586" s="98"/>
      <c r="C11586" s="98"/>
      <c r="D11586" s="100"/>
      <c r="E11586" s="100"/>
      <c r="F11586" s="100"/>
      <c r="H11586" s="102"/>
      <c r="I11586" s="103"/>
      <c r="J11586" s="102"/>
      <c r="L11586" s="100"/>
      <c r="M11586" s="100"/>
      <c r="N11586" s="100"/>
    </row>
    <row r="11587" spans="2:14">
      <c r="B11587" s="98"/>
      <c r="C11587" s="98"/>
      <c r="D11587" s="100"/>
      <c r="E11587" s="100"/>
      <c r="F11587" s="100"/>
      <c r="H11587" s="102"/>
      <c r="I11587" s="103"/>
      <c r="J11587" s="102"/>
      <c r="L11587" s="100"/>
      <c r="M11587" s="100"/>
      <c r="N11587" s="100"/>
    </row>
    <row r="11588" spans="2:14">
      <c r="B11588" s="98"/>
      <c r="C11588" s="98"/>
      <c r="D11588" s="100"/>
      <c r="E11588" s="100"/>
      <c r="F11588" s="100"/>
      <c r="H11588" s="102"/>
      <c r="I11588" s="103"/>
      <c r="J11588" s="102"/>
      <c r="L11588" s="100"/>
      <c r="M11588" s="100"/>
      <c r="N11588" s="100"/>
    </row>
    <row r="11589" spans="2:14">
      <c r="B11589" s="98"/>
      <c r="C11589" s="98"/>
      <c r="D11589" s="100"/>
      <c r="E11589" s="100"/>
      <c r="F11589" s="100"/>
      <c r="H11589" s="102"/>
      <c r="I11589" s="103"/>
      <c r="J11589" s="102"/>
      <c r="L11589" s="100"/>
      <c r="M11589" s="100"/>
      <c r="N11589" s="100"/>
    </row>
    <row r="11590" spans="2:14">
      <c r="B11590" s="98"/>
      <c r="C11590" s="98"/>
      <c r="D11590" s="100"/>
      <c r="E11590" s="100"/>
      <c r="F11590" s="100"/>
      <c r="H11590" s="102"/>
      <c r="I11590" s="103"/>
      <c r="J11590" s="102"/>
      <c r="L11590" s="100"/>
      <c r="M11590" s="100"/>
      <c r="N11590" s="100"/>
    </row>
    <row r="11591" spans="2:14">
      <c r="B11591" s="98"/>
      <c r="C11591" s="98"/>
      <c r="D11591" s="100"/>
      <c r="E11591" s="100"/>
      <c r="F11591" s="100"/>
      <c r="H11591" s="102"/>
      <c r="I11591" s="103"/>
      <c r="J11591" s="102"/>
      <c r="L11591" s="100"/>
      <c r="M11591" s="100"/>
      <c r="N11591" s="100"/>
    </row>
    <row r="11592" spans="2:14">
      <c r="B11592" s="98"/>
      <c r="C11592" s="98"/>
      <c r="D11592" s="100"/>
      <c r="E11592" s="100"/>
      <c r="F11592" s="100"/>
      <c r="H11592" s="102"/>
      <c r="I11592" s="103"/>
      <c r="J11592" s="102"/>
      <c r="L11592" s="100"/>
      <c r="M11592" s="100"/>
      <c r="N11592" s="100"/>
    </row>
    <row r="11593" spans="2:14">
      <c r="B11593" s="98"/>
      <c r="C11593" s="98"/>
      <c r="D11593" s="100"/>
      <c r="E11593" s="100"/>
      <c r="F11593" s="100"/>
      <c r="H11593" s="102"/>
      <c r="I11593" s="103"/>
      <c r="J11593" s="102"/>
      <c r="L11593" s="100"/>
      <c r="M11593" s="100"/>
      <c r="N11593" s="100"/>
    </row>
    <row r="11594" spans="2:14">
      <c r="B11594" s="98"/>
      <c r="C11594" s="98"/>
      <c r="D11594" s="100"/>
      <c r="E11594" s="100"/>
      <c r="F11594" s="100"/>
      <c r="H11594" s="102"/>
      <c r="I11594" s="103"/>
      <c r="J11594" s="102"/>
      <c r="L11594" s="100"/>
      <c r="M11594" s="100"/>
      <c r="N11594" s="100"/>
    </row>
    <row r="11595" spans="2:14">
      <c r="B11595" s="98"/>
      <c r="C11595" s="98"/>
      <c r="D11595" s="100"/>
      <c r="E11595" s="100"/>
      <c r="F11595" s="100"/>
      <c r="H11595" s="102"/>
      <c r="I11595" s="103"/>
      <c r="J11595" s="102"/>
      <c r="L11595" s="100"/>
      <c r="M11595" s="100"/>
      <c r="N11595" s="100"/>
    </row>
    <row r="11596" spans="2:14">
      <c r="B11596" s="98"/>
      <c r="C11596" s="98"/>
      <c r="D11596" s="100"/>
      <c r="E11596" s="100"/>
      <c r="F11596" s="100"/>
      <c r="H11596" s="102"/>
      <c r="I11596" s="103"/>
      <c r="J11596" s="102"/>
      <c r="L11596" s="100"/>
      <c r="M11596" s="100"/>
      <c r="N11596" s="100"/>
    </row>
    <row r="11597" spans="2:14">
      <c r="B11597" s="98"/>
      <c r="C11597" s="98"/>
      <c r="D11597" s="100"/>
      <c r="E11597" s="100"/>
      <c r="F11597" s="100"/>
      <c r="H11597" s="102"/>
      <c r="I11597" s="103"/>
      <c r="J11597" s="102"/>
      <c r="L11597" s="100"/>
      <c r="M11597" s="100"/>
      <c r="N11597" s="100"/>
    </row>
    <row r="11598" spans="2:14">
      <c r="B11598" s="98"/>
      <c r="C11598" s="98"/>
      <c r="D11598" s="100"/>
      <c r="E11598" s="100"/>
      <c r="F11598" s="100"/>
      <c r="H11598" s="102"/>
      <c r="I11598" s="103"/>
      <c r="J11598" s="102"/>
      <c r="L11598" s="100"/>
      <c r="M11598" s="100"/>
      <c r="N11598" s="100"/>
    </row>
    <row r="11599" spans="2:14">
      <c r="B11599" s="98"/>
      <c r="C11599" s="98"/>
      <c r="D11599" s="100"/>
      <c r="E11599" s="100"/>
      <c r="F11599" s="100"/>
      <c r="H11599" s="102"/>
      <c r="I11599" s="103"/>
      <c r="J11599" s="102"/>
      <c r="L11599" s="100"/>
      <c r="M11599" s="100"/>
      <c r="N11599" s="100"/>
    </row>
    <row r="11600" spans="2:14">
      <c r="B11600" s="98"/>
      <c r="C11600" s="98"/>
      <c r="D11600" s="100"/>
      <c r="E11600" s="100"/>
      <c r="F11600" s="100"/>
      <c r="H11600" s="102"/>
      <c r="I11600" s="103"/>
      <c r="J11600" s="102"/>
      <c r="L11600" s="100"/>
      <c r="M11600" s="100"/>
      <c r="N11600" s="100"/>
    </row>
    <row r="11601" spans="2:14">
      <c r="B11601" s="98"/>
      <c r="C11601" s="98"/>
      <c r="D11601" s="100"/>
      <c r="E11601" s="100"/>
      <c r="F11601" s="100"/>
      <c r="H11601" s="102"/>
      <c r="I11601" s="103"/>
      <c r="J11601" s="102"/>
      <c r="L11601" s="100"/>
      <c r="M11601" s="100"/>
      <c r="N11601" s="100"/>
    </row>
    <row r="11602" spans="2:14">
      <c r="B11602" s="98"/>
      <c r="C11602" s="98"/>
      <c r="D11602" s="100"/>
      <c r="E11602" s="100"/>
      <c r="F11602" s="100"/>
      <c r="H11602" s="102"/>
      <c r="I11602" s="103"/>
      <c r="J11602" s="102"/>
      <c r="L11602" s="100"/>
      <c r="M11602" s="100"/>
      <c r="N11602" s="100"/>
    </row>
    <row r="11603" spans="2:14">
      <c r="B11603" s="98"/>
      <c r="C11603" s="98"/>
      <c r="D11603" s="100"/>
      <c r="E11603" s="100"/>
      <c r="F11603" s="100"/>
      <c r="H11603" s="102"/>
      <c r="I11603" s="103"/>
      <c r="J11603" s="102"/>
      <c r="L11603" s="100"/>
      <c r="M11603" s="100"/>
      <c r="N11603" s="100"/>
    </row>
    <row r="11604" spans="2:14">
      <c r="B11604" s="98"/>
      <c r="C11604" s="98"/>
      <c r="D11604" s="100"/>
      <c r="E11604" s="100"/>
      <c r="F11604" s="100"/>
      <c r="H11604" s="102"/>
      <c r="I11604" s="103"/>
      <c r="J11604" s="102"/>
      <c r="L11604" s="100"/>
      <c r="M11604" s="100"/>
      <c r="N11604" s="100"/>
    </row>
    <row r="11605" spans="2:14">
      <c r="B11605" s="98"/>
      <c r="C11605" s="98"/>
      <c r="D11605" s="100"/>
      <c r="E11605" s="100"/>
      <c r="F11605" s="100"/>
      <c r="H11605" s="102"/>
      <c r="I11605" s="103"/>
      <c r="J11605" s="102"/>
      <c r="L11605" s="100"/>
      <c r="M11605" s="100"/>
      <c r="N11605" s="100"/>
    </row>
    <row r="11606" spans="2:14">
      <c r="B11606" s="98"/>
      <c r="C11606" s="98"/>
      <c r="D11606" s="100"/>
      <c r="E11606" s="100"/>
      <c r="F11606" s="100"/>
      <c r="H11606" s="102"/>
      <c r="I11606" s="103"/>
      <c r="J11606" s="102"/>
      <c r="L11606" s="100"/>
      <c r="M11606" s="100"/>
      <c r="N11606" s="100"/>
    </row>
    <row r="11607" spans="2:14">
      <c r="B11607" s="98"/>
      <c r="C11607" s="98"/>
      <c r="D11607" s="100"/>
      <c r="E11607" s="100"/>
      <c r="F11607" s="100"/>
      <c r="H11607" s="102"/>
      <c r="I11607" s="103"/>
      <c r="J11607" s="102"/>
      <c r="L11607" s="100"/>
      <c r="M11607" s="100"/>
      <c r="N11607" s="100"/>
    </row>
    <row r="11608" spans="2:14">
      <c r="B11608" s="98"/>
      <c r="C11608" s="98"/>
      <c r="D11608" s="100"/>
      <c r="E11608" s="100"/>
      <c r="F11608" s="100"/>
      <c r="H11608" s="102"/>
      <c r="I11608" s="103"/>
      <c r="J11608" s="102"/>
      <c r="L11608" s="100"/>
      <c r="M11608" s="100"/>
      <c r="N11608" s="100"/>
    </row>
    <row r="11609" spans="2:14">
      <c r="B11609" s="98"/>
      <c r="C11609" s="98"/>
      <c r="D11609" s="100"/>
      <c r="E11609" s="100"/>
      <c r="F11609" s="100"/>
      <c r="H11609" s="102"/>
      <c r="I11609" s="103"/>
      <c r="J11609" s="102"/>
      <c r="L11609" s="100"/>
      <c r="M11609" s="100"/>
      <c r="N11609" s="100"/>
    </row>
    <row r="11610" spans="2:14">
      <c r="B11610" s="98"/>
      <c r="C11610" s="98"/>
      <c r="D11610" s="100"/>
      <c r="E11610" s="100"/>
      <c r="F11610" s="100"/>
      <c r="H11610" s="102"/>
      <c r="I11610" s="103"/>
      <c r="J11610" s="102"/>
      <c r="L11610" s="100"/>
      <c r="M11610" s="100"/>
      <c r="N11610" s="100"/>
    </row>
    <row r="11611" spans="2:14">
      <c r="B11611" s="98"/>
      <c r="C11611" s="98"/>
      <c r="D11611" s="100"/>
      <c r="E11611" s="100"/>
      <c r="F11611" s="100"/>
      <c r="H11611" s="102"/>
      <c r="I11611" s="103"/>
      <c r="J11611" s="102"/>
      <c r="L11611" s="100"/>
      <c r="M11611" s="100"/>
      <c r="N11611" s="100"/>
    </row>
    <row r="11612" spans="2:14">
      <c r="B11612" s="98"/>
      <c r="C11612" s="98"/>
      <c r="D11612" s="100"/>
      <c r="E11612" s="100"/>
      <c r="F11612" s="100"/>
      <c r="H11612" s="102"/>
      <c r="I11612" s="103"/>
      <c r="J11612" s="102"/>
      <c r="L11612" s="100"/>
      <c r="M11612" s="100"/>
      <c r="N11612" s="100"/>
    </row>
    <row r="11613" spans="2:14">
      <c r="B11613" s="98"/>
      <c r="C11613" s="98"/>
      <c r="D11613" s="100"/>
      <c r="E11613" s="100"/>
      <c r="F11613" s="100"/>
      <c r="H11613" s="102"/>
      <c r="I11613" s="103"/>
      <c r="J11613" s="102"/>
      <c r="L11613" s="100"/>
      <c r="M11613" s="100"/>
      <c r="N11613" s="100"/>
    </row>
    <row r="11614" spans="2:14">
      <c r="B11614" s="98"/>
      <c r="C11614" s="98"/>
      <c r="D11614" s="100"/>
      <c r="E11614" s="100"/>
      <c r="F11614" s="100"/>
      <c r="H11614" s="102"/>
      <c r="I11614" s="103"/>
      <c r="J11614" s="102"/>
      <c r="L11614" s="100"/>
      <c r="M11614" s="100"/>
      <c r="N11614" s="100"/>
    </row>
    <row r="11615" spans="2:14">
      <c r="B11615" s="98"/>
      <c r="C11615" s="98"/>
      <c r="D11615" s="100"/>
      <c r="E11615" s="100"/>
      <c r="F11615" s="100"/>
      <c r="H11615" s="102"/>
      <c r="I11615" s="103"/>
      <c r="J11615" s="102"/>
      <c r="L11615" s="100"/>
      <c r="M11615" s="100"/>
      <c r="N11615" s="100"/>
    </row>
    <row r="11616" spans="2:14">
      <c r="B11616" s="98"/>
      <c r="C11616" s="98"/>
      <c r="D11616" s="100"/>
      <c r="E11616" s="100"/>
      <c r="F11616" s="100"/>
      <c r="H11616" s="102"/>
      <c r="I11616" s="103"/>
      <c r="J11616" s="102"/>
      <c r="L11616" s="100"/>
      <c r="M11616" s="100"/>
      <c r="N11616" s="100"/>
    </row>
    <row r="11617" spans="2:14">
      <c r="B11617" s="98"/>
      <c r="C11617" s="98"/>
      <c r="D11617" s="100"/>
      <c r="E11617" s="100"/>
      <c r="F11617" s="100"/>
      <c r="H11617" s="102"/>
      <c r="I11617" s="103"/>
      <c r="J11617" s="102"/>
      <c r="L11617" s="100"/>
      <c r="M11617" s="100"/>
      <c r="N11617" s="100"/>
    </row>
    <row r="11618" spans="2:14">
      <c r="B11618" s="98"/>
      <c r="C11618" s="98"/>
      <c r="D11618" s="100"/>
      <c r="E11618" s="100"/>
      <c r="F11618" s="100"/>
      <c r="H11618" s="102"/>
      <c r="I11618" s="103"/>
      <c r="J11618" s="102"/>
      <c r="L11618" s="100"/>
      <c r="M11618" s="100"/>
      <c r="N11618" s="100"/>
    </row>
    <row r="11619" spans="2:14">
      <c r="B11619" s="98"/>
      <c r="C11619" s="98"/>
      <c r="D11619" s="100"/>
      <c r="E11619" s="100"/>
      <c r="F11619" s="100"/>
      <c r="H11619" s="102"/>
      <c r="I11619" s="103"/>
      <c r="J11619" s="102"/>
      <c r="L11619" s="100"/>
      <c r="M11619" s="100"/>
      <c r="N11619" s="100"/>
    </row>
    <row r="11620" spans="2:14">
      <c r="B11620" s="98"/>
      <c r="C11620" s="98"/>
      <c r="D11620" s="100"/>
      <c r="E11620" s="100"/>
      <c r="F11620" s="100"/>
      <c r="H11620" s="102"/>
      <c r="I11620" s="103"/>
      <c r="J11620" s="102"/>
      <c r="L11620" s="100"/>
      <c r="M11620" s="100"/>
      <c r="N11620" s="100"/>
    </row>
    <row r="11621" spans="2:14">
      <c r="B11621" s="98"/>
      <c r="C11621" s="98"/>
      <c r="D11621" s="100"/>
      <c r="E11621" s="100"/>
      <c r="F11621" s="100"/>
      <c r="H11621" s="102"/>
      <c r="I11621" s="103"/>
      <c r="J11621" s="102"/>
      <c r="L11621" s="100"/>
      <c r="M11621" s="100"/>
      <c r="N11621" s="100"/>
    </row>
    <row r="11622" spans="2:14">
      <c r="B11622" s="98"/>
      <c r="C11622" s="98"/>
      <c r="D11622" s="100"/>
      <c r="E11622" s="100"/>
      <c r="F11622" s="100"/>
      <c r="H11622" s="102"/>
      <c r="I11622" s="103"/>
      <c r="J11622" s="102"/>
      <c r="L11622" s="100"/>
      <c r="M11622" s="100"/>
      <c r="N11622" s="100"/>
    </row>
    <row r="11623" spans="2:14">
      <c r="B11623" s="98"/>
      <c r="C11623" s="98"/>
      <c r="D11623" s="100"/>
      <c r="E11623" s="100"/>
      <c r="F11623" s="100"/>
      <c r="H11623" s="102"/>
      <c r="I11623" s="103"/>
      <c r="J11623" s="102"/>
      <c r="L11623" s="100"/>
      <c r="M11623" s="100"/>
      <c r="N11623" s="100"/>
    </row>
    <row r="11624" spans="2:14">
      <c r="B11624" s="98"/>
      <c r="C11624" s="98"/>
      <c r="D11624" s="100"/>
      <c r="E11624" s="100"/>
      <c r="F11624" s="100"/>
      <c r="H11624" s="102"/>
      <c r="I11624" s="103"/>
      <c r="J11624" s="102"/>
      <c r="L11624" s="100"/>
      <c r="M11624" s="100"/>
      <c r="N11624" s="100"/>
    </row>
    <row r="11625" spans="2:14">
      <c r="B11625" s="98"/>
      <c r="C11625" s="98"/>
      <c r="D11625" s="100"/>
      <c r="E11625" s="100"/>
      <c r="F11625" s="100"/>
      <c r="H11625" s="102"/>
      <c r="I11625" s="103"/>
      <c r="J11625" s="102"/>
      <c r="L11625" s="100"/>
      <c r="M11625" s="100"/>
      <c r="N11625" s="100"/>
    </row>
    <row r="11626" spans="2:14">
      <c r="B11626" s="98"/>
      <c r="C11626" s="98"/>
      <c r="D11626" s="100"/>
      <c r="E11626" s="100"/>
      <c r="F11626" s="100"/>
      <c r="H11626" s="102"/>
      <c r="I11626" s="103"/>
      <c r="J11626" s="102"/>
      <c r="L11626" s="100"/>
      <c r="M11626" s="100"/>
      <c r="N11626" s="100"/>
    </row>
    <row r="11627" spans="2:14">
      <c r="B11627" s="98"/>
      <c r="C11627" s="98"/>
      <c r="D11627" s="100"/>
      <c r="E11627" s="100"/>
      <c r="F11627" s="100"/>
      <c r="H11627" s="102"/>
      <c r="I11627" s="103"/>
      <c r="J11627" s="102"/>
      <c r="L11627" s="100"/>
      <c r="M11627" s="100"/>
      <c r="N11627" s="100"/>
    </row>
    <row r="11628" spans="2:14">
      <c r="B11628" s="98"/>
      <c r="C11628" s="98"/>
      <c r="D11628" s="100"/>
      <c r="E11628" s="100"/>
      <c r="F11628" s="100"/>
      <c r="H11628" s="102"/>
      <c r="I11628" s="103"/>
      <c r="J11628" s="102"/>
      <c r="L11628" s="100"/>
      <c r="M11628" s="100"/>
      <c r="N11628" s="100"/>
    </row>
    <row r="11629" spans="2:14">
      <c r="B11629" s="98"/>
      <c r="C11629" s="98"/>
      <c r="D11629" s="100"/>
      <c r="E11629" s="100"/>
      <c r="F11629" s="100"/>
      <c r="H11629" s="102"/>
      <c r="I11629" s="103"/>
      <c r="J11629" s="102"/>
      <c r="L11629" s="100"/>
      <c r="M11629" s="100"/>
      <c r="N11629" s="100"/>
    </row>
    <row r="11630" spans="2:14">
      <c r="B11630" s="98"/>
      <c r="C11630" s="98"/>
      <c r="D11630" s="100"/>
      <c r="E11630" s="100"/>
      <c r="F11630" s="100"/>
      <c r="H11630" s="102"/>
      <c r="I11630" s="103"/>
      <c r="J11630" s="102"/>
      <c r="L11630" s="100"/>
      <c r="M11630" s="100"/>
      <c r="N11630" s="100"/>
    </row>
    <row r="11631" spans="2:14">
      <c r="B11631" s="98"/>
      <c r="C11631" s="98"/>
      <c r="D11631" s="100"/>
      <c r="E11631" s="100"/>
      <c r="F11631" s="100"/>
      <c r="H11631" s="102"/>
      <c r="I11631" s="103"/>
      <c r="J11631" s="102"/>
      <c r="L11631" s="100"/>
      <c r="M11631" s="100"/>
      <c r="N11631" s="100"/>
    </row>
    <row r="11632" spans="2:14">
      <c r="B11632" s="98"/>
      <c r="C11632" s="98"/>
      <c r="D11632" s="100"/>
      <c r="E11632" s="100"/>
      <c r="F11632" s="100"/>
      <c r="H11632" s="102"/>
      <c r="I11632" s="103"/>
      <c r="J11632" s="102"/>
      <c r="L11632" s="100"/>
      <c r="M11632" s="100"/>
      <c r="N11632" s="100"/>
    </row>
    <row r="11633" spans="2:14">
      <c r="B11633" s="98"/>
      <c r="C11633" s="98"/>
      <c r="D11633" s="100"/>
      <c r="E11633" s="100"/>
      <c r="F11633" s="100"/>
      <c r="H11633" s="102"/>
      <c r="I11633" s="103"/>
      <c r="J11633" s="102"/>
      <c r="L11633" s="100"/>
      <c r="M11633" s="100"/>
      <c r="N11633" s="100"/>
    </row>
    <row r="11634" spans="2:14">
      <c r="B11634" s="98"/>
      <c r="C11634" s="98"/>
      <c r="D11634" s="100"/>
      <c r="E11634" s="100"/>
      <c r="F11634" s="100"/>
      <c r="H11634" s="102"/>
      <c r="I11634" s="103"/>
      <c r="J11634" s="102"/>
      <c r="L11634" s="100"/>
      <c r="M11634" s="100"/>
      <c r="N11634" s="100"/>
    </row>
    <row r="11635" spans="2:14">
      <c r="B11635" s="98"/>
      <c r="C11635" s="98"/>
      <c r="D11635" s="100"/>
      <c r="E11635" s="100"/>
      <c r="F11635" s="100"/>
      <c r="H11635" s="102"/>
      <c r="I11635" s="103"/>
      <c r="J11635" s="102"/>
      <c r="L11635" s="100"/>
      <c r="M11635" s="100"/>
      <c r="N11635" s="100"/>
    </row>
    <row r="11636" spans="2:14">
      <c r="B11636" s="98"/>
      <c r="C11636" s="98"/>
      <c r="D11636" s="100"/>
      <c r="E11636" s="100"/>
      <c r="F11636" s="100"/>
      <c r="H11636" s="102"/>
      <c r="I11636" s="103"/>
      <c r="J11636" s="102"/>
      <c r="L11636" s="100"/>
      <c r="M11636" s="100"/>
      <c r="N11636" s="100"/>
    </row>
    <row r="11637" spans="2:14">
      <c r="B11637" s="98"/>
      <c r="C11637" s="98"/>
      <c r="D11637" s="100"/>
      <c r="E11637" s="100"/>
      <c r="F11637" s="100"/>
      <c r="H11637" s="102"/>
      <c r="I11637" s="103"/>
      <c r="J11637" s="102"/>
      <c r="L11637" s="100"/>
      <c r="M11637" s="100"/>
      <c r="N11637" s="100"/>
    </row>
    <row r="11638" spans="2:14">
      <c r="B11638" s="98"/>
      <c r="C11638" s="98"/>
      <c r="D11638" s="100"/>
      <c r="E11638" s="100"/>
      <c r="F11638" s="100"/>
      <c r="H11638" s="102"/>
      <c r="I11638" s="103"/>
      <c r="J11638" s="102"/>
      <c r="L11638" s="100"/>
      <c r="M11638" s="100"/>
      <c r="N11638" s="100"/>
    </row>
    <row r="11639" spans="2:14">
      <c r="B11639" s="98"/>
      <c r="C11639" s="98"/>
      <c r="D11639" s="100"/>
      <c r="E11639" s="100"/>
      <c r="F11639" s="100"/>
      <c r="H11639" s="102"/>
      <c r="I11639" s="103"/>
      <c r="J11639" s="102"/>
      <c r="L11639" s="100"/>
      <c r="M11639" s="100"/>
      <c r="N11639" s="100"/>
    </row>
    <row r="11640" spans="2:14">
      <c r="B11640" s="98"/>
      <c r="C11640" s="98"/>
      <c r="D11640" s="100"/>
      <c r="E11640" s="100"/>
      <c r="F11640" s="100"/>
      <c r="H11640" s="102"/>
      <c r="I11640" s="103"/>
      <c r="J11640" s="102"/>
      <c r="L11640" s="100"/>
      <c r="M11640" s="100"/>
      <c r="N11640" s="100"/>
    </row>
    <row r="11641" spans="2:14">
      <c r="B11641" s="98"/>
      <c r="C11641" s="98"/>
      <c r="D11641" s="100"/>
      <c r="E11641" s="100"/>
      <c r="F11641" s="100"/>
      <c r="H11641" s="102"/>
      <c r="I11641" s="103"/>
      <c r="J11641" s="102"/>
      <c r="L11641" s="100"/>
      <c r="M11641" s="100"/>
      <c r="N11641" s="100"/>
    </row>
    <row r="11642" spans="2:14">
      <c r="B11642" s="98"/>
      <c r="C11642" s="98"/>
      <c r="D11642" s="100"/>
      <c r="E11642" s="100"/>
      <c r="F11642" s="100"/>
      <c r="H11642" s="102"/>
      <c r="I11642" s="103"/>
      <c r="J11642" s="102"/>
      <c r="L11642" s="100"/>
      <c r="M11642" s="100"/>
      <c r="N11642" s="100"/>
    </row>
    <row r="11643" spans="2:14">
      <c r="B11643" s="98"/>
      <c r="C11643" s="98"/>
      <c r="D11643" s="100"/>
      <c r="E11643" s="100"/>
      <c r="F11643" s="100"/>
      <c r="H11643" s="102"/>
      <c r="I11643" s="103"/>
      <c r="J11643" s="102"/>
      <c r="L11643" s="100"/>
      <c r="M11643" s="100"/>
      <c r="N11643" s="100"/>
    </row>
    <row r="11644" spans="2:14">
      <c r="B11644" s="98"/>
      <c r="C11644" s="98"/>
      <c r="D11644" s="100"/>
      <c r="E11644" s="100"/>
      <c r="F11644" s="100"/>
      <c r="H11644" s="102"/>
      <c r="I11644" s="103"/>
      <c r="J11644" s="102"/>
      <c r="L11644" s="100"/>
      <c r="M11644" s="100"/>
      <c r="N11644" s="100"/>
    </row>
    <row r="11645" spans="2:14">
      <c r="B11645" s="98"/>
      <c r="C11645" s="98"/>
      <c r="D11645" s="100"/>
      <c r="E11645" s="100"/>
      <c r="F11645" s="100"/>
      <c r="H11645" s="102"/>
      <c r="I11645" s="103"/>
      <c r="J11645" s="102"/>
      <c r="L11645" s="100"/>
      <c r="M11645" s="100"/>
      <c r="N11645" s="100"/>
    </row>
    <row r="11646" spans="2:14">
      <c r="B11646" s="98"/>
      <c r="C11646" s="98"/>
      <c r="D11646" s="100"/>
      <c r="E11646" s="100"/>
      <c r="F11646" s="100"/>
      <c r="H11646" s="102"/>
      <c r="I11646" s="103"/>
      <c r="J11646" s="102"/>
      <c r="L11646" s="100"/>
      <c r="M11646" s="100"/>
      <c r="N11646" s="100"/>
    </row>
    <row r="11647" spans="2:14">
      <c r="B11647" s="98"/>
      <c r="C11647" s="98"/>
      <c r="D11647" s="100"/>
      <c r="E11647" s="100"/>
      <c r="F11647" s="100"/>
      <c r="H11647" s="102"/>
      <c r="I11647" s="103"/>
      <c r="J11647" s="102"/>
      <c r="L11647" s="100"/>
      <c r="M11647" s="100"/>
      <c r="N11647" s="100"/>
    </row>
    <row r="11648" spans="2:14">
      <c r="B11648" s="98"/>
      <c r="C11648" s="98"/>
      <c r="D11648" s="100"/>
      <c r="E11648" s="100"/>
      <c r="F11648" s="100"/>
      <c r="H11648" s="102"/>
      <c r="I11648" s="103"/>
      <c r="J11648" s="102"/>
      <c r="L11648" s="100"/>
      <c r="M11648" s="100"/>
      <c r="N11648" s="100"/>
    </row>
    <row r="11649" spans="2:14">
      <c r="B11649" s="98"/>
      <c r="C11649" s="98"/>
      <c r="D11649" s="100"/>
      <c r="E11649" s="100"/>
      <c r="F11649" s="100"/>
      <c r="H11649" s="102"/>
      <c r="I11649" s="103"/>
      <c r="J11649" s="102"/>
      <c r="L11649" s="100"/>
      <c r="M11649" s="100"/>
      <c r="N11649" s="100"/>
    </row>
    <row r="11650" spans="2:14">
      <c r="B11650" s="98"/>
      <c r="C11650" s="98"/>
      <c r="D11650" s="100"/>
      <c r="E11650" s="100"/>
      <c r="F11650" s="100"/>
      <c r="H11650" s="102"/>
      <c r="I11650" s="103"/>
      <c r="J11650" s="102"/>
      <c r="L11650" s="100"/>
      <c r="M11650" s="100"/>
      <c r="N11650" s="100"/>
    </row>
    <row r="11651" spans="2:14">
      <c r="B11651" s="98"/>
      <c r="C11651" s="98"/>
      <c r="D11651" s="100"/>
      <c r="E11651" s="100"/>
      <c r="F11651" s="100"/>
      <c r="H11651" s="102"/>
      <c r="I11651" s="103"/>
      <c r="J11651" s="102"/>
      <c r="L11651" s="100"/>
      <c r="M11651" s="100"/>
      <c r="N11651" s="100"/>
    </row>
    <row r="11652" spans="2:14">
      <c r="B11652" s="98"/>
      <c r="C11652" s="98"/>
      <c r="D11652" s="100"/>
      <c r="E11652" s="100"/>
      <c r="F11652" s="100"/>
      <c r="H11652" s="102"/>
      <c r="I11652" s="103"/>
      <c r="J11652" s="102"/>
      <c r="L11652" s="100"/>
      <c r="M11652" s="100"/>
      <c r="N11652" s="100"/>
    </row>
    <row r="11653" spans="2:14">
      <c r="B11653" s="98"/>
      <c r="C11653" s="98"/>
      <c r="D11653" s="100"/>
      <c r="E11653" s="100"/>
      <c r="F11653" s="100"/>
      <c r="H11653" s="102"/>
      <c r="I11653" s="103"/>
      <c r="J11653" s="102"/>
      <c r="L11653" s="100"/>
      <c r="M11653" s="100"/>
      <c r="N11653" s="100"/>
    </row>
    <row r="11654" spans="2:14">
      <c r="B11654" s="98"/>
      <c r="C11654" s="98"/>
      <c r="D11654" s="100"/>
      <c r="E11654" s="100"/>
      <c r="F11654" s="100"/>
      <c r="H11654" s="102"/>
      <c r="I11654" s="103"/>
      <c r="J11654" s="102"/>
      <c r="L11654" s="100"/>
      <c r="M11654" s="100"/>
      <c r="N11654" s="100"/>
    </row>
    <row r="11655" spans="2:14">
      <c r="B11655" s="98"/>
      <c r="C11655" s="98"/>
      <c r="D11655" s="100"/>
      <c r="E11655" s="100"/>
      <c r="F11655" s="100"/>
      <c r="H11655" s="102"/>
      <c r="I11655" s="103"/>
      <c r="J11655" s="102"/>
      <c r="L11655" s="100"/>
      <c r="M11655" s="100"/>
      <c r="N11655" s="100"/>
    </row>
    <row r="11656" spans="2:14">
      <c r="B11656" s="98"/>
      <c r="C11656" s="98"/>
      <c r="D11656" s="100"/>
      <c r="E11656" s="100"/>
      <c r="F11656" s="100"/>
      <c r="H11656" s="102"/>
      <c r="I11656" s="103"/>
      <c r="J11656" s="102"/>
      <c r="L11656" s="100"/>
      <c r="M11656" s="100"/>
      <c r="N11656" s="100"/>
    </row>
    <row r="11657" spans="2:14">
      <c r="B11657" s="98"/>
      <c r="C11657" s="98"/>
      <c r="D11657" s="100"/>
      <c r="E11657" s="100"/>
      <c r="F11657" s="100"/>
      <c r="H11657" s="102"/>
      <c r="I11657" s="103"/>
      <c r="J11657" s="102"/>
      <c r="L11657" s="100"/>
      <c r="M11657" s="100"/>
      <c r="N11657" s="100"/>
    </row>
    <row r="11658" spans="2:14">
      <c r="B11658" s="98"/>
      <c r="C11658" s="98"/>
      <c r="D11658" s="100"/>
      <c r="E11658" s="100"/>
      <c r="F11658" s="100"/>
      <c r="H11658" s="102"/>
      <c r="I11658" s="103"/>
      <c r="J11658" s="102"/>
      <c r="L11658" s="100"/>
      <c r="M11658" s="100"/>
      <c r="N11658" s="100"/>
    </row>
    <row r="11659" spans="2:14">
      <c r="B11659" s="98"/>
      <c r="C11659" s="98"/>
      <c r="D11659" s="100"/>
      <c r="E11659" s="100"/>
      <c r="F11659" s="100"/>
      <c r="H11659" s="102"/>
      <c r="I11659" s="103"/>
      <c r="J11659" s="102"/>
      <c r="L11659" s="100"/>
      <c r="M11659" s="100"/>
      <c r="N11659" s="100"/>
    </row>
    <row r="11660" spans="2:14">
      <c r="B11660" s="98"/>
      <c r="C11660" s="98"/>
      <c r="D11660" s="100"/>
      <c r="E11660" s="100"/>
      <c r="F11660" s="100"/>
      <c r="H11660" s="102"/>
      <c r="I11660" s="103"/>
      <c r="J11660" s="102"/>
      <c r="L11660" s="100"/>
      <c r="M11660" s="100"/>
      <c r="N11660" s="100"/>
    </row>
    <row r="11661" spans="2:14">
      <c r="B11661" s="98"/>
      <c r="C11661" s="98"/>
      <c r="D11661" s="100"/>
      <c r="E11661" s="100"/>
      <c r="F11661" s="100"/>
      <c r="H11661" s="102"/>
      <c r="I11661" s="103"/>
      <c r="J11661" s="102"/>
      <c r="L11661" s="100"/>
      <c r="M11661" s="100"/>
      <c r="N11661" s="100"/>
    </row>
    <row r="11662" spans="2:14">
      <c r="B11662" s="98"/>
      <c r="C11662" s="98"/>
      <c r="D11662" s="100"/>
      <c r="E11662" s="100"/>
      <c r="F11662" s="100"/>
      <c r="H11662" s="102"/>
      <c r="I11662" s="103"/>
      <c r="J11662" s="102"/>
      <c r="L11662" s="100"/>
      <c r="M11662" s="100"/>
      <c r="N11662" s="100"/>
    </row>
    <row r="11663" spans="2:14">
      <c r="B11663" s="98"/>
      <c r="C11663" s="98"/>
      <c r="D11663" s="100"/>
      <c r="E11663" s="100"/>
      <c r="F11663" s="100"/>
      <c r="H11663" s="102"/>
      <c r="I11663" s="103"/>
      <c r="J11663" s="102"/>
      <c r="L11663" s="100"/>
      <c r="M11663" s="100"/>
      <c r="N11663" s="100"/>
    </row>
    <row r="11664" spans="2:14">
      <c r="B11664" s="98"/>
      <c r="C11664" s="98"/>
      <c r="D11664" s="100"/>
      <c r="E11664" s="100"/>
      <c r="F11664" s="100"/>
      <c r="H11664" s="102"/>
      <c r="I11664" s="103"/>
      <c r="J11664" s="102"/>
      <c r="L11664" s="100"/>
      <c r="M11664" s="100"/>
      <c r="N11664" s="100"/>
    </row>
    <row r="11665" spans="2:14">
      <c r="B11665" s="98"/>
      <c r="C11665" s="98"/>
      <c r="D11665" s="100"/>
      <c r="E11665" s="100"/>
      <c r="F11665" s="100"/>
      <c r="H11665" s="102"/>
      <c r="I11665" s="103"/>
      <c r="J11665" s="102"/>
      <c r="L11665" s="100"/>
      <c r="M11665" s="100"/>
      <c r="N11665" s="100"/>
    </row>
    <row r="11666" spans="2:14">
      <c r="B11666" s="98"/>
      <c r="C11666" s="98"/>
      <c r="D11666" s="100"/>
      <c r="E11666" s="100"/>
      <c r="F11666" s="100"/>
      <c r="H11666" s="102"/>
      <c r="I11666" s="103"/>
      <c r="J11666" s="102"/>
      <c r="L11666" s="100"/>
      <c r="M11666" s="100"/>
      <c r="N11666" s="100"/>
    </row>
    <row r="11667" spans="2:14">
      <c r="B11667" s="98"/>
      <c r="C11667" s="98"/>
      <c r="D11667" s="100"/>
      <c r="E11667" s="100"/>
      <c r="F11667" s="100"/>
      <c r="H11667" s="102"/>
      <c r="I11667" s="103"/>
      <c r="J11667" s="102"/>
      <c r="L11667" s="100"/>
      <c r="M11667" s="100"/>
      <c r="N11667" s="100"/>
    </row>
    <row r="11668" spans="2:14">
      <c r="B11668" s="98"/>
      <c r="C11668" s="98"/>
      <c r="D11668" s="100"/>
      <c r="E11668" s="100"/>
      <c r="F11668" s="100"/>
      <c r="H11668" s="102"/>
      <c r="I11668" s="103"/>
      <c r="J11668" s="102"/>
      <c r="L11668" s="100"/>
      <c r="M11668" s="100"/>
      <c r="N11668" s="100"/>
    </row>
    <row r="11669" spans="2:14">
      <c r="B11669" s="98"/>
      <c r="C11669" s="98"/>
      <c r="D11669" s="100"/>
      <c r="E11669" s="100"/>
      <c r="F11669" s="100"/>
      <c r="H11669" s="102"/>
      <c r="I11669" s="103"/>
      <c r="J11669" s="102"/>
      <c r="L11669" s="100"/>
      <c r="M11669" s="100"/>
      <c r="N11669" s="100"/>
    </row>
    <row r="11670" spans="2:14">
      <c r="B11670" s="98"/>
      <c r="C11670" s="98"/>
      <c r="D11670" s="100"/>
      <c r="E11670" s="100"/>
      <c r="F11670" s="100"/>
      <c r="H11670" s="102"/>
      <c r="I11670" s="103"/>
      <c r="J11670" s="102"/>
      <c r="L11670" s="100"/>
      <c r="M11670" s="100"/>
      <c r="N11670" s="100"/>
    </row>
    <row r="11671" spans="2:14">
      <c r="B11671" s="98"/>
      <c r="C11671" s="98"/>
      <c r="D11671" s="100"/>
      <c r="E11671" s="100"/>
      <c r="F11671" s="100"/>
      <c r="H11671" s="102"/>
      <c r="I11671" s="103"/>
      <c r="J11671" s="102"/>
      <c r="L11671" s="100"/>
      <c r="M11671" s="100"/>
      <c r="N11671" s="100"/>
    </row>
    <row r="11672" spans="2:14">
      <c r="B11672" s="98"/>
      <c r="C11672" s="98"/>
      <c r="D11672" s="100"/>
      <c r="E11672" s="100"/>
      <c r="F11672" s="100"/>
      <c r="H11672" s="102"/>
      <c r="I11672" s="103"/>
      <c r="J11672" s="102"/>
      <c r="L11672" s="100"/>
      <c r="M11672" s="100"/>
      <c r="N11672" s="100"/>
    </row>
    <row r="11673" spans="2:14">
      <c r="B11673" s="98"/>
      <c r="C11673" s="98"/>
      <c r="D11673" s="100"/>
      <c r="E11673" s="100"/>
      <c r="F11673" s="100"/>
      <c r="H11673" s="102"/>
      <c r="I11673" s="103"/>
      <c r="J11673" s="102"/>
      <c r="L11673" s="100"/>
      <c r="M11673" s="100"/>
      <c r="N11673" s="100"/>
    </row>
    <row r="11674" spans="2:14">
      <c r="B11674" s="98"/>
      <c r="C11674" s="98"/>
      <c r="D11674" s="100"/>
      <c r="E11674" s="100"/>
      <c r="F11674" s="100"/>
      <c r="H11674" s="102"/>
      <c r="I11674" s="103"/>
      <c r="J11674" s="102"/>
      <c r="L11674" s="100"/>
      <c r="M11674" s="100"/>
      <c r="N11674" s="100"/>
    </row>
    <row r="11675" spans="2:14">
      <c r="B11675" s="98"/>
      <c r="C11675" s="98"/>
      <c r="D11675" s="100"/>
      <c r="E11675" s="100"/>
      <c r="F11675" s="100"/>
      <c r="H11675" s="102"/>
      <c r="I11675" s="103"/>
      <c r="J11675" s="102"/>
      <c r="L11675" s="100"/>
      <c r="M11675" s="100"/>
      <c r="N11675" s="100"/>
    </row>
    <row r="11676" spans="2:14">
      <c r="B11676" s="98"/>
      <c r="C11676" s="98"/>
      <c r="D11676" s="100"/>
      <c r="E11676" s="100"/>
      <c r="F11676" s="100"/>
      <c r="H11676" s="102"/>
      <c r="I11676" s="103"/>
      <c r="J11676" s="102"/>
      <c r="L11676" s="100"/>
      <c r="M11676" s="100"/>
      <c r="N11676" s="100"/>
    </row>
    <row r="11677" spans="2:14">
      <c r="B11677" s="98"/>
      <c r="C11677" s="98"/>
      <c r="D11677" s="100"/>
      <c r="E11677" s="100"/>
      <c r="F11677" s="100"/>
      <c r="H11677" s="102"/>
      <c r="I11677" s="103"/>
      <c r="J11677" s="102"/>
      <c r="L11677" s="100"/>
      <c r="M11677" s="100"/>
      <c r="N11677" s="100"/>
    </row>
    <row r="11678" spans="2:14">
      <c r="B11678" s="98"/>
      <c r="C11678" s="98"/>
      <c r="D11678" s="100"/>
      <c r="E11678" s="100"/>
      <c r="F11678" s="100"/>
      <c r="H11678" s="102"/>
      <c r="I11678" s="103"/>
      <c r="J11678" s="102"/>
      <c r="L11678" s="100"/>
      <c r="M11678" s="100"/>
      <c r="N11678" s="100"/>
    </row>
    <row r="11679" spans="2:14">
      <c r="B11679" s="98"/>
      <c r="C11679" s="98"/>
      <c r="D11679" s="100"/>
      <c r="E11679" s="100"/>
      <c r="F11679" s="100"/>
      <c r="H11679" s="102"/>
      <c r="I11679" s="103"/>
      <c r="J11679" s="102"/>
      <c r="L11679" s="100"/>
      <c r="M11679" s="100"/>
      <c r="N11679" s="100"/>
    </row>
    <row r="11680" spans="2:14">
      <c r="B11680" s="98"/>
      <c r="C11680" s="98"/>
      <c r="D11680" s="100"/>
      <c r="E11680" s="100"/>
      <c r="F11680" s="100"/>
      <c r="H11680" s="102"/>
      <c r="I11680" s="103"/>
      <c r="J11680" s="102"/>
      <c r="L11680" s="100"/>
      <c r="M11680" s="100"/>
      <c r="N11680" s="100"/>
    </row>
    <row r="11681" spans="2:14">
      <c r="B11681" s="98"/>
      <c r="C11681" s="98"/>
      <c r="D11681" s="100"/>
      <c r="E11681" s="100"/>
      <c r="F11681" s="100"/>
      <c r="H11681" s="102"/>
      <c r="I11681" s="103"/>
      <c r="J11681" s="102"/>
      <c r="L11681" s="100"/>
      <c r="M11681" s="100"/>
      <c r="N11681" s="100"/>
    </row>
    <row r="11682" spans="2:14">
      <c r="B11682" s="98"/>
      <c r="C11682" s="98"/>
      <c r="D11682" s="100"/>
      <c r="E11682" s="100"/>
      <c r="F11682" s="100"/>
      <c r="H11682" s="102"/>
      <c r="I11682" s="103"/>
      <c r="J11682" s="102"/>
      <c r="L11682" s="100"/>
      <c r="M11682" s="100"/>
      <c r="N11682" s="100"/>
    </row>
    <row r="11683" spans="2:14">
      <c r="B11683" s="98"/>
      <c r="C11683" s="98"/>
      <c r="D11683" s="100"/>
      <c r="E11683" s="100"/>
      <c r="F11683" s="100"/>
      <c r="H11683" s="102"/>
      <c r="I11683" s="103"/>
      <c r="J11683" s="102"/>
      <c r="L11683" s="100"/>
      <c r="M11683" s="100"/>
      <c r="N11683" s="100"/>
    </row>
    <row r="11684" spans="2:14">
      <c r="B11684" s="98"/>
      <c r="C11684" s="98"/>
      <c r="D11684" s="100"/>
      <c r="E11684" s="100"/>
      <c r="F11684" s="100"/>
      <c r="H11684" s="102"/>
      <c r="I11684" s="103"/>
      <c r="J11684" s="102"/>
      <c r="L11684" s="100"/>
      <c r="M11684" s="100"/>
      <c r="N11684" s="100"/>
    </row>
    <row r="11685" spans="2:14">
      <c r="B11685" s="98"/>
      <c r="C11685" s="98"/>
      <c r="D11685" s="100"/>
      <c r="E11685" s="100"/>
      <c r="F11685" s="100"/>
      <c r="H11685" s="102"/>
      <c r="I11685" s="103"/>
      <c r="J11685" s="102"/>
      <c r="L11685" s="100"/>
      <c r="M11685" s="100"/>
      <c r="N11685" s="100"/>
    </row>
    <row r="11686" spans="2:14">
      <c r="B11686" s="98"/>
      <c r="C11686" s="98"/>
      <c r="D11686" s="100"/>
      <c r="E11686" s="100"/>
      <c r="F11686" s="100"/>
      <c r="H11686" s="102"/>
      <c r="I11686" s="103"/>
      <c r="J11686" s="102"/>
      <c r="L11686" s="100"/>
      <c r="M11686" s="100"/>
      <c r="N11686" s="100"/>
    </row>
    <row r="11687" spans="2:14">
      <c r="B11687" s="98"/>
      <c r="C11687" s="98"/>
      <c r="D11687" s="100"/>
      <c r="E11687" s="100"/>
      <c r="F11687" s="100"/>
      <c r="H11687" s="102"/>
      <c r="I11687" s="103"/>
      <c r="J11687" s="102"/>
      <c r="L11687" s="100"/>
      <c r="M11687" s="100"/>
      <c r="N11687" s="100"/>
    </row>
    <row r="11688" spans="2:14">
      <c r="B11688" s="98"/>
      <c r="C11688" s="98"/>
      <c r="D11688" s="100"/>
      <c r="E11688" s="100"/>
      <c r="F11688" s="100"/>
      <c r="H11688" s="102"/>
      <c r="I11688" s="103"/>
      <c r="J11688" s="102"/>
      <c r="L11688" s="100"/>
      <c r="M11688" s="100"/>
      <c r="N11688" s="100"/>
    </row>
    <row r="11689" spans="2:14">
      <c r="B11689" s="98"/>
      <c r="C11689" s="98"/>
      <c r="D11689" s="100"/>
      <c r="E11689" s="100"/>
      <c r="F11689" s="100"/>
      <c r="H11689" s="102"/>
      <c r="I11689" s="103"/>
      <c r="J11689" s="102"/>
      <c r="L11689" s="100"/>
      <c r="M11689" s="100"/>
      <c r="N11689" s="100"/>
    </row>
    <row r="11690" spans="2:14">
      <c r="B11690" s="98"/>
      <c r="C11690" s="98"/>
      <c r="D11690" s="100"/>
      <c r="E11690" s="100"/>
      <c r="F11690" s="100"/>
      <c r="H11690" s="102"/>
      <c r="I11690" s="103"/>
      <c r="J11690" s="102"/>
      <c r="L11690" s="100"/>
      <c r="M11690" s="100"/>
      <c r="N11690" s="100"/>
    </row>
    <row r="11691" spans="2:14">
      <c r="B11691" s="98"/>
      <c r="C11691" s="98"/>
      <c r="D11691" s="100"/>
      <c r="E11691" s="100"/>
      <c r="F11691" s="100"/>
      <c r="H11691" s="102"/>
      <c r="I11691" s="103"/>
      <c r="J11691" s="102"/>
      <c r="L11691" s="100"/>
      <c r="M11691" s="100"/>
      <c r="N11691" s="100"/>
    </row>
    <row r="11692" spans="2:14">
      <c r="B11692" s="98"/>
      <c r="C11692" s="98"/>
      <c r="D11692" s="100"/>
      <c r="E11692" s="100"/>
      <c r="F11692" s="100"/>
      <c r="H11692" s="102"/>
      <c r="I11692" s="103"/>
      <c r="J11692" s="102"/>
      <c r="L11692" s="100"/>
      <c r="M11692" s="100"/>
      <c r="N11692" s="100"/>
    </row>
    <row r="11693" spans="2:14">
      <c r="B11693" s="98"/>
      <c r="C11693" s="98"/>
      <c r="D11693" s="100"/>
      <c r="E11693" s="100"/>
      <c r="F11693" s="100"/>
      <c r="H11693" s="102"/>
      <c r="I11693" s="103"/>
      <c r="J11693" s="102"/>
      <c r="L11693" s="100"/>
      <c r="M11693" s="100"/>
      <c r="N11693" s="100"/>
    </row>
    <row r="11694" spans="2:14">
      <c r="B11694" s="98"/>
      <c r="C11694" s="98"/>
      <c r="D11694" s="100"/>
      <c r="E11694" s="100"/>
      <c r="F11694" s="100"/>
      <c r="H11694" s="102"/>
      <c r="I11694" s="103"/>
      <c r="J11694" s="102"/>
      <c r="L11694" s="100"/>
      <c r="M11694" s="100"/>
      <c r="N11694" s="100"/>
    </row>
    <row r="11695" spans="2:14">
      <c r="B11695" s="98"/>
      <c r="C11695" s="98"/>
      <c r="D11695" s="100"/>
      <c r="E11695" s="100"/>
      <c r="F11695" s="100"/>
      <c r="H11695" s="102"/>
      <c r="I11695" s="103"/>
      <c r="J11695" s="102"/>
      <c r="L11695" s="100"/>
      <c r="M11695" s="100"/>
      <c r="N11695" s="100"/>
    </row>
    <row r="11696" spans="2:14">
      <c r="B11696" s="98"/>
      <c r="C11696" s="98"/>
      <c r="D11696" s="100"/>
      <c r="E11696" s="100"/>
      <c r="F11696" s="100"/>
      <c r="H11696" s="102"/>
      <c r="I11696" s="103"/>
      <c r="J11696" s="102"/>
      <c r="L11696" s="100"/>
      <c r="M11696" s="100"/>
      <c r="N11696" s="100"/>
    </row>
    <row r="11697" spans="2:14">
      <c r="B11697" s="98"/>
      <c r="C11697" s="98"/>
      <c r="D11697" s="100"/>
      <c r="E11697" s="100"/>
      <c r="F11697" s="100"/>
      <c r="H11697" s="102"/>
      <c r="I11697" s="103"/>
      <c r="J11697" s="102"/>
      <c r="L11697" s="100"/>
      <c r="M11697" s="100"/>
      <c r="N11697" s="100"/>
    </row>
    <row r="11698" spans="2:14">
      <c r="B11698" s="98"/>
      <c r="C11698" s="98"/>
      <c r="D11698" s="100"/>
      <c r="E11698" s="100"/>
      <c r="F11698" s="100"/>
      <c r="H11698" s="102"/>
      <c r="I11698" s="103"/>
      <c r="J11698" s="102"/>
      <c r="L11698" s="100"/>
      <c r="M11698" s="100"/>
      <c r="N11698" s="100"/>
    </row>
    <row r="11699" spans="2:14">
      <c r="B11699" s="98"/>
      <c r="C11699" s="98"/>
      <c r="D11699" s="100"/>
      <c r="E11699" s="100"/>
      <c r="F11699" s="100"/>
      <c r="H11699" s="102"/>
      <c r="I11699" s="103"/>
      <c r="J11699" s="102"/>
      <c r="L11699" s="100"/>
      <c r="M11699" s="100"/>
      <c r="N11699" s="100"/>
    </row>
    <row r="11700" spans="2:14">
      <c r="B11700" s="98"/>
      <c r="C11700" s="98"/>
      <c r="D11700" s="100"/>
      <c r="E11700" s="100"/>
      <c r="F11700" s="100"/>
      <c r="H11700" s="102"/>
      <c r="I11700" s="103"/>
      <c r="J11700" s="102"/>
      <c r="L11700" s="100"/>
      <c r="M11700" s="100"/>
      <c r="N11700" s="100"/>
    </row>
    <row r="11701" spans="2:14">
      <c r="B11701" s="98"/>
      <c r="C11701" s="98"/>
      <c r="D11701" s="100"/>
      <c r="E11701" s="100"/>
      <c r="F11701" s="100"/>
      <c r="H11701" s="102"/>
      <c r="I11701" s="103"/>
      <c r="J11701" s="102"/>
      <c r="L11701" s="100"/>
      <c r="M11701" s="100"/>
      <c r="N11701" s="100"/>
    </row>
    <row r="11702" spans="2:14">
      <c r="B11702" s="98"/>
      <c r="C11702" s="98"/>
      <c r="D11702" s="100"/>
      <c r="E11702" s="100"/>
      <c r="F11702" s="100"/>
      <c r="H11702" s="102"/>
      <c r="I11702" s="103"/>
      <c r="J11702" s="102"/>
      <c r="L11702" s="100"/>
      <c r="M11702" s="100"/>
      <c r="N11702" s="100"/>
    </row>
    <row r="11703" spans="2:14">
      <c r="B11703" s="98"/>
      <c r="C11703" s="98"/>
      <c r="D11703" s="100"/>
      <c r="E11703" s="100"/>
      <c r="F11703" s="100"/>
      <c r="H11703" s="102"/>
      <c r="I11703" s="103"/>
      <c r="J11703" s="102"/>
      <c r="L11703" s="100"/>
      <c r="M11703" s="100"/>
      <c r="N11703" s="100"/>
    </row>
    <row r="11704" spans="2:14">
      <c r="B11704" s="98"/>
      <c r="C11704" s="98"/>
      <c r="D11704" s="100"/>
      <c r="E11704" s="100"/>
      <c r="F11704" s="100"/>
      <c r="H11704" s="102"/>
      <c r="I11704" s="103"/>
      <c r="J11704" s="102"/>
      <c r="L11704" s="100"/>
      <c r="M11704" s="100"/>
      <c r="N11704" s="100"/>
    </row>
    <row r="11705" spans="2:14">
      <c r="B11705" s="98"/>
      <c r="C11705" s="98"/>
      <c r="D11705" s="100"/>
      <c r="E11705" s="100"/>
      <c r="F11705" s="100"/>
      <c r="H11705" s="102"/>
      <c r="I11705" s="103"/>
      <c r="J11705" s="102"/>
      <c r="L11705" s="100"/>
      <c r="M11705" s="100"/>
      <c r="N11705" s="100"/>
    </row>
    <row r="11706" spans="2:14">
      <c r="B11706" s="98"/>
      <c r="C11706" s="98"/>
      <c r="D11706" s="100"/>
      <c r="E11706" s="100"/>
      <c r="F11706" s="100"/>
      <c r="H11706" s="102"/>
      <c r="I11706" s="103"/>
      <c r="J11706" s="102"/>
      <c r="L11706" s="100"/>
      <c r="M11706" s="100"/>
      <c r="N11706" s="100"/>
    </row>
    <row r="11707" spans="2:14">
      <c r="B11707" s="98"/>
      <c r="C11707" s="98"/>
      <c r="D11707" s="100"/>
      <c r="E11707" s="100"/>
      <c r="F11707" s="100"/>
      <c r="H11707" s="102"/>
      <c r="I11707" s="103"/>
      <c r="J11707" s="102"/>
      <c r="L11707" s="100"/>
      <c r="M11707" s="100"/>
      <c r="N11707" s="100"/>
    </row>
    <row r="11708" spans="2:14">
      <c r="B11708" s="98"/>
      <c r="C11708" s="98"/>
      <c r="D11708" s="100"/>
      <c r="E11708" s="100"/>
      <c r="F11708" s="100"/>
      <c r="H11708" s="102"/>
      <c r="I11708" s="103"/>
      <c r="J11708" s="102"/>
      <c r="L11708" s="100"/>
      <c r="M11708" s="100"/>
      <c r="N11708" s="100"/>
    </row>
    <row r="11709" spans="2:14">
      <c r="B11709" s="98"/>
      <c r="C11709" s="98"/>
      <c r="D11709" s="100"/>
      <c r="E11709" s="100"/>
      <c r="F11709" s="100"/>
      <c r="H11709" s="102"/>
      <c r="I11709" s="103"/>
      <c r="J11709" s="102"/>
      <c r="L11709" s="100"/>
      <c r="M11709" s="100"/>
      <c r="N11709" s="100"/>
    </row>
    <row r="11710" spans="2:14">
      <c r="B11710" s="98"/>
      <c r="C11710" s="98"/>
      <c r="D11710" s="100"/>
      <c r="E11710" s="100"/>
      <c r="F11710" s="100"/>
      <c r="H11710" s="102"/>
      <c r="I11710" s="103"/>
      <c r="J11710" s="102"/>
      <c r="L11710" s="100"/>
      <c r="M11710" s="100"/>
      <c r="N11710" s="100"/>
    </row>
    <row r="11711" spans="2:14">
      <c r="B11711" s="98"/>
      <c r="C11711" s="98"/>
      <c r="D11711" s="100"/>
      <c r="E11711" s="100"/>
      <c r="F11711" s="100"/>
      <c r="H11711" s="102"/>
      <c r="I11711" s="103"/>
      <c r="J11711" s="102"/>
      <c r="L11711" s="100"/>
      <c r="M11711" s="100"/>
      <c r="N11711" s="100"/>
    </row>
    <row r="11712" spans="2:14">
      <c r="B11712" s="98"/>
      <c r="C11712" s="98"/>
      <c r="D11712" s="100"/>
      <c r="E11712" s="100"/>
      <c r="F11712" s="100"/>
      <c r="H11712" s="102"/>
      <c r="I11712" s="103"/>
      <c r="J11712" s="102"/>
      <c r="L11712" s="100"/>
      <c r="M11712" s="100"/>
      <c r="N11712" s="100"/>
    </row>
    <row r="11713" spans="2:14">
      <c r="B11713" s="98"/>
      <c r="C11713" s="98"/>
      <c r="D11713" s="100"/>
      <c r="E11713" s="100"/>
      <c r="F11713" s="100"/>
      <c r="H11713" s="102"/>
      <c r="I11713" s="103"/>
      <c r="J11713" s="102"/>
      <c r="L11713" s="100"/>
      <c r="M11713" s="100"/>
      <c r="N11713" s="100"/>
    </row>
    <row r="11714" spans="2:14">
      <c r="B11714" s="98"/>
      <c r="C11714" s="98"/>
      <c r="D11714" s="100"/>
      <c r="E11714" s="100"/>
      <c r="F11714" s="100"/>
      <c r="H11714" s="102"/>
      <c r="I11714" s="103"/>
      <c r="J11714" s="102"/>
      <c r="L11714" s="100"/>
      <c r="M11714" s="100"/>
      <c r="N11714" s="100"/>
    </row>
    <row r="11715" spans="2:14">
      <c r="B11715" s="98"/>
      <c r="C11715" s="98"/>
      <c r="D11715" s="100"/>
      <c r="E11715" s="100"/>
      <c r="F11715" s="100"/>
      <c r="H11715" s="102"/>
      <c r="I11715" s="103"/>
      <c r="J11715" s="102"/>
      <c r="L11715" s="100"/>
      <c r="M11715" s="100"/>
      <c r="N11715" s="100"/>
    </row>
    <row r="11716" spans="2:14">
      <c r="B11716" s="98"/>
      <c r="C11716" s="98"/>
      <c r="D11716" s="100"/>
      <c r="E11716" s="100"/>
      <c r="F11716" s="100"/>
      <c r="H11716" s="102"/>
      <c r="I11716" s="103"/>
      <c r="J11716" s="102"/>
      <c r="L11716" s="100"/>
      <c r="M11716" s="100"/>
      <c r="N11716" s="100"/>
    </row>
    <row r="11717" spans="2:14">
      <c r="B11717" s="98"/>
      <c r="C11717" s="98"/>
      <c r="D11717" s="100"/>
      <c r="E11717" s="100"/>
      <c r="F11717" s="100"/>
      <c r="H11717" s="102"/>
      <c r="I11717" s="103"/>
      <c r="J11717" s="102"/>
      <c r="L11717" s="100"/>
      <c r="M11717" s="100"/>
      <c r="N11717" s="100"/>
    </row>
    <row r="11718" spans="2:14">
      <c r="B11718" s="98"/>
      <c r="C11718" s="98"/>
      <c r="D11718" s="100"/>
      <c r="E11718" s="100"/>
      <c r="F11718" s="100"/>
      <c r="H11718" s="102"/>
      <c r="I11718" s="103"/>
      <c r="J11718" s="102"/>
      <c r="L11718" s="100"/>
      <c r="M11718" s="100"/>
      <c r="N11718" s="100"/>
    </row>
    <row r="11719" spans="2:14">
      <c r="B11719" s="98"/>
      <c r="C11719" s="98"/>
      <c r="D11719" s="100"/>
      <c r="E11719" s="100"/>
      <c r="F11719" s="100"/>
      <c r="H11719" s="102"/>
      <c r="I11719" s="103"/>
      <c r="J11719" s="102"/>
      <c r="L11719" s="100"/>
      <c r="M11719" s="100"/>
      <c r="N11719" s="100"/>
    </row>
    <row r="11720" spans="2:14">
      <c r="B11720" s="98"/>
      <c r="C11720" s="98"/>
      <c r="D11720" s="100"/>
      <c r="E11720" s="100"/>
      <c r="F11720" s="100"/>
      <c r="H11720" s="102"/>
      <c r="I11720" s="103"/>
      <c r="J11720" s="102"/>
      <c r="L11720" s="100"/>
      <c r="M11720" s="100"/>
      <c r="N11720" s="100"/>
    </row>
    <row r="11721" spans="2:14">
      <c r="B11721" s="98"/>
      <c r="C11721" s="98"/>
      <c r="D11721" s="100"/>
      <c r="E11721" s="100"/>
      <c r="F11721" s="100"/>
      <c r="H11721" s="102"/>
      <c r="I11721" s="103"/>
      <c r="J11721" s="102"/>
      <c r="L11721" s="100"/>
      <c r="M11721" s="100"/>
      <c r="N11721" s="100"/>
    </row>
    <row r="11722" spans="2:14">
      <c r="B11722" s="98"/>
      <c r="C11722" s="98"/>
      <c r="D11722" s="100"/>
      <c r="E11722" s="100"/>
      <c r="F11722" s="100"/>
      <c r="H11722" s="102"/>
      <c r="I11722" s="103"/>
      <c r="J11722" s="102"/>
      <c r="L11722" s="100"/>
      <c r="M11722" s="100"/>
      <c r="N11722" s="100"/>
    </row>
    <row r="11723" spans="2:14">
      <c r="B11723" s="98"/>
      <c r="C11723" s="98"/>
      <c r="D11723" s="100"/>
      <c r="E11723" s="100"/>
      <c r="F11723" s="100"/>
      <c r="H11723" s="102"/>
      <c r="I11723" s="103"/>
      <c r="J11723" s="102"/>
      <c r="L11723" s="100"/>
      <c r="M11723" s="100"/>
      <c r="N11723" s="100"/>
    </row>
    <row r="11724" spans="2:14">
      <c r="B11724" s="98"/>
      <c r="C11724" s="98"/>
      <c r="D11724" s="100"/>
      <c r="E11724" s="100"/>
      <c r="F11724" s="100"/>
      <c r="H11724" s="102"/>
      <c r="I11724" s="103"/>
      <c r="J11724" s="102"/>
      <c r="L11724" s="100"/>
      <c r="M11724" s="100"/>
      <c r="N11724" s="100"/>
    </row>
    <row r="11725" spans="2:14">
      <c r="B11725" s="98"/>
      <c r="C11725" s="98"/>
      <c r="D11725" s="100"/>
      <c r="E11725" s="100"/>
      <c r="F11725" s="100"/>
      <c r="H11725" s="102"/>
      <c r="I11725" s="103"/>
      <c r="J11725" s="102"/>
      <c r="L11725" s="100"/>
      <c r="M11725" s="100"/>
      <c r="N11725" s="100"/>
    </row>
    <row r="11726" spans="2:14">
      <c r="B11726" s="98"/>
      <c r="C11726" s="98"/>
      <c r="D11726" s="100"/>
      <c r="E11726" s="100"/>
      <c r="F11726" s="100"/>
      <c r="H11726" s="102"/>
      <c r="I11726" s="103"/>
      <c r="J11726" s="102"/>
      <c r="L11726" s="100"/>
      <c r="M11726" s="100"/>
      <c r="N11726" s="100"/>
    </row>
    <row r="11727" spans="2:14">
      <c r="B11727" s="98"/>
      <c r="C11727" s="98"/>
      <c r="D11727" s="100"/>
      <c r="E11727" s="100"/>
      <c r="F11727" s="100"/>
      <c r="H11727" s="102"/>
      <c r="I11727" s="103"/>
      <c r="J11727" s="102"/>
      <c r="L11727" s="100"/>
      <c r="M11727" s="100"/>
      <c r="N11727" s="100"/>
    </row>
    <row r="11728" spans="2:14">
      <c r="B11728" s="98"/>
      <c r="C11728" s="98"/>
      <c r="D11728" s="100"/>
      <c r="E11728" s="100"/>
      <c r="F11728" s="100"/>
      <c r="H11728" s="102"/>
      <c r="I11728" s="103"/>
      <c r="J11728" s="102"/>
      <c r="L11728" s="100"/>
      <c r="M11728" s="100"/>
      <c r="N11728" s="100"/>
    </row>
    <row r="11729" spans="2:14">
      <c r="B11729" s="98"/>
      <c r="C11729" s="98"/>
      <c r="D11729" s="100"/>
      <c r="E11729" s="100"/>
      <c r="F11729" s="100"/>
      <c r="H11729" s="102"/>
      <c r="I11729" s="103"/>
      <c r="J11729" s="102"/>
      <c r="L11729" s="100"/>
      <c r="M11729" s="100"/>
      <c r="N11729" s="100"/>
    </row>
    <row r="11730" spans="2:14">
      <c r="B11730" s="98"/>
      <c r="C11730" s="98"/>
      <c r="D11730" s="100"/>
      <c r="E11730" s="100"/>
      <c r="F11730" s="100"/>
      <c r="H11730" s="102"/>
      <c r="I11730" s="103"/>
      <c r="J11730" s="102"/>
      <c r="L11730" s="100"/>
      <c r="M11730" s="100"/>
      <c r="N11730" s="100"/>
    </row>
    <row r="11731" spans="2:14">
      <c r="B11731" s="98"/>
      <c r="C11731" s="98"/>
      <c r="D11731" s="100"/>
      <c r="E11731" s="100"/>
      <c r="F11731" s="100"/>
      <c r="H11731" s="102"/>
      <c r="I11731" s="103"/>
      <c r="J11731" s="102"/>
      <c r="L11731" s="100"/>
      <c r="M11731" s="100"/>
      <c r="N11731" s="100"/>
    </row>
    <row r="11732" spans="2:14">
      <c r="B11732" s="98"/>
      <c r="C11732" s="98"/>
      <c r="D11732" s="100"/>
      <c r="E11732" s="100"/>
      <c r="F11732" s="100"/>
      <c r="H11732" s="102"/>
      <c r="I11732" s="103"/>
      <c r="J11732" s="102"/>
      <c r="L11732" s="100"/>
      <c r="M11732" s="100"/>
      <c r="N11732" s="100"/>
    </row>
    <row r="11733" spans="2:14">
      <c r="B11733" s="98"/>
      <c r="C11733" s="98"/>
      <c r="D11733" s="100"/>
      <c r="E11733" s="100"/>
      <c r="F11733" s="100"/>
      <c r="H11733" s="102"/>
      <c r="I11733" s="103"/>
      <c r="J11733" s="102"/>
      <c r="L11733" s="100"/>
      <c r="M11733" s="100"/>
      <c r="N11733" s="100"/>
    </row>
    <row r="11734" spans="2:14">
      <c r="B11734" s="98"/>
      <c r="C11734" s="98"/>
      <c r="D11734" s="100"/>
      <c r="E11734" s="100"/>
      <c r="F11734" s="100"/>
      <c r="H11734" s="102"/>
      <c r="I11734" s="103"/>
      <c r="J11734" s="102"/>
      <c r="L11734" s="100"/>
      <c r="M11734" s="100"/>
      <c r="N11734" s="100"/>
    </row>
    <row r="11735" spans="2:14">
      <c r="B11735" s="98"/>
      <c r="C11735" s="98"/>
      <c r="D11735" s="100"/>
      <c r="E11735" s="100"/>
      <c r="F11735" s="100"/>
      <c r="H11735" s="102"/>
      <c r="I11735" s="103"/>
      <c r="J11735" s="102"/>
      <c r="L11735" s="100"/>
      <c r="M11735" s="100"/>
      <c r="N11735" s="100"/>
    </row>
    <row r="11736" spans="2:14">
      <c r="B11736" s="98"/>
      <c r="C11736" s="98"/>
      <c r="D11736" s="100"/>
      <c r="E11736" s="100"/>
      <c r="F11736" s="100"/>
      <c r="H11736" s="102"/>
      <c r="I11736" s="103"/>
      <c r="J11736" s="102"/>
      <c r="L11736" s="100"/>
      <c r="M11736" s="100"/>
      <c r="N11736" s="100"/>
    </row>
    <row r="11737" spans="2:14">
      <c r="B11737" s="98"/>
      <c r="C11737" s="98"/>
      <c r="D11737" s="100"/>
      <c r="E11737" s="100"/>
      <c r="F11737" s="100"/>
      <c r="H11737" s="102"/>
      <c r="I11737" s="103"/>
      <c r="J11737" s="102"/>
      <c r="L11737" s="100"/>
      <c r="M11737" s="100"/>
      <c r="N11737" s="100"/>
    </row>
    <row r="11738" spans="2:14">
      <c r="B11738" s="98"/>
      <c r="C11738" s="98"/>
      <c r="D11738" s="100"/>
      <c r="E11738" s="100"/>
      <c r="F11738" s="100"/>
      <c r="H11738" s="102"/>
      <c r="I11738" s="103"/>
      <c r="J11738" s="102"/>
      <c r="L11738" s="100"/>
      <c r="M11738" s="100"/>
      <c r="N11738" s="100"/>
    </row>
    <row r="11739" spans="2:14">
      <c r="B11739" s="98"/>
      <c r="C11739" s="98"/>
      <c r="D11739" s="100"/>
      <c r="E11739" s="100"/>
      <c r="F11739" s="100"/>
      <c r="H11739" s="102"/>
      <c r="I11739" s="103"/>
      <c r="J11739" s="102"/>
      <c r="L11739" s="100"/>
      <c r="M11739" s="100"/>
      <c r="N11739" s="100"/>
    </row>
    <row r="11740" spans="2:14">
      <c r="B11740" s="98"/>
      <c r="C11740" s="98"/>
      <c r="D11740" s="100"/>
      <c r="E11740" s="100"/>
      <c r="F11740" s="100"/>
      <c r="H11740" s="102"/>
      <c r="I11740" s="103"/>
      <c r="J11740" s="102"/>
      <c r="L11740" s="100"/>
      <c r="M11740" s="100"/>
      <c r="N11740" s="100"/>
    </row>
    <row r="11741" spans="2:14">
      <c r="B11741" s="98"/>
      <c r="C11741" s="98"/>
      <c r="D11741" s="100"/>
      <c r="E11741" s="100"/>
      <c r="F11741" s="100"/>
      <c r="H11741" s="102"/>
      <c r="I11741" s="103"/>
      <c r="J11741" s="102"/>
      <c r="L11741" s="100"/>
      <c r="M11741" s="100"/>
      <c r="N11741" s="100"/>
    </row>
    <row r="11742" spans="2:14">
      <c r="B11742" s="98"/>
      <c r="C11742" s="98"/>
      <c r="D11742" s="100"/>
      <c r="E11742" s="100"/>
      <c r="F11742" s="100"/>
      <c r="H11742" s="102"/>
      <c r="I11742" s="103"/>
      <c r="J11742" s="102"/>
      <c r="L11742" s="100"/>
      <c r="M11742" s="100"/>
      <c r="N11742" s="100"/>
    </row>
    <row r="11743" spans="2:14">
      <c r="B11743" s="98"/>
      <c r="C11743" s="98"/>
      <c r="D11743" s="100"/>
      <c r="E11743" s="100"/>
      <c r="F11743" s="100"/>
      <c r="H11743" s="102"/>
      <c r="I11743" s="103"/>
      <c r="J11743" s="102"/>
      <c r="L11743" s="100"/>
      <c r="M11743" s="100"/>
      <c r="N11743" s="100"/>
    </row>
    <row r="11744" spans="2:14">
      <c r="B11744" s="98"/>
      <c r="C11744" s="98"/>
      <c r="D11744" s="100"/>
      <c r="E11744" s="100"/>
      <c r="F11744" s="100"/>
      <c r="H11744" s="102"/>
      <c r="I11744" s="103"/>
      <c r="J11744" s="102"/>
      <c r="L11744" s="100"/>
      <c r="M11744" s="100"/>
      <c r="N11744" s="100"/>
    </row>
    <row r="11745" spans="2:14">
      <c r="B11745" s="98"/>
      <c r="C11745" s="98"/>
      <c r="D11745" s="100"/>
      <c r="E11745" s="100"/>
      <c r="F11745" s="100"/>
      <c r="H11745" s="102"/>
      <c r="I11745" s="103"/>
      <c r="J11745" s="102"/>
      <c r="L11745" s="100"/>
      <c r="M11745" s="100"/>
      <c r="N11745" s="100"/>
    </row>
    <row r="11746" spans="2:14">
      <c r="B11746" s="98"/>
      <c r="C11746" s="98"/>
      <c r="D11746" s="100"/>
      <c r="E11746" s="100"/>
      <c r="F11746" s="100"/>
      <c r="H11746" s="102"/>
      <c r="I11746" s="103"/>
      <c r="J11746" s="102"/>
      <c r="L11746" s="100"/>
      <c r="M11746" s="100"/>
      <c r="N11746" s="100"/>
    </row>
    <row r="11747" spans="2:14">
      <c r="B11747" s="98"/>
      <c r="C11747" s="98"/>
      <c r="D11747" s="100"/>
      <c r="E11747" s="100"/>
      <c r="F11747" s="100"/>
      <c r="H11747" s="102"/>
      <c r="I11747" s="103"/>
      <c r="J11747" s="102"/>
      <c r="L11747" s="100"/>
      <c r="M11747" s="100"/>
      <c r="N11747" s="100"/>
    </row>
    <row r="11748" spans="2:14">
      <c r="B11748" s="98"/>
      <c r="C11748" s="98"/>
      <c r="D11748" s="100"/>
      <c r="E11748" s="100"/>
      <c r="F11748" s="100"/>
      <c r="H11748" s="102"/>
      <c r="I11748" s="103"/>
      <c r="J11748" s="102"/>
      <c r="L11748" s="100"/>
      <c r="M11748" s="100"/>
      <c r="N11748" s="100"/>
    </row>
    <row r="11749" spans="2:14">
      <c r="B11749" s="98"/>
      <c r="C11749" s="98"/>
      <c r="D11749" s="100"/>
      <c r="E11749" s="100"/>
      <c r="F11749" s="100"/>
      <c r="H11749" s="102"/>
      <c r="I11749" s="103"/>
      <c r="J11749" s="102"/>
      <c r="L11749" s="100"/>
      <c r="M11749" s="100"/>
      <c r="N11749" s="100"/>
    </row>
    <row r="11750" spans="2:14">
      <c r="B11750" s="98"/>
      <c r="C11750" s="98"/>
      <c r="D11750" s="100"/>
      <c r="E11750" s="100"/>
      <c r="F11750" s="100"/>
      <c r="H11750" s="102"/>
      <c r="I11750" s="103"/>
      <c r="J11750" s="102"/>
      <c r="L11750" s="100"/>
      <c r="M11750" s="100"/>
      <c r="N11750" s="100"/>
    </row>
    <row r="11751" spans="2:14">
      <c r="B11751" s="98"/>
      <c r="C11751" s="98"/>
      <c r="D11751" s="100"/>
      <c r="E11751" s="100"/>
      <c r="F11751" s="100"/>
      <c r="H11751" s="102"/>
      <c r="I11751" s="103"/>
      <c r="J11751" s="102"/>
      <c r="L11751" s="100"/>
      <c r="M11751" s="100"/>
      <c r="N11751" s="100"/>
    </row>
    <row r="11752" spans="2:14">
      <c r="B11752" s="98"/>
      <c r="C11752" s="98"/>
      <c r="D11752" s="100"/>
      <c r="E11752" s="100"/>
      <c r="F11752" s="100"/>
      <c r="H11752" s="102"/>
      <c r="I11752" s="103"/>
      <c r="J11752" s="102"/>
      <c r="L11752" s="100"/>
      <c r="M11752" s="100"/>
      <c r="N11752" s="100"/>
    </row>
    <row r="11753" spans="2:14">
      <c r="B11753" s="98"/>
      <c r="C11753" s="98"/>
      <c r="D11753" s="100"/>
      <c r="E11753" s="100"/>
      <c r="F11753" s="100"/>
      <c r="H11753" s="102"/>
      <c r="I11753" s="103"/>
      <c r="J11753" s="102"/>
      <c r="L11753" s="100"/>
      <c r="M11753" s="100"/>
      <c r="N11753" s="100"/>
    </row>
    <row r="11754" spans="2:14">
      <c r="B11754" s="98"/>
      <c r="C11754" s="98"/>
      <c r="D11754" s="100"/>
      <c r="E11754" s="100"/>
      <c r="F11754" s="100"/>
      <c r="H11754" s="102"/>
      <c r="I11754" s="103"/>
      <c r="J11754" s="102"/>
      <c r="L11754" s="100"/>
      <c r="M11754" s="100"/>
      <c r="N11754" s="100"/>
    </row>
    <row r="11755" spans="2:14">
      <c r="B11755" s="98"/>
      <c r="C11755" s="98"/>
      <c r="D11755" s="100"/>
      <c r="E11755" s="100"/>
      <c r="F11755" s="100"/>
      <c r="H11755" s="102"/>
      <c r="I11755" s="103"/>
      <c r="J11755" s="102"/>
      <c r="L11755" s="100"/>
      <c r="M11755" s="100"/>
      <c r="N11755" s="100"/>
    </row>
    <row r="11756" spans="2:14">
      <c r="B11756" s="98"/>
      <c r="C11756" s="98"/>
      <c r="D11756" s="100"/>
      <c r="E11756" s="100"/>
      <c r="F11756" s="100"/>
      <c r="H11756" s="102"/>
      <c r="I11756" s="103"/>
      <c r="J11756" s="102"/>
      <c r="L11756" s="100"/>
      <c r="M11756" s="100"/>
      <c r="N11756" s="100"/>
    </row>
    <row r="11757" spans="2:14">
      <c r="B11757" s="98"/>
      <c r="C11757" s="98"/>
      <c r="D11757" s="100"/>
      <c r="E11757" s="100"/>
      <c r="F11757" s="100"/>
      <c r="H11757" s="102"/>
      <c r="I11757" s="103"/>
      <c r="J11757" s="102"/>
      <c r="L11757" s="100"/>
      <c r="M11757" s="100"/>
      <c r="N11757" s="100"/>
    </row>
    <row r="11758" spans="2:14">
      <c r="B11758" s="98"/>
      <c r="C11758" s="98"/>
      <c r="D11758" s="100"/>
      <c r="E11758" s="100"/>
      <c r="F11758" s="100"/>
      <c r="H11758" s="102"/>
      <c r="I11758" s="103"/>
      <c r="J11758" s="102"/>
      <c r="L11758" s="100"/>
      <c r="M11758" s="100"/>
      <c r="N11758" s="100"/>
    </row>
    <row r="11759" spans="2:14">
      <c r="B11759" s="98"/>
      <c r="C11759" s="98"/>
      <c r="D11759" s="100"/>
      <c r="E11759" s="100"/>
      <c r="F11759" s="100"/>
      <c r="H11759" s="102"/>
      <c r="I11759" s="103"/>
      <c r="J11759" s="102"/>
      <c r="L11759" s="100"/>
      <c r="M11759" s="100"/>
      <c r="N11759" s="100"/>
    </row>
    <row r="11760" spans="2:14">
      <c r="B11760" s="98"/>
      <c r="C11760" s="98"/>
      <c r="D11760" s="100"/>
      <c r="E11760" s="100"/>
      <c r="F11760" s="100"/>
      <c r="H11760" s="102"/>
      <c r="I11760" s="103"/>
      <c r="J11760" s="102"/>
      <c r="L11760" s="100"/>
      <c r="M11760" s="100"/>
      <c r="N11760" s="100"/>
    </row>
    <row r="11761" spans="2:14">
      <c r="B11761" s="98"/>
      <c r="C11761" s="98"/>
      <c r="D11761" s="100"/>
      <c r="E11761" s="100"/>
      <c r="F11761" s="100"/>
      <c r="H11761" s="102"/>
      <c r="I11761" s="103"/>
      <c r="J11761" s="102"/>
      <c r="L11761" s="100"/>
      <c r="M11761" s="100"/>
      <c r="N11761" s="100"/>
    </row>
    <row r="11762" spans="2:14">
      <c r="B11762" s="98"/>
      <c r="C11762" s="98"/>
      <c r="D11762" s="100"/>
      <c r="E11762" s="100"/>
      <c r="F11762" s="100"/>
      <c r="H11762" s="102"/>
      <c r="I11762" s="103"/>
      <c r="J11762" s="102"/>
      <c r="L11762" s="100"/>
      <c r="M11762" s="100"/>
      <c r="N11762" s="100"/>
    </row>
    <row r="11763" spans="2:14">
      <c r="B11763" s="98"/>
      <c r="C11763" s="98"/>
      <c r="D11763" s="100"/>
      <c r="E11763" s="100"/>
      <c r="F11763" s="100"/>
      <c r="H11763" s="102"/>
      <c r="I11763" s="103"/>
      <c r="J11763" s="102"/>
      <c r="L11763" s="100"/>
      <c r="M11763" s="100"/>
      <c r="N11763" s="100"/>
    </row>
    <row r="11764" spans="2:14">
      <c r="B11764" s="98"/>
      <c r="C11764" s="98"/>
      <c r="D11764" s="100"/>
      <c r="E11764" s="100"/>
      <c r="F11764" s="100"/>
      <c r="H11764" s="102"/>
      <c r="I11764" s="103"/>
      <c r="J11764" s="102"/>
      <c r="L11764" s="100"/>
      <c r="M11764" s="100"/>
      <c r="N11764" s="100"/>
    </row>
    <row r="11765" spans="2:14">
      <c r="B11765" s="98"/>
      <c r="C11765" s="98"/>
      <c r="D11765" s="100"/>
      <c r="E11765" s="100"/>
      <c r="F11765" s="100"/>
      <c r="H11765" s="102"/>
      <c r="I11765" s="103"/>
      <c r="J11765" s="102"/>
      <c r="L11765" s="100"/>
      <c r="M11765" s="100"/>
      <c r="N11765" s="100"/>
    </row>
    <row r="11766" spans="2:14">
      <c r="B11766" s="98"/>
      <c r="C11766" s="98"/>
      <c r="D11766" s="100"/>
      <c r="E11766" s="100"/>
      <c r="F11766" s="100"/>
      <c r="H11766" s="102"/>
      <c r="I11766" s="103"/>
      <c r="J11766" s="102"/>
      <c r="L11766" s="100"/>
      <c r="M11766" s="100"/>
      <c r="N11766" s="100"/>
    </row>
    <row r="11767" spans="2:14">
      <c r="B11767" s="98"/>
      <c r="C11767" s="98"/>
      <c r="D11767" s="100"/>
      <c r="E11767" s="100"/>
      <c r="F11767" s="100"/>
      <c r="H11767" s="102"/>
      <c r="I11767" s="103"/>
      <c r="J11767" s="102"/>
      <c r="L11767" s="100"/>
      <c r="M11767" s="100"/>
      <c r="N11767" s="100"/>
    </row>
    <row r="11768" spans="2:14">
      <c r="B11768" s="98"/>
      <c r="C11768" s="98"/>
      <c r="D11768" s="100"/>
      <c r="E11768" s="100"/>
      <c r="F11768" s="100"/>
      <c r="H11768" s="102"/>
      <c r="I11768" s="103"/>
      <c r="J11768" s="102"/>
      <c r="L11768" s="100"/>
      <c r="M11768" s="100"/>
      <c r="N11768" s="100"/>
    </row>
    <row r="11769" spans="2:14">
      <c r="B11769" s="98"/>
      <c r="C11769" s="98"/>
      <c r="D11769" s="100"/>
      <c r="E11769" s="100"/>
      <c r="F11769" s="100"/>
      <c r="H11769" s="102"/>
      <c r="I11769" s="103"/>
      <c r="J11769" s="102"/>
      <c r="L11769" s="100"/>
      <c r="M11769" s="100"/>
      <c r="N11769" s="100"/>
    </row>
    <row r="11770" spans="2:14">
      <c r="B11770" s="98"/>
      <c r="C11770" s="98"/>
      <c r="D11770" s="100"/>
      <c r="E11770" s="100"/>
      <c r="F11770" s="100"/>
      <c r="H11770" s="102"/>
      <c r="I11770" s="103"/>
      <c r="J11770" s="102"/>
      <c r="L11770" s="100"/>
      <c r="M11770" s="100"/>
      <c r="N11770" s="100"/>
    </row>
    <row r="11771" spans="2:14">
      <c r="B11771" s="98"/>
      <c r="C11771" s="98"/>
      <c r="D11771" s="100"/>
      <c r="E11771" s="100"/>
      <c r="F11771" s="100"/>
      <c r="H11771" s="102"/>
      <c r="I11771" s="103"/>
      <c r="J11771" s="102"/>
      <c r="L11771" s="100"/>
      <c r="M11771" s="100"/>
      <c r="N11771" s="100"/>
    </row>
    <row r="11772" spans="2:14">
      <c r="B11772" s="98"/>
      <c r="C11772" s="98"/>
      <c r="D11772" s="100"/>
      <c r="E11772" s="100"/>
      <c r="F11772" s="100"/>
      <c r="H11772" s="102"/>
      <c r="I11772" s="103"/>
      <c r="J11772" s="102"/>
      <c r="L11772" s="100"/>
      <c r="M11772" s="100"/>
      <c r="N11772" s="100"/>
    </row>
    <row r="11773" spans="2:14">
      <c r="B11773" s="98"/>
      <c r="C11773" s="98"/>
      <c r="D11773" s="100"/>
      <c r="E11773" s="100"/>
      <c r="F11773" s="100"/>
      <c r="H11773" s="102"/>
      <c r="I11773" s="103"/>
      <c r="J11773" s="102"/>
      <c r="L11773" s="100"/>
      <c r="M11773" s="100"/>
      <c r="N11773" s="100"/>
    </row>
    <row r="11774" spans="2:14">
      <c r="B11774" s="98"/>
      <c r="C11774" s="98"/>
      <c r="D11774" s="100"/>
      <c r="E11774" s="100"/>
      <c r="F11774" s="100"/>
      <c r="H11774" s="102"/>
      <c r="I11774" s="103"/>
      <c r="J11774" s="102"/>
      <c r="L11774" s="100"/>
      <c r="M11774" s="100"/>
      <c r="N11774" s="100"/>
    </row>
    <row r="11775" spans="2:14">
      <c r="B11775" s="98"/>
      <c r="C11775" s="98"/>
      <c r="D11775" s="100"/>
      <c r="E11775" s="100"/>
      <c r="F11775" s="100"/>
      <c r="H11775" s="102"/>
      <c r="I11775" s="103"/>
      <c r="J11775" s="102"/>
      <c r="L11775" s="100"/>
      <c r="M11775" s="100"/>
      <c r="N11775" s="100"/>
    </row>
    <row r="11776" spans="2:14">
      <c r="B11776" s="98"/>
      <c r="C11776" s="98"/>
      <c r="D11776" s="100"/>
      <c r="E11776" s="100"/>
      <c r="F11776" s="100"/>
      <c r="H11776" s="102"/>
      <c r="I11776" s="103"/>
      <c r="J11776" s="102"/>
      <c r="L11776" s="100"/>
      <c r="M11776" s="100"/>
      <c r="N11776" s="100"/>
    </row>
    <row r="11777" spans="2:14">
      <c r="B11777" s="98"/>
      <c r="C11777" s="98"/>
      <c r="D11777" s="100"/>
      <c r="E11777" s="100"/>
      <c r="F11777" s="100"/>
      <c r="H11777" s="102"/>
      <c r="I11777" s="103"/>
      <c r="J11777" s="102"/>
      <c r="L11777" s="100"/>
      <c r="M11777" s="100"/>
      <c r="N11777" s="100"/>
    </row>
    <row r="11778" spans="2:14">
      <c r="B11778" s="98"/>
      <c r="C11778" s="98"/>
      <c r="D11778" s="100"/>
      <c r="E11778" s="100"/>
      <c r="F11778" s="100"/>
      <c r="H11778" s="102"/>
      <c r="I11778" s="103"/>
      <c r="J11778" s="102"/>
      <c r="L11778" s="100"/>
      <c r="M11778" s="100"/>
      <c r="N11778" s="100"/>
    </row>
    <row r="11779" spans="2:14">
      <c r="B11779" s="98"/>
      <c r="C11779" s="98"/>
      <c r="D11779" s="100"/>
      <c r="E11779" s="100"/>
      <c r="F11779" s="100"/>
      <c r="H11779" s="102"/>
      <c r="I11779" s="103"/>
      <c r="J11779" s="102"/>
      <c r="L11779" s="100"/>
      <c r="M11779" s="100"/>
      <c r="N11779" s="100"/>
    </row>
    <row r="11780" spans="2:14">
      <c r="B11780" s="98"/>
      <c r="C11780" s="98"/>
      <c r="D11780" s="100"/>
      <c r="E11780" s="100"/>
      <c r="F11780" s="100"/>
      <c r="H11780" s="102"/>
      <c r="I11780" s="103"/>
      <c r="J11780" s="102"/>
      <c r="L11780" s="100"/>
      <c r="M11780" s="100"/>
      <c r="N11780" s="100"/>
    </row>
    <row r="11781" spans="2:14">
      <c r="B11781" s="98"/>
      <c r="C11781" s="98"/>
      <c r="D11781" s="100"/>
      <c r="E11781" s="100"/>
      <c r="F11781" s="100"/>
      <c r="H11781" s="102"/>
      <c r="I11781" s="103"/>
      <c r="J11781" s="102"/>
      <c r="L11781" s="100"/>
      <c r="M11781" s="100"/>
      <c r="N11781" s="100"/>
    </row>
    <row r="11782" spans="2:14">
      <c r="B11782" s="98"/>
      <c r="C11782" s="98"/>
      <c r="D11782" s="100"/>
      <c r="E11782" s="100"/>
      <c r="F11782" s="100"/>
      <c r="H11782" s="102"/>
      <c r="I11782" s="103"/>
      <c r="J11782" s="102"/>
      <c r="L11782" s="100"/>
      <c r="M11782" s="100"/>
      <c r="N11782" s="100"/>
    </row>
    <row r="11783" spans="2:14">
      <c r="B11783" s="98"/>
      <c r="C11783" s="98"/>
      <c r="D11783" s="100"/>
      <c r="E11783" s="100"/>
      <c r="F11783" s="100"/>
      <c r="H11783" s="102"/>
      <c r="I11783" s="103"/>
      <c r="J11783" s="102"/>
      <c r="L11783" s="100"/>
      <c r="M11783" s="100"/>
      <c r="N11783" s="100"/>
    </row>
    <row r="11784" spans="2:14">
      <c r="B11784" s="98"/>
      <c r="C11784" s="98"/>
      <c r="D11784" s="100"/>
      <c r="E11784" s="100"/>
      <c r="F11784" s="100"/>
      <c r="H11784" s="102"/>
      <c r="I11784" s="103"/>
      <c r="J11784" s="102"/>
      <c r="L11784" s="100"/>
      <c r="M11784" s="100"/>
      <c r="N11784" s="100"/>
    </row>
    <row r="11785" spans="2:14">
      <c r="B11785" s="98"/>
      <c r="C11785" s="98"/>
      <c r="D11785" s="100"/>
      <c r="E11785" s="100"/>
      <c r="F11785" s="100"/>
      <c r="H11785" s="102"/>
      <c r="I11785" s="103"/>
      <c r="J11785" s="102"/>
      <c r="L11785" s="100"/>
      <c r="M11785" s="100"/>
      <c r="N11785" s="100"/>
    </row>
    <row r="11786" spans="2:14">
      <c r="B11786" s="98"/>
      <c r="C11786" s="98"/>
      <c r="D11786" s="100"/>
      <c r="E11786" s="100"/>
      <c r="F11786" s="100"/>
      <c r="H11786" s="102"/>
      <c r="I11786" s="103"/>
      <c r="J11786" s="102"/>
      <c r="L11786" s="100"/>
      <c r="M11786" s="100"/>
      <c r="N11786" s="100"/>
    </row>
    <row r="11787" spans="2:14">
      <c r="B11787" s="98"/>
      <c r="C11787" s="98"/>
      <c r="D11787" s="100"/>
      <c r="E11787" s="100"/>
      <c r="F11787" s="100"/>
      <c r="H11787" s="102"/>
      <c r="I11787" s="103"/>
      <c r="J11787" s="102"/>
      <c r="L11787" s="100"/>
      <c r="M11787" s="100"/>
      <c r="N11787" s="100"/>
    </row>
    <row r="11788" spans="2:14">
      <c r="B11788" s="98"/>
      <c r="C11788" s="98"/>
      <c r="D11788" s="100"/>
      <c r="E11788" s="100"/>
      <c r="F11788" s="100"/>
      <c r="H11788" s="102"/>
      <c r="I11788" s="103"/>
      <c r="J11788" s="102"/>
      <c r="L11788" s="100"/>
      <c r="M11788" s="100"/>
      <c r="N11788" s="100"/>
    </row>
    <row r="11789" spans="2:14">
      <c r="B11789" s="98"/>
      <c r="C11789" s="98"/>
      <c r="D11789" s="100"/>
      <c r="E11789" s="100"/>
      <c r="F11789" s="100"/>
      <c r="H11789" s="102"/>
      <c r="I11789" s="103"/>
      <c r="J11789" s="102"/>
      <c r="L11789" s="100"/>
      <c r="M11789" s="100"/>
      <c r="N11789" s="100"/>
    </row>
    <row r="11790" spans="2:14">
      <c r="B11790" s="98"/>
      <c r="C11790" s="98"/>
      <c r="D11790" s="100"/>
      <c r="E11790" s="100"/>
      <c r="F11790" s="100"/>
      <c r="H11790" s="102"/>
      <c r="I11790" s="103"/>
      <c r="J11790" s="102"/>
      <c r="L11790" s="100"/>
      <c r="M11790" s="100"/>
      <c r="N11790" s="100"/>
    </row>
    <row r="11791" spans="2:14">
      <c r="B11791" s="98"/>
      <c r="C11791" s="98"/>
      <c r="D11791" s="100"/>
      <c r="E11791" s="100"/>
      <c r="F11791" s="100"/>
      <c r="H11791" s="102"/>
      <c r="I11791" s="103"/>
      <c r="J11791" s="102"/>
      <c r="L11791" s="100"/>
      <c r="M11791" s="100"/>
      <c r="N11791" s="100"/>
    </row>
    <row r="11792" spans="2:14">
      <c r="B11792" s="98"/>
      <c r="C11792" s="98"/>
      <c r="D11792" s="100"/>
      <c r="E11792" s="100"/>
      <c r="F11792" s="100"/>
      <c r="H11792" s="102"/>
      <c r="I11792" s="103"/>
      <c r="J11792" s="102"/>
      <c r="L11792" s="100"/>
      <c r="M11792" s="100"/>
      <c r="N11792" s="100"/>
    </row>
    <row r="11793" spans="2:14">
      <c r="B11793" s="98"/>
      <c r="C11793" s="98"/>
      <c r="D11793" s="100"/>
      <c r="E11793" s="100"/>
      <c r="F11793" s="100"/>
      <c r="H11793" s="102"/>
      <c r="I11793" s="103"/>
      <c r="J11793" s="102"/>
      <c r="L11793" s="100"/>
      <c r="M11793" s="100"/>
      <c r="N11793" s="100"/>
    </row>
    <row r="11794" spans="2:14">
      <c r="B11794" s="98"/>
      <c r="C11794" s="98"/>
      <c r="D11794" s="100"/>
      <c r="E11794" s="100"/>
      <c r="F11794" s="100"/>
      <c r="H11794" s="102"/>
      <c r="I11794" s="103"/>
      <c r="J11794" s="102"/>
      <c r="L11794" s="100"/>
      <c r="M11794" s="100"/>
      <c r="N11794" s="100"/>
    </row>
    <row r="11795" spans="2:14">
      <c r="B11795" s="98"/>
      <c r="C11795" s="98"/>
      <c r="D11795" s="100"/>
      <c r="E11795" s="100"/>
      <c r="F11795" s="100"/>
      <c r="H11795" s="102"/>
      <c r="I11795" s="103"/>
      <c r="J11795" s="102"/>
      <c r="L11795" s="100"/>
      <c r="M11795" s="100"/>
      <c r="N11795" s="100"/>
    </row>
    <row r="11796" spans="2:14">
      <c r="B11796" s="98"/>
      <c r="C11796" s="98"/>
      <c r="D11796" s="100"/>
      <c r="E11796" s="100"/>
      <c r="F11796" s="100"/>
      <c r="H11796" s="102"/>
      <c r="I11796" s="103"/>
      <c r="J11796" s="102"/>
      <c r="L11796" s="100"/>
      <c r="M11796" s="100"/>
      <c r="N11796" s="100"/>
    </row>
    <row r="11797" spans="2:14">
      <c r="B11797" s="98"/>
      <c r="C11797" s="98"/>
      <c r="D11797" s="100"/>
      <c r="E11797" s="100"/>
      <c r="F11797" s="100"/>
      <c r="H11797" s="102"/>
      <c r="I11797" s="103"/>
      <c r="J11797" s="102"/>
      <c r="L11797" s="100"/>
      <c r="M11797" s="100"/>
      <c r="N11797" s="100"/>
    </row>
    <row r="11798" spans="2:14">
      <c r="B11798" s="98"/>
      <c r="C11798" s="98"/>
      <c r="D11798" s="100"/>
      <c r="E11798" s="100"/>
      <c r="F11798" s="100"/>
      <c r="H11798" s="102"/>
      <c r="I11798" s="103"/>
      <c r="J11798" s="102"/>
      <c r="L11798" s="100"/>
      <c r="M11798" s="100"/>
      <c r="N11798" s="100"/>
    </row>
    <row r="11799" spans="2:14">
      <c r="B11799" s="98"/>
      <c r="C11799" s="98"/>
      <c r="D11799" s="100"/>
      <c r="E11799" s="100"/>
      <c r="F11799" s="100"/>
      <c r="H11799" s="102"/>
      <c r="I11799" s="103"/>
      <c r="J11799" s="102"/>
      <c r="L11799" s="100"/>
      <c r="M11799" s="100"/>
      <c r="N11799" s="100"/>
    </row>
    <row r="11800" spans="2:14">
      <c r="B11800" s="98"/>
      <c r="C11800" s="98"/>
      <c r="D11800" s="100"/>
      <c r="E11800" s="100"/>
      <c r="F11800" s="100"/>
      <c r="H11800" s="102"/>
      <c r="I11800" s="103"/>
      <c r="J11800" s="102"/>
      <c r="L11800" s="100"/>
      <c r="M11800" s="100"/>
      <c r="N11800" s="100"/>
    </row>
    <row r="11801" spans="2:14">
      <c r="B11801" s="98"/>
      <c r="C11801" s="98"/>
      <c r="D11801" s="100"/>
      <c r="E11801" s="100"/>
      <c r="F11801" s="100"/>
      <c r="H11801" s="102"/>
      <c r="I11801" s="103"/>
      <c r="J11801" s="102"/>
      <c r="L11801" s="100"/>
      <c r="M11801" s="100"/>
      <c r="N11801" s="100"/>
    </row>
    <row r="11802" spans="2:14">
      <c r="B11802" s="98"/>
      <c r="C11802" s="98"/>
      <c r="D11802" s="100"/>
      <c r="E11802" s="100"/>
      <c r="F11802" s="100"/>
      <c r="H11802" s="102"/>
      <c r="I11802" s="103"/>
      <c r="J11802" s="102"/>
      <c r="L11802" s="100"/>
      <c r="M11802" s="100"/>
      <c r="N11802" s="100"/>
    </row>
    <row r="11803" spans="2:14">
      <c r="B11803" s="98"/>
      <c r="C11803" s="98"/>
      <c r="D11803" s="100"/>
      <c r="E11803" s="100"/>
      <c r="F11803" s="100"/>
      <c r="H11803" s="102"/>
      <c r="I11803" s="103"/>
      <c r="J11803" s="102"/>
      <c r="L11803" s="100"/>
      <c r="M11803" s="100"/>
      <c r="N11803" s="100"/>
    </row>
    <row r="11804" spans="2:14">
      <c r="B11804" s="98"/>
      <c r="C11804" s="98"/>
      <c r="D11804" s="100"/>
      <c r="E11804" s="100"/>
      <c r="F11804" s="100"/>
      <c r="H11804" s="102"/>
      <c r="I11804" s="103"/>
      <c r="J11804" s="102"/>
      <c r="L11804" s="100"/>
      <c r="M11804" s="100"/>
      <c r="N11804" s="100"/>
    </row>
    <row r="11805" spans="2:14">
      <c r="B11805" s="98"/>
      <c r="C11805" s="98"/>
      <c r="D11805" s="100"/>
      <c r="E11805" s="100"/>
      <c r="F11805" s="100"/>
      <c r="H11805" s="102"/>
      <c r="I11805" s="103"/>
      <c r="J11805" s="102"/>
      <c r="L11805" s="100"/>
      <c r="M11805" s="100"/>
      <c r="N11805" s="100"/>
    </row>
    <row r="11806" spans="2:14">
      <c r="B11806" s="98"/>
      <c r="C11806" s="98"/>
      <c r="D11806" s="100"/>
      <c r="E11806" s="100"/>
      <c r="F11806" s="100"/>
      <c r="H11806" s="102"/>
      <c r="I11806" s="103"/>
      <c r="J11806" s="102"/>
      <c r="L11806" s="100"/>
      <c r="M11806" s="100"/>
      <c r="N11806" s="100"/>
    </row>
    <row r="11807" spans="2:14">
      <c r="B11807" s="98"/>
      <c r="C11807" s="98"/>
      <c r="D11807" s="100"/>
      <c r="E11807" s="100"/>
      <c r="F11807" s="100"/>
      <c r="H11807" s="102"/>
      <c r="I11807" s="103"/>
      <c r="J11807" s="102"/>
      <c r="L11807" s="100"/>
      <c r="M11807" s="100"/>
      <c r="N11807" s="100"/>
    </row>
    <row r="11808" spans="2:14">
      <c r="B11808" s="98"/>
      <c r="C11808" s="98"/>
      <c r="D11808" s="100"/>
      <c r="E11808" s="100"/>
      <c r="F11808" s="100"/>
      <c r="H11808" s="102"/>
      <c r="I11808" s="103"/>
      <c r="J11808" s="102"/>
      <c r="L11808" s="100"/>
      <c r="M11808" s="100"/>
      <c r="N11808" s="100"/>
    </row>
    <row r="11809" spans="2:14">
      <c r="B11809" s="98"/>
      <c r="C11809" s="98"/>
      <c r="D11809" s="100"/>
      <c r="E11809" s="100"/>
      <c r="F11809" s="100"/>
      <c r="H11809" s="102"/>
      <c r="I11809" s="103"/>
      <c r="J11809" s="102"/>
      <c r="L11809" s="100"/>
      <c r="M11809" s="100"/>
      <c r="N11809" s="100"/>
    </row>
    <row r="11810" spans="2:14">
      <c r="B11810" s="98"/>
      <c r="C11810" s="98"/>
      <c r="D11810" s="100"/>
      <c r="E11810" s="100"/>
      <c r="F11810" s="100"/>
      <c r="H11810" s="102"/>
      <c r="I11810" s="103"/>
      <c r="J11810" s="102"/>
      <c r="L11810" s="100"/>
      <c r="M11810" s="100"/>
      <c r="N11810" s="100"/>
    </row>
    <row r="11811" spans="2:14">
      <c r="B11811" s="98"/>
      <c r="C11811" s="98"/>
      <c r="D11811" s="100"/>
      <c r="E11811" s="100"/>
      <c r="F11811" s="100"/>
      <c r="H11811" s="102"/>
      <c r="I11811" s="103"/>
      <c r="J11811" s="102"/>
      <c r="L11811" s="100"/>
      <c r="M11811" s="100"/>
      <c r="N11811" s="100"/>
    </row>
    <row r="11812" spans="2:14">
      <c r="B11812" s="98"/>
      <c r="C11812" s="98"/>
      <c r="D11812" s="100"/>
      <c r="E11812" s="100"/>
      <c r="F11812" s="100"/>
      <c r="H11812" s="102"/>
      <c r="I11812" s="103"/>
      <c r="J11812" s="102"/>
      <c r="L11812" s="100"/>
      <c r="M11812" s="100"/>
      <c r="N11812" s="100"/>
    </row>
    <row r="11813" spans="2:14">
      <c r="B11813" s="98"/>
      <c r="C11813" s="98"/>
      <c r="D11813" s="100"/>
      <c r="E11813" s="100"/>
      <c r="F11813" s="100"/>
      <c r="H11813" s="102"/>
      <c r="I11813" s="103"/>
      <c r="J11813" s="102"/>
      <c r="L11813" s="100"/>
      <c r="M11813" s="100"/>
      <c r="N11813" s="100"/>
    </row>
    <row r="11814" spans="2:14">
      <c r="B11814" s="98"/>
      <c r="C11814" s="98"/>
      <c r="D11814" s="100"/>
      <c r="E11814" s="100"/>
      <c r="F11814" s="100"/>
      <c r="H11814" s="102"/>
      <c r="I11814" s="103"/>
      <c r="J11814" s="102"/>
      <c r="L11814" s="100"/>
      <c r="M11814" s="100"/>
      <c r="N11814" s="100"/>
    </row>
    <row r="11815" spans="2:14">
      <c r="B11815" s="98"/>
      <c r="C11815" s="98"/>
      <c r="D11815" s="100"/>
      <c r="E11815" s="100"/>
      <c r="F11815" s="100"/>
      <c r="H11815" s="102"/>
      <c r="I11815" s="103"/>
      <c r="J11815" s="102"/>
      <c r="L11815" s="100"/>
      <c r="M11815" s="100"/>
      <c r="N11815" s="100"/>
    </row>
    <row r="11816" spans="2:14">
      <c r="B11816" s="98"/>
      <c r="C11816" s="98"/>
      <c r="D11816" s="100"/>
      <c r="E11816" s="100"/>
      <c r="F11816" s="100"/>
      <c r="H11816" s="102"/>
      <c r="I11816" s="103"/>
      <c r="J11816" s="102"/>
      <c r="L11816" s="100"/>
      <c r="M11816" s="100"/>
      <c r="N11816" s="100"/>
    </row>
    <row r="11817" spans="2:14">
      <c r="B11817" s="98"/>
      <c r="C11817" s="98"/>
      <c r="D11817" s="100"/>
      <c r="E11817" s="100"/>
      <c r="F11817" s="100"/>
      <c r="H11817" s="102"/>
      <c r="I11817" s="103"/>
      <c r="J11817" s="102"/>
      <c r="L11817" s="100"/>
      <c r="M11817" s="100"/>
      <c r="N11817" s="100"/>
    </row>
    <row r="11818" spans="2:14">
      <c r="B11818" s="98"/>
      <c r="C11818" s="98"/>
      <c r="D11818" s="100"/>
      <c r="E11818" s="100"/>
      <c r="F11818" s="100"/>
      <c r="H11818" s="102"/>
      <c r="I11818" s="103"/>
      <c r="J11818" s="102"/>
      <c r="L11818" s="100"/>
      <c r="M11818" s="100"/>
      <c r="N11818" s="100"/>
    </row>
    <row r="11819" spans="2:14">
      <c r="B11819" s="98"/>
      <c r="C11819" s="98"/>
      <c r="D11819" s="100"/>
      <c r="E11819" s="100"/>
      <c r="F11819" s="100"/>
      <c r="H11819" s="102"/>
      <c r="I11819" s="103"/>
      <c r="J11819" s="102"/>
      <c r="L11819" s="100"/>
      <c r="M11819" s="100"/>
      <c r="N11819" s="100"/>
    </row>
    <row r="11820" spans="2:14">
      <c r="B11820" s="98"/>
      <c r="C11820" s="98"/>
      <c r="D11820" s="100"/>
      <c r="E11820" s="100"/>
      <c r="F11820" s="100"/>
      <c r="H11820" s="102"/>
      <c r="I11820" s="103"/>
      <c r="J11820" s="102"/>
      <c r="L11820" s="100"/>
      <c r="M11820" s="100"/>
      <c r="N11820" s="100"/>
    </row>
    <row r="11821" spans="2:14">
      <c r="B11821" s="98"/>
      <c r="C11821" s="98"/>
      <c r="D11821" s="100"/>
      <c r="E11821" s="100"/>
      <c r="F11821" s="100"/>
      <c r="H11821" s="102"/>
      <c r="I11821" s="103"/>
      <c r="J11821" s="102"/>
      <c r="L11821" s="100"/>
      <c r="M11821" s="100"/>
      <c r="N11821" s="100"/>
    </row>
    <row r="11822" spans="2:14">
      <c r="B11822" s="98"/>
      <c r="C11822" s="98"/>
      <c r="D11822" s="100"/>
      <c r="E11822" s="100"/>
      <c r="F11822" s="100"/>
      <c r="H11822" s="102"/>
      <c r="I11822" s="103"/>
      <c r="J11822" s="102"/>
      <c r="L11822" s="100"/>
      <c r="M11822" s="100"/>
      <c r="N11822" s="100"/>
    </row>
    <row r="11823" spans="2:14">
      <c r="B11823" s="98"/>
      <c r="C11823" s="98"/>
      <c r="D11823" s="100"/>
      <c r="E11823" s="100"/>
      <c r="F11823" s="100"/>
      <c r="H11823" s="102"/>
      <c r="I11823" s="103"/>
      <c r="J11823" s="102"/>
      <c r="L11823" s="100"/>
      <c r="M11823" s="100"/>
      <c r="N11823" s="100"/>
    </row>
    <row r="11824" spans="2:14">
      <c r="B11824" s="98"/>
      <c r="C11824" s="98"/>
      <c r="D11824" s="100"/>
      <c r="E11824" s="100"/>
      <c r="F11824" s="100"/>
      <c r="H11824" s="102"/>
      <c r="I11824" s="103"/>
      <c r="J11824" s="102"/>
      <c r="L11824" s="100"/>
      <c r="M11824" s="100"/>
      <c r="N11824" s="100"/>
    </row>
    <row r="11825" spans="2:14">
      <c r="B11825" s="98"/>
      <c r="C11825" s="98"/>
      <c r="D11825" s="100"/>
      <c r="E11825" s="100"/>
      <c r="F11825" s="100"/>
      <c r="H11825" s="102"/>
      <c r="I11825" s="103"/>
      <c r="J11825" s="102"/>
      <c r="L11825" s="100"/>
      <c r="M11825" s="100"/>
      <c r="N11825" s="100"/>
    </row>
    <row r="11826" spans="2:14">
      <c r="B11826" s="98"/>
      <c r="C11826" s="98"/>
      <c r="D11826" s="100"/>
      <c r="E11826" s="100"/>
      <c r="F11826" s="100"/>
      <c r="H11826" s="102"/>
      <c r="I11826" s="103"/>
      <c r="J11826" s="102"/>
      <c r="L11826" s="100"/>
      <c r="M11826" s="100"/>
      <c r="N11826" s="100"/>
    </row>
    <row r="11827" spans="2:14">
      <c r="B11827" s="98"/>
      <c r="C11827" s="98"/>
      <c r="D11827" s="100"/>
      <c r="E11827" s="100"/>
      <c r="F11827" s="100"/>
      <c r="H11827" s="102"/>
      <c r="I11827" s="103"/>
      <c r="J11827" s="102"/>
      <c r="L11827" s="100"/>
      <c r="M11827" s="100"/>
      <c r="N11827" s="100"/>
    </row>
    <row r="11828" spans="2:14">
      <c r="B11828" s="98"/>
      <c r="C11828" s="98"/>
      <c r="D11828" s="100"/>
      <c r="E11828" s="100"/>
      <c r="F11828" s="100"/>
      <c r="H11828" s="102"/>
      <c r="I11828" s="103"/>
      <c r="J11828" s="102"/>
      <c r="L11828" s="100"/>
      <c r="M11828" s="100"/>
      <c r="N11828" s="100"/>
    </row>
    <row r="11829" spans="2:14">
      <c r="B11829" s="98"/>
      <c r="C11829" s="98"/>
      <c r="D11829" s="100"/>
      <c r="E11829" s="100"/>
      <c r="F11829" s="100"/>
      <c r="H11829" s="102"/>
      <c r="I11829" s="103"/>
      <c r="J11829" s="102"/>
      <c r="L11829" s="100"/>
      <c r="M11829" s="100"/>
      <c r="N11829" s="100"/>
    </row>
    <row r="11830" spans="2:14">
      <c r="B11830" s="98"/>
      <c r="C11830" s="98"/>
      <c r="D11830" s="100"/>
      <c r="E11830" s="100"/>
      <c r="F11830" s="100"/>
      <c r="H11830" s="102"/>
      <c r="I11830" s="103"/>
      <c r="J11830" s="102"/>
      <c r="L11830" s="100"/>
      <c r="M11830" s="100"/>
      <c r="N11830" s="100"/>
    </row>
    <row r="11831" spans="2:14">
      <c r="B11831" s="98"/>
      <c r="C11831" s="98"/>
      <c r="D11831" s="100"/>
      <c r="E11831" s="100"/>
      <c r="F11831" s="100"/>
      <c r="H11831" s="102"/>
      <c r="I11831" s="103"/>
      <c r="J11831" s="102"/>
      <c r="L11831" s="100"/>
      <c r="M11831" s="100"/>
      <c r="N11831" s="100"/>
    </row>
    <row r="11832" spans="2:14">
      <c r="B11832" s="98"/>
      <c r="C11832" s="98"/>
      <c r="D11832" s="100"/>
      <c r="E11832" s="100"/>
      <c r="F11832" s="100"/>
      <c r="H11832" s="102"/>
      <c r="I11832" s="103"/>
      <c r="J11832" s="102"/>
      <c r="L11832" s="100"/>
      <c r="M11832" s="100"/>
      <c r="N11832" s="100"/>
    </row>
    <row r="11833" spans="2:14">
      <c r="B11833" s="98"/>
      <c r="C11833" s="98"/>
      <c r="D11833" s="100"/>
      <c r="E11833" s="100"/>
      <c r="F11833" s="100"/>
      <c r="H11833" s="102"/>
      <c r="I11833" s="103"/>
      <c r="J11833" s="102"/>
      <c r="L11833" s="100"/>
      <c r="M11833" s="100"/>
      <c r="N11833" s="100"/>
    </row>
    <row r="11834" spans="2:14">
      <c r="B11834" s="98"/>
      <c r="C11834" s="98"/>
      <c r="D11834" s="100"/>
      <c r="E11834" s="100"/>
      <c r="F11834" s="100"/>
      <c r="H11834" s="102"/>
      <c r="I11834" s="103"/>
      <c r="J11834" s="102"/>
      <c r="L11834" s="100"/>
      <c r="M11834" s="100"/>
      <c r="N11834" s="100"/>
    </row>
    <row r="11835" spans="2:14">
      <c r="B11835" s="98"/>
      <c r="C11835" s="98"/>
      <c r="D11835" s="100"/>
      <c r="E11835" s="100"/>
      <c r="F11835" s="100"/>
      <c r="H11835" s="102"/>
      <c r="I11835" s="103"/>
      <c r="J11835" s="102"/>
      <c r="L11835" s="100"/>
      <c r="M11835" s="100"/>
      <c r="N11835" s="100"/>
    </row>
    <row r="11836" spans="2:14">
      <c r="B11836" s="98"/>
      <c r="C11836" s="98"/>
      <c r="D11836" s="100"/>
      <c r="E11836" s="100"/>
      <c r="F11836" s="100"/>
      <c r="H11836" s="102"/>
      <c r="I11836" s="103"/>
      <c r="J11836" s="102"/>
      <c r="L11836" s="100"/>
      <c r="M11836" s="100"/>
      <c r="N11836" s="100"/>
    </row>
    <row r="11837" spans="2:14">
      <c r="B11837" s="98"/>
      <c r="C11837" s="98"/>
      <c r="D11837" s="100"/>
      <c r="E11837" s="100"/>
      <c r="F11837" s="100"/>
      <c r="H11837" s="102"/>
      <c r="I11837" s="103"/>
      <c r="J11837" s="102"/>
      <c r="L11837" s="100"/>
      <c r="M11837" s="100"/>
      <c r="N11837" s="100"/>
    </row>
    <row r="11838" spans="2:14">
      <c r="B11838" s="98"/>
      <c r="C11838" s="98"/>
      <c r="D11838" s="100"/>
      <c r="E11838" s="100"/>
      <c r="F11838" s="100"/>
      <c r="H11838" s="102"/>
      <c r="I11838" s="103"/>
      <c r="J11838" s="102"/>
      <c r="L11838" s="100"/>
      <c r="M11838" s="100"/>
      <c r="N11838" s="100"/>
    </row>
    <row r="11839" spans="2:14">
      <c r="B11839" s="98"/>
      <c r="C11839" s="98"/>
      <c r="D11839" s="100"/>
      <c r="E11839" s="100"/>
      <c r="F11839" s="100"/>
      <c r="H11839" s="102"/>
      <c r="I11839" s="103"/>
      <c r="J11839" s="102"/>
      <c r="L11839" s="100"/>
      <c r="M11839" s="100"/>
      <c r="N11839" s="100"/>
    </row>
    <row r="11840" spans="2:14">
      <c r="B11840" s="98"/>
      <c r="C11840" s="98"/>
      <c r="D11840" s="100"/>
      <c r="E11840" s="100"/>
      <c r="F11840" s="100"/>
      <c r="H11840" s="102"/>
      <c r="I11840" s="103"/>
      <c r="J11840" s="102"/>
      <c r="L11840" s="100"/>
      <c r="M11840" s="100"/>
      <c r="N11840" s="100"/>
    </row>
    <row r="11841" spans="2:14">
      <c r="B11841" s="98"/>
      <c r="C11841" s="98"/>
      <c r="D11841" s="100"/>
      <c r="E11841" s="100"/>
      <c r="F11841" s="100"/>
      <c r="H11841" s="102"/>
      <c r="I11841" s="103"/>
      <c r="J11841" s="102"/>
      <c r="L11841" s="100"/>
      <c r="M11841" s="100"/>
      <c r="N11841" s="100"/>
    </row>
    <row r="11842" spans="2:14">
      <c r="B11842" s="98"/>
      <c r="C11842" s="98"/>
      <c r="D11842" s="100"/>
      <c r="E11842" s="100"/>
      <c r="F11842" s="100"/>
      <c r="H11842" s="102"/>
      <c r="I11842" s="103"/>
      <c r="J11842" s="102"/>
      <c r="L11842" s="100"/>
      <c r="M11842" s="100"/>
      <c r="N11842" s="100"/>
    </row>
    <row r="11843" spans="2:14">
      <c r="B11843" s="98"/>
      <c r="C11843" s="98"/>
      <c r="D11843" s="100"/>
      <c r="E11843" s="100"/>
      <c r="F11843" s="100"/>
      <c r="H11843" s="102"/>
      <c r="I11843" s="103"/>
      <c r="J11843" s="102"/>
      <c r="L11843" s="100"/>
      <c r="M11843" s="100"/>
      <c r="N11843" s="100"/>
    </row>
    <row r="11844" spans="2:14">
      <c r="B11844" s="98"/>
      <c r="C11844" s="98"/>
      <c r="D11844" s="100"/>
      <c r="E11844" s="100"/>
      <c r="F11844" s="100"/>
      <c r="H11844" s="102"/>
      <c r="I11844" s="103"/>
      <c r="J11844" s="102"/>
      <c r="L11844" s="100"/>
      <c r="M11844" s="100"/>
      <c r="N11844" s="100"/>
    </row>
    <row r="11845" spans="2:14">
      <c r="B11845" s="98"/>
      <c r="C11845" s="98"/>
      <c r="D11845" s="100"/>
      <c r="E11845" s="100"/>
      <c r="F11845" s="100"/>
      <c r="H11845" s="102"/>
      <c r="I11845" s="103"/>
      <c r="J11845" s="102"/>
      <c r="L11845" s="100"/>
      <c r="M11845" s="100"/>
      <c r="N11845" s="100"/>
    </row>
    <row r="11846" spans="2:14">
      <c r="B11846" s="98"/>
      <c r="C11846" s="98"/>
      <c r="D11846" s="100"/>
      <c r="E11846" s="100"/>
      <c r="F11846" s="100"/>
      <c r="H11846" s="102"/>
      <c r="I11846" s="103"/>
      <c r="J11846" s="102"/>
      <c r="L11846" s="100"/>
      <c r="M11846" s="100"/>
      <c r="N11846" s="100"/>
    </row>
    <row r="11847" spans="2:14">
      <c r="B11847" s="98"/>
      <c r="C11847" s="98"/>
      <c r="D11847" s="100"/>
      <c r="E11847" s="100"/>
      <c r="F11847" s="100"/>
      <c r="H11847" s="102"/>
      <c r="I11847" s="103"/>
      <c r="J11847" s="102"/>
      <c r="L11847" s="100"/>
      <c r="M11847" s="100"/>
      <c r="N11847" s="100"/>
    </row>
    <row r="11848" spans="2:14">
      <c r="B11848" s="98"/>
      <c r="C11848" s="98"/>
      <c r="D11848" s="100"/>
      <c r="E11848" s="100"/>
      <c r="F11848" s="100"/>
      <c r="H11848" s="102"/>
      <c r="I11848" s="103"/>
      <c r="J11848" s="102"/>
      <c r="L11848" s="100"/>
      <c r="M11848" s="100"/>
      <c r="N11848" s="100"/>
    </row>
    <row r="11849" spans="2:14">
      <c r="B11849" s="98"/>
      <c r="C11849" s="98"/>
      <c r="D11849" s="100"/>
      <c r="E11849" s="100"/>
      <c r="F11849" s="100"/>
      <c r="H11849" s="102"/>
      <c r="I11849" s="103"/>
      <c r="J11849" s="102"/>
      <c r="L11849" s="100"/>
      <c r="M11849" s="100"/>
      <c r="N11849" s="100"/>
    </row>
    <row r="11850" spans="2:14">
      <c r="B11850" s="98"/>
      <c r="C11850" s="98"/>
      <c r="D11850" s="100"/>
      <c r="E11850" s="100"/>
      <c r="F11850" s="100"/>
      <c r="H11850" s="102"/>
      <c r="I11850" s="103"/>
      <c r="J11850" s="102"/>
      <c r="L11850" s="100"/>
      <c r="M11850" s="100"/>
      <c r="N11850" s="100"/>
    </row>
    <row r="11851" spans="2:14">
      <c r="B11851" s="98"/>
      <c r="C11851" s="98"/>
      <c r="D11851" s="100"/>
      <c r="E11851" s="100"/>
      <c r="F11851" s="100"/>
      <c r="H11851" s="102"/>
      <c r="I11851" s="103"/>
      <c r="J11851" s="102"/>
      <c r="L11851" s="100"/>
      <c r="M11851" s="100"/>
      <c r="N11851" s="100"/>
    </row>
    <row r="11852" spans="2:14">
      <c r="B11852" s="98"/>
      <c r="C11852" s="98"/>
      <c r="D11852" s="100"/>
      <c r="E11852" s="100"/>
      <c r="F11852" s="100"/>
      <c r="H11852" s="102"/>
      <c r="I11852" s="103"/>
      <c r="J11852" s="102"/>
      <c r="L11852" s="100"/>
      <c r="M11852" s="100"/>
      <c r="N11852" s="100"/>
    </row>
    <row r="11853" spans="2:14">
      <c r="B11853" s="98"/>
      <c r="C11853" s="98"/>
      <c r="D11853" s="100"/>
      <c r="E11853" s="100"/>
      <c r="F11853" s="100"/>
      <c r="H11853" s="102"/>
      <c r="I11853" s="103"/>
      <c r="J11853" s="102"/>
      <c r="L11853" s="100"/>
      <c r="M11853" s="100"/>
      <c r="N11853" s="100"/>
    </row>
    <row r="11854" spans="2:14">
      <c r="B11854" s="98"/>
      <c r="C11854" s="98"/>
      <c r="D11854" s="100"/>
      <c r="E11854" s="100"/>
      <c r="F11854" s="100"/>
      <c r="H11854" s="102"/>
      <c r="I11854" s="103"/>
      <c r="J11854" s="102"/>
      <c r="L11854" s="100"/>
      <c r="M11854" s="100"/>
      <c r="N11854" s="100"/>
    </row>
    <row r="11855" spans="2:14">
      <c r="B11855" s="98"/>
      <c r="C11855" s="98"/>
      <c r="D11855" s="100"/>
      <c r="E11855" s="100"/>
      <c r="F11855" s="100"/>
      <c r="H11855" s="102"/>
      <c r="I11855" s="103"/>
      <c r="J11855" s="102"/>
      <c r="L11855" s="100"/>
      <c r="M11855" s="100"/>
      <c r="N11855" s="100"/>
    </row>
    <row r="11856" spans="2:14">
      <c r="B11856" s="98"/>
      <c r="C11856" s="98"/>
      <c r="D11856" s="100"/>
      <c r="E11856" s="100"/>
      <c r="F11856" s="100"/>
      <c r="H11856" s="102"/>
      <c r="I11856" s="103"/>
      <c r="J11856" s="102"/>
      <c r="L11856" s="100"/>
      <c r="M11856" s="100"/>
      <c r="N11856" s="100"/>
    </row>
    <row r="11857" spans="2:14">
      <c r="B11857" s="98"/>
      <c r="C11857" s="98"/>
      <c r="D11857" s="100"/>
      <c r="E11857" s="100"/>
      <c r="F11857" s="100"/>
      <c r="H11857" s="102"/>
      <c r="I11857" s="103"/>
      <c r="J11857" s="102"/>
      <c r="L11857" s="100"/>
      <c r="M11857" s="100"/>
      <c r="N11857" s="100"/>
    </row>
    <row r="11858" spans="2:14">
      <c r="B11858" s="98"/>
      <c r="C11858" s="98"/>
      <c r="D11858" s="100"/>
      <c r="E11858" s="100"/>
      <c r="F11858" s="100"/>
      <c r="H11858" s="102"/>
      <c r="I11858" s="103"/>
      <c r="J11858" s="102"/>
      <c r="L11858" s="100"/>
      <c r="M11858" s="100"/>
      <c r="N11858" s="100"/>
    </row>
    <row r="11859" spans="2:14">
      <c r="B11859" s="98"/>
      <c r="C11859" s="98"/>
      <c r="D11859" s="100"/>
      <c r="E11859" s="100"/>
      <c r="F11859" s="100"/>
      <c r="H11859" s="102"/>
      <c r="I11859" s="103"/>
      <c r="J11859" s="102"/>
      <c r="L11859" s="100"/>
      <c r="M11859" s="100"/>
      <c r="N11859" s="100"/>
    </row>
    <row r="11860" spans="2:14">
      <c r="B11860" s="98"/>
      <c r="C11860" s="98"/>
      <c r="D11860" s="100"/>
      <c r="E11860" s="100"/>
      <c r="F11860" s="100"/>
      <c r="H11860" s="102"/>
      <c r="I11860" s="103"/>
      <c r="J11860" s="102"/>
      <c r="L11860" s="100"/>
      <c r="M11860" s="100"/>
      <c r="N11860" s="100"/>
    </row>
    <row r="11861" spans="2:14">
      <c r="B11861" s="98"/>
      <c r="C11861" s="98"/>
      <c r="D11861" s="100"/>
      <c r="E11861" s="100"/>
      <c r="F11861" s="100"/>
      <c r="H11861" s="102"/>
      <c r="I11861" s="103"/>
      <c r="J11861" s="102"/>
      <c r="L11861" s="100"/>
      <c r="M11861" s="100"/>
      <c r="N11861" s="100"/>
    </row>
    <row r="11862" spans="2:14">
      <c r="B11862" s="98"/>
      <c r="C11862" s="98"/>
      <c r="D11862" s="100"/>
      <c r="E11862" s="100"/>
      <c r="F11862" s="100"/>
      <c r="H11862" s="102"/>
      <c r="I11862" s="103"/>
      <c r="J11862" s="102"/>
      <c r="L11862" s="100"/>
      <c r="M11862" s="100"/>
      <c r="N11862" s="100"/>
    </row>
    <row r="11863" spans="2:14">
      <c r="B11863" s="98"/>
      <c r="C11863" s="98"/>
      <c r="D11863" s="100"/>
      <c r="E11863" s="100"/>
      <c r="F11863" s="100"/>
      <c r="H11863" s="102"/>
      <c r="I11863" s="103"/>
      <c r="J11863" s="102"/>
      <c r="L11863" s="100"/>
      <c r="M11863" s="100"/>
      <c r="N11863" s="100"/>
    </row>
    <row r="11864" spans="2:14">
      <c r="B11864" s="98"/>
      <c r="C11864" s="98"/>
      <c r="D11864" s="100"/>
      <c r="E11864" s="100"/>
      <c r="F11864" s="100"/>
      <c r="H11864" s="102"/>
      <c r="I11864" s="103"/>
      <c r="J11864" s="102"/>
      <c r="L11864" s="100"/>
      <c r="M11864" s="100"/>
      <c r="N11864" s="100"/>
    </row>
    <row r="11865" spans="2:14">
      <c r="B11865" s="98"/>
      <c r="C11865" s="98"/>
      <c r="D11865" s="100"/>
      <c r="E11865" s="100"/>
      <c r="F11865" s="100"/>
      <c r="H11865" s="102"/>
      <c r="I11865" s="103"/>
      <c r="J11865" s="102"/>
      <c r="L11865" s="100"/>
      <c r="M11865" s="100"/>
      <c r="N11865" s="100"/>
    </row>
    <row r="11866" spans="2:14">
      <c r="B11866" s="98"/>
      <c r="C11866" s="98"/>
      <c r="D11866" s="100"/>
      <c r="E11866" s="100"/>
      <c r="F11866" s="100"/>
      <c r="H11866" s="102"/>
      <c r="I11866" s="103"/>
      <c r="J11866" s="102"/>
      <c r="L11866" s="100"/>
      <c r="M11866" s="100"/>
      <c r="N11866" s="100"/>
    </row>
    <row r="11867" spans="2:14">
      <c r="B11867" s="98"/>
      <c r="C11867" s="98"/>
      <c r="D11867" s="100"/>
      <c r="E11867" s="100"/>
      <c r="F11867" s="100"/>
      <c r="H11867" s="102"/>
      <c r="I11867" s="103"/>
      <c r="J11867" s="102"/>
      <c r="L11867" s="100"/>
      <c r="M11867" s="100"/>
      <c r="N11867" s="100"/>
    </row>
    <row r="11868" spans="2:14">
      <c r="B11868" s="98"/>
      <c r="C11868" s="98"/>
      <c r="D11868" s="100"/>
      <c r="E11868" s="100"/>
      <c r="F11868" s="100"/>
      <c r="H11868" s="102"/>
      <c r="I11868" s="103"/>
      <c r="J11868" s="102"/>
      <c r="L11868" s="100"/>
      <c r="M11868" s="100"/>
      <c r="N11868" s="100"/>
    </row>
    <row r="11869" spans="2:14">
      <c r="B11869" s="98"/>
      <c r="C11869" s="98"/>
      <c r="D11869" s="100"/>
      <c r="E11869" s="100"/>
      <c r="F11869" s="100"/>
      <c r="H11869" s="102"/>
      <c r="I11869" s="103"/>
      <c r="J11869" s="102"/>
      <c r="L11869" s="100"/>
      <c r="M11869" s="100"/>
      <c r="N11869" s="100"/>
    </row>
    <row r="11870" spans="2:14">
      <c r="B11870" s="98"/>
      <c r="C11870" s="98"/>
      <c r="D11870" s="100"/>
      <c r="E11870" s="100"/>
      <c r="F11870" s="100"/>
      <c r="H11870" s="102"/>
      <c r="I11870" s="103"/>
      <c r="J11870" s="102"/>
      <c r="L11870" s="100"/>
      <c r="M11870" s="100"/>
      <c r="N11870" s="100"/>
    </row>
    <row r="11871" spans="2:14">
      <c r="B11871" s="98"/>
      <c r="C11871" s="98"/>
      <c r="D11871" s="100"/>
      <c r="E11871" s="100"/>
      <c r="F11871" s="100"/>
      <c r="H11871" s="102"/>
      <c r="I11871" s="103"/>
      <c r="J11871" s="102"/>
      <c r="L11871" s="100"/>
      <c r="M11871" s="100"/>
      <c r="N11871" s="100"/>
    </row>
    <row r="11872" spans="2:14">
      <c r="B11872" s="98"/>
      <c r="C11872" s="98"/>
      <c r="D11872" s="100"/>
      <c r="E11872" s="100"/>
      <c r="F11872" s="100"/>
      <c r="H11872" s="102"/>
      <c r="I11872" s="103"/>
      <c r="J11872" s="102"/>
      <c r="L11872" s="100"/>
      <c r="M11872" s="100"/>
      <c r="N11872" s="100"/>
    </row>
    <row r="11873" spans="2:14">
      <c r="B11873" s="98"/>
      <c r="C11873" s="98"/>
      <c r="D11873" s="100"/>
      <c r="E11873" s="100"/>
      <c r="F11873" s="100"/>
      <c r="H11873" s="102"/>
      <c r="I11873" s="103"/>
      <c r="J11873" s="102"/>
      <c r="L11873" s="100"/>
      <c r="M11873" s="100"/>
      <c r="N11873" s="100"/>
    </row>
    <row r="11874" spans="2:14">
      <c r="B11874" s="98"/>
      <c r="C11874" s="98"/>
      <c r="D11874" s="100"/>
      <c r="E11874" s="100"/>
      <c r="F11874" s="100"/>
      <c r="H11874" s="102"/>
      <c r="I11874" s="103"/>
      <c r="J11874" s="102"/>
      <c r="L11874" s="100"/>
      <c r="M11874" s="100"/>
      <c r="N11874" s="100"/>
    </row>
    <row r="11875" spans="2:14">
      <c r="B11875" s="98"/>
      <c r="C11875" s="98"/>
      <c r="D11875" s="100"/>
      <c r="E11875" s="100"/>
      <c r="F11875" s="100"/>
      <c r="H11875" s="102"/>
      <c r="I11875" s="103"/>
      <c r="J11875" s="102"/>
      <c r="L11875" s="100"/>
      <c r="M11875" s="100"/>
      <c r="N11875" s="100"/>
    </row>
    <row r="11876" spans="2:14">
      <c r="B11876" s="98"/>
      <c r="C11876" s="98"/>
      <c r="D11876" s="100"/>
      <c r="E11876" s="100"/>
      <c r="F11876" s="100"/>
      <c r="H11876" s="102"/>
      <c r="I11876" s="103"/>
      <c r="J11876" s="102"/>
      <c r="L11876" s="100"/>
      <c r="M11876" s="100"/>
      <c r="N11876" s="100"/>
    </row>
    <row r="11877" spans="2:14">
      <c r="B11877" s="98"/>
      <c r="C11877" s="98"/>
      <c r="D11877" s="100"/>
      <c r="E11877" s="100"/>
      <c r="F11877" s="100"/>
      <c r="H11877" s="102"/>
      <c r="I11877" s="103"/>
      <c r="J11877" s="102"/>
      <c r="L11877" s="100"/>
      <c r="M11877" s="100"/>
      <c r="N11877" s="100"/>
    </row>
    <row r="11878" spans="2:14">
      <c r="B11878" s="98"/>
      <c r="C11878" s="98"/>
      <c r="D11878" s="100"/>
      <c r="E11878" s="100"/>
      <c r="F11878" s="100"/>
      <c r="H11878" s="102"/>
      <c r="I11878" s="103"/>
      <c r="J11878" s="102"/>
      <c r="L11878" s="100"/>
      <c r="M11878" s="100"/>
      <c r="N11878" s="100"/>
    </row>
    <row r="11879" spans="2:14">
      <c r="B11879" s="98"/>
      <c r="C11879" s="98"/>
      <c r="D11879" s="100"/>
      <c r="E11879" s="100"/>
      <c r="F11879" s="100"/>
      <c r="H11879" s="102"/>
      <c r="I11879" s="103"/>
      <c r="J11879" s="102"/>
      <c r="L11879" s="100"/>
      <c r="M11879" s="100"/>
      <c r="N11879" s="100"/>
    </row>
    <row r="11880" spans="2:14">
      <c r="B11880" s="98"/>
      <c r="C11880" s="98"/>
      <c r="D11880" s="100"/>
      <c r="E11880" s="100"/>
      <c r="F11880" s="100"/>
      <c r="H11880" s="102"/>
      <c r="I11880" s="103"/>
      <c r="J11880" s="102"/>
      <c r="L11880" s="100"/>
      <c r="M11880" s="100"/>
      <c r="N11880" s="100"/>
    </row>
    <row r="11881" spans="2:14">
      <c r="B11881" s="98"/>
      <c r="C11881" s="98"/>
      <c r="D11881" s="100"/>
      <c r="E11881" s="100"/>
      <c r="F11881" s="100"/>
      <c r="H11881" s="102"/>
      <c r="I11881" s="103"/>
      <c r="J11881" s="102"/>
      <c r="L11881" s="100"/>
      <c r="M11881" s="100"/>
      <c r="N11881" s="100"/>
    </row>
    <row r="11882" spans="2:14">
      <c r="B11882" s="98"/>
      <c r="C11882" s="98"/>
      <c r="D11882" s="100"/>
      <c r="E11882" s="100"/>
      <c r="F11882" s="100"/>
      <c r="H11882" s="102"/>
      <c r="I11882" s="103"/>
      <c r="J11882" s="102"/>
      <c r="L11882" s="100"/>
      <c r="M11882" s="100"/>
      <c r="N11882" s="100"/>
    </row>
    <row r="11883" spans="2:14">
      <c r="B11883" s="98"/>
      <c r="C11883" s="98"/>
      <c r="D11883" s="100"/>
      <c r="E11883" s="100"/>
      <c r="F11883" s="100"/>
      <c r="H11883" s="102"/>
      <c r="I11883" s="103"/>
      <c r="J11883" s="102"/>
      <c r="L11883" s="100"/>
      <c r="M11883" s="100"/>
      <c r="N11883" s="100"/>
    </row>
    <row r="11884" spans="2:14">
      <c r="B11884" s="98"/>
      <c r="C11884" s="98"/>
      <c r="D11884" s="100"/>
      <c r="E11884" s="100"/>
      <c r="F11884" s="100"/>
      <c r="H11884" s="102"/>
      <c r="I11884" s="103"/>
      <c r="J11884" s="102"/>
      <c r="L11884" s="100"/>
      <c r="M11884" s="100"/>
      <c r="N11884" s="100"/>
    </row>
    <row r="11885" spans="2:14">
      <c r="B11885" s="98"/>
      <c r="C11885" s="98"/>
      <c r="D11885" s="100"/>
      <c r="E11885" s="100"/>
      <c r="F11885" s="100"/>
      <c r="H11885" s="102"/>
      <c r="I11885" s="103"/>
      <c r="J11885" s="102"/>
      <c r="L11885" s="100"/>
      <c r="M11885" s="100"/>
      <c r="N11885" s="100"/>
    </row>
    <row r="11886" spans="2:14">
      <c r="B11886" s="98"/>
      <c r="C11886" s="98"/>
      <c r="D11886" s="100"/>
      <c r="E11886" s="100"/>
      <c r="F11886" s="100"/>
      <c r="H11886" s="102"/>
      <c r="I11886" s="103"/>
      <c r="J11886" s="102"/>
      <c r="L11886" s="100"/>
      <c r="M11886" s="100"/>
      <c r="N11886" s="100"/>
    </row>
    <row r="11887" spans="2:14">
      <c r="B11887" s="98"/>
      <c r="C11887" s="98"/>
      <c r="D11887" s="100"/>
      <c r="E11887" s="100"/>
      <c r="F11887" s="100"/>
      <c r="H11887" s="102"/>
      <c r="I11887" s="103"/>
      <c r="J11887" s="102"/>
      <c r="L11887" s="100"/>
      <c r="M11887" s="100"/>
      <c r="N11887" s="100"/>
    </row>
    <row r="11888" spans="2:14">
      <c r="B11888" s="98"/>
      <c r="C11888" s="98"/>
      <c r="D11888" s="100"/>
      <c r="E11888" s="100"/>
      <c r="F11888" s="100"/>
      <c r="H11888" s="102"/>
      <c r="I11888" s="103"/>
      <c r="J11888" s="102"/>
      <c r="L11888" s="100"/>
      <c r="M11888" s="100"/>
      <c r="N11888" s="100"/>
    </row>
    <row r="11889" spans="2:14">
      <c r="B11889" s="98"/>
      <c r="C11889" s="98"/>
      <c r="D11889" s="100"/>
      <c r="E11889" s="100"/>
      <c r="F11889" s="100"/>
      <c r="H11889" s="102"/>
      <c r="I11889" s="103"/>
      <c r="J11889" s="102"/>
      <c r="L11889" s="100"/>
      <c r="M11889" s="100"/>
      <c r="N11889" s="100"/>
    </row>
    <row r="11890" spans="2:14">
      <c r="B11890" s="98"/>
      <c r="C11890" s="98"/>
      <c r="D11890" s="100"/>
      <c r="E11890" s="100"/>
      <c r="F11890" s="100"/>
      <c r="H11890" s="102"/>
      <c r="I11890" s="103"/>
      <c r="J11890" s="102"/>
      <c r="L11890" s="100"/>
      <c r="M11890" s="100"/>
      <c r="N11890" s="100"/>
    </row>
    <row r="11891" spans="2:14">
      <c r="B11891" s="98"/>
      <c r="C11891" s="98"/>
      <c r="D11891" s="100"/>
      <c r="E11891" s="100"/>
      <c r="F11891" s="100"/>
      <c r="H11891" s="102"/>
      <c r="I11891" s="103"/>
      <c r="J11891" s="102"/>
      <c r="L11891" s="100"/>
      <c r="M11891" s="100"/>
      <c r="N11891" s="100"/>
    </row>
    <row r="11892" spans="2:14">
      <c r="B11892" s="98"/>
      <c r="C11892" s="98"/>
      <c r="D11892" s="100"/>
      <c r="E11892" s="100"/>
      <c r="F11892" s="100"/>
      <c r="H11892" s="102"/>
      <c r="I11892" s="103"/>
      <c r="J11892" s="102"/>
      <c r="L11892" s="100"/>
      <c r="M11892" s="100"/>
      <c r="N11892" s="100"/>
    </row>
    <row r="11893" spans="2:14">
      <c r="B11893" s="98"/>
      <c r="C11893" s="98"/>
      <c r="D11893" s="100"/>
      <c r="E11893" s="100"/>
      <c r="F11893" s="100"/>
      <c r="H11893" s="102"/>
      <c r="I11893" s="103"/>
      <c r="J11893" s="102"/>
      <c r="L11893" s="100"/>
      <c r="M11893" s="100"/>
      <c r="N11893" s="100"/>
    </row>
    <row r="11894" spans="2:14">
      <c r="B11894" s="98"/>
      <c r="C11894" s="98"/>
      <c r="D11894" s="100"/>
      <c r="E11894" s="100"/>
      <c r="F11894" s="100"/>
      <c r="H11894" s="102"/>
      <c r="I11894" s="103"/>
      <c r="J11894" s="102"/>
      <c r="L11894" s="100"/>
      <c r="M11894" s="100"/>
      <c r="N11894" s="100"/>
    </row>
    <row r="11895" spans="2:14">
      <c r="B11895" s="98"/>
      <c r="C11895" s="98"/>
      <c r="D11895" s="100"/>
      <c r="E11895" s="100"/>
      <c r="F11895" s="100"/>
      <c r="H11895" s="102"/>
      <c r="I11895" s="103"/>
      <c r="J11895" s="102"/>
      <c r="L11895" s="100"/>
      <c r="M11895" s="100"/>
      <c r="N11895" s="100"/>
    </row>
    <row r="11896" spans="2:14">
      <c r="B11896" s="98"/>
      <c r="C11896" s="98"/>
      <c r="D11896" s="100"/>
      <c r="E11896" s="100"/>
      <c r="F11896" s="100"/>
      <c r="H11896" s="102"/>
      <c r="I11896" s="103"/>
      <c r="J11896" s="102"/>
      <c r="L11896" s="100"/>
      <c r="M11896" s="100"/>
      <c r="N11896" s="100"/>
    </row>
    <row r="11897" spans="2:14">
      <c r="B11897" s="98"/>
      <c r="C11897" s="98"/>
      <c r="D11897" s="100"/>
      <c r="E11897" s="100"/>
      <c r="F11897" s="100"/>
      <c r="H11897" s="102"/>
      <c r="I11897" s="103"/>
      <c r="J11897" s="102"/>
      <c r="L11897" s="100"/>
      <c r="M11897" s="100"/>
      <c r="N11897" s="100"/>
    </row>
    <row r="11898" spans="2:14">
      <c r="B11898" s="98"/>
      <c r="C11898" s="98"/>
      <c r="D11898" s="100"/>
      <c r="E11898" s="100"/>
      <c r="F11898" s="100"/>
      <c r="H11898" s="102"/>
      <c r="I11898" s="103"/>
      <c r="J11898" s="102"/>
      <c r="L11898" s="100"/>
      <c r="M11898" s="100"/>
      <c r="N11898" s="100"/>
    </row>
    <row r="11899" spans="2:14">
      <c r="B11899" s="98"/>
      <c r="C11899" s="98"/>
      <c r="D11899" s="100"/>
      <c r="E11899" s="100"/>
      <c r="F11899" s="100"/>
      <c r="H11899" s="102"/>
      <c r="I11899" s="103"/>
      <c r="J11899" s="102"/>
      <c r="L11899" s="100"/>
      <c r="M11899" s="100"/>
      <c r="N11899" s="100"/>
    </row>
    <row r="11900" spans="2:14">
      <c r="B11900" s="98"/>
      <c r="C11900" s="98"/>
      <c r="D11900" s="100"/>
      <c r="E11900" s="100"/>
      <c r="F11900" s="100"/>
      <c r="H11900" s="102"/>
      <c r="I11900" s="103"/>
      <c r="J11900" s="102"/>
      <c r="L11900" s="100"/>
      <c r="M11900" s="100"/>
      <c r="N11900" s="100"/>
    </row>
    <row r="11901" spans="2:14">
      <c r="B11901" s="98"/>
      <c r="C11901" s="98"/>
      <c r="D11901" s="100"/>
      <c r="E11901" s="100"/>
      <c r="F11901" s="100"/>
      <c r="H11901" s="102"/>
      <c r="I11901" s="103"/>
      <c r="J11901" s="102"/>
      <c r="L11901" s="100"/>
      <c r="M11901" s="100"/>
      <c r="N11901" s="100"/>
    </row>
    <row r="11902" spans="2:14">
      <c r="B11902" s="98"/>
      <c r="C11902" s="98"/>
      <c r="D11902" s="100"/>
      <c r="E11902" s="100"/>
      <c r="F11902" s="100"/>
      <c r="H11902" s="102"/>
      <c r="I11902" s="103"/>
      <c r="J11902" s="102"/>
      <c r="L11902" s="100"/>
      <c r="M11902" s="100"/>
      <c r="N11902" s="100"/>
    </row>
    <row r="11903" spans="2:14">
      <c r="B11903" s="98"/>
      <c r="C11903" s="98"/>
      <c r="D11903" s="100"/>
      <c r="E11903" s="100"/>
      <c r="F11903" s="100"/>
      <c r="H11903" s="102"/>
      <c r="I11903" s="103"/>
      <c r="J11903" s="102"/>
      <c r="L11903" s="100"/>
      <c r="M11903" s="100"/>
      <c r="N11903" s="100"/>
    </row>
    <row r="11904" spans="2:14">
      <c r="B11904" s="98"/>
      <c r="C11904" s="98"/>
      <c r="D11904" s="100"/>
      <c r="E11904" s="100"/>
      <c r="F11904" s="100"/>
      <c r="H11904" s="102"/>
      <c r="I11904" s="103"/>
      <c r="J11904" s="102"/>
      <c r="L11904" s="100"/>
      <c r="M11904" s="100"/>
      <c r="N11904" s="100"/>
    </row>
    <row r="11905" spans="2:14">
      <c r="B11905" s="98"/>
      <c r="C11905" s="98"/>
      <c r="D11905" s="100"/>
      <c r="E11905" s="100"/>
      <c r="F11905" s="100"/>
      <c r="H11905" s="102"/>
      <c r="I11905" s="103"/>
      <c r="J11905" s="102"/>
      <c r="L11905" s="100"/>
      <c r="M11905" s="100"/>
      <c r="N11905" s="100"/>
    </row>
    <row r="11906" spans="2:14">
      <c r="B11906" s="98"/>
      <c r="C11906" s="98"/>
      <c r="D11906" s="100"/>
      <c r="E11906" s="100"/>
      <c r="F11906" s="100"/>
      <c r="H11906" s="102"/>
      <c r="I11906" s="103"/>
      <c r="J11906" s="102"/>
      <c r="L11906" s="100"/>
      <c r="M11906" s="100"/>
      <c r="N11906" s="100"/>
    </row>
    <row r="11907" spans="2:14">
      <c r="B11907" s="98"/>
      <c r="C11907" s="98"/>
      <c r="D11907" s="100"/>
      <c r="E11907" s="100"/>
      <c r="F11907" s="100"/>
      <c r="H11907" s="102"/>
      <c r="I11907" s="103"/>
      <c r="J11907" s="102"/>
      <c r="L11907" s="100"/>
      <c r="M11907" s="100"/>
      <c r="N11907" s="100"/>
    </row>
    <row r="11908" spans="2:14">
      <c r="B11908" s="98"/>
      <c r="C11908" s="98"/>
      <c r="D11908" s="100"/>
      <c r="E11908" s="100"/>
      <c r="F11908" s="100"/>
      <c r="H11908" s="102"/>
      <c r="I11908" s="103"/>
      <c r="J11908" s="102"/>
      <c r="L11908" s="100"/>
      <c r="M11908" s="100"/>
      <c r="N11908" s="100"/>
    </row>
    <row r="11909" spans="2:14">
      <c r="B11909" s="98"/>
      <c r="C11909" s="98"/>
      <c r="D11909" s="100"/>
      <c r="E11909" s="100"/>
      <c r="F11909" s="100"/>
      <c r="H11909" s="102"/>
      <c r="I11909" s="103"/>
      <c r="J11909" s="102"/>
      <c r="L11909" s="100"/>
      <c r="M11909" s="100"/>
      <c r="N11909" s="100"/>
    </row>
    <row r="11910" spans="2:14">
      <c r="B11910" s="98"/>
      <c r="C11910" s="98"/>
      <c r="D11910" s="100"/>
      <c r="E11910" s="100"/>
      <c r="F11910" s="100"/>
      <c r="H11910" s="102"/>
      <c r="I11910" s="103"/>
      <c r="J11910" s="102"/>
      <c r="L11910" s="100"/>
      <c r="M11910" s="100"/>
      <c r="N11910" s="100"/>
    </row>
    <row r="11911" spans="2:14">
      <c r="B11911" s="98"/>
      <c r="C11911" s="98"/>
      <c r="D11911" s="100"/>
      <c r="E11911" s="100"/>
      <c r="F11911" s="100"/>
      <c r="H11911" s="102"/>
      <c r="I11911" s="103"/>
      <c r="J11911" s="102"/>
      <c r="L11911" s="100"/>
      <c r="M11911" s="100"/>
      <c r="N11911" s="100"/>
    </row>
    <row r="11912" spans="2:14">
      <c r="B11912" s="98"/>
      <c r="C11912" s="98"/>
      <c r="D11912" s="100"/>
      <c r="E11912" s="100"/>
      <c r="F11912" s="100"/>
      <c r="H11912" s="102"/>
      <c r="I11912" s="103"/>
      <c r="J11912" s="102"/>
      <c r="L11912" s="100"/>
      <c r="M11912" s="100"/>
      <c r="N11912" s="100"/>
    </row>
    <row r="11913" spans="2:14">
      <c r="B11913" s="98"/>
      <c r="C11913" s="98"/>
      <c r="D11913" s="100"/>
      <c r="E11913" s="100"/>
      <c r="F11913" s="100"/>
      <c r="H11913" s="102"/>
      <c r="I11913" s="103"/>
      <c r="J11913" s="102"/>
      <c r="L11913" s="100"/>
      <c r="M11913" s="100"/>
      <c r="N11913" s="100"/>
    </row>
    <row r="11914" spans="2:14">
      <c r="B11914" s="98"/>
      <c r="C11914" s="98"/>
      <c r="D11914" s="100"/>
      <c r="E11914" s="100"/>
      <c r="F11914" s="100"/>
      <c r="H11914" s="102"/>
      <c r="I11914" s="103"/>
      <c r="J11914" s="102"/>
      <c r="L11914" s="100"/>
      <c r="M11914" s="100"/>
      <c r="N11914" s="100"/>
    </row>
    <row r="11915" spans="2:14">
      <c r="B11915" s="98"/>
      <c r="C11915" s="98"/>
      <c r="D11915" s="100"/>
      <c r="E11915" s="100"/>
      <c r="F11915" s="100"/>
      <c r="H11915" s="102"/>
      <c r="I11915" s="103"/>
      <c r="J11915" s="102"/>
      <c r="L11915" s="100"/>
      <c r="M11915" s="100"/>
      <c r="N11915" s="100"/>
    </row>
    <row r="11916" spans="2:14">
      <c r="B11916" s="98"/>
      <c r="C11916" s="98"/>
      <c r="D11916" s="100"/>
      <c r="E11916" s="100"/>
      <c r="F11916" s="100"/>
      <c r="H11916" s="102"/>
      <c r="I11916" s="103"/>
      <c r="J11916" s="102"/>
      <c r="L11916" s="100"/>
      <c r="M11916" s="100"/>
      <c r="N11916" s="100"/>
    </row>
    <row r="11917" spans="2:14">
      <c r="B11917" s="98"/>
      <c r="C11917" s="98"/>
      <c r="D11917" s="100"/>
      <c r="E11917" s="100"/>
      <c r="F11917" s="100"/>
      <c r="H11917" s="102"/>
      <c r="I11917" s="103"/>
      <c r="J11917" s="102"/>
      <c r="L11917" s="100"/>
      <c r="M11917" s="100"/>
      <c r="N11917" s="100"/>
    </row>
    <row r="11918" spans="2:14">
      <c r="B11918" s="98"/>
      <c r="C11918" s="98"/>
      <c r="D11918" s="100"/>
      <c r="E11918" s="100"/>
      <c r="F11918" s="100"/>
      <c r="H11918" s="102"/>
      <c r="I11918" s="103"/>
      <c r="J11918" s="102"/>
      <c r="L11918" s="100"/>
      <c r="M11918" s="100"/>
      <c r="N11918" s="100"/>
    </row>
    <row r="11919" spans="2:14">
      <c r="B11919" s="98"/>
      <c r="C11919" s="98"/>
      <c r="D11919" s="100"/>
      <c r="E11919" s="100"/>
      <c r="F11919" s="100"/>
      <c r="H11919" s="102"/>
      <c r="I11919" s="103"/>
      <c r="J11919" s="102"/>
      <c r="L11919" s="100"/>
      <c r="M11919" s="100"/>
      <c r="N11919" s="100"/>
    </row>
    <row r="11920" spans="2:14">
      <c r="B11920" s="98"/>
      <c r="C11920" s="98"/>
      <c r="D11920" s="100"/>
      <c r="E11920" s="100"/>
      <c r="F11920" s="100"/>
      <c r="H11920" s="102"/>
      <c r="I11920" s="103"/>
      <c r="J11920" s="102"/>
      <c r="L11920" s="100"/>
      <c r="M11920" s="100"/>
      <c r="N11920" s="100"/>
    </row>
    <row r="11921" spans="2:14">
      <c r="B11921" s="98"/>
      <c r="C11921" s="98"/>
      <c r="D11921" s="100"/>
      <c r="E11921" s="100"/>
      <c r="F11921" s="100"/>
      <c r="H11921" s="102"/>
      <c r="I11921" s="103"/>
      <c r="J11921" s="102"/>
      <c r="L11921" s="100"/>
      <c r="M11921" s="100"/>
      <c r="N11921" s="100"/>
    </row>
    <row r="11922" spans="2:14">
      <c r="B11922" s="98"/>
      <c r="C11922" s="98"/>
      <c r="D11922" s="100"/>
      <c r="E11922" s="100"/>
      <c r="F11922" s="100"/>
      <c r="H11922" s="102"/>
      <c r="I11922" s="103"/>
      <c r="J11922" s="102"/>
      <c r="L11922" s="100"/>
      <c r="M11922" s="100"/>
      <c r="N11922" s="100"/>
    </row>
    <row r="11923" spans="2:14">
      <c r="B11923" s="98"/>
      <c r="C11923" s="98"/>
      <c r="D11923" s="100"/>
      <c r="E11923" s="100"/>
      <c r="F11923" s="100"/>
      <c r="H11923" s="102"/>
      <c r="I11923" s="103"/>
      <c r="J11923" s="102"/>
      <c r="L11923" s="100"/>
      <c r="M11923" s="100"/>
      <c r="N11923" s="100"/>
    </row>
    <row r="11924" spans="2:14">
      <c r="B11924" s="98"/>
      <c r="C11924" s="98"/>
      <c r="D11924" s="100"/>
      <c r="E11924" s="100"/>
      <c r="F11924" s="100"/>
      <c r="H11924" s="102"/>
      <c r="I11924" s="103"/>
      <c r="J11924" s="102"/>
      <c r="L11924" s="100"/>
      <c r="M11924" s="100"/>
      <c r="N11924" s="100"/>
    </row>
    <row r="11925" spans="2:14">
      <c r="B11925" s="98"/>
      <c r="C11925" s="98"/>
      <c r="D11925" s="100"/>
      <c r="E11925" s="100"/>
      <c r="F11925" s="100"/>
      <c r="H11925" s="102"/>
      <c r="I11925" s="103"/>
      <c r="J11925" s="102"/>
      <c r="L11925" s="100"/>
      <c r="M11925" s="100"/>
      <c r="N11925" s="100"/>
    </row>
    <row r="11926" spans="2:14">
      <c r="B11926" s="98"/>
      <c r="C11926" s="98"/>
      <c r="D11926" s="100"/>
      <c r="E11926" s="100"/>
      <c r="F11926" s="100"/>
      <c r="H11926" s="102"/>
      <c r="I11926" s="103"/>
      <c r="J11926" s="102"/>
      <c r="L11926" s="100"/>
      <c r="M11926" s="100"/>
      <c r="N11926" s="100"/>
    </row>
    <row r="11927" spans="2:14">
      <c r="B11927" s="98"/>
      <c r="C11927" s="98"/>
      <c r="D11927" s="100"/>
      <c r="E11927" s="100"/>
      <c r="F11927" s="100"/>
      <c r="H11927" s="102"/>
      <c r="I11927" s="103"/>
      <c r="J11927" s="102"/>
      <c r="L11927" s="100"/>
      <c r="M11927" s="100"/>
      <c r="N11927" s="100"/>
    </row>
    <row r="11928" spans="2:14">
      <c r="B11928" s="98"/>
      <c r="C11928" s="98"/>
      <c r="D11928" s="100"/>
      <c r="E11928" s="100"/>
      <c r="F11928" s="100"/>
      <c r="H11928" s="102"/>
      <c r="I11928" s="103"/>
      <c r="J11928" s="102"/>
      <c r="L11928" s="100"/>
      <c r="M11928" s="100"/>
      <c r="N11928" s="100"/>
    </row>
    <row r="11929" spans="2:14">
      <c r="B11929" s="98"/>
      <c r="C11929" s="98"/>
      <c r="D11929" s="100"/>
      <c r="E11929" s="100"/>
      <c r="F11929" s="100"/>
      <c r="H11929" s="102"/>
      <c r="I11929" s="103"/>
      <c r="J11929" s="102"/>
      <c r="L11929" s="100"/>
      <c r="M11929" s="100"/>
      <c r="N11929" s="100"/>
    </row>
    <row r="11930" spans="2:14">
      <c r="B11930" s="98"/>
      <c r="C11930" s="98"/>
      <c r="D11930" s="100"/>
      <c r="E11930" s="100"/>
      <c r="F11930" s="100"/>
      <c r="H11930" s="102"/>
      <c r="I11930" s="103"/>
      <c r="J11930" s="102"/>
      <c r="L11930" s="100"/>
      <c r="M11930" s="100"/>
      <c r="N11930" s="100"/>
    </row>
    <row r="11931" spans="2:14">
      <c r="B11931" s="98"/>
      <c r="C11931" s="98"/>
      <c r="D11931" s="100"/>
      <c r="E11931" s="100"/>
      <c r="F11931" s="100"/>
      <c r="H11931" s="102"/>
      <c r="I11931" s="103"/>
      <c r="J11931" s="102"/>
      <c r="L11931" s="100"/>
      <c r="M11931" s="100"/>
      <c r="N11931" s="100"/>
    </row>
    <row r="11932" spans="2:14">
      <c r="B11932" s="98"/>
      <c r="C11932" s="98"/>
      <c r="D11932" s="100"/>
      <c r="E11932" s="100"/>
      <c r="F11932" s="100"/>
      <c r="H11932" s="102"/>
      <c r="I11932" s="103"/>
      <c r="J11932" s="102"/>
      <c r="L11932" s="100"/>
      <c r="M11932" s="100"/>
      <c r="N11932" s="100"/>
    </row>
    <row r="11933" spans="2:14">
      <c r="B11933" s="98"/>
      <c r="C11933" s="98"/>
      <c r="D11933" s="100"/>
      <c r="E11933" s="100"/>
      <c r="F11933" s="100"/>
      <c r="H11933" s="102"/>
      <c r="I11933" s="103"/>
      <c r="J11933" s="102"/>
      <c r="L11933" s="100"/>
      <c r="M11933" s="100"/>
      <c r="N11933" s="100"/>
    </row>
    <row r="11934" spans="2:14">
      <c r="B11934" s="98"/>
      <c r="C11934" s="98"/>
      <c r="D11934" s="100"/>
      <c r="E11934" s="100"/>
      <c r="F11934" s="100"/>
      <c r="H11934" s="102"/>
      <c r="I11934" s="103"/>
      <c r="J11934" s="102"/>
      <c r="L11934" s="100"/>
      <c r="M11934" s="100"/>
      <c r="N11934" s="100"/>
    </row>
    <row r="11935" spans="2:14">
      <c r="B11935" s="98"/>
      <c r="C11935" s="98"/>
      <c r="D11935" s="100"/>
      <c r="E11935" s="100"/>
      <c r="F11935" s="100"/>
      <c r="H11935" s="102"/>
      <c r="I11935" s="103"/>
      <c r="J11935" s="102"/>
      <c r="L11935" s="100"/>
      <c r="M11935" s="100"/>
      <c r="N11935" s="100"/>
    </row>
    <row r="11936" spans="2:14">
      <c r="B11936" s="98"/>
      <c r="C11936" s="98"/>
      <c r="D11936" s="100"/>
      <c r="E11936" s="100"/>
      <c r="F11936" s="100"/>
      <c r="H11936" s="102"/>
      <c r="I11936" s="103"/>
      <c r="J11936" s="102"/>
      <c r="L11936" s="100"/>
      <c r="M11936" s="100"/>
      <c r="N11936" s="100"/>
    </row>
    <row r="11937" spans="2:14">
      <c r="B11937" s="98"/>
      <c r="C11937" s="98"/>
      <c r="D11937" s="100"/>
      <c r="E11937" s="100"/>
      <c r="F11937" s="100"/>
      <c r="H11937" s="102"/>
      <c r="I11937" s="103"/>
      <c r="J11937" s="102"/>
      <c r="L11937" s="100"/>
      <c r="M11937" s="100"/>
      <c r="N11937" s="100"/>
    </row>
    <row r="11938" spans="2:14">
      <c r="B11938" s="98"/>
      <c r="C11938" s="98"/>
      <c r="D11938" s="100"/>
      <c r="E11938" s="100"/>
      <c r="F11938" s="100"/>
      <c r="H11938" s="102"/>
      <c r="I11938" s="103"/>
      <c r="J11938" s="102"/>
      <c r="L11938" s="100"/>
      <c r="M11938" s="100"/>
      <c r="N11938" s="100"/>
    </row>
    <row r="11939" spans="2:14">
      <c r="B11939" s="98"/>
      <c r="C11939" s="98"/>
      <c r="D11939" s="100"/>
      <c r="E11939" s="100"/>
      <c r="F11939" s="100"/>
      <c r="H11939" s="102"/>
      <c r="I11939" s="103"/>
      <c r="J11939" s="102"/>
      <c r="L11939" s="100"/>
      <c r="M11939" s="100"/>
      <c r="N11939" s="100"/>
    </row>
    <row r="11940" spans="2:14">
      <c r="B11940" s="98"/>
      <c r="C11940" s="98"/>
      <c r="D11940" s="100"/>
      <c r="E11940" s="100"/>
      <c r="F11940" s="100"/>
      <c r="H11940" s="102"/>
      <c r="I11940" s="103"/>
      <c r="J11940" s="102"/>
      <c r="L11940" s="100"/>
      <c r="M11940" s="100"/>
      <c r="N11940" s="100"/>
    </row>
    <row r="11941" spans="2:14">
      <c r="B11941" s="98"/>
      <c r="C11941" s="98"/>
      <c r="D11941" s="100"/>
      <c r="E11941" s="100"/>
      <c r="F11941" s="100"/>
      <c r="H11941" s="102"/>
      <c r="I11941" s="103"/>
      <c r="J11941" s="102"/>
      <c r="L11941" s="100"/>
      <c r="M11941" s="100"/>
      <c r="N11941" s="100"/>
    </row>
    <row r="11942" spans="2:14">
      <c r="B11942" s="98"/>
      <c r="C11942" s="98"/>
      <c r="D11942" s="100"/>
      <c r="E11942" s="100"/>
      <c r="F11942" s="100"/>
      <c r="H11942" s="102"/>
      <c r="I11942" s="103"/>
      <c r="J11942" s="102"/>
      <c r="L11942" s="100"/>
      <c r="M11942" s="100"/>
      <c r="N11942" s="100"/>
    </row>
    <row r="11943" spans="2:14">
      <c r="B11943" s="98"/>
      <c r="C11943" s="98"/>
      <c r="D11943" s="100"/>
      <c r="E11943" s="100"/>
      <c r="F11943" s="100"/>
      <c r="H11943" s="102"/>
      <c r="I11943" s="103"/>
      <c r="J11943" s="102"/>
      <c r="L11943" s="100"/>
      <c r="M11943" s="100"/>
      <c r="N11943" s="100"/>
    </row>
    <row r="11944" spans="2:14">
      <c r="B11944" s="98"/>
      <c r="C11944" s="98"/>
      <c r="D11944" s="100"/>
      <c r="E11944" s="100"/>
      <c r="F11944" s="100"/>
      <c r="H11944" s="102"/>
      <c r="I11944" s="103"/>
      <c r="J11944" s="102"/>
      <c r="L11944" s="100"/>
      <c r="M11944" s="100"/>
      <c r="N11944" s="100"/>
    </row>
    <row r="11945" spans="2:14">
      <c r="B11945" s="98"/>
      <c r="C11945" s="98"/>
      <c r="D11945" s="100"/>
      <c r="E11945" s="100"/>
      <c r="F11945" s="100"/>
      <c r="H11945" s="102"/>
      <c r="I11945" s="103"/>
      <c r="J11945" s="102"/>
      <c r="L11945" s="100"/>
      <c r="M11945" s="100"/>
      <c r="N11945" s="100"/>
    </row>
    <row r="11946" spans="2:14">
      <c r="B11946" s="98"/>
      <c r="C11946" s="98"/>
      <c r="D11946" s="100"/>
      <c r="E11946" s="100"/>
      <c r="F11946" s="100"/>
      <c r="H11946" s="102"/>
      <c r="I11946" s="103"/>
      <c r="J11946" s="102"/>
      <c r="L11946" s="100"/>
      <c r="M11946" s="100"/>
      <c r="N11946" s="100"/>
    </row>
    <row r="11947" spans="2:14">
      <c r="B11947" s="98"/>
      <c r="C11947" s="98"/>
      <c r="D11947" s="100"/>
      <c r="E11947" s="100"/>
      <c r="F11947" s="100"/>
      <c r="H11947" s="102"/>
      <c r="I11947" s="103"/>
      <c r="J11947" s="102"/>
      <c r="L11947" s="100"/>
      <c r="M11947" s="100"/>
      <c r="N11947" s="100"/>
    </row>
    <row r="11948" spans="2:14">
      <c r="B11948" s="98"/>
      <c r="C11948" s="98"/>
      <c r="D11948" s="100"/>
      <c r="E11948" s="100"/>
      <c r="F11948" s="100"/>
      <c r="H11948" s="102"/>
      <c r="I11948" s="103"/>
      <c r="J11948" s="102"/>
      <c r="L11948" s="100"/>
      <c r="M11948" s="100"/>
      <c r="N11948" s="100"/>
    </row>
    <row r="11949" spans="2:14">
      <c r="B11949" s="98"/>
      <c r="C11949" s="98"/>
      <c r="D11949" s="100"/>
      <c r="E11949" s="100"/>
      <c r="F11949" s="100"/>
      <c r="H11949" s="102"/>
      <c r="I11949" s="103"/>
      <c r="J11949" s="102"/>
      <c r="L11949" s="100"/>
      <c r="M11949" s="100"/>
      <c r="N11949" s="100"/>
    </row>
    <row r="11950" spans="2:14">
      <c r="B11950" s="98"/>
      <c r="C11950" s="98"/>
      <c r="D11950" s="100"/>
      <c r="E11950" s="100"/>
      <c r="F11950" s="100"/>
      <c r="H11950" s="102"/>
      <c r="I11950" s="103"/>
      <c r="J11950" s="102"/>
      <c r="L11950" s="100"/>
      <c r="M11950" s="100"/>
      <c r="N11950" s="100"/>
    </row>
    <row r="11951" spans="2:14">
      <c r="B11951" s="98"/>
      <c r="C11951" s="98"/>
      <c r="D11951" s="100"/>
      <c r="E11951" s="100"/>
      <c r="F11951" s="100"/>
      <c r="H11951" s="102"/>
      <c r="I11951" s="103"/>
      <c r="J11951" s="102"/>
      <c r="L11951" s="100"/>
      <c r="M11951" s="100"/>
      <c r="N11951" s="100"/>
    </row>
    <row r="11952" spans="2:14">
      <c r="B11952" s="98"/>
      <c r="C11952" s="98"/>
      <c r="D11952" s="100"/>
      <c r="E11952" s="100"/>
      <c r="F11952" s="100"/>
      <c r="H11952" s="102"/>
      <c r="I11952" s="103"/>
      <c r="J11952" s="102"/>
      <c r="L11952" s="100"/>
      <c r="M11952" s="100"/>
      <c r="N11952" s="100"/>
    </row>
    <row r="11953" spans="2:14">
      <c r="B11953" s="98"/>
      <c r="C11953" s="98"/>
      <c r="D11953" s="100"/>
      <c r="E11953" s="100"/>
      <c r="F11953" s="100"/>
      <c r="H11953" s="102"/>
      <c r="I11953" s="103"/>
      <c r="J11953" s="102"/>
      <c r="L11953" s="100"/>
      <c r="M11953" s="100"/>
      <c r="N11953" s="100"/>
    </row>
    <row r="11954" spans="2:14">
      <c r="B11954" s="98"/>
      <c r="C11954" s="98"/>
      <c r="D11954" s="100"/>
      <c r="E11954" s="100"/>
      <c r="F11954" s="100"/>
      <c r="H11954" s="102"/>
      <c r="I11954" s="103"/>
      <c r="J11954" s="102"/>
      <c r="L11954" s="100"/>
      <c r="M11954" s="100"/>
      <c r="N11954" s="100"/>
    </row>
    <row r="11955" spans="2:14">
      <c r="B11955" s="98"/>
      <c r="C11955" s="98"/>
      <c r="D11955" s="100"/>
      <c r="E11955" s="100"/>
      <c r="F11955" s="100"/>
      <c r="H11955" s="102"/>
      <c r="I11955" s="103"/>
      <c r="J11955" s="102"/>
      <c r="L11955" s="100"/>
      <c r="M11955" s="100"/>
      <c r="N11955" s="100"/>
    </row>
    <row r="11956" spans="2:14">
      <c r="B11956" s="98"/>
      <c r="C11956" s="98"/>
      <c r="D11956" s="100"/>
      <c r="E11956" s="100"/>
      <c r="F11956" s="100"/>
      <c r="H11956" s="102"/>
      <c r="I11956" s="103"/>
      <c r="J11956" s="102"/>
      <c r="L11956" s="100"/>
      <c r="M11956" s="100"/>
      <c r="N11956" s="100"/>
    </row>
    <row r="11957" spans="2:14">
      <c r="B11957" s="98"/>
      <c r="C11957" s="98"/>
      <c r="D11957" s="100"/>
      <c r="E11957" s="100"/>
      <c r="F11957" s="100"/>
      <c r="H11957" s="102"/>
      <c r="I11957" s="103"/>
      <c r="J11957" s="102"/>
      <c r="L11957" s="100"/>
      <c r="M11957" s="100"/>
      <c r="N11957" s="100"/>
    </row>
    <row r="11958" spans="2:14">
      <c r="B11958" s="98"/>
      <c r="C11958" s="98"/>
      <c r="D11958" s="100"/>
      <c r="E11958" s="100"/>
      <c r="F11958" s="100"/>
      <c r="H11958" s="102"/>
      <c r="I11958" s="103"/>
      <c r="J11958" s="102"/>
      <c r="L11958" s="100"/>
      <c r="M11958" s="100"/>
      <c r="N11958" s="100"/>
    </row>
    <row r="11959" spans="2:14">
      <c r="B11959" s="98"/>
      <c r="C11959" s="98"/>
      <c r="D11959" s="100"/>
      <c r="E11959" s="100"/>
      <c r="F11959" s="100"/>
      <c r="H11959" s="102"/>
      <c r="I11959" s="103"/>
      <c r="J11959" s="102"/>
      <c r="L11959" s="100"/>
      <c r="M11959" s="100"/>
      <c r="N11959" s="100"/>
    </row>
    <row r="11960" spans="2:14">
      <c r="B11960" s="98"/>
      <c r="C11960" s="98"/>
      <c r="D11960" s="100"/>
      <c r="E11960" s="100"/>
      <c r="F11960" s="100"/>
      <c r="H11960" s="102"/>
      <c r="I11960" s="103"/>
      <c r="J11960" s="102"/>
      <c r="L11960" s="100"/>
      <c r="M11960" s="100"/>
      <c r="N11960" s="100"/>
    </row>
    <row r="11961" spans="2:14">
      <c r="B11961" s="98"/>
      <c r="C11961" s="98"/>
      <c r="D11961" s="100"/>
      <c r="E11961" s="100"/>
      <c r="F11961" s="100"/>
      <c r="H11961" s="102"/>
      <c r="I11961" s="103"/>
      <c r="J11961" s="102"/>
      <c r="L11961" s="100"/>
      <c r="M11961" s="100"/>
      <c r="N11961" s="100"/>
    </row>
    <row r="11962" spans="2:14">
      <c r="B11962" s="98"/>
      <c r="C11962" s="98"/>
      <c r="D11962" s="100"/>
      <c r="E11962" s="100"/>
      <c r="F11962" s="100"/>
      <c r="H11962" s="102"/>
      <c r="I11962" s="103"/>
      <c r="J11962" s="102"/>
      <c r="L11962" s="100"/>
      <c r="M11962" s="100"/>
      <c r="N11962" s="100"/>
    </row>
    <row r="11963" spans="2:14">
      <c r="B11963" s="98"/>
      <c r="C11963" s="98"/>
      <c r="D11963" s="100"/>
      <c r="E11963" s="100"/>
      <c r="F11963" s="100"/>
      <c r="H11963" s="102"/>
      <c r="I11963" s="103"/>
      <c r="J11963" s="102"/>
      <c r="L11963" s="100"/>
      <c r="M11963" s="100"/>
      <c r="N11963" s="100"/>
    </row>
    <row r="11964" spans="2:14">
      <c r="B11964" s="98"/>
      <c r="C11964" s="98"/>
      <c r="D11964" s="100"/>
      <c r="E11964" s="100"/>
      <c r="F11964" s="100"/>
      <c r="H11964" s="102"/>
      <c r="I11964" s="103"/>
      <c r="J11964" s="102"/>
      <c r="L11964" s="100"/>
      <c r="M11964" s="100"/>
      <c r="N11964" s="100"/>
    </row>
    <row r="11965" spans="2:14">
      <c r="B11965" s="98"/>
      <c r="C11965" s="98"/>
      <c r="D11965" s="100"/>
      <c r="E11965" s="100"/>
      <c r="F11965" s="100"/>
      <c r="H11965" s="102"/>
      <c r="I11965" s="103"/>
      <c r="J11965" s="102"/>
      <c r="L11965" s="100"/>
      <c r="M11965" s="100"/>
      <c r="N11965" s="100"/>
    </row>
    <row r="11966" spans="2:14">
      <c r="B11966" s="98"/>
      <c r="C11966" s="98"/>
      <c r="D11966" s="100"/>
      <c r="E11966" s="100"/>
      <c r="F11966" s="100"/>
      <c r="H11966" s="102"/>
      <c r="I11966" s="103"/>
      <c r="J11966" s="102"/>
      <c r="L11966" s="100"/>
      <c r="M11966" s="100"/>
      <c r="N11966" s="100"/>
    </row>
    <row r="11967" spans="2:14">
      <c r="B11967" s="98"/>
      <c r="C11967" s="98"/>
      <c r="D11967" s="100"/>
      <c r="E11967" s="100"/>
      <c r="F11967" s="100"/>
      <c r="H11967" s="102"/>
      <c r="I11967" s="103"/>
      <c r="J11967" s="102"/>
      <c r="L11967" s="100"/>
      <c r="M11967" s="100"/>
      <c r="N11967" s="100"/>
    </row>
    <row r="11968" spans="2:14">
      <c r="B11968" s="98"/>
      <c r="C11968" s="98"/>
      <c r="D11968" s="100"/>
      <c r="E11968" s="100"/>
      <c r="F11968" s="100"/>
      <c r="H11968" s="102"/>
      <c r="I11968" s="103"/>
      <c r="J11968" s="102"/>
      <c r="L11968" s="100"/>
      <c r="M11968" s="100"/>
      <c r="N11968" s="100"/>
    </row>
    <row r="11969" spans="2:14">
      <c r="B11969" s="98"/>
      <c r="C11969" s="98"/>
      <c r="D11969" s="100"/>
      <c r="E11969" s="100"/>
      <c r="F11969" s="100"/>
      <c r="H11969" s="102"/>
      <c r="I11969" s="103"/>
      <c r="J11969" s="102"/>
      <c r="L11969" s="100"/>
      <c r="M11969" s="100"/>
      <c r="N11969" s="100"/>
    </row>
    <row r="11970" spans="2:14">
      <c r="B11970" s="98"/>
      <c r="C11970" s="98"/>
      <c r="D11970" s="100"/>
      <c r="E11970" s="100"/>
      <c r="F11970" s="100"/>
      <c r="H11970" s="102"/>
      <c r="I11970" s="103"/>
      <c r="J11970" s="102"/>
      <c r="L11970" s="100"/>
      <c r="M11970" s="100"/>
      <c r="N11970" s="100"/>
    </row>
    <row r="11971" spans="2:14">
      <c r="B11971" s="98"/>
      <c r="C11971" s="98"/>
      <c r="D11971" s="100"/>
      <c r="E11971" s="100"/>
      <c r="F11971" s="100"/>
      <c r="H11971" s="102"/>
      <c r="I11971" s="103"/>
      <c r="J11971" s="102"/>
      <c r="L11971" s="100"/>
      <c r="M11971" s="100"/>
      <c r="N11971" s="100"/>
    </row>
    <row r="11972" spans="2:14">
      <c r="B11972" s="98"/>
      <c r="C11972" s="98"/>
      <c r="D11972" s="100"/>
      <c r="E11972" s="100"/>
      <c r="F11972" s="100"/>
      <c r="H11972" s="102"/>
      <c r="I11972" s="103"/>
      <c r="J11972" s="102"/>
      <c r="L11972" s="100"/>
      <c r="M11972" s="100"/>
      <c r="N11972" s="100"/>
    </row>
    <row r="11973" spans="2:14">
      <c r="B11973" s="98"/>
      <c r="C11973" s="98"/>
      <c r="D11973" s="100"/>
      <c r="E11973" s="100"/>
      <c r="F11973" s="100"/>
      <c r="H11973" s="102"/>
      <c r="I11973" s="103"/>
      <c r="J11973" s="102"/>
      <c r="L11973" s="100"/>
      <c r="M11973" s="100"/>
      <c r="N11973" s="100"/>
    </row>
    <row r="11974" spans="2:14">
      <c r="B11974" s="98"/>
      <c r="C11974" s="98"/>
      <c r="D11974" s="100"/>
      <c r="E11974" s="100"/>
      <c r="F11974" s="100"/>
      <c r="H11974" s="102"/>
      <c r="I11974" s="103"/>
      <c r="J11974" s="102"/>
      <c r="L11974" s="100"/>
      <c r="M11974" s="100"/>
      <c r="N11974" s="100"/>
    </row>
    <row r="11975" spans="2:14">
      <c r="B11975" s="98"/>
      <c r="C11975" s="98"/>
      <c r="D11975" s="100"/>
      <c r="E11975" s="100"/>
      <c r="F11975" s="100"/>
      <c r="H11975" s="102"/>
      <c r="I11975" s="103"/>
      <c r="J11975" s="102"/>
      <c r="L11975" s="100"/>
      <c r="M11975" s="100"/>
      <c r="N11975" s="100"/>
    </row>
    <row r="11976" spans="2:14">
      <c r="B11976" s="98"/>
      <c r="C11976" s="98"/>
      <c r="D11976" s="100"/>
      <c r="E11976" s="100"/>
      <c r="F11976" s="100"/>
      <c r="H11976" s="102"/>
      <c r="I11976" s="103"/>
      <c r="J11976" s="102"/>
      <c r="L11976" s="100"/>
      <c r="M11976" s="100"/>
      <c r="N11976" s="100"/>
    </row>
    <row r="11977" spans="2:14">
      <c r="B11977" s="98"/>
      <c r="C11977" s="98"/>
      <c r="D11977" s="100"/>
      <c r="E11977" s="100"/>
      <c r="F11977" s="100"/>
      <c r="H11977" s="102"/>
      <c r="I11977" s="103"/>
      <c r="J11977" s="102"/>
      <c r="L11977" s="100"/>
      <c r="M11977" s="100"/>
      <c r="N11977" s="100"/>
    </row>
    <row r="11978" spans="2:14">
      <c r="B11978" s="98"/>
      <c r="C11978" s="98"/>
      <c r="D11978" s="100"/>
      <c r="E11978" s="100"/>
      <c r="F11978" s="100"/>
      <c r="H11978" s="102"/>
      <c r="I11978" s="103"/>
      <c r="J11978" s="102"/>
      <c r="L11978" s="100"/>
      <c r="M11978" s="100"/>
      <c r="N11978" s="100"/>
    </row>
    <row r="11979" spans="2:14">
      <c r="B11979" s="98"/>
      <c r="C11979" s="98"/>
      <c r="D11979" s="100"/>
      <c r="E11979" s="100"/>
      <c r="F11979" s="100"/>
      <c r="H11979" s="102"/>
      <c r="I11979" s="103"/>
      <c r="J11979" s="102"/>
      <c r="L11979" s="100"/>
      <c r="M11979" s="100"/>
      <c r="N11979" s="100"/>
    </row>
    <row r="11980" spans="2:14">
      <c r="B11980" s="98"/>
      <c r="C11980" s="98"/>
      <c r="D11980" s="100"/>
      <c r="E11980" s="100"/>
      <c r="F11980" s="100"/>
      <c r="H11980" s="102"/>
      <c r="I11980" s="103"/>
      <c r="J11980" s="102"/>
      <c r="L11980" s="100"/>
      <c r="M11980" s="100"/>
      <c r="N11980" s="100"/>
    </row>
    <row r="11981" spans="2:14">
      <c r="B11981" s="98"/>
      <c r="C11981" s="98"/>
      <c r="D11981" s="100"/>
      <c r="E11981" s="100"/>
      <c r="F11981" s="100"/>
      <c r="H11981" s="102"/>
      <c r="I11981" s="103"/>
      <c r="J11981" s="102"/>
      <c r="L11981" s="100"/>
      <c r="M11981" s="100"/>
      <c r="N11981" s="100"/>
    </row>
    <row r="11982" spans="2:14">
      <c r="B11982" s="98"/>
      <c r="C11982" s="98"/>
      <c r="D11982" s="100"/>
      <c r="E11982" s="100"/>
      <c r="F11982" s="100"/>
      <c r="H11982" s="102"/>
      <c r="I11982" s="103"/>
      <c r="J11982" s="102"/>
      <c r="L11982" s="100"/>
      <c r="M11982" s="100"/>
      <c r="N11982" s="100"/>
    </row>
    <row r="11983" spans="2:14">
      <c r="B11983" s="98"/>
      <c r="C11983" s="98"/>
      <c r="D11983" s="100"/>
      <c r="E11983" s="100"/>
      <c r="F11983" s="100"/>
      <c r="H11983" s="102"/>
      <c r="I11983" s="103"/>
      <c r="J11983" s="102"/>
      <c r="L11983" s="100"/>
      <c r="M11983" s="100"/>
      <c r="N11983" s="100"/>
    </row>
    <row r="11984" spans="2:14">
      <c r="B11984" s="98"/>
      <c r="C11984" s="98"/>
      <c r="D11984" s="100"/>
      <c r="E11984" s="100"/>
      <c r="F11984" s="100"/>
      <c r="H11984" s="102"/>
      <c r="I11984" s="103"/>
      <c r="J11984" s="102"/>
      <c r="L11984" s="100"/>
      <c r="M11984" s="100"/>
      <c r="N11984" s="100"/>
    </row>
    <row r="11985" spans="2:14">
      <c r="B11985" s="98"/>
      <c r="C11985" s="98"/>
      <c r="D11985" s="100"/>
      <c r="E11985" s="100"/>
      <c r="F11985" s="100"/>
      <c r="H11985" s="102"/>
      <c r="I11985" s="103"/>
      <c r="J11985" s="102"/>
      <c r="L11985" s="100"/>
      <c r="M11985" s="100"/>
      <c r="N11985" s="100"/>
    </row>
    <row r="11986" spans="2:14">
      <c r="B11986" s="98"/>
      <c r="C11986" s="98"/>
      <c r="D11986" s="100"/>
      <c r="E11986" s="100"/>
      <c r="F11986" s="100"/>
      <c r="H11986" s="102"/>
      <c r="I11986" s="103"/>
      <c r="J11986" s="102"/>
      <c r="L11986" s="100"/>
      <c r="M11986" s="100"/>
      <c r="N11986" s="100"/>
    </row>
    <row r="11987" spans="2:14">
      <c r="B11987" s="98"/>
      <c r="C11987" s="98"/>
      <c r="D11987" s="100"/>
      <c r="E11987" s="100"/>
      <c r="F11987" s="100"/>
      <c r="H11987" s="102"/>
      <c r="I11987" s="103"/>
      <c r="J11987" s="102"/>
      <c r="L11987" s="100"/>
      <c r="M11987" s="100"/>
      <c r="N11987" s="100"/>
    </row>
    <row r="11988" spans="2:14">
      <c r="B11988" s="98"/>
      <c r="C11988" s="98"/>
      <c r="D11988" s="100"/>
      <c r="E11988" s="100"/>
      <c r="F11988" s="100"/>
      <c r="H11988" s="102"/>
      <c r="I11988" s="103"/>
      <c r="J11988" s="102"/>
      <c r="L11988" s="100"/>
      <c r="M11988" s="100"/>
      <c r="N11988" s="100"/>
    </row>
    <row r="11989" spans="2:14">
      <c r="B11989" s="98"/>
      <c r="C11989" s="98"/>
      <c r="D11989" s="100"/>
      <c r="E11989" s="100"/>
      <c r="F11989" s="100"/>
      <c r="H11989" s="102"/>
      <c r="I11989" s="103"/>
      <c r="J11989" s="102"/>
      <c r="L11989" s="100"/>
      <c r="M11989" s="100"/>
      <c r="N11989" s="100"/>
    </row>
    <row r="11990" spans="2:14">
      <c r="B11990" s="98"/>
      <c r="C11990" s="98"/>
      <c r="D11990" s="100"/>
      <c r="E11990" s="100"/>
      <c r="F11990" s="100"/>
      <c r="H11990" s="102"/>
      <c r="I11990" s="103"/>
      <c r="J11990" s="102"/>
      <c r="L11990" s="100"/>
      <c r="M11990" s="100"/>
      <c r="N11990" s="100"/>
    </row>
    <row r="11991" spans="2:14">
      <c r="B11991" s="98"/>
      <c r="C11991" s="98"/>
      <c r="D11991" s="100"/>
      <c r="E11991" s="100"/>
      <c r="F11991" s="100"/>
      <c r="H11991" s="102"/>
      <c r="I11991" s="103"/>
      <c r="J11991" s="102"/>
      <c r="L11991" s="100"/>
      <c r="M11991" s="100"/>
      <c r="N11991" s="100"/>
    </row>
    <row r="11992" spans="2:14">
      <c r="B11992" s="98"/>
      <c r="C11992" s="98"/>
      <c r="D11992" s="100"/>
      <c r="E11992" s="100"/>
      <c r="F11992" s="100"/>
      <c r="H11992" s="102"/>
      <c r="I11992" s="103"/>
      <c r="J11992" s="102"/>
      <c r="L11992" s="100"/>
      <c r="M11992" s="100"/>
      <c r="N11992" s="100"/>
    </row>
    <row r="11993" spans="2:14">
      <c r="B11993" s="98"/>
      <c r="C11993" s="98"/>
      <c r="D11993" s="100"/>
      <c r="E11993" s="100"/>
      <c r="F11993" s="100"/>
      <c r="H11993" s="102"/>
      <c r="I11993" s="103"/>
      <c r="J11993" s="102"/>
      <c r="L11993" s="100"/>
      <c r="M11993" s="100"/>
      <c r="N11993" s="100"/>
    </row>
    <row r="11994" spans="2:14">
      <c r="B11994" s="98"/>
      <c r="C11994" s="98"/>
      <c r="D11994" s="100"/>
      <c r="E11994" s="100"/>
      <c r="F11994" s="100"/>
      <c r="H11994" s="102"/>
      <c r="I11994" s="103"/>
      <c r="J11994" s="102"/>
      <c r="L11994" s="100"/>
      <c r="M11994" s="100"/>
      <c r="N11994" s="100"/>
    </row>
    <row r="11995" spans="2:14">
      <c r="B11995" s="98"/>
      <c r="C11995" s="98"/>
      <c r="D11995" s="100"/>
      <c r="E11995" s="100"/>
      <c r="F11995" s="100"/>
      <c r="H11995" s="102"/>
      <c r="I11995" s="103"/>
      <c r="J11995" s="102"/>
      <c r="L11995" s="100"/>
      <c r="M11995" s="100"/>
      <c r="N11995" s="100"/>
    </row>
    <row r="11996" spans="2:14">
      <c r="B11996" s="98"/>
      <c r="C11996" s="98"/>
      <c r="D11996" s="100"/>
      <c r="E11996" s="100"/>
      <c r="F11996" s="100"/>
      <c r="H11996" s="102"/>
      <c r="I11996" s="103"/>
      <c r="J11996" s="102"/>
      <c r="L11996" s="100"/>
      <c r="M11996" s="100"/>
      <c r="N11996" s="100"/>
    </row>
    <row r="11997" spans="2:14">
      <c r="B11997" s="98"/>
      <c r="C11997" s="98"/>
      <c r="D11997" s="100"/>
      <c r="E11997" s="100"/>
      <c r="F11997" s="100"/>
      <c r="H11997" s="102"/>
      <c r="I11997" s="103"/>
      <c r="J11997" s="102"/>
      <c r="L11997" s="100"/>
      <c r="M11997" s="100"/>
      <c r="N11997" s="100"/>
    </row>
    <row r="11998" spans="2:14">
      <c r="B11998" s="98"/>
      <c r="C11998" s="98"/>
      <c r="D11998" s="100"/>
      <c r="E11998" s="100"/>
      <c r="F11998" s="100"/>
      <c r="H11998" s="102"/>
      <c r="I11998" s="103"/>
      <c r="J11998" s="102"/>
      <c r="L11998" s="100"/>
      <c r="M11998" s="100"/>
      <c r="N11998" s="100"/>
    </row>
    <row r="11999" spans="2:14">
      <c r="B11999" s="98"/>
      <c r="C11999" s="98"/>
      <c r="D11999" s="100"/>
      <c r="E11999" s="100"/>
      <c r="F11999" s="100"/>
      <c r="H11999" s="102"/>
      <c r="I11999" s="103"/>
      <c r="J11999" s="102"/>
      <c r="L11999" s="100"/>
      <c r="M11999" s="100"/>
      <c r="N11999" s="100"/>
    </row>
    <row r="12000" spans="2:14">
      <c r="B12000" s="98"/>
      <c r="C12000" s="98"/>
      <c r="D12000" s="100"/>
      <c r="E12000" s="100"/>
      <c r="F12000" s="100"/>
      <c r="H12000" s="102"/>
      <c r="I12000" s="103"/>
      <c r="J12000" s="102"/>
      <c r="L12000" s="100"/>
      <c r="M12000" s="100"/>
      <c r="N12000" s="100"/>
    </row>
    <row r="12001" spans="2:14">
      <c r="B12001" s="98"/>
      <c r="C12001" s="98"/>
      <c r="D12001" s="100"/>
      <c r="E12001" s="100"/>
      <c r="F12001" s="100"/>
      <c r="H12001" s="102"/>
      <c r="I12001" s="103"/>
      <c r="J12001" s="102"/>
      <c r="L12001" s="100"/>
      <c r="M12001" s="100"/>
      <c r="N12001" s="100"/>
    </row>
    <row r="12002" spans="2:14">
      <c r="B12002" s="98"/>
      <c r="C12002" s="98"/>
      <c r="D12002" s="100"/>
      <c r="E12002" s="100"/>
      <c r="F12002" s="100"/>
      <c r="H12002" s="102"/>
      <c r="I12002" s="103"/>
      <c r="J12002" s="102"/>
      <c r="L12002" s="100"/>
      <c r="M12002" s="100"/>
      <c r="N12002" s="100"/>
    </row>
    <row r="12003" spans="2:14">
      <c r="B12003" s="98"/>
      <c r="C12003" s="98"/>
      <c r="D12003" s="100"/>
      <c r="E12003" s="100"/>
      <c r="F12003" s="100"/>
      <c r="H12003" s="102"/>
      <c r="I12003" s="103"/>
      <c r="J12003" s="102"/>
      <c r="L12003" s="100"/>
      <c r="M12003" s="100"/>
      <c r="N12003" s="100"/>
    </row>
    <row r="12004" spans="2:14">
      <c r="B12004" s="98"/>
      <c r="C12004" s="98"/>
      <c r="D12004" s="100"/>
      <c r="E12004" s="100"/>
      <c r="F12004" s="100"/>
      <c r="H12004" s="102"/>
      <c r="I12004" s="103"/>
      <c r="J12004" s="102"/>
      <c r="L12004" s="100"/>
      <c r="M12004" s="100"/>
      <c r="N12004" s="100"/>
    </row>
    <row r="12005" spans="2:14">
      <c r="B12005" s="98"/>
      <c r="C12005" s="98"/>
      <c r="D12005" s="100"/>
      <c r="E12005" s="100"/>
      <c r="F12005" s="100"/>
      <c r="H12005" s="102"/>
      <c r="I12005" s="103"/>
      <c r="J12005" s="102"/>
      <c r="L12005" s="100"/>
      <c r="M12005" s="100"/>
      <c r="N12005" s="100"/>
    </row>
    <row r="12006" spans="2:14">
      <c r="B12006" s="98"/>
      <c r="C12006" s="98"/>
      <c r="D12006" s="100"/>
      <c r="E12006" s="100"/>
      <c r="F12006" s="100"/>
      <c r="H12006" s="102"/>
      <c r="I12006" s="103"/>
      <c r="J12006" s="102"/>
      <c r="L12006" s="100"/>
      <c r="M12006" s="100"/>
      <c r="N12006" s="100"/>
    </row>
    <row r="12007" spans="2:14">
      <c r="B12007" s="98"/>
      <c r="C12007" s="98"/>
      <c r="D12007" s="100"/>
      <c r="E12007" s="100"/>
      <c r="F12007" s="100"/>
      <c r="H12007" s="102"/>
      <c r="I12007" s="103"/>
      <c r="J12007" s="102"/>
      <c r="L12007" s="100"/>
      <c r="M12007" s="100"/>
      <c r="N12007" s="100"/>
    </row>
    <row r="12008" spans="2:14">
      <c r="B12008" s="98"/>
      <c r="C12008" s="98"/>
      <c r="D12008" s="100"/>
      <c r="E12008" s="100"/>
      <c r="F12008" s="100"/>
      <c r="H12008" s="102"/>
      <c r="I12008" s="103"/>
      <c r="J12008" s="102"/>
      <c r="L12008" s="100"/>
      <c r="M12008" s="100"/>
      <c r="N12008" s="100"/>
    </row>
    <row r="12009" spans="2:14">
      <c r="B12009" s="98"/>
      <c r="C12009" s="98"/>
      <c r="D12009" s="100"/>
      <c r="E12009" s="100"/>
      <c r="F12009" s="100"/>
      <c r="H12009" s="102"/>
      <c r="I12009" s="103"/>
      <c r="J12009" s="102"/>
      <c r="L12009" s="100"/>
      <c r="M12009" s="100"/>
      <c r="N12009" s="100"/>
    </row>
    <row r="12010" spans="2:14">
      <c r="B12010" s="98"/>
      <c r="C12010" s="98"/>
      <c r="D12010" s="100"/>
      <c r="E12010" s="100"/>
      <c r="F12010" s="100"/>
      <c r="H12010" s="102"/>
      <c r="I12010" s="103"/>
      <c r="J12010" s="102"/>
      <c r="L12010" s="100"/>
      <c r="M12010" s="100"/>
      <c r="N12010" s="100"/>
    </row>
    <row r="12011" spans="2:14">
      <c r="B12011" s="98"/>
      <c r="C12011" s="98"/>
      <c r="D12011" s="100"/>
      <c r="E12011" s="100"/>
      <c r="F12011" s="100"/>
      <c r="H12011" s="102"/>
      <c r="I12011" s="103"/>
      <c r="J12011" s="102"/>
      <c r="L12011" s="100"/>
      <c r="M12011" s="100"/>
      <c r="N12011" s="100"/>
    </row>
    <row r="12012" spans="2:14">
      <c r="B12012" s="98"/>
      <c r="C12012" s="98"/>
      <c r="D12012" s="100"/>
      <c r="E12012" s="100"/>
      <c r="F12012" s="100"/>
      <c r="H12012" s="102"/>
      <c r="I12012" s="103"/>
      <c r="J12012" s="102"/>
      <c r="L12012" s="100"/>
      <c r="M12012" s="100"/>
      <c r="N12012" s="100"/>
    </row>
    <row r="12013" spans="2:14">
      <c r="B12013" s="98"/>
      <c r="C12013" s="98"/>
      <c r="D12013" s="100"/>
      <c r="E12013" s="100"/>
      <c r="F12013" s="100"/>
      <c r="H12013" s="102"/>
      <c r="I12013" s="103"/>
      <c r="J12013" s="102"/>
      <c r="L12013" s="100"/>
      <c r="M12013" s="100"/>
      <c r="N12013" s="100"/>
    </row>
    <row r="12014" spans="2:14">
      <c r="B12014" s="98"/>
      <c r="C12014" s="98"/>
      <c r="D12014" s="100"/>
      <c r="E12014" s="100"/>
      <c r="F12014" s="100"/>
      <c r="H12014" s="102"/>
      <c r="I12014" s="103"/>
      <c r="J12014" s="102"/>
      <c r="L12014" s="100"/>
      <c r="M12014" s="100"/>
      <c r="N12014" s="100"/>
    </row>
    <row r="12015" spans="2:14">
      <c r="B12015" s="98"/>
      <c r="C12015" s="98"/>
      <c r="D12015" s="100"/>
      <c r="E12015" s="100"/>
      <c r="F12015" s="100"/>
      <c r="H12015" s="102"/>
      <c r="I12015" s="103"/>
      <c r="J12015" s="102"/>
      <c r="L12015" s="100"/>
      <c r="M12015" s="100"/>
      <c r="N12015" s="100"/>
    </row>
    <row r="12016" spans="2:14">
      <c r="B12016" s="98"/>
      <c r="C12016" s="98"/>
      <c r="D12016" s="100"/>
      <c r="E12016" s="100"/>
      <c r="F12016" s="100"/>
      <c r="H12016" s="102"/>
      <c r="I12016" s="103"/>
      <c r="J12016" s="102"/>
      <c r="L12016" s="100"/>
      <c r="M12016" s="100"/>
      <c r="N12016" s="100"/>
    </row>
    <row r="12017" spans="2:14">
      <c r="B12017" s="98"/>
      <c r="C12017" s="98"/>
      <c r="D12017" s="100"/>
      <c r="E12017" s="100"/>
      <c r="F12017" s="100"/>
      <c r="H12017" s="102"/>
      <c r="I12017" s="103"/>
      <c r="J12017" s="102"/>
      <c r="L12017" s="100"/>
      <c r="M12017" s="100"/>
      <c r="N12017" s="100"/>
    </row>
    <row r="12018" spans="2:14">
      <c r="B12018" s="98"/>
      <c r="C12018" s="98"/>
      <c r="D12018" s="100"/>
      <c r="E12018" s="100"/>
      <c r="F12018" s="100"/>
      <c r="H12018" s="102"/>
      <c r="I12018" s="103"/>
      <c r="J12018" s="102"/>
      <c r="L12018" s="100"/>
      <c r="M12018" s="100"/>
      <c r="N12018" s="100"/>
    </row>
    <row r="12019" spans="2:14">
      <c r="B12019" s="98"/>
      <c r="C12019" s="98"/>
      <c r="D12019" s="100"/>
      <c r="E12019" s="100"/>
      <c r="F12019" s="100"/>
      <c r="H12019" s="102"/>
      <c r="I12019" s="103"/>
      <c r="J12019" s="102"/>
      <c r="L12019" s="100"/>
      <c r="M12019" s="100"/>
      <c r="N12019" s="100"/>
    </row>
    <row r="12020" spans="2:14">
      <c r="B12020" s="98"/>
      <c r="C12020" s="98"/>
      <c r="D12020" s="100"/>
      <c r="E12020" s="100"/>
      <c r="F12020" s="100"/>
      <c r="H12020" s="102"/>
      <c r="I12020" s="103"/>
      <c r="J12020" s="102"/>
      <c r="L12020" s="100"/>
      <c r="M12020" s="100"/>
      <c r="N12020" s="100"/>
    </row>
    <row r="12021" spans="2:14">
      <c r="B12021" s="98"/>
      <c r="C12021" s="98"/>
      <c r="D12021" s="100"/>
      <c r="E12021" s="100"/>
      <c r="F12021" s="100"/>
      <c r="H12021" s="102"/>
      <c r="I12021" s="103"/>
      <c r="J12021" s="102"/>
      <c r="L12021" s="100"/>
      <c r="M12021" s="100"/>
      <c r="N12021" s="100"/>
    </row>
    <row r="12022" spans="2:14">
      <c r="B12022" s="98"/>
      <c r="C12022" s="98"/>
      <c r="D12022" s="100"/>
      <c r="E12022" s="100"/>
      <c r="F12022" s="100"/>
      <c r="H12022" s="102"/>
      <c r="I12022" s="103"/>
      <c r="J12022" s="102"/>
      <c r="L12022" s="100"/>
      <c r="M12022" s="100"/>
      <c r="N12022" s="100"/>
    </row>
    <row r="12023" spans="2:14">
      <c r="B12023" s="98"/>
      <c r="C12023" s="98"/>
      <c r="D12023" s="100"/>
      <c r="E12023" s="100"/>
      <c r="F12023" s="100"/>
      <c r="H12023" s="102"/>
      <c r="I12023" s="103"/>
      <c r="J12023" s="102"/>
      <c r="L12023" s="100"/>
      <c r="M12023" s="100"/>
      <c r="N12023" s="100"/>
    </row>
    <row r="12024" spans="2:14">
      <c r="B12024" s="98"/>
      <c r="C12024" s="98"/>
      <c r="D12024" s="100"/>
      <c r="E12024" s="100"/>
      <c r="F12024" s="100"/>
      <c r="H12024" s="102"/>
      <c r="I12024" s="103"/>
      <c r="J12024" s="102"/>
      <c r="L12024" s="100"/>
      <c r="M12024" s="100"/>
      <c r="N12024" s="100"/>
    </row>
    <row r="12025" spans="2:14">
      <c r="B12025" s="98"/>
      <c r="C12025" s="98"/>
      <c r="D12025" s="100"/>
      <c r="E12025" s="100"/>
      <c r="F12025" s="100"/>
      <c r="H12025" s="102"/>
      <c r="I12025" s="103"/>
      <c r="J12025" s="102"/>
      <c r="L12025" s="100"/>
      <c r="M12025" s="100"/>
      <c r="N12025" s="100"/>
    </row>
    <row r="12026" spans="2:14">
      <c r="B12026" s="98"/>
      <c r="C12026" s="98"/>
      <c r="D12026" s="100"/>
      <c r="E12026" s="100"/>
      <c r="F12026" s="100"/>
      <c r="H12026" s="102"/>
      <c r="I12026" s="103"/>
      <c r="J12026" s="102"/>
      <c r="L12026" s="100"/>
      <c r="M12026" s="100"/>
      <c r="N12026" s="100"/>
    </row>
    <row r="12027" spans="2:14">
      <c r="B12027" s="98"/>
      <c r="C12027" s="98"/>
      <c r="D12027" s="100"/>
      <c r="E12027" s="100"/>
      <c r="F12027" s="100"/>
      <c r="H12027" s="102"/>
      <c r="I12027" s="103"/>
      <c r="J12027" s="102"/>
      <c r="L12027" s="100"/>
      <c r="M12027" s="100"/>
      <c r="N12027" s="100"/>
    </row>
    <row r="12028" spans="2:14">
      <c r="B12028" s="98"/>
      <c r="C12028" s="98"/>
      <c r="D12028" s="100"/>
      <c r="E12028" s="100"/>
      <c r="F12028" s="100"/>
      <c r="H12028" s="102"/>
      <c r="I12028" s="103"/>
      <c r="J12028" s="102"/>
      <c r="L12028" s="100"/>
      <c r="M12028" s="100"/>
      <c r="N12028" s="100"/>
    </row>
    <row r="12029" spans="2:14">
      <c r="B12029" s="98"/>
      <c r="C12029" s="98"/>
      <c r="D12029" s="100"/>
      <c r="E12029" s="100"/>
      <c r="F12029" s="100"/>
      <c r="H12029" s="102"/>
      <c r="I12029" s="103"/>
      <c r="J12029" s="102"/>
      <c r="L12029" s="100"/>
      <c r="M12029" s="100"/>
      <c r="N12029" s="100"/>
    </row>
    <row r="12030" spans="2:14">
      <c r="B12030" s="98"/>
      <c r="C12030" s="98"/>
      <c r="D12030" s="100"/>
      <c r="E12030" s="100"/>
      <c r="F12030" s="100"/>
      <c r="H12030" s="102"/>
      <c r="I12030" s="103"/>
      <c r="J12030" s="102"/>
      <c r="L12030" s="100"/>
      <c r="M12030" s="100"/>
      <c r="N12030" s="100"/>
    </row>
    <row r="12031" spans="2:14">
      <c r="B12031" s="98"/>
      <c r="C12031" s="98"/>
      <c r="D12031" s="100"/>
      <c r="E12031" s="100"/>
      <c r="F12031" s="100"/>
      <c r="H12031" s="102"/>
      <c r="I12031" s="103"/>
      <c r="J12031" s="102"/>
      <c r="L12031" s="100"/>
      <c r="M12031" s="100"/>
      <c r="N12031" s="100"/>
    </row>
    <row r="12032" spans="2:14">
      <c r="B12032" s="98"/>
      <c r="C12032" s="98"/>
      <c r="D12032" s="100"/>
      <c r="E12032" s="100"/>
      <c r="F12032" s="100"/>
      <c r="H12032" s="102"/>
      <c r="I12032" s="103"/>
      <c r="J12032" s="102"/>
      <c r="L12032" s="100"/>
      <c r="M12032" s="100"/>
      <c r="N12032" s="100"/>
    </row>
    <row r="12033" spans="2:14">
      <c r="B12033" s="98"/>
      <c r="C12033" s="98"/>
      <c r="D12033" s="100"/>
      <c r="E12033" s="100"/>
      <c r="F12033" s="100"/>
      <c r="H12033" s="102"/>
      <c r="I12033" s="103"/>
      <c r="J12033" s="102"/>
      <c r="L12033" s="100"/>
      <c r="M12033" s="100"/>
      <c r="N12033" s="100"/>
    </row>
    <row r="12034" spans="2:14">
      <c r="B12034" s="98"/>
      <c r="C12034" s="98"/>
      <c r="D12034" s="100"/>
      <c r="E12034" s="100"/>
      <c r="F12034" s="100"/>
      <c r="H12034" s="102"/>
      <c r="I12034" s="103"/>
      <c r="J12034" s="102"/>
      <c r="L12034" s="100"/>
      <c r="M12034" s="100"/>
      <c r="N12034" s="100"/>
    </row>
    <row r="12035" spans="2:14">
      <c r="B12035" s="98"/>
      <c r="C12035" s="98"/>
      <c r="D12035" s="100"/>
      <c r="E12035" s="100"/>
      <c r="F12035" s="100"/>
      <c r="H12035" s="102"/>
      <c r="I12035" s="103"/>
      <c r="J12035" s="102"/>
      <c r="L12035" s="100"/>
      <c r="M12035" s="100"/>
      <c r="N12035" s="100"/>
    </row>
    <row r="12036" spans="2:14">
      <c r="B12036" s="98"/>
      <c r="C12036" s="98"/>
      <c r="D12036" s="100"/>
      <c r="E12036" s="100"/>
      <c r="F12036" s="100"/>
      <c r="H12036" s="102"/>
      <c r="I12036" s="103"/>
      <c r="J12036" s="102"/>
      <c r="L12036" s="100"/>
      <c r="M12036" s="100"/>
      <c r="N12036" s="100"/>
    </row>
    <row r="12037" spans="2:14">
      <c r="B12037" s="98"/>
      <c r="C12037" s="98"/>
      <c r="D12037" s="100"/>
      <c r="E12037" s="100"/>
      <c r="F12037" s="100"/>
      <c r="H12037" s="102"/>
      <c r="I12037" s="103"/>
      <c r="J12037" s="102"/>
      <c r="L12037" s="100"/>
      <c r="M12037" s="100"/>
      <c r="N12037" s="100"/>
    </row>
    <row r="12038" spans="2:14">
      <c r="B12038" s="98"/>
      <c r="C12038" s="98"/>
      <c r="D12038" s="100"/>
      <c r="E12038" s="100"/>
      <c r="F12038" s="100"/>
      <c r="H12038" s="102"/>
      <c r="I12038" s="103"/>
      <c r="J12038" s="102"/>
      <c r="L12038" s="100"/>
      <c r="M12038" s="100"/>
      <c r="N12038" s="100"/>
    </row>
    <row r="12039" spans="2:14">
      <c r="B12039" s="98"/>
      <c r="C12039" s="98"/>
      <c r="D12039" s="100"/>
      <c r="E12039" s="100"/>
      <c r="F12039" s="100"/>
      <c r="H12039" s="102"/>
      <c r="I12039" s="103"/>
      <c r="J12039" s="102"/>
      <c r="L12039" s="100"/>
      <c r="M12039" s="100"/>
      <c r="N12039" s="100"/>
    </row>
    <row r="12040" spans="2:14">
      <c r="B12040" s="98"/>
      <c r="C12040" s="98"/>
      <c r="D12040" s="100"/>
      <c r="E12040" s="100"/>
      <c r="F12040" s="100"/>
      <c r="H12040" s="102"/>
      <c r="I12040" s="103"/>
      <c r="J12040" s="102"/>
      <c r="L12040" s="100"/>
      <c r="M12040" s="100"/>
      <c r="N12040" s="100"/>
    </row>
    <row r="12041" spans="2:14">
      <c r="B12041" s="98"/>
      <c r="C12041" s="98"/>
      <c r="D12041" s="100"/>
      <c r="E12041" s="100"/>
      <c r="F12041" s="100"/>
      <c r="H12041" s="102"/>
      <c r="I12041" s="103"/>
      <c r="J12041" s="102"/>
      <c r="L12041" s="100"/>
      <c r="M12041" s="100"/>
      <c r="N12041" s="100"/>
    </row>
    <row r="12042" spans="2:14">
      <c r="B12042" s="98"/>
      <c r="C12042" s="98"/>
      <c r="D12042" s="100"/>
      <c r="E12042" s="100"/>
      <c r="F12042" s="100"/>
      <c r="H12042" s="102"/>
      <c r="I12042" s="103"/>
      <c r="J12042" s="102"/>
      <c r="L12042" s="100"/>
      <c r="M12042" s="100"/>
      <c r="N12042" s="100"/>
    </row>
    <row r="12043" spans="2:14">
      <c r="B12043" s="98"/>
      <c r="C12043" s="98"/>
      <c r="D12043" s="100"/>
      <c r="E12043" s="100"/>
      <c r="F12043" s="100"/>
      <c r="H12043" s="102"/>
      <c r="I12043" s="103"/>
      <c r="J12043" s="102"/>
      <c r="L12043" s="100"/>
      <c r="M12043" s="100"/>
      <c r="N12043" s="100"/>
    </row>
    <row r="12044" spans="2:14">
      <c r="B12044" s="98"/>
      <c r="C12044" s="98"/>
      <c r="D12044" s="100"/>
      <c r="E12044" s="100"/>
      <c r="F12044" s="100"/>
      <c r="H12044" s="102"/>
      <c r="I12044" s="103"/>
      <c r="J12044" s="102"/>
      <c r="L12044" s="100"/>
      <c r="M12044" s="100"/>
      <c r="N12044" s="100"/>
    </row>
    <row r="12045" spans="2:14">
      <c r="B12045" s="98"/>
      <c r="C12045" s="98"/>
      <c r="D12045" s="100"/>
      <c r="E12045" s="100"/>
      <c r="F12045" s="100"/>
      <c r="H12045" s="102"/>
      <c r="I12045" s="103"/>
      <c r="J12045" s="102"/>
      <c r="L12045" s="100"/>
      <c r="M12045" s="100"/>
      <c r="N12045" s="100"/>
    </row>
    <row r="12046" spans="2:14">
      <c r="B12046" s="98"/>
      <c r="C12046" s="98"/>
      <c r="D12046" s="100"/>
      <c r="E12046" s="100"/>
      <c r="F12046" s="100"/>
      <c r="H12046" s="102"/>
      <c r="I12046" s="103"/>
      <c r="J12046" s="102"/>
      <c r="L12046" s="100"/>
      <c r="M12046" s="100"/>
      <c r="N12046" s="100"/>
    </row>
    <row r="12047" spans="2:14">
      <c r="B12047" s="98"/>
      <c r="C12047" s="98"/>
      <c r="D12047" s="100"/>
      <c r="E12047" s="100"/>
      <c r="F12047" s="100"/>
      <c r="H12047" s="102"/>
      <c r="I12047" s="103"/>
      <c r="J12047" s="102"/>
      <c r="L12047" s="100"/>
      <c r="M12047" s="100"/>
      <c r="N12047" s="100"/>
    </row>
    <row r="12048" spans="2:14">
      <c r="B12048" s="98"/>
      <c r="C12048" s="98"/>
      <c r="D12048" s="100"/>
      <c r="E12048" s="100"/>
      <c r="F12048" s="100"/>
      <c r="H12048" s="102"/>
      <c r="I12048" s="103"/>
      <c r="J12048" s="102"/>
      <c r="L12048" s="100"/>
      <c r="M12048" s="100"/>
      <c r="N12048" s="100"/>
    </row>
    <row r="12049" spans="2:14">
      <c r="B12049" s="98"/>
      <c r="C12049" s="98"/>
      <c r="D12049" s="100"/>
      <c r="E12049" s="100"/>
      <c r="F12049" s="100"/>
      <c r="H12049" s="102"/>
      <c r="I12049" s="103"/>
      <c r="J12049" s="102"/>
      <c r="L12049" s="100"/>
      <c r="M12049" s="100"/>
      <c r="N12049" s="100"/>
    </row>
    <row r="12050" spans="2:14">
      <c r="B12050" s="98"/>
      <c r="C12050" s="98"/>
      <c r="D12050" s="100"/>
      <c r="E12050" s="100"/>
      <c r="F12050" s="100"/>
      <c r="H12050" s="102"/>
      <c r="I12050" s="103"/>
      <c r="J12050" s="102"/>
      <c r="L12050" s="100"/>
      <c r="M12050" s="100"/>
      <c r="N12050" s="100"/>
    </row>
    <row r="12051" spans="2:14">
      <c r="B12051" s="98"/>
      <c r="C12051" s="98"/>
      <c r="D12051" s="100"/>
      <c r="E12051" s="100"/>
      <c r="F12051" s="100"/>
      <c r="H12051" s="102"/>
      <c r="I12051" s="103"/>
      <c r="J12051" s="102"/>
      <c r="L12051" s="100"/>
      <c r="M12051" s="100"/>
      <c r="N12051" s="100"/>
    </row>
    <row r="12052" spans="2:14">
      <c r="B12052" s="98"/>
      <c r="C12052" s="98"/>
      <c r="D12052" s="100"/>
      <c r="E12052" s="100"/>
      <c r="F12052" s="100"/>
      <c r="H12052" s="102"/>
      <c r="I12052" s="103"/>
      <c r="J12052" s="102"/>
      <c r="L12052" s="100"/>
      <c r="M12052" s="100"/>
      <c r="N12052" s="100"/>
    </row>
    <row r="12053" spans="2:14">
      <c r="B12053" s="98"/>
      <c r="C12053" s="98"/>
      <c r="D12053" s="100"/>
      <c r="E12053" s="100"/>
      <c r="F12053" s="100"/>
      <c r="H12053" s="102"/>
      <c r="I12053" s="103"/>
      <c r="J12053" s="102"/>
      <c r="L12053" s="100"/>
      <c r="M12053" s="100"/>
      <c r="N12053" s="100"/>
    </row>
    <row r="12054" spans="2:14">
      <c r="B12054" s="98"/>
      <c r="C12054" s="98"/>
      <c r="D12054" s="100"/>
      <c r="E12054" s="100"/>
      <c r="F12054" s="100"/>
      <c r="H12054" s="102"/>
      <c r="I12054" s="103"/>
      <c r="J12054" s="102"/>
      <c r="L12054" s="100"/>
      <c r="M12054" s="100"/>
      <c r="N12054" s="100"/>
    </row>
    <row r="12055" spans="2:14">
      <c r="B12055" s="98"/>
      <c r="C12055" s="98"/>
      <c r="D12055" s="100"/>
      <c r="E12055" s="100"/>
      <c r="F12055" s="100"/>
      <c r="H12055" s="102"/>
      <c r="I12055" s="103"/>
      <c r="J12055" s="102"/>
      <c r="L12055" s="100"/>
      <c r="M12055" s="100"/>
      <c r="N12055" s="100"/>
    </row>
    <row r="12056" spans="2:14">
      <c r="B12056" s="98"/>
      <c r="C12056" s="98"/>
      <c r="D12056" s="100"/>
      <c r="E12056" s="100"/>
      <c r="F12056" s="100"/>
      <c r="H12056" s="102"/>
      <c r="I12056" s="103"/>
      <c r="J12056" s="102"/>
      <c r="L12056" s="100"/>
      <c r="M12056" s="100"/>
      <c r="N12056" s="100"/>
    </row>
    <row r="12057" spans="2:14">
      <c r="B12057" s="98"/>
      <c r="C12057" s="98"/>
      <c r="D12057" s="100"/>
      <c r="E12057" s="100"/>
      <c r="F12057" s="100"/>
      <c r="H12057" s="102"/>
      <c r="I12057" s="103"/>
      <c r="J12057" s="102"/>
      <c r="L12057" s="100"/>
      <c r="M12057" s="100"/>
      <c r="N12057" s="100"/>
    </row>
    <row r="12058" spans="2:14">
      <c r="B12058" s="98"/>
      <c r="C12058" s="98"/>
      <c r="D12058" s="100"/>
      <c r="E12058" s="100"/>
      <c r="F12058" s="100"/>
      <c r="H12058" s="102"/>
      <c r="I12058" s="103"/>
      <c r="J12058" s="102"/>
      <c r="L12058" s="100"/>
      <c r="M12058" s="100"/>
      <c r="N12058" s="100"/>
    </row>
    <row r="12059" spans="2:14">
      <c r="B12059" s="98"/>
      <c r="C12059" s="98"/>
      <c r="D12059" s="100"/>
      <c r="E12059" s="100"/>
      <c r="F12059" s="100"/>
      <c r="H12059" s="102"/>
      <c r="I12059" s="103"/>
      <c r="J12059" s="102"/>
      <c r="L12059" s="100"/>
      <c r="M12059" s="100"/>
      <c r="N12059" s="100"/>
    </row>
    <row r="12060" spans="2:14">
      <c r="B12060" s="98"/>
      <c r="C12060" s="98"/>
      <c r="D12060" s="100"/>
      <c r="E12060" s="100"/>
      <c r="F12060" s="100"/>
      <c r="H12060" s="102"/>
      <c r="I12060" s="103"/>
      <c r="J12060" s="102"/>
      <c r="L12060" s="100"/>
      <c r="M12060" s="100"/>
      <c r="N12060" s="100"/>
    </row>
    <row r="12061" spans="2:14">
      <c r="B12061" s="98"/>
      <c r="C12061" s="98"/>
      <c r="D12061" s="100"/>
      <c r="E12061" s="100"/>
      <c r="F12061" s="100"/>
      <c r="H12061" s="102"/>
      <c r="I12061" s="103"/>
      <c r="J12061" s="102"/>
      <c r="L12061" s="100"/>
      <c r="M12061" s="100"/>
      <c r="N12061" s="100"/>
    </row>
    <row r="12062" spans="2:14">
      <c r="B12062" s="98"/>
      <c r="C12062" s="98"/>
      <c r="D12062" s="100"/>
      <c r="E12062" s="100"/>
      <c r="F12062" s="100"/>
      <c r="H12062" s="102"/>
      <c r="I12062" s="103"/>
      <c r="J12062" s="102"/>
      <c r="L12062" s="100"/>
      <c r="M12062" s="100"/>
      <c r="N12062" s="100"/>
    </row>
    <row r="12063" spans="2:14">
      <c r="B12063" s="98"/>
      <c r="C12063" s="98"/>
      <c r="D12063" s="100"/>
      <c r="E12063" s="100"/>
      <c r="F12063" s="100"/>
      <c r="H12063" s="102"/>
      <c r="I12063" s="103"/>
      <c r="J12063" s="102"/>
      <c r="L12063" s="100"/>
      <c r="M12063" s="100"/>
      <c r="N12063" s="100"/>
    </row>
    <row r="12064" spans="2:14">
      <c r="B12064" s="98"/>
      <c r="C12064" s="98"/>
      <c r="D12064" s="100"/>
      <c r="E12064" s="100"/>
      <c r="F12064" s="100"/>
      <c r="H12064" s="102"/>
      <c r="I12064" s="103"/>
      <c r="J12064" s="102"/>
      <c r="L12064" s="100"/>
      <c r="M12064" s="100"/>
      <c r="N12064" s="100"/>
    </row>
    <row r="12065" spans="2:14">
      <c r="B12065" s="98"/>
      <c r="C12065" s="98"/>
      <c r="D12065" s="100"/>
      <c r="E12065" s="100"/>
      <c r="F12065" s="100"/>
      <c r="H12065" s="102"/>
      <c r="I12065" s="103"/>
      <c r="J12065" s="102"/>
      <c r="L12065" s="100"/>
      <c r="M12065" s="100"/>
      <c r="N12065" s="100"/>
    </row>
    <row r="12066" spans="2:14">
      <c r="B12066" s="98"/>
      <c r="C12066" s="98"/>
      <c r="D12066" s="100"/>
      <c r="E12066" s="100"/>
      <c r="F12066" s="100"/>
      <c r="H12066" s="102"/>
      <c r="I12066" s="103"/>
      <c r="J12066" s="102"/>
      <c r="L12066" s="100"/>
      <c r="M12066" s="100"/>
      <c r="N12066" s="100"/>
    </row>
    <row r="12067" spans="2:14">
      <c r="B12067" s="98"/>
      <c r="C12067" s="98"/>
      <c r="D12067" s="100"/>
      <c r="E12067" s="100"/>
      <c r="F12067" s="100"/>
      <c r="H12067" s="102"/>
      <c r="I12067" s="103"/>
      <c r="J12067" s="102"/>
      <c r="L12067" s="100"/>
      <c r="M12067" s="100"/>
      <c r="N12067" s="100"/>
    </row>
    <row r="12068" spans="2:14">
      <c r="B12068" s="98"/>
      <c r="C12068" s="98"/>
      <c r="D12068" s="100"/>
      <c r="E12068" s="100"/>
      <c r="F12068" s="100"/>
      <c r="H12068" s="102"/>
      <c r="I12068" s="103"/>
      <c r="J12068" s="102"/>
      <c r="L12068" s="100"/>
      <c r="M12068" s="100"/>
      <c r="N12068" s="100"/>
    </row>
    <row r="12069" spans="2:14">
      <c r="B12069" s="98"/>
      <c r="C12069" s="98"/>
      <c r="D12069" s="100"/>
      <c r="E12069" s="100"/>
      <c r="F12069" s="100"/>
      <c r="H12069" s="102"/>
      <c r="I12069" s="103"/>
      <c r="J12069" s="102"/>
      <c r="L12069" s="100"/>
      <c r="M12069" s="100"/>
      <c r="N12069" s="100"/>
    </row>
    <row r="12070" spans="2:14">
      <c r="B12070" s="98"/>
      <c r="C12070" s="98"/>
      <c r="D12070" s="100"/>
      <c r="E12070" s="100"/>
      <c r="F12070" s="100"/>
      <c r="H12070" s="102"/>
      <c r="I12070" s="103"/>
      <c r="J12070" s="102"/>
      <c r="L12070" s="100"/>
      <c r="M12070" s="100"/>
      <c r="N12070" s="100"/>
    </row>
    <row r="12071" spans="2:14">
      <c r="B12071" s="98"/>
      <c r="C12071" s="98"/>
      <c r="D12071" s="100"/>
      <c r="E12071" s="100"/>
      <c r="F12071" s="100"/>
      <c r="H12071" s="102"/>
      <c r="I12071" s="103"/>
      <c r="J12071" s="102"/>
      <c r="L12071" s="100"/>
      <c r="M12071" s="100"/>
      <c r="N12071" s="100"/>
    </row>
    <row r="12072" spans="2:14">
      <c r="B12072" s="98"/>
      <c r="C12072" s="98"/>
      <c r="D12072" s="100"/>
      <c r="E12072" s="100"/>
      <c r="F12072" s="100"/>
      <c r="H12072" s="102"/>
      <c r="I12072" s="103"/>
      <c r="J12072" s="102"/>
      <c r="L12072" s="100"/>
      <c r="M12072" s="100"/>
      <c r="N12072" s="100"/>
    </row>
    <row r="12073" spans="2:14">
      <c r="B12073" s="98"/>
      <c r="C12073" s="98"/>
      <c r="D12073" s="100"/>
      <c r="E12073" s="100"/>
      <c r="F12073" s="100"/>
      <c r="H12073" s="102"/>
      <c r="I12073" s="103"/>
      <c r="J12073" s="102"/>
      <c r="L12073" s="100"/>
      <c r="M12073" s="100"/>
      <c r="N12073" s="100"/>
    </row>
    <row r="12074" spans="2:14">
      <c r="B12074" s="98"/>
      <c r="C12074" s="98"/>
      <c r="D12074" s="100"/>
      <c r="E12074" s="100"/>
      <c r="F12074" s="100"/>
      <c r="H12074" s="102"/>
      <c r="I12074" s="103"/>
      <c r="J12074" s="102"/>
      <c r="L12074" s="100"/>
      <c r="M12074" s="100"/>
      <c r="N12074" s="100"/>
    </row>
    <row r="12075" spans="2:14">
      <c r="B12075" s="98"/>
      <c r="C12075" s="98"/>
      <c r="D12075" s="100"/>
      <c r="E12075" s="100"/>
      <c r="F12075" s="100"/>
      <c r="H12075" s="102"/>
      <c r="I12075" s="103"/>
      <c r="J12075" s="102"/>
      <c r="L12075" s="100"/>
      <c r="M12075" s="100"/>
      <c r="N12075" s="100"/>
    </row>
    <row r="12076" spans="2:14">
      <c r="B12076" s="98"/>
      <c r="C12076" s="98"/>
      <c r="D12076" s="100"/>
      <c r="E12076" s="100"/>
      <c r="F12076" s="100"/>
      <c r="H12076" s="102"/>
      <c r="I12076" s="103"/>
      <c r="J12076" s="102"/>
      <c r="L12076" s="100"/>
      <c r="M12076" s="100"/>
      <c r="N12076" s="100"/>
    </row>
    <row r="12077" spans="2:14">
      <c r="B12077" s="98"/>
      <c r="C12077" s="98"/>
      <c r="D12077" s="100"/>
      <c r="E12077" s="100"/>
      <c r="F12077" s="100"/>
      <c r="H12077" s="102"/>
      <c r="I12077" s="103"/>
      <c r="J12077" s="102"/>
      <c r="L12077" s="100"/>
      <c r="M12077" s="100"/>
      <c r="N12077" s="100"/>
    </row>
    <row r="12078" spans="2:14">
      <c r="B12078" s="98"/>
      <c r="C12078" s="98"/>
      <c r="D12078" s="100"/>
      <c r="E12078" s="100"/>
      <c r="F12078" s="100"/>
      <c r="H12078" s="102"/>
      <c r="I12078" s="103"/>
      <c r="J12078" s="102"/>
      <c r="L12078" s="100"/>
      <c r="M12078" s="100"/>
      <c r="N12078" s="100"/>
    </row>
    <row r="12079" spans="2:14">
      <c r="B12079" s="98"/>
      <c r="C12079" s="98"/>
      <c r="D12079" s="100"/>
      <c r="E12079" s="100"/>
      <c r="F12079" s="100"/>
      <c r="H12079" s="102"/>
      <c r="I12079" s="103"/>
      <c r="J12079" s="102"/>
      <c r="L12079" s="100"/>
      <c r="M12079" s="100"/>
      <c r="N12079" s="100"/>
    </row>
    <row r="12080" spans="2:14">
      <c r="B12080" s="98"/>
      <c r="C12080" s="98"/>
      <c r="D12080" s="100"/>
      <c r="E12080" s="100"/>
      <c r="F12080" s="100"/>
      <c r="H12080" s="102"/>
      <c r="I12080" s="103"/>
      <c r="J12080" s="102"/>
      <c r="L12080" s="100"/>
      <c r="M12080" s="100"/>
      <c r="N12080" s="100"/>
    </row>
    <row r="12081" spans="2:14">
      <c r="B12081" s="98"/>
      <c r="C12081" s="98"/>
      <c r="D12081" s="100"/>
      <c r="E12081" s="100"/>
      <c r="F12081" s="100"/>
      <c r="H12081" s="102"/>
      <c r="I12081" s="103"/>
      <c r="J12081" s="102"/>
      <c r="L12081" s="100"/>
      <c r="M12081" s="100"/>
      <c r="N12081" s="100"/>
    </row>
    <row r="12082" spans="2:14">
      <c r="B12082" s="98"/>
      <c r="C12082" s="98"/>
      <c r="D12082" s="100"/>
      <c r="E12082" s="100"/>
      <c r="F12082" s="100"/>
      <c r="H12082" s="102"/>
      <c r="I12082" s="103"/>
      <c r="J12082" s="102"/>
      <c r="L12082" s="100"/>
      <c r="M12082" s="100"/>
      <c r="N12082" s="100"/>
    </row>
    <row r="12083" spans="2:14">
      <c r="B12083" s="98"/>
      <c r="C12083" s="98"/>
      <c r="D12083" s="100"/>
      <c r="E12083" s="100"/>
      <c r="F12083" s="100"/>
      <c r="H12083" s="102"/>
      <c r="I12083" s="103"/>
      <c r="J12083" s="102"/>
      <c r="L12083" s="100"/>
      <c r="M12083" s="100"/>
      <c r="N12083" s="100"/>
    </row>
    <row r="12084" spans="2:14">
      <c r="B12084" s="98"/>
      <c r="C12084" s="98"/>
      <c r="D12084" s="100"/>
      <c r="E12084" s="100"/>
      <c r="F12084" s="100"/>
      <c r="H12084" s="102"/>
      <c r="I12084" s="103"/>
      <c r="J12084" s="102"/>
      <c r="L12084" s="100"/>
      <c r="M12084" s="100"/>
      <c r="N12084" s="100"/>
    </row>
    <row r="12085" spans="2:14">
      <c r="B12085" s="98"/>
      <c r="C12085" s="98"/>
      <c r="D12085" s="100"/>
      <c r="E12085" s="100"/>
      <c r="F12085" s="100"/>
      <c r="H12085" s="102"/>
      <c r="I12085" s="103"/>
      <c r="J12085" s="102"/>
      <c r="L12085" s="100"/>
      <c r="M12085" s="100"/>
      <c r="N12085" s="100"/>
    </row>
    <row r="12086" spans="2:14">
      <c r="B12086" s="98"/>
      <c r="C12086" s="98"/>
      <c r="D12086" s="100"/>
      <c r="E12086" s="100"/>
      <c r="F12086" s="100"/>
      <c r="H12086" s="102"/>
      <c r="I12086" s="103"/>
      <c r="J12086" s="102"/>
      <c r="L12086" s="100"/>
      <c r="M12086" s="100"/>
      <c r="N12086" s="100"/>
    </row>
    <row r="12087" spans="2:14">
      <c r="B12087" s="98"/>
      <c r="C12087" s="98"/>
      <c r="D12087" s="100"/>
      <c r="E12087" s="100"/>
      <c r="F12087" s="100"/>
      <c r="H12087" s="102"/>
      <c r="I12087" s="103"/>
      <c r="J12087" s="102"/>
      <c r="L12087" s="100"/>
      <c r="M12087" s="100"/>
      <c r="N12087" s="100"/>
    </row>
    <row r="12088" spans="2:14">
      <c r="B12088" s="98"/>
      <c r="C12088" s="98"/>
      <c r="D12088" s="100"/>
      <c r="E12088" s="100"/>
      <c r="F12088" s="100"/>
      <c r="H12088" s="102"/>
      <c r="I12088" s="103"/>
      <c r="J12088" s="102"/>
      <c r="L12088" s="100"/>
      <c r="M12088" s="100"/>
      <c r="N12088" s="100"/>
    </row>
    <row r="12089" spans="2:14">
      <c r="B12089" s="98"/>
      <c r="C12089" s="98"/>
      <c r="D12089" s="100"/>
      <c r="E12089" s="100"/>
      <c r="F12089" s="100"/>
      <c r="H12089" s="102"/>
      <c r="I12089" s="103"/>
      <c r="J12089" s="102"/>
      <c r="L12089" s="100"/>
      <c r="M12089" s="100"/>
      <c r="N12089" s="100"/>
    </row>
    <row r="12090" spans="2:14">
      <c r="B12090" s="98"/>
      <c r="C12090" s="98"/>
      <c r="D12090" s="100"/>
      <c r="E12090" s="100"/>
      <c r="F12090" s="100"/>
      <c r="H12090" s="102"/>
      <c r="I12090" s="103"/>
      <c r="J12090" s="102"/>
      <c r="L12090" s="100"/>
      <c r="M12090" s="100"/>
      <c r="N12090" s="100"/>
    </row>
    <row r="12091" spans="2:14">
      <c r="B12091" s="98"/>
      <c r="C12091" s="98"/>
      <c r="D12091" s="100"/>
      <c r="E12091" s="100"/>
      <c r="F12091" s="100"/>
      <c r="H12091" s="102"/>
      <c r="I12091" s="103"/>
      <c r="J12091" s="102"/>
      <c r="L12091" s="100"/>
      <c r="M12091" s="100"/>
      <c r="N12091" s="100"/>
    </row>
    <row r="12092" spans="2:14">
      <c r="B12092" s="98"/>
      <c r="C12092" s="98"/>
      <c r="D12092" s="100"/>
      <c r="E12092" s="100"/>
      <c r="F12092" s="100"/>
      <c r="H12092" s="102"/>
      <c r="I12092" s="103"/>
      <c r="J12092" s="102"/>
      <c r="L12092" s="100"/>
      <c r="M12092" s="100"/>
      <c r="N12092" s="100"/>
    </row>
    <row r="12093" spans="2:14">
      <c r="B12093" s="98"/>
      <c r="C12093" s="98"/>
      <c r="D12093" s="100"/>
      <c r="E12093" s="100"/>
      <c r="F12093" s="100"/>
      <c r="H12093" s="102"/>
      <c r="I12093" s="103"/>
      <c r="J12093" s="102"/>
      <c r="L12093" s="100"/>
      <c r="M12093" s="100"/>
      <c r="N12093" s="100"/>
    </row>
    <row r="12094" spans="2:14">
      <c r="B12094" s="98"/>
      <c r="C12094" s="98"/>
      <c r="D12094" s="100"/>
      <c r="E12094" s="100"/>
      <c r="F12094" s="100"/>
      <c r="H12094" s="102"/>
      <c r="I12094" s="103"/>
      <c r="J12094" s="102"/>
      <c r="L12094" s="100"/>
      <c r="M12094" s="100"/>
      <c r="N12094" s="100"/>
    </row>
    <row r="12095" spans="2:14">
      <c r="B12095" s="98"/>
      <c r="C12095" s="98"/>
      <c r="D12095" s="100"/>
      <c r="E12095" s="100"/>
      <c r="F12095" s="100"/>
      <c r="H12095" s="102"/>
      <c r="I12095" s="103"/>
      <c r="J12095" s="102"/>
      <c r="L12095" s="100"/>
      <c r="M12095" s="100"/>
      <c r="N12095" s="100"/>
    </row>
    <row r="12096" spans="2:14">
      <c r="B12096" s="98"/>
      <c r="C12096" s="98"/>
      <c r="D12096" s="100"/>
      <c r="E12096" s="100"/>
      <c r="F12096" s="100"/>
      <c r="H12096" s="102"/>
      <c r="I12096" s="103"/>
      <c r="J12096" s="102"/>
      <c r="L12096" s="100"/>
      <c r="M12096" s="100"/>
      <c r="N12096" s="100"/>
    </row>
    <row r="12097" spans="2:14">
      <c r="B12097" s="98"/>
      <c r="C12097" s="98"/>
      <c r="D12097" s="100"/>
      <c r="E12097" s="100"/>
      <c r="F12097" s="100"/>
      <c r="H12097" s="102"/>
      <c r="I12097" s="103"/>
      <c r="J12097" s="102"/>
      <c r="L12097" s="100"/>
      <c r="M12097" s="100"/>
      <c r="N12097" s="100"/>
    </row>
    <row r="12098" spans="2:14">
      <c r="B12098" s="98"/>
      <c r="C12098" s="98"/>
      <c r="D12098" s="100"/>
      <c r="E12098" s="100"/>
      <c r="F12098" s="100"/>
      <c r="H12098" s="102"/>
      <c r="I12098" s="103"/>
      <c r="J12098" s="102"/>
      <c r="L12098" s="100"/>
      <c r="M12098" s="100"/>
      <c r="N12098" s="100"/>
    </row>
    <row r="12099" spans="2:14">
      <c r="B12099" s="98"/>
      <c r="C12099" s="98"/>
      <c r="D12099" s="100"/>
      <c r="E12099" s="100"/>
      <c r="F12099" s="100"/>
      <c r="H12099" s="102"/>
      <c r="I12099" s="103"/>
      <c r="J12099" s="102"/>
      <c r="L12099" s="100"/>
      <c r="M12099" s="100"/>
      <c r="N12099" s="100"/>
    </row>
    <row r="12100" spans="2:14">
      <c r="B12100" s="98"/>
      <c r="C12100" s="98"/>
      <c r="D12100" s="100"/>
      <c r="E12100" s="100"/>
      <c r="F12100" s="100"/>
      <c r="H12100" s="102"/>
      <c r="I12100" s="103"/>
      <c r="J12100" s="102"/>
      <c r="L12100" s="100"/>
      <c r="M12100" s="100"/>
      <c r="N12100" s="100"/>
    </row>
    <row r="12101" spans="2:14">
      <c r="B12101" s="98"/>
      <c r="C12101" s="98"/>
      <c r="D12101" s="100"/>
      <c r="E12101" s="100"/>
      <c r="F12101" s="100"/>
      <c r="H12101" s="102"/>
      <c r="I12101" s="103"/>
      <c r="J12101" s="102"/>
      <c r="L12101" s="100"/>
      <c r="M12101" s="100"/>
      <c r="N12101" s="100"/>
    </row>
    <row r="12102" spans="2:14">
      <c r="B12102" s="98"/>
      <c r="C12102" s="98"/>
      <c r="D12102" s="100"/>
      <c r="E12102" s="100"/>
      <c r="F12102" s="100"/>
      <c r="H12102" s="102"/>
      <c r="I12102" s="103"/>
      <c r="J12102" s="102"/>
      <c r="L12102" s="100"/>
      <c r="M12102" s="100"/>
      <c r="N12102" s="100"/>
    </row>
    <row r="12103" spans="2:14">
      <c r="B12103" s="98"/>
      <c r="C12103" s="98"/>
      <c r="D12103" s="100"/>
      <c r="E12103" s="100"/>
      <c r="F12103" s="100"/>
      <c r="H12103" s="102"/>
      <c r="I12103" s="103"/>
      <c r="J12103" s="102"/>
      <c r="L12103" s="100"/>
      <c r="M12103" s="100"/>
      <c r="N12103" s="100"/>
    </row>
    <row r="12104" spans="2:14">
      <c r="B12104" s="98"/>
      <c r="C12104" s="98"/>
      <c r="D12104" s="100"/>
      <c r="E12104" s="100"/>
      <c r="F12104" s="100"/>
      <c r="H12104" s="102"/>
      <c r="I12104" s="103"/>
      <c r="J12104" s="102"/>
      <c r="L12104" s="100"/>
      <c r="M12104" s="100"/>
      <c r="N12104" s="100"/>
    </row>
    <row r="12105" spans="2:14">
      <c r="B12105" s="98"/>
      <c r="C12105" s="98"/>
      <c r="D12105" s="100"/>
      <c r="E12105" s="100"/>
      <c r="F12105" s="100"/>
      <c r="H12105" s="102"/>
      <c r="I12105" s="103"/>
      <c r="J12105" s="102"/>
      <c r="L12105" s="100"/>
      <c r="M12105" s="100"/>
      <c r="N12105" s="100"/>
    </row>
    <row r="12106" spans="2:14">
      <c r="B12106" s="98"/>
      <c r="C12106" s="98"/>
      <c r="D12106" s="100"/>
      <c r="E12106" s="100"/>
      <c r="F12106" s="100"/>
      <c r="H12106" s="102"/>
      <c r="I12106" s="103"/>
      <c r="J12106" s="102"/>
      <c r="L12106" s="100"/>
      <c r="M12106" s="100"/>
      <c r="N12106" s="100"/>
    </row>
    <row r="12107" spans="2:14">
      <c r="B12107" s="98"/>
      <c r="C12107" s="98"/>
      <c r="D12107" s="100"/>
      <c r="E12107" s="100"/>
      <c r="F12107" s="100"/>
      <c r="H12107" s="102"/>
      <c r="I12107" s="103"/>
      <c r="J12107" s="102"/>
      <c r="L12107" s="100"/>
      <c r="M12107" s="100"/>
      <c r="N12107" s="100"/>
    </row>
    <row r="12108" spans="2:14">
      <c r="B12108" s="98"/>
      <c r="C12108" s="98"/>
      <c r="D12108" s="100"/>
      <c r="E12108" s="100"/>
      <c r="F12108" s="100"/>
      <c r="H12108" s="102"/>
      <c r="I12108" s="103"/>
      <c r="J12108" s="102"/>
      <c r="L12108" s="100"/>
      <c r="M12108" s="100"/>
      <c r="N12108" s="100"/>
    </row>
    <row r="12109" spans="2:14">
      <c r="B12109" s="98"/>
      <c r="C12109" s="98"/>
      <c r="D12109" s="100"/>
      <c r="E12109" s="100"/>
      <c r="F12109" s="100"/>
      <c r="H12109" s="102"/>
      <c r="I12109" s="103"/>
      <c r="J12109" s="102"/>
      <c r="L12109" s="100"/>
      <c r="M12109" s="100"/>
      <c r="N12109" s="100"/>
    </row>
    <row r="12110" spans="2:14">
      <c r="B12110" s="98"/>
      <c r="C12110" s="98"/>
      <c r="D12110" s="100"/>
      <c r="E12110" s="100"/>
      <c r="F12110" s="100"/>
      <c r="H12110" s="102"/>
      <c r="I12110" s="103"/>
      <c r="J12110" s="102"/>
      <c r="L12110" s="100"/>
      <c r="M12110" s="100"/>
      <c r="N12110" s="100"/>
    </row>
    <row r="12111" spans="2:14">
      <c r="B12111" s="98"/>
      <c r="C12111" s="98"/>
      <c r="D12111" s="100"/>
      <c r="E12111" s="100"/>
      <c r="F12111" s="100"/>
      <c r="H12111" s="102"/>
      <c r="I12111" s="103"/>
      <c r="J12111" s="102"/>
      <c r="L12111" s="100"/>
      <c r="M12111" s="100"/>
      <c r="N12111" s="100"/>
    </row>
    <row r="12112" spans="2:14">
      <c r="B12112" s="98"/>
      <c r="C12112" s="98"/>
      <c r="D12112" s="100"/>
      <c r="E12112" s="100"/>
      <c r="F12112" s="100"/>
      <c r="H12112" s="102"/>
      <c r="I12112" s="103"/>
      <c r="J12112" s="102"/>
      <c r="L12112" s="100"/>
      <c r="M12112" s="100"/>
      <c r="N12112" s="100"/>
    </row>
    <row r="12113" spans="2:14">
      <c r="B12113" s="98"/>
      <c r="C12113" s="98"/>
      <c r="D12113" s="100"/>
      <c r="E12113" s="100"/>
      <c r="F12113" s="100"/>
      <c r="H12113" s="102"/>
      <c r="I12113" s="103"/>
      <c r="J12113" s="102"/>
      <c r="L12113" s="100"/>
      <c r="M12113" s="100"/>
      <c r="N12113" s="100"/>
    </row>
    <row r="12114" spans="2:14">
      <c r="B12114" s="98"/>
      <c r="C12114" s="98"/>
      <c r="D12114" s="100"/>
      <c r="E12114" s="100"/>
      <c r="F12114" s="100"/>
      <c r="H12114" s="102"/>
      <c r="I12114" s="103"/>
      <c r="J12114" s="102"/>
      <c r="L12114" s="100"/>
      <c r="M12114" s="100"/>
      <c r="N12114" s="100"/>
    </row>
    <row r="12115" spans="2:14">
      <c r="B12115" s="98"/>
      <c r="C12115" s="98"/>
      <c r="D12115" s="100"/>
      <c r="E12115" s="100"/>
      <c r="F12115" s="100"/>
      <c r="H12115" s="102"/>
      <c r="I12115" s="103"/>
      <c r="J12115" s="102"/>
      <c r="L12115" s="100"/>
      <c r="M12115" s="100"/>
      <c r="N12115" s="100"/>
    </row>
    <row r="12116" spans="2:14">
      <c r="B12116" s="98"/>
      <c r="C12116" s="98"/>
      <c r="D12116" s="100"/>
      <c r="E12116" s="100"/>
      <c r="F12116" s="100"/>
      <c r="H12116" s="102"/>
      <c r="I12116" s="103"/>
      <c r="J12116" s="102"/>
      <c r="L12116" s="100"/>
      <c r="M12116" s="100"/>
      <c r="N12116" s="100"/>
    </row>
    <row r="12117" spans="2:14">
      <c r="B12117" s="98"/>
      <c r="C12117" s="98"/>
      <c r="D12117" s="100"/>
      <c r="E12117" s="100"/>
      <c r="F12117" s="100"/>
      <c r="H12117" s="102"/>
      <c r="I12117" s="103"/>
      <c r="J12117" s="102"/>
      <c r="L12117" s="100"/>
      <c r="M12117" s="100"/>
      <c r="N12117" s="100"/>
    </row>
    <row r="12118" spans="2:14">
      <c r="B12118" s="98"/>
      <c r="C12118" s="98"/>
      <c r="D12118" s="100"/>
      <c r="E12118" s="100"/>
      <c r="F12118" s="100"/>
      <c r="H12118" s="102"/>
      <c r="I12118" s="103"/>
      <c r="J12118" s="102"/>
      <c r="L12118" s="100"/>
      <c r="M12118" s="100"/>
      <c r="N12118" s="100"/>
    </row>
    <row r="12119" spans="2:14">
      <c r="B12119" s="98"/>
      <c r="C12119" s="98"/>
      <c r="D12119" s="100"/>
      <c r="E12119" s="100"/>
      <c r="F12119" s="100"/>
      <c r="H12119" s="102"/>
      <c r="I12119" s="103"/>
      <c r="J12119" s="102"/>
      <c r="L12119" s="100"/>
      <c r="M12119" s="100"/>
      <c r="N12119" s="100"/>
    </row>
    <row r="12120" spans="2:14">
      <c r="B12120" s="98"/>
      <c r="C12120" s="98"/>
      <c r="D12120" s="100"/>
      <c r="E12120" s="100"/>
      <c r="F12120" s="100"/>
      <c r="H12120" s="102"/>
      <c r="I12120" s="103"/>
      <c r="J12120" s="102"/>
      <c r="L12120" s="100"/>
      <c r="M12120" s="100"/>
      <c r="N12120" s="100"/>
    </row>
    <row r="12121" spans="2:14">
      <c r="B12121" s="98"/>
      <c r="C12121" s="98"/>
      <c r="D12121" s="100"/>
      <c r="E12121" s="100"/>
      <c r="F12121" s="100"/>
      <c r="H12121" s="102"/>
      <c r="I12121" s="103"/>
      <c r="J12121" s="102"/>
      <c r="L12121" s="100"/>
      <c r="M12121" s="100"/>
      <c r="N12121" s="100"/>
    </row>
    <row r="12122" spans="2:14">
      <c r="B12122" s="98"/>
      <c r="C12122" s="98"/>
      <c r="D12122" s="100"/>
      <c r="E12122" s="100"/>
      <c r="F12122" s="100"/>
      <c r="H12122" s="102"/>
      <c r="I12122" s="103"/>
      <c r="J12122" s="102"/>
      <c r="L12122" s="100"/>
      <c r="M12122" s="100"/>
      <c r="N12122" s="100"/>
    </row>
    <row r="12123" spans="2:14">
      <c r="B12123" s="98"/>
      <c r="C12123" s="98"/>
      <c r="D12123" s="100"/>
      <c r="E12123" s="100"/>
      <c r="F12123" s="100"/>
      <c r="H12123" s="102"/>
      <c r="I12123" s="103"/>
      <c r="J12123" s="102"/>
      <c r="L12123" s="100"/>
      <c r="M12123" s="100"/>
      <c r="N12123" s="100"/>
    </row>
    <row r="12124" spans="2:14">
      <c r="B12124" s="98"/>
      <c r="C12124" s="98"/>
      <c r="D12124" s="100"/>
      <c r="E12124" s="100"/>
      <c r="F12124" s="100"/>
      <c r="H12124" s="102"/>
      <c r="I12124" s="103"/>
      <c r="J12124" s="102"/>
      <c r="L12124" s="100"/>
      <c r="M12124" s="100"/>
      <c r="N12124" s="100"/>
    </row>
    <row r="12125" spans="2:14">
      <c r="B12125" s="98"/>
      <c r="C12125" s="98"/>
      <c r="D12125" s="100"/>
      <c r="E12125" s="100"/>
      <c r="F12125" s="100"/>
      <c r="H12125" s="102"/>
      <c r="I12125" s="103"/>
      <c r="J12125" s="102"/>
      <c r="L12125" s="100"/>
      <c r="M12125" s="100"/>
      <c r="N12125" s="100"/>
    </row>
    <row r="12126" spans="2:14">
      <c r="B12126" s="98"/>
      <c r="C12126" s="98"/>
      <c r="D12126" s="100"/>
      <c r="E12126" s="100"/>
      <c r="F12126" s="100"/>
      <c r="H12126" s="102"/>
      <c r="I12126" s="103"/>
      <c r="J12126" s="102"/>
      <c r="L12126" s="100"/>
      <c r="M12126" s="100"/>
      <c r="N12126" s="100"/>
    </row>
    <row r="12127" spans="2:14">
      <c r="B12127" s="98"/>
      <c r="C12127" s="98"/>
      <c r="D12127" s="100"/>
      <c r="E12127" s="100"/>
      <c r="F12127" s="100"/>
      <c r="H12127" s="102"/>
      <c r="I12127" s="103"/>
      <c r="J12127" s="102"/>
      <c r="L12127" s="100"/>
      <c r="M12127" s="100"/>
      <c r="N12127" s="100"/>
    </row>
    <row r="12128" spans="2:14">
      <c r="B12128" s="98"/>
      <c r="C12128" s="98"/>
      <c r="D12128" s="100"/>
      <c r="E12128" s="100"/>
      <c r="F12128" s="100"/>
      <c r="H12128" s="102"/>
      <c r="I12128" s="103"/>
      <c r="J12128" s="102"/>
      <c r="L12128" s="100"/>
      <c r="M12128" s="100"/>
      <c r="N12128" s="100"/>
    </row>
    <row r="12129" spans="2:14">
      <c r="B12129" s="98"/>
      <c r="C12129" s="98"/>
      <c r="D12129" s="100"/>
      <c r="E12129" s="100"/>
      <c r="F12129" s="100"/>
      <c r="H12129" s="102"/>
      <c r="I12129" s="103"/>
      <c r="J12129" s="102"/>
      <c r="L12129" s="100"/>
      <c r="M12129" s="100"/>
      <c r="N12129" s="100"/>
    </row>
    <row r="12130" spans="2:14">
      <c r="B12130" s="98"/>
      <c r="C12130" s="98"/>
      <c r="D12130" s="100"/>
      <c r="E12130" s="100"/>
      <c r="F12130" s="100"/>
      <c r="H12130" s="102"/>
      <c r="I12130" s="103"/>
      <c r="J12130" s="102"/>
      <c r="L12130" s="100"/>
      <c r="M12130" s="100"/>
      <c r="N12130" s="100"/>
    </row>
    <row r="12131" spans="2:14">
      <c r="B12131" s="98"/>
      <c r="C12131" s="98"/>
      <c r="D12131" s="100"/>
      <c r="E12131" s="100"/>
      <c r="F12131" s="100"/>
      <c r="H12131" s="102"/>
      <c r="I12131" s="103"/>
      <c r="J12131" s="102"/>
      <c r="L12131" s="100"/>
      <c r="M12131" s="100"/>
      <c r="N12131" s="100"/>
    </row>
    <row r="12132" spans="2:14">
      <c r="B12132" s="98"/>
      <c r="C12132" s="98"/>
      <c r="D12132" s="100"/>
      <c r="E12132" s="100"/>
      <c r="F12132" s="100"/>
      <c r="H12132" s="102"/>
      <c r="I12132" s="103"/>
      <c r="J12132" s="102"/>
      <c r="L12132" s="100"/>
      <c r="M12132" s="100"/>
      <c r="N12132" s="100"/>
    </row>
    <row r="12133" spans="2:14">
      <c r="B12133" s="98"/>
      <c r="C12133" s="98"/>
      <c r="D12133" s="100"/>
      <c r="E12133" s="100"/>
      <c r="F12133" s="100"/>
      <c r="H12133" s="102"/>
      <c r="I12133" s="103"/>
      <c r="J12133" s="102"/>
      <c r="L12133" s="100"/>
      <c r="M12133" s="100"/>
      <c r="N12133" s="100"/>
    </row>
    <row r="12134" spans="2:14">
      <c r="B12134" s="98"/>
      <c r="C12134" s="98"/>
      <c r="D12134" s="100"/>
      <c r="E12134" s="100"/>
      <c r="F12134" s="100"/>
      <c r="H12134" s="102"/>
      <c r="I12134" s="103"/>
      <c r="J12134" s="102"/>
      <c r="L12134" s="100"/>
      <c r="M12134" s="100"/>
      <c r="N12134" s="100"/>
    </row>
    <row r="12135" spans="2:14">
      <c r="B12135" s="98"/>
      <c r="C12135" s="98"/>
      <c r="D12135" s="100"/>
      <c r="E12135" s="100"/>
      <c r="F12135" s="100"/>
      <c r="H12135" s="102"/>
      <c r="I12135" s="103"/>
      <c r="J12135" s="102"/>
      <c r="L12135" s="100"/>
      <c r="M12135" s="100"/>
      <c r="N12135" s="100"/>
    </row>
    <row r="12136" spans="2:14">
      <c r="B12136" s="98"/>
      <c r="C12136" s="98"/>
      <c r="D12136" s="100"/>
      <c r="E12136" s="100"/>
      <c r="F12136" s="100"/>
      <c r="H12136" s="102"/>
      <c r="I12136" s="103"/>
      <c r="J12136" s="102"/>
      <c r="L12136" s="100"/>
      <c r="M12136" s="100"/>
      <c r="N12136" s="100"/>
    </row>
    <row r="12137" spans="2:14">
      <c r="B12137" s="98"/>
      <c r="C12137" s="98"/>
      <c r="D12137" s="100"/>
      <c r="E12137" s="100"/>
      <c r="F12137" s="100"/>
      <c r="H12137" s="102"/>
      <c r="I12137" s="103"/>
      <c r="J12137" s="102"/>
      <c r="L12137" s="100"/>
      <c r="M12137" s="100"/>
      <c r="N12137" s="100"/>
    </row>
    <row r="12138" spans="2:14">
      <c r="B12138" s="98"/>
      <c r="C12138" s="98"/>
      <c r="D12138" s="100"/>
      <c r="E12138" s="100"/>
      <c r="F12138" s="100"/>
      <c r="H12138" s="102"/>
      <c r="I12138" s="103"/>
      <c r="J12138" s="102"/>
      <c r="L12138" s="100"/>
      <c r="M12138" s="100"/>
      <c r="N12138" s="100"/>
    </row>
    <row r="12139" spans="2:14">
      <c r="B12139" s="98"/>
      <c r="C12139" s="98"/>
      <c r="D12139" s="100"/>
      <c r="E12139" s="100"/>
      <c r="F12139" s="100"/>
      <c r="H12139" s="102"/>
      <c r="I12139" s="103"/>
      <c r="J12139" s="102"/>
      <c r="L12139" s="100"/>
      <c r="M12139" s="100"/>
      <c r="N12139" s="100"/>
    </row>
    <row r="12140" spans="2:14">
      <c r="B12140" s="98"/>
      <c r="C12140" s="98"/>
      <c r="D12140" s="100"/>
      <c r="E12140" s="100"/>
      <c r="F12140" s="100"/>
      <c r="H12140" s="102"/>
      <c r="I12140" s="103"/>
      <c r="J12140" s="102"/>
      <c r="L12140" s="100"/>
      <c r="M12140" s="100"/>
      <c r="N12140" s="100"/>
    </row>
    <row r="12141" spans="2:14">
      <c r="B12141" s="98"/>
      <c r="C12141" s="98"/>
      <c r="D12141" s="100"/>
      <c r="E12141" s="100"/>
      <c r="F12141" s="100"/>
      <c r="H12141" s="102"/>
      <c r="I12141" s="103"/>
      <c r="J12141" s="102"/>
      <c r="L12141" s="100"/>
      <c r="M12141" s="100"/>
      <c r="N12141" s="100"/>
    </row>
    <row r="12142" spans="2:14">
      <c r="B12142" s="98"/>
      <c r="C12142" s="98"/>
      <c r="D12142" s="100"/>
      <c r="E12142" s="100"/>
      <c r="F12142" s="100"/>
      <c r="H12142" s="102"/>
      <c r="I12142" s="103"/>
      <c r="J12142" s="102"/>
      <c r="L12142" s="100"/>
      <c r="M12142" s="100"/>
      <c r="N12142" s="100"/>
    </row>
    <row r="12143" spans="2:14">
      <c r="B12143" s="98"/>
      <c r="C12143" s="98"/>
      <c r="D12143" s="100"/>
      <c r="E12143" s="100"/>
      <c r="F12143" s="100"/>
      <c r="H12143" s="102"/>
      <c r="I12143" s="103"/>
      <c r="J12143" s="102"/>
      <c r="L12143" s="100"/>
      <c r="M12143" s="100"/>
      <c r="N12143" s="100"/>
    </row>
    <row r="12144" spans="2:14">
      <c r="B12144" s="98"/>
      <c r="C12144" s="98"/>
      <c r="D12144" s="100"/>
      <c r="E12144" s="100"/>
      <c r="F12144" s="100"/>
      <c r="H12144" s="102"/>
      <c r="I12144" s="103"/>
      <c r="J12144" s="102"/>
      <c r="L12144" s="100"/>
      <c r="M12144" s="100"/>
      <c r="N12144" s="100"/>
    </row>
    <row r="12145" spans="2:14">
      <c r="B12145" s="98"/>
      <c r="C12145" s="98"/>
      <c r="D12145" s="100"/>
      <c r="E12145" s="100"/>
      <c r="F12145" s="100"/>
      <c r="H12145" s="102"/>
      <c r="I12145" s="103"/>
      <c r="J12145" s="102"/>
      <c r="L12145" s="100"/>
      <c r="M12145" s="100"/>
      <c r="N12145" s="100"/>
    </row>
    <row r="12146" spans="2:14">
      <c r="B12146" s="98"/>
      <c r="C12146" s="98"/>
      <c r="D12146" s="100"/>
      <c r="E12146" s="100"/>
      <c r="F12146" s="100"/>
      <c r="H12146" s="102"/>
      <c r="I12146" s="103"/>
      <c r="J12146" s="102"/>
      <c r="L12146" s="100"/>
      <c r="M12146" s="100"/>
      <c r="N12146" s="100"/>
    </row>
    <row r="12147" spans="2:14">
      <c r="B12147" s="98"/>
      <c r="C12147" s="98"/>
      <c r="D12147" s="100"/>
      <c r="E12147" s="100"/>
      <c r="F12147" s="100"/>
      <c r="H12147" s="102"/>
      <c r="I12147" s="103"/>
      <c r="J12147" s="102"/>
      <c r="L12147" s="100"/>
      <c r="M12147" s="100"/>
      <c r="N12147" s="100"/>
    </row>
    <row r="12148" spans="2:14">
      <c r="B12148" s="98"/>
      <c r="C12148" s="98"/>
      <c r="D12148" s="100"/>
      <c r="E12148" s="100"/>
      <c r="F12148" s="100"/>
      <c r="H12148" s="102"/>
      <c r="I12148" s="103"/>
      <c r="J12148" s="102"/>
      <c r="L12148" s="100"/>
      <c r="M12148" s="100"/>
      <c r="N12148" s="100"/>
    </row>
    <row r="12149" spans="2:14">
      <c r="B12149" s="98"/>
      <c r="C12149" s="98"/>
      <c r="D12149" s="100"/>
      <c r="E12149" s="100"/>
      <c r="F12149" s="100"/>
      <c r="H12149" s="102"/>
      <c r="I12149" s="103"/>
      <c r="J12149" s="102"/>
      <c r="L12149" s="100"/>
      <c r="M12149" s="100"/>
      <c r="N12149" s="100"/>
    </row>
    <row r="12150" spans="2:14">
      <c r="B12150" s="98"/>
      <c r="C12150" s="98"/>
      <c r="D12150" s="100"/>
      <c r="E12150" s="100"/>
      <c r="F12150" s="100"/>
      <c r="H12150" s="102"/>
      <c r="I12150" s="103"/>
      <c r="J12150" s="102"/>
      <c r="L12150" s="100"/>
      <c r="M12150" s="100"/>
      <c r="N12150" s="100"/>
    </row>
    <row r="12151" spans="2:14">
      <c r="B12151" s="98"/>
      <c r="C12151" s="98"/>
      <c r="D12151" s="100"/>
      <c r="E12151" s="100"/>
      <c r="F12151" s="100"/>
      <c r="H12151" s="102"/>
      <c r="I12151" s="103"/>
      <c r="J12151" s="102"/>
      <c r="L12151" s="100"/>
      <c r="M12151" s="100"/>
      <c r="N12151" s="100"/>
    </row>
    <row r="12152" spans="2:14">
      <c r="B12152" s="98"/>
      <c r="C12152" s="98"/>
      <c r="D12152" s="100"/>
      <c r="E12152" s="100"/>
      <c r="F12152" s="100"/>
      <c r="H12152" s="102"/>
      <c r="I12152" s="103"/>
      <c r="J12152" s="102"/>
      <c r="L12152" s="100"/>
      <c r="M12152" s="100"/>
      <c r="N12152" s="100"/>
    </row>
    <row r="12153" spans="2:14">
      <c r="B12153" s="98"/>
      <c r="C12153" s="98"/>
      <c r="D12153" s="100"/>
      <c r="E12153" s="100"/>
      <c r="F12153" s="100"/>
      <c r="H12153" s="102"/>
      <c r="I12153" s="103"/>
      <c r="J12153" s="102"/>
      <c r="L12153" s="100"/>
      <c r="M12153" s="100"/>
      <c r="N12153" s="100"/>
    </row>
    <row r="12154" spans="2:14">
      <c r="B12154" s="98"/>
      <c r="C12154" s="98"/>
      <c r="D12154" s="100"/>
      <c r="E12154" s="100"/>
      <c r="F12154" s="100"/>
      <c r="H12154" s="102"/>
      <c r="I12154" s="103"/>
      <c r="J12154" s="102"/>
      <c r="L12154" s="100"/>
      <c r="M12154" s="100"/>
      <c r="N12154" s="100"/>
    </row>
    <row r="12155" spans="2:14">
      <c r="B12155" s="98"/>
      <c r="C12155" s="98"/>
      <c r="D12155" s="100"/>
      <c r="E12155" s="100"/>
      <c r="F12155" s="100"/>
      <c r="H12155" s="102"/>
      <c r="I12155" s="103"/>
      <c r="J12155" s="102"/>
      <c r="L12155" s="100"/>
      <c r="M12155" s="100"/>
      <c r="N12155" s="100"/>
    </row>
    <row r="12156" spans="2:14">
      <c r="B12156" s="98"/>
      <c r="C12156" s="98"/>
      <c r="D12156" s="100"/>
      <c r="E12156" s="100"/>
      <c r="F12156" s="100"/>
      <c r="H12156" s="102"/>
      <c r="I12156" s="103"/>
      <c r="J12156" s="102"/>
      <c r="L12156" s="100"/>
      <c r="M12156" s="100"/>
      <c r="N12156" s="100"/>
    </row>
    <row r="12157" spans="2:14">
      <c r="B12157" s="98"/>
      <c r="C12157" s="98"/>
      <c r="D12157" s="100"/>
      <c r="E12157" s="100"/>
      <c r="F12157" s="100"/>
      <c r="H12157" s="102"/>
      <c r="I12157" s="103"/>
      <c r="J12157" s="102"/>
      <c r="L12157" s="100"/>
      <c r="M12157" s="100"/>
      <c r="N12157" s="100"/>
    </row>
    <row r="12158" spans="2:14">
      <c r="B12158" s="98"/>
      <c r="C12158" s="98"/>
      <c r="D12158" s="100"/>
      <c r="E12158" s="100"/>
      <c r="F12158" s="100"/>
      <c r="H12158" s="102"/>
      <c r="I12158" s="103"/>
      <c r="J12158" s="102"/>
      <c r="L12158" s="100"/>
      <c r="M12158" s="100"/>
      <c r="N12158" s="100"/>
    </row>
    <row r="12159" spans="2:14">
      <c r="B12159" s="98"/>
      <c r="C12159" s="98"/>
      <c r="D12159" s="100"/>
      <c r="E12159" s="100"/>
      <c r="F12159" s="100"/>
      <c r="H12159" s="102"/>
      <c r="I12159" s="103"/>
      <c r="J12159" s="102"/>
      <c r="L12159" s="100"/>
      <c r="M12159" s="100"/>
      <c r="N12159" s="100"/>
    </row>
    <row r="12160" spans="2:14">
      <c r="B12160" s="98"/>
      <c r="C12160" s="98"/>
      <c r="D12160" s="100"/>
      <c r="E12160" s="100"/>
      <c r="F12160" s="100"/>
      <c r="H12160" s="102"/>
      <c r="I12160" s="103"/>
      <c r="J12160" s="102"/>
      <c r="L12160" s="100"/>
      <c r="M12160" s="100"/>
      <c r="N12160" s="100"/>
    </row>
    <row r="12161" spans="2:14">
      <c r="B12161" s="98"/>
      <c r="C12161" s="98"/>
      <c r="D12161" s="100"/>
      <c r="E12161" s="100"/>
      <c r="F12161" s="100"/>
      <c r="H12161" s="102"/>
      <c r="I12161" s="103"/>
      <c r="J12161" s="102"/>
      <c r="L12161" s="100"/>
      <c r="M12161" s="100"/>
      <c r="N12161" s="100"/>
    </row>
    <row r="12162" spans="2:14">
      <c r="B12162" s="98"/>
      <c r="C12162" s="98"/>
      <c r="D12162" s="100"/>
      <c r="E12162" s="100"/>
      <c r="F12162" s="100"/>
      <c r="H12162" s="102"/>
      <c r="I12162" s="103"/>
      <c r="J12162" s="102"/>
      <c r="L12162" s="100"/>
      <c r="M12162" s="100"/>
      <c r="N12162" s="100"/>
    </row>
    <row r="12163" spans="2:14">
      <c r="B12163" s="98"/>
      <c r="C12163" s="98"/>
      <c r="D12163" s="100"/>
      <c r="E12163" s="100"/>
      <c r="F12163" s="100"/>
      <c r="H12163" s="102"/>
      <c r="I12163" s="103"/>
      <c r="J12163" s="102"/>
      <c r="L12163" s="100"/>
      <c r="M12163" s="100"/>
      <c r="N12163" s="100"/>
    </row>
    <row r="12164" spans="2:14">
      <c r="B12164" s="98"/>
      <c r="C12164" s="98"/>
      <c r="D12164" s="100"/>
      <c r="E12164" s="100"/>
      <c r="F12164" s="100"/>
      <c r="H12164" s="102"/>
      <c r="I12164" s="103"/>
      <c r="J12164" s="102"/>
      <c r="L12164" s="100"/>
      <c r="M12164" s="100"/>
      <c r="N12164" s="100"/>
    </row>
    <row r="12165" spans="2:14">
      <c r="B12165" s="98"/>
      <c r="C12165" s="98"/>
      <c r="D12165" s="100"/>
      <c r="E12165" s="100"/>
      <c r="F12165" s="100"/>
      <c r="H12165" s="102"/>
      <c r="I12165" s="103"/>
      <c r="J12165" s="102"/>
      <c r="L12165" s="100"/>
      <c r="M12165" s="100"/>
      <c r="N12165" s="100"/>
    </row>
    <row r="12166" spans="2:14">
      <c r="B12166" s="98"/>
      <c r="C12166" s="98"/>
      <c r="D12166" s="100"/>
      <c r="E12166" s="100"/>
      <c r="F12166" s="100"/>
      <c r="H12166" s="102"/>
      <c r="I12166" s="103"/>
      <c r="J12166" s="102"/>
      <c r="L12166" s="100"/>
      <c r="M12166" s="100"/>
      <c r="N12166" s="100"/>
    </row>
    <row r="12167" spans="2:14">
      <c r="B12167" s="98"/>
      <c r="C12167" s="98"/>
      <c r="D12167" s="100"/>
      <c r="E12167" s="100"/>
      <c r="F12167" s="100"/>
      <c r="H12167" s="102"/>
      <c r="I12167" s="103"/>
      <c r="J12167" s="102"/>
      <c r="L12167" s="100"/>
      <c r="M12167" s="100"/>
      <c r="N12167" s="100"/>
    </row>
    <row r="12168" spans="2:14">
      <c r="B12168" s="98"/>
      <c r="C12168" s="98"/>
      <c r="D12168" s="100"/>
      <c r="E12168" s="100"/>
      <c r="F12168" s="100"/>
      <c r="H12168" s="102"/>
      <c r="I12168" s="103"/>
      <c r="J12168" s="102"/>
      <c r="L12168" s="100"/>
      <c r="M12168" s="100"/>
      <c r="N12168" s="100"/>
    </row>
    <row r="12169" spans="2:14">
      <c r="B12169" s="98"/>
      <c r="C12169" s="98"/>
      <c r="D12169" s="100"/>
      <c r="E12169" s="100"/>
      <c r="F12169" s="100"/>
      <c r="H12169" s="102"/>
      <c r="I12169" s="103"/>
      <c r="J12169" s="102"/>
      <c r="L12169" s="100"/>
      <c r="M12169" s="100"/>
      <c r="N12169" s="100"/>
    </row>
    <row r="12170" spans="2:14">
      <c r="B12170" s="98"/>
      <c r="C12170" s="98"/>
      <c r="D12170" s="100"/>
      <c r="E12170" s="100"/>
      <c r="F12170" s="100"/>
      <c r="H12170" s="102"/>
      <c r="I12170" s="103"/>
      <c r="J12170" s="102"/>
      <c r="L12170" s="100"/>
      <c r="M12170" s="100"/>
      <c r="N12170" s="100"/>
    </row>
    <row r="12171" spans="2:14">
      <c r="B12171" s="98"/>
      <c r="C12171" s="98"/>
      <c r="D12171" s="100"/>
      <c r="E12171" s="100"/>
      <c r="F12171" s="100"/>
      <c r="H12171" s="102"/>
      <c r="I12171" s="103"/>
      <c r="J12171" s="102"/>
      <c r="L12171" s="100"/>
      <c r="M12171" s="100"/>
      <c r="N12171" s="100"/>
    </row>
    <row r="12172" spans="2:14">
      <c r="B12172" s="98"/>
      <c r="C12172" s="98"/>
      <c r="D12172" s="100"/>
      <c r="E12172" s="100"/>
      <c r="F12172" s="100"/>
      <c r="H12172" s="102"/>
      <c r="I12172" s="103"/>
      <c r="J12172" s="102"/>
      <c r="L12172" s="100"/>
      <c r="M12172" s="100"/>
      <c r="N12172" s="100"/>
    </row>
    <row r="12173" spans="2:14">
      <c r="B12173" s="98"/>
      <c r="C12173" s="98"/>
      <c r="D12173" s="100"/>
      <c r="E12173" s="100"/>
      <c r="F12173" s="100"/>
      <c r="H12173" s="102"/>
      <c r="I12173" s="103"/>
      <c r="J12173" s="102"/>
      <c r="L12173" s="100"/>
      <c r="M12173" s="100"/>
      <c r="N12173" s="100"/>
    </row>
    <row r="12174" spans="2:14">
      <c r="B12174" s="98"/>
      <c r="C12174" s="98"/>
      <c r="D12174" s="100"/>
      <c r="E12174" s="100"/>
      <c r="F12174" s="100"/>
      <c r="H12174" s="102"/>
      <c r="I12174" s="103"/>
      <c r="J12174" s="102"/>
      <c r="L12174" s="100"/>
      <c r="M12174" s="100"/>
      <c r="N12174" s="100"/>
    </row>
    <row r="12175" spans="2:14">
      <c r="B12175" s="98"/>
      <c r="C12175" s="98"/>
      <c r="D12175" s="100"/>
      <c r="E12175" s="100"/>
      <c r="F12175" s="100"/>
      <c r="H12175" s="102"/>
      <c r="I12175" s="103"/>
      <c r="J12175" s="102"/>
      <c r="L12175" s="100"/>
      <c r="M12175" s="100"/>
      <c r="N12175" s="100"/>
    </row>
    <row r="12176" spans="2:14">
      <c r="B12176" s="98"/>
      <c r="C12176" s="98"/>
      <c r="D12176" s="100"/>
      <c r="E12176" s="100"/>
      <c r="F12176" s="100"/>
      <c r="H12176" s="102"/>
      <c r="I12176" s="103"/>
      <c r="J12176" s="102"/>
      <c r="L12176" s="100"/>
      <c r="M12176" s="100"/>
      <c r="N12176" s="100"/>
    </row>
    <row r="12177" spans="2:14">
      <c r="B12177" s="98"/>
      <c r="C12177" s="98"/>
      <c r="D12177" s="100"/>
      <c r="E12177" s="100"/>
      <c r="F12177" s="100"/>
      <c r="H12177" s="102"/>
      <c r="I12177" s="103"/>
      <c r="J12177" s="102"/>
      <c r="L12177" s="100"/>
      <c r="M12177" s="100"/>
      <c r="N12177" s="100"/>
    </row>
    <row r="12178" spans="2:14">
      <c r="B12178" s="98"/>
      <c r="C12178" s="98"/>
      <c r="D12178" s="100"/>
      <c r="E12178" s="100"/>
      <c r="F12178" s="100"/>
      <c r="H12178" s="102"/>
      <c r="I12178" s="103"/>
      <c r="J12178" s="102"/>
      <c r="L12178" s="100"/>
      <c r="M12178" s="100"/>
      <c r="N12178" s="100"/>
    </row>
    <row r="12179" spans="2:14">
      <c r="B12179" s="98"/>
      <c r="C12179" s="98"/>
      <c r="D12179" s="100"/>
      <c r="E12179" s="100"/>
      <c r="F12179" s="100"/>
      <c r="H12179" s="102"/>
      <c r="I12179" s="103"/>
      <c r="J12179" s="102"/>
      <c r="L12179" s="100"/>
      <c r="M12179" s="100"/>
      <c r="N12179" s="100"/>
    </row>
    <row r="12180" spans="2:14">
      <c r="B12180" s="98"/>
      <c r="C12180" s="98"/>
      <c r="D12180" s="100"/>
      <c r="E12180" s="100"/>
      <c r="F12180" s="100"/>
      <c r="H12180" s="102"/>
      <c r="I12180" s="103"/>
      <c r="J12180" s="102"/>
      <c r="L12180" s="100"/>
      <c r="M12180" s="100"/>
      <c r="N12180" s="100"/>
    </row>
    <row r="12181" spans="2:14">
      <c r="B12181" s="98"/>
      <c r="C12181" s="98"/>
      <c r="D12181" s="100"/>
      <c r="E12181" s="100"/>
      <c r="F12181" s="100"/>
      <c r="H12181" s="102"/>
      <c r="I12181" s="103"/>
      <c r="J12181" s="102"/>
      <c r="L12181" s="100"/>
      <c r="M12181" s="100"/>
      <c r="N12181" s="100"/>
    </row>
    <row r="12182" spans="2:14">
      <c r="B12182" s="98"/>
      <c r="C12182" s="98"/>
      <c r="D12182" s="100"/>
      <c r="E12182" s="100"/>
      <c r="F12182" s="100"/>
      <c r="H12182" s="102"/>
      <c r="I12182" s="103"/>
      <c r="J12182" s="102"/>
      <c r="L12182" s="100"/>
      <c r="M12182" s="100"/>
      <c r="N12182" s="100"/>
    </row>
    <row r="12183" spans="2:14">
      <c r="B12183" s="98"/>
      <c r="C12183" s="98"/>
      <c r="D12183" s="100"/>
      <c r="E12183" s="100"/>
      <c r="F12183" s="100"/>
      <c r="H12183" s="102"/>
      <c r="I12183" s="103"/>
      <c r="J12183" s="102"/>
      <c r="L12183" s="100"/>
      <c r="M12183" s="100"/>
      <c r="N12183" s="100"/>
    </row>
    <row r="12184" spans="2:14">
      <c r="B12184" s="98"/>
      <c r="C12184" s="98"/>
      <c r="D12184" s="100"/>
      <c r="E12184" s="100"/>
      <c r="F12184" s="100"/>
      <c r="H12184" s="102"/>
      <c r="I12184" s="103"/>
      <c r="J12184" s="102"/>
      <c r="L12184" s="100"/>
      <c r="M12184" s="100"/>
      <c r="N12184" s="100"/>
    </row>
    <row r="12185" spans="2:14">
      <c r="B12185" s="98"/>
      <c r="C12185" s="98"/>
      <c r="D12185" s="100"/>
      <c r="E12185" s="100"/>
      <c r="F12185" s="100"/>
      <c r="H12185" s="102"/>
      <c r="I12185" s="103"/>
      <c r="J12185" s="102"/>
      <c r="L12185" s="100"/>
      <c r="M12185" s="100"/>
      <c r="N12185" s="100"/>
    </row>
    <row r="12186" spans="2:14">
      <c r="B12186" s="98"/>
      <c r="C12186" s="98"/>
      <c r="D12186" s="100"/>
      <c r="E12186" s="100"/>
      <c r="F12186" s="100"/>
      <c r="H12186" s="102"/>
      <c r="I12186" s="103"/>
      <c r="J12186" s="102"/>
      <c r="L12186" s="100"/>
      <c r="M12186" s="100"/>
      <c r="N12186" s="100"/>
    </row>
    <row r="12187" spans="2:14">
      <c r="B12187" s="98"/>
      <c r="C12187" s="98"/>
      <c r="D12187" s="100"/>
      <c r="E12187" s="100"/>
      <c r="F12187" s="100"/>
      <c r="H12187" s="102"/>
      <c r="I12187" s="103"/>
      <c r="J12187" s="102"/>
      <c r="L12187" s="100"/>
      <c r="M12187" s="100"/>
      <c r="N12187" s="100"/>
    </row>
    <row r="12188" spans="2:14">
      <c r="B12188" s="98"/>
      <c r="C12188" s="98"/>
      <c r="D12188" s="100"/>
      <c r="E12188" s="100"/>
      <c r="F12188" s="100"/>
      <c r="H12188" s="102"/>
      <c r="I12188" s="103"/>
      <c r="J12188" s="102"/>
      <c r="L12188" s="100"/>
      <c r="M12188" s="100"/>
      <c r="N12188" s="100"/>
    </row>
    <row r="12189" spans="2:14">
      <c r="B12189" s="98"/>
      <c r="C12189" s="98"/>
      <c r="D12189" s="100"/>
      <c r="E12189" s="100"/>
      <c r="F12189" s="100"/>
      <c r="H12189" s="102"/>
      <c r="I12189" s="103"/>
      <c r="J12189" s="102"/>
      <c r="L12189" s="100"/>
      <c r="M12189" s="100"/>
      <c r="N12189" s="100"/>
    </row>
    <row r="12190" spans="2:14">
      <c r="B12190" s="98"/>
      <c r="C12190" s="98"/>
      <c r="D12190" s="100"/>
      <c r="E12190" s="100"/>
      <c r="F12190" s="100"/>
      <c r="H12190" s="102"/>
      <c r="I12190" s="103"/>
      <c r="J12190" s="102"/>
      <c r="L12190" s="100"/>
      <c r="M12190" s="100"/>
      <c r="N12190" s="100"/>
    </row>
    <row r="12191" spans="2:14">
      <c r="B12191" s="98"/>
      <c r="C12191" s="98"/>
      <c r="D12191" s="100"/>
      <c r="E12191" s="100"/>
      <c r="F12191" s="100"/>
      <c r="H12191" s="102"/>
      <c r="I12191" s="103"/>
      <c r="J12191" s="102"/>
      <c r="L12191" s="100"/>
      <c r="M12191" s="100"/>
      <c r="N12191" s="100"/>
    </row>
    <row r="12192" spans="2:14">
      <c r="B12192" s="98"/>
      <c r="C12192" s="98"/>
      <c r="D12192" s="100"/>
      <c r="E12192" s="100"/>
      <c r="F12192" s="100"/>
      <c r="H12192" s="102"/>
      <c r="I12192" s="103"/>
      <c r="J12192" s="102"/>
      <c r="L12192" s="100"/>
      <c r="M12192" s="100"/>
      <c r="N12192" s="100"/>
    </row>
    <row r="12193" spans="2:14">
      <c r="B12193" s="98"/>
      <c r="C12193" s="98"/>
      <c r="D12193" s="100"/>
      <c r="E12193" s="100"/>
      <c r="F12193" s="100"/>
      <c r="H12193" s="102"/>
      <c r="I12193" s="103"/>
      <c r="J12193" s="102"/>
      <c r="L12193" s="100"/>
      <c r="M12193" s="100"/>
      <c r="N12193" s="100"/>
    </row>
    <row r="12194" spans="2:14">
      <c r="B12194" s="98"/>
      <c r="C12194" s="98"/>
      <c r="D12194" s="100"/>
      <c r="E12194" s="100"/>
      <c r="F12194" s="100"/>
      <c r="H12194" s="102"/>
      <c r="I12194" s="103"/>
      <c r="J12194" s="102"/>
      <c r="L12194" s="100"/>
      <c r="M12194" s="100"/>
      <c r="N12194" s="100"/>
    </row>
    <row r="12195" spans="2:14">
      <c r="B12195" s="98"/>
      <c r="C12195" s="98"/>
      <c r="D12195" s="100"/>
      <c r="E12195" s="100"/>
      <c r="F12195" s="100"/>
      <c r="H12195" s="102"/>
      <c r="I12195" s="103"/>
      <c r="J12195" s="102"/>
      <c r="L12195" s="100"/>
      <c r="M12195" s="100"/>
      <c r="N12195" s="100"/>
    </row>
    <row r="12196" spans="2:14">
      <c r="B12196" s="98"/>
      <c r="C12196" s="98"/>
      <c r="D12196" s="100"/>
      <c r="E12196" s="100"/>
      <c r="F12196" s="100"/>
      <c r="H12196" s="102"/>
      <c r="I12196" s="103"/>
      <c r="J12196" s="102"/>
      <c r="L12196" s="100"/>
      <c r="M12196" s="100"/>
      <c r="N12196" s="100"/>
    </row>
    <row r="12197" spans="2:14">
      <c r="B12197" s="98"/>
      <c r="C12197" s="98"/>
      <c r="D12197" s="100"/>
      <c r="E12197" s="100"/>
      <c r="F12197" s="100"/>
      <c r="H12197" s="102"/>
      <c r="I12197" s="103"/>
      <c r="J12197" s="102"/>
      <c r="L12197" s="100"/>
      <c r="M12197" s="100"/>
      <c r="N12197" s="100"/>
    </row>
    <row r="12198" spans="2:14">
      <c r="B12198" s="98"/>
      <c r="C12198" s="98"/>
      <c r="D12198" s="100"/>
      <c r="E12198" s="100"/>
      <c r="F12198" s="100"/>
      <c r="H12198" s="102"/>
      <c r="I12198" s="103"/>
      <c r="J12198" s="102"/>
      <c r="L12198" s="100"/>
      <c r="M12198" s="100"/>
      <c r="N12198" s="100"/>
    </row>
    <row r="12199" spans="2:14">
      <c r="B12199" s="98"/>
      <c r="C12199" s="98"/>
      <c r="D12199" s="100"/>
      <c r="E12199" s="100"/>
      <c r="F12199" s="100"/>
      <c r="H12199" s="102"/>
      <c r="I12199" s="103"/>
      <c r="J12199" s="102"/>
      <c r="L12199" s="100"/>
      <c r="M12199" s="100"/>
      <c r="N12199" s="100"/>
    </row>
    <row r="12200" spans="2:14">
      <c r="B12200" s="98"/>
      <c r="C12200" s="98"/>
      <c r="D12200" s="100"/>
      <c r="E12200" s="100"/>
      <c r="F12200" s="100"/>
      <c r="H12200" s="102"/>
      <c r="I12200" s="103"/>
      <c r="J12200" s="102"/>
      <c r="L12200" s="100"/>
      <c r="M12200" s="100"/>
      <c r="N12200" s="100"/>
    </row>
    <row r="12201" spans="2:14">
      <c r="B12201" s="98"/>
      <c r="C12201" s="98"/>
      <c r="D12201" s="100"/>
      <c r="E12201" s="100"/>
      <c r="F12201" s="100"/>
      <c r="H12201" s="102"/>
      <c r="I12201" s="103"/>
      <c r="J12201" s="102"/>
      <c r="L12201" s="100"/>
      <c r="M12201" s="100"/>
      <c r="N12201" s="100"/>
    </row>
    <row r="12202" spans="2:14">
      <c r="B12202" s="98"/>
      <c r="C12202" s="98"/>
      <c r="D12202" s="100"/>
      <c r="E12202" s="100"/>
      <c r="F12202" s="100"/>
      <c r="H12202" s="102"/>
      <c r="I12202" s="103"/>
      <c r="J12202" s="102"/>
      <c r="L12202" s="100"/>
      <c r="M12202" s="100"/>
      <c r="N12202" s="100"/>
    </row>
    <row r="12203" spans="2:14">
      <c r="B12203" s="98"/>
      <c r="C12203" s="98"/>
      <c r="D12203" s="100"/>
      <c r="E12203" s="100"/>
      <c r="F12203" s="100"/>
      <c r="H12203" s="102"/>
      <c r="I12203" s="103"/>
      <c r="J12203" s="102"/>
      <c r="L12203" s="100"/>
      <c r="M12203" s="100"/>
      <c r="N12203" s="100"/>
    </row>
    <row r="12204" spans="2:14">
      <c r="B12204" s="98"/>
      <c r="C12204" s="98"/>
      <c r="D12204" s="100"/>
      <c r="E12204" s="100"/>
      <c r="F12204" s="100"/>
      <c r="H12204" s="102"/>
      <c r="I12204" s="103"/>
      <c r="J12204" s="102"/>
      <c r="L12204" s="100"/>
      <c r="M12204" s="100"/>
      <c r="N12204" s="100"/>
    </row>
    <row r="12205" spans="2:14">
      <c r="B12205" s="98"/>
      <c r="C12205" s="98"/>
      <c r="D12205" s="100"/>
      <c r="E12205" s="100"/>
      <c r="F12205" s="100"/>
      <c r="H12205" s="102"/>
      <c r="I12205" s="103"/>
      <c r="J12205" s="102"/>
      <c r="L12205" s="100"/>
      <c r="M12205" s="100"/>
      <c r="N12205" s="100"/>
    </row>
    <row r="12206" spans="2:14">
      <c r="B12206" s="98"/>
      <c r="C12206" s="98"/>
      <c r="D12206" s="100"/>
      <c r="E12206" s="100"/>
      <c r="F12206" s="100"/>
      <c r="H12206" s="102"/>
      <c r="I12206" s="103"/>
      <c r="J12206" s="102"/>
      <c r="L12206" s="100"/>
      <c r="M12206" s="100"/>
      <c r="N12206" s="100"/>
    </row>
    <row r="12207" spans="2:14">
      <c r="B12207" s="98"/>
      <c r="C12207" s="98"/>
      <c r="D12207" s="100"/>
      <c r="E12207" s="100"/>
      <c r="F12207" s="100"/>
      <c r="H12207" s="102"/>
      <c r="I12207" s="103"/>
      <c r="J12207" s="102"/>
      <c r="L12207" s="100"/>
      <c r="M12207" s="100"/>
      <c r="N12207" s="100"/>
    </row>
    <row r="12208" spans="2:14">
      <c r="B12208" s="98"/>
      <c r="C12208" s="98"/>
      <c r="D12208" s="100"/>
      <c r="E12208" s="100"/>
      <c r="F12208" s="100"/>
      <c r="H12208" s="102"/>
      <c r="I12208" s="103"/>
      <c r="J12208" s="102"/>
      <c r="L12208" s="100"/>
      <c r="M12208" s="100"/>
      <c r="N12208" s="100"/>
    </row>
    <row r="12209" spans="2:14">
      <c r="B12209" s="98"/>
      <c r="C12209" s="98"/>
      <c r="D12209" s="100"/>
      <c r="E12209" s="100"/>
      <c r="F12209" s="100"/>
      <c r="H12209" s="102"/>
      <c r="I12209" s="103"/>
      <c r="J12209" s="102"/>
      <c r="L12209" s="100"/>
      <c r="M12209" s="100"/>
      <c r="N12209" s="100"/>
    </row>
    <row r="12210" spans="2:14">
      <c r="B12210" s="98"/>
      <c r="C12210" s="98"/>
      <c r="D12210" s="100"/>
      <c r="E12210" s="100"/>
      <c r="F12210" s="100"/>
      <c r="H12210" s="102"/>
      <c r="I12210" s="103"/>
      <c r="J12210" s="102"/>
      <c r="L12210" s="100"/>
      <c r="M12210" s="100"/>
      <c r="N12210" s="100"/>
    </row>
    <row r="12211" spans="2:14">
      <c r="B12211" s="98"/>
      <c r="C12211" s="98"/>
      <c r="D12211" s="100"/>
      <c r="E12211" s="100"/>
      <c r="F12211" s="100"/>
      <c r="H12211" s="102"/>
      <c r="I12211" s="103"/>
      <c r="J12211" s="102"/>
      <c r="L12211" s="100"/>
      <c r="M12211" s="100"/>
      <c r="N12211" s="100"/>
    </row>
    <row r="12212" spans="2:14">
      <c r="B12212" s="98"/>
      <c r="C12212" s="98"/>
      <c r="D12212" s="100"/>
      <c r="E12212" s="100"/>
      <c r="F12212" s="100"/>
      <c r="H12212" s="102"/>
      <c r="I12212" s="103"/>
      <c r="J12212" s="102"/>
      <c r="L12212" s="100"/>
      <c r="M12212" s="100"/>
      <c r="N12212" s="100"/>
    </row>
    <row r="12213" spans="2:14">
      <c r="B12213" s="98"/>
      <c r="C12213" s="98"/>
      <c r="D12213" s="100"/>
      <c r="E12213" s="100"/>
      <c r="F12213" s="100"/>
      <c r="H12213" s="102"/>
      <c r="I12213" s="103"/>
      <c r="J12213" s="102"/>
      <c r="L12213" s="100"/>
      <c r="M12213" s="100"/>
      <c r="N12213" s="100"/>
    </row>
    <row r="12214" spans="2:14">
      <c r="B12214" s="98"/>
      <c r="C12214" s="98"/>
      <c r="D12214" s="100"/>
      <c r="E12214" s="100"/>
      <c r="F12214" s="100"/>
      <c r="H12214" s="102"/>
      <c r="I12214" s="103"/>
      <c r="J12214" s="102"/>
      <c r="L12214" s="100"/>
      <c r="M12214" s="100"/>
      <c r="N12214" s="100"/>
    </row>
    <row r="12215" spans="2:14">
      <c r="B12215" s="98"/>
      <c r="C12215" s="98"/>
      <c r="D12215" s="100"/>
      <c r="E12215" s="100"/>
      <c r="F12215" s="100"/>
      <c r="H12215" s="102"/>
      <c r="I12215" s="103"/>
      <c r="J12215" s="102"/>
      <c r="L12215" s="100"/>
      <c r="M12215" s="100"/>
      <c r="N12215" s="100"/>
    </row>
    <row r="12216" spans="2:14">
      <c r="B12216" s="98"/>
      <c r="C12216" s="98"/>
      <c r="D12216" s="100"/>
      <c r="E12216" s="100"/>
      <c r="F12216" s="100"/>
      <c r="H12216" s="102"/>
      <c r="I12216" s="103"/>
      <c r="J12216" s="102"/>
      <c r="L12216" s="100"/>
      <c r="M12216" s="100"/>
      <c r="N12216" s="100"/>
    </row>
    <row r="12217" spans="2:14">
      <c r="B12217" s="98"/>
      <c r="C12217" s="98"/>
      <c r="D12217" s="100"/>
      <c r="E12217" s="100"/>
      <c r="F12217" s="100"/>
      <c r="H12217" s="102"/>
      <c r="I12217" s="103"/>
      <c r="J12217" s="102"/>
      <c r="L12217" s="100"/>
      <c r="M12217" s="100"/>
      <c r="N12217" s="100"/>
    </row>
    <row r="12218" spans="2:14">
      <c r="B12218" s="98"/>
      <c r="C12218" s="98"/>
      <c r="D12218" s="100"/>
      <c r="E12218" s="100"/>
      <c r="F12218" s="100"/>
      <c r="H12218" s="102"/>
      <c r="I12218" s="103"/>
      <c r="J12218" s="102"/>
      <c r="L12218" s="100"/>
      <c r="M12218" s="100"/>
      <c r="N12218" s="100"/>
    </row>
    <row r="12219" spans="2:14">
      <c r="B12219" s="98"/>
      <c r="C12219" s="98"/>
      <c r="D12219" s="100"/>
      <c r="E12219" s="100"/>
      <c r="F12219" s="100"/>
      <c r="H12219" s="102"/>
      <c r="I12219" s="103"/>
      <c r="J12219" s="102"/>
      <c r="L12219" s="100"/>
      <c r="M12219" s="100"/>
      <c r="N12219" s="100"/>
    </row>
    <row r="12220" spans="2:14">
      <c r="B12220" s="98"/>
      <c r="C12220" s="98"/>
      <c r="D12220" s="100"/>
      <c r="E12220" s="100"/>
      <c r="F12220" s="100"/>
      <c r="H12220" s="102"/>
      <c r="I12220" s="103"/>
      <c r="J12220" s="102"/>
      <c r="L12220" s="100"/>
      <c r="M12220" s="100"/>
      <c r="N12220" s="100"/>
    </row>
    <row r="12221" spans="2:14">
      <c r="B12221" s="98"/>
      <c r="C12221" s="98"/>
      <c r="D12221" s="100"/>
      <c r="E12221" s="100"/>
      <c r="F12221" s="100"/>
      <c r="H12221" s="102"/>
      <c r="I12221" s="103"/>
      <c r="J12221" s="102"/>
      <c r="L12221" s="100"/>
      <c r="M12221" s="100"/>
      <c r="N12221" s="100"/>
    </row>
    <row r="12222" spans="2:14">
      <c r="B12222" s="98"/>
      <c r="C12222" s="98"/>
      <c r="D12222" s="100"/>
      <c r="E12222" s="100"/>
      <c r="F12222" s="100"/>
      <c r="H12222" s="102"/>
      <c r="I12222" s="103"/>
      <c r="J12222" s="102"/>
      <c r="L12222" s="100"/>
      <c r="M12222" s="100"/>
      <c r="N12222" s="100"/>
    </row>
    <row r="12223" spans="2:14">
      <c r="B12223" s="98"/>
      <c r="C12223" s="98"/>
      <c r="D12223" s="100"/>
      <c r="E12223" s="100"/>
      <c r="F12223" s="100"/>
      <c r="H12223" s="102"/>
      <c r="I12223" s="103"/>
      <c r="J12223" s="102"/>
      <c r="L12223" s="100"/>
      <c r="M12223" s="100"/>
      <c r="N12223" s="100"/>
    </row>
    <row r="12224" spans="2:14">
      <c r="B12224" s="98"/>
      <c r="C12224" s="98"/>
      <c r="D12224" s="100"/>
      <c r="E12224" s="100"/>
      <c r="F12224" s="100"/>
      <c r="H12224" s="102"/>
      <c r="I12224" s="103"/>
      <c r="J12224" s="102"/>
      <c r="L12224" s="100"/>
      <c r="M12224" s="100"/>
      <c r="N12224" s="100"/>
    </row>
    <row r="12225" spans="2:14">
      <c r="B12225" s="98"/>
      <c r="C12225" s="98"/>
      <c r="D12225" s="100"/>
      <c r="E12225" s="100"/>
      <c r="F12225" s="100"/>
      <c r="H12225" s="102"/>
      <c r="I12225" s="103"/>
      <c r="J12225" s="102"/>
      <c r="L12225" s="100"/>
      <c r="M12225" s="100"/>
      <c r="N12225" s="100"/>
    </row>
    <row r="12226" spans="2:14">
      <c r="B12226" s="98"/>
      <c r="C12226" s="98"/>
      <c r="D12226" s="100"/>
      <c r="E12226" s="100"/>
      <c r="F12226" s="100"/>
      <c r="H12226" s="102"/>
      <c r="I12226" s="103"/>
      <c r="J12226" s="102"/>
      <c r="L12226" s="100"/>
      <c r="M12226" s="100"/>
      <c r="N12226" s="100"/>
    </row>
    <row r="12227" spans="2:14">
      <c r="B12227" s="98"/>
      <c r="C12227" s="98"/>
      <c r="D12227" s="100"/>
      <c r="E12227" s="100"/>
      <c r="F12227" s="100"/>
      <c r="H12227" s="102"/>
      <c r="I12227" s="103"/>
      <c r="J12227" s="102"/>
      <c r="L12227" s="100"/>
      <c r="M12227" s="100"/>
      <c r="N12227" s="100"/>
    </row>
    <row r="12228" spans="2:14">
      <c r="B12228" s="98"/>
      <c r="C12228" s="98"/>
      <c r="D12228" s="100"/>
      <c r="E12228" s="100"/>
      <c r="F12228" s="100"/>
      <c r="H12228" s="102"/>
      <c r="I12228" s="103"/>
      <c r="J12228" s="102"/>
      <c r="L12228" s="100"/>
      <c r="M12228" s="100"/>
      <c r="N12228" s="100"/>
    </row>
    <row r="12229" spans="2:14">
      <c r="B12229" s="98"/>
      <c r="C12229" s="98"/>
      <c r="D12229" s="100"/>
      <c r="E12229" s="100"/>
      <c r="F12229" s="100"/>
      <c r="H12229" s="102"/>
      <c r="I12229" s="103"/>
      <c r="J12229" s="102"/>
      <c r="L12229" s="100"/>
      <c r="M12229" s="100"/>
      <c r="N12229" s="100"/>
    </row>
    <row r="12230" spans="2:14">
      <c r="B12230" s="98"/>
      <c r="C12230" s="98"/>
      <c r="D12230" s="100"/>
      <c r="E12230" s="100"/>
      <c r="F12230" s="100"/>
      <c r="H12230" s="102"/>
      <c r="I12230" s="103"/>
      <c r="J12230" s="102"/>
      <c r="L12230" s="100"/>
      <c r="M12230" s="100"/>
      <c r="N12230" s="100"/>
    </row>
    <row r="12231" spans="2:14">
      <c r="B12231" s="98"/>
      <c r="C12231" s="98"/>
      <c r="D12231" s="100"/>
      <c r="E12231" s="100"/>
      <c r="F12231" s="100"/>
      <c r="H12231" s="102"/>
      <c r="I12231" s="103"/>
      <c r="J12231" s="102"/>
      <c r="L12231" s="100"/>
      <c r="M12231" s="100"/>
      <c r="N12231" s="100"/>
    </row>
    <row r="12232" spans="2:14">
      <c r="B12232" s="98"/>
      <c r="C12232" s="98"/>
      <c r="D12232" s="100"/>
      <c r="E12232" s="100"/>
      <c r="F12232" s="100"/>
      <c r="H12232" s="102"/>
      <c r="I12232" s="103"/>
      <c r="J12232" s="102"/>
      <c r="L12232" s="100"/>
      <c r="M12232" s="100"/>
      <c r="N12232" s="100"/>
    </row>
    <row r="12233" spans="2:14">
      <c r="B12233" s="98"/>
      <c r="C12233" s="98"/>
      <c r="D12233" s="100"/>
      <c r="E12233" s="100"/>
      <c r="F12233" s="100"/>
      <c r="H12233" s="102"/>
      <c r="I12233" s="103"/>
      <c r="J12233" s="102"/>
      <c r="L12233" s="100"/>
      <c r="M12233" s="100"/>
      <c r="N12233" s="100"/>
    </row>
    <row r="12234" spans="2:14">
      <c r="B12234" s="98"/>
      <c r="C12234" s="98"/>
      <c r="D12234" s="100"/>
      <c r="E12234" s="100"/>
      <c r="F12234" s="100"/>
      <c r="H12234" s="102"/>
      <c r="I12234" s="103"/>
      <c r="J12234" s="102"/>
      <c r="L12234" s="100"/>
      <c r="M12234" s="100"/>
      <c r="N12234" s="100"/>
    </row>
    <row r="12235" spans="2:14">
      <c r="B12235" s="98"/>
      <c r="C12235" s="98"/>
      <c r="D12235" s="100"/>
      <c r="E12235" s="100"/>
      <c r="F12235" s="100"/>
      <c r="H12235" s="102"/>
      <c r="I12235" s="103"/>
      <c r="J12235" s="102"/>
      <c r="L12235" s="100"/>
      <c r="M12235" s="100"/>
      <c r="N12235" s="100"/>
    </row>
    <row r="12236" spans="2:14">
      <c r="B12236" s="98"/>
      <c r="C12236" s="98"/>
      <c r="D12236" s="100"/>
      <c r="E12236" s="100"/>
      <c r="F12236" s="100"/>
      <c r="H12236" s="102"/>
      <c r="I12236" s="103"/>
      <c r="J12236" s="102"/>
      <c r="L12236" s="100"/>
      <c r="M12236" s="100"/>
      <c r="N12236" s="100"/>
    </row>
    <row r="12237" spans="2:14">
      <c r="B12237" s="98"/>
      <c r="C12237" s="98"/>
      <c r="D12237" s="100"/>
      <c r="E12237" s="100"/>
      <c r="F12237" s="100"/>
      <c r="H12237" s="102"/>
      <c r="I12237" s="103"/>
      <c r="J12237" s="102"/>
      <c r="L12237" s="100"/>
      <c r="M12237" s="100"/>
      <c r="N12237" s="100"/>
    </row>
    <row r="12238" spans="2:14">
      <c r="B12238" s="98"/>
      <c r="C12238" s="98"/>
      <c r="D12238" s="100"/>
      <c r="E12238" s="100"/>
      <c r="F12238" s="100"/>
      <c r="H12238" s="102"/>
      <c r="I12238" s="103"/>
      <c r="J12238" s="102"/>
      <c r="L12238" s="100"/>
      <c r="M12238" s="100"/>
      <c r="N12238" s="100"/>
    </row>
    <row r="12239" spans="2:14">
      <c r="B12239" s="98"/>
      <c r="C12239" s="98"/>
      <c r="D12239" s="100"/>
      <c r="E12239" s="100"/>
      <c r="F12239" s="100"/>
      <c r="H12239" s="102"/>
      <c r="I12239" s="103"/>
      <c r="J12239" s="102"/>
      <c r="L12239" s="100"/>
      <c r="M12239" s="100"/>
      <c r="N12239" s="100"/>
    </row>
    <row r="12240" spans="2:14">
      <c r="B12240" s="98"/>
      <c r="C12240" s="98"/>
      <c r="D12240" s="100"/>
      <c r="E12240" s="100"/>
      <c r="F12240" s="100"/>
      <c r="H12240" s="102"/>
      <c r="I12240" s="103"/>
      <c r="J12240" s="102"/>
      <c r="L12240" s="100"/>
      <c r="M12240" s="100"/>
      <c r="N12240" s="100"/>
    </row>
    <row r="12241" spans="2:14">
      <c r="B12241" s="98"/>
      <c r="C12241" s="98"/>
      <c r="D12241" s="100"/>
      <c r="E12241" s="100"/>
      <c r="F12241" s="100"/>
      <c r="H12241" s="102"/>
      <c r="I12241" s="103"/>
      <c r="J12241" s="102"/>
      <c r="L12241" s="100"/>
      <c r="M12241" s="100"/>
      <c r="N12241" s="100"/>
    </row>
    <row r="12242" spans="2:14">
      <c r="B12242" s="98"/>
      <c r="C12242" s="98"/>
      <c r="D12242" s="100"/>
      <c r="E12242" s="100"/>
      <c r="F12242" s="100"/>
      <c r="H12242" s="102"/>
      <c r="I12242" s="103"/>
      <c r="J12242" s="102"/>
      <c r="L12242" s="100"/>
      <c r="M12242" s="100"/>
      <c r="N12242" s="100"/>
    </row>
    <row r="12243" spans="2:14">
      <c r="B12243" s="98"/>
      <c r="C12243" s="98"/>
      <c r="D12243" s="100"/>
      <c r="E12243" s="100"/>
      <c r="F12243" s="100"/>
      <c r="H12243" s="102"/>
      <c r="I12243" s="103"/>
      <c r="J12243" s="102"/>
      <c r="L12243" s="100"/>
      <c r="M12243" s="100"/>
      <c r="N12243" s="100"/>
    </row>
    <row r="12244" spans="2:14">
      <c r="B12244" s="98"/>
      <c r="C12244" s="98"/>
      <c r="D12244" s="100"/>
      <c r="E12244" s="100"/>
      <c r="F12244" s="100"/>
      <c r="H12244" s="102"/>
      <c r="I12244" s="103"/>
      <c r="J12244" s="102"/>
      <c r="L12244" s="100"/>
      <c r="M12244" s="100"/>
      <c r="N12244" s="100"/>
    </row>
    <row r="12245" spans="2:14">
      <c r="B12245" s="98"/>
      <c r="C12245" s="98"/>
      <c r="D12245" s="100"/>
      <c r="E12245" s="100"/>
      <c r="F12245" s="100"/>
      <c r="H12245" s="102"/>
      <c r="I12245" s="103"/>
      <c r="J12245" s="102"/>
      <c r="L12245" s="100"/>
      <c r="M12245" s="100"/>
      <c r="N12245" s="100"/>
    </row>
    <row r="12246" spans="2:14">
      <c r="B12246" s="98"/>
      <c r="C12246" s="98"/>
      <c r="D12246" s="100"/>
      <c r="E12246" s="100"/>
      <c r="F12246" s="100"/>
      <c r="H12246" s="102"/>
      <c r="I12246" s="103"/>
      <c r="J12246" s="102"/>
      <c r="L12246" s="100"/>
      <c r="M12246" s="100"/>
      <c r="N12246" s="100"/>
    </row>
    <row r="12247" spans="2:14">
      <c r="B12247" s="98"/>
      <c r="C12247" s="98"/>
      <c r="D12247" s="100"/>
      <c r="E12247" s="100"/>
      <c r="F12247" s="100"/>
      <c r="H12247" s="102"/>
      <c r="I12247" s="103"/>
      <c r="J12247" s="102"/>
      <c r="L12247" s="100"/>
      <c r="M12247" s="100"/>
      <c r="N12247" s="100"/>
    </row>
    <row r="12248" spans="2:14">
      <c r="B12248" s="98"/>
      <c r="C12248" s="98"/>
      <c r="D12248" s="100"/>
      <c r="E12248" s="100"/>
      <c r="F12248" s="100"/>
      <c r="H12248" s="102"/>
      <c r="I12248" s="103"/>
      <c r="J12248" s="102"/>
      <c r="L12248" s="100"/>
      <c r="M12248" s="100"/>
      <c r="N12248" s="100"/>
    </row>
    <row r="12249" spans="2:14">
      <c r="B12249" s="98"/>
      <c r="C12249" s="98"/>
      <c r="D12249" s="100"/>
      <c r="E12249" s="100"/>
      <c r="F12249" s="100"/>
      <c r="H12249" s="102"/>
      <c r="I12249" s="103"/>
      <c r="J12249" s="102"/>
      <c r="L12249" s="100"/>
      <c r="M12249" s="100"/>
      <c r="N12249" s="100"/>
    </row>
    <row r="12250" spans="2:14">
      <c r="B12250" s="98"/>
      <c r="C12250" s="98"/>
      <c r="D12250" s="100"/>
      <c r="E12250" s="100"/>
      <c r="F12250" s="100"/>
      <c r="H12250" s="102"/>
      <c r="I12250" s="103"/>
      <c r="J12250" s="102"/>
      <c r="L12250" s="100"/>
      <c r="M12250" s="100"/>
      <c r="N12250" s="100"/>
    </row>
    <row r="12251" spans="2:14">
      <c r="B12251" s="98"/>
      <c r="C12251" s="98"/>
      <c r="D12251" s="100"/>
      <c r="E12251" s="100"/>
      <c r="F12251" s="100"/>
      <c r="H12251" s="102"/>
      <c r="I12251" s="103"/>
      <c r="J12251" s="102"/>
      <c r="L12251" s="100"/>
      <c r="M12251" s="100"/>
      <c r="N12251" s="100"/>
    </row>
    <row r="12252" spans="2:14">
      <c r="B12252" s="98"/>
      <c r="C12252" s="98"/>
      <c r="D12252" s="100"/>
      <c r="E12252" s="100"/>
      <c r="F12252" s="100"/>
      <c r="H12252" s="102"/>
      <c r="I12252" s="103"/>
      <c r="J12252" s="102"/>
      <c r="L12252" s="100"/>
      <c r="M12252" s="100"/>
      <c r="N12252" s="100"/>
    </row>
    <row r="12253" spans="2:14">
      <c r="B12253" s="98"/>
      <c r="C12253" s="98"/>
      <c r="D12253" s="100"/>
      <c r="E12253" s="100"/>
      <c r="F12253" s="100"/>
      <c r="H12253" s="102"/>
      <c r="I12253" s="103"/>
      <c r="J12253" s="102"/>
      <c r="L12253" s="100"/>
      <c r="M12253" s="100"/>
      <c r="N12253" s="100"/>
    </row>
    <row r="12254" spans="2:14">
      <c r="B12254" s="98"/>
      <c r="C12254" s="98"/>
      <c r="D12254" s="100"/>
      <c r="E12254" s="100"/>
      <c r="F12254" s="100"/>
      <c r="H12254" s="102"/>
      <c r="I12254" s="103"/>
      <c r="J12254" s="102"/>
      <c r="L12254" s="100"/>
      <c r="M12254" s="100"/>
      <c r="N12254" s="100"/>
    </row>
    <row r="12255" spans="2:14">
      <c r="B12255" s="98"/>
      <c r="C12255" s="98"/>
      <c r="D12255" s="100"/>
      <c r="E12255" s="100"/>
      <c r="F12255" s="100"/>
      <c r="H12255" s="102"/>
      <c r="I12255" s="103"/>
      <c r="J12255" s="102"/>
      <c r="L12255" s="100"/>
      <c r="M12255" s="100"/>
      <c r="N12255" s="100"/>
    </row>
    <row r="12256" spans="2:14">
      <c r="B12256" s="98"/>
      <c r="C12256" s="98"/>
      <c r="D12256" s="100"/>
      <c r="E12256" s="100"/>
      <c r="F12256" s="100"/>
      <c r="H12256" s="102"/>
      <c r="I12256" s="103"/>
      <c r="J12256" s="102"/>
      <c r="L12256" s="100"/>
      <c r="M12256" s="100"/>
      <c r="N12256" s="100"/>
    </row>
    <row r="12257" spans="2:14">
      <c r="B12257" s="98"/>
      <c r="C12257" s="98"/>
      <c r="D12257" s="100"/>
      <c r="E12257" s="100"/>
      <c r="F12257" s="100"/>
      <c r="H12257" s="102"/>
      <c r="I12257" s="103"/>
      <c r="J12257" s="102"/>
      <c r="L12257" s="100"/>
      <c r="M12257" s="100"/>
      <c r="N12257" s="100"/>
    </row>
    <row r="12258" spans="2:14">
      <c r="B12258" s="98"/>
      <c r="C12258" s="98"/>
      <c r="D12258" s="100"/>
      <c r="E12258" s="100"/>
      <c r="F12258" s="100"/>
      <c r="H12258" s="102"/>
      <c r="I12258" s="103"/>
      <c r="J12258" s="102"/>
      <c r="L12258" s="100"/>
      <c r="M12258" s="100"/>
      <c r="N12258" s="100"/>
    </row>
    <row r="12259" spans="2:14">
      <c r="B12259" s="98"/>
      <c r="C12259" s="98"/>
      <c r="D12259" s="100"/>
      <c r="E12259" s="100"/>
      <c r="F12259" s="100"/>
      <c r="H12259" s="102"/>
      <c r="I12259" s="103"/>
      <c r="J12259" s="102"/>
      <c r="L12259" s="100"/>
      <c r="M12259" s="100"/>
      <c r="N12259" s="100"/>
    </row>
    <row r="12260" spans="2:14">
      <c r="B12260" s="98"/>
      <c r="C12260" s="98"/>
      <c r="D12260" s="100"/>
      <c r="E12260" s="100"/>
      <c r="F12260" s="100"/>
      <c r="H12260" s="102"/>
      <c r="I12260" s="103"/>
      <c r="J12260" s="102"/>
      <c r="L12260" s="100"/>
      <c r="M12260" s="100"/>
      <c r="N12260" s="100"/>
    </row>
    <row r="12261" spans="2:14">
      <c r="B12261" s="98"/>
      <c r="C12261" s="98"/>
      <c r="D12261" s="100"/>
      <c r="E12261" s="100"/>
      <c r="F12261" s="100"/>
      <c r="H12261" s="102"/>
      <c r="I12261" s="103"/>
      <c r="J12261" s="102"/>
      <c r="L12261" s="100"/>
      <c r="M12261" s="100"/>
      <c r="N12261" s="100"/>
    </row>
    <row r="12262" spans="2:14">
      <c r="B12262" s="98"/>
      <c r="C12262" s="98"/>
      <c r="D12262" s="100"/>
      <c r="E12262" s="100"/>
      <c r="F12262" s="100"/>
      <c r="H12262" s="102"/>
      <c r="I12262" s="103"/>
      <c r="J12262" s="102"/>
      <c r="L12262" s="100"/>
      <c r="M12262" s="100"/>
      <c r="N12262" s="100"/>
    </row>
    <row r="12263" spans="2:14">
      <c r="B12263" s="98"/>
      <c r="C12263" s="98"/>
      <c r="D12263" s="100"/>
      <c r="E12263" s="100"/>
      <c r="F12263" s="100"/>
      <c r="H12263" s="102"/>
      <c r="I12263" s="103"/>
      <c r="J12263" s="102"/>
      <c r="L12263" s="100"/>
      <c r="M12263" s="100"/>
      <c r="N12263" s="100"/>
    </row>
    <row r="12264" spans="2:14">
      <c r="B12264" s="98"/>
      <c r="C12264" s="98"/>
      <c r="D12264" s="100"/>
      <c r="E12264" s="100"/>
      <c r="F12264" s="100"/>
      <c r="H12264" s="102"/>
      <c r="I12264" s="103"/>
      <c r="J12264" s="102"/>
      <c r="L12264" s="100"/>
      <c r="M12264" s="100"/>
      <c r="N12264" s="100"/>
    </row>
    <row r="12265" spans="2:14">
      <c r="B12265" s="98"/>
      <c r="C12265" s="98"/>
      <c r="D12265" s="100"/>
      <c r="E12265" s="100"/>
      <c r="F12265" s="100"/>
      <c r="H12265" s="102"/>
      <c r="I12265" s="103"/>
      <c r="J12265" s="102"/>
      <c r="L12265" s="100"/>
      <c r="M12265" s="100"/>
      <c r="N12265" s="100"/>
    </row>
    <row r="12266" spans="2:14">
      <c r="B12266" s="98"/>
      <c r="C12266" s="98"/>
      <c r="D12266" s="100"/>
      <c r="E12266" s="100"/>
      <c r="F12266" s="100"/>
      <c r="H12266" s="102"/>
      <c r="I12266" s="103"/>
      <c r="J12266" s="102"/>
      <c r="L12266" s="100"/>
      <c r="M12266" s="100"/>
      <c r="N12266" s="100"/>
    </row>
    <row r="12267" spans="2:14">
      <c r="B12267" s="98"/>
      <c r="C12267" s="98"/>
      <c r="D12267" s="100"/>
      <c r="E12267" s="100"/>
      <c r="F12267" s="100"/>
      <c r="H12267" s="102"/>
      <c r="I12267" s="103"/>
      <c r="J12267" s="102"/>
      <c r="L12267" s="100"/>
      <c r="M12267" s="100"/>
      <c r="N12267" s="100"/>
    </row>
    <row r="12268" spans="2:14">
      <c r="B12268" s="98"/>
      <c r="C12268" s="98"/>
      <c r="D12268" s="100"/>
      <c r="E12268" s="100"/>
      <c r="F12268" s="100"/>
      <c r="H12268" s="102"/>
      <c r="I12268" s="103"/>
      <c r="J12268" s="102"/>
      <c r="L12268" s="100"/>
      <c r="M12268" s="100"/>
      <c r="N12268" s="100"/>
    </row>
    <row r="12269" spans="2:14">
      <c r="B12269" s="98"/>
      <c r="C12269" s="98"/>
      <c r="D12269" s="100"/>
      <c r="E12269" s="100"/>
      <c r="F12269" s="100"/>
      <c r="H12269" s="102"/>
      <c r="I12269" s="103"/>
      <c r="J12269" s="102"/>
      <c r="L12269" s="100"/>
      <c r="M12269" s="100"/>
      <c r="N12269" s="100"/>
    </row>
    <row r="12270" spans="2:14">
      <c r="B12270" s="98"/>
      <c r="C12270" s="98"/>
      <c r="D12270" s="100"/>
      <c r="E12270" s="100"/>
      <c r="F12270" s="100"/>
      <c r="H12270" s="102"/>
      <c r="I12270" s="103"/>
      <c r="J12270" s="102"/>
      <c r="L12270" s="100"/>
      <c r="M12270" s="100"/>
      <c r="N12270" s="100"/>
    </row>
    <row r="12271" spans="2:14">
      <c r="B12271" s="98"/>
      <c r="C12271" s="98"/>
      <c r="D12271" s="100"/>
      <c r="E12271" s="100"/>
      <c r="F12271" s="100"/>
      <c r="H12271" s="102"/>
      <c r="I12271" s="103"/>
      <c r="J12271" s="102"/>
      <c r="L12271" s="100"/>
      <c r="M12271" s="100"/>
      <c r="N12271" s="100"/>
    </row>
    <row r="12272" spans="2:14">
      <c r="B12272" s="98"/>
      <c r="C12272" s="98"/>
      <c r="D12272" s="100"/>
      <c r="E12272" s="100"/>
      <c r="F12272" s="100"/>
      <c r="H12272" s="102"/>
      <c r="I12272" s="103"/>
      <c r="J12272" s="102"/>
      <c r="L12272" s="100"/>
      <c r="M12272" s="100"/>
      <c r="N12272" s="100"/>
    </row>
    <row r="12273" spans="2:14">
      <c r="B12273" s="98"/>
      <c r="C12273" s="98"/>
      <c r="D12273" s="100"/>
      <c r="E12273" s="100"/>
      <c r="F12273" s="100"/>
      <c r="H12273" s="102"/>
      <c r="I12273" s="103"/>
      <c r="J12273" s="102"/>
      <c r="L12273" s="100"/>
      <c r="M12273" s="100"/>
      <c r="N12273" s="100"/>
    </row>
    <row r="12274" spans="2:14">
      <c r="B12274" s="98"/>
      <c r="C12274" s="98"/>
      <c r="D12274" s="100"/>
      <c r="E12274" s="100"/>
      <c r="F12274" s="100"/>
      <c r="H12274" s="102"/>
      <c r="I12274" s="103"/>
      <c r="J12274" s="102"/>
      <c r="L12274" s="100"/>
      <c r="M12274" s="100"/>
      <c r="N12274" s="100"/>
    </row>
    <row r="12275" spans="2:14">
      <c r="B12275" s="98"/>
      <c r="C12275" s="98"/>
      <c r="D12275" s="100"/>
      <c r="E12275" s="100"/>
      <c r="F12275" s="100"/>
      <c r="H12275" s="102"/>
      <c r="I12275" s="103"/>
      <c r="J12275" s="102"/>
      <c r="L12275" s="100"/>
      <c r="M12275" s="100"/>
      <c r="N12275" s="100"/>
    </row>
    <row r="12276" spans="2:14">
      <c r="B12276" s="98"/>
      <c r="C12276" s="98"/>
      <c r="D12276" s="100"/>
      <c r="E12276" s="100"/>
      <c r="F12276" s="100"/>
      <c r="H12276" s="102"/>
      <c r="I12276" s="103"/>
      <c r="J12276" s="102"/>
      <c r="L12276" s="100"/>
      <c r="M12276" s="100"/>
      <c r="N12276" s="100"/>
    </row>
    <row r="12277" spans="2:14">
      <c r="B12277" s="98"/>
      <c r="C12277" s="98"/>
      <c r="D12277" s="100"/>
      <c r="E12277" s="100"/>
      <c r="F12277" s="100"/>
      <c r="H12277" s="102"/>
      <c r="I12277" s="103"/>
      <c r="J12277" s="102"/>
      <c r="L12277" s="100"/>
      <c r="M12277" s="100"/>
      <c r="N12277" s="100"/>
    </row>
    <row r="12278" spans="2:14">
      <c r="B12278" s="98"/>
      <c r="C12278" s="98"/>
      <c r="D12278" s="100"/>
      <c r="E12278" s="100"/>
      <c r="F12278" s="100"/>
      <c r="H12278" s="102"/>
      <c r="I12278" s="103"/>
      <c r="J12278" s="102"/>
      <c r="L12278" s="100"/>
      <c r="M12278" s="100"/>
      <c r="N12278" s="100"/>
    </row>
    <row r="12279" spans="2:14">
      <c r="B12279" s="98"/>
      <c r="C12279" s="98"/>
      <c r="D12279" s="100"/>
      <c r="E12279" s="100"/>
      <c r="F12279" s="100"/>
      <c r="H12279" s="102"/>
      <c r="I12279" s="103"/>
      <c r="J12279" s="102"/>
      <c r="L12279" s="100"/>
      <c r="M12279" s="100"/>
      <c r="N12279" s="100"/>
    </row>
    <row r="12280" spans="2:14">
      <c r="B12280" s="98"/>
      <c r="C12280" s="98"/>
      <c r="D12280" s="100"/>
      <c r="E12280" s="100"/>
      <c r="F12280" s="100"/>
      <c r="H12280" s="102"/>
      <c r="I12280" s="103"/>
      <c r="J12280" s="102"/>
      <c r="L12280" s="100"/>
      <c r="M12280" s="100"/>
      <c r="N12280" s="100"/>
    </row>
    <row r="12281" spans="2:14">
      <c r="B12281" s="98"/>
      <c r="C12281" s="98"/>
      <c r="D12281" s="100"/>
      <c r="E12281" s="100"/>
      <c r="F12281" s="100"/>
      <c r="H12281" s="102"/>
      <c r="I12281" s="103"/>
      <c r="J12281" s="102"/>
      <c r="L12281" s="100"/>
      <c r="M12281" s="100"/>
      <c r="N12281" s="100"/>
    </row>
    <row r="12282" spans="2:14">
      <c r="B12282" s="98"/>
      <c r="C12282" s="98"/>
      <c r="D12282" s="100"/>
      <c r="E12282" s="100"/>
      <c r="F12282" s="100"/>
      <c r="H12282" s="102"/>
      <c r="I12282" s="103"/>
      <c r="J12282" s="102"/>
      <c r="L12282" s="100"/>
      <c r="M12282" s="100"/>
      <c r="N12282" s="100"/>
    </row>
    <row r="12283" spans="2:14">
      <c r="B12283" s="98"/>
      <c r="C12283" s="98"/>
      <c r="D12283" s="100"/>
      <c r="E12283" s="100"/>
      <c r="F12283" s="100"/>
      <c r="H12283" s="102"/>
      <c r="I12283" s="103"/>
      <c r="J12283" s="102"/>
      <c r="L12283" s="100"/>
      <c r="M12283" s="100"/>
      <c r="N12283" s="100"/>
    </row>
    <row r="12284" spans="2:14">
      <c r="B12284" s="98"/>
      <c r="C12284" s="98"/>
      <c r="D12284" s="100"/>
      <c r="E12284" s="100"/>
      <c r="F12284" s="100"/>
      <c r="H12284" s="102"/>
      <c r="I12284" s="103"/>
      <c r="J12284" s="102"/>
      <c r="L12284" s="100"/>
      <c r="M12284" s="100"/>
      <c r="N12284" s="100"/>
    </row>
    <row r="12285" spans="2:14">
      <c r="B12285" s="98"/>
      <c r="C12285" s="98"/>
      <c r="D12285" s="100"/>
      <c r="E12285" s="100"/>
      <c r="F12285" s="100"/>
      <c r="H12285" s="102"/>
      <c r="I12285" s="103"/>
      <c r="J12285" s="102"/>
      <c r="L12285" s="100"/>
      <c r="M12285" s="100"/>
      <c r="N12285" s="100"/>
    </row>
    <row r="12286" spans="2:14">
      <c r="B12286" s="98"/>
      <c r="C12286" s="98"/>
      <c r="D12286" s="100"/>
      <c r="E12286" s="100"/>
      <c r="F12286" s="100"/>
      <c r="H12286" s="102"/>
      <c r="I12286" s="103"/>
      <c r="J12286" s="102"/>
      <c r="L12286" s="100"/>
      <c r="M12286" s="100"/>
      <c r="N12286" s="100"/>
    </row>
    <row r="12287" spans="2:14">
      <c r="B12287" s="98"/>
      <c r="C12287" s="98"/>
      <c r="D12287" s="100"/>
      <c r="E12287" s="100"/>
      <c r="F12287" s="100"/>
      <c r="H12287" s="102"/>
      <c r="I12287" s="103"/>
      <c r="J12287" s="102"/>
      <c r="L12287" s="100"/>
      <c r="M12287" s="100"/>
      <c r="N12287" s="100"/>
    </row>
    <row r="12288" spans="2:14">
      <c r="B12288" s="98"/>
      <c r="C12288" s="98"/>
      <c r="D12288" s="100"/>
      <c r="E12288" s="100"/>
      <c r="F12288" s="100"/>
      <c r="H12288" s="102"/>
      <c r="I12288" s="103"/>
      <c r="J12288" s="102"/>
      <c r="L12288" s="100"/>
      <c r="M12288" s="100"/>
      <c r="N12288" s="100"/>
    </row>
    <row r="12289" spans="2:14">
      <c r="B12289" s="98"/>
      <c r="C12289" s="98"/>
      <c r="D12289" s="100"/>
      <c r="E12289" s="100"/>
      <c r="F12289" s="100"/>
      <c r="H12289" s="102"/>
      <c r="I12289" s="103"/>
      <c r="J12289" s="102"/>
      <c r="L12289" s="100"/>
      <c r="M12289" s="100"/>
      <c r="N12289" s="100"/>
    </row>
    <row r="12290" spans="2:14">
      <c r="B12290" s="98"/>
      <c r="C12290" s="98"/>
      <c r="D12290" s="100"/>
      <c r="E12290" s="100"/>
      <c r="F12290" s="100"/>
      <c r="H12290" s="102"/>
      <c r="I12290" s="103"/>
      <c r="J12290" s="102"/>
      <c r="L12290" s="100"/>
      <c r="M12290" s="100"/>
      <c r="N12290" s="100"/>
    </row>
    <row r="12291" spans="2:14">
      <c r="B12291" s="98"/>
      <c r="C12291" s="98"/>
      <c r="D12291" s="100"/>
      <c r="E12291" s="100"/>
      <c r="F12291" s="100"/>
      <c r="H12291" s="102"/>
      <c r="I12291" s="103"/>
      <c r="J12291" s="102"/>
      <c r="L12291" s="100"/>
      <c r="M12291" s="100"/>
      <c r="N12291" s="100"/>
    </row>
    <row r="12292" spans="2:14">
      <c r="B12292" s="98"/>
      <c r="C12292" s="98"/>
      <c r="D12292" s="100"/>
      <c r="E12292" s="100"/>
      <c r="F12292" s="100"/>
      <c r="H12292" s="102"/>
      <c r="I12292" s="103"/>
      <c r="J12292" s="102"/>
      <c r="L12292" s="100"/>
      <c r="M12292" s="100"/>
      <c r="N12292" s="100"/>
    </row>
    <row r="12293" spans="2:14">
      <c r="B12293" s="98"/>
      <c r="C12293" s="98"/>
      <c r="D12293" s="100"/>
      <c r="E12293" s="100"/>
      <c r="F12293" s="100"/>
      <c r="H12293" s="102"/>
      <c r="I12293" s="103"/>
      <c r="J12293" s="102"/>
      <c r="L12293" s="100"/>
      <c r="M12293" s="100"/>
      <c r="N12293" s="100"/>
    </row>
    <row r="12294" spans="2:14">
      <c r="B12294" s="98"/>
      <c r="C12294" s="98"/>
      <c r="D12294" s="100"/>
      <c r="E12294" s="100"/>
      <c r="F12294" s="100"/>
      <c r="H12294" s="102"/>
      <c r="I12294" s="103"/>
      <c r="J12294" s="102"/>
      <c r="L12294" s="100"/>
      <c r="M12294" s="100"/>
      <c r="N12294" s="100"/>
    </row>
    <row r="12295" spans="2:14">
      <c r="B12295" s="98"/>
      <c r="C12295" s="98"/>
      <c r="D12295" s="100"/>
      <c r="E12295" s="100"/>
      <c r="F12295" s="100"/>
      <c r="H12295" s="102"/>
      <c r="I12295" s="103"/>
      <c r="J12295" s="102"/>
      <c r="L12295" s="100"/>
      <c r="M12295" s="100"/>
      <c r="N12295" s="100"/>
    </row>
    <row r="12296" spans="2:14">
      <c r="B12296" s="98"/>
      <c r="C12296" s="98"/>
      <c r="D12296" s="100"/>
      <c r="E12296" s="100"/>
      <c r="F12296" s="100"/>
      <c r="H12296" s="102"/>
      <c r="I12296" s="103"/>
      <c r="J12296" s="102"/>
      <c r="L12296" s="100"/>
      <c r="M12296" s="100"/>
      <c r="N12296" s="100"/>
    </row>
    <row r="12297" spans="2:14">
      <c r="B12297" s="98"/>
      <c r="C12297" s="98"/>
      <c r="D12297" s="100"/>
      <c r="E12297" s="100"/>
      <c r="F12297" s="100"/>
      <c r="H12297" s="102"/>
      <c r="I12297" s="103"/>
      <c r="J12297" s="102"/>
      <c r="L12297" s="100"/>
      <c r="M12297" s="100"/>
      <c r="N12297" s="100"/>
    </row>
    <row r="12298" spans="2:14">
      <c r="B12298" s="98"/>
      <c r="C12298" s="98"/>
      <c r="D12298" s="100"/>
      <c r="E12298" s="100"/>
      <c r="F12298" s="100"/>
      <c r="H12298" s="102"/>
      <c r="I12298" s="103"/>
      <c r="J12298" s="102"/>
      <c r="L12298" s="100"/>
      <c r="M12298" s="100"/>
      <c r="N12298" s="100"/>
    </row>
    <row r="12299" spans="2:14">
      <c r="B12299" s="98"/>
      <c r="C12299" s="98"/>
      <c r="D12299" s="100"/>
      <c r="E12299" s="100"/>
      <c r="F12299" s="100"/>
      <c r="H12299" s="102"/>
      <c r="I12299" s="103"/>
      <c r="J12299" s="102"/>
      <c r="L12299" s="100"/>
      <c r="M12299" s="100"/>
      <c r="N12299" s="100"/>
    </row>
    <row r="12300" spans="2:14">
      <c r="B12300" s="98"/>
      <c r="C12300" s="98"/>
      <c r="D12300" s="100"/>
      <c r="E12300" s="100"/>
      <c r="F12300" s="100"/>
      <c r="H12300" s="102"/>
      <c r="I12300" s="103"/>
      <c r="J12300" s="102"/>
      <c r="L12300" s="100"/>
      <c r="M12300" s="100"/>
      <c r="N12300" s="100"/>
    </row>
    <row r="12301" spans="2:14">
      <c r="B12301" s="98"/>
      <c r="C12301" s="98"/>
      <c r="D12301" s="100"/>
      <c r="E12301" s="100"/>
      <c r="F12301" s="100"/>
      <c r="H12301" s="102"/>
      <c r="I12301" s="103"/>
      <c r="J12301" s="102"/>
      <c r="L12301" s="100"/>
      <c r="M12301" s="100"/>
      <c r="N12301" s="100"/>
    </row>
    <row r="12302" spans="2:14">
      <c r="B12302" s="98"/>
      <c r="C12302" s="98"/>
      <c r="D12302" s="100"/>
      <c r="E12302" s="100"/>
      <c r="F12302" s="100"/>
      <c r="H12302" s="102"/>
      <c r="I12302" s="103"/>
      <c r="J12302" s="102"/>
      <c r="L12302" s="100"/>
      <c r="M12302" s="100"/>
      <c r="N12302" s="100"/>
    </row>
    <row r="12303" spans="2:14">
      <c r="B12303" s="98"/>
      <c r="C12303" s="98"/>
      <c r="D12303" s="100"/>
      <c r="E12303" s="100"/>
      <c r="F12303" s="100"/>
      <c r="H12303" s="102"/>
      <c r="I12303" s="103"/>
      <c r="J12303" s="102"/>
      <c r="L12303" s="100"/>
      <c r="M12303" s="100"/>
      <c r="N12303" s="100"/>
    </row>
    <row r="12304" spans="2:14">
      <c r="B12304" s="98"/>
      <c r="C12304" s="98"/>
      <c r="D12304" s="100"/>
      <c r="E12304" s="100"/>
      <c r="F12304" s="100"/>
      <c r="H12304" s="102"/>
      <c r="I12304" s="103"/>
      <c r="J12304" s="102"/>
      <c r="L12304" s="100"/>
      <c r="M12304" s="100"/>
      <c r="N12304" s="100"/>
    </row>
    <row r="12305" spans="2:14">
      <c r="B12305" s="98"/>
      <c r="C12305" s="98"/>
      <c r="D12305" s="100"/>
      <c r="E12305" s="100"/>
      <c r="F12305" s="100"/>
      <c r="H12305" s="102"/>
      <c r="I12305" s="103"/>
      <c r="J12305" s="102"/>
      <c r="L12305" s="100"/>
      <c r="M12305" s="100"/>
      <c r="N12305" s="100"/>
    </row>
    <row r="12306" spans="2:14">
      <c r="B12306" s="98"/>
      <c r="C12306" s="98"/>
      <c r="D12306" s="100"/>
      <c r="E12306" s="100"/>
      <c r="F12306" s="100"/>
      <c r="H12306" s="102"/>
      <c r="I12306" s="103"/>
      <c r="J12306" s="102"/>
      <c r="L12306" s="100"/>
      <c r="M12306" s="100"/>
      <c r="N12306" s="100"/>
    </row>
    <row r="12307" spans="2:14">
      <c r="B12307" s="98"/>
      <c r="C12307" s="98"/>
      <c r="D12307" s="100"/>
      <c r="E12307" s="100"/>
      <c r="F12307" s="100"/>
      <c r="H12307" s="102"/>
      <c r="I12307" s="103"/>
      <c r="J12307" s="102"/>
      <c r="L12307" s="100"/>
      <c r="M12307" s="100"/>
      <c r="N12307" s="100"/>
    </row>
    <row r="12308" spans="2:14">
      <c r="B12308" s="98"/>
      <c r="C12308" s="98"/>
      <c r="D12308" s="100"/>
      <c r="E12308" s="100"/>
      <c r="F12308" s="100"/>
      <c r="H12308" s="102"/>
      <c r="I12308" s="103"/>
      <c r="J12308" s="102"/>
      <c r="L12308" s="100"/>
      <c r="M12308" s="100"/>
      <c r="N12308" s="100"/>
    </row>
    <row r="12309" spans="2:14">
      <c r="B12309" s="98"/>
      <c r="C12309" s="98"/>
      <c r="D12309" s="100"/>
      <c r="E12309" s="100"/>
      <c r="F12309" s="100"/>
      <c r="H12309" s="102"/>
      <c r="I12309" s="103"/>
      <c r="J12309" s="102"/>
      <c r="L12309" s="100"/>
      <c r="M12309" s="100"/>
      <c r="N12309" s="100"/>
    </row>
    <row r="12310" spans="2:14">
      <c r="B12310" s="98"/>
      <c r="C12310" s="98"/>
      <c r="D12310" s="100"/>
      <c r="E12310" s="100"/>
      <c r="F12310" s="100"/>
      <c r="H12310" s="102"/>
      <c r="I12310" s="103"/>
      <c r="J12310" s="102"/>
      <c r="L12310" s="100"/>
      <c r="M12310" s="100"/>
      <c r="N12310" s="100"/>
    </row>
    <row r="12311" spans="2:14">
      <c r="B12311" s="98"/>
      <c r="C12311" s="98"/>
      <c r="D12311" s="100"/>
      <c r="E12311" s="100"/>
      <c r="F12311" s="100"/>
      <c r="H12311" s="102"/>
      <c r="I12311" s="103"/>
      <c r="J12311" s="102"/>
      <c r="L12311" s="100"/>
      <c r="M12311" s="100"/>
      <c r="N12311" s="100"/>
    </row>
    <row r="12312" spans="2:14">
      <c r="B12312" s="98"/>
      <c r="C12312" s="98"/>
      <c r="D12312" s="100"/>
      <c r="E12312" s="100"/>
      <c r="F12312" s="100"/>
      <c r="H12312" s="102"/>
      <c r="I12312" s="103"/>
      <c r="J12312" s="102"/>
      <c r="L12312" s="100"/>
      <c r="M12312" s="100"/>
      <c r="N12312" s="100"/>
    </row>
    <row r="12313" spans="2:14">
      <c r="B12313" s="98"/>
      <c r="C12313" s="98"/>
      <c r="D12313" s="100"/>
      <c r="E12313" s="100"/>
      <c r="F12313" s="100"/>
      <c r="H12313" s="102"/>
      <c r="I12313" s="103"/>
      <c r="J12313" s="102"/>
      <c r="L12313" s="100"/>
      <c r="M12313" s="100"/>
      <c r="N12313" s="100"/>
    </row>
    <row r="12314" spans="2:14">
      <c r="B12314" s="98"/>
      <c r="C12314" s="98"/>
      <c r="D12314" s="100"/>
      <c r="E12314" s="100"/>
      <c r="F12314" s="100"/>
      <c r="H12314" s="102"/>
      <c r="I12314" s="103"/>
      <c r="J12314" s="102"/>
      <c r="L12314" s="100"/>
      <c r="M12314" s="100"/>
      <c r="N12314" s="100"/>
    </row>
    <row r="12315" spans="2:14">
      <c r="B12315" s="98"/>
      <c r="C12315" s="98"/>
      <c r="D12315" s="100"/>
      <c r="E12315" s="100"/>
      <c r="F12315" s="100"/>
      <c r="H12315" s="102"/>
      <c r="I12315" s="103"/>
      <c r="J12315" s="102"/>
      <c r="L12315" s="100"/>
      <c r="M12315" s="100"/>
      <c r="N12315" s="100"/>
    </row>
    <row r="12316" spans="2:14">
      <c r="B12316" s="98"/>
      <c r="C12316" s="98"/>
      <c r="D12316" s="100"/>
      <c r="E12316" s="100"/>
      <c r="F12316" s="100"/>
      <c r="H12316" s="102"/>
      <c r="I12316" s="103"/>
      <c r="J12316" s="102"/>
      <c r="L12316" s="100"/>
      <c r="M12316" s="100"/>
      <c r="N12316" s="100"/>
    </row>
    <row r="12317" spans="2:14">
      <c r="B12317" s="98"/>
      <c r="C12317" s="98"/>
      <c r="D12317" s="100"/>
      <c r="E12317" s="100"/>
      <c r="F12317" s="100"/>
      <c r="H12317" s="102"/>
      <c r="I12317" s="103"/>
      <c r="J12317" s="102"/>
      <c r="L12317" s="100"/>
      <c r="M12317" s="100"/>
      <c r="N12317" s="100"/>
    </row>
    <row r="12318" spans="2:14">
      <c r="B12318" s="98"/>
      <c r="C12318" s="98"/>
      <c r="D12318" s="100"/>
      <c r="E12318" s="100"/>
      <c r="F12318" s="100"/>
      <c r="H12318" s="102"/>
      <c r="I12318" s="103"/>
      <c r="J12318" s="102"/>
      <c r="L12318" s="100"/>
      <c r="M12318" s="100"/>
      <c r="N12318" s="100"/>
    </row>
    <row r="12319" spans="2:14">
      <c r="B12319" s="98"/>
      <c r="C12319" s="98"/>
      <c r="D12319" s="100"/>
      <c r="E12319" s="100"/>
      <c r="F12319" s="100"/>
      <c r="H12319" s="102"/>
      <c r="I12319" s="103"/>
      <c r="J12319" s="102"/>
      <c r="L12319" s="100"/>
      <c r="M12319" s="100"/>
      <c r="N12319" s="100"/>
    </row>
    <row r="12320" spans="2:14">
      <c r="B12320" s="98"/>
      <c r="C12320" s="98"/>
      <c r="D12320" s="100"/>
      <c r="E12320" s="100"/>
      <c r="F12320" s="100"/>
      <c r="H12320" s="102"/>
      <c r="I12320" s="103"/>
      <c r="J12320" s="102"/>
      <c r="L12320" s="100"/>
      <c r="M12320" s="100"/>
      <c r="N12320" s="100"/>
    </row>
    <row r="12321" spans="2:14">
      <c r="B12321" s="98"/>
      <c r="C12321" s="98"/>
      <c r="D12321" s="100"/>
      <c r="E12321" s="100"/>
      <c r="F12321" s="100"/>
      <c r="H12321" s="102"/>
      <c r="I12321" s="103"/>
      <c r="J12321" s="102"/>
      <c r="L12321" s="100"/>
      <c r="M12321" s="100"/>
      <c r="N12321" s="100"/>
    </row>
    <row r="12322" spans="2:14">
      <c r="B12322" s="98"/>
      <c r="C12322" s="98"/>
      <c r="D12322" s="100"/>
      <c r="E12322" s="100"/>
      <c r="F12322" s="100"/>
      <c r="H12322" s="102"/>
      <c r="I12322" s="103"/>
      <c r="J12322" s="102"/>
      <c r="L12322" s="100"/>
      <c r="M12322" s="100"/>
      <c r="N12322" s="100"/>
    </row>
    <row r="12323" spans="2:14">
      <c r="B12323" s="98"/>
      <c r="C12323" s="98"/>
      <c r="D12323" s="100"/>
      <c r="E12323" s="100"/>
      <c r="F12323" s="100"/>
      <c r="H12323" s="102"/>
      <c r="I12323" s="103"/>
      <c r="J12323" s="102"/>
      <c r="L12323" s="100"/>
      <c r="M12323" s="100"/>
      <c r="N12323" s="100"/>
    </row>
    <row r="12324" spans="2:14">
      <c r="B12324" s="98"/>
      <c r="C12324" s="98"/>
      <c r="D12324" s="100"/>
      <c r="E12324" s="100"/>
      <c r="F12324" s="100"/>
      <c r="H12324" s="102"/>
      <c r="I12324" s="103"/>
      <c r="J12324" s="102"/>
      <c r="L12324" s="100"/>
      <c r="M12324" s="100"/>
      <c r="N12324" s="100"/>
    </row>
    <row r="12325" spans="2:14">
      <c r="B12325" s="98"/>
      <c r="C12325" s="98"/>
      <c r="D12325" s="100"/>
      <c r="E12325" s="100"/>
      <c r="F12325" s="100"/>
      <c r="H12325" s="102"/>
      <c r="I12325" s="103"/>
      <c r="J12325" s="102"/>
      <c r="L12325" s="100"/>
      <c r="M12325" s="100"/>
      <c r="N12325" s="100"/>
    </row>
    <row r="12326" spans="2:14">
      <c r="B12326" s="98"/>
      <c r="C12326" s="98"/>
      <c r="D12326" s="100"/>
      <c r="E12326" s="100"/>
      <c r="F12326" s="100"/>
      <c r="H12326" s="102"/>
      <c r="I12326" s="103"/>
      <c r="J12326" s="102"/>
      <c r="L12326" s="100"/>
      <c r="M12326" s="100"/>
      <c r="N12326" s="100"/>
    </row>
    <row r="12327" spans="2:14">
      <c r="B12327" s="98"/>
      <c r="C12327" s="98"/>
      <c r="D12327" s="100"/>
      <c r="E12327" s="100"/>
      <c r="F12327" s="100"/>
      <c r="H12327" s="102"/>
      <c r="I12327" s="103"/>
      <c r="J12327" s="102"/>
      <c r="L12327" s="100"/>
      <c r="M12327" s="100"/>
      <c r="N12327" s="100"/>
    </row>
    <row r="12328" spans="2:14">
      <c r="B12328" s="98"/>
      <c r="C12328" s="98"/>
      <c r="D12328" s="100"/>
      <c r="E12328" s="100"/>
      <c r="F12328" s="100"/>
      <c r="H12328" s="102"/>
      <c r="I12328" s="103"/>
      <c r="J12328" s="102"/>
      <c r="L12328" s="100"/>
      <c r="M12328" s="100"/>
      <c r="N12328" s="100"/>
    </row>
    <row r="12329" spans="2:14">
      <c r="B12329" s="98"/>
      <c r="C12329" s="98"/>
      <c r="D12329" s="100"/>
      <c r="E12329" s="100"/>
      <c r="F12329" s="100"/>
      <c r="H12329" s="102"/>
      <c r="I12329" s="103"/>
      <c r="J12329" s="102"/>
      <c r="L12329" s="100"/>
      <c r="M12329" s="100"/>
      <c r="N12329" s="100"/>
    </row>
    <row r="12330" spans="2:14">
      <c r="B12330" s="98"/>
      <c r="C12330" s="98"/>
      <c r="D12330" s="100"/>
      <c r="E12330" s="100"/>
      <c r="F12330" s="100"/>
      <c r="H12330" s="102"/>
      <c r="I12330" s="103"/>
      <c r="J12330" s="102"/>
      <c r="L12330" s="100"/>
      <c r="M12330" s="100"/>
      <c r="N12330" s="100"/>
    </row>
    <row r="12331" spans="2:14">
      <c r="B12331" s="98"/>
      <c r="C12331" s="98"/>
      <c r="D12331" s="100"/>
      <c r="E12331" s="100"/>
      <c r="F12331" s="100"/>
      <c r="H12331" s="102"/>
      <c r="I12331" s="103"/>
      <c r="J12331" s="102"/>
      <c r="L12331" s="100"/>
      <c r="M12331" s="100"/>
      <c r="N12331" s="100"/>
    </row>
    <row r="12332" spans="2:14">
      <c r="B12332" s="98"/>
      <c r="C12332" s="98"/>
      <c r="D12332" s="100"/>
      <c r="E12332" s="100"/>
      <c r="F12332" s="100"/>
      <c r="H12332" s="102"/>
      <c r="I12332" s="103"/>
      <c r="J12332" s="102"/>
      <c r="L12332" s="100"/>
      <c r="M12332" s="100"/>
      <c r="N12332" s="100"/>
    </row>
    <row r="12333" spans="2:14">
      <c r="B12333" s="98"/>
      <c r="C12333" s="98"/>
      <c r="D12333" s="100"/>
      <c r="E12333" s="100"/>
      <c r="F12333" s="100"/>
      <c r="H12333" s="102"/>
      <c r="I12333" s="103"/>
      <c r="J12333" s="102"/>
      <c r="L12333" s="100"/>
      <c r="M12333" s="100"/>
      <c r="N12333" s="100"/>
    </row>
    <row r="12334" spans="2:14">
      <c r="B12334" s="98"/>
      <c r="C12334" s="98"/>
      <c r="D12334" s="100"/>
      <c r="E12334" s="100"/>
      <c r="F12334" s="100"/>
      <c r="H12334" s="102"/>
      <c r="I12334" s="103"/>
      <c r="J12334" s="102"/>
      <c r="L12334" s="100"/>
      <c r="M12334" s="100"/>
      <c r="N12334" s="100"/>
    </row>
    <row r="12335" spans="2:14">
      <c r="B12335" s="98"/>
      <c r="C12335" s="98"/>
      <c r="D12335" s="100"/>
      <c r="E12335" s="100"/>
      <c r="F12335" s="100"/>
      <c r="H12335" s="102"/>
      <c r="I12335" s="103"/>
      <c r="J12335" s="102"/>
      <c r="L12335" s="100"/>
      <c r="M12335" s="100"/>
      <c r="N12335" s="100"/>
    </row>
    <row r="12336" spans="2:14">
      <c r="B12336" s="98"/>
      <c r="C12336" s="98"/>
      <c r="D12336" s="100"/>
      <c r="E12336" s="100"/>
      <c r="F12336" s="100"/>
      <c r="H12336" s="102"/>
      <c r="I12336" s="103"/>
      <c r="J12336" s="102"/>
      <c r="L12336" s="100"/>
      <c r="M12336" s="100"/>
      <c r="N12336" s="100"/>
    </row>
    <row r="12337" spans="2:14">
      <c r="B12337" s="98"/>
      <c r="C12337" s="98"/>
      <c r="D12337" s="100"/>
      <c r="E12337" s="100"/>
      <c r="F12337" s="100"/>
      <c r="H12337" s="102"/>
      <c r="I12337" s="103"/>
      <c r="J12337" s="102"/>
      <c r="L12337" s="100"/>
      <c r="M12337" s="100"/>
      <c r="N12337" s="100"/>
    </row>
    <row r="12338" spans="2:14">
      <c r="B12338" s="98"/>
      <c r="C12338" s="98"/>
      <c r="D12338" s="100"/>
      <c r="E12338" s="100"/>
      <c r="F12338" s="100"/>
      <c r="H12338" s="102"/>
      <c r="I12338" s="103"/>
      <c r="J12338" s="102"/>
      <c r="L12338" s="100"/>
      <c r="M12338" s="100"/>
      <c r="N12338" s="100"/>
    </row>
    <row r="12339" spans="2:14">
      <c r="B12339" s="98"/>
      <c r="C12339" s="98"/>
      <c r="D12339" s="100"/>
      <c r="E12339" s="100"/>
      <c r="F12339" s="100"/>
      <c r="H12339" s="102"/>
      <c r="I12339" s="103"/>
      <c r="J12339" s="102"/>
      <c r="L12339" s="100"/>
      <c r="M12339" s="100"/>
      <c r="N12339" s="100"/>
    </row>
    <row r="12340" spans="2:14">
      <c r="B12340" s="98"/>
      <c r="C12340" s="98"/>
      <c r="D12340" s="100"/>
      <c r="E12340" s="100"/>
      <c r="F12340" s="100"/>
      <c r="H12340" s="102"/>
      <c r="I12340" s="103"/>
      <c r="J12340" s="102"/>
      <c r="L12340" s="100"/>
      <c r="M12340" s="100"/>
      <c r="N12340" s="100"/>
    </row>
    <row r="12341" spans="2:14">
      <c r="B12341" s="98"/>
      <c r="C12341" s="98"/>
      <c r="D12341" s="100"/>
      <c r="E12341" s="100"/>
      <c r="F12341" s="100"/>
      <c r="H12341" s="102"/>
      <c r="I12341" s="103"/>
      <c r="J12341" s="102"/>
      <c r="L12341" s="100"/>
      <c r="M12341" s="100"/>
      <c r="N12341" s="100"/>
    </row>
    <row r="12342" spans="2:14">
      <c r="B12342" s="98"/>
      <c r="C12342" s="98"/>
      <c r="D12342" s="100"/>
      <c r="E12342" s="100"/>
      <c r="F12342" s="100"/>
      <c r="H12342" s="102"/>
      <c r="I12342" s="103"/>
      <c r="J12342" s="102"/>
      <c r="L12342" s="100"/>
      <c r="M12342" s="100"/>
      <c r="N12342" s="100"/>
    </row>
    <row r="12343" spans="2:14">
      <c r="B12343" s="98"/>
      <c r="C12343" s="98"/>
      <c r="D12343" s="100"/>
      <c r="E12343" s="100"/>
      <c r="F12343" s="100"/>
      <c r="H12343" s="102"/>
      <c r="I12343" s="103"/>
      <c r="J12343" s="102"/>
      <c r="L12343" s="100"/>
      <c r="M12343" s="100"/>
      <c r="N12343" s="100"/>
    </row>
    <row r="12344" spans="2:14">
      <c r="B12344" s="98"/>
      <c r="C12344" s="98"/>
      <c r="D12344" s="100"/>
      <c r="E12344" s="100"/>
      <c r="F12344" s="100"/>
      <c r="H12344" s="102"/>
      <c r="I12344" s="103"/>
      <c r="J12344" s="102"/>
      <c r="L12344" s="100"/>
      <c r="M12344" s="100"/>
      <c r="N12344" s="100"/>
    </row>
    <row r="12345" spans="2:14">
      <c r="B12345" s="98"/>
      <c r="C12345" s="98"/>
      <c r="D12345" s="100"/>
      <c r="E12345" s="100"/>
      <c r="F12345" s="100"/>
      <c r="H12345" s="102"/>
      <c r="I12345" s="103"/>
      <c r="J12345" s="102"/>
      <c r="L12345" s="100"/>
      <c r="M12345" s="100"/>
      <c r="N12345" s="100"/>
    </row>
    <row r="12346" spans="2:14">
      <c r="B12346" s="98"/>
      <c r="C12346" s="98"/>
      <c r="D12346" s="100"/>
      <c r="E12346" s="100"/>
      <c r="F12346" s="100"/>
      <c r="H12346" s="102"/>
      <c r="I12346" s="103"/>
      <c r="J12346" s="102"/>
      <c r="L12346" s="100"/>
      <c r="M12346" s="100"/>
      <c r="N12346" s="100"/>
    </row>
    <row r="12347" spans="2:14">
      <c r="B12347" s="98"/>
      <c r="C12347" s="98"/>
      <c r="D12347" s="100"/>
      <c r="E12347" s="100"/>
      <c r="F12347" s="100"/>
      <c r="H12347" s="102"/>
      <c r="I12347" s="103"/>
      <c r="J12347" s="102"/>
      <c r="L12347" s="100"/>
      <c r="M12347" s="100"/>
      <c r="N12347" s="100"/>
    </row>
    <row r="12348" spans="2:14">
      <c r="B12348" s="98"/>
      <c r="C12348" s="98"/>
      <c r="D12348" s="100"/>
      <c r="E12348" s="100"/>
      <c r="F12348" s="100"/>
      <c r="H12348" s="102"/>
      <c r="I12348" s="103"/>
      <c r="J12348" s="102"/>
      <c r="L12348" s="100"/>
      <c r="M12348" s="100"/>
      <c r="N12348" s="100"/>
    </row>
    <row r="12349" spans="2:14">
      <c r="B12349" s="98"/>
      <c r="C12349" s="98"/>
      <c r="D12349" s="100"/>
      <c r="E12349" s="100"/>
      <c r="F12349" s="100"/>
      <c r="H12349" s="102"/>
      <c r="I12349" s="103"/>
      <c r="J12349" s="102"/>
      <c r="L12349" s="100"/>
      <c r="M12349" s="100"/>
      <c r="N12349" s="100"/>
    </row>
    <row r="12350" spans="2:14">
      <c r="B12350" s="98"/>
      <c r="C12350" s="98"/>
      <c r="D12350" s="100"/>
      <c r="E12350" s="100"/>
      <c r="F12350" s="100"/>
      <c r="H12350" s="102"/>
      <c r="I12350" s="103"/>
      <c r="J12350" s="102"/>
      <c r="L12350" s="100"/>
      <c r="M12350" s="100"/>
      <c r="N12350" s="100"/>
    </row>
    <row r="12351" spans="2:14">
      <c r="B12351" s="98"/>
      <c r="C12351" s="98"/>
      <c r="D12351" s="100"/>
      <c r="E12351" s="100"/>
      <c r="F12351" s="100"/>
      <c r="H12351" s="102"/>
      <c r="I12351" s="103"/>
      <c r="J12351" s="102"/>
      <c r="L12351" s="100"/>
      <c r="M12351" s="100"/>
      <c r="N12351" s="100"/>
    </row>
    <row r="12352" spans="2:14">
      <c r="B12352" s="98"/>
      <c r="C12352" s="98"/>
      <c r="D12352" s="100"/>
      <c r="E12352" s="100"/>
      <c r="F12352" s="100"/>
      <c r="H12352" s="102"/>
      <c r="I12352" s="103"/>
      <c r="J12352" s="102"/>
      <c r="L12352" s="100"/>
      <c r="M12352" s="100"/>
      <c r="N12352" s="100"/>
    </row>
    <row r="12353" spans="2:14">
      <c r="B12353" s="98"/>
      <c r="C12353" s="98"/>
      <c r="D12353" s="100"/>
      <c r="E12353" s="100"/>
      <c r="F12353" s="100"/>
      <c r="H12353" s="102"/>
      <c r="I12353" s="103"/>
      <c r="J12353" s="102"/>
      <c r="L12353" s="100"/>
      <c r="M12353" s="100"/>
      <c r="N12353" s="100"/>
    </row>
    <row r="12354" spans="2:14">
      <c r="B12354" s="98"/>
      <c r="C12354" s="98"/>
      <c r="D12354" s="100"/>
      <c r="E12354" s="100"/>
      <c r="F12354" s="100"/>
      <c r="H12354" s="102"/>
      <c r="I12354" s="103"/>
      <c r="J12354" s="102"/>
      <c r="L12354" s="100"/>
      <c r="M12354" s="100"/>
      <c r="N12354" s="100"/>
    </row>
    <row r="12355" spans="2:14">
      <c r="B12355" s="98"/>
      <c r="C12355" s="98"/>
      <c r="D12355" s="100"/>
      <c r="E12355" s="100"/>
      <c r="F12355" s="100"/>
      <c r="H12355" s="102"/>
      <c r="I12355" s="103"/>
      <c r="J12355" s="102"/>
      <c r="L12355" s="100"/>
      <c r="M12355" s="100"/>
      <c r="N12355" s="100"/>
    </row>
    <row r="12356" spans="2:14">
      <c r="B12356" s="98"/>
      <c r="C12356" s="98"/>
      <c r="D12356" s="100"/>
      <c r="E12356" s="100"/>
      <c r="F12356" s="100"/>
      <c r="H12356" s="102"/>
      <c r="I12356" s="103"/>
      <c r="J12356" s="102"/>
      <c r="L12356" s="100"/>
      <c r="M12356" s="100"/>
      <c r="N12356" s="100"/>
    </row>
    <row r="12357" spans="2:14">
      <c r="B12357" s="98"/>
      <c r="C12357" s="98"/>
      <c r="D12357" s="100"/>
      <c r="E12357" s="100"/>
      <c r="F12357" s="100"/>
      <c r="H12357" s="102"/>
      <c r="I12357" s="103"/>
      <c r="J12357" s="102"/>
      <c r="L12357" s="100"/>
      <c r="M12357" s="100"/>
      <c r="N12357" s="100"/>
    </row>
    <row r="12358" spans="2:14">
      <c r="B12358" s="98"/>
      <c r="C12358" s="98"/>
      <c r="D12358" s="100"/>
      <c r="E12358" s="100"/>
      <c r="F12358" s="100"/>
      <c r="H12358" s="102"/>
      <c r="I12358" s="103"/>
      <c r="J12358" s="102"/>
      <c r="L12358" s="100"/>
      <c r="M12358" s="100"/>
      <c r="N12358" s="100"/>
    </row>
    <row r="12359" spans="2:14">
      <c r="B12359" s="98"/>
      <c r="C12359" s="98"/>
      <c r="D12359" s="100"/>
      <c r="E12359" s="100"/>
      <c r="F12359" s="100"/>
      <c r="H12359" s="102"/>
      <c r="I12359" s="103"/>
      <c r="J12359" s="102"/>
      <c r="L12359" s="100"/>
      <c r="M12359" s="100"/>
      <c r="N12359" s="100"/>
    </row>
    <row r="12360" spans="2:14">
      <c r="B12360" s="98"/>
      <c r="C12360" s="98"/>
      <c r="D12360" s="100"/>
      <c r="E12360" s="100"/>
      <c r="F12360" s="100"/>
      <c r="H12360" s="102"/>
      <c r="I12360" s="103"/>
      <c r="J12360" s="102"/>
      <c r="L12360" s="100"/>
      <c r="M12360" s="100"/>
      <c r="N12360" s="100"/>
    </row>
    <row r="12361" spans="2:14">
      <c r="B12361" s="98"/>
      <c r="C12361" s="98"/>
      <c r="D12361" s="100"/>
      <c r="E12361" s="100"/>
      <c r="F12361" s="100"/>
      <c r="H12361" s="102"/>
      <c r="I12361" s="103"/>
      <c r="J12361" s="102"/>
      <c r="L12361" s="100"/>
      <c r="M12361" s="100"/>
      <c r="N12361" s="100"/>
    </row>
    <row r="12362" spans="2:14">
      <c r="B12362" s="98"/>
      <c r="C12362" s="98"/>
      <c r="D12362" s="100"/>
      <c r="E12362" s="100"/>
      <c r="F12362" s="100"/>
      <c r="H12362" s="102"/>
      <c r="I12362" s="103"/>
      <c r="J12362" s="102"/>
      <c r="L12362" s="100"/>
      <c r="M12362" s="100"/>
      <c r="N12362" s="100"/>
    </row>
    <row r="12363" spans="2:14">
      <c r="B12363" s="98"/>
      <c r="C12363" s="98"/>
      <c r="D12363" s="100"/>
      <c r="E12363" s="100"/>
      <c r="F12363" s="100"/>
      <c r="H12363" s="102"/>
      <c r="I12363" s="103"/>
      <c r="J12363" s="102"/>
      <c r="L12363" s="100"/>
      <c r="M12363" s="100"/>
      <c r="N12363" s="100"/>
    </row>
    <row r="12364" spans="2:14">
      <c r="B12364" s="98"/>
      <c r="C12364" s="98"/>
      <c r="D12364" s="100"/>
      <c r="E12364" s="100"/>
      <c r="F12364" s="100"/>
      <c r="H12364" s="102"/>
      <c r="I12364" s="103"/>
      <c r="J12364" s="102"/>
      <c r="L12364" s="100"/>
      <c r="M12364" s="100"/>
      <c r="N12364" s="100"/>
    </row>
    <row r="12365" spans="2:14">
      <c r="B12365" s="98"/>
      <c r="C12365" s="98"/>
      <c r="D12365" s="100"/>
      <c r="E12365" s="100"/>
      <c r="F12365" s="100"/>
      <c r="H12365" s="102"/>
      <c r="I12365" s="103"/>
      <c r="J12365" s="102"/>
      <c r="L12365" s="100"/>
      <c r="M12365" s="100"/>
      <c r="N12365" s="100"/>
    </row>
    <row r="12366" spans="2:14">
      <c r="B12366" s="98"/>
      <c r="C12366" s="98"/>
      <c r="D12366" s="100"/>
      <c r="E12366" s="100"/>
      <c r="F12366" s="100"/>
      <c r="H12366" s="102"/>
      <c r="I12366" s="103"/>
      <c r="J12366" s="102"/>
      <c r="L12366" s="100"/>
      <c r="M12366" s="100"/>
      <c r="N12366" s="100"/>
    </row>
    <row r="12367" spans="2:14">
      <c r="B12367" s="98"/>
      <c r="C12367" s="98"/>
      <c r="D12367" s="100"/>
      <c r="E12367" s="100"/>
      <c r="F12367" s="100"/>
      <c r="H12367" s="102"/>
      <c r="I12367" s="103"/>
      <c r="J12367" s="102"/>
      <c r="L12367" s="100"/>
      <c r="M12367" s="100"/>
      <c r="N12367" s="100"/>
    </row>
    <row r="12368" spans="2:14">
      <c r="B12368" s="98"/>
      <c r="C12368" s="98"/>
      <c r="D12368" s="100"/>
      <c r="E12368" s="100"/>
      <c r="F12368" s="100"/>
      <c r="H12368" s="102"/>
      <c r="I12368" s="103"/>
      <c r="J12368" s="102"/>
      <c r="L12368" s="100"/>
      <c r="M12368" s="100"/>
      <c r="N12368" s="100"/>
    </row>
    <row r="12369" spans="2:14">
      <c r="B12369" s="98"/>
      <c r="C12369" s="98"/>
      <c r="D12369" s="100"/>
      <c r="E12369" s="100"/>
      <c r="F12369" s="100"/>
      <c r="H12369" s="102"/>
      <c r="I12369" s="103"/>
      <c r="J12369" s="102"/>
      <c r="L12369" s="100"/>
      <c r="M12369" s="100"/>
      <c r="N12369" s="100"/>
    </row>
    <row r="12370" spans="2:14">
      <c r="B12370" s="98"/>
      <c r="C12370" s="98"/>
      <c r="D12370" s="100"/>
      <c r="E12370" s="100"/>
      <c r="F12370" s="100"/>
      <c r="H12370" s="102"/>
      <c r="I12370" s="103"/>
      <c r="J12370" s="102"/>
      <c r="L12370" s="100"/>
      <c r="M12370" s="100"/>
      <c r="N12370" s="100"/>
    </row>
    <row r="12371" spans="2:14">
      <c r="B12371" s="98"/>
      <c r="C12371" s="98"/>
      <c r="D12371" s="100"/>
      <c r="E12371" s="100"/>
      <c r="F12371" s="100"/>
      <c r="H12371" s="102"/>
      <c r="I12371" s="103"/>
      <c r="J12371" s="102"/>
      <c r="L12371" s="100"/>
      <c r="M12371" s="100"/>
      <c r="N12371" s="100"/>
    </row>
    <row r="12372" spans="2:14">
      <c r="B12372" s="98"/>
      <c r="C12372" s="98"/>
      <c r="D12372" s="100"/>
      <c r="E12372" s="100"/>
      <c r="F12372" s="100"/>
      <c r="H12372" s="102"/>
      <c r="I12372" s="103"/>
      <c r="J12372" s="102"/>
      <c r="L12372" s="100"/>
      <c r="M12372" s="100"/>
      <c r="N12372" s="100"/>
    </row>
    <row r="12373" spans="2:14">
      <c r="B12373" s="98"/>
      <c r="C12373" s="98"/>
      <c r="D12373" s="100"/>
      <c r="E12373" s="100"/>
      <c r="F12373" s="100"/>
      <c r="H12373" s="102"/>
      <c r="I12373" s="103"/>
      <c r="J12373" s="102"/>
      <c r="L12373" s="100"/>
      <c r="M12373" s="100"/>
      <c r="N12373" s="100"/>
    </row>
    <row r="12374" spans="2:14">
      <c r="B12374" s="98"/>
      <c r="C12374" s="98"/>
      <c r="D12374" s="100"/>
      <c r="E12374" s="100"/>
      <c r="F12374" s="100"/>
      <c r="H12374" s="102"/>
      <c r="I12374" s="103"/>
      <c r="J12374" s="102"/>
      <c r="L12374" s="100"/>
      <c r="M12374" s="100"/>
      <c r="N12374" s="100"/>
    </row>
    <row r="12375" spans="2:14">
      <c r="B12375" s="98"/>
      <c r="C12375" s="98"/>
      <c r="D12375" s="100"/>
      <c r="E12375" s="100"/>
      <c r="F12375" s="100"/>
      <c r="H12375" s="102"/>
      <c r="I12375" s="103"/>
      <c r="J12375" s="102"/>
      <c r="L12375" s="100"/>
      <c r="M12375" s="100"/>
      <c r="N12375" s="100"/>
    </row>
    <row r="12376" spans="2:14">
      <c r="B12376" s="98"/>
      <c r="C12376" s="98"/>
      <c r="D12376" s="100"/>
      <c r="E12376" s="100"/>
      <c r="F12376" s="100"/>
      <c r="H12376" s="102"/>
      <c r="I12376" s="103"/>
      <c r="J12376" s="102"/>
      <c r="L12376" s="100"/>
      <c r="M12376" s="100"/>
      <c r="N12376" s="100"/>
    </row>
    <row r="12377" spans="2:14">
      <c r="B12377" s="98"/>
      <c r="C12377" s="98"/>
      <c r="D12377" s="100"/>
      <c r="E12377" s="100"/>
      <c r="F12377" s="100"/>
      <c r="H12377" s="102"/>
      <c r="I12377" s="103"/>
      <c r="J12377" s="102"/>
      <c r="L12377" s="100"/>
      <c r="M12377" s="100"/>
      <c r="N12377" s="100"/>
    </row>
    <row r="12378" spans="2:14">
      <c r="B12378" s="98"/>
      <c r="C12378" s="98"/>
      <c r="D12378" s="100"/>
      <c r="E12378" s="100"/>
      <c r="F12378" s="100"/>
      <c r="H12378" s="102"/>
      <c r="I12378" s="103"/>
      <c r="J12378" s="102"/>
      <c r="L12378" s="100"/>
      <c r="M12378" s="100"/>
      <c r="N12378" s="100"/>
    </row>
    <row r="12379" spans="2:14">
      <c r="B12379" s="98"/>
      <c r="C12379" s="98"/>
      <c r="D12379" s="100"/>
      <c r="E12379" s="100"/>
      <c r="F12379" s="100"/>
      <c r="H12379" s="102"/>
      <c r="I12379" s="103"/>
      <c r="J12379" s="102"/>
      <c r="L12379" s="100"/>
      <c r="M12379" s="100"/>
      <c r="N12379" s="100"/>
    </row>
    <row r="12380" spans="2:14">
      <c r="B12380" s="98"/>
      <c r="C12380" s="98"/>
      <c r="D12380" s="100"/>
      <c r="E12380" s="100"/>
      <c r="F12380" s="100"/>
      <c r="H12380" s="102"/>
      <c r="I12380" s="103"/>
      <c r="J12380" s="102"/>
      <c r="L12380" s="100"/>
      <c r="M12380" s="100"/>
      <c r="N12380" s="100"/>
    </row>
    <row r="12381" spans="2:14">
      <c r="B12381" s="98"/>
      <c r="C12381" s="98"/>
      <c r="D12381" s="100"/>
      <c r="E12381" s="100"/>
      <c r="F12381" s="100"/>
      <c r="H12381" s="102"/>
      <c r="I12381" s="103"/>
      <c r="J12381" s="102"/>
      <c r="L12381" s="100"/>
      <c r="M12381" s="100"/>
      <c r="N12381" s="100"/>
    </row>
    <row r="12382" spans="2:14">
      <c r="B12382" s="98"/>
      <c r="C12382" s="98"/>
      <c r="D12382" s="100"/>
      <c r="E12382" s="100"/>
      <c r="F12382" s="100"/>
      <c r="H12382" s="102"/>
      <c r="I12382" s="103"/>
      <c r="J12382" s="102"/>
      <c r="L12382" s="100"/>
      <c r="M12382" s="100"/>
      <c r="N12382" s="100"/>
    </row>
    <row r="12383" spans="2:14">
      <c r="B12383" s="98"/>
      <c r="C12383" s="98"/>
      <c r="D12383" s="100"/>
      <c r="E12383" s="100"/>
      <c r="F12383" s="100"/>
      <c r="H12383" s="102"/>
      <c r="I12383" s="103"/>
      <c r="J12383" s="102"/>
      <c r="L12383" s="100"/>
      <c r="M12383" s="100"/>
      <c r="N12383" s="100"/>
    </row>
    <row r="12384" spans="2:14">
      <c r="B12384" s="98"/>
      <c r="C12384" s="98"/>
      <c r="D12384" s="100"/>
      <c r="E12384" s="100"/>
      <c r="F12384" s="100"/>
      <c r="H12384" s="102"/>
      <c r="I12384" s="103"/>
      <c r="J12384" s="102"/>
      <c r="L12384" s="100"/>
      <c r="M12384" s="100"/>
      <c r="N12384" s="100"/>
    </row>
    <row r="12385" spans="2:14">
      <c r="B12385" s="98"/>
      <c r="C12385" s="98"/>
      <c r="D12385" s="100"/>
      <c r="E12385" s="100"/>
      <c r="F12385" s="100"/>
      <c r="H12385" s="102"/>
      <c r="I12385" s="103"/>
      <c r="J12385" s="102"/>
      <c r="L12385" s="100"/>
      <c r="M12385" s="100"/>
      <c r="N12385" s="100"/>
    </row>
    <row r="12386" spans="2:14">
      <c r="B12386" s="98"/>
      <c r="C12386" s="98"/>
      <c r="D12386" s="100"/>
      <c r="E12386" s="100"/>
      <c r="F12386" s="100"/>
      <c r="H12386" s="102"/>
      <c r="I12386" s="103"/>
      <c r="J12386" s="102"/>
      <c r="L12386" s="100"/>
      <c r="M12386" s="100"/>
      <c r="N12386" s="100"/>
    </row>
    <row r="12387" spans="2:14">
      <c r="B12387" s="98"/>
      <c r="C12387" s="98"/>
      <c r="D12387" s="100"/>
      <c r="E12387" s="100"/>
      <c r="F12387" s="100"/>
      <c r="H12387" s="102"/>
      <c r="I12387" s="103"/>
      <c r="J12387" s="102"/>
      <c r="L12387" s="100"/>
      <c r="M12387" s="100"/>
      <c r="N12387" s="100"/>
    </row>
    <row r="12388" spans="2:14">
      <c r="B12388" s="98"/>
      <c r="C12388" s="98"/>
      <c r="D12388" s="100"/>
      <c r="E12388" s="100"/>
      <c r="F12388" s="100"/>
      <c r="H12388" s="102"/>
      <c r="I12388" s="103"/>
      <c r="J12388" s="102"/>
      <c r="L12388" s="100"/>
      <c r="M12388" s="100"/>
      <c r="N12388" s="100"/>
    </row>
    <row r="12389" spans="2:14">
      <c r="B12389" s="98"/>
      <c r="C12389" s="98"/>
      <c r="D12389" s="100"/>
      <c r="E12389" s="100"/>
      <c r="F12389" s="100"/>
      <c r="H12389" s="102"/>
      <c r="I12389" s="103"/>
      <c r="J12389" s="102"/>
      <c r="L12389" s="100"/>
      <c r="M12389" s="100"/>
      <c r="N12389" s="100"/>
    </row>
    <row r="12390" spans="2:14">
      <c r="B12390" s="98"/>
      <c r="C12390" s="98"/>
      <c r="D12390" s="100"/>
      <c r="E12390" s="100"/>
      <c r="F12390" s="100"/>
      <c r="H12390" s="102"/>
      <c r="I12390" s="103"/>
      <c r="J12390" s="102"/>
      <c r="L12390" s="100"/>
      <c r="M12390" s="100"/>
      <c r="N12390" s="100"/>
    </row>
    <row r="12391" spans="2:14">
      <c r="B12391" s="98"/>
      <c r="C12391" s="98"/>
      <c r="D12391" s="100"/>
      <c r="E12391" s="100"/>
      <c r="F12391" s="100"/>
      <c r="H12391" s="102"/>
      <c r="I12391" s="103"/>
      <c r="J12391" s="102"/>
      <c r="L12391" s="100"/>
      <c r="M12391" s="100"/>
      <c r="N12391" s="100"/>
    </row>
    <row r="12392" spans="2:14">
      <c r="B12392" s="98"/>
      <c r="C12392" s="98"/>
      <c r="D12392" s="100"/>
      <c r="E12392" s="100"/>
      <c r="F12392" s="100"/>
      <c r="H12392" s="102"/>
      <c r="I12392" s="103"/>
      <c r="J12392" s="102"/>
      <c r="L12392" s="100"/>
      <c r="M12392" s="100"/>
      <c r="N12392" s="100"/>
    </row>
    <row r="12393" spans="2:14">
      <c r="B12393" s="98"/>
      <c r="C12393" s="98"/>
      <c r="D12393" s="100"/>
      <c r="E12393" s="100"/>
      <c r="F12393" s="100"/>
      <c r="H12393" s="102"/>
      <c r="I12393" s="103"/>
      <c r="J12393" s="102"/>
      <c r="L12393" s="100"/>
      <c r="M12393" s="100"/>
      <c r="N12393" s="100"/>
    </row>
    <row r="12394" spans="2:14">
      <c r="B12394" s="98"/>
      <c r="C12394" s="98"/>
      <c r="D12394" s="100"/>
      <c r="E12394" s="100"/>
      <c r="F12394" s="100"/>
      <c r="H12394" s="102"/>
      <c r="I12394" s="103"/>
      <c r="J12394" s="102"/>
      <c r="L12394" s="100"/>
      <c r="M12394" s="100"/>
      <c r="N12394" s="100"/>
    </row>
    <row r="12395" spans="2:14">
      <c r="B12395" s="98"/>
      <c r="C12395" s="98"/>
      <c r="D12395" s="100"/>
      <c r="E12395" s="100"/>
      <c r="F12395" s="100"/>
      <c r="H12395" s="102"/>
      <c r="I12395" s="103"/>
      <c r="J12395" s="102"/>
      <c r="L12395" s="100"/>
      <c r="M12395" s="100"/>
      <c r="N12395" s="100"/>
    </row>
    <row r="12396" spans="2:14">
      <c r="B12396" s="98"/>
      <c r="C12396" s="98"/>
      <c r="D12396" s="100"/>
      <c r="E12396" s="100"/>
      <c r="F12396" s="100"/>
      <c r="H12396" s="102"/>
      <c r="I12396" s="103"/>
      <c r="J12396" s="102"/>
      <c r="L12396" s="100"/>
      <c r="M12396" s="100"/>
      <c r="N12396" s="100"/>
    </row>
    <row r="12397" spans="2:14">
      <c r="B12397" s="98"/>
      <c r="C12397" s="98"/>
      <c r="D12397" s="100"/>
      <c r="E12397" s="100"/>
      <c r="F12397" s="100"/>
      <c r="H12397" s="102"/>
      <c r="I12397" s="103"/>
      <c r="J12397" s="102"/>
      <c r="L12397" s="100"/>
      <c r="M12397" s="100"/>
      <c r="N12397" s="100"/>
    </row>
    <row r="12398" spans="2:14">
      <c r="B12398" s="98"/>
      <c r="C12398" s="98"/>
      <c r="D12398" s="100"/>
      <c r="E12398" s="100"/>
      <c r="F12398" s="100"/>
      <c r="H12398" s="102"/>
      <c r="I12398" s="103"/>
      <c r="J12398" s="102"/>
      <c r="L12398" s="100"/>
      <c r="M12398" s="100"/>
      <c r="N12398" s="100"/>
    </row>
    <row r="12399" spans="2:14">
      <c r="B12399" s="98"/>
      <c r="C12399" s="98"/>
      <c r="D12399" s="100"/>
      <c r="E12399" s="100"/>
      <c r="F12399" s="100"/>
      <c r="H12399" s="102"/>
      <c r="I12399" s="103"/>
      <c r="J12399" s="102"/>
      <c r="L12399" s="100"/>
      <c r="M12399" s="100"/>
      <c r="N12399" s="100"/>
    </row>
    <row r="12400" spans="2:14">
      <c r="B12400" s="98"/>
      <c r="C12400" s="98"/>
      <c r="D12400" s="100"/>
      <c r="E12400" s="100"/>
      <c r="F12400" s="100"/>
      <c r="H12400" s="102"/>
      <c r="I12400" s="103"/>
      <c r="J12400" s="102"/>
      <c r="L12400" s="100"/>
      <c r="M12400" s="100"/>
      <c r="N12400" s="100"/>
    </row>
    <row r="12401" spans="2:14">
      <c r="B12401" s="98"/>
      <c r="C12401" s="98"/>
      <c r="D12401" s="100"/>
      <c r="E12401" s="100"/>
      <c r="F12401" s="100"/>
      <c r="H12401" s="102"/>
      <c r="I12401" s="103"/>
      <c r="J12401" s="102"/>
      <c r="L12401" s="100"/>
      <c r="M12401" s="100"/>
      <c r="N12401" s="100"/>
    </row>
    <row r="12402" spans="2:14">
      <c r="B12402" s="98"/>
      <c r="C12402" s="98"/>
      <c r="D12402" s="100"/>
      <c r="E12402" s="100"/>
      <c r="F12402" s="100"/>
      <c r="H12402" s="102"/>
      <c r="I12402" s="103"/>
      <c r="J12402" s="102"/>
      <c r="L12402" s="100"/>
      <c r="M12402" s="100"/>
      <c r="N12402" s="100"/>
    </row>
    <row r="12403" spans="2:14">
      <c r="B12403" s="98"/>
      <c r="C12403" s="98"/>
      <c r="D12403" s="100"/>
      <c r="E12403" s="100"/>
      <c r="F12403" s="100"/>
      <c r="H12403" s="102"/>
      <c r="I12403" s="103"/>
      <c r="J12403" s="102"/>
      <c r="L12403" s="100"/>
      <c r="M12403" s="100"/>
      <c r="N12403" s="100"/>
    </row>
    <row r="12404" spans="2:14">
      <c r="B12404" s="98"/>
      <c r="C12404" s="98"/>
      <c r="D12404" s="100"/>
      <c r="E12404" s="100"/>
      <c r="F12404" s="100"/>
      <c r="H12404" s="102"/>
      <c r="I12404" s="103"/>
      <c r="J12404" s="102"/>
      <c r="L12404" s="100"/>
      <c r="M12404" s="100"/>
      <c r="N12404" s="100"/>
    </row>
    <row r="12405" spans="2:14">
      <c r="B12405" s="98"/>
      <c r="C12405" s="98"/>
      <c r="D12405" s="100"/>
      <c r="E12405" s="100"/>
      <c r="F12405" s="100"/>
      <c r="H12405" s="102"/>
      <c r="I12405" s="103"/>
      <c r="J12405" s="102"/>
      <c r="L12405" s="100"/>
      <c r="M12405" s="100"/>
      <c r="N12405" s="100"/>
    </row>
    <row r="12406" spans="2:14">
      <c r="B12406" s="98"/>
      <c r="C12406" s="98"/>
      <c r="D12406" s="100"/>
      <c r="E12406" s="100"/>
      <c r="F12406" s="100"/>
      <c r="H12406" s="102"/>
      <c r="I12406" s="103"/>
      <c r="J12406" s="102"/>
      <c r="L12406" s="100"/>
      <c r="M12406" s="100"/>
      <c r="N12406" s="100"/>
    </row>
    <row r="12407" spans="2:14">
      <c r="B12407" s="98"/>
      <c r="C12407" s="98"/>
      <c r="D12407" s="100"/>
      <c r="E12407" s="100"/>
      <c r="F12407" s="100"/>
      <c r="H12407" s="102"/>
      <c r="I12407" s="103"/>
      <c r="J12407" s="102"/>
      <c r="L12407" s="100"/>
      <c r="M12407" s="100"/>
      <c r="N12407" s="100"/>
    </row>
    <row r="12408" spans="2:14">
      <c r="B12408" s="98"/>
      <c r="C12408" s="98"/>
      <c r="D12408" s="100"/>
      <c r="E12408" s="100"/>
      <c r="F12408" s="100"/>
      <c r="H12408" s="102"/>
      <c r="I12408" s="103"/>
      <c r="J12408" s="102"/>
      <c r="L12408" s="100"/>
      <c r="M12408" s="100"/>
      <c r="N12408" s="100"/>
    </row>
    <row r="12409" spans="2:14">
      <c r="B12409" s="98"/>
      <c r="C12409" s="98"/>
      <c r="D12409" s="100"/>
      <c r="E12409" s="100"/>
      <c r="F12409" s="100"/>
      <c r="H12409" s="102"/>
      <c r="I12409" s="103"/>
      <c r="J12409" s="102"/>
      <c r="L12409" s="100"/>
      <c r="M12409" s="100"/>
      <c r="N12409" s="100"/>
    </row>
    <row r="12410" spans="2:14">
      <c r="B12410" s="98"/>
      <c r="C12410" s="98"/>
      <c r="D12410" s="100"/>
      <c r="E12410" s="100"/>
      <c r="F12410" s="100"/>
      <c r="H12410" s="102"/>
      <c r="I12410" s="103"/>
      <c r="J12410" s="102"/>
      <c r="L12410" s="100"/>
      <c r="M12410" s="100"/>
      <c r="N12410" s="100"/>
    </row>
    <row r="12411" spans="2:14">
      <c r="B12411" s="98"/>
      <c r="C12411" s="98"/>
      <c r="D12411" s="100"/>
      <c r="E12411" s="100"/>
      <c r="F12411" s="100"/>
      <c r="H12411" s="102"/>
      <c r="I12411" s="103"/>
      <c r="J12411" s="102"/>
      <c r="L12411" s="100"/>
      <c r="M12411" s="100"/>
      <c r="N12411" s="100"/>
    </row>
    <row r="12412" spans="2:14">
      <c r="B12412" s="98"/>
      <c r="C12412" s="98"/>
      <c r="D12412" s="100"/>
      <c r="E12412" s="100"/>
      <c r="F12412" s="100"/>
      <c r="H12412" s="102"/>
      <c r="I12412" s="103"/>
      <c r="J12412" s="102"/>
      <c r="L12412" s="100"/>
      <c r="M12412" s="100"/>
      <c r="N12412" s="100"/>
    </row>
    <row r="12413" spans="2:14">
      <c r="B12413" s="98"/>
      <c r="C12413" s="98"/>
      <c r="D12413" s="100"/>
      <c r="E12413" s="100"/>
      <c r="F12413" s="100"/>
      <c r="H12413" s="102"/>
      <c r="I12413" s="103"/>
      <c r="J12413" s="102"/>
      <c r="L12413" s="100"/>
      <c r="M12413" s="100"/>
      <c r="N12413" s="100"/>
    </row>
    <row r="12414" spans="2:14">
      <c r="B12414" s="98"/>
      <c r="C12414" s="98"/>
      <c r="D12414" s="100"/>
      <c r="E12414" s="100"/>
      <c r="F12414" s="100"/>
      <c r="H12414" s="102"/>
      <c r="I12414" s="103"/>
      <c r="J12414" s="102"/>
      <c r="L12414" s="100"/>
      <c r="M12414" s="100"/>
      <c r="N12414" s="100"/>
    </row>
    <row r="12415" spans="2:14">
      <c r="B12415" s="98"/>
      <c r="C12415" s="98"/>
      <c r="D12415" s="100"/>
      <c r="E12415" s="100"/>
      <c r="F12415" s="100"/>
      <c r="H12415" s="102"/>
      <c r="I12415" s="103"/>
      <c r="J12415" s="102"/>
      <c r="L12415" s="100"/>
      <c r="M12415" s="100"/>
      <c r="N12415" s="100"/>
    </row>
    <row r="12416" spans="2:14">
      <c r="B12416" s="98"/>
      <c r="C12416" s="98"/>
      <c r="D12416" s="100"/>
      <c r="E12416" s="100"/>
      <c r="F12416" s="100"/>
      <c r="H12416" s="102"/>
      <c r="I12416" s="103"/>
      <c r="J12416" s="102"/>
      <c r="L12416" s="100"/>
      <c r="M12416" s="100"/>
      <c r="N12416" s="100"/>
    </row>
    <row r="12417" spans="2:14">
      <c r="B12417" s="98"/>
      <c r="C12417" s="98"/>
      <c r="D12417" s="100"/>
      <c r="E12417" s="100"/>
      <c r="F12417" s="100"/>
      <c r="H12417" s="102"/>
      <c r="I12417" s="103"/>
      <c r="J12417" s="102"/>
      <c r="L12417" s="100"/>
      <c r="M12417" s="100"/>
      <c r="N12417" s="100"/>
    </row>
    <row r="12418" spans="2:14">
      <c r="B12418" s="98"/>
      <c r="C12418" s="98"/>
      <c r="D12418" s="100"/>
      <c r="E12418" s="100"/>
      <c r="F12418" s="100"/>
      <c r="H12418" s="102"/>
      <c r="I12418" s="103"/>
      <c r="J12418" s="102"/>
      <c r="L12418" s="100"/>
      <c r="M12418" s="100"/>
      <c r="N12418" s="100"/>
    </row>
    <row r="12419" spans="2:14">
      <c r="B12419" s="98"/>
      <c r="C12419" s="98"/>
      <c r="D12419" s="100"/>
      <c r="E12419" s="100"/>
      <c r="F12419" s="100"/>
      <c r="H12419" s="102"/>
      <c r="I12419" s="103"/>
      <c r="J12419" s="102"/>
      <c r="L12419" s="100"/>
      <c r="M12419" s="100"/>
      <c r="N12419" s="100"/>
    </row>
    <row r="12420" spans="2:14">
      <c r="B12420" s="98"/>
      <c r="C12420" s="98"/>
      <c r="D12420" s="100"/>
      <c r="E12420" s="100"/>
      <c r="F12420" s="100"/>
      <c r="H12420" s="102"/>
      <c r="I12420" s="103"/>
      <c r="J12420" s="102"/>
      <c r="L12420" s="100"/>
      <c r="M12420" s="100"/>
      <c r="N12420" s="100"/>
    </row>
    <row r="12421" spans="2:14">
      <c r="B12421" s="98"/>
      <c r="C12421" s="98"/>
      <c r="D12421" s="100"/>
      <c r="E12421" s="100"/>
      <c r="F12421" s="100"/>
      <c r="H12421" s="102"/>
      <c r="I12421" s="103"/>
      <c r="J12421" s="102"/>
      <c r="L12421" s="100"/>
      <c r="M12421" s="100"/>
      <c r="N12421" s="100"/>
    </row>
    <row r="12422" spans="2:14">
      <c r="B12422" s="98"/>
      <c r="C12422" s="98"/>
      <c r="D12422" s="100"/>
      <c r="E12422" s="100"/>
      <c r="F12422" s="100"/>
      <c r="H12422" s="102"/>
      <c r="I12422" s="103"/>
      <c r="J12422" s="102"/>
      <c r="L12422" s="100"/>
      <c r="M12422" s="100"/>
      <c r="N12422" s="100"/>
    </row>
    <row r="12423" spans="2:14">
      <c r="B12423" s="98"/>
      <c r="C12423" s="98"/>
      <c r="D12423" s="100"/>
      <c r="E12423" s="100"/>
      <c r="F12423" s="100"/>
      <c r="H12423" s="102"/>
      <c r="I12423" s="103"/>
      <c r="J12423" s="102"/>
      <c r="L12423" s="100"/>
      <c r="M12423" s="100"/>
      <c r="N12423" s="100"/>
    </row>
    <row r="12424" spans="2:14">
      <c r="B12424" s="98"/>
      <c r="C12424" s="98"/>
      <c r="D12424" s="100"/>
      <c r="E12424" s="100"/>
      <c r="F12424" s="100"/>
      <c r="H12424" s="102"/>
      <c r="I12424" s="103"/>
      <c r="J12424" s="102"/>
      <c r="L12424" s="100"/>
      <c r="M12424" s="100"/>
      <c r="N12424" s="100"/>
    </row>
    <row r="12425" spans="2:14">
      <c r="B12425" s="98"/>
      <c r="C12425" s="98"/>
      <c r="D12425" s="100"/>
      <c r="E12425" s="100"/>
      <c r="F12425" s="100"/>
      <c r="H12425" s="102"/>
      <c r="I12425" s="103"/>
      <c r="J12425" s="102"/>
      <c r="L12425" s="100"/>
      <c r="M12425" s="100"/>
      <c r="N12425" s="100"/>
    </row>
    <row r="12426" spans="2:14">
      <c r="B12426" s="98"/>
      <c r="C12426" s="98"/>
      <c r="D12426" s="100"/>
      <c r="E12426" s="100"/>
      <c r="F12426" s="100"/>
      <c r="H12426" s="102"/>
      <c r="I12426" s="103"/>
      <c r="J12426" s="102"/>
      <c r="L12426" s="100"/>
      <c r="M12426" s="100"/>
      <c r="N12426" s="100"/>
    </row>
    <row r="12427" spans="2:14">
      <c r="B12427" s="98"/>
      <c r="C12427" s="98"/>
      <c r="D12427" s="100"/>
      <c r="E12427" s="100"/>
      <c r="F12427" s="100"/>
      <c r="H12427" s="102"/>
      <c r="I12427" s="103"/>
      <c r="J12427" s="102"/>
      <c r="L12427" s="100"/>
      <c r="M12427" s="100"/>
      <c r="N12427" s="100"/>
    </row>
    <row r="12428" spans="2:14">
      <c r="B12428" s="98"/>
      <c r="C12428" s="98"/>
      <c r="D12428" s="100"/>
      <c r="E12428" s="100"/>
      <c r="F12428" s="100"/>
      <c r="H12428" s="102"/>
      <c r="I12428" s="103"/>
      <c r="J12428" s="102"/>
      <c r="L12428" s="100"/>
      <c r="M12428" s="100"/>
      <c r="N12428" s="100"/>
    </row>
    <row r="12429" spans="2:14">
      <c r="B12429" s="98"/>
      <c r="C12429" s="98"/>
      <c r="D12429" s="100"/>
      <c r="E12429" s="100"/>
      <c r="F12429" s="100"/>
      <c r="H12429" s="102"/>
      <c r="I12429" s="103"/>
      <c r="J12429" s="102"/>
      <c r="L12429" s="100"/>
      <c r="M12429" s="100"/>
      <c r="N12429" s="100"/>
    </row>
    <row r="12430" spans="2:14">
      <c r="B12430" s="98"/>
      <c r="C12430" s="98"/>
      <c r="D12430" s="100"/>
      <c r="E12430" s="100"/>
      <c r="F12430" s="100"/>
      <c r="H12430" s="102"/>
      <c r="I12430" s="103"/>
      <c r="J12430" s="102"/>
      <c r="L12430" s="100"/>
      <c r="M12430" s="100"/>
      <c r="N12430" s="100"/>
    </row>
    <row r="12431" spans="2:14">
      <c r="B12431" s="98"/>
      <c r="C12431" s="98"/>
      <c r="D12431" s="100"/>
      <c r="E12431" s="100"/>
      <c r="F12431" s="100"/>
      <c r="H12431" s="102"/>
      <c r="I12431" s="103"/>
      <c r="J12431" s="102"/>
      <c r="L12431" s="100"/>
      <c r="M12431" s="100"/>
      <c r="N12431" s="100"/>
    </row>
    <row r="12432" spans="2:14">
      <c r="B12432" s="98"/>
      <c r="C12432" s="98"/>
      <c r="D12432" s="100"/>
      <c r="E12432" s="100"/>
      <c r="F12432" s="100"/>
      <c r="H12432" s="102"/>
      <c r="I12432" s="103"/>
      <c r="J12432" s="102"/>
      <c r="L12432" s="100"/>
      <c r="M12432" s="100"/>
      <c r="N12432" s="100"/>
    </row>
    <row r="12433" spans="2:14">
      <c r="B12433" s="98"/>
      <c r="C12433" s="98"/>
      <c r="D12433" s="100"/>
      <c r="E12433" s="100"/>
      <c r="F12433" s="100"/>
      <c r="H12433" s="102"/>
      <c r="I12433" s="103"/>
      <c r="J12433" s="102"/>
      <c r="L12433" s="100"/>
      <c r="M12433" s="100"/>
      <c r="N12433" s="100"/>
    </row>
    <row r="12434" spans="2:14">
      <c r="B12434" s="98"/>
      <c r="C12434" s="98"/>
      <c r="D12434" s="100"/>
      <c r="E12434" s="100"/>
      <c r="F12434" s="100"/>
      <c r="H12434" s="102"/>
      <c r="I12434" s="103"/>
      <c r="J12434" s="102"/>
      <c r="L12434" s="100"/>
      <c r="M12434" s="100"/>
      <c r="N12434" s="100"/>
    </row>
    <row r="12435" spans="2:14">
      <c r="B12435" s="98"/>
      <c r="C12435" s="98"/>
      <c r="D12435" s="100"/>
      <c r="E12435" s="100"/>
      <c r="F12435" s="100"/>
      <c r="H12435" s="102"/>
      <c r="I12435" s="103"/>
      <c r="J12435" s="102"/>
      <c r="L12435" s="100"/>
      <c r="M12435" s="100"/>
      <c r="N12435" s="100"/>
    </row>
    <row r="12436" spans="2:14">
      <c r="B12436" s="98"/>
      <c r="C12436" s="98"/>
      <c r="D12436" s="100"/>
      <c r="E12436" s="100"/>
      <c r="F12436" s="100"/>
      <c r="H12436" s="102"/>
      <c r="I12436" s="103"/>
      <c r="J12436" s="102"/>
      <c r="L12436" s="100"/>
      <c r="M12436" s="100"/>
      <c r="N12436" s="100"/>
    </row>
    <row r="12437" spans="2:14">
      <c r="B12437" s="98"/>
      <c r="C12437" s="98"/>
      <c r="D12437" s="100"/>
      <c r="E12437" s="100"/>
      <c r="F12437" s="100"/>
      <c r="H12437" s="102"/>
      <c r="I12437" s="103"/>
      <c r="J12437" s="102"/>
      <c r="L12437" s="100"/>
      <c r="M12437" s="100"/>
      <c r="N12437" s="100"/>
    </row>
    <row r="12438" spans="2:14">
      <c r="B12438" s="98"/>
      <c r="C12438" s="98"/>
      <c r="D12438" s="100"/>
      <c r="E12438" s="100"/>
      <c r="F12438" s="100"/>
      <c r="H12438" s="102"/>
      <c r="I12438" s="103"/>
      <c r="J12438" s="102"/>
      <c r="L12438" s="100"/>
      <c r="M12438" s="100"/>
      <c r="N12438" s="100"/>
    </row>
    <row r="12439" spans="2:14">
      <c r="B12439" s="98"/>
      <c r="C12439" s="98"/>
      <c r="D12439" s="100"/>
      <c r="E12439" s="100"/>
      <c r="F12439" s="100"/>
      <c r="H12439" s="102"/>
      <c r="I12439" s="103"/>
      <c r="J12439" s="102"/>
      <c r="L12439" s="100"/>
      <c r="M12439" s="100"/>
      <c r="N12439" s="100"/>
    </row>
    <row r="12440" spans="2:14">
      <c r="B12440" s="98"/>
      <c r="C12440" s="98"/>
      <c r="D12440" s="100"/>
      <c r="E12440" s="100"/>
      <c r="F12440" s="100"/>
      <c r="H12440" s="102"/>
      <c r="I12440" s="103"/>
      <c r="J12440" s="102"/>
      <c r="L12440" s="100"/>
      <c r="M12440" s="100"/>
      <c r="N12440" s="100"/>
    </row>
    <row r="12441" spans="2:14">
      <c r="B12441" s="98"/>
      <c r="C12441" s="98"/>
      <c r="D12441" s="100"/>
      <c r="E12441" s="100"/>
      <c r="F12441" s="100"/>
      <c r="H12441" s="102"/>
      <c r="I12441" s="103"/>
      <c r="J12441" s="102"/>
      <c r="L12441" s="100"/>
      <c r="M12441" s="100"/>
      <c r="N12441" s="100"/>
    </row>
    <row r="12442" spans="2:14">
      <c r="B12442" s="98"/>
      <c r="C12442" s="98"/>
      <c r="D12442" s="100"/>
      <c r="E12442" s="100"/>
      <c r="F12442" s="100"/>
      <c r="H12442" s="102"/>
      <c r="I12442" s="103"/>
      <c r="J12442" s="102"/>
      <c r="L12442" s="100"/>
      <c r="M12442" s="100"/>
      <c r="N12442" s="100"/>
    </row>
    <row r="12443" spans="2:14">
      <c r="B12443" s="98"/>
      <c r="C12443" s="98"/>
      <c r="D12443" s="100"/>
      <c r="E12443" s="100"/>
      <c r="F12443" s="100"/>
      <c r="H12443" s="102"/>
      <c r="I12443" s="103"/>
      <c r="J12443" s="102"/>
      <c r="L12443" s="100"/>
      <c r="M12443" s="100"/>
      <c r="N12443" s="100"/>
    </row>
    <row r="12444" spans="2:14">
      <c r="B12444" s="98"/>
      <c r="C12444" s="98"/>
      <c r="D12444" s="100"/>
      <c r="E12444" s="100"/>
      <c r="F12444" s="100"/>
      <c r="H12444" s="102"/>
      <c r="I12444" s="103"/>
      <c r="J12444" s="102"/>
      <c r="L12444" s="100"/>
      <c r="M12444" s="100"/>
      <c r="N12444" s="100"/>
    </row>
    <row r="12445" spans="2:14">
      <c r="B12445" s="98"/>
      <c r="C12445" s="98"/>
      <c r="D12445" s="100"/>
      <c r="E12445" s="100"/>
      <c r="F12445" s="100"/>
      <c r="H12445" s="102"/>
      <c r="I12445" s="103"/>
      <c r="J12445" s="102"/>
      <c r="L12445" s="100"/>
      <c r="M12445" s="100"/>
      <c r="N12445" s="100"/>
    </row>
    <row r="12446" spans="2:14">
      <c r="B12446" s="98"/>
      <c r="C12446" s="98"/>
      <c r="D12446" s="100"/>
      <c r="E12446" s="100"/>
      <c r="F12446" s="100"/>
      <c r="H12446" s="102"/>
      <c r="I12446" s="103"/>
      <c r="J12446" s="102"/>
      <c r="L12446" s="100"/>
      <c r="M12446" s="100"/>
      <c r="N12446" s="100"/>
    </row>
    <row r="12447" spans="2:14">
      <c r="B12447" s="98"/>
      <c r="C12447" s="98"/>
      <c r="D12447" s="100"/>
      <c r="E12447" s="100"/>
      <c r="F12447" s="100"/>
      <c r="H12447" s="102"/>
      <c r="I12447" s="103"/>
      <c r="J12447" s="102"/>
      <c r="L12447" s="100"/>
      <c r="M12447" s="100"/>
      <c r="N12447" s="100"/>
    </row>
    <row r="12448" spans="2:14">
      <c r="B12448" s="98"/>
      <c r="C12448" s="98"/>
      <c r="D12448" s="100"/>
      <c r="E12448" s="100"/>
      <c r="F12448" s="100"/>
      <c r="H12448" s="102"/>
      <c r="I12448" s="103"/>
      <c r="J12448" s="102"/>
      <c r="L12448" s="100"/>
      <c r="M12448" s="100"/>
      <c r="N12448" s="100"/>
    </row>
    <row r="12449" spans="2:14">
      <c r="B12449" s="98"/>
      <c r="C12449" s="98"/>
      <c r="D12449" s="100"/>
      <c r="E12449" s="100"/>
      <c r="F12449" s="100"/>
      <c r="H12449" s="102"/>
      <c r="I12449" s="103"/>
      <c r="J12449" s="102"/>
      <c r="L12449" s="100"/>
      <c r="M12449" s="100"/>
      <c r="N12449" s="100"/>
    </row>
    <row r="12450" spans="2:14">
      <c r="B12450" s="98"/>
      <c r="C12450" s="98"/>
      <c r="D12450" s="100"/>
      <c r="E12450" s="100"/>
      <c r="F12450" s="100"/>
      <c r="H12450" s="102"/>
      <c r="I12450" s="103"/>
      <c r="J12450" s="102"/>
      <c r="L12450" s="100"/>
      <c r="M12450" s="100"/>
      <c r="N12450" s="100"/>
    </row>
    <row r="12451" spans="2:14">
      <c r="B12451" s="98"/>
      <c r="C12451" s="98"/>
      <c r="D12451" s="100"/>
      <c r="E12451" s="100"/>
      <c r="F12451" s="100"/>
      <c r="H12451" s="102"/>
      <c r="I12451" s="103"/>
      <c r="J12451" s="102"/>
      <c r="L12451" s="100"/>
      <c r="M12451" s="100"/>
      <c r="N12451" s="100"/>
    </row>
    <row r="12452" spans="2:14">
      <c r="B12452" s="98"/>
      <c r="C12452" s="98"/>
      <c r="D12452" s="100"/>
      <c r="E12452" s="100"/>
      <c r="F12452" s="100"/>
      <c r="H12452" s="102"/>
      <c r="I12452" s="103"/>
      <c r="J12452" s="102"/>
      <c r="L12452" s="100"/>
      <c r="M12452" s="100"/>
      <c r="N12452" s="100"/>
    </row>
    <row r="12453" spans="2:14">
      <c r="B12453" s="98"/>
      <c r="C12453" s="98"/>
      <c r="D12453" s="100"/>
      <c r="E12453" s="100"/>
      <c r="F12453" s="100"/>
      <c r="H12453" s="102"/>
      <c r="I12453" s="103"/>
      <c r="J12453" s="102"/>
      <c r="L12453" s="100"/>
      <c r="M12453" s="100"/>
      <c r="N12453" s="100"/>
    </row>
    <row r="12454" spans="2:14">
      <c r="B12454" s="98"/>
      <c r="C12454" s="98"/>
      <c r="D12454" s="100"/>
      <c r="E12454" s="100"/>
      <c r="F12454" s="100"/>
      <c r="H12454" s="102"/>
      <c r="I12454" s="103"/>
      <c r="J12454" s="102"/>
      <c r="L12454" s="100"/>
      <c r="M12454" s="100"/>
      <c r="N12454" s="100"/>
    </row>
    <row r="12455" spans="2:14">
      <c r="B12455" s="98"/>
      <c r="C12455" s="98"/>
      <c r="D12455" s="100"/>
      <c r="E12455" s="100"/>
      <c r="F12455" s="100"/>
      <c r="H12455" s="102"/>
      <c r="I12455" s="103"/>
      <c r="J12455" s="102"/>
      <c r="L12455" s="100"/>
      <c r="M12455" s="100"/>
      <c r="N12455" s="100"/>
    </row>
    <row r="12456" spans="2:14">
      <c r="B12456" s="98"/>
      <c r="C12456" s="98"/>
      <c r="D12456" s="100"/>
      <c r="E12456" s="100"/>
      <c r="F12456" s="100"/>
      <c r="H12456" s="102"/>
      <c r="I12456" s="103"/>
      <c r="J12456" s="102"/>
      <c r="L12456" s="100"/>
      <c r="M12456" s="100"/>
      <c r="N12456" s="100"/>
    </row>
    <row r="12457" spans="2:14">
      <c r="B12457" s="98"/>
      <c r="C12457" s="98"/>
      <c r="D12457" s="100"/>
      <c r="E12457" s="100"/>
      <c r="F12457" s="100"/>
      <c r="H12457" s="102"/>
      <c r="I12457" s="103"/>
      <c r="J12457" s="102"/>
      <c r="L12457" s="100"/>
      <c r="M12457" s="100"/>
      <c r="N12457" s="100"/>
    </row>
    <row r="12458" spans="2:14">
      <c r="B12458" s="98"/>
      <c r="C12458" s="98"/>
      <c r="D12458" s="100"/>
      <c r="E12458" s="100"/>
      <c r="F12458" s="100"/>
      <c r="H12458" s="102"/>
      <c r="I12458" s="103"/>
      <c r="J12458" s="102"/>
      <c r="L12458" s="100"/>
      <c r="M12458" s="100"/>
      <c r="N12458" s="100"/>
    </row>
    <row r="12459" spans="2:14">
      <c r="B12459" s="98"/>
      <c r="C12459" s="98"/>
      <c r="D12459" s="100"/>
      <c r="E12459" s="100"/>
      <c r="F12459" s="100"/>
      <c r="H12459" s="102"/>
      <c r="I12459" s="103"/>
      <c r="J12459" s="102"/>
      <c r="L12459" s="100"/>
      <c r="M12459" s="100"/>
      <c r="N12459" s="100"/>
    </row>
    <row r="12460" spans="2:14">
      <c r="B12460" s="98"/>
      <c r="C12460" s="98"/>
      <c r="D12460" s="100"/>
      <c r="E12460" s="100"/>
      <c r="F12460" s="100"/>
      <c r="H12460" s="102"/>
      <c r="I12460" s="103"/>
      <c r="J12460" s="102"/>
      <c r="L12460" s="100"/>
      <c r="M12460" s="100"/>
      <c r="N12460" s="100"/>
    </row>
    <row r="12461" spans="2:14">
      <c r="B12461" s="98"/>
      <c r="C12461" s="98"/>
      <c r="D12461" s="100"/>
      <c r="E12461" s="100"/>
      <c r="F12461" s="100"/>
      <c r="H12461" s="102"/>
      <c r="I12461" s="103"/>
      <c r="J12461" s="102"/>
      <c r="L12461" s="100"/>
      <c r="M12461" s="100"/>
      <c r="N12461" s="100"/>
    </row>
    <row r="12462" spans="2:14">
      <c r="B12462" s="98"/>
      <c r="C12462" s="98"/>
      <c r="D12462" s="100"/>
      <c r="E12462" s="100"/>
      <c r="F12462" s="100"/>
      <c r="H12462" s="102"/>
      <c r="I12462" s="103"/>
      <c r="J12462" s="102"/>
      <c r="L12462" s="100"/>
      <c r="M12462" s="100"/>
      <c r="N12462" s="100"/>
    </row>
    <row r="12463" spans="2:14">
      <c r="B12463" s="98"/>
      <c r="C12463" s="98"/>
      <c r="D12463" s="100"/>
      <c r="E12463" s="100"/>
      <c r="F12463" s="100"/>
      <c r="H12463" s="102"/>
      <c r="I12463" s="103"/>
      <c r="J12463" s="102"/>
      <c r="L12463" s="100"/>
      <c r="M12463" s="100"/>
      <c r="N12463" s="100"/>
    </row>
    <row r="12464" spans="2:14">
      <c r="B12464" s="98"/>
      <c r="C12464" s="98"/>
      <c r="D12464" s="100"/>
      <c r="E12464" s="100"/>
      <c r="F12464" s="100"/>
      <c r="H12464" s="102"/>
      <c r="I12464" s="103"/>
      <c r="J12464" s="102"/>
      <c r="L12464" s="100"/>
      <c r="M12464" s="100"/>
      <c r="N12464" s="100"/>
    </row>
    <row r="12465" spans="2:14">
      <c r="B12465" s="98"/>
      <c r="C12465" s="98"/>
      <c r="D12465" s="100"/>
      <c r="E12465" s="100"/>
      <c r="F12465" s="100"/>
      <c r="H12465" s="102"/>
      <c r="I12465" s="103"/>
      <c r="J12465" s="102"/>
      <c r="L12465" s="100"/>
      <c r="M12465" s="100"/>
      <c r="N12465" s="100"/>
    </row>
    <row r="12466" spans="2:14">
      <c r="B12466" s="98"/>
      <c r="C12466" s="98"/>
      <c r="D12466" s="100"/>
      <c r="E12466" s="100"/>
      <c r="F12466" s="100"/>
      <c r="H12466" s="102"/>
      <c r="I12466" s="103"/>
      <c r="J12466" s="102"/>
      <c r="L12466" s="100"/>
      <c r="M12466" s="100"/>
      <c r="N12466" s="100"/>
    </row>
    <row r="12467" spans="2:14">
      <c r="B12467" s="98"/>
      <c r="C12467" s="98"/>
      <c r="D12467" s="100"/>
      <c r="E12467" s="100"/>
      <c r="F12467" s="100"/>
      <c r="H12467" s="102"/>
      <c r="I12467" s="103"/>
      <c r="J12467" s="102"/>
      <c r="L12467" s="100"/>
      <c r="M12467" s="100"/>
      <c r="N12467" s="100"/>
    </row>
    <row r="12468" spans="2:14">
      <c r="B12468" s="98"/>
      <c r="C12468" s="98"/>
      <c r="D12468" s="100"/>
      <c r="E12468" s="100"/>
      <c r="F12468" s="100"/>
      <c r="H12468" s="102"/>
      <c r="I12468" s="103"/>
      <c r="J12468" s="102"/>
      <c r="L12468" s="100"/>
      <c r="M12468" s="100"/>
      <c r="N12468" s="100"/>
    </row>
    <row r="12469" spans="2:14">
      <c r="B12469" s="98"/>
      <c r="C12469" s="98"/>
      <c r="D12469" s="100"/>
      <c r="E12469" s="100"/>
      <c r="F12469" s="100"/>
      <c r="H12469" s="102"/>
      <c r="I12469" s="103"/>
      <c r="J12469" s="102"/>
      <c r="L12469" s="100"/>
      <c r="M12469" s="100"/>
      <c r="N12469" s="100"/>
    </row>
    <row r="12470" spans="2:14">
      <c r="B12470" s="98"/>
      <c r="C12470" s="98"/>
      <c r="D12470" s="100"/>
      <c r="E12470" s="100"/>
      <c r="F12470" s="100"/>
      <c r="H12470" s="102"/>
      <c r="I12470" s="103"/>
      <c r="J12470" s="102"/>
      <c r="L12470" s="100"/>
      <c r="M12470" s="100"/>
      <c r="N12470" s="100"/>
    </row>
    <row r="12471" spans="2:14">
      <c r="B12471" s="98"/>
      <c r="C12471" s="98"/>
      <c r="D12471" s="100"/>
      <c r="E12471" s="100"/>
      <c r="F12471" s="100"/>
      <c r="H12471" s="102"/>
      <c r="I12471" s="103"/>
      <c r="J12471" s="102"/>
      <c r="L12471" s="100"/>
      <c r="M12471" s="100"/>
      <c r="N12471" s="100"/>
    </row>
    <row r="12472" spans="2:14">
      <c r="B12472" s="98"/>
      <c r="C12472" s="98"/>
      <c r="D12472" s="100"/>
      <c r="E12472" s="100"/>
      <c r="F12472" s="100"/>
      <c r="H12472" s="102"/>
      <c r="I12472" s="103"/>
      <c r="J12472" s="102"/>
      <c r="L12472" s="100"/>
      <c r="M12472" s="100"/>
      <c r="N12472" s="100"/>
    </row>
    <row r="12473" spans="2:14">
      <c r="B12473" s="98"/>
      <c r="C12473" s="98"/>
      <c r="D12473" s="100"/>
      <c r="E12473" s="100"/>
      <c r="F12473" s="100"/>
      <c r="H12473" s="102"/>
      <c r="I12473" s="103"/>
      <c r="J12473" s="102"/>
      <c r="L12473" s="100"/>
      <c r="M12473" s="100"/>
      <c r="N12473" s="100"/>
    </row>
    <row r="12474" spans="2:14">
      <c r="B12474" s="98"/>
      <c r="C12474" s="98"/>
      <c r="D12474" s="100"/>
      <c r="E12474" s="100"/>
      <c r="F12474" s="100"/>
      <c r="H12474" s="102"/>
      <c r="I12474" s="103"/>
      <c r="J12474" s="102"/>
      <c r="L12474" s="100"/>
      <c r="M12474" s="100"/>
      <c r="N12474" s="100"/>
    </row>
    <row r="12475" spans="2:14">
      <c r="B12475" s="98"/>
      <c r="C12475" s="98"/>
      <c r="D12475" s="100"/>
      <c r="E12475" s="100"/>
      <c r="F12475" s="100"/>
      <c r="H12475" s="102"/>
      <c r="I12475" s="103"/>
      <c r="J12475" s="102"/>
      <c r="L12475" s="100"/>
      <c r="M12475" s="100"/>
      <c r="N12475" s="100"/>
    </row>
    <row r="12476" spans="2:14">
      <c r="B12476" s="98"/>
      <c r="C12476" s="98"/>
      <c r="D12476" s="100"/>
      <c r="E12476" s="100"/>
      <c r="F12476" s="100"/>
      <c r="H12476" s="102"/>
      <c r="I12476" s="103"/>
      <c r="J12476" s="102"/>
      <c r="L12476" s="100"/>
      <c r="M12476" s="100"/>
      <c r="N12476" s="100"/>
    </row>
    <row r="12477" spans="2:14">
      <c r="B12477" s="98"/>
      <c r="C12477" s="98"/>
      <c r="D12477" s="100"/>
      <c r="E12477" s="100"/>
      <c r="F12477" s="100"/>
      <c r="H12477" s="102"/>
      <c r="I12477" s="103"/>
      <c r="J12477" s="102"/>
      <c r="L12477" s="100"/>
      <c r="M12477" s="100"/>
      <c r="N12477" s="100"/>
    </row>
    <row r="12478" spans="2:14">
      <c r="B12478" s="98"/>
      <c r="C12478" s="98"/>
      <c r="D12478" s="100"/>
      <c r="E12478" s="100"/>
      <c r="F12478" s="100"/>
      <c r="H12478" s="102"/>
      <c r="I12478" s="103"/>
      <c r="J12478" s="102"/>
      <c r="L12478" s="100"/>
      <c r="M12478" s="100"/>
      <c r="N12478" s="100"/>
    </row>
    <row r="12479" spans="2:14">
      <c r="B12479" s="98"/>
      <c r="C12479" s="98"/>
      <c r="D12479" s="100"/>
      <c r="E12479" s="100"/>
      <c r="F12479" s="100"/>
      <c r="H12479" s="102"/>
      <c r="I12479" s="103"/>
      <c r="J12479" s="102"/>
      <c r="L12479" s="100"/>
      <c r="M12479" s="100"/>
      <c r="N12479" s="100"/>
    </row>
    <row r="12480" spans="2:14">
      <c r="B12480" s="98"/>
      <c r="C12480" s="98"/>
      <c r="D12480" s="100"/>
      <c r="E12480" s="100"/>
      <c r="F12480" s="100"/>
      <c r="H12480" s="102"/>
      <c r="I12480" s="103"/>
      <c r="J12480" s="102"/>
      <c r="L12480" s="100"/>
      <c r="M12480" s="100"/>
      <c r="N12480" s="100"/>
    </row>
    <row r="12481" spans="2:14">
      <c r="B12481" s="98"/>
      <c r="C12481" s="98"/>
      <c r="D12481" s="100"/>
      <c r="E12481" s="100"/>
      <c r="F12481" s="100"/>
      <c r="H12481" s="102"/>
      <c r="I12481" s="103"/>
      <c r="J12481" s="102"/>
      <c r="L12481" s="100"/>
      <c r="M12481" s="100"/>
      <c r="N12481" s="100"/>
    </row>
    <row r="12482" spans="2:14">
      <c r="B12482" s="98"/>
      <c r="C12482" s="98"/>
      <c r="D12482" s="100"/>
      <c r="E12482" s="100"/>
      <c r="F12482" s="100"/>
      <c r="H12482" s="102"/>
      <c r="I12482" s="103"/>
      <c r="J12482" s="102"/>
      <c r="L12482" s="100"/>
      <c r="M12482" s="100"/>
      <c r="N12482" s="100"/>
    </row>
    <row r="12483" spans="2:14">
      <c r="B12483" s="98"/>
      <c r="C12483" s="98"/>
      <c r="D12483" s="100"/>
      <c r="E12483" s="100"/>
      <c r="F12483" s="100"/>
      <c r="H12483" s="102"/>
      <c r="I12483" s="103"/>
      <c r="J12483" s="102"/>
      <c r="L12483" s="100"/>
      <c r="M12483" s="100"/>
      <c r="N12483" s="100"/>
    </row>
    <row r="12484" spans="2:14">
      <c r="B12484" s="98"/>
      <c r="C12484" s="98"/>
      <c r="D12484" s="100"/>
      <c r="E12484" s="100"/>
      <c r="F12484" s="100"/>
      <c r="H12484" s="102"/>
      <c r="I12484" s="103"/>
      <c r="J12484" s="102"/>
      <c r="L12484" s="100"/>
      <c r="M12484" s="100"/>
      <c r="N12484" s="100"/>
    </row>
    <row r="12485" spans="2:14">
      <c r="B12485" s="98"/>
      <c r="C12485" s="98"/>
      <c r="D12485" s="100"/>
      <c r="E12485" s="100"/>
      <c r="F12485" s="100"/>
      <c r="H12485" s="102"/>
      <c r="I12485" s="103"/>
      <c r="J12485" s="102"/>
      <c r="L12485" s="100"/>
      <c r="M12485" s="100"/>
      <c r="N12485" s="100"/>
    </row>
    <row r="12486" spans="2:14">
      <c r="B12486" s="98"/>
      <c r="C12486" s="98"/>
      <c r="D12486" s="100"/>
      <c r="E12486" s="100"/>
      <c r="F12486" s="100"/>
      <c r="H12486" s="102"/>
      <c r="I12486" s="103"/>
      <c r="J12486" s="102"/>
      <c r="L12486" s="100"/>
      <c r="M12486" s="100"/>
      <c r="N12486" s="100"/>
    </row>
    <row r="12487" spans="2:14">
      <c r="B12487" s="98"/>
      <c r="C12487" s="98"/>
      <c r="D12487" s="100"/>
      <c r="E12487" s="100"/>
      <c r="F12487" s="100"/>
      <c r="H12487" s="102"/>
      <c r="I12487" s="103"/>
      <c r="J12487" s="102"/>
      <c r="L12487" s="100"/>
      <c r="M12487" s="100"/>
      <c r="N12487" s="100"/>
    </row>
    <row r="12488" spans="2:14">
      <c r="B12488" s="98"/>
      <c r="C12488" s="98"/>
      <c r="D12488" s="100"/>
      <c r="E12488" s="100"/>
      <c r="F12488" s="100"/>
      <c r="H12488" s="102"/>
      <c r="I12488" s="103"/>
      <c r="J12488" s="102"/>
      <c r="L12488" s="100"/>
      <c r="M12488" s="100"/>
      <c r="N12488" s="100"/>
    </row>
    <row r="12489" spans="2:14">
      <c r="B12489" s="98"/>
      <c r="C12489" s="98"/>
      <c r="D12489" s="100"/>
      <c r="E12489" s="100"/>
      <c r="F12489" s="100"/>
      <c r="H12489" s="102"/>
      <c r="I12489" s="103"/>
      <c r="J12489" s="102"/>
      <c r="L12489" s="100"/>
      <c r="M12489" s="100"/>
      <c r="N12489" s="100"/>
    </row>
    <row r="12490" spans="2:14">
      <c r="B12490" s="98"/>
      <c r="C12490" s="98"/>
      <c r="D12490" s="100"/>
      <c r="E12490" s="100"/>
      <c r="F12490" s="100"/>
      <c r="H12490" s="102"/>
      <c r="I12490" s="103"/>
      <c r="J12490" s="102"/>
      <c r="L12490" s="100"/>
      <c r="M12490" s="100"/>
      <c r="N12490" s="100"/>
    </row>
    <row r="12491" spans="2:14">
      <c r="B12491" s="98"/>
      <c r="C12491" s="98"/>
      <c r="D12491" s="100"/>
      <c r="E12491" s="100"/>
      <c r="F12491" s="100"/>
      <c r="H12491" s="102"/>
      <c r="I12491" s="103"/>
      <c r="J12491" s="102"/>
      <c r="L12491" s="100"/>
      <c r="M12491" s="100"/>
      <c r="N12491" s="100"/>
    </row>
    <row r="12492" spans="2:14">
      <c r="B12492" s="98"/>
      <c r="C12492" s="98"/>
      <c r="D12492" s="100"/>
      <c r="E12492" s="100"/>
      <c r="F12492" s="100"/>
      <c r="H12492" s="102"/>
      <c r="I12492" s="103"/>
      <c r="J12492" s="102"/>
      <c r="L12492" s="100"/>
      <c r="M12492" s="100"/>
      <c r="N12492" s="100"/>
    </row>
    <row r="12493" spans="2:14">
      <c r="B12493" s="98"/>
      <c r="C12493" s="98"/>
      <c r="D12493" s="100"/>
      <c r="E12493" s="100"/>
      <c r="F12493" s="100"/>
      <c r="H12493" s="102"/>
      <c r="I12493" s="103"/>
      <c r="J12493" s="102"/>
      <c r="L12493" s="100"/>
      <c r="M12493" s="100"/>
      <c r="N12493" s="100"/>
    </row>
    <row r="12494" spans="2:14">
      <c r="B12494" s="98"/>
      <c r="C12494" s="98"/>
      <c r="D12494" s="100"/>
      <c r="E12494" s="100"/>
      <c r="F12494" s="100"/>
      <c r="H12494" s="102"/>
      <c r="I12494" s="103"/>
      <c r="J12494" s="102"/>
      <c r="L12494" s="100"/>
      <c r="M12494" s="100"/>
      <c r="N12494" s="100"/>
    </row>
    <row r="12495" spans="2:14">
      <c r="B12495" s="98"/>
      <c r="C12495" s="98"/>
      <c r="D12495" s="100"/>
      <c r="E12495" s="100"/>
      <c r="F12495" s="100"/>
      <c r="H12495" s="102"/>
      <c r="I12495" s="103"/>
      <c r="J12495" s="102"/>
      <c r="L12495" s="100"/>
      <c r="M12495" s="100"/>
      <c r="N12495" s="100"/>
    </row>
    <row r="12496" spans="2:14">
      <c r="B12496" s="98"/>
      <c r="C12496" s="98"/>
      <c r="D12496" s="100"/>
      <c r="E12496" s="100"/>
      <c r="F12496" s="100"/>
      <c r="H12496" s="102"/>
      <c r="I12496" s="103"/>
      <c r="J12496" s="102"/>
      <c r="L12496" s="100"/>
      <c r="M12496" s="100"/>
      <c r="N12496" s="100"/>
    </row>
    <row r="12497" spans="2:14">
      <c r="B12497" s="98"/>
      <c r="C12497" s="98"/>
      <c r="D12497" s="100"/>
      <c r="E12497" s="100"/>
      <c r="F12497" s="100"/>
      <c r="H12497" s="102"/>
      <c r="I12497" s="103"/>
      <c r="J12497" s="102"/>
      <c r="L12497" s="100"/>
      <c r="M12497" s="100"/>
      <c r="N12497" s="100"/>
    </row>
    <row r="12498" spans="2:14">
      <c r="B12498" s="98"/>
      <c r="C12498" s="98"/>
      <c r="D12498" s="100"/>
      <c r="E12498" s="100"/>
      <c r="F12498" s="100"/>
      <c r="H12498" s="102"/>
      <c r="I12498" s="103"/>
      <c r="J12498" s="102"/>
      <c r="L12498" s="100"/>
      <c r="M12498" s="100"/>
      <c r="N12498" s="100"/>
    </row>
    <row r="12499" spans="2:14">
      <c r="B12499" s="98"/>
      <c r="C12499" s="98"/>
      <c r="D12499" s="100"/>
      <c r="E12499" s="100"/>
      <c r="F12499" s="100"/>
      <c r="H12499" s="102"/>
      <c r="I12499" s="103"/>
      <c r="J12499" s="102"/>
      <c r="L12499" s="100"/>
      <c r="M12499" s="100"/>
      <c r="N12499" s="100"/>
    </row>
    <row r="12500" spans="2:14">
      <c r="B12500" s="98"/>
      <c r="C12500" s="98"/>
      <c r="D12500" s="100"/>
      <c r="E12500" s="100"/>
      <c r="F12500" s="100"/>
      <c r="H12500" s="102"/>
      <c r="I12500" s="103"/>
      <c r="J12500" s="102"/>
      <c r="L12500" s="100"/>
      <c r="M12500" s="100"/>
      <c r="N12500" s="100"/>
    </row>
    <row r="12501" spans="2:14">
      <c r="B12501" s="98"/>
      <c r="C12501" s="98"/>
      <c r="D12501" s="100"/>
      <c r="E12501" s="100"/>
      <c r="F12501" s="100"/>
      <c r="H12501" s="102"/>
      <c r="I12501" s="103"/>
      <c r="J12501" s="102"/>
      <c r="L12501" s="100"/>
      <c r="M12501" s="100"/>
      <c r="N12501" s="100"/>
    </row>
    <row r="12502" spans="2:14">
      <c r="B12502" s="98"/>
      <c r="C12502" s="98"/>
      <c r="D12502" s="100"/>
      <c r="E12502" s="100"/>
      <c r="F12502" s="100"/>
      <c r="H12502" s="102"/>
      <c r="I12502" s="103"/>
      <c r="J12502" s="102"/>
      <c r="L12502" s="100"/>
      <c r="M12502" s="100"/>
      <c r="N12502" s="100"/>
    </row>
    <row r="12503" spans="2:14">
      <c r="B12503" s="98"/>
      <c r="C12503" s="98"/>
      <c r="D12503" s="100"/>
      <c r="E12503" s="100"/>
      <c r="F12503" s="100"/>
      <c r="H12503" s="102"/>
      <c r="I12503" s="103"/>
      <c r="J12503" s="102"/>
      <c r="L12503" s="100"/>
      <c r="M12503" s="100"/>
      <c r="N12503" s="100"/>
    </row>
    <row r="12504" spans="2:14">
      <c r="B12504" s="98"/>
      <c r="C12504" s="98"/>
      <c r="D12504" s="100"/>
      <c r="E12504" s="100"/>
      <c r="F12504" s="100"/>
      <c r="H12504" s="102"/>
      <c r="I12504" s="103"/>
      <c r="J12504" s="102"/>
      <c r="L12504" s="100"/>
      <c r="M12504" s="100"/>
      <c r="N12504" s="100"/>
    </row>
    <row r="12505" spans="2:14">
      <c r="B12505" s="98"/>
      <c r="C12505" s="98"/>
      <c r="D12505" s="100"/>
      <c r="E12505" s="100"/>
      <c r="F12505" s="100"/>
      <c r="H12505" s="102"/>
      <c r="I12505" s="103"/>
      <c r="J12505" s="102"/>
      <c r="L12505" s="100"/>
      <c r="M12505" s="100"/>
      <c r="N12505" s="100"/>
    </row>
    <row r="12506" spans="2:14">
      <c r="B12506" s="98"/>
      <c r="C12506" s="98"/>
      <c r="D12506" s="100"/>
      <c r="E12506" s="100"/>
      <c r="F12506" s="100"/>
      <c r="H12506" s="102"/>
      <c r="I12506" s="103"/>
      <c r="J12506" s="102"/>
      <c r="L12506" s="100"/>
      <c r="M12506" s="100"/>
      <c r="N12506" s="100"/>
    </row>
    <row r="12507" spans="2:14">
      <c r="B12507" s="98"/>
      <c r="C12507" s="98"/>
      <c r="D12507" s="100"/>
      <c r="E12507" s="100"/>
      <c r="F12507" s="100"/>
      <c r="H12507" s="102"/>
      <c r="I12507" s="103"/>
      <c r="J12507" s="102"/>
      <c r="L12507" s="100"/>
      <c r="M12507" s="100"/>
      <c r="N12507" s="100"/>
    </row>
    <row r="12508" spans="2:14">
      <c r="B12508" s="98"/>
      <c r="C12508" s="98"/>
      <c r="D12508" s="100"/>
      <c r="E12508" s="100"/>
      <c r="F12508" s="100"/>
      <c r="H12508" s="102"/>
      <c r="I12508" s="103"/>
      <c r="J12508" s="102"/>
      <c r="L12508" s="100"/>
      <c r="M12508" s="100"/>
      <c r="N12508" s="100"/>
    </row>
    <row r="12509" spans="2:14">
      <c r="B12509" s="98"/>
      <c r="C12509" s="98"/>
      <c r="D12509" s="100"/>
      <c r="E12509" s="100"/>
      <c r="F12509" s="100"/>
      <c r="H12509" s="102"/>
      <c r="I12509" s="103"/>
      <c r="J12509" s="102"/>
      <c r="L12509" s="100"/>
      <c r="M12509" s="100"/>
      <c r="N12509" s="100"/>
    </row>
    <row r="12510" spans="2:14">
      <c r="B12510" s="98"/>
      <c r="C12510" s="98"/>
      <c r="D12510" s="100"/>
      <c r="E12510" s="100"/>
      <c r="F12510" s="100"/>
      <c r="H12510" s="102"/>
      <c r="I12510" s="103"/>
      <c r="J12510" s="102"/>
      <c r="L12510" s="100"/>
      <c r="M12510" s="100"/>
      <c r="N12510" s="100"/>
    </row>
    <row r="12511" spans="2:14">
      <c r="B12511" s="98"/>
      <c r="C12511" s="98"/>
      <c r="D12511" s="100"/>
      <c r="E12511" s="100"/>
      <c r="F12511" s="100"/>
      <c r="H12511" s="102"/>
      <c r="I12511" s="103"/>
      <c r="J12511" s="102"/>
      <c r="L12511" s="100"/>
      <c r="M12511" s="100"/>
      <c r="N12511" s="100"/>
    </row>
    <row r="12512" spans="2:14">
      <c r="B12512" s="98"/>
      <c r="C12512" s="98"/>
      <c r="D12512" s="100"/>
      <c r="E12512" s="100"/>
      <c r="F12512" s="100"/>
      <c r="H12512" s="102"/>
      <c r="I12512" s="103"/>
      <c r="J12512" s="102"/>
      <c r="L12512" s="100"/>
      <c r="M12512" s="100"/>
      <c r="N12512" s="100"/>
    </row>
    <row r="12513" spans="2:14">
      <c r="B12513" s="98"/>
      <c r="C12513" s="98"/>
      <c r="D12513" s="100"/>
      <c r="E12513" s="100"/>
      <c r="F12513" s="100"/>
      <c r="H12513" s="102"/>
      <c r="I12513" s="103"/>
      <c r="J12513" s="102"/>
      <c r="L12513" s="100"/>
      <c r="M12513" s="100"/>
      <c r="N12513" s="100"/>
    </row>
    <row r="12514" spans="2:14">
      <c r="B12514" s="98"/>
      <c r="C12514" s="98"/>
      <c r="D12514" s="100"/>
      <c r="E12514" s="100"/>
      <c r="F12514" s="100"/>
      <c r="H12514" s="102"/>
      <c r="I12514" s="103"/>
      <c r="J12514" s="102"/>
      <c r="L12514" s="100"/>
      <c r="M12514" s="100"/>
      <c r="N12514" s="100"/>
    </row>
    <row r="12515" spans="2:14">
      <c r="B12515" s="98"/>
      <c r="C12515" s="98"/>
      <c r="D12515" s="100"/>
      <c r="E12515" s="100"/>
      <c r="F12515" s="100"/>
      <c r="H12515" s="102"/>
      <c r="I12515" s="103"/>
      <c r="J12515" s="102"/>
      <c r="L12515" s="100"/>
      <c r="M12515" s="100"/>
      <c r="N12515" s="100"/>
    </row>
    <row r="12516" spans="2:14">
      <c r="B12516" s="98"/>
      <c r="C12516" s="98"/>
      <c r="D12516" s="100"/>
      <c r="E12516" s="100"/>
      <c r="F12516" s="100"/>
      <c r="H12516" s="102"/>
      <c r="I12516" s="103"/>
      <c r="J12516" s="102"/>
      <c r="L12516" s="100"/>
      <c r="M12516" s="100"/>
      <c r="N12516" s="100"/>
    </row>
    <row r="12517" spans="2:14">
      <c r="B12517" s="98"/>
      <c r="C12517" s="98"/>
      <c r="D12517" s="100"/>
      <c r="E12517" s="100"/>
      <c r="F12517" s="100"/>
      <c r="H12517" s="102"/>
      <c r="I12517" s="103"/>
      <c r="J12517" s="102"/>
      <c r="L12517" s="100"/>
      <c r="M12517" s="100"/>
      <c r="N12517" s="100"/>
    </row>
    <row r="12518" spans="2:14">
      <c r="B12518" s="98"/>
      <c r="C12518" s="98"/>
      <c r="D12518" s="100"/>
      <c r="E12518" s="100"/>
      <c r="F12518" s="100"/>
      <c r="H12518" s="102"/>
      <c r="I12518" s="103"/>
      <c r="J12518" s="102"/>
      <c r="L12518" s="100"/>
      <c r="M12518" s="100"/>
      <c r="N12518" s="100"/>
    </row>
    <row r="12519" spans="2:14">
      <c r="B12519" s="98"/>
      <c r="C12519" s="98"/>
      <c r="D12519" s="100"/>
      <c r="E12519" s="100"/>
      <c r="F12519" s="100"/>
      <c r="H12519" s="102"/>
      <c r="I12519" s="103"/>
      <c r="J12519" s="102"/>
      <c r="L12519" s="100"/>
      <c r="M12519" s="100"/>
      <c r="N12519" s="100"/>
    </row>
    <row r="12520" spans="2:14">
      <c r="B12520" s="98"/>
      <c r="C12520" s="98"/>
      <c r="D12520" s="100"/>
      <c r="E12520" s="100"/>
      <c r="F12520" s="100"/>
      <c r="H12520" s="102"/>
      <c r="I12520" s="103"/>
      <c r="J12520" s="102"/>
      <c r="L12520" s="100"/>
      <c r="M12520" s="100"/>
      <c r="N12520" s="100"/>
    </row>
    <row r="12521" spans="2:14">
      <c r="B12521" s="98"/>
      <c r="C12521" s="98"/>
      <c r="D12521" s="100"/>
      <c r="E12521" s="100"/>
      <c r="F12521" s="100"/>
      <c r="H12521" s="102"/>
      <c r="I12521" s="103"/>
      <c r="J12521" s="102"/>
      <c r="L12521" s="100"/>
      <c r="M12521" s="100"/>
      <c r="N12521" s="100"/>
    </row>
    <row r="12522" spans="2:14">
      <c r="B12522" s="98"/>
      <c r="C12522" s="98"/>
      <c r="D12522" s="100"/>
      <c r="E12522" s="100"/>
      <c r="F12522" s="100"/>
      <c r="H12522" s="102"/>
      <c r="I12522" s="103"/>
      <c r="J12522" s="102"/>
      <c r="L12522" s="100"/>
      <c r="M12522" s="100"/>
      <c r="N12522" s="100"/>
    </row>
    <row r="12523" spans="2:14">
      <c r="B12523" s="98"/>
      <c r="C12523" s="98"/>
      <c r="D12523" s="100"/>
      <c r="E12523" s="100"/>
      <c r="F12523" s="100"/>
      <c r="H12523" s="102"/>
      <c r="I12523" s="103"/>
      <c r="J12523" s="102"/>
      <c r="L12523" s="100"/>
      <c r="M12523" s="100"/>
      <c r="N12523" s="100"/>
    </row>
    <row r="12524" spans="2:14">
      <c r="B12524" s="98"/>
      <c r="C12524" s="98"/>
      <c r="D12524" s="100"/>
      <c r="E12524" s="100"/>
      <c r="F12524" s="100"/>
      <c r="H12524" s="102"/>
      <c r="I12524" s="103"/>
      <c r="J12524" s="102"/>
      <c r="L12524" s="100"/>
      <c r="M12524" s="100"/>
      <c r="N12524" s="100"/>
    </row>
    <row r="12525" spans="2:14">
      <c r="B12525" s="98"/>
      <c r="C12525" s="98"/>
      <c r="D12525" s="100"/>
      <c r="E12525" s="100"/>
      <c r="F12525" s="100"/>
      <c r="H12525" s="102"/>
      <c r="I12525" s="103"/>
      <c r="J12525" s="102"/>
      <c r="L12525" s="100"/>
      <c r="M12525" s="100"/>
      <c r="N12525" s="100"/>
    </row>
    <row r="12526" spans="2:14">
      <c r="B12526" s="98"/>
      <c r="C12526" s="98"/>
      <c r="D12526" s="100"/>
      <c r="E12526" s="100"/>
      <c r="F12526" s="100"/>
      <c r="H12526" s="102"/>
      <c r="I12526" s="103"/>
      <c r="J12526" s="102"/>
      <c r="L12526" s="100"/>
      <c r="M12526" s="100"/>
      <c r="N12526" s="100"/>
    </row>
    <row r="12527" spans="2:14">
      <c r="B12527" s="98"/>
      <c r="C12527" s="98"/>
      <c r="D12527" s="100"/>
      <c r="E12527" s="100"/>
      <c r="F12527" s="100"/>
      <c r="H12527" s="102"/>
      <c r="I12527" s="103"/>
      <c r="J12527" s="102"/>
      <c r="L12527" s="100"/>
      <c r="M12527" s="100"/>
      <c r="N12527" s="100"/>
    </row>
    <row r="12528" spans="2:14">
      <c r="B12528" s="98"/>
      <c r="C12528" s="98"/>
      <c r="D12528" s="100"/>
      <c r="E12528" s="100"/>
      <c r="F12528" s="100"/>
      <c r="H12528" s="102"/>
      <c r="I12528" s="103"/>
      <c r="J12528" s="102"/>
      <c r="L12528" s="100"/>
      <c r="M12528" s="100"/>
      <c r="N12528" s="100"/>
    </row>
    <row r="12529" spans="2:14">
      <c r="B12529" s="98"/>
      <c r="C12529" s="98"/>
      <c r="D12529" s="100"/>
      <c r="E12529" s="100"/>
      <c r="F12529" s="100"/>
      <c r="H12529" s="102"/>
      <c r="I12529" s="103"/>
      <c r="J12529" s="102"/>
      <c r="L12529" s="100"/>
      <c r="M12529" s="100"/>
      <c r="N12529" s="100"/>
    </row>
    <row r="12530" spans="2:14">
      <c r="B12530" s="98"/>
      <c r="C12530" s="98"/>
      <c r="D12530" s="100"/>
      <c r="E12530" s="100"/>
      <c r="F12530" s="100"/>
      <c r="H12530" s="102"/>
      <c r="I12530" s="103"/>
      <c r="J12530" s="102"/>
      <c r="L12530" s="100"/>
      <c r="M12530" s="100"/>
      <c r="N12530" s="100"/>
    </row>
    <row r="12531" spans="2:14">
      <c r="B12531" s="98"/>
      <c r="C12531" s="98"/>
      <c r="D12531" s="100"/>
      <c r="E12531" s="100"/>
      <c r="F12531" s="100"/>
      <c r="H12531" s="102"/>
      <c r="I12531" s="103"/>
      <c r="J12531" s="102"/>
      <c r="L12531" s="100"/>
      <c r="M12531" s="100"/>
      <c r="N12531" s="100"/>
    </row>
    <row r="12532" spans="2:14">
      <c r="B12532" s="98"/>
      <c r="C12532" s="98"/>
      <c r="D12532" s="100"/>
      <c r="E12532" s="100"/>
      <c r="F12532" s="100"/>
      <c r="H12532" s="102"/>
      <c r="I12532" s="103"/>
      <c r="J12532" s="102"/>
      <c r="L12532" s="100"/>
      <c r="M12532" s="100"/>
      <c r="N12532" s="100"/>
    </row>
    <row r="12533" spans="2:14">
      <c r="B12533" s="98"/>
      <c r="C12533" s="98"/>
      <c r="D12533" s="100"/>
      <c r="E12533" s="100"/>
      <c r="F12533" s="100"/>
      <c r="H12533" s="102"/>
      <c r="I12533" s="103"/>
      <c r="J12533" s="102"/>
      <c r="L12533" s="100"/>
      <c r="M12533" s="100"/>
      <c r="N12533" s="100"/>
    </row>
    <row r="12534" spans="2:14">
      <c r="B12534" s="98"/>
      <c r="C12534" s="98"/>
      <c r="D12534" s="100"/>
      <c r="E12534" s="100"/>
      <c r="F12534" s="100"/>
      <c r="H12534" s="102"/>
      <c r="I12534" s="103"/>
      <c r="J12534" s="102"/>
      <c r="L12534" s="100"/>
      <c r="M12534" s="100"/>
      <c r="N12534" s="100"/>
    </row>
    <row r="12535" spans="2:14">
      <c r="B12535" s="98"/>
      <c r="C12535" s="98"/>
      <c r="D12535" s="100"/>
      <c r="E12535" s="100"/>
      <c r="F12535" s="100"/>
      <c r="H12535" s="102"/>
      <c r="I12535" s="103"/>
      <c r="J12535" s="102"/>
      <c r="L12535" s="100"/>
      <c r="M12535" s="100"/>
      <c r="N12535" s="100"/>
    </row>
    <row r="12536" spans="2:14">
      <c r="B12536" s="98"/>
      <c r="C12536" s="98"/>
      <c r="D12536" s="100"/>
      <c r="E12536" s="100"/>
      <c r="F12536" s="100"/>
      <c r="H12536" s="102"/>
      <c r="I12536" s="103"/>
      <c r="J12536" s="102"/>
      <c r="L12536" s="100"/>
      <c r="M12536" s="100"/>
      <c r="N12536" s="100"/>
    </row>
    <row r="12537" spans="2:14">
      <c r="B12537" s="98"/>
      <c r="C12537" s="98"/>
      <c r="D12537" s="100"/>
      <c r="E12537" s="100"/>
      <c r="F12537" s="100"/>
      <c r="H12537" s="102"/>
      <c r="I12537" s="103"/>
      <c r="J12537" s="102"/>
      <c r="L12537" s="100"/>
      <c r="M12537" s="100"/>
      <c r="N12537" s="100"/>
    </row>
    <row r="12538" spans="2:14">
      <c r="B12538" s="98"/>
      <c r="C12538" s="98"/>
      <c r="D12538" s="100"/>
      <c r="E12538" s="100"/>
      <c r="F12538" s="100"/>
      <c r="H12538" s="102"/>
      <c r="I12538" s="103"/>
      <c r="J12538" s="102"/>
      <c r="L12538" s="100"/>
      <c r="M12538" s="100"/>
      <c r="N12538" s="100"/>
    </row>
    <row r="12539" spans="2:14">
      <c r="B12539" s="98"/>
      <c r="C12539" s="98"/>
      <c r="D12539" s="100"/>
      <c r="E12539" s="100"/>
      <c r="F12539" s="100"/>
      <c r="H12539" s="102"/>
      <c r="I12539" s="103"/>
      <c r="J12539" s="102"/>
      <c r="L12539" s="100"/>
      <c r="M12539" s="100"/>
      <c r="N12539" s="100"/>
    </row>
    <row r="12540" spans="2:14">
      <c r="B12540" s="98"/>
      <c r="C12540" s="98"/>
      <c r="D12540" s="100"/>
      <c r="E12540" s="100"/>
      <c r="F12540" s="100"/>
      <c r="H12540" s="102"/>
      <c r="I12540" s="103"/>
      <c r="J12540" s="102"/>
      <c r="L12540" s="100"/>
      <c r="M12540" s="100"/>
      <c r="N12540" s="100"/>
    </row>
    <row r="12541" spans="2:14">
      <c r="B12541" s="98"/>
      <c r="C12541" s="98"/>
      <c r="D12541" s="100"/>
      <c r="E12541" s="100"/>
      <c r="F12541" s="100"/>
      <c r="H12541" s="102"/>
      <c r="I12541" s="103"/>
      <c r="J12541" s="102"/>
      <c r="L12541" s="100"/>
      <c r="M12541" s="100"/>
      <c r="N12541" s="100"/>
    </row>
    <row r="12542" spans="2:14">
      <c r="B12542" s="98"/>
      <c r="C12542" s="98"/>
      <c r="D12542" s="100"/>
      <c r="E12542" s="100"/>
      <c r="F12542" s="100"/>
      <c r="H12542" s="102"/>
      <c r="I12542" s="103"/>
      <c r="J12542" s="102"/>
      <c r="L12542" s="100"/>
      <c r="M12542" s="100"/>
      <c r="N12542" s="100"/>
    </row>
    <row r="12543" spans="2:14">
      <c r="B12543" s="98"/>
      <c r="C12543" s="98"/>
      <c r="D12543" s="100"/>
      <c r="E12543" s="100"/>
      <c r="F12543" s="100"/>
      <c r="H12543" s="102"/>
      <c r="I12543" s="103"/>
      <c r="J12543" s="102"/>
      <c r="L12543" s="100"/>
      <c r="M12543" s="100"/>
      <c r="N12543" s="100"/>
    </row>
    <row r="12544" spans="2:14">
      <c r="B12544" s="98"/>
      <c r="C12544" s="98"/>
      <c r="D12544" s="100"/>
      <c r="E12544" s="100"/>
      <c r="F12544" s="100"/>
      <c r="H12544" s="102"/>
      <c r="I12544" s="103"/>
      <c r="J12544" s="102"/>
      <c r="L12544" s="100"/>
      <c r="M12544" s="100"/>
      <c r="N12544" s="100"/>
    </row>
    <row r="12545" spans="2:14">
      <c r="B12545" s="98"/>
      <c r="C12545" s="98"/>
      <c r="D12545" s="100"/>
      <c r="E12545" s="100"/>
      <c r="F12545" s="100"/>
      <c r="H12545" s="102"/>
      <c r="I12545" s="103"/>
      <c r="J12545" s="102"/>
      <c r="L12545" s="100"/>
      <c r="M12545" s="100"/>
      <c r="N12545" s="100"/>
    </row>
    <row r="12546" spans="2:14">
      <c r="B12546" s="98"/>
      <c r="C12546" s="98"/>
      <c r="D12546" s="100"/>
      <c r="E12546" s="100"/>
      <c r="F12546" s="100"/>
      <c r="H12546" s="102"/>
      <c r="I12546" s="103"/>
      <c r="J12546" s="102"/>
      <c r="L12546" s="100"/>
      <c r="M12546" s="100"/>
      <c r="N12546" s="100"/>
    </row>
    <row r="12547" spans="2:14">
      <c r="B12547" s="98"/>
      <c r="C12547" s="98"/>
      <c r="D12547" s="100"/>
      <c r="E12547" s="100"/>
      <c r="F12547" s="100"/>
      <c r="H12547" s="102"/>
      <c r="I12547" s="103"/>
      <c r="J12547" s="102"/>
      <c r="L12547" s="100"/>
      <c r="M12547" s="100"/>
      <c r="N12547" s="100"/>
    </row>
    <row r="12548" spans="2:14">
      <c r="B12548" s="98"/>
      <c r="C12548" s="98"/>
      <c r="D12548" s="100"/>
      <c r="E12548" s="100"/>
      <c r="F12548" s="100"/>
      <c r="H12548" s="102"/>
      <c r="I12548" s="103"/>
      <c r="J12548" s="102"/>
      <c r="L12548" s="100"/>
      <c r="M12548" s="100"/>
      <c r="N12548" s="100"/>
    </row>
    <row r="12549" spans="2:14">
      <c r="B12549" s="98"/>
      <c r="C12549" s="98"/>
      <c r="D12549" s="100"/>
      <c r="E12549" s="100"/>
      <c r="F12549" s="100"/>
      <c r="H12549" s="102"/>
      <c r="I12549" s="103"/>
      <c r="J12549" s="102"/>
      <c r="L12549" s="100"/>
      <c r="M12549" s="100"/>
      <c r="N12549" s="100"/>
    </row>
    <row r="12550" spans="2:14">
      <c r="B12550" s="98"/>
      <c r="C12550" s="98"/>
      <c r="D12550" s="100"/>
      <c r="E12550" s="100"/>
      <c r="F12550" s="100"/>
      <c r="H12550" s="102"/>
      <c r="I12550" s="103"/>
      <c r="J12550" s="102"/>
      <c r="L12550" s="100"/>
      <c r="M12550" s="100"/>
      <c r="N12550" s="100"/>
    </row>
    <row r="12551" spans="2:14">
      <c r="B12551" s="98"/>
      <c r="C12551" s="98"/>
      <c r="D12551" s="100"/>
      <c r="E12551" s="100"/>
      <c r="F12551" s="100"/>
      <c r="H12551" s="102"/>
      <c r="I12551" s="103"/>
      <c r="J12551" s="102"/>
      <c r="L12551" s="100"/>
      <c r="M12551" s="100"/>
      <c r="N12551" s="100"/>
    </row>
    <row r="12552" spans="2:14">
      <c r="B12552" s="98"/>
      <c r="C12552" s="98"/>
      <c r="D12552" s="100"/>
      <c r="E12552" s="100"/>
      <c r="F12552" s="100"/>
      <c r="H12552" s="102"/>
      <c r="I12552" s="103"/>
      <c r="J12552" s="102"/>
      <c r="L12552" s="100"/>
      <c r="M12552" s="100"/>
      <c r="N12552" s="100"/>
    </row>
    <row r="12553" spans="2:14">
      <c r="B12553" s="98"/>
      <c r="C12553" s="98"/>
      <c r="D12553" s="100"/>
      <c r="E12553" s="100"/>
      <c r="F12553" s="100"/>
      <c r="H12553" s="102"/>
      <c r="I12553" s="103"/>
      <c r="J12553" s="102"/>
      <c r="L12553" s="100"/>
      <c r="M12553" s="100"/>
      <c r="N12553" s="100"/>
    </row>
    <row r="12554" spans="2:14">
      <c r="B12554" s="98"/>
      <c r="C12554" s="98"/>
      <c r="D12554" s="100"/>
      <c r="E12554" s="100"/>
      <c r="F12554" s="100"/>
      <c r="H12554" s="102"/>
      <c r="I12554" s="103"/>
      <c r="J12554" s="102"/>
      <c r="L12554" s="100"/>
      <c r="M12554" s="100"/>
      <c r="N12554" s="100"/>
    </row>
    <row r="12555" spans="2:14">
      <c r="B12555" s="98"/>
      <c r="C12555" s="98"/>
      <c r="D12555" s="100"/>
      <c r="E12555" s="100"/>
      <c r="F12555" s="100"/>
      <c r="H12555" s="102"/>
      <c r="I12555" s="103"/>
      <c r="J12555" s="102"/>
      <c r="L12555" s="100"/>
      <c r="M12555" s="100"/>
      <c r="N12555" s="100"/>
    </row>
    <row r="12556" spans="2:14">
      <c r="B12556" s="98"/>
      <c r="C12556" s="98"/>
      <c r="D12556" s="100"/>
      <c r="E12556" s="100"/>
      <c r="F12556" s="100"/>
      <c r="H12556" s="102"/>
      <c r="I12556" s="103"/>
      <c r="J12556" s="102"/>
      <c r="L12556" s="100"/>
      <c r="M12556" s="100"/>
      <c r="N12556" s="100"/>
    </row>
    <row r="12557" spans="2:14">
      <c r="B12557" s="98"/>
      <c r="C12557" s="98"/>
      <c r="D12557" s="100"/>
      <c r="E12557" s="100"/>
      <c r="F12557" s="100"/>
      <c r="H12557" s="102"/>
      <c r="I12557" s="103"/>
      <c r="J12557" s="102"/>
      <c r="L12557" s="100"/>
      <c r="M12557" s="100"/>
      <c r="N12557" s="100"/>
    </row>
    <row r="12558" spans="2:14">
      <c r="B12558" s="98"/>
      <c r="C12558" s="98"/>
      <c r="D12558" s="100"/>
      <c r="E12558" s="100"/>
      <c r="F12558" s="100"/>
      <c r="H12558" s="102"/>
      <c r="I12558" s="103"/>
      <c r="J12558" s="102"/>
      <c r="L12558" s="100"/>
      <c r="M12558" s="100"/>
      <c r="N12558" s="100"/>
    </row>
    <row r="12559" spans="2:14">
      <c r="B12559" s="98"/>
      <c r="C12559" s="98"/>
      <c r="D12559" s="100"/>
      <c r="E12559" s="100"/>
      <c r="F12559" s="100"/>
      <c r="H12559" s="102"/>
      <c r="I12559" s="103"/>
      <c r="J12559" s="102"/>
      <c r="L12559" s="100"/>
      <c r="M12559" s="100"/>
      <c r="N12559" s="100"/>
    </row>
    <row r="12560" spans="2:14">
      <c r="B12560" s="98"/>
      <c r="C12560" s="98"/>
      <c r="D12560" s="100"/>
      <c r="E12560" s="100"/>
      <c r="F12560" s="100"/>
      <c r="H12560" s="102"/>
      <c r="I12560" s="103"/>
      <c r="J12560" s="102"/>
      <c r="L12560" s="100"/>
      <c r="M12560" s="100"/>
      <c r="N12560" s="100"/>
    </row>
    <row r="12561" spans="2:14">
      <c r="B12561" s="98"/>
      <c r="C12561" s="98"/>
      <c r="D12561" s="100"/>
      <c r="E12561" s="100"/>
      <c r="F12561" s="100"/>
      <c r="H12561" s="102"/>
      <c r="I12561" s="103"/>
      <c r="J12561" s="102"/>
      <c r="L12561" s="100"/>
      <c r="M12561" s="100"/>
      <c r="N12561" s="100"/>
    </row>
    <row r="12562" spans="2:14">
      <c r="B12562" s="98"/>
      <c r="C12562" s="98"/>
      <c r="D12562" s="100"/>
      <c r="E12562" s="100"/>
      <c r="F12562" s="100"/>
      <c r="H12562" s="102"/>
      <c r="I12562" s="103"/>
      <c r="J12562" s="102"/>
      <c r="L12562" s="100"/>
      <c r="M12562" s="100"/>
      <c r="N12562" s="100"/>
    </row>
    <row r="12563" spans="2:14">
      <c r="B12563" s="98"/>
      <c r="C12563" s="98"/>
      <c r="D12563" s="100"/>
      <c r="E12563" s="100"/>
      <c r="F12563" s="100"/>
      <c r="H12563" s="102"/>
      <c r="I12563" s="103"/>
      <c r="J12563" s="102"/>
      <c r="L12563" s="100"/>
      <c r="M12563" s="100"/>
      <c r="N12563" s="100"/>
    </row>
    <row r="12564" spans="2:14">
      <c r="B12564" s="98"/>
      <c r="C12564" s="98"/>
      <c r="D12564" s="100"/>
      <c r="E12564" s="100"/>
      <c r="F12564" s="100"/>
      <c r="H12564" s="102"/>
      <c r="I12564" s="103"/>
      <c r="J12564" s="102"/>
      <c r="L12564" s="100"/>
      <c r="M12564" s="100"/>
      <c r="N12564" s="100"/>
    </row>
    <row r="12565" spans="2:14">
      <c r="B12565" s="98"/>
      <c r="C12565" s="98"/>
      <c r="D12565" s="100"/>
      <c r="E12565" s="100"/>
      <c r="F12565" s="100"/>
      <c r="H12565" s="102"/>
      <c r="I12565" s="103"/>
      <c r="J12565" s="102"/>
      <c r="L12565" s="100"/>
      <c r="M12565" s="100"/>
      <c r="N12565" s="100"/>
    </row>
    <row r="12566" spans="2:14">
      <c r="B12566" s="98"/>
      <c r="C12566" s="98"/>
      <c r="D12566" s="100"/>
      <c r="E12566" s="100"/>
      <c r="F12566" s="100"/>
      <c r="H12566" s="102"/>
      <c r="I12566" s="103"/>
      <c r="J12566" s="102"/>
      <c r="L12566" s="100"/>
      <c r="M12566" s="100"/>
      <c r="N12566" s="100"/>
    </row>
    <row r="12567" spans="2:14">
      <c r="B12567" s="98"/>
      <c r="C12567" s="98"/>
      <c r="D12567" s="100"/>
      <c r="E12567" s="100"/>
      <c r="F12567" s="100"/>
      <c r="H12567" s="102"/>
      <c r="I12567" s="103"/>
      <c r="J12567" s="102"/>
      <c r="L12567" s="100"/>
      <c r="M12567" s="100"/>
      <c r="N12567" s="100"/>
    </row>
    <row r="12568" spans="2:14">
      <c r="B12568" s="98"/>
      <c r="C12568" s="98"/>
      <c r="D12568" s="100"/>
      <c r="E12568" s="100"/>
      <c r="F12568" s="100"/>
      <c r="H12568" s="102"/>
      <c r="I12568" s="103"/>
      <c r="J12568" s="102"/>
      <c r="L12568" s="100"/>
      <c r="M12568" s="100"/>
      <c r="N12568" s="100"/>
    </row>
    <row r="12569" spans="2:14">
      <c r="B12569" s="98"/>
      <c r="C12569" s="98"/>
      <c r="D12569" s="100"/>
      <c r="E12569" s="100"/>
      <c r="F12569" s="100"/>
      <c r="H12569" s="102"/>
      <c r="I12569" s="103"/>
      <c r="J12569" s="102"/>
      <c r="L12569" s="100"/>
      <c r="M12569" s="100"/>
      <c r="N12569" s="100"/>
    </row>
    <row r="12570" spans="2:14">
      <c r="B12570" s="98"/>
      <c r="C12570" s="98"/>
      <c r="D12570" s="100"/>
      <c r="E12570" s="100"/>
      <c r="F12570" s="100"/>
      <c r="H12570" s="102"/>
      <c r="I12570" s="103"/>
      <c r="J12570" s="102"/>
      <c r="L12570" s="100"/>
      <c r="M12570" s="100"/>
      <c r="N12570" s="100"/>
    </row>
    <row r="12571" spans="2:14">
      <c r="B12571" s="98"/>
      <c r="C12571" s="98"/>
      <c r="D12571" s="100"/>
      <c r="E12571" s="100"/>
      <c r="F12571" s="100"/>
      <c r="H12571" s="102"/>
      <c r="I12571" s="103"/>
      <c r="J12571" s="102"/>
      <c r="L12571" s="100"/>
      <c r="M12571" s="100"/>
      <c r="N12571" s="100"/>
    </row>
    <row r="12572" spans="2:14">
      <c r="B12572" s="98"/>
      <c r="C12572" s="98"/>
      <c r="D12572" s="100"/>
      <c r="E12572" s="100"/>
      <c r="F12572" s="100"/>
      <c r="H12572" s="102"/>
      <c r="I12572" s="103"/>
      <c r="J12572" s="102"/>
      <c r="L12572" s="100"/>
      <c r="M12572" s="100"/>
      <c r="N12572" s="100"/>
    </row>
    <row r="12573" spans="2:14">
      <c r="B12573" s="98"/>
      <c r="C12573" s="98"/>
      <c r="D12573" s="100"/>
      <c r="E12573" s="100"/>
      <c r="F12573" s="100"/>
      <c r="H12573" s="102"/>
      <c r="I12573" s="103"/>
      <c r="J12573" s="102"/>
      <c r="L12573" s="100"/>
      <c r="M12573" s="100"/>
      <c r="N12573" s="100"/>
    </row>
    <row r="12574" spans="2:14">
      <c r="B12574" s="98"/>
      <c r="C12574" s="98"/>
      <c r="D12574" s="100"/>
      <c r="E12574" s="100"/>
      <c r="F12574" s="100"/>
      <c r="H12574" s="102"/>
      <c r="I12574" s="103"/>
      <c r="J12574" s="102"/>
      <c r="L12574" s="100"/>
      <c r="M12574" s="100"/>
      <c r="N12574" s="100"/>
    </row>
    <row r="12575" spans="2:14">
      <c r="B12575" s="98"/>
      <c r="C12575" s="98"/>
      <c r="D12575" s="100"/>
      <c r="E12575" s="100"/>
      <c r="F12575" s="100"/>
      <c r="H12575" s="102"/>
      <c r="I12575" s="103"/>
      <c r="J12575" s="102"/>
      <c r="L12575" s="100"/>
      <c r="M12575" s="100"/>
      <c r="N12575" s="100"/>
    </row>
    <row r="12576" spans="2:14">
      <c r="B12576" s="98"/>
      <c r="C12576" s="98"/>
      <c r="D12576" s="100"/>
      <c r="E12576" s="100"/>
      <c r="F12576" s="100"/>
      <c r="H12576" s="102"/>
      <c r="I12576" s="103"/>
      <c r="J12576" s="102"/>
      <c r="L12576" s="100"/>
      <c r="M12576" s="100"/>
      <c r="N12576" s="100"/>
    </row>
    <row r="12577" spans="2:14">
      <c r="B12577" s="98"/>
      <c r="C12577" s="98"/>
      <c r="D12577" s="100"/>
      <c r="E12577" s="100"/>
      <c r="F12577" s="100"/>
      <c r="H12577" s="102"/>
      <c r="I12577" s="103"/>
      <c r="J12577" s="102"/>
      <c r="L12577" s="100"/>
      <c r="M12577" s="100"/>
      <c r="N12577" s="100"/>
    </row>
    <row r="12578" spans="2:14">
      <c r="B12578" s="98"/>
      <c r="C12578" s="98"/>
      <c r="D12578" s="100"/>
      <c r="E12578" s="100"/>
      <c r="F12578" s="100"/>
      <c r="H12578" s="102"/>
      <c r="I12578" s="103"/>
      <c r="J12578" s="102"/>
      <c r="L12578" s="100"/>
      <c r="M12578" s="100"/>
      <c r="N12578" s="100"/>
    </row>
    <row r="12579" spans="2:14">
      <c r="B12579" s="98"/>
      <c r="C12579" s="98"/>
      <c r="D12579" s="100"/>
      <c r="E12579" s="100"/>
      <c r="F12579" s="100"/>
      <c r="H12579" s="102"/>
      <c r="I12579" s="103"/>
      <c r="J12579" s="102"/>
      <c r="L12579" s="100"/>
      <c r="M12579" s="100"/>
      <c r="N12579" s="100"/>
    </row>
    <row r="12580" spans="2:14">
      <c r="B12580" s="98"/>
      <c r="C12580" s="98"/>
      <c r="D12580" s="100"/>
      <c r="E12580" s="100"/>
      <c r="F12580" s="100"/>
      <c r="H12580" s="102"/>
      <c r="I12580" s="103"/>
      <c r="J12580" s="102"/>
      <c r="L12580" s="100"/>
      <c r="M12580" s="100"/>
      <c r="N12580" s="100"/>
    </row>
    <row r="12581" spans="2:14">
      <c r="B12581" s="98"/>
      <c r="C12581" s="98"/>
      <c r="D12581" s="100"/>
      <c r="E12581" s="100"/>
      <c r="F12581" s="100"/>
      <c r="H12581" s="102"/>
      <c r="I12581" s="103"/>
      <c r="J12581" s="102"/>
      <c r="L12581" s="100"/>
      <c r="M12581" s="100"/>
      <c r="N12581" s="100"/>
    </row>
    <row r="12582" spans="2:14">
      <c r="B12582" s="98"/>
      <c r="C12582" s="98"/>
      <c r="D12582" s="100"/>
      <c r="E12582" s="100"/>
      <c r="F12582" s="100"/>
      <c r="H12582" s="102"/>
      <c r="I12582" s="103"/>
      <c r="J12582" s="102"/>
      <c r="L12582" s="100"/>
      <c r="M12582" s="100"/>
      <c r="N12582" s="100"/>
    </row>
    <row r="12583" spans="2:14">
      <c r="B12583" s="98"/>
      <c r="C12583" s="98"/>
      <c r="D12583" s="100"/>
      <c r="E12583" s="100"/>
      <c r="F12583" s="100"/>
      <c r="H12583" s="102"/>
      <c r="I12583" s="103"/>
      <c r="J12583" s="102"/>
      <c r="L12583" s="100"/>
      <c r="M12583" s="100"/>
      <c r="N12583" s="100"/>
    </row>
    <row r="12584" spans="2:14">
      <c r="B12584" s="98"/>
      <c r="C12584" s="98"/>
      <c r="D12584" s="100"/>
      <c r="E12584" s="100"/>
      <c r="F12584" s="100"/>
      <c r="H12584" s="102"/>
      <c r="I12584" s="103"/>
      <c r="J12584" s="102"/>
      <c r="L12584" s="100"/>
      <c r="M12584" s="100"/>
      <c r="N12584" s="100"/>
    </row>
    <row r="12585" spans="2:14">
      <c r="B12585" s="98"/>
      <c r="C12585" s="98"/>
      <c r="D12585" s="100"/>
      <c r="E12585" s="100"/>
      <c r="F12585" s="100"/>
      <c r="H12585" s="102"/>
      <c r="I12585" s="103"/>
      <c r="J12585" s="102"/>
      <c r="L12585" s="100"/>
      <c r="M12585" s="100"/>
      <c r="N12585" s="100"/>
    </row>
    <row r="12586" spans="2:14">
      <c r="B12586" s="98"/>
      <c r="C12586" s="98"/>
      <c r="D12586" s="100"/>
      <c r="E12586" s="100"/>
      <c r="F12586" s="100"/>
      <c r="H12586" s="102"/>
      <c r="I12586" s="103"/>
      <c r="J12586" s="102"/>
      <c r="L12586" s="100"/>
      <c r="M12586" s="100"/>
      <c r="N12586" s="100"/>
    </row>
    <row r="12587" spans="2:14">
      <c r="B12587" s="98"/>
      <c r="C12587" s="98"/>
      <c r="D12587" s="100"/>
      <c r="E12587" s="100"/>
      <c r="F12587" s="100"/>
      <c r="H12587" s="102"/>
      <c r="I12587" s="103"/>
      <c r="J12587" s="102"/>
      <c r="L12587" s="100"/>
      <c r="M12587" s="100"/>
      <c r="N12587" s="100"/>
    </row>
    <row r="12588" spans="2:14">
      <c r="B12588" s="98"/>
      <c r="C12588" s="98"/>
      <c r="D12588" s="100"/>
      <c r="E12588" s="100"/>
      <c r="F12588" s="100"/>
      <c r="H12588" s="102"/>
      <c r="I12588" s="103"/>
      <c r="J12588" s="102"/>
      <c r="L12588" s="100"/>
      <c r="M12588" s="100"/>
      <c r="N12588" s="100"/>
    </row>
    <row r="12589" spans="2:14">
      <c r="B12589" s="98"/>
      <c r="C12589" s="98"/>
      <c r="D12589" s="100"/>
      <c r="E12589" s="100"/>
      <c r="F12589" s="100"/>
      <c r="H12589" s="102"/>
      <c r="I12589" s="103"/>
      <c r="J12589" s="102"/>
      <c r="L12589" s="100"/>
      <c r="M12589" s="100"/>
      <c r="N12589" s="100"/>
    </row>
    <row r="12590" spans="2:14">
      <c r="B12590" s="98"/>
      <c r="C12590" s="98"/>
      <c r="D12590" s="100"/>
      <c r="E12590" s="100"/>
      <c r="F12590" s="100"/>
      <c r="H12590" s="102"/>
      <c r="I12590" s="103"/>
      <c r="J12590" s="102"/>
      <c r="L12590" s="100"/>
      <c r="M12590" s="100"/>
      <c r="N12590" s="100"/>
    </row>
    <row r="12591" spans="2:14">
      <c r="B12591" s="98"/>
      <c r="C12591" s="98"/>
      <c r="D12591" s="100"/>
      <c r="E12591" s="100"/>
      <c r="F12591" s="100"/>
      <c r="H12591" s="102"/>
      <c r="I12591" s="103"/>
      <c r="J12591" s="102"/>
      <c r="L12591" s="100"/>
      <c r="M12591" s="100"/>
      <c r="N12591" s="100"/>
    </row>
    <row r="12592" spans="2:14">
      <c r="B12592" s="98"/>
      <c r="C12592" s="98"/>
      <c r="D12592" s="100"/>
      <c r="E12592" s="100"/>
      <c r="F12592" s="100"/>
      <c r="H12592" s="102"/>
      <c r="I12592" s="103"/>
      <c r="J12592" s="102"/>
      <c r="L12592" s="100"/>
      <c r="M12592" s="100"/>
      <c r="N12592" s="100"/>
    </row>
    <row r="12593" spans="2:14">
      <c r="B12593" s="98"/>
      <c r="C12593" s="98"/>
      <c r="D12593" s="100"/>
      <c r="E12593" s="100"/>
      <c r="F12593" s="100"/>
      <c r="H12593" s="102"/>
      <c r="I12593" s="103"/>
      <c r="J12593" s="102"/>
      <c r="L12593" s="100"/>
      <c r="M12593" s="100"/>
      <c r="N12593" s="100"/>
    </row>
    <row r="12594" spans="2:14">
      <c r="B12594" s="98"/>
      <c r="C12594" s="98"/>
      <c r="D12594" s="100"/>
      <c r="E12594" s="100"/>
      <c r="F12594" s="100"/>
      <c r="H12594" s="102"/>
      <c r="I12594" s="103"/>
      <c r="J12594" s="102"/>
      <c r="L12594" s="100"/>
      <c r="M12594" s="100"/>
      <c r="N12594" s="100"/>
    </row>
    <row r="12595" spans="2:14">
      <c r="B12595" s="98"/>
      <c r="C12595" s="98"/>
      <c r="D12595" s="100"/>
      <c r="E12595" s="100"/>
      <c r="F12595" s="100"/>
      <c r="H12595" s="102"/>
      <c r="I12595" s="103"/>
      <c r="J12595" s="102"/>
      <c r="L12595" s="100"/>
      <c r="M12595" s="100"/>
      <c r="N12595" s="100"/>
    </row>
    <row r="12596" spans="2:14">
      <c r="B12596" s="98"/>
      <c r="C12596" s="98"/>
      <c r="D12596" s="100"/>
      <c r="E12596" s="100"/>
      <c r="F12596" s="100"/>
      <c r="H12596" s="102"/>
      <c r="I12596" s="103"/>
      <c r="J12596" s="102"/>
      <c r="L12596" s="100"/>
      <c r="M12596" s="100"/>
      <c r="N12596" s="100"/>
    </row>
    <row r="12597" spans="2:14">
      <c r="B12597" s="98"/>
      <c r="C12597" s="98"/>
      <c r="D12597" s="100"/>
      <c r="E12597" s="100"/>
      <c r="F12597" s="100"/>
      <c r="H12597" s="102"/>
      <c r="I12597" s="103"/>
      <c r="J12597" s="102"/>
      <c r="L12597" s="100"/>
      <c r="M12597" s="100"/>
      <c r="N12597" s="100"/>
    </row>
    <row r="12598" spans="2:14">
      <c r="B12598" s="98"/>
      <c r="C12598" s="98"/>
      <c r="D12598" s="100"/>
      <c r="E12598" s="100"/>
      <c r="F12598" s="100"/>
      <c r="H12598" s="102"/>
      <c r="I12598" s="103"/>
      <c r="J12598" s="102"/>
      <c r="L12598" s="100"/>
      <c r="M12598" s="100"/>
      <c r="N12598" s="100"/>
    </row>
    <row r="12599" spans="2:14">
      <c r="B12599" s="98"/>
      <c r="C12599" s="98"/>
      <c r="D12599" s="100"/>
      <c r="E12599" s="100"/>
      <c r="F12599" s="100"/>
      <c r="H12599" s="102"/>
      <c r="I12599" s="103"/>
      <c r="J12599" s="102"/>
      <c r="L12599" s="100"/>
      <c r="M12599" s="100"/>
      <c r="N12599" s="100"/>
    </row>
    <row r="12600" spans="2:14">
      <c r="B12600" s="98"/>
      <c r="C12600" s="98"/>
      <c r="D12600" s="100"/>
      <c r="E12600" s="100"/>
      <c r="F12600" s="100"/>
      <c r="H12600" s="102"/>
      <c r="I12600" s="103"/>
      <c r="J12600" s="102"/>
      <c r="L12600" s="100"/>
      <c r="M12600" s="100"/>
      <c r="N12600" s="100"/>
    </row>
    <row r="12601" spans="2:14">
      <c r="B12601" s="98"/>
      <c r="C12601" s="98"/>
      <c r="D12601" s="100"/>
      <c r="E12601" s="100"/>
      <c r="F12601" s="100"/>
      <c r="H12601" s="102"/>
      <c r="I12601" s="103"/>
      <c r="J12601" s="102"/>
      <c r="L12601" s="100"/>
      <c r="M12601" s="100"/>
      <c r="N12601" s="100"/>
    </row>
    <row r="12602" spans="2:14">
      <c r="B12602" s="98"/>
      <c r="C12602" s="98"/>
      <c r="D12602" s="100"/>
      <c r="E12602" s="100"/>
      <c r="F12602" s="100"/>
      <c r="H12602" s="102"/>
      <c r="I12602" s="103"/>
      <c r="J12602" s="102"/>
      <c r="L12602" s="100"/>
      <c r="M12602" s="100"/>
      <c r="N12602" s="100"/>
    </row>
    <row r="12603" spans="2:14">
      <c r="B12603" s="98"/>
      <c r="C12603" s="98"/>
      <c r="D12603" s="100"/>
      <c r="E12603" s="100"/>
      <c r="F12603" s="100"/>
      <c r="H12603" s="102"/>
      <c r="I12603" s="103"/>
      <c r="J12603" s="102"/>
      <c r="L12603" s="100"/>
      <c r="M12603" s="100"/>
      <c r="N12603" s="100"/>
    </row>
    <row r="12604" spans="2:14">
      <c r="B12604" s="98"/>
      <c r="C12604" s="98"/>
      <c r="D12604" s="100"/>
      <c r="E12604" s="100"/>
      <c r="F12604" s="100"/>
      <c r="H12604" s="102"/>
      <c r="I12604" s="103"/>
      <c r="J12604" s="102"/>
      <c r="L12604" s="100"/>
      <c r="M12604" s="100"/>
      <c r="N12604" s="100"/>
    </row>
    <row r="12605" spans="2:14">
      <c r="B12605" s="98"/>
      <c r="C12605" s="98"/>
      <c r="D12605" s="100"/>
      <c r="E12605" s="100"/>
      <c r="F12605" s="100"/>
      <c r="H12605" s="102"/>
      <c r="I12605" s="103"/>
      <c r="J12605" s="102"/>
      <c r="L12605" s="100"/>
      <c r="M12605" s="100"/>
      <c r="N12605" s="100"/>
    </row>
    <row r="12606" spans="2:14">
      <c r="B12606" s="98"/>
      <c r="C12606" s="98"/>
      <c r="D12606" s="100"/>
      <c r="E12606" s="100"/>
      <c r="F12606" s="100"/>
      <c r="H12606" s="102"/>
      <c r="I12606" s="103"/>
      <c r="J12606" s="102"/>
      <c r="L12606" s="100"/>
      <c r="M12606" s="100"/>
      <c r="N12606" s="100"/>
    </row>
    <row r="12607" spans="2:14">
      <c r="B12607" s="98"/>
      <c r="C12607" s="98"/>
      <c r="D12607" s="100"/>
      <c r="E12607" s="100"/>
      <c r="F12607" s="100"/>
      <c r="H12607" s="102"/>
      <c r="I12607" s="103"/>
      <c r="J12607" s="102"/>
      <c r="L12607" s="100"/>
      <c r="M12607" s="100"/>
      <c r="N12607" s="100"/>
    </row>
    <row r="12608" spans="2:14">
      <c r="B12608" s="98"/>
      <c r="C12608" s="98"/>
      <c r="D12608" s="100"/>
      <c r="E12608" s="100"/>
      <c r="F12608" s="100"/>
      <c r="H12608" s="102"/>
      <c r="I12608" s="103"/>
      <c r="J12608" s="102"/>
      <c r="L12608" s="100"/>
      <c r="M12608" s="100"/>
      <c r="N12608" s="100"/>
    </row>
    <row r="12609" spans="2:14">
      <c r="B12609" s="98"/>
      <c r="C12609" s="98"/>
      <c r="D12609" s="100"/>
      <c r="E12609" s="100"/>
      <c r="F12609" s="100"/>
      <c r="H12609" s="102"/>
      <c r="I12609" s="103"/>
      <c r="J12609" s="102"/>
      <c r="L12609" s="100"/>
      <c r="M12609" s="100"/>
      <c r="N12609" s="100"/>
    </row>
    <row r="12610" spans="2:14">
      <c r="B12610" s="98"/>
      <c r="C12610" s="98"/>
      <c r="D12610" s="100"/>
      <c r="E12610" s="100"/>
      <c r="F12610" s="100"/>
      <c r="H12610" s="102"/>
      <c r="I12610" s="103"/>
      <c r="J12610" s="102"/>
      <c r="L12610" s="100"/>
      <c r="M12610" s="100"/>
      <c r="N12610" s="100"/>
    </row>
    <row r="12611" spans="2:14">
      <c r="B12611" s="98"/>
      <c r="C12611" s="98"/>
      <c r="D12611" s="100"/>
      <c r="E12611" s="100"/>
      <c r="F12611" s="100"/>
      <c r="H12611" s="102"/>
      <c r="I12611" s="103"/>
      <c r="J12611" s="102"/>
      <c r="L12611" s="100"/>
      <c r="M12611" s="100"/>
      <c r="N12611" s="100"/>
    </row>
    <row r="12612" spans="2:14">
      <c r="B12612" s="98"/>
      <c r="C12612" s="98"/>
      <c r="D12612" s="100"/>
      <c r="E12612" s="100"/>
      <c r="F12612" s="100"/>
      <c r="H12612" s="102"/>
      <c r="I12612" s="103"/>
      <c r="J12612" s="102"/>
      <c r="L12612" s="100"/>
      <c r="M12612" s="100"/>
      <c r="N12612" s="100"/>
    </row>
    <row r="12613" spans="2:14">
      <c r="B12613" s="98"/>
      <c r="C12613" s="98"/>
      <c r="D12613" s="100"/>
      <c r="E12613" s="100"/>
      <c r="F12613" s="100"/>
      <c r="H12613" s="102"/>
      <c r="I12613" s="103"/>
      <c r="J12613" s="102"/>
      <c r="L12613" s="100"/>
      <c r="M12613" s="100"/>
      <c r="N12613" s="100"/>
    </row>
    <row r="12614" spans="2:14">
      <c r="B12614" s="98"/>
      <c r="C12614" s="98"/>
      <c r="D12614" s="100"/>
      <c r="E12614" s="100"/>
      <c r="F12614" s="100"/>
      <c r="H12614" s="102"/>
      <c r="I12614" s="103"/>
      <c r="J12614" s="102"/>
      <c r="L12614" s="100"/>
      <c r="M12614" s="100"/>
      <c r="N12614" s="100"/>
    </row>
    <row r="12615" spans="2:14">
      <c r="B12615" s="98"/>
      <c r="C12615" s="98"/>
      <c r="D12615" s="100"/>
      <c r="E12615" s="100"/>
      <c r="F12615" s="100"/>
      <c r="H12615" s="102"/>
      <c r="I12615" s="103"/>
      <c r="J12615" s="102"/>
      <c r="L12615" s="100"/>
      <c r="M12615" s="100"/>
      <c r="N12615" s="100"/>
    </row>
    <row r="12616" spans="2:14">
      <c r="B12616" s="98"/>
      <c r="C12616" s="98"/>
      <c r="D12616" s="100"/>
      <c r="E12616" s="100"/>
      <c r="F12616" s="100"/>
      <c r="H12616" s="102"/>
      <c r="I12616" s="103"/>
      <c r="J12616" s="102"/>
      <c r="L12616" s="100"/>
      <c r="M12616" s="100"/>
      <c r="N12616" s="100"/>
    </row>
    <row r="12617" spans="2:14">
      <c r="B12617" s="98"/>
      <c r="C12617" s="98"/>
      <c r="D12617" s="100"/>
      <c r="E12617" s="100"/>
      <c r="F12617" s="100"/>
      <c r="H12617" s="102"/>
      <c r="I12617" s="103"/>
      <c r="J12617" s="102"/>
      <c r="L12617" s="100"/>
      <c r="M12617" s="100"/>
      <c r="N12617" s="100"/>
    </row>
    <row r="12618" spans="2:14">
      <c r="B12618" s="98"/>
      <c r="C12618" s="98"/>
      <c r="D12618" s="100"/>
      <c r="E12618" s="100"/>
      <c r="F12618" s="100"/>
      <c r="H12618" s="102"/>
      <c r="I12618" s="103"/>
      <c r="J12618" s="102"/>
      <c r="L12618" s="100"/>
      <c r="M12618" s="100"/>
      <c r="N12618" s="100"/>
    </row>
    <row r="12619" spans="2:14">
      <c r="B12619" s="98"/>
      <c r="C12619" s="98"/>
      <c r="D12619" s="100"/>
      <c r="E12619" s="100"/>
      <c r="F12619" s="100"/>
      <c r="H12619" s="102"/>
      <c r="I12619" s="103"/>
      <c r="J12619" s="102"/>
      <c r="L12619" s="100"/>
      <c r="M12619" s="100"/>
      <c r="N12619" s="100"/>
    </row>
    <row r="12620" spans="2:14">
      <c r="B12620" s="98"/>
      <c r="C12620" s="98"/>
      <c r="D12620" s="100"/>
      <c r="E12620" s="100"/>
      <c r="F12620" s="100"/>
      <c r="H12620" s="102"/>
      <c r="I12620" s="103"/>
      <c r="J12620" s="102"/>
      <c r="L12620" s="100"/>
      <c r="M12620" s="100"/>
      <c r="N12620" s="100"/>
    </row>
    <row r="12621" spans="2:14">
      <c r="B12621" s="98"/>
      <c r="C12621" s="98"/>
      <c r="D12621" s="100"/>
      <c r="E12621" s="100"/>
      <c r="F12621" s="100"/>
      <c r="H12621" s="102"/>
      <c r="I12621" s="103"/>
      <c r="J12621" s="102"/>
      <c r="L12621" s="100"/>
      <c r="M12621" s="100"/>
      <c r="N12621" s="100"/>
    </row>
    <row r="12622" spans="2:14">
      <c r="B12622" s="98"/>
      <c r="C12622" s="98"/>
      <c r="D12622" s="100"/>
      <c r="E12622" s="100"/>
      <c r="F12622" s="100"/>
      <c r="H12622" s="102"/>
      <c r="I12622" s="103"/>
      <c r="J12622" s="102"/>
      <c r="L12622" s="100"/>
      <c r="M12622" s="100"/>
      <c r="N12622" s="100"/>
    </row>
    <row r="12623" spans="2:14">
      <c r="B12623" s="98"/>
      <c r="C12623" s="98"/>
      <c r="D12623" s="100"/>
      <c r="E12623" s="100"/>
      <c r="F12623" s="100"/>
      <c r="H12623" s="102"/>
      <c r="I12623" s="103"/>
      <c r="J12623" s="102"/>
      <c r="L12623" s="100"/>
      <c r="M12623" s="100"/>
      <c r="N12623" s="100"/>
    </row>
    <row r="12624" spans="2:14">
      <c r="B12624" s="98"/>
      <c r="C12624" s="98"/>
      <c r="D12624" s="100"/>
      <c r="E12624" s="100"/>
      <c r="F12624" s="100"/>
      <c r="H12624" s="102"/>
      <c r="I12624" s="103"/>
      <c r="J12624" s="102"/>
      <c r="L12624" s="100"/>
      <c r="M12624" s="100"/>
      <c r="N12624" s="100"/>
    </row>
    <row r="12625" spans="2:14">
      <c r="B12625" s="98"/>
      <c r="C12625" s="98"/>
      <c r="D12625" s="100"/>
      <c r="E12625" s="100"/>
      <c r="F12625" s="100"/>
      <c r="H12625" s="102"/>
      <c r="I12625" s="103"/>
      <c r="J12625" s="102"/>
      <c r="L12625" s="100"/>
      <c r="M12625" s="100"/>
      <c r="N12625" s="100"/>
    </row>
    <row r="12626" spans="2:14">
      <c r="B12626" s="98"/>
      <c r="C12626" s="98"/>
      <c r="D12626" s="100"/>
      <c r="E12626" s="100"/>
      <c r="F12626" s="100"/>
      <c r="H12626" s="102"/>
      <c r="I12626" s="103"/>
      <c r="J12626" s="102"/>
      <c r="L12626" s="100"/>
      <c r="M12626" s="100"/>
      <c r="N12626" s="100"/>
    </row>
    <row r="12627" spans="2:14">
      <c r="B12627" s="98"/>
      <c r="C12627" s="98"/>
      <c r="D12627" s="100"/>
      <c r="E12627" s="100"/>
      <c r="F12627" s="100"/>
      <c r="H12627" s="102"/>
      <c r="I12627" s="103"/>
      <c r="J12627" s="102"/>
      <c r="L12627" s="100"/>
      <c r="M12627" s="100"/>
      <c r="N12627" s="100"/>
    </row>
    <row r="12628" spans="2:14">
      <c r="B12628" s="98"/>
      <c r="C12628" s="98"/>
      <c r="D12628" s="100"/>
      <c r="E12628" s="100"/>
      <c r="F12628" s="100"/>
      <c r="H12628" s="102"/>
      <c r="I12628" s="103"/>
      <c r="J12628" s="102"/>
      <c r="L12628" s="100"/>
      <c r="M12628" s="100"/>
      <c r="N12628" s="100"/>
    </row>
    <row r="12629" spans="2:14">
      <c r="B12629" s="98"/>
      <c r="C12629" s="98"/>
      <c r="D12629" s="100"/>
      <c r="E12629" s="100"/>
      <c r="F12629" s="100"/>
      <c r="H12629" s="102"/>
      <c r="I12629" s="103"/>
      <c r="J12629" s="102"/>
      <c r="L12629" s="100"/>
      <c r="M12629" s="100"/>
      <c r="N12629" s="100"/>
    </row>
    <row r="12630" spans="2:14">
      <c r="B12630" s="98"/>
      <c r="C12630" s="98"/>
      <c r="D12630" s="100"/>
      <c r="E12630" s="100"/>
      <c r="F12630" s="100"/>
      <c r="H12630" s="102"/>
      <c r="I12630" s="103"/>
      <c r="J12630" s="102"/>
      <c r="L12630" s="100"/>
      <c r="M12630" s="100"/>
      <c r="N12630" s="100"/>
    </row>
    <row r="12631" spans="2:14">
      <c r="B12631" s="98"/>
      <c r="C12631" s="98"/>
      <c r="D12631" s="100"/>
      <c r="E12631" s="100"/>
      <c r="F12631" s="100"/>
      <c r="H12631" s="102"/>
      <c r="I12631" s="103"/>
      <c r="J12631" s="102"/>
      <c r="L12631" s="100"/>
      <c r="M12631" s="100"/>
      <c r="N12631" s="100"/>
    </row>
    <row r="12632" spans="2:14">
      <c r="B12632" s="98"/>
      <c r="C12632" s="98"/>
      <c r="D12632" s="100"/>
      <c r="E12632" s="100"/>
      <c r="F12632" s="100"/>
      <c r="H12632" s="102"/>
      <c r="I12632" s="103"/>
      <c r="J12632" s="102"/>
      <c r="L12632" s="100"/>
      <c r="M12632" s="100"/>
      <c r="N12632" s="100"/>
    </row>
    <row r="12633" spans="2:14">
      <c r="B12633" s="98"/>
      <c r="C12633" s="98"/>
      <c r="D12633" s="100"/>
      <c r="E12633" s="100"/>
      <c r="F12633" s="100"/>
      <c r="H12633" s="102"/>
      <c r="I12633" s="103"/>
      <c r="J12633" s="102"/>
      <c r="L12633" s="100"/>
      <c r="M12633" s="100"/>
      <c r="N12633" s="100"/>
    </row>
    <row r="12634" spans="2:14">
      <c r="B12634" s="98"/>
      <c r="C12634" s="98"/>
      <c r="D12634" s="100"/>
      <c r="E12634" s="100"/>
      <c r="F12634" s="100"/>
      <c r="H12634" s="102"/>
      <c r="I12634" s="103"/>
      <c r="J12634" s="102"/>
      <c r="L12634" s="100"/>
      <c r="M12634" s="100"/>
      <c r="N12634" s="100"/>
    </row>
    <row r="12635" spans="2:14">
      <c r="B12635" s="98"/>
      <c r="C12635" s="98"/>
      <c r="D12635" s="100"/>
      <c r="E12635" s="100"/>
      <c r="F12635" s="100"/>
      <c r="H12635" s="102"/>
      <c r="I12635" s="103"/>
      <c r="J12635" s="102"/>
      <c r="L12635" s="100"/>
      <c r="M12635" s="100"/>
      <c r="N12635" s="100"/>
    </row>
    <row r="12636" spans="2:14">
      <c r="B12636" s="98"/>
      <c r="C12636" s="98"/>
      <c r="D12636" s="100"/>
      <c r="E12636" s="100"/>
      <c r="F12636" s="100"/>
      <c r="H12636" s="102"/>
      <c r="I12636" s="103"/>
      <c r="J12636" s="102"/>
      <c r="L12636" s="100"/>
      <c r="M12636" s="100"/>
      <c r="N12636" s="100"/>
    </row>
    <row r="12637" spans="2:14">
      <c r="B12637" s="98"/>
      <c r="C12637" s="98"/>
      <c r="D12637" s="100"/>
      <c r="E12637" s="100"/>
      <c r="F12637" s="100"/>
      <c r="H12637" s="102"/>
      <c r="I12637" s="103"/>
      <c r="J12637" s="102"/>
      <c r="L12637" s="100"/>
      <c r="M12637" s="100"/>
      <c r="N12637" s="100"/>
    </row>
    <row r="12638" spans="2:14">
      <c r="B12638" s="98"/>
      <c r="C12638" s="98"/>
      <c r="D12638" s="100"/>
      <c r="E12638" s="100"/>
      <c r="F12638" s="100"/>
      <c r="H12638" s="102"/>
      <c r="I12638" s="103"/>
      <c r="J12638" s="102"/>
      <c r="L12638" s="100"/>
      <c r="M12638" s="100"/>
      <c r="N12638" s="100"/>
    </row>
    <row r="12639" spans="2:14">
      <c r="B12639" s="98"/>
      <c r="C12639" s="98"/>
      <c r="D12639" s="100"/>
      <c r="E12639" s="100"/>
      <c r="F12639" s="100"/>
      <c r="H12639" s="102"/>
      <c r="I12639" s="103"/>
      <c r="J12639" s="102"/>
      <c r="L12639" s="100"/>
      <c r="M12639" s="100"/>
      <c r="N12639" s="100"/>
    </row>
    <row r="12640" spans="2:14">
      <c r="B12640" s="98"/>
      <c r="C12640" s="98"/>
      <c r="D12640" s="100"/>
      <c r="E12640" s="100"/>
      <c r="F12640" s="100"/>
      <c r="H12640" s="102"/>
      <c r="I12640" s="103"/>
      <c r="J12640" s="102"/>
      <c r="L12640" s="100"/>
      <c r="M12640" s="100"/>
      <c r="N12640" s="100"/>
    </row>
    <row r="12641" spans="2:14">
      <c r="B12641" s="98"/>
      <c r="C12641" s="98"/>
      <c r="D12641" s="100"/>
      <c r="E12641" s="100"/>
      <c r="F12641" s="100"/>
      <c r="H12641" s="102"/>
      <c r="I12641" s="103"/>
      <c r="J12641" s="102"/>
      <c r="L12641" s="100"/>
      <c r="M12641" s="100"/>
      <c r="N12641" s="100"/>
    </row>
    <row r="12642" spans="2:14">
      <c r="B12642" s="98"/>
      <c r="C12642" s="98"/>
      <c r="D12642" s="100"/>
      <c r="E12642" s="100"/>
      <c r="F12642" s="100"/>
      <c r="H12642" s="102"/>
      <c r="I12642" s="103"/>
      <c r="J12642" s="102"/>
      <c r="L12642" s="100"/>
      <c r="M12642" s="100"/>
      <c r="N12642" s="100"/>
    </row>
    <row r="12643" spans="2:14">
      <c r="B12643" s="98"/>
      <c r="C12643" s="98"/>
      <c r="D12643" s="100"/>
      <c r="E12643" s="100"/>
      <c r="F12643" s="100"/>
      <c r="H12643" s="102"/>
      <c r="I12643" s="103"/>
      <c r="J12643" s="102"/>
      <c r="L12643" s="100"/>
      <c r="M12643" s="100"/>
      <c r="N12643" s="100"/>
    </row>
    <row r="12644" spans="2:14">
      <c r="B12644" s="98"/>
      <c r="C12644" s="98"/>
      <c r="D12644" s="100"/>
      <c r="E12644" s="100"/>
      <c r="F12644" s="100"/>
      <c r="H12644" s="102"/>
      <c r="I12644" s="103"/>
      <c r="J12644" s="102"/>
      <c r="L12644" s="100"/>
      <c r="M12644" s="100"/>
      <c r="N12644" s="100"/>
    </row>
    <row r="12645" spans="2:14">
      <c r="B12645" s="98"/>
      <c r="C12645" s="98"/>
      <c r="D12645" s="100"/>
      <c r="E12645" s="100"/>
      <c r="F12645" s="100"/>
      <c r="H12645" s="102"/>
      <c r="I12645" s="103"/>
      <c r="J12645" s="102"/>
      <c r="L12645" s="100"/>
      <c r="M12645" s="100"/>
      <c r="N12645" s="100"/>
    </row>
    <row r="12646" spans="2:14">
      <c r="B12646" s="98"/>
      <c r="C12646" s="98"/>
      <c r="D12646" s="100"/>
      <c r="E12646" s="100"/>
      <c r="F12646" s="100"/>
      <c r="H12646" s="102"/>
      <c r="I12646" s="103"/>
      <c r="J12646" s="102"/>
      <c r="L12646" s="100"/>
      <c r="M12646" s="100"/>
      <c r="N12646" s="100"/>
    </row>
    <row r="12647" spans="2:14">
      <c r="B12647" s="98"/>
      <c r="C12647" s="98"/>
      <c r="D12647" s="100"/>
      <c r="E12647" s="100"/>
      <c r="F12647" s="100"/>
      <c r="H12647" s="102"/>
      <c r="I12647" s="103"/>
      <c r="J12647" s="102"/>
      <c r="L12647" s="100"/>
      <c r="M12647" s="100"/>
      <c r="N12647" s="100"/>
    </row>
    <row r="12648" spans="2:14">
      <c r="B12648" s="98"/>
      <c r="C12648" s="98"/>
      <c r="D12648" s="100"/>
      <c r="E12648" s="100"/>
      <c r="F12648" s="100"/>
      <c r="H12648" s="102"/>
      <c r="I12648" s="103"/>
      <c r="J12648" s="102"/>
      <c r="L12648" s="100"/>
      <c r="M12648" s="100"/>
      <c r="N12648" s="100"/>
    </row>
    <row r="12649" spans="2:14">
      <c r="B12649" s="98"/>
      <c r="C12649" s="98"/>
      <c r="D12649" s="100"/>
      <c r="E12649" s="100"/>
      <c r="F12649" s="100"/>
      <c r="H12649" s="102"/>
      <c r="I12649" s="103"/>
      <c r="J12649" s="102"/>
      <c r="L12649" s="100"/>
      <c r="M12649" s="100"/>
      <c r="N12649" s="100"/>
    </row>
    <row r="12650" spans="2:14">
      <c r="B12650" s="98"/>
      <c r="C12650" s="98"/>
      <c r="D12650" s="100"/>
      <c r="E12650" s="100"/>
      <c r="F12650" s="100"/>
      <c r="H12650" s="102"/>
      <c r="I12650" s="103"/>
      <c r="J12650" s="102"/>
      <c r="L12650" s="100"/>
      <c r="M12650" s="100"/>
      <c r="N12650" s="100"/>
    </row>
    <row r="12651" spans="2:14">
      <c r="B12651" s="98"/>
      <c r="C12651" s="98"/>
      <c r="D12651" s="100"/>
      <c r="E12651" s="100"/>
      <c r="F12651" s="100"/>
      <c r="H12651" s="102"/>
      <c r="I12651" s="103"/>
      <c r="J12651" s="102"/>
      <c r="L12651" s="100"/>
      <c r="M12651" s="100"/>
      <c r="N12651" s="100"/>
    </row>
    <row r="12652" spans="2:14">
      <c r="B12652" s="98"/>
      <c r="C12652" s="98"/>
      <c r="D12652" s="100"/>
      <c r="E12652" s="100"/>
      <c r="F12652" s="100"/>
      <c r="H12652" s="102"/>
      <c r="I12652" s="103"/>
      <c r="J12652" s="102"/>
      <c r="L12652" s="100"/>
      <c r="M12652" s="100"/>
      <c r="N12652" s="100"/>
    </row>
    <row r="12653" spans="2:14">
      <c r="B12653" s="98"/>
      <c r="C12653" s="98"/>
      <c r="D12653" s="100"/>
      <c r="E12653" s="100"/>
      <c r="F12653" s="100"/>
      <c r="H12653" s="102"/>
      <c r="I12653" s="103"/>
      <c r="J12653" s="102"/>
      <c r="L12653" s="100"/>
      <c r="M12653" s="100"/>
      <c r="N12653" s="100"/>
    </row>
    <row r="12654" spans="2:14">
      <c r="B12654" s="98"/>
      <c r="C12654" s="98"/>
      <c r="D12654" s="100"/>
      <c r="E12654" s="100"/>
      <c r="F12654" s="100"/>
      <c r="H12654" s="102"/>
      <c r="I12654" s="103"/>
      <c r="J12654" s="102"/>
      <c r="L12654" s="100"/>
      <c r="M12654" s="100"/>
      <c r="N12654" s="100"/>
    </row>
    <row r="12655" spans="2:14">
      <c r="B12655" s="98"/>
      <c r="C12655" s="98"/>
      <c r="D12655" s="100"/>
      <c r="E12655" s="100"/>
      <c r="F12655" s="100"/>
      <c r="H12655" s="102"/>
      <c r="I12655" s="103"/>
      <c r="J12655" s="102"/>
      <c r="L12655" s="100"/>
      <c r="M12655" s="100"/>
      <c r="N12655" s="100"/>
    </row>
    <row r="12656" spans="2:14">
      <c r="B12656" s="98"/>
      <c r="C12656" s="98"/>
      <c r="D12656" s="100"/>
      <c r="E12656" s="100"/>
      <c r="F12656" s="100"/>
      <c r="H12656" s="102"/>
      <c r="I12656" s="103"/>
      <c r="J12656" s="102"/>
      <c r="L12656" s="100"/>
      <c r="M12656" s="100"/>
      <c r="N12656" s="100"/>
    </row>
    <row r="12657" spans="2:14">
      <c r="B12657" s="98"/>
      <c r="C12657" s="98"/>
      <c r="D12657" s="100"/>
      <c r="E12657" s="100"/>
      <c r="F12657" s="100"/>
      <c r="H12657" s="102"/>
      <c r="I12657" s="103"/>
      <c r="J12657" s="102"/>
      <c r="L12657" s="100"/>
      <c r="M12657" s="100"/>
      <c r="N12657" s="100"/>
    </row>
    <row r="12658" spans="2:14">
      <c r="B12658" s="98"/>
      <c r="C12658" s="98"/>
      <c r="D12658" s="100"/>
      <c r="E12658" s="100"/>
      <c r="F12658" s="100"/>
      <c r="H12658" s="102"/>
      <c r="I12658" s="103"/>
      <c r="J12658" s="102"/>
      <c r="L12658" s="100"/>
      <c r="M12658" s="100"/>
      <c r="N12658" s="100"/>
    </row>
    <row r="12659" spans="2:14">
      <c r="B12659" s="98"/>
      <c r="C12659" s="98"/>
      <c r="D12659" s="100"/>
      <c r="E12659" s="100"/>
      <c r="F12659" s="100"/>
      <c r="H12659" s="102"/>
      <c r="I12659" s="103"/>
      <c r="J12659" s="102"/>
      <c r="L12659" s="100"/>
      <c r="M12659" s="100"/>
      <c r="N12659" s="100"/>
    </row>
    <row r="12660" spans="2:14">
      <c r="B12660" s="98"/>
      <c r="C12660" s="98"/>
      <c r="D12660" s="100"/>
      <c r="E12660" s="100"/>
      <c r="F12660" s="100"/>
      <c r="H12660" s="102"/>
      <c r="I12660" s="103"/>
      <c r="J12660" s="102"/>
      <c r="L12660" s="100"/>
      <c r="M12660" s="100"/>
      <c r="N12660" s="100"/>
    </row>
    <row r="12661" spans="2:14">
      <c r="B12661" s="98"/>
      <c r="C12661" s="98"/>
      <c r="D12661" s="100"/>
      <c r="E12661" s="100"/>
      <c r="F12661" s="100"/>
      <c r="H12661" s="102"/>
      <c r="I12661" s="103"/>
      <c r="J12661" s="102"/>
      <c r="L12661" s="100"/>
      <c r="M12661" s="100"/>
      <c r="N12661" s="100"/>
    </row>
    <row r="12662" spans="2:14">
      <c r="B12662" s="98"/>
      <c r="C12662" s="98"/>
      <c r="D12662" s="100"/>
      <c r="E12662" s="100"/>
      <c r="F12662" s="100"/>
      <c r="H12662" s="102"/>
      <c r="I12662" s="103"/>
      <c r="J12662" s="102"/>
      <c r="L12662" s="100"/>
      <c r="M12662" s="100"/>
      <c r="N12662" s="100"/>
    </row>
    <row r="12663" spans="2:14">
      <c r="B12663" s="98"/>
      <c r="C12663" s="98"/>
      <c r="D12663" s="100"/>
      <c r="E12663" s="100"/>
      <c r="F12663" s="100"/>
      <c r="H12663" s="102"/>
      <c r="I12663" s="103"/>
      <c r="J12663" s="102"/>
      <c r="L12663" s="100"/>
      <c r="M12663" s="100"/>
      <c r="N12663" s="100"/>
    </row>
    <row r="12664" spans="2:14">
      <c r="B12664" s="98"/>
      <c r="C12664" s="98"/>
      <c r="D12664" s="100"/>
      <c r="E12664" s="100"/>
      <c r="F12664" s="100"/>
      <c r="H12664" s="102"/>
      <c r="I12664" s="103"/>
      <c r="J12664" s="102"/>
      <c r="L12664" s="100"/>
      <c r="M12664" s="100"/>
      <c r="N12664" s="100"/>
    </row>
    <row r="12665" spans="2:14">
      <c r="B12665" s="98"/>
      <c r="C12665" s="98"/>
      <c r="D12665" s="100"/>
      <c r="E12665" s="100"/>
      <c r="F12665" s="100"/>
      <c r="H12665" s="102"/>
      <c r="I12665" s="103"/>
      <c r="J12665" s="102"/>
      <c r="L12665" s="100"/>
      <c r="M12665" s="100"/>
      <c r="N12665" s="100"/>
    </row>
    <row r="12666" spans="2:14">
      <c r="B12666" s="98"/>
      <c r="C12666" s="98"/>
      <c r="D12666" s="100"/>
      <c r="E12666" s="100"/>
      <c r="F12666" s="100"/>
      <c r="H12666" s="102"/>
      <c r="I12666" s="103"/>
      <c r="J12666" s="102"/>
      <c r="L12666" s="100"/>
      <c r="M12666" s="100"/>
      <c r="N12666" s="100"/>
    </row>
    <row r="12667" spans="2:14">
      <c r="B12667" s="98"/>
      <c r="C12667" s="98"/>
      <c r="D12667" s="100"/>
      <c r="E12667" s="100"/>
      <c r="F12667" s="100"/>
      <c r="H12667" s="102"/>
      <c r="I12667" s="103"/>
      <c r="J12667" s="102"/>
      <c r="L12667" s="100"/>
      <c r="M12667" s="100"/>
      <c r="N12667" s="100"/>
    </row>
    <row r="12668" spans="2:14">
      <c r="B12668" s="98"/>
      <c r="C12668" s="98"/>
      <c r="D12668" s="100"/>
      <c r="E12668" s="100"/>
      <c r="F12668" s="100"/>
      <c r="H12668" s="102"/>
      <c r="I12668" s="103"/>
      <c r="J12668" s="102"/>
      <c r="L12668" s="100"/>
      <c r="M12668" s="100"/>
      <c r="N12668" s="100"/>
    </row>
    <row r="12669" spans="2:14">
      <c r="B12669" s="98"/>
      <c r="C12669" s="98"/>
      <c r="D12669" s="100"/>
      <c r="E12669" s="100"/>
      <c r="F12669" s="100"/>
      <c r="H12669" s="102"/>
      <c r="I12669" s="103"/>
      <c r="J12669" s="102"/>
      <c r="L12669" s="100"/>
      <c r="M12669" s="100"/>
      <c r="N12669" s="100"/>
    </row>
    <row r="12670" spans="2:14">
      <c r="B12670" s="98"/>
      <c r="C12670" s="98"/>
      <c r="D12670" s="100"/>
      <c r="E12670" s="100"/>
      <c r="F12670" s="100"/>
      <c r="H12670" s="102"/>
      <c r="I12670" s="103"/>
      <c r="J12670" s="102"/>
      <c r="L12670" s="100"/>
      <c r="M12670" s="100"/>
      <c r="N12670" s="100"/>
    </row>
    <row r="12671" spans="2:14">
      <c r="B12671" s="98"/>
      <c r="C12671" s="98"/>
      <c r="D12671" s="100"/>
      <c r="E12671" s="100"/>
      <c r="F12671" s="100"/>
      <c r="H12671" s="102"/>
      <c r="I12671" s="103"/>
      <c r="J12671" s="102"/>
      <c r="L12671" s="100"/>
      <c r="M12671" s="100"/>
      <c r="N12671" s="100"/>
    </row>
    <row r="12672" spans="2:14">
      <c r="B12672" s="98"/>
      <c r="C12672" s="98"/>
      <c r="D12672" s="100"/>
      <c r="E12672" s="100"/>
      <c r="F12672" s="100"/>
      <c r="H12672" s="102"/>
      <c r="I12672" s="103"/>
      <c r="J12672" s="102"/>
      <c r="L12672" s="100"/>
      <c r="M12672" s="100"/>
      <c r="N12672" s="100"/>
    </row>
    <row r="12673" spans="2:14">
      <c r="B12673" s="98"/>
      <c r="C12673" s="98"/>
      <c r="D12673" s="100"/>
      <c r="E12673" s="100"/>
      <c r="F12673" s="100"/>
      <c r="H12673" s="102"/>
      <c r="I12673" s="103"/>
      <c r="J12673" s="102"/>
      <c r="L12673" s="100"/>
      <c r="M12673" s="100"/>
      <c r="N12673" s="100"/>
    </row>
    <row r="12674" spans="2:14">
      <c r="B12674" s="98"/>
      <c r="C12674" s="98"/>
      <c r="D12674" s="100"/>
      <c r="E12674" s="100"/>
      <c r="F12674" s="100"/>
      <c r="H12674" s="102"/>
      <c r="I12674" s="103"/>
      <c r="J12674" s="102"/>
      <c r="L12674" s="100"/>
      <c r="M12674" s="100"/>
      <c r="N12674" s="100"/>
    </row>
    <row r="12675" spans="2:14">
      <c r="B12675" s="98"/>
      <c r="C12675" s="98"/>
      <c r="D12675" s="100"/>
      <c r="E12675" s="100"/>
      <c r="F12675" s="100"/>
      <c r="H12675" s="102"/>
      <c r="I12675" s="103"/>
      <c r="J12675" s="102"/>
      <c r="L12675" s="100"/>
      <c r="M12675" s="100"/>
      <c r="N12675" s="100"/>
    </row>
    <row r="12676" spans="2:14">
      <c r="B12676" s="98"/>
      <c r="C12676" s="98"/>
      <c r="D12676" s="100"/>
      <c r="E12676" s="100"/>
      <c r="F12676" s="100"/>
      <c r="H12676" s="102"/>
      <c r="I12676" s="103"/>
      <c r="J12676" s="102"/>
      <c r="L12676" s="100"/>
      <c r="M12676" s="100"/>
      <c r="N12676" s="100"/>
    </row>
    <row r="12677" spans="2:14">
      <c r="B12677" s="98"/>
      <c r="C12677" s="98"/>
      <c r="D12677" s="100"/>
      <c r="E12677" s="100"/>
      <c r="F12677" s="100"/>
      <c r="H12677" s="102"/>
      <c r="I12677" s="103"/>
      <c r="J12677" s="102"/>
      <c r="L12677" s="100"/>
      <c r="M12677" s="100"/>
      <c r="N12677" s="100"/>
    </row>
    <row r="12678" spans="2:14">
      <c r="B12678" s="98"/>
      <c r="C12678" s="98"/>
      <c r="D12678" s="100"/>
      <c r="E12678" s="100"/>
      <c r="F12678" s="100"/>
      <c r="H12678" s="102"/>
      <c r="I12678" s="103"/>
      <c r="J12678" s="102"/>
      <c r="L12678" s="100"/>
      <c r="M12678" s="100"/>
      <c r="N12678" s="100"/>
    </row>
    <row r="12679" spans="2:14">
      <c r="B12679" s="98"/>
      <c r="C12679" s="98"/>
      <c r="D12679" s="100"/>
      <c r="E12679" s="100"/>
      <c r="F12679" s="100"/>
      <c r="H12679" s="102"/>
      <c r="I12679" s="103"/>
      <c r="J12679" s="102"/>
      <c r="L12679" s="100"/>
      <c r="M12679" s="100"/>
      <c r="N12679" s="100"/>
    </row>
    <row r="12680" spans="2:14">
      <c r="B12680" s="98"/>
      <c r="C12680" s="98"/>
      <c r="D12680" s="100"/>
      <c r="E12680" s="100"/>
      <c r="F12680" s="100"/>
      <c r="H12680" s="102"/>
      <c r="I12680" s="103"/>
      <c r="J12680" s="102"/>
      <c r="L12680" s="100"/>
      <c r="M12680" s="100"/>
      <c r="N12680" s="100"/>
    </row>
    <row r="12681" spans="2:14">
      <c r="B12681" s="98"/>
      <c r="C12681" s="98"/>
      <c r="D12681" s="100"/>
      <c r="E12681" s="100"/>
      <c r="F12681" s="100"/>
      <c r="H12681" s="102"/>
      <c r="I12681" s="103"/>
      <c r="J12681" s="102"/>
      <c r="L12681" s="100"/>
      <c r="M12681" s="100"/>
      <c r="N12681" s="100"/>
    </row>
    <row r="12682" spans="2:14">
      <c r="B12682" s="98"/>
      <c r="C12682" s="98"/>
      <c r="D12682" s="100"/>
      <c r="E12682" s="100"/>
      <c r="F12682" s="100"/>
      <c r="H12682" s="102"/>
      <c r="I12682" s="103"/>
      <c r="J12682" s="102"/>
      <c r="L12682" s="100"/>
      <c r="M12682" s="100"/>
      <c r="N12682" s="100"/>
    </row>
    <row r="12683" spans="2:14">
      <c r="B12683" s="98"/>
      <c r="C12683" s="98"/>
      <c r="D12683" s="100"/>
      <c r="E12683" s="100"/>
      <c r="F12683" s="100"/>
      <c r="H12683" s="102"/>
      <c r="I12683" s="103"/>
      <c r="J12683" s="102"/>
      <c r="L12683" s="100"/>
      <c r="M12683" s="100"/>
      <c r="N12683" s="100"/>
    </row>
    <row r="12684" spans="2:14">
      <c r="B12684" s="98"/>
      <c r="C12684" s="98"/>
      <c r="D12684" s="100"/>
      <c r="E12684" s="100"/>
      <c r="F12684" s="100"/>
      <c r="H12684" s="102"/>
      <c r="I12684" s="103"/>
      <c r="J12684" s="102"/>
      <c r="L12684" s="100"/>
      <c r="M12684" s="100"/>
      <c r="N12684" s="100"/>
    </row>
    <row r="12685" spans="2:14">
      <c r="B12685" s="98"/>
      <c r="C12685" s="98"/>
      <c r="D12685" s="100"/>
      <c r="E12685" s="100"/>
      <c r="F12685" s="100"/>
      <c r="H12685" s="102"/>
      <c r="I12685" s="103"/>
      <c r="J12685" s="102"/>
      <c r="L12685" s="100"/>
      <c r="M12685" s="100"/>
      <c r="N12685" s="100"/>
    </row>
    <row r="12686" spans="2:14">
      <c r="B12686" s="98"/>
      <c r="C12686" s="98"/>
      <c r="D12686" s="100"/>
      <c r="E12686" s="100"/>
      <c r="F12686" s="100"/>
      <c r="H12686" s="102"/>
      <c r="I12686" s="103"/>
      <c r="J12686" s="102"/>
      <c r="L12686" s="100"/>
      <c r="M12686" s="100"/>
      <c r="N12686" s="100"/>
    </row>
    <row r="12687" spans="2:14">
      <c r="B12687" s="98"/>
      <c r="C12687" s="98"/>
      <c r="D12687" s="100"/>
      <c r="E12687" s="100"/>
      <c r="F12687" s="100"/>
      <c r="H12687" s="102"/>
      <c r="I12687" s="103"/>
      <c r="J12687" s="102"/>
      <c r="L12687" s="100"/>
      <c r="M12687" s="100"/>
      <c r="N12687" s="100"/>
    </row>
    <row r="12688" spans="2:14">
      <c r="B12688" s="98"/>
      <c r="C12688" s="98"/>
      <c r="D12688" s="100"/>
      <c r="E12688" s="100"/>
      <c r="F12688" s="100"/>
      <c r="H12688" s="102"/>
      <c r="I12688" s="103"/>
      <c r="J12688" s="102"/>
      <c r="L12688" s="100"/>
      <c r="M12688" s="100"/>
      <c r="N12688" s="100"/>
    </row>
    <row r="12689" spans="2:14">
      <c r="B12689" s="98"/>
      <c r="C12689" s="98"/>
      <c r="D12689" s="100"/>
      <c r="E12689" s="100"/>
      <c r="F12689" s="100"/>
      <c r="H12689" s="102"/>
      <c r="I12689" s="103"/>
      <c r="J12689" s="102"/>
      <c r="L12689" s="100"/>
      <c r="M12689" s="100"/>
      <c r="N12689" s="100"/>
    </row>
    <row r="12690" spans="2:14">
      <c r="B12690" s="98"/>
      <c r="C12690" s="98"/>
      <c r="D12690" s="100"/>
      <c r="E12690" s="100"/>
      <c r="F12690" s="100"/>
      <c r="H12690" s="102"/>
      <c r="I12690" s="103"/>
      <c r="J12690" s="102"/>
      <c r="L12690" s="100"/>
      <c r="M12690" s="100"/>
      <c r="N12690" s="100"/>
    </row>
    <row r="12691" spans="2:14">
      <c r="B12691" s="98"/>
      <c r="C12691" s="98"/>
      <c r="D12691" s="100"/>
      <c r="E12691" s="100"/>
      <c r="F12691" s="100"/>
      <c r="H12691" s="102"/>
      <c r="I12691" s="103"/>
      <c r="J12691" s="102"/>
      <c r="L12691" s="100"/>
      <c r="M12691" s="100"/>
      <c r="N12691" s="100"/>
    </row>
    <row r="12692" spans="2:14">
      <c r="B12692" s="98"/>
      <c r="C12692" s="98"/>
      <c r="D12692" s="100"/>
      <c r="E12692" s="100"/>
      <c r="F12692" s="100"/>
      <c r="H12692" s="102"/>
      <c r="I12692" s="103"/>
      <c r="J12692" s="102"/>
      <c r="L12692" s="100"/>
      <c r="M12692" s="100"/>
      <c r="N12692" s="100"/>
    </row>
    <row r="12693" spans="2:14">
      <c r="B12693" s="98"/>
      <c r="C12693" s="98"/>
      <c r="D12693" s="100"/>
      <c r="E12693" s="100"/>
      <c r="F12693" s="100"/>
      <c r="H12693" s="102"/>
      <c r="I12693" s="103"/>
      <c r="J12693" s="102"/>
      <c r="L12693" s="100"/>
      <c r="M12693" s="100"/>
      <c r="N12693" s="100"/>
    </row>
    <row r="12694" spans="2:14">
      <c r="B12694" s="98"/>
      <c r="C12694" s="98"/>
      <c r="D12694" s="100"/>
      <c r="E12694" s="100"/>
      <c r="F12694" s="100"/>
      <c r="H12694" s="102"/>
      <c r="I12694" s="103"/>
      <c r="J12694" s="102"/>
      <c r="L12694" s="100"/>
      <c r="M12694" s="100"/>
      <c r="N12694" s="100"/>
    </row>
    <row r="12695" spans="2:14">
      <c r="B12695" s="98"/>
      <c r="C12695" s="98"/>
      <c r="D12695" s="100"/>
      <c r="E12695" s="100"/>
      <c r="F12695" s="100"/>
      <c r="H12695" s="102"/>
      <c r="I12695" s="103"/>
      <c r="J12695" s="102"/>
      <c r="L12695" s="100"/>
      <c r="M12695" s="100"/>
      <c r="N12695" s="100"/>
    </row>
    <row r="12696" spans="2:14">
      <c r="B12696" s="98"/>
      <c r="C12696" s="98"/>
      <c r="D12696" s="100"/>
      <c r="E12696" s="100"/>
      <c r="F12696" s="100"/>
      <c r="H12696" s="102"/>
      <c r="I12696" s="103"/>
      <c r="J12696" s="102"/>
      <c r="L12696" s="100"/>
      <c r="M12696" s="100"/>
      <c r="N12696" s="100"/>
    </row>
    <row r="12697" spans="2:14">
      <c r="B12697" s="98"/>
      <c r="C12697" s="98"/>
      <c r="D12697" s="100"/>
      <c r="E12697" s="100"/>
      <c r="F12697" s="100"/>
      <c r="H12697" s="102"/>
      <c r="I12697" s="103"/>
      <c r="J12697" s="102"/>
      <c r="L12697" s="100"/>
      <c r="M12697" s="100"/>
      <c r="N12697" s="100"/>
    </row>
    <row r="12698" spans="2:14">
      <c r="B12698" s="98"/>
      <c r="C12698" s="98"/>
      <c r="D12698" s="100"/>
      <c r="E12698" s="100"/>
      <c r="F12698" s="100"/>
      <c r="H12698" s="102"/>
      <c r="I12698" s="103"/>
      <c r="J12698" s="102"/>
      <c r="L12698" s="100"/>
      <c r="M12698" s="100"/>
      <c r="N12698" s="100"/>
    </row>
    <row r="12699" spans="2:14">
      <c r="B12699" s="98"/>
      <c r="C12699" s="98"/>
      <c r="D12699" s="100"/>
      <c r="E12699" s="100"/>
      <c r="F12699" s="100"/>
      <c r="H12699" s="102"/>
      <c r="I12699" s="103"/>
      <c r="J12699" s="102"/>
      <c r="L12699" s="100"/>
      <c r="M12699" s="100"/>
      <c r="N12699" s="100"/>
    </row>
    <row r="12700" spans="2:14">
      <c r="B12700" s="98"/>
      <c r="C12700" s="98"/>
      <c r="D12700" s="100"/>
      <c r="E12700" s="100"/>
      <c r="F12700" s="100"/>
      <c r="H12700" s="102"/>
      <c r="I12700" s="103"/>
      <c r="J12700" s="102"/>
      <c r="L12700" s="100"/>
      <c r="M12700" s="100"/>
      <c r="N12700" s="100"/>
    </row>
    <row r="12701" spans="2:14">
      <c r="B12701" s="98"/>
      <c r="C12701" s="98"/>
      <c r="D12701" s="100"/>
      <c r="E12701" s="100"/>
      <c r="F12701" s="100"/>
      <c r="H12701" s="102"/>
      <c r="I12701" s="103"/>
      <c r="J12701" s="102"/>
      <c r="L12701" s="100"/>
      <c r="M12701" s="100"/>
      <c r="N12701" s="100"/>
    </row>
    <row r="12702" spans="2:14">
      <c r="B12702" s="98"/>
      <c r="C12702" s="98"/>
      <c r="D12702" s="100"/>
      <c r="E12702" s="100"/>
      <c r="F12702" s="100"/>
      <c r="H12702" s="102"/>
      <c r="I12702" s="103"/>
      <c r="J12702" s="102"/>
      <c r="L12702" s="100"/>
      <c r="M12702" s="100"/>
      <c r="N12702" s="100"/>
    </row>
    <row r="12703" spans="2:14">
      <c r="B12703" s="98"/>
      <c r="C12703" s="98"/>
      <c r="D12703" s="100"/>
      <c r="E12703" s="100"/>
      <c r="F12703" s="100"/>
      <c r="H12703" s="102"/>
      <c r="I12703" s="103"/>
      <c r="J12703" s="102"/>
      <c r="L12703" s="100"/>
      <c r="M12703" s="100"/>
      <c r="N12703" s="100"/>
    </row>
    <row r="12704" spans="2:14">
      <c r="B12704" s="98"/>
      <c r="C12704" s="98"/>
      <c r="D12704" s="100"/>
      <c r="E12704" s="100"/>
      <c r="F12704" s="100"/>
      <c r="H12704" s="102"/>
      <c r="I12704" s="103"/>
      <c r="J12704" s="102"/>
      <c r="L12704" s="100"/>
      <c r="M12704" s="100"/>
      <c r="N12704" s="100"/>
    </row>
    <row r="12705" spans="2:14">
      <c r="B12705" s="98"/>
      <c r="C12705" s="98"/>
      <c r="D12705" s="100"/>
      <c r="E12705" s="100"/>
      <c r="F12705" s="100"/>
      <c r="H12705" s="102"/>
      <c r="I12705" s="103"/>
      <c r="J12705" s="102"/>
      <c r="L12705" s="100"/>
      <c r="M12705" s="100"/>
      <c r="N12705" s="100"/>
    </row>
    <row r="12706" spans="2:14">
      <c r="B12706" s="98"/>
      <c r="C12706" s="98"/>
      <c r="D12706" s="100"/>
      <c r="E12706" s="100"/>
      <c r="F12706" s="100"/>
      <c r="H12706" s="102"/>
      <c r="I12706" s="103"/>
      <c r="J12706" s="102"/>
      <c r="L12706" s="100"/>
      <c r="M12706" s="100"/>
      <c r="N12706" s="100"/>
    </row>
    <row r="12707" spans="2:14">
      <c r="B12707" s="98"/>
      <c r="C12707" s="98"/>
      <c r="D12707" s="100"/>
      <c r="E12707" s="100"/>
      <c r="F12707" s="100"/>
      <c r="H12707" s="102"/>
      <c r="I12707" s="103"/>
      <c r="J12707" s="102"/>
      <c r="L12707" s="100"/>
      <c r="M12707" s="100"/>
      <c r="N12707" s="100"/>
    </row>
    <row r="12708" spans="2:14">
      <c r="B12708" s="98"/>
      <c r="C12708" s="98"/>
      <c r="D12708" s="100"/>
      <c r="E12708" s="100"/>
      <c r="F12708" s="100"/>
      <c r="H12708" s="102"/>
      <c r="I12708" s="103"/>
      <c r="J12708" s="102"/>
      <c r="L12708" s="100"/>
      <c r="M12708" s="100"/>
      <c r="N12708" s="100"/>
    </row>
    <row r="12709" spans="2:14">
      <c r="B12709" s="98"/>
      <c r="C12709" s="98"/>
      <c r="D12709" s="100"/>
      <c r="E12709" s="100"/>
      <c r="F12709" s="100"/>
      <c r="H12709" s="102"/>
      <c r="I12709" s="103"/>
      <c r="J12709" s="102"/>
      <c r="L12709" s="100"/>
      <c r="M12709" s="100"/>
      <c r="N12709" s="100"/>
    </row>
    <row r="12710" spans="2:14">
      <c r="B12710" s="98"/>
      <c r="C12710" s="98"/>
      <c r="D12710" s="100"/>
      <c r="E12710" s="100"/>
      <c r="F12710" s="100"/>
      <c r="H12710" s="102"/>
      <c r="I12710" s="103"/>
      <c r="J12710" s="102"/>
      <c r="L12710" s="100"/>
      <c r="M12710" s="100"/>
      <c r="N12710" s="100"/>
    </row>
    <row r="12711" spans="2:14">
      <c r="B12711" s="98"/>
      <c r="C12711" s="98"/>
      <c r="D12711" s="100"/>
      <c r="E12711" s="100"/>
      <c r="F12711" s="100"/>
      <c r="H12711" s="102"/>
      <c r="I12711" s="103"/>
      <c r="J12711" s="102"/>
      <c r="L12711" s="100"/>
      <c r="M12711" s="100"/>
      <c r="N12711" s="100"/>
    </row>
    <row r="12712" spans="2:14">
      <c r="B12712" s="98"/>
      <c r="C12712" s="98"/>
      <c r="D12712" s="100"/>
      <c r="E12712" s="100"/>
      <c r="F12712" s="100"/>
      <c r="H12712" s="102"/>
      <c r="I12712" s="103"/>
      <c r="J12712" s="102"/>
      <c r="L12712" s="100"/>
      <c r="M12712" s="100"/>
      <c r="N12712" s="100"/>
    </row>
    <row r="12713" spans="2:14">
      <c r="B12713" s="98"/>
      <c r="C12713" s="98"/>
      <c r="D12713" s="100"/>
      <c r="E12713" s="100"/>
      <c r="F12713" s="100"/>
      <c r="H12713" s="102"/>
      <c r="I12713" s="103"/>
      <c r="J12713" s="102"/>
      <c r="L12713" s="100"/>
      <c r="M12713" s="100"/>
      <c r="N12713" s="100"/>
    </row>
    <row r="12714" spans="2:14">
      <c r="B12714" s="98"/>
      <c r="C12714" s="98"/>
      <c r="D12714" s="100"/>
      <c r="E12714" s="100"/>
      <c r="F12714" s="100"/>
      <c r="H12714" s="102"/>
      <c r="I12714" s="103"/>
      <c r="J12714" s="102"/>
      <c r="L12714" s="100"/>
      <c r="M12714" s="100"/>
      <c r="N12714" s="100"/>
    </row>
    <row r="12715" spans="2:14">
      <c r="B12715" s="98"/>
      <c r="C12715" s="98"/>
      <c r="D12715" s="100"/>
      <c r="E12715" s="100"/>
      <c r="F12715" s="100"/>
      <c r="H12715" s="102"/>
      <c r="I12715" s="103"/>
      <c r="J12715" s="102"/>
      <c r="L12715" s="100"/>
      <c r="M12715" s="100"/>
      <c r="N12715" s="100"/>
    </row>
    <row r="12716" spans="2:14">
      <c r="B12716" s="98"/>
      <c r="C12716" s="98"/>
      <c r="D12716" s="100"/>
      <c r="E12716" s="100"/>
      <c r="F12716" s="100"/>
      <c r="H12716" s="102"/>
      <c r="I12716" s="103"/>
      <c r="J12716" s="102"/>
      <c r="L12716" s="100"/>
      <c r="M12716" s="100"/>
      <c r="N12716" s="100"/>
    </row>
    <row r="12717" spans="2:14">
      <c r="B12717" s="98"/>
      <c r="C12717" s="98"/>
      <c r="D12717" s="100"/>
      <c r="E12717" s="100"/>
      <c r="F12717" s="100"/>
      <c r="H12717" s="102"/>
      <c r="I12717" s="103"/>
      <c r="J12717" s="102"/>
      <c r="L12717" s="100"/>
      <c r="M12717" s="100"/>
      <c r="N12717" s="100"/>
    </row>
    <row r="12718" spans="2:14">
      <c r="B12718" s="98"/>
      <c r="C12718" s="98"/>
      <c r="D12718" s="100"/>
      <c r="E12718" s="100"/>
      <c r="F12718" s="100"/>
      <c r="H12718" s="102"/>
      <c r="I12718" s="103"/>
      <c r="J12718" s="102"/>
      <c r="L12718" s="100"/>
      <c r="M12718" s="100"/>
      <c r="N12718" s="100"/>
    </row>
    <row r="12719" spans="2:14">
      <c r="B12719" s="98"/>
      <c r="C12719" s="98"/>
      <c r="D12719" s="100"/>
      <c r="E12719" s="100"/>
      <c r="F12719" s="100"/>
      <c r="H12719" s="102"/>
      <c r="I12719" s="103"/>
      <c r="J12719" s="102"/>
      <c r="L12719" s="100"/>
      <c r="M12719" s="100"/>
      <c r="N12719" s="100"/>
    </row>
    <row r="12720" spans="2:14">
      <c r="B12720" s="98"/>
      <c r="C12720" s="98"/>
      <c r="D12720" s="100"/>
      <c r="E12720" s="100"/>
      <c r="F12720" s="100"/>
      <c r="H12720" s="102"/>
      <c r="I12720" s="103"/>
      <c r="J12720" s="102"/>
      <c r="L12720" s="100"/>
      <c r="M12720" s="100"/>
      <c r="N12720" s="100"/>
    </row>
    <row r="12721" spans="2:14">
      <c r="B12721" s="98"/>
      <c r="C12721" s="98"/>
      <c r="D12721" s="100"/>
      <c r="E12721" s="100"/>
      <c r="F12721" s="100"/>
      <c r="H12721" s="102"/>
      <c r="I12721" s="103"/>
      <c r="J12721" s="102"/>
      <c r="L12721" s="100"/>
      <c r="M12721" s="100"/>
      <c r="N12721" s="100"/>
    </row>
    <row r="12722" spans="2:14">
      <c r="B12722" s="98"/>
      <c r="C12722" s="98"/>
      <c r="D12722" s="100"/>
      <c r="E12722" s="100"/>
      <c r="F12722" s="100"/>
      <c r="H12722" s="102"/>
      <c r="I12722" s="103"/>
      <c r="J12722" s="102"/>
      <c r="L12722" s="100"/>
      <c r="M12722" s="100"/>
      <c r="N12722" s="100"/>
    </row>
    <row r="12723" spans="2:14">
      <c r="B12723" s="98"/>
      <c r="C12723" s="98"/>
      <c r="D12723" s="100"/>
      <c r="E12723" s="100"/>
      <c r="F12723" s="100"/>
      <c r="H12723" s="102"/>
      <c r="I12723" s="103"/>
      <c r="J12723" s="102"/>
      <c r="L12723" s="100"/>
      <c r="M12723" s="100"/>
      <c r="N12723" s="100"/>
    </row>
    <row r="12724" spans="2:14">
      <c r="B12724" s="98"/>
      <c r="C12724" s="98"/>
      <c r="D12724" s="100"/>
      <c r="E12724" s="100"/>
      <c r="F12724" s="100"/>
      <c r="H12724" s="102"/>
      <c r="I12724" s="103"/>
      <c r="J12724" s="102"/>
      <c r="L12724" s="100"/>
      <c r="M12724" s="100"/>
      <c r="N12724" s="100"/>
    </row>
    <row r="12725" spans="2:14">
      <c r="B12725" s="98"/>
      <c r="C12725" s="98"/>
      <c r="D12725" s="100"/>
      <c r="E12725" s="100"/>
      <c r="F12725" s="100"/>
      <c r="H12725" s="102"/>
      <c r="I12725" s="103"/>
      <c r="J12725" s="102"/>
      <c r="L12725" s="100"/>
      <c r="M12725" s="100"/>
      <c r="N12725" s="100"/>
    </row>
    <row r="12726" spans="2:14">
      <c r="B12726" s="98"/>
      <c r="C12726" s="98"/>
      <c r="D12726" s="100"/>
      <c r="E12726" s="100"/>
      <c r="F12726" s="100"/>
      <c r="H12726" s="102"/>
      <c r="I12726" s="103"/>
      <c r="J12726" s="102"/>
      <c r="L12726" s="100"/>
      <c r="M12726" s="100"/>
      <c r="N12726" s="100"/>
    </row>
    <row r="12727" spans="2:14">
      <c r="B12727" s="98"/>
      <c r="C12727" s="98"/>
      <c r="D12727" s="100"/>
      <c r="E12727" s="100"/>
      <c r="F12727" s="100"/>
      <c r="H12727" s="102"/>
      <c r="I12727" s="103"/>
      <c r="J12727" s="102"/>
      <c r="L12727" s="100"/>
      <c r="M12727" s="100"/>
      <c r="N12727" s="100"/>
    </row>
    <row r="12728" spans="2:14">
      <c r="B12728" s="98"/>
      <c r="C12728" s="98"/>
      <c r="D12728" s="100"/>
      <c r="E12728" s="100"/>
      <c r="F12728" s="100"/>
      <c r="H12728" s="102"/>
      <c r="I12728" s="103"/>
      <c r="J12728" s="102"/>
      <c r="L12728" s="100"/>
      <c r="M12728" s="100"/>
      <c r="N12728" s="100"/>
    </row>
    <row r="12729" spans="2:14">
      <c r="B12729" s="98"/>
      <c r="C12729" s="98"/>
      <c r="D12729" s="100"/>
      <c r="E12729" s="100"/>
      <c r="F12729" s="100"/>
      <c r="H12729" s="102"/>
      <c r="I12729" s="103"/>
      <c r="J12729" s="102"/>
      <c r="L12729" s="100"/>
      <c r="M12729" s="100"/>
      <c r="N12729" s="100"/>
    </row>
    <row r="12730" spans="2:14">
      <c r="B12730" s="98"/>
      <c r="C12730" s="98"/>
      <c r="D12730" s="100"/>
      <c r="E12730" s="100"/>
      <c r="F12730" s="100"/>
      <c r="H12730" s="102"/>
      <c r="I12730" s="103"/>
      <c r="J12730" s="102"/>
      <c r="L12730" s="100"/>
      <c r="M12730" s="100"/>
      <c r="N12730" s="100"/>
    </row>
    <row r="12731" spans="2:14">
      <c r="B12731" s="98"/>
      <c r="C12731" s="98"/>
      <c r="D12731" s="100"/>
      <c r="E12731" s="100"/>
      <c r="F12731" s="100"/>
      <c r="H12731" s="102"/>
      <c r="I12731" s="103"/>
      <c r="J12731" s="102"/>
      <c r="L12731" s="100"/>
      <c r="M12731" s="100"/>
      <c r="N12731" s="100"/>
    </row>
    <row r="12732" spans="2:14">
      <c r="B12732" s="98"/>
      <c r="C12732" s="98"/>
      <c r="D12732" s="100"/>
      <c r="E12732" s="100"/>
      <c r="F12732" s="100"/>
      <c r="H12732" s="102"/>
      <c r="I12732" s="103"/>
      <c r="J12732" s="102"/>
      <c r="L12732" s="100"/>
      <c r="M12732" s="100"/>
      <c r="N12732" s="100"/>
    </row>
    <row r="12733" spans="2:14">
      <c r="B12733" s="98"/>
      <c r="C12733" s="98"/>
      <c r="D12733" s="100"/>
      <c r="E12733" s="100"/>
      <c r="F12733" s="100"/>
      <c r="H12733" s="102"/>
      <c r="I12733" s="103"/>
      <c r="J12733" s="102"/>
      <c r="L12733" s="100"/>
      <c r="M12733" s="100"/>
      <c r="N12733" s="100"/>
    </row>
    <row r="12734" spans="2:14">
      <c r="B12734" s="98"/>
      <c r="C12734" s="98"/>
      <c r="D12734" s="100"/>
      <c r="E12734" s="100"/>
      <c r="F12734" s="100"/>
      <c r="H12734" s="102"/>
      <c r="I12734" s="103"/>
      <c r="J12734" s="102"/>
      <c r="L12734" s="100"/>
      <c r="M12734" s="100"/>
      <c r="N12734" s="100"/>
    </row>
    <row r="12735" spans="2:14">
      <c r="B12735" s="98"/>
      <c r="C12735" s="98"/>
      <c r="D12735" s="100"/>
      <c r="E12735" s="100"/>
      <c r="F12735" s="100"/>
      <c r="H12735" s="102"/>
      <c r="I12735" s="103"/>
      <c r="J12735" s="102"/>
      <c r="L12735" s="100"/>
      <c r="M12735" s="100"/>
      <c r="N12735" s="100"/>
    </row>
    <row r="12736" spans="2:14">
      <c r="B12736" s="98"/>
      <c r="C12736" s="98"/>
      <c r="D12736" s="100"/>
      <c r="E12736" s="100"/>
      <c r="F12736" s="100"/>
      <c r="H12736" s="102"/>
      <c r="I12736" s="103"/>
      <c r="J12736" s="102"/>
      <c r="L12736" s="100"/>
      <c r="M12736" s="100"/>
      <c r="N12736" s="100"/>
    </row>
    <row r="12737" spans="2:14">
      <c r="B12737" s="98"/>
      <c r="C12737" s="98"/>
      <c r="D12737" s="100"/>
      <c r="E12737" s="100"/>
      <c r="F12737" s="100"/>
      <c r="H12737" s="102"/>
      <c r="I12737" s="103"/>
      <c r="J12737" s="102"/>
      <c r="L12737" s="100"/>
      <c r="M12737" s="100"/>
      <c r="N12737" s="100"/>
    </row>
    <row r="12738" spans="2:14">
      <c r="B12738" s="98"/>
      <c r="C12738" s="98"/>
      <c r="D12738" s="100"/>
      <c r="E12738" s="100"/>
      <c r="F12738" s="100"/>
      <c r="H12738" s="102"/>
      <c r="I12738" s="103"/>
      <c r="J12738" s="102"/>
      <c r="L12738" s="100"/>
      <c r="M12738" s="100"/>
      <c r="N12738" s="100"/>
    </row>
    <row r="12739" spans="2:14">
      <c r="B12739" s="98"/>
      <c r="C12739" s="98"/>
      <c r="D12739" s="100"/>
      <c r="E12739" s="100"/>
      <c r="F12739" s="100"/>
      <c r="H12739" s="102"/>
      <c r="I12739" s="103"/>
      <c r="J12739" s="102"/>
      <c r="L12739" s="100"/>
      <c r="M12739" s="100"/>
      <c r="N12739" s="100"/>
    </row>
    <row r="12740" spans="2:14">
      <c r="B12740" s="98"/>
      <c r="C12740" s="98"/>
      <c r="D12740" s="100"/>
      <c r="E12740" s="100"/>
      <c r="F12740" s="100"/>
      <c r="H12740" s="102"/>
      <c r="I12740" s="103"/>
      <c r="J12740" s="102"/>
      <c r="L12740" s="100"/>
      <c r="M12740" s="100"/>
      <c r="N12740" s="100"/>
    </row>
    <row r="12741" spans="2:14">
      <c r="B12741" s="98"/>
      <c r="C12741" s="98"/>
      <c r="D12741" s="100"/>
      <c r="E12741" s="100"/>
      <c r="F12741" s="100"/>
      <c r="H12741" s="102"/>
      <c r="I12741" s="103"/>
      <c r="J12741" s="102"/>
      <c r="L12741" s="100"/>
      <c r="M12741" s="100"/>
      <c r="N12741" s="100"/>
    </row>
    <row r="12742" spans="2:14">
      <c r="B12742" s="98"/>
      <c r="C12742" s="98"/>
      <c r="D12742" s="100"/>
      <c r="E12742" s="100"/>
      <c r="F12742" s="100"/>
      <c r="H12742" s="102"/>
      <c r="I12742" s="103"/>
      <c r="J12742" s="102"/>
      <c r="L12742" s="100"/>
      <c r="M12742" s="100"/>
      <c r="N12742" s="100"/>
    </row>
    <row r="12743" spans="2:14">
      <c r="B12743" s="98"/>
      <c r="C12743" s="98"/>
      <c r="D12743" s="100"/>
      <c r="E12743" s="100"/>
      <c r="F12743" s="100"/>
      <c r="H12743" s="102"/>
      <c r="I12743" s="103"/>
      <c r="J12743" s="102"/>
      <c r="L12743" s="100"/>
      <c r="M12743" s="100"/>
      <c r="N12743" s="100"/>
    </row>
    <row r="12744" spans="2:14">
      <c r="B12744" s="98"/>
      <c r="C12744" s="98"/>
      <c r="D12744" s="100"/>
      <c r="E12744" s="100"/>
      <c r="F12744" s="100"/>
      <c r="H12744" s="102"/>
      <c r="I12744" s="103"/>
      <c r="J12744" s="102"/>
      <c r="L12744" s="100"/>
      <c r="M12744" s="100"/>
      <c r="N12744" s="100"/>
    </row>
    <row r="12745" spans="2:14">
      <c r="B12745" s="98"/>
      <c r="C12745" s="98"/>
      <c r="D12745" s="100"/>
      <c r="E12745" s="100"/>
      <c r="F12745" s="100"/>
      <c r="H12745" s="102"/>
      <c r="I12745" s="103"/>
      <c r="J12745" s="102"/>
      <c r="L12745" s="100"/>
      <c r="M12745" s="100"/>
      <c r="N12745" s="100"/>
    </row>
    <row r="12746" spans="2:14">
      <c r="B12746" s="98"/>
      <c r="C12746" s="98"/>
      <c r="D12746" s="100"/>
      <c r="E12746" s="100"/>
      <c r="F12746" s="100"/>
      <c r="H12746" s="102"/>
      <c r="I12746" s="103"/>
      <c r="J12746" s="102"/>
      <c r="L12746" s="100"/>
      <c r="M12746" s="100"/>
      <c r="N12746" s="100"/>
    </row>
    <row r="12747" spans="2:14">
      <c r="B12747" s="98"/>
      <c r="C12747" s="98"/>
      <c r="D12747" s="100"/>
      <c r="E12747" s="100"/>
      <c r="F12747" s="100"/>
      <c r="H12747" s="102"/>
      <c r="I12747" s="103"/>
      <c r="J12747" s="102"/>
      <c r="L12747" s="100"/>
      <c r="M12747" s="100"/>
      <c r="N12747" s="100"/>
    </row>
    <row r="12748" spans="2:14">
      <c r="B12748" s="98"/>
      <c r="C12748" s="98"/>
      <c r="D12748" s="100"/>
      <c r="E12748" s="100"/>
      <c r="F12748" s="100"/>
      <c r="H12748" s="102"/>
      <c r="I12748" s="103"/>
      <c r="J12748" s="102"/>
      <c r="L12748" s="100"/>
      <c r="M12748" s="100"/>
      <c r="N12748" s="100"/>
    </row>
    <row r="12749" spans="2:14">
      <c r="B12749" s="98"/>
      <c r="C12749" s="98"/>
      <c r="D12749" s="100"/>
      <c r="E12749" s="100"/>
      <c r="F12749" s="100"/>
      <c r="H12749" s="102"/>
      <c r="I12749" s="103"/>
      <c r="J12749" s="102"/>
      <c r="L12749" s="100"/>
      <c r="M12749" s="100"/>
      <c r="N12749" s="100"/>
    </row>
    <row r="12750" spans="2:14">
      <c r="B12750" s="98"/>
      <c r="C12750" s="98"/>
      <c r="D12750" s="100"/>
      <c r="E12750" s="100"/>
      <c r="F12750" s="100"/>
      <c r="H12750" s="102"/>
      <c r="I12750" s="103"/>
      <c r="J12750" s="102"/>
      <c r="L12750" s="100"/>
      <c r="M12750" s="100"/>
      <c r="N12750" s="100"/>
    </row>
    <row r="12751" spans="2:14">
      <c r="B12751" s="98"/>
      <c r="C12751" s="98"/>
      <c r="D12751" s="100"/>
      <c r="E12751" s="100"/>
      <c r="F12751" s="100"/>
      <c r="H12751" s="102"/>
      <c r="I12751" s="103"/>
      <c r="J12751" s="102"/>
      <c r="L12751" s="100"/>
      <c r="M12751" s="100"/>
      <c r="N12751" s="100"/>
    </row>
    <row r="12752" spans="2:14">
      <c r="B12752" s="98"/>
      <c r="C12752" s="98"/>
      <c r="D12752" s="100"/>
      <c r="E12752" s="100"/>
      <c r="F12752" s="100"/>
      <c r="H12752" s="102"/>
      <c r="I12752" s="103"/>
      <c r="J12752" s="102"/>
      <c r="L12752" s="100"/>
      <c r="M12752" s="100"/>
      <c r="N12752" s="100"/>
    </row>
    <row r="12753" spans="2:14">
      <c r="B12753" s="98"/>
      <c r="C12753" s="98"/>
      <c r="D12753" s="100"/>
      <c r="E12753" s="100"/>
      <c r="F12753" s="100"/>
      <c r="H12753" s="102"/>
      <c r="I12753" s="103"/>
      <c r="J12753" s="102"/>
      <c r="L12753" s="100"/>
      <c r="M12753" s="100"/>
      <c r="N12753" s="100"/>
    </row>
    <row r="12754" spans="2:14">
      <c r="B12754" s="98"/>
      <c r="C12754" s="98"/>
      <c r="D12754" s="100"/>
      <c r="E12754" s="100"/>
      <c r="F12754" s="100"/>
      <c r="H12754" s="102"/>
      <c r="I12754" s="103"/>
      <c r="J12754" s="102"/>
      <c r="L12754" s="100"/>
      <c r="M12754" s="100"/>
      <c r="N12754" s="100"/>
    </row>
    <row r="12755" spans="2:14">
      <c r="B12755" s="98"/>
      <c r="C12755" s="98"/>
      <c r="D12755" s="100"/>
      <c r="E12755" s="100"/>
      <c r="F12755" s="100"/>
      <c r="H12755" s="102"/>
      <c r="I12755" s="103"/>
      <c r="J12755" s="102"/>
      <c r="L12755" s="100"/>
      <c r="M12755" s="100"/>
      <c r="N12755" s="100"/>
    </row>
    <row r="12756" spans="2:14">
      <c r="B12756" s="98"/>
      <c r="C12756" s="98"/>
      <c r="D12756" s="100"/>
      <c r="E12756" s="100"/>
      <c r="F12756" s="100"/>
      <c r="H12756" s="102"/>
      <c r="I12756" s="103"/>
      <c r="J12756" s="102"/>
      <c r="L12756" s="100"/>
      <c r="M12756" s="100"/>
      <c r="N12756" s="100"/>
    </row>
    <row r="12757" spans="2:14">
      <c r="B12757" s="98"/>
      <c r="C12757" s="98"/>
      <c r="D12757" s="100"/>
      <c r="E12757" s="100"/>
      <c r="F12757" s="100"/>
      <c r="H12757" s="102"/>
      <c r="I12757" s="103"/>
      <c r="J12757" s="102"/>
      <c r="L12757" s="100"/>
      <c r="M12757" s="100"/>
      <c r="N12757" s="100"/>
    </row>
    <row r="12758" spans="2:14">
      <c r="B12758" s="98"/>
      <c r="C12758" s="98"/>
      <c r="D12758" s="100"/>
      <c r="E12758" s="100"/>
      <c r="F12758" s="100"/>
      <c r="H12758" s="102"/>
      <c r="I12758" s="103"/>
      <c r="J12758" s="102"/>
      <c r="L12758" s="100"/>
      <c r="M12758" s="100"/>
      <c r="N12758" s="100"/>
    </row>
    <row r="12759" spans="2:14">
      <c r="B12759" s="98"/>
      <c r="C12759" s="98"/>
      <c r="D12759" s="100"/>
      <c r="E12759" s="100"/>
      <c r="F12759" s="100"/>
      <c r="H12759" s="102"/>
      <c r="I12759" s="103"/>
      <c r="J12759" s="102"/>
      <c r="L12759" s="100"/>
      <c r="M12759" s="100"/>
      <c r="N12759" s="100"/>
    </row>
    <row r="12760" spans="2:14">
      <c r="B12760" s="98"/>
      <c r="C12760" s="98"/>
      <c r="D12760" s="100"/>
      <c r="E12760" s="100"/>
      <c r="F12760" s="100"/>
      <c r="H12760" s="102"/>
      <c r="I12760" s="103"/>
      <c r="J12760" s="102"/>
      <c r="L12760" s="100"/>
      <c r="M12760" s="100"/>
      <c r="N12760" s="100"/>
    </row>
    <row r="12761" spans="2:14">
      <c r="B12761" s="98"/>
      <c r="C12761" s="98"/>
      <c r="D12761" s="100"/>
      <c r="E12761" s="100"/>
      <c r="F12761" s="100"/>
      <c r="H12761" s="102"/>
      <c r="I12761" s="103"/>
      <c r="J12761" s="102"/>
      <c r="L12761" s="100"/>
      <c r="M12761" s="100"/>
      <c r="N12761" s="100"/>
    </row>
    <row r="12762" spans="2:14">
      <c r="B12762" s="98"/>
      <c r="C12762" s="98"/>
      <c r="D12762" s="100"/>
      <c r="E12762" s="100"/>
      <c r="F12762" s="100"/>
      <c r="H12762" s="102"/>
      <c r="I12762" s="103"/>
      <c r="J12762" s="102"/>
      <c r="L12762" s="100"/>
      <c r="M12762" s="100"/>
      <c r="N12762" s="100"/>
    </row>
    <row r="12763" spans="2:14">
      <c r="B12763" s="98"/>
      <c r="C12763" s="98"/>
      <c r="D12763" s="100"/>
      <c r="E12763" s="100"/>
      <c r="F12763" s="100"/>
      <c r="H12763" s="102"/>
      <c r="I12763" s="103"/>
      <c r="J12763" s="102"/>
      <c r="L12763" s="100"/>
      <c r="M12763" s="100"/>
      <c r="N12763" s="100"/>
    </row>
    <row r="12764" spans="2:14">
      <c r="B12764" s="98"/>
      <c r="C12764" s="98"/>
      <c r="D12764" s="100"/>
      <c r="E12764" s="100"/>
      <c r="F12764" s="100"/>
      <c r="H12764" s="102"/>
      <c r="I12764" s="103"/>
      <c r="J12764" s="102"/>
      <c r="L12764" s="100"/>
      <c r="M12764" s="100"/>
      <c r="N12764" s="100"/>
    </row>
    <row r="12765" spans="2:14">
      <c r="B12765" s="98"/>
      <c r="C12765" s="98"/>
      <c r="D12765" s="100"/>
      <c r="E12765" s="100"/>
      <c r="F12765" s="100"/>
      <c r="H12765" s="102"/>
      <c r="I12765" s="103"/>
      <c r="J12765" s="102"/>
      <c r="L12765" s="100"/>
      <c r="M12765" s="100"/>
      <c r="N12765" s="100"/>
    </row>
    <row r="12766" spans="2:14">
      <c r="B12766" s="98"/>
      <c r="C12766" s="98"/>
      <c r="D12766" s="100"/>
      <c r="E12766" s="100"/>
      <c r="F12766" s="100"/>
      <c r="H12766" s="102"/>
      <c r="I12766" s="103"/>
      <c r="J12766" s="102"/>
      <c r="L12766" s="100"/>
      <c r="M12766" s="100"/>
      <c r="N12766" s="100"/>
    </row>
    <row r="12767" spans="2:14">
      <c r="B12767" s="98"/>
      <c r="C12767" s="98"/>
      <c r="D12767" s="100"/>
      <c r="E12767" s="100"/>
      <c r="F12767" s="100"/>
      <c r="H12767" s="102"/>
      <c r="I12767" s="103"/>
      <c r="J12767" s="102"/>
      <c r="L12767" s="100"/>
      <c r="M12767" s="100"/>
      <c r="N12767" s="100"/>
    </row>
    <row r="12768" spans="2:14">
      <c r="B12768" s="98"/>
      <c r="C12768" s="98"/>
      <c r="D12768" s="100"/>
      <c r="E12768" s="100"/>
      <c r="F12768" s="100"/>
      <c r="H12768" s="102"/>
      <c r="I12768" s="103"/>
      <c r="J12768" s="102"/>
      <c r="L12768" s="100"/>
      <c r="M12768" s="100"/>
      <c r="N12768" s="100"/>
    </row>
    <row r="12769" spans="2:14">
      <c r="B12769" s="98"/>
      <c r="C12769" s="98"/>
      <c r="D12769" s="100"/>
      <c r="E12769" s="100"/>
      <c r="F12769" s="100"/>
      <c r="H12769" s="102"/>
      <c r="I12769" s="103"/>
      <c r="J12769" s="102"/>
      <c r="L12769" s="100"/>
      <c r="M12769" s="100"/>
      <c r="N12769" s="100"/>
    </row>
    <row r="12770" spans="2:14">
      <c r="B12770" s="98"/>
      <c r="C12770" s="98"/>
      <c r="D12770" s="100"/>
      <c r="E12770" s="100"/>
      <c r="F12770" s="100"/>
      <c r="H12770" s="102"/>
      <c r="I12770" s="103"/>
      <c r="J12770" s="102"/>
      <c r="L12770" s="100"/>
      <c r="M12770" s="100"/>
      <c r="N12770" s="100"/>
    </row>
    <row r="12771" spans="2:14">
      <c r="B12771" s="98"/>
      <c r="C12771" s="98"/>
      <c r="D12771" s="100"/>
      <c r="E12771" s="100"/>
      <c r="F12771" s="100"/>
      <c r="H12771" s="102"/>
      <c r="I12771" s="103"/>
      <c r="J12771" s="102"/>
      <c r="L12771" s="100"/>
      <c r="M12771" s="100"/>
      <c r="N12771" s="100"/>
    </row>
    <row r="12772" spans="2:14">
      <c r="B12772" s="98"/>
      <c r="C12772" s="98"/>
      <c r="D12772" s="100"/>
      <c r="E12772" s="100"/>
      <c r="F12772" s="100"/>
      <c r="H12772" s="102"/>
      <c r="I12772" s="103"/>
      <c r="J12772" s="102"/>
      <c r="L12772" s="100"/>
      <c r="M12772" s="100"/>
      <c r="N12772" s="100"/>
    </row>
    <row r="12773" spans="2:14">
      <c r="B12773" s="98"/>
      <c r="C12773" s="98"/>
      <c r="D12773" s="100"/>
      <c r="E12773" s="100"/>
      <c r="F12773" s="100"/>
      <c r="H12773" s="102"/>
      <c r="I12773" s="103"/>
      <c r="J12773" s="102"/>
      <c r="L12773" s="100"/>
      <c r="M12773" s="100"/>
      <c r="N12773" s="100"/>
    </row>
    <row r="12774" spans="2:14">
      <c r="B12774" s="98"/>
      <c r="C12774" s="98"/>
      <c r="D12774" s="100"/>
      <c r="E12774" s="100"/>
      <c r="F12774" s="100"/>
      <c r="H12774" s="102"/>
      <c r="I12774" s="103"/>
      <c r="J12774" s="102"/>
      <c r="L12774" s="100"/>
      <c r="M12774" s="100"/>
      <c r="N12774" s="100"/>
    </row>
    <row r="12775" spans="2:14">
      <c r="B12775" s="98"/>
      <c r="C12775" s="98"/>
      <c r="D12775" s="100"/>
      <c r="E12775" s="100"/>
      <c r="F12775" s="100"/>
      <c r="H12775" s="102"/>
      <c r="I12775" s="103"/>
      <c r="J12775" s="102"/>
      <c r="L12775" s="100"/>
      <c r="M12775" s="100"/>
      <c r="N12775" s="100"/>
    </row>
    <row r="12776" spans="2:14">
      <c r="B12776" s="98"/>
      <c r="C12776" s="98"/>
      <c r="D12776" s="100"/>
      <c r="E12776" s="100"/>
      <c r="F12776" s="100"/>
      <c r="H12776" s="102"/>
      <c r="I12776" s="103"/>
      <c r="J12776" s="102"/>
      <c r="L12776" s="100"/>
      <c r="M12776" s="100"/>
      <c r="N12776" s="100"/>
    </row>
    <row r="12777" spans="2:14">
      <c r="B12777" s="98"/>
      <c r="C12777" s="98"/>
      <c r="D12777" s="100"/>
      <c r="E12777" s="100"/>
      <c r="F12777" s="100"/>
      <c r="H12777" s="102"/>
      <c r="I12777" s="103"/>
      <c r="J12777" s="102"/>
      <c r="L12777" s="100"/>
      <c r="M12777" s="100"/>
      <c r="N12777" s="100"/>
    </row>
    <row r="12778" spans="2:14">
      <c r="B12778" s="98"/>
      <c r="C12778" s="98"/>
      <c r="D12778" s="100"/>
      <c r="E12778" s="100"/>
      <c r="F12778" s="100"/>
      <c r="H12778" s="102"/>
      <c r="I12778" s="103"/>
      <c r="J12778" s="102"/>
      <c r="L12778" s="100"/>
      <c r="M12778" s="100"/>
      <c r="N12778" s="100"/>
    </row>
    <row r="12779" spans="2:14">
      <c r="B12779" s="98"/>
      <c r="C12779" s="98"/>
      <c r="D12779" s="100"/>
      <c r="E12779" s="100"/>
      <c r="F12779" s="100"/>
      <c r="H12779" s="102"/>
      <c r="I12779" s="103"/>
      <c r="J12779" s="102"/>
      <c r="L12779" s="100"/>
      <c r="M12779" s="100"/>
      <c r="N12779" s="100"/>
    </row>
    <row r="12780" spans="2:14">
      <c r="B12780" s="98"/>
      <c r="C12780" s="98"/>
      <c r="D12780" s="100"/>
      <c r="E12780" s="100"/>
      <c r="F12780" s="100"/>
      <c r="H12780" s="102"/>
      <c r="I12780" s="103"/>
      <c r="J12780" s="102"/>
      <c r="L12780" s="100"/>
      <c r="M12780" s="100"/>
      <c r="N12780" s="100"/>
    </row>
    <row r="12781" spans="2:14">
      <c r="B12781" s="98"/>
      <c r="C12781" s="98"/>
      <c r="D12781" s="100"/>
      <c r="E12781" s="100"/>
      <c r="F12781" s="100"/>
      <c r="H12781" s="102"/>
      <c r="I12781" s="103"/>
      <c r="J12781" s="102"/>
      <c r="L12781" s="100"/>
      <c r="M12781" s="100"/>
      <c r="N12781" s="100"/>
    </row>
    <row r="12782" spans="2:14">
      <c r="B12782" s="98"/>
      <c r="C12782" s="98"/>
      <c r="D12782" s="100"/>
      <c r="E12782" s="100"/>
      <c r="F12782" s="100"/>
      <c r="H12782" s="102"/>
      <c r="I12782" s="103"/>
      <c r="J12782" s="102"/>
      <c r="L12782" s="100"/>
      <c r="M12782" s="100"/>
      <c r="N12782" s="100"/>
    </row>
    <row r="12783" spans="2:14">
      <c r="B12783" s="98"/>
      <c r="C12783" s="98"/>
      <c r="D12783" s="100"/>
      <c r="E12783" s="100"/>
      <c r="F12783" s="100"/>
      <c r="H12783" s="102"/>
      <c r="I12783" s="103"/>
      <c r="J12783" s="102"/>
      <c r="L12783" s="100"/>
      <c r="M12783" s="100"/>
      <c r="N12783" s="100"/>
    </row>
    <row r="12784" spans="2:14">
      <c r="B12784" s="98"/>
      <c r="C12784" s="98"/>
      <c r="D12784" s="100"/>
      <c r="E12784" s="100"/>
      <c r="F12784" s="100"/>
      <c r="H12784" s="102"/>
      <c r="I12784" s="103"/>
      <c r="J12784" s="102"/>
      <c r="L12784" s="100"/>
      <c r="M12784" s="100"/>
      <c r="N12784" s="100"/>
    </row>
    <row r="12785" spans="2:14">
      <c r="B12785" s="98"/>
      <c r="C12785" s="98"/>
      <c r="D12785" s="100"/>
      <c r="E12785" s="100"/>
      <c r="F12785" s="100"/>
      <c r="H12785" s="102"/>
      <c r="I12785" s="103"/>
      <c r="J12785" s="102"/>
      <c r="L12785" s="100"/>
      <c r="M12785" s="100"/>
      <c r="N12785" s="100"/>
    </row>
    <row r="12786" spans="2:14">
      <c r="B12786" s="98"/>
      <c r="C12786" s="98"/>
      <c r="D12786" s="100"/>
      <c r="E12786" s="100"/>
      <c r="F12786" s="100"/>
      <c r="H12786" s="102"/>
      <c r="I12786" s="103"/>
      <c r="J12786" s="102"/>
      <c r="L12786" s="100"/>
      <c r="M12786" s="100"/>
      <c r="N12786" s="100"/>
    </row>
    <row r="12787" spans="2:14">
      <c r="B12787" s="98"/>
      <c r="C12787" s="98"/>
      <c r="D12787" s="100"/>
      <c r="E12787" s="100"/>
      <c r="F12787" s="100"/>
      <c r="H12787" s="102"/>
      <c r="I12787" s="103"/>
      <c r="J12787" s="102"/>
      <c r="L12787" s="100"/>
      <c r="M12787" s="100"/>
      <c r="N12787" s="100"/>
    </row>
    <row r="12788" spans="2:14">
      <c r="B12788" s="98"/>
      <c r="C12788" s="98"/>
      <c r="D12788" s="100"/>
      <c r="E12788" s="100"/>
      <c r="F12788" s="100"/>
      <c r="H12788" s="102"/>
      <c r="I12788" s="103"/>
      <c r="J12788" s="102"/>
      <c r="L12788" s="100"/>
      <c r="M12788" s="100"/>
      <c r="N12788" s="100"/>
    </row>
    <row r="12789" spans="2:14">
      <c r="B12789" s="98"/>
      <c r="C12789" s="98"/>
      <c r="D12789" s="100"/>
      <c r="E12789" s="100"/>
      <c r="F12789" s="100"/>
      <c r="H12789" s="102"/>
      <c r="I12789" s="103"/>
      <c r="J12789" s="102"/>
      <c r="L12789" s="100"/>
      <c r="M12789" s="100"/>
      <c r="N12789" s="100"/>
    </row>
    <row r="12790" spans="2:14">
      <c r="B12790" s="98"/>
      <c r="C12790" s="98"/>
      <c r="D12790" s="100"/>
      <c r="E12790" s="100"/>
      <c r="F12790" s="100"/>
      <c r="H12790" s="102"/>
      <c r="I12790" s="103"/>
      <c r="J12790" s="102"/>
      <c r="L12790" s="100"/>
      <c r="M12790" s="100"/>
      <c r="N12790" s="100"/>
    </row>
    <row r="12791" spans="2:14">
      <c r="B12791" s="98"/>
      <c r="C12791" s="98"/>
      <c r="D12791" s="100"/>
      <c r="E12791" s="100"/>
      <c r="F12791" s="100"/>
      <c r="H12791" s="102"/>
      <c r="I12791" s="103"/>
      <c r="J12791" s="102"/>
      <c r="L12791" s="100"/>
      <c r="M12791" s="100"/>
      <c r="N12791" s="100"/>
    </row>
    <row r="12792" spans="2:14">
      <c r="B12792" s="98"/>
      <c r="C12792" s="98"/>
      <c r="D12792" s="100"/>
      <c r="E12792" s="100"/>
      <c r="F12792" s="100"/>
      <c r="H12792" s="102"/>
      <c r="I12792" s="103"/>
      <c r="J12792" s="102"/>
      <c r="L12792" s="100"/>
      <c r="M12792" s="100"/>
      <c r="N12792" s="100"/>
    </row>
    <row r="12793" spans="2:14">
      <c r="B12793" s="98"/>
      <c r="C12793" s="98"/>
      <c r="D12793" s="100"/>
      <c r="E12793" s="100"/>
      <c r="F12793" s="100"/>
      <c r="H12793" s="102"/>
      <c r="I12793" s="103"/>
      <c r="J12793" s="102"/>
      <c r="L12793" s="100"/>
      <c r="M12793" s="100"/>
      <c r="N12793" s="100"/>
    </row>
    <row r="12794" spans="2:14">
      <c r="B12794" s="98"/>
      <c r="C12794" s="98"/>
      <c r="D12794" s="100"/>
      <c r="E12794" s="100"/>
      <c r="F12794" s="100"/>
      <c r="H12794" s="102"/>
      <c r="I12794" s="103"/>
      <c r="J12794" s="102"/>
      <c r="L12794" s="100"/>
      <c r="M12794" s="100"/>
      <c r="N12794" s="100"/>
    </row>
    <row r="12795" spans="2:14">
      <c r="B12795" s="98"/>
      <c r="C12795" s="98"/>
      <c r="D12795" s="100"/>
      <c r="E12795" s="100"/>
      <c r="F12795" s="100"/>
      <c r="H12795" s="102"/>
      <c r="I12795" s="103"/>
      <c r="J12795" s="102"/>
      <c r="L12795" s="100"/>
      <c r="M12795" s="100"/>
      <c r="N12795" s="100"/>
    </row>
    <row r="12796" spans="2:14">
      <c r="B12796" s="98"/>
      <c r="C12796" s="98"/>
      <c r="D12796" s="100"/>
      <c r="E12796" s="100"/>
      <c r="F12796" s="100"/>
      <c r="H12796" s="102"/>
      <c r="I12796" s="103"/>
      <c r="J12796" s="102"/>
      <c r="L12796" s="100"/>
      <c r="M12796" s="100"/>
      <c r="N12796" s="100"/>
    </row>
    <row r="12797" spans="2:14">
      <c r="B12797" s="98"/>
      <c r="C12797" s="98"/>
      <c r="D12797" s="100"/>
      <c r="E12797" s="100"/>
      <c r="F12797" s="100"/>
      <c r="H12797" s="102"/>
      <c r="I12797" s="103"/>
      <c r="J12797" s="102"/>
      <c r="L12797" s="100"/>
      <c r="M12797" s="100"/>
      <c r="N12797" s="100"/>
    </row>
    <row r="12798" spans="2:14">
      <c r="B12798" s="98"/>
      <c r="C12798" s="98"/>
      <c r="D12798" s="100"/>
      <c r="E12798" s="100"/>
      <c r="F12798" s="100"/>
      <c r="H12798" s="102"/>
      <c r="I12798" s="103"/>
      <c r="J12798" s="102"/>
      <c r="L12798" s="100"/>
      <c r="M12798" s="100"/>
      <c r="N12798" s="100"/>
    </row>
    <row r="12799" spans="2:14">
      <c r="B12799" s="98"/>
      <c r="C12799" s="98"/>
      <c r="D12799" s="100"/>
      <c r="E12799" s="100"/>
      <c r="F12799" s="100"/>
      <c r="H12799" s="102"/>
      <c r="I12799" s="103"/>
      <c r="J12799" s="102"/>
      <c r="L12799" s="100"/>
      <c r="M12799" s="100"/>
      <c r="N12799" s="100"/>
    </row>
    <row r="12800" spans="2:14">
      <c r="B12800" s="98"/>
      <c r="C12800" s="98"/>
      <c r="D12800" s="100"/>
      <c r="E12800" s="100"/>
      <c r="F12800" s="100"/>
      <c r="H12800" s="102"/>
      <c r="I12800" s="103"/>
      <c r="J12800" s="102"/>
      <c r="L12800" s="100"/>
      <c r="M12800" s="100"/>
      <c r="N12800" s="100"/>
    </row>
    <row r="12801" spans="2:14">
      <c r="B12801" s="98"/>
      <c r="C12801" s="98"/>
      <c r="D12801" s="100"/>
      <c r="E12801" s="100"/>
      <c r="F12801" s="100"/>
      <c r="H12801" s="102"/>
      <c r="I12801" s="103"/>
      <c r="J12801" s="102"/>
      <c r="L12801" s="100"/>
      <c r="M12801" s="100"/>
      <c r="N12801" s="100"/>
    </row>
    <row r="12802" spans="2:14">
      <c r="B12802" s="98"/>
      <c r="C12802" s="98"/>
      <c r="D12802" s="100"/>
      <c r="E12802" s="100"/>
      <c r="F12802" s="100"/>
      <c r="H12802" s="102"/>
      <c r="I12802" s="103"/>
      <c r="J12802" s="102"/>
      <c r="L12802" s="100"/>
      <c r="M12802" s="100"/>
      <c r="N12802" s="100"/>
    </row>
    <row r="12803" spans="2:14">
      <c r="B12803" s="98"/>
      <c r="C12803" s="98"/>
      <c r="D12803" s="100"/>
      <c r="E12803" s="100"/>
      <c r="F12803" s="100"/>
      <c r="H12803" s="102"/>
      <c r="I12803" s="103"/>
      <c r="J12803" s="102"/>
      <c r="L12803" s="100"/>
      <c r="M12803" s="100"/>
      <c r="N12803" s="100"/>
    </row>
    <row r="12804" spans="2:14">
      <c r="B12804" s="98"/>
      <c r="C12804" s="98"/>
      <c r="D12804" s="100"/>
      <c r="E12804" s="100"/>
      <c r="F12804" s="100"/>
      <c r="H12804" s="102"/>
      <c r="I12804" s="103"/>
      <c r="J12804" s="102"/>
      <c r="L12804" s="100"/>
      <c r="M12804" s="100"/>
      <c r="N12804" s="100"/>
    </row>
    <row r="12805" spans="2:14">
      <c r="B12805" s="98"/>
      <c r="C12805" s="98"/>
      <c r="D12805" s="100"/>
      <c r="E12805" s="100"/>
      <c r="F12805" s="100"/>
      <c r="H12805" s="102"/>
      <c r="I12805" s="103"/>
      <c r="J12805" s="102"/>
      <c r="L12805" s="100"/>
      <c r="M12805" s="100"/>
      <c r="N12805" s="100"/>
    </row>
    <row r="12806" spans="2:14">
      <c r="B12806" s="98"/>
      <c r="C12806" s="98"/>
      <c r="D12806" s="100"/>
      <c r="E12806" s="100"/>
      <c r="F12806" s="100"/>
      <c r="H12806" s="102"/>
      <c r="I12806" s="103"/>
      <c r="J12806" s="102"/>
      <c r="L12806" s="100"/>
      <c r="M12806" s="100"/>
      <c r="N12806" s="100"/>
    </row>
    <row r="12807" spans="2:14">
      <c r="B12807" s="98"/>
      <c r="C12807" s="98"/>
      <c r="D12807" s="100"/>
      <c r="E12807" s="100"/>
      <c r="F12807" s="100"/>
      <c r="H12807" s="102"/>
      <c r="I12807" s="103"/>
      <c r="J12807" s="102"/>
      <c r="L12807" s="100"/>
      <c r="M12807" s="100"/>
      <c r="N12807" s="100"/>
    </row>
    <row r="12808" spans="2:14">
      <c r="B12808" s="98"/>
      <c r="C12808" s="98"/>
      <c r="D12808" s="100"/>
      <c r="E12808" s="100"/>
      <c r="F12808" s="100"/>
      <c r="H12808" s="102"/>
      <c r="I12808" s="103"/>
      <c r="J12808" s="102"/>
      <c r="L12808" s="100"/>
      <c r="M12808" s="100"/>
      <c r="N12808" s="100"/>
    </row>
    <row r="12809" spans="2:14">
      <c r="B12809" s="98"/>
      <c r="C12809" s="98"/>
      <c r="D12809" s="100"/>
      <c r="E12809" s="100"/>
      <c r="F12809" s="100"/>
      <c r="H12809" s="102"/>
      <c r="I12809" s="103"/>
      <c r="J12809" s="102"/>
      <c r="L12809" s="100"/>
      <c r="M12809" s="100"/>
      <c r="N12809" s="100"/>
    </row>
    <row r="12810" spans="2:14">
      <c r="B12810" s="98"/>
      <c r="C12810" s="98"/>
      <c r="D12810" s="100"/>
      <c r="E12810" s="100"/>
      <c r="F12810" s="100"/>
      <c r="H12810" s="102"/>
      <c r="I12810" s="103"/>
      <c r="J12810" s="102"/>
      <c r="L12810" s="100"/>
      <c r="M12810" s="100"/>
      <c r="N12810" s="100"/>
    </row>
    <row r="12811" spans="2:14">
      <c r="B12811" s="98"/>
      <c r="C12811" s="98"/>
      <c r="D12811" s="100"/>
      <c r="E12811" s="100"/>
      <c r="F12811" s="100"/>
      <c r="H12811" s="102"/>
      <c r="I12811" s="103"/>
      <c r="J12811" s="102"/>
      <c r="L12811" s="100"/>
      <c r="M12811" s="100"/>
      <c r="N12811" s="100"/>
    </row>
    <row r="12812" spans="2:14">
      <c r="B12812" s="98"/>
      <c r="C12812" s="98"/>
      <c r="D12812" s="100"/>
      <c r="E12812" s="100"/>
      <c r="F12812" s="100"/>
      <c r="H12812" s="102"/>
      <c r="I12812" s="103"/>
      <c r="J12812" s="102"/>
      <c r="L12812" s="100"/>
      <c r="M12812" s="100"/>
      <c r="N12812" s="100"/>
    </row>
    <row r="12813" spans="2:14">
      <c r="B12813" s="98"/>
      <c r="C12813" s="98"/>
      <c r="D12813" s="100"/>
      <c r="E12813" s="100"/>
      <c r="F12813" s="100"/>
      <c r="H12813" s="102"/>
      <c r="I12813" s="103"/>
      <c r="J12813" s="102"/>
      <c r="L12813" s="100"/>
      <c r="M12813" s="100"/>
      <c r="N12813" s="100"/>
    </row>
    <row r="12814" spans="2:14">
      <c r="B12814" s="98"/>
      <c r="C12814" s="98"/>
      <c r="D12814" s="100"/>
      <c r="E12814" s="100"/>
      <c r="F12814" s="100"/>
      <c r="H12814" s="102"/>
      <c r="I12814" s="103"/>
      <c r="J12814" s="102"/>
      <c r="L12814" s="100"/>
      <c r="M12814" s="100"/>
      <c r="N12814" s="100"/>
    </row>
    <row r="12815" spans="2:14">
      <c r="B12815" s="98"/>
      <c r="C12815" s="98"/>
      <c r="D12815" s="100"/>
      <c r="E12815" s="100"/>
      <c r="F12815" s="100"/>
      <c r="H12815" s="102"/>
      <c r="I12815" s="103"/>
      <c r="J12815" s="102"/>
      <c r="L12815" s="100"/>
      <c r="M12815" s="100"/>
      <c r="N12815" s="100"/>
    </row>
    <row r="12816" spans="2:14">
      <c r="B12816" s="98"/>
      <c r="C12816" s="98"/>
      <c r="D12816" s="100"/>
      <c r="E12816" s="100"/>
      <c r="F12816" s="100"/>
      <c r="H12816" s="102"/>
      <c r="I12816" s="103"/>
      <c r="J12816" s="102"/>
      <c r="L12816" s="100"/>
      <c r="M12816" s="100"/>
      <c r="N12816" s="100"/>
    </row>
    <row r="12817" spans="2:14">
      <c r="B12817" s="98"/>
      <c r="C12817" s="98"/>
      <c r="D12817" s="100"/>
      <c r="E12817" s="100"/>
      <c r="F12817" s="100"/>
      <c r="H12817" s="102"/>
      <c r="I12817" s="103"/>
      <c r="J12817" s="102"/>
      <c r="L12817" s="100"/>
      <c r="M12817" s="100"/>
      <c r="N12817" s="100"/>
    </row>
    <row r="12818" spans="2:14">
      <c r="B12818" s="98"/>
      <c r="C12818" s="98"/>
      <c r="D12818" s="100"/>
      <c r="E12818" s="100"/>
      <c r="F12818" s="100"/>
      <c r="H12818" s="102"/>
      <c r="I12818" s="103"/>
      <c r="J12818" s="102"/>
      <c r="L12818" s="100"/>
      <c r="M12818" s="100"/>
      <c r="N12818" s="100"/>
    </row>
    <row r="12819" spans="2:14">
      <c r="B12819" s="98"/>
      <c r="C12819" s="98"/>
      <c r="D12819" s="100"/>
      <c r="E12819" s="100"/>
      <c r="F12819" s="100"/>
      <c r="H12819" s="102"/>
      <c r="I12819" s="103"/>
      <c r="J12819" s="102"/>
      <c r="L12819" s="100"/>
      <c r="M12819" s="100"/>
      <c r="N12819" s="100"/>
    </row>
    <row r="12820" spans="2:14">
      <c r="B12820" s="98"/>
      <c r="C12820" s="98"/>
      <c r="D12820" s="100"/>
      <c r="E12820" s="100"/>
      <c r="F12820" s="100"/>
      <c r="H12820" s="102"/>
      <c r="I12820" s="103"/>
      <c r="J12820" s="102"/>
      <c r="L12820" s="100"/>
      <c r="M12820" s="100"/>
      <c r="N12820" s="100"/>
    </row>
    <row r="12821" spans="2:14">
      <c r="B12821" s="98"/>
      <c r="C12821" s="98"/>
      <c r="D12821" s="100"/>
      <c r="E12821" s="100"/>
      <c r="F12821" s="100"/>
      <c r="H12821" s="102"/>
      <c r="I12821" s="103"/>
      <c r="J12821" s="102"/>
      <c r="L12821" s="100"/>
      <c r="M12821" s="100"/>
      <c r="N12821" s="100"/>
    </row>
    <row r="12822" spans="2:14">
      <c r="B12822" s="98"/>
      <c r="C12822" s="98"/>
      <c r="D12822" s="100"/>
      <c r="E12822" s="100"/>
      <c r="F12822" s="100"/>
      <c r="H12822" s="102"/>
      <c r="I12822" s="103"/>
      <c r="J12822" s="102"/>
      <c r="L12822" s="100"/>
      <c r="M12822" s="100"/>
      <c r="N12822" s="100"/>
    </row>
    <row r="12823" spans="2:14">
      <c r="B12823" s="98"/>
      <c r="C12823" s="98"/>
      <c r="D12823" s="100"/>
      <c r="E12823" s="100"/>
      <c r="F12823" s="100"/>
      <c r="H12823" s="102"/>
      <c r="I12823" s="103"/>
      <c r="J12823" s="102"/>
      <c r="L12823" s="100"/>
      <c r="M12823" s="100"/>
      <c r="N12823" s="100"/>
    </row>
    <row r="12824" spans="2:14">
      <c r="B12824" s="98"/>
      <c r="C12824" s="98"/>
      <c r="D12824" s="100"/>
      <c r="E12824" s="100"/>
      <c r="F12824" s="100"/>
      <c r="H12824" s="102"/>
      <c r="I12824" s="103"/>
      <c r="J12824" s="102"/>
      <c r="L12824" s="100"/>
      <c r="M12824" s="100"/>
      <c r="N12824" s="100"/>
    </row>
    <row r="12825" spans="2:14">
      <c r="B12825" s="98"/>
      <c r="C12825" s="98"/>
      <c r="D12825" s="100"/>
      <c r="E12825" s="100"/>
      <c r="F12825" s="100"/>
      <c r="H12825" s="102"/>
      <c r="I12825" s="103"/>
      <c r="J12825" s="102"/>
      <c r="L12825" s="100"/>
      <c r="M12825" s="100"/>
      <c r="N12825" s="100"/>
    </row>
    <row r="12826" spans="2:14">
      <c r="B12826" s="98"/>
      <c r="C12826" s="98"/>
      <c r="D12826" s="100"/>
      <c r="E12826" s="100"/>
      <c r="F12826" s="100"/>
      <c r="H12826" s="102"/>
      <c r="I12826" s="103"/>
      <c r="J12826" s="102"/>
      <c r="L12826" s="100"/>
      <c r="M12826" s="100"/>
      <c r="N12826" s="100"/>
    </row>
    <row r="12827" spans="2:14">
      <c r="B12827" s="98"/>
      <c r="C12827" s="98"/>
      <c r="D12827" s="100"/>
      <c r="E12827" s="100"/>
      <c r="F12827" s="100"/>
      <c r="H12827" s="102"/>
      <c r="I12827" s="103"/>
      <c r="J12827" s="102"/>
      <c r="L12827" s="100"/>
      <c r="M12827" s="100"/>
      <c r="N12827" s="100"/>
    </row>
    <row r="12828" spans="2:14">
      <c r="B12828" s="98"/>
      <c r="C12828" s="98"/>
      <c r="D12828" s="100"/>
      <c r="E12828" s="100"/>
      <c r="F12828" s="100"/>
      <c r="H12828" s="102"/>
      <c r="I12828" s="103"/>
      <c r="J12828" s="102"/>
      <c r="L12828" s="100"/>
      <c r="M12828" s="100"/>
      <c r="N12828" s="100"/>
    </row>
    <row r="12829" spans="2:14">
      <c r="B12829" s="98"/>
      <c r="C12829" s="98"/>
      <c r="D12829" s="100"/>
      <c r="E12829" s="100"/>
      <c r="F12829" s="100"/>
      <c r="H12829" s="102"/>
      <c r="I12829" s="103"/>
      <c r="J12829" s="102"/>
      <c r="L12829" s="100"/>
      <c r="M12829" s="100"/>
      <c r="N12829" s="100"/>
    </row>
    <row r="12830" spans="2:14">
      <c r="B12830" s="98"/>
      <c r="C12830" s="98"/>
      <c r="D12830" s="100"/>
      <c r="E12830" s="100"/>
      <c r="F12830" s="100"/>
      <c r="H12830" s="102"/>
      <c r="I12830" s="103"/>
      <c r="J12830" s="102"/>
      <c r="L12830" s="100"/>
      <c r="M12830" s="100"/>
      <c r="N12830" s="100"/>
    </row>
    <row r="12831" spans="2:14">
      <c r="B12831" s="98"/>
      <c r="C12831" s="98"/>
      <c r="D12831" s="100"/>
      <c r="E12831" s="100"/>
      <c r="F12831" s="100"/>
      <c r="H12831" s="102"/>
      <c r="I12831" s="103"/>
      <c r="J12831" s="102"/>
      <c r="L12831" s="100"/>
      <c r="M12831" s="100"/>
      <c r="N12831" s="100"/>
    </row>
    <row r="12832" spans="2:14">
      <c r="B12832" s="98"/>
      <c r="C12832" s="98"/>
      <c r="D12832" s="100"/>
      <c r="E12832" s="100"/>
      <c r="F12832" s="100"/>
      <c r="H12832" s="102"/>
      <c r="I12832" s="103"/>
      <c r="J12832" s="102"/>
      <c r="L12832" s="100"/>
      <c r="M12832" s="100"/>
      <c r="N12832" s="100"/>
    </row>
    <row r="12833" spans="2:14">
      <c r="B12833" s="98"/>
      <c r="C12833" s="98"/>
      <c r="D12833" s="100"/>
      <c r="E12833" s="100"/>
      <c r="F12833" s="100"/>
      <c r="H12833" s="102"/>
      <c r="I12833" s="103"/>
      <c r="J12833" s="102"/>
      <c r="L12833" s="100"/>
      <c r="M12833" s="100"/>
      <c r="N12833" s="100"/>
    </row>
    <row r="12834" spans="2:14">
      <c r="B12834" s="98"/>
      <c r="C12834" s="98"/>
      <c r="D12834" s="100"/>
      <c r="E12834" s="100"/>
      <c r="F12834" s="100"/>
      <c r="H12834" s="102"/>
      <c r="I12834" s="103"/>
      <c r="J12834" s="102"/>
      <c r="L12834" s="100"/>
      <c r="M12834" s="100"/>
      <c r="N12834" s="100"/>
    </row>
    <row r="12835" spans="2:14">
      <c r="B12835" s="98"/>
      <c r="C12835" s="98"/>
      <c r="D12835" s="100"/>
      <c r="E12835" s="100"/>
      <c r="F12835" s="100"/>
      <c r="H12835" s="102"/>
      <c r="I12835" s="103"/>
      <c r="J12835" s="102"/>
      <c r="L12835" s="100"/>
      <c r="M12835" s="100"/>
      <c r="N12835" s="100"/>
    </row>
    <row r="12836" spans="2:14">
      <c r="B12836" s="98"/>
      <c r="C12836" s="98"/>
      <c r="D12836" s="100"/>
      <c r="E12836" s="100"/>
      <c r="F12836" s="100"/>
      <c r="H12836" s="102"/>
      <c r="I12836" s="103"/>
      <c r="J12836" s="102"/>
      <c r="L12836" s="100"/>
      <c r="M12836" s="100"/>
      <c r="N12836" s="100"/>
    </row>
    <row r="12837" spans="2:14">
      <c r="B12837" s="98"/>
      <c r="C12837" s="98"/>
      <c r="D12837" s="100"/>
      <c r="E12837" s="100"/>
      <c r="F12837" s="100"/>
      <c r="H12837" s="102"/>
      <c r="I12837" s="103"/>
      <c r="J12837" s="102"/>
      <c r="L12837" s="100"/>
      <c r="M12837" s="100"/>
      <c r="N12837" s="100"/>
    </row>
    <row r="12838" spans="2:14">
      <c r="B12838" s="98"/>
      <c r="C12838" s="98"/>
      <c r="D12838" s="100"/>
      <c r="E12838" s="100"/>
      <c r="F12838" s="100"/>
      <c r="H12838" s="102"/>
      <c r="I12838" s="103"/>
      <c r="J12838" s="102"/>
      <c r="L12838" s="100"/>
      <c r="M12838" s="100"/>
      <c r="N12838" s="100"/>
    </row>
    <row r="12839" spans="2:14">
      <c r="B12839" s="98"/>
      <c r="C12839" s="98"/>
      <c r="D12839" s="100"/>
      <c r="E12839" s="100"/>
      <c r="F12839" s="100"/>
      <c r="H12839" s="102"/>
      <c r="I12839" s="103"/>
      <c r="J12839" s="102"/>
      <c r="L12839" s="100"/>
      <c r="M12839" s="100"/>
      <c r="N12839" s="100"/>
    </row>
    <row r="12840" spans="2:14">
      <c r="B12840" s="98"/>
      <c r="C12840" s="98"/>
      <c r="D12840" s="100"/>
      <c r="E12840" s="100"/>
      <c r="F12840" s="100"/>
      <c r="H12840" s="102"/>
      <c r="I12840" s="103"/>
      <c r="J12840" s="102"/>
      <c r="L12840" s="100"/>
      <c r="M12840" s="100"/>
      <c r="N12840" s="100"/>
    </row>
    <row r="12841" spans="2:14">
      <c r="B12841" s="98"/>
      <c r="C12841" s="98"/>
      <c r="D12841" s="100"/>
      <c r="E12841" s="100"/>
      <c r="F12841" s="100"/>
      <c r="H12841" s="102"/>
      <c r="I12841" s="103"/>
      <c r="J12841" s="102"/>
      <c r="L12841" s="100"/>
      <c r="M12841" s="100"/>
      <c r="N12841" s="100"/>
    </row>
    <row r="12842" spans="2:14">
      <c r="B12842" s="98"/>
      <c r="C12842" s="98"/>
      <c r="D12842" s="100"/>
      <c r="E12842" s="100"/>
      <c r="F12842" s="100"/>
      <c r="H12842" s="102"/>
      <c r="I12842" s="103"/>
      <c r="J12842" s="102"/>
      <c r="L12842" s="100"/>
      <c r="M12842" s="100"/>
      <c r="N12842" s="100"/>
    </row>
    <row r="12843" spans="2:14">
      <c r="B12843" s="98"/>
      <c r="C12843" s="98"/>
      <c r="D12843" s="100"/>
      <c r="E12843" s="100"/>
      <c r="F12843" s="100"/>
      <c r="H12843" s="102"/>
      <c r="I12843" s="103"/>
      <c r="J12843" s="102"/>
      <c r="L12843" s="100"/>
      <c r="M12843" s="100"/>
      <c r="N12843" s="100"/>
    </row>
    <row r="12844" spans="2:14">
      <c r="B12844" s="98"/>
      <c r="C12844" s="98"/>
      <c r="D12844" s="100"/>
      <c r="E12844" s="100"/>
      <c r="F12844" s="100"/>
      <c r="H12844" s="102"/>
      <c r="I12844" s="103"/>
      <c r="J12844" s="102"/>
      <c r="L12844" s="100"/>
      <c r="M12844" s="100"/>
      <c r="N12844" s="100"/>
    </row>
    <row r="12845" spans="2:14">
      <c r="B12845" s="98"/>
      <c r="C12845" s="98"/>
      <c r="D12845" s="100"/>
      <c r="E12845" s="100"/>
      <c r="F12845" s="100"/>
      <c r="H12845" s="102"/>
      <c r="I12845" s="103"/>
      <c r="J12845" s="102"/>
      <c r="L12845" s="100"/>
      <c r="M12845" s="100"/>
      <c r="N12845" s="100"/>
    </row>
    <row r="12846" spans="2:14">
      <c r="B12846" s="98"/>
      <c r="C12846" s="98"/>
      <c r="D12846" s="100"/>
      <c r="E12846" s="100"/>
      <c r="F12846" s="100"/>
      <c r="H12846" s="102"/>
      <c r="I12846" s="103"/>
      <c r="J12846" s="102"/>
      <c r="L12846" s="100"/>
      <c r="M12846" s="100"/>
      <c r="N12846" s="100"/>
    </row>
    <row r="12847" spans="2:14">
      <c r="B12847" s="98"/>
      <c r="C12847" s="98"/>
      <c r="D12847" s="100"/>
      <c r="E12847" s="100"/>
      <c r="F12847" s="100"/>
      <c r="H12847" s="102"/>
      <c r="I12847" s="103"/>
      <c r="J12847" s="102"/>
      <c r="L12847" s="100"/>
      <c r="M12847" s="100"/>
      <c r="N12847" s="100"/>
    </row>
    <row r="12848" spans="2:14">
      <c r="B12848" s="98"/>
      <c r="C12848" s="98"/>
      <c r="D12848" s="100"/>
      <c r="E12848" s="100"/>
      <c r="F12848" s="100"/>
      <c r="H12848" s="102"/>
      <c r="I12848" s="103"/>
      <c r="J12848" s="102"/>
      <c r="L12848" s="100"/>
      <c r="M12848" s="100"/>
      <c r="N12848" s="100"/>
    </row>
    <row r="12849" spans="2:14">
      <c r="B12849" s="98"/>
      <c r="C12849" s="98"/>
      <c r="D12849" s="100"/>
      <c r="E12849" s="100"/>
      <c r="F12849" s="100"/>
      <c r="H12849" s="102"/>
      <c r="I12849" s="103"/>
      <c r="J12849" s="102"/>
      <c r="L12849" s="100"/>
      <c r="M12849" s="100"/>
      <c r="N12849" s="100"/>
    </row>
    <row r="12850" spans="2:14">
      <c r="B12850" s="98"/>
      <c r="C12850" s="98"/>
      <c r="D12850" s="100"/>
      <c r="E12850" s="100"/>
      <c r="F12850" s="100"/>
      <c r="H12850" s="102"/>
      <c r="I12850" s="103"/>
      <c r="J12850" s="102"/>
      <c r="L12850" s="100"/>
      <c r="M12850" s="100"/>
      <c r="N12850" s="100"/>
    </row>
    <row r="12851" spans="2:14">
      <c r="B12851" s="98"/>
      <c r="C12851" s="98"/>
      <c r="D12851" s="100"/>
      <c r="E12851" s="100"/>
      <c r="F12851" s="100"/>
      <c r="H12851" s="102"/>
      <c r="I12851" s="103"/>
      <c r="J12851" s="102"/>
      <c r="L12851" s="100"/>
      <c r="M12851" s="100"/>
      <c r="N12851" s="100"/>
    </row>
    <row r="12852" spans="2:14">
      <c r="B12852" s="98"/>
      <c r="C12852" s="98"/>
      <c r="D12852" s="100"/>
      <c r="E12852" s="100"/>
      <c r="F12852" s="100"/>
      <c r="H12852" s="102"/>
      <c r="I12852" s="103"/>
      <c r="J12852" s="102"/>
      <c r="L12852" s="100"/>
      <c r="M12852" s="100"/>
      <c r="N12852" s="100"/>
    </row>
    <row r="12853" spans="2:14">
      <c r="B12853" s="98"/>
      <c r="C12853" s="98"/>
      <c r="D12853" s="100"/>
      <c r="E12853" s="100"/>
      <c r="F12853" s="100"/>
      <c r="H12853" s="102"/>
      <c r="I12853" s="103"/>
      <c r="J12853" s="102"/>
      <c r="L12853" s="100"/>
      <c r="M12853" s="100"/>
      <c r="N12853" s="100"/>
    </row>
    <row r="12854" spans="2:14">
      <c r="B12854" s="98"/>
      <c r="C12854" s="98"/>
      <c r="D12854" s="100"/>
      <c r="E12854" s="100"/>
      <c r="F12854" s="100"/>
      <c r="H12854" s="102"/>
      <c r="I12854" s="103"/>
      <c r="J12854" s="102"/>
      <c r="L12854" s="100"/>
      <c r="M12854" s="100"/>
      <c r="N12854" s="100"/>
    </row>
    <row r="12855" spans="2:14">
      <c r="B12855" s="98"/>
      <c r="C12855" s="98"/>
      <c r="D12855" s="100"/>
      <c r="E12855" s="100"/>
      <c r="F12855" s="100"/>
      <c r="H12855" s="102"/>
      <c r="I12855" s="103"/>
      <c r="J12855" s="102"/>
      <c r="L12855" s="100"/>
      <c r="M12855" s="100"/>
      <c r="N12855" s="100"/>
    </row>
    <row r="12856" spans="2:14">
      <c r="B12856" s="98"/>
      <c r="C12856" s="98"/>
      <c r="D12856" s="100"/>
      <c r="E12856" s="100"/>
      <c r="F12856" s="100"/>
      <c r="H12856" s="102"/>
      <c r="I12856" s="103"/>
      <c r="J12856" s="102"/>
      <c r="L12856" s="100"/>
      <c r="M12856" s="100"/>
      <c r="N12856" s="100"/>
    </row>
    <row r="12857" spans="2:14">
      <c r="B12857" s="98"/>
      <c r="C12857" s="98"/>
      <c r="D12857" s="100"/>
      <c r="E12857" s="100"/>
      <c r="F12857" s="100"/>
      <c r="H12857" s="102"/>
      <c r="I12857" s="103"/>
      <c r="J12857" s="102"/>
      <c r="L12857" s="100"/>
      <c r="M12857" s="100"/>
      <c r="N12857" s="100"/>
    </row>
    <row r="12858" spans="2:14">
      <c r="B12858" s="98"/>
      <c r="C12858" s="98"/>
      <c r="D12858" s="100"/>
      <c r="E12858" s="100"/>
      <c r="F12858" s="100"/>
      <c r="H12858" s="102"/>
      <c r="I12858" s="103"/>
      <c r="J12858" s="102"/>
      <c r="L12858" s="100"/>
      <c r="M12858" s="100"/>
      <c r="N12858" s="100"/>
    </row>
    <row r="12859" spans="2:14">
      <c r="B12859" s="98"/>
      <c r="C12859" s="98"/>
      <c r="D12859" s="100"/>
      <c r="E12859" s="100"/>
      <c r="F12859" s="100"/>
      <c r="H12859" s="102"/>
      <c r="I12859" s="103"/>
      <c r="J12859" s="102"/>
      <c r="L12859" s="100"/>
      <c r="M12859" s="100"/>
      <c r="N12859" s="100"/>
    </row>
    <row r="12860" spans="2:14">
      <c r="B12860" s="98"/>
      <c r="C12860" s="98"/>
      <c r="D12860" s="100"/>
      <c r="E12860" s="100"/>
      <c r="F12860" s="100"/>
      <c r="H12860" s="102"/>
      <c r="I12860" s="103"/>
      <c r="J12860" s="102"/>
      <c r="L12860" s="100"/>
      <c r="M12860" s="100"/>
      <c r="N12860" s="100"/>
    </row>
    <row r="12861" spans="2:14">
      <c r="B12861" s="98"/>
      <c r="C12861" s="98"/>
      <c r="D12861" s="100"/>
      <c r="E12861" s="100"/>
      <c r="F12861" s="100"/>
      <c r="H12861" s="102"/>
      <c r="I12861" s="103"/>
      <c r="J12861" s="102"/>
      <c r="L12861" s="100"/>
      <c r="M12861" s="100"/>
      <c r="N12861" s="100"/>
    </row>
    <row r="12862" spans="2:14">
      <c r="B12862" s="98"/>
      <c r="C12862" s="98"/>
      <c r="D12862" s="100"/>
      <c r="E12862" s="100"/>
      <c r="F12862" s="100"/>
      <c r="H12862" s="102"/>
      <c r="I12862" s="103"/>
      <c r="J12862" s="102"/>
      <c r="L12862" s="100"/>
      <c r="M12862" s="100"/>
      <c r="N12862" s="100"/>
    </row>
    <row r="12863" spans="2:14">
      <c r="B12863" s="98"/>
      <c r="C12863" s="98"/>
      <c r="D12863" s="100"/>
      <c r="E12863" s="100"/>
      <c r="F12863" s="100"/>
      <c r="H12863" s="102"/>
      <c r="I12863" s="103"/>
      <c r="J12863" s="102"/>
      <c r="L12863" s="100"/>
      <c r="M12863" s="100"/>
      <c r="N12863" s="100"/>
    </row>
    <row r="12864" spans="2:14">
      <c r="B12864" s="98"/>
      <c r="C12864" s="98"/>
      <c r="D12864" s="100"/>
      <c r="E12864" s="100"/>
      <c r="F12864" s="100"/>
      <c r="H12864" s="102"/>
      <c r="I12864" s="103"/>
      <c r="J12864" s="102"/>
      <c r="L12864" s="100"/>
      <c r="M12864" s="100"/>
      <c r="N12864" s="100"/>
    </row>
    <row r="12865" spans="2:14">
      <c r="B12865" s="98"/>
      <c r="C12865" s="98"/>
      <c r="D12865" s="100"/>
      <c r="E12865" s="100"/>
      <c r="F12865" s="100"/>
      <c r="H12865" s="102"/>
      <c r="I12865" s="103"/>
      <c r="J12865" s="102"/>
      <c r="L12865" s="100"/>
      <c r="M12865" s="100"/>
      <c r="N12865" s="100"/>
    </row>
    <row r="12866" spans="2:14">
      <c r="B12866" s="98"/>
      <c r="C12866" s="98"/>
      <c r="D12866" s="100"/>
      <c r="E12866" s="100"/>
      <c r="F12866" s="100"/>
      <c r="H12866" s="102"/>
      <c r="I12866" s="103"/>
      <c r="J12866" s="102"/>
      <c r="L12866" s="100"/>
      <c r="M12866" s="100"/>
      <c r="N12866" s="100"/>
    </row>
    <row r="12867" spans="2:14">
      <c r="B12867" s="98"/>
      <c r="C12867" s="98"/>
      <c r="D12867" s="100"/>
      <c r="E12867" s="100"/>
      <c r="F12867" s="100"/>
      <c r="H12867" s="102"/>
      <c r="I12867" s="103"/>
      <c r="J12867" s="102"/>
      <c r="L12867" s="100"/>
      <c r="M12867" s="100"/>
      <c r="N12867" s="100"/>
    </row>
    <row r="12868" spans="2:14">
      <c r="B12868" s="98"/>
      <c r="C12868" s="98"/>
      <c r="D12868" s="100"/>
      <c r="E12868" s="100"/>
      <c r="F12868" s="100"/>
      <c r="H12868" s="102"/>
      <c r="I12868" s="103"/>
      <c r="J12868" s="102"/>
      <c r="L12868" s="100"/>
      <c r="M12868" s="100"/>
      <c r="N12868" s="100"/>
    </row>
    <row r="12869" spans="2:14">
      <c r="B12869" s="98"/>
      <c r="C12869" s="98"/>
      <c r="D12869" s="100"/>
      <c r="E12869" s="100"/>
      <c r="F12869" s="100"/>
      <c r="H12869" s="102"/>
      <c r="I12869" s="103"/>
      <c r="J12869" s="102"/>
      <c r="L12869" s="100"/>
      <c r="M12869" s="100"/>
      <c r="N12869" s="100"/>
    </row>
    <row r="12870" spans="2:14">
      <c r="B12870" s="98"/>
      <c r="C12870" s="98"/>
      <c r="D12870" s="100"/>
      <c r="E12870" s="100"/>
      <c r="F12870" s="100"/>
      <c r="H12870" s="102"/>
      <c r="I12870" s="103"/>
      <c r="J12870" s="102"/>
      <c r="L12870" s="100"/>
      <c r="M12870" s="100"/>
      <c r="N12870" s="100"/>
    </row>
    <row r="12871" spans="2:14">
      <c r="B12871" s="98"/>
      <c r="C12871" s="98"/>
      <c r="D12871" s="100"/>
      <c r="E12871" s="100"/>
      <c r="F12871" s="100"/>
      <c r="H12871" s="102"/>
      <c r="I12871" s="103"/>
      <c r="J12871" s="102"/>
      <c r="L12871" s="100"/>
      <c r="M12871" s="100"/>
      <c r="N12871" s="100"/>
    </row>
    <row r="12872" spans="2:14">
      <c r="B12872" s="98"/>
      <c r="C12872" s="98"/>
      <c r="D12872" s="100"/>
      <c r="E12872" s="100"/>
      <c r="F12872" s="100"/>
      <c r="H12872" s="102"/>
      <c r="I12872" s="103"/>
      <c r="J12872" s="102"/>
      <c r="L12872" s="100"/>
      <c r="M12872" s="100"/>
      <c r="N12872" s="100"/>
    </row>
    <row r="12873" spans="2:14">
      <c r="B12873" s="98"/>
      <c r="C12873" s="98"/>
      <c r="D12873" s="100"/>
      <c r="E12873" s="100"/>
      <c r="F12873" s="100"/>
      <c r="H12873" s="102"/>
      <c r="I12873" s="103"/>
      <c r="J12873" s="102"/>
      <c r="L12873" s="100"/>
      <c r="M12873" s="100"/>
      <c r="N12873" s="100"/>
    </row>
    <row r="12874" spans="2:14">
      <c r="B12874" s="98"/>
      <c r="C12874" s="98"/>
      <c r="D12874" s="100"/>
      <c r="E12874" s="100"/>
      <c r="F12874" s="100"/>
      <c r="H12874" s="102"/>
      <c r="I12874" s="103"/>
      <c r="J12874" s="102"/>
      <c r="L12874" s="100"/>
      <c r="M12874" s="100"/>
      <c r="N12874" s="100"/>
    </row>
    <row r="12875" spans="2:14">
      <c r="B12875" s="98"/>
      <c r="C12875" s="98"/>
      <c r="D12875" s="100"/>
      <c r="E12875" s="100"/>
      <c r="F12875" s="100"/>
      <c r="H12875" s="102"/>
      <c r="I12875" s="103"/>
      <c r="J12875" s="102"/>
      <c r="L12875" s="100"/>
      <c r="M12875" s="100"/>
      <c r="N12875" s="100"/>
    </row>
    <row r="12876" spans="2:14">
      <c r="B12876" s="98"/>
      <c r="C12876" s="98"/>
      <c r="D12876" s="100"/>
      <c r="E12876" s="100"/>
      <c r="F12876" s="100"/>
      <c r="H12876" s="102"/>
      <c r="I12876" s="103"/>
      <c r="J12876" s="102"/>
      <c r="L12876" s="100"/>
      <c r="M12876" s="100"/>
      <c r="N12876" s="100"/>
    </row>
    <row r="12877" spans="2:14">
      <c r="B12877" s="98"/>
      <c r="C12877" s="98"/>
      <c r="D12877" s="100"/>
      <c r="E12877" s="100"/>
      <c r="F12877" s="100"/>
      <c r="H12877" s="102"/>
      <c r="I12877" s="103"/>
      <c r="J12877" s="102"/>
      <c r="L12877" s="100"/>
      <c r="M12877" s="100"/>
      <c r="N12877" s="100"/>
    </row>
    <row r="12878" spans="2:14">
      <c r="B12878" s="98"/>
      <c r="C12878" s="98"/>
      <c r="D12878" s="100"/>
      <c r="E12878" s="100"/>
      <c r="F12878" s="100"/>
      <c r="H12878" s="102"/>
      <c r="I12878" s="103"/>
      <c r="J12878" s="102"/>
      <c r="L12878" s="100"/>
      <c r="M12878" s="100"/>
      <c r="N12878" s="100"/>
    </row>
    <row r="12879" spans="2:14">
      <c r="B12879" s="98"/>
      <c r="C12879" s="98"/>
      <c r="D12879" s="100"/>
      <c r="E12879" s="100"/>
      <c r="F12879" s="100"/>
      <c r="H12879" s="102"/>
      <c r="I12879" s="103"/>
      <c r="J12879" s="102"/>
      <c r="L12879" s="100"/>
      <c r="M12879" s="100"/>
      <c r="N12879" s="100"/>
    </row>
    <row r="12880" spans="2:14">
      <c r="B12880" s="98"/>
      <c r="C12880" s="98"/>
      <c r="D12880" s="100"/>
      <c r="E12880" s="100"/>
      <c r="F12880" s="100"/>
      <c r="H12880" s="102"/>
      <c r="I12880" s="103"/>
      <c r="J12880" s="102"/>
      <c r="L12880" s="100"/>
      <c r="M12880" s="100"/>
      <c r="N12880" s="100"/>
    </row>
    <row r="12881" spans="2:14">
      <c r="B12881" s="98"/>
      <c r="C12881" s="98"/>
      <c r="D12881" s="100"/>
      <c r="E12881" s="100"/>
      <c r="F12881" s="100"/>
      <c r="H12881" s="102"/>
      <c r="I12881" s="103"/>
      <c r="J12881" s="102"/>
      <c r="L12881" s="100"/>
      <c r="M12881" s="100"/>
      <c r="N12881" s="100"/>
    </row>
    <row r="12882" spans="2:14">
      <c r="B12882" s="98"/>
      <c r="C12882" s="98"/>
      <c r="D12882" s="100"/>
      <c r="E12882" s="100"/>
      <c r="F12882" s="100"/>
      <c r="H12882" s="102"/>
      <c r="I12882" s="103"/>
      <c r="J12882" s="102"/>
      <c r="L12882" s="100"/>
      <c r="M12882" s="100"/>
      <c r="N12882" s="100"/>
    </row>
    <row r="12883" spans="2:14">
      <c r="B12883" s="98"/>
      <c r="C12883" s="98"/>
      <c r="D12883" s="100"/>
      <c r="E12883" s="100"/>
      <c r="F12883" s="100"/>
      <c r="H12883" s="102"/>
      <c r="I12883" s="103"/>
      <c r="J12883" s="102"/>
      <c r="L12883" s="100"/>
      <c r="M12883" s="100"/>
      <c r="N12883" s="100"/>
    </row>
    <row r="12884" spans="2:14">
      <c r="B12884" s="98"/>
      <c r="C12884" s="98"/>
      <c r="D12884" s="100"/>
      <c r="E12884" s="100"/>
      <c r="F12884" s="100"/>
      <c r="H12884" s="102"/>
      <c r="I12884" s="103"/>
      <c r="J12884" s="102"/>
      <c r="L12884" s="100"/>
      <c r="M12884" s="100"/>
      <c r="N12884" s="100"/>
    </row>
    <row r="12885" spans="2:14">
      <c r="B12885" s="98"/>
      <c r="C12885" s="98"/>
      <c r="D12885" s="100"/>
      <c r="E12885" s="100"/>
      <c r="F12885" s="100"/>
      <c r="H12885" s="102"/>
      <c r="I12885" s="103"/>
      <c r="J12885" s="102"/>
      <c r="L12885" s="100"/>
      <c r="M12885" s="100"/>
      <c r="N12885" s="100"/>
    </row>
    <row r="12886" spans="2:14">
      <c r="B12886" s="98"/>
      <c r="C12886" s="98"/>
      <c r="D12886" s="100"/>
      <c r="E12886" s="100"/>
      <c r="F12886" s="100"/>
      <c r="H12886" s="102"/>
      <c r="I12886" s="103"/>
      <c r="J12886" s="102"/>
      <c r="L12886" s="100"/>
      <c r="M12886" s="100"/>
      <c r="N12886" s="100"/>
    </row>
    <row r="12887" spans="2:14">
      <c r="B12887" s="98"/>
      <c r="C12887" s="98"/>
      <c r="D12887" s="100"/>
      <c r="E12887" s="100"/>
      <c r="F12887" s="100"/>
      <c r="H12887" s="102"/>
      <c r="I12887" s="103"/>
      <c r="J12887" s="102"/>
      <c r="L12887" s="100"/>
      <c r="M12887" s="100"/>
      <c r="N12887" s="100"/>
    </row>
    <row r="12888" spans="2:14">
      <c r="B12888" s="98"/>
      <c r="C12888" s="98"/>
      <c r="D12888" s="100"/>
      <c r="E12888" s="100"/>
      <c r="F12888" s="100"/>
      <c r="H12888" s="102"/>
      <c r="I12888" s="103"/>
      <c r="J12888" s="102"/>
      <c r="L12888" s="100"/>
      <c r="M12888" s="100"/>
      <c r="N12888" s="100"/>
    </row>
    <row r="12889" spans="2:14">
      <c r="B12889" s="98"/>
      <c r="C12889" s="98"/>
      <c r="D12889" s="100"/>
      <c r="E12889" s="100"/>
      <c r="F12889" s="100"/>
      <c r="H12889" s="102"/>
      <c r="I12889" s="103"/>
      <c r="J12889" s="102"/>
      <c r="L12889" s="100"/>
      <c r="M12889" s="100"/>
      <c r="N12889" s="100"/>
    </row>
    <row r="12890" spans="2:14">
      <c r="B12890" s="98"/>
      <c r="C12890" s="98"/>
      <c r="D12890" s="100"/>
      <c r="E12890" s="100"/>
      <c r="F12890" s="100"/>
      <c r="H12890" s="102"/>
      <c r="I12890" s="103"/>
      <c r="J12890" s="102"/>
      <c r="L12890" s="100"/>
      <c r="M12890" s="100"/>
      <c r="N12890" s="100"/>
    </row>
    <row r="12891" spans="2:14">
      <c r="B12891" s="98"/>
      <c r="C12891" s="98"/>
      <c r="D12891" s="100"/>
      <c r="E12891" s="100"/>
      <c r="F12891" s="100"/>
      <c r="H12891" s="102"/>
      <c r="I12891" s="103"/>
      <c r="J12891" s="102"/>
      <c r="L12891" s="100"/>
      <c r="M12891" s="100"/>
      <c r="N12891" s="100"/>
    </row>
    <row r="12892" spans="2:14">
      <c r="B12892" s="98"/>
      <c r="C12892" s="98"/>
      <c r="D12892" s="100"/>
      <c r="E12892" s="100"/>
      <c r="F12892" s="100"/>
      <c r="H12892" s="102"/>
      <c r="I12892" s="103"/>
      <c r="J12892" s="102"/>
      <c r="L12892" s="100"/>
      <c r="M12892" s="100"/>
      <c r="N12892" s="100"/>
    </row>
    <row r="12893" spans="2:14">
      <c r="B12893" s="98"/>
      <c r="C12893" s="98"/>
      <c r="D12893" s="100"/>
      <c r="E12893" s="100"/>
      <c r="F12893" s="100"/>
      <c r="H12893" s="102"/>
      <c r="I12893" s="103"/>
      <c r="J12893" s="102"/>
      <c r="L12893" s="100"/>
      <c r="M12893" s="100"/>
      <c r="N12893" s="100"/>
    </row>
    <row r="12894" spans="2:14">
      <c r="B12894" s="98"/>
      <c r="C12894" s="98"/>
      <c r="D12894" s="100"/>
      <c r="E12894" s="100"/>
      <c r="F12894" s="100"/>
      <c r="H12894" s="102"/>
      <c r="I12894" s="103"/>
      <c r="J12894" s="102"/>
      <c r="L12894" s="100"/>
      <c r="M12894" s="100"/>
      <c r="N12894" s="100"/>
    </row>
    <row r="12895" spans="2:14">
      <c r="B12895" s="98"/>
      <c r="C12895" s="98"/>
      <c r="D12895" s="100"/>
      <c r="E12895" s="100"/>
      <c r="F12895" s="100"/>
      <c r="H12895" s="102"/>
      <c r="I12895" s="103"/>
      <c r="J12895" s="102"/>
      <c r="L12895" s="100"/>
      <c r="M12895" s="100"/>
      <c r="N12895" s="100"/>
    </row>
    <row r="12896" spans="2:14">
      <c r="B12896" s="98"/>
      <c r="C12896" s="98"/>
      <c r="D12896" s="100"/>
      <c r="E12896" s="100"/>
      <c r="F12896" s="100"/>
      <c r="H12896" s="102"/>
      <c r="I12896" s="103"/>
      <c r="J12896" s="102"/>
      <c r="L12896" s="100"/>
      <c r="M12896" s="100"/>
      <c r="N12896" s="100"/>
    </row>
    <row r="12897" spans="2:14">
      <c r="B12897" s="98"/>
      <c r="C12897" s="98"/>
      <c r="D12897" s="100"/>
      <c r="E12897" s="100"/>
      <c r="F12897" s="100"/>
      <c r="H12897" s="102"/>
      <c r="I12897" s="103"/>
      <c r="J12897" s="102"/>
      <c r="L12897" s="100"/>
      <c r="M12897" s="100"/>
      <c r="N12897" s="100"/>
    </row>
    <row r="12898" spans="2:14">
      <c r="B12898" s="98"/>
      <c r="C12898" s="98"/>
      <c r="D12898" s="100"/>
      <c r="E12898" s="100"/>
      <c r="F12898" s="100"/>
      <c r="H12898" s="102"/>
      <c r="I12898" s="103"/>
      <c r="J12898" s="102"/>
      <c r="L12898" s="100"/>
      <c r="M12898" s="100"/>
      <c r="N12898" s="100"/>
    </row>
    <row r="12899" spans="2:14">
      <c r="B12899" s="98"/>
      <c r="C12899" s="98"/>
      <c r="D12899" s="100"/>
      <c r="E12899" s="100"/>
      <c r="F12899" s="100"/>
      <c r="H12899" s="102"/>
      <c r="I12899" s="103"/>
      <c r="J12899" s="102"/>
      <c r="L12899" s="100"/>
      <c r="M12899" s="100"/>
      <c r="N12899" s="100"/>
    </row>
    <row r="12900" spans="2:14">
      <c r="B12900" s="98"/>
      <c r="C12900" s="98"/>
      <c r="D12900" s="100"/>
      <c r="E12900" s="100"/>
      <c r="F12900" s="100"/>
      <c r="H12900" s="102"/>
      <c r="I12900" s="103"/>
      <c r="J12900" s="102"/>
      <c r="L12900" s="100"/>
      <c r="M12900" s="100"/>
      <c r="N12900" s="100"/>
    </row>
    <row r="12901" spans="2:14">
      <c r="B12901" s="98"/>
      <c r="C12901" s="98"/>
      <c r="D12901" s="100"/>
      <c r="E12901" s="100"/>
      <c r="F12901" s="100"/>
      <c r="H12901" s="102"/>
      <c r="I12901" s="103"/>
      <c r="J12901" s="102"/>
      <c r="L12901" s="100"/>
      <c r="M12901" s="100"/>
      <c r="N12901" s="100"/>
    </row>
    <row r="12902" spans="2:14">
      <c r="B12902" s="98"/>
      <c r="C12902" s="98"/>
      <c r="D12902" s="100"/>
      <c r="E12902" s="100"/>
      <c r="F12902" s="100"/>
      <c r="H12902" s="102"/>
      <c r="I12902" s="103"/>
      <c r="J12902" s="102"/>
      <c r="L12902" s="100"/>
      <c r="M12902" s="100"/>
      <c r="N12902" s="100"/>
    </row>
    <row r="12903" spans="2:14">
      <c r="B12903" s="98"/>
      <c r="C12903" s="98"/>
      <c r="D12903" s="100"/>
      <c r="E12903" s="100"/>
      <c r="F12903" s="100"/>
      <c r="H12903" s="102"/>
      <c r="I12903" s="103"/>
      <c r="J12903" s="102"/>
      <c r="L12903" s="100"/>
      <c r="M12903" s="100"/>
      <c r="N12903" s="100"/>
    </row>
    <row r="12904" spans="2:14">
      <c r="B12904" s="98"/>
      <c r="C12904" s="98"/>
      <c r="D12904" s="100"/>
      <c r="E12904" s="100"/>
      <c r="F12904" s="100"/>
      <c r="H12904" s="102"/>
      <c r="I12904" s="103"/>
      <c r="J12904" s="102"/>
      <c r="L12904" s="100"/>
      <c r="M12904" s="100"/>
      <c r="N12904" s="100"/>
    </row>
    <row r="12905" spans="2:14">
      <c r="B12905" s="98"/>
      <c r="C12905" s="98"/>
      <c r="D12905" s="100"/>
      <c r="E12905" s="100"/>
      <c r="F12905" s="100"/>
      <c r="H12905" s="102"/>
      <c r="I12905" s="103"/>
      <c r="J12905" s="102"/>
      <c r="L12905" s="100"/>
      <c r="M12905" s="100"/>
      <c r="N12905" s="100"/>
    </row>
    <row r="12906" spans="2:14">
      <c r="B12906" s="98"/>
      <c r="C12906" s="98"/>
      <c r="D12906" s="100"/>
      <c r="E12906" s="100"/>
      <c r="F12906" s="100"/>
      <c r="H12906" s="102"/>
      <c r="I12906" s="103"/>
      <c r="J12906" s="102"/>
      <c r="L12906" s="100"/>
      <c r="M12906" s="100"/>
      <c r="N12906" s="100"/>
    </row>
    <row r="12907" spans="2:14">
      <c r="B12907" s="98"/>
      <c r="C12907" s="98"/>
      <c r="D12907" s="100"/>
      <c r="E12907" s="100"/>
      <c r="F12907" s="100"/>
      <c r="H12907" s="102"/>
      <c r="I12907" s="103"/>
      <c r="J12907" s="102"/>
      <c r="L12907" s="100"/>
      <c r="M12907" s="100"/>
      <c r="N12907" s="100"/>
    </row>
    <row r="12908" spans="2:14">
      <c r="B12908" s="98"/>
      <c r="C12908" s="98"/>
      <c r="D12908" s="100"/>
      <c r="E12908" s="100"/>
      <c r="F12908" s="100"/>
      <c r="H12908" s="102"/>
      <c r="I12908" s="103"/>
      <c r="J12908" s="102"/>
      <c r="L12908" s="100"/>
      <c r="M12908" s="100"/>
      <c r="N12908" s="100"/>
    </row>
    <row r="12909" spans="2:14">
      <c r="B12909" s="98"/>
      <c r="C12909" s="98"/>
      <c r="D12909" s="100"/>
      <c r="E12909" s="100"/>
      <c r="F12909" s="100"/>
      <c r="H12909" s="102"/>
      <c r="I12909" s="103"/>
      <c r="J12909" s="102"/>
      <c r="L12909" s="100"/>
      <c r="M12909" s="100"/>
      <c r="N12909" s="100"/>
    </row>
    <row r="12910" spans="2:14">
      <c r="B12910" s="98"/>
      <c r="C12910" s="98"/>
      <c r="D12910" s="100"/>
      <c r="E12910" s="100"/>
      <c r="F12910" s="100"/>
      <c r="H12910" s="102"/>
      <c r="I12910" s="103"/>
      <c r="J12910" s="102"/>
      <c r="L12910" s="100"/>
      <c r="M12910" s="100"/>
      <c r="N12910" s="100"/>
    </row>
    <row r="12911" spans="2:14">
      <c r="B12911" s="98"/>
      <c r="C12911" s="98"/>
      <c r="D12911" s="100"/>
      <c r="E12911" s="100"/>
      <c r="F12911" s="100"/>
      <c r="H12911" s="102"/>
      <c r="I12911" s="103"/>
      <c r="J12911" s="102"/>
      <c r="L12911" s="100"/>
      <c r="M12911" s="100"/>
      <c r="N12911" s="100"/>
    </row>
    <row r="12912" spans="2:14">
      <c r="B12912" s="98"/>
      <c r="C12912" s="98"/>
      <c r="D12912" s="100"/>
      <c r="E12912" s="100"/>
      <c r="F12912" s="100"/>
      <c r="H12912" s="102"/>
      <c r="I12912" s="103"/>
      <c r="J12912" s="102"/>
      <c r="L12912" s="100"/>
      <c r="M12912" s="100"/>
      <c r="N12912" s="100"/>
    </row>
    <row r="12913" spans="2:14">
      <c r="B12913" s="98"/>
      <c r="C12913" s="98"/>
      <c r="D12913" s="100"/>
      <c r="E12913" s="100"/>
      <c r="F12913" s="100"/>
      <c r="H12913" s="102"/>
      <c r="I12913" s="103"/>
      <c r="J12913" s="102"/>
      <c r="L12913" s="100"/>
      <c r="M12913" s="100"/>
      <c r="N12913" s="100"/>
    </row>
    <row r="12914" spans="2:14">
      <c r="B12914" s="98"/>
      <c r="C12914" s="98"/>
      <c r="D12914" s="100"/>
      <c r="E12914" s="100"/>
      <c r="F12914" s="100"/>
      <c r="H12914" s="102"/>
      <c r="I12914" s="103"/>
      <c r="J12914" s="102"/>
      <c r="L12914" s="100"/>
      <c r="M12914" s="100"/>
      <c r="N12914" s="100"/>
    </row>
    <row r="12915" spans="2:14">
      <c r="B12915" s="98"/>
      <c r="C12915" s="98"/>
      <c r="D12915" s="100"/>
      <c r="E12915" s="100"/>
      <c r="F12915" s="100"/>
      <c r="H12915" s="102"/>
      <c r="I12915" s="103"/>
      <c r="J12915" s="102"/>
      <c r="L12915" s="100"/>
      <c r="M12915" s="100"/>
      <c r="N12915" s="100"/>
    </row>
    <row r="12916" spans="2:14">
      <c r="B12916" s="98"/>
      <c r="C12916" s="98"/>
      <c r="D12916" s="100"/>
      <c r="E12916" s="100"/>
      <c r="F12916" s="100"/>
      <c r="H12916" s="102"/>
      <c r="I12916" s="103"/>
      <c r="J12916" s="102"/>
      <c r="L12916" s="100"/>
      <c r="M12916" s="100"/>
      <c r="N12916" s="100"/>
    </row>
    <row r="12917" spans="2:14">
      <c r="B12917" s="98"/>
      <c r="C12917" s="98"/>
      <c r="D12917" s="100"/>
      <c r="E12917" s="100"/>
      <c r="F12917" s="100"/>
      <c r="H12917" s="102"/>
      <c r="I12917" s="103"/>
      <c r="J12917" s="102"/>
      <c r="L12917" s="100"/>
      <c r="M12917" s="100"/>
      <c r="N12917" s="100"/>
    </row>
    <row r="12918" spans="2:14">
      <c r="B12918" s="98"/>
      <c r="C12918" s="98"/>
      <c r="D12918" s="100"/>
      <c r="E12918" s="100"/>
      <c r="F12918" s="100"/>
      <c r="H12918" s="102"/>
      <c r="I12918" s="103"/>
      <c r="J12918" s="102"/>
      <c r="L12918" s="100"/>
      <c r="M12918" s="100"/>
      <c r="N12918" s="100"/>
    </row>
    <row r="12919" spans="2:14">
      <c r="B12919" s="98"/>
      <c r="C12919" s="98"/>
      <c r="D12919" s="100"/>
      <c r="E12919" s="100"/>
      <c r="F12919" s="100"/>
      <c r="H12919" s="102"/>
      <c r="I12919" s="103"/>
      <c r="J12919" s="102"/>
      <c r="L12919" s="100"/>
      <c r="M12919" s="100"/>
      <c r="N12919" s="100"/>
    </row>
    <row r="12920" spans="2:14">
      <c r="B12920" s="98"/>
      <c r="C12920" s="98"/>
      <c r="D12920" s="100"/>
      <c r="E12920" s="100"/>
      <c r="F12920" s="100"/>
      <c r="H12920" s="102"/>
      <c r="I12920" s="103"/>
      <c r="J12920" s="102"/>
      <c r="L12920" s="100"/>
      <c r="M12920" s="100"/>
      <c r="N12920" s="100"/>
    </row>
    <row r="12921" spans="2:14">
      <c r="B12921" s="98"/>
      <c r="C12921" s="98"/>
      <c r="D12921" s="100"/>
      <c r="E12921" s="100"/>
      <c r="F12921" s="100"/>
      <c r="H12921" s="102"/>
      <c r="I12921" s="103"/>
      <c r="J12921" s="102"/>
      <c r="L12921" s="100"/>
      <c r="M12921" s="100"/>
      <c r="N12921" s="100"/>
    </row>
    <row r="12922" spans="2:14">
      <c r="B12922" s="98"/>
      <c r="C12922" s="98"/>
      <c r="D12922" s="100"/>
      <c r="E12922" s="100"/>
      <c r="F12922" s="100"/>
      <c r="H12922" s="102"/>
      <c r="I12922" s="103"/>
      <c r="J12922" s="102"/>
      <c r="L12922" s="100"/>
      <c r="M12922" s="100"/>
      <c r="N12922" s="100"/>
    </row>
    <row r="12923" spans="2:14">
      <c r="B12923" s="98"/>
      <c r="C12923" s="98"/>
      <c r="D12923" s="100"/>
      <c r="E12923" s="100"/>
      <c r="F12923" s="100"/>
      <c r="H12923" s="102"/>
      <c r="I12923" s="103"/>
      <c r="J12923" s="102"/>
      <c r="L12923" s="100"/>
      <c r="M12923" s="100"/>
      <c r="N12923" s="100"/>
    </row>
    <row r="12924" spans="2:14">
      <c r="B12924" s="98"/>
      <c r="C12924" s="98"/>
      <c r="D12924" s="100"/>
      <c r="E12924" s="100"/>
      <c r="F12924" s="100"/>
      <c r="H12924" s="102"/>
      <c r="I12924" s="103"/>
      <c r="J12924" s="102"/>
      <c r="L12924" s="100"/>
      <c r="M12924" s="100"/>
      <c r="N12924" s="100"/>
    </row>
    <row r="12925" spans="2:14">
      <c r="B12925" s="98"/>
      <c r="C12925" s="98"/>
      <c r="D12925" s="100"/>
      <c r="E12925" s="100"/>
      <c r="F12925" s="100"/>
      <c r="H12925" s="102"/>
      <c r="I12925" s="103"/>
      <c r="J12925" s="102"/>
      <c r="L12925" s="100"/>
      <c r="M12925" s="100"/>
      <c r="N12925" s="100"/>
    </row>
    <row r="12926" spans="2:14">
      <c r="B12926" s="98"/>
      <c r="C12926" s="98"/>
      <c r="D12926" s="100"/>
      <c r="E12926" s="100"/>
      <c r="F12926" s="100"/>
      <c r="H12926" s="102"/>
      <c r="I12926" s="103"/>
      <c r="J12926" s="102"/>
      <c r="L12926" s="100"/>
      <c r="M12926" s="100"/>
      <c r="N12926" s="100"/>
    </row>
    <row r="12927" spans="2:14">
      <c r="B12927" s="98"/>
      <c r="C12927" s="98"/>
      <c r="D12927" s="100"/>
      <c r="E12927" s="100"/>
      <c r="F12927" s="100"/>
      <c r="H12927" s="102"/>
      <c r="I12927" s="103"/>
      <c r="J12927" s="102"/>
      <c r="L12927" s="100"/>
      <c r="M12927" s="100"/>
      <c r="N12927" s="100"/>
    </row>
    <row r="12928" spans="2:14">
      <c r="B12928" s="98"/>
      <c r="C12928" s="98"/>
      <c r="D12928" s="100"/>
      <c r="E12928" s="100"/>
      <c r="F12928" s="100"/>
      <c r="H12928" s="102"/>
      <c r="I12928" s="103"/>
      <c r="J12928" s="102"/>
      <c r="L12928" s="100"/>
      <c r="M12928" s="100"/>
      <c r="N12928" s="100"/>
    </row>
    <row r="12929" spans="2:14">
      <c r="B12929" s="98"/>
      <c r="C12929" s="98"/>
      <c r="D12929" s="100"/>
      <c r="E12929" s="100"/>
      <c r="F12929" s="100"/>
      <c r="H12929" s="102"/>
      <c r="I12929" s="103"/>
      <c r="J12929" s="102"/>
      <c r="L12929" s="100"/>
      <c r="M12929" s="100"/>
      <c r="N12929" s="100"/>
    </row>
    <row r="12930" spans="2:14">
      <c r="B12930" s="98"/>
      <c r="C12930" s="98"/>
      <c r="D12930" s="100"/>
      <c r="E12930" s="100"/>
      <c r="F12930" s="100"/>
      <c r="H12930" s="102"/>
      <c r="I12930" s="103"/>
      <c r="J12930" s="102"/>
      <c r="L12930" s="100"/>
      <c r="M12930" s="100"/>
      <c r="N12930" s="100"/>
    </row>
    <row r="12931" spans="2:14">
      <c r="B12931" s="98"/>
      <c r="C12931" s="98"/>
      <c r="D12931" s="100"/>
      <c r="E12931" s="100"/>
      <c r="F12931" s="100"/>
      <c r="H12931" s="102"/>
      <c r="I12931" s="103"/>
      <c r="J12931" s="102"/>
      <c r="L12931" s="100"/>
      <c r="M12931" s="100"/>
      <c r="N12931" s="100"/>
    </row>
    <row r="12932" spans="2:14">
      <c r="B12932" s="98"/>
      <c r="C12932" s="98"/>
      <c r="D12932" s="100"/>
      <c r="E12932" s="100"/>
      <c r="F12932" s="100"/>
      <c r="H12932" s="102"/>
      <c r="I12932" s="103"/>
      <c r="J12932" s="102"/>
      <c r="L12932" s="100"/>
      <c r="M12932" s="100"/>
      <c r="N12932" s="100"/>
    </row>
    <row r="12933" spans="2:14">
      <c r="B12933" s="98"/>
      <c r="C12933" s="98"/>
      <c r="D12933" s="100"/>
      <c r="E12933" s="100"/>
      <c r="F12933" s="100"/>
      <c r="H12933" s="102"/>
      <c r="I12933" s="103"/>
      <c r="J12933" s="102"/>
      <c r="L12933" s="100"/>
      <c r="M12933" s="100"/>
      <c r="N12933" s="100"/>
    </row>
    <row r="12934" spans="2:14">
      <c r="B12934" s="98"/>
      <c r="C12934" s="98"/>
      <c r="D12934" s="100"/>
      <c r="E12934" s="100"/>
      <c r="F12934" s="100"/>
      <c r="H12934" s="102"/>
      <c r="I12934" s="103"/>
      <c r="J12934" s="102"/>
      <c r="L12934" s="100"/>
      <c r="M12934" s="100"/>
      <c r="N12934" s="100"/>
    </row>
    <row r="12935" spans="2:14">
      <c r="B12935" s="98"/>
      <c r="C12935" s="98"/>
      <c r="D12935" s="100"/>
      <c r="E12935" s="100"/>
      <c r="F12935" s="100"/>
      <c r="H12935" s="102"/>
      <c r="I12935" s="103"/>
      <c r="J12935" s="102"/>
      <c r="L12935" s="100"/>
      <c r="M12935" s="100"/>
      <c r="N12935" s="100"/>
    </row>
    <row r="12936" spans="2:14">
      <c r="B12936" s="98"/>
      <c r="C12936" s="98"/>
      <c r="D12936" s="100"/>
      <c r="E12936" s="100"/>
      <c r="F12936" s="100"/>
      <c r="H12936" s="102"/>
      <c r="I12936" s="103"/>
      <c r="J12936" s="102"/>
      <c r="L12936" s="100"/>
      <c r="M12936" s="100"/>
      <c r="N12936" s="100"/>
    </row>
    <row r="12937" spans="2:14">
      <c r="B12937" s="98"/>
      <c r="C12937" s="98"/>
      <c r="D12937" s="100"/>
      <c r="E12937" s="100"/>
      <c r="F12937" s="100"/>
      <c r="H12937" s="102"/>
      <c r="I12937" s="103"/>
      <c r="J12937" s="102"/>
      <c r="L12937" s="100"/>
      <c r="M12937" s="100"/>
      <c r="N12937" s="100"/>
    </row>
    <row r="12938" spans="2:14">
      <c r="B12938" s="98"/>
      <c r="C12938" s="98"/>
      <c r="D12938" s="100"/>
      <c r="E12938" s="100"/>
      <c r="F12938" s="100"/>
      <c r="H12938" s="102"/>
      <c r="I12938" s="103"/>
      <c r="J12938" s="102"/>
      <c r="L12938" s="100"/>
      <c r="M12938" s="100"/>
      <c r="N12938" s="100"/>
    </row>
    <row r="12939" spans="2:14">
      <c r="B12939" s="98"/>
      <c r="C12939" s="98"/>
      <c r="D12939" s="100"/>
      <c r="E12939" s="100"/>
      <c r="F12939" s="100"/>
      <c r="H12939" s="102"/>
      <c r="I12939" s="103"/>
      <c r="J12939" s="102"/>
      <c r="L12939" s="100"/>
      <c r="M12939" s="100"/>
      <c r="N12939" s="100"/>
    </row>
    <row r="12940" spans="2:14">
      <c r="B12940" s="98"/>
      <c r="C12940" s="98"/>
      <c r="D12940" s="100"/>
      <c r="E12940" s="100"/>
      <c r="F12940" s="100"/>
      <c r="H12940" s="102"/>
      <c r="I12940" s="103"/>
      <c r="J12940" s="102"/>
      <c r="L12940" s="100"/>
      <c r="M12940" s="100"/>
      <c r="N12940" s="100"/>
    </row>
    <row r="12941" spans="2:14">
      <c r="B12941" s="98"/>
      <c r="C12941" s="98"/>
      <c r="D12941" s="100"/>
      <c r="E12941" s="100"/>
      <c r="F12941" s="100"/>
      <c r="H12941" s="102"/>
      <c r="I12941" s="103"/>
      <c r="J12941" s="102"/>
      <c r="L12941" s="100"/>
      <c r="M12941" s="100"/>
      <c r="N12941" s="100"/>
    </row>
    <row r="12942" spans="2:14">
      <c r="B12942" s="98"/>
      <c r="C12942" s="98"/>
      <c r="D12942" s="100"/>
      <c r="E12942" s="100"/>
      <c r="F12942" s="100"/>
      <c r="H12942" s="102"/>
      <c r="I12942" s="103"/>
      <c r="J12942" s="102"/>
      <c r="L12942" s="100"/>
      <c r="M12942" s="100"/>
      <c r="N12942" s="100"/>
    </row>
    <row r="12943" spans="2:14">
      <c r="B12943" s="98"/>
      <c r="C12943" s="98"/>
      <c r="D12943" s="100"/>
      <c r="E12943" s="100"/>
      <c r="F12943" s="100"/>
      <c r="H12943" s="102"/>
      <c r="I12943" s="103"/>
      <c r="J12943" s="102"/>
      <c r="L12943" s="100"/>
      <c r="M12943" s="100"/>
      <c r="N12943" s="100"/>
    </row>
    <row r="12944" spans="2:14">
      <c r="B12944" s="98"/>
      <c r="C12944" s="98"/>
      <c r="D12944" s="100"/>
      <c r="E12944" s="100"/>
      <c r="F12944" s="100"/>
      <c r="H12944" s="102"/>
      <c r="I12944" s="103"/>
      <c r="J12944" s="102"/>
      <c r="L12944" s="100"/>
      <c r="M12944" s="100"/>
      <c r="N12944" s="100"/>
    </row>
    <row r="12945" spans="2:14">
      <c r="B12945" s="98"/>
      <c r="C12945" s="98"/>
      <c r="D12945" s="100"/>
      <c r="E12945" s="100"/>
      <c r="F12945" s="100"/>
      <c r="H12945" s="102"/>
      <c r="I12945" s="103"/>
      <c r="J12945" s="102"/>
      <c r="L12945" s="100"/>
      <c r="M12945" s="100"/>
      <c r="N12945" s="100"/>
    </row>
    <row r="12946" spans="2:14">
      <c r="B12946" s="98"/>
      <c r="C12946" s="98"/>
      <c r="D12946" s="100"/>
      <c r="E12946" s="100"/>
      <c r="F12946" s="100"/>
      <c r="H12946" s="102"/>
      <c r="I12946" s="103"/>
      <c r="J12946" s="102"/>
      <c r="L12946" s="100"/>
      <c r="M12946" s="100"/>
      <c r="N12946" s="100"/>
    </row>
    <row r="12947" spans="2:14">
      <c r="B12947" s="98"/>
      <c r="C12947" s="98"/>
      <c r="D12947" s="100"/>
      <c r="E12947" s="100"/>
      <c r="F12947" s="100"/>
      <c r="H12947" s="102"/>
      <c r="I12947" s="103"/>
      <c r="J12947" s="102"/>
      <c r="L12947" s="100"/>
      <c r="M12947" s="100"/>
      <c r="N12947" s="100"/>
    </row>
    <row r="12948" spans="2:14">
      <c r="B12948" s="98"/>
      <c r="C12948" s="98"/>
      <c r="D12948" s="100"/>
      <c r="E12948" s="100"/>
      <c r="F12948" s="100"/>
      <c r="H12948" s="102"/>
      <c r="I12948" s="103"/>
      <c r="J12948" s="102"/>
      <c r="L12948" s="100"/>
      <c r="M12948" s="100"/>
      <c r="N12948" s="100"/>
    </row>
    <row r="12949" spans="2:14">
      <c r="B12949" s="98"/>
      <c r="C12949" s="98"/>
      <c r="D12949" s="100"/>
      <c r="E12949" s="100"/>
      <c r="F12949" s="100"/>
      <c r="H12949" s="102"/>
      <c r="I12949" s="103"/>
      <c r="J12949" s="102"/>
      <c r="L12949" s="100"/>
      <c r="M12949" s="100"/>
      <c r="N12949" s="100"/>
    </row>
    <row r="12950" spans="2:14">
      <c r="B12950" s="98"/>
      <c r="C12950" s="98"/>
      <c r="D12950" s="100"/>
      <c r="E12950" s="100"/>
      <c r="F12950" s="100"/>
      <c r="H12950" s="102"/>
      <c r="I12950" s="103"/>
      <c r="J12950" s="102"/>
      <c r="L12950" s="100"/>
      <c r="M12950" s="100"/>
      <c r="N12950" s="100"/>
    </row>
    <row r="12951" spans="2:14">
      <c r="B12951" s="98"/>
      <c r="C12951" s="98"/>
      <c r="D12951" s="100"/>
      <c r="E12951" s="100"/>
      <c r="F12951" s="100"/>
      <c r="H12951" s="102"/>
      <c r="I12951" s="103"/>
      <c r="J12951" s="102"/>
      <c r="L12951" s="100"/>
      <c r="M12951" s="100"/>
      <c r="N12951" s="100"/>
    </row>
    <row r="12952" spans="2:14">
      <c r="B12952" s="98"/>
      <c r="C12952" s="98"/>
      <c r="D12952" s="100"/>
      <c r="E12952" s="100"/>
      <c r="F12952" s="100"/>
      <c r="H12952" s="102"/>
      <c r="I12952" s="103"/>
      <c r="J12952" s="102"/>
      <c r="L12952" s="100"/>
      <c r="M12952" s="100"/>
      <c r="N12952" s="100"/>
    </row>
    <row r="12953" spans="2:14">
      <c r="B12953" s="98"/>
      <c r="C12953" s="98"/>
      <c r="D12953" s="100"/>
      <c r="E12953" s="100"/>
      <c r="F12953" s="100"/>
      <c r="H12953" s="102"/>
      <c r="I12953" s="103"/>
      <c r="J12953" s="102"/>
      <c r="L12953" s="100"/>
      <c r="M12953" s="100"/>
      <c r="N12953" s="100"/>
    </row>
    <row r="12954" spans="2:14">
      <c r="B12954" s="98"/>
      <c r="C12954" s="98"/>
      <c r="D12954" s="100"/>
      <c r="E12954" s="100"/>
      <c r="F12954" s="100"/>
      <c r="H12954" s="102"/>
      <c r="I12954" s="103"/>
      <c r="J12954" s="102"/>
      <c r="L12954" s="100"/>
      <c r="M12954" s="100"/>
      <c r="N12954" s="100"/>
    </row>
    <row r="12955" spans="2:14">
      <c r="B12955" s="98"/>
      <c r="C12955" s="98"/>
      <c r="D12955" s="100"/>
      <c r="E12955" s="100"/>
      <c r="F12955" s="100"/>
      <c r="H12955" s="102"/>
      <c r="I12955" s="103"/>
      <c r="J12955" s="102"/>
      <c r="L12955" s="100"/>
      <c r="M12955" s="100"/>
      <c r="N12955" s="100"/>
    </row>
    <row r="12956" spans="2:14">
      <c r="B12956" s="98"/>
      <c r="C12956" s="98"/>
      <c r="D12956" s="100"/>
      <c r="E12956" s="100"/>
      <c r="F12956" s="100"/>
      <c r="H12956" s="102"/>
      <c r="I12956" s="103"/>
      <c r="J12956" s="102"/>
      <c r="L12956" s="100"/>
      <c r="M12956" s="100"/>
      <c r="N12956" s="100"/>
    </row>
    <row r="12957" spans="2:14">
      <c r="B12957" s="98"/>
      <c r="C12957" s="98"/>
      <c r="D12957" s="100"/>
      <c r="E12957" s="100"/>
      <c r="F12957" s="100"/>
      <c r="H12957" s="102"/>
      <c r="I12957" s="103"/>
      <c r="J12957" s="102"/>
      <c r="L12957" s="100"/>
      <c r="M12957" s="100"/>
      <c r="N12957" s="100"/>
    </row>
    <row r="12958" spans="2:14">
      <c r="B12958" s="98"/>
      <c r="C12958" s="98"/>
      <c r="D12958" s="100"/>
      <c r="E12958" s="100"/>
      <c r="F12958" s="100"/>
      <c r="H12958" s="102"/>
      <c r="I12958" s="103"/>
      <c r="J12958" s="102"/>
      <c r="L12958" s="100"/>
      <c r="M12958" s="100"/>
      <c r="N12958" s="100"/>
    </row>
    <row r="12959" spans="2:14">
      <c r="B12959" s="98"/>
      <c r="C12959" s="98"/>
      <c r="D12959" s="100"/>
      <c r="E12959" s="100"/>
      <c r="F12959" s="100"/>
      <c r="H12959" s="102"/>
      <c r="I12959" s="103"/>
      <c r="J12959" s="102"/>
      <c r="L12959" s="100"/>
      <c r="M12959" s="100"/>
      <c r="N12959" s="100"/>
    </row>
    <row r="12960" spans="2:14">
      <c r="B12960" s="98"/>
      <c r="C12960" s="98"/>
      <c r="D12960" s="100"/>
      <c r="E12960" s="100"/>
      <c r="F12960" s="100"/>
      <c r="H12960" s="102"/>
      <c r="I12960" s="103"/>
      <c r="J12960" s="102"/>
      <c r="L12960" s="100"/>
      <c r="M12960" s="100"/>
      <c r="N12960" s="100"/>
    </row>
    <row r="12961" spans="2:14">
      <c r="B12961" s="98"/>
      <c r="C12961" s="98"/>
      <c r="D12961" s="100"/>
      <c r="E12961" s="100"/>
      <c r="F12961" s="100"/>
      <c r="H12961" s="102"/>
      <c r="I12961" s="103"/>
      <c r="J12961" s="102"/>
      <c r="L12961" s="100"/>
      <c r="M12961" s="100"/>
      <c r="N12961" s="100"/>
    </row>
    <row r="12962" spans="2:14">
      <c r="B12962" s="98"/>
      <c r="C12962" s="98"/>
      <c r="D12962" s="100"/>
      <c r="E12962" s="100"/>
      <c r="F12962" s="100"/>
      <c r="H12962" s="102"/>
      <c r="I12962" s="103"/>
      <c r="J12962" s="102"/>
      <c r="L12962" s="100"/>
      <c r="M12962" s="100"/>
      <c r="N12962" s="100"/>
    </row>
    <row r="12963" spans="2:14">
      <c r="B12963" s="98"/>
      <c r="C12963" s="98"/>
      <c r="D12963" s="100"/>
      <c r="E12963" s="100"/>
      <c r="F12963" s="100"/>
      <c r="H12963" s="102"/>
      <c r="I12963" s="103"/>
      <c r="J12963" s="102"/>
      <c r="L12963" s="100"/>
      <c r="M12963" s="100"/>
      <c r="N12963" s="100"/>
    </row>
    <row r="12964" spans="2:14">
      <c r="B12964" s="98"/>
      <c r="C12964" s="98"/>
      <c r="D12964" s="100"/>
      <c r="E12964" s="100"/>
      <c r="F12964" s="100"/>
      <c r="H12964" s="102"/>
      <c r="I12964" s="103"/>
      <c r="J12964" s="102"/>
      <c r="L12964" s="100"/>
      <c r="M12964" s="100"/>
      <c r="N12964" s="100"/>
    </row>
    <row r="12965" spans="2:14">
      <c r="B12965" s="98"/>
      <c r="C12965" s="98"/>
      <c r="D12965" s="100"/>
      <c r="E12965" s="100"/>
      <c r="F12965" s="100"/>
      <c r="H12965" s="102"/>
      <c r="I12965" s="103"/>
      <c r="J12965" s="102"/>
      <c r="L12965" s="100"/>
      <c r="M12965" s="100"/>
      <c r="N12965" s="100"/>
    </row>
    <row r="12966" spans="2:14">
      <c r="B12966" s="98"/>
      <c r="C12966" s="98"/>
      <c r="D12966" s="100"/>
      <c r="E12966" s="100"/>
      <c r="F12966" s="100"/>
      <c r="H12966" s="102"/>
      <c r="I12966" s="103"/>
      <c r="J12966" s="102"/>
      <c r="L12966" s="100"/>
      <c r="M12966" s="100"/>
      <c r="N12966" s="100"/>
    </row>
    <row r="12967" spans="2:14">
      <c r="B12967" s="98"/>
      <c r="C12967" s="98"/>
      <c r="D12967" s="100"/>
      <c r="E12967" s="100"/>
      <c r="F12967" s="100"/>
      <c r="H12967" s="102"/>
      <c r="I12967" s="103"/>
      <c r="J12967" s="102"/>
      <c r="L12967" s="100"/>
      <c r="M12967" s="100"/>
      <c r="N12967" s="100"/>
    </row>
    <row r="12968" spans="2:14">
      <c r="B12968" s="98"/>
      <c r="C12968" s="98"/>
      <c r="D12968" s="100"/>
      <c r="E12968" s="100"/>
      <c r="F12968" s="100"/>
      <c r="H12968" s="102"/>
      <c r="I12968" s="103"/>
      <c r="J12968" s="102"/>
      <c r="L12968" s="100"/>
      <c r="M12968" s="100"/>
      <c r="N12968" s="100"/>
    </row>
    <row r="12969" spans="2:14">
      <c r="B12969" s="98"/>
      <c r="C12969" s="98"/>
      <c r="D12969" s="100"/>
      <c r="E12969" s="100"/>
      <c r="F12969" s="100"/>
      <c r="H12969" s="102"/>
      <c r="I12969" s="103"/>
      <c r="J12969" s="102"/>
      <c r="L12969" s="100"/>
      <c r="M12969" s="100"/>
      <c r="N12969" s="100"/>
    </row>
    <row r="12970" spans="2:14">
      <c r="B12970" s="98"/>
      <c r="C12970" s="98"/>
      <c r="D12970" s="100"/>
      <c r="E12970" s="100"/>
      <c r="F12970" s="100"/>
      <c r="H12970" s="102"/>
      <c r="I12970" s="103"/>
      <c r="J12970" s="102"/>
      <c r="L12970" s="100"/>
      <c r="M12970" s="100"/>
      <c r="N12970" s="100"/>
    </row>
    <row r="12971" spans="2:14">
      <c r="B12971" s="98"/>
      <c r="C12971" s="98"/>
      <c r="D12971" s="100"/>
      <c r="E12971" s="100"/>
      <c r="F12971" s="100"/>
      <c r="H12971" s="102"/>
      <c r="I12971" s="103"/>
      <c r="J12971" s="102"/>
      <c r="L12971" s="100"/>
      <c r="M12971" s="100"/>
      <c r="N12971" s="100"/>
    </row>
    <row r="12972" spans="2:14">
      <c r="B12972" s="98"/>
      <c r="C12972" s="98"/>
      <c r="D12972" s="100"/>
      <c r="E12972" s="100"/>
      <c r="F12972" s="100"/>
      <c r="H12972" s="102"/>
      <c r="I12972" s="103"/>
      <c r="J12972" s="102"/>
      <c r="L12972" s="100"/>
      <c r="M12972" s="100"/>
      <c r="N12972" s="100"/>
    </row>
    <row r="12973" spans="2:14">
      <c r="B12973" s="98"/>
      <c r="C12973" s="98"/>
      <c r="D12973" s="100"/>
      <c r="E12973" s="100"/>
      <c r="F12973" s="100"/>
      <c r="H12973" s="102"/>
      <c r="I12973" s="103"/>
      <c r="J12973" s="102"/>
      <c r="L12973" s="100"/>
      <c r="M12973" s="100"/>
      <c r="N12973" s="100"/>
    </row>
    <row r="12974" spans="2:14">
      <c r="B12974" s="98"/>
      <c r="C12974" s="98"/>
      <c r="D12974" s="100"/>
      <c r="E12974" s="100"/>
      <c r="F12974" s="100"/>
      <c r="H12974" s="102"/>
      <c r="I12974" s="103"/>
      <c r="J12974" s="102"/>
      <c r="L12974" s="100"/>
      <c r="M12974" s="100"/>
      <c r="N12974" s="100"/>
    </row>
    <row r="12975" spans="2:14">
      <c r="B12975" s="98"/>
      <c r="C12975" s="98"/>
      <c r="D12975" s="100"/>
      <c r="E12975" s="100"/>
      <c r="F12975" s="100"/>
      <c r="H12975" s="102"/>
      <c r="I12975" s="103"/>
      <c r="J12975" s="102"/>
      <c r="L12975" s="100"/>
      <c r="M12975" s="100"/>
      <c r="N12975" s="100"/>
    </row>
    <row r="12976" spans="2:14">
      <c r="B12976" s="98"/>
      <c r="C12976" s="98"/>
      <c r="D12976" s="100"/>
      <c r="E12976" s="100"/>
      <c r="F12976" s="100"/>
      <c r="H12976" s="102"/>
      <c r="I12976" s="103"/>
      <c r="J12976" s="102"/>
      <c r="L12976" s="100"/>
      <c r="M12976" s="100"/>
      <c r="N12976" s="100"/>
    </row>
    <row r="12977" spans="2:14">
      <c r="B12977" s="98"/>
      <c r="C12977" s="98"/>
      <c r="D12977" s="100"/>
      <c r="E12977" s="100"/>
      <c r="F12977" s="100"/>
      <c r="H12977" s="102"/>
      <c r="I12977" s="103"/>
      <c r="J12977" s="102"/>
      <c r="L12977" s="100"/>
      <c r="M12977" s="100"/>
      <c r="N12977" s="100"/>
    </row>
    <row r="12978" spans="2:14">
      <c r="B12978" s="98"/>
      <c r="C12978" s="98"/>
      <c r="D12978" s="100"/>
      <c r="E12978" s="100"/>
      <c r="F12978" s="100"/>
      <c r="H12978" s="102"/>
      <c r="I12978" s="103"/>
      <c r="J12978" s="102"/>
      <c r="L12978" s="100"/>
      <c r="M12978" s="100"/>
      <c r="N12978" s="100"/>
    </row>
    <row r="12979" spans="2:14">
      <c r="B12979" s="98"/>
      <c r="C12979" s="98"/>
      <c r="D12979" s="100"/>
      <c r="E12979" s="100"/>
      <c r="F12979" s="100"/>
      <c r="H12979" s="102"/>
      <c r="I12979" s="103"/>
      <c r="J12979" s="102"/>
      <c r="L12979" s="100"/>
      <c r="M12979" s="100"/>
      <c r="N12979" s="100"/>
    </row>
    <row r="12980" spans="2:14">
      <c r="B12980" s="98"/>
      <c r="C12980" s="98"/>
      <c r="D12980" s="100"/>
      <c r="E12980" s="100"/>
      <c r="F12980" s="100"/>
      <c r="H12980" s="102"/>
      <c r="I12980" s="103"/>
      <c r="J12980" s="102"/>
      <c r="L12980" s="100"/>
      <c r="M12980" s="100"/>
      <c r="N12980" s="100"/>
    </row>
    <row r="12981" spans="2:14">
      <c r="B12981" s="98"/>
      <c r="C12981" s="98"/>
      <c r="D12981" s="100"/>
      <c r="E12981" s="100"/>
      <c r="F12981" s="100"/>
      <c r="H12981" s="102"/>
      <c r="I12981" s="103"/>
      <c r="J12981" s="102"/>
      <c r="L12981" s="100"/>
      <c r="M12981" s="100"/>
      <c r="N12981" s="100"/>
    </row>
    <row r="12982" spans="2:14">
      <c r="B12982" s="98"/>
      <c r="C12982" s="98"/>
      <c r="D12982" s="100"/>
      <c r="E12982" s="100"/>
      <c r="F12982" s="100"/>
      <c r="H12982" s="102"/>
      <c r="I12982" s="103"/>
      <c r="J12982" s="102"/>
      <c r="L12982" s="100"/>
      <c r="M12982" s="100"/>
      <c r="N12982" s="100"/>
    </row>
    <row r="12983" spans="2:14">
      <c r="B12983" s="98"/>
      <c r="C12983" s="98"/>
      <c r="D12983" s="100"/>
      <c r="E12983" s="100"/>
      <c r="F12983" s="100"/>
      <c r="H12983" s="102"/>
      <c r="I12983" s="103"/>
      <c r="J12983" s="102"/>
      <c r="L12983" s="100"/>
      <c r="M12983" s="100"/>
      <c r="N12983" s="100"/>
    </row>
    <row r="12984" spans="2:14">
      <c r="B12984" s="98"/>
      <c r="C12984" s="98"/>
      <c r="D12984" s="100"/>
      <c r="E12984" s="100"/>
      <c r="F12984" s="100"/>
      <c r="H12984" s="102"/>
      <c r="I12984" s="103"/>
      <c r="J12984" s="102"/>
      <c r="L12984" s="100"/>
      <c r="M12984" s="100"/>
      <c r="N12984" s="100"/>
    </row>
    <row r="12985" spans="2:14">
      <c r="B12985" s="98"/>
      <c r="C12985" s="98"/>
      <c r="D12985" s="100"/>
      <c r="E12985" s="100"/>
      <c r="F12985" s="100"/>
      <c r="H12985" s="102"/>
      <c r="I12985" s="103"/>
      <c r="J12985" s="102"/>
      <c r="L12985" s="100"/>
      <c r="M12985" s="100"/>
      <c r="N12985" s="100"/>
    </row>
    <row r="12986" spans="2:14">
      <c r="B12986" s="98"/>
      <c r="C12986" s="98"/>
      <c r="D12986" s="100"/>
      <c r="E12986" s="100"/>
      <c r="F12986" s="100"/>
      <c r="H12986" s="102"/>
      <c r="I12986" s="103"/>
      <c r="J12986" s="102"/>
      <c r="L12986" s="100"/>
      <c r="M12986" s="100"/>
      <c r="N12986" s="100"/>
    </row>
    <row r="12987" spans="2:14">
      <c r="B12987" s="98"/>
      <c r="C12987" s="98"/>
      <c r="D12987" s="100"/>
      <c r="E12987" s="100"/>
      <c r="F12987" s="100"/>
      <c r="H12987" s="102"/>
      <c r="I12987" s="103"/>
      <c r="J12987" s="102"/>
      <c r="L12987" s="100"/>
      <c r="M12987" s="100"/>
      <c r="N12987" s="100"/>
    </row>
    <row r="12988" spans="2:14">
      <c r="B12988" s="98"/>
      <c r="C12988" s="98"/>
      <c r="D12988" s="100"/>
      <c r="E12988" s="100"/>
      <c r="F12988" s="100"/>
      <c r="H12988" s="102"/>
      <c r="I12988" s="103"/>
      <c r="J12988" s="102"/>
      <c r="L12988" s="100"/>
      <c r="M12988" s="100"/>
      <c r="N12988" s="100"/>
    </row>
    <row r="12989" spans="2:14">
      <c r="B12989" s="98"/>
      <c r="C12989" s="98"/>
      <c r="D12989" s="100"/>
      <c r="E12989" s="100"/>
      <c r="F12989" s="100"/>
      <c r="H12989" s="102"/>
      <c r="I12989" s="103"/>
      <c r="J12989" s="102"/>
      <c r="L12989" s="100"/>
      <c r="M12989" s="100"/>
      <c r="N12989" s="100"/>
    </row>
    <row r="12990" spans="2:14">
      <c r="B12990" s="98"/>
      <c r="C12990" s="98"/>
      <c r="D12990" s="100"/>
      <c r="E12990" s="100"/>
      <c r="F12990" s="100"/>
      <c r="H12990" s="102"/>
      <c r="I12990" s="103"/>
      <c r="J12990" s="102"/>
      <c r="L12990" s="100"/>
      <c r="M12990" s="100"/>
      <c r="N12990" s="100"/>
    </row>
    <row r="12991" spans="2:14">
      <c r="B12991" s="98"/>
      <c r="C12991" s="98"/>
      <c r="D12991" s="100"/>
      <c r="E12991" s="100"/>
      <c r="F12991" s="100"/>
      <c r="H12991" s="102"/>
      <c r="I12991" s="103"/>
      <c r="J12991" s="102"/>
      <c r="L12991" s="100"/>
      <c r="M12991" s="100"/>
      <c r="N12991" s="100"/>
    </row>
    <row r="12992" spans="2:14">
      <c r="B12992" s="98"/>
      <c r="C12992" s="98"/>
      <c r="D12992" s="100"/>
      <c r="E12992" s="100"/>
      <c r="F12992" s="100"/>
      <c r="H12992" s="102"/>
      <c r="I12992" s="103"/>
      <c r="J12992" s="102"/>
      <c r="L12992" s="100"/>
      <c r="M12992" s="100"/>
      <c r="N12992" s="100"/>
    </row>
    <row r="12993" spans="2:14">
      <c r="B12993" s="98"/>
      <c r="C12993" s="98"/>
      <c r="D12993" s="100"/>
      <c r="E12993" s="100"/>
      <c r="F12993" s="100"/>
      <c r="H12993" s="102"/>
      <c r="I12993" s="103"/>
      <c r="J12993" s="102"/>
      <c r="L12993" s="100"/>
      <c r="M12993" s="100"/>
      <c r="N12993" s="100"/>
    </row>
    <row r="12994" spans="2:14">
      <c r="B12994" s="98"/>
      <c r="C12994" s="98"/>
      <c r="D12994" s="100"/>
      <c r="E12994" s="100"/>
      <c r="F12994" s="100"/>
      <c r="H12994" s="102"/>
      <c r="I12994" s="103"/>
      <c r="J12994" s="102"/>
      <c r="L12994" s="100"/>
      <c r="M12994" s="100"/>
      <c r="N12994" s="100"/>
    </row>
    <row r="12995" spans="2:14">
      <c r="B12995" s="98"/>
      <c r="C12995" s="98"/>
      <c r="D12995" s="100"/>
      <c r="E12995" s="100"/>
      <c r="F12995" s="100"/>
      <c r="H12995" s="102"/>
      <c r="I12995" s="103"/>
      <c r="J12995" s="102"/>
      <c r="L12995" s="100"/>
      <c r="M12995" s="100"/>
      <c r="N12995" s="100"/>
    </row>
    <row r="12996" spans="2:14">
      <c r="B12996" s="98"/>
      <c r="C12996" s="98"/>
      <c r="D12996" s="100"/>
      <c r="E12996" s="100"/>
      <c r="F12996" s="100"/>
      <c r="H12996" s="102"/>
      <c r="I12996" s="103"/>
      <c r="J12996" s="102"/>
      <c r="L12996" s="100"/>
      <c r="M12996" s="100"/>
      <c r="N12996" s="100"/>
    </row>
    <row r="12997" spans="2:14">
      <c r="B12997" s="98"/>
      <c r="C12997" s="98"/>
      <c r="D12997" s="100"/>
      <c r="E12997" s="100"/>
      <c r="F12997" s="100"/>
      <c r="H12997" s="102"/>
      <c r="I12997" s="103"/>
      <c r="J12997" s="102"/>
      <c r="L12997" s="100"/>
      <c r="M12997" s="100"/>
      <c r="N12997" s="100"/>
    </row>
    <row r="12998" spans="2:14">
      <c r="B12998" s="98"/>
      <c r="C12998" s="98"/>
      <c r="D12998" s="100"/>
      <c r="E12998" s="100"/>
      <c r="F12998" s="100"/>
      <c r="H12998" s="102"/>
      <c r="I12998" s="103"/>
      <c r="J12998" s="102"/>
      <c r="L12998" s="100"/>
      <c r="M12998" s="100"/>
      <c r="N12998" s="100"/>
    </row>
    <row r="12999" spans="2:14">
      <c r="B12999" s="98"/>
      <c r="C12999" s="98"/>
      <c r="D12999" s="100"/>
      <c r="E12999" s="100"/>
      <c r="F12999" s="100"/>
      <c r="H12999" s="102"/>
      <c r="I12999" s="103"/>
      <c r="J12999" s="102"/>
      <c r="L12999" s="100"/>
      <c r="M12999" s="100"/>
      <c r="N12999" s="100"/>
    </row>
    <row r="13000" spans="2:14">
      <c r="B13000" s="98"/>
      <c r="C13000" s="98"/>
      <c r="D13000" s="100"/>
      <c r="E13000" s="100"/>
      <c r="F13000" s="100"/>
      <c r="H13000" s="102"/>
      <c r="I13000" s="103"/>
      <c r="J13000" s="102"/>
      <c r="L13000" s="100"/>
      <c r="M13000" s="100"/>
      <c r="N13000" s="100"/>
    </row>
    <row r="13001" spans="2:14">
      <c r="B13001" s="98"/>
      <c r="C13001" s="98"/>
      <c r="D13001" s="100"/>
      <c r="E13001" s="100"/>
      <c r="F13001" s="100"/>
      <c r="H13001" s="102"/>
      <c r="I13001" s="103"/>
      <c r="J13001" s="102"/>
      <c r="L13001" s="100"/>
      <c r="M13001" s="100"/>
      <c r="N13001" s="100"/>
    </row>
    <row r="13002" spans="2:14">
      <c r="B13002" s="98"/>
      <c r="C13002" s="98"/>
      <c r="D13002" s="100"/>
      <c r="E13002" s="100"/>
      <c r="F13002" s="100"/>
      <c r="H13002" s="102"/>
      <c r="I13002" s="103"/>
      <c r="J13002" s="102"/>
      <c r="L13002" s="100"/>
      <c r="M13002" s="100"/>
      <c r="N13002" s="100"/>
    </row>
    <row r="13003" spans="2:14">
      <c r="B13003" s="98"/>
      <c r="C13003" s="98"/>
      <c r="D13003" s="100"/>
      <c r="E13003" s="100"/>
      <c r="F13003" s="100"/>
      <c r="H13003" s="102"/>
      <c r="I13003" s="103"/>
      <c r="J13003" s="102"/>
      <c r="L13003" s="100"/>
      <c r="M13003" s="100"/>
      <c r="N13003" s="100"/>
    </row>
    <row r="13004" spans="2:14">
      <c r="B13004" s="98"/>
      <c r="C13004" s="98"/>
      <c r="D13004" s="100"/>
      <c r="E13004" s="100"/>
      <c r="F13004" s="100"/>
      <c r="H13004" s="102"/>
      <c r="I13004" s="103"/>
      <c r="J13004" s="102"/>
      <c r="L13004" s="100"/>
      <c r="M13004" s="100"/>
      <c r="N13004" s="100"/>
    </row>
    <row r="13005" spans="2:14">
      <c r="B13005" s="98"/>
      <c r="C13005" s="98"/>
      <c r="D13005" s="100"/>
      <c r="E13005" s="100"/>
      <c r="F13005" s="100"/>
      <c r="H13005" s="102"/>
      <c r="I13005" s="103"/>
      <c r="J13005" s="102"/>
      <c r="L13005" s="100"/>
      <c r="M13005" s="100"/>
      <c r="N13005" s="100"/>
    </row>
    <row r="13006" spans="2:14">
      <c r="B13006" s="98"/>
      <c r="C13006" s="98"/>
      <c r="D13006" s="100"/>
      <c r="E13006" s="100"/>
      <c r="F13006" s="100"/>
      <c r="H13006" s="102"/>
      <c r="I13006" s="103"/>
      <c r="J13006" s="102"/>
      <c r="L13006" s="100"/>
      <c r="M13006" s="100"/>
      <c r="N13006" s="100"/>
    </row>
    <row r="13007" spans="2:14">
      <c r="B13007" s="98"/>
      <c r="C13007" s="98"/>
      <c r="D13007" s="100"/>
      <c r="E13007" s="100"/>
      <c r="F13007" s="100"/>
      <c r="H13007" s="102"/>
      <c r="I13007" s="103"/>
      <c r="J13007" s="102"/>
      <c r="L13007" s="100"/>
      <c r="M13007" s="100"/>
      <c r="N13007" s="100"/>
    </row>
    <row r="13008" spans="2:14">
      <c r="B13008" s="98"/>
      <c r="C13008" s="98"/>
      <c r="D13008" s="100"/>
      <c r="E13008" s="100"/>
      <c r="F13008" s="100"/>
      <c r="H13008" s="102"/>
      <c r="I13008" s="103"/>
      <c r="J13008" s="102"/>
      <c r="L13008" s="100"/>
      <c r="M13008" s="100"/>
      <c r="N13008" s="100"/>
    </row>
    <row r="13009" spans="2:14">
      <c r="B13009" s="98"/>
      <c r="C13009" s="98"/>
      <c r="D13009" s="100"/>
      <c r="E13009" s="100"/>
      <c r="F13009" s="100"/>
      <c r="H13009" s="102"/>
      <c r="I13009" s="103"/>
      <c r="J13009" s="102"/>
      <c r="L13009" s="100"/>
      <c r="M13009" s="100"/>
      <c r="N13009" s="100"/>
    </row>
    <row r="13010" spans="2:14">
      <c r="B13010" s="98"/>
      <c r="C13010" s="98"/>
      <c r="D13010" s="100"/>
      <c r="E13010" s="100"/>
      <c r="F13010" s="100"/>
      <c r="H13010" s="102"/>
      <c r="I13010" s="103"/>
      <c r="J13010" s="102"/>
      <c r="L13010" s="100"/>
      <c r="M13010" s="100"/>
      <c r="N13010" s="100"/>
    </row>
    <row r="13011" spans="2:14">
      <c r="B13011" s="98"/>
      <c r="C13011" s="98"/>
      <c r="D13011" s="100"/>
      <c r="E13011" s="100"/>
      <c r="F13011" s="100"/>
      <c r="H13011" s="102"/>
      <c r="I13011" s="103"/>
      <c r="J13011" s="102"/>
      <c r="L13011" s="100"/>
      <c r="M13011" s="100"/>
      <c r="N13011" s="100"/>
    </row>
    <row r="13012" spans="2:14">
      <c r="B13012" s="98"/>
      <c r="C13012" s="98"/>
      <c r="D13012" s="100"/>
      <c r="E13012" s="100"/>
      <c r="F13012" s="100"/>
      <c r="H13012" s="102"/>
      <c r="I13012" s="103"/>
      <c r="J13012" s="102"/>
      <c r="L13012" s="100"/>
      <c r="M13012" s="100"/>
      <c r="N13012" s="100"/>
    </row>
    <row r="13013" spans="2:14">
      <c r="B13013" s="98"/>
      <c r="C13013" s="98"/>
      <c r="D13013" s="100"/>
      <c r="E13013" s="100"/>
      <c r="F13013" s="100"/>
      <c r="H13013" s="102"/>
      <c r="I13013" s="103"/>
      <c r="J13013" s="102"/>
      <c r="L13013" s="100"/>
      <c r="M13013" s="100"/>
      <c r="N13013" s="100"/>
    </row>
    <row r="13014" spans="2:14">
      <c r="B13014" s="98"/>
      <c r="C13014" s="98"/>
      <c r="D13014" s="100"/>
      <c r="E13014" s="100"/>
      <c r="F13014" s="100"/>
      <c r="H13014" s="102"/>
      <c r="I13014" s="103"/>
      <c r="J13014" s="102"/>
      <c r="L13014" s="100"/>
      <c r="M13014" s="100"/>
      <c r="N13014" s="100"/>
    </row>
    <row r="13015" spans="2:14">
      <c r="B13015" s="98"/>
      <c r="C13015" s="98"/>
      <c r="D13015" s="100"/>
      <c r="E13015" s="100"/>
      <c r="F13015" s="100"/>
      <c r="H13015" s="102"/>
      <c r="I13015" s="103"/>
      <c r="J13015" s="102"/>
      <c r="L13015" s="100"/>
      <c r="M13015" s="100"/>
      <c r="N13015" s="100"/>
    </row>
    <row r="13016" spans="2:14">
      <c r="B13016" s="98"/>
      <c r="C13016" s="98"/>
      <c r="D13016" s="100"/>
      <c r="E13016" s="100"/>
      <c r="F13016" s="100"/>
      <c r="H13016" s="102"/>
      <c r="I13016" s="103"/>
      <c r="J13016" s="102"/>
      <c r="L13016" s="100"/>
      <c r="M13016" s="100"/>
      <c r="N13016" s="100"/>
    </row>
    <row r="13017" spans="2:14">
      <c r="B13017" s="98"/>
      <c r="C13017" s="98"/>
      <c r="D13017" s="100"/>
      <c r="E13017" s="100"/>
      <c r="F13017" s="100"/>
      <c r="H13017" s="102"/>
      <c r="I13017" s="103"/>
      <c r="J13017" s="102"/>
      <c r="L13017" s="100"/>
      <c r="M13017" s="100"/>
      <c r="N13017" s="100"/>
    </row>
    <row r="13018" spans="2:14">
      <c r="B13018" s="98"/>
      <c r="C13018" s="98"/>
      <c r="D13018" s="100"/>
      <c r="E13018" s="100"/>
      <c r="F13018" s="100"/>
      <c r="H13018" s="102"/>
      <c r="I13018" s="103"/>
      <c r="J13018" s="102"/>
      <c r="L13018" s="100"/>
      <c r="M13018" s="100"/>
      <c r="N13018" s="100"/>
    </row>
    <row r="13019" spans="2:14">
      <c r="B13019" s="98"/>
      <c r="C13019" s="98"/>
      <c r="D13019" s="100"/>
      <c r="E13019" s="100"/>
      <c r="F13019" s="100"/>
      <c r="H13019" s="102"/>
      <c r="I13019" s="103"/>
      <c r="J13019" s="102"/>
      <c r="L13019" s="100"/>
      <c r="M13019" s="100"/>
      <c r="N13019" s="100"/>
    </row>
    <row r="13020" spans="2:14">
      <c r="B13020" s="98"/>
      <c r="C13020" s="98"/>
      <c r="D13020" s="100"/>
      <c r="E13020" s="100"/>
      <c r="F13020" s="100"/>
      <c r="H13020" s="102"/>
      <c r="I13020" s="103"/>
      <c r="J13020" s="102"/>
      <c r="L13020" s="100"/>
      <c r="M13020" s="100"/>
      <c r="N13020" s="100"/>
    </row>
    <row r="13021" spans="2:14">
      <c r="B13021" s="98"/>
      <c r="C13021" s="98"/>
      <c r="D13021" s="100"/>
      <c r="E13021" s="100"/>
      <c r="F13021" s="100"/>
      <c r="H13021" s="102"/>
      <c r="I13021" s="103"/>
      <c r="J13021" s="102"/>
      <c r="L13021" s="100"/>
      <c r="M13021" s="100"/>
      <c r="N13021" s="100"/>
    </row>
    <row r="13022" spans="2:14">
      <c r="B13022" s="98"/>
      <c r="C13022" s="98"/>
      <c r="D13022" s="100"/>
      <c r="E13022" s="100"/>
      <c r="F13022" s="100"/>
      <c r="H13022" s="102"/>
      <c r="I13022" s="103"/>
      <c r="J13022" s="102"/>
      <c r="L13022" s="100"/>
      <c r="M13022" s="100"/>
      <c r="N13022" s="100"/>
    </row>
    <row r="13023" spans="2:14">
      <c r="B13023" s="98"/>
      <c r="C13023" s="98"/>
      <c r="D13023" s="100"/>
      <c r="E13023" s="100"/>
      <c r="F13023" s="100"/>
      <c r="H13023" s="102"/>
      <c r="I13023" s="103"/>
      <c r="J13023" s="102"/>
      <c r="L13023" s="100"/>
      <c r="M13023" s="100"/>
      <c r="N13023" s="100"/>
    </row>
    <row r="13024" spans="2:14">
      <c r="B13024" s="98"/>
      <c r="C13024" s="98"/>
      <c r="D13024" s="100"/>
      <c r="E13024" s="100"/>
      <c r="F13024" s="100"/>
      <c r="H13024" s="102"/>
      <c r="I13024" s="103"/>
      <c r="J13024" s="102"/>
      <c r="L13024" s="100"/>
      <c r="M13024" s="100"/>
      <c r="N13024" s="100"/>
    </row>
    <row r="13025" spans="2:14">
      <c r="B13025" s="98"/>
      <c r="C13025" s="98"/>
      <c r="D13025" s="100"/>
      <c r="E13025" s="100"/>
      <c r="F13025" s="100"/>
      <c r="H13025" s="102"/>
      <c r="I13025" s="103"/>
      <c r="J13025" s="102"/>
      <c r="L13025" s="100"/>
      <c r="M13025" s="100"/>
      <c r="N13025" s="100"/>
    </row>
    <row r="13026" spans="2:14">
      <c r="B13026" s="98"/>
      <c r="C13026" s="98"/>
      <c r="D13026" s="100"/>
      <c r="E13026" s="100"/>
      <c r="F13026" s="100"/>
      <c r="H13026" s="102"/>
      <c r="I13026" s="103"/>
      <c r="J13026" s="102"/>
      <c r="L13026" s="100"/>
      <c r="M13026" s="100"/>
      <c r="N13026" s="100"/>
    </row>
    <row r="13027" spans="2:14">
      <c r="B13027" s="98"/>
      <c r="C13027" s="98"/>
      <c r="D13027" s="100"/>
      <c r="E13027" s="100"/>
      <c r="F13027" s="100"/>
      <c r="H13027" s="102"/>
      <c r="I13027" s="103"/>
      <c r="J13027" s="102"/>
      <c r="L13027" s="100"/>
      <c r="M13027" s="100"/>
      <c r="N13027" s="100"/>
    </row>
    <row r="13028" spans="2:14">
      <c r="B13028" s="98"/>
      <c r="C13028" s="98"/>
      <c r="D13028" s="100"/>
      <c r="E13028" s="100"/>
      <c r="F13028" s="100"/>
      <c r="H13028" s="102"/>
      <c r="I13028" s="103"/>
      <c r="J13028" s="102"/>
      <c r="L13028" s="100"/>
      <c r="M13028" s="100"/>
      <c r="N13028" s="100"/>
    </row>
    <row r="13029" spans="2:14">
      <c r="B13029" s="98"/>
      <c r="C13029" s="98"/>
      <c r="D13029" s="100"/>
      <c r="E13029" s="100"/>
      <c r="F13029" s="100"/>
      <c r="H13029" s="102"/>
      <c r="I13029" s="103"/>
      <c r="J13029" s="102"/>
      <c r="L13029" s="100"/>
      <c r="M13029" s="100"/>
      <c r="N13029" s="100"/>
    </row>
    <row r="13030" spans="2:14">
      <c r="B13030" s="98"/>
      <c r="C13030" s="98"/>
      <c r="D13030" s="100"/>
      <c r="E13030" s="100"/>
      <c r="F13030" s="100"/>
      <c r="H13030" s="102"/>
      <c r="I13030" s="103"/>
      <c r="J13030" s="102"/>
      <c r="L13030" s="100"/>
      <c r="M13030" s="100"/>
      <c r="N13030" s="100"/>
    </row>
    <row r="13031" spans="2:14">
      <c r="B13031" s="98"/>
      <c r="C13031" s="98"/>
      <c r="D13031" s="100"/>
      <c r="E13031" s="100"/>
      <c r="F13031" s="100"/>
      <c r="H13031" s="102"/>
      <c r="I13031" s="103"/>
      <c r="J13031" s="102"/>
      <c r="L13031" s="100"/>
      <c r="M13031" s="100"/>
      <c r="N13031" s="100"/>
    </row>
    <row r="13032" spans="2:14">
      <c r="B13032" s="98"/>
      <c r="C13032" s="98"/>
      <c r="D13032" s="100"/>
      <c r="E13032" s="100"/>
      <c r="F13032" s="100"/>
      <c r="H13032" s="102"/>
      <c r="I13032" s="103"/>
      <c r="J13032" s="102"/>
      <c r="L13032" s="100"/>
      <c r="M13032" s="100"/>
      <c r="N13032" s="100"/>
    </row>
    <row r="13033" spans="2:14">
      <c r="B13033" s="98"/>
      <c r="C13033" s="98"/>
      <c r="D13033" s="100"/>
      <c r="E13033" s="100"/>
      <c r="F13033" s="100"/>
      <c r="H13033" s="102"/>
      <c r="I13033" s="103"/>
      <c r="J13033" s="102"/>
      <c r="L13033" s="100"/>
      <c r="M13033" s="100"/>
      <c r="N13033" s="100"/>
    </row>
    <row r="13034" spans="2:14">
      <c r="B13034" s="98"/>
      <c r="C13034" s="98"/>
      <c r="D13034" s="100"/>
      <c r="E13034" s="100"/>
      <c r="F13034" s="100"/>
      <c r="H13034" s="102"/>
      <c r="I13034" s="103"/>
      <c r="J13034" s="102"/>
      <c r="L13034" s="100"/>
      <c r="M13034" s="100"/>
      <c r="N13034" s="100"/>
    </row>
    <row r="13035" spans="2:14">
      <c r="B13035" s="98"/>
      <c r="C13035" s="98"/>
      <c r="D13035" s="100"/>
      <c r="E13035" s="100"/>
      <c r="F13035" s="100"/>
      <c r="H13035" s="102"/>
      <c r="I13035" s="103"/>
      <c r="J13035" s="102"/>
      <c r="L13035" s="100"/>
      <c r="M13035" s="100"/>
      <c r="N13035" s="100"/>
    </row>
    <row r="13036" spans="2:14">
      <c r="B13036" s="98"/>
      <c r="C13036" s="98"/>
      <c r="D13036" s="100"/>
      <c r="E13036" s="100"/>
      <c r="F13036" s="100"/>
      <c r="H13036" s="102"/>
      <c r="I13036" s="103"/>
      <c r="J13036" s="102"/>
      <c r="L13036" s="100"/>
      <c r="M13036" s="100"/>
      <c r="N13036" s="100"/>
    </row>
    <row r="13037" spans="2:14">
      <c r="B13037" s="98"/>
      <c r="C13037" s="98"/>
      <c r="D13037" s="100"/>
      <c r="E13037" s="100"/>
      <c r="F13037" s="100"/>
      <c r="H13037" s="102"/>
      <c r="I13037" s="103"/>
      <c r="J13037" s="102"/>
      <c r="L13037" s="100"/>
      <c r="M13037" s="100"/>
      <c r="N13037" s="100"/>
    </row>
    <row r="13038" spans="2:14">
      <c r="B13038" s="98"/>
      <c r="C13038" s="98"/>
      <c r="D13038" s="100"/>
      <c r="E13038" s="100"/>
      <c r="F13038" s="100"/>
      <c r="H13038" s="102"/>
      <c r="I13038" s="103"/>
      <c r="J13038" s="102"/>
      <c r="L13038" s="100"/>
      <c r="M13038" s="100"/>
      <c r="N13038" s="100"/>
    </row>
    <row r="13039" spans="2:14">
      <c r="B13039" s="98"/>
      <c r="C13039" s="98"/>
      <c r="D13039" s="100"/>
      <c r="E13039" s="100"/>
      <c r="F13039" s="100"/>
      <c r="H13039" s="102"/>
      <c r="I13039" s="103"/>
      <c r="J13039" s="102"/>
      <c r="L13039" s="100"/>
      <c r="M13039" s="100"/>
      <c r="N13039" s="100"/>
    </row>
    <row r="13040" spans="2:14">
      <c r="B13040" s="98"/>
      <c r="C13040" s="98"/>
      <c r="D13040" s="100"/>
      <c r="E13040" s="100"/>
      <c r="F13040" s="100"/>
      <c r="H13040" s="102"/>
      <c r="I13040" s="103"/>
      <c r="J13040" s="102"/>
      <c r="L13040" s="100"/>
      <c r="M13040" s="100"/>
      <c r="N13040" s="100"/>
    </row>
    <row r="13041" spans="2:14">
      <c r="B13041" s="98"/>
      <c r="C13041" s="98"/>
      <c r="D13041" s="100"/>
      <c r="E13041" s="100"/>
      <c r="F13041" s="100"/>
      <c r="H13041" s="102"/>
      <c r="I13041" s="103"/>
      <c r="J13041" s="102"/>
      <c r="L13041" s="100"/>
      <c r="M13041" s="100"/>
      <c r="N13041" s="100"/>
    </row>
    <row r="13042" spans="2:14">
      <c r="B13042" s="98"/>
      <c r="C13042" s="98"/>
      <c r="D13042" s="100"/>
      <c r="E13042" s="100"/>
      <c r="F13042" s="100"/>
      <c r="H13042" s="102"/>
      <c r="I13042" s="103"/>
      <c r="J13042" s="102"/>
      <c r="L13042" s="100"/>
      <c r="M13042" s="100"/>
      <c r="N13042" s="100"/>
    </row>
    <row r="13043" spans="2:14">
      <c r="B13043" s="98"/>
      <c r="C13043" s="98"/>
      <c r="D13043" s="100"/>
      <c r="E13043" s="100"/>
      <c r="F13043" s="100"/>
      <c r="H13043" s="102"/>
      <c r="I13043" s="103"/>
      <c r="J13043" s="102"/>
      <c r="L13043" s="100"/>
      <c r="M13043" s="100"/>
      <c r="N13043" s="100"/>
    </row>
    <row r="13044" spans="2:14">
      <c r="B13044" s="98"/>
      <c r="C13044" s="98"/>
      <c r="D13044" s="100"/>
      <c r="E13044" s="100"/>
      <c r="F13044" s="100"/>
      <c r="H13044" s="102"/>
      <c r="I13044" s="103"/>
      <c r="J13044" s="102"/>
      <c r="L13044" s="100"/>
      <c r="M13044" s="100"/>
      <c r="N13044" s="100"/>
    </row>
    <row r="13045" spans="2:14">
      <c r="B13045" s="98"/>
      <c r="C13045" s="98"/>
      <c r="D13045" s="100"/>
      <c r="E13045" s="100"/>
      <c r="F13045" s="100"/>
      <c r="H13045" s="102"/>
      <c r="I13045" s="103"/>
      <c r="J13045" s="102"/>
      <c r="L13045" s="100"/>
      <c r="M13045" s="100"/>
      <c r="N13045" s="100"/>
    </row>
    <row r="13046" spans="2:14">
      <c r="B13046" s="98"/>
      <c r="C13046" s="98"/>
      <c r="D13046" s="100"/>
      <c r="E13046" s="100"/>
      <c r="F13046" s="100"/>
      <c r="H13046" s="102"/>
      <c r="I13046" s="103"/>
      <c r="J13046" s="102"/>
      <c r="L13046" s="100"/>
      <c r="M13046" s="100"/>
      <c r="N13046" s="100"/>
    </row>
    <row r="13047" spans="2:14">
      <c r="B13047" s="98"/>
      <c r="C13047" s="98"/>
      <c r="D13047" s="100"/>
      <c r="E13047" s="100"/>
      <c r="F13047" s="100"/>
      <c r="H13047" s="102"/>
      <c r="I13047" s="103"/>
      <c r="J13047" s="102"/>
      <c r="L13047" s="100"/>
      <c r="M13047" s="100"/>
      <c r="N13047" s="100"/>
    </row>
    <row r="13048" spans="2:14">
      <c r="B13048" s="98"/>
      <c r="C13048" s="98"/>
      <c r="D13048" s="100"/>
      <c r="E13048" s="100"/>
      <c r="F13048" s="100"/>
      <c r="H13048" s="102"/>
      <c r="I13048" s="103"/>
      <c r="J13048" s="102"/>
      <c r="L13048" s="100"/>
      <c r="M13048" s="100"/>
      <c r="N13048" s="100"/>
    </row>
    <row r="13049" spans="2:14">
      <c r="B13049" s="98"/>
      <c r="C13049" s="98"/>
      <c r="D13049" s="100"/>
      <c r="E13049" s="100"/>
      <c r="F13049" s="100"/>
      <c r="H13049" s="102"/>
      <c r="I13049" s="103"/>
      <c r="J13049" s="102"/>
      <c r="L13049" s="100"/>
      <c r="M13049" s="100"/>
      <c r="N13049" s="100"/>
    </row>
    <row r="13050" spans="2:14">
      <c r="B13050" s="98"/>
      <c r="C13050" s="98"/>
      <c r="D13050" s="100"/>
      <c r="E13050" s="100"/>
      <c r="F13050" s="100"/>
      <c r="H13050" s="102"/>
      <c r="I13050" s="103"/>
      <c r="J13050" s="102"/>
      <c r="L13050" s="100"/>
      <c r="M13050" s="100"/>
      <c r="N13050" s="100"/>
    </row>
    <row r="13051" spans="2:14">
      <c r="B13051" s="98"/>
      <c r="C13051" s="98"/>
      <c r="D13051" s="100"/>
      <c r="E13051" s="100"/>
      <c r="F13051" s="100"/>
      <c r="H13051" s="102"/>
      <c r="I13051" s="103"/>
      <c r="J13051" s="102"/>
      <c r="L13051" s="100"/>
      <c r="M13051" s="100"/>
      <c r="N13051" s="100"/>
    </row>
    <row r="13052" spans="2:14">
      <c r="B13052" s="98"/>
      <c r="C13052" s="98"/>
      <c r="D13052" s="100"/>
      <c r="E13052" s="100"/>
      <c r="F13052" s="100"/>
      <c r="H13052" s="102"/>
      <c r="I13052" s="103"/>
      <c r="J13052" s="102"/>
      <c r="L13052" s="100"/>
      <c r="M13052" s="100"/>
      <c r="N13052" s="100"/>
    </row>
    <row r="13053" spans="2:14">
      <c r="B13053" s="98"/>
      <c r="C13053" s="98"/>
      <c r="D13053" s="100"/>
      <c r="E13053" s="100"/>
      <c r="F13053" s="100"/>
      <c r="H13053" s="102"/>
      <c r="I13053" s="103"/>
      <c r="J13053" s="102"/>
      <c r="L13053" s="100"/>
      <c r="M13053" s="100"/>
      <c r="N13053" s="100"/>
    </row>
    <row r="13054" spans="2:14">
      <c r="B13054" s="98"/>
      <c r="C13054" s="98"/>
      <c r="D13054" s="100"/>
      <c r="E13054" s="100"/>
      <c r="F13054" s="100"/>
      <c r="H13054" s="102"/>
      <c r="I13054" s="103"/>
      <c r="J13054" s="102"/>
      <c r="L13054" s="100"/>
      <c r="M13054" s="100"/>
      <c r="N13054" s="100"/>
    </row>
    <row r="13055" spans="2:14">
      <c r="B13055" s="98"/>
      <c r="C13055" s="98"/>
      <c r="D13055" s="100"/>
      <c r="E13055" s="100"/>
      <c r="F13055" s="100"/>
      <c r="H13055" s="102"/>
      <c r="I13055" s="103"/>
      <c r="J13055" s="102"/>
      <c r="L13055" s="100"/>
      <c r="M13055" s="100"/>
      <c r="N13055" s="100"/>
    </row>
    <row r="13056" spans="2:14">
      <c r="B13056" s="98"/>
      <c r="C13056" s="98"/>
      <c r="D13056" s="100"/>
      <c r="E13056" s="100"/>
      <c r="F13056" s="100"/>
      <c r="H13056" s="102"/>
      <c r="I13056" s="103"/>
      <c r="J13056" s="102"/>
      <c r="L13056" s="100"/>
      <c r="M13056" s="100"/>
      <c r="N13056" s="100"/>
    </row>
    <row r="13057" spans="2:14">
      <c r="B13057" s="98"/>
      <c r="C13057" s="98"/>
      <c r="D13057" s="100"/>
      <c r="E13057" s="100"/>
      <c r="F13057" s="100"/>
      <c r="H13057" s="102"/>
      <c r="I13057" s="103"/>
      <c r="J13057" s="102"/>
      <c r="L13057" s="100"/>
      <c r="M13057" s="100"/>
      <c r="N13057" s="100"/>
    </row>
    <row r="13058" spans="2:14">
      <c r="B13058" s="98"/>
      <c r="C13058" s="98"/>
      <c r="D13058" s="100"/>
      <c r="E13058" s="100"/>
      <c r="F13058" s="100"/>
      <c r="H13058" s="102"/>
      <c r="I13058" s="103"/>
      <c r="J13058" s="102"/>
      <c r="L13058" s="100"/>
      <c r="M13058" s="100"/>
      <c r="N13058" s="100"/>
    </row>
    <row r="13059" spans="2:14">
      <c r="B13059" s="98"/>
      <c r="C13059" s="98"/>
      <c r="D13059" s="100"/>
      <c r="E13059" s="100"/>
      <c r="F13059" s="100"/>
      <c r="H13059" s="102"/>
      <c r="I13059" s="103"/>
      <c r="J13059" s="102"/>
      <c r="L13059" s="100"/>
      <c r="M13059" s="100"/>
      <c r="N13059" s="100"/>
    </row>
    <row r="13060" spans="2:14">
      <c r="B13060" s="98"/>
      <c r="C13060" s="98"/>
      <c r="D13060" s="100"/>
      <c r="E13060" s="100"/>
      <c r="F13060" s="100"/>
      <c r="H13060" s="102"/>
      <c r="I13060" s="103"/>
      <c r="J13060" s="102"/>
      <c r="L13060" s="100"/>
      <c r="M13060" s="100"/>
      <c r="N13060" s="100"/>
    </row>
    <row r="13061" spans="2:14">
      <c r="B13061" s="98"/>
      <c r="C13061" s="98"/>
      <c r="D13061" s="100"/>
      <c r="E13061" s="100"/>
      <c r="F13061" s="100"/>
      <c r="H13061" s="102"/>
      <c r="I13061" s="103"/>
      <c r="J13061" s="102"/>
      <c r="L13061" s="100"/>
      <c r="M13061" s="100"/>
      <c r="N13061" s="100"/>
    </row>
    <row r="13062" spans="2:14">
      <c r="B13062" s="98"/>
      <c r="C13062" s="98"/>
      <c r="D13062" s="100"/>
      <c r="E13062" s="100"/>
      <c r="F13062" s="100"/>
      <c r="H13062" s="102"/>
      <c r="I13062" s="103"/>
      <c r="J13062" s="102"/>
      <c r="L13062" s="100"/>
      <c r="M13062" s="100"/>
      <c r="N13062" s="100"/>
    </row>
    <row r="13063" spans="2:14">
      <c r="B13063" s="98"/>
      <c r="C13063" s="98"/>
      <c r="D13063" s="100"/>
      <c r="E13063" s="100"/>
      <c r="F13063" s="100"/>
      <c r="H13063" s="102"/>
      <c r="I13063" s="103"/>
      <c r="J13063" s="102"/>
      <c r="L13063" s="100"/>
      <c r="M13063" s="100"/>
      <c r="N13063" s="100"/>
    </row>
    <row r="13064" spans="2:14">
      <c r="B13064" s="98"/>
      <c r="C13064" s="98"/>
      <c r="D13064" s="100"/>
      <c r="E13064" s="100"/>
      <c r="F13064" s="100"/>
      <c r="H13064" s="102"/>
      <c r="I13064" s="103"/>
      <c r="J13064" s="102"/>
      <c r="L13064" s="100"/>
      <c r="M13064" s="100"/>
      <c r="N13064" s="100"/>
    </row>
    <row r="13065" spans="2:14">
      <c r="B13065" s="98"/>
      <c r="C13065" s="98"/>
      <c r="D13065" s="100"/>
      <c r="E13065" s="100"/>
      <c r="F13065" s="100"/>
      <c r="H13065" s="102"/>
      <c r="I13065" s="103"/>
      <c r="J13065" s="102"/>
      <c r="L13065" s="100"/>
      <c r="M13065" s="100"/>
      <c r="N13065" s="100"/>
    </row>
    <row r="13066" spans="2:14">
      <c r="B13066" s="98"/>
      <c r="C13066" s="98"/>
      <c r="D13066" s="100"/>
      <c r="E13066" s="100"/>
      <c r="F13066" s="100"/>
      <c r="H13066" s="102"/>
      <c r="I13066" s="103"/>
      <c r="J13066" s="102"/>
      <c r="L13066" s="100"/>
      <c r="M13066" s="100"/>
      <c r="N13066" s="100"/>
    </row>
    <row r="13067" spans="2:14">
      <c r="B13067" s="98"/>
      <c r="C13067" s="98"/>
      <c r="D13067" s="100"/>
      <c r="E13067" s="100"/>
      <c r="F13067" s="100"/>
      <c r="H13067" s="102"/>
      <c r="I13067" s="103"/>
      <c r="J13067" s="102"/>
      <c r="L13067" s="100"/>
      <c r="M13067" s="100"/>
      <c r="N13067" s="100"/>
    </row>
    <row r="13068" spans="2:14">
      <c r="B13068" s="98"/>
      <c r="C13068" s="98"/>
      <c r="D13068" s="100"/>
      <c r="E13068" s="100"/>
      <c r="F13068" s="100"/>
      <c r="H13068" s="102"/>
      <c r="I13068" s="103"/>
      <c r="J13068" s="102"/>
      <c r="L13068" s="100"/>
      <c r="M13068" s="100"/>
      <c r="N13068" s="100"/>
    </row>
    <row r="13069" spans="2:14">
      <c r="B13069" s="98"/>
      <c r="C13069" s="98"/>
      <c r="D13069" s="100"/>
      <c r="E13069" s="100"/>
      <c r="F13069" s="100"/>
      <c r="H13069" s="102"/>
      <c r="I13069" s="103"/>
      <c r="J13069" s="102"/>
      <c r="L13069" s="100"/>
      <c r="M13069" s="100"/>
      <c r="N13069" s="100"/>
    </row>
    <row r="13070" spans="2:14">
      <c r="B13070" s="98"/>
      <c r="C13070" s="98"/>
      <c r="D13070" s="100"/>
      <c r="E13070" s="100"/>
      <c r="F13070" s="100"/>
      <c r="H13070" s="102"/>
      <c r="I13070" s="103"/>
      <c r="J13070" s="102"/>
      <c r="L13070" s="100"/>
      <c r="M13070" s="100"/>
      <c r="N13070" s="100"/>
    </row>
    <row r="13071" spans="2:14">
      <c r="B13071" s="98"/>
      <c r="C13071" s="98"/>
      <c r="D13071" s="100"/>
      <c r="E13071" s="100"/>
      <c r="F13071" s="100"/>
      <c r="H13071" s="102"/>
      <c r="I13071" s="103"/>
      <c r="J13071" s="102"/>
      <c r="L13071" s="100"/>
      <c r="M13071" s="100"/>
      <c r="N13071" s="100"/>
    </row>
    <row r="13072" spans="2:14">
      <c r="B13072" s="98"/>
      <c r="C13072" s="98"/>
      <c r="D13072" s="100"/>
      <c r="E13072" s="100"/>
      <c r="F13072" s="100"/>
      <c r="H13072" s="102"/>
      <c r="I13072" s="103"/>
      <c r="J13072" s="102"/>
      <c r="L13072" s="100"/>
      <c r="M13072" s="100"/>
      <c r="N13072" s="100"/>
    </row>
    <row r="13073" spans="2:14">
      <c r="B13073" s="98"/>
      <c r="C13073" s="98"/>
      <c r="D13073" s="100"/>
      <c r="E13073" s="100"/>
      <c r="F13073" s="100"/>
      <c r="H13073" s="102"/>
      <c r="I13073" s="103"/>
      <c r="J13073" s="102"/>
      <c r="L13073" s="100"/>
      <c r="M13073" s="100"/>
      <c r="N13073" s="100"/>
    </row>
    <row r="13074" spans="2:14">
      <c r="B13074" s="98"/>
      <c r="C13074" s="98"/>
      <c r="D13074" s="100"/>
      <c r="E13074" s="100"/>
      <c r="F13074" s="100"/>
      <c r="H13074" s="102"/>
      <c r="I13074" s="103"/>
      <c r="J13074" s="102"/>
      <c r="L13074" s="100"/>
      <c r="M13074" s="100"/>
      <c r="N13074" s="100"/>
    </row>
    <row r="13075" spans="2:14">
      <c r="B13075" s="98"/>
      <c r="C13075" s="98"/>
      <c r="D13075" s="100"/>
      <c r="E13075" s="100"/>
      <c r="F13075" s="100"/>
      <c r="H13075" s="102"/>
      <c r="I13075" s="103"/>
      <c r="J13075" s="102"/>
      <c r="L13075" s="100"/>
      <c r="M13075" s="100"/>
      <c r="N13075" s="100"/>
    </row>
    <row r="13076" spans="2:14">
      <c r="B13076" s="98"/>
      <c r="C13076" s="98"/>
      <c r="D13076" s="100"/>
      <c r="E13076" s="100"/>
      <c r="F13076" s="100"/>
      <c r="H13076" s="102"/>
      <c r="I13076" s="103"/>
      <c r="J13076" s="102"/>
      <c r="L13076" s="100"/>
      <c r="M13076" s="100"/>
      <c r="N13076" s="100"/>
    </row>
    <row r="13077" spans="2:14">
      <c r="B13077" s="98"/>
      <c r="C13077" s="98"/>
      <c r="D13077" s="100"/>
      <c r="E13077" s="100"/>
      <c r="F13077" s="100"/>
      <c r="H13077" s="102"/>
      <c r="I13077" s="103"/>
      <c r="J13077" s="102"/>
      <c r="L13077" s="100"/>
      <c r="M13077" s="100"/>
      <c r="N13077" s="100"/>
    </row>
    <row r="13078" spans="2:14">
      <c r="B13078" s="98"/>
      <c r="C13078" s="98"/>
      <c r="D13078" s="100"/>
      <c r="E13078" s="100"/>
      <c r="F13078" s="100"/>
      <c r="H13078" s="102"/>
      <c r="I13078" s="103"/>
      <c r="J13078" s="102"/>
      <c r="L13078" s="100"/>
      <c r="M13078" s="100"/>
      <c r="N13078" s="100"/>
    </row>
    <row r="13079" spans="2:14">
      <c r="B13079" s="98"/>
      <c r="C13079" s="98"/>
      <c r="D13079" s="100"/>
      <c r="E13079" s="100"/>
      <c r="F13079" s="100"/>
      <c r="H13079" s="102"/>
      <c r="I13079" s="103"/>
      <c r="J13079" s="102"/>
      <c r="L13079" s="100"/>
      <c r="M13079" s="100"/>
      <c r="N13079" s="100"/>
    </row>
    <row r="13080" spans="2:14">
      <c r="B13080" s="98"/>
      <c r="C13080" s="98"/>
      <c r="D13080" s="100"/>
      <c r="E13080" s="100"/>
      <c r="F13080" s="100"/>
      <c r="H13080" s="102"/>
      <c r="I13080" s="103"/>
      <c r="J13080" s="102"/>
      <c r="L13080" s="100"/>
      <c r="M13080" s="100"/>
      <c r="N13080" s="100"/>
    </row>
    <row r="13081" spans="2:14">
      <c r="B13081" s="98"/>
      <c r="C13081" s="98"/>
      <c r="D13081" s="100"/>
      <c r="E13081" s="100"/>
      <c r="F13081" s="100"/>
      <c r="H13081" s="102"/>
      <c r="I13081" s="103"/>
      <c r="J13081" s="102"/>
      <c r="L13081" s="100"/>
      <c r="M13081" s="100"/>
      <c r="N13081" s="100"/>
    </row>
    <row r="13082" spans="2:14">
      <c r="B13082" s="98"/>
      <c r="C13082" s="98"/>
      <c r="D13082" s="100"/>
      <c r="E13082" s="100"/>
      <c r="F13082" s="100"/>
      <c r="H13082" s="102"/>
      <c r="I13082" s="103"/>
      <c r="J13082" s="102"/>
      <c r="L13082" s="100"/>
      <c r="M13082" s="100"/>
      <c r="N13082" s="100"/>
    </row>
    <row r="13083" spans="2:14">
      <c r="B13083" s="98"/>
      <c r="C13083" s="98"/>
      <c r="D13083" s="100"/>
      <c r="E13083" s="100"/>
      <c r="F13083" s="100"/>
      <c r="H13083" s="102"/>
      <c r="I13083" s="103"/>
      <c r="J13083" s="102"/>
      <c r="L13083" s="100"/>
      <c r="M13083" s="100"/>
      <c r="N13083" s="100"/>
    </row>
    <row r="13084" spans="2:14">
      <c r="B13084" s="98"/>
      <c r="C13084" s="98"/>
      <c r="D13084" s="100"/>
      <c r="E13084" s="100"/>
      <c r="F13084" s="100"/>
      <c r="H13084" s="102"/>
      <c r="I13084" s="103"/>
      <c r="J13084" s="102"/>
      <c r="L13084" s="100"/>
      <c r="M13084" s="100"/>
      <c r="N13084" s="100"/>
    </row>
    <row r="13085" spans="2:14">
      <c r="B13085" s="98"/>
      <c r="C13085" s="98"/>
      <c r="D13085" s="100"/>
      <c r="E13085" s="100"/>
      <c r="F13085" s="100"/>
      <c r="H13085" s="102"/>
      <c r="I13085" s="103"/>
      <c r="J13085" s="102"/>
      <c r="L13085" s="100"/>
      <c r="M13085" s="100"/>
      <c r="N13085" s="100"/>
    </row>
    <row r="13086" spans="2:14">
      <c r="B13086" s="98"/>
      <c r="C13086" s="98"/>
      <c r="D13086" s="100"/>
      <c r="E13086" s="100"/>
      <c r="F13086" s="100"/>
      <c r="H13086" s="102"/>
      <c r="I13086" s="103"/>
      <c r="J13086" s="102"/>
      <c r="L13086" s="100"/>
      <c r="M13086" s="100"/>
      <c r="N13086" s="100"/>
    </row>
    <row r="13087" spans="2:14">
      <c r="B13087" s="98"/>
      <c r="C13087" s="98"/>
      <c r="D13087" s="100"/>
      <c r="E13087" s="100"/>
      <c r="F13087" s="100"/>
      <c r="H13087" s="102"/>
      <c r="I13087" s="103"/>
      <c r="J13087" s="102"/>
      <c r="L13087" s="100"/>
      <c r="M13087" s="100"/>
      <c r="N13087" s="100"/>
    </row>
    <row r="13088" spans="2:14">
      <c r="B13088" s="98"/>
      <c r="C13088" s="98"/>
      <c r="D13088" s="100"/>
      <c r="E13088" s="100"/>
      <c r="F13088" s="100"/>
      <c r="H13088" s="102"/>
      <c r="I13088" s="103"/>
      <c r="J13088" s="102"/>
      <c r="L13088" s="100"/>
      <c r="M13088" s="100"/>
      <c r="N13088" s="100"/>
    </row>
    <row r="13089" spans="2:14">
      <c r="B13089" s="98"/>
      <c r="C13089" s="98"/>
      <c r="D13089" s="100"/>
      <c r="E13089" s="100"/>
      <c r="F13089" s="100"/>
      <c r="H13089" s="102"/>
      <c r="I13089" s="103"/>
      <c r="J13089" s="102"/>
      <c r="L13089" s="100"/>
      <c r="M13089" s="100"/>
      <c r="N13089" s="100"/>
    </row>
    <row r="13090" spans="2:14">
      <c r="B13090" s="98"/>
      <c r="C13090" s="98"/>
      <c r="D13090" s="100"/>
      <c r="E13090" s="100"/>
      <c r="F13090" s="100"/>
      <c r="H13090" s="102"/>
      <c r="I13090" s="103"/>
      <c r="J13090" s="102"/>
      <c r="L13090" s="100"/>
      <c r="M13090" s="100"/>
      <c r="N13090" s="100"/>
    </row>
    <row r="13091" spans="2:14">
      <c r="B13091" s="98"/>
      <c r="C13091" s="98"/>
      <c r="D13091" s="100"/>
      <c r="E13091" s="100"/>
      <c r="F13091" s="100"/>
      <c r="H13091" s="102"/>
      <c r="I13091" s="103"/>
      <c r="J13091" s="102"/>
      <c r="L13091" s="100"/>
      <c r="M13091" s="100"/>
      <c r="N13091" s="100"/>
    </row>
    <row r="13092" spans="2:14">
      <c r="B13092" s="98"/>
      <c r="C13092" s="98"/>
      <c r="D13092" s="100"/>
      <c r="E13092" s="100"/>
      <c r="F13092" s="100"/>
      <c r="H13092" s="102"/>
      <c r="I13092" s="103"/>
      <c r="J13092" s="102"/>
      <c r="L13092" s="100"/>
      <c r="M13092" s="100"/>
      <c r="N13092" s="100"/>
    </row>
    <row r="13093" spans="2:14">
      <c r="B13093" s="98"/>
      <c r="C13093" s="98"/>
      <c r="D13093" s="100"/>
      <c r="E13093" s="100"/>
      <c r="F13093" s="100"/>
      <c r="H13093" s="102"/>
      <c r="I13093" s="103"/>
      <c r="J13093" s="102"/>
      <c r="L13093" s="100"/>
      <c r="M13093" s="100"/>
      <c r="N13093" s="100"/>
    </row>
    <row r="13094" spans="2:14">
      <c r="B13094" s="98"/>
      <c r="C13094" s="98"/>
      <c r="D13094" s="100"/>
      <c r="E13094" s="100"/>
      <c r="F13094" s="100"/>
      <c r="H13094" s="102"/>
      <c r="I13094" s="103"/>
      <c r="J13094" s="102"/>
      <c r="L13094" s="100"/>
      <c r="M13094" s="100"/>
      <c r="N13094" s="100"/>
    </row>
    <row r="13095" spans="2:14">
      <c r="B13095" s="98"/>
      <c r="C13095" s="98"/>
      <c r="D13095" s="100"/>
      <c r="E13095" s="100"/>
      <c r="F13095" s="100"/>
      <c r="H13095" s="102"/>
      <c r="I13095" s="103"/>
      <c r="J13095" s="102"/>
      <c r="L13095" s="100"/>
      <c r="M13095" s="100"/>
      <c r="N13095" s="100"/>
    </row>
    <row r="13096" spans="2:14">
      <c r="B13096" s="98"/>
      <c r="C13096" s="98"/>
      <c r="D13096" s="100"/>
      <c r="E13096" s="100"/>
      <c r="F13096" s="100"/>
      <c r="H13096" s="102"/>
      <c r="I13096" s="103"/>
      <c r="J13096" s="102"/>
      <c r="L13096" s="100"/>
      <c r="M13096" s="100"/>
      <c r="N13096" s="100"/>
    </row>
    <row r="13097" spans="2:14">
      <c r="B13097" s="98"/>
      <c r="C13097" s="98"/>
      <c r="D13097" s="100"/>
      <c r="E13097" s="100"/>
      <c r="F13097" s="100"/>
      <c r="H13097" s="102"/>
      <c r="I13097" s="103"/>
      <c r="J13097" s="102"/>
      <c r="L13097" s="100"/>
      <c r="M13097" s="100"/>
      <c r="N13097" s="100"/>
    </row>
    <row r="13098" spans="2:14">
      <c r="B13098" s="98"/>
      <c r="C13098" s="98"/>
      <c r="D13098" s="100"/>
      <c r="E13098" s="100"/>
      <c r="F13098" s="100"/>
      <c r="H13098" s="102"/>
      <c r="I13098" s="103"/>
      <c r="J13098" s="102"/>
      <c r="L13098" s="100"/>
      <c r="M13098" s="100"/>
      <c r="N13098" s="100"/>
    </row>
    <row r="13099" spans="2:14">
      <c r="B13099" s="98"/>
      <c r="C13099" s="98"/>
      <c r="D13099" s="100"/>
      <c r="E13099" s="100"/>
      <c r="F13099" s="100"/>
      <c r="H13099" s="102"/>
      <c r="I13099" s="103"/>
      <c r="J13099" s="102"/>
      <c r="L13099" s="100"/>
      <c r="M13099" s="100"/>
      <c r="N13099" s="100"/>
    </row>
    <row r="13100" spans="2:14">
      <c r="B13100" s="98"/>
      <c r="C13100" s="98"/>
      <c r="D13100" s="100"/>
      <c r="E13100" s="100"/>
      <c r="F13100" s="100"/>
      <c r="H13100" s="102"/>
      <c r="I13100" s="103"/>
      <c r="J13100" s="102"/>
      <c r="L13100" s="100"/>
      <c r="M13100" s="100"/>
      <c r="N13100" s="100"/>
    </row>
    <row r="13101" spans="2:14">
      <c r="B13101" s="98"/>
      <c r="C13101" s="98"/>
      <c r="D13101" s="100"/>
      <c r="E13101" s="100"/>
      <c r="F13101" s="100"/>
      <c r="H13101" s="102"/>
      <c r="I13101" s="103"/>
      <c r="J13101" s="102"/>
      <c r="L13101" s="100"/>
      <c r="M13101" s="100"/>
      <c r="N13101" s="100"/>
    </row>
    <row r="13102" spans="2:14">
      <c r="B13102" s="98"/>
      <c r="C13102" s="98"/>
      <c r="D13102" s="100"/>
      <c r="E13102" s="100"/>
      <c r="F13102" s="100"/>
      <c r="H13102" s="102"/>
      <c r="I13102" s="103"/>
      <c r="J13102" s="102"/>
      <c r="L13102" s="100"/>
      <c r="M13102" s="100"/>
      <c r="N13102" s="100"/>
    </row>
    <row r="13103" spans="2:14">
      <c r="B13103" s="98"/>
      <c r="C13103" s="98"/>
      <c r="D13103" s="100"/>
      <c r="E13103" s="100"/>
      <c r="F13103" s="100"/>
      <c r="H13103" s="102"/>
      <c r="I13103" s="103"/>
      <c r="J13103" s="102"/>
      <c r="L13103" s="100"/>
      <c r="M13103" s="100"/>
      <c r="N13103" s="100"/>
    </row>
    <row r="13104" spans="2:14">
      <c r="B13104" s="98"/>
      <c r="C13104" s="98"/>
      <c r="D13104" s="100"/>
      <c r="E13104" s="100"/>
      <c r="F13104" s="100"/>
      <c r="H13104" s="102"/>
      <c r="I13104" s="103"/>
      <c r="J13104" s="102"/>
      <c r="L13104" s="100"/>
      <c r="M13104" s="100"/>
      <c r="N13104" s="100"/>
    </row>
    <row r="13105" spans="2:14">
      <c r="B13105" s="98"/>
      <c r="C13105" s="98"/>
      <c r="D13105" s="100"/>
      <c r="E13105" s="100"/>
      <c r="F13105" s="100"/>
      <c r="H13105" s="102"/>
      <c r="I13105" s="103"/>
      <c r="J13105" s="102"/>
      <c r="L13105" s="100"/>
      <c r="M13105" s="100"/>
      <c r="N13105" s="100"/>
    </row>
    <row r="13106" spans="2:14">
      <c r="B13106" s="98"/>
      <c r="C13106" s="98"/>
      <c r="D13106" s="100"/>
      <c r="E13106" s="100"/>
      <c r="F13106" s="100"/>
      <c r="H13106" s="102"/>
      <c r="I13106" s="103"/>
      <c r="J13106" s="102"/>
      <c r="L13106" s="100"/>
      <c r="M13106" s="100"/>
      <c r="N13106" s="100"/>
    </row>
    <row r="13107" spans="2:14">
      <c r="B13107" s="98"/>
      <c r="C13107" s="98"/>
      <c r="D13107" s="100"/>
      <c r="E13107" s="100"/>
      <c r="F13107" s="100"/>
      <c r="H13107" s="102"/>
      <c r="I13107" s="103"/>
      <c r="J13107" s="102"/>
      <c r="L13107" s="100"/>
      <c r="M13107" s="100"/>
      <c r="N13107" s="100"/>
    </row>
    <row r="13108" spans="2:14">
      <c r="B13108" s="98"/>
      <c r="C13108" s="98"/>
      <c r="D13108" s="100"/>
      <c r="E13108" s="100"/>
      <c r="F13108" s="100"/>
      <c r="H13108" s="102"/>
      <c r="I13108" s="103"/>
      <c r="J13108" s="102"/>
      <c r="L13108" s="100"/>
      <c r="M13108" s="100"/>
      <c r="N13108" s="100"/>
    </row>
    <row r="13109" spans="2:14">
      <c r="B13109" s="98"/>
      <c r="C13109" s="98"/>
      <c r="D13109" s="100"/>
      <c r="E13109" s="100"/>
      <c r="F13109" s="100"/>
      <c r="H13109" s="102"/>
      <c r="I13109" s="103"/>
      <c r="J13109" s="102"/>
      <c r="L13109" s="100"/>
      <c r="M13109" s="100"/>
      <c r="N13109" s="100"/>
    </row>
    <row r="13110" spans="2:14">
      <c r="B13110" s="98"/>
      <c r="C13110" s="98"/>
      <c r="D13110" s="100"/>
      <c r="E13110" s="100"/>
      <c r="F13110" s="100"/>
      <c r="H13110" s="102"/>
      <c r="I13110" s="103"/>
      <c r="J13110" s="102"/>
      <c r="L13110" s="100"/>
      <c r="M13110" s="100"/>
      <c r="N13110" s="100"/>
    </row>
    <row r="13111" spans="2:14">
      <c r="B13111" s="98"/>
      <c r="C13111" s="98"/>
      <c r="D13111" s="100"/>
      <c r="E13111" s="100"/>
      <c r="F13111" s="100"/>
      <c r="H13111" s="102"/>
      <c r="I13111" s="103"/>
      <c r="J13111" s="102"/>
      <c r="L13111" s="100"/>
      <c r="M13111" s="100"/>
      <c r="N13111" s="100"/>
    </row>
    <row r="13112" spans="2:14">
      <c r="B13112" s="98"/>
      <c r="C13112" s="98"/>
      <c r="D13112" s="100"/>
      <c r="E13112" s="100"/>
      <c r="F13112" s="100"/>
      <c r="H13112" s="102"/>
      <c r="I13112" s="103"/>
      <c r="J13112" s="102"/>
      <c r="L13112" s="100"/>
      <c r="M13112" s="100"/>
      <c r="N13112" s="100"/>
    </row>
    <row r="13113" spans="2:14">
      <c r="B13113" s="98"/>
      <c r="C13113" s="98"/>
      <c r="D13113" s="100"/>
      <c r="E13113" s="100"/>
      <c r="F13113" s="100"/>
      <c r="H13113" s="102"/>
      <c r="I13113" s="103"/>
      <c r="J13113" s="102"/>
      <c r="L13113" s="100"/>
      <c r="M13113" s="100"/>
      <c r="N13113" s="100"/>
    </row>
    <row r="13114" spans="2:14">
      <c r="B13114" s="98"/>
      <c r="C13114" s="98"/>
      <c r="D13114" s="100"/>
      <c r="E13114" s="100"/>
      <c r="F13114" s="100"/>
      <c r="H13114" s="102"/>
      <c r="I13114" s="103"/>
      <c r="J13114" s="102"/>
      <c r="L13114" s="100"/>
      <c r="M13114" s="100"/>
      <c r="N13114" s="100"/>
    </row>
    <row r="13115" spans="2:14">
      <c r="B13115" s="98"/>
      <c r="C13115" s="98"/>
      <c r="D13115" s="100"/>
      <c r="E13115" s="100"/>
      <c r="F13115" s="100"/>
      <c r="H13115" s="102"/>
      <c r="I13115" s="103"/>
      <c r="J13115" s="102"/>
      <c r="L13115" s="100"/>
      <c r="M13115" s="100"/>
      <c r="N13115" s="100"/>
    </row>
    <row r="13116" spans="2:14">
      <c r="B13116" s="98"/>
      <c r="C13116" s="98"/>
      <c r="D13116" s="100"/>
      <c r="E13116" s="100"/>
      <c r="F13116" s="100"/>
      <c r="H13116" s="102"/>
      <c r="I13116" s="103"/>
      <c r="J13116" s="102"/>
      <c r="L13116" s="100"/>
      <c r="M13116" s="100"/>
      <c r="N13116" s="100"/>
    </row>
    <row r="13117" spans="2:14">
      <c r="B13117" s="98"/>
      <c r="C13117" s="98"/>
      <c r="D13117" s="100"/>
      <c r="E13117" s="100"/>
      <c r="F13117" s="100"/>
      <c r="H13117" s="102"/>
      <c r="I13117" s="103"/>
      <c r="J13117" s="102"/>
      <c r="L13117" s="100"/>
      <c r="M13117" s="100"/>
      <c r="N13117" s="100"/>
    </row>
    <row r="13118" spans="2:14">
      <c r="B13118" s="98"/>
      <c r="C13118" s="98"/>
      <c r="D13118" s="100"/>
      <c r="E13118" s="100"/>
      <c r="F13118" s="100"/>
      <c r="H13118" s="102"/>
      <c r="I13118" s="103"/>
      <c r="J13118" s="102"/>
      <c r="L13118" s="100"/>
      <c r="M13118" s="100"/>
      <c r="N13118" s="100"/>
    </row>
    <row r="13119" spans="2:14">
      <c r="B13119" s="98"/>
      <c r="C13119" s="98"/>
      <c r="D13119" s="100"/>
      <c r="E13119" s="100"/>
      <c r="F13119" s="100"/>
      <c r="H13119" s="102"/>
      <c r="I13119" s="103"/>
      <c r="J13119" s="102"/>
      <c r="L13119" s="100"/>
      <c r="M13119" s="100"/>
      <c r="N13119" s="100"/>
    </row>
    <row r="13120" spans="2:14">
      <c r="B13120" s="98"/>
      <c r="C13120" s="98"/>
      <c r="D13120" s="100"/>
      <c r="E13120" s="100"/>
      <c r="F13120" s="100"/>
      <c r="H13120" s="102"/>
      <c r="I13120" s="103"/>
      <c r="J13120" s="102"/>
      <c r="L13120" s="100"/>
      <c r="M13120" s="100"/>
      <c r="N13120" s="100"/>
    </row>
    <row r="13121" spans="2:14">
      <c r="B13121" s="98"/>
      <c r="C13121" s="98"/>
      <c r="D13121" s="100"/>
      <c r="E13121" s="100"/>
      <c r="F13121" s="100"/>
      <c r="H13121" s="102"/>
      <c r="I13121" s="103"/>
      <c r="J13121" s="102"/>
      <c r="L13121" s="100"/>
      <c r="M13121" s="100"/>
      <c r="N13121" s="100"/>
    </row>
    <row r="13122" spans="2:14">
      <c r="B13122" s="98"/>
      <c r="C13122" s="98"/>
      <c r="D13122" s="100"/>
      <c r="E13122" s="100"/>
      <c r="F13122" s="100"/>
      <c r="H13122" s="102"/>
      <c r="I13122" s="103"/>
      <c r="J13122" s="102"/>
      <c r="L13122" s="100"/>
      <c r="M13122" s="100"/>
      <c r="N13122" s="100"/>
    </row>
    <row r="13123" spans="2:14">
      <c r="B13123" s="98"/>
      <c r="C13123" s="98"/>
      <c r="D13123" s="100"/>
      <c r="E13123" s="100"/>
      <c r="F13123" s="100"/>
      <c r="H13123" s="102"/>
      <c r="I13123" s="103"/>
      <c r="J13123" s="102"/>
      <c r="L13123" s="100"/>
      <c r="M13123" s="100"/>
      <c r="N13123" s="100"/>
    </row>
    <row r="13124" spans="2:14">
      <c r="B13124" s="98"/>
      <c r="C13124" s="98"/>
      <c r="D13124" s="100"/>
      <c r="E13124" s="100"/>
      <c r="F13124" s="100"/>
      <c r="H13124" s="102"/>
      <c r="I13124" s="103"/>
      <c r="J13124" s="102"/>
      <c r="L13124" s="100"/>
      <c r="M13124" s="100"/>
      <c r="N13124" s="100"/>
    </row>
    <row r="13125" spans="2:14">
      <c r="B13125" s="98"/>
      <c r="C13125" s="98"/>
      <c r="D13125" s="100"/>
      <c r="E13125" s="100"/>
      <c r="F13125" s="100"/>
      <c r="H13125" s="102"/>
      <c r="I13125" s="103"/>
      <c r="J13125" s="102"/>
      <c r="L13125" s="100"/>
      <c r="M13125" s="100"/>
      <c r="N13125" s="100"/>
    </row>
    <row r="13126" spans="2:14">
      <c r="B13126" s="98"/>
      <c r="C13126" s="98"/>
      <c r="D13126" s="100"/>
      <c r="E13126" s="100"/>
      <c r="F13126" s="100"/>
      <c r="H13126" s="102"/>
      <c r="I13126" s="103"/>
      <c r="J13126" s="102"/>
      <c r="L13126" s="100"/>
      <c r="M13126" s="100"/>
      <c r="N13126" s="100"/>
    </row>
    <row r="13127" spans="2:14">
      <c r="B13127" s="98"/>
      <c r="C13127" s="98"/>
      <c r="D13127" s="100"/>
      <c r="E13127" s="100"/>
      <c r="F13127" s="100"/>
      <c r="H13127" s="102"/>
      <c r="I13127" s="103"/>
      <c r="J13127" s="102"/>
      <c r="L13127" s="100"/>
      <c r="M13127" s="100"/>
      <c r="N13127" s="100"/>
    </row>
    <row r="13128" spans="2:14">
      <c r="B13128" s="98"/>
      <c r="C13128" s="98"/>
      <c r="D13128" s="100"/>
      <c r="E13128" s="100"/>
      <c r="F13128" s="100"/>
      <c r="H13128" s="102"/>
      <c r="I13128" s="103"/>
      <c r="J13128" s="102"/>
      <c r="L13128" s="100"/>
      <c r="M13128" s="100"/>
      <c r="N13128" s="100"/>
    </row>
    <row r="13129" spans="2:14">
      <c r="B13129" s="98"/>
      <c r="C13129" s="98"/>
      <c r="D13129" s="100"/>
      <c r="E13129" s="100"/>
      <c r="F13129" s="100"/>
      <c r="H13129" s="102"/>
      <c r="I13129" s="103"/>
      <c r="J13129" s="102"/>
      <c r="L13129" s="100"/>
      <c r="M13129" s="100"/>
      <c r="N13129" s="100"/>
    </row>
    <row r="13130" spans="2:14">
      <c r="B13130" s="98"/>
      <c r="C13130" s="98"/>
      <c r="D13130" s="100"/>
      <c r="E13130" s="100"/>
      <c r="F13130" s="100"/>
      <c r="H13130" s="102"/>
      <c r="I13130" s="103"/>
      <c r="J13130" s="102"/>
      <c r="L13130" s="100"/>
      <c r="M13130" s="100"/>
      <c r="N13130" s="100"/>
    </row>
    <row r="13131" spans="2:14">
      <c r="B13131" s="98"/>
      <c r="C13131" s="98"/>
      <c r="D13131" s="100"/>
      <c r="E13131" s="100"/>
      <c r="F13131" s="100"/>
      <c r="H13131" s="102"/>
      <c r="I13131" s="103"/>
      <c r="J13131" s="102"/>
      <c r="L13131" s="100"/>
      <c r="M13131" s="100"/>
      <c r="N13131" s="100"/>
    </row>
    <row r="13132" spans="2:14">
      <c r="B13132" s="98"/>
      <c r="C13132" s="98"/>
      <c r="D13132" s="100"/>
      <c r="E13132" s="100"/>
      <c r="F13132" s="100"/>
      <c r="H13132" s="102"/>
      <c r="I13132" s="103"/>
      <c r="J13132" s="102"/>
      <c r="L13132" s="100"/>
      <c r="M13132" s="100"/>
      <c r="N13132" s="100"/>
    </row>
    <row r="13133" spans="2:14">
      <c r="B13133" s="98"/>
      <c r="C13133" s="98"/>
      <c r="D13133" s="100"/>
      <c r="E13133" s="100"/>
      <c r="F13133" s="100"/>
      <c r="H13133" s="102"/>
      <c r="I13133" s="103"/>
      <c r="J13133" s="102"/>
      <c r="L13133" s="100"/>
      <c r="M13133" s="100"/>
      <c r="N13133" s="100"/>
    </row>
    <row r="13134" spans="2:14">
      <c r="B13134" s="98"/>
      <c r="C13134" s="98"/>
      <c r="D13134" s="100"/>
      <c r="E13134" s="100"/>
      <c r="F13134" s="100"/>
      <c r="H13134" s="102"/>
      <c r="I13134" s="103"/>
      <c r="J13134" s="102"/>
      <c r="L13134" s="100"/>
      <c r="M13134" s="100"/>
      <c r="N13134" s="100"/>
    </row>
    <row r="13135" spans="2:14">
      <c r="B13135" s="98"/>
      <c r="C13135" s="98"/>
      <c r="D13135" s="100"/>
      <c r="E13135" s="100"/>
      <c r="F13135" s="100"/>
      <c r="H13135" s="102"/>
      <c r="I13135" s="103"/>
      <c r="J13135" s="102"/>
      <c r="L13135" s="100"/>
      <c r="M13135" s="100"/>
      <c r="N13135" s="100"/>
    </row>
    <row r="13136" spans="2:14">
      <c r="B13136" s="98"/>
      <c r="C13136" s="98"/>
      <c r="D13136" s="100"/>
      <c r="E13136" s="100"/>
      <c r="F13136" s="100"/>
      <c r="H13136" s="102"/>
      <c r="I13136" s="103"/>
      <c r="J13136" s="102"/>
      <c r="L13136" s="100"/>
      <c r="M13136" s="100"/>
      <c r="N13136" s="100"/>
    </row>
    <row r="13137" spans="2:14">
      <c r="B13137" s="98"/>
      <c r="C13137" s="98"/>
      <c r="D13137" s="100"/>
      <c r="E13137" s="100"/>
      <c r="F13137" s="100"/>
      <c r="H13137" s="102"/>
      <c r="I13137" s="103"/>
      <c r="J13137" s="102"/>
      <c r="L13137" s="100"/>
      <c r="M13137" s="100"/>
      <c r="N13137" s="100"/>
    </row>
    <row r="13138" spans="2:14">
      <c r="B13138" s="98"/>
      <c r="C13138" s="98"/>
      <c r="D13138" s="100"/>
      <c r="E13138" s="100"/>
      <c r="F13138" s="100"/>
      <c r="H13138" s="102"/>
      <c r="I13138" s="103"/>
      <c r="J13138" s="102"/>
      <c r="L13138" s="100"/>
      <c r="M13138" s="100"/>
      <c r="N13138" s="100"/>
    </row>
    <row r="13139" spans="2:14">
      <c r="B13139" s="98"/>
      <c r="C13139" s="98"/>
      <c r="D13139" s="100"/>
      <c r="E13139" s="100"/>
      <c r="F13139" s="100"/>
      <c r="H13139" s="102"/>
      <c r="I13139" s="103"/>
      <c r="J13139" s="102"/>
      <c r="L13139" s="100"/>
      <c r="M13139" s="100"/>
      <c r="N13139" s="100"/>
    </row>
    <row r="13140" spans="2:14">
      <c r="B13140" s="98"/>
      <c r="C13140" s="98"/>
      <c r="D13140" s="100"/>
      <c r="E13140" s="100"/>
      <c r="F13140" s="100"/>
      <c r="H13140" s="102"/>
      <c r="I13140" s="103"/>
      <c r="J13140" s="102"/>
      <c r="L13140" s="100"/>
      <c r="M13140" s="100"/>
      <c r="N13140" s="100"/>
    </row>
    <row r="13141" spans="2:14">
      <c r="B13141" s="98"/>
      <c r="C13141" s="98"/>
      <c r="D13141" s="100"/>
      <c r="E13141" s="100"/>
      <c r="F13141" s="100"/>
      <c r="H13141" s="102"/>
      <c r="I13141" s="103"/>
      <c r="J13141" s="102"/>
      <c r="L13141" s="100"/>
      <c r="M13141" s="100"/>
      <c r="N13141" s="100"/>
    </row>
    <row r="13142" spans="2:14">
      <c r="B13142" s="98"/>
      <c r="C13142" s="98"/>
      <c r="D13142" s="100"/>
      <c r="E13142" s="100"/>
      <c r="F13142" s="100"/>
      <c r="H13142" s="102"/>
      <c r="I13142" s="103"/>
      <c r="J13142" s="102"/>
      <c r="L13142" s="100"/>
      <c r="M13142" s="100"/>
      <c r="N13142" s="100"/>
    </row>
    <row r="13143" spans="2:14">
      <c r="B13143" s="98"/>
      <c r="C13143" s="98"/>
      <c r="D13143" s="100"/>
      <c r="E13143" s="100"/>
      <c r="F13143" s="100"/>
      <c r="H13143" s="102"/>
      <c r="I13143" s="103"/>
      <c r="J13143" s="102"/>
      <c r="L13143" s="100"/>
      <c r="M13143" s="100"/>
      <c r="N13143" s="100"/>
    </row>
    <row r="13144" spans="2:14">
      <c r="B13144" s="98"/>
      <c r="C13144" s="98"/>
      <c r="D13144" s="100"/>
      <c r="E13144" s="100"/>
      <c r="F13144" s="100"/>
      <c r="H13144" s="102"/>
      <c r="I13144" s="103"/>
      <c r="J13144" s="102"/>
      <c r="L13144" s="100"/>
      <c r="M13144" s="100"/>
      <c r="N13144" s="100"/>
    </row>
    <row r="13145" spans="2:14">
      <c r="B13145" s="98"/>
      <c r="C13145" s="98"/>
      <c r="D13145" s="100"/>
      <c r="E13145" s="100"/>
      <c r="F13145" s="100"/>
      <c r="H13145" s="102"/>
      <c r="I13145" s="103"/>
      <c r="J13145" s="102"/>
      <c r="L13145" s="100"/>
      <c r="M13145" s="100"/>
      <c r="N13145" s="100"/>
    </row>
    <row r="13146" spans="2:14">
      <c r="B13146" s="98"/>
      <c r="C13146" s="98"/>
      <c r="D13146" s="100"/>
      <c r="E13146" s="100"/>
      <c r="F13146" s="100"/>
      <c r="H13146" s="102"/>
      <c r="I13146" s="103"/>
      <c r="J13146" s="102"/>
      <c r="L13146" s="100"/>
      <c r="M13146" s="100"/>
      <c r="N13146" s="100"/>
    </row>
    <row r="13147" spans="2:14">
      <c r="B13147" s="98"/>
      <c r="C13147" s="98"/>
      <c r="D13147" s="100"/>
      <c r="E13147" s="100"/>
      <c r="F13147" s="100"/>
      <c r="H13147" s="102"/>
      <c r="I13147" s="103"/>
      <c r="J13147" s="102"/>
      <c r="L13147" s="100"/>
      <c r="M13147" s="100"/>
      <c r="N13147" s="100"/>
    </row>
    <row r="13148" spans="2:14">
      <c r="B13148" s="98"/>
      <c r="C13148" s="98"/>
      <c r="D13148" s="100"/>
      <c r="E13148" s="100"/>
      <c r="F13148" s="100"/>
      <c r="H13148" s="102"/>
      <c r="I13148" s="103"/>
      <c r="J13148" s="102"/>
      <c r="L13148" s="100"/>
      <c r="M13148" s="100"/>
      <c r="N13148" s="100"/>
    </row>
    <row r="13149" spans="2:14">
      <c r="B13149" s="98"/>
      <c r="C13149" s="98"/>
      <c r="D13149" s="100"/>
      <c r="E13149" s="100"/>
      <c r="F13149" s="100"/>
      <c r="H13149" s="102"/>
      <c r="I13149" s="103"/>
      <c r="J13149" s="102"/>
      <c r="L13149" s="100"/>
      <c r="M13149" s="100"/>
      <c r="N13149" s="100"/>
    </row>
    <row r="13150" spans="2:14">
      <c r="B13150" s="98"/>
      <c r="C13150" s="98"/>
      <c r="D13150" s="100"/>
      <c r="E13150" s="100"/>
      <c r="F13150" s="100"/>
      <c r="H13150" s="102"/>
      <c r="I13150" s="103"/>
      <c r="J13150" s="102"/>
      <c r="L13150" s="100"/>
      <c r="M13150" s="100"/>
      <c r="N13150" s="100"/>
    </row>
    <row r="13151" spans="2:14">
      <c r="B13151" s="98"/>
      <c r="C13151" s="98"/>
      <c r="D13151" s="100"/>
      <c r="E13151" s="100"/>
      <c r="F13151" s="100"/>
      <c r="H13151" s="102"/>
      <c r="I13151" s="103"/>
      <c r="J13151" s="102"/>
      <c r="L13151" s="100"/>
      <c r="M13151" s="100"/>
      <c r="N13151" s="100"/>
    </row>
    <row r="13152" spans="2:14">
      <c r="B13152" s="98"/>
      <c r="C13152" s="98"/>
      <c r="D13152" s="100"/>
      <c r="E13152" s="100"/>
      <c r="F13152" s="100"/>
      <c r="H13152" s="102"/>
      <c r="I13152" s="103"/>
      <c r="J13152" s="102"/>
      <c r="L13152" s="100"/>
      <c r="M13152" s="100"/>
      <c r="N13152" s="100"/>
    </row>
    <row r="13153" spans="2:14">
      <c r="B13153" s="98"/>
      <c r="C13153" s="98"/>
      <c r="D13153" s="100"/>
      <c r="E13153" s="100"/>
      <c r="F13153" s="100"/>
      <c r="H13153" s="102"/>
      <c r="I13153" s="103"/>
      <c r="J13153" s="102"/>
      <c r="L13153" s="100"/>
      <c r="M13153" s="100"/>
      <c r="N13153" s="100"/>
    </row>
    <row r="13154" spans="2:14">
      <c r="B13154" s="98"/>
      <c r="C13154" s="98"/>
      <c r="D13154" s="100"/>
      <c r="E13154" s="100"/>
      <c r="F13154" s="100"/>
      <c r="H13154" s="102"/>
      <c r="I13154" s="103"/>
      <c r="J13154" s="102"/>
      <c r="L13154" s="100"/>
      <c r="M13154" s="100"/>
      <c r="N13154" s="100"/>
    </row>
    <row r="13155" spans="2:14">
      <c r="B13155" s="98"/>
      <c r="C13155" s="98"/>
      <c r="D13155" s="100"/>
      <c r="E13155" s="100"/>
      <c r="F13155" s="100"/>
      <c r="H13155" s="102"/>
      <c r="I13155" s="103"/>
      <c r="J13155" s="102"/>
      <c r="L13155" s="100"/>
      <c r="M13155" s="100"/>
      <c r="N13155" s="100"/>
    </row>
    <row r="13156" spans="2:14">
      <c r="B13156" s="98"/>
      <c r="C13156" s="98"/>
      <c r="D13156" s="100"/>
      <c r="E13156" s="100"/>
      <c r="F13156" s="100"/>
      <c r="H13156" s="102"/>
      <c r="I13156" s="103"/>
      <c r="J13156" s="102"/>
      <c r="L13156" s="100"/>
      <c r="M13156" s="100"/>
      <c r="N13156" s="100"/>
    </row>
    <row r="13157" spans="2:14">
      <c r="B13157" s="98"/>
      <c r="C13157" s="98"/>
      <c r="D13157" s="100"/>
      <c r="E13157" s="100"/>
      <c r="F13157" s="100"/>
      <c r="H13157" s="102"/>
      <c r="I13157" s="103"/>
      <c r="J13157" s="102"/>
      <c r="L13157" s="100"/>
      <c r="M13157" s="100"/>
      <c r="N13157" s="100"/>
    </row>
    <row r="13158" spans="2:14">
      <c r="B13158" s="98"/>
      <c r="C13158" s="98"/>
      <c r="D13158" s="100"/>
      <c r="E13158" s="100"/>
      <c r="F13158" s="100"/>
      <c r="H13158" s="102"/>
      <c r="I13158" s="103"/>
      <c r="J13158" s="102"/>
      <c r="L13158" s="100"/>
      <c r="M13158" s="100"/>
      <c r="N13158" s="100"/>
    </row>
    <row r="13159" spans="2:14">
      <c r="B13159" s="98"/>
      <c r="C13159" s="98"/>
      <c r="D13159" s="100"/>
      <c r="E13159" s="100"/>
      <c r="F13159" s="100"/>
      <c r="H13159" s="102"/>
      <c r="I13159" s="103"/>
      <c r="J13159" s="102"/>
      <c r="L13159" s="100"/>
      <c r="M13159" s="100"/>
      <c r="N13159" s="100"/>
    </row>
    <row r="13160" spans="2:14">
      <c r="B13160" s="98"/>
      <c r="C13160" s="98"/>
      <c r="D13160" s="100"/>
      <c r="E13160" s="100"/>
      <c r="F13160" s="100"/>
      <c r="H13160" s="102"/>
      <c r="I13160" s="103"/>
      <c r="J13160" s="102"/>
      <c r="L13160" s="100"/>
      <c r="M13160" s="100"/>
      <c r="N13160" s="100"/>
    </row>
    <row r="13161" spans="2:14">
      <c r="B13161" s="98"/>
      <c r="C13161" s="98"/>
      <c r="D13161" s="100"/>
      <c r="E13161" s="100"/>
      <c r="F13161" s="100"/>
      <c r="H13161" s="102"/>
      <c r="I13161" s="103"/>
      <c r="J13161" s="102"/>
      <c r="L13161" s="100"/>
      <c r="M13161" s="100"/>
      <c r="N13161" s="100"/>
    </row>
    <row r="13162" spans="2:14">
      <c r="B13162" s="98"/>
      <c r="C13162" s="98"/>
      <c r="D13162" s="100"/>
      <c r="E13162" s="100"/>
      <c r="F13162" s="100"/>
      <c r="H13162" s="102"/>
      <c r="I13162" s="103"/>
      <c r="J13162" s="102"/>
      <c r="L13162" s="100"/>
      <c r="M13162" s="100"/>
      <c r="N13162" s="100"/>
    </row>
    <row r="13163" spans="2:14">
      <c r="B13163" s="98"/>
      <c r="C13163" s="98"/>
      <c r="D13163" s="100"/>
      <c r="E13163" s="100"/>
      <c r="F13163" s="100"/>
      <c r="H13163" s="102"/>
      <c r="I13163" s="103"/>
      <c r="J13163" s="102"/>
      <c r="L13163" s="100"/>
      <c r="M13163" s="100"/>
      <c r="N13163" s="100"/>
    </row>
    <row r="13164" spans="2:14">
      <c r="B13164" s="98"/>
      <c r="C13164" s="98"/>
      <c r="D13164" s="100"/>
      <c r="E13164" s="100"/>
      <c r="F13164" s="100"/>
      <c r="H13164" s="102"/>
      <c r="I13164" s="103"/>
      <c r="J13164" s="102"/>
      <c r="L13164" s="100"/>
      <c r="M13164" s="100"/>
      <c r="N13164" s="100"/>
    </row>
    <row r="13165" spans="2:14">
      <c r="B13165" s="98"/>
      <c r="C13165" s="98"/>
      <c r="D13165" s="100"/>
      <c r="E13165" s="100"/>
      <c r="F13165" s="100"/>
      <c r="H13165" s="102"/>
      <c r="I13165" s="103"/>
      <c r="J13165" s="102"/>
      <c r="L13165" s="100"/>
      <c r="M13165" s="100"/>
      <c r="N13165" s="100"/>
    </row>
    <row r="13166" spans="2:14">
      <c r="B13166" s="98"/>
      <c r="C13166" s="98"/>
      <c r="D13166" s="100"/>
      <c r="E13166" s="100"/>
      <c r="F13166" s="100"/>
      <c r="H13166" s="102"/>
      <c r="I13166" s="103"/>
      <c r="J13166" s="102"/>
      <c r="L13166" s="100"/>
      <c r="M13166" s="100"/>
      <c r="N13166" s="100"/>
    </row>
    <row r="13167" spans="2:14">
      <c r="B13167" s="98"/>
      <c r="C13167" s="98"/>
      <c r="D13167" s="100"/>
      <c r="E13167" s="100"/>
      <c r="F13167" s="100"/>
      <c r="H13167" s="102"/>
      <c r="I13167" s="103"/>
      <c r="J13167" s="102"/>
      <c r="L13167" s="100"/>
      <c r="M13167" s="100"/>
      <c r="N13167" s="100"/>
    </row>
    <row r="13168" spans="2:14">
      <c r="B13168" s="98"/>
      <c r="C13168" s="98"/>
      <c r="D13168" s="100"/>
      <c r="E13168" s="100"/>
      <c r="F13168" s="100"/>
      <c r="H13168" s="102"/>
      <c r="I13168" s="103"/>
      <c r="J13168" s="102"/>
      <c r="L13168" s="100"/>
      <c r="M13168" s="100"/>
      <c r="N13168" s="100"/>
    </row>
    <row r="13169" spans="2:14">
      <c r="B13169" s="98"/>
      <c r="C13169" s="98"/>
      <c r="D13169" s="100"/>
      <c r="E13169" s="100"/>
      <c r="F13169" s="100"/>
      <c r="H13169" s="102"/>
      <c r="I13169" s="103"/>
      <c r="J13169" s="102"/>
      <c r="L13169" s="100"/>
      <c r="M13169" s="100"/>
      <c r="N13169" s="100"/>
    </row>
    <row r="13170" spans="2:14">
      <c r="B13170" s="98"/>
      <c r="C13170" s="98"/>
      <c r="D13170" s="100"/>
      <c r="E13170" s="100"/>
      <c r="F13170" s="100"/>
      <c r="H13170" s="102"/>
      <c r="I13170" s="103"/>
      <c r="J13170" s="102"/>
      <c r="L13170" s="100"/>
      <c r="M13170" s="100"/>
      <c r="N13170" s="100"/>
    </row>
    <row r="13171" spans="2:14">
      <c r="B13171" s="98"/>
      <c r="C13171" s="98"/>
      <c r="D13171" s="100"/>
      <c r="E13171" s="100"/>
      <c r="F13171" s="100"/>
      <c r="H13171" s="102"/>
      <c r="I13171" s="103"/>
      <c r="J13171" s="102"/>
      <c r="L13171" s="100"/>
      <c r="M13171" s="100"/>
      <c r="N13171" s="100"/>
    </row>
    <row r="13172" spans="2:14">
      <c r="B13172" s="98"/>
      <c r="C13172" s="98"/>
      <c r="D13172" s="100"/>
      <c r="E13172" s="100"/>
      <c r="F13172" s="100"/>
      <c r="H13172" s="102"/>
      <c r="I13172" s="103"/>
      <c r="J13172" s="102"/>
      <c r="L13172" s="100"/>
      <c r="M13172" s="100"/>
      <c r="N13172" s="100"/>
    </row>
    <row r="13173" spans="2:14">
      <c r="B13173" s="98"/>
      <c r="C13173" s="98"/>
      <c r="D13173" s="100"/>
      <c r="E13173" s="100"/>
      <c r="F13173" s="100"/>
      <c r="H13173" s="102"/>
      <c r="I13173" s="103"/>
      <c r="J13173" s="102"/>
      <c r="L13173" s="100"/>
      <c r="M13173" s="100"/>
      <c r="N13173" s="100"/>
    </row>
    <row r="13174" spans="2:14">
      <c r="B13174" s="98"/>
      <c r="C13174" s="98"/>
      <c r="D13174" s="100"/>
      <c r="E13174" s="100"/>
      <c r="F13174" s="100"/>
      <c r="H13174" s="102"/>
      <c r="I13174" s="103"/>
      <c r="J13174" s="102"/>
      <c r="L13174" s="100"/>
      <c r="M13174" s="100"/>
      <c r="N13174" s="100"/>
    </row>
    <row r="13175" spans="2:14">
      <c r="B13175" s="98"/>
      <c r="C13175" s="98"/>
      <c r="D13175" s="100"/>
      <c r="E13175" s="100"/>
      <c r="F13175" s="100"/>
      <c r="H13175" s="102"/>
      <c r="I13175" s="103"/>
      <c r="J13175" s="102"/>
      <c r="L13175" s="100"/>
      <c r="M13175" s="100"/>
      <c r="N13175" s="100"/>
    </row>
    <row r="13176" spans="2:14">
      <c r="B13176" s="98"/>
      <c r="C13176" s="98"/>
      <c r="D13176" s="100"/>
      <c r="E13176" s="100"/>
      <c r="F13176" s="100"/>
      <c r="H13176" s="102"/>
      <c r="I13176" s="103"/>
      <c r="J13176" s="102"/>
      <c r="L13176" s="100"/>
      <c r="M13176" s="100"/>
      <c r="N13176" s="100"/>
    </row>
    <row r="13177" spans="2:14">
      <c r="B13177" s="98"/>
      <c r="C13177" s="98"/>
      <c r="D13177" s="100"/>
      <c r="E13177" s="100"/>
      <c r="F13177" s="100"/>
      <c r="H13177" s="102"/>
      <c r="I13177" s="103"/>
      <c r="J13177" s="102"/>
      <c r="L13177" s="100"/>
      <c r="M13177" s="100"/>
      <c r="N13177" s="100"/>
    </row>
    <row r="13178" spans="2:14">
      <c r="B13178" s="98"/>
      <c r="C13178" s="98"/>
      <c r="D13178" s="100"/>
      <c r="E13178" s="100"/>
      <c r="F13178" s="100"/>
      <c r="H13178" s="102"/>
      <c r="I13178" s="103"/>
      <c r="J13178" s="102"/>
      <c r="L13178" s="100"/>
      <c r="M13178" s="100"/>
      <c r="N13178" s="100"/>
    </row>
    <row r="13179" spans="2:14">
      <c r="B13179" s="98"/>
      <c r="C13179" s="98"/>
      <c r="D13179" s="100"/>
      <c r="E13179" s="100"/>
      <c r="F13179" s="100"/>
      <c r="H13179" s="102"/>
      <c r="I13179" s="103"/>
      <c r="J13179" s="102"/>
      <c r="L13179" s="100"/>
      <c r="M13179" s="100"/>
      <c r="N13179" s="100"/>
    </row>
    <row r="13180" spans="2:14">
      <c r="B13180" s="98"/>
      <c r="C13180" s="98"/>
      <c r="D13180" s="100"/>
      <c r="E13180" s="100"/>
      <c r="F13180" s="100"/>
      <c r="H13180" s="102"/>
      <c r="I13180" s="103"/>
      <c r="J13180" s="102"/>
      <c r="L13180" s="100"/>
      <c r="M13180" s="100"/>
      <c r="N13180" s="100"/>
    </row>
    <row r="13181" spans="2:14">
      <c r="B13181" s="98"/>
      <c r="C13181" s="98"/>
      <c r="D13181" s="100"/>
      <c r="E13181" s="100"/>
      <c r="F13181" s="100"/>
      <c r="H13181" s="102"/>
      <c r="I13181" s="103"/>
      <c r="J13181" s="102"/>
      <c r="L13181" s="100"/>
      <c r="M13181" s="100"/>
      <c r="N13181" s="100"/>
    </row>
    <row r="13182" spans="2:14">
      <c r="B13182" s="98"/>
      <c r="C13182" s="98"/>
      <c r="D13182" s="100"/>
      <c r="E13182" s="100"/>
      <c r="F13182" s="100"/>
      <c r="H13182" s="102"/>
      <c r="I13182" s="103"/>
      <c r="J13182" s="102"/>
      <c r="L13182" s="100"/>
      <c r="M13182" s="100"/>
      <c r="N13182" s="100"/>
    </row>
    <row r="13183" spans="2:14">
      <c r="B13183" s="98"/>
      <c r="C13183" s="98"/>
      <c r="D13183" s="100"/>
      <c r="E13183" s="100"/>
      <c r="F13183" s="100"/>
      <c r="H13183" s="102"/>
      <c r="I13183" s="103"/>
      <c r="J13183" s="102"/>
      <c r="L13183" s="100"/>
      <c r="M13183" s="100"/>
      <c r="N13183" s="100"/>
    </row>
    <row r="13184" spans="2:14">
      <c r="B13184" s="98"/>
      <c r="C13184" s="98"/>
      <c r="D13184" s="100"/>
      <c r="E13184" s="100"/>
      <c r="F13184" s="100"/>
      <c r="H13184" s="102"/>
      <c r="I13184" s="103"/>
      <c r="J13184" s="102"/>
      <c r="L13184" s="100"/>
      <c r="M13184" s="100"/>
      <c r="N13184" s="100"/>
    </row>
    <row r="13185" spans="2:14">
      <c r="B13185" s="98"/>
      <c r="C13185" s="98"/>
      <c r="D13185" s="100"/>
      <c r="E13185" s="100"/>
      <c r="F13185" s="100"/>
      <c r="H13185" s="102"/>
      <c r="I13185" s="103"/>
      <c r="J13185" s="102"/>
      <c r="L13185" s="100"/>
      <c r="M13185" s="100"/>
      <c r="N13185" s="100"/>
    </row>
    <row r="13186" spans="2:14">
      <c r="B13186" s="98"/>
      <c r="C13186" s="98"/>
      <c r="D13186" s="100"/>
      <c r="E13186" s="100"/>
      <c r="F13186" s="100"/>
      <c r="H13186" s="102"/>
      <c r="I13186" s="103"/>
      <c r="J13186" s="102"/>
      <c r="L13186" s="100"/>
      <c r="M13186" s="100"/>
      <c r="N13186" s="100"/>
    </row>
    <row r="13187" spans="2:14">
      <c r="B13187" s="98"/>
      <c r="C13187" s="98"/>
      <c r="D13187" s="100"/>
      <c r="E13187" s="100"/>
      <c r="F13187" s="100"/>
      <c r="H13187" s="102"/>
      <c r="I13187" s="103"/>
      <c r="J13187" s="102"/>
      <c r="L13187" s="100"/>
      <c r="M13187" s="100"/>
      <c r="N13187" s="100"/>
    </row>
    <row r="13188" spans="2:14">
      <c r="B13188" s="98"/>
      <c r="C13188" s="98"/>
      <c r="D13188" s="100"/>
      <c r="E13188" s="100"/>
      <c r="F13188" s="100"/>
      <c r="H13188" s="102"/>
      <c r="I13188" s="103"/>
      <c r="J13188" s="102"/>
      <c r="L13188" s="100"/>
      <c r="M13188" s="100"/>
      <c r="N13188" s="100"/>
    </row>
    <row r="13189" spans="2:14">
      <c r="B13189" s="98"/>
      <c r="C13189" s="98"/>
      <c r="D13189" s="100"/>
      <c r="E13189" s="100"/>
      <c r="F13189" s="100"/>
      <c r="H13189" s="102"/>
      <c r="I13189" s="103"/>
      <c r="J13189" s="102"/>
      <c r="L13189" s="100"/>
      <c r="M13189" s="100"/>
      <c r="N13189" s="100"/>
    </row>
    <row r="13190" spans="2:14">
      <c r="B13190" s="98"/>
      <c r="C13190" s="98"/>
      <c r="D13190" s="100"/>
      <c r="E13190" s="100"/>
      <c r="F13190" s="100"/>
      <c r="H13190" s="102"/>
      <c r="I13190" s="103"/>
      <c r="J13190" s="102"/>
      <c r="L13190" s="100"/>
      <c r="M13190" s="100"/>
      <c r="N13190" s="100"/>
    </row>
    <row r="13191" spans="2:14">
      <c r="B13191" s="98"/>
      <c r="C13191" s="98"/>
      <c r="D13191" s="100"/>
      <c r="E13191" s="100"/>
      <c r="F13191" s="100"/>
      <c r="H13191" s="102"/>
      <c r="I13191" s="103"/>
      <c r="J13191" s="102"/>
      <c r="L13191" s="100"/>
      <c r="M13191" s="100"/>
      <c r="N13191" s="100"/>
    </row>
    <row r="13192" spans="2:14">
      <c r="B13192" s="98"/>
      <c r="C13192" s="98"/>
      <c r="D13192" s="100"/>
      <c r="E13192" s="100"/>
      <c r="F13192" s="100"/>
      <c r="H13192" s="102"/>
      <c r="I13192" s="103"/>
      <c r="J13192" s="102"/>
      <c r="L13192" s="100"/>
      <c r="M13192" s="100"/>
      <c r="N13192" s="100"/>
    </row>
    <row r="13193" spans="2:14">
      <c r="B13193" s="98"/>
      <c r="C13193" s="98"/>
      <c r="D13193" s="100"/>
      <c r="E13193" s="100"/>
      <c r="F13193" s="100"/>
      <c r="H13193" s="102"/>
      <c r="I13193" s="103"/>
      <c r="J13193" s="102"/>
      <c r="L13193" s="100"/>
      <c r="M13193" s="100"/>
      <c r="N13193" s="100"/>
    </row>
    <row r="13194" spans="2:14">
      <c r="B13194" s="98"/>
      <c r="C13194" s="98"/>
      <c r="D13194" s="100"/>
      <c r="E13194" s="100"/>
      <c r="F13194" s="100"/>
      <c r="H13194" s="102"/>
      <c r="I13194" s="103"/>
      <c r="J13194" s="102"/>
      <c r="L13194" s="100"/>
      <c r="M13194" s="100"/>
      <c r="N13194" s="100"/>
    </row>
    <row r="13195" spans="2:14">
      <c r="B13195" s="98"/>
      <c r="C13195" s="98"/>
      <c r="D13195" s="100"/>
      <c r="E13195" s="100"/>
      <c r="F13195" s="100"/>
      <c r="H13195" s="102"/>
      <c r="I13195" s="103"/>
      <c r="J13195" s="102"/>
      <c r="L13195" s="100"/>
      <c r="M13195" s="100"/>
      <c r="N13195" s="100"/>
    </row>
    <row r="13196" spans="2:14">
      <c r="B13196" s="98"/>
      <c r="C13196" s="98"/>
      <c r="D13196" s="100"/>
      <c r="E13196" s="100"/>
      <c r="F13196" s="100"/>
      <c r="H13196" s="102"/>
      <c r="I13196" s="103"/>
      <c r="J13196" s="102"/>
      <c r="L13196" s="100"/>
      <c r="M13196" s="100"/>
      <c r="N13196" s="100"/>
    </row>
    <row r="13197" spans="2:14">
      <c r="B13197" s="98"/>
      <c r="C13197" s="98"/>
      <c r="D13197" s="100"/>
      <c r="E13197" s="100"/>
      <c r="F13197" s="100"/>
      <c r="H13197" s="102"/>
      <c r="I13197" s="103"/>
      <c r="J13197" s="102"/>
      <c r="L13197" s="100"/>
      <c r="M13197" s="100"/>
      <c r="N13197" s="100"/>
    </row>
    <row r="13198" spans="2:14">
      <c r="B13198" s="98"/>
      <c r="C13198" s="98"/>
      <c r="D13198" s="100"/>
      <c r="E13198" s="100"/>
      <c r="F13198" s="100"/>
      <c r="H13198" s="102"/>
      <c r="I13198" s="103"/>
      <c r="J13198" s="102"/>
      <c r="L13198" s="100"/>
      <c r="M13198" s="100"/>
      <c r="N13198" s="100"/>
    </row>
    <row r="13199" spans="2:14">
      <c r="B13199" s="98"/>
      <c r="C13199" s="98"/>
      <c r="D13199" s="100"/>
      <c r="E13199" s="100"/>
      <c r="F13199" s="100"/>
      <c r="H13199" s="102"/>
      <c r="I13199" s="103"/>
      <c r="J13199" s="102"/>
      <c r="L13199" s="100"/>
      <c r="M13199" s="100"/>
      <c r="N13199" s="100"/>
    </row>
    <row r="13200" spans="2:14">
      <c r="B13200" s="98"/>
      <c r="C13200" s="98"/>
      <c r="D13200" s="100"/>
      <c r="E13200" s="100"/>
      <c r="F13200" s="100"/>
      <c r="H13200" s="102"/>
      <c r="I13200" s="103"/>
      <c r="J13200" s="102"/>
      <c r="L13200" s="100"/>
      <c r="M13200" s="100"/>
      <c r="N13200" s="100"/>
    </row>
    <row r="13201" spans="2:14">
      <c r="B13201" s="98"/>
      <c r="C13201" s="98"/>
      <c r="D13201" s="100"/>
      <c r="E13201" s="100"/>
      <c r="F13201" s="100"/>
      <c r="H13201" s="102"/>
      <c r="I13201" s="103"/>
      <c r="J13201" s="102"/>
      <c r="L13201" s="100"/>
      <c r="M13201" s="100"/>
      <c r="N13201" s="100"/>
    </row>
    <row r="13202" spans="2:14">
      <c r="B13202" s="98"/>
      <c r="C13202" s="98"/>
      <c r="D13202" s="100"/>
      <c r="E13202" s="100"/>
      <c r="F13202" s="100"/>
      <c r="H13202" s="102"/>
      <c r="I13202" s="103"/>
      <c r="J13202" s="102"/>
      <c r="L13202" s="100"/>
      <c r="M13202" s="100"/>
      <c r="N13202" s="100"/>
    </row>
    <row r="13203" spans="2:14">
      <c r="B13203" s="98"/>
      <c r="C13203" s="98"/>
      <c r="D13203" s="100"/>
      <c r="E13203" s="100"/>
      <c r="F13203" s="100"/>
      <c r="H13203" s="102"/>
      <c r="I13203" s="103"/>
      <c r="J13203" s="102"/>
      <c r="L13203" s="100"/>
      <c r="M13203" s="100"/>
      <c r="N13203" s="100"/>
    </row>
    <row r="13204" spans="2:14">
      <c r="B13204" s="98"/>
      <c r="C13204" s="98"/>
      <c r="D13204" s="100"/>
      <c r="E13204" s="100"/>
      <c r="F13204" s="100"/>
      <c r="H13204" s="102"/>
      <c r="I13204" s="103"/>
      <c r="J13204" s="102"/>
      <c r="L13204" s="100"/>
      <c r="M13204" s="100"/>
      <c r="N13204" s="100"/>
    </row>
    <row r="13205" spans="2:14">
      <c r="B13205" s="98"/>
      <c r="C13205" s="98"/>
      <c r="D13205" s="100"/>
      <c r="E13205" s="100"/>
      <c r="F13205" s="100"/>
      <c r="H13205" s="102"/>
      <c r="I13205" s="103"/>
      <c r="J13205" s="102"/>
      <c r="L13205" s="100"/>
      <c r="M13205" s="100"/>
      <c r="N13205" s="100"/>
    </row>
    <row r="13206" spans="2:14">
      <c r="B13206" s="98"/>
      <c r="C13206" s="98"/>
      <c r="D13206" s="100"/>
      <c r="E13206" s="100"/>
      <c r="F13206" s="100"/>
      <c r="H13206" s="102"/>
      <c r="I13206" s="103"/>
      <c r="J13206" s="102"/>
      <c r="L13206" s="100"/>
      <c r="M13206" s="100"/>
      <c r="N13206" s="100"/>
    </row>
    <row r="13207" spans="2:14">
      <c r="B13207" s="98"/>
      <c r="C13207" s="98"/>
      <c r="D13207" s="100"/>
      <c r="E13207" s="100"/>
      <c r="F13207" s="100"/>
      <c r="H13207" s="102"/>
      <c r="I13207" s="103"/>
      <c r="J13207" s="102"/>
      <c r="L13207" s="100"/>
      <c r="M13207" s="100"/>
      <c r="N13207" s="100"/>
    </row>
    <row r="13208" spans="2:14">
      <c r="B13208" s="98"/>
      <c r="C13208" s="98"/>
      <c r="D13208" s="100"/>
      <c r="E13208" s="100"/>
      <c r="F13208" s="100"/>
      <c r="H13208" s="102"/>
      <c r="I13208" s="103"/>
      <c r="J13208" s="102"/>
      <c r="L13208" s="100"/>
      <c r="M13208" s="100"/>
      <c r="N13208" s="100"/>
    </row>
    <row r="13209" spans="2:14">
      <c r="B13209" s="98"/>
      <c r="C13209" s="98"/>
      <c r="D13209" s="100"/>
      <c r="E13209" s="100"/>
      <c r="F13209" s="100"/>
      <c r="H13209" s="102"/>
      <c r="I13209" s="103"/>
      <c r="J13209" s="102"/>
      <c r="L13209" s="100"/>
      <c r="M13209" s="100"/>
      <c r="N13209" s="100"/>
    </row>
    <row r="13210" spans="2:14">
      <c r="B13210" s="98"/>
      <c r="C13210" s="98"/>
      <c r="D13210" s="100"/>
      <c r="E13210" s="100"/>
      <c r="F13210" s="100"/>
      <c r="H13210" s="102"/>
      <c r="I13210" s="103"/>
      <c r="J13210" s="102"/>
      <c r="L13210" s="100"/>
      <c r="M13210" s="100"/>
      <c r="N13210" s="100"/>
    </row>
    <row r="13211" spans="2:14">
      <c r="B13211" s="98"/>
      <c r="C13211" s="98"/>
      <c r="D13211" s="100"/>
      <c r="E13211" s="100"/>
      <c r="F13211" s="100"/>
      <c r="H13211" s="102"/>
      <c r="I13211" s="103"/>
      <c r="J13211" s="102"/>
      <c r="L13211" s="100"/>
      <c r="M13211" s="100"/>
      <c r="N13211" s="100"/>
    </row>
    <row r="13212" spans="2:14">
      <c r="B13212" s="98"/>
      <c r="C13212" s="98"/>
      <c r="D13212" s="100"/>
      <c r="E13212" s="100"/>
      <c r="F13212" s="100"/>
      <c r="H13212" s="102"/>
      <c r="I13212" s="103"/>
      <c r="J13212" s="102"/>
      <c r="L13212" s="100"/>
      <c r="M13212" s="100"/>
      <c r="N13212" s="100"/>
    </row>
    <row r="13213" spans="2:14">
      <c r="B13213" s="98"/>
      <c r="C13213" s="98"/>
      <c r="D13213" s="100"/>
      <c r="E13213" s="100"/>
      <c r="F13213" s="100"/>
      <c r="H13213" s="102"/>
      <c r="I13213" s="103"/>
      <c r="J13213" s="102"/>
      <c r="L13213" s="100"/>
      <c r="M13213" s="100"/>
      <c r="N13213" s="100"/>
    </row>
    <row r="13214" spans="2:14">
      <c r="B13214" s="98"/>
      <c r="C13214" s="98"/>
      <c r="D13214" s="100"/>
      <c r="E13214" s="100"/>
      <c r="F13214" s="100"/>
      <c r="H13214" s="102"/>
      <c r="I13214" s="103"/>
      <c r="J13214" s="102"/>
      <c r="L13214" s="100"/>
      <c r="M13214" s="100"/>
      <c r="N13214" s="100"/>
    </row>
    <row r="13215" spans="2:14">
      <c r="B13215" s="98"/>
      <c r="C13215" s="98"/>
      <c r="D13215" s="100"/>
      <c r="E13215" s="100"/>
      <c r="F13215" s="100"/>
      <c r="H13215" s="102"/>
      <c r="I13215" s="103"/>
      <c r="J13215" s="102"/>
      <c r="L13215" s="100"/>
      <c r="M13215" s="100"/>
      <c r="N13215" s="100"/>
    </row>
    <row r="13216" spans="2:14">
      <c r="B13216" s="98"/>
      <c r="C13216" s="98"/>
      <c r="D13216" s="100"/>
      <c r="E13216" s="100"/>
      <c r="F13216" s="100"/>
      <c r="H13216" s="102"/>
      <c r="I13216" s="103"/>
      <c r="J13216" s="102"/>
      <c r="L13216" s="100"/>
      <c r="M13216" s="100"/>
      <c r="N13216" s="100"/>
    </row>
    <row r="13217" spans="2:14">
      <c r="B13217" s="98"/>
      <c r="C13217" s="98"/>
      <c r="D13217" s="100"/>
      <c r="E13217" s="100"/>
      <c r="F13217" s="100"/>
      <c r="H13217" s="102"/>
      <c r="I13217" s="103"/>
      <c r="J13217" s="102"/>
      <c r="L13217" s="100"/>
      <c r="M13217" s="100"/>
      <c r="N13217" s="100"/>
    </row>
    <row r="13218" spans="2:14">
      <c r="B13218" s="98"/>
      <c r="C13218" s="98"/>
      <c r="D13218" s="100"/>
      <c r="E13218" s="100"/>
      <c r="F13218" s="100"/>
      <c r="H13218" s="102"/>
      <c r="I13218" s="103"/>
      <c r="J13218" s="102"/>
      <c r="L13218" s="100"/>
      <c r="M13218" s="100"/>
      <c r="N13218" s="100"/>
    </row>
    <row r="13219" spans="2:14">
      <c r="B13219" s="98"/>
      <c r="C13219" s="98"/>
      <c r="D13219" s="100"/>
      <c r="E13219" s="100"/>
      <c r="F13219" s="100"/>
      <c r="H13219" s="102"/>
      <c r="I13219" s="103"/>
      <c r="J13219" s="102"/>
      <c r="L13219" s="100"/>
      <c r="M13219" s="100"/>
      <c r="N13219" s="100"/>
    </row>
    <row r="13220" spans="2:14">
      <c r="B13220" s="98"/>
      <c r="C13220" s="98"/>
      <c r="D13220" s="100"/>
      <c r="E13220" s="100"/>
      <c r="F13220" s="100"/>
      <c r="H13220" s="102"/>
      <c r="I13220" s="103"/>
      <c r="J13220" s="102"/>
      <c r="L13220" s="100"/>
      <c r="M13220" s="100"/>
      <c r="N13220" s="100"/>
    </row>
    <row r="13221" spans="2:14">
      <c r="B13221" s="98"/>
      <c r="C13221" s="98"/>
      <c r="D13221" s="100"/>
      <c r="E13221" s="100"/>
      <c r="F13221" s="100"/>
      <c r="H13221" s="102"/>
      <c r="I13221" s="103"/>
      <c r="J13221" s="102"/>
      <c r="L13221" s="100"/>
      <c r="M13221" s="100"/>
      <c r="N13221" s="100"/>
    </row>
    <row r="13222" spans="2:14">
      <c r="B13222" s="98"/>
      <c r="C13222" s="98"/>
      <c r="D13222" s="100"/>
      <c r="E13222" s="100"/>
      <c r="F13222" s="100"/>
      <c r="H13222" s="102"/>
      <c r="I13222" s="103"/>
      <c r="J13222" s="102"/>
      <c r="L13222" s="100"/>
      <c r="M13222" s="100"/>
      <c r="N13222" s="100"/>
    </row>
    <row r="13223" spans="2:14">
      <c r="B13223" s="98"/>
      <c r="C13223" s="98"/>
      <c r="D13223" s="100"/>
      <c r="E13223" s="100"/>
      <c r="F13223" s="100"/>
      <c r="H13223" s="102"/>
      <c r="I13223" s="103"/>
      <c r="J13223" s="102"/>
      <c r="L13223" s="100"/>
      <c r="M13223" s="100"/>
      <c r="N13223" s="100"/>
    </row>
    <row r="13224" spans="2:14">
      <c r="B13224" s="98"/>
      <c r="C13224" s="98"/>
      <c r="D13224" s="100"/>
      <c r="E13224" s="100"/>
      <c r="F13224" s="100"/>
      <c r="H13224" s="102"/>
      <c r="I13224" s="103"/>
      <c r="J13224" s="102"/>
      <c r="L13224" s="100"/>
      <c r="M13224" s="100"/>
      <c r="N13224" s="100"/>
    </row>
    <row r="13225" spans="2:14">
      <c r="B13225" s="98"/>
      <c r="C13225" s="98"/>
      <c r="D13225" s="100"/>
      <c r="E13225" s="100"/>
      <c r="F13225" s="100"/>
      <c r="H13225" s="102"/>
      <c r="I13225" s="103"/>
      <c r="J13225" s="102"/>
      <c r="L13225" s="100"/>
      <c r="M13225" s="100"/>
      <c r="N13225" s="100"/>
    </row>
    <row r="13226" spans="2:14">
      <c r="B13226" s="98"/>
      <c r="C13226" s="98"/>
      <c r="D13226" s="100"/>
      <c r="E13226" s="100"/>
      <c r="F13226" s="100"/>
      <c r="H13226" s="102"/>
      <c r="I13226" s="103"/>
      <c r="J13226" s="102"/>
      <c r="L13226" s="100"/>
      <c r="M13226" s="100"/>
      <c r="N13226" s="100"/>
    </row>
    <row r="13227" spans="2:14">
      <c r="B13227" s="98"/>
      <c r="C13227" s="98"/>
      <c r="D13227" s="100"/>
      <c r="E13227" s="100"/>
      <c r="F13227" s="100"/>
      <c r="H13227" s="102"/>
      <c r="I13227" s="103"/>
      <c r="J13227" s="102"/>
      <c r="L13227" s="100"/>
      <c r="M13227" s="100"/>
      <c r="N13227" s="100"/>
    </row>
    <row r="13228" spans="2:14">
      <c r="B13228" s="98"/>
      <c r="C13228" s="98"/>
      <c r="D13228" s="100"/>
      <c r="E13228" s="100"/>
      <c r="F13228" s="100"/>
      <c r="H13228" s="102"/>
      <c r="I13228" s="103"/>
      <c r="J13228" s="102"/>
      <c r="L13228" s="100"/>
      <c r="M13228" s="100"/>
      <c r="N13228" s="100"/>
    </row>
    <row r="13229" spans="2:14">
      <c r="B13229" s="98"/>
      <c r="C13229" s="98"/>
      <c r="D13229" s="100"/>
      <c r="E13229" s="100"/>
      <c r="F13229" s="100"/>
      <c r="H13229" s="102"/>
      <c r="I13229" s="103"/>
      <c r="J13229" s="102"/>
      <c r="L13229" s="100"/>
      <c r="M13229" s="100"/>
      <c r="N13229" s="100"/>
    </row>
    <row r="13230" spans="2:14">
      <c r="B13230" s="98"/>
      <c r="C13230" s="98"/>
      <c r="D13230" s="100"/>
      <c r="E13230" s="100"/>
      <c r="F13230" s="100"/>
      <c r="H13230" s="102"/>
      <c r="I13230" s="103"/>
      <c r="J13230" s="102"/>
      <c r="L13230" s="100"/>
      <c r="M13230" s="100"/>
      <c r="N13230" s="100"/>
    </row>
    <row r="13231" spans="2:14">
      <c r="B13231" s="98"/>
      <c r="C13231" s="98"/>
      <c r="D13231" s="100"/>
      <c r="E13231" s="100"/>
      <c r="F13231" s="100"/>
      <c r="H13231" s="102"/>
      <c r="I13231" s="103"/>
      <c r="J13231" s="102"/>
      <c r="L13231" s="100"/>
      <c r="M13231" s="100"/>
      <c r="N13231" s="100"/>
    </row>
    <row r="13232" spans="2:14">
      <c r="B13232" s="98"/>
      <c r="C13232" s="98"/>
      <c r="D13232" s="100"/>
      <c r="E13232" s="100"/>
      <c r="F13232" s="100"/>
      <c r="H13232" s="102"/>
      <c r="I13232" s="103"/>
      <c r="J13232" s="102"/>
      <c r="L13232" s="100"/>
      <c r="M13232" s="100"/>
      <c r="N13232" s="100"/>
    </row>
    <row r="13233" spans="2:14">
      <c r="B13233" s="98"/>
      <c r="C13233" s="98"/>
      <c r="D13233" s="100"/>
      <c r="E13233" s="100"/>
      <c r="F13233" s="100"/>
      <c r="H13233" s="102"/>
      <c r="I13233" s="103"/>
      <c r="J13233" s="102"/>
      <c r="L13233" s="100"/>
      <c r="M13233" s="100"/>
      <c r="N13233" s="100"/>
    </row>
    <row r="13234" spans="2:14">
      <c r="B13234" s="98"/>
      <c r="C13234" s="98"/>
      <c r="D13234" s="100"/>
      <c r="E13234" s="100"/>
      <c r="F13234" s="100"/>
      <c r="H13234" s="102"/>
      <c r="I13234" s="103"/>
      <c r="J13234" s="102"/>
      <c r="L13234" s="100"/>
      <c r="M13234" s="100"/>
      <c r="N13234" s="100"/>
    </row>
    <row r="13235" spans="2:14">
      <c r="B13235" s="98"/>
      <c r="C13235" s="98"/>
      <c r="D13235" s="100"/>
      <c r="E13235" s="100"/>
      <c r="F13235" s="100"/>
      <c r="H13235" s="102"/>
      <c r="I13235" s="103"/>
      <c r="J13235" s="102"/>
      <c r="L13235" s="100"/>
      <c r="M13235" s="100"/>
      <c r="N13235" s="100"/>
    </row>
    <row r="13236" spans="2:14">
      <c r="B13236" s="98"/>
      <c r="C13236" s="98"/>
      <c r="D13236" s="100"/>
      <c r="E13236" s="100"/>
      <c r="F13236" s="100"/>
      <c r="H13236" s="102"/>
      <c r="I13236" s="103"/>
      <c r="J13236" s="102"/>
      <c r="L13236" s="100"/>
      <c r="M13236" s="100"/>
      <c r="N13236" s="100"/>
    </row>
    <row r="13237" spans="2:14">
      <c r="B13237" s="98"/>
      <c r="C13237" s="98"/>
      <c r="D13237" s="100"/>
      <c r="E13237" s="100"/>
      <c r="F13237" s="100"/>
      <c r="H13237" s="102"/>
      <c r="I13237" s="103"/>
      <c r="J13237" s="102"/>
      <c r="L13237" s="100"/>
      <c r="M13237" s="100"/>
      <c r="N13237" s="100"/>
    </row>
    <row r="13238" spans="2:14">
      <c r="B13238" s="98"/>
      <c r="C13238" s="98"/>
      <c r="D13238" s="100"/>
      <c r="E13238" s="100"/>
      <c r="F13238" s="100"/>
      <c r="H13238" s="102"/>
      <c r="I13238" s="103"/>
      <c r="J13238" s="102"/>
      <c r="L13238" s="100"/>
      <c r="M13238" s="100"/>
      <c r="N13238" s="100"/>
    </row>
    <row r="13239" spans="2:14">
      <c r="B13239" s="98"/>
      <c r="C13239" s="98"/>
      <c r="D13239" s="100"/>
      <c r="E13239" s="100"/>
      <c r="F13239" s="100"/>
      <c r="H13239" s="102"/>
      <c r="I13239" s="103"/>
      <c r="J13239" s="102"/>
      <c r="L13239" s="100"/>
      <c r="M13239" s="100"/>
      <c r="N13239" s="100"/>
    </row>
    <row r="13240" spans="2:14">
      <c r="B13240" s="98"/>
      <c r="C13240" s="98"/>
      <c r="D13240" s="100"/>
      <c r="E13240" s="100"/>
      <c r="F13240" s="100"/>
      <c r="H13240" s="102"/>
      <c r="I13240" s="103"/>
      <c r="J13240" s="102"/>
      <c r="L13240" s="100"/>
      <c r="M13240" s="100"/>
      <c r="N13240" s="100"/>
    </row>
    <row r="13241" spans="2:14">
      <c r="B13241" s="98"/>
      <c r="C13241" s="98"/>
      <c r="D13241" s="100"/>
      <c r="E13241" s="100"/>
      <c r="F13241" s="100"/>
      <c r="H13241" s="102"/>
      <c r="I13241" s="103"/>
      <c r="J13241" s="102"/>
      <c r="L13241" s="100"/>
      <c r="M13241" s="100"/>
      <c r="N13241" s="100"/>
    </row>
    <row r="13242" spans="2:14">
      <c r="B13242" s="98"/>
      <c r="C13242" s="98"/>
      <c r="D13242" s="100"/>
      <c r="E13242" s="100"/>
      <c r="F13242" s="100"/>
      <c r="H13242" s="102"/>
      <c r="I13242" s="103"/>
      <c r="J13242" s="102"/>
      <c r="L13242" s="100"/>
      <c r="M13242" s="100"/>
      <c r="N13242" s="100"/>
    </row>
    <row r="13243" spans="2:14">
      <c r="B13243" s="98"/>
      <c r="C13243" s="98"/>
      <c r="D13243" s="100"/>
      <c r="E13243" s="100"/>
      <c r="F13243" s="100"/>
      <c r="H13243" s="102"/>
      <c r="I13243" s="103"/>
      <c r="J13243" s="102"/>
      <c r="L13243" s="100"/>
      <c r="M13243" s="100"/>
      <c r="N13243" s="100"/>
    </row>
    <row r="13244" spans="2:14">
      <c r="B13244" s="98"/>
      <c r="C13244" s="98"/>
      <c r="D13244" s="100"/>
      <c r="E13244" s="100"/>
      <c r="F13244" s="100"/>
      <c r="H13244" s="102"/>
      <c r="I13244" s="103"/>
      <c r="J13244" s="102"/>
      <c r="L13244" s="100"/>
      <c r="M13244" s="100"/>
      <c r="N13244" s="100"/>
    </row>
    <row r="13245" spans="2:14">
      <c r="B13245" s="98"/>
      <c r="C13245" s="98"/>
      <c r="D13245" s="100"/>
      <c r="E13245" s="100"/>
      <c r="F13245" s="100"/>
      <c r="H13245" s="102"/>
      <c r="I13245" s="103"/>
      <c r="J13245" s="102"/>
      <c r="L13245" s="100"/>
      <c r="M13245" s="100"/>
      <c r="N13245" s="100"/>
    </row>
    <row r="13246" spans="2:14">
      <c r="B13246" s="98"/>
      <c r="C13246" s="98"/>
      <c r="D13246" s="100"/>
      <c r="E13246" s="100"/>
      <c r="F13246" s="100"/>
      <c r="H13246" s="102"/>
      <c r="I13246" s="103"/>
      <c r="J13246" s="102"/>
      <c r="L13246" s="100"/>
      <c r="M13246" s="100"/>
      <c r="N13246" s="100"/>
    </row>
    <row r="13247" spans="2:14">
      <c r="B13247" s="98"/>
      <c r="C13247" s="98"/>
      <c r="D13247" s="100"/>
      <c r="E13247" s="100"/>
      <c r="F13247" s="100"/>
      <c r="H13247" s="102"/>
      <c r="I13247" s="103"/>
      <c r="J13247" s="102"/>
      <c r="L13247" s="100"/>
      <c r="M13247" s="100"/>
      <c r="N13247" s="100"/>
    </row>
    <row r="13248" spans="2:14">
      <c r="B13248" s="98"/>
      <c r="C13248" s="98"/>
      <c r="D13248" s="100"/>
      <c r="E13248" s="100"/>
      <c r="F13248" s="100"/>
      <c r="H13248" s="102"/>
      <c r="I13248" s="103"/>
      <c r="J13248" s="102"/>
      <c r="L13248" s="100"/>
      <c r="M13248" s="100"/>
      <c r="N13248" s="100"/>
    </row>
    <row r="13249" spans="2:14">
      <c r="B13249" s="98"/>
      <c r="C13249" s="98"/>
      <c r="D13249" s="100"/>
      <c r="E13249" s="100"/>
      <c r="F13249" s="100"/>
      <c r="H13249" s="102"/>
      <c r="I13249" s="103"/>
      <c r="J13249" s="102"/>
      <c r="L13249" s="100"/>
      <c r="M13249" s="100"/>
      <c r="N13249" s="100"/>
    </row>
    <row r="13250" spans="2:14">
      <c r="B13250" s="98"/>
      <c r="C13250" s="98"/>
      <c r="D13250" s="100"/>
      <c r="E13250" s="100"/>
      <c r="F13250" s="100"/>
      <c r="H13250" s="102"/>
      <c r="I13250" s="103"/>
      <c r="J13250" s="102"/>
      <c r="L13250" s="100"/>
      <c r="M13250" s="100"/>
      <c r="N13250" s="100"/>
    </row>
    <row r="13251" spans="2:14">
      <c r="B13251" s="98"/>
      <c r="C13251" s="98"/>
      <c r="D13251" s="100"/>
      <c r="E13251" s="100"/>
      <c r="F13251" s="100"/>
      <c r="H13251" s="102"/>
      <c r="I13251" s="103"/>
      <c r="J13251" s="102"/>
      <c r="L13251" s="100"/>
      <c r="M13251" s="100"/>
      <c r="N13251" s="100"/>
    </row>
    <row r="13252" spans="2:14">
      <c r="B13252" s="98"/>
      <c r="C13252" s="98"/>
      <c r="D13252" s="100"/>
      <c r="E13252" s="100"/>
      <c r="F13252" s="100"/>
      <c r="H13252" s="102"/>
      <c r="I13252" s="103"/>
      <c r="J13252" s="102"/>
      <c r="L13252" s="100"/>
      <c r="M13252" s="100"/>
      <c r="N13252" s="100"/>
    </row>
    <row r="13253" spans="2:14">
      <c r="B13253" s="98"/>
      <c r="C13253" s="98"/>
      <c r="D13253" s="100"/>
      <c r="E13253" s="100"/>
      <c r="F13253" s="100"/>
      <c r="H13253" s="102"/>
      <c r="I13253" s="103"/>
      <c r="J13253" s="102"/>
      <c r="L13253" s="100"/>
      <c r="M13253" s="100"/>
      <c r="N13253" s="100"/>
    </row>
    <row r="13254" spans="2:14">
      <c r="B13254" s="98"/>
      <c r="C13254" s="98"/>
      <c r="D13254" s="100"/>
      <c r="E13254" s="100"/>
      <c r="F13254" s="100"/>
      <c r="H13254" s="102"/>
      <c r="I13254" s="103"/>
      <c r="J13254" s="102"/>
      <c r="L13254" s="100"/>
      <c r="M13254" s="100"/>
      <c r="N13254" s="100"/>
    </row>
    <row r="13255" spans="2:14">
      <c r="B13255" s="98"/>
      <c r="C13255" s="98"/>
      <c r="D13255" s="100"/>
      <c r="E13255" s="100"/>
      <c r="F13255" s="100"/>
      <c r="H13255" s="102"/>
      <c r="I13255" s="103"/>
      <c r="J13255" s="102"/>
      <c r="L13255" s="100"/>
      <c r="M13255" s="100"/>
      <c r="N13255" s="100"/>
    </row>
    <row r="13256" spans="2:14">
      <c r="B13256" s="98"/>
      <c r="C13256" s="98"/>
      <c r="D13256" s="100"/>
      <c r="E13256" s="100"/>
      <c r="F13256" s="100"/>
      <c r="H13256" s="102"/>
      <c r="I13256" s="103"/>
      <c r="J13256" s="102"/>
      <c r="L13256" s="100"/>
      <c r="M13256" s="100"/>
      <c r="N13256" s="100"/>
    </row>
    <row r="13257" spans="2:14">
      <c r="B13257" s="98"/>
      <c r="C13257" s="98"/>
      <c r="D13257" s="100"/>
      <c r="E13257" s="100"/>
      <c r="F13257" s="100"/>
      <c r="H13257" s="102"/>
      <c r="I13257" s="103"/>
      <c r="J13257" s="102"/>
      <c r="L13257" s="100"/>
      <c r="M13257" s="100"/>
      <c r="N13257" s="100"/>
    </row>
    <row r="13258" spans="2:14">
      <c r="B13258" s="98"/>
      <c r="C13258" s="98"/>
      <c r="D13258" s="100"/>
      <c r="E13258" s="100"/>
      <c r="F13258" s="100"/>
      <c r="H13258" s="102"/>
      <c r="I13258" s="103"/>
      <c r="J13258" s="102"/>
      <c r="L13258" s="100"/>
      <c r="M13258" s="100"/>
      <c r="N13258" s="100"/>
    </row>
    <row r="13259" spans="2:14">
      <c r="B13259" s="98"/>
      <c r="C13259" s="98"/>
      <c r="D13259" s="100"/>
      <c r="E13259" s="100"/>
      <c r="F13259" s="100"/>
      <c r="H13259" s="102"/>
      <c r="I13259" s="103"/>
      <c r="J13259" s="102"/>
      <c r="L13259" s="100"/>
      <c r="M13259" s="100"/>
      <c r="N13259" s="100"/>
    </row>
    <row r="13260" spans="2:14">
      <c r="B13260" s="98"/>
      <c r="C13260" s="98"/>
      <c r="D13260" s="100"/>
      <c r="E13260" s="100"/>
      <c r="F13260" s="100"/>
      <c r="H13260" s="102"/>
      <c r="I13260" s="103"/>
      <c r="J13260" s="102"/>
      <c r="L13260" s="100"/>
      <c r="M13260" s="100"/>
      <c r="N13260" s="100"/>
    </row>
    <row r="13261" spans="2:14">
      <c r="B13261" s="98"/>
      <c r="C13261" s="98"/>
      <c r="D13261" s="100"/>
      <c r="E13261" s="100"/>
      <c r="F13261" s="100"/>
      <c r="H13261" s="102"/>
      <c r="I13261" s="103"/>
      <c r="J13261" s="102"/>
      <c r="L13261" s="100"/>
      <c r="M13261" s="100"/>
      <c r="N13261" s="100"/>
    </row>
    <row r="13262" spans="2:14">
      <c r="B13262" s="98"/>
      <c r="C13262" s="98"/>
      <c r="D13262" s="100"/>
      <c r="E13262" s="100"/>
      <c r="F13262" s="100"/>
      <c r="H13262" s="102"/>
      <c r="I13262" s="103"/>
      <c r="J13262" s="102"/>
      <c r="L13262" s="100"/>
      <c r="M13262" s="100"/>
      <c r="N13262" s="100"/>
    </row>
    <row r="13263" spans="2:14">
      <c r="B13263" s="98"/>
      <c r="C13263" s="98"/>
      <c r="D13263" s="100"/>
      <c r="E13263" s="100"/>
      <c r="F13263" s="100"/>
      <c r="H13263" s="102"/>
      <c r="I13263" s="103"/>
      <c r="J13263" s="102"/>
      <c r="L13263" s="100"/>
      <c r="M13263" s="100"/>
      <c r="N13263" s="100"/>
    </row>
    <row r="13264" spans="2:14">
      <c r="B13264" s="98"/>
      <c r="C13264" s="98"/>
      <c r="D13264" s="100"/>
      <c r="E13264" s="100"/>
      <c r="F13264" s="100"/>
      <c r="H13264" s="102"/>
      <c r="I13264" s="103"/>
      <c r="J13264" s="102"/>
      <c r="L13264" s="100"/>
      <c r="M13264" s="100"/>
      <c r="N13264" s="100"/>
    </row>
    <row r="13265" spans="2:14">
      <c r="B13265" s="98"/>
      <c r="C13265" s="98"/>
      <c r="D13265" s="100"/>
      <c r="E13265" s="100"/>
      <c r="F13265" s="100"/>
      <c r="H13265" s="102"/>
      <c r="I13265" s="103"/>
      <c r="J13265" s="102"/>
      <c r="L13265" s="100"/>
      <c r="M13265" s="100"/>
      <c r="N13265" s="100"/>
    </row>
    <row r="13266" spans="2:14">
      <c r="B13266" s="98"/>
      <c r="C13266" s="98"/>
      <c r="D13266" s="100"/>
      <c r="E13266" s="100"/>
      <c r="F13266" s="100"/>
      <c r="H13266" s="102"/>
      <c r="I13266" s="103"/>
      <c r="J13266" s="102"/>
      <c r="L13266" s="100"/>
      <c r="M13266" s="100"/>
      <c r="N13266" s="100"/>
    </row>
    <row r="13267" spans="2:14">
      <c r="B13267" s="98"/>
      <c r="C13267" s="98"/>
      <c r="D13267" s="100"/>
      <c r="E13267" s="100"/>
      <c r="F13267" s="100"/>
      <c r="H13267" s="102"/>
      <c r="I13267" s="103"/>
      <c r="J13267" s="102"/>
      <c r="L13267" s="100"/>
      <c r="M13267" s="100"/>
      <c r="N13267" s="100"/>
    </row>
    <row r="13268" spans="2:14">
      <c r="B13268" s="98"/>
      <c r="C13268" s="98"/>
      <c r="D13268" s="100"/>
      <c r="E13268" s="100"/>
      <c r="F13268" s="100"/>
      <c r="H13268" s="102"/>
      <c r="I13268" s="103"/>
      <c r="J13268" s="102"/>
      <c r="L13268" s="100"/>
      <c r="M13268" s="100"/>
      <c r="N13268" s="100"/>
    </row>
    <row r="13269" spans="2:14">
      <c r="B13269" s="98"/>
      <c r="C13269" s="98"/>
      <c r="D13269" s="100"/>
      <c r="E13269" s="100"/>
      <c r="F13269" s="100"/>
      <c r="H13269" s="102"/>
      <c r="I13269" s="103"/>
      <c r="J13269" s="102"/>
      <c r="L13269" s="100"/>
      <c r="M13269" s="100"/>
      <c r="N13269" s="100"/>
    </row>
    <row r="13270" spans="2:14">
      <c r="B13270" s="98"/>
      <c r="C13270" s="98"/>
      <c r="D13270" s="100"/>
      <c r="E13270" s="100"/>
      <c r="F13270" s="100"/>
      <c r="H13270" s="102"/>
      <c r="I13270" s="103"/>
      <c r="J13270" s="102"/>
      <c r="L13270" s="100"/>
      <c r="M13270" s="100"/>
      <c r="N13270" s="100"/>
    </row>
    <row r="13271" spans="2:14">
      <c r="B13271" s="98"/>
      <c r="C13271" s="98"/>
      <c r="D13271" s="100"/>
      <c r="E13271" s="100"/>
      <c r="F13271" s="100"/>
      <c r="H13271" s="102"/>
      <c r="I13271" s="103"/>
      <c r="J13271" s="102"/>
      <c r="L13271" s="100"/>
      <c r="M13271" s="100"/>
      <c r="N13271" s="100"/>
    </row>
    <row r="13272" spans="2:14">
      <c r="B13272" s="98"/>
      <c r="C13272" s="98"/>
      <c r="D13272" s="100"/>
      <c r="E13272" s="100"/>
      <c r="F13272" s="100"/>
      <c r="H13272" s="102"/>
      <c r="I13272" s="103"/>
      <c r="J13272" s="102"/>
      <c r="L13272" s="100"/>
      <c r="M13272" s="100"/>
      <c r="N13272" s="100"/>
    </row>
    <row r="13273" spans="2:14">
      <c r="B13273" s="98"/>
      <c r="C13273" s="98"/>
      <c r="D13273" s="100"/>
      <c r="E13273" s="100"/>
      <c r="F13273" s="100"/>
      <c r="H13273" s="102"/>
      <c r="I13273" s="103"/>
      <c r="J13273" s="102"/>
      <c r="L13273" s="100"/>
      <c r="M13273" s="100"/>
      <c r="N13273" s="100"/>
    </row>
    <row r="13274" spans="2:14">
      <c r="B13274" s="98"/>
      <c r="C13274" s="98"/>
      <c r="D13274" s="100"/>
      <c r="E13274" s="100"/>
      <c r="F13274" s="100"/>
      <c r="H13274" s="102"/>
      <c r="I13274" s="103"/>
      <c r="J13274" s="102"/>
      <c r="L13274" s="100"/>
      <c r="M13274" s="100"/>
      <c r="N13274" s="100"/>
    </row>
    <row r="13275" spans="2:14">
      <c r="B13275" s="98"/>
      <c r="C13275" s="98"/>
      <c r="D13275" s="100"/>
      <c r="E13275" s="100"/>
      <c r="F13275" s="100"/>
      <c r="H13275" s="102"/>
      <c r="I13275" s="103"/>
      <c r="J13275" s="102"/>
      <c r="L13275" s="100"/>
      <c r="M13275" s="100"/>
      <c r="N13275" s="100"/>
    </row>
    <row r="13276" spans="2:14">
      <c r="B13276" s="98"/>
      <c r="C13276" s="98"/>
      <c r="D13276" s="100"/>
      <c r="E13276" s="100"/>
      <c r="F13276" s="100"/>
      <c r="H13276" s="102"/>
      <c r="I13276" s="103"/>
      <c r="J13276" s="102"/>
      <c r="L13276" s="100"/>
      <c r="M13276" s="100"/>
      <c r="N13276" s="100"/>
    </row>
    <row r="13277" spans="2:14">
      <c r="B13277" s="98"/>
      <c r="C13277" s="98"/>
      <c r="D13277" s="100"/>
      <c r="E13277" s="100"/>
      <c r="F13277" s="100"/>
      <c r="H13277" s="102"/>
      <c r="I13277" s="103"/>
      <c r="J13277" s="102"/>
      <c r="L13277" s="100"/>
      <c r="M13277" s="100"/>
      <c r="N13277" s="100"/>
    </row>
    <row r="13278" spans="2:14">
      <c r="B13278" s="98"/>
      <c r="C13278" s="98"/>
      <c r="D13278" s="100"/>
      <c r="E13278" s="100"/>
      <c r="F13278" s="100"/>
      <c r="H13278" s="102"/>
      <c r="I13278" s="103"/>
      <c r="J13278" s="102"/>
      <c r="L13278" s="100"/>
      <c r="M13278" s="100"/>
      <c r="N13278" s="100"/>
    </row>
    <row r="13279" spans="2:14">
      <c r="B13279" s="98"/>
      <c r="C13279" s="98"/>
      <c r="D13279" s="100"/>
      <c r="E13279" s="100"/>
      <c r="F13279" s="100"/>
      <c r="H13279" s="102"/>
      <c r="I13279" s="103"/>
      <c r="J13279" s="102"/>
      <c r="L13279" s="100"/>
      <c r="M13279" s="100"/>
      <c r="N13279" s="100"/>
    </row>
    <row r="13280" spans="2:14">
      <c r="B13280" s="98"/>
      <c r="C13280" s="98"/>
      <c r="D13280" s="100"/>
      <c r="E13280" s="100"/>
      <c r="F13280" s="100"/>
      <c r="H13280" s="102"/>
      <c r="I13280" s="103"/>
      <c r="J13280" s="102"/>
      <c r="L13280" s="100"/>
      <c r="M13280" s="100"/>
      <c r="N13280" s="100"/>
    </row>
    <row r="13281" spans="2:14">
      <c r="B13281" s="98"/>
      <c r="C13281" s="98"/>
      <c r="D13281" s="100"/>
      <c r="E13281" s="100"/>
      <c r="F13281" s="100"/>
      <c r="H13281" s="102"/>
      <c r="I13281" s="103"/>
      <c r="J13281" s="102"/>
      <c r="L13281" s="100"/>
      <c r="M13281" s="100"/>
      <c r="N13281" s="100"/>
    </row>
    <row r="13282" spans="2:14">
      <c r="B13282" s="98"/>
      <c r="C13282" s="98"/>
      <c r="D13282" s="100"/>
      <c r="E13282" s="100"/>
      <c r="F13282" s="100"/>
      <c r="H13282" s="102"/>
      <c r="I13282" s="103"/>
      <c r="J13282" s="102"/>
      <c r="L13282" s="100"/>
      <c r="M13282" s="100"/>
      <c r="N13282" s="100"/>
    </row>
    <row r="13283" spans="2:14">
      <c r="B13283" s="98"/>
      <c r="C13283" s="98"/>
      <c r="D13283" s="100"/>
      <c r="E13283" s="100"/>
      <c r="F13283" s="100"/>
      <c r="H13283" s="102"/>
      <c r="I13283" s="103"/>
      <c r="J13283" s="102"/>
      <c r="L13283" s="100"/>
      <c r="M13283" s="100"/>
      <c r="N13283" s="100"/>
    </row>
    <row r="13284" spans="2:14">
      <c r="B13284" s="98"/>
      <c r="C13284" s="98"/>
      <c r="D13284" s="100"/>
      <c r="E13284" s="100"/>
      <c r="F13284" s="100"/>
      <c r="H13284" s="102"/>
      <c r="I13284" s="103"/>
      <c r="J13284" s="102"/>
      <c r="L13284" s="100"/>
      <c r="M13284" s="100"/>
      <c r="N13284" s="100"/>
    </row>
    <row r="13285" spans="2:14">
      <c r="B13285" s="98"/>
      <c r="C13285" s="98"/>
      <c r="D13285" s="100"/>
      <c r="E13285" s="100"/>
      <c r="F13285" s="100"/>
      <c r="H13285" s="102"/>
      <c r="I13285" s="103"/>
      <c r="J13285" s="102"/>
      <c r="L13285" s="100"/>
      <c r="M13285" s="100"/>
      <c r="N13285" s="100"/>
    </row>
    <row r="13286" spans="2:14">
      <c r="B13286" s="98"/>
      <c r="C13286" s="98"/>
      <c r="D13286" s="100"/>
      <c r="E13286" s="100"/>
      <c r="F13286" s="100"/>
      <c r="H13286" s="102"/>
      <c r="I13286" s="103"/>
      <c r="J13286" s="102"/>
      <c r="L13286" s="100"/>
      <c r="M13286" s="100"/>
      <c r="N13286" s="100"/>
    </row>
    <row r="13287" spans="2:14">
      <c r="B13287" s="98"/>
      <c r="C13287" s="98"/>
      <c r="D13287" s="100"/>
      <c r="E13287" s="100"/>
      <c r="F13287" s="100"/>
      <c r="H13287" s="102"/>
      <c r="I13287" s="103"/>
      <c r="J13287" s="102"/>
      <c r="L13287" s="100"/>
      <c r="M13287" s="100"/>
      <c r="N13287" s="100"/>
    </row>
    <row r="13288" spans="2:14">
      <c r="B13288" s="98"/>
      <c r="C13288" s="98"/>
      <c r="D13288" s="100"/>
      <c r="E13288" s="100"/>
      <c r="F13288" s="100"/>
      <c r="H13288" s="102"/>
      <c r="I13288" s="103"/>
      <c r="J13288" s="102"/>
      <c r="L13288" s="100"/>
      <c r="M13288" s="100"/>
      <c r="N13288" s="100"/>
    </row>
    <row r="13289" spans="2:14">
      <c r="B13289" s="98"/>
      <c r="C13289" s="98"/>
      <c r="D13289" s="100"/>
      <c r="E13289" s="100"/>
      <c r="F13289" s="100"/>
      <c r="H13289" s="102"/>
      <c r="I13289" s="103"/>
      <c r="J13289" s="102"/>
      <c r="L13289" s="100"/>
      <c r="M13289" s="100"/>
      <c r="N13289" s="100"/>
    </row>
    <row r="13290" spans="2:14">
      <c r="B13290" s="98"/>
      <c r="C13290" s="98"/>
      <c r="D13290" s="100"/>
      <c r="E13290" s="100"/>
      <c r="F13290" s="100"/>
      <c r="H13290" s="102"/>
      <c r="I13290" s="103"/>
      <c r="J13290" s="102"/>
      <c r="L13290" s="100"/>
      <c r="M13290" s="100"/>
      <c r="N13290" s="100"/>
    </row>
    <row r="13291" spans="2:14">
      <c r="B13291" s="98"/>
      <c r="C13291" s="98"/>
      <c r="D13291" s="100"/>
      <c r="E13291" s="100"/>
      <c r="F13291" s="100"/>
      <c r="H13291" s="102"/>
      <c r="I13291" s="103"/>
      <c r="J13291" s="102"/>
      <c r="L13291" s="100"/>
      <c r="M13291" s="100"/>
      <c r="N13291" s="100"/>
    </row>
    <row r="13292" spans="2:14">
      <c r="B13292" s="98"/>
      <c r="C13292" s="98"/>
      <c r="D13292" s="100"/>
      <c r="E13292" s="100"/>
      <c r="F13292" s="100"/>
      <c r="H13292" s="102"/>
      <c r="I13292" s="103"/>
      <c r="J13292" s="102"/>
      <c r="L13292" s="100"/>
      <c r="M13292" s="100"/>
      <c r="N13292" s="100"/>
    </row>
    <row r="13293" spans="2:14">
      <c r="B13293" s="98"/>
      <c r="C13293" s="98"/>
      <c r="D13293" s="100"/>
      <c r="E13293" s="100"/>
      <c r="F13293" s="100"/>
      <c r="H13293" s="102"/>
      <c r="I13293" s="103"/>
      <c r="J13293" s="102"/>
      <c r="L13293" s="100"/>
      <c r="M13293" s="100"/>
      <c r="N13293" s="100"/>
    </row>
    <row r="13294" spans="2:14">
      <c r="B13294" s="98"/>
      <c r="C13294" s="98"/>
      <c r="D13294" s="100"/>
      <c r="E13294" s="100"/>
      <c r="F13294" s="100"/>
      <c r="H13294" s="102"/>
      <c r="I13294" s="103"/>
      <c r="J13294" s="102"/>
      <c r="L13294" s="100"/>
      <c r="M13294" s="100"/>
      <c r="N13294" s="100"/>
    </row>
    <row r="13295" spans="2:14">
      <c r="B13295" s="98"/>
      <c r="C13295" s="98"/>
      <c r="D13295" s="100"/>
      <c r="E13295" s="100"/>
      <c r="F13295" s="100"/>
      <c r="H13295" s="102"/>
      <c r="I13295" s="103"/>
      <c r="J13295" s="102"/>
      <c r="L13295" s="100"/>
      <c r="M13295" s="100"/>
      <c r="N13295" s="100"/>
    </row>
    <row r="13296" spans="2:14">
      <c r="B13296" s="98"/>
      <c r="C13296" s="98"/>
      <c r="D13296" s="100"/>
      <c r="E13296" s="100"/>
      <c r="F13296" s="100"/>
      <c r="H13296" s="102"/>
      <c r="I13296" s="103"/>
      <c r="J13296" s="102"/>
      <c r="L13296" s="100"/>
      <c r="M13296" s="100"/>
      <c r="N13296" s="100"/>
    </row>
    <row r="13297" spans="2:14">
      <c r="B13297" s="98"/>
      <c r="C13297" s="98"/>
      <c r="D13297" s="100"/>
      <c r="E13297" s="100"/>
      <c r="F13297" s="100"/>
      <c r="H13297" s="102"/>
      <c r="I13297" s="103"/>
      <c r="J13297" s="102"/>
      <c r="L13297" s="100"/>
      <c r="M13297" s="100"/>
      <c r="N13297" s="100"/>
    </row>
    <row r="13298" spans="2:14">
      <c r="B13298" s="98"/>
      <c r="C13298" s="98"/>
      <c r="D13298" s="100"/>
      <c r="E13298" s="100"/>
      <c r="F13298" s="100"/>
      <c r="H13298" s="102"/>
      <c r="I13298" s="103"/>
      <c r="J13298" s="102"/>
      <c r="L13298" s="100"/>
      <c r="M13298" s="100"/>
      <c r="N13298" s="100"/>
    </row>
    <row r="13299" spans="2:14">
      <c r="B13299" s="98"/>
      <c r="C13299" s="98"/>
      <c r="D13299" s="100"/>
      <c r="E13299" s="100"/>
      <c r="F13299" s="100"/>
      <c r="H13299" s="102"/>
      <c r="I13299" s="103"/>
      <c r="J13299" s="102"/>
      <c r="L13299" s="100"/>
      <c r="M13299" s="100"/>
      <c r="N13299" s="100"/>
    </row>
    <row r="13300" spans="2:14">
      <c r="B13300" s="98"/>
      <c r="C13300" s="98"/>
      <c r="D13300" s="100"/>
      <c r="E13300" s="100"/>
      <c r="F13300" s="100"/>
      <c r="H13300" s="102"/>
      <c r="I13300" s="103"/>
      <c r="J13300" s="102"/>
      <c r="L13300" s="100"/>
      <c r="M13300" s="100"/>
      <c r="N13300" s="100"/>
    </row>
    <row r="13301" spans="2:14">
      <c r="B13301" s="98"/>
      <c r="C13301" s="98"/>
      <c r="D13301" s="100"/>
      <c r="E13301" s="100"/>
      <c r="F13301" s="100"/>
      <c r="H13301" s="102"/>
      <c r="I13301" s="103"/>
      <c r="J13301" s="102"/>
      <c r="L13301" s="100"/>
      <c r="M13301" s="100"/>
      <c r="N13301" s="100"/>
    </row>
    <row r="13302" spans="2:14">
      <c r="B13302" s="98"/>
      <c r="C13302" s="98"/>
      <c r="D13302" s="100"/>
      <c r="E13302" s="100"/>
      <c r="F13302" s="100"/>
      <c r="H13302" s="102"/>
      <c r="I13302" s="103"/>
      <c r="J13302" s="102"/>
      <c r="L13302" s="100"/>
      <c r="M13302" s="100"/>
      <c r="N13302" s="100"/>
    </row>
    <row r="13303" spans="2:14">
      <c r="B13303" s="98"/>
      <c r="C13303" s="98"/>
      <c r="D13303" s="100"/>
      <c r="E13303" s="100"/>
      <c r="F13303" s="100"/>
      <c r="H13303" s="102"/>
      <c r="I13303" s="103"/>
      <c r="J13303" s="102"/>
      <c r="L13303" s="100"/>
      <c r="M13303" s="100"/>
      <c r="N13303" s="100"/>
    </row>
    <row r="13304" spans="2:14">
      <c r="B13304" s="98"/>
      <c r="C13304" s="98"/>
      <c r="D13304" s="100"/>
      <c r="E13304" s="100"/>
      <c r="F13304" s="100"/>
      <c r="H13304" s="102"/>
      <c r="I13304" s="103"/>
      <c r="J13304" s="102"/>
      <c r="L13304" s="100"/>
      <c r="M13304" s="100"/>
      <c r="N13304" s="100"/>
    </row>
    <row r="13305" spans="2:14">
      <c r="B13305" s="98"/>
      <c r="C13305" s="98"/>
      <c r="D13305" s="100"/>
      <c r="E13305" s="100"/>
      <c r="F13305" s="100"/>
      <c r="H13305" s="102"/>
      <c r="I13305" s="103"/>
      <c r="J13305" s="102"/>
      <c r="L13305" s="100"/>
      <c r="M13305" s="100"/>
      <c r="N13305" s="100"/>
    </row>
    <row r="13306" spans="2:14">
      <c r="B13306" s="98"/>
      <c r="C13306" s="98"/>
      <c r="D13306" s="100"/>
      <c r="E13306" s="100"/>
      <c r="F13306" s="100"/>
      <c r="H13306" s="102"/>
      <c r="I13306" s="103"/>
      <c r="J13306" s="102"/>
      <c r="L13306" s="100"/>
      <c r="M13306" s="100"/>
      <c r="N13306" s="100"/>
    </row>
    <row r="13307" spans="2:14">
      <c r="B13307" s="98"/>
      <c r="C13307" s="98"/>
      <c r="D13307" s="100"/>
      <c r="E13307" s="100"/>
      <c r="F13307" s="100"/>
      <c r="H13307" s="102"/>
      <c r="I13307" s="103"/>
      <c r="J13307" s="102"/>
      <c r="L13307" s="100"/>
      <c r="M13307" s="100"/>
      <c r="N13307" s="100"/>
    </row>
    <row r="13308" spans="2:14">
      <c r="B13308" s="98"/>
      <c r="C13308" s="98"/>
      <c r="D13308" s="100"/>
      <c r="E13308" s="100"/>
      <c r="F13308" s="100"/>
      <c r="H13308" s="102"/>
      <c r="I13308" s="103"/>
      <c r="J13308" s="102"/>
      <c r="L13308" s="100"/>
      <c r="M13308" s="100"/>
      <c r="N13308" s="100"/>
    </row>
    <row r="13309" spans="2:14">
      <c r="B13309" s="98"/>
      <c r="C13309" s="98"/>
      <c r="D13309" s="100"/>
      <c r="E13309" s="100"/>
      <c r="F13309" s="100"/>
      <c r="H13309" s="102"/>
      <c r="I13309" s="103"/>
      <c r="J13309" s="102"/>
      <c r="L13309" s="100"/>
      <c r="M13309" s="100"/>
      <c r="N13309" s="100"/>
    </row>
    <row r="13310" spans="2:14">
      <c r="B13310" s="98"/>
      <c r="C13310" s="98"/>
      <c r="D13310" s="100"/>
      <c r="E13310" s="100"/>
      <c r="F13310" s="100"/>
      <c r="H13310" s="102"/>
      <c r="I13310" s="103"/>
      <c r="J13310" s="102"/>
      <c r="L13310" s="100"/>
      <c r="M13310" s="100"/>
      <c r="N13310" s="100"/>
    </row>
    <row r="13311" spans="2:14">
      <c r="B13311" s="98"/>
      <c r="C13311" s="98"/>
      <c r="D13311" s="100"/>
      <c r="E13311" s="100"/>
      <c r="F13311" s="100"/>
      <c r="H13311" s="102"/>
      <c r="I13311" s="103"/>
      <c r="J13311" s="102"/>
      <c r="L13311" s="100"/>
      <c r="M13311" s="100"/>
      <c r="N13311" s="100"/>
    </row>
    <row r="13312" spans="2:14">
      <c r="B13312" s="98"/>
      <c r="C13312" s="98"/>
      <c r="D13312" s="100"/>
      <c r="E13312" s="100"/>
      <c r="F13312" s="100"/>
      <c r="H13312" s="102"/>
      <c r="I13312" s="103"/>
      <c r="J13312" s="102"/>
      <c r="L13312" s="100"/>
      <c r="M13312" s="100"/>
      <c r="N13312" s="100"/>
    </row>
    <row r="13313" spans="2:14">
      <c r="B13313" s="98"/>
      <c r="C13313" s="98"/>
      <c r="D13313" s="100"/>
      <c r="E13313" s="100"/>
      <c r="F13313" s="100"/>
      <c r="H13313" s="102"/>
      <c r="I13313" s="103"/>
      <c r="J13313" s="102"/>
      <c r="L13313" s="100"/>
      <c r="M13313" s="100"/>
      <c r="N13313" s="100"/>
    </row>
    <row r="13314" spans="2:14">
      <c r="B13314" s="98"/>
      <c r="C13314" s="98"/>
      <c r="D13314" s="100"/>
      <c r="E13314" s="100"/>
      <c r="F13314" s="100"/>
      <c r="H13314" s="102"/>
      <c r="I13314" s="103"/>
      <c r="J13314" s="102"/>
      <c r="L13314" s="100"/>
      <c r="M13314" s="100"/>
      <c r="N13314" s="100"/>
    </row>
    <row r="13315" spans="2:14">
      <c r="B13315" s="98"/>
      <c r="C13315" s="98"/>
      <c r="D13315" s="100"/>
      <c r="E13315" s="100"/>
      <c r="F13315" s="100"/>
      <c r="H13315" s="102"/>
      <c r="I13315" s="103"/>
      <c r="J13315" s="102"/>
      <c r="L13315" s="100"/>
      <c r="M13315" s="100"/>
      <c r="N13315" s="100"/>
    </row>
    <row r="13316" spans="2:14">
      <c r="B13316" s="98"/>
      <c r="C13316" s="98"/>
      <c r="D13316" s="100"/>
      <c r="E13316" s="100"/>
      <c r="F13316" s="100"/>
      <c r="H13316" s="102"/>
      <c r="I13316" s="103"/>
      <c r="J13316" s="102"/>
      <c r="L13316" s="100"/>
      <c r="M13316" s="100"/>
      <c r="N13316" s="100"/>
    </row>
    <row r="13317" spans="2:14">
      <c r="B13317" s="98"/>
      <c r="C13317" s="98"/>
      <c r="D13317" s="100"/>
      <c r="E13317" s="100"/>
      <c r="F13317" s="100"/>
      <c r="H13317" s="102"/>
      <c r="I13317" s="103"/>
      <c r="J13317" s="102"/>
      <c r="L13317" s="100"/>
      <c r="M13317" s="100"/>
      <c r="N13317" s="100"/>
    </row>
    <row r="13318" spans="2:14">
      <c r="B13318" s="98"/>
      <c r="C13318" s="98"/>
      <c r="D13318" s="100"/>
      <c r="E13318" s="100"/>
      <c r="F13318" s="100"/>
      <c r="H13318" s="102"/>
      <c r="I13318" s="103"/>
      <c r="J13318" s="102"/>
      <c r="L13318" s="100"/>
      <c r="M13318" s="100"/>
      <c r="N13318" s="100"/>
    </row>
    <row r="13319" spans="2:14">
      <c r="B13319" s="98"/>
      <c r="C13319" s="98"/>
      <c r="D13319" s="100"/>
      <c r="E13319" s="100"/>
      <c r="F13319" s="100"/>
      <c r="H13319" s="102"/>
      <c r="I13319" s="103"/>
      <c r="J13319" s="102"/>
      <c r="L13319" s="100"/>
      <c r="M13319" s="100"/>
      <c r="N13319" s="100"/>
    </row>
    <row r="13320" spans="2:14">
      <c r="B13320" s="98"/>
      <c r="C13320" s="98"/>
      <c r="D13320" s="100"/>
      <c r="E13320" s="100"/>
      <c r="F13320" s="100"/>
      <c r="H13320" s="102"/>
      <c r="I13320" s="103"/>
      <c r="J13320" s="102"/>
      <c r="L13320" s="100"/>
      <c r="M13320" s="100"/>
      <c r="N13320" s="100"/>
    </row>
    <row r="13321" spans="2:14">
      <c r="B13321" s="98"/>
      <c r="C13321" s="98"/>
      <c r="D13321" s="100"/>
      <c r="E13321" s="100"/>
      <c r="F13321" s="100"/>
      <c r="H13321" s="102"/>
      <c r="I13321" s="103"/>
      <c r="J13321" s="102"/>
      <c r="L13321" s="100"/>
      <c r="M13321" s="100"/>
      <c r="N13321" s="100"/>
    </row>
    <row r="13322" spans="2:14">
      <c r="B13322" s="98"/>
      <c r="C13322" s="98"/>
      <c r="D13322" s="100"/>
      <c r="E13322" s="100"/>
      <c r="F13322" s="100"/>
      <c r="H13322" s="102"/>
      <c r="I13322" s="103"/>
      <c r="J13322" s="102"/>
      <c r="L13322" s="100"/>
      <c r="M13322" s="100"/>
      <c r="N13322" s="100"/>
    </row>
    <row r="13323" spans="2:14">
      <c r="B13323" s="98"/>
      <c r="C13323" s="98"/>
      <c r="D13323" s="100"/>
      <c r="E13323" s="100"/>
      <c r="F13323" s="100"/>
      <c r="H13323" s="102"/>
      <c r="I13323" s="103"/>
      <c r="J13323" s="102"/>
      <c r="L13323" s="100"/>
      <c r="M13323" s="100"/>
      <c r="N13323" s="100"/>
    </row>
    <row r="13324" spans="2:14">
      <c r="B13324" s="98"/>
      <c r="C13324" s="98"/>
      <c r="D13324" s="100"/>
      <c r="E13324" s="100"/>
      <c r="F13324" s="100"/>
      <c r="H13324" s="102"/>
      <c r="I13324" s="103"/>
      <c r="J13324" s="102"/>
      <c r="L13324" s="100"/>
      <c r="M13324" s="100"/>
      <c r="N13324" s="100"/>
    </row>
    <row r="13325" spans="2:14">
      <c r="B13325" s="98"/>
      <c r="C13325" s="98"/>
      <c r="D13325" s="100"/>
      <c r="E13325" s="100"/>
      <c r="F13325" s="100"/>
      <c r="H13325" s="102"/>
      <c r="I13325" s="103"/>
      <c r="J13325" s="102"/>
      <c r="L13325" s="100"/>
      <c r="M13325" s="100"/>
      <c r="N13325" s="100"/>
    </row>
    <row r="13326" spans="2:14">
      <c r="B13326" s="98"/>
      <c r="C13326" s="98"/>
      <c r="D13326" s="100"/>
      <c r="E13326" s="100"/>
      <c r="F13326" s="100"/>
      <c r="H13326" s="102"/>
      <c r="I13326" s="103"/>
      <c r="J13326" s="102"/>
      <c r="L13326" s="100"/>
      <c r="M13326" s="100"/>
      <c r="N13326" s="100"/>
    </row>
    <row r="13327" spans="2:14">
      <c r="B13327" s="98"/>
      <c r="C13327" s="98"/>
      <c r="D13327" s="100"/>
      <c r="E13327" s="100"/>
      <c r="F13327" s="100"/>
      <c r="H13327" s="102"/>
      <c r="I13327" s="103"/>
      <c r="J13327" s="102"/>
      <c r="L13327" s="100"/>
      <c r="M13327" s="100"/>
      <c r="N13327" s="100"/>
    </row>
    <row r="13328" spans="2:14">
      <c r="B13328" s="98"/>
      <c r="C13328" s="98"/>
      <c r="D13328" s="100"/>
      <c r="E13328" s="100"/>
      <c r="F13328" s="100"/>
      <c r="H13328" s="102"/>
      <c r="I13328" s="103"/>
      <c r="J13328" s="102"/>
      <c r="L13328" s="100"/>
      <c r="M13328" s="100"/>
      <c r="N13328" s="100"/>
    </row>
    <row r="13329" spans="2:14">
      <c r="B13329" s="98"/>
      <c r="C13329" s="98"/>
      <c r="D13329" s="100"/>
      <c r="E13329" s="100"/>
      <c r="F13329" s="100"/>
      <c r="H13329" s="102"/>
      <c r="I13329" s="103"/>
      <c r="J13329" s="102"/>
      <c r="L13329" s="100"/>
      <c r="M13329" s="100"/>
      <c r="N13329" s="100"/>
    </row>
    <row r="13330" spans="2:14">
      <c r="B13330" s="98"/>
      <c r="C13330" s="98"/>
      <c r="D13330" s="100"/>
      <c r="E13330" s="100"/>
      <c r="F13330" s="100"/>
      <c r="H13330" s="102"/>
      <c r="I13330" s="103"/>
      <c r="J13330" s="102"/>
      <c r="L13330" s="100"/>
      <c r="M13330" s="100"/>
      <c r="N13330" s="100"/>
    </row>
    <row r="13331" spans="2:14">
      <c r="B13331" s="98"/>
      <c r="C13331" s="98"/>
      <c r="D13331" s="100"/>
      <c r="E13331" s="100"/>
      <c r="F13331" s="100"/>
      <c r="H13331" s="102"/>
      <c r="I13331" s="103"/>
      <c r="J13331" s="102"/>
      <c r="L13331" s="100"/>
      <c r="M13331" s="100"/>
      <c r="N13331" s="100"/>
    </row>
    <row r="13332" spans="2:14">
      <c r="B13332" s="98"/>
      <c r="C13332" s="98"/>
      <c r="D13332" s="100"/>
      <c r="E13332" s="100"/>
      <c r="F13332" s="100"/>
      <c r="H13332" s="102"/>
      <c r="I13332" s="103"/>
      <c r="J13332" s="102"/>
      <c r="L13332" s="100"/>
      <c r="M13332" s="100"/>
      <c r="N13332" s="100"/>
    </row>
    <row r="13333" spans="2:14">
      <c r="B13333" s="98"/>
      <c r="C13333" s="98"/>
      <c r="D13333" s="100"/>
      <c r="E13333" s="100"/>
      <c r="F13333" s="100"/>
      <c r="H13333" s="102"/>
      <c r="I13333" s="103"/>
      <c r="J13333" s="102"/>
      <c r="L13333" s="100"/>
      <c r="M13333" s="100"/>
      <c r="N13333" s="100"/>
    </row>
    <row r="13334" spans="2:14">
      <c r="B13334" s="98"/>
      <c r="C13334" s="98"/>
      <c r="D13334" s="100"/>
      <c r="E13334" s="100"/>
      <c r="F13334" s="100"/>
      <c r="H13334" s="102"/>
      <c r="I13334" s="103"/>
      <c r="J13334" s="102"/>
      <c r="L13334" s="100"/>
      <c r="M13334" s="100"/>
      <c r="N13334" s="100"/>
    </row>
    <row r="13335" spans="2:14">
      <c r="B13335" s="98"/>
      <c r="C13335" s="98"/>
      <c r="D13335" s="100"/>
      <c r="E13335" s="100"/>
      <c r="F13335" s="100"/>
      <c r="H13335" s="102"/>
      <c r="I13335" s="103"/>
      <c r="J13335" s="102"/>
      <c r="L13335" s="100"/>
      <c r="M13335" s="100"/>
      <c r="N13335" s="100"/>
    </row>
    <row r="13336" spans="2:14">
      <c r="B13336" s="98"/>
      <c r="C13336" s="98"/>
      <c r="D13336" s="100"/>
      <c r="E13336" s="100"/>
      <c r="F13336" s="100"/>
      <c r="H13336" s="102"/>
      <c r="I13336" s="103"/>
      <c r="J13336" s="102"/>
      <c r="L13336" s="100"/>
      <c r="M13336" s="100"/>
      <c r="N13336" s="100"/>
    </row>
    <row r="13337" spans="2:14">
      <c r="B13337" s="98"/>
      <c r="C13337" s="98"/>
      <c r="D13337" s="100"/>
      <c r="E13337" s="100"/>
      <c r="F13337" s="100"/>
      <c r="H13337" s="102"/>
      <c r="I13337" s="103"/>
      <c r="J13337" s="102"/>
      <c r="L13337" s="100"/>
      <c r="M13337" s="100"/>
      <c r="N13337" s="100"/>
    </row>
    <row r="13338" spans="2:14">
      <c r="B13338" s="98"/>
      <c r="C13338" s="98"/>
      <c r="D13338" s="100"/>
      <c r="E13338" s="100"/>
      <c r="F13338" s="100"/>
      <c r="H13338" s="102"/>
      <c r="I13338" s="103"/>
      <c r="J13338" s="102"/>
      <c r="L13338" s="100"/>
      <c r="M13338" s="100"/>
      <c r="N13338" s="100"/>
    </row>
    <row r="13339" spans="2:14">
      <c r="B13339" s="98"/>
      <c r="C13339" s="98"/>
      <c r="D13339" s="100"/>
      <c r="E13339" s="100"/>
      <c r="F13339" s="100"/>
      <c r="H13339" s="102"/>
      <c r="I13339" s="103"/>
      <c r="J13339" s="102"/>
      <c r="L13339" s="100"/>
      <c r="M13339" s="100"/>
      <c r="N13339" s="100"/>
    </row>
    <row r="13340" spans="2:14">
      <c r="B13340" s="98"/>
      <c r="C13340" s="98"/>
      <c r="D13340" s="100"/>
      <c r="E13340" s="100"/>
      <c r="F13340" s="100"/>
      <c r="H13340" s="102"/>
      <c r="I13340" s="103"/>
      <c r="J13340" s="102"/>
      <c r="L13340" s="100"/>
      <c r="M13340" s="100"/>
      <c r="N13340" s="100"/>
    </row>
    <row r="13341" spans="2:14">
      <c r="B13341" s="98"/>
      <c r="C13341" s="98"/>
      <c r="D13341" s="100"/>
      <c r="E13341" s="100"/>
      <c r="F13341" s="100"/>
      <c r="H13341" s="102"/>
      <c r="I13341" s="103"/>
      <c r="J13341" s="102"/>
      <c r="L13341" s="100"/>
      <c r="M13341" s="100"/>
      <c r="N13341" s="100"/>
    </row>
    <row r="13342" spans="2:14">
      <c r="B13342" s="98"/>
      <c r="C13342" s="98"/>
      <c r="D13342" s="100"/>
      <c r="E13342" s="100"/>
      <c r="F13342" s="100"/>
      <c r="H13342" s="102"/>
      <c r="I13342" s="103"/>
      <c r="J13342" s="102"/>
      <c r="L13342" s="100"/>
      <c r="M13342" s="100"/>
      <c r="N13342" s="100"/>
    </row>
    <row r="13343" spans="2:14">
      <c r="B13343" s="98"/>
      <c r="C13343" s="98"/>
      <c r="D13343" s="100"/>
      <c r="E13343" s="100"/>
      <c r="F13343" s="100"/>
      <c r="H13343" s="102"/>
      <c r="I13343" s="103"/>
      <c r="J13343" s="102"/>
      <c r="L13343" s="100"/>
      <c r="M13343" s="100"/>
      <c r="N13343" s="100"/>
    </row>
    <row r="13344" spans="2:14">
      <c r="B13344" s="98"/>
      <c r="C13344" s="98"/>
      <c r="D13344" s="100"/>
      <c r="E13344" s="100"/>
      <c r="F13344" s="100"/>
      <c r="H13344" s="102"/>
      <c r="I13344" s="103"/>
      <c r="J13344" s="102"/>
      <c r="L13344" s="100"/>
      <c r="M13344" s="100"/>
      <c r="N13344" s="100"/>
    </row>
    <row r="13345" spans="2:14">
      <c r="B13345" s="98"/>
      <c r="C13345" s="98"/>
      <c r="D13345" s="100"/>
      <c r="E13345" s="100"/>
      <c r="F13345" s="100"/>
      <c r="H13345" s="102"/>
      <c r="I13345" s="103"/>
      <c r="J13345" s="102"/>
      <c r="L13345" s="100"/>
      <c r="M13345" s="100"/>
      <c r="N13345" s="100"/>
    </row>
    <row r="13346" spans="2:14">
      <c r="B13346" s="98"/>
      <c r="C13346" s="98"/>
      <c r="D13346" s="100"/>
      <c r="E13346" s="100"/>
      <c r="F13346" s="100"/>
      <c r="H13346" s="102"/>
      <c r="I13346" s="103"/>
      <c r="J13346" s="102"/>
      <c r="L13346" s="100"/>
      <c r="M13346" s="100"/>
      <c r="N13346" s="100"/>
    </row>
    <row r="13347" spans="2:14">
      <c r="B13347" s="98"/>
      <c r="C13347" s="98"/>
      <c r="D13347" s="100"/>
      <c r="E13347" s="100"/>
      <c r="F13347" s="100"/>
      <c r="H13347" s="102"/>
      <c r="I13347" s="103"/>
      <c r="J13347" s="102"/>
      <c r="L13347" s="100"/>
      <c r="M13347" s="100"/>
      <c r="N13347" s="100"/>
    </row>
    <row r="13348" spans="2:14">
      <c r="B13348" s="98"/>
      <c r="C13348" s="98"/>
      <c r="D13348" s="100"/>
      <c r="E13348" s="100"/>
      <c r="F13348" s="100"/>
      <c r="H13348" s="102"/>
      <c r="I13348" s="103"/>
      <c r="J13348" s="102"/>
      <c r="L13348" s="100"/>
      <c r="M13348" s="100"/>
      <c r="N13348" s="100"/>
    </row>
    <row r="13349" spans="2:14">
      <c r="B13349" s="98"/>
      <c r="C13349" s="98"/>
      <c r="D13349" s="100"/>
      <c r="E13349" s="100"/>
      <c r="F13349" s="100"/>
      <c r="H13349" s="102"/>
      <c r="I13349" s="103"/>
      <c r="J13349" s="102"/>
      <c r="L13349" s="100"/>
      <c r="M13349" s="100"/>
      <c r="N13349" s="100"/>
    </row>
    <row r="13350" spans="2:14">
      <c r="B13350" s="98"/>
      <c r="C13350" s="98"/>
      <c r="D13350" s="100"/>
      <c r="E13350" s="100"/>
      <c r="F13350" s="100"/>
      <c r="H13350" s="102"/>
      <c r="I13350" s="103"/>
      <c r="J13350" s="102"/>
      <c r="L13350" s="100"/>
      <c r="M13350" s="100"/>
      <c r="N13350" s="100"/>
    </row>
    <row r="13351" spans="2:14">
      <c r="B13351" s="98"/>
      <c r="C13351" s="98"/>
      <c r="D13351" s="100"/>
      <c r="E13351" s="100"/>
      <c r="F13351" s="100"/>
      <c r="H13351" s="102"/>
      <c r="I13351" s="103"/>
      <c r="J13351" s="102"/>
      <c r="L13351" s="100"/>
      <c r="M13351" s="100"/>
      <c r="N13351" s="100"/>
    </row>
    <row r="13352" spans="2:14">
      <c r="B13352" s="98"/>
      <c r="C13352" s="98"/>
      <c r="D13352" s="100"/>
      <c r="E13352" s="100"/>
      <c r="F13352" s="100"/>
      <c r="H13352" s="102"/>
      <c r="I13352" s="103"/>
      <c r="J13352" s="102"/>
      <c r="L13352" s="100"/>
      <c r="M13352" s="100"/>
      <c r="N13352" s="100"/>
    </row>
    <row r="13353" spans="2:14">
      <c r="B13353" s="98"/>
      <c r="C13353" s="98"/>
      <c r="D13353" s="100"/>
      <c r="E13353" s="100"/>
      <c r="F13353" s="100"/>
      <c r="H13353" s="102"/>
      <c r="I13353" s="103"/>
      <c r="J13353" s="102"/>
      <c r="L13353" s="100"/>
      <c r="M13353" s="100"/>
      <c r="N13353" s="100"/>
    </row>
    <row r="13354" spans="2:14">
      <c r="B13354" s="98"/>
      <c r="C13354" s="98"/>
      <c r="D13354" s="100"/>
      <c r="E13354" s="100"/>
      <c r="F13354" s="100"/>
      <c r="H13354" s="102"/>
      <c r="I13354" s="103"/>
      <c r="J13354" s="102"/>
      <c r="L13354" s="100"/>
      <c r="M13354" s="100"/>
      <c r="N13354" s="100"/>
    </row>
    <row r="13355" spans="2:14">
      <c r="B13355" s="98"/>
      <c r="C13355" s="98"/>
      <c r="D13355" s="100"/>
      <c r="E13355" s="100"/>
      <c r="F13355" s="100"/>
      <c r="H13355" s="102"/>
      <c r="I13355" s="103"/>
      <c r="J13355" s="102"/>
      <c r="L13355" s="100"/>
      <c r="M13355" s="100"/>
      <c r="N13355" s="100"/>
    </row>
    <row r="13356" spans="2:14">
      <c r="B13356" s="98"/>
      <c r="C13356" s="98"/>
      <c r="D13356" s="100"/>
      <c r="E13356" s="100"/>
      <c r="F13356" s="100"/>
      <c r="H13356" s="102"/>
      <c r="I13356" s="103"/>
      <c r="J13356" s="102"/>
      <c r="L13356" s="100"/>
      <c r="M13356" s="100"/>
      <c r="N13356" s="100"/>
    </row>
    <row r="13357" spans="2:14">
      <c r="B13357" s="98"/>
      <c r="C13357" s="98"/>
      <c r="D13357" s="100"/>
      <c r="E13357" s="100"/>
      <c r="F13357" s="100"/>
      <c r="H13357" s="102"/>
      <c r="I13357" s="103"/>
      <c r="J13357" s="102"/>
      <c r="L13357" s="100"/>
      <c r="M13357" s="100"/>
      <c r="N13357" s="100"/>
    </row>
    <row r="13358" spans="2:14">
      <c r="B13358" s="98"/>
      <c r="C13358" s="98"/>
      <c r="D13358" s="100"/>
      <c r="E13358" s="100"/>
      <c r="F13358" s="100"/>
      <c r="H13358" s="102"/>
      <c r="I13358" s="103"/>
      <c r="J13358" s="102"/>
      <c r="L13358" s="100"/>
      <c r="M13358" s="100"/>
      <c r="N13358" s="100"/>
    </row>
    <row r="13359" spans="2:14">
      <c r="B13359" s="98"/>
      <c r="C13359" s="98"/>
      <c r="D13359" s="100"/>
      <c r="E13359" s="100"/>
      <c r="F13359" s="100"/>
      <c r="H13359" s="102"/>
      <c r="I13359" s="103"/>
      <c r="J13359" s="102"/>
      <c r="L13359" s="100"/>
      <c r="M13359" s="100"/>
      <c r="N13359" s="100"/>
    </row>
    <row r="13360" spans="2:14">
      <c r="B13360" s="98"/>
      <c r="C13360" s="98"/>
      <c r="D13360" s="100"/>
      <c r="E13360" s="100"/>
      <c r="F13360" s="100"/>
      <c r="H13360" s="102"/>
      <c r="I13360" s="103"/>
      <c r="J13360" s="102"/>
      <c r="L13360" s="100"/>
      <c r="M13360" s="100"/>
      <c r="N13360" s="100"/>
    </row>
    <row r="13361" spans="2:14">
      <c r="B13361" s="98"/>
      <c r="C13361" s="98"/>
      <c r="D13361" s="100"/>
      <c r="E13361" s="100"/>
      <c r="F13361" s="100"/>
      <c r="H13361" s="102"/>
      <c r="I13361" s="103"/>
      <c r="J13361" s="102"/>
      <c r="L13361" s="100"/>
      <c r="M13361" s="100"/>
      <c r="N13361" s="100"/>
    </row>
    <row r="13362" spans="2:14">
      <c r="B13362" s="98"/>
      <c r="C13362" s="98"/>
      <c r="D13362" s="100"/>
      <c r="E13362" s="100"/>
      <c r="F13362" s="100"/>
      <c r="H13362" s="102"/>
      <c r="I13362" s="103"/>
      <c r="J13362" s="102"/>
      <c r="L13362" s="100"/>
      <c r="M13362" s="100"/>
      <c r="N13362" s="100"/>
    </row>
    <row r="13363" spans="2:14">
      <c r="B13363" s="98"/>
      <c r="C13363" s="98"/>
      <c r="D13363" s="100"/>
      <c r="E13363" s="100"/>
      <c r="F13363" s="100"/>
      <c r="H13363" s="102"/>
      <c r="I13363" s="103"/>
      <c r="J13363" s="102"/>
      <c r="L13363" s="100"/>
      <c r="M13363" s="100"/>
      <c r="N13363" s="100"/>
    </row>
    <row r="13364" spans="2:14">
      <c r="B13364" s="98"/>
      <c r="C13364" s="98"/>
      <c r="D13364" s="100"/>
      <c r="E13364" s="100"/>
      <c r="F13364" s="100"/>
      <c r="H13364" s="102"/>
      <c r="I13364" s="103"/>
      <c r="J13364" s="102"/>
      <c r="L13364" s="100"/>
      <c r="M13364" s="100"/>
      <c r="N13364" s="100"/>
    </row>
    <row r="13365" spans="2:14">
      <c r="B13365" s="98"/>
      <c r="C13365" s="98"/>
      <c r="D13365" s="100"/>
      <c r="E13365" s="100"/>
      <c r="F13365" s="100"/>
      <c r="H13365" s="102"/>
      <c r="I13365" s="103"/>
      <c r="J13365" s="102"/>
      <c r="L13365" s="100"/>
      <c r="M13365" s="100"/>
      <c r="N13365" s="100"/>
    </row>
    <row r="13366" spans="2:14">
      <c r="B13366" s="98"/>
      <c r="C13366" s="98"/>
      <c r="D13366" s="100"/>
      <c r="E13366" s="100"/>
      <c r="F13366" s="100"/>
      <c r="H13366" s="102"/>
      <c r="I13366" s="103"/>
      <c r="J13366" s="102"/>
      <c r="L13366" s="100"/>
      <c r="M13366" s="100"/>
      <c r="N13366" s="100"/>
    </row>
    <row r="13367" spans="2:14">
      <c r="B13367" s="98"/>
      <c r="C13367" s="98"/>
      <c r="D13367" s="100"/>
      <c r="E13367" s="100"/>
      <c r="F13367" s="100"/>
      <c r="H13367" s="102"/>
      <c r="I13367" s="103"/>
      <c r="J13367" s="102"/>
      <c r="L13367" s="100"/>
      <c r="M13367" s="100"/>
      <c r="N13367" s="100"/>
    </row>
    <row r="13368" spans="2:14">
      <c r="B13368" s="98"/>
      <c r="C13368" s="98"/>
      <c r="D13368" s="100"/>
      <c r="E13368" s="100"/>
      <c r="F13368" s="100"/>
      <c r="H13368" s="102"/>
      <c r="I13368" s="103"/>
      <c r="J13368" s="102"/>
      <c r="L13368" s="100"/>
      <c r="M13368" s="100"/>
      <c r="N13368" s="100"/>
    </row>
    <row r="13369" spans="2:14">
      <c r="B13369" s="98"/>
      <c r="C13369" s="98"/>
      <c r="D13369" s="100"/>
      <c r="E13369" s="100"/>
      <c r="F13369" s="100"/>
      <c r="H13369" s="102"/>
      <c r="I13369" s="103"/>
      <c r="J13369" s="102"/>
      <c r="L13369" s="100"/>
      <c r="M13369" s="100"/>
      <c r="N13369" s="100"/>
    </row>
    <row r="13370" spans="2:14">
      <c r="B13370" s="98"/>
      <c r="C13370" s="98"/>
      <c r="D13370" s="100"/>
      <c r="E13370" s="100"/>
      <c r="F13370" s="100"/>
      <c r="H13370" s="102"/>
      <c r="I13370" s="103"/>
      <c r="J13370" s="102"/>
      <c r="L13370" s="100"/>
      <c r="M13370" s="100"/>
      <c r="N13370" s="100"/>
    </row>
    <row r="13371" spans="2:14">
      <c r="B13371" s="98"/>
      <c r="C13371" s="98"/>
      <c r="D13371" s="100"/>
      <c r="E13371" s="100"/>
      <c r="F13371" s="100"/>
      <c r="H13371" s="102"/>
      <c r="I13371" s="103"/>
      <c r="J13371" s="102"/>
      <c r="L13371" s="100"/>
      <c r="M13371" s="100"/>
      <c r="N13371" s="100"/>
    </row>
    <row r="13372" spans="2:14">
      <c r="B13372" s="98"/>
      <c r="C13372" s="98"/>
      <c r="D13372" s="100"/>
      <c r="E13372" s="100"/>
      <c r="F13372" s="100"/>
      <c r="H13372" s="102"/>
      <c r="I13372" s="103"/>
      <c r="J13372" s="102"/>
      <c r="L13372" s="100"/>
      <c r="M13372" s="100"/>
      <c r="N13372" s="100"/>
    </row>
    <row r="13373" spans="2:14">
      <c r="B13373" s="98"/>
      <c r="C13373" s="98"/>
      <c r="D13373" s="100"/>
      <c r="E13373" s="100"/>
      <c r="F13373" s="100"/>
      <c r="H13373" s="102"/>
      <c r="I13373" s="103"/>
      <c r="J13373" s="102"/>
      <c r="L13373" s="100"/>
      <c r="M13373" s="100"/>
      <c r="N13373" s="100"/>
    </row>
    <row r="13374" spans="2:14">
      <c r="B13374" s="98"/>
      <c r="C13374" s="98"/>
      <c r="D13374" s="100"/>
      <c r="E13374" s="100"/>
      <c r="F13374" s="100"/>
      <c r="H13374" s="102"/>
      <c r="I13374" s="103"/>
      <c r="J13374" s="102"/>
      <c r="L13374" s="100"/>
      <c r="M13374" s="100"/>
      <c r="N13374" s="100"/>
    </row>
    <row r="13375" spans="2:14">
      <c r="B13375" s="98"/>
      <c r="C13375" s="98"/>
      <c r="D13375" s="100"/>
      <c r="E13375" s="100"/>
      <c r="F13375" s="100"/>
      <c r="H13375" s="102"/>
      <c r="I13375" s="103"/>
      <c r="J13375" s="102"/>
      <c r="L13375" s="100"/>
      <c r="M13375" s="100"/>
      <c r="N13375" s="100"/>
    </row>
    <row r="13376" spans="2:14">
      <c r="B13376" s="98"/>
      <c r="C13376" s="98"/>
      <c r="D13376" s="100"/>
      <c r="E13376" s="100"/>
      <c r="F13376" s="100"/>
      <c r="H13376" s="102"/>
      <c r="I13376" s="103"/>
      <c r="J13376" s="102"/>
      <c r="L13376" s="100"/>
      <c r="M13376" s="100"/>
      <c r="N13376" s="100"/>
    </row>
    <row r="13377" spans="2:14">
      <c r="B13377" s="98"/>
      <c r="C13377" s="98"/>
      <c r="D13377" s="100"/>
      <c r="E13377" s="100"/>
      <c r="F13377" s="100"/>
      <c r="H13377" s="102"/>
      <c r="I13377" s="103"/>
      <c r="J13377" s="102"/>
      <c r="L13377" s="100"/>
      <c r="M13377" s="100"/>
      <c r="N13377" s="100"/>
    </row>
    <row r="13378" spans="2:14">
      <c r="B13378" s="98"/>
      <c r="C13378" s="98"/>
      <c r="D13378" s="100"/>
      <c r="E13378" s="100"/>
      <c r="F13378" s="100"/>
      <c r="H13378" s="102"/>
      <c r="I13378" s="103"/>
      <c r="J13378" s="102"/>
      <c r="L13378" s="100"/>
      <c r="M13378" s="100"/>
      <c r="N13378" s="100"/>
    </row>
    <row r="13379" spans="2:14">
      <c r="B13379" s="98"/>
      <c r="C13379" s="98"/>
      <c r="D13379" s="100"/>
      <c r="E13379" s="100"/>
      <c r="F13379" s="100"/>
      <c r="H13379" s="102"/>
      <c r="I13379" s="103"/>
      <c r="J13379" s="102"/>
      <c r="L13379" s="100"/>
      <c r="M13379" s="100"/>
      <c r="N13379" s="100"/>
    </row>
    <row r="13380" spans="2:14">
      <c r="B13380" s="98"/>
      <c r="C13380" s="98"/>
      <c r="D13380" s="100"/>
      <c r="E13380" s="100"/>
      <c r="F13380" s="100"/>
      <c r="H13380" s="102"/>
      <c r="I13380" s="103"/>
      <c r="J13380" s="102"/>
      <c r="L13380" s="100"/>
      <c r="M13380" s="100"/>
      <c r="N13380" s="100"/>
    </row>
    <row r="13381" spans="2:14">
      <c r="B13381" s="98"/>
      <c r="C13381" s="98"/>
      <c r="D13381" s="100"/>
      <c r="E13381" s="100"/>
      <c r="F13381" s="100"/>
      <c r="H13381" s="102"/>
      <c r="I13381" s="103"/>
      <c r="J13381" s="102"/>
      <c r="L13381" s="100"/>
      <c r="M13381" s="100"/>
      <c r="N13381" s="100"/>
    </row>
    <row r="13382" spans="2:14">
      <c r="B13382" s="98"/>
      <c r="C13382" s="98"/>
      <c r="D13382" s="100"/>
      <c r="E13382" s="100"/>
      <c r="F13382" s="100"/>
      <c r="H13382" s="102"/>
      <c r="I13382" s="103"/>
      <c r="J13382" s="102"/>
      <c r="L13382" s="100"/>
      <c r="M13382" s="100"/>
      <c r="N13382" s="100"/>
    </row>
    <row r="13383" spans="2:14">
      <c r="B13383" s="98"/>
      <c r="C13383" s="98"/>
      <c r="D13383" s="100"/>
      <c r="E13383" s="100"/>
      <c r="F13383" s="100"/>
      <c r="H13383" s="102"/>
      <c r="I13383" s="103"/>
      <c r="J13383" s="102"/>
      <c r="L13383" s="100"/>
      <c r="M13383" s="100"/>
      <c r="N13383" s="100"/>
    </row>
    <row r="13384" spans="2:14">
      <c r="B13384" s="98"/>
      <c r="C13384" s="98"/>
      <c r="D13384" s="100"/>
      <c r="E13384" s="100"/>
      <c r="F13384" s="100"/>
      <c r="H13384" s="102"/>
      <c r="I13384" s="103"/>
      <c r="J13384" s="102"/>
      <c r="L13384" s="100"/>
      <c r="M13384" s="100"/>
      <c r="N13384" s="100"/>
    </row>
    <row r="13385" spans="2:14">
      <c r="B13385" s="98"/>
      <c r="C13385" s="98"/>
      <c r="D13385" s="100"/>
      <c r="E13385" s="100"/>
      <c r="F13385" s="100"/>
      <c r="H13385" s="102"/>
      <c r="I13385" s="103"/>
      <c r="J13385" s="102"/>
      <c r="L13385" s="100"/>
      <c r="M13385" s="100"/>
      <c r="N13385" s="100"/>
    </row>
    <row r="13386" spans="2:14">
      <c r="B13386" s="98"/>
      <c r="C13386" s="98"/>
      <c r="D13386" s="100"/>
      <c r="E13386" s="100"/>
      <c r="F13386" s="100"/>
      <c r="H13386" s="102"/>
      <c r="I13386" s="103"/>
      <c r="J13386" s="102"/>
      <c r="L13386" s="100"/>
      <c r="M13386" s="100"/>
      <c r="N13386" s="100"/>
    </row>
    <row r="13387" spans="2:14">
      <c r="B13387" s="98"/>
      <c r="C13387" s="98"/>
      <c r="D13387" s="100"/>
      <c r="E13387" s="100"/>
      <c r="F13387" s="100"/>
      <c r="H13387" s="102"/>
      <c r="I13387" s="103"/>
      <c r="J13387" s="102"/>
      <c r="L13387" s="100"/>
      <c r="M13387" s="100"/>
      <c r="N13387" s="100"/>
    </row>
    <row r="13388" spans="2:14">
      <c r="B13388" s="98"/>
      <c r="C13388" s="98"/>
      <c r="D13388" s="100"/>
      <c r="E13388" s="100"/>
      <c r="F13388" s="100"/>
      <c r="H13388" s="102"/>
      <c r="I13388" s="103"/>
      <c r="J13388" s="102"/>
      <c r="L13388" s="100"/>
      <c r="M13388" s="100"/>
      <c r="N13388" s="100"/>
    </row>
    <row r="13389" spans="2:14">
      <c r="B13389" s="98"/>
      <c r="C13389" s="98"/>
      <c r="D13389" s="100"/>
      <c r="E13389" s="100"/>
      <c r="F13389" s="100"/>
      <c r="H13389" s="102"/>
      <c r="I13389" s="103"/>
      <c r="J13389" s="102"/>
      <c r="L13389" s="100"/>
      <c r="M13389" s="100"/>
      <c r="N13389" s="100"/>
    </row>
    <row r="13390" spans="2:14">
      <c r="B13390" s="98"/>
      <c r="C13390" s="98"/>
      <c r="D13390" s="100"/>
      <c r="E13390" s="100"/>
      <c r="F13390" s="100"/>
      <c r="H13390" s="102"/>
      <c r="I13390" s="103"/>
      <c r="J13390" s="102"/>
      <c r="L13390" s="100"/>
      <c r="M13390" s="100"/>
      <c r="N13390" s="100"/>
    </row>
    <row r="13391" spans="2:14">
      <c r="B13391" s="98"/>
      <c r="C13391" s="98"/>
      <c r="D13391" s="100"/>
      <c r="E13391" s="100"/>
      <c r="F13391" s="100"/>
      <c r="H13391" s="102"/>
      <c r="I13391" s="103"/>
      <c r="J13391" s="102"/>
      <c r="L13391" s="100"/>
      <c r="M13391" s="100"/>
      <c r="N13391" s="100"/>
    </row>
    <row r="13392" spans="2:14">
      <c r="B13392" s="98"/>
      <c r="C13392" s="98"/>
      <c r="D13392" s="100"/>
      <c r="E13392" s="100"/>
      <c r="F13392" s="100"/>
      <c r="H13392" s="102"/>
      <c r="I13392" s="103"/>
      <c r="J13392" s="102"/>
      <c r="L13392" s="100"/>
      <c r="M13392" s="100"/>
      <c r="N13392" s="100"/>
    </row>
    <row r="13393" spans="2:14">
      <c r="B13393" s="98"/>
      <c r="C13393" s="98"/>
      <c r="D13393" s="100"/>
      <c r="E13393" s="100"/>
      <c r="F13393" s="100"/>
      <c r="H13393" s="102"/>
      <c r="I13393" s="103"/>
      <c r="J13393" s="102"/>
      <c r="L13393" s="100"/>
      <c r="M13393" s="100"/>
      <c r="N13393" s="100"/>
    </row>
    <row r="13394" spans="2:14">
      <c r="B13394" s="98"/>
      <c r="C13394" s="98"/>
      <c r="D13394" s="100"/>
      <c r="E13394" s="100"/>
      <c r="F13394" s="100"/>
      <c r="H13394" s="102"/>
      <c r="I13394" s="103"/>
      <c r="J13394" s="102"/>
      <c r="L13394" s="100"/>
      <c r="M13394" s="100"/>
      <c r="N13394" s="100"/>
    </row>
    <row r="13395" spans="2:14">
      <c r="B13395" s="98"/>
      <c r="C13395" s="98"/>
      <c r="D13395" s="100"/>
      <c r="E13395" s="100"/>
      <c r="F13395" s="100"/>
      <c r="H13395" s="102"/>
      <c r="I13395" s="103"/>
      <c r="J13395" s="102"/>
      <c r="L13395" s="100"/>
      <c r="M13395" s="100"/>
      <c r="N13395" s="100"/>
    </row>
    <row r="13396" spans="2:14">
      <c r="B13396" s="98"/>
      <c r="C13396" s="98"/>
      <c r="D13396" s="100"/>
      <c r="E13396" s="100"/>
      <c r="F13396" s="100"/>
      <c r="H13396" s="102"/>
      <c r="I13396" s="103"/>
      <c r="J13396" s="102"/>
      <c r="L13396" s="100"/>
      <c r="M13396" s="100"/>
      <c r="N13396" s="100"/>
    </row>
    <row r="13397" spans="2:14">
      <c r="B13397" s="98"/>
      <c r="C13397" s="98"/>
      <c r="D13397" s="100"/>
      <c r="E13397" s="100"/>
      <c r="F13397" s="100"/>
      <c r="H13397" s="102"/>
      <c r="I13397" s="103"/>
      <c r="J13397" s="102"/>
      <c r="L13397" s="100"/>
      <c r="M13397" s="100"/>
      <c r="N13397" s="100"/>
    </row>
    <row r="13398" spans="2:14">
      <c r="B13398" s="98"/>
      <c r="C13398" s="98"/>
      <c r="D13398" s="100"/>
      <c r="E13398" s="100"/>
      <c r="F13398" s="100"/>
      <c r="H13398" s="102"/>
      <c r="I13398" s="103"/>
      <c r="J13398" s="102"/>
      <c r="L13398" s="100"/>
      <c r="M13398" s="100"/>
      <c r="N13398" s="100"/>
    </row>
    <row r="13399" spans="2:14">
      <c r="B13399" s="98"/>
      <c r="C13399" s="98"/>
      <c r="D13399" s="100"/>
      <c r="E13399" s="100"/>
      <c r="F13399" s="100"/>
      <c r="H13399" s="102"/>
      <c r="I13399" s="103"/>
      <c r="J13399" s="102"/>
      <c r="L13399" s="100"/>
      <c r="M13399" s="100"/>
      <c r="N13399" s="100"/>
    </row>
    <row r="13400" spans="2:14">
      <c r="B13400" s="98"/>
      <c r="C13400" s="98"/>
      <c r="D13400" s="100"/>
      <c r="E13400" s="100"/>
      <c r="F13400" s="100"/>
      <c r="H13400" s="102"/>
      <c r="I13400" s="103"/>
      <c r="J13400" s="102"/>
      <c r="L13400" s="100"/>
      <c r="M13400" s="100"/>
      <c r="N13400" s="100"/>
    </row>
    <row r="13401" spans="2:14">
      <c r="B13401" s="98"/>
      <c r="C13401" s="98"/>
      <c r="D13401" s="100"/>
      <c r="E13401" s="100"/>
      <c r="F13401" s="100"/>
      <c r="H13401" s="102"/>
      <c r="I13401" s="103"/>
      <c r="J13401" s="102"/>
      <c r="L13401" s="100"/>
      <c r="M13401" s="100"/>
      <c r="N13401" s="100"/>
    </row>
    <row r="13402" spans="2:14">
      <c r="B13402" s="98"/>
      <c r="C13402" s="98"/>
      <c r="D13402" s="100"/>
      <c r="E13402" s="100"/>
      <c r="F13402" s="100"/>
      <c r="H13402" s="102"/>
      <c r="I13402" s="103"/>
      <c r="J13402" s="102"/>
      <c r="L13402" s="100"/>
      <c r="M13402" s="100"/>
      <c r="N13402" s="100"/>
    </row>
    <row r="13403" spans="2:14">
      <c r="B13403" s="98"/>
      <c r="C13403" s="98"/>
      <c r="D13403" s="100"/>
      <c r="E13403" s="100"/>
      <c r="F13403" s="100"/>
      <c r="H13403" s="102"/>
      <c r="I13403" s="103"/>
      <c r="J13403" s="102"/>
      <c r="L13403" s="100"/>
      <c r="M13403" s="100"/>
      <c r="N13403" s="100"/>
    </row>
    <row r="13404" spans="2:14">
      <c r="B13404" s="98"/>
      <c r="C13404" s="98"/>
      <c r="D13404" s="100"/>
      <c r="E13404" s="100"/>
      <c r="F13404" s="100"/>
      <c r="H13404" s="102"/>
      <c r="I13404" s="103"/>
      <c r="J13404" s="102"/>
      <c r="L13404" s="100"/>
      <c r="M13404" s="100"/>
      <c r="N13404" s="100"/>
    </row>
    <row r="13405" spans="2:14">
      <c r="B13405" s="98"/>
      <c r="C13405" s="98"/>
      <c r="D13405" s="100"/>
      <c r="E13405" s="100"/>
      <c r="F13405" s="100"/>
      <c r="H13405" s="102"/>
      <c r="I13405" s="103"/>
      <c r="J13405" s="102"/>
      <c r="L13405" s="100"/>
      <c r="M13405" s="100"/>
      <c r="N13405" s="100"/>
    </row>
    <row r="13406" spans="2:14">
      <c r="B13406" s="98"/>
      <c r="C13406" s="98"/>
      <c r="D13406" s="100"/>
      <c r="E13406" s="100"/>
      <c r="F13406" s="100"/>
      <c r="H13406" s="102"/>
      <c r="I13406" s="103"/>
      <c r="J13406" s="102"/>
      <c r="L13406" s="100"/>
      <c r="M13406" s="100"/>
      <c r="N13406" s="100"/>
    </row>
    <row r="13407" spans="2:14">
      <c r="B13407" s="98"/>
      <c r="C13407" s="98"/>
      <c r="D13407" s="100"/>
      <c r="E13407" s="100"/>
      <c r="F13407" s="100"/>
      <c r="H13407" s="102"/>
      <c r="I13407" s="103"/>
      <c r="J13407" s="102"/>
      <c r="L13407" s="100"/>
      <c r="M13407" s="100"/>
      <c r="N13407" s="100"/>
    </row>
    <row r="13408" spans="2:14">
      <c r="B13408" s="98"/>
      <c r="C13408" s="98"/>
      <c r="D13408" s="100"/>
      <c r="E13408" s="100"/>
      <c r="F13408" s="100"/>
      <c r="H13408" s="102"/>
      <c r="I13408" s="103"/>
      <c r="J13408" s="102"/>
      <c r="L13408" s="100"/>
      <c r="M13408" s="100"/>
      <c r="N13408" s="100"/>
    </row>
    <row r="13409" spans="2:14">
      <c r="B13409" s="98"/>
      <c r="C13409" s="98"/>
      <c r="D13409" s="100"/>
      <c r="E13409" s="100"/>
      <c r="F13409" s="100"/>
      <c r="H13409" s="102"/>
      <c r="I13409" s="103"/>
      <c r="J13409" s="102"/>
      <c r="L13409" s="100"/>
      <c r="M13409" s="100"/>
      <c r="N13409" s="100"/>
    </row>
    <row r="13410" spans="2:14">
      <c r="B13410" s="98"/>
      <c r="C13410" s="98"/>
      <c r="D13410" s="100"/>
      <c r="E13410" s="100"/>
      <c r="F13410" s="100"/>
      <c r="H13410" s="102"/>
      <c r="I13410" s="103"/>
      <c r="J13410" s="102"/>
      <c r="L13410" s="100"/>
      <c r="M13410" s="100"/>
      <c r="N13410" s="100"/>
    </row>
    <row r="13411" spans="2:14">
      <c r="B13411" s="98"/>
      <c r="C13411" s="98"/>
      <c r="D13411" s="100"/>
      <c r="E13411" s="100"/>
      <c r="F13411" s="100"/>
      <c r="H13411" s="102"/>
      <c r="I13411" s="103"/>
      <c r="J13411" s="102"/>
      <c r="L13411" s="100"/>
      <c r="M13411" s="100"/>
      <c r="N13411" s="100"/>
    </row>
    <row r="13412" spans="2:14">
      <c r="B13412" s="98"/>
      <c r="C13412" s="98"/>
      <c r="D13412" s="100"/>
      <c r="E13412" s="100"/>
      <c r="F13412" s="100"/>
      <c r="H13412" s="102"/>
      <c r="I13412" s="103"/>
      <c r="J13412" s="102"/>
      <c r="L13412" s="100"/>
      <c r="M13412" s="100"/>
      <c r="N13412" s="100"/>
    </row>
    <row r="13413" spans="2:14">
      <c r="B13413" s="98"/>
      <c r="C13413" s="98"/>
      <c r="D13413" s="100"/>
      <c r="E13413" s="100"/>
      <c r="F13413" s="100"/>
      <c r="H13413" s="102"/>
      <c r="I13413" s="103"/>
      <c r="J13413" s="102"/>
      <c r="L13413" s="100"/>
      <c r="M13413" s="100"/>
      <c r="N13413" s="100"/>
    </row>
    <row r="13414" spans="2:14">
      <c r="B13414" s="98"/>
      <c r="C13414" s="98"/>
      <c r="D13414" s="100"/>
      <c r="E13414" s="100"/>
      <c r="F13414" s="100"/>
      <c r="H13414" s="102"/>
      <c r="I13414" s="103"/>
      <c r="J13414" s="102"/>
      <c r="L13414" s="100"/>
      <c r="M13414" s="100"/>
      <c r="N13414" s="100"/>
    </row>
    <row r="13415" spans="2:14">
      <c r="B13415" s="98"/>
      <c r="C13415" s="98"/>
      <c r="D13415" s="100"/>
      <c r="E13415" s="100"/>
      <c r="F13415" s="100"/>
      <c r="H13415" s="102"/>
      <c r="I13415" s="103"/>
      <c r="J13415" s="102"/>
      <c r="L13415" s="100"/>
      <c r="M13415" s="100"/>
      <c r="N13415" s="100"/>
    </row>
    <row r="13416" spans="2:14">
      <c r="B13416" s="98"/>
      <c r="C13416" s="98"/>
      <c r="D13416" s="100"/>
      <c r="E13416" s="100"/>
      <c r="F13416" s="100"/>
      <c r="H13416" s="102"/>
      <c r="I13416" s="103"/>
      <c r="J13416" s="102"/>
      <c r="L13416" s="100"/>
      <c r="M13416" s="100"/>
      <c r="N13416" s="100"/>
    </row>
    <row r="13417" spans="2:14">
      <c r="B13417" s="98"/>
      <c r="C13417" s="98"/>
      <c r="D13417" s="100"/>
      <c r="E13417" s="100"/>
      <c r="F13417" s="100"/>
      <c r="H13417" s="102"/>
      <c r="I13417" s="103"/>
      <c r="J13417" s="102"/>
      <c r="L13417" s="100"/>
      <c r="M13417" s="100"/>
      <c r="N13417" s="100"/>
    </row>
    <row r="13418" spans="2:14">
      <c r="B13418" s="98"/>
      <c r="C13418" s="98"/>
      <c r="D13418" s="100"/>
      <c r="E13418" s="100"/>
      <c r="F13418" s="100"/>
      <c r="H13418" s="102"/>
      <c r="I13418" s="103"/>
      <c r="J13418" s="102"/>
      <c r="L13418" s="100"/>
      <c r="M13418" s="100"/>
      <c r="N13418" s="100"/>
    </row>
    <row r="13419" spans="2:14">
      <c r="B13419" s="98"/>
      <c r="C13419" s="98"/>
      <c r="D13419" s="100"/>
      <c r="E13419" s="100"/>
      <c r="F13419" s="100"/>
      <c r="H13419" s="102"/>
      <c r="I13419" s="103"/>
      <c r="J13419" s="102"/>
      <c r="L13419" s="100"/>
      <c r="M13419" s="100"/>
      <c r="N13419" s="100"/>
    </row>
    <row r="13420" spans="2:14">
      <c r="B13420" s="98"/>
      <c r="C13420" s="98"/>
      <c r="D13420" s="100"/>
      <c r="E13420" s="100"/>
      <c r="F13420" s="100"/>
      <c r="H13420" s="102"/>
      <c r="I13420" s="103"/>
      <c r="J13420" s="102"/>
      <c r="L13420" s="100"/>
      <c r="M13420" s="100"/>
      <c r="N13420" s="100"/>
    </row>
    <row r="13421" spans="2:14">
      <c r="B13421" s="98"/>
      <c r="C13421" s="98"/>
      <c r="D13421" s="100"/>
      <c r="E13421" s="100"/>
      <c r="F13421" s="100"/>
      <c r="H13421" s="102"/>
      <c r="I13421" s="103"/>
      <c r="J13421" s="102"/>
      <c r="L13421" s="100"/>
      <c r="M13421" s="100"/>
      <c r="N13421" s="100"/>
    </row>
    <row r="13422" spans="2:14">
      <c r="B13422" s="98"/>
      <c r="C13422" s="98"/>
      <c r="D13422" s="100"/>
      <c r="E13422" s="100"/>
      <c r="F13422" s="100"/>
      <c r="H13422" s="102"/>
      <c r="I13422" s="103"/>
      <c r="J13422" s="102"/>
      <c r="L13422" s="100"/>
      <c r="M13422" s="100"/>
      <c r="N13422" s="100"/>
    </row>
    <row r="13423" spans="2:14">
      <c r="B13423" s="98"/>
      <c r="C13423" s="98"/>
      <c r="D13423" s="100"/>
      <c r="E13423" s="100"/>
      <c r="F13423" s="100"/>
      <c r="H13423" s="102"/>
      <c r="I13423" s="103"/>
      <c r="J13423" s="102"/>
      <c r="L13423" s="100"/>
      <c r="M13423" s="100"/>
      <c r="N13423" s="100"/>
    </row>
    <row r="13424" spans="2:14">
      <c r="B13424" s="98"/>
      <c r="C13424" s="98"/>
      <c r="D13424" s="100"/>
      <c r="E13424" s="100"/>
      <c r="F13424" s="100"/>
      <c r="H13424" s="102"/>
      <c r="I13424" s="103"/>
      <c r="J13424" s="102"/>
      <c r="L13424" s="100"/>
      <c r="M13424" s="100"/>
      <c r="N13424" s="100"/>
    </row>
    <row r="13425" spans="2:14">
      <c r="B13425" s="98"/>
      <c r="C13425" s="98"/>
      <c r="D13425" s="100"/>
      <c r="E13425" s="100"/>
      <c r="F13425" s="100"/>
      <c r="H13425" s="102"/>
      <c r="I13425" s="103"/>
      <c r="J13425" s="102"/>
      <c r="L13425" s="100"/>
      <c r="M13425" s="100"/>
      <c r="N13425" s="100"/>
    </row>
    <row r="13426" spans="2:14">
      <c r="B13426" s="98"/>
      <c r="C13426" s="98"/>
      <c r="D13426" s="100"/>
      <c r="E13426" s="100"/>
      <c r="F13426" s="100"/>
      <c r="H13426" s="102"/>
      <c r="I13426" s="103"/>
      <c r="J13426" s="102"/>
      <c r="L13426" s="100"/>
      <c r="M13426" s="100"/>
      <c r="N13426" s="100"/>
    </row>
    <row r="13427" spans="2:14">
      <c r="B13427" s="98"/>
      <c r="C13427" s="98"/>
      <c r="D13427" s="100"/>
      <c r="E13427" s="100"/>
      <c r="F13427" s="100"/>
      <c r="H13427" s="102"/>
      <c r="I13427" s="103"/>
      <c r="J13427" s="102"/>
      <c r="L13427" s="100"/>
      <c r="M13427" s="100"/>
      <c r="N13427" s="100"/>
    </row>
    <row r="13428" spans="2:14">
      <c r="B13428" s="98"/>
      <c r="C13428" s="98"/>
      <c r="D13428" s="100"/>
      <c r="E13428" s="100"/>
      <c r="F13428" s="100"/>
      <c r="H13428" s="102"/>
      <c r="I13428" s="103"/>
      <c r="J13428" s="102"/>
      <c r="L13428" s="100"/>
      <c r="M13428" s="100"/>
      <c r="N13428" s="100"/>
    </row>
    <row r="13429" spans="2:14">
      <c r="B13429" s="98"/>
      <c r="C13429" s="98"/>
      <c r="D13429" s="100"/>
      <c r="E13429" s="100"/>
      <c r="F13429" s="100"/>
      <c r="H13429" s="102"/>
      <c r="I13429" s="103"/>
      <c r="J13429" s="102"/>
      <c r="L13429" s="100"/>
      <c r="M13429" s="100"/>
      <c r="N13429" s="100"/>
    </row>
    <row r="13430" spans="2:14">
      <c r="B13430" s="98"/>
      <c r="C13430" s="98"/>
      <c r="D13430" s="100"/>
      <c r="E13430" s="100"/>
      <c r="F13430" s="100"/>
      <c r="H13430" s="102"/>
      <c r="I13430" s="103"/>
      <c r="J13430" s="102"/>
      <c r="L13430" s="100"/>
      <c r="M13430" s="100"/>
      <c r="N13430" s="100"/>
    </row>
    <row r="13431" spans="2:14">
      <c r="B13431" s="98"/>
      <c r="C13431" s="98"/>
      <c r="D13431" s="100"/>
      <c r="E13431" s="100"/>
      <c r="F13431" s="100"/>
      <c r="H13431" s="102"/>
      <c r="I13431" s="103"/>
      <c r="J13431" s="102"/>
      <c r="L13431" s="100"/>
      <c r="M13431" s="100"/>
      <c r="N13431" s="100"/>
    </row>
    <row r="13432" spans="2:14">
      <c r="B13432" s="98"/>
      <c r="C13432" s="98"/>
      <c r="D13432" s="100"/>
      <c r="E13432" s="100"/>
      <c r="F13432" s="100"/>
      <c r="H13432" s="102"/>
      <c r="I13432" s="103"/>
      <c r="J13432" s="102"/>
      <c r="L13432" s="100"/>
      <c r="M13432" s="100"/>
      <c r="N13432" s="100"/>
    </row>
    <row r="13433" spans="2:14">
      <c r="B13433" s="98"/>
      <c r="C13433" s="98"/>
      <c r="D13433" s="100"/>
      <c r="E13433" s="100"/>
      <c r="F13433" s="100"/>
      <c r="H13433" s="102"/>
      <c r="I13433" s="103"/>
      <c r="J13433" s="102"/>
      <c r="L13433" s="100"/>
      <c r="M13433" s="100"/>
      <c r="N13433" s="100"/>
    </row>
    <row r="13434" spans="2:14">
      <c r="B13434" s="98"/>
      <c r="C13434" s="98"/>
      <c r="D13434" s="100"/>
      <c r="E13434" s="100"/>
      <c r="F13434" s="100"/>
      <c r="H13434" s="102"/>
      <c r="I13434" s="103"/>
      <c r="J13434" s="102"/>
      <c r="L13434" s="100"/>
      <c r="M13434" s="100"/>
      <c r="N13434" s="100"/>
    </row>
    <row r="13435" spans="2:14">
      <c r="B13435" s="98"/>
      <c r="C13435" s="98"/>
      <c r="D13435" s="100"/>
      <c r="E13435" s="100"/>
      <c r="F13435" s="100"/>
      <c r="H13435" s="102"/>
      <c r="I13435" s="103"/>
      <c r="J13435" s="102"/>
      <c r="L13435" s="100"/>
      <c r="M13435" s="100"/>
      <c r="N13435" s="100"/>
    </row>
    <row r="13436" spans="2:14">
      <c r="B13436" s="98"/>
      <c r="C13436" s="98"/>
      <c r="D13436" s="100"/>
      <c r="E13436" s="100"/>
      <c r="F13436" s="100"/>
      <c r="H13436" s="102"/>
      <c r="I13436" s="103"/>
      <c r="J13436" s="102"/>
      <c r="L13436" s="100"/>
      <c r="M13436" s="100"/>
      <c r="N13436" s="100"/>
    </row>
    <row r="13437" spans="2:14">
      <c r="B13437" s="98"/>
      <c r="C13437" s="98"/>
      <c r="D13437" s="100"/>
      <c r="E13437" s="100"/>
      <c r="F13437" s="100"/>
      <c r="H13437" s="102"/>
      <c r="I13437" s="103"/>
      <c r="J13437" s="102"/>
      <c r="L13437" s="100"/>
      <c r="M13437" s="100"/>
      <c r="N13437" s="100"/>
    </row>
    <row r="13438" spans="2:14">
      <c r="B13438" s="98"/>
      <c r="C13438" s="98"/>
      <c r="D13438" s="100"/>
      <c r="E13438" s="100"/>
      <c r="F13438" s="100"/>
      <c r="H13438" s="102"/>
      <c r="I13438" s="103"/>
      <c r="J13438" s="102"/>
      <c r="L13438" s="100"/>
      <c r="M13438" s="100"/>
      <c r="N13438" s="100"/>
    </row>
    <row r="13439" spans="2:14">
      <c r="B13439" s="98"/>
      <c r="C13439" s="98"/>
      <c r="D13439" s="100"/>
      <c r="E13439" s="100"/>
      <c r="F13439" s="100"/>
      <c r="H13439" s="102"/>
      <c r="I13439" s="103"/>
      <c r="J13439" s="102"/>
      <c r="L13439" s="100"/>
      <c r="M13439" s="100"/>
      <c r="N13439" s="100"/>
    </row>
    <row r="13440" spans="2:14">
      <c r="B13440" s="98"/>
      <c r="C13440" s="98"/>
      <c r="D13440" s="100"/>
      <c r="E13440" s="100"/>
      <c r="F13440" s="100"/>
      <c r="H13440" s="102"/>
      <c r="I13440" s="103"/>
      <c r="J13440" s="102"/>
      <c r="L13440" s="100"/>
      <c r="M13440" s="100"/>
      <c r="N13440" s="100"/>
    </row>
    <row r="13441" spans="2:14">
      <c r="B13441" s="98"/>
      <c r="C13441" s="98"/>
      <c r="D13441" s="100"/>
      <c r="E13441" s="100"/>
      <c r="F13441" s="100"/>
      <c r="H13441" s="102"/>
      <c r="I13441" s="103"/>
      <c r="J13441" s="102"/>
      <c r="L13441" s="100"/>
      <c r="M13441" s="100"/>
      <c r="N13441" s="100"/>
    </row>
    <row r="13442" spans="2:14">
      <c r="B13442" s="98"/>
      <c r="C13442" s="98"/>
      <c r="D13442" s="100"/>
      <c r="E13442" s="100"/>
      <c r="F13442" s="100"/>
      <c r="H13442" s="102"/>
      <c r="I13442" s="103"/>
      <c r="J13442" s="102"/>
      <c r="L13442" s="100"/>
      <c r="M13442" s="100"/>
      <c r="N13442" s="100"/>
    </row>
    <row r="13443" spans="2:14">
      <c r="B13443" s="98"/>
      <c r="C13443" s="98"/>
      <c r="D13443" s="100"/>
      <c r="E13443" s="100"/>
      <c r="F13443" s="100"/>
      <c r="H13443" s="102"/>
      <c r="I13443" s="103"/>
      <c r="J13443" s="102"/>
      <c r="L13443" s="100"/>
      <c r="M13443" s="100"/>
      <c r="N13443" s="100"/>
    </row>
    <row r="13444" spans="2:14">
      <c r="B13444" s="98"/>
      <c r="C13444" s="98"/>
      <c r="D13444" s="100"/>
      <c r="E13444" s="100"/>
      <c r="F13444" s="100"/>
      <c r="H13444" s="102"/>
      <c r="I13444" s="103"/>
      <c r="J13444" s="102"/>
      <c r="L13444" s="100"/>
      <c r="M13444" s="100"/>
      <c r="N13444" s="100"/>
    </row>
    <row r="13445" spans="2:14">
      <c r="B13445" s="98"/>
      <c r="C13445" s="98"/>
      <c r="D13445" s="100"/>
      <c r="E13445" s="100"/>
      <c r="F13445" s="100"/>
      <c r="H13445" s="102"/>
      <c r="I13445" s="103"/>
      <c r="J13445" s="102"/>
      <c r="L13445" s="100"/>
      <c r="M13445" s="100"/>
      <c r="N13445" s="100"/>
    </row>
    <row r="13446" spans="2:14">
      <c r="B13446" s="98"/>
      <c r="C13446" s="98"/>
      <c r="D13446" s="100"/>
      <c r="E13446" s="100"/>
      <c r="F13446" s="100"/>
      <c r="H13446" s="102"/>
      <c r="I13446" s="103"/>
      <c r="J13446" s="102"/>
      <c r="L13446" s="100"/>
      <c r="M13446" s="100"/>
      <c r="N13446" s="100"/>
    </row>
    <row r="13447" spans="2:14">
      <c r="B13447" s="98"/>
      <c r="C13447" s="98"/>
      <c r="D13447" s="100"/>
      <c r="E13447" s="100"/>
      <c r="F13447" s="100"/>
      <c r="H13447" s="102"/>
      <c r="I13447" s="103"/>
      <c r="J13447" s="102"/>
      <c r="L13447" s="100"/>
      <c r="M13447" s="100"/>
      <c r="N13447" s="100"/>
    </row>
    <row r="13448" spans="2:14">
      <c r="B13448" s="98"/>
      <c r="C13448" s="98"/>
      <c r="D13448" s="100"/>
      <c r="E13448" s="100"/>
      <c r="F13448" s="100"/>
      <c r="H13448" s="102"/>
      <c r="I13448" s="103"/>
      <c r="J13448" s="102"/>
      <c r="L13448" s="100"/>
      <c r="M13448" s="100"/>
      <c r="N13448" s="100"/>
    </row>
    <row r="13449" spans="2:14">
      <c r="B13449" s="98"/>
      <c r="C13449" s="98"/>
      <c r="D13449" s="100"/>
      <c r="E13449" s="100"/>
      <c r="F13449" s="100"/>
      <c r="H13449" s="102"/>
      <c r="I13449" s="103"/>
      <c r="J13449" s="102"/>
      <c r="L13449" s="100"/>
      <c r="M13449" s="100"/>
      <c r="N13449" s="100"/>
    </row>
    <row r="13450" spans="2:14">
      <c r="B13450" s="98"/>
      <c r="C13450" s="98"/>
      <c r="D13450" s="100"/>
      <c r="E13450" s="100"/>
      <c r="F13450" s="100"/>
      <c r="H13450" s="102"/>
      <c r="I13450" s="103"/>
      <c r="J13450" s="102"/>
      <c r="L13450" s="100"/>
      <c r="M13450" s="100"/>
      <c r="N13450" s="100"/>
    </row>
    <row r="13451" spans="2:14">
      <c r="B13451" s="98"/>
      <c r="C13451" s="98"/>
      <c r="D13451" s="100"/>
      <c r="E13451" s="100"/>
      <c r="F13451" s="100"/>
      <c r="H13451" s="102"/>
      <c r="I13451" s="103"/>
      <c r="J13451" s="102"/>
      <c r="L13451" s="100"/>
      <c r="M13451" s="100"/>
      <c r="N13451" s="100"/>
    </row>
    <row r="13452" spans="2:14">
      <c r="B13452" s="98"/>
      <c r="C13452" s="98"/>
      <c r="D13452" s="100"/>
      <c r="E13452" s="100"/>
      <c r="F13452" s="100"/>
      <c r="H13452" s="102"/>
      <c r="I13452" s="103"/>
      <c r="J13452" s="102"/>
      <c r="L13452" s="100"/>
      <c r="M13452" s="100"/>
      <c r="N13452" s="100"/>
    </row>
    <row r="13453" spans="2:14">
      <c r="B13453" s="98"/>
      <c r="C13453" s="98"/>
      <c r="D13453" s="100"/>
      <c r="E13453" s="100"/>
      <c r="F13453" s="100"/>
      <c r="H13453" s="102"/>
      <c r="I13453" s="103"/>
      <c r="J13453" s="102"/>
      <c r="L13453" s="100"/>
      <c r="M13453" s="100"/>
      <c r="N13453" s="100"/>
    </row>
    <row r="13454" spans="2:14">
      <c r="B13454" s="98"/>
      <c r="C13454" s="98"/>
      <c r="D13454" s="100"/>
      <c r="E13454" s="100"/>
      <c r="F13454" s="100"/>
      <c r="H13454" s="102"/>
      <c r="I13454" s="103"/>
      <c r="J13454" s="102"/>
      <c r="L13454" s="100"/>
      <c r="M13454" s="100"/>
      <c r="N13454" s="100"/>
    </row>
    <row r="13455" spans="2:14">
      <c r="B13455" s="98"/>
      <c r="C13455" s="98"/>
      <c r="D13455" s="100"/>
      <c r="E13455" s="100"/>
      <c r="F13455" s="100"/>
      <c r="H13455" s="102"/>
      <c r="I13455" s="103"/>
      <c r="J13455" s="102"/>
      <c r="L13455" s="100"/>
      <c r="M13455" s="100"/>
      <c r="N13455" s="100"/>
    </row>
    <row r="13456" spans="2:14">
      <c r="B13456" s="98"/>
      <c r="C13456" s="98"/>
      <c r="D13456" s="100"/>
      <c r="E13456" s="100"/>
      <c r="F13456" s="100"/>
      <c r="H13456" s="102"/>
      <c r="I13456" s="103"/>
      <c r="J13456" s="102"/>
      <c r="L13456" s="100"/>
      <c r="M13456" s="100"/>
      <c r="N13456" s="100"/>
    </row>
    <row r="13457" spans="2:14">
      <c r="B13457" s="98"/>
      <c r="C13457" s="98"/>
      <c r="D13457" s="100"/>
      <c r="E13457" s="100"/>
      <c r="F13457" s="100"/>
      <c r="H13457" s="102"/>
      <c r="I13457" s="103"/>
      <c r="J13457" s="102"/>
      <c r="L13457" s="100"/>
      <c r="M13457" s="100"/>
      <c r="N13457" s="100"/>
    </row>
    <row r="13458" spans="2:14">
      <c r="B13458" s="98"/>
      <c r="C13458" s="98"/>
      <c r="D13458" s="100"/>
      <c r="E13458" s="100"/>
      <c r="F13458" s="100"/>
      <c r="H13458" s="102"/>
      <c r="I13458" s="103"/>
      <c r="J13458" s="102"/>
      <c r="L13458" s="100"/>
      <c r="M13458" s="100"/>
      <c r="N13458" s="100"/>
    </row>
    <row r="13459" spans="2:14">
      <c r="B13459" s="98"/>
      <c r="C13459" s="98"/>
      <c r="D13459" s="100"/>
      <c r="E13459" s="100"/>
      <c r="F13459" s="100"/>
      <c r="H13459" s="102"/>
      <c r="I13459" s="103"/>
      <c r="J13459" s="102"/>
      <c r="L13459" s="100"/>
      <c r="M13459" s="100"/>
      <c r="N13459" s="100"/>
    </row>
    <row r="13460" spans="2:14">
      <c r="B13460" s="98"/>
      <c r="C13460" s="98"/>
      <c r="D13460" s="100"/>
      <c r="E13460" s="100"/>
      <c r="F13460" s="100"/>
      <c r="H13460" s="102"/>
      <c r="I13460" s="103"/>
      <c r="J13460" s="102"/>
      <c r="L13460" s="100"/>
      <c r="M13460" s="100"/>
      <c r="N13460" s="100"/>
    </row>
    <row r="13461" spans="2:14">
      <c r="B13461" s="98"/>
      <c r="C13461" s="98"/>
      <c r="D13461" s="100"/>
      <c r="E13461" s="100"/>
      <c r="F13461" s="100"/>
      <c r="H13461" s="102"/>
      <c r="I13461" s="103"/>
      <c r="J13461" s="102"/>
      <c r="L13461" s="100"/>
      <c r="M13461" s="100"/>
      <c r="N13461" s="100"/>
    </row>
    <row r="13462" spans="2:14">
      <c r="B13462" s="98"/>
      <c r="C13462" s="98"/>
      <c r="D13462" s="100"/>
      <c r="E13462" s="100"/>
      <c r="F13462" s="100"/>
      <c r="H13462" s="102"/>
      <c r="I13462" s="103"/>
      <c r="J13462" s="102"/>
      <c r="L13462" s="100"/>
      <c r="M13462" s="100"/>
      <c r="N13462" s="100"/>
    </row>
    <row r="13463" spans="2:14">
      <c r="B13463" s="98"/>
      <c r="C13463" s="98"/>
      <c r="D13463" s="100"/>
      <c r="E13463" s="100"/>
      <c r="F13463" s="100"/>
      <c r="H13463" s="102"/>
      <c r="I13463" s="103"/>
      <c r="J13463" s="102"/>
      <c r="L13463" s="100"/>
      <c r="M13463" s="100"/>
      <c r="N13463" s="100"/>
    </row>
    <row r="13464" spans="2:14">
      <c r="B13464" s="98"/>
      <c r="C13464" s="98"/>
      <c r="D13464" s="100"/>
      <c r="E13464" s="100"/>
      <c r="F13464" s="100"/>
      <c r="H13464" s="102"/>
      <c r="I13464" s="103"/>
      <c r="J13464" s="102"/>
      <c r="L13464" s="100"/>
      <c r="M13464" s="100"/>
      <c r="N13464" s="100"/>
    </row>
    <row r="13465" spans="2:14">
      <c r="B13465" s="98"/>
      <c r="C13465" s="98"/>
      <c r="D13465" s="100"/>
      <c r="E13465" s="100"/>
      <c r="F13465" s="100"/>
      <c r="H13465" s="102"/>
      <c r="I13465" s="103"/>
      <c r="J13465" s="102"/>
      <c r="L13465" s="100"/>
      <c r="M13465" s="100"/>
      <c r="N13465" s="100"/>
    </row>
    <row r="13466" spans="2:14">
      <c r="B13466" s="98"/>
      <c r="C13466" s="98"/>
      <c r="D13466" s="100"/>
      <c r="E13466" s="100"/>
      <c r="F13466" s="100"/>
      <c r="H13466" s="102"/>
      <c r="I13466" s="103"/>
      <c r="J13466" s="102"/>
      <c r="L13466" s="100"/>
      <c r="M13466" s="100"/>
      <c r="N13466" s="100"/>
    </row>
    <row r="13467" spans="2:14">
      <c r="B13467" s="98"/>
      <c r="C13467" s="98"/>
      <c r="D13467" s="100"/>
      <c r="E13467" s="100"/>
      <c r="F13467" s="100"/>
      <c r="H13467" s="102"/>
      <c r="I13467" s="103"/>
      <c r="J13467" s="102"/>
      <c r="L13467" s="100"/>
      <c r="M13467" s="100"/>
      <c r="N13467" s="100"/>
    </row>
    <row r="13468" spans="2:14">
      <c r="B13468" s="98"/>
      <c r="C13468" s="98"/>
      <c r="D13468" s="100"/>
      <c r="E13468" s="100"/>
      <c r="F13468" s="100"/>
      <c r="H13468" s="102"/>
      <c r="I13468" s="103"/>
      <c r="J13468" s="102"/>
      <c r="L13468" s="100"/>
      <c r="M13468" s="100"/>
      <c r="N13468" s="100"/>
    </row>
    <row r="13469" spans="2:14">
      <c r="B13469" s="98"/>
      <c r="C13469" s="98"/>
      <c r="D13469" s="100"/>
      <c r="E13469" s="100"/>
      <c r="F13469" s="100"/>
      <c r="H13469" s="102"/>
      <c r="I13469" s="103"/>
      <c r="J13469" s="102"/>
      <c r="L13469" s="100"/>
      <c r="M13469" s="100"/>
      <c r="N13469" s="100"/>
    </row>
    <row r="13470" spans="2:14">
      <c r="B13470" s="98"/>
      <c r="C13470" s="98"/>
      <c r="D13470" s="100"/>
      <c r="E13470" s="100"/>
      <c r="F13470" s="100"/>
      <c r="H13470" s="102"/>
      <c r="I13470" s="103"/>
      <c r="J13470" s="102"/>
      <c r="L13470" s="100"/>
      <c r="M13470" s="100"/>
      <c r="N13470" s="100"/>
    </row>
    <row r="13471" spans="2:14">
      <c r="B13471" s="98"/>
      <c r="C13471" s="98"/>
      <c r="D13471" s="100"/>
      <c r="E13471" s="100"/>
      <c r="F13471" s="100"/>
      <c r="H13471" s="102"/>
      <c r="I13471" s="103"/>
      <c r="J13471" s="102"/>
      <c r="L13471" s="100"/>
      <c r="M13471" s="100"/>
      <c r="N13471" s="100"/>
    </row>
    <row r="13472" spans="2:14">
      <c r="B13472" s="98"/>
      <c r="C13472" s="98"/>
      <c r="D13472" s="100"/>
      <c r="E13472" s="100"/>
      <c r="F13472" s="100"/>
      <c r="H13472" s="102"/>
      <c r="I13472" s="103"/>
      <c r="J13472" s="102"/>
      <c r="L13472" s="100"/>
      <c r="M13472" s="100"/>
      <c r="N13472" s="100"/>
    </row>
    <row r="13473" spans="2:14">
      <c r="B13473" s="98"/>
      <c r="C13473" s="98"/>
      <c r="D13473" s="100"/>
      <c r="E13473" s="100"/>
      <c r="F13473" s="100"/>
      <c r="H13473" s="102"/>
      <c r="I13473" s="103"/>
      <c r="J13473" s="102"/>
      <c r="L13473" s="100"/>
      <c r="M13473" s="100"/>
      <c r="N13473" s="100"/>
    </row>
    <row r="13474" spans="2:14">
      <c r="B13474" s="98"/>
      <c r="C13474" s="98"/>
      <c r="D13474" s="100"/>
      <c r="E13474" s="100"/>
      <c r="F13474" s="100"/>
      <c r="H13474" s="102"/>
      <c r="I13474" s="103"/>
      <c r="J13474" s="102"/>
      <c r="L13474" s="100"/>
      <c r="M13474" s="100"/>
      <c r="N13474" s="100"/>
    </row>
    <row r="13475" spans="2:14">
      <c r="B13475" s="98"/>
      <c r="C13475" s="98"/>
      <c r="D13475" s="100"/>
      <c r="E13475" s="100"/>
      <c r="F13475" s="100"/>
      <c r="H13475" s="102"/>
      <c r="I13475" s="103"/>
      <c r="J13475" s="102"/>
      <c r="L13475" s="100"/>
      <c r="M13475" s="100"/>
      <c r="N13475" s="100"/>
    </row>
    <row r="13476" spans="2:14">
      <c r="B13476" s="98"/>
      <c r="C13476" s="98"/>
      <c r="D13476" s="100"/>
      <c r="E13476" s="100"/>
      <c r="F13476" s="100"/>
      <c r="H13476" s="102"/>
      <c r="I13476" s="103"/>
      <c r="J13476" s="102"/>
      <c r="L13476" s="100"/>
      <c r="M13476" s="100"/>
      <c r="N13476" s="100"/>
    </row>
    <row r="13477" spans="2:14">
      <c r="B13477" s="98"/>
      <c r="C13477" s="98"/>
      <c r="D13477" s="100"/>
      <c r="E13477" s="100"/>
      <c r="F13477" s="100"/>
      <c r="H13477" s="102"/>
      <c r="I13477" s="103"/>
      <c r="J13477" s="102"/>
      <c r="L13477" s="100"/>
      <c r="M13477" s="100"/>
      <c r="N13477" s="100"/>
    </row>
    <row r="13478" spans="2:14">
      <c r="B13478" s="98"/>
      <c r="C13478" s="98"/>
      <c r="D13478" s="100"/>
      <c r="E13478" s="100"/>
      <c r="F13478" s="100"/>
      <c r="H13478" s="102"/>
      <c r="I13478" s="103"/>
      <c r="J13478" s="102"/>
      <c r="L13478" s="100"/>
      <c r="M13478" s="100"/>
      <c r="N13478" s="100"/>
    </row>
    <row r="13479" spans="2:14">
      <c r="B13479" s="98"/>
      <c r="C13479" s="98"/>
      <c r="D13479" s="100"/>
      <c r="E13479" s="100"/>
      <c r="F13479" s="100"/>
      <c r="H13479" s="102"/>
      <c r="I13479" s="103"/>
      <c r="J13479" s="102"/>
      <c r="L13479" s="100"/>
      <c r="M13479" s="100"/>
      <c r="N13479" s="100"/>
    </row>
    <row r="13480" spans="2:14">
      <c r="B13480" s="98"/>
      <c r="C13480" s="98"/>
      <c r="D13480" s="100"/>
      <c r="E13480" s="100"/>
      <c r="F13480" s="100"/>
      <c r="H13480" s="102"/>
      <c r="I13480" s="103"/>
      <c r="J13480" s="102"/>
      <c r="L13480" s="100"/>
      <c r="M13480" s="100"/>
      <c r="N13480" s="100"/>
    </row>
    <row r="13481" spans="2:14">
      <c r="B13481" s="98"/>
      <c r="C13481" s="98"/>
      <c r="D13481" s="100"/>
      <c r="E13481" s="100"/>
      <c r="F13481" s="100"/>
      <c r="H13481" s="102"/>
      <c r="I13481" s="103"/>
      <c r="J13481" s="102"/>
      <c r="L13481" s="100"/>
      <c r="M13481" s="100"/>
      <c r="N13481" s="100"/>
    </row>
    <row r="13482" spans="2:14">
      <c r="B13482" s="98"/>
      <c r="C13482" s="98"/>
      <c r="D13482" s="100"/>
      <c r="E13482" s="100"/>
      <c r="F13482" s="100"/>
      <c r="H13482" s="102"/>
      <c r="I13482" s="103"/>
      <c r="J13482" s="102"/>
      <c r="L13482" s="100"/>
      <c r="M13482" s="100"/>
      <c r="N13482" s="100"/>
    </row>
    <row r="13483" spans="2:14">
      <c r="B13483" s="98"/>
      <c r="C13483" s="98"/>
      <c r="D13483" s="100"/>
      <c r="E13483" s="100"/>
      <c r="F13483" s="100"/>
      <c r="H13483" s="102"/>
      <c r="I13483" s="103"/>
      <c r="J13483" s="102"/>
      <c r="L13483" s="100"/>
      <c r="M13483" s="100"/>
      <c r="N13483" s="100"/>
    </row>
    <row r="13484" spans="2:14">
      <c r="B13484" s="98"/>
      <c r="C13484" s="98"/>
      <c r="D13484" s="100"/>
      <c r="E13484" s="100"/>
      <c r="F13484" s="100"/>
      <c r="H13484" s="102"/>
      <c r="I13484" s="103"/>
      <c r="J13484" s="102"/>
      <c r="L13484" s="100"/>
      <c r="M13484" s="100"/>
      <c r="N13484" s="100"/>
    </row>
    <row r="13485" spans="2:14">
      <c r="B13485" s="98"/>
      <c r="C13485" s="98"/>
      <c r="D13485" s="100"/>
      <c r="E13485" s="100"/>
      <c r="F13485" s="100"/>
      <c r="H13485" s="102"/>
      <c r="I13485" s="103"/>
      <c r="J13485" s="102"/>
      <c r="L13485" s="100"/>
      <c r="M13485" s="100"/>
      <c r="N13485" s="100"/>
    </row>
    <row r="13486" spans="2:14">
      <c r="B13486" s="98"/>
      <c r="C13486" s="98"/>
      <c r="D13486" s="100"/>
      <c r="E13486" s="100"/>
      <c r="F13486" s="100"/>
      <c r="H13486" s="102"/>
      <c r="I13486" s="103"/>
      <c r="J13486" s="102"/>
      <c r="L13486" s="100"/>
      <c r="M13486" s="100"/>
      <c r="N13486" s="100"/>
    </row>
    <row r="13487" spans="2:14">
      <c r="B13487" s="98"/>
      <c r="C13487" s="98"/>
      <c r="D13487" s="100"/>
      <c r="E13487" s="100"/>
      <c r="F13487" s="100"/>
      <c r="H13487" s="102"/>
      <c r="I13487" s="103"/>
      <c r="J13487" s="102"/>
      <c r="L13487" s="100"/>
      <c r="M13487" s="100"/>
      <c r="N13487" s="100"/>
    </row>
    <row r="13488" spans="2:14">
      <c r="B13488" s="98"/>
      <c r="C13488" s="98"/>
      <c r="D13488" s="100"/>
      <c r="E13488" s="100"/>
      <c r="F13488" s="100"/>
      <c r="H13488" s="102"/>
      <c r="I13488" s="103"/>
      <c r="J13488" s="102"/>
      <c r="L13488" s="100"/>
      <c r="M13488" s="100"/>
      <c r="N13488" s="100"/>
    </row>
    <row r="13489" spans="2:14">
      <c r="B13489" s="98"/>
      <c r="C13489" s="98"/>
      <c r="D13489" s="100"/>
      <c r="E13489" s="100"/>
      <c r="F13489" s="100"/>
      <c r="H13489" s="102"/>
      <c r="I13489" s="103"/>
      <c r="J13489" s="102"/>
      <c r="L13489" s="100"/>
      <c r="M13489" s="100"/>
      <c r="N13489" s="100"/>
    </row>
    <row r="13490" spans="2:14">
      <c r="B13490" s="98"/>
      <c r="C13490" s="98"/>
      <c r="D13490" s="100"/>
      <c r="E13490" s="100"/>
      <c r="F13490" s="100"/>
      <c r="H13490" s="102"/>
      <c r="I13490" s="103"/>
      <c r="J13490" s="102"/>
      <c r="L13490" s="100"/>
      <c r="M13490" s="100"/>
      <c r="N13490" s="100"/>
    </row>
    <row r="13491" spans="2:14">
      <c r="B13491" s="98"/>
      <c r="C13491" s="98"/>
      <c r="D13491" s="100"/>
      <c r="E13491" s="100"/>
      <c r="F13491" s="100"/>
      <c r="H13491" s="102"/>
      <c r="I13491" s="103"/>
      <c r="J13491" s="102"/>
      <c r="L13491" s="100"/>
      <c r="M13491" s="100"/>
      <c r="N13491" s="100"/>
    </row>
    <row r="13492" spans="2:14">
      <c r="B13492" s="98"/>
      <c r="C13492" s="98"/>
      <c r="D13492" s="100"/>
      <c r="E13492" s="100"/>
      <c r="F13492" s="100"/>
      <c r="H13492" s="102"/>
      <c r="I13492" s="103"/>
      <c r="J13492" s="102"/>
      <c r="L13492" s="100"/>
      <c r="M13492" s="100"/>
      <c r="N13492" s="100"/>
    </row>
    <row r="13493" spans="2:14">
      <c r="B13493" s="98"/>
      <c r="C13493" s="98"/>
      <c r="D13493" s="100"/>
      <c r="E13493" s="100"/>
      <c r="F13493" s="100"/>
      <c r="H13493" s="102"/>
      <c r="I13493" s="103"/>
      <c r="J13493" s="102"/>
      <c r="L13493" s="100"/>
      <c r="M13493" s="100"/>
      <c r="N13493" s="100"/>
    </row>
    <row r="13494" spans="2:14">
      <c r="B13494" s="98"/>
      <c r="C13494" s="98"/>
      <c r="D13494" s="100"/>
      <c r="E13494" s="100"/>
      <c r="F13494" s="100"/>
      <c r="H13494" s="102"/>
      <c r="I13494" s="103"/>
      <c r="J13494" s="102"/>
      <c r="L13494" s="100"/>
      <c r="M13494" s="100"/>
      <c r="N13494" s="100"/>
    </row>
    <row r="13495" spans="2:14">
      <c r="B13495" s="98"/>
      <c r="C13495" s="98"/>
      <c r="D13495" s="100"/>
      <c r="E13495" s="100"/>
      <c r="F13495" s="100"/>
      <c r="H13495" s="102"/>
      <c r="I13495" s="103"/>
      <c r="J13495" s="102"/>
      <c r="L13495" s="100"/>
      <c r="M13495" s="100"/>
      <c r="N13495" s="100"/>
    </row>
    <row r="13496" spans="2:14">
      <c r="B13496" s="98"/>
      <c r="C13496" s="98"/>
      <c r="D13496" s="100"/>
      <c r="E13496" s="100"/>
      <c r="F13496" s="100"/>
      <c r="H13496" s="102"/>
      <c r="I13496" s="103"/>
      <c r="J13496" s="102"/>
      <c r="L13496" s="100"/>
      <c r="M13496" s="100"/>
      <c r="N13496" s="100"/>
    </row>
    <row r="13497" spans="2:14">
      <c r="B13497" s="98"/>
      <c r="C13497" s="98"/>
      <c r="D13497" s="100"/>
      <c r="E13497" s="100"/>
      <c r="F13497" s="100"/>
      <c r="H13497" s="102"/>
      <c r="I13497" s="103"/>
      <c r="J13497" s="102"/>
      <c r="L13497" s="100"/>
      <c r="M13497" s="100"/>
      <c r="N13497" s="100"/>
    </row>
    <row r="13498" spans="2:14">
      <c r="B13498" s="98"/>
      <c r="C13498" s="98"/>
      <c r="D13498" s="100"/>
      <c r="E13498" s="100"/>
      <c r="F13498" s="100"/>
      <c r="H13498" s="102"/>
      <c r="I13498" s="103"/>
      <c r="J13498" s="102"/>
      <c r="L13498" s="100"/>
      <c r="M13498" s="100"/>
      <c r="N13498" s="100"/>
    </row>
    <row r="13499" spans="2:14">
      <c r="B13499" s="98"/>
      <c r="C13499" s="98"/>
      <c r="D13499" s="100"/>
      <c r="E13499" s="100"/>
      <c r="F13499" s="100"/>
      <c r="H13499" s="102"/>
      <c r="I13499" s="103"/>
      <c r="J13499" s="102"/>
      <c r="L13499" s="100"/>
      <c r="M13499" s="100"/>
      <c r="N13499" s="100"/>
    </row>
    <row r="13500" spans="2:14">
      <c r="B13500" s="98"/>
      <c r="C13500" s="98"/>
      <c r="D13500" s="100"/>
      <c r="E13500" s="100"/>
      <c r="F13500" s="100"/>
      <c r="H13500" s="102"/>
      <c r="I13500" s="103"/>
      <c r="J13500" s="102"/>
      <c r="L13500" s="100"/>
      <c r="M13500" s="100"/>
      <c r="N13500" s="100"/>
    </row>
    <row r="13501" spans="2:14">
      <c r="B13501" s="98"/>
      <c r="C13501" s="98"/>
      <c r="D13501" s="100"/>
      <c r="E13501" s="100"/>
      <c r="F13501" s="100"/>
      <c r="H13501" s="102"/>
      <c r="I13501" s="103"/>
      <c r="J13501" s="102"/>
      <c r="L13501" s="100"/>
      <c r="M13501" s="100"/>
      <c r="N13501" s="100"/>
    </row>
    <row r="13502" spans="2:14">
      <c r="B13502" s="98"/>
      <c r="C13502" s="98"/>
      <c r="D13502" s="100"/>
      <c r="E13502" s="100"/>
      <c r="F13502" s="100"/>
      <c r="H13502" s="102"/>
      <c r="I13502" s="103"/>
      <c r="J13502" s="102"/>
      <c r="L13502" s="100"/>
      <c r="M13502" s="100"/>
      <c r="N13502" s="100"/>
    </row>
    <row r="13503" spans="2:14">
      <c r="B13503" s="98"/>
      <c r="C13503" s="98"/>
      <c r="D13503" s="100"/>
      <c r="E13503" s="100"/>
      <c r="F13503" s="100"/>
      <c r="H13503" s="102"/>
      <c r="I13503" s="103"/>
      <c r="J13503" s="102"/>
      <c r="L13503" s="100"/>
      <c r="M13503" s="100"/>
      <c r="N13503" s="100"/>
    </row>
    <row r="13504" spans="2:14">
      <c r="B13504" s="98"/>
      <c r="C13504" s="98"/>
      <c r="D13504" s="100"/>
      <c r="E13504" s="100"/>
      <c r="F13504" s="100"/>
      <c r="H13504" s="102"/>
      <c r="I13504" s="103"/>
      <c r="J13504" s="102"/>
      <c r="L13504" s="100"/>
      <c r="M13504" s="100"/>
      <c r="N13504" s="100"/>
    </row>
    <row r="13505" spans="2:14">
      <c r="B13505" s="98"/>
      <c r="C13505" s="98"/>
      <c r="D13505" s="100"/>
      <c r="E13505" s="100"/>
      <c r="F13505" s="100"/>
      <c r="H13505" s="102"/>
      <c r="I13505" s="103"/>
      <c r="J13505" s="102"/>
      <c r="L13505" s="100"/>
      <c r="M13505" s="100"/>
      <c r="N13505" s="100"/>
    </row>
    <row r="13506" spans="2:14">
      <c r="B13506" s="98"/>
      <c r="C13506" s="98"/>
      <c r="D13506" s="100"/>
      <c r="E13506" s="100"/>
      <c r="F13506" s="100"/>
      <c r="H13506" s="102"/>
      <c r="I13506" s="103"/>
      <c r="J13506" s="102"/>
      <c r="L13506" s="100"/>
      <c r="M13506" s="100"/>
      <c r="N13506" s="100"/>
    </row>
    <row r="13507" spans="2:14">
      <c r="B13507" s="98"/>
      <c r="C13507" s="98"/>
      <c r="D13507" s="100"/>
      <c r="E13507" s="100"/>
      <c r="F13507" s="100"/>
      <c r="H13507" s="102"/>
      <c r="I13507" s="103"/>
      <c r="J13507" s="102"/>
      <c r="L13507" s="100"/>
      <c r="M13507" s="100"/>
      <c r="N13507" s="100"/>
    </row>
    <row r="13508" spans="2:14">
      <c r="B13508" s="98"/>
      <c r="C13508" s="98"/>
      <c r="D13508" s="100"/>
      <c r="E13508" s="100"/>
      <c r="F13508" s="100"/>
      <c r="H13508" s="102"/>
      <c r="I13508" s="103"/>
      <c r="J13508" s="102"/>
      <c r="L13508" s="100"/>
      <c r="M13508" s="100"/>
      <c r="N13508" s="100"/>
    </row>
    <row r="13509" spans="2:14">
      <c r="B13509" s="98"/>
      <c r="C13509" s="98"/>
      <c r="D13509" s="100"/>
      <c r="E13509" s="100"/>
      <c r="F13509" s="100"/>
      <c r="H13509" s="102"/>
      <c r="I13509" s="103"/>
      <c r="J13509" s="102"/>
      <c r="L13509" s="100"/>
      <c r="M13509" s="100"/>
      <c r="N13509" s="100"/>
    </row>
    <row r="13510" spans="2:14">
      <c r="B13510" s="98"/>
      <c r="C13510" s="98"/>
      <c r="D13510" s="100"/>
      <c r="E13510" s="100"/>
      <c r="F13510" s="100"/>
      <c r="H13510" s="102"/>
      <c r="I13510" s="103"/>
      <c r="J13510" s="102"/>
      <c r="L13510" s="100"/>
      <c r="M13510" s="100"/>
      <c r="N13510" s="100"/>
    </row>
    <row r="13511" spans="2:14">
      <c r="B13511" s="98"/>
      <c r="C13511" s="98"/>
      <c r="D13511" s="100"/>
      <c r="E13511" s="100"/>
      <c r="F13511" s="100"/>
      <c r="H13511" s="102"/>
      <c r="I13511" s="103"/>
      <c r="J13511" s="102"/>
      <c r="L13511" s="100"/>
      <c r="M13511" s="100"/>
      <c r="N13511" s="100"/>
    </row>
    <row r="13512" spans="2:14">
      <c r="B13512" s="98"/>
      <c r="C13512" s="98"/>
      <c r="D13512" s="100"/>
      <c r="E13512" s="100"/>
      <c r="F13512" s="100"/>
      <c r="H13512" s="102"/>
      <c r="I13512" s="103"/>
      <c r="J13512" s="102"/>
      <c r="L13512" s="100"/>
      <c r="M13512" s="100"/>
      <c r="N13512" s="100"/>
    </row>
    <row r="13513" spans="2:14">
      <c r="B13513" s="98"/>
      <c r="C13513" s="98"/>
      <c r="D13513" s="100"/>
      <c r="E13513" s="100"/>
      <c r="F13513" s="100"/>
      <c r="H13513" s="102"/>
      <c r="I13513" s="103"/>
      <c r="J13513" s="102"/>
      <c r="L13513" s="100"/>
      <c r="M13513" s="100"/>
      <c r="N13513" s="100"/>
    </row>
    <row r="13514" spans="2:14">
      <c r="B13514" s="98"/>
      <c r="C13514" s="98"/>
      <c r="D13514" s="100"/>
      <c r="E13514" s="100"/>
      <c r="F13514" s="100"/>
      <c r="H13514" s="102"/>
      <c r="I13514" s="103"/>
      <c r="J13514" s="102"/>
      <c r="L13514" s="100"/>
      <c r="M13514" s="100"/>
      <c r="N13514" s="100"/>
    </row>
    <row r="13515" spans="2:14">
      <c r="B13515" s="98"/>
      <c r="C13515" s="98"/>
      <c r="D13515" s="100"/>
      <c r="E13515" s="100"/>
      <c r="F13515" s="100"/>
      <c r="H13515" s="102"/>
      <c r="I13515" s="103"/>
      <c r="J13515" s="102"/>
      <c r="L13515" s="100"/>
      <c r="M13515" s="100"/>
      <c r="N13515" s="100"/>
    </row>
    <row r="13516" spans="2:14">
      <c r="B13516" s="98"/>
      <c r="C13516" s="98"/>
      <c r="D13516" s="100"/>
      <c r="E13516" s="100"/>
      <c r="F13516" s="100"/>
      <c r="H13516" s="102"/>
      <c r="I13516" s="103"/>
      <c r="J13516" s="102"/>
      <c r="L13516" s="100"/>
      <c r="M13516" s="100"/>
      <c r="N13516" s="100"/>
    </row>
    <row r="13517" spans="2:14">
      <c r="B13517" s="98"/>
      <c r="C13517" s="98"/>
      <c r="D13517" s="100"/>
      <c r="E13517" s="100"/>
      <c r="F13517" s="100"/>
      <c r="H13517" s="102"/>
      <c r="I13517" s="103"/>
      <c r="J13517" s="102"/>
      <c r="L13517" s="100"/>
      <c r="M13517" s="100"/>
      <c r="N13517" s="100"/>
    </row>
    <row r="13518" spans="2:14">
      <c r="B13518" s="98"/>
      <c r="C13518" s="98"/>
      <c r="D13518" s="100"/>
      <c r="E13518" s="100"/>
      <c r="F13518" s="100"/>
      <c r="H13518" s="102"/>
      <c r="I13518" s="103"/>
      <c r="J13518" s="102"/>
      <c r="L13518" s="100"/>
      <c r="M13518" s="100"/>
      <c r="N13518" s="100"/>
    </row>
    <row r="13519" spans="2:14">
      <c r="B13519" s="98"/>
      <c r="C13519" s="98"/>
      <c r="D13519" s="100"/>
      <c r="E13519" s="100"/>
      <c r="F13519" s="100"/>
      <c r="H13519" s="102"/>
      <c r="I13519" s="103"/>
      <c r="J13519" s="102"/>
      <c r="L13519" s="100"/>
      <c r="M13519" s="100"/>
      <c r="N13519" s="100"/>
    </row>
    <row r="13520" spans="2:14">
      <c r="B13520" s="98"/>
      <c r="C13520" s="98"/>
      <c r="D13520" s="100"/>
      <c r="E13520" s="100"/>
      <c r="F13520" s="100"/>
      <c r="H13520" s="102"/>
      <c r="I13520" s="103"/>
      <c r="J13520" s="102"/>
      <c r="L13520" s="100"/>
      <c r="M13520" s="100"/>
      <c r="N13520" s="100"/>
    </row>
    <row r="13521" spans="2:14">
      <c r="B13521" s="98"/>
      <c r="C13521" s="98"/>
      <c r="D13521" s="100"/>
      <c r="E13521" s="100"/>
      <c r="F13521" s="100"/>
      <c r="H13521" s="102"/>
      <c r="I13521" s="103"/>
      <c r="J13521" s="102"/>
      <c r="L13521" s="100"/>
      <c r="M13521" s="100"/>
      <c r="N13521" s="100"/>
    </row>
    <row r="13522" spans="2:14">
      <c r="B13522" s="98"/>
      <c r="C13522" s="98"/>
      <c r="D13522" s="100"/>
      <c r="E13522" s="100"/>
      <c r="F13522" s="100"/>
      <c r="H13522" s="102"/>
      <c r="I13522" s="103"/>
      <c r="J13522" s="102"/>
      <c r="L13522" s="100"/>
      <c r="M13522" s="100"/>
      <c r="N13522" s="100"/>
    </row>
    <row r="13523" spans="2:14">
      <c r="B13523" s="98"/>
      <c r="C13523" s="98"/>
      <c r="D13523" s="100"/>
      <c r="E13523" s="100"/>
      <c r="F13523" s="100"/>
      <c r="H13523" s="102"/>
      <c r="I13523" s="103"/>
      <c r="J13523" s="102"/>
      <c r="L13523" s="100"/>
      <c r="M13523" s="100"/>
      <c r="N13523" s="100"/>
    </row>
    <row r="13524" spans="2:14">
      <c r="B13524" s="98"/>
      <c r="C13524" s="98"/>
      <c r="D13524" s="100"/>
      <c r="E13524" s="100"/>
      <c r="F13524" s="100"/>
      <c r="H13524" s="102"/>
      <c r="I13524" s="103"/>
      <c r="J13524" s="102"/>
      <c r="L13524" s="100"/>
      <c r="M13524" s="100"/>
      <c r="N13524" s="100"/>
    </row>
    <row r="13525" spans="2:14">
      <c r="B13525" s="98"/>
      <c r="C13525" s="98"/>
      <c r="D13525" s="100"/>
      <c r="E13525" s="100"/>
      <c r="F13525" s="100"/>
      <c r="H13525" s="102"/>
      <c r="I13525" s="103"/>
      <c r="J13525" s="102"/>
      <c r="L13525" s="100"/>
      <c r="M13525" s="100"/>
      <c r="N13525" s="100"/>
    </row>
    <row r="13526" spans="2:14">
      <c r="B13526" s="98"/>
      <c r="C13526" s="98"/>
      <c r="D13526" s="100"/>
      <c r="E13526" s="100"/>
      <c r="F13526" s="100"/>
      <c r="H13526" s="102"/>
      <c r="I13526" s="103"/>
      <c r="J13526" s="102"/>
      <c r="L13526" s="100"/>
      <c r="M13526" s="100"/>
      <c r="N13526" s="100"/>
    </row>
    <row r="13527" spans="2:14">
      <c r="B13527" s="98"/>
      <c r="C13527" s="98"/>
      <c r="D13527" s="100"/>
      <c r="E13527" s="100"/>
      <c r="F13527" s="100"/>
      <c r="H13527" s="102"/>
      <c r="I13527" s="103"/>
      <c r="J13527" s="102"/>
      <c r="L13527" s="100"/>
      <c r="M13527" s="100"/>
      <c r="N13527" s="100"/>
    </row>
    <row r="13528" spans="2:14">
      <c r="B13528" s="98"/>
      <c r="C13528" s="98"/>
      <c r="D13528" s="100"/>
      <c r="E13528" s="100"/>
      <c r="F13528" s="100"/>
      <c r="H13528" s="102"/>
      <c r="I13528" s="103"/>
      <c r="J13528" s="102"/>
      <c r="L13528" s="100"/>
      <c r="M13528" s="100"/>
      <c r="N13528" s="100"/>
    </row>
    <row r="13529" spans="2:14">
      <c r="B13529" s="98"/>
      <c r="C13529" s="98"/>
      <c r="D13529" s="100"/>
      <c r="E13529" s="100"/>
      <c r="F13529" s="100"/>
      <c r="H13529" s="102"/>
      <c r="I13529" s="103"/>
      <c r="J13529" s="102"/>
      <c r="L13529" s="100"/>
      <c r="M13529" s="100"/>
      <c r="N13529" s="100"/>
    </row>
    <row r="13530" spans="2:14">
      <c r="B13530" s="98"/>
      <c r="C13530" s="98"/>
      <c r="D13530" s="100"/>
      <c r="E13530" s="100"/>
      <c r="F13530" s="100"/>
      <c r="H13530" s="102"/>
      <c r="I13530" s="103"/>
      <c r="J13530" s="102"/>
      <c r="L13530" s="100"/>
      <c r="M13530" s="100"/>
      <c r="N13530" s="100"/>
    </row>
    <row r="13531" spans="2:14">
      <c r="B13531" s="98"/>
      <c r="C13531" s="98"/>
      <c r="D13531" s="100"/>
      <c r="E13531" s="100"/>
      <c r="F13531" s="100"/>
      <c r="H13531" s="102"/>
      <c r="I13531" s="103"/>
      <c r="J13531" s="102"/>
      <c r="L13531" s="100"/>
      <c r="M13531" s="100"/>
      <c r="N13531" s="100"/>
    </row>
    <row r="13532" spans="2:14">
      <c r="B13532" s="98"/>
      <c r="C13532" s="98"/>
      <c r="D13532" s="100"/>
      <c r="E13532" s="100"/>
      <c r="F13532" s="100"/>
      <c r="H13532" s="102"/>
      <c r="I13532" s="103"/>
      <c r="J13532" s="102"/>
      <c r="L13532" s="100"/>
      <c r="M13532" s="100"/>
      <c r="N13532" s="100"/>
    </row>
    <row r="13533" spans="2:14">
      <c r="B13533" s="98"/>
      <c r="C13533" s="98"/>
      <c r="D13533" s="100"/>
      <c r="E13533" s="100"/>
      <c r="F13533" s="100"/>
      <c r="H13533" s="102"/>
      <c r="I13533" s="103"/>
      <c r="J13533" s="102"/>
      <c r="L13533" s="100"/>
      <c r="M13533" s="100"/>
      <c r="N13533" s="100"/>
    </row>
    <row r="13534" spans="2:14">
      <c r="B13534" s="98"/>
      <c r="C13534" s="98"/>
      <c r="D13534" s="100"/>
      <c r="E13534" s="100"/>
      <c r="F13534" s="100"/>
      <c r="H13534" s="102"/>
      <c r="I13534" s="103"/>
      <c r="J13534" s="102"/>
      <c r="L13534" s="100"/>
      <c r="M13534" s="100"/>
      <c r="N13534" s="100"/>
    </row>
    <row r="13535" spans="2:14">
      <c r="B13535" s="98"/>
      <c r="C13535" s="98"/>
      <c r="D13535" s="100"/>
      <c r="E13535" s="100"/>
      <c r="F13535" s="100"/>
      <c r="H13535" s="102"/>
      <c r="I13535" s="103"/>
      <c r="J13535" s="102"/>
      <c r="L13535" s="100"/>
      <c r="M13535" s="100"/>
      <c r="N13535" s="100"/>
    </row>
    <row r="13536" spans="2:14">
      <c r="B13536" s="98"/>
      <c r="C13536" s="98"/>
      <c r="D13536" s="100"/>
      <c r="E13536" s="100"/>
      <c r="F13536" s="100"/>
      <c r="H13536" s="102"/>
      <c r="I13536" s="103"/>
      <c r="J13536" s="102"/>
      <c r="L13536" s="100"/>
      <c r="M13536" s="100"/>
      <c r="N13536" s="100"/>
    </row>
    <row r="13537" spans="2:14">
      <c r="B13537" s="98"/>
      <c r="C13537" s="98"/>
      <c r="D13537" s="100"/>
      <c r="E13537" s="100"/>
      <c r="F13537" s="100"/>
      <c r="H13537" s="102"/>
      <c r="I13537" s="103"/>
      <c r="J13537" s="102"/>
      <c r="L13537" s="100"/>
      <c r="M13537" s="100"/>
      <c r="N13537" s="100"/>
    </row>
    <row r="13538" spans="2:14">
      <c r="B13538" s="98"/>
      <c r="C13538" s="98"/>
      <c r="D13538" s="100"/>
      <c r="E13538" s="100"/>
      <c r="F13538" s="100"/>
      <c r="H13538" s="102"/>
      <c r="I13538" s="103"/>
      <c r="J13538" s="102"/>
      <c r="L13538" s="100"/>
      <c r="M13538" s="100"/>
      <c r="N13538" s="100"/>
    </row>
    <row r="13539" spans="2:14">
      <c r="B13539" s="98"/>
      <c r="C13539" s="98"/>
      <c r="D13539" s="100"/>
      <c r="E13539" s="100"/>
      <c r="F13539" s="100"/>
      <c r="H13539" s="102"/>
      <c r="I13539" s="103"/>
      <c r="J13539" s="102"/>
      <c r="L13539" s="100"/>
      <c r="M13539" s="100"/>
      <c r="N13539" s="100"/>
    </row>
    <row r="13540" spans="2:14">
      <c r="B13540" s="98"/>
      <c r="C13540" s="98"/>
      <c r="D13540" s="100"/>
      <c r="E13540" s="100"/>
      <c r="F13540" s="100"/>
      <c r="H13540" s="102"/>
      <c r="I13540" s="103"/>
      <c r="J13540" s="102"/>
      <c r="L13540" s="100"/>
      <c r="M13540" s="100"/>
      <c r="N13540" s="100"/>
    </row>
    <row r="13541" spans="2:14">
      <c r="B13541" s="98"/>
      <c r="C13541" s="98"/>
      <c r="D13541" s="100"/>
      <c r="E13541" s="100"/>
      <c r="F13541" s="100"/>
      <c r="H13541" s="102"/>
      <c r="I13541" s="103"/>
      <c r="J13541" s="102"/>
      <c r="L13541" s="100"/>
      <c r="M13541" s="100"/>
      <c r="N13541" s="100"/>
    </row>
    <row r="13542" spans="2:14">
      <c r="B13542" s="98"/>
      <c r="C13542" s="98"/>
      <c r="D13542" s="100"/>
      <c r="E13542" s="100"/>
      <c r="F13542" s="100"/>
      <c r="H13542" s="102"/>
      <c r="I13542" s="103"/>
      <c r="J13542" s="102"/>
      <c r="L13542" s="100"/>
      <c r="M13542" s="100"/>
      <c r="N13542" s="100"/>
    </row>
    <row r="13543" spans="2:14">
      <c r="B13543" s="98"/>
      <c r="C13543" s="98"/>
      <c r="D13543" s="100"/>
      <c r="E13543" s="100"/>
      <c r="F13543" s="100"/>
      <c r="H13543" s="102"/>
      <c r="I13543" s="103"/>
      <c r="J13543" s="102"/>
      <c r="L13543" s="100"/>
      <c r="M13543" s="100"/>
      <c r="N13543" s="100"/>
    </row>
    <row r="13544" spans="2:14">
      <c r="B13544" s="98"/>
      <c r="C13544" s="98"/>
      <c r="D13544" s="100"/>
      <c r="E13544" s="100"/>
      <c r="F13544" s="100"/>
      <c r="H13544" s="102"/>
      <c r="I13544" s="103"/>
      <c r="J13544" s="102"/>
      <c r="L13544" s="100"/>
      <c r="M13544" s="100"/>
      <c r="N13544" s="100"/>
    </row>
    <row r="13545" spans="2:14">
      <c r="B13545" s="98"/>
      <c r="C13545" s="98"/>
      <c r="D13545" s="100"/>
      <c r="E13545" s="100"/>
      <c r="F13545" s="100"/>
      <c r="H13545" s="102"/>
      <c r="I13545" s="103"/>
      <c r="J13545" s="102"/>
      <c r="L13545" s="100"/>
      <c r="M13545" s="100"/>
      <c r="N13545" s="100"/>
    </row>
    <row r="13546" spans="2:14">
      <c r="B13546" s="98"/>
      <c r="C13546" s="98"/>
      <c r="D13546" s="100"/>
      <c r="E13546" s="100"/>
      <c r="F13546" s="100"/>
      <c r="H13546" s="102"/>
      <c r="I13546" s="103"/>
      <c r="J13546" s="102"/>
      <c r="L13546" s="100"/>
      <c r="M13546" s="100"/>
      <c r="N13546" s="100"/>
    </row>
    <row r="13547" spans="2:14">
      <c r="B13547" s="98"/>
      <c r="C13547" s="98"/>
      <c r="D13547" s="100"/>
      <c r="E13547" s="100"/>
      <c r="F13547" s="100"/>
      <c r="H13547" s="102"/>
      <c r="I13547" s="103"/>
      <c r="J13547" s="102"/>
      <c r="L13547" s="100"/>
      <c r="M13547" s="100"/>
      <c r="N13547" s="100"/>
    </row>
    <row r="13548" spans="2:14">
      <c r="B13548" s="98"/>
      <c r="C13548" s="98"/>
      <c r="D13548" s="100"/>
      <c r="E13548" s="100"/>
      <c r="F13548" s="100"/>
      <c r="H13548" s="102"/>
      <c r="I13548" s="103"/>
      <c r="J13548" s="102"/>
      <c r="L13548" s="100"/>
      <c r="M13548" s="100"/>
      <c r="N13548" s="100"/>
    </row>
    <row r="13549" spans="2:14">
      <c r="B13549" s="98"/>
      <c r="C13549" s="98"/>
      <c r="D13549" s="100"/>
      <c r="E13549" s="100"/>
      <c r="F13549" s="100"/>
      <c r="H13549" s="102"/>
      <c r="I13549" s="103"/>
      <c r="J13549" s="102"/>
      <c r="L13549" s="100"/>
      <c r="M13549" s="100"/>
      <c r="N13549" s="100"/>
    </row>
    <row r="13550" spans="2:14">
      <c r="B13550" s="98"/>
      <c r="C13550" s="98"/>
      <c r="D13550" s="100"/>
      <c r="E13550" s="100"/>
      <c r="F13550" s="100"/>
      <c r="H13550" s="102"/>
      <c r="I13550" s="103"/>
      <c r="J13550" s="102"/>
      <c r="L13550" s="100"/>
      <c r="M13550" s="100"/>
      <c r="N13550" s="100"/>
    </row>
    <row r="13551" spans="2:14">
      <c r="B13551" s="98"/>
      <c r="C13551" s="98"/>
      <c r="D13551" s="100"/>
      <c r="E13551" s="100"/>
      <c r="F13551" s="100"/>
      <c r="H13551" s="102"/>
      <c r="I13551" s="103"/>
      <c r="J13551" s="102"/>
      <c r="L13551" s="100"/>
      <c r="M13551" s="100"/>
      <c r="N13551" s="100"/>
    </row>
    <row r="13552" spans="2:14">
      <c r="B13552" s="98"/>
      <c r="C13552" s="98"/>
      <c r="D13552" s="100"/>
      <c r="E13552" s="100"/>
      <c r="F13552" s="100"/>
      <c r="H13552" s="102"/>
      <c r="I13552" s="103"/>
      <c r="J13552" s="102"/>
      <c r="L13552" s="100"/>
      <c r="M13552" s="100"/>
      <c r="N13552" s="100"/>
    </row>
    <row r="13553" spans="2:14">
      <c r="B13553" s="98"/>
      <c r="C13553" s="98"/>
      <c r="D13553" s="100"/>
      <c r="E13553" s="100"/>
      <c r="F13553" s="100"/>
      <c r="H13553" s="102"/>
      <c r="I13553" s="103"/>
      <c r="J13553" s="102"/>
      <c r="L13553" s="100"/>
      <c r="M13553" s="100"/>
      <c r="N13553" s="100"/>
    </row>
    <row r="13554" spans="2:14">
      <c r="B13554" s="98"/>
      <c r="C13554" s="98"/>
      <c r="D13554" s="100"/>
      <c r="E13554" s="100"/>
      <c r="F13554" s="100"/>
      <c r="H13554" s="102"/>
      <c r="I13554" s="103"/>
      <c r="J13554" s="102"/>
      <c r="L13554" s="100"/>
      <c r="M13554" s="100"/>
      <c r="N13554" s="100"/>
    </row>
    <row r="13555" spans="2:14">
      <c r="B13555" s="98"/>
      <c r="C13555" s="98"/>
      <c r="D13555" s="100"/>
      <c r="E13555" s="100"/>
      <c r="F13555" s="100"/>
      <c r="H13555" s="102"/>
      <c r="I13555" s="103"/>
      <c r="J13555" s="102"/>
      <c r="L13555" s="100"/>
      <c r="M13555" s="100"/>
      <c r="N13555" s="100"/>
    </row>
    <row r="13556" spans="2:14">
      <c r="B13556" s="98"/>
      <c r="C13556" s="98"/>
      <c r="D13556" s="100"/>
      <c r="E13556" s="100"/>
      <c r="F13556" s="100"/>
      <c r="H13556" s="102"/>
      <c r="I13556" s="103"/>
      <c r="J13556" s="102"/>
      <c r="L13556" s="100"/>
      <c r="M13556" s="100"/>
      <c r="N13556" s="100"/>
    </row>
    <row r="13557" spans="2:14">
      <c r="B13557" s="98"/>
      <c r="C13557" s="98"/>
      <c r="D13557" s="100"/>
      <c r="E13557" s="100"/>
      <c r="F13557" s="100"/>
      <c r="H13557" s="102"/>
      <c r="I13557" s="103"/>
      <c r="J13557" s="102"/>
      <c r="L13557" s="100"/>
      <c r="M13557" s="100"/>
      <c r="N13557" s="100"/>
    </row>
    <row r="13558" spans="2:14">
      <c r="B13558" s="98"/>
      <c r="C13558" s="98"/>
      <c r="D13558" s="100"/>
      <c r="E13558" s="100"/>
      <c r="F13558" s="100"/>
      <c r="H13558" s="102"/>
      <c r="I13558" s="103"/>
      <c r="J13558" s="102"/>
      <c r="L13558" s="100"/>
      <c r="M13558" s="100"/>
      <c r="N13558" s="100"/>
    </row>
    <row r="13559" spans="2:14">
      <c r="B13559" s="98"/>
      <c r="C13559" s="98"/>
      <c r="D13559" s="100"/>
      <c r="E13559" s="100"/>
      <c r="F13559" s="100"/>
      <c r="H13559" s="102"/>
      <c r="I13559" s="103"/>
      <c r="J13559" s="102"/>
      <c r="L13559" s="100"/>
      <c r="M13559" s="100"/>
      <c r="N13559" s="100"/>
    </row>
    <row r="13560" spans="2:14">
      <c r="B13560" s="98"/>
      <c r="C13560" s="98"/>
      <c r="D13560" s="100"/>
      <c r="E13560" s="100"/>
      <c r="F13560" s="100"/>
      <c r="H13560" s="102"/>
      <c r="I13560" s="103"/>
      <c r="J13560" s="102"/>
      <c r="L13560" s="100"/>
      <c r="M13560" s="100"/>
      <c r="N13560" s="100"/>
    </row>
    <row r="13561" spans="2:14">
      <c r="B13561" s="98"/>
      <c r="C13561" s="98"/>
      <c r="D13561" s="100"/>
      <c r="E13561" s="100"/>
      <c r="F13561" s="100"/>
      <c r="H13561" s="102"/>
      <c r="I13561" s="103"/>
      <c r="J13561" s="102"/>
      <c r="L13561" s="100"/>
      <c r="M13561" s="100"/>
      <c r="N13561" s="100"/>
    </row>
    <row r="13562" spans="2:14">
      <c r="B13562" s="98"/>
      <c r="C13562" s="98"/>
      <c r="D13562" s="100"/>
      <c r="E13562" s="100"/>
      <c r="F13562" s="100"/>
      <c r="H13562" s="102"/>
      <c r="I13562" s="103"/>
      <c r="J13562" s="102"/>
      <c r="L13562" s="100"/>
      <c r="M13562" s="100"/>
      <c r="N13562" s="100"/>
    </row>
    <row r="13563" spans="2:14">
      <c r="B13563" s="98"/>
      <c r="C13563" s="98"/>
      <c r="D13563" s="100"/>
      <c r="E13563" s="100"/>
      <c r="F13563" s="100"/>
      <c r="H13563" s="102"/>
      <c r="I13563" s="103"/>
      <c r="J13563" s="102"/>
      <c r="L13563" s="100"/>
      <c r="M13563" s="100"/>
      <c r="N13563" s="100"/>
    </row>
    <row r="13564" spans="2:14">
      <c r="B13564" s="98"/>
      <c r="C13564" s="98"/>
      <c r="D13564" s="100"/>
      <c r="E13564" s="100"/>
      <c r="F13564" s="100"/>
      <c r="H13564" s="102"/>
      <c r="I13564" s="103"/>
      <c r="J13564" s="102"/>
      <c r="L13564" s="100"/>
      <c r="M13564" s="100"/>
      <c r="N13564" s="100"/>
    </row>
    <row r="13565" spans="2:14">
      <c r="B13565" s="98"/>
      <c r="C13565" s="98"/>
      <c r="D13565" s="100"/>
      <c r="E13565" s="100"/>
      <c r="F13565" s="100"/>
      <c r="H13565" s="102"/>
      <c r="I13565" s="103"/>
      <c r="J13565" s="102"/>
      <c r="L13565" s="100"/>
      <c r="M13565" s="100"/>
      <c r="N13565" s="100"/>
    </row>
    <row r="13566" spans="2:14">
      <c r="B13566" s="98"/>
      <c r="C13566" s="98"/>
      <c r="D13566" s="100"/>
      <c r="E13566" s="100"/>
      <c r="F13566" s="100"/>
      <c r="H13566" s="102"/>
      <c r="I13566" s="103"/>
      <c r="J13566" s="102"/>
      <c r="L13566" s="100"/>
      <c r="M13566" s="100"/>
      <c r="N13566" s="100"/>
    </row>
    <row r="13567" spans="2:14">
      <c r="B13567" s="98"/>
      <c r="C13567" s="98"/>
      <c r="D13567" s="100"/>
      <c r="E13567" s="100"/>
      <c r="F13567" s="100"/>
      <c r="H13567" s="102"/>
      <c r="I13567" s="103"/>
      <c r="J13567" s="102"/>
      <c r="L13567" s="100"/>
      <c r="M13567" s="100"/>
      <c r="N13567" s="100"/>
    </row>
    <row r="13568" spans="2:14">
      <c r="B13568" s="98"/>
      <c r="C13568" s="98"/>
      <c r="D13568" s="100"/>
      <c r="E13568" s="100"/>
      <c r="F13568" s="100"/>
      <c r="H13568" s="102"/>
      <c r="I13568" s="103"/>
      <c r="J13568" s="102"/>
      <c r="L13568" s="100"/>
      <c r="M13568" s="100"/>
      <c r="N13568" s="100"/>
    </row>
    <row r="13569" spans="2:14">
      <c r="B13569" s="98"/>
      <c r="C13569" s="98"/>
      <c r="D13569" s="100"/>
      <c r="E13569" s="100"/>
      <c r="F13569" s="100"/>
      <c r="H13569" s="102"/>
      <c r="I13569" s="103"/>
      <c r="J13569" s="102"/>
      <c r="L13569" s="100"/>
      <c r="M13569" s="100"/>
      <c r="N13569" s="100"/>
    </row>
    <row r="13570" spans="2:14">
      <c r="B13570" s="98"/>
      <c r="C13570" s="98"/>
      <c r="D13570" s="100"/>
      <c r="E13570" s="100"/>
      <c r="F13570" s="100"/>
      <c r="H13570" s="102"/>
      <c r="I13570" s="103"/>
      <c r="J13570" s="102"/>
      <c r="L13570" s="100"/>
      <c r="M13570" s="100"/>
      <c r="N13570" s="100"/>
    </row>
    <row r="13571" spans="2:14">
      <c r="B13571" s="98"/>
      <c r="C13571" s="98"/>
      <c r="D13571" s="100"/>
      <c r="E13571" s="100"/>
      <c r="F13571" s="100"/>
      <c r="H13571" s="102"/>
      <c r="I13571" s="103"/>
      <c r="J13571" s="102"/>
      <c r="L13571" s="100"/>
      <c r="M13571" s="100"/>
      <c r="N13571" s="100"/>
    </row>
    <row r="13572" spans="2:14">
      <c r="B13572" s="98"/>
      <c r="C13572" s="98"/>
      <c r="D13572" s="100"/>
      <c r="E13572" s="100"/>
      <c r="F13572" s="100"/>
      <c r="H13572" s="102"/>
      <c r="I13572" s="103"/>
      <c r="J13572" s="102"/>
      <c r="L13572" s="100"/>
      <c r="M13572" s="100"/>
      <c r="N13572" s="100"/>
    </row>
    <row r="13573" spans="2:14">
      <c r="B13573" s="98"/>
      <c r="C13573" s="98"/>
      <c r="D13573" s="100"/>
      <c r="E13573" s="100"/>
      <c r="F13573" s="100"/>
      <c r="H13573" s="102"/>
      <c r="I13573" s="103"/>
      <c r="J13573" s="102"/>
      <c r="L13573" s="100"/>
      <c r="M13573" s="100"/>
      <c r="N13573" s="100"/>
    </row>
    <row r="13574" spans="2:14">
      <c r="B13574" s="98"/>
      <c r="C13574" s="98"/>
      <c r="D13574" s="100"/>
      <c r="E13574" s="100"/>
      <c r="F13574" s="100"/>
      <c r="H13574" s="102"/>
      <c r="I13574" s="103"/>
      <c r="J13574" s="102"/>
      <c r="L13574" s="100"/>
      <c r="M13574" s="100"/>
      <c r="N13574" s="100"/>
    </row>
    <row r="13575" spans="2:14">
      <c r="B13575" s="98"/>
      <c r="C13575" s="98"/>
      <c r="D13575" s="100"/>
      <c r="E13575" s="100"/>
      <c r="F13575" s="100"/>
      <c r="H13575" s="102"/>
      <c r="I13575" s="103"/>
      <c r="J13575" s="102"/>
      <c r="L13575" s="100"/>
      <c r="M13575" s="100"/>
      <c r="N13575" s="100"/>
    </row>
    <row r="13576" spans="2:14">
      <c r="B13576" s="98"/>
      <c r="C13576" s="98"/>
      <c r="D13576" s="100"/>
      <c r="E13576" s="100"/>
      <c r="F13576" s="100"/>
      <c r="H13576" s="102"/>
      <c r="I13576" s="103"/>
      <c r="J13576" s="102"/>
      <c r="L13576" s="100"/>
      <c r="M13576" s="100"/>
      <c r="N13576" s="100"/>
    </row>
    <row r="13577" spans="2:14">
      <c r="B13577" s="98"/>
      <c r="C13577" s="98"/>
      <c r="D13577" s="100"/>
      <c r="E13577" s="100"/>
      <c r="F13577" s="100"/>
      <c r="H13577" s="102"/>
      <c r="I13577" s="103"/>
      <c r="J13577" s="102"/>
      <c r="L13577" s="100"/>
      <c r="M13577" s="100"/>
      <c r="N13577" s="100"/>
    </row>
    <row r="13578" spans="2:14">
      <c r="B13578" s="98"/>
      <c r="C13578" s="98"/>
      <c r="D13578" s="100"/>
      <c r="E13578" s="100"/>
      <c r="F13578" s="100"/>
      <c r="H13578" s="102"/>
      <c r="I13578" s="103"/>
      <c r="J13578" s="102"/>
      <c r="L13578" s="100"/>
      <c r="M13578" s="100"/>
      <c r="N13578" s="100"/>
    </row>
    <row r="13579" spans="2:14">
      <c r="B13579" s="98"/>
      <c r="C13579" s="98"/>
      <c r="D13579" s="100"/>
      <c r="E13579" s="100"/>
      <c r="F13579" s="100"/>
      <c r="H13579" s="102"/>
      <c r="I13579" s="103"/>
      <c r="J13579" s="102"/>
      <c r="L13579" s="100"/>
      <c r="M13579" s="100"/>
      <c r="N13579" s="100"/>
    </row>
    <row r="13580" spans="2:14">
      <c r="B13580" s="98"/>
      <c r="C13580" s="98"/>
      <c r="D13580" s="100"/>
      <c r="E13580" s="100"/>
      <c r="F13580" s="100"/>
      <c r="H13580" s="102"/>
      <c r="I13580" s="103"/>
      <c r="J13580" s="102"/>
      <c r="L13580" s="100"/>
      <c r="M13580" s="100"/>
      <c r="N13580" s="100"/>
    </row>
    <row r="13581" spans="2:14">
      <c r="B13581" s="98"/>
      <c r="C13581" s="98"/>
      <c r="D13581" s="100"/>
      <c r="E13581" s="100"/>
      <c r="F13581" s="100"/>
      <c r="H13581" s="102"/>
      <c r="I13581" s="103"/>
      <c r="J13581" s="102"/>
      <c r="L13581" s="100"/>
      <c r="M13581" s="100"/>
      <c r="N13581" s="100"/>
    </row>
    <row r="13582" spans="2:14">
      <c r="B13582" s="98"/>
      <c r="C13582" s="98"/>
      <c r="D13582" s="100"/>
      <c r="E13582" s="100"/>
      <c r="F13582" s="100"/>
      <c r="H13582" s="102"/>
      <c r="I13582" s="103"/>
      <c r="J13582" s="102"/>
      <c r="L13582" s="100"/>
      <c r="M13582" s="100"/>
      <c r="N13582" s="100"/>
    </row>
    <row r="13583" spans="2:14">
      <c r="B13583" s="98"/>
      <c r="C13583" s="98"/>
      <c r="D13583" s="100"/>
      <c r="E13583" s="100"/>
      <c r="F13583" s="100"/>
      <c r="H13583" s="102"/>
      <c r="I13583" s="103"/>
      <c r="J13583" s="102"/>
      <c r="L13583" s="100"/>
      <c r="M13583" s="100"/>
      <c r="N13583" s="100"/>
    </row>
    <row r="13584" spans="2:14">
      <c r="B13584" s="98"/>
      <c r="C13584" s="98"/>
      <c r="D13584" s="100"/>
      <c r="E13584" s="100"/>
      <c r="F13584" s="100"/>
      <c r="H13584" s="102"/>
      <c r="I13584" s="103"/>
      <c r="J13584" s="102"/>
      <c r="L13584" s="100"/>
      <c r="M13584" s="100"/>
      <c r="N13584" s="100"/>
    </row>
    <row r="13585" spans="2:14">
      <c r="B13585" s="98"/>
      <c r="C13585" s="98"/>
      <c r="D13585" s="100"/>
      <c r="E13585" s="100"/>
      <c r="F13585" s="100"/>
      <c r="H13585" s="102"/>
      <c r="I13585" s="103"/>
      <c r="J13585" s="102"/>
      <c r="L13585" s="100"/>
      <c r="M13585" s="100"/>
      <c r="N13585" s="100"/>
    </row>
    <row r="13586" spans="2:14">
      <c r="B13586" s="98"/>
      <c r="C13586" s="98"/>
      <c r="D13586" s="100"/>
      <c r="E13586" s="100"/>
      <c r="F13586" s="100"/>
      <c r="H13586" s="102"/>
      <c r="I13586" s="103"/>
      <c r="J13586" s="102"/>
      <c r="L13586" s="100"/>
      <c r="M13586" s="100"/>
      <c r="N13586" s="100"/>
    </row>
    <row r="13587" spans="2:14">
      <c r="B13587" s="98"/>
      <c r="C13587" s="98"/>
      <c r="D13587" s="100"/>
      <c r="E13587" s="100"/>
      <c r="F13587" s="100"/>
      <c r="H13587" s="102"/>
      <c r="I13587" s="103"/>
      <c r="J13587" s="102"/>
      <c r="L13587" s="100"/>
      <c r="M13587" s="100"/>
      <c r="N13587" s="100"/>
    </row>
    <row r="13588" spans="2:14">
      <c r="B13588" s="98"/>
      <c r="C13588" s="98"/>
      <c r="D13588" s="100"/>
      <c r="E13588" s="100"/>
      <c r="F13588" s="100"/>
      <c r="H13588" s="102"/>
      <c r="I13588" s="103"/>
      <c r="J13588" s="102"/>
      <c r="L13588" s="100"/>
      <c r="M13588" s="100"/>
      <c r="N13588" s="100"/>
    </row>
    <row r="13589" spans="2:14">
      <c r="B13589" s="98"/>
      <c r="C13589" s="98"/>
      <c r="D13589" s="100"/>
      <c r="E13589" s="100"/>
      <c r="F13589" s="100"/>
      <c r="H13589" s="102"/>
      <c r="I13589" s="103"/>
      <c r="J13589" s="102"/>
      <c r="L13589" s="100"/>
      <c r="M13589" s="100"/>
      <c r="N13589" s="100"/>
    </row>
    <row r="13590" spans="2:14">
      <c r="B13590" s="98"/>
      <c r="C13590" s="98"/>
      <c r="D13590" s="100"/>
      <c r="E13590" s="100"/>
      <c r="F13590" s="100"/>
      <c r="H13590" s="102"/>
      <c r="I13590" s="103"/>
      <c r="J13590" s="102"/>
      <c r="L13590" s="100"/>
      <c r="M13590" s="100"/>
      <c r="N13590" s="100"/>
    </row>
    <row r="13591" spans="2:14">
      <c r="B13591" s="98"/>
      <c r="C13591" s="98"/>
      <c r="D13591" s="100"/>
      <c r="E13591" s="100"/>
      <c r="F13591" s="100"/>
      <c r="H13591" s="102"/>
      <c r="I13591" s="103"/>
      <c r="J13591" s="102"/>
      <c r="L13591" s="100"/>
      <c r="M13591" s="100"/>
      <c r="N13591" s="100"/>
    </row>
    <row r="13592" spans="2:14">
      <c r="B13592" s="98"/>
      <c r="C13592" s="98"/>
      <c r="D13592" s="100"/>
      <c r="E13592" s="100"/>
      <c r="F13592" s="100"/>
      <c r="H13592" s="102"/>
      <c r="I13592" s="103"/>
      <c r="J13592" s="102"/>
      <c r="L13592" s="100"/>
      <c r="M13592" s="100"/>
      <c r="N13592" s="100"/>
    </row>
    <row r="13593" spans="2:14">
      <c r="B13593" s="98"/>
      <c r="C13593" s="98"/>
      <c r="D13593" s="100"/>
      <c r="E13593" s="100"/>
      <c r="F13593" s="100"/>
      <c r="H13593" s="102"/>
      <c r="I13593" s="103"/>
      <c r="J13593" s="102"/>
      <c r="L13593" s="100"/>
      <c r="M13593" s="100"/>
      <c r="N13593" s="100"/>
    </row>
    <row r="13594" spans="2:14">
      <c r="B13594" s="98"/>
      <c r="C13594" s="98"/>
      <c r="D13594" s="100"/>
      <c r="E13594" s="100"/>
      <c r="F13594" s="100"/>
      <c r="H13594" s="102"/>
      <c r="I13594" s="103"/>
      <c r="J13594" s="102"/>
      <c r="L13594" s="100"/>
      <c r="M13594" s="100"/>
      <c r="N13594" s="100"/>
    </row>
    <row r="13595" spans="2:14">
      <c r="B13595" s="98"/>
      <c r="C13595" s="98"/>
      <c r="D13595" s="100"/>
      <c r="E13595" s="100"/>
      <c r="F13595" s="100"/>
      <c r="H13595" s="102"/>
      <c r="I13595" s="103"/>
      <c r="J13595" s="102"/>
      <c r="L13595" s="100"/>
      <c r="M13595" s="100"/>
      <c r="N13595" s="100"/>
    </row>
    <row r="13596" spans="2:14">
      <c r="B13596" s="98"/>
      <c r="C13596" s="98"/>
      <c r="D13596" s="100"/>
      <c r="E13596" s="100"/>
      <c r="F13596" s="100"/>
      <c r="H13596" s="102"/>
      <c r="I13596" s="103"/>
      <c r="J13596" s="102"/>
      <c r="L13596" s="100"/>
      <c r="M13596" s="100"/>
      <c r="N13596" s="100"/>
    </row>
    <row r="13597" spans="2:14">
      <c r="B13597" s="98"/>
      <c r="C13597" s="98"/>
      <c r="D13597" s="100"/>
      <c r="E13597" s="100"/>
      <c r="F13597" s="100"/>
      <c r="H13597" s="102"/>
      <c r="I13597" s="103"/>
      <c r="J13597" s="102"/>
      <c r="L13597" s="100"/>
      <c r="M13597" s="100"/>
      <c r="N13597" s="100"/>
    </row>
    <row r="13598" spans="2:14">
      <c r="B13598" s="98"/>
      <c r="C13598" s="98"/>
      <c r="D13598" s="100"/>
      <c r="E13598" s="100"/>
      <c r="F13598" s="100"/>
      <c r="H13598" s="102"/>
      <c r="I13598" s="103"/>
      <c r="J13598" s="102"/>
      <c r="L13598" s="100"/>
      <c r="M13598" s="100"/>
      <c r="N13598" s="100"/>
    </row>
    <row r="13599" spans="2:14">
      <c r="B13599" s="98"/>
      <c r="C13599" s="98"/>
      <c r="D13599" s="100"/>
      <c r="E13599" s="100"/>
      <c r="F13599" s="100"/>
      <c r="H13599" s="102"/>
      <c r="I13599" s="103"/>
      <c r="J13599" s="102"/>
      <c r="L13599" s="100"/>
      <c r="M13599" s="100"/>
      <c r="N13599" s="100"/>
    </row>
    <row r="13600" spans="2:14">
      <c r="B13600" s="98"/>
      <c r="C13600" s="98"/>
      <c r="D13600" s="100"/>
      <c r="E13600" s="100"/>
      <c r="F13600" s="100"/>
      <c r="H13600" s="102"/>
      <c r="I13600" s="103"/>
      <c r="J13600" s="102"/>
      <c r="L13600" s="100"/>
      <c r="M13600" s="100"/>
      <c r="N13600" s="100"/>
    </row>
    <row r="13601" spans="2:14">
      <c r="B13601" s="98"/>
      <c r="C13601" s="98"/>
      <c r="D13601" s="100"/>
      <c r="E13601" s="100"/>
      <c r="F13601" s="100"/>
      <c r="H13601" s="102"/>
      <c r="I13601" s="103"/>
      <c r="J13601" s="102"/>
      <c r="L13601" s="100"/>
      <c r="M13601" s="100"/>
      <c r="N13601" s="100"/>
    </row>
    <row r="13602" spans="2:14">
      <c r="B13602" s="98"/>
      <c r="C13602" s="98"/>
      <c r="D13602" s="100"/>
      <c r="E13602" s="100"/>
      <c r="F13602" s="100"/>
      <c r="H13602" s="102"/>
      <c r="I13602" s="103"/>
      <c r="J13602" s="102"/>
      <c r="L13602" s="100"/>
      <c r="M13602" s="100"/>
      <c r="N13602" s="100"/>
    </row>
    <row r="13603" spans="2:14">
      <c r="B13603" s="98"/>
      <c r="C13603" s="98"/>
      <c r="D13603" s="100"/>
      <c r="E13603" s="100"/>
      <c r="F13603" s="100"/>
      <c r="H13603" s="102"/>
      <c r="I13603" s="103"/>
      <c r="J13603" s="102"/>
      <c r="L13603" s="100"/>
      <c r="M13603" s="100"/>
      <c r="N13603" s="100"/>
    </row>
    <row r="13604" spans="2:14">
      <c r="B13604" s="98"/>
      <c r="C13604" s="98"/>
      <c r="D13604" s="100"/>
      <c r="E13604" s="100"/>
      <c r="F13604" s="100"/>
      <c r="H13604" s="102"/>
      <c r="I13604" s="103"/>
      <c r="J13604" s="102"/>
      <c r="L13604" s="100"/>
      <c r="M13604" s="100"/>
      <c r="N13604" s="100"/>
    </row>
    <row r="13605" spans="2:14">
      <c r="B13605" s="98"/>
      <c r="C13605" s="98"/>
      <c r="D13605" s="100"/>
      <c r="E13605" s="100"/>
      <c r="F13605" s="100"/>
      <c r="H13605" s="102"/>
      <c r="I13605" s="103"/>
      <c r="J13605" s="102"/>
      <c r="L13605" s="100"/>
      <c r="M13605" s="100"/>
      <c r="N13605" s="100"/>
    </row>
    <row r="13606" spans="2:14">
      <c r="B13606" s="98"/>
      <c r="C13606" s="98"/>
      <c r="D13606" s="100"/>
      <c r="E13606" s="100"/>
      <c r="F13606" s="100"/>
      <c r="H13606" s="102"/>
      <c r="I13606" s="103"/>
      <c r="J13606" s="102"/>
      <c r="L13606" s="100"/>
      <c r="M13606" s="100"/>
      <c r="N13606" s="100"/>
    </row>
    <row r="13607" spans="2:14">
      <c r="B13607" s="98"/>
      <c r="C13607" s="98"/>
      <c r="D13607" s="100"/>
      <c r="E13607" s="100"/>
      <c r="F13607" s="100"/>
      <c r="H13607" s="102"/>
      <c r="I13607" s="103"/>
      <c r="J13607" s="102"/>
      <c r="L13607" s="100"/>
      <c r="M13607" s="100"/>
      <c r="N13607" s="100"/>
    </row>
    <row r="13608" spans="2:14">
      <c r="B13608" s="98"/>
      <c r="C13608" s="98"/>
      <c r="D13608" s="100"/>
      <c r="E13608" s="100"/>
      <c r="F13608" s="100"/>
      <c r="H13608" s="102"/>
      <c r="I13608" s="103"/>
      <c r="J13608" s="102"/>
      <c r="L13608" s="100"/>
      <c r="M13608" s="100"/>
      <c r="N13608" s="100"/>
    </row>
    <row r="13609" spans="2:14">
      <c r="B13609" s="98"/>
      <c r="C13609" s="98"/>
      <c r="D13609" s="100"/>
      <c r="E13609" s="100"/>
      <c r="F13609" s="100"/>
      <c r="H13609" s="102"/>
      <c r="I13609" s="103"/>
      <c r="J13609" s="102"/>
      <c r="L13609" s="100"/>
      <c r="M13609" s="100"/>
      <c r="N13609" s="100"/>
    </row>
    <row r="13610" spans="2:14">
      <c r="B13610" s="98"/>
      <c r="C13610" s="98"/>
      <c r="D13610" s="100"/>
      <c r="E13610" s="100"/>
      <c r="F13610" s="100"/>
      <c r="H13610" s="102"/>
      <c r="I13610" s="103"/>
      <c r="J13610" s="102"/>
      <c r="L13610" s="100"/>
      <c r="M13610" s="100"/>
      <c r="N13610" s="100"/>
    </row>
    <row r="13611" spans="2:14">
      <c r="B13611" s="98"/>
      <c r="C13611" s="98"/>
      <c r="D13611" s="100"/>
      <c r="E13611" s="100"/>
      <c r="F13611" s="100"/>
      <c r="H13611" s="102"/>
      <c r="I13611" s="103"/>
      <c r="J13611" s="102"/>
      <c r="L13611" s="100"/>
      <c r="M13611" s="100"/>
      <c r="N13611" s="100"/>
    </row>
    <row r="13612" spans="2:14">
      <c r="B13612" s="98"/>
      <c r="C13612" s="98"/>
      <c r="D13612" s="100"/>
      <c r="E13612" s="100"/>
      <c r="F13612" s="100"/>
      <c r="H13612" s="102"/>
      <c r="I13612" s="103"/>
      <c r="J13612" s="102"/>
      <c r="L13612" s="100"/>
      <c r="M13612" s="100"/>
      <c r="N13612" s="100"/>
    </row>
    <row r="13613" spans="2:14">
      <c r="B13613" s="98"/>
      <c r="C13613" s="98"/>
      <c r="D13613" s="100"/>
      <c r="E13613" s="100"/>
      <c r="F13613" s="100"/>
      <c r="H13613" s="102"/>
      <c r="I13613" s="103"/>
      <c r="J13613" s="102"/>
      <c r="L13613" s="100"/>
      <c r="M13613" s="100"/>
      <c r="N13613" s="100"/>
    </row>
    <row r="13614" spans="2:14">
      <c r="B13614" s="98"/>
      <c r="C13614" s="98"/>
      <c r="D13614" s="100"/>
      <c r="E13614" s="100"/>
      <c r="F13614" s="100"/>
      <c r="H13614" s="102"/>
      <c r="I13614" s="103"/>
      <c r="J13614" s="102"/>
      <c r="L13614" s="100"/>
      <c r="M13614" s="100"/>
      <c r="N13614" s="100"/>
    </row>
    <row r="13615" spans="2:14">
      <c r="B13615" s="98"/>
      <c r="C13615" s="98"/>
      <c r="D13615" s="100"/>
      <c r="E13615" s="100"/>
      <c r="F13615" s="100"/>
      <c r="H13615" s="102"/>
      <c r="I13615" s="103"/>
      <c r="J13615" s="102"/>
      <c r="L13615" s="100"/>
      <c r="M13615" s="100"/>
      <c r="N13615" s="100"/>
    </row>
    <row r="13616" spans="2:14">
      <c r="B13616" s="98"/>
      <c r="C13616" s="98"/>
      <c r="D13616" s="100"/>
      <c r="E13616" s="100"/>
      <c r="F13616" s="100"/>
      <c r="H13616" s="102"/>
      <c r="I13616" s="103"/>
      <c r="J13616" s="102"/>
      <c r="L13616" s="100"/>
      <c r="M13616" s="100"/>
      <c r="N13616" s="100"/>
    </row>
    <row r="13617" spans="2:14">
      <c r="B13617" s="98"/>
      <c r="C13617" s="98"/>
      <c r="D13617" s="100"/>
      <c r="E13617" s="100"/>
      <c r="F13617" s="100"/>
      <c r="H13617" s="102"/>
      <c r="I13617" s="103"/>
      <c r="J13617" s="102"/>
      <c r="L13617" s="100"/>
      <c r="M13617" s="100"/>
      <c r="N13617" s="100"/>
    </row>
    <row r="13618" spans="2:14">
      <c r="B13618" s="98"/>
      <c r="C13618" s="98"/>
      <c r="D13618" s="100"/>
      <c r="E13618" s="100"/>
      <c r="F13618" s="100"/>
      <c r="H13618" s="102"/>
      <c r="I13618" s="103"/>
      <c r="J13618" s="102"/>
      <c r="L13618" s="100"/>
      <c r="M13618" s="100"/>
      <c r="N13618" s="100"/>
    </row>
    <row r="13619" spans="2:14">
      <c r="B13619" s="98"/>
      <c r="C13619" s="98"/>
      <c r="D13619" s="100"/>
      <c r="E13619" s="100"/>
      <c r="F13619" s="100"/>
      <c r="H13619" s="102"/>
      <c r="I13619" s="103"/>
      <c r="J13619" s="102"/>
      <c r="L13619" s="100"/>
      <c r="M13619" s="100"/>
      <c r="N13619" s="100"/>
    </row>
    <row r="13620" spans="2:14">
      <c r="B13620" s="98"/>
      <c r="C13620" s="98"/>
      <c r="D13620" s="100"/>
      <c r="E13620" s="100"/>
      <c r="F13620" s="100"/>
      <c r="H13620" s="102"/>
      <c r="I13620" s="103"/>
      <c r="J13620" s="102"/>
      <c r="L13620" s="100"/>
      <c r="M13620" s="100"/>
      <c r="N13620" s="100"/>
    </row>
    <row r="13621" spans="2:14">
      <c r="B13621" s="98"/>
      <c r="C13621" s="98"/>
      <c r="D13621" s="100"/>
      <c r="E13621" s="100"/>
      <c r="F13621" s="100"/>
      <c r="H13621" s="102"/>
      <c r="I13621" s="103"/>
      <c r="J13621" s="102"/>
      <c r="L13621" s="100"/>
      <c r="M13621" s="100"/>
      <c r="N13621" s="100"/>
    </row>
    <row r="13622" spans="2:14">
      <c r="B13622" s="98"/>
      <c r="C13622" s="98"/>
      <c r="D13622" s="100"/>
      <c r="E13622" s="100"/>
      <c r="F13622" s="100"/>
      <c r="H13622" s="102"/>
      <c r="I13622" s="103"/>
      <c r="J13622" s="102"/>
      <c r="L13622" s="100"/>
      <c r="M13622" s="100"/>
      <c r="N13622" s="100"/>
    </row>
    <row r="13623" spans="2:14">
      <c r="B13623" s="98"/>
      <c r="C13623" s="98"/>
      <c r="D13623" s="100"/>
      <c r="E13623" s="100"/>
      <c r="F13623" s="100"/>
      <c r="H13623" s="102"/>
      <c r="I13623" s="103"/>
      <c r="J13623" s="102"/>
      <c r="L13623" s="100"/>
      <c r="M13623" s="100"/>
      <c r="N13623" s="100"/>
    </row>
    <row r="13624" spans="2:14">
      <c r="B13624" s="98"/>
      <c r="C13624" s="98"/>
      <c r="D13624" s="100"/>
      <c r="E13624" s="100"/>
      <c r="F13624" s="100"/>
      <c r="H13624" s="102"/>
      <c r="I13624" s="103"/>
      <c r="J13624" s="102"/>
      <c r="L13624" s="100"/>
      <c r="M13624" s="100"/>
      <c r="N13624" s="100"/>
    </row>
    <row r="13625" spans="2:14">
      <c r="B13625" s="98"/>
      <c r="C13625" s="98"/>
      <c r="D13625" s="100"/>
      <c r="E13625" s="100"/>
      <c r="F13625" s="100"/>
      <c r="H13625" s="102"/>
      <c r="I13625" s="103"/>
      <c r="J13625" s="102"/>
      <c r="L13625" s="100"/>
      <c r="M13625" s="100"/>
      <c r="N13625" s="100"/>
    </row>
    <row r="13626" spans="2:14">
      <c r="B13626" s="98"/>
      <c r="C13626" s="98"/>
      <c r="D13626" s="100"/>
      <c r="E13626" s="100"/>
      <c r="F13626" s="100"/>
      <c r="H13626" s="102"/>
      <c r="I13626" s="103"/>
      <c r="J13626" s="102"/>
      <c r="L13626" s="100"/>
      <c r="M13626" s="100"/>
      <c r="N13626" s="100"/>
    </row>
    <row r="13627" spans="2:14">
      <c r="B13627" s="98"/>
      <c r="C13627" s="98"/>
      <c r="D13627" s="100"/>
      <c r="E13627" s="100"/>
      <c r="F13627" s="100"/>
      <c r="H13627" s="102"/>
      <c r="I13627" s="103"/>
      <c r="J13627" s="102"/>
      <c r="L13627" s="100"/>
      <c r="M13627" s="100"/>
      <c r="N13627" s="100"/>
    </row>
    <row r="13628" spans="2:14">
      <c r="B13628" s="98"/>
      <c r="C13628" s="98"/>
      <c r="D13628" s="100"/>
      <c r="E13628" s="100"/>
      <c r="F13628" s="100"/>
      <c r="H13628" s="102"/>
      <c r="I13628" s="103"/>
      <c r="J13628" s="102"/>
      <c r="L13628" s="100"/>
      <c r="M13628" s="100"/>
      <c r="N13628" s="100"/>
    </row>
    <row r="13629" spans="2:14">
      <c r="B13629" s="98"/>
      <c r="C13629" s="98"/>
      <c r="D13629" s="100"/>
      <c r="E13629" s="100"/>
      <c r="F13629" s="100"/>
      <c r="H13629" s="102"/>
      <c r="I13629" s="103"/>
      <c r="J13629" s="102"/>
      <c r="L13629" s="100"/>
      <c r="M13629" s="100"/>
      <c r="N13629" s="100"/>
    </row>
    <row r="13630" spans="2:14">
      <c r="B13630" s="98"/>
      <c r="C13630" s="98"/>
      <c r="D13630" s="100"/>
      <c r="E13630" s="100"/>
      <c r="F13630" s="100"/>
      <c r="H13630" s="102"/>
      <c r="I13630" s="103"/>
      <c r="J13630" s="102"/>
      <c r="L13630" s="100"/>
      <c r="M13630" s="100"/>
      <c r="N13630" s="100"/>
    </row>
    <row r="13631" spans="2:14">
      <c r="B13631" s="98"/>
      <c r="C13631" s="98"/>
      <c r="D13631" s="100"/>
      <c r="E13631" s="100"/>
      <c r="F13631" s="100"/>
      <c r="H13631" s="102"/>
      <c r="I13631" s="103"/>
      <c r="J13631" s="102"/>
      <c r="L13631" s="100"/>
      <c r="M13631" s="100"/>
      <c r="N13631" s="100"/>
    </row>
    <row r="13632" spans="2:14">
      <c r="B13632" s="98"/>
      <c r="C13632" s="98"/>
      <c r="D13632" s="100"/>
      <c r="E13632" s="100"/>
      <c r="F13632" s="100"/>
      <c r="H13632" s="102"/>
      <c r="I13632" s="103"/>
      <c r="J13632" s="102"/>
      <c r="L13632" s="100"/>
      <c r="M13632" s="100"/>
      <c r="N13632" s="100"/>
    </row>
    <row r="13633" spans="2:14">
      <c r="B13633" s="98"/>
      <c r="C13633" s="98"/>
      <c r="D13633" s="100"/>
      <c r="E13633" s="100"/>
      <c r="F13633" s="100"/>
      <c r="H13633" s="102"/>
      <c r="I13633" s="103"/>
      <c r="J13633" s="102"/>
      <c r="L13633" s="100"/>
      <c r="M13633" s="100"/>
      <c r="N13633" s="100"/>
    </row>
    <row r="13634" spans="2:14">
      <c r="B13634" s="98"/>
      <c r="C13634" s="98"/>
      <c r="D13634" s="100"/>
      <c r="E13634" s="100"/>
      <c r="F13634" s="100"/>
      <c r="H13634" s="102"/>
      <c r="I13634" s="103"/>
      <c r="J13634" s="102"/>
      <c r="L13634" s="100"/>
      <c r="M13634" s="100"/>
      <c r="N13634" s="100"/>
    </row>
    <row r="13635" spans="2:14">
      <c r="B13635" s="98"/>
      <c r="C13635" s="98"/>
      <c r="D13635" s="100"/>
      <c r="E13635" s="100"/>
      <c r="F13635" s="100"/>
      <c r="H13635" s="102"/>
      <c r="I13635" s="103"/>
      <c r="J13635" s="102"/>
      <c r="L13635" s="100"/>
      <c r="M13635" s="100"/>
      <c r="N13635" s="100"/>
    </row>
    <row r="13636" spans="2:14">
      <c r="B13636" s="98"/>
      <c r="C13636" s="98"/>
      <c r="D13636" s="100"/>
      <c r="E13636" s="100"/>
      <c r="F13636" s="100"/>
      <c r="H13636" s="102"/>
      <c r="I13636" s="103"/>
      <c r="J13636" s="102"/>
      <c r="L13636" s="100"/>
      <c r="M13636" s="100"/>
      <c r="N13636" s="100"/>
    </row>
    <row r="13637" spans="2:14">
      <c r="B13637" s="98"/>
      <c r="C13637" s="98"/>
      <c r="D13637" s="100"/>
      <c r="E13637" s="100"/>
      <c r="F13637" s="100"/>
      <c r="H13637" s="102"/>
      <c r="I13637" s="103"/>
      <c r="J13637" s="102"/>
      <c r="L13637" s="100"/>
      <c r="M13637" s="100"/>
      <c r="N13637" s="100"/>
    </row>
    <row r="13638" spans="2:14">
      <c r="B13638" s="98"/>
      <c r="C13638" s="98"/>
      <c r="D13638" s="100"/>
      <c r="E13638" s="100"/>
      <c r="F13638" s="100"/>
      <c r="H13638" s="102"/>
      <c r="I13638" s="103"/>
      <c r="J13638" s="102"/>
      <c r="L13638" s="100"/>
      <c r="M13638" s="100"/>
      <c r="N13638" s="100"/>
    </row>
    <row r="13639" spans="2:14">
      <c r="B13639" s="98"/>
      <c r="C13639" s="98"/>
      <c r="D13639" s="100"/>
      <c r="E13639" s="100"/>
      <c r="F13639" s="100"/>
      <c r="H13639" s="102"/>
      <c r="I13639" s="103"/>
      <c r="J13639" s="102"/>
      <c r="L13639" s="100"/>
      <c r="M13639" s="100"/>
      <c r="N13639" s="100"/>
    </row>
    <row r="13640" spans="2:14">
      <c r="B13640" s="98"/>
      <c r="C13640" s="98"/>
      <c r="D13640" s="100"/>
      <c r="E13640" s="100"/>
      <c r="F13640" s="100"/>
      <c r="H13640" s="102"/>
      <c r="I13640" s="103"/>
      <c r="J13640" s="102"/>
      <c r="L13640" s="100"/>
      <c r="M13640" s="100"/>
      <c r="N13640" s="100"/>
    </row>
    <row r="13641" spans="2:14">
      <c r="B13641" s="98"/>
      <c r="C13641" s="98"/>
      <c r="D13641" s="100"/>
      <c r="E13641" s="100"/>
      <c r="F13641" s="100"/>
      <c r="H13641" s="102"/>
      <c r="I13641" s="103"/>
      <c r="J13641" s="102"/>
      <c r="L13641" s="100"/>
      <c r="M13641" s="100"/>
      <c r="N13641" s="100"/>
    </row>
    <row r="13642" spans="2:14">
      <c r="B13642" s="98"/>
      <c r="C13642" s="98"/>
      <c r="D13642" s="100"/>
      <c r="E13642" s="100"/>
      <c r="F13642" s="100"/>
      <c r="H13642" s="102"/>
      <c r="I13642" s="103"/>
      <c r="J13642" s="102"/>
      <c r="L13642" s="100"/>
      <c r="M13642" s="100"/>
      <c r="N13642" s="100"/>
    </row>
    <row r="13643" spans="2:14">
      <c r="B13643" s="98"/>
      <c r="C13643" s="98"/>
      <c r="D13643" s="100"/>
      <c r="E13643" s="100"/>
      <c r="F13643" s="100"/>
      <c r="H13643" s="102"/>
      <c r="I13643" s="103"/>
      <c r="J13643" s="102"/>
      <c r="L13643" s="100"/>
      <c r="M13643" s="100"/>
      <c r="N13643" s="100"/>
    </row>
    <row r="13644" spans="2:14">
      <c r="B13644" s="98"/>
      <c r="C13644" s="98"/>
      <c r="D13644" s="100"/>
      <c r="E13644" s="100"/>
      <c r="F13644" s="100"/>
      <c r="H13644" s="102"/>
      <c r="I13644" s="103"/>
      <c r="J13644" s="102"/>
      <c r="L13644" s="100"/>
      <c r="M13644" s="100"/>
      <c r="N13644" s="100"/>
    </row>
    <row r="13645" spans="2:14">
      <c r="B13645" s="98"/>
      <c r="C13645" s="98"/>
      <c r="D13645" s="100"/>
      <c r="E13645" s="100"/>
      <c r="F13645" s="100"/>
      <c r="H13645" s="102"/>
      <c r="I13645" s="103"/>
      <c r="J13645" s="102"/>
      <c r="L13645" s="100"/>
      <c r="M13645" s="100"/>
      <c r="N13645" s="100"/>
    </row>
    <row r="13646" spans="2:14">
      <c r="B13646" s="98"/>
      <c r="C13646" s="98"/>
      <c r="D13646" s="100"/>
      <c r="E13646" s="100"/>
      <c r="F13646" s="100"/>
      <c r="H13646" s="102"/>
      <c r="I13646" s="103"/>
      <c r="J13646" s="102"/>
      <c r="L13646" s="100"/>
      <c r="M13646" s="100"/>
      <c r="N13646" s="100"/>
    </row>
    <row r="13647" spans="2:14">
      <c r="B13647" s="98"/>
      <c r="C13647" s="98"/>
      <c r="D13647" s="100"/>
      <c r="E13647" s="100"/>
      <c r="F13647" s="100"/>
      <c r="H13647" s="102"/>
      <c r="I13647" s="103"/>
      <c r="J13647" s="102"/>
      <c r="L13647" s="100"/>
      <c r="M13647" s="100"/>
      <c r="N13647" s="100"/>
    </row>
    <row r="13648" spans="2:14">
      <c r="B13648" s="98"/>
      <c r="C13648" s="98"/>
      <c r="D13648" s="100"/>
      <c r="E13648" s="100"/>
      <c r="F13648" s="100"/>
      <c r="H13648" s="102"/>
      <c r="I13648" s="103"/>
      <c r="J13648" s="102"/>
      <c r="L13648" s="100"/>
      <c r="M13648" s="100"/>
      <c r="N13648" s="100"/>
    </row>
    <row r="13649" spans="2:14">
      <c r="B13649" s="98"/>
      <c r="C13649" s="98"/>
      <c r="D13649" s="100"/>
      <c r="E13649" s="100"/>
      <c r="F13649" s="100"/>
      <c r="H13649" s="102"/>
      <c r="I13649" s="103"/>
      <c r="J13649" s="102"/>
      <c r="L13649" s="100"/>
      <c r="M13649" s="100"/>
      <c r="N13649" s="100"/>
    </row>
    <row r="13650" spans="2:14">
      <c r="B13650" s="98"/>
      <c r="C13650" s="98"/>
      <c r="D13650" s="100"/>
      <c r="E13650" s="100"/>
      <c r="F13650" s="100"/>
      <c r="H13650" s="102"/>
      <c r="I13650" s="103"/>
      <c r="J13650" s="102"/>
      <c r="L13650" s="100"/>
      <c r="M13650" s="100"/>
      <c r="N13650" s="100"/>
    </row>
    <row r="13651" spans="2:14">
      <c r="B13651" s="98"/>
      <c r="C13651" s="98"/>
      <c r="D13651" s="100"/>
      <c r="E13651" s="100"/>
      <c r="F13651" s="100"/>
      <c r="H13651" s="102"/>
      <c r="I13651" s="103"/>
      <c r="J13651" s="102"/>
      <c r="L13651" s="100"/>
      <c r="M13651" s="100"/>
      <c r="N13651" s="100"/>
    </row>
    <row r="13652" spans="2:14">
      <c r="B13652" s="98"/>
      <c r="C13652" s="98"/>
      <c r="D13652" s="100"/>
      <c r="E13652" s="100"/>
      <c r="F13652" s="100"/>
      <c r="H13652" s="102"/>
      <c r="I13652" s="103"/>
      <c r="J13652" s="102"/>
      <c r="L13652" s="100"/>
      <c r="M13652" s="100"/>
      <c r="N13652" s="100"/>
    </row>
    <row r="13653" spans="2:14">
      <c r="B13653" s="98"/>
      <c r="C13653" s="98"/>
      <c r="D13653" s="100"/>
      <c r="E13653" s="100"/>
      <c r="F13653" s="100"/>
      <c r="H13653" s="102"/>
      <c r="I13653" s="103"/>
      <c r="J13653" s="102"/>
      <c r="L13653" s="100"/>
      <c r="M13653" s="100"/>
      <c r="N13653" s="100"/>
    </row>
    <row r="13654" spans="2:14">
      <c r="B13654" s="98"/>
      <c r="C13654" s="98"/>
      <c r="D13654" s="100"/>
      <c r="E13654" s="100"/>
      <c r="F13654" s="100"/>
      <c r="H13654" s="102"/>
      <c r="I13654" s="103"/>
      <c r="J13654" s="102"/>
      <c r="L13654" s="100"/>
      <c r="M13654" s="100"/>
      <c r="N13654" s="100"/>
    </row>
    <row r="13655" spans="2:14">
      <c r="B13655" s="98"/>
      <c r="C13655" s="98"/>
      <c r="D13655" s="100"/>
      <c r="E13655" s="100"/>
      <c r="F13655" s="100"/>
      <c r="H13655" s="102"/>
      <c r="I13655" s="103"/>
      <c r="J13655" s="102"/>
      <c r="L13655" s="100"/>
      <c r="M13655" s="100"/>
      <c r="N13655" s="100"/>
    </row>
    <row r="13656" spans="2:14">
      <c r="B13656" s="98"/>
      <c r="C13656" s="98"/>
      <c r="D13656" s="100"/>
      <c r="E13656" s="100"/>
      <c r="F13656" s="100"/>
      <c r="H13656" s="102"/>
      <c r="I13656" s="103"/>
      <c r="J13656" s="102"/>
      <c r="L13656" s="100"/>
      <c r="M13656" s="100"/>
      <c r="N13656" s="100"/>
    </row>
    <row r="13657" spans="2:14">
      <c r="B13657" s="98"/>
      <c r="C13657" s="98"/>
      <c r="D13657" s="100"/>
      <c r="E13657" s="100"/>
      <c r="F13657" s="100"/>
      <c r="H13657" s="102"/>
      <c r="I13657" s="103"/>
      <c r="J13657" s="102"/>
      <c r="L13657" s="100"/>
      <c r="M13657" s="100"/>
      <c r="N13657" s="100"/>
    </row>
    <row r="13658" spans="2:14">
      <c r="B13658" s="98"/>
      <c r="C13658" s="98"/>
      <c r="D13658" s="100"/>
      <c r="E13658" s="100"/>
      <c r="F13658" s="100"/>
      <c r="H13658" s="102"/>
      <c r="I13658" s="103"/>
      <c r="J13658" s="102"/>
      <c r="L13658" s="100"/>
      <c r="M13658" s="100"/>
      <c r="N13658" s="100"/>
    </row>
    <row r="13659" spans="2:14">
      <c r="B13659" s="98"/>
      <c r="C13659" s="98"/>
      <c r="D13659" s="100"/>
      <c r="E13659" s="100"/>
      <c r="F13659" s="100"/>
      <c r="H13659" s="102"/>
      <c r="I13659" s="103"/>
      <c r="J13659" s="102"/>
      <c r="L13659" s="100"/>
      <c r="M13659" s="100"/>
      <c r="N13659" s="100"/>
    </row>
    <row r="13660" spans="2:14">
      <c r="B13660" s="98"/>
      <c r="C13660" s="98"/>
      <c r="D13660" s="100"/>
      <c r="E13660" s="100"/>
      <c r="F13660" s="100"/>
      <c r="H13660" s="102"/>
      <c r="I13660" s="103"/>
      <c r="J13660" s="102"/>
      <c r="L13660" s="100"/>
      <c r="M13660" s="100"/>
      <c r="N13660" s="100"/>
    </row>
    <row r="13661" spans="2:14">
      <c r="B13661" s="98"/>
      <c r="C13661" s="98"/>
      <c r="D13661" s="100"/>
      <c r="E13661" s="100"/>
      <c r="F13661" s="100"/>
      <c r="H13661" s="102"/>
      <c r="I13661" s="103"/>
      <c r="J13661" s="102"/>
      <c r="L13661" s="100"/>
      <c r="M13661" s="100"/>
      <c r="N13661" s="100"/>
    </row>
    <row r="13662" spans="2:14">
      <c r="B13662" s="98"/>
      <c r="C13662" s="98"/>
      <c r="D13662" s="100"/>
      <c r="E13662" s="100"/>
      <c r="F13662" s="100"/>
      <c r="H13662" s="102"/>
      <c r="I13662" s="103"/>
      <c r="J13662" s="102"/>
      <c r="L13662" s="100"/>
      <c r="M13662" s="100"/>
      <c r="N13662" s="100"/>
    </row>
    <row r="13663" spans="2:14">
      <c r="B13663" s="98"/>
      <c r="C13663" s="98"/>
      <c r="D13663" s="100"/>
      <c r="E13663" s="100"/>
      <c r="F13663" s="100"/>
      <c r="H13663" s="102"/>
      <c r="I13663" s="103"/>
      <c r="J13663" s="102"/>
      <c r="L13663" s="100"/>
      <c r="M13663" s="100"/>
      <c r="N13663" s="100"/>
    </row>
    <row r="13664" spans="2:14">
      <c r="B13664" s="98"/>
      <c r="C13664" s="98"/>
      <c r="D13664" s="100"/>
      <c r="E13664" s="100"/>
      <c r="F13664" s="100"/>
      <c r="H13664" s="102"/>
      <c r="I13664" s="103"/>
      <c r="J13664" s="102"/>
      <c r="L13664" s="100"/>
      <c r="M13664" s="100"/>
      <c r="N13664" s="100"/>
    </row>
    <row r="13665" spans="2:14">
      <c r="B13665" s="98"/>
      <c r="C13665" s="98"/>
      <c r="D13665" s="100"/>
      <c r="E13665" s="100"/>
      <c r="F13665" s="100"/>
      <c r="H13665" s="102"/>
      <c r="I13665" s="103"/>
      <c r="J13665" s="102"/>
      <c r="L13665" s="100"/>
      <c r="M13665" s="100"/>
      <c r="N13665" s="100"/>
    </row>
    <row r="13666" spans="2:14">
      <c r="B13666" s="98"/>
      <c r="C13666" s="98"/>
      <c r="D13666" s="100"/>
      <c r="E13666" s="100"/>
      <c r="F13666" s="100"/>
      <c r="H13666" s="102"/>
      <c r="I13666" s="103"/>
      <c r="J13666" s="102"/>
      <c r="L13666" s="100"/>
      <c r="M13666" s="100"/>
      <c r="N13666" s="100"/>
    </row>
    <row r="13667" spans="2:14">
      <c r="B13667" s="98"/>
      <c r="C13667" s="98"/>
      <c r="D13667" s="100"/>
      <c r="E13667" s="100"/>
      <c r="F13667" s="100"/>
      <c r="H13667" s="102"/>
      <c r="I13667" s="103"/>
      <c r="J13667" s="102"/>
      <c r="L13667" s="100"/>
      <c r="M13667" s="100"/>
      <c r="N13667" s="100"/>
    </row>
    <row r="13668" spans="2:14">
      <c r="B13668" s="98"/>
      <c r="C13668" s="98"/>
      <c r="D13668" s="100"/>
      <c r="E13668" s="100"/>
      <c r="F13668" s="100"/>
      <c r="H13668" s="102"/>
      <c r="I13668" s="103"/>
      <c r="J13668" s="102"/>
      <c r="L13668" s="100"/>
      <c r="M13668" s="100"/>
      <c r="N13668" s="100"/>
    </row>
    <row r="13669" spans="2:14">
      <c r="B13669" s="98"/>
      <c r="C13669" s="98"/>
      <c r="D13669" s="100"/>
      <c r="E13669" s="100"/>
      <c r="F13669" s="100"/>
      <c r="H13669" s="102"/>
      <c r="I13669" s="103"/>
      <c r="J13669" s="102"/>
      <c r="L13669" s="100"/>
      <c r="M13669" s="100"/>
      <c r="N13669" s="100"/>
    </row>
    <row r="13670" spans="2:14">
      <c r="B13670" s="98"/>
      <c r="C13670" s="98"/>
      <c r="D13670" s="100"/>
      <c r="E13670" s="100"/>
      <c r="F13670" s="100"/>
      <c r="H13670" s="102"/>
      <c r="I13670" s="103"/>
      <c r="J13670" s="102"/>
      <c r="L13670" s="100"/>
      <c r="M13670" s="100"/>
      <c r="N13670" s="100"/>
    </row>
    <row r="13671" spans="2:14">
      <c r="B13671" s="98"/>
      <c r="C13671" s="98"/>
      <c r="D13671" s="100"/>
      <c r="E13671" s="100"/>
      <c r="F13671" s="100"/>
      <c r="H13671" s="102"/>
      <c r="I13671" s="103"/>
      <c r="J13671" s="102"/>
      <c r="L13671" s="100"/>
      <c r="M13671" s="100"/>
      <c r="N13671" s="100"/>
    </row>
    <row r="13672" spans="2:14">
      <c r="B13672" s="98"/>
      <c r="C13672" s="98"/>
      <c r="D13672" s="100"/>
      <c r="E13672" s="100"/>
      <c r="F13672" s="100"/>
      <c r="H13672" s="102"/>
      <c r="I13672" s="103"/>
      <c r="J13672" s="102"/>
      <c r="L13672" s="100"/>
      <c r="M13672" s="100"/>
      <c r="N13672" s="100"/>
    </row>
    <row r="13673" spans="2:14">
      <c r="B13673" s="98"/>
      <c r="C13673" s="98"/>
      <c r="D13673" s="100"/>
      <c r="E13673" s="100"/>
      <c r="F13673" s="100"/>
      <c r="H13673" s="102"/>
      <c r="I13673" s="103"/>
      <c r="J13673" s="102"/>
      <c r="L13673" s="100"/>
      <c r="M13673" s="100"/>
      <c r="N13673" s="100"/>
    </row>
    <row r="13674" spans="2:14">
      <c r="B13674" s="98"/>
      <c r="C13674" s="98"/>
      <c r="D13674" s="100"/>
      <c r="E13674" s="100"/>
      <c r="F13674" s="100"/>
      <c r="H13674" s="102"/>
      <c r="I13674" s="103"/>
      <c r="J13674" s="102"/>
      <c r="L13674" s="100"/>
      <c r="M13674" s="100"/>
      <c r="N13674" s="100"/>
    </row>
    <row r="13675" spans="2:14">
      <c r="B13675" s="98"/>
      <c r="C13675" s="98"/>
      <c r="D13675" s="100"/>
      <c r="E13675" s="100"/>
      <c r="F13675" s="100"/>
      <c r="H13675" s="102"/>
      <c r="I13675" s="103"/>
      <c r="J13675" s="102"/>
      <c r="L13675" s="100"/>
      <c r="M13675" s="100"/>
      <c r="N13675" s="100"/>
    </row>
    <row r="13676" spans="2:14">
      <c r="B13676" s="98"/>
      <c r="C13676" s="98"/>
      <c r="D13676" s="100"/>
      <c r="E13676" s="100"/>
      <c r="F13676" s="100"/>
      <c r="H13676" s="102"/>
      <c r="I13676" s="103"/>
      <c r="J13676" s="102"/>
      <c r="L13676" s="100"/>
      <c r="M13676" s="100"/>
      <c r="N13676" s="100"/>
    </row>
    <row r="13677" spans="2:14">
      <c r="B13677" s="98"/>
      <c r="C13677" s="98"/>
      <c r="D13677" s="100"/>
      <c r="E13677" s="100"/>
      <c r="F13677" s="100"/>
      <c r="H13677" s="102"/>
      <c r="I13677" s="103"/>
      <c r="J13677" s="102"/>
      <c r="L13677" s="100"/>
      <c r="M13677" s="100"/>
      <c r="N13677" s="100"/>
    </row>
    <row r="13678" spans="2:14">
      <c r="B13678" s="98"/>
      <c r="C13678" s="98"/>
      <c r="D13678" s="100"/>
      <c r="E13678" s="100"/>
      <c r="F13678" s="100"/>
      <c r="H13678" s="102"/>
      <c r="I13678" s="103"/>
      <c r="J13678" s="102"/>
      <c r="L13678" s="100"/>
      <c r="M13678" s="100"/>
      <c r="N13678" s="100"/>
    </row>
    <row r="13679" spans="2:14">
      <c r="B13679" s="98"/>
      <c r="C13679" s="98"/>
      <c r="D13679" s="100"/>
      <c r="E13679" s="100"/>
      <c r="F13679" s="100"/>
      <c r="H13679" s="102"/>
      <c r="I13679" s="103"/>
      <c r="J13679" s="102"/>
      <c r="L13679" s="100"/>
      <c r="M13679" s="100"/>
      <c r="N13679" s="100"/>
    </row>
    <row r="13680" spans="2:14">
      <c r="B13680" s="98"/>
      <c r="C13680" s="98"/>
      <c r="D13680" s="100"/>
      <c r="E13680" s="100"/>
      <c r="F13680" s="100"/>
      <c r="H13680" s="102"/>
      <c r="I13680" s="103"/>
      <c r="J13680" s="102"/>
      <c r="L13680" s="100"/>
      <c r="M13680" s="100"/>
      <c r="N13680" s="100"/>
    </row>
    <row r="13681" spans="2:14">
      <c r="B13681" s="98"/>
      <c r="C13681" s="98"/>
      <c r="D13681" s="100"/>
      <c r="E13681" s="100"/>
      <c r="F13681" s="100"/>
      <c r="H13681" s="102"/>
      <c r="I13681" s="103"/>
      <c r="J13681" s="102"/>
      <c r="L13681" s="100"/>
      <c r="M13681" s="100"/>
      <c r="N13681" s="100"/>
    </row>
    <row r="13682" spans="2:14">
      <c r="B13682" s="98"/>
      <c r="C13682" s="98"/>
      <c r="D13682" s="100"/>
      <c r="E13682" s="100"/>
      <c r="F13682" s="100"/>
      <c r="H13682" s="102"/>
      <c r="I13682" s="103"/>
      <c r="J13682" s="102"/>
      <c r="L13682" s="100"/>
      <c r="M13682" s="100"/>
      <c r="N13682" s="100"/>
    </row>
    <row r="13683" spans="2:14">
      <c r="B13683" s="98"/>
      <c r="C13683" s="98"/>
      <c r="D13683" s="100"/>
      <c r="E13683" s="100"/>
      <c r="F13683" s="100"/>
      <c r="H13683" s="102"/>
      <c r="I13683" s="103"/>
      <c r="J13683" s="102"/>
      <c r="L13683" s="100"/>
      <c r="M13683" s="100"/>
      <c r="N13683" s="100"/>
    </row>
    <row r="13684" spans="2:14">
      <c r="B13684" s="98"/>
      <c r="C13684" s="98"/>
      <c r="D13684" s="100"/>
      <c r="E13684" s="100"/>
      <c r="F13684" s="100"/>
      <c r="H13684" s="102"/>
      <c r="I13684" s="103"/>
      <c r="J13684" s="102"/>
      <c r="L13684" s="100"/>
      <c r="M13684" s="100"/>
      <c r="N13684" s="100"/>
    </row>
    <row r="13685" spans="2:14">
      <c r="B13685" s="98"/>
      <c r="C13685" s="98"/>
      <c r="D13685" s="100"/>
      <c r="E13685" s="100"/>
      <c r="F13685" s="100"/>
      <c r="H13685" s="102"/>
      <c r="I13685" s="103"/>
      <c r="J13685" s="102"/>
      <c r="L13685" s="100"/>
      <c r="M13685" s="100"/>
      <c r="N13685" s="100"/>
    </row>
    <row r="13686" spans="2:14">
      <c r="B13686" s="98"/>
      <c r="C13686" s="98"/>
      <c r="D13686" s="100"/>
      <c r="E13686" s="100"/>
      <c r="F13686" s="100"/>
      <c r="H13686" s="102"/>
      <c r="I13686" s="103"/>
      <c r="J13686" s="102"/>
      <c r="L13686" s="100"/>
      <c r="M13686" s="100"/>
      <c r="N13686" s="100"/>
    </row>
    <row r="13687" spans="2:14">
      <c r="B13687" s="98"/>
      <c r="C13687" s="98"/>
      <c r="D13687" s="100"/>
      <c r="E13687" s="100"/>
      <c r="F13687" s="100"/>
      <c r="H13687" s="102"/>
      <c r="I13687" s="103"/>
      <c r="J13687" s="102"/>
      <c r="L13687" s="100"/>
      <c r="M13687" s="100"/>
      <c r="N13687" s="100"/>
    </row>
    <row r="13688" spans="2:14">
      <c r="B13688" s="98"/>
      <c r="C13688" s="98"/>
      <c r="D13688" s="100"/>
      <c r="E13688" s="100"/>
      <c r="F13688" s="100"/>
      <c r="H13688" s="102"/>
      <c r="I13688" s="103"/>
      <c r="J13688" s="102"/>
      <c r="L13688" s="100"/>
      <c r="M13688" s="100"/>
      <c r="N13688" s="100"/>
    </row>
    <row r="13689" spans="2:14">
      <c r="B13689" s="98"/>
      <c r="C13689" s="98"/>
      <c r="D13689" s="100"/>
      <c r="E13689" s="100"/>
      <c r="F13689" s="100"/>
      <c r="H13689" s="102"/>
      <c r="I13689" s="103"/>
      <c r="J13689" s="102"/>
      <c r="L13689" s="100"/>
      <c r="M13689" s="100"/>
      <c r="N13689" s="100"/>
    </row>
    <row r="13690" spans="2:14">
      <c r="B13690" s="98"/>
      <c r="C13690" s="98"/>
      <c r="D13690" s="100"/>
      <c r="E13690" s="100"/>
      <c r="F13690" s="100"/>
      <c r="H13690" s="102"/>
      <c r="I13690" s="103"/>
      <c r="J13690" s="102"/>
      <c r="L13690" s="100"/>
      <c r="M13690" s="100"/>
      <c r="N13690" s="100"/>
    </row>
    <row r="13691" spans="2:14">
      <c r="B13691" s="98"/>
      <c r="C13691" s="98"/>
      <c r="D13691" s="100"/>
      <c r="E13691" s="100"/>
      <c r="F13691" s="100"/>
      <c r="H13691" s="102"/>
      <c r="I13691" s="103"/>
      <c r="J13691" s="102"/>
      <c r="L13691" s="100"/>
      <c r="M13691" s="100"/>
      <c r="N13691" s="100"/>
    </row>
    <row r="13692" spans="2:14">
      <c r="B13692" s="98"/>
      <c r="C13692" s="98"/>
      <c r="D13692" s="100"/>
      <c r="E13692" s="100"/>
      <c r="F13692" s="100"/>
      <c r="H13692" s="102"/>
      <c r="I13692" s="103"/>
      <c r="J13692" s="102"/>
      <c r="L13692" s="100"/>
      <c r="M13692" s="100"/>
      <c r="N13692" s="100"/>
    </row>
    <row r="13693" spans="2:14">
      <c r="B13693" s="98"/>
      <c r="C13693" s="98"/>
      <c r="D13693" s="100"/>
      <c r="E13693" s="100"/>
      <c r="F13693" s="100"/>
      <c r="H13693" s="102"/>
      <c r="I13693" s="103"/>
      <c r="J13693" s="102"/>
      <c r="L13693" s="100"/>
      <c r="M13693" s="100"/>
      <c r="N13693" s="100"/>
    </row>
    <row r="13694" spans="2:14">
      <c r="B13694" s="98"/>
      <c r="C13694" s="98"/>
      <c r="D13694" s="100"/>
      <c r="E13694" s="100"/>
      <c r="F13694" s="100"/>
      <c r="H13694" s="102"/>
      <c r="I13694" s="103"/>
      <c r="J13694" s="102"/>
      <c r="L13694" s="100"/>
      <c r="M13694" s="100"/>
      <c r="N13694" s="100"/>
    </row>
    <row r="13695" spans="2:14">
      <c r="B13695" s="98"/>
      <c r="C13695" s="98"/>
      <c r="D13695" s="100"/>
      <c r="E13695" s="100"/>
      <c r="F13695" s="100"/>
      <c r="H13695" s="102"/>
      <c r="I13695" s="103"/>
      <c r="J13695" s="102"/>
      <c r="L13695" s="100"/>
      <c r="M13695" s="100"/>
      <c r="N13695" s="100"/>
    </row>
    <row r="13696" spans="2:14">
      <c r="B13696" s="98"/>
      <c r="C13696" s="98"/>
      <c r="D13696" s="100"/>
      <c r="E13696" s="100"/>
      <c r="F13696" s="100"/>
      <c r="H13696" s="102"/>
      <c r="I13696" s="103"/>
      <c r="J13696" s="102"/>
      <c r="L13696" s="100"/>
      <c r="M13696" s="100"/>
      <c r="N13696" s="100"/>
    </row>
    <row r="13697" spans="2:14">
      <c r="B13697" s="98"/>
      <c r="C13697" s="98"/>
      <c r="D13697" s="100"/>
      <c r="E13697" s="100"/>
      <c r="F13697" s="100"/>
      <c r="H13697" s="102"/>
      <c r="I13697" s="103"/>
      <c r="J13697" s="102"/>
      <c r="L13697" s="100"/>
      <c r="M13697" s="100"/>
      <c r="N13697" s="100"/>
    </row>
    <row r="13698" spans="2:14">
      <c r="B13698" s="98"/>
      <c r="C13698" s="98"/>
      <c r="D13698" s="100"/>
      <c r="E13698" s="100"/>
      <c r="F13698" s="100"/>
      <c r="H13698" s="102"/>
      <c r="I13698" s="103"/>
      <c r="J13698" s="102"/>
      <c r="L13698" s="100"/>
      <c r="M13698" s="100"/>
      <c r="N13698" s="100"/>
    </row>
    <row r="13699" spans="2:14">
      <c r="B13699" s="98"/>
      <c r="C13699" s="98"/>
      <c r="D13699" s="100"/>
      <c r="E13699" s="100"/>
      <c r="F13699" s="100"/>
      <c r="H13699" s="102"/>
      <c r="I13699" s="103"/>
      <c r="J13699" s="102"/>
      <c r="L13699" s="100"/>
      <c r="M13699" s="100"/>
      <c r="N13699" s="100"/>
    </row>
    <row r="13700" spans="2:14">
      <c r="B13700" s="98"/>
      <c r="C13700" s="98"/>
      <c r="D13700" s="100"/>
      <c r="E13700" s="100"/>
      <c r="F13700" s="100"/>
      <c r="H13700" s="102"/>
      <c r="I13700" s="103"/>
      <c r="J13700" s="102"/>
      <c r="L13700" s="100"/>
      <c r="M13700" s="100"/>
      <c r="N13700" s="100"/>
    </row>
    <row r="13701" spans="2:14">
      <c r="B13701" s="98"/>
      <c r="C13701" s="98"/>
      <c r="D13701" s="100"/>
      <c r="E13701" s="100"/>
      <c r="F13701" s="100"/>
      <c r="H13701" s="102"/>
      <c r="I13701" s="103"/>
      <c r="J13701" s="102"/>
      <c r="L13701" s="100"/>
      <c r="M13701" s="100"/>
      <c r="N13701" s="100"/>
    </row>
    <row r="13702" spans="2:14">
      <c r="B13702" s="98"/>
      <c r="C13702" s="98"/>
      <c r="D13702" s="100"/>
      <c r="E13702" s="100"/>
      <c r="F13702" s="100"/>
      <c r="H13702" s="102"/>
      <c r="I13702" s="103"/>
      <c r="J13702" s="102"/>
      <c r="L13702" s="100"/>
      <c r="M13702" s="100"/>
      <c r="N13702" s="100"/>
    </row>
    <row r="13703" spans="2:14">
      <c r="B13703" s="98"/>
      <c r="C13703" s="98"/>
      <c r="D13703" s="100"/>
      <c r="E13703" s="100"/>
      <c r="F13703" s="100"/>
      <c r="H13703" s="102"/>
      <c r="I13703" s="103"/>
      <c r="J13703" s="102"/>
      <c r="L13703" s="100"/>
      <c r="M13703" s="100"/>
      <c r="N13703" s="100"/>
    </row>
    <row r="13704" spans="2:14">
      <c r="B13704" s="98"/>
      <c r="C13704" s="98"/>
      <c r="D13704" s="100"/>
      <c r="E13704" s="100"/>
      <c r="F13704" s="100"/>
      <c r="H13704" s="102"/>
      <c r="I13704" s="103"/>
      <c r="J13704" s="102"/>
      <c r="L13704" s="100"/>
      <c r="M13704" s="100"/>
      <c r="N13704" s="100"/>
    </row>
    <row r="13705" spans="2:14">
      <c r="B13705" s="98"/>
      <c r="C13705" s="98"/>
      <c r="D13705" s="100"/>
      <c r="E13705" s="100"/>
      <c r="F13705" s="100"/>
      <c r="H13705" s="102"/>
      <c r="I13705" s="103"/>
      <c r="J13705" s="102"/>
      <c r="L13705" s="100"/>
      <c r="M13705" s="100"/>
      <c r="N13705" s="100"/>
    </row>
    <row r="13706" spans="2:14">
      <c r="B13706" s="98"/>
      <c r="C13706" s="98"/>
      <c r="D13706" s="100"/>
      <c r="E13706" s="100"/>
      <c r="F13706" s="100"/>
      <c r="H13706" s="102"/>
      <c r="I13706" s="103"/>
      <c r="J13706" s="102"/>
      <c r="L13706" s="100"/>
      <c r="M13706" s="100"/>
      <c r="N13706" s="100"/>
    </row>
    <row r="13707" spans="2:14">
      <c r="B13707" s="98"/>
      <c r="C13707" s="98"/>
      <c r="D13707" s="100"/>
      <c r="E13707" s="100"/>
      <c r="F13707" s="100"/>
      <c r="H13707" s="102"/>
      <c r="I13707" s="103"/>
      <c r="J13707" s="102"/>
      <c r="L13707" s="100"/>
      <c r="M13707" s="100"/>
      <c r="N13707" s="100"/>
    </row>
    <row r="13708" spans="2:14">
      <c r="B13708" s="98"/>
      <c r="C13708" s="98"/>
      <c r="D13708" s="100"/>
      <c r="E13708" s="100"/>
      <c r="F13708" s="100"/>
      <c r="H13708" s="102"/>
      <c r="I13708" s="103"/>
      <c r="J13708" s="102"/>
      <c r="L13708" s="100"/>
      <c r="M13708" s="100"/>
      <c r="N13708" s="100"/>
    </row>
    <row r="13709" spans="2:14">
      <c r="B13709" s="98"/>
      <c r="C13709" s="98"/>
      <c r="D13709" s="100"/>
      <c r="E13709" s="100"/>
      <c r="F13709" s="100"/>
      <c r="H13709" s="102"/>
      <c r="I13709" s="103"/>
      <c r="J13709" s="102"/>
      <c r="L13709" s="100"/>
      <c r="M13709" s="100"/>
      <c r="N13709" s="100"/>
    </row>
    <row r="13710" spans="2:14">
      <c r="B13710" s="98"/>
      <c r="C13710" s="98"/>
      <c r="D13710" s="100"/>
      <c r="E13710" s="100"/>
      <c r="F13710" s="100"/>
      <c r="H13710" s="102"/>
      <c r="I13710" s="103"/>
      <c r="J13710" s="102"/>
      <c r="L13710" s="100"/>
      <c r="M13710" s="100"/>
      <c r="N13710" s="100"/>
    </row>
    <row r="13711" spans="2:14">
      <c r="B13711" s="98"/>
      <c r="C13711" s="98"/>
      <c r="D13711" s="100"/>
      <c r="E13711" s="100"/>
      <c r="F13711" s="100"/>
      <c r="H13711" s="102"/>
      <c r="I13711" s="103"/>
      <c r="J13711" s="102"/>
      <c r="L13711" s="100"/>
      <c r="M13711" s="100"/>
      <c r="N13711" s="100"/>
    </row>
    <row r="13712" spans="2:14">
      <c r="B13712" s="98"/>
      <c r="C13712" s="98"/>
      <c r="D13712" s="100"/>
      <c r="E13712" s="100"/>
      <c r="F13712" s="100"/>
      <c r="H13712" s="102"/>
      <c r="I13712" s="103"/>
      <c r="J13712" s="102"/>
      <c r="L13712" s="100"/>
      <c r="M13712" s="100"/>
      <c r="N13712" s="100"/>
    </row>
    <row r="13713" spans="2:14">
      <c r="B13713" s="98"/>
      <c r="C13713" s="98"/>
      <c r="D13713" s="100"/>
      <c r="E13713" s="100"/>
      <c r="F13713" s="100"/>
      <c r="H13713" s="102"/>
      <c r="I13713" s="103"/>
      <c r="J13713" s="102"/>
      <c r="L13713" s="100"/>
      <c r="M13713" s="100"/>
      <c r="N13713" s="100"/>
    </row>
    <row r="13714" spans="2:14">
      <c r="B13714" s="98"/>
      <c r="C13714" s="98"/>
      <c r="D13714" s="100"/>
      <c r="E13714" s="100"/>
      <c r="F13714" s="100"/>
      <c r="H13714" s="102"/>
      <c r="I13714" s="103"/>
      <c r="J13714" s="102"/>
      <c r="L13714" s="100"/>
      <c r="M13714" s="100"/>
      <c r="N13714" s="100"/>
    </row>
    <row r="13715" spans="2:14">
      <c r="B13715" s="98"/>
      <c r="C13715" s="98"/>
      <c r="D13715" s="100"/>
      <c r="E13715" s="100"/>
      <c r="F13715" s="100"/>
      <c r="H13715" s="102"/>
      <c r="I13715" s="103"/>
      <c r="J13715" s="102"/>
      <c r="L13715" s="100"/>
      <c r="M13715" s="100"/>
      <c r="N13715" s="100"/>
    </row>
    <row r="13716" spans="2:14">
      <c r="B13716" s="98"/>
      <c r="C13716" s="98"/>
      <c r="D13716" s="100"/>
      <c r="E13716" s="100"/>
      <c r="F13716" s="100"/>
      <c r="H13716" s="102"/>
      <c r="I13716" s="103"/>
      <c r="J13716" s="102"/>
      <c r="L13716" s="100"/>
      <c r="M13716" s="100"/>
      <c r="N13716" s="100"/>
    </row>
    <row r="13717" spans="2:14">
      <c r="B13717" s="98"/>
      <c r="C13717" s="98"/>
      <c r="D13717" s="100"/>
      <c r="E13717" s="100"/>
      <c r="F13717" s="100"/>
      <c r="H13717" s="102"/>
      <c r="I13717" s="103"/>
      <c r="J13717" s="102"/>
      <c r="L13717" s="100"/>
      <c r="M13717" s="100"/>
      <c r="N13717" s="100"/>
    </row>
    <row r="13718" spans="2:14">
      <c r="B13718" s="98"/>
      <c r="C13718" s="98"/>
      <c r="D13718" s="100"/>
      <c r="E13718" s="100"/>
      <c r="F13718" s="100"/>
      <c r="H13718" s="102"/>
      <c r="I13718" s="103"/>
      <c r="J13718" s="102"/>
      <c r="L13718" s="100"/>
      <c r="M13718" s="100"/>
      <c r="N13718" s="100"/>
    </row>
    <row r="13719" spans="2:14">
      <c r="B13719" s="98"/>
      <c r="C13719" s="98"/>
      <c r="D13719" s="100"/>
      <c r="E13719" s="100"/>
      <c r="F13719" s="100"/>
      <c r="H13719" s="102"/>
      <c r="I13719" s="103"/>
      <c r="J13719" s="102"/>
      <c r="L13719" s="100"/>
      <c r="M13719" s="100"/>
      <c r="N13719" s="100"/>
    </row>
    <row r="13720" spans="2:14">
      <c r="B13720" s="98"/>
      <c r="C13720" s="98"/>
      <c r="D13720" s="100"/>
      <c r="E13720" s="100"/>
      <c r="F13720" s="100"/>
      <c r="H13720" s="102"/>
      <c r="I13720" s="103"/>
      <c r="J13720" s="102"/>
      <c r="L13720" s="100"/>
      <c r="M13720" s="100"/>
      <c r="N13720" s="100"/>
    </row>
    <row r="13721" spans="2:14">
      <c r="B13721" s="98"/>
      <c r="C13721" s="98"/>
      <c r="D13721" s="100"/>
      <c r="E13721" s="100"/>
      <c r="F13721" s="100"/>
      <c r="H13721" s="102"/>
      <c r="I13721" s="103"/>
      <c r="J13721" s="102"/>
      <c r="L13721" s="100"/>
      <c r="M13721" s="100"/>
      <c r="N13721" s="100"/>
    </row>
    <row r="13722" spans="2:14">
      <c r="B13722" s="98"/>
      <c r="C13722" s="98"/>
      <c r="D13722" s="100"/>
      <c r="E13722" s="100"/>
      <c r="F13722" s="100"/>
      <c r="H13722" s="102"/>
      <c r="I13722" s="103"/>
      <c r="J13722" s="102"/>
      <c r="L13722" s="100"/>
      <c r="M13722" s="100"/>
      <c r="N13722" s="100"/>
    </row>
    <row r="13723" spans="2:14">
      <c r="B13723" s="98"/>
      <c r="C13723" s="98"/>
      <c r="D13723" s="100"/>
      <c r="E13723" s="100"/>
      <c r="F13723" s="100"/>
      <c r="H13723" s="102"/>
      <c r="I13723" s="103"/>
      <c r="J13723" s="102"/>
      <c r="L13723" s="100"/>
      <c r="M13723" s="100"/>
      <c r="N13723" s="100"/>
    </row>
    <row r="13724" spans="2:14">
      <c r="B13724" s="98"/>
      <c r="C13724" s="98"/>
      <c r="D13724" s="100"/>
      <c r="E13724" s="100"/>
      <c r="F13724" s="100"/>
      <c r="H13724" s="102"/>
      <c r="I13724" s="103"/>
      <c r="J13724" s="102"/>
      <c r="L13724" s="100"/>
      <c r="M13724" s="100"/>
      <c r="N13724" s="100"/>
    </row>
    <row r="13725" spans="2:14">
      <c r="B13725" s="98"/>
      <c r="C13725" s="98"/>
      <c r="D13725" s="100"/>
      <c r="E13725" s="100"/>
      <c r="F13725" s="100"/>
      <c r="H13725" s="102"/>
      <c r="I13725" s="103"/>
      <c r="J13725" s="102"/>
      <c r="L13725" s="100"/>
      <c r="M13725" s="100"/>
      <c r="N13725" s="100"/>
    </row>
    <row r="13726" spans="2:14">
      <c r="B13726" s="98"/>
      <c r="C13726" s="98"/>
      <c r="D13726" s="100"/>
      <c r="E13726" s="100"/>
      <c r="F13726" s="100"/>
      <c r="H13726" s="102"/>
      <c r="I13726" s="103"/>
      <c r="J13726" s="102"/>
      <c r="L13726" s="100"/>
      <c r="M13726" s="100"/>
      <c r="N13726" s="100"/>
    </row>
    <row r="13727" spans="2:14">
      <c r="B13727" s="98"/>
      <c r="C13727" s="98"/>
      <c r="D13727" s="100"/>
      <c r="E13727" s="100"/>
      <c r="F13727" s="100"/>
      <c r="H13727" s="102"/>
      <c r="I13727" s="103"/>
      <c r="J13727" s="102"/>
      <c r="L13727" s="100"/>
      <c r="M13727" s="100"/>
      <c r="N13727" s="100"/>
    </row>
    <row r="13728" spans="2:14">
      <c r="B13728" s="98"/>
      <c r="C13728" s="98"/>
      <c r="D13728" s="100"/>
      <c r="E13728" s="100"/>
      <c r="F13728" s="100"/>
      <c r="H13728" s="102"/>
      <c r="I13728" s="103"/>
      <c r="J13728" s="102"/>
      <c r="L13728" s="100"/>
      <c r="M13728" s="100"/>
      <c r="N13728" s="100"/>
    </row>
    <row r="13729" spans="2:14">
      <c r="B13729" s="98"/>
      <c r="C13729" s="98"/>
      <c r="D13729" s="100"/>
      <c r="E13729" s="100"/>
      <c r="F13729" s="100"/>
      <c r="H13729" s="102"/>
      <c r="I13729" s="103"/>
      <c r="J13729" s="102"/>
      <c r="L13729" s="100"/>
      <c r="M13729" s="100"/>
      <c r="N13729" s="100"/>
    </row>
    <row r="13730" spans="2:14">
      <c r="B13730" s="98"/>
      <c r="C13730" s="98"/>
      <c r="D13730" s="100"/>
      <c r="E13730" s="100"/>
      <c r="F13730" s="100"/>
      <c r="H13730" s="102"/>
      <c r="I13730" s="103"/>
      <c r="J13730" s="102"/>
      <c r="L13730" s="100"/>
      <c r="M13730" s="100"/>
      <c r="N13730" s="100"/>
    </row>
    <row r="13731" spans="2:14">
      <c r="B13731" s="98"/>
      <c r="C13731" s="98"/>
      <c r="D13731" s="100"/>
      <c r="E13731" s="100"/>
      <c r="F13731" s="100"/>
      <c r="H13731" s="102"/>
      <c r="I13731" s="103"/>
      <c r="J13731" s="102"/>
      <c r="L13731" s="100"/>
      <c r="M13731" s="100"/>
      <c r="N13731" s="100"/>
    </row>
    <row r="13732" spans="2:14">
      <c r="B13732" s="98"/>
      <c r="C13732" s="98"/>
      <c r="D13732" s="100"/>
      <c r="E13732" s="100"/>
      <c r="F13732" s="100"/>
      <c r="H13732" s="102"/>
      <c r="I13732" s="103"/>
      <c r="J13732" s="102"/>
      <c r="L13732" s="100"/>
      <c r="M13732" s="100"/>
      <c r="N13732" s="100"/>
    </row>
    <row r="13733" spans="2:14">
      <c r="B13733" s="98"/>
      <c r="C13733" s="98"/>
      <c r="D13733" s="100"/>
      <c r="E13733" s="100"/>
      <c r="F13733" s="100"/>
      <c r="H13733" s="102"/>
      <c r="I13733" s="103"/>
      <c r="J13733" s="102"/>
      <c r="L13733" s="100"/>
      <c r="M13733" s="100"/>
      <c r="N13733" s="100"/>
    </row>
    <row r="13734" spans="2:14">
      <c r="B13734" s="98"/>
      <c r="C13734" s="98"/>
      <c r="D13734" s="100"/>
      <c r="E13734" s="100"/>
      <c r="F13734" s="100"/>
      <c r="H13734" s="102"/>
      <c r="I13734" s="103"/>
      <c r="J13734" s="102"/>
      <c r="L13734" s="100"/>
      <c r="M13734" s="100"/>
      <c r="N13734" s="100"/>
    </row>
    <row r="13735" spans="2:14">
      <c r="B13735" s="98"/>
      <c r="C13735" s="98"/>
      <c r="D13735" s="100"/>
      <c r="E13735" s="100"/>
      <c r="F13735" s="100"/>
      <c r="H13735" s="102"/>
      <c r="I13735" s="103"/>
      <c r="J13735" s="102"/>
      <c r="L13735" s="100"/>
      <c r="M13735" s="100"/>
      <c r="N13735" s="100"/>
    </row>
    <row r="13736" spans="2:14">
      <c r="B13736" s="98"/>
      <c r="C13736" s="98"/>
      <c r="D13736" s="100"/>
      <c r="E13736" s="100"/>
      <c r="F13736" s="100"/>
      <c r="H13736" s="102"/>
      <c r="I13736" s="103"/>
      <c r="J13736" s="102"/>
      <c r="L13736" s="100"/>
      <c r="M13736" s="100"/>
      <c r="N13736" s="100"/>
    </row>
    <row r="13737" spans="2:14">
      <c r="B13737" s="98"/>
      <c r="C13737" s="98"/>
      <c r="D13737" s="100"/>
      <c r="E13737" s="100"/>
      <c r="F13737" s="100"/>
      <c r="H13737" s="102"/>
      <c r="I13737" s="103"/>
      <c r="J13737" s="102"/>
      <c r="L13737" s="100"/>
      <c r="M13737" s="100"/>
      <c r="N13737" s="100"/>
    </row>
    <row r="13738" spans="2:14">
      <c r="B13738" s="98"/>
      <c r="C13738" s="98"/>
      <c r="D13738" s="100"/>
      <c r="E13738" s="100"/>
      <c r="F13738" s="100"/>
      <c r="H13738" s="102"/>
      <c r="I13738" s="103"/>
      <c r="J13738" s="102"/>
      <c r="L13738" s="100"/>
      <c r="M13738" s="100"/>
      <c r="N13738" s="100"/>
    </row>
    <row r="13739" spans="2:14">
      <c r="B13739" s="98"/>
      <c r="C13739" s="98"/>
      <c r="D13739" s="100"/>
      <c r="E13739" s="100"/>
      <c r="F13739" s="100"/>
      <c r="H13739" s="102"/>
      <c r="I13739" s="103"/>
      <c r="J13739" s="102"/>
      <c r="L13739" s="100"/>
      <c r="M13739" s="100"/>
      <c r="N13739" s="100"/>
    </row>
    <row r="13740" spans="2:14">
      <c r="B13740" s="98"/>
      <c r="C13740" s="98"/>
      <c r="D13740" s="100"/>
      <c r="E13740" s="100"/>
      <c r="F13740" s="100"/>
      <c r="H13740" s="102"/>
      <c r="I13740" s="103"/>
      <c r="J13740" s="102"/>
      <c r="L13740" s="100"/>
      <c r="M13740" s="100"/>
      <c r="N13740" s="100"/>
    </row>
    <row r="13741" spans="2:14">
      <c r="B13741" s="98"/>
      <c r="C13741" s="98"/>
      <c r="D13741" s="100"/>
      <c r="E13741" s="100"/>
      <c r="F13741" s="100"/>
      <c r="H13741" s="102"/>
      <c r="I13741" s="103"/>
      <c r="J13741" s="102"/>
      <c r="L13741" s="100"/>
      <c r="M13741" s="100"/>
      <c r="N13741" s="100"/>
    </row>
    <row r="13742" spans="2:14">
      <c r="B13742" s="98"/>
      <c r="C13742" s="98"/>
      <c r="D13742" s="100"/>
      <c r="E13742" s="100"/>
      <c r="F13742" s="100"/>
      <c r="H13742" s="102"/>
      <c r="I13742" s="103"/>
      <c r="J13742" s="102"/>
      <c r="L13742" s="100"/>
      <c r="M13742" s="100"/>
      <c r="N13742" s="100"/>
    </row>
    <row r="13743" spans="2:14">
      <c r="B13743" s="98"/>
      <c r="C13743" s="98"/>
      <c r="D13743" s="100"/>
      <c r="E13743" s="100"/>
      <c r="F13743" s="100"/>
      <c r="H13743" s="102"/>
      <c r="I13743" s="103"/>
      <c r="J13743" s="102"/>
      <c r="L13743" s="100"/>
      <c r="M13743" s="100"/>
      <c r="N13743" s="100"/>
    </row>
    <row r="13744" spans="2:14">
      <c r="B13744" s="98"/>
      <c r="C13744" s="98"/>
      <c r="D13744" s="100"/>
      <c r="E13744" s="100"/>
      <c r="F13744" s="100"/>
      <c r="H13744" s="102"/>
      <c r="I13744" s="103"/>
      <c r="J13744" s="102"/>
      <c r="L13744" s="100"/>
      <c r="M13744" s="100"/>
      <c r="N13744" s="100"/>
    </row>
    <row r="13745" spans="2:14">
      <c r="B13745" s="98"/>
      <c r="C13745" s="98"/>
      <c r="D13745" s="100"/>
      <c r="E13745" s="100"/>
      <c r="F13745" s="100"/>
      <c r="H13745" s="102"/>
      <c r="I13745" s="103"/>
      <c r="J13745" s="102"/>
      <c r="L13745" s="100"/>
      <c r="M13745" s="100"/>
      <c r="N13745" s="100"/>
    </row>
    <row r="13746" spans="2:14">
      <c r="B13746" s="98"/>
      <c r="C13746" s="98"/>
      <c r="D13746" s="100"/>
      <c r="E13746" s="100"/>
      <c r="F13746" s="100"/>
      <c r="H13746" s="102"/>
      <c r="I13746" s="103"/>
      <c r="J13746" s="102"/>
      <c r="L13746" s="100"/>
      <c r="M13746" s="100"/>
      <c r="N13746" s="100"/>
    </row>
    <row r="13747" spans="2:14">
      <c r="B13747" s="98"/>
      <c r="C13747" s="98"/>
      <c r="D13747" s="100"/>
      <c r="E13747" s="100"/>
      <c r="F13747" s="100"/>
      <c r="H13747" s="102"/>
      <c r="I13747" s="103"/>
      <c r="J13747" s="102"/>
      <c r="L13747" s="100"/>
      <c r="M13747" s="100"/>
      <c r="N13747" s="100"/>
    </row>
    <row r="13748" spans="2:14">
      <c r="B13748" s="98"/>
      <c r="C13748" s="98"/>
      <c r="D13748" s="100"/>
      <c r="E13748" s="100"/>
      <c r="F13748" s="100"/>
      <c r="H13748" s="102"/>
      <c r="I13748" s="103"/>
      <c r="J13748" s="102"/>
      <c r="L13748" s="100"/>
      <c r="M13748" s="100"/>
      <c r="N13748" s="100"/>
    </row>
    <row r="13749" spans="2:14">
      <c r="B13749" s="98"/>
      <c r="C13749" s="98"/>
      <c r="D13749" s="100"/>
      <c r="E13749" s="100"/>
      <c r="F13749" s="100"/>
      <c r="H13749" s="102"/>
      <c r="I13749" s="103"/>
      <c r="J13749" s="102"/>
      <c r="L13749" s="100"/>
      <c r="M13749" s="100"/>
      <c r="N13749" s="100"/>
    </row>
    <row r="13750" spans="2:14">
      <c r="B13750" s="98"/>
      <c r="C13750" s="98"/>
      <c r="D13750" s="100"/>
      <c r="E13750" s="100"/>
      <c r="F13750" s="100"/>
      <c r="H13750" s="102"/>
      <c r="I13750" s="103"/>
      <c r="J13750" s="102"/>
      <c r="L13750" s="100"/>
      <c r="M13750" s="100"/>
      <c r="N13750" s="100"/>
    </row>
    <row r="13751" spans="2:14">
      <c r="B13751" s="98"/>
      <c r="C13751" s="98"/>
      <c r="D13751" s="100"/>
      <c r="E13751" s="100"/>
      <c r="F13751" s="100"/>
      <c r="H13751" s="102"/>
      <c r="I13751" s="103"/>
      <c r="J13751" s="102"/>
      <c r="L13751" s="100"/>
      <c r="M13751" s="100"/>
      <c r="N13751" s="100"/>
    </row>
    <row r="13752" spans="2:14">
      <c r="B13752" s="98"/>
      <c r="C13752" s="98"/>
      <c r="D13752" s="100"/>
      <c r="E13752" s="100"/>
      <c r="F13752" s="100"/>
      <c r="H13752" s="102"/>
      <c r="I13752" s="103"/>
      <c r="J13752" s="102"/>
      <c r="L13752" s="100"/>
      <c r="M13752" s="100"/>
      <c r="N13752" s="100"/>
    </row>
    <row r="13753" spans="2:14">
      <c r="B13753" s="98"/>
      <c r="C13753" s="98"/>
      <c r="D13753" s="100"/>
      <c r="E13753" s="100"/>
      <c r="F13753" s="100"/>
      <c r="H13753" s="102"/>
      <c r="I13753" s="103"/>
      <c r="J13753" s="102"/>
      <c r="L13753" s="100"/>
      <c r="M13753" s="100"/>
      <c r="N13753" s="100"/>
    </row>
    <row r="13754" spans="2:14">
      <c r="B13754" s="98"/>
      <c r="C13754" s="98"/>
      <c r="D13754" s="100"/>
      <c r="E13754" s="100"/>
      <c r="F13754" s="100"/>
      <c r="H13754" s="102"/>
      <c r="I13754" s="103"/>
      <c r="J13754" s="102"/>
      <c r="L13754" s="100"/>
      <c r="M13754" s="100"/>
      <c r="N13754" s="100"/>
    </row>
    <row r="13755" spans="2:14">
      <c r="B13755" s="98"/>
      <c r="C13755" s="98"/>
      <c r="D13755" s="100"/>
      <c r="E13755" s="100"/>
      <c r="F13755" s="100"/>
      <c r="H13755" s="102"/>
      <c r="I13755" s="103"/>
      <c r="J13755" s="102"/>
      <c r="L13755" s="100"/>
      <c r="M13755" s="100"/>
      <c r="N13755" s="100"/>
    </row>
    <row r="13756" spans="2:14">
      <c r="B13756" s="98"/>
      <c r="C13756" s="98"/>
      <c r="D13756" s="100"/>
      <c r="E13756" s="100"/>
      <c r="F13756" s="100"/>
      <c r="H13756" s="102"/>
      <c r="I13756" s="103"/>
      <c r="J13756" s="102"/>
      <c r="L13756" s="100"/>
      <c r="M13756" s="100"/>
      <c r="N13756" s="100"/>
    </row>
    <row r="13757" spans="2:14">
      <c r="B13757" s="98"/>
      <c r="C13757" s="98"/>
      <c r="D13757" s="100"/>
      <c r="E13757" s="100"/>
      <c r="F13757" s="100"/>
      <c r="H13757" s="102"/>
      <c r="I13757" s="103"/>
      <c r="J13757" s="102"/>
      <c r="L13757" s="100"/>
      <c r="M13757" s="100"/>
      <c r="N13757" s="100"/>
    </row>
    <row r="13758" spans="2:14">
      <c r="B13758" s="98"/>
      <c r="C13758" s="98"/>
      <c r="D13758" s="100"/>
      <c r="E13758" s="100"/>
      <c r="F13758" s="100"/>
      <c r="H13758" s="102"/>
      <c r="I13758" s="103"/>
      <c r="J13758" s="102"/>
      <c r="L13758" s="100"/>
      <c r="M13758" s="100"/>
      <c r="N13758" s="100"/>
    </row>
    <row r="13759" spans="2:14">
      <c r="B13759" s="98"/>
      <c r="C13759" s="98"/>
      <c r="D13759" s="100"/>
      <c r="E13759" s="100"/>
      <c r="F13759" s="100"/>
      <c r="H13759" s="102"/>
      <c r="I13759" s="103"/>
      <c r="J13759" s="102"/>
      <c r="L13759" s="100"/>
      <c r="M13759" s="100"/>
      <c r="N13759" s="100"/>
    </row>
    <row r="13760" spans="2:14">
      <c r="B13760" s="98"/>
      <c r="C13760" s="98"/>
      <c r="D13760" s="100"/>
      <c r="E13760" s="100"/>
      <c r="F13760" s="100"/>
      <c r="H13760" s="102"/>
      <c r="I13760" s="103"/>
      <c r="J13760" s="102"/>
      <c r="L13760" s="100"/>
      <c r="M13760" s="100"/>
      <c r="N13760" s="100"/>
    </row>
    <row r="13761" spans="2:14">
      <c r="B13761" s="98"/>
      <c r="C13761" s="98"/>
      <c r="D13761" s="100"/>
      <c r="E13761" s="100"/>
      <c r="F13761" s="100"/>
      <c r="H13761" s="102"/>
      <c r="I13761" s="103"/>
      <c r="J13761" s="102"/>
      <c r="L13761" s="100"/>
      <c r="M13761" s="100"/>
      <c r="N13761" s="100"/>
    </row>
    <row r="13762" spans="2:14">
      <c r="B13762" s="98"/>
      <c r="C13762" s="98"/>
      <c r="D13762" s="100"/>
      <c r="E13762" s="100"/>
      <c r="F13762" s="100"/>
      <c r="H13762" s="102"/>
      <c r="I13762" s="103"/>
      <c r="J13762" s="102"/>
      <c r="L13762" s="100"/>
      <c r="M13762" s="100"/>
      <c r="N13762" s="100"/>
    </row>
    <row r="13763" spans="2:14">
      <c r="B13763" s="98"/>
      <c r="C13763" s="98"/>
      <c r="D13763" s="100"/>
      <c r="E13763" s="100"/>
      <c r="F13763" s="100"/>
      <c r="H13763" s="102"/>
      <c r="I13763" s="103"/>
      <c r="J13763" s="102"/>
      <c r="L13763" s="100"/>
      <c r="M13763" s="100"/>
      <c r="N13763" s="100"/>
    </row>
    <row r="13764" spans="2:14">
      <c r="B13764" s="98"/>
      <c r="C13764" s="98"/>
      <c r="D13764" s="100"/>
      <c r="E13764" s="100"/>
      <c r="F13764" s="100"/>
      <c r="H13764" s="102"/>
      <c r="I13764" s="103"/>
      <c r="J13764" s="102"/>
      <c r="L13764" s="100"/>
      <c r="M13764" s="100"/>
      <c r="N13764" s="100"/>
    </row>
    <row r="13765" spans="2:14">
      <c r="B13765" s="98"/>
      <c r="C13765" s="98"/>
      <c r="D13765" s="100"/>
      <c r="E13765" s="100"/>
      <c r="F13765" s="100"/>
      <c r="H13765" s="102"/>
      <c r="I13765" s="103"/>
      <c r="J13765" s="102"/>
      <c r="L13765" s="100"/>
      <c r="M13765" s="100"/>
      <c r="N13765" s="100"/>
    </row>
    <row r="13766" spans="2:14">
      <c r="B13766" s="98"/>
      <c r="C13766" s="98"/>
      <c r="D13766" s="100"/>
      <c r="E13766" s="100"/>
      <c r="F13766" s="100"/>
      <c r="H13766" s="102"/>
      <c r="I13766" s="103"/>
      <c r="J13766" s="102"/>
      <c r="L13766" s="100"/>
      <c r="M13766" s="100"/>
      <c r="N13766" s="100"/>
    </row>
    <row r="13767" spans="2:14">
      <c r="B13767" s="98"/>
      <c r="C13767" s="98"/>
      <c r="D13767" s="100"/>
      <c r="E13767" s="100"/>
      <c r="F13767" s="100"/>
      <c r="H13767" s="102"/>
      <c r="I13767" s="103"/>
      <c r="J13767" s="102"/>
      <c r="L13767" s="100"/>
      <c r="M13767" s="100"/>
      <c r="N13767" s="100"/>
    </row>
    <row r="13768" spans="2:14">
      <c r="B13768" s="98"/>
      <c r="C13768" s="98"/>
      <c r="D13768" s="100"/>
      <c r="E13768" s="100"/>
      <c r="F13768" s="100"/>
      <c r="H13768" s="102"/>
      <c r="I13768" s="103"/>
      <c r="J13768" s="102"/>
      <c r="L13768" s="100"/>
      <c r="M13768" s="100"/>
      <c r="N13768" s="100"/>
    </row>
    <row r="13769" spans="2:14">
      <c r="B13769" s="98"/>
      <c r="C13769" s="98"/>
      <c r="D13769" s="100"/>
      <c r="E13769" s="100"/>
      <c r="F13769" s="100"/>
      <c r="H13769" s="102"/>
      <c r="I13769" s="103"/>
      <c r="J13769" s="102"/>
      <c r="L13769" s="100"/>
      <c r="M13769" s="100"/>
      <c r="N13769" s="100"/>
    </row>
    <row r="13770" spans="2:14">
      <c r="B13770" s="98"/>
      <c r="C13770" s="98"/>
      <c r="D13770" s="100"/>
      <c r="E13770" s="100"/>
      <c r="F13770" s="100"/>
      <c r="H13770" s="102"/>
      <c r="I13770" s="103"/>
      <c r="J13770" s="102"/>
      <c r="L13770" s="100"/>
      <c r="M13770" s="100"/>
      <c r="N13770" s="100"/>
    </row>
    <row r="13771" spans="2:14">
      <c r="B13771" s="98"/>
      <c r="C13771" s="98"/>
      <c r="D13771" s="100"/>
      <c r="E13771" s="100"/>
      <c r="F13771" s="100"/>
      <c r="H13771" s="102"/>
      <c r="I13771" s="103"/>
      <c r="J13771" s="102"/>
      <c r="L13771" s="100"/>
      <c r="M13771" s="100"/>
      <c r="N13771" s="100"/>
    </row>
    <row r="13772" spans="2:14">
      <c r="B13772" s="98"/>
      <c r="C13772" s="98"/>
      <c r="D13772" s="100"/>
      <c r="E13772" s="100"/>
      <c r="F13772" s="100"/>
      <c r="H13772" s="102"/>
      <c r="I13772" s="103"/>
      <c r="J13772" s="102"/>
      <c r="L13772" s="100"/>
      <c r="M13772" s="100"/>
      <c r="N13772" s="100"/>
    </row>
    <row r="13773" spans="2:14">
      <c r="B13773" s="98"/>
      <c r="C13773" s="98"/>
      <c r="D13773" s="100"/>
      <c r="E13773" s="100"/>
      <c r="F13773" s="100"/>
      <c r="H13773" s="102"/>
      <c r="I13773" s="103"/>
      <c r="J13773" s="102"/>
      <c r="L13773" s="100"/>
      <c r="M13773" s="100"/>
      <c r="N13773" s="100"/>
    </row>
    <row r="13774" spans="2:14">
      <c r="B13774" s="98"/>
      <c r="C13774" s="98"/>
      <c r="D13774" s="100"/>
      <c r="E13774" s="100"/>
      <c r="F13774" s="100"/>
      <c r="H13774" s="102"/>
      <c r="I13774" s="103"/>
      <c r="J13774" s="102"/>
      <c r="L13774" s="100"/>
      <c r="M13774" s="100"/>
      <c r="N13774" s="100"/>
    </row>
    <row r="13775" spans="2:14">
      <c r="B13775" s="98"/>
      <c r="C13775" s="98"/>
      <c r="D13775" s="100"/>
      <c r="E13775" s="100"/>
      <c r="F13775" s="100"/>
      <c r="H13775" s="102"/>
      <c r="I13775" s="103"/>
      <c r="J13775" s="102"/>
      <c r="L13775" s="100"/>
      <c r="M13775" s="100"/>
      <c r="N13775" s="100"/>
    </row>
    <row r="13776" spans="2:14">
      <c r="B13776" s="98"/>
      <c r="C13776" s="98"/>
      <c r="D13776" s="100"/>
      <c r="E13776" s="100"/>
      <c r="F13776" s="100"/>
      <c r="H13776" s="102"/>
      <c r="I13776" s="103"/>
      <c r="J13776" s="102"/>
      <c r="L13776" s="100"/>
      <c r="M13776" s="100"/>
      <c r="N13776" s="100"/>
    </row>
    <row r="13777" spans="2:14">
      <c r="B13777" s="98"/>
      <c r="C13777" s="98"/>
      <c r="D13777" s="100"/>
      <c r="E13777" s="100"/>
      <c r="F13777" s="100"/>
      <c r="H13777" s="102"/>
      <c r="I13777" s="103"/>
      <c r="J13777" s="102"/>
      <c r="L13777" s="100"/>
      <c r="M13777" s="100"/>
      <c r="N13777" s="100"/>
    </row>
    <row r="13778" spans="2:14">
      <c r="B13778" s="98"/>
      <c r="C13778" s="98"/>
      <c r="D13778" s="100"/>
      <c r="E13778" s="100"/>
      <c r="F13778" s="100"/>
      <c r="H13778" s="102"/>
      <c r="I13778" s="103"/>
      <c r="J13778" s="102"/>
      <c r="L13778" s="100"/>
      <c r="M13778" s="100"/>
      <c r="N13778" s="100"/>
    </row>
    <row r="13779" spans="2:14">
      <c r="B13779" s="98"/>
      <c r="C13779" s="98"/>
      <c r="D13779" s="100"/>
      <c r="E13779" s="100"/>
      <c r="F13779" s="100"/>
      <c r="H13779" s="102"/>
      <c r="I13779" s="103"/>
      <c r="J13779" s="102"/>
      <c r="L13779" s="100"/>
      <c r="M13779" s="100"/>
      <c r="N13779" s="100"/>
    </row>
    <row r="13780" spans="2:14">
      <c r="B13780" s="98"/>
      <c r="C13780" s="98"/>
      <c r="D13780" s="100"/>
      <c r="E13780" s="100"/>
      <c r="F13780" s="100"/>
      <c r="H13780" s="102"/>
      <c r="I13780" s="103"/>
      <c r="J13780" s="102"/>
      <c r="L13780" s="100"/>
      <c r="M13780" s="100"/>
      <c r="N13780" s="100"/>
    </row>
    <row r="13781" spans="2:14">
      <c r="B13781" s="98"/>
      <c r="C13781" s="98"/>
      <c r="D13781" s="100"/>
      <c r="E13781" s="100"/>
      <c r="F13781" s="100"/>
      <c r="H13781" s="102"/>
      <c r="I13781" s="103"/>
      <c r="J13781" s="102"/>
      <c r="L13781" s="100"/>
      <c r="M13781" s="100"/>
      <c r="N13781" s="100"/>
    </row>
    <row r="13782" spans="2:14">
      <c r="B13782" s="98"/>
      <c r="C13782" s="98"/>
      <c r="D13782" s="100"/>
      <c r="E13782" s="100"/>
      <c r="F13782" s="100"/>
      <c r="H13782" s="102"/>
      <c r="I13782" s="103"/>
      <c r="J13782" s="102"/>
      <c r="L13782" s="100"/>
      <c r="M13782" s="100"/>
      <c r="N13782" s="100"/>
    </row>
    <row r="13783" spans="2:14">
      <c r="B13783" s="98"/>
      <c r="C13783" s="98"/>
      <c r="D13783" s="100"/>
      <c r="E13783" s="100"/>
      <c r="F13783" s="100"/>
      <c r="H13783" s="102"/>
      <c r="I13783" s="103"/>
      <c r="J13783" s="102"/>
      <c r="L13783" s="100"/>
      <c r="M13783" s="100"/>
      <c r="N13783" s="100"/>
    </row>
    <row r="13784" spans="2:14">
      <c r="B13784" s="98"/>
      <c r="C13784" s="98"/>
      <c r="D13784" s="100"/>
      <c r="E13784" s="100"/>
      <c r="F13784" s="100"/>
      <c r="H13784" s="102"/>
      <c r="I13784" s="103"/>
      <c r="J13784" s="102"/>
      <c r="L13784" s="100"/>
      <c r="M13784" s="100"/>
      <c r="N13784" s="100"/>
    </row>
    <row r="13785" spans="2:14">
      <c r="B13785" s="98"/>
      <c r="C13785" s="98"/>
      <c r="D13785" s="100"/>
      <c r="E13785" s="100"/>
      <c r="F13785" s="100"/>
      <c r="H13785" s="102"/>
      <c r="I13785" s="103"/>
      <c r="J13785" s="102"/>
      <c r="L13785" s="100"/>
      <c r="M13785" s="100"/>
      <c r="N13785" s="100"/>
    </row>
    <row r="13786" spans="2:14">
      <c r="B13786" s="98"/>
      <c r="C13786" s="98"/>
      <c r="D13786" s="100"/>
      <c r="E13786" s="100"/>
      <c r="F13786" s="100"/>
      <c r="H13786" s="102"/>
      <c r="I13786" s="103"/>
      <c r="J13786" s="102"/>
      <c r="L13786" s="100"/>
      <c r="M13786" s="100"/>
      <c r="N13786" s="100"/>
    </row>
    <row r="13787" spans="2:14">
      <c r="B13787" s="98"/>
      <c r="C13787" s="98"/>
      <c r="D13787" s="100"/>
      <c r="E13787" s="100"/>
      <c r="F13787" s="100"/>
      <c r="H13787" s="102"/>
      <c r="I13787" s="103"/>
      <c r="J13787" s="102"/>
      <c r="L13787" s="100"/>
      <c r="M13787" s="100"/>
      <c r="N13787" s="100"/>
    </row>
    <row r="13788" spans="2:14">
      <c r="B13788" s="98"/>
      <c r="C13788" s="98"/>
      <c r="D13788" s="100"/>
      <c r="E13788" s="100"/>
      <c r="F13788" s="100"/>
      <c r="H13788" s="102"/>
      <c r="I13788" s="103"/>
      <c r="J13788" s="102"/>
      <c r="L13788" s="100"/>
      <c r="M13788" s="100"/>
      <c r="N13788" s="100"/>
    </row>
    <row r="13789" spans="2:14">
      <c r="B13789" s="98"/>
      <c r="C13789" s="98"/>
      <c r="D13789" s="100"/>
      <c r="E13789" s="100"/>
      <c r="F13789" s="100"/>
      <c r="H13789" s="102"/>
      <c r="I13789" s="103"/>
      <c r="J13789" s="102"/>
      <c r="L13789" s="100"/>
      <c r="M13789" s="100"/>
      <c r="N13789" s="100"/>
    </row>
    <row r="13790" spans="2:14">
      <c r="B13790" s="98"/>
      <c r="C13790" s="98"/>
      <c r="D13790" s="100"/>
      <c r="E13790" s="100"/>
      <c r="F13790" s="100"/>
      <c r="H13790" s="102"/>
      <c r="I13790" s="103"/>
      <c r="J13790" s="102"/>
      <c r="L13790" s="100"/>
      <c r="M13790" s="100"/>
      <c r="N13790" s="100"/>
    </row>
    <row r="13791" spans="2:14">
      <c r="B13791" s="98"/>
      <c r="C13791" s="98"/>
      <c r="D13791" s="100"/>
      <c r="E13791" s="100"/>
      <c r="F13791" s="100"/>
      <c r="H13791" s="102"/>
      <c r="I13791" s="103"/>
      <c r="J13791" s="102"/>
      <c r="L13791" s="100"/>
      <c r="M13791" s="100"/>
      <c r="N13791" s="100"/>
    </row>
    <row r="13792" spans="2:14">
      <c r="B13792" s="98"/>
      <c r="C13792" s="98"/>
      <c r="D13792" s="100"/>
      <c r="E13792" s="100"/>
      <c r="F13792" s="100"/>
      <c r="H13792" s="102"/>
      <c r="I13792" s="103"/>
      <c r="J13792" s="102"/>
      <c r="L13792" s="100"/>
      <c r="M13792" s="100"/>
      <c r="N13792" s="100"/>
    </row>
    <row r="13793" spans="2:14">
      <c r="B13793" s="98"/>
      <c r="C13793" s="98"/>
      <c r="D13793" s="100"/>
      <c r="E13793" s="100"/>
      <c r="F13793" s="100"/>
      <c r="H13793" s="102"/>
      <c r="I13793" s="103"/>
      <c r="J13793" s="102"/>
      <c r="L13793" s="100"/>
      <c r="M13793" s="100"/>
      <c r="N13793" s="100"/>
    </row>
    <row r="13794" spans="2:14">
      <c r="B13794" s="98"/>
      <c r="C13794" s="98"/>
      <c r="D13794" s="100"/>
      <c r="E13794" s="100"/>
      <c r="F13794" s="100"/>
      <c r="H13794" s="102"/>
      <c r="I13794" s="103"/>
      <c r="J13794" s="102"/>
      <c r="L13794" s="100"/>
      <c r="M13794" s="100"/>
      <c r="N13794" s="100"/>
    </row>
    <row r="13795" spans="2:14">
      <c r="B13795" s="98"/>
      <c r="C13795" s="98"/>
      <c r="D13795" s="100"/>
      <c r="E13795" s="100"/>
      <c r="F13795" s="100"/>
      <c r="H13795" s="102"/>
      <c r="I13795" s="103"/>
      <c r="J13795" s="102"/>
      <c r="L13795" s="100"/>
      <c r="M13795" s="100"/>
      <c r="N13795" s="100"/>
    </row>
    <row r="13796" spans="2:14">
      <c r="B13796" s="98"/>
      <c r="C13796" s="98"/>
      <c r="D13796" s="100"/>
      <c r="E13796" s="100"/>
      <c r="F13796" s="100"/>
      <c r="H13796" s="102"/>
      <c r="I13796" s="103"/>
      <c r="J13796" s="102"/>
      <c r="L13796" s="100"/>
      <c r="M13796" s="100"/>
      <c r="N13796" s="100"/>
    </row>
    <row r="13797" spans="2:14">
      <c r="B13797" s="98"/>
      <c r="C13797" s="98"/>
      <c r="D13797" s="100"/>
      <c r="E13797" s="100"/>
      <c r="F13797" s="100"/>
      <c r="H13797" s="102"/>
      <c r="I13797" s="103"/>
      <c r="J13797" s="102"/>
      <c r="L13797" s="100"/>
      <c r="M13797" s="100"/>
      <c r="N13797" s="100"/>
    </row>
    <row r="13798" spans="2:14">
      <c r="B13798" s="98"/>
      <c r="C13798" s="98"/>
      <c r="D13798" s="100"/>
      <c r="E13798" s="100"/>
      <c r="F13798" s="100"/>
      <c r="H13798" s="102"/>
      <c r="I13798" s="103"/>
      <c r="J13798" s="102"/>
      <c r="L13798" s="100"/>
      <c r="M13798" s="100"/>
      <c r="N13798" s="100"/>
    </row>
    <row r="13799" spans="2:14">
      <c r="B13799" s="98"/>
      <c r="C13799" s="98"/>
      <c r="D13799" s="100"/>
      <c r="E13799" s="100"/>
      <c r="F13799" s="100"/>
      <c r="H13799" s="102"/>
      <c r="I13799" s="103"/>
      <c r="J13799" s="102"/>
      <c r="L13799" s="100"/>
      <c r="M13799" s="100"/>
      <c r="N13799" s="100"/>
    </row>
    <row r="13800" spans="2:14">
      <c r="B13800" s="98"/>
      <c r="C13800" s="98"/>
      <c r="D13800" s="100"/>
      <c r="E13800" s="100"/>
      <c r="F13800" s="100"/>
      <c r="H13800" s="102"/>
      <c r="I13800" s="103"/>
      <c r="J13800" s="102"/>
      <c r="L13800" s="100"/>
      <c r="M13800" s="100"/>
      <c r="N13800" s="100"/>
    </row>
    <row r="13801" spans="2:14">
      <c r="B13801" s="98"/>
      <c r="C13801" s="98"/>
      <c r="D13801" s="100"/>
      <c r="E13801" s="100"/>
      <c r="F13801" s="100"/>
      <c r="H13801" s="102"/>
      <c r="I13801" s="103"/>
      <c r="J13801" s="102"/>
      <c r="L13801" s="100"/>
      <c r="M13801" s="100"/>
      <c r="N13801" s="100"/>
    </row>
    <row r="13802" spans="2:14">
      <c r="B13802" s="98"/>
      <c r="C13802" s="98"/>
      <c r="D13802" s="100"/>
      <c r="E13802" s="100"/>
      <c r="F13802" s="100"/>
      <c r="H13802" s="102"/>
      <c r="I13802" s="103"/>
      <c r="J13802" s="102"/>
      <c r="L13802" s="100"/>
      <c r="M13802" s="100"/>
      <c r="N13802" s="100"/>
    </row>
    <row r="13803" spans="2:14">
      <c r="B13803" s="98"/>
      <c r="C13803" s="98"/>
      <c r="D13803" s="100"/>
      <c r="E13803" s="100"/>
      <c r="F13803" s="100"/>
      <c r="H13803" s="102"/>
      <c r="I13803" s="103"/>
      <c r="J13803" s="102"/>
      <c r="L13803" s="100"/>
      <c r="M13803" s="100"/>
      <c r="N13803" s="100"/>
    </row>
    <row r="13804" spans="2:14">
      <c r="B13804" s="98"/>
      <c r="C13804" s="98"/>
      <c r="D13804" s="100"/>
      <c r="E13804" s="100"/>
      <c r="F13804" s="100"/>
      <c r="H13804" s="102"/>
      <c r="I13804" s="103"/>
      <c r="J13804" s="102"/>
      <c r="L13804" s="100"/>
      <c r="M13804" s="100"/>
      <c r="N13804" s="100"/>
    </row>
    <row r="13805" spans="2:14">
      <c r="B13805" s="98"/>
      <c r="C13805" s="98"/>
      <c r="D13805" s="100"/>
      <c r="E13805" s="100"/>
      <c r="F13805" s="100"/>
      <c r="H13805" s="102"/>
      <c r="I13805" s="103"/>
      <c r="J13805" s="102"/>
      <c r="L13805" s="100"/>
      <c r="M13805" s="100"/>
      <c r="N13805" s="100"/>
    </row>
    <row r="13806" spans="2:14">
      <c r="B13806" s="98"/>
      <c r="C13806" s="98"/>
      <c r="D13806" s="100"/>
      <c r="E13806" s="100"/>
      <c r="F13806" s="100"/>
      <c r="H13806" s="102"/>
      <c r="I13806" s="103"/>
      <c r="J13806" s="102"/>
      <c r="L13806" s="100"/>
      <c r="M13806" s="100"/>
      <c r="N13806" s="100"/>
    </row>
    <row r="13807" spans="2:14">
      <c r="B13807" s="98"/>
      <c r="C13807" s="98"/>
      <c r="D13807" s="100"/>
      <c r="E13807" s="100"/>
      <c r="F13807" s="100"/>
      <c r="H13807" s="102"/>
      <c r="I13807" s="103"/>
      <c r="J13807" s="102"/>
      <c r="L13807" s="100"/>
      <c r="M13807" s="100"/>
      <c r="N13807" s="100"/>
    </row>
    <row r="13808" spans="2:14">
      <c r="B13808" s="98"/>
      <c r="C13808" s="98"/>
      <c r="D13808" s="100"/>
      <c r="E13808" s="100"/>
      <c r="F13808" s="100"/>
      <c r="H13808" s="102"/>
      <c r="I13808" s="103"/>
      <c r="J13808" s="102"/>
      <c r="L13808" s="100"/>
      <c r="M13808" s="100"/>
      <c r="N13808" s="100"/>
    </row>
    <row r="13809" spans="2:14">
      <c r="B13809" s="98"/>
      <c r="C13809" s="98"/>
      <c r="D13809" s="100"/>
      <c r="E13809" s="100"/>
      <c r="F13809" s="100"/>
      <c r="H13809" s="102"/>
      <c r="I13809" s="103"/>
      <c r="J13809" s="102"/>
      <c r="L13809" s="100"/>
      <c r="M13809" s="100"/>
      <c r="N13809" s="100"/>
    </row>
    <row r="13810" spans="2:14">
      <c r="B13810" s="98"/>
      <c r="C13810" s="98"/>
      <c r="D13810" s="100"/>
      <c r="E13810" s="100"/>
      <c r="F13810" s="100"/>
      <c r="H13810" s="102"/>
      <c r="I13810" s="103"/>
      <c r="J13810" s="102"/>
      <c r="L13810" s="100"/>
      <c r="M13810" s="100"/>
      <c r="N13810" s="100"/>
    </row>
    <row r="13811" spans="2:14">
      <c r="B13811" s="98"/>
      <c r="C13811" s="98"/>
      <c r="D13811" s="100"/>
      <c r="E13811" s="100"/>
      <c r="F13811" s="100"/>
      <c r="H13811" s="102"/>
      <c r="I13811" s="103"/>
      <c r="J13811" s="102"/>
      <c r="L13811" s="100"/>
      <c r="M13811" s="100"/>
      <c r="N13811" s="100"/>
    </row>
    <row r="13812" spans="2:14">
      <c r="B13812" s="98"/>
      <c r="C13812" s="98"/>
      <c r="D13812" s="100"/>
      <c r="E13812" s="100"/>
      <c r="F13812" s="100"/>
      <c r="H13812" s="102"/>
      <c r="I13812" s="103"/>
      <c r="J13812" s="102"/>
      <c r="L13812" s="100"/>
      <c r="M13812" s="100"/>
      <c r="N13812" s="100"/>
    </row>
    <row r="13813" spans="2:14">
      <c r="B13813" s="98"/>
      <c r="C13813" s="98"/>
      <c r="D13813" s="100"/>
      <c r="E13813" s="100"/>
      <c r="F13813" s="100"/>
      <c r="H13813" s="102"/>
      <c r="I13813" s="103"/>
      <c r="J13813" s="102"/>
      <c r="L13813" s="100"/>
      <c r="M13813" s="100"/>
      <c r="N13813" s="100"/>
    </row>
    <row r="13814" spans="2:14">
      <c r="B13814" s="98"/>
      <c r="C13814" s="98"/>
      <c r="D13814" s="100"/>
      <c r="E13814" s="100"/>
      <c r="F13814" s="100"/>
      <c r="H13814" s="102"/>
      <c r="I13814" s="103"/>
      <c r="J13814" s="102"/>
      <c r="L13814" s="100"/>
      <c r="M13814" s="100"/>
      <c r="N13814" s="100"/>
    </row>
    <row r="13815" spans="2:14">
      <c r="B13815" s="98"/>
      <c r="C13815" s="98"/>
      <c r="D13815" s="100"/>
      <c r="E13815" s="100"/>
      <c r="F13815" s="100"/>
      <c r="H13815" s="102"/>
      <c r="I13815" s="103"/>
      <c r="J13815" s="102"/>
      <c r="L13815" s="100"/>
      <c r="M13815" s="100"/>
      <c r="N13815" s="100"/>
    </row>
    <row r="13816" spans="2:14">
      <c r="B13816" s="98"/>
      <c r="C13816" s="98"/>
      <c r="D13816" s="100"/>
      <c r="E13816" s="100"/>
      <c r="F13816" s="100"/>
      <c r="H13816" s="102"/>
      <c r="I13816" s="103"/>
      <c r="J13816" s="102"/>
      <c r="L13816" s="100"/>
      <c r="M13816" s="100"/>
      <c r="N13816" s="100"/>
    </row>
    <row r="13817" spans="2:14">
      <c r="B13817" s="98"/>
      <c r="C13817" s="98"/>
      <c r="D13817" s="100"/>
      <c r="E13817" s="100"/>
      <c r="F13817" s="100"/>
      <c r="H13817" s="102"/>
      <c r="I13817" s="103"/>
      <c r="J13817" s="102"/>
      <c r="L13817" s="100"/>
      <c r="M13817" s="100"/>
      <c r="N13817" s="100"/>
    </row>
    <row r="13818" spans="2:14">
      <c r="B13818" s="98"/>
      <c r="C13818" s="98"/>
      <c r="D13818" s="100"/>
      <c r="E13818" s="100"/>
      <c r="F13818" s="100"/>
      <c r="H13818" s="102"/>
      <c r="I13818" s="103"/>
      <c r="J13818" s="102"/>
      <c r="L13818" s="100"/>
      <c r="M13818" s="100"/>
      <c r="N13818" s="100"/>
    </row>
    <row r="13819" spans="2:14">
      <c r="B13819" s="98"/>
      <c r="C13819" s="98"/>
      <c r="D13819" s="100"/>
      <c r="E13819" s="100"/>
      <c r="F13819" s="100"/>
      <c r="H13819" s="102"/>
      <c r="I13819" s="103"/>
      <c r="J13819" s="102"/>
      <c r="L13819" s="100"/>
      <c r="M13819" s="100"/>
      <c r="N13819" s="100"/>
    </row>
    <row r="13820" spans="2:14">
      <c r="B13820" s="98"/>
      <c r="C13820" s="98"/>
      <c r="D13820" s="100"/>
      <c r="E13820" s="100"/>
      <c r="F13820" s="100"/>
      <c r="H13820" s="102"/>
      <c r="I13820" s="103"/>
      <c r="J13820" s="102"/>
      <c r="L13820" s="100"/>
      <c r="M13820" s="100"/>
      <c r="N13820" s="100"/>
    </row>
    <row r="13821" spans="2:14">
      <c r="B13821" s="98"/>
      <c r="C13821" s="98"/>
      <c r="D13821" s="100"/>
      <c r="E13821" s="100"/>
      <c r="F13821" s="100"/>
      <c r="H13821" s="102"/>
      <c r="I13821" s="103"/>
      <c r="J13821" s="102"/>
      <c r="L13821" s="100"/>
      <c r="M13821" s="100"/>
      <c r="N13821" s="100"/>
    </row>
    <row r="13822" spans="2:14">
      <c r="B13822" s="98"/>
      <c r="C13822" s="98"/>
      <c r="D13822" s="100"/>
      <c r="E13822" s="100"/>
      <c r="F13822" s="100"/>
      <c r="H13822" s="102"/>
      <c r="I13822" s="103"/>
      <c r="J13822" s="102"/>
      <c r="L13822" s="100"/>
      <c r="M13822" s="100"/>
      <c r="N13822" s="100"/>
    </row>
    <row r="13823" spans="2:14">
      <c r="B13823" s="98"/>
      <c r="C13823" s="98"/>
      <c r="D13823" s="100"/>
      <c r="E13823" s="100"/>
      <c r="F13823" s="100"/>
      <c r="H13823" s="102"/>
      <c r="I13823" s="103"/>
      <c r="J13823" s="102"/>
      <c r="L13823" s="100"/>
      <c r="M13823" s="100"/>
      <c r="N13823" s="100"/>
    </row>
    <row r="13824" spans="2:14">
      <c r="B13824" s="98"/>
      <c r="C13824" s="98"/>
      <c r="D13824" s="100"/>
      <c r="E13824" s="100"/>
      <c r="F13824" s="100"/>
      <c r="H13824" s="102"/>
      <c r="I13824" s="103"/>
      <c r="J13824" s="102"/>
      <c r="L13824" s="100"/>
      <c r="M13824" s="100"/>
      <c r="N13824" s="100"/>
    </row>
    <row r="13825" spans="2:14">
      <c r="B13825" s="98"/>
      <c r="C13825" s="98"/>
      <c r="D13825" s="100"/>
      <c r="E13825" s="100"/>
      <c r="F13825" s="100"/>
      <c r="H13825" s="102"/>
      <c r="I13825" s="103"/>
      <c r="J13825" s="102"/>
      <c r="L13825" s="100"/>
      <c r="M13825" s="100"/>
      <c r="N13825" s="100"/>
    </row>
    <row r="13826" spans="2:14">
      <c r="B13826" s="98"/>
      <c r="C13826" s="98"/>
      <c r="D13826" s="100"/>
      <c r="E13826" s="100"/>
      <c r="F13826" s="100"/>
      <c r="H13826" s="102"/>
      <c r="I13826" s="103"/>
      <c r="J13826" s="102"/>
      <c r="L13826" s="100"/>
      <c r="M13826" s="100"/>
      <c r="N13826" s="100"/>
    </row>
    <row r="13827" spans="2:14">
      <c r="B13827" s="98"/>
      <c r="C13827" s="98"/>
      <c r="D13827" s="100"/>
      <c r="E13827" s="100"/>
      <c r="F13827" s="100"/>
      <c r="H13827" s="102"/>
      <c r="I13827" s="103"/>
      <c r="J13827" s="102"/>
      <c r="L13827" s="100"/>
      <c r="M13827" s="100"/>
      <c r="N13827" s="100"/>
    </row>
    <row r="13828" spans="2:14">
      <c r="B13828" s="98"/>
      <c r="C13828" s="98"/>
      <c r="D13828" s="100"/>
      <c r="E13828" s="100"/>
      <c r="F13828" s="100"/>
      <c r="H13828" s="102"/>
      <c r="I13828" s="103"/>
      <c r="J13828" s="102"/>
      <c r="L13828" s="100"/>
      <c r="M13828" s="100"/>
      <c r="N13828" s="100"/>
    </row>
    <row r="13829" spans="2:14">
      <c r="B13829" s="98"/>
      <c r="C13829" s="98"/>
      <c r="D13829" s="100"/>
      <c r="E13829" s="100"/>
      <c r="F13829" s="100"/>
      <c r="H13829" s="102"/>
      <c r="I13829" s="103"/>
      <c r="J13829" s="102"/>
      <c r="L13829" s="100"/>
      <c r="M13829" s="100"/>
      <c r="N13829" s="100"/>
    </row>
    <row r="13830" spans="2:14">
      <c r="B13830" s="98"/>
      <c r="C13830" s="98"/>
      <c r="D13830" s="100"/>
      <c r="E13830" s="100"/>
      <c r="F13830" s="100"/>
      <c r="H13830" s="102"/>
      <c r="I13830" s="103"/>
      <c r="J13830" s="102"/>
      <c r="L13830" s="100"/>
      <c r="M13830" s="100"/>
      <c r="N13830" s="100"/>
    </row>
    <row r="13831" spans="2:14">
      <c r="B13831" s="98"/>
      <c r="C13831" s="98"/>
      <c r="D13831" s="100"/>
      <c r="E13831" s="100"/>
      <c r="F13831" s="100"/>
      <c r="H13831" s="102"/>
      <c r="I13831" s="103"/>
      <c r="J13831" s="102"/>
      <c r="L13831" s="100"/>
      <c r="M13831" s="100"/>
      <c r="N13831" s="100"/>
    </row>
    <row r="13832" spans="2:14">
      <c r="B13832" s="98"/>
      <c r="C13832" s="98"/>
      <c r="D13832" s="100"/>
      <c r="E13832" s="100"/>
      <c r="F13832" s="100"/>
      <c r="H13832" s="102"/>
      <c r="I13832" s="103"/>
      <c r="J13832" s="102"/>
      <c r="L13832" s="100"/>
      <c r="M13832" s="100"/>
      <c r="N13832" s="100"/>
    </row>
    <row r="13833" spans="2:14">
      <c r="B13833" s="98"/>
      <c r="C13833" s="98"/>
      <c r="D13833" s="100"/>
      <c r="E13833" s="100"/>
      <c r="F13833" s="100"/>
      <c r="H13833" s="102"/>
      <c r="I13833" s="103"/>
      <c r="J13833" s="102"/>
      <c r="L13833" s="100"/>
      <c r="M13833" s="100"/>
      <c r="N13833" s="100"/>
    </row>
    <row r="13834" spans="2:14">
      <c r="B13834" s="98"/>
      <c r="C13834" s="98"/>
      <c r="D13834" s="100"/>
      <c r="E13834" s="100"/>
      <c r="F13834" s="100"/>
      <c r="H13834" s="102"/>
      <c r="I13834" s="103"/>
      <c r="J13834" s="102"/>
      <c r="L13834" s="100"/>
      <c r="M13834" s="100"/>
      <c r="N13834" s="100"/>
    </row>
    <row r="13835" spans="2:14">
      <c r="B13835" s="98"/>
      <c r="C13835" s="98"/>
      <c r="D13835" s="100"/>
      <c r="E13835" s="100"/>
      <c r="F13835" s="100"/>
      <c r="H13835" s="102"/>
      <c r="I13835" s="103"/>
      <c r="J13835" s="102"/>
      <c r="L13835" s="100"/>
      <c r="M13835" s="100"/>
      <c r="N13835" s="100"/>
    </row>
    <row r="13836" spans="2:14">
      <c r="B13836" s="98"/>
      <c r="C13836" s="98"/>
      <c r="D13836" s="100"/>
      <c r="E13836" s="100"/>
      <c r="F13836" s="100"/>
      <c r="H13836" s="102"/>
      <c r="I13836" s="103"/>
      <c r="J13836" s="102"/>
      <c r="L13836" s="100"/>
      <c r="M13836" s="100"/>
      <c r="N13836" s="100"/>
    </row>
    <row r="13837" spans="2:14">
      <c r="B13837" s="98"/>
      <c r="C13837" s="98"/>
      <c r="D13837" s="100"/>
      <c r="E13837" s="100"/>
      <c r="F13837" s="100"/>
      <c r="H13837" s="102"/>
      <c r="I13837" s="103"/>
      <c r="J13837" s="102"/>
      <c r="L13837" s="100"/>
      <c r="M13837" s="100"/>
      <c r="N13837" s="100"/>
    </row>
    <row r="13838" spans="2:14">
      <c r="B13838" s="98"/>
      <c r="C13838" s="98"/>
      <c r="D13838" s="100"/>
      <c r="E13838" s="100"/>
      <c r="F13838" s="100"/>
      <c r="H13838" s="102"/>
      <c r="I13838" s="103"/>
      <c r="J13838" s="102"/>
      <c r="L13838" s="100"/>
      <c r="M13838" s="100"/>
      <c r="N13838" s="100"/>
    </row>
    <row r="13839" spans="2:14">
      <c r="B13839" s="98"/>
      <c r="C13839" s="98"/>
      <c r="D13839" s="100"/>
      <c r="E13839" s="100"/>
      <c r="F13839" s="100"/>
      <c r="H13839" s="102"/>
      <c r="I13839" s="103"/>
      <c r="J13839" s="102"/>
      <c r="L13839" s="100"/>
      <c r="M13839" s="100"/>
      <c r="N13839" s="100"/>
    </row>
    <row r="13840" spans="2:14">
      <c r="B13840" s="98"/>
      <c r="C13840" s="98"/>
      <c r="D13840" s="100"/>
      <c r="E13840" s="100"/>
      <c r="F13840" s="100"/>
      <c r="H13840" s="102"/>
      <c r="I13840" s="103"/>
      <c r="J13840" s="102"/>
      <c r="L13840" s="100"/>
      <c r="M13840" s="100"/>
      <c r="N13840" s="100"/>
    </row>
    <row r="13841" spans="2:14">
      <c r="B13841" s="98"/>
      <c r="C13841" s="98"/>
      <c r="D13841" s="100"/>
      <c r="E13841" s="100"/>
      <c r="F13841" s="100"/>
      <c r="H13841" s="102"/>
      <c r="I13841" s="103"/>
      <c r="J13841" s="102"/>
      <c r="L13841" s="100"/>
      <c r="M13841" s="100"/>
      <c r="N13841" s="100"/>
    </row>
    <row r="13842" spans="2:14">
      <c r="B13842" s="98"/>
      <c r="C13842" s="98"/>
      <c r="D13842" s="100"/>
      <c r="E13842" s="100"/>
      <c r="F13842" s="100"/>
      <c r="H13842" s="102"/>
      <c r="I13842" s="103"/>
      <c r="J13842" s="102"/>
      <c r="L13842" s="100"/>
      <c r="M13842" s="100"/>
      <c r="N13842" s="100"/>
    </row>
    <row r="13843" spans="2:14">
      <c r="B13843" s="98"/>
      <c r="C13843" s="98"/>
      <c r="D13843" s="100"/>
      <c r="E13843" s="100"/>
      <c r="F13843" s="100"/>
      <c r="H13843" s="102"/>
      <c r="I13843" s="103"/>
      <c r="J13843" s="102"/>
      <c r="L13843" s="100"/>
      <c r="M13843" s="100"/>
      <c r="N13843" s="100"/>
    </row>
    <row r="13844" spans="2:14">
      <c r="B13844" s="98"/>
      <c r="C13844" s="98"/>
      <c r="D13844" s="100"/>
      <c r="E13844" s="100"/>
      <c r="F13844" s="100"/>
      <c r="H13844" s="102"/>
      <c r="I13844" s="103"/>
      <c r="J13844" s="102"/>
      <c r="L13844" s="100"/>
      <c r="M13844" s="100"/>
      <c r="N13844" s="100"/>
    </row>
    <row r="13845" spans="2:14">
      <c r="B13845" s="98"/>
      <c r="C13845" s="98"/>
      <c r="D13845" s="100"/>
      <c r="E13845" s="100"/>
      <c r="F13845" s="100"/>
      <c r="H13845" s="102"/>
      <c r="I13845" s="103"/>
      <c r="J13845" s="102"/>
      <c r="L13845" s="100"/>
      <c r="M13845" s="100"/>
      <c r="N13845" s="100"/>
    </row>
    <row r="13846" spans="2:14">
      <c r="B13846" s="98"/>
      <c r="C13846" s="98"/>
      <c r="D13846" s="100"/>
      <c r="E13846" s="100"/>
      <c r="F13846" s="100"/>
      <c r="H13846" s="102"/>
      <c r="I13846" s="103"/>
      <c r="J13846" s="102"/>
      <c r="L13846" s="100"/>
      <c r="M13846" s="100"/>
      <c r="N13846" s="100"/>
    </row>
    <row r="13847" spans="2:14">
      <c r="B13847" s="98"/>
      <c r="C13847" s="98"/>
      <c r="D13847" s="100"/>
      <c r="E13847" s="100"/>
      <c r="F13847" s="100"/>
      <c r="H13847" s="102"/>
      <c r="I13847" s="103"/>
      <c r="J13847" s="102"/>
      <c r="L13847" s="100"/>
      <c r="M13847" s="100"/>
      <c r="N13847" s="100"/>
    </row>
    <row r="13848" spans="2:14">
      <c r="B13848" s="98"/>
      <c r="C13848" s="98"/>
      <c r="D13848" s="100"/>
      <c r="E13848" s="100"/>
      <c r="F13848" s="100"/>
      <c r="H13848" s="102"/>
      <c r="I13848" s="103"/>
      <c r="J13848" s="102"/>
      <c r="L13848" s="100"/>
      <c r="M13848" s="100"/>
      <c r="N13848" s="100"/>
    </row>
    <row r="13849" spans="2:14">
      <c r="B13849" s="98"/>
      <c r="C13849" s="98"/>
      <c r="D13849" s="100"/>
      <c r="E13849" s="100"/>
      <c r="F13849" s="100"/>
      <c r="H13849" s="102"/>
      <c r="I13849" s="103"/>
      <c r="J13849" s="102"/>
      <c r="L13849" s="100"/>
      <c r="M13849" s="100"/>
      <c r="N13849" s="100"/>
    </row>
    <row r="13850" spans="2:14">
      <c r="B13850" s="98"/>
      <c r="C13850" s="98"/>
      <c r="D13850" s="100"/>
      <c r="E13850" s="100"/>
      <c r="F13850" s="100"/>
      <c r="H13850" s="102"/>
      <c r="I13850" s="103"/>
      <c r="J13850" s="102"/>
      <c r="L13850" s="100"/>
      <c r="M13850" s="100"/>
      <c r="N13850" s="100"/>
    </row>
    <row r="13851" spans="2:14">
      <c r="B13851" s="98"/>
      <c r="C13851" s="98"/>
      <c r="D13851" s="100"/>
      <c r="E13851" s="100"/>
      <c r="F13851" s="100"/>
      <c r="H13851" s="102"/>
      <c r="I13851" s="103"/>
      <c r="J13851" s="102"/>
      <c r="L13851" s="100"/>
      <c r="M13851" s="100"/>
      <c r="N13851" s="100"/>
    </row>
    <row r="13852" spans="2:14">
      <c r="B13852" s="98"/>
      <c r="C13852" s="98"/>
      <c r="D13852" s="100"/>
      <c r="E13852" s="100"/>
      <c r="F13852" s="100"/>
      <c r="H13852" s="102"/>
      <c r="I13852" s="103"/>
      <c r="J13852" s="102"/>
      <c r="L13852" s="100"/>
      <c r="M13852" s="100"/>
      <c r="N13852" s="100"/>
    </row>
    <row r="13853" spans="2:14">
      <c r="B13853" s="98"/>
      <c r="C13853" s="98"/>
      <c r="D13853" s="100"/>
      <c r="E13853" s="100"/>
      <c r="F13853" s="100"/>
      <c r="H13853" s="102"/>
      <c r="I13853" s="103"/>
      <c r="J13853" s="102"/>
      <c r="L13853" s="100"/>
      <c r="M13853" s="100"/>
      <c r="N13853" s="100"/>
    </row>
    <row r="13854" spans="2:14">
      <c r="B13854" s="98"/>
      <c r="C13854" s="98"/>
      <c r="D13854" s="100"/>
      <c r="E13854" s="100"/>
      <c r="F13854" s="100"/>
      <c r="H13854" s="102"/>
      <c r="I13854" s="103"/>
      <c r="J13854" s="102"/>
      <c r="L13854" s="100"/>
      <c r="M13854" s="100"/>
      <c r="N13854" s="100"/>
    </row>
    <row r="13855" spans="2:14">
      <c r="B13855" s="98"/>
      <c r="C13855" s="98"/>
      <c r="D13855" s="100"/>
      <c r="E13855" s="100"/>
      <c r="F13855" s="100"/>
      <c r="H13855" s="102"/>
      <c r="I13855" s="103"/>
      <c r="J13855" s="102"/>
      <c r="L13855" s="100"/>
      <c r="M13855" s="100"/>
      <c r="N13855" s="100"/>
    </row>
    <row r="13856" spans="2:14">
      <c r="B13856" s="98"/>
      <c r="C13856" s="98"/>
      <c r="D13856" s="100"/>
      <c r="E13856" s="100"/>
      <c r="F13856" s="100"/>
      <c r="H13856" s="102"/>
      <c r="I13856" s="103"/>
      <c r="J13856" s="102"/>
      <c r="L13856" s="100"/>
      <c r="M13856" s="100"/>
      <c r="N13856" s="100"/>
    </row>
    <row r="13857" spans="2:14">
      <c r="B13857" s="98"/>
      <c r="C13857" s="98"/>
      <c r="D13857" s="100"/>
      <c r="E13857" s="100"/>
      <c r="F13857" s="100"/>
      <c r="H13857" s="102"/>
      <c r="I13857" s="103"/>
      <c r="J13857" s="102"/>
      <c r="L13857" s="100"/>
      <c r="M13857" s="100"/>
      <c r="N13857" s="100"/>
    </row>
    <row r="13858" spans="2:14">
      <c r="B13858" s="98"/>
      <c r="C13858" s="98"/>
      <c r="D13858" s="100"/>
      <c r="E13858" s="100"/>
      <c r="F13858" s="100"/>
      <c r="H13858" s="102"/>
      <c r="I13858" s="103"/>
      <c r="J13858" s="102"/>
      <c r="L13858" s="100"/>
      <c r="M13858" s="100"/>
      <c r="N13858" s="100"/>
    </row>
    <row r="13859" spans="2:14">
      <c r="B13859" s="98"/>
      <c r="C13859" s="98"/>
      <c r="D13859" s="100"/>
      <c r="E13859" s="100"/>
      <c r="F13859" s="100"/>
      <c r="H13859" s="102"/>
      <c r="I13859" s="103"/>
      <c r="J13859" s="102"/>
      <c r="L13859" s="100"/>
      <c r="M13859" s="100"/>
      <c r="N13859" s="100"/>
    </row>
    <row r="13860" spans="2:14">
      <c r="B13860" s="98"/>
      <c r="C13860" s="98"/>
      <c r="D13860" s="100"/>
      <c r="E13860" s="100"/>
      <c r="F13860" s="100"/>
      <c r="H13860" s="102"/>
      <c r="I13860" s="103"/>
      <c r="J13860" s="102"/>
      <c r="L13860" s="100"/>
      <c r="M13860" s="100"/>
      <c r="N13860" s="100"/>
    </row>
    <row r="13861" spans="2:14">
      <c r="B13861" s="98"/>
      <c r="C13861" s="98"/>
      <c r="D13861" s="100"/>
      <c r="E13861" s="100"/>
      <c r="F13861" s="100"/>
      <c r="H13861" s="102"/>
      <c r="I13861" s="103"/>
      <c r="J13861" s="102"/>
      <c r="L13861" s="100"/>
      <c r="M13861" s="100"/>
      <c r="N13861" s="100"/>
    </row>
    <row r="13862" spans="2:14">
      <c r="B13862" s="98"/>
      <c r="C13862" s="98"/>
      <c r="D13862" s="100"/>
      <c r="E13862" s="100"/>
      <c r="F13862" s="100"/>
      <c r="H13862" s="102"/>
      <c r="I13862" s="103"/>
      <c r="J13862" s="102"/>
      <c r="L13862" s="100"/>
      <c r="M13862" s="100"/>
      <c r="N13862" s="100"/>
    </row>
    <row r="13863" spans="2:14">
      <c r="B13863" s="98"/>
      <c r="C13863" s="98"/>
      <c r="D13863" s="100"/>
      <c r="E13863" s="100"/>
      <c r="F13863" s="100"/>
      <c r="H13863" s="102"/>
      <c r="I13863" s="103"/>
      <c r="J13863" s="102"/>
      <c r="L13863" s="100"/>
      <c r="M13863" s="100"/>
      <c r="N13863" s="100"/>
    </row>
    <row r="13864" spans="2:14">
      <c r="B13864" s="98"/>
      <c r="C13864" s="98"/>
      <c r="D13864" s="100"/>
      <c r="E13864" s="100"/>
      <c r="F13864" s="100"/>
      <c r="H13864" s="102"/>
      <c r="I13864" s="103"/>
      <c r="J13864" s="102"/>
      <c r="L13864" s="100"/>
      <c r="M13864" s="100"/>
      <c r="N13864" s="100"/>
    </row>
    <row r="13865" spans="2:14">
      <c r="B13865" s="98"/>
      <c r="C13865" s="98"/>
      <c r="D13865" s="100"/>
      <c r="E13865" s="100"/>
      <c r="F13865" s="100"/>
      <c r="H13865" s="102"/>
      <c r="I13865" s="103"/>
      <c r="J13865" s="102"/>
      <c r="L13865" s="100"/>
      <c r="M13865" s="100"/>
      <c r="N13865" s="100"/>
    </row>
    <row r="13866" spans="2:14">
      <c r="B13866" s="98"/>
      <c r="C13866" s="98"/>
      <c r="D13866" s="100"/>
      <c r="E13866" s="100"/>
      <c r="F13866" s="100"/>
      <c r="H13866" s="102"/>
      <c r="I13866" s="103"/>
      <c r="J13866" s="102"/>
      <c r="L13866" s="100"/>
      <c r="M13866" s="100"/>
      <c r="N13866" s="100"/>
    </row>
    <row r="13867" spans="2:14">
      <c r="B13867" s="98"/>
      <c r="C13867" s="98"/>
      <c r="D13867" s="100"/>
      <c r="E13867" s="100"/>
      <c r="F13867" s="100"/>
      <c r="H13867" s="102"/>
      <c r="I13867" s="103"/>
      <c r="J13867" s="102"/>
      <c r="L13867" s="100"/>
      <c r="M13867" s="100"/>
      <c r="N13867" s="100"/>
    </row>
    <row r="13868" spans="2:14">
      <c r="B13868" s="98"/>
      <c r="C13868" s="98"/>
      <c r="D13868" s="100"/>
      <c r="E13868" s="100"/>
      <c r="F13868" s="100"/>
      <c r="H13868" s="102"/>
      <c r="I13868" s="103"/>
      <c r="J13868" s="102"/>
      <c r="L13868" s="100"/>
      <c r="M13868" s="100"/>
      <c r="N13868" s="100"/>
    </row>
    <row r="13869" spans="2:14">
      <c r="B13869" s="98"/>
      <c r="C13869" s="98"/>
      <c r="D13869" s="100"/>
      <c r="E13869" s="100"/>
      <c r="F13869" s="100"/>
      <c r="H13869" s="102"/>
      <c r="I13869" s="103"/>
      <c r="J13869" s="102"/>
      <c r="L13869" s="100"/>
      <c r="M13869" s="100"/>
      <c r="N13869" s="100"/>
    </row>
    <row r="13870" spans="2:14">
      <c r="B13870" s="98"/>
      <c r="C13870" s="98"/>
      <c r="D13870" s="100"/>
      <c r="E13870" s="100"/>
      <c r="F13870" s="100"/>
      <c r="H13870" s="102"/>
      <c r="I13870" s="103"/>
      <c r="J13870" s="102"/>
      <c r="L13870" s="100"/>
      <c r="M13870" s="100"/>
      <c r="N13870" s="100"/>
    </row>
    <row r="13871" spans="2:14">
      <c r="B13871" s="98"/>
      <c r="C13871" s="98"/>
      <c r="D13871" s="100"/>
      <c r="E13871" s="100"/>
      <c r="F13871" s="100"/>
      <c r="H13871" s="102"/>
      <c r="I13871" s="103"/>
      <c r="J13871" s="102"/>
      <c r="L13871" s="100"/>
      <c r="M13871" s="100"/>
      <c r="N13871" s="100"/>
    </row>
    <row r="13872" spans="2:14">
      <c r="B13872" s="98"/>
      <c r="C13872" s="98"/>
      <c r="D13872" s="100"/>
      <c r="E13872" s="100"/>
      <c r="F13872" s="100"/>
      <c r="H13872" s="102"/>
      <c r="I13872" s="103"/>
      <c r="J13872" s="102"/>
      <c r="L13872" s="100"/>
      <c r="M13872" s="100"/>
      <c r="N13872" s="100"/>
    </row>
    <row r="13873" spans="2:14">
      <c r="B13873" s="98"/>
      <c r="C13873" s="98"/>
      <c r="D13873" s="100"/>
      <c r="E13873" s="100"/>
      <c r="F13873" s="100"/>
      <c r="H13873" s="102"/>
      <c r="I13873" s="103"/>
      <c r="J13873" s="102"/>
      <c r="L13873" s="100"/>
      <c r="M13873" s="100"/>
      <c r="N13873" s="100"/>
    </row>
    <row r="13874" spans="2:14">
      <c r="B13874" s="98"/>
      <c r="C13874" s="98"/>
      <c r="D13874" s="100"/>
      <c r="E13874" s="100"/>
      <c r="F13874" s="100"/>
      <c r="H13874" s="102"/>
      <c r="I13874" s="103"/>
      <c r="J13874" s="102"/>
      <c r="L13874" s="100"/>
      <c r="M13874" s="100"/>
      <c r="N13874" s="100"/>
    </row>
    <row r="13875" spans="2:14">
      <c r="B13875" s="98"/>
      <c r="C13875" s="98"/>
      <c r="D13875" s="100"/>
      <c r="E13875" s="100"/>
      <c r="F13875" s="100"/>
      <c r="H13875" s="102"/>
      <c r="I13875" s="103"/>
      <c r="J13875" s="102"/>
      <c r="L13875" s="100"/>
      <c r="M13875" s="100"/>
      <c r="N13875" s="100"/>
    </row>
    <row r="13876" spans="2:14">
      <c r="B13876" s="98"/>
      <c r="C13876" s="98"/>
      <c r="D13876" s="100"/>
      <c r="E13876" s="100"/>
      <c r="F13876" s="100"/>
      <c r="H13876" s="102"/>
      <c r="I13876" s="103"/>
      <c r="J13876" s="102"/>
      <c r="L13876" s="100"/>
      <c r="M13876" s="100"/>
      <c r="N13876" s="100"/>
    </row>
    <row r="13877" spans="2:14">
      <c r="B13877" s="98"/>
      <c r="C13877" s="98"/>
      <c r="D13877" s="100"/>
      <c r="E13877" s="100"/>
      <c r="F13877" s="100"/>
      <c r="H13877" s="102"/>
      <c r="I13877" s="103"/>
      <c r="J13877" s="102"/>
      <c r="L13877" s="100"/>
      <c r="M13877" s="100"/>
      <c r="N13877" s="100"/>
    </row>
    <row r="13878" spans="2:14">
      <c r="B13878" s="98"/>
      <c r="C13878" s="98"/>
      <c r="D13878" s="100"/>
      <c r="E13878" s="100"/>
      <c r="F13878" s="100"/>
      <c r="H13878" s="102"/>
      <c r="I13878" s="103"/>
      <c r="J13878" s="102"/>
      <c r="L13878" s="100"/>
      <c r="M13878" s="100"/>
      <c r="N13878" s="100"/>
    </row>
    <row r="13879" spans="2:14">
      <c r="B13879" s="98"/>
      <c r="C13879" s="98"/>
      <c r="D13879" s="100"/>
      <c r="E13879" s="100"/>
      <c r="F13879" s="100"/>
      <c r="H13879" s="102"/>
      <c r="I13879" s="103"/>
      <c r="J13879" s="102"/>
      <c r="L13879" s="100"/>
      <c r="M13879" s="100"/>
      <c r="N13879" s="100"/>
    </row>
    <row r="13880" spans="2:14">
      <c r="B13880" s="98"/>
      <c r="C13880" s="98"/>
      <c r="D13880" s="100"/>
      <c r="E13880" s="100"/>
      <c r="F13880" s="100"/>
      <c r="H13880" s="102"/>
      <c r="I13880" s="103"/>
      <c r="J13880" s="102"/>
      <c r="L13880" s="100"/>
      <c r="M13880" s="100"/>
      <c r="N13880" s="100"/>
    </row>
    <row r="13881" spans="2:14">
      <c r="B13881" s="98"/>
      <c r="C13881" s="98"/>
      <c r="D13881" s="100"/>
      <c r="E13881" s="100"/>
      <c r="F13881" s="100"/>
      <c r="H13881" s="102"/>
      <c r="I13881" s="103"/>
      <c r="J13881" s="102"/>
      <c r="L13881" s="100"/>
      <c r="M13881" s="100"/>
      <c r="N13881" s="100"/>
    </row>
    <row r="13882" spans="2:14">
      <c r="B13882" s="98"/>
      <c r="C13882" s="98"/>
      <c r="D13882" s="100"/>
      <c r="E13882" s="100"/>
      <c r="F13882" s="100"/>
      <c r="H13882" s="102"/>
      <c r="I13882" s="103"/>
      <c r="J13882" s="102"/>
      <c r="L13882" s="100"/>
      <c r="M13882" s="100"/>
      <c r="N13882" s="100"/>
    </row>
    <row r="13883" spans="2:14">
      <c r="B13883" s="98"/>
      <c r="C13883" s="98"/>
      <c r="D13883" s="100"/>
      <c r="E13883" s="100"/>
      <c r="F13883" s="100"/>
      <c r="H13883" s="102"/>
      <c r="I13883" s="103"/>
      <c r="J13883" s="102"/>
      <c r="L13883" s="100"/>
      <c r="M13883" s="100"/>
      <c r="N13883" s="100"/>
    </row>
    <row r="13884" spans="2:14">
      <c r="B13884" s="98"/>
      <c r="C13884" s="98"/>
      <c r="D13884" s="100"/>
      <c r="E13884" s="100"/>
      <c r="F13884" s="100"/>
      <c r="H13884" s="102"/>
      <c r="I13884" s="103"/>
      <c r="J13884" s="102"/>
      <c r="L13884" s="100"/>
      <c r="M13884" s="100"/>
      <c r="N13884" s="100"/>
    </row>
    <row r="13885" spans="2:14">
      <c r="B13885" s="98"/>
      <c r="C13885" s="98"/>
      <c r="D13885" s="100"/>
      <c r="E13885" s="100"/>
      <c r="F13885" s="100"/>
      <c r="H13885" s="102"/>
      <c r="I13885" s="103"/>
      <c r="J13885" s="102"/>
      <c r="L13885" s="100"/>
      <c r="M13885" s="100"/>
      <c r="N13885" s="100"/>
    </row>
    <row r="13886" spans="2:14">
      <c r="B13886" s="98"/>
      <c r="C13886" s="98"/>
      <c r="D13886" s="100"/>
      <c r="E13886" s="100"/>
      <c r="F13886" s="100"/>
      <c r="H13886" s="102"/>
      <c r="I13886" s="103"/>
      <c r="J13886" s="102"/>
      <c r="L13886" s="100"/>
      <c r="M13886" s="100"/>
      <c r="N13886" s="100"/>
    </row>
    <row r="13887" spans="2:14">
      <c r="B13887" s="98"/>
      <c r="C13887" s="98"/>
      <c r="D13887" s="100"/>
      <c r="E13887" s="100"/>
      <c r="F13887" s="100"/>
      <c r="H13887" s="102"/>
      <c r="I13887" s="103"/>
      <c r="J13887" s="102"/>
      <c r="L13887" s="100"/>
      <c r="M13887" s="100"/>
      <c r="N13887" s="100"/>
    </row>
    <row r="13888" spans="2:14">
      <c r="B13888" s="98"/>
      <c r="C13888" s="98"/>
      <c r="D13888" s="100"/>
      <c r="E13888" s="100"/>
      <c r="F13888" s="100"/>
      <c r="H13888" s="102"/>
      <c r="I13888" s="103"/>
      <c r="J13888" s="102"/>
      <c r="L13888" s="100"/>
      <c r="M13888" s="100"/>
      <c r="N13888" s="100"/>
    </row>
    <row r="13889" spans="2:14">
      <c r="B13889" s="98"/>
      <c r="C13889" s="98"/>
      <c r="D13889" s="100"/>
      <c r="E13889" s="100"/>
      <c r="F13889" s="100"/>
      <c r="H13889" s="102"/>
      <c r="I13889" s="103"/>
      <c r="J13889" s="102"/>
      <c r="L13889" s="100"/>
      <c r="M13889" s="100"/>
      <c r="N13889" s="100"/>
    </row>
    <row r="13890" spans="2:14">
      <c r="B13890" s="98"/>
      <c r="C13890" s="98"/>
      <c r="D13890" s="100"/>
      <c r="E13890" s="100"/>
      <c r="F13890" s="100"/>
      <c r="H13890" s="102"/>
      <c r="I13890" s="103"/>
      <c r="J13890" s="102"/>
      <c r="L13890" s="100"/>
      <c r="M13890" s="100"/>
      <c r="N13890" s="100"/>
    </row>
    <row r="13891" spans="2:14">
      <c r="B13891" s="98"/>
      <c r="C13891" s="98"/>
      <c r="D13891" s="100"/>
      <c r="E13891" s="100"/>
      <c r="F13891" s="100"/>
      <c r="H13891" s="102"/>
      <c r="I13891" s="103"/>
      <c r="J13891" s="102"/>
      <c r="L13891" s="100"/>
      <c r="M13891" s="100"/>
      <c r="N13891" s="100"/>
    </row>
    <row r="13892" spans="2:14">
      <c r="B13892" s="98"/>
      <c r="C13892" s="98"/>
      <c r="D13892" s="100"/>
      <c r="E13892" s="100"/>
      <c r="F13892" s="100"/>
      <c r="H13892" s="102"/>
      <c r="I13892" s="103"/>
      <c r="J13892" s="102"/>
      <c r="L13892" s="100"/>
      <c r="M13892" s="100"/>
      <c r="N13892" s="100"/>
    </row>
    <row r="13893" spans="2:14">
      <c r="B13893" s="98"/>
      <c r="C13893" s="98"/>
      <c r="D13893" s="100"/>
      <c r="E13893" s="100"/>
      <c r="F13893" s="100"/>
      <c r="H13893" s="102"/>
      <c r="I13893" s="103"/>
      <c r="J13893" s="102"/>
      <c r="L13893" s="100"/>
      <c r="M13893" s="100"/>
      <c r="N13893" s="100"/>
    </row>
    <row r="13894" spans="2:14">
      <c r="B13894" s="98"/>
      <c r="C13894" s="98"/>
      <c r="D13894" s="100"/>
      <c r="E13894" s="100"/>
      <c r="F13894" s="100"/>
      <c r="H13894" s="102"/>
      <c r="I13894" s="103"/>
      <c r="J13894" s="102"/>
      <c r="L13894" s="100"/>
      <c r="M13894" s="100"/>
      <c r="N13894" s="100"/>
    </row>
    <row r="13895" spans="2:14">
      <c r="B13895" s="98"/>
      <c r="C13895" s="98"/>
      <c r="D13895" s="100"/>
      <c r="E13895" s="100"/>
      <c r="F13895" s="100"/>
      <c r="H13895" s="102"/>
      <c r="I13895" s="103"/>
      <c r="J13895" s="102"/>
      <c r="L13895" s="100"/>
      <c r="M13895" s="100"/>
      <c r="N13895" s="100"/>
    </row>
    <row r="13896" spans="2:14">
      <c r="B13896" s="98"/>
      <c r="C13896" s="98"/>
      <c r="D13896" s="100"/>
      <c r="E13896" s="100"/>
      <c r="F13896" s="100"/>
      <c r="H13896" s="102"/>
      <c r="I13896" s="103"/>
      <c r="J13896" s="102"/>
      <c r="L13896" s="100"/>
      <c r="M13896" s="100"/>
      <c r="N13896" s="100"/>
    </row>
    <row r="13897" spans="2:14">
      <c r="B13897" s="98"/>
      <c r="C13897" s="98"/>
      <c r="D13897" s="100"/>
      <c r="E13897" s="100"/>
      <c r="F13897" s="100"/>
      <c r="H13897" s="102"/>
      <c r="I13897" s="103"/>
      <c r="J13897" s="102"/>
      <c r="L13897" s="100"/>
      <c r="M13897" s="100"/>
      <c r="N13897" s="100"/>
    </row>
    <row r="13898" spans="2:14">
      <c r="B13898" s="98"/>
      <c r="C13898" s="98"/>
      <c r="D13898" s="100"/>
      <c r="E13898" s="100"/>
      <c r="F13898" s="100"/>
      <c r="H13898" s="102"/>
      <c r="I13898" s="103"/>
      <c r="J13898" s="102"/>
      <c r="L13898" s="100"/>
      <c r="M13898" s="100"/>
      <c r="N13898" s="100"/>
    </row>
    <row r="13899" spans="2:14">
      <c r="B13899" s="98"/>
      <c r="C13899" s="98"/>
      <c r="D13899" s="100"/>
      <c r="E13899" s="100"/>
      <c r="F13899" s="100"/>
      <c r="H13899" s="102"/>
      <c r="I13899" s="103"/>
      <c r="J13899" s="102"/>
      <c r="L13899" s="100"/>
      <c r="M13899" s="100"/>
      <c r="N13899" s="100"/>
    </row>
    <row r="13900" spans="2:14">
      <c r="B13900" s="98"/>
      <c r="C13900" s="98"/>
      <c r="D13900" s="100"/>
      <c r="E13900" s="100"/>
      <c r="F13900" s="100"/>
      <c r="H13900" s="102"/>
      <c r="I13900" s="103"/>
      <c r="J13900" s="102"/>
      <c r="L13900" s="100"/>
      <c r="M13900" s="100"/>
      <c r="N13900" s="100"/>
    </row>
    <row r="13901" spans="2:14">
      <c r="B13901" s="98"/>
      <c r="C13901" s="98"/>
      <c r="D13901" s="100"/>
      <c r="E13901" s="100"/>
      <c r="F13901" s="100"/>
      <c r="H13901" s="102"/>
      <c r="I13901" s="103"/>
      <c r="J13901" s="102"/>
      <c r="L13901" s="100"/>
      <c r="M13901" s="100"/>
      <c r="N13901" s="100"/>
    </row>
    <row r="13902" spans="2:14">
      <c r="B13902" s="98"/>
      <c r="C13902" s="98"/>
      <c r="D13902" s="100"/>
      <c r="E13902" s="100"/>
      <c r="F13902" s="100"/>
      <c r="H13902" s="102"/>
      <c r="I13902" s="103"/>
      <c r="J13902" s="102"/>
      <c r="L13902" s="100"/>
      <c r="M13902" s="100"/>
      <c r="N13902" s="100"/>
    </row>
    <row r="13903" spans="2:14">
      <c r="B13903" s="98"/>
      <c r="C13903" s="98"/>
      <c r="D13903" s="100"/>
      <c r="E13903" s="100"/>
      <c r="F13903" s="100"/>
      <c r="H13903" s="102"/>
      <c r="I13903" s="103"/>
      <c r="J13903" s="102"/>
      <c r="L13903" s="100"/>
      <c r="M13903" s="100"/>
      <c r="N13903" s="100"/>
    </row>
    <row r="13904" spans="2:14">
      <c r="B13904" s="98"/>
      <c r="C13904" s="98"/>
      <c r="D13904" s="100"/>
      <c r="E13904" s="100"/>
      <c r="F13904" s="100"/>
      <c r="H13904" s="102"/>
      <c r="I13904" s="103"/>
      <c r="J13904" s="102"/>
      <c r="L13904" s="100"/>
      <c r="M13904" s="100"/>
      <c r="N13904" s="100"/>
    </row>
    <row r="13905" spans="2:14">
      <c r="B13905" s="98"/>
      <c r="C13905" s="98"/>
      <c r="D13905" s="100"/>
      <c r="E13905" s="100"/>
      <c r="F13905" s="100"/>
      <c r="H13905" s="102"/>
      <c r="I13905" s="103"/>
      <c r="J13905" s="102"/>
      <c r="L13905" s="100"/>
      <c r="M13905" s="100"/>
      <c r="N13905" s="100"/>
    </row>
    <row r="13906" spans="2:14">
      <c r="B13906" s="98"/>
      <c r="C13906" s="98"/>
      <c r="D13906" s="100"/>
      <c r="E13906" s="100"/>
      <c r="F13906" s="100"/>
      <c r="H13906" s="102"/>
      <c r="I13906" s="103"/>
      <c r="J13906" s="102"/>
      <c r="L13906" s="100"/>
      <c r="M13906" s="100"/>
      <c r="N13906" s="100"/>
    </row>
    <row r="13907" spans="2:14">
      <c r="B13907" s="98"/>
      <c r="C13907" s="98"/>
      <c r="D13907" s="100"/>
      <c r="E13907" s="100"/>
      <c r="F13907" s="100"/>
      <c r="H13907" s="102"/>
      <c r="I13907" s="103"/>
      <c r="J13907" s="102"/>
      <c r="L13907" s="100"/>
      <c r="M13907" s="100"/>
      <c r="N13907" s="100"/>
    </row>
    <row r="13908" spans="2:14">
      <c r="B13908" s="98"/>
      <c r="C13908" s="98"/>
      <c r="D13908" s="100"/>
      <c r="E13908" s="100"/>
      <c r="F13908" s="100"/>
      <c r="H13908" s="102"/>
      <c r="I13908" s="103"/>
      <c r="J13908" s="102"/>
      <c r="L13908" s="100"/>
      <c r="M13908" s="100"/>
      <c r="N13908" s="100"/>
    </row>
    <row r="13909" spans="2:14">
      <c r="B13909" s="98"/>
      <c r="C13909" s="98"/>
      <c r="D13909" s="100"/>
      <c r="E13909" s="100"/>
      <c r="F13909" s="100"/>
      <c r="H13909" s="102"/>
      <c r="I13909" s="103"/>
      <c r="J13909" s="102"/>
      <c r="L13909" s="100"/>
      <c r="M13909" s="100"/>
      <c r="N13909" s="100"/>
    </row>
    <row r="13910" spans="2:14">
      <c r="B13910" s="98"/>
      <c r="C13910" s="98"/>
      <c r="D13910" s="100"/>
      <c r="E13910" s="100"/>
      <c r="F13910" s="100"/>
      <c r="H13910" s="102"/>
      <c r="I13910" s="103"/>
      <c r="J13910" s="102"/>
      <c r="L13910" s="100"/>
      <c r="M13910" s="100"/>
      <c r="N13910" s="100"/>
    </row>
    <row r="13911" spans="2:14">
      <c r="B13911" s="98"/>
      <c r="C13911" s="98"/>
      <c r="D13911" s="100"/>
      <c r="E13911" s="100"/>
      <c r="F13911" s="100"/>
      <c r="H13911" s="102"/>
      <c r="I13911" s="103"/>
      <c r="J13911" s="102"/>
      <c r="L13911" s="100"/>
      <c r="M13911" s="100"/>
      <c r="N13911" s="100"/>
    </row>
    <row r="13912" spans="2:14">
      <c r="B13912" s="98"/>
      <c r="C13912" s="98"/>
      <c r="D13912" s="100"/>
      <c r="E13912" s="100"/>
      <c r="F13912" s="100"/>
      <c r="H13912" s="102"/>
      <c r="I13912" s="103"/>
      <c r="J13912" s="102"/>
      <c r="L13912" s="100"/>
      <c r="M13912" s="100"/>
      <c r="N13912" s="100"/>
    </row>
    <row r="13913" spans="2:14">
      <c r="B13913" s="98"/>
      <c r="C13913" s="98"/>
      <c r="D13913" s="100"/>
      <c r="E13913" s="100"/>
      <c r="F13913" s="100"/>
      <c r="H13913" s="102"/>
      <c r="I13913" s="103"/>
      <c r="J13913" s="102"/>
      <c r="L13913" s="100"/>
      <c r="M13913" s="100"/>
      <c r="N13913" s="100"/>
    </row>
    <row r="13914" spans="2:14">
      <c r="B13914" s="98"/>
      <c r="C13914" s="98"/>
      <c r="D13914" s="100"/>
      <c r="E13914" s="100"/>
      <c r="F13914" s="100"/>
      <c r="H13914" s="102"/>
      <c r="I13914" s="103"/>
      <c r="J13914" s="102"/>
      <c r="L13914" s="100"/>
      <c r="M13914" s="100"/>
      <c r="N13914" s="100"/>
    </row>
    <row r="13915" spans="2:14">
      <c r="B13915" s="98"/>
      <c r="C13915" s="98"/>
      <c r="D13915" s="100"/>
      <c r="E13915" s="100"/>
      <c r="F13915" s="100"/>
      <c r="H13915" s="102"/>
      <c r="I13915" s="103"/>
      <c r="J13915" s="102"/>
      <c r="L13915" s="100"/>
      <c r="M13915" s="100"/>
      <c r="N13915" s="100"/>
    </row>
    <row r="13916" spans="2:14">
      <c r="B13916" s="98"/>
      <c r="C13916" s="98"/>
      <c r="D13916" s="100"/>
      <c r="E13916" s="100"/>
      <c r="F13916" s="100"/>
      <c r="H13916" s="102"/>
      <c r="I13916" s="103"/>
      <c r="J13916" s="102"/>
      <c r="L13916" s="100"/>
      <c r="M13916" s="100"/>
      <c r="N13916" s="100"/>
    </row>
    <row r="13917" spans="2:14">
      <c r="B13917" s="98"/>
      <c r="C13917" s="98"/>
      <c r="D13917" s="100"/>
      <c r="E13917" s="100"/>
      <c r="F13917" s="100"/>
      <c r="H13917" s="102"/>
      <c r="I13917" s="103"/>
      <c r="J13917" s="102"/>
      <c r="L13917" s="100"/>
      <c r="M13917" s="100"/>
      <c r="N13917" s="100"/>
    </row>
    <row r="13918" spans="2:14">
      <c r="B13918" s="98"/>
      <c r="C13918" s="98"/>
      <c r="D13918" s="100"/>
      <c r="E13918" s="100"/>
      <c r="F13918" s="100"/>
      <c r="H13918" s="102"/>
      <c r="I13918" s="103"/>
      <c r="J13918" s="102"/>
      <c r="L13918" s="100"/>
      <c r="M13918" s="100"/>
      <c r="N13918" s="100"/>
    </row>
    <row r="13919" spans="2:14">
      <c r="B13919" s="98"/>
      <c r="C13919" s="98"/>
      <c r="D13919" s="100"/>
      <c r="E13919" s="100"/>
      <c r="F13919" s="100"/>
      <c r="H13919" s="102"/>
      <c r="I13919" s="103"/>
      <c r="J13919" s="102"/>
      <c r="L13919" s="100"/>
      <c r="M13919" s="100"/>
      <c r="N13919" s="100"/>
    </row>
    <row r="13920" spans="2:14">
      <c r="B13920" s="98"/>
      <c r="C13920" s="98"/>
      <c r="D13920" s="100"/>
      <c r="E13920" s="100"/>
      <c r="F13920" s="100"/>
      <c r="H13920" s="102"/>
      <c r="I13920" s="103"/>
      <c r="J13920" s="102"/>
      <c r="L13920" s="100"/>
      <c r="M13920" s="100"/>
      <c r="N13920" s="100"/>
    </row>
    <row r="13921" spans="2:14">
      <c r="B13921" s="98"/>
      <c r="C13921" s="98"/>
      <c r="D13921" s="100"/>
      <c r="E13921" s="100"/>
      <c r="F13921" s="100"/>
      <c r="H13921" s="102"/>
      <c r="I13921" s="103"/>
      <c r="J13921" s="102"/>
      <c r="L13921" s="100"/>
      <c r="M13921" s="100"/>
      <c r="N13921" s="100"/>
    </row>
    <row r="13922" spans="2:14">
      <c r="B13922" s="98"/>
      <c r="C13922" s="98"/>
      <c r="D13922" s="100"/>
      <c r="E13922" s="100"/>
      <c r="F13922" s="100"/>
      <c r="H13922" s="102"/>
      <c r="I13922" s="103"/>
      <c r="J13922" s="102"/>
      <c r="L13922" s="100"/>
      <c r="M13922" s="100"/>
      <c r="N13922" s="100"/>
    </row>
    <row r="13923" spans="2:14">
      <c r="B13923" s="98"/>
      <c r="C13923" s="98"/>
      <c r="D13923" s="100"/>
      <c r="E13923" s="100"/>
      <c r="F13923" s="100"/>
      <c r="H13923" s="102"/>
      <c r="I13923" s="103"/>
      <c r="J13923" s="102"/>
      <c r="L13923" s="100"/>
      <c r="M13923" s="100"/>
      <c r="N13923" s="100"/>
    </row>
    <row r="13924" spans="2:14">
      <c r="B13924" s="98"/>
      <c r="C13924" s="98"/>
      <c r="D13924" s="100"/>
      <c r="E13924" s="100"/>
      <c r="F13924" s="100"/>
      <c r="H13924" s="102"/>
      <c r="I13924" s="103"/>
      <c r="J13924" s="102"/>
      <c r="L13924" s="100"/>
      <c r="M13924" s="100"/>
      <c r="N13924" s="100"/>
    </row>
    <row r="13925" spans="2:14">
      <c r="B13925" s="98"/>
      <c r="C13925" s="98"/>
      <c r="D13925" s="100"/>
      <c r="E13925" s="100"/>
      <c r="F13925" s="100"/>
      <c r="H13925" s="102"/>
      <c r="I13925" s="103"/>
      <c r="J13925" s="102"/>
      <c r="L13925" s="100"/>
      <c r="M13925" s="100"/>
      <c r="N13925" s="100"/>
    </row>
    <row r="13926" spans="2:14">
      <c r="B13926" s="98"/>
      <c r="C13926" s="98"/>
      <c r="D13926" s="100"/>
      <c r="E13926" s="100"/>
      <c r="F13926" s="100"/>
      <c r="H13926" s="102"/>
      <c r="I13926" s="103"/>
      <c r="J13926" s="102"/>
      <c r="L13926" s="100"/>
      <c r="M13926" s="100"/>
      <c r="N13926" s="100"/>
    </row>
    <row r="13927" spans="2:14">
      <c r="B13927" s="98"/>
      <c r="C13927" s="98"/>
      <c r="D13927" s="100"/>
      <c r="E13927" s="100"/>
      <c r="F13927" s="100"/>
      <c r="H13927" s="102"/>
      <c r="I13927" s="103"/>
      <c r="J13927" s="102"/>
      <c r="L13927" s="100"/>
      <c r="M13927" s="100"/>
      <c r="N13927" s="100"/>
    </row>
    <row r="13928" spans="2:14">
      <c r="B13928" s="98"/>
      <c r="C13928" s="98"/>
      <c r="D13928" s="100"/>
      <c r="E13928" s="100"/>
      <c r="F13928" s="100"/>
      <c r="H13928" s="102"/>
      <c r="I13928" s="103"/>
      <c r="J13928" s="102"/>
      <c r="L13928" s="100"/>
      <c r="M13928" s="100"/>
      <c r="N13928" s="100"/>
    </row>
    <row r="13929" spans="2:14">
      <c r="B13929" s="98"/>
      <c r="C13929" s="98"/>
      <c r="D13929" s="100"/>
      <c r="E13929" s="100"/>
      <c r="F13929" s="100"/>
      <c r="H13929" s="102"/>
      <c r="I13929" s="103"/>
      <c r="J13929" s="102"/>
      <c r="L13929" s="100"/>
      <c r="M13929" s="100"/>
      <c r="N13929" s="100"/>
    </row>
    <row r="13930" spans="2:14">
      <c r="B13930" s="98"/>
      <c r="C13930" s="98"/>
      <c r="D13930" s="100"/>
      <c r="E13930" s="100"/>
      <c r="F13930" s="100"/>
      <c r="H13930" s="102"/>
      <c r="I13930" s="103"/>
      <c r="J13930" s="102"/>
      <c r="L13930" s="100"/>
      <c r="M13930" s="100"/>
      <c r="N13930" s="100"/>
    </row>
    <row r="13931" spans="2:14">
      <c r="B13931" s="98"/>
      <c r="C13931" s="98"/>
      <c r="D13931" s="100"/>
      <c r="E13931" s="100"/>
      <c r="F13931" s="100"/>
      <c r="H13931" s="102"/>
      <c r="I13931" s="103"/>
      <c r="J13931" s="102"/>
      <c r="L13931" s="100"/>
      <c r="M13931" s="100"/>
      <c r="N13931" s="100"/>
    </row>
    <row r="13932" spans="2:14">
      <c r="B13932" s="98"/>
      <c r="C13932" s="98"/>
      <c r="D13932" s="100"/>
      <c r="E13932" s="100"/>
      <c r="F13932" s="100"/>
      <c r="H13932" s="102"/>
      <c r="I13932" s="103"/>
      <c r="J13932" s="102"/>
      <c r="L13932" s="100"/>
      <c r="M13932" s="100"/>
      <c r="N13932" s="100"/>
    </row>
    <row r="13933" spans="2:14">
      <c r="B13933" s="98"/>
      <c r="C13933" s="98"/>
      <c r="D13933" s="100"/>
      <c r="E13933" s="100"/>
      <c r="F13933" s="100"/>
      <c r="H13933" s="102"/>
      <c r="I13933" s="103"/>
      <c r="J13933" s="102"/>
      <c r="L13933" s="100"/>
      <c r="M13933" s="100"/>
      <c r="N13933" s="100"/>
    </row>
    <row r="13934" spans="2:14">
      <c r="B13934" s="98"/>
      <c r="C13934" s="98"/>
      <c r="D13934" s="100"/>
      <c r="E13934" s="100"/>
      <c r="F13934" s="100"/>
      <c r="H13934" s="102"/>
      <c r="I13934" s="103"/>
      <c r="J13934" s="102"/>
      <c r="L13934" s="100"/>
      <c r="M13934" s="100"/>
      <c r="N13934" s="100"/>
    </row>
    <row r="13935" spans="2:14">
      <c r="B13935" s="98"/>
      <c r="C13935" s="98"/>
      <c r="D13935" s="100"/>
      <c r="E13935" s="100"/>
      <c r="F13935" s="100"/>
      <c r="H13935" s="102"/>
      <c r="I13935" s="103"/>
      <c r="J13935" s="102"/>
      <c r="L13935" s="100"/>
      <c r="M13935" s="100"/>
      <c r="N13935" s="100"/>
    </row>
    <row r="13936" spans="2:14">
      <c r="B13936" s="98"/>
      <c r="C13936" s="98"/>
      <c r="D13936" s="100"/>
      <c r="E13936" s="100"/>
      <c r="F13936" s="100"/>
      <c r="H13936" s="102"/>
      <c r="I13936" s="103"/>
      <c r="J13936" s="102"/>
      <c r="L13936" s="100"/>
      <c r="M13936" s="100"/>
      <c r="N13936" s="100"/>
    </row>
    <row r="13937" spans="2:14">
      <c r="B13937" s="98"/>
      <c r="C13937" s="98"/>
      <c r="D13937" s="100"/>
      <c r="E13937" s="100"/>
      <c r="F13937" s="100"/>
      <c r="H13937" s="102"/>
      <c r="I13937" s="103"/>
      <c r="J13937" s="102"/>
      <c r="L13937" s="100"/>
      <c r="M13937" s="100"/>
      <c r="N13937" s="100"/>
    </row>
    <row r="13938" spans="2:14">
      <c r="B13938" s="98"/>
      <c r="C13938" s="98"/>
      <c r="D13938" s="100"/>
      <c r="E13938" s="100"/>
      <c r="F13938" s="100"/>
      <c r="H13938" s="102"/>
      <c r="I13938" s="103"/>
      <c r="J13938" s="102"/>
      <c r="L13938" s="100"/>
      <c r="M13938" s="100"/>
      <c r="N13938" s="100"/>
    </row>
    <row r="13939" spans="2:14">
      <c r="B13939" s="98"/>
      <c r="C13939" s="98"/>
      <c r="D13939" s="100"/>
      <c r="E13939" s="100"/>
      <c r="F13939" s="100"/>
      <c r="H13939" s="102"/>
      <c r="I13939" s="103"/>
      <c r="J13939" s="102"/>
      <c r="L13939" s="100"/>
      <c r="M13939" s="100"/>
      <c r="N13939" s="100"/>
    </row>
    <row r="13940" spans="2:14">
      <c r="B13940" s="98"/>
      <c r="C13940" s="98"/>
      <c r="D13940" s="100"/>
      <c r="E13940" s="100"/>
      <c r="F13940" s="100"/>
      <c r="H13940" s="102"/>
      <c r="I13940" s="103"/>
      <c r="J13940" s="102"/>
      <c r="L13940" s="100"/>
      <c r="M13940" s="100"/>
      <c r="N13940" s="100"/>
    </row>
    <row r="13941" spans="2:14">
      <c r="B13941" s="98"/>
      <c r="C13941" s="98"/>
      <c r="D13941" s="100"/>
      <c r="E13941" s="100"/>
      <c r="F13941" s="100"/>
      <c r="H13941" s="102"/>
      <c r="I13941" s="103"/>
      <c r="J13941" s="102"/>
      <c r="L13941" s="100"/>
      <c r="M13941" s="100"/>
      <c r="N13941" s="100"/>
    </row>
    <row r="13942" spans="2:14">
      <c r="B13942" s="98"/>
      <c r="C13942" s="98"/>
      <c r="D13942" s="100"/>
      <c r="E13942" s="100"/>
      <c r="F13942" s="100"/>
      <c r="H13942" s="102"/>
      <c r="I13942" s="103"/>
      <c r="J13942" s="102"/>
      <c r="L13942" s="100"/>
      <c r="M13942" s="100"/>
      <c r="N13942" s="100"/>
    </row>
    <row r="13943" spans="2:14">
      <c r="B13943" s="98"/>
      <c r="C13943" s="98"/>
      <c r="D13943" s="100"/>
      <c r="E13943" s="100"/>
      <c r="F13943" s="100"/>
      <c r="H13943" s="102"/>
      <c r="I13943" s="103"/>
      <c r="J13943" s="102"/>
      <c r="L13943" s="100"/>
      <c r="M13943" s="100"/>
      <c r="N13943" s="100"/>
    </row>
    <row r="13944" spans="2:14">
      <c r="B13944" s="98"/>
      <c r="C13944" s="98"/>
      <c r="D13944" s="100"/>
      <c r="E13944" s="100"/>
      <c r="F13944" s="100"/>
      <c r="H13944" s="102"/>
      <c r="I13944" s="103"/>
      <c r="J13944" s="102"/>
      <c r="L13944" s="100"/>
      <c r="M13944" s="100"/>
      <c r="N13944" s="100"/>
    </row>
    <row r="13945" spans="2:14">
      <c r="B13945" s="98"/>
      <c r="C13945" s="98"/>
      <c r="D13945" s="100"/>
      <c r="E13945" s="100"/>
      <c r="F13945" s="100"/>
      <c r="H13945" s="102"/>
      <c r="I13945" s="103"/>
      <c r="J13945" s="102"/>
      <c r="L13945" s="100"/>
      <c r="M13945" s="100"/>
      <c r="N13945" s="100"/>
    </row>
    <row r="13946" spans="2:14">
      <c r="B13946" s="98"/>
      <c r="C13946" s="98"/>
      <c r="D13946" s="100"/>
      <c r="E13946" s="100"/>
      <c r="F13946" s="100"/>
      <c r="H13946" s="102"/>
      <c r="I13946" s="103"/>
      <c r="J13946" s="102"/>
      <c r="L13946" s="100"/>
      <c r="M13946" s="100"/>
      <c r="N13946" s="100"/>
    </row>
    <row r="13947" spans="2:14">
      <c r="B13947" s="98"/>
      <c r="C13947" s="98"/>
      <c r="D13947" s="100"/>
      <c r="E13947" s="100"/>
      <c r="F13947" s="100"/>
      <c r="H13947" s="102"/>
      <c r="I13947" s="103"/>
      <c r="J13947" s="102"/>
      <c r="L13947" s="100"/>
      <c r="M13947" s="100"/>
      <c r="N13947" s="100"/>
    </row>
    <row r="13948" spans="2:14">
      <c r="B13948" s="98"/>
      <c r="C13948" s="98"/>
      <c r="D13948" s="100"/>
      <c r="E13948" s="100"/>
      <c r="F13948" s="100"/>
      <c r="H13948" s="102"/>
      <c r="I13948" s="103"/>
      <c r="J13948" s="102"/>
      <c r="L13948" s="100"/>
      <c r="M13948" s="100"/>
      <c r="N13948" s="100"/>
    </row>
    <row r="13949" spans="2:14">
      <c r="B13949" s="98"/>
      <c r="C13949" s="98"/>
      <c r="D13949" s="100"/>
      <c r="E13949" s="100"/>
      <c r="F13949" s="100"/>
      <c r="H13949" s="102"/>
      <c r="I13949" s="103"/>
      <c r="J13949" s="102"/>
      <c r="L13949" s="100"/>
      <c r="M13949" s="100"/>
      <c r="N13949" s="100"/>
    </row>
    <row r="13950" spans="2:14">
      <c r="B13950" s="98"/>
      <c r="C13950" s="98"/>
      <c r="D13950" s="100"/>
      <c r="E13950" s="100"/>
      <c r="F13950" s="100"/>
      <c r="H13950" s="102"/>
      <c r="I13950" s="103"/>
      <c r="J13950" s="102"/>
      <c r="L13950" s="100"/>
      <c r="M13950" s="100"/>
      <c r="N13950" s="100"/>
    </row>
    <row r="13951" spans="2:14">
      <c r="B13951" s="98"/>
      <c r="C13951" s="98"/>
      <c r="D13951" s="100"/>
      <c r="E13951" s="100"/>
      <c r="F13951" s="100"/>
      <c r="H13951" s="102"/>
      <c r="I13951" s="103"/>
      <c r="J13951" s="102"/>
      <c r="L13951" s="100"/>
      <c r="M13951" s="100"/>
      <c r="N13951" s="100"/>
    </row>
    <row r="13952" spans="2:14">
      <c r="B13952" s="98"/>
      <c r="C13952" s="98"/>
      <c r="D13952" s="100"/>
      <c r="E13952" s="100"/>
      <c r="F13952" s="100"/>
      <c r="H13952" s="102"/>
      <c r="I13952" s="103"/>
      <c r="J13952" s="102"/>
      <c r="L13952" s="100"/>
      <c r="M13952" s="100"/>
      <c r="N13952" s="100"/>
    </row>
    <row r="13953" spans="2:14">
      <c r="B13953" s="98"/>
      <c r="C13953" s="98"/>
      <c r="D13953" s="100"/>
      <c r="E13953" s="100"/>
      <c r="F13953" s="100"/>
      <c r="H13953" s="102"/>
      <c r="I13953" s="103"/>
      <c r="J13953" s="102"/>
      <c r="L13953" s="100"/>
      <c r="M13953" s="100"/>
      <c r="N13953" s="100"/>
    </row>
    <row r="13954" spans="2:14">
      <c r="B13954" s="98"/>
      <c r="C13954" s="98"/>
      <c r="D13954" s="100"/>
      <c r="E13954" s="100"/>
      <c r="F13954" s="100"/>
      <c r="H13954" s="102"/>
      <c r="I13954" s="103"/>
      <c r="J13954" s="102"/>
      <c r="L13954" s="100"/>
      <c r="M13954" s="100"/>
      <c r="N13954" s="100"/>
    </row>
    <row r="13955" spans="2:14">
      <c r="B13955" s="98"/>
      <c r="C13955" s="98"/>
      <c r="D13955" s="100"/>
      <c r="E13955" s="100"/>
      <c r="F13955" s="100"/>
      <c r="H13955" s="102"/>
      <c r="I13955" s="103"/>
      <c r="J13955" s="102"/>
      <c r="L13955" s="100"/>
      <c r="M13955" s="100"/>
      <c r="N13955" s="100"/>
    </row>
    <row r="13956" spans="2:14">
      <c r="B13956" s="98"/>
      <c r="C13956" s="98"/>
      <c r="D13956" s="100"/>
      <c r="E13956" s="100"/>
      <c r="F13956" s="100"/>
      <c r="H13956" s="102"/>
      <c r="I13956" s="103"/>
      <c r="J13956" s="102"/>
      <c r="L13956" s="100"/>
      <c r="M13956" s="100"/>
      <c r="N13956" s="100"/>
    </row>
    <row r="13957" spans="2:14">
      <c r="B13957" s="98"/>
      <c r="C13957" s="98"/>
      <c r="D13957" s="100"/>
      <c r="E13957" s="100"/>
      <c r="F13957" s="100"/>
      <c r="H13957" s="102"/>
      <c r="I13957" s="103"/>
      <c r="J13957" s="102"/>
      <c r="L13957" s="100"/>
      <c r="M13957" s="100"/>
      <c r="N13957" s="100"/>
    </row>
    <row r="13958" spans="2:14">
      <c r="B13958" s="98"/>
      <c r="C13958" s="98"/>
      <c r="D13958" s="100"/>
      <c r="E13958" s="100"/>
      <c r="F13958" s="100"/>
      <c r="H13958" s="102"/>
      <c r="I13958" s="103"/>
      <c r="J13958" s="102"/>
      <c r="L13958" s="100"/>
      <c r="M13958" s="100"/>
      <c r="N13958" s="100"/>
    </row>
    <row r="13959" spans="2:14">
      <c r="B13959" s="98"/>
      <c r="C13959" s="98"/>
      <c r="D13959" s="100"/>
      <c r="E13959" s="100"/>
      <c r="F13959" s="100"/>
      <c r="H13959" s="102"/>
      <c r="I13959" s="103"/>
      <c r="J13959" s="102"/>
      <c r="L13959" s="100"/>
      <c r="M13959" s="100"/>
      <c r="N13959" s="100"/>
    </row>
    <row r="13960" spans="2:14">
      <c r="B13960" s="98"/>
      <c r="C13960" s="98"/>
      <c r="D13960" s="100"/>
      <c r="E13960" s="100"/>
      <c r="F13960" s="100"/>
      <c r="H13960" s="102"/>
      <c r="I13960" s="103"/>
      <c r="J13960" s="102"/>
      <c r="L13960" s="100"/>
      <c r="M13960" s="100"/>
      <c r="N13960" s="100"/>
    </row>
    <row r="13961" spans="2:14">
      <c r="B13961" s="98"/>
      <c r="C13961" s="98"/>
      <c r="D13961" s="100"/>
      <c r="E13961" s="100"/>
      <c r="F13961" s="100"/>
      <c r="H13961" s="102"/>
      <c r="I13961" s="103"/>
      <c r="J13961" s="102"/>
      <c r="L13961" s="100"/>
      <c r="M13961" s="100"/>
      <c r="N13961" s="100"/>
    </row>
    <row r="13962" spans="2:14">
      <c r="B13962" s="98"/>
      <c r="C13962" s="98"/>
      <c r="D13962" s="100"/>
      <c r="E13962" s="100"/>
      <c r="F13962" s="100"/>
      <c r="H13962" s="102"/>
      <c r="I13962" s="103"/>
      <c r="J13962" s="102"/>
      <c r="L13962" s="100"/>
      <c r="M13962" s="100"/>
      <c r="N13962" s="100"/>
    </row>
    <row r="13963" spans="2:14">
      <c r="B13963" s="98"/>
      <c r="C13963" s="98"/>
      <c r="D13963" s="100"/>
      <c r="E13963" s="100"/>
      <c r="F13963" s="100"/>
      <c r="H13963" s="102"/>
      <c r="I13963" s="103"/>
      <c r="J13963" s="102"/>
      <c r="L13963" s="100"/>
      <c r="M13963" s="100"/>
      <c r="N13963" s="100"/>
    </row>
    <row r="13964" spans="2:14">
      <c r="B13964" s="98"/>
      <c r="C13964" s="98"/>
      <c r="D13964" s="100"/>
      <c r="E13964" s="100"/>
      <c r="F13964" s="100"/>
      <c r="H13964" s="102"/>
      <c r="I13964" s="103"/>
      <c r="J13964" s="102"/>
      <c r="L13964" s="100"/>
      <c r="M13964" s="100"/>
      <c r="N13964" s="100"/>
    </row>
    <row r="13965" spans="2:14">
      <c r="B13965" s="98"/>
      <c r="C13965" s="98"/>
      <c r="D13965" s="100"/>
      <c r="E13965" s="100"/>
      <c r="F13965" s="100"/>
      <c r="H13965" s="102"/>
      <c r="I13965" s="103"/>
      <c r="J13965" s="102"/>
      <c r="L13965" s="100"/>
      <c r="M13965" s="100"/>
      <c r="N13965" s="100"/>
    </row>
    <row r="13966" spans="2:14">
      <c r="B13966" s="98"/>
      <c r="C13966" s="98"/>
      <c r="D13966" s="100"/>
      <c r="E13966" s="100"/>
      <c r="F13966" s="100"/>
      <c r="H13966" s="102"/>
      <c r="I13966" s="103"/>
      <c r="J13966" s="102"/>
      <c r="L13966" s="100"/>
      <c r="M13966" s="100"/>
      <c r="N13966" s="100"/>
    </row>
    <row r="13967" spans="2:14">
      <c r="B13967" s="98"/>
      <c r="C13967" s="98"/>
      <c r="D13967" s="100"/>
      <c r="E13967" s="100"/>
      <c r="F13967" s="100"/>
      <c r="H13967" s="102"/>
      <c r="I13967" s="103"/>
      <c r="J13967" s="102"/>
      <c r="L13967" s="100"/>
      <c r="M13967" s="100"/>
      <c r="N13967" s="100"/>
    </row>
    <row r="13968" spans="2:14">
      <c r="B13968" s="98"/>
      <c r="C13968" s="98"/>
      <c r="D13968" s="100"/>
      <c r="E13968" s="100"/>
      <c r="F13968" s="100"/>
      <c r="H13968" s="102"/>
      <c r="I13968" s="103"/>
      <c r="J13968" s="102"/>
      <c r="L13968" s="100"/>
      <c r="M13968" s="100"/>
      <c r="N13968" s="100"/>
    </row>
    <row r="13969" spans="2:14">
      <c r="B13969" s="98"/>
      <c r="C13969" s="98"/>
      <c r="D13969" s="100"/>
      <c r="E13969" s="100"/>
      <c r="F13969" s="100"/>
      <c r="H13969" s="102"/>
      <c r="I13969" s="103"/>
      <c r="J13969" s="102"/>
      <c r="L13969" s="100"/>
      <c r="M13969" s="100"/>
      <c r="N13969" s="100"/>
    </row>
    <row r="13970" spans="2:14">
      <c r="B13970" s="98"/>
      <c r="C13970" s="98"/>
      <c r="D13970" s="100"/>
      <c r="E13970" s="100"/>
      <c r="F13970" s="100"/>
      <c r="H13970" s="102"/>
      <c r="I13970" s="103"/>
      <c r="J13970" s="102"/>
      <c r="L13970" s="100"/>
      <c r="M13970" s="100"/>
      <c r="N13970" s="100"/>
    </row>
    <row r="13971" spans="2:14">
      <c r="B13971" s="98"/>
      <c r="C13971" s="98"/>
      <c r="D13971" s="100"/>
      <c r="E13971" s="100"/>
      <c r="F13971" s="100"/>
      <c r="H13971" s="102"/>
      <c r="I13971" s="103"/>
      <c r="J13971" s="102"/>
      <c r="L13971" s="100"/>
      <c r="M13971" s="100"/>
      <c r="N13971" s="100"/>
    </row>
    <row r="13972" spans="2:14">
      <c r="B13972" s="98"/>
      <c r="C13972" s="98"/>
      <c r="D13972" s="100"/>
      <c r="E13972" s="100"/>
      <c r="F13972" s="100"/>
      <c r="H13972" s="102"/>
      <c r="I13972" s="103"/>
      <c r="J13972" s="102"/>
      <c r="L13972" s="100"/>
      <c r="M13972" s="100"/>
      <c r="N13972" s="100"/>
    </row>
    <row r="13973" spans="2:14">
      <c r="B13973" s="98"/>
      <c r="C13973" s="98"/>
      <c r="D13973" s="100"/>
      <c r="E13973" s="100"/>
      <c r="F13973" s="100"/>
      <c r="H13973" s="102"/>
      <c r="I13973" s="103"/>
      <c r="J13973" s="102"/>
      <c r="L13973" s="100"/>
      <c r="M13973" s="100"/>
      <c r="N13973" s="100"/>
    </row>
    <row r="13974" spans="2:14">
      <c r="B13974" s="98"/>
      <c r="C13974" s="98"/>
      <c r="D13974" s="100"/>
      <c r="E13974" s="100"/>
      <c r="F13974" s="100"/>
      <c r="H13974" s="102"/>
      <c r="I13974" s="103"/>
      <c r="J13974" s="102"/>
      <c r="L13974" s="100"/>
      <c r="M13974" s="100"/>
      <c r="N13974" s="100"/>
    </row>
    <row r="13975" spans="2:14">
      <c r="B13975" s="98"/>
      <c r="C13975" s="98"/>
      <c r="D13975" s="100"/>
      <c r="E13975" s="100"/>
      <c r="F13975" s="100"/>
      <c r="H13975" s="102"/>
      <c r="I13975" s="103"/>
      <c r="J13975" s="102"/>
      <c r="L13975" s="100"/>
      <c r="M13975" s="100"/>
      <c r="N13975" s="100"/>
    </row>
    <row r="13976" spans="2:14">
      <c r="B13976" s="98"/>
      <c r="C13976" s="98"/>
      <c r="D13976" s="100"/>
      <c r="E13976" s="100"/>
      <c r="F13976" s="100"/>
      <c r="H13976" s="102"/>
      <c r="I13976" s="103"/>
      <c r="J13976" s="102"/>
      <c r="L13976" s="100"/>
      <c r="M13976" s="100"/>
      <c r="N13976" s="100"/>
    </row>
    <row r="13977" spans="2:14">
      <c r="B13977" s="98"/>
      <c r="C13977" s="98"/>
      <c r="D13977" s="100"/>
      <c r="E13977" s="100"/>
      <c r="F13977" s="100"/>
      <c r="H13977" s="102"/>
      <c r="I13977" s="103"/>
      <c r="J13977" s="102"/>
      <c r="L13977" s="100"/>
      <c r="M13977" s="100"/>
      <c r="N13977" s="100"/>
    </row>
    <row r="13978" spans="2:14">
      <c r="B13978" s="98"/>
      <c r="C13978" s="98"/>
      <c r="D13978" s="100"/>
      <c r="E13978" s="100"/>
      <c r="F13978" s="100"/>
      <c r="H13978" s="102"/>
      <c r="I13978" s="103"/>
      <c r="J13978" s="102"/>
      <c r="L13978" s="100"/>
      <c r="M13978" s="100"/>
      <c r="N13978" s="100"/>
    </row>
    <row r="13979" spans="2:14">
      <c r="B13979" s="98"/>
      <c r="C13979" s="98"/>
      <c r="D13979" s="100"/>
      <c r="E13979" s="100"/>
      <c r="F13979" s="100"/>
      <c r="H13979" s="102"/>
      <c r="I13979" s="103"/>
      <c r="J13979" s="102"/>
      <c r="L13979" s="100"/>
      <c r="M13979" s="100"/>
      <c r="N13979" s="100"/>
    </row>
    <row r="13980" spans="2:14">
      <c r="B13980" s="98"/>
      <c r="C13980" s="98"/>
      <c r="D13980" s="100"/>
      <c r="E13980" s="100"/>
      <c r="F13980" s="100"/>
      <c r="H13980" s="102"/>
      <c r="I13980" s="103"/>
      <c r="J13980" s="102"/>
      <c r="L13980" s="100"/>
      <c r="M13980" s="100"/>
      <c r="N13980" s="100"/>
    </row>
    <row r="13981" spans="2:14">
      <c r="B13981" s="98"/>
      <c r="C13981" s="98"/>
      <c r="D13981" s="100"/>
      <c r="E13981" s="100"/>
      <c r="F13981" s="100"/>
      <c r="H13981" s="102"/>
      <c r="I13981" s="103"/>
      <c r="J13981" s="102"/>
      <c r="L13981" s="100"/>
      <c r="M13981" s="100"/>
      <c r="N13981" s="100"/>
    </row>
    <row r="13982" spans="2:14">
      <c r="B13982" s="98"/>
      <c r="C13982" s="98"/>
      <c r="D13982" s="100"/>
      <c r="E13982" s="100"/>
      <c r="F13982" s="100"/>
      <c r="H13982" s="102"/>
      <c r="I13982" s="103"/>
      <c r="J13982" s="102"/>
      <c r="L13982" s="100"/>
      <c r="M13982" s="100"/>
      <c r="N13982" s="100"/>
    </row>
    <row r="13983" spans="2:14">
      <c r="B13983" s="98"/>
      <c r="C13983" s="98"/>
      <c r="D13983" s="100"/>
      <c r="E13983" s="100"/>
      <c r="F13983" s="100"/>
      <c r="H13983" s="102"/>
      <c r="I13983" s="103"/>
      <c r="J13983" s="102"/>
      <c r="L13983" s="100"/>
      <c r="M13983" s="100"/>
      <c r="N13983" s="100"/>
    </row>
    <row r="13984" spans="2:14">
      <c r="B13984" s="98"/>
      <c r="C13984" s="98"/>
      <c r="D13984" s="100"/>
      <c r="E13984" s="100"/>
      <c r="F13984" s="100"/>
      <c r="H13984" s="102"/>
      <c r="I13984" s="103"/>
      <c r="J13984" s="102"/>
      <c r="L13984" s="100"/>
      <c r="M13984" s="100"/>
      <c r="N13984" s="100"/>
    </row>
    <row r="13985" spans="2:14">
      <c r="B13985" s="98"/>
      <c r="C13985" s="98"/>
      <c r="D13985" s="100"/>
      <c r="E13985" s="100"/>
      <c r="F13985" s="100"/>
      <c r="H13985" s="102"/>
      <c r="I13985" s="103"/>
      <c r="J13985" s="102"/>
      <c r="L13985" s="100"/>
      <c r="M13985" s="100"/>
      <c r="N13985" s="100"/>
    </row>
    <row r="13986" spans="2:14">
      <c r="B13986" s="98"/>
      <c r="C13986" s="98"/>
      <c r="D13986" s="100"/>
      <c r="E13986" s="100"/>
      <c r="F13986" s="100"/>
      <c r="H13986" s="102"/>
      <c r="I13986" s="103"/>
      <c r="J13986" s="102"/>
      <c r="L13986" s="100"/>
      <c r="M13986" s="100"/>
      <c r="N13986" s="100"/>
    </row>
    <row r="13987" spans="2:14">
      <c r="B13987" s="98"/>
      <c r="C13987" s="98"/>
      <c r="D13987" s="100"/>
      <c r="E13987" s="100"/>
      <c r="F13987" s="100"/>
      <c r="H13987" s="102"/>
      <c r="I13987" s="103"/>
      <c r="J13987" s="102"/>
      <c r="L13987" s="100"/>
      <c r="M13987" s="100"/>
      <c r="N13987" s="100"/>
    </row>
    <row r="13988" spans="2:14">
      <c r="B13988" s="98"/>
      <c r="C13988" s="98"/>
      <c r="D13988" s="100"/>
      <c r="E13988" s="100"/>
      <c r="F13988" s="100"/>
      <c r="H13988" s="102"/>
      <c r="I13988" s="103"/>
      <c r="J13988" s="102"/>
      <c r="L13988" s="100"/>
      <c r="M13988" s="100"/>
      <c r="N13988" s="100"/>
    </row>
    <row r="13989" spans="2:14">
      <c r="B13989" s="98"/>
      <c r="C13989" s="98"/>
      <c r="D13989" s="100"/>
      <c r="E13989" s="100"/>
      <c r="F13989" s="100"/>
      <c r="H13989" s="102"/>
      <c r="I13989" s="103"/>
      <c r="J13989" s="102"/>
      <c r="L13989" s="100"/>
      <c r="M13989" s="100"/>
      <c r="N13989" s="100"/>
    </row>
    <row r="13990" spans="2:14">
      <c r="B13990" s="98"/>
      <c r="C13990" s="98"/>
      <c r="D13990" s="100"/>
      <c r="E13990" s="100"/>
      <c r="F13990" s="100"/>
      <c r="H13990" s="102"/>
      <c r="I13990" s="103"/>
      <c r="J13990" s="102"/>
      <c r="L13990" s="100"/>
      <c r="M13990" s="100"/>
      <c r="N13990" s="100"/>
    </row>
    <row r="13991" spans="2:14">
      <c r="B13991" s="98"/>
      <c r="C13991" s="98"/>
      <c r="D13991" s="100"/>
      <c r="E13991" s="100"/>
      <c r="F13991" s="100"/>
      <c r="H13991" s="102"/>
      <c r="I13991" s="103"/>
      <c r="J13991" s="102"/>
      <c r="L13991" s="100"/>
      <c r="M13991" s="100"/>
      <c r="N13991" s="100"/>
    </row>
    <row r="13992" spans="2:14">
      <c r="B13992" s="98"/>
      <c r="C13992" s="98"/>
      <c r="D13992" s="100"/>
      <c r="E13992" s="100"/>
      <c r="F13992" s="100"/>
      <c r="H13992" s="102"/>
      <c r="I13992" s="103"/>
      <c r="J13992" s="102"/>
      <c r="L13992" s="100"/>
      <c r="M13992" s="100"/>
      <c r="N13992" s="100"/>
    </row>
    <row r="13993" spans="2:14">
      <c r="B13993" s="98"/>
      <c r="C13993" s="98"/>
      <c r="D13993" s="100"/>
      <c r="E13993" s="100"/>
      <c r="F13993" s="100"/>
      <c r="H13993" s="102"/>
      <c r="I13993" s="103"/>
      <c r="J13993" s="102"/>
      <c r="L13993" s="100"/>
      <c r="M13993" s="100"/>
      <c r="N13993" s="100"/>
    </row>
    <row r="13994" spans="2:14">
      <c r="B13994" s="98"/>
      <c r="C13994" s="98"/>
      <c r="D13994" s="100"/>
      <c r="E13994" s="100"/>
      <c r="F13994" s="100"/>
      <c r="H13994" s="102"/>
      <c r="I13994" s="103"/>
      <c r="J13994" s="102"/>
      <c r="L13994" s="100"/>
      <c r="M13994" s="100"/>
      <c r="N13994" s="100"/>
    </row>
    <row r="13995" spans="2:14">
      <c r="B13995" s="98"/>
      <c r="C13995" s="98"/>
      <c r="D13995" s="100"/>
      <c r="E13995" s="100"/>
      <c r="F13995" s="100"/>
      <c r="H13995" s="102"/>
      <c r="I13995" s="103"/>
      <c r="J13995" s="102"/>
      <c r="L13995" s="100"/>
      <c r="M13995" s="100"/>
      <c r="N13995" s="100"/>
    </row>
    <row r="13996" spans="2:14">
      <c r="B13996" s="98"/>
      <c r="C13996" s="98"/>
      <c r="D13996" s="100"/>
      <c r="E13996" s="100"/>
      <c r="F13996" s="100"/>
      <c r="H13996" s="102"/>
      <c r="I13996" s="103"/>
      <c r="J13996" s="102"/>
      <c r="L13996" s="100"/>
      <c r="M13996" s="100"/>
      <c r="N13996" s="100"/>
    </row>
    <row r="13997" spans="2:14">
      <c r="B13997" s="98"/>
      <c r="C13997" s="98"/>
      <c r="D13997" s="100"/>
      <c r="E13997" s="100"/>
      <c r="F13997" s="100"/>
      <c r="H13997" s="102"/>
      <c r="I13997" s="103"/>
      <c r="J13997" s="102"/>
      <c r="L13997" s="100"/>
      <c r="M13997" s="100"/>
      <c r="N13997" s="100"/>
    </row>
    <row r="13998" spans="2:14">
      <c r="B13998" s="98"/>
      <c r="C13998" s="98"/>
      <c r="D13998" s="100"/>
      <c r="E13998" s="100"/>
      <c r="F13998" s="100"/>
      <c r="H13998" s="102"/>
      <c r="I13998" s="103"/>
      <c r="J13998" s="102"/>
      <c r="L13998" s="100"/>
      <c r="M13998" s="100"/>
      <c r="N13998" s="100"/>
    </row>
    <row r="13999" spans="2:14">
      <c r="B13999" s="98"/>
      <c r="C13999" s="98"/>
      <c r="D13999" s="100"/>
      <c r="E13999" s="100"/>
      <c r="F13999" s="100"/>
      <c r="H13999" s="102"/>
      <c r="I13999" s="103"/>
      <c r="J13999" s="102"/>
      <c r="L13999" s="100"/>
      <c r="M13999" s="100"/>
      <c r="N13999" s="100"/>
    </row>
    <row r="14000" spans="2:14">
      <c r="B14000" s="98"/>
      <c r="C14000" s="98"/>
      <c r="D14000" s="100"/>
      <c r="E14000" s="100"/>
      <c r="F14000" s="100"/>
      <c r="H14000" s="102"/>
      <c r="I14000" s="103"/>
      <c r="J14000" s="102"/>
      <c r="L14000" s="100"/>
      <c r="M14000" s="100"/>
      <c r="N14000" s="100"/>
    </row>
    <row r="14001" spans="2:14">
      <c r="B14001" s="98"/>
      <c r="C14001" s="98"/>
      <c r="D14001" s="100"/>
      <c r="E14001" s="100"/>
      <c r="F14001" s="100"/>
      <c r="H14001" s="102"/>
      <c r="I14001" s="103"/>
      <c r="J14001" s="102"/>
      <c r="L14001" s="100"/>
      <c r="M14001" s="100"/>
      <c r="N14001" s="100"/>
    </row>
    <row r="14002" spans="2:14">
      <c r="B14002" s="98"/>
      <c r="C14002" s="98"/>
      <c r="D14002" s="100"/>
      <c r="E14002" s="100"/>
      <c r="F14002" s="100"/>
      <c r="H14002" s="102"/>
      <c r="I14002" s="103"/>
      <c r="J14002" s="102"/>
      <c r="L14002" s="100"/>
      <c r="M14002" s="100"/>
      <c r="N14002" s="100"/>
    </row>
    <row r="14003" spans="2:14">
      <c r="B14003" s="98"/>
      <c r="C14003" s="98"/>
      <c r="D14003" s="100"/>
      <c r="E14003" s="100"/>
      <c r="F14003" s="100"/>
      <c r="H14003" s="102"/>
      <c r="I14003" s="103"/>
      <c r="J14003" s="102"/>
      <c r="L14003" s="100"/>
      <c r="M14003" s="100"/>
      <c r="N14003" s="100"/>
    </row>
    <row r="14004" spans="2:14">
      <c r="B14004" s="98"/>
      <c r="C14004" s="98"/>
      <c r="D14004" s="100"/>
      <c r="E14004" s="100"/>
      <c r="F14004" s="100"/>
      <c r="H14004" s="102"/>
      <c r="I14004" s="103"/>
      <c r="J14004" s="102"/>
      <c r="L14004" s="100"/>
      <c r="M14004" s="100"/>
      <c r="N14004" s="100"/>
    </row>
    <row r="14005" spans="2:14">
      <c r="B14005" s="98"/>
      <c r="C14005" s="98"/>
      <c r="D14005" s="100"/>
      <c r="E14005" s="100"/>
      <c r="F14005" s="100"/>
      <c r="H14005" s="102"/>
      <c r="I14005" s="103"/>
      <c r="J14005" s="102"/>
      <c r="L14005" s="100"/>
      <c r="M14005" s="100"/>
      <c r="N14005" s="100"/>
    </row>
    <row r="14006" spans="2:14">
      <c r="B14006" s="98"/>
      <c r="C14006" s="98"/>
      <c r="D14006" s="100"/>
      <c r="E14006" s="100"/>
      <c r="F14006" s="100"/>
      <c r="H14006" s="102"/>
      <c r="I14006" s="103"/>
      <c r="J14006" s="102"/>
      <c r="L14006" s="100"/>
      <c r="M14006" s="100"/>
      <c r="N14006" s="100"/>
    </row>
    <row r="14007" spans="2:14">
      <c r="B14007" s="98"/>
      <c r="C14007" s="98"/>
      <c r="D14007" s="100"/>
      <c r="E14007" s="100"/>
      <c r="F14007" s="100"/>
      <c r="H14007" s="102"/>
      <c r="I14007" s="103"/>
      <c r="J14007" s="102"/>
      <c r="L14007" s="100"/>
      <c r="M14007" s="100"/>
      <c r="N14007" s="100"/>
    </row>
    <row r="14008" spans="2:14">
      <c r="B14008" s="98"/>
      <c r="C14008" s="98"/>
      <c r="D14008" s="100"/>
      <c r="E14008" s="100"/>
      <c r="F14008" s="100"/>
      <c r="H14008" s="102"/>
      <c r="I14008" s="103"/>
      <c r="J14008" s="102"/>
      <c r="L14008" s="100"/>
      <c r="M14008" s="100"/>
      <c r="N14008" s="100"/>
    </row>
    <row r="14009" spans="2:14">
      <c r="B14009" s="98"/>
      <c r="C14009" s="98"/>
      <c r="D14009" s="100"/>
      <c r="E14009" s="100"/>
      <c r="F14009" s="100"/>
      <c r="H14009" s="102"/>
      <c r="I14009" s="103"/>
      <c r="J14009" s="102"/>
      <c r="L14009" s="100"/>
      <c r="M14009" s="100"/>
      <c r="N14009" s="100"/>
    </row>
    <row r="14010" spans="2:14">
      <c r="B14010" s="98"/>
      <c r="C14010" s="98"/>
      <c r="D14010" s="100"/>
      <c r="E14010" s="100"/>
      <c r="F14010" s="100"/>
      <c r="H14010" s="102"/>
      <c r="I14010" s="103"/>
      <c r="J14010" s="102"/>
      <c r="L14010" s="100"/>
      <c r="M14010" s="100"/>
      <c r="N14010" s="100"/>
    </row>
    <row r="14011" spans="2:14">
      <c r="B14011" s="98"/>
      <c r="C14011" s="98"/>
      <c r="D14011" s="100"/>
      <c r="E14011" s="100"/>
      <c r="F14011" s="100"/>
      <c r="H14011" s="102"/>
      <c r="I14011" s="103"/>
      <c r="J14011" s="102"/>
      <c r="L14011" s="100"/>
      <c r="M14011" s="100"/>
      <c r="N14011" s="100"/>
    </row>
    <row r="14012" spans="2:14">
      <c r="B14012" s="98"/>
      <c r="C14012" s="98"/>
      <c r="D14012" s="100"/>
      <c r="E14012" s="100"/>
      <c r="F14012" s="100"/>
      <c r="H14012" s="102"/>
      <c r="I14012" s="103"/>
      <c r="J14012" s="102"/>
      <c r="L14012" s="100"/>
      <c r="M14012" s="100"/>
      <c r="N14012" s="100"/>
    </row>
    <row r="14013" spans="2:14">
      <c r="B14013" s="98"/>
      <c r="C14013" s="98"/>
      <c r="D14013" s="100"/>
      <c r="E14013" s="100"/>
      <c r="F14013" s="100"/>
      <c r="H14013" s="102"/>
      <c r="I14013" s="103"/>
      <c r="J14013" s="102"/>
      <c r="L14013" s="100"/>
      <c r="M14013" s="100"/>
      <c r="N14013" s="100"/>
    </row>
    <row r="14014" spans="2:14">
      <c r="B14014" s="98"/>
      <c r="C14014" s="98"/>
      <c r="D14014" s="100"/>
      <c r="E14014" s="100"/>
      <c r="F14014" s="100"/>
      <c r="H14014" s="102"/>
      <c r="I14014" s="103"/>
      <c r="J14014" s="102"/>
      <c r="L14014" s="100"/>
      <c r="M14014" s="100"/>
      <c r="N14014" s="100"/>
    </row>
    <row r="14015" spans="2:14">
      <c r="B14015" s="98"/>
      <c r="C14015" s="98"/>
      <c r="D14015" s="100"/>
      <c r="E14015" s="100"/>
      <c r="F14015" s="100"/>
      <c r="H14015" s="102"/>
      <c r="I14015" s="103"/>
      <c r="J14015" s="102"/>
      <c r="L14015" s="100"/>
      <c r="M14015" s="100"/>
      <c r="N14015" s="100"/>
    </row>
    <row r="14016" spans="2:14">
      <c r="B14016" s="98"/>
      <c r="C14016" s="98"/>
      <c r="D14016" s="100"/>
      <c r="E14016" s="100"/>
      <c r="F14016" s="100"/>
      <c r="H14016" s="102"/>
      <c r="I14016" s="103"/>
      <c r="J14016" s="102"/>
      <c r="L14016" s="100"/>
      <c r="M14016" s="100"/>
      <c r="N14016" s="100"/>
    </row>
    <row r="14017" spans="2:14">
      <c r="B14017" s="98"/>
      <c r="C14017" s="98"/>
      <c r="D14017" s="100"/>
      <c r="E14017" s="100"/>
      <c r="F14017" s="100"/>
      <c r="H14017" s="102"/>
      <c r="I14017" s="103"/>
      <c r="J14017" s="102"/>
      <c r="L14017" s="100"/>
      <c r="M14017" s="100"/>
      <c r="N14017" s="100"/>
    </row>
    <row r="14018" spans="2:14">
      <c r="B14018" s="98"/>
      <c r="C14018" s="98"/>
      <c r="D14018" s="100"/>
      <c r="E14018" s="100"/>
      <c r="F14018" s="100"/>
      <c r="H14018" s="102"/>
      <c r="I14018" s="103"/>
      <c r="J14018" s="102"/>
      <c r="L14018" s="100"/>
      <c r="M14018" s="100"/>
      <c r="N14018" s="100"/>
    </row>
    <row r="14019" spans="2:14">
      <c r="B14019" s="98"/>
      <c r="C14019" s="98"/>
      <c r="D14019" s="100"/>
      <c r="E14019" s="100"/>
      <c r="F14019" s="100"/>
      <c r="H14019" s="102"/>
      <c r="I14019" s="103"/>
      <c r="J14019" s="102"/>
      <c r="L14019" s="100"/>
      <c r="M14019" s="100"/>
      <c r="N14019" s="100"/>
    </row>
    <row r="14020" spans="2:14">
      <c r="B14020" s="98"/>
      <c r="C14020" s="98"/>
      <c r="D14020" s="100"/>
      <c r="E14020" s="100"/>
      <c r="F14020" s="100"/>
      <c r="H14020" s="102"/>
      <c r="I14020" s="103"/>
      <c r="J14020" s="102"/>
      <c r="L14020" s="100"/>
      <c r="M14020" s="100"/>
      <c r="N14020" s="100"/>
    </row>
    <row r="14021" spans="2:14">
      <c r="B14021" s="98"/>
      <c r="C14021" s="98"/>
      <c r="D14021" s="100"/>
      <c r="E14021" s="100"/>
      <c r="F14021" s="100"/>
      <c r="H14021" s="102"/>
      <c r="I14021" s="103"/>
      <c r="J14021" s="102"/>
      <c r="L14021" s="100"/>
      <c r="M14021" s="100"/>
      <c r="N14021" s="100"/>
    </row>
    <row r="14022" spans="2:14">
      <c r="B14022" s="98"/>
      <c r="C14022" s="98"/>
      <c r="D14022" s="100"/>
      <c r="E14022" s="100"/>
      <c r="F14022" s="100"/>
      <c r="H14022" s="102"/>
      <c r="I14022" s="103"/>
      <c r="J14022" s="102"/>
      <c r="L14022" s="100"/>
      <c r="M14022" s="100"/>
      <c r="N14022" s="100"/>
    </row>
    <row r="14023" spans="2:14">
      <c r="B14023" s="98"/>
      <c r="C14023" s="98"/>
      <c r="D14023" s="100"/>
      <c r="E14023" s="100"/>
      <c r="F14023" s="100"/>
      <c r="H14023" s="102"/>
      <c r="I14023" s="103"/>
      <c r="J14023" s="102"/>
      <c r="L14023" s="100"/>
      <c r="M14023" s="100"/>
      <c r="N14023" s="100"/>
    </row>
    <row r="14024" spans="2:14">
      <c r="B14024" s="98"/>
      <c r="C14024" s="98"/>
      <c r="D14024" s="100"/>
      <c r="E14024" s="100"/>
      <c r="F14024" s="100"/>
      <c r="H14024" s="102"/>
      <c r="I14024" s="103"/>
      <c r="J14024" s="102"/>
      <c r="L14024" s="100"/>
      <c r="M14024" s="100"/>
      <c r="N14024" s="100"/>
    </row>
    <row r="14025" spans="2:14">
      <c r="B14025" s="98"/>
      <c r="C14025" s="98"/>
      <c r="D14025" s="100"/>
      <c r="E14025" s="100"/>
      <c r="F14025" s="100"/>
      <c r="H14025" s="102"/>
      <c r="I14025" s="103"/>
      <c r="J14025" s="102"/>
      <c r="L14025" s="100"/>
      <c r="M14025" s="100"/>
      <c r="N14025" s="100"/>
    </row>
    <row r="14026" spans="2:14">
      <c r="B14026" s="98"/>
      <c r="C14026" s="98"/>
      <c r="D14026" s="100"/>
      <c r="E14026" s="100"/>
      <c r="F14026" s="100"/>
      <c r="H14026" s="102"/>
      <c r="I14026" s="103"/>
      <c r="J14026" s="102"/>
      <c r="L14026" s="100"/>
      <c r="M14026" s="100"/>
      <c r="N14026" s="100"/>
    </row>
    <row r="14027" spans="2:14">
      <c r="B14027" s="98"/>
      <c r="C14027" s="98"/>
      <c r="D14027" s="100"/>
      <c r="E14027" s="100"/>
      <c r="F14027" s="100"/>
      <c r="H14027" s="102"/>
      <c r="I14027" s="103"/>
      <c r="J14027" s="102"/>
      <c r="L14027" s="100"/>
      <c r="M14027" s="100"/>
      <c r="N14027" s="100"/>
    </row>
    <row r="14028" spans="2:14">
      <c r="B14028" s="98"/>
      <c r="C14028" s="98"/>
      <c r="D14028" s="100"/>
      <c r="E14028" s="100"/>
      <c r="F14028" s="100"/>
      <c r="H14028" s="102"/>
      <c r="I14028" s="103"/>
      <c r="J14028" s="102"/>
      <c r="L14028" s="100"/>
      <c r="M14028" s="100"/>
      <c r="N14028" s="100"/>
    </row>
    <row r="14029" spans="2:14">
      <c r="B14029" s="98"/>
      <c r="C14029" s="98"/>
      <c r="D14029" s="100"/>
      <c r="E14029" s="100"/>
      <c r="F14029" s="100"/>
      <c r="H14029" s="102"/>
      <c r="I14029" s="103"/>
      <c r="J14029" s="102"/>
      <c r="L14029" s="100"/>
      <c r="M14029" s="100"/>
      <c r="N14029" s="100"/>
    </row>
    <row r="14030" spans="2:14">
      <c r="B14030" s="98"/>
      <c r="C14030" s="98"/>
      <c r="D14030" s="100"/>
      <c r="E14030" s="100"/>
      <c r="F14030" s="100"/>
      <c r="H14030" s="102"/>
      <c r="I14030" s="103"/>
      <c r="J14030" s="102"/>
      <c r="L14030" s="100"/>
      <c r="M14030" s="100"/>
      <c r="N14030" s="100"/>
    </row>
    <row r="14031" spans="2:14">
      <c r="B14031" s="98"/>
      <c r="C14031" s="98"/>
      <c r="D14031" s="100"/>
      <c r="E14031" s="100"/>
      <c r="F14031" s="100"/>
      <c r="H14031" s="102"/>
      <c r="I14031" s="103"/>
      <c r="J14031" s="102"/>
      <c r="L14031" s="100"/>
      <c r="M14031" s="100"/>
      <c r="N14031" s="100"/>
    </row>
    <row r="14032" spans="2:14">
      <c r="B14032" s="98"/>
      <c r="C14032" s="98"/>
      <c r="D14032" s="100"/>
      <c r="E14032" s="100"/>
      <c r="F14032" s="100"/>
      <c r="H14032" s="102"/>
      <c r="I14032" s="103"/>
      <c r="J14032" s="102"/>
      <c r="L14032" s="100"/>
      <c r="M14032" s="100"/>
      <c r="N14032" s="100"/>
    </row>
    <row r="14033" spans="2:14">
      <c r="B14033" s="98"/>
      <c r="C14033" s="98"/>
      <c r="D14033" s="100"/>
      <c r="E14033" s="100"/>
      <c r="F14033" s="100"/>
      <c r="H14033" s="102"/>
      <c r="I14033" s="103"/>
      <c r="J14033" s="102"/>
      <c r="L14033" s="100"/>
      <c r="M14033" s="100"/>
      <c r="N14033" s="100"/>
    </row>
    <row r="14034" spans="2:14">
      <c r="B14034" s="98"/>
      <c r="C14034" s="98"/>
      <c r="D14034" s="100"/>
      <c r="E14034" s="100"/>
      <c r="F14034" s="100"/>
      <c r="H14034" s="102"/>
      <c r="I14034" s="103"/>
      <c r="J14034" s="102"/>
      <c r="L14034" s="100"/>
      <c r="M14034" s="100"/>
      <c r="N14034" s="100"/>
    </row>
    <row r="14035" spans="2:14">
      <c r="B14035" s="98"/>
      <c r="C14035" s="98"/>
      <c r="D14035" s="100"/>
      <c r="E14035" s="100"/>
      <c r="F14035" s="100"/>
      <c r="H14035" s="102"/>
      <c r="I14035" s="103"/>
      <c r="J14035" s="102"/>
      <c r="L14035" s="100"/>
      <c r="M14035" s="100"/>
      <c r="N14035" s="100"/>
    </row>
    <row r="14036" spans="2:14">
      <c r="B14036" s="98"/>
      <c r="C14036" s="98"/>
      <c r="D14036" s="100"/>
      <c r="E14036" s="100"/>
      <c r="F14036" s="100"/>
      <c r="H14036" s="102"/>
      <c r="I14036" s="103"/>
      <c r="J14036" s="102"/>
      <c r="L14036" s="100"/>
      <c r="M14036" s="100"/>
      <c r="N14036" s="100"/>
    </row>
    <row r="14037" spans="2:14">
      <c r="B14037" s="98"/>
      <c r="C14037" s="98"/>
      <c r="D14037" s="100"/>
      <c r="E14037" s="100"/>
      <c r="F14037" s="100"/>
      <c r="H14037" s="102"/>
      <c r="I14037" s="103"/>
      <c r="J14037" s="102"/>
      <c r="L14037" s="100"/>
      <c r="M14037" s="100"/>
      <c r="N14037" s="100"/>
    </row>
    <row r="14038" spans="2:14">
      <c r="B14038" s="98"/>
      <c r="C14038" s="98"/>
      <c r="D14038" s="100"/>
      <c r="E14038" s="100"/>
      <c r="F14038" s="100"/>
      <c r="H14038" s="102"/>
      <c r="I14038" s="103"/>
      <c r="J14038" s="102"/>
      <c r="L14038" s="100"/>
      <c r="M14038" s="100"/>
      <c r="N14038" s="100"/>
    </row>
    <row r="14039" spans="2:14">
      <c r="B14039" s="98"/>
      <c r="C14039" s="98"/>
      <c r="D14039" s="100"/>
      <c r="E14039" s="100"/>
      <c r="F14039" s="100"/>
      <c r="H14039" s="102"/>
      <c r="I14039" s="103"/>
      <c r="J14039" s="102"/>
      <c r="L14039" s="100"/>
      <c r="M14039" s="100"/>
      <c r="N14039" s="100"/>
    </row>
    <row r="14040" spans="2:14">
      <c r="B14040" s="98"/>
      <c r="C14040" s="98"/>
      <c r="D14040" s="100"/>
      <c r="E14040" s="100"/>
      <c r="F14040" s="100"/>
      <c r="H14040" s="102"/>
      <c r="I14040" s="103"/>
      <c r="J14040" s="102"/>
      <c r="L14040" s="100"/>
      <c r="M14040" s="100"/>
      <c r="N14040" s="100"/>
    </row>
    <row r="14041" spans="2:14">
      <c r="B14041" s="98"/>
      <c r="C14041" s="98"/>
      <c r="D14041" s="100"/>
      <c r="E14041" s="100"/>
      <c r="F14041" s="100"/>
      <c r="H14041" s="102"/>
      <c r="I14041" s="103"/>
      <c r="J14041" s="102"/>
      <c r="L14041" s="100"/>
      <c r="M14041" s="100"/>
      <c r="N14041" s="100"/>
    </row>
    <row r="14042" spans="2:14">
      <c r="B14042" s="98"/>
      <c r="C14042" s="98"/>
      <c r="D14042" s="100"/>
      <c r="E14042" s="100"/>
      <c r="F14042" s="100"/>
      <c r="H14042" s="102"/>
      <c r="I14042" s="103"/>
      <c r="J14042" s="102"/>
      <c r="L14042" s="100"/>
      <c r="M14042" s="100"/>
      <c r="N14042" s="100"/>
    </row>
    <row r="14043" spans="2:14">
      <c r="B14043" s="98"/>
      <c r="C14043" s="98"/>
      <c r="D14043" s="100"/>
      <c r="E14043" s="100"/>
      <c r="F14043" s="100"/>
      <c r="H14043" s="102"/>
      <c r="I14043" s="103"/>
      <c r="J14043" s="102"/>
      <c r="L14043" s="100"/>
      <c r="M14043" s="100"/>
      <c r="N14043" s="100"/>
    </row>
    <row r="14044" spans="2:14">
      <c r="B14044" s="98"/>
      <c r="C14044" s="98"/>
      <c r="D14044" s="100"/>
      <c r="E14044" s="100"/>
      <c r="F14044" s="100"/>
      <c r="H14044" s="102"/>
      <c r="I14044" s="103"/>
      <c r="J14044" s="102"/>
      <c r="L14044" s="100"/>
      <c r="M14044" s="100"/>
      <c r="N14044" s="100"/>
    </row>
    <row r="14045" spans="2:14">
      <c r="B14045" s="98"/>
      <c r="C14045" s="98"/>
      <c r="D14045" s="100"/>
      <c r="E14045" s="100"/>
      <c r="F14045" s="100"/>
      <c r="H14045" s="102"/>
      <c r="I14045" s="103"/>
      <c r="J14045" s="102"/>
      <c r="L14045" s="100"/>
      <c r="M14045" s="100"/>
      <c r="N14045" s="100"/>
    </row>
    <row r="14046" spans="2:14">
      <c r="B14046" s="98"/>
      <c r="C14046" s="98"/>
      <c r="D14046" s="100"/>
      <c r="E14046" s="100"/>
      <c r="F14046" s="100"/>
      <c r="H14046" s="102"/>
      <c r="I14046" s="103"/>
      <c r="J14046" s="102"/>
      <c r="L14046" s="100"/>
      <c r="M14046" s="100"/>
      <c r="N14046" s="100"/>
    </row>
    <row r="14047" spans="2:14">
      <c r="B14047" s="98"/>
      <c r="C14047" s="98"/>
      <c r="D14047" s="100"/>
      <c r="E14047" s="100"/>
      <c r="F14047" s="100"/>
      <c r="H14047" s="102"/>
      <c r="I14047" s="103"/>
      <c r="J14047" s="102"/>
      <c r="L14047" s="100"/>
      <c r="M14047" s="100"/>
      <c r="N14047" s="100"/>
    </row>
    <row r="14048" spans="2:14">
      <c r="B14048" s="98"/>
      <c r="C14048" s="98"/>
      <c r="D14048" s="100"/>
      <c r="E14048" s="100"/>
      <c r="F14048" s="100"/>
      <c r="H14048" s="102"/>
      <c r="I14048" s="103"/>
      <c r="J14048" s="102"/>
      <c r="L14048" s="100"/>
      <c r="M14048" s="100"/>
      <c r="N14048" s="100"/>
    </row>
    <row r="14049" spans="2:14">
      <c r="B14049" s="98"/>
      <c r="C14049" s="98"/>
      <c r="D14049" s="100"/>
      <c r="E14049" s="100"/>
      <c r="F14049" s="100"/>
      <c r="H14049" s="102"/>
      <c r="I14049" s="103"/>
      <c r="J14049" s="102"/>
      <c r="L14049" s="100"/>
      <c r="M14049" s="100"/>
      <c r="N14049" s="100"/>
    </row>
    <row r="14050" spans="2:14">
      <c r="B14050" s="98"/>
      <c r="C14050" s="98"/>
      <c r="D14050" s="100"/>
      <c r="E14050" s="100"/>
      <c r="F14050" s="100"/>
      <c r="H14050" s="102"/>
      <c r="I14050" s="103"/>
      <c r="J14050" s="102"/>
      <c r="L14050" s="100"/>
      <c r="M14050" s="100"/>
      <c r="N14050" s="100"/>
    </row>
    <row r="14051" spans="2:14">
      <c r="B14051" s="98"/>
      <c r="C14051" s="98"/>
      <c r="D14051" s="100"/>
      <c r="E14051" s="100"/>
      <c r="F14051" s="100"/>
      <c r="H14051" s="102"/>
      <c r="I14051" s="103"/>
      <c r="J14051" s="102"/>
      <c r="L14051" s="100"/>
      <c r="M14051" s="100"/>
      <c r="N14051" s="100"/>
    </row>
    <row r="14052" spans="2:14">
      <c r="B14052" s="98"/>
      <c r="C14052" s="98"/>
      <c r="D14052" s="100"/>
      <c r="E14052" s="100"/>
      <c r="F14052" s="100"/>
      <c r="H14052" s="102"/>
      <c r="I14052" s="103"/>
      <c r="J14052" s="102"/>
      <c r="L14052" s="100"/>
      <c r="M14052" s="100"/>
      <c r="N14052" s="100"/>
    </row>
    <row r="14053" spans="2:14">
      <c r="B14053" s="98"/>
      <c r="C14053" s="98"/>
      <c r="D14053" s="100"/>
      <c r="E14053" s="100"/>
      <c r="F14053" s="100"/>
      <c r="H14053" s="102"/>
      <c r="I14053" s="103"/>
      <c r="J14053" s="102"/>
      <c r="L14053" s="100"/>
      <c r="M14053" s="100"/>
      <c r="N14053" s="100"/>
    </row>
    <row r="14054" spans="2:14">
      <c r="B14054" s="98"/>
      <c r="C14054" s="98"/>
      <c r="D14054" s="100"/>
      <c r="E14054" s="100"/>
      <c r="F14054" s="100"/>
      <c r="H14054" s="102"/>
      <c r="I14054" s="103"/>
      <c r="J14054" s="102"/>
      <c r="L14054" s="100"/>
      <c r="M14054" s="100"/>
      <c r="N14054" s="100"/>
    </row>
    <row r="14055" spans="2:14">
      <c r="B14055" s="98"/>
      <c r="C14055" s="98"/>
      <c r="D14055" s="100"/>
      <c r="E14055" s="100"/>
      <c r="F14055" s="100"/>
      <c r="H14055" s="102"/>
      <c r="I14055" s="103"/>
      <c r="J14055" s="102"/>
      <c r="L14055" s="100"/>
      <c r="M14055" s="100"/>
      <c r="N14055" s="100"/>
    </row>
    <row r="14056" spans="2:14">
      <c r="B14056" s="98"/>
      <c r="C14056" s="98"/>
      <c r="D14056" s="100"/>
      <c r="E14056" s="100"/>
      <c r="F14056" s="100"/>
      <c r="H14056" s="102"/>
      <c r="I14056" s="103"/>
      <c r="J14056" s="102"/>
      <c r="L14056" s="100"/>
      <c r="M14056" s="100"/>
      <c r="N14056" s="100"/>
    </row>
    <row r="14057" spans="2:14">
      <c r="B14057" s="98"/>
      <c r="C14057" s="98"/>
      <c r="D14057" s="100"/>
      <c r="E14057" s="100"/>
      <c r="F14057" s="100"/>
      <c r="H14057" s="102"/>
      <c r="I14057" s="103"/>
      <c r="J14057" s="102"/>
      <c r="L14057" s="100"/>
      <c r="M14057" s="100"/>
      <c r="N14057" s="100"/>
    </row>
    <row r="14058" spans="2:14">
      <c r="B14058" s="98"/>
      <c r="C14058" s="98"/>
      <c r="D14058" s="100"/>
      <c r="E14058" s="100"/>
      <c r="F14058" s="100"/>
      <c r="H14058" s="102"/>
      <c r="I14058" s="103"/>
      <c r="J14058" s="102"/>
      <c r="L14058" s="100"/>
      <c r="M14058" s="100"/>
      <c r="N14058" s="100"/>
    </row>
    <row r="14059" spans="2:14">
      <c r="B14059" s="98"/>
      <c r="C14059" s="98"/>
      <c r="D14059" s="100"/>
      <c r="E14059" s="100"/>
      <c r="F14059" s="100"/>
      <c r="H14059" s="102"/>
      <c r="I14059" s="103"/>
      <c r="J14059" s="102"/>
      <c r="L14059" s="100"/>
      <c r="M14059" s="100"/>
      <c r="N14059" s="100"/>
    </row>
    <row r="14060" spans="2:14">
      <c r="B14060" s="98"/>
      <c r="C14060" s="98"/>
      <c r="D14060" s="100"/>
      <c r="E14060" s="100"/>
      <c r="F14060" s="100"/>
      <c r="H14060" s="102"/>
      <c r="I14060" s="103"/>
      <c r="J14060" s="102"/>
      <c r="L14060" s="100"/>
      <c r="M14060" s="100"/>
      <c r="N14060" s="100"/>
    </row>
    <row r="14061" spans="2:14">
      <c r="B14061" s="98"/>
      <c r="C14061" s="98"/>
      <c r="D14061" s="100"/>
      <c r="E14061" s="100"/>
      <c r="F14061" s="100"/>
      <c r="H14061" s="102"/>
      <c r="I14061" s="103"/>
      <c r="J14061" s="102"/>
      <c r="L14061" s="100"/>
      <c r="M14061" s="100"/>
      <c r="N14061" s="100"/>
    </row>
    <row r="14062" spans="2:14">
      <c r="B14062" s="98"/>
      <c r="C14062" s="98"/>
      <c r="D14062" s="100"/>
      <c r="E14062" s="100"/>
      <c r="F14062" s="100"/>
      <c r="H14062" s="102"/>
      <c r="I14062" s="103"/>
      <c r="J14062" s="102"/>
      <c r="L14062" s="100"/>
      <c r="M14062" s="100"/>
      <c r="N14062" s="100"/>
    </row>
    <row r="14063" spans="2:14">
      <c r="B14063" s="98"/>
      <c r="C14063" s="98"/>
      <c r="D14063" s="100"/>
      <c r="E14063" s="100"/>
      <c r="F14063" s="100"/>
      <c r="H14063" s="102"/>
      <c r="I14063" s="103"/>
      <c r="J14063" s="102"/>
      <c r="L14063" s="100"/>
      <c r="M14063" s="100"/>
      <c r="N14063" s="100"/>
    </row>
    <row r="14064" spans="2:14">
      <c r="B14064" s="98"/>
      <c r="C14064" s="98"/>
      <c r="D14064" s="100"/>
      <c r="E14064" s="100"/>
      <c r="F14064" s="100"/>
      <c r="H14064" s="102"/>
      <c r="I14064" s="103"/>
      <c r="J14064" s="102"/>
      <c r="L14064" s="100"/>
      <c r="M14064" s="100"/>
      <c r="N14064" s="100"/>
    </row>
    <row r="14065" spans="2:14">
      <c r="B14065" s="98"/>
      <c r="C14065" s="98"/>
      <c r="D14065" s="100"/>
      <c r="E14065" s="100"/>
      <c r="F14065" s="100"/>
      <c r="H14065" s="102"/>
      <c r="I14065" s="103"/>
      <c r="J14065" s="102"/>
      <c r="L14065" s="100"/>
      <c r="M14065" s="100"/>
      <c r="N14065" s="100"/>
    </row>
    <row r="14066" spans="2:14">
      <c r="B14066" s="98"/>
      <c r="C14066" s="98"/>
      <c r="D14066" s="100"/>
      <c r="E14066" s="100"/>
      <c r="F14066" s="100"/>
      <c r="H14066" s="102"/>
      <c r="I14066" s="103"/>
      <c r="J14066" s="102"/>
      <c r="L14066" s="100"/>
      <c r="M14066" s="100"/>
      <c r="N14066" s="100"/>
    </row>
    <row r="14067" spans="2:14">
      <c r="B14067" s="98"/>
      <c r="C14067" s="98"/>
      <c r="D14067" s="100"/>
      <c r="E14067" s="100"/>
      <c r="F14067" s="100"/>
      <c r="H14067" s="102"/>
      <c r="I14067" s="103"/>
      <c r="J14067" s="102"/>
      <c r="L14067" s="100"/>
      <c r="M14067" s="100"/>
      <c r="N14067" s="100"/>
    </row>
    <row r="14068" spans="2:14">
      <c r="B14068" s="98"/>
      <c r="C14068" s="98"/>
      <c r="D14068" s="100"/>
      <c r="E14068" s="100"/>
      <c r="F14068" s="100"/>
      <c r="H14068" s="102"/>
      <c r="I14068" s="103"/>
      <c r="J14068" s="102"/>
      <c r="L14068" s="100"/>
      <c r="M14068" s="100"/>
      <c r="N14068" s="100"/>
    </row>
    <row r="14069" spans="2:14">
      <c r="B14069" s="98"/>
      <c r="C14069" s="98"/>
      <c r="D14069" s="100"/>
      <c r="E14069" s="100"/>
      <c r="F14069" s="100"/>
      <c r="H14069" s="102"/>
      <c r="I14069" s="103"/>
      <c r="J14069" s="102"/>
      <c r="L14069" s="100"/>
      <c r="M14069" s="100"/>
      <c r="N14069" s="100"/>
    </row>
    <row r="14070" spans="2:14">
      <c r="B14070" s="98"/>
      <c r="C14070" s="98"/>
      <c r="D14070" s="100"/>
      <c r="E14070" s="100"/>
      <c r="F14070" s="100"/>
      <c r="H14070" s="102"/>
      <c r="I14070" s="103"/>
      <c r="J14070" s="102"/>
      <c r="L14070" s="100"/>
      <c r="M14070" s="100"/>
      <c r="N14070" s="100"/>
    </row>
    <row r="14071" spans="2:14">
      <c r="B14071" s="98"/>
      <c r="C14071" s="98"/>
      <c r="D14071" s="100"/>
      <c r="E14071" s="100"/>
      <c r="F14071" s="100"/>
      <c r="H14071" s="102"/>
      <c r="I14071" s="103"/>
      <c r="J14071" s="102"/>
      <c r="L14071" s="100"/>
      <c r="M14071" s="100"/>
      <c r="N14071" s="100"/>
    </row>
    <row r="14072" spans="2:14">
      <c r="B14072" s="98"/>
      <c r="C14072" s="98"/>
      <c r="D14072" s="100"/>
      <c r="E14072" s="100"/>
      <c r="F14072" s="100"/>
      <c r="H14072" s="102"/>
      <c r="I14072" s="103"/>
      <c r="J14072" s="102"/>
      <c r="L14072" s="100"/>
      <c r="M14072" s="100"/>
      <c r="N14072" s="100"/>
    </row>
    <row r="14073" spans="2:14">
      <c r="B14073" s="98"/>
      <c r="C14073" s="98"/>
      <c r="D14073" s="100"/>
      <c r="E14073" s="100"/>
      <c r="F14073" s="100"/>
      <c r="H14073" s="102"/>
      <c r="I14073" s="103"/>
      <c r="J14073" s="102"/>
      <c r="L14073" s="100"/>
      <c r="M14073" s="100"/>
      <c r="N14073" s="100"/>
    </row>
    <row r="14074" spans="2:14">
      <c r="B14074" s="98"/>
      <c r="C14074" s="98"/>
      <c r="D14074" s="100"/>
      <c r="E14074" s="100"/>
      <c r="F14074" s="100"/>
      <c r="H14074" s="102"/>
      <c r="I14074" s="103"/>
      <c r="J14074" s="102"/>
      <c r="L14074" s="100"/>
      <c r="M14074" s="100"/>
      <c r="N14074" s="100"/>
    </row>
    <row r="14075" spans="2:14">
      <c r="B14075" s="98"/>
      <c r="C14075" s="98"/>
      <c r="D14075" s="100"/>
      <c r="E14075" s="100"/>
      <c r="F14075" s="100"/>
      <c r="H14075" s="102"/>
      <c r="I14075" s="103"/>
      <c r="J14075" s="102"/>
      <c r="L14075" s="100"/>
      <c r="M14075" s="100"/>
      <c r="N14075" s="100"/>
    </row>
    <row r="14076" spans="2:14">
      <c r="B14076" s="98"/>
      <c r="C14076" s="98"/>
      <c r="D14076" s="100"/>
      <c r="E14076" s="100"/>
      <c r="F14076" s="100"/>
      <c r="H14076" s="102"/>
      <c r="I14076" s="103"/>
      <c r="J14076" s="102"/>
      <c r="L14076" s="100"/>
      <c r="M14076" s="100"/>
      <c r="N14076" s="100"/>
    </row>
    <row r="14077" spans="2:14">
      <c r="B14077" s="98"/>
      <c r="C14077" s="98"/>
      <c r="D14077" s="100"/>
      <c r="E14077" s="100"/>
      <c r="F14077" s="100"/>
      <c r="H14077" s="102"/>
      <c r="I14077" s="103"/>
      <c r="J14077" s="102"/>
      <c r="L14077" s="100"/>
      <c r="M14077" s="100"/>
      <c r="N14077" s="100"/>
    </row>
    <row r="14078" spans="2:14">
      <c r="B14078" s="98"/>
      <c r="C14078" s="98"/>
      <c r="D14078" s="100"/>
      <c r="E14078" s="100"/>
      <c r="F14078" s="100"/>
      <c r="H14078" s="102"/>
      <c r="I14078" s="103"/>
      <c r="J14078" s="102"/>
      <c r="L14078" s="100"/>
      <c r="M14078" s="100"/>
      <c r="N14078" s="100"/>
    </row>
    <row r="14079" spans="2:14">
      <c r="B14079" s="98"/>
      <c r="C14079" s="98"/>
      <c r="D14079" s="100"/>
      <c r="E14079" s="100"/>
      <c r="F14079" s="100"/>
      <c r="H14079" s="102"/>
      <c r="I14079" s="103"/>
      <c r="J14079" s="102"/>
      <c r="L14079" s="100"/>
      <c r="M14079" s="100"/>
      <c r="N14079" s="100"/>
    </row>
    <row r="14080" spans="2:14">
      <c r="B14080" s="98"/>
      <c r="C14080" s="98"/>
      <c r="D14080" s="100"/>
      <c r="E14080" s="100"/>
      <c r="F14080" s="100"/>
      <c r="H14080" s="102"/>
      <c r="I14080" s="103"/>
      <c r="J14080" s="102"/>
      <c r="L14080" s="100"/>
      <c r="M14080" s="100"/>
      <c r="N14080" s="100"/>
    </row>
    <row r="14081" spans="2:14">
      <c r="B14081" s="98"/>
      <c r="C14081" s="98"/>
      <c r="D14081" s="100"/>
      <c r="E14081" s="100"/>
      <c r="F14081" s="100"/>
      <c r="H14081" s="102"/>
      <c r="I14081" s="103"/>
      <c r="J14081" s="102"/>
      <c r="L14081" s="100"/>
      <c r="M14081" s="100"/>
      <c r="N14081" s="100"/>
    </row>
    <row r="14082" spans="2:14">
      <c r="B14082" s="98"/>
      <c r="C14082" s="98"/>
      <c r="D14082" s="100"/>
      <c r="E14082" s="100"/>
      <c r="F14082" s="100"/>
      <c r="H14082" s="102"/>
      <c r="I14082" s="103"/>
      <c r="J14082" s="102"/>
      <c r="L14082" s="100"/>
      <c r="M14082" s="100"/>
      <c r="N14082" s="100"/>
    </row>
    <row r="14083" spans="2:14">
      <c r="B14083" s="98"/>
      <c r="C14083" s="98"/>
      <c r="D14083" s="100"/>
      <c r="E14083" s="100"/>
      <c r="F14083" s="100"/>
      <c r="H14083" s="102"/>
      <c r="I14083" s="103"/>
      <c r="J14083" s="102"/>
      <c r="L14083" s="100"/>
      <c r="M14083" s="100"/>
      <c r="N14083" s="100"/>
    </row>
    <row r="14084" spans="2:14">
      <c r="B14084" s="98"/>
      <c r="C14084" s="98"/>
      <c r="D14084" s="100"/>
      <c r="E14084" s="100"/>
      <c r="F14084" s="100"/>
      <c r="H14084" s="102"/>
      <c r="I14084" s="103"/>
      <c r="J14084" s="102"/>
      <c r="L14084" s="100"/>
      <c r="M14084" s="100"/>
      <c r="N14084" s="100"/>
    </row>
    <row r="14085" spans="2:14">
      <c r="B14085" s="98"/>
      <c r="C14085" s="98"/>
      <c r="D14085" s="100"/>
      <c r="E14085" s="100"/>
      <c r="F14085" s="100"/>
      <c r="H14085" s="102"/>
      <c r="I14085" s="103"/>
      <c r="J14085" s="102"/>
      <c r="L14085" s="100"/>
      <c r="M14085" s="100"/>
      <c r="N14085" s="100"/>
    </row>
    <row r="14086" spans="2:14">
      <c r="B14086" s="98"/>
      <c r="C14086" s="98"/>
      <c r="D14086" s="100"/>
      <c r="E14086" s="100"/>
      <c r="F14086" s="100"/>
      <c r="H14086" s="102"/>
      <c r="I14086" s="103"/>
      <c r="J14086" s="102"/>
      <c r="L14086" s="100"/>
      <c r="M14086" s="100"/>
      <c r="N14086" s="100"/>
    </row>
    <row r="14087" spans="2:14">
      <c r="B14087" s="98"/>
      <c r="C14087" s="98"/>
      <c r="D14087" s="100"/>
      <c r="E14087" s="100"/>
      <c r="F14087" s="100"/>
      <c r="H14087" s="102"/>
      <c r="I14087" s="103"/>
      <c r="J14087" s="102"/>
      <c r="L14087" s="100"/>
      <c r="M14087" s="100"/>
      <c r="N14087" s="100"/>
    </row>
    <row r="14088" spans="2:14">
      <c r="B14088" s="98"/>
      <c r="C14088" s="98"/>
      <c r="D14088" s="100"/>
      <c r="E14088" s="100"/>
      <c r="F14088" s="100"/>
      <c r="H14088" s="102"/>
      <c r="I14088" s="103"/>
      <c r="J14088" s="102"/>
      <c r="L14088" s="100"/>
      <c r="M14088" s="100"/>
      <c r="N14088" s="100"/>
    </row>
    <row r="14089" spans="2:14">
      <c r="B14089" s="98"/>
      <c r="C14089" s="98"/>
      <c r="D14089" s="100"/>
      <c r="E14089" s="100"/>
      <c r="F14089" s="100"/>
      <c r="H14089" s="102"/>
      <c r="I14089" s="103"/>
      <c r="J14089" s="102"/>
      <c r="L14089" s="100"/>
      <c r="M14089" s="100"/>
      <c r="N14089" s="100"/>
    </row>
    <row r="14090" spans="2:14">
      <c r="B14090" s="98"/>
      <c r="C14090" s="98"/>
      <c r="D14090" s="100"/>
      <c r="E14090" s="100"/>
      <c r="F14090" s="100"/>
      <c r="H14090" s="102"/>
      <c r="I14090" s="103"/>
      <c r="J14090" s="102"/>
      <c r="L14090" s="100"/>
      <c r="M14090" s="100"/>
      <c r="N14090" s="100"/>
    </row>
    <row r="14091" spans="2:14">
      <c r="B14091" s="98"/>
      <c r="C14091" s="98"/>
      <c r="D14091" s="100"/>
      <c r="E14091" s="100"/>
      <c r="F14091" s="100"/>
      <c r="H14091" s="102"/>
      <c r="I14091" s="103"/>
      <c r="J14091" s="102"/>
      <c r="L14091" s="100"/>
      <c r="M14091" s="100"/>
      <c r="N14091" s="100"/>
    </row>
    <row r="14092" spans="2:14">
      <c r="B14092" s="98"/>
      <c r="C14092" s="98"/>
      <c r="D14092" s="100"/>
      <c r="E14092" s="100"/>
      <c r="F14092" s="100"/>
      <c r="H14092" s="102"/>
      <c r="I14092" s="103"/>
      <c r="J14092" s="102"/>
      <c r="L14092" s="100"/>
      <c r="M14092" s="100"/>
      <c r="N14092" s="100"/>
    </row>
    <row r="14093" spans="2:14">
      <c r="B14093" s="98"/>
      <c r="C14093" s="98"/>
      <c r="D14093" s="100"/>
      <c r="E14093" s="100"/>
      <c r="F14093" s="100"/>
      <c r="H14093" s="102"/>
      <c r="I14093" s="103"/>
      <c r="J14093" s="102"/>
      <c r="L14093" s="100"/>
      <c r="M14093" s="100"/>
      <c r="N14093" s="100"/>
    </row>
    <row r="14094" spans="2:14">
      <c r="B14094" s="98"/>
      <c r="C14094" s="98"/>
      <c r="D14094" s="100"/>
      <c r="E14094" s="100"/>
      <c r="F14094" s="100"/>
      <c r="H14094" s="102"/>
      <c r="I14094" s="103"/>
      <c r="J14094" s="102"/>
      <c r="L14094" s="100"/>
      <c r="M14094" s="100"/>
      <c r="N14094" s="100"/>
    </row>
    <row r="14095" spans="2:14">
      <c r="B14095" s="98"/>
      <c r="C14095" s="98"/>
      <c r="D14095" s="100"/>
      <c r="E14095" s="100"/>
      <c r="F14095" s="100"/>
      <c r="H14095" s="102"/>
      <c r="I14095" s="103"/>
      <c r="J14095" s="102"/>
      <c r="L14095" s="100"/>
      <c r="M14095" s="100"/>
      <c r="N14095" s="100"/>
    </row>
    <row r="14096" spans="2:14">
      <c r="B14096" s="98"/>
      <c r="C14096" s="98"/>
      <c r="D14096" s="100"/>
      <c r="E14096" s="100"/>
      <c r="F14096" s="100"/>
      <c r="H14096" s="102"/>
      <c r="I14096" s="103"/>
      <c r="J14096" s="102"/>
      <c r="L14096" s="100"/>
      <c r="M14096" s="100"/>
      <c r="N14096" s="100"/>
    </row>
    <row r="14097" spans="2:14">
      <c r="B14097" s="98"/>
      <c r="C14097" s="98"/>
      <c r="D14097" s="100"/>
      <c r="E14097" s="100"/>
      <c r="F14097" s="100"/>
      <c r="H14097" s="102"/>
      <c r="I14097" s="103"/>
      <c r="J14097" s="102"/>
      <c r="L14097" s="100"/>
      <c r="M14097" s="100"/>
      <c r="N14097" s="100"/>
    </row>
    <row r="14098" spans="2:14">
      <c r="B14098" s="98"/>
      <c r="C14098" s="98"/>
      <c r="D14098" s="100"/>
      <c r="E14098" s="100"/>
      <c r="F14098" s="100"/>
      <c r="H14098" s="102"/>
      <c r="I14098" s="103"/>
      <c r="J14098" s="102"/>
      <c r="L14098" s="100"/>
      <c r="M14098" s="100"/>
      <c r="N14098" s="100"/>
    </row>
    <row r="14099" spans="2:14">
      <c r="B14099" s="98"/>
      <c r="C14099" s="98"/>
      <c r="D14099" s="100"/>
      <c r="E14099" s="100"/>
      <c r="F14099" s="100"/>
      <c r="H14099" s="102"/>
      <c r="I14099" s="103"/>
      <c r="J14099" s="102"/>
      <c r="L14099" s="100"/>
      <c r="M14099" s="100"/>
      <c r="N14099" s="100"/>
    </row>
    <row r="14100" spans="2:14">
      <c r="B14100" s="98"/>
      <c r="C14100" s="98"/>
      <c r="D14100" s="100"/>
      <c r="E14100" s="100"/>
      <c r="F14100" s="100"/>
      <c r="H14100" s="102"/>
      <c r="I14100" s="103"/>
      <c r="J14100" s="102"/>
      <c r="L14100" s="100"/>
      <c r="M14100" s="100"/>
      <c r="N14100" s="100"/>
    </row>
    <row r="14101" spans="2:14">
      <c r="B14101" s="98"/>
      <c r="C14101" s="98"/>
      <c r="D14101" s="100"/>
      <c r="E14101" s="100"/>
      <c r="F14101" s="100"/>
      <c r="H14101" s="102"/>
      <c r="I14101" s="103"/>
      <c r="J14101" s="102"/>
      <c r="L14101" s="100"/>
      <c r="M14101" s="100"/>
      <c r="N14101" s="100"/>
    </row>
    <row r="14102" spans="2:14">
      <c r="B14102" s="98"/>
      <c r="C14102" s="98"/>
      <c r="D14102" s="100"/>
      <c r="E14102" s="100"/>
      <c r="F14102" s="100"/>
      <c r="H14102" s="102"/>
      <c r="I14102" s="103"/>
      <c r="J14102" s="102"/>
      <c r="L14102" s="100"/>
      <c r="M14102" s="100"/>
      <c r="N14102" s="100"/>
    </row>
    <row r="14103" spans="2:14">
      <c r="B14103" s="98"/>
      <c r="C14103" s="98"/>
      <c r="D14103" s="100"/>
      <c r="E14103" s="100"/>
      <c r="F14103" s="100"/>
      <c r="H14103" s="102"/>
      <c r="I14103" s="103"/>
      <c r="J14103" s="102"/>
      <c r="L14103" s="100"/>
      <c r="M14103" s="100"/>
      <c r="N14103" s="100"/>
    </row>
    <row r="14104" spans="2:14">
      <c r="B14104" s="98"/>
      <c r="C14104" s="98"/>
      <c r="D14104" s="100"/>
      <c r="E14104" s="100"/>
      <c r="F14104" s="100"/>
      <c r="H14104" s="102"/>
      <c r="I14104" s="103"/>
      <c r="J14104" s="102"/>
      <c r="L14104" s="100"/>
      <c r="M14104" s="100"/>
      <c r="N14104" s="100"/>
    </row>
    <row r="14105" spans="2:14">
      <c r="B14105" s="98"/>
      <c r="C14105" s="98"/>
      <c r="D14105" s="100"/>
      <c r="E14105" s="100"/>
      <c r="F14105" s="100"/>
      <c r="H14105" s="102"/>
      <c r="I14105" s="103"/>
      <c r="J14105" s="102"/>
      <c r="L14105" s="100"/>
      <c r="M14105" s="100"/>
      <c r="N14105" s="100"/>
    </row>
    <row r="14106" spans="2:14">
      <c r="B14106" s="98"/>
      <c r="C14106" s="98"/>
      <c r="D14106" s="100"/>
      <c r="E14106" s="100"/>
      <c r="F14106" s="100"/>
      <c r="H14106" s="102"/>
      <c r="I14106" s="103"/>
      <c r="J14106" s="102"/>
      <c r="L14106" s="100"/>
      <c r="M14106" s="100"/>
      <c r="N14106" s="100"/>
    </row>
    <row r="14107" spans="2:14">
      <c r="B14107" s="98"/>
      <c r="C14107" s="98"/>
      <c r="D14107" s="100"/>
      <c r="E14107" s="100"/>
      <c r="F14107" s="100"/>
      <c r="H14107" s="102"/>
      <c r="I14107" s="103"/>
      <c r="J14107" s="102"/>
      <c r="L14107" s="100"/>
      <c r="M14107" s="100"/>
      <c r="N14107" s="100"/>
    </row>
    <row r="14108" spans="2:14">
      <c r="B14108" s="98"/>
      <c r="C14108" s="98"/>
      <c r="D14108" s="100"/>
      <c r="E14108" s="100"/>
      <c r="F14108" s="100"/>
      <c r="H14108" s="102"/>
      <c r="I14108" s="103"/>
      <c r="J14108" s="102"/>
      <c r="L14108" s="100"/>
      <c r="M14108" s="100"/>
      <c r="N14108" s="100"/>
    </row>
    <row r="14109" spans="2:14">
      <c r="B14109" s="98"/>
      <c r="C14109" s="98"/>
      <c r="D14109" s="100"/>
      <c r="E14109" s="100"/>
      <c r="F14109" s="100"/>
      <c r="H14109" s="102"/>
      <c r="I14109" s="103"/>
      <c r="J14109" s="102"/>
      <c r="L14109" s="100"/>
      <c r="M14109" s="100"/>
      <c r="N14109" s="100"/>
    </row>
    <row r="14110" spans="2:14">
      <c r="B14110" s="98"/>
      <c r="C14110" s="98"/>
      <c r="D14110" s="100"/>
      <c r="E14110" s="100"/>
      <c r="F14110" s="100"/>
      <c r="H14110" s="102"/>
      <c r="I14110" s="103"/>
      <c r="J14110" s="102"/>
      <c r="L14110" s="100"/>
      <c r="M14110" s="100"/>
      <c r="N14110" s="100"/>
    </row>
    <row r="14111" spans="2:14">
      <c r="B14111" s="98"/>
      <c r="C14111" s="98"/>
      <c r="D14111" s="100"/>
      <c r="E14111" s="100"/>
      <c r="F14111" s="100"/>
      <c r="H14111" s="102"/>
      <c r="I14111" s="103"/>
      <c r="J14111" s="102"/>
      <c r="L14111" s="100"/>
      <c r="M14111" s="100"/>
      <c r="N14111" s="100"/>
    </row>
    <row r="14112" spans="2:14">
      <c r="B14112" s="98"/>
      <c r="C14112" s="98"/>
      <c r="D14112" s="100"/>
      <c r="E14112" s="100"/>
      <c r="F14112" s="100"/>
      <c r="H14112" s="102"/>
      <c r="I14112" s="103"/>
      <c r="J14112" s="102"/>
      <c r="L14112" s="100"/>
      <c r="M14112" s="100"/>
      <c r="N14112" s="100"/>
    </row>
    <row r="14113" spans="2:14">
      <c r="B14113" s="98"/>
      <c r="C14113" s="98"/>
      <c r="D14113" s="100"/>
      <c r="E14113" s="100"/>
      <c r="F14113" s="100"/>
      <c r="H14113" s="102"/>
      <c r="I14113" s="103"/>
      <c r="J14113" s="102"/>
      <c r="L14113" s="100"/>
      <c r="M14113" s="100"/>
      <c r="N14113" s="100"/>
    </row>
    <row r="14114" spans="2:14">
      <c r="B14114" s="98"/>
      <c r="C14114" s="98"/>
      <c r="D14114" s="100"/>
      <c r="E14114" s="100"/>
      <c r="F14114" s="100"/>
      <c r="H14114" s="102"/>
      <c r="I14114" s="103"/>
      <c r="J14114" s="102"/>
      <c r="L14114" s="100"/>
      <c r="M14114" s="100"/>
      <c r="N14114" s="100"/>
    </row>
    <row r="14115" spans="2:14">
      <c r="B14115" s="98"/>
      <c r="C14115" s="98"/>
      <c r="D14115" s="100"/>
      <c r="E14115" s="100"/>
      <c r="F14115" s="100"/>
      <c r="H14115" s="102"/>
      <c r="I14115" s="103"/>
      <c r="J14115" s="102"/>
      <c r="L14115" s="100"/>
      <c r="M14115" s="100"/>
      <c r="N14115" s="100"/>
    </row>
    <row r="14116" spans="2:14">
      <c r="B14116" s="98"/>
      <c r="C14116" s="98"/>
      <c r="D14116" s="100"/>
      <c r="E14116" s="100"/>
      <c r="F14116" s="100"/>
      <c r="H14116" s="102"/>
      <c r="I14116" s="103"/>
      <c r="J14116" s="102"/>
      <c r="L14116" s="100"/>
      <c r="M14116" s="100"/>
      <c r="N14116" s="100"/>
    </row>
    <row r="14117" spans="2:14">
      <c r="B14117" s="98"/>
      <c r="C14117" s="98"/>
      <c r="D14117" s="100"/>
      <c r="E14117" s="100"/>
      <c r="F14117" s="100"/>
      <c r="H14117" s="102"/>
      <c r="I14117" s="103"/>
      <c r="J14117" s="102"/>
      <c r="L14117" s="100"/>
      <c r="M14117" s="100"/>
      <c r="N14117" s="100"/>
    </row>
    <row r="14118" spans="2:14">
      <c r="B14118" s="98"/>
      <c r="C14118" s="98"/>
      <c r="D14118" s="100"/>
      <c r="E14118" s="100"/>
      <c r="F14118" s="100"/>
      <c r="H14118" s="102"/>
      <c r="I14118" s="103"/>
      <c r="J14118" s="102"/>
      <c r="L14118" s="100"/>
      <c r="M14118" s="100"/>
      <c r="N14118" s="100"/>
    </row>
    <row r="14119" spans="2:14">
      <c r="B14119" s="98"/>
      <c r="C14119" s="98"/>
      <c r="D14119" s="100"/>
      <c r="E14119" s="100"/>
      <c r="F14119" s="100"/>
      <c r="H14119" s="102"/>
      <c r="I14119" s="103"/>
      <c r="J14119" s="102"/>
      <c r="L14119" s="100"/>
      <c r="M14119" s="100"/>
      <c r="N14119" s="100"/>
    </row>
    <row r="14120" spans="2:14">
      <c r="B14120" s="98"/>
      <c r="C14120" s="98"/>
      <c r="D14120" s="100"/>
      <c r="E14120" s="100"/>
      <c r="F14120" s="100"/>
      <c r="H14120" s="102"/>
      <c r="I14120" s="103"/>
      <c r="J14120" s="102"/>
      <c r="L14120" s="100"/>
      <c r="M14120" s="100"/>
      <c r="N14120" s="100"/>
    </row>
    <row r="14121" spans="2:14">
      <c r="B14121" s="98"/>
      <c r="C14121" s="98"/>
      <c r="D14121" s="100"/>
      <c r="E14121" s="100"/>
      <c r="F14121" s="100"/>
      <c r="H14121" s="102"/>
      <c r="I14121" s="103"/>
      <c r="J14121" s="102"/>
      <c r="L14121" s="100"/>
      <c r="M14121" s="100"/>
      <c r="N14121" s="100"/>
    </row>
    <row r="14122" spans="2:14">
      <c r="B14122" s="98"/>
      <c r="C14122" s="98"/>
      <c r="D14122" s="100"/>
      <c r="E14122" s="100"/>
      <c r="F14122" s="100"/>
      <c r="H14122" s="102"/>
      <c r="I14122" s="103"/>
      <c r="J14122" s="102"/>
      <c r="L14122" s="100"/>
      <c r="M14122" s="100"/>
      <c r="N14122" s="100"/>
    </row>
    <row r="14123" spans="2:14">
      <c r="B14123" s="98"/>
      <c r="C14123" s="98"/>
      <c r="D14123" s="100"/>
      <c r="E14123" s="100"/>
      <c r="F14123" s="100"/>
      <c r="H14123" s="102"/>
      <c r="I14123" s="103"/>
      <c r="J14123" s="102"/>
      <c r="L14123" s="100"/>
      <c r="M14123" s="100"/>
      <c r="N14123" s="100"/>
    </row>
    <row r="14124" spans="2:14">
      <c r="B14124" s="98"/>
      <c r="C14124" s="98"/>
      <c r="D14124" s="100"/>
      <c r="E14124" s="100"/>
      <c r="F14124" s="100"/>
      <c r="H14124" s="102"/>
      <c r="I14124" s="103"/>
      <c r="J14124" s="102"/>
      <c r="L14124" s="100"/>
      <c r="M14124" s="100"/>
      <c r="N14124" s="100"/>
    </row>
    <row r="14125" spans="2:14">
      <c r="B14125" s="98"/>
      <c r="C14125" s="98"/>
      <c r="D14125" s="100"/>
      <c r="E14125" s="100"/>
      <c r="F14125" s="100"/>
      <c r="H14125" s="102"/>
      <c r="I14125" s="103"/>
      <c r="J14125" s="102"/>
      <c r="L14125" s="100"/>
      <c r="M14125" s="100"/>
      <c r="N14125" s="100"/>
    </row>
    <row r="14126" spans="2:14">
      <c r="B14126" s="98"/>
      <c r="C14126" s="98"/>
      <c r="D14126" s="100"/>
      <c r="E14126" s="100"/>
      <c r="F14126" s="100"/>
      <c r="H14126" s="102"/>
      <c r="I14126" s="103"/>
      <c r="J14126" s="102"/>
      <c r="L14126" s="100"/>
      <c r="M14126" s="100"/>
      <c r="N14126" s="100"/>
    </row>
    <row r="14127" spans="2:14">
      <c r="B14127" s="98"/>
      <c r="C14127" s="98"/>
      <c r="D14127" s="100"/>
      <c r="E14127" s="100"/>
      <c r="F14127" s="100"/>
      <c r="H14127" s="102"/>
      <c r="I14127" s="103"/>
      <c r="J14127" s="102"/>
      <c r="L14127" s="100"/>
      <c r="M14127" s="100"/>
      <c r="N14127" s="100"/>
    </row>
    <row r="14128" spans="2:14">
      <c r="B14128" s="98"/>
      <c r="C14128" s="98"/>
      <c r="D14128" s="100"/>
      <c r="E14128" s="100"/>
      <c r="F14128" s="100"/>
      <c r="H14128" s="102"/>
      <c r="I14128" s="103"/>
      <c r="J14128" s="102"/>
      <c r="L14128" s="100"/>
      <c r="M14128" s="100"/>
      <c r="N14128" s="100"/>
    </row>
    <row r="14129" spans="2:14">
      <c r="B14129" s="98"/>
      <c r="C14129" s="98"/>
      <c r="D14129" s="100"/>
      <c r="E14129" s="100"/>
      <c r="F14129" s="100"/>
      <c r="H14129" s="102"/>
      <c r="I14129" s="103"/>
      <c r="J14129" s="102"/>
      <c r="L14129" s="100"/>
      <c r="M14129" s="100"/>
      <c r="N14129" s="100"/>
    </row>
    <row r="14130" spans="2:14">
      <c r="B14130" s="98"/>
      <c r="C14130" s="98"/>
      <c r="D14130" s="100"/>
      <c r="E14130" s="100"/>
      <c r="F14130" s="100"/>
      <c r="H14130" s="102"/>
      <c r="I14130" s="103"/>
      <c r="J14130" s="102"/>
      <c r="L14130" s="100"/>
      <c r="M14130" s="100"/>
      <c r="N14130" s="100"/>
    </row>
    <row r="14131" spans="2:14">
      <c r="B14131" s="98"/>
      <c r="C14131" s="98"/>
      <c r="D14131" s="100"/>
      <c r="E14131" s="100"/>
      <c r="F14131" s="100"/>
      <c r="H14131" s="102"/>
      <c r="I14131" s="103"/>
      <c r="J14131" s="102"/>
      <c r="L14131" s="100"/>
      <c r="M14131" s="100"/>
      <c r="N14131" s="100"/>
    </row>
    <row r="14132" spans="2:14">
      <c r="B14132" s="98"/>
      <c r="C14132" s="98"/>
      <c r="D14132" s="100"/>
      <c r="E14132" s="100"/>
      <c r="F14132" s="100"/>
      <c r="H14132" s="102"/>
      <c r="I14132" s="103"/>
      <c r="J14132" s="102"/>
      <c r="L14132" s="100"/>
      <c r="M14132" s="100"/>
      <c r="N14132" s="100"/>
    </row>
    <row r="14133" spans="2:14">
      <c r="B14133" s="98"/>
      <c r="C14133" s="98"/>
      <c r="D14133" s="100"/>
      <c r="E14133" s="100"/>
      <c r="F14133" s="100"/>
      <c r="H14133" s="102"/>
      <c r="I14133" s="103"/>
      <c r="J14133" s="102"/>
      <c r="L14133" s="100"/>
      <c r="M14133" s="100"/>
      <c r="N14133" s="100"/>
    </row>
    <row r="14134" spans="2:14">
      <c r="B14134" s="98"/>
      <c r="C14134" s="98"/>
      <c r="D14134" s="100"/>
      <c r="E14134" s="100"/>
      <c r="F14134" s="100"/>
      <c r="H14134" s="102"/>
      <c r="I14134" s="103"/>
      <c r="J14134" s="102"/>
      <c r="L14134" s="100"/>
      <c r="M14134" s="100"/>
      <c r="N14134" s="100"/>
    </row>
    <row r="14135" spans="2:14">
      <c r="B14135" s="98"/>
      <c r="C14135" s="98"/>
      <c r="D14135" s="100"/>
      <c r="E14135" s="100"/>
      <c r="F14135" s="100"/>
      <c r="H14135" s="102"/>
      <c r="I14135" s="103"/>
      <c r="J14135" s="102"/>
      <c r="L14135" s="100"/>
      <c r="M14135" s="100"/>
      <c r="N14135" s="100"/>
    </row>
    <row r="14136" spans="2:14">
      <c r="B14136" s="98"/>
      <c r="C14136" s="98"/>
      <c r="D14136" s="100"/>
      <c r="E14136" s="100"/>
      <c r="F14136" s="100"/>
      <c r="H14136" s="102"/>
      <c r="I14136" s="103"/>
      <c r="J14136" s="102"/>
      <c r="L14136" s="100"/>
      <c r="M14136" s="100"/>
      <c r="N14136" s="100"/>
    </row>
    <row r="14137" spans="2:14">
      <c r="B14137" s="98"/>
      <c r="C14137" s="98"/>
      <c r="D14137" s="100"/>
      <c r="E14137" s="100"/>
      <c r="F14137" s="100"/>
      <c r="H14137" s="102"/>
      <c r="I14137" s="103"/>
      <c r="J14137" s="102"/>
      <c r="L14137" s="100"/>
      <c r="M14137" s="100"/>
      <c r="N14137" s="100"/>
    </row>
    <row r="14138" spans="2:14">
      <c r="B14138" s="98"/>
      <c r="C14138" s="98"/>
      <c r="D14138" s="100"/>
      <c r="E14138" s="100"/>
      <c r="F14138" s="100"/>
      <c r="H14138" s="102"/>
      <c r="I14138" s="103"/>
      <c r="J14138" s="102"/>
      <c r="L14138" s="100"/>
      <c r="M14138" s="100"/>
      <c r="N14138" s="100"/>
    </row>
    <row r="14139" spans="2:14">
      <c r="B14139" s="98"/>
      <c r="C14139" s="98"/>
      <c r="D14139" s="100"/>
      <c r="E14139" s="100"/>
      <c r="F14139" s="100"/>
      <c r="H14139" s="102"/>
      <c r="I14139" s="103"/>
      <c r="J14139" s="102"/>
      <c r="L14139" s="100"/>
      <c r="M14139" s="100"/>
      <c r="N14139" s="100"/>
    </row>
    <row r="14140" spans="2:14">
      <c r="B14140" s="98"/>
      <c r="C14140" s="98"/>
      <c r="D14140" s="100"/>
      <c r="E14140" s="100"/>
      <c r="F14140" s="100"/>
      <c r="H14140" s="102"/>
      <c r="I14140" s="103"/>
      <c r="J14140" s="102"/>
      <c r="L14140" s="100"/>
      <c r="M14140" s="100"/>
      <c r="N14140" s="100"/>
    </row>
    <row r="14141" spans="2:14">
      <c r="B14141" s="98"/>
      <c r="C14141" s="98"/>
      <c r="D14141" s="100"/>
      <c r="E14141" s="100"/>
      <c r="F14141" s="100"/>
      <c r="H14141" s="102"/>
      <c r="I14141" s="103"/>
      <c r="J14141" s="102"/>
      <c r="L14141" s="100"/>
      <c r="M14141" s="100"/>
      <c r="N14141" s="100"/>
    </row>
    <row r="14142" spans="2:14">
      <c r="B14142" s="98"/>
      <c r="C14142" s="98"/>
      <c r="D14142" s="100"/>
      <c r="E14142" s="100"/>
      <c r="F14142" s="100"/>
      <c r="H14142" s="102"/>
      <c r="I14142" s="103"/>
      <c r="J14142" s="102"/>
      <c r="L14142" s="100"/>
      <c r="M14142" s="100"/>
      <c r="N14142" s="100"/>
    </row>
    <row r="14143" spans="2:14">
      <c r="B14143" s="98"/>
      <c r="C14143" s="98"/>
      <c r="D14143" s="100"/>
      <c r="E14143" s="100"/>
      <c r="F14143" s="100"/>
      <c r="H14143" s="102"/>
      <c r="I14143" s="103"/>
      <c r="J14143" s="102"/>
      <c r="L14143" s="100"/>
      <c r="M14143" s="100"/>
      <c r="N14143" s="100"/>
    </row>
    <row r="14144" spans="2:14">
      <c r="B14144" s="98"/>
      <c r="C14144" s="98"/>
      <c r="D14144" s="100"/>
      <c r="E14144" s="100"/>
      <c r="F14144" s="100"/>
      <c r="H14144" s="102"/>
      <c r="I14144" s="103"/>
      <c r="J14144" s="102"/>
      <c r="L14144" s="100"/>
      <c r="M14144" s="100"/>
      <c r="N14144" s="100"/>
    </row>
    <row r="14145" spans="2:14">
      <c r="B14145" s="98"/>
      <c r="C14145" s="98"/>
      <c r="D14145" s="100"/>
      <c r="E14145" s="100"/>
      <c r="F14145" s="100"/>
      <c r="H14145" s="102"/>
      <c r="I14145" s="103"/>
      <c r="J14145" s="102"/>
      <c r="L14145" s="100"/>
      <c r="M14145" s="100"/>
      <c r="N14145" s="100"/>
    </row>
    <row r="14146" spans="2:14">
      <c r="B14146" s="98"/>
      <c r="C14146" s="98"/>
      <c r="D14146" s="100"/>
      <c r="E14146" s="100"/>
      <c r="F14146" s="100"/>
      <c r="H14146" s="102"/>
      <c r="I14146" s="103"/>
      <c r="J14146" s="102"/>
      <c r="L14146" s="100"/>
      <c r="M14146" s="100"/>
      <c r="N14146" s="100"/>
    </row>
    <row r="14147" spans="2:14">
      <c r="B14147" s="98"/>
      <c r="C14147" s="98"/>
      <c r="D14147" s="100"/>
      <c r="E14147" s="100"/>
      <c r="F14147" s="100"/>
      <c r="H14147" s="102"/>
      <c r="I14147" s="103"/>
      <c r="J14147" s="102"/>
      <c r="L14147" s="100"/>
      <c r="M14147" s="100"/>
      <c r="N14147" s="100"/>
    </row>
    <row r="14148" spans="2:14">
      <c r="B14148" s="98"/>
      <c r="C14148" s="98"/>
      <c r="D14148" s="100"/>
      <c r="E14148" s="100"/>
      <c r="F14148" s="100"/>
      <c r="H14148" s="102"/>
      <c r="I14148" s="103"/>
      <c r="J14148" s="102"/>
      <c r="L14148" s="100"/>
      <c r="M14148" s="100"/>
      <c r="N14148" s="100"/>
    </row>
    <row r="14149" spans="2:14">
      <c r="B14149" s="98"/>
      <c r="C14149" s="98"/>
      <c r="D14149" s="100"/>
      <c r="E14149" s="100"/>
      <c r="F14149" s="100"/>
      <c r="H14149" s="102"/>
      <c r="I14149" s="103"/>
      <c r="J14149" s="102"/>
      <c r="L14149" s="100"/>
      <c r="M14149" s="100"/>
      <c r="N14149" s="100"/>
    </row>
    <row r="14150" spans="2:14">
      <c r="B14150" s="98"/>
      <c r="C14150" s="98"/>
      <c r="D14150" s="100"/>
      <c r="E14150" s="100"/>
      <c r="F14150" s="100"/>
      <c r="H14150" s="102"/>
      <c r="I14150" s="103"/>
      <c r="J14150" s="102"/>
      <c r="L14150" s="100"/>
      <c r="M14150" s="100"/>
      <c r="N14150" s="100"/>
    </row>
    <row r="14151" spans="2:14">
      <c r="B14151" s="98"/>
      <c r="C14151" s="98"/>
      <c r="D14151" s="100"/>
      <c r="E14151" s="100"/>
      <c r="F14151" s="100"/>
      <c r="H14151" s="102"/>
      <c r="I14151" s="103"/>
      <c r="J14151" s="102"/>
      <c r="L14151" s="100"/>
      <c r="M14151" s="100"/>
      <c r="N14151" s="100"/>
    </row>
    <row r="14152" spans="2:14">
      <c r="B14152" s="98"/>
      <c r="C14152" s="98"/>
      <c r="D14152" s="100"/>
      <c r="E14152" s="100"/>
      <c r="F14152" s="100"/>
      <c r="H14152" s="102"/>
      <c r="I14152" s="103"/>
      <c r="J14152" s="102"/>
      <c r="L14152" s="100"/>
      <c r="M14152" s="100"/>
      <c r="N14152" s="100"/>
    </row>
    <row r="14153" spans="2:14">
      <c r="B14153" s="98"/>
      <c r="C14153" s="98"/>
      <c r="D14153" s="100"/>
      <c r="E14153" s="100"/>
      <c r="F14153" s="100"/>
      <c r="H14153" s="102"/>
      <c r="I14153" s="103"/>
      <c r="J14153" s="102"/>
      <c r="L14153" s="100"/>
      <c r="M14153" s="100"/>
      <c r="N14153" s="100"/>
    </row>
    <row r="14154" spans="2:14">
      <c r="B14154" s="98"/>
      <c r="C14154" s="98"/>
      <c r="D14154" s="100"/>
      <c r="E14154" s="100"/>
      <c r="F14154" s="100"/>
      <c r="H14154" s="102"/>
      <c r="I14154" s="103"/>
      <c r="J14154" s="102"/>
      <c r="L14154" s="100"/>
      <c r="M14154" s="100"/>
      <c r="N14154" s="100"/>
    </row>
    <row r="14155" spans="2:14">
      <c r="B14155" s="98"/>
      <c r="C14155" s="98"/>
      <c r="D14155" s="100"/>
      <c r="E14155" s="100"/>
      <c r="F14155" s="100"/>
      <c r="H14155" s="102"/>
      <c r="I14155" s="103"/>
      <c r="J14155" s="102"/>
      <c r="L14155" s="100"/>
      <c r="M14155" s="100"/>
      <c r="N14155" s="100"/>
    </row>
    <row r="14156" spans="2:14">
      <c r="B14156" s="98"/>
      <c r="C14156" s="98"/>
      <c r="D14156" s="100"/>
      <c r="E14156" s="100"/>
      <c r="F14156" s="100"/>
      <c r="H14156" s="102"/>
      <c r="I14156" s="103"/>
      <c r="J14156" s="102"/>
      <c r="L14156" s="100"/>
      <c r="M14156" s="100"/>
      <c r="N14156" s="100"/>
    </row>
    <row r="14157" spans="2:14">
      <c r="B14157" s="98"/>
      <c r="C14157" s="98"/>
      <c r="D14157" s="100"/>
      <c r="E14157" s="100"/>
      <c r="F14157" s="100"/>
      <c r="H14157" s="102"/>
      <c r="I14157" s="103"/>
      <c r="J14157" s="102"/>
      <c r="L14157" s="100"/>
      <c r="M14157" s="100"/>
      <c r="N14157" s="100"/>
    </row>
    <row r="14158" spans="2:14">
      <c r="B14158" s="98"/>
      <c r="C14158" s="98"/>
      <c r="D14158" s="100"/>
      <c r="E14158" s="100"/>
      <c r="F14158" s="100"/>
      <c r="H14158" s="102"/>
      <c r="I14158" s="103"/>
      <c r="J14158" s="102"/>
      <c r="L14158" s="100"/>
      <c r="M14158" s="100"/>
      <c r="N14158" s="100"/>
    </row>
    <row r="14159" spans="2:14">
      <c r="B14159" s="98"/>
      <c r="C14159" s="98"/>
      <c r="D14159" s="100"/>
      <c r="E14159" s="100"/>
      <c r="F14159" s="100"/>
      <c r="H14159" s="102"/>
      <c r="I14159" s="103"/>
      <c r="J14159" s="102"/>
      <c r="L14159" s="100"/>
      <c r="M14159" s="100"/>
      <c r="N14159" s="100"/>
    </row>
    <row r="14160" spans="2:14">
      <c r="B14160" s="98"/>
      <c r="C14160" s="98"/>
      <c r="D14160" s="100"/>
      <c r="E14160" s="100"/>
      <c r="F14160" s="100"/>
      <c r="H14160" s="102"/>
      <c r="I14160" s="103"/>
      <c r="J14160" s="102"/>
      <c r="L14160" s="100"/>
      <c r="M14160" s="100"/>
      <c r="N14160" s="100"/>
    </row>
    <row r="14161" spans="2:14">
      <c r="B14161" s="98"/>
      <c r="C14161" s="98"/>
      <c r="D14161" s="100"/>
      <c r="E14161" s="100"/>
      <c r="F14161" s="100"/>
      <c r="H14161" s="102"/>
      <c r="I14161" s="103"/>
      <c r="J14161" s="102"/>
      <c r="L14161" s="100"/>
      <c r="M14161" s="100"/>
      <c r="N14161" s="100"/>
    </row>
    <row r="14162" spans="2:14">
      <c r="B14162" s="98"/>
      <c r="C14162" s="98"/>
      <c r="D14162" s="100"/>
      <c r="E14162" s="100"/>
      <c r="F14162" s="100"/>
      <c r="H14162" s="102"/>
      <c r="I14162" s="103"/>
      <c r="J14162" s="102"/>
      <c r="L14162" s="100"/>
      <c r="M14162" s="100"/>
      <c r="N14162" s="100"/>
    </row>
    <row r="14163" spans="2:14">
      <c r="B14163" s="98"/>
      <c r="C14163" s="98"/>
      <c r="D14163" s="100"/>
      <c r="E14163" s="100"/>
      <c r="F14163" s="100"/>
      <c r="H14163" s="102"/>
      <c r="I14163" s="103"/>
      <c r="J14163" s="102"/>
      <c r="L14163" s="100"/>
      <c r="M14163" s="100"/>
      <c r="N14163" s="100"/>
    </row>
    <row r="14164" spans="2:14">
      <c r="B14164" s="98"/>
      <c r="C14164" s="98"/>
      <c r="D14164" s="100"/>
      <c r="E14164" s="100"/>
      <c r="F14164" s="100"/>
      <c r="H14164" s="102"/>
      <c r="I14164" s="103"/>
      <c r="J14164" s="102"/>
      <c r="L14164" s="100"/>
      <c r="M14164" s="100"/>
      <c r="N14164" s="100"/>
    </row>
    <row r="14165" spans="2:14">
      <c r="B14165" s="98"/>
      <c r="C14165" s="98"/>
      <c r="D14165" s="100"/>
      <c r="E14165" s="100"/>
      <c r="F14165" s="100"/>
      <c r="H14165" s="102"/>
      <c r="I14165" s="103"/>
      <c r="J14165" s="102"/>
      <c r="L14165" s="100"/>
      <c r="M14165" s="100"/>
      <c r="N14165" s="100"/>
    </row>
    <row r="14166" spans="2:14">
      <c r="B14166" s="98"/>
      <c r="C14166" s="98"/>
      <c r="D14166" s="100"/>
      <c r="E14166" s="100"/>
      <c r="F14166" s="100"/>
      <c r="H14166" s="102"/>
      <c r="I14166" s="103"/>
      <c r="J14166" s="102"/>
      <c r="L14166" s="100"/>
      <c r="M14166" s="100"/>
      <c r="N14166" s="100"/>
    </row>
    <row r="14167" spans="2:14">
      <c r="B14167" s="98"/>
      <c r="C14167" s="98"/>
      <c r="D14167" s="100"/>
      <c r="E14167" s="100"/>
      <c r="F14167" s="100"/>
      <c r="H14167" s="102"/>
      <c r="I14167" s="103"/>
      <c r="J14167" s="102"/>
      <c r="L14167" s="100"/>
      <c r="M14167" s="100"/>
      <c r="N14167" s="100"/>
    </row>
    <row r="14168" spans="2:14">
      <c r="B14168" s="98"/>
      <c r="C14168" s="98"/>
      <c r="D14168" s="100"/>
      <c r="E14168" s="100"/>
      <c r="F14168" s="100"/>
      <c r="H14168" s="102"/>
      <c r="I14168" s="103"/>
      <c r="J14168" s="102"/>
      <c r="L14168" s="100"/>
      <c r="M14168" s="100"/>
      <c r="N14168" s="100"/>
    </row>
    <row r="14169" spans="2:14">
      <c r="B14169" s="98"/>
      <c r="C14169" s="98"/>
      <c r="D14169" s="100"/>
      <c r="E14169" s="100"/>
      <c r="F14169" s="100"/>
      <c r="H14169" s="102"/>
      <c r="I14169" s="103"/>
      <c r="J14169" s="102"/>
      <c r="L14169" s="100"/>
      <c r="M14169" s="100"/>
      <c r="N14169" s="100"/>
    </row>
    <row r="14170" spans="2:14">
      <c r="B14170" s="98"/>
      <c r="C14170" s="98"/>
      <c r="D14170" s="100"/>
      <c r="E14170" s="100"/>
      <c r="F14170" s="100"/>
      <c r="H14170" s="102"/>
      <c r="I14170" s="103"/>
      <c r="J14170" s="102"/>
      <c r="L14170" s="100"/>
      <c r="M14170" s="100"/>
      <c r="N14170" s="100"/>
    </row>
    <row r="14171" spans="2:14">
      <c r="B14171" s="98"/>
      <c r="C14171" s="98"/>
      <c r="D14171" s="100"/>
      <c r="E14171" s="100"/>
      <c r="F14171" s="100"/>
      <c r="H14171" s="102"/>
      <c r="I14171" s="103"/>
      <c r="J14171" s="102"/>
      <c r="L14171" s="100"/>
      <c r="M14171" s="100"/>
      <c r="N14171" s="100"/>
    </row>
    <row r="14172" spans="2:14">
      <c r="B14172" s="98"/>
      <c r="C14172" s="98"/>
      <c r="D14172" s="100"/>
      <c r="E14172" s="100"/>
      <c r="F14172" s="100"/>
      <c r="H14172" s="102"/>
      <c r="I14172" s="103"/>
      <c r="J14172" s="102"/>
      <c r="L14172" s="100"/>
      <c r="M14172" s="100"/>
      <c r="N14172" s="100"/>
    </row>
    <row r="14173" spans="2:14">
      <c r="B14173" s="98"/>
      <c r="C14173" s="98"/>
      <c r="D14173" s="100"/>
      <c r="E14173" s="100"/>
      <c r="F14173" s="100"/>
      <c r="H14173" s="102"/>
      <c r="I14173" s="103"/>
      <c r="J14173" s="102"/>
      <c r="L14173" s="100"/>
      <c r="M14173" s="100"/>
      <c r="N14173" s="100"/>
    </row>
    <row r="14174" spans="2:14">
      <c r="B14174" s="98"/>
      <c r="C14174" s="98"/>
      <c r="D14174" s="100"/>
      <c r="E14174" s="100"/>
      <c r="F14174" s="100"/>
      <c r="H14174" s="102"/>
      <c r="I14174" s="103"/>
      <c r="J14174" s="102"/>
      <c r="L14174" s="100"/>
      <c r="M14174" s="100"/>
      <c r="N14174" s="100"/>
    </row>
    <row r="14175" spans="2:14">
      <c r="B14175" s="98"/>
      <c r="C14175" s="98"/>
      <c r="D14175" s="100"/>
      <c r="E14175" s="100"/>
      <c r="F14175" s="100"/>
      <c r="H14175" s="102"/>
      <c r="I14175" s="103"/>
      <c r="J14175" s="102"/>
      <c r="L14175" s="100"/>
      <c r="M14175" s="100"/>
      <c r="N14175" s="100"/>
    </row>
    <row r="14176" spans="2:14">
      <c r="B14176" s="98"/>
      <c r="C14176" s="98"/>
      <c r="D14176" s="100"/>
      <c r="E14176" s="100"/>
      <c r="F14176" s="100"/>
      <c r="H14176" s="102"/>
      <c r="I14176" s="103"/>
      <c r="J14176" s="102"/>
      <c r="L14176" s="100"/>
      <c r="M14176" s="100"/>
      <c r="N14176" s="100"/>
    </row>
    <row r="14177" spans="2:14">
      <c r="B14177" s="98"/>
      <c r="C14177" s="98"/>
      <c r="D14177" s="100"/>
      <c r="E14177" s="100"/>
      <c r="F14177" s="100"/>
      <c r="H14177" s="102"/>
      <c r="I14177" s="103"/>
      <c r="J14177" s="102"/>
      <c r="L14177" s="100"/>
      <c r="M14177" s="100"/>
      <c r="N14177" s="100"/>
    </row>
    <row r="14178" spans="2:14">
      <c r="B14178" s="98"/>
      <c r="C14178" s="98"/>
      <c r="D14178" s="100"/>
      <c r="E14178" s="100"/>
      <c r="F14178" s="100"/>
      <c r="H14178" s="102"/>
      <c r="I14178" s="103"/>
      <c r="J14178" s="102"/>
      <c r="L14178" s="100"/>
      <c r="M14178" s="100"/>
      <c r="N14178" s="100"/>
    </row>
    <row r="14179" spans="2:14">
      <c r="B14179" s="98"/>
      <c r="C14179" s="98"/>
      <c r="D14179" s="100"/>
      <c r="E14179" s="100"/>
      <c r="F14179" s="100"/>
      <c r="H14179" s="102"/>
      <c r="I14179" s="103"/>
      <c r="J14179" s="102"/>
      <c r="L14179" s="100"/>
      <c r="M14179" s="100"/>
      <c r="N14179" s="100"/>
    </row>
    <row r="14180" spans="2:14">
      <c r="B14180" s="98"/>
      <c r="C14180" s="98"/>
      <c r="D14180" s="100"/>
      <c r="E14180" s="100"/>
      <c r="F14180" s="100"/>
      <c r="H14180" s="102"/>
      <c r="I14180" s="103"/>
      <c r="J14180" s="102"/>
      <c r="L14180" s="100"/>
      <c r="M14180" s="100"/>
      <c r="N14180" s="100"/>
    </row>
    <row r="14181" spans="2:14">
      <c r="B14181" s="98"/>
      <c r="C14181" s="98"/>
      <c r="D14181" s="100"/>
      <c r="E14181" s="100"/>
      <c r="F14181" s="100"/>
      <c r="H14181" s="102"/>
      <c r="I14181" s="103"/>
      <c r="J14181" s="102"/>
      <c r="L14181" s="100"/>
      <c r="M14181" s="100"/>
      <c r="N14181" s="100"/>
    </row>
    <row r="14182" spans="2:14">
      <c r="B14182" s="98"/>
      <c r="C14182" s="98"/>
      <c r="D14182" s="100"/>
      <c r="E14182" s="100"/>
      <c r="F14182" s="100"/>
      <c r="H14182" s="102"/>
      <c r="I14182" s="103"/>
      <c r="J14182" s="102"/>
      <c r="L14182" s="100"/>
      <c r="M14182" s="100"/>
      <c r="N14182" s="100"/>
    </row>
    <row r="14183" spans="2:14">
      <c r="B14183" s="98"/>
      <c r="C14183" s="98"/>
      <c r="D14183" s="100"/>
      <c r="E14183" s="100"/>
      <c r="F14183" s="100"/>
      <c r="H14183" s="102"/>
      <c r="I14183" s="103"/>
      <c r="J14183" s="102"/>
      <c r="L14183" s="100"/>
      <c r="M14183" s="100"/>
      <c r="N14183" s="100"/>
    </row>
    <row r="14184" spans="2:14">
      <c r="B14184" s="98"/>
      <c r="C14184" s="98"/>
      <c r="D14184" s="100"/>
      <c r="E14184" s="100"/>
      <c r="F14184" s="100"/>
      <c r="H14184" s="102"/>
      <c r="I14184" s="103"/>
      <c r="J14184" s="102"/>
      <c r="L14184" s="100"/>
      <c r="M14184" s="100"/>
      <c r="N14184" s="100"/>
    </row>
    <row r="14185" spans="2:14">
      <c r="B14185" s="98"/>
      <c r="C14185" s="98"/>
      <c r="D14185" s="100"/>
      <c r="E14185" s="100"/>
      <c r="F14185" s="100"/>
      <c r="H14185" s="102"/>
      <c r="I14185" s="103"/>
      <c r="J14185" s="102"/>
      <c r="L14185" s="100"/>
      <c r="M14185" s="100"/>
      <c r="N14185" s="100"/>
    </row>
    <row r="14186" spans="2:14">
      <c r="B14186" s="98"/>
      <c r="C14186" s="98"/>
      <c r="D14186" s="100"/>
      <c r="E14186" s="100"/>
      <c r="F14186" s="100"/>
      <c r="H14186" s="102"/>
      <c r="I14186" s="103"/>
      <c r="J14186" s="102"/>
      <c r="L14186" s="100"/>
      <c r="M14186" s="100"/>
      <c r="N14186" s="100"/>
    </row>
    <row r="14187" spans="2:14">
      <c r="B14187" s="98"/>
      <c r="C14187" s="98"/>
      <c r="D14187" s="100"/>
      <c r="E14187" s="100"/>
      <c r="F14187" s="100"/>
      <c r="H14187" s="102"/>
      <c r="I14187" s="103"/>
      <c r="J14187" s="102"/>
      <c r="L14187" s="100"/>
      <c r="M14187" s="100"/>
      <c r="N14187" s="100"/>
    </row>
    <row r="14188" spans="2:14">
      <c r="B14188" s="98"/>
      <c r="C14188" s="98"/>
      <c r="D14188" s="100"/>
      <c r="E14188" s="100"/>
      <c r="F14188" s="100"/>
      <c r="H14188" s="102"/>
      <c r="I14188" s="103"/>
      <c r="J14188" s="102"/>
      <c r="L14188" s="100"/>
      <c r="M14188" s="100"/>
      <c r="N14188" s="100"/>
    </row>
    <row r="14189" spans="2:14">
      <c r="B14189" s="98"/>
      <c r="C14189" s="98"/>
      <c r="D14189" s="100"/>
      <c r="E14189" s="100"/>
      <c r="F14189" s="100"/>
      <c r="H14189" s="102"/>
      <c r="I14189" s="103"/>
      <c r="J14189" s="102"/>
      <c r="L14189" s="100"/>
      <c r="M14189" s="100"/>
      <c r="N14189" s="100"/>
    </row>
    <row r="14190" spans="2:14">
      <c r="B14190" s="98"/>
      <c r="C14190" s="98"/>
      <c r="D14190" s="100"/>
      <c r="E14190" s="100"/>
      <c r="F14190" s="100"/>
      <c r="H14190" s="102"/>
      <c r="I14190" s="103"/>
      <c r="J14190" s="102"/>
      <c r="L14190" s="100"/>
      <c r="M14190" s="100"/>
      <c r="N14190" s="100"/>
    </row>
    <row r="14191" spans="2:14">
      <c r="B14191" s="98"/>
      <c r="C14191" s="98"/>
      <c r="D14191" s="100"/>
      <c r="E14191" s="100"/>
      <c r="F14191" s="100"/>
      <c r="H14191" s="102"/>
      <c r="I14191" s="103"/>
      <c r="J14191" s="102"/>
      <c r="L14191" s="100"/>
      <c r="M14191" s="100"/>
      <c r="N14191" s="100"/>
    </row>
    <row r="14192" spans="2:14">
      <c r="B14192" s="98"/>
      <c r="C14192" s="98"/>
      <c r="D14192" s="100"/>
      <c r="E14192" s="100"/>
      <c r="F14192" s="100"/>
      <c r="H14192" s="102"/>
      <c r="I14192" s="103"/>
      <c r="J14192" s="102"/>
      <c r="L14192" s="100"/>
      <c r="M14192" s="100"/>
      <c r="N14192" s="100"/>
    </row>
    <row r="14193" spans="2:14">
      <c r="B14193" s="98"/>
      <c r="C14193" s="98"/>
      <c r="D14193" s="100"/>
      <c r="E14193" s="100"/>
      <c r="F14193" s="100"/>
      <c r="H14193" s="102"/>
      <c r="I14193" s="103"/>
      <c r="J14193" s="102"/>
      <c r="L14193" s="100"/>
      <c r="M14193" s="100"/>
      <c r="N14193" s="100"/>
    </row>
    <row r="14194" spans="2:14">
      <c r="B14194" s="98"/>
      <c r="C14194" s="98"/>
      <c r="D14194" s="100"/>
      <c r="E14194" s="100"/>
      <c r="F14194" s="100"/>
      <c r="H14194" s="102"/>
      <c r="I14194" s="103"/>
      <c r="J14194" s="102"/>
      <c r="L14194" s="100"/>
      <c r="M14194" s="100"/>
      <c r="N14194" s="100"/>
    </row>
    <row r="14195" spans="2:14">
      <c r="B14195" s="98"/>
      <c r="C14195" s="98"/>
      <c r="D14195" s="100"/>
      <c r="E14195" s="100"/>
      <c r="F14195" s="100"/>
      <c r="H14195" s="102"/>
      <c r="I14195" s="103"/>
      <c r="J14195" s="102"/>
      <c r="L14195" s="100"/>
      <c r="M14195" s="100"/>
      <c r="N14195" s="100"/>
    </row>
    <row r="14196" spans="2:14">
      <c r="B14196" s="98"/>
      <c r="C14196" s="98"/>
      <c r="D14196" s="100"/>
      <c r="E14196" s="100"/>
      <c r="F14196" s="100"/>
      <c r="H14196" s="102"/>
      <c r="I14196" s="103"/>
      <c r="J14196" s="102"/>
      <c r="L14196" s="100"/>
      <c r="M14196" s="100"/>
      <c r="N14196" s="100"/>
    </row>
    <row r="14197" spans="2:14">
      <c r="B14197" s="98"/>
      <c r="C14197" s="98"/>
      <c r="D14197" s="100"/>
      <c r="E14197" s="100"/>
      <c r="F14197" s="100"/>
      <c r="H14197" s="102"/>
      <c r="I14197" s="103"/>
      <c r="J14197" s="102"/>
      <c r="L14197" s="100"/>
      <c r="M14197" s="100"/>
      <c r="N14197" s="100"/>
    </row>
    <row r="14198" spans="2:14">
      <c r="B14198" s="98"/>
      <c r="C14198" s="98"/>
      <c r="D14198" s="100"/>
      <c r="E14198" s="100"/>
      <c r="F14198" s="100"/>
      <c r="H14198" s="102"/>
      <c r="I14198" s="103"/>
      <c r="J14198" s="102"/>
      <c r="L14198" s="100"/>
      <c r="M14198" s="100"/>
      <c r="N14198" s="100"/>
    </row>
    <row r="14199" spans="2:14">
      <c r="B14199" s="98"/>
      <c r="C14199" s="98"/>
      <c r="D14199" s="100"/>
      <c r="E14199" s="100"/>
      <c r="F14199" s="100"/>
      <c r="H14199" s="102"/>
      <c r="I14199" s="103"/>
      <c r="J14199" s="102"/>
      <c r="L14199" s="100"/>
      <c r="M14199" s="100"/>
      <c r="N14199" s="100"/>
    </row>
    <row r="14200" spans="2:14">
      <c r="B14200" s="98"/>
      <c r="C14200" s="98"/>
      <c r="D14200" s="100"/>
      <c r="E14200" s="100"/>
      <c r="F14200" s="100"/>
      <c r="H14200" s="102"/>
      <c r="I14200" s="103"/>
      <c r="J14200" s="102"/>
      <c r="L14200" s="100"/>
      <c r="M14200" s="100"/>
      <c r="N14200" s="100"/>
    </row>
    <row r="14201" spans="2:14">
      <c r="B14201" s="98"/>
      <c r="C14201" s="98"/>
      <c r="D14201" s="100"/>
      <c r="E14201" s="100"/>
      <c r="F14201" s="100"/>
      <c r="H14201" s="102"/>
      <c r="I14201" s="103"/>
      <c r="J14201" s="102"/>
      <c r="L14201" s="100"/>
      <c r="M14201" s="100"/>
      <c r="N14201" s="100"/>
    </row>
    <row r="14202" spans="2:14">
      <c r="B14202" s="98"/>
      <c r="C14202" s="98"/>
      <c r="D14202" s="100"/>
      <c r="E14202" s="100"/>
      <c r="F14202" s="100"/>
      <c r="H14202" s="102"/>
      <c r="I14202" s="103"/>
      <c r="J14202" s="102"/>
      <c r="L14202" s="100"/>
      <c r="M14202" s="100"/>
      <c r="N14202" s="100"/>
    </row>
    <row r="14203" spans="2:14">
      <c r="B14203" s="98"/>
      <c r="C14203" s="98"/>
      <c r="D14203" s="100"/>
      <c r="E14203" s="100"/>
      <c r="F14203" s="100"/>
      <c r="H14203" s="102"/>
      <c r="I14203" s="103"/>
      <c r="J14203" s="102"/>
      <c r="L14203" s="100"/>
      <c r="M14203" s="100"/>
      <c r="N14203" s="100"/>
    </row>
    <row r="14204" spans="2:14">
      <c r="B14204" s="98"/>
      <c r="C14204" s="98"/>
      <c r="D14204" s="100"/>
      <c r="E14204" s="100"/>
      <c r="F14204" s="100"/>
      <c r="H14204" s="102"/>
      <c r="I14204" s="103"/>
      <c r="J14204" s="102"/>
      <c r="L14204" s="100"/>
      <c r="M14204" s="100"/>
      <c r="N14204" s="100"/>
    </row>
    <row r="14205" spans="2:14">
      <c r="B14205" s="98"/>
      <c r="C14205" s="98"/>
      <c r="D14205" s="100"/>
      <c r="E14205" s="100"/>
      <c r="F14205" s="100"/>
      <c r="H14205" s="102"/>
      <c r="I14205" s="103"/>
      <c r="J14205" s="102"/>
      <c r="L14205" s="100"/>
      <c r="M14205" s="100"/>
      <c r="N14205" s="100"/>
    </row>
    <row r="14206" spans="2:14">
      <c r="B14206" s="98"/>
      <c r="C14206" s="98"/>
      <c r="D14206" s="100"/>
      <c r="E14206" s="100"/>
      <c r="F14206" s="100"/>
      <c r="H14206" s="102"/>
      <c r="I14206" s="103"/>
      <c r="J14206" s="102"/>
      <c r="L14206" s="100"/>
      <c r="M14206" s="100"/>
      <c r="N14206" s="100"/>
    </row>
    <row r="14207" spans="2:14">
      <c r="B14207" s="98"/>
      <c r="C14207" s="98"/>
      <c r="D14207" s="100"/>
      <c r="E14207" s="100"/>
      <c r="F14207" s="100"/>
      <c r="H14207" s="102"/>
      <c r="I14207" s="103"/>
      <c r="J14207" s="102"/>
      <c r="L14207" s="100"/>
      <c r="M14207" s="100"/>
      <c r="N14207" s="100"/>
    </row>
    <row r="14208" spans="2:14">
      <c r="B14208" s="98"/>
      <c r="C14208" s="98"/>
      <c r="D14208" s="100"/>
      <c r="E14208" s="100"/>
      <c r="F14208" s="100"/>
      <c r="H14208" s="102"/>
      <c r="I14208" s="103"/>
      <c r="J14208" s="102"/>
      <c r="L14208" s="100"/>
      <c r="M14208" s="100"/>
      <c r="N14208" s="100"/>
    </row>
    <row r="14209" spans="2:14">
      <c r="B14209" s="98"/>
      <c r="C14209" s="98"/>
      <c r="D14209" s="100"/>
      <c r="E14209" s="100"/>
      <c r="F14209" s="100"/>
      <c r="H14209" s="102"/>
      <c r="I14209" s="103"/>
      <c r="J14209" s="102"/>
      <c r="L14209" s="100"/>
      <c r="M14209" s="100"/>
      <c r="N14209" s="100"/>
    </row>
    <row r="14210" spans="2:14">
      <c r="B14210" s="98"/>
      <c r="C14210" s="98"/>
      <c r="D14210" s="100"/>
      <c r="E14210" s="100"/>
      <c r="F14210" s="100"/>
      <c r="H14210" s="102"/>
      <c r="I14210" s="103"/>
      <c r="J14210" s="102"/>
      <c r="L14210" s="100"/>
      <c r="M14210" s="100"/>
      <c r="N14210" s="100"/>
    </row>
    <row r="14211" spans="2:14">
      <c r="B14211" s="98"/>
      <c r="C14211" s="98"/>
      <c r="D14211" s="100"/>
      <c r="E14211" s="100"/>
      <c r="F14211" s="100"/>
      <c r="H14211" s="102"/>
      <c r="I14211" s="103"/>
      <c r="J14211" s="102"/>
      <c r="L14211" s="100"/>
      <c r="M14211" s="100"/>
      <c r="N14211" s="100"/>
    </row>
    <row r="14212" spans="2:14">
      <c r="B14212" s="98"/>
      <c r="C14212" s="98"/>
      <c r="D14212" s="100"/>
      <c r="E14212" s="100"/>
      <c r="F14212" s="100"/>
      <c r="H14212" s="102"/>
      <c r="I14212" s="103"/>
      <c r="J14212" s="102"/>
      <c r="L14212" s="100"/>
      <c r="M14212" s="100"/>
      <c r="N14212" s="100"/>
    </row>
    <row r="14213" spans="2:14">
      <c r="B14213" s="98"/>
      <c r="C14213" s="98"/>
      <c r="D14213" s="100"/>
      <c r="E14213" s="100"/>
      <c r="F14213" s="100"/>
      <c r="H14213" s="102"/>
      <c r="I14213" s="103"/>
      <c r="J14213" s="102"/>
      <c r="L14213" s="100"/>
      <c r="M14213" s="100"/>
      <c r="N14213" s="100"/>
    </row>
    <row r="14214" spans="2:14">
      <c r="B14214" s="98"/>
      <c r="C14214" s="98"/>
      <c r="D14214" s="100"/>
      <c r="E14214" s="100"/>
      <c r="F14214" s="100"/>
      <c r="H14214" s="102"/>
      <c r="I14214" s="103"/>
      <c r="J14214" s="102"/>
      <c r="L14214" s="100"/>
      <c r="M14214" s="100"/>
      <c r="N14214" s="100"/>
    </row>
    <row r="14215" spans="2:14">
      <c r="B14215" s="98"/>
      <c r="C14215" s="98"/>
      <c r="D14215" s="100"/>
      <c r="E14215" s="100"/>
      <c r="F14215" s="100"/>
      <c r="H14215" s="102"/>
      <c r="I14215" s="103"/>
      <c r="J14215" s="102"/>
      <c r="L14215" s="100"/>
      <c r="M14215" s="100"/>
      <c r="N14215" s="100"/>
    </row>
    <row r="14216" spans="2:14">
      <c r="B14216" s="98"/>
      <c r="C14216" s="98"/>
      <c r="D14216" s="100"/>
      <c r="E14216" s="100"/>
      <c r="F14216" s="100"/>
      <c r="H14216" s="102"/>
      <c r="I14216" s="103"/>
      <c r="J14216" s="102"/>
      <c r="L14216" s="100"/>
      <c r="M14216" s="100"/>
      <c r="N14216" s="100"/>
    </row>
    <row r="14217" spans="2:14">
      <c r="B14217" s="98"/>
      <c r="C14217" s="98"/>
      <c r="D14217" s="100"/>
      <c r="E14217" s="100"/>
      <c r="F14217" s="100"/>
      <c r="H14217" s="102"/>
      <c r="I14217" s="103"/>
      <c r="J14217" s="102"/>
      <c r="L14217" s="100"/>
      <c r="M14217" s="100"/>
      <c r="N14217" s="100"/>
    </row>
    <row r="14218" spans="2:14">
      <c r="B14218" s="98"/>
      <c r="C14218" s="98"/>
      <c r="D14218" s="100"/>
      <c r="E14218" s="100"/>
      <c r="F14218" s="100"/>
      <c r="H14218" s="102"/>
      <c r="I14218" s="103"/>
      <c r="J14218" s="102"/>
      <c r="L14218" s="100"/>
      <c r="M14218" s="100"/>
      <c r="N14218" s="100"/>
    </row>
    <row r="14219" spans="2:14">
      <c r="B14219" s="98"/>
      <c r="C14219" s="98"/>
      <c r="D14219" s="100"/>
      <c r="E14219" s="100"/>
      <c r="F14219" s="100"/>
      <c r="H14219" s="102"/>
      <c r="I14219" s="103"/>
      <c r="J14219" s="102"/>
      <c r="L14219" s="100"/>
      <c r="M14219" s="100"/>
      <c r="N14219" s="100"/>
    </row>
    <row r="14220" spans="2:14">
      <c r="B14220" s="98"/>
      <c r="C14220" s="98"/>
      <c r="D14220" s="100"/>
      <c r="E14220" s="100"/>
      <c r="F14220" s="100"/>
      <c r="H14220" s="102"/>
      <c r="I14220" s="103"/>
      <c r="J14220" s="102"/>
      <c r="L14220" s="100"/>
      <c r="M14220" s="100"/>
      <c r="N14220" s="100"/>
    </row>
    <row r="14221" spans="2:14">
      <c r="B14221" s="98"/>
      <c r="C14221" s="98"/>
      <c r="D14221" s="100"/>
      <c r="E14221" s="100"/>
      <c r="F14221" s="100"/>
      <c r="H14221" s="102"/>
      <c r="I14221" s="103"/>
      <c r="J14221" s="102"/>
      <c r="L14221" s="100"/>
      <c r="M14221" s="100"/>
      <c r="N14221" s="100"/>
    </row>
    <row r="14222" spans="2:14">
      <c r="B14222" s="98"/>
      <c r="C14222" s="98"/>
      <c r="D14222" s="100"/>
      <c r="E14222" s="100"/>
      <c r="F14222" s="100"/>
      <c r="H14222" s="102"/>
      <c r="I14222" s="103"/>
      <c r="J14222" s="102"/>
      <c r="L14222" s="100"/>
      <c r="M14222" s="100"/>
      <c r="N14222" s="100"/>
    </row>
    <row r="14223" spans="2:14">
      <c r="B14223" s="98"/>
      <c r="C14223" s="98"/>
      <c r="D14223" s="100"/>
      <c r="E14223" s="100"/>
      <c r="F14223" s="100"/>
      <c r="H14223" s="102"/>
      <c r="I14223" s="103"/>
      <c r="J14223" s="102"/>
      <c r="L14223" s="100"/>
      <c r="M14223" s="100"/>
      <c r="N14223" s="100"/>
    </row>
    <row r="14224" spans="2:14">
      <c r="B14224" s="98"/>
      <c r="C14224" s="98"/>
      <c r="D14224" s="100"/>
      <c r="E14224" s="100"/>
      <c r="F14224" s="100"/>
      <c r="H14224" s="102"/>
      <c r="I14224" s="103"/>
      <c r="J14224" s="102"/>
      <c r="L14224" s="100"/>
      <c r="M14224" s="100"/>
      <c r="N14224" s="100"/>
    </row>
    <row r="14225" spans="2:14">
      <c r="B14225" s="98"/>
      <c r="C14225" s="98"/>
      <c r="D14225" s="100"/>
      <c r="E14225" s="100"/>
      <c r="F14225" s="100"/>
      <c r="H14225" s="102"/>
      <c r="I14225" s="103"/>
      <c r="J14225" s="102"/>
      <c r="L14225" s="100"/>
      <c r="M14225" s="100"/>
      <c r="N14225" s="100"/>
    </row>
    <row r="14226" spans="2:14">
      <c r="B14226" s="98"/>
      <c r="C14226" s="98"/>
      <c r="D14226" s="100"/>
      <c r="E14226" s="100"/>
      <c r="F14226" s="100"/>
      <c r="H14226" s="102"/>
      <c r="I14226" s="103"/>
      <c r="J14226" s="102"/>
      <c r="L14226" s="100"/>
      <c r="M14226" s="100"/>
      <c r="N14226" s="100"/>
    </row>
    <row r="14227" spans="2:14">
      <c r="B14227" s="98"/>
      <c r="C14227" s="98"/>
      <c r="D14227" s="100"/>
      <c r="E14227" s="100"/>
      <c r="F14227" s="100"/>
      <c r="H14227" s="102"/>
      <c r="I14227" s="103"/>
      <c r="J14227" s="102"/>
      <c r="L14227" s="100"/>
      <c r="M14227" s="100"/>
      <c r="N14227" s="100"/>
    </row>
    <row r="14228" spans="2:14">
      <c r="B14228" s="98"/>
      <c r="C14228" s="98"/>
      <c r="D14228" s="100"/>
      <c r="E14228" s="100"/>
      <c r="F14228" s="100"/>
      <c r="H14228" s="102"/>
      <c r="I14228" s="103"/>
      <c r="J14228" s="102"/>
      <c r="L14228" s="100"/>
      <c r="M14228" s="100"/>
      <c r="N14228" s="100"/>
    </row>
    <row r="14229" spans="2:14">
      <c r="B14229" s="98"/>
      <c r="C14229" s="98"/>
      <c r="D14229" s="100"/>
      <c r="E14229" s="100"/>
      <c r="F14229" s="100"/>
      <c r="H14229" s="102"/>
      <c r="I14229" s="103"/>
      <c r="J14229" s="102"/>
      <c r="L14229" s="100"/>
      <c r="M14229" s="100"/>
      <c r="N14229" s="100"/>
    </row>
    <row r="14230" spans="2:14">
      <c r="B14230" s="98"/>
      <c r="C14230" s="98"/>
      <c r="D14230" s="100"/>
      <c r="E14230" s="100"/>
      <c r="F14230" s="100"/>
      <c r="H14230" s="102"/>
      <c r="I14230" s="103"/>
      <c r="J14230" s="102"/>
      <c r="L14230" s="100"/>
      <c r="M14230" s="100"/>
      <c r="N14230" s="100"/>
    </row>
    <row r="14231" spans="2:14">
      <c r="B14231" s="98"/>
      <c r="C14231" s="98"/>
      <c r="D14231" s="100"/>
      <c r="E14231" s="100"/>
      <c r="F14231" s="100"/>
      <c r="H14231" s="102"/>
      <c r="I14231" s="103"/>
      <c r="J14231" s="102"/>
      <c r="L14231" s="100"/>
      <c r="M14231" s="100"/>
      <c r="N14231" s="100"/>
    </row>
    <row r="14232" spans="2:14">
      <c r="B14232" s="98"/>
      <c r="C14232" s="98"/>
      <c r="D14232" s="100"/>
      <c r="E14232" s="100"/>
      <c r="F14232" s="100"/>
      <c r="H14232" s="102"/>
      <c r="I14232" s="103"/>
      <c r="J14232" s="102"/>
      <c r="L14232" s="100"/>
      <c r="M14232" s="100"/>
      <c r="N14232" s="100"/>
    </row>
    <row r="14233" spans="2:14">
      <c r="B14233" s="98"/>
      <c r="C14233" s="98"/>
      <c r="D14233" s="100"/>
      <c r="E14233" s="100"/>
      <c r="F14233" s="100"/>
      <c r="H14233" s="102"/>
      <c r="I14233" s="103"/>
      <c r="J14233" s="102"/>
      <c r="L14233" s="100"/>
      <c r="M14233" s="100"/>
      <c r="N14233" s="100"/>
    </row>
    <row r="14234" spans="2:14">
      <c r="B14234" s="98"/>
      <c r="C14234" s="98"/>
      <c r="D14234" s="100"/>
      <c r="E14234" s="100"/>
      <c r="F14234" s="100"/>
      <c r="H14234" s="102"/>
      <c r="I14234" s="103"/>
      <c r="J14234" s="102"/>
      <c r="L14234" s="100"/>
      <c r="M14234" s="100"/>
      <c r="N14234" s="100"/>
    </row>
    <row r="14235" spans="2:14">
      <c r="B14235" s="98"/>
      <c r="C14235" s="98"/>
      <c r="D14235" s="100"/>
      <c r="E14235" s="100"/>
      <c r="F14235" s="100"/>
      <c r="H14235" s="102"/>
      <c r="I14235" s="103"/>
      <c r="J14235" s="102"/>
      <c r="L14235" s="100"/>
      <c r="M14235" s="100"/>
      <c r="N14235" s="100"/>
    </row>
    <row r="14236" spans="2:14">
      <c r="B14236" s="98"/>
      <c r="C14236" s="98"/>
      <c r="D14236" s="100"/>
      <c r="E14236" s="100"/>
      <c r="F14236" s="100"/>
      <c r="H14236" s="102"/>
      <c r="I14236" s="103"/>
      <c r="J14236" s="102"/>
      <c r="L14236" s="100"/>
      <c r="M14236" s="100"/>
      <c r="N14236" s="100"/>
    </row>
    <row r="14237" spans="2:14">
      <c r="B14237" s="98"/>
      <c r="C14237" s="98"/>
      <c r="D14237" s="100"/>
      <c r="E14237" s="100"/>
      <c r="F14237" s="100"/>
      <c r="H14237" s="102"/>
      <c r="I14237" s="103"/>
      <c r="J14237" s="102"/>
      <c r="L14237" s="100"/>
      <c r="M14237" s="100"/>
      <c r="N14237" s="100"/>
    </row>
    <row r="14238" spans="2:14">
      <c r="B14238" s="98"/>
      <c r="C14238" s="98"/>
      <c r="D14238" s="100"/>
      <c r="E14238" s="100"/>
      <c r="F14238" s="100"/>
      <c r="H14238" s="102"/>
      <c r="I14238" s="103"/>
      <c r="J14238" s="102"/>
      <c r="L14238" s="100"/>
      <c r="M14238" s="100"/>
      <c r="N14238" s="100"/>
    </row>
    <row r="14239" spans="2:14">
      <c r="B14239" s="98"/>
      <c r="C14239" s="98"/>
      <c r="D14239" s="100"/>
      <c r="E14239" s="100"/>
      <c r="F14239" s="100"/>
      <c r="H14239" s="102"/>
      <c r="I14239" s="103"/>
      <c r="J14239" s="102"/>
      <c r="L14239" s="100"/>
      <c r="M14239" s="100"/>
      <c r="N14239" s="100"/>
    </row>
    <row r="14240" spans="2:14">
      <c r="B14240" s="98"/>
      <c r="C14240" s="98"/>
      <c r="D14240" s="100"/>
      <c r="E14240" s="100"/>
      <c r="F14240" s="100"/>
      <c r="H14240" s="102"/>
      <c r="I14240" s="103"/>
      <c r="J14240" s="102"/>
      <c r="L14240" s="100"/>
      <c r="M14240" s="100"/>
      <c r="N14240" s="100"/>
    </row>
    <row r="14241" spans="2:14">
      <c r="B14241" s="98"/>
      <c r="C14241" s="98"/>
      <c r="D14241" s="100"/>
      <c r="E14241" s="100"/>
      <c r="F14241" s="100"/>
      <c r="H14241" s="102"/>
      <c r="I14241" s="103"/>
      <c r="J14241" s="102"/>
      <c r="L14241" s="100"/>
      <c r="M14241" s="100"/>
      <c r="N14241" s="100"/>
    </row>
    <row r="14242" spans="2:14">
      <c r="B14242" s="98"/>
      <c r="C14242" s="98"/>
      <c r="D14242" s="100"/>
      <c r="E14242" s="100"/>
      <c r="F14242" s="100"/>
      <c r="H14242" s="102"/>
      <c r="I14242" s="103"/>
      <c r="J14242" s="102"/>
      <c r="L14242" s="100"/>
      <c r="M14242" s="100"/>
      <c r="N14242" s="100"/>
    </row>
    <row r="14243" spans="2:14">
      <c r="B14243" s="98"/>
      <c r="C14243" s="98"/>
      <c r="D14243" s="100"/>
      <c r="E14243" s="100"/>
      <c r="F14243" s="100"/>
      <c r="H14243" s="102"/>
      <c r="I14243" s="103"/>
      <c r="J14243" s="102"/>
      <c r="L14243" s="100"/>
      <c r="M14243" s="100"/>
      <c r="N14243" s="100"/>
    </row>
    <row r="14244" spans="2:14">
      <c r="B14244" s="98"/>
      <c r="C14244" s="98"/>
      <c r="D14244" s="100"/>
      <c r="E14244" s="100"/>
      <c r="F14244" s="100"/>
      <c r="H14244" s="102"/>
      <c r="I14244" s="103"/>
      <c r="J14244" s="102"/>
      <c r="L14244" s="100"/>
      <c r="M14244" s="100"/>
      <c r="N14244" s="100"/>
    </row>
    <row r="14245" spans="2:14">
      <c r="B14245" s="98"/>
      <c r="C14245" s="98"/>
      <c r="D14245" s="100"/>
      <c r="E14245" s="100"/>
      <c r="F14245" s="100"/>
      <c r="H14245" s="102"/>
      <c r="I14245" s="103"/>
      <c r="J14245" s="102"/>
      <c r="L14245" s="100"/>
      <c r="M14245" s="100"/>
      <c r="N14245" s="100"/>
    </row>
    <row r="14246" spans="2:14">
      <c r="B14246" s="98"/>
      <c r="C14246" s="98"/>
      <c r="D14246" s="100"/>
      <c r="E14246" s="100"/>
      <c r="F14246" s="100"/>
      <c r="H14246" s="102"/>
      <c r="I14246" s="103"/>
      <c r="J14246" s="102"/>
      <c r="L14246" s="100"/>
      <c r="M14246" s="100"/>
      <c r="N14246" s="100"/>
    </row>
    <row r="14247" spans="2:14">
      <c r="B14247" s="98"/>
      <c r="C14247" s="98"/>
      <c r="D14247" s="100"/>
      <c r="E14247" s="100"/>
      <c r="F14247" s="100"/>
      <c r="H14247" s="102"/>
      <c r="I14247" s="103"/>
      <c r="J14247" s="102"/>
      <c r="L14247" s="100"/>
      <c r="M14247" s="100"/>
      <c r="N14247" s="100"/>
    </row>
    <row r="14248" spans="2:14">
      <c r="B14248" s="98"/>
      <c r="C14248" s="98"/>
      <c r="D14248" s="100"/>
      <c r="E14248" s="100"/>
      <c r="F14248" s="100"/>
      <c r="H14248" s="102"/>
      <c r="I14248" s="103"/>
      <c r="J14248" s="102"/>
      <c r="L14248" s="100"/>
      <c r="M14248" s="100"/>
      <c r="N14248" s="100"/>
    </row>
    <row r="14249" spans="2:14">
      <c r="B14249" s="98"/>
      <c r="C14249" s="98"/>
      <c r="D14249" s="100"/>
      <c r="E14249" s="100"/>
      <c r="F14249" s="100"/>
      <c r="H14249" s="102"/>
      <c r="I14249" s="103"/>
      <c r="J14249" s="102"/>
      <c r="L14249" s="100"/>
      <c r="M14249" s="100"/>
      <c r="N14249" s="100"/>
    </row>
    <row r="14250" spans="2:14">
      <c r="B14250" s="98"/>
      <c r="C14250" s="98"/>
      <c r="D14250" s="100"/>
      <c r="E14250" s="100"/>
      <c r="F14250" s="100"/>
      <c r="H14250" s="102"/>
      <c r="I14250" s="103"/>
      <c r="J14250" s="102"/>
      <c r="L14250" s="100"/>
      <c r="M14250" s="100"/>
      <c r="N14250" s="100"/>
    </row>
    <row r="14251" spans="2:14">
      <c r="B14251" s="98"/>
      <c r="C14251" s="98"/>
      <c r="D14251" s="100"/>
      <c r="E14251" s="100"/>
      <c r="F14251" s="100"/>
      <c r="H14251" s="102"/>
      <c r="I14251" s="103"/>
      <c r="J14251" s="102"/>
      <c r="L14251" s="100"/>
      <c r="M14251" s="100"/>
      <c r="N14251" s="100"/>
    </row>
    <row r="14252" spans="2:14">
      <c r="B14252" s="98"/>
      <c r="C14252" s="98"/>
      <c r="D14252" s="100"/>
      <c r="E14252" s="100"/>
      <c r="F14252" s="100"/>
      <c r="H14252" s="102"/>
      <c r="I14252" s="103"/>
      <c r="J14252" s="102"/>
      <c r="L14252" s="100"/>
      <c r="M14252" s="100"/>
      <c r="N14252" s="100"/>
    </row>
    <row r="14253" spans="2:14">
      <c r="B14253" s="98"/>
      <c r="C14253" s="98"/>
      <c r="D14253" s="100"/>
      <c r="E14253" s="100"/>
      <c r="F14253" s="100"/>
      <c r="H14253" s="102"/>
      <c r="I14253" s="103"/>
      <c r="J14253" s="102"/>
      <c r="L14253" s="100"/>
      <c r="M14253" s="100"/>
      <c r="N14253" s="100"/>
    </row>
    <row r="14254" spans="2:14">
      <c r="B14254" s="98"/>
      <c r="C14254" s="98"/>
      <c r="D14254" s="100"/>
      <c r="E14254" s="100"/>
      <c r="F14254" s="100"/>
      <c r="H14254" s="102"/>
      <c r="I14254" s="103"/>
      <c r="J14254" s="102"/>
      <c r="L14254" s="100"/>
      <c r="M14254" s="100"/>
      <c r="N14254" s="100"/>
    </row>
    <row r="14255" spans="2:14">
      <c r="B14255" s="98"/>
      <c r="C14255" s="98"/>
      <c r="D14255" s="100"/>
      <c r="E14255" s="100"/>
      <c r="F14255" s="100"/>
      <c r="H14255" s="102"/>
      <c r="I14255" s="103"/>
      <c r="J14255" s="102"/>
      <c r="L14255" s="100"/>
      <c r="M14255" s="100"/>
      <c r="N14255" s="100"/>
    </row>
    <row r="14256" spans="2:14">
      <c r="B14256" s="98"/>
      <c r="C14256" s="98"/>
      <c r="D14256" s="100"/>
      <c r="E14256" s="100"/>
      <c r="F14256" s="100"/>
      <c r="H14256" s="102"/>
      <c r="I14256" s="103"/>
      <c r="J14256" s="102"/>
      <c r="L14256" s="100"/>
      <c r="M14256" s="100"/>
      <c r="N14256" s="100"/>
    </row>
    <row r="14257" spans="2:14">
      <c r="B14257" s="98"/>
      <c r="C14257" s="98"/>
      <c r="D14257" s="100"/>
      <c r="E14257" s="100"/>
      <c r="F14257" s="100"/>
      <c r="H14257" s="102"/>
      <c r="I14257" s="103"/>
      <c r="J14257" s="102"/>
      <c r="L14257" s="100"/>
      <c r="M14257" s="100"/>
      <c r="N14257" s="100"/>
    </row>
    <row r="14258" spans="2:14">
      <c r="B14258" s="98"/>
      <c r="C14258" s="98"/>
      <c r="D14258" s="100"/>
      <c r="E14258" s="100"/>
      <c r="F14258" s="100"/>
      <c r="H14258" s="102"/>
      <c r="I14258" s="103"/>
      <c r="J14258" s="102"/>
      <c r="L14258" s="100"/>
      <c r="M14258" s="100"/>
      <c r="N14258" s="100"/>
    </row>
    <row r="14259" spans="2:14">
      <c r="B14259" s="98"/>
      <c r="C14259" s="98"/>
      <c r="D14259" s="100"/>
      <c r="E14259" s="100"/>
      <c r="F14259" s="100"/>
      <c r="H14259" s="102"/>
      <c r="I14259" s="103"/>
      <c r="J14259" s="102"/>
      <c r="L14259" s="100"/>
      <c r="M14259" s="100"/>
      <c r="N14259" s="100"/>
    </row>
    <row r="14260" spans="2:14">
      <c r="B14260" s="98"/>
      <c r="C14260" s="98"/>
      <c r="D14260" s="100"/>
      <c r="E14260" s="100"/>
      <c r="F14260" s="100"/>
      <c r="H14260" s="102"/>
      <c r="I14260" s="103"/>
      <c r="J14260" s="102"/>
      <c r="L14260" s="100"/>
      <c r="M14260" s="100"/>
      <c r="N14260" s="100"/>
    </row>
    <row r="14261" spans="2:14">
      <c r="B14261" s="98"/>
      <c r="C14261" s="98"/>
      <c r="D14261" s="100"/>
      <c r="E14261" s="100"/>
      <c r="F14261" s="100"/>
      <c r="H14261" s="102"/>
      <c r="I14261" s="103"/>
      <c r="J14261" s="102"/>
      <c r="L14261" s="100"/>
      <c r="M14261" s="100"/>
      <c r="N14261" s="100"/>
    </row>
    <row r="14262" spans="2:14">
      <c r="B14262" s="98"/>
      <c r="C14262" s="98"/>
      <c r="D14262" s="100"/>
      <c r="E14262" s="100"/>
      <c r="F14262" s="100"/>
      <c r="H14262" s="102"/>
      <c r="I14262" s="103"/>
      <c r="J14262" s="102"/>
      <c r="L14262" s="100"/>
      <c r="M14262" s="100"/>
      <c r="N14262" s="100"/>
    </row>
    <row r="14263" spans="2:14">
      <c r="B14263" s="98"/>
      <c r="C14263" s="98"/>
      <c r="D14263" s="100"/>
      <c r="E14263" s="100"/>
      <c r="F14263" s="100"/>
      <c r="H14263" s="102"/>
      <c r="I14263" s="103"/>
      <c r="J14263" s="102"/>
      <c r="L14263" s="100"/>
      <c r="M14263" s="100"/>
      <c r="N14263" s="100"/>
    </row>
    <row r="14264" spans="2:14">
      <c r="B14264" s="98"/>
      <c r="C14264" s="98"/>
      <c r="D14264" s="100"/>
      <c r="E14264" s="100"/>
      <c r="F14264" s="100"/>
      <c r="H14264" s="102"/>
      <c r="I14264" s="103"/>
      <c r="J14264" s="102"/>
      <c r="L14264" s="100"/>
      <c r="M14264" s="100"/>
      <c r="N14264" s="100"/>
    </row>
    <row r="14265" spans="2:14">
      <c r="B14265" s="98"/>
      <c r="C14265" s="98"/>
      <c r="D14265" s="100"/>
      <c r="E14265" s="100"/>
      <c r="F14265" s="100"/>
      <c r="H14265" s="102"/>
      <c r="I14265" s="103"/>
      <c r="J14265" s="102"/>
      <c r="L14265" s="100"/>
      <c r="M14265" s="100"/>
      <c r="N14265" s="100"/>
    </row>
    <row r="14266" spans="2:14">
      <c r="B14266" s="98"/>
      <c r="C14266" s="98"/>
      <c r="D14266" s="100"/>
      <c r="E14266" s="100"/>
      <c r="F14266" s="100"/>
      <c r="H14266" s="102"/>
      <c r="I14266" s="103"/>
      <c r="J14266" s="102"/>
      <c r="L14266" s="100"/>
      <c r="M14266" s="100"/>
      <c r="N14266" s="100"/>
    </row>
    <row r="14267" spans="2:14">
      <c r="B14267" s="98"/>
      <c r="C14267" s="98"/>
      <c r="D14267" s="100"/>
      <c r="E14267" s="100"/>
      <c r="F14267" s="100"/>
      <c r="H14267" s="102"/>
      <c r="I14267" s="103"/>
      <c r="J14267" s="102"/>
      <c r="L14267" s="100"/>
      <c r="M14267" s="100"/>
      <c r="N14267" s="100"/>
    </row>
    <row r="14268" spans="2:14">
      <c r="B14268" s="98"/>
      <c r="C14268" s="98"/>
      <c r="D14268" s="100"/>
      <c r="E14268" s="100"/>
      <c r="F14268" s="100"/>
      <c r="H14268" s="102"/>
      <c r="I14268" s="103"/>
      <c r="J14268" s="102"/>
      <c r="L14268" s="100"/>
      <c r="M14268" s="100"/>
      <c r="N14268" s="100"/>
    </row>
    <row r="14269" spans="2:14">
      <c r="B14269" s="98"/>
      <c r="C14269" s="98"/>
      <c r="D14269" s="100"/>
      <c r="E14269" s="100"/>
      <c r="F14269" s="100"/>
      <c r="H14269" s="102"/>
      <c r="I14269" s="103"/>
      <c r="J14269" s="102"/>
      <c r="L14269" s="100"/>
      <c r="M14269" s="100"/>
      <c r="N14269" s="100"/>
    </row>
    <row r="14270" spans="2:14">
      <c r="B14270" s="98"/>
      <c r="C14270" s="98"/>
      <c r="D14270" s="100"/>
      <c r="E14270" s="100"/>
      <c r="F14270" s="100"/>
      <c r="H14270" s="102"/>
      <c r="I14270" s="103"/>
      <c r="J14270" s="102"/>
      <c r="L14270" s="100"/>
      <c r="M14270" s="100"/>
      <c r="N14270" s="100"/>
    </row>
    <row r="14271" spans="2:14">
      <c r="B14271" s="98"/>
      <c r="C14271" s="98"/>
      <c r="D14271" s="100"/>
      <c r="E14271" s="100"/>
      <c r="F14271" s="100"/>
      <c r="H14271" s="102"/>
      <c r="I14271" s="103"/>
      <c r="J14271" s="102"/>
      <c r="L14271" s="100"/>
      <c r="M14271" s="100"/>
      <c r="N14271" s="100"/>
    </row>
    <row r="14272" spans="2:14">
      <c r="B14272" s="98"/>
      <c r="C14272" s="98"/>
      <c r="D14272" s="100"/>
      <c r="E14272" s="100"/>
      <c r="F14272" s="100"/>
      <c r="H14272" s="102"/>
      <c r="I14272" s="103"/>
      <c r="J14272" s="102"/>
      <c r="L14272" s="100"/>
      <c r="M14272" s="100"/>
      <c r="N14272" s="100"/>
    </row>
    <row r="14273" spans="2:14">
      <c r="B14273" s="98"/>
      <c r="C14273" s="98"/>
      <c r="D14273" s="100"/>
      <c r="E14273" s="100"/>
      <c r="F14273" s="100"/>
      <c r="H14273" s="102"/>
      <c r="I14273" s="103"/>
      <c r="J14273" s="102"/>
      <c r="L14273" s="100"/>
      <c r="M14273" s="100"/>
      <c r="N14273" s="100"/>
    </row>
    <row r="14274" spans="2:14">
      <c r="B14274" s="98"/>
      <c r="C14274" s="98"/>
      <c r="D14274" s="100"/>
      <c r="E14274" s="100"/>
      <c r="F14274" s="100"/>
      <c r="H14274" s="102"/>
      <c r="I14274" s="103"/>
      <c r="J14274" s="102"/>
      <c r="L14274" s="100"/>
      <c r="M14274" s="100"/>
      <c r="N14274" s="100"/>
    </row>
    <row r="14275" spans="2:14">
      <c r="B14275" s="98"/>
      <c r="C14275" s="98"/>
      <c r="D14275" s="100"/>
      <c r="E14275" s="100"/>
      <c r="F14275" s="100"/>
      <c r="H14275" s="102"/>
      <c r="I14275" s="103"/>
      <c r="J14275" s="102"/>
      <c r="L14275" s="100"/>
      <c r="M14275" s="100"/>
      <c r="N14275" s="100"/>
    </row>
    <row r="14276" spans="2:14">
      <c r="B14276" s="98"/>
      <c r="C14276" s="98"/>
      <c r="D14276" s="100"/>
      <c r="E14276" s="100"/>
      <c r="F14276" s="100"/>
      <c r="H14276" s="102"/>
      <c r="I14276" s="103"/>
      <c r="J14276" s="102"/>
      <c r="L14276" s="100"/>
      <c r="M14276" s="100"/>
      <c r="N14276" s="100"/>
    </row>
    <row r="14277" spans="2:14">
      <c r="B14277" s="98"/>
      <c r="C14277" s="98"/>
      <c r="D14277" s="100"/>
      <c r="E14277" s="100"/>
      <c r="F14277" s="100"/>
      <c r="H14277" s="102"/>
      <c r="I14277" s="103"/>
      <c r="J14277" s="102"/>
      <c r="L14277" s="100"/>
      <c r="M14277" s="100"/>
      <c r="N14277" s="100"/>
    </row>
    <row r="14278" spans="2:14">
      <c r="B14278" s="98"/>
      <c r="C14278" s="98"/>
      <c r="D14278" s="100"/>
      <c r="E14278" s="100"/>
      <c r="F14278" s="100"/>
      <c r="H14278" s="102"/>
      <c r="I14278" s="103"/>
      <c r="J14278" s="102"/>
      <c r="L14278" s="100"/>
      <c r="M14278" s="100"/>
      <c r="N14278" s="100"/>
    </row>
    <row r="14279" spans="2:14">
      <c r="B14279" s="98"/>
      <c r="C14279" s="98"/>
      <c r="D14279" s="100"/>
      <c r="E14279" s="100"/>
      <c r="F14279" s="100"/>
      <c r="H14279" s="102"/>
      <c r="I14279" s="103"/>
      <c r="J14279" s="102"/>
      <c r="L14279" s="100"/>
      <c r="M14279" s="100"/>
      <c r="N14279" s="100"/>
    </row>
    <row r="14280" spans="2:14">
      <c r="B14280" s="98"/>
      <c r="C14280" s="98"/>
      <c r="D14280" s="100"/>
      <c r="E14280" s="100"/>
      <c r="F14280" s="100"/>
      <c r="H14280" s="102"/>
      <c r="I14280" s="103"/>
      <c r="J14280" s="102"/>
      <c r="L14280" s="100"/>
      <c r="M14280" s="100"/>
      <c r="N14280" s="100"/>
    </row>
    <row r="14281" spans="2:14">
      <c r="B14281" s="98"/>
      <c r="C14281" s="98"/>
      <c r="D14281" s="100"/>
      <c r="E14281" s="100"/>
      <c r="F14281" s="100"/>
      <c r="H14281" s="102"/>
      <c r="I14281" s="103"/>
      <c r="J14281" s="102"/>
      <c r="L14281" s="100"/>
      <c r="M14281" s="100"/>
      <c r="N14281" s="100"/>
    </row>
    <row r="14282" spans="2:14">
      <c r="B14282" s="98"/>
      <c r="C14282" s="98"/>
      <c r="D14282" s="100"/>
      <c r="E14282" s="100"/>
      <c r="F14282" s="100"/>
      <c r="H14282" s="102"/>
      <c r="I14282" s="103"/>
      <c r="J14282" s="102"/>
      <c r="L14282" s="100"/>
      <c r="M14282" s="100"/>
      <c r="N14282" s="100"/>
    </row>
    <row r="14283" spans="2:14">
      <c r="B14283" s="98"/>
      <c r="C14283" s="98"/>
      <c r="D14283" s="100"/>
      <c r="E14283" s="100"/>
      <c r="F14283" s="100"/>
      <c r="H14283" s="102"/>
      <c r="I14283" s="103"/>
      <c r="J14283" s="102"/>
      <c r="L14283" s="100"/>
      <c r="M14283" s="100"/>
      <c r="N14283" s="100"/>
    </row>
    <row r="14284" spans="2:14">
      <c r="B14284" s="98"/>
      <c r="C14284" s="98"/>
      <c r="D14284" s="100"/>
      <c r="E14284" s="100"/>
      <c r="F14284" s="100"/>
      <c r="H14284" s="102"/>
      <c r="I14284" s="103"/>
      <c r="J14284" s="102"/>
      <c r="L14284" s="100"/>
      <c r="M14284" s="100"/>
      <c r="N14284" s="100"/>
    </row>
    <row r="14285" spans="2:14">
      <c r="B14285" s="98"/>
      <c r="C14285" s="98"/>
      <c r="D14285" s="100"/>
      <c r="E14285" s="100"/>
      <c r="F14285" s="100"/>
      <c r="H14285" s="102"/>
      <c r="I14285" s="103"/>
      <c r="J14285" s="102"/>
      <c r="L14285" s="100"/>
      <c r="M14285" s="100"/>
      <c r="N14285" s="100"/>
    </row>
    <row r="14286" spans="2:14">
      <c r="B14286" s="98"/>
      <c r="C14286" s="98"/>
      <c r="D14286" s="100"/>
      <c r="E14286" s="100"/>
      <c r="F14286" s="100"/>
      <c r="H14286" s="102"/>
      <c r="I14286" s="103"/>
      <c r="J14286" s="102"/>
      <c r="L14286" s="100"/>
      <c r="M14286" s="100"/>
      <c r="N14286" s="100"/>
    </row>
    <row r="14287" spans="2:14">
      <c r="B14287" s="98"/>
      <c r="C14287" s="98"/>
      <c r="D14287" s="100"/>
      <c r="E14287" s="100"/>
      <c r="F14287" s="100"/>
      <c r="H14287" s="102"/>
      <c r="I14287" s="103"/>
      <c r="J14287" s="102"/>
      <c r="L14287" s="100"/>
      <c r="M14287" s="100"/>
      <c r="N14287" s="100"/>
    </row>
    <row r="14288" spans="2:14">
      <c r="B14288" s="98"/>
      <c r="C14288" s="98"/>
      <c r="D14288" s="100"/>
      <c r="E14288" s="100"/>
      <c r="F14288" s="100"/>
      <c r="H14288" s="102"/>
      <c r="I14288" s="103"/>
      <c r="J14288" s="102"/>
      <c r="L14288" s="100"/>
      <c r="M14288" s="100"/>
      <c r="N14288" s="100"/>
    </row>
    <row r="14289" spans="2:14">
      <c r="B14289" s="98"/>
      <c r="C14289" s="98"/>
      <c r="D14289" s="100"/>
      <c r="E14289" s="100"/>
      <c r="F14289" s="100"/>
      <c r="H14289" s="102"/>
      <c r="I14289" s="103"/>
      <c r="J14289" s="102"/>
      <c r="L14289" s="100"/>
      <c r="M14289" s="100"/>
      <c r="N14289" s="100"/>
    </row>
    <row r="14290" spans="2:14">
      <c r="B14290" s="98"/>
      <c r="C14290" s="98"/>
      <c r="D14290" s="100"/>
      <c r="E14290" s="100"/>
      <c r="F14290" s="100"/>
      <c r="H14290" s="102"/>
      <c r="I14290" s="103"/>
      <c r="J14290" s="102"/>
      <c r="L14290" s="100"/>
      <c r="M14290" s="100"/>
      <c r="N14290" s="100"/>
    </row>
    <row r="14291" spans="2:14">
      <c r="B14291" s="98"/>
      <c r="C14291" s="98"/>
      <c r="D14291" s="100"/>
      <c r="E14291" s="100"/>
      <c r="F14291" s="100"/>
      <c r="H14291" s="102"/>
      <c r="I14291" s="103"/>
      <c r="J14291" s="102"/>
      <c r="L14291" s="100"/>
      <c r="M14291" s="100"/>
      <c r="N14291" s="100"/>
    </row>
    <row r="14292" spans="2:14">
      <c r="B14292" s="98"/>
      <c r="C14292" s="98"/>
      <c r="D14292" s="100"/>
      <c r="E14292" s="100"/>
      <c r="F14292" s="100"/>
      <c r="H14292" s="102"/>
      <c r="I14292" s="103"/>
      <c r="J14292" s="102"/>
      <c r="L14292" s="100"/>
      <c r="M14292" s="100"/>
      <c r="N14292" s="100"/>
    </row>
    <row r="14293" spans="2:14">
      <c r="B14293" s="98"/>
      <c r="C14293" s="98"/>
      <c r="D14293" s="100"/>
      <c r="E14293" s="100"/>
      <c r="F14293" s="100"/>
      <c r="H14293" s="102"/>
      <c r="I14293" s="103"/>
      <c r="J14293" s="102"/>
      <c r="L14293" s="100"/>
      <c r="M14293" s="100"/>
      <c r="N14293" s="100"/>
    </row>
    <row r="14294" spans="2:14">
      <c r="B14294" s="98"/>
      <c r="C14294" s="98"/>
      <c r="D14294" s="100"/>
      <c r="E14294" s="100"/>
      <c r="F14294" s="100"/>
      <c r="H14294" s="102"/>
      <c r="I14294" s="103"/>
      <c r="J14294" s="102"/>
      <c r="L14294" s="100"/>
      <c r="M14294" s="100"/>
      <c r="N14294" s="100"/>
    </row>
    <row r="14295" spans="2:14">
      <c r="B14295" s="98"/>
      <c r="C14295" s="98"/>
      <c r="D14295" s="100"/>
      <c r="E14295" s="100"/>
      <c r="F14295" s="100"/>
      <c r="H14295" s="102"/>
      <c r="I14295" s="103"/>
      <c r="J14295" s="102"/>
      <c r="L14295" s="100"/>
      <c r="M14295" s="100"/>
      <c r="N14295" s="100"/>
    </row>
    <row r="14296" spans="2:14">
      <c r="B14296" s="98"/>
      <c r="C14296" s="98"/>
      <c r="D14296" s="100"/>
      <c r="E14296" s="100"/>
      <c r="F14296" s="100"/>
      <c r="H14296" s="102"/>
      <c r="I14296" s="103"/>
      <c r="J14296" s="102"/>
      <c r="L14296" s="100"/>
      <c r="M14296" s="100"/>
      <c r="N14296" s="100"/>
    </row>
    <row r="14297" spans="2:14">
      <c r="B14297" s="98"/>
      <c r="C14297" s="98"/>
      <c r="D14297" s="100"/>
      <c r="E14297" s="100"/>
      <c r="F14297" s="100"/>
      <c r="H14297" s="102"/>
      <c r="I14297" s="103"/>
      <c r="J14297" s="102"/>
      <c r="L14297" s="100"/>
      <c r="M14297" s="100"/>
      <c r="N14297" s="100"/>
    </row>
    <row r="14298" spans="2:14">
      <c r="B14298" s="98"/>
      <c r="C14298" s="98"/>
      <c r="D14298" s="100"/>
      <c r="E14298" s="100"/>
      <c r="F14298" s="100"/>
      <c r="H14298" s="102"/>
      <c r="I14298" s="103"/>
      <c r="J14298" s="102"/>
      <c r="L14298" s="100"/>
      <c r="M14298" s="100"/>
      <c r="N14298" s="100"/>
    </row>
    <row r="14299" spans="2:14">
      <c r="B14299" s="98"/>
      <c r="C14299" s="98"/>
      <c r="D14299" s="100"/>
      <c r="E14299" s="100"/>
      <c r="F14299" s="100"/>
      <c r="H14299" s="102"/>
      <c r="I14299" s="103"/>
      <c r="J14299" s="102"/>
      <c r="L14299" s="100"/>
      <c r="M14299" s="100"/>
      <c r="N14299" s="100"/>
    </row>
    <row r="14300" spans="2:14">
      <c r="B14300" s="98"/>
      <c r="C14300" s="98"/>
      <c r="D14300" s="100"/>
      <c r="E14300" s="100"/>
      <c r="F14300" s="100"/>
      <c r="H14300" s="102"/>
      <c r="I14300" s="103"/>
      <c r="J14300" s="102"/>
      <c r="L14300" s="100"/>
      <c r="M14300" s="100"/>
      <c r="N14300" s="100"/>
    </row>
    <row r="14301" spans="2:14">
      <c r="B14301" s="98"/>
      <c r="C14301" s="98"/>
      <c r="D14301" s="100"/>
      <c r="E14301" s="100"/>
      <c r="F14301" s="100"/>
      <c r="H14301" s="102"/>
      <c r="I14301" s="103"/>
      <c r="J14301" s="102"/>
      <c r="L14301" s="100"/>
      <c r="M14301" s="100"/>
      <c r="N14301" s="100"/>
    </row>
    <row r="14302" spans="2:14">
      <c r="B14302" s="98"/>
      <c r="C14302" s="98"/>
      <c r="D14302" s="100"/>
      <c r="E14302" s="100"/>
      <c r="F14302" s="100"/>
      <c r="H14302" s="102"/>
      <c r="I14302" s="103"/>
      <c r="J14302" s="102"/>
      <c r="L14302" s="100"/>
      <c r="M14302" s="100"/>
      <c r="N14302" s="100"/>
    </row>
    <row r="14303" spans="2:14">
      <c r="B14303" s="98"/>
      <c r="C14303" s="98"/>
      <c r="D14303" s="100"/>
      <c r="E14303" s="100"/>
      <c r="F14303" s="100"/>
      <c r="H14303" s="102"/>
      <c r="I14303" s="103"/>
      <c r="J14303" s="102"/>
      <c r="L14303" s="100"/>
      <c r="M14303" s="100"/>
      <c r="N14303" s="100"/>
    </row>
    <row r="14304" spans="2:14">
      <c r="B14304" s="98"/>
      <c r="C14304" s="98"/>
      <c r="D14304" s="100"/>
      <c r="E14304" s="100"/>
      <c r="F14304" s="100"/>
      <c r="H14304" s="102"/>
      <c r="I14304" s="103"/>
      <c r="J14304" s="102"/>
      <c r="L14304" s="100"/>
      <c r="M14304" s="100"/>
      <c r="N14304" s="100"/>
    </row>
    <row r="14305" spans="2:14">
      <c r="B14305" s="98"/>
      <c r="C14305" s="98"/>
      <c r="D14305" s="100"/>
      <c r="E14305" s="100"/>
      <c r="F14305" s="100"/>
      <c r="H14305" s="102"/>
      <c r="I14305" s="103"/>
      <c r="J14305" s="102"/>
      <c r="L14305" s="100"/>
      <c r="M14305" s="100"/>
      <c r="N14305" s="100"/>
    </row>
    <row r="14306" spans="2:14">
      <c r="B14306" s="98"/>
      <c r="C14306" s="98"/>
      <c r="D14306" s="100"/>
      <c r="E14306" s="100"/>
      <c r="F14306" s="100"/>
      <c r="H14306" s="102"/>
      <c r="I14306" s="103"/>
      <c r="J14306" s="102"/>
      <c r="L14306" s="100"/>
      <c r="M14306" s="100"/>
      <c r="N14306" s="100"/>
    </row>
    <row r="14307" spans="2:14">
      <c r="B14307" s="98"/>
      <c r="C14307" s="98"/>
      <c r="D14307" s="100"/>
      <c r="E14307" s="100"/>
      <c r="F14307" s="100"/>
      <c r="H14307" s="102"/>
      <c r="I14307" s="103"/>
      <c r="J14307" s="102"/>
      <c r="L14307" s="100"/>
      <c r="M14307" s="100"/>
      <c r="N14307" s="100"/>
    </row>
    <row r="14308" spans="2:14">
      <c r="B14308" s="98"/>
      <c r="C14308" s="98"/>
      <c r="D14308" s="100"/>
      <c r="E14308" s="100"/>
      <c r="F14308" s="100"/>
      <c r="H14308" s="102"/>
      <c r="I14308" s="103"/>
      <c r="J14308" s="102"/>
      <c r="L14308" s="100"/>
      <c r="M14308" s="100"/>
      <c r="N14308" s="100"/>
    </row>
    <row r="14309" spans="2:14">
      <c r="B14309" s="98"/>
      <c r="C14309" s="98"/>
      <c r="D14309" s="100"/>
      <c r="E14309" s="100"/>
      <c r="F14309" s="100"/>
      <c r="H14309" s="102"/>
      <c r="I14309" s="103"/>
      <c r="J14309" s="102"/>
      <c r="L14309" s="100"/>
      <c r="M14309" s="100"/>
      <c r="N14309" s="100"/>
    </row>
    <row r="14310" spans="2:14">
      <c r="B14310" s="98"/>
      <c r="C14310" s="98"/>
      <c r="D14310" s="100"/>
      <c r="E14310" s="100"/>
      <c r="F14310" s="100"/>
      <c r="H14310" s="102"/>
      <c r="I14310" s="103"/>
      <c r="J14310" s="102"/>
      <c r="L14310" s="100"/>
      <c r="M14310" s="100"/>
      <c r="N14310" s="100"/>
    </row>
    <row r="14311" spans="2:14">
      <c r="B14311" s="98"/>
      <c r="C14311" s="98"/>
      <c r="D14311" s="100"/>
      <c r="E14311" s="100"/>
      <c r="F14311" s="100"/>
      <c r="H14311" s="102"/>
      <c r="I14311" s="103"/>
      <c r="J14311" s="102"/>
      <c r="L14311" s="100"/>
      <c r="M14311" s="100"/>
      <c r="N14311" s="100"/>
    </row>
    <row r="14312" spans="2:14">
      <c r="B14312" s="98"/>
      <c r="C14312" s="98"/>
      <c r="D14312" s="100"/>
      <c r="E14312" s="100"/>
      <c r="F14312" s="100"/>
      <c r="H14312" s="102"/>
      <c r="I14312" s="103"/>
      <c r="J14312" s="102"/>
      <c r="L14312" s="100"/>
      <c r="M14312" s="100"/>
      <c r="N14312" s="100"/>
    </row>
    <row r="14313" spans="2:14">
      <c r="B14313" s="98"/>
      <c r="C14313" s="98"/>
      <c r="D14313" s="100"/>
      <c r="E14313" s="100"/>
      <c r="F14313" s="100"/>
      <c r="H14313" s="102"/>
      <c r="I14313" s="103"/>
      <c r="J14313" s="102"/>
      <c r="L14313" s="100"/>
      <c r="M14313" s="100"/>
      <c r="N14313" s="100"/>
    </row>
    <row r="14314" spans="2:14">
      <c r="B14314" s="98"/>
      <c r="C14314" s="98"/>
      <c r="D14314" s="100"/>
      <c r="E14314" s="100"/>
      <c r="F14314" s="100"/>
      <c r="H14314" s="102"/>
      <c r="I14314" s="103"/>
      <c r="J14314" s="102"/>
      <c r="L14314" s="100"/>
      <c r="M14314" s="100"/>
      <c r="N14314" s="100"/>
    </row>
    <row r="14315" spans="2:14">
      <c r="B14315" s="98"/>
      <c r="C14315" s="98"/>
      <c r="D14315" s="100"/>
      <c r="E14315" s="100"/>
      <c r="F14315" s="100"/>
      <c r="H14315" s="102"/>
      <c r="I14315" s="103"/>
      <c r="J14315" s="102"/>
      <c r="L14315" s="100"/>
      <c r="M14315" s="100"/>
      <c r="N14315" s="100"/>
    </row>
    <row r="14316" spans="2:14">
      <c r="B14316" s="98"/>
      <c r="C14316" s="98"/>
      <c r="D14316" s="100"/>
      <c r="E14316" s="100"/>
      <c r="F14316" s="100"/>
      <c r="H14316" s="102"/>
      <c r="I14316" s="103"/>
      <c r="J14316" s="102"/>
      <c r="L14316" s="100"/>
      <c r="M14316" s="100"/>
      <c r="N14316" s="100"/>
    </row>
    <row r="14317" spans="2:14">
      <c r="B14317" s="98"/>
      <c r="C14317" s="98"/>
      <c r="D14317" s="100"/>
      <c r="E14317" s="100"/>
      <c r="F14317" s="100"/>
      <c r="H14317" s="102"/>
      <c r="I14317" s="103"/>
      <c r="J14317" s="102"/>
      <c r="L14317" s="100"/>
      <c r="M14317" s="100"/>
      <c r="N14317" s="100"/>
    </row>
    <row r="14318" spans="2:14">
      <c r="B14318" s="98"/>
      <c r="C14318" s="98"/>
      <c r="D14318" s="100"/>
      <c r="E14318" s="100"/>
      <c r="F14318" s="100"/>
      <c r="H14318" s="102"/>
      <c r="I14318" s="103"/>
      <c r="J14318" s="102"/>
      <c r="L14318" s="100"/>
      <c r="M14318" s="100"/>
      <c r="N14318" s="100"/>
    </row>
    <row r="14319" spans="2:14">
      <c r="B14319" s="98"/>
      <c r="C14319" s="98"/>
      <c r="D14319" s="100"/>
      <c r="E14319" s="100"/>
      <c r="F14319" s="100"/>
      <c r="H14319" s="102"/>
      <c r="I14319" s="103"/>
      <c r="J14319" s="102"/>
      <c r="L14319" s="100"/>
      <c r="M14319" s="100"/>
      <c r="N14319" s="100"/>
    </row>
    <row r="14320" spans="2:14">
      <c r="B14320" s="98"/>
      <c r="C14320" s="98"/>
      <c r="D14320" s="100"/>
      <c r="E14320" s="100"/>
      <c r="F14320" s="100"/>
      <c r="H14320" s="102"/>
      <c r="I14320" s="103"/>
      <c r="J14320" s="102"/>
      <c r="L14320" s="100"/>
      <c r="M14320" s="100"/>
      <c r="N14320" s="100"/>
    </row>
    <row r="14321" spans="2:14">
      <c r="B14321" s="98"/>
      <c r="C14321" s="98"/>
      <c r="D14321" s="100"/>
      <c r="E14321" s="100"/>
      <c r="F14321" s="100"/>
      <c r="H14321" s="102"/>
      <c r="I14321" s="103"/>
      <c r="J14321" s="102"/>
      <c r="L14321" s="100"/>
      <c r="M14321" s="100"/>
      <c r="N14321" s="100"/>
    </row>
    <row r="14322" spans="2:14">
      <c r="B14322" s="98"/>
      <c r="C14322" s="98"/>
      <c r="D14322" s="100"/>
      <c r="E14322" s="100"/>
      <c r="F14322" s="100"/>
      <c r="H14322" s="102"/>
      <c r="I14322" s="103"/>
      <c r="J14322" s="102"/>
      <c r="L14322" s="100"/>
      <c r="M14322" s="100"/>
      <c r="N14322" s="100"/>
    </row>
    <row r="14323" spans="2:14">
      <c r="B14323" s="98"/>
      <c r="C14323" s="98"/>
      <c r="D14323" s="100"/>
      <c r="E14323" s="100"/>
      <c r="F14323" s="100"/>
      <c r="H14323" s="102"/>
      <c r="I14323" s="103"/>
      <c r="J14323" s="102"/>
      <c r="L14323" s="100"/>
      <c r="M14323" s="100"/>
      <c r="N14323" s="100"/>
    </row>
    <row r="14324" spans="2:14">
      <c r="B14324" s="98"/>
      <c r="C14324" s="98"/>
      <c r="D14324" s="100"/>
      <c r="E14324" s="100"/>
      <c r="F14324" s="100"/>
      <c r="H14324" s="102"/>
      <c r="I14324" s="103"/>
      <c r="J14324" s="102"/>
      <c r="L14324" s="100"/>
      <c r="M14324" s="100"/>
      <c r="N14324" s="100"/>
    </row>
    <row r="14325" spans="2:14">
      <c r="B14325" s="98"/>
      <c r="C14325" s="98"/>
      <c r="D14325" s="100"/>
      <c r="E14325" s="100"/>
      <c r="F14325" s="100"/>
      <c r="H14325" s="102"/>
      <c r="I14325" s="103"/>
      <c r="J14325" s="102"/>
      <c r="L14325" s="100"/>
      <c r="M14325" s="100"/>
      <c r="N14325" s="100"/>
    </row>
    <row r="14326" spans="2:14">
      <c r="B14326" s="98"/>
      <c r="C14326" s="98"/>
      <c r="D14326" s="100"/>
      <c r="E14326" s="100"/>
      <c r="F14326" s="100"/>
      <c r="H14326" s="102"/>
      <c r="I14326" s="103"/>
      <c r="J14326" s="102"/>
      <c r="L14326" s="100"/>
      <c r="M14326" s="100"/>
      <c r="N14326" s="100"/>
    </row>
    <row r="14327" spans="2:14">
      <c r="B14327" s="98"/>
      <c r="C14327" s="98"/>
      <c r="D14327" s="100"/>
      <c r="E14327" s="100"/>
      <c r="F14327" s="100"/>
      <c r="H14327" s="102"/>
      <c r="I14327" s="103"/>
      <c r="J14327" s="102"/>
      <c r="L14327" s="100"/>
      <c r="M14327" s="100"/>
      <c r="N14327" s="100"/>
    </row>
    <row r="14328" spans="2:14">
      <c r="B14328" s="98"/>
      <c r="C14328" s="98"/>
      <c r="D14328" s="100"/>
      <c r="E14328" s="100"/>
      <c r="F14328" s="100"/>
      <c r="H14328" s="102"/>
      <c r="I14328" s="103"/>
      <c r="J14328" s="102"/>
      <c r="L14328" s="100"/>
      <c r="M14328" s="100"/>
      <c r="N14328" s="100"/>
    </row>
    <row r="14329" spans="2:14">
      <c r="B14329" s="98"/>
      <c r="C14329" s="98"/>
      <c r="D14329" s="100"/>
      <c r="E14329" s="100"/>
      <c r="F14329" s="100"/>
      <c r="H14329" s="102"/>
      <c r="I14329" s="103"/>
      <c r="J14329" s="102"/>
      <c r="L14329" s="100"/>
      <c r="M14329" s="100"/>
      <c r="N14329" s="100"/>
    </row>
    <row r="14330" spans="2:14">
      <c r="B14330" s="98"/>
      <c r="C14330" s="98"/>
      <c r="D14330" s="100"/>
      <c r="E14330" s="100"/>
      <c r="F14330" s="100"/>
      <c r="H14330" s="102"/>
      <c r="I14330" s="103"/>
      <c r="J14330" s="102"/>
      <c r="L14330" s="100"/>
      <c r="M14330" s="100"/>
      <c r="N14330" s="100"/>
    </row>
    <row r="14331" spans="2:14">
      <c r="B14331" s="98"/>
      <c r="C14331" s="98"/>
      <c r="D14331" s="100"/>
      <c r="E14331" s="100"/>
      <c r="F14331" s="100"/>
      <c r="H14331" s="102"/>
      <c r="I14331" s="103"/>
      <c r="J14331" s="102"/>
      <c r="L14331" s="100"/>
      <c r="M14331" s="100"/>
      <c r="N14331" s="100"/>
    </row>
    <row r="14332" spans="2:14">
      <c r="B14332" s="98"/>
      <c r="C14332" s="98"/>
      <c r="D14332" s="100"/>
      <c r="E14332" s="100"/>
      <c r="F14332" s="100"/>
      <c r="H14332" s="102"/>
      <c r="I14332" s="103"/>
      <c r="J14332" s="102"/>
      <c r="L14332" s="100"/>
      <c r="M14332" s="100"/>
      <c r="N14332" s="100"/>
    </row>
    <row r="14333" spans="2:14">
      <c r="B14333" s="98"/>
      <c r="C14333" s="98"/>
      <c r="D14333" s="100"/>
      <c r="E14333" s="100"/>
      <c r="F14333" s="100"/>
      <c r="H14333" s="102"/>
      <c r="I14333" s="103"/>
      <c r="J14333" s="102"/>
      <c r="L14333" s="100"/>
      <c r="M14333" s="100"/>
      <c r="N14333" s="100"/>
    </row>
    <row r="14334" spans="2:14">
      <c r="B14334" s="98"/>
      <c r="C14334" s="98"/>
      <c r="D14334" s="100"/>
      <c r="E14334" s="100"/>
      <c r="F14334" s="100"/>
      <c r="H14334" s="102"/>
      <c r="I14334" s="103"/>
      <c r="J14334" s="102"/>
      <c r="L14334" s="100"/>
      <c r="M14334" s="100"/>
      <c r="N14334" s="100"/>
    </row>
    <row r="14335" spans="2:14">
      <c r="B14335" s="98"/>
      <c r="C14335" s="98"/>
      <c r="D14335" s="100"/>
      <c r="E14335" s="100"/>
      <c r="F14335" s="100"/>
      <c r="H14335" s="102"/>
      <c r="I14335" s="103"/>
      <c r="J14335" s="102"/>
      <c r="L14335" s="100"/>
      <c r="M14335" s="100"/>
      <c r="N14335" s="100"/>
    </row>
    <row r="14336" spans="2:14">
      <c r="B14336" s="98"/>
      <c r="C14336" s="98"/>
      <c r="D14336" s="100"/>
      <c r="E14336" s="100"/>
      <c r="F14336" s="100"/>
      <c r="H14336" s="102"/>
      <c r="I14336" s="103"/>
      <c r="J14336" s="102"/>
      <c r="L14336" s="100"/>
      <c r="M14336" s="100"/>
      <c r="N14336" s="100"/>
    </row>
    <row r="14337" spans="2:14">
      <c r="B14337" s="98"/>
      <c r="C14337" s="98"/>
      <c r="D14337" s="100"/>
      <c r="E14337" s="100"/>
      <c r="F14337" s="100"/>
      <c r="H14337" s="102"/>
      <c r="I14337" s="103"/>
      <c r="J14337" s="102"/>
      <c r="L14337" s="100"/>
      <c r="M14337" s="100"/>
      <c r="N14337" s="100"/>
    </row>
    <row r="14338" spans="2:14">
      <c r="B14338" s="98"/>
      <c r="C14338" s="98"/>
      <c r="D14338" s="100"/>
      <c r="E14338" s="100"/>
      <c r="F14338" s="100"/>
      <c r="H14338" s="102"/>
      <c r="I14338" s="103"/>
      <c r="J14338" s="102"/>
      <c r="L14338" s="100"/>
      <c r="M14338" s="100"/>
      <c r="N14338" s="100"/>
    </row>
    <row r="14339" spans="2:14">
      <c r="B14339" s="98"/>
      <c r="C14339" s="98"/>
      <c r="D14339" s="100"/>
      <c r="E14339" s="100"/>
      <c r="F14339" s="100"/>
      <c r="H14339" s="102"/>
      <c r="I14339" s="103"/>
      <c r="J14339" s="102"/>
      <c r="L14339" s="100"/>
      <c r="M14339" s="100"/>
      <c r="N14339" s="100"/>
    </row>
    <row r="14340" spans="2:14">
      <c r="B14340" s="98"/>
      <c r="C14340" s="98"/>
      <c r="D14340" s="100"/>
      <c r="E14340" s="100"/>
      <c r="F14340" s="100"/>
      <c r="H14340" s="102"/>
      <c r="I14340" s="103"/>
      <c r="J14340" s="102"/>
      <c r="L14340" s="100"/>
      <c r="M14340" s="100"/>
      <c r="N14340" s="100"/>
    </row>
    <row r="14341" spans="2:14">
      <c r="B14341" s="98"/>
      <c r="C14341" s="98"/>
      <c r="D14341" s="100"/>
      <c r="E14341" s="100"/>
      <c r="F14341" s="100"/>
      <c r="H14341" s="102"/>
      <c r="I14341" s="103"/>
      <c r="J14341" s="102"/>
      <c r="L14341" s="100"/>
      <c r="M14341" s="100"/>
      <c r="N14341" s="100"/>
    </row>
    <row r="14342" spans="2:14">
      <c r="B14342" s="98"/>
      <c r="C14342" s="98"/>
      <c r="D14342" s="100"/>
      <c r="E14342" s="100"/>
      <c r="F14342" s="100"/>
      <c r="H14342" s="102"/>
      <c r="I14342" s="103"/>
      <c r="J14342" s="102"/>
      <c r="L14342" s="100"/>
      <c r="M14342" s="100"/>
      <c r="N14342" s="100"/>
    </row>
    <row r="14343" spans="2:14">
      <c r="B14343" s="98"/>
      <c r="C14343" s="98"/>
      <c r="D14343" s="100"/>
      <c r="E14343" s="100"/>
      <c r="F14343" s="100"/>
      <c r="H14343" s="102"/>
      <c r="I14343" s="103"/>
      <c r="J14343" s="102"/>
      <c r="L14343" s="100"/>
      <c r="M14343" s="100"/>
      <c r="N14343" s="100"/>
    </row>
    <row r="14344" spans="2:14">
      <c r="B14344" s="98"/>
      <c r="C14344" s="98"/>
      <c r="D14344" s="100"/>
      <c r="E14344" s="100"/>
      <c r="F14344" s="100"/>
      <c r="H14344" s="102"/>
      <c r="I14344" s="103"/>
      <c r="J14344" s="102"/>
      <c r="L14344" s="100"/>
      <c r="M14344" s="100"/>
      <c r="N14344" s="100"/>
    </row>
    <row r="14345" spans="2:14">
      <c r="B14345" s="98"/>
      <c r="C14345" s="98"/>
      <c r="D14345" s="100"/>
      <c r="E14345" s="100"/>
      <c r="F14345" s="100"/>
      <c r="H14345" s="102"/>
      <c r="I14345" s="103"/>
      <c r="J14345" s="102"/>
      <c r="L14345" s="100"/>
      <c r="M14345" s="100"/>
      <c r="N14345" s="100"/>
    </row>
    <row r="14346" spans="2:14">
      <c r="B14346" s="98"/>
      <c r="C14346" s="98"/>
      <c r="D14346" s="100"/>
      <c r="E14346" s="100"/>
      <c r="F14346" s="100"/>
      <c r="H14346" s="102"/>
      <c r="I14346" s="103"/>
      <c r="J14346" s="102"/>
      <c r="L14346" s="100"/>
      <c r="M14346" s="100"/>
      <c r="N14346" s="100"/>
    </row>
    <row r="14347" spans="2:14">
      <c r="B14347" s="98"/>
      <c r="C14347" s="98"/>
      <c r="D14347" s="100"/>
      <c r="E14347" s="100"/>
      <c r="F14347" s="100"/>
      <c r="H14347" s="102"/>
      <c r="I14347" s="103"/>
      <c r="J14347" s="102"/>
      <c r="L14347" s="100"/>
      <c r="M14347" s="100"/>
      <c r="N14347" s="100"/>
    </row>
    <row r="14348" spans="2:14">
      <c r="B14348" s="98"/>
      <c r="C14348" s="98"/>
      <c r="D14348" s="100"/>
      <c r="E14348" s="100"/>
      <c r="F14348" s="100"/>
      <c r="H14348" s="102"/>
      <c r="I14348" s="103"/>
      <c r="J14348" s="102"/>
      <c r="L14348" s="100"/>
      <c r="M14348" s="100"/>
      <c r="N14348" s="100"/>
    </row>
    <row r="14349" spans="2:14">
      <c r="B14349" s="98"/>
      <c r="C14349" s="98"/>
      <c r="D14349" s="100"/>
      <c r="E14349" s="100"/>
      <c r="F14349" s="100"/>
      <c r="H14349" s="102"/>
      <c r="I14349" s="103"/>
      <c r="J14349" s="102"/>
      <c r="L14349" s="100"/>
      <c r="M14349" s="100"/>
      <c r="N14349" s="100"/>
    </row>
    <row r="14350" spans="2:14">
      <c r="B14350" s="98"/>
      <c r="C14350" s="98"/>
      <c r="D14350" s="100"/>
      <c r="E14350" s="100"/>
      <c r="F14350" s="100"/>
      <c r="H14350" s="102"/>
      <c r="I14350" s="103"/>
      <c r="J14350" s="102"/>
      <c r="L14350" s="100"/>
      <c r="M14350" s="100"/>
      <c r="N14350" s="100"/>
    </row>
    <row r="14351" spans="2:14">
      <c r="B14351" s="98"/>
      <c r="C14351" s="98"/>
      <c r="D14351" s="100"/>
      <c r="E14351" s="100"/>
      <c r="F14351" s="100"/>
      <c r="H14351" s="102"/>
      <c r="I14351" s="103"/>
      <c r="J14351" s="102"/>
      <c r="L14351" s="100"/>
      <c r="M14351" s="100"/>
      <c r="N14351" s="100"/>
    </row>
    <row r="14352" spans="2:14">
      <c r="B14352" s="98"/>
      <c r="C14352" s="98"/>
      <c r="D14352" s="100"/>
      <c r="E14352" s="100"/>
      <c r="F14352" s="100"/>
      <c r="H14352" s="102"/>
      <c r="I14352" s="103"/>
      <c r="J14352" s="102"/>
      <c r="L14352" s="100"/>
      <c r="M14352" s="100"/>
      <c r="N14352" s="100"/>
    </row>
    <row r="14353" spans="2:14">
      <c r="B14353" s="98"/>
      <c r="C14353" s="98"/>
      <c r="D14353" s="100"/>
      <c r="E14353" s="100"/>
      <c r="F14353" s="100"/>
      <c r="H14353" s="102"/>
      <c r="I14353" s="103"/>
      <c r="J14353" s="102"/>
      <c r="L14353" s="100"/>
      <c r="M14353" s="100"/>
      <c r="N14353" s="100"/>
    </row>
    <row r="14354" spans="2:14">
      <c r="B14354" s="98"/>
      <c r="C14354" s="98"/>
      <c r="D14354" s="100"/>
      <c r="E14354" s="100"/>
      <c r="F14354" s="100"/>
      <c r="H14354" s="102"/>
      <c r="I14354" s="103"/>
      <c r="J14354" s="102"/>
      <c r="L14354" s="100"/>
      <c r="M14354" s="100"/>
      <c r="N14354" s="100"/>
    </row>
    <row r="14355" spans="2:14">
      <c r="B14355" s="98"/>
      <c r="C14355" s="98"/>
      <c r="D14355" s="100"/>
      <c r="E14355" s="100"/>
      <c r="F14355" s="100"/>
      <c r="H14355" s="102"/>
      <c r="I14355" s="103"/>
      <c r="J14355" s="102"/>
      <c r="L14355" s="100"/>
      <c r="M14355" s="100"/>
      <c r="N14355" s="100"/>
    </row>
    <row r="14356" spans="2:14">
      <c r="B14356" s="98"/>
      <c r="C14356" s="98"/>
      <c r="D14356" s="100"/>
      <c r="E14356" s="100"/>
      <c r="F14356" s="100"/>
      <c r="H14356" s="102"/>
      <c r="I14356" s="103"/>
      <c r="J14356" s="102"/>
      <c r="L14356" s="100"/>
      <c r="M14356" s="100"/>
      <c r="N14356" s="100"/>
    </row>
    <row r="14357" spans="2:14">
      <c r="B14357" s="98"/>
      <c r="C14357" s="98"/>
      <c r="D14357" s="100"/>
      <c r="E14357" s="100"/>
      <c r="F14357" s="100"/>
      <c r="H14357" s="102"/>
      <c r="I14357" s="103"/>
      <c r="J14357" s="102"/>
      <c r="L14357" s="100"/>
      <c r="M14357" s="100"/>
      <c r="N14357" s="100"/>
    </row>
    <row r="14358" spans="2:14">
      <c r="B14358" s="98"/>
      <c r="C14358" s="98"/>
      <c r="D14358" s="100"/>
      <c r="E14358" s="100"/>
      <c r="F14358" s="100"/>
      <c r="H14358" s="102"/>
      <c r="I14358" s="103"/>
      <c r="J14358" s="102"/>
      <c r="L14358" s="100"/>
      <c r="M14358" s="100"/>
      <c r="N14358" s="100"/>
    </row>
    <row r="14359" spans="2:14">
      <c r="B14359" s="98"/>
      <c r="C14359" s="98"/>
      <c r="D14359" s="100"/>
      <c r="E14359" s="100"/>
      <c r="F14359" s="100"/>
      <c r="H14359" s="102"/>
      <c r="I14359" s="103"/>
      <c r="J14359" s="102"/>
      <c r="L14359" s="100"/>
      <c r="M14359" s="100"/>
      <c r="N14359" s="100"/>
    </row>
    <row r="14360" spans="2:14">
      <c r="B14360" s="98"/>
      <c r="C14360" s="98"/>
      <c r="D14360" s="100"/>
      <c r="E14360" s="100"/>
      <c r="F14360" s="100"/>
      <c r="H14360" s="102"/>
      <c r="I14360" s="103"/>
      <c r="J14360" s="102"/>
      <c r="L14360" s="100"/>
      <c r="M14360" s="100"/>
      <c r="N14360" s="100"/>
    </row>
    <row r="14361" spans="2:14">
      <c r="B14361" s="98"/>
      <c r="C14361" s="98"/>
      <c r="D14361" s="100"/>
      <c r="E14361" s="100"/>
      <c r="F14361" s="100"/>
      <c r="H14361" s="102"/>
      <c r="I14361" s="103"/>
      <c r="J14361" s="102"/>
      <c r="L14361" s="100"/>
      <c r="M14361" s="100"/>
      <c r="N14361" s="100"/>
    </row>
    <row r="14362" spans="2:14">
      <c r="B14362" s="98"/>
      <c r="C14362" s="98"/>
      <c r="D14362" s="100"/>
      <c r="E14362" s="100"/>
      <c r="F14362" s="100"/>
      <c r="H14362" s="102"/>
      <c r="I14362" s="103"/>
      <c r="J14362" s="102"/>
      <c r="L14362" s="100"/>
      <c r="M14362" s="100"/>
      <c r="N14362" s="100"/>
    </row>
    <row r="14363" spans="2:14">
      <c r="B14363" s="98"/>
      <c r="C14363" s="98"/>
      <c r="D14363" s="100"/>
      <c r="E14363" s="100"/>
      <c r="F14363" s="100"/>
      <c r="H14363" s="102"/>
      <c r="I14363" s="103"/>
      <c r="J14363" s="102"/>
      <c r="L14363" s="100"/>
      <c r="M14363" s="100"/>
      <c r="N14363" s="100"/>
    </row>
    <row r="14364" spans="2:14">
      <c r="B14364" s="98"/>
      <c r="C14364" s="98"/>
      <c r="D14364" s="100"/>
      <c r="E14364" s="100"/>
      <c r="F14364" s="100"/>
      <c r="H14364" s="102"/>
      <c r="I14364" s="103"/>
      <c r="J14364" s="102"/>
      <c r="L14364" s="100"/>
      <c r="M14364" s="100"/>
      <c r="N14364" s="100"/>
    </row>
    <row r="14365" spans="2:14">
      <c r="B14365" s="98"/>
      <c r="C14365" s="98"/>
      <c r="D14365" s="100"/>
      <c r="E14365" s="100"/>
      <c r="F14365" s="100"/>
      <c r="H14365" s="102"/>
      <c r="I14365" s="103"/>
      <c r="J14365" s="102"/>
      <c r="L14365" s="100"/>
      <c r="M14365" s="100"/>
      <c r="N14365" s="100"/>
    </row>
    <row r="14366" spans="2:14">
      <c r="B14366" s="98"/>
      <c r="C14366" s="98"/>
      <c r="D14366" s="100"/>
      <c r="E14366" s="100"/>
      <c r="F14366" s="100"/>
      <c r="H14366" s="102"/>
      <c r="I14366" s="103"/>
      <c r="J14366" s="102"/>
      <c r="L14366" s="100"/>
      <c r="M14366" s="100"/>
      <c r="N14366" s="100"/>
    </row>
    <row r="14367" spans="2:14">
      <c r="B14367" s="98"/>
      <c r="C14367" s="98"/>
      <c r="D14367" s="100"/>
      <c r="E14367" s="100"/>
      <c r="F14367" s="100"/>
      <c r="H14367" s="102"/>
      <c r="I14367" s="103"/>
      <c r="J14367" s="102"/>
      <c r="L14367" s="100"/>
      <c r="M14367" s="100"/>
      <c r="N14367" s="100"/>
    </row>
    <row r="14368" spans="2:14">
      <c r="B14368" s="98"/>
      <c r="C14368" s="98"/>
      <c r="D14368" s="100"/>
      <c r="E14368" s="100"/>
      <c r="F14368" s="100"/>
      <c r="H14368" s="102"/>
      <c r="I14368" s="103"/>
      <c r="J14368" s="102"/>
      <c r="L14368" s="100"/>
      <c r="M14368" s="100"/>
      <c r="N14368" s="100"/>
    </row>
    <row r="14369" spans="2:14">
      <c r="B14369" s="98"/>
      <c r="C14369" s="98"/>
      <c r="D14369" s="100"/>
      <c r="E14369" s="100"/>
      <c r="F14369" s="100"/>
      <c r="H14369" s="102"/>
      <c r="I14369" s="103"/>
      <c r="J14369" s="102"/>
      <c r="L14369" s="100"/>
      <c r="M14369" s="100"/>
      <c r="N14369" s="100"/>
    </row>
    <row r="14370" spans="2:14">
      <c r="B14370" s="98"/>
      <c r="C14370" s="98"/>
      <c r="D14370" s="100"/>
      <c r="E14370" s="100"/>
      <c r="F14370" s="100"/>
      <c r="H14370" s="102"/>
      <c r="I14370" s="103"/>
      <c r="J14370" s="102"/>
      <c r="L14370" s="100"/>
      <c r="M14370" s="100"/>
      <c r="N14370" s="100"/>
    </row>
    <row r="14371" spans="2:14">
      <c r="B14371" s="98"/>
      <c r="C14371" s="98"/>
      <c r="D14371" s="100"/>
      <c r="E14371" s="100"/>
      <c r="F14371" s="100"/>
      <c r="H14371" s="102"/>
      <c r="I14371" s="103"/>
      <c r="J14371" s="102"/>
      <c r="L14371" s="100"/>
      <c r="M14371" s="100"/>
      <c r="N14371" s="100"/>
    </row>
    <row r="14372" spans="2:14">
      <c r="B14372" s="98"/>
      <c r="C14372" s="98"/>
      <c r="D14372" s="100"/>
      <c r="E14372" s="100"/>
      <c r="F14372" s="100"/>
      <c r="H14372" s="102"/>
      <c r="I14372" s="103"/>
      <c r="J14372" s="102"/>
      <c r="L14372" s="100"/>
      <c r="M14372" s="100"/>
      <c r="N14372" s="100"/>
    </row>
    <row r="14373" spans="2:14">
      <c r="B14373" s="98"/>
      <c r="C14373" s="98"/>
      <c r="D14373" s="100"/>
      <c r="E14373" s="100"/>
      <c r="F14373" s="100"/>
      <c r="H14373" s="102"/>
      <c r="I14373" s="103"/>
      <c r="J14373" s="102"/>
      <c r="L14373" s="100"/>
      <c r="M14373" s="100"/>
      <c r="N14373" s="100"/>
    </row>
    <row r="14374" spans="2:14">
      <c r="B14374" s="98"/>
      <c r="C14374" s="98"/>
      <c r="D14374" s="100"/>
      <c r="E14374" s="100"/>
      <c r="F14374" s="100"/>
      <c r="H14374" s="102"/>
      <c r="I14374" s="103"/>
      <c r="J14374" s="102"/>
      <c r="L14374" s="100"/>
      <c r="M14374" s="100"/>
      <c r="N14374" s="100"/>
    </row>
    <row r="14375" spans="2:14">
      <c r="B14375" s="98"/>
      <c r="C14375" s="98"/>
      <c r="D14375" s="100"/>
      <c r="E14375" s="100"/>
      <c r="F14375" s="100"/>
      <c r="H14375" s="102"/>
      <c r="I14375" s="103"/>
      <c r="J14375" s="102"/>
      <c r="L14375" s="100"/>
      <c r="M14375" s="100"/>
      <c r="N14375" s="100"/>
    </row>
    <row r="14376" spans="2:14">
      <c r="B14376" s="98"/>
      <c r="C14376" s="98"/>
      <c r="D14376" s="100"/>
      <c r="E14376" s="100"/>
      <c r="F14376" s="100"/>
      <c r="H14376" s="102"/>
      <c r="I14376" s="103"/>
      <c r="J14376" s="102"/>
      <c r="L14376" s="100"/>
      <c r="M14376" s="100"/>
      <c r="N14376" s="100"/>
    </row>
    <row r="14377" spans="2:14">
      <c r="B14377" s="98"/>
      <c r="C14377" s="98"/>
      <c r="D14377" s="100"/>
      <c r="E14377" s="100"/>
      <c r="F14377" s="100"/>
      <c r="H14377" s="102"/>
      <c r="I14377" s="103"/>
      <c r="J14377" s="102"/>
      <c r="L14377" s="100"/>
      <c r="M14377" s="100"/>
      <c r="N14377" s="100"/>
    </row>
    <row r="14378" spans="2:14">
      <c r="B14378" s="98"/>
      <c r="C14378" s="98"/>
      <c r="D14378" s="100"/>
      <c r="E14378" s="100"/>
      <c r="F14378" s="100"/>
      <c r="H14378" s="102"/>
      <c r="I14378" s="103"/>
      <c r="J14378" s="102"/>
      <c r="L14378" s="100"/>
      <c r="M14378" s="100"/>
      <c r="N14378" s="100"/>
    </row>
    <row r="14379" spans="2:14">
      <c r="B14379" s="98"/>
      <c r="C14379" s="98"/>
      <c r="D14379" s="100"/>
      <c r="E14379" s="100"/>
      <c r="F14379" s="100"/>
      <c r="H14379" s="102"/>
      <c r="I14379" s="103"/>
      <c r="J14379" s="102"/>
      <c r="L14379" s="100"/>
      <c r="M14379" s="100"/>
      <c r="N14379" s="100"/>
    </row>
    <row r="14380" spans="2:14">
      <c r="B14380" s="98"/>
      <c r="C14380" s="98"/>
      <c r="D14380" s="100"/>
      <c r="E14380" s="100"/>
      <c r="F14380" s="100"/>
      <c r="H14380" s="102"/>
      <c r="I14380" s="103"/>
      <c r="J14380" s="102"/>
      <c r="L14380" s="100"/>
      <c r="M14380" s="100"/>
      <c r="N14380" s="100"/>
    </row>
    <row r="14381" spans="2:14">
      <c r="B14381" s="98"/>
      <c r="C14381" s="98"/>
      <c r="D14381" s="100"/>
      <c r="E14381" s="100"/>
      <c r="F14381" s="100"/>
      <c r="H14381" s="102"/>
      <c r="I14381" s="103"/>
      <c r="J14381" s="102"/>
      <c r="L14381" s="100"/>
      <c r="M14381" s="100"/>
      <c r="N14381" s="100"/>
    </row>
    <row r="14382" spans="2:14">
      <c r="B14382" s="98"/>
      <c r="C14382" s="98"/>
      <c r="D14382" s="100"/>
      <c r="E14382" s="100"/>
      <c r="F14382" s="100"/>
      <c r="H14382" s="102"/>
      <c r="I14382" s="103"/>
      <c r="J14382" s="102"/>
      <c r="L14382" s="100"/>
      <c r="M14382" s="100"/>
      <c r="N14382" s="100"/>
    </row>
    <row r="14383" spans="2:14">
      <c r="B14383" s="98"/>
      <c r="C14383" s="98"/>
      <c r="D14383" s="100"/>
      <c r="E14383" s="100"/>
      <c r="F14383" s="100"/>
      <c r="H14383" s="102"/>
      <c r="I14383" s="103"/>
      <c r="J14383" s="102"/>
      <c r="L14383" s="100"/>
      <c r="M14383" s="100"/>
      <c r="N14383" s="100"/>
    </row>
    <row r="14384" spans="2:14">
      <c r="B14384" s="98"/>
      <c r="C14384" s="98"/>
      <c r="D14384" s="100"/>
      <c r="E14384" s="100"/>
      <c r="F14384" s="100"/>
      <c r="H14384" s="102"/>
      <c r="I14384" s="103"/>
      <c r="J14384" s="102"/>
      <c r="L14384" s="100"/>
      <c r="M14384" s="100"/>
      <c r="N14384" s="100"/>
    </row>
    <row r="14385" spans="2:14">
      <c r="B14385" s="98"/>
      <c r="C14385" s="98"/>
      <c r="D14385" s="100"/>
      <c r="E14385" s="100"/>
      <c r="F14385" s="100"/>
      <c r="H14385" s="102"/>
      <c r="I14385" s="103"/>
      <c r="J14385" s="102"/>
      <c r="L14385" s="100"/>
      <c r="M14385" s="100"/>
      <c r="N14385" s="100"/>
    </row>
    <row r="14386" spans="2:14">
      <c r="B14386" s="98"/>
      <c r="C14386" s="98"/>
      <c r="D14386" s="100"/>
      <c r="E14386" s="100"/>
      <c r="F14386" s="100"/>
      <c r="H14386" s="102"/>
      <c r="I14386" s="103"/>
      <c r="J14386" s="102"/>
      <c r="L14386" s="100"/>
      <c r="M14386" s="100"/>
      <c r="N14386" s="100"/>
    </row>
    <row r="14387" spans="2:14">
      <c r="B14387" s="98"/>
      <c r="C14387" s="98"/>
      <c r="D14387" s="100"/>
      <c r="E14387" s="100"/>
      <c r="F14387" s="100"/>
      <c r="H14387" s="102"/>
      <c r="I14387" s="103"/>
      <c r="J14387" s="102"/>
      <c r="L14387" s="100"/>
      <c r="M14387" s="100"/>
      <c r="N14387" s="100"/>
    </row>
    <row r="14388" spans="2:14">
      <c r="B14388" s="98"/>
      <c r="C14388" s="98"/>
      <c r="D14388" s="100"/>
      <c r="E14388" s="100"/>
      <c r="F14388" s="100"/>
      <c r="H14388" s="102"/>
      <c r="I14388" s="103"/>
      <c r="J14388" s="102"/>
      <c r="L14388" s="100"/>
      <c r="M14388" s="100"/>
      <c r="N14388" s="100"/>
    </row>
    <row r="14389" spans="2:14">
      <c r="B14389" s="98"/>
      <c r="C14389" s="98"/>
      <c r="D14389" s="100"/>
      <c r="E14389" s="100"/>
      <c r="F14389" s="100"/>
      <c r="H14389" s="102"/>
      <c r="I14389" s="103"/>
      <c r="J14389" s="102"/>
      <c r="L14389" s="100"/>
      <c r="M14389" s="100"/>
      <c r="N14389" s="100"/>
    </row>
    <row r="14390" spans="2:14">
      <c r="B14390" s="98"/>
      <c r="C14390" s="98"/>
      <c r="D14390" s="100"/>
      <c r="E14390" s="100"/>
      <c r="F14390" s="100"/>
      <c r="H14390" s="102"/>
      <c r="I14390" s="103"/>
      <c r="J14390" s="102"/>
      <c r="L14390" s="100"/>
      <c r="M14390" s="100"/>
      <c r="N14390" s="100"/>
    </row>
    <row r="14391" spans="2:14">
      <c r="B14391" s="98"/>
      <c r="C14391" s="98"/>
      <c r="D14391" s="100"/>
      <c r="E14391" s="100"/>
      <c r="F14391" s="100"/>
      <c r="H14391" s="102"/>
      <c r="I14391" s="103"/>
      <c r="J14391" s="102"/>
      <c r="L14391" s="100"/>
      <c r="M14391" s="100"/>
      <c r="N14391" s="100"/>
    </row>
    <row r="14392" spans="2:14">
      <c r="B14392" s="98"/>
      <c r="C14392" s="98"/>
      <c r="D14392" s="100"/>
      <c r="E14392" s="100"/>
      <c r="F14392" s="100"/>
      <c r="H14392" s="102"/>
      <c r="I14392" s="103"/>
      <c r="J14392" s="102"/>
      <c r="L14392" s="100"/>
      <c r="M14392" s="100"/>
      <c r="N14392" s="100"/>
    </row>
    <row r="14393" spans="2:14">
      <c r="B14393" s="98"/>
      <c r="C14393" s="98"/>
      <c r="D14393" s="100"/>
      <c r="E14393" s="100"/>
      <c r="F14393" s="100"/>
      <c r="H14393" s="102"/>
      <c r="I14393" s="103"/>
      <c r="J14393" s="102"/>
      <c r="L14393" s="100"/>
      <c r="M14393" s="100"/>
      <c r="N14393" s="100"/>
    </row>
    <row r="14394" spans="2:14">
      <c r="B14394" s="98"/>
      <c r="C14394" s="98"/>
      <c r="D14394" s="100"/>
      <c r="E14394" s="100"/>
      <c r="F14394" s="100"/>
      <c r="H14394" s="102"/>
      <c r="I14394" s="103"/>
      <c r="J14394" s="102"/>
      <c r="L14394" s="100"/>
      <c r="M14394" s="100"/>
      <c r="N14394" s="100"/>
    </row>
    <row r="14395" spans="2:14">
      <c r="B14395" s="98"/>
      <c r="C14395" s="98"/>
      <c r="D14395" s="100"/>
      <c r="E14395" s="100"/>
      <c r="F14395" s="100"/>
      <c r="H14395" s="102"/>
      <c r="I14395" s="103"/>
      <c r="J14395" s="102"/>
      <c r="L14395" s="100"/>
      <c r="M14395" s="100"/>
      <c r="N14395" s="100"/>
    </row>
    <row r="14396" spans="2:14">
      <c r="B14396" s="98"/>
      <c r="C14396" s="98"/>
      <c r="D14396" s="100"/>
      <c r="E14396" s="100"/>
      <c r="F14396" s="100"/>
      <c r="H14396" s="102"/>
      <c r="I14396" s="103"/>
      <c r="J14396" s="102"/>
      <c r="L14396" s="100"/>
      <c r="M14396" s="100"/>
      <c r="N14396" s="100"/>
    </row>
    <row r="14397" spans="2:14">
      <c r="B14397" s="98"/>
      <c r="C14397" s="98"/>
      <c r="D14397" s="100"/>
      <c r="E14397" s="100"/>
      <c r="F14397" s="100"/>
      <c r="H14397" s="102"/>
      <c r="I14397" s="103"/>
      <c r="J14397" s="102"/>
      <c r="L14397" s="100"/>
      <c r="M14397" s="100"/>
      <c r="N14397" s="100"/>
    </row>
    <row r="14398" spans="2:14">
      <c r="B14398" s="98"/>
      <c r="C14398" s="98"/>
      <c r="D14398" s="100"/>
      <c r="E14398" s="100"/>
      <c r="F14398" s="100"/>
      <c r="H14398" s="102"/>
      <c r="I14398" s="103"/>
      <c r="J14398" s="102"/>
      <c r="L14398" s="100"/>
      <c r="M14398" s="100"/>
      <c r="N14398" s="100"/>
    </row>
    <row r="14399" spans="2:14">
      <c r="B14399" s="98"/>
      <c r="C14399" s="98"/>
      <c r="D14399" s="100"/>
      <c r="E14399" s="100"/>
      <c r="F14399" s="100"/>
      <c r="H14399" s="102"/>
      <c r="I14399" s="103"/>
      <c r="J14399" s="102"/>
      <c r="L14399" s="100"/>
      <c r="M14399" s="100"/>
      <c r="N14399" s="100"/>
    </row>
    <row r="14400" spans="2:14">
      <c r="B14400" s="98"/>
      <c r="C14400" s="98"/>
      <c r="D14400" s="100"/>
      <c r="E14400" s="100"/>
      <c r="F14400" s="100"/>
      <c r="H14400" s="102"/>
      <c r="I14400" s="103"/>
      <c r="J14400" s="102"/>
      <c r="L14400" s="100"/>
      <c r="M14400" s="100"/>
      <c r="N14400" s="100"/>
    </row>
    <row r="14401" spans="2:14">
      <c r="B14401" s="98"/>
      <c r="C14401" s="98"/>
      <c r="D14401" s="100"/>
      <c r="E14401" s="100"/>
      <c r="F14401" s="100"/>
      <c r="H14401" s="102"/>
      <c r="I14401" s="103"/>
      <c r="J14401" s="102"/>
      <c r="L14401" s="100"/>
      <c r="M14401" s="100"/>
      <c r="N14401" s="100"/>
    </row>
    <row r="14402" spans="2:14">
      <c r="B14402" s="98"/>
      <c r="C14402" s="98"/>
      <c r="D14402" s="100"/>
      <c r="E14402" s="100"/>
      <c r="F14402" s="100"/>
      <c r="H14402" s="102"/>
      <c r="I14402" s="103"/>
      <c r="J14402" s="102"/>
      <c r="L14402" s="100"/>
      <c r="M14402" s="100"/>
      <c r="N14402" s="100"/>
    </row>
    <row r="14403" spans="2:14">
      <c r="B14403" s="98"/>
      <c r="C14403" s="98"/>
      <c r="D14403" s="100"/>
      <c r="E14403" s="100"/>
      <c r="F14403" s="100"/>
      <c r="H14403" s="102"/>
      <c r="I14403" s="103"/>
      <c r="J14403" s="102"/>
      <c r="L14403" s="100"/>
      <c r="M14403" s="100"/>
      <c r="N14403" s="100"/>
    </row>
    <row r="14404" spans="2:14">
      <c r="B14404" s="98"/>
      <c r="C14404" s="98"/>
      <c r="D14404" s="100"/>
      <c r="E14404" s="100"/>
      <c r="F14404" s="100"/>
      <c r="H14404" s="102"/>
      <c r="I14404" s="103"/>
      <c r="J14404" s="102"/>
      <c r="L14404" s="100"/>
      <c r="M14404" s="100"/>
      <c r="N14404" s="100"/>
    </row>
    <row r="14405" spans="2:14">
      <c r="B14405" s="98"/>
      <c r="C14405" s="98"/>
      <c r="D14405" s="100"/>
      <c r="E14405" s="100"/>
      <c r="F14405" s="100"/>
      <c r="H14405" s="102"/>
      <c r="I14405" s="103"/>
      <c r="J14405" s="102"/>
      <c r="L14405" s="100"/>
      <c r="M14405" s="100"/>
      <c r="N14405" s="100"/>
    </row>
    <row r="14406" spans="2:14">
      <c r="B14406" s="98"/>
      <c r="C14406" s="98"/>
      <c r="D14406" s="100"/>
      <c r="E14406" s="100"/>
      <c r="F14406" s="100"/>
      <c r="H14406" s="102"/>
      <c r="I14406" s="103"/>
      <c r="J14406" s="102"/>
      <c r="L14406" s="100"/>
      <c r="M14406" s="100"/>
      <c r="N14406" s="100"/>
    </row>
    <row r="14407" spans="2:14">
      <c r="B14407" s="98"/>
      <c r="C14407" s="98"/>
      <c r="D14407" s="100"/>
      <c r="E14407" s="100"/>
      <c r="F14407" s="100"/>
      <c r="H14407" s="102"/>
      <c r="I14407" s="103"/>
      <c r="J14407" s="102"/>
      <c r="L14407" s="100"/>
      <c r="M14407" s="100"/>
      <c r="N14407" s="100"/>
    </row>
    <row r="14408" spans="2:14">
      <c r="B14408" s="98"/>
      <c r="C14408" s="98"/>
      <c r="D14408" s="100"/>
      <c r="E14408" s="100"/>
      <c r="F14408" s="100"/>
      <c r="H14408" s="102"/>
      <c r="I14408" s="103"/>
      <c r="J14408" s="102"/>
      <c r="L14408" s="100"/>
      <c r="M14408" s="100"/>
      <c r="N14408" s="100"/>
    </row>
    <row r="14409" spans="2:14">
      <c r="B14409" s="98"/>
      <c r="C14409" s="98"/>
      <c r="D14409" s="100"/>
      <c r="E14409" s="100"/>
      <c r="F14409" s="100"/>
      <c r="H14409" s="102"/>
      <c r="I14409" s="103"/>
      <c r="J14409" s="102"/>
      <c r="L14409" s="100"/>
      <c r="M14409" s="100"/>
      <c r="N14409" s="100"/>
    </row>
    <row r="14410" spans="2:14">
      <c r="B14410" s="98"/>
      <c r="C14410" s="98"/>
      <c r="D14410" s="100"/>
      <c r="E14410" s="100"/>
      <c r="F14410" s="100"/>
      <c r="H14410" s="102"/>
      <c r="I14410" s="103"/>
      <c r="J14410" s="102"/>
      <c r="L14410" s="100"/>
      <c r="M14410" s="100"/>
      <c r="N14410" s="100"/>
    </row>
    <row r="14411" spans="2:14">
      <c r="B14411" s="98"/>
      <c r="C14411" s="98"/>
      <c r="D14411" s="100"/>
      <c r="E14411" s="100"/>
      <c r="F14411" s="100"/>
      <c r="H14411" s="102"/>
      <c r="I14411" s="103"/>
      <c r="J14411" s="102"/>
      <c r="L14411" s="100"/>
      <c r="M14411" s="100"/>
      <c r="N14411" s="100"/>
    </row>
    <row r="14412" spans="2:14">
      <c r="B14412" s="98"/>
      <c r="C14412" s="98"/>
      <c r="D14412" s="100"/>
      <c r="E14412" s="100"/>
      <c r="F14412" s="100"/>
      <c r="H14412" s="102"/>
      <c r="I14412" s="103"/>
      <c r="J14412" s="102"/>
      <c r="L14412" s="100"/>
      <c r="M14412" s="100"/>
      <c r="N14412" s="100"/>
    </row>
    <row r="14413" spans="2:14">
      <c r="B14413" s="98"/>
      <c r="C14413" s="98"/>
      <c r="D14413" s="100"/>
      <c r="E14413" s="100"/>
      <c r="F14413" s="100"/>
      <c r="H14413" s="102"/>
      <c r="I14413" s="103"/>
      <c r="J14413" s="102"/>
      <c r="L14413" s="100"/>
      <c r="M14413" s="100"/>
      <c r="N14413" s="100"/>
    </row>
    <row r="14414" spans="2:14">
      <c r="B14414" s="98"/>
      <c r="C14414" s="98"/>
      <c r="D14414" s="100"/>
      <c r="E14414" s="100"/>
      <c r="F14414" s="100"/>
      <c r="H14414" s="102"/>
      <c r="I14414" s="103"/>
      <c r="J14414" s="102"/>
      <c r="L14414" s="100"/>
      <c r="M14414" s="100"/>
      <c r="N14414" s="100"/>
    </row>
    <row r="14415" spans="2:14">
      <c r="B14415" s="98"/>
      <c r="C14415" s="98"/>
      <c r="D14415" s="100"/>
      <c r="E14415" s="100"/>
      <c r="F14415" s="100"/>
      <c r="H14415" s="102"/>
      <c r="I14415" s="103"/>
      <c r="J14415" s="102"/>
      <c r="L14415" s="100"/>
      <c r="M14415" s="100"/>
      <c r="N14415" s="100"/>
    </row>
    <row r="14416" spans="2:14">
      <c r="B14416" s="98"/>
      <c r="C14416" s="98"/>
      <c r="D14416" s="100"/>
      <c r="E14416" s="100"/>
      <c r="F14416" s="100"/>
      <c r="H14416" s="102"/>
      <c r="I14416" s="103"/>
      <c r="J14416" s="102"/>
      <c r="L14416" s="100"/>
      <c r="M14416" s="100"/>
      <c r="N14416" s="100"/>
    </row>
    <row r="14417" spans="2:14">
      <c r="B14417" s="98"/>
      <c r="C14417" s="98"/>
      <c r="D14417" s="100"/>
      <c r="E14417" s="100"/>
      <c r="F14417" s="100"/>
      <c r="H14417" s="102"/>
      <c r="I14417" s="103"/>
      <c r="J14417" s="102"/>
      <c r="L14417" s="100"/>
      <c r="M14417" s="100"/>
      <c r="N14417" s="100"/>
    </row>
    <row r="14418" spans="2:14">
      <c r="B14418" s="98"/>
      <c r="C14418" s="98"/>
      <c r="D14418" s="100"/>
      <c r="E14418" s="100"/>
      <c r="F14418" s="100"/>
      <c r="H14418" s="102"/>
      <c r="I14418" s="103"/>
      <c r="J14418" s="102"/>
      <c r="L14418" s="100"/>
      <c r="M14418" s="100"/>
      <c r="N14418" s="100"/>
    </row>
    <row r="14419" spans="2:14">
      <c r="B14419" s="98"/>
      <c r="C14419" s="98"/>
      <c r="D14419" s="100"/>
      <c r="E14419" s="100"/>
      <c r="F14419" s="100"/>
      <c r="H14419" s="102"/>
      <c r="I14419" s="103"/>
      <c r="J14419" s="102"/>
      <c r="L14419" s="100"/>
      <c r="M14419" s="100"/>
      <c r="N14419" s="100"/>
    </row>
    <row r="14420" spans="2:14">
      <c r="B14420" s="98"/>
      <c r="C14420" s="98"/>
      <c r="D14420" s="100"/>
      <c r="E14420" s="100"/>
      <c r="F14420" s="100"/>
      <c r="H14420" s="102"/>
      <c r="I14420" s="103"/>
      <c r="J14420" s="102"/>
      <c r="L14420" s="100"/>
      <c r="M14420" s="100"/>
      <c r="N14420" s="100"/>
    </row>
    <row r="14421" spans="2:14">
      <c r="B14421" s="98"/>
      <c r="C14421" s="98"/>
      <c r="D14421" s="100"/>
      <c r="E14421" s="100"/>
      <c r="F14421" s="100"/>
      <c r="H14421" s="102"/>
      <c r="I14421" s="103"/>
      <c r="J14421" s="102"/>
      <c r="L14421" s="100"/>
      <c r="M14421" s="100"/>
      <c r="N14421" s="100"/>
    </row>
    <row r="14422" spans="2:14">
      <c r="B14422" s="98"/>
      <c r="C14422" s="98"/>
      <c r="D14422" s="100"/>
      <c r="E14422" s="100"/>
      <c r="F14422" s="100"/>
      <c r="H14422" s="102"/>
      <c r="I14422" s="103"/>
      <c r="J14422" s="102"/>
      <c r="L14422" s="100"/>
      <c r="M14422" s="100"/>
      <c r="N14422" s="100"/>
    </row>
    <row r="14423" spans="2:14">
      <c r="B14423" s="98"/>
      <c r="C14423" s="98"/>
      <c r="D14423" s="100"/>
      <c r="E14423" s="100"/>
      <c r="F14423" s="100"/>
      <c r="H14423" s="102"/>
      <c r="I14423" s="103"/>
      <c r="J14423" s="102"/>
      <c r="L14423" s="100"/>
      <c r="M14423" s="100"/>
      <c r="N14423" s="100"/>
    </row>
    <row r="14424" spans="2:14">
      <c r="B14424" s="98"/>
      <c r="C14424" s="98"/>
      <c r="D14424" s="100"/>
      <c r="E14424" s="100"/>
      <c r="F14424" s="100"/>
      <c r="H14424" s="102"/>
      <c r="I14424" s="103"/>
      <c r="J14424" s="102"/>
      <c r="L14424" s="100"/>
      <c r="M14424" s="100"/>
      <c r="N14424" s="100"/>
    </row>
    <row r="14425" spans="2:14">
      <c r="B14425" s="98"/>
      <c r="C14425" s="98"/>
      <c r="D14425" s="100"/>
      <c r="E14425" s="100"/>
      <c r="F14425" s="100"/>
      <c r="H14425" s="102"/>
      <c r="I14425" s="103"/>
      <c r="J14425" s="102"/>
      <c r="L14425" s="100"/>
      <c r="M14425" s="100"/>
      <c r="N14425" s="100"/>
    </row>
    <row r="14426" spans="2:14">
      <c r="B14426" s="98"/>
      <c r="C14426" s="98"/>
      <c r="D14426" s="100"/>
      <c r="E14426" s="100"/>
      <c r="F14426" s="100"/>
      <c r="H14426" s="102"/>
      <c r="I14426" s="103"/>
      <c r="J14426" s="102"/>
      <c r="L14426" s="100"/>
      <c r="M14426" s="100"/>
      <c r="N14426" s="100"/>
    </row>
    <row r="14427" spans="2:14">
      <c r="B14427" s="98"/>
      <c r="C14427" s="98"/>
      <c r="D14427" s="100"/>
      <c r="E14427" s="100"/>
      <c r="F14427" s="100"/>
      <c r="H14427" s="102"/>
      <c r="I14427" s="103"/>
      <c r="J14427" s="102"/>
      <c r="L14427" s="100"/>
      <c r="M14427" s="100"/>
      <c r="N14427" s="100"/>
    </row>
    <row r="14428" spans="2:14">
      <c r="B14428" s="98"/>
      <c r="C14428" s="98"/>
      <c r="D14428" s="100"/>
      <c r="E14428" s="100"/>
      <c r="F14428" s="100"/>
      <c r="H14428" s="102"/>
      <c r="I14428" s="103"/>
      <c r="J14428" s="102"/>
      <c r="L14428" s="100"/>
      <c r="M14428" s="100"/>
      <c r="N14428" s="100"/>
    </row>
    <row r="14429" spans="2:14">
      <c r="B14429" s="98"/>
      <c r="C14429" s="98"/>
      <c r="D14429" s="100"/>
      <c r="E14429" s="100"/>
      <c r="F14429" s="100"/>
      <c r="H14429" s="102"/>
      <c r="I14429" s="103"/>
      <c r="J14429" s="102"/>
      <c r="L14429" s="100"/>
      <c r="M14429" s="100"/>
      <c r="N14429" s="100"/>
    </row>
    <row r="14430" spans="2:14">
      <c r="B14430" s="98"/>
      <c r="C14430" s="98"/>
      <c r="D14430" s="100"/>
      <c r="E14430" s="100"/>
      <c r="F14430" s="100"/>
      <c r="H14430" s="102"/>
      <c r="I14430" s="103"/>
      <c r="J14430" s="102"/>
      <c r="L14430" s="100"/>
      <c r="M14430" s="100"/>
      <c r="N14430" s="100"/>
    </row>
    <row r="14431" spans="2:14">
      <c r="B14431" s="98"/>
      <c r="C14431" s="98"/>
      <c r="D14431" s="100"/>
      <c r="E14431" s="100"/>
      <c r="F14431" s="100"/>
      <c r="H14431" s="102"/>
      <c r="I14431" s="103"/>
      <c r="J14431" s="102"/>
      <c r="L14431" s="100"/>
      <c r="M14431" s="100"/>
      <c r="N14431" s="100"/>
    </row>
    <row r="14432" spans="2:14">
      <c r="B14432" s="98"/>
      <c r="C14432" s="98"/>
      <c r="D14432" s="100"/>
      <c r="E14432" s="100"/>
      <c r="F14432" s="100"/>
      <c r="H14432" s="102"/>
      <c r="I14432" s="103"/>
      <c r="J14432" s="102"/>
      <c r="L14432" s="100"/>
      <c r="M14432" s="100"/>
      <c r="N14432" s="100"/>
    </row>
    <row r="14433" spans="2:14">
      <c r="B14433" s="98"/>
      <c r="C14433" s="98"/>
      <c r="D14433" s="100"/>
      <c r="E14433" s="100"/>
      <c r="F14433" s="100"/>
      <c r="H14433" s="102"/>
      <c r="I14433" s="103"/>
      <c r="J14433" s="102"/>
      <c r="L14433" s="100"/>
      <c r="M14433" s="100"/>
      <c r="N14433" s="100"/>
    </row>
    <row r="14434" spans="2:14">
      <c r="B14434" s="98"/>
      <c r="C14434" s="98"/>
      <c r="D14434" s="100"/>
      <c r="E14434" s="100"/>
      <c r="F14434" s="100"/>
      <c r="H14434" s="102"/>
      <c r="I14434" s="103"/>
      <c r="J14434" s="102"/>
      <c r="L14434" s="100"/>
      <c r="M14434" s="100"/>
      <c r="N14434" s="100"/>
    </row>
    <row r="14435" spans="2:14">
      <c r="B14435" s="98"/>
      <c r="C14435" s="98"/>
      <c r="D14435" s="100"/>
      <c r="E14435" s="100"/>
      <c r="F14435" s="100"/>
      <c r="H14435" s="102"/>
      <c r="I14435" s="103"/>
      <c r="J14435" s="102"/>
      <c r="L14435" s="100"/>
      <c r="M14435" s="100"/>
      <c r="N14435" s="100"/>
    </row>
    <row r="14436" spans="2:14">
      <c r="B14436" s="98"/>
      <c r="C14436" s="98"/>
      <c r="D14436" s="100"/>
      <c r="E14436" s="100"/>
      <c r="F14436" s="100"/>
      <c r="H14436" s="102"/>
      <c r="I14436" s="103"/>
      <c r="J14436" s="102"/>
      <c r="L14436" s="100"/>
      <c r="M14436" s="100"/>
      <c r="N14436" s="100"/>
    </row>
    <row r="14437" spans="2:14">
      <c r="B14437" s="98"/>
      <c r="C14437" s="98"/>
      <c r="D14437" s="100"/>
      <c r="E14437" s="100"/>
      <c r="F14437" s="100"/>
      <c r="H14437" s="102"/>
      <c r="I14437" s="103"/>
      <c r="J14437" s="102"/>
      <c r="L14437" s="100"/>
      <c r="M14437" s="100"/>
      <c r="N14437" s="100"/>
    </row>
    <row r="14438" spans="2:14">
      <c r="B14438" s="98"/>
      <c r="C14438" s="98"/>
      <c r="D14438" s="100"/>
      <c r="E14438" s="100"/>
      <c r="F14438" s="100"/>
      <c r="H14438" s="102"/>
      <c r="I14438" s="103"/>
      <c r="J14438" s="102"/>
      <c r="L14438" s="100"/>
      <c r="M14438" s="100"/>
      <c r="N14438" s="100"/>
    </row>
    <row r="14439" spans="2:14">
      <c r="B14439" s="98"/>
      <c r="C14439" s="98"/>
      <c r="D14439" s="100"/>
      <c r="E14439" s="100"/>
      <c r="F14439" s="100"/>
      <c r="H14439" s="102"/>
      <c r="I14439" s="103"/>
      <c r="J14439" s="102"/>
      <c r="L14439" s="100"/>
      <c r="M14439" s="100"/>
      <c r="N14439" s="100"/>
    </row>
    <row r="14440" spans="2:14">
      <c r="B14440" s="98"/>
      <c r="C14440" s="98"/>
      <c r="D14440" s="100"/>
      <c r="E14440" s="100"/>
      <c r="F14440" s="100"/>
      <c r="H14440" s="102"/>
      <c r="I14440" s="103"/>
      <c r="J14440" s="102"/>
      <c r="L14440" s="100"/>
      <c r="M14440" s="100"/>
      <c r="N14440" s="100"/>
    </row>
    <row r="14441" spans="2:14">
      <c r="B14441" s="98"/>
      <c r="C14441" s="98"/>
      <c r="D14441" s="100"/>
      <c r="E14441" s="100"/>
      <c r="F14441" s="100"/>
      <c r="H14441" s="102"/>
      <c r="I14441" s="103"/>
      <c r="J14441" s="102"/>
      <c r="L14441" s="100"/>
      <c r="M14441" s="100"/>
      <c r="N14441" s="100"/>
    </row>
    <row r="14442" spans="2:14">
      <c r="B14442" s="98"/>
      <c r="C14442" s="98"/>
      <c r="D14442" s="100"/>
      <c r="E14442" s="100"/>
      <c r="F14442" s="100"/>
      <c r="H14442" s="102"/>
      <c r="I14442" s="103"/>
      <c r="J14442" s="102"/>
      <c r="L14442" s="100"/>
      <c r="M14442" s="100"/>
      <c r="N14442" s="100"/>
    </row>
    <row r="14443" spans="2:14">
      <c r="B14443" s="98"/>
      <c r="C14443" s="98"/>
      <c r="D14443" s="100"/>
      <c r="E14443" s="100"/>
      <c r="F14443" s="100"/>
      <c r="H14443" s="102"/>
      <c r="I14443" s="103"/>
      <c r="J14443" s="102"/>
      <c r="L14443" s="100"/>
      <c r="M14443" s="100"/>
      <c r="N14443" s="100"/>
    </row>
    <row r="14444" spans="2:14">
      <c r="B14444" s="98"/>
      <c r="C14444" s="98"/>
      <c r="D14444" s="100"/>
      <c r="E14444" s="100"/>
      <c r="F14444" s="100"/>
      <c r="H14444" s="102"/>
      <c r="I14444" s="103"/>
      <c r="J14444" s="102"/>
      <c r="L14444" s="100"/>
      <c r="M14444" s="100"/>
      <c r="N14444" s="100"/>
    </row>
    <row r="14445" spans="2:14">
      <c r="B14445" s="98"/>
      <c r="C14445" s="98"/>
      <c r="D14445" s="100"/>
      <c r="E14445" s="100"/>
      <c r="F14445" s="100"/>
      <c r="H14445" s="102"/>
      <c r="I14445" s="103"/>
      <c r="J14445" s="102"/>
      <c r="L14445" s="100"/>
      <c r="M14445" s="100"/>
      <c r="N14445" s="100"/>
    </row>
    <row r="14446" spans="2:14">
      <c r="B14446" s="98"/>
      <c r="C14446" s="98"/>
      <c r="D14446" s="100"/>
      <c r="E14446" s="100"/>
      <c r="F14446" s="100"/>
      <c r="H14446" s="102"/>
      <c r="I14446" s="103"/>
      <c r="J14446" s="102"/>
      <c r="L14446" s="100"/>
      <c r="M14446" s="100"/>
      <c r="N14446" s="100"/>
    </row>
    <row r="14447" spans="2:14">
      <c r="B14447" s="98"/>
      <c r="C14447" s="98"/>
      <c r="D14447" s="100"/>
      <c r="E14447" s="100"/>
      <c r="F14447" s="100"/>
      <c r="H14447" s="102"/>
      <c r="I14447" s="103"/>
      <c r="J14447" s="102"/>
      <c r="L14447" s="100"/>
      <c r="M14447" s="100"/>
      <c r="N14447" s="100"/>
    </row>
    <row r="14448" spans="2:14">
      <c r="B14448" s="98"/>
      <c r="C14448" s="98"/>
      <c r="D14448" s="100"/>
      <c r="E14448" s="100"/>
      <c r="F14448" s="100"/>
      <c r="H14448" s="102"/>
      <c r="I14448" s="103"/>
      <c r="J14448" s="102"/>
      <c r="L14448" s="100"/>
      <c r="M14448" s="100"/>
      <c r="N14448" s="100"/>
    </row>
    <row r="14449" spans="2:14">
      <c r="B14449" s="98"/>
      <c r="C14449" s="98"/>
      <c r="D14449" s="100"/>
      <c r="E14449" s="100"/>
      <c r="F14449" s="100"/>
      <c r="H14449" s="102"/>
      <c r="I14449" s="103"/>
      <c r="J14449" s="102"/>
      <c r="L14449" s="100"/>
      <c r="M14449" s="100"/>
      <c r="N14449" s="100"/>
    </row>
    <row r="14450" spans="2:14">
      <c r="B14450" s="98"/>
      <c r="C14450" s="98"/>
      <c r="D14450" s="100"/>
      <c r="E14450" s="100"/>
      <c r="F14450" s="100"/>
      <c r="H14450" s="102"/>
      <c r="I14450" s="103"/>
      <c r="J14450" s="102"/>
      <c r="L14450" s="100"/>
      <c r="M14450" s="100"/>
      <c r="N14450" s="100"/>
    </row>
    <row r="14451" spans="2:14">
      <c r="B14451" s="98"/>
      <c r="C14451" s="98"/>
      <c r="D14451" s="100"/>
      <c r="E14451" s="100"/>
      <c r="F14451" s="100"/>
      <c r="H14451" s="102"/>
      <c r="I14451" s="103"/>
      <c r="J14451" s="102"/>
      <c r="L14451" s="100"/>
      <c r="M14451" s="100"/>
      <c r="N14451" s="100"/>
    </row>
    <row r="14452" spans="2:14">
      <c r="B14452" s="98"/>
      <c r="C14452" s="98"/>
      <c r="D14452" s="100"/>
      <c r="E14452" s="100"/>
      <c r="F14452" s="100"/>
      <c r="H14452" s="102"/>
      <c r="I14452" s="103"/>
      <c r="J14452" s="102"/>
      <c r="L14452" s="100"/>
      <c r="M14452" s="100"/>
      <c r="N14452" s="100"/>
    </row>
    <row r="14453" spans="2:14">
      <c r="B14453" s="98"/>
      <c r="C14453" s="98"/>
      <c r="D14453" s="100"/>
      <c r="E14453" s="100"/>
      <c r="F14453" s="100"/>
      <c r="H14453" s="102"/>
      <c r="I14453" s="103"/>
      <c r="J14453" s="102"/>
      <c r="L14453" s="100"/>
      <c r="M14453" s="100"/>
      <c r="N14453" s="100"/>
    </row>
    <row r="14454" spans="2:14">
      <c r="B14454" s="98"/>
      <c r="C14454" s="98"/>
      <c r="D14454" s="100"/>
      <c r="E14454" s="100"/>
      <c r="F14454" s="100"/>
      <c r="H14454" s="102"/>
      <c r="I14454" s="103"/>
      <c r="J14454" s="102"/>
      <c r="L14454" s="100"/>
      <c r="M14454" s="100"/>
      <c r="N14454" s="100"/>
    </row>
    <row r="14455" spans="2:14">
      <c r="B14455" s="98"/>
      <c r="C14455" s="98"/>
      <c r="D14455" s="100"/>
      <c r="E14455" s="100"/>
      <c r="F14455" s="100"/>
      <c r="H14455" s="102"/>
      <c r="I14455" s="103"/>
      <c r="J14455" s="102"/>
      <c r="L14455" s="100"/>
      <c r="M14455" s="100"/>
      <c r="N14455" s="100"/>
    </row>
    <row r="14456" spans="2:14">
      <c r="B14456" s="98"/>
      <c r="C14456" s="98"/>
      <c r="D14456" s="100"/>
      <c r="E14456" s="100"/>
      <c r="F14456" s="100"/>
      <c r="H14456" s="102"/>
      <c r="I14456" s="103"/>
      <c r="J14456" s="102"/>
      <c r="L14456" s="100"/>
      <c r="M14456" s="100"/>
      <c r="N14456" s="100"/>
    </row>
    <row r="14457" spans="2:14">
      <c r="B14457" s="98"/>
      <c r="C14457" s="98"/>
      <c r="D14457" s="100"/>
      <c r="E14457" s="100"/>
      <c r="F14457" s="100"/>
      <c r="H14457" s="102"/>
      <c r="I14457" s="103"/>
      <c r="J14457" s="102"/>
      <c r="L14457" s="100"/>
      <c r="M14457" s="100"/>
      <c r="N14457" s="100"/>
    </row>
    <row r="14458" spans="2:14">
      <c r="B14458" s="98"/>
      <c r="C14458" s="98"/>
      <c r="D14458" s="100"/>
      <c r="E14458" s="100"/>
      <c r="F14458" s="100"/>
      <c r="H14458" s="102"/>
      <c r="I14458" s="103"/>
      <c r="J14458" s="102"/>
      <c r="L14458" s="100"/>
      <c r="M14458" s="100"/>
      <c r="N14458" s="100"/>
    </row>
    <row r="14459" spans="2:14">
      <c r="B14459" s="98"/>
      <c r="C14459" s="98"/>
      <c r="D14459" s="100"/>
      <c r="E14459" s="100"/>
      <c r="F14459" s="100"/>
      <c r="H14459" s="102"/>
      <c r="I14459" s="103"/>
      <c r="J14459" s="102"/>
      <c r="L14459" s="100"/>
      <c r="M14459" s="100"/>
      <c r="N14459" s="100"/>
    </row>
    <row r="14460" spans="2:14">
      <c r="B14460" s="98"/>
      <c r="C14460" s="98"/>
      <c r="D14460" s="100"/>
      <c r="E14460" s="100"/>
      <c r="F14460" s="100"/>
      <c r="H14460" s="102"/>
      <c r="I14460" s="103"/>
      <c r="J14460" s="102"/>
      <c r="L14460" s="100"/>
      <c r="M14460" s="100"/>
      <c r="N14460" s="100"/>
    </row>
    <row r="14461" spans="2:14">
      <c r="B14461" s="98"/>
      <c r="C14461" s="98"/>
      <c r="D14461" s="100"/>
      <c r="E14461" s="100"/>
      <c r="F14461" s="100"/>
      <c r="H14461" s="102"/>
      <c r="I14461" s="103"/>
      <c r="J14461" s="102"/>
      <c r="L14461" s="100"/>
      <c r="M14461" s="100"/>
      <c r="N14461" s="100"/>
    </row>
    <row r="14462" spans="2:14">
      <c r="B14462" s="98"/>
      <c r="C14462" s="98"/>
      <c r="D14462" s="100"/>
      <c r="E14462" s="100"/>
      <c r="F14462" s="100"/>
      <c r="H14462" s="102"/>
      <c r="I14462" s="103"/>
      <c r="J14462" s="102"/>
      <c r="L14462" s="100"/>
      <c r="M14462" s="100"/>
      <c r="N14462" s="100"/>
    </row>
    <row r="14463" spans="2:14">
      <c r="B14463" s="98"/>
      <c r="C14463" s="98"/>
      <c r="D14463" s="100"/>
      <c r="E14463" s="100"/>
      <c r="F14463" s="100"/>
      <c r="H14463" s="102"/>
      <c r="I14463" s="103"/>
      <c r="J14463" s="102"/>
      <c r="L14463" s="100"/>
      <c r="M14463" s="100"/>
      <c r="N14463" s="100"/>
    </row>
    <row r="14464" spans="2:14">
      <c r="B14464" s="98"/>
      <c r="C14464" s="98"/>
      <c r="D14464" s="100"/>
      <c r="E14464" s="100"/>
      <c r="F14464" s="100"/>
      <c r="H14464" s="102"/>
      <c r="I14464" s="103"/>
      <c r="J14464" s="102"/>
      <c r="L14464" s="100"/>
      <c r="M14464" s="100"/>
      <c r="N14464" s="100"/>
    </row>
    <row r="14465" spans="2:14">
      <c r="B14465" s="98"/>
      <c r="C14465" s="98"/>
      <c r="D14465" s="100"/>
      <c r="E14465" s="100"/>
      <c r="F14465" s="100"/>
      <c r="H14465" s="102"/>
      <c r="I14465" s="103"/>
      <c r="J14465" s="102"/>
      <c r="L14465" s="100"/>
      <c r="M14465" s="100"/>
      <c r="N14465" s="100"/>
    </row>
    <row r="14466" spans="2:14">
      <c r="B14466" s="98"/>
      <c r="C14466" s="98"/>
      <c r="D14466" s="100"/>
      <c r="E14466" s="100"/>
      <c r="F14466" s="100"/>
      <c r="H14466" s="102"/>
      <c r="I14466" s="103"/>
      <c r="J14466" s="102"/>
      <c r="L14466" s="100"/>
      <c r="M14466" s="100"/>
      <c r="N14466" s="100"/>
    </row>
    <row r="14467" spans="2:14">
      <c r="B14467" s="98"/>
      <c r="C14467" s="98"/>
      <c r="D14467" s="100"/>
      <c r="E14467" s="100"/>
      <c r="F14467" s="100"/>
      <c r="H14467" s="102"/>
      <c r="I14467" s="103"/>
      <c r="J14467" s="102"/>
      <c r="L14467" s="100"/>
      <c r="M14467" s="100"/>
      <c r="N14467" s="100"/>
    </row>
    <row r="14468" spans="2:14">
      <c r="B14468" s="98"/>
      <c r="C14468" s="98"/>
      <c r="D14468" s="100"/>
      <c r="E14468" s="100"/>
      <c r="F14468" s="100"/>
      <c r="H14468" s="102"/>
      <c r="I14468" s="103"/>
      <c r="J14468" s="102"/>
      <c r="L14468" s="100"/>
      <c r="M14468" s="100"/>
      <c r="N14468" s="100"/>
    </row>
    <row r="14469" spans="2:14">
      <c r="B14469" s="98"/>
      <c r="C14469" s="98"/>
      <c r="D14469" s="100"/>
      <c r="E14469" s="100"/>
      <c r="F14469" s="100"/>
      <c r="H14469" s="102"/>
      <c r="I14469" s="103"/>
      <c r="J14469" s="102"/>
      <c r="L14469" s="100"/>
      <c r="M14469" s="100"/>
      <c r="N14469" s="100"/>
    </row>
    <row r="14470" spans="2:14">
      <c r="B14470" s="98"/>
      <c r="C14470" s="98"/>
      <c r="D14470" s="100"/>
      <c r="E14470" s="100"/>
      <c r="F14470" s="100"/>
      <c r="H14470" s="102"/>
      <c r="I14470" s="103"/>
      <c r="J14470" s="102"/>
      <c r="L14470" s="100"/>
      <c r="M14470" s="100"/>
      <c r="N14470" s="100"/>
    </row>
    <row r="14471" spans="2:14">
      <c r="B14471" s="98"/>
      <c r="C14471" s="98"/>
      <c r="D14471" s="100"/>
      <c r="E14471" s="100"/>
      <c r="F14471" s="100"/>
      <c r="H14471" s="102"/>
      <c r="I14471" s="103"/>
      <c r="J14471" s="102"/>
      <c r="L14471" s="100"/>
      <c r="M14471" s="100"/>
      <c r="N14471" s="100"/>
    </row>
    <row r="14472" spans="2:14">
      <c r="B14472" s="98"/>
      <c r="C14472" s="98"/>
      <c r="D14472" s="100"/>
      <c r="E14472" s="100"/>
      <c r="F14472" s="100"/>
      <c r="H14472" s="102"/>
      <c r="I14472" s="103"/>
      <c r="J14472" s="102"/>
      <c r="L14472" s="100"/>
      <c r="M14472" s="100"/>
      <c r="N14472" s="100"/>
    </row>
    <row r="14473" spans="2:14">
      <c r="B14473" s="98"/>
      <c r="C14473" s="98"/>
      <c r="D14473" s="100"/>
      <c r="E14473" s="100"/>
      <c r="F14473" s="100"/>
      <c r="H14473" s="102"/>
      <c r="I14473" s="103"/>
      <c r="J14473" s="102"/>
      <c r="L14473" s="100"/>
      <c r="M14473" s="100"/>
      <c r="N14473" s="100"/>
    </row>
    <row r="14474" spans="2:14">
      <c r="B14474" s="98"/>
      <c r="C14474" s="98"/>
      <c r="D14474" s="100"/>
      <c r="E14474" s="100"/>
      <c r="F14474" s="100"/>
      <c r="H14474" s="102"/>
      <c r="I14474" s="103"/>
      <c r="J14474" s="102"/>
      <c r="L14474" s="100"/>
      <c r="M14474" s="100"/>
      <c r="N14474" s="100"/>
    </row>
    <row r="14475" spans="2:14">
      <c r="B14475" s="98"/>
      <c r="C14475" s="98"/>
      <c r="D14475" s="100"/>
      <c r="E14475" s="100"/>
      <c r="F14475" s="100"/>
      <c r="H14475" s="102"/>
      <c r="I14475" s="103"/>
      <c r="J14475" s="102"/>
      <c r="L14475" s="100"/>
      <c r="M14475" s="100"/>
      <c r="N14475" s="100"/>
    </row>
    <row r="14476" spans="2:14">
      <c r="B14476" s="98"/>
      <c r="C14476" s="98"/>
      <c r="D14476" s="100"/>
      <c r="E14476" s="100"/>
      <c r="F14476" s="100"/>
      <c r="H14476" s="102"/>
      <c r="I14476" s="103"/>
      <c r="J14476" s="102"/>
      <c r="L14476" s="100"/>
      <c r="M14476" s="100"/>
      <c r="N14476" s="100"/>
    </row>
    <row r="14477" spans="2:14">
      <c r="B14477" s="98"/>
      <c r="C14477" s="98"/>
      <c r="D14477" s="100"/>
      <c r="E14477" s="100"/>
      <c r="F14477" s="100"/>
      <c r="H14477" s="102"/>
      <c r="I14477" s="103"/>
      <c r="J14477" s="102"/>
      <c r="L14477" s="100"/>
      <c r="M14477" s="100"/>
      <c r="N14477" s="100"/>
    </row>
    <row r="14478" spans="2:14">
      <c r="B14478" s="98"/>
      <c r="C14478" s="98"/>
      <c r="D14478" s="100"/>
      <c r="E14478" s="100"/>
      <c r="F14478" s="100"/>
      <c r="H14478" s="102"/>
      <c r="I14478" s="103"/>
      <c r="J14478" s="102"/>
      <c r="L14478" s="100"/>
      <c r="M14478" s="100"/>
      <c r="N14478" s="100"/>
    </row>
    <row r="14479" spans="2:14">
      <c r="B14479" s="98"/>
      <c r="C14479" s="98"/>
      <c r="D14479" s="100"/>
      <c r="E14479" s="100"/>
      <c r="F14479" s="100"/>
      <c r="H14479" s="102"/>
      <c r="I14479" s="103"/>
      <c r="J14479" s="102"/>
      <c r="L14479" s="100"/>
      <c r="M14479" s="100"/>
      <c r="N14479" s="100"/>
    </row>
    <row r="14480" spans="2:14">
      <c r="B14480" s="98"/>
      <c r="C14480" s="98"/>
      <c r="D14480" s="100"/>
      <c r="E14480" s="100"/>
      <c r="F14480" s="100"/>
      <c r="H14480" s="102"/>
      <c r="I14480" s="103"/>
      <c r="J14480" s="102"/>
      <c r="L14480" s="100"/>
      <c r="M14480" s="100"/>
      <c r="N14480" s="100"/>
    </row>
    <row r="14481" spans="2:14">
      <c r="B14481" s="98"/>
      <c r="C14481" s="98"/>
      <c r="D14481" s="100"/>
      <c r="E14481" s="100"/>
      <c r="F14481" s="100"/>
      <c r="H14481" s="102"/>
      <c r="I14481" s="103"/>
      <c r="J14481" s="102"/>
      <c r="L14481" s="100"/>
      <c r="M14481" s="100"/>
      <c r="N14481" s="100"/>
    </row>
    <row r="14482" spans="2:14">
      <c r="B14482" s="98"/>
      <c r="C14482" s="98"/>
      <c r="D14482" s="100"/>
      <c r="E14482" s="100"/>
      <c r="F14482" s="100"/>
      <c r="H14482" s="102"/>
      <c r="I14482" s="103"/>
      <c r="J14482" s="102"/>
      <c r="L14482" s="100"/>
      <c r="M14482" s="100"/>
      <c r="N14482" s="100"/>
    </row>
    <row r="14483" spans="2:14">
      <c r="B14483" s="98"/>
      <c r="C14483" s="98"/>
      <c r="D14483" s="100"/>
      <c r="E14483" s="100"/>
      <c r="F14483" s="100"/>
      <c r="H14483" s="102"/>
      <c r="I14483" s="103"/>
      <c r="J14483" s="102"/>
      <c r="L14483" s="100"/>
      <c r="M14483" s="100"/>
      <c r="N14483" s="100"/>
    </row>
    <row r="14484" spans="2:14">
      <c r="B14484" s="98"/>
      <c r="C14484" s="98"/>
      <c r="D14484" s="100"/>
      <c r="E14484" s="100"/>
      <c r="F14484" s="100"/>
      <c r="H14484" s="102"/>
      <c r="I14484" s="103"/>
      <c r="J14484" s="102"/>
      <c r="L14484" s="100"/>
      <c r="M14484" s="100"/>
      <c r="N14484" s="100"/>
    </row>
    <row r="14485" spans="2:14">
      <c r="B14485" s="98"/>
      <c r="C14485" s="98"/>
      <c r="D14485" s="100"/>
      <c r="E14485" s="100"/>
      <c r="F14485" s="100"/>
      <c r="H14485" s="102"/>
      <c r="I14485" s="103"/>
      <c r="J14485" s="102"/>
      <c r="L14485" s="100"/>
      <c r="M14485" s="100"/>
      <c r="N14485" s="100"/>
    </row>
    <row r="14486" spans="2:14">
      <c r="B14486" s="98"/>
      <c r="C14486" s="98"/>
      <c r="D14486" s="100"/>
      <c r="E14486" s="100"/>
      <c r="F14486" s="100"/>
      <c r="H14486" s="102"/>
      <c r="I14486" s="103"/>
      <c r="J14486" s="102"/>
      <c r="L14486" s="100"/>
      <c r="M14486" s="100"/>
      <c r="N14486" s="100"/>
    </row>
    <row r="14487" spans="2:14">
      <c r="B14487" s="98"/>
      <c r="C14487" s="98"/>
      <c r="D14487" s="100"/>
      <c r="E14487" s="100"/>
      <c r="F14487" s="100"/>
      <c r="H14487" s="102"/>
      <c r="I14487" s="103"/>
      <c r="J14487" s="102"/>
      <c r="L14487" s="100"/>
      <c r="M14487" s="100"/>
      <c r="N14487" s="100"/>
    </row>
    <row r="14488" spans="2:14">
      <c r="B14488" s="98"/>
      <c r="C14488" s="98"/>
      <c r="D14488" s="100"/>
      <c r="E14488" s="100"/>
      <c r="F14488" s="100"/>
      <c r="H14488" s="102"/>
      <c r="I14488" s="103"/>
      <c r="J14488" s="102"/>
      <c r="L14488" s="100"/>
      <c r="M14488" s="100"/>
      <c r="N14488" s="100"/>
    </row>
    <row r="14489" spans="2:14">
      <c r="B14489" s="98"/>
      <c r="C14489" s="98"/>
      <c r="D14489" s="100"/>
      <c r="E14489" s="100"/>
      <c r="F14489" s="100"/>
      <c r="H14489" s="102"/>
      <c r="I14489" s="103"/>
      <c r="J14489" s="102"/>
      <c r="L14489" s="100"/>
      <c r="M14489" s="100"/>
      <c r="N14489" s="100"/>
    </row>
    <row r="14490" spans="2:14">
      <c r="B14490" s="98"/>
      <c r="C14490" s="98"/>
      <c r="D14490" s="100"/>
      <c r="E14490" s="100"/>
      <c r="F14490" s="100"/>
      <c r="H14490" s="102"/>
      <c r="I14490" s="103"/>
      <c r="J14490" s="102"/>
      <c r="L14490" s="100"/>
      <c r="M14490" s="100"/>
      <c r="N14490" s="100"/>
    </row>
    <row r="14491" spans="2:14">
      <c r="B14491" s="98"/>
      <c r="C14491" s="98"/>
      <c r="D14491" s="100"/>
      <c r="E14491" s="100"/>
      <c r="F14491" s="100"/>
      <c r="H14491" s="102"/>
      <c r="I14491" s="103"/>
      <c r="J14491" s="102"/>
      <c r="L14491" s="100"/>
      <c r="M14491" s="100"/>
      <c r="N14491" s="100"/>
    </row>
    <row r="14492" spans="2:14">
      <c r="B14492" s="98"/>
      <c r="C14492" s="98"/>
      <c r="D14492" s="100"/>
      <c r="E14492" s="100"/>
      <c r="F14492" s="100"/>
      <c r="H14492" s="102"/>
      <c r="I14492" s="103"/>
      <c r="J14492" s="102"/>
      <c r="L14492" s="100"/>
      <c r="M14492" s="100"/>
      <c r="N14492" s="100"/>
    </row>
    <row r="14493" spans="2:14">
      <c r="B14493" s="98"/>
      <c r="C14493" s="98"/>
      <c r="D14493" s="100"/>
      <c r="E14493" s="100"/>
      <c r="F14493" s="100"/>
      <c r="H14493" s="102"/>
      <c r="I14493" s="103"/>
      <c r="J14493" s="102"/>
      <c r="L14493" s="100"/>
      <c r="M14493" s="100"/>
      <c r="N14493" s="100"/>
    </row>
    <row r="14494" spans="2:14">
      <c r="B14494" s="98"/>
      <c r="C14494" s="98"/>
      <c r="D14494" s="100"/>
      <c r="E14494" s="100"/>
      <c r="F14494" s="100"/>
      <c r="H14494" s="102"/>
      <c r="I14494" s="103"/>
      <c r="J14494" s="102"/>
      <c r="L14494" s="100"/>
      <c r="M14494" s="100"/>
      <c r="N14494" s="100"/>
    </row>
    <row r="14495" spans="2:14">
      <c r="B14495" s="98"/>
      <c r="C14495" s="98"/>
      <c r="D14495" s="100"/>
      <c r="E14495" s="100"/>
      <c r="F14495" s="100"/>
      <c r="H14495" s="102"/>
      <c r="I14495" s="103"/>
      <c r="J14495" s="102"/>
      <c r="L14495" s="100"/>
      <c r="M14495" s="100"/>
      <c r="N14495" s="100"/>
    </row>
    <row r="14496" spans="2:14">
      <c r="B14496" s="98"/>
      <c r="C14496" s="98"/>
      <c r="D14496" s="100"/>
      <c r="E14496" s="100"/>
      <c r="F14496" s="100"/>
      <c r="H14496" s="102"/>
      <c r="I14496" s="103"/>
      <c r="J14496" s="102"/>
      <c r="L14496" s="100"/>
      <c r="M14496" s="100"/>
      <c r="N14496" s="100"/>
    </row>
    <row r="14497" spans="2:14">
      <c r="B14497" s="98"/>
      <c r="C14497" s="98"/>
      <c r="D14497" s="100"/>
      <c r="E14497" s="100"/>
      <c r="F14497" s="100"/>
      <c r="H14497" s="102"/>
      <c r="I14497" s="103"/>
      <c r="J14497" s="102"/>
      <c r="L14497" s="100"/>
      <c r="M14497" s="100"/>
      <c r="N14497" s="100"/>
    </row>
    <row r="14498" spans="2:14">
      <c r="B14498" s="98"/>
      <c r="C14498" s="98"/>
      <c r="D14498" s="100"/>
      <c r="E14498" s="100"/>
      <c r="F14498" s="100"/>
      <c r="H14498" s="102"/>
      <c r="I14498" s="103"/>
      <c r="J14498" s="102"/>
      <c r="L14498" s="100"/>
      <c r="M14498" s="100"/>
      <c r="N14498" s="100"/>
    </row>
    <row r="14499" spans="2:14">
      <c r="B14499" s="98"/>
      <c r="C14499" s="98"/>
      <c r="D14499" s="100"/>
      <c r="E14499" s="100"/>
      <c r="F14499" s="100"/>
      <c r="H14499" s="102"/>
      <c r="I14499" s="103"/>
      <c r="J14499" s="102"/>
      <c r="L14499" s="100"/>
      <c r="M14499" s="100"/>
      <c r="N14499" s="100"/>
    </row>
    <row r="14500" spans="2:14">
      <c r="B14500" s="98"/>
      <c r="C14500" s="98"/>
      <c r="D14500" s="100"/>
      <c r="E14500" s="100"/>
      <c r="F14500" s="100"/>
      <c r="H14500" s="102"/>
      <c r="I14500" s="103"/>
      <c r="J14500" s="102"/>
      <c r="L14500" s="100"/>
      <c r="M14500" s="100"/>
      <c r="N14500" s="100"/>
    </row>
    <row r="14501" spans="2:14">
      <c r="B14501" s="98"/>
      <c r="C14501" s="98"/>
      <c r="D14501" s="100"/>
      <c r="E14501" s="100"/>
      <c r="F14501" s="100"/>
      <c r="H14501" s="102"/>
      <c r="I14501" s="103"/>
      <c r="J14501" s="102"/>
      <c r="L14501" s="100"/>
      <c r="M14501" s="100"/>
      <c r="N14501" s="100"/>
    </row>
    <row r="14502" spans="2:14">
      <c r="B14502" s="98"/>
      <c r="C14502" s="98"/>
      <c r="D14502" s="100"/>
      <c r="E14502" s="100"/>
      <c r="F14502" s="100"/>
      <c r="H14502" s="102"/>
      <c r="I14502" s="103"/>
      <c r="J14502" s="102"/>
      <c r="L14502" s="100"/>
      <c r="M14502" s="100"/>
      <c r="N14502" s="100"/>
    </row>
    <row r="14503" spans="2:14">
      <c r="B14503" s="98"/>
      <c r="C14503" s="98"/>
      <c r="D14503" s="100"/>
      <c r="E14503" s="100"/>
      <c r="F14503" s="100"/>
      <c r="H14503" s="102"/>
      <c r="I14503" s="103"/>
      <c r="J14503" s="102"/>
      <c r="L14503" s="100"/>
      <c r="M14503" s="100"/>
      <c r="N14503" s="100"/>
    </row>
    <row r="14504" spans="2:14">
      <c r="B14504" s="98"/>
      <c r="C14504" s="98"/>
      <c r="D14504" s="100"/>
      <c r="E14504" s="100"/>
      <c r="F14504" s="100"/>
      <c r="H14504" s="102"/>
      <c r="I14504" s="103"/>
      <c r="J14504" s="102"/>
      <c r="L14504" s="100"/>
      <c r="M14504" s="100"/>
      <c r="N14504" s="100"/>
    </row>
    <row r="14505" spans="2:14">
      <c r="B14505" s="98"/>
      <c r="C14505" s="98"/>
      <c r="D14505" s="100"/>
      <c r="E14505" s="100"/>
      <c r="F14505" s="100"/>
      <c r="H14505" s="102"/>
      <c r="I14505" s="103"/>
      <c r="J14505" s="102"/>
      <c r="L14505" s="100"/>
      <c r="M14505" s="100"/>
      <c r="N14505" s="100"/>
    </row>
    <row r="14506" spans="2:14">
      <c r="B14506" s="98"/>
      <c r="C14506" s="98"/>
      <c r="D14506" s="100"/>
      <c r="E14506" s="100"/>
      <c r="F14506" s="100"/>
      <c r="H14506" s="102"/>
      <c r="I14506" s="103"/>
      <c r="J14506" s="102"/>
      <c r="L14506" s="100"/>
      <c r="M14506" s="100"/>
      <c r="N14506" s="100"/>
    </row>
    <row r="14507" spans="2:14">
      <c r="B14507" s="98"/>
      <c r="C14507" s="98"/>
      <c r="D14507" s="100"/>
      <c r="E14507" s="100"/>
      <c r="F14507" s="100"/>
      <c r="H14507" s="102"/>
      <c r="I14507" s="103"/>
      <c r="J14507" s="102"/>
      <c r="L14507" s="100"/>
      <c r="M14507" s="100"/>
      <c r="N14507" s="100"/>
    </row>
    <row r="14508" spans="2:14">
      <c r="B14508" s="98"/>
      <c r="C14508" s="98"/>
      <c r="D14508" s="100"/>
      <c r="E14508" s="100"/>
      <c r="F14508" s="100"/>
      <c r="H14508" s="102"/>
      <c r="I14508" s="103"/>
      <c r="J14508" s="102"/>
      <c r="L14508" s="100"/>
      <c r="M14508" s="100"/>
      <c r="N14508" s="100"/>
    </row>
    <row r="14509" spans="2:14">
      <c r="B14509" s="98"/>
      <c r="C14509" s="98"/>
      <c r="D14509" s="100"/>
      <c r="E14509" s="100"/>
      <c r="F14509" s="100"/>
      <c r="H14509" s="102"/>
      <c r="I14509" s="103"/>
      <c r="J14509" s="102"/>
      <c r="L14509" s="100"/>
      <c r="M14509" s="100"/>
      <c r="N14509" s="100"/>
    </row>
    <row r="14510" spans="2:14">
      <c r="B14510" s="98"/>
      <c r="C14510" s="98"/>
      <c r="D14510" s="100"/>
      <c r="E14510" s="100"/>
      <c r="F14510" s="100"/>
      <c r="H14510" s="102"/>
      <c r="I14510" s="103"/>
      <c r="J14510" s="102"/>
      <c r="L14510" s="100"/>
      <c r="M14510" s="100"/>
      <c r="N14510" s="100"/>
    </row>
    <row r="14511" spans="2:14">
      <c r="B14511" s="98"/>
      <c r="C14511" s="98"/>
      <c r="D14511" s="100"/>
      <c r="E14511" s="100"/>
      <c r="F14511" s="100"/>
      <c r="H14511" s="102"/>
      <c r="I14511" s="103"/>
      <c r="J14511" s="102"/>
      <c r="L14511" s="100"/>
      <c r="M14511" s="100"/>
      <c r="N14511" s="100"/>
    </row>
    <row r="14512" spans="2:14">
      <c r="B14512" s="98"/>
      <c r="C14512" s="98"/>
      <c r="D14512" s="100"/>
      <c r="E14512" s="100"/>
      <c r="F14512" s="100"/>
      <c r="H14512" s="102"/>
      <c r="I14512" s="103"/>
      <c r="J14512" s="102"/>
      <c r="L14512" s="100"/>
      <c r="M14512" s="100"/>
      <c r="N14512" s="100"/>
    </row>
    <row r="14513" spans="2:14">
      <c r="B14513" s="98"/>
      <c r="C14513" s="98"/>
      <c r="D14513" s="100"/>
      <c r="E14513" s="100"/>
      <c r="F14513" s="100"/>
      <c r="H14513" s="102"/>
      <c r="I14513" s="103"/>
      <c r="J14513" s="102"/>
      <c r="L14513" s="100"/>
      <c r="M14513" s="100"/>
      <c r="N14513" s="100"/>
    </row>
    <row r="14514" spans="2:14">
      <c r="B14514" s="98"/>
      <c r="C14514" s="98"/>
      <c r="D14514" s="100"/>
      <c r="E14514" s="100"/>
      <c r="F14514" s="100"/>
      <c r="H14514" s="102"/>
      <c r="I14514" s="103"/>
      <c r="J14514" s="102"/>
      <c r="L14514" s="100"/>
      <c r="M14514" s="100"/>
      <c r="N14514" s="100"/>
    </row>
    <row r="14515" spans="2:14">
      <c r="B14515" s="98"/>
      <c r="C14515" s="98"/>
      <c r="D14515" s="100"/>
      <c r="E14515" s="100"/>
      <c r="F14515" s="100"/>
      <c r="H14515" s="102"/>
      <c r="I14515" s="103"/>
      <c r="J14515" s="102"/>
      <c r="L14515" s="100"/>
      <c r="M14515" s="100"/>
      <c r="N14515" s="100"/>
    </row>
    <row r="14516" spans="2:14">
      <c r="B14516" s="98"/>
      <c r="C14516" s="98"/>
      <c r="D14516" s="100"/>
      <c r="E14516" s="100"/>
      <c r="F14516" s="100"/>
      <c r="H14516" s="102"/>
      <c r="I14516" s="103"/>
      <c r="J14516" s="102"/>
      <c r="L14516" s="100"/>
      <c r="M14516" s="100"/>
      <c r="N14516" s="100"/>
    </row>
    <row r="14517" spans="2:14">
      <c r="B14517" s="98"/>
      <c r="C14517" s="98"/>
      <c r="D14517" s="100"/>
      <c r="E14517" s="100"/>
      <c r="F14517" s="100"/>
      <c r="H14517" s="102"/>
      <c r="I14517" s="103"/>
      <c r="J14517" s="102"/>
      <c r="L14517" s="100"/>
      <c r="M14517" s="100"/>
      <c r="N14517" s="100"/>
    </row>
    <row r="14518" spans="2:14">
      <c r="B14518" s="98"/>
      <c r="C14518" s="98"/>
      <c r="D14518" s="100"/>
      <c r="E14518" s="100"/>
      <c r="F14518" s="100"/>
      <c r="H14518" s="102"/>
      <c r="I14518" s="103"/>
      <c r="J14518" s="102"/>
      <c r="L14518" s="100"/>
      <c r="M14518" s="100"/>
      <c r="N14518" s="100"/>
    </row>
    <row r="14519" spans="2:14">
      <c r="B14519" s="98"/>
      <c r="C14519" s="98"/>
      <c r="D14519" s="100"/>
      <c r="E14519" s="100"/>
      <c r="F14519" s="100"/>
      <c r="H14519" s="102"/>
      <c r="I14519" s="103"/>
      <c r="J14519" s="102"/>
      <c r="L14519" s="100"/>
      <c r="M14519" s="100"/>
      <c r="N14519" s="100"/>
    </row>
    <row r="14520" spans="2:14">
      <c r="B14520" s="98"/>
      <c r="C14520" s="98"/>
      <c r="D14520" s="100"/>
      <c r="E14520" s="100"/>
      <c r="F14520" s="100"/>
      <c r="H14520" s="102"/>
      <c r="I14520" s="103"/>
      <c r="J14520" s="102"/>
      <c r="L14520" s="100"/>
      <c r="M14520" s="100"/>
      <c r="N14520" s="100"/>
    </row>
    <row r="14521" spans="2:14">
      <c r="B14521" s="98"/>
      <c r="C14521" s="98"/>
      <c r="D14521" s="100"/>
      <c r="E14521" s="100"/>
      <c r="F14521" s="100"/>
      <c r="H14521" s="102"/>
      <c r="I14521" s="103"/>
      <c r="J14521" s="102"/>
      <c r="L14521" s="100"/>
      <c r="M14521" s="100"/>
      <c r="N14521" s="100"/>
    </row>
    <row r="14522" spans="2:14">
      <c r="B14522" s="98"/>
      <c r="C14522" s="98"/>
      <c r="D14522" s="100"/>
      <c r="E14522" s="100"/>
      <c r="F14522" s="100"/>
      <c r="H14522" s="102"/>
      <c r="I14522" s="103"/>
      <c r="J14522" s="102"/>
      <c r="L14522" s="100"/>
      <c r="M14522" s="100"/>
      <c r="N14522" s="100"/>
    </row>
    <row r="14523" spans="2:14">
      <c r="B14523" s="98"/>
      <c r="C14523" s="98"/>
      <c r="D14523" s="100"/>
      <c r="E14523" s="100"/>
      <c r="F14523" s="100"/>
      <c r="H14523" s="102"/>
      <c r="I14523" s="103"/>
      <c r="J14523" s="102"/>
      <c r="L14523" s="100"/>
      <c r="M14523" s="100"/>
      <c r="N14523" s="100"/>
    </row>
    <row r="14524" spans="2:14">
      <c r="B14524" s="98"/>
      <c r="C14524" s="98"/>
      <c r="D14524" s="100"/>
      <c r="E14524" s="100"/>
      <c r="F14524" s="100"/>
      <c r="H14524" s="102"/>
      <c r="I14524" s="103"/>
      <c r="J14524" s="102"/>
      <c r="L14524" s="100"/>
      <c r="M14524" s="100"/>
      <c r="N14524" s="100"/>
    </row>
    <row r="14525" spans="2:14">
      <c r="B14525" s="98"/>
      <c r="C14525" s="98"/>
      <c r="D14525" s="100"/>
      <c r="E14525" s="100"/>
      <c r="F14525" s="100"/>
      <c r="H14525" s="102"/>
      <c r="I14525" s="103"/>
      <c r="J14525" s="102"/>
      <c r="L14525" s="100"/>
      <c r="M14525" s="100"/>
      <c r="N14525" s="100"/>
    </row>
    <row r="14526" spans="2:14">
      <c r="B14526" s="98"/>
      <c r="C14526" s="98"/>
      <c r="D14526" s="100"/>
      <c r="E14526" s="100"/>
      <c r="F14526" s="100"/>
      <c r="H14526" s="102"/>
      <c r="I14526" s="103"/>
      <c r="J14526" s="102"/>
      <c r="L14526" s="100"/>
      <c r="M14526" s="100"/>
      <c r="N14526" s="100"/>
    </row>
    <row r="14527" spans="2:14">
      <c r="B14527" s="98"/>
      <c r="C14527" s="98"/>
      <c r="D14527" s="100"/>
      <c r="E14527" s="100"/>
      <c r="F14527" s="100"/>
      <c r="H14527" s="102"/>
      <c r="I14527" s="103"/>
      <c r="J14527" s="102"/>
      <c r="L14527" s="100"/>
      <c r="M14527" s="100"/>
      <c r="N14527" s="100"/>
    </row>
    <row r="14528" spans="2:14">
      <c r="B14528" s="98"/>
      <c r="C14528" s="98"/>
      <c r="D14528" s="100"/>
      <c r="E14528" s="100"/>
      <c r="F14528" s="100"/>
      <c r="H14528" s="102"/>
      <c r="I14528" s="103"/>
      <c r="J14528" s="102"/>
      <c r="L14528" s="100"/>
      <c r="M14528" s="100"/>
      <c r="N14528" s="100"/>
    </row>
    <row r="14529" spans="2:14">
      <c r="B14529" s="98"/>
      <c r="C14529" s="98"/>
      <c r="D14529" s="100"/>
      <c r="E14529" s="100"/>
      <c r="F14529" s="100"/>
      <c r="H14529" s="102"/>
      <c r="I14529" s="103"/>
      <c r="J14529" s="102"/>
      <c r="L14529" s="100"/>
      <c r="M14529" s="100"/>
      <c r="N14529" s="100"/>
    </row>
    <row r="14530" spans="2:14">
      <c r="B14530" s="98"/>
      <c r="C14530" s="98"/>
      <c r="D14530" s="100"/>
      <c r="E14530" s="100"/>
      <c r="F14530" s="100"/>
      <c r="H14530" s="102"/>
      <c r="I14530" s="103"/>
      <c r="J14530" s="102"/>
      <c r="L14530" s="100"/>
      <c r="M14530" s="100"/>
      <c r="N14530" s="100"/>
    </row>
    <row r="14531" spans="2:14">
      <c r="B14531" s="98"/>
      <c r="C14531" s="98"/>
      <c r="D14531" s="100"/>
      <c r="E14531" s="100"/>
      <c r="F14531" s="100"/>
      <c r="H14531" s="102"/>
      <c r="I14531" s="103"/>
      <c r="J14531" s="102"/>
      <c r="L14531" s="100"/>
      <c r="M14531" s="100"/>
      <c r="N14531" s="100"/>
    </row>
    <row r="14532" spans="2:14">
      <c r="B14532" s="98"/>
      <c r="C14532" s="98"/>
      <c r="D14532" s="100"/>
      <c r="E14532" s="100"/>
      <c r="F14532" s="100"/>
      <c r="H14532" s="102"/>
      <c r="I14532" s="103"/>
      <c r="J14532" s="102"/>
      <c r="L14532" s="100"/>
      <c r="M14532" s="100"/>
      <c r="N14532" s="100"/>
    </row>
    <row r="14533" spans="2:14">
      <c r="B14533" s="98"/>
      <c r="C14533" s="98"/>
      <c r="D14533" s="100"/>
      <c r="E14533" s="100"/>
      <c r="F14533" s="100"/>
      <c r="H14533" s="102"/>
      <c r="I14533" s="103"/>
      <c r="J14533" s="102"/>
      <c r="L14533" s="100"/>
      <c r="M14533" s="100"/>
      <c r="N14533" s="100"/>
    </row>
    <row r="14534" spans="2:14">
      <c r="B14534" s="98"/>
      <c r="C14534" s="98"/>
      <c r="D14534" s="100"/>
      <c r="E14534" s="100"/>
      <c r="F14534" s="100"/>
      <c r="H14534" s="102"/>
      <c r="I14534" s="103"/>
      <c r="J14534" s="102"/>
      <c r="L14534" s="100"/>
      <c r="M14534" s="100"/>
      <c r="N14534" s="100"/>
    </row>
    <row r="14535" spans="2:14">
      <c r="B14535" s="98"/>
      <c r="C14535" s="98"/>
      <c r="D14535" s="100"/>
      <c r="E14535" s="100"/>
      <c r="F14535" s="100"/>
      <c r="H14535" s="102"/>
      <c r="I14535" s="103"/>
      <c r="J14535" s="102"/>
      <c r="L14535" s="100"/>
      <c r="M14535" s="100"/>
      <c r="N14535" s="100"/>
    </row>
    <row r="14536" spans="2:14">
      <c r="B14536" s="98"/>
      <c r="C14536" s="98"/>
      <c r="D14536" s="100"/>
      <c r="E14536" s="100"/>
      <c r="F14536" s="100"/>
      <c r="H14536" s="102"/>
      <c r="I14536" s="103"/>
      <c r="J14536" s="102"/>
      <c r="L14536" s="100"/>
      <c r="M14536" s="100"/>
      <c r="N14536" s="100"/>
    </row>
    <row r="14537" spans="2:14">
      <c r="B14537" s="98"/>
      <c r="C14537" s="98"/>
      <c r="D14537" s="100"/>
      <c r="E14537" s="100"/>
      <c r="F14537" s="100"/>
      <c r="H14537" s="102"/>
      <c r="I14537" s="103"/>
      <c r="J14537" s="102"/>
      <c r="L14537" s="100"/>
      <c r="M14537" s="100"/>
      <c r="N14537" s="100"/>
    </row>
    <row r="14538" spans="2:14">
      <c r="B14538" s="98"/>
      <c r="C14538" s="98"/>
      <c r="D14538" s="100"/>
      <c r="E14538" s="100"/>
      <c r="F14538" s="100"/>
      <c r="H14538" s="102"/>
      <c r="I14538" s="103"/>
      <c r="J14538" s="102"/>
      <c r="L14538" s="100"/>
      <c r="M14538" s="100"/>
      <c r="N14538" s="100"/>
    </row>
    <row r="14539" spans="2:14">
      <c r="B14539" s="98"/>
      <c r="C14539" s="98"/>
      <c r="D14539" s="100"/>
      <c r="E14539" s="100"/>
      <c r="F14539" s="100"/>
      <c r="H14539" s="102"/>
      <c r="I14539" s="103"/>
      <c r="J14539" s="102"/>
      <c r="L14539" s="100"/>
      <c r="M14539" s="100"/>
      <c r="N14539" s="100"/>
    </row>
    <row r="14540" spans="2:14">
      <c r="B14540" s="98"/>
      <c r="C14540" s="98"/>
      <c r="D14540" s="100"/>
      <c r="E14540" s="100"/>
      <c r="F14540" s="100"/>
      <c r="H14540" s="102"/>
      <c r="I14540" s="103"/>
      <c r="J14540" s="102"/>
      <c r="L14540" s="100"/>
      <c r="M14540" s="100"/>
      <c r="N14540" s="100"/>
    </row>
    <row r="14541" spans="2:14">
      <c r="B14541" s="98"/>
      <c r="C14541" s="98"/>
      <c r="D14541" s="100"/>
      <c r="E14541" s="100"/>
      <c r="F14541" s="100"/>
      <c r="H14541" s="102"/>
      <c r="I14541" s="103"/>
      <c r="J14541" s="102"/>
      <c r="L14541" s="100"/>
      <c r="M14541" s="100"/>
      <c r="N14541" s="100"/>
    </row>
    <row r="14542" spans="2:14">
      <c r="B14542" s="98"/>
      <c r="C14542" s="98"/>
      <c r="D14542" s="100"/>
      <c r="E14542" s="100"/>
      <c r="F14542" s="100"/>
      <c r="H14542" s="102"/>
      <c r="I14542" s="103"/>
      <c r="J14542" s="102"/>
      <c r="L14542" s="100"/>
      <c r="M14542" s="100"/>
      <c r="N14542" s="100"/>
    </row>
    <row r="14543" spans="2:14">
      <c r="B14543" s="98"/>
      <c r="C14543" s="98"/>
      <c r="D14543" s="100"/>
      <c r="E14543" s="100"/>
      <c r="F14543" s="100"/>
      <c r="H14543" s="102"/>
      <c r="I14543" s="103"/>
      <c r="J14543" s="102"/>
      <c r="L14543" s="100"/>
      <c r="M14543" s="100"/>
      <c r="N14543" s="100"/>
    </row>
    <row r="14544" spans="2:14">
      <c r="B14544" s="98"/>
      <c r="C14544" s="98"/>
      <c r="D14544" s="100"/>
      <c r="E14544" s="100"/>
      <c r="F14544" s="100"/>
      <c r="H14544" s="102"/>
      <c r="I14544" s="103"/>
      <c r="J14544" s="102"/>
      <c r="L14544" s="100"/>
      <c r="M14544" s="100"/>
      <c r="N14544" s="100"/>
    </row>
    <row r="14545" spans="2:14">
      <c r="B14545" s="98"/>
      <c r="C14545" s="98"/>
      <c r="D14545" s="100"/>
      <c r="E14545" s="100"/>
      <c r="F14545" s="100"/>
      <c r="H14545" s="102"/>
      <c r="I14545" s="103"/>
      <c r="J14545" s="102"/>
      <c r="L14545" s="100"/>
      <c r="M14545" s="100"/>
      <c r="N14545" s="100"/>
    </row>
    <row r="14546" spans="2:14">
      <c r="B14546" s="98"/>
      <c r="C14546" s="98"/>
      <c r="D14546" s="100"/>
      <c r="E14546" s="100"/>
      <c r="F14546" s="100"/>
      <c r="H14546" s="102"/>
      <c r="I14546" s="103"/>
      <c r="J14546" s="102"/>
      <c r="L14546" s="100"/>
      <c r="M14546" s="100"/>
      <c r="N14546" s="100"/>
    </row>
    <row r="14547" spans="2:14">
      <c r="B14547" s="98"/>
      <c r="C14547" s="98"/>
      <c r="D14547" s="100"/>
      <c r="E14547" s="100"/>
      <c r="F14547" s="100"/>
      <c r="H14547" s="102"/>
      <c r="I14547" s="103"/>
      <c r="J14547" s="102"/>
      <c r="L14547" s="100"/>
      <c r="M14547" s="100"/>
      <c r="N14547" s="100"/>
    </row>
    <row r="14548" spans="2:14">
      <c r="B14548" s="98"/>
      <c r="C14548" s="98"/>
      <c r="D14548" s="100"/>
      <c r="E14548" s="100"/>
      <c r="F14548" s="100"/>
      <c r="H14548" s="102"/>
      <c r="I14548" s="103"/>
      <c r="J14548" s="102"/>
      <c r="L14548" s="100"/>
      <c r="M14548" s="100"/>
      <c r="N14548" s="100"/>
    </row>
    <row r="14549" spans="2:14">
      <c r="B14549" s="98"/>
      <c r="C14549" s="98"/>
      <c r="D14549" s="100"/>
      <c r="E14549" s="100"/>
      <c r="F14549" s="100"/>
      <c r="H14549" s="102"/>
      <c r="I14549" s="103"/>
      <c r="J14549" s="102"/>
      <c r="L14549" s="100"/>
      <c r="M14549" s="100"/>
      <c r="N14549" s="100"/>
    </row>
    <row r="14550" spans="2:14">
      <c r="B14550" s="98"/>
      <c r="C14550" s="98"/>
      <c r="D14550" s="100"/>
      <c r="E14550" s="100"/>
      <c r="F14550" s="100"/>
      <c r="H14550" s="102"/>
      <c r="I14550" s="103"/>
      <c r="J14550" s="102"/>
      <c r="L14550" s="100"/>
      <c r="M14550" s="100"/>
      <c r="N14550" s="100"/>
    </row>
    <row r="14551" spans="2:14">
      <c r="B14551" s="98"/>
      <c r="C14551" s="98"/>
      <c r="D14551" s="100"/>
      <c r="E14551" s="100"/>
      <c r="F14551" s="100"/>
      <c r="H14551" s="102"/>
      <c r="I14551" s="103"/>
      <c r="J14551" s="102"/>
      <c r="L14551" s="100"/>
      <c r="M14551" s="100"/>
      <c r="N14551" s="100"/>
    </row>
    <row r="14552" spans="2:14">
      <c r="B14552" s="98"/>
      <c r="C14552" s="98"/>
      <c r="D14552" s="100"/>
      <c r="E14552" s="100"/>
      <c r="F14552" s="100"/>
      <c r="H14552" s="102"/>
      <c r="I14552" s="103"/>
      <c r="J14552" s="102"/>
      <c r="L14552" s="100"/>
      <c r="M14552" s="100"/>
      <c r="N14552" s="100"/>
    </row>
    <row r="14553" spans="2:14">
      <c r="B14553" s="98"/>
      <c r="C14553" s="98"/>
      <c r="D14553" s="100"/>
      <c r="E14553" s="100"/>
      <c r="F14553" s="100"/>
      <c r="H14553" s="102"/>
      <c r="I14553" s="103"/>
      <c r="J14553" s="102"/>
      <c r="L14553" s="100"/>
      <c r="M14553" s="100"/>
      <c r="N14553" s="100"/>
    </row>
    <row r="14554" spans="2:14">
      <c r="B14554" s="98"/>
      <c r="C14554" s="98"/>
      <c r="D14554" s="100"/>
      <c r="E14554" s="100"/>
      <c r="F14554" s="100"/>
      <c r="H14554" s="102"/>
      <c r="I14554" s="103"/>
      <c r="J14554" s="102"/>
      <c r="L14554" s="100"/>
      <c r="M14554" s="100"/>
      <c r="N14554" s="100"/>
    </row>
    <row r="14555" spans="2:14">
      <c r="B14555" s="98"/>
      <c r="C14555" s="98"/>
      <c r="D14555" s="100"/>
      <c r="E14555" s="100"/>
      <c r="F14555" s="100"/>
      <c r="H14555" s="102"/>
      <c r="I14555" s="103"/>
      <c r="J14555" s="102"/>
      <c r="L14555" s="100"/>
      <c r="M14555" s="100"/>
      <c r="N14555" s="100"/>
    </row>
    <row r="14556" spans="2:14">
      <c r="B14556" s="98"/>
      <c r="C14556" s="98"/>
      <c r="D14556" s="100"/>
      <c r="E14556" s="100"/>
      <c r="F14556" s="100"/>
      <c r="H14556" s="102"/>
      <c r="I14556" s="103"/>
      <c r="J14556" s="102"/>
      <c r="L14556" s="100"/>
      <c r="M14556" s="100"/>
      <c r="N14556" s="100"/>
    </row>
    <row r="14557" spans="2:14">
      <c r="B14557" s="98"/>
      <c r="C14557" s="98"/>
      <c r="D14557" s="100"/>
      <c r="E14557" s="100"/>
      <c r="F14557" s="100"/>
      <c r="H14557" s="102"/>
      <c r="I14557" s="103"/>
      <c r="J14557" s="102"/>
      <c r="L14557" s="100"/>
      <c r="M14557" s="100"/>
      <c r="N14557" s="100"/>
    </row>
    <row r="14558" spans="2:14">
      <c r="B14558" s="98"/>
      <c r="C14558" s="98"/>
      <c r="D14558" s="100"/>
      <c r="E14558" s="100"/>
      <c r="F14558" s="100"/>
      <c r="H14558" s="102"/>
      <c r="I14558" s="103"/>
      <c r="J14558" s="102"/>
      <c r="L14558" s="100"/>
      <c r="M14558" s="100"/>
      <c r="N14558" s="100"/>
    </row>
    <row r="14559" spans="2:14">
      <c r="B14559" s="98"/>
      <c r="C14559" s="98"/>
      <c r="D14559" s="100"/>
      <c r="E14559" s="100"/>
      <c r="F14559" s="100"/>
      <c r="H14559" s="102"/>
      <c r="I14559" s="103"/>
      <c r="J14559" s="102"/>
      <c r="L14559" s="100"/>
      <c r="M14559" s="100"/>
      <c r="N14559" s="100"/>
    </row>
    <row r="14560" spans="2:14">
      <c r="B14560" s="98"/>
      <c r="C14560" s="98"/>
      <c r="D14560" s="100"/>
      <c r="E14560" s="100"/>
      <c r="F14560" s="100"/>
      <c r="H14560" s="102"/>
      <c r="I14560" s="103"/>
      <c r="J14560" s="102"/>
      <c r="L14560" s="100"/>
      <c r="M14560" s="100"/>
      <c r="N14560" s="100"/>
    </row>
    <row r="14561" spans="2:14">
      <c r="B14561" s="98"/>
      <c r="C14561" s="98"/>
      <c r="D14561" s="100"/>
      <c r="E14561" s="100"/>
      <c r="F14561" s="100"/>
      <c r="H14561" s="102"/>
      <c r="I14561" s="103"/>
      <c r="J14561" s="102"/>
      <c r="L14561" s="100"/>
      <c r="M14561" s="100"/>
      <c r="N14561" s="100"/>
    </row>
    <row r="14562" spans="2:14">
      <c r="B14562" s="98"/>
      <c r="C14562" s="98"/>
      <c r="D14562" s="100"/>
      <c r="E14562" s="100"/>
      <c r="F14562" s="100"/>
      <c r="H14562" s="102"/>
      <c r="I14562" s="103"/>
      <c r="J14562" s="102"/>
      <c r="L14562" s="100"/>
      <c r="M14562" s="100"/>
      <c r="N14562" s="100"/>
    </row>
    <row r="14563" spans="2:14">
      <c r="B14563" s="98"/>
      <c r="C14563" s="98"/>
      <c r="D14563" s="100"/>
      <c r="E14563" s="100"/>
      <c r="F14563" s="100"/>
      <c r="H14563" s="102"/>
      <c r="I14563" s="103"/>
      <c r="J14563" s="102"/>
      <c r="L14563" s="100"/>
      <c r="M14563" s="100"/>
      <c r="N14563" s="100"/>
    </row>
    <row r="14564" spans="2:14">
      <c r="B14564" s="98"/>
      <c r="C14564" s="98"/>
      <c r="D14564" s="100"/>
      <c r="E14564" s="100"/>
      <c r="F14564" s="100"/>
      <c r="H14564" s="102"/>
      <c r="I14564" s="103"/>
      <c r="J14564" s="102"/>
      <c r="L14564" s="100"/>
      <c r="M14564" s="100"/>
      <c r="N14564" s="100"/>
    </row>
    <row r="14565" spans="2:14">
      <c r="B14565" s="98"/>
      <c r="C14565" s="98"/>
      <c r="D14565" s="100"/>
      <c r="E14565" s="100"/>
      <c r="F14565" s="100"/>
      <c r="H14565" s="102"/>
      <c r="I14565" s="103"/>
      <c r="J14565" s="102"/>
      <c r="L14565" s="100"/>
      <c r="M14565" s="100"/>
      <c r="N14565" s="100"/>
    </row>
    <row r="14566" spans="2:14">
      <c r="B14566" s="98"/>
      <c r="C14566" s="98"/>
      <c r="D14566" s="100"/>
      <c r="E14566" s="100"/>
      <c r="F14566" s="100"/>
      <c r="H14566" s="102"/>
      <c r="I14566" s="103"/>
      <c r="J14566" s="102"/>
      <c r="L14566" s="100"/>
      <c r="M14566" s="100"/>
      <c r="N14566" s="100"/>
    </row>
    <row r="14567" spans="2:14">
      <c r="B14567" s="98"/>
      <c r="C14567" s="98"/>
      <c r="D14567" s="100"/>
      <c r="E14567" s="100"/>
      <c r="F14567" s="100"/>
      <c r="H14567" s="102"/>
      <c r="I14567" s="103"/>
      <c r="J14567" s="102"/>
      <c r="L14567" s="100"/>
      <c r="M14567" s="100"/>
      <c r="N14567" s="100"/>
    </row>
    <row r="14568" spans="2:14">
      <c r="B14568" s="98"/>
      <c r="C14568" s="98"/>
      <c r="D14568" s="100"/>
      <c r="E14568" s="100"/>
      <c r="F14568" s="100"/>
      <c r="H14568" s="102"/>
      <c r="I14568" s="103"/>
      <c r="J14568" s="102"/>
      <c r="L14568" s="100"/>
      <c r="M14568" s="100"/>
      <c r="N14568" s="100"/>
    </row>
    <row r="14569" spans="2:14">
      <c r="B14569" s="98"/>
      <c r="C14569" s="98"/>
      <c r="D14569" s="100"/>
      <c r="E14569" s="100"/>
      <c r="F14569" s="100"/>
      <c r="H14569" s="102"/>
      <c r="I14569" s="103"/>
      <c r="J14569" s="102"/>
      <c r="L14569" s="100"/>
      <c r="M14569" s="100"/>
      <c r="N14569" s="100"/>
    </row>
    <row r="14570" spans="2:14">
      <c r="B14570" s="98"/>
      <c r="C14570" s="98"/>
      <c r="D14570" s="100"/>
      <c r="E14570" s="100"/>
      <c r="F14570" s="100"/>
      <c r="H14570" s="102"/>
      <c r="I14570" s="103"/>
      <c r="J14570" s="102"/>
      <c r="L14570" s="100"/>
      <c r="M14570" s="100"/>
      <c r="N14570" s="100"/>
    </row>
    <row r="14571" spans="2:14">
      <c r="B14571" s="98"/>
      <c r="C14571" s="98"/>
      <c r="D14571" s="100"/>
      <c r="E14571" s="100"/>
      <c r="F14571" s="100"/>
      <c r="H14571" s="102"/>
      <c r="I14571" s="103"/>
      <c r="J14571" s="102"/>
      <c r="L14571" s="100"/>
      <c r="M14571" s="100"/>
      <c r="N14571" s="100"/>
    </row>
    <row r="14572" spans="2:14">
      <c r="B14572" s="98"/>
      <c r="C14572" s="98"/>
      <c r="D14572" s="100"/>
      <c r="E14572" s="100"/>
      <c r="F14572" s="100"/>
      <c r="H14572" s="102"/>
      <c r="I14572" s="103"/>
      <c r="J14572" s="102"/>
      <c r="L14572" s="100"/>
      <c r="M14572" s="100"/>
      <c r="N14572" s="100"/>
    </row>
    <row r="14573" spans="2:14">
      <c r="B14573" s="98"/>
      <c r="C14573" s="98"/>
      <c r="D14573" s="100"/>
      <c r="E14573" s="100"/>
      <c r="F14573" s="100"/>
      <c r="H14573" s="102"/>
      <c r="I14573" s="103"/>
      <c r="J14573" s="102"/>
      <c r="L14573" s="100"/>
      <c r="M14573" s="100"/>
      <c r="N14573" s="100"/>
    </row>
    <row r="14574" spans="2:14">
      <c r="B14574" s="98"/>
      <c r="C14574" s="98"/>
      <c r="D14574" s="100"/>
      <c r="E14574" s="100"/>
      <c r="F14574" s="100"/>
      <c r="H14574" s="102"/>
      <c r="I14574" s="103"/>
      <c r="J14574" s="102"/>
      <c r="L14574" s="100"/>
      <c r="M14574" s="100"/>
      <c r="N14574" s="100"/>
    </row>
    <row r="14575" spans="2:14">
      <c r="B14575" s="98"/>
      <c r="C14575" s="98"/>
      <c r="D14575" s="100"/>
      <c r="E14575" s="100"/>
      <c r="F14575" s="100"/>
      <c r="H14575" s="102"/>
      <c r="I14575" s="103"/>
      <c r="J14575" s="102"/>
      <c r="L14575" s="100"/>
      <c r="M14575" s="100"/>
      <c r="N14575" s="100"/>
    </row>
    <row r="14576" spans="2:14">
      <c r="B14576" s="98"/>
      <c r="C14576" s="98"/>
      <c r="D14576" s="100"/>
      <c r="E14576" s="100"/>
      <c r="F14576" s="100"/>
      <c r="H14576" s="102"/>
      <c r="I14576" s="103"/>
      <c r="J14576" s="102"/>
      <c r="L14576" s="100"/>
      <c r="M14576" s="100"/>
      <c r="N14576" s="100"/>
    </row>
    <row r="14577" spans="2:14">
      <c r="B14577" s="98"/>
      <c r="C14577" s="98"/>
      <c r="D14577" s="100"/>
      <c r="E14577" s="100"/>
      <c r="F14577" s="100"/>
      <c r="H14577" s="102"/>
      <c r="I14577" s="103"/>
      <c r="J14577" s="102"/>
      <c r="L14577" s="100"/>
      <c r="M14577" s="100"/>
      <c r="N14577" s="100"/>
    </row>
    <row r="14578" spans="2:14">
      <c r="B14578" s="98"/>
      <c r="C14578" s="98"/>
      <c r="D14578" s="100"/>
      <c r="E14578" s="100"/>
      <c r="F14578" s="100"/>
      <c r="H14578" s="102"/>
      <c r="I14578" s="103"/>
      <c r="J14578" s="102"/>
      <c r="L14578" s="100"/>
      <c r="M14578" s="100"/>
      <c r="N14578" s="100"/>
    </row>
    <row r="14579" spans="2:14">
      <c r="B14579" s="98"/>
      <c r="C14579" s="98"/>
      <c r="D14579" s="100"/>
      <c r="E14579" s="100"/>
      <c r="F14579" s="100"/>
      <c r="H14579" s="102"/>
      <c r="I14579" s="103"/>
      <c r="J14579" s="102"/>
      <c r="L14579" s="100"/>
      <c r="M14579" s="100"/>
      <c r="N14579" s="100"/>
    </row>
    <row r="14580" spans="2:14">
      <c r="B14580" s="98"/>
      <c r="C14580" s="98"/>
      <c r="D14580" s="100"/>
      <c r="E14580" s="100"/>
      <c r="F14580" s="100"/>
      <c r="H14580" s="102"/>
      <c r="I14580" s="103"/>
      <c r="J14580" s="102"/>
      <c r="L14580" s="100"/>
      <c r="M14580" s="100"/>
      <c r="N14580" s="100"/>
    </row>
    <row r="14581" spans="2:14">
      <c r="B14581" s="98"/>
      <c r="C14581" s="98"/>
      <c r="D14581" s="100"/>
      <c r="E14581" s="100"/>
      <c r="F14581" s="100"/>
      <c r="H14581" s="102"/>
      <c r="I14581" s="103"/>
      <c r="J14581" s="102"/>
      <c r="L14581" s="100"/>
      <c r="M14581" s="100"/>
      <c r="N14581" s="100"/>
    </row>
    <row r="14582" spans="2:14">
      <c r="B14582" s="98"/>
      <c r="C14582" s="98"/>
      <c r="D14582" s="100"/>
      <c r="E14582" s="100"/>
      <c r="F14582" s="100"/>
      <c r="H14582" s="102"/>
      <c r="I14582" s="103"/>
      <c r="J14582" s="102"/>
      <c r="L14582" s="100"/>
      <c r="M14582" s="100"/>
      <c r="N14582" s="100"/>
    </row>
    <row r="14583" spans="2:14">
      <c r="B14583" s="98"/>
      <c r="C14583" s="98"/>
      <c r="D14583" s="100"/>
      <c r="E14583" s="100"/>
      <c r="F14583" s="100"/>
      <c r="H14583" s="102"/>
      <c r="I14583" s="103"/>
      <c r="J14583" s="102"/>
      <c r="L14583" s="100"/>
      <c r="M14583" s="100"/>
      <c r="N14583" s="100"/>
    </row>
    <row r="14584" spans="2:14">
      <c r="B14584" s="98"/>
      <c r="C14584" s="98"/>
      <c r="D14584" s="100"/>
      <c r="E14584" s="100"/>
      <c r="F14584" s="100"/>
      <c r="H14584" s="102"/>
      <c r="I14584" s="103"/>
      <c r="J14584" s="102"/>
      <c r="L14584" s="100"/>
      <c r="M14584" s="100"/>
      <c r="N14584" s="100"/>
    </row>
    <row r="14585" spans="2:14">
      <c r="B14585" s="98"/>
      <c r="C14585" s="98"/>
      <c r="D14585" s="100"/>
      <c r="E14585" s="100"/>
      <c r="F14585" s="100"/>
      <c r="H14585" s="102"/>
      <c r="I14585" s="103"/>
      <c r="J14585" s="102"/>
      <c r="L14585" s="100"/>
      <c r="M14585" s="100"/>
      <c r="N14585" s="100"/>
    </row>
    <row r="14586" spans="2:14">
      <c r="B14586" s="98"/>
      <c r="C14586" s="98"/>
      <c r="D14586" s="100"/>
      <c r="E14586" s="100"/>
      <c r="F14586" s="100"/>
      <c r="H14586" s="102"/>
      <c r="I14586" s="103"/>
      <c r="J14586" s="102"/>
      <c r="L14586" s="100"/>
      <c r="M14586" s="100"/>
      <c r="N14586" s="100"/>
    </row>
    <row r="14587" spans="2:14">
      <c r="B14587" s="98"/>
      <c r="C14587" s="98"/>
      <c r="D14587" s="100"/>
      <c r="E14587" s="100"/>
      <c r="F14587" s="100"/>
      <c r="H14587" s="102"/>
      <c r="I14587" s="103"/>
      <c r="J14587" s="102"/>
      <c r="L14587" s="100"/>
      <c r="M14587" s="100"/>
      <c r="N14587" s="100"/>
    </row>
    <row r="14588" spans="2:14">
      <c r="B14588" s="98"/>
      <c r="C14588" s="98"/>
      <c r="D14588" s="100"/>
      <c r="E14588" s="100"/>
      <c r="F14588" s="100"/>
      <c r="H14588" s="102"/>
      <c r="I14588" s="103"/>
      <c r="J14588" s="102"/>
      <c r="L14588" s="100"/>
      <c r="M14588" s="100"/>
      <c r="N14588" s="100"/>
    </row>
    <row r="14589" spans="2:14">
      <c r="B14589" s="98"/>
      <c r="C14589" s="98"/>
      <c r="D14589" s="100"/>
      <c r="E14589" s="100"/>
      <c r="F14589" s="100"/>
      <c r="H14589" s="102"/>
      <c r="I14589" s="103"/>
      <c r="J14589" s="102"/>
      <c r="L14589" s="100"/>
      <c r="M14589" s="100"/>
      <c r="N14589" s="100"/>
    </row>
    <row r="14590" spans="2:14">
      <c r="B14590" s="98"/>
      <c r="C14590" s="98"/>
      <c r="D14590" s="100"/>
      <c r="E14590" s="100"/>
      <c r="F14590" s="100"/>
      <c r="H14590" s="102"/>
      <c r="I14590" s="103"/>
      <c r="J14590" s="102"/>
      <c r="L14590" s="100"/>
      <c r="M14590" s="100"/>
      <c r="N14590" s="100"/>
    </row>
    <row r="14591" spans="2:14">
      <c r="B14591" s="98"/>
      <c r="C14591" s="98"/>
      <c r="D14591" s="100"/>
      <c r="E14591" s="100"/>
      <c r="F14591" s="100"/>
      <c r="H14591" s="102"/>
      <c r="I14591" s="103"/>
      <c r="J14591" s="102"/>
      <c r="L14591" s="100"/>
      <c r="M14591" s="100"/>
      <c r="N14591" s="100"/>
    </row>
    <row r="14592" spans="2:14">
      <c r="B14592" s="98"/>
      <c r="C14592" s="98"/>
      <c r="D14592" s="100"/>
      <c r="E14592" s="100"/>
      <c r="F14592" s="100"/>
      <c r="H14592" s="102"/>
      <c r="I14592" s="103"/>
      <c r="J14592" s="102"/>
      <c r="L14592" s="100"/>
      <c r="M14592" s="100"/>
      <c r="N14592" s="100"/>
    </row>
    <row r="14593" spans="2:14">
      <c r="B14593" s="98"/>
      <c r="C14593" s="98"/>
      <c r="D14593" s="100"/>
      <c r="E14593" s="100"/>
      <c r="F14593" s="100"/>
      <c r="H14593" s="102"/>
      <c r="I14593" s="103"/>
      <c r="J14593" s="102"/>
      <c r="L14593" s="100"/>
      <c r="M14593" s="100"/>
      <c r="N14593" s="100"/>
    </row>
    <row r="14594" spans="2:14">
      <c r="B14594" s="98"/>
      <c r="C14594" s="98"/>
      <c r="D14594" s="100"/>
      <c r="E14594" s="100"/>
      <c r="F14594" s="100"/>
      <c r="H14594" s="102"/>
      <c r="I14594" s="103"/>
      <c r="J14594" s="102"/>
      <c r="L14594" s="100"/>
      <c r="M14594" s="100"/>
      <c r="N14594" s="100"/>
    </row>
    <row r="14595" spans="2:14">
      <c r="B14595" s="98"/>
      <c r="C14595" s="98"/>
      <c r="D14595" s="100"/>
      <c r="E14595" s="100"/>
      <c r="F14595" s="100"/>
      <c r="H14595" s="102"/>
      <c r="I14595" s="103"/>
      <c r="J14595" s="102"/>
      <c r="L14595" s="100"/>
      <c r="M14595" s="100"/>
      <c r="N14595" s="100"/>
    </row>
    <row r="14596" spans="2:14">
      <c r="B14596" s="98"/>
      <c r="C14596" s="98"/>
      <c r="D14596" s="100"/>
      <c r="E14596" s="100"/>
      <c r="F14596" s="100"/>
      <c r="H14596" s="102"/>
      <c r="I14596" s="103"/>
      <c r="J14596" s="102"/>
      <c r="L14596" s="100"/>
      <c r="M14596" s="100"/>
      <c r="N14596" s="100"/>
    </row>
    <row r="14597" spans="2:14">
      <c r="B14597" s="98"/>
      <c r="C14597" s="98"/>
      <c r="D14597" s="100"/>
      <c r="E14597" s="100"/>
      <c r="F14597" s="100"/>
      <c r="H14597" s="102"/>
      <c r="I14597" s="103"/>
      <c r="J14597" s="102"/>
      <c r="L14597" s="100"/>
      <c r="M14597" s="100"/>
      <c r="N14597" s="100"/>
    </row>
    <row r="14598" spans="2:14">
      <c r="B14598" s="98"/>
      <c r="C14598" s="98"/>
      <c r="D14598" s="100"/>
      <c r="E14598" s="100"/>
      <c r="F14598" s="100"/>
      <c r="H14598" s="102"/>
      <c r="I14598" s="103"/>
      <c r="J14598" s="102"/>
      <c r="L14598" s="100"/>
      <c r="M14598" s="100"/>
      <c r="N14598" s="100"/>
    </row>
    <row r="14599" spans="2:14">
      <c r="B14599" s="98"/>
      <c r="C14599" s="98"/>
      <c r="D14599" s="100"/>
      <c r="E14599" s="100"/>
      <c r="F14599" s="100"/>
      <c r="H14599" s="102"/>
      <c r="I14599" s="103"/>
      <c r="J14599" s="102"/>
      <c r="L14599" s="100"/>
      <c r="M14599" s="100"/>
      <c r="N14599" s="100"/>
    </row>
    <row r="14600" spans="2:14">
      <c r="B14600" s="98"/>
      <c r="C14600" s="98"/>
      <c r="D14600" s="100"/>
      <c r="E14600" s="100"/>
      <c r="F14600" s="100"/>
      <c r="H14600" s="102"/>
      <c r="I14600" s="103"/>
      <c r="J14600" s="102"/>
      <c r="L14600" s="100"/>
      <c r="M14600" s="100"/>
      <c r="N14600" s="100"/>
    </row>
    <row r="14601" spans="2:14">
      <c r="B14601" s="98"/>
      <c r="C14601" s="98"/>
      <c r="D14601" s="100"/>
      <c r="E14601" s="100"/>
      <c r="F14601" s="100"/>
      <c r="H14601" s="102"/>
      <c r="I14601" s="103"/>
      <c r="J14601" s="102"/>
      <c r="L14601" s="100"/>
      <c r="M14601" s="100"/>
      <c r="N14601" s="100"/>
    </row>
    <row r="14602" spans="2:14">
      <c r="B14602" s="98"/>
      <c r="C14602" s="98"/>
      <c r="D14602" s="100"/>
      <c r="E14602" s="100"/>
      <c r="F14602" s="100"/>
      <c r="H14602" s="102"/>
      <c r="I14602" s="103"/>
      <c r="J14602" s="102"/>
      <c r="L14602" s="100"/>
      <c r="M14602" s="100"/>
      <c r="N14602" s="100"/>
    </row>
    <row r="14603" spans="2:14">
      <c r="B14603" s="98"/>
      <c r="C14603" s="98"/>
      <c r="D14603" s="100"/>
      <c r="E14603" s="100"/>
      <c r="F14603" s="100"/>
      <c r="H14603" s="102"/>
      <c r="I14603" s="103"/>
      <c r="J14603" s="102"/>
      <c r="L14603" s="100"/>
      <c r="M14603" s="100"/>
      <c r="N14603" s="100"/>
    </row>
    <row r="14604" spans="2:14">
      <c r="B14604" s="98"/>
      <c r="C14604" s="98"/>
      <c r="D14604" s="100"/>
      <c r="E14604" s="100"/>
      <c r="F14604" s="100"/>
      <c r="H14604" s="102"/>
      <c r="I14604" s="103"/>
      <c r="J14604" s="102"/>
      <c r="L14604" s="100"/>
      <c r="M14604" s="100"/>
      <c r="N14604" s="100"/>
    </row>
    <row r="14605" spans="2:14">
      <c r="B14605" s="98"/>
      <c r="C14605" s="98"/>
      <c r="D14605" s="100"/>
      <c r="E14605" s="100"/>
      <c r="F14605" s="100"/>
      <c r="H14605" s="102"/>
      <c r="I14605" s="103"/>
      <c r="J14605" s="102"/>
      <c r="L14605" s="100"/>
      <c r="M14605" s="100"/>
      <c r="N14605" s="100"/>
    </row>
    <row r="14606" spans="2:14">
      <c r="B14606" s="98"/>
      <c r="C14606" s="98"/>
      <c r="D14606" s="100"/>
      <c r="E14606" s="100"/>
      <c r="F14606" s="100"/>
      <c r="H14606" s="102"/>
      <c r="I14606" s="103"/>
      <c r="J14606" s="102"/>
      <c r="L14606" s="100"/>
      <c r="M14606" s="100"/>
      <c r="N14606" s="100"/>
    </row>
    <row r="14607" spans="2:14">
      <c r="B14607" s="98"/>
      <c r="C14607" s="98"/>
      <c r="D14607" s="100"/>
      <c r="E14607" s="100"/>
      <c r="F14607" s="100"/>
      <c r="H14607" s="102"/>
      <c r="I14607" s="103"/>
      <c r="J14607" s="102"/>
      <c r="L14607" s="100"/>
      <c r="M14607" s="100"/>
      <c r="N14607" s="100"/>
    </row>
    <row r="14608" spans="2:14">
      <c r="B14608" s="98"/>
      <c r="C14608" s="98"/>
      <c r="D14608" s="100"/>
      <c r="E14608" s="100"/>
      <c r="F14608" s="100"/>
      <c r="H14608" s="102"/>
      <c r="I14608" s="103"/>
      <c r="J14608" s="102"/>
      <c r="L14608" s="100"/>
      <c r="M14608" s="100"/>
      <c r="N14608" s="100"/>
    </row>
    <row r="14609" spans="2:14">
      <c r="B14609" s="98"/>
      <c r="C14609" s="98"/>
      <c r="D14609" s="100"/>
      <c r="E14609" s="100"/>
      <c r="F14609" s="100"/>
      <c r="H14609" s="102"/>
      <c r="I14609" s="103"/>
      <c r="J14609" s="102"/>
      <c r="L14609" s="100"/>
      <c r="M14609" s="100"/>
      <c r="N14609" s="100"/>
    </row>
    <row r="14610" spans="2:14">
      <c r="B14610" s="98"/>
      <c r="C14610" s="98"/>
      <c r="D14610" s="100"/>
      <c r="E14610" s="100"/>
      <c r="F14610" s="100"/>
      <c r="H14610" s="102"/>
      <c r="I14610" s="103"/>
      <c r="J14610" s="102"/>
      <c r="L14610" s="100"/>
      <c r="M14610" s="100"/>
      <c r="N14610" s="100"/>
    </row>
    <row r="14611" spans="2:14">
      <c r="B14611" s="98"/>
      <c r="C14611" s="98"/>
      <c r="D14611" s="100"/>
      <c r="E14611" s="100"/>
      <c r="F14611" s="100"/>
      <c r="H14611" s="102"/>
      <c r="I14611" s="103"/>
      <c r="J14611" s="102"/>
      <c r="L14611" s="100"/>
      <c r="M14611" s="100"/>
      <c r="N14611" s="100"/>
    </row>
    <row r="14612" spans="2:14">
      <c r="B14612" s="98"/>
      <c r="C14612" s="98"/>
      <c r="D14612" s="100"/>
      <c r="E14612" s="100"/>
      <c r="F14612" s="100"/>
      <c r="H14612" s="102"/>
      <c r="I14612" s="103"/>
      <c r="J14612" s="102"/>
      <c r="L14612" s="100"/>
      <c r="M14612" s="100"/>
      <c r="N14612" s="100"/>
    </row>
    <row r="14613" spans="2:14">
      <c r="B14613" s="98"/>
      <c r="C14613" s="98"/>
      <c r="D14613" s="100"/>
      <c r="E14613" s="100"/>
      <c r="F14613" s="100"/>
      <c r="H14613" s="102"/>
      <c r="I14613" s="103"/>
      <c r="J14613" s="102"/>
      <c r="L14613" s="100"/>
      <c r="M14613" s="100"/>
      <c r="N14613" s="100"/>
    </row>
    <row r="14614" spans="2:14">
      <c r="B14614" s="98"/>
      <c r="C14614" s="98"/>
      <c r="D14614" s="100"/>
      <c r="E14614" s="100"/>
      <c r="F14614" s="100"/>
      <c r="H14614" s="102"/>
      <c r="I14614" s="103"/>
      <c r="J14614" s="102"/>
      <c r="L14614" s="100"/>
      <c r="M14614" s="100"/>
      <c r="N14614" s="100"/>
    </row>
    <row r="14615" spans="2:14">
      <c r="B14615" s="98"/>
      <c r="C14615" s="98"/>
      <c r="D14615" s="100"/>
      <c r="E14615" s="100"/>
      <c r="F14615" s="100"/>
      <c r="H14615" s="102"/>
      <c r="I14615" s="103"/>
      <c r="J14615" s="102"/>
      <c r="L14615" s="100"/>
      <c r="M14615" s="100"/>
      <c r="N14615" s="100"/>
    </row>
    <row r="14616" spans="2:14">
      <c r="B14616" s="98"/>
      <c r="C14616" s="98"/>
      <c r="D14616" s="100"/>
      <c r="E14616" s="100"/>
      <c r="F14616" s="100"/>
      <c r="H14616" s="102"/>
      <c r="I14616" s="103"/>
      <c r="J14616" s="102"/>
      <c r="L14616" s="100"/>
      <c r="M14616" s="100"/>
      <c r="N14616" s="100"/>
    </row>
    <row r="14617" spans="2:14">
      <c r="B14617" s="98"/>
      <c r="C14617" s="98"/>
      <c r="D14617" s="100"/>
      <c r="E14617" s="100"/>
      <c r="F14617" s="100"/>
      <c r="H14617" s="102"/>
      <c r="I14617" s="103"/>
      <c r="J14617" s="102"/>
      <c r="L14617" s="100"/>
      <c r="M14617" s="100"/>
      <c r="N14617" s="100"/>
    </row>
    <row r="14618" spans="2:14">
      <c r="B14618" s="98"/>
      <c r="C14618" s="98"/>
      <c r="D14618" s="100"/>
      <c r="E14618" s="100"/>
      <c r="F14618" s="100"/>
      <c r="H14618" s="102"/>
      <c r="I14618" s="103"/>
      <c r="J14618" s="102"/>
      <c r="L14618" s="100"/>
      <c r="M14618" s="100"/>
      <c r="N14618" s="100"/>
    </row>
    <row r="14619" spans="2:14">
      <c r="B14619" s="98"/>
      <c r="C14619" s="98"/>
      <c r="D14619" s="100"/>
      <c r="E14619" s="100"/>
      <c r="F14619" s="100"/>
      <c r="H14619" s="102"/>
      <c r="I14619" s="103"/>
      <c r="J14619" s="102"/>
      <c r="L14619" s="100"/>
      <c r="M14619" s="100"/>
      <c r="N14619" s="100"/>
    </row>
    <row r="14620" spans="2:14">
      <c r="B14620" s="98"/>
      <c r="C14620" s="98"/>
      <c r="D14620" s="100"/>
      <c r="E14620" s="100"/>
      <c r="F14620" s="100"/>
      <c r="H14620" s="102"/>
      <c r="I14620" s="103"/>
      <c r="J14620" s="102"/>
      <c r="L14620" s="100"/>
      <c r="M14620" s="100"/>
      <c r="N14620" s="100"/>
    </row>
    <row r="14621" spans="2:14">
      <c r="B14621" s="98"/>
      <c r="C14621" s="98"/>
      <c r="D14621" s="100"/>
      <c r="E14621" s="100"/>
      <c r="F14621" s="100"/>
      <c r="H14621" s="102"/>
      <c r="I14621" s="103"/>
      <c r="J14621" s="102"/>
      <c r="L14621" s="100"/>
      <c r="M14621" s="100"/>
      <c r="N14621" s="100"/>
    </row>
    <row r="14622" spans="2:14">
      <c r="B14622" s="98"/>
      <c r="C14622" s="98"/>
      <c r="D14622" s="100"/>
      <c r="E14622" s="100"/>
      <c r="F14622" s="100"/>
      <c r="H14622" s="102"/>
      <c r="I14622" s="103"/>
      <c r="J14622" s="102"/>
      <c r="L14622" s="100"/>
      <c r="M14622" s="100"/>
      <c r="N14622" s="100"/>
    </row>
    <row r="14623" spans="2:14">
      <c r="B14623" s="98"/>
      <c r="C14623" s="98"/>
      <c r="D14623" s="100"/>
      <c r="E14623" s="100"/>
      <c r="F14623" s="100"/>
      <c r="H14623" s="102"/>
      <c r="I14623" s="103"/>
      <c r="J14623" s="102"/>
      <c r="L14623" s="100"/>
      <c r="M14623" s="100"/>
      <c r="N14623" s="100"/>
    </row>
    <row r="14624" spans="2:14">
      <c r="B14624" s="98"/>
      <c r="C14624" s="98"/>
      <c r="D14624" s="100"/>
      <c r="E14624" s="100"/>
      <c r="F14624" s="100"/>
      <c r="H14624" s="102"/>
      <c r="I14624" s="103"/>
      <c r="J14624" s="102"/>
      <c r="L14624" s="100"/>
      <c r="M14624" s="100"/>
      <c r="N14624" s="100"/>
    </row>
    <row r="14625" spans="2:14">
      <c r="B14625" s="98"/>
      <c r="C14625" s="98"/>
      <c r="D14625" s="100"/>
      <c r="E14625" s="100"/>
      <c r="F14625" s="100"/>
      <c r="H14625" s="102"/>
      <c r="I14625" s="103"/>
      <c r="J14625" s="102"/>
      <c r="L14625" s="100"/>
      <c r="M14625" s="100"/>
      <c r="N14625" s="100"/>
    </row>
    <row r="14626" spans="2:14">
      <c r="B14626" s="98"/>
      <c r="C14626" s="98"/>
      <c r="D14626" s="100"/>
      <c r="E14626" s="100"/>
      <c r="F14626" s="100"/>
      <c r="H14626" s="102"/>
      <c r="I14626" s="103"/>
      <c r="J14626" s="102"/>
      <c r="L14626" s="100"/>
      <c r="M14626" s="100"/>
      <c r="N14626" s="100"/>
    </row>
    <row r="14627" spans="2:14">
      <c r="B14627" s="98"/>
      <c r="C14627" s="98"/>
      <c r="D14627" s="100"/>
      <c r="E14627" s="100"/>
      <c r="F14627" s="100"/>
      <c r="H14627" s="102"/>
      <c r="I14627" s="103"/>
      <c r="J14627" s="102"/>
      <c r="L14627" s="100"/>
      <c r="M14627" s="100"/>
      <c r="N14627" s="100"/>
    </row>
    <row r="14628" spans="2:14">
      <c r="B14628" s="98"/>
      <c r="C14628" s="98"/>
      <c r="D14628" s="100"/>
      <c r="E14628" s="100"/>
      <c r="F14628" s="100"/>
      <c r="H14628" s="102"/>
      <c r="I14628" s="103"/>
      <c r="J14628" s="102"/>
      <c r="L14628" s="100"/>
      <c r="M14628" s="100"/>
      <c r="N14628" s="100"/>
    </row>
    <row r="14629" spans="2:14">
      <c r="B14629" s="98"/>
      <c r="C14629" s="98"/>
      <c r="D14629" s="100"/>
      <c r="E14629" s="100"/>
      <c r="F14629" s="100"/>
      <c r="H14629" s="102"/>
      <c r="I14629" s="103"/>
      <c r="J14629" s="102"/>
      <c r="L14629" s="100"/>
      <c r="M14629" s="100"/>
      <c r="N14629" s="100"/>
    </row>
    <row r="14630" spans="2:14">
      <c r="B14630" s="98"/>
      <c r="C14630" s="98"/>
      <c r="D14630" s="100"/>
      <c r="E14630" s="100"/>
      <c r="F14630" s="100"/>
      <c r="H14630" s="102"/>
      <c r="I14630" s="103"/>
      <c r="J14630" s="102"/>
      <c r="L14630" s="100"/>
      <c r="M14630" s="100"/>
      <c r="N14630" s="100"/>
    </row>
    <row r="14631" spans="2:14">
      <c r="B14631" s="98"/>
      <c r="C14631" s="98"/>
      <c r="D14631" s="100"/>
      <c r="E14631" s="100"/>
      <c r="F14631" s="100"/>
      <c r="H14631" s="102"/>
      <c r="I14631" s="103"/>
      <c r="J14631" s="102"/>
      <c r="L14631" s="100"/>
      <c r="M14631" s="100"/>
      <c r="N14631" s="100"/>
    </row>
    <row r="14632" spans="2:14">
      <c r="B14632" s="98"/>
      <c r="C14632" s="98"/>
      <c r="D14632" s="100"/>
      <c r="E14632" s="100"/>
      <c r="F14632" s="100"/>
      <c r="H14632" s="102"/>
      <c r="I14632" s="103"/>
      <c r="J14632" s="102"/>
      <c r="L14632" s="100"/>
      <c r="M14632" s="100"/>
      <c r="N14632" s="100"/>
    </row>
    <row r="14633" spans="2:14">
      <c r="B14633" s="98"/>
      <c r="C14633" s="98"/>
      <c r="D14633" s="100"/>
      <c r="E14633" s="100"/>
      <c r="F14633" s="100"/>
      <c r="H14633" s="102"/>
      <c r="I14633" s="103"/>
      <c r="J14633" s="102"/>
      <c r="L14633" s="100"/>
      <c r="M14633" s="100"/>
      <c r="N14633" s="100"/>
    </row>
    <row r="14634" spans="2:14">
      <c r="B14634" s="98"/>
      <c r="C14634" s="98"/>
      <c r="D14634" s="100"/>
      <c r="E14634" s="100"/>
      <c r="F14634" s="100"/>
      <c r="H14634" s="102"/>
      <c r="I14634" s="103"/>
      <c r="J14634" s="102"/>
      <c r="L14634" s="100"/>
      <c r="M14634" s="100"/>
      <c r="N14634" s="100"/>
    </row>
    <row r="14635" spans="2:14">
      <c r="B14635" s="98"/>
      <c r="C14635" s="98"/>
      <c r="D14635" s="100"/>
      <c r="E14635" s="100"/>
      <c r="F14635" s="100"/>
      <c r="H14635" s="102"/>
      <c r="I14635" s="103"/>
      <c r="J14635" s="102"/>
      <c r="L14635" s="100"/>
      <c r="M14635" s="100"/>
      <c r="N14635" s="100"/>
    </row>
    <row r="14636" spans="2:14">
      <c r="B14636" s="98"/>
      <c r="C14636" s="98"/>
      <c r="D14636" s="100"/>
      <c r="E14636" s="100"/>
      <c r="F14636" s="100"/>
      <c r="H14636" s="102"/>
      <c r="I14636" s="103"/>
      <c r="J14636" s="102"/>
      <c r="L14636" s="100"/>
      <c r="M14636" s="100"/>
      <c r="N14636" s="100"/>
    </row>
    <row r="14637" spans="2:14">
      <c r="B14637" s="98"/>
      <c r="C14637" s="98"/>
      <c r="D14637" s="100"/>
      <c r="E14637" s="100"/>
      <c r="F14637" s="100"/>
      <c r="H14637" s="102"/>
      <c r="I14637" s="103"/>
      <c r="J14637" s="102"/>
      <c r="L14637" s="100"/>
      <c r="M14637" s="100"/>
      <c r="N14637" s="100"/>
    </row>
    <row r="14638" spans="2:14">
      <c r="B14638" s="98"/>
      <c r="C14638" s="98"/>
      <c r="D14638" s="100"/>
      <c r="E14638" s="100"/>
      <c r="F14638" s="100"/>
      <c r="H14638" s="102"/>
      <c r="I14638" s="103"/>
      <c r="J14638" s="102"/>
      <c r="L14638" s="100"/>
      <c r="M14638" s="100"/>
      <c r="N14638" s="100"/>
    </row>
    <row r="14639" spans="2:14">
      <c r="B14639" s="98"/>
      <c r="C14639" s="98"/>
      <c r="D14639" s="100"/>
      <c r="E14639" s="100"/>
      <c r="F14639" s="100"/>
      <c r="H14639" s="102"/>
      <c r="I14639" s="103"/>
      <c r="J14639" s="102"/>
      <c r="L14639" s="100"/>
      <c r="M14639" s="100"/>
      <c r="N14639" s="100"/>
    </row>
    <row r="14640" spans="2:14">
      <c r="B14640" s="98"/>
      <c r="C14640" s="98"/>
      <c r="D14640" s="100"/>
      <c r="E14640" s="100"/>
      <c r="F14640" s="100"/>
      <c r="H14640" s="102"/>
      <c r="I14640" s="103"/>
      <c r="J14640" s="102"/>
      <c r="L14640" s="100"/>
      <c r="M14640" s="100"/>
      <c r="N14640" s="100"/>
    </row>
    <row r="14641" spans="2:14">
      <c r="B14641" s="98"/>
      <c r="C14641" s="98"/>
      <c r="D14641" s="100"/>
      <c r="E14641" s="100"/>
      <c r="F14641" s="100"/>
      <c r="H14641" s="102"/>
      <c r="I14641" s="103"/>
      <c r="J14641" s="102"/>
      <c r="L14641" s="100"/>
      <c r="M14641" s="100"/>
      <c r="N14641" s="100"/>
    </row>
    <row r="14642" spans="2:14">
      <c r="B14642" s="98"/>
      <c r="C14642" s="98"/>
      <c r="D14642" s="100"/>
      <c r="E14642" s="100"/>
      <c r="F14642" s="100"/>
      <c r="H14642" s="102"/>
      <c r="I14642" s="103"/>
      <c r="J14642" s="102"/>
      <c r="L14642" s="100"/>
      <c r="M14642" s="100"/>
      <c r="N14642" s="100"/>
    </row>
    <row r="14643" spans="2:14">
      <c r="B14643" s="98"/>
      <c r="C14643" s="98"/>
      <c r="D14643" s="100"/>
      <c r="E14643" s="100"/>
      <c r="F14643" s="100"/>
      <c r="H14643" s="102"/>
      <c r="I14643" s="103"/>
      <c r="J14643" s="102"/>
      <c r="L14643" s="100"/>
      <c r="M14643" s="100"/>
      <c r="N14643" s="100"/>
    </row>
    <row r="14644" spans="2:14">
      <c r="B14644" s="98"/>
      <c r="C14644" s="98"/>
      <c r="D14644" s="100"/>
      <c r="E14644" s="100"/>
      <c r="F14644" s="100"/>
      <c r="H14644" s="102"/>
      <c r="I14644" s="103"/>
      <c r="J14644" s="102"/>
      <c r="L14644" s="100"/>
      <c r="M14644" s="100"/>
      <c r="N14644" s="100"/>
    </row>
    <row r="14645" spans="2:14">
      <c r="B14645" s="98"/>
      <c r="C14645" s="98"/>
      <c r="D14645" s="100"/>
      <c r="E14645" s="100"/>
      <c r="F14645" s="100"/>
      <c r="H14645" s="102"/>
      <c r="I14645" s="103"/>
      <c r="J14645" s="102"/>
      <c r="L14645" s="100"/>
      <c r="M14645" s="100"/>
      <c r="N14645" s="100"/>
    </row>
    <row r="14646" spans="2:14">
      <c r="B14646" s="98"/>
      <c r="C14646" s="98"/>
      <c r="D14646" s="100"/>
      <c r="E14646" s="100"/>
      <c r="F14646" s="100"/>
      <c r="H14646" s="102"/>
      <c r="I14646" s="103"/>
      <c r="J14646" s="102"/>
      <c r="L14646" s="100"/>
      <c r="M14646" s="100"/>
      <c r="N14646" s="100"/>
    </row>
    <row r="14647" spans="2:14">
      <c r="B14647" s="98"/>
      <c r="C14647" s="98"/>
      <c r="D14647" s="100"/>
      <c r="E14647" s="100"/>
      <c r="F14647" s="100"/>
      <c r="H14647" s="102"/>
      <c r="I14647" s="103"/>
      <c r="J14647" s="102"/>
      <c r="L14647" s="100"/>
      <c r="M14647" s="100"/>
      <c r="N14647" s="100"/>
    </row>
    <row r="14648" spans="2:14">
      <c r="B14648" s="98"/>
      <c r="C14648" s="98"/>
      <c r="D14648" s="100"/>
      <c r="E14648" s="100"/>
      <c r="F14648" s="100"/>
      <c r="H14648" s="102"/>
      <c r="I14648" s="103"/>
      <c r="J14648" s="102"/>
      <c r="L14648" s="100"/>
      <c r="M14648" s="100"/>
      <c r="N14648" s="100"/>
    </row>
    <row r="14649" spans="2:14">
      <c r="B14649" s="98"/>
      <c r="C14649" s="98"/>
      <c r="D14649" s="100"/>
      <c r="E14649" s="100"/>
      <c r="F14649" s="100"/>
      <c r="H14649" s="102"/>
      <c r="I14649" s="103"/>
      <c r="J14649" s="102"/>
      <c r="L14649" s="100"/>
      <c r="M14649" s="100"/>
      <c r="N14649" s="100"/>
    </row>
    <row r="14650" spans="2:14">
      <c r="B14650" s="98"/>
      <c r="C14650" s="98"/>
      <c r="D14650" s="100"/>
      <c r="E14650" s="100"/>
      <c r="F14650" s="100"/>
      <c r="H14650" s="102"/>
      <c r="I14650" s="103"/>
      <c r="J14650" s="102"/>
      <c r="L14650" s="100"/>
      <c r="M14650" s="100"/>
      <c r="N14650" s="100"/>
    </row>
    <row r="14651" spans="2:14">
      <c r="B14651" s="98"/>
      <c r="C14651" s="98"/>
      <c r="D14651" s="100"/>
      <c r="E14651" s="100"/>
      <c r="F14651" s="100"/>
      <c r="H14651" s="102"/>
      <c r="I14651" s="103"/>
      <c r="J14651" s="102"/>
      <c r="L14651" s="100"/>
      <c r="M14651" s="100"/>
      <c r="N14651" s="100"/>
    </row>
    <row r="14652" spans="2:14">
      <c r="B14652" s="98"/>
      <c r="C14652" s="98"/>
      <c r="D14652" s="100"/>
      <c r="E14652" s="100"/>
      <c r="F14652" s="100"/>
      <c r="H14652" s="102"/>
      <c r="I14652" s="103"/>
      <c r="J14652" s="102"/>
      <c r="L14652" s="100"/>
      <c r="M14652" s="100"/>
      <c r="N14652" s="100"/>
    </row>
    <row r="14653" spans="2:14">
      <c r="B14653" s="98"/>
      <c r="C14653" s="98"/>
      <c r="D14653" s="100"/>
      <c r="E14653" s="100"/>
      <c r="F14653" s="100"/>
      <c r="H14653" s="102"/>
      <c r="I14653" s="103"/>
      <c r="J14653" s="102"/>
      <c r="L14653" s="100"/>
      <c r="M14653" s="100"/>
      <c r="N14653" s="100"/>
    </row>
    <row r="14654" spans="2:14">
      <c r="B14654" s="98"/>
      <c r="C14654" s="98"/>
      <c r="D14654" s="100"/>
      <c r="E14654" s="100"/>
      <c r="F14654" s="100"/>
      <c r="H14654" s="102"/>
      <c r="I14654" s="103"/>
      <c r="J14654" s="102"/>
      <c r="L14654" s="100"/>
      <c r="M14654" s="100"/>
      <c r="N14654" s="100"/>
    </row>
    <row r="14655" spans="2:14">
      <c r="B14655" s="98"/>
      <c r="C14655" s="98"/>
      <c r="D14655" s="100"/>
      <c r="E14655" s="100"/>
      <c r="F14655" s="100"/>
      <c r="H14655" s="102"/>
      <c r="I14655" s="103"/>
      <c r="J14655" s="102"/>
      <c r="L14655" s="100"/>
      <c r="M14655" s="100"/>
      <c r="N14655" s="100"/>
    </row>
    <row r="14656" spans="2:14">
      <c r="B14656" s="98"/>
      <c r="C14656" s="98"/>
      <c r="D14656" s="100"/>
      <c r="E14656" s="100"/>
      <c r="F14656" s="100"/>
      <c r="H14656" s="102"/>
      <c r="I14656" s="103"/>
      <c r="J14656" s="102"/>
      <c r="L14656" s="100"/>
      <c r="M14656" s="100"/>
      <c r="N14656" s="100"/>
    </row>
    <row r="14657" spans="2:14">
      <c r="B14657" s="98"/>
      <c r="C14657" s="98"/>
      <c r="D14657" s="100"/>
      <c r="E14657" s="100"/>
      <c r="F14657" s="100"/>
      <c r="H14657" s="102"/>
      <c r="I14657" s="103"/>
      <c r="J14657" s="102"/>
      <c r="L14657" s="100"/>
      <c r="M14657" s="100"/>
      <c r="N14657" s="100"/>
    </row>
    <row r="14658" spans="2:14">
      <c r="B14658" s="98"/>
      <c r="C14658" s="98"/>
      <c r="D14658" s="100"/>
      <c r="E14658" s="100"/>
      <c r="F14658" s="100"/>
      <c r="H14658" s="102"/>
      <c r="I14658" s="103"/>
      <c r="J14658" s="102"/>
      <c r="L14658" s="100"/>
      <c r="M14658" s="100"/>
      <c r="N14658" s="100"/>
    </row>
    <row r="14659" spans="2:14">
      <c r="B14659" s="98"/>
      <c r="C14659" s="98"/>
      <c r="D14659" s="100"/>
      <c r="E14659" s="100"/>
      <c r="F14659" s="100"/>
      <c r="H14659" s="102"/>
      <c r="I14659" s="103"/>
      <c r="J14659" s="102"/>
      <c r="L14659" s="100"/>
      <c r="M14659" s="100"/>
      <c r="N14659" s="100"/>
    </row>
    <row r="14660" spans="2:14">
      <c r="B14660" s="98"/>
      <c r="C14660" s="98"/>
      <c r="D14660" s="100"/>
      <c r="E14660" s="100"/>
      <c r="F14660" s="100"/>
      <c r="H14660" s="102"/>
      <c r="I14660" s="103"/>
      <c r="J14660" s="102"/>
      <c r="L14660" s="100"/>
      <c r="M14660" s="100"/>
      <c r="N14660" s="100"/>
    </row>
    <row r="14661" spans="2:14">
      <c r="B14661" s="98"/>
      <c r="C14661" s="98"/>
      <c r="D14661" s="100"/>
      <c r="E14661" s="100"/>
      <c r="F14661" s="100"/>
      <c r="H14661" s="102"/>
      <c r="I14661" s="103"/>
      <c r="J14661" s="102"/>
      <c r="L14661" s="100"/>
      <c r="M14661" s="100"/>
      <c r="N14661" s="100"/>
    </row>
    <row r="14662" spans="2:14">
      <c r="B14662" s="98"/>
      <c r="C14662" s="98"/>
      <c r="D14662" s="100"/>
      <c r="E14662" s="100"/>
      <c r="F14662" s="100"/>
      <c r="H14662" s="102"/>
      <c r="I14662" s="103"/>
      <c r="J14662" s="102"/>
      <c r="L14662" s="100"/>
      <c r="M14662" s="100"/>
      <c r="N14662" s="100"/>
    </row>
    <row r="14663" spans="2:14">
      <c r="B14663" s="98"/>
      <c r="C14663" s="98"/>
      <c r="D14663" s="100"/>
      <c r="E14663" s="100"/>
      <c r="F14663" s="100"/>
      <c r="H14663" s="102"/>
      <c r="I14663" s="103"/>
      <c r="J14663" s="102"/>
      <c r="L14663" s="100"/>
      <c r="M14663" s="100"/>
      <c r="N14663" s="100"/>
    </row>
    <row r="14664" spans="2:14">
      <c r="B14664" s="98"/>
      <c r="C14664" s="98"/>
      <c r="D14664" s="100"/>
      <c r="E14664" s="100"/>
      <c r="F14664" s="100"/>
      <c r="H14664" s="102"/>
      <c r="I14664" s="103"/>
      <c r="J14664" s="102"/>
      <c r="L14664" s="100"/>
      <c r="M14664" s="100"/>
      <c r="N14664" s="100"/>
    </row>
    <row r="14665" spans="2:14">
      <c r="B14665" s="98"/>
      <c r="C14665" s="98"/>
      <c r="D14665" s="100"/>
      <c r="E14665" s="100"/>
      <c r="F14665" s="100"/>
      <c r="H14665" s="102"/>
      <c r="I14665" s="103"/>
      <c r="J14665" s="102"/>
      <c r="L14665" s="100"/>
      <c r="M14665" s="100"/>
      <c r="N14665" s="100"/>
    </row>
    <row r="14666" spans="2:14">
      <c r="B14666" s="98"/>
      <c r="C14666" s="98"/>
      <c r="D14666" s="100"/>
      <c r="E14666" s="100"/>
      <c r="F14666" s="100"/>
      <c r="H14666" s="102"/>
      <c r="I14666" s="103"/>
      <c r="J14666" s="102"/>
      <c r="L14666" s="100"/>
      <c r="M14666" s="100"/>
      <c r="N14666" s="100"/>
    </row>
    <row r="14667" spans="2:14">
      <c r="B14667" s="98"/>
      <c r="C14667" s="98"/>
      <c r="D14667" s="100"/>
      <c r="E14667" s="100"/>
      <c r="F14667" s="100"/>
      <c r="H14667" s="102"/>
      <c r="I14667" s="103"/>
      <c r="J14667" s="102"/>
      <c r="L14667" s="100"/>
      <c r="M14667" s="100"/>
      <c r="N14667" s="100"/>
    </row>
    <row r="14668" spans="2:14">
      <c r="B14668" s="98"/>
      <c r="C14668" s="98"/>
      <c r="D14668" s="100"/>
      <c r="E14668" s="100"/>
      <c r="F14668" s="100"/>
      <c r="H14668" s="102"/>
      <c r="I14668" s="103"/>
      <c r="J14668" s="102"/>
      <c r="L14668" s="100"/>
      <c r="M14668" s="100"/>
      <c r="N14668" s="100"/>
    </row>
    <row r="14669" spans="2:14">
      <c r="B14669" s="98"/>
      <c r="C14669" s="98"/>
      <c r="D14669" s="100"/>
      <c r="E14669" s="100"/>
      <c r="F14669" s="100"/>
      <c r="H14669" s="102"/>
      <c r="I14669" s="103"/>
      <c r="J14669" s="102"/>
      <c r="L14669" s="100"/>
      <c r="M14669" s="100"/>
      <c r="N14669" s="100"/>
    </row>
    <row r="14670" spans="2:14">
      <c r="B14670" s="98"/>
      <c r="C14670" s="98"/>
      <c r="D14670" s="100"/>
      <c r="E14670" s="100"/>
      <c r="F14670" s="100"/>
      <c r="H14670" s="102"/>
      <c r="I14670" s="103"/>
      <c r="J14670" s="102"/>
      <c r="L14670" s="100"/>
      <c r="M14670" s="100"/>
      <c r="N14670" s="100"/>
    </row>
    <row r="14671" spans="2:14">
      <c r="B14671" s="98"/>
      <c r="C14671" s="98"/>
      <c r="D14671" s="100"/>
      <c r="E14671" s="100"/>
      <c r="F14671" s="100"/>
      <c r="H14671" s="102"/>
      <c r="I14671" s="103"/>
      <c r="J14671" s="102"/>
      <c r="L14671" s="100"/>
      <c r="M14671" s="100"/>
      <c r="N14671" s="100"/>
    </row>
    <row r="14672" spans="2:14">
      <c r="B14672" s="98"/>
      <c r="C14672" s="98"/>
      <c r="D14672" s="100"/>
      <c r="E14672" s="100"/>
      <c r="F14672" s="100"/>
      <c r="H14672" s="102"/>
      <c r="I14672" s="103"/>
      <c r="J14672" s="102"/>
      <c r="L14672" s="100"/>
      <c r="M14672" s="100"/>
      <c r="N14672" s="100"/>
    </row>
    <row r="14673" spans="2:14">
      <c r="B14673" s="98"/>
      <c r="C14673" s="98"/>
      <c r="D14673" s="100"/>
      <c r="E14673" s="100"/>
      <c r="F14673" s="100"/>
      <c r="H14673" s="102"/>
      <c r="I14673" s="103"/>
      <c r="J14673" s="102"/>
      <c r="L14673" s="100"/>
      <c r="M14673" s="100"/>
      <c r="N14673" s="100"/>
    </row>
    <row r="14674" spans="2:14">
      <c r="B14674" s="98"/>
      <c r="C14674" s="98"/>
      <c r="D14674" s="100"/>
      <c r="E14674" s="100"/>
      <c r="F14674" s="100"/>
      <c r="H14674" s="102"/>
      <c r="I14674" s="103"/>
      <c r="J14674" s="102"/>
      <c r="L14674" s="100"/>
      <c r="M14674" s="100"/>
      <c r="N14674" s="100"/>
    </row>
    <row r="14675" spans="2:14">
      <c r="B14675" s="98"/>
      <c r="C14675" s="98"/>
      <c r="D14675" s="100"/>
      <c r="E14675" s="100"/>
      <c r="F14675" s="100"/>
      <c r="H14675" s="102"/>
      <c r="I14675" s="103"/>
      <c r="J14675" s="102"/>
      <c r="L14675" s="100"/>
      <c r="M14675" s="100"/>
      <c r="N14675" s="100"/>
    </row>
    <row r="14676" spans="2:14">
      <c r="B14676" s="98"/>
      <c r="C14676" s="98"/>
      <c r="D14676" s="100"/>
      <c r="E14676" s="100"/>
      <c r="F14676" s="100"/>
      <c r="H14676" s="102"/>
      <c r="I14676" s="103"/>
      <c r="J14676" s="102"/>
      <c r="L14676" s="100"/>
      <c r="M14676" s="100"/>
      <c r="N14676" s="100"/>
    </row>
    <row r="14677" spans="2:14">
      <c r="B14677" s="98"/>
      <c r="C14677" s="98"/>
      <c r="D14677" s="100"/>
      <c r="E14677" s="100"/>
      <c r="F14677" s="100"/>
      <c r="H14677" s="102"/>
      <c r="I14677" s="103"/>
      <c r="J14677" s="102"/>
      <c r="L14677" s="100"/>
      <c r="M14677" s="100"/>
      <c r="N14677" s="100"/>
    </row>
    <row r="14678" spans="2:14">
      <c r="B14678" s="98"/>
      <c r="C14678" s="98"/>
      <c r="D14678" s="100"/>
      <c r="E14678" s="100"/>
      <c r="F14678" s="100"/>
      <c r="H14678" s="102"/>
      <c r="I14678" s="103"/>
      <c r="J14678" s="102"/>
      <c r="L14678" s="100"/>
      <c r="M14678" s="100"/>
      <c r="N14678" s="100"/>
    </row>
    <row r="14679" spans="2:14">
      <c r="B14679" s="98"/>
      <c r="C14679" s="98"/>
      <c r="D14679" s="100"/>
      <c r="E14679" s="100"/>
      <c r="F14679" s="100"/>
      <c r="H14679" s="102"/>
      <c r="I14679" s="103"/>
      <c r="J14679" s="102"/>
      <c r="L14679" s="100"/>
      <c r="M14679" s="100"/>
      <c r="N14679" s="100"/>
    </row>
    <row r="14680" spans="2:14">
      <c r="B14680" s="98"/>
      <c r="C14680" s="98"/>
      <c r="D14680" s="100"/>
      <c r="E14680" s="100"/>
      <c r="F14680" s="100"/>
      <c r="H14680" s="102"/>
      <c r="I14680" s="103"/>
      <c r="J14680" s="102"/>
      <c r="L14680" s="100"/>
      <c r="M14680" s="100"/>
      <c r="N14680" s="100"/>
    </row>
    <row r="14681" spans="2:14">
      <c r="B14681" s="98"/>
      <c r="C14681" s="98"/>
      <c r="D14681" s="100"/>
      <c r="E14681" s="100"/>
      <c r="F14681" s="100"/>
      <c r="H14681" s="102"/>
      <c r="I14681" s="103"/>
      <c r="J14681" s="102"/>
      <c r="L14681" s="100"/>
      <c r="M14681" s="100"/>
      <c r="N14681" s="100"/>
    </row>
    <row r="14682" spans="2:14">
      <c r="B14682" s="98"/>
      <c r="C14682" s="98"/>
      <c r="D14682" s="100"/>
      <c r="E14682" s="100"/>
      <c r="F14682" s="100"/>
      <c r="H14682" s="102"/>
      <c r="I14682" s="103"/>
      <c r="J14682" s="102"/>
      <c r="L14682" s="100"/>
      <c r="M14682" s="100"/>
      <c r="N14682" s="100"/>
    </row>
    <row r="14683" spans="2:14">
      <c r="B14683" s="98"/>
      <c r="C14683" s="98"/>
      <c r="D14683" s="100"/>
      <c r="E14683" s="100"/>
      <c r="F14683" s="100"/>
      <c r="H14683" s="102"/>
      <c r="I14683" s="103"/>
      <c r="J14683" s="102"/>
      <c r="L14683" s="100"/>
      <c r="M14683" s="100"/>
      <c r="N14683" s="100"/>
    </row>
    <row r="14684" spans="2:14">
      <c r="B14684" s="98"/>
      <c r="C14684" s="98"/>
      <c r="D14684" s="100"/>
      <c r="E14684" s="100"/>
      <c r="F14684" s="100"/>
      <c r="H14684" s="102"/>
      <c r="I14684" s="103"/>
      <c r="J14684" s="102"/>
      <c r="L14684" s="100"/>
      <c r="M14684" s="100"/>
      <c r="N14684" s="100"/>
    </row>
    <row r="14685" spans="2:14">
      <c r="B14685" s="98"/>
      <c r="C14685" s="98"/>
      <c r="D14685" s="100"/>
      <c r="E14685" s="100"/>
      <c r="F14685" s="100"/>
      <c r="H14685" s="102"/>
      <c r="I14685" s="103"/>
      <c r="J14685" s="102"/>
      <c r="L14685" s="100"/>
      <c r="M14685" s="100"/>
      <c r="N14685" s="100"/>
    </row>
    <row r="14686" spans="2:14">
      <c r="B14686" s="98"/>
      <c r="C14686" s="98"/>
      <c r="D14686" s="100"/>
      <c r="E14686" s="100"/>
      <c r="F14686" s="100"/>
      <c r="H14686" s="102"/>
      <c r="I14686" s="103"/>
      <c r="J14686" s="102"/>
      <c r="L14686" s="100"/>
      <c r="M14686" s="100"/>
      <c r="N14686" s="100"/>
    </row>
    <row r="14687" spans="2:14">
      <c r="B14687" s="98"/>
      <c r="C14687" s="98"/>
      <c r="D14687" s="100"/>
      <c r="E14687" s="100"/>
      <c r="F14687" s="100"/>
      <c r="H14687" s="102"/>
      <c r="I14687" s="103"/>
      <c r="J14687" s="102"/>
      <c r="L14687" s="100"/>
      <c r="M14687" s="100"/>
      <c r="N14687" s="100"/>
    </row>
    <row r="14688" spans="2:14">
      <c r="B14688" s="98"/>
      <c r="C14688" s="98"/>
      <c r="D14688" s="100"/>
      <c r="E14688" s="100"/>
      <c r="F14688" s="100"/>
      <c r="H14688" s="102"/>
      <c r="I14688" s="103"/>
      <c r="J14688" s="102"/>
      <c r="L14688" s="100"/>
      <c r="M14688" s="100"/>
      <c r="N14688" s="100"/>
    </row>
    <row r="14689" spans="2:14">
      <c r="B14689" s="98"/>
      <c r="C14689" s="98"/>
      <c r="D14689" s="100"/>
      <c r="E14689" s="100"/>
      <c r="F14689" s="100"/>
      <c r="H14689" s="102"/>
      <c r="I14689" s="103"/>
      <c r="J14689" s="102"/>
      <c r="L14689" s="100"/>
      <c r="M14689" s="100"/>
      <c r="N14689" s="100"/>
    </row>
    <row r="14690" spans="2:14">
      <c r="B14690" s="98"/>
      <c r="C14690" s="98"/>
      <c r="D14690" s="100"/>
      <c r="E14690" s="100"/>
      <c r="F14690" s="100"/>
      <c r="H14690" s="102"/>
      <c r="I14690" s="103"/>
      <c r="J14690" s="102"/>
      <c r="L14690" s="100"/>
      <c r="M14690" s="100"/>
      <c r="N14690" s="100"/>
    </row>
    <row r="14691" spans="2:14">
      <c r="B14691" s="98"/>
      <c r="C14691" s="98"/>
      <c r="D14691" s="100"/>
      <c r="E14691" s="100"/>
      <c r="F14691" s="100"/>
      <c r="H14691" s="102"/>
      <c r="I14691" s="103"/>
      <c r="J14691" s="102"/>
      <c r="L14691" s="100"/>
      <c r="M14691" s="100"/>
      <c r="N14691" s="100"/>
    </row>
    <row r="14692" spans="2:14">
      <c r="B14692" s="98"/>
      <c r="C14692" s="98"/>
      <c r="D14692" s="100"/>
      <c r="E14692" s="100"/>
      <c r="F14692" s="100"/>
      <c r="H14692" s="102"/>
      <c r="I14692" s="103"/>
      <c r="J14692" s="102"/>
      <c r="L14692" s="100"/>
      <c r="M14692" s="100"/>
      <c r="N14692" s="100"/>
    </row>
    <row r="14693" spans="2:14">
      <c r="B14693" s="98"/>
      <c r="C14693" s="98"/>
      <c r="D14693" s="100"/>
      <c r="E14693" s="100"/>
      <c r="F14693" s="100"/>
      <c r="H14693" s="102"/>
      <c r="I14693" s="103"/>
      <c r="J14693" s="102"/>
      <c r="L14693" s="100"/>
      <c r="M14693" s="100"/>
      <c r="N14693" s="100"/>
    </row>
    <row r="14694" spans="2:14">
      <c r="B14694" s="98"/>
      <c r="C14694" s="98"/>
      <c r="D14694" s="100"/>
      <c r="E14694" s="100"/>
      <c r="F14694" s="100"/>
      <c r="H14694" s="102"/>
      <c r="I14694" s="103"/>
      <c r="J14694" s="102"/>
      <c r="L14694" s="100"/>
      <c r="M14694" s="100"/>
      <c r="N14694" s="100"/>
    </row>
    <row r="14695" spans="2:14">
      <c r="B14695" s="98"/>
      <c r="C14695" s="98"/>
      <c r="D14695" s="100"/>
      <c r="E14695" s="100"/>
      <c r="F14695" s="100"/>
      <c r="H14695" s="102"/>
      <c r="I14695" s="103"/>
      <c r="J14695" s="102"/>
      <c r="L14695" s="100"/>
      <c r="M14695" s="100"/>
      <c r="N14695" s="100"/>
    </row>
    <row r="14696" spans="2:14">
      <c r="B14696" s="98"/>
      <c r="C14696" s="98"/>
      <c r="D14696" s="100"/>
      <c r="E14696" s="100"/>
      <c r="F14696" s="100"/>
      <c r="H14696" s="102"/>
      <c r="I14696" s="103"/>
      <c r="J14696" s="102"/>
      <c r="L14696" s="100"/>
      <c r="M14696" s="100"/>
      <c r="N14696" s="100"/>
    </row>
    <row r="14697" spans="2:14">
      <c r="B14697" s="98"/>
      <c r="C14697" s="98"/>
      <c r="D14697" s="100"/>
      <c r="E14697" s="100"/>
      <c r="F14697" s="100"/>
      <c r="H14697" s="102"/>
      <c r="I14697" s="103"/>
      <c r="J14697" s="102"/>
      <c r="L14697" s="100"/>
      <c r="M14697" s="100"/>
      <c r="N14697" s="100"/>
    </row>
    <row r="14698" spans="2:14">
      <c r="B14698" s="98"/>
      <c r="C14698" s="98"/>
      <c r="D14698" s="100"/>
      <c r="E14698" s="100"/>
      <c r="F14698" s="100"/>
      <c r="H14698" s="102"/>
      <c r="I14698" s="103"/>
      <c r="J14698" s="102"/>
      <c r="L14698" s="100"/>
      <c r="M14698" s="100"/>
      <c r="N14698" s="100"/>
    </row>
    <row r="14699" spans="2:14">
      <c r="B14699" s="98"/>
      <c r="C14699" s="98"/>
      <c r="D14699" s="100"/>
      <c r="E14699" s="100"/>
      <c r="F14699" s="100"/>
      <c r="H14699" s="102"/>
      <c r="I14699" s="103"/>
      <c r="J14699" s="102"/>
      <c r="L14699" s="100"/>
      <c r="M14699" s="100"/>
      <c r="N14699" s="100"/>
    </row>
    <row r="14700" spans="2:14">
      <c r="B14700" s="98"/>
      <c r="C14700" s="98"/>
      <c r="D14700" s="100"/>
      <c r="E14700" s="100"/>
      <c r="F14700" s="100"/>
      <c r="H14700" s="102"/>
      <c r="I14700" s="103"/>
      <c r="J14700" s="102"/>
      <c r="L14700" s="100"/>
      <c r="M14700" s="100"/>
      <c r="N14700" s="100"/>
    </row>
    <row r="14701" spans="2:14">
      <c r="B14701" s="98"/>
      <c r="C14701" s="98"/>
      <c r="D14701" s="100"/>
      <c r="E14701" s="100"/>
      <c r="F14701" s="100"/>
      <c r="H14701" s="102"/>
      <c r="I14701" s="103"/>
      <c r="J14701" s="102"/>
      <c r="L14701" s="100"/>
      <c r="M14701" s="100"/>
      <c r="N14701" s="100"/>
    </row>
    <row r="14702" spans="2:14">
      <c r="B14702" s="98"/>
      <c r="C14702" s="98"/>
      <c r="D14702" s="100"/>
      <c r="E14702" s="100"/>
      <c r="F14702" s="100"/>
      <c r="H14702" s="102"/>
      <c r="I14702" s="103"/>
      <c r="J14702" s="102"/>
      <c r="L14702" s="100"/>
      <c r="M14702" s="100"/>
      <c r="N14702" s="100"/>
    </row>
    <row r="14703" spans="2:14">
      <c r="B14703" s="98"/>
      <c r="C14703" s="98"/>
      <c r="D14703" s="100"/>
      <c r="E14703" s="100"/>
      <c r="F14703" s="100"/>
      <c r="H14703" s="102"/>
      <c r="I14703" s="103"/>
      <c r="J14703" s="102"/>
      <c r="L14703" s="100"/>
      <c r="M14703" s="100"/>
      <c r="N14703" s="100"/>
    </row>
    <row r="14704" spans="2:14">
      <c r="B14704" s="98"/>
      <c r="C14704" s="98"/>
      <c r="D14704" s="100"/>
      <c r="E14704" s="100"/>
      <c r="F14704" s="100"/>
      <c r="H14704" s="102"/>
      <c r="I14704" s="103"/>
      <c r="J14704" s="102"/>
      <c r="L14704" s="100"/>
      <c r="M14704" s="100"/>
      <c r="N14704" s="100"/>
    </row>
    <row r="14705" spans="2:14">
      <c r="B14705" s="98"/>
      <c r="C14705" s="98"/>
      <c r="D14705" s="100"/>
      <c r="E14705" s="100"/>
      <c r="F14705" s="100"/>
      <c r="H14705" s="102"/>
      <c r="I14705" s="103"/>
      <c r="J14705" s="102"/>
      <c r="L14705" s="100"/>
      <c r="M14705" s="100"/>
      <c r="N14705" s="100"/>
    </row>
    <row r="14706" spans="2:14">
      <c r="B14706" s="98"/>
      <c r="C14706" s="98"/>
      <c r="D14706" s="100"/>
      <c r="E14706" s="100"/>
      <c r="F14706" s="100"/>
      <c r="H14706" s="102"/>
      <c r="I14706" s="103"/>
      <c r="J14706" s="102"/>
      <c r="L14706" s="100"/>
      <c r="M14706" s="100"/>
      <c r="N14706" s="100"/>
    </row>
    <row r="14707" spans="2:14">
      <c r="B14707" s="98"/>
      <c r="C14707" s="98"/>
      <c r="D14707" s="100"/>
      <c r="E14707" s="100"/>
      <c r="F14707" s="100"/>
      <c r="H14707" s="102"/>
      <c r="I14707" s="103"/>
      <c r="J14707" s="102"/>
      <c r="L14707" s="100"/>
      <c r="M14707" s="100"/>
      <c r="N14707" s="100"/>
    </row>
    <row r="14708" spans="2:14">
      <c r="B14708" s="98"/>
      <c r="C14708" s="98"/>
      <c r="D14708" s="100"/>
      <c r="E14708" s="100"/>
      <c r="F14708" s="100"/>
      <c r="H14708" s="102"/>
      <c r="I14708" s="103"/>
      <c r="J14708" s="102"/>
      <c r="L14708" s="100"/>
      <c r="M14708" s="100"/>
      <c r="N14708" s="100"/>
    </row>
    <row r="14709" spans="2:14">
      <c r="B14709" s="98"/>
      <c r="C14709" s="98"/>
      <c r="D14709" s="100"/>
      <c r="E14709" s="100"/>
      <c r="F14709" s="100"/>
      <c r="H14709" s="102"/>
      <c r="I14709" s="103"/>
      <c r="J14709" s="102"/>
      <c r="L14709" s="100"/>
      <c r="M14709" s="100"/>
      <c r="N14709" s="100"/>
    </row>
    <row r="14710" spans="2:14">
      <c r="B14710" s="98"/>
      <c r="C14710" s="98"/>
      <c r="D14710" s="100"/>
      <c r="E14710" s="100"/>
      <c r="F14710" s="100"/>
      <c r="H14710" s="102"/>
      <c r="I14710" s="103"/>
      <c r="J14710" s="102"/>
      <c r="L14710" s="100"/>
      <c r="M14710" s="100"/>
      <c r="N14710" s="100"/>
    </row>
    <row r="14711" spans="2:14">
      <c r="B14711" s="98"/>
      <c r="C14711" s="98"/>
      <c r="D14711" s="100"/>
      <c r="E14711" s="100"/>
      <c r="F14711" s="100"/>
      <c r="H14711" s="102"/>
      <c r="I14711" s="103"/>
      <c r="J14711" s="102"/>
      <c r="L14711" s="100"/>
      <c r="M14711" s="100"/>
      <c r="N14711" s="100"/>
    </row>
    <row r="14712" spans="2:14">
      <c r="B14712" s="98"/>
      <c r="C14712" s="98"/>
      <c r="D14712" s="100"/>
      <c r="E14712" s="100"/>
      <c r="F14712" s="100"/>
      <c r="H14712" s="102"/>
      <c r="I14712" s="103"/>
      <c r="J14712" s="102"/>
      <c r="L14712" s="100"/>
      <c r="M14712" s="100"/>
      <c r="N14712" s="100"/>
    </row>
    <row r="14713" spans="2:14">
      <c r="B14713" s="98"/>
      <c r="C14713" s="98"/>
      <c r="D14713" s="100"/>
      <c r="E14713" s="100"/>
      <c r="F14713" s="100"/>
      <c r="H14713" s="102"/>
      <c r="I14713" s="103"/>
      <c r="J14713" s="102"/>
      <c r="L14713" s="100"/>
      <c r="M14713" s="100"/>
      <c r="N14713" s="100"/>
    </row>
    <row r="14714" spans="2:14">
      <c r="B14714" s="98"/>
      <c r="C14714" s="98"/>
      <c r="D14714" s="100"/>
      <c r="E14714" s="100"/>
      <c r="F14714" s="100"/>
      <c r="H14714" s="102"/>
      <c r="I14714" s="103"/>
      <c r="J14714" s="102"/>
      <c r="L14714" s="100"/>
      <c r="M14714" s="100"/>
      <c r="N14714" s="100"/>
    </row>
    <row r="14715" spans="2:14">
      <c r="B14715" s="98"/>
      <c r="C14715" s="98"/>
      <c r="D14715" s="100"/>
      <c r="E14715" s="100"/>
      <c r="F14715" s="100"/>
      <c r="H14715" s="102"/>
      <c r="I14715" s="103"/>
      <c r="J14715" s="102"/>
      <c r="L14715" s="100"/>
      <c r="M14715" s="100"/>
      <c r="N14715" s="100"/>
    </row>
    <row r="14716" spans="2:14">
      <c r="B14716" s="98"/>
      <c r="C14716" s="98"/>
      <c r="D14716" s="100"/>
      <c r="E14716" s="100"/>
      <c r="F14716" s="100"/>
      <c r="H14716" s="102"/>
      <c r="I14716" s="103"/>
      <c r="J14716" s="102"/>
      <c r="L14716" s="100"/>
      <c r="M14716" s="100"/>
      <c r="N14716" s="100"/>
    </row>
    <row r="14717" spans="2:14">
      <c r="B14717" s="98"/>
      <c r="C14717" s="98"/>
      <c r="D14717" s="100"/>
      <c r="E14717" s="100"/>
      <c r="F14717" s="100"/>
      <c r="H14717" s="102"/>
      <c r="I14717" s="103"/>
      <c r="J14717" s="102"/>
      <c r="L14717" s="100"/>
      <c r="M14717" s="100"/>
      <c r="N14717" s="100"/>
    </row>
    <row r="14718" spans="2:14">
      <c r="B14718" s="98"/>
      <c r="C14718" s="98"/>
      <c r="D14718" s="100"/>
      <c r="E14718" s="100"/>
      <c r="F14718" s="100"/>
      <c r="H14718" s="102"/>
      <c r="I14718" s="103"/>
      <c r="J14718" s="102"/>
      <c r="L14718" s="100"/>
      <c r="M14718" s="100"/>
      <c r="N14718" s="100"/>
    </row>
    <row r="14719" spans="2:14">
      <c r="B14719" s="98"/>
      <c r="C14719" s="98"/>
      <c r="D14719" s="100"/>
      <c r="E14719" s="100"/>
      <c r="F14719" s="100"/>
      <c r="H14719" s="102"/>
      <c r="I14719" s="103"/>
      <c r="J14719" s="102"/>
      <c r="L14719" s="100"/>
      <c r="M14719" s="100"/>
      <c r="N14719" s="100"/>
    </row>
    <row r="14720" spans="2:14">
      <c r="B14720" s="98"/>
      <c r="C14720" s="98"/>
      <c r="D14720" s="100"/>
      <c r="E14720" s="100"/>
      <c r="F14720" s="100"/>
      <c r="H14720" s="102"/>
      <c r="I14720" s="103"/>
      <c r="J14720" s="102"/>
      <c r="L14720" s="100"/>
      <c r="M14720" s="100"/>
      <c r="N14720" s="100"/>
    </row>
    <row r="14721" spans="2:14">
      <c r="B14721" s="98"/>
      <c r="C14721" s="98"/>
      <c r="D14721" s="100"/>
      <c r="E14721" s="100"/>
      <c r="F14721" s="100"/>
      <c r="H14721" s="102"/>
      <c r="I14721" s="103"/>
      <c r="J14721" s="102"/>
      <c r="L14721" s="100"/>
      <c r="M14721" s="100"/>
      <c r="N14721" s="100"/>
    </row>
    <row r="14722" spans="2:14">
      <c r="B14722" s="98"/>
      <c r="C14722" s="98"/>
      <c r="D14722" s="100"/>
      <c r="E14722" s="100"/>
      <c r="F14722" s="100"/>
      <c r="H14722" s="102"/>
      <c r="I14722" s="103"/>
      <c r="J14722" s="102"/>
      <c r="L14722" s="100"/>
      <c r="M14722" s="100"/>
      <c r="N14722" s="100"/>
    </row>
    <row r="14723" spans="2:14">
      <c r="B14723" s="98"/>
      <c r="C14723" s="98"/>
      <c r="D14723" s="100"/>
      <c r="E14723" s="100"/>
      <c r="F14723" s="100"/>
      <c r="H14723" s="102"/>
      <c r="I14723" s="103"/>
      <c r="J14723" s="102"/>
      <c r="L14723" s="100"/>
      <c r="M14723" s="100"/>
      <c r="N14723" s="100"/>
    </row>
    <row r="14724" spans="2:14">
      <c r="B14724" s="98"/>
      <c r="C14724" s="98"/>
      <c r="D14724" s="100"/>
      <c r="E14724" s="100"/>
      <c r="F14724" s="100"/>
      <c r="H14724" s="102"/>
      <c r="I14724" s="103"/>
      <c r="J14724" s="102"/>
      <c r="L14724" s="100"/>
      <c r="M14724" s="100"/>
      <c r="N14724" s="100"/>
    </row>
    <row r="14725" spans="2:14">
      <c r="B14725" s="98"/>
      <c r="C14725" s="98"/>
      <c r="D14725" s="100"/>
      <c r="E14725" s="100"/>
      <c r="F14725" s="100"/>
      <c r="H14725" s="102"/>
      <c r="I14725" s="103"/>
      <c r="J14725" s="102"/>
      <c r="L14725" s="100"/>
      <c r="M14725" s="100"/>
      <c r="N14725" s="100"/>
    </row>
    <row r="14726" spans="2:14">
      <c r="B14726" s="98"/>
      <c r="C14726" s="98"/>
      <c r="D14726" s="100"/>
      <c r="E14726" s="100"/>
      <c r="F14726" s="100"/>
      <c r="H14726" s="102"/>
      <c r="I14726" s="103"/>
      <c r="J14726" s="102"/>
      <c r="L14726" s="100"/>
      <c r="M14726" s="100"/>
      <c r="N14726" s="100"/>
    </row>
    <row r="14727" spans="2:14">
      <c r="B14727" s="98"/>
      <c r="C14727" s="98"/>
      <c r="D14727" s="100"/>
      <c r="E14727" s="100"/>
      <c r="F14727" s="100"/>
      <c r="H14727" s="102"/>
      <c r="I14727" s="103"/>
      <c r="J14727" s="102"/>
      <c r="L14727" s="100"/>
      <c r="M14727" s="100"/>
      <c r="N14727" s="100"/>
    </row>
    <row r="14728" spans="2:14">
      <c r="B14728" s="98"/>
      <c r="C14728" s="98"/>
      <c r="D14728" s="100"/>
      <c r="E14728" s="100"/>
      <c r="F14728" s="100"/>
      <c r="H14728" s="102"/>
      <c r="I14728" s="103"/>
      <c r="J14728" s="102"/>
      <c r="L14728" s="100"/>
      <c r="M14728" s="100"/>
      <c r="N14728" s="100"/>
    </row>
    <row r="14729" spans="2:14">
      <c r="B14729" s="98"/>
      <c r="C14729" s="98"/>
      <c r="D14729" s="100"/>
      <c r="E14729" s="100"/>
      <c r="F14729" s="100"/>
      <c r="H14729" s="102"/>
      <c r="I14729" s="103"/>
      <c r="J14729" s="102"/>
      <c r="L14729" s="100"/>
      <c r="M14729" s="100"/>
      <c r="N14729" s="100"/>
    </row>
    <row r="14730" spans="2:14">
      <c r="B14730" s="98"/>
      <c r="C14730" s="98"/>
      <c r="D14730" s="100"/>
      <c r="E14730" s="100"/>
      <c r="F14730" s="100"/>
      <c r="H14730" s="102"/>
      <c r="I14730" s="103"/>
      <c r="J14730" s="102"/>
      <c r="L14730" s="100"/>
      <c r="M14730" s="100"/>
      <c r="N14730" s="100"/>
    </row>
    <row r="14731" spans="2:14">
      <c r="B14731" s="98"/>
      <c r="C14731" s="98"/>
      <c r="D14731" s="100"/>
      <c r="E14731" s="100"/>
      <c r="F14731" s="100"/>
      <c r="H14731" s="102"/>
      <c r="I14731" s="103"/>
      <c r="J14731" s="102"/>
      <c r="L14731" s="100"/>
      <c r="M14731" s="100"/>
      <c r="N14731" s="100"/>
    </row>
    <row r="14732" spans="2:14">
      <c r="B14732" s="98"/>
      <c r="C14732" s="98"/>
      <c r="D14732" s="100"/>
      <c r="E14732" s="100"/>
      <c r="F14732" s="100"/>
      <c r="H14732" s="102"/>
      <c r="I14732" s="103"/>
      <c r="J14732" s="102"/>
      <c r="L14732" s="100"/>
      <c r="M14732" s="100"/>
      <c r="N14732" s="100"/>
    </row>
    <row r="14733" spans="2:14">
      <c r="B14733" s="98"/>
      <c r="C14733" s="98"/>
      <c r="D14733" s="100"/>
      <c r="E14733" s="100"/>
      <c r="F14733" s="100"/>
      <c r="H14733" s="102"/>
      <c r="I14733" s="103"/>
      <c r="J14733" s="102"/>
      <c r="L14733" s="100"/>
      <c r="M14733" s="100"/>
      <c r="N14733" s="100"/>
    </row>
    <row r="14734" spans="2:14">
      <c r="B14734" s="98"/>
      <c r="C14734" s="98"/>
      <c r="D14734" s="100"/>
      <c r="E14734" s="100"/>
      <c r="F14734" s="100"/>
      <c r="H14734" s="102"/>
      <c r="I14734" s="103"/>
      <c r="J14734" s="102"/>
      <c r="L14734" s="100"/>
      <c r="M14734" s="100"/>
      <c r="N14734" s="100"/>
    </row>
    <row r="14735" spans="2:14">
      <c r="B14735" s="98"/>
      <c r="C14735" s="98"/>
      <c r="D14735" s="100"/>
      <c r="E14735" s="100"/>
      <c r="F14735" s="100"/>
      <c r="H14735" s="102"/>
      <c r="I14735" s="103"/>
      <c r="J14735" s="102"/>
      <c r="L14735" s="100"/>
      <c r="M14735" s="100"/>
      <c r="N14735" s="100"/>
    </row>
    <row r="14736" spans="2:14">
      <c r="B14736" s="98"/>
      <c r="C14736" s="98"/>
      <c r="D14736" s="100"/>
      <c r="E14736" s="100"/>
      <c r="F14736" s="100"/>
      <c r="H14736" s="102"/>
      <c r="I14736" s="103"/>
      <c r="J14736" s="102"/>
      <c r="L14736" s="100"/>
      <c r="M14736" s="100"/>
      <c r="N14736" s="100"/>
    </row>
    <row r="14737" spans="2:14">
      <c r="B14737" s="98"/>
      <c r="C14737" s="98"/>
      <c r="D14737" s="100"/>
      <c r="E14737" s="100"/>
      <c r="F14737" s="100"/>
      <c r="H14737" s="102"/>
      <c r="I14737" s="103"/>
      <c r="J14737" s="102"/>
      <c r="L14737" s="100"/>
      <c r="M14737" s="100"/>
      <c r="N14737" s="100"/>
    </row>
    <row r="14738" spans="2:14">
      <c r="B14738" s="98"/>
      <c r="C14738" s="98"/>
      <c r="D14738" s="100"/>
      <c r="E14738" s="100"/>
      <c r="F14738" s="100"/>
      <c r="H14738" s="102"/>
      <c r="I14738" s="103"/>
      <c r="J14738" s="102"/>
      <c r="L14738" s="100"/>
      <c r="M14738" s="100"/>
      <c r="N14738" s="100"/>
    </row>
    <row r="14739" spans="2:14">
      <c r="B14739" s="98"/>
      <c r="C14739" s="98"/>
      <c r="D14739" s="100"/>
      <c r="E14739" s="100"/>
      <c r="F14739" s="100"/>
      <c r="H14739" s="102"/>
      <c r="I14739" s="103"/>
      <c r="J14739" s="102"/>
      <c r="L14739" s="100"/>
      <c r="M14739" s="100"/>
      <c r="N14739" s="100"/>
    </row>
    <row r="14740" spans="2:14">
      <c r="B14740" s="98"/>
      <c r="C14740" s="98"/>
      <c r="D14740" s="100"/>
      <c r="E14740" s="100"/>
      <c r="F14740" s="100"/>
      <c r="H14740" s="102"/>
      <c r="I14740" s="103"/>
      <c r="J14740" s="102"/>
      <c r="L14740" s="100"/>
      <c r="M14740" s="100"/>
      <c r="N14740" s="100"/>
    </row>
    <row r="14741" spans="2:14">
      <c r="B14741" s="98"/>
      <c r="C14741" s="98"/>
      <c r="D14741" s="100"/>
      <c r="E14741" s="100"/>
      <c r="F14741" s="100"/>
      <c r="H14741" s="102"/>
      <c r="I14741" s="103"/>
      <c r="J14741" s="102"/>
      <c r="L14741" s="100"/>
      <c r="M14741" s="100"/>
      <c r="N14741" s="100"/>
    </row>
    <row r="14742" spans="2:14">
      <c r="B14742" s="98"/>
      <c r="C14742" s="98"/>
      <c r="D14742" s="100"/>
      <c r="E14742" s="100"/>
      <c r="F14742" s="100"/>
      <c r="H14742" s="102"/>
      <c r="I14742" s="103"/>
      <c r="J14742" s="102"/>
      <c r="L14742" s="100"/>
      <c r="M14742" s="100"/>
      <c r="N14742" s="100"/>
    </row>
    <row r="14743" spans="2:14">
      <c r="B14743" s="98"/>
      <c r="C14743" s="98"/>
      <c r="D14743" s="100"/>
      <c r="E14743" s="100"/>
      <c r="F14743" s="100"/>
      <c r="H14743" s="102"/>
      <c r="I14743" s="103"/>
      <c r="J14743" s="102"/>
      <c r="L14743" s="100"/>
      <c r="M14743" s="100"/>
      <c r="N14743" s="100"/>
    </row>
    <row r="14744" spans="2:14">
      <c r="B14744" s="98"/>
      <c r="C14744" s="98"/>
      <c r="D14744" s="100"/>
      <c r="E14744" s="100"/>
      <c r="F14744" s="100"/>
      <c r="H14744" s="102"/>
      <c r="I14744" s="103"/>
      <c r="J14744" s="102"/>
      <c r="L14744" s="100"/>
      <c r="M14744" s="100"/>
      <c r="N14744" s="100"/>
    </row>
    <row r="14745" spans="2:14">
      <c r="B14745" s="98"/>
      <c r="C14745" s="98"/>
      <c r="D14745" s="100"/>
      <c r="E14745" s="100"/>
      <c r="F14745" s="100"/>
      <c r="H14745" s="102"/>
      <c r="I14745" s="103"/>
      <c r="J14745" s="102"/>
      <c r="L14745" s="100"/>
      <c r="M14745" s="100"/>
      <c r="N14745" s="100"/>
    </row>
    <row r="14746" spans="2:14">
      <c r="B14746" s="98"/>
      <c r="C14746" s="98"/>
      <c r="D14746" s="100"/>
      <c r="E14746" s="100"/>
      <c r="F14746" s="100"/>
      <c r="H14746" s="102"/>
      <c r="I14746" s="103"/>
      <c r="J14746" s="102"/>
      <c r="L14746" s="100"/>
      <c r="M14746" s="100"/>
      <c r="N14746" s="100"/>
    </row>
    <row r="14747" spans="2:14">
      <c r="B14747" s="98"/>
      <c r="C14747" s="98"/>
      <c r="D14747" s="100"/>
      <c r="E14747" s="100"/>
      <c r="F14747" s="100"/>
      <c r="H14747" s="102"/>
      <c r="I14747" s="103"/>
      <c r="J14747" s="102"/>
      <c r="L14747" s="100"/>
      <c r="M14747" s="100"/>
      <c r="N14747" s="100"/>
    </row>
    <row r="14748" spans="2:14">
      <c r="B14748" s="98"/>
      <c r="C14748" s="98"/>
      <c r="D14748" s="100"/>
      <c r="E14748" s="100"/>
      <c r="F14748" s="100"/>
      <c r="H14748" s="102"/>
      <c r="I14748" s="103"/>
      <c r="J14748" s="102"/>
      <c r="L14748" s="100"/>
      <c r="M14748" s="100"/>
      <c r="N14748" s="100"/>
    </row>
    <row r="14749" spans="2:14">
      <c r="B14749" s="98"/>
      <c r="C14749" s="98"/>
      <c r="D14749" s="100"/>
      <c r="E14749" s="100"/>
      <c r="F14749" s="100"/>
      <c r="H14749" s="102"/>
      <c r="I14749" s="103"/>
      <c r="J14749" s="102"/>
      <c r="L14749" s="100"/>
      <c r="M14749" s="100"/>
      <c r="N14749" s="100"/>
    </row>
    <row r="14750" spans="2:14">
      <c r="B14750" s="98"/>
      <c r="C14750" s="98"/>
      <c r="D14750" s="100"/>
      <c r="E14750" s="100"/>
      <c r="F14750" s="100"/>
      <c r="H14750" s="102"/>
      <c r="I14750" s="103"/>
      <c r="J14750" s="102"/>
      <c r="L14750" s="100"/>
      <c r="M14750" s="100"/>
      <c r="N14750" s="100"/>
    </row>
    <row r="14751" spans="2:14">
      <c r="B14751" s="98"/>
      <c r="C14751" s="98"/>
      <c r="D14751" s="100"/>
      <c r="E14751" s="100"/>
      <c r="F14751" s="100"/>
      <c r="H14751" s="102"/>
      <c r="I14751" s="103"/>
      <c r="J14751" s="102"/>
      <c r="L14751" s="100"/>
      <c r="M14751" s="100"/>
      <c r="N14751" s="100"/>
    </row>
    <row r="14752" spans="2:14">
      <c r="B14752" s="98"/>
      <c r="C14752" s="98"/>
      <c r="D14752" s="100"/>
      <c r="E14752" s="100"/>
      <c r="F14752" s="100"/>
      <c r="H14752" s="102"/>
      <c r="I14752" s="103"/>
      <c r="J14752" s="102"/>
      <c r="L14752" s="100"/>
      <c r="M14752" s="100"/>
      <c r="N14752" s="100"/>
    </row>
    <row r="14753" spans="2:14">
      <c r="B14753" s="98"/>
      <c r="C14753" s="98"/>
      <c r="D14753" s="100"/>
      <c r="E14753" s="100"/>
      <c r="F14753" s="100"/>
      <c r="H14753" s="102"/>
      <c r="I14753" s="103"/>
      <c r="J14753" s="102"/>
      <c r="L14753" s="100"/>
      <c r="M14753" s="100"/>
      <c r="N14753" s="100"/>
    </row>
    <row r="14754" spans="2:14">
      <c r="B14754" s="98"/>
      <c r="C14754" s="98"/>
      <c r="D14754" s="100"/>
      <c r="E14754" s="100"/>
      <c r="F14754" s="100"/>
      <c r="H14754" s="102"/>
      <c r="I14754" s="103"/>
      <c r="J14754" s="102"/>
      <c r="L14754" s="100"/>
      <c r="M14754" s="100"/>
      <c r="N14754" s="100"/>
    </row>
    <row r="14755" spans="2:14">
      <c r="B14755" s="98"/>
      <c r="C14755" s="98"/>
      <c r="D14755" s="100"/>
      <c r="E14755" s="100"/>
      <c r="F14755" s="100"/>
      <c r="H14755" s="102"/>
      <c r="I14755" s="103"/>
      <c r="J14755" s="102"/>
      <c r="L14755" s="100"/>
      <c r="M14755" s="100"/>
      <c r="N14755" s="100"/>
    </row>
    <row r="14756" spans="2:14">
      <c r="B14756" s="98"/>
      <c r="C14756" s="98"/>
      <c r="D14756" s="100"/>
      <c r="E14756" s="100"/>
      <c r="F14756" s="100"/>
      <c r="H14756" s="102"/>
      <c r="I14756" s="103"/>
      <c r="J14756" s="102"/>
      <c r="L14756" s="100"/>
      <c r="M14756" s="100"/>
      <c r="N14756" s="100"/>
    </row>
    <row r="14757" spans="2:14">
      <c r="B14757" s="98"/>
      <c r="C14757" s="98"/>
      <c r="D14757" s="100"/>
      <c r="E14757" s="100"/>
      <c r="F14757" s="100"/>
      <c r="H14757" s="102"/>
      <c r="I14757" s="103"/>
      <c r="J14757" s="102"/>
      <c r="L14757" s="100"/>
      <c r="M14757" s="100"/>
      <c r="N14757" s="100"/>
    </row>
    <row r="14758" spans="2:14">
      <c r="B14758" s="98"/>
      <c r="C14758" s="98"/>
      <c r="D14758" s="100"/>
      <c r="E14758" s="100"/>
      <c r="F14758" s="100"/>
      <c r="H14758" s="102"/>
      <c r="I14758" s="103"/>
      <c r="J14758" s="102"/>
      <c r="L14758" s="100"/>
      <c r="M14758" s="100"/>
      <c r="N14758" s="100"/>
    </row>
    <row r="14759" spans="2:14">
      <c r="B14759" s="98"/>
      <c r="C14759" s="98"/>
      <c r="D14759" s="100"/>
      <c r="E14759" s="100"/>
      <c r="F14759" s="100"/>
      <c r="H14759" s="102"/>
      <c r="I14759" s="103"/>
      <c r="J14759" s="102"/>
      <c r="L14759" s="100"/>
      <c r="M14759" s="100"/>
      <c r="N14759" s="100"/>
    </row>
    <row r="14760" spans="2:14">
      <c r="B14760" s="98"/>
      <c r="C14760" s="98"/>
      <c r="D14760" s="100"/>
      <c r="E14760" s="100"/>
      <c r="F14760" s="100"/>
      <c r="H14760" s="102"/>
      <c r="I14760" s="103"/>
      <c r="J14760" s="102"/>
      <c r="L14760" s="100"/>
      <c r="M14760" s="100"/>
      <c r="N14760" s="100"/>
    </row>
    <row r="14761" spans="2:14">
      <c r="B14761" s="98"/>
      <c r="C14761" s="98"/>
      <c r="D14761" s="100"/>
      <c r="E14761" s="100"/>
      <c r="F14761" s="100"/>
      <c r="H14761" s="102"/>
      <c r="I14761" s="103"/>
      <c r="J14761" s="102"/>
      <c r="L14761" s="100"/>
      <c r="M14761" s="100"/>
      <c r="N14761" s="100"/>
    </row>
    <row r="14762" spans="2:14">
      <c r="B14762" s="98"/>
      <c r="C14762" s="98"/>
      <c r="D14762" s="100"/>
      <c r="E14762" s="100"/>
      <c r="F14762" s="100"/>
      <c r="H14762" s="102"/>
      <c r="I14762" s="103"/>
      <c r="J14762" s="102"/>
      <c r="L14762" s="100"/>
      <c r="M14762" s="100"/>
      <c r="N14762" s="100"/>
    </row>
    <row r="14763" spans="2:14">
      <c r="B14763" s="98"/>
      <c r="C14763" s="98"/>
      <c r="D14763" s="100"/>
      <c r="E14763" s="100"/>
      <c r="F14763" s="100"/>
      <c r="H14763" s="102"/>
      <c r="I14763" s="103"/>
      <c r="J14763" s="102"/>
      <c r="L14763" s="100"/>
      <c r="M14763" s="100"/>
      <c r="N14763" s="100"/>
    </row>
    <row r="14764" spans="2:14">
      <c r="B14764" s="98"/>
      <c r="C14764" s="98"/>
      <c r="D14764" s="100"/>
      <c r="E14764" s="100"/>
      <c r="F14764" s="100"/>
      <c r="H14764" s="102"/>
      <c r="I14764" s="103"/>
      <c r="J14764" s="102"/>
      <c r="L14764" s="100"/>
      <c r="M14764" s="100"/>
      <c r="N14764" s="100"/>
    </row>
    <row r="14765" spans="2:14">
      <c r="B14765" s="98"/>
      <c r="C14765" s="98"/>
      <c r="D14765" s="100"/>
      <c r="E14765" s="100"/>
      <c r="F14765" s="100"/>
      <c r="H14765" s="102"/>
      <c r="I14765" s="103"/>
      <c r="J14765" s="102"/>
      <c r="L14765" s="100"/>
      <c r="M14765" s="100"/>
      <c r="N14765" s="100"/>
    </row>
    <row r="14766" spans="2:14">
      <c r="B14766" s="98"/>
      <c r="C14766" s="98"/>
      <c r="D14766" s="100"/>
      <c r="E14766" s="100"/>
      <c r="F14766" s="100"/>
      <c r="H14766" s="102"/>
      <c r="I14766" s="103"/>
      <c r="J14766" s="102"/>
      <c r="L14766" s="100"/>
      <c r="M14766" s="100"/>
      <c r="N14766" s="100"/>
    </row>
    <row r="14767" spans="2:14">
      <c r="B14767" s="98"/>
      <c r="C14767" s="98"/>
      <c r="D14767" s="100"/>
      <c r="E14767" s="100"/>
      <c r="F14767" s="100"/>
      <c r="H14767" s="102"/>
      <c r="I14767" s="103"/>
      <c r="J14767" s="102"/>
      <c r="L14767" s="100"/>
      <c r="M14767" s="100"/>
      <c r="N14767" s="100"/>
    </row>
    <row r="14768" spans="2:14">
      <c r="B14768" s="98"/>
      <c r="C14768" s="98"/>
      <c r="D14768" s="100"/>
      <c r="E14768" s="100"/>
      <c r="F14768" s="100"/>
      <c r="H14768" s="102"/>
      <c r="I14768" s="103"/>
      <c r="J14768" s="102"/>
      <c r="L14768" s="100"/>
      <c r="M14768" s="100"/>
      <c r="N14768" s="100"/>
    </row>
    <row r="14769" spans="2:14">
      <c r="B14769" s="98"/>
      <c r="C14769" s="98"/>
      <c r="D14769" s="100"/>
      <c r="E14769" s="100"/>
      <c r="F14769" s="100"/>
      <c r="H14769" s="102"/>
      <c r="I14769" s="103"/>
      <c r="J14769" s="102"/>
      <c r="L14769" s="100"/>
      <c r="M14769" s="100"/>
      <c r="N14769" s="100"/>
    </row>
    <row r="14770" spans="2:14">
      <c r="B14770" s="98"/>
      <c r="C14770" s="98"/>
      <c r="D14770" s="100"/>
      <c r="E14770" s="100"/>
      <c r="F14770" s="100"/>
      <c r="H14770" s="102"/>
      <c r="I14770" s="103"/>
      <c r="J14770" s="102"/>
      <c r="L14770" s="100"/>
      <c r="M14770" s="100"/>
      <c r="N14770" s="100"/>
    </row>
    <row r="14771" spans="2:14">
      <c r="B14771" s="98"/>
      <c r="C14771" s="98"/>
      <c r="D14771" s="100"/>
      <c r="E14771" s="100"/>
      <c r="F14771" s="100"/>
      <c r="H14771" s="102"/>
      <c r="I14771" s="103"/>
      <c r="J14771" s="102"/>
      <c r="L14771" s="100"/>
      <c r="M14771" s="100"/>
      <c r="N14771" s="100"/>
    </row>
    <row r="14772" spans="2:14">
      <c r="B14772" s="98"/>
      <c r="C14772" s="98"/>
      <c r="D14772" s="100"/>
      <c r="E14772" s="100"/>
      <c r="F14772" s="100"/>
      <c r="H14772" s="102"/>
      <c r="I14772" s="103"/>
      <c r="J14772" s="102"/>
      <c r="L14772" s="100"/>
      <c r="M14772" s="100"/>
      <c r="N14772" s="100"/>
    </row>
    <row r="14773" spans="2:14">
      <c r="B14773" s="98"/>
      <c r="C14773" s="98"/>
      <c r="D14773" s="100"/>
      <c r="E14773" s="100"/>
      <c r="F14773" s="100"/>
      <c r="H14773" s="102"/>
      <c r="I14773" s="103"/>
      <c r="J14773" s="102"/>
      <c r="L14773" s="100"/>
      <c r="M14773" s="100"/>
      <c r="N14773" s="100"/>
    </row>
    <row r="14774" spans="2:14">
      <c r="B14774" s="98"/>
      <c r="C14774" s="98"/>
      <c r="D14774" s="100"/>
      <c r="E14774" s="100"/>
      <c r="F14774" s="100"/>
      <c r="H14774" s="102"/>
      <c r="I14774" s="103"/>
      <c r="J14774" s="102"/>
      <c r="L14774" s="100"/>
      <c r="M14774" s="100"/>
      <c r="N14774" s="100"/>
    </row>
    <row r="14775" spans="2:14">
      <c r="B14775" s="98"/>
      <c r="C14775" s="98"/>
      <c r="D14775" s="100"/>
      <c r="E14775" s="100"/>
      <c r="F14775" s="100"/>
      <c r="H14775" s="102"/>
      <c r="I14775" s="103"/>
      <c r="J14775" s="102"/>
      <c r="L14775" s="100"/>
      <c r="M14775" s="100"/>
      <c r="N14775" s="100"/>
    </row>
    <row r="14776" spans="2:14">
      <c r="B14776" s="98"/>
      <c r="C14776" s="98"/>
      <c r="D14776" s="100"/>
      <c r="E14776" s="100"/>
      <c r="F14776" s="100"/>
      <c r="H14776" s="102"/>
      <c r="I14776" s="103"/>
      <c r="J14776" s="102"/>
      <c r="L14776" s="100"/>
      <c r="M14776" s="100"/>
      <c r="N14776" s="100"/>
    </row>
    <row r="14777" spans="2:14">
      <c r="B14777" s="98"/>
      <c r="C14777" s="98"/>
      <c r="D14777" s="100"/>
      <c r="E14777" s="100"/>
      <c r="F14777" s="100"/>
      <c r="H14777" s="102"/>
      <c r="I14777" s="103"/>
      <c r="J14777" s="102"/>
      <c r="L14777" s="100"/>
      <c r="M14777" s="100"/>
      <c r="N14777" s="100"/>
    </row>
    <row r="14778" spans="2:14">
      <c r="B14778" s="98"/>
      <c r="C14778" s="98"/>
      <c r="D14778" s="100"/>
      <c r="E14778" s="100"/>
      <c r="F14778" s="100"/>
      <c r="H14778" s="102"/>
      <c r="I14778" s="103"/>
      <c r="J14778" s="102"/>
      <c r="L14778" s="100"/>
      <c r="M14778" s="100"/>
      <c r="N14778" s="100"/>
    </row>
    <row r="14779" spans="2:14">
      <c r="B14779" s="98"/>
      <c r="C14779" s="98"/>
      <c r="D14779" s="100"/>
      <c r="E14779" s="100"/>
      <c r="F14779" s="100"/>
      <c r="H14779" s="102"/>
      <c r="I14779" s="103"/>
      <c r="J14779" s="102"/>
      <c r="L14779" s="100"/>
      <c r="M14779" s="100"/>
      <c r="N14779" s="100"/>
    </row>
    <row r="14780" spans="2:14">
      <c r="B14780" s="98"/>
      <c r="C14780" s="98"/>
      <c r="D14780" s="100"/>
      <c r="E14780" s="100"/>
      <c r="F14780" s="100"/>
      <c r="H14780" s="102"/>
      <c r="I14780" s="103"/>
      <c r="J14780" s="102"/>
      <c r="L14780" s="100"/>
      <c r="M14780" s="100"/>
      <c r="N14780" s="100"/>
    </row>
    <row r="14781" spans="2:14">
      <c r="B14781" s="98"/>
      <c r="C14781" s="98"/>
      <c r="D14781" s="100"/>
      <c r="E14781" s="100"/>
      <c r="F14781" s="100"/>
      <c r="H14781" s="102"/>
      <c r="I14781" s="103"/>
      <c r="J14781" s="102"/>
      <c r="L14781" s="100"/>
      <c r="M14781" s="100"/>
      <c r="N14781" s="100"/>
    </row>
    <row r="14782" spans="2:14">
      <c r="B14782" s="98"/>
      <c r="C14782" s="98"/>
      <c r="D14782" s="100"/>
      <c r="E14782" s="100"/>
      <c r="F14782" s="100"/>
      <c r="H14782" s="102"/>
      <c r="I14782" s="103"/>
      <c r="J14782" s="102"/>
      <c r="L14782" s="100"/>
      <c r="M14782" s="100"/>
      <c r="N14782" s="100"/>
    </row>
    <row r="14783" spans="2:14">
      <c r="B14783" s="98"/>
      <c r="C14783" s="98"/>
      <c r="D14783" s="100"/>
      <c r="E14783" s="100"/>
      <c r="F14783" s="100"/>
      <c r="H14783" s="102"/>
      <c r="I14783" s="103"/>
      <c r="J14783" s="102"/>
      <c r="L14783" s="100"/>
      <c r="M14783" s="100"/>
      <c r="N14783" s="100"/>
    </row>
    <row r="14784" spans="2:14">
      <c r="B14784" s="98"/>
      <c r="C14784" s="98"/>
      <c r="D14784" s="100"/>
      <c r="E14784" s="100"/>
      <c r="F14784" s="100"/>
      <c r="H14784" s="102"/>
      <c r="I14784" s="103"/>
      <c r="J14784" s="102"/>
      <c r="L14784" s="100"/>
      <c r="M14784" s="100"/>
      <c r="N14784" s="100"/>
    </row>
    <row r="14785" spans="2:14">
      <c r="B14785" s="98"/>
      <c r="C14785" s="98"/>
      <c r="D14785" s="100"/>
      <c r="E14785" s="100"/>
      <c r="F14785" s="100"/>
      <c r="H14785" s="102"/>
      <c r="I14785" s="103"/>
      <c r="J14785" s="102"/>
      <c r="L14785" s="100"/>
      <c r="M14785" s="100"/>
      <c r="N14785" s="100"/>
    </row>
    <row r="14786" spans="2:14">
      <c r="B14786" s="98"/>
      <c r="C14786" s="98"/>
      <c r="D14786" s="100"/>
      <c r="E14786" s="100"/>
      <c r="F14786" s="100"/>
      <c r="H14786" s="102"/>
      <c r="I14786" s="103"/>
      <c r="J14786" s="102"/>
      <c r="L14786" s="100"/>
      <c r="M14786" s="100"/>
      <c r="N14786" s="100"/>
    </row>
    <row r="14787" spans="2:14">
      <c r="B14787" s="98"/>
      <c r="C14787" s="98"/>
      <c r="D14787" s="100"/>
      <c r="E14787" s="100"/>
      <c r="F14787" s="100"/>
      <c r="H14787" s="102"/>
      <c r="I14787" s="103"/>
      <c r="J14787" s="102"/>
      <c r="L14787" s="100"/>
      <c r="M14787" s="100"/>
      <c r="N14787" s="100"/>
    </row>
    <row r="14788" spans="2:14">
      <c r="B14788" s="98"/>
      <c r="C14788" s="98"/>
      <c r="D14788" s="100"/>
      <c r="E14788" s="100"/>
      <c r="F14788" s="100"/>
      <c r="H14788" s="102"/>
      <c r="I14788" s="103"/>
      <c r="J14788" s="102"/>
      <c r="L14788" s="100"/>
      <c r="M14788" s="100"/>
      <c r="N14788" s="100"/>
    </row>
    <row r="14789" spans="2:14">
      <c r="B14789" s="98"/>
      <c r="C14789" s="98"/>
      <c r="D14789" s="100"/>
      <c r="E14789" s="100"/>
      <c r="F14789" s="100"/>
      <c r="H14789" s="102"/>
      <c r="I14789" s="103"/>
      <c r="J14789" s="102"/>
      <c r="L14789" s="100"/>
      <c r="M14789" s="100"/>
      <c r="N14789" s="100"/>
    </row>
    <row r="14790" spans="2:14">
      <c r="B14790" s="98"/>
      <c r="C14790" s="98"/>
      <c r="D14790" s="100"/>
      <c r="E14790" s="100"/>
      <c r="F14790" s="100"/>
      <c r="H14790" s="102"/>
      <c r="I14790" s="103"/>
      <c r="J14790" s="102"/>
      <c r="L14790" s="100"/>
      <c r="M14790" s="100"/>
      <c r="N14790" s="100"/>
    </row>
    <row r="14791" spans="2:14">
      <c r="B14791" s="98"/>
      <c r="C14791" s="98"/>
      <c r="D14791" s="100"/>
      <c r="E14791" s="100"/>
      <c r="F14791" s="100"/>
      <c r="H14791" s="102"/>
      <c r="I14791" s="103"/>
      <c r="J14791" s="102"/>
      <c r="L14791" s="100"/>
      <c r="M14791" s="100"/>
      <c r="N14791" s="100"/>
    </row>
    <row r="14792" spans="2:14">
      <c r="B14792" s="98"/>
      <c r="C14792" s="98"/>
      <c r="D14792" s="100"/>
      <c r="E14792" s="100"/>
      <c r="F14792" s="100"/>
      <c r="H14792" s="102"/>
      <c r="I14792" s="103"/>
      <c r="J14792" s="102"/>
      <c r="L14792" s="100"/>
      <c r="M14792" s="100"/>
      <c r="N14792" s="100"/>
    </row>
    <row r="14793" spans="2:14">
      <c r="B14793" s="98"/>
      <c r="C14793" s="98"/>
      <c r="D14793" s="100"/>
      <c r="E14793" s="100"/>
      <c r="F14793" s="100"/>
      <c r="H14793" s="102"/>
      <c r="I14793" s="103"/>
      <c r="J14793" s="102"/>
      <c r="L14793" s="100"/>
      <c r="M14793" s="100"/>
      <c r="N14793" s="100"/>
    </row>
    <row r="14794" spans="2:14">
      <c r="B14794" s="98"/>
      <c r="C14794" s="98"/>
      <c r="D14794" s="100"/>
      <c r="E14794" s="100"/>
      <c r="F14794" s="100"/>
      <c r="H14794" s="102"/>
      <c r="I14794" s="103"/>
      <c r="J14794" s="102"/>
      <c r="L14794" s="100"/>
      <c r="M14794" s="100"/>
      <c r="N14794" s="100"/>
    </row>
    <row r="14795" spans="2:14">
      <c r="B14795" s="98"/>
      <c r="C14795" s="98"/>
      <c r="D14795" s="100"/>
      <c r="E14795" s="100"/>
      <c r="F14795" s="100"/>
      <c r="H14795" s="102"/>
      <c r="I14795" s="103"/>
      <c r="J14795" s="102"/>
      <c r="L14795" s="100"/>
      <c r="M14795" s="100"/>
      <c r="N14795" s="100"/>
    </row>
    <row r="14796" spans="2:14">
      <c r="B14796" s="98"/>
      <c r="C14796" s="98"/>
      <c r="D14796" s="100"/>
      <c r="E14796" s="100"/>
      <c r="F14796" s="100"/>
      <c r="H14796" s="102"/>
      <c r="I14796" s="103"/>
      <c r="J14796" s="102"/>
      <c r="L14796" s="100"/>
      <c r="M14796" s="100"/>
      <c r="N14796" s="100"/>
    </row>
    <row r="14797" spans="2:14">
      <c r="B14797" s="98"/>
      <c r="C14797" s="98"/>
      <c r="D14797" s="100"/>
      <c r="E14797" s="100"/>
      <c r="F14797" s="100"/>
      <c r="H14797" s="102"/>
      <c r="I14797" s="103"/>
      <c r="J14797" s="102"/>
      <c r="L14797" s="100"/>
      <c r="M14797" s="100"/>
      <c r="N14797" s="100"/>
    </row>
    <row r="14798" spans="2:14">
      <c r="B14798" s="98"/>
      <c r="C14798" s="98"/>
      <c r="D14798" s="100"/>
      <c r="E14798" s="100"/>
      <c r="F14798" s="100"/>
      <c r="H14798" s="102"/>
      <c r="I14798" s="103"/>
      <c r="J14798" s="102"/>
      <c r="L14798" s="100"/>
      <c r="M14798" s="100"/>
      <c r="N14798" s="100"/>
    </row>
    <row r="14799" spans="2:14">
      <c r="B14799" s="98"/>
      <c r="C14799" s="98"/>
      <c r="D14799" s="100"/>
      <c r="E14799" s="100"/>
      <c r="F14799" s="100"/>
      <c r="H14799" s="102"/>
      <c r="I14799" s="103"/>
      <c r="J14799" s="102"/>
      <c r="L14799" s="100"/>
      <c r="M14799" s="100"/>
      <c r="N14799" s="100"/>
    </row>
    <row r="14800" spans="2:14">
      <c r="B14800" s="98"/>
      <c r="C14800" s="98"/>
      <c r="D14800" s="100"/>
      <c r="E14800" s="100"/>
      <c r="F14800" s="100"/>
      <c r="H14800" s="102"/>
      <c r="I14800" s="103"/>
      <c r="J14800" s="102"/>
      <c r="L14800" s="100"/>
      <c r="M14800" s="100"/>
      <c r="N14800" s="100"/>
    </row>
    <row r="14801" spans="2:14">
      <c r="B14801" s="98"/>
      <c r="C14801" s="98"/>
      <c r="D14801" s="100"/>
      <c r="E14801" s="100"/>
      <c r="F14801" s="100"/>
      <c r="H14801" s="102"/>
      <c r="I14801" s="103"/>
      <c r="J14801" s="102"/>
      <c r="L14801" s="100"/>
      <c r="M14801" s="100"/>
      <c r="N14801" s="100"/>
    </row>
    <row r="14802" spans="2:14">
      <c r="B14802" s="98"/>
      <c r="C14802" s="98"/>
      <c r="D14802" s="100"/>
      <c r="E14802" s="100"/>
      <c r="F14802" s="100"/>
      <c r="H14802" s="102"/>
      <c r="I14802" s="103"/>
      <c r="J14802" s="102"/>
      <c r="L14802" s="100"/>
      <c r="M14802" s="100"/>
      <c r="N14802" s="100"/>
    </row>
    <row r="14803" spans="2:14">
      <c r="B14803" s="98"/>
      <c r="C14803" s="98"/>
      <c r="D14803" s="100"/>
      <c r="E14803" s="100"/>
      <c r="F14803" s="100"/>
      <c r="H14803" s="102"/>
      <c r="I14803" s="103"/>
      <c r="J14803" s="102"/>
      <c r="L14803" s="100"/>
      <c r="M14803" s="100"/>
      <c r="N14803" s="100"/>
    </row>
    <row r="14804" spans="2:14">
      <c r="B14804" s="98"/>
      <c r="C14804" s="98"/>
      <c r="D14804" s="100"/>
      <c r="E14804" s="100"/>
      <c r="F14804" s="100"/>
      <c r="H14804" s="102"/>
      <c r="I14804" s="103"/>
      <c r="J14804" s="102"/>
      <c r="L14804" s="100"/>
      <c r="M14804" s="100"/>
      <c r="N14804" s="100"/>
    </row>
    <row r="14805" spans="2:14">
      <c r="B14805" s="98"/>
      <c r="C14805" s="98"/>
      <c r="D14805" s="100"/>
      <c r="E14805" s="100"/>
      <c r="F14805" s="100"/>
      <c r="H14805" s="102"/>
      <c r="I14805" s="103"/>
      <c r="J14805" s="102"/>
      <c r="L14805" s="100"/>
      <c r="M14805" s="100"/>
      <c r="N14805" s="100"/>
    </row>
    <row r="14806" spans="2:14">
      <c r="B14806" s="98"/>
      <c r="C14806" s="98"/>
      <c r="D14806" s="100"/>
      <c r="E14806" s="100"/>
      <c r="F14806" s="100"/>
      <c r="H14806" s="102"/>
      <c r="I14806" s="103"/>
      <c r="J14806" s="102"/>
      <c r="L14806" s="100"/>
      <c r="M14806" s="100"/>
      <c r="N14806" s="100"/>
    </row>
    <row r="14807" spans="2:14">
      <c r="B14807" s="98"/>
      <c r="C14807" s="98"/>
      <c r="D14807" s="100"/>
      <c r="E14807" s="100"/>
      <c r="F14807" s="100"/>
      <c r="H14807" s="102"/>
      <c r="I14807" s="103"/>
      <c r="J14807" s="102"/>
      <c r="L14807" s="100"/>
      <c r="M14807" s="100"/>
      <c r="N14807" s="100"/>
    </row>
    <row r="14808" spans="2:14">
      <c r="B14808" s="98"/>
      <c r="C14808" s="98"/>
      <c r="D14808" s="100"/>
      <c r="E14808" s="100"/>
      <c r="F14808" s="100"/>
      <c r="H14808" s="102"/>
      <c r="I14808" s="103"/>
      <c r="J14808" s="102"/>
      <c r="L14808" s="100"/>
      <c r="M14808" s="100"/>
      <c r="N14808" s="100"/>
    </row>
    <row r="14809" spans="2:14">
      <c r="B14809" s="98"/>
      <c r="C14809" s="98"/>
      <c r="D14809" s="100"/>
      <c r="E14809" s="100"/>
      <c r="F14809" s="100"/>
      <c r="H14809" s="102"/>
      <c r="I14809" s="103"/>
      <c r="J14809" s="102"/>
      <c r="L14809" s="100"/>
      <c r="M14809" s="100"/>
      <c r="N14809" s="100"/>
    </row>
    <row r="14810" spans="2:14">
      <c r="B14810" s="98"/>
      <c r="C14810" s="98"/>
      <c r="D14810" s="100"/>
      <c r="E14810" s="100"/>
      <c r="F14810" s="100"/>
      <c r="H14810" s="102"/>
      <c r="I14810" s="103"/>
      <c r="J14810" s="102"/>
      <c r="L14810" s="100"/>
      <c r="M14810" s="100"/>
      <c r="N14810" s="100"/>
    </row>
    <row r="14811" spans="2:14">
      <c r="B14811" s="98"/>
      <c r="C14811" s="98"/>
      <c r="D14811" s="100"/>
      <c r="E14811" s="100"/>
      <c r="F14811" s="100"/>
      <c r="H14811" s="102"/>
      <c r="I14811" s="103"/>
      <c r="J14811" s="102"/>
      <c r="L14811" s="100"/>
      <c r="M14811" s="100"/>
      <c r="N14811" s="100"/>
    </row>
    <row r="14812" spans="2:14">
      <c r="B14812" s="98"/>
      <c r="C14812" s="98"/>
      <c r="D14812" s="100"/>
      <c r="E14812" s="100"/>
      <c r="F14812" s="100"/>
      <c r="H14812" s="102"/>
      <c r="I14812" s="103"/>
      <c r="J14812" s="102"/>
      <c r="L14812" s="100"/>
      <c r="M14812" s="100"/>
      <c r="N14812" s="100"/>
    </row>
    <row r="14813" spans="2:14">
      <c r="B14813" s="98"/>
      <c r="C14813" s="98"/>
      <c r="D14813" s="100"/>
      <c r="E14813" s="100"/>
      <c r="F14813" s="100"/>
      <c r="H14813" s="102"/>
      <c r="I14813" s="103"/>
      <c r="J14813" s="102"/>
      <c r="L14813" s="100"/>
      <c r="M14813" s="100"/>
      <c r="N14813" s="100"/>
    </row>
    <row r="14814" spans="2:14">
      <c r="B14814" s="98"/>
      <c r="C14814" s="98"/>
      <c r="D14814" s="100"/>
      <c r="E14814" s="100"/>
      <c r="F14814" s="100"/>
      <c r="H14814" s="102"/>
      <c r="I14814" s="103"/>
      <c r="J14814" s="102"/>
      <c r="L14814" s="100"/>
      <c r="M14814" s="100"/>
      <c r="N14814" s="100"/>
    </row>
    <row r="14815" spans="2:14">
      <c r="B14815" s="98"/>
      <c r="C14815" s="98"/>
      <c r="D14815" s="100"/>
      <c r="E14815" s="100"/>
      <c r="F14815" s="100"/>
      <c r="H14815" s="102"/>
      <c r="I14815" s="103"/>
      <c r="J14815" s="102"/>
      <c r="L14815" s="100"/>
      <c r="M14815" s="100"/>
      <c r="N14815" s="100"/>
    </row>
    <row r="14816" spans="2:14">
      <c r="B14816" s="98"/>
      <c r="C14816" s="98"/>
      <c r="D14816" s="100"/>
      <c r="E14816" s="100"/>
      <c r="F14816" s="100"/>
      <c r="H14816" s="102"/>
      <c r="I14816" s="103"/>
      <c r="J14816" s="102"/>
      <c r="L14816" s="100"/>
      <c r="M14816" s="100"/>
      <c r="N14816" s="100"/>
    </row>
    <row r="14817" spans="2:14">
      <c r="B14817" s="98"/>
      <c r="C14817" s="98"/>
      <c r="D14817" s="100"/>
      <c r="E14817" s="100"/>
      <c r="F14817" s="100"/>
      <c r="H14817" s="102"/>
      <c r="I14817" s="103"/>
      <c r="J14817" s="102"/>
      <c r="L14817" s="100"/>
      <c r="M14817" s="100"/>
      <c r="N14817" s="100"/>
    </row>
    <row r="14818" spans="2:14">
      <c r="B14818" s="98"/>
      <c r="C14818" s="98"/>
      <c r="D14818" s="100"/>
      <c r="E14818" s="100"/>
      <c r="F14818" s="100"/>
      <c r="H14818" s="102"/>
      <c r="I14818" s="103"/>
      <c r="J14818" s="102"/>
      <c r="L14818" s="100"/>
      <c r="M14818" s="100"/>
      <c r="N14818" s="100"/>
    </row>
    <row r="14819" spans="2:14">
      <c r="B14819" s="98"/>
      <c r="C14819" s="98"/>
      <c r="D14819" s="100"/>
      <c r="E14819" s="100"/>
      <c r="F14819" s="100"/>
      <c r="H14819" s="102"/>
      <c r="I14819" s="103"/>
      <c r="J14819" s="102"/>
      <c r="L14819" s="100"/>
      <c r="M14819" s="100"/>
      <c r="N14819" s="100"/>
    </row>
    <row r="14820" spans="2:14">
      <c r="B14820" s="98"/>
      <c r="C14820" s="98"/>
      <c r="D14820" s="100"/>
      <c r="E14820" s="100"/>
      <c r="F14820" s="100"/>
      <c r="H14820" s="102"/>
      <c r="I14820" s="103"/>
      <c r="J14820" s="102"/>
      <c r="L14820" s="100"/>
      <c r="M14820" s="100"/>
      <c r="N14820" s="100"/>
    </row>
    <row r="14821" spans="2:14">
      <c r="B14821" s="98"/>
      <c r="C14821" s="98"/>
      <c r="D14821" s="100"/>
      <c r="E14821" s="100"/>
      <c r="F14821" s="100"/>
      <c r="H14821" s="102"/>
      <c r="I14821" s="103"/>
      <c r="J14821" s="102"/>
      <c r="L14821" s="100"/>
      <c r="M14821" s="100"/>
      <c r="N14821" s="100"/>
    </row>
    <row r="14822" spans="2:14">
      <c r="B14822" s="98"/>
      <c r="C14822" s="98"/>
      <c r="D14822" s="100"/>
      <c r="E14822" s="100"/>
      <c r="F14822" s="100"/>
      <c r="H14822" s="102"/>
      <c r="I14822" s="103"/>
      <c r="J14822" s="102"/>
      <c r="L14822" s="100"/>
      <c r="M14822" s="100"/>
      <c r="N14822" s="100"/>
    </row>
    <row r="14823" spans="2:14">
      <c r="B14823" s="98"/>
      <c r="C14823" s="98"/>
      <c r="D14823" s="100"/>
      <c r="E14823" s="100"/>
      <c r="F14823" s="100"/>
      <c r="H14823" s="102"/>
      <c r="I14823" s="103"/>
      <c r="J14823" s="102"/>
      <c r="L14823" s="100"/>
      <c r="M14823" s="100"/>
      <c r="N14823" s="100"/>
    </row>
    <row r="14824" spans="2:14">
      <c r="B14824" s="98"/>
      <c r="C14824" s="98"/>
      <c r="D14824" s="100"/>
      <c r="E14824" s="100"/>
      <c r="F14824" s="100"/>
      <c r="H14824" s="102"/>
      <c r="I14824" s="103"/>
      <c r="J14824" s="102"/>
      <c r="L14824" s="100"/>
      <c r="M14824" s="100"/>
      <c r="N14824" s="100"/>
    </row>
    <row r="14825" spans="2:14">
      <c r="B14825" s="98"/>
      <c r="C14825" s="98"/>
      <c r="D14825" s="100"/>
      <c r="E14825" s="100"/>
      <c r="F14825" s="100"/>
      <c r="H14825" s="102"/>
      <c r="I14825" s="103"/>
      <c r="J14825" s="102"/>
      <c r="L14825" s="100"/>
      <c r="M14825" s="100"/>
      <c r="N14825" s="100"/>
    </row>
    <row r="14826" spans="2:14">
      <c r="B14826" s="98"/>
      <c r="C14826" s="98"/>
      <c r="D14826" s="100"/>
      <c r="E14826" s="100"/>
      <c r="F14826" s="100"/>
      <c r="H14826" s="102"/>
      <c r="I14826" s="103"/>
      <c r="J14826" s="102"/>
      <c r="L14826" s="100"/>
      <c r="M14826" s="100"/>
      <c r="N14826" s="100"/>
    </row>
    <row r="14827" spans="2:14">
      <c r="B14827" s="98"/>
      <c r="C14827" s="98"/>
      <c r="D14827" s="100"/>
      <c r="E14827" s="100"/>
      <c r="F14827" s="100"/>
      <c r="H14827" s="102"/>
      <c r="I14827" s="103"/>
      <c r="J14827" s="102"/>
      <c r="L14827" s="100"/>
      <c r="M14827" s="100"/>
      <c r="N14827" s="100"/>
    </row>
    <row r="14828" spans="2:14">
      <c r="B14828" s="98"/>
      <c r="C14828" s="98"/>
      <c r="D14828" s="100"/>
      <c r="E14828" s="100"/>
      <c r="F14828" s="100"/>
      <c r="H14828" s="102"/>
      <c r="I14828" s="103"/>
      <c r="J14828" s="102"/>
      <c r="L14828" s="100"/>
      <c r="M14828" s="100"/>
      <c r="N14828" s="100"/>
    </row>
    <row r="14829" spans="2:14">
      <c r="B14829" s="98"/>
      <c r="C14829" s="98"/>
      <c r="D14829" s="100"/>
      <c r="E14829" s="100"/>
      <c r="F14829" s="100"/>
      <c r="H14829" s="102"/>
      <c r="I14829" s="103"/>
      <c r="J14829" s="102"/>
      <c r="L14829" s="100"/>
      <c r="M14829" s="100"/>
      <c r="N14829" s="100"/>
    </row>
    <row r="14830" spans="2:14">
      <c r="B14830" s="98"/>
      <c r="C14830" s="98"/>
      <c r="D14830" s="100"/>
      <c r="E14830" s="100"/>
      <c r="F14830" s="100"/>
      <c r="H14830" s="102"/>
      <c r="I14830" s="103"/>
      <c r="J14830" s="102"/>
      <c r="L14830" s="100"/>
      <c r="M14830" s="100"/>
      <c r="N14830" s="100"/>
    </row>
    <row r="14831" spans="2:14">
      <c r="B14831" s="98"/>
      <c r="C14831" s="98"/>
      <c r="D14831" s="100"/>
      <c r="E14831" s="100"/>
      <c r="F14831" s="100"/>
      <c r="H14831" s="102"/>
      <c r="I14831" s="103"/>
      <c r="J14831" s="102"/>
      <c r="L14831" s="100"/>
      <c r="M14831" s="100"/>
      <c r="N14831" s="100"/>
    </row>
    <row r="14832" spans="2:14">
      <c r="B14832" s="98"/>
      <c r="C14832" s="98"/>
      <c r="D14832" s="100"/>
      <c r="E14832" s="100"/>
      <c r="F14832" s="100"/>
      <c r="H14832" s="102"/>
      <c r="I14832" s="103"/>
      <c r="J14832" s="102"/>
      <c r="L14832" s="100"/>
      <c r="M14832" s="100"/>
      <c r="N14832" s="100"/>
    </row>
    <row r="14833" spans="2:14">
      <c r="B14833" s="98"/>
      <c r="C14833" s="98"/>
      <c r="D14833" s="100"/>
      <c r="E14833" s="100"/>
      <c r="F14833" s="100"/>
      <c r="H14833" s="102"/>
      <c r="I14833" s="103"/>
      <c r="J14833" s="102"/>
      <c r="L14833" s="100"/>
      <c r="M14833" s="100"/>
      <c r="N14833" s="100"/>
    </row>
    <row r="14834" spans="2:14">
      <c r="B14834" s="98"/>
      <c r="C14834" s="98"/>
      <c r="D14834" s="100"/>
      <c r="E14834" s="100"/>
      <c r="F14834" s="100"/>
      <c r="H14834" s="102"/>
      <c r="I14834" s="103"/>
      <c r="J14834" s="102"/>
      <c r="L14834" s="100"/>
      <c r="M14834" s="100"/>
      <c r="N14834" s="100"/>
    </row>
    <row r="14835" spans="2:14">
      <c r="B14835" s="98"/>
      <c r="C14835" s="98"/>
      <c r="D14835" s="100"/>
      <c r="E14835" s="100"/>
      <c r="F14835" s="100"/>
      <c r="H14835" s="102"/>
      <c r="I14835" s="103"/>
      <c r="J14835" s="102"/>
      <c r="L14835" s="100"/>
      <c r="M14835" s="100"/>
      <c r="N14835" s="100"/>
    </row>
    <row r="14836" spans="2:14">
      <c r="B14836" s="98"/>
      <c r="C14836" s="98"/>
      <c r="D14836" s="100"/>
      <c r="E14836" s="100"/>
      <c r="F14836" s="100"/>
      <c r="H14836" s="102"/>
      <c r="I14836" s="103"/>
      <c r="J14836" s="102"/>
      <c r="L14836" s="100"/>
      <c r="M14836" s="100"/>
      <c r="N14836" s="100"/>
    </row>
    <row r="14837" spans="2:14">
      <c r="B14837" s="98"/>
      <c r="C14837" s="98"/>
      <c r="D14837" s="100"/>
      <c r="E14837" s="100"/>
      <c r="F14837" s="100"/>
      <c r="H14837" s="102"/>
      <c r="I14837" s="103"/>
      <c r="J14837" s="102"/>
      <c r="L14837" s="100"/>
      <c r="M14837" s="100"/>
      <c r="N14837" s="100"/>
    </row>
    <row r="14838" spans="2:14">
      <c r="B14838" s="98"/>
      <c r="C14838" s="98"/>
      <c r="D14838" s="100"/>
      <c r="E14838" s="100"/>
      <c r="F14838" s="100"/>
      <c r="H14838" s="102"/>
      <c r="I14838" s="103"/>
      <c r="J14838" s="102"/>
      <c r="L14838" s="100"/>
      <c r="M14838" s="100"/>
      <c r="N14838" s="100"/>
    </row>
    <row r="14839" spans="2:14">
      <c r="B14839" s="98"/>
      <c r="C14839" s="98"/>
      <c r="D14839" s="100"/>
      <c r="E14839" s="100"/>
      <c r="F14839" s="100"/>
      <c r="H14839" s="102"/>
      <c r="I14839" s="103"/>
      <c r="J14839" s="102"/>
      <c r="L14839" s="100"/>
      <c r="M14839" s="100"/>
      <c r="N14839" s="100"/>
    </row>
    <row r="14840" spans="2:14">
      <c r="B14840" s="98"/>
      <c r="C14840" s="98"/>
      <c r="D14840" s="100"/>
      <c r="E14840" s="100"/>
      <c r="F14840" s="100"/>
      <c r="H14840" s="102"/>
      <c r="I14840" s="103"/>
      <c r="J14840" s="102"/>
      <c r="L14840" s="100"/>
      <c r="M14840" s="100"/>
      <c r="N14840" s="100"/>
    </row>
    <row r="14841" spans="2:14">
      <c r="B14841" s="98"/>
      <c r="C14841" s="98"/>
      <c r="D14841" s="100"/>
      <c r="E14841" s="100"/>
      <c r="F14841" s="100"/>
      <c r="H14841" s="102"/>
      <c r="I14841" s="103"/>
      <c r="J14841" s="102"/>
      <c r="L14841" s="100"/>
      <c r="M14841" s="100"/>
      <c r="N14841" s="100"/>
    </row>
    <row r="14842" spans="2:14">
      <c r="B14842" s="98"/>
      <c r="C14842" s="98"/>
      <c r="D14842" s="100"/>
      <c r="E14842" s="100"/>
      <c r="F14842" s="100"/>
      <c r="H14842" s="102"/>
      <c r="I14842" s="103"/>
      <c r="J14842" s="102"/>
      <c r="L14842" s="100"/>
      <c r="M14842" s="100"/>
      <c r="N14842" s="100"/>
    </row>
    <row r="14843" spans="2:14">
      <c r="B14843" s="98"/>
      <c r="C14843" s="98"/>
      <c r="D14843" s="100"/>
      <c r="E14843" s="100"/>
      <c r="F14843" s="100"/>
      <c r="H14843" s="102"/>
      <c r="I14843" s="103"/>
      <c r="J14843" s="102"/>
      <c r="L14843" s="100"/>
      <c r="M14843" s="100"/>
      <c r="N14843" s="100"/>
    </row>
    <row r="14844" spans="2:14">
      <c r="B14844" s="98"/>
      <c r="C14844" s="98"/>
      <c r="D14844" s="100"/>
      <c r="E14844" s="100"/>
      <c r="F14844" s="100"/>
      <c r="H14844" s="102"/>
      <c r="I14844" s="103"/>
      <c r="J14844" s="102"/>
      <c r="L14844" s="100"/>
      <c r="M14844" s="100"/>
      <c r="N14844" s="100"/>
    </row>
    <row r="14845" spans="2:14">
      <c r="B14845" s="98"/>
      <c r="C14845" s="98"/>
      <c r="D14845" s="100"/>
      <c r="E14845" s="100"/>
      <c r="F14845" s="100"/>
      <c r="H14845" s="102"/>
      <c r="I14845" s="103"/>
      <c r="J14845" s="102"/>
      <c r="L14845" s="100"/>
      <c r="M14845" s="100"/>
      <c r="N14845" s="100"/>
    </row>
    <row r="14846" spans="2:14">
      <c r="B14846" s="98"/>
      <c r="C14846" s="98"/>
      <c r="D14846" s="100"/>
      <c r="E14846" s="100"/>
      <c r="F14846" s="100"/>
      <c r="H14846" s="102"/>
      <c r="I14846" s="103"/>
      <c r="J14846" s="102"/>
      <c r="L14846" s="100"/>
      <c r="M14846" s="100"/>
      <c r="N14846" s="100"/>
    </row>
    <row r="14847" spans="2:14">
      <c r="B14847" s="98"/>
      <c r="C14847" s="98"/>
      <c r="D14847" s="100"/>
      <c r="E14847" s="100"/>
      <c r="F14847" s="100"/>
      <c r="H14847" s="102"/>
      <c r="I14847" s="103"/>
      <c r="J14847" s="102"/>
      <c r="L14847" s="100"/>
      <c r="M14847" s="100"/>
      <c r="N14847" s="100"/>
    </row>
    <row r="14848" spans="2:14">
      <c r="B14848" s="98"/>
      <c r="C14848" s="98"/>
      <c r="D14848" s="100"/>
      <c r="E14848" s="100"/>
      <c r="F14848" s="100"/>
      <c r="H14848" s="102"/>
      <c r="I14848" s="103"/>
      <c r="J14848" s="102"/>
      <c r="L14848" s="100"/>
      <c r="M14848" s="100"/>
      <c r="N14848" s="100"/>
    </row>
    <row r="14849" spans="2:14">
      <c r="B14849" s="98"/>
      <c r="C14849" s="98"/>
      <c r="D14849" s="100"/>
      <c r="E14849" s="100"/>
      <c r="F14849" s="100"/>
      <c r="H14849" s="102"/>
      <c r="I14849" s="103"/>
      <c r="J14849" s="102"/>
      <c r="L14849" s="100"/>
      <c r="M14849" s="100"/>
      <c r="N14849" s="100"/>
    </row>
    <row r="14850" spans="2:14">
      <c r="B14850" s="98"/>
      <c r="C14850" s="98"/>
      <c r="D14850" s="100"/>
      <c r="E14850" s="100"/>
      <c r="F14850" s="100"/>
      <c r="H14850" s="102"/>
      <c r="I14850" s="103"/>
      <c r="J14850" s="102"/>
      <c r="L14850" s="100"/>
      <c r="M14850" s="100"/>
      <c r="N14850" s="100"/>
    </row>
    <row r="14851" spans="2:14">
      <c r="B14851" s="98"/>
      <c r="C14851" s="98"/>
      <c r="D14851" s="100"/>
      <c r="E14851" s="100"/>
      <c r="F14851" s="100"/>
      <c r="H14851" s="102"/>
      <c r="I14851" s="103"/>
      <c r="J14851" s="102"/>
      <c r="L14851" s="100"/>
      <c r="M14851" s="100"/>
      <c r="N14851" s="100"/>
    </row>
    <row r="14852" spans="2:14">
      <c r="B14852" s="98"/>
      <c r="C14852" s="98"/>
      <c r="D14852" s="100"/>
      <c r="E14852" s="100"/>
      <c r="F14852" s="100"/>
      <c r="H14852" s="102"/>
      <c r="I14852" s="103"/>
      <c r="J14852" s="102"/>
      <c r="L14852" s="100"/>
      <c r="M14852" s="100"/>
      <c r="N14852" s="100"/>
    </row>
    <row r="14853" spans="2:14">
      <c r="B14853" s="98"/>
      <c r="C14853" s="98"/>
      <c r="D14853" s="100"/>
      <c r="E14853" s="100"/>
      <c r="F14853" s="100"/>
      <c r="H14853" s="102"/>
      <c r="I14853" s="103"/>
      <c r="J14853" s="102"/>
      <c r="L14853" s="100"/>
      <c r="M14853" s="100"/>
      <c r="N14853" s="100"/>
    </row>
    <row r="14854" spans="2:14">
      <c r="B14854" s="98"/>
      <c r="C14854" s="98"/>
      <c r="D14854" s="100"/>
      <c r="E14854" s="100"/>
      <c r="F14854" s="100"/>
      <c r="H14854" s="102"/>
      <c r="I14854" s="103"/>
      <c r="J14854" s="102"/>
      <c r="L14854" s="100"/>
      <c r="M14854" s="100"/>
      <c r="N14854" s="100"/>
    </row>
    <row r="14855" spans="2:14">
      <c r="B14855" s="98"/>
      <c r="C14855" s="98"/>
      <c r="D14855" s="100"/>
      <c r="E14855" s="100"/>
      <c r="F14855" s="100"/>
      <c r="H14855" s="102"/>
      <c r="I14855" s="103"/>
      <c r="J14855" s="102"/>
      <c r="L14855" s="100"/>
      <c r="M14855" s="100"/>
      <c r="N14855" s="100"/>
    </row>
    <row r="14856" spans="2:14">
      <c r="B14856" s="98"/>
      <c r="C14856" s="98"/>
      <c r="D14856" s="100"/>
      <c r="E14856" s="100"/>
      <c r="F14856" s="100"/>
      <c r="H14856" s="102"/>
      <c r="I14856" s="103"/>
      <c r="J14856" s="102"/>
      <c r="L14856" s="100"/>
      <c r="M14856" s="100"/>
      <c r="N14856" s="100"/>
    </row>
    <row r="14857" spans="2:14">
      <c r="B14857" s="98"/>
      <c r="C14857" s="98"/>
      <c r="D14857" s="100"/>
      <c r="E14857" s="100"/>
      <c r="F14857" s="100"/>
      <c r="H14857" s="102"/>
      <c r="I14857" s="103"/>
      <c r="J14857" s="102"/>
      <c r="L14857" s="100"/>
      <c r="M14857" s="100"/>
      <c r="N14857" s="100"/>
    </row>
    <row r="14858" spans="2:14">
      <c r="B14858" s="98"/>
      <c r="C14858" s="98"/>
      <c r="D14858" s="100"/>
      <c r="E14858" s="100"/>
      <c r="F14858" s="100"/>
      <c r="H14858" s="102"/>
      <c r="I14858" s="103"/>
      <c r="J14858" s="102"/>
      <c r="L14858" s="100"/>
      <c r="M14858" s="100"/>
      <c r="N14858" s="100"/>
    </row>
    <row r="14859" spans="2:14">
      <c r="B14859" s="98"/>
      <c r="C14859" s="98"/>
      <c r="D14859" s="100"/>
      <c r="E14859" s="100"/>
      <c r="F14859" s="100"/>
      <c r="H14859" s="102"/>
      <c r="I14859" s="103"/>
      <c r="J14859" s="102"/>
      <c r="L14859" s="100"/>
      <c r="M14859" s="100"/>
      <c r="N14859" s="100"/>
    </row>
    <row r="14860" spans="2:14">
      <c r="B14860" s="98"/>
      <c r="C14860" s="98"/>
      <c r="D14860" s="100"/>
      <c r="E14860" s="100"/>
      <c r="F14860" s="100"/>
      <c r="H14860" s="102"/>
      <c r="I14860" s="103"/>
      <c r="J14860" s="102"/>
      <c r="L14860" s="100"/>
      <c r="M14860" s="100"/>
      <c r="N14860" s="100"/>
    </row>
    <row r="14861" spans="2:14">
      <c r="B14861" s="98"/>
      <c r="C14861" s="98"/>
      <c r="D14861" s="100"/>
      <c r="E14861" s="100"/>
      <c r="F14861" s="100"/>
      <c r="H14861" s="102"/>
      <c r="I14861" s="103"/>
      <c r="J14861" s="102"/>
      <c r="L14861" s="100"/>
      <c r="M14861" s="100"/>
      <c r="N14861" s="100"/>
    </row>
    <row r="14862" spans="2:14">
      <c r="B14862" s="98"/>
      <c r="C14862" s="98"/>
      <c r="D14862" s="100"/>
      <c r="E14862" s="100"/>
      <c r="F14862" s="100"/>
      <c r="H14862" s="102"/>
      <c r="I14862" s="103"/>
      <c r="J14862" s="102"/>
      <c r="L14862" s="100"/>
      <c r="M14862" s="100"/>
      <c r="N14862" s="100"/>
    </row>
    <row r="14863" spans="2:14">
      <c r="B14863" s="98"/>
      <c r="C14863" s="98"/>
      <c r="D14863" s="100"/>
      <c r="E14863" s="100"/>
      <c r="F14863" s="100"/>
      <c r="H14863" s="102"/>
      <c r="I14863" s="103"/>
      <c r="J14863" s="102"/>
      <c r="L14863" s="100"/>
      <c r="M14863" s="100"/>
      <c r="N14863" s="100"/>
    </row>
    <row r="14864" spans="2:14">
      <c r="B14864" s="98"/>
      <c r="C14864" s="98"/>
      <c r="D14864" s="100"/>
      <c r="E14864" s="100"/>
      <c r="F14864" s="100"/>
      <c r="H14864" s="102"/>
      <c r="I14864" s="103"/>
      <c r="J14864" s="102"/>
      <c r="L14864" s="100"/>
      <c r="M14864" s="100"/>
      <c r="N14864" s="100"/>
    </row>
    <row r="14865" spans="2:14">
      <c r="B14865" s="98"/>
      <c r="C14865" s="98"/>
      <c r="D14865" s="100"/>
      <c r="E14865" s="100"/>
      <c r="F14865" s="100"/>
      <c r="H14865" s="102"/>
      <c r="I14865" s="103"/>
      <c r="J14865" s="102"/>
      <c r="L14865" s="100"/>
      <c r="M14865" s="100"/>
      <c r="N14865" s="100"/>
    </row>
    <row r="14866" spans="2:14">
      <c r="B14866" s="98"/>
      <c r="C14866" s="98"/>
      <c r="D14866" s="100"/>
      <c r="E14866" s="100"/>
      <c r="F14866" s="100"/>
      <c r="H14866" s="102"/>
      <c r="I14866" s="103"/>
      <c r="J14866" s="102"/>
      <c r="L14866" s="100"/>
      <c r="M14866" s="100"/>
      <c r="N14866" s="100"/>
    </row>
    <row r="14867" spans="2:14">
      <c r="B14867" s="98"/>
      <c r="C14867" s="98"/>
      <c r="D14867" s="100"/>
      <c r="E14867" s="100"/>
      <c r="F14867" s="100"/>
      <c r="H14867" s="102"/>
      <c r="I14867" s="103"/>
      <c r="J14867" s="102"/>
      <c r="L14867" s="100"/>
      <c r="M14867" s="100"/>
      <c r="N14867" s="100"/>
    </row>
    <row r="14868" spans="2:14">
      <c r="B14868" s="98"/>
      <c r="C14868" s="98"/>
      <c r="D14868" s="100"/>
      <c r="E14868" s="100"/>
      <c r="F14868" s="100"/>
      <c r="H14868" s="102"/>
      <c r="I14868" s="103"/>
      <c r="J14868" s="102"/>
      <c r="L14868" s="100"/>
      <c r="M14868" s="100"/>
      <c r="N14868" s="100"/>
    </row>
    <row r="14869" spans="2:14">
      <c r="B14869" s="98"/>
      <c r="C14869" s="98"/>
      <c r="D14869" s="100"/>
      <c r="E14869" s="100"/>
      <c r="F14869" s="100"/>
      <c r="H14869" s="102"/>
      <c r="I14869" s="103"/>
      <c r="J14869" s="102"/>
      <c r="L14869" s="100"/>
      <c r="M14869" s="100"/>
      <c r="N14869" s="100"/>
    </row>
    <row r="14870" spans="2:14">
      <c r="B14870" s="98"/>
      <c r="C14870" s="98"/>
      <c r="D14870" s="100"/>
      <c r="E14870" s="100"/>
      <c r="F14870" s="100"/>
      <c r="H14870" s="102"/>
      <c r="I14870" s="103"/>
      <c r="J14870" s="102"/>
      <c r="L14870" s="100"/>
      <c r="M14870" s="100"/>
      <c r="N14870" s="100"/>
    </row>
    <row r="14871" spans="2:14">
      <c r="B14871" s="98"/>
      <c r="C14871" s="98"/>
      <c r="D14871" s="100"/>
      <c r="E14871" s="100"/>
      <c r="F14871" s="100"/>
      <c r="H14871" s="102"/>
      <c r="I14871" s="103"/>
      <c r="J14871" s="102"/>
      <c r="L14871" s="100"/>
      <c r="M14871" s="100"/>
      <c r="N14871" s="100"/>
    </row>
    <row r="14872" spans="2:14">
      <c r="B14872" s="98"/>
      <c r="C14872" s="98"/>
      <c r="D14872" s="100"/>
      <c r="E14872" s="100"/>
      <c r="F14872" s="100"/>
      <c r="H14872" s="102"/>
      <c r="I14872" s="103"/>
      <c r="J14872" s="102"/>
      <c r="L14872" s="100"/>
      <c r="M14872" s="100"/>
      <c r="N14872" s="100"/>
    </row>
    <row r="14873" spans="2:14">
      <c r="B14873" s="98"/>
      <c r="C14873" s="98"/>
      <c r="D14873" s="100"/>
      <c r="E14873" s="100"/>
      <c r="F14873" s="100"/>
      <c r="H14873" s="102"/>
      <c r="I14873" s="103"/>
      <c r="J14873" s="102"/>
      <c r="L14873" s="100"/>
      <c r="M14873" s="100"/>
      <c r="N14873" s="100"/>
    </row>
    <row r="14874" spans="2:14">
      <c r="B14874" s="98"/>
      <c r="C14874" s="98"/>
      <c r="D14874" s="100"/>
      <c r="E14874" s="100"/>
      <c r="F14874" s="100"/>
      <c r="H14874" s="102"/>
      <c r="I14874" s="103"/>
      <c r="J14874" s="102"/>
      <c r="L14874" s="100"/>
      <c r="M14874" s="100"/>
      <c r="N14874" s="100"/>
    </row>
    <row r="14875" spans="2:14">
      <c r="B14875" s="98"/>
      <c r="C14875" s="98"/>
      <c r="D14875" s="100"/>
      <c r="E14875" s="100"/>
      <c r="F14875" s="100"/>
      <c r="H14875" s="102"/>
      <c r="I14875" s="103"/>
      <c r="J14875" s="102"/>
      <c r="L14875" s="100"/>
      <c r="M14875" s="100"/>
      <c r="N14875" s="100"/>
    </row>
    <row r="14876" spans="2:14">
      <c r="B14876" s="98"/>
      <c r="C14876" s="98"/>
      <c r="D14876" s="100"/>
      <c r="E14876" s="100"/>
      <c r="F14876" s="100"/>
      <c r="H14876" s="102"/>
      <c r="I14876" s="103"/>
      <c r="J14876" s="102"/>
      <c r="L14876" s="100"/>
      <c r="M14876" s="100"/>
      <c r="N14876" s="100"/>
    </row>
    <row r="14877" spans="2:14">
      <c r="B14877" s="98"/>
      <c r="C14877" s="98"/>
      <c r="D14877" s="100"/>
      <c r="E14877" s="100"/>
      <c r="F14877" s="100"/>
      <c r="H14877" s="102"/>
      <c r="I14877" s="103"/>
      <c r="J14877" s="102"/>
      <c r="L14877" s="100"/>
      <c r="M14877" s="100"/>
      <c r="N14877" s="100"/>
    </row>
    <row r="14878" spans="2:14">
      <c r="B14878" s="98"/>
      <c r="C14878" s="98"/>
      <c r="D14878" s="100"/>
      <c r="E14878" s="100"/>
      <c r="F14878" s="100"/>
      <c r="H14878" s="102"/>
      <c r="I14878" s="103"/>
      <c r="J14878" s="102"/>
      <c r="L14878" s="100"/>
      <c r="M14878" s="100"/>
      <c r="N14878" s="100"/>
    </row>
    <row r="14879" spans="2:14">
      <c r="B14879" s="98"/>
      <c r="C14879" s="98"/>
      <c r="D14879" s="100"/>
      <c r="E14879" s="100"/>
      <c r="F14879" s="100"/>
      <c r="H14879" s="102"/>
      <c r="I14879" s="103"/>
      <c r="J14879" s="102"/>
      <c r="L14879" s="100"/>
      <c r="M14879" s="100"/>
      <c r="N14879" s="100"/>
    </row>
    <row r="14880" spans="2:14">
      <c r="B14880" s="98"/>
      <c r="C14880" s="98"/>
      <c r="D14880" s="100"/>
      <c r="E14880" s="100"/>
      <c r="F14880" s="100"/>
      <c r="H14880" s="102"/>
      <c r="I14880" s="103"/>
      <c r="J14880" s="102"/>
      <c r="L14880" s="100"/>
      <c r="M14880" s="100"/>
      <c r="N14880" s="100"/>
    </row>
    <row r="14881" spans="2:14">
      <c r="B14881" s="98"/>
      <c r="C14881" s="98"/>
      <c r="D14881" s="100"/>
      <c r="E14881" s="100"/>
      <c r="F14881" s="100"/>
      <c r="H14881" s="102"/>
      <c r="I14881" s="103"/>
      <c r="J14881" s="102"/>
      <c r="L14881" s="100"/>
      <c r="M14881" s="100"/>
      <c r="N14881" s="100"/>
    </row>
    <row r="14882" spans="2:14">
      <c r="B14882" s="98"/>
      <c r="C14882" s="98"/>
      <c r="D14882" s="100"/>
      <c r="E14882" s="100"/>
      <c r="F14882" s="100"/>
      <c r="H14882" s="102"/>
      <c r="I14882" s="103"/>
      <c r="J14882" s="102"/>
      <c r="L14882" s="100"/>
      <c r="M14882" s="100"/>
      <c r="N14882" s="100"/>
    </row>
    <row r="14883" spans="2:14">
      <c r="B14883" s="98"/>
      <c r="C14883" s="98"/>
      <c r="D14883" s="100"/>
      <c r="E14883" s="100"/>
      <c r="F14883" s="100"/>
      <c r="H14883" s="102"/>
      <c r="I14883" s="103"/>
      <c r="J14883" s="102"/>
      <c r="L14883" s="100"/>
      <c r="M14883" s="100"/>
      <c r="N14883" s="100"/>
    </row>
    <row r="14884" spans="2:14">
      <c r="B14884" s="98"/>
      <c r="C14884" s="98"/>
      <c r="D14884" s="100"/>
      <c r="E14884" s="100"/>
      <c r="F14884" s="100"/>
      <c r="H14884" s="102"/>
      <c r="I14884" s="103"/>
      <c r="J14884" s="102"/>
      <c r="L14884" s="100"/>
      <c r="M14884" s="100"/>
      <c r="N14884" s="100"/>
    </row>
    <row r="14885" spans="2:14">
      <c r="B14885" s="98"/>
      <c r="C14885" s="98"/>
      <c r="D14885" s="100"/>
      <c r="E14885" s="100"/>
      <c r="F14885" s="100"/>
      <c r="H14885" s="102"/>
      <c r="I14885" s="103"/>
      <c r="J14885" s="102"/>
      <c r="L14885" s="100"/>
      <c r="M14885" s="100"/>
      <c r="N14885" s="100"/>
    </row>
    <row r="14886" spans="2:14">
      <c r="B14886" s="98"/>
      <c r="C14886" s="98"/>
      <c r="D14886" s="100"/>
      <c r="E14886" s="100"/>
      <c r="F14886" s="100"/>
      <c r="H14886" s="102"/>
      <c r="I14886" s="103"/>
      <c r="J14886" s="102"/>
      <c r="L14886" s="100"/>
      <c r="M14886" s="100"/>
      <c r="N14886" s="100"/>
    </row>
    <row r="14887" spans="2:14">
      <c r="B14887" s="98"/>
      <c r="C14887" s="98"/>
      <c r="D14887" s="100"/>
      <c r="E14887" s="100"/>
      <c r="F14887" s="100"/>
      <c r="H14887" s="102"/>
      <c r="I14887" s="103"/>
      <c r="J14887" s="102"/>
      <c r="L14887" s="100"/>
      <c r="M14887" s="100"/>
      <c r="N14887" s="100"/>
    </row>
    <row r="14888" spans="2:14">
      <c r="B14888" s="98"/>
      <c r="C14888" s="98"/>
      <c r="D14888" s="100"/>
      <c r="E14888" s="100"/>
      <c r="F14888" s="100"/>
      <c r="H14888" s="102"/>
      <c r="I14888" s="103"/>
      <c r="J14888" s="102"/>
      <c r="L14888" s="100"/>
      <c r="M14888" s="100"/>
      <c r="N14888" s="100"/>
    </row>
    <row r="14889" spans="2:14">
      <c r="B14889" s="98"/>
      <c r="C14889" s="98"/>
      <c r="D14889" s="100"/>
      <c r="E14889" s="100"/>
      <c r="F14889" s="100"/>
      <c r="H14889" s="102"/>
      <c r="I14889" s="103"/>
      <c r="J14889" s="102"/>
      <c r="L14889" s="100"/>
      <c r="M14889" s="100"/>
      <c r="N14889" s="100"/>
    </row>
    <row r="14890" spans="2:14">
      <c r="B14890" s="98"/>
      <c r="C14890" s="98"/>
      <c r="D14890" s="100"/>
      <c r="E14890" s="100"/>
      <c r="F14890" s="100"/>
      <c r="H14890" s="102"/>
      <c r="I14890" s="103"/>
      <c r="J14890" s="102"/>
      <c r="L14890" s="100"/>
      <c r="M14890" s="100"/>
      <c r="N14890" s="100"/>
    </row>
    <row r="14891" spans="2:14">
      <c r="B14891" s="98"/>
      <c r="C14891" s="98"/>
      <c r="D14891" s="100"/>
      <c r="E14891" s="100"/>
      <c r="F14891" s="100"/>
      <c r="H14891" s="102"/>
      <c r="I14891" s="103"/>
      <c r="J14891" s="102"/>
      <c r="L14891" s="100"/>
      <c r="M14891" s="100"/>
      <c r="N14891" s="100"/>
    </row>
    <row r="14892" spans="2:14">
      <c r="B14892" s="98"/>
      <c r="C14892" s="98"/>
      <c r="D14892" s="100"/>
      <c r="E14892" s="100"/>
      <c r="F14892" s="100"/>
      <c r="H14892" s="102"/>
      <c r="I14892" s="103"/>
      <c r="J14892" s="102"/>
      <c r="L14892" s="100"/>
      <c r="M14892" s="100"/>
      <c r="N14892" s="100"/>
    </row>
    <row r="14893" spans="2:14">
      <c r="B14893" s="98"/>
      <c r="C14893" s="98"/>
      <c r="D14893" s="100"/>
      <c r="E14893" s="100"/>
      <c r="F14893" s="100"/>
      <c r="H14893" s="102"/>
      <c r="I14893" s="103"/>
      <c r="J14893" s="102"/>
      <c r="L14893" s="100"/>
      <c r="M14893" s="100"/>
      <c r="N14893" s="100"/>
    </row>
    <row r="14894" spans="2:14">
      <c r="B14894" s="98"/>
      <c r="C14894" s="98"/>
      <c r="D14894" s="100"/>
      <c r="E14894" s="100"/>
      <c r="F14894" s="100"/>
      <c r="H14894" s="102"/>
      <c r="I14894" s="103"/>
      <c r="J14894" s="102"/>
      <c r="L14894" s="100"/>
      <c r="M14894" s="100"/>
      <c r="N14894" s="100"/>
    </row>
    <row r="14895" spans="2:14">
      <c r="B14895" s="98"/>
      <c r="C14895" s="98"/>
      <c r="D14895" s="100"/>
      <c r="E14895" s="100"/>
      <c r="F14895" s="100"/>
      <c r="H14895" s="102"/>
      <c r="I14895" s="103"/>
      <c r="J14895" s="102"/>
      <c r="L14895" s="100"/>
      <c r="M14895" s="100"/>
      <c r="N14895" s="100"/>
    </row>
    <row r="14896" spans="2:14">
      <c r="B14896" s="98"/>
      <c r="C14896" s="98"/>
      <c r="D14896" s="100"/>
      <c r="E14896" s="100"/>
      <c r="F14896" s="100"/>
      <c r="H14896" s="102"/>
      <c r="I14896" s="103"/>
      <c r="J14896" s="102"/>
      <c r="L14896" s="100"/>
      <c r="M14896" s="100"/>
      <c r="N14896" s="100"/>
    </row>
    <row r="14897" spans="2:14">
      <c r="B14897" s="98"/>
      <c r="C14897" s="98"/>
      <c r="D14897" s="100"/>
      <c r="E14897" s="100"/>
      <c r="F14897" s="100"/>
      <c r="H14897" s="102"/>
      <c r="I14897" s="103"/>
      <c r="J14897" s="102"/>
      <c r="L14897" s="100"/>
      <c r="M14897" s="100"/>
      <c r="N14897" s="100"/>
    </row>
    <row r="14898" spans="2:14">
      <c r="B14898" s="98"/>
      <c r="C14898" s="98"/>
      <c r="D14898" s="100"/>
      <c r="E14898" s="100"/>
      <c r="F14898" s="100"/>
      <c r="H14898" s="102"/>
      <c r="I14898" s="103"/>
      <c r="J14898" s="102"/>
      <c r="L14898" s="100"/>
      <c r="M14898" s="100"/>
      <c r="N14898" s="100"/>
    </row>
    <row r="14899" spans="2:14">
      <c r="B14899" s="98"/>
      <c r="C14899" s="98"/>
      <c r="D14899" s="100"/>
      <c r="E14899" s="100"/>
      <c r="F14899" s="100"/>
      <c r="H14899" s="102"/>
      <c r="I14899" s="103"/>
      <c r="J14899" s="102"/>
      <c r="L14899" s="100"/>
      <c r="M14899" s="100"/>
      <c r="N14899" s="100"/>
    </row>
    <row r="14900" spans="2:14">
      <c r="B14900" s="98"/>
      <c r="C14900" s="98"/>
      <c r="D14900" s="100"/>
      <c r="E14900" s="100"/>
      <c r="F14900" s="100"/>
      <c r="H14900" s="102"/>
      <c r="I14900" s="103"/>
      <c r="J14900" s="102"/>
      <c r="L14900" s="100"/>
      <c r="M14900" s="100"/>
      <c r="N14900" s="100"/>
    </row>
    <row r="14901" spans="2:14">
      <c r="B14901" s="98"/>
      <c r="C14901" s="98"/>
      <c r="D14901" s="100"/>
      <c r="E14901" s="100"/>
      <c r="F14901" s="100"/>
      <c r="H14901" s="102"/>
      <c r="I14901" s="103"/>
      <c r="J14901" s="102"/>
      <c r="L14901" s="100"/>
      <c r="M14901" s="100"/>
      <c r="N14901" s="100"/>
    </row>
    <row r="14902" spans="2:14">
      <c r="B14902" s="98"/>
      <c r="C14902" s="98"/>
      <c r="D14902" s="100"/>
      <c r="E14902" s="100"/>
      <c r="F14902" s="100"/>
      <c r="H14902" s="102"/>
      <c r="I14902" s="103"/>
      <c r="J14902" s="102"/>
      <c r="L14902" s="100"/>
      <c r="M14902" s="100"/>
      <c r="N14902" s="100"/>
    </row>
    <row r="14903" spans="2:14">
      <c r="B14903" s="98"/>
      <c r="C14903" s="98"/>
      <c r="D14903" s="100"/>
      <c r="E14903" s="100"/>
      <c r="F14903" s="100"/>
      <c r="H14903" s="102"/>
      <c r="I14903" s="103"/>
      <c r="J14903" s="102"/>
      <c r="L14903" s="100"/>
      <c r="M14903" s="100"/>
      <c r="N14903" s="100"/>
    </row>
    <row r="14904" spans="2:14">
      <c r="B14904" s="98"/>
      <c r="C14904" s="98"/>
      <c r="D14904" s="100"/>
      <c r="E14904" s="100"/>
      <c r="F14904" s="100"/>
      <c r="H14904" s="102"/>
      <c r="I14904" s="103"/>
      <c r="J14904" s="102"/>
      <c r="L14904" s="100"/>
      <c r="M14904" s="100"/>
      <c r="N14904" s="100"/>
    </row>
    <row r="14905" spans="2:14">
      <c r="B14905" s="98"/>
      <c r="C14905" s="98"/>
      <c r="D14905" s="100"/>
      <c r="E14905" s="100"/>
      <c r="F14905" s="100"/>
      <c r="H14905" s="102"/>
      <c r="I14905" s="103"/>
      <c r="J14905" s="102"/>
      <c r="L14905" s="100"/>
      <c r="M14905" s="100"/>
      <c r="N14905" s="100"/>
    </row>
    <row r="14906" spans="2:14">
      <c r="B14906" s="98"/>
      <c r="C14906" s="98"/>
      <c r="D14906" s="100"/>
      <c r="E14906" s="100"/>
      <c r="F14906" s="100"/>
      <c r="H14906" s="102"/>
      <c r="I14906" s="103"/>
      <c r="J14906" s="102"/>
      <c r="L14906" s="100"/>
      <c r="M14906" s="100"/>
      <c r="N14906" s="100"/>
    </row>
    <row r="14907" spans="2:14">
      <c r="B14907" s="98"/>
      <c r="C14907" s="98"/>
      <c r="D14907" s="100"/>
      <c r="E14907" s="100"/>
      <c r="F14907" s="100"/>
      <c r="H14907" s="102"/>
      <c r="I14907" s="103"/>
      <c r="J14907" s="102"/>
      <c r="L14907" s="100"/>
      <c r="M14907" s="100"/>
      <c r="N14907" s="100"/>
    </row>
    <row r="14908" spans="2:14">
      <c r="B14908" s="98"/>
      <c r="C14908" s="98"/>
      <c r="D14908" s="100"/>
      <c r="E14908" s="100"/>
      <c r="F14908" s="100"/>
      <c r="H14908" s="102"/>
      <c r="I14908" s="103"/>
      <c r="J14908" s="102"/>
      <c r="L14908" s="100"/>
      <c r="M14908" s="100"/>
      <c r="N14908" s="100"/>
    </row>
    <row r="14909" spans="2:14">
      <c r="B14909" s="98"/>
      <c r="C14909" s="98"/>
      <c r="D14909" s="100"/>
      <c r="E14909" s="100"/>
      <c r="F14909" s="100"/>
      <c r="H14909" s="102"/>
      <c r="I14909" s="103"/>
      <c r="J14909" s="102"/>
      <c r="L14909" s="100"/>
      <c r="M14909" s="100"/>
      <c r="N14909" s="100"/>
    </row>
    <row r="14910" spans="2:14">
      <c r="B14910" s="98"/>
      <c r="C14910" s="98"/>
      <c r="D14910" s="100"/>
      <c r="E14910" s="100"/>
      <c r="F14910" s="100"/>
      <c r="H14910" s="102"/>
      <c r="I14910" s="103"/>
      <c r="J14910" s="102"/>
      <c r="L14910" s="100"/>
      <c r="M14910" s="100"/>
      <c r="N14910" s="100"/>
    </row>
    <row r="14911" spans="2:14">
      <c r="B14911" s="98"/>
      <c r="C14911" s="98"/>
      <c r="D14911" s="100"/>
      <c r="E14911" s="100"/>
      <c r="F14911" s="100"/>
      <c r="H14911" s="102"/>
      <c r="I14911" s="103"/>
      <c r="J14911" s="102"/>
      <c r="L14911" s="100"/>
      <c r="M14911" s="100"/>
      <c r="N14911" s="100"/>
    </row>
    <row r="14912" spans="2:14">
      <c r="B14912" s="98"/>
      <c r="C14912" s="98"/>
      <c r="D14912" s="100"/>
      <c r="E14912" s="100"/>
      <c r="F14912" s="100"/>
      <c r="H14912" s="102"/>
      <c r="I14912" s="103"/>
      <c r="J14912" s="102"/>
      <c r="L14912" s="100"/>
      <c r="M14912" s="100"/>
      <c r="N14912" s="100"/>
    </row>
    <row r="14913" spans="2:14">
      <c r="B14913" s="98"/>
      <c r="C14913" s="98"/>
      <c r="D14913" s="100"/>
      <c r="E14913" s="100"/>
      <c r="F14913" s="100"/>
      <c r="H14913" s="102"/>
      <c r="I14913" s="103"/>
      <c r="J14913" s="102"/>
      <c r="L14913" s="100"/>
      <c r="M14913" s="100"/>
      <c r="N14913" s="100"/>
    </row>
    <row r="14914" spans="2:14">
      <c r="B14914" s="98"/>
      <c r="C14914" s="98"/>
      <c r="D14914" s="100"/>
      <c r="E14914" s="100"/>
      <c r="F14914" s="100"/>
      <c r="H14914" s="102"/>
      <c r="I14914" s="103"/>
      <c r="J14914" s="102"/>
      <c r="L14914" s="100"/>
      <c r="M14914" s="100"/>
      <c r="N14914" s="100"/>
    </row>
    <row r="14915" spans="2:14">
      <c r="B14915" s="98"/>
      <c r="C14915" s="98"/>
      <c r="D14915" s="100"/>
      <c r="E14915" s="100"/>
      <c r="F14915" s="100"/>
      <c r="H14915" s="102"/>
      <c r="I14915" s="103"/>
      <c r="J14915" s="102"/>
      <c r="L14915" s="100"/>
      <c r="M14915" s="100"/>
      <c r="N14915" s="100"/>
    </row>
    <row r="14916" spans="2:14">
      <c r="B14916" s="98"/>
      <c r="C14916" s="98"/>
      <c r="D14916" s="100"/>
      <c r="E14916" s="100"/>
      <c r="F14916" s="100"/>
      <c r="H14916" s="102"/>
      <c r="I14916" s="103"/>
      <c r="J14916" s="102"/>
      <c r="L14916" s="100"/>
      <c r="M14916" s="100"/>
      <c r="N14916" s="100"/>
    </row>
    <row r="14917" spans="2:14">
      <c r="B14917" s="98"/>
      <c r="C14917" s="98"/>
      <c r="D14917" s="100"/>
      <c r="E14917" s="100"/>
      <c r="F14917" s="100"/>
      <c r="H14917" s="102"/>
      <c r="I14917" s="103"/>
      <c r="J14917" s="102"/>
      <c r="L14917" s="100"/>
      <c r="M14917" s="100"/>
      <c r="N14917" s="100"/>
    </row>
    <row r="14918" spans="2:14">
      <c r="B14918" s="98"/>
      <c r="C14918" s="98"/>
      <c r="D14918" s="100"/>
      <c r="E14918" s="100"/>
      <c r="F14918" s="100"/>
      <c r="H14918" s="102"/>
      <c r="I14918" s="103"/>
      <c r="J14918" s="102"/>
      <c r="L14918" s="100"/>
      <c r="M14918" s="100"/>
      <c r="N14918" s="100"/>
    </row>
    <row r="14919" spans="2:14">
      <c r="B14919" s="98"/>
      <c r="C14919" s="98"/>
      <c r="D14919" s="100"/>
      <c r="E14919" s="100"/>
      <c r="F14919" s="100"/>
      <c r="H14919" s="102"/>
      <c r="I14919" s="103"/>
      <c r="J14919" s="102"/>
      <c r="L14919" s="100"/>
      <c r="M14919" s="100"/>
      <c r="N14919" s="100"/>
    </row>
    <row r="14920" spans="2:14">
      <c r="B14920" s="98"/>
      <c r="C14920" s="98"/>
      <c r="D14920" s="100"/>
      <c r="E14920" s="100"/>
      <c r="F14920" s="100"/>
      <c r="H14920" s="102"/>
      <c r="I14920" s="103"/>
      <c r="J14920" s="102"/>
      <c r="L14920" s="100"/>
      <c r="M14920" s="100"/>
      <c r="N14920" s="100"/>
    </row>
    <row r="14921" spans="2:14">
      <c r="B14921" s="98"/>
      <c r="C14921" s="98"/>
      <c r="D14921" s="100"/>
      <c r="E14921" s="100"/>
      <c r="F14921" s="100"/>
      <c r="H14921" s="102"/>
      <c r="I14921" s="103"/>
      <c r="J14921" s="102"/>
      <c r="L14921" s="100"/>
      <c r="M14921" s="100"/>
      <c r="N14921" s="100"/>
    </row>
    <row r="14922" spans="2:14">
      <c r="B14922" s="98"/>
      <c r="C14922" s="98"/>
      <c r="D14922" s="100"/>
      <c r="E14922" s="100"/>
      <c r="F14922" s="100"/>
      <c r="H14922" s="102"/>
      <c r="I14922" s="103"/>
      <c r="J14922" s="102"/>
      <c r="L14922" s="100"/>
      <c r="M14922" s="100"/>
      <c r="N14922" s="100"/>
    </row>
    <row r="14923" spans="2:14">
      <c r="B14923" s="98"/>
      <c r="C14923" s="98"/>
      <c r="D14923" s="100"/>
      <c r="E14923" s="100"/>
      <c r="F14923" s="100"/>
      <c r="H14923" s="102"/>
      <c r="I14923" s="103"/>
      <c r="J14923" s="102"/>
      <c r="L14923" s="100"/>
      <c r="M14923" s="100"/>
      <c r="N14923" s="100"/>
    </row>
    <row r="14924" spans="2:14">
      <c r="B14924" s="98"/>
      <c r="C14924" s="98"/>
      <c r="D14924" s="100"/>
      <c r="E14924" s="100"/>
      <c r="F14924" s="100"/>
      <c r="H14924" s="102"/>
      <c r="I14924" s="103"/>
      <c r="J14924" s="102"/>
      <c r="L14924" s="100"/>
      <c r="M14924" s="100"/>
      <c r="N14924" s="100"/>
    </row>
    <row r="14925" spans="2:14">
      <c r="B14925" s="98"/>
      <c r="C14925" s="98"/>
      <c r="D14925" s="100"/>
      <c r="E14925" s="100"/>
      <c r="F14925" s="100"/>
      <c r="H14925" s="102"/>
      <c r="I14925" s="103"/>
      <c r="J14925" s="102"/>
      <c r="L14925" s="100"/>
      <c r="M14925" s="100"/>
      <c r="N14925" s="100"/>
    </row>
    <row r="14926" spans="2:14">
      <c r="B14926" s="98"/>
      <c r="C14926" s="98"/>
      <c r="D14926" s="100"/>
      <c r="E14926" s="100"/>
      <c r="F14926" s="100"/>
      <c r="H14926" s="102"/>
      <c r="I14926" s="103"/>
      <c r="J14926" s="102"/>
      <c r="L14926" s="100"/>
      <c r="M14926" s="100"/>
      <c r="N14926" s="100"/>
    </row>
    <row r="14927" spans="2:14">
      <c r="B14927" s="98"/>
      <c r="C14927" s="98"/>
      <c r="D14927" s="100"/>
      <c r="E14927" s="100"/>
      <c r="F14927" s="100"/>
      <c r="H14927" s="102"/>
      <c r="I14927" s="103"/>
      <c r="J14927" s="102"/>
      <c r="L14927" s="100"/>
      <c r="M14927" s="100"/>
      <c r="N14927" s="100"/>
    </row>
    <row r="14928" spans="2:14">
      <c r="B14928" s="98"/>
      <c r="C14928" s="98"/>
      <c r="D14928" s="100"/>
      <c r="E14928" s="100"/>
      <c r="F14928" s="100"/>
      <c r="H14928" s="102"/>
      <c r="I14928" s="103"/>
      <c r="J14928" s="102"/>
      <c r="L14928" s="100"/>
      <c r="M14928" s="100"/>
      <c r="N14928" s="100"/>
    </row>
    <row r="14929" spans="2:14">
      <c r="B14929" s="98"/>
      <c r="C14929" s="98"/>
      <c r="D14929" s="100"/>
      <c r="E14929" s="100"/>
      <c r="F14929" s="100"/>
      <c r="H14929" s="102"/>
      <c r="I14929" s="103"/>
      <c r="J14929" s="102"/>
      <c r="L14929" s="100"/>
      <c r="M14929" s="100"/>
      <c r="N14929" s="100"/>
    </row>
    <row r="14930" spans="2:14">
      <c r="B14930" s="98"/>
      <c r="C14930" s="98"/>
      <c r="D14930" s="100"/>
      <c r="E14930" s="100"/>
      <c r="F14930" s="100"/>
      <c r="H14930" s="102"/>
      <c r="I14930" s="103"/>
      <c r="J14930" s="102"/>
      <c r="L14930" s="100"/>
      <c r="M14930" s="100"/>
      <c r="N14930" s="100"/>
    </row>
    <row r="14931" spans="2:14">
      <c r="B14931" s="98"/>
      <c r="C14931" s="98"/>
      <c r="D14931" s="100"/>
      <c r="E14931" s="100"/>
      <c r="F14931" s="100"/>
      <c r="H14931" s="102"/>
      <c r="I14931" s="103"/>
      <c r="J14931" s="102"/>
      <c r="L14931" s="100"/>
      <c r="M14931" s="100"/>
      <c r="N14931" s="100"/>
    </row>
    <row r="14932" spans="2:14">
      <c r="B14932" s="98"/>
      <c r="C14932" s="98"/>
      <c r="D14932" s="100"/>
      <c r="E14932" s="100"/>
      <c r="F14932" s="100"/>
      <c r="H14932" s="102"/>
      <c r="I14932" s="103"/>
      <c r="J14932" s="102"/>
      <c r="L14932" s="100"/>
      <c r="M14932" s="100"/>
      <c r="N14932" s="100"/>
    </row>
    <row r="14933" spans="2:14">
      <c r="B14933" s="98"/>
      <c r="C14933" s="98"/>
      <c r="D14933" s="100"/>
      <c r="E14933" s="100"/>
      <c r="F14933" s="100"/>
      <c r="H14933" s="102"/>
      <c r="I14933" s="103"/>
      <c r="J14933" s="102"/>
      <c r="L14933" s="100"/>
      <c r="M14933" s="100"/>
      <c r="N14933" s="100"/>
    </row>
    <row r="14934" spans="2:14">
      <c r="B14934" s="98"/>
      <c r="C14934" s="98"/>
      <c r="D14934" s="100"/>
      <c r="E14934" s="100"/>
      <c r="F14934" s="100"/>
      <c r="H14934" s="102"/>
      <c r="I14934" s="103"/>
      <c r="J14934" s="102"/>
      <c r="L14934" s="100"/>
      <c r="M14934" s="100"/>
      <c r="N14934" s="100"/>
    </row>
    <row r="14935" spans="2:14">
      <c r="B14935" s="98"/>
      <c r="C14935" s="98"/>
      <c r="D14935" s="100"/>
      <c r="E14935" s="100"/>
      <c r="F14935" s="100"/>
      <c r="H14935" s="102"/>
      <c r="I14935" s="103"/>
      <c r="J14935" s="102"/>
      <c r="L14935" s="100"/>
      <c r="M14935" s="100"/>
      <c r="N14935" s="100"/>
    </row>
    <row r="14936" spans="2:14">
      <c r="B14936" s="98"/>
      <c r="C14936" s="98"/>
      <c r="D14936" s="100"/>
      <c r="E14936" s="100"/>
      <c r="F14936" s="100"/>
      <c r="H14936" s="102"/>
      <c r="I14936" s="103"/>
      <c r="J14936" s="102"/>
      <c r="L14936" s="100"/>
      <c r="M14936" s="100"/>
      <c r="N14936" s="100"/>
    </row>
    <row r="14937" spans="2:14">
      <c r="B14937" s="98"/>
      <c r="C14937" s="98"/>
      <c r="D14937" s="100"/>
      <c r="E14937" s="100"/>
      <c r="F14937" s="100"/>
      <c r="H14937" s="102"/>
      <c r="I14937" s="103"/>
      <c r="J14937" s="102"/>
      <c r="L14937" s="100"/>
      <c r="M14937" s="100"/>
      <c r="N14937" s="100"/>
    </row>
    <row r="14938" spans="2:14">
      <c r="B14938" s="98"/>
      <c r="C14938" s="98"/>
      <c r="D14938" s="100"/>
      <c r="E14938" s="100"/>
      <c r="F14938" s="100"/>
      <c r="H14938" s="102"/>
      <c r="I14938" s="103"/>
      <c r="J14938" s="102"/>
      <c r="L14938" s="100"/>
      <c r="M14938" s="100"/>
      <c r="N14938" s="100"/>
    </row>
    <row r="14939" spans="2:14">
      <c r="B14939" s="98"/>
      <c r="C14939" s="98"/>
      <c r="D14939" s="100"/>
      <c r="E14939" s="100"/>
      <c r="F14939" s="100"/>
      <c r="H14939" s="102"/>
      <c r="I14939" s="103"/>
      <c r="J14939" s="102"/>
      <c r="L14939" s="100"/>
      <c r="M14939" s="100"/>
      <c r="N14939" s="100"/>
    </row>
    <row r="14940" spans="2:14">
      <c r="B14940" s="98"/>
      <c r="C14940" s="98"/>
      <c r="D14940" s="100"/>
      <c r="E14940" s="100"/>
      <c r="F14940" s="100"/>
      <c r="H14940" s="102"/>
      <c r="I14940" s="103"/>
      <c r="J14940" s="102"/>
      <c r="L14940" s="100"/>
      <c r="M14940" s="100"/>
      <c r="N14940" s="100"/>
    </row>
    <row r="14941" spans="2:14">
      <c r="B14941" s="98"/>
      <c r="C14941" s="98"/>
      <c r="D14941" s="100"/>
      <c r="E14941" s="100"/>
      <c r="F14941" s="100"/>
      <c r="H14941" s="102"/>
      <c r="I14941" s="103"/>
      <c r="J14941" s="102"/>
      <c r="L14941" s="100"/>
      <c r="M14941" s="100"/>
      <c r="N14941" s="100"/>
    </row>
    <row r="14942" spans="2:14">
      <c r="B14942" s="98"/>
      <c r="C14942" s="98"/>
      <c r="D14942" s="100"/>
      <c r="E14942" s="100"/>
      <c r="F14942" s="100"/>
      <c r="H14942" s="102"/>
      <c r="I14942" s="103"/>
      <c r="J14942" s="102"/>
      <c r="L14942" s="100"/>
      <c r="M14942" s="100"/>
      <c r="N14942" s="100"/>
    </row>
    <row r="14943" spans="2:14">
      <c r="B14943" s="98"/>
      <c r="C14943" s="98"/>
      <c r="D14943" s="100"/>
      <c r="E14943" s="100"/>
      <c r="F14943" s="100"/>
      <c r="H14943" s="102"/>
      <c r="I14943" s="103"/>
      <c r="J14943" s="102"/>
      <c r="L14943" s="100"/>
      <c r="M14943" s="100"/>
      <c r="N14943" s="100"/>
    </row>
    <row r="14944" spans="2:14">
      <c r="B14944" s="98"/>
      <c r="C14944" s="98"/>
      <c r="D14944" s="100"/>
      <c r="E14944" s="100"/>
      <c r="F14944" s="100"/>
      <c r="H14944" s="102"/>
      <c r="I14944" s="103"/>
      <c r="J14944" s="102"/>
      <c r="L14944" s="100"/>
      <c r="M14944" s="100"/>
      <c r="N14944" s="100"/>
    </row>
    <row r="14945" spans="2:14">
      <c r="B14945" s="98"/>
      <c r="C14945" s="98"/>
      <c r="D14945" s="100"/>
      <c r="E14945" s="100"/>
      <c r="F14945" s="100"/>
      <c r="H14945" s="102"/>
      <c r="I14945" s="103"/>
      <c r="J14945" s="102"/>
      <c r="L14945" s="100"/>
      <c r="M14945" s="100"/>
      <c r="N14945" s="100"/>
    </row>
    <row r="14946" spans="2:14">
      <c r="B14946" s="98"/>
      <c r="C14946" s="98"/>
      <c r="D14946" s="100"/>
      <c r="E14946" s="100"/>
      <c r="F14946" s="100"/>
      <c r="H14946" s="102"/>
      <c r="I14946" s="103"/>
      <c r="J14946" s="102"/>
      <c r="L14946" s="100"/>
      <c r="M14946" s="100"/>
      <c r="N14946" s="100"/>
    </row>
    <row r="14947" spans="2:14">
      <c r="B14947" s="98"/>
      <c r="C14947" s="98"/>
      <c r="D14947" s="100"/>
      <c r="E14947" s="100"/>
      <c r="F14947" s="100"/>
      <c r="H14947" s="102"/>
      <c r="I14947" s="103"/>
      <c r="J14947" s="102"/>
      <c r="L14947" s="100"/>
      <c r="M14947" s="100"/>
      <c r="N14947" s="100"/>
    </row>
    <row r="14948" spans="2:14">
      <c r="B14948" s="98"/>
      <c r="C14948" s="98"/>
      <c r="D14948" s="100"/>
      <c r="E14948" s="100"/>
      <c r="F14948" s="100"/>
      <c r="H14948" s="102"/>
      <c r="I14948" s="103"/>
      <c r="J14948" s="102"/>
      <c r="L14948" s="100"/>
      <c r="M14948" s="100"/>
      <c r="N14948" s="100"/>
    </row>
    <row r="14949" spans="2:14">
      <c r="B14949" s="98"/>
      <c r="C14949" s="98"/>
      <c r="D14949" s="100"/>
      <c r="E14949" s="100"/>
      <c r="F14949" s="100"/>
      <c r="H14949" s="102"/>
      <c r="I14949" s="103"/>
      <c r="J14949" s="102"/>
      <c r="L14949" s="100"/>
      <c r="M14949" s="100"/>
      <c r="N14949" s="100"/>
    </row>
    <row r="14950" spans="2:14">
      <c r="B14950" s="98"/>
      <c r="C14950" s="98"/>
      <c r="D14950" s="100"/>
      <c r="E14950" s="100"/>
      <c r="F14950" s="100"/>
      <c r="H14950" s="102"/>
      <c r="I14950" s="103"/>
      <c r="J14950" s="102"/>
      <c r="L14950" s="100"/>
      <c r="M14950" s="100"/>
      <c r="N14950" s="100"/>
    </row>
    <row r="14951" spans="2:14">
      <c r="B14951" s="98"/>
      <c r="C14951" s="98"/>
      <c r="D14951" s="100"/>
      <c r="E14951" s="100"/>
      <c r="F14951" s="100"/>
      <c r="H14951" s="102"/>
      <c r="I14951" s="103"/>
      <c r="J14951" s="102"/>
      <c r="L14951" s="100"/>
      <c r="M14951" s="100"/>
      <c r="N14951" s="100"/>
    </row>
    <row r="14952" spans="2:14">
      <c r="B14952" s="98"/>
      <c r="C14952" s="98"/>
      <c r="D14952" s="100"/>
      <c r="E14952" s="100"/>
      <c r="F14952" s="100"/>
      <c r="H14952" s="102"/>
      <c r="I14952" s="103"/>
      <c r="J14952" s="102"/>
      <c r="L14952" s="100"/>
      <c r="M14952" s="100"/>
      <c r="N14952" s="100"/>
    </row>
    <row r="14953" spans="2:14">
      <c r="B14953" s="98"/>
      <c r="C14953" s="98"/>
      <c r="D14953" s="100"/>
      <c r="E14953" s="100"/>
      <c r="F14953" s="100"/>
      <c r="H14953" s="102"/>
      <c r="I14953" s="103"/>
      <c r="J14953" s="102"/>
      <c r="L14953" s="100"/>
      <c r="M14953" s="100"/>
      <c r="N14953" s="100"/>
    </row>
    <row r="14954" spans="2:14">
      <c r="B14954" s="98"/>
      <c r="C14954" s="98"/>
      <c r="D14954" s="100"/>
      <c r="E14954" s="100"/>
      <c r="F14954" s="100"/>
      <c r="H14954" s="102"/>
      <c r="I14954" s="103"/>
      <c r="J14954" s="102"/>
      <c r="L14954" s="100"/>
      <c r="M14954" s="100"/>
      <c r="N14954" s="100"/>
    </row>
    <row r="14955" spans="2:14">
      <c r="B14955" s="98"/>
      <c r="C14955" s="98"/>
      <c r="D14955" s="100"/>
      <c r="E14955" s="100"/>
      <c r="F14955" s="100"/>
      <c r="H14955" s="102"/>
      <c r="I14955" s="103"/>
      <c r="J14955" s="102"/>
      <c r="L14955" s="100"/>
      <c r="M14955" s="100"/>
      <c r="N14955" s="100"/>
    </row>
    <row r="14956" spans="2:14">
      <c r="B14956" s="98"/>
      <c r="C14956" s="98"/>
      <c r="D14956" s="100"/>
      <c r="E14956" s="100"/>
      <c r="F14956" s="100"/>
      <c r="H14956" s="102"/>
      <c r="I14956" s="103"/>
      <c r="J14956" s="102"/>
      <c r="L14956" s="100"/>
      <c r="M14956" s="100"/>
      <c r="N14956" s="100"/>
    </row>
    <row r="14957" spans="2:14">
      <c r="B14957" s="98"/>
      <c r="C14957" s="98"/>
      <c r="D14957" s="100"/>
      <c r="E14957" s="100"/>
      <c r="F14957" s="100"/>
      <c r="H14957" s="102"/>
      <c r="I14957" s="103"/>
      <c r="J14957" s="102"/>
      <c r="L14957" s="100"/>
      <c r="M14957" s="100"/>
      <c r="N14957" s="100"/>
    </row>
    <row r="14958" spans="2:14">
      <c r="B14958" s="98"/>
      <c r="C14958" s="98"/>
      <c r="D14958" s="100"/>
      <c r="E14958" s="100"/>
      <c r="F14958" s="100"/>
      <c r="H14958" s="102"/>
      <c r="I14958" s="103"/>
      <c r="J14958" s="102"/>
      <c r="L14958" s="100"/>
      <c r="M14958" s="100"/>
      <c r="N14958" s="100"/>
    </row>
    <row r="14959" spans="2:14">
      <c r="B14959" s="98"/>
      <c r="C14959" s="98"/>
      <c r="D14959" s="100"/>
      <c r="E14959" s="100"/>
      <c r="F14959" s="100"/>
      <c r="H14959" s="102"/>
      <c r="I14959" s="103"/>
      <c r="J14959" s="102"/>
      <c r="L14959" s="100"/>
      <c r="M14959" s="100"/>
      <c r="N14959" s="100"/>
    </row>
    <row r="14960" spans="2:14">
      <c r="B14960" s="98"/>
      <c r="C14960" s="98"/>
      <c r="D14960" s="100"/>
      <c r="E14960" s="100"/>
      <c r="F14960" s="100"/>
      <c r="H14960" s="102"/>
      <c r="I14960" s="103"/>
      <c r="J14960" s="102"/>
      <c r="L14960" s="100"/>
      <c r="M14960" s="100"/>
      <c r="N14960" s="100"/>
    </row>
    <row r="14961" spans="2:14">
      <c r="B14961" s="98"/>
      <c r="C14961" s="98"/>
      <c r="D14961" s="100"/>
      <c r="E14961" s="100"/>
      <c r="F14961" s="100"/>
      <c r="H14961" s="102"/>
      <c r="I14961" s="103"/>
      <c r="J14961" s="102"/>
      <c r="L14961" s="100"/>
      <c r="M14961" s="100"/>
      <c r="N14961" s="100"/>
    </row>
    <row r="14962" spans="2:14">
      <c r="B14962" s="98"/>
      <c r="C14962" s="98"/>
      <c r="D14962" s="100"/>
      <c r="E14962" s="100"/>
      <c r="F14962" s="100"/>
      <c r="H14962" s="102"/>
      <c r="I14962" s="103"/>
      <c r="J14962" s="102"/>
      <c r="L14962" s="100"/>
      <c r="M14962" s="100"/>
      <c r="N14962" s="100"/>
    </row>
    <row r="14963" spans="2:14">
      <c r="B14963" s="98"/>
      <c r="C14963" s="98"/>
      <c r="D14963" s="100"/>
      <c r="E14963" s="100"/>
      <c r="F14963" s="100"/>
      <c r="H14963" s="102"/>
      <c r="I14963" s="103"/>
      <c r="J14963" s="102"/>
      <c r="L14963" s="100"/>
      <c r="M14963" s="100"/>
      <c r="N14963" s="100"/>
    </row>
    <row r="14964" spans="2:14">
      <c r="B14964" s="98"/>
      <c r="C14964" s="98"/>
      <c r="D14964" s="100"/>
      <c r="E14964" s="100"/>
      <c r="F14964" s="100"/>
      <c r="H14964" s="102"/>
      <c r="I14964" s="103"/>
      <c r="J14964" s="102"/>
      <c r="L14964" s="100"/>
      <c r="M14964" s="100"/>
      <c r="N14964" s="100"/>
    </row>
    <row r="14965" spans="2:14">
      <c r="B14965" s="98"/>
      <c r="C14965" s="98"/>
      <c r="D14965" s="100"/>
      <c r="E14965" s="100"/>
      <c r="F14965" s="100"/>
      <c r="H14965" s="102"/>
      <c r="I14965" s="103"/>
      <c r="J14965" s="102"/>
      <c r="L14965" s="100"/>
      <c r="M14965" s="100"/>
      <c r="N14965" s="100"/>
    </row>
    <row r="14966" spans="2:14">
      <c r="B14966" s="98"/>
      <c r="C14966" s="98"/>
      <c r="D14966" s="100"/>
      <c r="E14966" s="100"/>
      <c r="F14966" s="100"/>
      <c r="H14966" s="102"/>
      <c r="I14966" s="103"/>
      <c r="J14966" s="102"/>
      <c r="L14966" s="100"/>
      <c r="M14966" s="100"/>
      <c r="N14966" s="100"/>
    </row>
    <row r="14967" spans="2:14">
      <c r="B14967" s="98"/>
      <c r="C14967" s="98"/>
      <c r="D14967" s="100"/>
      <c r="E14967" s="100"/>
      <c r="F14967" s="100"/>
      <c r="H14967" s="102"/>
      <c r="I14967" s="103"/>
      <c r="J14967" s="102"/>
      <c r="L14967" s="100"/>
      <c r="M14967" s="100"/>
      <c r="N14967" s="100"/>
    </row>
    <row r="14968" spans="2:14">
      <c r="B14968" s="98"/>
      <c r="C14968" s="98"/>
      <c r="D14968" s="100"/>
      <c r="E14968" s="100"/>
      <c r="F14968" s="100"/>
      <c r="H14968" s="102"/>
      <c r="I14968" s="103"/>
      <c r="J14968" s="102"/>
      <c r="L14968" s="100"/>
      <c r="M14968" s="100"/>
      <c r="N14968" s="100"/>
    </row>
    <row r="14969" spans="2:14">
      <c r="B14969" s="98"/>
      <c r="C14969" s="98"/>
      <c r="D14969" s="100"/>
      <c r="E14969" s="100"/>
      <c r="F14969" s="100"/>
      <c r="H14969" s="102"/>
      <c r="I14969" s="103"/>
      <c r="J14969" s="102"/>
      <c r="L14969" s="100"/>
      <c r="M14969" s="100"/>
      <c r="N14969" s="100"/>
    </row>
    <row r="14970" spans="2:14">
      <c r="B14970" s="98"/>
      <c r="C14970" s="98"/>
      <c r="D14970" s="100"/>
      <c r="E14970" s="100"/>
      <c r="F14970" s="100"/>
      <c r="H14970" s="102"/>
      <c r="I14970" s="103"/>
      <c r="J14970" s="102"/>
      <c r="L14970" s="100"/>
      <c r="M14970" s="100"/>
      <c r="N14970" s="100"/>
    </row>
    <row r="14971" spans="2:14">
      <c r="B14971" s="98"/>
      <c r="C14971" s="98"/>
      <c r="D14971" s="100"/>
      <c r="E14971" s="100"/>
      <c r="F14971" s="100"/>
      <c r="H14971" s="102"/>
      <c r="I14971" s="103"/>
      <c r="J14971" s="102"/>
      <c r="L14971" s="100"/>
      <c r="M14971" s="100"/>
      <c r="N14971" s="100"/>
    </row>
    <row r="14972" spans="2:14">
      <c r="B14972" s="98"/>
      <c r="C14972" s="98"/>
      <c r="D14972" s="100"/>
      <c r="E14972" s="100"/>
      <c r="F14972" s="100"/>
      <c r="H14972" s="102"/>
      <c r="I14972" s="103"/>
      <c r="J14972" s="102"/>
      <c r="L14972" s="100"/>
      <c r="M14972" s="100"/>
      <c r="N14972" s="100"/>
    </row>
    <row r="14973" spans="2:14">
      <c r="B14973" s="98"/>
      <c r="C14973" s="98"/>
      <c r="D14973" s="100"/>
      <c r="E14973" s="100"/>
      <c r="F14973" s="100"/>
      <c r="H14973" s="102"/>
      <c r="I14973" s="103"/>
      <c r="J14973" s="102"/>
      <c r="L14973" s="100"/>
      <c r="M14973" s="100"/>
      <c r="N14973" s="100"/>
    </row>
    <row r="14974" spans="2:14">
      <c r="B14974" s="98"/>
      <c r="C14974" s="98"/>
      <c r="D14974" s="100"/>
      <c r="E14974" s="100"/>
      <c r="F14974" s="100"/>
      <c r="H14974" s="102"/>
      <c r="I14974" s="103"/>
      <c r="J14974" s="102"/>
      <c r="L14974" s="100"/>
      <c r="M14974" s="100"/>
      <c r="N14974" s="100"/>
    </row>
    <row r="14975" spans="2:14">
      <c r="B14975" s="98"/>
      <c r="C14975" s="98"/>
      <c r="D14975" s="100"/>
      <c r="E14975" s="100"/>
      <c r="F14975" s="100"/>
      <c r="H14975" s="102"/>
      <c r="I14975" s="103"/>
      <c r="J14975" s="102"/>
      <c r="L14975" s="100"/>
      <c r="M14975" s="100"/>
      <c r="N14975" s="100"/>
    </row>
    <row r="14976" spans="2:14">
      <c r="B14976" s="98"/>
      <c r="C14976" s="98"/>
      <c r="D14976" s="100"/>
      <c r="E14976" s="100"/>
      <c r="F14976" s="100"/>
      <c r="H14976" s="102"/>
      <c r="I14976" s="103"/>
      <c r="J14976" s="102"/>
      <c r="L14976" s="100"/>
      <c r="M14976" s="100"/>
      <c r="N14976" s="100"/>
    </row>
    <row r="14977" spans="2:14">
      <c r="B14977" s="98"/>
      <c r="C14977" s="98"/>
      <c r="D14977" s="100"/>
      <c r="E14977" s="100"/>
      <c r="F14977" s="100"/>
      <c r="H14977" s="102"/>
      <c r="I14977" s="103"/>
      <c r="J14977" s="102"/>
      <c r="L14977" s="100"/>
      <c r="M14977" s="100"/>
      <c r="N14977" s="100"/>
    </row>
    <row r="14978" spans="2:14">
      <c r="B14978" s="98"/>
      <c r="C14978" s="98"/>
      <c r="D14978" s="100"/>
      <c r="E14978" s="100"/>
      <c r="F14978" s="100"/>
      <c r="H14978" s="102"/>
      <c r="I14978" s="103"/>
      <c r="J14978" s="102"/>
      <c r="L14978" s="100"/>
      <c r="M14978" s="100"/>
      <c r="N14978" s="100"/>
    </row>
    <row r="14979" spans="2:14">
      <c r="B14979" s="98"/>
      <c r="C14979" s="98"/>
      <c r="D14979" s="100"/>
      <c r="E14979" s="100"/>
      <c r="F14979" s="100"/>
      <c r="H14979" s="102"/>
      <c r="I14979" s="103"/>
      <c r="J14979" s="102"/>
      <c r="L14979" s="100"/>
      <c r="M14979" s="100"/>
      <c r="N14979" s="100"/>
    </row>
    <row r="14980" spans="2:14">
      <c r="B14980" s="98"/>
      <c r="C14980" s="98"/>
      <c r="D14980" s="100"/>
      <c r="E14980" s="100"/>
      <c r="F14980" s="100"/>
      <c r="H14980" s="102"/>
      <c r="I14980" s="103"/>
      <c r="J14980" s="102"/>
      <c r="L14980" s="100"/>
      <c r="M14980" s="100"/>
      <c r="N14980" s="100"/>
    </row>
    <row r="14981" spans="2:14">
      <c r="B14981" s="98"/>
      <c r="C14981" s="98"/>
      <c r="D14981" s="100"/>
      <c r="E14981" s="100"/>
      <c r="F14981" s="100"/>
      <c r="H14981" s="102"/>
      <c r="I14981" s="103"/>
      <c r="J14981" s="102"/>
      <c r="L14981" s="100"/>
      <c r="M14981" s="100"/>
      <c r="N14981" s="100"/>
    </row>
    <row r="14982" spans="2:14">
      <c r="B14982" s="98"/>
      <c r="C14982" s="98"/>
      <c r="D14982" s="100"/>
      <c r="E14982" s="100"/>
      <c r="F14982" s="100"/>
      <c r="H14982" s="102"/>
      <c r="I14982" s="103"/>
      <c r="J14982" s="102"/>
      <c r="L14982" s="100"/>
      <c r="M14982" s="100"/>
      <c r="N14982" s="100"/>
    </row>
    <row r="14983" spans="2:14">
      <c r="B14983" s="98"/>
      <c r="C14983" s="98"/>
      <c r="D14983" s="100"/>
      <c r="E14983" s="100"/>
      <c r="F14983" s="100"/>
      <c r="H14983" s="102"/>
      <c r="I14983" s="103"/>
      <c r="J14983" s="102"/>
      <c r="L14983" s="100"/>
      <c r="M14983" s="100"/>
      <c r="N14983" s="100"/>
    </row>
    <row r="14984" spans="2:14">
      <c r="B14984" s="98"/>
      <c r="C14984" s="98"/>
      <c r="D14984" s="100"/>
      <c r="E14984" s="100"/>
      <c r="F14984" s="100"/>
      <c r="H14984" s="102"/>
      <c r="I14984" s="103"/>
      <c r="J14984" s="102"/>
      <c r="L14984" s="100"/>
      <c r="M14984" s="100"/>
      <c r="N14984" s="100"/>
    </row>
    <row r="14985" spans="2:14">
      <c r="B14985" s="98"/>
      <c r="C14985" s="98"/>
      <c r="D14985" s="100"/>
      <c r="E14985" s="100"/>
      <c r="F14985" s="100"/>
      <c r="H14985" s="102"/>
      <c r="I14985" s="103"/>
      <c r="J14985" s="102"/>
      <c r="L14985" s="100"/>
      <c r="M14985" s="100"/>
      <c r="N14985" s="100"/>
    </row>
    <row r="14986" spans="2:14">
      <c r="B14986" s="98"/>
      <c r="C14986" s="98"/>
      <c r="D14986" s="100"/>
      <c r="E14986" s="100"/>
      <c r="F14986" s="100"/>
      <c r="H14986" s="102"/>
      <c r="I14986" s="103"/>
      <c r="J14986" s="102"/>
      <c r="L14986" s="100"/>
      <c r="M14986" s="100"/>
      <c r="N14986" s="100"/>
    </row>
    <row r="14987" spans="2:14">
      <c r="B14987" s="98"/>
      <c r="C14987" s="98"/>
      <c r="D14987" s="100"/>
      <c r="E14987" s="100"/>
      <c r="F14987" s="100"/>
      <c r="H14987" s="102"/>
      <c r="I14987" s="103"/>
      <c r="J14987" s="102"/>
      <c r="L14987" s="100"/>
      <c r="M14987" s="100"/>
      <c r="N14987" s="100"/>
    </row>
    <row r="14988" spans="2:14">
      <c r="B14988" s="98"/>
      <c r="C14988" s="98"/>
      <c r="D14988" s="100"/>
      <c r="E14988" s="100"/>
      <c r="F14988" s="100"/>
      <c r="H14988" s="102"/>
      <c r="I14988" s="103"/>
      <c r="J14988" s="102"/>
      <c r="L14988" s="100"/>
      <c r="M14988" s="100"/>
      <c r="N14988" s="100"/>
    </row>
    <row r="14989" spans="2:14">
      <c r="B14989" s="98"/>
      <c r="C14989" s="98"/>
      <c r="D14989" s="100"/>
      <c r="E14989" s="100"/>
      <c r="F14989" s="100"/>
      <c r="H14989" s="102"/>
      <c r="I14989" s="103"/>
      <c r="J14989" s="102"/>
      <c r="L14989" s="100"/>
      <c r="M14989" s="100"/>
      <c r="N14989" s="100"/>
    </row>
    <row r="14990" spans="2:14">
      <c r="B14990" s="98"/>
      <c r="C14990" s="98"/>
      <c r="D14990" s="100"/>
      <c r="E14990" s="100"/>
      <c r="F14990" s="100"/>
      <c r="H14990" s="102"/>
      <c r="I14990" s="103"/>
      <c r="J14990" s="102"/>
      <c r="L14990" s="100"/>
      <c r="M14990" s="100"/>
      <c r="N14990" s="100"/>
    </row>
    <row r="14991" spans="2:14">
      <c r="B14991" s="98"/>
      <c r="C14991" s="98"/>
      <c r="D14991" s="100"/>
      <c r="E14991" s="100"/>
      <c r="F14991" s="100"/>
      <c r="H14991" s="102"/>
      <c r="I14991" s="103"/>
      <c r="J14991" s="102"/>
      <c r="L14991" s="100"/>
      <c r="M14991" s="100"/>
      <c r="N14991" s="100"/>
    </row>
    <row r="14992" spans="2:14">
      <c r="B14992" s="98"/>
      <c r="C14992" s="98"/>
      <c r="D14992" s="100"/>
      <c r="E14992" s="100"/>
      <c r="F14992" s="100"/>
      <c r="H14992" s="102"/>
      <c r="I14992" s="103"/>
      <c r="J14992" s="102"/>
      <c r="L14992" s="100"/>
      <c r="M14992" s="100"/>
      <c r="N14992" s="100"/>
    </row>
    <row r="14993" spans="2:14">
      <c r="B14993" s="98"/>
      <c r="C14993" s="98"/>
      <c r="D14993" s="100"/>
      <c r="E14993" s="100"/>
      <c r="F14993" s="100"/>
      <c r="H14993" s="102"/>
      <c r="I14993" s="103"/>
      <c r="J14993" s="102"/>
      <c r="L14993" s="100"/>
      <c r="M14993" s="100"/>
      <c r="N14993" s="100"/>
    </row>
    <row r="14994" spans="2:14">
      <c r="B14994" s="98"/>
      <c r="C14994" s="98"/>
      <c r="D14994" s="100"/>
      <c r="E14994" s="100"/>
      <c r="F14994" s="100"/>
      <c r="H14994" s="102"/>
      <c r="I14994" s="103"/>
      <c r="J14994" s="102"/>
      <c r="L14994" s="100"/>
      <c r="M14994" s="100"/>
      <c r="N14994" s="100"/>
    </row>
    <row r="14995" spans="2:14">
      <c r="B14995" s="98"/>
      <c r="C14995" s="98"/>
      <c r="D14995" s="100"/>
      <c r="E14995" s="100"/>
      <c r="F14995" s="100"/>
      <c r="H14995" s="102"/>
      <c r="I14995" s="103"/>
      <c r="J14995" s="102"/>
      <c r="L14995" s="100"/>
      <c r="M14995" s="100"/>
      <c r="N14995" s="100"/>
    </row>
    <row r="14996" spans="2:14">
      <c r="B14996" s="98"/>
      <c r="C14996" s="98"/>
      <c r="D14996" s="100"/>
      <c r="E14996" s="100"/>
      <c r="F14996" s="100"/>
      <c r="H14996" s="102"/>
      <c r="I14996" s="103"/>
      <c r="J14996" s="102"/>
      <c r="L14996" s="100"/>
      <c r="M14996" s="100"/>
      <c r="N14996" s="100"/>
    </row>
    <row r="14997" spans="2:14">
      <c r="B14997" s="98"/>
      <c r="C14997" s="98"/>
      <c r="D14997" s="100"/>
      <c r="E14997" s="100"/>
      <c r="F14997" s="100"/>
      <c r="H14997" s="102"/>
      <c r="I14997" s="103"/>
      <c r="J14997" s="102"/>
      <c r="L14997" s="100"/>
      <c r="M14997" s="100"/>
      <c r="N14997" s="100"/>
    </row>
    <row r="14998" spans="2:14">
      <c r="B14998" s="98"/>
      <c r="C14998" s="98"/>
      <c r="D14998" s="100"/>
      <c r="E14998" s="100"/>
      <c r="F14998" s="100"/>
      <c r="H14998" s="102"/>
      <c r="I14998" s="103"/>
      <c r="J14998" s="102"/>
      <c r="L14998" s="100"/>
      <c r="M14998" s="100"/>
      <c r="N14998" s="100"/>
    </row>
    <row r="14999" spans="2:14">
      <c r="B14999" s="98"/>
      <c r="C14999" s="98"/>
      <c r="D14999" s="100"/>
      <c r="E14999" s="100"/>
      <c r="F14999" s="100"/>
      <c r="H14999" s="102"/>
      <c r="I14999" s="103"/>
      <c r="J14999" s="102"/>
      <c r="L14999" s="100"/>
      <c r="M14999" s="100"/>
      <c r="N14999" s="100"/>
    </row>
    <row r="15000" spans="2:14">
      <c r="B15000" s="98"/>
      <c r="C15000" s="98"/>
      <c r="D15000" s="100"/>
      <c r="E15000" s="100"/>
      <c r="F15000" s="100"/>
      <c r="H15000" s="102"/>
      <c r="I15000" s="103"/>
      <c r="J15000" s="102"/>
      <c r="L15000" s="100"/>
      <c r="M15000" s="100"/>
      <c r="N15000" s="100"/>
    </row>
    <row r="15001" spans="2:14">
      <c r="B15001" s="98"/>
      <c r="C15001" s="98"/>
      <c r="D15001" s="100"/>
      <c r="E15001" s="100"/>
      <c r="F15001" s="100"/>
      <c r="H15001" s="102"/>
      <c r="I15001" s="103"/>
      <c r="J15001" s="102"/>
      <c r="L15001" s="100"/>
      <c r="M15001" s="100"/>
      <c r="N15001" s="100"/>
    </row>
    <row r="15002" spans="2:14">
      <c r="B15002" s="98"/>
      <c r="C15002" s="98"/>
      <c r="D15002" s="100"/>
      <c r="E15002" s="100"/>
      <c r="F15002" s="100"/>
      <c r="H15002" s="102"/>
      <c r="I15002" s="103"/>
      <c r="J15002" s="102"/>
      <c r="L15002" s="100"/>
      <c r="M15002" s="100"/>
      <c r="N15002" s="100"/>
    </row>
    <row r="15003" spans="2:14">
      <c r="B15003" s="98"/>
      <c r="C15003" s="98"/>
      <c r="D15003" s="100"/>
      <c r="E15003" s="100"/>
      <c r="F15003" s="100"/>
      <c r="H15003" s="102"/>
      <c r="I15003" s="103"/>
      <c r="J15003" s="102"/>
      <c r="L15003" s="100"/>
      <c r="M15003" s="100"/>
      <c r="N15003" s="100"/>
    </row>
    <row r="15004" spans="2:14">
      <c r="B15004" s="98"/>
      <c r="C15004" s="98"/>
      <c r="D15004" s="100"/>
      <c r="E15004" s="100"/>
      <c r="F15004" s="100"/>
      <c r="H15004" s="102"/>
      <c r="I15004" s="103"/>
      <c r="J15004" s="102"/>
      <c r="L15004" s="100"/>
      <c r="M15004" s="100"/>
      <c r="N15004" s="100"/>
    </row>
    <row r="15005" spans="2:14">
      <c r="B15005" s="98"/>
      <c r="C15005" s="98"/>
      <c r="D15005" s="100"/>
      <c r="E15005" s="100"/>
      <c r="F15005" s="100"/>
      <c r="H15005" s="102"/>
      <c r="I15005" s="103"/>
      <c r="J15005" s="102"/>
      <c r="L15005" s="100"/>
      <c r="M15005" s="100"/>
      <c r="N15005" s="100"/>
    </row>
    <row r="15006" spans="2:14">
      <c r="B15006" s="98"/>
      <c r="C15006" s="98"/>
      <c r="D15006" s="100"/>
      <c r="E15006" s="100"/>
      <c r="F15006" s="100"/>
      <c r="H15006" s="102"/>
      <c r="I15006" s="103"/>
      <c r="J15006" s="102"/>
      <c r="L15006" s="100"/>
      <c r="M15006" s="100"/>
      <c r="N15006" s="100"/>
    </row>
    <row r="15007" spans="2:14">
      <c r="B15007" s="98"/>
      <c r="C15007" s="98"/>
      <c r="D15007" s="100"/>
      <c r="E15007" s="100"/>
      <c r="F15007" s="100"/>
      <c r="H15007" s="102"/>
      <c r="I15007" s="103"/>
      <c r="J15007" s="102"/>
      <c r="L15007" s="100"/>
      <c r="M15007" s="100"/>
      <c r="N15007" s="100"/>
    </row>
    <row r="15008" spans="2:14">
      <c r="B15008" s="98"/>
      <c r="C15008" s="98"/>
      <c r="D15008" s="100"/>
      <c r="E15008" s="100"/>
      <c r="F15008" s="100"/>
      <c r="H15008" s="102"/>
      <c r="I15008" s="103"/>
      <c r="J15008" s="102"/>
      <c r="L15008" s="100"/>
      <c r="M15008" s="100"/>
      <c r="N15008" s="100"/>
    </row>
    <row r="15009" spans="2:14">
      <c r="B15009" s="98"/>
      <c r="C15009" s="98"/>
      <c r="D15009" s="100"/>
      <c r="E15009" s="100"/>
      <c r="F15009" s="100"/>
      <c r="H15009" s="102"/>
      <c r="I15009" s="103"/>
      <c r="J15009" s="102"/>
      <c r="L15009" s="100"/>
      <c r="M15009" s="100"/>
      <c r="N15009" s="100"/>
    </row>
    <row r="15010" spans="2:14">
      <c r="B15010" s="98"/>
      <c r="C15010" s="98"/>
      <c r="D15010" s="100"/>
      <c r="E15010" s="100"/>
      <c r="F15010" s="100"/>
      <c r="H15010" s="102"/>
      <c r="I15010" s="103"/>
      <c r="J15010" s="102"/>
      <c r="L15010" s="100"/>
      <c r="M15010" s="100"/>
      <c r="N15010" s="100"/>
    </row>
    <row r="15011" spans="2:14">
      <c r="B15011" s="98"/>
      <c r="C15011" s="98"/>
      <c r="D15011" s="100"/>
      <c r="E15011" s="100"/>
      <c r="F15011" s="100"/>
      <c r="H15011" s="102"/>
      <c r="I15011" s="103"/>
      <c r="J15011" s="102"/>
      <c r="L15011" s="100"/>
      <c r="M15011" s="100"/>
      <c r="N15011" s="100"/>
    </row>
    <row r="15012" spans="2:14">
      <c r="B15012" s="98"/>
      <c r="C15012" s="98"/>
      <c r="D15012" s="100"/>
      <c r="E15012" s="100"/>
      <c r="F15012" s="100"/>
      <c r="H15012" s="102"/>
      <c r="I15012" s="103"/>
      <c r="J15012" s="102"/>
      <c r="L15012" s="100"/>
      <c r="M15012" s="100"/>
      <c r="N15012" s="100"/>
    </row>
    <row r="15013" spans="2:14">
      <c r="B15013" s="98"/>
      <c r="C15013" s="98"/>
      <c r="D15013" s="100"/>
      <c r="E15013" s="100"/>
      <c r="F15013" s="100"/>
      <c r="H15013" s="102"/>
      <c r="I15013" s="103"/>
      <c r="J15013" s="102"/>
      <c r="L15013" s="100"/>
      <c r="M15013" s="100"/>
      <c r="N15013" s="100"/>
    </row>
    <row r="15014" spans="2:14">
      <c r="B15014" s="98"/>
      <c r="C15014" s="98"/>
      <c r="D15014" s="100"/>
      <c r="E15014" s="100"/>
      <c r="F15014" s="100"/>
      <c r="H15014" s="102"/>
      <c r="I15014" s="103"/>
      <c r="J15014" s="102"/>
      <c r="L15014" s="100"/>
      <c r="M15014" s="100"/>
      <c r="N15014" s="100"/>
    </row>
    <row r="15015" spans="2:14">
      <c r="B15015" s="98"/>
      <c r="C15015" s="98"/>
      <c r="D15015" s="100"/>
      <c r="E15015" s="100"/>
      <c r="F15015" s="100"/>
      <c r="H15015" s="102"/>
      <c r="I15015" s="103"/>
      <c r="J15015" s="102"/>
      <c r="L15015" s="100"/>
      <c r="M15015" s="100"/>
      <c r="N15015" s="100"/>
    </row>
    <row r="15016" spans="2:14">
      <c r="B15016" s="98"/>
      <c r="C15016" s="98"/>
      <c r="D15016" s="100"/>
      <c r="E15016" s="100"/>
      <c r="F15016" s="100"/>
      <c r="H15016" s="102"/>
      <c r="I15016" s="103"/>
      <c r="J15016" s="102"/>
      <c r="L15016" s="100"/>
      <c r="M15016" s="100"/>
      <c r="N15016" s="100"/>
    </row>
    <row r="15017" spans="2:14">
      <c r="B15017" s="98"/>
      <c r="C15017" s="98"/>
      <c r="D15017" s="100"/>
      <c r="E15017" s="100"/>
      <c r="F15017" s="100"/>
      <c r="H15017" s="102"/>
      <c r="I15017" s="103"/>
      <c r="J15017" s="102"/>
      <c r="L15017" s="100"/>
      <c r="M15017" s="100"/>
      <c r="N15017" s="100"/>
    </row>
    <row r="15018" spans="2:14">
      <c r="B15018" s="98"/>
      <c r="C15018" s="98"/>
      <c r="D15018" s="100"/>
      <c r="E15018" s="100"/>
      <c r="F15018" s="100"/>
      <c r="H15018" s="102"/>
      <c r="I15018" s="103"/>
      <c r="J15018" s="102"/>
      <c r="L15018" s="100"/>
      <c r="M15018" s="100"/>
      <c r="N15018" s="100"/>
    </row>
    <row r="15019" spans="2:14">
      <c r="B15019" s="98"/>
      <c r="C15019" s="98"/>
      <c r="D15019" s="100"/>
      <c r="E15019" s="100"/>
      <c r="F15019" s="100"/>
      <c r="H15019" s="102"/>
      <c r="I15019" s="103"/>
      <c r="J15019" s="102"/>
      <c r="L15019" s="100"/>
      <c r="M15019" s="100"/>
      <c r="N15019" s="100"/>
    </row>
    <row r="15020" spans="2:14">
      <c r="B15020" s="98"/>
      <c r="C15020" s="98"/>
      <c r="D15020" s="100"/>
      <c r="E15020" s="100"/>
      <c r="F15020" s="100"/>
      <c r="H15020" s="102"/>
      <c r="I15020" s="103"/>
      <c r="J15020" s="102"/>
      <c r="L15020" s="100"/>
      <c r="M15020" s="100"/>
      <c r="N15020" s="100"/>
    </row>
    <row r="15021" spans="2:14">
      <c r="B15021" s="98"/>
      <c r="C15021" s="98"/>
      <c r="D15021" s="100"/>
      <c r="E15021" s="100"/>
      <c r="F15021" s="100"/>
      <c r="H15021" s="102"/>
      <c r="I15021" s="103"/>
      <c r="J15021" s="102"/>
      <c r="L15021" s="100"/>
      <c r="M15021" s="100"/>
      <c r="N15021" s="100"/>
    </row>
    <row r="15022" spans="2:14">
      <c r="B15022" s="98"/>
      <c r="C15022" s="98"/>
      <c r="D15022" s="100"/>
      <c r="E15022" s="100"/>
      <c r="F15022" s="100"/>
      <c r="H15022" s="102"/>
      <c r="I15022" s="103"/>
      <c r="J15022" s="102"/>
      <c r="L15022" s="100"/>
      <c r="M15022" s="100"/>
      <c r="N15022" s="100"/>
    </row>
    <row r="15023" spans="2:14">
      <c r="B15023" s="98"/>
      <c r="C15023" s="98"/>
      <c r="D15023" s="100"/>
      <c r="E15023" s="100"/>
      <c r="F15023" s="100"/>
      <c r="H15023" s="102"/>
      <c r="I15023" s="103"/>
      <c r="J15023" s="102"/>
      <c r="L15023" s="100"/>
      <c r="M15023" s="100"/>
      <c r="N15023" s="100"/>
    </row>
    <row r="15024" spans="2:14">
      <c r="B15024" s="98"/>
      <c r="C15024" s="98"/>
      <c r="D15024" s="100"/>
      <c r="E15024" s="100"/>
      <c r="F15024" s="100"/>
      <c r="H15024" s="102"/>
      <c r="I15024" s="103"/>
      <c r="J15024" s="102"/>
      <c r="L15024" s="100"/>
      <c r="M15024" s="100"/>
      <c r="N15024" s="100"/>
    </row>
    <row r="15025" spans="2:14">
      <c r="B15025" s="98"/>
      <c r="C15025" s="98"/>
      <c r="D15025" s="100"/>
      <c r="E15025" s="100"/>
      <c r="F15025" s="100"/>
      <c r="H15025" s="102"/>
      <c r="I15025" s="103"/>
      <c r="J15025" s="102"/>
      <c r="L15025" s="100"/>
      <c r="M15025" s="100"/>
      <c r="N15025" s="100"/>
    </row>
    <row r="15026" spans="2:14">
      <c r="B15026" s="98"/>
      <c r="C15026" s="98"/>
      <c r="D15026" s="100"/>
      <c r="E15026" s="100"/>
      <c r="F15026" s="100"/>
      <c r="H15026" s="102"/>
      <c r="I15026" s="103"/>
      <c r="J15026" s="102"/>
      <c r="L15026" s="100"/>
      <c r="M15026" s="100"/>
      <c r="N15026" s="100"/>
    </row>
    <row r="15027" spans="2:14">
      <c r="B15027" s="98"/>
      <c r="C15027" s="98"/>
      <c r="D15027" s="100"/>
      <c r="E15027" s="100"/>
      <c r="F15027" s="100"/>
      <c r="H15027" s="102"/>
      <c r="I15027" s="103"/>
      <c r="J15027" s="102"/>
      <c r="L15027" s="100"/>
      <c r="M15027" s="100"/>
      <c r="N15027" s="100"/>
    </row>
    <row r="15028" spans="2:14">
      <c r="B15028" s="98"/>
      <c r="C15028" s="98"/>
      <c r="D15028" s="100"/>
      <c r="E15028" s="100"/>
      <c r="F15028" s="100"/>
      <c r="H15028" s="102"/>
      <c r="I15028" s="103"/>
      <c r="J15028" s="102"/>
      <c r="L15028" s="100"/>
      <c r="M15028" s="100"/>
      <c r="N15028" s="100"/>
    </row>
    <row r="15029" spans="2:14">
      <c r="B15029" s="98"/>
      <c r="C15029" s="98"/>
      <c r="D15029" s="100"/>
      <c r="E15029" s="100"/>
      <c r="F15029" s="100"/>
      <c r="H15029" s="102"/>
      <c r="I15029" s="103"/>
      <c r="J15029" s="102"/>
      <c r="L15029" s="100"/>
      <c r="M15029" s="100"/>
      <c r="N15029" s="100"/>
    </row>
    <row r="15030" spans="2:14">
      <c r="B15030" s="98"/>
      <c r="C15030" s="98"/>
      <c r="D15030" s="100"/>
      <c r="E15030" s="100"/>
      <c r="F15030" s="100"/>
      <c r="H15030" s="102"/>
      <c r="I15030" s="103"/>
      <c r="J15030" s="102"/>
      <c r="L15030" s="100"/>
      <c r="M15030" s="100"/>
      <c r="N15030" s="100"/>
    </row>
    <row r="15031" spans="2:14">
      <c r="B15031" s="98"/>
      <c r="C15031" s="98"/>
      <c r="D15031" s="100"/>
      <c r="E15031" s="100"/>
      <c r="F15031" s="100"/>
      <c r="H15031" s="102"/>
      <c r="I15031" s="103"/>
      <c r="J15031" s="102"/>
      <c r="L15031" s="100"/>
      <c r="M15031" s="100"/>
      <c r="N15031" s="100"/>
    </row>
    <row r="15032" spans="2:14">
      <c r="B15032" s="98"/>
      <c r="C15032" s="98"/>
      <c r="D15032" s="100"/>
      <c r="E15032" s="100"/>
      <c r="F15032" s="100"/>
      <c r="H15032" s="102"/>
      <c r="I15032" s="103"/>
      <c r="J15032" s="102"/>
      <c r="L15032" s="100"/>
      <c r="M15032" s="100"/>
      <c r="N15032" s="100"/>
    </row>
    <row r="15033" spans="2:14">
      <c r="B15033" s="98"/>
      <c r="C15033" s="98"/>
      <c r="D15033" s="100"/>
      <c r="E15033" s="100"/>
      <c r="F15033" s="100"/>
      <c r="H15033" s="102"/>
      <c r="I15033" s="103"/>
      <c r="J15033" s="102"/>
      <c r="L15033" s="100"/>
      <c r="M15033" s="100"/>
      <c r="N15033" s="100"/>
    </row>
    <row r="15034" spans="2:14">
      <c r="B15034" s="98"/>
      <c r="C15034" s="98"/>
      <c r="D15034" s="100"/>
      <c r="E15034" s="100"/>
      <c r="F15034" s="100"/>
      <c r="H15034" s="102"/>
      <c r="I15034" s="103"/>
      <c r="J15034" s="102"/>
      <c r="L15034" s="100"/>
      <c r="M15034" s="100"/>
      <c r="N15034" s="100"/>
    </row>
    <row r="15035" spans="2:14">
      <c r="B15035" s="98"/>
      <c r="C15035" s="98"/>
      <c r="D15035" s="100"/>
      <c r="E15035" s="100"/>
      <c r="F15035" s="100"/>
      <c r="H15035" s="102"/>
      <c r="I15035" s="103"/>
      <c r="J15035" s="102"/>
      <c r="L15035" s="100"/>
      <c r="M15035" s="100"/>
      <c r="N15035" s="100"/>
    </row>
    <row r="15036" spans="2:14">
      <c r="B15036" s="98"/>
      <c r="C15036" s="98"/>
      <c r="D15036" s="100"/>
      <c r="E15036" s="100"/>
      <c r="F15036" s="100"/>
      <c r="H15036" s="102"/>
      <c r="I15036" s="103"/>
      <c r="J15036" s="102"/>
      <c r="L15036" s="100"/>
      <c r="M15036" s="100"/>
      <c r="N15036" s="100"/>
    </row>
    <row r="15037" spans="2:14">
      <c r="B15037" s="98"/>
      <c r="C15037" s="98"/>
      <c r="D15037" s="100"/>
      <c r="E15037" s="100"/>
      <c r="F15037" s="100"/>
      <c r="H15037" s="102"/>
      <c r="I15037" s="103"/>
      <c r="J15037" s="102"/>
      <c r="L15037" s="100"/>
      <c r="M15037" s="100"/>
      <c r="N15037" s="100"/>
    </row>
    <row r="15038" spans="2:14">
      <c r="B15038" s="98"/>
      <c r="C15038" s="98"/>
      <c r="D15038" s="100"/>
      <c r="E15038" s="100"/>
      <c r="F15038" s="100"/>
      <c r="H15038" s="102"/>
      <c r="I15038" s="103"/>
      <c r="J15038" s="102"/>
      <c r="L15038" s="100"/>
      <c r="M15038" s="100"/>
      <c r="N15038" s="100"/>
    </row>
    <row r="15039" spans="2:14">
      <c r="B15039" s="98"/>
      <c r="C15039" s="98"/>
      <c r="D15039" s="100"/>
      <c r="E15039" s="100"/>
      <c r="F15039" s="100"/>
      <c r="H15039" s="102"/>
      <c r="I15039" s="103"/>
      <c r="J15039" s="102"/>
      <c r="L15039" s="100"/>
      <c r="M15039" s="100"/>
      <c r="N15039" s="100"/>
    </row>
    <row r="15040" spans="2:14">
      <c r="B15040" s="98"/>
      <c r="C15040" s="98"/>
      <c r="D15040" s="100"/>
      <c r="E15040" s="100"/>
      <c r="F15040" s="100"/>
      <c r="H15040" s="102"/>
      <c r="I15040" s="103"/>
      <c r="J15040" s="102"/>
      <c r="L15040" s="100"/>
      <c r="M15040" s="100"/>
      <c r="N15040" s="100"/>
    </row>
    <row r="15041" spans="2:14">
      <c r="B15041" s="98"/>
      <c r="C15041" s="98"/>
      <c r="D15041" s="100"/>
      <c r="E15041" s="100"/>
      <c r="F15041" s="100"/>
      <c r="H15041" s="102"/>
      <c r="I15041" s="103"/>
      <c r="J15041" s="102"/>
      <c r="L15041" s="100"/>
      <c r="M15041" s="100"/>
      <c r="N15041" s="100"/>
    </row>
    <row r="15042" spans="2:14">
      <c r="B15042" s="98"/>
      <c r="C15042" s="98"/>
      <c r="D15042" s="100"/>
      <c r="E15042" s="100"/>
      <c r="F15042" s="100"/>
      <c r="H15042" s="102"/>
      <c r="I15042" s="103"/>
      <c r="J15042" s="102"/>
      <c r="L15042" s="100"/>
      <c r="M15042" s="100"/>
      <c r="N15042" s="100"/>
    </row>
    <row r="15043" spans="2:14">
      <c r="B15043" s="98"/>
      <c r="C15043" s="98"/>
      <c r="D15043" s="100"/>
      <c r="E15043" s="100"/>
      <c r="F15043" s="100"/>
      <c r="H15043" s="102"/>
      <c r="I15043" s="103"/>
      <c r="J15043" s="102"/>
      <c r="L15043" s="100"/>
      <c r="M15043" s="100"/>
      <c r="N15043" s="100"/>
    </row>
    <row r="15044" spans="2:14">
      <c r="B15044" s="98"/>
      <c r="C15044" s="98"/>
      <c r="D15044" s="100"/>
      <c r="E15044" s="100"/>
      <c r="F15044" s="100"/>
      <c r="H15044" s="102"/>
      <c r="I15044" s="103"/>
      <c r="J15044" s="102"/>
      <c r="L15044" s="100"/>
      <c r="M15044" s="100"/>
      <c r="N15044" s="100"/>
    </row>
    <row r="15045" spans="2:14">
      <c r="B15045" s="98"/>
      <c r="C15045" s="98"/>
      <c r="D15045" s="100"/>
      <c r="E15045" s="100"/>
      <c r="F15045" s="100"/>
      <c r="H15045" s="102"/>
      <c r="I15045" s="103"/>
      <c r="J15045" s="102"/>
      <c r="L15045" s="100"/>
      <c r="M15045" s="100"/>
      <c r="N15045" s="100"/>
    </row>
    <row r="15046" spans="2:14">
      <c r="B15046" s="98"/>
      <c r="C15046" s="98"/>
      <c r="D15046" s="100"/>
      <c r="E15046" s="100"/>
      <c r="F15046" s="100"/>
      <c r="H15046" s="102"/>
      <c r="I15046" s="103"/>
      <c r="J15046" s="102"/>
      <c r="L15046" s="100"/>
      <c r="M15046" s="100"/>
      <c r="N15046" s="100"/>
    </row>
    <row r="15047" spans="2:14">
      <c r="B15047" s="98"/>
      <c r="C15047" s="98"/>
      <c r="D15047" s="100"/>
      <c r="E15047" s="100"/>
      <c r="F15047" s="100"/>
      <c r="H15047" s="102"/>
      <c r="I15047" s="103"/>
      <c r="J15047" s="102"/>
      <c r="L15047" s="100"/>
      <c r="M15047" s="100"/>
      <c r="N15047" s="100"/>
    </row>
    <row r="15048" spans="2:14">
      <c r="B15048" s="98"/>
      <c r="C15048" s="98"/>
      <c r="D15048" s="100"/>
      <c r="E15048" s="100"/>
      <c r="F15048" s="100"/>
      <c r="H15048" s="102"/>
      <c r="I15048" s="103"/>
      <c r="J15048" s="102"/>
      <c r="L15048" s="100"/>
      <c r="M15048" s="100"/>
      <c r="N15048" s="100"/>
    </row>
    <row r="15049" spans="2:14">
      <c r="B15049" s="98"/>
      <c r="C15049" s="98"/>
      <c r="D15049" s="100"/>
      <c r="E15049" s="100"/>
      <c r="F15049" s="100"/>
      <c r="H15049" s="102"/>
      <c r="I15049" s="103"/>
      <c r="J15049" s="102"/>
      <c r="L15049" s="100"/>
      <c r="M15049" s="100"/>
      <c r="N15049" s="100"/>
    </row>
    <row r="15050" spans="2:14">
      <c r="B15050" s="98"/>
      <c r="C15050" s="98"/>
      <c r="D15050" s="100"/>
      <c r="E15050" s="100"/>
      <c r="F15050" s="100"/>
      <c r="H15050" s="102"/>
      <c r="I15050" s="103"/>
      <c r="J15050" s="102"/>
      <c r="L15050" s="100"/>
      <c r="M15050" s="100"/>
      <c r="N15050" s="100"/>
    </row>
    <row r="15051" spans="2:14">
      <c r="B15051" s="98"/>
      <c r="C15051" s="98"/>
      <c r="D15051" s="100"/>
      <c r="E15051" s="100"/>
      <c r="F15051" s="100"/>
      <c r="H15051" s="102"/>
      <c r="I15051" s="103"/>
      <c r="J15051" s="102"/>
      <c r="L15051" s="100"/>
      <c r="M15051" s="100"/>
      <c r="N15051" s="100"/>
    </row>
    <row r="15052" spans="2:14">
      <c r="B15052" s="98"/>
      <c r="C15052" s="98"/>
      <c r="D15052" s="100"/>
      <c r="E15052" s="100"/>
      <c r="F15052" s="100"/>
      <c r="H15052" s="102"/>
      <c r="I15052" s="103"/>
      <c r="J15052" s="102"/>
      <c r="L15052" s="100"/>
      <c r="M15052" s="100"/>
      <c r="N15052" s="100"/>
    </row>
    <row r="15053" spans="2:14">
      <c r="B15053" s="98"/>
      <c r="C15053" s="98"/>
      <c r="D15053" s="100"/>
      <c r="E15053" s="100"/>
      <c r="F15053" s="100"/>
      <c r="H15053" s="102"/>
      <c r="I15053" s="103"/>
      <c r="J15053" s="102"/>
      <c r="L15053" s="100"/>
      <c r="M15053" s="100"/>
      <c r="N15053" s="100"/>
    </row>
    <row r="15054" spans="2:14">
      <c r="B15054" s="98"/>
      <c r="C15054" s="98"/>
      <c r="D15054" s="100"/>
      <c r="E15054" s="100"/>
      <c r="F15054" s="100"/>
      <c r="H15054" s="102"/>
      <c r="I15054" s="103"/>
      <c r="J15054" s="102"/>
      <c r="L15054" s="100"/>
      <c r="M15054" s="100"/>
      <c r="N15054" s="100"/>
    </row>
    <row r="15055" spans="2:14">
      <c r="B15055" s="98"/>
      <c r="C15055" s="98"/>
      <c r="D15055" s="100"/>
      <c r="E15055" s="100"/>
      <c r="F15055" s="100"/>
      <c r="H15055" s="102"/>
      <c r="I15055" s="103"/>
      <c r="J15055" s="102"/>
      <c r="L15055" s="100"/>
      <c r="M15055" s="100"/>
      <c r="N15055" s="100"/>
    </row>
    <row r="15056" spans="2:14">
      <c r="B15056" s="98"/>
      <c r="C15056" s="98"/>
      <c r="D15056" s="100"/>
      <c r="E15056" s="100"/>
      <c r="F15056" s="100"/>
      <c r="H15056" s="102"/>
      <c r="I15056" s="103"/>
      <c r="J15056" s="102"/>
      <c r="L15056" s="100"/>
      <c r="M15056" s="100"/>
      <c r="N15056" s="100"/>
    </row>
    <row r="15057" spans="2:14">
      <c r="B15057" s="98"/>
      <c r="C15057" s="98"/>
      <c r="D15057" s="100"/>
      <c r="E15057" s="100"/>
      <c r="F15057" s="100"/>
      <c r="H15057" s="102"/>
      <c r="I15057" s="103"/>
      <c r="J15057" s="102"/>
      <c r="L15057" s="100"/>
      <c r="M15057" s="100"/>
      <c r="N15057" s="100"/>
    </row>
    <row r="15058" spans="2:14">
      <c r="B15058" s="98"/>
      <c r="C15058" s="98"/>
      <c r="D15058" s="100"/>
      <c r="E15058" s="100"/>
      <c r="F15058" s="100"/>
      <c r="H15058" s="102"/>
      <c r="I15058" s="103"/>
      <c r="J15058" s="102"/>
      <c r="L15058" s="100"/>
      <c r="M15058" s="100"/>
      <c r="N15058" s="100"/>
    </row>
    <row r="15059" spans="2:14">
      <c r="B15059" s="98"/>
      <c r="C15059" s="98"/>
      <c r="D15059" s="100"/>
      <c r="E15059" s="100"/>
      <c r="F15059" s="100"/>
      <c r="H15059" s="102"/>
      <c r="I15059" s="103"/>
      <c r="J15059" s="102"/>
      <c r="L15059" s="100"/>
      <c r="M15059" s="100"/>
      <c r="N15059" s="100"/>
    </row>
    <row r="15060" spans="2:14">
      <c r="B15060" s="98"/>
      <c r="C15060" s="98"/>
      <c r="D15060" s="100"/>
      <c r="E15060" s="100"/>
      <c r="F15060" s="100"/>
      <c r="H15060" s="102"/>
      <c r="I15060" s="103"/>
      <c r="J15060" s="102"/>
      <c r="L15060" s="100"/>
      <c r="M15060" s="100"/>
      <c r="N15060" s="100"/>
    </row>
    <row r="15061" spans="2:14">
      <c r="B15061" s="98"/>
      <c r="C15061" s="98"/>
      <c r="D15061" s="100"/>
      <c r="E15061" s="100"/>
      <c r="F15061" s="100"/>
      <c r="H15061" s="102"/>
      <c r="I15061" s="103"/>
      <c r="J15061" s="102"/>
      <c r="L15061" s="100"/>
      <c r="M15061" s="100"/>
      <c r="N15061" s="100"/>
    </row>
    <row r="15062" spans="2:14">
      <c r="B15062" s="98"/>
      <c r="C15062" s="98"/>
      <c r="D15062" s="100"/>
      <c r="E15062" s="100"/>
      <c r="F15062" s="100"/>
      <c r="H15062" s="102"/>
      <c r="I15062" s="103"/>
      <c r="J15062" s="102"/>
      <c r="L15062" s="100"/>
      <c r="M15062" s="100"/>
      <c r="N15062" s="100"/>
    </row>
    <row r="15063" spans="2:14">
      <c r="B15063" s="98"/>
      <c r="C15063" s="98"/>
      <c r="D15063" s="100"/>
      <c r="E15063" s="100"/>
      <c r="F15063" s="100"/>
      <c r="H15063" s="102"/>
      <c r="I15063" s="103"/>
      <c r="J15063" s="102"/>
      <c r="L15063" s="100"/>
      <c r="M15063" s="100"/>
      <c r="N15063" s="100"/>
    </row>
    <row r="15064" spans="2:14">
      <c r="B15064" s="98"/>
      <c r="C15064" s="98"/>
      <c r="D15064" s="100"/>
      <c r="E15064" s="100"/>
      <c r="F15064" s="100"/>
      <c r="H15064" s="102"/>
      <c r="I15064" s="103"/>
      <c r="J15064" s="102"/>
      <c r="L15064" s="100"/>
      <c r="M15064" s="100"/>
      <c r="N15064" s="100"/>
    </row>
    <row r="15065" spans="2:14">
      <c r="B15065" s="98"/>
      <c r="C15065" s="98"/>
      <c r="D15065" s="100"/>
      <c r="E15065" s="100"/>
      <c r="F15065" s="100"/>
      <c r="H15065" s="102"/>
      <c r="I15065" s="103"/>
      <c r="J15065" s="102"/>
      <c r="L15065" s="100"/>
      <c r="M15065" s="100"/>
      <c r="N15065" s="100"/>
    </row>
    <row r="15066" spans="2:14">
      <c r="B15066" s="98"/>
      <c r="C15066" s="98"/>
      <c r="D15066" s="100"/>
      <c r="E15066" s="100"/>
      <c r="F15066" s="100"/>
      <c r="H15066" s="102"/>
      <c r="I15066" s="103"/>
      <c r="J15066" s="102"/>
      <c r="L15066" s="100"/>
      <c r="M15066" s="100"/>
      <c r="N15066" s="100"/>
    </row>
    <row r="15067" spans="2:14">
      <c r="B15067" s="98"/>
      <c r="C15067" s="98"/>
      <c r="D15067" s="100"/>
      <c r="E15067" s="100"/>
      <c r="F15067" s="100"/>
      <c r="H15067" s="102"/>
      <c r="I15067" s="103"/>
      <c r="J15067" s="102"/>
      <c r="L15067" s="100"/>
      <c r="M15067" s="100"/>
      <c r="N15067" s="100"/>
    </row>
    <row r="15068" spans="2:14">
      <c r="B15068" s="98"/>
      <c r="C15068" s="98"/>
      <c r="D15068" s="100"/>
      <c r="E15068" s="100"/>
      <c r="F15068" s="100"/>
      <c r="H15068" s="102"/>
      <c r="I15068" s="103"/>
      <c r="J15068" s="102"/>
      <c r="L15068" s="100"/>
      <c r="M15068" s="100"/>
      <c r="N15068" s="100"/>
    </row>
    <row r="15069" spans="2:14">
      <c r="B15069" s="98"/>
      <c r="C15069" s="98"/>
      <c r="D15069" s="100"/>
      <c r="E15069" s="100"/>
      <c r="F15069" s="100"/>
      <c r="H15069" s="102"/>
      <c r="I15069" s="103"/>
      <c r="J15069" s="102"/>
      <c r="L15069" s="100"/>
      <c r="M15069" s="100"/>
      <c r="N15069" s="100"/>
    </row>
    <row r="15070" spans="2:14">
      <c r="B15070" s="98"/>
      <c r="C15070" s="98"/>
      <c r="D15070" s="100"/>
      <c r="E15070" s="100"/>
      <c r="F15070" s="100"/>
      <c r="H15070" s="102"/>
      <c r="I15070" s="103"/>
      <c r="J15070" s="102"/>
      <c r="L15070" s="100"/>
      <c r="M15070" s="100"/>
      <c r="N15070" s="100"/>
    </row>
    <row r="15071" spans="2:14">
      <c r="B15071" s="98"/>
      <c r="C15071" s="98"/>
      <c r="D15071" s="100"/>
      <c r="E15071" s="100"/>
      <c r="F15071" s="100"/>
      <c r="H15071" s="102"/>
      <c r="I15071" s="103"/>
      <c r="J15071" s="102"/>
      <c r="L15071" s="100"/>
      <c r="M15071" s="100"/>
      <c r="N15071" s="100"/>
    </row>
    <row r="15072" spans="2:14">
      <c r="B15072" s="98"/>
      <c r="C15072" s="98"/>
      <c r="D15072" s="100"/>
      <c r="E15072" s="100"/>
      <c r="F15072" s="100"/>
      <c r="H15072" s="102"/>
      <c r="I15072" s="103"/>
      <c r="J15072" s="102"/>
      <c r="L15072" s="100"/>
      <c r="M15072" s="100"/>
      <c r="N15072" s="100"/>
    </row>
    <row r="15073" spans="2:14">
      <c r="B15073" s="98"/>
      <c r="C15073" s="98"/>
      <c r="D15073" s="100"/>
      <c r="E15073" s="100"/>
      <c r="F15073" s="100"/>
      <c r="H15073" s="102"/>
      <c r="I15073" s="103"/>
      <c r="J15073" s="102"/>
      <c r="L15073" s="100"/>
      <c r="M15073" s="100"/>
      <c r="N15073" s="100"/>
    </row>
    <row r="15074" spans="2:14">
      <c r="B15074" s="98"/>
      <c r="C15074" s="98"/>
      <c r="D15074" s="100"/>
      <c r="E15074" s="100"/>
      <c r="F15074" s="100"/>
      <c r="H15074" s="102"/>
      <c r="I15074" s="103"/>
      <c r="J15074" s="102"/>
      <c r="L15074" s="100"/>
      <c r="M15074" s="100"/>
      <c r="N15074" s="100"/>
    </row>
    <row r="15075" spans="2:14">
      <c r="B15075" s="98"/>
      <c r="C15075" s="98"/>
      <c r="D15075" s="100"/>
      <c r="E15075" s="100"/>
      <c r="F15075" s="100"/>
      <c r="H15075" s="102"/>
      <c r="I15075" s="103"/>
      <c r="J15075" s="102"/>
      <c r="L15075" s="100"/>
      <c r="M15075" s="100"/>
      <c r="N15075" s="100"/>
    </row>
    <row r="15076" spans="2:14">
      <c r="B15076" s="98"/>
      <c r="C15076" s="98"/>
      <c r="D15076" s="100"/>
      <c r="E15076" s="100"/>
      <c r="F15076" s="100"/>
      <c r="H15076" s="102"/>
      <c r="I15076" s="103"/>
      <c r="J15076" s="102"/>
      <c r="L15076" s="100"/>
      <c r="M15076" s="100"/>
      <c r="N15076" s="100"/>
    </row>
    <row r="15077" spans="2:14">
      <c r="B15077" s="98"/>
      <c r="C15077" s="98"/>
      <c r="D15077" s="100"/>
      <c r="E15077" s="100"/>
      <c r="F15077" s="100"/>
      <c r="H15077" s="102"/>
      <c r="I15077" s="103"/>
      <c r="J15077" s="102"/>
      <c r="L15077" s="100"/>
      <c r="M15077" s="100"/>
      <c r="N15077" s="100"/>
    </row>
    <row r="15078" spans="2:14">
      <c r="B15078" s="98"/>
      <c r="C15078" s="98"/>
      <c r="D15078" s="100"/>
      <c r="E15078" s="100"/>
      <c r="F15078" s="100"/>
      <c r="H15078" s="102"/>
      <c r="I15078" s="103"/>
      <c r="J15078" s="102"/>
      <c r="L15078" s="100"/>
      <c r="M15078" s="100"/>
      <c r="N15078" s="100"/>
    </row>
    <row r="15079" spans="2:14">
      <c r="B15079" s="98"/>
      <c r="C15079" s="98"/>
      <c r="D15079" s="100"/>
      <c r="E15079" s="100"/>
      <c r="F15079" s="100"/>
      <c r="H15079" s="102"/>
      <c r="I15079" s="103"/>
      <c r="J15079" s="102"/>
      <c r="L15079" s="100"/>
      <c r="M15079" s="100"/>
      <c r="N15079" s="100"/>
    </row>
    <row r="15080" spans="2:14">
      <c r="B15080" s="98"/>
      <c r="C15080" s="98"/>
      <c r="D15080" s="100"/>
      <c r="E15080" s="100"/>
      <c r="F15080" s="100"/>
      <c r="H15080" s="102"/>
      <c r="I15080" s="103"/>
      <c r="J15080" s="102"/>
      <c r="L15080" s="100"/>
      <c r="M15080" s="100"/>
      <c r="N15080" s="100"/>
    </row>
    <row r="15081" spans="2:14">
      <c r="B15081" s="98"/>
      <c r="C15081" s="98"/>
      <c r="D15081" s="100"/>
      <c r="E15081" s="100"/>
      <c r="F15081" s="100"/>
      <c r="H15081" s="102"/>
      <c r="I15081" s="103"/>
      <c r="J15081" s="102"/>
      <c r="L15081" s="100"/>
      <c r="M15081" s="100"/>
      <c r="N15081" s="100"/>
    </row>
    <row r="15082" spans="2:14">
      <c r="B15082" s="98"/>
      <c r="C15082" s="98"/>
      <c r="D15082" s="100"/>
      <c r="E15082" s="100"/>
      <c r="F15082" s="100"/>
      <c r="H15082" s="102"/>
      <c r="I15082" s="103"/>
      <c r="J15082" s="102"/>
      <c r="L15082" s="100"/>
      <c r="M15082" s="100"/>
      <c r="N15082" s="100"/>
    </row>
    <row r="15083" spans="2:14">
      <c r="B15083" s="98"/>
      <c r="C15083" s="98"/>
      <c r="D15083" s="100"/>
      <c r="E15083" s="100"/>
      <c r="F15083" s="100"/>
      <c r="H15083" s="102"/>
      <c r="I15083" s="103"/>
      <c r="J15083" s="102"/>
      <c r="L15083" s="100"/>
      <c r="M15083" s="100"/>
      <c r="N15083" s="100"/>
    </row>
    <row r="15084" spans="2:14">
      <c r="B15084" s="98"/>
      <c r="C15084" s="98"/>
      <c r="D15084" s="100"/>
      <c r="E15084" s="100"/>
      <c r="F15084" s="100"/>
      <c r="H15084" s="102"/>
      <c r="I15084" s="103"/>
      <c r="J15084" s="102"/>
      <c r="L15084" s="100"/>
      <c r="M15084" s="100"/>
      <c r="N15084" s="100"/>
    </row>
    <row r="15085" spans="2:14">
      <c r="B15085" s="98"/>
      <c r="C15085" s="98"/>
      <c r="D15085" s="100"/>
      <c r="E15085" s="100"/>
      <c r="F15085" s="100"/>
      <c r="H15085" s="102"/>
      <c r="I15085" s="103"/>
      <c r="J15085" s="102"/>
      <c r="L15085" s="100"/>
      <c r="M15085" s="100"/>
      <c r="N15085" s="100"/>
    </row>
    <row r="15086" spans="2:14">
      <c r="B15086" s="98"/>
      <c r="C15086" s="98"/>
      <c r="D15086" s="100"/>
      <c r="E15086" s="100"/>
      <c r="F15086" s="100"/>
      <c r="H15086" s="102"/>
      <c r="I15086" s="103"/>
      <c r="J15086" s="102"/>
      <c r="L15086" s="100"/>
      <c r="M15086" s="100"/>
      <c r="N15086" s="100"/>
    </row>
    <row r="15087" spans="2:14">
      <c r="B15087" s="98"/>
      <c r="C15087" s="98"/>
      <c r="D15087" s="100"/>
      <c r="E15087" s="100"/>
      <c r="F15087" s="100"/>
      <c r="H15087" s="102"/>
      <c r="I15087" s="103"/>
      <c r="J15087" s="102"/>
      <c r="L15087" s="100"/>
      <c r="M15087" s="100"/>
      <c r="N15087" s="100"/>
    </row>
    <row r="15088" spans="2:14">
      <c r="B15088" s="98"/>
      <c r="C15088" s="98"/>
      <c r="D15088" s="100"/>
      <c r="E15088" s="100"/>
      <c r="F15088" s="100"/>
      <c r="H15088" s="102"/>
      <c r="I15088" s="103"/>
      <c r="J15088" s="102"/>
      <c r="L15088" s="100"/>
      <c r="M15088" s="100"/>
      <c r="N15088" s="100"/>
    </row>
    <row r="15089" spans="2:14">
      <c r="B15089" s="98"/>
      <c r="C15089" s="98"/>
      <c r="D15089" s="100"/>
      <c r="E15089" s="100"/>
      <c r="F15089" s="100"/>
      <c r="H15089" s="102"/>
      <c r="I15089" s="103"/>
      <c r="J15089" s="102"/>
      <c r="L15089" s="100"/>
      <c r="M15089" s="100"/>
      <c r="N15089" s="100"/>
    </row>
    <row r="15090" spans="2:14">
      <c r="B15090" s="98"/>
      <c r="C15090" s="98"/>
      <c r="D15090" s="100"/>
      <c r="E15090" s="100"/>
      <c r="F15090" s="100"/>
      <c r="H15090" s="102"/>
      <c r="I15090" s="103"/>
      <c r="J15090" s="102"/>
      <c r="L15090" s="100"/>
      <c r="M15090" s="100"/>
      <c r="N15090" s="100"/>
    </row>
    <row r="15091" spans="2:14">
      <c r="B15091" s="98"/>
      <c r="C15091" s="98"/>
      <c r="D15091" s="100"/>
      <c r="E15091" s="100"/>
      <c r="F15091" s="100"/>
      <c r="H15091" s="102"/>
      <c r="I15091" s="103"/>
      <c r="J15091" s="102"/>
      <c r="L15091" s="100"/>
      <c r="M15091" s="100"/>
      <c r="N15091" s="100"/>
    </row>
    <row r="15092" spans="2:14">
      <c r="B15092" s="98"/>
      <c r="C15092" s="98"/>
      <c r="D15092" s="100"/>
      <c r="E15092" s="100"/>
      <c r="F15092" s="100"/>
      <c r="H15092" s="102"/>
      <c r="I15092" s="103"/>
      <c r="J15092" s="102"/>
      <c r="L15092" s="100"/>
      <c r="M15092" s="100"/>
      <c r="N15092" s="100"/>
    </row>
    <row r="15093" spans="2:14">
      <c r="B15093" s="98"/>
      <c r="C15093" s="98"/>
      <c r="D15093" s="100"/>
      <c r="E15093" s="100"/>
      <c r="F15093" s="100"/>
      <c r="H15093" s="102"/>
      <c r="I15093" s="103"/>
      <c r="J15093" s="102"/>
      <c r="L15093" s="100"/>
      <c r="M15093" s="100"/>
      <c r="N15093" s="100"/>
    </row>
    <row r="15094" spans="2:14">
      <c r="B15094" s="98"/>
      <c r="C15094" s="98"/>
      <c r="D15094" s="100"/>
      <c r="E15094" s="100"/>
      <c r="F15094" s="100"/>
      <c r="H15094" s="102"/>
      <c r="I15094" s="103"/>
      <c r="J15094" s="102"/>
      <c r="L15094" s="100"/>
      <c r="M15094" s="100"/>
      <c r="N15094" s="100"/>
    </row>
    <row r="15095" spans="2:14">
      <c r="B15095" s="98"/>
      <c r="C15095" s="98"/>
      <c r="D15095" s="100"/>
      <c r="E15095" s="100"/>
      <c r="F15095" s="100"/>
      <c r="H15095" s="102"/>
      <c r="I15095" s="103"/>
      <c r="J15095" s="102"/>
      <c r="L15095" s="100"/>
      <c r="M15095" s="100"/>
      <c r="N15095" s="100"/>
    </row>
    <row r="15096" spans="2:14">
      <c r="B15096" s="98"/>
      <c r="C15096" s="98"/>
      <c r="D15096" s="100"/>
      <c r="E15096" s="100"/>
      <c r="F15096" s="100"/>
      <c r="H15096" s="102"/>
      <c r="I15096" s="103"/>
      <c r="J15096" s="102"/>
      <c r="L15096" s="100"/>
      <c r="M15096" s="100"/>
      <c r="N15096" s="100"/>
    </row>
    <row r="15097" spans="2:14">
      <c r="B15097" s="98"/>
      <c r="C15097" s="98"/>
      <c r="D15097" s="100"/>
      <c r="E15097" s="100"/>
      <c r="F15097" s="100"/>
      <c r="H15097" s="102"/>
      <c r="I15097" s="103"/>
      <c r="J15097" s="102"/>
      <c r="L15097" s="100"/>
      <c r="M15097" s="100"/>
      <c r="N15097" s="100"/>
    </row>
    <row r="15098" spans="2:14">
      <c r="B15098" s="98"/>
      <c r="C15098" s="98"/>
      <c r="D15098" s="100"/>
      <c r="E15098" s="100"/>
      <c r="F15098" s="100"/>
      <c r="H15098" s="102"/>
      <c r="I15098" s="103"/>
      <c r="J15098" s="102"/>
      <c r="L15098" s="100"/>
      <c r="M15098" s="100"/>
      <c r="N15098" s="100"/>
    </row>
    <row r="15099" spans="2:14">
      <c r="B15099" s="98"/>
      <c r="C15099" s="98"/>
      <c r="D15099" s="100"/>
      <c r="E15099" s="100"/>
      <c r="F15099" s="100"/>
      <c r="H15099" s="102"/>
      <c r="I15099" s="103"/>
      <c r="J15099" s="102"/>
      <c r="L15099" s="100"/>
      <c r="M15099" s="100"/>
      <c r="N15099" s="100"/>
    </row>
    <row r="15100" spans="2:14">
      <c r="B15100" s="98"/>
      <c r="C15100" s="98"/>
      <c r="D15100" s="100"/>
      <c r="E15100" s="100"/>
      <c r="F15100" s="100"/>
      <c r="H15100" s="102"/>
      <c r="I15100" s="103"/>
      <c r="J15100" s="102"/>
      <c r="L15100" s="100"/>
      <c r="M15100" s="100"/>
      <c r="N15100" s="100"/>
    </row>
    <row r="15101" spans="2:14">
      <c r="B15101" s="98"/>
      <c r="C15101" s="98"/>
      <c r="D15101" s="100"/>
      <c r="E15101" s="100"/>
      <c r="F15101" s="100"/>
      <c r="H15101" s="102"/>
      <c r="I15101" s="103"/>
      <c r="J15101" s="102"/>
      <c r="L15101" s="100"/>
      <c r="M15101" s="100"/>
      <c r="N15101" s="100"/>
    </row>
    <row r="15102" spans="2:14">
      <c r="B15102" s="98"/>
      <c r="C15102" s="98"/>
      <c r="D15102" s="100"/>
      <c r="E15102" s="100"/>
      <c r="F15102" s="100"/>
      <c r="H15102" s="102"/>
      <c r="I15102" s="103"/>
      <c r="J15102" s="102"/>
      <c r="L15102" s="100"/>
      <c r="M15102" s="100"/>
      <c r="N15102" s="100"/>
    </row>
    <row r="15103" spans="2:14">
      <c r="B15103" s="98"/>
      <c r="C15103" s="98"/>
      <c r="D15103" s="100"/>
      <c r="E15103" s="100"/>
      <c r="F15103" s="100"/>
      <c r="H15103" s="102"/>
      <c r="I15103" s="103"/>
      <c r="J15103" s="102"/>
      <c r="L15103" s="100"/>
      <c r="M15103" s="100"/>
      <c r="N15103" s="100"/>
    </row>
    <row r="15104" spans="2:14">
      <c r="B15104" s="98"/>
      <c r="C15104" s="98"/>
      <c r="D15104" s="100"/>
      <c r="E15104" s="100"/>
      <c r="F15104" s="100"/>
      <c r="H15104" s="102"/>
      <c r="I15104" s="103"/>
      <c r="J15104" s="102"/>
      <c r="L15104" s="100"/>
      <c r="M15104" s="100"/>
      <c r="N15104" s="100"/>
    </row>
    <row r="15105" spans="2:14">
      <c r="B15105" s="98"/>
      <c r="C15105" s="98"/>
      <c r="D15105" s="100"/>
      <c r="E15105" s="100"/>
      <c r="F15105" s="100"/>
      <c r="H15105" s="102"/>
      <c r="I15105" s="103"/>
      <c r="J15105" s="102"/>
      <c r="L15105" s="100"/>
      <c r="M15105" s="100"/>
      <c r="N15105" s="100"/>
    </row>
    <row r="15106" spans="2:14">
      <c r="B15106" s="98"/>
      <c r="C15106" s="98"/>
      <c r="D15106" s="100"/>
      <c r="E15106" s="100"/>
      <c r="F15106" s="100"/>
      <c r="H15106" s="102"/>
      <c r="I15106" s="103"/>
      <c r="J15106" s="102"/>
      <c r="L15106" s="100"/>
      <c r="M15106" s="100"/>
      <c r="N15106" s="100"/>
    </row>
    <row r="15107" spans="2:14">
      <c r="B15107" s="98"/>
      <c r="C15107" s="98"/>
      <c r="D15107" s="100"/>
      <c r="E15107" s="100"/>
      <c r="F15107" s="100"/>
      <c r="H15107" s="102"/>
      <c r="I15107" s="103"/>
      <c r="J15107" s="102"/>
      <c r="L15107" s="100"/>
      <c r="M15107" s="100"/>
      <c r="N15107" s="100"/>
    </row>
    <row r="15108" spans="2:14">
      <c r="B15108" s="98"/>
      <c r="C15108" s="98"/>
      <c r="D15108" s="100"/>
      <c r="E15108" s="100"/>
      <c r="F15108" s="100"/>
      <c r="H15108" s="102"/>
      <c r="I15108" s="103"/>
      <c r="J15108" s="102"/>
      <c r="L15108" s="100"/>
      <c r="M15108" s="100"/>
      <c r="N15108" s="100"/>
    </row>
    <row r="15109" spans="2:14">
      <c r="B15109" s="98"/>
      <c r="C15109" s="98"/>
      <c r="D15109" s="100"/>
      <c r="E15109" s="100"/>
      <c r="F15109" s="100"/>
      <c r="H15109" s="102"/>
      <c r="I15109" s="103"/>
      <c r="J15109" s="102"/>
      <c r="L15109" s="100"/>
      <c r="M15109" s="100"/>
      <c r="N15109" s="100"/>
    </row>
    <row r="15110" spans="2:14">
      <c r="B15110" s="98"/>
      <c r="C15110" s="98"/>
      <c r="D15110" s="100"/>
      <c r="E15110" s="100"/>
      <c r="F15110" s="100"/>
      <c r="H15110" s="102"/>
      <c r="I15110" s="103"/>
      <c r="J15110" s="102"/>
      <c r="L15110" s="100"/>
      <c r="M15110" s="100"/>
      <c r="N15110" s="100"/>
    </row>
    <row r="15111" spans="2:14">
      <c r="B15111" s="98"/>
      <c r="C15111" s="98"/>
      <c r="D15111" s="100"/>
      <c r="E15111" s="100"/>
      <c r="F15111" s="100"/>
      <c r="H15111" s="102"/>
      <c r="I15111" s="103"/>
      <c r="J15111" s="102"/>
      <c r="L15111" s="100"/>
      <c r="M15111" s="100"/>
      <c r="N15111" s="100"/>
    </row>
    <row r="15112" spans="2:14">
      <c r="B15112" s="98"/>
      <c r="C15112" s="98"/>
      <c r="D15112" s="100"/>
      <c r="E15112" s="100"/>
      <c r="F15112" s="100"/>
      <c r="H15112" s="102"/>
      <c r="I15112" s="103"/>
      <c r="J15112" s="102"/>
      <c r="L15112" s="100"/>
      <c r="M15112" s="100"/>
      <c r="N15112" s="100"/>
    </row>
    <row r="15113" spans="2:14">
      <c r="B15113" s="98"/>
      <c r="C15113" s="98"/>
      <c r="D15113" s="100"/>
      <c r="E15113" s="100"/>
      <c r="F15113" s="100"/>
      <c r="H15113" s="102"/>
      <c r="I15113" s="103"/>
      <c r="J15113" s="102"/>
      <c r="L15113" s="100"/>
      <c r="M15113" s="100"/>
      <c r="N15113" s="100"/>
    </row>
    <row r="15114" spans="2:14">
      <c r="B15114" s="98"/>
      <c r="C15114" s="98"/>
      <c r="D15114" s="100"/>
      <c r="E15114" s="100"/>
      <c r="F15114" s="100"/>
      <c r="H15114" s="102"/>
      <c r="I15114" s="103"/>
      <c r="J15114" s="102"/>
      <c r="L15114" s="100"/>
      <c r="M15114" s="100"/>
      <c r="N15114" s="100"/>
    </row>
    <row r="15115" spans="2:14">
      <c r="B15115" s="98"/>
      <c r="C15115" s="98"/>
      <c r="D15115" s="100"/>
      <c r="E15115" s="100"/>
      <c r="F15115" s="100"/>
      <c r="H15115" s="102"/>
      <c r="I15115" s="103"/>
      <c r="J15115" s="102"/>
      <c r="L15115" s="100"/>
      <c r="M15115" s="100"/>
      <c r="N15115" s="100"/>
    </row>
    <row r="15116" spans="2:14">
      <c r="B15116" s="98"/>
      <c r="C15116" s="98"/>
      <c r="D15116" s="100"/>
      <c r="E15116" s="100"/>
      <c r="F15116" s="100"/>
      <c r="H15116" s="102"/>
      <c r="I15116" s="103"/>
      <c r="J15116" s="102"/>
      <c r="L15116" s="100"/>
      <c r="M15116" s="100"/>
      <c r="N15116" s="100"/>
    </row>
    <row r="15117" spans="2:14">
      <c r="B15117" s="98"/>
      <c r="C15117" s="98"/>
      <c r="D15117" s="100"/>
      <c r="E15117" s="100"/>
      <c r="F15117" s="100"/>
      <c r="H15117" s="102"/>
      <c r="I15117" s="103"/>
      <c r="J15117" s="102"/>
      <c r="L15117" s="100"/>
      <c r="M15117" s="100"/>
      <c r="N15117" s="100"/>
    </row>
    <row r="15118" spans="2:14">
      <c r="B15118" s="98"/>
      <c r="C15118" s="98"/>
      <c r="D15118" s="100"/>
      <c r="E15118" s="100"/>
      <c r="F15118" s="100"/>
      <c r="H15118" s="102"/>
      <c r="I15118" s="103"/>
      <c r="J15118" s="102"/>
      <c r="L15118" s="100"/>
      <c r="M15118" s="100"/>
      <c r="N15118" s="100"/>
    </row>
    <row r="15119" spans="2:14">
      <c r="B15119" s="98"/>
      <c r="C15119" s="98"/>
      <c r="D15119" s="100"/>
      <c r="E15119" s="100"/>
      <c r="F15119" s="100"/>
      <c r="H15119" s="102"/>
      <c r="I15119" s="103"/>
      <c r="J15119" s="102"/>
      <c r="L15119" s="100"/>
      <c r="M15119" s="100"/>
      <c r="N15119" s="100"/>
    </row>
    <row r="15120" spans="2:14">
      <c r="B15120" s="98"/>
      <c r="C15120" s="98"/>
      <c r="D15120" s="100"/>
      <c r="E15120" s="100"/>
      <c r="F15120" s="100"/>
      <c r="H15120" s="102"/>
      <c r="I15120" s="103"/>
      <c r="J15120" s="102"/>
      <c r="L15120" s="100"/>
      <c r="M15120" s="100"/>
      <c r="N15120" s="100"/>
    </row>
    <row r="15121" spans="2:14">
      <c r="B15121" s="98"/>
      <c r="C15121" s="98"/>
      <c r="D15121" s="100"/>
      <c r="E15121" s="100"/>
      <c r="F15121" s="100"/>
      <c r="H15121" s="102"/>
      <c r="I15121" s="103"/>
      <c r="J15121" s="102"/>
      <c r="L15121" s="100"/>
      <c r="M15121" s="100"/>
      <c r="N15121" s="100"/>
    </row>
    <row r="15122" spans="2:14">
      <c r="B15122" s="98"/>
      <c r="C15122" s="98"/>
      <c r="D15122" s="100"/>
      <c r="E15122" s="100"/>
      <c r="F15122" s="100"/>
      <c r="H15122" s="102"/>
      <c r="I15122" s="103"/>
      <c r="J15122" s="102"/>
      <c r="L15122" s="100"/>
      <c r="M15122" s="100"/>
      <c r="N15122" s="100"/>
    </row>
    <row r="15123" spans="2:14">
      <c r="B15123" s="98"/>
      <c r="C15123" s="98"/>
      <c r="D15123" s="100"/>
      <c r="E15123" s="100"/>
      <c r="F15123" s="100"/>
      <c r="H15123" s="102"/>
      <c r="I15123" s="103"/>
      <c r="J15123" s="102"/>
      <c r="L15123" s="100"/>
      <c r="M15123" s="100"/>
      <c r="N15123" s="100"/>
    </row>
    <row r="15124" spans="2:14">
      <c r="B15124" s="98"/>
      <c r="C15124" s="98"/>
      <c r="D15124" s="100"/>
      <c r="E15124" s="100"/>
      <c r="F15124" s="100"/>
      <c r="H15124" s="102"/>
      <c r="I15124" s="103"/>
      <c r="J15124" s="102"/>
      <c r="L15124" s="100"/>
      <c r="M15124" s="100"/>
      <c r="N15124" s="100"/>
    </row>
    <row r="15125" spans="2:14">
      <c r="B15125" s="98"/>
      <c r="C15125" s="98"/>
      <c r="D15125" s="100"/>
      <c r="E15125" s="100"/>
      <c r="F15125" s="100"/>
      <c r="H15125" s="102"/>
      <c r="I15125" s="103"/>
      <c r="J15125" s="102"/>
      <c r="L15125" s="100"/>
      <c r="M15125" s="100"/>
      <c r="N15125" s="100"/>
    </row>
    <row r="15126" spans="2:14">
      <c r="B15126" s="98"/>
      <c r="C15126" s="98"/>
      <c r="D15126" s="100"/>
      <c r="E15126" s="100"/>
      <c r="F15126" s="100"/>
      <c r="H15126" s="102"/>
      <c r="I15126" s="103"/>
      <c r="J15126" s="102"/>
      <c r="L15126" s="100"/>
      <c r="M15126" s="100"/>
      <c r="N15126" s="100"/>
    </row>
    <row r="15127" spans="2:14">
      <c r="B15127" s="98"/>
      <c r="C15127" s="98"/>
      <c r="D15127" s="100"/>
      <c r="E15127" s="100"/>
      <c r="F15127" s="100"/>
      <c r="H15127" s="102"/>
      <c r="I15127" s="103"/>
      <c r="J15127" s="102"/>
      <c r="L15127" s="100"/>
      <c r="M15127" s="100"/>
      <c r="N15127" s="100"/>
    </row>
    <row r="15128" spans="2:14">
      <c r="B15128" s="98"/>
      <c r="C15128" s="98"/>
      <c r="D15128" s="100"/>
      <c r="E15128" s="100"/>
      <c r="F15128" s="100"/>
      <c r="H15128" s="102"/>
      <c r="I15128" s="103"/>
      <c r="J15128" s="102"/>
      <c r="L15128" s="100"/>
      <c r="M15128" s="100"/>
      <c r="N15128" s="100"/>
    </row>
    <row r="15129" spans="2:14">
      <c r="B15129" s="98"/>
      <c r="C15129" s="98"/>
      <c r="D15129" s="100"/>
      <c r="E15129" s="100"/>
      <c r="F15129" s="100"/>
      <c r="H15129" s="102"/>
      <c r="I15129" s="103"/>
      <c r="J15129" s="102"/>
      <c r="L15129" s="100"/>
      <c r="M15129" s="100"/>
      <c r="N15129" s="100"/>
    </row>
    <row r="15130" spans="2:14">
      <c r="B15130" s="98"/>
      <c r="C15130" s="98"/>
      <c r="D15130" s="100"/>
      <c r="E15130" s="100"/>
      <c r="F15130" s="100"/>
      <c r="H15130" s="102"/>
      <c r="I15130" s="103"/>
      <c r="J15130" s="102"/>
      <c r="L15130" s="100"/>
      <c r="M15130" s="100"/>
      <c r="N15130" s="100"/>
    </row>
    <row r="15131" spans="2:14">
      <c r="B15131" s="98"/>
      <c r="C15131" s="98"/>
      <c r="D15131" s="100"/>
      <c r="E15131" s="100"/>
      <c r="F15131" s="100"/>
      <c r="H15131" s="102"/>
      <c r="I15131" s="103"/>
      <c r="J15131" s="102"/>
      <c r="L15131" s="100"/>
      <c r="M15131" s="100"/>
      <c r="N15131" s="100"/>
    </row>
    <row r="15132" spans="2:14">
      <c r="B15132" s="98"/>
      <c r="C15132" s="98"/>
      <c r="D15132" s="100"/>
      <c r="E15132" s="100"/>
      <c r="F15132" s="100"/>
      <c r="H15132" s="102"/>
      <c r="I15132" s="103"/>
      <c r="J15132" s="102"/>
      <c r="L15132" s="100"/>
      <c r="M15132" s="100"/>
      <c r="N15132" s="100"/>
    </row>
    <row r="15133" spans="2:14">
      <c r="B15133" s="98"/>
      <c r="C15133" s="98"/>
      <c r="D15133" s="100"/>
      <c r="E15133" s="100"/>
      <c r="F15133" s="100"/>
      <c r="H15133" s="102"/>
      <c r="I15133" s="103"/>
      <c r="J15133" s="102"/>
      <c r="L15133" s="100"/>
      <c r="M15133" s="100"/>
      <c r="N15133" s="100"/>
    </row>
    <row r="15134" spans="2:14">
      <c r="B15134" s="98"/>
      <c r="C15134" s="98"/>
      <c r="D15134" s="100"/>
      <c r="E15134" s="100"/>
      <c r="F15134" s="100"/>
      <c r="H15134" s="102"/>
      <c r="I15134" s="103"/>
      <c r="J15134" s="102"/>
      <c r="L15134" s="100"/>
      <c r="M15134" s="100"/>
      <c r="N15134" s="100"/>
    </row>
    <row r="15135" spans="2:14">
      <c r="B15135" s="98"/>
      <c r="C15135" s="98"/>
      <c r="D15135" s="100"/>
      <c r="E15135" s="100"/>
      <c r="F15135" s="100"/>
      <c r="H15135" s="102"/>
      <c r="I15135" s="103"/>
      <c r="J15135" s="102"/>
      <c r="L15135" s="100"/>
      <c r="M15135" s="100"/>
      <c r="N15135" s="100"/>
    </row>
    <row r="15136" spans="2:14">
      <c r="B15136" s="98"/>
      <c r="C15136" s="98"/>
      <c r="D15136" s="100"/>
      <c r="E15136" s="100"/>
      <c r="F15136" s="100"/>
      <c r="H15136" s="102"/>
      <c r="I15136" s="103"/>
      <c r="J15136" s="102"/>
      <c r="L15136" s="100"/>
      <c r="M15136" s="100"/>
      <c r="N15136" s="100"/>
    </row>
    <row r="15137" spans="2:14">
      <c r="B15137" s="98"/>
      <c r="C15137" s="98"/>
      <c r="D15137" s="100"/>
      <c r="E15137" s="100"/>
      <c r="F15137" s="100"/>
      <c r="H15137" s="102"/>
      <c r="I15137" s="103"/>
      <c r="J15137" s="102"/>
      <c r="L15137" s="100"/>
      <c r="M15137" s="100"/>
      <c r="N15137" s="100"/>
    </row>
    <row r="15138" spans="2:14">
      <c r="B15138" s="98"/>
      <c r="C15138" s="98"/>
      <c r="D15138" s="100"/>
      <c r="E15138" s="100"/>
      <c r="F15138" s="100"/>
      <c r="H15138" s="102"/>
      <c r="I15138" s="103"/>
      <c r="J15138" s="102"/>
      <c r="L15138" s="100"/>
      <c r="M15138" s="100"/>
      <c r="N15138" s="100"/>
    </row>
    <row r="15139" spans="2:14">
      <c r="B15139" s="98"/>
      <c r="C15139" s="98"/>
      <c r="D15139" s="100"/>
      <c r="E15139" s="100"/>
      <c r="F15139" s="100"/>
      <c r="H15139" s="102"/>
      <c r="I15139" s="103"/>
      <c r="J15139" s="102"/>
      <c r="L15139" s="100"/>
      <c r="M15139" s="100"/>
      <c r="N15139" s="100"/>
    </row>
    <row r="15140" spans="2:14">
      <c r="B15140" s="98"/>
      <c r="C15140" s="98"/>
      <c r="D15140" s="100"/>
      <c r="E15140" s="100"/>
      <c r="F15140" s="100"/>
      <c r="H15140" s="102"/>
      <c r="I15140" s="103"/>
      <c r="J15140" s="102"/>
      <c r="L15140" s="100"/>
      <c r="M15140" s="100"/>
      <c r="N15140" s="100"/>
    </row>
    <row r="15141" spans="2:14">
      <c r="B15141" s="98"/>
      <c r="C15141" s="98"/>
      <c r="D15141" s="100"/>
      <c r="E15141" s="100"/>
      <c r="F15141" s="100"/>
      <c r="H15141" s="102"/>
      <c r="I15141" s="103"/>
      <c r="J15141" s="102"/>
      <c r="L15141" s="100"/>
      <c r="M15141" s="100"/>
      <c r="N15141" s="100"/>
    </row>
    <row r="15142" spans="2:14">
      <c r="B15142" s="98"/>
      <c r="C15142" s="98"/>
      <c r="D15142" s="100"/>
      <c r="E15142" s="100"/>
      <c r="F15142" s="100"/>
      <c r="H15142" s="102"/>
      <c r="I15142" s="103"/>
      <c r="J15142" s="102"/>
      <c r="L15142" s="100"/>
      <c r="M15142" s="100"/>
      <c r="N15142" s="100"/>
    </row>
    <row r="15143" spans="2:14">
      <c r="B15143" s="98"/>
      <c r="C15143" s="98"/>
      <c r="D15143" s="100"/>
      <c r="E15143" s="100"/>
      <c r="F15143" s="100"/>
      <c r="H15143" s="102"/>
      <c r="I15143" s="103"/>
      <c r="J15143" s="102"/>
      <c r="L15143" s="100"/>
      <c r="M15143" s="100"/>
      <c r="N15143" s="100"/>
    </row>
    <row r="15144" spans="2:14">
      <c r="B15144" s="98"/>
      <c r="C15144" s="98"/>
      <c r="D15144" s="100"/>
      <c r="E15144" s="100"/>
      <c r="F15144" s="100"/>
      <c r="H15144" s="102"/>
      <c r="I15144" s="103"/>
      <c r="J15144" s="102"/>
      <c r="L15144" s="100"/>
      <c r="M15144" s="100"/>
      <c r="N15144" s="100"/>
    </row>
    <row r="15145" spans="2:14">
      <c r="B15145" s="98"/>
      <c r="C15145" s="98"/>
      <c r="D15145" s="100"/>
      <c r="E15145" s="100"/>
      <c r="F15145" s="100"/>
      <c r="H15145" s="102"/>
      <c r="I15145" s="103"/>
      <c r="J15145" s="102"/>
      <c r="L15145" s="100"/>
      <c r="M15145" s="100"/>
      <c r="N15145" s="100"/>
    </row>
    <row r="15146" spans="2:14">
      <c r="B15146" s="98"/>
      <c r="C15146" s="98"/>
      <c r="D15146" s="100"/>
      <c r="E15146" s="100"/>
      <c r="F15146" s="100"/>
      <c r="H15146" s="102"/>
      <c r="I15146" s="103"/>
      <c r="J15146" s="102"/>
      <c r="L15146" s="100"/>
      <c r="M15146" s="100"/>
      <c r="N15146" s="100"/>
    </row>
    <row r="15147" spans="2:14">
      <c r="B15147" s="98"/>
      <c r="C15147" s="98"/>
      <c r="D15147" s="100"/>
      <c r="E15147" s="100"/>
      <c r="F15147" s="100"/>
      <c r="H15147" s="102"/>
      <c r="I15147" s="103"/>
      <c r="J15147" s="102"/>
      <c r="L15147" s="100"/>
      <c r="M15147" s="100"/>
      <c r="N15147" s="100"/>
    </row>
    <row r="15148" spans="2:14">
      <c r="B15148" s="98"/>
      <c r="C15148" s="98"/>
      <c r="D15148" s="100"/>
      <c r="E15148" s="100"/>
      <c r="F15148" s="100"/>
      <c r="H15148" s="102"/>
      <c r="I15148" s="103"/>
      <c r="J15148" s="102"/>
      <c r="L15148" s="100"/>
      <c r="M15148" s="100"/>
      <c r="N15148" s="100"/>
    </row>
    <row r="15149" spans="2:14">
      <c r="B15149" s="98"/>
      <c r="C15149" s="98"/>
      <c r="D15149" s="100"/>
      <c r="E15149" s="100"/>
      <c r="F15149" s="100"/>
      <c r="H15149" s="102"/>
      <c r="I15149" s="103"/>
      <c r="J15149" s="102"/>
      <c r="L15149" s="100"/>
      <c r="M15149" s="100"/>
      <c r="N15149" s="100"/>
    </row>
    <row r="15150" spans="2:14">
      <c r="B15150" s="98"/>
      <c r="C15150" s="98"/>
      <c r="D15150" s="100"/>
      <c r="E15150" s="100"/>
      <c r="F15150" s="100"/>
      <c r="H15150" s="102"/>
      <c r="I15150" s="103"/>
      <c r="J15150" s="102"/>
      <c r="L15150" s="100"/>
      <c r="M15150" s="100"/>
      <c r="N15150" s="100"/>
    </row>
    <row r="15151" spans="2:14">
      <c r="B15151" s="98"/>
      <c r="C15151" s="98"/>
      <c r="D15151" s="100"/>
      <c r="E15151" s="100"/>
      <c r="F15151" s="100"/>
      <c r="H15151" s="102"/>
      <c r="I15151" s="103"/>
      <c r="J15151" s="102"/>
      <c r="L15151" s="100"/>
      <c r="M15151" s="100"/>
      <c r="N15151" s="100"/>
    </row>
    <row r="15152" spans="2:14">
      <c r="B15152" s="98"/>
      <c r="C15152" s="98"/>
      <c r="D15152" s="100"/>
      <c r="E15152" s="100"/>
      <c r="F15152" s="100"/>
      <c r="H15152" s="102"/>
      <c r="I15152" s="103"/>
      <c r="J15152" s="102"/>
      <c r="L15152" s="100"/>
      <c r="M15152" s="100"/>
      <c r="N15152" s="100"/>
    </row>
    <row r="15153" spans="2:14">
      <c r="B15153" s="98"/>
      <c r="C15153" s="98"/>
      <c r="D15153" s="100"/>
      <c r="E15153" s="100"/>
      <c r="F15153" s="100"/>
      <c r="H15153" s="102"/>
      <c r="I15153" s="103"/>
      <c r="J15153" s="102"/>
      <c r="L15153" s="100"/>
      <c r="M15153" s="100"/>
      <c r="N15153" s="100"/>
    </row>
    <row r="15154" spans="2:14">
      <c r="B15154" s="98"/>
      <c r="C15154" s="98"/>
      <c r="D15154" s="100"/>
      <c r="E15154" s="100"/>
      <c r="F15154" s="100"/>
      <c r="H15154" s="102"/>
      <c r="I15154" s="103"/>
      <c r="J15154" s="102"/>
      <c r="L15154" s="100"/>
      <c r="M15154" s="100"/>
      <c r="N15154" s="100"/>
    </row>
    <row r="15155" spans="2:14">
      <c r="B15155" s="98"/>
      <c r="C15155" s="98"/>
      <c r="D15155" s="100"/>
      <c r="E15155" s="100"/>
      <c r="F15155" s="100"/>
      <c r="H15155" s="102"/>
      <c r="I15155" s="103"/>
      <c r="J15155" s="102"/>
      <c r="L15155" s="100"/>
      <c r="M15155" s="100"/>
      <c r="N15155" s="100"/>
    </row>
    <row r="15156" spans="2:14">
      <c r="B15156" s="98"/>
      <c r="C15156" s="98"/>
      <c r="D15156" s="100"/>
      <c r="E15156" s="100"/>
      <c r="F15156" s="100"/>
      <c r="H15156" s="102"/>
      <c r="I15156" s="103"/>
      <c r="J15156" s="102"/>
      <c r="L15156" s="100"/>
      <c r="M15156" s="100"/>
      <c r="N15156" s="100"/>
    </row>
    <row r="15157" spans="2:14">
      <c r="B15157" s="98"/>
      <c r="C15157" s="98"/>
      <c r="D15157" s="100"/>
      <c r="E15157" s="100"/>
      <c r="F15157" s="100"/>
      <c r="H15157" s="102"/>
      <c r="I15157" s="103"/>
      <c r="J15157" s="102"/>
      <c r="L15157" s="100"/>
      <c r="M15157" s="100"/>
      <c r="N15157" s="100"/>
    </row>
    <row r="15158" spans="2:14">
      <c r="B15158" s="98"/>
      <c r="C15158" s="98"/>
      <c r="D15158" s="100"/>
      <c r="E15158" s="100"/>
      <c r="F15158" s="100"/>
      <c r="H15158" s="102"/>
      <c r="I15158" s="103"/>
      <c r="J15158" s="102"/>
      <c r="L15158" s="100"/>
      <c r="M15158" s="100"/>
      <c r="N15158" s="100"/>
    </row>
    <row r="15159" spans="2:14">
      <c r="B15159" s="98"/>
      <c r="C15159" s="98"/>
      <c r="D15159" s="100"/>
      <c r="E15159" s="100"/>
      <c r="F15159" s="100"/>
      <c r="H15159" s="102"/>
      <c r="I15159" s="103"/>
      <c r="J15159" s="102"/>
      <c r="L15159" s="100"/>
      <c r="M15159" s="100"/>
      <c r="N15159" s="100"/>
    </row>
    <row r="15160" spans="2:14">
      <c r="B15160" s="98"/>
      <c r="C15160" s="98"/>
      <c r="D15160" s="100"/>
      <c r="E15160" s="100"/>
      <c r="F15160" s="100"/>
      <c r="H15160" s="102"/>
      <c r="I15160" s="103"/>
      <c r="J15160" s="102"/>
      <c r="L15160" s="100"/>
      <c r="M15160" s="100"/>
      <c r="N15160" s="100"/>
    </row>
    <row r="15161" spans="2:14">
      <c r="B15161" s="98"/>
      <c r="C15161" s="98"/>
      <c r="D15161" s="100"/>
      <c r="E15161" s="100"/>
      <c r="F15161" s="100"/>
      <c r="H15161" s="102"/>
      <c r="I15161" s="103"/>
      <c r="J15161" s="102"/>
      <c r="L15161" s="100"/>
      <c r="M15161" s="100"/>
      <c r="N15161" s="100"/>
    </row>
    <row r="15162" spans="2:14">
      <c r="B15162" s="98"/>
      <c r="C15162" s="98"/>
      <c r="D15162" s="100"/>
      <c r="E15162" s="100"/>
      <c r="F15162" s="100"/>
      <c r="H15162" s="102"/>
      <c r="I15162" s="103"/>
      <c r="J15162" s="102"/>
      <c r="L15162" s="100"/>
      <c r="M15162" s="100"/>
      <c r="N15162" s="100"/>
    </row>
    <row r="15163" spans="2:14">
      <c r="B15163" s="98"/>
      <c r="C15163" s="98"/>
      <c r="D15163" s="100"/>
      <c r="E15163" s="100"/>
      <c r="F15163" s="100"/>
      <c r="H15163" s="102"/>
      <c r="I15163" s="103"/>
      <c r="J15163" s="102"/>
      <c r="L15163" s="100"/>
      <c r="M15163" s="100"/>
      <c r="N15163" s="100"/>
    </row>
    <row r="15164" spans="2:14">
      <c r="B15164" s="98"/>
      <c r="C15164" s="98"/>
      <c r="D15164" s="100"/>
      <c r="E15164" s="100"/>
      <c r="F15164" s="100"/>
      <c r="H15164" s="102"/>
      <c r="I15164" s="103"/>
      <c r="J15164" s="102"/>
      <c r="L15164" s="100"/>
      <c r="M15164" s="100"/>
      <c r="N15164" s="100"/>
    </row>
    <row r="15165" spans="2:14">
      <c r="B15165" s="98"/>
      <c r="C15165" s="98"/>
      <c r="D15165" s="100"/>
      <c r="E15165" s="100"/>
      <c r="F15165" s="100"/>
      <c r="H15165" s="102"/>
      <c r="I15165" s="103"/>
      <c r="J15165" s="102"/>
      <c r="L15165" s="100"/>
      <c r="M15165" s="100"/>
      <c r="N15165" s="100"/>
    </row>
    <row r="15166" spans="2:14">
      <c r="B15166" s="98"/>
      <c r="C15166" s="98"/>
      <c r="D15166" s="100"/>
      <c r="E15166" s="100"/>
      <c r="F15166" s="100"/>
      <c r="H15166" s="102"/>
      <c r="I15166" s="103"/>
      <c r="J15166" s="102"/>
      <c r="L15166" s="100"/>
      <c r="M15166" s="100"/>
      <c r="N15166" s="100"/>
    </row>
    <row r="15167" spans="2:14">
      <c r="B15167" s="98"/>
      <c r="C15167" s="98"/>
      <c r="D15167" s="100"/>
      <c r="E15167" s="100"/>
      <c r="F15167" s="100"/>
      <c r="H15167" s="102"/>
      <c r="I15167" s="103"/>
      <c r="J15167" s="102"/>
      <c r="L15167" s="100"/>
      <c r="M15167" s="100"/>
      <c r="N15167" s="100"/>
    </row>
    <row r="15168" spans="2:14">
      <c r="B15168" s="98"/>
      <c r="C15168" s="98"/>
      <c r="D15168" s="100"/>
      <c r="E15168" s="100"/>
      <c r="F15168" s="100"/>
      <c r="H15168" s="102"/>
      <c r="I15168" s="103"/>
      <c r="J15168" s="102"/>
      <c r="L15168" s="100"/>
      <c r="M15168" s="100"/>
      <c r="N15168" s="100"/>
    </row>
    <row r="15169" spans="2:14">
      <c r="B15169" s="98"/>
      <c r="C15169" s="98"/>
      <c r="D15169" s="100"/>
      <c r="E15169" s="100"/>
      <c r="F15169" s="100"/>
      <c r="H15169" s="102"/>
      <c r="I15169" s="103"/>
      <c r="J15169" s="102"/>
      <c r="L15169" s="100"/>
      <c r="M15169" s="100"/>
      <c r="N15169" s="100"/>
    </row>
    <row r="15170" spans="2:14">
      <c r="B15170" s="98"/>
      <c r="C15170" s="98"/>
      <c r="D15170" s="100"/>
      <c r="E15170" s="100"/>
      <c r="F15170" s="100"/>
      <c r="H15170" s="102"/>
      <c r="I15170" s="103"/>
      <c r="J15170" s="102"/>
      <c r="L15170" s="100"/>
      <c r="M15170" s="100"/>
      <c r="N15170" s="100"/>
    </row>
    <row r="15171" spans="2:14">
      <c r="B15171" s="98"/>
      <c r="C15171" s="98"/>
      <c r="D15171" s="100"/>
      <c r="E15171" s="100"/>
      <c r="F15171" s="100"/>
      <c r="H15171" s="102"/>
      <c r="I15171" s="103"/>
      <c r="J15171" s="102"/>
      <c r="L15171" s="100"/>
      <c r="M15171" s="100"/>
      <c r="N15171" s="100"/>
    </row>
    <row r="15172" spans="2:14">
      <c r="B15172" s="98"/>
      <c r="C15172" s="98"/>
      <c r="D15172" s="100"/>
      <c r="E15172" s="100"/>
      <c r="F15172" s="100"/>
      <c r="H15172" s="102"/>
      <c r="I15172" s="103"/>
      <c r="J15172" s="102"/>
      <c r="L15172" s="100"/>
      <c r="M15172" s="100"/>
      <c r="N15172" s="100"/>
    </row>
    <row r="15173" spans="2:14">
      <c r="B15173" s="98"/>
      <c r="C15173" s="98"/>
      <c r="D15173" s="100"/>
      <c r="E15173" s="100"/>
      <c r="F15173" s="100"/>
      <c r="H15173" s="102"/>
      <c r="I15173" s="103"/>
      <c r="J15173" s="102"/>
      <c r="L15173" s="100"/>
      <c r="M15173" s="100"/>
      <c r="N15173" s="100"/>
    </row>
    <row r="15174" spans="2:14">
      <c r="B15174" s="98"/>
      <c r="C15174" s="98"/>
      <c r="D15174" s="100"/>
      <c r="E15174" s="100"/>
      <c r="F15174" s="100"/>
      <c r="H15174" s="102"/>
      <c r="I15174" s="103"/>
      <c r="J15174" s="102"/>
      <c r="L15174" s="100"/>
      <c r="M15174" s="100"/>
      <c r="N15174" s="100"/>
    </row>
    <row r="15175" spans="2:14">
      <c r="B15175" s="98"/>
      <c r="C15175" s="98"/>
      <c r="D15175" s="100"/>
      <c r="E15175" s="100"/>
      <c r="F15175" s="100"/>
      <c r="H15175" s="102"/>
      <c r="I15175" s="103"/>
      <c r="J15175" s="102"/>
      <c r="L15175" s="100"/>
      <c r="M15175" s="100"/>
      <c r="N15175" s="100"/>
    </row>
    <row r="15176" spans="2:14">
      <c r="B15176" s="98"/>
      <c r="C15176" s="98"/>
      <c r="D15176" s="100"/>
      <c r="E15176" s="100"/>
      <c r="F15176" s="100"/>
      <c r="H15176" s="102"/>
      <c r="I15176" s="103"/>
      <c r="J15176" s="102"/>
      <c r="L15176" s="100"/>
      <c r="M15176" s="100"/>
      <c r="N15176" s="100"/>
    </row>
    <row r="15177" spans="2:14">
      <c r="B15177" s="98"/>
      <c r="C15177" s="98"/>
      <c r="D15177" s="100"/>
      <c r="E15177" s="100"/>
      <c r="F15177" s="100"/>
      <c r="H15177" s="102"/>
      <c r="I15177" s="103"/>
      <c r="J15177" s="102"/>
      <c r="L15177" s="100"/>
      <c r="M15177" s="100"/>
      <c r="N15177" s="100"/>
    </row>
    <row r="15178" spans="2:14">
      <c r="B15178" s="98"/>
      <c r="C15178" s="98"/>
      <c r="D15178" s="100"/>
      <c r="E15178" s="100"/>
      <c r="F15178" s="100"/>
      <c r="H15178" s="102"/>
      <c r="I15178" s="103"/>
      <c r="J15178" s="102"/>
      <c r="L15178" s="100"/>
      <c r="M15178" s="100"/>
      <c r="N15178" s="100"/>
    </row>
    <row r="15179" spans="2:14">
      <c r="B15179" s="98"/>
      <c r="C15179" s="98"/>
      <c r="D15179" s="100"/>
      <c r="E15179" s="100"/>
      <c r="F15179" s="100"/>
      <c r="H15179" s="102"/>
      <c r="I15179" s="103"/>
      <c r="J15179" s="102"/>
      <c r="L15179" s="100"/>
      <c r="M15179" s="100"/>
      <c r="N15179" s="100"/>
    </row>
    <row r="15180" spans="2:14">
      <c r="B15180" s="98"/>
      <c r="C15180" s="98"/>
      <c r="D15180" s="100"/>
      <c r="E15180" s="100"/>
      <c r="F15180" s="100"/>
      <c r="H15180" s="102"/>
      <c r="I15180" s="103"/>
      <c r="J15180" s="102"/>
      <c r="L15180" s="100"/>
      <c r="M15180" s="100"/>
      <c r="N15180" s="100"/>
    </row>
    <row r="15181" spans="2:14">
      <c r="B15181" s="98"/>
      <c r="C15181" s="98"/>
      <c r="D15181" s="100"/>
      <c r="E15181" s="100"/>
      <c r="F15181" s="100"/>
      <c r="H15181" s="102"/>
      <c r="I15181" s="103"/>
      <c r="J15181" s="102"/>
      <c r="L15181" s="100"/>
      <c r="M15181" s="100"/>
      <c r="N15181" s="100"/>
    </row>
    <row r="15182" spans="2:14">
      <c r="B15182" s="98"/>
      <c r="C15182" s="98"/>
      <c r="D15182" s="100"/>
      <c r="E15182" s="100"/>
      <c r="F15182" s="100"/>
      <c r="H15182" s="102"/>
      <c r="I15182" s="103"/>
      <c r="J15182" s="102"/>
      <c r="L15182" s="100"/>
      <c r="M15182" s="100"/>
      <c r="N15182" s="100"/>
    </row>
    <row r="15183" spans="2:14">
      <c r="B15183" s="98"/>
      <c r="C15183" s="98"/>
      <c r="D15183" s="100"/>
      <c r="E15183" s="100"/>
      <c r="F15183" s="100"/>
      <c r="H15183" s="102"/>
      <c r="I15183" s="103"/>
      <c r="J15183" s="102"/>
      <c r="L15183" s="100"/>
      <c r="M15183" s="100"/>
      <c r="N15183" s="100"/>
    </row>
    <row r="15184" spans="2:14">
      <c r="B15184" s="98"/>
      <c r="C15184" s="98"/>
      <c r="D15184" s="100"/>
      <c r="E15184" s="100"/>
      <c r="F15184" s="100"/>
      <c r="H15184" s="102"/>
      <c r="I15184" s="103"/>
      <c r="J15184" s="102"/>
      <c r="L15184" s="100"/>
      <c r="M15184" s="100"/>
      <c r="N15184" s="100"/>
    </row>
    <row r="15185" spans="2:14">
      <c r="B15185" s="98"/>
      <c r="C15185" s="98"/>
      <c r="D15185" s="100"/>
      <c r="E15185" s="100"/>
      <c r="F15185" s="100"/>
      <c r="H15185" s="102"/>
      <c r="I15185" s="103"/>
      <c r="J15185" s="102"/>
      <c r="L15185" s="100"/>
      <c r="M15185" s="100"/>
      <c r="N15185" s="100"/>
    </row>
    <row r="15186" spans="2:14">
      <c r="B15186" s="98"/>
      <c r="C15186" s="98"/>
      <c r="D15186" s="100"/>
      <c r="E15186" s="100"/>
      <c r="F15186" s="100"/>
      <c r="H15186" s="102"/>
      <c r="I15186" s="103"/>
      <c r="J15186" s="102"/>
      <c r="L15186" s="100"/>
      <c r="M15186" s="100"/>
      <c r="N15186" s="100"/>
    </row>
    <row r="15187" spans="2:14">
      <c r="B15187" s="98"/>
      <c r="C15187" s="98"/>
      <c r="D15187" s="100"/>
      <c r="E15187" s="100"/>
      <c r="F15187" s="100"/>
      <c r="H15187" s="102"/>
      <c r="I15187" s="103"/>
      <c r="J15187" s="102"/>
      <c r="L15187" s="100"/>
      <c r="M15187" s="100"/>
      <c r="N15187" s="100"/>
    </row>
    <row r="15188" spans="2:14">
      <c r="B15188" s="98"/>
      <c r="C15188" s="98"/>
      <c r="D15188" s="100"/>
      <c r="E15188" s="100"/>
      <c r="F15188" s="100"/>
      <c r="H15188" s="102"/>
      <c r="I15188" s="103"/>
      <c r="J15188" s="102"/>
      <c r="L15188" s="100"/>
      <c r="M15188" s="100"/>
      <c r="N15188" s="100"/>
    </row>
    <row r="15189" spans="2:14">
      <c r="B15189" s="98"/>
      <c r="C15189" s="98"/>
      <c r="D15189" s="100"/>
      <c r="E15189" s="100"/>
      <c r="F15189" s="100"/>
      <c r="H15189" s="102"/>
      <c r="I15189" s="103"/>
      <c r="J15189" s="102"/>
      <c r="L15189" s="100"/>
      <c r="M15189" s="100"/>
      <c r="N15189" s="100"/>
    </row>
    <row r="15190" spans="2:14">
      <c r="B15190" s="98"/>
      <c r="C15190" s="98"/>
      <c r="D15190" s="100"/>
      <c r="E15190" s="100"/>
      <c r="F15190" s="100"/>
      <c r="H15190" s="102"/>
      <c r="I15190" s="103"/>
      <c r="J15190" s="102"/>
      <c r="L15190" s="100"/>
      <c r="M15190" s="100"/>
      <c r="N15190" s="100"/>
    </row>
    <row r="15191" spans="2:14">
      <c r="B15191" s="98"/>
      <c r="C15191" s="98"/>
      <c r="D15191" s="100"/>
      <c r="E15191" s="100"/>
      <c r="F15191" s="100"/>
      <c r="H15191" s="102"/>
      <c r="I15191" s="103"/>
      <c r="J15191" s="102"/>
      <c r="L15191" s="100"/>
      <c r="M15191" s="100"/>
      <c r="N15191" s="100"/>
    </row>
    <row r="15192" spans="2:14">
      <c r="B15192" s="98"/>
      <c r="C15192" s="98"/>
      <c r="D15192" s="100"/>
      <c r="E15192" s="100"/>
      <c r="F15192" s="100"/>
      <c r="H15192" s="102"/>
      <c r="I15192" s="103"/>
      <c r="J15192" s="102"/>
      <c r="L15192" s="100"/>
      <c r="M15192" s="100"/>
      <c r="N15192" s="100"/>
    </row>
    <row r="15193" spans="2:14">
      <c r="B15193" s="98"/>
      <c r="C15193" s="98"/>
      <c r="D15193" s="100"/>
      <c r="E15193" s="100"/>
      <c r="F15193" s="100"/>
      <c r="H15193" s="102"/>
      <c r="I15193" s="103"/>
      <c r="J15193" s="102"/>
      <c r="L15193" s="100"/>
      <c r="M15193" s="100"/>
      <c r="N15193" s="100"/>
    </row>
    <row r="15194" spans="2:14">
      <c r="B15194" s="98"/>
      <c r="C15194" s="98"/>
      <c r="D15194" s="100"/>
      <c r="E15194" s="100"/>
      <c r="F15194" s="100"/>
      <c r="H15194" s="102"/>
      <c r="I15194" s="103"/>
      <c r="J15194" s="102"/>
      <c r="L15194" s="100"/>
      <c r="M15194" s="100"/>
      <c r="N15194" s="100"/>
    </row>
    <row r="15195" spans="2:14">
      <c r="B15195" s="98"/>
      <c r="C15195" s="98"/>
      <c r="D15195" s="100"/>
      <c r="E15195" s="100"/>
      <c r="F15195" s="100"/>
      <c r="H15195" s="102"/>
      <c r="I15195" s="103"/>
      <c r="J15195" s="102"/>
      <c r="L15195" s="100"/>
      <c r="M15195" s="100"/>
      <c r="N15195" s="100"/>
    </row>
    <row r="15196" spans="2:14">
      <c r="B15196" s="98"/>
      <c r="C15196" s="98"/>
      <c r="D15196" s="100"/>
      <c r="E15196" s="100"/>
      <c r="F15196" s="100"/>
      <c r="H15196" s="102"/>
      <c r="I15196" s="103"/>
      <c r="J15196" s="102"/>
      <c r="L15196" s="100"/>
      <c r="M15196" s="100"/>
      <c r="N15196" s="100"/>
    </row>
    <row r="15197" spans="2:14">
      <c r="B15197" s="98"/>
      <c r="C15197" s="98"/>
      <c r="D15197" s="100"/>
      <c r="E15197" s="100"/>
      <c r="F15197" s="100"/>
      <c r="H15197" s="102"/>
      <c r="I15197" s="103"/>
      <c r="J15197" s="102"/>
      <c r="L15197" s="100"/>
      <c r="M15197" s="100"/>
      <c r="N15197" s="100"/>
    </row>
    <row r="15198" spans="2:14">
      <c r="B15198" s="98"/>
      <c r="C15198" s="98"/>
      <c r="D15198" s="100"/>
      <c r="E15198" s="100"/>
      <c r="F15198" s="100"/>
      <c r="H15198" s="102"/>
      <c r="I15198" s="103"/>
      <c r="J15198" s="102"/>
      <c r="L15198" s="100"/>
      <c r="M15198" s="100"/>
      <c r="N15198" s="100"/>
    </row>
    <row r="15199" spans="2:14">
      <c r="B15199" s="98"/>
      <c r="C15199" s="98"/>
      <c r="D15199" s="100"/>
      <c r="E15199" s="100"/>
      <c r="F15199" s="100"/>
      <c r="H15199" s="102"/>
      <c r="I15199" s="103"/>
      <c r="J15199" s="102"/>
      <c r="L15199" s="100"/>
      <c r="M15199" s="100"/>
      <c r="N15199" s="100"/>
    </row>
    <row r="15200" spans="2:14">
      <c r="B15200" s="98"/>
      <c r="C15200" s="98"/>
      <c r="D15200" s="100"/>
      <c r="E15200" s="100"/>
      <c r="F15200" s="100"/>
      <c r="H15200" s="102"/>
      <c r="I15200" s="103"/>
      <c r="J15200" s="102"/>
      <c r="L15200" s="100"/>
      <c r="M15200" s="100"/>
      <c r="N15200" s="100"/>
    </row>
    <row r="15201" spans="2:14">
      <c r="B15201" s="98"/>
      <c r="C15201" s="98"/>
      <c r="D15201" s="100"/>
      <c r="E15201" s="100"/>
      <c r="F15201" s="100"/>
      <c r="H15201" s="102"/>
      <c r="I15201" s="103"/>
      <c r="J15201" s="102"/>
      <c r="L15201" s="100"/>
      <c r="M15201" s="100"/>
      <c r="N15201" s="100"/>
    </row>
    <row r="15202" spans="2:14">
      <c r="B15202" s="98"/>
      <c r="C15202" s="98"/>
      <c r="D15202" s="100"/>
      <c r="E15202" s="100"/>
      <c r="F15202" s="100"/>
      <c r="H15202" s="102"/>
      <c r="I15202" s="103"/>
      <c r="J15202" s="102"/>
      <c r="L15202" s="100"/>
      <c r="M15202" s="100"/>
      <c r="N15202" s="100"/>
    </row>
    <row r="15203" spans="2:14">
      <c r="B15203" s="98"/>
      <c r="C15203" s="98"/>
      <c r="D15203" s="100"/>
      <c r="E15203" s="100"/>
      <c r="F15203" s="100"/>
      <c r="H15203" s="102"/>
      <c r="I15203" s="103"/>
      <c r="J15203" s="102"/>
      <c r="L15203" s="100"/>
      <c r="M15203" s="100"/>
      <c r="N15203" s="100"/>
    </row>
    <row r="15204" spans="2:14">
      <c r="B15204" s="98"/>
      <c r="C15204" s="98"/>
      <c r="D15204" s="100"/>
      <c r="E15204" s="100"/>
      <c r="F15204" s="100"/>
      <c r="H15204" s="102"/>
      <c r="I15204" s="103"/>
      <c r="J15204" s="102"/>
      <c r="L15204" s="100"/>
      <c r="M15204" s="100"/>
      <c r="N15204" s="100"/>
    </row>
    <row r="15205" spans="2:14">
      <c r="B15205" s="98"/>
      <c r="C15205" s="98"/>
      <c r="D15205" s="100"/>
      <c r="E15205" s="100"/>
      <c r="F15205" s="100"/>
      <c r="H15205" s="102"/>
      <c r="I15205" s="103"/>
      <c r="J15205" s="102"/>
      <c r="L15205" s="100"/>
      <c r="M15205" s="100"/>
      <c r="N15205" s="100"/>
    </row>
    <row r="15206" spans="2:14">
      <c r="B15206" s="98"/>
      <c r="C15206" s="98"/>
      <c r="D15206" s="100"/>
      <c r="E15206" s="100"/>
      <c r="F15206" s="100"/>
      <c r="H15206" s="102"/>
      <c r="I15206" s="103"/>
      <c r="J15206" s="102"/>
      <c r="L15206" s="100"/>
      <c r="M15206" s="100"/>
      <c r="N15206" s="100"/>
    </row>
    <row r="15207" spans="2:14">
      <c r="B15207" s="98"/>
      <c r="C15207" s="98"/>
      <c r="D15207" s="100"/>
      <c r="E15207" s="100"/>
      <c r="F15207" s="100"/>
      <c r="H15207" s="102"/>
      <c r="I15207" s="103"/>
      <c r="J15207" s="102"/>
      <c r="L15207" s="100"/>
      <c r="M15207" s="100"/>
      <c r="N15207" s="100"/>
    </row>
    <row r="15208" spans="2:14">
      <c r="B15208" s="98"/>
      <c r="C15208" s="98"/>
      <c r="D15208" s="100"/>
      <c r="E15208" s="100"/>
      <c r="F15208" s="100"/>
      <c r="H15208" s="102"/>
      <c r="I15208" s="103"/>
      <c r="J15208" s="102"/>
      <c r="L15208" s="100"/>
      <c r="M15208" s="100"/>
      <c r="N15208" s="100"/>
    </row>
    <row r="15209" spans="2:14">
      <c r="B15209" s="98"/>
      <c r="C15209" s="98"/>
      <c r="D15209" s="100"/>
      <c r="E15209" s="100"/>
      <c r="F15209" s="100"/>
      <c r="H15209" s="102"/>
      <c r="I15209" s="103"/>
      <c r="J15209" s="102"/>
      <c r="L15209" s="100"/>
      <c r="M15209" s="100"/>
      <c r="N15209" s="100"/>
    </row>
    <row r="15210" spans="2:14">
      <c r="B15210" s="98"/>
      <c r="C15210" s="98"/>
      <c r="D15210" s="100"/>
      <c r="E15210" s="100"/>
      <c r="F15210" s="100"/>
      <c r="H15210" s="102"/>
      <c r="I15210" s="103"/>
      <c r="J15210" s="102"/>
      <c r="L15210" s="100"/>
      <c r="M15210" s="100"/>
      <c r="N15210" s="100"/>
    </row>
    <row r="15211" spans="2:14">
      <c r="B15211" s="98"/>
      <c r="C15211" s="98"/>
      <c r="D15211" s="100"/>
      <c r="E15211" s="100"/>
      <c r="F15211" s="100"/>
      <c r="H15211" s="102"/>
      <c r="I15211" s="103"/>
      <c r="J15211" s="102"/>
      <c r="L15211" s="100"/>
      <c r="M15211" s="100"/>
      <c r="N15211" s="100"/>
    </row>
    <row r="15212" spans="2:14">
      <c r="B15212" s="98"/>
      <c r="C15212" s="98"/>
      <c r="D15212" s="100"/>
      <c r="E15212" s="100"/>
      <c r="F15212" s="100"/>
      <c r="H15212" s="102"/>
      <c r="I15212" s="103"/>
      <c r="J15212" s="102"/>
      <c r="L15212" s="100"/>
      <c r="M15212" s="100"/>
      <c r="N15212" s="100"/>
    </row>
    <row r="15213" spans="2:14">
      <c r="B15213" s="98"/>
      <c r="C15213" s="98"/>
      <c r="D15213" s="100"/>
      <c r="E15213" s="100"/>
      <c r="F15213" s="100"/>
      <c r="H15213" s="102"/>
      <c r="I15213" s="103"/>
      <c r="J15213" s="102"/>
      <c r="L15213" s="100"/>
      <c r="M15213" s="100"/>
      <c r="N15213" s="100"/>
    </row>
    <row r="15214" spans="2:14">
      <c r="B15214" s="98"/>
      <c r="C15214" s="98"/>
      <c r="D15214" s="100"/>
      <c r="E15214" s="100"/>
      <c r="F15214" s="100"/>
      <c r="H15214" s="102"/>
      <c r="I15214" s="103"/>
      <c r="J15214" s="102"/>
      <c r="L15214" s="100"/>
      <c r="M15214" s="100"/>
      <c r="N15214" s="100"/>
    </row>
    <row r="15215" spans="2:14">
      <c r="B15215" s="98"/>
      <c r="C15215" s="98"/>
      <c r="D15215" s="100"/>
      <c r="E15215" s="100"/>
      <c r="F15215" s="100"/>
      <c r="H15215" s="102"/>
      <c r="I15215" s="103"/>
      <c r="J15215" s="102"/>
      <c r="L15215" s="100"/>
      <c r="M15215" s="100"/>
      <c r="N15215" s="100"/>
    </row>
    <row r="15216" spans="2:14">
      <c r="B15216" s="98"/>
      <c r="C15216" s="98"/>
      <c r="D15216" s="100"/>
      <c r="E15216" s="100"/>
      <c r="F15216" s="100"/>
      <c r="H15216" s="102"/>
      <c r="I15216" s="103"/>
      <c r="J15216" s="102"/>
      <c r="L15216" s="100"/>
      <c r="M15216" s="100"/>
      <c r="N15216" s="100"/>
    </row>
    <row r="15217" spans="2:14">
      <c r="B15217" s="98"/>
      <c r="C15217" s="98"/>
      <c r="D15217" s="100"/>
      <c r="E15217" s="100"/>
      <c r="F15217" s="100"/>
      <c r="H15217" s="102"/>
      <c r="I15217" s="103"/>
      <c r="J15217" s="102"/>
      <c r="L15217" s="100"/>
      <c r="M15217" s="100"/>
      <c r="N15217" s="100"/>
    </row>
    <row r="15218" spans="2:14">
      <c r="B15218" s="98"/>
      <c r="C15218" s="98"/>
      <c r="D15218" s="100"/>
      <c r="E15218" s="100"/>
      <c r="F15218" s="100"/>
      <c r="H15218" s="102"/>
      <c r="I15218" s="103"/>
      <c r="J15218" s="102"/>
      <c r="L15218" s="100"/>
      <c r="M15218" s="100"/>
      <c r="N15218" s="100"/>
    </row>
    <row r="15219" spans="2:14">
      <c r="B15219" s="98"/>
      <c r="C15219" s="98"/>
      <c r="D15219" s="100"/>
      <c r="E15219" s="100"/>
      <c r="F15219" s="100"/>
      <c r="H15219" s="102"/>
      <c r="I15219" s="103"/>
      <c r="J15219" s="102"/>
      <c r="L15219" s="100"/>
      <c r="M15219" s="100"/>
      <c r="N15219" s="100"/>
    </row>
    <row r="15220" spans="2:14">
      <c r="B15220" s="98"/>
      <c r="C15220" s="98"/>
      <c r="D15220" s="100"/>
      <c r="E15220" s="100"/>
      <c r="F15220" s="100"/>
      <c r="H15220" s="102"/>
      <c r="I15220" s="103"/>
      <c r="J15220" s="102"/>
      <c r="L15220" s="100"/>
      <c r="M15220" s="100"/>
      <c r="N15220" s="100"/>
    </row>
    <row r="15221" spans="2:14">
      <c r="B15221" s="98"/>
      <c r="C15221" s="98"/>
      <c r="D15221" s="100"/>
      <c r="E15221" s="100"/>
      <c r="F15221" s="100"/>
      <c r="H15221" s="102"/>
      <c r="I15221" s="103"/>
      <c r="J15221" s="102"/>
      <c r="L15221" s="100"/>
      <c r="M15221" s="100"/>
      <c r="N15221" s="100"/>
    </row>
    <row r="15222" spans="2:14">
      <c r="B15222" s="98"/>
      <c r="C15222" s="98"/>
      <c r="D15222" s="100"/>
      <c r="E15222" s="100"/>
      <c r="F15222" s="100"/>
      <c r="H15222" s="102"/>
      <c r="I15222" s="103"/>
      <c r="J15222" s="102"/>
      <c r="L15222" s="100"/>
      <c r="M15222" s="100"/>
      <c r="N15222" s="100"/>
    </row>
    <row r="15223" spans="2:14">
      <c r="B15223" s="98"/>
      <c r="C15223" s="98"/>
      <c r="D15223" s="100"/>
      <c r="E15223" s="100"/>
      <c r="F15223" s="100"/>
      <c r="H15223" s="102"/>
      <c r="I15223" s="103"/>
      <c r="J15223" s="102"/>
      <c r="L15223" s="100"/>
      <c r="M15223" s="100"/>
      <c r="N15223" s="100"/>
    </row>
    <row r="15224" spans="2:14">
      <c r="B15224" s="98"/>
      <c r="C15224" s="98"/>
      <c r="D15224" s="100"/>
      <c r="E15224" s="100"/>
      <c r="F15224" s="100"/>
      <c r="H15224" s="102"/>
      <c r="I15224" s="103"/>
      <c r="J15224" s="102"/>
      <c r="L15224" s="100"/>
      <c r="M15224" s="100"/>
      <c r="N15224" s="100"/>
    </row>
    <row r="15225" spans="2:14">
      <c r="B15225" s="98"/>
      <c r="C15225" s="98"/>
      <c r="D15225" s="100"/>
      <c r="E15225" s="100"/>
      <c r="F15225" s="100"/>
      <c r="H15225" s="102"/>
      <c r="I15225" s="103"/>
      <c r="J15225" s="102"/>
      <c r="L15225" s="100"/>
      <c r="M15225" s="100"/>
      <c r="N15225" s="100"/>
    </row>
    <row r="15226" spans="2:14">
      <c r="B15226" s="98"/>
      <c r="C15226" s="98"/>
      <c r="D15226" s="100"/>
      <c r="E15226" s="100"/>
      <c r="F15226" s="100"/>
      <c r="H15226" s="102"/>
      <c r="I15226" s="103"/>
      <c r="J15226" s="102"/>
      <c r="L15226" s="100"/>
      <c r="M15226" s="100"/>
      <c r="N15226" s="100"/>
    </row>
    <row r="15227" spans="2:14">
      <c r="B15227" s="98"/>
      <c r="C15227" s="98"/>
      <c r="D15227" s="100"/>
      <c r="E15227" s="100"/>
      <c r="F15227" s="100"/>
      <c r="H15227" s="102"/>
      <c r="I15227" s="103"/>
      <c r="J15227" s="102"/>
      <c r="L15227" s="100"/>
      <c r="M15227" s="100"/>
      <c r="N15227" s="100"/>
    </row>
    <row r="15228" spans="2:14">
      <c r="B15228" s="98"/>
      <c r="C15228" s="98"/>
      <c r="D15228" s="100"/>
      <c r="E15228" s="100"/>
      <c r="F15228" s="100"/>
      <c r="H15228" s="102"/>
      <c r="I15228" s="103"/>
      <c r="J15228" s="102"/>
      <c r="L15228" s="100"/>
      <c r="M15228" s="100"/>
      <c r="N15228" s="100"/>
    </row>
    <row r="15229" spans="2:14">
      <c r="B15229" s="98"/>
      <c r="C15229" s="98"/>
      <c r="D15229" s="100"/>
      <c r="E15229" s="100"/>
      <c r="F15229" s="100"/>
      <c r="H15229" s="102"/>
      <c r="I15229" s="103"/>
      <c r="J15229" s="102"/>
      <c r="L15229" s="100"/>
      <c r="M15229" s="100"/>
      <c r="N15229" s="100"/>
    </row>
    <row r="15230" spans="2:14">
      <c r="B15230" s="98"/>
      <c r="C15230" s="98"/>
      <c r="D15230" s="100"/>
      <c r="E15230" s="100"/>
      <c r="F15230" s="100"/>
      <c r="H15230" s="102"/>
      <c r="I15230" s="103"/>
      <c r="J15230" s="102"/>
      <c r="L15230" s="100"/>
      <c r="M15230" s="100"/>
      <c r="N15230" s="100"/>
    </row>
    <row r="15231" spans="2:14">
      <c r="B15231" s="98"/>
      <c r="C15231" s="98"/>
      <c r="D15231" s="100"/>
      <c r="E15231" s="100"/>
      <c r="F15231" s="100"/>
      <c r="H15231" s="102"/>
      <c r="I15231" s="103"/>
      <c r="J15231" s="102"/>
      <c r="L15231" s="100"/>
      <c r="M15231" s="100"/>
      <c r="N15231" s="100"/>
    </row>
    <row r="15232" spans="2:14">
      <c r="B15232" s="98"/>
      <c r="C15232" s="98"/>
      <c r="D15232" s="100"/>
      <c r="E15232" s="100"/>
      <c r="F15232" s="100"/>
      <c r="H15232" s="102"/>
      <c r="I15232" s="103"/>
      <c r="J15232" s="102"/>
      <c r="L15232" s="100"/>
      <c r="M15232" s="100"/>
      <c r="N15232" s="100"/>
    </row>
    <row r="15233" spans="2:14">
      <c r="B15233" s="98"/>
      <c r="C15233" s="98"/>
      <c r="D15233" s="100"/>
      <c r="E15233" s="100"/>
      <c r="F15233" s="100"/>
      <c r="H15233" s="102"/>
      <c r="I15233" s="103"/>
      <c r="J15233" s="102"/>
      <c r="L15233" s="100"/>
      <c r="M15233" s="100"/>
      <c r="N15233" s="100"/>
    </row>
    <row r="15234" spans="2:14">
      <c r="B15234" s="98"/>
      <c r="C15234" s="98"/>
      <c r="D15234" s="100"/>
      <c r="E15234" s="100"/>
      <c r="F15234" s="100"/>
      <c r="H15234" s="102"/>
      <c r="I15234" s="103"/>
      <c r="J15234" s="102"/>
      <c r="L15234" s="100"/>
      <c r="M15234" s="100"/>
      <c r="N15234" s="100"/>
    </row>
    <row r="15235" spans="2:14">
      <c r="B15235" s="98"/>
      <c r="C15235" s="98"/>
      <c r="D15235" s="100"/>
      <c r="E15235" s="100"/>
      <c r="F15235" s="100"/>
      <c r="H15235" s="102"/>
      <c r="I15235" s="103"/>
      <c r="J15235" s="102"/>
      <c r="L15235" s="100"/>
      <c r="M15235" s="100"/>
      <c r="N15235" s="100"/>
    </row>
    <row r="15236" spans="2:14">
      <c r="B15236" s="98"/>
      <c r="C15236" s="98"/>
      <c r="D15236" s="100"/>
      <c r="E15236" s="100"/>
      <c r="F15236" s="100"/>
      <c r="H15236" s="102"/>
      <c r="I15236" s="103"/>
      <c r="J15236" s="102"/>
      <c r="L15236" s="100"/>
      <c r="M15236" s="100"/>
      <c r="N15236" s="100"/>
    </row>
    <row r="15237" spans="2:14">
      <c r="B15237" s="98"/>
      <c r="C15237" s="98"/>
      <c r="D15237" s="100"/>
      <c r="E15237" s="100"/>
      <c r="F15237" s="100"/>
      <c r="H15237" s="102"/>
      <c r="I15237" s="103"/>
      <c r="J15237" s="102"/>
      <c r="L15237" s="100"/>
      <c r="M15237" s="100"/>
      <c r="N15237" s="100"/>
    </row>
    <row r="15238" spans="2:14">
      <c r="B15238" s="98"/>
      <c r="C15238" s="98"/>
      <c r="D15238" s="100"/>
      <c r="E15238" s="100"/>
      <c r="F15238" s="100"/>
      <c r="H15238" s="102"/>
      <c r="I15238" s="103"/>
      <c r="J15238" s="102"/>
      <c r="L15238" s="100"/>
      <c r="M15238" s="100"/>
      <c r="N15238" s="100"/>
    </row>
    <row r="15239" spans="2:14">
      <c r="B15239" s="98"/>
      <c r="C15239" s="98"/>
      <c r="D15239" s="100"/>
      <c r="E15239" s="100"/>
      <c r="F15239" s="100"/>
      <c r="H15239" s="102"/>
      <c r="I15239" s="103"/>
      <c r="J15239" s="102"/>
      <c r="L15239" s="100"/>
      <c r="M15239" s="100"/>
      <c r="N15239" s="100"/>
    </row>
    <row r="15240" spans="2:14">
      <c r="B15240" s="98"/>
      <c r="C15240" s="98"/>
      <c r="D15240" s="100"/>
      <c r="E15240" s="100"/>
      <c r="F15240" s="100"/>
      <c r="H15240" s="102"/>
      <c r="I15240" s="103"/>
      <c r="J15240" s="102"/>
      <c r="L15240" s="100"/>
      <c r="M15240" s="100"/>
      <c r="N15240" s="100"/>
    </row>
    <row r="15241" spans="2:14">
      <c r="B15241" s="98"/>
      <c r="C15241" s="98"/>
      <c r="D15241" s="100"/>
      <c r="E15241" s="100"/>
      <c r="F15241" s="100"/>
      <c r="H15241" s="102"/>
      <c r="I15241" s="103"/>
      <c r="J15241" s="102"/>
      <c r="L15241" s="100"/>
      <c r="M15241" s="100"/>
      <c r="N15241" s="100"/>
    </row>
    <row r="15242" spans="2:14">
      <c r="B15242" s="98"/>
      <c r="C15242" s="98"/>
      <c r="D15242" s="100"/>
      <c r="E15242" s="100"/>
      <c r="F15242" s="100"/>
      <c r="H15242" s="102"/>
      <c r="I15242" s="103"/>
      <c r="J15242" s="102"/>
      <c r="L15242" s="100"/>
      <c r="M15242" s="100"/>
      <c r="N15242" s="100"/>
    </row>
    <row r="15243" spans="2:14">
      <c r="B15243" s="98"/>
      <c r="C15243" s="98"/>
      <c r="D15243" s="100"/>
      <c r="E15243" s="100"/>
      <c r="F15243" s="100"/>
      <c r="H15243" s="102"/>
      <c r="I15243" s="103"/>
      <c r="J15243" s="102"/>
      <c r="L15243" s="100"/>
      <c r="M15243" s="100"/>
      <c r="N15243" s="100"/>
    </row>
    <row r="15244" spans="2:14">
      <c r="B15244" s="98"/>
      <c r="C15244" s="98"/>
      <c r="D15244" s="100"/>
      <c r="E15244" s="100"/>
      <c r="F15244" s="100"/>
      <c r="H15244" s="102"/>
      <c r="I15244" s="103"/>
      <c r="J15244" s="102"/>
      <c r="L15244" s="100"/>
      <c r="M15244" s="100"/>
      <c r="N15244" s="100"/>
    </row>
    <row r="15245" spans="2:14">
      <c r="B15245" s="98"/>
      <c r="C15245" s="98"/>
      <c r="D15245" s="100"/>
      <c r="E15245" s="100"/>
      <c r="F15245" s="100"/>
      <c r="H15245" s="102"/>
      <c r="I15245" s="103"/>
      <c r="J15245" s="102"/>
      <c r="L15245" s="100"/>
      <c r="M15245" s="100"/>
      <c r="N15245" s="100"/>
    </row>
    <row r="15246" spans="2:14">
      <c r="B15246" s="98"/>
      <c r="C15246" s="98"/>
      <c r="D15246" s="100"/>
      <c r="E15246" s="100"/>
      <c r="F15246" s="100"/>
      <c r="H15246" s="102"/>
      <c r="I15246" s="103"/>
      <c r="J15246" s="102"/>
      <c r="L15246" s="100"/>
      <c r="M15246" s="100"/>
      <c r="N15246" s="100"/>
    </row>
    <row r="15247" spans="2:14">
      <c r="B15247" s="98"/>
      <c r="C15247" s="98"/>
      <c r="D15247" s="100"/>
      <c r="E15247" s="100"/>
      <c r="F15247" s="100"/>
      <c r="H15247" s="102"/>
      <c r="I15247" s="103"/>
      <c r="J15247" s="102"/>
      <c r="L15247" s="100"/>
      <c r="M15247" s="100"/>
      <c r="N15247" s="100"/>
    </row>
    <row r="15248" spans="2:14">
      <c r="B15248" s="98"/>
      <c r="C15248" s="98"/>
      <c r="D15248" s="100"/>
      <c r="E15248" s="100"/>
      <c r="F15248" s="100"/>
      <c r="H15248" s="102"/>
      <c r="I15248" s="103"/>
      <c r="J15248" s="102"/>
      <c r="L15248" s="100"/>
      <c r="M15248" s="100"/>
      <c r="N15248" s="100"/>
    </row>
    <row r="15249" spans="2:14">
      <c r="B15249" s="98"/>
      <c r="C15249" s="98"/>
      <c r="D15249" s="100"/>
      <c r="E15249" s="100"/>
      <c r="F15249" s="100"/>
      <c r="H15249" s="102"/>
      <c r="I15249" s="103"/>
      <c r="J15249" s="102"/>
      <c r="L15249" s="100"/>
      <c r="M15249" s="100"/>
      <c r="N15249" s="100"/>
    </row>
    <row r="15250" spans="2:14">
      <c r="B15250" s="98"/>
      <c r="C15250" s="98"/>
      <c r="D15250" s="100"/>
      <c r="E15250" s="100"/>
      <c r="F15250" s="100"/>
      <c r="H15250" s="102"/>
      <c r="I15250" s="103"/>
      <c r="J15250" s="102"/>
      <c r="L15250" s="100"/>
      <c r="M15250" s="100"/>
      <c r="N15250" s="100"/>
    </row>
    <row r="15251" spans="2:14">
      <c r="B15251" s="98"/>
      <c r="C15251" s="98"/>
      <c r="D15251" s="100"/>
      <c r="E15251" s="100"/>
      <c r="F15251" s="100"/>
      <c r="H15251" s="102"/>
      <c r="I15251" s="103"/>
      <c r="J15251" s="102"/>
      <c r="L15251" s="100"/>
      <c r="M15251" s="100"/>
      <c r="N15251" s="100"/>
    </row>
    <row r="15252" spans="2:14">
      <c r="B15252" s="98"/>
      <c r="C15252" s="98"/>
      <c r="D15252" s="100"/>
      <c r="E15252" s="100"/>
      <c r="F15252" s="100"/>
      <c r="H15252" s="102"/>
      <c r="I15252" s="103"/>
      <c r="J15252" s="102"/>
      <c r="L15252" s="100"/>
      <c r="M15252" s="100"/>
      <c r="N15252" s="100"/>
    </row>
    <row r="15253" spans="2:14">
      <c r="B15253" s="98"/>
      <c r="C15253" s="98"/>
      <c r="D15253" s="100"/>
      <c r="E15253" s="100"/>
      <c r="F15253" s="100"/>
      <c r="H15253" s="102"/>
      <c r="I15253" s="103"/>
      <c r="J15253" s="102"/>
      <c r="L15253" s="100"/>
      <c r="M15253" s="100"/>
      <c r="N15253" s="100"/>
    </row>
    <row r="15254" spans="2:14">
      <c r="B15254" s="98"/>
      <c r="C15254" s="98"/>
      <c r="D15254" s="100"/>
      <c r="E15254" s="100"/>
      <c r="F15254" s="100"/>
      <c r="H15254" s="102"/>
      <c r="I15254" s="103"/>
      <c r="J15254" s="102"/>
      <c r="L15254" s="100"/>
      <c r="M15254" s="100"/>
      <c r="N15254" s="100"/>
    </row>
    <row r="15255" spans="2:14">
      <c r="B15255" s="98"/>
      <c r="C15255" s="98"/>
      <c r="D15255" s="100"/>
      <c r="E15255" s="100"/>
      <c r="F15255" s="100"/>
      <c r="H15255" s="102"/>
      <c r="I15255" s="103"/>
      <c r="J15255" s="102"/>
      <c r="L15255" s="100"/>
      <c r="M15255" s="100"/>
      <c r="N15255" s="100"/>
    </row>
    <row r="15256" spans="2:14">
      <c r="B15256" s="98"/>
      <c r="C15256" s="98"/>
      <c r="D15256" s="100"/>
      <c r="E15256" s="100"/>
      <c r="F15256" s="100"/>
      <c r="H15256" s="102"/>
      <c r="I15256" s="103"/>
      <c r="J15256" s="102"/>
      <c r="L15256" s="100"/>
      <c r="M15256" s="100"/>
      <c r="N15256" s="100"/>
    </row>
    <row r="15257" spans="2:14">
      <c r="B15257" s="98"/>
      <c r="C15257" s="98"/>
      <c r="D15257" s="100"/>
      <c r="E15257" s="100"/>
      <c r="F15257" s="100"/>
      <c r="H15257" s="102"/>
      <c r="I15257" s="103"/>
      <c r="J15257" s="102"/>
      <c r="L15257" s="100"/>
      <c r="M15257" s="100"/>
      <c r="N15257" s="100"/>
    </row>
    <row r="15258" spans="2:14">
      <c r="B15258" s="98"/>
      <c r="C15258" s="98"/>
      <c r="D15258" s="100"/>
      <c r="E15258" s="100"/>
      <c r="F15258" s="100"/>
      <c r="H15258" s="102"/>
      <c r="I15258" s="103"/>
      <c r="J15258" s="102"/>
      <c r="L15258" s="100"/>
      <c r="M15258" s="100"/>
      <c r="N15258" s="100"/>
    </row>
    <row r="15259" spans="2:14">
      <c r="B15259" s="98"/>
      <c r="C15259" s="98"/>
      <c r="D15259" s="100"/>
      <c r="E15259" s="100"/>
      <c r="F15259" s="100"/>
      <c r="H15259" s="102"/>
      <c r="I15259" s="103"/>
      <c r="J15259" s="102"/>
      <c r="L15259" s="100"/>
      <c r="M15259" s="100"/>
      <c r="N15259" s="100"/>
    </row>
    <row r="15260" spans="2:14">
      <c r="B15260" s="98"/>
      <c r="C15260" s="98"/>
      <c r="D15260" s="100"/>
      <c r="E15260" s="100"/>
      <c r="F15260" s="100"/>
      <c r="H15260" s="102"/>
      <c r="I15260" s="103"/>
      <c r="J15260" s="102"/>
      <c r="L15260" s="100"/>
      <c r="M15260" s="100"/>
      <c r="N15260" s="100"/>
    </row>
    <row r="15261" spans="2:14">
      <c r="B15261" s="98"/>
      <c r="C15261" s="98"/>
      <c r="D15261" s="100"/>
      <c r="E15261" s="100"/>
      <c r="F15261" s="100"/>
      <c r="H15261" s="102"/>
      <c r="I15261" s="103"/>
      <c r="J15261" s="102"/>
      <c r="L15261" s="100"/>
      <c r="M15261" s="100"/>
      <c r="N15261" s="100"/>
    </row>
    <row r="15262" spans="2:14">
      <c r="B15262" s="98"/>
      <c r="C15262" s="98"/>
      <c r="D15262" s="100"/>
      <c r="E15262" s="100"/>
      <c r="F15262" s="100"/>
      <c r="H15262" s="102"/>
      <c r="I15262" s="103"/>
      <c r="J15262" s="102"/>
      <c r="L15262" s="100"/>
      <c r="M15262" s="100"/>
      <c r="N15262" s="100"/>
    </row>
    <row r="15263" spans="2:14">
      <c r="B15263" s="98"/>
      <c r="C15263" s="98"/>
      <c r="D15263" s="100"/>
      <c r="E15263" s="100"/>
      <c r="F15263" s="100"/>
      <c r="H15263" s="102"/>
      <c r="I15263" s="103"/>
      <c r="J15263" s="102"/>
      <c r="L15263" s="100"/>
      <c r="M15263" s="100"/>
      <c r="N15263" s="100"/>
    </row>
    <row r="15264" spans="2:14">
      <c r="B15264" s="98"/>
      <c r="C15264" s="98"/>
      <c r="D15264" s="100"/>
      <c r="E15264" s="100"/>
      <c r="F15264" s="100"/>
      <c r="H15264" s="102"/>
      <c r="I15264" s="103"/>
      <c r="J15264" s="102"/>
      <c r="L15264" s="100"/>
      <c r="M15264" s="100"/>
      <c r="N15264" s="100"/>
    </row>
    <row r="15265" spans="2:14">
      <c r="B15265" s="98"/>
      <c r="C15265" s="98"/>
      <c r="D15265" s="100"/>
      <c r="E15265" s="100"/>
      <c r="F15265" s="100"/>
      <c r="H15265" s="102"/>
      <c r="I15265" s="103"/>
      <c r="J15265" s="102"/>
      <c r="L15265" s="100"/>
      <c r="M15265" s="100"/>
      <c r="N15265" s="100"/>
    </row>
    <row r="15266" spans="2:14">
      <c r="B15266" s="98"/>
      <c r="C15266" s="98"/>
      <c r="D15266" s="100"/>
      <c r="E15266" s="100"/>
      <c r="F15266" s="100"/>
      <c r="H15266" s="102"/>
      <c r="I15266" s="103"/>
      <c r="J15266" s="102"/>
      <c r="L15266" s="100"/>
      <c r="M15266" s="100"/>
      <c r="N15266" s="100"/>
    </row>
    <row r="15267" spans="2:14">
      <c r="B15267" s="98"/>
      <c r="C15267" s="98"/>
      <c r="D15267" s="100"/>
      <c r="E15267" s="100"/>
      <c r="F15267" s="100"/>
      <c r="H15267" s="102"/>
      <c r="I15267" s="103"/>
      <c r="J15267" s="102"/>
      <c r="L15267" s="100"/>
      <c r="M15267" s="100"/>
      <c r="N15267" s="100"/>
    </row>
    <row r="15268" spans="2:14">
      <c r="B15268" s="98"/>
      <c r="C15268" s="98"/>
      <c r="D15268" s="100"/>
      <c r="E15268" s="100"/>
      <c r="F15268" s="100"/>
      <c r="H15268" s="102"/>
      <c r="I15268" s="103"/>
      <c r="J15268" s="102"/>
      <c r="L15268" s="100"/>
      <c r="M15268" s="100"/>
      <c r="N15268" s="100"/>
    </row>
    <row r="15269" spans="2:14">
      <c r="B15269" s="98"/>
      <c r="C15269" s="98"/>
      <c r="D15269" s="100"/>
      <c r="E15269" s="100"/>
      <c r="F15269" s="100"/>
      <c r="H15269" s="102"/>
      <c r="I15269" s="103"/>
      <c r="J15269" s="102"/>
      <c r="L15269" s="100"/>
      <c r="M15269" s="100"/>
      <c r="N15269" s="100"/>
    </row>
    <row r="15270" spans="2:14">
      <c r="B15270" s="98"/>
      <c r="C15270" s="98"/>
      <c r="D15270" s="100"/>
      <c r="E15270" s="100"/>
      <c r="F15270" s="100"/>
      <c r="H15270" s="102"/>
      <c r="I15270" s="103"/>
      <c r="J15270" s="102"/>
      <c r="L15270" s="100"/>
      <c r="M15270" s="100"/>
      <c r="N15270" s="100"/>
    </row>
    <row r="15271" spans="2:14">
      <c r="B15271" s="98"/>
      <c r="C15271" s="98"/>
      <c r="D15271" s="100"/>
      <c r="E15271" s="100"/>
      <c r="F15271" s="100"/>
      <c r="H15271" s="102"/>
      <c r="I15271" s="103"/>
      <c r="J15271" s="102"/>
      <c r="L15271" s="100"/>
      <c r="M15271" s="100"/>
      <c r="N15271" s="100"/>
    </row>
    <row r="15272" spans="2:14">
      <c r="B15272" s="98"/>
      <c r="C15272" s="98"/>
      <c r="D15272" s="100"/>
      <c r="E15272" s="100"/>
      <c r="F15272" s="100"/>
      <c r="H15272" s="102"/>
      <c r="I15272" s="103"/>
      <c r="J15272" s="102"/>
      <c r="L15272" s="100"/>
      <c r="M15272" s="100"/>
      <c r="N15272" s="100"/>
    </row>
    <row r="15273" spans="2:14">
      <c r="B15273" s="98"/>
      <c r="C15273" s="98"/>
      <c r="D15273" s="100"/>
      <c r="E15273" s="100"/>
      <c r="F15273" s="100"/>
      <c r="H15273" s="102"/>
      <c r="I15273" s="103"/>
      <c r="J15273" s="102"/>
      <c r="L15273" s="100"/>
      <c r="M15273" s="100"/>
      <c r="N15273" s="100"/>
    </row>
    <row r="15274" spans="2:14">
      <c r="B15274" s="98"/>
      <c r="C15274" s="98"/>
      <c r="D15274" s="100"/>
      <c r="E15274" s="100"/>
      <c r="F15274" s="100"/>
      <c r="H15274" s="102"/>
      <c r="I15274" s="103"/>
      <c r="J15274" s="102"/>
      <c r="L15274" s="100"/>
      <c r="M15274" s="100"/>
      <c r="N15274" s="100"/>
    </row>
    <row r="15275" spans="2:14">
      <c r="B15275" s="98"/>
      <c r="C15275" s="98"/>
      <c r="D15275" s="100"/>
      <c r="E15275" s="100"/>
      <c r="F15275" s="100"/>
      <c r="H15275" s="102"/>
      <c r="I15275" s="103"/>
      <c r="J15275" s="102"/>
      <c r="L15275" s="100"/>
      <c r="M15275" s="100"/>
      <c r="N15275" s="100"/>
    </row>
    <row r="15276" spans="2:14">
      <c r="B15276" s="98"/>
      <c r="C15276" s="98"/>
      <c r="D15276" s="100"/>
      <c r="E15276" s="100"/>
      <c r="F15276" s="100"/>
      <c r="H15276" s="102"/>
      <c r="I15276" s="103"/>
      <c r="J15276" s="102"/>
      <c r="L15276" s="100"/>
      <c r="M15276" s="100"/>
      <c r="N15276" s="100"/>
    </row>
    <row r="15277" spans="2:14">
      <c r="B15277" s="98"/>
      <c r="C15277" s="98"/>
      <c r="D15277" s="100"/>
      <c r="E15277" s="100"/>
      <c r="F15277" s="100"/>
      <c r="H15277" s="102"/>
      <c r="I15277" s="103"/>
      <c r="J15277" s="102"/>
      <c r="L15277" s="100"/>
      <c r="M15277" s="100"/>
      <c r="N15277" s="100"/>
    </row>
    <row r="15278" spans="2:14">
      <c r="B15278" s="98"/>
      <c r="C15278" s="98"/>
      <c r="D15278" s="100"/>
      <c r="E15278" s="100"/>
      <c r="F15278" s="100"/>
      <c r="H15278" s="102"/>
      <c r="I15278" s="103"/>
      <c r="J15278" s="102"/>
      <c r="L15278" s="100"/>
      <c r="M15278" s="100"/>
      <c r="N15278" s="100"/>
    </row>
    <row r="15279" spans="2:14">
      <c r="B15279" s="98"/>
      <c r="C15279" s="98"/>
      <c r="D15279" s="100"/>
      <c r="E15279" s="100"/>
      <c r="F15279" s="100"/>
      <c r="H15279" s="102"/>
      <c r="I15279" s="103"/>
      <c r="J15279" s="102"/>
      <c r="L15279" s="100"/>
      <c r="M15279" s="100"/>
      <c r="N15279" s="100"/>
    </row>
    <row r="15280" spans="2:14">
      <c r="B15280" s="98"/>
      <c r="C15280" s="98"/>
      <c r="D15280" s="100"/>
      <c r="E15280" s="100"/>
      <c r="F15280" s="100"/>
      <c r="H15280" s="102"/>
      <c r="I15280" s="103"/>
      <c r="J15280" s="102"/>
      <c r="L15280" s="100"/>
      <c r="M15280" s="100"/>
      <c r="N15280" s="100"/>
    </row>
    <row r="15281" spans="2:14">
      <c r="B15281" s="98"/>
      <c r="C15281" s="98"/>
      <c r="D15281" s="100"/>
      <c r="E15281" s="100"/>
      <c r="F15281" s="100"/>
      <c r="H15281" s="102"/>
      <c r="I15281" s="103"/>
      <c r="J15281" s="102"/>
      <c r="L15281" s="100"/>
      <c r="M15281" s="100"/>
      <c r="N15281" s="100"/>
    </row>
    <row r="15282" spans="2:14">
      <c r="B15282" s="98"/>
      <c r="C15282" s="98"/>
      <c r="D15282" s="100"/>
      <c r="E15282" s="100"/>
      <c r="F15282" s="100"/>
      <c r="H15282" s="102"/>
      <c r="I15282" s="103"/>
      <c r="J15282" s="102"/>
      <c r="L15282" s="100"/>
      <c r="M15282" s="100"/>
      <c r="N15282" s="100"/>
    </row>
    <row r="15283" spans="2:14">
      <c r="B15283" s="98"/>
      <c r="C15283" s="98"/>
      <c r="D15283" s="100"/>
      <c r="E15283" s="100"/>
      <c r="F15283" s="100"/>
      <c r="H15283" s="102"/>
      <c r="I15283" s="103"/>
      <c r="J15283" s="102"/>
      <c r="L15283" s="100"/>
      <c r="M15283" s="100"/>
      <c r="N15283" s="100"/>
    </row>
    <row r="15284" spans="2:14">
      <c r="B15284" s="98"/>
      <c r="C15284" s="98"/>
      <c r="D15284" s="100"/>
      <c r="E15284" s="100"/>
      <c r="F15284" s="100"/>
      <c r="H15284" s="102"/>
      <c r="I15284" s="103"/>
      <c r="J15284" s="102"/>
      <c r="L15284" s="100"/>
      <c r="M15284" s="100"/>
      <c r="N15284" s="100"/>
    </row>
    <row r="15285" spans="2:14">
      <c r="B15285" s="98"/>
      <c r="C15285" s="98"/>
      <c r="D15285" s="100"/>
      <c r="E15285" s="100"/>
      <c r="F15285" s="100"/>
      <c r="H15285" s="102"/>
      <c r="I15285" s="103"/>
      <c r="J15285" s="102"/>
      <c r="L15285" s="100"/>
      <c r="M15285" s="100"/>
      <c r="N15285" s="100"/>
    </row>
    <row r="15286" spans="2:14">
      <c r="B15286" s="98"/>
      <c r="C15286" s="98"/>
      <c r="D15286" s="100"/>
      <c r="E15286" s="100"/>
      <c r="F15286" s="100"/>
      <c r="H15286" s="102"/>
      <c r="I15286" s="103"/>
      <c r="J15286" s="102"/>
      <c r="L15286" s="100"/>
      <c r="M15286" s="100"/>
      <c r="N15286" s="100"/>
    </row>
    <row r="15287" spans="2:14">
      <c r="B15287" s="98"/>
      <c r="C15287" s="98"/>
      <c r="D15287" s="100"/>
      <c r="E15287" s="100"/>
      <c r="F15287" s="100"/>
      <c r="H15287" s="102"/>
      <c r="I15287" s="103"/>
      <c r="J15287" s="102"/>
      <c r="L15287" s="100"/>
      <c r="M15287" s="100"/>
      <c r="N15287" s="100"/>
    </row>
    <row r="15288" spans="2:14">
      <c r="B15288" s="98"/>
      <c r="C15288" s="98"/>
      <c r="D15288" s="100"/>
      <c r="E15288" s="100"/>
      <c r="F15288" s="100"/>
      <c r="H15288" s="102"/>
      <c r="I15288" s="103"/>
      <c r="J15288" s="102"/>
      <c r="L15288" s="100"/>
      <c r="M15288" s="100"/>
      <c r="N15288" s="100"/>
    </row>
    <row r="15289" spans="2:14">
      <c r="B15289" s="98"/>
      <c r="C15289" s="98"/>
      <c r="D15289" s="100"/>
      <c r="E15289" s="100"/>
      <c r="F15289" s="100"/>
      <c r="H15289" s="102"/>
      <c r="I15289" s="103"/>
      <c r="J15289" s="102"/>
      <c r="L15289" s="100"/>
      <c r="M15289" s="100"/>
      <c r="N15289" s="100"/>
    </row>
    <row r="15290" spans="2:14">
      <c r="B15290" s="98"/>
      <c r="C15290" s="98"/>
      <c r="D15290" s="100"/>
      <c r="E15290" s="100"/>
      <c r="F15290" s="100"/>
      <c r="H15290" s="102"/>
      <c r="I15290" s="103"/>
      <c r="J15290" s="102"/>
      <c r="L15290" s="100"/>
      <c r="M15290" s="100"/>
      <c r="N15290" s="100"/>
    </row>
    <row r="15291" spans="2:14">
      <c r="B15291" s="98"/>
      <c r="C15291" s="98"/>
      <c r="D15291" s="100"/>
      <c r="E15291" s="100"/>
      <c r="F15291" s="100"/>
      <c r="H15291" s="102"/>
      <c r="I15291" s="103"/>
      <c r="J15291" s="102"/>
      <c r="L15291" s="100"/>
      <c r="M15291" s="100"/>
      <c r="N15291" s="100"/>
    </row>
    <row r="15292" spans="2:14">
      <c r="B15292" s="98"/>
      <c r="C15292" s="98"/>
      <c r="D15292" s="100"/>
      <c r="E15292" s="100"/>
      <c r="F15292" s="100"/>
      <c r="H15292" s="102"/>
      <c r="I15292" s="103"/>
      <c r="J15292" s="102"/>
      <c r="L15292" s="100"/>
      <c r="M15292" s="100"/>
      <c r="N15292" s="100"/>
    </row>
    <row r="15293" spans="2:14">
      <c r="B15293" s="98"/>
      <c r="C15293" s="98"/>
      <c r="D15293" s="100"/>
      <c r="E15293" s="100"/>
      <c r="F15293" s="100"/>
      <c r="H15293" s="102"/>
      <c r="I15293" s="103"/>
      <c r="J15293" s="102"/>
      <c r="L15293" s="100"/>
      <c r="M15293" s="100"/>
      <c r="N15293" s="100"/>
    </row>
    <row r="15294" spans="2:14">
      <c r="B15294" s="98"/>
      <c r="C15294" s="98"/>
      <c r="D15294" s="100"/>
      <c r="E15294" s="100"/>
      <c r="F15294" s="100"/>
      <c r="H15294" s="102"/>
      <c r="I15294" s="103"/>
      <c r="J15294" s="102"/>
      <c r="L15294" s="100"/>
      <c r="M15294" s="100"/>
      <c r="N15294" s="100"/>
    </row>
    <row r="15295" spans="2:14">
      <c r="B15295" s="98"/>
      <c r="C15295" s="98"/>
      <c r="D15295" s="100"/>
      <c r="E15295" s="100"/>
      <c r="F15295" s="100"/>
      <c r="H15295" s="102"/>
      <c r="I15295" s="103"/>
      <c r="J15295" s="102"/>
      <c r="L15295" s="100"/>
      <c r="M15295" s="100"/>
      <c r="N15295" s="100"/>
    </row>
    <row r="15296" spans="2:14">
      <c r="B15296" s="98"/>
      <c r="C15296" s="98"/>
      <c r="D15296" s="100"/>
      <c r="E15296" s="100"/>
      <c r="F15296" s="100"/>
      <c r="H15296" s="102"/>
      <c r="I15296" s="103"/>
      <c r="J15296" s="102"/>
      <c r="L15296" s="100"/>
      <c r="M15296" s="100"/>
      <c r="N15296" s="100"/>
    </row>
    <row r="15297" spans="2:14">
      <c r="B15297" s="98"/>
      <c r="C15297" s="98"/>
      <c r="D15297" s="100"/>
      <c r="E15297" s="100"/>
      <c r="F15297" s="100"/>
      <c r="H15297" s="102"/>
      <c r="I15297" s="103"/>
      <c r="J15297" s="102"/>
      <c r="L15297" s="100"/>
      <c r="M15297" s="100"/>
      <c r="N15297" s="100"/>
    </row>
    <row r="15298" spans="2:14">
      <c r="B15298" s="98"/>
      <c r="C15298" s="98"/>
      <c r="D15298" s="100"/>
      <c r="E15298" s="100"/>
      <c r="F15298" s="100"/>
      <c r="H15298" s="102"/>
      <c r="I15298" s="103"/>
      <c r="J15298" s="102"/>
      <c r="L15298" s="100"/>
      <c r="M15298" s="100"/>
      <c r="N15298" s="100"/>
    </row>
    <row r="15299" spans="2:14">
      <c r="B15299" s="98"/>
      <c r="C15299" s="98"/>
      <c r="D15299" s="100"/>
      <c r="E15299" s="100"/>
      <c r="F15299" s="100"/>
      <c r="H15299" s="102"/>
      <c r="I15299" s="103"/>
      <c r="J15299" s="102"/>
      <c r="L15299" s="100"/>
      <c r="M15299" s="100"/>
      <c r="N15299" s="100"/>
    </row>
    <row r="15300" spans="2:14">
      <c r="B15300" s="98"/>
      <c r="C15300" s="98"/>
      <c r="D15300" s="100"/>
      <c r="E15300" s="100"/>
      <c r="F15300" s="100"/>
      <c r="H15300" s="102"/>
      <c r="I15300" s="103"/>
      <c r="J15300" s="102"/>
      <c r="L15300" s="100"/>
      <c r="M15300" s="100"/>
      <c r="N15300" s="100"/>
    </row>
    <row r="15301" spans="2:14">
      <c r="B15301" s="98"/>
      <c r="C15301" s="98"/>
      <c r="D15301" s="100"/>
      <c r="E15301" s="100"/>
      <c r="F15301" s="100"/>
      <c r="H15301" s="102"/>
      <c r="I15301" s="103"/>
      <c r="J15301" s="102"/>
      <c r="L15301" s="100"/>
      <c r="M15301" s="100"/>
      <c r="N15301" s="100"/>
    </row>
    <row r="15302" spans="2:14">
      <c r="B15302" s="98"/>
      <c r="C15302" s="98"/>
      <c r="D15302" s="100"/>
      <c r="E15302" s="100"/>
      <c r="F15302" s="100"/>
      <c r="H15302" s="102"/>
      <c r="I15302" s="103"/>
      <c r="J15302" s="102"/>
      <c r="L15302" s="100"/>
      <c r="M15302" s="100"/>
      <c r="N15302" s="100"/>
    </row>
    <row r="15303" spans="2:14">
      <c r="B15303" s="98"/>
      <c r="C15303" s="98"/>
      <c r="D15303" s="100"/>
      <c r="E15303" s="100"/>
      <c r="F15303" s="100"/>
      <c r="H15303" s="102"/>
      <c r="I15303" s="103"/>
      <c r="J15303" s="102"/>
      <c r="L15303" s="100"/>
      <c r="M15303" s="100"/>
      <c r="N15303" s="100"/>
    </row>
    <row r="15304" spans="2:14">
      <c r="B15304" s="98"/>
      <c r="C15304" s="98"/>
      <c r="D15304" s="100"/>
      <c r="E15304" s="100"/>
      <c r="F15304" s="100"/>
      <c r="H15304" s="102"/>
      <c r="I15304" s="103"/>
      <c r="J15304" s="102"/>
      <c r="L15304" s="100"/>
      <c r="M15304" s="100"/>
      <c r="N15304" s="100"/>
    </row>
    <row r="15305" spans="2:14">
      <c r="B15305" s="98"/>
      <c r="C15305" s="98"/>
      <c r="D15305" s="100"/>
      <c r="E15305" s="100"/>
      <c r="F15305" s="100"/>
      <c r="H15305" s="102"/>
      <c r="I15305" s="103"/>
      <c r="J15305" s="102"/>
      <c r="L15305" s="100"/>
      <c r="M15305" s="100"/>
      <c r="N15305" s="100"/>
    </row>
    <row r="15306" spans="2:14">
      <c r="B15306" s="98"/>
      <c r="C15306" s="98"/>
      <c r="D15306" s="100"/>
      <c r="E15306" s="100"/>
      <c r="F15306" s="100"/>
      <c r="H15306" s="102"/>
      <c r="I15306" s="103"/>
      <c r="J15306" s="102"/>
      <c r="L15306" s="100"/>
      <c r="M15306" s="100"/>
      <c r="N15306" s="100"/>
    </row>
    <row r="15307" spans="2:14">
      <c r="B15307" s="98"/>
      <c r="C15307" s="98"/>
      <c r="D15307" s="100"/>
      <c r="E15307" s="100"/>
      <c r="F15307" s="100"/>
      <c r="H15307" s="102"/>
      <c r="I15307" s="103"/>
      <c r="J15307" s="102"/>
      <c r="L15307" s="100"/>
      <c r="M15307" s="100"/>
      <c r="N15307" s="100"/>
    </row>
    <row r="15308" spans="2:14">
      <c r="B15308" s="98"/>
      <c r="C15308" s="98"/>
      <c r="D15308" s="100"/>
      <c r="E15308" s="100"/>
      <c r="F15308" s="100"/>
      <c r="H15308" s="102"/>
      <c r="I15308" s="103"/>
      <c r="J15308" s="102"/>
      <c r="L15308" s="100"/>
      <c r="M15308" s="100"/>
      <c r="N15308" s="100"/>
    </row>
    <row r="15309" spans="2:14">
      <c r="B15309" s="98"/>
      <c r="C15309" s="98"/>
      <c r="D15309" s="100"/>
      <c r="E15309" s="100"/>
      <c r="F15309" s="100"/>
      <c r="H15309" s="102"/>
      <c r="I15309" s="103"/>
      <c r="J15309" s="102"/>
      <c r="L15309" s="100"/>
      <c r="M15309" s="100"/>
      <c r="N15309" s="100"/>
    </row>
    <row r="15310" spans="2:14">
      <c r="B15310" s="98"/>
      <c r="C15310" s="98"/>
      <c r="D15310" s="100"/>
      <c r="E15310" s="100"/>
      <c r="F15310" s="100"/>
      <c r="H15310" s="102"/>
      <c r="I15310" s="103"/>
      <c r="J15310" s="102"/>
      <c r="L15310" s="100"/>
      <c r="M15310" s="100"/>
      <c r="N15310" s="100"/>
    </row>
    <row r="15311" spans="2:14">
      <c r="B15311" s="98"/>
      <c r="C15311" s="98"/>
      <c r="D15311" s="100"/>
      <c r="E15311" s="100"/>
      <c r="F15311" s="100"/>
      <c r="H15311" s="102"/>
      <c r="I15311" s="103"/>
      <c r="J15311" s="102"/>
      <c r="L15311" s="100"/>
      <c r="M15311" s="100"/>
      <c r="N15311" s="100"/>
    </row>
    <row r="15312" spans="2:14">
      <c r="B15312" s="98"/>
      <c r="C15312" s="98"/>
      <c r="D15312" s="100"/>
      <c r="E15312" s="100"/>
      <c r="F15312" s="100"/>
      <c r="H15312" s="102"/>
      <c r="I15312" s="103"/>
      <c r="J15312" s="102"/>
      <c r="L15312" s="100"/>
      <c r="M15312" s="100"/>
      <c r="N15312" s="100"/>
    </row>
    <row r="15313" spans="2:14">
      <c r="B15313" s="98"/>
      <c r="C15313" s="98"/>
      <c r="D15313" s="100"/>
      <c r="E15313" s="100"/>
      <c r="F15313" s="100"/>
      <c r="H15313" s="102"/>
      <c r="I15313" s="103"/>
      <c r="J15313" s="102"/>
      <c r="L15313" s="100"/>
      <c r="M15313" s="100"/>
      <c r="N15313" s="100"/>
    </row>
    <row r="15314" spans="2:14">
      <c r="B15314" s="98"/>
      <c r="C15314" s="98"/>
      <c r="D15314" s="100"/>
      <c r="E15314" s="100"/>
      <c r="F15314" s="100"/>
      <c r="H15314" s="102"/>
      <c r="I15314" s="103"/>
      <c r="J15314" s="102"/>
      <c r="L15314" s="100"/>
      <c r="M15314" s="100"/>
      <c r="N15314" s="100"/>
    </row>
    <row r="15315" spans="2:14">
      <c r="B15315" s="98"/>
      <c r="C15315" s="98"/>
      <c r="D15315" s="100"/>
      <c r="E15315" s="100"/>
      <c r="F15315" s="100"/>
      <c r="H15315" s="102"/>
      <c r="I15315" s="103"/>
      <c r="J15315" s="102"/>
      <c r="L15315" s="100"/>
      <c r="M15315" s="100"/>
      <c r="N15315" s="100"/>
    </row>
    <row r="15316" spans="2:14">
      <c r="B15316" s="98"/>
      <c r="C15316" s="98"/>
      <c r="D15316" s="100"/>
      <c r="E15316" s="100"/>
      <c r="F15316" s="100"/>
      <c r="H15316" s="102"/>
      <c r="I15316" s="103"/>
      <c r="J15316" s="102"/>
      <c r="L15316" s="100"/>
      <c r="M15316" s="100"/>
      <c r="N15316" s="100"/>
    </row>
    <row r="15317" spans="2:14">
      <c r="B15317" s="98"/>
      <c r="C15317" s="98"/>
      <c r="D15317" s="100"/>
      <c r="E15317" s="100"/>
      <c r="F15317" s="100"/>
      <c r="H15317" s="102"/>
      <c r="I15317" s="103"/>
      <c r="J15317" s="102"/>
      <c r="L15317" s="100"/>
      <c r="M15317" s="100"/>
      <c r="N15317" s="100"/>
    </row>
    <row r="15318" spans="2:14">
      <c r="B15318" s="98"/>
      <c r="C15318" s="98"/>
      <c r="D15318" s="100"/>
      <c r="E15318" s="100"/>
      <c r="F15318" s="100"/>
      <c r="H15318" s="102"/>
      <c r="I15318" s="103"/>
      <c r="J15318" s="102"/>
      <c r="L15318" s="100"/>
      <c r="M15318" s="100"/>
      <c r="N15318" s="100"/>
    </row>
    <row r="15319" spans="2:14">
      <c r="B15319" s="98"/>
      <c r="C15319" s="98"/>
      <c r="D15319" s="100"/>
      <c r="E15319" s="100"/>
      <c r="F15319" s="100"/>
      <c r="H15319" s="102"/>
      <c r="I15319" s="103"/>
      <c r="J15319" s="102"/>
      <c r="L15319" s="100"/>
      <c r="M15319" s="100"/>
      <c r="N15319" s="100"/>
    </row>
    <row r="15320" spans="2:14">
      <c r="B15320" s="98"/>
      <c r="C15320" s="98"/>
      <c r="D15320" s="100"/>
      <c r="E15320" s="100"/>
      <c r="F15320" s="100"/>
      <c r="H15320" s="102"/>
      <c r="I15320" s="103"/>
      <c r="J15320" s="102"/>
      <c r="L15320" s="100"/>
      <c r="M15320" s="100"/>
      <c r="N15320" s="100"/>
    </row>
    <row r="15321" spans="2:14">
      <c r="B15321" s="98"/>
      <c r="C15321" s="98"/>
      <c r="D15321" s="100"/>
      <c r="E15321" s="100"/>
      <c r="F15321" s="100"/>
      <c r="H15321" s="102"/>
      <c r="I15321" s="103"/>
      <c r="J15321" s="102"/>
      <c r="L15321" s="100"/>
      <c r="M15321" s="100"/>
      <c r="N15321" s="100"/>
    </row>
    <row r="15322" spans="2:14">
      <c r="B15322" s="98"/>
      <c r="C15322" s="98"/>
      <c r="D15322" s="100"/>
      <c r="E15322" s="100"/>
      <c r="F15322" s="100"/>
      <c r="H15322" s="102"/>
      <c r="I15322" s="103"/>
      <c r="J15322" s="102"/>
      <c r="L15322" s="100"/>
      <c r="M15322" s="100"/>
      <c r="N15322" s="100"/>
    </row>
    <row r="15323" spans="2:14">
      <c r="B15323" s="98"/>
      <c r="C15323" s="98"/>
      <c r="D15323" s="100"/>
      <c r="E15323" s="100"/>
      <c r="F15323" s="100"/>
      <c r="H15323" s="102"/>
      <c r="I15323" s="103"/>
      <c r="J15323" s="102"/>
      <c r="L15323" s="100"/>
      <c r="M15323" s="100"/>
      <c r="N15323" s="100"/>
    </row>
    <row r="15324" spans="2:14">
      <c r="B15324" s="98"/>
      <c r="C15324" s="98"/>
      <c r="D15324" s="100"/>
      <c r="E15324" s="100"/>
      <c r="F15324" s="100"/>
      <c r="H15324" s="102"/>
      <c r="I15324" s="103"/>
      <c r="J15324" s="102"/>
      <c r="L15324" s="100"/>
      <c r="M15324" s="100"/>
      <c r="N15324" s="100"/>
    </row>
    <row r="15325" spans="2:14">
      <c r="B15325" s="98"/>
      <c r="C15325" s="98"/>
      <c r="D15325" s="100"/>
      <c r="E15325" s="100"/>
      <c r="F15325" s="100"/>
      <c r="H15325" s="102"/>
      <c r="I15325" s="103"/>
      <c r="J15325" s="102"/>
      <c r="L15325" s="100"/>
      <c r="M15325" s="100"/>
      <c r="N15325" s="100"/>
    </row>
    <row r="15326" spans="2:14">
      <c r="B15326" s="98"/>
      <c r="C15326" s="98"/>
      <c r="D15326" s="100"/>
      <c r="E15326" s="100"/>
      <c r="F15326" s="100"/>
      <c r="H15326" s="102"/>
      <c r="I15326" s="103"/>
      <c r="J15326" s="102"/>
      <c r="L15326" s="100"/>
      <c r="M15326" s="100"/>
      <c r="N15326" s="100"/>
    </row>
    <row r="15327" spans="2:14">
      <c r="B15327" s="98"/>
      <c r="C15327" s="98"/>
      <c r="D15327" s="100"/>
      <c r="E15327" s="100"/>
      <c r="F15327" s="100"/>
      <c r="H15327" s="102"/>
      <c r="I15327" s="103"/>
      <c r="J15327" s="102"/>
      <c r="L15327" s="100"/>
      <c r="M15327" s="100"/>
      <c r="N15327" s="100"/>
    </row>
    <row r="15328" spans="2:14">
      <c r="B15328" s="98"/>
      <c r="C15328" s="98"/>
      <c r="D15328" s="100"/>
      <c r="E15328" s="100"/>
      <c r="F15328" s="100"/>
      <c r="H15328" s="102"/>
      <c r="I15328" s="103"/>
      <c r="J15328" s="102"/>
      <c r="L15328" s="100"/>
      <c r="M15328" s="100"/>
      <c r="N15328" s="100"/>
    </row>
    <row r="15329" spans="2:14">
      <c r="B15329" s="98"/>
      <c r="C15329" s="98"/>
      <c r="D15329" s="100"/>
      <c r="E15329" s="100"/>
      <c r="F15329" s="100"/>
      <c r="H15329" s="102"/>
      <c r="I15329" s="103"/>
      <c r="J15329" s="102"/>
      <c r="L15329" s="100"/>
      <c r="M15329" s="100"/>
      <c r="N15329" s="100"/>
    </row>
    <row r="15330" spans="2:14">
      <c r="B15330" s="98"/>
      <c r="C15330" s="98"/>
      <c r="D15330" s="100"/>
      <c r="E15330" s="100"/>
      <c r="F15330" s="100"/>
      <c r="H15330" s="102"/>
      <c r="I15330" s="103"/>
      <c r="J15330" s="102"/>
      <c r="L15330" s="100"/>
      <c r="M15330" s="100"/>
      <c r="N15330" s="100"/>
    </row>
    <row r="15331" spans="2:14">
      <c r="B15331" s="98"/>
      <c r="C15331" s="98"/>
      <c r="D15331" s="100"/>
      <c r="E15331" s="100"/>
      <c r="F15331" s="100"/>
      <c r="H15331" s="102"/>
      <c r="I15331" s="103"/>
      <c r="J15331" s="102"/>
      <c r="L15331" s="100"/>
      <c r="M15331" s="100"/>
      <c r="N15331" s="100"/>
    </row>
    <row r="15332" spans="2:14">
      <c r="B15332" s="98"/>
      <c r="C15332" s="98"/>
      <c r="D15332" s="100"/>
      <c r="E15332" s="100"/>
      <c r="F15332" s="100"/>
      <c r="H15332" s="102"/>
      <c r="I15332" s="103"/>
      <c r="J15332" s="102"/>
      <c r="L15332" s="100"/>
      <c r="M15332" s="100"/>
      <c r="N15332" s="100"/>
    </row>
    <row r="15333" spans="2:14">
      <c r="B15333" s="98"/>
      <c r="C15333" s="98"/>
      <c r="D15333" s="100"/>
      <c r="E15333" s="100"/>
      <c r="F15333" s="100"/>
      <c r="H15333" s="102"/>
      <c r="I15333" s="103"/>
      <c r="J15333" s="102"/>
      <c r="L15333" s="100"/>
      <c r="M15333" s="100"/>
      <c r="N15333" s="100"/>
    </row>
    <row r="15334" spans="2:14">
      <c r="B15334" s="98"/>
      <c r="C15334" s="98"/>
      <c r="D15334" s="100"/>
      <c r="E15334" s="100"/>
      <c r="F15334" s="100"/>
      <c r="H15334" s="102"/>
      <c r="I15334" s="103"/>
      <c r="J15334" s="102"/>
      <c r="L15334" s="100"/>
      <c r="M15334" s="100"/>
      <c r="N15334" s="100"/>
    </row>
    <row r="15335" spans="2:14">
      <c r="B15335" s="98"/>
      <c r="C15335" s="98"/>
      <c r="D15335" s="100"/>
      <c r="E15335" s="100"/>
      <c r="F15335" s="100"/>
      <c r="H15335" s="102"/>
      <c r="I15335" s="103"/>
      <c r="J15335" s="102"/>
      <c r="L15335" s="100"/>
      <c r="M15335" s="100"/>
      <c r="N15335" s="100"/>
    </row>
    <row r="15336" spans="2:14">
      <c r="B15336" s="98"/>
      <c r="C15336" s="98"/>
      <c r="D15336" s="100"/>
      <c r="E15336" s="100"/>
      <c r="F15336" s="100"/>
      <c r="H15336" s="102"/>
      <c r="I15336" s="103"/>
      <c r="J15336" s="102"/>
      <c r="L15336" s="100"/>
      <c r="M15336" s="100"/>
      <c r="N15336" s="100"/>
    </row>
    <row r="15337" spans="2:14">
      <c r="B15337" s="98"/>
      <c r="C15337" s="98"/>
      <c r="D15337" s="100"/>
      <c r="E15337" s="100"/>
      <c r="F15337" s="100"/>
      <c r="H15337" s="102"/>
      <c r="I15337" s="103"/>
      <c r="J15337" s="102"/>
      <c r="L15337" s="100"/>
      <c r="M15337" s="100"/>
      <c r="N15337" s="100"/>
    </row>
    <row r="15338" spans="2:14">
      <c r="B15338" s="98"/>
      <c r="C15338" s="98"/>
      <c r="D15338" s="100"/>
      <c r="E15338" s="100"/>
      <c r="F15338" s="100"/>
      <c r="H15338" s="102"/>
      <c r="I15338" s="103"/>
      <c r="J15338" s="102"/>
      <c r="L15338" s="100"/>
      <c r="M15338" s="100"/>
      <c r="N15338" s="100"/>
    </row>
    <row r="15339" spans="2:14">
      <c r="B15339" s="98"/>
      <c r="C15339" s="98"/>
      <c r="D15339" s="100"/>
      <c r="E15339" s="100"/>
      <c r="F15339" s="100"/>
      <c r="H15339" s="102"/>
      <c r="I15339" s="103"/>
      <c r="J15339" s="102"/>
      <c r="L15339" s="100"/>
      <c r="M15339" s="100"/>
      <c r="N15339" s="100"/>
    </row>
    <row r="15340" spans="2:14">
      <c r="B15340" s="98"/>
      <c r="C15340" s="98"/>
      <c r="D15340" s="100"/>
      <c r="E15340" s="100"/>
      <c r="F15340" s="100"/>
      <c r="H15340" s="102"/>
      <c r="I15340" s="103"/>
      <c r="J15340" s="102"/>
      <c r="L15340" s="100"/>
      <c r="M15340" s="100"/>
      <c r="N15340" s="100"/>
    </row>
    <row r="15341" spans="2:14">
      <c r="B15341" s="98"/>
      <c r="C15341" s="98"/>
      <c r="D15341" s="100"/>
      <c r="E15341" s="100"/>
      <c r="F15341" s="100"/>
      <c r="H15341" s="102"/>
      <c r="I15341" s="103"/>
      <c r="J15341" s="102"/>
      <c r="L15341" s="100"/>
      <c r="M15341" s="100"/>
      <c r="N15341" s="100"/>
    </row>
    <row r="15342" spans="2:14">
      <c r="B15342" s="98"/>
      <c r="C15342" s="98"/>
      <c r="D15342" s="100"/>
      <c r="E15342" s="100"/>
      <c r="F15342" s="100"/>
      <c r="H15342" s="102"/>
      <c r="I15342" s="103"/>
      <c r="J15342" s="102"/>
      <c r="L15342" s="100"/>
      <c r="M15342" s="100"/>
      <c r="N15342" s="100"/>
    </row>
    <row r="15343" spans="2:14">
      <c r="B15343" s="98"/>
      <c r="C15343" s="98"/>
      <c r="D15343" s="100"/>
      <c r="E15343" s="100"/>
      <c r="F15343" s="100"/>
      <c r="H15343" s="102"/>
      <c r="I15343" s="103"/>
      <c r="J15343" s="102"/>
      <c r="L15343" s="100"/>
      <c r="M15343" s="100"/>
      <c r="N15343" s="100"/>
    </row>
    <row r="15344" spans="2:14">
      <c r="B15344" s="98"/>
      <c r="C15344" s="98"/>
      <c r="D15344" s="100"/>
      <c r="E15344" s="100"/>
      <c r="F15344" s="100"/>
      <c r="H15344" s="102"/>
      <c r="I15344" s="103"/>
      <c r="J15344" s="102"/>
      <c r="L15344" s="100"/>
      <c r="M15344" s="100"/>
      <c r="N15344" s="100"/>
    </row>
    <row r="15345" spans="2:14">
      <c r="B15345" s="98"/>
      <c r="C15345" s="98"/>
      <c r="D15345" s="100"/>
      <c r="E15345" s="100"/>
      <c r="F15345" s="100"/>
      <c r="H15345" s="102"/>
      <c r="I15345" s="103"/>
      <c r="J15345" s="102"/>
      <c r="L15345" s="100"/>
      <c r="M15345" s="100"/>
      <c r="N15345" s="100"/>
    </row>
    <row r="15346" spans="2:14">
      <c r="B15346" s="98"/>
      <c r="C15346" s="98"/>
      <c r="D15346" s="100"/>
      <c r="E15346" s="100"/>
      <c r="F15346" s="100"/>
      <c r="H15346" s="102"/>
      <c r="I15346" s="103"/>
      <c r="J15346" s="102"/>
      <c r="L15346" s="100"/>
      <c r="M15346" s="100"/>
      <c r="N15346" s="100"/>
    </row>
    <row r="15347" spans="2:14">
      <c r="B15347" s="98"/>
      <c r="C15347" s="98"/>
      <c r="D15347" s="100"/>
      <c r="E15347" s="100"/>
      <c r="F15347" s="100"/>
      <c r="H15347" s="102"/>
      <c r="I15347" s="103"/>
      <c r="J15347" s="102"/>
      <c r="L15347" s="100"/>
      <c r="M15347" s="100"/>
      <c r="N15347" s="100"/>
    </row>
    <row r="15348" spans="2:14">
      <c r="B15348" s="98"/>
      <c r="C15348" s="98"/>
      <c r="D15348" s="100"/>
      <c r="E15348" s="100"/>
      <c r="F15348" s="100"/>
      <c r="H15348" s="102"/>
      <c r="I15348" s="103"/>
      <c r="J15348" s="102"/>
      <c r="L15348" s="100"/>
      <c r="M15348" s="100"/>
      <c r="N15348" s="100"/>
    </row>
    <row r="15349" spans="2:14">
      <c r="B15349" s="98"/>
      <c r="C15349" s="98"/>
      <c r="D15349" s="100"/>
      <c r="E15349" s="100"/>
      <c r="F15349" s="100"/>
      <c r="H15349" s="102"/>
      <c r="I15349" s="103"/>
      <c r="J15349" s="102"/>
      <c r="L15349" s="100"/>
      <c r="M15349" s="100"/>
      <c r="N15349" s="100"/>
    </row>
    <row r="15350" spans="2:14">
      <c r="B15350" s="98"/>
      <c r="C15350" s="98"/>
      <c r="D15350" s="100"/>
      <c r="E15350" s="100"/>
      <c r="F15350" s="100"/>
      <c r="H15350" s="102"/>
      <c r="I15350" s="103"/>
      <c r="J15350" s="102"/>
      <c r="L15350" s="100"/>
      <c r="M15350" s="100"/>
      <c r="N15350" s="100"/>
    </row>
    <row r="15351" spans="2:14">
      <c r="B15351" s="98"/>
      <c r="C15351" s="98"/>
      <c r="D15351" s="100"/>
      <c r="E15351" s="100"/>
      <c r="F15351" s="100"/>
      <c r="H15351" s="102"/>
      <c r="I15351" s="103"/>
      <c r="J15351" s="102"/>
      <c r="L15351" s="100"/>
      <c r="M15351" s="100"/>
      <c r="N15351" s="100"/>
    </row>
    <row r="15352" spans="2:14">
      <c r="B15352" s="98"/>
      <c r="C15352" s="98"/>
      <c r="D15352" s="100"/>
      <c r="E15352" s="100"/>
      <c r="F15352" s="100"/>
      <c r="H15352" s="102"/>
      <c r="I15352" s="103"/>
      <c r="J15352" s="102"/>
      <c r="L15352" s="100"/>
      <c r="M15352" s="100"/>
      <c r="N15352" s="100"/>
    </row>
    <row r="15353" spans="2:14">
      <c r="B15353" s="98"/>
      <c r="C15353" s="98"/>
      <c r="D15353" s="100"/>
      <c r="E15353" s="100"/>
      <c r="F15353" s="100"/>
      <c r="H15353" s="102"/>
      <c r="I15353" s="103"/>
      <c r="J15353" s="102"/>
      <c r="L15353" s="100"/>
      <c r="M15353" s="100"/>
      <c r="N15353" s="100"/>
    </row>
    <row r="15354" spans="2:14">
      <c r="B15354" s="98"/>
      <c r="C15354" s="98"/>
      <c r="D15354" s="100"/>
      <c r="E15354" s="100"/>
      <c r="F15354" s="100"/>
      <c r="H15354" s="102"/>
      <c r="I15354" s="103"/>
      <c r="J15354" s="102"/>
      <c r="L15354" s="100"/>
      <c r="M15354" s="100"/>
      <c r="N15354" s="100"/>
    </row>
    <row r="15355" spans="2:14">
      <c r="B15355" s="98"/>
      <c r="C15355" s="98"/>
      <c r="D15355" s="100"/>
      <c r="E15355" s="100"/>
      <c r="F15355" s="100"/>
      <c r="H15355" s="102"/>
      <c r="I15355" s="103"/>
      <c r="J15355" s="102"/>
      <c r="L15355" s="100"/>
      <c r="M15355" s="100"/>
      <c r="N15355" s="100"/>
    </row>
    <row r="15356" spans="2:14">
      <c r="B15356" s="98"/>
      <c r="C15356" s="98"/>
      <c r="D15356" s="100"/>
      <c r="E15356" s="100"/>
      <c r="F15356" s="100"/>
      <c r="H15356" s="102"/>
      <c r="I15356" s="103"/>
      <c r="J15356" s="102"/>
      <c r="L15356" s="100"/>
      <c r="M15356" s="100"/>
      <c r="N15356" s="100"/>
    </row>
    <row r="15357" spans="2:14">
      <c r="B15357" s="98"/>
      <c r="C15357" s="98"/>
      <c r="D15357" s="100"/>
      <c r="E15357" s="100"/>
      <c r="F15357" s="100"/>
      <c r="H15357" s="102"/>
      <c r="I15357" s="103"/>
      <c r="J15357" s="102"/>
      <c r="L15357" s="100"/>
      <c r="M15357" s="100"/>
      <c r="N15357" s="100"/>
    </row>
    <row r="15358" spans="2:14">
      <c r="B15358" s="98"/>
      <c r="C15358" s="98"/>
      <c r="D15358" s="100"/>
      <c r="E15358" s="100"/>
      <c r="F15358" s="100"/>
      <c r="H15358" s="102"/>
      <c r="I15358" s="103"/>
      <c r="J15358" s="102"/>
      <c r="L15358" s="100"/>
      <c r="M15358" s="100"/>
      <c r="N15358" s="100"/>
    </row>
    <row r="15359" spans="2:14">
      <c r="B15359" s="98"/>
      <c r="C15359" s="98"/>
      <c r="D15359" s="100"/>
      <c r="E15359" s="100"/>
      <c r="F15359" s="100"/>
      <c r="H15359" s="102"/>
      <c r="I15359" s="103"/>
      <c r="J15359" s="102"/>
      <c r="L15359" s="100"/>
      <c r="M15359" s="100"/>
      <c r="N15359" s="100"/>
    </row>
    <row r="15360" spans="2:14">
      <c r="B15360" s="98"/>
      <c r="C15360" s="98"/>
      <c r="D15360" s="100"/>
      <c r="E15360" s="100"/>
      <c r="F15360" s="100"/>
      <c r="H15360" s="102"/>
      <c r="I15360" s="103"/>
      <c r="J15360" s="102"/>
      <c r="L15360" s="100"/>
      <c r="M15360" s="100"/>
      <c r="N15360" s="100"/>
    </row>
    <row r="15361" spans="2:14">
      <c r="B15361" s="98"/>
      <c r="C15361" s="98"/>
      <c r="D15361" s="100"/>
      <c r="E15361" s="100"/>
      <c r="F15361" s="100"/>
      <c r="H15361" s="102"/>
      <c r="I15361" s="103"/>
      <c r="J15361" s="102"/>
      <c r="L15361" s="100"/>
      <c r="M15361" s="100"/>
      <c r="N15361" s="100"/>
    </row>
    <row r="15362" spans="2:14">
      <c r="B15362" s="98"/>
      <c r="C15362" s="98"/>
      <c r="D15362" s="100"/>
      <c r="E15362" s="100"/>
      <c r="F15362" s="100"/>
      <c r="H15362" s="102"/>
      <c r="I15362" s="103"/>
      <c r="J15362" s="102"/>
      <c r="L15362" s="100"/>
      <c r="M15362" s="100"/>
      <c r="N15362" s="100"/>
    </row>
    <row r="15363" spans="2:14">
      <c r="B15363" s="98"/>
      <c r="C15363" s="98"/>
      <c r="D15363" s="100"/>
      <c r="E15363" s="100"/>
      <c r="F15363" s="100"/>
      <c r="H15363" s="102"/>
      <c r="I15363" s="103"/>
      <c r="J15363" s="102"/>
      <c r="L15363" s="100"/>
      <c r="M15363" s="100"/>
      <c r="N15363" s="100"/>
    </row>
    <row r="15364" spans="2:14">
      <c r="B15364" s="98"/>
      <c r="C15364" s="98"/>
      <c r="D15364" s="100"/>
      <c r="E15364" s="100"/>
      <c r="F15364" s="100"/>
      <c r="H15364" s="102"/>
      <c r="I15364" s="103"/>
      <c r="J15364" s="102"/>
      <c r="L15364" s="100"/>
      <c r="M15364" s="100"/>
      <c r="N15364" s="100"/>
    </row>
    <row r="15365" spans="2:14">
      <c r="B15365" s="98"/>
      <c r="C15365" s="98"/>
      <c r="D15365" s="100"/>
      <c r="E15365" s="100"/>
      <c r="F15365" s="100"/>
      <c r="H15365" s="102"/>
      <c r="I15365" s="103"/>
      <c r="J15365" s="102"/>
      <c r="L15365" s="100"/>
      <c r="M15365" s="100"/>
      <c r="N15365" s="100"/>
    </row>
    <row r="15366" spans="2:14">
      <c r="B15366" s="98"/>
      <c r="C15366" s="98"/>
      <c r="D15366" s="100"/>
      <c r="E15366" s="100"/>
      <c r="F15366" s="100"/>
      <c r="H15366" s="102"/>
      <c r="I15366" s="103"/>
      <c r="J15366" s="102"/>
      <c r="L15366" s="100"/>
      <c r="M15366" s="100"/>
      <c r="N15366" s="100"/>
    </row>
    <row r="15367" spans="2:14">
      <c r="B15367" s="98"/>
      <c r="C15367" s="98"/>
      <c r="D15367" s="100"/>
      <c r="E15367" s="100"/>
      <c r="F15367" s="100"/>
      <c r="H15367" s="102"/>
      <c r="I15367" s="103"/>
      <c r="J15367" s="102"/>
      <c r="L15367" s="100"/>
      <c r="M15367" s="100"/>
      <c r="N15367" s="100"/>
    </row>
    <row r="15368" spans="2:14">
      <c r="B15368" s="98"/>
      <c r="C15368" s="98"/>
      <c r="D15368" s="100"/>
      <c r="E15368" s="100"/>
      <c r="F15368" s="100"/>
      <c r="H15368" s="102"/>
      <c r="I15368" s="103"/>
      <c r="J15368" s="102"/>
      <c r="L15368" s="100"/>
      <c r="M15368" s="100"/>
      <c r="N15368" s="100"/>
    </row>
    <row r="15369" spans="2:14">
      <c r="B15369" s="98"/>
      <c r="C15369" s="98"/>
      <c r="D15369" s="100"/>
      <c r="E15369" s="100"/>
      <c r="F15369" s="100"/>
      <c r="H15369" s="102"/>
      <c r="I15369" s="103"/>
      <c r="J15369" s="102"/>
      <c r="L15369" s="100"/>
      <c r="M15369" s="100"/>
      <c r="N15369" s="100"/>
    </row>
    <row r="15370" spans="2:14">
      <c r="B15370" s="98"/>
      <c r="C15370" s="98"/>
      <c r="D15370" s="100"/>
      <c r="E15370" s="100"/>
      <c r="F15370" s="100"/>
      <c r="H15370" s="102"/>
      <c r="I15370" s="103"/>
      <c r="J15370" s="102"/>
      <c r="L15370" s="100"/>
      <c r="M15370" s="100"/>
      <c r="N15370" s="100"/>
    </row>
    <row r="15371" spans="2:14">
      <c r="B15371" s="98"/>
      <c r="C15371" s="98"/>
      <c r="D15371" s="100"/>
      <c r="E15371" s="100"/>
      <c r="F15371" s="100"/>
      <c r="H15371" s="102"/>
      <c r="I15371" s="103"/>
      <c r="J15371" s="102"/>
      <c r="L15371" s="100"/>
      <c r="M15371" s="100"/>
      <c r="N15371" s="100"/>
    </row>
    <row r="15372" spans="2:14">
      <c r="B15372" s="98"/>
      <c r="C15372" s="98"/>
      <c r="D15372" s="100"/>
      <c r="E15372" s="100"/>
      <c r="F15372" s="100"/>
      <c r="H15372" s="102"/>
      <c r="I15372" s="103"/>
      <c r="J15372" s="102"/>
      <c r="L15372" s="100"/>
      <c r="M15372" s="100"/>
      <c r="N15372" s="100"/>
    </row>
    <row r="15373" spans="2:14">
      <c r="B15373" s="98"/>
      <c r="C15373" s="98"/>
      <c r="D15373" s="100"/>
      <c r="E15373" s="100"/>
      <c r="F15373" s="100"/>
      <c r="H15373" s="102"/>
      <c r="I15373" s="103"/>
      <c r="J15373" s="102"/>
      <c r="L15373" s="100"/>
      <c r="M15373" s="100"/>
      <c r="N15373" s="100"/>
    </row>
    <row r="15374" spans="2:14">
      <c r="B15374" s="98"/>
      <c r="C15374" s="98"/>
      <c r="D15374" s="100"/>
      <c r="E15374" s="100"/>
      <c r="F15374" s="100"/>
      <c r="H15374" s="102"/>
      <c r="I15374" s="103"/>
      <c r="J15374" s="102"/>
      <c r="L15374" s="100"/>
      <c r="M15374" s="100"/>
      <c r="N15374" s="100"/>
    </row>
    <row r="15375" spans="2:14">
      <c r="B15375" s="98"/>
      <c r="C15375" s="98"/>
      <c r="D15375" s="100"/>
      <c r="E15375" s="100"/>
      <c r="F15375" s="100"/>
      <c r="H15375" s="102"/>
      <c r="I15375" s="103"/>
      <c r="J15375" s="102"/>
      <c r="L15375" s="100"/>
      <c r="M15375" s="100"/>
      <c r="N15375" s="100"/>
    </row>
    <row r="15376" spans="2:14">
      <c r="B15376" s="98"/>
      <c r="C15376" s="98"/>
      <c r="D15376" s="100"/>
      <c r="E15376" s="100"/>
      <c r="F15376" s="100"/>
      <c r="H15376" s="102"/>
      <c r="I15376" s="103"/>
      <c r="J15376" s="102"/>
      <c r="L15376" s="100"/>
      <c r="M15376" s="100"/>
      <c r="N15376" s="100"/>
    </row>
    <row r="15377" spans="2:14">
      <c r="B15377" s="98"/>
      <c r="C15377" s="98"/>
      <c r="D15377" s="100"/>
      <c r="E15377" s="100"/>
      <c r="F15377" s="100"/>
      <c r="H15377" s="102"/>
      <c r="I15377" s="103"/>
      <c r="J15377" s="102"/>
      <c r="L15377" s="100"/>
      <c r="M15377" s="100"/>
      <c r="N15377" s="100"/>
    </row>
    <row r="15378" spans="2:14">
      <c r="B15378" s="98"/>
      <c r="C15378" s="98"/>
      <c r="D15378" s="100"/>
      <c r="E15378" s="100"/>
      <c r="F15378" s="100"/>
      <c r="H15378" s="102"/>
      <c r="I15378" s="103"/>
      <c r="J15378" s="102"/>
      <c r="L15378" s="100"/>
      <c r="M15378" s="100"/>
      <c r="N15378" s="100"/>
    </row>
    <row r="15379" spans="2:14">
      <c r="B15379" s="98"/>
      <c r="C15379" s="98"/>
      <c r="D15379" s="100"/>
      <c r="E15379" s="100"/>
      <c r="F15379" s="100"/>
      <c r="H15379" s="102"/>
      <c r="I15379" s="103"/>
      <c r="J15379" s="102"/>
      <c r="L15379" s="100"/>
      <c r="M15379" s="100"/>
      <c r="N15379" s="100"/>
    </row>
    <row r="15380" spans="2:14">
      <c r="B15380" s="98"/>
      <c r="C15380" s="98"/>
      <c r="D15380" s="100"/>
      <c r="E15380" s="100"/>
      <c r="F15380" s="100"/>
      <c r="H15380" s="102"/>
      <c r="I15380" s="103"/>
      <c r="J15380" s="102"/>
      <c r="L15380" s="100"/>
      <c r="M15380" s="100"/>
      <c r="N15380" s="100"/>
    </row>
    <row r="15381" spans="2:14">
      <c r="B15381" s="98"/>
      <c r="C15381" s="98"/>
      <c r="D15381" s="100"/>
      <c r="E15381" s="100"/>
      <c r="F15381" s="100"/>
      <c r="H15381" s="102"/>
      <c r="I15381" s="103"/>
      <c r="J15381" s="102"/>
      <c r="L15381" s="100"/>
      <c r="M15381" s="100"/>
      <c r="N15381" s="100"/>
    </row>
    <row r="15382" spans="2:14">
      <c r="B15382" s="98"/>
      <c r="C15382" s="98"/>
      <c r="D15382" s="100"/>
      <c r="E15382" s="100"/>
      <c r="F15382" s="100"/>
      <c r="H15382" s="102"/>
      <c r="I15382" s="103"/>
      <c r="J15382" s="102"/>
      <c r="L15382" s="100"/>
      <c r="M15382" s="100"/>
      <c r="N15382" s="100"/>
    </row>
    <row r="15383" spans="2:14">
      <c r="B15383" s="98"/>
      <c r="C15383" s="98"/>
      <c r="D15383" s="100"/>
      <c r="E15383" s="100"/>
      <c r="F15383" s="100"/>
      <c r="H15383" s="102"/>
      <c r="I15383" s="103"/>
      <c r="J15383" s="102"/>
      <c r="L15383" s="100"/>
      <c r="M15383" s="100"/>
      <c r="N15383" s="100"/>
    </row>
    <row r="15384" spans="2:14">
      <c r="B15384" s="98"/>
      <c r="C15384" s="98"/>
      <c r="D15384" s="100"/>
      <c r="E15384" s="100"/>
      <c r="F15384" s="100"/>
      <c r="H15384" s="102"/>
      <c r="I15384" s="103"/>
      <c r="J15384" s="102"/>
      <c r="L15384" s="100"/>
      <c r="M15384" s="100"/>
      <c r="N15384" s="100"/>
    </row>
    <row r="15385" spans="2:14">
      <c r="B15385" s="98"/>
      <c r="C15385" s="98"/>
      <c r="D15385" s="100"/>
      <c r="E15385" s="100"/>
      <c r="F15385" s="100"/>
      <c r="H15385" s="102"/>
      <c r="I15385" s="103"/>
      <c r="J15385" s="102"/>
      <c r="L15385" s="100"/>
      <c r="M15385" s="100"/>
      <c r="N15385" s="100"/>
    </row>
    <row r="15386" spans="2:14">
      <c r="B15386" s="98"/>
      <c r="C15386" s="98"/>
      <c r="D15386" s="100"/>
      <c r="E15386" s="100"/>
      <c r="F15386" s="100"/>
      <c r="H15386" s="102"/>
      <c r="I15386" s="103"/>
      <c r="J15386" s="102"/>
      <c r="L15386" s="100"/>
      <c r="M15386" s="100"/>
      <c r="N15386" s="100"/>
    </row>
    <row r="15387" spans="2:14">
      <c r="B15387" s="98"/>
      <c r="C15387" s="98"/>
      <c r="D15387" s="100"/>
      <c r="E15387" s="100"/>
      <c r="F15387" s="100"/>
      <c r="H15387" s="102"/>
      <c r="I15387" s="103"/>
      <c r="J15387" s="102"/>
      <c r="L15387" s="100"/>
      <c r="M15387" s="100"/>
      <c r="N15387" s="100"/>
    </row>
    <row r="15388" spans="2:14">
      <c r="B15388" s="98"/>
      <c r="C15388" s="98"/>
      <c r="D15388" s="100"/>
      <c r="E15388" s="100"/>
      <c r="F15388" s="100"/>
      <c r="H15388" s="102"/>
      <c r="I15388" s="103"/>
      <c r="J15388" s="102"/>
      <c r="L15388" s="100"/>
      <c r="M15388" s="100"/>
      <c r="N15388" s="100"/>
    </row>
    <row r="15389" spans="2:14">
      <c r="B15389" s="98"/>
      <c r="C15389" s="98"/>
      <c r="D15389" s="100"/>
      <c r="E15389" s="100"/>
      <c r="F15389" s="100"/>
      <c r="H15389" s="102"/>
      <c r="I15389" s="103"/>
      <c r="J15389" s="102"/>
      <c r="L15389" s="100"/>
      <c r="M15389" s="100"/>
      <c r="N15389" s="100"/>
    </row>
    <row r="15390" spans="2:14">
      <c r="B15390" s="98"/>
      <c r="C15390" s="98"/>
      <c r="D15390" s="100"/>
      <c r="E15390" s="100"/>
      <c r="F15390" s="100"/>
      <c r="H15390" s="102"/>
      <c r="I15390" s="103"/>
      <c r="J15390" s="102"/>
      <c r="L15390" s="100"/>
      <c r="M15390" s="100"/>
      <c r="N15390" s="100"/>
    </row>
    <row r="15391" spans="2:14">
      <c r="B15391" s="98"/>
      <c r="C15391" s="98"/>
      <c r="D15391" s="100"/>
      <c r="E15391" s="100"/>
      <c r="F15391" s="100"/>
      <c r="H15391" s="102"/>
      <c r="I15391" s="103"/>
      <c r="J15391" s="102"/>
      <c r="L15391" s="100"/>
      <c r="M15391" s="100"/>
      <c r="N15391" s="100"/>
    </row>
    <row r="15392" spans="2:14">
      <c r="B15392" s="98"/>
      <c r="C15392" s="98"/>
      <c r="D15392" s="100"/>
      <c r="E15392" s="100"/>
      <c r="F15392" s="100"/>
      <c r="H15392" s="102"/>
      <c r="I15392" s="103"/>
      <c r="J15392" s="102"/>
      <c r="L15392" s="100"/>
      <c r="M15392" s="100"/>
      <c r="N15392" s="100"/>
    </row>
    <row r="15393" spans="2:14">
      <c r="B15393" s="98"/>
      <c r="C15393" s="98"/>
      <c r="D15393" s="100"/>
      <c r="E15393" s="100"/>
      <c r="F15393" s="100"/>
      <c r="H15393" s="102"/>
      <c r="I15393" s="103"/>
      <c r="J15393" s="102"/>
      <c r="L15393" s="100"/>
      <c r="M15393" s="100"/>
      <c r="N15393" s="100"/>
    </row>
    <row r="15394" spans="2:14">
      <c r="B15394" s="98"/>
      <c r="C15394" s="98"/>
      <c r="D15394" s="100"/>
      <c r="E15394" s="100"/>
      <c r="F15394" s="100"/>
      <c r="H15394" s="102"/>
      <c r="I15394" s="103"/>
      <c r="J15394" s="102"/>
      <c r="L15394" s="100"/>
      <c r="M15394" s="100"/>
      <c r="N15394" s="100"/>
    </row>
    <row r="15395" spans="2:14">
      <c r="B15395" s="98"/>
      <c r="C15395" s="98"/>
      <c r="D15395" s="100"/>
      <c r="E15395" s="100"/>
      <c r="F15395" s="100"/>
      <c r="H15395" s="102"/>
      <c r="I15395" s="103"/>
      <c r="J15395" s="102"/>
      <c r="L15395" s="100"/>
      <c r="M15395" s="100"/>
      <c r="N15395" s="100"/>
    </row>
    <row r="15396" spans="2:14">
      <c r="B15396" s="98"/>
      <c r="C15396" s="98"/>
      <c r="D15396" s="100"/>
      <c r="E15396" s="100"/>
      <c r="F15396" s="100"/>
      <c r="H15396" s="102"/>
      <c r="I15396" s="103"/>
      <c r="J15396" s="102"/>
      <c r="L15396" s="100"/>
      <c r="M15396" s="100"/>
      <c r="N15396" s="100"/>
    </row>
    <row r="15397" spans="2:14">
      <c r="B15397" s="98"/>
      <c r="C15397" s="98"/>
      <c r="D15397" s="100"/>
      <c r="E15397" s="100"/>
      <c r="F15397" s="100"/>
      <c r="H15397" s="102"/>
      <c r="I15397" s="103"/>
      <c r="J15397" s="102"/>
      <c r="L15397" s="100"/>
      <c r="M15397" s="100"/>
      <c r="N15397" s="100"/>
    </row>
    <row r="15398" spans="2:14">
      <c r="B15398" s="98"/>
      <c r="C15398" s="98"/>
      <c r="D15398" s="100"/>
      <c r="E15398" s="100"/>
      <c r="F15398" s="100"/>
      <c r="H15398" s="102"/>
      <c r="I15398" s="103"/>
      <c r="J15398" s="102"/>
      <c r="L15398" s="100"/>
      <c r="M15398" s="100"/>
      <c r="N15398" s="100"/>
    </row>
    <row r="15399" spans="2:14">
      <c r="B15399" s="98"/>
      <c r="C15399" s="98"/>
      <c r="D15399" s="100"/>
      <c r="E15399" s="100"/>
      <c r="F15399" s="100"/>
      <c r="H15399" s="102"/>
      <c r="I15399" s="103"/>
      <c r="J15399" s="102"/>
      <c r="L15399" s="100"/>
      <c r="M15399" s="100"/>
      <c r="N15399" s="100"/>
    </row>
    <row r="15400" spans="2:14">
      <c r="B15400" s="98"/>
      <c r="C15400" s="98"/>
      <c r="D15400" s="100"/>
      <c r="E15400" s="100"/>
      <c r="F15400" s="100"/>
      <c r="H15400" s="102"/>
      <c r="I15400" s="103"/>
      <c r="J15400" s="102"/>
      <c r="L15400" s="100"/>
      <c r="M15400" s="100"/>
      <c r="N15400" s="100"/>
    </row>
    <row r="15401" spans="2:14">
      <c r="B15401" s="98"/>
      <c r="C15401" s="98"/>
      <c r="D15401" s="100"/>
      <c r="E15401" s="100"/>
      <c r="F15401" s="100"/>
      <c r="H15401" s="102"/>
      <c r="I15401" s="103"/>
      <c r="J15401" s="102"/>
      <c r="L15401" s="100"/>
      <c r="M15401" s="100"/>
      <c r="N15401" s="100"/>
    </row>
    <row r="15402" spans="2:14">
      <c r="B15402" s="98"/>
      <c r="C15402" s="98"/>
      <c r="D15402" s="100"/>
      <c r="E15402" s="100"/>
      <c r="F15402" s="100"/>
      <c r="H15402" s="102"/>
      <c r="I15402" s="103"/>
      <c r="J15402" s="102"/>
      <c r="L15402" s="100"/>
      <c r="M15402" s="100"/>
      <c r="N15402" s="100"/>
    </row>
    <row r="15403" spans="2:14">
      <c r="B15403" s="98"/>
      <c r="C15403" s="98"/>
      <c r="D15403" s="100"/>
      <c r="E15403" s="100"/>
      <c r="F15403" s="100"/>
      <c r="H15403" s="102"/>
      <c r="I15403" s="103"/>
      <c r="J15403" s="102"/>
      <c r="L15403" s="100"/>
      <c r="M15403" s="100"/>
      <c r="N15403" s="100"/>
    </row>
    <row r="15404" spans="2:14">
      <c r="B15404" s="98"/>
      <c r="C15404" s="98"/>
      <c r="D15404" s="100"/>
      <c r="E15404" s="100"/>
      <c r="F15404" s="100"/>
      <c r="H15404" s="102"/>
      <c r="I15404" s="103"/>
      <c r="J15404" s="102"/>
      <c r="L15404" s="100"/>
      <c r="M15404" s="100"/>
      <c r="N15404" s="100"/>
    </row>
    <row r="15405" spans="2:14">
      <c r="B15405" s="98"/>
      <c r="C15405" s="98"/>
      <c r="D15405" s="100"/>
      <c r="E15405" s="100"/>
      <c r="F15405" s="100"/>
      <c r="H15405" s="102"/>
      <c r="I15405" s="103"/>
      <c r="J15405" s="102"/>
      <c r="L15405" s="100"/>
      <c r="M15405" s="100"/>
      <c r="N15405" s="100"/>
    </row>
    <row r="15406" spans="2:14">
      <c r="B15406" s="98"/>
      <c r="C15406" s="98"/>
      <c r="D15406" s="100"/>
      <c r="E15406" s="100"/>
      <c r="F15406" s="100"/>
      <c r="H15406" s="102"/>
      <c r="I15406" s="103"/>
      <c r="J15406" s="102"/>
      <c r="L15406" s="100"/>
      <c r="M15406" s="100"/>
      <c r="N15406" s="100"/>
    </row>
    <row r="15407" spans="2:14">
      <c r="B15407" s="98"/>
      <c r="C15407" s="98"/>
      <c r="D15407" s="100"/>
      <c r="E15407" s="100"/>
      <c r="F15407" s="100"/>
      <c r="H15407" s="102"/>
      <c r="I15407" s="103"/>
      <c r="J15407" s="102"/>
      <c r="L15407" s="100"/>
      <c r="M15407" s="100"/>
      <c r="N15407" s="100"/>
    </row>
    <row r="15408" spans="2:14">
      <c r="B15408" s="98"/>
      <c r="C15408" s="98"/>
      <c r="D15408" s="100"/>
      <c r="E15408" s="100"/>
      <c r="F15408" s="100"/>
      <c r="H15408" s="102"/>
      <c r="I15408" s="103"/>
      <c r="J15408" s="102"/>
      <c r="L15408" s="100"/>
      <c r="M15408" s="100"/>
      <c r="N15408" s="100"/>
    </row>
    <row r="15409" spans="2:14">
      <c r="B15409" s="98"/>
      <c r="C15409" s="98"/>
      <c r="D15409" s="100"/>
      <c r="E15409" s="100"/>
      <c r="F15409" s="100"/>
      <c r="H15409" s="102"/>
      <c r="I15409" s="103"/>
      <c r="J15409" s="102"/>
      <c r="L15409" s="100"/>
      <c r="M15409" s="100"/>
      <c r="N15409" s="100"/>
    </row>
    <row r="15410" spans="2:14">
      <c r="B15410" s="98"/>
      <c r="C15410" s="98"/>
      <c r="D15410" s="100"/>
      <c r="E15410" s="100"/>
      <c r="F15410" s="100"/>
      <c r="H15410" s="102"/>
      <c r="I15410" s="103"/>
      <c r="J15410" s="102"/>
      <c r="L15410" s="100"/>
      <c r="M15410" s="100"/>
      <c r="N15410" s="100"/>
    </row>
    <row r="15411" spans="2:14">
      <c r="B15411" s="98"/>
      <c r="C15411" s="98"/>
      <c r="D15411" s="100"/>
      <c r="E15411" s="100"/>
      <c r="F15411" s="100"/>
      <c r="H15411" s="102"/>
      <c r="I15411" s="103"/>
      <c r="J15411" s="102"/>
      <c r="L15411" s="100"/>
      <c r="M15411" s="100"/>
      <c r="N15411" s="100"/>
    </row>
    <row r="15412" spans="2:14">
      <c r="B15412" s="98"/>
      <c r="C15412" s="98"/>
      <c r="D15412" s="100"/>
      <c r="E15412" s="100"/>
      <c r="F15412" s="100"/>
      <c r="H15412" s="102"/>
      <c r="I15412" s="103"/>
      <c r="J15412" s="102"/>
      <c r="L15412" s="100"/>
      <c r="M15412" s="100"/>
      <c r="N15412" s="100"/>
    </row>
    <row r="15413" spans="2:14">
      <c r="B15413" s="98"/>
      <c r="C15413" s="98"/>
      <c r="D15413" s="100"/>
      <c r="E15413" s="100"/>
      <c r="F15413" s="100"/>
      <c r="H15413" s="102"/>
      <c r="I15413" s="103"/>
      <c r="J15413" s="102"/>
      <c r="L15413" s="100"/>
      <c r="M15413" s="100"/>
      <c r="N15413" s="100"/>
    </row>
    <row r="15414" spans="2:14">
      <c r="B15414" s="98"/>
      <c r="C15414" s="98"/>
      <c r="D15414" s="100"/>
      <c r="E15414" s="100"/>
      <c r="F15414" s="100"/>
      <c r="H15414" s="102"/>
      <c r="I15414" s="103"/>
      <c r="J15414" s="102"/>
      <c r="L15414" s="100"/>
      <c r="M15414" s="100"/>
      <c r="N15414" s="100"/>
    </row>
    <row r="15415" spans="2:14">
      <c r="B15415" s="98"/>
      <c r="C15415" s="98"/>
      <c r="D15415" s="100"/>
      <c r="E15415" s="100"/>
      <c r="F15415" s="100"/>
      <c r="H15415" s="102"/>
      <c r="I15415" s="103"/>
      <c r="J15415" s="102"/>
      <c r="L15415" s="100"/>
      <c r="M15415" s="100"/>
      <c r="N15415" s="100"/>
    </row>
    <row r="15416" spans="2:14">
      <c r="B15416" s="98"/>
      <c r="C15416" s="98"/>
      <c r="D15416" s="100"/>
      <c r="E15416" s="100"/>
      <c r="F15416" s="100"/>
      <c r="H15416" s="102"/>
      <c r="I15416" s="103"/>
      <c r="J15416" s="102"/>
      <c r="L15416" s="100"/>
      <c r="M15416" s="100"/>
      <c r="N15416" s="100"/>
    </row>
    <row r="15417" spans="2:14">
      <c r="B15417" s="98"/>
      <c r="C15417" s="98"/>
      <c r="D15417" s="100"/>
      <c r="E15417" s="100"/>
      <c r="F15417" s="100"/>
      <c r="H15417" s="102"/>
      <c r="I15417" s="103"/>
      <c r="J15417" s="102"/>
      <c r="L15417" s="100"/>
      <c r="M15417" s="100"/>
      <c r="N15417" s="100"/>
    </row>
    <row r="15418" spans="2:14">
      <c r="B15418" s="98"/>
      <c r="C15418" s="98"/>
      <c r="D15418" s="100"/>
      <c r="E15418" s="100"/>
      <c r="F15418" s="100"/>
      <c r="H15418" s="102"/>
      <c r="I15418" s="103"/>
      <c r="J15418" s="102"/>
      <c r="L15418" s="100"/>
      <c r="M15418" s="100"/>
      <c r="N15418" s="100"/>
    </row>
    <row r="15419" spans="2:14">
      <c r="B15419" s="98"/>
      <c r="C15419" s="98"/>
      <c r="D15419" s="100"/>
      <c r="E15419" s="100"/>
      <c r="F15419" s="100"/>
      <c r="H15419" s="102"/>
      <c r="I15419" s="103"/>
      <c r="J15419" s="102"/>
      <c r="L15419" s="100"/>
      <c r="M15419" s="100"/>
      <c r="N15419" s="100"/>
    </row>
    <row r="15420" spans="2:14">
      <c r="B15420" s="98"/>
      <c r="C15420" s="98"/>
      <c r="D15420" s="100"/>
      <c r="E15420" s="100"/>
      <c r="F15420" s="100"/>
      <c r="H15420" s="102"/>
      <c r="I15420" s="103"/>
      <c r="J15420" s="102"/>
      <c r="L15420" s="100"/>
      <c r="M15420" s="100"/>
      <c r="N15420" s="100"/>
    </row>
    <row r="15421" spans="2:14">
      <c r="B15421" s="98"/>
      <c r="C15421" s="98"/>
      <c r="D15421" s="100"/>
      <c r="E15421" s="100"/>
      <c r="F15421" s="100"/>
      <c r="H15421" s="102"/>
      <c r="I15421" s="103"/>
      <c r="J15421" s="102"/>
      <c r="L15421" s="100"/>
      <c r="M15421" s="100"/>
      <c r="N15421" s="100"/>
    </row>
    <row r="15422" spans="2:14">
      <c r="B15422" s="98"/>
      <c r="C15422" s="98"/>
      <c r="D15422" s="100"/>
      <c r="E15422" s="100"/>
      <c r="F15422" s="100"/>
      <c r="H15422" s="102"/>
      <c r="I15422" s="103"/>
      <c r="J15422" s="102"/>
      <c r="L15422" s="100"/>
      <c r="M15422" s="100"/>
      <c r="N15422" s="100"/>
    </row>
    <row r="15423" spans="2:14">
      <c r="B15423" s="98"/>
      <c r="C15423" s="98"/>
      <c r="D15423" s="100"/>
      <c r="E15423" s="100"/>
      <c r="F15423" s="100"/>
      <c r="H15423" s="102"/>
      <c r="I15423" s="103"/>
      <c r="J15423" s="102"/>
      <c r="L15423" s="100"/>
      <c r="M15423" s="100"/>
      <c r="N15423" s="100"/>
    </row>
    <row r="15424" spans="2:14">
      <c r="B15424" s="98"/>
      <c r="C15424" s="98"/>
      <c r="D15424" s="100"/>
      <c r="E15424" s="100"/>
      <c r="F15424" s="100"/>
      <c r="H15424" s="102"/>
      <c r="I15424" s="103"/>
      <c r="J15424" s="102"/>
      <c r="L15424" s="100"/>
      <c r="M15424" s="100"/>
      <c r="N15424" s="100"/>
    </row>
    <row r="15425" spans="2:14">
      <c r="B15425" s="98"/>
      <c r="C15425" s="98"/>
      <c r="D15425" s="100"/>
      <c r="E15425" s="100"/>
      <c r="F15425" s="100"/>
      <c r="H15425" s="102"/>
      <c r="I15425" s="103"/>
      <c r="J15425" s="102"/>
      <c r="L15425" s="100"/>
      <c r="M15425" s="100"/>
      <c r="N15425" s="100"/>
    </row>
    <row r="15426" spans="2:14">
      <c r="B15426" s="98"/>
      <c r="C15426" s="98"/>
      <c r="D15426" s="100"/>
      <c r="E15426" s="100"/>
      <c r="F15426" s="100"/>
      <c r="H15426" s="102"/>
      <c r="I15426" s="103"/>
      <c r="J15426" s="102"/>
      <c r="L15426" s="100"/>
      <c r="M15426" s="100"/>
      <c r="N15426" s="100"/>
    </row>
    <row r="15427" spans="2:14">
      <c r="B15427" s="98"/>
      <c r="C15427" s="98"/>
      <c r="D15427" s="100"/>
      <c r="E15427" s="100"/>
      <c r="F15427" s="100"/>
      <c r="H15427" s="102"/>
      <c r="I15427" s="103"/>
      <c r="J15427" s="102"/>
      <c r="L15427" s="100"/>
      <c r="M15427" s="100"/>
      <c r="N15427" s="100"/>
    </row>
    <row r="15428" spans="2:14">
      <c r="B15428" s="98"/>
      <c r="C15428" s="98"/>
      <c r="D15428" s="100"/>
      <c r="E15428" s="100"/>
      <c r="F15428" s="100"/>
      <c r="H15428" s="102"/>
      <c r="I15428" s="103"/>
      <c r="J15428" s="102"/>
      <c r="L15428" s="100"/>
      <c r="M15428" s="100"/>
      <c r="N15428" s="100"/>
    </row>
    <row r="15429" spans="2:14">
      <c r="B15429" s="98"/>
      <c r="C15429" s="98"/>
      <c r="D15429" s="100"/>
      <c r="E15429" s="100"/>
      <c r="F15429" s="100"/>
      <c r="H15429" s="102"/>
      <c r="I15429" s="103"/>
      <c r="J15429" s="102"/>
      <c r="L15429" s="100"/>
      <c r="M15429" s="100"/>
      <c r="N15429" s="100"/>
    </row>
    <row r="15430" spans="2:14">
      <c r="B15430" s="98"/>
      <c r="C15430" s="98"/>
      <c r="D15430" s="100"/>
      <c r="E15430" s="100"/>
      <c r="F15430" s="100"/>
      <c r="H15430" s="102"/>
      <c r="I15430" s="103"/>
      <c r="J15430" s="102"/>
      <c r="L15430" s="100"/>
      <c r="M15430" s="100"/>
      <c r="N15430" s="100"/>
    </row>
    <row r="15431" spans="2:14">
      <c r="B15431" s="98"/>
      <c r="C15431" s="98"/>
      <c r="D15431" s="100"/>
      <c r="E15431" s="100"/>
      <c r="F15431" s="100"/>
      <c r="H15431" s="102"/>
      <c r="I15431" s="103"/>
      <c r="J15431" s="102"/>
      <c r="L15431" s="100"/>
      <c r="M15431" s="100"/>
      <c r="N15431" s="100"/>
    </row>
    <row r="15432" spans="2:14">
      <c r="B15432" s="98"/>
      <c r="C15432" s="98"/>
      <c r="D15432" s="100"/>
      <c r="E15432" s="100"/>
      <c r="F15432" s="100"/>
      <c r="H15432" s="102"/>
      <c r="I15432" s="103"/>
      <c r="J15432" s="102"/>
      <c r="L15432" s="100"/>
      <c r="M15432" s="100"/>
      <c r="N15432" s="100"/>
    </row>
    <row r="15433" spans="2:14">
      <c r="B15433" s="98"/>
      <c r="C15433" s="98"/>
      <c r="D15433" s="100"/>
      <c r="E15433" s="100"/>
      <c r="F15433" s="100"/>
      <c r="H15433" s="102"/>
      <c r="I15433" s="103"/>
      <c r="J15433" s="102"/>
      <c r="L15433" s="100"/>
      <c r="M15433" s="100"/>
      <c r="N15433" s="100"/>
    </row>
    <row r="15434" spans="2:14">
      <c r="B15434" s="98"/>
      <c r="C15434" s="98"/>
      <c r="D15434" s="100"/>
      <c r="E15434" s="100"/>
      <c r="F15434" s="100"/>
      <c r="H15434" s="102"/>
      <c r="I15434" s="103"/>
      <c r="J15434" s="102"/>
      <c r="L15434" s="100"/>
      <c r="M15434" s="100"/>
      <c r="N15434" s="100"/>
    </row>
    <row r="15435" spans="2:14">
      <c r="B15435" s="98"/>
      <c r="C15435" s="98"/>
      <c r="D15435" s="100"/>
      <c r="E15435" s="100"/>
      <c r="F15435" s="100"/>
      <c r="H15435" s="102"/>
      <c r="I15435" s="103"/>
      <c r="J15435" s="102"/>
      <c r="L15435" s="100"/>
      <c r="M15435" s="100"/>
      <c r="N15435" s="100"/>
    </row>
    <row r="15436" spans="2:14">
      <c r="B15436" s="98"/>
      <c r="C15436" s="98"/>
      <c r="D15436" s="100"/>
      <c r="E15436" s="100"/>
      <c r="F15436" s="100"/>
      <c r="H15436" s="102"/>
      <c r="I15436" s="103"/>
      <c r="J15436" s="102"/>
      <c r="L15436" s="100"/>
      <c r="M15436" s="100"/>
      <c r="N15436" s="100"/>
    </row>
    <row r="15437" spans="2:14">
      <c r="B15437" s="98"/>
      <c r="C15437" s="98"/>
      <c r="D15437" s="100"/>
      <c r="E15437" s="100"/>
      <c r="F15437" s="100"/>
      <c r="H15437" s="102"/>
      <c r="I15437" s="103"/>
      <c r="J15437" s="102"/>
      <c r="L15437" s="100"/>
      <c r="M15437" s="100"/>
      <c r="N15437" s="100"/>
    </row>
    <row r="15438" spans="2:14">
      <c r="B15438" s="98"/>
      <c r="C15438" s="98"/>
      <c r="D15438" s="100"/>
      <c r="E15438" s="100"/>
      <c r="F15438" s="100"/>
      <c r="H15438" s="102"/>
      <c r="I15438" s="103"/>
      <c r="J15438" s="102"/>
      <c r="L15438" s="100"/>
      <c r="M15438" s="100"/>
      <c r="N15438" s="100"/>
    </row>
    <row r="15439" spans="2:14">
      <c r="B15439" s="98"/>
      <c r="C15439" s="98"/>
      <c r="D15439" s="100"/>
      <c r="E15439" s="100"/>
      <c r="F15439" s="100"/>
      <c r="H15439" s="102"/>
      <c r="I15439" s="103"/>
      <c r="J15439" s="102"/>
      <c r="L15439" s="100"/>
      <c r="M15439" s="100"/>
      <c r="N15439" s="100"/>
    </row>
    <row r="15440" spans="2:14">
      <c r="B15440" s="98"/>
      <c r="C15440" s="98"/>
      <c r="D15440" s="100"/>
      <c r="E15440" s="100"/>
      <c r="F15440" s="100"/>
      <c r="H15440" s="102"/>
      <c r="I15440" s="103"/>
      <c r="J15440" s="102"/>
      <c r="L15440" s="100"/>
      <c r="M15440" s="100"/>
      <c r="N15440" s="100"/>
    </row>
    <row r="15441" spans="2:14">
      <c r="B15441" s="98"/>
      <c r="C15441" s="98"/>
      <c r="D15441" s="100"/>
      <c r="E15441" s="100"/>
      <c r="F15441" s="100"/>
      <c r="H15441" s="102"/>
      <c r="I15441" s="103"/>
      <c r="J15441" s="102"/>
      <c r="L15441" s="100"/>
      <c r="M15441" s="100"/>
      <c r="N15441" s="100"/>
    </row>
    <row r="15442" spans="2:14">
      <c r="B15442" s="98"/>
      <c r="C15442" s="98"/>
      <c r="D15442" s="100"/>
      <c r="E15442" s="100"/>
      <c r="F15442" s="100"/>
      <c r="H15442" s="102"/>
      <c r="I15442" s="103"/>
      <c r="J15442" s="102"/>
      <c r="L15442" s="100"/>
      <c r="M15442" s="100"/>
      <c r="N15442" s="100"/>
    </row>
    <row r="15443" spans="2:14">
      <c r="B15443" s="98"/>
      <c r="C15443" s="98"/>
      <c r="D15443" s="100"/>
      <c r="E15443" s="100"/>
      <c r="F15443" s="100"/>
      <c r="H15443" s="102"/>
      <c r="I15443" s="103"/>
      <c r="J15443" s="102"/>
      <c r="L15443" s="100"/>
      <c r="M15443" s="100"/>
      <c r="N15443" s="100"/>
    </row>
    <row r="15444" spans="2:14">
      <c r="B15444" s="98"/>
      <c r="C15444" s="98"/>
      <c r="D15444" s="100"/>
      <c r="E15444" s="100"/>
      <c r="F15444" s="100"/>
      <c r="H15444" s="102"/>
      <c r="I15444" s="103"/>
      <c r="J15444" s="102"/>
      <c r="L15444" s="100"/>
      <c r="M15444" s="100"/>
      <c r="N15444" s="100"/>
    </row>
    <row r="15445" spans="2:14">
      <c r="B15445" s="98"/>
      <c r="C15445" s="98"/>
      <c r="D15445" s="100"/>
      <c r="E15445" s="100"/>
      <c r="F15445" s="100"/>
      <c r="H15445" s="102"/>
      <c r="I15445" s="103"/>
      <c r="J15445" s="102"/>
      <c r="L15445" s="100"/>
      <c r="M15445" s="100"/>
      <c r="N15445" s="100"/>
    </row>
    <row r="15446" spans="2:14">
      <c r="B15446" s="98"/>
      <c r="C15446" s="98"/>
      <c r="D15446" s="100"/>
      <c r="E15446" s="100"/>
      <c r="F15446" s="100"/>
      <c r="H15446" s="102"/>
      <c r="I15446" s="103"/>
      <c r="J15446" s="102"/>
      <c r="L15446" s="100"/>
      <c r="M15446" s="100"/>
      <c r="N15446" s="100"/>
    </row>
    <row r="15447" spans="2:14">
      <c r="B15447" s="98"/>
      <c r="C15447" s="98"/>
      <c r="D15447" s="100"/>
      <c r="E15447" s="100"/>
      <c r="F15447" s="100"/>
      <c r="H15447" s="102"/>
      <c r="I15447" s="103"/>
      <c r="J15447" s="102"/>
      <c r="L15447" s="100"/>
      <c r="M15447" s="100"/>
      <c r="N15447" s="100"/>
    </row>
    <row r="15448" spans="2:14">
      <c r="B15448" s="98"/>
      <c r="C15448" s="98"/>
      <c r="D15448" s="100"/>
      <c r="E15448" s="100"/>
      <c r="F15448" s="100"/>
      <c r="H15448" s="102"/>
      <c r="I15448" s="103"/>
      <c r="J15448" s="102"/>
      <c r="L15448" s="100"/>
      <c r="M15448" s="100"/>
      <c r="N15448" s="100"/>
    </row>
    <row r="15449" spans="2:14">
      <c r="B15449" s="98"/>
      <c r="C15449" s="98"/>
      <c r="D15449" s="100"/>
      <c r="E15449" s="100"/>
      <c r="F15449" s="100"/>
      <c r="H15449" s="102"/>
      <c r="I15449" s="103"/>
      <c r="J15449" s="102"/>
      <c r="L15449" s="100"/>
      <c r="M15449" s="100"/>
      <c r="N15449" s="100"/>
    </row>
    <row r="15450" spans="2:14">
      <c r="B15450" s="98"/>
      <c r="C15450" s="98"/>
      <c r="D15450" s="100"/>
      <c r="E15450" s="100"/>
      <c r="F15450" s="100"/>
      <c r="H15450" s="102"/>
      <c r="I15450" s="103"/>
      <c r="J15450" s="102"/>
      <c r="L15450" s="100"/>
      <c r="M15450" s="100"/>
      <c r="N15450" s="100"/>
    </row>
    <row r="15451" spans="2:14">
      <c r="B15451" s="98"/>
      <c r="C15451" s="98"/>
      <c r="D15451" s="100"/>
      <c r="E15451" s="100"/>
      <c r="F15451" s="100"/>
      <c r="H15451" s="102"/>
      <c r="I15451" s="103"/>
      <c r="J15451" s="102"/>
      <c r="L15451" s="100"/>
      <c r="M15451" s="100"/>
      <c r="N15451" s="100"/>
    </row>
    <row r="15452" spans="2:14">
      <c r="B15452" s="98"/>
      <c r="C15452" s="98"/>
      <c r="D15452" s="100"/>
      <c r="E15452" s="100"/>
      <c r="F15452" s="100"/>
      <c r="H15452" s="102"/>
      <c r="I15452" s="103"/>
      <c r="J15452" s="102"/>
      <c r="L15452" s="100"/>
      <c r="M15452" s="100"/>
      <c r="N15452" s="100"/>
    </row>
    <row r="15453" spans="2:14">
      <c r="B15453" s="98"/>
      <c r="C15453" s="98"/>
      <c r="D15453" s="100"/>
      <c r="E15453" s="100"/>
      <c r="F15453" s="100"/>
      <c r="H15453" s="102"/>
      <c r="I15453" s="103"/>
      <c r="J15453" s="102"/>
      <c r="L15453" s="100"/>
      <c r="M15453" s="100"/>
      <c r="N15453" s="100"/>
    </row>
    <row r="15454" spans="2:14">
      <c r="B15454" s="98"/>
      <c r="C15454" s="98"/>
      <c r="D15454" s="100"/>
      <c r="E15454" s="100"/>
      <c r="F15454" s="100"/>
      <c r="H15454" s="102"/>
      <c r="I15454" s="103"/>
      <c r="J15454" s="102"/>
      <c r="L15454" s="100"/>
      <c r="M15454" s="100"/>
      <c r="N15454" s="100"/>
    </row>
    <row r="15455" spans="2:14">
      <c r="B15455" s="98"/>
      <c r="C15455" s="98"/>
      <c r="D15455" s="100"/>
      <c r="E15455" s="100"/>
      <c r="F15455" s="100"/>
      <c r="H15455" s="102"/>
      <c r="I15455" s="103"/>
      <c r="J15455" s="102"/>
      <c r="L15455" s="100"/>
      <c r="M15455" s="100"/>
      <c r="N15455" s="100"/>
    </row>
    <row r="15456" spans="2:14">
      <c r="B15456" s="98"/>
      <c r="C15456" s="98"/>
      <c r="D15456" s="100"/>
      <c r="E15456" s="100"/>
      <c r="F15456" s="100"/>
      <c r="H15456" s="102"/>
      <c r="I15456" s="103"/>
      <c r="J15456" s="102"/>
      <c r="L15456" s="100"/>
      <c r="M15456" s="100"/>
      <c r="N15456" s="100"/>
    </row>
    <row r="15457" spans="2:14">
      <c r="B15457" s="98"/>
      <c r="C15457" s="98"/>
      <c r="D15457" s="100"/>
      <c r="E15457" s="100"/>
      <c r="F15457" s="100"/>
      <c r="H15457" s="102"/>
      <c r="I15457" s="103"/>
      <c r="J15457" s="102"/>
      <c r="L15457" s="100"/>
      <c r="M15457" s="100"/>
      <c r="N15457" s="100"/>
    </row>
    <row r="15458" spans="2:14">
      <c r="B15458" s="98"/>
      <c r="C15458" s="98"/>
      <c r="D15458" s="100"/>
      <c r="E15458" s="100"/>
      <c r="F15458" s="100"/>
      <c r="H15458" s="102"/>
      <c r="I15458" s="103"/>
      <c r="J15458" s="102"/>
      <c r="L15458" s="100"/>
      <c r="M15458" s="100"/>
      <c r="N15458" s="100"/>
    </row>
    <row r="15459" spans="2:14">
      <c r="B15459" s="98"/>
      <c r="C15459" s="98"/>
      <c r="D15459" s="100"/>
      <c r="E15459" s="100"/>
      <c r="F15459" s="100"/>
      <c r="H15459" s="102"/>
      <c r="I15459" s="103"/>
      <c r="J15459" s="102"/>
      <c r="L15459" s="100"/>
      <c r="M15459" s="100"/>
      <c r="N15459" s="100"/>
    </row>
    <row r="15460" spans="2:14">
      <c r="B15460" s="98"/>
      <c r="C15460" s="98"/>
      <c r="D15460" s="100"/>
      <c r="E15460" s="100"/>
      <c r="F15460" s="100"/>
      <c r="H15460" s="102"/>
      <c r="I15460" s="103"/>
      <c r="J15460" s="102"/>
      <c r="L15460" s="100"/>
      <c r="M15460" s="100"/>
      <c r="N15460" s="100"/>
    </row>
    <row r="15461" spans="2:14">
      <c r="B15461" s="98"/>
      <c r="C15461" s="98"/>
      <c r="D15461" s="100"/>
      <c r="E15461" s="100"/>
      <c r="F15461" s="100"/>
      <c r="H15461" s="102"/>
      <c r="I15461" s="103"/>
      <c r="J15461" s="102"/>
      <c r="L15461" s="100"/>
      <c r="M15461" s="100"/>
      <c r="N15461" s="100"/>
    </row>
    <row r="15462" spans="2:14">
      <c r="B15462" s="98"/>
      <c r="C15462" s="98"/>
      <c r="D15462" s="100"/>
      <c r="E15462" s="100"/>
      <c r="F15462" s="100"/>
      <c r="H15462" s="102"/>
      <c r="I15462" s="103"/>
      <c r="J15462" s="102"/>
      <c r="L15462" s="100"/>
      <c r="M15462" s="100"/>
      <c r="N15462" s="100"/>
    </row>
    <row r="15463" spans="2:14">
      <c r="B15463" s="98"/>
      <c r="C15463" s="98"/>
      <c r="D15463" s="100"/>
      <c r="E15463" s="100"/>
      <c r="F15463" s="100"/>
      <c r="H15463" s="102"/>
      <c r="I15463" s="103"/>
      <c r="J15463" s="102"/>
      <c r="L15463" s="100"/>
      <c r="M15463" s="100"/>
      <c r="N15463" s="100"/>
    </row>
    <row r="15464" spans="2:14">
      <c r="B15464" s="98"/>
      <c r="C15464" s="98"/>
      <c r="D15464" s="100"/>
      <c r="E15464" s="100"/>
      <c r="F15464" s="100"/>
      <c r="H15464" s="102"/>
      <c r="I15464" s="103"/>
      <c r="J15464" s="102"/>
      <c r="L15464" s="100"/>
      <c r="M15464" s="100"/>
      <c r="N15464" s="100"/>
    </row>
    <row r="15465" spans="2:14">
      <c r="B15465" s="98"/>
      <c r="C15465" s="98"/>
      <c r="D15465" s="100"/>
      <c r="E15465" s="100"/>
      <c r="F15465" s="100"/>
      <c r="H15465" s="102"/>
      <c r="I15465" s="103"/>
      <c r="J15465" s="102"/>
      <c r="L15465" s="100"/>
      <c r="M15465" s="100"/>
      <c r="N15465" s="100"/>
    </row>
    <row r="15466" spans="2:14">
      <c r="B15466" s="98"/>
      <c r="C15466" s="98"/>
      <c r="D15466" s="100"/>
      <c r="E15466" s="100"/>
      <c r="F15466" s="100"/>
      <c r="H15466" s="102"/>
      <c r="I15466" s="103"/>
      <c r="J15466" s="102"/>
      <c r="L15466" s="100"/>
      <c r="M15466" s="100"/>
      <c r="N15466" s="100"/>
    </row>
    <row r="15467" spans="2:14">
      <c r="B15467" s="98"/>
      <c r="C15467" s="98"/>
      <c r="D15467" s="100"/>
      <c r="E15467" s="100"/>
      <c r="F15467" s="100"/>
      <c r="H15467" s="102"/>
      <c r="I15467" s="103"/>
      <c r="J15467" s="102"/>
      <c r="L15467" s="100"/>
      <c r="M15467" s="100"/>
      <c r="N15467" s="100"/>
    </row>
    <row r="15468" spans="2:14">
      <c r="B15468" s="98"/>
      <c r="C15468" s="98"/>
      <c r="D15468" s="100"/>
      <c r="E15468" s="100"/>
      <c r="F15468" s="100"/>
      <c r="H15468" s="102"/>
      <c r="I15468" s="103"/>
      <c r="J15468" s="102"/>
      <c r="L15468" s="100"/>
      <c r="M15468" s="100"/>
      <c r="N15468" s="100"/>
    </row>
    <row r="15469" spans="2:14">
      <c r="B15469" s="98"/>
      <c r="C15469" s="98"/>
      <c r="D15469" s="100"/>
      <c r="E15469" s="100"/>
      <c r="F15469" s="100"/>
      <c r="H15469" s="102"/>
      <c r="I15469" s="103"/>
      <c r="J15469" s="102"/>
      <c r="L15469" s="100"/>
      <c r="M15469" s="100"/>
      <c r="N15469" s="100"/>
    </row>
    <row r="15470" spans="2:14">
      <c r="B15470" s="98"/>
      <c r="C15470" s="98"/>
      <c r="D15470" s="100"/>
      <c r="E15470" s="100"/>
      <c r="F15470" s="100"/>
      <c r="H15470" s="102"/>
      <c r="I15470" s="103"/>
      <c r="J15470" s="102"/>
      <c r="L15470" s="100"/>
      <c r="M15470" s="100"/>
      <c r="N15470" s="100"/>
    </row>
    <row r="15471" spans="2:14">
      <c r="B15471" s="98"/>
      <c r="C15471" s="98"/>
      <c r="D15471" s="100"/>
      <c r="E15471" s="100"/>
      <c r="F15471" s="100"/>
      <c r="H15471" s="102"/>
      <c r="I15471" s="103"/>
      <c r="J15471" s="102"/>
      <c r="L15471" s="100"/>
      <c r="M15471" s="100"/>
      <c r="N15471" s="100"/>
    </row>
    <row r="15472" spans="2:14">
      <c r="B15472" s="98"/>
      <c r="C15472" s="98"/>
      <c r="D15472" s="100"/>
      <c r="E15472" s="100"/>
      <c r="F15472" s="100"/>
      <c r="H15472" s="102"/>
      <c r="I15472" s="103"/>
      <c r="J15472" s="102"/>
      <c r="L15472" s="100"/>
      <c r="M15472" s="100"/>
      <c r="N15472" s="100"/>
    </row>
    <row r="15473" spans="2:14">
      <c r="B15473" s="98"/>
      <c r="C15473" s="98"/>
      <c r="D15473" s="100"/>
      <c r="E15473" s="100"/>
      <c r="F15473" s="100"/>
      <c r="H15473" s="102"/>
      <c r="I15473" s="103"/>
      <c r="J15473" s="102"/>
      <c r="L15473" s="100"/>
      <c r="M15473" s="100"/>
      <c r="N15473" s="100"/>
    </row>
    <row r="15474" spans="2:14">
      <c r="B15474" s="98"/>
      <c r="C15474" s="98"/>
      <c r="D15474" s="100"/>
      <c r="E15474" s="100"/>
      <c r="F15474" s="100"/>
      <c r="H15474" s="102"/>
      <c r="I15474" s="103"/>
      <c r="J15474" s="102"/>
      <c r="L15474" s="100"/>
      <c r="M15474" s="100"/>
      <c r="N15474" s="100"/>
    </row>
    <row r="15475" spans="2:14">
      <c r="B15475" s="98"/>
      <c r="C15475" s="98"/>
      <c r="D15475" s="100"/>
      <c r="E15475" s="100"/>
      <c r="F15475" s="100"/>
      <c r="H15475" s="102"/>
      <c r="I15475" s="103"/>
      <c r="J15475" s="102"/>
      <c r="L15475" s="100"/>
      <c r="M15475" s="100"/>
      <c r="N15475" s="100"/>
    </row>
    <row r="15476" spans="2:14">
      <c r="B15476" s="98"/>
      <c r="C15476" s="98"/>
      <c r="D15476" s="100"/>
      <c r="E15476" s="100"/>
      <c r="F15476" s="100"/>
      <c r="H15476" s="102"/>
      <c r="I15476" s="103"/>
      <c r="J15476" s="102"/>
      <c r="L15476" s="100"/>
      <c r="M15476" s="100"/>
      <c r="N15476" s="100"/>
    </row>
    <row r="15477" spans="2:14">
      <c r="B15477" s="98"/>
      <c r="C15477" s="98"/>
      <c r="D15477" s="100"/>
      <c r="E15477" s="100"/>
      <c r="F15477" s="100"/>
      <c r="H15477" s="102"/>
      <c r="I15477" s="103"/>
      <c r="J15477" s="102"/>
      <c r="L15477" s="100"/>
      <c r="M15477" s="100"/>
      <c r="N15477" s="100"/>
    </row>
    <row r="15478" spans="2:14">
      <c r="B15478" s="98"/>
      <c r="C15478" s="98"/>
      <c r="D15478" s="100"/>
      <c r="E15478" s="100"/>
      <c r="F15478" s="100"/>
      <c r="H15478" s="102"/>
      <c r="I15478" s="103"/>
      <c r="J15478" s="102"/>
      <c r="L15478" s="100"/>
      <c r="M15478" s="100"/>
      <c r="N15478" s="100"/>
    </row>
    <row r="15479" spans="2:14">
      <c r="B15479" s="98"/>
      <c r="C15479" s="98"/>
      <c r="D15479" s="100"/>
      <c r="E15479" s="100"/>
      <c r="F15479" s="100"/>
      <c r="H15479" s="102"/>
      <c r="I15479" s="103"/>
      <c r="J15479" s="102"/>
      <c r="L15479" s="100"/>
      <c r="M15479" s="100"/>
      <c r="N15479" s="100"/>
    </row>
    <row r="15480" spans="2:14">
      <c r="B15480" s="98"/>
      <c r="C15480" s="98"/>
      <c r="D15480" s="100"/>
      <c r="E15480" s="100"/>
      <c r="F15480" s="100"/>
      <c r="H15480" s="102"/>
      <c r="I15480" s="103"/>
      <c r="J15480" s="102"/>
      <c r="L15480" s="100"/>
      <c r="M15480" s="100"/>
      <c r="N15480" s="100"/>
    </row>
    <row r="15481" spans="2:14">
      <c r="B15481" s="98"/>
      <c r="C15481" s="98"/>
      <c r="D15481" s="100"/>
      <c r="E15481" s="100"/>
      <c r="F15481" s="100"/>
      <c r="H15481" s="102"/>
      <c r="I15481" s="103"/>
      <c r="J15481" s="102"/>
      <c r="L15481" s="100"/>
      <c r="M15481" s="100"/>
      <c r="N15481" s="100"/>
    </row>
    <row r="15482" spans="2:14">
      <c r="B15482" s="98"/>
      <c r="C15482" s="98"/>
      <c r="D15482" s="100"/>
      <c r="E15482" s="100"/>
      <c r="F15482" s="100"/>
      <c r="H15482" s="102"/>
      <c r="I15482" s="103"/>
      <c r="J15482" s="102"/>
      <c r="L15482" s="100"/>
      <c r="M15482" s="100"/>
      <c r="N15482" s="100"/>
    </row>
    <row r="15483" spans="2:14">
      <c r="B15483" s="98"/>
      <c r="C15483" s="98"/>
      <c r="D15483" s="100"/>
      <c r="E15483" s="100"/>
      <c r="F15483" s="100"/>
      <c r="H15483" s="102"/>
      <c r="I15483" s="103"/>
      <c r="J15483" s="102"/>
      <c r="L15483" s="100"/>
      <c r="M15483" s="100"/>
      <c r="N15483" s="100"/>
    </row>
    <row r="15484" spans="2:14">
      <c r="B15484" s="98"/>
      <c r="C15484" s="98"/>
      <c r="D15484" s="100"/>
      <c r="E15484" s="100"/>
      <c r="F15484" s="100"/>
      <c r="H15484" s="102"/>
      <c r="I15484" s="103"/>
      <c r="J15484" s="102"/>
      <c r="L15484" s="100"/>
      <c r="M15484" s="100"/>
      <c r="N15484" s="100"/>
    </row>
    <row r="15485" spans="2:14">
      <c r="B15485" s="98"/>
      <c r="C15485" s="98"/>
      <c r="D15485" s="100"/>
      <c r="E15485" s="100"/>
      <c r="F15485" s="100"/>
      <c r="H15485" s="102"/>
      <c r="I15485" s="103"/>
      <c r="J15485" s="102"/>
      <c r="L15485" s="100"/>
      <c r="M15485" s="100"/>
      <c r="N15485" s="100"/>
    </row>
    <row r="15486" spans="2:14">
      <c r="B15486" s="98"/>
      <c r="C15486" s="98"/>
      <c r="D15486" s="100"/>
      <c r="E15486" s="100"/>
      <c r="F15486" s="100"/>
      <c r="H15486" s="102"/>
      <c r="I15486" s="103"/>
      <c r="J15486" s="102"/>
      <c r="L15486" s="100"/>
      <c r="M15486" s="100"/>
      <c r="N15486" s="100"/>
    </row>
    <row r="15487" spans="2:14">
      <c r="B15487" s="98"/>
      <c r="C15487" s="98"/>
      <c r="D15487" s="100"/>
      <c r="E15487" s="100"/>
      <c r="F15487" s="100"/>
      <c r="H15487" s="102"/>
      <c r="I15487" s="103"/>
      <c r="J15487" s="102"/>
      <c r="L15487" s="100"/>
      <c r="M15487" s="100"/>
      <c r="N15487" s="100"/>
    </row>
    <row r="15488" spans="2:14">
      <c r="B15488" s="98"/>
      <c r="C15488" s="98"/>
      <c r="D15488" s="100"/>
      <c r="E15488" s="100"/>
      <c r="F15488" s="100"/>
      <c r="H15488" s="102"/>
      <c r="I15488" s="103"/>
      <c r="J15488" s="102"/>
      <c r="L15488" s="100"/>
      <c r="M15488" s="100"/>
      <c r="N15488" s="100"/>
    </row>
    <row r="15489" spans="2:14">
      <c r="B15489" s="98"/>
      <c r="C15489" s="98"/>
      <c r="D15489" s="100"/>
      <c r="E15489" s="100"/>
      <c r="F15489" s="100"/>
      <c r="H15489" s="102"/>
      <c r="I15489" s="103"/>
      <c r="J15489" s="102"/>
      <c r="L15489" s="100"/>
      <c r="M15489" s="100"/>
      <c r="N15489" s="100"/>
    </row>
    <row r="15490" spans="2:14">
      <c r="B15490" s="98"/>
      <c r="C15490" s="98"/>
      <c r="D15490" s="100"/>
      <c r="E15490" s="100"/>
      <c r="F15490" s="100"/>
      <c r="H15490" s="102"/>
      <c r="I15490" s="103"/>
      <c r="J15490" s="102"/>
      <c r="L15490" s="100"/>
      <c r="M15490" s="100"/>
      <c r="N15490" s="100"/>
    </row>
    <row r="15491" spans="2:14">
      <c r="B15491" s="98"/>
      <c r="C15491" s="98"/>
      <c r="D15491" s="100"/>
      <c r="E15491" s="100"/>
      <c r="F15491" s="100"/>
      <c r="H15491" s="102"/>
      <c r="I15491" s="103"/>
      <c r="J15491" s="102"/>
      <c r="L15491" s="100"/>
      <c r="M15491" s="100"/>
      <c r="N15491" s="100"/>
    </row>
    <row r="15492" spans="2:14">
      <c r="B15492" s="98"/>
      <c r="C15492" s="98"/>
      <c r="D15492" s="100"/>
      <c r="E15492" s="100"/>
      <c r="F15492" s="100"/>
      <c r="H15492" s="102"/>
      <c r="I15492" s="103"/>
      <c r="J15492" s="102"/>
      <c r="L15492" s="100"/>
      <c r="M15492" s="100"/>
      <c r="N15492" s="100"/>
    </row>
    <row r="15493" spans="2:14">
      <c r="B15493" s="98"/>
      <c r="C15493" s="98"/>
      <c r="D15493" s="100"/>
      <c r="E15493" s="100"/>
      <c r="F15493" s="100"/>
      <c r="H15493" s="102"/>
      <c r="I15493" s="103"/>
      <c r="J15493" s="102"/>
      <c r="L15493" s="100"/>
      <c r="M15493" s="100"/>
      <c r="N15493" s="100"/>
    </row>
    <row r="15494" spans="2:14">
      <c r="B15494" s="98"/>
      <c r="C15494" s="98"/>
      <c r="D15494" s="100"/>
      <c r="E15494" s="100"/>
      <c r="F15494" s="100"/>
      <c r="H15494" s="102"/>
      <c r="I15494" s="103"/>
      <c r="J15494" s="102"/>
      <c r="L15494" s="100"/>
      <c r="M15494" s="100"/>
      <c r="N15494" s="100"/>
    </row>
    <row r="15495" spans="2:14">
      <c r="B15495" s="98"/>
      <c r="C15495" s="98"/>
      <c r="D15495" s="100"/>
      <c r="E15495" s="100"/>
      <c r="F15495" s="100"/>
      <c r="H15495" s="102"/>
      <c r="I15495" s="103"/>
      <c r="J15495" s="102"/>
      <c r="L15495" s="100"/>
      <c r="M15495" s="100"/>
      <c r="N15495" s="100"/>
    </row>
    <row r="15496" spans="2:14">
      <c r="B15496" s="98"/>
      <c r="C15496" s="98"/>
      <c r="D15496" s="100"/>
      <c r="E15496" s="100"/>
      <c r="F15496" s="100"/>
      <c r="H15496" s="102"/>
      <c r="I15496" s="103"/>
      <c r="J15496" s="102"/>
      <c r="L15496" s="100"/>
      <c r="M15496" s="100"/>
      <c r="N15496" s="100"/>
    </row>
    <row r="15497" spans="2:14">
      <c r="B15497" s="98"/>
      <c r="C15497" s="98"/>
      <c r="D15497" s="100"/>
      <c r="E15497" s="100"/>
      <c r="F15497" s="100"/>
      <c r="H15497" s="102"/>
      <c r="I15497" s="103"/>
      <c r="J15497" s="102"/>
      <c r="L15497" s="100"/>
      <c r="M15497" s="100"/>
      <c r="N15497" s="100"/>
    </row>
    <row r="15498" spans="2:14">
      <c r="B15498" s="98"/>
      <c r="C15498" s="98"/>
      <c r="D15498" s="100"/>
      <c r="E15498" s="100"/>
      <c r="F15498" s="100"/>
      <c r="H15498" s="102"/>
      <c r="I15498" s="103"/>
      <c r="J15498" s="102"/>
      <c r="L15498" s="100"/>
      <c r="M15498" s="100"/>
      <c r="N15498" s="100"/>
    </row>
    <row r="15499" spans="2:14">
      <c r="B15499" s="98"/>
      <c r="C15499" s="98"/>
      <c r="D15499" s="100"/>
      <c r="E15499" s="100"/>
      <c r="F15499" s="100"/>
      <c r="H15499" s="102"/>
      <c r="I15499" s="103"/>
      <c r="J15499" s="102"/>
      <c r="L15499" s="100"/>
      <c r="M15499" s="100"/>
      <c r="N15499" s="100"/>
    </row>
    <row r="15500" spans="2:14">
      <c r="B15500" s="98"/>
      <c r="C15500" s="98"/>
      <c r="D15500" s="100"/>
      <c r="E15500" s="100"/>
      <c r="F15500" s="100"/>
      <c r="H15500" s="102"/>
      <c r="I15500" s="103"/>
      <c r="J15500" s="102"/>
      <c r="L15500" s="100"/>
      <c r="M15500" s="100"/>
      <c r="N15500" s="100"/>
    </row>
    <row r="15501" spans="2:14">
      <c r="B15501" s="98"/>
      <c r="C15501" s="98"/>
      <c r="D15501" s="100"/>
      <c r="E15501" s="100"/>
      <c r="F15501" s="100"/>
      <c r="H15501" s="102"/>
      <c r="I15501" s="103"/>
      <c r="J15501" s="102"/>
      <c r="L15501" s="100"/>
      <c r="M15501" s="100"/>
      <c r="N15501" s="100"/>
    </row>
    <row r="15502" spans="2:14">
      <c r="B15502" s="98"/>
      <c r="C15502" s="98"/>
      <c r="D15502" s="100"/>
      <c r="E15502" s="100"/>
      <c r="F15502" s="100"/>
      <c r="H15502" s="102"/>
      <c r="I15502" s="103"/>
      <c r="J15502" s="102"/>
      <c r="L15502" s="100"/>
      <c r="M15502" s="100"/>
      <c r="N15502" s="100"/>
    </row>
    <row r="15503" spans="2:14">
      <c r="B15503" s="98"/>
      <c r="C15503" s="98"/>
      <c r="D15503" s="100"/>
      <c r="E15503" s="100"/>
      <c r="F15503" s="100"/>
      <c r="H15503" s="102"/>
      <c r="I15503" s="103"/>
      <c r="J15503" s="102"/>
      <c r="L15503" s="100"/>
      <c r="M15503" s="100"/>
      <c r="N15503" s="100"/>
    </row>
    <row r="15504" spans="2:14">
      <c r="B15504" s="98"/>
      <c r="C15504" s="98"/>
      <c r="D15504" s="100"/>
      <c r="E15504" s="100"/>
      <c r="F15504" s="100"/>
      <c r="H15504" s="102"/>
      <c r="I15504" s="103"/>
      <c r="J15504" s="102"/>
      <c r="L15504" s="100"/>
      <c r="M15504" s="100"/>
      <c r="N15504" s="100"/>
    </row>
    <row r="15505" spans="2:14">
      <c r="B15505" s="98"/>
      <c r="C15505" s="98"/>
      <c r="D15505" s="100"/>
      <c r="E15505" s="100"/>
      <c r="F15505" s="100"/>
      <c r="H15505" s="102"/>
      <c r="I15505" s="103"/>
      <c r="J15505" s="102"/>
      <c r="L15505" s="100"/>
      <c r="M15505" s="100"/>
      <c r="N15505" s="100"/>
    </row>
    <row r="15506" spans="2:14">
      <c r="B15506" s="98"/>
      <c r="C15506" s="98"/>
      <c r="D15506" s="100"/>
      <c r="E15506" s="100"/>
      <c r="F15506" s="100"/>
      <c r="H15506" s="102"/>
      <c r="I15506" s="103"/>
      <c r="J15506" s="102"/>
      <c r="L15506" s="100"/>
      <c r="M15506" s="100"/>
      <c r="N15506" s="100"/>
    </row>
    <row r="15507" spans="2:14">
      <c r="B15507" s="98"/>
      <c r="C15507" s="98"/>
      <c r="D15507" s="100"/>
      <c r="E15507" s="100"/>
      <c r="F15507" s="100"/>
      <c r="H15507" s="102"/>
      <c r="I15507" s="103"/>
      <c r="J15507" s="102"/>
      <c r="L15507" s="100"/>
      <c r="M15507" s="100"/>
      <c r="N15507" s="100"/>
    </row>
    <row r="15508" spans="2:14">
      <c r="B15508" s="98"/>
      <c r="C15508" s="98"/>
      <c r="D15508" s="100"/>
      <c r="E15508" s="100"/>
      <c r="F15508" s="100"/>
      <c r="H15508" s="102"/>
      <c r="I15508" s="103"/>
      <c r="J15508" s="102"/>
      <c r="L15508" s="100"/>
      <c r="M15508" s="100"/>
      <c r="N15508" s="100"/>
    </row>
    <row r="15509" spans="2:14">
      <c r="B15509" s="98"/>
      <c r="C15509" s="98"/>
      <c r="D15509" s="100"/>
      <c r="E15509" s="100"/>
      <c r="F15509" s="100"/>
      <c r="H15509" s="102"/>
      <c r="I15509" s="103"/>
      <c r="J15509" s="102"/>
      <c r="L15509" s="100"/>
      <c r="M15509" s="100"/>
      <c r="N15509" s="100"/>
    </row>
    <row r="15510" spans="2:14">
      <c r="B15510" s="98"/>
      <c r="C15510" s="98"/>
      <c r="D15510" s="100"/>
      <c r="E15510" s="100"/>
      <c r="F15510" s="100"/>
      <c r="H15510" s="102"/>
      <c r="I15510" s="103"/>
      <c r="J15510" s="102"/>
      <c r="L15510" s="100"/>
      <c r="M15510" s="100"/>
      <c r="N15510" s="100"/>
    </row>
    <row r="15511" spans="2:14">
      <c r="B15511" s="98"/>
      <c r="C15511" s="98"/>
      <c r="D15511" s="100"/>
      <c r="E15511" s="100"/>
      <c r="F15511" s="100"/>
      <c r="H15511" s="102"/>
      <c r="I15511" s="103"/>
      <c r="J15511" s="102"/>
      <c r="L15511" s="100"/>
      <c r="M15511" s="100"/>
      <c r="N15511" s="100"/>
    </row>
    <row r="15512" spans="2:14">
      <c r="B15512" s="98"/>
      <c r="C15512" s="98"/>
      <c r="D15512" s="100"/>
      <c r="E15512" s="100"/>
      <c r="F15512" s="100"/>
      <c r="H15512" s="102"/>
      <c r="I15512" s="103"/>
      <c r="J15512" s="102"/>
      <c r="L15512" s="100"/>
      <c r="M15512" s="100"/>
      <c r="N15512" s="100"/>
    </row>
    <row r="15513" spans="2:14">
      <c r="B15513" s="98"/>
      <c r="C15513" s="98"/>
      <c r="D15513" s="100"/>
      <c r="E15513" s="100"/>
      <c r="F15513" s="100"/>
      <c r="H15513" s="102"/>
      <c r="I15513" s="103"/>
      <c r="J15513" s="102"/>
      <c r="L15513" s="100"/>
      <c r="M15513" s="100"/>
      <c r="N15513" s="100"/>
    </row>
    <row r="15514" spans="2:14">
      <c r="B15514" s="98"/>
      <c r="C15514" s="98"/>
      <c r="D15514" s="100"/>
      <c r="E15514" s="100"/>
      <c r="F15514" s="100"/>
      <c r="H15514" s="102"/>
      <c r="I15514" s="103"/>
      <c r="J15514" s="102"/>
      <c r="L15514" s="100"/>
      <c r="M15514" s="100"/>
      <c r="N15514" s="100"/>
    </row>
    <row r="15515" spans="2:14">
      <c r="B15515" s="98"/>
      <c r="C15515" s="98"/>
      <c r="D15515" s="100"/>
      <c r="E15515" s="100"/>
      <c r="F15515" s="100"/>
      <c r="H15515" s="102"/>
      <c r="I15515" s="103"/>
      <c r="J15515" s="102"/>
      <c r="L15515" s="100"/>
      <c r="M15515" s="100"/>
      <c r="N15515" s="100"/>
    </row>
    <row r="15516" spans="2:14">
      <c r="B15516" s="98"/>
      <c r="C15516" s="98"/>
      <c r="D15516" s="100"/>
      <c r="E15516" s="100"/>
      <c r="F15516" s="100"/>
      <c r="H15516" s="102"/>
      <c r="I15516" s="103"/>
      <c r="J15516" s="102"/>
      <c r="L15516" s="100"/>
      <c r="M15516" s="100"/>
      <c r="N15516" s="100"/>
    </row>
    <row r="15517" spans="2:14">
      <c r="B15517" s="98"/>
      <c r="C15517" s="98"/>
      <c r="D15517" s="100"/>
      <c r="E15517" s="100"/>
      <c r="F15517" s="100"/>
      <c r="H15517" s="102"/>
      <c r="I15517" s="103"/>
      <c r="J15517" s="102"/>
      <c r="L15517" s="100"/>
      <c r="M15517" s="100"/>
      <c r="N15517" s="100"/>
    </row>
    <row r="15518" spans="2:14">
      <c r="B15518" s="98"/>
      <c r="C15518" s="98"/>
      <c r="D15518" s="100"/>
      <c r="E15518" s="100"/>
      <c r="F15518" s="100"/>
      <c r="H15518" s="102"/>
      <c r="I15518" s="103"/>
      <c r="J15518" s="102"/>
      <c r="L15518" s="100"/>
      <c r="M15518" s="100"/>
      <c r="N15518" s="100"/>
    </row>
    <row r="15519" spans="2:14">
      <c r="B15519" s="98"/>
      <c r="C15519" s="98"/>
      <c r="D15519" s="100"/>
      <c r="E15519" s="100"/>
      <c r="F15519" s="100"/>
      <c r="H15519" s="102"/>
      <c r="I15519" s="103"/>
      <c r="J15519" s="102"/>
      <c r="L15519" s="100"/>
      <c r="M15519" s="100"/>
      <c r="N15519" s="100"/>
    </row>
    <row r="15520" spans="2:14">
      <c r="B15520" s="98"/>
      <c r="C15520" s="98"/>
      <c r="D15520" s="100"/>
      <c r="E15520" s="100"/>
      <c r="F15520" s="100"/>
      <c r="H15520" s="102"/>
      <c r="I15520" s="103"/>
      <c r="J15520" s="102"/>
      <c r="L15520" s="100"/>
      <c r="M15520" s="100"/>
      <c r="N15520" s="100"/>
    </row>
    <row r="15521" spans="2:14">
      <c r="B15521" s="98"/>
      <c r="C15521" s="98"/>
      <c r="D15521" s="100"/>
      <c r="E15521" s="100"/>
      <c r="F15521" s="100"/>
      <c r="H15521" s="102"/>
      <c r="I15521" s="103"/>
      <c r="J15521" s="102"/>
      <c r="L15521" s="100"/>
      <c r="M15521" s="100"/>
      <c r="N15521" s="100"/>
    </row>
    <row r="15522" spans="2:14">
      <c r="B15522" s="98"/>
      <c r="C15522" s="98"/>
      <c r="D15522" s="100"/>
      <c r="E15522" s="100"/>
      <c r="F15522" s="100"/>
      <c r="H15522" s="102"/>
      <c r="I15522" s="103"/>
      <c r="J15522" s="102"/>
      <c r="L15522" s="100"/>
      <c r="M15522" s="100"/>
      <c r="N15522" s="100"/>
    </row>
    <row r="15523" spans="2:14">
      <c r="B15523" s="98"/>
      <c r="C15523" s="98"/>
      <c r="D15523" s="100"/>
      <c r="E15523" s="100"/>
      <c r="F15523" s="100"/>
      <c r="H15523" s="102"/>
      <c r="I15523" s="103"/>
      <c r="J15523" s="102"/>
      <c r="L15523" s="100"/>
      <c r="M15523" s="100"/>
      <c r="N15523" s="100"/>
    </row>
    <row r="15524" spans="2:14">
      <c r="B15524" s="98"/>
      <c r="C15524" s="98"/>
      <c r="D15524" s="100"/>
      <c r="E15524" s="100"/>
      <c r="F15524" s="100"/>
      <c r="H15524" s="102"/>
      <c r="I15524" s="103"/>
      <c r="J15524" s="102"/>
      <c r="L15524" s="100"/>
      <c r="M15524" s="100"/>
      <c r="N15524" s="100"/>
    </row>
    <row r="15525" spans="2:14">
      <c r="B15525" s="98"/>
      <c r="C15525" s="98"/>
      <c r="D15525" s="100"/>
      <c r="E15525" s="100"/>
      <c r="F15525" s="100"/>
      <c r="H15525" s="102"/>
      <c r="I15525" s="103"/>
      <c r="J15525" s="102"/>
      <c r="L15525" s="100"/>
      <c r="M15525" s="100"/>
      <c r="N15525" s="100"/>
    </row>
    <row r="15526" spans="2:14">
      <c r="B15526" s="98"/>
      <c r="C15526" s="98"/>
      <c r="D15526" s="100"/>
      <c r="E15526" s="100"/>
      <c r="F15526" s="100"/>
      <c r="H15526" s="102"/>
      <c r="I15526" s="103"/>
      <c r="J15526" s="102"/>
      <c r="L15526" s="100"/>
      <c r="M15526" s="100"/>
      <c r="N15526" s="100"/>
    </row>
    <row r="15527" spans="2:14">
      <c r="B15527" s="98"/>
      <c r="C15527" s="98"/>
      <c r="D15527" s="100"/>
      <c r="E15527" s="100"/>
      <c r="F15527" s="100"/>
      <c r="H15527" s="102"/>
      <c r="I15527" s="103"/>
      <c r="J15527" s="102"/>
      <c r="L15527" s="100"/>
      <c r="M15527" s="100"/>
      <c r="N15527" s="100"/>
    </row>
    <row r="15528" spans="2:14">
      <c r="B15528" s="98"/>
      <c r="C15528" s="98"/>
      <c r="D15528" s="100"/>
      <c r="E15528" s="100"/>
      <c r="F15528" s="100"/>
      <c r="H15528" s="102"/>
      <c r="I15528" s="103"/>
      <c r="J15528" s="102"/>
      <c r="L15528" s="100"/>
      <c r="M15528" s="100"/>
      <c r="N15528" s="100"/>
    </row>
    <row r="15529" spans="2:14">
      <c r="B15529" s="98"/>
      <c r="C15529" s="98"/>
      <c r="D15529" s="100"/>
      <c r="E15529" s="100"/>
      <c r="F15529" s="100"/>
      <c r="H15529" s="102"/>
      <c r="I15529" s="103"/>
      <c r="J15529" s="102"/>
      <c r="L15529" s="100"/>
      <c r="M15529" s="100"/>
      <c r="N15529" s="100"/>
    </row>
    <row r="15530" spans="2:14">
      <c r="B15530" s="98"/>
      <c r="C15530" s="98"/>
      <c r="D15530" s="100"/>
      <c r="E15530" s="100"/>
      <c r="F15530" s="100"/>
      <c r="H15530" s="102"/>
      <c r="I15530" s="103"/>
      <c r="J15530" s="102"/>
      <c r="L15530" s="100"/>
      <c r="M15530" s="100"/>
      <c r="N15530" s="100"/>
    </row>
    <row r="15531" spans="2:14">
      <c r="B15531" s="98"/>
      <c r="C15531" s="98"/>
      <c r="D15531" s="100"/>
      <c r="E15531" s="100"/>
      <c r="F15531" s="100"/>
      <c r="H15531" s="102"/>
      <c r="I15531" s="103"/>
      <c r="J15531" s="102"/>
      <c r="L15531" s="100"/>
      <c r="M15531" s="100"/>
      <c r="N15531" s="100"/>
    </row>
    <row r="15532" spans="2:14">
      <c r="B15532" s="98"/>
      <c r="C15532" s="98"/>
      <c r="D15532" s="100"/>
      <c r="E15532" s="100"/>
      <c r="F15532" s="100"/>
      <c r="H15532" s="102"/>
      <c r="I15532" s="103"/>
      <c r="J15532" s="102"/>
      <c r="L15532" s="100"/>
      <c r="M15532" s="100"/>
      <c r="N15532" s="100"/>
    </row>
    <row r="15533" spans="2:14">
      <c r="B15533" s="98"/>
      <c r="C15533" s="98"/>
      <c r="D15533" s="100"/>
      <c r="E15533" s="100"/>
      <c r="F15533" s="100"/>
      <c r="H15533" s="102"/>
      <c r="I15533" s="103"/>
      <c r="J15533" s="102"/>
      <c r="L15533" s="100"/>
      <c r="M15533" s="100"/>
      <c r="N15533" s="100"/>
    </row>
    <row r="15534" spans="2:14">
      <c r="B15534" s="98"/>
      <c r="C15534" s="98"/>
      <c r="D15534" s="100"/>
      <c r="E15534" s="100"/>
      <c r="F15534" s="100"/>
      <c r="H15534" s="102"/>
      <c r="I15534" s="103"/>
      <c r="J15534" s="102"/>
      <c r="L15534" s="100"/>
      <c r="M15534" s="100"/>
      <c r="N15534" s="100"/>
    </row>
    <row r="15535" spans="2:14">
      <c r="B15535" s="98"/>
      <c r="C15535" s="98"/>
      <c r="D15535" s="100"/>
      <c r="E15535" s="100"/>
      <c r="F15535" s="100"/>
      <c r="H15535" s="102"/>
      <c r="I15535" s="103"/>
      <c r="J15535" s="102"/>
      <c r="L15535" s="100"/>
      <c r="M15535" s="100"/>
      <c r="N15535" s="100"/>
    </row>
    <row r="15536" spans="2:14">
      <c r="B15536" s="98"/>
      <c r="C15536" s="98"/>
      <c r="D15536" s="100"/>
      <c r="E15536" s="100"/>
      <c r="F15536" s="100"/>
      <c r="H15536" s="102"/>
      <c r="I15536" s="103"/>
      <c r="J15536" s="102"/>
      <c r="L15536" s="100"/>
      <c r="M15536" s="100"/>
      <c r="N15536" s="100"/>
    </row>
    <row r="15537" spans="2:14">
      <c r="B15537" s="98"/>
      <c r="C15537" s="98"/>
      <c r="D15537" s="100"/>
      <c r="E15537" s="100"/>
      <c r="F15537" s="100"/>
      <c r="H15537" s="102"/>
      <c r="I15537" s="103"/>
      <c r="J15537" s="102"/>
      <c r="L15537" s="100"/>
      <c r="M15537" s="100"/>
      <c r="N15537" s="100"/>
    </row>
    <row r="15538" spans="2:14">
      <c r="B15538" s="98"/>
      <c r="C15538" s="98"/>
      <c r="D15538" s="100"/>
      <c r="E15538" s="100"/>
      <c r="F15538" s="100"/>
      <c r="H15538" s="102"/>
      <c r="I15538" s="103"/>
      <c r="J15538" s="102"/>
      <c r="L15538" s="100"/>
      <c r="M15538" s="100"/>
      <c r="N15538" s="100"/>
    </row>
    <row r="15539" spans="2:14">
      <c r="B15539" s="98"/>
      <c r="C15539" s="98"/>
      <c r="D15539" s="100"/>
      <c r="E15539" s="100"/>
      <c r="F15539" s="100"/>
      <c r="H15539" s="102"/>
      <c r="I15539" s="103"/>
      <c r="J15539" s="102"/>
      <c r="L15539" s="100"/>
      <c r="M15539" s="100"/>
      <c r="N15539" s="100"/>
    </row>
    <row r="15540" spans="2:14">
      <c r="B15540" s="98"/>
      <c r="C15540" s="98"/>
      <c r="D15540" s="100"/>
      <c r="E15540" s="100"/>
      <c r="F15540" s="100"/>
      <c r="H15540" s="102"/>
      <c r="I15540" s="103"/>
      <c r="J15540" s="102"/>
      <c r="L15540" s="100"/>
      <c r="M15540" s="100"/>
      <c r="N15540" s="100"/>
    </row>
    <row r="15541" spans="2:14">
      <c r="B15541" s="98"/>
      <c r="C15541" s="98"/>
      <c r="D15541" s="100"/>
      <c r="E15541" s="100"/>
      <c r="F15541" s="100"/>
      <c r="H15541" s="102"/>
      <c r="I15541" s="103"/>
      <c r="J15541" s="102"/>
      <c r="L15541" s="100"/>
      <c r="M15541" s="100"/>
      <c r="N15541" s="100"/>
    </row>
    <row r="15542" spans="2:14">
      <c r="B15542" s="98"/>
      <c r="C15542" s="98"/>
      <c r="D15542" s="100"/>
      <c r="E15542" s="100"/>
      <c r="F15542" s="100"/>
      <c r="H15542" s="102"/>
      <c r="I15542" s="103"/>
      <c r="J15542" s="102"/>
      <c r="L15542" s="100"/>
      <c r="M15542" s="100"/>
      <c r="N15542" s="100"/>
    </row>
    <row r="15543" spans="2:14">
      <c r="B15543" s="98"/>
      <c r="C15543" s="98"/>
      <c r="D15543" s="100"/>
      <c r="E15543" s="100"/>
      <c r="F15543" s="100"/>
      <c r="H15543" s="102"/>
      <c r="I15543" s="103"/>
      <c r="J15543" s="102"/>
      <c r="L15543" s="100"/>
      <c r="M15543" s="100"/>
      <c r="N15543" s="100"/>
    </row>
    <row r="15544" spans="2:14">
      <c r="B15544" s="98"/>
      <c r="C15544" s="98"/>
      <c r="D15544" s="100"/>
      <c r="E15544" s="100"/>
      <c r="F15544" s="100"/>
      <c r="H15544" s="102"/>
      <c r="I15544" s="103"/>
      <c r="J15544" s="102"/>
      <c r="L15544" s="100"/>
      <c r="M15544" s="100"/>
      <c r="N15544" s="100"/>
    </row>
    <row r="15545" spans="2:14">
      <c r="B15545" s="98"/>
      <c r="C15545" s="98"/>
      <c r="D15545" s="100"/>
      <c r="E15545" s="100"/>
      <c r="F15545" s="100"/>
      <c r="H15545" s="102"/>
      <c r="I15545" s="103"/>
      <c r="J15545" s="102"/>
      <c r="L15545" s="100"/>
      <c r="M15545" s="100"/>
      <c r="N15545" s="100"/>
    </row>
    <row r="15546" spans="2:14">
      <c r="B15546" s="98"/>
      <c r="C15546" s="98"/>
      <c r="D15546" s="100"/>
      <c r="E15546" s="100"/>
      <c r="F15546" s="100"/>
      <c r="H15546" s="102"/>
      <c r="I15546" s="103"/>
      <c r="J15546" s="102"/>
      <c r="L15546" s="100"/>
      <c r="M15546" s="100"/>
      <c r="N15546" s="100"/>
    </row>
    <row r="15547" spans="2:14">
      <c r="B15547" s="98"/>
      <c r="C15547" s="98"/>
      <c r="D15547" s="100"/>
      <c r="E15547" s="100"/>
      <c r="F15547" s="100"/>
      <c r="H15547" s="102"/>
      <c r="I15547" s="103"/>
      <c r="J15547" s="102"/>
      <c r="L15547" s="100"/>
      <c r="M15547" s="100"/>
      <c r="N15547" s="100"/>
    </row>
    <row r="15548" spans="2:14">
      <c r="B15548" s="98"/>
      <c r="C15548" s="98"/>
      <c r="D15548" s="100"/>
      <c r="E15548" s="100"/>
      <c r="F15548" s="100"/>
      <c r="H15548" s="102"/>
      <c r="I15548" s="103"/>
      <c r="J15548" s="102"/>
      <c r="L15548" s="100"/>
      <c r="M15548" s="100"/>
      <c r="N15548" s="100"/>
    </row>
    <row r="15549" spans="2:14">
      <c r="B15549" s="98"/>
      <c r="C15549" s="98"/>
      <c r="D15549" s="100"/>
      <c r="E15549" s="100"/>
      <c r="F15549" s="100"/>
      <c r="H15549" s="102"/>
      <c r="I15549" s="103"/>
      <c r="J15549" s="102"/>
      <c r="L15549" s="100"/>
      <c r="M15549" s="100"/>
      <c r="N15549" s="100"/>
    </row>
    <row r="15550" spans="2:14">
      <c r="B15550" s="98"/>
      <c r="C15550" s="98"/>
      <c r="D15550" s="100"/>
      <c r="E15550" s="100"/>
      <c r="F15550" s="100"/>
      <c r="H15550" s="102"/>
      <c r="I15550" s="103"/>
      <c r="J15550" s="102"/>
      <c r="L15550" s="100"/>
      <c r="M15550" s="100"/>
      <c r="N15550" s="100"/>
    </row>
    <row r="15551" spans="2:14">
      <c r="B15551" s="98"/>
      <c r="C15551" s="98"/>
      <c r="D15551" s="100"/>
      <c r="E15551" s="100"/>
      <c r="F15551" s="100"/>
      <c r="H15551" s="102"/>
      <c r="I15551" s="103"/>
      <c r="J15551" s="102"/>
      <c r="L15551" s="100"/>
      <c r="M15551" s="100"/>
      <c r="N15551" s="100"/>
    </row>
    <row r="15552" spans="2:14">
      <c r="B15552" s="98"/>
      <c r="C15552" s="98"/>
      <c r="D15552" s="100"/>
      <c r="E15552" s="100"/>
      <c r="F15552" s="100"/>
      <c r="H15552" s="102"/>
      <c r="I15552" s="103"/>
      <c r="J15552" s="102"/>
      <c r="L15552" s="100"/>
      <c r="M15552" s="100"/>
      <c r="N15552" s="100"/>
    </row>
    <row r="15553" spans="2:14">
      <c r="B15553" s="98"/>
      <c r="C15553" s="98"/>
      <c r="D15553" s="100"/>
      <c r="E15553" s="100"/>
      <c r="F15553" s="100"/>
      <c r="H15553" s="102"/>
      <c r="I15553" s="103"/>
      <c r="J15553" s="102"/>
      <c r="L15553" s="100"/>
      <c r="M15553" s="100"/>
      <c r="N15553" s="100"/>
    </row>
    <row r="15554" spans="2:14">
      <c r="B15554" s="98"/>
      <c r="C15554" s="98"/>
      <c r="D15554" s="100"/>
      <c r="E15554" s="100"/>
      <c r="F15554" s="100"/>
      <c r="H15554" s="102"/>
      <c r="I15554" s="103"/>
      <c r="J15554" s="102"/>
      <c r="L15554" s="100"/>
      <c r="M15554" s="100"/>
      <c r="N15554" s="100"/>
    </row>
    <row r="15555" spans="2:14">
      <c r="B15555" s="98"/>
      <c r="C15555" s="98"/>
      <c r="D15555" s="100"/>
      <c r="E15555" s="100"/>
      <c r="F15555" s="100"/>
      <c r="H15555" s="102"/>
      <c r="I15555" s="103"/>
      <c r="J15555" s="102"/>
      <c r="L15555" s="100"/>
      <c r="M15555" s="100"/>
      <c r="N15555" s="100"/>
    </row>
    <row r="15556" spans="2:14">
      <c r="B15556" s="98"/>
      <c r="C15556" s="98"/>
      <c r="D15556" s="100"/>
      <c r="E15556" s="100"/>
      <c r="F15556" s="100"/>
      <c r="H15556" s="102"/>
      <c r="I15556" s="103"/>
      <c r="J15556" s="102"/>
      <c r="L15556" s="100"/>
      <c r="M15556" s="100"/>
      <c r="N15556" s="100"/>
    </row>
    <row r="15557" spans="2:14">
      <c r="B15557" s="98"/>
      <c r="C15557" s="98"/>
      <c r="D15557" s="100"/>
      <c r="E15557" s="100"/>
      <c r="F15557" s="100"/>
      <c r="H15557" s="102"/>
      <c r="I15557" s="103"/>
      <c r="J15557" s="102"/>
      <c r="L15557" s="100"/>
      <c r="M15557" s="100"/>
      <c r="N15557" s="100"/>
    </row>
    <row r="15558" spans="2:14">
      <c r="B15558" s="98"/>
      <c r="C15558" s="98"/>
      <c r="D15558" s="100"/>
      <c r="E15558" s="100"/>
      <c r="F15558" s="100"/>
      <c r="H15558" s="102"/>
      <c r="I15558" s="103"/>
      <c r="J15558" s="102"/>
      <c r="L15558" s="100"/>
      <c r="M15558" s="100"/>
      <c r="N15558" s="100"/>
    </row>
    <row r="15559" spans="2:14">
      <c r="B15559" s="98"/>
      <c r="C15559" s="98"/>
      <c r="D15559" s="100"/>
      <c r="E15559" s="100"/>
      <c r="F15559" s="100"/>
      <c r="H15559" s="102"/>
      <c r="I15559" s="103"/>
      <c r="J15559" s="102"/>
      <c r="L15559" s="100"/>
      <c r="M15559" s="100"/>
      <c r="N15559" s="100"/>
    </row>
    <row r="15560" spans="2:14">
      <c r="B15560" s="98"/>
      <c r="C15560" s="98"/>
      <c r="D15560" s="100"/>
      <c r="E15560" s="100"/>
      <c r="F15560" s="100"/>
      <c r="H15560" s="102"/>
      <c r="I15560" s="103"/>
      <c r="J15560" s="102"/>
      <c r="L15560" s="100"/>
      <c r="M15560" s="100"/>
      <c r="N15560" s="100"/>
    </row>
    <row r="15561" spans="2:14">
      <c r="B15561" s="98"/>
      <c r="C15561" s="98"/>
      <c r="D15561" s="100"/>
      <c r="E15561" s="100"/>
      <c r="F15561" s="100"/>
      <c r="H15561" s="102"/>
      <c r="I15561" s="103"/>
      <c r="J15561" s="102"/>
      <c r="L15561" s="100"/>
      <c r="M15561" s="100"/>
      <c r="N15561" s="100"/>
    </row>
    <row r="15562" spans="2:14">
      <c r="B15562" s="98"/>
      <c r="C15562" s="98"/>
      <c r="D15562" s="100"/>
      <c r="E15562" s="100"/>
      <c r="F15562" s="100"/>
      <c r="H15562" s="102"/>
      <c r="I15562" s="103"/>
      <c r="J15562" s="102"/>
      <c r="L15562" s="100"/>
      <c r="M15562" s="100"/>
      <c r="N15562" s="100"/>
    </row>
    <row r="15563" spans="2:14">
      <c r="B15563" s="98"/>
      <c r="C15563" s="98"/>
      <c r="D15563" s="100"/>
      <c r="E15563" s="100"/>
      <c r="F15563" s="100"/>
      <c r="H15563" s="102"/>
      <c r="I15563" s="103"/>
      <c r="J15563" s="102"/>
      <c r="L15563" s="100"/>
      <c r="M15563" s="100"/>
      <c r="N15563" s="100"/>
    </row>
    <row r="15564" spans="2:14">
      <c r="B15564" s="98"/>
      <c r="C15564" s="98"/>
      <c r="D15564" s="100"/>
      <c r="E15564" s="100"/>
      <c r="F15564" s="100"/>
      <c r="H15564" s="102"/>
      <c r="I15564" s="103"/>
      <c r="J15564" s="102"/>
      <c r="L15564" s="100"/>
      <c r="M15564" s="100"/>
      <c r="N15564" s="100"/>
    </row>
    <row r="15565" spans="2:14">
      <c r="B15565" s="98"/>
      <c r="C15565" s="98"/>
      <c r="D15565" s="100"/>
      <c r="E15565" s="100"/>
      <c r="F15565" s="100"/>
      <c r="H15565" s="102"/>
      <c r="I15565" s="103"/>
      <c r="J15565" s="102"/>
      <c r="L15565" s="100"/>
      <c r="M15565" s="100"/>
      <c r="N15565" s="100"/>
    </row>
    <row r="15566" spans="2:14">
      <c r="B15566" s="98"/>
      <c r="C15566" s="98"/>
      <c r="D15566" s="100"/>
      <c r="E15566" s="100"/>
      <c r="F15566" s="100"/>
      <c r="H15566" s="102"/>
      <c r="I15566" s="103"/>
      <c r="J15566" s="102"/>
      <c r="L15566" s="100"/>
      <c r="M15566" s="100"/>
      <c r="N15566" s="100"/>
    </row>
    <row r="15567" spans="2:14">
      <c r="B15567" s="98"/>
      <c r="C15567" s="98"/>
      <c r="D15567" s="100"/>
      <c r="E15567" s="100"/>
      <c r="F15567" s="100"/>
      <c r="H15567" s="102"/>
      <c r="I15567" s="103"/>
      <c r="J15567" s="102"/>
      <c r="L15567" s="100"/>
      <c r="M15567" s="100"/>
      <c r="N15567" s="100"/>
    </row>
    <row r="15568" spans="2:14">
      <c r="B15568" s="98"/>
      <c r="C15568" s="98"/>
      <c r="D15568" s="100"/>
      <c r="E15568" s="100"/>
      <c r="F15568" s="100"/>
      <c r="H15568" s="102"/>
      <c r="I15568" s="103"/>
      <c r="J15568" s="102"/>
      <c r="L15568" s="100"/>
      <c r="M15568" s="100"/>
      <c r="N15568" s="100"/>
    </row>
    <row r="15569" spans="2:14">
      <c r="B15569" s="98"/>
      <c r="C15569" s="98"/>
      <c r="D15569" s="100"/>
      <c r="E15569" s="100"/>
      <c r="F15569" s="100"/>
      <c r="H15569" s="102"/>
      <c r="I15569" s="103"/>
      <c r="J15569" s="102"/>
      <c r="L15569" s="100"/>
      <c r="M15569" s="100"/>
      <c r="N15569" s="100"/>
    </row>
    <row r="15570" spans="2:14">
      <c r="B15570" s="98"/>
      <c r="C15570" s="98"/>
      <c r="D15570" s="100"/>
      <c r="E15570" s="100"/>
      <c r="F15570" s="100"/>
      <c r="H15570" s="102"/>
      <c r="I15570" s="103"/>
      <c r="J15570" s="102"/>
      <c r="L15570" s="100"/>
      <c r="M15570" s="100"/>
      <c r="N15570" s="100"/>
    </row>
    <row r="15571" spans="2:14">
      <c r="B15571" s="98"/>
      <c r="C15571" s="98"/>
      <c r="D15571" s="100"/>
      <c r="E15571" s="100"/>
      <c r="F15571" s="100"/>
      <c r="H15571" s="102"/>
      <c r="I15571" s="103"/>
      <c r="J15571" s="102"/>
      <c r="L15571" s="100"/>
      <c r="M15571" s="100"/>
      <c r="N15571" s="100"/>
    </row>
    <row r="15572" spans="2:14">
      <c r="B15572" s="98"/>
      <c r="C15572" s="98"/>
      <c r="D15572" s="100"/>
      <c r="E15572" s="100"/>
      <c r="F15572" s="100"/>
      <c r="H15572" s="102"/>
      <c r="I15572" s="103"/>
      <c r="J15572" s="102"/>
      <c r="L15572" s="100"/>
      <c r="M15572" s="100"/>
      <c r="N15572" s="100"/>
    </row>
    <row r="15573" spans="2:14">
      <c r="B15573" s="98"/>
      <c r="C15573" s="98"/>
      <c r="D15573" s="100"/>
      <c r="E15573" s="100"/>
      <c r="F15573" s="100"/>
      <c r="H15573" s="102"/>
      <c r="I15573" s="103"/>
      <c r="J15573" s="102"/>
      <c r="L15573" s="100"/>
      <c r="M15573" s="100"/>
      <c r="N15573" s="100"/>
    </row>
    <row r="15574" spans="2:14">
      <c r="B15574" s="98"/>
      <c r="C15574" s="98"/>
      <c r="D15574" s="100"/>
      <c r="E15574" s="100"/>
      <c r="F15574" s="100"/>
      <c r="H15574" s="102"/>
      <c r="I15574" s="103"/>
      <c r="J15574" s="102"/>
      <c r="L15574" s="100"/>
      <c r="M15574" s="100"/>
      <c r="N15574" s="100"/>
    </row>
    <row r="15575" spans="2:14">
      <c r="B15575" s="98"/>
      <c r="C15575" s="98"/>
      <c r="D15575" s="100"/>
      <c r="E15575" s="100"/>
      <c r="F15575" s="100"/>
      <c r="H15575" s="102"/>
      <c r="I15575" s="103"/>
      <c r="J15575" s="102"/>
      <c r="L15575" s="100"/>
      <c r="M15575" s="100"/>
      <c r="N15575" s="100"/>
    </row>
    <row r="15576" spans="2:14">
      <c r="B15576" s="98"/>
      <c r="C15576" s="98"/>
      <c r="D15576" s="100"/>
      <c r="E15576" s="100"/>
      <c r="F15576" s="100"/>
      <c r="H15576" s="102"/>
      <c r="I15576" s="103"/>
      <c r="J15576" s="102"/>
      <c r="L15576" s="100"/>
      <c r="M15576" s="100"/>
      <c r="N15576" s="100"/>
    </row>
    <row r="15577" spans="2:14">
      <c r="B15577" s="98"/>
      <c r="C15577" s="98"/>
      <c r="D15577" s="100"/>
      <c r="E15577" s="100"/>
      <c r="F15577" s="100"/>
      <c r="H15577" s="102"/>
      <c r="I15577" s="103"/>
      <c r="J15577" s="102"/>
      <c r="L15577" s="100"/>
      <c r="M15577" s="100"/>
      <c r="N15577" s="100"/>
    </row>
    <row r="15578" spans="2:14">
      <c r="B15578" s="98"/>
      <c r="C15578" s="98"/>
      <c r="D15578" s="100"/>
      <c r="E15578" s="100"/>
      <c r="F15578" s="100"/>
      <c r="H15578" s="102"/>
      <c r="I15578" s="103"/>
      <c r="J15578" s="102"/>
      <c r="L15578" s="100"/>
      <c r="M15578" s="100"/>
      <c r="N15578" s="100"/>
    </row>
    <row r="15579" spans="2:14">
      <c r="B15579" s="98"/>
      <c r="C15579" s="98"/>
      <c r="D15579" s="100"/>
      <c r="E15579" s="100"/>
      <c r="F15579" s="100"/>
      <c r="H15579" s="102"/>
      <c r="I15579" s="103"/>
      <c r="J15579" s="102"/>
      <c r="L15579" s="100"/>
      <c r="M15579" s="100"/>
      <c r="N15579" s="100"/>
    </row>
    <row r="15580" spans="2:14">
      <c r="B15580" s="98"/>
      <c r="C15580" s="98"/>
      <c r="D15580" s="100"/>
      <c r="E15580" s="100"/>
      <c r="F15580" s="100"/>
      <c r="H15580" s="102"/>
      <c r="I15580" s="103"/>
      <c r="J15580" s="102"/>
      <c r="L15580" s="100"/>
      <c r="M15580" s="100"/>
      <c r="N15580" s="100"/>
    </row>
    <row r="15581" spans="2:14">
      <c r="B15581" s="98"/>
      <c r="C15581" s="98"/>
      <c r="D15581" s="100"/>
      <c r="E15581" s="100"/>
      <c r="F15581" s="100"/>
      <c r="H15581" s="102"/>
      <c r="I15581" s="103"/>
      <c r="J15581" s="102"/>
      <c r="L15581" s="100"/>
      <c r="M15581" s="100"/>
      <c r="N15581" s="100"/>
    </row>
    <row r="15582" spans="2:14">
      <c r="B15582" s="98"/>
      <c r="C15582" s="98"/>
      <c r="D15582" s="100"/>
      <c r="E15582" s="100"/>
      <c r="F15582" s="100"/>
      <c r="H15582" s="102"/>
      <c r="I15582" s="103"/>
      <c r="J15582" s="102"/>
      <c r="L15582" s="100"/>
      <c r="M15582" s="100"/>
      <c r="N15582" s="100"/>
    </row>
    <row r="15583" spans="2:14">
      <c r="B15583" s="98"/>
      <c r="C15583" s="98"/>
      <c r="D15583" s="100"/>
      <c r="E15583" s="100"/>
      <c r="F15583" s="100"/>
      <c r="H15583" s="102"/>
      <c r="I15583" s="103"/>
      <c r="J15583" s="102"/>
      <c r="L15583" s="100"/>
      <c r="M15583" s="100"/>
      <c r="N15583" s="100"/>
    </row>
    <row r="15584" spans="2:14">
      <c r="B15584" s="98"/>
      <c r="C15584" s="98"/>
      <c r="D15584" s="100"/>
      <c r="E15584" s="100"/>
      <c r="F15584" s="100"/>
      <c r="H15584" s="102"/>
      <c r="I15584" s="103"/>
      <c r="J15584" s="102"/>
      <c r="L15584" s="100"/>
      <c r="M15584" s="100"/>
      <c r="N15584" s="100"/>
    </row>
    <row r="15585" spans="2:14">
      <c r="B15585" s="98"/>
      <c r="C15585" s="98"/>
      <c r="D15585" s="100"/>
      <c r="E15585" s="100"/>
      <c r="F15585" s="100"/>
      <c r="H15585" s="102"/>
      <c r="I15585" s="103"/>
      <c r="J15585" s="102"/>
      <c r="L15585" s="100"/>
      <c r="M15585" s="100"/>
      <c r="N15585" s="100"/>
    </row>
    <row r="15586" spans="2:14">
      <c r="B15586" s="98"/>
      <c r="C15586" s="98"/>
      <c r="D15586" s="100"/>
      <c r="E15586" s="100"/>
      <c r="F15586" s="100"/>
      <c r="H15586" s="102"/>
      <c r="I15586" s="103"/>
      <c r="J15586" s="102"/>
      <c r="L15586" s="100"/>
      <c r="M15586" s="100"/>
      <c r="N15586" s="100"/>
    </row>
    <row r="15587" spans="2:14">
      <c r="B15587" s="98"/>
      <c r="C15587" s="98"/>
      <c r="D15587" s="100"/>
      <c r="E15587" s="100"/>
      <c r="F15587" s="100"/>
      <c r="H15587" s="102"/>
      <c r="I15587" s="103"/>
      <c r="J15587" s="102"/>
      <c r="L15587" s="100"/>
      <c r="M15587" s="100"/>
      <c r="N15587" s="100"/>
    </row>
    <row r="15588" spans="2:14">
      <c r="B15588" s="98"/>
      <c r="C15588" s="98"/>
      <c r="D15588" s="100"/>
      <c r="E15588" s="100"/>
      <c r="F15588" s="100"/>
      <c r="H15588" s="102"/>
      <c r="I15588" s="103"/>
      <c r="J15588" s="102"/>
      <c r="L15588" s="100"/>
      <c r="M15588" s="100"/>
      <c r="N15588" s="100"/>
    </row>
    <row r="15589" spans="2:14">
      <c r="B15589" s="98"/>
      <c r="C15589" s="98"/>
      <c r="D15589" s="100"/>
      <c r="E15589" s="100"/>
      <c r="F15589" s="100"/>
      <c r="H15589" s="102"/>
      <c r="I15589" s="103"/>
      <c r="J15589" s="102"/>
      <c r="L15589" s="100"/>
      <c r="M15589" s="100"/>
      <c r="N15589" s="100"/>
    </row>
    <row r="15590" spans="2:14">
      <c r="B15590" s="98"/>
      <c r="C15590" s="98"/>
      <c r="D15590" s="100"/>
      <c r="E15590" s="100"/>
      <c r="F15590" s="100"/>
      <c r="H15590" s="102"/>
      <c r="I15590" s="103"/>
      <c r="J15590" s="102"/>
      <c r="L15590" s="100"/>
      <c r="M15590" s="100"/>
      <c r="N15590" s="100"/>
    </row>
    <row r="15591" spans="2:14">
      <c r="B15591" s="98"/>
      <c r="C15591" s="98"/>
      <c r="D15591" s="100"/>
      <c r="E15591" s="100"/>
      <c r="F15591" s="100"/>
      <c r="H15591" s="102"/>
      <c r="I15591" s="103"/>
      <c r="J15591" s="102"/>
      <c r="L15591" s="100"/>
      <c r="M15591" s="100"/>
      <c r="N15591" s="100"/>
    </row>
    <row r="15592" spans="2:14">
      <c r="B15592" s="98"/>
      <c r="C15592" s="98"/>
      <c r="D15592" s="100"/>
      <c r="E15592" s="100"/>
      <c r="F15592" s="100"/>
      <c r="H15592" s="102"/>
      <c r="I15592" s="103"/>
      <c r="J15592" s="102"/>
      <c r="L15592" s="100"/>
      <c r="M15592" s="100"/>
      <c r="N15592" s="100"/>
    </row>
    <row r="15593" spans="2:14">
      <c r="B15593" s="98"/>
      <c r="C15593" s="98"/>
      <c r="D15593" s="100"/>
      <c r="E15593" s="100"/>
      <c r="F15593" s="100"/>
      <c r="H15593" s="102"/>
      <c r="I15593" s="103"/>
      <c r="J15593" s="102"/>
      <c r="L15593" s="100"/>
      <c r="M15593" s="100"/>
      <c r="N15593" s="100"/>
    </row>
    <row r="15594" spans="2:14">
      <c r="B15594" s="98"/>
      <c r="C15594" s="98"/>
      <c r="D15594" s="100"/>
      <c r="E15594" s="100"/>
      <c r="F15594" s="100"/>
      <c r="H15594" s="102"/>
      <c r="I15594" s="103"/>
      <c r="J15594" s="102"/>
      <c r="L15594" s="100"/>
      <c r="M15594" s="100"/>
      <c r="N15594" s="100"/>
    </row>
    <row r="15595" spans="2:14">
      <c r="B15595" s="98"/>
      <c r="C15595" s="98"/>
      <c r="D15595" s="100"/>
      <c r="E15595" s="100"/>
      <c r="F15595" s="100"/>
      <c r="H15595" s="102"/>
      <c r="I15595" s="103"/>
      <c r="J15595" s="102"/>
      <c r="L15595" s="100"/>
      <c r="M15595" s="100"/>
      <c r="N15595" s="100"/>
    </row>
    <row r="15596" spans="2:14">
      <c r="B15596" s="98"/>
      <c r="C15596" s="98"/>
      <c r="D15596" s="100"/>
      <c r="E15596" s="100"/>
      <c r="F15596" s="100"/>
      <c r="H15596" s="102"/>
      <c r="I15596" s="103"/>
      <c r="J15596" s="102"/>
      <c r="L15596" s="100"/>
      <c r="M15596" s="100"/>
      <c r="N15596" s="100"/>
    </row>
    <row r="15597" spans="2:14">
      <c r="B15597" s="98"/>
      <c r="C15597" s="98"/>
      <c r="D15597" s="100"/>
      <c r="E15597" s="100"/>
      <c r="F15597" s="100"/>
      <c r="H15597" s="102"/>
      <c r="I15597" s="103"/>
      <c r="J15597" s="102"/>
      <c r="L15597" s="100"/>
      <c r="M15597" s="100"/>
      <c r="N15597" s="100"/>
    </row>
    <row r="15598" spans="2:14">
      <c r="B15598" s="98"/>
      <c r="C15598" s="98"/>
      <c r="D15598" s="100"/>
      <c r="E15598" s="100"/>
      <c r="F15598" s="100"/>
      <c r="H15598" s="102"/>
      <c r="I15598" s="103"/>
      <c r="J15598" s="102"/>
      <c r="L15598" s="100"/>
      <c r="M15598" s="100"/>
      <c r="N15598" s="100"/>
    </row>
    <row r="15599" spans="2:14">
      <c r="B15599" s="98"/>
      <c r="C15599" s="98"/>
      <c r="D15599" s="100"/>
      <c r="E15599" s="100"/>
      <c r="F15599" s="100"/>
      <c r="H15599" s="102"/>
      <c r="I15599" s="103"/>
      <c r="J15599" s="102"/>
      <c r="L15599" s="100"/>
      <c r="M15599" s="100"/>
      <c r="N15599" s="100"/>
    </row>
    <row r="15600" spans="2:14">
      <c r="B15600" s="98"/>
      <c r="C15600" s="98"/>
      <c r="D15600" s="100"/>
      <c r="E15600" s="100"/>
      <c r="F15600" s="100"/>
      <c r="H15600" s="102"/>
      <c r="I15600" s="103"/>
      <c r="J15600" s="102"/>
      <c r="L15600" s="100"/>
      <c r="M15600" s="100"/>
      <c r="N15600" s="100"/>
    </row>
    <row r="15601" spans="2:14">
      <c r="B15601" s="98"/>
      <c r="C15601" s="98"/>
      <c r="D15601" s="100"/>
      <c r="E15601" s="100"/>
      <c r="F15601" s="100"/>
      <c r="H15601" s="102"/>
      <c r="I15601" s="103"/>
      <c r="J15601" s="102"/>
      <c r="L15601" s="100"/>
      <c r="M15601" s="100"/>
      <c r="N15601" s="100"/>
    </row>
    <row r="15602" spans="2:14">
      <c r="B15602" s="98"/>
      <c r="C15602" s="98"/>
      <c r="D15602" s="100"/>
      <c r="E15602" s="100"/>
      <c r="F15602" s="100"/>
      <c r="H15602" s="102"/>
      <c r="I15602" s="103"/>
      <c r="J15602" s="102"/>
      <c r="L15602" s="100"/>
      <c r="M15602" s="100"/>
      <c r="N15602" s="100"/>
    </row>
    <row r="15603" spans="2:14">
      <c r="B15603" s="98"/>
      <c r="C15603" s="98"/>
      <c r="D15603" s="100"/>
      <c r="E15603" s="100"/>
      <c r="F15603" s="100"/>
      <c r="H15603" s="102"/>
      <c r="I15603" s="103"/>
      <c r="J15603" s="102"/>
      <c r="L15603" s="100"/>
      <c r="M15603" s="100"/>
      <c r="N15603" s="100"/>
    </row>
    <row r="15604" spans="2:14">
      <c r="B15604" s="98"/>
      <c r="C15604" s="98"/>
      <c r="D15604" s="100"/>
      <c r="E15604" s="100"/>
      <c r="F15604" s="100"/>
      <c r="H15604" s="102"/>
      <c r="I15604" s="103"/>
      <c r="J15604" s="102"/>
      <c r="L15604" s="100"/>
      <c r="M15604" s="100"/>
      <c r="N15604" s="100"/>
    </row>
    <row r="15605" spans="2:14">
      <c r="B15605" s="98"/>
      <c r="C15605" s="98"/>
      <c r="D15605" s="100"/>
      <c r="E15605" s="100"/>
      <c r="F15605" s="100"/>
      <c r="H15605" s="102"/>
      <c r="I15605" s="103"/>
      <c r="J15605" s="102"/>
      <c r="L15605" s="100"/>
      <c r="M15605" s="100"/>
      <c r="N15605" s="100"/>
    </row>
    <row r="15606" spans="2:14">
      <c r="B15606" s="98"/>
      <c r="C15606" s="98"/>
      <c r="D15606" s="100"/>
      <c r="E15606" s="100"/>
      <c r="F15606" s="100"/>
      <c r="H15606" s="102"/>
      <c r="I15606" s="103"/>
      <c r="J15606" s="102"/>
      <c r="L15606" s="100"/>
      <c r="M15606" s="100"/>
      <c r="N15606" s="100"/>
    </row>
    <row r="15607" spans="2:14">
      <c r="B15607" s="98"/>
      <c r="C15607" s="98"/>
      <c r="D15607" s="100"/>
      <c r="E15607" s="100"/>
      <c r="F15607" s="100"/>
      <c r="H15607" s="102"/>
      <c r="I15607" s="103"/>
      <c r="J15607" s="102"/>
      <c r="L15607" s="100"/>
      <c r="M15607" s="100"/>
      <c r="N15607" s="100"/>
    </row>
    <row r="15608" spans="2:14">
      <c r="B15608" s="98"/>
      <c r="C15608" s="98"/>
      <c r="D15608" s="100"/>
      <c r="E15608" s="100"/>
      <c r="F15608" s="100"/>
      <c r="H15608" s="102"/>
      <c r="I15608" s="103"/>
      <c r="J15608" s="102"/>
      <c r="L15608" s="100"/>
      <c r="M15608" s="100"/>
      <c r="N15608" s="100"/>
    </row>
    <row r="15609" spans="2:14">
      <c r="B15609" s="98"/>
      <c r="C15609" s="98"/>
      <c r="D15609" s="100"/>
      <c r="E15609" s="100"/>
      <c r="F15609" s="100"/>
      <c r="H15609" s="102"/>
      <c r="I15609" s="103"/>
      <c r="J15609" s="102"/>
      <c r="L15609" s="100"/>
      <c r="M15609" s="100"/>
      <c r="N15609" s="100"/>
    </row>
    <row r="15610" spans="2:14">
      <c r="B15610" s="98"/>
      <c r="C15610" s="98"/>
      <c r="D15610" s="100"/>
      <c r="E15610" s="100"/>
      <c r="F15610" s="100"/>
      <c r="H15610" s="102"/>
      <c r="I15610" s="103"/>
      <c r="J15610" s="102"/>
      <c r="L15610" s="100"/>
      <c r="M15610" s="100"/>
      <c r="N15610" s="100"/>
    </row>
    <row r="15611" spans="2:14">
      <c r="B15611" s="98"/>
      <c r="C15611" s="98"/>
      <c r="D15611" s="100"/>
      <c r="E15611" s="100"/>
      <c r="F15611" s="100"/>
      <c r="H15611" s="102"/>
      <c r="I15611" s="103"/>
      <c r="J15611" s="102"/>
      <c r="L15611" s="100"/>
      <c r="M15611" s="100"/>
      <c r="N15611" s="100"/>
    </row>
    <row r="15612" spans="2:14">
      <c r="B15612" s="98"/>
      <c r="C15612" s="98"/>
      <c r="D15612" s="100"/>
      <c r="E15612" s="100"/>
      <c r="F15612" s="100"/>
      <c r="H15612" s="102"/>
      <c r="I15612" s="103"/>
      <c r="J15612" s="102"/>
      <c r="L15612" s="100"/>
      <c r="M15612" s="100"/>
      <c r="N15612" s="100"/>
    </row>
    <row r="15613" spans="2:14">
      <c r="B15613" s="98"/>
      <c r="C15613" s="98"/>
      <c r="D15613" s="100"/>
      <c r="E15613" s="100"/>
      <c r="F15613" s="100"/>
      <c r="H15613" s="102"/>
      <c r="I15613" s="103"/>
      <c r="J15613" s="102"/>
      <c r="L15613" s="100"/>
      <c r="M15613" s="100"/>
      <c r="N15613" s="100"/>
    </row>
    <row r="15614" spans="2:14">
      <c r="B15614" s="98"/>
      <c r="C15614" s="98"/>
      <c r="D15614" s="100"/>
      <c r="E15614" s="100"/>
      <c r="F15614" s="100"/>
      <c r="H15614" s="102"/>
      <c r="I15614" s="103"/>
      <c r="J15614" s="102"/>
      <c r="L15614" s="100"/>
      <c r="M15614" s="100"/>
      <c r="N15614" s="100"/>
    </row>
    <row r="15615" spans="2:14">
      <c r="B15615" s="98"/>
      <c r="C15615" s="98"/>
      <c r="D15615" s="100"/>
      <c r="E15615" s="100"/>
      <c r="F15615" s="100"/>
      <c r="H15615" s="102"/>
      <c r="I15615" s="103"/>
      <c r="J15615" s="102"/>
      <c r="L15615" s="100"/>
      <c r="M15615" s="100"/>
      <c r="N15615" s="100"/>
    </row>
    <row r="15616" spans="2:14">
      <c r="B15616" s="98"/>
      <c r="C15616" s="98"/>
      <c r="D15616" s="100"/>
      <c r="E15616" s="100"/>
      <c r="F15616" s="100"/>
      <c r="H15616" s="102"/>
      <c r="I15616" s="103"/>
      <c r="J15616" s="102"/>
      <c r="L15616" s="100"/>
      <c r="M15616" s="100"/>
      <c r="N15616" s="100"/>
    </row>
    <row r="15617" spans="2:14">
      <c r="B15617" s="98"/>
      <c r="C15617" s="98"/>
      <c r="D15617" s="100"/>
      <c r="E15617" s="100"/>
      <c r="F15617" s="100"/>
      <c r="H15617" s="102"/>
      <c r="I15617" s="103"/>
      <c r="J15617" s="102"/>
      <c r="L15617" s="100"/>
      <c r="M15617" s="100"/>
      <c r="N15617" s="100"/>
    </row>
    <row r="15618" spans="2:14">
      <c r="B15618" s="98"/>
      <c r="C15618" s="98"/>
      <c r="D15618" s="100"/>
      <c r="E15618" s="100"/>
      <c r="F15618" s="100"/>
      <c r="H15618" s="102"/>
      <c r="I15618" s="103"/>
      <c r="J15618" s="102"/>
      <c r="L15618" s="100"/>
      <c r="M15618" s="100"/>
      <c r="N15618" s="100"/>
    </row>
    <row r="15619" spans="2:14">
      <c r="B15619" s="98"/>
      <c r="C15619" s="98"/>
      <c r="D15619" s="100"/>
      <c r="E15619" s="100"/>
      <c r="F15619" s="100"/>
      <c r="H15619" s="102"/>
      <c r="I15619" s="103"/>
      <c r="J15619" s="102"/>
      <c r="L15619" s="100"/>
      <c r="M15619" s="100"/>
      <c r="N15619" s="100"/>
    </row>
    <row r="15620" spans="2:14">
      <c r="B15620" s="98"/>
      <c r="C15620" s="98"/>
      <c r="D15620" s="100"/>
      <c r="E15620" s="100"/>
      <c r="F15620" s="100"/>
      <c r="H15620" s="102"/>
      <c r="I15620" s="103"/>
      <c r="J15620" s="102"/>
      <c r="L15620" s="100"/>
      <c r="M15620" s="100"/>
      <c r="N15620" s="100"/>
    </row>
    <row r="15621" spans="2:14">
      <c r="B15621" s="98"/>
      <c r="C15621" s="98"/>
      <c r="D15621" s="100"/>
      <c r="E15621" s="100"/>
      <c r="F15621" s="100"/>
      <c r="H15621" s="102"/>
      <c r="I15621" s="103"/>
      <c r="J15621" s="102"/>
      <c r="L15621" s="100"/>
      <c r="M15621" s="100"/>
      <c r="N15621" s="100"/>
    </row>
    <row r="15622" spans="2:14">
      <c r="B15622" s="98"/>
      <c r="C15622" s="98"/>
      <c r="D15622" s="100"/>
      <c r="E15622" s="100"/>
      <c r="F15622" s="100"/>
      <c r="H15622" s="102"/>
      <c r="I15622" s="103"/>
      <c r="J15622" s="102"/>
      <c r="L15622" s="100"/>
      <c r="M15622" s="100"/>
      <c r="N15622" s="100"/>
    </row>
    <row r="15623" spans="2:14">
      <c r="B15623" s="98"/>
      <c r="C15623" s="98"/>
      <c r="D15623" s="100"/>
      <c r="E15623" s="100"/>
      <c r="F15623" s="100"/>
      <c r="H15623" s="102"/>
      <c r="I15623" s="103"/>
      <c r="J15623" s="102"/>
      <c r="L15623" s="100"/>
      <c r="M15623" s="100"/>
      <c r="N15623" s="100"/>
    </row>
    <row r="15624" spans="2:14">
      <c r="B15624" s="98"/>
      <c r="C15624" s="98"/>
      <c r="D15624" s="100"/>
      <c r="E15624" s="100"/>
      <c r="F15624" s="100"/>
      <c r="H15624" s="102"/>
      <c r="I15624" s="103"/>
      <c r="J15624" s="102"/>
      <c r="L15624" s="100"/>
      <c r="M15624" s="100"/>
      <c r="N15624" s="100"/>
    </row>
    <row r="15625" spans="2:14">
      <c r="B15625" s="98"/>
      <c r="C15625" s="98"/>
      <c r="D15625" s="100"/>
      <c r="E15625" s="100"/>
      <c r="F15625" s="100"/>
      <c r="H15625" s="102"/>
      <c r="I15625" s="103"/>
      <c r="J15625" s="102"/>
      <c r="L15625" s="100"/>
      <c r="M15625" s="100"/>
      <c r="N15625" s="100"/>
    </row>
    <row r="15626" spans="2:14">
      <c r="B15626" s="98"/>
      <c r="C15626" s="98"/>
      <c r="D15626" s="100"/>
      <c r="E15626" s="100"/>
      <c r="F15626" s="100"/>
      <c r="H15626" s="102"/>
      <c r="I15626" s="103"/>
      <c r="J15626" s="102"/>
      <c r="L15626" s="100"/>
      <c r="M15626" s="100"/>
      <c r="N15626" s="100"/>
    </row>
    <row r="15627" spans="2:14">
      <c r="B15627" s="98"/>
      <c r="C15627" s="98"/>
      <c r="D15627" s="100"/>
      <c r="E15627" s="100"/>
      <c r="F15627" s="100"/>
      <c r="H15627" s="102"/>
      <c r="I15627" s="103"/>
      <c r="J15627" s="102"/>
      <c r="L15627" s="100"/>
      <c r="M15627" s="100"/>
      <c r="N15627" s="100"/>
    </row>
    <row r="15628" spans="2:14">
      <c r="B15628" s="98"/>
      <c r="C15628" s="98"/>
      <c r="D15628" s="100"/>
      <c r="E15628" s="100"/>
      <c r="F15628" s="100"/>
      <c r="H15628" s="102"/>
      <c r="I15628" s="103"/>
      <c r="J15628" s="102"/>
      <c r="L15628" s="100"/>
      <c r="M15628" s="100"/>
      <c r="N15628" s="100"/>
    </row>
    <row r="15629" spans="2:14">
      <c r="B15629" s="98"/>
      <c r="C15629" s="98"/>
      <c r="D15629" s="100"/>
      <c r="E15629" s="100"/>
      <c r="F15629" s="100"/>
      <c r="H15629" s="102"/>
      <c r="I15629" s="103"/>
      <c r="J15629" s="102"/>
      <c r="L15629" s="100"/>
      <c r="M15629" s="100"/>
      <c r="N15629" s="100"/>
    </row>
    <row r="15630" spans="2:14">
      <c r="B15630" s="98"/>
      <c r="C15630" s="98"/>
      <c r="D15630" s="100"/>
      <c r="E15630" s="100"/>
      <c r="F15630" s="100"/>
      <c r="H15630" s="102"/>
      <c r="I15630" s="103"/>
      <c r="J15630" s="102"/>
      <c r="L15630" s="100"/>
      <c r="M15630" s="100"/>
      <c r="N15630" s="100"/>
    </row>
    <row r="15631" spans="2:14">
      <c r="B15631" s="98"/>
      <c r="C15631" s="98"/>
      <c r="D15631" s="100"/>
      <c r="E15631" s="100"/>
      <c r="F15631" s="100"/>
      <c r="H15631" s="102"/>
      <c r="I15631" s="103"/>
      <c r="J15631" s="102"/>
      <c r="L15631" s="100"/>
      <c r="M15631" s="100"/>
      <c r="N15631" s="100"/>
    </row>
    <row r="15632" spans="2:14">
      <c r="B15632" s="98"/>
      <c r="C15632" s="98"/>
      <c r="D15632" s="100"/>
      <c r="E15632" s="100"/>
      <c r="F15632" s="100"/>
      <c r="H15632" s="102"/>
      <c r="I15632" s="103"/>
      <c r="J15632" s="102"/>
      <c r="L15632" s="100"/>
      <c r="M15632" s="100"/>
      <c r="N15632" s="100"/>
    </row>
    <row r="15633" spans="2:14">
      <c r="B15633" s="98"/>
      <c r="C15633" s="98"/>
      <c r="D15633" s="100"/>
      <c r="E15633" s="100"/>
      <c r="F15633" s="100"/>
      <c r="H15633" s="102"/>
      <c r="I15633" s="103"/>
      <c r="J15633" s="102"/>
      <c r="L15633" s="100"/>
      <c r="M15633" s="100"/>
      <c r="N15633" s="100"/>
    </row>
    <row r="15634" spans="2:14">
      <c r="B15634" s="98"/>
      <c r="C15634" s="98"/>
      <c r="D15634" s="100"/>
      <c r="E15634" s="100"/>
      <c r="F15634" s="100"/>
      <c r="H15634" s="102"/>
      <c r="I15634" s="103"/>
      <c r="J15634" s="102"/>
      <c r="L15634" s="100"/>
      <c r="M15634" s="100"/>
      <c r="N15634" s="100"/>
    </row>
    <row r="15635" spans="2:14">
      <c r="B15635" s="98"/>
      <c r="C15635" s="98"/>
      <c r="D15635" s="100"/>
      <c r="E15635" s="100"/>
      <c r="F15635" s="100"/>
      <c r="H15635" s="102"/>
      <c r="I15635" s="103"/>
      <c r="J15635" s="102"/>
      <c r="L15635" s="100"/>
      <c r="M15635" s="100"/>
      <c r="N15635" s="100"/>
    </row>
    <row r="15636" spans="2:14">
      <c r="B15636" s="98"/>
      <c r="C15636" s="98"/>
      <c r="D15636" s="100"/>
      <c r="E15636" s="100"/>
      <c r="F15636" s="100"/>
      <c r="H15636" s="102"/>
      <c r="I15636" s="103"/>
      <c r="J15636" s="102"/>
      <c r="L15636" s="100"/>
      <c r="M15636" s="100"/>
      <c r="N15636" s="100"/>
    </row>
    <row r="15637" spans="2:14">
      <c r="B15637" s="98"/>
      <c r="C15637" s="98"/>
      <c r="D15637" s="100"/>
      <c r="E15637" s="100"/>
      <c r="F15637" s="100"/>
      <c r="H15637" s="102"/>
      <c r="I15637" s="103"/>
      <c r="J15637" s="102"/>
      <c r="L15637" s="100"/>
      <c r="M15637" s="100"/>
      <c r="N15637" s="100"/>
    </row>
    <row r="15638" spans="2:14">
      <c r="B15638" s="98"/>
      <c r="C15638" s="98"/>
      <c r="D15638" s="100"/>
      <c r="E15638" s="100"/>
      <c r="F15638" s="100"/>
      <c r="H15638" s="102"/>
      <c r="I15638" s="103"/>
      <c r="J15638" s="102"/>
      <c r="L15638" s="100"/>
      <c r="M15638" s="100"/>
      <c r="N15638" s="100"/>
    </row>
    <row r="15639" spans="2:14">
      <c r="B15639" s="98"/>
      <c r="C15639" s="98"/>
      <c r="D15639" s="100"/>
      <c r="E15639" s="100"/>
      <c r="F15639" s="100"/>
      <c r="H15639" s="102"/>
      <c r="I15639" s="103"/>
      <c r="J15639" s="102"/>
      <c r="L15639" s="100"/>
      <c r="M15639" s="100"/>
      <c r="N15639" s="100"/>
    </row>
    <row r="15640" spans="2:14">
      <c r="B15640" s="98"/>
      <c r="C15640" s="98"/>
      <c r="D15640" s="100"/>
      <c r="E15640" s="100"/>
      <c r="F15640" s="100"/>
      <c r="H15640" s="102"/>
      <c r="I15640" s="103"/>
      <c r="J15640" s="102"/>
      <c r="L15640" s="100"/>
      <c r="M15640" s="100"/>
      <c r="N15640" s="100"/>
    </row>
    <row r="15641" spans="2:14">
      <c r="B15641" s="98"/>
      <c r="C15641" s="98"/>
      <c r="D15641" s="100"/>
      <c r="E15641" s="100"/>
      <c r="F15641" s="100"/>
      <c r="H15641" s="102"/>
      <c r="I15641" s="103"/>
      <c r="J15641" s="102"/>
      <c r="L15641" s="100"/>
      <c r="M15641" s="100"/>
      <c r="N15641" s="100"/>
    </row>
    <row r="15642" spans="2:14">
      <c r="B15642" s="98"/>
      <c r="C15642" s="98"/>
      <c r="D15642" s="100"/>
      <c r="E15642" s="100"/>
      <c r="F15642" s="100"/>
      <c r="H15642" s="102"/>
      <c r="I15642" s="103"/>
      <c r="J15642" s="102"/>
      <c r="L15642" s="100"/>
      <c r="M15642" s="100"/>
      <c r="N15642" s="100"/>
    </row>
    <row r="15643" spans="2:14">
      <c r="B15643" s="98"/>
      <c r="C15643" s="98"/>
      <c r="D15643" s="100"/>
      <c r="E15643" s="100"/>
      <c r="F15643" s="100"/>
      <c r="H15643" s="102"/>
      <c r="I15643" s="103"/>
      <c r="J15643" s="102"/>
      <c r="L15643" s="100"/>
      <c r="M15643" s="100"/>
      <c r="N15643" s="100"/>
    </row>
    <row r="15644" spans="2:14">
      <c r="B15644" s="98"/>
      <c r="C15644" s="98"/>
      <c r="D15644" s="100"/>
      <c r="E15644" s="100"/>
      <c r="F15644" s="100"/>
      <c r="H15644" s="102"/>
      <c r="I15644" s="103"/>
      <c r="J15644" s="102"/>
      <c r="L15644" s="100"/>
      <c r="M15644" s="100"/>
      <c r="N15644" s="100"/>
    </row>
    <row r="15645" spans="2:14">
      <c r="B15645" s="98"/>
      <c r="C15645" s="98"/>
      <c r="D15645" s="100"/>
      <c r="E15645" s="100"/>
      <c r="F15645" s="100"/>
      <c r="H15645" s="102"/>
      <c r="I15645" s="103"/>
      <c r="J15645" s="102"/>
      <c r="L15645" s="100"/>
      <c r="M15645" s="100"/>
      <c r="N15645" s="100"/>
    </row>
    <row r="15646" spans="2:14">
      <c r="B15646" s="98"/>
      <c r="C15646" s="98"/>
      <c r="D15646" s="100"/>
      <c r="E15646" s="100"/>
      <c r="F15646" s="100"/>
      <c r="H15646" s="102"/>
      <c r="I15646" s="103"/>
      <c r="J15646" s="102"/>
      <c r="L15646" s="100"/>
      <c r="M15646" s="100"/>
      <c r="N15646" s="100"/>
    </row>
    <row r="15647" spans="2:14">
      <c r="B15647" s="98"/>
      <c r="C15647" s="98"/>
      <c r="D15647" s="100"/>
      <c r="E15647" s="100"/>
      <c r="F15647" s="100"/>
      <c r="H15647" s="102"/>
      <c r="I15647" s="103"/>
      <c r="J15647" s="102"/>
      <c r="L15647" s="100"/>
      <c r="M15647" s="100"/>
      <c r="N15647" s="100"/>
    </row>
    <row r="15648" spans="2:14">
      <c r="B15648" s="98"/>
      <c r="C15648" s="98"/>
      <c r="D15648" s="100"/>
      <c r="E15648" s="100"/>
      <c r="F15648" s="100"/>
      <c r="H15648" s="102"/>
      <c r="I15648" s="103"/>
      <c r="J15648" s="102"/>
      <c r="L15648" s="100"/>
      <c r="M15648" s="100"/>
      <c r="N15648" s="100"/>
    </row>
    <row r="15649" spans="2:14">
      <c r="B15649" s="98"/>
      <c r="C15649" s="98"/>
      <c r="D15649" s="100"/>
      <c r="E15649" s="100"/>
      <c r="F15649" s="100"/>
      <c r="H15649" s="102"/>
      <c r="I15649" s="103"/>
      <c r="J15649" s="102"/>
      <c r="L15649" s="100"/>
      <c r="M15649" s="100"/>
      <c r="N15649" s="100"/>
    </row>
    <row r="15650" spans="2:14">
      <c r="B15650" s="98"/>
      <c r="C15650" s="98"/>
      <c r="D15650" s="100"/>
      <c r="E15650" s="100"/>
      <c r="F15650" s="100"/>
      <c r="H15650" s="102"/>
      <c r="I15650" s="103"/>
      <c r="J15650" s="102"/>
      <c r="L15650" s="100"/>
      <c r="M15650" s="100"/>
      <c r="N15650" s="100"/>
    </row>
    <row r="15651" spans="2:14">
      <c r="B15651" s="98"/>
      <c r="C15651" s="98"/>
      <c r="D15651" s="100"/>
      <c r="E15651" s="100"/>
      <c r="F15651" s="100"/>
      <c r="H15651" s="102"/>
      <c r="I15651" s="103"/>
      <c r="J15651" s="102"/>
      <c r="L15651" s="100"/>
      <c r="M15651" s="100"/>
      <c r="N15651" s="100"/>
    </row>
    <row r="15652" spans="2:14">
      <c r="B15652" s="98"/>
      <c r="C15652" s="98"/>
      <c r="D15652" s="100"/>
      <c r="E15652" s="100"/>
      <c r="F15652" s="100"/>
      <c r="H15652" s="102"/>
      <c r="I15652" s="103"/>
      <c r="J15652" s="102"/>
      <c r="L15652" s="100"/>
      <c r="M15652" s="100"/>
      <c r="N15652" s="100"/>
    </row>
    <row r="15653" spans="2:14">
      <c r="B15653" s="98"/>
      <c r="C15653" s="98"/>
      <c r="D15653" s="100"/>
      <c r="E15653" s="100"/>
      <c r="F15653" s="100"/>
      <c r="H15653" s="102"/>
      <c r="I15653" s="103"/>
      <c r="J15653" s="102"/>
      <c r="L15653" s="100"/>
      <c r="M15653" s="100"/>
      <c r="N15653" s="100"/>
    </row>
    <row r="15654" spans="2:14">
      <c r="B15654" s="98"/>
      <c r="C15654" s="98"/>
      <c r="D15654" s="100"/>
      <c r="E15654" s="100"/>
      <c r="F15654" s="100"/>
      <c r="H15654" s="102"/>
      <c r="I15654" s="103"/>
      <c r="J15654" s="102"/>
      <c r="L15654" s="100"/>
      <c r="M15654" s="100"/>
      <c r="N15654" s="100"/>
    </row>
    <row r="15655" spans="2:14">
      <c r="B15655" s="98"/>
      <c r="C15655" s="98"/>
      <c r="D15655" s="100"/>
      <c r="E15655" s="100"/>
      <c r="F15655" s="100"/>
      <c r="H15655" s="102"/>
      <c r="I15655" s="103"/>
      <c r="J15655" s="102"/>
      <c r="L15655" s="100"/>
      <c r="M15655" s="100"/>
      <c r="N15655" s="100"/>
    </row>
    <row r="15656" spans="2:14">
      <c r="B15656" s="98"/>
      <c r="C15656" s="98"/>
      <c r="D15656" s="100"/>
      <c r="E15656" s="100"/>
      <c r="F15656" s="100"/>
      <c r="H15656" s="102"/>
      <c r="I15656" s="103"/>
      <c r="J15656" s="102"/>
      <c r="L15656" s="100"/>
      <c r="M15656" s="100"/>
      <c r="N15656" s="100"/>
    </row>
    <row r="15657" spans="2:14">
      <c r="B15657" s="98"/>
      <c r="C15657" s="98"/>
      <c r="D15657" s="100"/>
      <c r="E15657" s="100"/>
      <c r="F15657" s="100"/>
      <c r="H15657" s="102"/>
      <c r="I15657" s="103"/>
      <c r="J15657" s="102"/>
      <c r="L15657" s="100"/>
      <c r="M15657" s="100"/>
      <c r="N15657" s="100"/>
    </row>
    <row r="15658" spans="2:14">
      <c r="B15658" s="98"/>
      <c r="C15658" s="98"/>
      <c r="D15658" s="100"/>
      <c r="E15658" s="100"/>
      <c r="F15658" s="100"/>
      <c r="H15658" s="102"/>
      <c r="I15658" s="103"/>
      <c r="J15658" s="102"/>
      <c r="L15658" s="100"/>
      <c r="M15658" s="100"/>
      <c r="N15658" s="100"/>
    </row>
    <row r="15659" spans="2:14">
      <c r="B15659" s="98"/>
      <c r="C15659" s="98"/>
      <c r="D15659" s="100"/>
      <c r="E15659" s="100"/>
      <c r="F15659" s="100"/>
      <c r="H15659" s="102"/>
      <c r="I15659" s="103"/>
      <c r="J15659" s="102"/>
      <c r="L15659" s="100"/>
      <c r="M15659" s="100"/>
      <c r="N15659" s="100"/>
    </row>
    <row r="15660" spans="2:14">
      <c r="B15660" s="98"/>
      <c r="C15660" s="98"/>
      <c r="D15660" s="100"/>
      <c r="E15660" s="100"/>
      <c r="F15660" s="100"/>
      <c r="H15660" s="102"/>
      <c r="I15660" s="103"/>
      <c r="J15660" s="102"/>
      <c r="L15660" s="100"/>
      <c r="M15660" s="100"/>
      <c r="N15660" s="100"/>
    </row>
    <row r="15661" spans="2:14">
      <c r="B15661" s="98"/>
      <c r="C15661" s="98"/>
      <c r="D15661" s="100"/>
      <c r="E15661" s="100"/>
      <c r="F15661" s="100"/>
      <c r="H15661" s="102"/>
      <c r="I15661" s="103"/>
      <c r="J15661" s="102"/>
      <c r="L15661" s="100"/>
      <c r="M15661" s="100"/>
      <c r="N15661" s="100"/>
    </row>
    <row r="15662" spans="2:14">
      <c r="B15662" s="98"/>
      <c r="C15662" s="98"/>
      <c r="D15662" s="100"/>
      <c r="E15662" s="100"/>
      <c r="F15662" s="100"/>
      <c r="H15662" s="102"/>
      <c r="I15662" s="103"/>
      <c r="J15662" s="102"/>
      <c r="L15662" s="100"/>
      <c r="M15662" s="100"/>
      <c r="N15662" s="100"/>
    </row>
    <row r="15663" spans="2:14">
      <c r="B15663" s="98"/>
      <c r="C15663" s="98"/>
      <c r="D15663" s="100"/>
      <c r="E15663" s="100"/>
      <c r="F15663" s="100"/>
      <c r="H15663" s="102"/>
      <c r="I15663" s="103"/>
      <c r="J15663" s="102"/>
      <c r="L15663" s="100"/>
      <c r="M15663" s="100"/>
      <c r="N15663" s="100"/>
    </row>
    <row r="15664" spans="2:14">
      <c r="B15664" s="98"/>
      <c r="C15664" s="98"/>
      <c r="D15664" s="100"/>
      <c r="E15664" s="100"/>
      <c r="F15664" s="100"/>
      <c r="H15664" s="102"/>
      <c r="I15664" s="103"/>
      <c r="J15664" s="102"/>
      <c r="L15664" s="100"/>
      <c r="M15664" s="100"/>
      <c r="N15664" s="100"/>
    </row>
    <row r="15665" spans="2:14">
      <c r="B15665" s="98"/>
      <c r="C15665" s="98"/>
      <c r="D15665" s="100"/>
      <c r="E15665" s="100"/>
      <c r="F15665" s="100"/>
      <c r="H15665" s="102"/>
      <c r="I15665" s="103"/>
      <c r="J15665" s="102"/>
      <c r="L15665" s="100"/>
      <c r="M15665" s="100"/>
      <c r="N15665" s="100"/>
    </row>
    <row r="15666" spans="2:14">
      <c r="B15666" s="98"/>
      <c r="C15666" s="98"/>
      <c r="D15666" s="100"/>
      <c r="E15666" s="100"/>
      <c r="F15666" s="100"/>
      <c r="H15666" s="102"/>
      <c r="I15666" s="103"/>
      <c r="J15666" s="102"/>
      <c r="L15666" s="100"/>
      <c r="M15666" s="100"/>
      <c r="N15666" s="100"/>
    </row>
    <row r="15667" spans="2:14">
      <c r="B15667" s="98"/>
      <c r="C15667" s="98"/>
      <c r="D15667" s="100"/>
      <c r="E15667" s="100"/>
      <c r="F15667" s="100"/>
      <c r="H15667" s="102"/>
      <c r="I15667" s="103"/>
      <c r="J15667" s="102"/>
      <c r="L15667" s="100"/>
      <c r="M15667" s="100"/>
      <c r="N15667" s="100"/>
    </row>
    <row r="15668" spans="2:14">
      <c r="B15668" s="98"/>
      <c r="C15668" s="98"/>
      <c r="D15668" s="100"/>
      <c r="E15668" s="100"/>
      <c r="F15668" s="100"/>
      <c r="H15668" s="102"/>
      <c r="I15668" s="103"/>
      <c r="J15668" s="102"/>
      <c r="L15668" s="100"/>
      <c r="M15668" s="100"/>
      <c r="N15668" s="100"/>
    </row>
    <row r="15669" spans="2:14">
      <c r="B15669" s="98"/>
      <c r="C15669" s="98"/>
      <c r="D15669" s="100"/>
      <c r="E15669" s="100"/>
      <c r="F15669" s="100"/>
      <c r="H15669" s="102"/>
      <c r="I15669" s="103"/>
      <c r="J15669" s="102"/>
      <c r="L15669" s="100"/>
      <c r="M15669" s="100"/>
      <c r="N15669" s="100"/>
    </row>
    <row r="15670" spans="2:14">
      <c r="B15670" s="98"/>
      <c r="C15670" s="98"/>
      <c r="D15670" s="100"/>
      <c r="E15670" s="100"/>
      <c r="F15670" s="100"/>
      <c r="H15670" s="102"/>
      <c r="I15670" s="103"/>
      <c r="J15670" s="102"/>
      <c r="L15670" s="100"/>
      <c r="M15670" s="100"/>
      <c r="N15670" s="100"/>
    </row>
    <row r="15671" spans="2:14">
      <c r="B15671" s="98"/>
      <c r="C15671" s="98"/>
      <c r="D15671" s="100"/>
      <c r="E15671" s="100"/>
      <c r="F15671" s="100"/>
      <c r="H15671" s="102"/>
      <c r="I15671" s="103"/>
      <c r="J15671" s="102"/>
      <c r="L15671" s="100"/>
      <c r="M15671" s="100"/>
      <c r="N15671" s="100"/>
    </row>
    <row r="15672" spans="2:14">
      <c r="B15672" s="98"/>
      <c r="C15672" s="98"/>
      <c r="D15672" s="100"/>
      <c r="E15672" s="100"/>
      <c r="F15672" s="100"/>
      <c r="H15672" s="102"/>
      <c r="I15672" s="103"/>
      <c r="J15672" s="102"/>
      <c r="L15672" s="100"/>
      <c r="M15672" s="100"/>
      <c r="N15672" s="100"/>
    </row>
    <row r="15673" spans="2:14">
      <c r="B15673" s="98"/>
      <c r="C15673" s="98"/>
      <c r="D15673" s="100"/>
      <c r="E15673" s="100"/>
      <c r="F15673" s="100"/>
      <c r="H15673" s="102"/>
      <c r="I15673" s="103"/>
      <c r="J15673" s="102"/>
      <c r="L15673" s="100"/>
      <c r="M15673" s="100"/>
      <c r="N15673" s="100"/>
    </row>
    <row r="15674" spans="2:14">
      <c r="B15674" s="98"/>
      <c r="C15674" s="98"/>
      <c r="D15674" s="100"/>
      <c r="E15674" s="100"/>
      <c r="F15674" s="100"/>
      <c r="H15674" s="102"/>
      <c r="I15674" s="103"/>
      <c r="J15674" s="102"/>
      <c r="L15674" s="100"/>
      <c r="M15674" s="100"/>
      <c r="N15674" s="100"/>
    </row>
    <row r="15675" spans="2:14">
      <c r="B15675" s="98"/>
      <c r="C15675" s="98"/>
      <c r="D15675" s="100"/>
      <c r="E15675" s="100"/>
      <c r="F15675" s="100"/>
      <c r="H15675" s="102"/>
      <c r="I15675" s="103"/>
      <c r="J15675" s="102"/>
      <c r="L15675" s="100"/>
      <c r="M15675" s="100"/>
      <c r="N15675" s="100"/>
    </row>
    <row r="15676" spans="2:14">
      <c r="B15676" s="98"/>
      <c r="C15676" s="98"/>
      <c r="D15676" s="100"/>
      <c r="E15676" s="100"/>
      <c r="F15676" s="100"/>
      <c r="H15676" s="102"/>
      <c r="I15676" s="103"/>
      <c r="J15676" s="102"/>
      <c r="L15676" s="100"/>
      <c r="M15676" s="100"/>
      <c r="N15676" s="100"/>
    </row>
    <row r="15677" spans="2:14">
      <c r="B15677" s="98"/>
      <c r="C15677" s="98"/>
      <c r="D15677" s="100"/>
      <c r="E15677" s="100"/>
      <c r="F15677" s="100"/>
      <c r="H15677" s="102"/>
      <c r="I15677" s="103"/>
      <c r="J15677" s="102"/>
      <c r="L15677" s="100"/>
      <c r="M15677" s="100"/>
      <c r="N15677" s="100"/>
    </row>
    <row r="15678" spans="2:14">
      <c r="B15678" s="98"/>
      <c r="C15678" s="98"/>
      <c r="D15678" s="100"/>
      <c r="E15678" s="100"/>
      <c r="F15678" s="100"/>
      <c r="H15678" s="102"/>
      <c r="I15678" s="103"/>
      <c r="J15678" s="102"/>
      <c r="L15678" s="100"/>
      <c r="M15678" s="100"/>
      <c r="N15678" s="100"/>
    </row>
    <row r="15679" spans="2:14">
      <c r="B15679" s="98"/>
      <c r="C15679" s="98"/>
      <c r="D15679" s="100"/>
      <c r="E15679" s="100"/>
      <c r="F15679" s="100"/>
      <c r="H15679" s="102"/>
      <c r="I15679" s="103"/>
      <c r="J15679" s="102"/>
      <c r="L15679" s="100"/>
      <c r="M15679" s="100"/>
      <c r="N15679" s="100"/>
    </row>
    <row r="15680" spans="2:14">
      <c r="B15680" s="98"/>
      <c r="C15680" s="98"/>
      <c r="D15680" s="100"/>
      <c r="E15680" s="100"/>
      <c r="F15680" s="100"/>
      <c r="H15680" s="102"/>
      <c r="I15680" s="103"/>
      <c r="J15680" s="102"/>
      <c r="L15680" s="100"/>
      <c r="M15680" s="100"/>
      <c r="N15680" s="100"/>
    </row>
    <row r="15681" spans="2:14">
      <c r="B15681" s="98"/>
      <c r="C15681" s="98"/>
      <c r="D15681" s="100"/>
      <c r="E15681" s="100"/>
      <c r="F15681" s="100"/>
      <c r="H15681" s="102"/>
      <c r="I15681" s="103"/>
      <c r="J15681" s="102"/>
      <c r="L15681" s="100"/>
      <c r="M15681" s="100"/>
      <c r="N15681" s="100"/>
    </row>
    <row r="15682" spans="2:14">
      <c r="B15682" s="98"/>
      <c r="C15682" s="98"/>
      <c r="D15682" s="100"/>
      <c r="E15682" s="100"/>
      <c r="F15682" s="100"/>
      <c r="H15682" s="102"/>
      <c r="I15682" s="103"/>
      <c r="J15682" s="102"/>
      <c r="L15682" s="100"/>
      <c r="M15682" s="100"/>
      <c r="N15682" s="100"/>
    </row>
    <row r="15683" spans="2:14">
      <c r="B15683" s="98"/>
      <c r="C15683" s="98"/>
      <c r="D15683" s="100"/>
      <c r="E15683" s="100"/>
      <c r="F15683" s="100"/>
      <c r="H15683" s="102"/>
      <c r="I15683" s="103"/>
      <c r="J15683" s="102"/>
      <c r="L15683" s="100"/>
      <c r="M15683" s="100"/>
      <c r="N15683" s="100"/>
    </row>
    <row r="15684" spans="2:14">
      <c r="B15684" s="98"/>
      <c r="C15684" s="98"/>
      <c r="D15684" s="100"/>
      <c r="E15684" s="100"/>
      <c r="F15684" s="100"/>
      <c r="H15684" s="102"/>
      <c r="I15684" s="103"/>
      <c r="J15684" s="102"/>
      <c r="L15684" s="100"/>
      <c r="M15684" s="100"/>
      <c r="N15684" s="100"/>
    </row>
    <row r="15685" spans="2:14">
      <c r="B15685" s="98"/>
      <c r="C15685" s="98"/>
      <c r="D15685" s="100"/>
      <c r="E15685" s="100"/>
      <c r="F15685" s="100"/>
      <c r="H15685" s="102"/>
      <c r="I15685" s="103"/>
      <c r="J15685" s="102"/>
      <c r="L15685" s="100"/>
      <c r="M15685" s="100"/>
      <c r="N15685" s="100"/>
    </row>
    <row r="15686" spans="2:14">
      <c r="B15686" s="98"/>
      <c r="C15686" s="98"/>
      <c r="D15686" s="100"/>
      <c r="E15686" s="100"/>
      <c r="F15686" s="100"/>
      <c r="H15686" s="102"/>
      <c r="I15686" s="103"/>
      <c r="J15686" s="102"/>
      <c r="L15686" s="100"/>
      <c r="M15686" s="100"/>
      <c r="N15686" s="100"/>
    </row>
    <row r="15687" spans="2:14">
      <c r="B15687" s="98"/>
      <c r="C15687" s="98"/>
      <c r="D15687" s="100"/>
      <c r="E15687" s="100"/>
      <c r="F15687" s="100"/>
      <c r="H15687" s="102"/>
      <c r="I15687" s="103"/>
      <c r="J15687" s="102"/>
      <c r="L15687" s="100"/>
      <c r="M15687" s="100"/>
      <c r="N15687" s="100"/>
    </row>
    <row r="15688" spans="2:14">
      <c r="B15688" s="98"/>
      <c r="C15688" s="98"/>
      <c r="D15688" s="100"/>
      <c r="E15688" s="100"/>
      <c r="F15688" s="100"/>
      <c r="H15688" s="102"/>
      <c r="I15688" s="103"/>
      <c r="J15688" s="102"/>
      <c r="L15688" s="100"/>
      <c r="M15688" s="100"/>
      <c r="N15688" s="100"/>
    </row>
    <row r="15689" spans="2:14">
      <c r="B15689" s="98"/>
      <c r="C15689" s="98"/>
      <c r="D15689" s="100"/>
      <c r="E15689" s="100"/>
      <c r="F15689" s="100"/>
      <c r="H15689" s="102"/>
      <c r="I15689" s="103"/>
      <c r="J15689" s="102"/>
      <c r="L15689" s="100"/>
      <c r="M15689" s="100"/>
      <c r="N15689" s="100"/>
    </row>
    <row r="15690" spans="2:14">
      <c r="B15690" s="98"/>
      <c r="C15690" s="98"/>
      <c r="D15690" s="100"/>
      <c r="E15690" s="100"/>
      <c r="F15690" s="100"/>
      <c r="H15690" s="102"/>
      <c r="I15690" s="103"/>
      <c r="J15690" s="102"/>
      <c r="L15690" s="100"/>
      <c r="M15690" s="100"/>
      <c r="N15690" s="100"/>
    </row>
    <row r="15691" spans="2:14">
      <c r="B15691" s="98"/>
      <c r="C15691" s="98"/>
      <c r="D15691" s="100"/>
      <c r="E15691" s="100"/>
      <c r="F15691" s="100"/>
      <c r="H15691" s="102"/>
      <c r="I15691" s="103"/>
      <c r="J15691" s="102"/>
      <c r="L15691" s="100"/>
      <c r="M15691" s="100"/>
      <c r="N15691" s="100"/>
    </row>
    <row r="15692" spans="2:14">
      <c r="B15692" s="98"/>
      <c r="C15692" s="98"/>
      <c r="D15692" s="100"/>
      <c r="E15692" s="100"/>
      <c r="F15692" s="100"/>
      <c r="H15692" s="102"/>
      <c r="I15692" s="103"/>
      <c r="J15692" s="102"/>
      <c r="L15692" s="100"/>
      <c r="M15692" s="100"/>
      <c r="N15692" s="100"/>
    </row>
    <row r="15693" spans="2:14">
      <c r="B15693" s="98"/>
      <c r="C15693" s="98"/>
      <c r="D15693" s="100"/>
      <c r="E15693" s="100"/>
      <c r="F15693" s="100"/>
      <c r="H15693" s="102"/>
      <c r="I15693" s="103"/>
      <c r="J15693" s="102"/>
      <c r="L15693" s="100"/>
      <c r="M15693" s="100"/>
      <c r="N15693" s="100"/>
    </row>
    <row r="15694" spans="2:14">
      <c r="B15694" s="98"/>
      <c r="C15694" s="98"/>
      <c r="D15694" s="100"/>
      <c r="E15694" s="100"/>
      <c r="F15694" s="100"/>
      <c r="H15694" s="102"/>
      <c r="I15694" s="103"/>
      <c r="J15694" s="102"/>
      <c r="L15694" s="100"/>
      <c r="M15694" s="100"/>
      <c r="N15694" s="100"/>
    </row>
    <row r="15695" spans="2:14">
      <c r="B15695" s="98"/>
      <c r="C15695" s="98"/>
      <c r="D15695" s="100"/>
      <c r="E15695" s="100"/>
      <c r="F15695" s="100"/>
      <c r="H15695" s="102"/>
      <c r="I15695" s="103"/>
      <c r="J15695" s="102"/>
      <c r="L15695" s="100"/>
      <c r="M15695" s="100"/>
      <c r="N15695" s="100"/>
    </row>
    <row r="15696" spans="2:14">
      <c r="B15696" s="98"/>
      <c r="C15696" s="98"/>
      <c r="D15696" s="100"/>
      <c r="E15696" s="100"/>
      <c r="F15696" s="100"/>
      <c r="H15696" s="102"/>
      <c r="I15696" s="103"/>
      <c r="J15696" s="102"/>
      <c r="L15696" s="100"/>
      <c r="M15696" s="100"/>
      <c r="N15696" s="100"/>
    </row>
    <row r="15697" spans="2:14">
      <c r="B15697" s="98"/>
      <c r="C15697" s="98"/>
      <c r="D15697" s="100"/>
      <c r="E15697" s="100"/>
      <c r="F15697" s="100"/>
      <c r="H15697" s="102"/>
      <c r="I15697" s="103"/>
      <c r="J15697" s="102"/>
      <c r="L15697" s="100"/>
      <c r="M15697" s="100"/>
      <c r="N15697" s="100"/>
    </row>
    <row r="15698" spans="2:14">
      <c r="B15698" s="98"/>
      <c r="C15698" s="98"/>
      <c r="D15698" s="100"/>
      <c r="E15698" s="100"/>
      <c r="F15698" s="100"/>
      <c r="H15698" s="102"/>
      <c r="I15698" s="103"/>
      <c r="J15698" s="102"/>
      <c r="L15698" s="100"/>
      <c r="M15698" s="100"/>
      <c r="N15698" s="100"/>
    </row>
    <row r="15699" spans="2:14">
      <c r="B15699" s="98"/>
      <c r="C15699" s="98"/>
      <c r="D15699" s="100"/>
      <c r="E15699" s="100"/>
      <c r="F15699" s="100"/>
      <c r="H15699" s="102"/>
      <c r="I15699" s="103"/>
      <c r="J15699" s="102"/>
      <c r="L15699" s="100"/>
      <c r="M15699" s="100"/>
      <c r="N15699" s="100"/>
    </row>
    <row r="15700" spans="2:14">
      <c r="B15700" s="98"/>
      <c r="C15700" s="98"/>
      <c r="D15700" s="100"/>
      <c r="E15700" s="100"/>
      <c r="F15700" s="100"/>
      <c r="H15700" s="102"/>
      <c r="I15700" s="103"/>
      <c r="J15700" s="102"/>
      <c r="L15700" s="100"/>
      <c r="M15700" s="100"/>
      <c r="N15700" s="100"/>
    </row>
    <row r="15701" spans="2:14">
      <c r="B15701" s="98"/>
      <c r="C15701" s="98"/>
      <c r="D15701" s="100"/>
      <c r="E15701" s="100"/>
      <c r="F15701" s="100"/>
      <c r="H15701" s="102"/>
      <c r="I15701" s="103"/>
      <c r="J15701" s="102"/>
      <c r="L15701" s="100"/>
      <c r="M15701" s="100"/>
      <c r="N15701" s="100"/>
    </row>
    <row r="15702" spans="2:14">
      <c r="B15702" s="98"/>
      <c r="C15702" s="98"/>
      <c r="D15702" s="100"/>
      <c r="E15702" s="100"/>
      <c r="F15702" s="100"/>
      <c r="H15702" s="102"/>
      <c r="I15702" s="103"/>
      <c r="J15702" s="102"/>
      <c r="L15702" s="100"/>
      <c r="M15702" s="100"/>
      <c r="N15702" s="100"/>
    </row>
    <row r="15703" spans="2:14">
      <c r="B15703" s="98"/>
      <c r="C15703" s="98"/>
      <c r="D15703" s="100"/>
      <c r="E15703" s="100"/>
      <c r="F15703" s="100"/>
      <c r="H15703" s="102"/>
      <c r="I15703" s="103"/>
      <c r="J15703" s="102"/>
      <c r="L15703" s="100"/>
      <c r="M15703" s="100"/>
      <c r="N15703" s="100"/>
    </row>
    <row r="15704" spans="2:14">
      <c r="B15704" s="98"/>
      <c r="C15704" s="98"/>
      <c r="D15704" s="100"/>
      <c r="E15704" s="100"/>
      <c r="F15704" s="100"/>
      <c r="H15704" s="102"/>
      <c r="I15704" s="103"/>
      <c r="J15704" s="102"/>
      <c r="L15704" s="100"/>
      <c r="M15704" s="100"/>
      <c r="N15704" s="100"/>
    </row>
    <row r="15705" spans="2:14">
      <c r="B15705" s="98"/>
      <c r="C15705" s="98"/>
      <c r="D15705" s="100"/>
      <c r="E15705" s="100"/>
      <c r="F15705" s="100"/>
      <c r="H15705" s="102"/>
      <c r="I15705" s="103"/>
      <c r="J15705" s="102"/>
      <c r="L15705" s="100"/>
      <c r="M15705" s="100"/>
      <c r="N15705" s="100"/>
    </row>
    <row r="15706" spans="2:14">
      <c r="B15706" s="98"/>
      <c r="C15706" s="98"/>
      <c r="D15706" s="100"/>
      <c r="E15706" s="100"/>
      <c r="F15706" s="100"/>
      <c r="H15706" s="102"/>
      <c r="I15706" s="103"/>
      <c r="J15706" s="102"/>
      <c r="L15706" s="100"/>
      <c r="M15706" s="100"/>
      <c r="N15706" s="100"/>
    </row>
    <row r="15707" spans="2:14">
      <c r="B15707" s="98"/>
      <c r="C15707" s="98"/>
      <c r="D15707" s="100"/>
      <c r="E15707" s="100"/>
      <c r="F15707" s="100"/>
      <c r="H15707" s="102"/>
      <c r="I15707" s="103"/>
      <c r="J15707" s="102"/>
      <c r="L15707" s="100"/>
      <c r="M15707" s="100"/>
      <c r="N15707" s="100"/>
    </row>
    <row r="15708" spans="2:14">
      <c r="B15708" s="98"/>
      <c r="C15708" s="98"/>
      <c r="D15708" s="100"/>
      <c r="E15708" s="100"/>
      <c r="F15708" s="100"/>
      <c r="H15708" s="102"/>
      <c r="I15708" s="103"/>
      <c r="J15708" s="102"/>
      <c r="L15708" s="100"/>
      <c r="M15708" s="100"/>
      <c r="N15708" s="100"/>
    </row>
    <row r="15709" spans="2:14">
      <c r="B15709" s="98"/>
      <c r="C15709" s="98"/>
      <c r="D15709" s="100"/>
      <c r="E15709" s="100"/>
      <c r="F15709" s="100"/>
      <c r="H15709" s="102"/>
      <c r="I15709" s="103"/>
      <c r="J15709" s="102"/>
      <c r="L15709" s="100"/>
      <c r="M15709" s="100"/>
      <c r="N15709" s="100"/>
    </row>
    <row r="15710" spans="2:14">
      <c r="B15710" s="98"/>
      <c r="C15710" s="98"/>
      <c r="D15710" s="100"/>
      <c r="E15710" s="100"/>
      <c r="F15710" s="100"/>
      <c r="H15710" s="102"/>
      <c r="I15710" s="103"/>
      <c r="J15710" s="102"/>
      <c r="L15710" s="100"/>
      <c r="M15710" s="100"/>
      <c r="N15710" s="100"/>
    </row>
    <row r="15711" spans="2:14">
      <c r="B15711" s="98"/>
      <c r="C15711" s="98"/>
      <c r="D15711" s="100"/>
      <c r="E15711" s="100"/>
      <c r="F15711" s="100"/>
      <c r="H15711" s="102"/>
      <c r="I15711" s="103"/>
      <c r="J15711" s="102"/>
      <c r="L15711" s="100"/>
      <c r="M15711" s="100"/>
      <c r="N15711" s="100"/>
    </row>
    <row r="15712" spans="2:14">
      <c r="B15712" s="98"/>
      <c r="C15712" s="98"/>
      <c r="D15712" s="100"/>
      <c r="E15712" s="100"/>
      <c r="F15712" s="100"/>
      <c r="H15712" s="102"/>
      <c r="I15712" s="103"/>
      <c r="J15712" s="102"/>
      <c r="L15712" s="100"/>
      <c r="M15712" s="100"/>
      <c r="N15712" s="100"/>
    </row>
    <row r="15713" spans="2:14">
      <c r="B15713" s="98"/>
      <c r="C15713" s="98"/>
      <c r="D15713" s="100"/>
      <c r="E15713" s="100"/>
      <c r="F15713" s="100"/>
      <c r="H15713" s="102"/>
      <c r="I15713" s="103"/>
      <c r="J15713" s="102"/>
      <c r="L15713" s="100"/>
      <c r="M15713" s="100"/>
      <c r="N15713" s="100"/>
    </row>
    <row r="15714" spans="2:14">
      <c r="B15714" s="98"/>
      <c r="C15714" s="98"/>
      <c r="D15714" s="100"/>
      <c r="E15714" s="100"/>
      <c r="F15714" s="100"/>
      <c r="H15714" s="102"/>
      <c r="I15714" s="103"/>
      <c r="J15714" s="102"/>
      <c r="L15714" s="100"/>
      <c r="M15714" s="100"/>
      <c r="N15714" s="100"/>
    </row>
    <row r="15715" spans="2:14">
      <c r="B15715" s="98"/>
      <c r="C15715" s="98"/>
      <c r="D15715" s="100"/>
      <c r="E15715" s="100"/>
      <c r="F15715" s="100"/>
      <c r="H15715" s="102"/>
      <c r="I15715" s="103"/>
      <c r="J15715" s="102"/>
      <c r="L15715" s="100"/>
      <c r="M15715" s="100"/>
      <c r="N15715" s="100"/>
    </row>
    <row r="15716" spans="2:14">
      <c r="B15716" s="98"/>
      <c r="C15716" s="98"/>
      <c r="D15716" s="100"/>
      <c r="E15716" s="100"/>
      <c r="F15716" s="100"/>
      <c r="H15716" s="102"/>
      <c r="I15716" s="103"/>
      <c r="J15716" s="102"/>
      <c r="L15716" s="100"/>
      <c r="M15716" s="100"/>
      <c r="N15716" s="100"/>
    </row>
    <row r="15717" spans="2:14">
      <c r="B15717" s="98"/>
      <c r="C15717" s="98"/>
      <c r="D15717" s="100"/>
      <c r="E15717" s="100"/>
      <c r="F15717" s="100"/>
      <c r="H15717" s="102"/>
      <c r="I15717" s="103"/>
      <c r="J15717" s="102"/>
      <c r="L15717" s="100"/>
      <c r="M15717" s="100"/>
      <c r="N15717" s="100"/>
    </row>
    <row r="15718" spans="2:14">
      <c r="B15718" s="98"/>
      <c r="C15718" s="98"/>
      <c r="D15718" s="100"/>
      <c r="E15718" s="100"/>
      <c r="F15718" s="100"/>
      <c r="H15718" s="102"/>
      <c r="I15718" s="103"/>
      <c r="J15718" s="102"/>
      <c r="L15718" s="100"/>
      <c r="M15718" s="100"/>
      <c r="N15718" s="100"/>
    </row>
    <row r="15719" spans="2:14">
      <c r="B15719" s="98"/>
      <c r="C15719" s="98"/>
      <c r="D15719" s="100"/>
      <c r="E15719" s="100"/>
      <c r="F15719" s="100"/>
      <c r="H15719" s="102"/>
      <c r="I15719" s="103"/>
      <c r="J15719" s="102"/>
      <c r="L15719" s="100"/>
      <c r="M15719" s="100"/>
      <c r="N15719" s="100"/>
    </row>
    <row r="15720" spans="2:14">
      <c r="B15720" s="98"/>
      <c r="C15720" s="98"/>
      <c r="D15720" s="100"/>
      <c r="E15720" s="100"/>
      <c r="F15720" s="100"/>
      <c r="H15720" s="102"/>
      <c r="I15720" s="103"/>
      <c r="J15720" s="102"/>
      <c r="L15720" s="100"/>
      <c r="M15720" s="100"/>
      <c r="N15720" s="100"/>
    </row>
    <row r="15721" spans="2:14">
      <c r="B15721" s="98"/>
      <c r="C15721" s="98"/>
      <c r="D15721" s="100"/>
      <c r="E15721" s="100"/>
      <c r="F15721" s="100"/>
      <c r="H15721" s="102"/>
      <c r="I15721" s="103"/>
      <c r="J15721" s="102"/>
      <c r="L15721" s="100"/>
      <c r="M15721" s="100"/>
      <c r="N15721" s="100"/>
    </row>
    <row r="15722" spans="2:14">
      <c r="B15722" s="98"/>
      <c r="C15722" s="98"/>
      <c r="D15722" s="100"/>
      <c r="E15722" s="100"/>
      <c r="F15722" s="100"/>
      <c r="H15722" s="102"/>
      <c r="I15722" s="103"/>
      <c r="J15722" s="102"/>
      <c r="L15722" s="100"/>
      <c r="M15722" s="100"/>
      <c r="N15722" s="100"/>
    </row>
    <row r="15723" spans="2:14">
      <c r="B15723" s="98"/>
      <c r="C15723" s="98"/>
      <c r="D15723" s="100"/>
      <c r="E15723" s="100"/>
      <c r="F15723" s="100"/>
      <c r="H15723" s="102"/>
      <c r="I15723" s="103"/>
      <c r="J15723" s="102"/>
      <c r="L15723" s="100"/>
      <c r="M15723" s="100"/>
      <c r="N15723" s="100"/>
    </row>
    <row r="15724" spans="2:14">
      <c r="B15724" s="98"/>
      <c r="C15724" s="98"/>
      <c r="D15724" s="100"/>
      <c r="E15724" s="100"/>
      <c r="F15724" s="100"/>
      <c r="H15724" s="102"/>
      <c r="I15724" s="103"/>
      <c r="J15724" s="102"/>
      <c r="L15724" s="100"/>
      <c r="M15724" s="100"/>
      <c r="N15724" s="100"/>
    </row>
    <row r="15725" spans="2:14">
      <c r="B15725" s="98"/>
      <c r="C15725" s="98"/>
      <c r="D15725" s="100"/>
      <c r="E15725" s="100"/>
      <c r="F15725" s="100"/>
      <c r="H15725" s="102"/>
      <c r="I15725" s="103"/>
      <c r="J15725" s="102"/>
      <c r="L15725" s="100"/>
      <c r="M15725" s="100"/>
      <c r="N15725" s="100"/>
    </row>
    <row r="15726" spans="2:14">
      <c r="B15726" s="98"/>
      <c r="C15726" s="98"/>
      <c r="D15726" s="100"/>
      <c r="E15726" s="100"/>
      <c r="F15726" s="100"/>
      <c r="H15726" s="102"/>
      <c r="I15726" s="103"/>
      <c r="J15726" s="102"/>
      <c r="L15726" s="100"/>
      <c r="M15726" s="100"/>
      <c r="N15726" s="100"/>
    </row>
    <row r="15727" spans="2:14">
      <c r="B15727" s="98"/>
      <c r="C15727" s="98"/>
      <c r="D15727" s="100"/>
      <c r="E15727" s="100"/>
      <c r="F15727" s="100"/>
      <c r="H15727" s="102"/>
      <c r="I15727" s="103"/>
      <c r="J15727" s="102"/>
      <c r="L15727" s="100"/>
      <c r="M15727" s="100"/>
      <c r="N15727" s="100"/>
    </row>
    <row r="15728" spans="2:14">
      <c r="B15728" s="98"/>
      <c r="C15728" s="98"/>
      <c r="D15728" s="100"/>
      <c r="E15728" s="100"/>
      <c r="F15728" s="100"/>
      <c r="H15728" s="102"/>
      <c r="I15728" s="103"/>
      <c r="J15728" s="102"/>
      <c r="L15728" s="100"/>
      <c r="M15728" s="100"/>
      <c r="N15728" s="100"/>
    </row>
    <row r="15729" spans="2:14">
      <c r="B15729" s="98"/>
      <c r="C15729" s="98"/>
      <c r="D15729" s="100"/>
      <c r="E15729" s="100"/>
      <c r="F15729" s="100"/>
      <c r="H15729" s="102"/>
      <c r="I15729" s="103"/>
      <c r="J15729" s="102"/>
      <c r="L15729" s="100"/>
      <c r="M15729" s="100"/>
      <c r="N15729" s="100"/>
    </row>
    <row r="15730" spans="2:14">
      <c r="B15730" s="98"/>
      <c r="C15730" s="98"/>
      <c r="D15730" s="100"/>
      <c r="E15730" s="100"/>
      <c r="F15730" s="100"/>
      <c r="H15730" s="102"/>
      <c r="I15730" s="103"/>
      <c r="J15730" s="102"/>
      <c r="L15730" s="100"/>
      <c r="M15730" s="100"/>
      <c r="N15730" s="100"/>
    </row>
    <row r="15731" spans="2:14">
      <c r="B15731" s="98"/>
      <c r="C15731" s="98"/>
      <c r="D15731" s="100"/>
      <c r="E15731" s="100"/>
      <c r="F15731" s="100"/>
      <c r="H15731" s="102"/>
      <c r="I15731" s="103"/>
      <c r="J15731" s="102"/>
      <c r="L15731" s="100"/>
      <c r="M15731" s="100"/>
      <c r="N15731" s="100"/>
    </row>
    <row r="15732" spans="2:14">
      <c r="B15732" s="98"/>
      <c r="C15732" s="98"/>
      <c r="D15732" s="100"/>
      <c r="E15732" s="100"/>
      <c r="F15732" s="100"/>
      <c r="H15732" s="102"/>
      <c r="I15732" s="103"/>
      <c r="J15732" s="102"/>
      <c r="L15732" s="100"/>
      <c r="M15732" s="100"/>
      <c r="N15732" s="100"/>
    </row>
    <row r="15733" spans="2:14">
      <c r="B15733" s="98"/>
      <c r="C15733" s="98"/>
      <c r="D15733" s="100"/>
      <c r="E15733" s="100"/>
      <c r="F15733" s="100"/>
      <c r="H15733" s="102"/>
      <c r="I15733" s="103"/>
      <c r="J15733" s="102"/>
      <c r="L15733" s="100"/>
      <c r="M15733" s="100"/>
      <c r="N15733" s="100"/>
    </row>
    <row r="15734" spans="2:14">
      <c r="B15734" s="98"/>
      <c r="C15734" s="98"/>
      <c r="D15734" s="100"/>
      <c r="E15734" s="100"/>
      <c r="F15734" s="100"/>
      <c r="H15734" s="102"/>
      <c r="I15734" s="103"/>
      <c r="J15734" s="102"/>
      <c r="L15734" s="100"/>
      <c r="M15734" s="100"/>
      <c r="N15734" s="100"/>
    </row>
    <row r="15735" spans="2:14">
      <c r="B15735" s="98"/>
      <c r="C15735" s="98"/>
      <c r="D15735" s="100"/>
      <c r="E15735" s="100"/>
      <c r="F15735" s="100"/>
      <c r="H15735" s="102"/>
      <c r="I15735" s="103"/>
      <c r="J15735" s="102"/>
      <c r="L15735" s="100"/>
      <c r="M15735" s="100"/>
      <c r="N15735" s="100"/>
    </row>
    <row r="15736" spans="2:14">
      <c r="B15736" s="98"/>
      <c r="C15736" s="98"/>
      <c r="D15736" s="100"/>
      <c r="E15736" s="100"/>
      <c r="F15736" s="100"/>
      <c r="H15736" s="102"/>
      <c r="I15736" s="103"/>
      <c r="J15736" s="102"/>
      <c r="L15736" s="100"/>
      <c r="M15736" s="100"/>
      <c r="N15736" s="100"/>
    </row>
    <row r="15737" spans="2:14">
      <c r="B15737" s="98"/>
      <c r="C15737" s="98"/>
      <c r="D15737" s="100"/>
      <c r="E15737" s="100"/>
      <c r="F15737" s="100"/>
      <c r="H15737" s="102"/>
      <c r="I15737" s="103"/>
      <c r="J15737" s="102"/>
      <c r="L15737" s="100"/>
      <c r="M15737" s="100"/>
      <c r="N15737" s="100"/>
    </row>
    <row r="15738" spans="2:14">
      <c r="B15738" s="98"/>
      <c r="C15738" s="98"/>
      <c r="D15738" s="100"/>
      <c r="E15738" s="100"/>
      <c r="F15738" s="100"/>
      <c r="H15738" s="102"/>
      <c r="I15738" s="103"/>
      <c r="J15738" s="102"/>
      <c r="L15738" s="100"/>
      <c r="M15738" s="100"/>
      <c r="N15738" s="100"/>
    </row>
    <row r="15739" spans="2:14">
      <c r="B15739" s="98"/>
      <c r="C15739" s="98"/>
      <c r="D15739" s="100"/>
      <c r="E15739" s="100"/>
      <c r="F15739" s="100"/>
      <c r="H15739" s="102"/>
      <c r="I15739" s="103"/>
      <c r="J15739" s="102"/>
      <c r="L15739" s="100"/>
      <c r="M15739" s="100"/>
      <c r="N15739" s="100"/>
    </row>
    <row r="15740" spans="2:14">
      <c r="B15740" s="98"/>
      <c r="C15740" s="98"/>
      <c r="D15740" s="100"/>
      <c r="E15740" s="100"/>
      <c r="F15740" s="100"/>
      <c r="H15740" s="102"/>
      <c r="I15740" s="103"/>
      <c r="J15740" s="102"/>
      <c r="L15740" s="100"/>
      <c r="M15740" s="100"/>
      <c r="N15740" s="100"/>
    </row>
    <row r="15741" spans="2:14">
      <c r="B15741" s="98"/>
      <c r="C15741" s="98"/>
      <c r="D15741" s="100"/>
      <c r="E15741" s="100"/>
      <c r="F15741" s="100"/>
      <c r="H15741" s="102"/>
      <c r="I15741" s="103"/>
      <c r="J15741" s="102"/>
      <c r="L15741" s="100"/>
      <c r="M15741" s="100"/>
      <c r="N15741" s="100"/>
    </row>
    <row r="15742" spans="2:14">
      <c r="B15742" s="98"/>
      <c r="C15742" s="98"/>
      <c r="D15742" s="100"/>
      <c r="E15742" s="100"/>
      <c r="F15742" s="100"/>
      <c r="H15742" s="102"/>
      <c r="I15742" s="103"/>
      <c r="J15742" s="102"/>
      <c r="L15742" s="100"/>
      <c r="M15742" s="100"/>
      <c r="N15742" s="100"/>
    </row>
    <row r="15743" spans="2:14">
      <c r="B15743" s="98"/>
      <c r="C15743" s="98"/>
      <c r="D15743" s="100"/>
      <c r="E15743" s="100"/>
      <c r="F15743" s="100"/>
      <c r="H15743" s="102"/>
      <c r="I15743" s="103"/>
      <c r="J15743" s="102"/>
      <c r="L15743" s="100"/>
      <c r="M15743" s="100"/>
      <c r="N15743" s="100"/>
    </row>
    <row r="15744" spans="2:14">
      <c r="B15744" s="98"/>
      <c r="C15744" s="98"/>
      <c r="D15744" s="100"/>
      <c r="E15744" s="100"/>
      <c r="F15744" s="100"/>
      <c r="H15744" s="102"/>
      <c r="I15744" s="103"/>
      <c r="J15744" s="102"/>
      <c r="L15744" s="100"/>
      <c r="M15744" s="100"/>
      <c r="N15744" s="100"/>
    </row>
    <row r="15745" spans="2:14">
      <c r="B15745" s="98"/>
      <c r="C15745" s="98"/>
      <c r="D15745" s="100"/>
      <c r="E15745" s="100"/>
      <c r="F15745" s="100"/>
      <c r="H15745" s="102"/>
      <c r="I15745" s="103"/>
      <c r="J15745" s="102"/>
      <c r="L15745" s="100"/>
      <c r="M15745" s="100"/>
      <c r="N15745" s="100"/>
    </row>
    <row r="15746" spans="2:14">
      <c r="B15746" s="98"/>
      <c r="C15746" s="98"/>
      <c r="D15746" s="100"/>
      <c r="E15746" s="100"/>
      <c r="F15746" s="100"/>
      <c r="H15746" s="102"/>
      <c r="I15746" s="103"/>
      <c r="J15746" s="102"/>
      <c r="L15746" s="100"/>
      <c r="M15746" s="100"/>
      <c r="N15746" s="100"/>
    </row>
    <row r="15747" spans="2:14">
      <c r="B15747" s="98"/>
      <c r="C15747" s="98"/>
      <c r="D15747" s="100"/>
      <c r="E15747" s="100"/>
      <c r="F15747" s="100"/>
      <c r="H15747" s="102"/>
      <c r="I15747" s="103"/>
      <c r="J15747" s="102"/>
      <c r="L15747" s="100"/>
      <c r="M15747" s="100"/>
      <c r="N15747" s="100"/>
    </row>
    <row r="15748" spans="2:14">
      <c r="B15748" s="98"/>
      <c r="C15748" s="98"/>
      <c r="D15748" s="100"/>
      <c r="E15748" s="100"/>
      <c r="F15748" s="100"/>
      <c r="H15748" s="102"/>
      <c r="I15748" s="103"/>
      <c r="J15748" s="102"/>
      <c r="L15748" s="100"/>
      <c r="M15748" s="100"/>
      <c r="N15748" s="100"/>
    </row>
    <row r="15749" spans="2:14">
      <c r="B15749" s="98"/>
      <c r="C15749" s="98"/>
      <c r="D15749" s="100"/>
      <c r="E15749" s="100"/>
      <c r="F15749" s="100"/>
      <c r="H15749" s="102"/>
      <c r="I15749" s="103"/>
      <c r="J15749" s="102"/>
      <c r="L15749" s="100"/>
      <c r="M15749" s="100"/>
      <c r="N15749" s="100"/>
    </row>
    <row r="15750" spans="2:14">
      <c r="B15750" s="98"/>
      <c r="C15750" s="98"/>
      <c r="D15750" s="100"/>
      <c r="E15750" s="100"/>
      <c r="F15750" s="100"/>
      <c r="H15750" s="102"/>
      <c r="I15750" s="103"/>
      <c r="J15750" s="102"/>
      <c r="L15750" s="100"/>
      <c r="M15750" s="100"/>
      <c r="N15750" s="100"/>
    </row>
    <row r="15751" spans="2:14">
      <c r="B15751" s="98"/>
      <c r="C15751" s="98"/>
      <c r="D15751" s="100"/>
      <c r="E15751" s="100"/>
      <c r="F15751" s="100"/>
      <c r="H15751" s="102"/>
      <c r="I15751" s="103"/>
      <c r="J15751" s="102"/>
      <c r="L15751" s="100"/>
      <c r="M15751" s="100"/>
      <c r="N15751" s="100"/>
    </row>
    <row r="15752" spans="2:14">
      <c r="B15752" s="98"/>
      <c r="C15752" s="98"/>
      <c r="D15752" s="100"/>
      <c r="E15752" s="100"/>
      <c r="F15752" s="100"/>
      <c r="H15752" s="102"/>
      <c r="I15752" s="103"/>
      <c r="J15752" s="102"/>
      <c r="L15752" s="100"/>
      <c r="M15752" s="100"/>
      <c r="N15752" s="100"/>
    </row>
    <row r="15753" spans="2:14">
      <c r="B15753" s="98"/>
      <c r="C15753" s="98"/>
      <c r="D15753" s="100"/>
      <c r="E15753" s="100"/>
      <c r="F15753" s="100"/>
      <c r="H15753" s="102"/>
      <c r="I15753" s="103"/>
      <c r="J15753" s="102"/>
      <c r="L15753" s="100"/>
      <c r="M15753" s="100"/>
      <c r="N15753" s="100"/>
    </row>
    <row r="15754" spans="2:14">
      <c r="B15754" s="98"/>
      <c r="C15754" s="98"/>
      <c r="D15754" s="100"/>
      <c r="E15754" s="100"/>
      <c r="F15754" s="100"/>
      <c r="H15754" s="102"/>
      <c r="I15754" s="103"/>
      <c r="J15754" s="102"/>
      <c r="L15754" s="100"/>
      <c r="M15754" s="100"/>
      <c r="N15754" s="100"/>
    </row>
    <row r="15755" spans="2:14">
      <c r="B15755" s="98"/>
      <c r="C15755" s="98"/>
      <c r="D15755" s="100"/>
      <c r="E15755" s="100"/>
      <c r="F15755" s="100"/>
      <c r="H15755" s="102"/>
      <c r="I15755" s="103"/>
      <c r="J15755" s="102"/>
      <c r="L15755" s="100"/>
      <c r="M15755" s="100"/>
      <c r="N15755" s="100"/>
    </row>
    <row r="15756" spans="2:14">
      <c r="B15756" s="98"/>
      <c r="C15756" s="98"/>
      <c r="D15756" s="100"/>
      <c r="E15756" s="100"/>
      <c r="F15756" s="100"/>
      <c r="H15756" s="102"/>
      <c r="I15756" s="103"/>
      <c r="J15756" s="102"/>
      <c r="L15756" s="100"/>
      <c r="M15756" s="100"/>
      <c r="N15756" s="100"/>
    </row>
    <row r="15757" spans="2:14">
      <c r="B15757" s="98"/>
      <c r="C15757" s="98"/>
      <c r="D15757" s="100"/>
      <c r="E15757" s="100"/>
      <c r="F15757" s="100"/>
      <c r="H15757" s="102"/>
      <c r="I15757" s="103"/>
      <c r="J15757" s="102"/>
      <c r="L15757" s="100"/>
      <c r="M15757" s="100"/>
      <c r="N15757" s="100"/>
    </row>
    <row r="15758" spans="2:14">
      <c r="B15758" s="98"/>
      <c r="C15758" s="98"/>
      <c r="D15758" s="100"/>
      <c r="E15758" s="100"/>
      <c r="F15758" s="100"/>
      <c r="H15758" s="102"/>
      <c r="I15758" s="103"/>
      <c r="J15758" s="102"/>
      <c r="L15758" s="100"/>
      <c r="M15758" s="100"/>
      <c r="N15758" s="100"/>
    </row>
    <row r="15759" spans="2:14">
      <c r="B15759" s="98"/>
      <c r="C15759" s="98"/>
      <c r="D15759" s="100"/>
      <c r="E15759" s="100"/>
      <c r="F15759" s="100"/>
      <c r="H15759" s="102"/>
      <c r="I15759" s="103"/>
      <c r="J15759" s="102"/>
      <c r="L15759" s="100"/>
      <c r="M15759" s="100"/>
      <c r="N15759" s="100"/>
    </row>
    <row r="15760" spans="2:14">
      <c r="B15760" s="98"/>
      <c r="C15760" s="98"/>
      <c r="D15760" s="100"/>
      <c r="E15760" s="100"/>
      <c r="F15760" s="100"/>
      <c r="H15760" s="102"/>
      <c r="I15760" s="103"/>
      <c r="J15760" s="102"/>
      <c r="L15760" s="100"/>
      <c r="M15760" s="100"/>
      <c r="N15760" s="100"/>
    </row>
    <row r="15761" spans="2:14">
      <c r="B15761" s="98"/>
      <c r="C15761" s="98"/>
      <c r="D15761" s="100"/>
      <c r="E15761" s="100"/>
      <c r="F15761" s="100"/>
      <c r="H15761" s="102"/>
      <c r="I15761" s="103"/>
      <c r="J15761" s="102"/>
      <c r="L15761" s="100"/>
      <c r="M15761" s="100"/>
      <c r="N15761" s="100"/>
    </row>
    <row r="15762" spans="2:14">
      <c r="B15762" s="98"/>
      <c r="C15762" s="98"/>
      <c r="D15762" s="100"/>
      <c r="E15762" s="100"/>
      <c r="F15762" s="100"/>
      <c r="H15762" s="102"/>
      <c r="I15762" s="103"/>
      <c r="J15762" s="102"/>
      <c r="L15762" s="100"/>
      <c r="M15762" s="100"/>
      <c r="N15762" s="100"/>
    </row>
    <row r="15763" spans="2:14">
      <c r="B15763" s="98"/>
      <c r="C15763" s="98"/>
      <c r="D15763" s="100"/>
      <c r="E15763" s="100"/>
      <c r="F15763" s="100"/>
      <c r="H15763" s="102"/>
      <c r="I15763" s="103"/>
      <c r="J15763" s="102"/>
      <c r="L15763" s="100"/>
      <c r="M15763" s="100"/>
      <c r="N15763" s="100"/>
    </row>
    <row r="15764" spans="2:14">
      <c r="B15764" s="98"/>
      <c r="C15764" s="98"/>
      <c r="D15764" s="100"/>
      <c r="E15764" s="100"/>
      <c r="F15764" s="100"/>
      <c r="H15764" s="102"/>
      <c r="I15764" s="103"/>
      <c r="J15764" s="102"/>
      <c r="L15764" s="100"/>
      <c r="M15764" s="100"/>
      <c r="N15764" s="100"/>
    </row>
    <row r="15765" spans="2:14">
      <c r="B15765" s="98"/>
      <c r="C15765" s="98"/>
      <c r="D15765" s="100"/>
      <c r="E15765" s="100"/>
      <c r="F15765" s="100"/>
      <c r="H15765" s="102"/>
      <c r="I15765" s="103"/>
      <c r="J15765" s="102"/>
      <c r="L15765" s="100"/>
      <c r="M15765" s="100"/>
      <c r="N15765" s="100"/>
    </row>
    <row r="15766" spans="2:14">
      <c r="B15766" s="98"/>
      <c r="C15766" s="98"/>
      <c r="D15766" s="100"/>
      <c r="E15766" s="100"/>
      <c r="F15766" s="100"/>
      <c r="H15766" s="102"/>
      <c r="I15766" s="103"/>
      <c r="J15766" s="102"/>
      <c r="L15766" s="100"/>
      <c r="M15766" s="100"/>
      <c r="N15766" s="100"/>
    </row>
    <row r="15767" spans="2:14">
      <c r="B15767" s="98"/>
      <c r="C15767" s="98"/>
      <c r="D15767" s="100"/>
      <c r="E15767" s="100"/>
      <c r="F15767" s="100"/>
      <c r="H15767" s="102"/>
      <c r="I15767" s="103"/>
      <c r="J15767" s="102"/>
      <c r="L15767" s="100"/>
      <c r="M15767" s="100"/>
      <c r="N15767" s="100"/>
    </row>
    <row r="15768" spans="2:14">
      <c r="B15768" s="98"/>
      <c r="C15768" s="98"/>
      <c r="D15768" s="100"/>
      <c r="E15768" s="100"/>
      <c r="F15768" s="100"/>
      <c r="H15768" s="102"/>
      <c r="I15768" s="103"/>
      <c r="J15768" s="102"/>
      <c r="L15768" s="100"/>
      <c r="M15768" s="100"/>
      <c r="N15768" s="100"/>
    </row>
    <row r="15769" spans="2:14">
      <c r="B15769" s="98"/>
      <c r="C15769" s="98"/>
      <c r="D15769" s="100"/>
      <c r="E15769" s="100"/>
      <c r="F15769" s="100"/>
      <c r="H15769" s="102"/>
      <c r="I15769" s="103"/>
      <c r="J15769" s="102"/>
      <c r="L15769" s="100"/>
      <c r="M15769" s="100"/>
      <c r="N15769" s="100"/>
    </row>
    <row r="15770" spans="2:14">
      <c r="B15770" s="98"/>
      <c r="C15770" s="98"/>
      <c r="D15770" s="100"/>
      <c r="E15770" s="100"/>
      <c r="F15770" s="100"/>
      <c r="H15770" s="102"/>
      <c r="I15770" s="103"/>
      <c r="J15770" s="102"/>
      <c r="L15770" s="100"/>
      <c r="M15770" s="100"/>
      <c r="N15770" s="100"/>
    </row>
    <row r="15771" spans="2:14">
      <c r="B15771" s="98"/>
      <c r="C15771" s="98"/>
      <c r="D15771" s="100"/>
      <c r="E15771" s="100"/>
      <c r="F15771" s="100"/>
      <c r="H15771" s="102"/>
      <c r="I15771" s="103"/>
      <c r="J15771" s="102"/>
      <c r="L15771" s="100"/>
      <c r="M15771" s="100"/>
      <c r="N15771" s="100"/>
    </row>
    <row r="15772" spans="2:14">
      <c r="B15772" s="98"/>
      <c r="C15772" s="98"/>
      <c r="D15772" s="100"/>
      <c r="E15772" s="100"/>
      <c r="F15772" s="100"/>
      <c r="H15772" s="102"/>
      <c r="I15772" s="103"/>
      <c r="J15772" s="102"/>
      <c r="L15772" s="100"/>
      <c r="M15772" s="100"/>
      <c r="N15772" s="100"/>
    </row>
    <row r="15773" spans="2:14">
      <c r="B15773" s="98"/>
      <c r="C15773" s="98"/>
      <c r="D15773" s="100"/>
      <c r="E15773" s="100"/>
      <c r="F15773" s="100"/>
      <c r="H15773" s="102"/>
      <c r="I15773" s="103"/>
      <c r="J15773" s="102"/>
      <c r="L15773" s="100"/>
      <c r="M15773" s="100"/>
      <c r="N15773" s="100"/>
    </row>
    <row r="15774" spans="2:14">
      <c r="B15774" s="98"/>
      <c r="C15774" s="98"/>
      <c r="D15774" s="100"/>
      <c r="E15774" s="100"/>
      <c r="F15774" s="100"/>
      <c r="H15774" s="102"/>
      <c r="I15774" s="103"/>
      <c r="J15774" s="102"/>
      <c r="L15774" s="100"/>
      <c r="M15774" s="100"/>
      <c r="N15774" s="100"/>
    </row>
    <row r="15775" spans="2:14">
      <c r="B15775" s="98"/>
      <c r="C15775" s="98"/>
      <c r="D15775" s="100"/>
      <c r="E15775" s="100"/>
      <c r="F15775" s="100"/>
      <c r="H15775" s="102"/>
      <c r="I15775" s="103"/>
      <c r="J15775" s="102"/>
      <c r="L15775" s="100"/>
      <c r="M15775" s="100"/>
      <c r="N15775" s="100"/>
    </row>
    <row r="15776" spans="2:14">
      <c r="B15776" s="98"/>
      <c r="C15776" s="98"/>
      <c r="D15776" s="100"/>
      <c r="E15776" s="100"/>
      <c r="F15776" s="100"/>
      <c r="H15776" s="102"/>
      <c r="I15776" s="103"/>
      <c r="J15776" s="102"/>
      <c r="L15776" s="100"/>
      <c r="M15776" s="100"/>
      <c r="N15776" s="100"/>
    </row>
    <row r="15777" spans="2:14">
      <c r="B15777" s="98"/>
      <c r="C15777" s="98"/>
      <c r="D15777" s="100"/>
      <c r="E15777" s="100"/>
      <c r="F15777" s="100"/>
      <c r="H15777" s="102"/>
      <c r="I15777" s="103"/>
      <c r="J15777" s="102"/>
      <c r="L15777" s="100"/>
      <c r="M15777" s="100"/>
      <c r="N15777" s="100"/>
    </row>
    <row r="15778" spans="2:14">
      <c r="B15778" s="98"/>
      <c r="C15778" s="98"/>
      <c r="D15778" s="100"/>
      <c r="E15778" s="100"/>
      <c r="F15778" s="100"/>
      <c r="H15778" s="102"/>
      <c r="I15778" s="103"/>
      <c r="J15778" s="102"/>
      <c r="L15778" s="100"/>
      <c r="M15778" s="100"/>
      <c r="N15778" s="100"/>
    </row>
    <row r="15779" spans="2:14">
      <c r="B15779" s="98"/>
      <c r="C15779" s="98"/>
      <c r="D15779" s="100"/>
      <c r="E15779" s="100"/>
      <c r="F15779" s="100"/>
      <c r="H15779" s="102"/>
      <c r="I15779" s="103"/>
      <c r="J15779" s="102"/>
      <c r="L15779" s="100"/>
      <c r="M15779" s="100"/>
      <c r="N15779" s="100"/>
    </row>
    <row r="15780" spans="2:14">
      <c r="B15780" s="98"/>
      <c r="C15780" s="98"/>
      <c r="D15780" s="100"/>
      <c r="E15780" s="100"/>
      <c r="F15780" s="100"/>
      <c r="H15780" s="102"/>
      <c r="I15780" s="103"/>
      <c r="J15780" s="102"/>
      <c r="L15780" s="100"/>
      <c r="M15780" s="100"/>
      <c r="N15780" s="100"/>
    </row>
    <row r="15781" spans="2:14">
      <c r="B15781" s="98"/>
      <c r="C15781" s="98"/>
      <c r="D15781" s="100"/>
      <c r="E15781" s="100"/>
      <c r="F15781" s="100"/>
      <c r="H15781" s="102"/>
      <c r="I15781" s="103"/>
      <c r="J15781" s="102"/>
      <c r="L15781" s="100"/>
      <c r="M15781" s="100"/>
      <c r="N15781" s="100"/>
    </row>
    <row r="15782" spans="2:14">
      <c r="B15782" s="98"/>
      <c r="C15782" s="98"/>
      <c r="D15782" s="100"/>
      <c r="E15782" s="100"/>
      <c r="F15782" s="100"/>
      <c r="H15782" s="102"/>
      <c r="I15782" s="103"/>
      <c r="J15782" s="102"/>
      <c r="L15782" s="100"/>
      <c r="M15782" s="100"/>
      <c r="N15782" s="100"/>
    </row>
    <row r="15783" spans="2:14">
      <c r="B15783" s="98"/>
      <c r="C15783" s="98"/>
      <c r="D15783" s="100"/>
      <c r="E15783" s="100"/>
      <c r="F15783" s="100"/>
      <c r="H15783" s="102"/>
      <c r="I15783" s="103"/>
      <c r="J15783" s="102"/>
      <c r="L15783" s="100"/>
      <c r="M15783" s="100"/>
      <c r="N15783" s="100"/>
    </row>
    <row r="15784" spans="2:14">
      <c r="B15784" s="98"/>
      <c r="C15784" s="98"/>
      <c r="D15784" s="100"/>
      <c r="E15784" s="100"/>
      <c r="F15784" s="100"/>
      <c r="H15784" s="102"/>
      <c r="I15784" s="103"/>
      <c r="J15784" s="102"/>
      <c r="L15784" s="100"/>
      <c r="M15784" s="100"/>
      <c r="N15784" s="100"/>
    </row>
    <row r="15785" spans="2:14">
      <c r="B15785" s="98"/>
      <c r="C15785" s="98"/>
      <c r="D15785" s="100"/>
      <c r="E15785" s="100"/>
      <c r="F15785" s="100"/>
      <c r="H15785" s="102"/>
      <c r="I15785" s="103"/>
      <c r="J15785" s="102"/>
      <c r="L15785" s="100"/>
      <c r="M15785" s="100"/>
      <c r="N15785" s="100"/>
    </row>
    <row r="15786" spans="2:14">
      <c r="B15786" s="98"/>
      <c r="C15786" s="98"/>
      <c r="D15786" s="100"/>
      <c r="E15786" s="100"/>
      <c r="F15786" s="100"/>
      <c r="H15786" s="102"/>
      <c r="I15786" s="103"/>
      <c r="J15786" s="102"/>
      <c r="L15786" s="100"/>
      <c r="M15786" s="100"/>
      <c r="N15786" s="100"/>
    </row>
    <row r="15787" spans="2:14">
      <c r="B15787" s="98"/>
      <c r="C15787" s="98"/>
      <c r="D15787" s="100"/>
      <c r="E15787" s="100"/>
      <c r="F15787" s="100"/>
      <c r="H15787" s="102"/>
      <c r="I15787" s="103"/>
      <c r="J15787" s="102"/>
      <c r="L15787" s="100"/>
      <c r="M15787" s="100"/>
      <c r="N15787" s="100"/>
    </row>
    <row r="15788" spans="2:14">
      <c r="B15788" s="98"/>
      <c r="C15788" s="98"/>
      <c r="D15788" s="100"/>
      <c r="E15788" s="100"/>
      <c r="F15788" s="100"/>
      <c r="H15788" s="102"/>
      <c r="I15788" s="103"/>
      <c r="J15788" s="102"/>
      <c r="L15788" s="100"/>
      <c r="M15788" s="100"/>
      <c r="N15788" s="100"/>
    </row>
    <row r="15789" spans="2:14">
      <c r="B15789" s="98"/>
      <c r="C15789" s="98"/>
      <c r="D15789" s="100"/>
      <c r="E15789" s="100"/>
      <c r="F15789" s="100"/>
      <c r="H15789" s="102"/>
      <c r="I15789" s="103"/>
      <c r="J15789" s="102"/>
      <c r="L15789" s="100"/>
      <c r="M15789" s="100"/>
      <c r="N15789" s="100"/>
    </row>
    <row r="15790" spans="2:14">
      <c r="B15790" s="98"/>
      <c r="C15790" s="98"/>
      <c r="D15790" s="100"/>
      <c r="E15790" s="100"/>
      <c r="F15790" s="100"/>
      <c r="H15790" s="102"/>
      <c r="I15790" s="103"/>
      <c r="J15790" s="102"/>
      <c r="L15790" s="100"/>
      <c r="M15790" s="100"/>
      <c r="N15790" s="100"/>
    </row>
    <row r="15791" spans="2:14">
      <c r="B15791" s="98"/>
      <c r="C15791" s="98"/>
      <c r="D15791" s="100"/>
      <c r="E15791" s="100"/>
      <c r="F15791" s="100"/>
      <c r="H15791" s="102"/>
      <c r="I15791" s="103"/>
      <c r="J15791" s="102"/>
      <c r="L15791" s="100"/>
      <c r="M15791" s="100"/>
      <c r="N15791" s="100"/>
    </row>
    <row r="15792" spans="2:14">
      <c r="B15792" s="98"/>
      <c r="C15792" s="98"/>
      <c r="D15792" s="100"/>
      <c r="E15792" s="100"/>
      <c r="F15792" s="100"/>
      <c r="H15792" s="102"/>
      <c r="I15792" s="103"/>
      <c r="J15792" s="102"/>
      <c r="L15792" s="100"/>
      <c r="M15792" s="100"/>
      <c r="N15792" s="100"/>
    </row>
    <row r="15793" spans="2:14">
      <c r="B15793" s="98"/>
      <c r="C15793" s="98"/>
      <c r="D15793" s="100"/>
      <c r="E15793" s="100"/>
      <c r="F15793" s="100"/>
      <c r="H15793" s="102"/>
      <c r="I15793" s="103"/>
      <c r="J15793" s="102"/>
      <c r="L15793" s="100"/>
      <c r="M15793" s="100"/>
      <c r="N15793" s="100"/>
    </row>
    <row r="15794" spans="2:14">
      <c r="B15794" s="98"/>
      <c r="C15794" s="98"/>
      <c r="D15794" s="100"/>
      <c r="E15794" s="100"/>
      <c r="F15794" s="100"/>
      <c r="H15794" s="102"/>
      <c r="I15794" s="103"/>
      <c r="J15794" s="102"/>
      <c r="L15794" s="100"/>
      <c r="M15794" s="100"/>
      <c r="N15794" s="100"/>
    </row>
    <row r="15795" spans="2:14">
      <c r="B15795" s="98"/>
      <c r="C15795" s="98"/>
      <c r="D15795" s="100"/>
      <c r="E15795" s="100"/>
      <c r="F15795" s="100"/>
      <c r="H15795" s="102"/>
      <c r="I15795" s="103"/>
      <c r="J15795" s="102"/>
      <c r="L15795" s="100"/>
      <c r="M15795" s="100"/>
      <c r="N15795" s="100"/>
    </row>
    <row r="15796" spans="2:14">
      <c r="B15796" s="98"/>
      <c r="C15796" s="98"/>
      <c r="D15796" s="100"/>
      <c r="E15796" s="100"/>
      <c r="F15796" s="100"/>
      <c r="H15796" s="102"/>
      <c r="I15796" s="103"/>
      <c r="J15796" s="102"/>
      <c r="L15796" s="100"/>
      <c r="M15796" s="100"/>
      <c r="N15796" s="100"/>
    </row>
    <row r="15797" spans="2:14">
      <c r="B15797" s="98"/>
      <c r="C15797" s="98"/>
      <c r="D15797" s="100"/>
      <c r="E15797" s="100"/>
      <c r="F15797" s="100"/>
      <c r="H15797" s="102"/>
      <c r="I15797" s="103"/>
      <c r="J15797" s="102"/>
      <c r="L15797" s="100"/>
      <c r="M15797" s="100"/>
      <c r="N15797" s="100"/>
    </row>
    <row r="15798" spans="2:14">
      <c r="B15798" s="98"/>
      <c r="C15798" s="98"/>
      <c r="D15798" s="100"/>
      <c r="E15798" s="100"/>
      <c r="F15798" s="100"/>
      <c r="H15798" s="102"/>
      <c r="I15798" s="103"/>
      <c r="J15798" s="102"/>
      <c r="L15798" s="100"/>
      <c r="M15798" s="100"/>
      <c r="N15798" s="100"/>
    </row>
    <row r="15799" spans="2:14">
      <c r="B15799" s="98"/>
      <c r="C15799" s="98"/>
      <c r="D15799" s="100"/>
      <c r="E15799" s="100"/>
      <c r="F15799" s="100"/>
      <c r="H15799" s="102"/>
      <c r="I15799" s="103"/>
      <c r="J15799" s="102"/>
      <c r="L15799" s="100"/>
      <c r="M15799" s="100"/>
      <c r="N15799" s="100"/>
    </row>
    <row r="15800" spans="2:14">
      <c r="B15800" s="98"/>
      <c r="C15800" s="98"/>
      <c r="D15800" s="100"/>
      <c r="E15800" s="100"/>
      <c r="F15800" s="100"/>
      <c r="H15800" s="102"/>
      <c r="I15800" s="103"/>
      <c r="J15800" s="102"/>
      <c r="L15800" s="100"/>
      <c r="M15800" s="100"/>
      <c r="N15800" s="100"/>
    </row>
    <row r="15801" spans="2:14">
      <c r="B15801" s="98"/>
      <c r="C15801" s="98"/>
      <c r="D15801" s="100"/>
      <c r="E15801" s="100"/>
      <c r="F15801" s="100"/>
      <c r="H15801" s="102"/>
      <c r="I15801" s="103"/>
      <c r="J15801" s="102"/>
      <c r="L15801" s="100"/>
      <c r="M15801" s="100"/>
      <c r="N15801" s="100"/>
    </row>
    <row r="15802" spans="2:14">
      <c r="B15802" s="98"/>
      <c r="C15802" s="98"/>
      <c r="D15802" s="100"/>
      <c r="E15802" s="100"/>
      <c r="F15802" s="100"/>
      <c r="H15802" s="102"/>
      <c r="I15802" s="103"/>
      <c r="J15802" s="102"/>
      <c r="L15802" s="100"/>
      <c r="M15802" s="100"/>
      <c r="N15802" s="100"/>
    </row>
    <row r="15803" spans="2:14">
      <c r="B15803" s="98"/>
      <c r="C15803" s="98"/>
      <c r="D15803" s="100"/>
      <c r="E15803" s="100"/>
      <c r="F15803" s="100"/>
      <c r="H15803" s="102"/>
      <c r="I15803" s="103"/>
      <c r="J15803" s="102"/>
      <c r="L15803" s="100"/>
      <c r="M15803" s="100"/>
      <c r="N15803" s="100"/>
    </row>
    <row r="15804" spans="2:14">
      <c r="B15804" s="98"/>
      <c r="C15804" s="98"/>
      <c r="D15804" s="100"/>
      <c r="E15804" s="100"/>
      <c r="F15804" s="100"/>
      <c r="H15804" s="102"/>
      <c r="I15804" s="103"/>
      <c r="J15804" s="102"/>
      <c r="L15804" s="100"/>
      <c r="M15804" s="100"/>
      <c r="N15804" s="100"/>
    </row>
    <row r="15805" spans="2:14">
      <c r="B15805" s="98"/>
      <c r="C15805" s="98"/>
      <c r="D15805" s="100"/>
      <c r="E15805" s="100"/>
      <c r="F15805" s="100"/>
      <c r="H15805" s="102"/>
      <c r="I15805" s="103"/>
      <c r="J15805" s="102"/>
      <c r="L15805" s="100"/>
      <c r="M15805" s="100"/>
      <c r="N15805" s="100"/>
    </row>
    <row r="15806" spans="2:14">
      <c r="B15806" s="98"/>
      <c r="C15806" s="98"/>
      <c r="D15806" s="100"/>
      <c r="E15806" s="100"/>
      <c r="F15806" s="100"/>
      <c r="H15806" s="102"/>
      <c r="I15806" s="103"/>
      <c r="J15806" s="102"/>
      <c r="L15806" s="100"/>
      <c r="M15806" s="100"/>
      <c r="N15806" s="100"/>
    </row>
    <row r="15807" spans="2:14">
      <c r="B15807" s="98"/>
      <c r="C15807" s="98"/>
      <c r="D15807" s="100"/>
      <c r="E15807" s="100"/>
      <c r="F15807" s="100"/>
      <c r="H15807" s="102"/>
      <c r="I15807" s="103"/>
      <c r="J15807" s="102"/>
      <c r="L15807" s="100"/>
      <c r="M15807" s="100"/>
      <c r="N15807" s="100"/>
    </row>
    <row r="15808" spans="2:14">
      <c r="B15808" s="98"/>
      <c r="C15808" s="98"/>
      <c r="D15808" s="100"/>
      <c r="E15808" s="100"/>
      <c r="F15808" s="100"/>
      <c r="H15808" s="102"/>
      <c r="I15808" s="103"/>
      <c r="J15808" s="102"/>
      <c r="L15808" s="100"/>
      <c r="M15808" s="100"/>
      <c r="N15808" s="100"/>
    </row>
    <row r="15809" spans="2:14">
      <c r="B15809" s="98"/>
      <c r="C15809" s="98"/>
      <c r="D15809" s="100"/>
      <c r="E15809" s="100"/>
      <c r="F15809" s="100"/>
      <c r="H15809" s="102"/>
      <c r="I15809" s="103"/>
      <c r="J15809" s="102"/>
      <c r="L15809" s="100"/>
      <c r="M15809" s="100"/>
      <c r="N15809" s="100"/>
    </row>
    <row r="15810" spans="2:14">
      <c r="B15810" s="98"/>
      <c r="C15810" s="98"/>
      <c r="D15810" s="100"/>
      <c r="E15810" s="100"/>
      <c r="F15810" s="100"/>
      <c r="H15810" s="102"/>
      <c r="I15810" s="103"/>
      <c r="J15810" s="102"/>
      <c r="L15810" s="100"/>
      <c r="M15810" s="100"/>
      <c r="N15810" s="100"/>
    </row>
    <row r="15811" spans="2:14">
      <c r="B15811" s="98"/>
      <c r="C15811" s="98"/>
      <c r="D15811" s="100"/>
      <c r="E15811" s="100"/>
      <c r="F15811" s="100"/>
      <c r="H15811" s="102"/>
      <c r="I15811" s="103"/>
      <c r="J15811" s="102"/>
      <c r="L15811" s="100"/>
      <c r="M15811" s="100"/>
      <c r="N15811" s="100"/>
    </row>
    <row r="15812" spans="2:14">
      <c r="B15812" s="98"/>
      <c r="C15812" s="98"/>
      <c r="D15812" s="100"/>
      <c r="E15812" s="100"/>
      <c r="F15812" s="100"/>
      <c r="H15812" s="102"/>
      <c r="I15812" s="103"/>
      <c r="J15812" s="102"/>
      <c r="L15812" s="100"/>
      <c r="M15812" s="100"/>
      <c r="N15812" s="100"/>
    </row>
    <row r="15813" spans="2:14">
      <c r="B15813" s="98"/>
      <c r="C15813" s="98"/>
      <c r="D15813" s="100"/>
      <c r="E15813" s="100"/>
      <c r="F15813" s="100"/>
      <c r="H15813" s="102"/>
      <c r="I15813" s="103"/>
      <c r="J15813" s="102"/>
      <c r="L15813" s="100"/>
      <c r="M15813" s="100"/>
      <c r="N15813" s="100"/>
    </row>
    <row r="15814" spans="2:14">
      <c r="B15814" s="98"/>
      <c r="C15814" s="98"/>
      <c r="D15814" s="100"/>
      <c r="E15814" s="100"/>
      <c r="F15814" s="100"/>
      <c r="H15814" s="102"/>
      <c r="I15814" s="103"/>
      <c r="J15814" s="102"/>
      <c r="L15814" s="100"/>
      <c r="M15814" s="100"/>
      <c r="N15814" s="100"/>
    </row>
    <row r="15815" spans="2:14">
      <c r="B15815" s="98"/>
      <c r="C15815" s="98"/>
      <c r="D15815" s="100"/>
      <c r="E15815" s="100"/>
      <c r="F15815" s="100"/>
      <c r="H15815" s="102"/>
      <c r="I15815" s="103"/>
      <c r="J15815" s="102"/>
      <c r="L15815" s="100"/>
      <c r="M15815" s="100"/>
      <c r="N15815" s="100"/>
    </row>
    <row r="15816" spans="2:14">
      <c r="B15816" s="98"/>
      <c r="C15816" s="98"/>
      <c r="D15816" s="100"/>
      <c r="E15816" s="100"/>
      <c r="F15816" s="100"/>
      <c r="H15816" s="102"/>
      <c r="I15816" s="103"/>
      <c r="J15816" s="102"/>
      <c r="L15816" s="100"/>
      <c r="M15816" s="100"/>
      <c r="N15816" s="100"/>
    </row>
    <row r="15817" spans="2:14">
      <c r="B15817" s="98"/>
      <c r="C15817" s="98"/>
      <c r="D15817" s="100"/>
      <c r="E15817" s="100"/>
      <c r="F15817" s="100"/>
      <c r="H15817" s="102"/>
      <c r="I15817" s="103"/>
      <c r="J15817" s="102"/>
      <c r="L15817" s="100"/>
      <c r="M15817" s="100"/>
      <c r="N15817" s="100"/>
    </row>
    <row r="15818" spans="2:14">
      <c r="B15818" s="98"/>
      <c r="C15818" s="98"/>
      <c r="D15818" s="100"/>
      <c r="E15818" s="100"/>
      <c r="F15818" s="100"/>
      <c r="H15818" s="102"/>
      <c r="I15818" s="103"/>
      <c r="J15818" s="102"/>
      <c r="L15818" s="100"/>
      <c r="M15818" s="100"/>
      <c r="N15818" s="100"/>
    </row>
    <row r="15819" spans="2:14">
      <c r="B15819" s="98"/>
      <c r="C15819" s="98"/>
      <c r="D15819" s="100"/>
      <c r="E15819" s="100"/>
      <c r="F15819" s="100"/>
      <c r="H15819" s="102"/>
      <c r="I15819" s="103"/>
      <c r="J15819" s="102"/>
      <c r="L15819" s="100"/>
      <c r="M15819" s="100"/>
      <c r="N15819" s="100"/>
    </row>
    <row r="15820" spans="2:14">
      <c r="B15820" s="98"/>
      <c r="C15820" s="98"/>
      <c r="D15820" s="100"/>
      <c r="E15820" s="100"/>
      <c r="F15820" s="100"/>
      <c r="H15820" s="102"/>
      <c r="I15820" s="103"/>
      <c r="J15820" s="102"/>
      <c r="L15820" s="100"/>
      <c r="M15820" s="100"/>
      <c r="N15820" s="100"/>
    </row>
    <row r="15821" spans="2:14">
      <c r="B15821" s="98"/>
      <c r="C15821" s="98"/>
      <c r="D15821" s="100"/>
      <c r="E15821" s="100"/>
      <c r="F15821" s="100"/>
      <c r="H15821" s="102"/>
      <c r="I15821" s="103"/>
      <c r="J15821" s="102"/>
      <c r="L15821" s="100"/>
      <c r="M15821" s="100"/>
      <c r="N15821" s="100"/>
    </row>
    <row r="15822" spans="2:14">
      <c r="B15822" s="98"/>
      <c r="C15822" s="98"/>
      <c r="D15822" s="100"/>
      <c r="E15822" s="100"/>
      <c r="F15822" s="100"/>
      <c r="H15822" s="102"/>
      <c r="I15822" s="103"/>
      <c r="J15822" s="102"/>
      <c r="L15822" s="100"/>
      <c r="M15822" s="100"/>
      <c r="N15822" s="100"/>
    </row>
    <row r="15823" spans="2:14">
      <c r="B15823" s="98"/>
      <c r="C15823" s="98"/>
      <c r="D15823" s="100"/>
      <c r="E15823" s="100"/>
      <c r="F15823" s="100"/>
      <c r="H15823" s="102"/>
      <c r="I15823" s="103"/>
      <c r="J15823" s="102"/>
      <c r="L15823" s="100"/>
      <c r="M15823" s="100"/>
      <c r="N15823" s="100"/>
    </row>
    <row r="15824" spans="2:14">
      <c r="B15824" s="98"/>
      <c r="C15824" s="98"/>
      <c r="D15824" s="100"/>
      <c r="E15824" s="100"/>
      <c r="F15824" s="100"/>
      <c r="H15824" s="102"/>
      <c r="I15824" s="103"/>
      <c r="J15824" s="102"/>
      <c r="L15824" s="100"/>
      <c r="M15824" s="100"/>
      <c r="N15824" s="100"/>
    </row>
    <row r="15825" spans="2:14">
      <c r="B15825" s="98"/>
      <c r="C15825" s="98"/>
      <c r="D15825" s="100"/>
      <c r="E15825" s="100"/>
      <c r="F15825" s="100"/>
      <c r="H15825" s="102"/>
      <c r="I15825" s="103"/>
      <c r="J15825" s="102"/>
      <c r="L15825" s="100"/>
      <c r="M15825" s="100"/>
      <c r="N15825" s="100"/>
    </row>
    <row r="15826" spans="2:14">
      <c r="B15826" s="98"/>
      <c r="C15826" s="98"/>
      <c r="D15826" s="100"/>
      <c r="E15826" s="100"/>
      <c r="F15826" s="100"/>
      <c r="H15826" s="102"/>
      <c r="I15826" s="103"/>
      <c r="J15826" s="102"/>
      <c r="L15826" s="100"/>
      <c r="M15826" s="100"/>
      <c r="N15826" s="100"/>
    </row>
    <row r="15827" spans="2:14">
      <c r="B15827" s="98"/>
      <c r="C15827" s="98"/>
      <c r="D15827" s="100"/>
      <c r="E15827" s="100"/>
      <c r="F15827" s="100"/>
      <c r="H15827" s="102"/>
      <c r="I15827" s="103"/>
      <c r="J15827" s="102"/>
      <c r="L15827" s="100"/>
      <c r="M15827" s="100"/>
      <c r="N15827" s="100"/>
    </row>
    <row r="15828" spans="2:14">
      <c r="B15828" s="98"/>
      <c r="C15828" s="98"/>
      <c r="D15828" s="100"/>
      <c r="E15828" s="100"/>
      <c r="F15828" s="100"/>
      <c r="H15828" s="102"/>
      <c r="I15828" s="103"/>
      <c r="J15828" s="102"/>
      <c r="L15828" s="100"/>
      <c r="M15828" s="100"/>
      <c r="N15828" s="100"/>
    </row>
    <row r="15829" spans="2:14">
      <c r="B15829" s="98"/>
      <c r="C15829" s="98"/>
      <c r="D15829" s="100"/>
      <c r="E15829" s="100"/>
      <c r="F15829" s="100"/>
      <c r="H15829" s="102"/>
      <c r="I15829" s="103"/>
      <c r="J15829" s="102"/>
      <c r="L15829" s="100"/>
      <c r="M15829" s="100"/>
      <c r="N15829" s="100"/>
    </row>
    <row r="15830" spans="2:14">
      <c r="B15830" s="98"/>
      <c r="C15830" s="98"/>
      <c r="D15830" s="100"/>
      <c r="E15830" s="100"/>
      <c r="F15830" s="100"/>
      <c r="H15830" s="102"/>
      <c r="I15830" s="103"/>
      <c r="J15830" s="102"/>
      <c r="L15830" s="100"/>
      <c r="M15830" s="100"/>
      <c r="N15830" s="100"/>
    </row>
    <row r="15831" spans="2:14">
      <c r="B15831" s="98"/>
      <c r="C15831" s="98"/>
      <c r="D15831" s="100"/>
      <c r="E15831" s="100"/>
      <c r="F15831" s="100"/>
      <c r="H15831" s="102"/>
      <c r="I15831" s="103"/>
      <c r="J15831" s="102"/>
      <c r="L15831" s="100"/>
      <c r="M15831" s="100"/>
      <c r="N15831" s="100"/>
    </row>
    <row r="15832" spans="2:14">
      <c r="B15832" s="98"/>
      <c r="C15832" s="98"/>
      <c r="D15832" s="100"/>
      <c r="E15832" s="100"/>
      <c r="F15832" s="100"/>
      <c r="H15832" s="102"/>
      <c r="I15832" s="103"/>
      <c r="J15832" s="102"/>
      <c r="L15832" s="100"/>
      <c r="M15832" s="100"/>
      <c r="N15832" s="100"/>
    </row>
    <row r="15833" spans="2:14">
      <c r="B15833" s="98"/>
      <c r="C15833" s="98"/>
      <c r="D15833" s="100"/>
      <c r="E15833" s="100"/>
      <c r="F15833" s="100"/>
      <c r="H15833" s="102"/>
      <c r="I15833" s="103"/>
      <c r="J15833" s="102"/>
      <c r="L15833" s="100"/>
      <c r="M15833" s="100"/>
      <c r="N15833" s="100"/>
    </row>
    <row r="15834" spans="2:14">
      <c r="B15834" s="98"/>
      <c r="C15834" s="98"/>
      <c r="D15834" s="100"/>
      <c r="E15834" s="100"/>
      <c r="F15834" s="100"/>
      <c r="H15834" s="102"/>
      <c r="I15834" s="103"/>
      <c r="J15834" s="102"/>
      <c r="L15834" s="100"/>
      <c r="M15834" s="100"/>
      <c r="N15834" s="100"/>
    </row>
    <row r="15835" spans="2:14">
      <c r="B15835" s="98"/>
      <c r="C15835" s="98"/>
      <c r="D15835" s="100"/>
      <c r="E15835" s="100"/>
      <c r="F15835" s="100"/>
      <c r="H15835" s="102"/>
      <c r="I15835" s="103"/>
      <c r="J15835" s="102"/>
      <c r="L15835" s="100"/>
      <c r="M15835" s="100"/>
      <c r="N15835" s="100"/>
    </row>
    <row r="15836" spans="2:14">
      <c r="B15836" s="98"/>
      <c r="C15836" s="98"/>
      <c r="D15836" s="100"/>
      <c r="E15836" s="100"/>
      <c r="F15836" s="100"/>
      <c r="H15836" s="102"/>
      <c r="I15836" s="103"/>
      <c r="J15836" s="102"/>
      <c r="L15836" s="100"/>
      <c r="M15836" s="100"/>
      <c r="N15836" s="100"/>
    </row>
    <row r="15837" spans="2:14">
      <c r="B15837" s="98"/>
      <c r="C15837" s="98"/>
      <c r="D15837" s="100"/>
      <c r="E15837" s="100"/>
      <c r="F15837" s="100"/>
      <c r="H15837" s="102"/>
      <c r="I15837" s="103"/>
      <c r="J15837" s="102"/>
      <c r="L15837" s="100"/>
      <c r="M15837" s="100"/>
      <c r="N15837" s="100"/>
    </row>
    <row r="15838" spans="2:14">
      <c r="B15838" s="98"/>
      <c r="C15838" s="98"/>
      <c r="D15838" s="100"/>
      <c r="E15838" s="100"/>
      <c r="F15838" s="100"/>
      <c r="H15838" s="102"/>
      <c r="I15838" s="103"/>
      <c r="J15838" s="102"/>
      <c r="L15838" s="100"/>
      <c r="M15838" s="100"/>
      <c r="N15838" s="100"/>
    </row>
    <row r="15839" spans="2:14">
      <c r="B15839" s="98"/>
      <c r="C15839" s="98"/>
      <c r="D15839" s="100"/>
      <c r="E15839" s="100"/>
      <c r="F15839" s="100"/>
      <c r="H15839" s="102"/>
      <c r="I15839" s="103"/>
      <c r="J15839" s="102"/>
      <c r="L15839" s="100"/>
      <c r="M15839" s="100"/>
      <c r="N15839" s="100"/>
    </row>
    <row r="15840" spans="2:14">
      <c r="B15840" s="98"/>
      <c r="C15840" s="98"/>
      <c r="D15840" s="100"/>
      <c r="E15840" s="100"/>
      <c r="F15840" s="100"/>
      <c r="H15840" s="102"/>
      <c r="I15840" s="103"/>
      <c r="J15840" s="102"/>
      <c r="L15840" s="100"/>
      <c r="M15840" s="100"/>
      <c r="N15840" s="100"/>
    </row>
    <row r="15841" spans="2:14">
      <c r="B15841" s="98"/>
      <c r="C15841" s="98"/>
      <c r="D15841" s="100"/>
      <c r="E15841" s="100"/>
      <c r="F15841" s="100"/>
      <c r="H15841" s="102"/>
      <c r="I15841" s="103"/>
      <c r="J15841" s="102"/>
      <c r="L15841" s="100"/>
      <c r="M15841" s="100"/>
      <c r="N15841" s="100"/>
    </row>
    <row r="15842" spans="2:14">
      <c r="B15842" s="98"/>
      <c r="C15842" s="98"/>
      <c r="D15842" s="100"/>
      <c r="E15842" s="100"/>
      <c r="F15842" s="100"/>
      <c r="H15842" s="102"/>
      <c r="I15842" s="103"/>
      <c r="J15842" s="102"/>
      <c r="L15842" s="100"/>
      <c r="M15842" s="100"/>
      <c r="N15842" s="100"/>
    </row>
    <row r="15843" spans="2:14">
      <c r="B15843" s="98"/>
      <c r="C15843" s="98"/>
      <c r="D15843" s="100"/>
      <c r="E15843" s="100"/>
      <c r="F15843" s="100"/>
      <c r="H15843" s="102"/>
      <c r="I15843" s="103"/>
      <c r="J15843" s="102"/>
      <c r="L15843" s="100"/>
      <c r="M15843" s="100"/>
      <c r="N15843" s="100"/>
    </row>
    <row r="15844" spans="2:14">
      <c r="B15844" s="98"/>
      <c r="C15844" s="98"/>
      <c r="D15844" s="100"/>
      <c r="E15844" s="100"/>
      <c r="F15844" s="100"/>
      <c r="H15844" s="102"/>
      <c r="I15844" s="103"/>
      <c r="J15844" s="102"/>
      <c r="L15844" s="100"/>
      <c r="M15844" s="100"/>
      <c r="N15844" s="100"/>
    </row>
    <row r="15845" spans="2:14">
      <c r="B15845" s="98"/>
      <c r="C15845" s="98"/>
      <c r="D15845" s="100"/>
      <c r="E15845" s="100"/>
      <c r="F15845" s="100"/>
      <c r="H15845" s="102"/>
      <c r="I15845" s="103"/>
      <c r="J15845" s="102"/>
      <c r="L15845" s="100"/>
      <c r="M15845" s="100"/>
      <c r="N15845" s="100"/>
    </row>
    <row r="15846" spans="2:14">
      <c r="B15846" s="98"/>
      <c r="C15846" s="98"/>
      <c r="D15846" s="100"/>
      <c r="E15846" s="100"/>
      <c r="F15846" s="100"/>
      <c r="H15846" s="102"/>
      <c r="I15846" s="103"/>
      <c r="J15846" s="102"/>
      <c r="L15846" s="100"/>
      <c r="M15846" s="100"/>
      <c r="N15846" s="100"/>
    </row>
    <row r="15847" spans="2:14">
      <c r="B15847" s="98"/>
      <c r="C15847" s="98"/>
      <c r="D15847" s="100"/>
      <c r="E15847" s="100"/>
      <c r="F15847" s="100"/>
      <c r="H15847" s="102"/>
      <c r="I15847" s="103"/>
      <c r="J15847" s="102"/>
      <c r="L15847" s="100"/>
      <c r="M15847" s="100"/>
      <c r="N15847" s="100"/>
    </row>
    <row r="15848" spans="2:14">
      <c r="B15848" s="98"/>
      <c r="C15848" s="98"/>
      <c r="D15848" s="100"/>
      <c r="E15848" s="100"/>
      <c r="F15848" s="100"/>
      <c r="H15848" s="102"/>
      <c r="I15848" s="103"/>
      <c r="J15848" s="102"/>
      <c r="L15848" s="100"/>
      <c r="M15848" s="100"/>
      <c r="N15848" s="100"/>
    </row>
    <row r="15849" spans="2:14">
      <c r="B15849" s="98"/>
      <c r="C15849" s="98"/>
      <c r="D15849" s="100"/>
      <c r="E15849" s="100"/>
      <c r="F15849" s="100"/>
      <c r="H15849" s="102"/>
      <c r="I15849" s="103"/>
      <c r="J15849" s="102"/>
      <c r="L15849" s="100"/>
      <c r="M15849" s="100"/>
      <c r="N15849" s="100"/>
    </row>
    <row r="15850" spans="2:14">
      <c r="B15850" s="98"/>
      <c r="C15850" s="98"/>
      <c r="D15850" s="100"/>
      <c r="E15850" s="100"/>
      <c r="F15850" s="100"/>
      <c r="H15850" s="102"/>
      <c r="I15850" s="103"/>
      <c r="J15850" s="102"/>
      <c r="L15850" s="100"/>
      <c r="M15850" s="100"/>
      <c r="N15850" s="100"/>
    </row>
    <row r="15851" spans="2:14">
      <c r="B15851" s="98"/>
      <c r="C15851" s="98"/>
      <c r="D15851" s="100"/>
      <c r="E15851" s="100"/>
      <c r="F15851" s="100"/>
      <c r="H15851" s="102"/>
      <c r="I15851" s="103"/>
      <c r="J15851" s="102"/>
      <c r="L15851" s="100"/>
      <c r="M15851" s="100"/>
      <c r="N15851" s="100"/>
    </row>
    <row r="15852" spans="2:14">
      <c r="B15852" s="98"/>
      <c r="C15852" s="98"/>
      <c r="D15852" s="100"/>
      <c r="E15852" s="100"/>
      <c r="F15852" s="100"/>
      <c r="H15852" s="102"/>
      <c r="I15852" s="103"/>
      <c r="J15852" s="102"/>
      <c r="L15852" s="100"/>
      <c r="M15852" s="100"/>
      <c r="N15852" s="100"/>
    </row>
    <row r="15853" spans="2:14">
      <c r="B15853" s="98"/>
      <c r="C15853" s="98"/>
      <c r="D15853" s="100"/>
      <c r="E15853" s="100"/>
      <c r="F15853" s="100"/>
      <c r="H15853" s="102"/>
      <c r="I15853" s="103"/>
      <c r="J15853" s="102"/>
      <c r="L15853" s="100"/>
      <c r="M15853" s="100"/>
      <c r="N15853" s="100"/>
    </row>
    <row r="15854" spans="2:14">
      <c r="B15854" s="98"/>
      <c r="C15854" s="98"/>
      <c r="D15854" s="100"/>
      <c r="E15854" s="100"/>
      <c r="F15854" s="100"/>
      <c r="H15854" s="102"/>
      <c r="I15854" s="103"/>
      <c r="J15854" s="102"/>
      <c r="L15854" s="100"/>
      <c r="M15854" s="100"/>
      <c r="N15854" s="100"/>
    </row>
    <row r="15855" spans="2:14">
      <c r="B15855" s="98"/>
      <c r="C15855" s="98"/>
      <c r="D15855" s="100"/>
      <c r="E15855" s="100"/>
      <c r="F15855" s="100"/>
      <c r="H15855" s="102"/>
      <c r="I15855" s="103"/>
      <c r="J15855" s="102"/>
      <c r="L15855" s="100"/>
      <c r="M15855" s="100"/>
      <c r="N15855" s="100"/>
    </row>
    <row r="15856" spans="2:14">
      <c r="B15856" s="98"/>
      <c r="C15856" s="98"/>
      <c r="D15856" s="100"/>
      <c r="E15856" s="100"/>
      <c r="F15856" s="100"/>
      <c r="H15856" s="102"/>
      <c r="I15856" s="103"/>
      <c r="J15856" s="102"/>
      <c r="L15856" s="100"/>
      <c r="M15856" s="100"/>
      <c r="N15856" s="100"/>
    </row>
    <row r="15857" spans="2:14">
      <c r="B15857" s="98"/>
      <c r="C15857" s="98"/>
      <c r="D15857" s="100"/>
      <c r="E15857" s="100"/>
      <c r="F15857" s="100"/>
      <c r="H15857" s="102"/>
      <c r="I15857" s="103"/>
      <c r="J15857" s="102"/>
      <c r="L15857" s="100"/>
      <c r="M15857" s="100"/>
      <c r="N15857" s="100"/>
    </row>
    <row r="15858" spans="2:14">
      <c r="B15858" s="98"/>
      <c r="C15858" s="98"/>
      <c r="D15858" s="100"/>
      <c r="E15858" s="100"/>
      <c r="F15858" s="100"/>
      <c r="H15858" s="102"/>
      <c r="I15858" s="103"/>
      <c r="J15858" s="102"/>
      <c r="L15858" s="100"/>
      <c r="M15858" s="100"/>
      <c r="N15858" s="100"/>
    </row>
    <row r="15859" spans="2:14">
      <c r="B15859" s="98"/>
      <c r="C15859" s="98"/>
      <c r="D15859" s="100"/>
      <c r="E15859" s="100"/>
      <c r="F15859" s="100"/>
      <c r="H15859" s="102"/>
      <c r="I15859" s="103"/>
      <c r="J15859" s="102"/>
      <c r="L15859" s="100"/>
      <c r="M15859" s="100"/>
      <c r="N15859" s="100"/>
    </row>
    <row r="15860" spans="2:14">
      <c r="B15860" s="98"/>
      <c r="C15860" s="98"/>
      <c r="D15860" s="100"/>
      <c r="E15860" s="100"/>
      <c r="F15860" s="100"/>
      <c r="H15860" s="102"/>
      <c r="I15860" s="103"/>
      <c r="J15860" s="102"/>
      <c r="L15860" s="100"/>
      <c r="M15860" s="100"/>
      <c r="N15860" s="100"/>
    </row>
    <row r="15861" spans="2:14">
      <c r="B15861" s="98"/>
      <c r="C15861" s="98"/>
      <c r="D15861" s="100"/>
      <c r="E15861" s="100"/>
      <c r="F15861" s="100"/>
      <c r="H15861" s="102"/>
      <c r="I15861" s="103"/>
      <c r="J15861" s="102"/>
      <c r="L15861" s="100"/>
      <c r="M15861" s="100"/>
      <c r="N15861" s="100"/>
    </row>
    <row r="15862" spans="2:14">
      <c r="B15862" s="98"/>
      <c r="C15862" s="98"/>
      <c r="D15862" s="100"/>
      <c r="E15862" s="100"/>
      <c r="F15862" s="100"/>
      <c r="H15862" s="102"/>
      <c r="I15862" s="103"/>
      <c r="J15862" s="102"/>
      <c r="L15862" s="100"/>
      <c r="M15862" s="100"/>
      <c r="N15862" s="100"/>
    </row>
    <row r="15863" spans="2:14">
      <c r="B15863" s="98"/>
      <c r="C15863" s="98"/>
      <c r="D15863" s="100"/>
      <c r="E15863" s="100"/>
      <c r="F15863" s="100"/>
      <c r="H15863" s="102"/>
      <c r="I15863" s="103"/>
      <c r="J15863" s="102"/>
      <c r="L15863" s="100"/>
      <c r="M15863" s="100"/>
      <c r="N15863" s="100"/>
    </row>
    <row r="15864" spans="2:14">
      <c r="B15864" s="98"/>
      <c r="C15864" s="98"/>
      <c r="D15864" s="100"/>
      <c r="E15864" s="100"/>
      <c r="F15864" s="100"/>
      <c r="H15864" s="102"/>
      <c r="I15864" s="103"/>
      <c r="J15864" s="102"/>
      <c r="L15864" s="100"/>
      <c r="M15864" s="100"/>
      <c r="N15864" s="100"/>
    </row>
    <row r="15865" spans="2:14">
      <c r="B15865" s="98"/>
      <c r="C15865" s="98"/>
      <c r="D15865" s="100"/>
      <c r="E15865" s="100"/>
      <c r="F15865" s="100"/>
      <c r="H15865" s="102"/>
      <c r="I15865" s="103"/>
      <c r="J15865" s="102"/>
      <c r="L15865" s="100"/>
      <c r="M15865" s="100"/>
      <c r="N15865" s="100"/>
    </row>
    <row r="15866" spans="2:14">
      <c r="B15866" s="98"/>
      <c r="C15866" s="98"/>
      <c r="D15866" s="100"/>
      <c r="E15866" s="100"/>
      <c r="F15866" s="100"/>
      <c r="H15866" s="102"/>
      <c r="I15866" s="103"/>
      <c r="J15866" s="102"/>
      <c r="L15866" s="100"/>
      <c r="M15866" s="100"/>
      <c r="N15866" s="100"/>
    </row>
    <row r="15867" spans="2:14">
      <c r="B15867" s="98"/>
      <c r="C15867" s="98"/>
      <c r="D15867" s="100"/>
      <c r="E15867" s="100"/>
      <c r="F15867" s="100"/>
      <c r="H15867" s="102"/>
      <c r="I15867" s="103"/>
      <c r="J15867" s="102"/>
      <c r="L15867" s="100"/>
      <c r="M15867" s="100"/>
      <c r="N15867" s="100"/>
    </row>
    <row r="15868" spans="2:14">
      <c r="B15868" s="98"/>
      <c r="C15868" s="98"/>
      <c r="D15868" s="100"/>
      <c r="E15868" s="100"/>
      <c r="F15868" s="100"/>
      <c r="H15868" s="102"/>
      <c r="I15868" s="103"/>
      <c r="J15868" s="102"/>
      <c r="L15868" s="100"/>
      <c r="M15868" s="100"/>
      <c r="N15868" s="100"/>
    </row>
    <row r="15869" spans="2:14">
      <c r="B15869" s="98"/>
      <c r="C15869" s="98"/>
      <c r="D15869" s="100"/>
      <c r="E15869" s="100"/>
      <c r="F15869" s="100"/>
      <c r="H15869" s="102"/>
      <c r="I15869" s="103"/>
      <c r="J15869" s="102"/>
      <c r="L15869" s="100"/>
      <c r="M15869" s="100"/>
      <c r="N15869" s="100"/>
    </row>
    <row r="15870" spans="2:14">
      <c r="B15870" s="98"/>
      <c r="C15870" s="98"/>
      <c r="D15870" s="100"/>
      <c r="E15870" s="100"/>
      <c r="F15870" s="100"/>
      <c r="H15870" s="102"/>
      <c r="I15870" s="103"/>
      <c r="J15870" s="102"/>
      <c r="L15870" s="100"/>
      <c r="M15870" s="100"/>
      <c r="N15870" s="100"/>
    </row>
    <row r="15871" spans="2:14">
      <c r="B15871" s="98"/>
      <c r="C15871" s="98"/>
      <c r="D15871" s="100"/>
      <c r="E15871" s="100"/>
      <c r="F15871" s="100"/>
      <c r="H15871" s="102"/>
      <c r="I15871" s="103"/>
      <c r="J15871" s="102"/>
      <c r="L15871" s="100"/>
      <c r="M15871" s="100"/>
      <c r="N15871" s="100"/>
    </row>
    <row r="15872" spans="2:14">
      <c r="B15872" s="98"/>
      <c r="C15872" s="98"/>
      <c r="D15872" s="100"/>
      <c r="E15872" s="100"/>
      <c r="F15872" s="100"/>
      <c r="H15872" s="102"/>
      <c r="I15872" s="103"/>
      <c r="J15872" s="102"/>
      <c r="L15872" s="100"/>
      <c r="M15872" s="100"/>
      <c r="N15872" s="100"/>
    </row>
    <row r="15873" spans="2:14">
      <c r="B15873" s="98"/>
      <c r="C15873" s="98"/>
      <c r="D15873" s="100"/>
      <c r="E15873" s="100"/>
      <c r="F15873" s="100"/>
      <c r="H15873" s="102"/>
      <c r="I15873" s="103"/>
      <c r="J15873" s="102"/>
      <c r="L15873" s="100"/>
      <c r="M15873" s="100"/>
      <c r="N15873" s="100"/>
    </row>
    <row r="15874" spans="2:14">
      <c r="B15874" s="98"/>
      <c r="C15874" s="98"/>
      <c r="D15874" s="100"/>
      <c r="E15874" s="100"/>
      <c r="F15874" s="100"/>
      <c r="H15874" s="102"/>
      <c r="I15874" s="103"/>
      <c r="J15874" s="102"/>
      <c r="L15874" s="100"/>
      <c r="M15874" s="100"/>
      <c r="N15874" s="100"/>
    </row>
    <row r="15875" spans="2:14">
      <c r="B15875" s="98"/>
      <c r="C15875" s="98"/>
      <c r="D15875" s="100"/>
      <c r="E15875" s="100"/>
      <c r="F15875" s="100"/>
      <c r="H15875" s="102"/>
      <c r="I15875" s="103"/>
      <c r="J15875" s="102"/>
      <c r="L15875" s="100"/>
      <c r="M15875" s="100"/>
      <c r="N15875" s="100"/>
    </row>
    <row r="15876" spans="2:14">
      <c r="B15876" s="98"/>
      <c r="C15876" s="98"/>
      <c r="D15876" s="100"/>
      <c r="E15876" s="100"/>
      <c r="F15876" s="100"/>
      <c r="H15876" s="102"/>
      <c r="I15876" s="103"/>
      <c r="J15876" s="102"/>
      <c r="L15876" s="100"/>
      <c r="M15876" s="100"/>
      <c r="N15876" s="100"/>
    </row>
    <row r="15877" spans="2:14">
      <c r="B15877" s="98"/>
      <c r="C15877" s="98"/>
      <c r="D15877" s="100"/>
      <c r="E15877" s="100"/>
      <c r="F15877" s="100"/>
      <c r="H15877" s="102"/>
      <c r="I15877" s="103"/>
      <c r="J15877" s="102"/>
      <c r="L15877" s="100"/>
      <c r="M15877" s="100"/>
      <c r="N15877" s="100"/>
    </row>
    <row r="15878" spans="2:14">
      <c r="B15878" s="98"/>
      <c r="C15878" s="98"/>
      <c r="D15878" s="100"/>
      <c r="E15878" s="100"/>
      <c r="F15878" s="100"/>
      <c r="H15878" s="102"/>
      <c r="I15878" s="103"/>
      <c r="J15878" s="102"/>
      <c r="L15878" s="100"/>
      <c r="M15878" s="100"/>
      <c r="N15878" s="100"/>
    </row>
    <row r="15879" spans="2:14">
      <c r="B15879" s="98"/>
      <c r="C15879" s="98"/>
      <c r="D15879" s="100"/>
      <c r="E15879" s="100"/>
      <c r="F15879" s="100"/>
      <c r="H15879" s="102"/>
      <c r="I15879" s="103"/>
      <c r="J15879" s="102"/>
      <c r="L15879" s="100"/>
      <c r="M15879" s="100"/>
      <c r="N15879" s="100"/>
    </row>
    <row r="15880" spans="2:14">
      <c r="B15880" s="98"/>
      <c r="C15880" s="98"/>
      <c r="D15880" s="100"/>
      <c r="E15880" s="100"/>
      <c r="F15880" s="100"/>
      <c r="H15880" s="102"/>
      <c r="I15880" s="103"/>
      <c r="J15880" s="102"/>
      <c r="L15880" s="100"/>
      <c r="M15880" s="100"/>
      <c r="N15880" s="100"/>
    </row>
    <row r="15881" spans="2:14">
      <c r="B15881" s="98"/>
      <c r="C15881" s="98"/>
      <c r="D15881" s="100"/>
      <c r="E15881" s="100"/>
      <c r="F15881" s="100"/>
      <c r="H15881" s="102"/>
      <c r="I15881" s="103"/>
      <c r="J15881" s="102"/>
      <c r="L15881" s="100"/>
      <c r="M15881" s="100"/>
      <c r="N15881" s="100"/>
    </row>
    <row r="15882" spans="2:14">
      <c r="B15882" s="98"/>
      <c r="C15882" s="98"/>
      <c r="D15882" s="100"/>
      <c r="E15882" s="100"/>
      <c r="F15882" s="100"/>
      <c r="H15882" s="102"/>
      <c r="I15882" s="103"/>
      <c r="J15882" s="102"/>
      <c r="L15882" s="100"/>
      <c r="M15882" s="100"/>
      <c r="N15882" s="100"/>
    </row>
    <row r="15883" spans="2:14">
      <c r="B15883" s="98"/>
      <c r="C15883" s="98"/>
      <c r="D15883" s="100"/>
      <c r="E15883" s="100"/>
      <c r="F15883" s="100"/>
      <c r="H15883" s="102"/>
      <c r="I15883" s="103"/>
      <c r="J15883" s="102"/>
      <c r="L15883" s="100"/>
      <c r="M15883" s="100"/>
      <c r="N15883" s="100"/>
    </row>
    <row r="15884" spans="2:14">
      <c r="B15884" s="98"/>
      <c r="C15884" s="98"/>
      <c r="D15884" s="100"/>
      <c r="E15884" s="100"/>
      <c r="F15884" s="100"/>
      <c r="H15884" s="102"/>
      <c r="I15884" s="103"/>
      <c r="J15884" s="102"/>
      <c r="L15884" s="100"/>
      <c r="M15884" s="100"/>
      <c r="N15884" s="100"/>
    </row>
    <row r="15885" spans="2:14">
      <c r="B15885" s="98"/>
      <c r="C15885" s="98"/>
      <c r="D15885" s="100"/>
      <c r="E15885" s="100"/>
      <c r="F15885" s="100"/>
      <c r="H15885" s="102"/>
      <c r="I15885" s="103"/>
      <c r="J15885" s="102"/>
      <c r="L15885" s="100"/>
      <c r="M15885" s="100"/>
      <c r="N15885" s="100"/>
    </row>
    <row r="15886" spans="2:14">
      <c r="B15886" s="98"/>
      <c r="C15886" s="98"/>
      <c r="D15886" s="100"/>
      <c r="E15886" s="100"/>
      <c r="F15886" s="100"/>
      <c r="H15886" s="102"/>
      <c r="I15886" s="103"/>
      <c r="J15886" s="102"/>
      <c r="L15886" s="100"/>
      <c r="M15886" s="100"/>
      <c r="N15886" s="100"/>
    </row>
    <row r="15887" spans="2:14">
      <c r="B15887" s="98"/>
      <c r="C15887" s="98"/>
      <c r="D15887" s="100"/>
      <c r="E15887" s="100"/>
      <c r="F15887" s="100"/>
      <c r="H15887" s="102"/>
      <c r="I15887" s="103"/>
      <c r="J15887" s="102"/>
      <c r="L15887" s="100"/>
      <c r="M15887" s="100"/>
      <c r="N15887" s="100"/>
    </row>
    <row r="15888" spans="2:14">
      <c r="B15888" s="98"/>
      <c r="C15888" s="98"/>
      <c r="D15888" s="100"/>
      <c r="E15888" s="100"/>
      <c r="F15888" s="100"/>
      <c r="H15888" s="102"/>
      <c r="I15888" s="103"/>
      <c r="J15888" s="102"/>
      <c r="L15888" s="100"/>
      <c r="M15888" s="100"/>
      <c r="N15888" s="100"/>
    </row>
    <row r="15889" spans="2:14">
      <c r="B15889" s="98"/>
      <c r="C15889" s="98"/>
      <c r="D15889" s="100"/>
      <c r="E15889" s="100"/>
      <c r="F15889" s="100"/>
      <c r="H15889" s="102"/>
      <c r="I15889" s="103"/>
      <c r="J15889" s="102"/>
      <c r="L15889" s="100"/>
      <c r="M15889" s="100"/>
      <c r="N15889" s="100"/>
    </row>
    <row r="15890" spans="2:14">
      <c r="B15890" s="98"/>
      <c r="C15890" s="98"/>
      <c r="D15890" s="100"/>
      <c r="E15890" s="100"/>
      <c r="F15890" s="100"/>
      <c r="H15890" s="102"/>
      <c r="I15890" s="103"/>
      <c r="J15890" s="102"/>
      <c r="L15890" s="100"/>
      <c r="M15890" s="100"/>
      <c r="N15890" s="100"/>
    </row>
    <row r="15891" spans="2:14">
      <c r="B15891" s="98"/>
      <c r="C15891" s="98"/>
      <c r="D15891" s="100"/>
      <c r="E15891" s="100"/>
      <c r="F15891" s="100"/>
      <c r="H15891" s="102"/>
      <c r="I15891" s="103"/>
      <c r="J15891" s="102"/>
      <c r="L15891" s="100"/>
      <c r="M15891" s="100"/>
      <c r="N15891" s="100"/>
    </row>
    <row r="15892" spans="2:14">
      <c r="B15892" s="98"/>
      <c r="C15892" s="98"/>
      <c r="D15892" s="100"/>
      <c r="E15892" s="100"/>
      <c r="F15892" s="100"/>
      <c r="H15892" s="102"/>
      <c r="I15892" s="103"/>
      <c r="J15892" s="102"/>
      <c r="L15892" s="100"/>
      <c r="M15892" s="100"/>
      <c r="N15892" s="100"/>
    </row>
    <row r="15893" spans="2:14">
      <c r="B15893" s="98"/>
      <c r="C15893" s="98"/>
      <c r="D15893" s="100"/>
      <c r="E15893" s="100"/>
      <c r="F15893" s="100"/>
      <c r="H15893" s="102"/>
      <c r="I15893" s="103"/>
      <c r="J15893" s="102"/>
      <c r="L15893" s="100"/>
      <c r="M15893" s="100"/>
      <c r="N15893" s="100"/>
    </row>
    <row r="15894" spans="2:14">
      <c r="B15894" s="98"/>
      <c r="C15894" s="98"/>
      <c r="D15894" s="100"/>
      <c r="E15894" s="100"/>
      <c r="F15894" s="100"/>
      <c r="H15894" s="102"/>
      <c r="I15894" s="103"/>
      <c r="J15894" s="102"/>
      <c r="L15894" s="100"/>
      <c r="M15894" s="100"/>
      <c r="N15894" s="100"/>
    </row>
    <row r="15895" spans="2:14">
      <c r="B15895" s="98"/>
      <c r="C15895" s="98"/>
      <c r="D15895" s="100"/>
      <c r="E15895" s="100"/>
      <c r="F15895" s="100"/>
      <c r="H15895" s="102"/>
      <c r="I15895" s="103"/>
      <c r="J15895" s="102"/>
      <c r="L15895" s="100"/>
      <c r="M15895" s="100"/>
      <c r="N15895" s="100"/>
    </row>
    <row r="15896" spans="2:14">
      <c r="B15896" s="98"/>
      <c r="C15896" s="98"/>
      <c r="D15896" s="100"/>
      <c r="E15896" s="100"/>
      <c r="F15896" s="100"/>
      <c r="H15896" s="102"/>
      <c r="I15896" s="103"/>
      <c r="J15896" s="102"/>
      <c r="L15896" s="100"/>
      <c r="M15896" s="100"/>
      <c r="N15896" s="100"/>
    </row>
    <row r="15897" spans="2:14">
      <c r="B15897" s="98"/>
      <c r="C15897" s="98"/>
      <c r="D15897" s="100"/>
      <c r="E15897" s="100"/>
      <c r="F15897" s="100"/>
      <c r="H15897" s="102"/>
      <c r="I15897" s="103"/>
      <c r="J15897" s="102"/>
      <c r="L15897" s="100"/>
      <c r="M15897" s="100"/>
      <c r="N15897" s="100"/>
    </row>
    <row r="15898" spans="2:14">
      <c r="B15898" s="98"/>
      <c r="C15898" s="98"/>
      <c r="D15898" s="100"/>
      <c r="E15898" s="100"/>
      <c r="F15898" s="100"/>
      <c r="H15898" s="102"/>
      <c r="I15898" s="103"/>
      <c r="J15898" s="102"/>
      <c r="L15898" s="100"/>
      <c r="M15898" s="100"/>
      <c r="N15898" s="100"/>
    </row>
    <row r="15899" spans="2:14">
      <c r="B15899" s="98"/>
      <c r="C15899" s="98"/>
      <c r="D15899" s="100"/>
      <c r="E15899" s="100"/>
      <c r="F15899" s="100"/>
      <c r="H15899" s="102"/>
      <c r="I15899" s="103"/>
      <c r="J15899" s="102"/>
      <c r="L15899" s="100"/>
      <c r="M15899" s="100"/>
      <c r="N15899" s="100"/>
    </row>
    <row r="15900" spans="2:14">
      <c r="B15900" s="98"/>
      <c r="C15900" s="98"/>
      <c r="D15900" s="100"/>
      <c r="E15900" s="100"/>
      <c r="F15900" s="100"/>
      <c r="H15900" s="102"/>
      <c r="I15900" s="103"/>
      <c r="J15900" s="102"/>
      <c r="L15900" s="100"/>
      <c r="M15900" s="100"/>
      <c r="N15900" s="100"/>
    </row>
    <row r="15901" spans="2:14">
      <c r="B15901" s="98"/>
      <c r="C15901" s="98"/>
      <c r="D15901" s="100"/>
      <c r="E15901" s="100"/>
      <c r="F15901" s="100"/>
      <c r="H15901" s="102"/>
      <c r="I15901" s="103"/>
      <c r="J15901" s="102"/>
      <c r="L15901" s="100"/>
      <c r="M15901" s="100"/>
      <c r="N15901" s="100"/>
    </row>
    <row r="15902" spans="2:14">
      <c r="B15902" s="98"/>
      <c r="C15902" s="98"/>
      <c r="D15902" s="100"/>
      <c r="E15902" s="100"/>
      <c r="F15902" s="100"/>
      <c r="H15902" s="102"/>
      <c r="I15902" s="103"/>
      <c r="J15902" s="102"/>
      <c r="L15902" s="100"/>
      <c r="M15902" s="100"/>
      <c r="N15902" s="100"/>
    </row>
    <row r="15903" spans="2:14">
      <c r="B15903" s="98"/>
      <c r="C15903" s="98"/>
      <c r="D15903" s="100"/>
      <c r="E15903" s="100"/>
      <c r="F15903" s="100"/>
      <c r="H15903" s="102"/>
      <c r="I15903" s="103"/>
      <c r="J15903" s="102"/>
      <c r="L15903" s="100"/>
      <c r="M15903" s="100"/>
      <c r="N15903" s="100"/>
    </row>
    <row r="15904" spans="2:14">
      <c r="B15904" s="98"/>
      <c r="C15904" s="98"/>
      <c r="D15904" s="100"/>
      <c r="E15904" s="100"/>
      <c r="F15904" s="100"/>
      <c r="H15904" s="102"/>
      <c r="I15904" s="103"/>
      <c r="J15904" s="102"/>
      <c r="L15904" s="100"/>
      <c r="M15904" s="100"/>
      <c r="N15904" s="100"/>
    </row>
    <row r="15905" spans="2:14">
      <c r="B15905" s="98"/>
      <c r="C15905" s="98"/>
      <c r="D15905" s="100"/>
      <c r="E15905" s="100"/>
      <c r="F15905" s="100"/>
      <c r="H15905" s="102"/>
      <c r="I15905" s="103"/>
      <c r="J15905" s="102"/>
      <c r="L15905" s="100"/>
      <c r="M15905" s="100"/>
      <c r="N15905" s="100"/>
    </row>
    <row r="15906" spans="2:14">
      <c r="B15906" s="98"/>
      <c r="C15906" s="98"/>
      <c r="D15906" s="100"/>
      <c r="E15906" s="100"/>
      <c r="F15906" s="100"/>
      <c r="H15906" s="102"/>
      <c r="I15906" s="103"/>
      <c r="J15906" s="102"/>
      <c r="L15906" s="100"/>
      <c r="M15906" s="100"/>
      <c r="N15906" s="100"/>
    </row>
    <row r="15907" spans="2:14">
      <c r="B15907" s="98"/>
      <c r="C15907" s="98"/>
      <c r="D15907" s="100"/>
      <c r="E15907" s="100"/>
      <c r="F15907" s="100"/>
      <c r="H15907" s="102"/>
      <c r="I15907" s="103"/>
      <c r="J15907" s="102"/>
      <c r="L15907" s="100"/>
      <c r="M15907" s="100"/>
      <c r="N15907" s="100"/>
    </row>
    <row r="15908" spans="2:14">
      <c r="B15908" s="98"/>
      <c r="C15908" s="98"/>
      <c r="D15908" s="100"/>
      <c r="E15908" s="100"/>
      <c r="F15908" s="100"/>
      <c r="H15908" s="102"/>
      <c r="I15908" s="103"/>
      <c r="J15908" s="102"/>
      <c r="L15908" s="100"/>
      <c r="M15908" s="100"/>
      <c r="N15908" s="100"/>
    </row>
    <row r="15909" spans="2:14">
      <c r="B15909" s="98"/>
      <c r="C15909" s="98"/>
      <c r="D15909" s="100"/>
      <c r="E15909" s="100"/>
      <c r="F15909" s="100"/>
      <c r="H15909" s="102"/>
      <c r="I15909" s="103"/>
      <c r="J15909" s="102"/>
      <c r="L15909" s="100"/>
      <c r="M15909" s="100"/>
      <c r="N15909" s="100"/>
    </row>
    <row r="15910" spans="2:14">
      <c r="B15910" s="98"/>
      <c r="C15910" s="98"/>
      <c r="D15910" s="100"/>
      <c r="E15910" s="100"/>
      <c r="F15910" s="100"/>
      <c r="H15910" s="102"/>
      <c r="I15910" s="103"/>
      <c r="J15910" s="102"/>
      <c r="L15910" s="100"/>
      <c r="M15910" s="100"/>
      <c r="N15910" s="100"/>
    </row>
    <row r="15911" spans="2:14">
      <c r="B15911" s="98"/>
      <c r="C15911" s="98"/>
      <c r="D15911" s="100"/>
      <c r="E15911" s="100"/>
      <c r="F15911" s="100"/>
      <c r="H15911" s="102"/>
      <c r="I15911" s="103"/>
      <c r="J15911" s="102"/>
      <c r="L15911" s="100"/>
      <c r="M15911" s="100"/>
      <c r="N15911" s="100"/>
    </row>
    <row r="15912" spans="2:14">
      <c r="B15912" s="98"/>
      <c r="C15912" s="98"/>
      <c r="D15912" s="100"/>
      <c r="E15912" s="100"/>
      <c r="F15912" s="100"/>
      <c r="H15912" s="102"/>
      <c r="I15912" s="103"/>
      <c r="J15912" s="102"/>
      <c r="L15912" s="100"/>
      <c r="M15912" s="100"/>
      <c r="N15912" s="100"/>
    </row>
    <row r="15913" spans="2:14">
      <c r="B15913" s="98"/>
      <c r="C15913" s="98"/>
      <c r="D15913" s="100"/>
      <c r="E15913" s="100"/>
      <c r="F15913" s="100"/>
      <c r="H15913" s="102"/>
      <c r="I15913" s="103"/>
      <c r="J15913" s="102"/>
      <c r="L15913" s="100"/>
      <c r="M15913" s="100"/>
      <c r="N15913" s="100"/>
    </row>
    <row r="15914" spans="2:14">
      <c r="B15914" s="98"/>
      <c r="C15914" s="98"/>
      <c r="D15914" s="100"/>
      <c r="E15914" s="100"/>
      <c r="F15914" s="100"/>
      <c r="H15914" s="102"/>
      <c r="I15914" s="103"/>
      <c r="J15914" s="102"/>
      <c r="L15914" s="100"/>
      <c r="M15914" s="100"/>
      <c r="N15914" s="100"/>
    </row>
    <row r="15915" spans="2:14">
      <c r="B15915" s="98"/>
      <c r="C15915" s="98"/>
      <c r="D15915" s="100"/>
      <c r="E15915" s="100"/>
      <c r="F15915" s="100"/>
      <c r="H15915" s="102"/>
      <c r="I15915" s="103"/>
      <c r="J15915" s="102"/>
      <c r="L15915" s="100"/>
      <c r="M15915" s="100"/>
      <c r="N15915" s="100"/>
    </row>
    <row r="15916" spans="2:14">
      <c r="B15916" s="98"/>
      <c r="C15916" s="98"/>
      <c r="D15916" s="100"/>
      <c r="E15916" s="100"/>
      <c r="F15916" s="100"/>
      <c r="H15916" s="102"/>
      <c r="I15916" s="103"/>
      <c r="J15916" s="102"/>
      <c r="L15916" s="100"/>
      <c r="M15916" s="100"/>
      <c r="N15916" s="100"/>
    </row>
    <row r="15917" spans="2:14">
      <c r="B15917" s="98"/>
      <c r="C15917" s="98"/>
      <c r="D15917" s="100"/>
      <c r="E15917" s="100"/>
      <c r="F15917" s="100"/>
      <c r="H15917" s="102"/>
      <c r="I15917" s="103"/>
      <c r="J15917" s="102"/>
      <c r="L15917" s="100"/>
      <c r="M15917" s="100"/>
      <c r="N15917" s="100"/>
    </row>
    <row r="15918" spans="2:14">
      <c r="B15918" s="98"/>
      <c r="C15918" s="98"/>
      <c r="D15918" s="100"/>
      <c r="E15918" s="100"/>
      <c r="F15918" s="100"/>
      <c r="H15918" s="102"/>
      <c r="I15918" s="103"/>
      <c r="J15918" s="102"/>
      <c r="L15918" s="100"/>
      <c r="M15918" s="100"/>
      <c r="N15918" s="100"/>
    </row>
    <row r="15919" spans="2:14">
      <c r="B15919" s="98"/>
      <c r="C15919" s="98"/>
      <c r="D15919" s="100"/>
      <c r="E15919" s="100"/>
      <c r="F15919" s="100"/>
      <c r="H15919" s="102"/>
      <c r="I15919" s="103"/>
      <c r="J15919" s="102"/>
      <c r="L15919" s="100"/>
      <c r="M15919" s="100"/>
      <c r="N15919" s="100"/>
    </row>
    <row r="15920" spans="2:14">
      <c r="B15920" s="98"/>
      <c r="C15920" s="98"/>
      <c r="D15920" s="100"/>
      <c r="E15920" s="100"/>
      <c r="F15920" s="100"/>
      <c r="H15920" s="102"/>
      <c r="I15920" s="103"/>
      <c r="J15920" s="102"/>
      <c r="L15920" s="100"/>
      <c r="M15920" s="100"/>
      <c r="N15920" s="100"/>
    </row>
    <row r="15921" spans="2:14">
      <c r="B15921" s="98"/>
      <c r="C15921" s="98"/>
      <c r="D15921" s="100"/>
      <c r="E15921" s="100"/>
      <c r="F15921" s="100"/>
      <c r="H15921" s="102"/>
      <c r="I15921" s="103"/>
      <c r="J15921" s="102"/>
      <c r="L15921" s="100"/>
      <c r="M15921" s="100"/>
      <c r="N15921" s="100"/>
    </row>
    <row r="15922" spans="2:14">
      <c r="B15922" s="98"/>
      <c r="C15922" s="98"/>
      <c r="D15922" s="100"/>
      <c r="E15922" s="100"/>
      <c r="F15922" s="100"/>
      <c r="H15922" s="102"/>
      <c r="I15922" s="103"/>
      <c r="J15922" s="102"/>
      <c r="L15922" s="100"/>
      <c r="M15922" s="100"/>
      <c r="N15922" s="100"/>
    </row>
    <row r="15923" spans="2:14">
      <c r="B15923" s="98"/>
      <c r="C15923" s="98"/>
      <c r="D15923" s="100"/>
      <c r="E15923" s="100"/>
      <c r="F15923" s="100"/>
      <c r="H15923" s="102"/>
      <c r="I15923" s="103"/>
      <c r="J15923" s="102"/>
      <c r="L15923" s="100"/>
      <c r="M15923" s="100"/>
      <c r="N15923" s="100"/>
    </row>
    <row r="15924" spans="2:14">
      <c r="B15924" s="98"/>
      <c r="C15924" s="98"/>
      <c r="D15924" s="100"/>
      <c r="E15924" s="100"/>
      <c r="F15924" s="100"/>
      <c r="H15924" s="102"/>
      <c r="I15924" s="103"/>
      <c r="J15924" s="102"/>
      <c r="L15924" s="100"/>
      <c r="M15924" s="100"/>
      <c r="N15924" s="100"/>
    </row>
    <row r="15925" spans="2:14">
      <c r="B15925" s="98"/>
      <c r="C15925" s="98"/>
      <c r="D15925" s="100"/>
      <c r="E15925" s="100"/>
      <c r="F15925" s="100"/>
      <c r="H15925" s="102"/>
      <c r="I15925" s="103"/>
      <c r="J15925" s="102"/>
      <c r="L15925" s="100"/>
      <c r="M15925" s="100"/>
      <c r="N15925" s="100"/>
    </row>
    <row r="15926" spans="2:14">
      <c r="B15926" s="98"/>
      <c r="C15926" s="98"/>
      <c r="D15926" s="100"/>
      <c r="E15926" s="100"/>
      <c r="F15926" s="100"/>
      <c r="H15926" s="102"/>
      <c r="I15926" s="103"/>
      <c r="J15926" s="102"/>
      <c r="L15926" s="100"/>
      <c r="M15926" s="100"/>
      <c r="N15926" s="100"/>
    </row>
    <row r="15927" spans="2:14">
      <c r="B15927" s="98"/>
      <c r="C15927" s="98"/>
      <c r="D15927" s="100"/>
      <c r="E15927" s="100"/>
      <c r="F15927" s="100"/>
      <c r="H15927" s="102"/>
      <c r="I15927" s="103"/>
      <c r="J15927" s="102"/>
      <c r="L15927" s="100"/>
      <c r="M15927" s="100"/>
      <c r="N15927" s="100"/>
    </row>
    <row r="15928" spans="2:14">
      <c r="B15928" s="98"/>
      <c r="C15928" s="98"/>
      <c r="D15928" s="100"/>
      <c r="E15928" s="100"/>
      <c r="F15928" s="100"/>
      <c r="H15928" s="102"/>
      <c r="I15928" s="103"/>
      <c r="J15928" s="102"/>
      <c r="L15928" s="100"/>
      <c r="M15928" s="100"/>
      <c r="N15928" s="100"/>
    </row>
    <row r="15929" spans="2:14">
      <c r="B15929" s="98"/>
      <c r="C15929" s="98"/>
      <c r="D15929" s="100"/>
      <c r="E15929" s="100"/>
      <c r="F15929" s="100"/>
      <c r="H15929" s="102"/>
      <c r="I15929" s="103"/>
      <c r="J15929" s="102"/>
      <c r="L15929" s="100"/>
      <c r="M15929" s="100"/>
      <c r="N15929" s="100"/>
    </row>
    <row r="15930" spans="2:14">
      <c r="B15930" s="98"/>
      <c r="C15930" s="98"/>
      <c r="D15930" s="100"/>
      <c r="E15930" s="100"/>
      <c r="F15930" s="100"/>
      <c r="H15930" s="102"/>
      <c r="I15930" s="103"/>
      <c r="J15930" s="102"/>
      <c r="L15930" s="100"/>
      <c r="M15930" s="100"/>
      <c r="N15930" s="100"/>
    </row>
    <row r="15931" spans="2:14">
      <c r="B15931" s="98"/>
      <c r="C15931" s="98"/>
      <c r="D15931" s="100"/>
      <c r="E15931" s="100"/>
      <c r="F15931" s="100"/>
      <c r="H15931" s="102"/>
      <c r="I15931" s="103"/>
      <c r="J15931" s="102"/>
      <c r="L15931" s="100"/>
      <c r="M15931" s="100"/>
      <c r="N15931" s="100"/>
    </row>
    <row r="15932" spans="2:14">
      <c r="B15932" s="98"/>
      <c r="C15932" s="98"/>
      <c r="D15932" s="100"/>
      <c r="E15932" s="100"/>
      <c r="F15932" s="100"/>
      <c r="H15932" s="102"/>
      <c r="I15932" s="103"/>
      <c r="J15932" s="102"/>
      <c r="L15932" s="100"/>
      <c r="M15932" s="100"/>
      <c r="N15932" s="100"/>
    </row>
    <row r="15933" spans="2:14">
      <c r="B15933" s="98"/>
      <c r="C15933" s="98"/>
      <c r="D15933" s="100"/>
      <c r="E15933" s="100"/>
      <c r="F15933" s="100"/>
      <c r="H15933" s="102"/>
      <c r="I15933" s="103"/>
      <c r="J15933" s="102"/>
      <c r="L15933" s="100"/>
      <c r="M15933" s="100"/>
      <c r="N15933" s="100"/>
    </row>
    <row r="15934" spans="2:14">
      <c r="B15934" s="98"/>
      <c r="C15934" s="98"/>
      <c r="D15934" s="100"/>
      <c r="E15934" s="100"/>
      <c r="F15934" s="100"/>
      <c r="H15934" s="102"/>
      <c r="I15934" s="103"/>
      <c r="J15934" s="102"/>
      <c r="L15934" s="100"/>
      <c r="M15934" s="100"/>
      <c r="N15934" s="100"/>
    </row>
    <row r="15935" spans="2:14">
      <c r="B15935" s="98"/>
      <c r="C15935" s="98"/>
      <c r="D15935" s="100"/>
      <c r="E15935" s="100"/>
      <c r="F15935" s="100"/>
      <c r="H15935" s="102"/>
      <c r="I15935" s="103"/>
      <c r="J15935" s="102"/>
      <c r="L15935" s="100"/>
      <c r="M15935" s="100"/>
      <c r="N15935" s="100"/>
    </row>
    <row r="15936" spans="2:14">
      <c r="B15936" s="98"/>
      <c r="C15936" s="98"/>
      <c r="D15936" s="100"/>
      <c r="E15936" s="100"/>
      <c r="F15936" s="100"/>
      <c r="H15936" s="102"/>
      <c r="I15936" s="103"/>
      <c r="J15936" s="102"/>
      <c r="L15936" s="100"/>
      <c r="M15936" s="100"/>
      <c r="N15936" s="100"/>
    </row>
    <row r="15937" spans="2:14">
      <c r="B15937" s="98"/>
      <c r="C15937" s="98"/>
      <c r="D15937" s="100"/>
      <c r="E15937" s="100"/>
      <c r="F15937" s="100"/>
      <c r="H15937" s="102"/>
      <c r="I15937" s="103"/>
      <c r="J15937" s="102"/>
      <c r="L15937" s="100"/>
      <c r="M15937" s="100"/>
      <c r="N15937" s="100"/>
    </row>
    <row r="15938" spans="2:14">
      <c r="B15938" s="98"/>
      <c r="C15938" s="98"/>
      <c r="D15938" s="100"/>
      <c r="E15938" s="100"/>
      <c r="F15938" s="100"/>
      <c r="H15938" s="102"/>
      <c r="I15938" s="103"/>
      <c r="J15938" s="102"/>
      <c r="L15938" s="100"/>
      <c r="M15938" s="100"/>
      <c r="N15938" s="100"/>
    </row>
    <row r="15939" spans="2:14">
      <c r="B15939" s="98"/>
      <c r="C15939" s="98"/>
      <c r="D15939" s="100"/>
      <c r="E15939" s="100"/>
      <c r="F15939" s="100"/>
      <c r="H15939" s="102"/>
      <c r="I15939" s="103"/>
      <c r="J15939" s="102"/>
      <c r="L15939" s="100"/>
      <c r="M15939" s="100"/>
      <c r="N15939" s="100"/>
    </row>
    <row r="15940" spans="2:14">
      <c r="B15940" s="98"/>
      <c r="C15940" s="98"/>
      <c r="D15940" s="100"/>
      <c r="E15940" s="100"/>
      <c r="F15940" s="100"/>
      <c r="H15940" s="102"/>
      <c r="I15940" s="103"/>
      <c r="J15940" s="102"/>
      <c r="L15940" s="100"/>
      <c r="M15940" s="100"/>
      <c r="N15940" s="100"/>
    </row>
    <row r="15941" spans="2:14">
      <c r="B15941" s="98"/>
      <c r="C15941" s="98"/>
      <c r="D15941" s="100"/>
      <c r="E15941" s="100"/>
      <c r="F15941" s="100"/>
      <c r="H15941" s="102"/>
      <c r="I15941" s="103"/>
      <c r="J15941" s="102"/>
      <c r="L15941" s="100"/>
      <c r="M15941" s="100"/>
      <c r="N15941" s="100"/>
    </row>
    <row r="15942" spans="2:14">
      <c r="B15942" s="98"/>
      <c r="C15942" s="98"/>
      <c r="D15942" s="100"/>
      <c r="E15942" s="100"/>
      <c r="F15942" s="100"/>
      <c r="H15942" s="102"/>
      <c r="I15942" s="103"/>
      <c r="J15942" s="102"/>
      <c r="L15942" s="100"/>
      <c r="M15942" s="100"/>
      <c r="N15942" s="100"/>
    </row>
    <row r="15943" spans="2:14">
      <c r="B15943" s="98"/>
      <c r="C15943" s="98"/>
      <c r="D15943" s="100"/>
      <c r="E15943" s="100"/>
      <c r="F15943" s="100"/>
      <c r="H15943" s="102"/>
      <c r="I15943" s="103"/>
      <c r="J15943" s="102"/>
      <c r="L15943" s="100"/>
      <c r="M15943" s="100"/>
      <c r="N15943" s="100"/>
    </row>
    <row r="15944" spans="2:14">
      <c r="B15944" s="98"/>
      <c r="C15944" s="98"/>
      <c r="D15944" s="100"/>
      <c r="E15944" s="100"/>
      <c r="F15944" s="100"/>
      <c r="H15944" s="102"/>
      <c r="I15944" s="103"/>
      <c r="J15944" s="102"/>
      <c r="L15944" s="100"/>
      <c r="M15944" s="100"/>
      <c r="N15944" s="100"/>
    </row>
    <row r="15945" spans="2:14">
      <c r="B15945" s="98"/>
      <c r="C15945" s="98"/>
      <c r="D15945" s="100"/>
      <c r="E15945" s="100"/>
      <c r="F15945" s="100"/>
      <c r="H15945" s="102"/>
      <c r="I15945" s="103"/>
      <c r="J15945" s="102"/>
      <c r="L15945" s="100"/>
      <c r="M15945" s="100"/>
      <c r="N15945" s="100"/>
    </row>
    <row r="15946" spans="2:14">
      <c r="B15946" s="98"/>
      <c r="C15946" s="98"/>
      <c r="D15946" s="100"/>
      <c r="E15946" s="100"/>
      <c r="F15946" s="100"/>
      <c r="H15946" s="102"/>
      <c r="I15946" s="103"/>
      <c r="J15946" s="102"/>
      <c r="L15946" s="100"/>
      <c r="M15946" s="100"/>
      <c r="N15946" s="100"/>
    </row>
    <row r="15947" spans="2:14">
      <c r="B15947" s="98"/>
      <c r="C15947" s="98"/>
      <c r="D15947" s="100"/>
      <c r="E15947" s="100"/>
      <c r="F15947" s="100"/>
      <c r="H15947" s="102"/>
      <c r="I15947" s="103"/>
      <c r="J15947" s="102"/>
      <c r="L15947" s="100"/>
      <c r="M15947" s="100"/>
      <c r="N15947" s="100"/>
    </row>
    <row r="15948" spans="2:14">
      <c r="B15948" s="98"/>
      <c r="C15948" s="98"/>
      <c r="D15948" s="100"/>
      <c r="E15948" s="100"/>
      <c r="F15948" s="100"/>
      <c r="H15948" s="102"/>
      <c r="I15948" s="103"/>
      <c r="J15948" s="102"/>
      <c r="L15948" s="100"/>
      <c r="M15948" s="100"/>
      <c r="N15948" s="100"/>
    </row>
    <row r="15949" spans="2:14">
      <c r="B15949" s="98"/>
      <c r="C15949" s="98"/>
      <c r="D15949" s="100"/>
      <c r="E15949" s="100"/>
      <c r="F15949" s="100"/>
      <c r="H15949" s="102"/>
      <c r="I15949" s="103"/>
      <c r="J15949" s="102"/>
      <c r="L15949" s="100"/>
      <c r="M15949" s="100"/>
      <c r="N15949" s="100"/>
    </row>
    <row r="15950" spans="2:14">
      <c r="B15950" s="98"/>
      <c r="C15950" s="98"/>
      <c r="D15950" s="100"/>
      <c r="E15950" s="100"/>
      <c r="F15950" s="100"/>
      <c r="H15950" s="102"/>
      <c r="I15950" s="103"/>
      <c r="J15950" s="102"/>
      <c r="L15950" s="100"/>
      <c r="M15950" s="100"/>
      <c r="N15950" s="100"/>
    </row>
    <row r="15951" spans="2:14">
      <c r="B15951" s="98"/>
      <c r="C15951" s="98"/>
      <c r="D15951" s="100"/>
      <c r="E15951" s="100"/>
      <c r="F15951" s="100"/>
      <c r="H15951" s="102"/>
      <c r="I15951" s="103"/>
      <c r="J15951" s="102"/>
      <c r="L15951" s="100"/>
      <c r="M15951" s="100"/>
      <c r="N15951" s="100"/>
    </row>
    <row r="15952" spans="2:14">
      <c r="B15952" s="98"/>
      <c r="C15952" s="98"/>
      <c r="D15952" s="100"/>
      <c r="E15952" s="100"/>
      <c r="F15952" s="100"/>
      <c r="H15952" s="102"/>
      <c r="I15952" s="103"/>
      <c r="J15952" s="102"/>
      <c r="L15952" s="100"/>
      <c r="M15952" s="100"/>
      <c r="N15952" s="100"/>
    </row>
    <row r="15953" spans="2:14">
      <c r="B15953" s="98"/>
      <c r="C15953" s="98"/>
      <c r="D15953" s="100"/>
      <c r="E15953" s="100"/>
      <c r="F15953" s="100"/>
      <c r="H15953" s="102"/>
      <c r="I15953" s="103"/>
      <c r="J15953" s="102"/>
      <c r="L15953" s="100"/>
      <c r="M15953" s="100"/>
      <c r="N15953" s="100"/>
    </row>
    <row r="15954" spans="2:14">
      <c r="B15954" s="98"/>
      <c r="C15954" s="98"/>
      <c r="D15954" s="100"/>
      <c r="E15954" s="100"/>
      <c r="F15954" s="100"/>
      <c r="H15954" s="102"/>
      <c r="I15954" s="103"/>
      <c r="J15954" s="102"/>
      <c r="L15954" s="100"/>
      <c r="M15954" s="100"/>
      <c r="N15954" s="100"/>
    </row>
    <row r="15955" spans="2:14">
      <c r="B15955" s="98"/>
      <c r="C15955" s="98"/>
      <c r="D15955" s="100"/>
      <c r="E15955" s="100"/>
      <c r="F15955" s="100"/>
      <c r="H15955" s="102"/>
      <c r="I15955" s="103"/>
      <c r="J15955" s="102"/>
      <c r="L15955" s="100"/>
      <c r="M15955" s="100"/>
      <c r="N15955" s="100"/>
    </row>
    <row r="15956" spans="2:14">
      <c r="B15956" s="98"/>
      <c r="C15956" s="98"/>
      <c r="D15956" s="100"/>
      <c r="E15956" s="100"/>
      <c r="F15956" s="100"/>
      <c r="H15956" s="102"/>
      <c r="I15956" s="103"/>
      <c r="J15956" s="102"/>
      <c r="L15956" s="100"/>
      <c r="M15956" s="100"/>
      <c r="N15956" s="100"/>
    </row>
    <row r="15957" spans="2:14">
      <c r="B15957" s="98"/>
      <c r="C15957" s="98"/>
      <c r="D15957" s="100"/>
      <c r="E15957" s="100"/>
      <c r="F15957" s="100"/>
      <c r="H15957" s="102"/>
      <c r="I15957" s="103"/>
      <c r="J15957" s="102"/>
      <c r="L15957" s="100"/>
      <c r="M15957" s="100"/>
      <c r="N15957" s="100"/>
    </row>
    <row r="15958" spans="2:14">
      <c r="B15958" s="98"/>
      <c r="C15958" s="98"/>
      <c r="D15958" s="100"/>
      <c r="E15958" s="100"/>
      <c r="F15958" s="100"/>
      <c r="H15958" s="102"/>
      <c r="I15958" s="103"/>
      <c r="J15958" s="102"/>
      <c r="L15958" s="100"/>
      <c r="M15958" s="100"/>
      <c r="N15958" s="100"/>
    </row>
    <row r="15959" spans="2:14">
      <c r="B15959" s="98"/>
      <c r="C15959" s="98"/>
      <c r="D15959" s="100"/>
      <c r="E15959" s="100"/>
      <c r="F15959" s="100"/>
      <c r="H15959" s="102"/>
      <c r="I15959" s="103"/>
      <c r="J15959" s="102"/>
      <c r="L15959" s="100"/>
      <c r="M15959" s="100"/>
      <c r="N15959" s="100"/>
    </row>
    <row r="15960" spans="2:14">
      <c r="B15960" s="98"/>
      <c r="C15960" s="98"/>
      <c r="D15960" s="100"/>
      <c r="E15960" s="100"/>
      <c r="F15960" s="100"/>
      <c r="H15960" s="102"/>
      <c r="I15960" s="103"/>
      <c r="J15960" s="102"/>
      <c r="L15960" s="100"/>
      <c r="M15960" s="100"/>
      <c r="N15960" s="100"/>
    </row>
    <row r="15961" spans="2:14">
      <c r="B15961" s="98"/>
      <c r="C15961" s="98"/>
      <c r="D15961" s="100"/>
      <c r="E15961" s="100"/>
      <c r="F15961" s="100"/>
      <c r="H15961" s="102"/>
      <c r="I15961" s="103"/>
      <c r="J15961" s="102"/>
      <c r="L15961" s="100"/>
      <c r="M15961" s="100"/>
      <c r="N15961" s="100"/>
    </row>
    <row r="15962" spans="2:14">
      <c r="B15962" s="98"/>
      <c r="C15962" s="98"/>
      <c r="D15962" s="100"/>
      <c r="E15962" s="100"/>
      <c r="F15962" s="100"/>
      <c r="H15962" s="102"/>
      <c r="I15962" s="103"/>
      <c r="J15962" s="102"/>
      <c r="L15962" s="100"/>
      <c r="M15962" s="100"/>
      <c r="N15962" s="100"/>
    </row>
    <row r="15963" spans="2:14">
      <c r="B15963" s="98"/>
      <c r="C15963" s="98"/>
      <c r="D15963" s="100"/>
      <c r="E15963" s="100"/>
      <c r="F15963" s="100"/>
      <c r="H15963" s="102"/>
      <c r="I15963" s="103"/>
      <c r="J15963" s="102"/>
      <c r="L15963" s="100"/>
      <c r="M15963" s="100"/>
      <c r="N15963" s="100"/>
    </row>
    <row r="15964" spans="2:14">
      <c r="B15964" s="98"/>
      <c r="C15964" s="98"/>
      <c r="D15964" s="100"/>
      <c r="E15964" s="100"/>
      <c r="F15964" s="100"/>
      <c r="H15964" s="102"/>
      <c r="I15964" s="103"/>
      <c r="J15964" s="102"/>
      <c r="L15964" s="100"/>
      <c r="M15964" s="100"/>
      <c r="N15964" s="100"/>
    </row>
    <row r="15965" spans="2:14">
      <c r="B15965" s="98"/>
      <c r="C15965" s="98"/>
      <c r="D15965" s="100"/>
      <c r="E15965" s="100"/>
      <c r="F15965" s="100"/>
      <c r="H15965" s="102"/>
      <c r="I15965" s="103"/>
      <c r="J15965" s="102"/>
      <c r="L15965" s="100"/>
      <c r="M15965" s="100"/>
      <c r="N15965" s="100"/>
    </row>
    <row r="15966" spans="2:14">
      <c r="B15966" s="98"/>
      <c r="C15966" s="98"/>
      <c r="D15966" s="100"/>
      <c r="E15966" s="100"/>
      <c r="F15966" s="100"/>
      <c r="H15966" s="102"/>
      <c r="I15966" s="103"/>
      <c r="J15966" s="102"/>
      <c r="L15966" s="100"/>
      <c r="M15966" s="100"/>
      <c r="N15966" s="100"/>
    </row>
    <row r="15967" spans="2:14">
      <c r="B15967" s="98"/>
      <c r="C15967" s="98"/>
      <c r="D15967" s="100"/>
      <c r="E15967" s="100"/>
      <c r="F15967" s="100"/>
      <c r="H15967" s="102"/>
      <c r="I15967" s="103"/>
      <c r="J15967" s="102"/>
      <c r="L15967" s="100"/>
      <c r="M15967" s="100"/>
      <c r="N15967" s="100"/>
    </row>
    <row r="15968" spans="2:14">
      <c r="B15968" s="98"/>
      <c r="C15968" s="98"/>
      <c r="D15968" s="100"/>
      <c r="E15968" s="100"/>
      <c r="F15968" s="100"/>
      <c r="H15968" s="102"/>
      <c r="I15968" s="103"/>
      <c r="J15968" s="102"/>
      <c r="L15968" s="100"/>
      <c r="M15968" s="100"/>
      <c r="N15968" s="100"/>
    </row>
    <row r="15969" spans="2:14">
      <c r="B15969" s="98"/>
      <c r="C15969" s="98"/>
      <c r="D15969" s="100"/>
      <c r="E15969" s="100"/>
      <c r="F15969" s="100"/>
      <c r="H15969" s="102"/>
      <c r="I15969" s="103"/>
      <c r="J15969" s="102"/>
      <c r="L15969" s="100"/>
      <c r="M15969" s="100"/>
      <c r="N15969" s="100"/>
    </row>
    <row r="15970" spans="2:14">
      <c r="B15970" s="98"/>
      <c r="C15970" s="98"/>
      <c r="D15970" s="100"/>
      <c r="E15970" s="100"/>
      <c r="F15970" s="100"/>
      <c r="H15970" s="102"/>
      <c r="I15970" s="103"/>
      <c r="J15970" s="102"/>
      <c r="L15970" s="100"/>
      <c r="M15970" s="100"/>
      <c r="N15970" s="100"/>
    </row>
    <row r="15971" spans="2:14">
      <c r="B15971" s="98"/>
      <c r="C15971" s="98"/>
      <c r="D15971" s="100"/>
      <c r="E15971" s="100"/>
      <c r="F15971" s="100"/>
      <c r="H15971" s="102"/>
      <c r="I15971" s="103"/>
      <c r="J15971" s="102"/>
      <c r="L15971" s="100"/>
      <c r="M15971" s="100"/>
      <c r="N15971" s="100"/>
    </row>
    <row r="15972" spans="2:14">
      <c r="B15972" s="98"/>
      <c r="C15972" s="98"/>
      <c r="D15972" s="100"/>
      <c r="E15972" s="100"/>
      <c r="F15972" s="100"/>
      <c r="H15972" s="102"/>
      <c r="I15972" s="103"/>
      <c r="J15972" s="102"/>
      <c r="L15972" s="100"/>
      <c r="M15972" s="100"/>
      <c r="N15972" s="100"/>
    </row>
    <row r="15973" spans="2:14">
      <c r="B15973" s="98"/>
      <c r="C15973" s="98"/>
      <c r="D15973" s="100"/>
      <c r="E15973" s="100"/>
      <c r="F15973" s="100"/>
      <c r="H15973" s="102"/>
      <c r="I15973" s="103"/>
      <c r="J15973" s="102"/>
      <c r="L15973" s="100"/>
      <c r="M15973" s="100"/>
      <c r="N15973" s="100"/>
    </row>
    <row r="15974" spans="2:14">
      <c r="B15974" s="98"/>
      <c r="C15974" s="98"/>
      <c r="D15974" s="100"/>
      <c r="E15974" s="100"/>
      <c r="F15974" s="100"/>
      <c r="H15974" s="102"/>
      <c r="I15974" s="103"/>
      <c r="J15974" s="102"/>
      <c r="L15974" s="100"/>
      <c r="M15974" s="100"/>
      <c r="N15974" s="100"/>
    </row>
    <row r="15975" spans="2:14">
      <c r="B15975" s="98"/>
      <c r="C15975" s="98"/>
      <c r="D15975" s="100"/>
      <c r="E15975" s="100"/>
      <c r="F15975" s="100"/>
      <c r="H15975" s="102"/>
      <c r="I15975" s="103"/>
      <c r="J15975" s="102"/>
      <c r="L15975" s="100"/>
      <c r="M15975" s="100"/>
      <c r="N15975" s="100"/>
    </row>
    <row r="15976" spans="2:14">
      <c r="B15976" s="98"/>
      <c r="C15976" s="98"/>
      <c r="D15976" s="100"/>
      <c r="E15976" s="100"/>
      <c r="F15976" s="100"/>
      <c r="H15976" s="102"/>
      <c r="I15976" s="103"/>
      <c r="J15976" s="102"/>
      <c r="L15976" s="100"/>
      <c r="M15976" s="100"/>
      <c r="N15976" s="100"/>
    </row>
    <row r="15977" spans="2:14">
      <c r="B15977" s="98"/>
      <c r="C15977" s="98"/>
      <c r="D15977" s="100"/>
      <c r="E15977" s="100"/>
      <c r="F15977" s="100"/>
      <c r="H15977" s="102"/>
      <c r="I15977" s="103"/>
      <c r="J15977" s="102"/>
      <c r="L15977" s="100"/>
      <c r="M15977" s="100"/>
      <c r="N15977" s="100"/>
    </row>
    <row r="15978" spans="2:14">
      <c r="B15978" s="98"/>
      <c r="C15978" s="98"/>
      <c r="D15978" s="100"/>
      <c r="E15978" s="100"/>
      <c r="F15978" s="100"/>
      <c r="H15978" s="102"/>
      <c r="I15978" s="103"/>
      <c r="J15978" s="102"/>
      <c r="L15978" s="100"/>
      <c r="M15978" s="100"/>
      <c r="N15978" s="100"/>
    </row>
    <row r="15979" spans="2:14">
      <c r="B15979" s="98"/>
      <c r="C15979" s="98"/>
      <c r="D15979" s="100"/>
      <c r="E15979" s="100"/>
      <c r="F15979" s="100"/>
      <c r="H15979" s="102"/>
      <c r="I15979" s="103"/>
      <c r="J15979" s="102"/>
      <c r="L15979" s="100"/>
      <c r="M15979" s="100"/>
      <c r="N15979" s="100"/>
    </row>
    <row r="15980" spans="2:14">
      <c r="B15980" s="98"/>
      <c r="C15980" s="98"/>
      <c r="D15980" s="100"/>
      <c r="E15980" s="100"/>
      <c r="F15980" s="100"/>
      <c r="H15980" s="102"/>
      <c r="I15980" s="103"/>
      <c r="J15980" s="102"/>
      <c r="L15980" s="100"/>
      <c r="M15980" s="100"/>
      <c r="N15980" s="100"/>
    </row>
    <row r="15981" spans="2:14">
      <c r="B15981" s="98"/>
      <c r="C15981" s="98"/>
      <c r="D15981" s="100"/>
      <c r="E15981" s="100"/>
      <c r="F15981" s="100"/>
      <c r="H15981" s="102"/>
      <c r="I15981" s="103"/>
      <c r="J15981" s="102"/>
      <c r="L15981" s="100"/>
      <c r="M15981" s="100"/>
      <c r="N15981" s="100"/>
    </row>
    <row r="15982" spans="2:14">
      <c r="B15982" s="98"/>
      <c r="C15982" s="98"/>
      <c r="D15982" s="100"/>
      <c r="E15982" s="100"/>
      <c r="F15982" s="100"/>
      <c r="H15982" s="102"/>
      <c r="I15982" s="103"/>
      <c r="J15982" s="102"/>
      <c r="L15982" s="100"/>
      <c r="M15982" s="100"/>
      <c r="N15982" s="100"/>
    </row>
    <row r="15983" spans="2:14">
      <c r="B15983" s="98"/>
      <c r="C15983" s="98"/>
      <c r="D15983" s="100"/>
      <c r="E15983" s="100"/>
      <c r="F15983" s="100"/>
      <c r="H15983" s="102"/>
      <c r="I15983" s="103"/>
      <c r="J15983" s="102"/>
      <c r="L15983" s="100"/>
      <c r="M15983" s="100"/>
      <c r="N15983" s="100"/>
    </row>
    <row r="15984" spans="2:14">
      <c r="B15984" s="98"/>
      <c r="C15984" s="98"/>
      <c r="D15984" s="100"/>
      <c r="E15984" s="100"/>
      <c r="F15984" s="100"/>
      <c r="H15984" s="102"/>
      <c r="I15984" s="103"/>
      <c r="J15984" s="102"/>
      <c r="L15984" s="100"/>
      <c r="M15984" s="100"/>
      <c r="N15984" s="100"/>
    </row>
    <row r="15985" spans="2:14">
      <c r="B15985" s="98"/>
      <c r="C15985" s="98"/>
      <c r="D15985" s="100"/>
      <c r="E15985" s="100"/>
      <c r="F15985" s="100"/>
      <c r="H15985" s="102"/>
      <c r="I15985" s="103"/>
      <c r="J15985" s="102"/>
      <c r="L15985" s="100"/>
      <c r="M15985" s="100"/>
      <c r="N15985" s="100"/>
    </row>
    <row r="15986" spans="2:14">
      <c r="B15986" s="98"/>
      <c r="C15986" s="98"/>
      <c r="D15986" s="100"/>
      <c r="E15986" s="100"/>
      <c r="F15986" s="100"/>
      <c r="H15986" s="102"/>
      <c r="I15986" s="103"/>
      <c r="J15986" s="102"/>
      <c r="L15986" s="100"/>
      <c r="M15986" s="100"/>
      <c r="N15986" s="100"/>
    </row>
    <row r="15987" spans="2:14">
      <c r="B15987" s="98"/>
      <c r="C15987" s="98"/>
      <c r="D15987" s="100"/>
      <c r="E15987" s="100"/>
      <c r="F15987" s="100"/>
      <c r="H15987" s="102"/>
      <c r="I15987" s="103"/>
      <c r="J15987" s="102"/>
      <c r="L15987" s="100"/>
      <c r="M15987" s="100"/>
      <c r="N15987" s="100"/>
    </row>
    <row r="15988" spans="2:14">
      <c r="B15988" s="98"/>
      <c r="C15988" s="98"/>
      <c r="D15988" s="100"/>
      <c r="E15988" s="100"/>
      <c r="F15988" s="100"/>
      <c r="H15988" s="102"/>
      <c r="I15988" s="103"/>
      <c r="J15988" s="102"/>
      <c r="L15988" s="100"/>
      <c r="M15988" s="100"/>
      <c r="N15988" s="100"/>
    </row>
    <row r="15989" spans="2:14">
      <c r="B15989" s="98"/>
      <c r="C15989" s="98"/>
      <c r="D15989" s="100"/>
      <c r="E15989" s="100"/>
      <c r="F15989" s="100"/>
      <c r="H15989" s="102"/>
      <c r="I15989" s="103"/>
      <c r="J15989" s="102"/>
      <c r="L15989" s="100"/>
      <c r="M15989" s="100"/>
      <c r="N15989" s="100"/>
    </row>
    <row r="15990" spans="2:14">
      <c r="B15990" s="98"/>
      <c r="C15990" s="98"/>
      <c r="D15990" s="100"/>
      <c r="E15990" s="100"/>
      <c r="F15990" s="100"/>
      <c r="H15990" s="102"/>
      <c r="I15990" s="103"/>
      <c r="J15990" s="102"/>
      <c r="L15990" s="100"/>
      <c r="M15990" s="100"/>
      <c r="N15990" s="100"/>
    </row>
    <row r="15991" spans="2:14">
      <c r="B15991" s="98"/>
      <c r="C15991" s="98"/>
      <c r="D15991" s="100"/>
      <c r="E15991" s="100"/>
      <c r="F15991" s="100"/>
      <c r="H15991" s="102"/>
      <c r="I15991" s="103"/>
      <c r="J15991" s="102"/>
      <c r="L15991" s="100"/>
      <c r="M15991" s="100"/>
      <c r="N15991" s="100"/>
    </row>
    <row r="15992" spans="2:14">
      <c r="B15992" s="98"/>
      <c r="C15992" s="98"/>
      <c r="D15992" s="100"/>
      <c r="E15992" s="100"/>
      <c r="F15992" s="100"/>
      <c r="H15992" s="102"/>
      <c r="I15992" s="103"/>
      <c r="J15992" s="102"/>
      <c r="L15992" s="100"/>
      <c r="M15992" s="100"/>
      <c r="N15992" s="100"/>
    </row>
    <row r="15993" spans="2:14">
      <c r="B15993" s="98"/>
      <c r="C15993" s="98"/>
      <c r="D15993" s="100"/>
      <c r="E15993" s="100"/>
      <c r="F15993" s="100"/>
      <c r="H15993" s="102"/>
      <c r="I15993" s="103"/>
      <c r="J15993" s="102"/>
      <c r="L15993" s="100"/>
      <c r="M15993" s="100"/>
      <c r="N15993" s="100"/>
    </row>
    <row r="15994" spans="2:14">
      <c r="B15994" s="98"/>
      <c r="C15994" s="98"/>
      <c r="D15994" s="100"/>
      <c r="E15994" s="100"/>
      <c r="F15994" s="100"/>
      <c r="H15994" s="102"/>
      <c r="I15994" s="103"/>
      <c r="J15994" s="102"/>
      <c r="L15994" s="100"/>
      <c r="M15994" s="100"/>
      <c r="N15994" s="100"/>
    </row>
    <row r="15995" spans="2:14">
      <c r="B15995" s="98"/>
      <c r="C15995" s="98"/>
      <c r="D15995" s="100"/>
      <c r="E15995" s="100"/>
      <c r="F15995" s="100"/>
      <c r="H15995" s="102"/>
      <c r="I15995" s="103"/>
      <c r="J15995" s="102"/>
      <c r="L15995" s="100"/>
      <c r="M15995" s="100"/>
      <c r="N15995" s="100"/>
    </row>
    <row r="15996" spans="2:14">
      <c r="B15996" s="98"/>
      <c r="C15996" s="98"/>
      <c r="D15996" s="100"/>
      <c r="E15996" s="100"/>
      <c r="F15996" s="100"/>
      <c r="H15996" s="102"/>
      <c r="I15996" s="103"/>
      <c r="J15996" s="102"/>
      <c r="L15996" s="100"/>
      <c r="M15996" s="100"/>
      <c r="N15996" s="100"/>
    </row>
    <row r="15997" spans="2:14">
      <c r="B15997" s="98"/>
      <c r="C15997" s="98"/>
      <c r="D15997" s="100"/>
      <c r="E15997" s="100"/>
      <c r="F15997" s="100"/>
      <c r="H15997" s="102"/>
      <c r="I15997" s="103"/>
      <c r="J15997" s="102"/>
      <c r="L15997" s="100"/>
      <c r="M15997" s="100"/>
      <c r="N15997" s="100"/>
    </row>
    <row r="15998" spans="2:14">
      <c r="B15998" s="98"/>
      <c r="C15998" s="98"/>
      <c r="D15998" s="100"/>
      <c r="E15998" s="100"/>
      <c r="F15998" s="100"/>
      <c r="H15998" s="102"/>
      <c r="I15998" s="103"/>
      <c r="J15998" s="102"/>
      <c r="L15998" s="100"/>
      <c r="M15998" s="100"/>
      <c r="N15998" s="100"/>
    </row>
    <row r="15999" spans="2:14">
      <c r="B15999" s="98"/>
      <c r="C15999" s="98"/>
      <c r="D15999" s="100"/>
      <c r="E15999" s="100"/>
      <c r="F15999" s="100"/>
      <c r="H15999" s="102"/>
      <c r="I15999" s="103"/>
      <c r="J15999" s="102"/>
      <c r="L15999" s="100"/>
      <c r="M15999" s="100"/>
      <c r="N15999" s="100"/>
    </row>
    <row r="16000" spans="2:14">
      <c r="B16000" s="98"/>
      <c r="C16000" s="98"/>
      <c r="D16000" s="100"/>
      <c r="E16000" s="100"/>
      <c r="F16000" s="100"/>
      <c r="H16000" s="102"/>
      <c r="I16000" s="103"/>
      <c r="J16000" s="102"/>
      <c r="L16000" s="100"/>
      <c r="M16000" s="100"/>
      <c r="N16000" s="100"/>
    </row>
    <row r="16001" spans="2:14">
      <c r="B16001" s="98"/>
      <c r="C16001" s="98"/>
      <c r="D16001" s="100"/>
      <c r="E16001" s="100"/>
      <c r="F16001" s="100"/>
      <c r="H16001" s="102"/>
      <c r="I16001" s="103"/>
      <c r="J16001" s="102"/>
      <c r="L16001" s="100"/>
      <c r="M16001" s="100"/>
      <c r="N16001" s="100"/>
    </row>
    <row r="16002" spans="2:14">
      <c r="B16002" s="98"/>
      <c r="C16002" s="98"/>
      <c r="D16002" s="100"/>
      <c r="E16002" s="100"/>
      <c r="F16002" s="100"/>
      <c r="H16002" s="102"/>
      <c r="I16002" s="103"/>
      <c r="J16002" s="102"/>
      <c r="L16002" s="100"/>
      <c r="M16002" s="100"/>
      <c r="N16002" s="100"/>
    </row>
    <row r="16003" spans="2:14">
      <c r="B16003" s="98"/>
      <c r="C16003" s="98"/>
      <c r="D16003" s="100"/>
      <c r="E16003" s="100"/>
      <c r="F16003" s="100"/>
      <c r="H16003" s="102"/>
      <c r="I16003" s="103"/>
      <c r="J16003" s="102"/>
      <c r="L16003" s="100"/>
      <c r="M16003" s="100"/>
      <c r="N16003" s="100"/>
    </row>
    <row r="16004" spans="2:14">
      <c r="B16004" s="98"/>
      <c r="C16004" s="98"/>
      <c r="D16004" s="100"/>
      <c r="E16004" s="100"/>
      <c r="F16004" s="100"/>
      <c r="H16004" s="102"/>
      <c r="I16004" s="103"/>
      <c r="J16004" s="102"/>
      <c r="L16004" s="100"/>
      <c r="M16004" s="100"/>
      <c r="N16004" s="100"/>
    </row>
    <row r="16005" spans="2:14">
      <c r="B16005" s="98"/>
      <c r="C16005" s="98"/>
      <c r="D16005" s="100"/>
      <c r="E16005" s="100"/>
      <c r="F16005" s="100"/>
      <c r="H16005" s="102"/>
      <c r="I16005" s="103"/>
      <c r="J16005" s="102"/>
      <c r="L16005" s="100"/>
      <c r="M16005" s="100"/>
      <c r="N16005" s="100"/>
    </row>
    <row r="16006" spans="2:14">
      <c r="B16006" s="98"/>
      <c r="C16006" s="98"/>
      <c r="D16006" s="100"/>
      <c r="E16006" s="100"/>
      <c r="F16006" s="100"/>
      <c r="H16006" s="102"/>
      <c r="I16006" s="103"/>
      <c r="J16006" s="102"/>
      <c r="L16006" s="100"/>
      <c r="M16006" s="100"/>
      <c r="N16006" s="100"/>
    </row>
    <row r="16007" spans="2:14">
      <c r="B16007" s="98"/>
      <c r="C16007" s="98"/>
      <c r="D16007" s="100"/>
      <c r="E16007" s="100"/>
      <c r="F16007" s="100"/>
      <c r="H16007" s="102"/>
      <c r="I16007" s="103"/>
      <c r="J16007" s="102"/>
      <c r="L16007" s="100"/>
      <c r="M16007" s="100"/>
      <c r="N16007" s="100"/>
    </row>
    <row r="16008" spans="2:14">
      <c r="B16008" s="98"/>
      <c r="C16008" s="98"/>
      <c r="D16008" s="100"/>
      <c r="E16008" s="100"/>
      <c r="F16008" s="100"/>
      <c r="H16008" s="102"/>
      <c r="I16008" s="103"/>
      <c r="J16008" s="102"/>
      <c r="L16008" s="100"/>
      <c r="M16008" s="100"/>
      <c r="N16008" s="100"/>
    </row>
    <row r="16009" spans="2:14">
      <c r="B16009" s="98"/>
      <c r="C16009" s="98"/>
      <c r="D16009" s="100"/>
      <c r="E16009" s="100"/>
      <c r="F16009" s="100"/>
      <c r="H16009" s="102"/>
      <c r="I16009" s="103"/>
      <c r="J16009" s="102"/>
      <c r="L16009" s="100"/>
      <c r="M16009" s="100"/>
      <c r="N16009" s="100"/>
    </row>
    <row r="16010" spans="2:14">
      <c r="B16010" s="98"/>
      <c r="C16010" s="98"/>
      <c r="D16010" s="100"/>
      <c r="E16010" s="100"/>
      <c r="F16010" s="100"/>
      <c r="H16010" s="102"/>
      <c r="I16010" s="103"/>
      <c r="J16010" s="102"/>
      <c r="L16010" s="100"/>
      <c r="M16010" s="100"/>
      <c r="N16010" s="100"/>
    </row>
    <row r="16011" spans="2:14">
      <c r="B16011" s="98"/>
      <c r="C16011" s="98"/>
      <c r="D16011" s="100"/>
      <c r="E16011" s="100"/>
      <c r="F16011" s="100"/>
      <c r="H16011" s="102"/>
      <c r="I16011" s="103"/>
      <c r="J16011" s="102"/>
      <c r="L16011" s="100"/>
      <c r="M16011" s="100"/>
      <c r="N16011" s="100"/>
    </row>
    <row r="16012" spans="2:14">
      <c r="B16012" s="98"/>
      <c r="C16012" s="98"/>
      <c r="D16012" s="100"/>
      <c r="E16012" s="100"/>
      <c r="F16012" s="100"/>
      <c r="H16012" s="102"/>
      <c r="I16012" s="103"/>
      <c r="J16012" s="102"/>
      <c r="L16012" s="100"/>
      <c r="M16012" s="100"/>
      <c r="N16012" s="100"/>
    </row>
    <row r="16013" spans="2:14">
      <c r="B16013" s="98"/>
      <c r="C16013" s="98"/>
      <c r="D16013" s="100"/>
      <c r="E16013" s="100"/>
      <c r="F16013" s="100"/>
      <c r="H16013" s="102"/>
      <c r="I16013" s="103"/>
      <c r="J16013" s="102"/>
      <c r="L16013" s="100"/>
      <c r="M16013" s="100"/>
      <c r="N16013" s="100"/>
    </row>
    <row r="16014" spans="2:14">
      <c r="B16014" s="98"/>
      <c r="C16014" s="98"/>
      <c r="D16014" s="100"/>
      <c r="E16014" s="100"/>
      <c r="F16014" s="100"/>
      <c r="H16014" s="102"/>
      <c r="I16014" s="103"/>
      <c r="J16014" s="102"/>
      <c r="L16014" s="100"/>
      <c r="M16014" s="100"/>
      <c r="N16014" s="100"/>
    </row>
    <row r="16015" spans="2:14">
      <c r="B16015" s="98"/>
      <c r="C16015" s="98"/>
      <c r="D16015" s="100"/>
      <c r="E16015" s="100"/>
      <c r="F16015" s="100"/>
      <c r="H16015" s="102"/>
      <c r="I16015" s="103"/>
      <c r="J16015" s="102"/>
      <c r="L16015" s="100"/>
      <c r="M16015" s="100"/>
      <c r="N16015" s="100"/>
    </row>
    <row r="16016" spans="2:14">
      <c r="B16016" s="98"/>
      <c r="C16016" s="98"/>
      <c r="D16016" s="100"/>
      <c r="E16016" s="100"/>
      <c r="F16016" s="100"/>
      <c r="H16016" s="102"/>
      <c r="I16016" s="103"/>
      <c r="J16016" s="102"/>
      <c r="L16016" s="100"/>
      <c r="M16016" s="100"/>
      <c r="N16016" s="100"/>
    </row>
    <row r="16017" spans="2:14">
      <c r="B16017" s="98"/>
      <c r="C16017" s="98"/>
      <c r="D16017" s="100"/>
      <c r="E16017" s="100"/>
      <c r="F16017" s="100"/>
      <c r="H16017" s="102"/>
      <c r="I16017" s="103"/>
      <c r="J16017" s="102"/>
      <c r="L16017" s="100"/>
      <c r="M16017" s="100"/>
      <c r="N16017" s="100"/>
    </row>
    <row r="16018" spans="2:14">
      <c r="B16018" s="98"/>
      <c r="C16018" s="98"/>
      <c r="D16018" s="100"/>
      <c r="E16018" s="100"/>
      <c r="F16018" s="100"/>
      <c r="H16018" s="102"/>
      <c r="I16018" s="103"/>
      <c r="J16018" s="102"/>
      <c r="L16018" s="100"/>
      <c r="M16018" s="100"/>
      <c r="N16018" s="100"/>
    </row>
    <row r="16019" spans="2:14">
      <c r="B16019" s="98"/>
      <c r="C16019" s="98"/>
      <c r="D16019" s="100"/>
      <c r="E16019" s="100"/>
      <c r="F16019" s="100"/>
      <c r="H16019" s="102"/>
      <c r="I16019" s="103"/>
      <c r="J16019" s="102"/>
      <c r="L16019" s="100"/>
      <c r="M16019" s="100"/>
      <c r="N16019" s="100"/>
    </row>
    <row r="16020" spans="2:14">
      <c r="B16020" s="98"/>
      <c r="C16020" s="98"/>
      <c r="D16020" s="100"/>
      <c r="E16020" s="100"/>
      <c r="F16020" s="100"/>
      <c r="H16020" s="102"/>
      <c r="I16020" s="103"/>
      <c r="J16020" s="102"/>
      <c r="L16020" s="100"/>
      <c r="M16020" s="100"/>
      <c r="N16020" s="100"/>
    </row>
    <row r="16021" spans="2:14">
      <c r="B16021" s="98"/>
      <c r="C16021" s="98"/>
      <c r="D16021" s="100"/>
      <c r="E16021" s="100"/>
      <c r="F16021" s="100"/>
      <c r="H16021" s="102"/>
      <c r="I16021" s="103"/>
      <c r="J16021" s="102"/>
      <c r="L16021" s="100"/>
      <c r="M16021" s="100"/>
      <c r="N16021" s="100"/>
    </row>
    <row r="16022" spans="2:14">
      <c r="B16022" s="98"/>
      <c r="C16022" s="98"/>
      <c r="D16022" s="100"/>
      <c r="E16022" s="100"/>
      <c r="F16022" s="100"/>
      <c r="H16022" s="102"/>
      <c r="I16022" s="103"/>
      <c r="J16022" s="102"/>
      <c r="L16022" s="100"/>
      <c r="M16022" s="100"/>
      <c r="N16022" s="100"/>
    </row>
    <row r="16023" spans="2:14">
      <c r="B16023" s="98"/>
      <c r="C16023" s="98"/>
      <c r="D16023" s="100"/>
      <c r="E16023" s="100"/>
      <c r="F16023" s="100"/>
      <c r="H16023" s="102"/>
      <c r="I16023" s="103"/>
      <c r="J16023" s="102"/>
      <c r="L16023" s="100"/>
      <c r="M16023" s="100"/>
      <c r="N16023" s="100"/>
    </row>
    <row r="16024" spans="2:14">
      <c r="B16024" s="98"/>
      <c r="C16024" s="98"/>
      <c r="D16024" s="100"/>
      <c r="E16024" s="100"/>
      <c r="F16024" s="100"/>
      <c r="H16024" s="102"/>
      <c r="I16024" s="103"/>
      <c r="J16024" s="102"/>
      <c r="L16024" s="100"/>
      <c r="M16024" s="100"/>
      <c r="N16024" s="100"/>
    </row>
    <row r="16025" spans="2:14">
      <c r="B16025" s="98"/>
      <c r="C16025" s="98"/>
      <c r="D16025" s="100"/>
      <c r="E16025" s="100"/>
      <c r="F16025" s="100"/>
      <c r="H16025" s="102"/>
      <c r="I16025" s="103"/>
      <c r="J16025" s="102"/>
      <c r="L16025" s="100"/>
      <c r="M16025" s="100"/>
      <c r="N16025" s="100"/>
    </row>
    <row r="16026" spans="2:14">
      <c r="B16026" s="98"/>
      <c r="C16026" s="98"/>
      <c r="D16026" s="100"/>
      <c r="E16026" s="100"/>
      <c r="F16026" s="100"/>
      <c r="H16026" s="102"/>
      <c r="I16026" s="103"/>
      <c r="J16026" s="102"/>
      <c r="L16026" s="100"/>
      <c r="M16026" s="100"/>
      <c r="N16026" s="100"/>
    </row>
    <row r="16027" spans="2:14">
      <c r="B16027" s="98"/>
      <c r="C16027" s="98"/>
      <c r="D16027" s="100"/>
      <c r="E16027" s="100"/>
      <c r="F16027" s="100"/>
      <c r="H16027" s="102"/>
      <c r="I16027" s="103"/>
      <c r="J16027" s="102"/>
      <c r="L16027" s="100"/>
      <c r="M16027" s="100"/>
      <c r="N16027" s="100"/>
    </row>
    <row r="16028" spans="2:14">
      <c r="B16028" s="98"/>
      <c r="C16028" s="98"/>
      <c r="D16028" s="100"/>
      <c r="E16028" s="100"/>
      <c r="F16028" s="100"/>
      <c r="H16028" s="102"/>
      <c r="I16028" s="103"/>
      <c r="J16028" s="102"/>
      <c r="L16028" s="100"/>
      <c r="M16028" s="100"/>
      <c r="N16028" s="100"/>
    </row>
    <row r="16029" spans="2:14">
      <c r="B16029" s="98"/>
      <c r="C16029" s="98"/>
      <c r="D16029" s="100"/>
      <c r="E16029" s="100"/>
      <c r="F16029" s="100"/>
      <c r="H16029" s="102"/>
      <c r="I16029" s="103"/>
      <c r="J16029" s="102"/>
      <c r="L16029" s="100"/>
      <c r="M16029" s="100"/>
      <c r="N16029" s="100"/>
    </row>
    <row r="16030" spans="2:14">
      <c r="B16030" s="98"/>
      <c r="C16030" s="98"/>
      <c r="D16030" s="100"/>
      <c r="E16030" s="100"/>
      <c r="F16030" s="100"/>
      <c r="H16030" s="102"/>
      <c r="I16030" s="103"/>
      <c r="J16030" s="102"/>
      <c r="L16030" s="100"/>
      <c r="M16030" s="100"/>
      <c r="N16030" s="100"/>
    </row>
    <row r="16031" spans="2:14">
      <c r="B16031" s="98"/>
      <c r="C16031" s="98"/>
      <c r="D16031" s="100"/>
      <c r="E16031" s="100"/>
      <c r="F16031" s="100"/>
      <c r="H16031" s="102"/>
      <c r="I16031" s="103"/>
      <c r="J16031" s="102"/>
      <c r="L16031" s="100"/>
      <c r="M16031" s="100"/>
      <c r="N16031" s="100"/>
    </row>
    <row r="16032" spans="2:14">
      <c r="B16032" s="98"/>
      <c r="C16032" s="98"/>
      <c r="D16032" s="100"/>
      <c r="E16032" s="100"/>
      <c r="F16032" s="100"/>
      <c r="H16032" s="102"/>
      <c r="I16032" s="103"/>
      <c r="J16032" s="102"/>
      <c r="L16032" s="100"/>
      <c r="M16032" s="100"/>
      <c r="N16032" s="100"/>
    </row>
    <row r="16033" spans="2:14">
      <c r="B16033" s="98"/>
      <c r="C16033" s="98"/>
      <c r="D16033" s="100"/>
      <c r="E16033" s="100"/>
      <c r="F16033" s="100"/>
      <c r="H16033" s="102"/>
      <c r="I16033" s="103"/>
      <c r="J16033" s="102"/>
      <c r="L16033" s="100"/>
      <c r="M16033" s="100"/>
      <c r="N16033" s="100"/>
    </row>
    <row r="16034" spans="2:14">
      <c r="B16034" s="98"/>
      <c r="C16034" s="98"/>
      <c r="D16034" s="100"/>
      <c r="E16034" s="100"/>
      <c r="F16034" s="100"/>
      <c r="H16034" s="102"/>
      <c r="I16034" s="103"/>
      <c r="J16034" s="102"/>
      <c r="L16034" s="100"/>
      <c r="M16034" s="100"/>
      <c r="N16034" s="100"/>
    </row>
    <row r="16035" spans="2:14">
      <c r="B16035" s="98"/>
      <c r="C16035" s="98"/>
      <c r="D16035" s="100"/>
      <c r="E16035" s="100"/>
      <c r="F16035" s="100"/>
      <c r="H16035" s="102"/>
      <c r="I16035" s="103"/>
      <c r="J16035" s="102"/>
      <c r="L16035" s="100"/>
      <c r="M16035" s="100"/>
      <c r="N16035" s="100"/>
    </row>
    <row r="16036" spans="2:14">
      <c r="B16036" s="98"/>
      <c r="C16036" s="98"/>
      <c r="D16036" s="100"/>
      <c r="E16036" s="100"/>
      <c r="F16036" s="100"/>
      <c r="H16036" s="102"/>
      <c r="I16036" s="103"/>
      <c r="J16036" s="102"/>
      <c r="L16036" s="100"/>
      <c r="M16036" s="100"/>
      <c r="N16036" s="100"/>
    </row>
    <row r="16037" spans="2:14">
      <c r="B16037" s="98"/>
      <c r="C16037" s="98"/>
      <c r="D16037" s="100"/>
      <c r="E16037" s="100"/>
      <c r="F16037" s="100"/>
      <c r="H16037" s="102"/>
      <c r="I16037" s="103"/>
      <c r="J16037" s="102"/>
      <c r="L16037" s="100"/>
      <c r="M16037" s="100"/>
      <c r="N16037" s="100"/>
    </row>
    <row r="16038" spans="2:14">
      <c r="B16038" s="98"/>
      <c r="C16038" s="98"/>
      <c r="D16038" s="100"/>
      <c r="E16038" s="100"/>
      <c r="F16038" s="100"/>
      <c r="H16038" s="102"/>
      <c r="I16038" s="103"/>
      <c r="J16038" s="102"/>
      <c r="L16038" s="100"/>
      <c r="M16038" s="100"/>
      <c r="N16038" s="100"/>
    </row>
    <row r="16039" spans="2:14">
      <c r="B16039" s="98"/>
      <c r="C16039" s="98"/>
      <c r="D16039" s="100"/>
      <c r="E16039" s="100"/>
      <c r="F16039" s="100"/>
      <c r="H16039" s="102"/>
      <c r="I16039" s="103"/>
      <c r="J16039" s="102"/>
      <c r="L16039" s="100"/>
      <c r="M16039" s="100"/>
      <c r="N16039" s="100"/>
    </row>
    <row r="16040" spans="2:14">
      <c r="B16040" s="98"/>
      <c r="C16040" s="98"/>
      <c r="D16040" s="100"/>
      <c r="E16040" s="100"/>
      <c r="F16040" s="100"/>
      <c r="H16040" s="102"/>
      <c r="I16040" s="103"/>
      <c r="J16040" s="102"/>
      <c r="L16040" s="100"/>
      <c r="M16040" s="100"/>
      <c r="N16040" s="100"/>
    </row>
    <row r="16041" spans="2:14">
      <c r="B16041" s="98"/>
      <c r="C16041" s="98"/>
      <c r="D16041" s="100"/>
      <c r="E16041" s="100"/>
      <c r="F16041" s="100"/>
      <c r="H16041" s="102"/>
      <c r="I16041" s="103"/>
      <c r="J16041" s="102"/>
      <c r="L16041" s="100"/>
      <c r="M16041" s="100"/>
      <c r="N16041" s="100"/>
    </row>
    <row r="16042" spans="2:14">
      <c r="B16042" s="98"/>
      <c r="C16042" s="98"/>
      <c r="D16042" s="100"/>
      <c r="E16042" s="100"/>
      <c r="F16042" s="100"/>
      <c r="H16042" s="102"/>
      <c r="I16042" s="103"/>
      <c r="J16042" s="102"/>
      <c r="L16042" s="100"/>
      <c r="M16042" s="100"/>
      <c r="N16042" s="100"/>
    </row>
    <row r="16043" spans="2:14">
      <c r="B16043" s="98"/>
      <c r="C16043" s="98"/>
      <c r="D16043" s="100"/>
      <c r="E16043" s="100"/>
      <c r="F16043" s="100"/>
      <c r="H16043" s="102"/>
      <c r="I16043" s="103"/>
      <c r="J16043" s="102"/>
      <c r="L16043" s="100"/>
      <c r="M16043" s="100"/>
      <c r="N16043" s="100"/>
    </row>
    <row r="16044" spans="2:14">
      <c r="B16044" s="98"/>
      <c r="C16044" s="98"/>
      <c r="D16044" s="100"/>
      <c r="E16044" s="100"/>
      <c r="F16044" s="100"/>
      <c r="H16044" s="102"/>
      <c r="I16044" s="103"/>
      <c r="J16044" s="102"/>
      <c r="L16044" s="100"/>
      <c r="M16044" s="100"/>
      <c r="N16044" s="100"/>
    </row>
    <row r="16045" spans="2:14">
      <c r="B16045" s="98"/>
      <c r="C16045" s="98"/>
      <c r="D16045" s="100"/>
      <c r="E16045" s="100"/>
      <c r="F16045" s="100"/>
      <c r="H16045" s="102"/>
      <c r="I16045" s="103"/>
      <c r="J16045" s="102"/>
      <c r="L16045" s="100"/>
      <c r="M16045" s="100"/>
      <c r="N16045" s="100"/>
    </row>
    <row r="16046" spans="2:14">
      <c r="B16046" s="98"/>
      <c r="C16046" s="98"/>
      <c r="D16046" s="100"/>
      <c r="E16046" s="100"/>
      <c r="F16046" s="100"/>
      <c r="H16046" s="102"/>
      <c r="I16046" s="103"/>
      <c r="J16046" s="102"/>
      <c r="L16046" s="100"/>
      <c r="M16046" s="100"/>
      <c r="N16046" s="100"/>
    </row>
    <row r="16047" spans="2:14">
      <c r="B16047" s="98"/>
      <c r="C16047" s="98"/>
      <c r="D16047" s="100"/>
      <c r="E16047" s="100"/>
      <c r="F16047" s="100"/>
      <c r="H16047" s="102"/>
      <c r="I16047" s="103"/>
      <c r="J16047" s="102"/>
      <c r="L16047" s="100"/>
      <c r="M16047" s="100"/>
      <c r="N16047" s="100"/>
    </row>
    <row r="16048" spans="2:14">
      <c r="B16048" s="98"/>
      <c r="C16048" s="98"/>
      <c r="D16048" s="100"/>
      <c r="E16048" s="100"/>
      <c r="F16048" s="100"/>
      <c r="H16048" s="102"/>
      <c r="I16048" s="103"/>
      <c r="J16048" s="102"/>
      <c r="L16048" s="100"/>
      <c r="M16048" s="100"/>
      <c r="N16048" s="100"/>
    </row>
    <row r="16049" spans="2:14">
      <c r="B16049" s="98"/>
      <c r="C16049" s="98"/>
      <c r="D16049" s="100"/>
      <c r="E16049" s="100"/>
      <c r="F16049" s="100"/>
      <c r="H16049" s="102"/>
      <c r="I16049" s="103"/>
      <c r="J16049" s="102"/>
      <c r="L16049" s="100"/>
      <c r="M16049" s="100"/>
      <c r="N16049" s="100"/>
    </row>
    <row r="16050" spans="2:14">
      <c r="B16050" s="98"/>
      <c r="C16050" s="98"/>
      <c r="D16050" s="100"/>
      <c r="E16050" s="100"/>
      <c r="F16050" s="100"/>
      <c r="H16050" s="102"/>
      <c r="I16050" s="103"/>
      <c r="J16050" s="102"/>
      <c r="L16050" s="100"/>
      <c r="M16050" s="100"/>
      <c r="N16050" s="100"/>
    </row>
    <row r="16051" spans="2:14">
      <c r="B16051" s="98"/>
      <c r="C16051" s="98"/>
      <c r="D16051" s="100"/>
      <c r="E16051" s="100"/>
      <c r="F16051" s="100"/>
      <c r="H16051" s="102"/>
      <c r="I16051" s="103"/>
      <c r="J16051" s="102"/>
      <c r="L16051" s="100"/>
      <c r="M16051" s="100"/>
      <c r="N16051" s="100"/>
    </row>
    <row r="16052" spans="2:14">
      <c r="B16052" s="98"/>
      <c r="C16052" s="98"/>
      <c r="D16052" s="100"/>
      <c r="E16052" s="100"/>
      <c r="F16052" s="100"/>
      <c r="H16052" s="102"/>
      <c r="I16052" s="103"/>
      <c r="J16052" s="102"/>
      <c r="L16052" s="100"/>
      <c r="M16052" s="100"/>
      <c r="N16052" s="100"/>
    </row>
    <row r="16053" spans="2:14">
      <c r="B16053" s="98"/>
      <c r="C16053" s="98"/>
      <c r="D16053" s="100"/>
      <c r="E16053" s="100"/>
      <c r="F16053" s="100"/>
      <c r="H16053" s="102"/>
      <c r="I16053" s="103"/>
      <c r="J16053" s="102"/>
      <c r="L16053" s="100"/>
      <c r="M16053" s="100"/>
      <c r="N16053" s="100"/>
    </row>
    <row r="16054" spans="2:14">
      <c r="B16054" s="98"/>
      <c r="C16054" s="98"/>
      <c r="D16054" s="100"/>
      <c r="E16054" s="100"/>
      <c r="F16054" s="100"/>
      <c r="H16054" s="102"/>
      <c r="I16054" s="103"/>
      <c r="J16054" s="102"/>
      <c r="L16054" s="100"/>
      <c r="M16054" s="100"/>
      <c r="N16054" s="100"/>
    </row>
    <row r="16055" spans="2:14">
      <c r="B16055" s="98"/>
      <c r="C16055" s="98"/>
      <c r="D16055" s="100"/>
      <c r="E16055" s="100"/>
      <c r="F16055" s="100"/>
      <c r="H16055" s="102"/>
      <c r="I16055" s="103"/>
      <c r="J16055" s="102"/>
      <c r="L16055" s="100"/>
      <c r="M16055" s="100"/>
      <c r="N16055" s="100"/>
    </row>
    <row r="16056" spans="2:14">
      <c r="B16056" s="98"/>
      <c r="C16056" s="98"/>
      <c r="D16056" s="100"/>
      <c r="E16056" s="100"/>
      <c r="F16056" s="100"/>
      <c r="H16056" s="102"/>
      <c r="I16056" s="103"/>
      <c r="J16056" s="102"/>
      <c r="L16056" s="100"/>
      <c r="M16056" s="100"/>
      <c r="N16056" s="100"/>
    </row>
    <row r="16057" spans="2:14">
      <c r="B16057" s="98"/>
      <c r="C16057" s="98"/>
      <c r="D16057" s="100"/>
      <c r="E16057" s="100"/>
      <c r="F16057" s="100"/>
      <c r="H16057" s="102"/>
      <c r="I16057" s="103"/>
      <c r="J16057" s="102"/>
      <c r="L16057" s="100"/>
      <c r="M16057" s="100"/>
      <c r="N16057" s="100"/>
    </row>
    <row r="16058" spans="2:14">
      <c r="B16058" s="98"/>
      <c r="C16058" s="98"/>
      <c r="D16058" s="100"/>
      <c r="E16058" s="100"/>
      <c r="F16058" s="100"/>
      <c r="H16058" s="102"/>
      <c r="I16058" s="103"/>
      <c r="J16058" s="102"/>
      <c r="L16058" s="100"/>
      <c r="M16058" s="100"/>
      <c r="N16058" s="100"/>
    </row>
    <row r="16059" spans="2:14">
      <c r="B16059" s="98"/>
      <c r="C16059" s="98"/>
      <c r="D16059" s="100"/>
      <c r="E16059" s="100"/>
      <c r="F16059" s="100"/>
      <c r="H16059" s="102"/>
      <c r="I16059" s="103"/>
      <c r="J16059" s="102"/>
      <c r="L16059" s="100"/>
      <c r="M16059" s="100"/>
      <c r="N16059" s="100"/>
    </row>
    <row r="16060" spans="2:14">
      <c r="B16060" s="98"/>
      <c r="C16060" s="98"/>
      <c r="D16060" s="100"/>
      <c r="E16060" s="100"/>
      <c r="F16060" s="100"/>
      <c r="H16060" s="102"/>
      <c r="I16060" s="103"/>
      <c r="J16060" s="102"/>
      <c r="L16060" s="100"/>
      <c r="M16060" s="100"/>
      <c r="N16060" s="100"/>
    </row>
    <row r="16061" spans="2:14">
      <c r="B16061" s="98"/>
      <c r="C16061" s="98"/>
      <c r="D16061" s="100"/>
      <c r="E16061" s="100"/>
      <c r="F16061" s="100"/>
      <c r="H16061" s="102"/>
      <c r="I16061" s="103"/>
      <c r="J16061" s="102"/>
      <c r="L16061" s="100"/>
      <c r="M16061" s="100"/>
      <c r="N16061" s="100"/>
    </row>
    <row r="16062" spans="2:14">
      <c r="B16062" s="98"/>
      <c r="C16062" s="98"/>
      <c r="D16062" s="100"/>
      <c r="E16062" s="100"/>
      <c r="F16062" s="100"/>
      <c r="H16062" s="102"/>
      <c r="I16062" s="103"/>
      <c r="J16062" s="102"/>
      <c r="L16062" s="100"/>
      <c r="M16062" s="100"/>
      <c r="N16062" s="100"/>
    </row>
    <row r="16063" spans="2:14">
      <c r="B16063" s="98"/>
      <c r="C16063" s="98"/>
      <c r="D16063" s="100"/>
      <c r="E16063" s="100"/>
      <c r="F16063" s="100"/>
      <c r="H16063" s="102"/>
      <c r="I16063" s="103"/>
      <c r="J16063" s="102"/>
      <c r="L16063" s="100"/>
      <c r="M16063" s="100"/>
      <c r="N16063" s="100"/>
    </row>
    <row r="16064" spans="2:14">
      <c r="B16064" s="98"/>
      <c r="C16064" s="98"/>
      <c r="D16064" s="100"/>
      <c r="E16064" s="100"/>
      <c r="F16064" s="100"/>
      <c r="H16064" s="102"/>
      <c r="I16064" s="103"/>
      <c r="J16064" s="102"/>
      <c r="L16064" s="100"/>
      <c r="M16064" s="100"/>
      <c r="N16064" s="100"/>
    </row>
    <row r="16065" spans="2:14">
      <c r="B16065" s="98"/>
      <c r="C16065" s="98"/>
      <c r="D16065" s="100"/>
      <c r="E16065" s="100"/>
      <c r="F16065" s="100"/>
      <c r="H16065" s="102"/>
      <c r="I16065" s="103"/>
      <c r="J16065" s="102"/>
      <c r="L16065" s="100"/>
      <c r="M16065" s="100"/>
      <c r="N16065" s="100"/>
    </row>
    <row r="16066" spans="2:14">
      <c r="B16066" s="98"/>
      <c r="C16066" s="98"/>
      <c r="D16066" s="100"/>
      <c r="E16066" s="100"/>
      <c r="F16066" s="100"/>
      <c r="H16066" s="102"/>
      <c r="I16066" s="103"/>
      <c r="J16066" s="102"/>
      <c r="L16066" s="100"/>
      <c r="M16066" s="100"/>
      <c r="N16066" s="100"/>
    </row>
    <row r="16067" spans="2:14">
      <c r="B16067" s="98"/>
      <c r="C16067" s="98"/>
      <c r="D16067" s="100"/>
      <c r="E16067" s="100"/>
      <c r="F16067" s="100"/>
      <c r="H16067" s="102"/>
      <c r="I16067" s="103"/>
      <c r="J16067" s="102"/>
      <c r="L16067" s="100"/>
      <c r="M16067" s="100"/>
      <c r="N16067" s="100"/>
    </row>
    <row r="16068" spans="2:14">
      <c r="B16068" s="98"/>
      <c r="C16068" s="98"/>
      <c r="D16068" s="100"/>
      <c r="E16068" s="100"/>
      <c r="F16068" s="100"/>
      <c r="H16068" s="102"/>
      <c r="I16068" s="103"/>
      <c r="J16068" s="102"/>
      <c r="L16068" s="100"/>
      <c r="M16068" s="100"/>
      <c r="N16068" s="100"/>
    </row>
    <row r="16069" spans="2:14">
      <c r="B16069" s="98"/>
      <c r="C16069" s="98"/>
      <c r="D16069" s="100"/>
      <c r="E16069" s="100"/>
      <c r="F16069" s="100"/>
      <c r="H16069" s="102"/>
      <c r="I16069" s="103"/>
      <c r="J16069" s="102"/>
      <c r="L16069" s="100"/>
      <c r="M16069" s="100"/>
      <c r="N16069" s="100"/>
    </row>
    <row r="16070" spans="2:14">
      <c r="B16070" s="98"/>
      <c r="C16070" s="98"/>
      <c r="D16070" s="100"/>
      <c r="E16070" s="100"/>
      <c r="F16070" s="100"/>
      <c r="H16070" s="102"/>
      <c r="I16070" s="103"/>
      <c r="J16070" s="102"/>
      <c r="L16070" s="100"/>
      <c r="M16070" s="100"/>
      <c r="N16070" s="100"/>
    </row>
    <row r="16071" spans="2:14">
      <c r="B16071" s="98"/>
      <c r="C16071" s="98"/>
      <c r="D16071" s="100"/>
      <c r="E16071" s="100"/>
      <c r="F16071" s="100"/>
      <c r="H16071" s="102"/>
      <c r="I16071" s="103"/>
      <c r="J16071" s="102"/>
      <c r="L16071" s="100"/>
      <c r="M16071" s="100"/>
      <c r="N16071" s="100"/>
    </row>
    <row r="16072" spans="2:14">
      <c r="B16072" s="98"/>
      <c r="C16072" s="98"/>
      <c r="D16072" s="100"/>
      <c r="E16072" s="100"/>
      <c r="F16072" s="100"/>
      <c r="H16072" s="102"/>
      <c r="I16072" s="103"/>
      <c r="J16072" s="102"/>
      <c r="L16072" s="100"/>
      <c r="M16072" s="100"/>
      <c r="N16072" s="100"/>
    </row>
    <row r="16073" spans="2:14">
      <c r="B16073" s="98"/>
      <c r="C16073" s="98"/>
      <c r="D16073" s="100"/>
      <c r="E16073" s="100"/>
      <c r="F16073" s="100"/>
      <c r="H16073" s="102"/>
      <c r="I16073" s="103"/>
      <c r="J16073" s="102"/>
      <c r="L16073" s="100"/>
      <c r="M16073" s="100"/>
      <c r="N16073" s="100"/>
    </row>
    <row r="16074" spans="2:14">
      <c r="B16074" s="98"/>
      <c r="C16074" s="98"/>
      <c r="D16074" s="100"/>
      <c r="E16074" s="100"/>
      <c r="F16074" s="100"/>
      <c r="H16074" s="102"/>
      <c r="I16074" s="103"/>
      <c r="J16074" s="102"/>
      <c r="L16074" s="100"/>
      <c r="M16074" s="100"/>
      <c r="N16074" s="100"/>
    </row>
    <row r="16075" spans="2:14">
      <c r="B16075" s="98"/>
      <c r="C16075" s="98"/>
      <c r="D16075" s="100"/>
      <c r="E16075" s="100"/>
      <c r="F16075" s="100"/>
      <c r="H16075" s="102"/>
      <c r="I16075" s="103"/>
      <c r="J16075" s="102"/>
      <c r="L16075" s="100"/>
      <c r="M16075" s="100"/>
      <c r="N16075" s="100"/>
    </row>
    <row r="16076" spans="2:14">
      <c r="B16076" s="98"/>
      <c r="C16076" s="98"/>
      <c r="D16076" s="100"/>
      <c r="E16076" s="100"/>
      <c r="F16076" s="100"/>
      <c r="H16076" s="102"/>
      <c r="I16076" s="103"/>
      <c r="J16076" s="102"/>
      <c r="L16076" s="100"/>
      <c r="M16076" s="100"/>
      <c r="N16076" s="100"/>
    </row>
    <row r="16077" spans="2:14">
      <c r="B16077" s="98"/>
      <c r="C16077" s="98"/>
      <c r="D16077" s="100"/>
      <c r="E16077" s="100"/>
      <c r="F16077" s="100"/>
      <c r="H16077" s="102"/>
      <c r="I16077" s="103"/>
      <c r="J16077" s="102"/>
      <c r="L16077" s="100"/>
      <c r="M16077" s="100"/>
      <c r="N16077" s="100"/>
    </row>
    <row r="16078" spans="2:14">
      <c r="B16078" s="98"/>
      <c r="C16078" s="98"/>
      <c r="D16078" s="100"/>
      <c r="E16078" s="100"/>
      <c r="F16078" s="100"/>
      <c r="H16078" s="102"/>
      <c r="I16078" s="103"/>
      <c r="J16078" s="102"/>
      <c r="L16078" s="100"/>
      <c r="M16078" s="100"/>
      <c r="N16078" s="100"/>
    </row>
    <row r="16079" spans="2:14">
      <c r="B16079" s="98"/>
      <c r="C16079" s="98"/>
      <c r="D16079" s="100"/>
      <c r="E16079" s="100"/>
      <c r="F16079" s="100"/>
      <c r="H16079" s="102"/>
      <c r="I16079" s="103"/>
      <c r="J16079" s="102"/>
      <c r="L16079" s="100"/>
      <c r="M16079" s="100"/>
      <c r="N16079" s="100"/>
    </row>
    <row r="16080" spans="2:14">
      <c r="B16080" s="98"/>
      <c r="C16080" s="98"/>
      <c r="D16080" s="100"/>
      <c r="E16080" s="100"/>
      <c r="F16080" s="100"/>
      <c r="H16080" s="102"/>
      <c r="I16080" s="103"/>
      <c r="J16080" s="102"/>
      <c r="L16080" s="100"/>
      <c r="M16080" s="100"/>
      <c r="N16080" s="100"/>
    </row>
    <row r="16081" spans="2:14">
      <c r="B16081" s="98"/>
      <c r="C16081" s="98"/>
      <c r="D16081" s="100"/>
      <c r="E16081" s="100"/>
      <c r="F16081" s="100"/>
      <c r="H16081" s="102"/>
      <c r="I16081" s="103"/>
      <c r="J16081" s="102"/>
      <c r="L16081" s="100"/>
      <c r="M16081" s="100"/>
      <c r="N16081" s="100"/>
    </row>
    <row r="16082" spans="2:14">
      <c r="B16082" s="98"/>
      <c r="C16082" s="98"/>
      <c r="D16082" s="100"/>
      <c r="E16082" s="100"/>
      <c r="F16082" s="100"/>
      <c r="H16082" s="102"/>
      <c r="I16082" s="103"/>
      <c r="J16082" s="102"/>
      <c r="L16082" s="100"/>
      <c r="M16082" s="100"/>
      <c r="N16082" s="100"/>
    </row>
    <row r="16083" spans="2:14">
      <c r="B16083" s="98"/>
      <c r="C16083" s="98"/>
      <c r="D16083" s="100"/>
      <c r="E16083" s="100"/>
      <c r="F16083" s="100"/>
      <c r="H16083" s="102"/>
      <c r="I16083" s="103"/>
      <c r="J16083" s="102"/>
      <c r="L16083" s="100"/>
      <c r="M16083" s="100"/>
      <c r="N16083" s="100"/>
    </row>
    <row r="16084" spans="2:14">
      <c r="B16084" s="98"/>
      <c r="C16084" s="98"/>
      <c r="D16084" s="100"/>
      <c r="E16084" s="100"/>
      <c r="F16084" s="100"/>
      <c r="H16084" s="102"/>
      <c r="I16084" s="103"/>
      <c r="J16084" s="102"/>
      <c r="L16084" s="100"/>
      <c r="M16084" s="100"/>
      <c r="N16084" s="100"/>
    </row>
    <row r="16085" spans="2:14">
      <c r="B16085" s="98"/>
      <c r="C16085" s="98"/>
      <c r="D16085" s="100"/>
      <c r="E16085" s="100"/>
      <c r="F16085" s="100"/>
      <c r="H16085" s="102"/>
      <c r="I16085" s="103"/>
      <c r="J16085" s="102"/>
      <c r="L16085" s="100"/>
      <c r="M16085" s="100"/>
      <c r="N16085" s="100"/>
    </row>
    <row r="16086" spans="2:14">
      <c r="B16086" s="98"/>
      <c r="C16086" s="98"/>
      <c r="D16086" s="100"/>
      <c r="E16086" s="100"/>
      <c r="F16086" s="100"/>
      <c r="H16086" s="102"/>
      <c r="I16086" s="103"/>
      <c r="J16086" s="102"/>
      <c r="L16086" s="100"/>
      <c r="M16086" s="100"/>
      <c r="N16086" s="100"/>
    </row>
    <row r="16087" spans="2:14">
      <c r="B16087" s="98"/>
      <c r="C16087" s="98"/>
      <c r="D16087" s="100"/>
      <c r="E16087" s="100"/>
      <c r="F16087" s="100"/>
      <c r="H16087" s="102"/>
      <c r="I16087" s="103"/>
      <c r="J16087" s="102"/>
      <c r="L16087" s="100"/>
      <c r="M16087" s="100"/>
      <c r="N16087" s="100"/>
    </row>
    <row r="16088" spans="2:14">
      <c r="B16088" s="98"/>
      <c r="C16088" s="98"/>
      <c r="D16088" s="100"/>
      <c r="E16088" s="100"/>
      <c r="F16088" s="100"/>
      <c r="H16088" s="102"/>
      <c r="I16088" s="103"/>
      <c r="J16088" s="102"/>
      <c r="L16088" s="100"/>
      <c r="M16088" s="100"/>
      <c r="N16088" s="100"/>
    </row>
    <row r="16089" spans="2:14">
      <c r="B16089" s="98"/>
      <c r="C16089" s="98"/>
      <c r="D16089" s="100"/>
      <c r="E16089" s="100"/>
      <c r="F16089" s="100"/>
      <c r="H16089" s="102"/>
      <c r="I16089" s="103"/>
      <c r="J16089" s="102"/>
      <c r="L16089" s="100"/>
      <c r="M16089" s="100"/>
      <c r="N16089" s="100"/>
    </row>
    <row r="16090" spans="2:14">
      <c r="B16090" s="98"/>
      <c r="C16090" s="98"/>
      <c r="D16090" s="100"/>
      <c r="E16090" s="100"/>
      <c r="F16090" s="100"/>
      <c r="H16090" s="102"/>
      <c r="I16090" s="103"/>
      <c r="J16090" s="102"/>
      <c r="L16090" s="100"/>
      <c r="M16090" s="100"/>
      <c r="N16090" s="100"/>
    </row>
    <row r="16091" spans="2:14">
      <c r="B16091" s="98"/>
      <c r="C16091" s="98"/>
      <c r="D16091" s="100"/>
      <c r="E16091" s="100"/>
      <c r="F16091" s="100"/>
      <c r="H16091" s="102"/>
      <c r="I16091" s="103"/>
      <c r="J16091" s="102"/>
      <c r="L16091" s="100"/>
      <c r="M16091" s="100"/>
      <c r="N16091" s="100"/>
    </row>
    <row r="16092" spans="2:14">
      <c r="B16092" s="98"/>
      <c r="C16092" s="98"/>
      <c r="D16092" s="100"/>
      <c r="E16092" s="100"/>
      <c r="F16092" s="100"/>
      <c r="H16092" s="102"/>
      <c r="I16092" s="103"/>
      <c r="J16092" s="102"/>
      <c r="L16092" s="100"/>
      <c r="M16092" s="100"/>
      <c r="N16092" s="100"/>
    </row>
    <row r="16093" spans="2:14">
      <c r="B16093" s="98"/>
      <c r="C16093" s="98"/>
      <c r="D16093" s="100"/>
      <c r="E16093" s="100"/>
      <c r="F16093" s="100"/>
      <c r="H16093" s="102"/>
      <c r="I16093" s="103"/>
      <c r="J16093" s="102"/>
      <c r="L16093" s="100"/>
      <c r="M16093" s="100"/>
      <c r="N16093" s="100"/>
    </row>
    <row r="16094" spans="2:14">
      <c r="B16094" s="98"/>
      <c r="C16094" s="98"/>
      <c r="D16094" s="100"/>
      <c r="E16094" s="100"/>
      <c r="F16094" s="100"/>
      <c r="H16094" s="102"/>
      <c r="I16094" s="103"/>
      <c r="J16094" s="102"/>
      <c r="L16094" s="100"/>
      <c r="M16094" s="100"/>
      <c r="N16094" s="100"/>
    </row>
    <row r="16095" spans="2:14">
      <c r="B16095" s="98"/>
      <c r="C16095" s="98"/>
      <c r="D16095" s="100"/>
      <c r="E16095" s="100"/>
      <c r="F16095" s="100"/>
      <c r="H16095" s="102"/>
      <c r="I16095" s="103"/>
      <c r="J16095" s="102"/>
      <c r="L16095" s="100"/>
      <c r="M16095" s="100"/>
      <c r="N16095" s="100"/>
    </row>
    <row r="16096" spans="2:14">
      <c r="B16096" s="98"/>
      <c r="C16096" s="98"/>
      <c r="D16096" s="100"/>
      <c r="E16096" s="100"/>
      <c r="F16096" s="100"/>
      <c r="H16096" s="102"/>
      <c r="I16096" s="103"/>
      <c r="J16096" s="102"/>
      <c r="L16096" s="100"/>
      <c r="M16096" s="100"/>
      <c r="N16096" s="100"/>
    </row>
    <row r="16097" spans="2:14">
      <c r="B16097" s="98"/>
      <c r="C16097" s="98"/>
      <c r="D16097" s="100"/>
      <c r="E16097" s="100"/>
      <c r="F16097" s="100"/>
      <c r="H16097" s="102"/>
      <c r="I16097" s="103"/>
      <c r="J16097" s="102"/>
      <c r="L16097" s="100"/>
      <c r="M16097" s="100"/>
      <c r="N16097" s="100"/>
    </row>
    <row r="16098" spans="2:14">
      <c r="B16098" s="98"/>
      <c r="C16098" s="98"/>
      <c r="D16098" s="100"/>
      <c r="E16098" s="100"/>
      <c r="F16098" s="100"/>
      <c r="H16098" s="102"/>
      <c r="I16098" s="103"/>
      <c r="J16098" s="102"/>
      <c r="L16098" s="100"/>
      <c r="M16098" s="100"/>
      <c r="N16098" s="100"/>
    </row>
    <row r="16099" spans="2:14">
      <c r="B16099" s="98"/>
      <c r="C16099" s="98"/>
      <c r="D16099" s="100"/>
      <c r="E16099" s="100"/>
      <c r="F16099" s="100"/>
      <c r="H16099" s="102"/>
      <c r="I16099" s="103"/>
      <c r="J16099" s="102"/>
      <c r="L16099" s="100"/>
      <c r="M16099" s="100"/>
      <c r="N16099" s="100"/>
    </row>
    <row r="16100" spans="2:14">
      <c r="B16100" s="98"/>
      <c r="C16100" s="98"/>
      <c r="D16100" s="100"/>
      <c r="E16100" s="100"/>
      <c r="F16100" s="100"/>
      <c r="H16100" s="102"/>
      <c r="I16100" s="103"/>
      <c r="J16100" s="102"/>
      <c r="L16100" s="100"/>
      <c r="M16100" s="100"/>
      <c r="N16100" s="100"/>
    </row>
    <row r="16101" spans="2:14">
      <c r="B16101" s="98"/>
      <c r="C16101" s="98"/>
      <c r="D16101" s="100"/>
      <c r="E16101" s="100"/>
      <c r="F16101" s="100"/>
      <c r="H16101" s="102"/>
      <c r="I16101" s="103"/>
      <c r="J16101" s="102"/>
      <c r="L16101" s="100"/>
      <c r="M16101" s="100"/>
      <c r="N16101" s="100"/>
    </row>
    <row r="16102" spans="2:14">
      <c r="B16102" s="98"/>
      <c r="C16102" s="98"/>
      <c r="D16102" s="100"/>
      <c r="E16102" s="100"/>
      <c r="F16102" s="100"/>
      <c r="H16102" s="102"/>
      <c r="I16102" s="103"/>
      <c r="J16102" s="102"/>
      <c r="L16102" s="100"/>
      <c r="M16102" s="100"/>
      <c r="N16102" s="100"/>
    </row>
    <row r="16103" spans="2:14">
      <c r="B16103" s="98"/>
      <c r="C16103" s="98"/>
      <c r="D16103" s="100"/>
      <c r="E16103" s="100"/>
      <c r="F16103" s="100"/>
      <c r="H16103" s="102"/>
      <c r="I16103" s="103"/>
      <c r="J16103" s="102"/>
      <c r="L16103" s="100"/>
      <c r="M16103" s="100"/>
      <c r="N16103" s="100"/>
    </row>
    <row r="16104" spans="2:14">
      <c r="B16104" s="98"/>
      <c r="C16104" s="98"/>
      <c r="D16104" s="100"/>
      <c r="E16104" s="100"/>
      <c r="F16104" s="100"/>
      <c r="H16104" s="102"/>
      <c r="I16104" s="103"/>
      <c r="J16104" s="102"/>
      <c r="L16104" s="100"/>
      <c r="M16104" s="100"/>
      <c r="N16104" s="100"/>
    </row>
    <row r="16105" spans="2:14">
      <c r="B16105" s="98"/>
      <c r="C16105" s="98"/>
      <c r="D16105" s="100"/>
      <c r="E16105" s="100"/>
      <c r="F16105" s="100"/>
      <c r="H16105" s="102"/>
      <c r="I16105" s="103"/>
      <c r="J16105" s="102"/>
      <c r="L16105" s="100"/>
      <c r="M16105" s="100"/>
      <c r="N16105" s="100"/>
    </row>
    <row r="16106" spans="2:14">
      <c r="B16106" s="98"/>
      <c r="C16106" s="98"/>
      <c r="D16106" s="100"/>
      <c r="E16106" s="100"/>
      <c r="F16106" s="100"/>
      <c r="H16106" s="102"/>
      <c r="I16106" s="103"/>
      <c r="J16106" s="102"/>
      <c r="L16106" s="100"/>
      <c r="M16106" s="100"/>
      <c r="N16106" s="100"/>
    </row>
    <row r="16107" spans="2:14">
      <c r="B16107" s="98"/>
      <c r="C16107" s="98"/>
      <c r="D16107" s="100"/>
      <c r="E16107" s="100"/>
      <c r="F16107" s="100"/>
      <c r="H16107" s="102"/>
      <c r="I16107" s="103"/>
      <c r="J16107" s="102"/>
      <c r="L16107" s="100"/>
      <c r="M16107" s="100"/>
      <c r="N16107" s="100"/>
    </row>
    <row r="16108" spans="2:14">
      <c r="B16108" s="98"/>
      <c r="C16108" s="98"/>
      <c r="D16108" s="100"/>
      <c r="E16108" s="100"/>
      <c r="F16108" s="100"/>
      <c r="H16108" s="102"/>
      <c r="I16108" s="103"/>
      <c r="J16108" s="102"/>
      <c r="L16108" s="100"/>
      <c r="M16108" s="100"/>
      <c r="N16108" s="100"/>
    </row>
    <row r="16109" spans="2:14">
      <c r="B16109" s="98"/>
      <c r="C16109" s="98"/>
      <c r="D16109" s="100"/>
      <c r="E16109" s="100"/>
      <c r="F16109" s="100"/>
      <c r="H16109" s="102"/>
      <c r="I16109" s="103"/>
      <c r="J16109" s="102"/>
      <c r="L16109" s="100"/>
      <c r="M16109" s="100"/>
      <c r="N16109" s="100"/>
    </row>
    <row r="16110" spans="2:14">
      <c r="B16110" s="98"/>
      <c r="C16110" s="98"/>
      <c r="D16110" s="100"/>
      <c r="E16110" s="100"/>
      <c r="F16110" s="100"/>
      <c r="H16110" s="102"/>
      <c r="I16110" s="103"/>
      <c r="J16110" s="102"/>
      <c r="L16110" s="100"/>
      <c r="M16110" s="100"/>
      <c r="N16110" s="100"/>
    </row>
    <row r="16111" spans="2:14">
      <c r="B16111" s="98"/>
      <c r="C16111" s="98"/>
      <c r="D16111" s="100"/>
      <c r="E16111" s="100"/>
      <c r="F16111" s="100"/>
      <c r="H16111" s="102"/>
      <c r="I16111" s="103"/>
      <c r="J16111" s="102"/>
      <c r="L16111" s="100"/>
      <c r="M16111" s="100"/>
      <c r="N16111" s="100"/>
    </row>
    <row r="16112" spans="2:14">
      <c r="B16112" s="98"/>
      <c r="C16112" s="98"/>
      <c r="D16112" s="100"/>
      <c r="E16112" s="100"/>
      <c r="F16112" s="100"/>
      <c r="H16112" s="102"/>
      <c r="I16112" s="103"/>
      <c r="J16112" s="102"/>
      <c r="L16112" s="100"/>
      <c r="M16112" s="100"/>
      <c r="N16112" s="100"/>
    </row>
    <row r="16113" spans="2:14">
      <c r="B16113" s="98"/>
      <c r="C16113" s="98"/>
      <c r="D16113" s="100"/>
      <c r="E16113" s="100"/>
      <c r="F16113" s="100"/>
      <c r="H16113" s="102"/>
      <c r="I16113" s="103"/>
      <c r="J16113" s="102"/>
      <c r="L16113" s="100"/>
      <c r="M16113" s="100"/>
      <c r="N16113" s="100"/>
    </row>
    <row r="16114" spans="2:14">
      <c r="B16114" s="98"/>
      <c r="C16114" s="98"/>
      <c r="D16114" s="100"/>
      <c r="E16114" s="100"/>
      <c r="F16114" s="100"/>
      <c r="H16114" s="102"/>
      <c r="I16114" s="103"/>
      <c r="J16114" s="102"/>
      <c r="L16114" s="100"/>
      <c r="M16114" s="100"/>
      <c r="N16114" s="100"/>
    </row>
    <row r="16115" spans="2:14">
      <c r="B16115" s="98"/>
      <c r="C16115" s="98"/>
      <c r="D16115" s="100"/>
      <c r="E16115" s="100"/>
      <c r="F16115" s="100"/>
      <c r="H16115" s="102"/>
      <c r="I16115" s="103"/>
      <c r="J16115" s="102"/>
      <c r="L16115" s="100"/>
      <c r="M16115" s="100"/>
      <c r="N16115" s="100"/>
    </row>
    <row r="16116" spans="2:14">
      <c r="B16116" s="98"/>
      <c r="C16116" s="98"/>
      <c r="D16116" s="100"/>
      <c r="E16116" s="100"/>
      <c r="F16116" s="100"/>
      <c r="H16116" s="102"/>
      <c r="I16116" s="103"/>
      <c r="J16116" s="102"/>
      <c r="L16116" s="100"/>
      <c r="M16116" s="100"/>
      <c r="N16116" s="100"/>
    </row>
    <row r="16117" spans="2:14">
      <c r="B16117" s="98"/>
      <c r="C16117" s="98"/>
      <c r="D16117" s="100"/>
      <c r="E16117" s="100"/>
      <c r="F16117" s="100"/>
      <c r="H16117" s="102"/>
      <c r="I16117" s="103"/>
      <c r="J16117" s="102"/>
      <c r="L16117" s="100"/>
      <c r="M16117" s="100"/>
      <c r="N16117" s="100"/>
    </row>
    <row r="16118" spans="2:14">
      <c r="B16118" s="98"/>
      <c r="C16118" s="98"/>
      <c r="D16118" s="100"/>
      <c r="E16118" s="100"/>
      <c r="F16118" s="100"/>
      <c r="H16118" s="102"/>
      <c r="I16118" s="103"/>
      <c r="J16118" s="102"/>
      <c r="L16118" s="100"/>
      <c r="M16118" s="100"/>
      <c r="N16118" s="100"/>
    </row>
    <row r="16119" spans="2:14">
      <c r="B16119" s="98"/>
      <c r="C16119" s="98"/>
      <c r="D16119" s="100"/>
      <c r="E16119" s="100"/>
      <c r="F16119" s="100"/>
      <c r="H16119" s="102"/>
      <c r="I16119" s="103"/>
      <c r="J16119" s="102"/>
      <c r="L16119" s="100"/>
      <c r="M16119" s="100"/>
      <c r="N16119" s="100"/>
    </row>
    <row r="16120" spans="2:14">
      <c r="B16120" s="98"/>
      <c r="C16120" s="98"/>
      <c r="D16120" s="100"/>
      <c r="E16120" s="100"/>
      <c r="F16120" s="100"/>
      <c r="H16120" s="102"/>
      <c r="I16120" s="103"/>
      <c r="J16120" s="102"/>
      <c r="L16120" s="100"/>
      <c r="M16120" s="100"/>
      <c r="N16120" s="100"/>
    </row>
    <row r="16121" spans="2:14">
      <c r="B16121" s="98"/>
      <c r="C16121" s="98"/>
      <c r="D16121" s="100"/>
      <c r="E16121" s="100"/>
      <c r="F16121" s="100"/>
      <c r="H16121" s="102"/>
      <c r="I16121" s="103"/>
      <c r="J16121" s="102"/>
      <c r="L16121" s="100"/>
      <c r="M16121" s="100"/>
      <c r="N16121" s="100"/>
    </row>
    <row r="16122" spans="2:14">
      <c r="B16122" s="98"/>
      <c r="C16122" s="98"/>
      <c r="D16122" s="100"/>
      <c r="E16122" s="100"/>
      <c r="F16122" s="100"/>
      <c r="H16122" s="102"/>
      <c r="I16122" s="103"/>
      <c r="J16122" s="102"/>
      <c r="L16122" s="100"/>
      <c r="M16122" s="100"/>
      <c r="N16122" s="100"/>
    </row>
    <row r="16123" spans="2:14">
      <c r="B16123" s="98"/>
      <c r="C16123" s="98"/>
      <c r="D16123" s="100"/>
      <c r="E16123" s="100"/>
      <c r="F16123" s="100"/>
      <c r="H16123" s="102"/>
      <c r="I16123" s="103"/>
      <c r="J16123" s="102"/>
      <c r="L16123" s="100"/>
      <c r="M16123" s="100"/>
      <c r="N16123" s="100"/>
    </row>
    <row r="16124" spans="2:14">
      <c r="B16124" s="98"/>
      <c r="C16124" s="98"/>
      <c r="D16124" s="100"/>
      <c r="E16124" s="100"/>
      <c r="F16124" s="100"/>
      <c r="H16124" s="102"/>
      <c r="I16124" s="103"/>
      <c r="J16124" s="102"/>
      <c r="L16124" s="100"/>
      <c r="M16124" s="100"/>
      <c r="N16124" s="100"/>
    </row>
    <row r="16125" spans="2:14">
      <c r="B16125" s="98"/>
      <c r="C16125" s="98"/>
      <c r="D16125" s="100"/>
      <c r="E16125" s="100"/>
      <c r="F16125" s="100"/>
      <c r="H16125" s="102"/>
      <c r="I16125" s="103"/>
      <c r="J16125" s="102"/>
      <c r="L16125" s="100"/>
      <c r="M16125" s="100"/>
      <c r="N16125" s="100"/>
    </row>
    <row r="16126" spans="2:14">
      <c r="B16126" s="98"/>
      <c r="C16126" s="98"/>
      <c r="D16126" s="100"/>
      <c r="E16126" s="100"/>
      <c r="F16126" s="100"/>
      <c r="H16126" s="102"/>
      <c r="I16126" s="103"/>
      <c r="J16126" s="102"/>
      <c r="L16126" s="100"/>
      <c r="M16126" s="100"/>
      <c r="N16126" s="100"/>
    </row>
    <row r="16127" spans="2:14">
      <c r="B16127" s="98"/>
      <c r="C16127" s="98"/>
      <c r="D16127" s="100"/>
      <c r="E16127" s="100"/>
      <c r="F16127" s="100"/>
      <c r="H16127" s="102"/>
      <c r="I16127" s="103"/>
      <c r="J16127" s="102"/>
      <c r="L16127" s="100"/>
      <c r="M16127" s="100"/>
      <c r="N16127" s="100"/>
    </row>
    <row r="16128" spans="2:14">
      <c r="B16128" s="98"/>
      <c r="C16128" s="98"/>
      <c r="D16128" s="100"/>
      <c r="E16128" s="100"/>
      <c r="F16128" s="100"/>
      <c r="H16128" s="102"/>
      <c r="I16128" s="103"/>
      <c r="J16128" s="102"/>
      <c r="L16128" s="100"/>
      <c r="M16128" s="100"/>
      <c r="N16128" s="100"/>
    </row>
    <row r="16129" spans="2:14">
      <c r="B16129" s="98"/>
      <c r="C16129" s="98"/>
      <c r="D16129" s="100"/>
      <c r="E16129" s="100"/>
      <c r="F16129" s="100"/>
      <c r="H16129" s="102"/>
      <c r="I16129" s="103"/>
      <c r="J16129" s="102"/>
      <c r="L16129" s="100"/>
      <c r="M16129" s="100"/>
      <c r="N16129" s="100"/>
    </row>
    <row r="16130" spans="2:14">
      <c r="B16130" s="98"/>
      <c r="C16130" s="98"/>
      <c r="D16130" s="100"/>
      <c r="E16130" s="100"/>
      <c r="F16130" s="100"/>
      <c r="H16130" s="102"/>
      <c r="I16130" s="103"/>
      <c r="J16130" s="102"/>
      <c r="L16130" s="100"/>
      <c r="M16130" s="100"/>
      <c r="N16130" s="100"/>
    </row>
    <row r="16131" spans="2:14">
      <c r="B16131" s="98"/>
      <c r="C16131" s="98"/>
      <c r="D16131" s="100"/>
      <c r="E16131" s="100"/>
      <c r="F16131" s="100"/>
      <c r="H16131" s="102"/>
      <c r="I16131" s="103"/>
      <c r="J16131" s="102"/>
      <c r="L16131" s="100"/>
      <c r="M16131" s="100"/>
      <c r="N16131" s="100"/>
    </row>
    <row r="16132" spans="2:14">
      <c r="B16132" s="98"/>
      <c r="C16132" s="98"/>
      <c r="D16132" s="100"/>
      <c r="E16132" s="100"/>
      <c r="F16132" s="100"/>
      <c r="H16132" s="102"/>
      <c r="I16132" s="103"/>
      <c r="J16132" s="102"/>
      <c r="L16132" s="100"/>
      <c r="M16132" s="100"/>
      <c r="N16132" s="100"/>
    </row>
    <row r="16133" spans="2:14">
      <c r="B16133" s="98"/>
      <c r="C16133" s="98"/>
      <c r="D16133" s="100"/>
      <c r="E16133" s="100"/>
      <c r="F16133" s="100"/>
      <c r="H16133" s="102"/>
      <c r="I16133" s="103"/>
      <c r="J16133" s="102"/>
      <c r="L16133" s="100"/>
      <c r="M16133" s="100"/>
      <c r="N16133" s="100"/>
    </row>
    <row r="16134" spans="2:14">
      <c r="B16134" s="98"/>
      <c r="C16134" s="98"/>
      <c r="D16134" s="100"/>
      <c r="E16134" s="100"/>
      <c r="F16134" s="100"/>
      <c r="H16134" s="102"/>
      <c r="I16134" s="103"/>
      <c r="J16134" s="102"/>
      <c r="L16134" s="100"/>
      <c r="M16134" s="100"/>
      <c r="N16134" s="100"/>
    </row>
    <row r="16135" spans="2:14">
      <c r="B16135" s="98"/>
      <c r="C16135" s="98"/>
      <c r="D16135" s="100"/>
      <c r="E16135" s="100"/>
      <c r="F16135" s="100"/>
      <c r="H16135" s="102"/>
      <c r="I16135" s="103"/>
      <c r="J16135" s="102"/>
      <c r="L16135" s="100"/>
      <c r="M16135" s="100"/>
      <c r="N16135" s="100"/>
    </row>
    <row r="16136" spans="2:14">
      <c r="B16136" s="98"/>
      <c r="C16136" s="98"/>
      <c r="D16136" s="100"/>
      <c r="E16136" s="100"/>
      <c r="F16136" s="100"/>
      <c r="H16136" s="102"/>
      <c r="I16136" s="103"/>
      <c r="J16136" s="102"/>
      <c r="L16136" s="100"/>
      <c r="M16136" s="100"/>
      <c r="N16136" s="100"/>
    </row>
    <row r="16137" spans="2:14">
      <c r="B16137" s="98"/>
      <c r="C16137" s="98"/>
      <c r="D16137" s="100"/>
      <c r="E16137" s="100"/>
      <c r="F16137" s="100"/>
      <c r="H16137" s="102"/>
      <c r="I16137" s="103"/>
      <c r="J16137" s="102"/>
      <c r="L16137" s="100"/>
      <c r="M16137" s="100"/>
      <c r="N16137" s="100"/>
    </row>
    <row r="16138" spans="2:14">
      <c r="B16138" s="98"/>
      <c r="C16138" s="98"/>
      <c r="D16138" s="100"/>
      <c r="E16138" s="100"/>
      <c r="F16138" s="100"/>
      <c r="H16138" s="102"/>
      <c r="I16138" s="103"/>
      <c r="J16138" s="102"/>
      <c r="L16138" s="100"/>
      <c r="M16138" s="100"/>
      <c r="N16138" s="100"/>
    </row>
    <row r="16139" spans="2:14">
      <c r="B16139" s="98"/>
      <c r="C16139" s="98"/>
      <c r="D16139" s="100"/>
      <c r="E16139" s="100"/>
      <c r="F16139" s="100"/>
      <c r="H16139" s="102"/>
      <c r="I16139" s="103"/>
      <c r="J16139" s="102"/>
      <c r="L16139" s="100"/>
      <c r="M16139" s="100"/>
      <c r="N16139" s="100"/>
    </row>
    <row r="16140" spans="2:14">
      <c r="B16140" s="98"/>
      <c r="C16140" s="98"/>
      <c r="D16140" s="100"/>
      <c r="E16140" s="100"/>
      <c r="F16140" s="100"/>
      <c r="H16140" s="102"/>
      <c r="I16140" s="103"/>
      <c r="J16140" s="102"/>
      <c r="L16140" s="100"/>
      <c r="M16140" s="100"/>
      <c r="N16140" s="100"/>
    </row>
    <row r="16141" spans="2:14">
      <c r="B16141" s="98"/>
      <c r="C16141" s="98"/>
      <c r="D16141" s="100"/>
      <c r="E16141" s="100"/>
      <c r="F16141" s="100"/>
      <c r="H16141" s="102"/>
      <c r="I16141" s="103"/>
      <c r="J16141" s="102"/>
      <c r="L16141" s="100"/>
      <c r="M16141" s="100"/>
      <c r="N16141" s="100"/>
    </row>
    <row r="16142" spans="2:14">
      <c r="B16142" s="98"/>
      <c r="C16142" s="98"/>
      <c r="D16142" s="100"/>
      <c r="E16142" s="100"/>
      <c r="F16142" s="100"/>
      <c r="H16142" s="102"/>
      <c r="I16142" s="103"/>
      <c r="J16142" s="102"/>
      <c r="L16142" s="100"/>
      <c r="M16142" s="100"/>
      <c r="N16142" s="100"/>
    </row>
    <row r="16143" spans="2:14">
      <c r="B16143" s="98"/>
      <c r="C16143" s="98"/>
      <c r="D16143" s="100"/>
      <c r="E16143" s="100"/>
      <c r="F16143" s="100"/>
      <c r="H16143" s="102"/>
      <c r="I16143" s="103"/>
      <c r="J16143" s="102"/>
      <c r="L16143" s="100"/>
      <c r="M16143" s="100"/>
      <c r="N16143" s="100"/>
    </row>
    <row r="16144" spans="2:14">
      <c r="B16144" s="98"/>
      <c r="C16144" s="98"/>
      <c r="D16144" s="100"/>
      <c r="E16144" s="100"/>
      <c r="F16144" s="100"/>
      <c r="H16144" s="102"/>
      <c r="I16144" s="103"/>
      <c r="J16144" s="102"/>
      <c r="L16144" s="100"/>
      <c r="M16144" s="100"/>
      <c r="N16144" s="100"/>
    </row>
    <row r="16145" spans="2:14">
      <c r="B16145" s="98"/>
      <c r="C16145" s="98"/>
      <c r="D16145" s="100"/>
      <c r="E16145" s="100"/>
      <c r="F16145" s="100"/>
      <c r="H16145" s="102"/>
      <c r="I16145" s="103"/>
      <c r="J16145" s="102"/>
      <c r="L16145" s="100"/>
      <c r="M16145" s="100"/>
      <c r="N16145" s="100"/>
    </row>
    <row r="16146" spans="2:14">
      <c r="B16146" s="98"/>
      <c r="C16146" s="98"/>
      <c r="D16146" s="100"/>
      <c r="E16146" s="100"/>
      <c r="F16146" s="100"/>
      <c r="H16146" s="102"/>
      <c r="I16146" s="103"/>
      <c r="J16146" s="102"/>
      <c r="L16146" s="100"/>
      <c r="M16146" s="100"/>
      <c r="N16146" s="100"/>
    </row>
    <row r="16147" spans="2:14">
      <c r="B16147" s="98"/>
      <c r="C16147" s="98"/>
      <c r="D16147" s="100"/>
      <c r="E16147" s="100"/>
      <c r="F16147" s="100"/>
      <c r="H16147" s="102"/>
      <c r="I16147" s="103"/>
      <c r="J16147" s="102"/>
      <c r="L16147" s="100"/>
      <c r="M16147" s="100"/>
      <c r="N16147" s="100"/>
    </row>
    <row r="16148" spans="2:14">
      <c r="B16148" s="98"/>
      <c r="C16148" s="98"/>
      <c r="D16148" s="100"/>
      <c r="E16148" s="100"/>
      <c r="F16148" s="100"/>
      <c r="H16148" s="102"/>
      <c r="I16148" s="103"/>
      <c r="J16148" s="102"/>
      <c r="L16148" s="100"/>
      <c r="M16148" s="100"/>
      <c r="N16148" s="100"/>
    </row>
    <row r="16149" spans="2:14">
      <c r="B16149" s="98"/>
      <c r="C16149" s="98"/>
      <c r="D16149" s="100"/>
      <c r="E16149" s="100"/>
      <c r="F16149" s="100"/>
      <c r="H16149" s="102"/>
      <c r="I16149" s="103"/>
      <c r="J16149" s="102"/>
      <c r="L16149" s="100"/>
      <c r="M16149" s="100"/>
      <c r="N16149" s="100"/>
    </row>
    <row r="16150" spans="2:14">
      <c r="B16150" s="98"/>
      <c r="C16150" s="98"/>
      <c r="D16150" s="100"/>
      <c r="E16150" s="100"/>
      <c r="F16150" s="100"/>
      <c r="H16150" s="102"/>
      <c r="I16150" s="103"/>
      <c r="J16150" s="102"/>
      <c r="L16150" s="100"/>
      <c r="M16150" s="100"/>
      <c r="N16150" s="100"/>
    </row>
    <row r="16151" spans="2:14">
      <c r="B16151" s="98"/>
      <c r="C16151" s="98"/>
      <c r="D16151" s="100"/>
      <c r="E16151" s="100"/>
      <c r="F16151" s="100"/>
      <c r="H16151" s="102"/>
      <c r="I16151" s="103"/>
      <c r="J16151" s="102"/>
      <c r="L16151" s="100"/>
      <c r="M16151" s="100"/>
      <c r="N16151" s="100"/>
    </row>
    <row r="16152" spans="2:14">
      <c r="B16152" s="98"/>
      <c r="C16152" s="98"/>
      <c r="D16152" s="100"/>
      <c r="E16152" s="100"/>
      <c r="F16152" s="100"/>
      <c r="H16152" s="102"/>
      <c r="I16152" s="103"/>
      <c r="J16152" s="102"/>
      <c r="L16152" s="100"/>
      <c r="M16152" s="100"/>
      <c r="N16152" s="100"/>
    </row>
    <row r="16153" spans="2:14">
      <c r="B16153" s="98"/>
      <c r="C16153" s="98"/>
      <c r="D16153" s="100"/>
      <c r="E16153" s="100"/>
      <c r="F16153" s="100"/>
      <c r="H16153" s="102"/>
      <c r="I16153" s="103"/>
      <c r="J16153" s="102"/>
      <c r="L16153" s="100"/>
      <c r="M16153" s="100"/>
      <c r="N16153" s="100"/>
    </row>
    <row r="16154" spans="2:14">
      <c r="B16154" s="98"/>
      <c r="C16154" s="98"/>
      <c r="D16154" s="100"/>
      <c r="E16154" s="100"/>
      <c r="F16154" s="100"/>
      <c r="H16154" s="102"/>
      <c r="I16154" s="103"/>
      <c r="J16154" s="102"/>
      <c r="L16154" s="100"/>
      <c r="M16154" s="100"/>
      <c r="N16154" s="100"/>
    </row>
    <row r="16155" spans="2:14">
      <c r="B16155" s="98"/>
      <c r="C16155" s="98"/>
      <c r="D16155" s="100"/>
      <c r="E16155" s="100"/>
      <c r="F16155" s="100"/>
      <c r="H16155" s="102"/>
      <c r="I16155" s="103"/>
      <c r="J16155" s="102"/>
      <c r="L16155" s="100"/>
      <c r="M16155" s="100"/>
      <c r="N16155" s="100"/>
    </row>
    <row r="16156" spans="2:14">
      <c r="B16156" s="98"/>
      <c r="C16156" s="98"/>
      <c r="D16156" s="100"/>
      <c r="E16156" s="100"/>
      <c r="F16156" s="100"/>
      <c r="H16156" s="102"/>
      <c r="I16156" s="103"/>
      <c r="J16156" s="102"/>
      <c r="L16156" s="100"/>
      <c r="M16156" s="100"/>
      <c r="N16156" s="100"/>
    </row>
    <row r="16157" spans="2:14">
      <c r="B16157" s="98"/>
      <c r="C16157" s="98"/>
      <c r="D16157" s="100"/>
      <c r="E16157" s="100"/>
      <c r="F16157" s="100"/>
      <c r="H16157" s="102"/>
      <c r="I16157" s="103"/>
      <c r="J16157" s="102"/>
      <c r="L16157" s="100"/>
      <c r="M16157" s="100"/>
      <c r="N16157" s="100"/>
    </row>
    <row r="16158" spans="2:14">
      <c r="B16158" s="98"/>
      <c r="C16158" s="98"/>
      <c r="D16158" s="100"/>
      <c r="E16158" s="100"/>
      <c r="F16158" s="100"/>
      <c r="H16158" s="102"/>
      <c r="I16158" s="103"/>
      <c r="J16158" s="102"/>
      <c r="L16158" s="100"/>
      <c r="M16158" s="100"/>
      <c r="N16158" s="100"/>
    </row>
    <row r="16159" spans="2:14">
      <c r="B16159" s="98"/>
      <c r="C16159" s="98"/>
      <c r="D16159" s="100"/>
      <c r="E16159" s="100"/>
      <c r="F16159" s="100"/>
      <c r="H16159" s="102"/>
      <c r="I16159" s="103"/>
      <c r="J16159" s="102"/>
      <c r="L16159" s="100"/>
      <c r="M16159" s="100"/>
      <c r="N16159" s="100"/>
    </row>
    <row r="16160" spans="2:14">
      <c r="B16160" s="98"/>
      <c r="C16160" s="98"/>
      <c r="D16160" s="100"/>
      <c r="E16160" s="100"/>
      <c r="F16160" s="100"/>
      <c r="H16160" s="102"/>
      <c r="I16160" s="103"/>
      <c r="J16160" s="102"/>
      <c r="L16160" s="100"/>
      <c r="M16160" s="100"/>
      <c r="N16160" s="100"/>
    </row>
    <row r="16161" spans="2:14">
      <c r="B16161" s="98"/>
      <c r="C16161" s="98"/>
      <c r="D16161" s="100"/>
      <c r="E16161" s="100"/>
      <c r="F16161" s="100"/>
      <c r="H16161" s="102"/>
      <c r="I16161" s="103"/>
      <c r="J16161" s="102"/>
      <c r="L16161" s="100"/>
      <c r="M16161" s="100"/>
      <c r="N16161" s="100"/>
    </row>
    <row r="16162" spans="2:14">
      <c r="B16162" s="98"/>
      <c r="C16162" s="98"/>
      <c r="D16162" s="100"/>
      <c r="E16162" s="100"/>
      <c r="F16162" s="100"/>
      <c r="H16162" s="102"/>
      <c r="I16162" s="103"/>
      <c r="J16162" s="102"/>
      <c r="L16162" s="100"/>
      <c r="M16162" s="100"/>
      <c r="N16162" s="100"/>
    </row>
    <row r="16163" spans="2:14">
      <c r="B16163" s="98"/>
      <c r="C16163" s="98"/>
      <c r="D16163" s="100"/>
      <c r="E16163" s="100"/>
      <c r="F16163" s="100"/>
      <c r="H16163" s="102"/>
      <c r="I16163" s="103"/>
      <c r="J16163" s="102"/>
      <c r="L16163" s="100"/>
      <c r="M16163" s="100"/>
      <c r="N16163" s="100"/>
    </row>
    <row r="16164" spans="2:14">
      <c r="B16164" s="98"/>
      <c r="C16164" s="98"/>
      <c r="D16164" s="100"/>
      <c r="E16164" s="100"/>
      <c r="F16164" s="100"/>
      <c r="H16164" s="102"/>
      <c r="I16164" s="103"/>
      <c r="J16164" s="102"/>
      <c r="L16164" s="100"/>
      <c r="M16164" s="100"/>
      <c r="N16164" s="100"/>
    </row>
    <row r="16165" spans="2:14">
      <c r="B16165" s="98"/>
      <c r="C16165" s="98"/>
      <c r="D16165" s="100"/>
      <c r="E16165" s="100"/>
      <c r="F16165" s="100"/>
      <c r="H16165" s="102"/>
      <c r="I16165" s="103"/>
      <c r="J16165" s="102"/>
      <c r="L16165" s="100"/>
      <c r="M16165" s="100"/>
      <c r="N16165" s="100"/>
    </row>
    <row r="16166" spans="2:14">
      <c r="B16166" s="98"/>
      <c r="C16166" s="98"/>
      <c r="D16166" s="100"/>
      <c r="E16166" s="100"/>
      <c r="F16166" s="100"/>
      <c r="H16166" s="102"/>
      <c r="I16166" s="103"/>
      <c r="J16166" s="102"/>
      <c r="L16166" s="100"/>
      <c r="M16166" s="100"/>
      <c r="N16166" s="100"/>
    </row>
    <row r="16167" spans="2:14">
      <c r="B16167" s="98"/>
      <c r="C16167" s="98"/>
      <c r="D16167" s="100"/>
      <c r="E16167" s="100"/>
      <c r="F16167" s="100"/>
      <c r="H16167" s="102"/>
      <c r="I16167" s="103"/>
      <c r="J16167" s="102"/>
      <c r="L16167" s="100"/>
      <c r="M16167" s="100"/>
      <c r="N16167" s="100"/>
    </row>
    <row r="16168" spans="2:14">
      <c r="B16168" s="98"/>
      <c r="C16168" s="98"/>
      <c r="D16168" s="100"/>
      <c r="E16168" s="100"/>
      <c r="F16168" s="100"/>
      <c r="H16168" s="102"/>
      <c r="I16168" s="103"/>
      <c r="J16168" s="102"/>
      <c r="L16168" s="100"/>
      <c r="M16168" s="100"/>
      <c r="N16168" s="100"/>
    </row>
    <row r="16169" spans="2:14">
      <c r="B16169" s="98"/>
      <c r="C16169" s="98"/>
      <c r="D16169" s="100"/>
      <c r="E16169" s="100"/>
      <c r="F16169" s="100"/>
      <c r="H16169" s="102"/>
      <c r="I16169" s="103"/>
      <c r="J16169" s="102"/>
      <c r="L16169" s="100"/>
      <c r="M16169" s="100"/>
      <c r="N16169" s="100"/>
    </row>
    <row r="16170" spans="2:14">
      <c r="B16170" s="98"/>
      <c r="C16170" s="98"/>
      <c r="D16170" s="100"/>
      <c r="E16170" s="100"/>
      <c r="F16170" s="100"/>
      <c r="H16170" s="102"/>
      <c r="I16170" s="103"/>
      <c r="J16170" s="102"/>
      <c r="L16170" s="100"/>
      <c r="M16170" s="100"/>
      <c r="N16170" s="100"/>
    </row>
    <row r="16171" spans="2:14">
      <c r="B16171" s="98"/>
      <c r="C16171" s="98"/>
      <c r="D16171" s="100"/>
      <c r="E16171" s="100"/>
      <c r="F16171" s="100"/>
      <c r="H16171" s="102"/>
      <c r="I16171" s="103"/>
      <c r="J16171" s="102"/>
      <c r="L16171" s="100"/>
      <c r="M16171" s="100"/>
      <c r="N16171" s="100"/>
    </row>
    <row r="16172" spans="2:14">
      <c r="B16172" s="98"/>
      <c r="C16172" s="98"/>
      <c r="D16172" s="100"/>
      <c r="E16172" s="100"/>
      <c r="F16172" s="100"/>
      <c r="H16172" s="102"/>
      <c r="I16172" s="103"/>
      <c r="J16172" s="102"/>
      <c r="L16172" s="100"/>
      <c r="M16172" s="100"/>
      <c r="N16172" s="100"/>
    </row>
    <row r="16173" spans="2:14">
      <c r="B16173" s="98"/>
      <c r="C16173" s="98"/>
      <c r="D16173" s="100"/>
      <c r="E16173" s="100"/>
      <c r="F16173" s="100"/>
      <c r="H16173" s="102"/>
      <c r="I16173" s="103"/>
      <c r="J16173" s="102"/>
      <c r="L16173" s="100"/>
      <c r="M16173" s="100"/>
      <c r="N16173" s="100"/>
    </row>
    <row r="16174" spans="2:14">
      <c r="B16174" s="98"/>
      <c r="C16174" s="98"/>
      <c r="D16174" s="100"/>
      <c r="E16174" s="100"/>
      <c r="F16174" s="100"/>
      <c r="H16174" s="102"/>
      <c r="I16174" s="103"/>
      <c r="J16174" s="102"/>
      <c r="L16174" s="100"/>
      <c r="M16174" s="100"/>
      <c r="N16174" s="100"/>
    </row>
    <row r="16175" spans="2:14">
      <c r="B16175" s="98"/>
      <c r="C16175" s="98"/>
      <c r="D16175" s="100"/>
      <c r="E16175" s="100"/>
      <c r="F16175" s="100"/>
      <c r="H16175" s="102"/>
      <c r="I16175" s="103"/>
      <c r="J16175" s="102"/>
      <c r="L16175" s="100"/>
      <c r="M16175" s="100"/>
      <c r="N16175" s="100"/>
    </row>
    <row r="16176" spans="2:14">
      <c r="B16176" s="98"/>
      <c r="C16176" s="98"/>
      <c r="D16176" s="100"/>
      <c r="E16176" s="100"/>
      <c r="F16176" s="100"/>
      <c r="H16176" s="102"/>
      <c r="I16176" s="103"/>
      <c r="J16176" s="102"/>
      <c r="L16176" s="100"/>
      <c r="M16176" s="100"/>
      <c r="N16176" s="100"/>
    </row>
    <row r="16177" spans="2:14">
      <c r="B16177" s="98"/>
      <c r="C16177" s="98"/>
      <c r="D16177" s="100"/>
      <c r="E16177" s="100"/>
      <c r="F16177" s="100"/>
      <c r="H16177" s="102"/>
      <c r="I16177" s="103"/>
      <c r="J16177" s="102"/>
      <c r="L16177" s="100"/>
      <c r="M16177" s="100"/>
      <c r="N16177" s="100"/>
    </row>
    <row r="16178" spans="2:14">
      <c r="B16178" s="98"/>
      <c r="C16178" s="98"/>
      <c r="D16178" s="100"/>
      <c r="E16178" s="100"/>
      <c r="F16178" s="100"/>
      <c r="H16178" s="102"/>
      <c r="I16178" s="103"/>
      <c r="J16178" s="102"/>
      <c r="L16178" s="100"/>
      <c r="M16178" s="100"/>
      <c r="N16178" s="100"/>
    </row>
    <row r="16179" spans="2:14">
      <c r="B16179" s="98"/>
      <c r="C16179" s="98"/>
      <c r="D16179" s="100"/>
      <c r="E16179" s="100"/>
      <c r="F16179" s="100"/>
      <c r="H16179" s="102"/>
      <c r="I16179" s="103"/>
      <c r="J16179" s="102"/>
      <c r="L16179" s="100"/>
      <c r="M16179" s="100"/>
      <c r="N16179" s="100"/>
    </row>
    <row r="16180" spans="2:14">
      <c r="B16180" s="98"/>
      <c r="C16180" s="98"/>
      <c r="D16180" s="100"/>
      <c r="E16180" s="100"/>
      <c r="F16180" s="100"/>
      <c r="H16180" s="102"/>
      <c r="I16180" s="103"/>
      <c r="J16180" s="102"/>
      <c r="L16180" s="100"/>
      <c r="M16180" s="100"/>
      <c r="N16180" s="100"/>
    </row>
    <row r="16181" spans="2:14">
      <c r="B16181" s="98"/>
      <c r="C16181" s="98"/>
      <c r="D16181" s="100"/>
      <c r="E16181" s="100"/>
      <c r="F16181" s="100"/>
      <c r="H16181" s="102"/>
      <c r="I16181" s="103"/>
      <c r="J16181" s="102"/>
      <c r="L16181" s="100"/>
      <c r="M16181" s="100"/>
      <c r="N16181" s="100"/>
    </row>
    <row r="16182" spans="2:14">
      <c r="B16182" s="98"/>
      <c r="C16182" s="98"/>
      <c r="D16182" s="100"/>
      <c r="E16182" s="100"/>
      <c r="F16182" s="100"/>
      <c r="H16182" s="102"/>
      <c r="I16182" s="103"/>
      <c r="J16182" s="102"/>
      <c r="L16182" s="100"/>
      <c r="M16182" s="100"/>
      <c r="N16182" s="100"/>
    </row>
    <row r="16183" spans="2:14">
      <c r="B16183" s="98"/>
      <c r="C16183" s="98"/>
      <c r="D16183" s="100"/>
      <c r="E16183" s="100"/>
      <c r="F16183" s="100"/>
      <c r="H16183" s="102"/>
      <c r="I16183" s="103"/>
      <c r="J16183" s="102"/>
      <c r="L16183" s="100"/>
      <c r="M16183" s="100"/>
      <c r="N16183" s="100"/>
    </row>
    <row r="16184" spans="2:14">
      <c r="B16184" s="98"/>
      <c r="C16184" s="98"/>
      <c r="D16184" s="100"/>
      <c r="E16184" s="100"/>
      <c r="F16184" s="100"/>
      <c r="H16184" s="102"/>
      <c r="I16184" s="103"/>
      <c r="J16184" s="102"/>
      <c r="L16184" s="100"/>
      <c r="M16184" s="100"/>
      <c r="N16184" s="100"/>
    </row>
    <row r="16185" spans="2:14">
      <c r="B16185" s="98"/>
      <c r="C16185" s="98"/>
      <c r="D16185" s="100"/>
      <c r="E16185" s="100"/>
      <c r="F16185" s="100"/>
      <c r="H16185" s="102"/>
      <c r="I16185" s="103"/>
      <c r="J16185" s="102"/>
      <c r="L16185" s="100"/>
      <c r="M16185" s="100"/>
      <c r="N16185" s="100"/>
    </row>
    <row r="16186" spans="2:14">
      <c r="B16186" s="98"/>
      <c r="C16186" s="98"/>
      <c r="D16186" s="100"/>
      <c r="E16186" s="100"/>
      <c r="F16186" s="100"/>
      <c r="H16186" s="102"/>
      <c r="I16186" s="103"/>
      <c r="J16186" s="102"/>
      <c r="L16186" s="100"/>
      <c r="M16186" s="100"/>
      <c r="N16186" s="100"/>
    </row>
    <row r="16187" spans="2:14">
      <c r="B16187" s="98"/>
      <c r="C16187" s="98"/>
      <c r="D16187" s="100"/>
      <c r="E16187" s="100"/>
      <c r="F16187" s="100"/>
      <c r="H16187" s="102"/>
      <c r="I16187" s="103"/>
      <c r="J16187" s="102"/>
      <c r="L16187" s="100"/>
      <c r="M16187" s="100"/>
      <c r="N16187" s="100"/>
    </row>
    <row r="16188" spans="2:14">
      <c r="B16188" s="98"/>
      <c r="C16188" s="98"/>
      <c r="D16188" s="100"/>
      <c r="E16188" s="100"/>
      <c r="F16188" s="100"/>
      <c r="H16188" s="102"/>
      <c r="I16188" s="103"/>
      <c r="J16188" s="102"/>
      <c r="L16188" s="100"/>
      <c r="M16188" s="100"/>
      <c r="N16188" s="100"/>
    </row>
    <row r="16189" spans="2:14">
      <c r="B16189" s="98"/>
      <c r="C16189" s="98"/>
      <c r="D16189" s="100"/>
      <c r="E16189" s="100"/>
      <c r="F16189" s="100"/>
      <c r="H16189" s="102"/>
      <c r="I16189" s="103"/>
      <c r="J16189" s="102"/>
      <c r="L16189" s="100"/>
      <c r="M16189" s="100"/>
      <c r="N16189" s="100"/>
    </row>
    <row r="16190" spans="2:14">
      <c r="B16190" s="98"/>
      <c r="C16190" s="98"/>
      <c r="D16190" s="100"/>
      <c r="E16190" s="100"/>
      <c r="F16190" s="100"/>
      <c r="H16190" s="102"/>
      <c r="I16190" s="103"/>
      <c r="J16190" s="102"/>
      <c r="L16190" s="100"/>
      <c r="M16190" s="100"/>
      <c r="N16190" s="100"/>
    </row>
    <row r="16191" spans="2:14">
      <c r="B16191" s="98"/>
      <c r="C16191" s="98"/>
      <c r="D16191" s="100"/>
      <c r="E16191" s="100"/>
      <c r="F16191" s="100"/>
      <c r="H16191" s="102"/>
      <c r="I16191" s="103"/>
      <c r="J16191" s="102"/>
      <c r="L16191" s="100"/>
      <c r="M16191" s="100"/>
      <c r="N16191" s="100"/>
    </row>
    <row r="16192" spans="2:14">
      <c r="B16192" s="98"/>
      <c r="C16192" s="98"/>
      <c r="D16192" s="100"/>
      <c r="E16192" s="100"/>
      <c r="F16192" s="100"/>
      <c r="H16192" s="102"/>
      <c r="I16192" s="103"/>
      <c r="J16192" s="102"/>
      <c r="L16192" s="100"/>
      <c r="M16192" s="100"/>
      <c r="N16192" s="100"/>
    </row>
    <row r="16193" spans="2:14">
      <c r="B16193" s="98"/>
      <c r="C16193" s="98"/>
      <c r="D16193" s="100"/>
      <c r="E16193" s="100"/>
      <c r="F16193" s="100"/>
      <c r="H16193" s="102"/>
      <c r="I16193" s="103"/>
      <c r="J16193" s="102"/>
      <c r="L16193" s="100"/>
      <c r="M16193" s="100"/>
      <c r="N16193" s="100"/>
    </row>
    <row r="16194" spans="2:14">
      <c r="B16194" s="98"/>
      <c r="C16194" s="98"/>
      <c r="D16194" s="100"/>
      <c r="E16194" s="100"/>
      <c r="F16194" s="100"/>
      <c r="H16194" s="102"/>
      <c r="I16194" s="103"/>
      <c r="J16194" s="102"/>
      <c r="L16194" s="100"/>
      <c r="M16194" s="100"/>
      <c r="N16194" s="100"/>
    </row>
    <row r="16195" spans="2:14">
      <c r="B16195" s="98"/>
      <c r="C16195" s="98"/>
      <c r="D16195" s="100"/>
      <c r="E16195" s="100"/>
      <c r="F16195" s="100"/>
      <c r="H16195" s="102"/>
      <c r="I16195" s="103"/>
      <c r="J16195" s="102"/>
      <c r="L16195" s="100"/>
      <c r="M16195" s="100"/>
      <c r="N16195" s="100"/>
    </row>
    <row r="16196" spans="2:14">
      <c r="B16196" s="98"/>
      <c r="C16196" s="98"/>
      <c r="D16196" s="100"/>
      <c r="E16196" s="100"/>
      <c r="F16196" s="100"/>
      <c r="H16196" s="102"/>
      <c r="I16196" s="103"/>
      <c r="J16196" s="102"/>
      <c r="L16196" s="100"/>
      <c r="M16196" s="100"/>
      <c r="N16196" s="100"/>
    </row>
    <row r="16197" spans="2:14">
      <c r="B16197" s="98"/>
      <c r="C16197" s="98"/>
      <c r="D16197" s="100"/>
      <c r="E16197" s="100"/>
      <c r="F16197" s="100"/>
      <c r="H16197" s="102"/>
      <c r="I16197" s="103"/>
      <c r="J16197" s="102"/>
      <c r="L16197" s="100"/>
      <c r="M16197" s="100"/>
      <c r="N16197" s="100"/>
    </row>
    <row r="16198" spans="2:14">
      <c r="B16198" s="98"/>
      <c r="C16198" s="98"/>
      <c r="D16198" s="100"/>
      <c r="E16198" s="100"/>
      <c r="F16198" s="100"/>
      <c r="H16198" s="102"/>
      <c r="I16198" s="103"/>
      <c r="J16198" s="102"/>
      <c r="L16198" s="100"/>
      <c r="M16198" s="100"/>
      <c r="N16198" s="100"/>
    </row>
    <row r="16199" spans="2:14">
      <c r="B16199" s="98"/>
      <c r="C16199" s="98"/>
      <c r="D16199" s="100"/>
      <c r="E16199" s="100"/>
      <c r="F16199" s="100"/>
      <c r="H16199" s="102"/>
      <c r="I16199" s="103"/>
      <c r="J16199" s="102"/>
      <c r="L16199" s="100"/>
      <c r="M16199" s="100"/>
      <c r="N16199" s="100"/>
    </row>
    <row r="16200" spans="2:14">
      <c r="B16200" s="98"/>
      <c r="C16200" s="98"/>
      <c r="D16200" s="100"/>
      <c r="E16200" s="100"/>
      <c r="F16200" s="100"/>
      <c r="H16200" s="102"/>
      <c r="I16200" s="103"/>
      <c r="J16200" s="102"/>
      <c r="L16200" s="100"/>
      <c r="M16200" s="100"/>
      <c r="N16200" s="100"/>
    </row>
    <row r="16201" spans="2:14">
      <c r="B16201" s="98"/>
      <c r="C16201" s="98"/>
      <c r="D16201" s="100"/>
      <c r="E16201" s="100"/>
      <c r="F16201" s="100"/>
      <c r="H16201" s="102"/>
      <c r="I16201" s="103"/>
      <c r="J16201" s="102"/>
      <c r="L16201" s="100"/>
      <c r="M16201" s="100"/>
      <c r="N16201" s="100"/>
    </row>
    <row r="16202" spans="2:14">
      <c r="B16202" s="98"/>
      <c r="C16202" s="98"/>
      <c r="D16202" s="100"/>
      <c r="E16202" s="100"/>
      <c r="F16202" s="100"/>
      <c r="H16202" s="102"/>
      <c r="I16202" s="103"/>
      <c r="J16202" s="102"/>
      <c r="L16202" s="100"/>
      <c r="M16202" s="100"/>
      <c r="N16202" s="100"/>
    </row>
    <row r="16203" spans="2:14">
      <c r="B16203" s="98"/>
      <c r="C16203" s="98"/>
      <c r="D16203" s="100"/>
      <c r="E16203" s="100"/>
      <c r="F16203" s="100"/>
      <c r="H16203" s="102"/>
      <c r="I16203" s="103"/>
      <c r="J16203" s="102"/>
      <c r="L16203" s="100"/>
      <c r="M16203" s="100"/>
      <c r="N16203" s="100"/>
    </row>
    <row r="16204" spans="2:14">
      <c r="B16204" s="98"/>
      <c r="C16204" s="98"/>
      <c r="D16204" s="100"/>
      <c r="E16204" s="100"/>
      <c r="F16204" s="100"/>
      <c r="H16204" s="102"/>
      <c r="I16204" s="103"/>
      <c r="J16204" s="102"/>
      <c r="L16204" s="100"/>
      <c r="M16204" s="100"/>
      <c r="N16204" s="100"/>
    </row>
    <row r="16205" spans="2:14">
      <c r="B16205" s="98"/>
      <c r="C16205" s="98"/>
      <c r="D16205" s="100"/>
      <c r="E16205" s="100"/>
      <c r="F16205" s="100"/>
      <c r="H16205" s="102"/>
      <c r="I16205" s="103"/>
      <c r="J16205" s="102"/>
      <c r="L16205" s="100"/>
      <c r="M16205" s="100"/>
      <c r="N16205" s="100"/>
    </row>
    <row r="16206" spans="2:14">
      <c r="B16206" s="98"/>
      <c r="C16206" s="98"/>
      <c r="D16206" s="100"/>
      <c r="E16206" s="100"/>
      <c r="F16206" s="100"/>
      <c r="H16206" s="102"/>
      <c r="I16206" s="103"/>
      <c r="J16206" s="102"/>
      <c r="L16206" s="100"/>
      <c r="M16206" s="100"/>
      <c r="N16206" s="100"/>
    </row>
    <row r="16207" spans="2:14">
      <c r="B16207" s="98"/>
      <c r="C16207" s="98"/>
      <c r="D16207" s="100"/>
      <c r="E16207" s="100"/>
      <c r="F16207" s="100"/>
      <c r="H16207" s="102"/>
      <c r="I16207" s="103"/>
      <c r="J16207" s="102"/>
      <c r="L16207" s="100"/>
      <c r="M16207" s="100"/>
      <c r="N16207" s="100"/>
    </row>
    <row r="16208" spans="2:14">
      <c r="B16208" s="98"/>
      <c r="C16208" s="98"/>
      <c r="D16208" s="100"/>
      <c r="E16208" s="100"/>
      <c r="F16208" s="100"/>
      <c r="H16208" s="102"/>
      <c r="I16208" s="103"/>
      <c r="J16208" s="102"/>
      <c r="L16208" s="100"/>
      <c r="M16208" s="100"/>
      <c r="N16208" s="100"/>
    </row>
    <row r="16209" spans="2:14">
      <c r="B16209" s="98"/>
      <c r="C16209" s="98"/>
      <c r="D16209" s="100"/>
      <c r="E16209" s="100"/>
      <c r="F16209" s="100"/>
      <c r="H16209" s="102"/>
      <c r="I16209" s="103"/>
      <c r="J16209" s="102"/>
      <c r="L16209" s="100"/>
      <c r="M16209" s="100"/>
      <c r="N16209" s="100"/>
    </row>
    <row r="16210" spans="2:14">
      <c r="B16210" s="98"/>
      <c r="C16210" s="98"/>
      <c r="D16210" s="100"/>
      <c r="E16210" s="100"/>
      <c r="F16210" s="100"/>
      <c r="H16210" s="102"/>
      <c r="I16210" s="103"/>
      <c r="J16210" s="102"/>
      <c r="L16210" s="100"/>
      <c r="M16210" s="100"/>
      <c r="N16210" s="100"/>
    </row>
    <row r="16211" spans="2:14">
      <c r="B16211" s="98"/>
      <c r="C16211" s="98"/>
      <c r="D16211" s="100"/>
      <c r="E16211" s="100"/>
      <c r="F16211" s="100"/>
      <c r="H16211" s="102"/>
      <c r="I16211" s="103"/>
      <c r="J16211" s="102"/>
      <c r="L16211" s="100"/>
      <c r="M16211" s="100"/>
      <c r="N16211" s="100"/>
    </row>
    <row r="16212" spans="2:14">
      <c r="B16212" s="98"/>
      <c r="C16212" s="98"/>
      <c r="D16212" s="100"/>
      <c r="E16212" s="100"/>
      <c r="F16212" s="100"/>
      <c r="H16212" s="102"/>
      <c r="I16212" s="103"/>
      <c r="J16212" s="102"/>
      <c r="L16212" s="100"/>
      <c r="M16212" s="100"/>
      <c r="N16212" s="100"/>
    </row>
    <row r="16213" spans="2:14">
      <c r="B16213" s="98"/>
      <c r="C16213" s="98"/>
      <c r="D16213" s="100"/>
      <c r="E16213" s="100"/>
      <c r="F16213" s="100"/>
      <c r="H16213" s="102"/>
      <c r="I16213" s="103"/>
      <c r="J16213" s="102"/>
      <c r="L16213" s="100"/>
      <c r="M16213" s="100"/>
      <c r="N16213" s="100"/>
    </row>
    <row r="16214" spans="2:14">
      <c r="B16214" s="98"/>
      <c r="C16214" s="98"/>
      <c r="D16214" s="100"/>
      <c r="E16214" s="100"/>
      <c r="F16214" s="100"/>
      <c r="H16214" s="102"/>
      <c r="I16214" s="103"/>
      <c r="J16214" s="102"/>
      <c r="L16214" s="100"/>
      <c r="M16214" s="100"/>
      <c r="N16214" s="100"/>
    </row>
    <row r="16215" spans="2:14">
      <c r="B16215" s="98"/>
      <c r="C16215" s="98"/>
      <c r="D16215" s="100"/>
      <c r="E16215" s="100"/>
      <c r="F16215" s="100"/>
      <c r="H16215" s="102"/>
      <c r="I16215" s="103"/>
      <c r="J16215" s="102"/>
      <c r="L16215" s="100"/>
      <c r="M16215" s="100"/>
      <c r="N16215" s="100"/>
    </row>
    <row r="16216" spans="2:14">
      <c r="B16216" s="98"/>
      <c r="C16216" s="98"/>
      <c r="D16216" s="100"/>
      <c r="E16216" s="100"/>
      <c r="F16216" s="100"/>
      <c r="H16216" s="102"/>
      <c r="I16216" s="103"/>
      <c r="J16216" s="102"/>
      <c r="L16216" s="100"/>
      <c r="M16216" s="100"/>
      <c r="N16216" s="100"/>
    </row>
    <row r="16217" spans="2:14">
      <c r="B16217" s="98"/>
      <c r="C16217" s="98"/>
      <c r="D16217" s="100"/>
      <c r="E16217" s="100"/>
      <c r="F16217" s="100"/>
      <c r="H16217" s="102"/>
      <c r="I16217" s="103"/>
      <c r="J16217" s="102"/>
      <c r="L16217" s="100"/>
      <c r="M16217" s="100"/>
      <c r="N16217" s="100"/>
    </row>
    <row r="16218" spans="2:14">
      <c r="B16218" s="98"/>
      <c r="C16218" s="98"/>
      <c r="D16218" s="100"/>
      <c r="E16218" s="100"/>
      <c r="F16218" s="100"/>
      <c r="H16218" s="102"/>
      <c r="I16218" s="103"/>
      <c r="J16218" s="102"/>
      <c r="L16218" s="100"/>
      <c r="M16218" s="100"/>
      <c r="N16218" s="100"/>
    </row>
    <row r="16219" spans="2:14">
      <c r="B16219" s="98"/>
      <c r="C16219" s="98"/>
      <c r="D16219" s="100"/>
      <c r="E16219" s="100"/>
      <c r="F16219" s="100"/>
      <c r="H16219" s="102"/>
      <c r="I16219" s="103"/>
      <c r="J16219" s="102"/>
      <c r="L16219" s="100"/>
      <c r="M16219" s="100"/>
      <c r="N16219" s="100"/>
    </row>
    <row r="16220" spans="2:14">
      <c r="B16220" s="98"/>
      <c r="C16220" s="98"/>
      <c r="D16220" s="100"/>
      <c r="E16220" s="100"/>
      <c r="F16220" s="100"/>
      <c r="H16220" s="102"/>
      <c r="I16220" s="103"/>
      <c r="J16220" s="102"/>
      <c r="L16220" s="100"/>
      <c r="M16220" s="100"/>
      <c r="N16220" s="100"/>
    </row>
    <row r="16221" spans="2:14">
      <c r="B16221" s="98"/>
      <c r="C16221" s="98"/>
      <c r="D16221" s="100"/>
      <c r="E16221" s="100"/>
      <c r="F16221" s="100"/>
      <c r="H16221" s="102"/>
      <c r="I16221" s="103"/>
      <c r="J16221" s="102"/>
      <c r="L16221" s="100"/>
      <c r="M16221" s="100"/>
      <c r="N16221" s="100"/>
    </row>
    <row r="16222" spans="2:14">
      <c r="B16222" s="98"/>
      <c r="C16222" s="98"/>
      <c r="D16222" s="100"/>
      <c r="E16222" s="100"/>
      <c r="F16222" s="100"/>
      <c r="H16222" s="102"/>
      <c r="I16222" s="103"/>
      <c r="J16222" s="102"/>
      <c r="L16222" s="100"/>
      <c r="M16222" s="100"/>
      <c r="N16222" s="100"/>
    </row>
    <row r="16223" spans="2:14">
      <c r="B16223" s="98"/>
      <c r="C16223" s="98"/>
      <c r="D16223" s="100"/>
      <c r="E16223" s="100"/>
      <c r="F16223" s="100"/>
      <c r="H16223" s="102"/>
      <c r="I16223" s="103"/>
      <c r="J16223" s="102"/>
      <c r="L16223" s="100"/>
      <c r="M16223" s="100"/>
      <c r="N16223" s="100"/>
    </row>
    <row r="16224" spans="2:14">
      <c r="B16224" s="98"/>
      <c r="C16224" s="98"/>
      <c r="D16224" s="100"/>
      <c r="E16224" s="100"/>
      <c r="F16224" s="100"/>
      <c r="H16224" s="102"/>
      <c r="I16224" s="103"/>
      <c r="J16224" s="102"/>
      <c r="L16224" s="100"/>
      <c r="M16224" s="100"/>
      <c r="N16224" s="100"/>
    </row>
    <row r="16225" spans="2:14">
      <c r="B16225" s="98"/>
      <c r="C16225" s="98"/>
      <c r="D16225" s="100"/>
      <c r="E16225" s="100"/>
      <c r="F16225" s="100"/>
      <c r="H16225" s="102"/>
      <c r="I16225" s="103"/>
      <c r="J16225" s="102"/>
      <c r="L16225" s="100"/>
      <c r="M16225" s="100"/>
      <c r="N16225" s="100"/>
    </row>
    <row r="16226" spans="2:14">
      <c r="B16226" s="98"/>
      <c r="C16226" s="98"/>
      <c r="D16226" s="100"/>
      <c r="E16226" s="100"/>
      <c r="F16226" s="100"/>
      <c r="H16226" s="102"/>
      <c r="I16226" s="103"/>
      <c r="J16226" s="102"/>
      <c r="L16226" s="100"/>
      <c r="M16226" s="100"/>
      <c r="N16226" s="100"/>
    </row>
    <row r="16227" spans="2:14">
      <c r="B16227" s="98"/>
      <c r="C16227" s="98"/>
      <c r="D16227" s="100"/>
      <c r="E16227" s="100"/>
      <c r="F16227" s="100"/>
      <c r="H16227" s="102"/>
      <c r="I16227" s="103"/>
      <c r="J16227" s="102"/>
      <c r="L16227" s="100"/>
      <c r="M16227" s="100"/>
      <c r="N16227" s="100"/>
    </row>
    <row r="16228" spans="2:14">
      <c r="B16228" s="98"/>
      <c r="C16228" s="98"/>
      <c r="D16228" s="100"/>
      <c r="E16228" s="100"/>
      <c r="F16228" s="100"/>
      <c r="H16228" s="102"/>
      <c r="I16228" s="103"/>
      <c r="J16228" s="102"/>
      <c r="L16228" s="100"/>
      <c r="M16228" s="100"/>
      <c r="N16228" s="100"/>
    </row>
    <row r="16229" spans="2:14">
      <c r="B16229" s="98"/>
      <c r="C16229" s="98"/>
      <c r="D16229" s="100"/>
      <c r="E16229" s="100"/>
      <c r="F16229" s="100"/>
      <c r="H16229" s="102"/>
      <c r="I16229" s="103"/>
      <c r="J16229" s="102"/>
      <c r="L16229" s="100"/>
      <c r="M16229" s="100"/>
      <c r="N16229" s="100"/>
    </row>
    <row r="16230" spans="2:14">
      <c r="B16230" s="98"/>
      <c r="C16230" s="98"/>
      <c r="D16230" s="100"/>
      <c r="E16230" s="100"/>
      <c r="F16230" s="100"/>
      <c r="H16230" s="102"/>
      <c r="I16230" s="103"/>
      <c r="J16230" s="102"/>
      <c r="L16230" s="100"/>
      <c r="M16230" s="100"/>
      <c r="N16230" s="100"/>
    </row>
    <row r="16231" spans="2:14">
      <c r="B16231" s="98"/>
      <c r="C16231" s="98"/>
      <c r="D16231" s="100"/>
      <c r="E16231" s="100"/>
      <c r="F16231" s="100"/>
      <c r="H16231" s="102"/>
      <c r="I16231" s="103"/>
      <c r="J16231" s="102"/>
      <c r="L16231" s="100"/>
      <c r="M16231" s="100"/>
      <c r="N16231" s="100"/>
    </row>
    <row r="16232" spans="2:14">
      <c r="B16232" s="98"/>
      <c r="C16232" s="98"/>
      <c r="D16232" s="100"/>
      <c r="E16232" s="100"/>
      <c r="F16232" s="100"/>
      <c r="H16232" s="102"/>
      <c r="I16232" s="103"/>
      <c r="J16232" s="102"/>
      <c r="L16232" s="100"/>
      <c r="M16232" s="100"/>
      <c r="N16232" s="100"/>
    </row>
    <row r="16233" spans="2:14">
      <c r="B16233" s="98"/>
      <c r="C16233" s="98"/>
      <c r="D16233" s="100"/>
      <c r="E16233" s="100"/>
      <c r="F16233" s="100"/>
      <c r="H16233" s="102"/>
      <c r="I16233" s="103"/>
      <c r="J16233" s="102"/>
      <c r="L16233" s="100"/>
      <c r="M16233" s="100"/>
      <c r="N16233" s="100"/>
    </row>
    <row r="16234" spans="2:14">
      <c r="B16234" s="98"/>
      <c r="C16234" s="98"/>
      <c r="D16234" s="100"/>
      <c r="E16234" s="100"/>
      <c r="F16234" s="100"/>
      <c r="H16234" s="102"/>
      <c r="I16234" s="103"/>
      <c r="J16234" s="102"/>
      <c r="L16234" s="100"/>
      <c r="M16234" s="100"/>
      <c r="N16234" s="100"/>
    </row>
    <row r="16235" spans="2:14">
      <c r="B16235" s="98"/>
      <c r="C16235" s="98"/>
      <c r="D16235" s="100"/>
      <c r="E16235" s="100"/>
      <c r="F16235" s="100"/>
      <c r="H16235" s="102"/>
      <c r="I16235" s="103"/>
      <c r="J16235" s="102"/>
      <c r="L16235" s="100"/>
      <c r="M16235" s="100"/>
      <c r="N16235" s="100"/>
    </row>
    <row r="16236" spans="2:14">
      <c r="B16236" s="98"/>
      <c r="C16236" s="98"/>
      <c r="D16236" s="100"/>
      <c r="E16236" s="100"/>
      <c r="F16236" s="100"/>
      <c r="H16236" s="102"/>
      <c r="I16236" s="103"/>
      <c r="J16236" s="102"/>
      <c r="L16236" s="100"/>
      <c r="M16236" s="100"/>
      <c r="N16236" s="100"/>
    </row>
    <row r="16237" spans="2:14">
      <c r="B16237" s="98"/>
      <c r="C16237" s="98"/>
      <c r="D16237" s="100"/>
      <c r="E16237" s="100"/>
      <c r="F16237" s="100"/>
      <c r="H16237" s="102"/>
      <c r="I16237" s="103"/>
      <c r="J16237" s="102"/>
      <c r="L16237" s="100"/>
      <c r="M16237" s="100"/>
      <c r="N16237" s="100"/>
    </row>
    <row r="16238" spans="2:14">
      <c r="B16238" s="98"/>
      <c r="C16238" s="98"/>
      <c r="D16238" s="100"/>
      <c r="E16238" s="100"/>
      <c r="F16238" s="100"/>
      <c r="H16238" s="102"/>
      <c r="I16238" s="103"/>
      <c r="J16238" s="102"/>
      <c r="L16238" s="100"/>
      <c r="M16238" s="100"/>
      <c r="N16238" s="100"/>
    </row>
    <row r="16239" spans="2:14">
      <c r="B16239" s="98"/>
      <c r="C16239" s="98"/>
      <c r="D16239" s="100"/>
      <c r="E16239" s="100"/>
      <c r="F16239" s="100"/>
      <c r="H16239" s="102"/>
      <c r="I16239" s="103"/>
      <c r="J16239" s="102"/>
      <c r="L16239" s="100"/>
      <c r="M16239" s="100"/>
      <c r="N16239" s="100"/>
    </row>
    <row r="16240" spans="2:14">
      <c r="B16240" s="98"/>
      <c r="C16240" s="98"/>
      <c r="D16240" s="100"/>
      <c r="E16240" s="100"/>
      <c r="F16240" s="100"/>
      <c r="H16240" s="102"/>
      <c r="I16240" s="103"/>
      <c r="J16240" s="102"/>
      <c r="L16240" s="100"/>
      <c r="M16240" s="100"/>
      <c r="N16240" s="100"/>
    </row>
    <row r="16241" spans="2:14">
      <c r="B16241" s="98"/>
      <c r="C16241" s="98"/>
      <c r="D16241" s="100"/>
      <c r="E16241" s="100"/>
      <c r="F16241" s="100"/>
      <c r="H16241" s="102"/>
      <c r="I16241" s="103"/>
      <c r="J16241" s="102"/>
      <c r="L16241" s="100"/>
      <c r="M16241" s="100"/>
      <c r="N16241" s="100"/>
    </row>
    <row r="16242" spans="2:14">
      <c r="B16242" s="98"/>
      <c r="C16242" s="98"/>
      <c r="D16242" s="100"/>
      <c r="E16242" s="100"/>
      <c r="F16242" s="100"/>
      <c r="H16242" s="102"/>
      <c r="I16242" s="103"/>
      <c r="J16242" s="102"/>
      <c r="L16242" s="100"/>
      <c r="M16242" s="100"/>
      <c r="N16242" s="100"/>
    </row>
    <row r="16243" spans="2:14">
      <c r="B16243" s="98"/>
      <c r="C16243" s="98"/>
      <c r="D16243" s="100"/>
      <c r="E16243" s="100"/>
      <c r="F16243" s="100"/>
      <c r="H16243" s="102"/>
      <c r="I16243" s="103"/>
      <c r="J16243" s="102"/>
      <c r="L16243" s="100"/>
      <c r="M16243" s="100"/>
      <c r="N16243" s="100"/>
    </row>
    <row r="16244" spans="2:14">
      <c r="B16244" s="98"/>
      <c r="C16244" s="98"/>
      <c r="D16244" s="100"/>
      <c r="E16244" s="100"/>
      <c r="F16244" s="100"/>
      <c r="H16244" s="102"/>
      <c r="I16244" s="103"/>
      <c r="J16244" s="102"/>
      <c r="L16244" s="100"/>
      <c r="M16244" s="100"/>
      <c r="N16244" s="100"/>
    </row>
    <row r="16245" spans="2:14">
      <c r="B16245" s="98"/>
      <c r="C16245" s="98"/>
      <c r="D16245" s="100"/>
      <c r="E16245" s="100"/>
      <c r="F16245" s="100"/>
      <c r="H16245" s="102"/>
      <c r="I16245" s="103"/>
      <c r="J16245" s="102"/>
      <c r="L16245" s="100"/>
      <c r="M16245" s="100"/>
      <c r="N16245" s="100"/>
    </row>
    <row r="16246" spans="2:14">
      <c r="B16246" s="98"/>
      <c r="C16246" s="98"/>
      <c r="D16246" s="100"/>
      <c r="E16246" s="100"/>
      <c r="F16246" s="100"/>
      <c r="H16246" s="102"/>
      <c r="I16246" s="103"/>
      <c r="J16246" s="102"/>
      <c r="L16246" s="100"/>
      <c r="M16246" s="100"/>
      <c r="N16246" s="100"/>
    </row>
    <row r="16247" spans="2:14">
      <c r="B16247" s="98"/>
      <c r="C16247" s="98"/>
      <c r="D16247" s="100"/>
      <c r="E16247" s="100"/>
      <c r="F16247" s="100"/>
      <c r="H16247" s="102"/>
      <c r="I16247" s="103"/>
      <c r="J16247" s="102"/>
      <c r="L16247" s="100"/>
      <c r="M16247" s="100"/>
      <c r="N16247" s="100"/>
    </row>
    <row r="16248" spans="2:14">
      <c r="B16248" s="98"/>
      <c r="C16248" s="98"/>
      <c r="D16248" s="100"/>
      <c r="E16248" s="100"/>
      <c r="F16248" s="100"/>
      <c r="H16248" s="102"/>
      <c r="I16248" s="103"/>
      <c r="J16248" s="102"/>
      <c r="L16248" s="100"/>
      <c r="M16248" s="100"/>
      <c r="N16248" s="100"/>
    </row>
    <row r="16249" spans="2:14">
      <c r="B16249" s="98"/>
      <c r="C16249" s="98"/>
      <c r="D16249" s="100"/>
      <c r="E16249" s="100"/>
      <c r="F16249" s="100"/>
      <c r="H16249" s="102"/>
      <c r="I16249" s="103"/>
      <c r="J16249" s="102"/>
      <c r="L16249" s="100"/>
      <c r="M16249" s="100"/>
      <c r="N16249" s="100"/>
    </row>
    <row r="16250" spans="2:14">
      <c r="B16250" s="98"/>
      <c r="C16250" s="98"/>
      <c r="D16250" s="100"/>
      <c r="E16250" s="100"/>
      <c r="F16250" s="100"/>
      <c r="H16250" s="102"/>
      <c r="I16250" s="103"/>
      <c r="J16250" s="102"/>
      <c r="L16250" s="100"/>
      <c r="M16250" s="100"/>
      <c r="N16250" s="100"/>
    </row>
    <row r="16251" spans="2:14">
      <c r="B16251" s="98"/>
      <c r="C16251" s="98"/>
      <c r="D16251" s="100"/>
      <c r="E16251" s="100"/>
      <c r="F16251" s="100"/>
      <c r="H16251" s="102"/>
      <c r="I16251" s="103"/>
      <c r="J16251" s="102"/>
      <c r="L16251" s="100"/>
      <c r="M16251" s="100"/>
      <c r="N16251" s="100"/>
    </row>
    <row r="16252" spans="2:14">
      <c r="B16252" s="98"/>
      <c r="C16252" s="98"/>
      <c r="D16252" s="100"/>
      <c r="E16252" s="100"/>
      <c r="F16252" s="100"/>
      <c r="H16252" s="102"/>
      <c r="I16252" s="103"/>
      <c r="J16252" s="102"/>
      <c r="L16252" s="100"/>
      <c r="M16252" s="100"/>
      <c r="N16252" s="100"/>
    </row>
    <row r="16253" spans="2:14">
      <c r="B16253" s="98"/>
      <c r="C16253" s="98"/>
      <c r="D16253" s="100"/>
      <c r="E16253" s="100"/>
      <c r="F16253" s="100"/>
      <c r="H16253" s="102"/>
      <c r="I16253" s="103"/>
      <c r="J16253" s="102"/>
      <c r="L16253" s="100"/>
      <c r="M16253" s="100"/>
      <c r="N16253" s="100"/>
    </row>
    <row r="16254" spans="2:14">
      <c r="B16254" s="98"/>
      <c r="C16254" s="98"/>
      <c r="D16254" s="100"/>
      <c r="E16254" s="100"/>
      <c r="F16254" s="100"/>
      <c r="H16254" s="102"/>
      <c r="I16254" s="103"/>
      <c r="J16254" s="102"/>
      <c r="L16254" s="100"/>
      <c r="M16254" s="100"/>
      <c r="N16254" s="100"/>
    </row>
    <row r="16255" spans="2:14">
      <c r="B16255" s="98"/>
      <c r="C16255" s="98"/>
      <c r="D16255" s="100"/>
      <c r="E16255" s="100"/>
      <c r="F16255" s="100"/>
      <c r="H16255" s="102"/>
      <c r="I16255" s="103"/>
      <c r="J16255" s="102"/>
      <c r="L16255" s="100"/>
      <c r="M16255" s="100"/>
      <c r="N16255" s="100"/>
    </row>
    <row r="16256" spans="2:14">
      <c r="B16256" s="98"/>
      <c r="C16256" s="98"/>
      <c r="D16256" s="100"/>
      <c r="E16256" s="100"/>
      <c r="F16256" s="100"/>
      <c r="H16256" s="102"/>
      <c r="I16256" s="103"/>
      <c r="J16256" s="102"/>
      <c r="L16256" s="100"/>
      <c r="M16256" s="100"/>
      <c r="N16256" s="100"/>
    </row>
    <row r="16257" spans="2:14">
      <c r="B16257" s="98"/>
      <c r="C16257" s="98"/>
      <c r="D16257" s="100"/>
      <c r="E16257" s="100"/>
      <c r="F16257" s="100"/>
      <c r="H16257" s="102"/>
      <c r="I16257" s="103"/>
      <c r="J16257" s="102"/>
      <c r="L16257" s="100"/>
      <c r="M16257" s="100"/>
      <c r="N16257" s="100"/>
    </row>
    <row r="16258" spans="2:14">
      <c r="B16258" s="98"/>
      <c r="C16258" s="98"/>
      <c r="D16258" s="100"/>
      <c r="E16258" s="100"/>
      <c r="F16258" s="100"/>
      <c r="H16258" s="102"/>
      <c r="I16258" s="103"/>
      <c r="J16258" s="102"/>
      <c r="L16258" s="100"/>
      <c r="M16258" s="100"/>
      <c r="N16258" s="100"/>
    </row>
    <row r="16259" spans="2:14">
      <c r="B16259" s="98"/>
      <c r="C16259" s="98"/>
      <c r="D16259" s="100"/>
      <c r="E16259" s="100"/>
      <c r="F16259" s="100"/>
      <c r="H16259" s="102"/>
      <c r="I16259" s="103"/>
      <c r="J16259" s="102"/>
      <c r="L16259" s="100"/>
      <c r="M16259" s="100"/>
      <c r="N16259" s="100"/>
    </row>
    <row r="16260" spans="2:14">
      <c r="B16260" s="98"/>
      <c r="C16260" s="98"/>
      <c r="D16260" s="100"/>
      <c r="E16260" s="100"/>
      <c r="F16260" s="100"/>
      <c r="H16260" s="102"/>
      <c r="I16260" s="103"/>
      <c r="J16260" s="102"/>
      <c r="L16260" s="100"/>
      <c r="M16260" s="100"/>
      <c r="N16260" s="100"/>
    </row>
    <row r="16261" spans="2:14">
      <c r="B16261" s="98"/>
      <c r="C16261" s="98"/>
      <c r="D16261" s="100"/>
      <c r="E16261" s="100"/>
      <c r="F16261" s="100"/>
      <c r="H16261" s="102"/>
      <c r="I16261" s="103"/>
      <c r="J16261" s="102"/>
      <c r="L16261" s="100"/>
      <c r="M16261" s="100"/>
      <c r="N16261" s="100"/>
    </row>
    <row r="16262" spans="2:14">
      <c r="B16262" s="98"/>
      <c r="C16262" s="98"/>
      <c r="D16262" s="100"/>
      <c r="E16262" s="100"/>
      <c r="F16262" s="100"/>
      <c r="H16262" s="102"/>
      <c r="I16262" s="103"/>
      <c r="J16262" s="102"/>
      <c r="L16262" s="100"/>
      <c r="M16262" s="100"/>
      <c r="N16262" s="100"/>
    </row>
    <row r="16263" spans="2:14">
      <c r="B16263" s="98"/>
      <c r="C16263" s="98"/>
      <c r="D16263" s="100"/>
      <c r="E16263" s="100"/>
      <c r="F16263" s="100"/>
      <c r="H16263" s="102"/>
      <c r="I16263" s="103"/>
      <c r="J16263" s="102"/>
      <c r="L16263" s="100"/>
      <c r="M16263" s="100"/>
      <c r="N16263" s="100"/>
    </row>
    <row r="16264" spans="2:14">
      <c r="B16264" s="98"/>
      <c r="C16264" s="98"/>
      <c r="D16264" s="100"/>
      <c r="E16264" s="100"/>
      <c r="F16264" s="100"/>
      <c r="H16264" s="102"/>
      <c r="I16264" s="103"/>
      <c r="J16264" s="102"/>
      <c r="L16264" s="100"/>
      <c r="M16264" s="100"/>
      <c r="N16264" s="100"/>
    </row>
    <row r="16265" spans="2:14">
      <c r="B16265" s="98"/>
      <c r="C16265" s="98"/>
      <c r="D16265" s="100"/>
      <c r="E16265" s="100"/>
      <c r="F16265" s="100"/>
      <c r="H16265" s="102"/>
      <c r="I16265" s="103"/>
      <c r="J16265" s="102"/>
      <c r="L16265" s="100"/>
      <c r="M16265" s="100"/>
      <c r="N16265" s="100"/>
    </row>
    <row r="16266" spans="2:14">
      <c r="B16266" s="98"/>
      <c r="C16266" s="98"/>
      <c r="D16266" s="100"/>
      <c r="E16266" s="100"/>
      <c r="F16266" s="100"/>
      <c r="H16266" s="102"/>
      <c r="I16266" s="103"/>
      <c r="J16266" s="102"/>
      <c r="L16266" s="100"/>
      <c r="M16266" s="100"/>
      <c r="N16266" s="100"/>
    </row>
    <row r="16267" spans="2:14">
      <c r="B16267" s="98"/>
      <c r="C16267" s="98"/>
      <c r="D16267" s="100"/>
      <c r="E16267" s="100"/>
      <c r="F16267" s="100"/>
      <c r="H16267" s="102"/>
      <c r="I16267" s="103"/>
      <c r="J16267" s="102"/>
      <c r="L16267" s="100"/>
      <c r="M16267" s="100"/>
      <c r="N16267" s="100"/>
    </row>
    <row r="16268" spans="2:14">
      <c r="B16268" s="98"/>
      <c r="C16268" s="98"/>
      <c r="D16268" s="100"/>
      <c r="E16268" s="100"/>
      <c r="F16268" s="100"/>
      <c r="H16268" s="102"/>
      <c r="I16268" s="103"/>
      <c r="J16268" s="102"/>
      <c r="L16268" s="100"/>
      <c r="M16268" s="100"/>
      <c r="N16268" s="100"/>
    </row>
    <row r="16269" spans="2:14">
      <c r="B16269" s="98"/>
      <c r="C16269" s="98"/>
      <c r="D16269" s="100"/>
      <c r="E16269" s="100"/>
      <c r="F16269" s="100"/>
      <c r="H16269" s="102"/>
      <c r="I16269" s="103"/>
      <c r="J16269" s="102"/>
      <c r="L16269" s="100"/>
      <c r="M16269" s="100"/>
      <c r="N16269" s="100"/>
    </row>
    <row r="16270" spans="2:14">
      <c r="B16270" s="98"/>
      <c r="C16270" s="98"/>
      <c r="D16270" s="100"/>
      <c r="E16270" s="100"/>
      <c r="F16270" s="100"/>
      <c r="H16270" s="102"/>
      <c r="I16270" s="103"/>
      <c r="J16270" s="102"/>
      <c r="L16270" s="100"/>
      <c r="M16270" s="100"/>
      <c r="N16270" s="100"/>
    </row>
    <row r="16271" spans="2:14">
      <c r="B16271" s="98"/>
      <c r="C16271" s="98"/>
      <c r="D16271" s="100"/>
      <c r="E16271" s="100"/>
      <c r="F16271" s="100"/>
      <c r="H16271" s="102"/>
      <c r="I16271" s="103"/>
      <c r="J16271" s="102"/>
      <c r="L16271" s="100"/>
      <c r="M16271" s="100"/>
      <c r="N16271" s="100"/>
    </row>
    <row r="16272" spans="2:14">
      <c r="B16272" s="98"/>
      <c r="C16272" s="98"/>
      <c r="D16272" s="100"/>
      <c r="E16272" s="100"/>
      <c r="F16272" s="100"/>
      <c r="H16272" s="102"/>
      <c r="I16272" s="103"/>
      <c r="J16272" s="102"/>
      <c r="L16272" s="100"/>
      <c r="M16272" s="100"/>
      <c r="N16272" s="100"/>
    </row>
    <row r="16273" spans="2:14">
      <c r="B16273" s="98"/>
      <c r="C16273" s="98"/>
      <c r="D16273" s="100"/>
      <c r="E16273" s="100"/>
      <c r="F16273" s="100"/>
      <c r="H16273" s="102"/>
      <c r="I16273" s="103"/>
      <c r="J16273" s="102"/>
      <c r="L16273" s="100"/>
      <c r="M16273" s="100"/>
      <c r="N16273" s="100"/>
    </row>
    <row r="16274" spans="2:14">
      <c r="B16274" s="98"/>
      <c r="C16274" s="98"/>
      <c r="D16274" s="100"/>
      <c r="E16274" s="100"/>
      <c r="F16274" s="100"/>
      <c r="H16274" s="102"/>
      <c r="I16274" s="103"/>
      <c r="J16274" s="102"/>
      <c r="L16274" s="100"/>
      <c r="M16274" s="100"/>
      <c r="N16274" s="100"/>
    </row>
    <row r="16275" spans="2:14">
      <c r="B16275" s="98"/>
      <c r="C16275" s="98"/>
      <c r="D16275" s="100"/>
      <c r="E16275" s="100"/>
      <c r="F16275" s="100"/>
      <c r="H16275" s="102"/>
      <c r="I16275" s="103"/>
      <c r="J16275" s="102"/>
      <c r="L16275" s="100"/>
      <c r="M16275" s="100"/>
      <c r="N16275" s="100"/>
    </row>
    <row r="16276" spans="2:14">
      <c r="B16276" s="98"/>
      <c r="C16276" s="98"/>
      <c r="D16276" s="100"/>
      <c r="E16276" s="100"/>
      <c r="F16276" s="100"/>
      <c r="H16276" s="102"/>
      <c r="I16276" s="103"/>
      <c r="J16276" s="102"/>
      <c r="L16276" s="100"/>
      <c r="M16276" s="100"/>
      <c r="N16276" s="100"/>
    </row>
    <row r="16277" spans="2:14">
      <c r="B16277" s="98"/>
      <c r="C16277" s="98"/>
      <c r="D16277" s="100"/>
      <c r="E16277" s="100"/>
      <c r="F16277" s="100"/>
      <c r="H16277" s="102"/>
      <c r="I16277" s="103"/>
      <c r="J16277" s="102"/>
      <c r="L16277" s="100"/>
      <c r="M16277" s="100"/>
      <c r="N16277" s="100"/>
    </row>
    <row r="16278" spans="2:14">
      <c r="B16278" s="98"/>
      <c r="C16278" s="98"/>
      <c r="D16278" s="100"/>
      <c r="E16278" s="100"/>
      <c r="F16278" s="100"/>
      <c r="H16278" s="102"/>
      <c r="I16278" s="103"/>
      <c r="J16278" s="102"/>
      <c r="L16278" s="100"/>
      <c r="M16278" s="100"/>
      <c r="N16278" s="100"/>
    </row>
    <row r="16279" spans="2:14">
      <c r="B16279" s="98"/>
      <c r="C16279" s="98"/>
      <c r="D16279" s="100"/>
      <c r="E16279" s="100"/>
      <c r="F16279" s="100"/>
      <c r="H16279" s="102"/>
      <c r="I16279" s="103"/>
      <c r="J16279" s="102"/>
      <c r="L16279" s="100"/>
      <c r="M16279" s="100"/>
      <c r="N16279" s="100"/>
    </row>
    <row r="16280" spans="2:14">
      <c r="B16280" s="98"/>
      <c r="C16280" s="98"/>
      <c r="D16280" s="100"/>
      <c r="E16280" s="100"/>
      <c r="F16280" s="100"/>
      <c r="H16280" s="102"/>
      <c r="I16280" s="103"/>
      <c r="J16280" s="102"/>
      <c r="L16280" s="100"/>
      <c r="M16280" s="100"/>
      <c r="N16280" s="100"/>
    </row>
    <row r="16281" spans="2:14">
      <c r="B16281" s="98"/>
      <c r="C16281" s="98"/>
      <c r="D16281" s="100"/>
      <c r="E16281" s="100"/>
      <c r="F16281" s="100"/>
      <c r="H16281" s="102"/>
      <c r="I16281" s="103"/>
      <c r="J16281" s="102"/>
      <c r="L16281" s="100"/>
      <c r="M16281" s="100"/>
      <c r="N16281" s="100"/>
    </row>
    <row r="16282" spans="2:14">
      <c r="B16282" s="98"/>
      <c r="C16282" s="98"/>
      <c r="D16282" s="100"/>
      <c r="E16282" s="100"/>
      <c r="F16282" s="100"/>
      <c r="H16282" s="102"/>
      <c r="I16282" s="103"/>
      <c r="J16282" s="102"/>
      <c r="L16282" s="100"/>
      <c r="M16282" s="100"/>
      <c r="N16282" s="100"/>
    </row>
    <row r="16283" spans="2:14">
      <c r="B16283" s="98"/>
      <c r="C16283" s="98"/>
      <c r="D16283" s="100"/>
      <c r="E16283" s="100"/>
      <c r="F16283" s="100"/>
      <c r="H16283" s="102"/>
      <c r="I16283" s="103"/>
      <c r="J16283" s="102"/>
      <c r="L16283" s="100"/>
      <c r="M16283" s="100"/>
      <c r="N16283" s="100"/>
    </row>
    <row r="16284" spans="2:14">
      <c r="B16284" s="98"/>
      <c r="C16284" s="98"/>
      <c r="D16284" s="100"/>
      <c r="E16284" s="100"/>
      <c r="F16284" s="100"/>
      <c r="H16284" s="102"/>
      <c r="I16284" s="103"/>
      <c r="J16284" s="102"/>
      <c r="L16284" s="100"/>
      <c r="M16284" s="100"/>
      <c r="N16284" s="100"/>
    </row>
    <row r="16285" spans="2:14">
      <c r="B16285" s="98"/>
      <c r="C16285" s="98"/>
      <c r="D16285" s="100"/>
      <c r="E16285" s="100"/>
      <c r="F16285" s="100"/>
      <c r="H16285" s="102"/>
      <c r="I16285" s="103"/>
      <c r="J16285" s="102"/>
      <c r="L16285" s="100"/>
      <c r="M16285" s="100"/>
      <c r="N16285" s="100"/>
    </row>
    <row r="16286" spans="2:14">
      <c r="B16286" s="98"/>
      <c r="C16286" s="98"/>
      <c r="D16286" s="100"/>
      <c r="E16286" s="100"/>
      <c r="F16286" s="100"/>
      <c r="H16286" s="102"/>
      <c r="I16286" s="103"/>
      <c r="J16286" s="102"/>
      <c r="L16286" s="100"/>
      <c r="M16286" s="100"/>
      <c r="N16286" s="100"/>
    </row>
    <row r="16287" spans="2:14">
      <c r="B16287" s="98"/>
      <c r="C16287" s="98"/>
      <c r="D16287" s="100"/>
      <c r="E16287" s="100"/>
      <c r="F16287" s="100"/>
      <c r="H16287" s="102"/>
      <c r="I16287" s="103"/>
      <c r="J16287" s="102"/>
      <c r="L16287" s="100"/>
      <c r="M16287" s="100"/>
      <c r="N16287" s="100"/>
    </row>
    <row r="16288" spans="2:14">
      <c r="B16288" s="98"/>
      <c r="C16288" s="98"/>
      <c r="D16288" s="100"/>
      <c r="E16288" s="100"/>
      <c r="F16288" s="100"/>
      <c r="H16288" s="102"/>
      <c r="I16288" s="103"/>
      <c r="J16288" s="102"/>
      <c r="L16288" s="100"/>
      <c r="M16288" s="100"/>
      <c r="N16288" s="100"/>
    </row>
    <row r="16289" spans="2:14">
      <c r="B16289" s="98"/>
      <c r="C16289" s="98"/>
      <c r="D16289" s="100"/>
      <c r="E16289" s="100"/>
      <c r="F16289" s="100"/>
      <c r="H16289" s="102"/>
      <c r="I16289" s="103"/>
      <c r="J16289" s="102"/>
      <c r="L16289" s="100"/>
      <c r="M16289" s="100"/>
      <c r="N16289" s="100"/>
    </row>
    <row r="16290" spans="2:14">
      <c r="B16290" s="98"/>
      <c r="C16290" s="98"/>
      <c r="D16290" s="100"/>
      <c r="E16290" s="100"/>
      <c r="F16290" s="100"/>
      <c r="H16290" s="102"/>
      <c r="I16290" s="103"/>
      <c r="J16290" s="102"/>
      <c r="L16290" s="100"/>
      <c r="M16290" s="100"/>
      <c r="N16290" s="100"/>
    </row>
    <row r="16291" spans="2:14">
      <c r="B16291" s="98"/>
      <c r="C16291" s="98"/>
      <c r="D16291" s="100"/>
      <c r="E16291" s="100"/>
      <c r="F16291" s="100"/>
      <c r="H16291" s="102"/>
      <c r="I16291" s="103"/>
      <c r="J16291" s="102"/>
      <c r="L16291" s="100"/>
      <c r="M16291" s="100"/>
      <c r="N16291" s="100"/>
    </row>
    <row r="16292" spans="2:14">
      <c r="B16292" s="98"/>
      <c r="C16292" s="98"/>
      <c r="D16292" s="100"/>
      <c r="E16292" s="100"/>
      <c r="F16292" s="100"/>
      <c r="H16292" s="102"/>
      <c r="I16292" s="103"/>
      <c r="J16292" s="102"/>
      <c r="L16292" s="100"/>
      <c r="M16292" s="100"/>
      <c r="N16292" s="100"/>
    </row>
    <row r="16293" spans="2:14">
      <c r="B16293" s="98"/>
      <c r="C16293" s="98"/>
      <c r="D16293" s="100"/>
      <c r="E16293" s="100"/>
      <c r="F16293" s="100"/>
      <c r="H16293" s="102"/>
      <c r="I16293" s="103"/>
      <c r="J16293" s="102"/>
      <c r="L16293" s="100"/>
      <c r="M16293" s="100"/>
      <c r="N16293" s="100"/>
    </row>
    <row r="16294" spans="2:14">
      <c r="B16294" s="98"/>
      <c r="C16294" s="98"/>
      <c r="D16294" s="100"/>
      <c r="E16294" s="100"/>
      <c r="F16294" s="100"/>
      <c r="H16294" s="102"/>
      <c r="I16294" s="103"/>
      <c r="J16294" s="102"/>
      <c r="L16294" s="100"/>
      <c r="M16294" s="100"/>
      <c r="N16294" s="100"/>
    </row>
    <row r="16295" spans="2:14">
      <c r="B16295" s="98"/>
      <c r="C16295" s="98"/>
      <c r="D16295" s="100"/>
      <c r="E16295" s="100"/>
      <c r="F16295" s="100"/>
      <c r="H16295" s="102"/>
      <c r="I16295" s="103"/>
      <c r="J16295" s="102"/>
      <c r="L16295" s="100"/>
      <c r="M16295" s="100"/>
      <c r="N16295" s="100"/>
    </row>
    <row r="16296" spans="2:14">
      <c r="B16296" s="98"/>
      <c r="C16296" s="98"/>
      <c r="D16296" s="100"/>
      <c r="E16296" s="100"/>
      <c r="F16296" s="100"/>
      <c r="H16296" s="102"/>
      <c r="I16296" s="103"/>
      <c r="J16296" s="102"/>
      <c r="L16296" s="100"/>
      <c r="M16296" s="100"/>
      <c r="N16296" s="100"/>
    </row>
    <row r="16297" spans="2:14">
      <c r="B16297" s="98"/>
      <c r="C16297" s="98"/>
      <c r="D16297" s="100"/>
      <c r="E16297" s="100"/>
      <c r="F16297" s="100"/>
      <c r="H16297" s="102"/>
      <c r="I16297" s="103"/>
      <c r="J16297" s="102"/>
      <c r="L16297" s="100"/>
      <c r="M16297" s="100"/>
      <c r="N16297" s="100"/>
    </row>
    <row r="16298" spans="2:14">
      <c r="B16298" s="98"/>
      <c r="C16298" s="98"/>
      <c r="D16298" s="100"/>
      <c r="E16298" s="100"/>
      <c r="F16298" s="100"/>
      <c r="H16298" s="102"/>
      <c r="I16298" s="103"/>
      <c r="J16298" s="102"/>
      <c r="L16298" s="100"/>
      <c r="M16298" s="100"/>
      <c r="N16298" s="100"/>
    </row>
    <row r="16299" spans="2:14">
      <c r="B16299" s="98"/>
      <c r="C16299" s="98"/>
      <c r="D16299" s="100"/>
      <c r="E16299" s="100"/>
      <c r="F16299" s="100"/>
      <c r="H16299" s="102"/>
      <c r="I16299" s="103"/>
      <c r="J16299" s="102"/>
      <c r="L16299" s="100"/>
      <c r="M16299" s="100"/>
      <c r="N16299" s="100"/>
    </row>
    <row r="16300" spans="2:14">
      <c r="B16300" s="98"/>
      <c r="C16300" s="98"/>
      <c r="D16300" s="100"/>
      <c r="E16300" s="100"/>
      <c r="F16300" s="100"/>
      <c r="H16300" s="102"/>
      <c r="I16300" s="103"/>
      <c r="J16300" s="102"/>
      <c r="L16300" s="100"/>
      <c r="M16300" s="100"/>
      <c r="N16300" s="100"/>
    </row>
    <row r="16301" spans="2:14">
      <c r="B16301" s="98"/>
      <c r="C16301" s="98"/>
      <c r="D16301" s="100"/>
      <c r="E16301" s="100"/>
      <c r="F16301" s="100"/>
      <c r="H16301" s="102"/>
      <c r="I16301" s="103"/>
      <c r="J16301" s="102"/>
      <c r="L16301" s="100"/>
      <c r="M16301" s="100"/>
      <c r="N16301" s="100"/>
    </row>
    <row r="16302" spans="2:14">
      <c r="B16302" s="98"/>
      <c r="C16302" s="98"/>
      <c r="D16302" s="100"/>
      <c r="E16302" s="100"/>
      <c r="F16302" s="100"/>
      <c r="H16302" s="102"/>
      <c r="I16302" s="103"/>
      <c r="J16302" s="102"/>
      <c r="L16302" s="100"/>
      <c r="M16302" s="100"/>
      <c r="N16302" s="100"/>
    </row>
    <row r="16303" spans="2:14">
      <c r="B16303" s="98"/>
      <c r="C16303" s="98"/>
      <c r="D16303" s="100"/>
      <c r="E16303" s="100"/>
      <c r="F16303" s="100"/>
      <c r="H16303" s="102"/>
      <c r="I16303" s="103"/>
      <c r="J16303" s="102"/>
      <c r="L16303" s="100"/>
      <c r="M16303" s="100"/>
      <c r="N16303" s="100"/>
    </row>
    <row r="16304" spans="2:14">
      <c r="B16304" s="98"/>
      <c r="C16304" s="98"/>
      <c r="D16304" s="100"/>
      <c r="E16304" s="100"/>
      <c r="F16304" s="100"/>
      <c r="H16304" s="102"/>
      <c r="I16304" s="103"/>
      <c r="J16304" s="102"/>
      <c r="L16304" s="100"/>
      <c r="M16304" s="100"/>
      <c r="N16304" s="100"/>
    </row>
    <row r="16305" spans="2:14">
      <c r="B16305" s="98"/>
      <c r="C16305" s="98"/>
      <c r="D16305" s="100"/>
      <c r="E16305" s="100"/>
      <c r="F16305" s="100"/>
      <c r="H16305" s="102"/>
      <c r="I16305" s="103"/>
      <c r="J16305" s="102"/>
      <c r="L16305" s="100"/>
      <c r="M16305" s="100"/>
      <c r="N16305" s="100"/>
    </row>
    <row r="16306" spans="2:14">
      <c r="B16306" s="98"/>
      <c r="C16306" s="98"/>
      <c r="D16306" s="100"/>
      <c r="E16306" s="100"/>
      <c r="F16306" s="100"/>
      <c r="H16306" s="102"/>
      <c r="I16306" s="103"/>
      <c r="J16306" s="102"/>
      <c r="L16306" s="100"/>
      <c r="M16306" s="100"/>
      <c r="N16306" s="100"/>
    </row>
    <row r="16307" spans="2:14">
      <c r="B16307" s="98"/>
      <c r="C16307" s="98"/>
      <c r="D16307" s="100"/>
      <c r="E16307" s="100"/>
      <c r="F16307" s="100"/>
      <c r="H16307" s="102"/>
      <c r="I16307" s="103"/>
      <c r="J16307" s="102"/>
      <c r="L16307" s="100"/>
      <c r="M16307" s="100"/>
      <c r="N16307" s="100"/>
    </row>
    <row r="16308" spans="2:14">
      <c r="B16308" s="98"/>
      <c r="C16308" s="98"/>
      <c r="D16308" s="100"/>
      <c r="E16308" s="100"/>
      <c r="F16308" s="100"/>
      <c r="H16308" s="102"/>
      <c r="I16308" s="103"/>
      <c r="J16308" s="102"/>
      <c r="L16308" s="100"/>
      <c r="M16308" s="100"/>
      <c r="N16308" s="100"/>
    </row>
    <row r="16309" spans="2:14">
      <c r="B16309" s="98"/>
      <c r="C16309" s="98"/>
      <c r="D16309" s="100"/>
      <c r="E16309" s="100"/>
      <c r="F16309" s="100"/>
      <c r="H16309" s="102"/>
      <c r="I16309" s="103"/>
      <c r="J16309" s="102"/>
      <c r="L16309" s="100"/>
      <c r="M16309" s="100"/>
      <c r="N16309" s="100"/>
    </row>
    <row r="16310" spans="2:14">
      <c r="B16310" s="98"/>
      <c r="C16310" s="98"/>
      <c r="D16310" s="100"/>
      <c r="E16310" s="100"/>
      <c r="F16310" s="100"/>
      <c r="H16310" s="102"/>
      <c r="I16310" s="103"/>
      <c r="J16310" s="102"/>
      <c r="L16310" s="100"/>
      <c r="M16310" s="100"/>
      <c r="N16310" s="100"/>
    </row>
    <row r="16311" spans="2:14">
      <c r="B16311" s="98"/>
      <c r="C16311" s="98"/>
      <c r="D16311" s="100"/>
      <c r="E16311" s="100"/>
      <c r="F16311" s="100"/>
      <c r="H16311" s="102"/>
      <c r="I16311" s="103"/>
      <c r="J16311" s="102"/>
      <c r="L16311" s="100"/>
      <c r="M16311" s="100"/>
      <c r="N16311" s="100"/>
    </row>
    <row r="16312" spans="2:14">
      <c r="B16312" s="98"/>
      <c r="C16312" s="98"/>
      <c r="D16312" s="100"/>
      <c r="E16312" s="100"/>
      <c r="F16312" s="100"/>
      <c r="H16312" s="102"/>
      <c r="I16312" s="103"/>
      <c r="J16312" s="102"/>
      <c r="L16312" s="100"/>
      <c r="M16312" s="100"/>
      <c r="N16312" s="100"/>
    </row>
    <row r="16313" spans="2:14">
      <c r="B16313" s="98"/>
      <c r="C16313" s="98"/>
      <c r="D16313" s="100"/>
      <c r="E16313" s="100"/>
      <c r="F16313" s="100"/>
      <c r="H16313" s="102"/>
      <c r="I16313" s="103"/>
      <c r="J16313" s="102"/>
      <c r="L16313" s="100"/>
      <c r="M16313" s="100"/>
      <c r="N16313" s="100"/>
    </row>
    <row r="16314" spans="2:14">
      <c r="B16314" s="98"/>
      <c r="C16314" s="98"/>
      <c r="D16314" s="100"/>
      <c r="E16314" s="100"/>
      <c r="F16314" s="100"/>
      <c r="H16314" s="102"/>
      <c r="I16314" s="103"/>
      <c r="J16314" s="102"/>
      <c r="L16314" s="100"/>
      <c r="M16314" s="100"/>
      <c r="N16314" s="100"/>
    </row>
    <row r="16315" spans="2:14">
      <c r="B16315" s="98"/>
      <c r="C16315" s="98"/>
      <c r="D16315" s="100"/>
      <c r="E16315" s="100"/>
      <c r="F16315" s="100"/>
      <c r="H16315" s="102"/>
      <c r="I16315" s="103"/>
      <c r="J16315" s="102"/>
      <c r="L16315" s="100"/>
      <c r="M16315" s="100"/>
      <c r="N16315" s="100"/>
    </row>
    <row r="16316" spans="2:14">
      <c r="B16316" s="98"/>
      <c r="C16316" s="98"/>
      <c r="D16316" s="100"/>
      <c r="E16316" s="100"/>
      <c r="F16316" s="100"/>
      <c r="H16316" s="102"/>
      <c r="I16316" s="103"/>
      <c r="J16316" s="102"/>
      <c r="L16316" s="100"/>
      <c r="M16316" s="100"/>
      <c r="N16316" s="100"/>
    </row>
    <row r="16317" spans="2:14">
      <c r="B16317" s="98"/>
      <c r="C16317" s="98"/>
      <c r="D16317" s="100"/>
      <c r="E16317" s="100"/>
      <c r="F16317" s="100"/>
      <c r="H16317" s="102"/>
      <c r="I16317" s="103"/>
      <c r="J16317" s="102"/>
      <c r="L16317" s="100"/>
      <c r="M16317" s="100"/>
      <c r="N16317" s="100"/>
    </row>
    <row r="16318" spans="2:14">
      <c r="B16318" s="98"/>
      <c r="C16318" s="98"/>
      <c r="D16318" s="100"/>
      <c r="E16318" s="100"/>
      <c r="F16318" s="100"/>
      <c r="H16318" s="102"/>
      <c r="I16318" s="103"/>
      <c r="J16318" s="102"/>
      <c r="L16318" s="100"/>
      <c r="M16318" s="100"/>
      <c r="N16318" s="100"/>
    </row>
    <row r="16319" spans="2:14">
      <c r="B16319" s="98"/>
      <c r="C16319" s="98"/>
      <c r="D16319" s="100"/>
      <c r="E16319" s="100"/>
      <c r="F16319" s="100"/>
      <c r="H16319" s="102"/>
      <c r="I16319" s="103"/>
      <c r="J16319" s="102"/>
      <c r="L16319" s="100"/>
      <c r="M16319" s="100"/>
      <c r="N16319" s="100"/>
    </row>
    <row r="16320" spans="2:14">
      <c r="B16320" s="98"/>
      <c r="C16320" s="98"/>
      <c r="D16320" s="100"/>
      <c r="E16320" s="100"/>
      <c r="F16320" s="100"/>
      <c r="H16320" s="102"/>
      <c r="I16320" s="103"/>
      <c r="J16320" s="102"/>
      <c r="L16320" s="100"/>
      <c r="M16320" s="100"/>
      <c r="N16320" s="100"/>
    </row>
    <row r="16321" spans="2:14">
      <c r="B16321" s="98"/>
      <c r="C16321" s="98"/>
      <c r="D16321" s="100"/>
      <c r="E16321" s="100"/>
      <c r="F16321" s="100"/>
      <c r="H16321" s="102"/>
      <c r="I16321" s="103"/>
      <c r="J16321" s="102"/>
      <c r="L16321" s="100"/>
      <c r="M16321" s="100"/>
      <c r="N16321" s="100"/>
    </row>
    <row r="16322" spans="2:14">
      <c r="B16322" s="98"/>
      <c r="C16322" s="98"/>
      <c r="D16322" s="100"/>
      <c r="E16322" s="100"/>
      <c r="F16322" s="100"/>
      <c r="H16322" s="102"/>
      <c r="I16322" s="103"/>
      <c r="J16322" s="102"/>
      <c r="L16322" s="100"/>
      <c r="M16322" s="100"/>
      <c r="N16322" s="100"/>
    </row>
    <row r="16323" spans="2:14">
      <c r="B16323" s="98"/>
      <c r="C16323" s="98"/>
      <c r="D16323" s="100"/>
      <c r="E16323" s="100"/>
      <c r="F16323" s="100"/>
      <c r="H16323" s="102"/>
      <c r="I16323" s="103"/>
      <c r="J16323" s="102"/>
      <c r="L16323" s="100"/>
      <c r="M16323" s="100"/>
      <c r="N16323" s="100"/>
    </row>
    <row r="16324" spans="2:14">
      <c r="B16324" s="98"/>
      <c r="C16324" s="98"/>
      <c r="D16324" s="100"/>
      <c r="E16324" s="100"/>
      <c r="F16324" s="100"/>
      <c r="H16324" s="102"/>
      <c r="I16324" s="103"/>
      <c r="J16324" s="102"/>
      <c r="L16324" s="100"/>
      <c r="M16324" s="100"/>
      <c r="N16324" s="100"/>
    </row>
    <row r="16325" spans="2:14">
      <c r="B16325" s="98"/>
      <c r="C16325" s="98"/>
      <c r="D16325" s="100"/>
      <c r="E16325" s="100"/>
      <c r="F16325" s="100"/>
      <c r="H16325" s="102"/>
      <c r="I16325" s="103"/>
      <c r="J16325" s="102"/>
      <c r="L16325" s="100"/>
      <c r="M16325" s="100"/>
      <c r="N16325" s="100"/>
    </row>
    <row r="16326" spans="2:14">
      <c r="B16326" s="98"/>
      <c r="C16326" s="98"/>
      <c r="D16326" s="100"/>
      <c r="E16326" s="100"/>
      <c r="F16326" s="100"/>
      <c r="H16326" s="102"/>
      <c r="I16326" s="103"/>
      <c r="J16326" s="102"/>
      <c r="L16326" s="100"/>
      <c r="M16326" s="100"/>
      <c r="N16326" s="100"/>
    </row>
    <row r="16327" spans="2:14">
      <c r="B16327" s="98"/>
      <c r="C16327" s="98"/>
      <c r="D16327" s="100"/>
      <c r="E16327" s="100"/>
      <c r="F16327" s="100"/>
      <c r="H16327" s="102"/>
      <c r="I16327" s="103"/>
      <c r="J16327" s="102"/>
      <c r="L16327" s="100"/>
      <c r="M16327" s="100"/>
      <c r="N16327" s="100"/>
    </row>
    <row r="16328" spans="2:14">
      <c r="B16328" s="98"/>
      <c r="C16328" s="98"/>
      <c r="D16328" s="100"/>
      <c r="E16328" s="100"/>
      <c r="F16328" s="100"/>
      <c r="H16328" s="102"/>
      <c r="I16328" s="103"/>
      <c r="J16328" s="102"/>
      <c r="L16328" s="100"/>
      <c r="M16328" s="100"/>
      <c r="N16328" s="100"/>
    </row>
    <row r="16329" spans="2:14">
      <c r="B16329" s="98"/>
      <c r="C16329" s="98"/>
      <c r="D16329" s="100"/>
      <c r="E16329" s="100"/>
      <c r="F16329" s="100"/>
      <c r="H16329" s="102"/>
      <c r="I16329" s="103"/>
      <c r="J16329" s="102"/>
      <c r="L16329" s="100"/>
      <c r="M16329" s="100"/>
      <c r="N16329" s="100"/>
    </row>
    <row r="16330" spans="2:14">
      <c r="B16330" s="98"/>
      <c r="C16330" s="98"/>
      <c r="D16330" s="100"/>
      <c r="E16330" s="100"/>
      <c r="F16330" s="100"/>
      <c r="H16330" s="102"/>
      <c r="I16330" s="103"/>
      <c r="J16330" s="102"/>
      <c r="L16330" s="100"/>
      <c r="M16330" s="100"/>
      <c r="N16330" s="100"/>
    </row>
    <row r="16331" spans="2:14">
      <c r="B16331" s="98"/>
      <c r="C16331" s="98"/>
      <c r="D16331" s="100"/>
      <c r="E16331" s="100"/>
      <c r="F16331" s="100"/>
      <c r="H16331" s="102"/>
      <c r="I16331" s="103"/>
      <c r="J16331" s="102"/>
      <c r="L16331" s="100"/>
      <c r="M16331" s="100"/>
      <c r="N16331" s="100"/>
    </row>
    <row r="16332" spans="2:14">
      <c r="B16332" s="98"/>
      <c r="C16332" s="98"/>
      <c r="D16332" s="100"/>
      <c r="E16332" s="100"/>
      <c r="F16332" s="100"/>
      <c r="H16332" s="102"/>
      <c r="I16332" s="103"/>
      <c r="J16332" s="102"/>
      <c r="L16332" s="100"/>
      <c r="M16332" s="100"/>
      <c r="N16332" s="100"/>
    </row>
    <row r="16333" spans="2:14">
      <c r="B16333" s="98"/>
      <c r="C16333" s="98"/>
      <c r="D16333" s="100"/>
      <c r="E16333" s="100"/>
      <c r="F16333" s="100"/>
      <c r="H16333" s="102"/>
      <c r="I16333" s="103"/>
      <c r="J16333" s="102"/>
      <c r="L16333" s="100"/>
      <c r="M16333" s="100"/>
      <c r="N16333" s="100"/>
    </row>
    <row r="16334" spans="2:14">
      <c r="B16334" s="98"/>
      <c r="C16334" s="98"/>
      <c r="D16334" s="100"/>
      <c r="E16334" s="100"/>
      <c r="F16334" s="100"/>
      <c r="H16334" s="102"/>
      <c r="I16334" s="103"/>
      <c r="J16334" s="102"/>
      <c r="L16334" s="100"/>
      <c r="M16334" s="100"/>
      <c r="N16334" s="100"/>
    </row>
    <row r="16335" spans="2:14">
      <c r="B16335" s="98"/>
      <c r="C16335" s="98"/>
      <c r="D16335" s="100"/>
      <c r="E16335" s="100"/>
      <c r="F16335" s="100"/>
      <c r="H16335" s="102"/>
      <c r="I16335" s="103"/>
      <c r="J16335" s="102"/>
      <c r="L16335" s="100"/>
      <c r="M16335" s="100"/>
      <c r="N16335" s="100"/>
    </row>
    <row r="16336" spans="2:14">
      <c r="B16336" s="98"/>
      <c r="C16336" s="98"/>
      <c r="D16336" s="100"/>
      <c r="E16336" s="100"/>
      <c r="F16336" s="100"/>
      <c r="H16336" s="102"/>
      <c r="I16336" s="103"/>
      <c r="J16336" s="102"/>
      <c r="L16336" s="100"/>
      <c r="M16336" s="100"/>
      <c r="N16336" s="100"/>
    </row>
    <row r="16337" spans="2:14">
      <c r="B16337" s="98"/>
      <c r="C16337" s="98"/>
      <c r="D16337" s="100"/>
      <c r="E16337" s="100"/>
      <c r="F16337" s="100"/>
      <c r="H16337" s="102"/>
      <c r="I16337" s="103"/>
      <c r="J16337" s="102"/>
      <c r="L16337" s="100"/>
      <c r="M16337" s="100"/>
      <c r="N16337" s="100"/>
    </row>
    <row r="16338" spans="2:14">
      <c r="B16338" s="98"/>
      <c r="C16338" s="98"/>
      <c r="D16338" s="100"/>
      <c r="E16338" s="100"/>
      <c r="F16338" s="100"/>
      <c r="H16338" s="102"/>
      <c r="I16338" s="103"/>
      <c r="J16338" s="102"/>
      <c r="L16338" s="100"/>
      <c r="M16338" s="100"/>
      <c r="N16338" s="100"/>
    </row>
    <row r="16339" spans="2:14">
      <c r="B16339" s="98"/>
      <c r="C16339" s="98"/>
      <c r="D16339" s="100"/>
      <c r="E16339" s="100"/>
      <c r="F16339" s="100"/>
      <c r="H16339" s="102"/>
      <c r="I16339" s="103"/>
      <c r="J16339" s="102"/>
      <c r="L16339" s="100"/>
      <c r="M16339" s="100"/>
      <c r="N16339" s="100"/>
    </row>
    <row r="16340" spans="2:14">
      <c r="B16340" s="98"/>
      <c r="C16340" s="98"/>
      <c r="D16340" s="100"/>
      <c r="E16340" s="100"/>
      <c r="F16340" s="100"/>
      <c r="H16340" s="102"/>
      <c r="I16340" s="103"/>
      <c r="J16340" s="102"/>
      <c r="L16340" s="100"/>
      <c r="M16340" s="100"/>
      <c r="N16340" s="100"/>
    </row>
    <row r="16341" spans="2:14">
      <c r="B16341" s="98"/>
      <c r="C16341" s="98"/>
      <c r="D16341" s="100"/>
      <c r="E16341" s="100"/>
      <c r="F16341" s="100"/>
      <c r="H16341" s="102"/>
      <c r="I16341" s="103"/>
      <c r="J16341" s="102"/>
      <c r="L16341" s="100"/>
      <c r="M16341" s="100"/>
      <c r="N16341" s="100"/>
    </row>
    <row r="16342" spans="2:14">
      <c r="B16342" s="98"/>
      <c r="C16342" s="98"/>
      <c r="D16342" s="100"/>
      <c r="E16342" s="100"/>
      <c r="F16342" s="100"/>
      <c r="H16342" s="102"/>
      <c r="I16342" s="103"/>
      <c r="J16342" s="102"/>
      <c r="L16342" s="100"/>
      <c r="M16342" s="100"/>
      <c r="N16342" s="100"/>
    </row>
    <row r="16343" spans="2:14">
      <c r="B16343" s="98"/>
      <c r="C16343" s="98"/>
      <c r="D16343" s="100"/>
      <c r="E16343" s="100"/>
      <c r="F16343" s="100"/>
      <c r="H16343" s="102"/>
      <c r="I16343" s="103"/>
      <c r="J16343" s="102"/>
      <c r="L16343" s="100"/>
      <c r="M16343" s="100"/>
      <c r="N16343" s="100"/>
    </row>
    <row r="16344" spans="2:14">
      <c r="B16344" s="98"/>
      <c r="C16344" s="98"/>
      <c r="D16344" s="100"/>
      <c r="E16344" s="100"/>
      <c r="F16344" s="100"/>
      <c r="H16344" s="102"/>
      <c r="I16344" s="103"/>
      <c r="J16344" s="102"/>
      <c r="L16344" s="100"/>
      <c r="M16344" s="100"/>
      <c r="N16344" s="100"/>
    </row>
    <row r="16345" spans="2:14">
      <c r="B16345" s="98"/>
      <c r="C16345" s="98"/>
      <c r="D16345" s="100"/>
      <c r="E16345" s="100"/>
      <c r="F16345" s="100"/>
      <c r="H16345" s="102"/>
      <c r="I16345" s="103"/>
      <c r="J16345" s="102"/>
      <c r="L16345" s="100"/>
      <c r="M16345" s="100"/>
      <c r="N16345" s="100"/>
    </row>
    <row r="16346" spans="2:14">
      <c r="B16346" s="98"/>
      <c r="C16346" s="98"/>
      <c r="D16346" s="100"/>
      <c r="E16346" s="100"/>
      <c r="F16346" s="100"/>
      <c r="H16346" s="102"/>
      <c r="I16346" s="103"/>
      <c r="J16346" s="102"/>
      <c r="L16346" s="100"/>
      <c r="M16346" s="100"/>
      <c r="N16346" s="100"/>
    </row>
    <row r="16347" spans="2:14">
      <c r="B16347" s="98"/>
      <c r="C16347" s="98"/>
      <c r="D16347" s="100"/>
      <c r="E16347" s="100"/>
      <c r="F16347" s="100"/>
      <c r="H16347" s="102"/>
      <c r="I16347" s="103"/>
      <c r="J16347" s="102"/>
      <c r="L16347" s="100"/>
      <c r="M16347" s="100"/>
      <c r="N16347" s="100"/>
    </row>
    <row r="16348" spans="2:14">
      <c r="B16348" s="98"/>
      <c r="C16348" s="98"/>
      <c r="D16348" s="100"/>
      <c r="E16348" s="100"/>
      <c r="F16348" s="100"/>
      <c r="H16348" s="102"/>
      <c r="I16348" s="103"/>
      <c r="J16348" s="102"/>
      <c r="L16348" s="100"/>
      <c r="M16348" s="100"/>
      <c r="N16348" s="100"/>
    </row>
    <row r="16349" spans="2:14">
      <c r="B16349" s="98"/>
      <c r="C16349" s="98"/>
      <c r="D16349" s="100"/>
      <c r="E16349" s="100"/>
      <c r="F16349" s="100"/>
      <c r="H16349" s="102"/>
      <c r="I16349" s="103"/>
      <c r="J16349" s="102"/>
      <c r="L16349" s="100"/>
      <c r="M16349" s="100"/>
      <c r="N16349" s="100"/>
    </row>
    <row r="16350" spans="2:14">
      <c r="B16350" s="98"/>
      <c r="C16350" s="98"/>
      <c r="D16350" s="100"/>
      <c r="E16350" s="100"/>
      <c r="F16350" s="100"/>
      <c r="H16350" s="102"/>
      <c r="I16350" s="103"/>
      <c r="J16350" s="102"/>
      <c r="L16350" s="100"/>
      <c r="M16350" s="100"/>
      <c r="N16350" s="100"/>
    </row>
    <row r="16351" spans="2:14">
      <c r="B16351" s="98"/>
      <c r="C16351" s="98"/>
      <c r="D16351" s="100"/>
      <c r="E16351" s="100"/>
      <c r="F16351" s="100"/>
      <c r="H16351" s="102"/>
      <c r="I16351" s="103"/>
      <c r="J16351" s="102"/>
      <c r="L16351" s="100"/>
      <c r="M16351" s="100"/>
      <c r="N16351" s="100"/>
    </row>
    <row r="16352" spans="2:14">
      <c r="B16352" s="98"/>
      <c r="C16352" s="98"/>
      <c r="D16352" s="100"/>
      <c r="E16352" s="100"/>
      <c r="F16352" s="100"/>
      <c r="H16352" s="102"/>
      <c r="I16352" s="103"/>
      <c r="J16352" s="102"/>
      <c r="L16352" s="100"/>
      <c r="M16352" s="100"/>
      <c r="N16352" s="100"/>
    </row>
    <row r="16353" spans="2:14">
      <c r="B16353" s="98"/>
      <c r="C16353" s="98"/>
      <c r="D16353" s="100"/>
      <c r="E16353" s="100"/>
      <c r="F16353" s="100"/>
      <c r="H16353" s="102"/>
      <c r="I16353" s="103"/>
      <c r="J16353" s="102"/>
      <c r="L16353" s="100"/>
      <c r="M16353" s="100"/>
      <c r="N16353" s="100"/>
    </row>
    <row r="16354" spans="2:14">
      <c r="B16354" s="98"/>
      <c r="C16354" s="98"/>
      <c r="D16354" s="100"/>
      <c r="E16354" s="100"/>
      <c r="F16354" s="100"/>
      <c r="H16354" s="102"/>
      <c r="I16354" s="103"/>
      <c r="J16354" s="102"/>
      <c r="L16354" s="100"/>
      <c r="M16354" s="100"/>
      <c r="N16354" s="100"/>
    </row>
    <row r="16355" spans="2:14">
      <c r="B16355" s="98"/>
      <c r="C16355" s="98"/>
      <c r="D16355" s="100"/>
      <c r="E16355" s="100"/>
      <c r="F16355" s="100"/>
      <c r="H16355" s="102"/>
      <c r="I16355" s="103"/>
      <c r="J16355" s="102"/>
      <c r="L16355" s="100"/>
      <c r="M16355" s="100"/>
      <c r="N16355" s="100"/>
    </row>
    <row r="16356" spans="2:14">
      <c r="B16356" s="98"/>
      <c r="C16356" s="98"/>
      <c r="D16356" s="100"/>
      <c r="E16356" s="100"/>
      <c r="F16356" s="100"/>
      <c r="H16356" s="102"/>
      <c r="I16356" s="103"/>
      <c r="J16356" s="102"/>
      <c r="L16356" s="100"/>
      <c r="M16356" s="100"/>
      <c r="N16356" s="100"/>
    </row>
    <row r="16357" spans="2:14">
      <c r="B16357" s="98"/>
      <c r="C16357" s="98"/>
      <c r="D16357" s="100"/>
      <c r="E16357" s="100"/>
      <c r="F16357" s="100"/>
      <c r="H16357" s="102"/>
      <c r="I16357" s="103"/>
      <c r="J16357" s="102"/>
      <c r="L16357" s="100"/>
      <c r="M16357" s="100"/>
      <c r="N16357" s="100"/>
    </row>
    <row r="16358" spans="2:14">
      <c r="B16358" s="98"/>
      <c r="C16358" s="98"/>
      <c r="D16358" s="100"/>
      <c r="E16358" s="100"/>
      <c r="F16358" s="100"/>
      <c r="H16358" s="102"/>
      <c r="I16358" s="103"/>
      <c r="J16358" s="102"/>
      <c r="L16358" s="100"/>
      <c r="M16358" s="100"/>
      <c r="N16358" s="100"/>
    </row>
    <row r="16359" spans="2:14">
      <c r="B16359" s="98"/>
      <c r="C16359" s="98"/>
      <c r="D16359" s="100"/>
      <c r="E16359" s="100"/>
      <c r="F16359" s="100"/>
      <c r="H16359" s="102"/>
      <c r="I16359" s="103"/>
      <c r="J16359" s="102"/>
      <c r="L16359" s="100"/>
      <c r="M16359" s="100"/>
      <c r="N16359" s="100"/>
    </row>
    <row r="16360" spans="2:14">
      <c r="B16360" s="98"/>
      <c r="C16360" s="98"/>
      <c r="D16360" s="100"/>
      <c r="E16360" s="100"/>
      <c r="F16360" s="100"/>
      <c r="H16360" s="102"/>
      <c r="I16360" s="103"/>
      <c r="J16360" s="102"/>
      <c r="L16360" s="100"/>
      <c r="M16360" s="100"/>
      <c r="N16360" s="100"/>
    </row>
    <row r="16361" spans="2:14">
      <c r="B16361" s="98"/>
      <c r="C16361" s="98"/>
      <c r="D16361" s="100"/>
      <c r="E16361" s="100"/>
      <c r="F16361" s="100"/>
      <c r="H16361" s="102"/>
      <c r="I16361" s="103"/>
      <c r="J16361" s="102"/>
      <c r="L16361" s="100"/>
      <c r="M16361" s="100"/>
      <c r="N16361" s="100"/>
    </row>
    <row r="16362" spans="2:14">
      <c r="B16362" s="98"/>
      <c r="C16362" s="98"/>
      <c r="D16362" s="100"/>
      <c r="E16362" s="100"/>
      <c r="F16362" s="100"/>
      <c r="H16362" s="102"/>
      <c r="I16362" s="103"/>
      <c r="J16362" s="102"/>
      <c r="L16362" s="100"/>
      <c r="M16362" s="100"/>
      <c r="N16362" s="100"/>
    </row>
    <row r="16363" spans="2:14">
      <c r="B16363" s="98"/>
      <c r="C16363" s="98"/>
      <c r="D16363" s="100"/>
      <c r="E16363" s="100"/>
      <c r="F16363" s="100"/>
      <c r="H16363" s="102"/>
      <c r="I16363" s="103"/>
      <c r="J16363" s="102"/>
      <c r="L16363" s="100"/>
      <c r="M16363" s="100"/>
      <c r="N16363" s="100"/>
    </row>
    <row r="16364" spans="2:14">
      <c r="B16364" s="98"/>
      <c r="C16364" s="98"/>
      <c r="D16364" s="100"/>
      <c r="E16364" s="100"/>
      <c r="F16364" s="100"/>
      <c r="H16364" s="102"/>
      <c r="I16364" s="103"/>
      <c r="J16364" s="102"/>
      <c r="L16364" s="100"/>
      <c r="M16364" s="100"/>
      <c r="N16364" s="100"/>
    </row>
    <row r="16365" spans="2:14">
      <c r="B16365" s="98"/>
      <c r="C16365" s="98"/>
      <c r="D16365" s="100"/>
      <c r="E16365" s="100"/>
      <c r="F16365" s="100"/>
      <c r="H16365" s="102"/>
      <c r="I16365" s="103"/>
      <c r="J16365" s="102"/>
      <c r="L16365" s="100"/>
      <c r="M16365" s="100"/>
      <c r="N16365" s="100"/>
    </row>
    <row r="16366" spans="2:14">
      <c r="B16366" s="98"/>
      <c r="C16366" s="98"/>
      <c r="D16366" s="100"/>
      <c r="E16366" s="100"/>
      <c r="F16366" s="100"/>
      <c r="H16366" s="102"/>
      <c r="I16366" s="103"/>
      <c r="J16366" s="102"/>
      <c r="L16366" s="100"/>
      <c r="M16366" s="100"/>
      <c r="N16366" s="100"/>
    </row>
    <row r="16367" spans="2:14">
      <c r="B16367" s="98"/>
      <c r="C16367" s="98"/>
      <c r="D16367" s="100"/>
      <c r="E16367" s="100"/>
      <c r="F16367" s="100"/>
      <c r="H16367" s="102"/>
      <c r="I16367" s="103"/>
      <c r="J16367" s="102"/>
      <c r="L16367" s="100"/>
      <c r="M16367" s="100"/>
      <c r="N16367" s="100"/>
    </row>
    <row r="16368" spans="2:14">
      <c r="B16368" s="98"/>
      <c r="C16368" s="98"/>
      <c r="D16368" s="100"/>
      <c r="E16368" s="100"/>
      <c r="F16368" s="100"/>
      <c r="H16368" s="102"/>
      <c r="I16368" s="103"/>
      <c r="J16368" s="102"/>
      <c r="L16368" s="100"/>
      <c r="M16368" s="100"/>
      <c r="N16368" s="100"/>
    </row>
    <row r="16369" spans="2:14">
      <c r="B16369" s="98"/>
      <c r="C16369" s="98"/>
      <c r="D16369" s="100"/>
      <c r="E16369" s="100"/>
      <c r="F16369" s="100"/>
      <c r="H16369" s="102"/>
      <c r="I16369" s="103"/>
      <c r="J16369" s="102"/>
      <c r="L16369" s="100"/>
      <c r="M16369" s="100"/>
      <c r="N16369" s="100"/>
    </row>
    <row r="16370" spans="2:14">
      <c r="B16370" s="98"/>
      <c r="C16370" s="98"/>
      <c r="D16370" s="100"/>
      <c r="E16370" s="100"/>
      <c r="F16370" s="100"/>
      <c r="H16370" s="102"/>
      <c r="I16370" s="103"/>
      <c r="J16370" s="102"/>
      <c r="L16370" s="100"/>
      <c r="M16370" s="100"/>
      <c r="N16370" s="100"/>
    </row>
    <row r="16371" spans="2:14">
      <c r="B16371" s="98"/>
      <c r="C16371" s="98"/>
      <c r="D16371" s="100"/>
      <c r="E16371" s="100"/>
      <c r="F16371" s="100"/>
      <c r="H16371" s="102"/>
      <c r="I16371" s="103"/>
      <c r="J16371" s="102"/>
      <c r="L16371" s="100"/>
      <c r="M16371" s="100"/>
      <c r="N16371" s="100"/>
    </row>
    <row r="16372" spans="2:14">
      <c r="B16372" s="98"/>
      <c r="C16372" s="98"/>
      <c r="D16372" s="100"/>
      <c r="E16372" s="100"/>
      <c r="F16372" s="100"/>
      <c r="H16372" s="102"/>
      <c r="I16372" s="103"/>
      <c r="J16372" s="102"/>
      <c r="L16372" s="100"/>
      <c r="M16372" s="100"/>
      <c r="N16372" s="100"/>
    </row>
    <row r="16373" spans="2:14">
      <c r="B16373" s="98"/>
      <c r="C16373" s="98"/>
      <c r="D16373" s="100"/>
      <c r="E16373" s="100"/>
      <c r="F16373" s="100"/>
      <c r="H16373" s="102"/>
      <c r="I16373" s="103"/>
      <c r="J16373" s="102"/>
      <c r="L16373" s="100"/>
      <c r="M16373" s="100"/>
      <c r="N16373" s="100"/>
    </row>
    <row r="16374" spans="2:14">
      <c r="B16374" s="98"/>
      <c r="C16374" s="98"/>
      <c r="D16374" s="100"/>
      <c r="E16374" s="100"/>
      <c r="F16374" s="100"/>
      <c r="H16374" s="102"/>
      <c r="I16374" s="103"/>
      <c r="J16374" s="102"/>
      <c r="L16374" s="100"/>
      <c r="M16374" s="100"/>
      <c r="N16374" s="100"/>
    </row>
    <row r="16375" spans="2:14">
      <c r="B16375" s="98"/>
      <c r="C16375" s="98"/>
      <c r="D16375" s="100"/>
      <c r="E16375" s="100"/>
      <c r="F16375" s="100"/>
      <c r="H16375" s="102"/>
      <c r="I16375" s="103"/>
      <c r="J16375" s="102"/>
      <c r="L16375" s="100"/>
      <c r="M16375" s="100"/>
      <c r="N16375" s="100"/>
    </row>
    <row r="16376" spans="2:14">
      <c r="B16376" s="98"/>
      <c r="C16376" s="98"/>
      <c r="D16376" s="100"/>
      <c r="E16376" s="100"/>
      <c r="F16376" s="100"/>
      <c r="H16376" s="102"/>
      <c r="I16376" s="103"/>
      <c r="J16376" s="102"/>
      <c r="L16376" s="100"/>
      <c r="M16376" s="100"/>
      <c r="N16376" s="100"/>
    </row>
    <row r="16377" spans="2:14">
      <c r="B16377" s="98"/>
      <c r="C16377" s="98"/>
      <c r="D16377" s="100"/>
      <c r="E16377" s="100"/>
      <c r="F16377" s="100"/>
      <c r="H16377" s="102"/>
      <c r="I16377" s="103"/>
      <c r="J16377" s="102"/>
      <c r="L16377" s="100"/>
      <c r="M16377" s="100"/>
      <c r="N16377" s="100"/>
    </row>
    <row r="16378" spans="2:14">
      <c r="B16378" s="98"/>
      <c r="C16378" s="98"/>
      <c r="D16378" s="100"/>
      <c r="E16378" s="100"/>
      <c r="F16378" s="100"/>
      <c r="H16378" s="102"/>
      <c r="I16378" s="103"/>
      <c r="J16378" s="102"/>
      <c r="L16378" s="100"/>
      <c r="M16378" s="100"/>
      <c r="N16378" s="100"/>
    </row>
    <row r="16379" spans="2:14">
      <c r="B16379" s="98"/>
      <c r="C16379" s="98"/>
      <c r="D16379" s="100"/>
      <c r="E16379" s="100"/>
      <c r="F16379" s="100"/>
      <c r="H16379" s="102"/>
      <c r="I16379" s="103"/>
      <c r="J16379" s="102"/>
      <c r="L16379" s="100"/>
      <c r="M16379" s="100"/>
      <c r="N16379" s="100"/>
    </row>
    <row r="16380" spans="2:14">
      <c r="B16380" s="98"/>
      <c r="C16380" s="98"/>
      <c r="D16380" s="100"/>
      <c r="E16380" s="100"/>
      <c r="F16380" s="100"/>
      <c r="H16380" s="102"/>
      <c r="I16380" s="103"/>
      <c r="J16380" s="102"/>
      <c r="L16380" s="100"/>
      <c r="M16380" s="100"/>
      <c r="N16380" s="100"/>
    </row>
    <row r="16381" spans="2:14">
      <c r="B16381" s="98"/>
      <c r="C16381" s="98"/>
      <c r="D16381" s="100"/>
      <c r="E16381" s="100"/>
      <c r="F16381" s="100"/>
      <c r="H16381" s="102"/>
      <c r="I16381" s="103"/>
      <c r="J16381" s="102"/>
      <c r="L16381" s="100"/>
      <c r="M16381" s="100"/>
      <c r="N16381" s="100"/>
    </row>
    <row r="16382" spans="2:14">
      <c r="B16382" s="98"/>
      <c r="C16382" s="98"/>
      <c r="D16382" s="100"/>
      <c r="E16382" s="100"/>
      <c r="F16382" s="100"/>
      <c r="H16382" s="102"/>
      <c r="I16382" s="103"/>
      <c r="J16382" s="102"/>
      <c r="L16382" s="100"/>
      <c r="M16382" s="100"/>
      <c r="N16382" s="100"/>
    </row>
    <row r="16383" spans="2:14">
      <c r="B16383" s="98"/>
      <c r="C16383" s="98"/>
      <c r="D16383" s="100"/>
      <c r="E16383" s="100"/>
      <c r="F16383" s="100"/>
      <c r="H16383" s="102"/>
      <c r="I16383" s="103"/>
      <c r="J16383" s="102"/>
      <c r="L16383" s="100"/>
      <c r="M16383" s="100"/>
      <c r="N16383" s="100"/>
    </row>
    <row r="16384" spans="2:14">
      <c r="B16384" s="98"/>
      <c r="C16384" s="98"/>
      <c r="D16384" s="100"/>
      <c r="E16384" s="100"/>
      <c r="F16384" s="100"/>
      <c r="H16384" s="102"/>
      <c r="I16384" s="103"/>
      <c r="J16384" s="102"/>
      <c r="L16384" s="100"/>
      <c r="M16384" s="100"/>
      <c r="N16384" s="100"/>
    </row>
    <row r="16385" spans="2:14">
      <c r="B16385" s="98"/>
      <c r="C16385" s="98"/>
      <c r="D16385" s="100"/>
      <c r="E16385" s="100"/>
      <c r="F16385" s="100"/>
      <c r="H16385" s="102"/>
      <c r="I16385" s="103"/>
      <c r="J16385" s="102"/>
      <c r="L16385" s="100"/>
      <c r="M16385" s="100"/>
      <c r="N16385" s="100"/>
    </row>
    <row r="16386" spans="2:14">
      <c r="B16386" s="98"/>
      <c r="C16386" s="98"/>
      <c r="D16386" s="100"/>
      <c r="E16386" s="100"/>
      <c r="F16386" s="100"/>
      <c r="H16386" s="102"/>
      <c r="I16386" s="103"/>
      <c r="J16386" s="102"/>
      <c r="L16386" s="100"/>
      <c r="M16386" s="100"/>
      <c r="N16386" s="100"/>
    </row>
    <row r="16387" spans="2:14">
      <c r="B16387" s="98"/>
      <c r="C16387" s="98"/>
      <c r="D16387" s="100"/>
      <c r="E16387" s="100"/>
      <c r="F16387" s="100"/>
      <c r="H16387" s="102"/>
      <c r="I16387" s="103"/>
      <c r="J16387" s="102"/>
      <c r="L16387" s="100"/>
      <c r="M16387" s="100"/>
      <c r="N16387" s="100"/>
    </row>
    <row r="16388" spans="2:14">
      <c r="B16388" s="98"/>
      <c r="C16388" s="98"/>
      <c r="D16388" s="100"/>
      <c r="E16388" s="100"/>
      <c r="F16388" s="100"/>
      <c r="H16388" s="102"/>
      <c r="I16388" s="103"/>
      <c r="J16388" s="102"/>
      <c r="L16388" s="100"/>
      <c r="M16388" s="100"/>
      <c r="N16388" s="100"/>
    </row>
    <row r="16389" spans="2:14">
      <c r="B16389" s="98"/>
      <c r="C16389" s="98"/>
      <c r="D16389" s="100"/>
      <c r="E16389" s="100"/>
      <c r="F16389" s="100"/>
      <c r="H16389" s="102"/>
      <c r="I16389" s="103"/>
      <c r="J16389" s="102"/>
      <c r="L16389" s="100"/>
      <c r="M16389" s="100"/>
      <c r="N16389" s="100"/>
    </row>
    <row r="16390" spans="2:14">
      <c r="B16390" s="98"/>
      <c r="C16390" s="98"/>
      <c r="D16390" s="100"/>
      <c r="E16390" s="100"/>
      <c r="F16390" s="100"/>
      <c r="H16390" s="102"/>
      <c r="I16390" s="103"/>
      <c r="J16390" s="102"/>
      <c r="L16390" s="100"/>
      <c r="M16390" s="100"/>
      <c r="N16390" s="100"/>
    </row>
    <row r="16391" spans="2:14">
      <c r="B16391" s="98"/>
      <c r="C16391" s="98"/>
      <c r="D16391" s="100"/>
      <c r="E16391" s="100"/>
      <c r="F16391" s="100"/>
      <c r="H16391" s="102"/>
      <c r="I16391" s="103"/>
      <c r="J16391" s="102"/>
      <c r="L16391" s="100"/>
      <c r="M16391" s="100"/>
      <c r="N16391" s="100"/>
    </row>
    <row r="16392" spans="2:14">
      <c r="B16392" s="98"/>
      <c r="C16392" s="98"/>
      <c r="D16392" s="100"/>
      <c r="E16392" s="100"/>
      <c r="F16392" s="100"/>
      <c r="H16392" s="102"/>
      <c r="I16392" s="103"/>
      <c r="J16392" s="102"/>
      <c r="L16392" s="100"/>
      <c r="M16392" s="100"/>
      <c r="N16392" s="100"/>
    </row>
    <row r="16393" spans="2:14">
      <c r="B16393" s="98"/>
      <c r="C16393" s="98"/>
      <c r="D16393" s="100"/>
      <c r="E16393" s="100"/>
      <c r="F16393" s="100"/>
      <c r="H16393" s="102"/>
      <c r="I16393" s="103"/>
      <c r="J16393" s="102"/>
      <c r="L16393" s="100"/>
      <c r="M16393" s="100"/>
      <c r="N16393" s="100"/>
    </row>
    <row r="16394" spans="2:14">
      <c r="B16394" s="98"/>
      <c r="C16394" s="98"/>
      <c r="D16394" s="100"/>
      <c r="E16394" s="100"/>
      <c r="F16394" s="100"/>
      <c r="H16394" s="102"/>
      <c r="I16394" s="103"/>
      <c r="J16394" s="102"/>
      <c r="L16394" s="100"/>
      <c r="M16394" s="100"/>
      <c r="N16394" s="100"/>
    </row>
    <row r="16395" spans="2:14">
      <c r="B16395" s="98"/>
      <c r="C16395" s="98"/>
      <c r="D16395" s="100"/>
      <c r="E16395" s="100"/>
      <c r="F16395" s="100"/>
      <c r="H16395" s="102"/>
      <c r="I16395" s="103"/>
      <c r="J16395" s="102"/>
      <c r="L16395" s="100"/>
      <c r="M16395" s="100"/>
      <c r="N16395" s="100"/>
    </row>
    <row r="16396" spans="2:14">
      <c r="B16396" s="98"/>
      <c r="C16396" s="98"/>
      <c r="D16396" s="100"/>
      <c r="E16396" s="100"/>
      <c r="F16396" s="100"/>
      <c r="H16396" s="102"/>
      <c r="I16396" s="103"/>
      <c r="J16396" s="102"/>
      <c r="L16396" s="100"/>
      <c r="M16396" s="100"/>
      <c r="N16396" s="100"/>
    </row>
    <row r="16397" spans="2:14">
      <c r="B16397" s="98"/>
      <c r="C16397" s="98"/>
      <c r="D16397" s="100"/>
      <c r="E16397" s="100"/>
      <c r="F16397" s="100"/>
      <c r="H16397" s="102"/>
      <c r="I16397" s="103"/>
      <c r="J16397" s="102"/>
      <c r="L16397" s="100"/>
      <c r="M16397" s="100"/>
      <c r="N16397" s="100"/>
    </row>
    <row r="16398" spans="2:14">
      <c r="B16398" s="98"/>
      <c r="C16398" s="98"/>
      <c r="D16398" s="100"/>
      <c r="E16398" s="100"/>
      <c r="F16398" s="100"/>
      <c r="H16398" s="102"/>
      <c r="I16398" s="103"/>
      <c r="J16398" s="102"/>
      <c r="L16398" s="100"/>
      <c r="M16398" s="100"/>
      <c r="N16398" s="100"/>
    </row>
    <row r="16399" spans="2:14">
      <c r="B16399" s="98"/>
      <c r="C16399" s="98"/>
      <c r="D16399" s="100"/>
      <c r="E16399" s="100"/>
      <c r="F16399" s="100"/>
      <c r="H16399" s="102"/>
      <c r="I16399" s="103"/>
      <c r="J16399" s="102"/>
      <c r="L16399" s="100"/>
      <c r="M16399" s="100"/>
      <c r="N16399" s="100"/>
    </row>
    <row r="16400" spans="2:14">
      <c r="B16400" s="98"/>
      <c r="C16400" s="98"/>
      <c r="D16400" s="100"/>
      <c r="E16400" s="100"/>
      <c r="F16400" s="100"/>
      <c r="H16400" s="102"/>
      <c r="I16400" s="103"/>
      <c r="J16400" s="102"/>
      <c r="L16400" s="100"/>
      <c r="M16400" s="100"/>
      <c r="N16400" s="100"/>
    </row>
    <row r="16401" spans="2:14">
      <c r="B16401" s="98"/>
      <c r="C16401" s="98"/>
      <c r="D16401" s="100"/>
      <c r="E16401" s="100"/>
      <c r="F16401" s="100"/>
      <c r="H16401" s="102"/>
      <c r="I16401" s="103"/>
      <c r="J16401" s="102"/>
      <c r="L16401" s="100"/>
      <c r="M16401" s="100"/>
      <c r="N16401" s="100"/>
    </row>
    <row r="16402" spans="2:14">
      <c r="B16402" s="98"/>
      <c r="C16402" s="98"/>
      <c r="D16402" s="100"/>
      <c r="E16402" s="100"/>
      <c r="F16402" s="100"/>
      <c r="H16402" s="102"/>
      <c r="I16402" s="103"/>
      <c r="J16402" s="102"/>
      <c r="L16402" s="100"/>
      <c r="M16402" s="100"/>
      <c r="N16402" s="100"/>
    </row>
    <row r="16403" spans="2:14">
      <c r="B16403" s="98"/>
      <c r="C16403" s="98"/>
      <c r="D16403" s="100"/>
      <c r="E16403" s="100"/>
      <c r="F16403" s="100"/>
      <c r="H16403" s="102"/>
      <c r="I16403" s="103"/>
      <c r="J16403" s="102"/>
      <c r="L16403" s="100"/>
      <c r="M16403" s="100"/>
      <c r="N16403" s="100"/>
    </row>
    <row r="16404" spans="2:14">
      <c r="B16404" s="98"/>
      <c r="C16404" s="98"/>
      <c r="D16404" s="100"/>
      <c r="E16404" s="100"/>
      <c r="F16404" s="100"/>
      <c r="H16404" s="102"/>
      <c r="I16404" s="103"/>
      <c r="J16404" s="102"/>
      <c r="L16404" s="100"/>
      <c r="M16404" s="100"/>
      <c r="N16404" s="100"/>
    </row>
    <row r="16405" spans="2:14">
      <c r="B16405" s="98"/>
      <c r="C16405" s="98"/>
      <c r="D16405" s="100"/>
      <c r="E16405" s="100"/>
      <c r="F16405" s="100"/>
      <c r="H16405" s="102"/>
      <c r="I16405" s="103"/>
      <c r="J16405" s="102"/>
      <c r="L16405" s="100"/>
      <c r="M16405" s="100"/>
      <c r="N16405" s="100"/>
    </row>
    <row r="16406" spans="2:14">
      <c r="B16406" s="98"/>
      <c r="C16406" s="98"/>
      <c r="D16406" s="100"/>
      <c r="E16406" s="100"/>
      <c r="F16406" s="100"/>
      <c r="H16406" s="102"/>
      <c r="I16406" s="103"/>
      <c r="J16406" s="102"/>
      <c r="L16406" s="100"/>
      <c r="M16406" s="100"/>
      <c r="N16406" s="100"/>
    </row>
    <row r="16407" spans="2:14">
      <c r="B16407" s="98"/>
      <c r="C16407" s="98"/>
      <c r="D16407" s="100"/>
      <c r="E16407" s="100"/>
      <c r="F16407" s="100"/>
      <c r="H16407" s="102"/>
      <c r="I16407" s="103"/>
      <c r="J16407" s="102"/>
      <c r="L16407" s="100"/>
      <c r="M16407" s="100"/>
      <c r="N16407" s="100"/>
    </row>
    <row r="16408" spans="2:14">
      <c r="B16408" s="98"/>
      <c r="C16408" s="98"/>
      <c r="D16408" s="100"/>
      <c r="E16408" s="100"/>
      <c r="F16408" s="100"/>
      <c r="H16408" s="102"/>
      <c r="I16408" s="103"/>
      <c r="J16408" s="102"/>
      <c r="L16408" s="100"/>
      <c r="M16408" s="100"/>
      <c r="N16408" s="100"/>
    </row>
    <row r="16409" spans="2:14">
      <c r="B16409" s="98"/>
      <c r="C16409" s="98"/>
      <c r="D16409" s="100"/>
      <c r="E16409" s="100"/>
      <c r="F16409" s="100"/>
      <c r="H16409" s="102"/>
      <c r="I16409" s="103"/>
      <c r="J16409" s="102"/>
      <c r="L16409" s="100"/>
      <c r="M16409" s="100"/>
      <c r="N16409" s="100"/>
    </row>
    <row r="16410" spans="2:14">
      <c r="B16410" s="98"/>
      <c r="C16410" s="98"/>
      <c r="D16410" s="100"/>
      <c r="E16410" s="100"/>
      <c r="F16410" s="100"/>
      <c r="H16410" s="102"/>
      <c r="I16410" s="103"/>
      <c r="J16410" s="102"/>
      <c r="L16410" s="100"/>
      <c r="M16410" s="100"/>
      <c r="N16410" s="100"/>
    </row>
    <row r="16411" spans="2:14">
      <c r="B16411" s="98"/>
      <c r="C16411" s="98"/>
      <c r="D16411" s="100"/>
      <c r="E16411" s="100"/>
      <c r="F16411" s="100"/>
      <c r="H16411" s="102"/>
      <c r="I16411" s="103"/>
      <c r="J16411" s="102"/>
      <c r="L16411" s="100"/>
      <c r="M16411" s="100"/>
      <c r="N16411" s="100"/>
    </row>
    <row r="16412" spans="2:14">
      <c r="B16412" s="98"/>
      <c r="C16412" s="98"/>
      <c r="D16412" s="100"/>
      <c r="E16412" s="100"/>
      <c r="F16412" s="100"/>
      <c r="H16412" s="102"/>
      <c r="I16412" s="103"/>
      <c r="J16412" s="102"/>
      <c r="L16412" s="100"/>
      <c r="M16412" s="100"/>
      <c r="N16412" s="100"/>
    </row>
    <row r="16413" spans="2:14">
      <c r="B16413" s="98"/>
      <c r="C16413" s="98"/>
      <c r="D16413" s="100"/>
      <c r="E16413" s="100"/>
      <c r="F16413" s="100"/>
      <c r="H16413" s="102"/>
      <c r="I16413" s="103"/>
      <c r="J16413" s="102"/>
      <c r="L16413" s="100"/>
      <c r="M16413" s="100"/>
      <c r="N16413" s="100"/>
    </row>
    <row r="16414" spans="2:14">
      <c r="B16414" s="98"/>
      <c r="C16414" s="98"/>
      <c r="D16414" s="100"/>
      <c r="E16414" s="100"/>
      <c r="F16414" s="100"/>
      <c r="H16414" s="102"/>
      <c r="I16414" s="103"/>
      <c r="J16414" s="102"/>
      <c r="L16414" s="100"/>
      <c r="M16414" s="100"/>
      <c r="N16414" s="100"/>
    </row>
    <row r="16415" spans="2:14">
      <c r="B16415" s="98"/>
      <c r="C16415" s="98"/>
      <c r="D16415" s="100"/>
      <c r="E16415" s="100"/>
      <c r="F16415" s="100"/>
      <c r="H16415" s="102"/>
      <c r="I16415" s="103"/>
      <c r="J16415" s="102"/>
      <c r="L16415" s="100"/>
      <c r="M16415" s="100"/>
      <c r="N16415" s="100"/>
    </row>
    <row r="16416" spans="2:14">
      <c r="B16416" s="98"/>
      <c r="C16416" s="98"/>
      <c r="D16416" s="100"/>
      <c r="E16416" s="100"/>
      <c r="F16416" s="100"/>
      <c r="H16416" s="102"/>
      <c r="I16416" s="103"/>
      <c r="J16416" s="102"/>
      <c r="L16416" s="100"/>
      <c r="M16416" s="100"/>
      <c r="N16416" s="100"/>
    </row>
    <row r="16417" spans="2:14">
      <c r="B16417" s="98"/>
      <c r="C16417" s="98"/>
      <c r="D16417" s="100"/>
      <c r="E16417" s="100"/>
      <c r="F16417" s="100"/>
      <c r="H16417" s="102"/>
      <c r="I16417" s="103"/>
      <c r="J16417" s="102"/>
      <c r="L16417" s="100"/>
      <c r="M16417" s="100"/>
      <c r="N16417" s="100"/>
    </row>
    <row r="16418" spans="2:14">
      <c r="B16418" s="98"/>
      <c r="C16418" s="98"/>
      <c r="D16418" s="100"/>
      <c r="E16418" s="100"/>
      <c r="F16418" s="100"/>
      <c r="H16418" s="102"/>
      <c r="I16418" s="103"/>
      <c r="J16418" s="102"/>
      <c r="L16418" s="100"/>
      <c r="M16418" s="100"/>
      <c r="N16418" s="100"/>
    </row>
    <row r="16419" spans="2:14">
      <c r="B16419" s="98"/>
      <c r="C16419" s="98"/>
      <c r="D16419" s="100"/>
      <c r="E16419" s="100"/>
      <c r="F16419" s="100"/>
      <c r="H16419" s="102"/>
      <c r="I16419" s="103"/>
      <c r="J16419" s="102"/>
      <c r="L16419" s="100"/>
      <c r="M16419" s="100"/>
      <c r="N16419" s="100"/>
    </row>
    <row r="16420" spans="2:14">
      <c r="B16420" s="98"/>
      <c r="C16420" s="98"/>
      <c r="D16420" s="100"/>
      <c r="E16420" s="100"/>
      <c r="F16420" s="100"/>
      <c r="H16420" s="102"/>
      <c r="I16420" s="103"/>
      <c r="J16420" s="102"/>
      <c r="L16420" s="100"/>
      <c r="M16420" s="100"/>
      <c r="N16420" s="100"/>
    </row>
    <row r="16421" spans="2:14">
      <c r="B16421" s="98"/>
      <c r="C16421" s="98"/>
      <c r="D16421" s="100"/>
      <c r="E16421" s="100"/>
      <c r="F16421" s="100"/>
      <c r="H16421" s="102"/>
      <c r="I16421" s="103"/>
      <c r="J16421" s="102"/>
      <c r="L16421" s="100"/>
      <c r="M16421" s="100"/>
      <c r="N16421" s="100"/>
    </row>
    <row r="16422" spans="2:14">
      <c r="B16422" s="98"/>
      <c r="C16422" s="98"/>
      <c r="D16422" s="100"/>
      <c r="E16422" s="100"/>
      <c r="F16422" s="100"/>
      <c r="H16422" s="102"/>
      <c r="I16422" s="103"/>
      <c r="J16422" s="102"/>
      <c r="L16422" s="100"/>
      <c r="M16422" s="100"/>
      <c r="N16422" s="100"/>
    </row>
    <row r="16423" spans="2:14">
      <c r="B16423" s="98"/>
      <c r="C16423" s="98"/>
      <c r="D16423" s="100"/>
      <c r="E16423" s="100"/>
      <c r="F16423" s="100"/>
      <c r="H16423" s="102"/>
      <c r="I16423" s="103"/>
      <c r="J16423" s="102"/>
      <c r="L16423" s="100"/>
      <c r="M16423" s="100"/>
      <c r="N16423" s="100"/>
    </row>
    <row r="16424" spans="2:14">
      <c r="B16424" s="98"/>
      <c r="C16424" s="98"/>
      <c r="D16424" s="100"/>
      <c r="E16424" s="100"/>
      <c r="F16424" s="100"/>
      <c r="H16424" s="102"/>
      <c r="I16424" s="103"/>
      <c r="J16424" s="102"/>
      <c r="L16424" s="100"/>
      <c r="M16424" s="100"/>
      <c r="N16424" s="100"/>
    </row>
    <row r="16425" spans="2:14">
      <c r="B16425" s="98"/>
      <c r="C16425" s="98"/>
      <c r="D16425" s="100"/>
      <c r="E16425" s="100"/>
      <c r="F16425" s="100"/>
      <c r="H16425" s="102"/>
      <c r="I16425" s="103"/>
      <c r="J16425" s="102"/>
      <c r="L16425" s="100"/>
      <c r="M16425" s="100"/>
      <c r="N16425" s="100"/>
    </row>
    <row r="16426" spans="2:14">
      <c r="B16426" s="98"/>
      <c r="C16426" s="98"/>
      <c r="D16426" s="100"/>
      <c r="E16426" s="100"/>
      <c r="F16426" s="100"/>
      <c r="H16426" s="102"/>
      <c r="I16426" s="103"/>
      <c r="J16426" s="102"/>
      <c r="L16426" s="100"/>
      <c r="M16426" s="100"/>
      <c r="N16426" s="100"/>
    </row>
    <row r="16427" spans="2:14">
      <c r="B16427" s="98"/>
      <c r="C16427" s="98"/>
      <c r="D16427" s="100"/>
      <c r="E16427" s="100"/>
      <c r="F16427" s="100"/>
      <c r="H16427" s="102"/>
      <c r="I16427" s="103"/>
      <c r="J16427" s="102"/>
      <c r="L16427" s="100"/>
      <c r="M16427" s="100"/>
      <c r="N16427" s="100"/>
    </row>
    <row r="16428" spans="2:14">
      <c r="B16428" s="98"/>
      <c r="C16428" s="98"/>
      <c r="D16428" s="100"/>
      <c r="E16428" s="100"/>
      <c r="F16428" s="100"/>
      <c r="H16428" s="102"/>
      <c r="I16428" s="103"/>
      <c r="J16428" s="102"/>
      <c r="L16428" s="100"/>
      <c r="M16428" s="100"/>
      <c r="N16428" s="100"/>
    </row>
    <row r="16429" spans="2:14">
      <c r="B16429" s="98"/>
      <c r="C16429" s="98"/>
      <c r="D16429" s="100"/>
      <c r="E16429" s="100"/>
      <c r="F16429" s="100"/>
      <c r="H16429" s="102"/>
      <c r="I16429" s="103"/>
      <c r="J16429" s="102"/>
      <c r="L16429" s="100"/>
      <c r="M16429" s="100"/>
      <c r="N16429" s="100"/>
    </row>
    <row r="16430" spans="2:14">
      <c r="B16430" s="98"/>
      <c r="C16430" s="98"/>
      <c r="D16430" s="100"/>
      <c r="E16430" s="100"/>
      <c r="F16430" s="100"/>
      <c r="H16430" s="102"/>
      <c r="I16430" s="103"/>
      <c r="J16430" s="102"/>
      <c r="L16430" s="100"/>
      <c r="M16430" s="100"/>
      <c r="N16430" s="100"/>
    </row>
    <row r="16431" spans="2:14">
      <c r="B16431" s="98"/>
      <c r="C16431" s="98"/>
      <c r="D16431" s="100"/>
      <c r="E16431" s="100"/>
      <c r="F16431" s="100"/>
      <c r="H16431" s="102"/>
      <c r="I16431" s="103"/>
      <c r="J16431" s="102"/>
      <c r="L16431" s="100"/>
      <c r="M16431" s="100"/>
      <c r="N16431" s="100"/>
    </row>
    <row r="16432" spans="2:14">
      <c r="B16432" s="98"/>
      <c r="C16432" s="98"/>
      <c r="D16432" s="100"/>
      <c r="E16432" s="100"/>
      <c r="F16432" s="100"/>
      <c r="H16432" s="102"/>
      <c r="I16432" s="103"/>
      <c r="J16432" s="102"/>
      <c r="L16432" s="100"/>
      <c r="M16432" s="100"/>
      <c r="N16432" s="100"/>
    </row>
    <row r="16433" spans="2:14">
      <c r="B16433" s="98"/>
      <c r="C16433" s="98"/>
      <c r="D16433" s="100"/>
      <c r="E16433" s="100"/>
      <c r="F16433" s="100"/>
      <c r="H16433" s="102"/>
      <c r="I16433" s="103"/>
      <c r="J16433" s="102"/>
      <c r="L16433" s="100"/>
      <c r="M16433" s="100"/>
      <c r="N16433" s="100"/>
    </row>
    <row r="16434" spans="2:14">
      <c r="B16434" s="98"/>
      <c r="C16434" s="98"/>
      <c r="D16434" s="100"/>
      <c r="E16434" s="100"/>
      <c r="F16434" s="100"/>
      <c r="H16434" s="102"/>
      <c r="I16434" s="103"/>
      <c r="J16434" s="102"/>
      <c r="L16434" s="100"/>
      <c r="M16434" s="100"/>
      <c r="N16434" s="100"/>
    </row>
    <row r="16435" spans="2:14">
      <c r="B16435" s="98"/>
      <c r="C16435" s="98"/>
      <c r="D16435" s="100"/>
      <c r="E16435" s="100"/>
      <c r="F16435" s="100"/>
      <c r="H16435" s="102"/>
      <c r="I16435" s="103"/>
      <c r="J16435" s="102"/>
      <c r="L16435" s="100"/>
      <c r="M16435" s="100"/>
      <c r="N16435" s="100"/>
    </row>
    <row r="16436" spans="2:14">
      <c r="B16436" s="98"/>
      <c r="C16436" s="98"/>
      <c r="D16436" s="100"/>
      <c r="E16436" s="100"/>
      <c r="F16436" s="100"/>
      <c r="H16436" s="102"/>
      <c r="I16436" s="103"/>
      <c r="J16436" s="102"/>
      <c r="L16436" s="100"/>
      <c r="M16436" s="100"/>
      <c r="N16436" s="100"/>
    </row>
    <row r="16437" spans="2:14">
      <c r="B16437" s="98"/>
      <c r="C16437" s="98"/>
      <c r="D16437" s="100"/>
      <c r="E16437" s="100"/>
      <c r="F16437" s="100"/>
      <c r="H16437" s="102"/>
      <c r="I16437" s="103"/>
      <c r="J16437" s="102"/>
      <c r="L16437" s="100"/>
      <c r="M16437" s="100"/>
      <c r="N16437" s="100"/>
    </row>
    <row r="16438" spans="2:14">
      <c r="B16438" s="98"/>
      <c r="C16438" s="98"/>
      <c r="D16438" s="100"/>
      <c r="E16438" s="100"/>
      <c r="F16438" s="100"/>
      <c r="H16438" s="102"/>
      <c r="I16438" s="103"/>
      <c r="J16438" s="102"/>
      <c r="L16438" s="100"/>
      <c r="M16438" s="100"/>
      <c r="N16438" s="100"/>
    </row>
    <row r="16439" spans="2:14">
      <c r="B16439" s="98"/>
      <c r="C16439" s="98"/>
      <c r="D16439" s="100"/>
      <c r="E16439" s="100"/>
      <c r="F16439" s="100"/>
      <c r="H16439" s="102"/>
      <c r="I16439" s="103"/>
      <c r="J16439" s="102"/>
      <c r="L16439" s="100"/>
      <c r="M16439" s="100"/>
      <c r="N16439" s="100"/>
    </row>
    <row r="16440" spans="2:14">
      <c r="B16440" s="98"/>
      <c r="C16440" s="98"/>
      <c r="D16440" s="100"/>
      <c r="E16440" s="100"/>
      <c r="F16440" s="100"/>
      <c r="H16440" s="102"/>
      <c r="I16440" s="103"/>
      <c r="J16440" s="102"/>
      <c r="L16440" s="100"/>
      <c r="M16440" s="100"/>
      <c r="N16440" s="100"/>
    </row>
    <row r="16441" spans="2:14">
      <c r="B16441" s="98"/>
      <c r="C16441" s="98"/>
      <c r="D16441" s="100"/>
      <c r="E16441" s="100"/>
      <c r="F16441" s="100"/>
      <c r="H16441" s="102"/>
      <c r="I16441" s="103"/>
      <c r="J16441" s="102"/>
      <c r="L16441" s="100"/>
      <c r="M16441" s="100"/>
      <c r="N16441" s="100"/>
    </row>
    <row r="16442" spans="2:14">
      <c r="B16442" s="98"/>
      <c r="C16442" s="98"/>
      <c r="D16442" s="100"/>
      <c r="E16442" s="100"/>
      <c r="F16442" s="100"/>
      <c r="H16442" s="102"/>
      <c r="I16442" s="103"/>
      <c r="J16442" s="102"/>
      <c r="L16442" s="100"/>
      <c r="M16442" s="100"/>
      <c r="N16442" s="100"/>
    </row>
    <row r="16443" spans="2:14">
      <c r="B16443" s="98"/>
      <c r="C16443" s="98"/>
      <c r="D16443" s="100"/>
      <c r="E16443" s="100"/>
      <c r="F16443" s="100"/>
      <c r="H16443" s="102"/>
      <c r="I16443" s="103"/>
      <c r="J16443" s="102"/>
      <c r="L16443" s="100"/>
      <c r="M16443" s="100"/>
      <c r="N16443" s="100"/>
    </row>
    <row r="16444" spans="2:14">
      <c r="B16444" s="98"/>
      <c r="C16444" s="98"/>
      <c r="D16444" s="100"/>
      <c r="E16444" s="100"/>
      <c r="F16444" s="100"/>
      <c r="H16444" s="102"/>
      <c r="I16444" s="103"/>
      <c r="J16444" s="102"/>
      <c r="L16444" s="100"/>
      <c r="M16444" s="100"/>
      <c r="N16444" s="100"/>
    </row>
    <row r="16445" spans="2:14">
      <c r="B16445" s="98"/>
      <c r="C16445" s="98"/>
      <c r="D16445" s="100"/>
      <c r="E16445" s="100"/>
      <c r="F16445" s="100"/>
      <c r="H16445" s="102"/>
      <c r="I16445" s="103"/>
      <c r="J16445" s="102"/>
      <c r="L16445" s="100"/>
      <c r="M16445" s="100"/>
      <c r="N16445" s="100"/>
    </row>
    <row r="16446" spans="2:14">
      <c r="B16446" s="98"/>
      <c r="C16446" s="98"/>
      <c r="D16446" s="100"/>
      <c r="E16446" s="100"/>
      <c r="F16446" s="100"/>
      <c r="H16446" s="102"/>
      <c r="I16446" s="103"/>
      <c r="J16446" s="102"/>
      <c r="L16446" s="100"/>
      <c r="M16446" s="100"/>
      <c r="N16446" s="100"/>
    </row>
    <row r="16447" spans="2:14">
      <c r="B16447" s="98"/>
      <c r="C16447" s="98"/>
      <c r="D16447" s="100"/>
      <c r="E16447" s="100"/>
      <c r="F16447" s="100"/>
      <c r="H16447" s="102"/>
      <c r="I16447" s="103"/>
      <c r="J16447" s="102"/>
      <c r="L16447" s="100"/>
      <c r="M16447" s="100"/>
      <c r="N16447" s="100"/>
    </row>
    <row r="16448" spans="2:14">
      <c r="B16448" s="98"/>
      <c r="C16448" s="98"/>
      <c r="D16448" s="100"/>
      <c r="E16448" s="100"/>
      <c r="F16448" s="100"/>
      <c r="H16448" s="102"/>
      <c r="I16448" s="103"/>
      <c r="J16448" s="102"/>
      <c r="L16448" s="100"/>
      <c r="M16448" s="100"/>
      <c r="N16448" s="100"/>
    </row>
    <row r="16449" spans="2:14">
      <c r="B16449" s="98"/>
      <c r="C16449" s="98"/>
      <c r="D16449" s="100"/>
      <c r="E16449" s="100"/>
      <c r="F16449" s="100"/>
      <c r="H16449" s="102"/>
      <c r="I16449" s="103"/>
      <c r="J16449" s="102"/>
      <c r="L16449" s="100"/>
      <c r="M16449" s="100"/>
      <c r="N16449" s="100"/>
    </row>
    <row r="16450" spans="2:14">
      <c r="B16450" s="98"/>
      <c r="C16450" s="98"/>
      <c r="D16450" s="100"/>
      <c r="E16450" s="100"/>
      <c r="F16450" s="100"/>
      <c r="H16450" s="102"/>
      <c r="I16450" s="103"/>
      <c r="J16450" s="102"/>
      <c r="L16450" s="100"/>
      <c r="M16450" s="100"/>
      <c r="N16450" s="100"/>
    </row>
    <row r="16451" spans="2:14">
      <c r="B16451" s="98"/>
      <c r="C16451" s="98"/>
      <c r="D16451" s="100"/>
      <c r="E16451" s="100"/>
      <c r="F16451" s="100"/>
      <c r="H16451" s="102"/>
      <c r="I16451" s="103"/>
      <c r="J16451" s="102"/>
      <c r="L16451" s="100"/>
      <c r="M16451" s="100"/>
      <c r="N16451" s="100"/>
    </row>
    <row r="16452" spans="2:14">
      <c r="B16452" s="98"/>
      <c r="C16452" s="98"/>
      <c r="D16452" s="100"/>
      <c r="E16452" s="100"/>
      <c r="F16452" s="100"/>
      <c r="H16452" s="102"/>
      <c r="I16452" s="103"/>
      <c r="J16452" s="102"/>
      <c r="L16452" s="100"/>
      <c r="M16452" s="100"/>
      <c r="N16452" s="100"/>
    </row>
    <row r="16453" spans="2:14">
      <c r="B16453" s="98"/>
      <c r="C16453" s="98"/>
      <c r="D16453" s="100"/>
      <c r="E16453" s="100"/>
      <c r="F16453" s="100"/>
      <c r="H16453" s="102"/>
      <c r="I16453" s="103"/>
      <c r="J16453" s="102"/>
      <c r="L16453" s="100"/>
      <c r="M16453" s="100"/>
      <c r="N16453" s="100"/>
    </row>
    <row r="16454" spans="2:14">
      <c r="B16454" s="98"/>
      <c r="C16454" s="98"/>
      <c r="D16454" s="100"/>
      <c r="E16454" s="100"/>
      <c r="F16454" s="100"/>
      <c r="H16454" s="102"/>
      <c r="I16454" s="103"/>
      <c r="J16454" s="102"/>
      <c r="L16454" s="100"/>
      <c r="M16454" s="100"/>
      <c r="N16454" s="100"/>
    </row>
    <row r="16455" spans="2:14">
      <c r="B16455" s="98"/>
      <c r="C16455" s="98"/>
      <c r="D16455" s="100"/>
      <c r="E16455" s="100"/>
      <c r="F16455" s="100"/>
      <c r="H16455" s="102"/>
      <c r="I16455" s="103"/>
      <c r="J16455" s="102"/>
      <c r="L16455" s="100"/>
      <c r="M16455" s="100"/>
      <c r="N16455" s="100"/>
    </row>
    <row r="16456" spans="2:14">
      <c r="B16456" s="98"/>
      <c r="C16456" s="98"/>
      <c r="D16456" s="100"/>
      <c r="E16456" s="100"/>
      <c r="F16456" s="100"/>
      <c r="H16456" s="102"/>
      <c r="I16456" s="103"/>
      <c r="J16456" s="102"/>
      <c r="L16456" s="100"/>
      <c r="M16456" s="100"/>
      <c r="N16456" s="100"/>
    </row>
    <row r="16457" spans="2:14">
      <c r="B16457" s="98"/>
      <c r="C16457" s="98"/>
      <c r="D16457" s="100"/>
      <c r="E16457" s="100"/>
      <c r="F16457" s="100"/>
      <c r="H16457" s="102"/>
      <c r="I16457" s="103"/>
      <c r="J16457" s="102"/>
      <c r="L16457" s="100"/>
      <c r="M16457" s="100"/>
      <c r="N16457" s="100"/>
    </row>
    <row r="16458" spans="2:14">
      <c r="B16458" s="98"/>
      <c r="C16458" s="98"/>
      <c r="D16458" s="100"/>
      <c r="E16458" s="100"/>
      <c r="F16458" s="100"/>
      <c r="H16458" s="102"/>
      <c r="I16458" s="103"/>
      <c r="J16458" s="102"/>
      <c r="L16458" s="100"/>
      <c r="M16458" s="100"/>
      <c r="N16458" s="100"/>
    </row>
    <row r="16459" spans="2:14">
      <c r="B16459" s="98"/>
      <c r="C16459" s="98"/>
      <c r="D16459" s="100"/>
      <c r="E16459" s="100"/>
      <c r="F16459" s="100"/>
      <c r="H16459" s="102"/>
      <c r="I16459" s="103"/>
      <c r="J16459" s="102"/>
      <c r="L16459" s="100"/>
      <c r="M16459" s="100"/>
      <c r="N16459" s="100"/>
    </row>
    <row r="16460" spans="2:14">
      <c r="B16460" s="98"/>
      <c r="C16460" s="98"/>
      <c r="D16460" s="100"/>
      <c r="E16460" s="100"/>
      <c r="F16460" s="100"/>
      <c r="H16460" s="102"/>
      <c r="I16460" s="103"/>
      <c r="J16460" s="102"/>
      <c r="L16460" s="100"/>
      <c r="M16460" s="100"/>
      <c r="N16460" s="100"/>
    </row>
    <row r="16461" spans="2:14">
      <c r="B16461" s="98"/>
      <c r="C16461" s="98"/>
      <c r="D16461" s="100"/>
      <c r="E16461" s="100"/>
      <c r="F16461" s="100"/>
      <c r="H16461" s="102"/>
      <c r="I16461" s="103"/>
      <c r="J16461" s="102"/>
      <c r="L16461" s="100"/>
      <c r="M16461" s="100"/>
      <c r="N16461" s="100"/>
    </row>
    <row r="16462" spans="2:14">
      <c r="B16462" s="98"/>
      <c r="C16462" s="98"/>
      <c r="D16462" s="100"/>
      <c r="E16462" s="100"/>
      <c r="F16462" s="100"/>
      <c r="H16462" s="102"/>
      <c r="I16462" s="103"/>
      <c r="J16462" s="102"/>
      <c r="L16462" s="100"/>
      <c r="M16462" s="100"/>
      <c r="N16462" s="100"/>
    </row>
    <row r="16463" spans="2:14">
      <c r="B16463" s="98"/>
      <c r="C16463" s="98"/>
      <c r="D16463" s="100"/>
      <c r="E16463" s="100"/>
      <c r="F16463" s="100"/>
      <c r="H16463" s="102"/>
      <c r="I16463" s="103"/>
      <c r="J16463" s="102"/>
      <c r="L16463" s="100"/>
      <c r="M16463" s="100"/>
      <c r="N16463" s="100"/>
    </row>
    <row r="16464" spans="2:14">
      <c r="B16464" s="98"/>
      <c r="C16464" s="98"/>
      <c r="D16464" s="100"/>
      <c r="E16464" s="100"/>
      <c r="F16464" s="100"/>
      <c r="H16464" s="102"/>
      <c r="I16464" s="103"/>
      <c r="J16464" s="102"/>
      <c r="L16464" s="100"/>
      <c r="M16464" s="100"/>
      <c r="N16464" s="100"/>
    </row>
    <row r="16465" spans="2:14">
      <c r="B16465" s="98"/>
      <c r="C16465" s="98"/>
      <c r="D16465" s="100"/>
      <c r="E16465" s="100"/>
      <c r="F16465" s="100"/>
      <c r="H16465" s="102"/>
      <c r="I16465" s="103"/>
      <c r="J16465" s="102"/>
      <c r="L16465" s="100"/>
      <c r="M16465" s="100"/>
      <c r="N16465" s="100"/>
    </row>
    <row r="16466" spans="2:14">
      <c r="B16466" s="98"/>
      <c r="C16466" s="98"/>
      <c r="D16466" s="100"/>
      <c r="E16466" s="100"/>
      <c r="F16466" s="100"/>
      <c r="H16466" s="102"/>
      <c r="I16466" s="103"/>
      <c r="J16466" s="102"/>
      <c r="L16466" s="100"/>
      <c r="M16466" s="100"/>
      <c r="N16466" s="100"/>
    </row>
    <row r="16467" spans="2:14">
      <c r="B16467" s="98"/>
      <c r="C16467" s="98"/>
      <c r="D16467" s="100"/>
      <c r="E16467" s="100"/>
      <c r="F16467" s="100"/>
      <c r="H16467" s="102"/>
      <c r="I16467" s="103"/>
      <c r="J16467" s="102"/>
      <c r="L16467" s="100"/>
      <c r="M16467" s="100"/>
      <c r="N16467" s="100"/>
    </row>
    <row r="16468" spans="2:14">
      <c r="B16468" s="98"/>
      <c r="C16468" s="98"/>
      <c r="D16468" s="100"/>
      <c r="E16468" s="100"/>
      <c r="F16468" s="100"/>
      <c r="H16468" s="102"/>
      <c r="I16468" s="103"/>
      <c r="J16468" s="102"/>
      <c r="L16468" s="100"/>
      <c r="M16468" s="100"/>
      <c r="N16468" s="100"/>
    </row>
    <row r="16469" spans="2:14">
      <c r="B16469" s="98"/>
      <c r="C16469" s="98"/>
      <c r="D16469" s="100"/>
      <c r="E16469" s="100"/>
      <c r="F16469" s="100"/>
      <c r="H16469" s="102"/>
      <c r="I16469" s="103"/>
      <c r="J16469" s="102"/>
      <c r="L16469" s="100"/>
      <c r="M16469" s="100"/>
      <c r="N16469" s="100"/>
    </row>
    <row r="16470" spans="2:14">
      <c r="B16470" s="98"/>
      <c r="C16470" s="98"/>
      <c r="D16470" s="100"/>
      <c r="E16470" s="100"/>
      <c r="F16470" s="100"/>
      <c r="H16470" s="102"/>
      <c r="I16470" s="103"/>
      <c r="J16470" s="102"/>
      <c r="L16470" s="100"/>
      <c r="M16470" s="100"/>
      <c r="N16470" s="100"/>
    </row>
    <row r="16471" spans="2:14">
      <c r="B16471" s="98"/>
      <c r="C16471" s="98"/>
      <c r="D16471" s="100"/>
      <c r="E16471" s="100"/>
      <c r="F16471" s="100"/>
      <c r="H16471" s="102"/>
      <c r="I16471" s="103"/>
      <c r="J16471" s="102"/>
      <c r="L16471" s="100"/>
      <c r="M16471" s="100"/>
      <c r="N16471" s="100"/>
    </row>
    <row r="16472" spans="2:14">
      <c r="B16472" s="98"/>
      <c r="C16472" s="98"/>
      <c r="D16472" s="100"/>
      <c r="E16472" s="100"/>
      <c r="F16472" s="100"/>
      <c r="H16472" s="102"/>
      <c r="I16472" s="103"/>
      <c r="J16472" s="102"/>
      <c r="L16472" s="100"/>
      <c r="M16472" s="100"/>
      <c r="N16472" s="100"/>
    </row>
    <row r="16473" spans="2:14">
      <c r="B16473" s="98"/>
      <c r="C16473" s="98"/>
      <c r="D16473" s="100"/>
      <c r="E16473" s="100"/>
      <c r="F16473" s="100"/>
      <c r="H16473" s="102"/>
      <c r="I16473" s="103"/>
      <c r="J16473" s="102"/>
      <c r="L16473" s="100"/>
      <c r="M16473" s="100"/>
      <c r="N16473" s="100"/>
    </row>
    <row r="16474" spans="2:14">
      <c r="B16474" s="98"/>
      <c r="C16474" s="98"/>
      <c r="D16474" s="100"/>
      <c r="E16474" s="100"/>
      <c r="F16474" s="100"/>
      <c r="H16474" s="102"/>
      <c r="I16474" s="103"/>
      <c r="J16474" s="102"/>
      <c r="L16474" s="100"/>
      <c r="M16474" s="100"/>
      <c r="N16474" s="100"/>
    </row>
    <row r="16475" spans="2:14">
      <c r="B16475" s="98"/>
      <c r="C16475" s="98"/>
      <c r="D16475" s="100"/>
      <c r="E16475" s="100"/>
      <c r="F16475" s="100"/>
      <c r="H16475" s="102"/>
      <c r="I16475" s="103"/>
      <c r="J16475" s="102"/>
      <c r="L16475" s="100"/>
      <c r="M16475" s="100"/>
      <c r="N16475" s="100"/>
    </row>
    <row r="16476" spans="2:14">
      <c r="B16476" s="98"/>
      <c r="C16476" s="98"/>
      <c r="D16476" s="100"/>
      <c r="E16476" s="100"/>
      <c r="F16476" s="100"/>
      <c r="H16476" s="102"/>
      <c r="I16476" s="103"/>
      <c r="J16476" s="102"/>
      <c r="L16476" s="100"/>
      <c r="M16476" s="100"/>
      <c r="N16476" s="100"/>
    </row>
    <row r="16477" spans="2:14">
      <c r="B16477" s="98"/>
      <c r="C16477" s="98"/>
      <c r="D16477" s="100"/>
      <c r="E16477" s="100"/>
      <c r="F16477" s="100"/>
      <c r="H16477" s="102"/>
      <c r="I16477" s="103"/>
      <c r="J16477" s="102"/>
      <c r="L16477" s="100"/>
      <c r="M16477" s="100"/>
      <c r="N16477" s="100"/>
    </row>
    <row r="16478" spans="2:14">
      <c r="B16478" s="98"/>
      <c r="C16478" s="98"/>
      <c r="D16478" s="100"/>
      <c r="E16478" s="100"/>
      <c r="F16478" s="100"/>
      <c r="H16478" s="102"/>
      <c r="I16478" s="103"/>
      <c r="J16478" s="102"/>
      <c r="L16478" s="100"/>
      <c r="M16478" s="100"/>
      <c r="N16478" s="100"/>
    </row>
    <row r="16479" spans="2:14">
      <c r="B16479" s="98"/>
      <c r="C16479" s="98"/>
      <c r="D16479" s="100"/>
      <c r="E16479" s="100"/>
      <c r="F16479" s="100"/>
      <c r="H16479" s="102"/>
      <c r="I16479" s="103"/>
      <c r="J16479" s="102"/>
      <c r="L16479" s="100"/>
      <c r="M16479" s="100"/>
      <c r="N16479" s="100"/>
    </row>
    <row r="16480" spans="2:14">
      <c r="B16480" s="98"/>
      <c r="C16480" s="98"/>
      <c r="D16480" s="100"/>
      <c r="E16480" s="100"/>
      <c r="F16480" s="100"/>
      <c r="H16480" s="102"/>
      <c r="I16480" s="103"/>
      <c r="J16480" s="102"/>
      <c r="L16480" s="100"/>
      <c r="M16480" s="100"/>
      <c r="N16480" s="100"/>
    </row>
    <row r="16481" spans="2:14">
      <c r="B16481" s="98"/>
      <c r="C16481" s="98"/>
      <c r="D16481" s="100"/>
      <c r="E16481" s="100"/>
      <c r="F16481" s="100"/>
      <c r="H16481" s="102"/>
      <c r="I16481" s="103"/>
      <c r="J16481" s="102"/>
      <c r="L16481" s="100"/>
      <c r="M16481" s="100"/>
      <c r="N16481" s="100"/>
    </row>
    <row r="16482" spans="2:14">
      <c r="B16482" s="98"/>
      <c r="C16482" s="98"/>
      <c r="D16482" s="100"/>
      <c r="E16482" s="100"/>
      <c r="F16482" s="100"/>
      <c r="H16482" s="102"/>
      <c r="I16482" s="103"/>
      <c r="J16482" s="102"/>
      <c r="L16482" s="100"/>
      <c r="M16482" s="100"/>
      <c r="N16482" s="100"/>
    </row>
    <row r="16483" spans="2:14">
      <c r="B16483" s="98"/>
      <c r="C16483" s="98"/>
      <c r="D16483" s="100"/>
      <c r="E16483" s="100"/>
      <c r="F16483" s="100"/>
      <c r="H16483" s="102"/>
      <c r="I16483" s="103"/>
      <c r="J16483" s="102"/>
      <c r="L16483" s="100"/>
      <c r="M16483" s="100"/>
      <c r="N16483" s="100"/>
    </row>
    <row r="16484" spans="2:14">
      <c r="B16484" s="98"/>
      <c r="C16484" s="98"/>
      <c r="D16484" s="100"/>
      <c r="E16484" s="100"/>
      <c r="F16484" s="100"/>
      <c r="H16484" s="102"/>
      <c r="I16484" s="103"/>
      <c r="J16484" s="102"/>
      <c r="L16484" s="100"/>
      <c r="M16484" s="100"/>
      <c r="N16484" s="100"/>
    </row>
    <row r="16485" spans="2:14">
      <c r="B16485" s="98"/>
      <c r="C16485" s="98"/>
      <c r="D16485" s="100"/>
      <c r="E16485" s="100"/>
      <c r="F16485" s="100"/>
      <c r="H16485" s="102"/>
      <c r="I16485" s="103"/>
      <c r="J16485" s="102"/>
      <c r="L16485" s="100"/>
      <c r="M16485" s="100"/>
      <c r="N16485" s="100"/>
    </row>
    <row r="16486" spans="2:14">
      <c r="B16486" s="98"/>
      <c r="C16486" s="98"/>
      <c r="D16486" s="100"/>
      <c r="E16486" s="100"/>
      <c r="F16486" s="100"/>
      <c r="H16486" s="102"/>
      <c r="I16486" s="103"/>
      <c r="J16486" s="102"/>
      <c r="L16486" s="100"/>
      <c r="M16486" s="100"/>
      <c r="N16486" s="100"/>
    </row>
    <row r="16487" spans="2:14">
      <c r="B16487" s="98"/>
      <c r="C16487" s="98"/>
      <c r="D16487" s="100"/>
      <c r="E16487" s="100"/>
      <c r="F16487" s="100"/>
      <c r="H16487" s="102"/>
      <c r="I16487" s="103"/>
      <c r="J16487" s="102"/>
      <c r="L16487" s="100"/>
      <c r="M16487" s="100"/>
      <c r="N16487" s="100"/>
    </row>
    <row r="16488" spans="2:14">
      <c r="B16488" s="98"/>
      <c r="C16488" s="98"/>
      <c r="D16488" s="100"/>
      <c r="E16488" s="100"/>
      <c r="F16488" s="100"/>
      <c r="H16488" s="102"/>
      <c r="I16488" s="103"/>
      <c r="J16488" s="102"/>
      <c r="L16488" s="100"/>
      <c r="M16488" s="100"/>
      <c r="N16488" s="100"/>
    </row>
    <row r="16489" spans="2:14">
      <c r="B16489" s="98"/>
      <c r="C16489" s="98"/>
      <c r="D16489" s="100"/>
      <c r="E16489" s="100"/>
      <c r="F16489" s="100"/>
      <c r="H16489" s="102"/>
      <c r="I16489" s="103"/>
      <c r="J16489" s="102"/>
      <c r="L16489" s="100"/>
      <c r="M16489" s="100"/>
      <c r="N16489" s="100"/>
    </row>
    <row r="16490" spans="2:14">
      <c r="B16490" s="98"/>
      <c r="C16490" s="98"/>
      <c r="D16490" s="100"/>
      <c r="E16490" s="100"/>
      <c r="F16490" s="100"/>
      <c r="H16490" s="102"/>
      <c r="I16490" s="103"/>
      <c r="J16490" s="102"/>
      <c r="L16490" s="100"/>
      <c r="M16490" s="100"/>
      <c r="N16490" s="100"/>
    </row>
    <row r="16491" spans="2:14">
      <c r="B16491" s="98"/>
      <c r="C16491" s="98"/>
      <c r="D16491" s="100"/>
      <c r="E16491" s="100"/>
      <c r="F16491" s="100"/>
      <c r="H16491" s="102"/>
      <c r="I16491" s="103"/>
      <c r="J16491" s="102"/>
      <c r="L16491" s="100"/>
      <c r="M16491" s="100"/>
      <c r="N16491" s="100"/>
    </row>
    <row r="16492" spans="2:14">
      <c r="B16492" s="98"/>
      <c r="C16492" s="98"/>
      <c r="D16492" s="100"/>
      <c r="E16492" s="100"/>
      <c r="F16492" s="100"/>
      <c r="H16492" s="102"/>
      <c r="I16492" s="103"/>
      <c r="J16492" s="102"/>
      <c r="L16492" s="100"/>
      <c r="M16492" s="100"/>
      <c r="N16492" s="100"/>
    </row>
    <row r="16493" spans="2:14">
      <c r="B16493" s="98"/>
      <c r="C16493" s="98"/>
      <c r="D16493" s="100"/>
      <c r="E16493" s="100"/>
      <c r="F16493" s="100"/>
      <c r="H16493" s="102"/>
      <c r="I16493" s="103"/>
      <c r="J16493" s="102"/>
      <c r="L16493" s="100"/>
      <c r="M16493" s="100"/>
      <c r="N16493" s="100"/>
    </row>
    <row r="16494" spans="2:14">
      <c r="B16494" s="98"/>
      <c r="C16494" s="98"/>
      <c r="D16494" s="100"/>
      <c r="E16494" s="100"/>
      <c r="F16494" s="100"/>
      <c r="H16494" s="102"/>
      <c r="I16494" s="103"/>
      <c r="J16494" s="102"/>
      <c r="L16494" s="100"/>
      <c r="M16494" s="100"/>
      <c r="N16494" s="100"/>
    </row>
    <row r="16495" spans="2:14">
      <c r="B16495" s="98"/>
      <c r="C16495" s="98"/>
      <c r="D16495" s="100"/>
      <c r="E16495" s="100"/>
      <c r="F16495" s="100"/>
      <c r="H16495" s="102"/>
      <c r="I16495" s="103"/>
      <c r="J16495" s="102"/>
      <c r="L16495" s="100"/>
      <c r="M16495" s="100"/>
      <c r="N16495" s="100"/>
    </row>
    <row r="16496" spans="2:14">
      <c r="B16496" s="98"/>
      <c r="C16496" s="98"/>
      <c r="D16496" s="100"/>
      <c r="E16496" s="100"/>
      <c r="F16496" s="100"/>
      <c r="H16496" s="102"/>
      <c r="I16496" s="103"/>
      <c r="J16496" s="102"/>
      <c r="L16496" s="100"/>
      <c r="M16496" s="100"/>
      <c r="N16496" s="100"/>
    </row>
    <row r="16497" spans="2:14">
      <c r="B16497" s="98"/>
      <c r="C16497" s="98"/>
      <c r="D16497" s="100"/>
      <c r="E16497" s="100"/>
      <c r="F16497" s="100"/>
      <c r="H16497" s="102"/>
      <c r="I16497" s="103"/>
      <c r="J16497" s="102"/>
      <c r="L16497" s="100"/>
      <c r="M16497" s="100"/>
      <c r="N16497" s="100"/>
    </row>
    <row r="16498" spans="2:14">
      <c r="B16498" s="98"/>
      <c r="C16498" s="98"/>
      <c r="D16498" s="100"/>
      <c r="E16498" s="100"/>
      <c r="F16498" s="100"/>
      <c r="H16498" s="102"/>
      <c r="I16498" s="103"/>
      <c r="J16498" s="102"/>
      <c r="L16498" s="100"/>
      <c r="M16498" s="100"/>
      <c r="N16498" s="100"/>
    </row>
    <row r="16499" spans="2:14">
      <c r="B16499" s="98"/>
      <c r="C16499" s="98"/>
      <c r="D16499" s="100"/>
      <c r="E16499" s="100"/>
      <c r="F16499" s="100"/>
      <c r="H16499" s="102"/>
      <c r="I16499" s="103"/>
      <c r="J16499" s="102"/>
      <c r="L16499" s="100"/>
      <c r="M16499" s="100"/>
      <c r="N16499" s="100"/>
    </row>
    <row r="16500" spans="2:14">
      <c r="B16500" s="98"/>
      <c r="C16500" s="98"/>
      <c r="D16500" s="100"/>
      <c r="E16500" s="100"/>
      <c r="F16500" s="100"/>
      <c r="H16500" s="102"/>
      <c r="I16500" s="103"/>
      <c r="J16500" s="102"/>
      <c r="L16500" s="100"/>
      <c r="M16500" s="100"/>
      <c r="N16500" s="100"/>
    </row>
    <row r="16501" spans="2:14">
      <c r="B16501" s="98"/>
      <c r="C16501" s="98"/>
      <c r="D16501" s="100"/>
      <c r="E16501" s="100"/>
      <c r="F16501" s="100"/>
      <c r="H16501" s="102"/>
      <c r="I16501" s="103"/>
      <c r="J16501" s="102"/>
      <c r="L16501" s="100"/>
      <c r="M16501" s="100"/>
      <c r="N16501" s="100"/>
    </row>
    <row r="16502" spans="2:14">
      <c r="B16502" s="98"/>
      <c r="C16502" s="98"/>
      <c r="D16502" s="100"/>
      <c r="E16502" s="100"/>
      <c r="F16502" s="100"/>
      <c r="H16502" s="102"/>
      <c r="I16502" s="103"/>
      <c r="J16502" s="102"/>
      <c r="L16502" s="100"/>
      <c r="M16502" s="100"/>
      <c r="N16502" s="100"/>
    </row>
    <row r="16503" spans="2:14">
      <c r="B16503" s="98"/>
      <c r="C16503" s="98"/>
      <c r="D16503" s="100"/>
      <c r="E16503" s="100"/>
      <c r="F16503" s="100"/>
      <c r="H16503" s="102"/>
      <c r="I16503" s="103"/>
      <c r="J16503" s="102"/>
      <c r="L16503" s="100"/>
      <c r="M16503" s="100"/>
      <c r="N16503" s="100"/>
    </row>
    <row r="16504" spans="2:14">
      <c r="B16504" s="98"/>
      <c r="C16504" s="98"/>
      <c r="D16504" s="100"/>
      <c r="E16504" s="100"/>
      <c r="F16504" s="100"/>
      <c r="H16504" s="102"/>
      <c r="I16504" s="103"/>
      <c r="J16504" s="102"/>
      <c r="L16504" s="100"/>
      <c r="M16504" s="100"/>
      <c r="N16504" s="100"/>
    </row>
    <row r="16505" spans="2:14">
      <c r="B16505" s="98"/>
      <c r="C16505" s="98"/>
      <c r="D16505" s="100"/>
      <c r="E16505" s="100"/>
      <c r="F16505" s="100"/>
      <c r="H16505" s="102"/>
      <c r="I16505" s="103"/>
      <c r="J16505" s="102"/>
      <c r="L16505" s="100"/>
      <c r="M16505" s="100"/>
      <c r="N16505" s="100"/>
    </row>
    <row r="16506" spans="2:14">
      <c r="B16506" s="98"/>
      <c r="C16506" s="98"/>
      <c r="D16506" s="100"/>
      <c r="E16506" s="100"/>
      <c r="F16506" s="100"/>
      <c r="H16506" s="102"/>
      <c r="I16506" s="103"/>
      <c r="J16506" s="102"/>
      <c r="L16506" s="100"/>
      <c r="M16506" s="100"/>
      <c r="N16506" s="100"/>
    </row>
    <row r="16507" spans="2:14">
      <c r="B16507" s="98"/>
      <c r="C16507" s="98"/>
      <c r="D16507" s="100"/>
      <c r="E16507" s="100"/>
      <c r="F16507" s="100"/>
      <c r="H16507" s="102"/>
      <c r="I16507" s="103"/>
      <c r="J16507" s="102"/>
      <c r="L16507" s="100"/>
      <c r="M16507" s="100"/>
      <c r="N16507" s="100"/>
    </row>
    <row r="16508" spans="2:14">
      <c r="B16508" s="98"/>
      <c r="C16508" s="98"/>
      <c r="D16508" s="100"/>
      <c r="E16508" s="100"/>
      <c r="F16508" s="100"/>
      <c r="H16508" s="102"/>
      <c r="I16508" s="103"/>
      <c r="J16508" s="102"/>
      <c r="L16508" s="100"/>
      <c r="M16508" s="100"/>
      <c r="N16508" s="100"/>
    </row>
    <row r="16509" spans="2:14">
      <c r="B16509" s="98"/>
      <c r="C16509" s="98"/>
      <c r="D16509" s="100"/>
      <c r="E16509" s="100"/>
      <c r="F16509" s="100"/>
      <c r="H16509" s="102"/>
      <c r="I16509" s="103"/>
      <c r="J16509" s="102"/>
      <c r="L16509" s="100"/>
      <c r="M16509" s="100"/>
      <c r="N16509" s="100"/>
    </row>
    <row r="16510" spans="2:14">
      <c r="B16510" s="98"/>
      <c r="C16510" s="98"/>
      <c r="D16510" s="100"/>
      <c r="E16510" s="100"/>
      <c r="F16510" s="100"/>
      <c r="H16510" s="102"/>
      <c r="I16510" s="103"/>
      <c r="J16510" s="102"/>
      <c r="L16510" s="100"/>
      <c r="M16510" s="100"/>
      <c r="N16510" s="100"/>
    </row>
    <row r="16511" spans="2:14">
      <c r="B16511" s="98"/>
      <c r="C16511" s="98"/>
      <c r="D16511" s="100"/>
      <c r="E16511" s="100"/>
      <c r="F16511" s="100"/>
      <c r="H16511" s="102"/>
      <c r="I16511" s="103"/>
      <c r="J16511" s="102"/>
      <c r="L16511" s="100"/>
      <c r="M16511" s="100"/>
      <c r="N16511" s="100"/>
    </row>
    <row r="16512" spans="2:14">
      <c r="B16512" s="98"/>
      <c r="C16512" s="98"/>
      <c r="D16512" s="100"/>
      <c r="E16512" s="100"/>
      <c r="F16512" s="100"/>
      <c r="H16512" s="102"/>
      <c r="I16512" s="103"/>
      <c r="J16512" s="102"/>
      <c r="L16512" s="100"/>
      <c r="M16512" s="100"/>
      <c r="N16512" s="100"/>
    </row>
    <row r="16513" spans="2:14">
      <c r="B16513" s="98"/>
      <c r="C16513" s="98"/>
      <c r="D16513" s="100"/>
      <c r="E16513" s="100"/>
      <c r="F16513" s="100"/>
      <c r="H16513" s="102"/>
      <c r="I16513" s="103"/>
      <c r="J16513" s="102"/>
      <c r="L16513" s="100"/>
      <c r="M16513" s="100"/>
      <c r="N16513" s="100"/>
    </row>
    <row r="16514" spans="2:14">
      <c r="B16514" s="98"/>
      <c r="C16514" s="98"/>
      <c r="D16514" s="100"/>
      <c r="E16514" s="100"/>
      <c r="F16514" s="100"/>
      <c r="H16514" s="102"/>
      <c r="I16514" s="103"/>
      <c r="J16514" s="102"/>
      <c r="L16514" s="100"/>
      <c r="M16514" s="100"/>
      <c r="N16514" s="100"/>
    </row>
    <row r="16515" spans="2:14">
      <c r="B16515" s="98"/>
      <c r="C16515" s="98"/>
      <c r="D16515" s="100"/>
      <c r="E16515" s="100"/>
      <c r="F16515" s="100"/>
      <c r="H16515" s="102"/>
      <c r="I16515" s="103"/>
      <c r="J16515" s="102"/>
      <c r="L16515" s="100"/>
      <c r="M16515" s="100"/>
      <c r="N16515" s="100"/>
    </row>
    <row r="16516" spans="2:14">
      <c r="B16516" s="98"/>
      <c r="C16516" s="98"/>
      <c r="D16516" s="100"/>
      <c r="E16516" s="100"/>
      <c r="F16516" s="100"/>
      <c r="H16516" s="102"/>
      <c r="I16516" s="103"/>
      <c r="J16516" s="102"/>
      <c r="L16516" s="100"/>
      <c r="M16516" s="100"/>
      <c r="N16516" s="100"/>
    </row>
    <row r="16517" spans="2:14">
      <c r="B16517" s="98"/>
      <c r="C16517" s="98"/>
      <c r="D16517" s="100"/>
      <c r="E16517" s="100"/>
      <c r="F16517" s="100"/>
      <c r="H16517" s="102"/>
      <c r="I16517" s="103"/>
      <c r="J16517" s="102"/>
      <c r="L16517" s="100"/>
      <c r="M16517" s="100"/>
      <c r="N16517" s="100"/>
    </row>
    <row r="16518" spans="2:14">
      <c r="B16518" s="98"/>
      <c r="C16518" s="98"/>
      <c r="D16518" s="100"/>
      <c r="E16518" s="100"/>
      <c r="F16518" s="100"/>
      <c r="H16518" s="102"/>
      <c r="I16518" s="103"/>
      <c r="J16518" s="102"/>
      <c r="L16518" s="100"/>
      <c r="M16518" s="100"/>
      <c r="N16518" s="100"/>
    </row>
    <row r="16519" spans="2:14">
      <c r="B16519" s="98"/>
      <c r="C16519" s="98"/>
      <c r="D16519" s="100"/>
      <c r="E16519" s="100"/>
      <c r="F16519" s="100"/>
      <c r="H16519" s="102"/>
      <c r="I16519" s="103"/>
      <c r="J16519" s="102"/>
      <c r="L16519" s="100"/>
      <c r="M16519" s="100"/>
      <c r="N16519" s="100"/>
    </row>
    <row r="16520" spans="2:14">
      <c r="B16520" s="98"/>
      <c r="C16520" s="98"/>
      <c r="D16520" s="100"/>
      <c r="E16520" s="100"/>
      <c r="F16520" s="100"/>
      <c r="H16520" s="102"/>
      <c r="I16520" s="103"/>
      <c r="J16520" s="102"/>
      <c r="L16520" s="100"/>
      <c r="M16520" s="100"/>
      <c r="N16520" s="100"/>
    </row>
    <row r="16521" spans="2:14">
      <c r="B16521" s="98"/>
      <c r="C16521" s="98"/>
      <c r="D16521" s="100"/>
      <c r="E16521" s="100"/>
      <c r="F16521" s="100"/>
      <c r="H16521" s="102"/>
      <c r="I16521" s="103"/>
      <c r="J16521" s="102"/>
      <c r="L16521" s="100"/>
      <c r="M16521" s="100"/>
      <c r="N16521" s="100"/>
    </row>
    <row r="16522" spans="2:14">
      <c r="B16522" s="98"/>
      <c r="C16522" s="98"/>
      <c r="D16522" s="100"/>
      <c r="E16522" s="100"/>
      <c r="F16522" s="100"/>
      <c r="H16522" s="102"/>
      <c r="I16522" s="103"/>
      <c r="J16522" s="102"/>
      <c r="L16522" s="100"/>
      <c r="M16522" s="100"/>
      <c r="N16522" s="100"/>
    </row>
    <row r="16523" spans="2:14">
      <c r="B16523" s="98"/>
      <c r="C16523" s="98"/>
      <c r="D16523" s="100"/>
      <c r="E16523" s="100"/>
      <c r="F16523" s="100"/>
      <c r="H16523" s="102"/>
      <c r="I16523" s="103"/>
      <c r="J16523" s="102"/>
      <c r="L16523" s="100"/>
      <c r="M16523" s="100"/>
      <c r="N16523" s="100"/>
    </row>
    <row r="16524" spans="2:14">
      <c r="B16524" s="98"/>
      <c r="C16524" s="98"/>
      <c r="D16524" s="100"/>
      <c r="E16524" s="100"/>
      <c r="F16524" s="100"/>
      <c r="H16524" s="102"/>
      <c r="I16524" s="103"/>
      <c r="J16524" s="102"/>
      <c r="L16524" s="100"/>
      <c r="M16524" s="100"/>
      <c r="N16524" s="100"/>
    </row>
    <row r="16525" spans="2:14">
      <c r="B16525" s="98"/>
      <c r="C16525" s="98"/>
      <c r="D16525" s="100"/>
      <c r="E16525" s="100"/>
      <c r="F16525" s="100"/>
      <c r="H16525" s="102"/>
      <c r="I16525" s="103"/>
      <c r="J16525" s="102"/>
      <c r="L16525" s="100"/>
      <c r="M16525" s="100"/>
      <c r="N16525" s="100"/>
    </row>
    <row r="16526" spans="2:14">
      <c r="B16526" s="98"/>
      <c r="C16526" s="98"/>
      <c r="D16526" s="100"/>
      <c r="E16526" s="100"/>
      <c r="F16526" s="100"/>
      <c r="H16526" s="102"/>
      <c r="I16526" s="103"/>
      <c r="J16526" s="102"/>
      <c r="L16526" s="100"/>
      <c r="M16526" s="100"/>
      <c r="N16526" s="100"/>
    </row>
    <row r="16527" spans="2:14">
      <c r="B16527" s="98"/>
      <c r="C16527" s="98"/>
      <c r="D16527" s="100"/>
      <c r="E16527" s="100"/>
      <c r="F16527" s="100"/>
      <c r="H16527" s="102"/>
      <c r="I16527" s="103"/>
      <c r="J16527" s="102"/>
      <c r="L16527" s="100"/>
      <c r="M16527" s="100"/>
      <c r="N16527" s="100"/>
    </row>
    <row r="16528" spans="2:14">
      <c r="B16528" s="98"/>
      <c r="C16528" s="98"/>
      <c r="D16528" s="100"/>
      <c r="E16528" s="100"/>
      <c r="F16528" s="100"/>
      <c r="H16528" s="102"/>
      <c r="I16528" s="103"/>
      <c r="J16528" s="102"/>
      <c r="L16528" s="100"/>
      <c r="M16528" s="100"/>
      <c r="N16528" s="100"/>
    </row>
    <row r="16529" spans="2:14">
      <c r="B16529" s="98"/>
      <c r="C16529" s="98"/>
      <c r="D16529" s="100"/>
      <c r="E16529" s="100"/>
      <c r="F16529" s="100"/>
      <c r="H16529" s="102"/>
      <c r="I16529" s="103"/>
      <c r="J16529" s="102"/>
      <c r="L16529" s="100"/>
      <c r="M16529" s="100"/>
      <c r="N16529" s="100"/>
    </row>
    <row r="16530" spans="2:14">
      <c r="B16530" s="98"/>
      <c r="C16530" s="98"/>
      <c r="D16530" s="100"/>
      <c r="E16530" s="100"/>
      <c r="F16530" s="100"/>
      <c r="H16530" s="102"/>
      <c r="I16530" s="103"/>
      <c r="J16530" s="102"/>
      <c r="L16530" s="100"/>
      <c r="M16530" s="100"/>
      <c r="N16530" s="100"/>
    </row>
    <row r="16531" spans="2:14">
      <c r="B16531" s="98"/>
      <c r="C16531" s="98"/>
      <c r="D16531" s="100"/>
      <c r="E16531" s="100"/>
      <c r="F16531" s="100"/>
      <c r="H16531" s="102"/>
      <c r="I16531" s="103"/>
      <c r="J16531" s="102"/>
      <c r="L16531" s="100"/>
      <c r="M16531" s="100"/>
      <c r="N16531" s="100"/>
    </row>
    <row r="16532" spans="2:14">
      <c r="B16532" s="98"/>
      <c r="C16532" s="98"/>
      <c r="D16532" s="100"/>
      <c r="E16532" s="100"/>
      <c r="F16532" s="100"/>
      <c r="H16532" s="102"/>
      <c r="I16532" s="103"/>
      <c r="J16532" s="102"/>
      <c r="L16532" s="100"/>
      <c r="M16532" s="100"/>
      <c r="N16532" s="100"/>
    </row>
    <row r="16533" spans="2:14">
      <c r="B16533" s="98"/>
      <c r="C16533" s="98"/>
      <c r="D16533" s="100"/>
      <c r="E16533" s="100"/>
      <c r="F16533" s="100"/>
      <c r="H16533" s="102"/>
      <c r="I16533" s="103"/>
      <c r="J16533" s="102"/>
      <c r="L16533" s="100"/>
      <c r="M16533" s="100"/>
      <c r="N16533" s="100"/>
    </row>
    <row r="16534" spans="2:14">
      <c r="B16534" s="98"/>
      <c r="C16534" s="98"/>
      <c r="D16534" s="100"/>
      <c r="E16534" s="100"/>
      <c r="F16534" s="100"/>
      <c r="H16534" s="102"/>
      <c r="I16534" s="103"/>
      <c r="J16534" s="102"/>
      <c r="L16534" s="100"/>
      <c r="M16534" s="100"/>
      <c r="N16534" s="100"/>
    </row>
    <row r="16535" spans="2:14">
      <c r="B16535" s="98"/>
      <c r="C16535" s="98"/>
      <c r="D16535" s="100"/>
      <c r="E16535" s="100"/>
      <c r="F16535" s="100"/>
      <c r="H16535" s="102"/>
      <c r="I16535" s="103"/>
      <c r="J16535" s="102"/>
      <c r="L16535" s="100"/>
      <c r="M16535" s="100"/>
      <c r="N16535" s="100"/>
    </row>
    <row r="16536" spans="2:14">
      <c r="B16536" s="98"/>
      <c r="C16536" s="98"/>
      <c r="D16536" s="100"/>
      <c r="E16536" s="100"/>
      <c r="F16536" s="100"/>
      <c r="H16536" s="102"/>
      <c r="I16536" s="103"/>
      <c r="J16536" s="102"/>
      <c r="L16536" s="100"/>
      <c r="M16536" s="100"/>
      <c r="N16536" s="100"/>
    </row>
    <row r="16537" spans="2:14">
      <c r="B16537" s="98"/>
      <c r="C16537" s="98"/>
      <c r="D16537" s="100"/>
      <c r="E16537" s="100"/>
      <c r="F16537" s="100"/>
      <c r="H16537" s="102"/>
      <c r="I16537" s="103"/>
      <c r="J16537" s="102"/>
      <c r="L16537" s="100"/>
      <c r="M16537" s="100"/>
      <c r="N16537" s="100"/>
    </row>
    <row r="16538" spans="2:14">
      <c r="B16538" s="98"/>
      <c r="C16538" s="98"/>
      <c r="D16538" s="100"/>
      <c r="E16538" s="100"/>
      <c r="F16538" s="100"/>
      <c r="H16538" s="102"/>
      <c r="I16538" s="103"/>
      <c r="J16538" s="102"/>
      <c r="L16538" s="100"/>
      <c r="M16538" s="100"/>
      <c r="N16538" s="100"/>
    </row>
    <row r="16539" spans="2:14">
      <c r="B16539" s="98"/>
      <c r="C16539" s="98"/>
      <c r="D16539" s="100"/>
      <c r="E16539" s="100"/>
      <c r="F16539" s="100"/>
      <c r="H16539" s="102"/>
      <c r="I16539" s="103"/>
      <c r="J16539" s="102"/>
      <c r="L16539" s="100"/>
      <c r="M16539" s="100"/>
      <c r="N16539" s="100"/>
    </row>
    <row r="16540" spans="2:14">
      <c r="B16540" s="98"/>
      <c r="C16540" s="98"/>
      <c r="D16540" s="100"/>
      <c r="E16540" s="100"/>
      <c r="F16540" s="100"/>
      <c r="H16540" s="102"/>
      <c r="I16540" s="103"/>
      <c r="J16540" s="102"/>
      <c r="L16540" s="100"/>
      <c r="M16540" s="100"/>
      <c r="N16540" s="100"/>
    </row>
    <row r="16541" spans="2:14">
      <c r="B16541" s="98"/>
      <c r="C16541" s="98"/>
      <c r="D16541" s="100"/>
      <c r="E16541" s="100"/>
      <c r="F16541" s="100"/>
      <c r="H16541" s="102"/>
      <c r="I16541" s="103"/>
      <c r="J16541" s="102"/>
      <c r="L16541" s="100"/>
      <c r="M16541" s="100"/>
      <c r="N16541" s="100"/>
    </row>
    <row r="16542" spans="2:14">
      <c r="B16542" s="98"/>
      <c r="C16542" s="98"/>
      <c r="D16542" s="100"/>
      <c r="E16542" s="100"/>
      <c r="F16542" s="100"/>
      <c r="H16542" s="102"/>
      <c r="I16542" s="103"/>
      <c r="J16542" s="102"/>
      <c r="L16542" s="100"/>
      <c r="M16542" s="100"/>
      <c r="N16542" s="100"/>
    </row>
    <row r="16543" spans="2:14">
      <c r="B16543" s="98"/>
      <c r="C16543" s="98"/>
      <c r="D16543" s="100"/>
      <c r="E16543" s="100"/>
      <c r="F16543" s="100"/>
      <c r="H16543" s="102"/>
      <c r="I16543" s="103"/>
      <c r="J16543" s="102"/>
      <c r="L16543" s="100"/>
      <c r="M16543" s="100"/>
      <c r="N16543" s="100"/>
    </row>
    <row r="16544" spans="2:14">
      <c r="B16544" s="98"/>
      <c r="C16544" s="98"/>
      <c r="D16544" s="100"/>
      <c r="E16544" s="100"/>
      <c r="F16544" s="100"/>
      <c r="H16544" s="102"/>
      <c r="I16544" s="103"/>
      <c r="J16544" s="102"/>
      <c r="L16544" s="100"/>
      <c r="M16544" s="100"/>
      <c r="N16544" s="100"/>
    </row>
    <row r="16545" spans="2:14">
      <c r="B16545" s="98"/>
      <c r="C16545" s="98"/>
      <c r="D16545" s="100"/>
      <c r="E16545" s="100"/>
      <c r="F16545" s="100"/>
      <c r="H16545" s="102"/>
      <c r="I16545" s="103"/>
      <c r="J16545" s="102"/>
      <c r="L16545" s="100"/>
      <c r="M16545" s="100"/>
      <c r="N16545" s="100"/>
    </row>
    <row r="16546" spans="2:14">
      <c r="B16546" s="98"/>
      <c r="C16546" s="98"/>
      <c r="D16546" s="100"/>
      <c r="E16546" s="100"/>
      <c r="F16546" s="100"/>
      <c r="H16546" s="102"/>
      <c r="I16546" s="103"/>
      <c r="J16546" s="102"/>
      <c r="L16546" s="100"/>
      <c r="M16546" s="100"/>
      <c r="N16546" s="100"/>
    </row>
    <row r="16547" spans="2:14">
      <c r="B16547" s="98"/>
      <c r="C16547" s="98"/>
      <c r="D16547" s="100"/>
      <c r="E16547" s="100"/>
      <c r="F16547" s="100"/>
      <c r="H16547" s="102"/>
      <c r="I16547" s="103"/>
      <c r="J16547" s="102"/>
      <c r="L16547" s="100"/>
      <c r="M16547" s="100"/>
      <c r="N16547" s="100"/>
    </row>
    <row r="16548" spans="2:14">
      <c r="B16548" s="98"/>
      <c r="C16548" s="98"/>
      <c r="D16548" s="100"/>
      <c r="E16548" s="100"/>
      <c r="F16548" s="100"/>
      <c r="H16548" s="102"/>
      <c r="I16548" s="103"/>
      <c r="J16548" s="102"/>
      <c r="L16548" s="100"/>
      <c r="M16548" s="100"/>
      <c r="N16548" s="100"/>
    </row>
    <row r="16549" spans="2:14">
      <c r="B16549" s="98"/>
      <c r="C16549" s="98"/>
      <c r="D16549" s="100"/>
      <c r="E16549" s="100"/>
      <c r="F16549" s="100"/>
      <c r="H16549" s="102"/>
      <c r="I16549" s="103"/>
      <c r="J16549" s="102"/>
      <c r="L16549" s="100"/>
      <c r="M16549" s="100"/>
      <c r="N16549" s="100"/>
    </row>
    <row r="16550" spans="2:14">
      <c r="B16550" s="98"/>
      <c r="C16550" s="98"/>
      <c r="D16550" s="100"/>
      <c r="E16550" s="100"/>
      <c r="F16550" s="100"/>
      <c r="H16550" s="102"/>
      <c r="I16550" s="103"/>
      <c r="J16550" s="102"/>
      <c r="L16550" s="100"/>
      <c r="M16550" s="100"/>
      <c r="N16550" s="100"/>
    </row>
    <row r="16551" spans="2:14">
      <c r="B16551" s="98"/>
      <c r="C16551" s="98"/>
      <c r="D16551" s="100"/>
      <c r="E16551" s="100"/>
      <c r="F16551" s="100"/>
      <c r="H16551" s="102"/>
      <c r="I16551" s="103"/>
      <c r="J16551" s="102"/>
      <c r="L16551" s="100"/>
      <c r="M16551" s="100"/>
      <c r="N16551" s="100"/>
    </row>
    <row r="16552" spans="2:14">
      <c r="B16552" s="98"/>
      <c r="C16552" s="98"/>
      <c r="D16552" s="100"/>
      <c r="E16552" s="100"/>
      <c r="F16552" s="100"/>
      <c r="H16552" s="102"/>
      <c r="I16552" s="103"/>
      <c r="J16552" s="102"/>
      <c r="L16552" s="100"/>
      <c r="M16552" s="100"/>
      <c r="N16552" s="100"/>
    </row>
    <row r="16553" spans="2:14">
      <c r="B16553" s="98"/>
      <c r="C16553" s="98"/>
      <c r="D16553" s="100"/>
      <c r="E16553" s="100"/>
      <c r="F16553" s="100"/>
      <c r="H16553" s="102"/>
      <c r="I16553" s="103"/>
      <c r="J16553" s="102"/>
      <c r="L16553" s="100"/>
      <c r="M16553" s="100"/>
      <c r="N16553" s="100"/>
    </row>
    <row r="16554" spans="2:14">
      <c r="B16554" s="98"/>
      <c r="C16554" s="98"/>
      <c r="D16554" s="100"/>
      <c r="E16554" s="100"/>
      <c r="F16554" s="100"/>
      <c r="H16554" s="102"/>
      <c r="I16554" s="103"/>
      <c r="J16554" s="102"/>
      <c r="L16554" s="100"/>
      <c r="M16554" s="100"/>
      <c r="N16554" s="100"/>
    </row>
    <row r="16555" spans="2:14">
      <c r="B16555" s="98"/>
      <c r="C16555" s="98"/>
      <c r="D16555" s="100"/>
      <c r="E16555" s="100"/>
      <c r="F16555" s="100"/>
      <c r="H16555" s="102"/>
      <c r="I16555" s="103"/>
      <c r="J16555" s="102"/>
      <c r="L16555" s="100"/>
      <c r="M16555" s="100"/>
      <c r="N16555" s="100"/>
    </row>
    <row r="16556" spans="2:14">
      <c r="B16556" s="98"/>
      <c r="C16556" s="98"/>
      <c r="D16556" s="100"/>
      <c r="E16556" s="100"/>
      <c r="F16556" s="100"/>
      <c r="H16556" s="102"/>
      <c r="I16556" s="103"/>
      <c r="J16556" s="102"/>
      <c r="L16556" s="100"/>
      <c r="M16556" s="100"/>
      <c r="N16556" s="100"/>
    </row>
    <row r="16557" spans="2:14">
      <c r="B16557" s="98"/>
      <c r="C16557" s="98"/>
      <c r="D16557" s="100"/>
      <c r="E16557" s="100"/>
      <c r="F16557" s="100"/>
      <c r="H16557" s="102"/>
      <c r="I16557" s="103"/>
      <c r="J16557" s="102"/>
      <c r="L16557" s="100"/>
      <c r="M16557" s="100"/>
      <c r="N16557" s="100"/>
    </row>
    <row r="16558" spans="2:14">
      <c r="B16558" s="98"/>
      <c r="C16558" s="98"/>
      <c r="D16558" s="100"/>
      <c r="E16558" s="100"/>
      <c r="F16558" s="100"/>
      <c r="H16558" s="102"/>
      <c r="I16558" s="103"/>
      <c r="J16558" s="102"/>
      <c r="L16558" s="100"/>
      <c r="M16558" s="100"/>
      <c r="N16558" s="100"/>
    </row>
    <row r="16559" spans="2:14">
      <c r="B16559" s="98"/>
      <c r="C16559" s="98"/>
      <c r="D16559" s="100"/>
      <c r="E16559" s="100"/>
      <c r="F16559" s="100"/>
      <c r="H16559" s="102"/>
      <c r="I16559" s="103"/>
      <c r="J16559" s="102"/>
      <c r="L16559" s="100"/>
      <c r="M16559" s="100"/>
      <c r="N16559" s="100"/>
    </row>
    <row r="16560" spans="2:14">
      <c r="B16560" s="98"/>
      <c r="C16560" s="98"/>
      <c r="D16560" s="100"/>
      <c r="E16560" s="100"/>
      <c r="F16560" s="100"/>
      <c r="H16560" s="102"/>
      <c r="I16560" s="103"/>
      <c r="J16560" s="102"/>
      <c r="L16560" s="100"/>
      <c r="M16560" s="100"/>
      <c r="N16560" s="100"/>
    </row>
    <row r="16561" spans="2:14">
      <c r="B16561" s="98"/>
      <c r="C16561" s="98"/>
      <c r="D16561" s="100"/>
      <c r="E16561" s="100"/>
      <c r="F16561" s="100"/>
      <c r="H16561" s="102"/>
      <c r="I16561" s="103"/>
      <c r="J16561" s="102"/>
      <c r="L16561" s="100"/>
      <c r="M16561" s="100"/>
      <c r="N16561" s="100"/>
    </row>
    <row r="16562" spans="2:14">
      <c r="B16562" s="98"/>
      <c r="C16562" s="98"/>
      <c r="D16562" s="100"/>
      <c r="E16562" s="100"/>
      <c r="F16562" s="100"/>
      <c r="H16562" s="102"/>
      <c r="I16562" s="103"/>
      <c r="J16562" s="102"/>
      <c r="L16562" s="100"/>
      <c r="M16562" s="100"/>
      <c r="N16562" s="100"/>
    </row>
    <row r="16563" spans="2:14">
      <c r="B16563" s="98"/>
      <c r="C16563" s="98"/>
      <c r="D16563" s="100"/>
      <c r="E16563" s="100"/>
      <c r="F16563" s="100"/>
      <c r="H16563" s="102"/>
      <c r="I16563" s="103"/>
      <c r="J16563" s="102"/>
      <c r="L16563" s="100"/>
      <c r="M16563" s="100"/>
      <c r="N16563" s="100"/>
    </row>
    <row r="16564" spans="2:14">
      <c r="B16564" s="98"/>
      <c r="C16564" s="98"/>
      <c r="D16564" s="100"/>
      <c r="E16564" s="100"/>
      <c r="F16564" s="100"/>
      <c r="H16564" s="102"/>
      <c r="I16564" s="103"/>
      <c r="J16564" s="102"/>
      <c r="L16564" s="100"/>
      <c r="M16564" s="100"/>
      <c r="N16564" s="100"/>
    </row>
    <row r="16565" spans="2:14">
      <c r="B16565" s="98"/>
      <c r="C16565" s="98"/>
      <c r="D16565" s="100"/>
      <c r="E16565" s="100"/>
      <c r="F16565" s="100"/>
      <c r="H16565" s="102"/>
      <c r="I16565" s="103"/>
      <c r="J16565" s="102"/>
      <c r="L16565" s="100"/>
      <c r="M16565" s="100"/>
      <c r="N16565" s="100"/>
    </row>
    <row r="16566" spans="2:14">
      <c r="B16566" s="98"/>
      <c r="C16566" s="98"/>
      <c r="D16566" s="100"/>
      <c r="E16566" s="100"/>
      <c r="F16566" s="100"/>
      <c r="H16566" s="102"/>
      <c r="I16566" s="103"/>
      <c r="J16566" s="102"/>
      <c r="L16566" s="100"/>
      <c r="M16566" s="100"/>
      <c r="N16566" s="100"/>
    </row>
    <row r="16567" spans="2:14">
      <c r="B16567" s="98"/>
      <c r="C16567" s="98"/>
      <c r="D16567" s="100"/>
      <c r="E16567" s="100"/>
      <c r="F16567" s="100"/>
      <c r="H16567" s="102"/>
      <c r="I16567" s="103"/>
      <c r="J16567" s="102"/>
      <c r="L16567" s="100"/>
      <c r="M16567" s="100"/>
      <c r="N16567" s="100"/>
    </row>
    <row r="16568" spans="2:14">
      <c r="B16568" s="98"/>
      <c r="C16568" s="98"/>
      <c r="D16568" s="100"/>
      <c r="E16568" s="100"/>
      <c r="F16568" s="100"/>
      <c r="H16568" s="102"/>
      <c r="I16568" s="103"/>
      <c r="J16568" s="102"/>
      <c r="L16568" s="100"/>
      <c r="M16568" s="100"/>
      <c r="N16568" s="100"/>
    </row>
    <row r="16569" spans="2:14">
      <c r="B16569" s="98"/>
      <c r="C16569" s="98"/>
      <c r="D16569" s="100"/>
      <c r="E16569" s="100"/>
      <c r="F16569" s="100"/>
      <c r="H16569" s="102"/>
      <c r="I16569" s="103"/>
      <c r="J16569" s="102"/>
      <c r="L16569" s="100"/>
      <c r="M16569" s="100"/>
      <c r="N16569" s="100"/>
    </row>
    <row r="16570" spans="2:14">
      <c r="B16570" s="98"/>
      <c r="C16570" s="98"/>
      <c r="D16570" s="100"/>
      <c r="E16570" s="100"/>
      <c r="F16570" s="100"/>
      <c r="H16570" s="102"/>
      <c r="I16570" s="103"/>
      <c r="J16570" s="102"/>
      <c r="L16570" s="100"/>
      <c r="M16570" s="100"/>
      <c r="N16570" s="100"/>
    </row>
    <row r="16571" spans="2:14">
      <c r="B16571" s="98"/>
      <c r="C16571" s="98"/>
      <c r="D16571" s="100"/>
      <c r="E16571" s="100"/>
      <c r="F16571" s="100"/>
      <c r="H16571" s="102"/>
      <c r="I16571" s="103"/>
      <c r="J16571" s="102"/>
      <c r="L16571" s="100"/>
      <c r="M16571" s="100"/>
      <c r="N16571" s="100"/>
    </row>
    <row r="16572" spans="2:14">
      <c r="B16572" s="98"/>
      <c r="C16572" s="98"/>
      <c r="D16572" s="100"/>
      <c r="E16572" s="100"/>
      <c r="F16572" s="100"/>
      <c r="H16572" s="102"/>
      <c r="I16572" s="103"/>
      <c r="J16572" s="102"/>
      <c r="L16572" s="100"/>
      <c r="M16572" s="100"/>
      <c r="N16572" s="100"/>
    </row>
    <row r="16573" spans="2:14">
      <c r="B16573" s="98"/>
      <c r="C16573" s="98"/>
      <c r="D16573" s="100"/>
      <c r="E16573" s="100"/>
      <c r="F16573" s="100"/>
      <c r="H16573" s="102"/>
      <c r="I16573" s="103"/>
      <c r="J16573" s="102"/>
      <c r="L16573" s="100"/>
      <c r="M16573" s="100"/>
      <c r="N16573" s="100"/>
    </row>
    <row r="16574" spans="2:14">
      <c r="B16574" s="98"/>
      <c r="C16574" s="98"/>
      <c r="D16574" s="100"/>
      <c r="E16574" s="100"/>
      <c r="F16574" s="100"/>
      <c r="H16574" s="102"/>
      <c r="I16574" s="103"/>
      <c r="J16574" s="102"/>
      <c r="L16574" s="100"/>
      <c r="M16574" s="100"/>
      <c r="N16574" s="100"/>
    </row>
    <row r="16575" spans="2:14">
      <c r="B16575" s="98"/>
      <c r="C16575" s="98"/>
      <c r="D16575" s="100"/>
      <c r="E16575" s="100"/>
      <c r="F16575" s="100"/>
      <c r="H16575" s="102"/>
      <c r="I16575" s="103"/>
      <c r="J16575" s="102"/>
      <c r="L16575" s="100"/>
      <c r="M16575" s="100"/>
      <c r="N16575" s="100"/>
    </row>
    <row r="16576" spans="2:14">
      <c r="B16576" s="98"/>
      <c r="C16576" s="98"/>
      <c r="D16576" s="100"/>
      <c r="E16576" s="100"/>
      <c r="F16576" s="100"/>
      <c r="H16576" s="102"/>
      <c r="I16576" s="103"/>
      <c r="J16576" s="102"/>
      <c r="L16576" s="100"/>
      <c r="M16576" s="100"/>
      <c r="N16576" s="100"/>
    </row>
    <row r="16577" spans="2:14">
      <c r="B16577" s="98"/>
      <c r="C16577" s="98"/>
      <c r="D16577" s="100"/>
      <c r="E16577" s="100"/>
      <c r="F16577" s="100"/>
      <c r="H16577" s="102"/>
      <c r="I16577" s="103"/>
      <c r="J16577" s="102"/>
      <c r="L16577" s="100"/>
      <c r="M16577" s="100"/>
      <c r="N16577" s="100"/>
    </row>
    <row r="16578" spans="2:14">
      <c r="B16578" s="98"/>
      <c r="C16578" s="98"/>
      <c r="D16578" s="100"/>
      <c r="E16578" s="100"/>
      <c r="F16578" s="100"/>
      <c r="H16578" s="102"/>
      <c r="I16578" s="103"/>
      <c r="J16578" s="102"/>
      <c r="L16578" s="100"/>
      <c r="M16578" s="100"/>
      <c r="N16578" s="100"/>
    </row>
    <row r="16579" spans="2:14">
      <c r="B16579" s="98"/>
      <c r="C16579" s="98"/>
      <c r="D16579" s="100"/>
      <c r="E16579" s="100"/>
      <c r="F16579" s="100"/>
      <c r="H16579" s="102"/>
      <c r="I16579" s="103"/>
      <c r="J16579" s="102"/>
      <c r="L16579" s="100"/>
      <c r="M16579" s="100"/>
      <c r="N16579" s="100"/>
    </row>
    <row r="16580" spans="2:14">
      <c r="B16580" s="98"/>
      <c r="C16580" s="98"/>
      <c r="D16580" s="100"/>
      <c r="E16580" s="100"/>
      <c r="F16580" s="100"/>
      <c r="H16580" s="102"/>
      <c r="I16580" s="103"/>
      <c r="J16580" s="102"/>
      <c r="L16580" s="100"/>
      <c r="M16580" s="100"/>
      <c r="N16580" s="100"/>
    </row>
    <row r="16581" spans="2:14">
      <c r="B16581" s="98"/>
      <c r="C16581" s="98"/>
      <c r="D16581" s="100"/>
      <c r="E16581" s="100"/>
      <c r="F16581" s="100"/>
      <c r="H16581" s="102"/>
      <c r="I16581" s="103"/>
      <c r="J16581" s="102"/>
      <c r="L16581" s="100"/>
      <c r="M16581" s="100"/>
      <c r="N16581" s="100"/>
    </row>
    <row r="16582" spans="2:14">
      <c r="B16582" s="98"/>
      <c r="C16582" s="98"/>
      <c r="D16582" s="100"/>
      <c r="E16582" s="100"/>
      <c r="F16582" s="100"/>
      <c r="H16582" s="102"/>
      <c r="I16582" s="103"/>
      <c r="J16582" s="102"/>
      <c r="L16582" s="100"/>
      <c r="M16582" s="100"/>
      <c r="N16582" s="100"/>
    </row>
    <row r="16583" spans="2:14">
      <c r="B16583" s="98"/>
      <c r="C16583" s="98"/>
      <c r="D16583" s="100"/>
      <c r="E16583" s="100"/>
      <c r="F16583" s="100"/>
      <c r="H16583" s="102"/>
      <c r="I16583" s="103"/>
      <c r="J16583" s="102"/>
      <c r="L16583" s="100"/>
      <c r="M16583" s="100"/>
      <c r="N16583" s="100"/>
    </row>
    <row r="16584" spans="2:14">
      <c r="B16584" s="98"/>
      <c r="C16584" s="98"/>
      <c r="D16584" s="100"/>
      <c r="E16584" s="100"/>
      <c r="F16584" s="100"/>
      <c r="H16584" s="102"/>
      <c r="I16584" s="103"/>
      <c r="J16584" s="102"/>
      <c r="L16584" s="100"/>
      <c r="M16584" s="100"/>
      <c r="N16584" s="100"/>
    </row>
    <row r="16585" spans="2:14">
      <c r="B16585" s="98"/>
      <c r="C16585" s="98"/>
      <c r="D16585" s="100"/>
      <c r="E16585" s="100"/>
      <c r="F16585" s="100"/>
      <c r="H16585" s="102"/>
      <c r="I16585" s="103"/>
      <c r="J16585" s="102"/>
      <c r="L16585" s="100"/>
      <c r="M16585" s="100"/>
      <c r="N16585" s="100"/>
    </row>
    <row r="16586" spans="2:14">
      <c r="B16586" s="98"/>
      <c r="C16586" s="98"/>
      <c r="D16586" s="100"/>
      <c r="E16586" s="100"/>
      <c r="F16586" s="100"/>
      <c r="H16586" s="102"/>
      <c r="I16586" s="103"/>
      <c r="J16586" s="102"/>
      <c r="L16586" s="100"/>
      <c r="M16586" s="100"/>
      <c r="N16586" s="100"/>
    </row>
    <row r="16587" spans="2:14">
      <c r="B16587" s="98"/>
      <c r="C16587" s="98"/>
      <c r="D16587" s="100"/>
      <c r="E16587" s="100"/>
      <c r="F16587" s="100"/>
      <c r="H16587" s="102"/>
      <c r="I16587" s="103"/>
      <c r="J16587" s="102"/>
      <c r="L16587" s="100"/>
      <c r="M16587" s="100"/>
      <c r="N16587" s="100"/>
    </row>
    <row r="16588" spans="2:14">
      <c r="B16588" s="98"/>
      <c r="C16588" s="98"/>
      <c r="D16588" s="100"/>
      <c r="E16588" s="100"/>
      <c r="F16588" s="100"/>
      <c r="H16588" s="102"/>
      <c r="I16588" s="103"/>
      <c r="J16588" s="102"/>
      <c r="L16588" s="100"/>
      <c r="M16588" s="100"/>
      <c r="N16588" s="100"/>
    </row>
    <row r="16589" spans="2:14">
      <c r="B16589" s="98"/>
      <c r="C16589" s="98"/>
      <c r="D16589" s="100"/>
      <c r="E16589" s="100"/>
      <c r="F16589" s="100"/>
      <c r="H16589" s="102"/>
      <c r="I16589" s="103"/>
      <c r="J16589" s="102"/>
      <c r="L16589" s="100"/>
      <c r="M16589" s="100"/>
      <c r="N16589" s="100"/>
    </row>
    <row r="16590" spans="2:14">
      <c r="B16590" s="98"/>
      <c r="C16590" s="98"/>
      <c r="D16590" s="100"/>
      <c r="E16590" s="100"/>
      <c r="F16590" s="100"/>
      <c r="H16590" s="102"/>
      <c r="I16590" s="103"/>
      <c r="J16590" s="102"/>
      <c r="L16590" s="100"/>
      <c r="M16590" s="100"/>
      <c r="N16590" s="100"/>
    </row>
    <row r="16591" spans="2:14">
      <c r="B16591" s="98"/>
      <c r="C16591" s="98"/>
      <c r="D16591" s="100"/>
      <c r="E16591" s="100"/>
      <c r="F16591" s="100"/>
      <c r="H16591" s="102"/>
      <c r="I16591" s="103"/>
      <c r="J16591" s="102"/>
      <c r="L16591" s="100"/>
      <c r="M16591" s="100"/>
      <c r="N16591" s="100"/>
    </row>
    <row r="16592" spans="2:14">
      <c r="B16592" s="98"/>
      <c r="C16592" s="98"/>
      <c r="D16592" s="100"/>
      <c r="E16592" s="100"/>
      <c r="F16592" s="100"/>
      <c r="H16592" s="102"/>
      <c r="I16592" s="103"/>
      <c r="J16592" s="102"/>
      <c r="L16592" s="100"/>
      <c r="M16592" s="100"/>
      <c r="N16592" s="100"/>
    </row>
    <row r="16593" spans="2:14">
      <c r="B16593" s="98"/>
      <c r="C16593" s="98"/>
      <c r="D16593" s="100"/>
      <c r="E16593" s="100"/>
      <c r="F16593" s="100"/>
      <c r="H16593" s="102"/>
      <c r="I16593" s="103"/>
      <c r="J16593" s="102"/>
      <c r="L16593" s="100"/>
      <c r="M16593" s="100"/>
      <c r="N16593" s="100"/>
    </row>
    <row r="16594" spans="2:14">
      <c r="B16594" s="98"/>
      <c r="C16594" s="98"/>
      <c r="D16594" s="100"/>
      <c r="E16594" s="100"/>
      <c r="F16594" s="100"/>
      <c r="H16594" s="102"/>
      <c r="I16594" s="103"/>
      <c r="J16594" s="102"/>
      <c r="L16594" s="100"/>
      <c r="M16594" s="100"/>
      <c r="N16594" s="100"/>
    </row>
    <row r="16595" spans="2:14">
      <c r="B16595" s="98"/>
      <c r="C16595" s="98"/>
      <c r="D16595" s="100"/>
      <c r="E16595" s="100"/>
      <c r="F16595" s="100"/>
      <c r="H16595" s="102"/>
      <c r="I16595" s="103"/>
      <c r="J16595" s="102"/>
      <c r="L16595" s="100"/>
      <c r="M16595" s="100"/>
      <c r="N16595" s="100"/>
    </row>
    <row r="16596" spans="2:14">
      <c r="B16596" s="98"/>
      <c r="C16596" s="98"/>
      <c r="D16596" s="100"/>
      <c r="E16596" s="100"/>
      <c r="F16596" s="100"/>
      <c r="H16596" s="102"/>
      <c r="I16596" s="103"/>
      <c r="J16596" s="102"/>
      <c r="L16596" s="100"/>
      <c r="M16596" s="100"/>
      <c r="N16596" s="100"/>
    </row>
    <row r="16597" spans="2:14">
      <c r="B16597" s="98"/>
      <c r="C16597" s="98"/>
      <c r="D16597" s="100"/>
      <c r="E16597" s="100"/>
      <c r="F16597" s="100"/>
      <c r="H16597" s="102"/>
      <c r="I16597" s="103"/>
      <c r="J16597" s="102"/>
      <c r="L16597" s="100"/>
      <c r="M16597" s="100"/>
      <c r="N16597" s="100"/>
    </row>
    <row r="16598" spans="2:14">
      <c r="B16598" s="98"/>
      <c r="C16598" s="98"/>
      <c r="D16598" s="100"/>
      <c r="E16598" s="100"/>
      <c r="F16598" s="100"/>
      <c r="H16598" s="102"/>
      <c r="I16598" s="103"/>
      <c r="J16598" s="102"/>
      <c r="L16598" s="100"/>
      <c r="M16598" s="100"/>
      <c r="N16598" s="100"/>
    </row>
    <row r="16599" spans="2:14">
      <c r="B16599" s="98"/>
      <c r="C16599" s="98"/>
      <c r="D16599" s="100"/>
      <c r="E16599" s="100"/>
      <c r="F16599" s="100"/>
      <c r="H16599" s="102"/>
      <c r="I16599" s="103"/>
      <c r="J16599" s="102"/>
      <c r="L16599" s="100"/>
      <c r="M16599" s="100"/>
      <c r="N16599" s="100"/>
    </row>
    <row r="16600" spans="2:14">
      <c r="B16600" s="98"/>
      <c r="C16600" s="98"/>
      <c r="D16600" s="100"/>
      <c r="E16600" s="100"/>
      <c r="F16600" s="100"/>
      <c r="H16600" s="102"/>
      <c r="I16600" s="103"/>
      <c r="J16600" s="102"/>
      <c r="L16600" s="100"/>
      <c r="M16600" s="100"/>
      <c r="N16600" s="100"/>
    </row>
    <row r="16601" spans="2:14">
      <c r="B16601" s="98"/>
      <c r="C16601" s="98"/>
      <c r="D16601" s="100"/>
      <c r="E16601" s="100"/>
      <c r="F16601" s="100"/>
      <c r="H16601" s="102"/>
      <c r="I16601" s="103"/>
      <c r="J16601" s="102"/>
      <c r="L16601" s="100"/>
      <c r="M16601" s="100"/>
      <c r="N16601" s="100"/>
    </row>
    <row r="16602" spans="2:14">
      <c r="B16602" s="98"/>
      <c r="C16602" s="98"/>
      <c r="D16602" s="100"/>
      <c r="E16602" s="100"/>
      <c r="F16602" s="100"/>
      <c r="H16602" s="102"/>
      <c r="I16602" s="103"/>
      <c r="J16602" s="102"/>
      <c r="L16602" s="100"/>
      <c r="M16602" s="100"/>
      <c r="N16602" s="100"/>
    </row>
    <row r="16603" spans="2:14">
      <c r="B16603" s="98"/>
      <c r="C16603" s="98"/>
      <c r="D16603" s="100"/>
      <c r="E16603" s="100"/>
      <c r="F16603" s="100"/>
      <c r="H16603" s="102"/>
      <c r="I16603" s="103"/>
      <c r="J16603" s="102"/>
      <c r="L16603" s="100"/>
      <c r="M16603" s="100"/>
      <c r="N16603" s="100"/>
    </row>
    <row r="16604" spans="2:14">
      <c r="B16604" s="98"/>
      <c r="C16604" s="98"/>
      <c r="D16604" s="100"/>
      <c r="E16604" s="100"/>
      <c r="F16604" s="100"/>
      <c r="H16604" s="102"/>
      <c r="I16604" s="103"/>
      <c r="J16604" s="102"/>
      <c r="L16604" s="100"/>
      <c r="M16604" s="100"/>
      <c r="N16604" s="100"/>
    </row>
    <row r="16605" spans="2:14">
      <c r="B16605" s="98"/>
      <c r="C16605" s="98"/>
      <c r="D16605" s="100"/>
      <c r="E16605" s="100"/>
      <c r="F16605" s="100"/>
      <c r="H16605" s="102"/>
      <c r="I16605" s="103"/>
      <c r="J16605" s="102"/>
      <c r="L16605" s="100"/>
      <c r="M16605" s="100"/>
      <c r="N16605" s="100"/>
    </row>
    <row r="16606" spans="2:14">
      <c r="B16606" s="98"/>
      <c r="C16606" s="98"/>
      <c r="D16606" s="100"/>
      <c r="E16606" s="100"/>
      <c r="F16606" s="100"/>
      <c r="H16606" s="102"/>
      <c r="I16606" s="103"/>
      <c r="J16606" s="102"/>
      <c r="L16606" s="100"/>
      <c r="M16606" s="100"/>
      <c r="N16606" s="100"/>
    </row>
    <row r="16607" spans="2:14">
      <c r="B16607" s="98"/>
      <c r="C16607" s="98"/>
      <c r="D16607" s="100"/>
      <c r="E16607" s="100"/>
      <c r="F16607" s="100"/>
      <c r="H16607" s="102"/>
      <c r="I16607" s="103"/>
      <c r="J16607" s="102"/>
      <c r="L16607" s="100"/>
      <c r="M16607" s="100"/>
      <c r="N16607" s="100"/>
    </row>
    <row r="16608" spans="2:14">
      <c r="B16608" s="98"/>
      <c r="C16608" s="98"/>
      <c r="D16608" s="100"/>
      <c r="E16608" s="100"/>
      <c r="F16608" s="100"/>
      <c r="H16608" s="102"/>
      <c r="I16608" s="103"/>
      <c r="J16608" s="102"/>
      <c r="L16608" s="100"/>
      <c r="M16608" s="100"/>
      <c r="N16608" s="100"/>
    </row>
    <row r="16609" spans="2:14">
      <c r="B16609" s="98"/>
      <c r="C16609" s="98"/>
      <c r="D16609" s="100"/>
      <c r="E16609" s="100"/>
      <c r="F16609" s="100"/>
      <c r="H16609" s="102"/>
      <c r="I16609" s="103"/>
      <c r="J16609" s="102"/>
      <c r="L16609" s="100"/>
      <c r="M16609" s="100"/>
      <c r="N16609" s="100"/>
    </row>
    <row r="16610" spans="2:14">
      <c r="B16610" s="98"/>
      <c r="C16610" s="98"/>
      <c r="D16610" s="100"/>
      <c r="E16610" s="100"/>
      <c r="F16610" s="100"/>
      <c r="H16610" s="102"/>
      <c r="I16610" s="103"/>
      <c r="J16610" s="102"/>
      <c r="L16610" s="100"/>
      <c r="M16610" s="100"/>
      <c r="N16610" s="100"/>
    </row>
    <row r="16611" spans="2:14">
      <c r="B16611" s="98"/>
      <c r="C16611" s="98"/>
      <c r="D16611" s="100"/>
      <c r="E16611" s="100"/>
      <c r="F16611" s="100"/>
      <c r="H16611" s="102"/>
      <c r="I16611" s="103"/>
      <c r="J16611" s="102"/>
      <c r="L16611" s="100"/>
      <c r="M16611" s="100"/>
      <c r="N16611" s="100"/>
    </row>
    <row r="16612" spans="2:14">
      <c r="B16612" s="98"/>
      <c r="C16612" s="98"/>
      <c r="D16612" s="100"/>
      <c r="E16612" s="100"/>
      <c r="F16612" s="100"/>
      <c r="H16612" s="102"/>
      <c r="I16612" s="103"/>
      <c r="J16612" s="102"/>
      <c r="L16612" s="100"/>
      <c r="M16612" s="100"/>
      <c r="N16612" s="100"/>
    </row>
    <row r="16613" spans="2:14">
      <c r="B16613" s="98"/>
      <c r="C16613" s="98"/>
      <c r="D16613" s="100"/>
      <c r="E16613" s="100"/>
      <c r="F16613" s="100"/>
      <c r="H16613" s="102"/>
      <c r="I16613" s="103"/>
      <c r="J16613" s="102"/>
      <c r="L16613" s="100"/>
      <c r="M16613" s="100"/>
      <c r="N16613" s="100"/>
    </row>
    <row r="16614" spans="2:14">
      <c r="B16614" s="98"/>
      <c r="C16614" s="98"/>
      <c r="D16614" s="100"/>
      <c r="E16614" s="100"/>
      <c r="F16614" s="100"/>
      <c r="H16614" s="102"/>
      <c r="I16614" s="103"/>
      <c r="J16614" s="102"/>
      <c r="L16614" s="100"/>
      <c r="M16614" s="100"/>
      <c r="N16614" s="100"/>
    </row>
    <row r="16615" spans="2:14">
      <c r="B16615" s="98"/>
      <c r="C16615" s="98"/>
      <c r="D16615" s="100"/>
      <c r="E16615" s="100"/>
      <c r="F16615" s="100"/>
      <c r="H16615" s="102"/>
      <c r="I16615" s="103"/>
      <c r="J16615" s="102"/>
      <c r="L16615" s="100"/>
      <c r="M16615" s="100"/>
      <c r="N16615" s="100"/>
    </row>
    <row r="16616" spans="2:14">
      <c r="B16616" s="98"/>
      <c r="C16616" s="98"/>
      <c r="D16616" s="100"/>
      <c r="E16616" s="100"/>
      <c r="F16616" s="100"/>
      <c r="H16616" s="102"/>
      <c r="I16616" s="103"/>
      <c r="J16616" s="102"/>
      <c r="L16616" s="100"/>
      <c r="M16616" s="100"/>
      <c r="N16616" s="100"/>
    </row>
    <row r="16617" spans="2:14">
      <c r="B16617" s="98"/>
      <c r="C16617" s="98"/>
      <c r="D16617" s="100"/>
      <c r="E16617" s="100"/>
      <c r="F16617" s="100"/>
      <c r="H16617" s="102"/>
      <c r="I16617" s="103"/>
      <c r="J16617" s="102"/>
      <c r="L16617" s="100"/>
      <c r="M16617" s="100"/>
      <c r="N16617" s="100"/>
    </row>
    <row r="16618" spans="2:14">
      <c r="B16618" s="98"/>
      <c r="C16618" s="98"/>
      <c r="D16618" s="100"/>
      <c r="E16618" s="100"/>
      <c r="F16618" s="100"/>
      <c r="H16618" s="102"/>
      <c r="I16618" s="103"/>
      <c r="J16618" s="102"/>
      <c r="L16618" s="100"/>
      <c r="M16618" s="100"/>
      <c r="N16618" s="100"/>
    </row>
    <row r="16619" spans="2:14">
      <c r="B16619" s="98"/>
      <c r="C16619" s="98"/>
      <c r="D16619" s="100"/>
      <c r="E16619" s="100"/>
      <c r="F16619" s="100"/>
      <c r="H16619" s="102"/>
      <c r="I16619" s="103"/>
      <c r="J16619" s="102"/>
      <c r="L16619" s="100"/>
      <c r="M16619" s="100"/>
      <c r="N16619" s="100"/>
    </row>
    <row r="16620" spans="2:14">
      <c r="B16620" s="98"/>
      <c r="C16620" s="98"/>
      <c r="D16620" s="100"/>
      <c r="E16620" s="100"/>
      <c r="F16620" s="100"/>
      <c r="H16620" s="102"/>
      <c r="I16620" s="103"/>
      <c r="J16620" s="102"/>
      <c r="L16620" s="100"/>
      <c r="M16620" s="100"/>
      <c r="N16620" s="100"/>
    </row>
    <row r="16621" spans="2:14">
      <c r="B16621" s="98"/>
      <c r="C16621" s="98"/>
      <c r="D16621" s="100"/>
      <c r="E16621" s="100"/>
      <c r="F16621" s="100"/>
      <c r="H16621" s="102"/>
      <c r="I16621" s="103"/>
      <c r="J16621" s="102"/>
      <c r="L16621" s="100"/>
      <c r="M16621" s="100"/>
      <c r="N16621" s="100"/>
    </row>
    <row r="16622" spans="2:14">
      <c r="B16622" s="98"/>
      <c r="C16622" s="98"/>
      <c r="D16622" s="100"/>
      <c r="E16622" s="100"/>
      <c r="F16622" s="100"/>
      <c r="H16622" s="102"/>
      <c r="I16622" s="103"/>
      <c r="J16622" s="102"/>
      <c r="L16622" s="100"/>
      <c r="M16622" s="100"/>
      <c r="N16622" s="100"/>
    </row>
    <row r="16623" spans="2:14">
      <c r="B16623" s="98"/>
      <c r="C16623" s="98"/>
      <c r="D16623" s="100"/>
      <c r="E16623" s="100"/>
      <c r="F16623" s="100"/>
      <c r="H16623" s="102"/>
      <c r="I16623" s="103"/>
      <c r="J16623" s="102"/>
      <c r="L16623" s="100"/>
      <c r="M16623" s="100"/>
      <c r="N16623" s="100"/>
    </row>
    <row r="16624" spans="2:14">
      <c r="B16624" s="98"/>
      <c r="C16624" s="98"/>
      <c r="D16624" s="100"/>
      <c r="E16624" s="100"/>
      <c r="F16624" s="100"/>
      <c r="H16624" s="102"/>
      <c r="I16624" s="103"/>
      <c r="J16624" s="102"/>
      <c r="L16624" s="100"/>
      <c r="M16624" s="100"/>
      <c r="N16624" s="100"/>
    </row>
    <row r="16625" spans="2:14">
      <c r="B16625" s="98"/>
      <c r="C16625" s="98"/>
      <c r="D16625" s="100"/>
      <c r="E16625" s="100"/>
      <c r="F16625" s="100"/>
      <c r="H16625" s="102"/>
      <c r="I16625" s="103"/>
      <c r="J16625" s="102"/>
      <c r="L16625" s="100"/>
      <c r="M16625" s="100"/>
      <c r="N16625" s="100"/>
    </row>
    <row r="16626" spans="2:14">
      <c r="B16626" s="98"/>
      <c r="C16626" s="98"/>
      <c r="D16626" s="100"/>
      <c r="E16626" s="100"/>
      <c r="F16626" s="100"/>
      <c r="H16626" s="102"/>
      <c r="I16626" s="103"/>
      <c r="J16626" s="102"/>
      <c r="L16626" s="100"/>
      <c r="M16626" s="100"/>
      <c r="N16626" s="100"/>
    </row>
    <row r="16627" spans="2:14">
      <c r="B16627" s="98"/>
      <c r="C16627" s="98"/>
      <c r="D16627" s="100"/>
      <c r="E16627" s="100"/>
      <c r="F16627" s="100"/>
      <c r="H16627" s="102"/>
      <c r="I16627" s="103"/>
      <c r="J16627" s="102"/>
      <c r="L16627" s="100"/>
      <c r="M16627" s="100"/>
      <c r="N16627" s="100"/>
    </row>
    <row r="16628" spans="2:14">
      <c r="B16628" s="98"/>
      <c r="C16628" s="98"/>
      <c r="D16628" s="100"/>
      <c r="E16628" s="100"/>
      <c r="F16628" s="100"/>
      <c r="H16628" s="102"/>
      <c r="I16628" s="103"/>
      <c r="J16628" s="102"/>
      <c r="L16628" s="100"/>
      <c r="M16628" s="100"/>
      <c r="N16628" s="100"/>
    </row>
    <row r="16629" spans="2:14">
      <c r="B16629" s="98"/>
      <c r="C16629" s="98"/>
      <c r="D16629" s="100"/>
      <c r="E16629" s="100"/>
      <c r="F16629" s="100"/>
      <c r="H16629" s="102"/>
      <c r="I16629" s="103"/>
      <c r="J16629" s="102"/>
      <c r="L16629" s="100"/>
      <c r="M16629" s="100"/>
      <c r="N16629" s="100"/>
    </row>
    <row r="16630" spans="2:14">
      <c r="B16630" s="98"/>
      <c r="C16630" s="98"/>
      <c r="D16630" s="100"/>
      <c r="E16630" s="100"/>
      <c r="F16630" s="100"/>
      <c r="H16630" s="102"/>
      <c r="I16630" s="103"/>
      <c r="J16630" s="102"/>
      <c r="L16630" s="100"/>
      <c r="M16630" s="100"/>
      <c r="N16630" s="100"/>
    </row>
    <row r="16631" spans="2:14">
      <c r="B16631" s="98"/>
      <c r="C16631" s="98"/>
      <c r="D16631" s="100"/>
      <c r="E16631" s="100"/>
      <c r="F16631" s="100"/>
      <c r="H16631" s="102"/>
      <c r="I16631" s="103"/>
      <c r="J16631" s="102"/>
      <c r="L16631" s="100"/>
      <c r="M16631" s="100"/>
      <c r="N16631" s="100"/>
    </row>
    <row r="16632" spans="2:14">
      <c r="B16632" s="98"/>
      <c r="C16632" s="98"/>
      <c r="D16632" s="100"/>
      <c r="E16632" s="100"/>
      <c r="F16632" s="100"/>
      <c r="H16632" s="102"/>
      <c r="I16632" s="103"/>
      <c r="J16632" s="102"/>
      <c r="L16632" s="100"/>
      <c r="M16632" s="100"/>
      <c r="N16632" s="100"/>
    </row>
    <row r="16633" spans="2:14">
      <c r="B16633" s="98"/>
      <c r="C16633" s="98"/>
      <c r="D16633" s="100"/>
      <c r="E16633" s="100"/>
      <c r="F16633" s="100"/>
      <c r="H16633" s="102"/>
      <c r="I16633" s="103"/>
      <c r="J16633" s="102"/>
      <c r="L16633" s="100"/>
      <c r="M16633" s="100"/>
      <c r="N16633" s="100"/>
    </row>
    <row r="16634" spans="2:14">
      <c r="B16634" s="98"/>
      <c r="C16634" s="98"/>
      <c r="D16634" s="100"/>
      <c r="E16634" s="100"/>
      <c r="F16634" s="100"/>
      <c r="H16634" s="102"/>
      <c r="I16634" s="103"/>
      <c r="J16634" s="102"/>
      <c r="L16634" s="100"/>
      <c r="M16634" s="100"/>
      <c r="N16634" s="100"/>
    </row>
    <row r="16635" spans="2:14">
      <c r="B16635" s="98"/>
      <c r="C16635" s="98"/>
      <c r="D16635" s="100"/>
      <c r="E16635" s="100"/>
      <c r="F16635" s="100"/>
      <c r="H16635" s="102"/>
      <c r="I16635" s="103"/>
      <c r="J16635" s="102"/>
      <c r="L16635" s="100"/>
      <c r="M16635" s="100"/>
      <c r="N16635" s="100"/>
    </row>
    <row r="16636" spans="2:14">
      <c r="B16636" s="98"/>
      <c r="C16636" s="98"/>
      <c r="D16636" s="100"/>
      <c r="E16636" s="100"/>
      <c r="F16636" s="100"/>
      <c r="H16636" s="102"/>
      <c r="I16636" s="103"/>
      <c r="J16636" s="102"/>
      <c r="L16636" s="100"/>
      <c r="M16636" s="100"/>
      <c r="N16636" s="100"/>
    </row>
    <row r="16637" spans="2:14">
      <c r="B16637" s="98"/>
      <c r="C16637" s="98"/>
      <c r="D16637" s="100"/>
      <c r="E16637" s="100"/>
      <c r="F16637" s="100"/>
      <c r="H16637" s="102"/>
      <c r="I16637" s="103"/>
      <c r="J16637" s="102"/>
      <c r="L16637" s="100"/>
      <c r="M16637" s="100"/>
      <c r="N16637" s="100"/>
    </row>
    <row r="16638" spans="2:14">
      <c r="B16638" s="98"/>
      <c r="C16638" s="98"/>
      <c r="D16638" s="100"/>
      <c r="E16638" s="100"/>
      <c r="F16638" s="100"/>
      <c r="H16638" s="102"/>
      <c r="I16638" s="103"/>
      <c r="J16638" s="102"/>
      <c r="L16638" s="100"/>
      <c r="M16638" s="100"/>
      <c r="N16638" s="100"/>
    </row>
    <row r="16639" spans="2:14">
      <c r="B16639" s="98"/>
      <c r="C16639" s="98"/>
      <c r="D16639" s="100"/>
      <c r="E16639" s="100"/>
      <c r="F16639" s="100"/>
      <c r="H16639" s="102"/>
      <c r="I16639" s="103"/>
      <c r="J16639" s="102"/>
      <c r="L16639" s="100"/>
      <c r="M16639" s="100"/>
      <c r="N16639" s="100"/>
    </row>
    <row r="16640" spans="2:14">
      <c r="B16640" s="98"/>
      <c r="C16640" s="98"/>
      <c r="D16640" s="100"/>
      <c r="E16640" s="100"/>
      <c r="F16640" s="100"/>
      <c r="H16640" s="102"/>
      <c r="I16640" s="103"/>
      <c r="J16640" s="102"/>
      <c r="L16640" s="100"/>
      <c r="M16640" s="100"/>
      <c r="N16640" s="100"/>
    </row>
    <row r="16641" spans="2:14">
      <c r="B16641" s="98"/>
      <c r="C16641" s="98"/>
      <c r="D16641" s="100"/>
      <c r="E16641" s="100"/>
      <c r="F16641" s="100"/>
      <c r="H16641" s="102"/>
      <c r="I16641" s="103"/>
      <c r="J16641" s="102"/>
      <c r="L16641" s="100"/>
      <c r="M16641" s="100"/>
      <c r="N16641" s="100"/>
    </row>
    <row r="16642" spans="2:14">
      <c r="B16642" s="98"/>
      <c r="C16642" s="98"/>
      <c r="D16642" s="100"/>
      <c r="E16642" s="100"/>
      <c r="F16642" s="100"/>
      <c r="H16642" s="102"/>
      <c r="I16642" s="103"/>
      <c r="J16642" s="102"/>
      <c r="L16642" s="100"/>
      <c r="M16642" s="100"/>
      <c r="N16642" s="100"/>
    </row>
    <row r="16643" spans="2:14">
      <c r="B16643" s="98"/>
      <c r="C16643" s="98"/>
      <c r="D16643" s="100"/>
      <c r="E16643" s="100"/>
      <c r="F16643" s="100"/>
      <c r="H16643" s="102"/>
      <c r="I16643" s="103"/>
      <c r="J16643" s="102"/>
      <c r="L16643" s="100"/>
      <c r="M16643" s="100"/>
      <c r="N16643" s="100"/>
    </row>
    <row r="16644" spans="2:14">
      <c r="B16644" s="98"/>
      <c r="C16644" s="98"/>
      <c r="D16644" s="100"/>
      <c r="E16644" s="100"/>
      <c r="F16644" s="100"/>
      <c r="H16644" s="102"/>
      <c r="I16644" s="103"/>
      <c r="J16644" s="102"/>
      <c r="L16644" s="100"/>
      <c r="M16644" s="100"/>
      <c r="N16644" s="100"/>
    </row>
    <row r="16645" spans="2:14">
      <c r="B16645" s="98"/>
      <c r="C16645" s="98"/>
      <c r="D16645" s="100"/>
      <c r="E16645" s="100"/>
      <c r="F16645" s="100"/>
      <c r="H16645" s="102"/>
      <c r="I16645" s="103"/>
      <c r="J16645" s="102"/>
      <c r="L16645" s="100"/>
      <c r="M16645" s="100"/>
      <c r="N16645" s="100"/>
    </row>
    <row r="16646" spans="2:14">
      <c r="B16646" s="98"/>
      <c r="C16646" s="98"/>
      <c r="D16646" s="100"/>
      <c r="E16646" s="100"/>
      <c r="F16646" s="100"/>
      <c r="H16646" s="102"/>
      <c r="I16646" s="103"/>
      <c r="J16646" s="102"/>
      <c r="L16646" s="100"/>
      <c r="M16646" s="100"/>
      <c r="N16646" s="100"/>
    </row>
    <row r="16647" spans="2:14">
      <c r="B16647" s="98"/>
      <c r="C16647" s="98"/>
      <c r="D16647" s="100"/>
      <c r="E16647" s="100"/>
      <c r="F16647" s="100"/>
      <c r="H16647" s="102"/>
      <c r="I16647" s="103"/>
      <c r="J16647" s="102"/>
      <c r="L16647" s="100"/>
      <c r="M16647" s="100"/>
      <c r="N16647" s="100"/>
    </row>
    <row r="16648" spans="2:14">
      <c r="B16648" s="98"/>
      <c r="C16648" s="98"/>
      <c r="D16648" s="100"/>
      <c r="E16648" s="100"/>
      <c r="F16648" s="100"/>
      <c r="H16648" s="102"/>
      <c r="I16648" s="103"/>
      <c r="J16648" s="102"/>
      <c r="L16648" s="100"/>
      <c r="M16648" s="100"/>
      <c r="N16648" s="100"/>
    </row>
    <row r="16649" spans="2:14">
      <c r="B16649" s="98"/>
      <c r="C16649" s="98"/>
      <c r="D16649" s="100"/>
      <c r="E16649" s="100"/>
      <c r="F16649" s="100"/>
      <c r="H16649" s="102"/>
      <c r="I16649" s="103"/>
      <c r="J16649" s="102"/>
      <c r="L16649" s="100"/>
      <c r="M16649" s="100"/>
      <c r="N16649" s="100"/>
    </row>
    <row r="16650" spans="2:14">
      <c r="B16650" s="98"/>
      <c r="C16650" s="98"/>
      <c r="D16650" s="100"/>
      <c r="E16650" s="100"/>
      <c r="F16650" s="100"/>
      <c r="H16650" s="102"/>
      <c r="I16650" s="103"/>
      <c r="J16650" s="102"/>
      <c r="L16650" s="100"/>
      <c r="M16650" s="100"/>
      <c r="N16650" s="100"/>
    </row>
    <row r="16651" spans="2:14">
      <c r="B16651" s="98"/>
      <c r="C16651" s="98"/>
      <c r="D16651" s="100"/>
      <c r="E16651" s="100"/>
      <c r="F16651" s="100"/>
      <c r="H16651" s="102"/>
      <c r="I16651" s="103"/>
      <c r="J16651" s="102"/>
      <c r="L16651" s="100"/>
      <c r="M16651" s="100"/>
      <c r="N16651" s="100"/>
    </row>
    <row r="16652" spans="2:14">
      <c r="B16652" s="98"/>
      <c r="C16652" s="98"/>
      <c r="D16652" s="100"/>
      <c r="E16652" s="100"/>
      <c r="F16652" s="100"/>
      <c r="H16652" s="102"/>
      <c r="I16652" s="103"/>
      <c r="J16652" s="102"/>
      <c r="L16652" s="100"/>
      <c r="M16652" s="100"/>
      <c r="N16652" s="100"/>
    </row>
    <row r="16653" spans="2:14">
      <c r="B16653" s="98"/>
      <c r="C16653" s="98"/>
      <c r="D16653" s="100"/>
      <c r="E16653" s="100"/>
      <c r="F16653" s="100"/>
      <c r="H16653" s="102"/>
      <c r="I16653" s="103"/>
      <c r="J16653" s="102"/>
      <c r="L16653" s="100"/>
      <c r="M16653" s="100"/>
      <c r="N16653" s="100"/>
    </row>
    <row r="16654" spans="2:14">
      <c r="B16654" s="98"/>
      <c r="C16654" s="98"/>
      <c r="D16654" s="100"/>
      <c r="E16654" s="100"/>
      <c r="F16654" s="100"/>
      <c r="H16654" s="102"/>
      <c r="I16654" s="103"/>
      <c r="J16654" s="102"/>
      <c r="L16654" s="100"/>
      <c r="M16654" s="100"/>
      <c r="N16654" s="100"/>
    </row>
    <row r="16655" spans="2:14">
      <c r="B16655" s="98"/>
      <c r="C16655" s="98"/>
      <c r="D16655" s="100"/>
      <c r="E16655" s="100"/>
      <c r="F16655" s="100"/>
      <c r="H16655" s="102"/>
      <c r="I16655" s="103"/>
      <c r="J16655" s="102"/>
      <c r="L16655" s="100"/>
      <c r="M16655" s="100"/>
      <c r="N16655" s="100"/>
    </row>
    <row r="16656" spans="2:14">
      <c r="B16656" s="98"/>
      <c r="C16656" s="98"/>
      <c r="D16656" s="100"/>
      <c r="E16656" s="100"/>
      <c r="F16656" s="100"/>
      <c r="H16656" s="102"/>
      <c r="I16656" s="103"/>
      <c r="J16656" s="102"/>
      <c r="L16656" s="100"/>
      <c r="M16656" s="100"/>
      <c r="N16656" s="100"/>
    </row>
    <row r="16657" spans="2:14">
      <c r="B16657" s="98"/>
      <c r="C16657" s="98"/>
      <c r="D16657" s="100"/>
      <c r="E16657" s="100"/>
      <c r="F16657" s="100"/>
      <c r="H16657" s="102"/>
      <c r="I16657" s="103"/>
      <c r="J16657" s="102"/>
      <c r="L16657" s="100"/>
      <c r="M16657" s="100"/>
      <c r="N16657" s="100"/>
    </row>
    <row r="16658" spans="2:14">
      <c r="B16658" s="98"/>
      <c r="C16658" s="98"/>
      <c r="D16658" s="100"/>
      <c r="E16658" s="100"/>
      <c r="F16658" s="100"/>
      <c r="H16658" s="102"/>
      <c r="I16658" s="103"/>
      <c r="J16658" s="102"/>
      <c r="L16658" s="100"/>
      <c r="M16658" s="100"/>
      <c r="N16658" s="100"/>
    </row>
    <row r="16659" spans="2:14">
      <c r="B16659" s="98"/>
      <c r="C16659" s="98"/>
      <c r="D16659" s="100"/>
      <c r="E16659" s="100"/>
      <c r="F16659" s="100"/>
      <c r="H16659" s="102"/>
      <c r="I16659" s="103"/>
      <c r="J16659" s="102"/>
      <c r="L16659" s="100"/>
      <c r="M16659" s="100"/>
      <c r="N16659" s="100"/>
    </row>
    <row r="16660" spans="2:14">
      <c r="B16660" s="98"/>
      <c r="C16660" s="98"/>
      <c r="D16660" s="100"/>
      <c r="E16660" s="100"/>
      <c r="F16660" s="100"/>
      <c r="H16660" s="102"/>
      <c r="I16660" s="103"/>
      <c r="J16660" s="102"/>
      <c r="L16660" s="100"/>
      <c r="M16660" s="100"/>
      <c r="N16660" s="100"/>
    </row>
    <row r="16661" spans="2:14">
      <c r="B16661" s="98"/>
      <c r="C16661" s="98"/>
      <c r="D16661" s="100"/>
      <c r="E16661" s="100"/>
      <c r="F16661" s="100"/>
      <c r="H16661" s="102"/>
      <c r="I16661" s="103"/>
      <c r="J16661" s="102"/>
      <c r="L16661" s="100"/>
      <c r="M16661" s="100"/>
      <c r="N16661" s="100"/>
    </row>
    <row r="16662" spans="2:14">
      <c r="B16662" s="98"/>
      <c r="C16662" s="98"/>
      <c r="D16662" s="100"/>
      <c r="E16662" s="100"/>
      <c r="F16662" s="100"/>
      <c r="H16662" s="102"/>
      <c r="I16662" s="103"/>
      <c r="J16662" s="102"/>
      <c r="L16662" s="100"/>
      <c r="M16662" s="100"/>
      <c r="N16662" s="100"/>
    </row>
    <row r="16663" spans="2:14">
      <c r="B16663" s="98"/>
      <c r="C16663" s="98"/>
      <c r="D16663" s="100"/>
      <c r="E16663" s="100"/>
      <c r="F16663" s="100"/>
      <c r="H16663" s="102"/>
      <c r="I16663" s="103"/>
      <c r="J16663" s="102"/>
      <c r="L16663" s="100"/>
      <c r="M16663" s="100"/>
      <c r="N16663" s="100"/>
    </row>
    <row r="16664" spans="2:14">
      <c r="B16664" s="98"/>
      <c r="C16664" s="98"/>
      <c r="D16664" s="100"/>
      <c r="E16664" s="100"/>
      <c r="F16664" s="100"/>
      <c r="H16664" s="102"/>
      <c r="I16664" s="103"/>
      <c r="J16664" s="102"/>
      <c r="L16664" s="100"/>
      <c r="M16664" s="100"/>
      <c r="N16664" s="100"/>
    </row>
    <row r="16665" spans="2:14">
      <c r="B16665" s="98"/>
      <c r="C16665" s="98"/>
      <c r="D16665" s="100"/>
      <c r="E16665" s="100"/>
      <c r="F16665" s="100"/>
      <c r="H16665" s="102"/>
      <c r="I16665" s="103"/>
      <c r="J16665" s="102"/>
      <c r="L16665" s="100"/>
      <c r="M16665" s="100"/>
      <c r="N16665" s="100"/>
    </row>
    <row r="16666" spans="2:14">
      <c r="B16666" s="98"/>
      <c r="C16666" s="98"/>
      <c r="D16666" s="100"/>
      <c r="E16666" s="100"/>
      <c r="F16666" s="100"/>
      <c r="H16666" s="102"/>
      <c r="I16666" s="103"/>
      <c r="J16666" s="102"/>
      <c r="L16666" s="100"/>
      <c r="M16666" s="100"/>
      <c r="N16666" s="100"/>
    </row>
    <row r="16667" spans="2:14">
      <c r="B16667" s="98"/>
      <c r="C16667" s="98"/>
      <c r="D16667" s="100"/>
      <c r="E16667" s="100"/>
      <c r="F16667" s="100"/>
      <c r="H16667" s="102"/>
      <c r="I16667" s="103"/>
      <c r="J16667" s="102"/>
      <c r="L16667" s="100"/>
      <c r="M16667" s="100"/>
      <c r="N16667" s="100"/>
    </row>
    <row r="16668" spans="2:14">
      <c r="B16668" s="98"/>
      <c r="C16668" s="98"/>
      <c r="D16668" s="100"/>
      <c r="E16668" s="100"/>
      <c r="F16668" s="100"/>
      <c r="H16668" s="102"/>
      <c r="I16668" s="103"/>
      <c r="J16668" s="102"/>
      <c r="L16668" s="100"/>
      <c r="M16668" s="100"/>
      <c r="N16668" s="100"/>
    </row>
    <row r="16669" spans="2:14">
      <c r="B16669" s="98"/>
      <c r="C16669" s="98"/>
      <c r="D16669" s="100"/>
      <c r="E16669" s="100"/>
      <c r="F16669" s="100"/>
      <c r="H16669" s="102"/>
      <c r="I16669" s="103"/>
      <c r="J16669" s="102"/>
      <c r="L16669" s="100"/>
      <c r="M16669" s="100"/>
      <c r="N16669" s="100"/>
    </row>
    <row r="16670" spans="2:14">
      <c r="B16670" s="98"/>
      <c r="C16670" s="98"/>
      <c r="D16670" s="100"/>
      <c r="E16670" s="100"/>
      <c r="F16670" s="100"/>
      <c r="H16670" s="102"/>
      <c r="I16670" s="103"/>
      <c r="J16670" s="102"/>
      <c r="L16670" s="100"/>
      <c r="M16670" s="100"/>
      <c r="N16670" s="100"/>
    </row>
    <row r="16671" spans="2:14">
      <c r="B16671" s="98"/>
      <c r="C16671" s="98"/>
      <c r="D16671" s="100"/>
      <c r="E16671" s="100"/>
      <c r="F16671" s="100"/>
      <c r="H16671" s="102"/>
      <c r="I16671" s="103"/>
      <c r="J16671" s="102"/>
      <c r="L16671" s="100"/>
      <c r="M16671" s="100"/>
      <c r="N16671" s="100"/>
    </row>
    <row r="16672" spans="2:14">
      <c r="B16672" s="98"/>
      <c r="C16672" s="98"/>
      <c r="D16672" s="100"/>
      <c r="E16672" s="100"/>
      <c r="F16672" s="100"/>
      <c r="H16672" s="102"/>
      <c r="I16672" s="103"/>
      <c r="J16672" s="102"/>
      <c r="L16672" s="100"/>
      <c r="M16672" s="100"/>
      <c r="N16672" s="100"/>
    </row>
    <row r="16673" spans="2:14">
      <c r="B16673" s="98"/>
      <c r="C16673" s="98"/>
      <c r="D16673" s="100"/>
      <c r="E16673" s="100"/>
      <c r="F16673" s="100"/>
      <c r="H16673" s="102"/>
      <c r="I16673" s="103"/>
      <c r="J16673" s="102"/>
      <c r="L16673" s="100"/>
      <c r="M16673" s="100"/>
      <c r="N16673" s="100"/>
    </row>
    <row r="16674" spans="2:14">
      <c r="B16674" s="98"/>
      <c r="C16674" s="98"/>
      <c r="D16674" s="100"/>
      <c r="E16674" s="100"/>
      <c r="F16674" s="100"/>
      <c r="H16674" s="102"/>
      <c r="I16674" s="103"/>
      <c r="J16674" s="102"/>
      <c r="L16674" s="100"/>
      <c r="M16674" s="100"/>
      <c r="N16674" s="100"/>
    </row>
    <row r="16675" spans="2:14">
      <c r="B16675" s="98"/>
      <c r="C16675" s="98"/>
      <c r="D16675" s="100"/>
      <c r="E16675" s="100"/>
      <c r="F16675" s="100"/>
      <c r="H16675" s="102"/>
      <c r="I16675" s="103"/>
      <c r="J16675" s="102"/>
      <c r="L16675" s="100"/>
      <c r="M16675" s="100"/>
      <c r="N16675" s="100"/>
    </row>
    <row r="16676" spans="2:14">
      <c r="B16676" s="98"/>
      <c r="C16676" s="98"/>
      <c r="D16676" s="100"/>
      <c r="E16676" s="100"/>
      <c r="F16676" s="100"/>
      <c r="H16676" s="102"/>
      <c r="I16676" s="103"/>
      <c r="J16676" s="102"/>
      <c r="L16676" s="100"/>
      <c r="M16676" s="100"/>
      <c r="N16676" s="100"/>
    </row>
    <row r="16677" spans="2:14">
      <c r="B16677" s="98"/>
      <c r="C16677" s="98"/>
      <c r="D16677" s="100"/>
      <c r="E16677" s="100"/>
      <c r="F16677" s="100"/>
      <c r="H16677" s="102"/>
      <c r="I16677" s="103"/>
      <c r="J16677" s="102"/>
      <c r="L16677" s="100"/>
      <c r="M16677" s="100"/>
      <c r="N16677" s="100"/>
    </row>
    <row r="16678" spans="2:14">
      <c r="B16678" s="98"/>
      <c r="C16678" s="98"/>
      <c r="D16678" s="100"/>
      <c r="E16678" s="100"/>
      <c r="F16678" s="100"/>
      <c r="H16678" s="102"/>
      <c r="I16678" s="103"/>
      <c r="J16678" s="102"/>
      <c r="L16678" s="100"/>
      <c r="M16678" s="100"/>
      <c r="N16678" s="100"/>
    </row>
    <row r="16679" spans="2:14">
      <c r="B16679" s="98"/>
      <c r="C16679" s="98"/>
      <c r="D16679" s="100"/>
      <c r="E16679" s="100"/>
      <c r="F16679" s="100"/>
      <c r="H16679" s="102"/>
      <c r="I16679" s="103"/>
      <c r="J16679" s="102"/>
      <c r="L16679" s="100"/>
      <c r="M16679" s="100"/>
      <c r="N16679" s="100"/>
    </row>
    <row r="16680" spans="2:14">
      <c r="B16680" s="98"/>
      <c r="C16680" s="98"/>
      <c r="D16680" s="100"/>
      <c r="E16680" s="100"/>
      <c r="F16680" s="100"/>
      <c r="H16680" s="102"/>
      <c r="I16680" s="103"/>
      <c r="J16680" s="102"/>
      <c r="L16680" s="100"/>
      <c r="M16680" s="100"/>
      <c r="N16680" s="100"/>
    </row>
    <row r="16681" spans="2:14">
      <c r="B16681" s="98"/>
      <c r="C16681" s="98"/>
      <c r="D16681" s="100"/>
      <c r="E16681" s="100"/>
      <c r="F16681" s="100"/>
      <c r="H16681" s="102"/>
      <c r="I16681" s="103"/>
      <c r="J16681" s="102"/>
      <c r="L16681" s="100"/>
      <c r="M16681" s="100"/>
      <c r="N16681" s="100"/>
    </row>
    <row r="16682" spans="2:14">
      <c r="B16682" s="98"/>
      <c r="C16682" s="98"/>
      <c r="D16682" s="100"/>
      <c r="E16682" s="100"/>
      <c r="F16682" s="100"/>
      <c r="H16682" s="102"/>
      <c r="I16682" s="103"/>
      <c r="J16682" s="102"/>
      <c r="L16682" s="100"/>
      <c r="M16682" s="100"/>
      <c r="N16682" s="100"/>
    </row>
    <row r="16683" spans="2:14">
      <c r="B16683" s="98"/>
      <c r="C16683" s="98"/>
      <c r="D16683" s="100"/>
      <c r="E16683" s="100"/>
      <c r="F16683" s="100"/>
      <c r="H16683" s="102"/>
      <c r="I16683" s="103"/>
      <c r="J16683" s="102"/>
      <c r="L16683" s="100"/>
      <c r="M16683" s="100"/>
      <c r="N16683" s="100"/>
    </row>
    <row r="16684" spans="2:14">
      <c r="B16684" s="98"/>
      <c r="C16684" s="98"/>
      <c r="D16684" s="100"/>
      <c r="E16684" s="100"/>
      <c r="F16684" s="100"/>
      <c r="H16684" s="102"/>
      <c r="I16684" s="103"/>
      <c r="J16684" s="102"/>
      <c r="L16684" s="100"/>
      <c r="M16684" s="100"/>
      <c r="N16684" s="100"/>
    </row>
    <row r="16685" spans="2:14">
      <c r="B16685" s="98"/>
      <c r="C16685" s="98"/>
      <c r="D16685" s="100"/>
      <c r="E16685" s="100"/>
      <c r="F16685" s="100"/>
      <c r="H16685" s="102"/>
      <c r="I16685" s="103"/>
      <c r="J16685" s="102"/>
      <c r="L16685" s="100"/>
      <c r="M16685" s="100"/>
      <c r="N16685" s="100"/>
    </row>
    <row r="16686" spans="2:14">
      <c r="B16686" s="98"/>
      <c r="C16686" s="98"/>
      <c r="D16686" s="100"/>
      <c r="E16686" s="100"/>
      <c r="F16686" s="100"/>
      <c r="H16686" s="102"/>
      <c r="I16686" s="103"/>
      <c r="J16686" s="102"/>
      <c r="L16686" s="100"/>
      <c r="M16686" s="100"/>
      <c r="N16686" s="100"/>
    </row>
    <row r="16687" spans="2:14">
      <c r="B16687" s="98"/>
      <c r="C16687" s="98"/>
      <c r="D16687" s="100"/>
      <c r="E16687" s="100"/>
      <c r="F16687" s="100"/>
      <c r="H16687" s="102"/>
      <c r="I16687" s="103"/>
      <c r="J16687" s="102"/>
      <c r="L16687" s="100"/>
      <c r="M16687" s="100"/>
      <c r="N16687" s="100"/>
    </row>
    <row r="16688" spans="2:14">
      <c r="B16688" s="98"/>
      <c r="C16688" s="98"/>
      <c r="D16688" s="100"/>
      <c r="E16688" s="100"/>
      <c r="F16688" s="100"/>
      <c r="H16688" s="102"/>
      <c r="I16688" s="103"/>
      <c r="J16688" s="102"/>
      <c r="L16688" s="100"/>
      <c r="M16688" s="100"/>
      <c r="N16688" s="100"/>
    </row>
    <row r="16689" spans="2:14">
      <c r="B16689" s="98"/>
      <c r="C16689" s="98"/>
      <c r="D16689" s="100"/>
      <c r="E16689" s="100"/>
      <c r="F16689" s="100"/>
      <c r="H16689" s="102"/>
      <c r="I16689" s="103"/>
      <c r="J16689" s="102"/>
      <c r="L16689" s="100"/>
      <c r="M16689" s="100"/>
      <c r="N16689" s="100"/>
    </row>
    <row r="16690" spans="2:14">
      <c r="B16690" s="98"/>
      <c r="C16690" s="98"/>
      <c r="D16690" s="100"/>
      <c r="E16690" s="100"/>
      <c r="F16690" s="100"/>
      <c r="H16690" s="102"/>
      <c r="I16690" s="103"/>
      <c r="J16690" s="102"/>
      <c r="L16690" s="100"/>
      <c r="M16690" s="100"/>
      <c r="N16690" s="100"/>
    </row>
    <row r="16691" spans="2:14">
      <c r="B16691" s="98"/>
      <c r="C16691" s="98"/>
      <c r="D16691" s="100"/>
      <c r="E16691" s="100"/>
      <c r="F16691" s="100"/>
      <c r="H16691" s="102"/>
      <c r="I16691" s="103"/>
      <c r="J16691" s="102"/>
      <c r="L16691" s="100"/>
      <c r="M16691" s="100"/>
      <c r="N16691" s="100"/>
    </row>
    <row r="16692" spans="2:14">
      <c r="B16692" s="98"/>
      <c r="C16692" s="98"/>
      <c r="D16692" s="100"/>
      <c r="E16692" s="100"/>
      <c r="F16692" s="100"/>
      <c r="H16692" s="102"/>
      <c r="I16692" s="103"/>
      <c r="J16692" s="102"/>
      <c r="L16692" s="100"/>
      <c r="M16692" s="100"/>
      <c r="N16692" s="100"/>
    </row>
    <row r="16693" spans="2:14">
      <c r="B16693" s="98"/>
      <c r="C16693" s="98"/>
      <c r="D16693" s="100"/>
      <c r="E16693" s="100"/>
      <c r="F16693" s="100"/>
      <c r="H16693" s="102"/>
      <c r="I16693" s="103"/>
      <c r="J16693" s="102"/>
      <c r="L16693" s="100"/>
      <c r="M16693" s="100"/>
      <c r="N16693" s="100"/>
    </row>
    <row r="16694" spans="2:14">
      <c r="B16694" s="98"/>
      <c r="C16694" s="98"/>
      <c r="D16694" s="100"/>
      <c r="E16694" s="100"/>
      <c r="F16694" s="100"/>
      <c r="H16694" s="102"/>
      <c r="I16694" s="103"/>
      <c r="J16694" s="102"/>
      <c r="L16694" s="100"/>
      <c r="M16694" s="100"/>
      <c r="N16694" s="100"/>
    </row>
    <row r="16695" spans="2:14">
      <c r="B16695" s="98"/>
      <c r="C16695" s="98"/>
      <c r="D16695" s="100"/>
      <c r="E16695" s="100"/>
      <c r="F16695" s="100"/>
      <c r="H16695" s="102"/>
      <c r="I16695" s="103"/>
      <c r="J16695" s="102"/>
      <c r="L16695" s="100"/>
      <c r="M16695" s="100"/>
      <c r="N16695" s="100"/>
    </row>
    <row r="16696" spans="2:14">
      <c r="B16696" s="98"/>
      <c r="C16696" s="98"/>
      <c r="D16696" s="100"/>
      <c r="E16696" s="100"/>
      <c r="F16696" s="100"/>
      <c r="H16696" s="102"/>
      <c r="I16696" s="103"/>
      <c r="J16696" s="102"/>
      <c r="L16696" s="100"/>
      <c r="M16696" s="100"/>
      <c r="N16696" s="100"/>
    </row>
    <row r="16697" spans="2:14">
      <c r="B16697" s="98"/>
      <c r="C16697" s="98"/>
      <c r="D16697" s="100"/>
      <c r="E16697" s="100"/>
      <c r="F16697" s="100"/>
      <c r="H16697" s="102"/>
      <c r="I16697" s="103"/>
      <c r="J16697" s="102"/>
      <c r="L16697" s="100"/>
      <c r="M16697" s="100"/>
      <c r="N16697" s="100"/>
    </row>
    <row r="16698" spans="2:14">
      <c r="B16698" s="98"/>
      <c r="C16698" s="98"/>
      <c r="D16698" s="100"/>
      <c r="E16698" s="100"/>
      <c r="F16698" s="100"/>
      <c r="H16698" s="102"/>
      <c r="I16698" s="103"/>
      <c r="J16698" s="102"/>
      <c r="L16698" s="100"/>
      <c r="M16698" s="100"/>
      <c r="N16698" s="100"/>
    </row>
    <row r="16699" spans="2:14">
      <c r="B16699" s="98"/>
      <c r="C16699" s="98"/>
      <c r="D16699" s="100"/>
      <c r="E16699" s="100"/>
      <c r="F16699" s="100"/>
      <c r="H16699" s="102"/>
      <c r="I16699" s="103"/>
      <c r="J16699" s="102"/>
      <c r="L16699" s="100"/>
      <c r="M16699" s="100"/>
      <c r="N16699" s="100"/>
    </row>
    <row r="16700" spans="2:14">
      <c r="B16700" s="98"/>
      <c r="C16700" s="98"/>
      <c r="D16700" s="100"/>
      <c r="E16700" s="100"/>
      <c r="F16700" s="100"/>
      <c r="H16700" s="102"/>
      <c r="I16700" s="103"/>
      <c r="J16700" s="102"/>
      <c r="L16700" s="100"/>
      <c r="M16700" s="100"/>
      <c r="N16700" s="100"/>
    </row>
    <row r="16701" spans="2:14">
      <c r="B16701" s="98"/>
      <c r="C16701" s="98"/>
      <c r="D16701" s="100"/>
      <c r="E16701" s="100"/>
      <c r="F16701" s="100"/>
      <c r="H16701" s="102"/>
      <c r="I16701" s="103"/>
      <c r="J16701" s="102"/>
      <c r="L16701" s="100"/>
      <c r="M16701" s="100"/>
      <c r="N16701" s="100"/>
    </row>
    <row r="16702" spans="2:14">
      <c r="B16702" s="98"/>
      <c r="C16702" s="98"/>
      <c r="D16702" s="100"/>
      <c r="E16702" s="100"/>
      <c r="F16702" s="100"/>
      <c r="H16702" s="102"/>
      <c r="I16702" s="103"/>
      <c r="J16702" s="102"/>
      <c r="L16702" s="100"/>
      <c r="M16702" s="100"/>
      <c r="N16702" s="100"/>
    </row>
    <row r="16703" spans="2:14">
      <c r="B16703" s="98"/>
      <c r="C16703" s="98"/>
      <c r="D16703" s="100"/>
      <c r="E16703" s="100"/>
      <c r="F16703" s="100"/>
      <c r="H16703" s="102"/>
      <c r="I16703" s="103"/>
      <c r="J16703" s="102"/>
      <c r="L16703" s="100"/>
      <c r="M16703" s="100"/>
      <c r="N16703" s="100"/>
    </row>
    <row r="16704" spans="2:14">
      <c r="B16704" s="98"/>
      <c r="C16704" s="98"/>
      <c r="D16704" s="100"/>
      <c r="E16704" s="100"/>
      <c r="F16704" s="100"/>
      <c r="H16704" s="102"/>
      <c r="I16704" s="103"/>
      <c r="J16704" s="102"/>
      <c r="L16704" s="100"/>
      <c r="M16704" s="100"/>
      <c r="N16704" s="100"/>
    </row>
    <row r="16705" spans="2:14">
      <c r="B16705" s="98"/>
      <c r="C16705" s="98"/>
      <c r="D16705" s="100"/>
      <c r="E16705" s="100"/>
      <c r="F16705" s="100"/>
      <c r="H16705" s="102"/>
      <c r="I16705" s="103"/>
      <c r="J16705" s="102"/>
      <c r="L16705" s="100"/>
      <c r="M16705" s="100"/>
      <c r="N16705" s="100"/>
    </row>
    <row r="16706" spans="2:14">
      <c r="B16706" s="98"/>
      <c r="C16706" s="98"/>
      <c r="D16706" s="100"/>
      <c r="E16706" s="100"/>
      <c r="F16706" s="100"/>
      <c r="H16706" s="102"/>
      <c r="I16706" s="103"/>
      <c r="J16706" s="102"/>
      <c r="L16706" s="100"/>
      <c r="M16706" s="100"/>
      <c r="N16706" s="100"/>
    </row>
    <row r="16707" spans="2:14">
      <c r="B16707" s="98"/>
      <c r="C16707" s="98"/>
      <c r="D16707" s="100"/>
      <c r="E16707" s="100"/>
      <c r="F16707" s="100"/>
      <c r="H16707" s="102"/>
      <c r="I16707" s="103"/>
      <c r="J16707" s="102"/>
      <c r="L16707" s="100"/>
      <c r="M16707" s="100"/>
      <c r="N16707" s="100"/>
    </row>
    <row r="16708" spans="2:14">
      <c r="B16708" s="98"/>
      <c r="C16708" s="98"/>
      <c r="D16708" s="100"/>
      <c r="E16708" s="100"/>
      <c r="F16708" s="100"/>
      <c r="H16708" s="102"/>
      <c r="I16708" s="103"/>
      <c r="J16708" s="102"/>
      <c r="L16708" s="100"/>
      <c r="M16708" s="100"/>
      <c r="N16708" s="100"/>
    </row>
    <row r="16709" spans="2:14">
      <c r="B16709" s="98"/>
      <c r="C16709" s="98"/>
      <c r="D16709" s="100"/>
      <c r="E16709" s="100"/>
      <c r="F16709" s="100"/>
      <c r="H16709" s="102"/>
      <c r="I16709" s="103"/>
      <c r="J16709" s="102"/>
      <c r="L16709" s="100"/>
      <c r="M16709" s="100"/>
      <c r="N16709" s="100"/>
    </row>
    <row r="16710" spans="2:14">
      <c r="B16710" s="98"/>
      <c r="C16710" s="98"/>
      <c r="D16710" s="100"/>
      <c r="E16710" s="100"/>
      <c r="F16710" s="100"/>
      <c r="H16710" s="102"/>
      <c r="I16710" s="103"/>
      <c r="J16710" s="102"/>
      <c r="L16710" s="100"/>
      <c r="M16710" s="100"/>
      <c r="N16710" s="100"/>
    </row>
    <row r="16711" spans="2:14">
      <c r="B16711" s="98"/>
      <c r="C16711" s="98"/>
      <c r="D16711" s="100"/>
      <c r="E16711" s="100"/>
      <c r="F16711" s="100"/>
      <c r="H16711" s="102"/>
      <c r="I16711" s="103"/>
      <c r="J16711" s="102"/>
      <c r="L16711" s="100"/>
      <c r="M16711" s="100"/>
      <c r="N16711" s="100"/>
    </row>
    <row r="16712" spans="2:14">
      <c r="B16712" s="98"/>
      <c r="C16712" s="98"/>
      <c r="D16712" s="100"/>
      <c r="E16712" s="100"/>
      <c r="F16712" s="100"/>
      <c r="H16712" s="102"/>
      <c r="I16712" s="103"/>
      <c r="J16712" s="102"/>
      <c r="L16712" s="100"/>
      <c r="M16712" s="100"/>
      <c r="N16712" s="100"/>
    </row>
    <row r="16713" spans="2:14">
      <c r="B16713" s="98"/>
      <c r="C16713" s="98"/>
      <c r="D16713" s="100"/>
      <c r="E16713" s="100"/>
      <c r="F16713" s="100"/>
      <c r="H16713" s="102"/>
      <c r="I16713" s="103"/>
      <c r="J16713" s="102"/>
      <c r="L16713" s="100"/>
      <c r="M16713" s="100"/>
      <c r="N16713" s="100"/>
    </row>
    <row r="16714" spans="2:14">
      <c r="B16714" s="98"/>
      <c r="C16714" s="98"/>
      <c r="D16714" s="100"/>
      <c r="E16714" s="100"/>
      <c r="F16714" s="100"/>
      <c r="H16714" s="102"/>
      <c r="I16714" s="103"/>
      <c r="J16714" s="102"/>
      <c r="L16714" s="100"/>
      <c r="M16714" s="100"/>
      <c r="N16714" s="100"/>
    </row>
    <row r="16715" spans="2:14">
      <c r="B16715" s="98"/>
      <c r="C16715" s="98"/>
      <c r="D16715" s="100"/>
      <c r="E16715" s="100"/>
      <c r="F16715" s="100"/>
      <c r="H16715" s="102"/>
      <c r="I16715" s="103"/>
      <c r="J16715" s="102"/>
      <c r="L16715" s="100"/>
      <c r="M16715" s="100"/>
      <c r="N16715" s="100"/>
    </row>
    <row r="16716" spans="2:14">
      <c r="B16716" s="98"/>
      <c r="C16716" s="98"/>
      <c r="D16716" s="100"/>
      <c r="E16716" s="100"/>
      <c r="F16716" s="100"/>
      <c r="H16716" s="102"/>
      <c r="I16716" s="103"/>
      <c r="J16716" s="102"/>
      <c r="L16716" s="100"/>
      <c r="M16716" s="100"/>
      <c r="N16716" s="100"/>
    </row>
    <row r="16717" spans="2:14">
      <c r="B16717" s="98"/>
      <c r="C16717" s="98"/>
      <c r="D16717" s="100"/>
      <c r="E16717" s="100"/>
      <c r="F16717" s="100"/>
      <c r="H16717" s="102"/>
      <c r="I16717" s="103"/>
      <c r="J16717" s="102"/>
      <c r="L16717" s="100"/>
      <c r="M16717" s="100"/>
      <c r="N16717" s="100"/>
    </row>
    <row r="16718" spans="2:14">
      <c r="B16718" s="98"/>
      <c r="C16718" s="98"/>
      <c r="D16718" s="100"/>
      <c r="E16718" s="100"/>
      <c r="F16718" s="100"/>
      <c r="H16718" s="102"/>
      <c r="I16718" s="103"/>
      <c r="J16718" s="102"/>
      <c r="L16718" s="100"/>
      <c r="M16718" s="100"/>
      <c r="N16718" s="100"/>
    </row>
    <row r="16719" spans="2:14">
      <c r="B16719" s="98"/>
      <c r="C16719" s="98"/>
      <c r="D16719" s="100"/>
      <c r="E16719" s="100"/>
      <c r="F16719" s="100"/>
      <c r="H16719" s="102"/>
      <c r="I16719" s="103"/>
      <c r="J16719" s="102"/>
      <c r="L16719" s="100"/>
      <c r="M16719" s="100"/>
      <c r="N16719" s="100"/>
    </row>
    <row r="16720" spans="2:14">
      <c r="B16720" s="98"/>
      <c r="C16720" s="98"/>
      <c r="D16720" s="100"/>
      <c r="E16720" s="100"/>
      <c r="F16720" s="100"/>
      <c r="H16720" s="102"/>
      <c r="I16720" s="103"/>
      <c r="J16720" s="102"/>
      <c r="L16720" s="100"/>
      <c r="M16720" s="100"/>
      <c r="N16720" s="100"/>
    </row>
    <row r="16721" spans="2:14">
      <c r="B16721" s="98"/>
      <c r="C16721" s="98"/>
      <c r="D16721" s="100"/>
      <c r="E16721" s="100"/>
      <c r="F16721" s="100"/>
      <c r="H16721" s="102"/>
      <c r="I16721" s="103"/>
      <c r="J16721" s="102"/>
      <c r="L16721" s="100"/>
      <c r="M16721" s="100"/>
      <c r="N16721" s="100"/>
    </row>
    <row r="16722" spans="2:14">
      <c r="B16722" s="98"/>
      <c r="C16722" s="98"/>
      <c r="D16722" s="100"/>
      <c r="E16722" s="100"/>
      <c r="F16722" s="100"/>
      <c r="H16722" s="102"/>
      <c r="I16722" s="103"/>
      <c r="J16722" s="102"/>
      <c r="L16722" s="100"/>
      <c r="M16722" s="100"/>
      <c r="N16722" s="100"/>
    </row>
    <row r="16723" spans="2:14">
      <c r="B16723" s="98"/>
      <c r="C16723" s="98"/>
      <c r="D16723" s="100"/>
      <c r="E16723" s="100"/>
      <c r="F16723" s="100"/>
      <c r="H16723" s="102"/>
      <c r="I16723" s="103"/>
      <c r="J16723" s="102"/>
      <c r="L16723" s="100"/>
      <c r="M16723" s="100"/>
      <c r="N16723" s="100"/>
    </row>
    <row r="16724" spans="2:14">
      <c r="B16724" s="98"/>
      <c r="C16724" s="98"/>
      <c r="D16724" s="100"/>
      <c r="E16724" s="100"/>
      <c r="F16724" s="100"/>
      <c r="H16724" s="102"/>
      <c r="I16724" s="103"/>
      <c r="J16724" s="102"/>
      <c r="L16724" s="100"/>
      <c r="M16724" s="100"/>
      <c r="N16724" s="100"/>
    </row>
    <row r="16725" spans="2:14">
      <c r="B16725" s="98"/>
      <c r="C16725" s="98"/>
      <c r="D16725" s="100"/>
      <c r="E16725" s="100"/>
      <c r="F16725" s="100"/>
      <c r="H16725" s="102"/>
      <c r="I16725" s="103"/>
      <c r="J16725" s="102"/>
      <c r="L16725" s="100"/>
      <c r="M16725" s="100"/>
      <c r="N16725" s="100"/>
    </row>
    <row r="16726" spans="2:14">
      <c r="B16726" s="98"/>
      <c r="C16726" s="98"/>
      <c r="D16726" s="100"/>
      <c r="E16726" s="100"/>
      <c r="F16726" s="100"/>
      <c r="H16726" s="102"/>
      <c r="I16726" s="103"/>
      <c r="J16726" s="102"/>
      <c r="L16726" s="100"/>
      <c r="M16726" s="100"/>
      <c r="N16726" s="100"/>
    </row>
    <row r="16727" spans="2:14">
      <c r="B16727" s="98"/>
      <c r="C16727" s="98"/>
      <c r="D16727" s="100"/>
      <c r="E16727" s="100"/>
      <c r="F16727" s="100"/>
      <c r="H16727" s="102"/>
      <c r="I16727" s="103"/>
      <c r="J16727" s="102"/>
      <c r="L16727" s="100"/>
      <c r="M16727" s="100"/>
      <c r="N16727" s="100"/>
    </row>
    <row r="16728" spans="2:14">
      <c r="B16728" s="98"/>
      <c r="C16728" s="98"/>
      <c r="D16728" s="100"/>
      <c r="E16728" s="100"/>
      <c r="F16728" s="100"/>
      <c r="H16728" s="102"/>
      <c r="I16728" s="103"/>
      <c r="J16728" s="102"/>
      <c r="L16728" s="100"/>
      <c r="M16728" s="100"/>
      <c r="N16728" s="100"/>
    </row>
    <row r="16729" spans="2:14">
      <c r="B16729" s="98"/>
      <c r="C16729" s="98"/>
      <c r="D16729" s="100"/>
      <c r="E16729" s="100"/>
      <c r="F16729" s="100"/>
      <c r="H16729" s="102"/>
      <c r="I16729" s="103"/>
      <c r="J16729" s="102"/>
      <c r="L16729" s="100"/>
      <c r="M16729" s="100"/>
      <c r="N16729" s="100"/>
    </row>
    <row r="16730" spans="2:14">
      <c r="B16730" s="98"/>
      <c r="C16730" s="98"/>
      <c r="D16730" s="100"/>
      <c r="E16730" s="100"/>
      <c r="F16730" s="100"/>
      <c r="H16730" s="102"/>
      <c r="I16730" s="103"/>
      <c r="J16730" s="102"/>
      <c r="L16730" s="100"/>
      <c r="M16730" s="100"/>
      <c r="N16730" s="100"/>
    </row>
    <row r="16731" spans="2:14">
      <c r="B16731" s="98"/>
      <c r="C16731" s="98"/>
      <c r="D16731" s="100"/>
      <c r="E16731" s="100"/>
      <c r="F16731" s="100"/>
      <c r="H16731" s="102"/>
      <c r="I16731" s="103"/>
      <c r="J16731" s="102"/>
      <c r="L16731" s="100"/>
      <c r="M16731" s="100"/>
      <c r="N16731" s="100"/>
    </row>
    <row r="16732" spans="2:14">
      <c r="B16732" s="98"/>
      <c r="C16732" s="98"/>
      <c r="D16732" s="100"/>
      <c r="E16732" s="100"/>
      <c r="F16732" s="100"/>
      <c r="H16732" s="102"/>
      <c r="I16732" s="103"/>
      <c r="J16732" s="102"/>
      <c r="L16732" s="100"/>
      <c r="M16732" s="100"/>
      <c r="N16732" s="100"/>
    </row>
    <row r="16733" spans="2:14">
      <c r="B16733" s="98"/>
      <c r="C16733" s="98"/>
      <c r="D16733" s="100"/>
      <c r="E16733" s="100"/>
      <c r="F16733" s="100"/>
      <c r="H16733" s="102"/>
      <c r="I16733" s="103"/>
      <c r="J16733" s="102"/>
      <c r="L16733" s="100"/>
      <c r="M16733" s="100"/>
      <c r="N16733" s="100"/>
    </row>
    <row r="16734" spans="2:14">
      <c r="B16734" s="98"/>
      <c r="C16734" s="98"/>
      <c r="D16734" s="100"/>
      <c r="E16734" s="100"/>
      <c r="F16734" s="100"/>
      <c r="H16734" s="102"/>
      <c r="I16734" s="103"/>
      <c r="J16734" s="102"/>
      <c r="L16734" s="100"/>
      <c r="M16734" s="100"/>
      <c r="N16734" s="100"/>
    </row>
    <row r="16735" spans="2:14">
      <c r="B16735" s="98"/>
      <c r="C16735" s="98"/>
      <c r="D16735" s="100"/>
      <c r="E16735" s="100"/>
      <c r="F16735" s="100"/>
      <c r="H16735" s="102"/>
      <c r="I16735" s="103"/>
      <c r="J16735" s="102"/>
      <c r="L16735" s="100"/>
      <c r="M16735" s="100"/>
      <c r="N16735" s="100"/>
    </row>
    <row r="16736" spans="2:14">
      <c r="B16736" s="98"/>
      <c r="C16736" s="98"/>
      <c r="D16736" s="100"/>
      <c r="E16736" s="100"/>
      <c r="F16736" s="100"/>
      <c r="H16736" s="102"/>
      <c r="I16736" s="103"/>
      <c r="J16736" s="102"/>
      <c r="L16736" s="100"/>
      <c r="M16736" s="100"/>
      <c r="N16736" s="100"/>
    </row>
    <row r="16737" spans="2:14">
      <c r="B16737" s="98"/>
      <c r="C16737" s="98"/>
      <c r="D16737" s="100"/>
      <c r="E16737" s="100"/>
      <c r="F16737" s="100"/>
      <c r="H16737" s="102"/>
      <c r="I16737" s="103"/>
      <c r="J16737" s="102"/>
      <c r="L16737" s="100"/>
      <c r="M16737" s="100"/>
      <c r="N16737" s="100"/>
    </row>
    <row r="16738" spans="2:14">
      <c r="B16738" s="98"/>
      <c r="C16738" s="98"/>
      <c r="D16738" s="100"/>
      <c r="E16738" s="100"/>
      <c r="F16738" s="100"/>
      <c r="H16738" s="102"/>
      <c r="I16738" s="103"/>
      <c r="J16738" s="102"/>
      <c r="L16738" s="100"/>
      <c r="M16738" s="100"/>
      <c r="N16738" s="100"/>
    </row>
    <row r="16739" spans="2:14">
      <c r="B16739" s="98"/>
      <c r="C16739" s="98"/>
      <c r="D16739" s="100"/>
      <c r="E16739" s="100"/>
      <c r="F16739" s="100"/>
      <c r="H16739" s="102"/>
      <c r="I16739" s="103"/>
      <c r="J16739" s="102"/>
      <c r="L16739" s="100"/>
      <c r="M16739" s="100"/>
      <c r="N16739" s="100"/>
    </row>
    <row r="16740" spans="2:14">
      <c r="B16740" s="98"/>
      <c r="C16740" s="98"/>
      <c r="D16740" s="100"/>
      <c r="E16740" s="100"/>
      <c r="F16740" s="100"/>
      <c r="H16740" s="102"/>
      <c r="I16740" s="103"/>
      <c r="J16740" s="102"/>
      <c r="L16740" s="100"/>
      <c r="M16740" s="100"/>
      <c r="N16740" s="100"/>
    </row>
    <row r="16741" spans="2:14">
      <c r="B16741" s="98"/>
      <c r="C16741" s="98"/>
      <c r="D16741" s="100"/>
      <c r="E16741" s="100"/>
      <c r="F16741" s="100"/>
      <c r="H16741" s="102"/>
      <c r="I16741" s="103"/>
      <c r="J16741" s="102"/>
      <c r="L16741" s="100"/>
      <c r="M16741" s="100"/>
      <c r="N16741" s="100"/>
    </row>
    <row r="16742" spans="2:14">
      <c r="B16742" s="98"/>
      <c r="C16742" s="98"/>
      <c r="D16742" s="100"/>
      <c r="E16742" s="100"/>
      <c r="F16742" s="100"/>
      <c r="H16742" s="102"/>
      <c r="I16742" s="103"/>
      <c r="J16742" s="102"/>
      <c r="L16742" s="100"/>
      <c r="M16742" s="100"/>
      <c r="N16742" s="100"/>
    </row>
    <row r="16743" spans="2:14">
      <c r="B16743" s="98"/>
      <c r="C16743" s="98"/>
      <c r="D16743" s="100"/>
      <c r="E16743" s="100"/>
      <c r="F16743" s="100"/>
      <c r="H16743" s="102"/>
      <c r="I16743" s="103"/>
      <c r="J16743" s="102"/>
      <c r="L16743" s="100"/>
      <c r="M16743" s="100"/>
      <c r="N16743" s="100"/>
    </row>
    <row r="16744" spans="2:14">
      <c r="B16744" s="98"/>
      <c r="C16744" s="98"/>
      <c r="D16744" s="100"/>
      <c r="E16744" s="100"/>
      <c r="F16744" s="100"/>
      <c r="H16744" s="102"/>
      <c r="I16744" s="103"/>
      <c r="J16744" s="102"/>
      <c r="L16744" s="100"/>
      <c r="M16744" s="100"/>
      <c r="N16744" s="100"/>
    </row>
    <row r="16745" spans="2:14">
      <c r="B16745" s="98"/>
      <c r="C16745" s="98"/>
      <c r="D16745" s="100"/>
      <c r="E16745" s="100"/>
      <c r="F16745" s="100"/>
      <c r="H16745" s="102"/>
      <c r="I16745" s="103"/>
      <c r="J16745" s="102"/>
      <c r="L16745" s="100"/>
      <c r="M16745" s="100"/>
      <c r="N16745" s="100"/>
    </row>
    <row r="16746" spans="2:14">
      <c r="B16746" s="98"/>
      <c r="C16746" s="98"/>
      <c r="D16746" s="100"/>
      <c r="E16746" s="100"/>
      <c r="F16746" s="100"/>
      <c r="H16746" s="102"/>
      <c r="I16746" s="103"/>
      <c r="J16746" s="102"/>
      <c r="L16746" s="100"/>
      <c r="M16746" s="100"/>
      <c r="N16746" s="100"/>
    </row>
    <row r="16747" spans="2:14">
      <c r="B16747" s="98"/>
      <c r="C16747" s="98"/>
      <c r="D16747" s="100"/>
      <c r="E16747" s="100"/>
      <c r="F16747" s="100"/>
      <c r="H16747" s="102"/>
      <c r="I16747" s="103"/>
      <c r="J16747" s="102"/>
      <c r="L16747" s="100"/>
      <c r="M16747" s="100"/>
      <c r="N16747" s="100"/>
    </row>
    <row r="16748" spans="2:14">
      <c r="B16748" s="98"/>
      <c r="C16748" s="98"/>
      <c r="D16748" s="100"/>
      <c r="E16748" s="100"/>
      <c r="F16748" s="100"/>
      <c r="H16748" s="102"/>
      <c r="I16748" s="103"/>
      <c r="J16748" s="102"/>
      <c r="L16748" s="100"/>
      <c r="M16748" s="100"/>
      <c r="N16748" s="100"/>
    </row>
    <row r="16749" spans="2:14">
      <c r="B16749" s="98"/>
      <c r="C16749" s="98"/>
      <c r="D16749" s="100"/>
      <c r="E16749" s="100"/>
      <c r="F16749" s="100"/>
      <c r="H16749" s="102"/>
      <c r="I16749" s="103"/>
      <c r="J16749" s="102"/>
      <c r="L16749" s="100"/>
      <c r="M16749" s="100"/>
      <c r="N16749" s="100"/>
    </row>
    <row r="16750" spans="2:14">
      <c r="B16750" s="98"/>
      <c r="C16750" s="98"/>
      <c r="D16750" s="100"/>
      <c r="E16750" s="100"/>
      <c r="F16750" s="100"/>
      <c r="H16750" s="102"/>
      <c r="I16750" s="103"/>
      <c r="J16750" s="102"/>
      <c r="L16750" s="100"/>
      <c r="M16750" s="100"/>
      <c r="N16750" s="100"/>
    </row>
    <row r="16751" spans="2:14">
      <c r="B16751" s="98"/>
      <c r="C16751" s="98"/>
      <c r="D16751" s="100"/>
      <c r="E16751" s="100"/>
      <c r="F16751" s="100"/>
      <c r="H16751" s="102"/>
      <c r="I16751" s="103"/>
      <c r="J16751" s="102"/>
      <c r="L16751" s="100"/>
      <c r="M16751" s="100"/>
      <c r="N16751" s="100"/>
    </row>
    <row r="16752" spans="2:14">
      <c r="B16752" s="98"/>
      <c r="C16752" s="98"/>
      <c r="D16752" s="100"/>
      <c r="E16752" s="100"/>
      <c r="F16752" s="100"/>
      <c r="H16752" s="102"/>
      <c r="I16752" s="103"/>
      <c r="J16752" s="102"/>
      <c r="L16752" s="100"/>
      <c r="M16752" s="100"/>
      <c r="N16752" s="100"/>
    </row>
    <row r="16753" spans="2:14">
      <c r="B16753" s="98"/>
      <c r="C16753" s="98"/>
      <c r="D16753" s="100"/>
      <c r="E16753" s="100"/>
      <c r="F16753" s="100"/>
      <c r="H16753" s="102"/>
      <c r="I16753" s="103"/>
      <c r="J16753" s="102"/>
      <c r="L16753" s="100"/>
      <c r="M16753" s="100"/>
      <c r="N16753" s="100"/>
    </row>
    <row r="16754" spans="2:14">
      <c r="B16754" s="98"/>
      <c r="C16754" s="98"/>
      <c r="D16754" s="100"/>
      <c r="E16754" s="100"/>
      <c r="F16754" s="100"/>
      <c r="H16754" s="102"/>
      <c r="I16754" s="103"/>
      <c r="J16754" s="102"/>
      <c r="L16754" s="100"/>
      <c r="M16754" s="100"/>
      <c r="N16754" s="100"/>
    </row>
    <row r="16755" spans="2:14">
      <c r="B16755" s="98"/>
      <c r="C16755" s="98"/>
      <c r="D16755" s="100"/>
      <c r="E16755" s="100"/>
      <c r="F16755" s="100"/>
      <c r="H16755" s="102"/>
      <c r="I16755" s="103"/>
      <c r="J16755" s="102"/>
      <c r="L16755" s="100"/>
      <c r="M16755" s="100"/>
      <c r="N16755" s="100"/>
    </row>
    <row r="16756" spans="2:14">
      <c r="B16756" s="98"/>
      <c r="C16756" s="98"/>
      <c r="D16756" s="100"/>
      <c r="E16756" s="100"/>
      <c r="F16756" s="100"/>
      <c r="H16756" s="102"/>
      <c r="I16756" s="103"/>
      <c r="J16756" s="102"/>
      <c r="L16756" s="100"/>
      <c r="M16756" s="100"/>
      <c r="N16756" s="100"/>
    </row>
    <row r="16757" spans="2:14">
      <c r="B16757" s="98"/>
      <c r="C16757" s="98"/>
      <c r="D16757" s="100"/>
      <c r="E16757" s="100"/>
      <c r="F16757" s="100"/>
      <c r="H16757" s="102"/>
      <c r="I16757" s="103"/>
      <c r="J16757" s="102"/>
      <c r="L16757" s="100"/>
      <c r="M16757" s="100"/>
      <c r="N16757" s="100"/>
    </row>
    <row r="16758" spans="2:14">
      <c r="B16758" s="98"/>
      <c r="C16758" s="98"/>
      <c r="D16758" s="100"/>
      <c r="E16758" s="100"/>
      <c r="F16758" s="100"/>
      <c r="H16758" s="102"/>
      <c r="I16758" s="103"/>
      <c r="J16758" s="102"/>
      <c r="L16758" s="100"/>
      <c r="M16758" s="100"/>
      <c r="N16758" s="100"/>
    </row>
    <row r="16759" spans="2:14">
      <c r="B16759" s="98"/>
      <c r="C16759" s="98"/>
      <c r="D16759" s="100"/>
      <c r="E16759" s="100"/>
      <c r="F16759" s="100"/>
      <c r="H16759" s="102"/>
      <c r="I16759" s="103"/>
      <c r="J16759" s="102"/>
      <c r="L16759" s="100"/>
      <c r="M16759" s="100"/>
      <c r="N16759" s="100"/>
    </row>
    <row r="16760" spans="2:14">
      <c r="B16760" s="98"/>
      <c r="C16760" s="98"/>
      <c r="D16760" s="100"/>
      <c r="E16760" s="100"/>
      <c r="F16760" s="100"/>
      <c r="H16760" s="102"/>
      <c r="I16760" s="103"/>
      <c r="J16760" s="102"/>
      <c r="L16760" s="100"/>
      <c r="M16760" s="100"/>
      <c r="N16760" s="100"/>
    </row>
    <row r="16761" spans="2:14">
      <c r="B16761" s="98"/>
      <c r="C16761" s="98"/>
      <c r="D16761" s="100"/>
      <c r="E16761" s="100"/>
      <c r="F16761" s="100"/>
      <c r="H16761" s="102"/>
      <c r="I16761" s="103"/>
      <c r="J16761" s="102"/>
      <c r="L16761" s="100"/>
      <c r="M16761" s="100"/>
      <c r="N16761" s="100"/>
    </row>
    <row r="16762" spans="2:14">
      <c r="B16762" s="98"/>
      <c r="C16762" s="98"/>
      <c r="D16762" s="100"/>
      <c r="E16762" s="100"/>
      <c r="F16762" s="100"/>
      <c r="H16762" s="102"/>
      <c r="I16762" s="103"/>
      <c r="J16762" s="102"/>
      <c r="L16762" s="100"/>
      <c r="M16762" s="100"/>
      <c r="N16762" s="100"/>
    </row>
    <row r="16763" spans="2:14">
      <c r="B16763" s="98"/>
      <c r="C16763" s="98"/>
      <c r="D16763" s="100"/>
      <c r="E16763" s="100"/>
      <c r="F16763" s="100"/>
      <c r="H16763" s="102"/>
      <c r="I16763" s="103"/>
      <c r="J16763" s="102"/>
      <c r="L16763" s="100"/>
      <c r="M16763" s="100"/>
      <c r="N16763" s="100"/>
    </row>
    <row r="16764" spans="2:14">
      <c r="B16764" s="98"/>
      <c r="C16764" s="98"/>
      <c r="D16764" s="100"/>
      <c r="E16764" s="100"/>
      <c r="F16764" s="100"/>
      <c r="H16764" s="102"/>
      <c r="I16764" s="103"/>
      <c r="J16764" s="102"/>
      <c r="L16764" s="100"/>
      <c r="M16764" s="100"/>
      <c r="N16764" s="100"/>
    </row>
    <row r="16765" spans="2:14">
      <c r="B16765" s="98"/>
      <c r="C16765" s="98"/>
      <c r="D16765" s="100"/>
      <c r="E16765" s="100"/>
      <c r="F16765" s="100"/>
      <c r="H16765" s="102"/>
      <c r="I16765" s="103"/>
      <c r="J16765" s="102"/>
      <c r="L16765" s="100"/>
      <c r="M16765" s="100"/>
      <c r="N16765" s="100"/>
    </row>
    <row r="16766" spans="2:14">
      <c r="B16766" s="98"/>
      <c r="C16766" s="98"/>
      <c r="D16766" s="100"/>
      <c r="E16766" s="100"/>
      <c r="F16766" s="100"/>
      <c r="H16766" s="102"/>
      <c r="I16766" s="103"/>
      <c r="J16766" s="102"/>
      <c r="L16766" s="100"/>
      <c r="M16766" s="100"/>
      <c r="N16766" s="100"/>
    </row>
    <row r="16767" spans="2:14">
      <c r="B16767" s="98"/>
      <c r="C16767" s="98"/>
      <c r="D16767" s="100"/>
      <c r="E16767" s="100"/>
      <c r="F16767" s="100"/>
      <c r="H16767" s="102"/>
      <c r="I16767" s="103"/>
      <c r="J16767" s="102"/>
      <c r="L16767" s="100"/>
      <c r="M16767" s="100"/>
      <c r="N16767" s="100"/>
    </row>
    <row r="16768" spans="2:14">
      <c r="B16768" s="98"/>
      <c r="C16768" s="98"/>
      <c r="D16768" s="100"/>
      <c r="E16768" s="100"/>
      <c r="F16768" s="100"/>
      <c r="H16768" s="102"/>
      <c r="I16768" s="103"/>
      <c r="J16768" s="102"/>
      <c r="L16768" s="100"/>
      <c r="M16768" s="100"/>
      <c r="N16768" s="100"/>
    </row>
    <row r="16769" spans="2:14">
      <c r="B16769" s="98"/>
      <c r="C16769" s="98"/>
      <c r="D16769" s="100"/>
      <c r="E16769" s="100"/>
      <c r="F16769" s="100"/>
      <c r="H16769" s="102"/>
      <c r="I16769" s="103"/>
      <c r="J16769" s="102"/>
      <c r="L16769" s="100"/>
      <c r="M16769" s="100"/>
      <c r="N16769" s="100"/>
    </row>
    <row r="16770" spans="2:14">
      <c r="B16770" s="98"/>
      <c r="C16770" s="98"/>
      <c r="D16770" s="100"/>
      <c r="E16770" s="100"/>
      <c r="F16770" s="100"/>
      <c r="H16770" s="102"/>
      <c r="I16770" s="103"/>
      <c r="J16770" s="102"/>
      <c r="L16770" s="100"/>
      <c r="M16770" s="100"/>
      <c r="N16770" s="100"/>
    </row>
    <row r="16771" spans="2:14">
      <c r="B16771" s="98"/>
      <c r="C16771" s="98"/>
      <c r="D16771" s="100"/>
      <c r="E16771" s="100"/>
      <c r="F16771" s="100"/>
      <c r="H16771" s="102"/>
      <c r="I16771" s="103"/>
      <c r="J16771" s="102"/>
      <c r="L16771" s="100"/>
      <c r="M16771" s="100"/>
      <c r="N16771" s="100"/>
    </row>
    <row r="16772" spans="2:14">
      <c r="B16772" s="98"/>
      <c r="C16772" s="98"/>
      <c r="D16772" s="100"/>
      <c r="E16772" s="100"/>
      <c r="F16772" s="100"/>
      <c r="H16772" s="102"/>
      <c r="I16772" s="103"/>
      <c r="J16772" s="102"/>
      <c r="L16772" s="100"/>
      <c r="M16772" s="100"/>
      <c r="N16772" s="100"/>
    </row>
    <row r="16773" spans="2:14">
      <c r="B16773" s="98"/>
      <c r="C16773" s="98"/>
      <c r="D16773" s="100"/>
      <c r="E16773" s="100"/>
      <c r="F16773" s="100"/>
      <c r="H16773" s="102"/>
      <c r="I16773" s="103"/>
      <c r="J16773" s="102"/>
      <c r="L16773" s="100"/>
      <c r="M16773" s="100"/>
      <c r="N16773" s="100"/>
    </row>
    <row r="16774" spans="2:14">
      <c r="B16774" s="98"/>
      <c r="C16774" s="98"/>
      <c r="D16774" s="100"/>
      <c r="E16774" s="100"/>
      <c r="F16774" s="100"/>
      <c r="H16774" s="102"/>
      <c r="I16774" s="103"/>
      <c r="J16774" s="102"/>
      <c r="L16774" s="100"/>
      <c r="M16774" s="100"/>
      <c r="N16774" s="100"/>
    </row>
    <row r="16775" spans="2:14">
      <c r="B16775" s="98"/>
      <c r="C16775" s="98"/>
      <c r="D16775" s="100"/>
      <c r="E16775" s="100"/>
      <c r="F16775" s="100"/>
      <c r="H16775" s="102"/>
      <c r="I16775" s="103"/>
      <c r="J16775" s="102"/>
      <c r="L16775" s="100"/>
      <c r="M16775" s="100"/>
      <c r="N16775" s="100"/>
    </row>
    <row r="16776" spans="2:14">
      <c r="B16776" s="98"/>
      <c r="C16776" s="98"/>
      <c r="D16776" s="100"/>
      <c r="E16776" s="100"/>
      <c r="F16776" s="100"/>
      <c r="H16776" s="102"/>
      <c r="I16776" s="103"/>
      <c r="J16776" s="102"/>
      <c r="L16776" s="100"/>
      <c r="M16776" s="100"/>
      <c r="N16776" s="100"/>
    </row>
    <row r="16777" spans="2:14">
      <c r="B16777" s="98"/>
      <c r="C16777" s="98"/>
      <c r="D16777" s="100"/>
      <c r="E16777" s="100"/>
      <c r="F16777" s="100"/>
      <c r="H16777" s="102"/>
      <c r="I16777" s="103"/>
      <c r="J16777" s="102"/>
      <c r="L16777" s="100"/>
      <c r="M16777" s="100"/>
      <c r="N16777" s="100"/>
    </row>
    <row r="16778" spans="2:14">
      <c r="B16778" s="98"/>
      <c r="C16778" s="98"/>
      <c r="D16778" s="100"/>
      <c r="E16778" s="100"/>
      <c r="F16778" s="100"/>
      <c r="H16778" s="102"/>
      <c r="I16778" s="103"/>
      <c r="J16778" s="102"/>
      <c r="L16778" s="100"/>
      <c r="M16778" s="100"/>
      <c r="N16778" s="100"/>
    </row>
    <row r="16779" spans="2:14">
      <c r="B16779" s="98"/>
      <c r="C16779" s="98"/>
      <c r="D16779" s="100"/>
      <c r="E16779" s="100"/>
      <c r="F16779" s="100"/>
      <c r="H16779" s="102"/>
      <c r="I16779" s="103"/>
      <c r="J16779" s="102"/>
      <c r="L16779" s="100"/>
      <c r="M16779" s="100"/>
      <c r="N16779" s="100"/>
    </row>
    <row r="16780" spans="2:14">
      <c r="B16780" s="98"/>
      <c r="C16780" s="98"/>
      <c r="D16780" s="100"/>
      <c r="E16780" s="100"/>
      <c r="F16780" s="100"/>
      <c r="H16780" s="102"/>
      <c r="I16780" s="103"/>
      <c r="J16780" s="102"/>
      <c r="L16780" s="100"/>
      <c r="M16780" s="100"/>
      <c r="N16780" s="100"/>
    </row>
    <row r="16781" spans="2:14">
      <c r="B16781" s="98"/>
      <c r="C16781" s="98"/>
      <c r="D16781" s="100"/>
      <c r="E16781" s="100"/>
      <c r="F16781" s="100"/>
      <c r="H16781" s="102"/>
      <c r="I16781" s="103"/>
      <c r="J16781" s="102"/>
      <c r="L16781" s="100"/>
      <c r="M16781" s="100"/>
      <c r="N16781" s="100"/>
    </row>
    <row r="16782" spans="2:14">
      <c r="B16782" s="98"/>
      <c r="C16782" s="98"/>
      <c r="D16782" s="100"/>
      <c r="E16782" s="100"/>
      <c r="F16782" s="100"/>
      <c r="H16782" s="102"/>
      <c r="I16782" s="103"/>
      <c r="J16782" s="102"/>
      <c r="L16782" s="100"/>
      <c r="M16782" s="100"/>
      <c r="N16782" s="100"/>
    </row>
    <row r="16783" spans="2:14">
      <c r="B16783" s="98"/>
      <c r="C16783" s="98"/>
      <c r="D16783" s="100"/>
      <c r="E16783" s="100"/>
      <c r="F16783" s="100"/>
      <c r="H16783" s="102"/>
      <c r="I16783" s="103"/>
      <c r="J16783" s="102"/>
      <c r="L16783" s="100"/>
      <c r="M16783" s="100"/>
      <c r="N16783" s="100"/>
    </row>
    <row r="16784" spans="2:14">
      <c r="B16784" s="98"/>
      <c r="C16784" s="98"/>
      <c r="D16784" s="100"/>
      <c r="E16784" s="100"/>
      <c r="F16784" s="100"/>
      <c r="H16784" s="102"/>
      <c r="I16784" s="103"/>
      <c r="J16784" s="102"/>
      <c r="L16784" s="100"/>
      <c r="M16784" s="100"/>
      <c r="N16784" s="100"/>
    </row>
    <row r="16785" spans="2:14">
      <c r="B16785" s="98"/>
      <c r="C16785" s="98"/>
      <c r="D16785" s="100"/>
      <c r="E16785" s="100"/>
      <c r="F16785" s="100"/>
      <c r="H16785" s="102"/>
      <c r="I16785" s="103"/>
      <c r="J16785" s="102"/>
      <c r="L16785" s="100"/>
      <c r="M16785" s="100"/>
      <c r="N16785" s="100"/>
    </row>
    <row r="16786" spans="2:14">
      <c r="B16786" s="98"/>
      <c r="C16786" s="98"/>
      <c r="D16786" s="100"/>
      <c r="E16786" s="100"/>
      <c r="F16786" s="100"/>
      <c r="H16786" s="102"/>
      <c r="I16786" s="103"/>
      <c r="J16786" s="102"/>
      <c r="L16786" s="100"/>
      <c r="M16786" s="100"/>
      <c r="N16786" s="100"/>
    </row>
    <row r="16787" spans="2:14">
      <c r="B16787" s="98"/>
      <c r="C16787" s="98"/>
      <c r="D16787" s="100"/>
      <c r="E16787" s="100"/>
      <c r="F16787" s="100"/>
      <c r="H16787" s="102"/>
      <c r="I16787" s="103"/>
      <c r="J16787" s="102"/>
      <c r="L16787" s="100"/>
      <c r="M16787" s="100"/>
      <c r="N16787" s="100"/>
    </row>
    <row r="16788" spans="2:14">
      <c r="B16788" s="98"/>
      <c r="C16788" s="98"/>
      <c r="D16788" s="100"/>
      <c r="E16788" s="100"/>
      <c r="F16788" s="100"/>
      <c r="H16788" s="102"/>
      <c r="I16788" s="103"/>
      <c r="J16788" s="102"/>
      <c r="L16788" s="100"/>
      <c r="M16788" s="100"/>
      <c r="N16788" s="100"/>
    </row>
    <row r="16789" spans="2:14">
      <c r="B16789" s="98"/>
      <c r="C16789" s="98"/>
      <c r="D16789" s="100"/>
      <c r="E16789" s="100"/>
      <c r="F16789" s="100"/>
      <c r="H16789" s="102"/>
      <c r="I16789" s="103"/>
      <c r="J16789" s="102"/>
      <c r="L16789" s="100"/>
      <c r="M16789" s="100"/>
      <c r="N16789" s="100"/>
    </row>
    <row r="16790" spans="2:14">
      <c r="B16790" s="98"/>
      <c r="C16790" s="98"/>
      <c r="D16790" s="100"/>
      <c r="E16790" s="100"/>
      <c r="F16790" s="100"/>
      <c r="H16790" s="102"/>
      <c r="I16790" s="103"/>
      <c r="J16790" s="102"/>
      <c r="L16790" s="100"/>
      <c r="M16790" s="100"/>
      <c r="N16790" s="100"/>
    </row>
    <row r="16791" spans="2:14">
      <c r="B16791" s="98"/>
      <c r="C16791" s="98"/>
      <c r="D16791" s="100"/>
      <c r="E16791" s="100"/>
      <c r="F16791" s="100"/>
      <c r="H16791" s="102"/>
      <c r="I16791" s="103"/>
      <c r="J16791" s="102"/>
      <c r="L16791" s="100"/>
      <c r="M16791" s="100"/>
      <c r="N16791" s="100"/>
    </row>
    <row r="16792" spans="2:14">
      <c r="B16792" s="98"/>
      <c r="C16792" s="98"/>
      <c r="D16792" s="100"/>
      <c r="E16792" s="100"/>
      <c r="F16792" s="100"/>
      <c r="H16792" s="102"/>
      <c r="I16792" s="103"/>
      <c r="J16792" s="102"/>
      <c r="L16792" s="100"/>
      <c r="M16792" s="100"/>
      <c r="N16792" s="100"/>
    </row>
    <row r="16793" spans="2:14">
      <c r="B16793" s="98"/>
      <c r="C16793" s="98"/>
      <c r="D16793" s="100"/>
      <c r="E16793" s="100"/>
      <c r="F16793" s="100"/>
      <c r="H16793" s="102"/>
      <c r="I16793" s="103"/>
      <c r="J16793" s="102"/>
      <c r="L16793" s="100"/>
      <c r="M16793" s="100"/>
      <c r="N16793" s="100"/>
    </row>
    <row r="16794" spans="2:14">
      <c r="B16794" s="98"/>
      <c r="C16794" s="98"/>
      <c r="D16794" s="100"/>
      <c r="E16794" s="100"/>
      <c r="F16794" s="100"/>
      <c r="H16794" s="102"/>
      <c r="I16794" s="103"/>
      <c r="J16794" s="102"/>
      <c r="L16794" s="100"/>
      <c r="M16794" s="100"/>
      <c r="N16794" s="100"/>
    </row>
    <row r="16795" spans="2:14">
      <c r="B16795" s="98"/>
      <c r="C16795" s="98"/>
      <c r="D16795" s="100"/>
      <c r="E16795" s="100"/>
      <c r="F16795" s="100"/>
      <c r="H16795" s="102"/>
      <c r="I16795" s="103"/>
      <c r="J16795" s="102"/>
      <c r="L16795" s="100"/>
      <c r="M16795" s="100"/>
      <c r="N16795" s="100"/>
    </row>
    <row r="16796" spans="2:14">
      <c r="B16796" s="98"/>
      <c r="C16796" s="98"/>
      <c r="D16796" s="100"/>
      <c r="E16796" s="100"/>
      <c r="F16796" s="100"/>
      <c r="H16796" s="102"/>
      <c r="I16796" s="103"/>
      <c r="J16796" s="102"/>
      <c r="L16796" s="100"/>
      <c r="M16796" s="100"/>
      <c r="N16796" s="100"/>
    </row>
    <row r="16797" spans="2:14">
      <c r="B16797" s="98"/>
      <c r="C16797" s="98"/>
      <c r="D16797" s="100"/>
      <c r="E16797" s="100"/>
      <c r="F16797" s="100"/>
      <c r="H16797" s="102"/>
      <c r="I16797" s="103"/>
      <c r="J16797" s="102"/>
      <c r="L16797" s="100"/>
      <c r="M16797" s="100"/>
      <c r="N16797" s="100"/>
    </row>
    <row r="16798" spans="2:14">
      <c r="B16798" s="98"/>
      <c r="C16798" s="98"/>
      <c r="D16798" s="100"/>
      <c r="E16798" s="100"/>
      <c r="F16798" s="100"/>
      <c r="H16798" s="102"/>
      <c r="I16798" s="103"/>
      <c r="J16798" s="102"/>
      <c r="L16798" s="100"/>
      <c r="M16798" s="100"/>
      <c r="N16798" s="100"/>
    </row>
    <row r="16799" spans="2:14">
      <c r="B16799" s="98"/>
      <c r="C16799" s="98"/>
      <c r="D16799" s="100"/>
      <c r="E16799" s="100"/>
      <c r="F16799" s="100"/>
      <c r="H16799" s="102"/>
      <c r="I16799" s="103"/>
      <c r="J16799" s="102"/>
      <c r="L16799" s="100"/>
      <c r="M16799" s="100"/>
      <c r="N16799" s="100"/>
    </row>
    <row r="16800" spans="2:14">
      <c r="B16800" s="98"/>
      <c r="C16800" s="98"/>
      <c r="D16800" s="100"/>
      <c r="E16800" s="100"/>
      <c r="F16800" s="100"/>
      <c r="H16800" s="102"/>
      <c r="I16800" s="103"/>
      <c r="J16800" s="102"/>
      <c r="L16800" s="100"/>
      <c r="M16800" s="100"/>
      <c r="N16800" s="100"/>
    </row>
    <row r="16801" spans="2:14">
      <c r="B16801" s="98"/>
      <c r="C16801" s="98"/>
      <c r="D16801" s="100"/>
      <c r="E16801" s="100"/>
      <c r="F16801" s="100"/>
      <c r="H16801" s="102"/>
      <c r="I16801" s="103"/>
      <c r="J16801" s="102"/>
      <c r="L16801" s="100"/>
      <c r="M16801" s="100"/>
      <c r="N16801" s="100"/>
    </row>
    <row r="16802" spans="2:14">
      <c r="B16802" s="98"/>
      <c r="C16802" s="98"/>
      <c r="D16802" s="100"/>
      <c r="E16802" s="100"/>
      <c r="F16802" s="100"/>
      <c r="H16802" s="102"/>
      <c r="I16802" s="103"/>
      <c r="J16802" s="102"/>
      <c r="L16802" s="100"/>
      <c r="M16802" s="100"/>
      <c r="N16802" s="100"/>
    </row>
    <row r="16803" spans="2:14">
      <c r="B16803" s="98"/>
      <c r="C16803" s="98"/>
      <c r="D16803" s="100"/>
      <c r="E16803" s="100"/>
      <c r="F16803" s="100"/>
      <c r="H16803" s="102"/>
      <c r="I16803" s="103"/>
      <c r="J16803" s="102"/>
      <c r="L16803" s="100"/>
      <c r="M16803" s="100"/>
      <c r="N16803" s="100"/>
    </row>
    <row r="16804" spans="2:14">
      <c r="B16804" s="98"/>
      <c r="C16804" s="98"/>
      <c r="D16804" s="100"/>
      <c r="E16804" s="100"/>
      <c r="F16804" s="100"/>
      <c r="H16804" s="102"/>
      <c r="I16804" s="103"/>
      <c r="J16804" s="102"/>
      <c r="L16804" s="100"/>
      <c r="M16804" s="100"/>
      <c r="N16804" s="100"/>
    </row>
    <row r="16805" spans="2:14">
      <c r="B16805" s="98"/>
      <c r="C16805" s="98"/>
      <c r="D16805" s="100"/>
      <c r="E16805" s="100"/>
      <c r="F16805" s="100"/>
      <c r="H16805" s="102"/>
      <c r="I16805" s="103"/>
      <c r="J16805" s="102"/>
      <c r="L16805" s="100"/>
      <c r="M16805" s="100"/>
      <c r="N16805" s="100"/>
    </row>
    <row r="16806" spans="2:14">
      <c r="B16806" s="98"/>
      <c r="C16806" s="98"/>
      <c r="D16806" s="100"/>
      <c r="E16806" s="100"/>
      <c r="F16806" s="100"/>
      <c r="H16806" s="102"/>
      <c r="I16806" s="103"/>
      <c r="J16806" s="102"/>
      <c r="L16806" s="100"/>
      <c r="M16806" s="100"/>
      <c r="N16806" s="100"/>
    </row>
    <row r="16807" spans="2:14">
      <c r="B16807" s="98"/>
      <c r="C16807" s="98"/>
      <c r="D16807" s="100"/>
      <c r="E16807" s="100"/>
      <c r="F16807" s="100"/>
      <c r="H16807" s="102"/>
      <c r="I16807" s="103"/>
      <c r="J16807" s="102"/>
      <c r="L16807" s="100"/>
      <c r="M16807" s="100"/>
      <c r="N16807" s="100"/>
    </row>
    <row r="16808" spans="2:14">
      <c r="B16808" s="98"/>
      <c r="C16808" s="98"/>
      <c r="D16808" s="100"/>
      <c r="E16808" s="100"/>
      <c r="F16808" s="100"/>
      <c r="H16808" s="102"/>
      <c r="I16808" s="103"/>
      <c r="J16808" s="102"/>
      <c r="L16808" s="100"/>
      <c r="M16808" s="100"/>
      <c r="N16808" s="100"/>
    </row>
    <row r="16809" spans="2:14">
      <c r="B16809" s="98"/>
      <c r="C16809" s="98"/>
      <c r="D16809" s="100"/>
      <c r="E16809" s="100"/>
      <c r="F16809" s="100"/>
      <c r="H16809" s="102"/>
      <c r="I16809" s="103"/>
      <c r="J16809" s="102"/>
      <c r="L16809" s="100"/>
      <c r="M16809" s="100"/>
      <c r="N16809" s="100"/>
    </row>
    <row r="16810" spans="2:14">
      <c r="B16810" s="98"/>
      <c r="C16810" s="98"/>
      <c r="D16810" s="100"/>
      <c r="E16810" s="100"/>
      <c r="F16810" s="100"/>
      <c r="H16810" s="102"/>
      <c r="I16810" s="103"/>
      <c r="J16810" s="102"/>
      <c r="L16810" s="100"/>
      <c r="M16810" s="100"/>
      <c r="N16810" s="100"/>
    </row>
    <row r="16811" spans="2:14">
      <c r="B16811" s="98"/>
      <c r="C16811" s="98"/>
      <c r="D16811" s="100"/>
      <c r="E16811" s="100"/>
      <c r="F16811" s="100"/>
      <c r="H16811" s="102"/>
      <c r="I16811" s="103"/>
      <c r="J16811" s="102"/>
      <c r="L16811" s="100"/>
      <c r="M16811" s="100"/>
      <c r="N16811" s="100"/>
    </row>
    <row r="16812" spans="2:14">
      <c r="B16812" s="98"/>
      <c r="C16812" s="98"/>
      <c r="D16812" s="100"/>
      <c r="E16812" s="100"/>
      <c r="F16812" s="100"/>
      <c r="H16812" s="102"/>
      <c r="I16812" s="103"/>
      <c r="J16812" s="102"/>
      <c r="L16812" s="100"/>
      <c r="M16812" s="100"/>
      <c r="N16812" s="100"/>
    </row>
    <row r="16813" spans="2:14">
      <c r="B16813" s="98"/>
      <c r="C16813" s="98"/>
      <c r="D16813" s="100"/>
      <c r="E16813" s="100"/>
      <c r="F16813" s="100"/>
      <c r="H16813" s="102"/>
      <c r="I16813" s="103"/>
      <c r="J16813" s="102"/>
      <c r="L16813" s="100"/>
      <c r="M16813" s="100"/>
      <c r="N16813" s="100"/>
    </row>
    <row r="16814" spans="2:14">
      <c r="B16814" s="98"/>
      <c r="C16814" s="98"/>
      <c r="D16814" s="100"/>
      <c r="E16814" s="100"/>
      <c r="F16814" s="100"/>
      <c r="H16814" s="102"/>
      <c r="I16814" s="103"/>
      <c r="J16814" s="102"/>
      <c r="L16814" s="100"/>
      <c r="M16814" s="100"/>
      <c r="N16814" s="100"/>
    </row>
    <row r="16815" spans="2:14">
      <c r="B16815" s="98"/>
      <c r="C16815" s="98"/>
      <c r="D16815" s="100"/>
      <c r="E16815" s="100"/>
      <c r="F16815" s="100"/>
      <c r="H16815" s="102"/>
      <c r="I16815" s="103"/>
      <c r="J16815" s="102"/>
      <c r="L16815" s="100"/>
      <c r="M16815" s="100"/>
      <c r="N16815" s="100"/>
    </row>
    <row r="16816" spans="2:14">
      <c r="B16816" s="98"/>
      <c r="C16816" s="98"/>
      <c r="D16816" s="100"/>
      <c r="E16816" s="100"/>
      <c r="F16816" s="100"/>
      <c r="H16816" s="102"/>
      <c r="I16816" s="103"/>
      <c r="J16816" s="102"/>
      <c r="L16816" s="100"/>
      <c r="M16816" s="100"/>
      <c r="N16816" s="100"/>
    </row>
    <row r="16817" spans="2:14">
      <c r="B16817" s="98"/>
      <c r="C16817" s="98"/>
      <c r="D16817" s="100"/>
      <c r="E16817" s="100"/>
      <c r="F16817" s="100"/>
      <c r="H16817" s="102"/>
      <c r="I16817" s="103"/>
      <c r="J16817" s="102"/>
      <c r="L16817" s="100"/>
      <c r="M16817" s="100"/>
      <c r="N16817" s="100"/>
    </row>
    <row r="16818" spans="2:14">
      <c r="B16818" s="98"/>
      <c r="C16818" s="98"/>
      <c r="D16818" s="100"/>
      <c r="E16818" s="100"/>
      <c r="F16818" s="100"/>
      <c r="H16818" s="102"/>
      <c r="I16818" s="103"/>
      <c r="J16818" s="102"/>
      <c r="L16818" s="100"/>
      <c r="M16818" s="100"/>
      <c r="N16818" s="100"/>
    </row>
    <row r="16819" spans="2:14">
      <c r="B16819" s="98"/>
      <c r="C16819" s="98"/>
      <c r="D16819" s="100"/>
      <c r="E16819" s="100"/>
      <c r="F16819" s="100"/>
      <c r="H16819" s="102"/>
      <c r="I16819" s="103"/>
      <c r="J16819" s="102"/>
      <c r="L16819" s="100"/>
      <c r="M16819" s="100"/>
      <c r="N16819" s="100"/>
    </row>
    <row r="16820" spans="2:14">
      <c r="B16820" s="98"/>
      <c r="C16820" s="98"/>
      <c r="D16820" s="100"/>
      <c r="E16820" s="100"/>
      <c r="F16820" s="100"/>
      <c r="H16820" s="102"/>
      <c r="I16820" s="103"/>
      <c r="J16820" s="102"/>
      <c r="L16820" s="100"/>
      <c r="M16820" s="100"/>
      <c r="N16820" s="100"/>
    </row>
    <row r="16821" spans="2:14">
      <c r="B16821" s="98"/>
      <c r="C16821" s="98"/>
      <c r="D16821" s="100"/>
      <c r="E16821" s="100"/>
      <c r="F16821" s="100"/>
      <c r="H16821" s="102"/>
      <c r="I16821" s="103"/>
      <c r="J16821" s="102"/>
      <c r="L16821" s="100"/>
      <c r="M16821" s="100"/>
      <c r="N16821" s="100"/>
    </row>
    <row r="16822" spans="2:14">
      <c r="B16822" s="98"/>
      <c r="C16822" s="98"/>
      <c r="D16822" s="100"/>
      <c r="E16822" s="100"/>
      <c r="F16822" s="100"/>
      <c r="H16822" s="102"/>
      <c r="I16822" s="103"/>
      <c r="J16822" s="102"/>
      <c r="L16822" s="100"/>
      <c r="M16822" s="100"/>
      <c r="N16822" s="100"/>
    </row>
    <row r="16823" spans="2:14">
      <c r="B16823" s="98"/>
      <c r="C16823" s="98"/>
      <c r="D16823" s="100"/>
      <c r="E16823" s="100"/>
      <c r="F16823" s="100"/>
      <c r="H16823" s="102"/>
      <c r="I16823" s="103"/>
      <c r="J16823" s="102"/>
      <c r="L16823" s="100"/>
      <c r="M16823" s="100"/>
      <c r="N16823" s="100"/>
    </row>
    <row r="16824" spans="2:14">
      <c r="B16824" s="98"/>
      <c r="C16824" s="98"/>
      <c r="D16824" s="100"/>
      <c r="E16824" s="100"/>
      <c r="F16824" s="100"/>
      <c r="H16824" s="102"/>
      <c r="I16824" s="103"/>
      <c r="J16824" s="102"/>
      <c r="L16824" s="100"/>
      <c r="M16824" s="100"/>
      <c r="N16824" s="100"/>
    </row>
    <row r="16825" spans="2:14">
      <c r="B16825" s="98"/>
      <c r="C16825" s="98"/>
      <c r="D16825" s="100"/>
      <c r="E16825" s="100"/>
      <c r="F16825" s="100"/>
      <c r="H16825" s="102"/>
      <c r="I16825" s="103"/>
      <c r="J16825" s="102"/>
      <c r="L16825" s="100"/>
      <c r="M16825" s="100"/>
      <c r="N16825" s="100"/>
    </row>
    <row r="16826" spans="2:14">
      <c r="B16826" s="98"/>
      <c r="C16826" s="98"/>
      <c r="D16826" s="100"/>
      <c r="E16826" s="100"/>
      <c r="F16826" s="100"/>
      <c r="H16826" s="102"/>
      <c r="I16826" s="103"/>
      <c r="J16826" s="102"/>
      <c r="L16826" s="100"/>
      <c r="M16826" s="100"/>
      <c r="N16826" s="100"/>
    </row>
    <row r="16827" spans="2:14">
      <c r="B16827" s="98"/>
      <c r="C16827" s="98"/>
      <c r="D16827" s="100"/>
      <c r="E16827" s="100"/>
      <c r="F16827" s="100"/>
      <c r="H16827" s="102"/>
      <c r="I16827" s="103"/>
      <c r="J16827" s="102"/>
      <c r="L16827" s="100"/>
      <c r="M16827" s="100"/>
      <c r="N16827" s="100"/>
    </row>
    <row r="16828" spans="2:14">
      <c r="B16828" s="98"/>
      <c r="C16828" s="98"/>
      <c r="D16828" s="100"/>
      <c r="E16828" s="100"/>
      <c r="F16828" s="100"/>
      <c r="H16828" s="102"/>
      <c r="I16828" s="103"/>
      <c r="J16828" s="102"/>
      <c r="L16828" s="100"/>
      <c r="M16828" s="100"/>
      <c r="N16828" s="100"/>
    </row>
    <row r="16829" spans="2:14">
      <c r="B16829" s="98"/>
      <c r="C16829" s="98"/>
      <c r="D16829" s="100"/>
      <c r="E16829" s="100"/>
      <c r="F16829" s="100"/>
      <c r="H16829" s="102"/>
      <c r="I16829" s="103"/>
      <c r="J16829" s="102"/>
      <c r="L16829" s="100"/>
      <c r="M16829" s="100"/>
      <c r="N16829" s="100"/>
    </row>
    <row r="16830" spans="2:14">
      <c r="B16830" s="98"/>
      <c r="C16830" s="98"/>
      <c r="D16830" s="100"/>
      <c r="E16830" s="100"/>
      <c r="F16830" s="100"/>
      <c r="H16830" s="102"/>
      <c r="I16830" s="103"/>
      <c r="J16830" s="102"/>
      <c r="L16830" s="100"/>
      <c r="M16830" s="100"/>
      <c r="N16830" s="100"/>
    </row>
    <row r="16831" spans="2:14">
      <c r="B16831" s="98"/>
      <c r="C16831" s="98"/>
      <c r="D16831" s="100"/>
      <c r="E16831" s="100"/>
      <c r="F16831" s="100"/>
      <c r="H16831" s="102"/>
      <c r="I16831" s="103"/>
      <c r="J16831" s="102"/>
      <c r="L16831" s="100"/>
      <c r="M16831" s="100"/>
      <c r="N16831" s="100"/>
    </row>
    <row r="16832" spans="2:14">
      <c r="B16832" s="98"/>
      <c r="C16832" s="98"/>
      <c r="D16832" s="100"/>
      <c r="E16832" s="100"/>
      <c r="F16832" s="100"/>
      <c r="H16832" s="102"/>
      <c r="I16832" s="103"/>
      <c r="J16832" s="102"/>
      <c r="L16832" s="100"/>
      <c r="M16832" s="100"/>
      <c r="N16832" s="100"/>
    </row>
    <row r="16833" spans="2:14">
      <c r="B16833" s="98"/>
      <c r="C16833" s="98"/>
      <c r="D16833" s="100"/>
      <c r="E16833" s="100"/>
      <c r="F16833" s="100"/>
      <c r="H16833" s="102"/>
      <c r="I16833" s="103"/>
      <c r="J16833" s="102"/>
      <c r="L16833" s="100"/>
      <c r="M16833" s="100"/>
      <c r="N16833" s="100"/>
    </row>
    <row r="16834" spans="2:14">
      <c r="B16834" s="98"/>
      <c r="C16834" s="98"/>
      <c r="D16834" s="100"/>
      <c r="E16834" s="100"/>
      <c r="F16834" s="100"/>
      <c r="H16834" s="102"/>
      <c r="I16834" s="103"/>
      <c r="J16834" s="102"/>
      <c r="L16834" s="100"/>
      <c r="M16834" s="100"/>
      <c r="N16834" s="100"/>
    </row>
    <row r="16835" spans="2:14">
      <c r="B16835" s="98"/>
      <c r="C16835" s="98"/>
      <c r="D16835" s="100"/>
      <c r="E16835" s="100"/>
      <c r="F16835" s="100"/>
      <c r="H16835" s="102"/>
      <c r="I16835" s="103"/>
      <c r="J16835" s="102"/>
      <c r="L16835" s="100"/>
      <c r="M16835" s="100"/>
      <c r="N16835" s="100"/>
    </row>
    <row r="16836" spans="2:14">
      <c r="B16836" s="98"/>
      <c r="C16836" s="98"/>
      <c r="D16836" s="100"/>
      <c r="E16836" s="100"/>
      <c r="F16836" s="100"/>
      <c r="H16836" s="102"/>
      <c r="I16836" s="103"/>
      <c r="J16836" s="102"/>
      <c r="L16836" s="100"/>
      <c r="M16836" s="100"/>
      <c r="N16836" s="100"/>
    </row>
    <row r="16837" spans="2:14">
      <c r="B16837" s="98"/>
      <c r="C16837" s="98"/>
      <c r="D16837" s="100"/>
      <c r="E16837" s="100"/>
      <c r="F16837" s="100"/>
      <c r="H16837" s="102"/>
      <c r="I16837" s="103"/>
      <c r="J16837" s="102"/>
      <c r="L16837" s="100"/>
      <c r="M16837" s="100"/>
      <c r="N16837" s="100"/>
    </row>
    <row r="16838" spans="2:14">
      <c r="B16838" s="98"/>
      <c r="C16838" s="98"/>
      <c r="D16838" s="100"/>
      <c r="E16838" s="100"/>
      <c r="F16838" s="100"/>
      <c r="H16838" s="102"/>
      <c r="I16838" s="103"/>
      <c r="J16838" s="102"/>
      <c r="L16838" s="100"/>
      <c r="M16838" s="100"/>
      <c r="N16838" s="100"/>
    </row>
    <row r="16839" spans="2:14">
      <c r="B16839" s="98"/>
      <c r="C16839" s="98"/>
      <c r="D16839" s="100"/>
      <c r="E16839" s="100"/>
      <c r="F16839" s="100"/>
      <c r="H16839" s="102"/>
      <c r="I16839" s="103"/>
      <c r="J16839" s="102"/>
      <c r="L16839" s="100"/>
      <c r="M16839" s="100"/>
      <c r="N16839" s="100"/>
    </row>
    <row r="16840" spans="2:14">
      <c r="B16840" s="98"/>
      <c r="C16840" s="98"/>
      <c r="D16840" s="100"/>
      <c r="E16840" s="100"/>
      <c r="F16840" s="100"/>
      <c r="H16840" s="102"/>
      <c r="I16840" s="103"/>
      <c r="J16840" s="102"/>
      <c r="L16840" s="100"/>
      <c r="M16840" s="100"/>
      <c r="N16840" s="100"/>
    </row>
    <row r="16841" spans="2:14">
      <c r="B16841" s="98"/>
      <c r="C16841" s="98"/>
      <c r="D16841" s="100"/>
      <c r="E16841" s="100"/>
      <c r="F16841" s="100"/>
      <c r="H16841" s="102"/>
      <c r="I16841" s="103"/>
      <c r="J16841" s="102"/>
      <c r="L16841" s="100"/>
      <c r="M16841" s="100"/>
      <c r="N16841" s="100"/>
    </row>
    <row r="16842" spans="2:14">
      <c r="B16842" s="98"/>
      <c r="C16842" s="98"/>
      <c r="D16842" s="100"/>
      <c r="E16842" s="100"/>
      <c r="F16842" s="100"/>
      <c r="H16842" s="102"/>
      <c r="I16842" s="103"/>
      <c r="J16842" s="102"/>
      <c r="L16842" s="100"/>
      <c r="M16842" s="100"/>
      <c r="N16842" s="100"/>
    </row>
    <row r="16843" spans="2:14">
      <c r="B16843" s="98"/>
      <c r="C16843" s="98"/>
      <c r="D16843" s="100"/>
      <c r="E16843" s="100"/>
      <c r="F16843" s="100"/>
      <c r="H16843" s="102"/>
      <c r="I16843" s="103"/>
      <c r="J16843" s="102"/>
      <c r="L16843" s="100"/>
      <c r="M16843" s="100"/>
      <c r="N16843" s="100"/>
    </row>
    <row r="16844" spans="2:14">
      <c r="B16844" s="98"/>
      <c r="C16844" s="98"/>
      <c r="D16844" s="100"/>
      <c r="E16844" s="100"/>
      <c r="F16844" s="100"/>
      <c r="H16844" s="102"/>
      <c r="I16844" s="103"/>
      <c r="J16844" s="102"/>
      <c r="L16844" s="100"/>
      <c r="M16844" s="100"/>
      <c r="N16844" s="100"/>
    </row>
    <row r="16845" spans="2:14">
      <c r="B16845" s="98"/>
      <c r="C16845" s="98"/>
      <c r="D16845" s="100"/>
      <c r="E16845" s="100"/>
      <c r="F16845" s="100"/>
      <c r="H16845" s="102"/>
      <c r="I16845" s="103"/>
      <c r="J16845" s="102"/>
      <c r="L16845" s="100"/>
      <c r="M16845" s="100"/>
      <c r="N16845" s="100"/>
    </row>
    <row r="16846" spans="2:14">
      <c r="B16846" s="98"/>
      <c r="C16846" s="98"/>
      <c r="D16846" s="100"/>
      <c r="E16846" s="100"/>
      <c r="F16846" s="100"/>
      <c r="H16846" s="102"/>
      <c r="I16846" s="103"/>
      <c r="J16846" s="102"/>
      <c r="L16846" s="100"/>
      <c r="M16846" s="100"/>
      <c r="N16846" s="100"/>
    </row>
    <row r="16847" spans="2:14">
      <c r="B16847" s="98"/>
      <c r="C16847" s="98"/>
      <c r="D16847" s="100"/>
      <c r="E16847" s="100"/>
      <c r="F16847" s="100"/>
      <c r="H16847" s="102"/>
      <c r="I16847" s="103"/>
      <c r="J16847" s="102"/>
      <c r="L16847" s="100"/>
      <c r="M16847" s="100"/>
      <c r="N16847" s="100"/>
    </row>
    <row r="16848" spans="2:14">
      <c r="B16848" s="98"/>
      <c r="C16848" s="98"/>
      <c r="D16848" s="100"/>
      <c r="E16848" s="100"/>
      <c r="F16848" s="100"/>
      <c r="H16848" s="102"/>
      <c r="I16848" s="103"/>
      <c r="J16848" s="102"/>
      <c r="L16848" s="100"/>
      <c r="M16848" s="100"/>
      <c r="N16848" s="100"/>
    </row>
    <row r="16849" spans="2:14">
      <c r="B16849" s="98"/>
      <c r="C16849" s="98"/>
      <c r="D16849" s="100"/>
      <c r="E16849" s="100"/>
      <c r="F16849" s="100"/>
      <c r="H16849" s="102"/>
      <c r="I16849" s="103"/>
      <c r="J16849" s="102"/>
      <c r="L16849" s="100"/>
      <c r="M16849" s="100"/>
      <c r="N16849" s="100"/>
    </row>
    <row r="16850" spans="2:14">
      <c r="B16850" s="98"/>
      <c r="C16850" s="98"/>
      <c r="D16850" s="100"/>
      <c r="E16850" s="100"/>
      <c r="F16850" s="100"/>
      <c r="H16850" s="102"/>
      <c r="I16850" s="103"/>
      <c r="J16850" s="102"/>
      <c r="L16850" s="100"/>
      <c r="M16850" s="100"/>
      <c r="N16850" s="100"/>
    </row>
    <row r="16851" spans="2:14">
      <c r="B16851" s="98"/>
      <c r="C16851" s="98"/>
      <c r="D16851" s="100"/>
      <c r="E16851" s="100"/>
      <c r="F16851" s="100"/>
      <c r="H16851" s="102"/>
      <c r="I16851" s="103"/>
      <c r="J16851" s="102"/>
      <c r="L16851" s="100"/>
      <c r="M16851" s="100"/>
      <c r="N16851" s="100"/>
    </row>
    <row r="16852" spans="2:14">
      <c r="B16852" s="98"/>
      <c r="C16852" s="98"/>
      <c r="D16852" s="100"/>
      <c r="E16852" s="100"/>
      <c r="F16852" s="100"/>
      <c r="H16852" s="102"/>
      <c r="I16852" s="103"/>
      <c r="J16852" s="102"/>
      <c r="L16852" s="100"/>
      <c r="M16852" s="100"/>
      <c r="N16852" s="100"/>
    </row>
    <row r="16853" spans="2:14">
      <c r="B16853" s="98"/>
      <c r="C16853" s="98"/>
      <c r="D16853" s="100"/>
      <c r="E16853" s="100"/>
      <c r="F16853" s="100"/>
      <c r="H16853" s="102"/>
      <c r="I16853" s="103"/>
      <c r="J16853" s="102"/>
      <c r="L16853" s="100"/>
      <c r="M16853" s="100"/>
      <c r="N16853" s="100"/>
    </row>
    <row r="16854" spans="2:14">
      <c r="B16854" s="98"/>
      <c r="C16854" s="98"/>
      <c r="D16854" s="100"/>
      <c r="E16854" s="100"/>
      <c r="F16854" s="100"/>
      <c r="H16854" s="102"/>
      <c r="I16854" s="103"/>
      <c r="J16854" s="102"/>
      <c r="L16854" s="100"/>
      <c r="M16854" s="100"/>
      <c r="N16854" s="100"/>
    </row>
    <row r="16855" spans="2:14">
      <c r="B16855" s="98"/>
      <c r="C16855" s="98"/>
      <c r="D16855" s="100"/>
      <c r="E16855" s="100"/>
      <c r="F16855" s="100"/>
      <c r="H16855" s="102"/>
      <c r="I16855" s="103"/>
      <c r="J16855" s="102"/>
      <c r="L16855" s="100"/>
      <c r="M16855" s="100"/>
      <c r="N16855" s="100"/>
    </row>
    <row r="16856" spans="2:14">
      <c r="B16856" s="98"/>
      <c r="C16856" s="98"/>
      <c r="D16856" s="100"/>
      <c r="E16856" s="100"/>
      <c r="F16856" s="100"/>
      <c r="H16856" s="102"/>
      <c r="I16856" s="103"/>
      <c r="J16856" s="102"/>
      <c r="L16856" s="100"/>
      <c r="M16856" s="100"/>
      <c r="N16856" s="100"/>
    </row>
    <row r="16857" spans="2:14">
      <c r="B16857" s="98"/>
      <c r="C16857" s="98"/>
      <c r="D16857" s="100"/>
      <c r="E16857" s="100"/>
      <c r="F16857" s="100"/>
      <c r="H16857" s="102"/>
      <c r="I16857" s="103"/>
      <c r="J16857" s="102"/>
      <c r="L16857" s="100"/>
      <c r="M16857" s="100"/>
      <c r="N16857" s="100"/>
    </row>
    <row r="16858" spans="2:14">
      <c r="B16858" s="98"/>
      <c r="C16858" s="98"/>
      <c r="D16858" s="100"/>
      <c r="E16858" s="100"/>
      <c r="F16858" s="100"/>
      <c r="H16858" s="102"/>
      <c r="I16858" s="103"/>
      <c r="J16858" s="102"/>
      <c r="L16858" s="100"/>
      <c r="M16858" s="100"/>
      <c r="N16858" s="100"/>
    </row>
    <row r="16859" spans="2:14">
      <c r="B16859" s="98"/>
      <c r="C16859" s="98"/>
      <c r="D16859" s="100"/>
      <c r="E16859" s="100"/>
      <c r="F16859" s="100"/>
      <c r="H16859" s="102"/>
      <c r="I16859" s="103"/>
      <c r="J16859" s="102"/>
      <c r="L16859" s="100"/>
      <c r="M16859" s="100"/>
      <c r="N16859" s="100"/>
    </row>
    <row r="16860" spans="2:14">
      <c r="B16860" s="98"/>
      <c r="C16860" s="98"/>
      <c r="D16860" s="100"/>
      <c r="E16860" s="100"/>
      <c r="F16860" s="100"/>
      <c r="H16860" s="102"/>
      <c r="I16860" s="103"/>
      <c r="J16860" s="102"/>
      <c r="L16860" s="100"/>
      <c r="M16860" s="100"/>
      <c r="N16860" s="100"/>
    </row>
    <row r="16861" spans="2:14">
      <c r="B16861" s="98"/>
      <c r="C16861" s="98"/>
      <c r="D16861" s="100"/>
      <c r="E16861" s="100"/>
      <c r="F16861" s="100"/>
      <c r="H16861" s="102"/>
      <c r="I16861" s="103"/>
      <c r="J16861" s="102"/>
      <c r="L16861" s="100"/>
      <c r="M16861" s="100"/>
      <c r="N16861" s="100"/>
    </row>
    <row r="16862" spans="2:14">
      <c r="B16862" s="98"/>
      <c r="C16862" s="98"/>
      <c r="D16862" s="100"/>
      <c r="E16862" s="100"/>
      <c r="F16862" s="100"/>
      <c r="H16862" s="102"/>
      <c r="I16862" s="103"/>
      <c r="J16862" s="102"/>
      <c r="L16862" s="100"/>
      <c r="M16862" s="100"/>
      <c r="N16862" s="100"/>
    </row>
    <row r="16863" spans="2:14">
      <c r="B16863" s="98"/>
      <c r="C16863" s="98"/>
      <c r="D16863" s="100"/>
      <c r="E16863" s="100"/>
      <c r="F16863" s="100"/>
      <c r="H16863" s="102"/>
      <c r="I16863" s="103"/>
      <c r="J16863" s="102"/>
      <c r="L16863" s="100"/>
      <c r="M16863" s="100"/>
      <c r="N16863" s="100"/>
    </row>
    <row r="16864" spans="2:14">
      <c r="B16864" s="98"/>
      <c r="C16864" s="98"/>
      <c r="D16864" s="100"/>
      <c r="E16864" s="100"/>
      <c r="F16864" s="100"/>
      <c r="H16864" s="102"/>
      <c r="I16864" s="103"/>
      <c r="J16864" s="102"/>
      <c r="L16864" s="100"/>
      <c r="M16864" s="100"/>
      <c r="N16864" s="100"/>
    </row>
    <row r="16865" spans="2:14">
      <c r="B16865" s="98"/>
      <c r="C16865" s="98"/>
      <c r="D16865" s="100"/>
      <c r="E16865" s="100"/>
      <c r="F16865" s="100"/>
      <c r="H16865" s="102"/>
      <c r="I16865" s="103"/>
      <c r="J16865" s="102"/>
      <c r="L16865" s="100"/>
      <c r="M16865" s="100"/>
      <c r="N16865" s="100"/>
    </row>
    <row r="16866" spans="2:14">
      <c r="B16866" s="98"/>
      <c r="C16866" s="98"/>
      <c r="D16866" s="100"/>
      <c r="E16866" s="100"/>
      <c r="F16866" s="100"/>
      <c r="H16866" s="102"/>
      <c r="I16866" s="103"/>
      <c r="J16866" s="102"/>
      <c r="L16866" s="100"/>
      <c r="M16866" s="100"/>
      <c r="N16866" s="100"/>
    </row>
    <row r="16867" spans="2:14">
      <c r="B16867" s="98"/>
      <c r="C16867" s="98"/>
      <c r="D16867" s="100"/>
      <c r="E16867" s="100"/>
      <c r="F16867" s="100"/>
      <c r="H16867" s="102"/>
      <c r="I16867" s="103"/>
      <c r="J16867" s="102"/>
      <c r="L16867" s="100"/>
      <c r="M16867" s="100"/>
      <c r="N16867" s="100"/>
    </row>
    <row r="16868" spans="2:14">
      <c r="B16868" s="98"/>
      <c r="C16868" s="98"/>
      <c r="D16868" s="100"/>
      <c r="E16868" s="100"/>
      <c r="F16868" s="100"/>
      <c r="H16868" s="102"/>
      <c r="I16868" s="103"/>
      <c r="J16868" s="102"/>
      <c r="L16868" s="100"/>
      <c r="M16868" s="100"/>
      <c r="N16868" s="100"/>
    </row>
    <row r="16869" spans="2:14">
      <c r="B16869" s="98"/>
      <c r="C16869" s="98"/>
      <c r="D16869" s="100"/>
      <c r="E16869" s="100"/>
      <c r="F16869" s="100"/>
      <c r="H16869" s="102"/>
      <c r="I16869" s="103"/>
      <c r="J16869" s="102"/>
      <c r="L16869" s="100"/>
      <c r="M16869" s="100"/>
      <c r="N16869" s="100"/>
    </row>
    <row r="16870" spans="2:14">
      <c r="B16870" s="98"/>
      <c r="C16870" s="98"/>
      <c r="D16870" s="100"/>
      <c r="E16870" s="100"/>
      <c r="F16870" s="100"/>
      <c r="H16870" s="102"/>
      <c r="I16870" s="103"/>
      <c r="J16870" s="102"/>
      <c r="L16870" s="100"/>
      <c r="M16870" s="100"/>
      <c r="N16870" s="100"/>
    </row>
    <row r="16871" spans="2:14">
      <c r="B16871" s="98"/>
      <c r="C16871" s="98"/>
      <c r="D16871" s="100"/>
      <c r="E16871" s="100"/>
      <c r="F16871" s="100"/>
      <c r="H16871" s="102"/>
      <c r="I16871" s="103"/>
      <c r="J16871" s="102"/>
      <c r="L16871" s="100"/>
      <c r="M16871" s="100"/>
      <c r="N16871" s="100"/>
    </row>
    <row r="16872" spans="2:14">
      <c r="B16872" s="98"/>
      <c r="C16872" s="98"/>
      <c r="D16872" s="100"/>
      <c r="E16872" s="100"/>
      <c r="F16872" s="100"/>
      <c r="H16872" s="102"/>
      <c r="I16872" s="103"/>
      <c r="J16872" s="102"/>
      <c r="L16872" s="100"/>
      <c r="M16872" s="100"/>
      <c r="N16872" s="100"/>
    </row>
    <row r="16873" spans="2:14">
      <c r="B16873" s="98"/>
      <c r="C16873" s="98"/>
      <c r="D16873" s="100"/>
      <c r="E16873" s="100"/>
      <c r="F16873" s="100"/>
      <c r="H16873" s="102"/>
      <c r="I16873" s="103"/>
      <c r="J16873" s="102"/>
      <c r="L16873" s="100"/>
      <c r="M16873" s="100"/>
      <c r="N16873" s="100"/>
    </row>
    <row r="16874" spans="2:14">
      <c r="B16874" s="98"/>
      <c r="C16874" s="98"/>
      <c r="D16874" s="100"/>
      <c r="E16874" s="100"/>
      <c r="F16874" s="100"/>
      <c r="H16874" s="102"/>
      <c r="I16874" s="103"/>
      <c r="J16874" s="102"/>
      <c r="L16874" s="100"/>
      <c r="M16874" s="100"/>
      <c r="N16874" s="100"/>
    </row>
    <row r="16875" spans="2:14">
      <c r="B16875" s="98"/>
      <c r="C16875" s="98"/>
      <c r="D16875" s="100"/>
      <c r="E16875" s="100"/>
      <c r="F16875" s="100"/>
      <c r="H16875" s="102"/>
      <c r="I16875" s="103"/>
      <c r="J16875" s="102"/>
      <c r="L16875" s="100"/>
      <c r="M16875" s="100"/>
      <c r="N16875" s="100"/>
    </row>
    <row r="16876" spans="2:14">
      <c r="B16876" s="98"/>
      <c r="C16876" s="98"/>
      <c r="D16876" s="100"/>
      <c r="E16876" s="100"/>
      <c r="F16876" s="100"/>
      <c r="H16876" s="102"/>
      <c r="I16876" s="103"/>
      <c r="J16876" s="102"/>
      <c r="L16876" s="100"/>
      <c r="M16876" s="100"/>
      <c r="N16876" s="100"/>
    </row>
    <row r="16877" spans="2:14">
      <c r="B16877" s="98"/>
      <c r="C16877" s="98"/>
      <c r="D16877" s="100"/>
      <c r="E16877" s="100"/>
      <c r="F16877" s="100"/>
      <c r="H16877" s="102"/>
      <c r="I16877" s="103"/>
      <c r="J16877" s="102"/>
      <c r="L16877" s="100"/>
      <c r="M16877" s="100"/>
      <c r="N16877" s="100"/>
    </row>
    <row r="16878" spans="2:14">
      <c r="B16878" s="98"/>
      <c r="C16878" s="98"/>
      <c r="D16878" s="100"/>
      <c r="E16878" s="100"/>
      <c r="F16878" s="100"/>
      <c r="H16878" s="102"/>
      <c r="I16878" s="103"/>
      <c r="J16878" s="102"/>
      <c r="L16878" s="100"/>
      <c r="M16878" s="100"/>
      <c r="N16878" s="100"/>
    </row>
    <row r="16879" spans="2:14">
      <c r="B16879" s="98"/>
      <c r="C16879" s="98"/>
      <c r="D16879" s="100"/>
      <c r="E16879" s="100"/>
      <c r="F16879" s="100"/>
      <c r="H16879" s="102"/>
      <c r="I16879" s="103"/>
      <c r="J16879" s="102"/>
      <c r="L16879" s="100"/>
      <c r="M16879" s="100"/>
      <c r="N16879" s="100"/>
    </row>
    <row r="16880" spans="2:14">
      <c r="B16880" s="98"/>
      <c r="C16880" s="98"/>
      <c r="D16880" s="100"/>
      <c r="E16880" s="100"/>
      <c r="F16880" s="100"/>
      <c r="H16880" s="102"/>
      <c r="I16880" s="103"/>
      <c r="J16880" s="102"/>
      <c r="L16880" s="100"/>
      <c r="M16880" s="100"/>
      <c r="N16880" s="100"/>
    </row>
    <row r="16881" spans="2:14">
      <c r="B16881" s="98"/>
      <c r="C16881" s="98"/>
      <c r="D16881" s="100"/>
      <c r="E16881" s="100"/>
      <c r="F16881" s="100"/>
      <c r="H16881" s="102"/>
      <c r="I16881" s="103"/>
      <c r="J16881" s="102"/>
      <c r="L16881" s="100"/>
      <c r="M16881" s="100"/>
      <c r="N16881" s="100"/>
    </row>
    <row r="16882" spans="2:14">
      <c r="B16882" s="98"/>
      <c r="C16882" s="98"/>
      <c r="D16882" s="100"/>
      <c r="E16882" s="100"/>
      <c r="F16882" s="100"/>
      <c r="H16882" s="102"/>
      <c r="I16882" s="103"/>
      <c r="J16882" s="102"/>
      <c r="L16882" s="100"/>
      <c r="M16882" s="100"/>
      <c r="N16882" s="100"/>
    </row>
    <row r="16883" spans="2:14">
      <c r="B16883" s="98"/>
      <c r="C16883" s="98"/>
      <c r="D16883" s="100"/>
      <c r="E16883" s="100"/>
      <c r="F16883" s="100"/>
      <c r="H16883" s="102"/>
      <c r="I16883" s="103"/>
      <c r="J16883" s="102"/>
      <c r="L16883" s="100"/>
      <c r="M16883" s="100"/>
      <c r="N16883" s="100"/>
    </row>
    <row r="16884" spans="2:14">
      <c r="B16884" s="98"/>
      <c r="C16884" s="98"/>
      <c r="D16884" s="100"/>
      <c r="E16884" s="100"/>
      <c r="F16884" s="100"/>
      <c r="H16884" s="102"/>
      <c r="I16884" s="103"/>
      <c r="J16884" s="102"/>
      <c r="L16884" s="100"/>
      <c r="M16884" s="100"/>
      <c r="N16884" s="100"/>
    </row>
    <row r="16885" spans="2:14">
      <c r="B16885" s="98"/>
      <c r="C16885" s="98"/>
      <c r="D16885" s="100"/>
      <c r="E16885" s="100"/>
      <c r="F16885" s="100"/>
      <c r="H16885" s="102"/>
      <c r="I16885" s="103"/>
      <c r="J16885" s="102"/>
      <c r="L16885" s="100"/>
      <c r="M16885" s="100"/>
      <c r="N16885" s="100"/>
    </row>
    <row r="16886" spans="2:14">
      <c r="B16886" s="98"/>
      <c r="C16886" s="98"/>
      <c r="D16886" s="100"/>
      <c r="E16886" s="100"/>
      <c r="F16886" s="100"/>
      <c r="H16886" s="102"/>
      <c r="I16886" s="103"/>
      <c r="J16886" s="102"/>
      <c r="L16886" s="100"/>
      <c r="M16886" s="100"/>
      <c r="N16886" s="100"/>
    </row>
    <row r="16887" spans="2:14">
      <c r="B16887" s="98"/>
      <c r="C16887" s="98"/>
      <c r="D16887" s="100"/>
      <c r="E16887" s="100"/>
      <c r="F16887" s="100"/>
      <c r="H16887" s="102"/>
      <c r="I16887" s="103"/>
      <c r="J16887" s="102"/>
      <c r="L16887" s="100"/>
      <c r="M16887" s="100"/>
      <c r="N16887" s="100"/>
    </row>
    <row r="16888" spans="2:14">
      <c r="B16888" s="98"/>
      <c r="C16888" s="98"/>
      <c r="D16888" s="100"/>
      <c r="E16888" s="100"/>
      <c r="F16888" s="100"/>
      <c r="H16888" s="102"/>
      <c r="I16888" s="103"/>
      <c r="J16888" s="102"/>
      <c r="L16888" s="100"/>
      <c r="M16888" s="100"/>
      <c r="N16888" s="100"/>
    </row>
    <row r="16889" spans="2:14">
      <c r="B16889" s="98"/>
      <c r="C16889" s="98"/>
      <c r="D16889" s="100"/>
      <c r="E16889" s="100"/>
      <c r="F16889" s="100"/>
      <c r="H16889" s="102"/>
      <c r="I16889" s="103"/>
      <c r="J16889" s="102"/>
      <c r="L16889" s="100"/>
      <c r="M16889" s="100"/>
      <c r="N16889" s="100"/>
    </row>
    <row r="16890" spans="2:14">
      <c r="B16890" s="98"/>
      <c r="C16890" s="98"/>
      <c r="D16890" s="100"/>
      <c r="E16890" s="100"/>
      <c r="F16890" s="100"/>
      <c r="H16890" s="102"/>
      <c r="I16890" s="103"/>
      <c r="J16890" s="102"/>
      <c r="L16890" s="100"/>
      <c r="M16890" s="100"/>
      <c r="N16890" s="100"/>
    </row>
    <row r="16891" spans="2:14">
      <c r="B16891" s="98"/>
      <c r="C16891" s="98"/>
      <c r="D16891" s="100"/>
      <c r="E16891" s="100"/>
      <c r="F16891" s="100"/>
      <c r="H16891" s="102"/>
      <c r="I16891" s="103"/>
      <c r="J16891" s="102"/>
      <c r="L16891" s="100"/>
      <c r="M16891" s="100"/>
      <c r="N16891" s="100"/>
    </row>
    <row r="16892" spans="2:14">
      <c r="B16892" s="98"/>
      <c r="C16892" s="98"/>
      <c r="D16892" s="100"/>
      <c r="E16892" s="100"/>
      <c r="F16892" s="100"/>
      <c r="H16892" s="102"/>
      <c r="I16892" s="103"/>
      <c r="J16892" s="102"/>
      <c r="L16892" s="100"/>
      <c r="M16892" s="100"/>
      <c r="N16892" s="100"/>
    </row>
    <row r="16893" spans="2:14">
      <c r="B16893" s="98"/>
      <c r="C16893" s="98"/>
      <c r="D16893" s="100"/>
      <c r="E16893" s="100"/>
      <c r="F16893" s="100"/>
      <c r="H16893" s="102"/>
      <c r="I16893" s="103"/>
      <c r="J16893" s="102"/>
      <c r="L16893" s="100"/>
      <c r="M16893" s="100"/>
      <c r="N16893" s="100"/>
    </row>
    <row r="16894" spans="2:14">
      <c r="B16894" s="98"/>
      <c r="C16894" s="98"/>
      <c r="D16894" s="100"/>
      <c r="E16894" s="100"/>
      <c r="F16894" s="100"/>
      <c r="H16894" s="102"/>
      <c r="I16894" s="103"/>
      <c r="J16894" s="102"/>
      <c r="L16894" s="100"/>
      <c r="M16894" s="100"/>
      <c r="N16894" s="100"/>
    </row>
    <row r="16895" spans="2:14">
      <c r="B16895" s="98"/>
      <c r="C16895" s="98"/>
      <c r="D16895" s="100"/>
      <c r="E16895" s="100"/>
      <c r="F16895" s="100"/>
      <c r="H16895" s="102"/>
      <c r="I16895" s="103"/>
      <c r="J16895" s="102"/>
      <c r="L16895" s="100"/>
      <c r="M16895" s="100"/>
      <c r="N16895" s="100"/>
    </row>
    <row r="16896" spans="2:14">
      <c r="B16896" s="98"/>
      <c r="C16896" s="98"/>
      <c r="D16896" s="100"/>
      <c r="E16896" s="100"/>
      <c r="F16896" s="100"/>
      <c r="H16896" s="102"/>
      <c r="I16896" s="103"/>
      <c r="J16896" s="102"/>
      <c r="L16896" s="100"/>
      <c r="M16896" s="100"/>
      <c r="N16896" s="100"/>
    </row>
    <row r="16897" spans="2:14">
      <c r="B16897" s="98"/>
      <c r="C16897" s="98"/>
      <c r="D16897" s="100"/>
      <c r="E16897" s="100"/>
      <c r="F16897" s="100"/>
      <c r="H16897" s="102"/>
      <c r="I16897" s="103"/>
      <c r="J16897" s="102"/>
      <c r="L16897" s="100"/>
      <c r="M16897" s="100"/>
      <c r="N16897" s="100"/>
    </row>
    <row r="16898" spans="2:14">
      <c r="B16898" s="98"/>
      <c r="C16898" s="98"/>
      <c r="D16898" s="100"/>
      <c r="E16898" s="100"/>
      <c r="F16898" s="100"/>
      <c r="H16898" s="102"/>
      <c r="I16898" s="103"/>
      <c r="J16898" s="102"/>
      <c r="L16898" s="100"/>
      <c r="M16898" s="100"/>
      <c r="N16898" s="100"/>
    </row>
    <row r="16899" spans="2:14">
      <c r="B16899" s="98"/>
      <c r="C16899" s="98"/>
      <c r="D16899" s="100"/>
      <c r="E16899" s="100"/>
      <c r="F16899" s="100"/>
      <c r="H16899" s="102"/>
      <c r="I16899" s="103"/>
      <c r="J16899" s="102"/>
      <c r="L16899" s="100"/>
      <c r="M16899" s="100"/>
      <c r="N16899" s="100"/>
    </row>
    <row r="16900" spans="2:14">
      <c r="B16900" s="98"/>
      <c r="C16900" s="98"/>
      <c r="D16900" s="100"/>
      <c r="E16900" s="100"/>
      <c r="F16900" s="100"/>
      <c r="H16900" s="102"/>
      <c r="I16900" s="103"/>
      <c r="J16900" s="102"/>
      <c r="L16900" s="100"/>
      <c r="M16900" s="100"/>
      <c r="N16900" s="100"/>
    </row>
    <row r="16901" spans="2:14">
      <c r="B16901" s="98"/>
      <c r="C16901" s="98"/>
      <c r="D16901" s="100"/>
      <c r="E16901" s="100"/>
      <c r="F16901" s="100"/>
      <c r="H16901" s="102"/>
      <c r="I16901" s="103"/>
      <c r="J16901" s="102"/>
      <c r="L16901" s="100"/>
      <c r="M16901" s="100"/>
      <c r="N16901" s="100"/>
    </row>
    <row r="16902" spans="2:14">
      <c r="B16902" s="98"/>
      <c r="C16902" s="98"/>
      <c r="D16902" s="100"/>
      <c r="E16902" s="100"/>
      <c r="F16902" s="100"/>
      <c r="H16902" s="102"/>
      <c r="I16902" s="103"/>
      <c r="J16902" s="102"/>
      <c r="L16902" s="100"/>
      <c r="M16902" s="100"/>
      <c r="N16902" s="100"/>
    </row>
    <row r="16903" spans="2:14">
      <c r="B16903" s="98"/>
      <c r="C16903" s="98"/>
      <c r="D16903" s="100"/>
      <c r="E16903" s="100"/>
      <c r="F16903" s="100"/>
      <c r="H16903" s="102"/>
      <c r="I16903" s="103"/>
      <c r="J16903" s="102"/>
      <c r="L16903" s="100"/>
      <c r="M16903" s="100"/>
      <c r="N16903" s="100"/>
    </row>
    <row r="16904" spans="2:14">
      <c r="B16904" s="98"/>
      <c r="C16904" s="98"/>
      <c r="D16904" s="100"/>
      <c r="E16904" s="100"/>
      <c r="F16904" s="100"/>
      <c r="H16904" s="102"/>
      <c r="I16904" s="103"/>
      <c r="J16904" s="102"/>
      <c r="L16904" s="100"/>
      <c r="M16904" s="100"/>
      <c r="N16904" s="100"/>
    </row>
    <row r="16905" spans="2:14">
      <c r="B16905" s="98"/>
      <c r="C16905" s="98"/>
      <c r="D16905" s="100"/>
      <c r="E16905" s="100"/>
      <c r="F16905" s="100"/>
      <c r="H16905" s="102"/>
      <c r="I16905" s="103"/>
      <c r="J16905" s="102"/>
      <c r="L16905" s="100"/>
      <c r="M16905" s="100"/>
      <c r="N16905" s="100"/>
    </row>
    <row r="16906" spans="2:14">
      <c r="B16906" s="98"/>
      <c r="C16906" s="98"/>
      <c r="D16906" s="100"/>
      <c r="E16906" s="100"/>
      <c r="F16906" s="100"/>
      <c r="H16906" s="102"/>
      <c r="I16906" s="103"/>
      <c r="J16906" s="102"/>
      <c r="L16906" s="100"/>
      <c r="M16906" s="100"/>
      <c r="N16906" s="100"/>
    </row>
    <row r="16907" spans="2:14">
      <c r="B16907" s="98"/>
      <c r="C16907" s="98"/>
      <c r="D16907" s="100"/>
      <c r="E16907" s="100"/>
      <c r="F16907" s="100"/>
      <c r="H16907" s="102"/>
      <c r="I16907" s="103"/>
      <c r="J16907" s="102"/>
      <c r="L16907" s="100"/>
      <c r="M16907" s="100"/>
      <c r="N16907" s="100"/>
    </row>
    <row r="16908" spans="2:14">
      <c r="B16908" s="98"/>
      <c r="C16908" s="98"/>
      <c r="D16908" s="100"/>
      <c r="E16908" s="100"/>
      <c r="F16908" s="100"/>
      <c r="H16908" s="102"/>
      <c r="I16908" s="103"/>
      <c r="J16908" s="102"/>
      <c r="L16908" s="100"/>
      <c r="M16908" s="100"/>
      <c r="N16908" s="100"/>
    </row>
    <row r="16909" spans="2:14">
      <c r="B16909" s="98"/>
      <c r="C16909" s="98"/>
      <c r="D16909" s="100"/>
      <c r="E16909" s="100"/>
      <c r="F16909" s="100"/>
      <c r="H16909" s="102"/>
      <c r="I16909" s="103"/>
      <c r="J16909" s="102"/>
      <c r="L16909" s="100"/>
      <c r="M16909" s="100"/>
      <c r="N16909" s="100"/>
    </row>
    <row r="16910" spans="2:14">
      <c r="B16910" s="98"/>
      <c r="C16910" s="98"/>
      <c r="D16910" s="100"/>
      <c r="E16910" s="100"/>
      <c r="F16910" s="100"/>
      <c r="H16910" s="102"/>
      <c r="I16910" s="103"/>
      <c r="J16910" s="102"/>
      <c r="L16910" s="100"/>
      <c r="M16910" s="100"/>
      <c r="N16910" s="100"/>
    </row>
    <row r="16911" spans="2:14">
      <c r="B16911" s="98"/>
      <c r="C16911" s="98"/>
      <c r="D16911" s="100"/>
      <c r="E16911" s="100"/>
      <c r="F16911" s="100"/>
      <c r="H16911" s="102"/>
      <c r="I16911" s="103"/>
      <c r="J16911" s="102"/>
      <c r="L16911" s="100"/>
      <c r="M16911" s="100"/>
      <c r="N16911" s="100"/>
    </row>
    <row r="16912" spans="2:14">
      <c r="B16912" s="98"/>
      <c r="C16912" s="98"/>
      <c r="D16912" s="100"/>
      <c r="E16912" s="100"/>
      <c r="F16912" s="100"/>
      <c r="H16912" s="102"/>
      <c r="I16912" s="103"/>
      <c r="J16912" s="102"/>
      <c r="L16912" s="100"/>
      <c r="M16912" s="100"/>
      <c r="N16912" s="100"/>
    </row>
    <row r="16913" spans="2:14">
      <c r="B16913" s="98"/>
      <c r="C16913" s="98"/>
      <c r="D16913" s="100"/>
      <c r="E16913" s="100"/>
      <c r="F16913" s="100"/>
      <c r="H16913" s="102"/>
      <c r="I16913" s="103"/>
      <c r="J16913" s="102"/>
      <c r="L16913" s="100"/>
      <c r="M16913" s="100"/>
      <c r="N16913" s="100"/>
    </row>
    <row r="16914" spans="2:14">
      <c r="B16914" s="98"/>
      <c r="C16914" s="98"/>
      <c r="D16914" s="100"/>
      <c r="E16914" s="100"/>
      <c r="F16914" s="100"/>
      <c r="H16914" s="102"/>
      <c r="I16914" s="103"/>
      <c r="J16914" s="102"/>
      <c r="L16914" s="100"/>
      <c r="M16914" s="100"/>
      <c r="N16914" s="100"/>
    </row>
    <row r="16915" spans="2:14">
      <c r="B16915" s="98"/>
      <c r="C16915" s="98"/>
      <c r="D16915" s="100"/>
      <c r="E16915" s="100"/>
      <c r="F16915" s="100"/>
      <c r="H16915" s="102"/>
      <c r="I16915" s="103"/>
      <c r="J16915" s="102"/>
      <c r="L16915" s="100"/>
      <c r="M16915" s="100"/>
      <c r="N16915" s="100"/>
    </row>
    <row r="16916" spans="2:14">
      <c r="B16916" s="98"/>
      <c r="C16916" s="98"/>
      <c r="D16916" s="100"/>
      <c r="E16916" s="100"/>
      <c r="F16916" s="100"/>
      <c r="H16916" s="102"/>
      <c r="I16916" s="103"/>
      <c r="J16916" s="102"/>
      <c r="L16916" s="100"/>
      <c r="M16916" s="100"/>
      <c r="N16916" s="100"/>
    </row>
    <row r="16917" spans="2:14">
      <c r="B16917" s="98"/>
      <c r="C16917" s="98"/>
      <c r="D16917" s="100"/>
      <c r="E16917" s="100"/>
      <c r="F16917" s="100"/>
      <c r="H16917" s="102"/>
      <c r="I16917" s="103"/>
      <c r="J16917" s="102"/>
      <c r="L16917" s="100"/>
      <c r="M16917" s="100"/>
      <c r="N16917" s="100"/>
    </row>
    <row r="16918" spans="2:14">
      <c r="B16918" s="98"/>
      <c r="C16918" s="98"/>
      <c r="D16918" s="100"/>
      <c r="E16918" s="100"/>
      <c r="F16918" s="100"/>
      <c r="H16918" s="102"/>
      <c r="I16918" s="103"/>
      <c r="J16918" s="102"/>
      <c r="L16918" s="100"/>
      <c r="M16918" s="100"/>
      <c r="N16918" s="100"/>
    </row>
    <row r="16919" spans="2:14">
      <c r="B16919" s="98"/>
      <c r="C16919" s="98"/>
      <c r="D16919" s="100"/>
      <c r="E16919" s="100"/>
      <c r="F16919" s="100"/>
      <c r="H16919" s="102"/>
      <c r="I16919" s="103"/>
      <c r="J16919" s="102"/>
      <c r="L16919" s="100"/>
      <c r="M16919" s="100"/>
      <c r="N16919" s="100"/>
    </row>
    <row r="16920" spans="2:14">
      <c r="B16920" s="98"/>
      <c r="C16920" s="98"/>
      <c r="D16920" s="100"/>
      <c r="E16920" s="100"/>
      <c r="F16920" s="100"/>
      <c r="H16920" s="102"/>
      <c r="I16920" s="103"/>
      <c r="J16920" s="102"/>
      <c r="L16920" s="100"/>
      <c r="M16920" s="100"/>
      <c r="N16920" s="100"/>
    </row>
    <row r="16921" spans="2:14">
      <c r="B16921" s="98"/>
      <c r="C16921" s="98"/>
      <c r="D16921" s="100"/>
      <c r="E16921" s="100"/>
      <c r="F16921" s="100"/>
      <c r="H16921" s="102"/>
      <c r="I16921" s="103"/>
      <c r="J16921" s="102"/>
      <c r="L16921" s="100"/>
      <c r="M16921" s="100"/>
      <c r="N16921" s="100"/>
    </row>
    <row r="16922" spans="2:14">
      <c r="B16922" s="98"/>
      <c r="C16922" s="98"/>
      <c r="D16922" s="100"/>
      <c r="E16922" s="100"/>
      <c r="F16922" s="100"/>
      <c r="H16922" s="102"/>
      <c r="I16922" s="103"/>
      <c r="J16922" s="102"/>
      <c r="L16922" s="100"/>
      <c r="M16922" s="100"/>
      <c r="N16922" s="100"/>
    </row>
    <row r="16923" spans="2:14">
      <c r="B16923" s="98"/>
      <c r="C16923" s="98"/>
      <c r="D16923" s="100"/>
      <c r="E16923" s="100"/>
      <c r="F16923" s="100"/>
      <c r="H16923" s="102"/>
      <c r="I16923" s="103"/>
      <c r="J16923" s="102"/>
      <c r="L16923" s="100"/>
      <c r="M16923" s="100"/>
      <c r="N16923" s="100"/>
    </row>
    <row r="16924" spans="2:14">
      <c r="B16924" s="98"/>
      <c r="C16924" s="98"/>
      <c r="D16924" s="100"/>
      <c r="E16924" s="100"/>
      <c r="F16924" s="100"/>
      <c r="H16924" s="102"/>
      <c r="I16924" s="103"/>
      <c r="J16924" s="102"/>
      <c r="L16924" s="100"/>
      <c r="M16924" s="100"/>
      <c r="N16924" s="100"/>
    </row>
    <row r="16925" spans="2:14">
      <c r="B16925" s="98"/>
      <c r="C16925" s="98"/>
      <c r="D16925" s="100"/>
      <c r="E16925" s="100"/>
      <c r="F16925" s="100"/>
      <c r="H16925" s="102"/>
      <c r="I16925" s="103"/>
      <c r="J16925" s="102"/>
      <c r="L16925" s="100"/>
      <c r="M16925" s="100"/>
      <c r="N16925" s="100"/>
    </row>
    <row r="16926" spans="2:14">
      <c r="B16926" s="98"/>
      <c r="C16926" s="98"/>
      <c r="D16926" s="100"/>
      <c r="E16926" s="100"/>
      <c r="F16926" s="100"/>
      <c r="H16926" s="102"/>
      <c r="I16926" s="103"/>
      <c r="J16926" s="102"/>
      <c r="L16926" s="100"/>
      <c r="M16926" s="100"/>
      <c r="N16926" s="100"/>
    </row>
    <row r="16927" spans="2:14">
      <c r="B16927" s="98"/>
      <c r="C16927" s="98"/>
      <c r="D16927" s="100"/>
      <c r="E16927" s="100"/>
      <c r="F16927" s="100"/>
      <c r="H16927" s="102"/>
      <c r="I16927" s="103"/>
      <c r="J16927" s="102"/>
      <c r="L16927" s="100"/>
      <c r="M16927" s="100"/>
      <c r="N16927" s="100"/>
    </row>
    <row r="16928" spans="2:14">
      <c r="B16928" s="98"/>
      <c r="C16928" s="98"/>
      <c r="D16928" s="100"/>
      <c r="E16928" s="100"/>
      <c r="F16928" s="100"/>
      <c r="H16928" s="102"/>
      <c r="I16928" s="103"/>
      <c r="J16928" s="102"/>
      <c r="L16928" s="100"/>
      <c r="M16928" s="100"/>
      <c r="N16928" s="100"/>
    </row>
    <row r="16929" spans="2:14">
      <c r="B16929" s="98"/>
      <c r="C16929" s="98"/>
      <c r="D16929" s="100"/>
      <c r="E16929" s="100"/>
      <c r="F16929" s="100"/>
      <c r="H16929" s="102"/>
      <c r="I16929" s="103"/>
      <c r="J16929" s="102"/>
      <c r="L16929" s="100"/>
      <c r="M16929" s="100"/>
      <c r="N16929" s="100"/>
    </row>
    <row r="16930" spans="2:14">
      <c r="B16930" s="98"/>
      <c r="C16930" s="98"/>
      <c r="D16930" s="100"/>
      <c r="E16930" s="100"/>
      <c r="F16930" s="100"/>
      <c r="H16930" s="102"/>
      <c r="I16930" s="103"/>
      <c r="J16930" s="102"/>
      <c r="L16930" s="100"/>
      <c r="M16930" s="100"/>
      <c r="N16930" s="100"/>
    </row>
    <row r="16931" spans="2:14">
      <c r="B16931" s="98"/>
      <c r="C16931" s="98"/>
      <c r="D16931" s="100"/>
      <c r="E16931" s="100"/>
      <c r="F16931" s="100"/>
      <c r="H16931" s="102"/>
      <c r="I16931" s="103"/>
      <c r="J16931" s="102"/>
      <c r="L16931" s="100"/>
      <c r="M16931" s="100"/>
      <c r="N16931" s="100"/>
    </row>
    <row r="16932" spans="2:14">
      <c r="B16932" s="98"/>
      <c r="C16932" s="98"/>
      <c r="D16932" s="100"/>
      <c r="E16932" s="100"/>
      <c r="F16932" s="100"/>
      <c r="H16932" s="102"/>
      <c r="I16932" s="103"/>
      <c r="J16932" s="102"/>
      <c r="L16932" s="100"/>
      <c r="M16932" s="100"/>
      <c r="N16932" s="100"/>
    </row>
    <row r="16933" spans="2:14">
      <c r="B16933" s="98"/>
      <c r="C16933" s="98"/>
      <c r="D16933" s="100"/>
      <c r="E16933" s="100"/>
      <c r="F16933" s="100"/>
      <c r="H16933" s="102"/>
      <c r="I16933" s="103"/>
      <c r="J16933" s="102"/>
      <c r="L16933" s="100"/>
      <c r="M16933" s="100"/>
      <c r="N16933" s="100"/>
    </row>
    <row r="16934" spans="2:14">
      <c r="B16934" s="98"/>
      <c r="C16934" s="98"/>
      <c r="D16934" s="100"/>
      <c r="E16934" s="100"/>
      <c r="F16934" s="100"/>
      <c r="H16934" s="102"/>
      <c r="I16934" s="103"/>
      <c r="J16934" s="102"/>
      <c r="L16934" s="100"/>
      <c r="M16934" s="100"/>
      <c r="N16934" s="100"/>
    </row>
    <row r="16935" spans="2:14">
      <c r="B16935" s="98"/>
      <c r="C16935" s="98"/>
      <c r="D16935" s="100"/>
      <c r="E16935" s="100"/>
      <c r="F16935" s="100"/>
      <c r="H16935" s="102"/>
      <c r="I16935" s="103"/>
      <c r="J16935" s="102"/>
      <c r="L16935" s="100"/>
      <c r="M16935" s="100"/>
      <c r="N16935" s="100"/>
    </row>
    <row r="16936" spans="2:14">
      <c r="B16936" s="98"/>
      <c r="C16936" s="98"/>
      <c r="D16936" s="100"/>
      <c r="E16936" s="100"/>
      <c r="F16936" s="100"/>
      <c r="H16936" s="102"/>
      <c r="I16936" s="103"/>
      <c r="J16936" s="102"/>
      <c r="L16936" s="100"/>
      <c r="M16936" s="100"/>
      <c r="N16936" s="100"/>
    </row>
    <row r="16937" spans="2:14">
      <c r="B16937" s="98"/>
      <c r="C16937" s="98"/>
      <c r="D16937" s="100"/>
      <c r="E16937" s="100"/>
      <c r="F16937" s="100"/>
      <c r="H16937" s="102"/>
      <c r="I16937" s="103"/>
      <c r="J16937" s="102"/>
      <c r="L16937" s="100"/>
      <c r="M16937" s="100"/>
      <c r="N16937" s="100"/>
    </row>
    <row r="16938" spans="2:14">
      <c r="B16938" s="98"/>
      <c r="C16938" s="98"/>
      <c r="D16938" s="100"/>
      <c r="E16938" s="100"/>
      <c r="F16938" s="100"/>
      <c r="H16938" s="102"/>
      <c r="I16938" s="103"/>
      <c r="J16938" s="102"/>
      <c r="L16938" s="100"/>
      <c r="M16938" s="100"/>
      <c r="N16938" s="100"/>
    </row>
    <row r="16939" spans="2:14">
      <c r="B16939" s="98"/>
      <c r="C16939" s="98"/>
      <c r="D16939" s="100"/>
      <c r="E16939" s="100"/>
      <c r="F16939" s="100"/>
      <c r="H16939" s="102"/>
      <c r="I16939" s="103"/>
      <c r="J16939" s="102"/>
      <c r="L16939" s="100"/>
      <c r="M16939" s="100"/>
      <c r="N16939" s="100"/>
    </row>
    <row r="16940" spans="2:14">
      <c r="B16940" s="98"/>
      <c r="C16940" s="98"/>
      <c r="D16940" s="100"/>
      <c r="E16940" s="100"/>
      <c r="F16940" s="100"/>
      <c r="H16940" s="102"/>
      <c r="I16940" s="103"/>
      <c r="J16940" s="102"/>
      <c r="L16940" s="100"/>
      <c r="M16940" s="100"/>
      <c r="N16940" s="100"/>
    </row>
    <row r="16941" spans="2:14">
      <c r="B16941" s="98"/>
      <c r="C16941" s="98"/>
      <c r="D16941" s="100"/>
      <c r="E16941" s="100"/>
      <c r="F16941" s="100"/>
      <c r="H16941" s="102"/>
      <c r="I16941" s="103"/>
      <c r="J16941" s="102"/>
      <c r="L16941" s="100"/>
      <c r="M16941" s="100"/>
      <c r="N16941" s="100"/>
    </row>
    <row r="16942" spans="2:14">
      <c r="B16942" s="98"/>
      <c r="C16942" s="98"/>
      <c r="D16942" s="100"/>
      <c r="E16942" s="100"/>
      <c r="F16942" s="100"/>
      <c r="H16942" s="102"/>
      <c r="I16942" s="103"/>
      <c r="J16942" s="102"/>
      <c r="L16942" s="100"/>
      <c r="M16942" s="100"/>
      <c r="N16942" s="100"/>
    </row>
    <row r="16943" spans="2:14">
      <c r="B16943" s="98"/>
      <c r="C16943" s="98"/>
      <c r="D16943" s="100"/>
      <c r="E16943" s="100"/>
      <c r="F16943" s="100"/>
      <c r="H16943" s="102"/>
      <c r="I16943" s="103"/>
      <c r="J16943" s="102"/>
      <c r="L16943" s="100"/>
      <c r="M16943" s="100"/>
      <c r="N16943" s="100"/>
    </row>
    <row r="16944" spans="2:14">
      <c r="B16944" s="98"/>
      <c r="C16944" s="98"/>
      <c r="D16944" s="100"/>
      <c r="E16944" s="100"/>
      <c r="F16944" s="100"/>
      <c r="H16944" s="102"/>
      <c r="I16944" s="103"/>
      <c r="J16944" s="102"/>
      <c r="L16944" s="100"/>
      <c r="M16944" s="100"/>
      <c r="N16944" s="100"/>
    </row>
    <row r="16945" spans="2:14">
      <c r="B16945" s="98"/>
      <c r="C16945" s="98"/>
      <c r="D16945" s="100"/>
      <c r="E16945" s="100"/>
      <c r="F16945" s="100"/>
      <c r="H16945" s="102"/>
      <c r="I16945" s="103"/>
      <c r="J16945" s="102"/>
      <c r="L16945" s="100"/>
      <c r="M16945" s="100"/>
      <c r="N16945" s="100"/>
    </row>
    <row r="16946" spans="2:14">
      <c r="B16946" s="98"/>
      <c r="C16946" s="98"/>
      <c r="D16946" s="100"/>
      <c r="E16946" s="100"/>
      <c r="F16946" s="100"/>
      <c r="H16946" s="102"/>
      <c r="I16946" s="103"/>
      <c r="J16946" s="102"/>
      <c r="L16946" s="100"/>
      <c r="M16946" s="100"/>
      <c r="N16946" s="100"/>
    </row>
    <row r="16947" spans="2:14">
      <c r="B16947" s="98"/>
      <c r="C16947" s="98"/>
      <c r="D16947" s="100"/>
      <c r="E16947" s="100"/>
      <c r="F16947" s="100"/>
      <c r="H16947" s="102"/>
      <c r="I16947" s="103"/>
      <c r="J16947" s="102"/>
      <c r="L16947" s="100"/>
      <c r="M16947" s="100"/>
      <c r="N16947" s="100"/>
    </row>
    <row r="16948" spans="2:14">
      <c r="B16948" s="98"/>
      <c r="C16948" s="98"/>
      <c r="D16948" s="100"/>
      <c r="E16948" s="100"/>
      <c r="F16948" s="100"/>
      <c r="H16948" s="102"/>
      <c r="I16948" s="103"/>
      <c r="J16948" s="102"/>
      <c r="L16948" s="100"/>
      <c r="M16948" s="100"/>
      <c r="N16948" s="100"/>
    </row>
    <row r="16949" spans="2:14">
      <c r="B16949" s="98"/>
      <c r="C16949" s="98"/>
      <c r="D16949" s="100"/>
      <c r="E16949" s="100"/>
      <c r="F16949" s="100"/>
      <c r="H16949" s="102"/>
      <c r="I16949" s="103"/>
      <c r="J16949" s="102"/>
      <c r="L16949" s="100"/>
      <c r="M16949" s="100"/>
      <c r="N16949" s="100"/>
    </row>
    <row r="16950" spans="2:14">
      <c r="B16950" s="98"/>
      <c r="C16950" s="98"/>
      <c r="D16950" s="100"/>
      <c r="E16950" s="100"/>
      <c r="F16950" s="100"/>
      <c r="H16950" s="102"/>
      <c r="I16950" s="103"/>
      <c r="J16950" s="102"/>
      <c r="L16950" s="100"/>
      <c r="M16950" s="100"/>
      <c r="N16950" s="100"/>
    </row>
    <row r="16951" spans="2:14">
      <c r="B16951" s="98"/>
      <c r="C16951" s="98"/>
      <c r="D16951" s="100"/>
      <c r="E16951" s="100"/>
      <c r="F16951" s="100"/>
      <c r="H16951" s="102"/>
      <c r="I16951" s="103"/>
      <c r="J16951" s="102"/>
      <c r="L16951" s="100"/>
      <c r="M16951" s="100"/>
      <c r="N16951" s="100"/>
    </row>
    <row r="16952" spans="2:14">
      <c r="B16952" s="98"/>
      <c r="C16952" s="98"/>
      <c r="D16952" s="100"/>
      <c r="E16952" s="100"/>
      <c r="F16952" s="100"/>
      <c r="H16952" s="102"/>
      <c r="I16952" s="103"/>
      <c r="J16952" s="102"/>
      <c r="L16952" s="100"/>
      <c r="M16952" s="100"/>
      <c r="N16952" s="100"/>
    </row>
    <row r="16953" spans="2:14">
      <c r="B16953" s="98"/>
      <c r="C16953" s="98"/>
      <c r="D16953" s="100"/>
      <c r="E16953" s="100"/>
      <c r="F16953" s="100"/>
      <c r="H16953" s="102"/>
      <c r="I16953" s="103"/>
      <c r="J16953" s="102"/>
      <c r="L16953" s="100"/>
      <c r="M16953" s="100"/>
      <c r="N16953" s="100"/>
    </row>
    <row r="16954" spans="2:14">
      <c r="B16954" s="98"/>
      <c r="C16954" s="98"/>
      <c r="D16954" s="100"/>
      <c r="E16954" s="100"/>
      <c r="F16954" s="100"/>
      <c r="H16954" s="102"/>
      <c r="I16954" s="103"/>
      <c r="J16954" s="102"/>
      <c r="L16954" s="100"/>
      <c r="M16954" s="100"/>
      <c r="N16954" s="100"/>
    </row>
    <row r="16955" spans="2:14">
      <c r="B16955" s="98"/>
      <c r="C16955" s="98"/>
      <c r="D16955" s="100"/>
      <c r="E16955" s="100"/>
      <c r="F16955" s="100"/>
      <c r="H16955" s="102"/>
      <c r="I16955" s="103"/>
      <c r="J16955" s="102"/>
      <c r="L16955" s="100"/>
      <c r="M16955" s="100"/>
      <c r="N16955" s="100"/>
    </row>
    <row r="16956" spans="2:14">
      <c r="B16956" s="98"/>
      <c r="C16956" s="98"/>
      <c r="D16956" s="100"/>
      <c r="E16956" s="100"/>
      <c r="F16956" s="100"/>
      <c r="H16956" s="102"/>
      <c r="I16956" s="103"/>
      <c r="J16956" s="102"/>
      <c r="L16956" s="100"/>
      <c r="M16956" s="100"/>
      <c r="N16956" s="100"/>
    </row>
    <row r="16957" spans="2:14">
      <c r="B16957" s="98"/>
      <c r="C16957" s="98"/>
      <c r="D16957" s="100"/>
      <c r="E16957" s="100"/>
      <c r="F16957" s="100"/>
      <c r="H16957" s="102"/>
      <c r="I16957" s="103"/>
      <c r="J16957" s="102"/>
      <c r="L16957" s="100"/>
      <c r="M16957" s="100"/>
      <c r="N16957" s="100"/>
    </row>
    <row r="16958" spans="2:14">
      <c r="B16958" s="98"/>
      <c r="C16958" s="98"/>
      <c r="D16958" s="100"/>
      <c r="E16958" s="100"/>
      <c r="F16958" s="100"/>
      <c r="H16958" s="102"/>
      <c r="I16958" s="103"/>
      <c r="J16958" s="102"/>
      <c r="L16958" s="100"/>
      <c r="M16958" s="100"/>
      <c r="N16958" s="100"/>
    </row>
    <row r="16959" spans="2:14">
      <c r="B16959" s="98"/>
      <c r="C16959" s="98"/>
      <c r="D16959" s="100"/>
      <c r="E16959" s="100"/>
      <c r="F16959" s="100"/>
      <c r="H16959" s="102"/>
      <c r="I16959" s="103"/>
      <c r="J16959" s="102"/>
      <c r="L16959" s="100"/>
      <c r="M16959" s="100"/>
      <c r="N16959" s="100"/>
    </row>
    <row r="16960" spans="2:14">
      <c r="B16960" s="98"/>
      <c r="C16960" s="98"/>
      <c r="D16960" s="100"/>
      <c r="E16960" s="100"/>
      <c r="F16960" s="100"/>
      <c r="H16960" s="102"/>
      <c r="I16960" s="103"/>
      <c r="J16960" s="102"/>
      <c r="L16960" s="100"/>
      <c r="M16960" s="100"/>
      <c r="N16960" s="100"/>
    </row>
    <row r="16961" spans="2:14">
      <c r="B16961" s="98"/>
      <c r="C16961" s="98"/>
      <c r="D16961" s="100"/>
      <c r="E16961" s="100"/>
      <c r="F16961" s="100"/>
      <c r="H16961" s="102"/>
      <c r="I16961" s="103"/>
      <c r="J16961" s="102"/>
      <c r="L16961" s="100"/>
      <c r="M16961" s="100"/>
      <c r="N16961" s="100"/>
    </row>
    <row r="16962" spans="2:14">
      <c r="B16962" s="98"/>
      <c r="C16962" s="98"/>
      <c r="D16962" s="100"/>
      <c r="E16962" s="100"/>
      <c r="F16962" s="100"/>
      <c r="H16962" s="102"/>
      <c r="I16962" s="103"/>
      <c r="J16962" s="102"/>
      <c r="L16962" s="100"/>
      <c r="M16962" s="100"/>
      <c r="N16962" s="100"/>
    </row>
    <row r="16963" spans="2:14">
      <c r="B16963" s="98"/>
      <c r="C16963" s="98"/>
      <c r="D16963" s="100"/>
      <c r="E16963" s="100"/>
      <c r="F16963" s="100"/>
      <c r="H16963" s="102"/>
      <c r="I16963" s="103"/>
      <c r="J16963" s="102"/>
      <c r="L16963" s="100"/>
      <c r="M16963" s="100"/>
      <c r="N16963" s="100"/>
    </row>
    <row r="16964" spans="2:14">
      <c r="B16964" s="98"/>
      <c r="C16964" s="98"/>
      <c r="D16964" s="100"/>
      <c r="E16964" s="100"/>
      <c r="F16964" s="100"/>
      <c r="H16964" s="102"/>
      <c r="I16964" s="103"/>
      <c r="J16964" s="102"/>
      <c r="L16964" s="100"/>
      <c r="M16964" s="100"/>
      <c r="N16964" s="100"/>
    </row>
    <row r="16965" spans="2:14">
      <c r="B16965" s="98"/>
      <c r="C16965" s="98"/>
      <c r="D16965" s="100"/>
      <c r="E16965" s="100"/>
      <c r="F16965" s="100"/>
      <c r="H16965" s="102"/>
      <c r="I16965" s="103"/>
      <c r="J16965" s="102"/>
      <c r="L16965" s="100"/>
      <c r="M16965" s="100"/>
      <c r="N16965" s="100"/>
    </row>
    <row r="16966" spans="2:14">
      <c r="B16966" s="98"/>
      <c r="C16966" s="98"/>
      <c r="D16966" s="100"/>
      <c r="E16966" s="100"/>
      <c r="F16966" s="100"/>
      <c r="H16966" s="102"/>
      <c r="I16966" s="103"/>
      <c r="J16966" s="102"/>
      <c r="L16966" s="100"/>
      <c r="M16966" s="100"/>
      <c r="N16966" s="100"/>
    </row>
    <row r="16967" spans="2:14">
      <c r="B16967" s="98"/>
      <c r="C16967" s="98"/>
      <c r="D16967" s="100"/>
      <c r="E16967" s="100"/>
      <c r="F16967" s="100"/>
      <c r="H16967" s="102"/>
      <c r="I16967" s="103"/>
      <c r="J16967" s="102"/>
      <c r="L16967" s="100"/>
      <c r="M16967" s="100"/>
      <c r="N16967" s="100"/>
    </row>
    <row r="16968" spans="2:14">
      <c r="B16968" s="98"/>
      <c r="C16968" s="98"/>
      <c r="D16968" s="100"/>
      <c r="E16968" s="100"/>
      <c r="F16968" s="100"/>
      <c r="H16968" s="102"/>
      <c r="I16968" s="103"/>
      <c r="J16968" s="102"/>
      <c r="L16968" s="100"/>
      <c r="M16968" s="100"/>
      <c r="N16968" s="100"/>
    </row>
    <row r="16969" spans="2:14">
      <c r="B16969" s="98"/>
      <c r="C16969" s="98"/>
      <c r="D16969" s="100"/>
      <c r="E16969" s="100"/>
      <c r="F16969" s="100"/>
      <c r="H16969" s="102"/>
      <c r="I16969" s="103"/>
      <c r="J16969" s="102"/>
      <c r="L16969" s="100"/>
      <c r="M16969" s="100"/>
      <c r="N16969" s="100"/>
    </row>
    <row r="16970" spans="2:14">
      <c r="B16970" s="98"/>
      <c r="C16970" s="98"/>
      <c r="D16970" s="100"/>
      <c r="E16970" s="100"/>
      <c r="F16970" s="100"/>
      <c r="H16970" s="102"/>
      <c r="I16970" s="103"/>
      <c r="J16970" s="102"/>
      <c r="L16970" s="100"/>
      <c r="M16970" s="100"/>
      <c r="N16970" s="100"/>
    </row>
    <row r="16971" spans="2:14">
      <c r="B16971" s="98"/>
      <c r="C16971" s="98"/>
      <c r="D16971" s="100"/>
      <c r="E16971" s="100"/>
      <c r="F16971" s="100"/>
      <c r="H16971" s="102"/>
      <c r="I16971" s="103"/>
      <c r="J16971" s="102"/>
      <c r="L16971" s="100"/>
      <c r="M16971" s="100"/>
      <c r="N16971" s="100"/>
    </row>
    <row r="16972" spans="2:14">
      <c r="B16972" s="98"/>
      <c r="C16972" s="98"/>
      <c r="D16972" s="100"/>
      <c r="E16972" s="100"/>
      <c r="F16972" s="100"/>
      <c r="H16972" s="102"/>
      <c r="I16972" s="103"/>
      <c r="J16972" s="102"/>
      <c r="L16972" s="100"/>
      <c r="M16972" s="100"/>
      <c r="N16972" s="100"/>
    </row>
    <row r="16973" spans="2:14">
      <c r="B16973" s="98"/>
      <c r="C16973" s="98"/>
      <c r="D16973" s="100"/>
      <c r="E16973" s="100"/>
      <c r="F16973" s="100"/>
      <c r="H16973" s="102"/>
      <c r="I16973" s="103"/>
      <c r="J16973" s="102"/>
      <c r="L16973" s="100"/>
      <c r="M16973" s="100"/>
      <c r="N16973" s="100"/>
    </row>
    <row r="16974" spans="2:14">
      <c r="B16974" s="98"/>
      <c r="C16974" s="98"/>
      <c r="D16974" s="100"/>
      <c r="E16974" s="100"/>
      <c r="F16974" s="100"/>
      <c r="H16974" s="102"/>
      <c r="I16974" s="103"/>
      <c r="J16974" s="102"/>
      <c r="L16974" s="100"/>
      <c r="M16974" s="100"/>
      <c r="N16974" s="100"/>
    </row>
    <row r="16975" spans="2:14">
      <c r="B16975" s="98"/>
      <c r="C16975" s="98"/>
      <c r="D16975" s="100"/>
      <c r="E16975" s="100"/>
      <c r="F16975" s="100"/>
      <c r="H16975" s="102"/>
      <c r="I16975" s="103"/>
      <c r="J16975" s="102"/>
      <c r="L16975" s="100"/>
      <c r="M16975" s="100"/>
      <c r="N16975" s="100"/>
    </row>
    <row r="16976" spans="2:14">
      <c r="B16976" s="98"/>
      <c r="C16976" s="98"/>
      <c r="D16976" s="100"/>
      <c r="E16976" s="100"/>
      <c r="F16976" s="100"/>
      <c r="H16976" s="102"/>
      <c r="I16976" s="103"/>
      <c r="J16976" s="102"/>
      <c r="L16976" s="100"/>
      <c r="M16976" s="100"/>
      <c r="N16976" s="100"/>
    </row>
    <row r="16977" spans="2:14">
      <c r="B16977" s="98"/>
      <c r="C16977" s="98"/>
      <c r="D16977" s="100"/>
      <c r="E16977" s="100"/>
      <c r="F16977" s="100"/>
      <c r="H16977" s="102"/>
      <c r="I16977" s="103"/>
      <c r="J16977" s="102"/>
      <c r="L16977" s="100"/>
      <c r="M16977" s="100"/>
      <c r="N16977" s="100"/>
    </row>
    <row r="16978" spans="2:14">
      <c r="B16978" s="98"/>
      <c r="C16978" s="98"/>
      <c r="D16978" s="100"/>
      <c r="E16978" s="100"/>
      <c r="F16978" s="100"/>
      <c r="H16978" s="102"/>
      <c r="I16978" s="103"/>
      <c r="J16978" s="102"/>
      <c r="L16978" s="100"/>
      <c r="M16978" s="100"/>
      <c r="N16978" s="100"/>
    </row>
    <row r="16979" spans="2:14">
      <c r="B16979" s="98"/>
      <c r="C16979" s="98"/>
      <c r="D16979" s="100"/>
      <c r="E16979" s="100"/>
      <c r="F16979" s="100"/>
      <c r="H16979" s="102"/>
      <c r="I16979" s="103"/>
      <c r="J16979" s="102"/>
      <c r="L16979" s="100"/>
      <c r="M16979" s="100"/>
      <c r="N16979" s="100"/>
    </row>
    <row r="16980" spans="2:14">
      <c r="B16980" s="98"/>
      <c r="C16980" s="98"/>
      <c r="D16980" s="100"/>
      <c r="E16980" s="100"/>
      <c r="F16980" s="100"/>
      <c r="H16980" s="102"/>
      <c r="I16980" s="103"/>
      <c r="J16980" s="102"/>
      <c r="L16980" s="100"/>
      <c r="M16980" s="100"/>
      <c r="N16980" s="100"/>
    </row>
    <row r="16981" spans="2:14">
      <c r="B16981" s="98"/>
      <c r="C16981" s="98"/>
      <c r="D16981" s="100"/>
      <c r="E16981" s="100"/>
      <c r="F16981" s="100"/>
      <c r="H16981" s="102"/>
      <c r="I16981" s="103"/>
      <c r="J16981" s="102"/>
      <c r="L16981" s="100"/>
      <c r="M16981" s="100"/>
      <c r="N16981" s="100"/>
    </row>
    <row r="16982" spans="2:14">
      <c r="B16982" s="98"/>
      <c r="C16982" s="98"/>
      <c r="D16982" s="100"/>
      <c r="E16982" s="100"/>
      <c r="F16982" s="100"/>
      <c r="H16982" s="102"/>
      <c r="I16982" s="103"/>
      <c r="J16982" s="102"/>
      <c r="L16982" s="100"/>
      <c r="M16982" s="100"/>
      <c r="N16982" s="100"/>
    </row>
    <row r="16983" spans="2:14">
      <c r="B16983" s="98"/>
      <c r="C16983" s="98"/>
      <c r="D16983" s="100"/>
      <c r="E16983" s="100"/>
      <c r="F16983" s="100"/>
      <c r="H16983" s="102"/>
      <c r="I16983" s="103"/>
      <c r="J16983" s="102"/>
      <c r="L16983" s="100"/>
      <c r="M16983" s="100"/>
      <c r="N16983" s="100"/>
    </row>
    <row r="16984" spans="2:14">
      <c r="B16984" s="98"/>
      <c r="C16984" s="98"/>
      <c r="D16984" s="100"/>
      <c r="E16984" s="100"/>
      <c r="F16984" s="100"/>
      <c r="H16984" s="102"/>
      <c r="I16984" s="103"/>
      <c r="J16984" s="102"/>
      <c r="L16984" s="100"/>
      <c r="M16984" s="100"/>
      <c r="N16984" s="100"/>
    </row>
    <row r="16985" spans="2:14">
      <c r="B16985" s="98"/>
      <c r="C16985" s="98"/>
      <c r="D16985" s="100"/>
      <c r="E16985" s="100"/>
      <c r="F16985" s="100"/>
      <c r="H16985" s="102"/>
      <c r="I16985" s="103"/>
      <c r="J16985" s="102"/>
      <c r="L16985" s="100"/>
      <c r="M16985" s="100"/>
      <c r="N16985" s="100"/>
    </row>
    <row r="16986" spans="2:14">
      <c r="B16986" s="98"/>
      <c r="C16986" s="98"/>
      <c r="D16986" s="100"/>
      <c r="E16986" s="100"/>
      <c r="F16986" s="100"/>
      <c r="H16986" s="102"/>
      <c r="I16986" s="103"/>
      <c r="J16986" s="102"/>
      <c r="L16986" s="100"/>
      <c r="M16986" s="100"/>
      <c r="N16986" s="100"/>
    </row>
    <row r="16987" spans="2:14">
      <c r="B16987" s="98"/>
      <c r="C16987" s="98"/>
      <c r="D16987" s="100"/>
      <c r="E16987" s="100"/>
      <c r="F16987" s="100"/>
      <c r="H16987" s="102"/>
      <c r="I16987" s="103"/>
      <c r="J16987" s="102"/>
      <c r="L16987" s="100"/>
      <c r="M16987" s="100"/>
      <c r="N16987" s="100"/>
    </row>
    <row r="16988" spans="2:14">
      <c r="B16988" s="98"/>
      <c r="C16988" s="98"/>
      <c r="D16988" s="100"/>
      <c r="E16988" s="100"/>
      <c r="F16988" s="100"/>
      <c r="H16988" s="102"/>
      <c r="I16988" s="103"/>
      <c r="J16988" s="102"/>
      <c r="L16988" s="100"/>
      <c r="M16988" s="100"/>
      <c r="N16988" s="100"/>
    </row>
    <row r="16989" spans="2:14">
      <c r="B16989" s="98"/>
      <c r="C16989" s="98"/>
      <c r="D16989" s="100"/>
      <c r="E16989" s="100"/>
      <c r="F16989" s="100"/>
      <c r="H16989" s="102"/>
      <c r="I16989" s="103"/>
      <c r="J16989" s="102"/>
      <c r="L16989" s="100"/>
      <c r="M16989" s="100"/>
      <c r="N16989" s="100"/>
    </row>
    <row r="16990" spans="2:14">
      <c r="B16990" s="98"/>
      <c r="C16990" s="98"/>
      <c r="D16990" s="100"/>
      <c r="E16990" s="100"/>
      <c r="F16990" s="100"/>
      <c r="H16990" s="102"/>
      <c r="I16990" s="103"/>
      <c r="J16990" s="102"/>
      <c r="L16990" s="100"/>
      <c r="M16990" s="100"/>
      <c r="N16990" s="100"/>
    </row>
    <row r="16991" spans="2:14">
      <c r="B16991" s="98"/>
      <c r="C16991" s="98"/>
      <c r="D16991" s="100"/>
      <c r="E16991" s="100"/>
      <c r="F16991" s="100"/>
      <c r="H16991" s="102"/>
      <c r="I16991" s="103"/>
      <c r="J16991" s="102"/>
      <c r="L16991" s="100"/>
      <c r="M16991" s="100"/>
      <c r="N16991" s="100"/>
    </row>
    <row r="16992" spans="2:14">
      <c r="B16992" s="98"/>
      <c r="C16992" s="98"/>
      <c r="D16992" s="100"/>
      <c r="E16992" s="100"/>
      <c r="F16992" s="100"/>
      <c r="H16992" s="102"/>
      <c r="I16992" s="103"/>
      <c r="J16992" s="102"/>
      <c r="L16992" s="100"/>
      <c r="M16992" s="100"/>
      <c r="N16992" s="100"/>
    </row>
    <row r="16993" spans="2:14">
      <c r="B16993" s="98"/>
      <c r="C16993" s="98"/>
      <c r="D16993" s="100"/>
      <c r="E16993" s="100"/>
      <c r="F16993" s="100"/>
      <c r="H16993" s="102"/>
      <c r="I16993" s="103"/>
      <c r="J16993" s="102"/>
      <c r="L16993" s="100"/>
      <c r="M16993" s="100"/>
      <c r="N16993" s="100"/>
    </row>
    <row r="16994" spans="2:14">
      <c r="B16994" s="98"/>
      <c r="C16994" s="98"/>
      <c r="D16994" s="100"/>
      <c r="E16994" s="100"/>
      <c r="F16994" s="100"/>
      <c r="H16994" s="102"/>
      <c r="I16994" s="103"/>
      <c r="J16994" s="102"/>
      <c r="L16994" s="100"/>
      <c r="M16994" s="100"/>
      <c r="N16994" s="100"/>
    </row>
    <row r="16995" spans="2:14">
      <c r="B16995" s="98"/>
      <c r="C16995" s="98"/>
      <c r="D16995" s="100"/>
      <c r="E16995" s="100"/>
      <c r="F16995" s="100"/>
      <c r="H16995" s="102"/>
      <c r="I16995" s="103"/>
      <c r="J16995" s="102"/>
      <c r="L16995" s="100"/>
      <c r="M16995" s="100"/>
      <c r="N16995" s="100"/>
    </row>
    <row r="16996" spans="2:14">
      <c r="B16996" s="98"/>
      <c r="C16996" s="98"/>
      <c r="D16996" s="100"/>
      <c r="E16996" s="100"/>
      <c r="F16996" s="100"/>
      <c r="H16996" s="102"/>
      <c r="I16996" s="103"/>
      <c r="J16996" s="102"/>
      <c r="L16996" s="100"/>
      <c r="M16996" s="100"/>
      <c r="N16996" s="100"/>
    </row>
    <row r="16997" spans="2:14">
      <c r="B16997" s="98"/>
      <c r="C16997" s="98"/>
      <c r="D16997" s="100"/>
      <c r="E16997" s="100"/>
      <c r="F16997" s="100"/>
      <c r="H16997" s="102"/>
      <c r="I16997" s="103"/>
      <c r="J16997" s="102"/>
      <c r="L16997" s="100"/>
      <c r="M16997" s="100"/>
      <c r="N16997" s="100"/>
    </row>
    <row r="16998" spans="2:14">
      <c r="B16998" s="98"/>
      <c r="C16998" s="98"/>
      <c r="D16998" s="100"/>
      <c r="E16998" s="100"/>
      <c r="F16998" s="100"/>
      <c r="H16998" s="102"/>
      <c r="I16998" s="103"/>
      <c r="J16998" s="102"/>
      <c r="L16998" s="100"/>
      <c r="M16998" s="100"/>
      <c r="N16998" s="100"/>
    </row>
    <row r="16999" spans="2:14">
      <c r="B16999" s="98"/>
      <c r="C16999" s="98"/>
      <c r="D16999" s="100"/>
      <c r="E16999" s="100"/>
      <c r="F16999" s="100"/>
      <c r="H16999" s="102"/>
      <c r="I16999" s="103"/>
      <c r="J16999" s="102"/>
      <c r="L16999" s="100"/>
      <c r="M16999" s="100"/>
      <c r="N16999" s="100"/>
    </row>
    <row r="17000" spans="2:14">
      <c r="B17000" s="98"/>
      <c r="C17000" s="98"/>
      <c r="D17000" s="100"/>
      <c r="E17000" s="100"/>
      <c r="F17000" s="100"/>
      <c r="H17000" s="102"/>
      <c r="I17000" s="103"/>
      <c r="J17000" s="102"/>
      <c r="L17000" s="100"/>
      <c r="M17000" s="100"/>
      <c r="N17000" s="100"/>
    </row>
    <row r="17001" spans="2:14">
      <c r="B17001" s="98"/>
      <c r="C17001" s="98"/>
      <c r="D17001" s="100"/>
      <c r="E17001" s="100"/>
      <c r="F17001" s="100"/>
      <c r="H17001" s="102"/>
      <c r="I17001" s="103"/>
      <c r="J17001" s="102"/>
      <c r="L17001" s="100"/>
      <c r="M17001" s="100"/>
      <c r="N17001" s="100"/>
    </row>
    <row r="17002" spans="2:14">
      <c r="B17002" s="98"/>
      <c r="C17002" s="98"/>
      <c r="D17002" s="100"/>
      <c r="E17002" s="100"/>
      <c r="F17002" s="100"/>
      <c r="H17002" s="102"/>
      <c r="I17002" s="103"/>
      <c r="J17002" s="102"/>
      <c r="L17002" s="100"/>
      <c r="M17002" s="100"/>
      <c r="N17002" s="100"/>
    </row>
    <row r="17003" spans="2:14">
      <c r="B17003" s="98"/>
      <c r="C17003" s="98"/>
      <c r="D17003" s="100"/>
      <c r="E17003" s="100"/>
      <c r="F17003" s="100"/>
      <c r="H17003" s="102"/>
      <c r="I17003" s="103"/>
      <c r="J17003" s="102"/>
      <c r="L17003" s="100"/>
      <c r="M17003" s="100"/>
      <c r="N17003" s="100"/>
    </row>
    <row r="17004" spans="2:14">
      <c r="B17004" s="98"/>
      <c r="C17004" s="98"/>
      <c r="D17004" s="100"/>
      <c r="E17004" s="100"/>
      <c r="F17004" s="100"/>
      <c r="H17004" s="102"/>
      <c r="I17004" s="103"/>
      <c r="J17004" s="102"/>
      <c r="L17004" s="100"/>
      <c r="M17004" s="100"/>
      <c r="N17004" s="100"/>
    </row>
    <row r="17005" spans="2:14">
      <c r="B17005" s="98"/>
      <c r="C17005" s="98"/>
      <c r="D17005" s="100"/>
      <c r="E17005" s="100"/>
      <c r="F17005" s="100"/>
      <c r="H17005" s="102"/>
      <c r="I17005" s="103"/>
      <c r="J17005" s="102"/>
      <c r="L17005" s="100"/>
      <c r="M17005" s="100"/>
      <c r="N17005" s="100"/>
    </row>
    <row r="17006" spans="2:14">
      <c r="B17006" s="98"/>
      <c r="C17006" s="98"/>
      <c r="D17006" s="100"/>
      <c r="E17006" s="100"/>
      <c r="F17006" s="100"/>
      <c r="H17006" s="102"/>
      <c r="I17006" s="103"/>
      <c r="J17006" s="102"/>
      <c r="L17006" s="100"/>
      <c r="M17006" s="100"/>
      <c r="N17006" s="100"/>
    </row>
    <row r="17007" spans="2:14">
      <c r="B17007" s="98"/>
      <c r="C17007" s="98"/>
      <c r="D17007" s="100"/>
      <c r="E17007" s="100"/>
      <c r="F17007" s="100"/>
      <c r="H17007" s="102"/>
      <c r="I17007" s="103"/>
      <c r="J17007" s="102"/>
      <c r="L17007" s="100"/>
      <c r="M17007" s="100"/>
      <c r="N17007" s="100"/>
    </row>
    <row r="17008" spans="2:14">
      <c r="B17008" s="98"/>
      <c r="C17008" s="98"/>
      <c r="D17008" s="100"/>
      <c r="E17008" s="100"/>
      <c r="F17008" s="100"/>
      <c r="H17008" s="102"/>
      <c r="I17008" s="103"/>
      <c r="J17008" s="102"/>
      <c r="L17008" s="100"/>
      <c r="M17008" s="100"/>
      <c r="N17008" s="100"/>
    </row>
    <row r="17009" spans="2:14">
      <c r="B17009" s="98"/>
      <c r="C17009" s="98"/>
      <c r="D17009" s="100"/>
      <c r="E17009" s="100"/>
      <c r="F17009" s="100"/>
      <c r="H17009" s="102"/>
      <c r="I17009" s="103"/>
      <c r="J17009" s="102"/>
      <c r="L17009" s="100"/>
      <c r="M17009" s="100"/>
      <c r="N17009" s="100"/>
    </row>
    <row r="17010" spans="2:14">
      <c r="B17010" s="98"/>
      <c r="C17010" s="98"/>
      <c r="D17010" s="100"/>
      <c r="E17010" s="100"/>
      <c r="F17010" s="100"/>
      <c r="H17010" s="102"/>
      <c r="I17010" s="103"/>
      <c r="J17010" s="102"/>
      <c r="L17010" s="100"/>
      <c r="M17010" s="100"/>
      <c r="N17010" s="100"/>
    </row>
    <row r="17011" spans="2:14">
      <c r="B17011" s="98"/>
      <c r="C17011" s="98"/>
      <c r="D17011" s="100"/>
      <c r="E17011" s="100"/>
      <c r="F17011" s="100"/>
      <c r="H17011" s="102"/>
      <c r="I17011" s="103"/>
      <c r="J17011" s="102"/>
      <c r="L17011" s="100"/>
      <c r="M17011" s="100"/>
      <c r="N17011" s="100"/>
    </row>
    <row r="17012" spans="2:14">
      <c r="B17012" s="98"/>
      <c r="C17012" s="98"/>
      <c r="D17012" s="100"/>
      <c r="E17012" s="100"/>
      <c r="F17012" s="100"/>
      <c r="H17012" s="102"/>
      <c r="I17012" s="103"/>
      <c r="J17012" s="102"/>
      <c r="L17012" s="100"/>
      <c r="M17012" s="100"/>
      <c r="N17012" s="100"/>
    </row>
    <row r="17013" spans="2:14">
      <c r="B17013" s="98"/>
      <c r="C17013" s="98"/>
      <c r="D17013" s="100"/>
      <c r="E17013" s="100"/>
      <c r="F17013" s="100"/>
      <c r="H17013" s="102"/>
      <c r="I17013" s="103"/>
      <c r="J17013" s="102"/>
      <c r="L17013" s="100"/>
      <c r="M17013" s="100"/>
      <c r="N17013" s="100"/>
    </row>
    <row r="17014" spans="2:14">
      <c r="B17014" s="98"/>
      <c r="C17014" s="98"/>
      <c r="D17014" s="100"/>
      <c r="E17014" s="100"/>
      <c r="F17014" s="100"/>
      <c r="H17014" s="102"/>
      <c r="I17014" s="103"/>
      <c r="J17014" s="102"/>
      <c r="L17014" s="100"/>
      <c r="M17014" s="100"/>
      <c r="N17014" s="100"/>
    </row>
    <row r="17015" spans="2:14">
      <c r="B17015" s="98"/>
      <c r="C17015" s="98"/>
      <c r="D17015" s="100"/>
      <c r="E17015" s="100"/>
      <c r="F17015" s="100"/>
      <c r="H17015" s="102"/>
      <c r="I17015" s="103"/>
      <c r="J17015" s="102"/>
      <c r="L17015" s="100"/>
      <c r="M17015" s="100"/>
      <c r="N17015" s="100"/>
    </row>
    <row r="17016" spans="2:14">
      <c r="B17016" s="98"/>
      <c r="C17016" s="98"/>
      <c r="D17016" s="100"/>
      <c r="E17016" s="100"/>
      <c r="F17016" s="100"/>
      <c r="H17016" s="102"/>
      <c r="I17016" s="103"/>
      <c r="J17016" s="102"/>
      <c r="L17016" s="100"/>
      <c r="M17016" s="100"/>
      <c r="N17016" s="100"/>
    </row>
    <row r="17017" spans="2:14">
      <c r="B17017" s="98"/>
      <c r="C17017" s="98"/>
      <c r="D17017" s="100"/>
      <c r="E17017" s="100"/>
      <c r="F17017" s="100"/>
      <c r="H17017" s="102"/>
      <c r="I17017" s="103"/>
      <c r="J17017" s="102"/>
      <c r="L17017" s="100"/>
      <c r="M17017" s="100"/>
      <c r="N17017" s="100"/>
    </row>
    <row r="17018" spans="2:14">
      <c r="B17018" s="98"/>
      <c r="C17018" s="98"/>
      <c r="D17018" s="100"/>
      <c r="E17018" s="100"/>
      <c r="F17018" s="100"/>
      <c r="H17018" s="102"/>
      <c r="I17018" s="103"/>
      <c r="J17018" s="102"/>
      <c r="L17018" s="100"/>
      <c r="M17018" s="100"/>
      <c r="N17018" s="100"/>
    </row>
    <row r="17019" spans="2:14">
      <c r="B17019" s="98"/>
      <c r="C17019" s="98"/>
      <c r="D17019" s="100"/>
      <c r="E17019" s="100"/>
      <c r="F17019" s="100"/>
      <c r="H17019" s="102"/>
      <c r="I17019" s="103"/>
      <c r="J17019" s="102"/>
      <c r="L17019" s="100"/>
      <c r="M17019" s="100"/>
      <c r="N17019" s="100"/>
    </row>
    <row r="17020" spans="2:14">
      <c r="B17020" s="98"/>
      <c r="C17020" s="98"/>
      <c r="D17020" s="100"/>
      <c r="E17020" s="100"/>
      <c r="F17020" s="100"/>
      <c r="H17020" s="102"/>
      <c r="I17020" s="103"/>
      <c r="J17020" s="102"/>
      <c r="L17020" s="100"/>
      <c r="M17020" s="100"/>
      <c r="N17020" s="100"/>
    </row>
    <row r="17021" spans="2:14">
      <c r="B17021" s="98"/>
      <c r="C17021" s="98"/>
      <c r="D17021" s="100"/>
      <c r="E17021" s="100"/>
      <c r="F17021" s="100"/>
      <c r="H17021" s="102"/>
      <c r="I17021" s="103"/>
      <c r="J17021" s="102"/>
      <c r="L17021" s="100"/>
      <c r="M17021" s="100"/>
      <c r="N17021" s="100"/>
    </row>
    <row r="17022" spans="2:14">
      <c r="B17022" s="98"/>
      <c r="C17022" s="98"/>
      <c r="D17022" s="100"/>
      <c r="E17022" s="100"/>
      <c r="F17022" s="100"/>
      <c r="H17022" s="102"/>
      <c r="I17022" s="103"/>
      <c r="J17022" s="102"/>
      <c r="L17022" s="100"/>
      <c r="M17022" s="100"/>
      <c r="N17022" s="100"/>
    </row>
    <row r="17023" spans="2:14">
      <c r="B17023" s="98"/>
      <c r="C17023" s="98"/>
      <c r="D17023" s="100"/>
      <c r="E17023" s="100"/>
      <c r="F17023" s="100"/>
      <c r="H17023" s="102"/>
      <c r="I17023" s="103"/>
      <c r="J17023" s="102"/>
      <c r="L17023" s="100"/>
      <c r="M17023" s="100"/>
      <c r="N17023" s="100"/>
    </row>
    <row r="17024" spans="2:14">
      <c r="B17024" s="98"/>
      <c r="C17024" s="98"/>
      <c r="D17024" s="100"/>
      <c r="E17024" s="100"/>
      <c r="F17024" s="100"/>
      <c r="H17024" s="102"/>
      <c r="I17024" s="103"/>
      <c r="J17024" s="102"/>
      <c r="L17024" s="100"/>
      <c r="M17024" s="100"/>
      <c r="N17024" s="100"/>
    </row>
    <row r="17025" spans="2:14">
      <c r="B17025" s="98"/>
      <c r="C17025" s="98"/>
      <c r="D17025" s="100"/>
      <c r="E17025" s="100"/>
      <c r="F17025" s="100"/>
      <c r="H17025" s="102"/>
      <c r="I17025" s="103"/>
      <c r="J17025" s="102"/>
      <c r="L17025" s="100"/>
      <c r="M17025" s="100"/>
      <c r="N17025" s="100"/>
    </row>
    <row r="17026" spans="2:14">
      <c r="B17026" s="98"/>
      <c r="C17026" s="98"/>
      <c r="D17026" s="100"/>
      <c r="E17026" s="100"/>
      <c r="F17026" s="100"/>
      <c r="H17026" s="102"/>
      <c r="I17026" s="103"/>
      <c r="J17026" s="102"/>
      <c r="L17026" s="100"/>
      <c r="M17026" s="100"/>
      <c r="N17026" s="100"/>
    </row>
    <row r="17027" spans="2:14">
      <c r="B17027" s="98"/>
      <c r="C17027" s="98"/>
      <c r="D17027" s="100"/>
      <c r="E17027" s="100"/>
      <c r="F17027" s="100"/>
      <c r="H17027" s="102"/>
      <c r="I17027" s="103"/>
      <c r="J17027" s="102"/>
      <c r="L17027" s="100"/>
      <c r="M17027" s="100"/>
      <c r="N17027" s="100"/>
    </row>
    <row r="17028" spans="2:14">
      <c r="B17028" s="98"/>
      <c r="C17028" s="98"/>
      <c r="D17028" s="100"/>
      <c r="E17028" s="100"/>
      <c r="F17028" s="100"/>
      <c r="H17028" s="102"/>
      <c r="I17028" s="103"/>
      <c r="J17028" s="102"/>
      <c r="L17028" s="100"/>
      <c r="M17028" s="100"/>
      <c r="N17028" s="100"/>
    </row>
    <row r="17029" spans="2:14">
      <c r="B17029" s="98"/>
      <c r="C17029" s="98"/>
      <c r="D17029" s="100"/>
      <c r="E17029" s="100"/>
      <c r="F17029" s="100"/>
      <c r="H17029" s="102"/>
      <c r="I17029" s="103"/>
      <c r="J17029" s="102"/>
      <c r="L17029" s="100"/>
      <c r="M17029" s="100"/>
      <c r="N17029" s="100"/>
    </row>
    <row r="17030" spans="2:14">
      <c r="B17030" s="98"/>
      <c r="C17030" s="98"/>
      <c r="D17030" s="100"/>
      <c r="E17030" s="100"/>
      <c r="F17030" s="100"/>
      <c r="H17030" s="102"/>
      <c r="I17030" s="103"/>
      <c r="J17030" s="102"/>
      <c r="L17030" s="100"/>
      <c r="M17030" s="100"/>
      <c r="N17030" s="100"/>
    </row>
    <row r="17031" spans="2:14">
      <c r="B17031" s="98"/>
      <c r="C17031" s="98"/>
      <c r="D17031" s="100"/>
      <c r="E17031" s="100"/>
      <c r="F17031" s="100"/>
      <c r="H17031" s="102"/>
      <c r="I17031" s="103"/>
      <c r="J17031" s="102"/>
      <c r="L17031" s="100"/>
      <c r="M17031" s="100"/>
      <c r="N17031" s="100"/>
    </row>
    <row r="17032" spans="2:14">
      <c r="B17032" s="98"/>
      <c r="C17032" s="98"/>
      <c r="D17032" s="100"/>
      <c r="E17032" s="100"/>
      <c r="F17032" s="100"/>
      <c r="H17032" s="102"/>
      <c r="I17032" s="103"/>
      <c r="J17032" s="102"/>
      <c r="L17032" s="100"/>
      <c r="M17032" s="100"/>
      <c r="N17032" s="100"/>
    </row>
    <row r="17033" spans="2:14">
      <c r="B17033" s="98"/>
      <c r="C17033" s="98"/>
      <c r="D17033" s="100"/>
      <c r="E17033" s="100"/>
      <c r="F17033" s="100"/>
      <c r="H17033" s="102"/>
      <c r="I17033" s="103"/>
      <c r="J17033" s="102"/>
      <c r="L17033" s="100"/>
      <c r="M17033" s="100"/>
      <c r="N17033" s="100"/>
    </row>
    <row r="17034" spans="2:14">
      <c r="B17034" s="98"/>
      <c r="C17034" s="98"/>
      <c r="D17034" s="100"/>
      <c r="E17034" s="100"/>
      <c r="F17034" s="100"/>
      <c r="H17034" s="102"/>
      <c r="I17034" s="103"/>
      <c r="J17034" s="102"/>
      <c r="L17034" s="100"/>
      <c r="M17034" s="100"/>
      <c r="N17034" s="100"/>
    </row>
    <row r="17035" spans="2:14">
      <c r="B17035" s="98"/>
      <c r="C17035" s="98"/>
      <c r="D17035" s="100"/>
      <c r="E17035" s="100"/>
      <c r="F17035" s="100"/>
      <c r="H17035" s="102"/>
      <c r="I17035" s="103"/>
      <c r="J17035" s="102"/>
      <c r="L17035" s="100"/>
      <c r="M17035" s="100"/>
      <c r="N17035" s="100"/>
    </row>
    <row r="17036" spans="2:14">
      <c r="B17036" s="98"/>
      <c r="C17036" s="98"/>
      <c r="D17036" s="100"/>
      <c r="E17036" s="100"/>
      <c r="F17036" s="100"/>
      <c r="H17036" s="102"/>
      <c r="I17036" s="103"/>
      <c r="J17036" s="102"/>
      <c r="L17036" s="100"/>
      <c r="M17036" s="100"/>
      <c r="N17036" s="100"/>
    </row>
    <row r="17037" spans="2:14">
      <c r="B17037" s="98"/>
      <c r="C17037" s="98"/>
      <c r="D17037" s="100"/>
      <c r="E17037" s="100"/>
      <c r="F17037" s="100"/>
      <c r="H17037" s="102"/>
      <c r="I17037" s="103"/>
      <c r="J17037" s="102"/>
      <c r="L17037" s="100"/>
      <c r="M17037" s="100"/>
      <c r="N17037" s="100"/>
    </row>
    <row r="17038" spans="2:14">
      <c r="B17038" s="98"/>
      <c r="C17038" s="98"/>
      <c r="D17038" s="100"/>
      <c r="E17038" s="100"/>
      <c r="F17038" s="100"/>
      <c r="H17038" s="102"/>
      <c r="I17038" s="103"/>
      <c r="J17038" s="102"/>
      <c r="L17038" s="100"/>
      <c r="M17038" s="100"/>
      <c r="N17038" s="100"/>
    </row>
    <row r="17039" spans="2:14">
      <c r="B17039" s="98"/>
      <c r="C17039" s="98"/>
      <c r="D17039" s="100"/>
      <c r="E17039" s="100"/>
      <c r="F17039" s="100"/>
      <c r="H17039" s="102"/>
      <c r="I17039" s="103"/>
      <c r="J17039" s="102"/>
      <c r="L17039" s="100"/>
      <c r="M17039" s="100"/>
      <c r="N17039" s="100"/>
    </row>
    <row r="17040" spans="2:14">
      <c r="B17040" s="98"/>
      <c r="C17040" s="98"/>
      <c r="D17040" s="100"/>
      <c r="E17040" s="100"/>
      <c r="F17040" s="100"/>
      <c r="H17040" s="102"/>
      <c r="I17040" s="103"/>
      <c r="J17040" s="102"/>
      <c r="L17040" s="100"/>
      <c r="M17040" s="100"/>
      <c r="N17040" s="100"/>
    </row>
    <row r="17041" spans="2:14">
      <c r="B17041" s="98"/>
      <c r="C17041" s="98"/>
      <c r="D17041" s="100"/>
      <c r="E17041" s="100"/>
      <c r="F17041" s="100"/>
      <c r="H17041" s="102"/>
      <c r="I17041" s="103"/>
      <c r="J17041" s="102"/>
      <c r="L17041" s="100"/>
      <c r="M17041" s="100"/>
      <c r="N17041" s="100"/>
    </row>
    <row r="17042" spans="2:14">
      <c r="B17042" s="98"/>
      <c r="C17042" s="98"/>
      <c r="D17042" s="100"/>
      <c r="E17042" s="100"/>
      <c r="F17042" s="100"/>
      <c r="H17042" s="102"/>
      <c r="I17042" s="103"/>
      <c r="J17042" s="102"/>
      <c r="L17042" s="100"/>
      <c r="M17042" s="100"/>
      <c r="N17042" s="100"/>
    </row>
    <row r="17043" spans="2:14">
      <c r="B17043" s="98"/>
      <c r="C17043" s="98"/>
      <c r="D17043" s="100"/>
      <c r="E17043" s="100"/>
      <c r="F17043" s="100"/>
      <c r="H17043" s="102"/>
      <c r="I17043" s="103"/>
      <c r="J17043" s="102"/>
      <c r="L17043" s="100"/>
      <c r="M17043" s="100"/>
      <c r="N17043" s="100"/>
    </row>
    <row r="17044" spans="2:14">
      <c r="B17044" s="98"/>
      <c r="C17044" s="98"/>
      <c r="D17044" s="100"/>
      <c r="E17044" s="100"/>
      <c r="F17044" s="100"/>
      <c r="H17044" s="102"/>
      <c r="I17044" s="103"/>
      <c r="J17044" s="102"/>
      <c r="L17044" s="100"/>
      <c r="M17044" s="100"/>
      <c r="N17044" s="100"/>
    </row>
    <row r="17045" spans="2:14">
      <c r="B17045" s="98"/>
      <c r="C17045" s="98"/>
      <c r="D17045" s="100"/>
      <c r="E17045" s="100"/>
      <c r="F17045" s="100"/>
      <c r="H17045" s="102"/>
      <c r="I17045" s="103"/>
      <c r="J17045" s="102"/>
      <c r="L17045" s="100"/>
      <c r="M17045" s="100"/>
      <c r="N17045" s="100"/>
    </row>
    <row r="17046" spans="2:14">
      <c r="B17046" s="98"/>
      <c r="C17046" s="98"/>
      <c r="D17046" s="100"/>
      <c r="E17046" s="100"/>
      <c r="F17046" s="100"/>
      <c r="H17046" s="102"/>
      <c r="I17046" s="103"/>
      <c r="J17046" s="102"/>
      <c r="L17046" s="100"/>
      <c r="M17046" s="100"/>
      <c r="N17046" s="100"/>
    </row>
    <row r="17047" spans="2:14">
      <c r="B17047" s="98"/>
      <c r="C17047" s="98"/>
      <c r="D17047" s="100"/>
      <c r="E17047" s="100"/>
      <c r="F17047" s="100"/>
      <c r="H17047" s="102"/>
      <c r="I17047" s="103"/>
      <c r="J17047" s="102"/>
      <c r="L17047" s="100"/>
      <c r="M17047" s="100"/>
      <c r="N17047" s="100"/>
    </row>
    <row r="17048" spans="2:14">
      <c r="B17048" s="98"/>
      <c r="C17048" s="98"/>
      <c r="D17048" s="100"/>
      <c r="E17048" s="100"/>
      <c r="F17048" s="100"/>
      <c r="H17048" s="102"/>
      <c r="I17048" s="103"/>
      <c r="J17048" s="102"/>
      <c r="L17048" s="100"/>
      <c r="M17048" s="100"/>
      <c r="N17048" s="100"/>
    </row>
    <row r="17049" spans="2:14">
      <c r="B17049" s="98"/>
      <c r="C17049" s="98"/>
      <c r="D17049" s="100"/>
      <c r="E17049" s="100"/>
      <c r="F17049" s="100"/>
      <c r="H17049" s="102"/>
      <c r="I17049" s="103"/>
      <c r="J17049" s="102"/>
      <c r="L17049" s="100"/>
      <c r="M17049" s="100"/>
      <c r="N17049" s="100"/>
    </row>
    <row r="17050" spans="2:14">
      <c r="B17050" s="98"/>
      <c r="C17050" s="98"/>
      <c r="D17050" s="100"/>
      <c r="E17050" s="100"/>
      <c r="F17050" s="100"/>
      <c r="H17050" s="102"/>
      <c r="I17050" s="103"/>
      <c r="J17050" s="102"/>
      <c r="L17050" s="100"/>
      <c r="M17050" s="100"/>
      <c r="N17050" s="100"/>
    </row>
    <row r="17051" spans="2:14">
      <c r="B17051" s="98"/>
      <c r="C17051" s="98"/>
      <c r="D17051" s="100"/>
      <c r="E17051" s="100"/>
      <c r="F17051" s="100"/>
      <c r="H17051" s="102"/>
      <c r="I17051" s="103"/>
      <c r="J17051" s="102"/>
      <c r="L17051" s="100"/>
      <c r="M17051" s="100"/>
      <c r="N17051" s="100"/>
    </row>
    <row r="17052" spans="2:14">
      <c r="B17052" s="98"/>
      <c r="C17052" s="98"/>
      <c r="D17052" s="100"/>
      <c r="E17052" s="100"/>
      <c r="F17052" s="100"/>
      <c r="H17052" s="102"/>
      <c r="I17052" s="103"/>
      <c r="J17052" s="102"/>
      <c r="L17052" s="100"/>
      <c r="M17052" s="100"/>
      <c r="N17052" s="100"/>
    </row>
    <row r="17053" spans="2:14">
      <c r="B17053" s="98"/>
      <c r="C17053" s="98"/>
      <c r="D17053" s="100"/>
      <c r="E17053" s="100"/>
      <c r="F17053" s="100"/>
      <c r="H17053" s="102"/>
      <c r="I17053" s="103"/>
      <c r="J17053" s="102"/>
      <c r="L17053" s="100"/>
      <c r="M17053" s="100"/>
      <c r="N17053" s="100"/>
    </row>
    <row r="17054" spans="2:14">
      <c r="B17054" s="98"/>
      <c r="C17054" s="98"/>
      <c r="D17054" s="100"/>
      <c r="E17054" s="100"/>
      <c r="F17054" s="100"/>
      <c r="H17054" s="102"/>
      <c r="I17054" s="103"/>
      <c r="J17054" s="102"/>
      <c r="L17054" s="100"/>
      <c r="M17054" s="100"/>
      <c r="N17054" s="100"/>
    </row>
    <row r="17055" spans="2:14">
      <c r="B17055" s="98"/>
      <c r="C17055" s="98"/>
      <c r="D17055" s="100"/>
      <c r="E17055" s="100"/>
      <c r="F17055" s="100"/>
      <c r="H17055" s="102"/>
      <c r="I17055" s="103"/>
      <c r="J17055" s="102"/>
      <c r="L17055" s="100"/>
      <c r="M17055" s="100"/>
      <c r="N17055" s="100"/>
    </row>
    <row r="17056" spans="2:14">
      <c r="B17056" s="98"/>
      <c r="C17056" s="98"/>
      <c r="D17056" s="100"/>
      <c r="E17056" s="100"/>
      <c r="F17056" s="100"/>
      <c r="H17056" s="102"/>
      <c r="I17056" s="103"/>
      <c r="J17056" s="102"/>
      <c r="L17056" s="100"/>
      <c r="M17056" s="100"/>
      <c r="N17056" s="100"/>
    </row>
    <row r="17057" spans="2:14">
      <c r="B17057" s="98"/>
      <c r="C17057" s="98"/>
      <c r="D17057" s="100"/>
      <c r="E17057" s="100"/>
      <c r="F17057" s="100"/>
      <c r="H17057" s="102"/>
      <c r="I17057" s="103"/>
      <c r="J17057" s="102"/>
      <c r="L17057" s="100"/>
      <c r="M17057" s="100"/>
      <c r="N17057" s="100"/>
    </row>
    <row r="17058" spans="2:14">
      <c r="B17058" s="98"/>
      <c r="C17058" s="98"/>
      <c r="D17058" s="100"/>
      <c r="E17058" s="100"/>
      <c r="F17058" s="100"/>
      <c r="H17058" s="102"/>
      <c r="I17058" s="103"/>
      <c r="J17058" s="102"/>
      <c r="L17058" s="100"/>
      <c r="M17058" s="100"/>
      <c r="N17058" s="100"/>
    </row>
    <row r="17059" spans="2:14">
      <c r="B17059" s="98"/>
      <c r="C17059" s="98"/>
      <c r="D17059" s="100"/>
      <c r="E17059" s="100"/>
      <c r="F17059" s="100"/>
      <c r="H17059" s="102"/>
      <c r="I17059" s="103"/>
      <c r="J17059" s="102"/>
      <c r="L17059" s="100"/>
      <c r="M17059" s="100"/>
      <c r="N17059" s="100"/>
    </row>
    <row r="17060" spans="2:14">
      <c r="B17060" s="98"/>
      <c r="C17060" s="98"/>
      <c r="D17060" s="100"/>
      <c r="E17060" s="100"/>
      <c r="F17060" s="100"/>
      <c r="H17060" s="102"/>
      <c r="I17060" s="103"/>
      <c r="J17060" s="102"/>
      <c r="L17060" s="100"/>
      <c r="M17060" s="100"/>
      <c r="N17060" s="100"/>
    </row>
    <row r="17061" spans="2:14">
      <c r="B17061" s="98"/>
      <c r="C17061" s="98"/>
      <c r="D17061" s="100"/>
      <c r="E17061" s="100"/>
      <c r="F17061" s="100"/>
      <c r="H17061" s="102"/>
      <c r="I17061" s="103"/>
      <c r="J17061" s="102"/>
      <c r="L17061" s="100"/>
      <c r="M17061" s="100"/>
      <c r="N17061" s="100"/>
    </row>
    <row r="17062" spans="2:14">
      <c r="B17062" s="98"/>
      <c r="C17062" s="98"/>
      <c r="D17062" s="100"/>
      <c r="E17062" s="100"/>
      <c r="F17062" s="100"/>
      <c r="H17062" s="102"/>
      <c r="I17062" s="103"/>
      <c r="J17062" s="102"/>
      <c r="L17062" s="100"/>
      <c r="M17062" s="100"/>
      <c r="N17062" s="100"/>
    </row>
    <row r="17063" spans="2:14">
      <c r="B17063" s="98"/>
      <c r="C17063" s="98"/>
      <c r="D17063" s="100"/>
      <c r="E17063" s="100"/>
      <c r="F17063" s="100"/>
      <c r="H17063" s="102"/>
      <c r="I17063" s="103"/>
      <c r="J17063" s="102"/>
      <c r="L17063" s="100"/>
      <c r="M17063" s="100"/>
      <c r="N17063" s="100"/>
    </row>
    <row r="17064" spans="2:14">
      <c r="B17064" s="98"/>
      <c r="C17064" s="98"/>
      <c r="D17064" s="100"/>
      <c r="E17064" s="100"/>
      <c r="F17064" s="100"/>
      <c r="H17064" s="102"/>
      <c r="I17064" s="103"/>
      <c r="J17064" s="102"/>
      <c r="L17064" s="100"/>
      <c r="M17064" s="100"/>
      <c r="N17064" s="100"/>
    </row>
    <row r="17065" spans="2:14">
      <c r="B17065" s="98"/>
      <c r="C17065" s="98"/>
      <c r="D17065" s="100"/>
      <c r="E17065" s="100"/>
      <c r="F17065" s="100"/>
      <c r="H17065" s="102"/>
      <c r="I17065" s="103"/>
      <c r="J17065" s="102"/>
      <c r="L17065" s="100"/>
      <c r="M17065" s="100"/>
      <c r="N17065" s="100"/>
    </row>
    <row r="17066" spans="2:14">
      <c r="B17066" s="98"/>
      <c r="C17066" s="98"/>
      <c r="D17066" s="100"/>
      <c r="E17066" s="100"/>
      <c r="F17066" s="100"/>
      <c r="H17066" s="102"/>
      <c r="I17066" s="103"/>
      <c r="J17066" s="102"/>
      <c r="L17066" s="100"/>
      <c r="M17066" s="100"/>
      <c r="N17066" s="100"/>
    </row>
    <row r="17067" spans="2:14">
      <c r="B17067" s="98"/>
      <c r="C17067" s="98"/>
      <c r="D17067" s="100"/>
      <c r="E17067" s="100"/>
      <c r="F17067" s="100"/>
      <c r="H17067" s="102"/>
      <c r="I17067" s="103"/>
      <c r="J17067" s="102"/>
      <c r="L17067" s="100"/>
      <c r="M17067" s="100"/>
      <c r="N17067" s="100"/>
    </row>
    <row r="17068" spans="2:14">
      <c r="B17068" s="98"/>
      <c r="C17068" s="98"/>
      <c r="D17068" s="100"/>
      <c r="E17068" s="100"/>
      <c r="F17068" s="100"/>
      <c r="H17068" s="102"/>
      <c r="I17068" s="103"/>
      <c r="J17068" s="102"/>
      <c r="L17068" s="100"/>
      <c r="M17068" s="100"/>
      <c r="N17068" s="100"/>
    </row>
    <row r="17069" spans="2:14">
      <c r="B17069" s="98"/>
      <c r="C17069" s="98"/>
      <c r="D17069" s="100"/>
      <c r="E17069" s="100"/>
      <c r="F17069" s="100"/>
      <c r="H17069" s="102"/>
      <c r="I17069" s="103"/>
      <c r="J17069" s="102"/>
      <c r="L17069" s="100"/>
      <c r="M17069" s="100"/>
      <c r="N17069" s="100"/>
    </row>
    <row r="17070" spans="2:14">
      <c r="B17070" s="98"/>
      <c r="C17070" s="98"/>
      <c r="D17070" s="100"/>
      <c r="E17070" s="100"/>
      <c r="F17070" s="100"/>
      <c r="H17070" s="102"/>
      <c r="I17070" s="103"/>
      <c r="J17070" s="102"/>
      <c r="L17070" s="100"/>
      <c r="M17070" s="100"/>
      <c r="N17070" s="100"/>
    </row>
    <row r="17071" spans="2:14">
      <c r="B17071" s="98"/>
      <c r="C17071" s="98"/>
      <c r="D17071" s="100"/>
      <c r="E17071" s="100"/>
      <c r="F17071" s="100"/>
      <c r="H17071" s="102"/>
      <c r="I17071" s="103"/>
      <c r="J17071" s="102"/>
      <c r="L17071" s="100"/>
      <c r="M17071" s="100"/>
      <c r="N17071" s="100"/>
    </row>
    <row r="17072" spans="2:14">
      <c r="B17072" s="98"/>
      <c r="C17072" s="98"/>
      <c r="D17072" s="100"/>
      <c r="E17072" s="100"/>
      <c r="F17072" s="100"/>
      <c r="H17072" s="102"/>
      <c r="I17072" s="103"/>
      <c r="J17072" s="102"/>
      <c r="L17072" s="100"/>
      <c r="M17072" s="100"/>
      <c r="N17072" s="100"/>
    </row>
    <row r="17073" spans="2:14">
      <c r="B17073" s="98"/>
      <c r="C17073" s="98"/>
      <c r="D17073" s="100"/>
      <c r="E17073" s="100"/>
      <c r="F17073" s="100"/>
      <c r="H17073" s="102"/>
      <c r="I17073" s="103"/>
      <c r="J17073" s="102"/>
      <c r="L17073" s="100"/>
      <c r="M17073" s="100"/>
      <c r="N17073" s="100"/>
    </row>
    <row r="17074" spans="2:14">
      <c r="B17074" s="98"/>
      <c r="C17074" s="98"/>
      <c r="D17074" s="100"/>
      <c r="E17074" s="100"/>
      <c r="F17074" s="100"/>
      <c r="H17074" s="102"/>
      <c r="I17074" s="103"/>
      <c r="J17074" s="102"/>
      <c r="L17074" s="100"/>
      <c r="M17074" s="100"/>
      <c r="N17074" s="100"/>
    </row>
    <row r="17075" spans="2:14">
      <c r="B17075" s="98"/>
      <c r="C17075" s="98"/>
      <c r="D17075" s="100"/>
      <c r="E17075" s="100"/>
      <c r="F17075" s="100"/>
      <c r="H17075" s="102"/>
      <c r="I17075" s="103"/>
      <c r="J17075" s="102"/>
      <c r="L17075" s="100"/>
      <c r="M17075" s="100"/>
      <c r="N17075" s="100"/>
    </row>
    <row r="17076" spans="2:14">
      <c r="B17076" s="98"/>
      <c r="C17076" s="98"/>
      <c r="D17076" s="100"/>
      <c r="E17076" s="100"/>
      <c r="F17076" s="100"/>
      <c r="H17076" s="102"/>
      <c r="I17076" s="103"/>
      <c r="J17076" s="102"/>
      <c r="L17076" s="100"/>
      <c r="M17076" s="100"/>
      <c r="N17076" s="100"/>
    </row>
    <row r="17077" spans="2:14">
      <c r="B17077" s="98"/>
      <c r="C17077" s="98"/>
      <c r="D17077" s="100"/>
      <c r="E17077" s="100"/>
      <c r="F17077" s="100"/>
      <c r="H17077" s="102"/>
      <c r="I17077" s="103"/>
      <c r="J17077" s="102"/>
      <c r="L17077" s="100"/>
      <c r="M17077" s="100"/>
      <c r="N17077" s="100"/>
    </row>
    <row r="17078" spans="2:14">
      <c r="B17078" s="98"/>
      <c r="C17078" s="98"/>
      <c r="D17078" s="100"/>
      <c r="E17078" s="100"/>
      <c r="F17078" s="100"/>
      <c r="H17078" s="102"/>
      <c r="I17078" s="103"/>
      <c r="J17078" s="102"/>
      <c r="L17078" s="100"/>
      <c r="M17078" s="100"/>
      <c r="N17078" s="100"/>
    </row>
    <row r="17079" spans="2:14">
      <c r="B17079" s="98"/>
      <c r="C17079" s="98"/>
      <c r="D17079" s="100"/>
      <c r="E17079" s="100"/>
      <c r="F17079" s="100"/>
      <c r="H17079" s="102"/>
      <c r="I17079" s="103"/>
      <c r="J17079" s="102"/>
      <c r="L17079" s="100"/>
      <c r="M17079" s="100"/>
      <c r="N17079" s="100"/>
    </row>
    <row r="17080" spans="2:14">
      <c r="B17080" s="98"/>
      <c r="C17080" s="98"/>
      <c r="D17080" s="100"/>
      <c r="E17080" s="100"/>
      <c r="F17080" s="100"/>
      <c r="H17080" s="102"/>
      <c r="I17080" s="103"/>
      <c r="J17080" s="102"/>
      <c r="L17080" s="100"/>
      <c r="M17080" s="100"/>
      <c r="N17080" s="100"/>
    </row>
    <row r="17081" spans="2:14">
      <c r="B17081" s="98"/>
      <c r="C17081" s="98"/>
      <c r="D17081" s="100"/>
      <c r="E17081" s="100"/>
      <c r="F17081" s="100"/>
      <c r="H17081" s="102"/>
      <c r="I17081" s="103"/>
      <c r="J17081" s="102"/>
      <c r="L17081" s="100"/>
      <c r="M17081" s="100"/>
      <c r="N17081" s="100"/>
    </row>
    <row r="17082" spans="2:14">
      <c r="B17082" s="98"/>
      <c r="C17082" s="98"/>
      <c r="D17082" s="100"/>
      <c r="E17082" s="100"/>
      <c r="F17082" s="100"/>
      <c r="H17082" s="102"/>
      <c r="I17082" s="103"/>
      <c r="J17082" s="102"/>
      <c r="L17082" s="100"/>
      <c r="M17082" s="100"/>
      <c r="N17082" s="100"/>
    </row>
    <row r="17083" spans="2:14">
      <c r="B17083" s="98"/>
      <c r="C17083" s="98"/>
      <c r="D17083" s="100"/>
      <c r="E17083" s="100"/>
      <c r="F17083" s="100"/>
      <c r="H17083" s="102"/>
      <c r="I17083" s="103"/>
      <c r="J17083" s="102"/>
      <c r="L17083" s="100"/>
      <c r="M17083" s="100"/>
      <c r="N17083" s="100"/>
    </row>
    <row r="17084" spans="2:14">
      <c r="B17084" s="98"/>
      <c r="C17084" s="98"/>
      <c r="D17084" s="100"/>
      <c r="E17084" s="100"/>
      <c r="F17084" s="100"/>
      <c r="H17084" s="102"/>
      <c r="I17084" s="103"/>
      <c r="J17084" s="102"/>
      <c r="L17084" s="100"/>
      <c r="M17084" s="100"/>
      <c r="N17084" s="100"/>
    </row>
    <row r="17085" spans="2:14">
      <c r="B17085" s="98"/>
      <c r="C17085" s="98"/>
      <c r="D17085" s="100"/>
      <c r="E17085" s="100"/>
      <c r="F17085" s="100"/>
      <c r="H17085" s="102"/>
      <c r="I17085" s="103"/>
      <c r="J17085" s="102"/>
      <c r="L17085" s="100"/>
      <c r="M17085" s="100"/>
      <c r="N17085" s="100"/>
    </row>
    <row r="17086" spans="2:14">
      <c r="B17086" s="98"/>
      <c r="C17086" s="98"/>
      <c r="D17086" s="100"/>
      <c r="E17086" s="100"/>
      <c r="F17086" s="100"/>
      <c r="H17086" s="102"/>
      <c r="I17086" s="103"/>
      <c r="J17086" s="102"/>
      <c r="L17086" s="100"/>
      <c r="M17086" s="100"/>
      <c r="N17086" s="100"/>
    </row>
    <row r="17087" spans="2:14">
      <c r="B17087" s="98"/>
      <c r="C17087" s="98"/>
      <c r="D17087" s="100"/>
      <c r="E17087" s="100"/>
      <c r="F17087" s="100"/>
      <c r="H17087" s="102"/>
      <c r="I17087" s="103"/>
      <c r="J17087" s="102"/>
      <c r="L17087" s="100"/>
      <c r="M17087" s="100"/>
      <c r="N17087" s="100"/>
    </row>
    <row r="17088" spans="2:14">
      <c r="B17088" s="98"/>
      <c r="C17088" s="98"/>
      <c r="D17088" s="100"/>
      <c r="E17088" s="100"/>
      <c r="F17088" s="100"/>
      <c r="H17088" s="102"/>
      <c r="I17088" s="103"/>
      <c r="J17088" s="102"/>
      <c r="L17088" s="100"/>
      <c r="M17088" s="100"/>
      <c r="N17088" s="100"/>
    </row>
    <row r="17089" spans="2:14">
      <c r="B17089" s="98"/>
      <c r="C17089" s="98"/>
      <c r="D17089" s="100"/>
      <c r="E17089" s="100"/>
      <c r="F17089" s="100"/>
      <c r="H17089" s="102"/>
      <c r="I17089" s="103"/>
      <c r="J17089" s="102"/>
      <c r="L17089" s="100"/>
      <c r="M17089" s="100"/>
      <c r="N17089" s="100"/>
    </row>
    <row r="17090" spans="2:14">
      <c r="B17090" s="98"/>
      <c r="C17090" s="98"/>
      <c r="D17090" s="100"/>
      <c r="E17090" s="100"/>
      <c r="F17090" s="100"/>
      <c r="H17090" s="102"/>
      <c r="I17090" s="103"/>
      <c r="J17090" s="102"/>
      <c r="L17090" s="100"/>
      <c r="M17090" s="100"/>
      <c r="N17090" s="100"/>
    </row>
    <row r="17091" spans="2:14">
      <c r="B17091" s="98"/>
      <c r="C17091" s="98"/>
      <c r="D17091" s="100"/>
      <c r="E17091" s="100"/>
      <c r="F17091" s="100"/>
      <c r="H17091" s="102"/>
      <c r="I17091" s="103"/>
      <c r="J17091" s="102"/>
      <c r="L17091" s="100"/>
      <c r="M17091" s="100"/>
      <c r="N17091" s="100"/>
    </row>
    <row r="17092" spans="2:14">
      <c r="B17092" s="98"/>
      <c r="C17092" s="98"/>
      <c r="D17092" s="100"/>
      <c r="E17092" s="100"/>
      <c r="F17092" s="100"/>
      <c r="H17092" s="102"/>
      <c r="I17092" s="103"/>
      <c r="J17092" s="102"/>
      <c r="L17092" s="100"/>
      <c r="M17092" s="100"/>
      <c r="N17092" s="100"/>
    </row>
    <row r="17093" spans="2:14">
      <c r="B17093" s="98"/>
      <c r="C17093" s="98"/>
      <c r="D17093" s="100"/>
      <c r="E17093" s="100"/>
      <c r="F17093" s="100"/>
      <c r="H17093" s="102"/>
      <c r="I17093" s="103"/>
      <c r="J17093" s="102"/>
      <c r="L17093" s="100"/>
      <c r="M17093" s="100"/>
      <c r="N17093" s="100"/>
    </row>
    <row r="17094" spans="2:14">
      <c r="B17094" s="98"/>
      <c r="C17094" s="98"/>
      <c r="D17094" s="100"/>
      <c r="E17094" s="100"/>
      <c r="F17094" s="100"/>
      <c r="H17094" s="102"/>
      <c r="I17094" s="103"/>
      <c r="J17094" s="102"/>
      <c r="L17094" s="100"/>
      <c r="M17094" s="100"/>
      <c r="N17094" s="100"/>
    </row>
    <row r="17095" spans="2:14">
      <c r="B17095" s="98"/>
      <c r="C17095" s="98"/>
      <c r="D17095" s="100"/>
      <c r="E17095" s="100"/>
      <c r="F17095" s="100"/>
      <c r="H17095" s="102"/>
      <c r="I17095" s="103"/>
      <c r="J17095" s="102"/>
      <c r="L17095" s="100"/>
      <c r="M17095" s="100"/>
      <c r="N17095" s="100"/>
    </row>
    <row r="17096" spans="2:14">
      <c r="B17096" s="98"/>
      <c r="C17096" s="98"/>
      <c r="D17096" s="100"/>
      <c r="E17096" s="100"/>
      <c r="F17096" s="100"/>
      <c r="H17096" s="102"/>
      <c r="I17096" s="103"/>
      <c r="J17096" s="102"/>
      <c r="L17096" s="100"/>
      <c r="M17096" s="100"/>
      <c r="N17096" s="100"/>
    </row>
    <row r="17097" spans="2:14">
      <c r="B17097" s="98"/>
      <c r="C17097" s="98"/>
      <c r="D17097" s="100"/>
      <c r="E17097" s="100"/>
      <c r="F17097" s="100"/>
      <c r="H17097" s="102"/>
      <c r="I17097" s="103"/>
      <c r="J17097" s="102"/>
      <c r="L17097" s="100"/>
      <c r="M17097" s="100"/>
      <c r="N17097" s="100"/>
    </row>
    <row r="17098" spans="2:14">
      <c r="B17098" s="98"/>
      <c r="C17098" s="98"/>
      <c r="D17098" s="100"/>
      <c r="E17098" s="100"/>
      <c r="F17098" s="100"/>
      <c r="H17098" s="102"/>
      <c r="I17098" s="103"/>
      <c r="J17098" s="102"/>
      <c r="L17098" s="100"/>
      <c r="M17098" s="100"/>
      <c r="N17098" s="100"/>
    </row>
    <row r="17099" spans="2:14">
      <c r="B17099" s="98"/>
      <c r="C17099" s="98"/>
      <c r="D17099" s="100"/>
      <c r="E17099" s="100"/>
      <c r="F17099" s="100"/>
      <c r="H17099" s="102"/>
      <c r="I17099" s="103"/>
      <c r="J17099" s="102"/>
      <c r="L17099" s="100"/>
      <c r="M17099" s="100"/>
      <c r="N17099" s="100"/>
    </row>
    <row r="17100" spans="2:14">
      <c r="B17100" s="98"/>
      <c r="C17100" s="98"/>
      <c r="D17100" s="100"/>
      <c r="E17100" s="100"/>
      <c r="F17100" s="100"/>
      <c r="H17100" s="102"/>
      <c r="I17100" s="103"/>
      <c r="J17100" s="102"/>
      <c r="L17100" s="100"/>
      <c r="M17100" s="100"/>
      <c r="N17100" s="100"/>
    </row>
    <row r="17101" spans="2:14">
      <c r="B17101" s="98"/>
      <c r="C17101" s="98"/>
      <c r="D17101" s="100"/>
      <c r="E17101" s="100"/>
      <c r="F17101" s="100"/>
      <c r="H17101" s="102"/>
      <c r="I17101" s="103"/>
      <c r="J17101" s="102"/>
      <c r="L17101" s="100"/>
      <c r="M17101" s="100"/>
      <c r="N17101" s="100"/>
    </row>
    <row r="17102" spans="2:14">
      <c r="B17102" s="98"/>
      <c r="C17102" s="98"/>
      <c r="D17102" s="100"/>
      <c r="E17102" s="100"/>
      <c r="F17102" s="100"/>
      <c r="H17102" s="102"/>
      <c r="I17102" s="103"/>
      <c r="J17102" s="102"/>
      <c r="L17102" s="100"/>
      <c r="M17102" s="100"/>
      <c r="N17102" s="100"/>
    </row>
    <row r="17103" spans="2:14">
      <c r="B17103" s="98"/>
      <c r="C17103" s="98"/>
      <c r="D17103" s="100"/>
      <c r="E17103" s="100"/>
      <c r="F17103" s="100"/>
      <c r="H17103" s="102"/>
      <c r="I17103" s="103"/>
      <c r="J17103" s="102"/>
      <c r="L17103" s="100"/>
      <c r="M17103" s="100"/>
      <c r="N17103" s="100"/>
    </row>
    <row r="17104" spans="2:14">
      <c r="B17104" s="98"/>
      <c r="C17104" s="98"/>
      <c r="D17104" s="100"/>
      <c r="E17104" s="100"/>
      <c r="F17104" s="100"/>
      <c r="H17104" s="102"/>
      <c r="I17104" s="103"/>
      <c r="J17104" s="102"/>
      <c r="L17104" s="100"/>
      <c r="M17104" s="100"/>
      <c r="N17104" s="100"/>
    </row>
    <row r="17105" spans="2:14">
      <c r="B17105" s="98"/>
      <c r="C17105" s="98"/>
      <c r="D17105" s="100"/>
      <c r="E17105" s="100"/>
      <c r="F17105" s="100"/>
      <c r="H17105" s="102"/>
      <c r="I17105" s="103"/>
      <c r="J17105" s="102"/>
      <c r="L17105" s="100"/>
      <c r="M17105" s="100"/>
      <c r="N17105" s="100"/>
    </row>
    <row r="17106" spans="2:14">
      <c r="B17106" s="98"/>
      <c r="C17106" s="98"/>
      <c r="D17106" s="100"/>
      <c r="E17106" s="100"/>
      <c r="F17106" s="100"/>
      <c r="H17106" s="102"/>
      <c r="I17106" s="103"/>
      <c r="J17106" s="102"/>
      <c r="L17106" s="100"/>
      <c r="M17106" s="100"/>
      <c r="N17106" s="100"/>
    </row>
    <row r="17107" spans="2:14">
      <c r="B17107" s="98"/>
      <c r="C17107" s="98"/>
      <c r="D17107" s="100"/>
      <c r="E17107" s="100"/>
      <c r="F17107" s="100"/>
      <c r="H17107" s="102"/>
      <c r="I17107" s="103"/>
      <c r="J17107" s="102"/>
      <c r="L17107" s="100"/>
      <c r="M17107" s="100"/>
      <c r="N17107" s="100"/>
    </row>
    <row r="17108" spans="2:14">
      <c r="B17108" s="98"/>
      <c r="C17108" s="98"/>
      <c r="D17108" s="100"/>
      <c r="E17108" s="100"/>
      <c r="F17108" s="100"/>
      <c r="H17108" s="102"/>
      <c r="I17108" s="103"/>
      <c r="J17108" s="102"/>
      <c r="L17108" s="100"/>
      <c r="M17108" s="100"/>
      <c r="N17108" s="100"/>
    </row>
    <row r="17109" spans="2:14">
      <c r="B17109" s="98"/>
      <c r="C17109" s="98"/>
      <c r="D17109" s="100"/>
      <c r="E17109" s="100"/>
      <c r="F17109" s="100"/>
      <c r="H17109" s="102"/>
      <c r="I17109" s="103"/>
      <c r="J17109" s="102"/>
      <c r="L17109" s="100"/>
      <c r="M17109" s="100"/>
      <c r="N17109" s="100"/>
    </row>
    <row r="17110" spans="2:14">
      <c r="B17110" s="98"/>
      <c r="C17110" s="98"/>
      <c r="D17110" s="100"/>
      <c r="E17110" s="100"/>
      <c r="F17110" s="100"/>
      <c r="H17110" s="102"/>
      <c r="I17110" s="103"/>
      <c r="J17110" s="102"/>
      <c r="L17110" s="100"/>
      <c r="M17110" s="100"/>
      <c r="N17110" s="100"/>
    </row>
    <row r="17111" spans="2:14">
      <c r="B17111" s="98"/>
      <c r="C17111" s="98"/>
      <c r="D17111" s="100"/>
      <c r="E17111" s="100"/>
      <c r="F17111" s="100"/>
      <c r="H17111" s="102"/>
      <c r="I17111" s="103"/>
      <c r="J17111" s="102"/>
      <c r="L17111" s="100"/>
      <c r="M17111" s="100"/>
      <c r="N17111" s="100"/>
    </row>
    <row r="17112" spans="2:14">
      <c r="B17112" s="98"/>
      <c r="C17112" s="98"/>
      <c r="D17112" s="100"/>
      <c r="E17112" s="100"/>
      <c r="F17112" s="100"/>
      <c r="H17112" s="102"/>
      <c r="I17112" s="103"/>
      <c r="J17112" s="102"/>
      <c r="L17112" s="100"/>
      <c r="M17112" s="100"/>
      <c r="N17112" s="100"/>
    </row>
    <row r="17113" spans="2:14">
      <c r="B17113" s="98"/>
      <c r="C17113" s="98"/>
      <c r="D17113" s="100"/>
      <c r="E17113" s="100"/>
      <c r="F17113" s="100"/>
      <c r="H17113" s="102"/>
      <c r="I17113" s="103"/>
      <c r="J17113" s="102"/>
      <c r="L17113" s="100"/>
      <c r="M17113" s="100"/>
      <c r="N17113" s="100"/>
    </row>
    <row r="17114" spans="2:14">
      <c r="B17114" s="98"/>
      <c r="C17114" s="98"/>
      <c r="D17114" s="100"/>
      <c r="E17114" s="100"/>
      <c r="F17114" s="100"/>
      <c r="H17114" s="102"/>
      <c r="I17114" s="103"/>
      <c r="J17114" s="102"/>
      <c r="L17114" s="100"/>
      <c r="M17114" s="100"/>
      <c r="N17114" s="100"/>
    </row>
    <row r="17115" spans="2:14">
      <c r="B17115" s="98"/>
      <c r="C17115" s="98"/>
      <c r="D17115" s="100"/>
      <c r="E17115" s="100"/>
      <c r="F17115" s="100"/>
      <c r="H17115" s="102"/>
      <c r="I17115" s="103"/>
      <c r="J17115" s="102"/>
      <c r="L17115" s="100"/>
      <c r="M17115" s="100"/>
      <c r="N17115" s="100"/>
    </row>
    <row r="17116" spans="2:14">
      <c r="B17116" s="98"/>
      <c r="C17116" s="98"/>
      <c r="D17116" s="100"/>
      <c r="E17116" s="100"/>
      <c r="F17116" s="100"/>
      <c r="H17116" s="102"/>
      <c r="I17116" s="103"/>
      <c r="J17116" s="102"/>
      <c r="L17116" s="100"/>
      <c r="M17116" s="100"/>
      <c r="N17116" s="100"/>
    </row>
    <row r="17117" spans="2:14">
      <c r="B17117" s="98"/>
      <c r="C17117" s="98"/>
      <c r="D17117" s="100"/>
      <c r="E17117" s="100"/>
      <c r="F17117" s="100"/>
      <c r="H17117" s="102"/>
      <c r="I17117" s="103"/>
      <c r="J17117" s="102"/>
      <c r="L17117" s="100"/>
      <c r="M17117" s="100"/>
      <c r="N17117" s="100"/>
    </row>
    <row r="17118" spans="2:14">
      <c r="B17118" s="98"/>
      <c r="C17118" s="98"/>
      <c r="D17118" s="100"/>
      <c r="E17118" s="100"/>
      <c r="F17118" s="100"/>
      <c r="H17118" s="102"/>
      <c r="I17118" s="103"/>
      <c r="J17118" s="102"/>
      <c r="L17118" s="100"/>
      <c r="M17118" s="100"/>
      <c r="N17118" s="100"/>
    </row>
    <row r="17119" spans="2:14">
      <c r="B17119" s="98"/>
      <c r="C17119" s="98"/>
      <c r="D17119" s="100"/>
      <c r="E17119" s="100"/>
      <c r="F17119" s="100"/>
      <c r="H17119" s="102"/>
      <c r="I17119" s="103"/>
      <c r="J17119" s="102"/>
      <c r="L17119" s="100"/>
      <c r="M17119" s="100"/>
      <c r="N17119" s="100"/>
    </row>
    <row r="17120" spans="2:14">
      <c r="B17120" s="98"/>
      <c r="C17120" s="98"/>
      <c r="D17120" s="100"/>
      <c r="E17120" s="100"/>
      <c r="F17120" s="100"/>
      <c r="H17120" s="102"/>
      <c r="I17120" s="103"/>
      <c r="J17120" s="102"/>
      <c r="L17120" s="100"/>
      <c r="M17120" s="100"/>
      <c r="N17120" s="100"/>
    </row>
    <row r="17121" spans="2:14">
      <c r="B17121" s="98"/>
      <c r="C17121" s="98"/>
      <c r="D17121" s="100"/>
      <c r="E17121" s="100"/>
      <c r="F17121" s="100"/>
      <c r="H17121" s="102"/>
      <c r="I17121" s="103"/>
      <c r="J17121" s="102"/>
      <c r="L17121" s="100"/>
      <c r="M17121" s="100"/>
      <c r="N17121" s="100"/>
    </row>
    <row r="17122" spans="2:14">
      <c r="B17122" s="98"/>
      <c r="C17122" s="98"/>
      <c r="D17122" s="100"/>
      <c r="E17122" s="100"/>
      <c r="F17122" s="100"/>
      <c r="H17122" s="102"/>
      <c r="I17122" s="103"/>
      <c r="J17122" s="102"/>
      <c r="L17122" s="100"/>
      <c r="M17122" s="100"/>
      <c r="N17122" s="100"/>
    </row>
    <row r="17123" spans="2:14">
      <c r="B17123" s="98"/>
      <c r="C17123" s="98"/>
      <c r="D17123" s="100"/>
      <c r="E17123" s="100"/>
      <c r="F17123" s="100"/>
      <c r="H17123" s="102"/>
      <c r="I17123" s="103"/>
      <c r="J17123" s="102"/>
      <c r="L17123" s="100"/>
      <c r="M17123" s="100"/>
      <c r="N17123" s="100"/>
    </row>
    <row r="17124" spans="2:14">
      <c r="B17124" s="98"/>
      <c r="C17124" s="98"/>
      <c r="D17124" s="100"/>
      <c r="E17124" s="100"/>
      <c r="F17124" s="100"/>
      <c r="H17124" s="102"/>
      <c r="I17124" s="103"/>
      <c r="J17124" s="102"/>
      <c r="L17124" s="100"/>
      <c r="M17124" s="100"/>
      <c r="N17124" s="100"/>
    </row>
    <row r="17125" spans="2:14">
      <c r="B17125" s="98"/>
      <c r="C17125" s="98"/>
      <c r="D17125" s="100"/>
      <c r="E17125" s="100"/>
      <c r="F17125" s="100"/>
      <c r="H17125" s="102"/>
      <c r="I17125" s="103"/>
      <c r="J17125" s="102"/>
      <c r="L17125" s="100"/>
      <c r="M17125" s="100"/>
      <c r="N17125" s="100"/>
    </row>
    <row r="17126" spans="2:14">
      <c r="B17126" s="98"/>
      <c r="C17126" s="98"/>
      <c r="D17126" s="100"/>
      <c r="E17126" s="100"/>
      <c r="F17126" s="100"/>
      <c r="H17126" s="102"/>
      <c r="I17126" s="103"/>
      <c r="J17126" s="102"/>
      <c r="L17126" s="100"/>
      <c r="M17126" s="100"/>
      <c r="N17126" s="100"/>
    </row>
    <row r="17127" spans="2:14">
      <c r="B17127" s="98"/>
      <c r="C17127" s="98"/>
      <c r="D17127" s="100"/>
      <c r="E17127" s="100"/>
      <c r="F17127" s="100"/>
      <c r="H17127" s="102"/>
      <c r="I17127" s="103"/>
      <c r="J17127" s="102"/>
      <c r="L17127" s="100"/>
      <c r="M17127" s="100"/>
      <c r="N17127" s="100"/>
    </row>
    <row r="17128" spans="2:14">
      <c r="B17128" s="98"/>
      <c r="C17128" s="98"/>
      <c r="D17128" s="100"/>
      <c r="E17128" s="100"/>
      <c r="F17128" s="100"/>
      <c r="H17128" s="102"/>
      <c r="I17128" s="103"/>
      <c r="J17128" s="102"/>
      <c r="L17128" s="100"/>
      <c r="M17128" s="100"/>
      <c r="N17128" s="100"/>
    </row>
    <row r="17129" spans="2:14">
      <c r="B17129" s="98"/>
      <c r="C17129" s="98"/>
      <c r="D17129" s="100"/>
      <c r="E17129" s="100"/>
      <c r="F17129" s="100"/>
      <c r="H17129" s="102"/>
      <c r="I17129" s="103"/>
      <c r="J17129" s="102"/>
      <c r="L17129" s="100"/>
      <c r="M17129" s="100"/>
      <c r="N17129" s="100"/>
    </row>
    <row r="17130" spans="2:14">
      <c r="B17130" s="98"/>
      <c r="C17130" s="98"/>
      <c r="D17130" s="100"/>
      <c r="E17130" s="100"/>
      <c r="F17130" s="100"/>
      <c r="H17130" s="102"/>
      <c r="I17130" s="103"/>
      <c r="J17130" s="102"/>
      <c r="L17130" s="100"/>
      <c r="M17130" s="100"/>
      <c r="N17130" s="100"/>
    </row>
    <row r="17131" spans="2:14">
      <c r="B17131" s="98"/>
      <c r="C17131" s="98"/>
      <c r="D17131" s="100"/>
      <c r="E17131" s="100"/>
      <c r="F17131" s="100"/>
      <c r="H17131" s="102"/>
      <c r="I17131" s="103"/>
      <c r="J17131" s="102"/>
      <c r="L17131" s="100"/>
      <c r="M17131" s="100"/>
      <c r="N17131" s="100"/>
    </row>
    <row r="17132" spans="2:14">
      <c r="B17132" s="98"/>
      <c r="C17132" s="98"/>
      <c r="D17132" s="100"/>
      <c r="E17132" s="100"/>
      <c r="F17132" s="100"/>
      <c r="H17132" s="102"/>
      <c r="I17132" s="103"/>
      <c r="J17132" s="102"/>
      <c r="L17132" s="100"/>
      <c r="M17132" s="100"/>
      <c r="N17132" s="100"/>
    </row>
    <row r="17133" spans="2:14">
      <c r="B17133" s="98"/>
      <c r="C17133" s="98"/>
      <c r="D17133" s="100"/>
      <c r="E17133" s="100"/>
      <c r="F17133" s="100"/>
      <c r="H17133" s="102"/>
      <c r="I17133" s="103"/>
      <c r="J17133" s="102"/>
      <c r="L17133" s="100"/>
      <c r="M17133" s="100"/>
      <c r="N17133" s="100"/>
    </row>
    <row r="17134" spans="2:14">
      <c r="B17134" s="98"/>
      <c r="C17134" s="98"/>
      <c r="D17134" s="100"/>
      <c r="E17134" s="100"/>
      <c r="F17134" s="100"/>
      <c r="H17134" s="102"/>
      <c r="I17134" s="103"/>
      <c r="J17134" s="102"/>
      <c r="L17134" s="100"/>
      <c r="M17134" s="100"/>
      <c r="N17134" s="100"/>
    </row>
    <row r="17135" spans="2:14">
      <c r="B17135" s="98"/>
      <c r="C17135" s="98"/>
      <c r="D17135" s="100"/>
      <c r="E17135" s="100"/>
      <c r="F17135" s="100"/>
      <c r="H17135" s="102"/>
      <c r="I17135" s="103"/>
      <c r="J17135" s="102"/>
      <c r="L17135" s="100"/>
      <c r="M17135" s="100"/>
      <c r="N17135" s="100"/>
    </row>
    <row r="17136" spans="2:14">
      <c r="B17136" s="98"/>
      <c r="C17136" s="98"/>
      <c r="D17136" s="100"/>
      <c r="E17136" s="100"/>
      <c r="F17136" s="100"/>
      <c r="H17136" s="102"/>
      <c r="I17136" s="103"/>
      <c r="J17136" s="102"/>
      <c r="L17136" s="100"/>
      <c r="M17136" s="100"/>
      <c r="N17136" s="100"/>
    </row>
    <row r="17137" spans="2:14">
      <c r="B17137" s="98"/>
      <c r="C17137" s="98"/>
      <c r="D17137" s="100"/>
      <c r="E17137" s="100"/>
      <c r="F17137" s="100"/>
      <c r="H17137" s="102"/>
      <c r="I17137" s="103"/>
      <c r="J17137" s="102"/>
      <c r="L17137" s="100"/>
      <c r="M17137" s="100"/>
      <c r="N17137" s="100"/>
    </row>
    <row r="17138" spans="2:14">
      <c r="B17138" s="98"/>
      <c r="C17138" s="98"/>
      <c r="D17138" s="100"/>
      <c r="E17138" s="100"/>
      <c r="F17138" s="100"/>
      <c r="H17138" s="102"/>
      <c r="I17138" s="103"/>
      <c r="J17138" s="102"/>
      <c r="L17138" s="100"/>
      <c r="M17138" s="100"/>
      <c r="N17138" s="100"/>
    </row>
    <row r="17139" spans="2:14">
      <c r="B17139" s="98"/>
      <c r="C17139" s="98"/>
      <c r="D17139" s="100"/>
      <c r="E17139" s="100"/>
      <c r="F17139" s="100"/>
      <c r="H17139" s="102"/>
      <c r="I17139" s="103"/>
      <c r="J17139" s="102"/>
      <c r="L17139" s="100"/>
      <c r="M17139" s="100"/>
      <c r="N17139" s="100"/>
    </row>
    <row r="17140" spans="2:14">
      <c r="B17140" s="98"/>
      <c r="C17140" s="98"/>
      <c r="D17140" s="100"/>
      <c r="E17140" s="100"/>
      <c r="F17140" s="100"/>
      <c r="H17140" s="102"/>
      <c r="I17140" s="103"/>
      <c r="J17140" s="102"/>
      <c r="L17140" s="100"/>
      <c r="M17140" s="100"/>
      <c r="N17140" s="100"/>
    </row>
    <row r="17141" spans="2:14">
      <c r="B17141" s="98"/>
      <c r="C17141" s="98"/>
      <c r="D17141" s="100"/>
      <c r="E17141" s="100"/>
      <c r="F17141" s="100"/>
      <c r="H17141" s="102"/>
      <c r="I17141" s="103"/>
      <c r="J17141" s="102"/>
      <c r="L17141" s="100"/>
      <c r="M17141" s="100"/>
      <c r="N17141" s="100"/>
    </row>
    <row r="17142" spans="2:14">
      <c r="B17142" s="98"/>
      <c r="C17142" s="98"/>
      <c r="D17142" s="100"/>
      <c r="E17142" s="100"/>
      <c r="F17142" s="100"/>
      <c r="H17142" s="102"/>
      <c r="I17142" s="103"/>
      <c r="J17142" s="102"/>
      <c r="L17142" s="100"/>
      <c r="M17142" s="100"/>
      <c r="N17142" s="100"/>
    </row>
    <row r="17143" spans="2:14">
      <c r="B17143" s="98"/>
      <c r="C17143" s="98"/>
      <c r="D17143" s="100"/>
      <c r="E17143" s="100"/>
      <c r="F17143" s="100"/>
      <c r="H17143" s="102"/>
      <c r="I17143" s="103"/>
      <c r="J17143" s="102"/>
      <c r="L17143" s="100"/>
      <c r="M17143" s="100"/>
      <c r="N17143" s="100"/>
    </row>
    <row r="17144" spans="2:14">
      <c r="B17144" s="98"/>
      <c r="C17144" s="98"/>
      <c r="D17144" s="100"/>
      <c r="E17144" s="100"/>
      <c r="F17144" s="100"/>
      <c r="H17144" s="102"/>
      <c r="I17144" s="103"/>
      <c r="J17144" s="102"/>
      <c r="L17144" s="100"/>
      <c r="M17144" s="100"/>
      <c r="N17144" s="100"/>
    </row>
    <row r="17145" spans="2:14">
      <c r="B17145" s="98"/>
      <c r="C17145" s="98"/>
      <c r="D17145" s="100"/>
      <c r="E17145" s="100"/>
      <c r="F17145" s="100"/>
      <c r="H17145" s="102"/>
      <c r="I17145" s="103"/>
      <c r="J17145" s="102"/>
      <c r="L17145" s="100"/>
      <c r="M17145" s="100"/>
      <c r="N17145" s="100"/>
    </row>
    <row r="17146" spans="2:14">
      <c r="B17146" s="98"/>
      <c r="C17146" s="98"/>
      <c r="D17146" s="100"/>
      <c r="E17146" s="100"/>
      <c r="F17146" s="100"/>
      <c r="H17146" s="102"/>
      <c r="I17146" s="103"/>
      <c r="J17146" s="102"/>
      <c r="L17146" s="100"/>
      <c r="M17146" s="100"/>
      <c r="N17146" s="100"/>
    </row>
    <row r="17147" spans="2:14">
      <c r="B17147" s="98"/>
      <c r="C17147" s="98"/>
      <c r="D17147" s="100"/>
      <c r="E17147" s="100"/>
      <c r="F17147" s="100"/>
      <c r="H17147" s="102"/>
      <c r="I17147" s="103"/>
      <c r="J17147" s="102"/>
      <c r="L17147" s="100"/>
      <c r="M17147" s="100"/>
      <c r="N17147" s="100"/>
    </row>
    <row r="17148" spans="2:14">
      <c r="B17148" s="98"/>
      <c r="C17148" s="98"/>
      <c r="D17148" s="100"/>
      <c r="E17148" s="100"/>
      <c r="F17148" s="100"/>
      <c r="H17148" s="102"/>
      <c r="I17148" s="103"/>
      <c r="J17148" s="102"/>
      <c r="L17148" s="100"/>
      <c r="M17148" s="100"/>
      <c r="N17148" s="100"/>
    </row>
    <row r="17149" spans="2:14">
      <c r="B17149" s="98"/>
      <c r="C17149" s="98"/>
      <c r="D17149" s="100"/>
      <c r="E17149" s="100"/>
      <c r="F17149" s="100"/>
      <c r="H17149" s="102"/>
      <c r="I17149" s="103"/>
      <c r="J17149" s="102"/>
      <c r="L17149" s="100"/>
      <c r="M17149" s="100"/>
      <c r="N17149" s="100"/>
    </row>
    <row r="17150" spans="2:14">
      <c r="B17150" s="98"/>
      <c r="C17150" s="98"/>
      <c r="D17150" s="100"/>
      <c r="E17150" s="100"/>
      <c r="F17150" s="100"/>
      <c r="H17150" s="102"/>
      <c r="I17150" s="103"/>
      <c r="J17150" s="102"/>
      <c r="L17150" s="100"/>
      <c r="M17150" s="100"/>
      <c r="N17150" s="100"/>
    </row>
    <row r="17151" spans="2:14">
      <c r="B17151" s="98"/>
      <c r="C17151" s="98"/>
      <c r="D17151" s="100"/>
      <c r="E17151" s="100"/>
      <c r="F17151" s="100"/>
      <c r="H17151" s="102"/>
      <c r="I17151" s="103"/>
      <c r="J17151" s="102"/>
      <c r="L17151" s="100"/>
      <c r="M17151" s="100"/>
      <c r="N17151" s="100"/>
    </row>
    <row r="17152" spans="2:14">
      <c r="B17152" s="98"/>
      <c r="C17152" s="98"/>
      <c r="D17152" s="100"/>
      <c r="E17152" s="100"/>
      <c r="F17152" s="100"/>
      <c r="H17152" s="102"/>
      <c r="I17152" s="103"/>
      <c r="J17152" s="102"/>
      <c r="L17152" s="100"/>
      <c r="M17152" s="100"/>
      <c r="N17152" s="100"/>
    </row>
    <row r="17153" spans="2:14">
      <c r="B17153" s="98"/>
      <c r="C17153" s="98"/>
      <c r="D17153" s="100"/>
      <c r="E17153" s="100"/>
      <c r="F17153" s="100"/>
      <c r="H17153" s="102"/>
      <c r="I17153" s="103"/>
      <c r="J17153" s="102"/>
      <c r="L17153" s="100"/>
      <c r="M17153" s="100"/>
      <c r="N17153" s="100"/>
    </row>
    <row r="17154" spans="2:14">
      <c r="B17154" s="98"/>
      <c r="C17154" s="98"/>
      <c r="D17154" s="100"/>
      <c r="E17154" s="100"/>
      <c r="F17154" s="100"/>
      <c r="H17154" s="102"/>
      <c r="I17154" s="103"/>
      <c r="J17154" s="102"/>
      <c r="L17154" s="100"/>
      <c r="M17154" s="100"/>
      <c r="N17154" s="100"/>
    </row>
    <row r="17155" spans="2:14">
      <c r="B17155" s="98"/>
      <c r="C17155" s="98"/>
      <c r="D17155" s="100"/>
      <c r="E17155" s="100"/>
      <c r="F17155" s="100"/>
      <c r="H17155" s="102"/>
      <c r="I17155" s="103"/>
      <c r="J17155" s="102"/>
      <c r="L17155" s="100"/>
      <c r="M17155" s="100"/>
      <c r="N17155" s="100"/>
    </row>
    <row r="17156" spans="2:14">
      <c r="B17156" s="98"/>
      <c r="C17156" s="98"/>
      <c r="D17156" s="100"/>
      <c r="E17156" s="100"/>
      <c r="F17156" s="100"/>
      <c r="H17156" s="102"/>
      <c r="I17156" s="103"/>
      <c r="J17156" s="102"/>
      <c r="L17156" s="100"/>
      <c r="M17156" s="100"/>
      <c r="N17156" s="100"/>
    </row>
    <row r="17157" spans="2:14">
      <c r="B17157" s="98"/>
      <c r="C17157" s="98"/>
      <c r="D17157" s="100"/>
      <c r="E17157" s="100"/>
      <c r="F17157" s="100"/>
      <c r="H17157" s="102"/>
      <c r="I17157" s="103"/>
      <c r="J17157" s="102"/>
      <c r="L17157" s="100"/>
      <c r="M17157" s="100"/>
      <c r="N17157" s="100"/>
    </row>
    <row r="17158" spans="2:14">
      <c r="B17158" s="98"/>
      <c r="C17158" s="98"/>
      <c r="D17158" s="100"/>
      <c r="E17158" s="100"/>
      <c r="F17158" s="100"/>
      <c r="H17158" s="102"/>
      <c r="I17158" s="103"/>
      <c r="J17158" s="102"/>
      <c r="L17158" s="100"/>
      <c r="M17158" s="100"/>
      <c r="N17158" s="100"/>
    </row>
    <row r="17159" spans="2:14">
      <c r="B17159" s="98"/>
      <c r="C17159" s="98"/>
      <c r="D17159" s="100"/>
      <c r="E17159" s="100"/>
      <c r="F17159" s="100"/>
      <c r="H17159" s="102"/>
      <c r="I17159" s="103"/>
      <c r="J17159" s="102"/>
      <c r="L17159" s="100"/>
      <c r="M17159" s="100"/>
      <c r="N17159" s="100"/>
    </row>
    <row r="17160" spans="2:14">
      <c r="B17160" s="98"/>
      <c r="C17160" s="98"/>
      <c r="D17160" s="100"/>
      <c r="E17160" s="100"/>
      <c r="F17160" s="100"/>
      <c r="H17160" s="102"/>
      <c r="I17160" s="103"/>
      <c r="J17160" s="102"/>
      <c r="L17160" s="100"/>
      <c r="M17160" s="100"/>
      <c r="N17160" s="100"/>
    </row>
    <row r="17161" spans="2:14">
      <c r="B17161" s="98"/>
      <c r="C17161" s="98"/>
      <c r="D17161" s="100"/>
      <c r="E17161" s="100"/>
      <c r="F17161" s="100"/>
      <c r="H17161" s="102"/>
      <c r="I17161" s="103"/>
      <c r="J17161" s="102"/>
      <c r="L17161" s="100"/>
      <c r="M17161" s="100"/>
      <c r="N17161" s="100"/>
    </row>
    <row r="17162" spans="2:14">
      <c r="B17162" s="98"/>
      <c r="C17162" s="98"/>
      <c r="D17162" s="100"/>
      <c r="E17162" s="100"/>
      <c r="F17162" s="100"/>
      <c r="H17162" s="102"/>
      <c r="I17162" s="103"/>
      <c r="J17162" s="102"/>
      <c r="L17162" s="100"/>
      <c r="M17162" s="100"/>
      <c r="N17162" s="100"/>
    </row>
    <row r="17163" spans="2:14">
      <c r="B17163" s="98"/>
      <c r="C17163" s="98"/>
      <c r="D17163" s="100"/>
      <c r="E17163" s="100"/>
      <c r="F17163" s="100"/>
      <c r="H17163" s="102"/>
      <c r="I17163" s="103"/>
      <c r="J17163" s="102"/>
      <c r="L17163" s="100"/>
      <c r="M17163" s="100"/>
      <c r="N17163" s="100"/>
    </row>
    <row r="17164" spans="2:14">
      <c r="B17164" s="98"/>
      <c r="C17164" s="98"/>
      <c r="D17164" s="100"/>
      <c r="E17164" s="100"/>
      <c r="F17164" s="100"/>
      <c r="H17164" s="102"/>
      <c r="I17164" s="103"/>
      <c r="J17164" s="102"/>
      <c r="L17164" s="100"/>
      <c r="M17164" s="100"/>
      <c r="N17164" s="100"/>
    </row>
    <row r="17165" spans="2:14">
      <c r="B17165" s="98"/>
      <c r="C17165" s="98"/>
      <c r="D17165" s="100"/>
      <c r="E17165" s="100"/>
      <c r="F17165" s="100"/>
      <c r="H17165" s="102"/>
      <c r="I17165" s="103"/>
      <c r="J17165" s="102"/>
      <c r="L17165" s="100"/>
      <c r="M17165" s="100"/>
      <c r="N17165" s="100"/>
    </row>
    <row r="17166" spans="2:14">
      <c r="B17166" s="98"/>
      <c r="C17166" s="98"/>
      <c r="D17166" s="100"/>
      <c r="E17166" s="100"/>
      <c r="F17166" s="100"/>
      <c r="H17166" s="102"/>
      <c r="I17166" s="103"/>
      <c r="J17166" s="102"/>
      <c r="L17166" s="100"/>
      <c r="M17166" s="100"/>
      <c r="N17166" s="100"/>
    </row>
    <row r="17167" spans="2:14">
      <c r="B17167" s="98"/>
      <c r="C17167" s="98"/>
      <c r="D17167" s="100"/>
      <c r="E17167" s="100"/>
      <c r="F17167" s="100"/>
      <c r="H17167" s="102"/>
      <c r="I17167" s="103"/>
      <c r="J17167" s="102"/>
      <c r="L17167" s="100"/>
      <c r="M17167" s="100"/>
      <c r="N17167" s="100"/>
    </row>
    <row r="17168" spans="2:14">
      <c r="B17168" s="98"/>
      <c r="C17168" s="98"/>
      <c r="D17168" s="100"/>
      <c r="E17168" s="100"/>
      <c r="F17168" s="100"/>
      <c r="H17168" s="102"/>
      <c r="I17168" s="103"/>
      <c r="J17168" s="102"/>
      <c r="L17168" s="100"/>
      <c r="M17168" s="100"/>
      <c r="N17168" s="100"/>
    </row>
    <row r="17169" spans="2:14">
      <c r="B17169" s="98"/>
      <c r="C17169" s="98"/>
      <c r="D17169" s="100"/>
      <c r="E17169" s="100"/>
      <c r="F17169" s="100"/>
      <c r="H17169" s="102"/>
      <c r="I17169" s="103"/>
      <c r="J17169" s="102"/>
      <c r="L17169" s="100"/>
      <c r="M17169" s="100"/>
      <c r="N17169" s="100"/>
    </row>
    <row r="17170" spans="2:14">
      <c r="B17170" s="98"/>
      <c r="C17170" s="98"/>
      <c r="D17170" s="100"/>
      <c r="E17170" s="100"/>
      <c r="F17170" s="100"/>
      <c r="H17170" s="102"/>
      <c r="I17170" s="103"/>
      <c r="J17170" s="102"/>
      <c r="L17170" s="100"/>
      <c r="M17170" s="100"/>
      <c r="N17170" s="100"/>
    </row>
    <row r="17171" spans="2:14">
      <c r="B17171" s="98"/>
      <c r="C17171" s="98"/>
      <c r="D17171" s="100"/>
      <c r="E17171" s="100"/>
      <c r="F17171" s="100"/>
      <c r="H17171" s="102"/>
      <c r="I17171" s="103"/>
      <c r="J17171" s="102"/>
      <c r="L17171" s="100"/>
      <c r="M17171" s="100"/>
      <c r="N17171" s="100"/>
    </row>
    <row r="17172" spans="2:14">
      <c r="B17172" s="98"/>
      <c r="C17172" s="98"/>
      <c r="D17172" s="100"/>
      <c r="E17172" s="100"/>
      <c r="F17172" s="100"/>
      <c r="H17172" s="102"/>
      <c r="I17172" s="103"/>
      <c r="J17172" s="102"/>
      <c r="L17172" s="100"/>
      <c r="M17172" s="100"/>
      <c r="N17172" s="100"/>
    </row>
    <row r="17173" spans="2:14">
      <c r="B17173" s="98"/>
      <c r="C17173" s="98"/>
      <c r="D17173" s="100"/>
      <c r="E17173" s="100"/>
      <c r="F17173" s="100"/>
      <c r="H17173" s="102"/>
      <c r="I17173" s="103"/>
      <c r="J17173" s="102"/>
      <c r="L17173" s="100"/>
      <c r="M17173" s="100"/>
      <c r="N17173" s="100"/>
    </row>
    <row r="17174" spans="2:14">
      <c r="B17174" s="98"/>
      <c r="C17174" s="98"/>
      <c r="D17174" s="100"/>
      <c r="E17174" s="100"/>
      <c r="F17174" s="100"/>
      <c r="H17174" s="102"/>
      <c r="I17174" s="103"/>
      <c r="J17174" s="102"/>
      <c r="L17174" s="100"/>
      <c r="M17174" s="100"/>
      <c r="N17174" s="100"/>
    </row>
    <row r="17175" spans="2:14">
      <c r="B17175" s="98"/>
      <c r="C17175" s="98"/>
      <c r="D17175" s="100"/>
      <c r="E17175" s="100"/>
      <c r="F17175" s="100"/>
      <c r="H17175" s="102"/>
      <c r="I17175" s="103"/>
      <c r="J17175" s="102"/>
      <c r="L17175" s="100"/>
      <c r="M17175" s="100"/>
      <c r="N17175" s="100"/>
    </row>
    <row r="17176" spans="2:14">
      <c r="B17176" s="98"/>
      <c r="C17176" s="98"/>
      <c r="D17176" s="100"/>
      <c r="E17176" s="100"/>
      <c r="F17176" s="100"/>
      <c r="H17176" s="102"/>
      <c r="I17176" s="103"/>
      <c r="J17176" s="102"/>
      <c r="L17176" s="100"/>
      <c r="M17176" s="100"/>
      <c r="N17176" s="100"/>
    </row>
    <row r="17177" spans="2:14">
      <c r="B17177" s="98"/>
      <c r="C17177" s="98"/>
      <c r="D17177" s="100"/>
      <c r="E17177" s="100"/>
      <c r="F17177" s="100"/>
      <c r="H17177" s="102"/>
      <c r="I17177" s="103"/>
      <c r="J17177" s="102"/>
      <c r="L17177" s="100"/>
      <c r="M17177" s="100"/>
      <c r="N17177" s="100"/>
    </row>
    <row r="17178" spans="2:14">
      <c r="B17178" s="98"/>
      <c r="C17178" s="98"/>
      <c r="D17178" s="100"/>
      <c r="E17178" s="100"/>
      <c r="F17178" s="100"/>
      <c r="H17178" s="102"/>
      <c r="I17178" s="103"/>
      <c r="J17178" s="102"/>
      <c r="L17178" s="100"/>
      <c r="M17178" s="100"/>
      <c r="N17178" s="100"/>
    </row>
    <row r="17179" spans="2:14">
      <c r="B17179" s="98"/>
      <c r="C17179" s="98"/>
      <c r="D17179" s="100"/>
      <c r="E17179" s="100"/>
      <c r="F17179" s="100"/>
      <c r="H17179" s="102"/>
      <c r="I17179" s="103"/>
      <c r="J17179" s="102"/>
      <c r="L17179" s="100"/>
      <c r="M17179" s="100"/>
      <c r="N17179" s="100"/>
    </row>
    <row r="17180" spans="2:14">
      <c r="B17180" s="98"/>
      <c r="C17180" s="98"/>
      <c r="D17180" s="100"/>
      <c r="E17180" s="100"/>
      <c r="F17180" s="100"/>
      <c r="H17180" s="102"/>
      <c r="I17180" s="103"/>
      <c r="J17180" s="102"/>
      <c r="L17180" s="100"/>
      <c r="M17180" s="100"/>
      <c r="N17180" s="100"/>
    </row>
    <row r="17181" spans="2:14">
      <c r="B17181" s="98"/>
      <c r="C17181" s="98"/>
      <c r="D17181" s="100"/>
      <c r="E17181" s="100"/>
      <c r="F17181" s="100"/>
      <c r="H17181" s="102"/>
      <c r="I17181" s="103"/>
      <c r="J17181" s="102"/>
      <c r="L17181" s="100"/>
      <c r="M17181" s="100"/>
      <c r="N17181" s="100"/>
    </row>
    <row r="17182" spans="2:14">
      <c r="B17182" s="98"/>
      <c r="C17182" s="98"/>
      <c r="D17182" s="100"/>
      <c r="E17182" s="100"/>
      <c r="F17182" s="100"/>
      <c r="H17182" s="102"/>
      <c r="I17182" s="103"/>
      <c r="J17182" s="102"/>
      <c r="L17182" s="100"/>
      <c r="M17182" s="100"/>
      <c r="N17182" s="100"/>
    </row>
    <row r="17183" spans="2:14">
      <c r="B17183" s="98"/>
      <c r="C17183" s="98"/>
      <c r="D17183" s="100"/>
      <c r="E17183" s="100"/>
      <c r="F17183" s="100"/>
      <c r="H17183" s="102"/>
      <c r="I17183" s="103"/>
      <c r="J17183" s="102"/>
      <c r="L17183" s="100"/>
      <c r="M17183" s="100"/>
      <c r="N17183" s="100"/>
    </row>
    <row r="17184" spans="2:14">
      <c r="B17184" s="98"/>
      <c r="C17184" s="98"/>
      <c r="D17184" s="100"/>
      <c r="E17184" s="100"/>
      <c r="F17184" s="100"/>
      <c r="H17184" s="102"/>
      <c r="I17184" s="103"/>
      <c r="J17184" s="102"/>
      <c r="L17184" s="100"/>
      <c r="M17184" s="100"/>
      <c r="N17184" s="100"/>
    </row>
    <row r="17185" spans="2:14">
      <c r="B17185" s="98"/>
      <c r="C17185" s="98"/>
      <c r="D17185" s="100"/>
      <c r="E17185" s="100"/>
      <c r="F17185" s="100"/>
      <c r="H17185" s="102"/>
      <c r="I17185" s="103"/>
      <c r="J17185" s="102"/>
      <c r="L17185" s="100"/>
      <c r="M17185" s="100"/>
      <c r="N17185" s="100"/>
    </row>
    <row r="17186" spans="2:14">
      <c r="B17186" s="98"/>
      <c r="C17186" s="98"/>
      <c r="D17186" s="100"/>
      <c r="E17186" s="100"/>
      <c r="F17186" s="100"/>
      <c r="H17186" s="102"/>
      <c r="I17186" s="103"/>
      <c r="J17186" s="102"/>
      <c r="L17186" s="100"/>
      <c r="M17186" s="100"/>
      <c r="N17186" s="100"/>
    </row>
    <row r="17187" spans="2:14">
      <c r="B17187" s="98"/>
      <c r="C17187" s="98"/>
      <c r="D17187" s="100"/>
      <c r="E17187" s="100"/>
      <c r="F17187" s="100"/>
      <c r="H17187" s="102"/>
      <c r="I17187" s="103"/>
      <c r="J17187" s="102"/>
      <c r="L17187" s="100"/>
      <c r="M17187" s="100"/>
      <c r="N17187" s="100"/>
    </row>
    <row r="17188" spans="2:14">
      <c r="B17188" s="98"/>
      <c r="C17188" s="98"/>
      <c r="D17188" s="100"/>
      <c r="E17188" s="100"/>
      <c r="F17188" s="100"/>
      <c r="H17188" s="102"/>
      <c r="I17188" s="103"/>
      <c r="J17188" s="102"/>
      <c r="L17188" s="100"/>
      <c r="M17188" s="100"/>
      <c r="N17188" s="100"/>
    </row>
    <row r="17189" spans="2:14">
      <c r="B17189" s="98"/>
      <c r="C17189" s="98"/>
      <c r="D17189" s="100"/>
      <c r="E17189" s="100"/>
      <c r="F17189" s="100"/>
      <c r="H17189" s="102"/>
      <c r="I17189" s="103"/>
      <c r="J17189" s="102"/>
      <c r="L17189" s="100"/>
      <c r="M17189" s="100"/>
      <c r="N17189" s="100"/>
    </row>
    <row r="17190" spans="2:14">
      <c r="B17190" s="98"/>
      <c r="C17190" s="98"/>
      <c r="D17190" s="100"/>
      <c r="E17190" s="100"/>
      <c r="F17190" s="100"/>
      <c r="H17190" s="102"/>
      <c r="I17190" s="103"/>
      <c r="J17190" s="102"/>
      <c r="L17190" s="100"/>
      <c r="M17190" s="100"/>
      <c r="N17190" s="100"/>
    </row>
    <row r="17191" spans="2:14">
      <c r="B17191" s="98"/>
      <c r="C17191" s="98"/>
      <c r="D17191" s="100"/>
      <c r="E17191" s="100"/>
      <c r="F17191" s="100"/>
      <c r="H17191" s="102"/>
      <c r="I17191" s="103"/>
      <c r="J17191" s="102"/>
      <c r="L17191" s="100"/>
      <c r="M17191" s="100"/>
      <c r="N17191" s="100"/>
    </row>
    <row r="17192" spans="2:14">
      <c r="B17192" s="98"/>
      <c r="C17192" s="98"/>
      <c r="D17192" s="100"/>
      <c r="E17192" s="100"/>
      <c r="F17192" s="100"/>
      <c r="H17192" s="102"/>
      <c r="I17192" s="103"/>
      <c r="J17192" s="102"/>
      <c r="L17192" s="100"/>
      <c r="M17192" s="100"/>
      <c r="N17192" s="100"/>
    </row>
    <row r="17193" spans="2:14">
      <c r="B17193" s="98"/>
      <c r="C17193" s="98"/>
      <c r="D17193" s="100"/>
      <c r="E17193" s="100"/>
      <c r="F17193" s="100"/>
      <c r="H17193" s="102"/>
      <c r="I17193" s="103"/>
      <c r="J17193" s="102"/>
      <c r="L17193" s="100"/>
      <c r="M17193" s="100"/>
      <c r="N17193" s="100"/>
    </row>
    <row r="17194" spans="2:14">
      <c r="B17194" s="98"/>
      <c r="C17194" s="98"/>
      <c r="D17194" s="100"/>
      <c r="E17194" s="100"/>
      <c r="F17194" s="100"/>
      <c r="H17194" s="102"/>
      <c r="I17194" s="103"/>
      <c r="J17194" s="102"/>
      <c r="L17194" s="100"/>
      <c r="M17194" s="100"/>
      <c r="N17194" s="100"/>
    </row>
    <row r="17195" spans="2:14">
      <c r="B17195" s="98"/>
      <c r="C17195" s="98"/>
      <c r="D17195" s="100"/>
      <c r="E17195" s="100"/>
      <c r="F17195" s="100"/>
      <c r="H17195" s="102"/>
      <c r="I17195" s="103"/>
      <c r="J17195" s="102"/>
      <c r="L17195" s="100"/>
      <c r="M17195" s="100"/>
      <c r="N17195" s="100"/>
    </row>
    <row r="17196" spans="2:14">
      <c r="B17196" s="98"/>
      <c r="C17196" s="98"/>
      <c r="D17196" s="100"/>
      <c r="E17196" s="100"/>
      <c r="F17196" s="100"/>
      <c r="H17196" s="102"/>
      <c r="I17196" s="103"/>
      <c r="J17196" s="102"/>
      <c r="L17196" s="100"/>
      <c r="M17196" s="100"/>
      <c r="N17196" s="100"/>
    </row>
    <row r="17197" spans="2:14">
      <c r="B17197" s="98"/>
      <c r="C17197" s="98"/>
      <c r="D17197" s="100"/>
      <c r="E17197" s="100"/>
      <c r="F17197" s="100"/>
      <c r="H17197" s="102"/>
      <c r="I17197" s="103"/>
      <c r="J17197" s="102"/>
      <c r="L17197" s="100"/>
      <c r="M17197" s="100"/>
      <c r="N17197" s="100"/>
    </row>
    <row r="17198" spans="2:14">
      <c r="B17198" s="98"/>
      <c r="C17198" s="98"/>
      <c r="D17198" s="100"/>
      <c r="E17198" s="100"/>
      <c r="F17198" s="100"/>
      <c r="H17198" s="102"/>
      <c r="I17198" s="103"/>
      <c r="J17198" s="102"/>
      <c r="L17198" s="100"/>
      <c r="M17198" s="100"/>
      <c r="N17198" s="100"/>
    </row>
    <row r="17199" spans="2:14">
      <c r="B17199" s="98"/>
      <c r="C17199" s="98"/>
      <c r="D17199" s="100"/>
      <c r="E17199" s="100"/>
      <c r="F17199" s="100"/>
      <c r="H17199" s="102"/>
      <c r="I17199" s="103"/>
      <c r="J17199" s="102"/>
      <c r="L17199" s="100"/>
      <c r="M17199" s="100"/>
      <c r="N17199" s="100"/>
    </row>
    <row r="17200" spans="2:14">
      <c r="B17200" s="98"/>
      <c r="C17200" s="98"/>
      <c r="D17200" s="100"/>
      <c r="E17200" s="100"/>
      <c r="F17200" s="100"/>
      <c r="H17200" s="102"/>
      <c r="I17200" s="103"/>
      <c r="J17200" s="102"/>
      <c r="L17200" s="100"/>
      <c r="M17200" s="100"/>
      <c r="N17200" s="100"/>
    </row>
    <row r="17201" spans="2:14">
      <c r="B17201" s="98"/>
      <c r="C17201" s="98"/>
      <c r="D17201" s="100"/>
      <c r="E17201" s="100"/>
      <c r="F17201" s="100"/>
      <c r="H17201" s="102"/>
      <c r="I17201" s="103"/>
      <c r="J17201" s="102"/>
      <c r="L17201" s="100"/>
      <c r="M17201" s="100"/>
      <c r="N17201" s="100"/>
    </row>
    <row r="17202" spans="2:14">
      <c r="B17202" s="98"/>
      <c r="C17202" s="98"/>
      <c r="D17202" s="100"/>
      <c r="E17202" s="100"/>
      <c r="F17202" s="100"/>
      <c r="H17202" s="102"/>
      <c r="I17202" s="103"/>
      <c r="J17202" s="102"/>
      <c r="L17202" s="100"/>
      <c r="M17202" s="100"/>
      <c r="N17202" s="100"/>
    </row>
    <row r="17203" spans="2:14">
      <c r="B17203" s="98"/>
      <c r="C17203" s="98"/>
      <c r="D17203" s="100"/>
      <c r="E17203" s="100"/>
      <c r="F17203" s="100"/>
      <c r="H17203" s="102"/>
      <c r="I17203" s="103"/>
      <c r="J17203" s="102"/>
      <c r="L17203" s="100"/>
      <c r="M17203" s="100"/>
      <c r="N17203" s="100"/>
    </row>
    <row r="17204" spans="2:14">
      <c r="B17204" s="98"/>
      <c r="C17204" s="98"/>
      <c r="D17204" s="100"/>
      <c r="E17204" s="100"/>
      <c r="F17204" s="100"/>
      <c r="H17204" s="102"/>
      <c r="I17204" s="103"/>
      <c r="J17204" s="102"/>
      <c r="L17204" s="100"/>
      <c r="M17204" s="100"/>
      <c r="N17204" s="100"/>
    </row>
    <row r="17205" spans="2:14">
      <c r="B17205" s="98"/>
      <c r="C17205" s="98"/>
      <c r="D17205" s="100"/>
      <c r="E17205" s="100"/>
      <c r="F17205" s="100"/>
      <c r="H17205" s="102"/>
      <c r="I17205" s="103"/>
      <c r="J17205" s="102"/>
      <c r="L17205" s="100"/>
      <c r="M17205" s="100"/>
      <c r="N17205" s="100"/>
    </row>
    <row r="17206" spans="2:14">
      <c r="B17206" s="98"/>
      <c r="C17206" s="98"/>
      <c r="D17206" s="100"/>
      <c r="E17206" s="100"/>
      <c r="F17206" s="100"/>
      <c r="H17206" s="102"/>
      <c r="I17206" s="103"/>
      <c r="J17206" s="102"/>
      <c r="L17206" s="100"/>
      <c r="M17206" s="100"/>
      <c r="N17206" s="100"/>
    </row>
    <row r="17207" spans="2:14">
      <c r="B17207" s="98"/>
      <c r="C17207" s="98"/>
      <c r="D17207" s="100"/>
      <c r="E17207" s="100"/>
      <c r="F17207" s="100"/>
      <c r="H17207" s="102"/>
      <c r="I17207" s="103"/>
      <c r="J17207" s="102"/>
      <c r="L17207" s="100"/>
      <c r="M17207" s="100"/>
      <c r="N17207" s="100"/>
    </row>
    <row r="17208" spans="2:14">
      <c r="B17208" s="98"/>
      <c r="C17208" s="98"/>
      <c r="D17208" s="100"/>
      <c r="E17208" s="100"/>
      <c r="F17208" s="100"/>
      <c r="H17208" s="102"/>
      <c r="I17208" s="103"/>
      <c r="J17208" s="102"/>
      <c r="L17208" s="100"/>
      <c r="M17208" s="100"/>
      <c r="N17208" s="100"/>
    </row>
    <row r="17209" spans="2:14">
      <c r="B17209" s="98"/>
      <c r="C17209" s="98"/>
      <c r="D17209" s="100"/>
      <c r="E17209" s="100"/>
      <c r="F17209" s="100"/>
      <c r="H17209" s="102"/>
      <c r="I17209" s="103"/>
      <c r="J17209" s="102"/>
      <c r="L17209" s="100"/>
      <c r="M17209" s="100"/>
      <c r="N17209" s="100"/>
    </row>
    <row r="17210" spans="2:14">
      <c r="B17210" s="98"/>
      <c r="C17210" s="98"/>
      <c r="D17210" s="100"/>
      <c r="E17210" s="100"/>
      <c r="F17210" s="100"/>
      <c r="H17210" s="102"/>
      <c r="I17210" s="103"/>
      <c r="J17210" s="102"/>
      <c r="L17210" s="100"/>
      <c r="M17210" s="100"/>
      <c r="N17210" s="100"/>
    </row>
    <row r="17211" spans="2:14">
      <c r="B17211" s="98"/>
      <c r="C17211" s="98"/>
      <c r="D17211" s="100"/>
      <c r="E17211" s="100"/>
      <c r="F17211" s="100"/>
      <c r="H17211" s="102"/>
      <c r="I17211" s="103"/>
      <c r="J17211" s="102"/>
      <c r="L17211" s="100"/>
      <c r="M17211" s="100"/>
      <c r="N17211" s="100"/>
    </row>
    <row r="17212" spans="2:14">
      <c r="B17212" s="98"/>
      <c r="C17212" s="98"/>
      <c r="D17212" s="100"/>
      <c r="E17212" s="100"/>
      <c r="F17212" s="100"/>
      <c r="H17212" s="102"/>
      <c r="I17212" s="103"/>
      <c r="J17212" s="102"/>
      <c r="L17212" s="100"/>
      <c r="M17212" s="100"/>
      <c r="N17212" s="100"/>
    </row>
    <row r="17213" spans="2:14">
      <c r="B17213" s="98"/>
      <c r="C17213" s="98"/>
      <c r="D17213" s="100"/>
      <c r="E17213" s="100"/>
      <c r="F17213" s="100"/>
      <c r="H17213" s="102"/>
      <c r="I17213" s="103"/>
      <c r="J17213" s="102"/>
      <c r="L17213" s="100"/>
      <c r="M17213" s="100"/>
      <c r="N17213" s="100"/>
    </row>
    <row r="17214" spans="2:14">
      <c r="B17214" s="98"/>
      <c r="C17214" s="98"/>
      <c r="D17214" s="100"/>
      <c r="E17214" s="100"/>
      <c r="F17214" s="100"/>
      <c r="H17214" s="102"/>
      <c r="I17214" s="103"/>
      <c r="J17214" s="102"/>
      <c r="L17214" s="100"/>
      <c r="M17214" s="100"/>
      <c r="N17214" s="100"/>
    </row>
    <row r="17215" spans="2:14">
      <c r="B17215" s="98"/>
      <c r="C17215" s="98"/>
      <c r="D17215" s="100"/>
      <c r="E17215" s="100"/>
      <c r="F17215" s="100"/>
      <c r="H17215" s="102"/>
      <c r="I17215" s="103"/>
      <c r="J17215" s="102"/>
      <c r="L17215" s="100"/>
      <c r="M17215" s="100"/>
      <c r="N17215" s="100"/>
    </row>
    <row r="17216" spans="2:14">
      <c r="B17216" s="98"/>
      <c r="C17216" s="98"/>
      <c r="D17216" s="100"/>
      <c r="E17216" s="100"/>
      <c r="F17216" s="100"/>
      <c r="H17216" s="102"/>
      <c r="I17216" s="103"/>
      <c r="J17216" s="102"/>
      <c r="L17216" s="100"/>
      <c r="M17216" s="100"/>
      <c r="N17216" s="100"/>
    </row>
    <row r="17217" spans="2:14">
      <c r="B17217" s="98"/>
      <c r="C17217" s="98"/>
      <c r="D17217" s="100"/>
      <c r="E17217" s="100"/>
      <c r="F17217" s="100"/>
      <c r="H17217" s="102"/>
      <c r="I17217" s="103"/>
      <c r="J17217" s="102"/>
      <c r="L17217" s="100"/>
      <c r="M17217" s="100"/>
      <c r="N17217" s="100"/>
    </row>
    <row r="17218" spans="2:14">
      <c r="B17218" s="98"/>
      <c r="C17218" s="98"/>
      <c r="D17218" s="100"/>
      <c r="E17218" s="100"/>
      <c r="F17218" s="100"/>
      <c r="H17218" s="102"/>
      <c r="I17218" s="103"/>
      <c r="J17218" s="102"/>
      <c r="L17218" s="100"/>
      <c r="M17218" s="100"/>
      <c r="N17218" s="100"/>
    </row>
    <row r="17219" spans="2:14">
      <c r="B17219" s="98"/>
      <c r="C17219" s="98"/>
      <c r="D17219" s="100"/>
      <c r="E17219" s="100"/>
      <c r="F17219" s="100"/>
      <c r="H17219" s="102"/>
      <c r="I17219" s="103"/>
      <c r="J17219" s="102"/>
      <c r="L17219" s="100"/>
      <c r="M17219" s="100"/>
      <c r="N17219" s="100"/>
    </row>
    <row r="17220" spans="2:14">
      <c r="B17220" s="98"/>
      <c r="C17220" s="98"/>
      <c r="D17220" s="100"/>
      <c r="E17220" s="100"/>
      <c r="F17220" s="100"/>
      <c r="H17220" s="102"/>
      <c r="I17220" s="103"/>
      <c r="J17220" s="102"/>
      <c r="L17220" s="100"/>
      <c r="M17220" s="100"/>
      <c r="N17220" s="100"/>
    </row>
    <row r="17221" spans="2:14">
      <c r="B17221" s="98"/>
      <c r="C17221" s="98"/>
      <c r="D17221" s="100"/>
      <c r="E17221" s="100"/>
      <c r="F17221" s="100"/>
      <c r="H17221" s="102"/>
      <c r="I17221" s="103"/>
      <c r="J17221" s="102"/>
      <c r="L17221" s="100"/>
      <c r="M17221" s="100"/>
      <c r="N17221" s="100"/>
    </row>
    <row r="17222" spans="2:14">
      <c r="B17222" s="98"/>
      <c r="C17222" s="98"/>
      <c r="D17222" s="100"/>
      <c r="E17222" s="100"/>
      <c r="F17222" s="100"/>
      <c r="H17222" s="102"/>
      <c r="I17222" s="103"/>
      <c r="J17222" s="102"/>
      <c r="L17222" s="100"/>
      <c r="M17222" s="100"/>
      <c r="N17222" s="100"/>
    </row>
    <row r="17223" spans="2:14">
      <c r="B17223" s="98"/>
      <c r="C17223" s="98"/>
      <c r="D17223" s="100"/>
      <c r="E17223" s="100"/>
      <c r="F17223" s="100"/>
      <c r="H17223" s="102"/>
      <c r="I17223" s="103"/>
      <c r="J17223" s="102"/>
      <c r="L17223" s="100"/>
      <c r="M17223" s="100"/>
      <c r="N17223" s="100"/>
    </row>
    <row r="17224" spans="2:14">
      <c r="B17224" s="98"/>
      <c r="C17224" s="98"/>
      <c r="D17224" s="100"/>
      <c r="E17224" s="100"/>
      <c r="F17224" s="100"/>
      <c r="H17224" s="102"/>
      <c r="I17224" s="103"/>
      <c r="J17224" s="102"/>
      <c r="L17224" s="100"/>
      <c r="M17224" s="100"/>
      <c r="N17224" s="100"/>
    </row>
    <row r="17225" spans="2:14">
      <c r="B17225" s="98"/>
      <c r="C17225" s="98"/>
      <c r="D17225" s="100"/>
      <c r="E17225" s="100"/>
      <c r="F17225" s="100"/>
      <c r="H17225" s="102"/>
      <c r="I17225" s="103"/>
      <c r="J17225" s="102"/>
      <c r="L17225" s="100"/>
      <c r="M17225" s="100"/>
      <c r="N17225" s="100"/>
    </row>
    <row r="17226" spans="2:14">
      <c r="B17226" s="98"/>
      <c r="C17226" s="98"/>
      <c r="D17226" s="100"/>
      <c r="E17226" s="100"/>
      <c r="F17226" s="100"/>
      <c r="H17226" s="102"/>
      <c r="I17226" s="103"/>
      <c r="J17226" s="102"/>
      <c r="L17226" s="100"/>
      <c r="M17226" s="100"/>
      <c r="N17226" s="100"/>
    </row>
    <row r="17227" spans="2:14">
      <c r="B17227" s="98"/>
      <c r="C17227" s="98"/>
      <c r="D17227" s="100"/>
      <c r="E17227" s="100"/>
      <c r="F17227" s="100"/>
      <c r="H17227" s="102"/>
      <c r="I17227" s="103"/>
      <c r="J17227" s="102"/>
      <c r="L17227" s="100"/>
      <c r="M17227" s="100"/>
      <c r="N17227" s="100"/>
    </row>
    <row r="17228" spans="2:14">
      <c r="B17228" s="98"/>
      <c r="C17228" s="98"/>
      <c r="D17228" s="100"/>
      <c r="E17228" s="100"/>
      <c r="F17228" s="100"/>
      <c r="H17228" s="102"/>
      <c r="I17228" s="103"/>
      <c r="J17228" s="102"/>
      <c r="L17228" s="100"/>
      <c r="M17228" s="100"/>
      <c r="N17228" s="100"/>
    </row>
    <row r="17229" spans="2:14">
      <c r="B17229" s="98"/>
      <c r="C17229" s="98"/>
      <c r="D17229" s="100"/>
      <c r="E17229" s="100"/>
      <c r="F17229" s="100"/>
      <c r="H17229" s="102"/>
      <c r="I17229" s="103"/>
      <c r="J17229" s="102"/>
      <c r="L17229" s="100"/>
      <c r="M17229" s="100"/>
      <c r="N17229" s="100"/>
    </row>
    <row r="17230" spans="2:14">
      <c r="B17230" s="98"/>
      <c r="C17230" s="98"/>
      <c r="D17230" s="100"/>
      <c r="E17230" s="100"/>
      <c r="F17230" s="100"/>
      <c r="H17230" s="102"/>
      <c r="I17230" s="103"/>
      <c r="J17230" s="102"/>
      <c r="L17230" s="100"/>
      <c r="M17230" s="100"/>
      <c r="N17230" s="100"/>
    </row>
    <row r="17231" spans="2:14">
      <c r="B17231" s="98"/>
      <c r="C17231" s="98"/>
      <c r="D17231" s="100"/>
      <c r="E17231" s="100"/>
      <c r="F17231" s="100"/>
      <c r="H17231" s="102"/>
      <c r="I17231" s="103"/>
      <c r="J17231" s="102"/>
      <c r="L17231" s="100"/>
      <c r="M17231" s="100"/>
      <c r="N17231" s="100"/>
    </row>
    <row r="17232" spans="2:14">
      <c r="B17232" s="98"/>
      <c r="C17232" s="98"/>
      <c r="D17232" s="100"/>
      <c r="E17232" s="100"/>
      <c r="F17232" s="100"/>
      <c r="H17232" s="102"/>
      <c r="I17232" s="103"/>
      <c r="J17232" s="102"/>
      <c r="L17232" s="100"/>
      <c r="M17232" s="100"/>
      <c r="N17232" s="100"/>
    </row>
    <row r="17233" spans="2:14">
      <c r="B17233" s="98"/>
      <c r="C17233" s="98"/>
      <c r="D17233" s="100"/>
      <c r="E17233" s="100"/>
      <c r="F17233" s="100"/>
      <c r="H17233" s="102"/>
      <c r="I17233" s="103"/>
      <c r="J17233" s="102"/>
      <c r="L17233" s="100"/>
      <c r="M17233" s="100"/>
      <c r="N17233" s="100"/>
    </row>
    <row r="17234" spans="2:14">
      <c r="B17234" s="98"/>
      <c r="C17234" s="98"/>
      <c r="D17234" s="100"/>
      <c r="E17234" s="100"/>
      <c r="F17234" s="100"/>
      <c r="H17234" s="102"/>
      <c r="I17234" s="103"/>
      <c r="J17234" s="102"/>
      <c r="L17234" s="100"/>
      <c r="M17234" s="100"/>
      <c r="N17234" s="100"/>
    </row>
    <row r="17235" spans="2:14">
      <c r="B17235" s="98"/>
      <c r="C17235" s="98"/>
      <c r="D17235" s="100"/>
      <c r="E17235" s="100"/>
      <c r="F17235" s="100"/>
      <c r="H17235" s="102"/>
      <c r="I17235" s="103"/>
      <c r="J17235" s="102"/>
      <c r="L17235" s="100"/>
      <c r="M17235" s="100"/>
      <c r="N17235" s="100"/>
    </row>
    <row r="17236" spans="2:14">
      <c r="B17236" s="98"/>
      <c r="C17236" s="98"/>
      <c r="D17236" s="100"/>
      <c r="E17236" s="100"/>
      <c r="F17236" s="100"/>
      <c r="H17236" s="102"/>
      <c r="I17236" s="103"/>
      <c r="J17236" s="102"/>
      <c r="L17236" s="100"/>
      <c r="M17236" s="100"/>
      <c r="N17236" s="100"/>
    </row>
    <row r="17237" spans="2:14">
      <c r="B17237" s="98"/>
      <c r="C17237" s="98"/>
      <c r="D17237" s="100"/>
      <c r="E17237" s="100"/>
      <c r="F17237" s="100"/>
      <c r="H17237" s="102"/>
      <c r="I17237" s="103"/>
      <c r="J17237" s="102"/>
      <c r="L17237" s="100"/>
      <c r="M17237" s="100"/>
      <c r="N17237" s="100"/>
    </row>
    <row r="17238" spans="2:14">
      <c r="B17238" s="98"/>
      <c r="C17238" s="98"/>
      <c r="D17238" s="100"/>
      <c r="E17238" s="100"/>
      <c r="F17238" s="100"/>
      <c r="H17238" s="102"/>
      <c r="I17238" s="103"/>
      <c r="J17238" s="102"/>
      <c r="L17238" s="100"/>
      <c r="M17238" s="100"/>
      <c r="N17238" s="100"/>
    </row>
    <row r="17239" spans="2:14">
      <c r="B17239" s="98"/>
      <c r="C17239" s="98"/>
      <c r="D17239" s="100"/>
      <c r="E17239" s="100"/>
      <c r="F17239" s="100"/>
      <c r="H17239" s="102"/>
      <c r="I17239" s="103"/>
      <c r="J17239" s="102"/>
      <c r="L17239" s="100"/>
      <c r="M17239" s="100"/>
      <c r="N17239" s="100"/>
    </row>
    <row r="17240" spans="2:14">
      <c r="B17240" s="98"/>
      <c r="C17240" s="98"/>
      <c r="D17240" s="100"/>
      <c r="E17240" s="100"/>
      <c r="F17240" s="100"/>
      <c r="H17240" s="102"/>
      <c r="I17240" s="103"/>
      <c r="J17240" s="102"/>
      <c r="L17240" s="100"/>
      <c r="M17240" s="100"/>
      <c r="N17240" s="100"/>
    </row>
    <row r="17241" spans="2:14">
      <c r="B17241" s="98"/>
      <c r="C17241" s="98"/>
      <c r="D17241" s="100"/>
      <c r="E17241" s="100"/>
      <c r="F17241" s="100"/>
      <c r="H17241" s="102"/>
      <c r="I17241" s="103"/>
      <c r="J17241" s="102"/>
      <c r="L17241" s="100"/>
      <c r="M17241" s="100"/>
      <c r="N17241" s="100"/>
    </row>
    <row r="17242" spans="2:14">
      <c r="B17242" s="98"/>
      <c r="C17242" s="98"/>
      <c r="D17242" s="100"/>
      <c r="E17242" s="100"/>
      <c r="F17242" s="100"/>
      <c r="H17242" s="102"/>
      <c r="I17242" s="103"/>
      <c r="J17242" s="102"/>
      <c r="L17242" s="100"/>
      <c r="M17242" s="100"/>
      <c r="N17242" s="100"/>
    </row>
    <row r="17243" spans="2:14">
      <c r="B17243" s="98"/>
      <c r="C17243" s="98"/>
      <c r="D17243" s="100"/>
      <c r="E17243" s="100"/>
      <c r="F17243" s="100"/>
      <c r="H17243" s="102"/>
      <c r="I17243" s="103"/>
      <c r="J17243" s="102"/>
      <c r="L17243" s="100"/>
      <c r="M17243" s="100"/>
      <c r="N17243" s="100"/>
    </row>
    <row r="17244" spans="2:14">
      <c r="B17244" s="98"/>
      <c r="C17244" s="98"/>
      <c r="D17244" s="100"/>
      <c r="E17244" s="100"/>
      <c r="F17244" s="100"/>
      <c r="H17244" s="102"/>
      <c r="I17244" s="103"/>
      <c r="J17244" s="102"/>
      <c r="L17244" s="100"/>
      <c r="M17244" s="100"/>
      <c r="N17244" s="100"/>
    </row>
    <row r="17245" spans="2:14">
      <c r="B17245" s="98"/>
      <c r="C17245" s="98"/>
      <c r="D17245" s="100"/>
      <c r="E17245" s="100"/>
      <c r="F17245" s="100"/>
      <c r="H17245" s="102"/>
      <c r="I17245" s="103"/>
      <c r="J17245" s="102"/>
      <c r="L17245" s="100"/>
      <c r="M17245" s="100"/>
      <c r="N17245" s="100"/>
    </row>
    <row r="17246" spans="2:14">
      <c r="B17246" s="98"/>
      <c r="C17246" s="98"/>
      <c r="D17246" s="100"/>
      <c r="E17246" s="100"/>
      <c r="F17246" s="100"/>
      <c r="H17246" s="102"/>
      <c r="I17246" s="103"/>
      <c r="J17246" s="102"/>
      <c r="L17246" s="100"/>
      <c r="M17246" s="100"/>
      <c r="N17246" s="100"/>
    </row>
    <row r="17247" spans="2:14">
      <c r="B17247" s="98"/>
      <c r="C17247" s="98"/>
      <c r="D17247" s="100"/>
      <c r="E17247" s="100"/>
      <c r="F17247" s="100"/>
      <c r="H17247" s="102"/>
      <c r="I17247" s="103"/>
      <c r="J17247" s="102"/>
      <c r="L17247" s="100"/>
      <c r="M17247" s="100"/>
      <c r="N17247" s="100"/>
    </row>
    <row r="17248" spans="2:14">
      <c r="B17248" s="98"/>
      <c r="C17248" s="98"/>
      <c r="D17248" s="100"/>
      <c r="E17248" s="100"/>
      <c r="F17248" s="100"/>
      <c r="H17248" s="102"/>
      <c r="I17248" s="103"/>
      <c r="J17248" s="102"/>
      <c r="L17248" s="100"/>
      <c r="M17248" s="100"/>
      <c r="N17248" s="100"/>
    </row>
    <row r="17249" spans="2:14">
      <c r="B17249" s="98"/>
      <c r="C17249" s="98"/>
      <c r="D17249" s="100"/>
      <c r="E17249" s="100"/>
      <c r="F17249" s="100"/>
      <c r="H17249" s="102"/>
      <c r="I17249" s="103"/>
      <c r="J17249" s="102"/>
      <c r="L17249" s="100"/>
      <c r="M17249" s="100"/>
      <c r="N17249" s="100"/>
    </row>
    <row r="17250" spans="2:14">
      <c r="B17250" s="98"/>
      <c r="C17250" s="98"/>
      <c r="D17250" s="100"/>
      <c r="E17250" s="100"/>
      <c r="F17250" s="100"/>
      <c r="H17250" s="102"/>
      <c r="I17250" s="103"/>
      <c r="J17250" s="102"/>
      <c r="L17250" s="100"/>
      <c r="M17250" s="100"/>
      <c r="N17250" s="100"/>
    </row>
    <row r="17251" spans="2:14">
      <c r="B17251" s="98"/>
      <c r="C17251" s="98"/>
      <c r="D17251" s="100"/>
      <c r="E17251" s="100"/>
      <c r="F17251" s="100"/>
      <c r="H17251" s="102"/>
      <c r="I17251" s="103"/>
      <c r="J17251" s="102"/>
      <c r="L17251" s="100"/>
      <c r="M17251" s="100"/>
      <c r="N17251" s="100"/>
    </row>
    <row r="17252" spans="2:14">
      <c r="B17252" s="98"/>
      <c r="C17252" s="98"/>
      <c r="D17252" s="100"/>
      <c r="E17252" s="100"/>
      <c r="F17252" s="100"/>
      <c r="H17252" s="102"/>
      <c r="I17252" s="103"/>
      <c r="J17252" s="102"/>
      <c r="L17252" s="100"/>
      <c r="M17252" s="100"/>
      <c r="N17252" s="100"/>
    </row>
    <row r="17253" spans="2:14">
      <c r="B17253" s="98"/>
      <c r="C17253" s="98"/>
      <c r="D17253" s="100"/>
      <c r="E17253" s="100"/>
      <c r="F17253" s="100"/>
      <c r="H17253" s="102"/>
      <c r="I17253" s="103"/>
      <c r="J17253" s="102"/>
      <c r="L17253" s="100"/>
      <c r="M17253" s="100"/>
      <c r="N17253" s="100"/>
    </row>
    <row r="17254" spans="2:14">
      <c r="B17254" s="98"/>
      <c r="C17254" s="98"/>
      <c r="D17254" s="100"/>
      <c r="E17254" s="100"/>
      <c r="F17254" s="100"/>
      <c r="H17254" s="102"/>
      <c r="I17254" s="103"/>
      <c r="J17254" s="102"/>
      <c r="L17254" s="100"/>
      <c r="M17254" s="100"/>
      <c r="N17254" s="100"/>
    </row>
    <row r="17255" spans="2:14">
      <c r="B17255" s="98"/>
      <c r="C17255" s="98"/>
      <c r="D17255" s="100"/>
      <c r="E17255" s="100"/>
      <c r="F17255" s="100"/>
      <c r="H17255" s="102"/>
      <c r="I17255" s="103"/>
      <c r="J17255" s="102"/>
      <c r="L17255" s="100"/>
      <c r="M17255" s="100"/>
      <c r="N17255" s="100"/>
    </row>
    <row r="17256" spans="2:14">
      <c r="B17256" s="98"/>
      <c r="C17256" s="98"/>
      <c r="D17256" s="100"/>
      <c r="E17256" s="100"/>
      <c r="F17256" s="100"/>
      <c r="H17256" s="102"/>
      <c r="I17256" s="103"/>
      <c r="J17256" s="102"/>
      <c r="L17256" s="100"/>
      <c r="M17256" s="100"/>
      <c r="N17256" s="100"/>
    </row>
    <row r="17257" spans="2:14">
      <c r="B17257" s="98"/>
      <c r="C17257" s="98"/>
      <c r="D17257" s="100"/>
      <c r="E17257" s="100"/>
      <c r="F17257" s="100"/>
      <c r="H17257" s="102"/>
      <c r="I17257" s="103"/>
      <c r="J17257" s="102"/>
      <c r="L17257" s="100"/>
      <c r="M17257" s="100"/>
      <c r="N17257" s="100"/>
    </row>
    <row r="17258" spans="2:14">
      <c r="B17258" s="98"/>
      <c r="C17258" s="98"/>
      <c r="D17258" s="100"/>
      <c r="E17258" s="100"/>
      <c r="F17258" s="100"/>
      <c r="H17258" s="102"/>
      <c r="I17258" s="103"/>
      <c r="J17258" s="102"/>
      <c r="L17258" s="100"/>
      <c r="M17258" s="100"/>
      <c r="N17258" s="100"/>
    </row>
    <row r="17259" spans="2:14">
      <c r="B17259" s="98"/>
      <c r="C17259" s="98"/>
      <c r="D17259" s="100"/>
      <c r="E17259" s="100"/>
      <c r="F17259" s="100"/>
      <c r="H17259" s="102"/>
      <c r="I17259" s="103"/>
      <c r="J17259" s="102"/>
      <c r="L17259" s="100"/>
      <c r="M17259" s="100"/>
      <c r="N17259" s="100"/>
    </row>
    <row r="17260" spans="2:14">
      <c r="B17260" s="98"/>
      <c r="C17260" s="98"/>
      <c r="D17260" s="100"/>
      <c r="E17260" s="100"/>
      <c r="F17260" s="100"/>
      <c r="H17260" s="102"/>
      <c r="I17260" s="103"/>
      <c r="J17260" s="102"/>
      <c r="L17260" s="100"/>
      <c r="M17260" s="100"/>
      <c r="N17260" s="100"/>
    </row>
    <row r="17261" spans="2:14">
      <c r="B17261" s="98"/>
      <c r="C17261" s="98"/>
      <c r="D17261" s="100"/>
      <c r="E17261" s="100"/>
      <c r="F17261" s="100"/>
      <c r="H17261" s="102"/>
      <c r="I17261" s="103"/>
      <c r="J17261" s="102"/>
      <c r="L17261" s="100"/>
      <c r="M17261" s="100"/>
      <c r="N17261" s="100"/>
    </row>
    <row r="17262" spans="2:14">
      <c r="B17262" s="98"/>
      <c r="C17262" s="98"/>
      <c r="D17262" s="100"/>
      <c r="E17262" s="100"/>
      <c r="F17262" s="100"/>
      <c r="H17262" s="102"/>
      <c r="I17262" s="103"/>
      <c r="J17262" s="102"/>
      <c r="L17262" s="100"/>
      <c r="M17262" s="100"/>
      <c r="N17262" s="100"/>
    </row>
    <row r="17263" spans="2:14">
      <c r="B17263" s="98"/>
      <c r="C17263" s="98"/>
      <c r="D17263" s="100"/>
      <c r="E17263" s="100"/>
      <c r="F17263" s="100"/>
      <c r="H17263" s="102"/>
      <c r="I17263" s="103"/>
      <c r="J17263" s="102"/>
      <c r="L17263" s="100"/>
      <c r="M17263" s="100"/>
      <c r="N17263" s="100"/>
    </row>
    <row r="17264" spans="2:14">
      <c r="B17264" s="98"/>
      <c r="C17264" s="98"/>
      <c r="D17264" s="100"/>
      <c r="E17264" s="100"/>
      <c r="F17264" s="100"/>
      <c r="H17264" s="102"/>
      <c r="I17264" s="103"/>
      <c r="J17264" s="102"/>
      <c r="L17264" s="100"/>
      <c r="M17264" s="100"/>
      <c r="N17264" s="100"/>
    </row>
    <row r="17265" spans="2:14">
      <c r="B17265" s="98"/>
      <c r="C17265" s="98"/>
      <c r="D17265" s="100"/>
      <c r="E17265" s="100"/>
      <c r="F17265" s="100"/>
      <c r="H17265" s="102"/>
      <c r="I17265" s="103"/>
      <c r="J17265" s="102"/>
      <c r="L17265" s="100"/>
      <c r="M17265" s="100"/>
      <c r="N17265" s="100"/>
    </row>
    <row r="17266" spans="2:14">
      <c r="B17266" s="98"/>
      <c r="C17266" s="98"/>
      <c r="D17266" s="100"/>
      <c r="E17266" s="100"/>
      <c r="F17266" s="100"/>
      <c r="H17266" s="102"/>
      <c r="I17266" s="103"/>
      <c r="J17266" s="102"/>
      <c r="L17266" s="100"/>
      <c r="M17266" s="100"/>
      <c r="N17266" s="100"/>
    </row>
    <row r="17267" spans="2:14">
      <c r="B17267" s="98"/>
      <c r="C17267" s="98"/>
      <c r="D17267" s="100"/>
      <c r="E17267" s="100"/>
      <c r="F17267" s="100"/>
      <c r="H17267" s="102"/>
      <c r="I17267" s="103"/>
      <c r="J17267" s="102"/>
      <c r="L17267" s="100"/>
      <c r="M17267" s="100"/>
      <c r="N17267" s="100"/>
    </row>
    <row r="17268" spans="2:14">
      <c r="B17268" s="98"/>
      <c r="C17268" s="98"/>
      <c r="D17268" s="100"/>
      <c r="E17268" s="100"/>
      <c r="F17268" s="100"/>
      <c r="H17268" s="102"/>
      <c r="I17268" s="103"/>
      <c r="J17268" s="102"/>
      <c r="L17268" s="100"/>
      <c r="M17268" s="100"/>
      <c r="N17268" s="100"/>
    </row>
    <row r="17269" spans="2:14">
      <c r="B17269" s="98"/>
      <c r="C17269" s="98"/>
      <c r="D17269" s="100"/>
      <c r="E17269" s="100"/>
      <c r="F17269" s="100"/>
      <c r="H17269" s="102"/>
      <c r="I17269" s="103"/>
      <c r="J17269" s="102"/>
      <c r="L17269" s="100"/>
      <c r="M17269" s="100"/>
      <c r="N17269" s="100"/>
    </row>
    <row r="17270" spans="2:14">
      <c r="B17270" s="98"/>
      <c r="C17270" s="98"/>
      <c r="D17270" s="100"/>
      <c r="E17270" s="100"/>
      <c r="F17270" s="100"/>
      <c r="H17270" s="102"/>
      <c r="I17270" s="103"/>
      <c r="J17270" s="102"/>
      <c r="L17270" s="100"/>
      <c r="M17270" s="100"/>
      <c r="N17270" s="100"/>
    </row>
    <row r="17271" spans="2:14">
      <c r="B17271" s="98"/>
      <c r="C17271" s="98"/>
      <c r="D17271" s="100"/>
      <c r="E17271" s="100"/>
      <c r="F17271" s="100"/>
      <c r="H17271" s="102"/>
      <c r="I17271" s="103"/>
      <c r="J17271" s="102"/>
      <c r="L17271" s="100"/>
      <c r="M17271" s="100"/>
      <c r="N17271" s="100"/>
    </row>
    <row r="17272" spans="2:14">
      <c r="B17272" s="98"/>
      <c r="C17272" s="98"/>
      <c r="D17272" s="100"/>
      <c r="E17272" s="100"/>
      <c r="F17272" s="100"/>
      <c r="H17272" s="102"/>
      <c r="I17272" s="103"/>
      <c r="J17272" s="102"/>
      <c r="L17272" s="100"/>
      <c r="M17272" s="100"/>
      <c r="N17272" s="100"/>
    </row>
    <row r="17273" spans="2:14">
      <c r="B17273" s="98"/>
      <c r="C17273" s="98"/>
      <c r="D17273" s="100"/>
      <c r="E17273" s="100"/>
      <c r="F17273" s="100"/>
      <c r="H17273" s="102"/>
      <c r="I17273" s="103"/>
      <c r="J17273" s="102"/>
      <c r="L17273" s="100"/>
      <c r="M17273" s="100"/>
      <c r="N17273" s="100"/>
    </row>
    <row r="17274" spans="2:14">
      <c r="B17274" s="98"/>
      <c r="C17274" s="98"/>
      <c r="D17274" s="100"/>
      <c r="E17274" s="100"/>
      <c r="F17274" s="100"/>
      <c r="H17274" s="102"/>
      <c r="I17274" s="103"/>
      <c r="J17274" s="102"/>
      <c r="L17274" s="100"/>
      <c r="M17274" s="100"/>
      <c r="N17274" s="100"/>
    </row>
    <row r="17275" spans="2:14">
      <c r="B17275" s="98"/>
      <c r="C17275" s="98"/>
      <c r="D17275" s="100"/>
      <c r="E17275" s="100"/>
      <c r="F17275" s="100"/>
      <c r="H17275" s="102"/>
      <c r="I17275" s="103"/>
      <c r="J17275" s="102"/>
      <c r="L17275" s="100"/>
      <c r="M17275" s="100"/>
      <c r="N17275" s="100"/>
    </row>
    <row r="17276" spans="2:14">
      <c r="B17276" s="98"/>
      <c r="C17276" s="98"/>
      <c r="D17276" s="100"/>
      <c r="E17276" s="100"/>
      <c r="F17276" s="100"/>
      <c r="H17276" s="102"/>
      <c r="I17276" s="103"/>
      <c r="J17276" s="102"/>
      <c r="L17276" s="100"/>
      <c r="M17276" s="100"/>
      <c r="N17276" s="100"/>
    </row>
    <row r="17277" spans="2:14">
      <c r="B17277" s="98"/>
      <c r="C17277" s="98"/>
      <c r="D17277" s="100"/>
      <c r="E17277" s="100"/>
      <c r="F17277" s="100"/>
      <c r="H17277" s="102"/>
      <c r="I17277" s="103"/>
      <c r="J17277" s="102"/>
      <c r="L17277" s="100"/>
      <c r="M17277" s="100"/>
      <c r="N17277" s="100"/>
    </row>
    <row r="17278" spans="2:14">
      <c r="B17278" s="98"/>
      <c r="C17278" s="98"/>
      <c r="D17278" s="100"/>
      <c r="E17278" s="100"/>
      <c r="F17278" s="100"/>
      <c r="H17278" s="102"/>
      <c r="I17278" s="103"/>
      <c r="J17278" s="102"/>
      <c r="L17278" s="100"/>
      <c r="M17278" s="100"/>
      <c r="N17278" s="100"/>
    </row>
    <row r="17279" spans="2:14">
      <c r="B17279" s="98"/>
      <c r="C17279" s="98"/>
      <c r="D17279" s="100"/>
      <c r="E17279" s="100"/>
      <c r="F17279" s="100"/>
      <c r="H17279" s="102"/>
      <c r="I17279" s="103"/>
      <c r="J17279" s="102"/>
      <c r="L17279" s="100"/>
      <c r="M17279" s="100"/>
      <c r="N17279" s="100"/>
    </row>
    <row r="17280" spans="2:14">
      <c r="B17280" s="98"/>
      <c r="C17280" s="98"/>
      <c r="D17280" s="100"/>
      <c r="E17280" s="100"/>
      <c r="F17280" s="100"/>
      <c r="H17280" s="102"/>
      <c r="I17280" s="103"/>
      <c r="J17280" s="102"/>
      <c r="L17280" s="100"/>
      <c r="M17280" s="100"/>
      <c r="N17280" s="100"/>
    </row>
    <row r="17281" spans="2:14">
      <c r="B17281" s="98"/>
      <c r="C17281" s="98"/>
      <c r="D17281" s="100"/>
      <c r="E17281" s="100"/>
      <c r="F17281" s="100"/>
      <c r="H17281" s="102"/>
      <c r="I17281" s="103"/>
      <c r="J17281" s="102"/>
      <c r="L17281" s="100"/>
      <c r="M17281" s="100"/>
      <c r="N17281" s="100"/>
    </row>
    <row r="17282" spans="2:14">
      <c r="B17282" s="98"/>
      <c r="C17282" s="98"/>
      <c r="D17282" s="100"/>
      <c r="E17282" s="100"/>
      <c r="F17282" s="100"/>
      <c r="H17282" s="102"/>
      <c r="I17282" s="103"/>
      <c r="J17282" s="102"/>
      <c r="L17282" s="100"/>
      <c r="M17282" s="100"/>
      <c r="N17282" s="100"/>
    </row>
    <row r="17283" spans="2:14">
      <c r="B17283" s="98"/>
      <c r="C17283" s="98"/>
      <c r="D17283" s="100"/>
      <c r="E17283" s="100"/>
      <c r="F17283" s="100"/>
      <c r="H17283" s="102"/>
      <c r="I17283" s="103"/>
      <c r="J17283" s="102"/>
      <c r="L17283" s="100"/>
      <c r="M17283" s="100"/>
      <c r="N17283" s="100"/>
    </row>
    <row r="17284" spans="2:14">
      <c r="B17284" s="98"/>
      <c r="C17284" s="98"/>
      <c r="D17284" s="100"/>
      <c r="E17284" s="100"/>
      <c r="F17284" s="100"/>
      <c r="H17284" s="102"/>
      <c r="I17284" s="103"/>
      <c r="J17284" s="102"/>
      <c r="L17284" s="100"/>
      <c r="M17284" s="100"/>
      <c r="N17284" s="100"/>
    </row>
    <row r="17285" spans="2:14">
      <c r="B17285" s="98"/>
      <c r="C17285" s="98"/>
      <c r="D17285" s="100"/>
      <c r="E17285" s="100"/>
      <c r="F17285" s="100"/>
      <c r="H17285" s="102"/>
      <c r="I17285" s="103"/>
      <c r="J17285" s="102"/>
      <c r="L17285" s="100"/>
      <c r="M17285" s="100"/>
      <c r="N17285" s="100"/>
    </row>
    <row r="17286" spans="2:14">
      <c r="B17286" s="98"/>
      <c r="C17286" s="98"/>
      <c r="D17286" s="100"/>
      <c r="E17286" s="100"/>
      <c r="F17286" s="100"/>
      <c r="H17286" s="102"/>
      <c r="I17286" s="103"/>
      <c r="J17286" s="102"/>
      <c r="L17286" s="100"/>
      <c r="M17286" s="100"/>
      <c r="N17286" s="100"/>
    </row>
    <row r="17287" spans="2:14">
      <c r="B17287" s="98"/>
      <c r="C17287" s="98"/>
      <c r="D17287" s="100"/>
      <c r="E17287" s="100"/>
      <c r="F17287" s="100"/>
      <c r="H17287" s="102"/>
      <c r="I17287" s="103"/>
      <c r="J17287" s="102"/>
      <c r="L17287" s="100"/>
      <c r="M17287" s="100"/>
      <c r="N17287" s="100"/>
    </row>
    <row r="17288" spans="2:14">
      <c r="B17288" s="98"/>
      <c r="C17288" s="98"/>
      <c r="D17288" s="100"/>
      <c r="E17288" s="100"/>
      <c r="F17288" s="100"/>
      <c r="H17288" s="102"/>
      <c r="I17288" s="103"/>
      <c r="J17288" s="102"/>
      <c r="L17288" s="100"/>
      <c r="M17288" s="100"/>
      <c r="N17288" s="100"/>
    </row>
    <row r="17289" spans="2:14">
      <c r="B17289" s="98"/>
      <c r="C17289" s="98"/>
      <c r="D17289" s="100"/>
      <c r="E17289" s="100"/>
      <c r="F17289" s="100"/>
      <c r="H17289" s="102"/>
      <c r="I17289" s="103"/>
      <c r="J17289" s="102"/>
      <c r="L17289" s="100"/>
      <c r="M17289" s="100"/>
      <c r="N17289" s="100"/>
    </row>
    <row r="17290" spans="2:14">
      <c r="B17290" s="98"/>
      <c r="C17290" s="98"/>
      <c r="D17290" s="100"/>
      <c r="E17290" s="100"/>
      <c r="F17290" s="100"/>
      <c r="H17290" s="102"/>
      <c r="I17290" s="103"/>
      <c r="J17290" s="102"/>
      <c r="L17290" s="100"/>
      <c r="M17290" s="100"/>
      <c r="N17290" s="100"/>
    </row>
    <row r="17291" spans="2:14">
      <c r="B17291" s="98"/>
      <c r="C17291" s="98"/>
      <c r="D17291" s="100"/>
      <c r="E17291" s="100"/>
      <c r="F17291" s="100"/>
      <c r="H17291" s="102"/>
      <c r="I17291" s="103"/>
      <c r="J17291" s="102"/>
      <c r="L17291" s="100"/>
      <c r="M17291" s="100"/>
      <c r="N17291" s="100"/>
    </row>
    <row r="17292" spans="2:14">
      <c r="B17292" s="98"/>
      <c r="C17292" s="98"/>
      <c r="D17292" s="100"/>
      <c r="E17292" s="100"/>
      <c r="F17292" s="100"/>
      <c r="H17292" s="102"/>
      <c r="I17292" s="103"/>
      <c r="J17292" s="102"/>
      <c r="L17292" s="100"/>
      <c r="M17292" s="100"/>
      <c r="N17292" s="100"/>
    </row>
    <row r="17293" spans="2:14">
      <c r="B17293" s="98"/>
      <c r="C17293" s="98"/>
      <c r="D17293" s="100"/>
      <c r="E17293" s="100"/>
      <c r="F17293" s="100"/>
      <c r="H17293" s="102"/>
      <c r="I17293" s="103"/>
      <c r="J17293" s="102"/>
      <c r="L17293" s="100"/>
      <c r="M17293" s="100"/>
      <c r="N17293" s="100"/>
    </row>
    <row r="17294" spans="2:14">
      <c r="B17294" s="98"/>
      <c r="C17294" s="98"/>
      <c r="D17294" s="100"/>
      <c r="E17294" s="100"/>
      <c r="F17294" s="100"/>
      <c r="H17294" s="102"/>
      <c r="I17294" s="103"/>
      <c r="J17294" s="102"/>
      <c r="L17294" s="100"/>
      <c r="M17294" s="100"/>
      <c r="N17294" s="100"/>
    </row>
    <row r="17295" spans="2:14">
      <c r="B17295" s="98"/>
      <c r="C17295" s="98"/>
      <c r="D17295" s="100"/>
      <c r="E17295" s="100"/>
      <c r="F17295" s="100"/>
      <c r="H17295" s="102"/>
      <c r="I17295" s="103"/>
      <c r="J17295" s="102"/>
      <c r="L17295" s="100"/>
      <c r="M17295" s="100"/>
      <c r="N17295" s="100"/>
    </row>
    <row r="17296" spans="2:14">
      <c r="B17296" s="98"/>
      <c r="C17296" s="98"/>
      <c r="D17296" s="100"/>
      <c r="E17296" s="100"/>
      <c r="F17296" s="100"/>
      <c r="H17296" s="102"/>
      <c r="I17296" s="103"/>
      <c r="J17296" s="102"/>
      <c r="L17296" s="100"/>
      <c r="M17296" s="100"/>
      <c r="N17296" s="100"/>
    </row>
    <row r="17297" spans="2:14">
      <c r="B17297" s="98"/>
      <c r="C17297" s="98"/>
      <c r="D17297" s="100"/>
      <c r="E17297" s="100"/>
      <c r="F17297" s="100"/>
      <c r="H17297" s="102"/>
      <c r="I17297" s="103"/>
      <c r="J17297" s="102"/>
      <c r="L17297" s="100"/>
      <c r="M17297" s="100"/>
      <c r="N17297" s="100"/>
    </row>
    <row r="17298" spans="2:14">
      <c r="B17298" s="98"/>
      <c r="C17298" s="98"/>
      <c r="D17298" s="100"/>
      <c r="E17298" s="100"/>
      <c r="F17298" s="100"/>
      <c r="H17298" s="102"/>
      <c r="I17298" s="103"/>
      <c r="J17298" s="102"/>
      <c r="L17298" s="100"/>
      <c r="M17298" s="100"/>
      <c r="N17298" s="100"/>
    </row>
    <row r="17299" spans="2:14">
      <c r="B17299" s="98"/>
      <c r="C17299" s="98"/>
      <c r="D17299" s="100"/>
      <c r="E17299" s="100"/>
      <c r="F17299" s="100"/>
      <c r="H17299" s="102"/>
      <c r="I17299" s="103"/>
      <c r="J17299" s="102"/>
      <c r="L17299" s="100"/>
      <c r="M17299" s="100"/>
      <c r="N17299" s="100"/>
    </row>
    <row r="17300" spans="2:14">
      <c r="B17300" s="98"/>
      <c r="C17300" s="98"/>
      <c r="D17300" s="100"/>
      <c r="E17300" s="100"/>
      <c r="F17300" s="100"/>
      <c r="H17300" s="102"/>
      <c r="I17300" s="103"/>
      <c r="J17300" s="102"/>
      <c r="L17300" s="100"/>
      <c r="M17300" s="100"/>
      <c r="N17300" s="100"/>
    </row>
    <row r="17301" spans="2:14">
      <c r="B17301" s="98"/>
      <c r="C17301" s="98"/>
      <c r="D17301" s="100"/>
      <c r="E17301" s="100"/>
      <c r="F17301" s="100"/>
      <c r="H17301" s="102"/>
      <c r="I17301" s="103"/>
      <c r="J17301" s="102"/>
      <c r="L17301" s="100"/>
      <c r="M17301" s="100"/>
      <c r="N17301" s="100"/>
    </row>
    <row r="17302" spans="2:14">
      <c r="B17302" s="98"/>
      <c r="C17302" s="98"/>
      <c r="D17302" s="100"/>
      <c r="E17302" s="100"/>
      <c r="F17302" s="100"/>
      <c r="H17302" s="102"/>
      <c r="I17302" s="103"/>
      <c r="J17302" s="102"/>
      <c r="L17302" s="100"/>
      <c r="M17302" s="100"/>
      <c r="N17302" s="100"/>
    </row>
    <row r="17303" spans="2:14">
      <c r="B17303" s="98"/>
      <c r="C17303" s="98"/>
      <c r="D17303" s="100"/>
      <c r="E17303" s="100"/>
      <c r="F17303" s="100"/>
      <c r="H17303" s="102"/>
      <c r="I17303" s="103"/>
      <c r="J17303" s="102"/>
      <c r="L17303" s="100"/>
      <c r="M17303" s="100"/>
      <c r="N17303" s="100"/>
    </row>
    <row r="17304" spans="2:14">
      <c r="B17304" s="98"/>
      <c r="C17304" s="98"/>
      <c r="D17304" s="100"/>
      <c r="E17304" s="100"/>
      <c r="F17304" s="100"/>
      <c r="H17304" s="102"/>
      <c r="I17304" s="103"/>
      <c r="J17304" s="102"/>
      <c r="L17304" s="100"/>
      <c r="M17304" s="100"/>
      <c r="N17304" s="100"/>
    </row>
    <row r="17305" spans="2:14">
      <c r="B17305" s="98"/>
      <c r="C17305" s="98"/>
      <c r="D17305" s="100"/>
      <c r="E17305" s="100"/>
      <c r="F17305" s="100"/>
      <c r="H17305" s="102"/>
      <c r="I17305" s="103"/>
      <c r="J17305" s="102"/>
      <c r="L17305" s="100"/>
      <c r="M17305" s="100"/>
      <c r="N17305" s="100"/>
    </row>
    <row r="17306" spans="2:14">
      <c r="B17306" s="98"/>
      <c r="C17306" s="98"/>
      <c r="D17306" s="100"/>
      <c r="E17306" s="100"/>
      <c r="F17306" s="100"/>
      <c r="H17306" s="102"/>
      <c r="I17306" s="103"/>
      <c r="J17306" s="102"/>
      <c r="L17306" s="100"/>
      <c r="M17306" s="100"/>
      <c r="N17306" s="100"/>
    </row>
    <row r="17307" spans="2:14">
      <c r="B17307" s="98"/>
      <c r="C17307" s="98"/>
      <c r="D17307" s="100"/>
      <c r="E17307" s="100"/>
      <c r="F17307" s="100"/>
      <c r="H17307" s="102"/>
      <c r="I17307" s="103"/>
      <c r="J17307" s="102"/>
      <c r="L17307" s="100"/>
      <c r="M17307" s="100"/>
      <c r="N17307" s="100"/>
    </row>
    <row r="17308" spans="2:14">
      <c r="B17308" s="98"/>
      <c r="C17308" s="98"/>
      <c r="D17308" s="100"/>
      <c r="E17308" s="100"/>
      <c r="F17308" s="100"/>
      <c r="H17308" s="102"/>
      <c r="I17308" s="103"/>
      <c r="J17308" s="102"/>
      <c r="L17308" s="100"/>
      <c r="M17308" s="100"/>
      <c r="N17308" s="100"/>
    </row>
    <row r="17309" spans="2:14">
      <c r="B17309" s="98"/>
      <c r="C17309" s="98"/>
      <c r="D17309" s="100"/>
      <c r="E17309" s="100"/>
      <c r="F17309" s="100"/>
      <c r="H17309" s="102"/>
      <c r="I17309" s="103"/>
      <c r="J17309" s="102"/>
      <c r="L17309" s="100"/>
      <c r="M17309" s="100"/>
      <c r="N17309" s="100"/>
    </row>
    <row r="17310" spans="2:14">
      <c r="B17310" s="98"/>
      <c r="C17310" s="98"/>
      <c r="D17310" s="100"/>
      <c r="E17310" s="100"/>
      <c r="F17310" s="100"/>
      <c r="H17310" s="102"/>
      <c r="I17310" s="103"/>
      <c r="J17310" s="102"/>
      <c r="L17310" s="100"/>
      <c r="M17310" s="100"/>
      <c r="N17310" s="100"/>
    </row>
    <row r="17311" spans="2:14">
      <c r="B17311" s="98"/>
      <c r="C17311" s="98"/>
      <c r="D17311" s="100"/>
      <c r="E17311" s="100"/>
      <c r="F17311" s="100"/>
      <c r="H17311" s="102"/>
      <c r="I17311" s="103"/>
      <c r="J17311" s="102"/>
      <c r="L17311" s="100"/>
      <c r="M17311" s="100"/>
      <c r="N17311" s="100"/>
    </row>
    <row r="17312" spans="2:14">
      <c r="B17312" s="98"/>
      <c r="C17312" s="98"/>
      <c r="D17312" s="100"/>
      <c r="E17312" s="100"/>
      <c r="F17312" s="100"/>
      <c r="H17312" s="102"/>
      <c r="I17312" s="103"/>
      <c r="J17312" s="102"/>
      <c r="L17312" s="100"/>
      <c r="M17312" s="100"/>
      <c r="N17312" s="100"/>
    </row>
    <row r="17313" spans="2:14">
      <c r="B17313" s="98"/>
      <c r="C17313" s="98"/>
      <c r="D17313" s="100"/>
      <c r="E17313" s="100"/>
      <c r="F17313" s="100"/>
      <c r="H17313" s="102"/>
      <c r="I17313" s="103"/>
      <c r="J17313" s="102"/>
      <c r="L17313" s="100"/>
      <c r="M17313" s="100"/>
      <c r="N17313" s="100"/>
    </row>
    <row r="17314" spans="2:14">
      <c r="B17314" s="98"/>
      <c r="C17314" s="98"/>
      <c r="D17314" s="100"/>
      <c r="E17314" s="100"/>
      <c r="F17314" s="100"/>
      <c r="H17314" s="102"/>
      <c r="I17314" s="103"/>
      <c r="J17314" s="102"/>
      <c r="L17314" s="100"/>
      <c r="M17314" s="100"/>
      <c r="N17314" s="100"/>
    </row>
    <row r="17315" spans="2:14">
      <c r="B17315" s="98"/>
      <c r="C17315" s="98"/>
      <c r="D17315" s="100"/>
      <c r="E17315" s="100"/>
      <c r="F17315" s="100"/>
      <c r="H17315" s="102"/>
      <c r="I17315" s="103"/>
      <c r="J17315" s="102"/>
      <c r="L17315" s="100"/>
      <c r="M17315" s="100"/>
      <c r="N17315" s="100"/>
    </row>
    <row r="17316" spans="2:14">
      <c r="B17316" s="98"/>
      <c r="C17316" s="98"/>
      <c r="D17316" s="100"/>
      <c r="E17316" s="100"/>
      <c r="F17316" s="100"/>
      <c r="H17316" s="102"/>
      <c r="I17316" s="103"/>
      <c r="J17316" s="102"/>
      <c r="L17316" s="100"/>
      <c r="M17316" s="100"/>
      <c r="N17316" s="100"/>
    </row>
    <row r="17317" spans="2:14">
      <c r="B17317" s="98"/>
      <c r="C17317" s="98"/>
      <c r="D17317" s="100"/>
      <c r="E17317" s="100"/>
      <c r="F17317" s="100"/>
      <c r="H17317" s="102"/>
      <c r="I17317" s="103"/>
      <c r="J17317" s="102"/>
      <c r="L17317" s="100"/>
      <c r="M17317" s="100"/>
      <c r="N17317" s="100"/>
    </row>
    <row r="17318" spans="2:14">
      <c r="B17318" s="98"/>
      <c r="C17318" s="98"/>
      <c r="D17318" s="100"/>
      <c r="E17318" s="100"/>
      <c r="F17318" s="100"/>
      <c r="H17318" s="102"/>
      <c r="I17318" s="103"/>
      <c r="J17318" s="102"/>
      <c r="L17318" s="100"/>
      <c r="M17318" s="100"/>
      <c r="N17318" s="100"/>
    </row>
    <row r="17319" spans="2:14">
      <c r="B17319" s="98"/>
      <c r="C17319" s="98"/>
      <c r="D17319" s="100"/>
      <c r="E17319" s="100"/>
      <c r="F17319" s="100"/>
      <c r="H17319" s="102"/>
      <c r="I17319" s="103"/>
      <c r="J17319" s="102"/>
      <c r="L17319" s="100"/>
      <c r="M17319" s="100"/>
      <c r="N17319" s="100"/>
    </row>
    <row r="17320" spans="2:14">
      <c r="B17320" s="98"/>
      <c r="C17320" s="98"/>
      <c r="D17320" s="100"/>
      <c r="E17320" s="100"/>
      <c r="F17320" s="100"/>
      <c r="H17320" s="102"/>
      <c r="I17320" s="103"/>
      <c r="J17320" s="102"/>
      <c r="L17320" s="100"/>
      <c r="M17320" s="100"/>
      <c r="N17320" s="100"/>
    </row>
    <row r="17321" spans="2:14">
      <c r="B17321" s="98"/>
      <c r="C17321" s="98"/>
      <c r="D17321" s="100"/>
      <c r="E17321" s="100"/>
      <c r="F17321" s="100"/>
      <c r="H17321" s="102"/>
      <c r="I17321" s="103"/>
      <c r="J17321" s="102"/>
      <c r="L17321" s="100"/>
      <c r="M17321" s="100"/>
      <c r="N17321" s="100"/>
    </row>
    <row r="17322" spans="2:14">
      <c r="B17322" s="98"/>
      <c r="C17322" s="98"/>
      <c r="D17322" s="100"/>
      <c r="E17322" s="100"/>
      <c r="F17322" s="100"/>
      <c r="H17322" s="102"/>
      <c r="I17322" s="103"/>
      <c r="J17322" s="102"/>
      <c r="L17322" s="100"/>
      <c r="M17322" s="100"/>
      <c r="N17322" s="100"/>
    </row>
    <row r="17323" spans="2:14">
      <c r="B17323" s="98"/>
      <c r="C17323" s="98"/>
      <c r="D17323" s="100"/>
      <c r="E17323" s="100"/>
      <c r="F17323" s="100"/>
      <c r="H17323" s="102"/>
      <c r="I17323" s="103"/>
      <c r="J17323" s="102"/>
      <c r="L17323" s="100"/>
      <c r="M17323" s="100"/>
      <c r="N17323" s="100"/>
    </row>
    <row r="17324" spans="2:14">
      <c r="B17324" s="98"/>
      <c r="C17324" s="98"/>
      <c r="D17324" s="100"/>
      <c r="E17324" s="100"/>
      <c r="F17324" s="100"/>
      <c r="H17324" s="102"/>
      <c r="I17324" s="103"/>
      <c r="J17324" s="102"/>
      <c r="L17324" s="100"/>
      <c r="M17324" s="100"/>
      <c r="N17324" s="100"/>
    </row>
    <row r="17325" spans="2:14">
      <c r="B17325" s="98"/>
      <c r="C17325" s="98"/>
      <c r="D17325" s="100"/>
      <c r="E17325" s="100"/>
      <c r="F17325" s="100"/>
      <c r="H17325" s="102"/>
      <c r="I17325" s="103"/>
      <c r="J17325" s="102"/>
      <c r="L17325" s="100"/>
      <c r="M17325" s="100"/>
      <c r="N17325" s="100"/>
    </row>
    <row r="17326" spans="2:14">
      <c r="B17326" s="98"/>
      <c r="C17326" s="98"/>
      <c r="D17326" s="100"/>
      <c r="E17326" s="100"/>
      <c r="F17326" s="100"/>
      <c r="H17326" s="102"/>
      <c r="I17326" s="103"/>
      <c r="J17326" s="102"/>
      <c r="L17326" s="100"/>
      <c r="M17326" s="100"/>
      <c r="N17326" s="100"/>
    </row>
    <row r="17327" spans="2:14">
      <c r="B17327" s="98"/>
      <c r="C17327" s="98"/>
      <c r="D17327" s="100"/>
      <c r="E17327" s="100"/>
      <c r="F17327" s="100"/>
      <c r="H17327" s="102"/>
      <c r="I17327" s="103"/>
      <c r="J17327" s="102"/>
      <c r="L17327" s="100"/>
      <c r="M17327" s="100"/>
      <c r="N17327" s="100"/>
    </row>
    <row r="17328" spans="2:14">
      <c r="B17328" s="98"/>
      <c r="C17328" s="98"/>
      <c r="D17328" s="100"/>
      <c r="E17328" s="100"/>
      <c r="F17328" s="100"/>
      <c r="H17328" s="102"/>
      <c r="I17328" s="103"/>
      <c r="J17328" s="102"/>
      <c r="L17328" s="100"/>
      <c r="M17328" s="100"/>
      <c r="N17328" s="100"/>
    </row>
    <row r="17329" spans="2:14">
      <c r="B17329" s="98"/>
      <c r="C17329" s="98"/>
      <c r="D17329" s="100"/>
      <c r="E17329" s="100"/>
      <c r="F17329" s="100"/>
      <c r="H17329" s="102"/>
      <c r="I17329" s="103"/>
      <c r="J17329" s="102"/>
      <c r="L17329" s="100"/>
      <c r="M17329" s="100"/>
      <c r="N17329" s="100"/>
    </row>
    <row r="17330" spans="2:14">
      <c r="B17330" s="98"/>
      <c r="C17330" s="98"/>
      <c r="D17330" s="100"/>
      <c r="E17330" s="100"/>
      <c r="F17330" s="100"/>
      <c r="H17330" s="102"/>
      <c r="I17330" s="103"/>
      <c r="J17330" s="102"/>
      <c r="L17330" s="100"/>
      <c r="M17330" s="100"/>
      <c r="N17330" s="100"/>
    </row>
    <row r="17331" spans="2:14">
      <c r="B17331" s="98"/>
      <c r="C17331" s="98"/>
      <c r="D17331" s="100"/>
      <c r="E17331" s="100"/>
      <c r="F17331" s="100"/>
      <c r="H17331" s="102"/>
      <c r="I17331" s="103"/>
      <c r="J17331" s="102"/>
      <c r="L17331" s="100"/>
      <c r="M17331" s="100"/>
      <c r="N17331" s="100"/>
    </row>
    <row r="17332" spans="2:14">
      <c r="B17332" s="98"/>
      <c r="C17332" s="98"/>
      <c r="D17332" s="100"/>
      <c r="E17332" s="100"/>
      <c r="F17332" s="100"/>
      <c r="H17332" s="102"/>
      <c r="I17332" s="103"/>
      <c r="J17332" s="102"/>
      <c r="L17332" s="100"/>
      <c r="M17332" s="100"/>
      <c r="N17332" s="100"/>
    </row>
    <row r="17333" spans="2:14">
      <c r="B17333" s="98"/>
      <c r="C17333" s="98"/>
      <c r="D17333" s="100"/>
      <c r="E17333" s="100"/>
      <c r="F17333" s="100"/>
      <c r="H17333" s="102"/>
      <c r="I17333" s="103"/>
      <c r="J17333" s="102"/>
      <c r="L17333" s="100"/>
      <c r="M17333" s="100"/>
      <c r="N17333" s="100"/>
    </row>
    <row r="17334" spans="2:14">
      <c r="B17334" s="98"/>
      <c r="C17334" s="98"/>
      <c r="D17334" s="100"/>
      <c r="E17334" s="100"/>
      <c r="F17334" s="100"/>
      <c r="H17334" s="102"/>
      <c r="I17334" s="103"/>
      <c r="J17334" s="102"/>
      <c r="L17334" s="100"/>
      <c r="M17334" s="100"/>
      <c r="N17334" s="100"/>
    </row>
    <row r="17335" spans="2:14">
      <c r="B17335" s="98"/>
      <c r="C17335" s="98"/>
      <c r="D17335" s="100"/>
      <c r="E17335" s="100"/>
      <c r="F17335" s="100"/>
      <c r="H17335" s="102"/>
      <c r="I17335" s="103"/>
      <c r="J17335" s="102"/>
      <c r="L17335" s="100"/>
      <c r="M17335" s="100"/>
      <c r="N17335" s="100"/>
    </row>
    <row r="17336" spans="2:14">
      <c r="B17336" s="98"/>
      <c r="C17336" s="98"/>
      <c r="D17336" s="100"/>
      <c r="E17336" s="100"/>
      <c r="F17336" s="100"/>
      <c r="H17336" s="102"/>
      <c r="I17336" s="103"/>
      <c r="J17336" s="102"/>
      <c r="L17336" s="100"/>
      <c r="M17336" s="100"/>
      <c r="N17336" s="100"/>
    </row>
    <row r="17337" spans="2:14">
      <c r="B17337" s="98"/>
      <c r="C17337" s="98"/>
      <c r="D17337" s="100"/>
      <c r="E17337" s="100"/>
      <c r="F17337" s="100"/>
      <c r="H17337" s="102"/>
      <c r="I17337" s="103"/>
      <c r="J17337" s="102"/>
      <c r="L17337" s="100"/>
      <c r="M17337" s="100"/>
      <c r="N17337" s="100"/>
    </row>
    <row r="17338" spans="2:14">
      <c r="B17338" s="98"/>
      <c r="C17338" s="98"/>
      <c r="D17338" s="100"/>
      <c r="E17338" s="100"/>
      <c r="F17338" s="100"/>
      <c r="H17338" s="102"/>
      <c r="I17338" s="103"/>
      <c r="J17338" s="102"/>
      <c r="L17338" s="100"/>
      <c r="M17338" s="100"/>
      <c r="N17338" s="100"/>
    </row>
    <row r="17339" spans="2:14">
      <c r="B17339" s="98"/>
      <c r="C17339" s="98"/>
      <c r="D17339" s="100"/>
      <c r="E17339" s="100"/>
      <c r="F17339" s="100"/>
      <c r="H17339" s="102"/>
      <c r="I17339" s="103"/>
      <c r="J17339" s="102"/>
      <c r="L17339" s="100"/>
      <c r="M17339" s="100"/>
      <c r="N17339" s="100"/>
    </row>
    <row r="17340" spans="2:14">
      <c r="B17340" s="98"/>
      <c r="C17340" s="98"/>
      <c r="D17340" s="100"/>
      <c r="E17340" s="100"/>
      <c r="F17340" s="100"/>
      <c r="H17340" s="102"/>
      <c r="I17340" s="103"/>
      <c r="J17340" s="102"/>
      <c r="L17340" s="100"/>
      <c r="M17340" s="100"/>
      <c r="N17340" s="100"/>
    </row>
    <row r="17341" spans="2:14">
      <c r="B17341" s="98"/>
      <c r="C17341" s="98"/>
      <c r="D17341" s="100"/>
      <c r="E17341" s="100"/>
      <c r="F17341" s="100"/>
      <c r="H17341" s="102"/>
      <c r="I17341" s="103"/>
      <c r="J17341" s="102"/>
      <c r="L17341" s="100"/>
      <c r="M17341" s="100"/>
      <c r="N17341" s="100"/>
    </row>
    <row r="17342" spans="2:14">
      <c r="B17342" s="98"/>
      <c r="C17342" s="98"/>
      <c r="D17342" s="100"/>
      <c r="E17342" s="100"/>
      <c r="F17342" s="100"/>
      <c r="H17342" s="102"/>
      <c r="I17342" s="103"/>
      <c r="J17342" s="102"/>
      <c r="L17342" s="100"/>
      <c r="M17342" s="100"/>
      <c r="N17342" s="100"/>
    </row>
    <row r="17343" spans="2:14">
      <c r="B17343" s="98"/>
      <c r="C17343" s="98"/>
      <c r="D17343" s="100"/>
      <c r="E17343" s="100"/>
      <c r="F17343" s="100"/>
      <c r="H17343" s="102"/>
      <c r="I17343" s="103"/>
      <c r="J17343" s="102"/>
      <c r="L17343" s="100"/>
      <c r="M17343" s="100"/>
      <c r="N17343" s="100"/>
    </row>
    <row r="17344" spans="2:14">
      <c r="B17344" s="98"/>
      <c r="C17344" s="98"/>
      <c r="D17344" s="100"/>
      <c r="E17344" s="100"/>
      <c r="F17344" s="100"/>
      <c r="H17344" s="102"/>
      <c r="I17344" s="103"/>
      <c r="J17344" s="102"/>
      <c r="L17344" s="100"/>
      <c r="M17344" s="100"/>
      <c r="N17344" s="100"/>
    </row>
    <row r="17345" spans="2:14">
      <c r="B17345" s="98"/>
      <c r="C17345" s="98"/>
      <c r="D17345" s="100"/>
      <c r="E17345" s="100"/>
      <c r="F17345" s="100"/>
      <c r="H17345" s="102"/>
      <c r="I17345" s="103"/>
      <c r="J17345" s="102"/>
      <c r="L17345" s="100"/>
      <c r="M17345" s="100"/>
      <c r="N17345" s="100"/>
    </row>
    <row r="17346" spans="2:14">
      <c r="B17346" s="98"/>
      <c r="C17346" s="98"/>
      <c r="D17346" s="100"/>
      <c r="E17346" s="100"/>
      <c r="F17346" s="100"/>
      <c r="H17346" s="102"/>
      <c r="I17346" s="103"/>
      <c r="J17346" s="102"/>
      <c r="L17346" s="100"/>
      <c r="M17346" s="100"/>
      <c r="N17346" s="100"/>
    </row>
    <row r="17347" spans="2:14">
      <c r="B17347" s="98"/>
      <c r="C17347" s="98"/>
      <c r="D17347" s="100"/>
      <c r="E17347" s="100"/>
      <c r="F17347" s="100"/>
      <c r="H17347" s="102"/>
      <c r="I17347" s="103"/>
      <c r="J17347" s="102"/>
      <c r="L17347" s="100"/>
      <c r="M17347" s="100"/>
      <c r="N17347" s="100"/>
    </row>
    <row r="17348" spans="2:14">
      <c r="B17348" s="98"/>
      <c r="C17348" s="98"/>
      <c r="D17348" s="100"/>
      <c r="E17348" s="100"/>
      <c r="F17348" s="100"/>
      <c r="H17348" s="102"/>
      <c r="I17348" s="103"/>
      <c r="J17348" s="102"/>
      <c r="L17348" s="100"/>
      <c r="M17348" s="100"/>
      <c r="N17348" s="100"/>
    </row>
    <row r="17349" spans="2:14">
      <c r="B17349" s="98"/>
      <c r="C17349" s="98"/>
      <c r="D17349" s="100"/>
      <c r="E17349" s="100"/>
      <c r="F17349" s="100"/>
      <c r="H17349" s="102"/>
      <c r="I17349" s="103"/>
      <c r="J17349" s="102"/>
      <c r="L17349" s="100"/>
      <c r="M17349" s="100"/>
      <c r="N17349" s="100"/>
    </row>
    <row r="17350" spans="2:14">
      <c r="B17350" s="98"/>
      <c r="C17350" s="98"/>
      <c r="D17350" s="100"/>
      <c r="E17350" s="100"/>
      <c r="F17350" s="100"/>
      <c r="H17350" s="102"/>
      <c r="I17350" s="103"/>
      <c r="J17350" s="102"/>
      <c r="L17350" s="100"/>
      <c r="M17350" s="100"/>
      <c r="N17350" s="100"/>
    </row>
    <row r="17351" spans="2:14">
      <c r="B17351" s="98"/>
      <c r="C17351" s="98"/>
      <c r="D17351" s="100"/>
      <c r="E17351" s="100"/>
      <c r="F17351" s="100"/>
      <c r="H17351" s="102"/>
      <c r="I17351" s="103"/>
      <c r="J17351" s="102"/>
      <c r="L17351" s="100"/>
      <c r="M17351" s="100"/>
      <c r="N17351" s="100"/>
    </row>
    <row r="17352" spans="2:14">
      <c r="B17352" s="98"/>
      <c r="C17352" s="98"/>
      <c r="D17352" s="100"/>
      <c r="E17352" s="100"/>
      <c r="F17352" s="100"/>
      <c r="H17352" s="102"/>
      <c r="I17352" s="103"/>
      <c r="J17352" s="102"/>
      <c r="L17352" s="100"/>
      <c r="M17352" s="100"/>
      <c r="N17352" s="100"/>
    </row>
    <row r="17353" spans="2:14">
      <c r="B17353" s="98"/>
      <c r="C17353" s="98"/>
      <c r="D17353" s="100"/>
      <c r="E17353" s="100"/>
      <c r="F17353" s="100"/>
      <c r="H17353" s="102"/>
      <c r="I17353" s="103"/>
      <c r="J17353" s="102"/>
      <c r="L17353" s="100"/>
      <c r="M17353" s="100"/>
      <c r="N17353" s="100"/>
    </row>
    <row r="17354" spans="2:14">
      <c r="B17354" s="98"/>
      <c r="C17354" s="98"/>
      <c r="D17354" s="100"/>
      <c r="E17354" s="100"/>
      <c r="F17354" s="100"/>
      <c r="H17354" s="102"/>
      <c r="I17354" s="103"/>
      <c r="J17354" s="102"/>
      <c r="L17354" s="100"/>
      <c r="M17354" s="100"/>
      <c r="N17354" s="100"/>
    </row>
    <row r="17355" spans="2:14">
      <c r="B17355" s="98"/>
      <c r="C17355" s="98"/>
      <c r="D17355" s="100"/>
      <c r="E17355" s="100"/>
      <c r="F17355" s="100"/>
      <c r="H17355" s="102"/>
      <c r="I17355" s="103"/>
      <c r="J17355" s="102"/>
      <c r="L17355" s="100"/>
      <c r="M17355" s="100"/>
      <c r="N17355" s="100"/>
    </row>
    <row r="17356" spans="2:14">
      <c r="B17356" s="98"/>
      <c r="C17356" s="98"/>
      <c r="D17356" s="100"/>
      <c r="E17356" s="100"/>
      <c r="F17356" s="100"/>
      <c r="H17356" s="102"/>
      <c r="I17356" s="103"/>
      <c r="J17356" s="102"/>
      <c r="L17356" s="100"/>
      <c r="M17356" s="100"/>
      <c r="N17356" s="100"/>
    </row>
    <row r="17357" spans="2:14">
      <c r="B17357" s="98"/>
      <c r="C17357" s="98"/>
      <c r="D17357" s="100"/>
      <c r="E17357" s="100"/>
      <c r="F17357" s="100"/>
      <c r="H17357" s="102"/>
      <c r="I17357" s="103"/>
      <c r="J17357" s="102"/>
      <c r="L17357" s="100"/>
      <c r="M17357" s="100"/>
      <c r="N17357" s="100"/>
    </row>
    <row r="17358" spans="2:14">
      <c r="B17358" s="98"/>
      <c r="C17358" s="98"/>
      <c r="D17358" s="100"/>
      <c r="E17358" s="100"/>
      <c r="F17358" s="100"/>
      <c r="H17358" s="102"/>
      <c r="I17358" s="103"/>
      <c r="J17358" s="102"/>
      <c r="L17358" s="100"/>
      <c r="M17358" s="100"/>
      <c r="N17358" s="100"/>
    </row>
    <row r="17359" spans="2:14">
      <c r="B17359" s="98"/>
      <c r="C17359" s="98"/>
      <c r="D17359" s="100"/>
      <c r="E17359" s="100"/>
      <c r="F17359" s="100"/>
      <c r="H17359" s="102"/>
      <c r="I17359" s="103"/>
      <c r="J17359" s="102"/>
      <c r="L17359" s="100"/>
      <c r="M17359" s="100"/>
      <c r="N17359" s="100"/>
    </row>
    <row r="17360" spans="2:14">
      <c r="B17360" s="98"/>
      <c r="C17360" s="98"/>
      <c r="D17360" s="100"/>
      <c r="E17360" s="100"/>
      <c r="F17360" s="100"/>
      <c r="H17360" s="102"/>
      <c r="I17360" s="103"/>
      <c r="J17360" s="102"/>
      <c r="L17360" s="100"/>
      <c r="M17360" s="100"/>
      <c r="N17360" s="100"/>
    </row>
    <row r="17361" spans="2:14">
      <c r="B17361" s="98"/>
      <c r="C17361" s="98"/>
      <c r="D17361" s="100"/>
      <c r="E17361" s="100"/>
      <c r="F17361" s="100"/>
      <c r="H17361" s="102"/>
      <c r="I17361" s="103"/>
      <c r="J17361" s="102"/>
      <c r="L17361" s="100"/>
      <c r="M17361" s="100"/>
      <c r="N17361" s="100"/>
    </row>
    <row r="17362" spans="2:14">
      <c r="B17362" s="98"/>
      <c r="C17362" s="98"/>
      <c r="D17362" s="100"/>
      <c r="E17362" s="100"/>
      <c r="F17362" s="100"/>
      <c r="H17362" s="102"/>
      <c r="I17362" s="103"/>
      <c r="J17362" s="102"/>
      <c r="L17362" s="100"/>
      <c r="M17362" s="100"/>
      <c r="N17362" s="100"/>
    </row>
    <row r="17363" spans="2:14">
      <c r="B17363" s="98"/>
      <c r="C17363" s="98"/>
      <c r="D17363" s="100"/>
      <c r="E17363" s="100"/>
      <c r="F17363" s="100"/>
      <c r="H17363" s="102"/>
      <c r="I17363" s="103"/>
      <c r="J17363" s="102"/>
      <c r="L17363" s="100"/>
      <c r="M17363" s="100"/>
      <c r="N17363" s="100"/>
    </row>
    <row r="17364" spans="2:14">
      <c r="B17364" s="98"/>
      <c r="C17364" s="98"/>
      <c r="D17364" s="100"/>
      <c r="E17364" s="100"/>
      <c r="F17364" s="100"/>
      <c r="H17364" s="102"/>
      <c r="I17364" s="103"/>
      <c r="J17364" s="102"/>
      <c r="L17364" s="100"/>
      <c r="M17364" s="100"/>
      <c r="N17364" s="100"/>
    </row>
    <row r="17365" spans="2:14">
      <c r="B17365" s="98"/>
      <c r="C17365" s="98"/>
      <c r="D17365" s="100"/>
      <c r="E17365" s="100"/>
      <c r="F17365" s="100"/>
      <c r="H17365" s="102"/>
      <c r="I17365" s="103"/>
      <c r="J17365" s="102"/>
      <c r="L17365" s="100"/>
      <c r="M17365" s="100"/>
      <c r="N17365" s="100"/>
    </row>
    <row r="17366" spans="2:14">
      <c r="B17366" s="98"/>
      <c r="C17366" s="98"/>
      <c r="D17366" s="100"/>
      <c r="E17366" s="100"/>
      <c r="F17366" s="100"/>
      <c r="H17366" s="102"/>
      <c r="I17366" s="103"/>
      <c r="J17366" s="102"/>
      <c r="L17366" s="100"/>
      <c r="M17366" s="100"/>
      <c r="N17366" s="100"/>
    </row>
    <row r="17367" spans="2:14">
      <c r="B17367" s="98"/>
      <c r="C17367" s="98"/>
      <c r="D17367" s="100"/>
      <c r="E17367" s="100"/>
      <c r="F17367" s="100"/>
      <c r="H17367" s="102"/>
      <c r="I17367" s="103"/>
      <c r="J17367" s="102"/>
      <c r="L17367" s="100"/>
      <c r="M17367" s="100"/>
      <c r="N17367" s="100"/>
    </row>
    <row r="17368" spans="2:14">
      <c r="B17368" s="98"/>
      <c r="C17368" s="98"/>
      <c r="D17368" s="100"/>
      <c r="E17368" s="100"/>
      <c r="F17368" s="100"/>
      <c r="H17368" s="102"/>
      <c r="I17368" s="103"/>
      <c r="J17368" s="102"/>
      <c r="L17368" s="100"/>
      <c r="M17368" s="100"/>
      <c r="N17368" s="100"/>
    </row>
    <row r="17369" spans="2:14">
      <c r="B17369" s="98"/>
      <c r="C17369" s="98"/>
      <c r="D17369" s="100"/>
      <c r="E17369" s="100"/>
      <c r="F17369" s="100"/>
      <c r="H17369" s="102"/>
      <c r="I17369" s="103"/>
      <c r="J17369" s="102"/>
      <c r="L17369" s="100"/>
      <c r="M17369" s="100"/>
      <c r="N17369" s="100"/>
    </row>
    <row r="17370" spans="2:14">
      <c r="B17370" s="98"/>
      <c r="C17370" s="98"/>
      <c r="D17370" s="100"/>
      <c r="E17370" s="100"/>
      <c r="F17370" s="100"/>
      <c r="H17370" s="102"/>
      <c r="I17370" s="103"/>
      <c r="J17370" s="102"/>
      <c r="L17370" s="100"/>
      <c r="M17370" s="100"/>
      <c r="N17370" s="100"/>
    </row>
    <row r="17371" spans="2:14">
      <c r="B17371" s="98"/>
      <c r="C17371" s="98"/>
      <c r="D17371" s="100"/>
      <c r="E17371" s="100"/>
      <c r="F17371" s="100"/>
      <c r="H17371" s="102"/>
      <c r="I17371" s="103"/>
      <c r="J17371" s="102"/>
      <c r="L17371" s="100"/>
      <c r="M17371" s="100"/>
      <c r="N17371" s="100"/>
    </row>
    <row r="17372" spans="2:14">
      <c r="B17372" s="98"/>
      <c r="C17372" s="98"/>
      <c r="D17372" s="100"/>
      <c r="E17372" s="100"/>
      <c r="F17372" s="100"/>
      <c r="H17372" s="102"/>
      <c r="I17372" s="103"/>
      <c r="J17372" s="102"/>
      <c r="L17372" s="100"/>
      <c r="M17372" s="100"/>
      <c r="N17372" s="100"/>
    </row>
    <row r="17373" spans="2:14">
      <c r="B17373" s="98"/>
      <c r="C17373" s="98"/>
      <c r="D17373" s="100"/>
      <c r="E17373" s="100"/>
      <c r="F17373" s="100"/>
      <c r="H17373" s="102"/>
      <c r="I17373" s="103"/>
      <c r="J17373" s="102"/>
      <c r="L17373" s="100"/>
      <c r="M17373" s="100"/>
      <c r="N17373" s="100"/>
    </row>
    <row r="17374" spans="2:14">
      <c r="B17374" s="98"/>
      <c r="C17374" s="98"/>
      <c r="D17374" s="100"/>
      <c r="E17374" s="100"/>
      <c r="F17374" s="100"/>
      <c r="H17374" s="102"/>
      <c r="I17374" s="103"/>
      <c r="J17374" s="102"/>
      <c r="L17374" s="100"/>
      <c r="M17374" s="100"/>
      <c r="N17374" s="100"/>
    </row>
    <row r="17375" spans="2:14">
      <c r="B17375" s="98"/>
      <c r="C17375" s="98"/>
      <c r="D17375" s="100"/>
      <c r="E17375" s="100"/>
      <c r="F17375" s="100"/>
      <c r="H17375" s="102"/>
      <c r="I17375" s="103"/>
      <c r="J17375" s="102"/>
      <c r="L17375" s="100"/>
      <c r="M17375" s="100"/>
      <c r="N17375" s="100"/>
    </row>
    <row r="17376" spans="2:14">
      <c r="B17376" s="98"/>
      <c r="C17376" s="98"/>
      <c r="D17376" s="100"/>
      <c r="E17376" s="100"/>
      <c r="F17376" s="100"/>
      <c r="H17376" s="102"/>
      <c r="I17376" s="103"/>
      <c r="J17376" s="102"/>
      <c r="L17376" s="100"/>
      <c r="M17376" s="100"/>
      <c r="N17376" s="100"/>
    </row>
    <row r="17377" spans="2:14">
      <c r="B17377" s="98"/>
      <c r="C17377" s="98"/>
      <c r="D17377" s="100"/>
      <c r="E17377" s="100"/>
      <c r="F17377" s="100"/>
      <c r="H17377" s="102"/>
      <c r="I17377" s="103"/>
      <c r="J17377" s="102"/>
      <c r="L17377" s="100"/>
      <c r="M17377" s="100"/>
      <c r="N17377" s="100"/>
    </row>
    <row r="17378" spans="2:14">
      <c r="B17378" s="98"/>
      <c r="C17378" s="98"/>
      <c r="D17378" s="100"/>
      <c r="E17378" s="100"/>
      <c r="F17378" s="100"/>
      <c r="H17378" s="102"/>
      <c r="I17378" s="103"/>
      <c r="J17378" s="102"/>
      <c r="L17378" s="100"/>
      <c r="M17378" s="100"/>
      <c r="N17378" s="100"/>
    </row>
    <row r="17379" spans="2:14">
      <c r="B17379" s="98"/>
      <c r="C17379" s="98"/>
      <c r="D17379" s="100"/>
      <c r="E17379" s="100"/>
      <c r="F17379" s="100"/>
      <c r="H17379" s="102"/>
      <c r="I17379" s="103"/>
      <c r="J17379" s="102"/>
      <c r="L17379" s="100"/>
      <c r="M17379" s="100"/>
      <c r="N17379" s="100"/>
    </row>
    <row r="17380" spans="2:14">
      <c r="B17380" s="98"/>
      <c r="C17380" s="98"/>
      <c r="D17380" s="100"/>
      <c r="E17380" s="100"/>
      <c r="F17380" s="100"/>
      <c r="H17380" s="102"/>
      <c r="I17380" s="103"/>
      <c r="J17380" s="102"/>
      <c r="L17380" s="100"/>
      <c r="M17380" s="100"/>
      <c r="N17380" s="100"/>
    </row>
    <row r="17381" spans="2:14">
      <c r="B17381" s="98"/>
      <c r="C17381" s="98"/>
      <c r="D17381" s="100"/>
      <c r="E17381" s="100"/>
      <c r="F17381" s="100"/>
      <c r="H17381" s="102"/>
      <c r="I17381" s="103"/>
      <c r="J17381" s="102"/>
      <c r="L17381" s="100"/>
      <c r="M17381" s="100"/>
      <c r="N17381" s="100"/>
    </row>
    <row r="17382" spans="2:14">
      <c r="B17382" s="98"/>
      <c r="C17382" s="98"/>
      <c r="D17382" s="100"/>
      <c r="E17382" s="100"/>
      <c r="F17382" s="100"/>
      <c r="H17382" s="102"/>
      <c r="I17382" s="103"/>
      <c r="J17382" s="102"/>
      <c r="L17382" s="100"/>
      <c r="M17382" s="100"/>
      <c r="N17382" s="100"/>
    </row>
  </sheetData>
  <mergeCells count="1">
    <mergeCell ref="B2:F2"/>
  </mergeCells>
  <printOptions gridLines="1"/>
  <pageMargins left="0.74803149606299202" right="0.74803149606299202" top="0.98425196850393704" bottom="0.98425196850393704" header="0.511811023622047" footer="0.511811023622047"/>
  <pageSetup paperSize="9" scale="70" orientation="landscape" r:id="rId1"/>
  <headerFooter alignWithMargins="0">
    <oddHeader>&amp;C&amp;A</oddHeader>
    <oddFooter>&amp;LS:\Reporting Financial\Credit\Credit trading\DPR\FRONT_MTM\&amp;F&amp;RPage &amp;B &amp;P &amp;B of  &amp;N
&amp;D &amp;T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B1:O64"/>
  <sheetViews>
    <sheetView tabSelected="1" topLeftCell="A5" zoomScale="65" workbookViewId="0">
      <selection activeCell="E20" sqref="E20"/>
    </sheetView>
  </sheetViews>
  <sheetFormatPr defaultRowHeight="12.75" outlineLevelCol="1"/>
  <cols>
    <col min="2" max="2" width="41.42578125" customWidth="1"/>
    <col min="3" max="3" width="25.140625" customWidth="1"/>
    <col min="4" max="4" width="20.85546875" bestFit="1" customWidth="1"/>
    <col min="5" max="5" width="13.85546875" customWidth="1"/>
    <col min="6" max="6" width="19.85546875" customWidth="1"/>
    <col min="7" max="7" width="4.85546875" customWidth="1"/>
    <col min="8" max="8" width="14.140625" customWidth="1"/>
    <col min="9" max="9" width="13.85546875" customWidth="1"/>
    <col min="10" max="10" width="14.140625" bestFit="1" customWidth="1"/>
    <col min="11" max="11" width="11.7109375" customWidth="1"/>
    <col min="12" max="12" width="15.5703125" hidden="1" customWidth="1" outlineLevel="1"/>
    <col min="13" max="13" width="15.140625" hidden="1" customWidth="1" outlineLevel="1"/>
    <col min="14" max="14" width="12.7109375" hidden="1" customWidth="1" outlineLevel="1"/>
    <col min="15" max="15" width="9.140625" collapsed="1"/>
  </cols>
  <sheetData>
    <row r="1" spans="2:14" s="98" customFormat="1">
      <c r="D1" s="100"/>
      <c r="E1" s="100"/>
      <c r="F1" s="101">
        <f ca="1">Control!C3</f>
        <v>41885</v>
      </c>
      <c r="H1" s="102"/>
      <c r="I1" s="103"/>
      <c r="J1" s="102"/>
      <c r="L1" s="100"/>
      <c r="M1" s="100"/>
      <c r="N1" s="100"/>
    </row>
    <row r="2" spans="2:14" s="98" customFormat="1" ht="18.75">
      <c r="B2" s="587" t="s">
        <v>178</v>
      </c>
      <c r="C2" s="587"/>
      <c r="D2" s="587"/>
      <c r="E2" s="587"/>
      <c r="F2" s="587"/>
      <c r="H2" s="257" t="s">
        <v>393</v>
      </c>
      <c r="I2" s="103"/>
      <c r="J2" s="102"/>
      <c r="L2" s="100"/>
      <c r="M2" s="100"/>
      <c r="N2" s="100"/>
    </row>
    <row r="3" spans="2:14" s="98" customFormat="1" ht="13.5" thickBot="1">
      <c r="C3" s="98" t="s">
        <v>100</v>
      </c>
      <c r="D3" s="100"/>
      <c r="E3" s="100"/>
      <c r="F3" s="100"/>
      <c r="H3" s="102"/>
      <c r="I3" s="103"/>
      <c r="J3" s="102"/>
      <c r="L3" s="100"/>
      <c r="M3" s="100"/>
      <c r="N3" s="100"/>
    </row>
    <row r="4" spans="2:14" s="99" customFormat="1" ht="13.5" thickBot="1">
      <c r="B4" s="222"/>
      <c r="C4" s="223"/>
      <c r="D4" s="224" t="s">
        <v>593</v>
      </c>
      <c r="E4" s="224" t="s">
        <v>115</v>
      </c>
      <c r="F4" s="225" t="s">
        <v>116</v>
      </c>
      <c r="H4" s="242" t="s">
        <v>103</v>
      </c>
      <c r="I4" s="243" t="s">
        <v>104</v>
      </c>
      <c r="J4" s="244" t="s">
        <v>406</v>
      </c>
      <c r="L4" s="145" t="s">
        <v>187</v>
      </c>
      <c r="M4" s="145" t="s">
        <v>188</v>
      </c>
      <c r="N4" s="145" t="s">
        <v>189</v>
      </c>
    </row>
    <row r="5" spans="2:14" s="98" customFormat="1">
      <c r="B5" s="230"/>
      <c r="C5" s="116" t="s">
        <v>100</v>
      </c>
      <c r="D5" s="163"/>
      <c r="E5" s="163"/>
      <c r="F5" s="227"/>
      <c r="H5" s="245"/>
      <c r="I5" s="161"/>
      <c r="J5" s="231"/>
      <c r="L5" s="100"/>
      <c r="M5" s="100"/>
      <c r="N5" s="100"/>
    </row>
    <row r="6" spans="2:14" s="98" customFormat="1">
      <c r="B6" s="228" t="s">
        <v>107</v>
      </c>
      <c r="C6" s="91"/>
      <c r="D6" s="92"/>
      <c r="E6" s="92"/>
      <c r="F6" s="229"/>
      <c r="H6" s="246"/>
      <c r="I6" s="152"/>
      <c r="J6" s="247"/>
      <c r="K6" s="105"/>
      <c r="L6" s="100"/>
      <c r="M6" s="100"/>
      <c r="N6" s="100"/>
    </row>
    <row r="7" spans="2:14" s="98" customFormat="1">
      <c r="B7" s="230" t="s">
        <v>106</v>
      </c>
      <c r="C7" s="116" t="s">
        <v>108</v>
      </c>
      <c r="D7" s="164">
        <v>3963796.0782534089</v>
      </c>
      <c r="E7" s="164">
        <f>F7-D7</f>
        <v>-514822.24660924915</v>
      </c>
      <c r="F7" s="231">
        <f>SUMIF(Summary!B:B,$C$7:$C$9,Summary!N:N)-PortFolio!D6</f>
        <v>3448973.8316441597</v>
      </c>
      <c r="G7" s="105"/>
      <c r="H7" s="245">
        <f>F7-L7</f>
        <v>-514822.24660924915</v>
      </c>
      <c r="I7" s="161">
        <f>F7-M7</f>
        <v>-514822.24660924915</v>
      </c>
      <c r="J7" s="248">
        <f>F7-N7</f>
        <v>-5837875.9207147947</v>
      </c>
      <c r="K7" s="105"/>
      <c r="L7" s="100">
        <v>3963796.0782534089</v>
      </c>
      <c r="M7" s="100">
        <v>3963796.0782534089</v>
      </c>
      <c r="N7" s="100">
        <v>9286849.7523589544</v>
      </c>
    </row>
    <row r="8" spans="2:14" s="98" customFormat="1">
      <c r="B8" s="232" t="s">
        <v>105</v>
      </c>
      <c r="C8" s="91" t="s">
        <v>109</v>
      </c>
      <c r="D8" s="93">
        <v>-1462037.3605479996</v>
      </c>
      <c r="E8" s="93">
        <f>F8-D8</f>
        <v>394016.57064457959</v>
      </c>
      <c r="F8" s="233">
        <f>SUMIF(Summary!B:B,$C$7:$C$9,Summary!N:N)</f>
        <v>-1068020.78990342</v>
      </c>
      <c r="H8" s="246">
        <f>F8-L8</f>
        <v>394016.57064457959</v>
      </c>
      <c r="I8" s="152">
        <f>F8-M8</f>
        <v>394016.57064457959</v>
      </c>
      <c r="J8" s="249">
        <f>F8-N8</f>
        <v>5751437.2993255807</v>
      </c>
      <c r="K8" s="105"/>
      <c r="L8" s="100">
        <v>-1462037.3605479996</v>
      </c>
      <c r="M8" s="100">
        <v>-1462037.3605479996</v>
      </c>
      <c r="N8" s="100">
        <v>-6819458.0892290007</v>
      </c>
    </row>
    <row r="9" spans="2:14" s="98" customFormat="1">
      <c r="B9" s="230"/>
      <c r="C9" s="117" t="s">
        <v>179</v>
      </c>
      <c r="D9" s="135">
        <v>2501758.717705409</v>
      </c>
      <c r="E9" s="156">
        <f>E8+E7</f>
        <v>-120805.67596466956</v>
      </c>
      <c r="F9" s="234">
        <f>F8+F7</f>
        <v>2380953.0417407397</v>
      </c>
      <c r="H9" s="250">
        <f>SUM(H7:H8)</f>
        <v>-120805.67596466956</v>
      </c>
      <c r="I9" s="162">
        <f>I8+I7</f>
        <v>-120805.67596466956</v>
      </c>
      <c r="J9" s="235">
        <f>F9-N9</f>
        <v>-86438.621389213949</v>
      </c>
      <c r="K9" s="105"/>
      <c r="L9" s="469">
        <v>2501758.717705409</v>
      </c>
      <c r="M9" s="146">
        <v>2501758.717705409</v>
      </c>
      <c r="N9" s="470">
        <v>2467391.6631299537</v>
      </c>
    </row>
    <row r="10" spans="2:14" s="98" customFormat="1">
      <c r="B10" s="228" t="s">
        <v>165</v>
      </c>
      <c r="C10" s="91"/>
      <c r="D10" s="93"/>
      <c r="E10" s="93"/>
      <c r="F10" s="233"/>
      <c r="H10" s="246"/>
      <c r="I10" s="152"/>
      <c r="J10" s="249"/>
      <c r="K10" s="105"/>
      <c r="L10" s="100"/>
      <c r="M10" s="100"/>
      <c r="N10" s="100"/>
    </row>
    <row r="11" spans="2:14" s="98" customFormat="1">
      <c r="B11" s="230" t="s">
        <v>106</v>
      </c>
      <c r="C11" s="116" t="s">
        <v>108</v>
      </c>
      <c r="D11" s="471">
        <v>765142.74194699957</v>
      </c>
      <c r="E11" s="164">
        <f>F11-D11</f>
        <v>14758.541250000126</v>
      </c>
      <c r="F11" s="231">
        <f>SUMIF(Summary!B:B,$C$11:$C$12,Summary!Q:Q)-PortFolio!E6</f>
        <v>779901.28319699969</v>
      </c>
      <c r="H11" s="245">
        <f>F11-L11</f>
        <v>14758.541250000126</v>
      </c>
      <c r="I11" s="161">
        <f>F11-M11</f>
        <v>14758.541250000126</v>
      </c>
      <c r="J11" s="248">
        <f>F11-N11</f>
        <v>729041.08319699974</v>
      </c>
      <c r="K11" s="105"/>
      <c r="L11" s="100">
        <v>765142.74194699957</v>
      </c>
      <c r="M11" s="100">
        <v>765142.74194699957</v>
      </c>
      <c r="N11" s="100">
        <v>50860.199999999939</v>
      </c>
    </row>
    <row r="12" spans="2:14" s="98" customFormat="1">
      <c r="B12" s="232" t="s">
        <v>105</v>
      </c>
      <c r="C12" s="91" t="s">
        <v>109</v>
      </c>
      <c r="D12" s="93">
        <v>827180.70444399992</v>
      </c>
      <c r="E12" s="93">
        <f>F12-D12</f>
        <v>5265</v>
      </c>
      <c r="F12" s="233">
        <f>SUMIF(Summary!B:B,$C$11:$C$12,Summary!Q:Q)</f>
        <v>832445.70444399992</v>
      </c>
      <c r="H12" s="246">
        <f>F12-L12</f>
        <v>5265</v>
      </c>
      <c r="I12" s="153">
        <f>F12-M12</f>
        <v>5265</v>
      </c>
      <c r="J12" s="247">
        <f>F12-N12</f>
        <v>387533.30444399989</v>
      </c>
      <c r="K12" s="105"/>
      <c r="L12" s="100">
        <v>827180.70444399992</v>
      </c>
      <c r="M12" s="100">
        <v>827180.70444399992</v>
      </c>
      <c r="N12" s="100">
        <v>444912.4</v>
      </c>
    </row>
    <row r="13" spans="2:14" s="98" customFormat="1">
      <c r="B13" s="230" t="s">
        <v>243</v>
      </c>
      <c r="C13" s="116" t="s">
        <v>245</v>
      </c>
      <c r="D13" s="164">
        <v>-954.71555600001011</v>
      </c>
      <c r="E13" s="164">
        <f ca="1">F13-D13</f>
        <v>0</v>
      </c>
      <c r="F13" s="231">
        <f ca="1">SUMIF(Cash!$B:$B,$C13,Cash!$H:$H)</f>
        <v>-954.71555600001011</v>
      </c>
      <c r="H13" s="245">
        <f ca="1">F13-L13</f>
        <v>0</v>
      </c>
      <c r="I13" s="164">
        <f ca="1">F13-M13</f>
        <v>0</v>
      </c>
      <c r="J13" s="231">
        <f ca="1">F13-N13</f>
        <v>-69803.71555600001</v>
      </c>
      <c r="K13" s="105"/>
      <c r="L13" s="100">
        <v>-954.71555600001011</v>
      </c>
      <c r="M13" s="100">
        <v>-954.71555600001011</v>
      </c>
      <c r="N13" s="100">
        <v>68849</v>
      </c>
    </row>
    <row r="14" spans="2:14" s="98" customFormat="1">
      <c r="B14" s="232"/>
      <c r="C14" s="90" t="s">
        <v>179</v>
      </c>
      <c r="D14" s="148">
        <v>1591368.7308349996</v>
      </c>
      <c r="E14" s="149">
        <f ca="1">SUM(E11:E13)</f>
        <v>20023.541250000126</v>
      </c>
      <c r="F14" s="236">
        <f ca="1">SUM(F11:F13)</f>
        <v>1611392.2720849998</v>
      </c>
      <c r="H14" s="251">
        <f ca="1">SUM(H11:H13)</f>
        <v>20023.541250000126</v>
      </c>
      <c r="I14" s="109">
        <f ca="1">SUM(I11:I13)</f>
        <v>20023.541250000126</v>
      </c>
      <c r="J14" s="253">
        <f ca="1">F14-N14</f>
        <v>1046770.6720849999</v>
      </c>
      <c r="K14" s="105"/>
      <c r="L14" s="469">
        <v>1591368.7308349996</v>
      </c>
      <c r="M14" s="146">
        <v>1591368.7308349996</v>
      </c>
      <c r="N14" s="470">
        <v>564621.6</v>
      </c>
    </row>
    <row r="15" spans="2:14" s="98" customFormat="1">
      <c r="B15" s="226" t="s">
        <v>424</v>
      </c>
      <c r="C15" s="116"/>
      <c r="D15" s="164"/>
      <c r="E15" s="164"/>
      <c r="F15" s="231"/>
      <c r="H15" s="245"/>
      <c r="I15" s="161"/>
      <c r="J15" s="248"/>
      <c r="K15" s="105"/>
      <c r="L15" s="100"/>
      <c r="M15" s="100"/>
      <c r="N15" s="100"/>
    </row>
    <row r="16" spans="2:14" s="98" customFormat="1">
      <c r="B16" s="276" t="s">
        <v>397</v>
      </c>
      <c r="C16" s="90" t="s">
        <v>179</v>
      </c>
      <c r="D16" s="148">
        <v>2383057.2750329999</v>
      </c>
      <c r="E16" s="149">
        <f>F16-D16</f>
        <v>3434.056775000412</v>
      </c>
      <c r="F16" s="236">
        <f>PortFolio!F6</f>
        <v>2386491.3318080003</v>
      </c>
      <c r="H16" s="251">
        <f>F16-L16</f>
        <v>3434.056775000412</v>
      </c>
      <c r="I16" s="154">
        <f>F16-M16</f>
        <v>3434.056775000412</v>
      </c>
      <c r="J16" s="253">
        <f>F16-N16</f>
        <v>75587.331808000337</v>
      </c>
      <c r="K16" s="105"/>
      <c r="L16" s="469">
        <v>2383057.2750329999</v>
      </c>
      <c r="M16" s="146">
        <v>2383057.2750329999</v>
      </c>
      <c r="N16" s="470">
        <v>2310904</v>
      </c>
    </row>
    <row r="17" spans="2:14" s="98" customFormat="1">
      <c r="B17" s="276" t="s">
        <v>396</v>
      </c>
      <c r="C17" s="90" t="s">
        <v>179</v>
      </c>
      <c r="D17" s="148">
        <v>11552142.89652209</v>
      </c>
      <c r="E17" s="149">
        <f>F17-D17</f>
        <v>-178638.21231440082</v>
      </c>
      <c r="F17" s="236">
        <f>'ISIS Portfolio'!A4</f>
        <v>11373504.684207689</v>
      </c>
      <c r="H17" s="251">
        <f>F17-L17</f>
        <v>-178638.21231440082</v>
      </c>
      <c r="I17" s="154">
        <f>F17-M17</f>
        <v>-178638.21231440082</v>
      </c>
      <c r="J17" s="253">
        <f>F17-N17</f>
        <v>6199976.0091660358</v>
      </c>
      <c r="K17" s="105"/>
      <c r="L17" s="218">
        <v>11552142.89652209</v>
      </c>
      <c r="M17" s="218">
        <v>11552142.89652209</v>
      </c>
      <c r="N17" s="218">
        <v>5173528.6750416532</v>
      </c>
    </row>
    <row r="18" spans="2:14" s="98" customFormat="1">
      <c r="B18" s="230"/>
      <c r="C18" s="116"/>
      <c r="D18" s="164"/>
      <c r="E18" s="164"/>
      <c r="F18" s="231"/>
      <c r="H18" s="245"/>
      <c r="I18" s="161"/>
      <c r="J18" s="248"/>
      <c r="K18" s="105"/>
      <c r="L18" s="100"/>
      <c r="M18" s="100"/>
      <c r="N18" s="100"/>
    </row>
    <row r="19" spans="2:14" s="98" customFormat="1">
      <c r="B19" s="228" t="s">
        <v>414</v>
      </c>
      <c r="C19" s="91"/>
      <c r="D19" s="93"/>
      <c r="E19" s="93"/>
      <c r="F19" s="233"/>
      <c r="H19" s="246"/>
      <c r="I19" s="152"/>
      <c r="J19" s="249"/>
      <c r="K19" s="105"/>
      <c r="L19" s="100"/>
      <c r="M19" s="100"/>
      <c r="N19" s="100"/>
    </row>
    <row r="20" spans="2:14" s="98" customFormat="1">
      <c r="B20" s="230" t="s">
        <v>119</v>
      </c>
      <c r="C20" s="116" t="s">
        <v>415</v>
      </c>
      <c r="D20" s="164">
        <v>-1827044.9994500005</v>
      </c>
      <c r="E20" s="164">
        <f>F20-D20</f>
        <v>122749.99999999977</v>
      </c>
      <c r="F20" s="231">
        <f>Equity!L5</f>
        <v>-1704294.9994500007</v>
      </c>
      <c r="H20" s="245">
        <f>F20-L20</f>
        <v>122749.99999999977</v>
      </c>
      <c r="I20" s="161">
        <f>F20-M20</f>
        <v>122749.99999999977</v>
      </c>
      <c r="J20" s="248">
        <f>F20-N20</f>
        <v>-1704294.9994500007</v>
      </c>
      <c r="K20" s="105"/>
      <c r="L20" s="100">
        <v>-1827044.9994500005</v>
      </c>
      <c r="M20" s="100">
        <v>-1827044.9994500005</v>
      </c>
      <c r="N20" s="100">
        <v>0</v>
      </c>
    </row>
    <row r="21" spans="2:14" s="98" customFormat="1">
      <c r="B21" s="232" t="s">
        <v>120</v>
      </c>
      <c r="C21" s="91" t="s">
        <v>415</v>
      </c>
      <c r="D21" s="93">
        <v>0</v>
      </c>
      <c r="E21" s="93">
        <f>F21-D21</f>
        <v>0</v>
      </c>
      <c r="F21" s="233">
        <f>SUMIF(Cash!$B:$B,$C21,Cash!$H:$H)</f>
        <v>0</v>
      </c>
      <c r="H21" s="246">
        <f>F21-L21</f>
        <v>0</v>
      </c>
      <c r="I21" s="152">
        <f>F21-M21</f>
        <v>0</v>
      </c>
      <c r="J21" s="249">
        <f>F21-N21</f>
        <v>0</v>
      </c>
      <c r="K21" s="105"/>
      <c r="L21" s="100">
        <v>0</v>
      </c>
      <c r="M21" s="100">
        <v>0</v>
      </c>
      <c r="N21" s="100"/>
    </row>
    <row r="22" spans="2:14" s="98" customFormat="1">
      <c r="B22" s="230"/>
      <c r="C22" s="117" t="s">
        <v>179</v>
      </c>
      <c r="D22" s="165">
        <v>-1827044.9994500005</v>
      </c>
      <c r="E22" s="156">
        <f>SUM(E20:E21)</f>
        <v>122749.99999999977</v>
      </c>
      <c r="F22" s="234">
        <f>SUM(F20:F21)</f>
        <v>-1704294.9994500007</v>
      </c>
      <c r="H22" s="275">
        <f>SUM(H20:H21)</f>
        <v>122749.99999999977</v>
      </c>
      <c r="I22" s="275">
        <f>SUM(I20:I21)</f>
        <v>122749.99999999977</v>
      </c>
      <c r="J22" s="302">
        <f>SUM(J20:J21)</f>
        <v>-1704294.9994500007</v>
      </c>
      <c r="K22" s="105"/>
      <c r="L22" s="469">
        <v>-1827044.9994500005</v>
      </c>
      <c r="M22" s="146">
        <v>-1827044.9994500005</v>
      </c>
      <c r="N22" s="470"/>
    </row>
    <row r="23" spans="2:14" s="98" customFormat="1">
      <c r="B23" s="228" t="s">
        <v>167</v>
      </c>
      <c r="C23" s="91"/>
      <c r="D23" s="93"/>
      <c r="E23" s="93"/>
      <c r="F23" s="233"/>
      <c r="H23" s="246"/>
      <c r="I23" s="152"/>
      <c r="J23" s="249"/>
      <c r="K23" s="105"/>
      <c r="L23" s="100"/>
      <c r="M23" s="100"/>
      <c r="N23" s="100"/>
    </row>
    <row r="24" spans="2:14" s="98" customFormat="1">
      <c r="B24" s="230" t="s">
        <v>119</v>
      </c>
      <c r="C24" s="116" t="s">
        <v>246</v>
      </c>
      <c r="D24" s="164">
        <v>-284074.86695000099</v>
      </c>
      <c r="E24" s="164">
        <f>F24-D24</f>
        <v>190063.51904999994</v>
      </c>
      <c r="F24" s="231">
        <f>Bonds!P5</f>
        <v>-94011.347900001041</v>
      </c>
      <c r="H24" s="245">
        <f>F24-L24</f>
        <v>190063.51904999994</v>
      </c>
      <c r="I24" s="161">
        <f>F24-M24</f>
        <v>190063.51904999994</v>
      </c>
      <c r="J24" s="248">
        <f>F24-N24</f>
        <v>-1043427.5979000011</v>
      </c>
      <c r="K24" s="105"/>
      <c r="L24" s="100">
        <v>-284074.86695000099</v>
      </c>
      <c r="M24" s="100">
        <v>-284074.86695000099</v>
      </c>
      <c r="N24" s="100">
        <v>949416.25</v>
      </c>
    </row>
    <row r="25" spans="2:14" s="98" customFormat="1">
      <c r="B25" s="232" t="s">
        <v>120</v>
      </c>
      <c r="C25" s="91" t="s">
        <v>246</v>
      </c>
      <c r="D25" s="93">
        <v>1380662.9677750031</v>
      </c>
      <c r="E25" s="93">
        <f ca="1">F25-D25</f>
        <v>1559.3326349991839</v>
      </c>
      <c r="F25" s="233">
        <f ca="1">SUMIF(Cash!$B:$B,$C25,Cash!$H:$H)</f>
        <v>1382222.3004100022</v>
      </c>
      <c r="H25" s="246">
        <f ca="1">F25-L25</f>
        <v>1559.3326349991839</v>
      </c>
      <c r="I25" s="152">
        <f ca="1">F25-M25</f>
        <v>1559.3326349991839</v>
      </c>
      <c r="J25" s="249">
        <f ca="1">F25-N25</f>
        <v>963630.59263450012</v>
      </c>
      <c r="K25" s="105"/>
      <c r="L25" s="100">
        <v>1380662.9677750031</v>
      </c>
      <c r="M25" s="100">
        <v>1380662.9677750031</v>
      </c>
      <c r="N25" s="100">
        <v>418591.70777550212</v>
      </c>
    </row>
    <row r="26" spans="2:14" s="98" customFormat="1">
      <c r="B26" s="230"/>
      <c r="C26" s="117" t="s">
        <v>179</v>
      </c>
      <c r="D26" s="135">
        <v>1096588.100825002</v>
      </c>
      <c r="E26" s="156">
        <f ca="1">SUM(E24:E25)</f>
        <v>191622.85168499913</v>
      </c>
      <c r="F26" s="234">
        <f ca="1">SUM(F24:F25)</f>
        <v>1288210.9525100011</v>
      </c>
      <c r="H26" s="250">
        <f ca="1">SUM(H24:H25)</f>
        <v>191622.85168499913</v>
      </c>
      <c r="I26" s="162">
        <f ca="1">SUM(I24:I25)</f>
        <v>191622.85168499913</v>
      </c>
      <c r="J26" s="235">
        <f ca="1">F26-N26</f>
        <v>-79797.005265500862</v>
      </c>
      <c r="K26" s="105"/>
      <c r="L26" s="469">
        <v>1096588.100825002</v>
      </c>
      <c r="M26" s="146">
        <v>1096588.100825002</v>
      </c>
      <c r="N26" s="470">
        <v>1368007.957775502</v>
      </c>
    </row>
    <row r="27" spans="2:14" s="98" customFormat="1">
      <c r="B27" s="228" t="s">
        <v>592</v>
      </c>
      <c r="C27" s="91"/>
      <c r="D27" s="93"/>
      <c r="E27" s="93"/>
      <c r="F27" s="233"/>
      <c r="H27" s="246"/>
      <c r="I27" s="152"/>
      <c r="J27" s="249"/>
      <c r="K27" s="105"/>
      <c r="L27" s="218"/>
      <c r="M27" s="218"/>
      <c r="N27" s="218"/>
    </row>
    <row r="28" spans="2:14" s="98" customFormat="1">
      <c r="B28" s="230" t="s">
        <v>119</v>
      </c>
      <c r="C28" s="116" t="s">
        <v>578</v>
      </c>
      <c r="D28" s="164">
        <v>-5442.9375000000437</v>
      </c>
      <c r="E28" s="164">
        <f>F28-D28</f>
        <v>-21.709722222207347</v>
      </c>
      <c r="F28" s="231">
        <f>'Repo''s'!J2</f>
        <v>-5464.647222222251</v>
      </c>
      <c r="H28" s="245">
        <f>F28-L28</f>
        <v>-21.709722222207347</v>
      </c>
      <c r="I28" s="161">
        <f>F28-M28</f>
        <v>-21.709722222207347</v>
      </c>
      <c r="J28" s="248">
        <f>F28-N28</f>
        <v>-5464.647222222251</v>
      </c>
      <c r="K28" s="105"/>
      <c r="L28" s="218">
        <v>-5442.9375000000437</v>
      </c>
      <c r="M28" s="218">
        <v>-5442.9375000000437</v>
      </c>
      <c r="N28" s="218">
        <v>0</v>
      </c>
    </row>
    <row r="29" spans="2:14" s="98" customFormat="1">
      <c r="B29" s="232" t="s">
        <v>120</v>
      </c>
      <c r="C29" s="91" t="s">
        <v>578</v>
      </c>
      <c r="D29" s="93">
        <v>0</v>
      </c>
      <c r="E29" s="93">
        <f>F29-D29</f>
        <v>0</v>
      </c>
      <c r="F29" s="233">
        <v>0</v>
      </c>
      <c r="H29" s="246">
        <f>F29-L29</f>
        <v>0</v>
      </c>
      <c r="I29" s="152">
        <f>F29-M29</f>
        <v>0</v>
      </c>
      <c r="J29" s="249">
        <f>F29-N29</f>
        <v>0</v>
      </c>
      <c r="K29" s="105"/>
      <c r="L29" s="218">
        <v>0</v>
      </c>
      <c r="M29" s="218">
        <v>0</v>
      </c>
      <c r="N29" s="218">
        <v>0</v>
      </c>
    </row>
    <row r="30" spans="2:14" s="98" customFormat="1">
      <c r="B30" s="230"/>
      <c r="C30" s="117" t="s">
        <v>179</v>
      </c>
      <c r="D30" s="135">
        <v>-5442.9375000000437</v>
      </c>
      <c r="E30" s="156">
        <f>SUM(E28:E29)</f>
        <v>-21.709722222207347</v>
      </c>
      <c r="F30" s="234">
        <f>SUM(F28:F29)</f>
        <v>-5464.647222222251</v>
      </c>
      <c r="H30" s="250">
        <f>SUM(H28:H29)</f>
        <v>-21.709722222207347</v>
      </c>
      <c r="I30" s="162">
        <f>SUM(I28:I29)</f>
        <v>-21.709722222207347</v>
      </c>
      <c r="J30" s="235">
        <f>F30-N30</f>
        <v>-5464.647222222251</v>
      </c>
      <c r="K30" s="105"/>
      <c r="L30" s="469">
        <v>-5442.9375000000437</v>
      </c>
      <c r="M30" s="146">
        <v>-5442.9375000000437</v>
      </c>
      <c r="N30" s="470">
        <v>0</v>
      </c>
    </row>
    <row r="31" spans="2:14" s="98" customFormat="1">
      <c r="B31" s="232"/>
      <c r="C31" s="91"/>
      <c r="D31" s="93"/>
      <c r="E31" s="93"/>
      <c r="F31" s="233"/>
      <c r="H31" s="246"/>
      <c r="I31" s="152"/>
      <c r="J31" s="249"/>
      <c r="K31" s="105"/>
      <c r="L31" s="100"/>
      <c r="M31" s="100"/>
      <c r="N31" s="100"/>
    </row>
    <row r="32" spans="2:14" s="98" customFormat="1">
      <c r="B32" s="230" t="s">
        <v>102</v>
      </c>
      <c r="C32" s="117" t="s">
        <v>179</v>
      </c>
      <c r="D32" s="165">
        <v>-453488.8474986442</v>
      </c>
      <c r="E32" s="166">
        <f>F32-D32</f>
        <v>-4732.1321915558656</v>
      </c>
      <c r="F32" s="238">
        <f>-Brokerage!F1</f>
        <v>-458220.97969020007</v>
      </c>
      <c r="H32" s="250">
        <f>F32-L32</f>
        <v>-4732.1321915558656</v>
      </c>
      <c r="I32" s="162">
        <f>F32-M32</f>
        <v>-4732.1321915558656</v>
      </c>
      <c r="J32" s="235">
        <f>F32-N32</f>
        <v>-408275.97969020007</v>
      </c>
      <c r="K32" s="105"/>
      <c r="L32" s="469">
        <v>-453488.8474986442</v>
      </c>
      <c r="M32" s="146">
        <v>-453488.8474986442</v>
      </c>
      <c r="N32" s="470">
        <v>-49945</v>
      </c>
    </row>
    <row r="33" spans="2:14" s="98" customFormat="1" ht="13.5" thickBot="1">
      <c r="B33" s="232"/>
      <c r="C33" s="91"/>
      <c r="D33" s="93"/>
      <c r="E33" s="93"/>
      <c r="F33" s="233"/>
      <c r="H33" s="246"/>
      <c r="I33" s="152"/>
      <c r="J33" s="249"/>
      <c r="K33" s="105"/>
      <c r="L33" s="100"/>
      <c r="M33" s="100"/>
      <c r="N33" s="100"/>
    </row>
    <row r="34" spans="2:14" s="98" customFormat="1" ht="13.5" thickBot="1">
      <c r="B34" s="239" t="s">
        <v>111</v>
      </c>
      <c r="C34" s="157" t="s">
        <v>174</v>
      </c>
      <c r="D34" s="158">
        <v>16838938.936471853</v>
      </c>
      <c r="E34" s="158">
        <f ca="1">E32+E26+E16+E14+E9+E17+E22+E30</f>
        <v>33632.719517150981</v>
      </c>
      <c r="F34" s="240">
        <f ca="1">F32+F26+F16+F14+F9+F17+F22+F30</f>
        <v>16872571.655989006</v>
      </c>
      <c r="H34" s="250">
        <f ca="1">H32+H26+H16+H14+H9+H17+H22+H30</f>
        <v>33632.719517150981</v>
      </c>
      <c r="I34" s="250">
        <f ca="1">I32+I26+I16+I14+I9+I17+I22+I30</f>
        <v>33632.719517150981</v>
      </c>
      <c r="J34" s="302">
        <f ca="1">J32+J26+J16+J14+J9+J17+J22+J30</f>
        <v>5038062.7600418981</v>
      </c>
      <c r="K34" s="105"/>
      <c r="L34" s="469">
        <v>16838938.936471853</v>
      </c>
      <c r="M34" s="146">
        <v>16838938.936471853</v>
      </c>
      <c r="N34" s="470">
        <v>11834508.89594711</v>
      </c>
    </row>
    <row r="35" spans="2:14" s="98" customFormat="1">
      <c r="B35" s="232"/>
      <c r="C35" s="91"/>
      <c r="D35" s="93"/>
      <c r="E35" s="93"/>
      <c r="F35" s="233"/>
      <c r="H35" s="246"/>
      <c r="I35" s="152"/>
      <c r="J35" s="249"/>
      <c r="K35" s="105"/>
      <c r="L35" s="100"/>
      <c r="M35" s="100"/>
      <c r="N35" s="100"/>
    </row>
    <row r="36" spans="2:14" s="98" customFormat="1">
      <c r="B36" s="230" t="s">
        <v>112</v>
      </c>
      <c r="C36" s="116"/>
      <c r="D36" s="164">
        <v>-200000</v>
      </c>
      <c r="E36" s="164">
        <f>F36-D36</f>
        <v>0</v>
      </c>
      <c r="F36" s="231">
        <f>-75000-125000</f>
        <v>-200000</v>
      </c>
      <c r="H36" s="245">
        <f>F36-L36</f>
        <v>0</v>
      </c>
      <c r="I36" s="161">
        <f>F36-M36</f>
        <v>0</v>
      </c>
      <c r="J36" s="248">
        <f>F36-N36</f>
        <v>0</v>
      </c>
      <c r="K36" s="105"/>
      <c r="L36" s="100">
        <v>-200000</v>
      </c>
      <c r="M36" s="100">
        <v>-200000</v>
      </c>
      <c r="N36" s="100">
        <v>-200000</v>
      </c>
    </row>
    <row r="37" spans="2:14" s="98" customFormat="1">
      <c r="B37" s="232" t="s">
        <v>113</v>
      </c>
      <c r="C37" s="91"/>
      <c r="D37" s="93">
        <v>0</v>
      </c>
      <c r="E37" s="93">
        <f ca="1">F37-D37</f>
        <v>0</v>
      </c>
      <c r="F37" s="233">
        <f ca="1">Prudency!D1</f>
        <v>0</v>
      </c>
      <c r="H37" s="246">
        <f ca="1">F37-L37</f>
        <v>0</v>
      </c>
      <c r="I37" s="152">
        <f ca="1">F37-M37</f>
        <v>0</v>
      </c>
      <c r="J37" s="249">
        <f ca="1">F37-N37</f>
        <v>0</v>
      </c>
      <c r="K37" s="105"/>
      <c r="L37" s="100">
        <v>0</v>
      </c>
      <c r="M37" s="100">
        <v>0</v>
      </c>
      <c r="N37" s="100">
        <v>0</v>
      </c>
    </row>
    <row r="38" spans="2:14" s="98" customFormat="1">
      <c r="B38" s="230" t="s">
        <v>114</v>
      </c>
      <c r="C38" s="116"/>
      <c r="D38" s="164"/>
      <c r="E38" s="164"/>
      <c r="F38" s="231"/>
      <c r="H38" s="245">
        <f>F38-L38</f>
        <v>0</v>
      </c>
      <c r="I38" s="161">
        <f>F38-M38</f>
        <v>0</v>
      </c>
      <c r="J38" s="248">
        <f>F38-N38</f>
        <v>0</v>
      </c>
      <c r="K38" s="105"/>
      <c r="L38" s="100"/>
      <c r="M38" s="100"/>
      <c r="N38" s="100"/>
    </row>
    <row r="39" spans="2:14" s="98" customFormat="1">
      <c r="B39" s="232"/>
      <c r="C39" s="91"/>
      <c r="D39" s="93"/>
      <c r="E39" s="93"/>
      <c r="F39" s="233"/>
      <c r="H39" s="246"/>
      <c r="I39" s="152"/>
      <c r="J39" s="249"/>
      <c r="K39" s="105"/>
      <c r="L39" s="100"/>
      <c r="M39" s="100"/>
      <c r="N39" s="100"/>
    </row>
    <row r="40" spans="2:14" s="98" customFormat="1">
      <c r="B40" s="241" t="s">
        <v>121</v>
      </c>
      <c r="C40" s="160"/>
      <c r="D40" s="166">
        <v>-200000</v>
      </c>
      <c r="E40" s="166">
        <f ca="1">SUM(E36:E38)</f>
        <v>0</v>
      </c>
      <c r="F40" s="238">
        <f ca="1">SUM(F36:F38)</f>
        <v>-200000</v>
      </c>
      <c r="H40" s="250">
        <f ca="1">SUM(H35:H39)</f>
        <v>0</v>
      </c>
      <c r="I40" s="162">
        <f ca="1">SUM(I35:I39)</f>
        <v>0</v>
      </c>
      <c r="J40" s="235">
        <f ca="1">F40-N40</f>
        <v>0</v>
      </c>
      <c r="K40" s="105"/>
      <c r="L40" s="469">
        <v>-200000</v>
      </c>
      <c r="M40" s="146">
        <v>-200000</v>
      </c>
      <c r="N40" s="470">
        <v>-200000</v>
      </c>
    </row>
    <row r="41" spans="2:14" s="98" customFormat="1" ht="13.5" thickBot="1">
      <c r="B41" s="232"/>
      <c r="C41" s="91"/>
      <c r="D41" s="93"/>
      <c r="E41" s="472"/>
      <c r="F41" s="233"/>
      <c r="H41" s="473"/>
      <c r="I41" s="212"/>
      <c r="J41" s="254"/>
      <c r="K41" s="105"/>
      <c r="L41" s="100"/>
      <c r="M41" s="100"/>
      <c r="N41" s="100"/>
    </row>
    <row r="42" spans="2:14" s="98" customFormat="1" ht="13.5" thickBot="1">
      <c r="B42" s="239" t="s">
        <v>122</v>
      </c>
      <c r="C42" s="157"/>
      <c r="D42" s="159">
        <v>16638938.936471853</v>
      </c>
      <c r="E42" s="214">
        <f ca="1">E34+E40</f>
        <v>33632.719517150981</v>
      </c>
      <c r="F42" s="240">
        <f ca="1">F34+F40</f>
        <v>16672571.655989006</v>
      </c>
      <c r="H42" s="255">
        <f ca="1">H34+H40</f>
        <v>33632.719517150981</v>
      </c>
      <c r="I42" s="213">
        <f ca="1">I34+I40</f>
        <v>33632.719517150981</v>
      </c>
      <c r="J42" s="256">
        <f ca="1">J34+J40</f>
        <v>5038062.7600418981</v>
      </c>
      <c r="K42" s="105"/>
      <c r="L42" s="469">
        <v>16638938.936471853</v>
      </c>
      <c r="M42" s="146">
        <v>16638938.936471853</v>
      </c>
      <c r="N42" s="470">
        <v>11634508.89594711</v>
      </c>
    </row>
    <row r="43" spans="2:14" s="98" customFormat="1" ht="13.5" thickBot="1">
      <c r="D43" s="100"/>
      <c r="E43" s="100"/>
      <c r="F43" s="100"/>
      <c r="H43" s="102"/>
      <c r="I43" s="103"/>
      <c r="J43" s="102"/>
      <c r="K43" s="105"/>
      <c r="L43" s="100"/>
      <c r="M43" s="100"/>
      <c r="N43" s="100"/>
    </row>
    <row r="44" spans="2:14" s="98" customFormat="1" ht="19.5" thickBot="1">
      <c r="B44" s="588" t="s">
        <v>409</v>
      </c>
      <c r="C44" s="589"/>
      <c r="D44" s="589"/>
      <c r="E44" s="589"/>
      <c r="F44" s="589"/>
      <c r="G44" s="589"/>
      <c r="H44" s="589"/>
      <c r="I44" s="589"/>
      <c r="J44" s="590"/>
      <c r="K44" s="105"/>
      <c r="L44" s="100"/>
      <c r="M44" s="100"/>
      <c r="N44" s="100"/>
    </row>
    <row r="45" spans="2:14" s="98" customFormat="1" ht="15" customHeight="1">
      <c r="B45" s="477"/>
      <c r="C45" s="365"/>
      <c r="D45" s="365"/>
      <c r="E45" s="365"/>
      <c r="F45" s="365"/>
      <c r="G45" s="362"/>
      <c r="H45" s="362"/>
      <c r="I45" s="362"/>
      <c r="J45" s="363"/>
      <c r="K45" s="105"/>
      <c r="L45" s="100"/>
      <c r="M45" s="100"/>
      <c r="N45" s="100"/>
    </row>
    <row r="46" spans="2:14" s="98" customFormat="1" ht="15" customHeight="1">
      <c r="B46" s="371"/>
      <c r="C46" s="364"/>
      <c r="D46" s="364"/>
      <c r="E46" s="364"/>
      <c r="F46" s="364"/>
      <c r="G46" s="277"/>
      <c r="H46" s="277"/>
      <c r="I46" s="277"/>
      <c r="J46" s="287"/>
      <c r="K46" s="105"/>
      <c r="L46" s="100"/>
      <c r="M46" s="100"/>
      <c r="N46" s="100"/>
    </row>
    <row r="47" spans="2:14" s="98" customFormat="1" ht="15" customHeight="1">
      <c r="B47" s="371"/>
      <c r="C47" s="364"/>
      <c r="D47" s="364"/>
      <c r="E47" s="364"/>
      <c r="F47" s="364"/>
      <c r="G47" s="277"/>
      <c r="H47" s="277"/>
      <c r="I47" s="277"/>
      <c r="J47" s="287"/>
      <c r="K47" s="105"/>
      <c r="L47" s="100"/>
      <c r="M47" s="100"/>
      <c r="N47" s="100"/>
    </row>
    <row r="48" spans="2:14" s="98" customFormat="1" ht="15" customHeight="1">
      <c r="B48" s="371"/>
      <c r="C48" s="364"/>
      <c r="D48" s="364"/>
      <c r="E48" s="364"/>
      <c r="F48" s="364"/>
      <c r="G48" s="277"/>
      <c r="H48" s="277"/>
      <c r="I48" s="277"/>
      <c r="J48" s="287"/>
      <c r="K48" s="105"/>
      <c r="L48" s="100"/>
      <c r="M48" s="100"/>
      <c r="N48" s="100"/>
    </row>
    <row r="49" spans="2:14" s="98" customFormat="1" ht="15" customHeight="1">
      <c r="B49" s="371"/>
      <c r="C49" s="364"/>
      <c r="D49" s="364"/>
      <c r="E49" s="364"/>
      <c r="F49" s="364"/>
      <c r="G49" s="277"/>
      <c r="H49" s="277"/>
      <c r="I49" s="277"/>
      <c r="J49" s="287"/>
      <c r="K49" s="105"/>
      <c r="L49" s="100"/>
      <c r="M49" s="100"/>
      <c r="N49" s="100"/>
    </row>
    <row r="50" spans="2:14" s="98" customFormat="1" ht="15" customHeight="1">
      <c r="B50" s="371"/>
      <c r="C50" s="364"/>
      <c r="D50" s="364"/>
      <c r="E50" s="364"/>
      <c r="F50" s="364"/>
      <c r="G50" s="277"/>
      <c r="H50" s="277"/>
      <c r="I50" s="277"/>
      <c r="J50" s="287"/>
      <c r="K50" s="105"/>
      <c r="L50" s="100"/>
      <c r="M50" s="100"/>
      <c r="N50" s="100"/>
    </row>
    <row r="51" spans="2:14" s="98" customFormat="1" ht="13.5" thickBot="1">
      <c r="B51" s="476"/>
      <c r="C51" s="265"/>
      <c r="D51" s="266"/>
      <c r="E51" s="266"/>
      <c r="F51" s="266"/>
      <c r="G51" s="265"/>
      <c r="H51" s="262"/>
      <c r="I51" s="267"/>
      <c r="J51" s="263"/>
      <c r="K51" s="105"/>
      <c r="L51" s="100"/>
      <c r="M51" s="100"/>
      <c r="N51" s="100"/>
    </row>
    <row r="52" spans="2:14" s="98" customFormat="1">
      <c r="L52" s="100"/>
      <c r="M52" s="100"/>
      <c r="N52" s="100"/>
    </row>
    <row r="53" spans="2:14" s="98" customFormat="1" ht="19.5">
      <c r="B53" s="106" t="s">
        <v>223</v>
      </c>
      <c r="C53" s="87" t="s">
        <v>224</v>
      </c>
      <c r="D53" s="88" t="s">
        <v>253</v>
      </c>
      <c r="E53" s="100"/>
      <c r="F53" s="100"/>
      <c r="K53" s="100"/>
    </row>
    <row r="54" spans="2:14" s="98" customFormat="1">
      <c r="B54" s="64"/>
      <c r="C54" s="139" t="s">
        <v>225</v>
      </c>
      <c r="D54" s="139" t="s">
        <v>225</v>
      </c>
      <c r="E54" s="100"/>
      <c r="F54" s="100"/>
      <c r="K54" s="100"/>
    </row>
    <row r="55" spans="2:14" s="98" customFormat="1">
      <c r="B55" s="65" t="s">
        <v>226</v>
      </c>
      <c r="C55" s="140">
        <f ca="1">(([8]Control!$G$27^2)+('Equity VaR'!F23^2)+([14]VAR!$H$30^2))^0.5</f>
        <v>2021468.6611321995</v>
      </c>
      <c r="D55" s="141">
        <v>5000000</v>
      </c>
      <c r="E55" s="100"/>
      <c r="F55" s="100"/>
      <c r="K55" s="100"/>
    </row>
    <row r="56" spans="2:14" s="98" customFormat="1">
      <c r="B56" s="65" t="s">
        <v>227</v>
      </c>
      <c r="C56" s="140">
        <f>'5. Max DV01'!H1+'5. Max DV01'!K2+[14]VAR!$F$27</f>
        <v>423104.20496399992</v>
      </c>
      <c r="D56" s="141">
        <v>750000</v>
      </c>
      <c r="E56" s="100"/>
      <c r="F56" s="100"/>
      <c r="K56" s="100"/>
    </row>
    <row r="57" spans="2:14" s="98" customFormat="1">
      <c r="B57" s="66" t="s">
        <v>254</v>
      </c>
      <c r="C57" s="142">
        <f>max_pos_dv01_cds</f>
        <v>99999.993971999997</v>
      </c>
      <c r="D57" s="143">
        <v>50000</v>
      </c>
      <c r="E57" s="100"/>
      <c r="F57" s="100"/>
      <c r="K57" s="100"/>
    </row>
    <row r="58" spans="2:14" s="98" customFormat="1">
      <c r="D58" s="100"/>
      <c r="E58" s="100"/>
      <c r="F58" s="100"/>
      <c r="H58" s="102"/>
      <c r="I58" s="102"/>
      <c r="J58" s="102"/>
      <c r="L58" s="100"/>
      <c r="M58" s="100"/>
      <c r="N58" s="100"/>
    </row>
    <row r="59" spans="2:14" s="98" customFormat="1" ht="19.5">
      <c r="B59" s="106" t="s">
        <v>398</v>
      </c>
      <c r="D59" s="102"/>
      <c r="E59" s="103"/>
      <c r="F59" s="102"/>
      <c r="H59" s="102"/>
      <c r="I59" s="102"/>
      <c r="J59" s="102"/>
      <c r="L59" s="100"/>
      <c r="M59" s="100"/>
      <c r="N59" s="100"/>
    </row>
    <row r="60" spans="2:14" s="98" customFormat="1">
      <c r="B60" s="102"/>
      <c r="C60" s="102"/>
      <c r="D60" s="105"/>
      <c r="E60" s="100"/>
      <c r="F60" s="102"/>
      <c r="H60" s="102"/>
      <c r="I60" s="102"/>
      <c r="J60" s="102"/>
      <c r="L60" s="100"/>
      <c r="M60" s="100"/>
      <c r="N60" s="100"/>
    </row>
    <row r="61" spans="2:14" s="98" customFormat="1">
      <c r="B61" s="210" t="s">
        <v>399</v>
      </c>
      <c r="C61" s="474" t="s">
        <v>401</v>
      </c>
      <c r="E61" s="211" t="s">
        <v>402</v>
      </c>
      <c r="F61" s="474" t="s">
        <v>403</v>
      </c>
      <c r="H61" s="102"/>
      <c r="I61" s="102"/>
      <c r="J61" s="102"/>
      <c r="L61" s="100"/>
      <c r="M61" s="100"/>
      <c r="N61" s="100"/>
    </row>
    <row r="62" spans="2:14" s="98" customFormat="1">
      <c r="B62" s="475"/>
      <c r="C62" s="102"/>
      <c r="E62" s="104"/>
      <c r="F62" s="102"/>
      <c r="H62" s="102"/>
      <c r="I62" s="102"/>
      <c r="J62" s="102"/>
      <c r="L62" s="100"/>
      <c r="M62" s="100"/>
      <c r="N62" s="100"/>
    </row>
    <row r="63" spans="2:14" s="98" customFormat="1">
      <c r="B63" s="210" t="s">
        <v>400</v>
      </c>
      <c r="C63" s="474" t="s">
        <v>401</v>
      </c>
      <c r="E63" s="211" t="s">
        <v>402</v>
      </c>
      <c r="F63" s="474" t="s">
        <v>403</v>
      </c>
      <c r="H63" s="102"/>
      <c r="I63" s="102"/>
      <c r="J63" s="102"/>
      <c r="L63" s="100"/>
      <c r="M63" s="100"/>
      <c r="N63" s="100"/>
    </row>
    <row r="64" spans="2:14" s="98" customFormat="1">
      <c r="D64" s="100"/>
      <c r="E64" s="100"/>
      <c r="F64" s="100"/>
      <c r="H64" s="102"/>
      <c r="I64" s="102"/>
      <c r="J64" s="102"/>
      <c r="L64" s="100"/>
      <c r="M64" s="100"/>
      <c r="N64" s="100"/>
    </row>
  </sheetData>
  <sheetCalcPr fullCalcOnLoad="1"/>
  <mergeCells count="2">
    <mergeCell ref="B2:F2"/>
    <mergeCell ref="B44:J44"/>
  </mergeCells>
  <printOptions gridLines="1"/>
  <pageMargins left="0.74803149606299202" right="0.74803149606299202" top="0.98425196850393704" bottom="0.98425196850393704" header="0.511811023622047" footer="0.511811023622047"/>
  <pageSetup paperSize="9" scale="53" orientation="landscape" r:id="rId1"/>
  <headerFooter alignWithMargins="0">
    <oddHeader>&amp;C&amp;A</oddHeader>
    <oddFooter>&amp;LS:\Reporting Financial\Credit\Credit trading\DPR\FRONT_MTM\&amp;F&amp;RPage &amp;B &amp;P &amp;B of  &amp;N
&amp;D &amp;T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B1:O2702"/>
  <sheetViews>
    <sheetView zoomScale="65" workbookViewId="0">
      <selection activeCell="E20" sqref="E20"/>
    </sheetView>
  </sheetViews>
  <sheetFormatPr defaultRowHeight="12.75" outlineLevelCol="1"/>
  <cols>
    <col min="1" max="1" width="9.140625" style="98"/>
    <col min="2" max="2" width="38.28515625" style="51" customWidth="1"/>
    <col min="3" max="3" width="20.42578125" style="51" customWidth="1"/>
    <col min="4" max="4" width="17.28515625" style="73" bestFit="1" customWidth="1"/>
    <col min="5" max="5" width="20" style="73" customWidth="1"/>
    <col min="6" max="6" width="20.140625" style="73" customWidth="1"/>
    <col min="7" max="7" width="14.7109375" style="98" bestFit="1" customWidth="1"/>
    <col min="8" max="8" width="14.140625" style="74" customWidth="1"/>
    <col min="9" max="9" width="14.140625" style="52" bestFit="1" customWidth="1"/>
    <col min="10" max="10" width="14.140625" style="74" bestFit="1" customWidth="1"/>
    <col min="11" max="11" width="10" style="98" bestFit="1" customWidth="1"/>
    <col min="12" max="12" width="15.5703125" style="100" hidden="1" customWidth="1" outlineLevel="1"/>
    <col min="13" max="14" width="12.7109375" style="100" hidden="1" customWidth="1" outlineLevel="1"/>
    <col min="15" max="15" width="9.140625" style="98" collapsed="1"/>
    <col min="16" max="16384" width="9.140625" style="98"/>
  </cols>
  <sheetData>
    <row r="1" spans="2:14">
      <c r="B1" s="98"/>
      <c r="C1" s="98"/>
      <c r="D1" s="100"/>
      <c r="E1" s="100"/>
      <c r="F1" s="101">
        <f ca="1">Control!C3</f>
        <v>41885</v>
      </c>
      <c r="H1" s="102"/>
      <c r="I1" s="103"/>
      <c r="J1" s="102"/>
    </row>
    <row r="2" spans="2:14" ht="18.75">
      <c r="B2" s="587" t="s">
        <v>178</v>
      </c>
      <c r="C2" s="587"/>
      <c r="D2" s="587"/>
      <c r="E2" s="587"/>
      <c r="F2" s="587"/>
      <c r="H2" s="102"/>
      <c r="I2" s="103"/>
      <c r="J2" s="102"/>
    </row>
    <row r="3" spans="2:14" ht="13.5" thickBot="1">
      <c r="B3" s="98"/>
      <c r="C3" s="98" t="s">
        <v>100</v>
      </c>
      <c r="D3" s="100"/>
      <c r="E3" s="100"/>
      <c r="F3" s="100"/>
      <c r="H3" s="102"/>
      <c r="I3" s="103"/>
      <c r="J3" s="102"/>
    </row>
    <row r="4" spans="2:14" s="99" customFormat="1" ht="13.5" thickBot="1">
      <c r="B4" s="222"/>
      <c r="C4" s="223"/>
      <c r="D4" s="224" t="s">
        <v>101</v>
      </c>
      <c r="E4" s="224" t="s">
        <v>115</v>
      </c>
      <c r="F4" s="225" t="s">
        <v>116</v>
      </c>
      <c r="H4" s="242" t="s">
        <v>103</v>
      </c>
      <c r="I4" s="243" t="s">
        <v>104</v>
      </c>
      <c r="J4" s="244" t="s">
        <v>406</v>
      </c>
      <c r="L4" s="145" t="s">
        <v>187</v>
      </c>
      <c r="M4" s="145" t="s">
        <v>188</v>
      </c>
      <c r="N4" s="145" t="s">
        <v>189</v>
      </c>
    </row>
    <row r="5" spans="2:14">
      <c r="B5" s="226" t="s">
        <v>288</v>
      </c>
      <c r="C5" s="116" t="s">
        <v>100</v>
      </c>
      <c r="D5" s="163"/>
      <c r="E5" s="163"/>
      <c r="F5" s="227"/>
      <c r="H5" s="245"/>
      <c r="I5" s="161"/>
      <c r="J5" s="231"/>
    </row>
    <row r="6" spans="2:14">
      <c r="B6" s="228" t="s">
        <v>107</v>
      </c>
      <c r="C6" s="91"/>
      <c r="D6" s="92"/>
      <c r="E6" s="92"/>
      <c r="F6" s="229"/>
      <c r="H6" s="246"/>
      <c r="I6" s="152"/>
      <c r="J6" s="247"/>
      <c r="K6" s="105"/>
    </row>
    <row r="7" spans="2:14">
      <c r="B7" s="230" t="s">
        <v>106</v>
      </c>
      <c r="C7" s="116" t="s">
        <v>232</v>
      </c>
      <c r="D7" s="164">
        <v>-4367012.966554</v>
      </c>
      <c r="E7" s="164">
        <f>F7-D7</f>
        <v>951.5352080008015</v>
      </c>
      <c r="F7" s="231">
        <f>SUMIF(Summary!B:B,$C$7:$C$9,Summary!N:N)</f>
        <v>-4366061.4313459992</v>
      </c>
      <c r="G7" s="105"/>
      <c r="H7" s="245">
        <f>F7-L7</f>
        <v>951.5352080008015</v>
      </c>
      <c r="I7" s="161">
        <f>F7-M7</f>
        <v>951.5352080008015</v>
      </c>
      <c r="J7" s="248">
        <f>F7-N7</f>
        <v>-1995440.3110239995</v>
      </c>
      <c r="K7" s="105"/>
      <c r="L7" s="215">
        <v>-4367012.966554</v>
      </c>
      <c r="M7" s="216">
        <v>-4367012.966554</v>
      </c>
      <c r="N7" s="219">
        <f>-2370621.120322</f>
        <v>-2370621.1203219998</v>
      </c>
    </row>
    <row r="8" spans="2:14">
      <c r="B8" s="232" t="s">
        <v>105</v>
      </c>
      <c r="C8" s="91" t="s">
        <v>231</v>
      </c>
      <c r="D8" s="93">
        <v>489887.99988700007</v>
      </c>
      <c r="E8" s="93">
        <f>F8-D8</f>
        <v>-3243.2018740000203</v>
      </c>
      <c r="F8" s="233">
        <f>SUMIF(Summary!B:B,$C$7:$C$9,Summary!N:N)</f>
        <v>486644.79801300005</v>
      </c>
      <c r="H8" s="246">
        <f>F8-L8</f>
        <v>-3243.2018740000203</v>
      </c>
      <c r="I8" s="152">
        <f>F8-M8</f>
        <v>-3243.2018740000203</v>
      </c>
      <c r="J8" s="249">
        <f>F8-N8</f>
        <v>-290568.32230899984</v>
      </c>
      <c r="K8" s="105"/>
      <c r="L8" s="217">
        <v>489887.99988700007</v>
      </c>
      <c r="M8" s="218">
        <v>489887.99988700007</v>
      </c>
      <c r="N8" s="220">
        <v>777213.12032199989</v>
      </c>
    </row>
    <row r="9" spans="2:14">
      <c r="B9" s="230"/>
      <c r="C9" s="117" t="s">
        <v>179</v>
      </c>
      <c r="D9" s="135">
        <v>-3877124.9666670002</v>
      </c>
      <c r="E9" s="156">
        <f>E8+E7</f>
        <v>-2291.6666659992188</v>
      </c>
      <c r="F9" s="234">
        <f>F8+F7</f>
        <v>-3879416.6333329994</v>
      </c>
      <c r="H9" s="250">
        <f>SUM(H7:H8)</f>
        <v>-2291.6666659992188</v>
      </c>
      <c r="I9" s="156">
        <f>I8+I7</f>
        <v>-2291.6666659992188</v>
      </c>
      <c r="J9" s="234">
        <f>F9-N9</f>
        <v>-2286008.6333329994</v>
      </c>
      <c r="K9" s="105"/>
      <c r="L9" s="147">
        <v>-3877124.9666670002</v>
      </c>
      <c r="M9" s="147">
        <v>-3877124.9666670002</v>
      </c>
      <c r="N9" s="147">
        <f>SUM(N7:N8)</f>
        <v>-1593408</v>
      </c>
    </row>
    <row r="10" spans="2:14">
      <c r="B10" s="228" t="s">
        <v>165</v>
      </c>
      <c r="C10" s="91"/>
      <c r="D10" s="93"/>
      <c r="E10" s="93"/>
      <c r="F10" s="233"/>
      <c r="H10" s="246"/>
      <c r="I10" s="152"/>
      <c r="J10" s="249"/>
      <c r="K10" s="105"/>
      <c r="L10" s="217"/>
      <c r="M10" s="218"/>
      <c r="N10" s="220"/>
    </row>
    <row r="11" spans="2:14">
      <c r="B11" s="230" t="s">
        <v>106</v>
      </c>
      <c r="C11" s="116" t="s">
        <v>232</v>
      </c>
      <c r="D11" s="437">
        <v>509353.37111199996</v>
      </c>
      <c r="E11" s="164">
        <f>F11-D11</f>
        <v>0</v>
      </c>
      <c r="F11" s="231">
        <f>SUMIF(Summary!B:B,$C$11:$C$12,Summary!Q:Q)+'Houston P&amp;L Data'!F16-(293781*0)</f>
        <v>509353.37111199996</v>
      </c>
      <c r="H11" s="245">
        <f>F11-L11</f>
        <v>0</v>
      </c>
      <c r="I11" s="436">
        <f>F11-M11</f>
        <v>0</v>
      </c>
      <c r="J11" s="248">
        <f>F11-N11</f>
        <v>1115063.0711119999</v>
      </c>
      <c r="K11" s="105"/>
      <c r="L11" s="217">
        <v>509353.37111199996</v>
      </c>
      <c r="M11" s="218">
        <v>509353.37111199996</v>
      </c>
      <c r="N11" s="220">
        <f>-605709.7</f>
        <v>-605709.69999999995</v>
      </c>
    </row>
    <row r="12" spans="2:14">
      <c r="B12" s="232" t="s">
        <v>105</v>
      </c>
      <c r="C12" s="91" t="s">
        <v>231</v>
      </c>
      <c r="D12" s="93">
        <v>-755891.81555599999</v>
      </c>
      <c r="E12" s="93">
        <f>F12-D12</f>
        <v>0</v>
      </c>
      <c r="F12" s="233">
        <f>SUMIF(Summary!B:B,$C$11:$C$12,Summary!Q:Q)</f>
        <v>-755891.81555599999</v>
      </c>
      <c r="H12" s="246">
        <f>F12-L12</f>
        <v>0</v>
      </c>
      <c r="I12" s="153">
        <f>F12-M12</f>
        <v>0</v>
      </c>
      <c r="J12" s="247">
        <f>F12-N12</f>
        <v>-358018.21555600001</v>
      </c>
      <c r="K12" s="105"/>
      <c r="L12" s="217">
        <v>-755891.81555599999</v>
      </c>
      <c r="M12" s="218">
        <v>-755891.81555599999</v>
      </c>
      <c r="N12" s="220">
        <v>-397873.6</v>
      </c>
    </row>
    <row r="13" spans="2:14">
      <c r="B13" s="230"/>
      <c r="C13" s="117" t="s">
        <v>179</v>
      </c>
      <c r="D13" s="135">
        <v>-246538.44444400002</v>
      </c>
      <c r="E13" s="156">
        <f>SUM(E11:E12)</f>
        <v>0</v>
      </c>
      <c r="F13" s="234">
        <f>SUM(F11:F12)</f>
        <v>-246538.44444400002</v>
      </c>
      <c r="H13" s="250">
        <f>SUM(H11:H12)</f>
        <v>0</v>
      </c>
      <c r="I13" s="135">
        <f>SUM(I11:I12)</f>
        <v>0</v>
      </c>
      <c r="J13" s="235">
        <f>J11+J12</f>
        <v>757044.85555599991</v>
      </c>
      <c r="K13" s="105"/>
      <c r="L13" s="147">
        <v>-246538.44444400002</v>
      </c>
      <c r="M13" s="147">
        <v>-246538.44444400002</v>
      </c>
      <c r="N13" s="147">
        <f>SUM(N11:N12)</f>
        <v>-1003583.2999999999</v>
      </c>
    </row>
    <row r="14" spans="2:14">
      <c r="B14" s="232"/>
      <c r="C14" s="91"/>
      <c r="D14" s="93"/>
      <c r="E14" s="93"/>
      <c r="F14" s="233"/>
      <c r="H14" s="246"/>
      <c r="I14" s="152"/>
      <c r="J14" s="249"/>
      <c r="K14" s="105"/>
      <c r="L14" s="217"/>
      <c r="M14" s="218"/>
      <c r="N14" s="220"/>
    </row>
    <row r="15" spans="2:14">
      <c r="B15" s="226" t="s">
        <v>166</v>
      </c>
      <c r="C15" s="117" t="s">
        <v>179</v>
      </c>
      <c r="D15" s="135">
        <v>-3571556</v>
      </c>
      <c r="E15" s="156">
        <f>F15-D15</f>
        <v>0</v>
      </c>
      <c r="F15" s="234">
        <v>-3571556</v>
      </c>
      <c r="G15" s="103"/>
      <c r="H15" s="250">
        <f>F15-L15</f>
        <v>0</v>
      </c>
      <c r="I15" s="136">
        <f>F15-M15</f>
        <v>0</v>
      </c>
      <c r="J15" s="234">
        <f>F15-N15</f>
        <v>0</v>
      </c>
      <c r="K15" s="105"/>
      <c r="L15" s="147">
        <v>-3571556</v>
      </c>
      <c r="M15" s="146">
        <v>-3571556</v>
      </c>
      <c r="N15" s="221">
        <v>-3571556</v>
      </c>
    </row>
    <row r="16" spans="2:14">
      <c r="B16" s="232"/>
      <c r="C16" s="91"/>
      <c r="D16" s="93"/>
      <c r="E16" s="93"/>
      <c r="F16" s="233"/>
      <c r="H16" s="246"/>
      <c r="I16" s="152"/>
      <c r="J16" s="249"/>
      <c r="K16" s="105"/>
      <c r="L16" s="217"/>
      <c r="M16" s="218"/>
      <c r="N16" s="220"/>
    </row>
    <row r="17" spans="2:14">
      <c r="B17" s="226" t="s">
        <v>167</v>
      </c>
      <c r="C17" s="116"/>
      <c r="D17" s="164"/>
      <c r="E17" s="164"/>
      <c r="F17" s="231"/>
      <c r="H17" s="245"/>
      <c r="I17" s="161"/>
      <c r="J17" s="248"/>
      <c r="K17" s="105"/>
      <c r="L17" s="217"/>
      <c r="M17" s="218"/>
      <c r="N17" s="220"/>
    </row>
    <row r="18" spans="2:14">
      <c r="B18" s="232" t="s">
        <v>119</v>
      </c>
      <c r="C18" s="91"/>
      <c r="D18" s="93">
        <v>3913750.9792004754</v>
      </c>
      <c r="E18" s="93">
        <f>F18-D18</f>
        <v>124870.78267015098</v>
      </c>
      <c r="F18" s="233">
        <f>'Houston P&amp;L Data'!F8</f>
        <v>4038621.7618706264</v>
      </c>
      <c r="H18" s="246">
        <f>F18-L18</f>
        <v>124870.78267015098</v>
      </c>
      <c r="I18" s="152">
        <f>F18-M18</f>
        <v>124870.78267015098</v>
      </c>
      <c r="J18" s="249">
        <f>F18-N18</f>
        <v>3245984.1921114596</v>
      </c>
      <c r="K18" s="105"/>
      <c r="L18" s="217">
        <v>3913750.9792004754</v>
      </c>
      <c r="M18" s="220">
        <v>3913750.9792004754</v>
      </c>
      <c r="N18" s="220">
        <f>-552830.430240833-779202+2124670</f>
        <v>792637.56975916703</v>
      </c>
    </row>
    <row r="19" spans="2:14">
      <c r="B19" s="230" t="s">
        <v>120</v>
      </c>
      <c r="C19" s="116"/>
      <c r="D19" s="164">
        <v>-1559390.9759999868</v>
      </c>
      <c r="E19" s="164">
        <f>F19-D19</f>
        <v>0</v>
      </c>
      <c r="F19" s="231">
        <f>'Houston P&amp;L Data'!F10</f>
        <v>-1559390.9759999868</v>
      </c>
      <c r="H19" s="245">
        <f>F19-L19</f>
        <v>0</v>
      </c>
      <c r="I19" s="161">
        <f>F19-M19</f>
        <v>0</v>
      </c>
      <c r="J19" s="248">
        <f>F19-N19</f>
        <v>-4103148.6076329905</v>
      </c>
      <c r="K19" s="105"/>
      <c r="L19" s="217">
        <v>-1559390.9759999868</v>
      </c>
      <c r="M19" s="218">
        <v>-1559390.9759999868</v>
      </c>
      <c r="N19" s="220">
        <v>2543757.6316330037</v>
      </c>
    </row>
    <row r="20" spans="2:14">
      <c r="B20" s="232"/>
      <c r="C20" s="90" t="s">
        <v>179</v>
      </c>
      <c r="D20" s="148">
        <v>2354360.0032004886</v>
      </c>
      <c r="E20" s="149">
        <f>SUM(E18:E19)</f>
        <v>124870.78267015098</v>
      </c>
      <c r="F20" s="236">
        <f>SUM(F18:F19)</f>
        <v>2479230.7858706396</v>
      </c>
      <c r="H20" s="251">
        <f>SUM(H18:H19)</f>
        <v>124870.78267015098</v>
      </c>
      <c r="I20" s="110">
        <f>SUM(I18:I19)</f>
        <v>124870.78267015098</v>
      </c>
      <c r="J20" s="252">
        <f>SUM(J18:J19)</f>
        <v>-857164.4155215309</v>
      </c>
      <c r="K20" s="105"/>
      <c r="L20" s="221">
        <v>2354360.0032004886</v>
      </c>
      <c r="M20" s="221">
        <v>2354360.0032004886</v>
      </c>
      <c r="N20" s="221">
        <f>SUM(N18:N19)</f>
        <v>3336395.201392171</v>
      </c>
    </row>
    <row r="21" spans="2:14">
      <c r="B21" s="230"/>
      <c r="C21" s="116"/>
      <c r="D21" s="164"/>
      <c r="E21" s="164"/>
      <c r="F21" s="231"/>
      <c r="H21" s="245"/>
      <c r="I21" s="161"/>
      <c r="J21" s="248"/>
      <c r="K21" s="105"/>
      <c r="L21" s="217"/>
      <c r="M21" s="218"/>
      <c r="N21" s="220"/>
    </row>
    <row r="22" spans="2:14">
      <c r="B22" s="232" t="s">
        <v>102</v>
      </c>
      <c r="C22" s="90" t="s">
        <v>179</v>
      </c>
      <c r="D22" s="150"/>
      <c r="E22" s="151">
        <f>F22-D22</f>
        <v>0</v>
      </c>
      <c r="F22" s="237"/>
      <c r="H22" s="251">
        <f>F22-L22</f>
        <v>0</v>
      </c>
      <c r="I22" s="110">
        <f>F22-M22</f>
        <v>0</v>
      </c>
      <c r="J22" s="252">
        <f>F22-N22</f>
        <v>0</v>
      </c>
      <c r="K22" s="105"/>
      <c r="L22" s="147"/>
      <c r="M22" s="146"/>
      <c r="N22" s="221"/>
    </row>
    <row r="23" spans="2:14">
      <c r="B23" s="230" t="s">
        <v>289</v>
      </c>
      <c r="C23" s="117" t="s">
        <v>179</v>
      </c>
      <c r="D23" s="165">
        <v>-2186212</v>
      </c>
      <c r="E23" s="166">
        <f>F23-D23</f>
        <v>52777.279999999795</v>
      </c>
      <c r="F23" s="238">
        <f>'Houston P&amp;L Data'!F18</f>
        <v>-2133434.7200000002</v>
      </c>
      <c r="G23" s="103"/>
      <c r="H23" s="250">
        <f>F23-L23</f>
        <v>52777.279999999795</v>
      </c>
      <c r="I23" s="136">
        <f>F23-M23</f>
        <v>52777.279999999795</v>
      </c>
      <c r="J23" s="234">
        <f>F23-N23</f>
        <v>532053.2799999998</v>
      </c>
      <c r="K23" s="105"/>
      <c r="L23" s="147">
        <v>-2186212</v>
      </c>
      <c r="M23" s="221">
        <v>-2186212</v>
      </c>
      <c r="N23" s="221">
        <v>-2665488</v>
      </c>
    </row>
    <row r="24" spans="2:14" ht="13.5" thickBot="1">
      <c r="B24" s="232"/>
      <c r="C24" s="91"/>
      <c r="D24" s="93"/>
      <c r="E24" s="93"/>
      <c r="F24" s="233"/>
      <c r="H24" s="246"/>
      <c r="I24" s="152"/>
      <c r="J24" s="249"/>
      <c r="K24" s="105"/>
      <c r="L24" s="217"/>
      <c r="M24" s="218"/>
      <c r="N24" s="220"/>
    </row>
    <row r="25" spans="2:14" ht="13.5" thickBot="1">
      <c r="B25" s="239" t="s">
        <v>111</v>
      </c>
      <c r="C25" s="157" t="s">
        <v>174</v>
      </c>
      <c r="D25" s="240">
        <v>-7527071.4079105118</v>
      </c>
      <c r="E25" s="158">
        <f>E23+E22+E20+E15+E13+E9</f>
        <v>175356.39600415155</v>
      </c>
      <c r="F25" s="240">
        <f>F23+F22+F20+F15+F13+F9</f>
        <v>-7351715.0119063603</v>
      </c>
      <c r="H25" s="268">
        <f>H23+H20+H15+H13+H9</f>
        <v>175356.39600415155</v>
      </c>
      <c r="I25" s="268">
        <f>I23+I20+I15+I13+I9</f>
        <v>175356.39600415155</v>
      </c>
      <c r="J25" s="268">
        <f>J23+J20+J15+J13+J9</f>
        <v>-1854074.9132985305</v>
      </c>
      <c r="K25" s="105"/>
      <c r="L25" s="221">
        <v>-7527071.4079105118</v>
      </c>
      <c r="M25" s="221">
        <v>-7527071.4079105118</v>
      </c>
      <c r="N25" s="221">
        <f>N23+N20+N15+N13+N9</f>
        <v>-5497640.0986078288</v>
      </c>
    </row>
    <row r="26" spans="2:14">
      <c r="B26" s="232"/>
      <c r="C26" s="91"/>
      <c r="D26" s="93"/>
      <c r="E26" s="93"/>
      <c r="F26" s="233"/>
      <c r="H26" s="246"/>
      <c r="I26" s="152"/>
      <c r="J26" s="249"/>
      <c r="K26" s="105"/>
      <c r="L26" s="217"/>
      <c r="M26" s="218"/>
      <c r="N26" s="220"/>
    </row>
    <row r="27" spans="2:14">
      <c r="B27" s="230" t="s">
        <v>112</v>
      </c>
      <c r="C27" s="116"/>
      <c r="D27" s="164"/>
      <c r="E27" s="164">
        <f>F27-D27</f>
        <v>0</v>
      </c>
      <c r="F27" s="231"/>
      <c r="H27" s="245">
        <f>F27-L27</f>
        <v>0</v>
      </c>
      <c r="I27" s="161">
        <f>F27-M27</f>
        <v>0</v>
      </c>
      <c r="J27" s="248">
        <f>F27-N27</f>
        <v>0</v>
      </c>
      <c r="K27" s="105"/>
      <c r="L27" s="217"/>
      <c r="M27" s="218"/>
      <c r="N27" s="220"/>
    </row>
    <row r="28" spans="2:14">
      <c r="B28" s="232" t="s">
        <v>113</v>
      </c>
      <c r="C28" s="91"/>
      <c r="D28" s="93">
        <v>0</v>
      </c>
      <c r="E28" s="93">
        <f>F28-D28</f>
        <v>0</v>
      </c>
      <c r="F28" s="233">
        <f>'Houston P&amp;L Data'!F20</f>
        <v>0</v>
      </c>
      <c r="H28" s="246">
        <f>F28-L28</f>
        <v>0</v>
      </c>
      <c r="I28" s="152">
        <f>F28-M28</f>
        <v>0</v>
      </c>
      <c r="J28" s="249">
        <f>F28-N28</f>
        <v>0</v>
      </c>
      <c r="K28" s="105"/>
      <c r="L28" s="217">
        <v>0</v>
      </c>
      <c r="M28" s="218">
        <v>0</v>
      </c>
      <c r="N28" s="220">
        <v>0</v>
      </c>
    </row>
    <row r="29" spans="2:14">
      <c r="B29" s="230" t="s">
        <v>114</v>
      </c>
      <c r="C29" s="116"/>
      <c r="D29" s="164"/>
      <c r="E29" s="164"/>
      <c r="F29" s="231"/>
      <c r="H29" s="245">
        <f>F29-L29</f>
        <v>0</v>
      </c>
      <c r="I29" s="161">
        <f>F29-M29</f>
        <v>0</v>
      </c>
      <c r="J29" s="248">
        <f>F29-N29</f>
        <v>0</v>
      </c>
      <c r="K29" s="105"/>
      <c r="L29" s="217"/>
      <c r="M29" s="218"/>
      <c r="N29" s="220"/>
    </row>
    <row r="30" spans="2:14">
      <c r="B30" s="232"/>
      <c r="C30" s="91"/>
      <c r="D30" s="93"/>
      <c r="E30" s="93"/>
      <c r="F30" s="233"/>
      <c r="H30" s="246"/>
      <c r="I30" s="152"/>
      <c r="J30" s="249"/>
      <c r="K30" s="105"/>
      <c r="L30" s="217"/>
      <c r="M30" s="218"/>
      <c r="N30" s="220"/>
    </row>
    <row r="31" spans="2:14">
      <c r="B31" s="241" t="s">
        <v>121</v>
      </c>
      <c r="C31" s="160"/>
      <c r="D31" s="166">
        <v>0</v>
      </c>
      <c r="E31" s="166">
        <f>SUM(E27:E29)</f>
        <v>0</v>
      </c>
      <c r="F31" s="238">
        <f>SUM(F27:F29)</f>
        <v>0</v>
      </c>
      <c r="H31" s="250">
        <f>SUM(H26:H30)</f>
        <v>0</v>
      </c>
      <c r="I31" s="136">
        <f>SUM(I26:I30)</f>
        <v>0</v>
      </c>
      <c r="J31" s="234">
        <f>F31-N31</f>
        <v>0</v>
      </c>
      <c r="K31" s="105"/>
      <c r="L31" s="147">
        <v>0</v>
      </c>
      <c r="M31" s="146">
        <v>0</v>
      </c>
      <c r="N31" s="221">
        <v>0</v>
      </c>
    </row>
    <row r="32" spans="2:14" ht="13.5" thickBot="1">
      <c r="B32" s="232"/>
      <c r="C32" s="91"/>
      <c r="D32" s="259"/>
      <c r="E32" s="93"/>
      <c r="F32" s="233"/>
      <c r="H32" s="246"/>
      <c r="I32" s="152"/>
      <c r="J32" s="249"/>
      <c r="K32" s="105"/>
      <c r="L32" s="217"/>
      <c r="M32" s="218"/>
      <c r="N32" s="220"/>
    </row>
    <row r="33" spans="2:14" ht="13.5" thickBot="1">
      <c r="B33" s="239" t="s">
        <v>122</v>
      </c>
      <c r="C33" s="157"/>
      <c r="D33" s="158">
        <v>-7527071.4079105118</v>
      </c>
      <c r="E33" s="158">
        <f>E25+E31</f>
        <v>175356.39600415155</v>
      </c>
      <c r="F33" s="240">
        <f>F25+F31</f>
        <v>-7351715.0119063603</v>
      </c>
      <c r="H33" s="269">
        <f>H25+H31</f>
        <v>175356.39600415155</v>
      </c>
      <c r="I33" s="256">
        <f>I25+I31</f>
        <v>175356.39600415155</v>
      </c>
      <c r="J33" s="256">
        <f>J25+J31</f>
        <v>-1854074.9132985305</v>
      </c>
      <c r="K33" s="105"/>
      <c r="L33" s="147">
        <v>-7527071.4079105118</v>
      </c>
      <c r="M33" s="146">
        <v>-7527071.4079105118</v>
      </c>
      <c r="N33" s="221">
        <f>N25+N31</f>
        <v>-5497640.0986078288</v>
      </c>
    </row>
    <row r="34" spans="2:14" ht="13.5" thickBot="1">
      <c r="B34" s="98"/>
      <c r="C34" s="98"/>
      <c r="D34" s="100"/>
      <c r="E34" s="264"/>
      <c r="F34" s="100"/>
      <c r="H34" s="102"/>
      <c r="I34" s="103"/>
      <c r="J34" s="102"/>
      <c r="K34" s="105"/>
      <c r="N34" s="100">
        <v>-5497640.0584159959</v>
      </c>
    </row>
    <row r="35" spans="2:14" ht="19.5" thickBot="1">
      <c r="B35" s="591" t="s">
        <v>408</v>
      </c>
      <c r="C35" s="592"/>
      <c r="D35" s="592"/>
      <c r="E35" s="592"/>
      <c r="F35" s="592"/>
      <c r="G35" s="592"/>
      <c r="H35" s="592"/>
      <c r="I35" s="592"/>
      <c r="J35" s="593"/>
      <c r="K35" s="105"/>
      <c r="N35" s="100">
        <f>N33-N34</f>
        <v>-4.0191832929849625E-2</v>
      </c>
    </row>
    <row r="36" spans="2:14" ht="18.75">
      <c r="B36" s="343"/>
      <c r="C36" s="344"/>
      <c r="D36" s="348"/>
      <c r="E36" s="306"/>
      <c r="F36" s="164"/>
      <c r="G36" s="305"/>
      <c r="H36" s="307"/>
      <c r="I36" s="307"/>
      <c r="J36" s="308"/>
      <c r="K36" s="105"/>
    </row>
    <row r="37" spans="2:14">
      <c r="B37" s="345"/>
      <c r="C37" s="349"/>
      <c r="D37" s="347"/>
      <c r="E37" s="306"/>
      <c r="F37" s="164"/>
      <c r="G37" s="164"/>
      <c r="H37" s="164"/>
      <c r="I37" s="161"/>
      <c r="J37" s="231"/>
      <c r="K37" s="105"/>
    </row>
    <row r="38" spans="2:14">
      <c r="B38" s="345"/>
      <c r="C38" s="349"/>
      <c r="D38" s="349"/>
      <c r="E38" s="164"/>
      <c r="F38" s="306"/>
      <c r="G38" s="164"/>
      <c r="H38" s="164"/>
      <c r="I38" s="164"/>
      <c r="J38" s="231"/>
      <c r="K38" s="105"/>
    </row>
    <row r="39" spans="2:14" ht="18.75">
      <c r="B39" s="345"/>
      <c r="C39" s="344"/>
      <c r="D39" s="344"/>
      <c r="E39" s="306"/>
      <c r="F39" s="164"/>
      <c r="G39" s="164"/>
      <c r="H39" s="164"/>
      <c r="I39" s="164"/>
      <c r="J39" s="231"/>
    </row>
    <row r="40" spans="2:14" ht="18.75">
      <c r="B40" s="345"/>
      <c r="C40" s="344"/>
      <c r="D40" s="344"/>
      <c r="E40" s="116"/>
      <c r="F40" s="116"/>
      <c r="G40" s="116"/>
      <c r="H40" s="164"/>
      <c r="I40" s="164"/>
      <c r="J40" s="231"/>
    </row>
    <row r="41" spans="2:14" ht="13.5" thickBot="1">
      <c r="B41" s="260"/>
      <c r="C41" s="261"/>
      <c r="D41" s="261"/>
      <c r="E41" s="261"/>
      <c r="F41" s="261"/>
      <c r="G41" s="261"/>
      <c r="H41" s="262"/>
      <c r="I41" s="262"/>
      <c r="J41" s="263"/>
    </row>
    <row r="42" spans="2:14">
      <c r="B42" s="98"/>
      <c r="C42" s="98"/>
      <c r="D42" s="100"/>
      <c r="E42" s="100"/>
      <c r="F42" s="100"/>
      <c r="H42" s="102"/>
      <c r="I42" s="102"/>
      <c r="J42" s="102"/>
    </row>
    <row r="43" spans="2:14">
      <c r="B43" s="98"/>
      <c r="C43" s="98"/>
      <c r="D43" s="100"/>
      <c r="E43" s="100"/>
      <c r="F43" s="100"/>
      <c r="H43" s="102"/>
      <c r="I43" s="102"/>
      <c r="J43" s="102"/>
    </row>
    <row r="44" spans="2:14">
      <c r="B44" s="98"/>
      <c r="C44" s="98"/>
      <c r="D44" s="100"/>
      <c r="E44" s="100"/>
      <c r="F44" s="100"/>
      <c r="H44" s="102"/>
      <c r="I44" s="102"/>
      <c r="J44" s="102"/>
    </row>
    <row r="45" spans="2:14">
      <c r="B45" s="98"/>
      <c r="C45" s="98"/>
      <c r="D45" s="100"/>
      <c r="E45" s="100"/>
      <c r="F45" s="100"/>
      <c r="H45" s="102"/>
      <c r="I45" s="102"/>
      <c r="J45" s="102"/>
    </row>
    <row r="46" spans="2:14">
      <c r="B46" s="98"/>
      <c r="C46" s="98"/>
      <c r="D46" s="100"/>
      <c r="E46" s="100"/>
      <c r="F46" s="100"/>
      <c r="H46" s="102"/>
      <c r="I46" s="102"/>
      <c r="J46" s="102"/>
    </row>
    <row r="47" spans="2:14">
      <c r="B47" s="98"/>
      <c r="C47" s="98"/>
      <c r="D47" s="100"/>
      <c r="E47" s="100"/>
      <c r="F47" s="100"/>
      <c r="H47" s="102"/>
      <c r="I47" s="102"/>
      <c r="J47" s="102"/>
    </row>
    <row r="48" spans="2:14">
      <c r="B48" s="98"/>
      <c r="C48" s="98"/>
      <c r="D48" s="100"/>
      <c r="E48" s="100"/>
      <c r="F48" s="100"/>
      <c r="H48" s="102"/>
      <c r="I48" s="102"/>
      <c r="J48" s="102"/>
    </row>
    <row r="49" spans="2:10">
      <c r="B49" s="98"/>
      <c r="C49" s="98"/>
      <c r="D49" s="100"/>
      <c r="E49" s="100"/>
      <c r="F49" s="100"/>
      <c r="H49" s="102"/>
      <c r="I49" s="102"/>
      <c r="J49" s="102"/>
    </row>
    <row r="50" spans="2:10">
      <c r="B50" s="98"/>
      <c r="C50" s="98"/>
      <c r="D50" s="100"/>
      <c r="E50" s="100"/>
      <c r="F50" s="100"/>
      <c r="H50" s="102"/>
      <c r="I50" s="102"/>
      <c r="J50" s="102"/>
    </row>
    <row r="51" spans="2:10">
      <c r="B51" s="98"/>
      <c r="C51" s="98"/>
      <c r="D51" s="100"/>
      <c r="E51" s="100"/>
      <c r="F51" s="100"/>
      <c r="H51" s="102"/>
      <c r="I51" s="102"/>
      <c r="J51" s="102"/>
    </row>
    <row r="52" spans="2:10">
      <c r="B52" s="98"/>
      <c r="C52" s="98"/>
      <c r="D52" s="100"/>
      <c r="E52" s="100"/>
      <c r="F52" s="100"/>
      <c r="H52" s="102"/>
      <c r="I52" s="103"/>
      <c r="J52" s="102"/>
    </row>
    <row r="53" spans="2:10">
      <c r="B53" s="98"/>
      <c r="C53" s="98"/>
      <c r="D53" s="100"/>
      <c r="E53" s="100"/>
      <c r="F53" s="100"/>
      <c r="H53" s="102"/>
      <c r="I53" s="103"/>
      <c r="J53" s="102"/>
    </row>
    <row r="54" spans="2:10">
      <c r="B54" s="98"/>
      <c r="C54" s="98"/>
      <c r="D54" s="100"/>
      <c r="E54" s="100"/>
      <c r="F54" s="100"/>
      <c r="H54" s="102"/>
      <c r="I54" s="103"/>
      <c r="J54" s="102"/>
    </row>
    <row r="55" spans="2:10">
      <c r="B55" s="98"/>
      <c r="C55" s="98"/>
      <c r="D55" s="100"/>
      <c r="E55" s="100"/>
      <c r="F55" s="100"/>
      <c r="H55" s="102"/>
      <c r="I55" s="103"/>
      <c r="J55" s="102"/>
    </row>
    <row r="56" spans="2:10">
      <c r="B56" s="98"/>
      <c r="C56" s="98"/>
      <c r="D56" s="100"/>
      <c r="E56" s="100"/>
      <c r="F56" s="100"/>
      <c r="H56" s="102"/>
      <c r="I56" s="103"/>
      <c r="J56" s="102"/>
    </row>
    <row r="57" spans="2:10">
      <c r="B57" s="98"/>
      <c r="C57" s="98"/>
      <c r="D57" s="100"/>
      <c r="E57" s="100"/>
      <c r="F57" s="100"/>
      <c r="H57" s="102"/>
      <c r="I57" s="103"/>
      <c r="J57" s="102"/>
    </row>
    <row r="58" spans="2:10">
      <c r="B58" s="98"/>
      <c r="C58" s="98"/>
      <c r="D58" s="100"/>
      <c r="E58" s="100"/>
      <c r="F58" s="100"/>
      <c r="H58" s="102"/>
      <c r="I58" s="103"/>
      <c r="J58" s="102"/>
    </row>
    <row r="59" spans="2:10">
      <c r="B59" s="98"/>
      <c r="C59" s="98"/>
      <c r="D59" s="100"/>
      <c r="E59" s="100"/>
      <c r="F59" s="100"/>
      <c r="H59" s="102"/>
      <c r="I59" s="103"/>
      <c r="J59" s="102"/>
    </row>
    <row r="60" spans="2:10">
      <c r="B60" s="98"/>
      <c r="C60" s="98"/>
      <c r="D60" s="100"/>
      <c r="E60" s="100"/>
      <c r="F60" s="100"/>
      <c r="H60" s="102"/>
      <c r="I60" s="103"/>
      <c r="J60" s="102"/>
    </row>
    <row r="61" spans="2:10">
      <c r="B61" s="98"/>
      <c r="C61" s="98"/>
      <c r="D61" s="100"/>
      <c r="E61" s="100"/>
      <c r="F61" s="100"/>
      <c r="H61" s="102"/>
      <c r="I61" s="103"/>
      <c r="J61" s="102"/>
    </row>
    <row r="62" spans="2:10">
      <c r="B62" s="98"/>
      <c r="C62" s="98"/>
      <c r="D62" s="100"/>
      <c r="E62" s="100"/>
      <c r="F62" s="100"/>
      <c r="H62" s="102"/>
      <c r="I62" s="103"/>
      <c r="J62" s="102"/>
    </row>
    <row r="63" spans="2:10">
      <c r="B63" s="98"/>
      <c r="C63" s="98"/>
      <c r="D63" s="100"/>
      <c r="E63" s="100"/>
      <c r="F63" s="100"/>
      <c r="H63" s="102"/>
      <c r="I63" s="103"/>
      <c r="J63" s="102"/>
    </row>
    <row r="64" spans="2:10">
      <c r="B64" s="98"/>
      <c r="C64" s="98"/>
      <c r="D64" s="100"/>
      <c r="E64" s="100"/>
      <c r="F64" s="100"/>
      <c r="H64" s="102"/>
      <c r="I64" s="103"/>
      <c r="J64" s="102"/>
    </row>
    <row r="65" spans="2:10">
      <c r="B65" s="98"/>
      <c r="C65" s="98"/>
      <c r="D65" s="100"/>
      <c r="E65" s="100"/>
      <c r="F65" s="100"/>
      <c r="H65" s="102"/>
      <c r="I65" s="103"/>
      <c r="J65" s="102"/>
    </row>
    <row r="66" spans="2:10">
      <c r="B66" s="98"/>
      <c r="C66" s="98"/>
      <c r="D66" s="100"/>
      <c r="E66" s="100"/>
      <c r="F66" s="100"/>
      <c r="H66" s="102"/>
      <c r="I66" s="103"/>
      <c r="J66" s="102"/>
    </row>
    <row r="67" spans="2:10">
      <c r="B67" s="98"/>
      <c r="C67" s="98"/>
      <c r="D67" s="100"/>
      <c r="E67" s="100"/>
      <c r="F67" s="100"/>
      <c r="H67" s="102"/>
      <c r="I67" s="103"/>
      <c r="J67" s="102"/>
    </row>
    <row r="68" spans="2:10">
      <c r="B68" s="98"/>
      <c r="C68" s="98"/>
      <c r="D68" s="100"/>
      <c r="E68" s="100"/>
      <c r="F68" s="100"/>
      <c r="H68" s="102"/>
      <c r="I68" s="103"/>
      <c r="J68" s="102"/>
    </row>
    <row r="69" spans="2:10">
      <c r="B69" s="98"/>
      <c r="C69" s="98"/>
      <c r="D69" s="100"/>
      <c r="E69" s="100"/>
      <c r="F69" s="100"/>
      <c r="H69" s="102"/>
      <c r="I69" s="103"/>
      <c r="J69" s="102"/>
    </row>
    <row r="70" spans="2:10">
      <c r="B70" s="98"/>
      <c r="C70" s="98"/>
      <c r="D70" s="100"/>
      <c r="E70" s="100"/>
      <c r="F70" s="100"/>
      <c r="H70" s="102"/>
      <c r="I70" s="103"/>
      <c r="J70" s="102"/>
    </row>
    <row r="71" spans="2:10">
      <c r="B71" s="98"/>
      <c r="C71" s="98"/>
      <c r="D71" s="100"/>
      <c r="E71" s="100"/>
      <c r="F71" s="100"/>
      <c r="H71" s="102"/>
      <c r="I71" s="103"/>
      <c r="J71" s="102"/>
    </row>
    <row r="72" spans="2:10">
      <c r="B72" s="98"/>
      <c r="C72" s="98"/>
      <c r="D72" s="100"/>
      <c r="E72" s="100"/>
      <c r="F72" s="100"/>
      <c r="H72" s="102"/>
      <c r="I72" s="103"/>
      <c r="J72" s="102"/>
    </row>
    <row r="73" spans="2:10">
      <c r="B73" s="98"/>
      <c r="C73" s="98"/>
      <c r="D73" s="100"/>
      <c r="E73" s="100"/>
      <c r="F73" s="100"/>
      <c r="H73" s="102"/>
      <c r="I73" s="103"/>
      <c r="J73" s="102"/>
    </row>
    <row r="74" spans="2:10">
      <c r="B74" s="98"/>
      <c r="C74" s="98"/>
      <c r="D74" s="100"/>
      <c r="E74" s="100"/>
      <c r="F74" s="100"/>
      <c r="H74" s="102"/>
      <c r="I74" s="103"/>
      <c r="J74" s="102"/>
    </row>
    <row r="75" spans="2:10">
      <c r="B75" s="98"/>
      <c r="C75" s="98"/>
      <c r="D75" s="100"/>
      <c r="E75" s="100"/>
      <c r="F75" s="100"/>
      <c r="H75" s="102"/>
      <c r="I75" s="103"/>
      <c r="J75" s="102"/>
    </row>
    <row r="76" spans="2:10">
      <c r="B76" s="98"/>
      <c r="C76" s="98"/>
      <c r="D76" s="100"/>
      <c r="E76" s="100"/>
      <c r="F76" s="100"/>
      <c r="H76" s="102"/>
      <c r="I76" s="103"/>
      <c r="J76" s="102"/>
    </row>
    <row r="77" spans="2:10">
      <c r="B77" s="98"/>
      <c r="C77" s="98"/>
      <c r="D77" s="100"/>
      <c r="E77" s="100"/>
      <c r="F77" s="100"/>
      <c r="H77" s="102"/>
      <c r="I77" s="103"/>
      <c r="J77" s="102"/>
    </row>
    <row r="78" spans="2:10">
      <c r="B78" s="98"/>
      <c r="C78" s="98"/>
      <c r="D78" s="100"/>
      <c r="E78" s="100"/>
      <c r="F78" s="100"/>
      <c r="H78" s="102"/>
      <c r="I78" s="103"/>
      <c r="J78" s="102"/>
    </row>
    <row r="79" spans="2:10">
      <c r="B79" s="98"/>
      <c r="C79" s="98"/>
      <c r="D79" s="100"/>
      <c r="E79" s="100"/>
      <c r="F79" s="100"/>
      <c r="H79" s="102"/>
      <c r="I79" s="103"/>
      <c r="J79" s="102"/>
    </row>
    <row r="80" spans="2:10">
      <c r="B80" s="98"/>
      <c r="C80" s="98"/>
      <c r="D80" s="100"/>
      <c r="E80" s="100"/>
      <c r="F80" s="100"/>
      <c r="H80" s="102"/>
      <c r="I80" s="103"/>
      <c r="J80" s="102"/>
    </row>
    <row r="81" spans="2:10">
      <c r="B81" s="98"/>
      <c r="C81" s="98"/>
      <c r="D81" s="100"/>
      <c r="E81" s="100"/>
      <c r="F81" s="100"/>
      <c r="H81" s="102"/>
      <c r="I81" s="103"/>
      <c r="J81" s="102"/>
    </row>
    <row r="82" spans="2:10">
      <c r="B82" s="98"/>
      <c r="C82" s="98"/>
      <c r="D82" s="100"/>
      <c r="E82" s="100"/>
      <c r="F82" s="100"/>
      <c r="H82" s="102"/>
      <c r="I82" s="103"/>
      <c r="J82" s="102"/>
    </row>
    <row r="83" spans="2:10">
      <c r="B83" s="98"/>
      <c r="C83" s="98"/>
      <c r="D83" s="100"/>
      <c r="E83" s="100"/>
      <c r="F83" s="100"/>
      <c r="H83" s="102"/>
      <c r="I83" s="103"/>
      <c r="J83" s="102"/>
    </row>
    <row r="84" spans="2:10">
      <c r="B84" s="98"/>
      <c r="C84" s="98"/>
      <c r="D84" s="100"/>
      <c r="E84" s="100"/>
      <c r="F84" s="100"/>
      <c r="H84" s="102"/>
      <c r="I84" s="103"/>
      <c r="J84" s="102"/>
    </row>
    <row r="85" spans="2:10">
      <c r="B85" s="98"/>
      <c r="C85" s="98"/>
      <c r="D85" s="100"/>
      <c r="E85" s="100"/>
      <c r="F85" s="100"/>
      <c r="H85" s="102"/>
      <c r="I85" s="103"/>
      <c r="J85" s="102"/>
    </row>
    <row r="86" spans="2:10">
      <c r="B86" s="98"/>
      <c r="C86" s="98"/>
      <c r="D86" s="100"/>
      <c r="E86" s="100"/>
      <c r="F86" s="100"/>
      <c r="H86" s="102"/>
      <c r="I86" s="103"/>
      <c r="J86" s="102"/>
    </row>
    <row r="87" spans="2:10">
      <c r="B87" s="98"/>
      <c r="C87" s="98"/>
      <c r="D87" s="100"/>
      <c r="E87" s="100"/>
      <c r="F87" s="100"/>
      <c r="H87" s="102"/>
      <c r="I87" s="103"/>
      <c r="J87" s="102"/>
    </row>
    <row r="88" spans="2:10">
      <c r="B88" s="98"/>
      <c r="C88" s="98"/>
      <c r="D88" s="100"/>
      <c r="E88" s="100"/>
      <c r="F88" s="100"/>
      <c r="H88" s="102"/>
      <c r="I88" s="103"/>
      <c r="J88" s="102"/>
    </row>
    <row r="89" spans="2:10">
      <c r="B89" s="98"/>
      <c r="C89" s="98"/>
      <c r="D89" s="100"/>
      <c r="E89" s="100"/>
      <c r="F89" s="100"/>
      <c r="H89" s="102"/>
      <c r="I89" s="103"/>
      <c r="J89" s="102"/>
    </row>
    <row r="90" spans="2:10">
      <c r="B90" s="98"/>
      <c r="C90" s="98"/>
      <c r="D90" s="100"/>
      <c r="E90" s="100"/>
      <c r="F90" s="100"/>
      <c r="H90" s="102"/>
      <c r="I90" s="103"/>
      <c r="J90" s="102"/>
    </row>
    <row r="91" spans="2:10">
      <c r="B91" s="98"/>
      <c r="C91" s="98"/>
      <c r="D91" s="100"/>
      <c r="E91" s="100"/>
      <c r="F91" s="100"/>
      <c r="H91" s="102"/>
      <c r="I91" s="103"/>
      <c r="J91" s="102"/>
    </row>
    <row r="92" spans="2:10">
      <c r="B92" s="98"/>
      <c r="C92" s="98"/>
      <c r="D92" s="100"/>
      <c r="E92" s="100"/>
      <c r="F92" s="100"/>
      <c r="H92" s="102"/>
      <c r="I92" s="103"/>
      <c r="J92" s="102"/>
    </row>
    <row r="93" spans="2:10">
      <c r="B93" s="98"/>
      <c r="C93" s="98"/>
      <c r="D93" s="100"/>
      <c r="E93" s="100"/>
      <c r="F93" s="100"/>
      <c r="H93" s="102"/>
      <c r="I93" s="103"/>
      <c r="J93" s="102"/>
    </row>
    <row r="94" spans="2:10">
      <c r="B94" s="98"/>
      <c r="C94" s="98"/>
      <c r="D94" s="100"/>
      <c r="E94" s="100"/>
      <c r="F94" s="100"/>
      <c r="H94" s="102"/>
      <c r="I94" s="103"/>
      <c r="J94" s="102"/>
    </row>
    <row r="95" spans="2:10">
      <c r="B95" s="98"/>
      <c r="C95" s="98"/>
      <c r="D95" s="100"/>
      <c r="E95" s="100"/>
      <c r="F95" s="100"/>
      <c r="H95" s="102"/>
      <c r="I95" s="103"/>
      <c r="J95" s="102"/>
    </row>
    <row r="96" spans="2:10">
      <c r="B96" s="98"/>
      <c r="C96" s="98"/>
      <c r="D96" s="100"/>
      <c r="E96" s="100"/>
      <c r="F96" s="100"/>
      <c r="H96" s="102"/>
      <c r="I96" s="103"/>
      <c r="J96" s="102"/>
    </row>
    <row r="97" spans="2:10">
      <c r="B97" s="98"/>
      <c r="C97" s="98"/>
      <c r="D97" s="100"/>
      <c r="E97" s="100"/>
      <c r="F97" s="100"/>
      <c r="H97" s="102"/>
      <c r="I97" s="103"/>
      <c r="J97" s="102"/>
    </row>
    <row r="98" spans="2:10">
      <c r="B98" s="98"/>
      <c r="C98" s="98"/>
      <c r="D98" s="100"/>
      <c r="E98" s="100"/>
      <c r="F98" s="100"/>
      <c r="H98" s="102"/>
      <c r="I98" s="103"/>
      <c r="J98" s="102"/>
    </row>
    <row r="99" spans="2:10">
      <c r="B99" s="98"/>
      <c r="C99" s="98"/>
      <c r="D99" s="100"/>
      <c r="E99" s="100"/>
      <c r="F99" s="100"/>
      <c r="H99" s="102"/>
      <c r="I99" s="103"/>
      <c r="J99" s="102"/>
    </row>
    <row r="100" spans="2:10">
      <c r="B100" s="98"/>
      <c r="C100" s="98"/>
      <c r="D100" s="100"/>
      <c r="E100" s="100"/>
      <c r="F100" s="100"/>
      <c r="H100" s="102"/>
      <c r="I100" s="103"/>
      <c r="J100" s="102"/>
    </row>
    <row r="101" spans="2:10">
      <c r="B101" s="98"/>
      <c r="C101" s="98"/>
      <c r="D101" s="100"/>
      <c r="E101" s="100"/>
      <c r="F101" s="100"/>
      <c r="H101" s="102"/>
      <c r="I101" s="103"/>
      <c r="J101" s="102"/>
    </row>
    <row r="102" spans="2:10">
      <c r="B102" s="98"/>
      <c r="C102" s="98"/>
      <c r="D102" s="100"/>
      <c r="E102" s="100"/>
      <c r="F102" s="100"/>
      <c r="H102" s="102"/>
      <c r="I102" s="103"/>
      <c r="J102" s="102"/>
    </row>
    <row r="103" spans="2:10">
      <c r="B103" s="98"/>
      <c r="C103" s="98"/>
      <c r="D103" s="100"/>
      <c r="E103" s="100"/>
      <c r="F103" s="100"/>
      <c r="H103" s="102"/>
      <c r="I103" s="103"/>
      <c r="J103" s="102"/>
    </row>
    <row r="104" spans="2:10">
      <c r="B104" s="98"/>
      <c r="C104" s="98"/>
      <c r="D104" s="100"/>
      <c r="E104" s="100"/>
      <c r="F104" s="100"/>
      <c r="H104" s="102"/>
      <c r="I104" s="103"/>
      <c r="J104" s="102"/>
    </row>
    <row r="105" spans="2:10">
      <c r="B105" s="98"/>
      <c r="C105" s="98"/>
      <c r="D105" s="100"/>
      <c r="E105" s="100"/>
      <c r="F105" s="100"/>
      <c r="H105" s="102"/>
      <c r="I105" s="103"/>
      <c r="J105" s="102"/>
    </row>
    <row r="106" spans="2:10">
      <c r="B106" s="98"/>
      <c r="C106" s="98"/>
      <c r="D106" s="100"/>
      <c r="E106" s="100"/>
      <c r="F106" s="100"/>
      <c r="H106" s="102"/>
      <c r="I106" s="103"/>
      <c r="J106" s="102"/>
    </row>
    <row r="107" spans="2:10">
      <c r="B107" s="98"/>
      <c r="C107" s="98"/>
      <c r="D107" s="100"/>
      <c r="E107" s="100"/>
      <c r="F107" s="100"/>
      <c r="H107" s="102"/>
      <c r="I107" s="103"/>
      <c r="J107" s="102"/>
    </row>
    <row r="108" spans="2:10">
      <c r="B108" s="98"/>
      <c r="C108" s="98"/>
      <c r="D108" s="100"/>
      <c r="E108" s="100"/>
      <c r="F108" s="100"/>
      <c r="H108" s="102"/>
      <c r="I108" s="103"/>
      <c r="J108" s="102"/>
    </row>
    <row r="109" spans="2:10">
      <c r="B109" s="98"/>
      <c r="C109" s="98"/>
      <c r="D109" s="100"/>
      <c r="E109" s="100"/>
      <c r="F109" s="100"/>
      <c r="H109" s="102"/>
      <c r="I109" s="103"/>
      <c r="J109" s="102"/>
    </row>
    <row r="110" spans="2:10">
      <c r="B110" s="98"/>
      <c r="C110" s="98"/>
      <c r="D110" s="100"/>
      <c r="E110" s="100"/>
      <c r="F110" s="100"/>
      <c r="H110" s="102"/>
      <c r="I110" s="103"/>
      <c r="J110" s="102"/>
    </row>
    <row r="111" spans="2:10">
      <c r="B111" s="98"/>
      <c r="C111" s="98"/>
      <c r="D111" s="100"/>
      <c r="E111" s="100"/>
      <c r="F111" s="100"/>
      <c r="H111" s="102"/>
      <c r="I111" s="103"/>
      <c r="J111" s="102"/>
    </row>
    <row r="112" spans="2:10">
      <c r="B112" s="98"/>
      <c r="C112" s="98"/>
      <c r="D112" s="100"/>
      <c r="E112" s="100"/>
      <c r="F112" s="100"/>
      <c r="H112" s="102"/>
      <c r="I112" s="103"/>
      <c r="J112" s="102"/>
    </row>
    <row r="113" spans="2:10">
      <c r="B113" s="98"/>
      <c r="C113" s="98"/>
      <c r="D113" s="100"/>
      <c r="E113" s="100"/>
      <c r="F113" s="100"/>
      <c r="H113" s="102"/>
      <c r="I113" s="103"/>
      <c r="J113" s="102"/>
    </row>
    <row r="114" spans="2:10">
      <c r="B114" s="98"/>
      <c r="C114" s="98"/>
      <c r="D114" s="100"/>
      <c r="E114" s="100"/>
      <c r="F114" s="100"/>
      <c r="H114" s="102"/>
      <c r="I114" s="103"/>
      <c r="J114" s="102"/>
    </row>
    <row r="115" spans="2:10">
      <c r="B115" s="98"/>
      <c r="C115" s="98"/>
      <c r="D115" s="100"/>
      <c r="E115" s="100"/>
      <c r="F115" s="100"/>
      <c r="H115" s="102"/>
      <c r="I115" s="103"/>
      <c r="J115" s="102"/>
    </row>
    <row r="116" spans="2:10">
      <c r="B116" s="98"/>
      <c r="C116" s="98"/>
      <c r="D116" s="100"/>
      <c r="E116" s="100"/>
      <c r="F116" s="100"/>
      <c r="H116" s="102"/>
      <c r="I116" s="103"/>
      <c r="J116" s="102"/>
    </row>
    <row r="117" spans="2:10">
      <c r="B117" s="98"/>
      <c r="C117" s="98"/>
      <c r="D117" s="100"/>
      <c r="E117" s="100"/>
      <c r="F117" s="100"/>
      <c r="H117" s="102"/>
      <c r="I117" s="103"/>
      <c r="J117" s="102"/>
    </row>
    <row r="118" spans="2:10">
      <c r="B118" s="98"/>
      <c r="C118" s="98"/>
      <c r="D118" s="100"/>
      <c r="E118" s="100"/>
      <c r="F118" s="100"/>
      <c r="H118" s="102"/>
      <c r="I118" s="103"/>
      <c r="J118" s="102"/>
    </row>
    <row r="119" spans="2:10">
      <c r="B119" s="98"/>
      <c r="C119" s="98"/>
      <c r="D119" s="100"/>
      <c r="E119" s="100"/>
      <c r="F119" s="100"/>
      <c r="H119" s="102"/>
      <c r="I119" s="103"/>
      <c r="J119" s="102"/>
    </row>
    <row r="120" spans="2:10">
      <c r="B120" s="98"/>
      <c r="C120" s="98"/>
      <c r="D120" s="100"/>
      <c r="E120" s="100"/>
      <c r="F120" s="100"/>
      <c r="H120" s="102"/>
      <c r="I120" s="103"/>
      <c r="J120" s="102"/>
    </row>
    <row r="121" spans="2:10">
      <c r="B121" s="98"/>
      <c r="C121" s="98"/>
      <c r="D121" s="100"/>
      <c r="E121" s="100"/>
      <c r="F121" s="100"/>
      <c r="H121" s="102"/>
      <c r="I121" s="103"/>
      <c r="J121" s="102"/>
    </row>
    <row r="122" spans="2:10">
      <c r="B122" s="98"/>
      <c r="C122" s="98"/>
      <c r="D122" s="100"/>
      <c r="E122" s="100"/>
      <c r="F122" s="100"/>
      <c r="H122" s="102"/>
      <c r="I122" s="103"/>
      <c r="J122" s="102"/>
    </row>
    <row r="123" spans="2:10">
      <c r="B123" s="98"/>
      <c r="C123" s="98"/>
      <c r="D123" s="100"/>
      <c r="E123" s="100"/>
      <c r="F123" s="100"/>
      <c r="H123" s="102"/>
      <c r="I123" s="103"/>
      <c r="J123" s="102"/>
    </row>
    <row r="124" spans="2:10">
      <c r="B124" s="98"/>
      <c r="C124" s="98"/>
      <c r="D124" s="100"/>
      <c r="E124" s="100"/>
      <c r="F124" s="100"/>
      <c r="H124" s="102"/>
      <c r="I124" s="103"/>
      <c r="J124" s="102"/>
    </row>
    <row r="125" spans="2:10">
      <c r="B125" s="98"/>
      <c r="C125" s="98"/>
      <c r="D125" s="100"/>
      <c r="E125" s="100"/>
      <c r="F125" s="100"/>
      <c r="H125" s="102"/>
      <c r="I125" s="103"/>
      <c r="J125" s="102"/>
    </row>
    <row r="126" spans="2:10">
      <c r="B126" s="98"/>
      <c r="C126" s="98"/>
      <c r="D126" s="100"/>
      <c r="E126" s="100"/>
      <c r="F126" s="100"/>
      <c r="H126" s="102"/>
      <c r="I126" s="103"/>
      <c r="J126" s="102"/>
    </row>
    <row r="127" spans="2:10">
      <c r="B127" s="98"/>
      <c r="C127" s="98"/>
      <c r="D127" s="100"/>
      <c r="E127" s="100"/>
      <c r="F127" s="100"/>
      <c r="H127" s="102"/>
      <c r="I127" s="103"/>
      <c r="J127" s="102"/>
    </row>
    <row r="128" spans="2:10">
      <c r="B128" s="98"/>
      <c r="C128" s="98"/>
      <c r="D128" s="100"/>
      <c r="E128" s="100"/>
      <c r="F128" s="100"/>
      <c r="H128" s="102"/>
      <c r="I128" s="103"/>
      <c r="J128" s="102"/>
    </row>
    <row r="129" spans="2:10">
      <c r="B129" s="98"/>
      <c r="C129" s="98"/>
      <c r="D129" s="100"/>
      <c r="E129" s="100"/>
      <c r="F129" s="100"/>
      <c r="H129" s="102"/>
      <c r="I129" s="103"/>
      <c r="J129" s="102"/>
    </row>
    <row r="130" spans="2:10">
      <c r="B130" s="98"/>
      <c r="C130" s="98"/>
      <c r="D130" s="100"/>
      <c r="E130" s="100"/>
      <c r="F130" s="100"/>
      <c r="H130" s="102"/>
      <c r="I130" s="103"/>
      <c r="J130" s="102"/>
    </row>
    <row r="131" spans="2:10">
      <c r="B131" s="98"/>
      <c r="C131" s="98"/>
      <c r="D131" s="100"/>
      <c r="E131" s="100"/>
      <c r="F131" s="100"/>
      <c r="H131" s="102"/>
      <c r="I131" s="103"/>
      <c r="J131" s="102"/>
    </row>
    <row r="132" spans="2:10">
      <c r="B132" s="98"/>
      <c r="C132" s="98"/>
      <c r="D132" s="100"/>
      <c r="E132" s="100"/>
      <c r="F132" s="100"/>
      <c r="H132" s="102"/>
      <c r="I132" s="103"/>
      <c r="J132" s="102"/>
    </row>
    <row r="133" spans="2:10">
      <c r="B133" s="98"/>
      <c r="C133" s="98"/>
      <c r="D133" s="100"/>
      <c r="E133" s="100"/>
      <c r="F133" s="100"/>
      <c r="H133" s="102"/>
      <c r="I133" s="103"/>
      <c r="J133" s="102"/>
    </row>
    <row r="134" spans="2:10">
      <c r="B134" s="98"/>
      <c r="C134" s="98"/>
      <c r="D134" s="100"/>
      <c r="E134" s="100"/>
      <c r="F134" s="100"/>
      <c r="H134" s="102"/>
      <c r="I134" s="103"/>
      <c r="J134" s="102"/>
    </row>
    <row r="135" spans="2:10">
      <c r="B135" s="98"/>
      <c r="C135" s="98"/>
      <c r="D135" s="100"/>
      <c r="E135" s="100"/>
      <c r="F135" s="100"/>
      <c r="H135" s="102"/>
      <c r="I135" s="103"/>
      <c r="J135" s="102"/>
    </row>
    <row r="136" spans="2:10">
      <c r="B136" s="98"/>
      <c r="C136" s="98"/>
      <c r="D136" s="100"/>
      <c r="E136" s="100"/>
      <c r="F136" s="100"/>
      <c r="H136" s="102"/>
      <c r="I136" s="103"/>
      <c r="J136" s="102"/>
    </row>
    <row r="137" spans="2:10">
      <c r="B137" s="98"/>
      <c r="C137" s="98"/>
      <c r="D137" s="100"/>
      <c r="E137" s="100"/>
      <c r="F137" s="100"/>
      <c r="H137" s="102"/>
      <c r="I137" s="103"/>
      <c r="J137" s="102"/>
    </row>
    <row r="138" spans="2:10">
      <c r="B138" s="98"/>
      <c r="C138" s="98"/>
      <c r="D138" s="100"/>
      <c r="E138" s="100"/>
      <c r="F138" s="100"/>
      <c r="H138" s="102"/>
      <c r="I138" s="103"/>
      <c r="J138" s="102"/>
    </row>
    <row r="139" spans="2:10">
      <c r="B139" s="98"/>
      <c r="C139" s="98"/>
      <c r="D139" s="100"/>
      <c r="E139" s="100"/>
      <c r="F139" s="100"/>
      <c r="H139" s="102"/>
      <c r="I139" s="103"/>
      <c r="J139" s="102"/>
    </row>
    <row r="140" spans="2:10">
      <c r="B140" s="98"/>
      <c r="C140" s="98"/>
      <c r="D140" s="100"/>
      <c r="E140" s="100"/>
      <c r="F140" s="100"/>
      <c r="H140" s="102"/>
      <c r="I140" s="103"/>
      <c r="J140" s="102"/>
    </row>
    <row r="141" spans="2:10">
      <c r="B141" s="98"/>
      <c r="C141" s="98"/>
      <c r="D141" s="100"/>
      <c r="E141" s="100"/>
      <c r="F141" s="100"/>
      <c r="H141" s="102"/>
      <c r="I141" s="103"/>
      <c r="J141" s="102"/>
    </row>
    <row r="142" spans="2:10">
      <c r="B142" s="98"/>
      <c r="C142" s="98"/>
      <c r="D142" s="100"/>
      <c r="E142" s="100"/>
      <c r="F142" s="100"/>
      <c r="H142" s="102"/>
      <c r="I142" s="103"/>
      <c r="J142" s="102"/>
    </row>
    <row r="143" spans="2:10">
      <c r="B143" s="98"/>
      <c r="C143" s="98"/>
      <c r="D143" s="100"/>
      <c r="E143" s="100"/>
      <c r="F143" s="100"/>
      <c r="H143" s="102"/>
      <c r="I143" s="103"/>
      <c r="J143" s="102"/>
    </row>
    <row r="144" spans="2:10">
      <c r="B144" s="98"/>
      <c r="C144" s="98"/>
      <c r="D144" s="100"/>
      <c r="E144" s="100"/>
      <c r="F144" s="100"/>
      <c r="H144" s="102"/>
      <c r="I144" s="103"/>
      <c r="J144" s="102"/>
    </row>
    <row r="145" spans="2:10">
      <c r="B145" s="98"/>
      <c r="C145" s="98"/>
      <c r="D145" s="100"/>
      <c r="E145" s="100"/>
      <c r="F145" s="100"/>
      <c r="H145" s="102"/>
      <c r="I145" s="103"/>
      <c r="J145" s="102"/>
    </row>
    <row r="146" spans="2:10">
      <c r="B146" s="98"/>
      <c r="C146" s="98"/>
      <c r="D146" s="100"/>
      <c r="E146" s="100"/>
      <c r="F146" s="100"/>
      <c r="H146" s="102"/>
      <c r="I146" s="103"/>
      <c r="J146" s="102"/>
    </row>
    <row r="147" spans="2:10">
      <c r="B147" s="98"/>
      <c r="C147" s="98"/>
      <c r="D147" s="100"/>
      <c r="E147" s="100"/>
      <c r="F147" s="100"/>
      <c r="H147" s="102"/>
      <c r="I147" s="103"/>
      <c r="J147" s="102"/>
    </row>
    <row r="148" spans="2:10">
      <c r="B148" s="98"/>
      <c r="C148" s="98"/>
      <c r="D148" s="100"/>
      <c r="E148" s="100"/>
      <c r="F148" s="100"/>
      <c r="H148" s="102"/>
      <c r="I148" s="103"/>
      <c r="J148" s="102"/>
    </row>
    <row r="149" spans="2:10">
      <c r="B149" s="98"/>
      <c r="C149" s="98"/>
      <c r="D149" s="100"/>
      <c r="E149" s="100"/>
      <c r="F149" s="100"/>
      <c r="H149" s="102"/>
      <c r="I149" s="103"/>
      <c r="J149" s="102"/>
    </row>
    <row r="150" spans="2:10">
      <c r="B150" s="98"/>
      <c r="C150" s="98"/>
      <c r="D150" s="100"/>
      <c r="E150" s="100"/>
      <c r="F150" s="100"/>
      <c r="H150" s="102"/>
      <c r="I150" s="103"/>
      <c r="J150" s="102"/>
    </row>
    <row r="151" spans="2:10">
      <c r="B151" s="98"/>
      <c r="C151" s="98"/>
      <c r="D151" s="100"/>
      <c r="E151" s="100"/>
      <c r="F151" s="100"/>
      <c r="H151" s="102"/>
      <c r="I151" s="103"/>
      <c r="J151" s="102"/>
    </row>
    <row r="152" spans="2:10">
      <c r="B152" s="98"/>
      <c r="C152" s="98"/>
      <c r="D152" s="100"/>
      <c r="E152" s="100"/>
      <c r="F152" s="100"/>
      <c r="H152" s="102"/>
      <c r="I152" s="103"/>
      <c r="J152" s="102"/>
    </row>
    <row r="153" spans="2:10">
      <c r="B153" s="98"/>
      <c r="C153" s="98"/>
      <c r="D153" s="100"/>
      <c r="E153" s="100"/>
      <c r="F153" s="100"/>
      <c r="H153" s="102"/>
      <c r="I153" s="103"/>
      <c r="J153" s="102"/>
    </row>
    <row r="154" spans="2:10">
      <c r="B154" s="98"/>
      <c r="C154" s="98"/>
      <c r="D154" s="100"/>
      <c r="E154" s="100"/>
      <c r="F154" s="100"/>
      <c r="H154" s="102"/>
      <c r="I154" s="103"/>
      <c r="J154" s="102"/>
    </row>
    <row r="155" spans="2:10">
      <c r="B155" s="98"/>
      <c r="C155" s="98"/>
      <c r="D155" s="100"/>
      <c r="E155" s="100"/>
      <c r="F155" s="100"/>
      <c r="H155" s="102"/>
      <c r="I155" s="103"/>
      <c r="J155" s="102"/>
    </row>
    <row r="156" spans="2:10">
      <c r="B156" s="98"/>
      <c r="C156" s="98"/>
      <c r="D156" s="100"/>
      <c r="E156" s="100"/>
      <c r="F156" s="100"/>
      <c r="H156" s="102"/>
      <c r="I156" s="103"/>
      <c r="J156" s="102"/>
    </row>
    <row r="157" spans="2:10">
      <c r="B157" s="98"/>
      <c r="C157" s="98"/>
      <c r="D157" s="100"/>
      <c r="E157" s="100"/>
      <c r="F157" s="100"/>
      <c r="H157" s="102"/>
      <c r="I157" s="103"/>
      <c r="J157" s="102"/>
    </row>
    <row r="158" spans="2:10">
      <c r="B158" s="98"/>
      <c r="C158" s="98"/>
      <c r="D158" s="100"/>
      <c r="E158" s="100"/>
      <c r="F158" s="100"/>
      <c r="H158" s="102"/>
      <c r="I158" s="103"/>
      <c r="J158" s="102"/>
    </row>
    <row r="159" spans="2:10">
      <c r="B159" s="98"/>
      <c r="C159" s="98"/>
      <c r="D159" s="100"/>
      <c r="E159" s="100"/>
      <c r="F159" s="100"/>
      <c r="H159" s="102"/>
      <c r="I159" s="103"/>
      <c r="J159" s="102"/>
    </row>
    <row r="160" spans="2:10">
      <c r="B160" s="98"/>
      <c r="C160" s="98"/>
      <c r="D160" s="100"/>
      <c r="E160" s="100"/>
      <c r="F160" s="100"/>
      <c r="H160" s="102"/>
      <c r="I160" s="103"/>
      <c r="J160" s="102"/>
    </row>
    <row r="161" spans="2:10">
      <c r="B161" s="98"/>
      <c r="C161" s="98"/>
      <c r="D161" s="100"/>
      <c r="E161" s="100"/>
      <c r="F161" s="100"/>
      <c r="H161" s="102"/>
      <c r="I161" s="103"/>
      <c r="J161" s="102"/>
    </row>
    <row r="162" spans="2:10">
      <c r="B162" s="98"/>
      <c r="C162" s="98"/>
      <c r="D162" s="100"/>
      <c r="E162" s="100"/>
      <c r="F162" s="100"/>
      <c r="H162" s="102"/>
      <c r="I162" s="103"/>
      <c r="J162" s="102"/>
    </row>
    <row r="163" spans="2:10">
      <c r="B163" s="98"/>
      <c r="C163" s="98"/>
      <c r="D163" s="100"/>
      <c r="E163" s="100"/>
      <c r="F163" s="100"/>
      <c r="H163" s="102"/>
      <c r="I163" s="103"/>
      <c r="J163" s="102"/>
    </row>
    <row r="164" spans="2:10">
      <c r="B164" s="98"/>
      <c r="C164" s="98"/>
      <c r="D164" s="100"/>
      <c r="E164" s="100"/>
      <c r="F164" s="100"/>
      <c r="H164" s="102"/>
      <c r="I164" s="103"/>
      <c r="J164" s="102"/>
    </row>
    <row r="165" spans="2:10">
      <c r="B165" s="98"/>
      <c r="C165" s="98"/>
      <c r="D165" s="100"/>
      <c r="E165" s="100"/>
      <c r="F165" s="100"/>
      <c r="H165" s="102"/>
      <c r="I165" s="103"/>
      <c r="J165" s="102"/>
    </row>
    <row r="166" spans="2:10">
      <c r="B166" s="98"/>
      <c r="C166" s="98"/>
      <c r="D166" s="100"/>
      <c r="E166" s="100"/>
      <c r="F166" s="100"/>
      <c r="H166" s="102"/>
      <c r="I166" s="103"/>
      <c r="J166" s="102"/>
    </row>
    <row r="167" spans="2:10">
      <c r="B167" s="98"/>
      <c r="C167" s="98"/>
      <c r="D167" s="100"/>
      <c r="E167" s="100"/>
      <c r="F167" s="100"/>
      <c r="H167" s="102"/>
      <c r="I167" s="103"/>
      <c r="J167" s="102"/>
    </row>
    <row r="168" spans="2:10">
      <c r="B168" s="98"/>
      <c r="C168" s="98"/>
      <c r="D168" s="100"/>
      <c r="E168" s="100"/>
      <c r="F168" s="100"/>
      <c r="H168" s="102"/>
      <c r="I168" s="103"/>
      <c r="J168" s="102"/>
    </row>
    <row r="169" spans="2:10">
      <c r="B169" s="98"/>
      <c r="C169" s="98"/>
      <c r="D169" s="100"/>
      <c r="E169" s="100"/>
      <c r="F169" s="100"/>
      <c r="H169" s="102"/>
      <c r="I169" s="103"/>
      <c r="J169" s="102"/>
    </row>
    <row r="170" spans="2:10">
      <c r="B170" s="98"/>
      <c r="C170" s="98"/>
      <c r="D170" s="100"/>
      <c r="E170" s="100"/>
      <c r="F170" s="100"/>
      <c r="H170" s="102"/>
      <c r="I170" s="103"/>
      <c r="J170" s="102"/>
    </row>
    <row r="171" spans="2:10">
      <c r="B171" s="98"/>
      <c r="C171" s="98"/>
      <c r="D171" s="100"/>
      <c r="E171" s="100"/>
      <c r="F171" s="100"/>
      <c r="H171" s="102"/>
      <c r="I171" s="103"/>
      <c r="J171" s="102"/>
    </row>
    <row r="172" spans="2:10">
      <c r="B172" s="98"/>
      <c r="C172" s="98"/>
      <c r="D172" s="100"/>
      <c r="E172" s="100"/>
      <c r="F172" s="100"/>
      <c r="H172" s="102"/>
      <c r="I172" s="103"/>
      <c r="J172" s="102"/>
    </row>
    <row r="173" spans="2:10">
      <c r="B173" s="98"/>
      <c r="C173" s="98"/>
      <c r="D173" s="100"/>
      <c r="E173" s="100"/>
      <c r="F173" s="100"/>
      <c r="H173" s="102"/>
      <c r="I173" s="103"/>
      <c r="J173" s="102"/>
    </row>
    <row r="174" spans="2:10">
      <c r="B174" s="98"/>
      <c r="C174" s="98"/>
      <c r="D174" s="100"/>
      <c r="E174" s="100"/>
      <c r="F174" s="100"/>
      <c r="H174" s="102"/>
      <c r="I174" s="103"/>
      <c r="J174" s="102"/>
    </row>
    <row r="175" spans="2:10">
      <c r="B175" s="98"/>
      <c r="C175" s="98"/>
      <c r="D175" s="100"/>
      <c r="E175" s="100"/>
      <c r="F175" s="100"/>
      <c r="H175" s="102"/>
      <c r="I175" s="103"/>
      <c r="J175" s="102"/>
    </row>
    <row r="176" spans="2:10">
      <c r="B176" s="98"/>
      <c r="C176" s="98"/>
      <c r="D176" s="100"/>
      <c r="E176" s="100"/>
      <c r="F176" s="100"/>
      <c r="H176" s="102"/>
      <c r="I176" s="103"/>
      <c r="J176" s="102"/>
    </row>
    <row r="177" spans="2:10">
      <c r="B177" s="98"/>
      <c r="C177" s="98"/>
      <c r="D177" s="100"/>
      <c r="E177" s="100"/>
      <c r="F177" s="100"/>
      <c r="H177" s="102"/>
      <c r="I177" s="103"/>
      <c r="J177" s="102"/>
    </row>
    <row r="178" spans="2:10">
      <c r="B178" s="98"/>
      <c r="C178" s="98"/>
      <c r="D178" s="100"/>
      <c r="E178" s="100"/>
      <c r="F178" s="100"/>
      <c r="H178" s="102"/>
      <c r="I178" s="103"/>
      <c r="J178" s="102"/>
    </row>
    <row r="179" spans="2:10">
      <c r="B179" s="98"/>
      <c r="C179" s="98"/>
      <c r="D179" s="100"/>
      <c r="E179" s="100"/>
      <c r="F179" s="100"/>
      <c r="H179" s="102"/>
      <c r="I179" s="103"/>
      <c r="J179" s="102"/>
    </row>
    <row r="180" spans="2:10">
      <c r="B180" s="98"/>
      <c r="C180" s="98"/>
      <c r="D180" s="100"/>
      <c r="E180" s="100"/>
      <c r="F180" s="100"/>
      <c r="H180" s="102"/>
      <c r="I180" s="103"/>
      <c r="J180" s="102"/>
    </row>
    <row r="181" spans="2:10">
      <c r="B181" s="98"/>
      <c r="C181" s="98"/>
      <c r="D181" s="100"/>
      <c r="E181" s="100"/>
      <c r="F181" s="100"/>
      <c r="H181" s="102"/>
      <c r="I181" s="103"/>
      <c r="J181" s="102"/>
    </row>
    <row r="182" spans="2:10">
      <c r="B182" s="98"/>
      <c r="C182" s="98"/>
      <c r="D182" s="100"/>
      <c r="E182" s="100"/>
      <c r="F182" s="100"/>
      <c r="H182" s="102"/>
      <c r="I182" s="103"/>
      <c r="J182" s="102"/>
    </row>
    <row r="183" spans="2:10">
      <c r="B183" s="98"/>
      <c r="C183" s="98"/>
      <c r="D183" s="100"/>
      <c r="E183" s="100"/>
      <c r="F183" s="100"/>
      <c r="H183" s="102"/>
      <c r="I183" s="103"/>
      <c r="J183" s="102"/>
    </row>
    <row r="184" spans="2:10">
      <c r="B184" s="98"/>
      <c r="C184" s="98"/>
      <c r="D184" s="100"/>
      <c r="E184" s="100"/>
      <c r="F184" s="100"/>
      <c r="H184" s="102"/>
      <c r="I184" s="103"/>
      <c r="J184" s="102"/>
    </row>
    <row r="185" spans="2:10">
      <c r="B185" s="98"/>
      <c r="C185" s="98"/>
      <c r="D185" s="100"/>
      <c r="E185" s="100"/>
      <c r="F185" s="100"/>
      <c r="H185" s="102"/>
      <c r="I185" s="103"/>
      <c r="J185" s="102"/>
    </row>
    <row r="186" spans="2:10">
      <c r="B186" s="98"/>
      <c r="C186" s="98"/>
      <c r="D186" s="100"/>
      <c r="E186" s="100"/>
      <c r="F186" s="100"/>
      <c r="H186" s="102"/>
      <c r="I186" s="103"/>
      <c r="J186" s="102"/>
    </row>
    <row r="187" spans="2:10">
      <c r="B187" s="98"/>
      <c r="C187" s="98"/>
      <c r="D187" s="100"/>
      <c r="E187" s="100"/>
      <c r="F187" s="100"/>
      <c r="H187" s="102"/>
      <c r="I187" s="103"/>
      <c r="J187" s="102"/>
    </row>
    <row r="188" spans="2:10">
      <c r="B188" s="98"/>
      <c r="C188" s="98"/>
      <c r="D188" s="100"/>
      <c r="E188" s="100"/>
      <c r="F188" s="100"/>
      <c r="H188" s="102"/>
      <c r="I188" s="103"/>
      <c r="J188" s="102"/>
    </row>
    <row r="189" spans="2:10">
      <c r="B189" s="98"/>
      <c r="C189" s="98"/>
      <c r="D189" s="100"/>
      <c r="E189" s="100"/>
      <c r="F189" s="100"/>
      <c r="H189" s="102"/>
      <c r="I189" s="103"/>
      <c r="J189" s="102"/>
    </row>
    <row r="190" spans="2:10">
      <c r="B190" s="98"/>
      <c r="C190" s="98"/>
      <c r="D190" s="100"/>
      <c r="E190" s="100"/>
      <c r="F190" s="100"/>
      <c r="H190" s="102"/>
      <c r="I190" s="103"/>
      <c r="J190" s="102"/>
    </row>
    <row r="191" spans="2:10">
      <c r="B191" s="98"/>
      <c r="C191" s="98"/>
      <c r="D191" s="100"/>
      <c r="E191" s="100"/>
      <c r="F191" s="100"/>
      <c r="H191" s="102"/>
      <c r="I191" s="103"/>
      <c r="J191" s="102"/>
    </row>
    <row r="192" spans="2:10">
      <c r="B192" s="98"/>
      <c r="C192" s="98"/>
      <c r="D192" s="100"/>
      <c r="E192" s="100"/>
      <c r="F192" s="100"/>
      <c r="H192" s="102"/>
      <c r="I192" s="103"/>
      <c r="J192" s="102"/>
    </row>
    <row r="193" spans="2:10">
      <c r="B193" s="98"/>
      <c r="C193" s="98"/>
      <c r="D193" s="100"/>
      <c r="E193" s="100"/>
      <c r="F193" s="100"/>
      <c r="H193" s="102"/>
      <c r="I193" s="103"/>
      <c r="J193" s="102"/>
    </row>
    <row r="194" spans="2:10">
      <c r="B194" s="98"/>
      <c r="C194" s="98"/>
      <c r="D194" s="100"/>
      <c r="E194" s="100"/>
      <c r="F194" s="100"/>
      <c r="H194" s="102"/>
      <c r="I194" s="103"/>
      <c r="J194" s="102"/>
    </row>
    <row r="195" spans="2:10">
      <c r="B195" s="98"/>
      <c r="C195" s="98"/>
      <c r="D195" s="100"/>
      <c r="E195" s="100"/>
      <c r="F195" s="100"/>
      <c r="H195" s="102"/>
      <c r="I195" s="103"/>
      <c r="J195" s="102"/>
    </row>
    <row r="196" spans="2:10">
      <c r="B196" s="98"/>
      <c r="C196" s="98"/>
      <c r="D196" s="100"/>
      <c r="E196" s="100"/>
      <c r="F196" s="100"/>
      <c r="H196" s="102"/>
      <c r="I196" s="103"/>
      <c r="J196" s="102"/>
    </row>
    <row r="197" spans="2:10">
      <c r="B197" s="98"/>
      <c r="C197" s="98"/>
      <c r="D197" s="100"/>
      <c r="E197" s="100"/>
      <c r="F197" s="100"/>
      <c r="H197" s="102"/>
      <c r="I197" s="103"/>
      <c r="J197" s="102"/>
    </row>
    <row r="198" spans="2:10">
      <c r="B198" s="98"/>
      <c r="C198" s="98"/>
      <c r="D198" s="100"/>
      <c r="E198" s="100"/>
      <c r="F198" s="100"/>
      <c r="H198" s="102"/>
      <c r="I198" s="103"/>
      <c r="J198" s="102"/>
    </row>
    <row r="199" spans="2:10">
      <c r="B199" s="98"/>
      <c r="C199" s="98"/>
      <c r="D199" s="100"/>
      <c r="E199" s="100"/>
      <c r="F199" s="100"/>
      <c r="H199" s="102"/>
      <c r="I199" s="103"/>
      <c r="J199" s="102"/>
    </row>
    <row r="200" spans="2:10">
      <c r="B200" s="98"/>
      <c r="C200" s="98"/>
      <c r="D200" s="100"/>
      <c r="E200" s="100"/>
      <c r="F200" s="100"/>
      <c r="H200" s="102"/>
      <c r="I200" s="103"/>
      <c r="J200" s="102"/>
    </row>
    <row r="201" spans="2:10">
      <c r="B201" s="98"/>
      <c r="C201" s="98"/>
      <c r="D201" s="100"/>
      <c r="E201" s="100"/>
      <c r="F201" s="100"/>
      <c r="H201" s="102"/>
      <c r="I201" s="103"/>
      <c r="J201" s="102"/>
    </row>
    <row r="202" spans="2:10">
      <c r="B202" s="98"/>
      <c r="C202" s="98"/>
      <c r="D202" s="100"/>
      <c r="E202" s="100"/>
      <c r="F202" s="100"/>
      <c r="H202" s="102"/>
      <c r="I202" s="103"/>
      <c r="J202" s="102"/>
    </row>
    <row r="203" spans="2:10">
      <c r="B203" s="98"/>
      <c r="C203" s="98"/>
      <c r="D203" s="100"/>
      <c r="E203" s="100"/>
      <c r="F203" s="100"/>
      <c r="H203" s="102"/>
      <c r="I203" s="103"/>
      <c r="J203" s="102"/>
    </row>
    <row r="204" spans="2:10">
      <c r="B204" s="98"/>
      <c r="C204" s="98"/>
      <c r="D204" s="100"/>
      <c r="E204" s="100"/>
      <c r="F204" s="100"/>
      <c r="H204" s="102"/>
      <c r="I204" s="103"/>
      <c r="J204" s="102"/>
    </row>
    <row r="205" spans="2:10">
      <c r="B205" s="98"/>
      <c r="C205" s="98"/>
      <c r="D205" s="100"/>
      <c r="E205" s="100"/>
      <c r="F205" s="100"/>
      <c r="H205" s="102"/>
      <c r="I205" s="103"/>
      <c r="J205" s="102"/>
    </row>
    <row r="206" spans="2:10">
      <c r="B206" s="98"/>
      <c r="C206" s="98"/>
      <c r="D206" s="100"/>
      <c r="E206" s="100"/>
      <c r="F206" s="100"/>
      <c r="H206" s="102"/>
      <c r="I206" s="103"/>
      <c r="J206" s="102"/>
    </row>
    <row r="207" spans="2:10">
      <c r="B207" s="98"/>
      <c r="C207" s="98"/>
      <c r="D207" s="100"/>
      <c r="E207" s="100"/>
      <c r="F207" s="100"/>
      <c r="H207" s="102"/>
      <c r="I207" s="103"/>
      <c r="J207" s="102"/>
    </row>
    <row r="208" spans="2:10">
      <c r="B208" s="98"/>
      <c r="C208" s="98"/>
      <c r="D208" s="100"/>
      <c r="E208" s="100"/>
      <c r="F208" s="100"/>
      <c r="H208" s="102"/>
      <c r="I208" s="103"/>
      <c r="J208" s="102"/>
    </row>
    <row r="209" spans="2:10">
      <c r="B209" s="98"/>
      <c r="C209" s="98"/>
      <c r="D209" s="100"/>
      <c r="E209" s="100"/>
      <c r="F209" s="100"/>
      <c r="H209" s="102"/>
      <c r="I209" s="103"/>
      <c r="J209" s="102"/>
    </row>
    <row r="210" spans="2:10">
      <c r="B210" s="98"/>
      <c r="C210" s="98"/>
      <c r="D210" s="100"/>
      <c r="E210" s="100"/>
      <c r="F210" s="100"/>
      <c r="H210" s="102"/>
      <c r="I210" s="103"/>
      <c r="J210" s="102"/>
    </row>
    <row r="211" spans="2:10">
      <c r="B211" s="98"/>
      <c r="C211" s="98"/>
      <c r="D211" s="100"/>
      <c r="E211" s="100"/>
      <c r="F211" s="100"/>
      <c r="H211" s="102"/>
      <c r="I211" s="103"/>
      <c r="J211" s="102"/>
    </row>
    <row r="212" spans="2:10">
      <c r="B212" s="98"/>
      <c r="C212" s="98"/>
      <c r="D212" s="100"/>
      <c r="E212" s="100"/>
      <c r="F212" s="100"/>
      <c r="H212" s="102"/>
      <c r="I212" s="103"/>
      <c r="J212" s="102"/>
    </row>
    <row r="213" spans="2:10">
      <c r="B213" s="98"/>
      <c r="C213" s="98"/>
      <c r="D213" s="100"/>
      <c r="E213" s="100"/>
      <c r="F213" s="100"/>
      <c r="H213" s="102"/>
      <c r="I213" s="103"/>
      <c r="J213" s="102"/>
    </row>
    <row r="214" spans="2:10">
      <c r="B214" s="98"/>
      <c r="C214" s="98"/>
      <c r="D214" s="100"/>
      <c r="E214" s="100"/>
      <c r="F214" s="100"/>
      <c r="H214" s="102"/>
      <c r="I214" s="103"/>
      <c r="J214" s="102"/>
    </row>
    <row r="215" spans="2:10">
      <c r="B215" s="98"/>
      <c r="C215" s="98"/>
      <c r="D215" s="100"/>
      <c r="E215" s="100"/>
      <c r="F215" s="100"/>
      <c r="H215" s="102"/>
      <c r="I215" s="103"/>
      <c r="J215" s="102"/>
    </row>
    <row r="216" spans="2:10">
      <c r="B216" s="98"/>
      <c r="C216" s="98"/>
      <c r="D216" s="100"/>
      <c r="E216" s="100"/>
      <c r="F216" s="100"/>
      <c r="H216" s="102"/>
      <c r="I216" s="103"/>
      <c r="J216" s="102"/>
    </row>
    <row r="217" spans="2:10">
      <c r="B217" s="98"/>
      <c r="C217" s="98"/>
      <c r="D217" s="100"/>
      <c r="E217" s="100"/>
      <c r="F217" s="100"/>
      <c r="H217" s="102"/>
      <c r="I217" s="103"/>
      <c r="J217" s="102"/>
    </row>
    <row r="218" spans="2:10">
      <c r="B218" s="98"/>
      <c r="C218" s="98"/>
      <c r="D218" s="100"/>
      <c r="E218" s="100"/>
      <c r="F218" s="100"/>
      <c r="H218" s="102"/>
      <c r="I218" s="103"/>
      <c r="J218" s="102"/>
    </row>
    <row r="219" spans="2:10">
      <c r="B219" s="98"/>
      <c r="C219" s="98"/>
      <c r="D219" s="100"/>
      <c r="E219" s="100"/>
      <c r="F219" s="100"/>
      <c r="H219" s="102"/>
      <c r="I219" s="103"/>
      <c r="J219" s="102"/>
    </row>
    <row r="220" spans="2:10">
      <c r="B220" s="98"/>
      <c r="C220" s="98"/>
      <c r="D220" s="100"/>
      <c r="E220" s="100"/>
      <c r="F220" s="100"/>
      <c r="H220" s="102"/>
      <c r="I220" s="103"/>
      <c r="J220" s="102"/>
    </row>
    <row r="221" spans="2:10">
      <c r="B221" s="98"/>
      <c r="C221" s="98"/>
      <c r="D221" s="100"/>
      <c r="E221" s="100"/>
      <c r="F221" s="100"/>
      <c r="H221" s="102"/>
      <c r="I221" s="103"/>
      <c r="J221" s="102"/>
    </row>
    <row r="222" spans="2:10">
      <c r="B222" s="98"/>
      <c r="C222" s="98"/>
      <c r="D222" s="100"/>
      <c r="E222" s="100"/>
      <c r="F222" s="100"/>
      <c r="H222" s="102"/>
      <c r="I222" s="103"/>
      <c r="J222" s="102"/>
    </row>
    <row r="223" spans="2:10">
      <c r="B223" s="98"/>
      <c r="C223" s="98"/>
      <c r="D223" s="100"/>
      <c r="E223" s="100"/>
      <c r="F223" s="100"/>
      <c r="H223" s="102"/>
      <c r="I223" s="103"/>
      <c r="J223" s="102"/>
    </row>
    <row r="224" spans="2:10">
      <c r="B224" s="98"/>
      <c r="C224" s="98"/>
      <c r="D224" s="100"/>
      <c r="E224" s="100"/>
      <c r="F224" s="100"/>
      <c r="H224" s="102"/>
      <c r="I224" s="103"/>
      <c r="J224" s="102"/>
    </row>
    <row r="225" spans="2:10">
      <c r="B225" s="98"/>
      <c r="C225" s="98"/>
      <c r="D225" s="100"/>
      <c r="E225" s="100"/>
      <c r="F225" s="100"/>
      <c r="H225" s="102"/>
      <c r="I225" s="103"/>
      <c r="J225" s="102"/>
    </row>
    <row r="226" spans="2:10">
      <c r="B226" s="98"/>
      <c r="C226" s="98"/>
      <c r="D226" s="100"/>
      <c r="E226" s="100"/>
      <c r="F226" s="100"/>
      <c r="H226" s="102"/>
      <c r="I226" s="103"/>
      <c r="J226" s="102"/>
    </row>
    <row r="227" spans="2:10">
      <c r="B227" s="98"/>
      <c r="C227" s="98"/>
      <c r="D227" s="100"/>
      <c r="E227" s="100"/>
      <c r="F227" s="100"/>
      <c r="H227" s="102"/>
      <c r="I227" s="103"/>
      <c r="J227" s="102"/>
    </row>
    <row r="228" spans="2:10">
      <c r="B228" s="98"/>
      <c r="C228" s="98"/>
      <c r="D228" s="100"/>
      <c r="E228" s="100"/>
      <c r="F228" s="100"/>
      <c r="H228" s="102"/>
      <c r="I228" s="103"/>
      <c r="J228" s="102"/>
    </row>
    <row r="229" spans="2:10">
      <c r="B229" s="98"/>
      <c r="C229" s="98"/>
      <c r="D229" s="100"/>
      <c r="E229" s="100"/>
      <c r="F229" s="100"/>
      <c r="H229" s="102"/>
      <c r="I229" s="103"/>
      <c r="J229" s="102"/>
    </row>
    <row r="230" spans="2:10">
      <c r="B230" s="98"/>
      <c r="C230" s="98"/>
      <c r="D230" s="100"/>
      <c r="E230" s="100"/>
      <c r="F230" s="100"/>
      <c r="H230" s="102"/>
      <c r="I230" s="103"/>
      <c r="J230" s="102"/>
    </row>
    <row r="231" spans="2:10">
      <c r="B231" s="98"/>
      <c r="C231" s="98"/>
      <c r="D231" s="100"/>
      <c r="E231" s="100"/>
      <c r="F231" s="100"/>
      <c r="H231" s="102"/>
      <c r="I231" s="103"/>
      <c r="J231" s="102"/>
    </row>
    <row r="232" spans="2:10">
      <c r="B232" s="98"/>
      <c r="C232" s="98"/>
      <c r="D232" s="100"/>
      <c r="E232" s="100"/>
      <c r="F232" s="100"/>
      <c r="H232" s="102"/>
      <c r="I232" s="103"/>
      <c r="J232" s="102"/>
    </row>
    <row r="233" spans="2:10">
      <c r="B233" s="98"/>
      <c r="C233" s="98"/>
      <c r="D233" s="100"/>
      <c r="E233" s="100"/>
      <c r="F233" s="100"/>
      <c r="H233" s="102"/>
      <c r="I233" s="103"/>
      <c r="J233" s="102"/>
    </row>
    <row r="234" spans="2:10">
      <c r="B234" s="98"/>
      <c r="C234" s="98"/>
      <c r="D234" s="100"/>
      <c r="E234" s="100"/>
      <c r="F234" s="100"/>
      <c r="H234" s="102"/>
      <c r="I234" s="103"/>
      <c r="J234" s="102"/>
    </row>
    <row r="235" spans="2:10">
      <c r="B235" s="98"/>
      <c r="C235" s="98"/>
      <c r="D235" s="100"/>
      <c r="E235" s="100"/>
      <c r="F235" s="100"/>
      <c r="H235" s="102"/>
      <c r="I235" s="103"/>
      <c r="J235" s="102"/>
    </row>
    <row r="236" spans="2:10">
      <c r="B236" s="98"/>
      <c r="C236" s="98"/>
      <c r="D236" s="100"/>
      <c r="E236" s="100"/>
      <c r="F236" s="100"/>
      <c r="H236" s="102"/>
      <c r="I236" s="103"/>
      <c r="J236" s="102"/>
    </row>
    <row r="237" spans="2:10">
      <c r="B237" s="98"/>
      <c r="C237" s="98"/>
      <c r="D237" s="100"/>
      <c r="E237" s="100"/>
      <c r="F237" s="100"/>
      <c r="H237" s="102"/>
      <c r="I237" s="103"/>
      <c r="J237" s="102"/>
    </row>
    <row r="238" spans="2:10">
      <c r="B238" s="98"/>
      <c r="C238" s="98"/>
      <c r="D238" s="100"/>
      <c r="E238" s="100"/>
      <c r="F238" s="100"/>
      <c r="H238" s="102"/>
      <c r="I238" s="103"/>
      <c r="J238" s="102"/>
    </row>
    <row r="239" spans="2:10">
      <c r="B239" s="98"/>
      <c r="C239" s="98"/>
      <c r="D239" s="100"/>
      <c r="E239" s="100"/>
      <c r="F239" s="100"/>
      <c r="H239" s="102"/>
      <c r="I239" s="103"/>
      <c r="J239" s="102"/>
    </row>
    <row r="240" spans="2:10">
      <c r="B240" s="98"/>
      <c r="C240" s="98"/>
      <c r="D240" s="100"/>
      <c r="E240" s="100"/>
      <c r="F240" s="100"/>
      <c r="H240" s="102"/>
      <c r="I240" s="103"/>
      <c r="J240" s="102"/>
    </row>
    <row r="241" spans="2:10">
      <c r="B241" s="98"/>
      <c r="C241" s="98"/>
      <c r="D241" s="100"/>
      <c r="E241" s="100"/>
      <c r="F241" s="100"/>
      <c r="H241" s="102"/>
      <c r="I241" s="103"/>
      <c r="J241" s="102"/>
    </row>
    <row r="242" spans="2:10">
      <c r="B242" s="98"/>
      <c r="C242" s="98"/>
      <c r="D242" s="100"/>
      <c r="E242" s="100"/>
      <c r="F242" s="100"/>
      <c r="H242" s="102"/>
      <c r="I242" s="103"/>
      <c r="J242" s="102"/>
    </row>
    <row r="243" spans="2:10">
      <c r="B243" s="98"/>
      <c r="C243" s="98"/>
      <c r="D243" s="100"/>
      <c r="E243" s="100"/>
      <c r="F243" s="100"/>
      <c r="H243" s="102"/>
      <c r="I243" s="103"/>
      <c r="J243" s="102"/>
    </row>
    <row r="244" spans="2:10">
      <c r="B244" s="98"/>
      <c r="C244" s="98"/>
      <c r="D244" s="100"/>
      <c r="E244" s="100"/>
      <c r="F244" s="100"/>
      <c r="H244" s="102"/>
      <c r="I244" s="103"/>
      <c r="J244" s="102"/>
    </row>
    <row r="245" spans="2:10">
      <c r="B245" s="98"/>
      <c r="C245" s="98"/>
      <c r="D245" s="100"/>
      <c r="E245" s="100"/>
      <c r="F245" s="100"/>
      <c r="H245" s="102"/>
      <c r="I245" s="103"/>
      <c r="J245" s="102"/>
    </row>
    <row r="246" spans="2:10">
      <c r="B246" s="98"/>
      <c r="C246" s="98"/>
      <c r="D246" s="100"/>
      <c r="E246" s="100"/>
      <c r="F246" s="100"/>
      <c r="H246" s="102"/>
      <c r="I246" s="103"/>
      <c r="J246" s="102"/>
    </row>
    <row r="247" spans="2:10">
      <c r="B247" s="98"/>
      <c r="C247" s="98"/>
      <c r="D247" s="100"/>
      <c r="E247" s="100"/>
      <c r="F247" s="100"/>
      <c r="H247" s="102"/>
      <c r="I247" s="103"/>
      <c r="J247" s="102"/>
    </row>
    <row r="248" spans="2:10">
      <c r="B248" s="98"/>
      <c r="C248" s="98"/>
      <c r="D248" s="100"/>
      <c r="E248" s="100"/>
      <c r="F248" s="100"/>
      <c r="H248" s="102"/>
      <c r="I248" s="103"/>
      <c r="J248" s="102"/>
    </row>
    <row r="249" spans="2:10">
      <c r="B249" s="98"/>
      <c r="C249" s="98"/>
      <c r="D249" s="100"/>
      <c r="E249" s="100"/>
      <c r="F249" s="100"/>
      <c r="H249" s="102"/>
      <c r="I249" s="103"/>
      <c r="J249" s="102"/>
    </row>
    <row r="250" spans="2:10">
      <c r="B250" s="98"/>
      <c r="C250" s="98"/>
      <c r="D250" s="100"/>
      <c r="E250" s="100"/>
      <c r="F250" s="100"/>
      <c r="H250" s="102"/>
      <c r="I250" s="103"/>
      <c r="J250" s="102"/>
    </row>
    <row r="251" spans="2:10">
      <c r="B251" s="98"/>
      <c r="C251" s="98"/>
      <c r="D251" s="100"/>
      <c r="E251" s="100"/>
      <c r="F251" s="100"/>
      <c r="H251" s="102"/>
      <c r="I251" s="103"/>
      <c r="J251" s="102"/>
    </row>
    <row r="252" spans="2:10">
      <c r="B252" s="98"/>
      <c r="C252" s="98"/>
      <c r="D252" s="100"/>
      <c r="E252" s="100"/>
      <c r="F252" s="100"/>
      <c r="H252" s="102"/>
      <c r="I252" s="103"/>
      <c r="J252" s="102"/>
    </row>
    <row r="253" spans="2:10">
      <c r="B253" s="98"/>
      <c r="C253" s="98"/>
      <c r="D253" s="100"/>
      <c r="E253" s="100"/>
      <c r="F253" s="100"/>
      <c r="H253" s="102"/>
      <c r="I253" s="103"/>
      <c r="J253" s="102"/>
    </row>
    <row r="254" spans="2:10">
      <c r="B254" s="98"/>
      <c r="C254" s="98"/>
      <c r="D254" s="100"/>
      <c r="E254" s="100"/>
      <c r="F254" s="100"/>
      <c r="H254" s="102"/>
      <c r="I254" s="103"/>
      <c r="J254" s="102"/>
    </row>
    <row r="255" spans="2:10">
      <c r="B255" s="98"/>
      <c r="C255" s="98"/>
      <c r="D255" s="100"/>
      <c r="E255" s="100"/>
      <c r="F255" s="100"/>
      <c r="H255" s="102"/>
      <c r="I255" s="103"/>
      <c r="J255" s="102"/>
    </row>
    <row r="256" spans="2:10">
      <c r="B256" s="98"/>
      <c r="C256" s="98"/>
      <c r="D256" s="100"/>
      <c r="E256" s="100"/>
      <c r="F256" s="100"/>
      <c r="H256" s="102"/>
      <c r="I256" s="103"/>
      <c r="J256" s="102"/>
    </row>
    <row r="257" spans="2:10">
      <c r="B257" s="98"/>
      <c r="C257" s="98"/>
      <c r="D257" s="100"/>
      <c r="E257" s="100"/>
      <c r="F257" s="100"/>
      <c r="H257" s="102"/>
      <c r="I257" s="103"/>
      <c r="J257" s="102"/>
    </row>
    <row r="258" spans="2:10">
      <c r="B258" s="98"/>
      <c r="C258" s="98"/>
      <c r="D258" s="100"/>
      <c r="E258" s="100"/>
      <c r="F258" s="100"/>
      <c r="H258" s="102"/>
      <c r="I258" s="103"/>
      <c r="J258" s="102"/>
    </row>
    <row r="259" spans="2:10">
      <c r="B259" s="98"/>
      <c r="C259" s="98"/>
      <c r="D259" s="100"/>
      <c r="E259" s="100"/>
      <c r="F259" s="100"/>
      <c r="H259" s="102"/>
      <c r="I259" s="103"/>
      <c r="J259" s="102"/>
    </row>
    <row r="260" spans="2:10">
      <c r="B260" s="98"/>
      <c r="C260" s="98"/>
      <c r="D260" s="100"/>
      <c r="E260" s="100"/>
      <c r="F260" s="100"/>
      <c r="H260" s="102"/>
      <c r="I260" s="103"/>
      <c r="J260" s="102"/>
    </row>
    <row r="261" spans="2:10">
      <c r="B261" s="98"/>
      <c r="C261" s="98"/>
      <c r="D261" s="100"/>
      <c r="E261" s="100"/>
      <c r="F261" s="100"/>
      <c r="H261" s="102"/>
      <c r="I261" s="103"/>
      <c r="J261" s="102"/>
    </row>
    <row r="262" spans="2:10">
      <c r="B262" s="98"/>
      <c r="C262" s="98"/>
      <c r="D262" s="100"/>
      <c r="E262" s="100"/>
      <c r="F262" s="100"/>
      <c r="H262" s="102"/>
      <c r="I262" s="103"/>
      <c r="J262" s="102"/>
    </row>
    <row r="263" spans="2:10">
      <c r="B263" s="98"/>
      <c r="C263" s="98"/>
      <c r="D263" s="100"/>
      <c r="E263" s="100"/>
      <c r="F263" s="100"/>
      <c r="H263" s="102"/>
      <c r="I263" s="103"/>
      <c r="J263" s="102"/>
    </row>
    <row r="264" spans="2:10">
      <c r="B264" s="98"/>
      <c r="C264" s="98"/>
      <c r="D264" s="100"/>
      <c r="E264" s="100"/>
      <c r="F264" s="100"/>
      <c r="H264" s="102"/>
      <c r="I264" s="103"/>
      <c r="J264" s="102"/>
    </row>
    <row r="265" spans="2:10">
      <c r="B265" s="98"/>
      <c r="C265" s="98"/>
      <c r="D265" s="100"/>
      <c r="E265" s="100"/>
      <c r="F265" s="100"/>
      <c r="H265" s="102"/>
      <c r="I265" s="103"/>
      <c r="J265" s="102"/>
    </row>
    <row r="266" spans="2:10">
      <c r="B266" s="98"/>
      <c r="C266" s="98"/>
      <c r="D266" s="100"/>
      <c r="E266" s="100"/>
      <c r="F266" s="100"/>
      <c r="H266" s="102"/>
      <c r="I266" s="103"/>
      <c r="J266" s="102"/>
    </row>
    <row r="267" spans="2:10">
      <c r="B267" s="98"/>
      <c r="C267" s="98"/>
      <c r="D267" s="100"/>
      <c r="E267" s="100"/>
      <c r="F267" s="100"/>
      <c r="H267" s="102"/>
      <c r="I267" s="103"/>
      <c r="J267" s="102"/>
    </row>
    <row r="268" spans="2:10">
      <c r="B268" s="98"/>
      <c r="C268" s="98"/>
      <c r="D268" s="100"/>
      <c r="E268" s="100"/>
      <c r="F268" s="100"/>
      <c r="H268" s="102"/>
      <c r="I268" s="103"/>
      <c r="J268" s="102"/>
    </row>
    <row r="269" spans="2:10">
      <c r="B269" s="98"/>
      <c r="C269" s="98"/>
      <c r="D269" s="100"/>
      <c r="E269" s="100"/>
      <c r="F269" s="100"/>
      <c r="H269" s="102"/>
      <c r="I269" s="103"/>
      <c r="J269" s="102"/>
    </row>
    <row r="270" spans="2:10">
      <c r="B270" s="98"/>
      <c r="C270" s="98"/>
      <c r="D270" s="100"/>
      <c r="E270" s="100"/>
      <c r="F270" s="100"/>
      <c r="H270" s="102"/>
      <c r="I270" s="103"/>
      <c r="J270" s="102"/>
    </row>
    <row r="271" spans="2:10">
      <c r="B271" s="98"/>
      <c r="C271" s="98"/>
      <c r="D271" s="100"/>
      <c r="E271" s="100"/>
      <c r="F271" s="100"/>
      <c r="H271" s="102"/>
      <c r="I271" s="103"/>
      <c r="J271" s="102"/>
    </row>
    <row r="272" spans="2:10">
      <c r="B272" s="98"/>
      <c r="C272" s="98"/>
      <c r="D272" s="100"/>
      <c r="E272" s="100"/>
      <c r="F272" s="100"/>
      <c r="H272" s="102"/>
      <c r="I272" s="103"/>
      <c r="J272" s="102"/>
    </row>
    <row r="273" spans="2:10">
      <c r="B273" s="98"/>
      <c r="C273" s="98"/>
      <c r="D273" s="100"/>
      <c r="E273" s="100"/>
      <c r="F273" s="100"/>
      <c r="H273" s="102"/>
      <c r="I273" s="103"/>
      <c r="J273" s="102"/>
    </row>
    <row r="274" spans="2:10">
      <c r="B274" s="98"/>
      <c r="C274" s="98"/>
      <c r="D274" s="100"/>
      <c r="E274" s="100"/>
      <c r="F274" s="100"/>
      <c r="H274" s="102"/>
      <c r="I274" s="103"/>
      <c r="J274" s="102"/>
    </row>
    <row r="275" spans="2:10">
      <c r="B275" s="98"/>
      <c r="C275" s="98"/>
      <c r="D275" s="100"/>
      <c r="E275" s="100"/>
      <c r="F275" s="100"/>
      <c r="H275" s="102"/>
      <c r="I275" s="103"/>
      <c r="J275" s="102"/>
    </row>
    <row r="276" spans="2:10">
      <c r="B276" s="98"/>
      <c r="C276" s="98"/>
      <c r="D276" s="100"/>
      <c r="E276" s="100"/>
      <c r="F276" s="100"/>
      <c r="H276" s="102"/>
      <c r="I276" s="103"/>
      <c r="J276" s="102"/>
    </row>
    <row r="277" spans="2:10">
      <c r="B277" s="98"/>
      <c r="C277" s="98"/>
      <c r="D277" s="100"/>
      <c r="E277" s="100"/>
      <c r="F277" s="100"/>
      <c r="H277" s="102"/>
      <c r="I277" s="103"/>
      <c r="J277" s="102"/>
    </row>
    <row r="278" spans="2:10">
      <c r="B278" s="98"/>
      <c r="C278" s="98"/>
      <c r="D278" s="100"/>
      <c r="E278" s="100"/>
      <c r="F278" s="100"/>
      <c r="H278" s="102"/>
      <c r="I278" s="103"/>
      <c r="J278" s="102"/>
    </row>
    <row r="279" spans="2:10">
      <c r="B279" s="98"/>
      <c r="C279" s="98"/>
      <c r="D279" s="100"/>
      <c r="E279" s="100"/>
      <c r="F279" s="100"/>
      <c r="H279" s="102"/>
      <c r="I279" s="103"/>
      <c r="J279" s="102"/>
    </row>
    <row r="280" spans="2:10">
      <c r="B280" s="98"/>
      <c r="C280" s="98"/>
      <c r="D280" s="100"/>
      <c r="E280" s="100"/>
      <c r="F280" s="100"/>
      <c r="H280" s="102"/>
      <c r="I280" s="103"/>
      <c r="J280" s="102"/>
    </row>
    <row r="281" spans="2:10">
      <c r="B281" s="98"/>
      <c r="C281" s="98"/>
      <c r="D281" s="100"/>
      <c r="E281" s="100"/>
      <c r="F281" s="100"/>
      <c r="H281" s="102"/>
      <c r="I281" s="103"/>
      <c r="J281" s="102"/>
    </row>
    <row r="282" spans="2:10">
      <c r="B282" s="98"/>
      <c r="C282" s="98"/>
      <c r="D282" s="100"/>
      <c r="E282" s="100"/>
      <c r="F282" s="100"/>
      <c r="H282" s="102"/>
      <c r="I282" s="103"/>
      <c r="J282" s="102"/>
    </row>
    <row r="283" spans="2:10">
      <c r="B283" s="98"/>
      <c r="C283" s="98"/>
      <c r="D283" s="100"/>
      <c r="E283" s="100"/>
      <c r="F283" s="100"/>
      <c r="H283" s="102"/>
      <c r="I283" s="103"/>
      <c r="J283" s="102"/>
    </row>
    <row r="284" spans="2:10">
      <c r="B284" s="98"/>
      <c r="C284" s="98"/>
      <c r="D284" s="100"/>
      <c r="E284" s="100"/>
      <c r="F284" s="100"/>
      <c r="H284" s="102"/>
      <c r="I284" s="103"/>
      <c r="J284" s="102"/>
    </row>
    <row r="285" spans="2:10">
      <c r="B285" s="98"/>
      <c r="C285" s="98"/>
      <c r="D285" s="100"/>
      <c r="E285" s="100"/>
      <c r="F285" s="100"/>
      <c r="H285" s="102"/>
      <c r="I285" s="103"/>
      <c r="J285" s="102"/>
    </row>
    <row r="286" spans="2:10">
      <c r="B286" s="98"/>
      <c r="C286" s="98"/>
      <c r="D286" s="100"/>
      <c r="E286" s="100"/>
      <c r="F286" s="100"/>
      <c r="H286" s="102"/>
      <c r="I286" s="103"/>
      <c r="J286" s="102"/>
    </row>
    <row r="287" spans="2:10">
      <c r="B287" s="98"/>
      <c r="C287" s="98"/>
      <c r="D287" s="100"/>
      <c r="E287" s="100"/>
      <c r="F287" s="100"/>
      <c r="H287" s="102"/>
      <c r="I287" s="103"/>
      <c r="J287" s="102"/>
    </row>
    <row r="288" spans="2:10">
      <c r="B288" s="98"/>
      <c r="C288" s="98"/>
      <c r="D288" s="100"/>
      <c r="E288" s="100"/>
      <c r="F288" s="100"/>
      <c r="H288" s="102"/>
      <c r="I288" s="103"/>
      <c r="J288" s="102"/>
    </row>
    <row r="289" spans="2:10">
      <c r="B289" s="98"/>
      <c r="C289" s="98"/>
      <c r="D289" s="100"/>
      <c r="E289" s="100"/>
      <c r="F289" s="100"/>
      <c r="H289" s="102"/>
      <c r="I289" s="103"/>
      <c r="J289" s="102"/>
    </row>
    <row r="290" spans="2:10">
      <c r="B290" s="98"/>
      <c r="C290" s="98"/>
      <c r="D290" s="100"/>
      <c r="E290" s="100"/>
      <c r="F290" s="100"/>
      <c r="H290" s="102"/>
      <c r="I290" s="103"/>
      <c r="J290" s="102"/>
    </row>
    <row r="291" spans="2:10">
      <c r="B291" s="98"/>
      <c r="C291" s="98"/>
      <c r="D291" s="100"/>
      <c r="E291" s="100"/>
      <c r="F291" s="100"/>
      <c r="H291" s="102"/>
      <c r="I291" s="103"/>
      <c r="J291" s="102"/>
    </row>
    <row r="292" spans="2:10">
      <c r="B292" s="98"/>
      <c r="C292" s="98"/>
      <c r="D292" s="100"/>
      <c r="E292" s="100"/>
      <c r="F292" s="100"/>
      <c r="H292" s="102"/>
      <c r="I292" s="103"/>
      <c r="J292" s="102"/>
    </row>
    <row r="293" spans="2:10">
      <c r="B293" s="98"/>
      <c r="C293" s="98"/>
      <c r="D293" s="100"/>
      <c r="E293" s="100"/>
      <c r="F293" s="100"/>
      <c r="H293" s="102"/>
      <c r="I293" s="103"/>
      <c r="J293" s="102"/>
    </row>
    <row r="294" spans="2:10">
      <c r="B294" s="98"/>
      <c r="C294" s="98"/>
      <c r="D294" s="100"/>
      <c r="E294" s="100"/>
      <c r="F294" s="100"/>
      <c r="H294" s="102"/>
      <c r="I294" s="103"/>
      <c r="J294" s="102"/>
    </row>
    <row r="295" spans="2:10">
      <c r="B295" s="98"/>
      <c r="C295" s="98"/>
      <c r="D295" s="100"/>
      <c r="E295" s="100"/>
      <c r="F295" s="100"/>
      <c r="H295" s="102"/>
      <c r="I295" s="103"/>
      <c r="J295" s="102"/>
    </row>
    <row r="296" spans="2:10">
      <c r="B296" s="98"/>
      <c r="C296" s="98"/>
      <c r="D296" s="100"/>
      <c r="E296" s="100"/>
      <c r="F296" s="100"/>
      <c r="H296" s="102"/>
      <c r="I296" s="103"/>
      <c r="J296" s="102"/>
    </row>
    <row r="297" spans="2:10">
      <c r="B297" s="98"/>
      <c r="C297" s="98"/>
      <c r="D297" s="100"/>
      <c r="E297" s="100"/>
      <c r="F297" s="100"/>
      <c r="H297" s="102"/>
      <c r="I297" s="103"/>
      <c r="J297" s="102"/>
    </row>
    <row r="298" spans="2:10">
      <c r="B298" s="98"/>
      <c r="C298" s="98"/>
      <c r="D298" s="100"/>
      <c r="E298" s="100"/>
      <c r="F298" s="100"/>
      <c r="H298" s="102"/>
      <c r="I298" s="103"/>
      <c r="J298" s="102"/>
    </row>
    <row r="299" spans="2:10">
      <c r="B299" s="98"/>
      <c r="C299" s="98"/>
      <c r="D299" s="100"/>
      <c r="E299" s="100"/>
      <c r="F299" s="100"/>
      <c r="H299" s="102"/>
      <c r="I299" s="103"/>
      <c r="J299" s="102"/>
    </row>
    <row r="300" spans="2:10">
      <c r="B300" s="98"/>
      <c r="C300" s="98"/>
      <c r="D300" s="100"/>
      <c r="E300" s="100"/>
      <c r="F300" s="100"/>
      <c r="H300" s="102"/>
      <c r="I300" s="103"/>
      <c r="J300" s="102"/>
    </row>
    <row r="301" spans="2:10">
      <c r="B301" s="98"/>
      <c r="C301" s="98"/>
      <c r="D301" s="100"/>
      <c r="E301" s="100"/>
      <c r="F301" s="100"/>
      <c r="H301" s="102"/>
      <c r="I301" s="103"/>
      <c r="J301" s="102"/>
    </row>
    <row r="302" spans="2:10">
      <c r="B302" s="98"/>
      <c r="C302" s="98"/>
      <c r="D302" s="100"/>
      <c r="E302" s="100"/>
      <c r="F302" s="100"/>
      <c r="H302" s="102"/>
      <c r="I302" s="103"/>
      <c r="J302" s="102"/>
    </row>
    <row r="303" spans="2:10">
      <c r="B303" s="98"/>
      <c r="C303" s="98"/>
      <c r="D303" s="100"/>
      <c r="E303" s="100"/>
      <c r="F303" s="100"/>
      <c r="H303" s="102"/>
      <c r="I303" s="103"/>
      <c r="J303" s="102"/>
    </row>
    <row r="304" spans="2:10">
      <c r="B304" s="98"/>
      <c r="C304" s="98"/>
      <c r="D304" s="100"/>
      <c r="E304" s="100"/>
      <c r="F304" s="100"/>
      <c r="H304" s="102"/>
      <c r="I304" s="103"/>
      <c r="J304" s="102"/>
    </row>
    <row r="305" spans="2:10">
      <c r="B305" s="98"/>
      <c r="C305" s="98"/>
      <c r="D305" s="100"/>
      <c r="E305" s="100"/>
      <c r="F305" s="100"/>
      <c r="H305" s="102"/>
      <c r="I305" s="103"/>
      <c r="J305" s="102"/>
    </row>
    <row r="306" spans="2:10">
      <c r="B306" s="98"/>
      <c r="C306" s="98"/>
      <c r="D306" s="100"/>
      <c r="E306" s="100"/>
      <c r="F306" s="100"/>
      <c r="H306" s="102"/>
      <c r="I306" s="103"/>
      <c r="J306" s="102"/>
    </row>
    <row r="307" spans="2:10">
      <c r="B307" s="98"/>
      <c r="C307" s="98"/>
      <c r="D307" s="100"/>
      <c r="E307" s="100"/>
      <c r="F307" s="100"/>
      <c r="H307" s="102"/>
      <c r="I307" s="103"/>
      <c r="J307" s="102"/>
    </row>
    <row r="308" spans="2:10">
      <c r="B308" s="98"/>
      <c r="C308" s="98"/>
      <c r="D308" s="100"/>
      <c r="E308" s="100"/>
      <c r="F308" s="100"/>
      <c r="H308" s="102"/>
      <c r="I308" s="103"/>
      <c r="J308" s="102"/>
    </row>
    <row r="309" spans="2:10">
      <c r="B309" s="98"/>
      <c r="C309" s="98"/>
      <c r="D309" s="100"/>
      <c r="E309" s="100"/>
      <c r="F309" s="100"/>
      <c r="H309" s="102"/>
      <c r="I309" s="103"/>
      <c r="J309" s="102"/>
    </row>
    <row r="310" spans="2:10">
      <c r="B310" s="98"/>
      <c r="C310" s="98"/>
      <c r="D310" s="100"/>
      <c r="E310" s="100"/>
      <c r="F310" s="100"/>
      <c r="H310" s="102"/>
      <c r="I310" s="103"/>
      <c r="J310" s="102"/>
    </row>
    <row r="311" spans="2:10">
      <c r="B311" s="98"/>
      <c r="C311" s="98"/>
      <c r="D311" s="100"/>
      <c r="E311" s="100"/>
      <c r="F311" s="100"/>
      <c r="H311" s="102"/>
      <c r="I311" s="103"/>
      <c r="J311" s="102"/>
    </row>
    <row r="312" spans="2:10">
      <c r="B312" s="98"/>
      <c r="C312" s="98"/>
      <c r="D312" s="100"/>
      <c r="E312" s="100"/>
      <c r="F312" s="100"/>
      <c r="H312" s="102"/>
      <c r="I312" s="103"/>
      <c r="J312" s="102"/>
    </row>
    <row r="313" spans="2:10">
      <c r="B313" s="98"/>
      <c r="C313" s="98"/>
      <c r="D313" s="100"/>
      <c r="E313" s="100"/>
      <c r="F313" s="100"/>
      <c r="H313" s="102"/>
      <c r="I313" s="103"/>
      <c r="J313" s="102"/>
    </row>
    <row r="314" spans="2:10">
      <c r="B314" s="98"/>
      <c r="C314" s="98"/>
      <c r="D314" s="100"/>
      <c r="E314" s="100"/>
      <c r="F314" s="100"/>
      <c r="H314" s="102"/>
      <c r="I314" s="103"/>
      <c r="J314" s="102"/>
    </row>
    <row r="315" spans="2:10">
      <c r="B315" s="98"/>
      <c r="C315" s="98"/>
      <c r="D315" s="100"/>
      <c r="E315" s="100"/>
      <c r="F315" s="100"/>
      <c r="H315" s="102"/>
      <c r="I315" s="103"/>
      <c r="J315" s="102"/>
    </row>
    <row r="316" spans="2:10">
      <c r="B316" s="98"/>
      <c r="C316" s="98"/>
      <c r="D316" s="100"/>
      <c r="E316" s="100"/>
      <c r="F316" s="100"/>
      <c r="H316" s="102"/>
      <c r="I316" s="103"/>
      <c r="J316" s="102"/>
    </row>
    <row r="317" spans="2:10">
      <c r="B317" s="98"/>
      <c r="C317" s="98"/>
      <c r="D317" s="100"/>
      <c r="E317" s="100"/>
      <c r="F317" s="100"/>
      <c r="H317" s="102"/>
      <c r="I317" s="103"/>
      <c r="J317" s="102"/>
    </row>
    <row r="318" spans="2:10">
      <c r="B318" s="98"/>
      <c r="C318" s="98"/>
      <c r="D318" s="100"/>
      <c r="E318" s="100"/>
      <c r="F318" s="100"/>
      <c r="H318" s="102"/>
      <c r="I318" s="103"/>
      <c r="J318" s="102"/>
    </row>
    <row r="319" spans="2:10">
      <c r="B319" s="98"/>
      <c r="C319" s="98"/>
      <c r="D319" s="100"/>
      <c r="E319" s="100"/>
      <c r="F319" s="100"/>
      <c r="H319" s="102"/>
      <c r="I319" s="103"/>
      <c r="J319" s="102"/>
    </row>
    <row r="320" spans="2:10">
      <c r="B320" s="98"/>
      <c r="C320" s="98"/>
      <c r="D320" s="100"/>
      <c r="E320" s="100"/>
      <c r="F320" s="100"/>
      <c r="H320" s="102"/>
      <c r="I320" s="103"/>
      <c r="J320" s="102"/>
    </row>
    <row r="321" spans="2:10">
      <c r="B321" s="98"/>
      <c r="C321" s="98"/>
      <c r="D321" s="100"/>
      <c r="E321" s="100"/>
      <c r="F321" s="100"/>
      <c r="H321" s="102"/>
      <c r="I321" s="103"/>
      <c r="J321" s="102"/>
    </row>
    <row r="322" spans="2:10">
      <c r="B322" s="98"/>
      <c r="C322" s="98"/>
      <c r="D322" s="100"/>
      <c r="E322" s="100"/>
      <c r="F322" s="100"/>
      <c r="H322" s="102"/>
      <c r="I322" s="103"/>
      <c r="J322" s="102"/>
    </row>
    <row r="323" spans="2:10">
      <c r="B323" s="98"/>
      <c r="C323" s="98"/>
      <c r="D323" s="100"/>
      <c r="E323" s="100"/>
      <c r="F323" s="100"/>
      <c r="H323" s="102"/>
      <c r="I323" s="103"/>
      <c r="J323" s="102"/>
    </row>
    <row r="324" spans="2:10">
      <c r="B324" s="98"/>
      <c r="C324" s="98"/>
      <c r="D324" s="100"/>
      <c r="E324" s="100"/>
      <c r="F324" s="100"/>
      <c r="H324" s="102"/>
      <c r="I324" s="103"/>
      <c r="J324" s="102"/>
    </row>
    <row r="325" spans="2:10">
      <c r="B325" s="98"/>
      <c r="C325" s="98"/>
      <c r="D325" s="100"/>
      <c r="E325" s="100"/>
      <c r="F325" s="100"/>
      <c r="H325" s="102"/>
      <c r="I325" s="103"/>
      <c r="J325" s="102"/>
    </row>
    <row r="326" spans="2:10">
      <c r="B326" s="98"/>
      <c r="C326" s="98"/>
      <c r="D326" s="100"/>
      <c r="E326" s="100"/>
      <c r="F326" s="100"/>
      <c r="H326" s="102"/>
      <c r="I326" s="103"/>
      <c r="J326" s="102"/>
    </row>
    <row r="327" spans="2:10">
      <c r="B327" s="98"/>
      <c r="C327" s="98"/>
      <c r="D327" s="100"/>
      <c r="E327" s="100"/>
      <c r="F327" s="100"/>
      <c r="H327" s="102"/>
      <c r="I327" s="103"/>
      <c r="J327" s="102"/>
    </row>
    <row r="328" spans="2:10">
      <c r="B328" s="98"/>
      <c r="C328" s="98"/>
      <c r="D328" s="100"/>
      <c r="E328" s="100"/>
      <c r="F328" s="100"/>
      <c r="H328" s="102"/>
      <c r="I328" s="103"/>
      <c r="J328" s="102"/>
    </row>
    <row r="329" spans="2:10">
      <c r="B329" s="98"/>
      <c r="C329" s="98"/>
      <c r="D329" s="100"/>
      <c r="E329" s="100"/>
      <c r="F329" s="100"/>
      <c r="H329" s="102"/>
      <c r="I329" s="103"/>
      <c r="J329" s="102"/>
    </row>
    <row r="330" spans="2:10">
      <c r="B330" s="98"/>
      <c r="C330" s="98"/>
      <c r="D330" s="100"/>
      <c r="E330" s="100"/>
      <c r="F330" s="100"/>
      <c r="H330" s="102"/>
      <c r="I330" s="103"/>
      <c r="J330" s="102"/>
    </row>
    <row r="331" spans="2:10">
      <c r="B331" s="98"/>
      <c r="C331" s="98"/>
      <c r="D331" s="100"/>
      <c r="E331" s="100"/>
      <c r="F331" s="100"/>
      <c r="H331" s="102"/>
      <c r="I331" s="103"/>
      <c r="J331" s="102"/>
    </row>
    <row r="332" spans="2:10">
      <c r="B332" s="98"/>
      <c r="C332" s="98"/>
      <c r="D332" s="100"/>
      <c r="E332" s="100"/>
      <c r="F332" s="100"/>
      <c r="H332" s="102"/>
      <c r="I332" s="103"/>
      <c r="J332" s="102"/>
    </row>
    <row r="333" spans="2:10">
      <c r="B333" s="98"/>
      <c r="C333" s="98"/>
      <c r="D333" s="100"/>
      <c r="E333" s="100"/>
      <c r="F333" s="100"/>
      <c r="H333" s="102"/>
      <c r="I333" s="103"/>
      <c r="J333" s="102"/>
    </row>
    <row r="334" spans="2:10">
      <c r="B334" s="98"/>
      <c r="C334" s="98"/>
      <c r="D334" s="100"/>
      <c r="E334" s="100"/>
      <c r="F334" s="100"/>
      <c r="H334" s="102"/>
      <c r="I334" s="103"/>
      <c r="J334" s="102"/>
    </row>
    <row r="335" spans="2:10">
      <c r="B335" s="98"/>
      <c r="C335" s="98"/>
      <c r="D335" s="100"/>
      <c r="E335" s="100"/>
      <c r="F335" s="100"/>
      <c r="H335" s="102"/>
      <c r="I335" s="103"/>
      <c r="J335" s="102"/>
    </row>
    <row r="336" spans="2:10">
      <c r="B336" s="98"/>
      <c r="C336" s="98"/>
      <c r="D336" s="100"/>
      <c r="E336" s="100"/>
      <c r="F336" s="100"/>
      <c r="H336" s="102"/>
      <c r="I336" s="103"/>
      <c r="J336" s="102"/>
    </row>
    <row r="337" spans="2:10">
      <c r="B337" s="98"/>
      <c r="C337" s="98"/>
      <c r="D337" s="100"/>
      <c r="E337" s="100"/>
      <c r="F337" s="100"/>
      <c r="H337" s="102"/>
      <c r="I337" s="103"/>
      <c r="J337" s="102"/>
    </row>
    <row r="338" spans="2:10">
      <c r="B338" s="98"/>
      <c r="C338" s="98"/>
      <c r="D338" s="100"/>
      <c r="E338" s="100"/>
      <c r="F338" s="100"/>
      <c r="H338" s="102"/>
      <c r="I338" s="103"/>
      <c r="J338" s="102"/>
    </row>
    <row r="339" spans="2:10">
      <c r="B339" s="98"/>
      <c r="C339" s="98"/>
      <c r="D339" s="100"/>
      <c r="E339" s="100"/>
      <c r="F339" s="100"/>
      <c r="H339" s="102"/>
      <c r="I339" s="103"/>
      <c r="J339" s="102"/>
    </row>
    <row r="340" spans="2:10">
      <c r="B340" s="98"/>
      <c r="C340" s="98"/>
      <c r="D340" s="100"/>
      <c r="E340" s="100"/>
      <c r="F340" s="100"/>
      <c r="H340" s="102"/>
      <c r="I340" s="103"/>
      <c r="J340" s="102"/>
    </row>
    <row r="341" spans="2:10">
      <c r="B341" s="98"/>
      <c r="C341" s="98"/>
      <c r="D341" s="100"/>
      <c r="E341" s="100"/>
      <c r="F341" s="100"/>
      <c r="H341" s="102"/>
      <c r="I341" s="103"/>
      <c r="J341" s="102"/>
    </row>
    <row r="342" spans="2:10">
      <c r="B342" s="98"/>
      <c r="C342" s="98"/>
      <c r="D342" s="100"/>
      <c r="E342" s="100"/>
      <c r="F342" s="100"/>
      <c r="H342" s="102"/>
      <c r="I342" s="103"/>
      <c r="J342" s="102"/>
    </row>
    <row r="343" spans="2:10">
      <c r="B343" s="98"/>
      <c r="C343" s="98"/>
      <c r="D343" s="100"/>
      <c r="E343" s="100"/>
      <c r="F343" s="100"/>
      <c r="H343" s="102"/>
      <c r="I343" s="103"/>
      <c r="J343" s="102"/>
    </row>
    <row r="344" spans="2:10">
      <c r="B344" s="98"/>
      <c r="C344" s="98"/>
      <c r="D344" s="100"/>
      <c r="E344" s="100"/>
      <c r="F344" s="100"/>
      <c r="H344" s="102"/>
      <c r="I344" s="103"/>
      <c r="J344" s="102"/>
    </row>
    <row r="345" spans="2:10">
      <c r="B345" s="98"/>
      <c r="C345" s="98"/>
      <c r="D345" s="100"/>
      <c r="E345" s="100"/>
      <c r="F345" s="100"/>
      <c r="H345" s="102"/>
      <c r="I345" s="103"/>
      <c r="J345" s="102"/>
    </row>
    <row r="346" spans="2:10">
      <c r="B346" s="98"/>
      <c r="C346" s="98"/>
      <c r="D346" s="100"/>
      <c r="E346" s="100"/>
      <c r="F346" s="100"/>
      <c r="H346" s="102"/>
      <c r="I346" s="103"/>
      <c r="J346" s="102"/>
    </row>
    <row r="347" spans="2:10">
      <c r="B347" s="98"/>
      <c r="C347" s="98"/>
      <c r="D347" s="100"/>
      <c r="E347" s="100"/>
      <c r="F347" s="100"/>
      <c r="H347" s="102"/>
      <c r="I347" s="103"/>
      <c r="J347" s="102"/>
    </row>
    <row r="348" spans="2:10">
      <c r="B348" s="98"/>
      <c r="C348" s="98"/>
      <c r="D348" s="100"/>
      <c r="E348" s="100"/>
      <c r="F348" s="100"/>
      <c r="H348" s="102"/>
      <c r="I348" s="103"/>
      <c r="J348" s="102"/>
    </row>
    <row r="349" spans="2:10">
      <c r="B349" s="98"/>
      <c r="C349" s="98"/>
      <c r="D349" s="100"/>
      <c r="E349" s="100"/>
      <c r="F349" s="100"/>
      <c r="H349" s="102"/>
      <c r="I349" s="103"/>
      <c r="J349" s="102"/>
    </row>
    <row r="350" spans="2:10">
      <c r="B350" s="98"/>
      <c r="C350" s="98"/>
      <c r="D350" s="100"/>
      <c r="E350" s="100"/>
      <c r="F350" s="100"/>
      <c r="H350" s="102"/>
      <c r="I350" s="103"/>
      <c r="J350" s="102"/>
    </row>
    <row r="351" spans="2:10">
      <c r="B351" s="98"/>
      <c r="C351" s="98"/>
      <c r="D351" s="100"/>
      <c r="E351" s="100"/>
      <c r="F351" s="100"/>
      <c r="H351" s="102"/>
      <c r="I351" s="103"/>
      <c r="J351" s="102"/>
    </row>
    <row r="352" spans="2:10">
      <c r="B352" s="98"/>
      <c r="C352" s="98"/>
      <c r="D352" s="100"/>
      <c r="E352" s="100"/>
      <c r="F352" s="100"/>
      <c r="H352" s="102"/>
      <c r="I352" s="103"/>
      <c r="J352" s="102"/>
    </row>
    <row r="353" spans="2:10">
      <c r="B353" s="98"/>
      <c r="C353" s="98"/>
      <c r="D353" s="100"/>
      <c r="E353" s="100"/>
      <c r="F353" s="100"/>
      <c r="H353" s="102"/>
      <c r="I353" s="103"/>
      <c r="J353" s="102"/>
    </row>
    <row r="354" spans="2:10">
      <c r="B354" s="98"/>
      <c r="C354" s="98"/>
      <c r="D354" s="100"/>
      <c r="E354" s="100"/>
      <c r="F354" s="100"/>
      <c r="H354" s="102"/>
      <c r="I354" s="103"/>
      <c r="J354" s="102"/>
    </row>
    <row r="355" spans="2:10">
      <c r="B355" s="98"/>
      <c r="C355" s="98"/>
      <c r="D355" s="100"/>
      <c r="E355" s="100"/>
      <c r="F355" s="100"/>
      <c r="H355" s="102"/>
      <c r="I355" s="103"/>
      <c r="J355" s="102"/>
    </row>
    <row r="356" spans="2:10">
      <c r="B356" s="98"/>
      <c r="C356" s="98"/>
      <c r="D356" s="100"/>
      <c r="E356" s="100"/>
      <c r="F356" s="100"/>
      <c r="H356" s="102"/>
      <c r="I356" s="103"/>
      <c r="J356" s="102"/>
    </row>
    <row r="357" spans="2:10">
      <c r="B357" s="98"/>
      <c r="C357" s="98"/>
      <c r="D357" s="100"/>
      <c r="E357" s="100"/>
      <c r="F357" s="100"/>
      <c r="H357" s="102"/>
      <c r="I357" s="103"/>
      <c r="J357" s="102"/>
    </row>
    <row r="358" spans="2:10">
      <c r="B358" s="98"/>
      <c r="C358" s="98"/>
      <c r="D358" s="100"/>
      <c r="E358" s="100"/>
      <c r="F358" s="100"/>
      <c r="H358" s="102"/>
      <c r="I358" s="103"/>
      <c r="J358" s="102"/>
    </row>
    <row r="359" spans="2:10">
      <c r="B359" s="98"/>
      <c r="C359" s="98"/>
      <c r="D359" s="100"/>
      <c r="E359" s="100"/>
      <c r="F359" s="100"/>
      <c r="H359" s="102"/>
      <c r="I359" s="103"/>
      <c r="J359" s="102"/>
    </row>
    <row r="360" spans="2:10">
      <c r="B360" s="98"/>
      <c r="C360" s="98"/>
      <c r="D360" s="100"/>
      <c r="E360" s="100"/>
      <c r="F360" s="100"/>
      <c r="H360" s="102"/>
      <c r="I360" s="103"/>
      <c r="J360" s="102"/>
    </row>
    <row r="361" spans="2:10">
      <c r="B361" s="98"/>
      <c r="C361" s="98"/>
      <c r="D361" s="100"/>
      <c r="E361" s="100"/>
      <c r="F361" s="100"/>
      <c r="H361" s="102"/>
      <c r="I361" s="103"/>
      <c r="J361" s="102"/>
    </row>
    <row r="362" spans="2:10">
      <c r="B362" s="98"/>
      <c r="C362" s="98"/>
      <c r="D362" s="100"/>
      <c r="E362" s="100"/>
      <c r="F362" s="100"/>
      <c r="H362" s="102"/>
      <c r="I362" s="103"/>
      <c r="J362" s="102"/>
    </row>
    <row r="363" spans="2:10">
      <c r="B363" s="98"/>
      <c r="C363" s="98"/>
      <c r="D363" s="100"/>
      <c r="E363" s="100"/>
      <c r="F363" s="100"/>
      <c r="H363" s="102"/>
      <c r="I363" s="103"/>
      <c r="J363" s="102"/>
    </row>
    <row r="364" spans="2:10">
      <c r="B364" s="98"/>
      <c r="C364" s="98"/>
      <c r="D364" s="100"/>
      <c r="E364" s="100"/>
      <c r="F364" s="100"/>
      <c r="H364" s="102"/>
      <c r="I364" s="103"/>
      <c r="J364" s="102"/>
    </row>
    <row r="365" spans="2:10">
      <c r="B365" s="98"/>
      <c r="C365" s="98"/>
      <c r="D365" s="100"/>
      <c r="E365" s="100"/>
      <c r="F365" s="100"/>
      <c r="H365" s="102"/>
      <c r="I365" s="103"/>
      <c r="J365" s="102"/>
    </row>
    <row r="366" spans="2:10">
      <c r="B366" s="98"/>
      <c r="C366" s="98"/>
      <c r="D366" s="100"/>
      <c r="E366" s="100"/>
      <c r="F366" s="100"/>
      <c r="H366" s="102"/>
      <c r="I366" s="103"/>
      <c r="J366" s="102"/>
    </row>
    <row r="367" spans="2:10">
      <c r="B367" s="98"/>
      <c r="C367" s="98"/>
      <c r="D367" s="100"/>
      <c r="E367" s="100"/>
      <c r="F367" s="100"/>
      <c r="H367" s="102"/>
      <c r="I367" s="103"/>
      <c r="J367" s="102"/>
    </row>
    <row r="368" spans="2:10">
      <c r="B368" s="98"/>
      <c r="C368" s="98"/>
      <c r="D368" s="100"/>
      <c r="E368" s="100"/>
      <c r="F368" s="100"/>
      <c r="H368" s="102"/>
      <c r="I368" s="103"/>
      <c r="J368" s="102"/>
    </row>
    <row r="369" spans="2:10">
      <c r="B369" s="98"/>
      <c r="C369" s="98"/>
      <c r="D369" s="100"/>
      <c r="E369" s="100"/>
      <c r="F369" s="100"/>
      <c r="H369" s="102"/>
      <c r="I369" s="103"/>
      <c r="J369" s="102"/>
    </row>
    <row r="370" spans="2:10">
      <c r="B370" s="98"/>
      <c r="C370" s="98"/>
      <c r="D370" s="100"/>
      <c r="E370" s="100"/>
      <c r="F370" s="100"/>
      <c r="H370" s="102"/>
      <c r="I370" s="103"/>
      <c r="J370" s="102"/>
    </row>
    <row r="371" spans="2:10">
      <c r="B371" s="98"/>
      <c r="C371" s="98"/>
      <c r="D371" s="100"/>
      <c r="E371" s="100"/>
      <c r="F371" s="100"/>
      <c r="H371" s="102"/>
      <c r="I371" s="103"/>
      <c r="J371" s="102"/>
    </row>
    <row r="372" spans="2:10">
      <c r="B372" s="98"/>
      <c r="C372" s="98"/>
      <c r="D372" s="100"/>
      <c r="E372" s="100"/>
      <c r="F372" s="100"/>
      <c r="H372" s="102"/>
      <c r="I372" s="103"/>
      <c r="J372" s="102"/>
    </row>
    <row r="373" spans="2:10">
      <c r="B373" s="98"/>
      <c r="C373" s="98"/>
      <c r="D373" s="100"/>
      <c r="E373" s="100"/>
      <c r="F373" s="100"/>
      <c r="H373" s="102"/>
      <c r="I373" s="103"/>
      <c r="J373" s="102"/>
    </row>
    <row r="374" spans="2:10">
      <c r="B374" s="98"/>
      <c r="C374" s="98"/>
      <c r="D374" s="100"/>
      <c r="E374" s="100"/>
      <c r="F374" s="100"/>
      <c r="H374" s="102"/>
      <c r="I374" s="103"/>
      <c r="J374" s="102"/>
    </row>
    <row r="375" spans="2:10">
      <c r="B375" s="98"/>
      <c r="C375" s="98"/>
      <c r="D375" s="100"/>
      <c r="E375" s="100"/>
      <c r="F375" s="100"/>
      <c r="H375" s="102"/>
      <c r="I375" s="103"/>
      <c r="J375" s="102"/>
    </row>
    <row r="376" spans="2:10">
      <c r="B376" s="98"/>
      <c r="C376" s="98"/>
      <c r="D376" s="100"/>
      <c r="E376" s="100"/>
      <c r="F376" s="100"/>
      <c r="H376" s="102"/>
      <c r="I376" s="103"/>
      <c r="J376" s="102"/>
    </row>
    <row r="377" spans="2:10">
      <c r="B377" s="98"/>
      <c r="C377" s="98"/>
      <c r="D377" s="100"/>
      <c r="E377" s="100"/>
      <c r="F377" s="100"/>
      <c r="H377" s="102"/>
      <c r="I377" s="103"/>
      <c r="J377" s="102"/>
    </row>
    <row r="378" spans="2:10">
      <c r="B378" s="98"/>
      <c r="C378" s="98"/>
      <c r="D378" s="100"/>
      <c r="E378" s="100"/>
      <c r="F378" s="100"/>
      <c r="H378" s="102"/>
      <c r="I378" s="103"/>
      <c r="J378" s="102"/>
    </row>
    <row r="379" spans="2:10">
      <c r="B379" s="98"/>
      <c r="C379" s="98"/>
      <c r="D379" s="100"/>
      <c r="E379" s="100"/>
      <c r="F379" s="100"/>
      <c r="H379" s="102"/>
      <c r="I379" s="103"/>
      <c r="J379" s="102"/>
    </row>
    <row r="380" spans="2:10">
      <c r="B380" s="98"/>
      <c r="C380" s="98"/>
      <c r="D380" s="100"/>
      <c r="E380" s="100"/>
      <c r="F380" s="100"/>
      <c r="H380" s="102"/>
      <c r="I380" s="103"/>
      <c r="J380" s="102"/>
    </row>
    <row r="381" spans="2:10">
      <c r="B381" s="98"/>
      <c r="C381" s="98"/>
      <c r="D381" s="100"/>
      <c r="E381" s="100"/>
      <c r="F381" s="100"/>
      <c r="H381" s="102"/>
      <c r="I381" s="103"/>
      <c r="J381" s="102"/>
    </row>
    <row r="382" spans="2:10">
      <c r="B382" s="98"/>
      <c r="C382" s="98"/>
      <c r="D382" s="100"/>
      <c r="E382" s="100"/>
      <c r="F382" s="100"/>
      <c r="H382" s="102"/>
      <c r="I382" s="103"/>
      <c r="J382" s="102"/>
    </row>
    <row r="383" spans="2:10">
      <c r="B383" s="98"/>
      <c r="C383" s="98"/>
      <c r="D383" s="100"/>
      <c r="E383" s="100"/>
      <c r="F383" s="100"/>
      <c r="H383" s="102"/>
      <c r="I383" s="103"/>
      <c r="J383" s="102"/>
    </row>
    <row r="384" spans="2:10">
      <c r="B384" s="98"/>
      <c r="C384" s="98"/>
      <c r="D384" s="100"/>
      <c r="E384" s="100"/>
      <c r="F384" s="100"/>
      <c r="H384" s="102"/>
      <c r="I384" s="103"/>
      <c r="J384" s="102"/>
    </row>
    <row r="385" spans="2:10">
      <c r="B385" s="98"/>
      <c r="C385" s="98"/>
      <c r="D385" s="100"/>
      <c r="E385" s="100"/>
      <c r="F385" s="100"/>
      <c r="H385" s="102"/>
      <c r="I385" s="103"/>
      <c r="J385" s="102"/>
    </row>
    <row r="386" spans="2:10">
      <c r="B386" s="98"/>
      <c r="C386" s="98"/>
      <c r="D386" s="100"/>
      <c r="E386" s="100"/>
      <c r="F386" s="100"/>
      <c r="H386" s="102"/>
      <c r="I386" s="103"/>
      <c r="J386" s="102"/>
    </row>
    <row r="387" spans="2:10">
      <c r="B387" s="98"/>
      <c r="C387" s="98"/>
      <c r="D387" s="100"/>
      <c r="E387" s="100"/>
      <c r="F387" s="100"/>
      <c r="H387" s="102"/>
      <c r="I387" s="103"/>
      <c r="J387" s="102"/>
    </row>
    <row r="388" spans="2:10">
      <c r="B388" s="98"/>
      <c r="C388" s="98"/>
      <c r="D388" s="100"/>
      <c r="E388" s="100"/>
      <c r="F388" s="100"/>
      <c r="H388" s="102"/>
      <c r="I388" s="103"/>
      <c r="J388" s="102"/>
    </row>
    <row r="389" spans="2:10">
      <c r="B389" s="98"/>
      <c r="C389" s="98"/>
      <c r="D389" s="100"/>
      <c r="E389" s="100"/>
      <c r="F389" s="100"/>
      <c r="H389" s="102"/>
      <c r="I389" s="103"/>
      <c r="J389" s="102"/>
    </row>
    <row r="390" spans="2:10">
      <c r="B390" s="98"/>
      <c r="C390" s="98"/>
      <c r="D390" s="100"/>
      <c r="E390" s="100"/>
      <c r="F390" s="100"/>
      <c r="H390" s="102"/>
      <c r="I390" s="103"/>
      <c r="J390" s="102"/>
    </row>
    <row r="391" spans="2:10">
      <c r="B391" s="98"/>
      <c r="C391" s="98"/>
      <c r="D391" s="100"/>
      <c r="E391" s="100"/>
      <c r="F391" s="100"/>
      <c r="H391" s="102"/>
      <c r="I391" s="103"/>
      <c r="J391" s="102"/>
    </row>
    <row r="392" spans="2:10">
      <c r="B392" s="98"/>
      <c r="C392" s="98"/>
      <c r="D392" s="100"/>
      <c r="E392" s="100"/>
      <c r="F392" s="100"/>
      <c r="H392" s="102"/>
      <c r="I392" s="103"/>
      <c r="J392" s="102"/>
    </row>
    <row r="393" spans="2:10">
      <c r="B393" s="98"/>
      <c r="C393" s="98"/>
      <c r="D393" s="100"/>
      <c r="E393" s="100"/>
      <c r="F393" s="100"/>
      <c r="H393" s="102"/>
      <c r="I393" s="103"/>
      <c r="J393" s="102"/>
    </row>
    <row r="394" spans="2:10">
      <c r="B394" s="98"/>
      <c r="C394" s="98"/>
      <c r="D394" s="100"/>
      <c r="E394" s="100"/>
      <c r="F394" s="100"/>
      <c r="H394" s="102"/>
      <c r="I394" s="103"/>
      <c r="J394" s="102"/>
    </row>
    <row r="395" spans="2:10">
      <c r="B395" s="98"/>
      <c r="C395" s="98"/>
      <c r="D395" s="100"/>
      <c r="E395" s="100"/>
      <c r="F395" s="100"/>
      <c r="H395" s="102"/>
      <c r="I395" s="103"/>
      <c r="J395" s="102"/>
    </row>
    <row r="396" spans="2:10">
      <c r="B396" s="98"/>
      <c r="C396" s="98"/>
      <c r="D396" s="100"/>
      <c r="E396" s="100"/>
      <c r="F396" s="100"/>
      <c r="H396" s="102"/>
      <c r="I396" s="103"/>
      <c r="J396" s="102"/>
    </row>
    <row r="397" spans="2:10">
      <c r="B397" s="98"/>
      <c r="C397" s="98"/>
      <c r="D397" s="100"/>
      <c r="E397" s="100"/>
      <c r="F397" s="100"/>
      <c r="H397" s="102"/>
      <c r="I397" s="103"/>
      <c r="J397" s="102"/>
    </row>
    <row r="398" spans="2:10">
      <c r="B398" s="98"/>
      <c r="C398" s="98"/>
      <c r="D398" s="100"/>
      <c r="E398" s="100"/>
      <c r="F398" s="100"/>
      <c r="H398" s="102"/>
      <c r="I398" s="103"/>
      <c r="J398" s="102"/>
    </row>
    <row r="399" spans="2:10">
      <c r="B399" s="98"/>
      <c r="C399" s="98"/>
      <c r="D399" s="100"/>
      <c r="E399" s="100"/>
      <c r="F399" s="100"/>
      <c r="H399" s="102"/>
      <c r="I399" s="103"/>
      <c r="J399" s="102"/>
    </row>
    <row r="400" spans="2:10">
      <c r="B400" s="98"/>
      <c r="C400" s="98"/>
      <c r="D400" s="100"/>
      <c r="E400" s="100"/>
      <c r="F400" s="100"/>
      <c r="H400" s="102"/>
      <c r="I400" s="103"/>
      <c r="J400" s="102"/>
    </row>
    <row r="401" spans="2:10">
      <c r="B401" s="98"/>
      <c r="C401" s="98"/>
      <c r="D401" s="100"/>
      <c r="E401" s="100"/>
      <c r="F401" s="100"/>
      <c r="H401" s="102"/>
      <c r="I401" s="103"/>
      <c r="J401" s="102"/>
    </row>
    <row r="402" spans="2:10">
      <c r="B402" s="98"/>
      <c r="C402" s="98"/>
      <c r="D402" s="100"/>
      <c r="E402" s="100"/>
      <c r="F402" s="100"/>
      <c r="H402" s="102"/>
      <c r="I402" s="103"/>
      <c r="J402" s="102"/>
    </row>
    <row r="403" spans="2:10">
      <c r="B403" s="98"/>
      <c r="C403" s="98"/>
      <c r="D403" s="100"/>
      <c r="E403" s="100"/>
      <c r="F403" s="100"/>
      <c r="H403" s="102"/>
      <c r="I403" s="103"/>
      <c r="J403" s="102"/>
    </row>
    <row r="404" spans="2:10">
      <c r="B404" s="98"/>
      <c r="C404" s="98"/>
      <c r="D404" s="100"/>
      <c r="E404" s="100"/>
      <c r="F404" s="100"/>
      <c r="H404" s="102"/>
      <c r="I404" s="103"/>
      <c r="J404" s="102"/>
    </row>
    <row r="405" spans="2:10">
      <c r="B405" s="98"/>
      <c r="C405" s="98"/>
      <c r="D405" s="100"/>
      <c r="E405" s="100"/>
      <c r="F405" s="100"/>
      <c r="H405" s="102"/>
      <c r="I405" s="103"/>
      <c r="J405" s="102"/>
    </row>
    <row r="406" spans="2:10">
      <c r="B406" s="98"/>
      <c r="C406" s="98"/>
      <c r="D406" s="100"/>
      <c r="E406" s="100"/>
      <c r="F406" s="100"/>
      <c r="H406" s="102"/>
      <c r="I406" s="103"/>
      <c r="J406" s="102"/>
    </row>
    <row r="407" spans="2:10">
      <c r="B407" s="98"/>
      <c r="C407" s="98"/>
      <c r="D407" s="100"/>
      <c r="E407" s="100"/>
      <c r="F407" s="100"/>
      <c r="H407" s="102"/>
      <c r="I407" s="103"/>
      <c r="J407" s="102"/>
    </row>
    <row r="408" spans="2:10">
      <c r="B408" s="98"/>
      <c r="C408" s="98"/>
      <c r="D408" s="100"/>
      <c r="E408" s="100"/>
      <c r="F408" s="100"/>
      <c r="H408" s="102"/>
      <c r="I408" s="103"/>
      <c r="J408" s="102"/>
    </row>
    <row r="409" spans="2:10">
      <c r="B409" s="98"/>
      <c r="C409" s="98"/>
      <c r="D409" s="100"/>
      <c r="E409" s="100"/>
      <c r="F409" s="100"/>
      <c r="H409" s="102"/>
      <c r="I409" s="103"/>
      <c r="J409" s="102"/>
    </row>
    <row r="410" spans="2:10">
      <c r="B410" s="98"/>
      <c r="C410" s="98"/>
      <c r="D410" s="100"/>
      <c r="E410" s="100"/>
      <c r="F410" s="100"/>
      <c r="H410" s="102"/>
      <c r="I410" s="103"/>
      <c r="J410" s="102"/>
    </row>
    <row r="411" spans="2:10">
      <c r="B411" s="98"/>
      <c r="C411" s="98"/>
      <c r="D411" s="100"/>
      <c r="E411" s="100"/>
      <c r="F411" s="100"/>
      <c r="H411" s="102"/>
      <c r="I411" s="103"/>
      <c r="J411" s="102"/>
    </row>
    <row r="412" spans="2:10">
      <c r="B412" s="98"/>
      <c r="C412" s="98"/>
      <c r="D412" s="100"/>
      <c r="E412" s="100"/>
      <c r="F412" s="100"/>
      <c r="H412" s="102"/>
      <c r="I412" s="103"/>
      <c r="J412" s="102"/>
    </row>
    <row r="413" spans="2:10">
      <c r="B413" s="98"/>
      <c r="C413" s="98"/>
      <c r="D413" s="100"/>
      <c r="E413" s="100"/>
      <c r="F413" s="100"/>
      <c r="H413" s="102"/>
      <c r="I413" s="103"/>
      <c r="J413" s="102"/>
    </row>
    <row r="414" spans="2:10">
      <c r="B414" s="98"/>
      <c r="C414" s="98"/>
      <c r="D414" s="100"/>
      <c r="E414" s="100"/>
      <c r="F414" s="100"/>
      <c r="H414" s="102"/>
      <c r="I414" s="103"/>
      <c r="J414" s="102"/>
    </row>
    <row r="415" spans="2:10">
      <c r="B415" s="98"/>
      <c r="C415" s="98"/>
      <c r="D415" s="100"/>
      <c r="E415" s="100"/>
      <c r="F415" s="100"/>
      <c r="H415" s="102"/>
      <c r="I415" s="103"/>
      <c r="J415" s="102"/>
    </row>
    <row r="416" spans="2:10">
      <c r="B416" s="98"/>
      <c r="C416" s="98"/>
      <c r="D416" s="100"/>
      <c r="E416" s="100"/>
      <c r="F416" s="100"/>
      <c r="H416" s="102"/>
      <c r="I416" s="103"/>
      <c r="J416" s="102"/>
    </row>
    <row r="417" spans="2:10">
      <c r="B417" s="98"/>
      <c r="C417" s="98"/>
      <c r="D417" s="100"/>
      <c r="E417" s="100"/>
      <c r="F417" s="100"/>
      <c r="H417" s="102"/>
      <c r="I417" s="103"/>
      <c r="J417" s="102"/>
    </row>
    <row r="418" spans="2:10">
      <c r="B418" s="98"/>
      <c r="C418" s="98"/>
      <c r="D418" s="100"/>
      <c r="E418" s="100"/>
      <c r="F418" s="100"/>
      <c r="H418" s="102"/>
      <c r="I418" s="103"/>
      <c r="J418" s="102"/>
    </row>
    <row r="419" spans="2:10">
      <c r="B419" s="98"/>
      <c r="C419" s="98"/>
      <c r="D419" s="100"/>
      <c r="E419" s="100"/>
      <c r="F419" s="100"/>
      <c r="H419" s="102"/>
      <c r="I419" s="103"/>
      <c r="J419" s="102"/>
    </row>
    <row r="420" spans="2:10">
      <c r="B420" s="98"/>
      <c r="C420" s="98"/>
      <c r="D420" s="100"/>
      <c r="E420" s="100"/>
      <c r="F420" s="100"/>
      <c r="H420" s="102"/>
      <c r="I420" s="103"/>
      <c r="J420" s="102"/>
    </row>
    <row r="421" spans="2:10">
      <c r="B421" s="98"/>
      <c r="C421" s="98"/>
      <c r="D421" s="100"/>
      <c r="E421" s="100"/>
      <c r="F421" s="100"/>
      <c r="H421" s="102"/>
      <c r="I421" s="103"/>
      <c r="J421" s="102"/>
    </row>
    <row r="422" spans="2:10">
      <c r="B422" s="98"/>
      <c r="C422" s="98"/>
      <c r="D422" s="100"/>
      <c r="E422" s="100"/>
      <c r="F422" s="100"/>
      <c r="H422" s="102"/>
      <c r="I422" s="103"/>
      <c r="J422" s="102"/>
    </row>
    <row r="423" spans="2:10">
      <c r="B423" s="98"/>
      <c r="C423" s="98"/>
      <c r="D423" s="100"/>
      <c r="E423" s="100"/>
      <c r="F423" s="100"/>
      <c r="H423" s="102"/>
      <c r="I423" s="103"/>
      <c r="J423" s="102"/>
    </row>
    <row r="424" spans="2:10">
      <c r="B424" s="98"/>
      <c r="C424" s="98"/>
      <c r="D424" s="100"/>
      <c r="E424" s="100"/>
      <c r="F424" s="100"/>
      <c r="H424" s="102"/>
      <c r="I424" s="103"/>
      <c r="J424" s="102"/>
    </row>
    <row r="425" spans="2:10">
      <c r="B425" s="98"/>
      <c r="C425" s="98"/>
      <c r="D425" s="100"/>
      <c r="E425" s="100"/>
      <c r="F425" s="100"/>
      <c r="H425" s="102"/>
      <c r="I425" s="103"/>
      <c r="J425" s="102"/>
    </row>
    <row r="426" spans="2:10">
      <c r="B426" s="98"/>
      <c r="C426" s="98"/>
      <c r="D426" s="100"/>
      <c r="E426" s="100"/>
      <c r="F426" s="100"/>
      <c r="H426" s="102"/>
      <c r="I426" s="103"/>
      <c r="J426" s="102"/>
    </row>
    <row r="427" spans="2:10">
      <c r="B427" s="98"/>
      <c r="C427" s="98"/>
      <c r="D427" s="100"/>
      <c r="E427" s="100"/>
      <c r="F427" s="100"/>
      <c r="H427" s="102"/>
      <c r="I427" s="103"/>
      <c r="J427" s="102"/>
    </row>
    <row r="428" spans="2:10">
      <c r="B428" s="98"/>
      <c r="C428" s="98"/>
      <c r="D428" s="100"/>
      <c r="E428" s="100"/>
      <c r="F428" s="100"/>
      <c r="H428" s="102"/>
      <c r="I428" s="103"/>
      <c r="J428" s="102"/>
    </row>
    <row r="429" spans="2:10">
      <c r="B429" s="98"/>
      <c r="C429" s="98"/>
      <c r="D429" s="100"/>
      <c r="E429" s="100"/>
      <c r="F429" s="100"/>
      <c r="H429" s="102"/>
      <c r="I429" s="103"/>
      <c r="J429" s="102"/>
    </row>
    <row r="430" spans="2:10">
      <c r="B430" s="98"/>
      <c r="C430" s="98"/>
      <c r="D430" s="100"/>
      <c r="E430" s="100"/>
      <c r="F430" s="100"/>
      <c r="H430" s="102"/>
      <c r="I430" s="103"/>
      <c r="J430" s="102"/>
    </row>
    <row r="431" spans="2:10">
      <c r="B431" s="98"/>
      <c r="C431" s="98"/>
      <c r="D431" s="100"/>
      <c r="E431" s="100"/>
      <c r="F431" s="100"/>
      <c r="H431" s="102"/>
      <c r="I431" s="103"/>
      <c r="J431" s="102"/>
    </row>
    <row r="432" spans="2:10">
      <c r="B432" s="98"/>
      <c r="C432" s="98"/>
      <c r="D432" s="100"/>
      <c r="E432" s="100"/>
      <c r="F432" s="100"/>
      <c r="H432" s="102"/>
      <c r="I432" s="103"/>
      <c r="J432" s="102"/>
    </row>
    <row r="433" spans="2:10">
      <c r="B433" s="98"/>
      <c r="C433" s="98"/>
      <c r="D433" s="100"/>
      <c r="E433" s="100"/>
      <c r="F433" s="100"/>
      <c r="H433" s="102"/>
      <c r="I433" s="103"/>
      <c r="J433" s="102"/>
    </row>
    <row r="434" spans="2:10">
      <c r="B434" s="98"/>
      <c r="C434" s="98"/>
      <c r="D434" s="100"/>
      <c r="E434" s="100"/>
      <c r="F434" s="100"/>
      <c r="H434" s="102"/>
      <c r="I434" s="103"/>
      <c r="J434" s="102"/>
    </row>
    <row r="435" spans="2:10">
      <c r="B435" s="98"/>
      <c r="C435" s="98"/>
      <c r="D435" s="100"/>
      <c r="E435" s="100"/>
      <c r="F435" s="100"/>
      <c r="H435" s="102"/>
      <c r="I435" s="103"/>
      <c r="J435" s="102"/>
    </row>
    <row r="436" spans="2:10">
      <c r="B436" s="98"/>
      <c r="C436" s="98"/>
      <c r="D436" s="100"/>
      <c r="E436" s="100"/>
      <c r="F436" s="100"/>
      <c r="H436" s="102"/>
      <c r="I436" s="103"/>
      <c r="J436" s="102"/>
    </row>
    <row r="437" spans="2:10">
      <c r="B437" s="98"/>
      <c r="C437" s="98"/>
      <c r="D437" s="100"/>
      <c r="E437" s="100"/>
      <c r="F437" s="100"/>
      <c r="H437" s="102"/>
      <c r="I437" s="103"/>
      <c r="J437" s="102"/>
    </row>
    <row r="438" spans="2:10">
      <c r="B438" s="98"/>
      <c r="C438" s="98"/>
      <c r="D438" s="100"/>
      <c r="E438" s="100"/>
      <c r="F438" s="100"/>
      <c r="H438" s="102"/>
      <c r="I438" s="103"/>
      <c r="J438" s="102"/>
    </row>
    <row r="439" spans="2:10">
      <c r="B439" s="98"/>
      <c r="C439" s="98"/>
      <c r="D439" s="100"/>
      <c r="E439" s="100"/>
      <c r="F439" s="100"/>
      <c r="H439" s="102"/>
      <c r="I439" s="103"/>
      <c r="J439" s="102"/>
    </row>
    <row r="440" spans="2:10">
      <c r="B440" s="98"/>
      <c r="C440" s="98"/>
      <c r="D440" s="100"/>
      <c r="E440" s="100"/>
      <c r="F440" s="100"/>
      <c r="H440" s="102"/>
      <c r="I440" s="103"/>
      <c r="J440" s="102"/>
    </row>
    <row r="441" spans="2:10">
      <c r="B441" s="98"/>
      <c r="C441" s="98"/>
      <c r="D441" s="100"/>
      <c r="E441" s="100"/>
      <c r="F441" s="100"/>
      <c r="H441" s="102"/>
      <c r="I441" s="103"/>
      <c r="J441" s="102"/>
    </row>
    <row r="442" spans="2:10">
      <c r="B442" s="98"/>
      <c r="C442" s="98"/>
      <c r="D442" s="100"/>
      <c r="E442" s="100"/>
      <c r="F442" s="100"/>
      <c r="H442" s="102"/>
      <c r="I442" s="103"/>
      <c r="J442" s="102"/>
    </row>
    <row r="443" spans="2:10">
      <c r="B443" s="98"/>
      <c r="C443" s="98"/>
      <c r="D443" s="100"/>
      <c r="E443" s="100"/>
      <c r="F443" s="100"/>
      <c r="H443" s="102"/>
      <c r="I443" s="103"/>
      <c r="J443" s="102"/>
    </row>
    <row r="444" spans="2:10">
      <c r="B444" s="98"/>
      <c r="C444" s="98"/>
      <c r="D444" s="100"/>
      <c r="E444" s="100"/>
      <c r="F444" s="100"/>
      <c r="H444" s="102"/>
      <c r="I444" s="103"/>
      <c r="J444" s="102"/>
    </row>
    <row r="445" spans="2:10">
      <c r="B445" s="98"/>
      <c r="C445" s="98"/>
      <c r="D445" s="100"/>
      <c r="E445" s="100"/>
      <c r="F445" s="100"/>
      <c r="H445" s="102"/>
      <c r="I445" s="103"/>
      <c r="J445" s="102"/>
    </row>
    <row r="446" spans="2:10">
      <c r="B446" s="98"/>
      <c r="C446" s="98"/>
      <c r="D446" s="100"/>
      <c r="E446" s="100"/>
      <c r="F446" s="100"/>
      <c r="H446" s="102"/>
      <c r="I446" s="103"/>
      <c r="J446" s="102"/>
    </row>
    <row r="447" spans="2:10">
      <c r="B447" s="98"/>
      <c r="C447" s="98"/>
      <c r="D447" s="100"/>
      <c r="E447" s="100"/>
      <c r="F447" s="100"/>
      <c r="H447" s="102"/>
      <c r="I447" s="103"/>
      <c r="J447" s="102"/>
    </row>
    <row r="448" spans="2:10">
      <c r="B448" s="98"/>
      <c r="C448" s="98"/>
      <c r="D448" s="100"/>
      <c r="E448" s="100"/>
      <c r="F448" s="100"/>
      <c r="H448" s="102"/>
      <c r="I448" s="103"/>
      <c r="J448" s="102"/>
    </row>
    <row r="449" spans="2:10">
      <c r="B449" s="98"/>
      <c r="C449" s="98"/>
      <c r="D449" s="100"/>
      <c r="E449" s="100"/>
      <c r="F449" s="100"/>
      <c r="H449" s="102"/>
      <c r="I449" s="103"/>
      <c r="J449" s="102"/>
    </row>
    <row r="450" spans="2:10">
      <c r="B450" s="98"/>
      <c r="C450" s="98"/>
      <c r="D450" s="100"/>
      <c r="E450" s="100"/>
      <c r="F450" s="100"/>
      <c r="H450" s="102"/>
      <c r="I450" s="103"/>
      <c r="J450" s="102"/>
    </row>
    <row r="451" spans="2:10">
      <c r="B451" s="98"/>
      <c r="C451" s="98"/>
      <c r="D451" s="100"/>
      <c r="E451" s="100"/>
      <c r="F451" s="100"/>
      <c r="H451" s="102"/>
      <c r="I451" s="103"/>
      <c r="J451" s="102"/>
    </row>
    <row r="452" spans="2:10">
      <c r="B452" s="98"/>
      <c r="C452" s="98"/>
      <c r="D452" s="100"/>
      <c r="E452" s="100"/>
      <c r="F452" s="100"/>
      <c r="H452" s="102"/>
      <c r="I452" s="103"/>
      <c r="J452" s="102"/>
    </row>
    <row r="453" spans="2:10">
      <c r="B453" s="98"/>
      <c r="C453" s="98"/>
      <c r="D453" s="100"/>
      <c r="E453" s="100"/>
      <c r="F453" s="100"/>
      <c r="H453" s="102"/>
      <c r="I453" s="103"/>
      <c r="J453" s="102"/>
    </row>
    <row r="454" spans="2:10">
      <c r="B454" s="98"/>
      <c r="C454" s="98"/>
      <c r="D454" s="100"/>
      <c r="E454" s="100"/>
      <c r="F454" s="100"/>
      <c r="H454" s="102"/>
      <c r="I454" s="103"/>
      <c r="J454" s="102"/>
    </row>
    <row r="455" spans="2:10">
      <c r="B455" s="98"/>
      <c r="C455" s="98"/>
      <c r="D455" s="100"/>
      <c r="E455" s="100"/>
      <c r="F455" s="100"/>
      <c r="H455" s="102"/>
      <c r="I455" s="103"/>
      <c r="J455" s="102"/>
    </row>
    <row r="456" spans="2:10">
      <c r="B456" s="98"/>
      <c r="C456" s="98"/>
      <c r="D456" s="100"/>
      <c r="E456" s="100"/>
      <c r="F456" s="100"/>
      <c r="H456" s="102"/>
      <c r="I456" s="103"/>
      <c r="J456" s="102"/>
    </row>
    <row r="457" spans="2:10">
      <c r="B457" s="98"/>
      <c r="C457" s="98"/>
      <c r="D457" s="100"/>
      <c r="E457" s="100"/>
      <c r="F457" s="100"/>
      <c r="H457" s="102"/>
      <c r="I457" s="103"/>
      <c r="J457" s="102"/>
    </row>
    <row r="458" spans="2:10">
      <c r="B458" s="98"/>
      <c r="C458" s="98"/>
      <c r="D458" s="100"/>
      <c r="E458" s="100"/>
      <c r="F458" s="100"/>
      <c r="H458" s="102"/>
      <c r="I458" s="103"/>
      <c r="J458" s="102"/>
    </row>
    <row r="459" spans="2:10">
      <c r="B459" s="98"/>
      <c r="C459" s="98"/>
      <c r="D459" s="100"/>
      <c r="E459" s="100"/>
      <c r="F459" s="100"/>
      <c r="H459" s="102"/>
      <c r="I459" s="103"/>
      <c r="J459" s="102"/>
    </row>
    <row r="460" spans="2:10">
      <c r="B460" s="98"/>
      <c r="C460" s="98"/>
      <c r="D460" s="100"/>
      <c r="E460" s="100"/>
      <c r="F460" s="100"/>
      <c r="H460" s="102"/>
      <c r="I460" s="103"/>
      <c r="J460" s="102"/>
    </row>
    <row r="461" spans="2:10">
      <c r="B461" s="98"/>
      <c r="C461" s="98"/>
      <c r="D461" s="100"/>
      <c r="E461" s="100"/>
      <c r="F461" s="100"/>
      <c r="H461" s="102"/>
      <c r="I461" s="103"/>
      <c r="J461" s="102"/>
    </row>
    <row r="462" spans="2:10">
      <c r="B462" s="98"/>
      <c r="C462" s="98"/>
      <c r="D462" s="100"/>
      <c r="E462" s="100"/>
      <c r="F462" s="100"/>
      <c r="H462" s="102"/>
      <c r="I462" s="103"/>
      <c r="J462" s="102"/>
    </row>
    <row r="463" spans="2:10">
      <c r="B463" s="98"/>
      <c r="C463" s="98"/>
      <c r="D463" s="100"/>
      <c r="E463" s="100"/>
      <c r="F463" s="100"/>
      <c r="H463" s="102"/>
      <c r="I463" s="103"/>
      <c r="J463" s="102"/>
    </row>
    <row r="464" spans="2:10">
      <c r="B464" s="98"/>
      <c r="C464" s="98"/>
      <c r="D464" s="100"/>
      <c r="E464" s="100"/>
      <c r="F464" s="100"/>
      <c r="H464" s="102"/>
      <c r="I464" s="103"/>
      <c r="J464" s="102"/>
    </row>
    <row r="465" spans="2:10">
      <c r="B465" s="98"/>
      <c r="C465" s="98"/>
      <c r="D465" s="100"/>
      <c r="E465" s="100"/>
      <c r="F465" s="100"/>
      <c r="H465" s="102"/>
      <c r="I465" s="103"/>
      <c r="J465" s="102"/>
    </row>
    <row r="466" spans="2:10">
      <c r="B466" s="98"/>
      <c r="C466" s="98"/>
      <c r="D466" s="100"/>
      <c r="E466" s="100"/>
      <c r="F466" s="100"/>
      <c r="H466" s="102"/>
      <c r="I466" s="103"/>
      <c r="J466" s="102"/>
    </row>
    <row r="467" spans="2:10">
      <c r="B467" s="98"/>
      <c r="C467" s="98"/>
      <c r="D467" s="100"/>
      <c r="E467" s="100"/>
      <c r="F467" s="100"/>
      <c r="H467" s="102"/>
      <c r="I467" s="103"/>
      <c r="J467" s="102"/>
    </row>
    <row r="468" spans="2:10">
      <c r="B468" s="98"/>
      <c r="C468" s="98"/>
      <c r="D468" s="100"/>
      <c r="E468" s="100"/>
      <c r="F468" s="100"/>
      <c r="H468" s="102"/>
      <c r="I468" s="103"/>
      <c r="J468" s="102"/>
    </row>
    <row r="469" spans="2:10">
      <c r="B469" s="98"/>
      <c r="C469" s="98"/>
      <c r="D469" s="100"/>
      <c r="E469" s="100"/>
      <c r="F469" s="100"/>
      <c r="H469" s="102"/>
      <c r="I469" s="103"/>
      <c r="J469" s="102"/>
    </row>
    <row r="470" spans="2:10">
      <c r="B470" s="98"/>
      <c r="C470" s="98"/>
      <c r="D470" s="100"/>
      <c r="E470" s="100"/>
      <c r="F470" s="100"/>
      <c r="H470" s="102"/>
      <c r="I470" s="103"/>
      <c r="J470" s="102"/>
    </row>
    <row r="471" spans="2:10">
      <c r="B471" s="98"/>
      <c r="C471" s="98"/>
      <c r="D471" s="100"/>
      <c r="E471" s="100"/>
      <c r="F471" s="100"/>
      <c r="H471" s="102"/>
      <c r="I471" s="103"/>
      <c r="J471" s="102"/>
    </row>
    <row r="472" spans="2:10">
      <c r="B472" s="98"/>
      <c r="C472" s="98"/>
      <c r="D472" s="100"/>
      <c r="E472" s="100"/>
      <c r="F472" s="100"/>
      <c r="H472" s="102"/>
      <c r="I472" s="103"/>
      <c r="J472" s="102"/>
    </row>
    <row r="473" spans="2:10">
      <c r="B473" s="98"/>
      <c r="C473" s="98"/>
      <c r="D473" s="100"/>
      <c r="E473" s="100"/>
      <c r="F473" s="100"/>
      <c r="H473" s="102"/>
      <c r="I473" s="103"/>
      <c r="J473" s="102"/>
    </row>
    <row r="474" spans="2:10">
      <c r="B474" s="98"/>
      <c r="C474" s="98"/>
      <c r="D474" s="100"/>
      <c r="E474" s="100"/>
      <c r="F474" s="100"/>
      <c r="H474" s="102"/>
      <c r="I474" s="103"/>
      <c r="J474" s="102"/>
    </row>
    <row r="475" spans="2:10">
      <c r="B475" s="98"/>
      <c r="C475" s="98"/>
      <c r="D475" s="100"/>
      <c r="E475" s="100"/>
      <c r="F475" s="100"/>
      <c r="H475" s="102"/>
      <c r="I475" s="103"/>
      <c r="J475" s="102"/>
    </row>
    <row r="476" spans="2:10">
      <c r="B476" s="98"/>
      <c r="C476" s="98"/>
      <c r="D476" s="100"/>
      <c r="E476" s="100"/>
      <c r="F476" s="100"/>
      <c r="H476" s="102"/>
      <c r="I476" s="103"/>
      <c r="J476" s="102"/>
    </row>
    <row r="477" spans="2:10">
      <c r="B477" s="98"/>
      <c r="C477" s="98"/>
      <c r="D477" s="100"/>
      <c r="E477" s="100"/>
      <c r="F477" s="100"/>
      <c r="H477" s="102"/>
      <c r="I477" s="103"/>
      <c r="J477" s="102"/>
    </row>
    <row r="478" spans="2:10">
      <c r="B478" s="98"/>
      <c r="C478" s="98"/>
      <c r="D478" s="100"/>
      <c r="E478" s="100"/>
      <c r="F478" s="100"/>
      <c r="H478" s="102"/>
      <c r="I478" s="103"/>
      <c r="J478" s="102"/>
    </row>
    <row r="479" spans="2:10">
      <c r="B479" s="98"/>
      <c r="C479" s="98"/>
      <c r="D479" s="100"/>
      <c r="E479" s="100"/>
      <c r="F479" s="100"/>
      <c r="H479" s="102"/>
      <c r="I479" s="103"/>
      <c r="J479" s="102"/>
    </row>
    <row r="480" spans="2:10">
      <c r="B480" s="98"/>
      <c r="C480" s="98"/>
      <c r="D480" s="100"/>
      <c r="E480" s="100"/>
      <c r="F480" s="100"/>
      <c r="H480" s="102"/>
      <c r="I480" s="103"/>
      <c r="J480" s="102"/>
    </row>
    <row r="481" spans="2:10">
      <c r="B481" s="98"/>
      <c r="C481" s="98"/>
      <c r="D481" s="100"/>
      <c r="E481" s="100"/>
      <c r="F481" s="100"/>
      <c r="H481" s="102"/>
      <c r="I481" s="103"/>
      <c r="J481" s="102"/>
    </row>
    <row r="482" spans="2:10">
      <c r="B482" s="98"/>
      <c r="C482" s="98"/>
      <c r="D482" s="100"/>
      <c r="E482" s="100"/>
      <c r="F482" s="100"/>
      <c r="H482" s="102"/>
      <c r="I482" s="103"/>
      <c r="J482" s="102"/>
    </row>
    <row r="483" spans="2:10">
      <c r="B483" s="98"/>
      <c r="C483" s="98"/>
      <c r="D483" s="100"/>
      <c r="E483" s="100"/>
      <c r="F483" s="100"/>
      <c r="H483" s="102"/>
      <c r="I483" s="103"/>
      <c r="J483" s="102"/>
    </row>
    <row r="484" spans="2:10">
      <c r="B484" s="98"/>
      <c r="C484" s="98"/>
      <c r="D484" s="100"/>
      <c r="E484" s="100"/>
      <c r="F484" s="100"/>
      <c r="H484" s="102"/>
      <c r="I484" s="103"/>
      <c r="J484" s="102"/>
    </row>
    <row r="485" spans="2:10">
      <c r="B485" s="98"/>
      <c r="C485" s="98"/>
      <c r="D485" s="100"/>
      <c r="E485" s="100"/>
      <c r="F485" s="100"/>
      <c r="H485" s="102"/>
      <c r="I485" s="103"/>
      <c r="J485" s="102"/>
    </row>
    <row r="486" spans="2:10">
      <c r="B486" s="98"/>
      <c r="C486" s="98"/>
      <c r="D486" s="100"/>
      <c r="E486" s="100"/>
      <c r="F486" s="100"/>
      <c r="H486" s="102"/>
      <c r="I486" s="103"/>
      <c r="J486" s="102"/>
    </row>
    <row r="487" spans="2:10">
      <c r="B487" s="98"/>
      <c r="C487" s="98"/>
      <c r="D487" s="100"/>
      <c r="E487" s="100"/>
      <c r="F487" s="100"/>
      <c r="H487" s="102"/>
      <c r="I487" s="103"/>
      <c r="J487" s="102"/>
    </row>
    <row r="488" spans="2:10">
      <c r="B488" s="98"/>
      <c r="C488" s="98"/>
      <c r="D488" s="100"/>
      <c r="E488" s="100"/>
      <c r="F488" s="100"/>
      <c r="H488" s="102"/>
      <c r="I488" s="103"/>
      <c r="J488" s="102"/>
    </row>
    <row r="489" spans="2:10">
      <c r="B489" s="98"/>
      <c r="C489" s="98"/>
      <c r="D489" s="100"/>
      <c r="E489" s="100"/>
      <c r="F489" s="100"/>
      <c r="H489" s="102"/>
      <c r="I489" s="103"/>
      <c r="J489" s="102"/>
    </row>
    <row r="490" spans="2:10">
      <c r="B490" s="98"/>
      <c r="C490" s="98"/>
      <c r="D490" s="100"/>
      <c r="E490" s="100"/>
      <c r="F490" s="100"/>
      <c r="H490" s="102"/>
      <c r="I490" s="103"/>
      <c r="J490" s="102"/>
    </row>
    <row r="491" spans="2:10">
      <c r="B491" s="98"/>
      <c r="C491" s="98"/>
      <c r="D491" s="100"/>
      <c r="E491" s="100"/>
      <c r="F491" s="100"/>
      <c r="H491" s="102"/>
      <c r="I491" s="103"/>
      <c r="J491" s="102"/>
    </row>
    <row r="492" spans="2:10">
      <c r="B492" s="98"/>
      <c r="C492" s="98"/>
      <c r="D492" s="100"/>
      <c r="E492" s="100"/>
      <c r="F492" s="100"/>
      <c r="H492" s="102"/>
      <c r="I492" s="103"/>
      <c r="J492" s="102"/>
    </row>
    <row r="493" spans="2:10">
      <c r="B493" s="98"/>
      <c r="C493" s="98"/>
      <c r="D493" s="100"/>
      <c r="E493" s="100"/>
      <c r="F493" s="100"/>
      <c r="H493" s="102"/>
      <c r="I493" s="103"/>
      <c r="J493" s="102"/>
    </row>
    <row r="494" spans="2:10">
      <c r="B494" s="98"/>
      <c r="C494" s="98"/>
      <c r="D494" s="100"/>
      <c r="E494" s="100"/>
      <c r="F494" s="100"/>
      <c r="H494" s="102"/>
      <c r="I494" s="103"/>
      <c r="J494" s="102"/>
    </row>
    <row r="495" spans="2:10">
      <c r="B495" s="98"/>
      <c r="C495" s="98"/>
      <c r="D495" s="100"/>
      <c r="E495" s="100"/>
      <c r="F495" s="100"/>
      <c r="H495" s="102"/>
      <c r="I495" s="103"/>
      <c r="J495" s="102"/>
    </row>
    <row r="496" spans="2:10">
      <c r="B496" s="98"/>
      <c r="C496" s="98"/>
      <c r="D496" s="100"/>
      <c r="E496" s="100"/>
      <c r="F496" s="100"/>
      <c r="H496" s="102"/>
      <c r="I496" s="103"/>
      <c r="J496" s="102"/>
    </row>
    <row r="497" spans="2:10">
      <c r="B497" s="98"/>
      <c r="C497" s="98"/>
      <c r="D497" s="100"/>
      <c r="E497" s="100"/>
      <c r="F497" s="100"/>
      <c r="H497" s="102"/>
      <c r="I497" s="103"/>
      <c r="J497" s="102"/>
    </row>
    <row r="498" spans="2:10">
      <c r="B498" s="98"/>
      <c r="C498" s="98"/>
      <c r="D498" s="100"/>
      <c r="E498" s="100"/>
      <c r="F498" s="100"/>
      <c r="H498" s="102"/>
      <c r="I498" s="103"/>
      <c r="J498" s="102"/>
    </row>
    <row r="499" spans="2:10">
      <c r="B499" s="98"/>
      <c r="C499" s="98"/>
      <c r="D499" s="100"/>
      <c r="E499" s="100"/>
      <c r="F499" s="100"/>
      <c r="H499" s="102"/>
      <c r="I499" s="103"/>
      <c r="J499" s="102"/>
    </row>
    <row r="500" spans="2:10">
      <c r="B500" s="98"/>
      <c r="C500" s="98"/>
      <c r="D500" s="100"/>
      <c r="E500" s="100"/>
      <c r="F500" s="100"/>
      <c r="H500" s="102"/>
      <c r="I500" s="103"/>
      <c r="J500" s="102"/>
    </row>
    <row r="501" spans="2:10">
      <c r="B501" s="98"/>
      <c r="C501" s="98"/>
      <c r="D501" s="100"/>
      <c r="E501" s="100"/>
      <c r="F501" s="100"/>
      <c r="H501" s="102"/>
      <c r="I501" s="103"/>
      <c r="J501" s="102"/>
    </row>
    <row r="502" spans="2:10">
      <c r="B502" s="98"/>
      <c r="C502" s="98"/>
      <c r="D502" s="100"/>
      <c r="E502" s="100"/>
      <c r="F502" s="100"/>
      <c r="H502" s="102"/>
      <c r="I502" s="103"/>
      <c r="J502" s="102"/>
    </row>
    <row r="503" spans="2:10">
      <c r="B503" s="98"/>
      <c r="C503" s="98"/>
      <c r="D503" s="100"/>
      <c r="E503" s="100"/>
      <c r="F503" s="100"/>
      <c r="H503" s="102"/>
      <c r="I503" s="103"/>
      <c r="J503" s="102"/>
    </row>
    <row r="504" spans="2:10">
      <c r="B504" s="98"/>
      <c r="C504" s="98"/>
      <c r="D504" s="100"/>
      <c r="E504" s="100"/>
      <c r="F504" s="100"/>
      <c r="H504" s="102"/>
      <c r="I504" s="103"/>
      <c r="J504" s="102"/>
    </row>
    <row r="505" spans="2:10">
      <c r="B505" s="98"/>
      <c r="C505" s="98"/>
      <c r="D505" s="100"/>
      <c r="E505" s="100"/>
      <c r="F505" s="100"/>
      <c r="H505" s="102"/>
      <c r="I505" s="103"/>
      <c r="J505" s="102"/>
    </row>
    <row r="506" spans="2:10">
      <c r="B506" s="98"/>
      <c r="C506" s="98"/>
      <c r="D506" s="100"/>
      <c r="E506" s="100"/>
      <c r="F506" s="100"/>
      <c r="H506" s="102"/>
      <c r="I506" s="103"/>
      <c r="J506" s="102"/>
    </row>
    <row r="507" spans="2:10">
      <c r="B507" s="98"/>
      <c r="C507" s="98"/>
      <c r="D507" s="100"/>
      <c r="E507" s="100"/>
      <c r="F507" s="100"/>
      <c r="H507" s="102"/>
      <c r="I507" s="103"/>
      <c r="J507" s="102"/>
    </row>
    <row r="508" spans="2:10">
      <c r="B508" s="98"/>
      <c r="C508" s="98"/>
      <c r="D508" s="100"/>
      <c r="E508" s="100"/>
      <c r="F508" s="100"/>
      <c r="H508" s="102"/>
      <c r="I508" s="103"/>
      <c r="J508" s="102"/>
    </row>
    <row r="509" spans="2:10">
      <c r="B509" s="98"/>
      <c r="C509" s="98"/>
      <c r="D509" s="100"/>
      <c r="E509" s="100"/>
      <c r="F509" s="100"/>
      <c r="H509" s="102"/>
      <c r="I509" s="103"/>
      <c r="J509" s="102"/>
    </row>
    <row r="510" spans="2:10">
      <c r="B510" s="98"/>
      <c r="C510" s="98"/>
      <c r="D510" s="100"/>
      <c r="E510" s="100"/>
      <c r="F510" s="100"/>
      <c r="H510" s="102"/>
      <c r="I510" s="103"/>
      <c r="J510" s="102"/>
    </row>
    <row r="511" spans="2:10">
      <c r="B511" s="98"/>
      <c r="C511" s="98"/>
      <c r="D511" s="100"/>
      <c r="E511" s="100"/>
      <c r="F511" s="100"/>
      <c r="H511" s="102"/>
      <c r="I511" s="103"/>
      <c r="J511" s="102"/>
    </row>
    <row r="512" spans="2:10">
      <c r="B512" s="98"/>
      <c r="C512" s="98"/>
      <c r="D512" s="100"/>
      <c r="E512" s="100"/>
      <c r="F512" s="100"/>
      <c r="H512" s="102"/>
      <c r="I512" s="103"/>
      <c r="J512" s="102"/>
    </row>
    <row r="513" spans="2:10">
      <c r="B513" s="98"/>
      <c r="C513" s="98"/>
      <c r="D513" s="100"/>
      <c r="E513" s="100"/>
      <c r="F513" s="100"/>
      <c r="H513" s="102"/>
      <c r="I513" s="103"/>
      <c r="J513" s="102"/>
    </row>
    <row r="514" spans="2:10">
      <c r="B514" s="98"/>
      <c r="C514" s="98"/>
      <c r="D514" s="100"/>
      <c r="E514" s="100"/>
      <c r="F514" s="100"/>
      <c r="H514" s="102"/>
      <c r="I514" s="103"/>
      <c r="J514" s="102"/>
    </row>
    <row r="515" spans="2:10">
      <c r="B515" s="98"/>
      <c r="C515" s="98"/>
      <c r="D515" s="100"/>
      <c r="E515" s="100"/>
      <c r="F515" s="100"/>
      <c r="H515" s="102"/>
      <c r="I515" s="103"/>
      <c r="J515" s="102"/>
    </row>
    <row r="516" spans="2:10">
      <c r="B516" s="98"/>
      <c r="C516" s="98"/>
      <c r="D516" s="100"/>
      <c r="E516" s="100"/>
      <c r="F516" s="100"/>
      <c r="H516" s="102"/>
      <c r="I516" s="103"/>
      <c r="J516" s="102"/>
    </row>
    <row r="517" spans="2:10">
      <c r="B517" s="98"/>
      <c r="C517" s="98"/>
      <c r="D517" s="100"/>
      <c r="E517" s="100"/>
      <c r="F517" s="100"/>
      <c r="H517" s="102"/>
      <c r="I517" s="103"/>
      <c r="J517" s="102"/>
    </row>
    <row r="518" spans="2:10">
      <c r="B518" s="98"/>
      <c r="C518" s="98"/>
      <c r="D518" s="100"/>
      <c r="E518" s="100"/>
      <c r="F518" s="100"/>
      <c r="H518" s="102"/>
      <c r="I518" s="103"/>
      <c r="J518" s="102"/>
    </row>
    <row r="519" spans="2:10">
      <c r="B519" s="98"/>
      <c r="C519" s="98"/>
      <c r="D519" s="100"/>
      <c r="E519" s="100"/>
      <c r="F519" s="100"/>
      <c r="H519" s="102"/>
      <c r="I519" s="103"/>
      <c r="J519" s="102"/>
    </row>
    <row r="520" spans="2:10">
      <c r="B520" s="98"/>
      <c r="C520" s="98"/>
      <c r="D520" s="100"/>
      <c r="E520" s="100"/>
      <c r="F520" s="100"/>
      <c r="H520" s="102"/>
      <c r="I520" s="103"/>
      <c r="J520" s="102"/>
    </row>
    <row r="521" spans="2:10">
      <c r="B521" s="98"/>
      <c r="C521" s="98"/>
      <c r="D521" s="100"/>
      <c r="E521" s="100"/>
      <c r="F521" s="100"/>
      <c r="H521" s="102"/>
      <c r="I521" s="103"/>
      <c r="J521" s="102"/>
    </row>
    <row r="522" spans="2:10">
      <c r="B522" s="98"/>
      <c r="C522" s="98"/>
      <c r="D522" s="100"/>
      <c r="E522" s="100"/>
      <c r="F522" s="100"/>
      <c r="H522" s="102"/>
      <c r="I522" s="103"/>
      <c r="J522" s="102"/>
    </row>
    <row r="523" spans="2:10">
      <c r="B523" s="98"/>
      <c r="C523" s="98"/>
      <c r="D523" s="100"/>
      <c r="E523" s="100"/>
      <c r="F523" s="100"/>
      <c r="H523" s="102"/>
      <c r="I523" s="103"/>
      <c r="J523" s="102"/>
    </row>
    <row r="524" spans="2:10">
      <c r="B524" s="98"/>
      <c r="C524" s="98"/>
      <c r="D524" s="100"/>
      <c r="E524" s="100"/>
      <c r="F524" s="100"/>
      <c r="H524" s="102"/>
      <c r="I524" s="103"/>
      <c r="J524" s="102"/>
    </row>
    <row r="525" spans="2:10">
      <c r="B525" s="98"/>
      <c r="C525" s="98"/>
      <c r="D525" s="100"/>
      <c r="E525" s="100"/>
      <c r="F525" s="100"/>
      <c r="H525" s="102"/>
      <c r="I525" s="103"/>
      <c r="J525" s="102"/>
    </row>
    <row r="526" spans="2:10">
      <c r="B526" s="98"/>
      <c r="C526" s="98"/>
      <c r="D526" s="100"/>
      <c r="E526" s="100"/>
      <c r="F526" s="100"/>
      <c r="H526" s="102"/>
      <c r="I526" s="103"/>
      <c r="J526" s="102"/>
    </row>
    <row r="527" spans="2:10">
      <c r="B527" s="98"/>
      <c r="C527" s="98"/>
      <c r="D527" s="100"/>
      <c r="E527" s="100"/>
      <c r="F527" s="100"/>
      <c r="H527" s="102"/>
      <c r="I527" s="103"/>
      <c r="J527" s="102"/>
    </row>
    <row r="528" spans="2:10">
      <c r="B528" s="98"/>
      <c r="C528" s="98"/>
      <c r="D528" s="100"/>
      <c r="E528" s="100"/>
      <c r="F528" s="100"/>
      <c r="H528" s="102"/>
      <c r="I528" s="103"/>
      <c r="J528" s="102"/>
    </row>
    <row r="529" spans="2:10">
      <c r="B529" s="98"/>
      <c r="C529" s="98"/>
      <c r="D529" s="100"/>
      <c r="E529" s="100"/>
      <c r="F529" s="100"/>
      <c r="H529" s="102"/>
      <c r="I529" s="103"/>
      <c r="J529" s="102"/>
    </row>
    <row r="530" spans="2:10">
      <c r="B530" s="98"/>
      <c r="C530" s="98"/>
      <c r="D530" s="100"/>
      <c r="E530" s="100"/>
      <c r="F530" s="100"/>
      <c r="H530" s="102"/>
      <c r="I530" s="103"/>
      <c r="J530" s="102"/>
    </row>
    <row r="531" spans="2:10">
      <c r="B531" s="98"/>
      <c r="C531" s="98"/>
      <c r="D531" s="100"/>
      <c r="E531" s="100"/>
      <c r="F531" s="100"/>
      <c r="H531" s="102"/>
      <c r="I531" s="103"/>
      <c r="J531" s="102"/>
    </row>
    <row r="532" spans="2:10">
      <c r="B532" s="98"/>
      <c r="C532" s="98"/>
      <c r="D532" s="100"/>
      <c r="E532" s="100"/>
      <c r="F532" s="100"/>
      <c r="H532" s="102"/>
      <c r="I532" s="103"/>
      <c r="J532" s="102"/>
    </row>
    <row r="533" spans="2:10">
      <c r="B533" s="98"/>
      <c r="C533" s="98"/>
      <c r="D533" s="100"/>
      <c r="E533" s="100"/>
      <c r="F533" s="100"/>
      <c r="H533" s="102"/>
      <c r="I533" s="103"/>
      <c r="J533" s="102"/>
    </row>
    <row r="534" spans="2:10">
      <c r="B534" s="98"/>
      <c r="C534" s="98"/>
      <c r="D534" s="100"/>
      <c r="E534" s="100"/>
      <c r="F534" s="100"/>
      <c r="H534" s="102"/>
      <c r="I534" s="103"/>
      <c r="J534" s="102"/>
    </row>
    <row r="535" spans="2:10">
      <c r="B535" s="98"/>
      <c r="C535" s="98"/>
      <c r="D535" s="100"/>
      <c r="E535" s="100"/>
      <c r="F535" s="100"/>
      <c r="H535" s="102"/>
      <c r="I535" s="103"/>
      <c r="J535" s="102"/>
    </row>
    <row r="536" spans="2:10">
      <c r="B536" s="98"/>
      <c r="C536" s="98"/>
      <c r="D536" s="100"/>
      <c r="E536" s="100"/>
      <c r="F536" s="100"/>
      <c r="H536" s="102"/>
      <c r="I536" s="103"/>
      <c r="J536" s="102"/>
    </row>
    <row r="537" spans="2:10">
      <c r="B537" s="98"/>
      <c r="C537" s="98"/>
      <c r="D537" s="100"/>
      <c r="E537" s="100"/>
      <c r="F537" s="100"/>
      <c r="H537" s="102"/>
      <c r="I537" s="103"/>
      <c r="J537" s="102"/>
    </row>
    <row r="538" spans="2:10">
      <c r="B538" s="98"/>
      <c r="C538" s="98"/>
      <c r="D538" s="100"/>
      <c r="E538" s="100"/>
      <c r="F538" s="100"/>
      <c r="H538" s="102"/>
      <c r="I538" s="103"/>
      <c r="J538" s="102"/>
    </row>
    <row r="539" spans="2:10">
      <c r="B539" s="98"/>
      <c r="C539" s="98"/>
      <c r="D539" s="100"/>
      <c r="E539" s="100"/>
      <c r="F539" s="100"/>
      <c r="H539" s="102"/>
      <c r="I539" s="103"/>
      <c r="J539" s="102"/>
    </row>
    <row r="540" spans="2:10">
      <c r="B540" s="98"/>
      <c r="C540" s="98"/>
      <c r="D540" s="100"/>
      <c r="E540" s="100"/>
      <c r="F540" s="100"/>
      <c r="H540" s="102"/>
      <c r="I540" s="103"/>
      <c r="J540" s="102"/>
    </row>
    <row r="541" spans="2:10">
      <c r="B541" s="98"/>
      <c r="C541" s="98"/>
      <c r="D541" s="100"/>
      <c r="E541" s="100"/>
      <c r="F541" s="100"/>
      <c r="H541" s="102"/>
      <c r="I541" s="103"/>
      <c r="J541" s="102"/>
    </row>
    <row r="542" spans="2:10">
      <c r="B542" s="98"/>
      <c r="C542" s="98"/>
      <c r="D542" s="100"/>
      <c r="E542" s="100"/>
      <c r="F542" s="100"/>
      <c r="H542" s="102"/>
      <c r="I542" s="103"/>
      <c r="J542" s="102"/>
    </row>
    <row r="543" spans="2:10">
      <c r="B543" s="98"/>
      <c r="C543" s="98"/>
      <c r="D543" s="100"/>
      <c r="E543" s="100"/>
      <c r="F543" s="100"/>
      <c r="H543" s="102"/>
      <c r="I543" s="103"/>
      <c r="J543" s="102"/>
    </row>
    <row r="544" spans="2:10">
      <c r="B544" s="98"/>
      <c r="C544" s="98"/>
      <c r="D544" s="100"/>
      <c r="E544" s="100"/>
      <c r="F544" s="100"/>
      <c r="H544" s="102"/>
      <c r="I544" s="103"/>
      <c r="J544" s="102"/>
    </row>
    <row r="545" spans="2:10">
      <c r="B545" s="98"/>
      <c r="C545" s="98"/>
      <c r="D545" s="100"/>
      <c r="E545" s="100"/>
      <c r="F545" s="100"/>
      <c r="H545" s="102"/>
      <c r="I545" s="103"/>
      <c r="J545" s="102"/>
    </row>
    <row r="546" spans="2:10">
      <c r="B546" s="98"/>
      <c r="C546" s="98"/>
      <c r="D546" s="100"/>
      <c r="E546" s="100"/>
      <c r="F546" s="100"/>
      <c r="H546" s="102"/>
      <c r="I546" s="103"/>
      <c r="J546" s="102"/>
    </row>
    <row r="547" spans="2:10">
      <c r="B547" s="98"/>
      <c r="C547" s="98"/>
      <c r="D547" s="100"/>
      <c r="E547" s="100"/>
      <c r="F547" s="100"/>
      <c r="H547" s="102"/>
      <c r="I547" s="103"/>
      <c r="J547" s="102"/>
    </row>
    <row r="548" spans="2:10">
      <c r="B548" s="98"/>
      <c r="C548" s="98"/>
      <c r="D548" s="100"/>
      <c r="E548" s="100"/>
      <c r="F548" s="100"/>
      <c r="H548" s="102"/>
      <c r="I548" s="103"/>
      <c r="J548" s="102"/>
    </row>
    <row r="549" spans="2:10">
      <c r="B549" s="98"/>
      <c r="C549" s="98"/>
      <c r="D549" s="100"/>
      <c r="E549" s="100"/>
      <c r="F549" s="100"/>
      <c r="H549" s="102"/>
      <c r="I549" s="103"/>
      <c r="J549" s="102"/>
    </row>
    <row r="550" spans="2:10">
      <c r="B550" s="98"/>
      <c r="C550" s="98"/>
      <c r="D550" s="100"/>
      <c r="E550" s="100"/>
      <c r="F550" s="100"/>
      <c r="H550" s="102"/>
      <c r="I550" s="103"/>
      <c r="J550" s="102"/>
    </row>
    <row r="551" spans="2:10">
      <c r="B551" s="98"/>
      <c r="C551" s="98"/>
      <c r="D551" s="100"/>
      <c r="E551" s="100"/>
      <c r="F551" s="100"/>
      <c r="H551" s="102"/>
      <c r="I551" s="103"/>
      <c r="J551" s="102"/>
    </row>
    <row r="552" spans="2:10">
      <c r="B552" s="98"/>
      <c r="C552" s="98"/>
      <c r="D552" s="100"/>
      <c r="E552" s="100"/>
      <c r="F552" s="100"/>
      <c r="H552" s="102"/>
      <c r="I552" s="103"/>
      <c r="J552" s="102"/>
    </row>
    <row r="553" spans="2:10">
      <c r="B553" s="98"/>
      <c r="C553" s="98"/>
      <c r="D553" s="100"/>
      <c r="E553" s="100"/>
      <c r="F553" s="100"/>
      <c r="H553" s="102"/>
      <c r="I553" s="103"/>
      <c r="J553" s="102"/>
    </row>
    <row r="554" spans="2:10">
      <c r="B554" s="98"/>
      <c r="C554" s="98"/>
      <c r="D554" s="100"/>
      <c r="E554" s="100"/>
      <c r="F554" s="100"/>
      <c r="H554" s="102"/>
      <c r="I554" s="103"/>
      <c r="J554" s="102"/>
    </row>
    <row r="555" spans="2:10">
      <c r="B555" s="98"/>
      <c r="C555" s="98"/>
      <c r="D555" s="100"/>
      <c r="E555" s="100"/>
      <c r="F555" s="100"/>
      <c r="H555" s="102"/>
      <c r="I555" s="103"/>
      <c r="J555" s="102"/>
    </row>
    <row r="556" spans="2:10">
      <c r="B556" s="98"/>
      <c r="C556" s="98"/>
      <c r="D556" s="100"/>
      <c r="E556" s="100"/>
      <c r="F556" s="100"/>
      <c r="H556" s="102"/>
      <c r="I556" s="103"/>
      <c r="J556" s="102"/>
    </row>
    <row r="557" spans="2:10">
      <c r="B557" s="98"/>
      <c r="C557" s="98"/>
      <c r="D557" s="100"/>
      <c r="E557" s="100"/>
      <c r="F557" s="100"/>
      <c r="H557" s="102"/>
      <c r="I557" s="103"/>
      <c r="J557" s="102"/>
    </row>
    <row r="558" spans="2:10">
      <c r="B558" s="98"/>
      <c r="C558" s="98"/>
      <c r="D558" s="100"/>
      <c r="E558" s="100"/>
      <c r="F558" s="100"/>
      <c r="H558" s="102"/>
      <c r="I558" s="103"/>
      <c r="J558" s="102"/>
    </row>
    <row r="559" spans="2:10">
      <c r="B559" s="98"/>
      <c r="C559" s="98"/>
      <c r="D559" s="100"/>
      <c r="E559" s="100"/>
      <c r="F559" s="100"/>
      <c r="H559" s="102"/>
      <c r="I559" s="103"/>
      <c r="J559" s="102"/>
    </row>
    <row r="560" spans="2:10">
      <c r="B560" s="98"/>
      <c r="C560" s="98"/>
      <c r="D560" s="100"/>
      <c r="E560" s="100"/>
      <c r="F560" s="100"/>
      <c r="H560" s="102"/>
      <c r="I560" s="103"/>
      <c r="J560" s="102"/>
    </row>
    <row r="561" spans="2:10">
      <c r="B561" s="98"/>
      <c r="C561" s="98"/>
      <c r="D561" s="100"/>
      <c r="E561" s="100"/>
      <c r="F561" s="100"/>
      <c r="H561" s="102"/>
      <c r="I561" s="103"/>
      <c r="J561" s="102"/>
    </row>
    <row r="562" spans="2:10">
      <c r="B562" s="98"/>
      <c r="C562" s="98"/>
      <c r="D562" s="100"/>
      <c r="E562" s="100"/>
      <c r="F562" s="100"/>
      <c r="H562" s="102"/>
      <c r="I562" s="103"/>
      <c r="J562" s="102"/>
    </row>
    <row r="563" spans="2:10">
      <c r="B563" s="98"/>
      <c r="C563" s="98"/>
      <c r="D563" s="100"/>
      <c r="E563" s="100"/>
      <c r="F563" s="100"/>
      <c r="H563" s="102"/>
      <c r="I563" s="103"/>
      <c r="J563" s="102"/>
    </row>
    <row r="564" spans="2:10">
      <c r="B564" s="98"/>
      <c r="C564" s="98"/>
      <c r="D564" s="100"/>
      <c r="E564" s="100"/>
      <c r="F564" s="100"/>
      <c r="H564" s="102"/>
      <c r="I564" s="103"/>
      <c r="J564" s="102"/>
    </row>
    <row r="565" spans="2:10">
      <c r="B565" s="98"/>
      <c r="C565" s="98"/>
      <c r="D565" s="100"/>
      <c r="E565" s="100"/>
      <c r="F565" s="100"/>
      <c r="H565" s="102"/>
      <c r="I565" s="103"/>
      <c r="J565" s="102"/>
    </row>
    <row r="566" spans="2:10">
      <c r="B566" s="98"/>
      <c r="C566" s="98"/>
      <c r="D566" s="100"/>
      <c r="E566" s="100"/>
      <c r="F566" s="100"/>
      <c r="H566" s="102"/>
      <c r="I566" s="103"/>
      <c r="J566" s="102"/>
    </row>
    <row r="567" spans="2:10">
      <c r="B567" s="98"/>
      <c r="C567" s="98"/>
      <c r="D567" s="100"/>
      <c r="E567" s="100"/>
      <c r="F567" s="100"/>
      <c r="H567" s="102"/>
      <c r="I567" s="103"/>
      <c r="J567" s="102"/>
    </row>
    <row r="568" spans="2:10">
      <c r="B568" s="98"/>
      <c r="C568" s="98"/>
      <c r="D568" s="100"/>
      <c r="E568" s="100"/>
      <c r="F568" s="100"/>
      <c r="H568" s="102"/>
      <c r="I568" s="103"/>
      <c r="J568" s="102"/>
    </row>
    <row r="569" spans="2:10">
      <c r="B569" s="98"/>
      <c r="C569" s="98"/>
      <c r="D569" s="100"/>
      <c r="E569" s="100"/>
      <c r="F569" s="100"/>
      <c r="H569" s="102"/>
      <c r="I569" s="103"/>
      <c r="J569" s="102"/>
    </row>
    <row r="570" spans="2:10">
      <c r="B570" s="98"/>
      <c r="C570" s="98"/>
      <c r="D570" s="100"/>
      <c r="E570" s="100"/>
      <c r="F570" s="100"/>
      <c r="H570" s="102"/>
      <c r="I570" s="103"/>
      <c r="J570" s="102"/>
    </row>
    <row r="571" spans="2:10">
      <c r="B571" s="98"/>
      <c r="C571" s="98"/>
      <c r="D571" s="100"/>
      <c r="E571" s="100"/>
      <c r="F571" s="100"/>
      <c r="H571" s="102"/>
      <c r="I571" s="103"/>
      <c r="J571" s="102"/>
    </row>
    <row r="572" spans="2:10">
      <c r="B572" s="98"/>
      <c r="C572" s="98"/>
      <c r="D572" s="100"/>
      <c r="E572" s="100"/>
      <c r="F572" s="100"/>
      <c r="H572" s="102"/>
      <c r="I572" s="103"/>
      <c r="J572" s="102"/>
    </row>
    <row r="573" spans="2:10">
      <c r="B573" s="98"/>
      <c r="C573" s="98"/>
      <c r="D573" s="100"/>
      <c r="E573" s="100"/>
      <c r="F573" s="100"/>
      <c r="H573" s="102"/>
      <c r="I573" s="103"/>
      <c r="J573" s="102"/>
    </row>
    <row r="574" spans="2:10">
      <c r="B574" s="98"/>
      <c r="C574" s="98"/>
      <c r="D574" s="100"/>
      <c r="E574" s="100"/>
      <c r="F574" s="100"/>
      <c r="H574" s="102"/>
      <c r="I574" s="103"/>
      <c r="J574" s="102"/>
    </row>
    <row r="575" spans="2:10">
      <c r="B575" s="98"/>
      <c r="C575" s="98"/>
      <c r="D575" s="100"/>
      <c r="E575" s="100"/>
      <c r="F575" s="100"/>
      <c r="H575" s="102"/>
      <c r="I575" s="103"/>
      <c r="J575" s="102"/>
    </row>
    <row r="576" spans="2:10">
      <c r="B576" s="98"/>
      <c r="C576" s="98"/>
      <c r="D576" s="100"/>
      <c r="E576" s="100"/>
      <c r="F576" s="100"/>
      <c r="H576" s="102"/>
      <c r="I576" s="103"/>
      <c r="J576" s="102"/>
    </row>
    <row r="577" spans="2:10">
      <c r="B577" s="98"/>
      <c r="C577" s="98"/>
      <c r="D577" s="100"/>
      <c r="E577" s="100"/>
      <c r="F577" s="100"/>
      <c r="H577" s="102"/>
      <c r="I577" s="103"/>
      <c r="J577" s="102"/>
    </row>
    <row r="578" spans="2:10">
      <c r="B578" s="98"/>
      <c r="C578" s="98"/>
      <c r="D578" s="100"/>
      <c r="E578" s="100"/>
      <c r="F578" s="100"/>
      <c r="H578" s="102"/>
      <c r="I578" s="103"/>
      <c r="J578" s="102"/>
    </row>
    <row r="579" spans="2:10">
      <c r="B579" s="98"/>
      <c r="C579" s="98"/>
      <c r="D579" s="100"/>
      <c r="E579" s="100"/>
      <c r="F579" s="100"/>
      <c r="H579" s="102"/>
      <c r="I579" s="103"/>
      <c r="J579" s="102"/>
    </row>
    <row r="580" spans="2:10">
      <c r="B580" s="98"/>
      <c r="C580" s="98"/>
      <c r="D580" s="100"/>
      <c r="E580" s="100"/>
      <c r="F580" s="100"/>
      <c r="H580" s="102"/>
      <c r="I580" s="103"/>
      <c r="J580" s="102"/>
    </row>
    <row r="581" spans="2:10">
      <c r="B581" s="98"/>
      <c r="C581" s="98"/>
      <c r="D581" s="100"/>
      <c r="E581" s="100"/>
      <c r="F581" s="100"/>
      <c r="H581" s="102"/>
      <c r="I581" s="103"/>
      <c r="J581" s="102"/>
    </row>
    <row r="582" spans="2:10">
      <c r="B582" s="98"/>
      <c r="C582" s="98"/>
      <c r="D582" s="100"/>
      <c r="E582" s="100"/>
      <c r="F582" s="100"/>
      <c r="H582" s="102"/>
      <c r="I582" s="103"/>
      <c r="J582" s="102"/>
    </row>
    <row r="583" spans="2:10">
      <c r="B583" s="98"/>
      <c r="C583" s="98"/>
      <c r="D583" s="100"/>
      <c r="E583" s="100"/>
      <c r="F583" s="100"/>
      <c r="H583" s="102"/>
      <c r="I583" s="103"/>
      <c r="J583" s="102"/>
    </row>
    <row r="584" spans="2:10">
      <c r="B584" s="98"/>
      <c r="C584" s="98"/>
      <c r="D584" s="100"/>
      <c r="E584" s="100"/>
      <c r="F584" s="100"/>
      <c r="H584" s="102"/>
      <c r="I584" s="103"/>
      <c r="J584" s="102"/>
    </row>
    <row r="585" spans="2:10">
      <c r="B585" s="98"/>
      <c r="C585" s="98"/>
      <c r="D585" s="100"/>
      <c r="E585" s="100"/>
      <c r="F585" s="100"/>
      <c r="H585" s="102"/>
      <c r="I585" s="103"/>
      <c r="J585" s="102"/>
    </row>
    <row r="586" spans="2:10">
      <c r="B586" s="98"/>
      <c r="C586" s="98"/>
      <c r="D586" s="100"/>
      <c r="E586" s="100"/>
      <c r="F586" s="100"/>
      <c r="H586" s="102"/>
      <c r="I586" s="103"/>
      <c r="J586" s="102"/>
    </row>
    <row r="587" spans="2:10">
      <c r="B587" s="98"/>
      <c r="C587" s="98"/>
      <c r="D587" s="100"/>
      <c r="E587" s="100"/>
      <c r="F587" s="100"/>
      <c r="H587" s="102"/>
      <c r="I587" s="103"/>
      <c r="J587" s="102"/>
    </row>
    <row r="588" spans="2:10">
      <c r="B588" s="98"/>
      <c r="C588" s="98"/>
      <c r="D588" s="100"/>
      <c r="E588" s="100"/>
      <c r="F588" s="100"/>
      <c r="H588" s="102"/>
      <c r="I588" s="103"/>
      <c r="J588" s="102"/>
    </row>
    <row r="589" spans="2:10">
      <c r="B589" s="98"/>
      <c r="C589" s="98"/>
      <c r="D589" s="100"/>
      <c r="E589" s="100"/>
      <c r="F589" s="100"/>
      <c r="H589" s="102"/>
      <c r="I589" s="103"/>
      <c r="J589" s="102"/>
    </row>
    <row r="590" spans="2:10">
      <c r="B590" s="98"/>
      <c r="C590" s="98"/>
      <c r="D590" s="100"/>
      <c r="E590" s="100"/>
      <c r="F590" s="100"/>
      <c r="H590" s="102"/>
      <c r="I590" s="103"/>
      <c r="J590" s="102"/>
    </row>
    <row r="591" spans="2:10">
      <c r="B591" s="98"/>
      <c r="C591" s="98"/>
      <c r="D591" s="100"/>
      <c r="E591" s="100"/>
      <c r="F591" s="100"/>
      <c r="H591" s="102"/>
      <c r="I591" s="103"/>
      <c r="J591" s="102"/>
    </row>
    <row r="592" spans="2:10">
      <c r="B592" s="98"/>
      <c r="C592" s="98"/>
      <c r="D592" s="100"/>
      <c r="E592" s="100"/>
      <c r="F592" s="100"/>
      <c r="H592" s="102"/>
      <c r="I592" s="103"/>
      <c r="J592" s="102"/>
    </row>
    <row r="593" spans="2:10">
      <c r="B593" s="98"/>
      <c r="C593" s="98"/>
      <c r="D593" s="100"/>
      <c r="E593" s="100"/>
      <c r="F593" s="100"/>
      <c r="H593" s="102"/>
      <c r="I593" s="103"/>
      <c r="J593" s="102"/>
    </row>
    <row r="594" spans="2:10">
      <c r="B594" s="98"/>
      <c r="C594" s="98"/>
      <c r="D594" s="100"/>
      <c r="E594" s="100"/>
      <c r="F594" s="100"/>
      <c r="H594" s="102"/>
      <c r="I594" s="103"/>
      <c r="J594" s="102"/>
    </row>
    <row r="595" spans="2:10">
      <c r="B595" s="98"/>
      <c r="C595" s="98"/>
      <c r="D595" s="100"/>
      <c r="E595" s="100"/>
      <c r="F595" s="100"/>
      <c r="H595" s="102"/>
      <c r="I595" s="103"/>
      <c r="J595" s="102"/>
    </row>
    <row r="596" spans="2:10">
      <c r="B596" s="98"/>
      <c r="C596" s="98"/>
      <c r="D596" s="100"/>
      <c r="E596" s="100"/>
      <c r="F596" s="100"/>
      <c r="H596" s="102"/>
      <c r="I596" s="103"/>
      <c r="J596" s="102"/>
    </row>
    <row r="597" spans="2:10">
      <c r="B597" s="98"/>
      <c r="C597" s="98"/>
      <c r="D597" s="100"/>
      <c r="E597" s="100"/>
      <c r="F597" s="100"/>
      <c r="H597" s="102"/>
      <c r="I597" s="103"/>
      <c r="J597" s="102"/>
    </row>
    <row r="598" spans="2:10">
      <c r="B598" s="98"/>
      <c r="C598" s="98"/>
      <c r="D598" s="100"/>
      <c r="E598" s="100"/>
      <c r="F598" s="100"/>
      <c r="H598" s="102"/>
      <c r="I598" s="103"/>
      <c r="J598" s="102"/>
    </row>
    <row r="599" spans="2:10">
      <c r="B599" s="98"/>
      <c r="C599" s="98"/>
      <c r="D599" s="100"/>
      <c r="E599" s="100"/>
      <c r="F599" s="100"/>
      <c r="H599" s="102"/>
      <c r="I599" s="103"/>
      <c r="J599" s="102"/>
    </row>
    <row r="600" spans="2:10">
      <c r="B600" s="98"/>
      <c r="C600" s="98"/>
      <c r="D600" s="100"/>
      <c r="E600" s="100"/>
      <c r="F600" s="100"/>
      <c r="H600" s="102"/>
      <c r="I600" s="103"/>
      <c r="J600" s="102"/>
    </row>
    <row r="601" spans="2:10">
      <c r="B601" s="98"/>
      <c r="C601" s="98"/>
      <c r="D601" s="100"/>
      <c r="E601" s="100"/>
      <c r="F601" s="100"/>
      <c r="H601" s="102"/>
      <c r="I601" s="103"/>
      <c r="J601" s="102"/>
    </row>
    <row r="602" spans="2:10">
      <c r="B602" s="98"/>
      <c r="C602" s="98"/>
      <c r="D602" s="100"/>
      <c r="E602" s="100"/>
      <c r="F602" s="100"/>
      <c r="H602" s="102"/>
      <c r="I602" s="103"/>
      <c r="J602" s="102"/>
    </row>
    <row r="603" spans="2:10">
      <c r="B603" s="98"/>
      <c r="C603" s="98"/>
      <c r="D603" s="100"/>
      <c r="E603" s="100"/>
      <c r="F603" s="100"/>
      <c r="H603" s="102"/>
      <c r="I603" s="103"/>
      <c r="J603" s="102"/>
    </row>
    <row r="604" spans="2:10">
      <c r="B604" s="98"/>
      <c r="C604" s="98"/>
      <c r="D604" s="100"/>
      <c r="E604" s="100"/>
      <c r="F604" s="100"/>
      <c r="H604" s="102"/>
      <c r="I604" s="103"/>
      <c r="J604" s="102"/>
    </row>
    <row r="605" spans="2:10">
      <c r="B605" s="98"/>
      <c r="C605" s="98"/>
      <c r="D605" s="100"/>
      <c r="E605" s="100"/>
      <c r="F605" s="100"/>
      <c r="H605" s="102"/>
      <c r="I605" s="103"/>
      <c r="J605" s="102"/>
    </row>
    <row r="606" spans="2:10">
      <c r="B606" s="98"/>
      <c r="C606" s="98"/>
      <c r="D606" s="100"/>
      <c r="E606" s="100"/>
      <c r="F606" s="100"/>
      <c r="H606" s="102"/>
      <c r="I606" s="103"/>
      <c r="J606" s="102"/>
    </row>
    <row r="607" spans="2:10">
      <c r="B607" s="98"/>
      <c r="C607" s="98"/>
      <c r="D607" s="100"/>
      <c r="E607" s="100"/>
      <c r="F607" s="100"/>
      <c r="H607" s="102"/>
      <c r="I607" s="103"/>
      <c r="J607" s="102"/>
    </row>
    <row r="608" spans="2:10">
      <c r="B608" s="98"/>
      <c r="C608" s="98"/>
      <c r="D608" s="100"/>
      <c r="E608" s="100"/>
      <c r="F608" s="100"/>
      <c r="H608" s="102"/>
      <c r="I608" s="103"/>
      <c r="J608" s="102"/>
    </row>
    <row r="609" spans="2:10">
      <c r="B609" s="98"/>
      <c r="C609" s="98"/>
      <c r="D609" s="100"/>
      <c r="E609" s="100"/>
      <c r="F609" s="100"/>
      <c r="H609" s="102"/>
      <c r="I609" s="103"/>
      <c r="J609" s="102"/>
    </row>
    <row r="610" spans="2:10">
      <c r="B610" s="98"/>
      <c r="C610" s="98"/>
      <c r="D610" s="100"/>
      <c r="E610" s="100"/>
      <c r="F610" s="100"/>
      <c r="H610" s="102"/>
      <c r="I610" s="103"/>
      <c r="J610" s="102"/>
    </row>
    <row r="611" spans="2:10">
      <c r="B611" s="98"/>
      <c r="C611" s="98"/>
      <c r="D611" s="100"/>
      <c r="E611" s="100"/>
      <c r="F611" s="100"/>
      <c r="H611" s="102"/>
      <c r="I611" s="103"/>
      <c r="J611" s="102"/>
    </row>
    <row r="612" spans="2:10">
      <c r="B612" s="98"/>
      <c r="C612" s="98"/>
      <c r="D612" s="100"/>
      <c r="E612" s="100"/>
      <c r="F612" s="100"/>
      <c r="H612" s="102"/>
      <c r="I612" s="103"/>
      <c r="J612" s="102"/>
    </row>
    <row r="613" spans="2:10">
      <c r="B613" s="98"/>
      <c r="C613" s="98"/>
      <c r="D613" s="100"/>
      <c r="E613" s="100"/>
      <c r="F613" s="100"/>
      <c r="H613" s="102"/>
      <c r="I613" s="103"/>
      <c r="J613" s="102"/>
    </row>
    <row r="614" spans="2:10">
      <c r="B614" s="98"/>
      <c r="C614" s="98"/>
      <c r="D614" s="100"/>
      <c r="E614" s="100"/>
      <c r="F614" s="100"/>
      <c r="H614" s="102"/>
      <c r="I614" s="103"/>
      <c r="J614" s="102"/>
    </row>
    <row r="615" spans="2:10">
      <c r="B615" s="98"/>
      <c r="C615" s="98"/>
      <c r="D615" s="100"/>
      <c r="E615" s="100"/>
      <c r="F615" s="100"/>
      <c r="H615" s="102"/>
      <c r="I615" s="103"/>
      <c r="J615" s="102"/>
    </row>
    <row r="616" spans="2:10">
      <c r="B616" s="98"/>
      <c r="C616" s="98"/>
      <c r="D616" s="100"/>
      <c r="E616" s="100"/>
      <c r="F616" s="100"/>
      <c r="H616" s="102"/>
      <c r="I616" s="103"/>
      <c r="J616" s="102"/>
    </row>
    <row r="617" spans="2:10">
      <c r="B617" s="98"/>
      <c r="C617" s="98"/>
      <c r="D617" s="100"/>
      <c r="E617" s="100"/>
      <c r="F617" s="100"/>
      <c r="H617" s="102"/>
      <c r="I617" s="103"/>
      <c r="J617" s="102"/>
    </row>
    <row r="618" spans="2:10">
      <c r="B618" s="98"/>
      <c r="C618" s="98"/>
      <c r="D618" s="100"/>
      <c r="E618" s="100"/>
      <c r="F618" s="100"/>
      <c r="H618" s="102"/>
      <c r="I618" s="103"/>
      <c r="J618" s="102"/>
    </row>
    <row r="619" spans="2:10">
      <c r="B619" s="98"/>
      <c r="C619" s="98"/>
      <c r="D619" s="100"/>
      <c r="E619" s="100"/>
      <c r="F619" s="100"/>
      <c r="H619" s="102"/>
      <c r="I619" s="103"/>
      <c r="J619" s="102"/>
    </row>
    <row r="620" spans="2:10">
      <c r="B620" s="98"/>
      <c r="C620" s="98"/>
      <c r="D620" s="100"/>
      <c r="E620" s="100"/>
      <c r="F620" s="100"/>
      <c r="H620" s="102"/>
      <c r="I620" s="103"/>
      <c r="J620" s="102"/>
    </row>
    <row r="621" spans="2:10">
      <c r="B621" s="98"/>
      <c r="C621" s="98"/>
      <c r="D621" s="100"/>
      <c r="E621" s="100"/>
      <c r="F621" s="100"/>
      <c r="H621" s="102"/>
      <c r="I621" s="103"/>
      <c r="J621" s="102"/>
    </row>
    <row r="622" spans="2:10">
      <c r="B622" s="98"/>
      <c r="C622" s="98"/>
      <c r="D622" s="100"/>
      <c r="E622" s="100"/>
      <c r="F622" s="100"/>
      <c r="H622" s="102"/>
      <c r="I622" s="103"/>
      <c r="J622" s="102"/>
    </row>
    <row r="623" spans="2:10">
      <c r="B623" s="98"/>
      <c r="C623" s="98"/>
      <c r="D623" s="100"/>
      <c r="E623" s="100"/>
      <c r="F623" s="100"/>
      <c r="H623" s="102"/>
      <c r="I623" s="103"/>
      <c r="J623" s="102"/>
    </row>
    <row r="624" spans="2:10">
      <c r="B624" s="98"/>
      <c r="C624" s="98"/>
      <c r="D624" s="100"/>
      <c r="E624" s="100"/>
      <c r="F624" s="100"/>
      <c r="H624" s="102"/>
      <c r="I624" s="103"/>
      <c r="J624" s="102"/>
    </row>
    <row r="625" spans="2:10">
      <c r="B625" s="98"/>
      <c r="C625" s="98"/>
      <c r="D625" s="100"/>
      <c r="E625" s="100"/>
      <c r="F625" s="100"/>
      <c r="H625" s="102"/>
      <c r="I625" s="103"/>
      <c r="J625" s="102"/>
    </row>
    <row r="626" spans="2:10">
      <c r="B626" s="98"/>
      <c r="C626" s="98"/>
      <c r="D626" s="100"/>
      <c r="E626" s="100"/>
      <c r="F626" s="100"/>
      <c r="H626" s="102"/>
      <c r="I626" s="103"/>
      <c r="J626" s="102"/>
    </row>
    <row r="627" spans="2:10">
      <c r="B627" s="98"/>
      <c r="C627" s="98"/>
      <c r="D627" s="100"/>
      <c r="E627" s="100"/>
      <c r="F627" s="100"/>
      <c r="H627" s="102"/>
      <c r="I627" s="103"/>
      <c r="J627" s="102"/>
    </row>
    <row r="628" spans="2:10">
      <c r="B628" s="98"/>
      <c r="C628" s="98"/>
      <c r="D628" s="100"/>
      <c r="E628" s="100"/>
      <c r="F628" s="100"/>
      <c r="H628" s="102"/>
      <c r="I628" s="103"/>
      <c r="J628" s="102"/>
    </row>
    <row r="629" spans="2:10">
      <c r="B629" s="98"/>
      <c r="C629" s="98"/>
      <c r="D629" s="100"/>
      <c r="E629" s="100"/>
      <c r="F629" s="100"/>
      <c r="H629" s="102"/>
      <c r="I629" s="103"/>
      <c r="J629" s="102"/>
    </row>
    <row r="630" spans="2:10">
      <c r="B630" s="98"/>
      <c r="C630" s="98"/>
      <c r="D630" s="100"/>
      <c r="E630" s="100"/>
      <c r="F630" s="100"/>
      <c r="H630" s="102"/>
      <c r="I630" s="103"/>
      <c r="J630" s="102"/>
    </row>
    <row r="631" spans="2:10">
      <c r="B631" s="98"/>
      <c r="C631" s="98"/>
      <c r="D631" s="100"/>
      <c r="E631" s="100"/>
      <c r="F631" s="100"/>
      <c r="H631" s="102"/>
      <c r="I631" s="103"/>
      <c r="J631" s="102"/>
    </row>
    <row r="632" spans="2:10">
      <c r="B632" s="98"/>
      <c r="C632" s="98"/>
      <c r="D632" s="100"/>
      <c r="E632" s="100"/>
      <c r="F632" s="100"/>
      <c r="H632" s="102"/>
      <c r="I632" s="103"/>
      <c r="J632" s="102"/>
    </row>
    <row r="633" spans="2:10">
      <c r="B633" s="98"/>
      <c r="C633" s="98"/>
      <c r="D633" s="100"/>
      <c r="E633" s="100"/>
      <c r="F633" s="100"/>
      <c r="H633" s="102"/>
      <c r="I633" s="103"/>
      <c r="J633" s="102"/>
    </row>
    <row r="634" spans="2:10">
      <c r="B634" s="98"/>
      <c r="C634" s="98"/>
      <c r="D634" s="100"/>
      <c r="E634" s="100"/>
      <c r="F634" s="100"/>
      <c r="H634" s="102"/>
      <c r="I634" s="103"/>
      <c r="J634" s="102"/>
    </row>
    <row r="635" spans="2:10">
      <c r="B635" s="98"/>
      <c r="C635" s="98"/>
      <c r="D635" s="100"/>
      <c r="E635" s="100"/>
      <c r="F635" s="100"/>
      <c r="H635" s="102"/>
      <c r="I635" s="103"/>
      <c r="J635" s="102"/>
    </row>
    <row r="636" spans="2:10">
      <c r="B636" s="98"/>
      <c r="C636" s="98"/>
      <c r="D636" s="100"/>
      <c r="E636" s="100"/>
      <c r="F636" s="100"/>
      <c r="H636" s="102"/>
      <c r="I636" s="103"/>
      <c r="J636" s="102"/>
    </row>
    <row r="637" spans="2:10">
      <c r="B637" s="98"/>
      <c r="C637" s="98"/>
      <c r="D637" s="100"/>
      <c r="E637" s="100"/>
      <c r="F637" s="100"/>
      <c r="H637" s="102"/>
      <c r="I637" s="103"/>
      <c r="J637" s="102"/>
    </row>
    <row r="638" spans="2:10">
      <c r="B638" s="98"/>
      <c r="C638" s="98"/>
      <c r="D638" s="100"/>
      <c r="E638" s="100"/>
      <c r="F638" s="100"/>
      <c r="H638" s="102"/>
      <c r="I638" s="103"/>
      <c r="J638" s="102"/>
    </row>
    <row r="639" spans="2:10">
      <c r="B639" s="98"/>
      <c r="C639" s="98"/>
      <c r="D639" s="100"/>
      <c r="E639" s="100"/>
      <c r="F639" s="100"/>
      <c r="H639" s="102"/>
      <c r="I639" s="103"/>
      <c r="J639" s="102"/>
    </row>
    <row r="640" spans="2:10">
      <c r="B640" s="98"/>
      <c r="C640" s="98"/>
      <c r="D640" s="100"/>
      <c r="E640" s="100"/>
      <c r="F640" s="100"/>
      <c r="H640" s="102"/>
      <c r="I640" s="103"/>
      <c r="J640" s="102"/>
    </row>
    <row r="641" spans="2:10">
      <c r="B641" s="98"/>
      <c r="C641" s="98"/>
      <c r="D641" s="100"/>
      <c r="E641" s="100"/>
      <c r="F641" s="100"/>
      <c r="H641" s="102"/>
      <c r="I641" s="103"/>
      <c r="J641" s="102"/>
    </row>
    <row r="642" spans="2:10">
      <c r="B642" s="98"/>
      <c r="C642" s="98"/>
      <c r="D642" s="100"/>
      <c r="E642" s="100"/>
      <c r="F642" s="100"/>
      <c r="H642" s="102"/>
      <c r="I642" s="103"/>
      <c r="J642" s="102"/>
    </row>
    <row r="643" spans="2:10">
      <c r="B643" s="98"/>
      <c r="C643" s="98"/>
      <c r="D643" s="100"/>
      <c r="E643" s="100"/>
      <c r="F643" s="100"/>
      <c r="H643" s="102"/>
      <c r="I643" s="103"/>
      <c r="J643" s="102"/>
    </row>
    <row r="644" spans="2:10">
      <c r="B644" s="98"/>
      <c r="C644" s="98"/>
      <c r="D644" s="100"/>
      <c r="E644" s="100"/>
      <c r="F644" s="100"/>
      <c r="H644" s="102"/>
      <c r="I644" s="103"/>
      <c r="J644" s="102"/>
    </row>
    <row r="645" spans="2:10">
      <c r="B645" s="98"/>
      <c r="C645" s="98"/>
      <c r="D645" s="100"/>
      <c r="E645" s="100"/>
      <c r="F645" s="100"/>
      <c r="H645" s="102"/>
      <c r="I645" s="103"/>
      <c r="J645" s="102"/>
    </row>
    <row r="646" spans="2:10">
      <c r="B646" s="98"/>
      <c r="C646" s="98"/>
      <c r="D646" s="100"/>
      <c r="E646" s="100"/>
      <c r="F646" s="100"/>
      <c r="H646" s="102"/>
      <c r="I646" s="103"/>
      <c r="J646" s="102"/>
    </row>
    <row r="647" spans="2:10">
      <c r="B647" s="98"/>
      <c r="C647" s="98"/>
      <c r="D647" s="100"/>
      <c r="E647" s="100"/>
      <c r="F647" s="100"/>
      <c r="H647" s="102"/>
      <c r="I647" s="103"/>
      <c r="J647" s="102"/>
    </row>
    <row r="648" spans="2:10">
      <c r="B648" s="98"/>
      <c r="C648" s="98"/>
      <c r="D648" s="100"/>
      <c r="E648" s="100"/>
      <c r="F648" s="100"/>
      <c r="H648" s="102"/>
      <c r="I648" s="103"/>
      <c r="J648" s="102"/>
    </row>
    <row r="649" spans="2:10">
      <c r="B649" s="98"/>
      <c r="C649" s="98"/>
      <c r="D649" s="100"/>
      <c r="E649" s="100"/>
      <c r="F649" s="100"/>
      <c r="H649" s="102"/>
      <c r="I649" s="103"/>
      <c r="J649" s="102"/>
    </row>
    <row r="650" spans="2:10">
      <c r="B650" s="98"/>
      <c r="C650" s="98"/>
      <c r="D650" s="100"/>
      <c r="E650" s="100"/>
      <c r="F650" s="100"/>
      <c r="H650" s="102"/>
      <c r="I650" s="103"/>
      <c r="J650" s="102"/>
    </row>
    <row r="651" spans="2:10">
      <c r="B651" s="98"/>
      <c r="C651" s="98"/>
      <c r="D651" s="100"/>
      <c r="E651" s="100"/>
      <c r="F651" s="100"/>
      <c r="H651" s="102"/>
      <c r="I651" s="103"/>
      <c r="J651" s="102"/>
    </row>
    <row r="652" spans="2:10">
      <c r="B652" s="98"/>
      <c r="C652" s="98"/>
      <c r="D652" s="100"/>
      <c r="E652" s="100"/>
      <c r="F652" s="100"/>
      <c r="H652" s="102"/>
      <c r="I652" s="103"/>
      <c r="J652" s="102"/>
    </row>
    <row r="653" spans="2:10">
      <c r="B653" s="98"/>
      <c r="C653" s="98"/>
      <c r="D653" s="100"/>
      <c r="E653" s="100"/>
      <c r="F653" s="100"/>
      <c r="H653" s="102"/>
      <c r="I653" s="103"/>
      <c r="J653" s="102"/>
    </row>
    <row r="654" spans="2:10">
      <c r="B654" s="98"/>
      <c r="C654" s="98"/>
      <c r="D654" s="100"/>
      <c r="E654" s="100"/>
      <c r="F654" s="100"/>
      <c r="H654" s="102"/>
      <c r="I654" s="103"/>
      <c r="J654" s="102"/>
    </row>
    <row r="655" spans="2:10">
      <c r="B655" s="98"/>
      <c r="C655" s="98"/>
      <c r="D655" s="100"/>
      <c r="E655" s="100"/>
      <c r="F655" s="100"/>
      <c r="H655" s="102"/>
      <c r="I655" s="103"/>
      <c r="J655" s="102"/>
    </row>
    <row r="656" spans="2:10">
      <c r="B656" s="98"/>
      <c r="C656" s="98"/>
      <c r="D656" s="100"/>
      <c r="E656" s="100"/>
      <c r="F656" s="100"/>
      <c r="H656" s="102"/>
      <c r="I656" s="103"/>
      <c r="J656" s="102"/>
    </row>
    <row r="657" spans="2:10">
      <c r="B657" s="98"/>
      <c r="C657" s="98"/>
      <c r="D657" s="100"/>
      <c r="E657" s="100"/>
      <c r="F657" s="100"/>
      <c r="H657" s="102"/>
      <c r="I657" s="103"/>
      <c r="J657" s="102"/>
    </row>
    <row r="658" spans="2:10">
      <c r="B658" s="98"/>
      <c r="C658" s="98"/>
      <c r="D658" s="100"/>
      <c r="E658" s="100"/>
      <c r="F658" s="100"/>
      <c r="H658" s="102"/>
      <c r="I658" s="103"/>
      <c r="J658" s="102"/>
    </row>
    <row r="659" spans="2:10">
      <c r="B659" s="98"/>
      <c r="C659" s="98"/>
      <c r="D659" s="100"/>
      <c r="E659" s="100"/>
      <c r="F659" s="100"/>
      <c r="H659" s="102"/>
      <c r="I659" s="103"/>
      <c r="J659" s="102"/>
    </row>
    <row r="660" spans="2:10">
      <c r="B660" s="98"/>
      <c r="C660" s="98"/>
      <c r="D660" s="100"/>
      <c r="E660" s="100"/>
      <c r="F660" s="100"/>
      <c r="H660" s="102"/>
      <c r="I660" s="103"/>
      <c r="J660" s="102"/>
    </row>
    <row r="661" spans="2:10">
      <c r="B661" s="98"/>
      <c r="C661" s="98"/>
      <c r="D661" s="100"/>
      <c r="E661" s="100"/>
      <c r="F661" s="100"/>
      <c r="H661" s="102"/>
      <c r="I661" s="103"/>
      <c r="J661" s="102"/>
    </row>
    <row r="662" spans="2:10">
      <c r="B662" s="98"/>
      <c r="C662" s="98"/>
      <c r="D662" s="100"/>
      <c r="E662" s="100"/>
      <c r="F662" s="100"/>
      <c r="H662" s="102"/>
      <c r="I662" s="103"/>
      <c r="J662" s="102"/>
    </row>
    <row r="663" spans="2:10">
      <c r="B663" s="98"/>
      <c r="C663" s="98"/>
      <c r="D663" s="100"/>
      <c r="E663" s="100"/>
      <c r="F663" s="100"/>
      <c r="H663" s="102"/>
      <c r="I663" s="103"/>
      <c r="J663" s="102"/>
    </row>
    <row r="664" spans="2:10">
      <c r="B664" s="98"/>
      <c r="C664" s="98"/>
      <c r="D664" s="100"/>
      <c r="E664" s="100"/>
      <c r="F664" s="100"/>
      <c r="H664" s="102"/>
      <c r="I664" s="103"/>
      <c r="J664" s="102"/>
    </row>
    <row r="665" spans="2:10">
      <c r="B665" s="98"/>
      <c r="C665" s="98"/>
      <c r="D665" s="100"/>
      <c r="E665" s="100"/>
      <c r="F665" s="100"/>
      <c r="H665" s="102"/>
      <c r="I665" s="103"/>
      <c r="J665" s="102"/>
    </row>
    <row r="666" spans="2:10">
      <c r="B666" s="98"/>
      <c r="C666" s="98"/>
      <c r="D666" s="100"/>
      <c r="E666" s="100"/>
      <c r="F666" s="100"/>
      <c r="H666" s="102"/>
      <c r="I666" s="103"/>
      <c r="J666" s="102"/>
    </row>
    <row r="667" spans="2:10">
      <c r="B667" s="98"/>
      <c r="C667" s="98"/>
      <c r="D667" s="100"/>
      <c r="E667" s="100"/>
      <c r="F667" s="100"/>
      <c r="H667" s="102"/>
      <c r="I667" s="103"/>
      <c r="J667" s="102"/>
    </row>
    <row r="668" spans="2:10">
      <c r="B668" s="98"/>
      <c r="C668" s="98"/>
      <c r="D668" s="100"/>
      <c r="E668" s="100"/>
      <c r="F668" s="100"/>
      <c r="H668" s="102"/>
      <c r="I668" s="103"/>
      <c r="J668" s="102"/>
    </row>
    <row r="669" spans="2:10">
      <c r="B669" s="98"/>
      <c r="C669" s="98"/>
      <c r="D669" s="100"/>
      <c r="E669" s="100"/>
      <c r="F669" s="100"/>
      <c r="H669" s="102"/>
      <c r="I669" s="103"/>
      <c r="J669" s="102"/>
    </row>
    <row r="670" spans="2:10">
      <c r="B670" s="98"/>
      <c r="C670" s="98"/>
      <c r="D670" s="100"/>
      <c r="E670" s="100"/>
      <c r="F670" s="100"/>
      <c r="H670" s="102"/>
      <c r="I670" s="103"/>
      <c r="J670" s="102"/>
    </row>
    <row r="671" spans="2:10">
      <c r="B671" s="98"/>
      <c r="C671" s="98"/>
      <c r="D671" s="100"/>
      <c r="E671" s="100"/>
      <c r="F671" s="100"/>
      <c r="H671" s="102"/>
      <c r="I671" s="103"/>
      <c r="J671" s="102"/>
    </row>
    <row r="672" spans="2:10">
      <c r="B672" s="98"/>
      <c r="C672" s="98"/>
      <c r="D672" s="100"/>
      <c r="E672" s="100"/>
      <c r="F672" s="100"/>
      <c r="H672" s="102"/>
      <c r="I672" s="103"/>
      <c r="J672" s="102"/>
    </row>
    <row r="673" spans="2:10">
      <c r="B673" s="98"/>
      <c r="C673" s="98"/>
      <c r="D673" s="100"/>
      <c r="E673" s="100"/>
      <c r="F673" s="100"/>
      <c r="H673" s="102"/>
      <c r="I673" s="103"/>
      <c r="J673" s="102"/>
    </row>
    <row r="674" spans="2:10">
      <c r="B674" s="98"/>
      <c r="C674" s="98"/>
      <c r="D674" s="100"/>
      <c r="E674" s="100"/>
      <c r="F674" s="100"/>
      <c r="H674" s="102"/>
      <c r="I674" s="103"/>
      <c r="J674" s="102"/>
    </row>
    <row r="675" spans="2:10">
      <c r="B675" s="98"/>
      <c r="C675" s="98"/>
      <c r="D675" s="100"/>
      <c r="E675" s="100"/>
      <c r="F675" s="100"/>
      <c r="H675" s="102"/>
      <c r="I675" s="103"/>
      <c r="J675" s="102"/>
    </row>
    <row r="676" spans="2:10">
      <c r="B676" s="98"/>
      <c r="C676" s="98"/>
      <c r="D676" s="100"/>
      <c r="E676" s="100"/>
      <c r="F676" s="100"/>
      <c r="H676" s="102"/>
      <c r="I676" s="103"/>
      <c r="J676" s="102"/>
    </row>
    <row r="677" spans="2:10">
      <c r="B677" s="98"/>
      <c r="C677" s="98"/>
      <c r="D677" s="100"/>
      <c r="E677" s="100"/>
      <c r="F677" s="100"/>
      <c r="H677" s="102"/>
      <c r="I677" s="103"/>
      <c r="J677" s="102"/>
    </row>
    <row r="678" spans="2:10">
      <c r="B678" s="98"/>
      <c r="C678" s="98"/>
      <c r="D678" s="100"/>
      <c r="E678" s="100"/>
      <c r="F678" s="100"/>
      <c r="H678" s="102"/>
      <c r="I678" s="103"/>
      <c r="J678" s="102"/>
    </row>
    <row r="679" spans="2:10">
      <c r="B679" s="98"/>
      <c r="C679" s="98"/>
      <c r="D679" s="100"/>
      <c r="E679" s="100"/>
      <c r="F679" s="100"/>
      <c r="H679" s="102"/>
      <c r="I679" s="103"/>
      <c r="J679" s="102"/>
    </row>
    <row r="680" spans="2:10">
      <c r="B680" s="98"/>
      <c r="C680" s="98"/>
      <c r="D680" s="100"/>
      <c r="E680" s="100"/>
      <c r="F680" s="100"/>
      <c r="H680" s="102"/>
      <c r="I680" s="103"/>
      <c r="J680" s="102"/>
    </row>
    <row r="681" spans="2:10">
      <c r="B681" s="98"/>
      <c r="C681" s="98"/>
      <c r="D681" s="100"/>
      <c r="E681" s="100"/>
      <c r="F681" s="100"/>
      <c r="H681" s="102"/>
      <c r="I681" s="103"/>
      <c r="J681" s="102"/>
    </row>
    <row r="682" spans="2:10">
      <c r="B682" s="98"/>
      <c r="C682" s="98"/>
      <c r="D682" s="100"/>
      <c r="E682" s="100"/>
      <c r="F682" s="100"/>
      <c r="H682" s="102"/>
      <c r="I682" s="103"/>
      <c r="J682" s="102"/>
    </row>
    <row r="683" spans="2:10">
      <c r="B683" s="98"/>
      <c r="C683" s="98"/>
      <c r="D683" s="100"/>
      <c r="E683" s="100"/>
      <c r="F683" s="100"/>
      <c r="H683" s="102"/>
      <c r="I683" s="103"/>
      <c r="J683" s="102"/>
    </row>
    <row r="684" spans="2:10">
      <c r="B684" s="98"/>
      <c r="C684" s="98"/>
      <c r="D684" s="100"/>
      <c r="E684" s="100"/>
      <c r="F684" s="100"/>
      <c r="H684" s="102"/>
      <c r="I684" s="103"/>
      <c r="J684" s="102"/>
    </row>
    <row r="685" spans="2:10">
      <c r="B685" s="98"/>
      <c r="C685" s="98"/>
      <c r="D685" s="100"/>
      <c r="E685" s="100"/>
      <c r="F685" s="100"/>
      <c r="H685" s="102"/>
      <c r="I685" s="103"/>
      <c r="J685" s="102"/>
    </row>
    <row r="686" spans="2:10">
      <c r="B686" s="98"/>
      <c r="C686" s="98"/>
      <c r="D686" s="100"/>
      <c r="E686" s="100"/>
      <c r="F686" s="100"/>
      <c r="H686" s="102"/>
      <c r="I686" s="103"/>
      <c r="J686" s="102"/>
    </row>
    <row r="687" spans="2:10">
      <c r="B687" s="98"/>
      <c r="C687" s="98"/>
      <c r="D687" s="100"/>
      <c r="E687" s="100"/>
      <c r="F687" s="100"/>
      <c r="H687" s="102"/>
      <c r="I687" s="103"/>
      <c r="J687" s="102"/>
    </row>
    <row r="688" spans="2:10">
      <c r="B688" s="98"/>
      <c r="C688" s="98"/>
      <c r="D688" s="100"/>
      <c r="E688" s="100"/>
      <c r="F688" s="100"/>
      <c r="H688" s="102"/>
      <c r="I688" s="103"/>
      <c r="J688" s="102"/>
    </row>
    <row r="689" spans="2:10">
      <c r="B689" s="98"/>
      <c r="C689" s="98"/>
      <c r="D689" s="100"/>
      <c r="E689" s="100"/>
      <c r="F689" s="100"/>
      <c r="H689" s="102"/>
      <c r="I689" s="103"/>
      <c r="J689" s="102"/>
    </row>
    <row r="690" spans="2:10">
      <c r="B690" s="98"/>
      <c r="C690" s="98"/>
      <c r="D690" s="100"/>
      <c r="E690" s="100"/>
      <c r="F690" s="100"/>
      <c r="H690" s="102"/>
      <c r="I690" s="103"/>
      <c r="J690" s="102"/>
    </row>
    <row r="691" spans="2:10">
      <c r="B691" s="98"/>
      <c r="C691" s="98"/>
      <c r="D691" s="100"/>
      <c r="E691" s="100"/>
      <c r="F691" s="100"/>
      <c r="H691" s="102"/>
      <c r="I691" s="103"/>
      <c r="J691" s="102"/>
    </row>
    <row r="692" spans="2:10">
      <c r="B692" s="98"/>
      <c r="C692" s="98"/>
      <c r="D692" s="100"/>
      <c r="E692" s="100"/>
      <c r="F692" s="100"/>
      <c r="H692" s="102"/>
      <c r="I692" s="103"/>
      <c r="J692" s="102"/>
    </row>
    <row r="693" spans="2:10">
      <c r="B693" s="98"/>
      <c r="C693" s="98"/>
      <c r="D693" s="100"/>
      <c r="E693" s="100"/>
      <c r="F693" s="100"/>
      <c r="H693" s="102"/>
      <c r="I693" s="103"/>
      <c r="J693" s="102"/>
    </row>
    <row r="694" spans="2:10">
      <c r="B694" s="98"/>
      <c r="C694" s="98"/>
      <c r="D694" s="100"/>
      <c r="E694" s="100"/>
      <c r="F694" s="100"/>
      <c r="H694" s="102"/>
      <c r="I694" s="103"/>
      <c r="J694" s="102"/>
    </row>
    <row r="695" spans="2:10">
      <c r="B695" s="98"/>
      <c r="C695" s="98"/>
      <c r="D695" s="100"/>
      <c r="E695" s="100"/>
      <c r="F695" s="100"/>
      <c r="H695" s="102"/>
      <c r="I695" s="103"/>
      <c r="J695" s="102"/>
    </row>
    <row r="696" spans="2:10">
      <c r="B696" s="98"/>
      <c r="C696" s="98"/>
      <c r="D696" s="100"/>
      <c r="E696" s="100"/>
      <c r="F696" s="100"/>
      <c r="H696" s="102"/>
      <c r="I696" s="103"/>
      <c r="J696" s="102"/>
    </row>
    <row r="697" spans="2:10">
      <c r="B697" s="98"/>
      <c r="C697" s="98"/>
      <c r="D697" s="100"/>
      <c r="E697" s="100"/>
      <c r="F697" s="100"/>
      <c r="H697" s="102"/>
      <c r="I697" s="103"/>
      <c r="J697" s="102"/>
    </row>
    <row r="698" spans="2:10">
      <c r="B698" s="98"/>
      <c r="C698" s="98"/>
      <c r="D698" s="100"/>
      <c r="E698" s="100"/>
      <c r="F698" s="100"/>
      <c r="H698" s="102"/>
      <c r="I698" s="103"/>
      <c r="J698" s="102"/>
    </row>
    <row r="699" spans="2:10">
      <c r="B699" s="98"/>
      <c r="C699" s="98"/>
      <c r="D699" s="100"/>
      <c r="E699" s="100"/>
      <c r="F699" s="100"/>
      <c r="H699" s="102"/>
      <c r="I699" s="103"/>
      <c r="J699" s="102"/>
    </row>
    <row r="700" spans="2:10">
      <c r="B700" s="98"/>
      <c r="C700" s="98"/>
      <c r="D700" s="100"/>
      <c r="E700" s="100"/>
      <c r="F700" s="100"/>
      <c r="H700" s="102"/>
      <c r="I700" s="103"/>
      <c r="J700" s="102"/>
    </row>
    <row r="701" spans="2:10">
      <c r="B701" s="98"/>
      <c r="C701" s="98"/>
      <c r="D701" s="100"/>
      <c r="E701" s="100"/>
      <c r="F701" s="100"/>
      <c r="H701" s="102"/>
      <c r="I701" s="103"/>
      <c r="J701" s="102"/>
    </row>
    <row r="702" spans="2:10">
      <c r="B702" s="98"/>
      <c r="C702" s="98"/>
      <c r="D702" s="100"/>
      <c r="E702" s="100"/>
      <c r="F702" s="100"/>
      <c r="H702" s="102"/>
      <c r="I702" s="103"/>
      <c r="J702" s="102"/>
    </row>
    <row r="703" spans="2:10">
      <c r="B703" s="98"/>
      <c r="C703" s="98"/>
      <c r="D703" s="100"/>
      <c r="E703" s="100"/>
      <c r="F703" s="100"/>
      <c r="H703" s="102"/>
      <c r="I703" s="103"/>
      <c r="J703" s="102"/>
    </row>
    <row r="704" spans="2:10">
      <c r="B704" s="98"/>
      <c r="C704" s="98"/>
      <c r="D704" s="100"/>
      <c r="E704" s="100"/>
      <c r="F704" s="100"/>
      <c r="H704" s="102"/>
      <c r="I704" s="103"/>
      <c r="J704" s="102"/>
    </row>
    <row r="705" spans="2:10">
      <c r="B705" s="98"/>
      <c r="C705" s="98"/>
      <c r="D705" s="100"/>
      <c r="E705" s="100"/>
      <c r="F705" s="100"/>
      <c r="H705" s="102"/>
      <c r="I705" s="103"/>
      <c r="J705" s="102"/>
    </row>
    <row r="706" spans="2:10">
      <c r="B706" s="98"/>
      <c r="C706" s="98"/>
      <c r="D706" s="100"/>
      <c r="E706" s="100"/>
      <c r="F706" s="100"/>
      <c r="H706" s="102"/>
      <c r="I706" s="103"/>
      <c r="J706" s="102"/>
    </row>
    <row r="707" spans="2:10">
      <c r="B707" s="98"/>
      <c r="C707" s="98"/>
      <c r="D707" s="100"/>
      <c r="E707" s="100"/>
      <c r="F707" s="100"/>
      <c r="H707" s="102"/>
      <c r="I707" s="103"/>
      <c r="J707" s="102"/>
    </row>
    <row r="708" spans="2:10">
      <c r="B708" s="98"/>
      <c r="C708" s="98"/>
      <c r="D708" s="100"/>
      <c r="E708" s="100"/>
      <c r="F708" s="100"/>
      <c r="H708" s="102"/>
      <c r="I708" s="103"/>
      <c r="J708" s="102"/>
    </row>
    <row r="709" spans="2:10">
      <c r="B709" s="98"/>
      <c r="C709" s="98"/>
      <c r="D709" s="100"/>
      <c r="E709" s="100"/>
      <c r="F709" s="100"/>
      <c r="H709" s="102"/>
      <c r="I709" s="103"/>
      <c r="J709" s="102"/>
    </row>
    <row r="710" spans="2:10">
      <c r="B710" s="98"/>
      <c r="C710" s="98"/>
      <c r="D710" s="100"/>
      <c r="E710" s="100"/>
      <c r="F710" s="100"/>
      <c r="H710" s="102"/>
      <c r="I710" s="103"/>
      <c r="J710" s="102"/>
    </row>
    <row r="711" spans="2:10">
      <c r="B711" s="98"/>
      <c r="C711" s="98"/>
      <c r="D711" s="100"/>
      <c r="E711" s="100"/>
      <c r="F711" s="100"/>
      <c r="H711" s="102"/>
      <c r="I711" s="103"/>
      <c r="J711" s="102"/>
    </row>
    <row r="712" spans="2:10">
      <c r="B712" s="98"/>
      <c r="C712" s="98"/>
      <c r="D712" s="100"/>
      <c r="E712" s="100"/>
      <c r="F712" s="100"/>
      <c r="H712" s="102"/>
      <c r="I712" s="103"/>
      <c r="J712" s="102"/>
    </row>
    <row r="713" spans="2:10">
      <c r="B713" s="98"/>
      <c r="C713" s="98"/>
      <c r="D713" s="100"/>
      <c r="E713" s="100"/>
      <c r="F713" s="100"/>
      <c r="H713" s="102"/>
      <c r="I713" s="103"/>
      <c r="J713" s="102"/>
    </row>
    <row r="714" spans="2:10">
      <c r="B714" s="98"/>
      <c r="C714" s="98"/>
      <c r="D714" s="100"/>
      <c r="E714" s="100"/>
      <c r="F714" s="100"/>
      <c r="H714" s="102"/>
      <c r="I714" s="103"/>
      <c r="J714" s="102"/>
    </row>
    <row r="715" spans="2:10">
      <c r="B715" s="98"/>
      <c r="C715" s="98"/>
      <c r="D715" s="100"/>
      <c r="E715" s="100"/>
      <c r="F715" s="100"/>
      <c r="H715" s="102"/>
      <c r="I715" s="103"/>
      <c r="J715" s="102"/>
    </row>
    <row r="716" spans="2:10">
      <c r="B716" s="98"/>
      <c r="C716" s="98"/>
      <c r="D716" s="100"/>
      <c r="E716" s="100"/>
      <c r="F716" s="100"/>
      <c r="H716" s="102"/>
      <c r="I716" s="103"/>
      <c r="J716" s="102"/>
    </row>
    <row r="717" spans="2:10">
      <c r="B717" s="98"/>
      <c r="C717" s="98"/>
      <c r="D717" s="100"/>
      <c r="E717" s="100"/>
      <c r="F717" s="100"/>
      <c r="H717" s="102"/>
      <c r="I717" s="103"/>
      <c r="J717" s="102"/>
    </row>
    <row r="718" spans="2:10">
      <c r="B718" s="98"/>
      <c r="C718" s="98"/>
      <c r="D718" s="100"/>
      <c r="E718" s="100"/>
      <c r="F718" s="100"/>
      <c r="H718" s="102"/>
      <c r="I718" s="103"/>
      <c r="J718" s="102"/>
    </row>
    <row r="719" spans="2:10">
      <c r="B719" s="98"/>
      <c r="C719" s="98"/>
      <c r="D719" s="100"/>
      <c r="E719" s="100"/>
      <c r="F719" s="100"/>
      <c r="H719" s="102"/>
      <c r="I719" s="103"/>
      <c r="J719" s="102"/>
    </row>
    <row r="720" spans="2:10">
      <c r="B720" s="98"/>
      <c r="C720" s="98"/>
      <c r="D720" s="100"/>
      <c r="E720" s="100"/>
      <c r="F720" s="100"/>
      <c r="H720" s="102"/>
      <c r="I720" s="103"/>
      <c r="J720" s="102"/>
    </row>
    <row r="721" spans="2:10">
      <c r="B721" s="98"/>
      <c r="C721" s="98"/>
      <c r="D721" s="100"/>
      <c r="E721" s="100"/>
      <c r="F721" s="100"/>
      <c r="H721" s="102"/>
      <c r="I721" s="103"/>
      <c r="J721" s="102"/>
    </row>
    <row r="722" spans="2:10">
      <c r="B722" s="98"/>
      <c r="C722" s="98"/>
      <c r="D722" s="100"/>
      <c r="E722" s="100"/>
      <c r="F722" s="100"/>
      <c r="H722" s="102"/>
      <c r="I722" s="103"/>
      <c r="J722" s="102"/>
    </row>
    <row r="723" spans="2:10">
      <c r="B723" s="98"/>
      <c r="C723" s="98"/>
      <c r="D723" s="100"/>
      <c r="E723" s="100"/>
      <c r="F723" s="100"/>
      <c r="H723" s="102"/>
      <c r="I723" s="103"/>
      <c r="J723" s="102"/>
    </row>
    <row r="724" spans="2:10">
      <c r="B724" s="98"/>
      <c r="C724" s="98"/>
      <c r="D724" s="100"/>
      <c r="E724" s="100"/>
      <c r="F724" s="100"/>
      <c r="H724" s="102"/>
      <c r="I724" s="103"/>
      <c r="J724" s="102"/>
    </row>
    <row r="725" spans="2:10">
      <c r="B725" s="98"/>
      <c r="C725" s="98"/>
      <c r="D725" s="100"/>
      <c r="E725" s="100"/>
      <c r="F725" s="100"/>
      <c r="H725" s="102"/>
      <c r="I725" s="103"/>
      <c r="J725" s="102"/>
    </row>
    <row r="726" spans="2:10">
      <c r="B726" s="98"/>
      <c r="C726" s="98"/>
      <c r="D726" s="100"/>
      <c r="E726" s="100"/>
      <c r="F726" s="100"/>
      <c r="H726" s="102"/>
      <c r="I726" s="103"/>
      <c r="J726" s="102"/>
    </row>
    <row r="727" spans="2:10">
      <c r="B727" s="98"/>
      <c r="C727" s="98"/>
      <c r="D727" s="100"/>
      <c r="E727" s="100"/>
      <c r="F727" s="100"/>
      <c r="H727" s="102"/>
      <c r="I727" s="103"/>
      <c r="J727" s="102"/>
    </row>
    <row r="728" spans="2:10">
      <c r="B728" s="98"/>
      <c r="C728" s="98"/>
      <c r="D728" s="100"/>
      <c r="E728" s="100"/>
      <c r="F728" s="100"/>
      <c r="H728" s="102"/>
      <c r="I728" s="103"/>
      <c r="J728" s="102"/>
    </row>
    <row r="729" spans="2:10">
      <c r="B729" s="98"/>
      <c r="C729" s="98"/>
      <c r="D729" s="100"/>
      <c r="E729" s="100"/>
      <c r="F729" s="100"/>
      <c r="H729" s="102"/>
      <c r="I729" s="103"/>
      <c r="J729" s="102"/>
    </row>
    <row r="730" spans="2:10">
      <c r="B730" s="98"/>
      <c r="C730" s="98"/>
      <c r="D730" s="100"/>
      <c r="E730" s="100"/>
      <c r="F730" s="100"/>
      <c r="H730" s="102"/>
      <c r="I730" s="103"/>
      <c r="J730" s="102"/>
    </row>
    <row r="731" spans="2:10">
      <c r="B731" s="98"/>
      <c r="C731" s="98"/>
      <c r="D731" s="100"/>
      <c r="E731" s="100"/>
      <c r="F731" s="100"/>
      <c r="H731" s="102"/>
      <c r="I731" s="103"/>
      <c r="J731" s="102"/>
    </row>
    <row r="732" spans="2:10">
      <c r="B732" s="98"/>
      <c r="C732" s="98"/>
      <c r="D732" s="100"/>
      <c r="E732" s="100"/>
      <c r="F732" s="100"/>
      <c r="H732" s="102"/>
      <c r="I732" s="103"/>
      <c r="J732" s="102"/>
    </row>
    <row r="733" spans="2:10">
      <c r="B733" s="98"/>
      <c r="C733" s="98"/>
      <c r="D733" s="100"/>
      <c r="E733" s="100"/>
      <c r="F733" s="100"/>
      <c r="H733" s="102"/>
      <c r="I733" s="103"/>
      <c r="J733" s="102"/>
    </row>
    <row r="734" spans="2:10">
      <c r="B734" s="98"/>
      <c r="C734" s="98"/>
      <c r="D734" s="100"/>
      <c r="E734" s="100"/>
      <c r="F734" s="100"/>
      <c r="H734" s="102"/>
      <c r="I734" s="103"/>
      <c r="J734" s="102"/>
    </row>
    <row r="735" spans="2:10">
      <c r="B735" s="98"/>
      <c r="C735" s="98"/>
      <c r="D735" s="100"/>
      <c r="E735" s="100"/>
      <c r="F735" s="100"/>
      <c r="H735" s="102"/>
      <c r="I735" s="103"/>
      <c r="J735" s="102"/>
    </row>
    <row r="736" spans="2:10">
      <c r="B736" s="98"/>
      <c r="C736" s="98"/>
      <c r="D736" s="100"/>
      <c r="E736" s="100"/>
      <c r="F736" s="100"/>
      <c r="H736" s="102"/>
      <c r="I736" s="103"/>
      <c r="J736" s="102"/>
    </row>
    <row r="737" spans="2:10">
      <c r="B737" s="98"/>
      <c r="C737" s="98"/>
      <c r="D737" s="100"/>
      <c r="E737" s="100"/>
      <c r="F737" s="100"/>
      <c r="H737" s="102"/>
      <c r="I737" s="103"/>
      <c r="J737" s="102"/>
    </row>
    <row r="738" spans="2:10">
      <c r="B738" s="98"/>
      <c r="C738" s="98"/>
      <c r="D738" s="100"/>
      <c r="E738" s="100"/>
      <c r="F738" s="100"/>
      <c r="H738" s="102"/>
      <c r="I738" s="103"/>
      <c r="J738" s="102"/>
    </row>
    <row r="739" spans="2:10">
      <c r="B739" s="98"/>
      <c r="C739" s="98"/>
      <c r="D739" s="100"/>
      <c r="E739" s="100"/>
      <c r="F739" s="100"/>
      <c r="H739" s="102"/>
      <c r="I739" s="103"/>
      <c r="J739" s="102"/>
    </row>
    <row r="740" spans="2:10">
      <c r="B740" s="98"/>
      <c r="C740" s="98"/>
      <c r="D740" s="100"/>
      <c r="E740" s="100"/>
      <c r="F740" s="100"/>
      <c r="H740" s="102"/>
      <c r="I740" s="103"/>
      <c r="J740" s="102"/>
    </row>
    <row r="741" spans="2:10">
      <c r="B741" s="98"/>
      <c r="C741" s="98"/>
      <c r="D741" s="100"/>
      <c r="E741" s="100"/>
      <c r="F741" s="100"/>
      <c r="H741" s="102"/>
      <c r="I741" s="103"/>
      <c r="J741" s="102"/>
    </row>
    <row r="742" spans="2:10">
      <c r="B742" s="98"/>
      <c r="C742" s="98"/>
      <c r="D742" s="100"/>
      <c r="E742" s="100"/>
      <c r="F742" s="100"/>
      <c r="H742" s="102"/>
      <c r="I742" s="103"/>
      <c r="J742" s="102"/>
    </row>
    <row r="743" spans="2:10">
      <c r="B743" s="98"/>
      <c r="C743" s="98"/>
      <c r="D743" s="100"/>
      <c r="E743" s="100"/>
      <c r="F743" s="100"/>
      <c r="H743" s="102"/>
      <c r="I743" s="103"/>
      <c r="J743" s="102"/>
    </row>
    <row r="744" spans="2:10">
      <c r="B744" s="98"/>
      <c r="C744" s="98"/>
      <c r="D744" s="100"/>
      <c r="E744" s="100"/>
      <c r="F744" s="100"/>
      <c r="H744" s="102"/>
      <c r="I744" s="103"/>
      <c r="J744" s="102"/>
    </row>
    <row r="745" spans="2:10">
      <c r="B745" s="98"/>
      <c r="C745" s="98"/>
      <c r="D745" s="100"/>
      <c r="E745" s="100"/>
      <c r="F745" s="100"/>
      <c r="H745" s="102"/>
      <c r="I745" s="103"/>
      <c r="J745" s="102"/>
    </row>
    <row r="746" spans="2:10">
      <c r="B746" s="98"/>
      <c r="C746" s="98"/>
      <c r="D746" s="100"/>
      <c r="E746" s="100"/>
      <c r="F746" s="100"/>
      <c r="H746" s="102"/>
      <c r="I746" s="103"/>
      <c r="J746" s="102"/>
    </row>
    <row r="747" spans="2:10">
      <c r="B747" s="98"/>
      <c r="C747" s="98"/>
      <c r="D747" s="100"/>
      <c r="E747" s="100"/>
      <c r="F747" s="100"/>
      <c r="H747" s="102"/>
      <c r="I747" s="103"/>
      <c r="J747" s="102"/>
    </row>
    <row r="748" spans="2:10">
      <c r="B748" s="98"/>
      <c r="C748" s="98"/>
      <c r="D748" s="100"/>
      <c r="E748" s="100"/>
      <c r="F748" s="100"/>
      <c r="H748" s="102"/>
      <c r="I748" s="103"/>
      <c r="J748" s="102"/>
    </row>
    <row r="749" spans="2:10">
      <c r="B749" s="98"/>
      <c r="C749" s="98"/>
      <c r="D749" s="100"/>
      <c r="E749" s="100"/>
      <c r="F749" s="100"/>
      <c r="H749" s="102"/>
      <c r="I749" s="103"/>
      <c r="J749" s="102"/>
    </row>
    <row r="750" spans="2:10">
      <c r="B750" s="98"/>
      <c r="C750" s="98"/>
      <c r="D750" s="100"/>
      <c r="E750" s="100"/>
      <c r="F750" s="100"/>
      <c r="H750" s="102"/>
      <c r="I750" s="103"/>
      <c r="J750" s="102"/>
    </row>
    <row r="751" spans="2:10">
      <c r="B751" s="98"/>
      <c r="C751" s="98"/>
      <c r="D751" s="100"/>
      <c r="E751" s="100"/>
      <c r="F751" s="100"/>
      <c r="H751" s="102"/>
      <c r="I751" s="103"/>
      <c r="J751" s="102"/>
    </row>
    <row r="752" spans="2:10">
      <c r="B752" s="98"/>
      <c r="C752" s="98"/>
      <c r="D752" s="100"/>
      <c r="E752" s="100"/>
      <c r="F752" s="100"/>
      <c r="H752" s="102"/>
      <c r="I752" s="103"/>
      <c r="J752" s="102"/>
    </row>
    <row r="753" spans="2:10">
      <c r="B753" s="98"/>
      <c r="C753" s="98"/>
      <c r="D753" s="100"/>
      <c r="E753" s="100"/>
      <c r="F753" s="100"/>
      <c r="H753" s="102"/>
      <c r="I753" s="103"/>
      <c r="J753" s="102"/>
    </row>
    <row r="754" spans="2:10">
      <c r="B754" s="98"/>
      <c r="C754" s="98"/>
      <c r="D754" s="100"/>
      <c r="E754" s="100"/>
      <c r="F754" s="100"/>
      <c r="H754" s="102"/>
      <c r="I754" s="103"/>
      <c r="J754" s="102"/>
    </row>
    <row r="755" spans="2:10">
      <c r="B755" s="98"/>
      <c r="C755" s="98"/>
      <c r="D755" s="100"/>
      <c r="E755" s="100"/>
      <c r="F755" s="100"/>
      <c r="H755" s="102"/>
      <c r="I755" s="103"/>
      <c r="J755" s="102"/>
    </row>
    <row r="756" spans="2:10">
      <c r="B756" s="98"/>
      <c r="C756" s="98"/>
      <c r="D756" s="100"/>
      <c r="E756" s="100"/>
      <c r="F756" s="100"/>
      <c r="H756" s="102"/>
      <c r="I756" s="103"/>
      <c r="J756" s="102"/>
    </row>
    <row r="757" spans="2:10">
      <c r="B757" s="98"/>
      <c r="C757" s="98"/>
      <c r="D757" s="100"/>
      <c r="E757" s="100"/>
      <c r="F757" s="100"/>
      <c r="H757" s="102"/>
      <c r="I757" s="103"/>
      <c r="J757" s="102"/>
    </row>
    <row r="758" spans="2:10">
      <c r="B758" s="98"/>
      <c r="C758" s="98"/>
      <c r="D758" s="100"/>
      <c r="E758" s="100"/>
      <c r="F758" s="100"/>
      <c r="H758" s="102"/>
      <c r="I758" s="103"/>
      <c r="J758" s="102"/>
    </row>
    <row r="759" spans="2:10">
      <c r="B759" s="98"/>
      <c r="C759" s="98"/>
      <c r="D759" s="100"/>
      <c r="E759" s="100"/>
      <c r="F759" s="100"/>
      <c r="H759" s="102"/>
      <c r="I759" s="103"/>
      <c r="J759" s="102"/>
    </row>
    <row r="760" spans="2:10">
      <c r="B760" s="98"/>
      <c r="C760" s="98"/>
      <c r="D760" s="100"/>
      <c r="E760" s="100"/>
      <c r="F760" s="100"/>
      <c r="H760" s="102"/>
      <c r="I760" s="103"/>
      <c r="J760" s="102"/>
    </row>
    <row r="761" spans="2:10">
      <c r="B761" s="98"/>
      <c r="C761" s="98"/>
      <c r="D761" s="100"/>
      <c r="E761" s="100"/>
      <c r="F761" s="100"/>
      <c r="H761" s="102"/>
      <c r="I761" s="103"/>
      <c r="J761" s="102"/>
    </row>
    <row r="762" spans="2:10">
      <c r="B762" s="98"/>
      <c r="C762" s="98"/>
      <c r="D762" s="100"/>
      <c r="E762" s="100"/>
      <c r="F762" s="100"/>
      <c r="H762" s="102"/>
      <c r="I762" s="103"/>
      <c r="J762" s="102"/>
    </row>
    <row r="763" spans="2:10">
      <c r="B763" s="98"/>
      <c r="C763" s="98"/>
      <c r="D763" s="100"/>
      <c r="E763" s="100"/>
      <c r="F763" s="100"/>
      <c r="H763" s="102"/>
      <c r="I763" s="103"/>
      <c r="J763" s="102"/>
    </row>
    <row r="764" spans="2:10">
      <c r="B764" s="98"/>
      <c r="C764" s="98"/>
      <c r="D764" s="100"/>
      <c r="E764" s="100"/>
      <c r="F764" s="100"/>
      <c r="H764" s="102"/>
      <c r="I764" s="103"/>
      <c r="J764" s="102"/>
    </row>
    <row r="765" spans="2:10">
      <c r="B765" s="98"/>
      <c r="C765" s="98"/>
      <c r="D765" s="100"/>
      <c r="E765" s="100"/>
      <c r="F765" s="100"/>
      <c r="H765" s="102"/>
      <c r="I765" s="103"/>
      <c r="J765" s="102"/>
    </row>
    <row r="766" spans="2:10">
      <c r="B766" s="98"/>
      <c r="C766" s="98"/>
      <c r="D766" s="100"/>
      <c r="E766" s="100"/>
      <c r="F766" s="100"/>
      <c r="H766" s="102"/>
      <c r="I766" s="103"/>
      <c r="J766" s="102"/>
    </row>
    <row r="767" spans="2:10">
      <c r="B767" s="98"/>
      <c r="C767" s="98"/>
      <c r="D767" s="100"/>
      <c r="E767" s="100"/>
      <c r="F767" s="100"/>
      <c r="H767" s="102"/>
      <c r="I767" s="103"/>
      <c r="J767" s="102"/>
    </row>
    <row r="768" spans="2:10">
      <c r="B768" s="98"/>
      <c r="C768" s="98"/>
      <c r="D768" s="100"/>
      <c r="E768" s="100"/>
      <c r="F768" s="100"/>
      <c r="H768" s="102"/>
      <c r="I768" s="103"/>
      <c r="J768" s="102"/>
    </row>
    <row r="769" spans="2:10">
      <c r="B769" s="98"/>
      <c r="C769" s="98"/>
      <c r="D769" s="100"/>
      <c r="E769" s="100"/>
      <c r="F769" s="100"/>
      <c r="H769" s="102"/>
      <c r="I769" s="103"/>
      <c r="J769" s="102"/>
    </row>
    <row r="770" spans="2:10">
      <c r="B770" s="98"/>
      <c r="C770" s="98"/>
      <c r="D770" s="100"/>
      <c r="E770" s="100"/>
      <c r="F770" s="100"/>
      <c r="H770" s="102"/>
      <c r="I770" s="103"/>
      <c r="J770" s="102"/>
    </row>
    <row r="771" spans="2:10">
      <c r="B771" s="98"/>
      <c r="C771" s="98"/>
      <c r="D771" s="100"/>
      <c r="E771" s="100"/>
      <c r="F771" s="100"/>
      <c r="H771" s="102"/>
      <c r="I771" s="103"/>
      <c r="J771" s="102"/>
    </row>
    <row r="772" spans="2:10">
      <c r="B772" s="98"/>
      <c r="C772" s="98"/>
      <c r="D772" s="100"/>
      <c r="E772" s="100"/>
      <c r="F772" s="100"/>
      <c r="H772" s="102"/>
      <c r="I772" s="103"/>
      <c r="J772" s="102"/>
    </row>
    <row r="773" spans="2:10">
      <c r="B773" s="98"/>
      <c r="C773" s="98"/>
      <c r="D773" s="100"/>
      <c r="E773" s="100"/>
      <c r="F773" s="100"/>
      <c r="H773" s="102"/>
      <c r="I773" s="103"/>
      <c r="J773" s="102"/>
    </row>
    <row r="774" spans="2:10">
      <c r="B774" s="98"/>
      <c r="C774" s="98"/>
      <c r="D774" s="100"/>
      <c r="E774" s="100"/>
      <c r="F774" s="100"/>
      <c r="H774" s="102"/>
      <c r="I774" s="103"/>
      <c r="J774" s="102"/>
    </row>
    <row r="775" spans="2:10">
      <c r="B775" s="98"/>
      <c r="C775" s="98"/>
      <c r="D775" s="100"/>
      <c r="E775" s="100"/>
      <c r="F775" s="100"/>
      <c r="H775" s="102"/>
      <c r="I775" s="103"/>
      <c r="J775" s="102"/>
    </row>
    <row r="776" spans="2:10">
      <c r="B776" s="98"/>
      <c r="C776" s="98"/>
      <c r="D776" s="100"/>
      <c r="E776" s="100"/>
      <c r="F776" s="100"/>
      <c r="H776" s="102"/>
      <c r="I776" s="103"/>
      <c r="J776" s="102"/>
    </row>
    <row r="777" spans="2:10">
      <c r="B777" s="98"/>
      <c r="C777" s="98"/>
      <c r="D777" s="100"/>
      <c r="E777" s="100"/>
      <c r="F777" s="100"/>
      <c r="H777" s="102"/>
      <c r="I777" s="103"/>
      <c r="J777" s="102"/>
    </row>
    <row r="778" spans="2:10">
      <c r="B778" s="98"/>
      <c r="C778" s="98"/>
      <c r="D778" s="100"/>
      <c r="E778" s="100"/>
      <c r="F778" s="100"/>
      <c r="H778" s="102"/>
      <c r="I778" s="103"/>
      <c r="J778" s="102"/>
    </row>
    <row r="779" spans="2:10">
      <c r="B779" s="98"/>
      <c r="C779" s="98"/>
      <c r="D779" s="100"/>
      <c r="E779" s="100"/>
      <c r="F779" s="100"/>
      <c r="H779" s="102"/>
      <c r="I779" s="103"/>
      <c r="J779" s="102"/>
    </row>
    <row r="780" spans="2:10">
      <c r="B780" s="98"/>
      <c r="C780" s="98"/>
      <c r="D780" s="100"/>
      <c r="E780" s="100"/>
      <c r="F780" s="100"/>
      <c r="H780" s="102"/>
      <c r="I780" s="103"/>
      <c r="J780" s="102"/>
    </row>
    <row r="781" spans="2:10">
      <c r="B781" s="98"/>
      <c r="C781" s="98"/>
      <c r="D781" s="100"/>
      <c r="E781" s="100"/>
      <c r="F781" s="100"/>
      <c r="H781" s="102"/>
      <c r="I781" s="103"/>
      <c r="J781" s="102"/>
    </row>
    <row r="782" spans="2:10">
      <c r="B782" s="98"/>
      <c r="C782" s="98"/>
      <c r="D782" s="100"/>
      <c r="E782" s="100"/>
      <c r="F782" s="100"/>
      <c r="H782" s="102"/>
      <c r="I782" s="103"/>
      <c r="J782" s="102"/>
    </row>
    <row r="783" spans="2:10">
      <c r="B783" s="98"/>
      <c r="C783" s="98"/>
      <c r="D783" s="100"/>
      <c r="E783" s="100"/>
      <c r="F783" s="100"/>
      <c r="H783" s="102"/>
      <c r="I783" s="103"/>
      <c r="J783" s="102"/>
    </row>
    <row r="784" spans="2:10">
      <c r="B784" s="98"/>
      <c r="C784" s="98"/>
      <c r="D784" s="100"/>
      <c r="E784" s="100"/>
      <c r="F784" s="100"/>
      <c r="H784" s="102"/>
      <c r="I784" s="103"/>
      <c r="J784" s="102"/>
    </row>
    <row r="785" spans="2:10">
      <c r="B785" s="98"/>
      <c r="C785" s="98"/>
      <c r="D785" s="100"/>
      <c r="E785" s="100"/>
      <c r="F785" s="100"/>
      <c r="H785" s="102"/>
      <c r="I785" s="103"/>
      <c r="J785" s="102"/>
    </row>
    <row r="786" spans="2:10">
      <c r="B786" s="98"/>
      <c r="C786" s="98"/>
      <c r="D786" s="100"/>
      <c r="E786" s="100"/>
      <c r="F786" s="100"/>
      <c r="H786" s="102"/>
      <c r="I786" s="103"/>
      <c r="J786" s="102"/>
    </row>
    <row r="787" spans="2:10">
      <c r="B787" s="98"/>
      <c r="C787" s="98"/>
      <c r="D787" s="100"/>
      <c r="E787" s="100"/>
      <c r="F787" s="100"/>
      <c r="H787" s="102"/>
      <c r="I787" s="103"/>
      <c r="J787" s="102"/>
    </row>
    <row r="788" spans="2:10">
      <c r="B788" s="98"/>
      <c r="C788" s="98"/>
      <c r="D788" s="100"/>
      <c r="E788" s="100"/>
      <c r="F788" s="100"/>
      <c r="H788" s="102"/>
      <c r="I788" s="103"/>
      <c r="J788" s="102"/>
    </row>
    <row r="789" spans="2:10">
      <c r="B789" s="98"/>
      <c r="C789" s="98"/>
      <c r="D789" s="100"/>
      <c r="E789" s="100"/>
      <c r="F789" s="100"/>
      <c r="H789" s="102"/>
      <c r="I789" s="103"/>
      <c r="J789" s="102"/>
    </row>
    <row r="790" spans="2:10">
      <c r="B790" s="98"/>
      <c r="C790" s="98"/>
      <c r="D790" s="100"/>
      <c r="E790" s="100"/>
      <c r="F790" s="100"/>
      <c r="H790" s="102"/>
      <c r="I790" s="103"/>
      <c r="J790" s="102"/>
    </row>
    <row r="791" spans="2:10">
      <c r="B791" s="98"/>
      <c r="C791" s="98"/>
      <c r="D791" s="100"/>
      <c r="E791" s="100"/>
      <c r="F791" s="100"/>
      <c r="H791" s="102"/>
      <c r="I791" s="103"/>
      <c r="J791" s="102"/>
    </row>
    <row r="792" spans="2:10">
      <c r="B792" s="98"/>
      <c r="C792" s="98"/>
      <c r="D792" s="100"/>
      <c r="E792" s="100"/>
      <c r="F792" s="100"/>
      <c r="H792" s="102"/>
      <c r="I792" s="103"/>
      <c r="J792" s="102"/>
    </row>
    <row r="793" spans="2:10">
      <c r="B793" s="98"/>
      <c r="C793" s="98"/>
      <c r="D793" s="100"/>
      <c r="E793" s="100"/>
      <c r="F793" s="100"/>
      <c r="H793" s="102"/>
      <c r="I793" s="103"/>
      <c r="J793" s="102"/>
    </row>
    <row r="794" spans="2:10">
      <c r="B794" s="98"/>
      <c r="C794" s="98"/>
      <c r="D794" s="100"/>
      <c r="E794" s="100"/>
      <c r="F794" s="100"/>
      <c r="H794" s="102"/>
      <c r="I794" s="103"/>
      <c r="J794" s="102"/>
    </row>
    <row r="795" spans="2:10">
      <c r="B795" s="98"/>
      <c r="C795" s="98"/>
      <c r="D795" s="100"/>
      <c r="E795" s="100"/>
      <c r="F795" s="100"/>
      <c r="H795" s="102"/>
      <c r="I795" s="103"/>
      <c r="J795" s="102"/>
    </row>
    <row r="796" spans="2:10">
      <c r="B796" s="98"/>
      <c r="C796" s="98"/>
      <c r="D796" s="100"/>
      <c r="E796" s="100"/>
      <c r="F796" s="100"/>
      <c r="H796" s="102"/>
      <c r="I796" s="103"/>
      <c r="J796" s="102"/>
    </row>
    <row r="797" spans="2:10">
      <c r="B797" s="98"/>
      <c r="C797" s="98"/>
      <c r="D797" s="100"/>
      <c r="E797" s="100"/>
      <c r="F797" s="100"/>
      <c r="H797" s="102"/>
      <c r="I797" s="103"/>
      <c r="J797" s="102"/>
    </row>
    <row r="798" spans="2:10">
      <c r="B798" s="98"/>
      <c r="C798" s="98"/>
      <c r="D798" s="100"/>
      <c r="E798" s="100"/>
      <c r="F798" s="100"/>
      <c r="H798" s="102"/>
      <c r="I798" s="103"/>
      <c r="J798" s="102"/>
    </row>
    <row r="799" spans="2:10">
      <c r="B799" s="98"/>
      <c r="C799" s="98"/>
      <c r="D799" s="100"/>
      <c r="E799" s="100"/>
      <c r="F799" s="100"/>
      <c r="H799" s="102"/>
      <c r="I799" s="103"/>
      <c r="J799" s="102"/>
    </row>
    <row r="800" spans="2:10">
      <c r="B800" s="98"/>
      <c r="C800" s="98"/>
      <c r="D800" s="100"/>
      <c r="E800" s="100"/>
      <c r="F800" s="100"/>
      <c r="H800" s="102"/>
      <c r="I800" s="103"/>
      <c r="J800" s="102"/>
    </row>
    <row r="801" spans="2:10">
      <c r="B801" s="98"/>
      <c r="C801" s="98"/>
      <c r="D801" s="100"/>
      <c r="E801" s="100"/>
      <c r="F801" s="100"/>
      <c r="H801" s="102"/>
      <c r="I801" s="103"/>
      <c r="J801" s="102"/>
    </row>
    <row r="802" spans="2:10">
      <c r="B802" s="98"/>
      <c r="C802" s="98"/>
      <c r="D802" s="100"/>
      <c r="E802" s="100"/>
      <c r="F802" s="100"/>
      <c r="H802" s="102"/>
      <c r="I802" s="103"/>
      <c r="J802" s="102"/>
    </row>
    <row r="803" spans="2:10">
      <c r="B803" s="98"/>
      <c r="C803" s="98"/>
      <c r="D803" s="100"/>
      <c r="E803" s="100"/>
      <c r="F803" s="100"/>
      <c r="H803" s="102"/>
      <c r="I803" s="103"/>
      <c r="J803" s="102"/>
    </row>
    <row r="804" spans="2:10">
      <c r="B804" s="98"/>
      <c r="C804" s="98"/>
      <c r="D804" s="100"/>
      <c r="E804" s="100"/>
      <c r="F804" s="100"/>
      <c r="H804" s="102"/>
      <c r="I804" s="103"/>
      <c r="J804" s="102"/>
    </row>
    <row r="805" spans="2:10">
      <c r="B805" s="98"/>
      <c r="C805" s="98"/>
      <c r="D805" s="100"/>
      <c r="E805" s="100"/>
      <c r="F805" s="100"/>
      <c r="H805" s="102"/>
      <c r="I805" s="103"/>
      <c r="J805" s="102"/>
    </row>
    <row r="806" spans="2:10">
      <c r="B806" s="98"/>
      <c r="C806" s="98"/>
      <c r="D806" s="100"/>
      <c r="E806" s="100"/>
      <c r="F806" s="100"/>
      <c r="H806" s="102"/>
      <c r="I806" s="103"/>
      <c r="J806" s="102"/>
    </row>
    <row r="807" spans="2:10">
      <c r="B807" s="98"/>
      <c r="C807" s="98"/>
      <c r="D807" s="100"/>
      <c r="E807" s="100"/>
      <c r="F807" s="100"/>
      <c r="H807" s="102"/>
      <c r="I807" s="103"/>
      <c r="J807" s="102"/>
    </row>
    <row r="808" spans="2:10">
      <c r="B808" s="98"/>
      <c r="C808" s="98"/>
      <c r="D808" s="100"/>
      <c r="E808" s="100"/>
      <c r="F808" s="100"/>
      <c r="H808" s="102"/>
      <c r="I808" s="103"/>
      <c r="J808" s="102"/>
    </row>
    <row r="809" spans="2:10">
      <c r="B809" s="98"/>
      <c r="C809" s="98"/>
      <c r="D809" s="100"/>
      <c r="E809" s="100"/>
      <c r="F809" s="100"/>
      <c r="H809" s="102"/>
      <c r="I809" s="103"/>
      <c r="J809" s="102"/>
    </row>
    <row r="810" spans="2:10">
      <c r="B810" s="98"/>
      <c r="C810" s="98"/>
      <c r="D810" s="100"/>
      <c r="E810" s="100"/>
      <c r="F810" s="100"/>
      <c r="H810" s="102"/>
      <c r="I810" s="103"/>
      <c r="J810" s="102"/>
    </row>
    <row r="811" spans="2:10">
      <c r="B811" s="98"/>
      <c r="C811" s="98"/>
      <c r="D811" s="100"/>
      <c r="E811" s="100"/>
      <c r="F811" s="100"/>
      <c r="H811" s="102"/>
      <c r="I811" s="103"/>
      <c r="J811" s="102"/>
    </row>
    <row r="812" spans="2:10">
      <c r="B812" s="98"/>
      <c r="C812" s="98"/>
      <c r="D812" s="100"/>
      <c r="E812" s="100"/>
      <c r="F812" s="100"/>
      <c r="H812" s="102"/>
      <c r="I812" s="103"/>
      <c r="J812" s="102"/>
    </row>
    <row r="813" spans="2:10">
      <c r="B813" s="98"/>
      <c r="C813" s="98"/>
      <c r="D813" s="100"/>
      <c r="E813" s="100"/>
      <c r="F813" s="100"/>
      <c r="H813" s="102"/>
      <c r="I813" s="103"/>
      <c r="J813" s="102"/>
    </row>
    <row r="814" spans="2:10">
      <c r="B814" s="98"/>
      <c r="C814" s="98"/>
      <c r="D814" s="100"/>
      <c r="E814" s="100"/>
      <c r="F814" s="100"/>
      <c r="H814" s="102"/>
      <c r="I814" s="103"/>
      <c r="J814" s="102"/>
    </row>
    <row r="815" spans="2:10">
      <c r="B815" s="98"/>
      <c r="C815" s="98"/>
      <c r="D815" s="100"/>
      <c r="E815" s="100"/>
      <c r="F815" s="100"/>
      <c r="H815" s="102"/>
      <c r="I815" s="103"/>
      <c r="J815" s="102"/>
    </row>
    <row r="816" spans="2:10">
      <c r="B816" s="98"/>
      <c r="C816" s="98"/>
      <c r="D816" s="100"/>
      <c r="E816" s="100"/>
      <c r="F816" s="100"/>
      <c r="H816" s="102"/>
      <c r="I816" s="103"/>
      <c r="J816" s="102"/>
    </row>
    <row r="817" spans="2:10">
      <c r="B817" s="98"/>
      <c r="C817" s="98"/>
      <c r="D817" s="100"/>
      <c r="E817" s="100"/>
      <c r="F817" s="100"/>
      <c r="H817" s="102"/>
      <c r="I817" s="103"/>
      <c r="J817" s="102"/>
    </row>
    <row r="818" spans="2:10">
      <c r="B818" s="98"/>
      <c r="C818" s="98"/>
      <c r="D818" s="100"/>
      <c r="E818" s="100"/>
      <c r="F818" s="100"/>
      <c r="H818" s="102"/>
      <c r="I818" s="103"/>
      <c r="J818" s="102"/>
    </row>
    <row r="819" spans="2:10">
      <c r="B819" s="98"/>
      <c r="C819" s="98"/>
      <c r="D819" s="100"/>
      <c r="E819" s="100"/>
      <c r="F819" s="100"/>
      <c r="H819" s="102"/>
      <c r="I819" s="103"/>
      <c r="J819" s="102"/>
    </row>
    <row r="820" spans="2:10">
      <c r="B820" s="98"/>
      <c r="C820" s="98"/>
      <c r="D820" s="100"/>
      <c r="E820" s="100"/>
      <c r="F820" s="100"/>
      <c r="H820" s="102"/>
      <c r="I820" s="103"/>
      <c r="J820" s="102"/>
    </row>
    <row r="821" spans="2:10">
      <c r="B821" s="98"/>
      <c r="C821" s="98"/>
      <c r="D821" s="100"/>
      <c r="E821" s="100"/>
      <c r="F821" s="100"/>
      <c r="H821" s="102"/>
      <c r="I821" s="103"/>
      <c r="J821" s="102"/>
    </row>
    <row r="822" spans="2:10">
      <c r="B822" s="98"/>
      <c r="C822" s="98"/>
      <c r="D822" s="100"/>
      <c r="E822" s="100"/>
      <c r="F822" s="100"/>
      <c r="H822" s="102"/>
      <c r="I822" s="103"/>
      <c r="J822" s="102"/>
    </row>
    <row r="823" spans="2:10">
      <c r="B823" s="98"/>
      <c r="C823" s="98"/>
      <c r="D823" s="100"/>
      <c r="E823" s="100"/>
      <c r="F823" s="100"/>
      <c r="H823" s="102"/>
      <c r="I823" s="103"/>
      <c r="J823" s="102"/>
    </row>
    <row r="824" spans="2:10">
      <c r="B824" s="98"/>
      <c r="C824" s="98"/>
      <c r="D824" s="100"/>
      <c r="E824" s="100"/>
      <c r="F824" s="100"/>
      <c r="H824" s="102"/>
      <c r="I824" s="103"/>
      <c r="J824" s="102"/>
    </row>
    <row r="825" spans="2:10">
      <c r="B825" s="98"/>
      <c r="C825" s="98"/>
      <c r="D825" s="100"/>
      <c r="E825" s="100"/>
      <c r="F825" s="100"/>
      <c r="H825" s="102"/>
      <c r="I825" s="103"/>
      <c r="J825" s="102"/>
    </row>
    <row r="826" spans="2:10">
      <c r="B826" s="98"/>
      <c r="C826" s="98"/>
      <c r="D826" s="100"/>
      <c r="E826" s="100"/>
      <c r="F826" s="100"/>
      <c r="H826" s="102"/>
      <c r="I826" s="103"/>
      <c r="J826" s="102"/>
    </row>
    <row r="827" spans="2:10">
      <c r="B827" s="98"/>
      <c r="C827" s="98"/>
      <c r="D827" s="100"/>
      <c r="E827" s="100"/>
      <c r="F827" s="100"/>
      <c r="H827" s="102"/>
      <c r="I827" s="103"/>
      <c r="J827" s="102"/>
    </row>
    <row r="828" spans="2:10">
      <c r="B828" s="98"/>
      <c r="C828" s="98"/>
      <c r="D828" s="100"/>
      <c r="E828" s="100"/>
      <c r="F828" s="100"/>
      <c r="H828" s="102"/>
      <c r="I828" s="103"/>
      <c r="J828" s="102"/>
    </row>
    <row r="829" spans="2:10">
      <c r="B829" s="98"/>
      <c r="C829" s="98"/>
      <c r="D829" s="100"/>
      <c r="E829" s="100"/>
      <c r="F829" s="100"/>
      <c r="H829" s="102"/>
      <c r="I829" s="103"/>
      <c r="J829" s="102"/>
    </row>
    <row r="830" spans="2:10">
      <c r="B830" s="98"/>
      <c r="C830" s="98"/>
      <c r="D830" s="100"/>
      <c r="E830" s="100"/>
      <c r="F830" s="100"/>
      <c r="H830" s="102"/>
      <c r="I830" s="103"/>
      <c r="J830" s="102"/>
    </row>
    <row r="831" spans="2:10">
      <c r="B831" s="98"/>
      <c r="C831" s="98"/>
      <c r="D831" s="100"/>
      <c r="E831" s="100"/>
      <c r="F831" s="100"/>
      <c r="H831" s="102"/>
      <c r="I831" s="103"/>
      <c r="J831" s="102"/>
    </row>
    <row r="832" spans="2:10">
      <c r="B832" s="98"/>
      <c r="C832" s="98"/>
      <c r="D832" s="100"/>
      <c r="E832" s="100"/>
      <c r="F832" s="100"/>
      <c r="H832" s="102"/>
      <c r="I832" s="103"/>
      <c r="J832" s="102"/>
    </row>
    <row r="833" spans="2:10">
      <c r="B833" s="98"/>
      <c r="C833" s="98"/>
      <c r="D833" s="100"/>
      <c r="E833" s="100"/>
      <c r="F833" s="100"/>
      <c r="H833" s="102"/>
      <c r="I833" s="103"/>
      <c r="J833" s="102"/>
    </row>
    <row r="834" spans="2:10">
      <c r="B834" s="98"/>
      <c r="C834" s="98"/>
      <c r="D834" s="100"/>
      <c r="E834" s="100"/>
      <c r="F834" s="100"/>
      <c r="H834" s="102"/>
      <c r="I834" s="103"/>
      <c r="J834" s="102"/>
    </row>
    <row r="835" spans="2:10">
      <c r="B835" s="98"/>
      <c r="C835" s="98"/>
      <c r="D835" s="100"/>
      <c r="E835" s="100"/>
      <c r="F835" s="100"/>
      <c r="H835" s="102"/>
      <c r="I835" s="103"/>
      <c r="J835" s="102"/>
    </row>
    <row r="836" spans="2:10">
      <c r="B836" s="98"/>
      <c r="C836" s="98"/>
      <c r="D836" s="100"/>
      <c r="E836" s="100"/>
      <c r="F836" s="100"/>
      <c r="H836" s="102"/>
      <c r="I836" s="103"/>
      <c r="J836" s="102"/>
    </row>
    <row r="837" spans="2:10">
      <c r="B837" s="98"/>
      <c r="C837" s="98"/>
      <c r="D837" s="100"/>
      <c r="E837" s="100"/>
      <c r="F837" s="100"/>
      <c r="H837" s="102"/>
      <c r="I837" s="103"/>
      <c r="J837" s="102"/>
    </row>
    <row r="838" spans="2:10">
      <c r="B838" s="98"/>
      <c r="C838" s="98"/>
      <c r="D838" s="100"/>
      <c r="E838" s="100"/>
      <c r="F838" s="100"/>
      <c r="H838" s="102"/>
      <c r="I838" s="103"/>
      <c r="J838" s="102"/>
    </row>
    <row r="839" spans="2:10">
      <c r="B839" s="98"/>
      <c r="C839" s="98"/>
      <c r="D839" s="100"/>
      <c r="E839" s="100"/>
      <c r="F839" s="100"/>
      <c r="H839" s="102"/>
      <c r="I839" s="103"/>
      <c r="J839" s="102"/>
    </row>
    <row r="840" spans="2:10">
      <c r="B840" s="98"/>
      <c r="C840" s="98"/>
      <c r="D840" s="100"/>
      <c r="E840" s="100"/>
      <c r="F840" s="100"/>
      <c r="H840" s="102"/>
      <c r="I840" s="103"/>
      <c r="J840" s="102"/>
    </row>
    <row r="841" spans="2:10">
      <c r="B841" s="98"/>
      <c r="C841" s="98"/>
      <c r="D841" s="100"/>
      <c r="E841" s="100"/>
      <c r="F841" s="100"/>
      <c r="H841" s="102"/>
      <c r="I841" s="103"/>
      <c r="J841" s="102"/>
    </row>
    <row r="842" spans="2:10">
      <c r="B842" s="98"/>
      <c r="C842" s="98"/>
      <c r="D842" s="100"/>
      <c r="E842" s="100"/>
      <c r="F842" s="100"/>
      <c r="H842" s="102"/>
      <c r="I842" s="103"/>
      <c r="J842" s="102"/>
    </row>
    <row r="843" spans="2:10">
      <c r="B843" s="98"/>
      <c r="C843" s="98"/>
      <c r="D843" s="100"/>
      <c r="E843" s="100"/>
      <c r="F843" s="100"/>
      <c r="H843" s="102"/>
      <c r="I843" s="103"/>
      <c r="J843" s="102"/>
    </row>
    <row r="844" spans="2:10">
      <c r="B844" s="98"/>
      <c r="C844" s="98"/>
      <c r="D844" s="100"/>
      <c r="E844" s="100"/>
      <c r="F844" s="100"/>
      <c r="H844" s="102"/>
      <c r="I844" s="103"/>
      <c r="J844" s="102"/>
    </row>
    <row r="845" spans="2:10">
      <c r="B845" s="98"/>
      <c r="C845" s="98"/>
      <c r="D845" s="100"/>
      <c r="E845" s="100"/>
      <c r="F845" s="100"/>
      <c r="H845" s="102"/>
      <c r="I845" s="103"/>
      <c r="J845" s="102"/>
    </row>
    <row r="846" spans="2:10">
      <c r="B846" s="98"/>
      <c r="C846" s="98"/>
      <c r="D846" s="100"/>
      <c r="E846" s="100"/>
      <c r="F846" s="100"/>
      <c r="H846" s="102"/>
      <c r="I846" s="103"/>
      <c r="J846" s="102"/>
    </row>
    <row r="847" spans="2:10">
      <c r="B847" s="98"/>
      <c r="C847" s="98"/>
      <c r="D847" s="100"/>
      <c r="E847" s="100"/>
      <c r="F847" s="100"/>
      <c r="H847" s="102"/>
      <c r="I847" s="103"/>
      <c r="J847" s="102"/>
    </row>
    <row r="848" spans="2:10">
      <c r="B848" s="98"/>
      <c r="C848" s="98"/>
      <c r="D848" s="100"/>
      <c r="E848" s="100"/>
      <c r="F848" s="100"/>
      <c r="H848" s="102"/>
      <c r="I848" s="103"/>
      <c r="J848" s="102"/>
    </row>
    <row r="849" spans="2:10">
      <c r="B849" s="98"/>
      <c r="C849" s="98"/>
      <c r="D849" s="100"/>
      <c r="E849" s="100"/>
      <c r="F849" s="100"/>
      <c r="H849" s="102"/>
      <c r="I849" s="103"/>
      <c r="J849" s="102"/>
    </row>
    <row r="850" spans="2:10">
      <c r="B850" s="98"/>
      <c r="C850" s="98"/>
      <c r="D850" s="100"/>
      <c r="E850" s="100"/>
      <c r="F850" s="100"/>
      <c r="H850" s="102"/>
      <c r="I850" s="103"/>
      <c r="J850" s="102"/>
    </row>
    <row r="851" spans="2:10">
      <c r="B851" s="98"/>
      <c r="C851" s="98"/>
      <c r="D851" s="100"/>
      <c r="E851" s="100"/>
      <c r="F851" s="100"/>
      <c r="H851" s="102"/>
      <c r="I851" s="103"/>
      <c r="J851" s="102"/>
    </row>
    <row r="852" spans="2:10">
      <c r="B852" s="98"/>
      <c r="C852" s="98"/>
      <c r="D852" s="100"/>
      <c r="E852" s="100"/>
      <c r="F852" s="100"/>
      <c r="H852" s="102"/>
      <c r="I852" s="103"/>
      <c r="J852" s="102"/>
    </row>
    <row r="853" spans="2:10">
      <c r="B853" s="98"/>
      <c r="C853" s="98"/>
      <c r="D853" s="100"/>
      <c r="E853" s="100"/>
      <c r="F853" s="100"/>
      <c r="H853" s="102"/>
      <c r="I853" s="103"/>
      <c r="J853" s="102"/>
    </row>
    <row r="854" spans="2:10">
      <c r="B854" s="98"/>
      <c r="C854" s="98"/>
      <c r="D854" s="100"/>
      <c r="E854" s="100"/>
      <c r="F854" s="100"/>
      <c r="H854" s="102"/>
      <c r="I854" s="103"/>
      <c r="J854" s="102"/>
    </row>
    <row r="855" spans="2:10">
      <c r="B855" s="98"/>
      <c r="C855" s="98"/>
      <c r="D855" s="100"/>
      <c r="E855" s="100"/>
      <c r="F855" s="100"/>
      <c r="H855" s="102"/>
      <c r="I855" s="103"/>
      <c r="J855" s="102"/>
    </row>
    <row r="856" spans="2:10">
      <c r="B856" s="98"/>
      <c r="C856" s="98"/>
      <c r="D856" s="100"/>
      <c r="E856" s="100"/>
      <c r="F856" s="100"/>
      <c r="H856" s="102"/>
      <c r="I856" s="103"/>
      <c r="J856" s="102"/>
    </row>
    <row r="857" spans="2:10">
      <c r="B857" s="98"/>
      <c r="C857" s="98"/>
      <c r="D857" s="100"/>
      <c r="E857" s="100"/>
      <c r="F857" s="100"/>
      <c r="H857" s="102"/>
      <c r="I857" s="103"/>
      <c r="J857" s="102"/>
    </row>
    <row r="858" spans="2:10">
      <c r="B858" s="98"/>
      <c r="C858" s="98"/>
      <c r="D858" s="100"/>
      <c r="E858" s="100"/>
      <c r="F858" s="100"/>
      <c r="H858" s="102"/>
      <c r="I858" s="103"/>
      <c r="J858" s="102"/>
    </row>
    <row r="859" spans="2:10">
      <c r="B859" s="98"/>
      <c r="C859" s="98"/>
      <c r="D859" s="100"/>
      <c r="E859" s="100"/>
      <c r="F859" s="100"/>
      <c r="H859" s="102"/>
      <c r="I859" s="103"/>
      <c r="J859" s="102"/>
    </row>
    <row r="860" spans="2:10">
      <c r="B860" s="98"/>
      <c r="C860" s="98"/>
      <c r="D860" s="100"/>
      <c r="E860" s="100"/>
      <c r="F860" s="100"/>
      <c r="H860" s="102"/>
      <c r="I860" s="103"/>
      <c r="J860" s="102"/>
    </row>
    <row r="861" spans="2:10">
      <c r="B861" s="98"/>
      <c r="C861" s="98"/>
      <c r="D861" s="100"/>
      <c r="E861" s="100"/>
      <c r="F861" s="100"/>
      <c r="H861" s="102"/>
      <c r="I861" s="103"/>
      <c r="J861" s="102"/>
    </row>
    <row r="862" spans="2:10">
      <c r="B862" s="98"/>
      <c r="C862" s="98"/>
      <c r="D862" s="100"/>
      <c r="E862" s="100"/>
      <c r="F862" s="100"/>
      <c r="H862" s="102"/>
      <c r="I862" s="103"/>
      <c r="J862" s="102"/>
    </row>
    <row r="863" spans="2:10">
      <c r="B863" s="98"/>
      <c r="C863" s="98"/>
      <c r="D863" s="100"/>
      <c r="E863" s="100"/>
      <c r="F863" s="100"/>
      <c r="H863" s="102"/>
      <c r="I863" s="103"/>
      <c r="J863" s="102"/>
    </row>
    <row r="864" spans="2:10">
      <c r="B864" s="98"/>
      <c r="C864" s="98"/>
      <c r="D864" s="100"/>
      <c r="E864" s="100"/>
      <c r="F864" s="100"/>
      <c r="H864" s="102"/>
      <c r="I864" s="103"/>
      <c r="J864" s="102"/>
    </row>
    <row r="865" spans="2:10">
      <c r="B865" s="98"/>
      <c r="C865" s="98"/>
      <c r="D865" s="100"/>
      <c r="E865" s="100"/>
      <c r="F865" s="100"/>
      <c r="H865" s="102"/>
      <c r="I865" s="103"/>
      <c r="J865" s="102"/>
    </row>
    <row r="866" spans="2:10">
      <c r="B866" s="98"/>
      <c r="C866" s="98"/>
      <c r="D866" s="100"/>
      <c r="E866" s="100"/>
      <c r="F866" s="100"/>
      <c r="H866" s="102"/>
      <c r="I866" s="103"/>
      <c r="J866" s="102"/>
    </row>
    <row r="867" spans="2:10">
      <c r="B867" s="98"/>
      <c r="C867" s="98"/>
      <c r="D867" s="100"/>
      <c r="E867" s="100"/>
      <c r="F867" s="100"/>
      <c r="H867" s="102"/>
      <c r="I867" s="103"/>
      <c r="J867" s="102"/>
    </row>
    <row r="868" spans="2:10">
      <c r="B868" s="98"/>
      <c r="C868" s="98"/>
      <c r="D868" s="100"/>
      <c r="E868" s="100"/>
      <c r="F868" s="100"/>
      <c r="H868" s="102"/>
      <c r="I868" s="103"/>
      <c r="J868" s="102"/>
    </row>
    <row r="869" spans="2:10">
      <c r="B869" s="98"/>
      <c r="C869" s="98"/>
      <c r="D869" s="100"/>
      <c r="E869" s="100"/>
      <c r="F869" s="100"/>
      <c r="H869" s="102"/>
      <c r="I869" s="103"/>
      <c r="J869" s="102"/>
    </row>
    <row r="870" spans="2:10">
      <c r="B870" s="98"/>
      <c r="C870" s="98"/>
      <c r="D870" s="100"/>
      <c r="E870" s="100"/>
      <c r="F870" s="100"/>
      <c r="H870" s="102"/>
      <c r="I870" s="103"/>
      <c r="J870" s="102"/>
    </row>
    <row r="871" spans="2:10">
      <c r="B871" s="98"/>
      <c r="C871" s="98"/>
      <c r="D871" s="100"/>
      <c r="E871" s="100"/>
      <c r="F871" s="100"/>
      <c r="H871" s="102"/>
      <c r="I871" s="103"/>
      <c r="J871" s="102"/>
    </row>
    <row r="872" spans="2:10">
      <c r="B872" s="98"/>
      <c r="C872" s="98"/>
      <c r="D872" s="100"/>
      <c r="E872" s="100"/>
      <c r="F872" s="100"/>
      <c r="H872" s="102"/>
      <c r="I872" s="103"/>
      <c r="J872" s="102"/>
    </row>
    <row r="873" spans="2:10">
      <c r="B873" s="98"/>
      <c r="C873" s="98"/>
      <c r="D873" s="100"/>
      <c r="E873" s="100"/>
      <c r="F873" s="100"/>
      <c r="H873" s="102"/>
      <c r="I873" s="103"/>
      <c r="J873" s="102"/>
    </row>
    <row r="874" spans="2:10">
      <c r="B874" s="98"/>
      <c r="C874" s="98"/>
      <c r="D874" s="100"/>
      <c r="E874" s="100"/>
      <c r="F874" s="100"/>
      <c r="H874" s="102"/>
      <c r="I874" s="103"/>
      <c r="J874" s="102"/>
    </row>
    <row r="875" spans="2:10">
      <c r="B875" s="98"/>
      <c r="C875" s="98"/>
      <c r="D875" s="100"/>
      <c r="E875" s="100"/>
      <c r="F875" s="100"/>
      <c r="H875" s="102"/>
      <c r="I875" s="103"/>
      <c r="J875" s="102"/>
    </row>
    <row r="876" spans="2:10">
      <c r="B876" s="98"/>
      <c r="C876" s="98"/>
      <c r="D876" s="100"/>
      <c r="E876" s="100"/>
      <c r="F876" s="100"/>
      <c r="H876" s="102"/>
      <c r="I876" s="103"/>
      <c r="J876" s="102"/>
    </row>
    <row r="877" spans="2:10">
      <c r="B877" s="98"/>
      <c r="C877" s="98"/>
      <c r="D877" s="100"/>
      <c r="E877" s="100"/>
      <c r="F877" s="100"/>
      <c r="H877" s="102"/>
      <c r="I877" s="103"/>
      <c r="J877" s="102"/>
    </row>
    <row r="878" spans="2:10">
      <c r="B878" s="98"/>
      <c r="C878" s="98"/>
      <c r="D878" s="100"/>
      <c r="E878" s="100"/>
      <c r="F878" s="100"/>
      <c r="H878" s="102"/>
      <c r="I878" s="103"/>
      <c r="J878" s="102"/>
    </row>
    <row r="879" spans="2:10">
      <c r="B879" s="98"/>
      <c r="C879" s="98"/>
      <c r="D879" s="100"/>
      <c r="E879" s="100"/>
      <c r="F879" s="100"/>
      <c r="H879" s="102"/>
      <c r="I879" s="103"/>
      <c r="J879" s="102"/>
    </row>
    <row r="880" spans="2:10">
      <c r="B880" s="98"/>
      <c r="C880" s="98"/>
      <c r="D880" s="100"/>
      <c r="E880" s="100"/>
      <c r="F880" s="100"/>
      <c r="H880" s="102"/>
      <c r="I880" s="103"/>
      <c r="J880" s="102"/>
    </row>
    <row r="881" spans="2:10">
      <c r="B881" s="98"/>
      <c r="C881" s="98"/>
      <c r="D881" s="100"/>
      <c r="E881" s="100"/>
      <c r="F881" s="100"/>
      <c r="H881" s="102"/>
      <c r="I881" s="103"/>
      <c r="J881" s="102"/>
    </row>
    <row r="882" spans="2:10">
      <c r="B882" s="98"/>
      <c r="C882" s="98"/>
      <c r="D882" s="100"/>
      <c r="E882" s="100"/>
      <c r="F882" s="100"/>
      <c r="H882" s="102"/>
      <c r="I882" s="103"/>
      <c r="J882" s="102"/>
    </row>
    <row r="883" spans="2:10">
      <c r="B883" s="98"/>
      <c r="C883" s="98"/>
      <c r="D883" s="100"/>
      <c r="E883" s="100"/>
      <c r="F883" s="100"/>
      <c r="H883" s="102"/>
      <c r="I883" s="103"/>
      <c r="J883" s="102"/>
    </row>
    <row r="884" spans="2:10">
      <c r="B884" s="98"/>
      <c r="C884" s="98"/>
      <c r="D884" s="100"/>
      <c r="E884" s="100"/>
      <c r="F884" s="100"/>
      <c r="H884" s="102"/>
      <c r="I884" s="103"/>
      <c r="J884" s="102"/>
    </row>
    <row r="885" spans="2:10">
      <c r="B885" s="98"/>
      <c r="C885" s="98"/>
      <c r="D885" s="100"/>
      <c r="E885" s="100"/>
      <c r="F885" s="100"/>
      <c r="H885" s="102"/>
      <c r="I885" s="103"/>
      <c r="J885" s="102"/>
    </row>
    <row r="886" spans="2:10">
      <c r="B886" s="98"/>
      <c r="C886" s="98"/>
      <c r="D886" s="100"/>
      <c r="E886" s="100"/>
      <c r="F886" s="100"/>
      <c r="H886" s="102"/>
      <c r="I886" s="103"/>
      <c r="J886" s="102"/>
    </row>
    <row r="887" spans="2:10">
      <c r="B887" s="98"/>
      <c r="C887" s="98"/>
      <c r="D887" s="100"/>
      <c r="E887" s="100"/>
      <c r="F887" s="100"/>
      <c r="H887" s="102"/>
      <c r="I887" s="103"/>
      <c r="J887" s="102"/>
    </row>
    <row r="888" spans="2:10">
      <c r="B888" s="98"/>
      <c r="C888" s="98"/>
      <c r="D888" s="100"/>
      <c r="E888" s="100"/>
      <c r="F888" s="100"/>
      <c r="H888" s="102"/>
      <c r="I888" s="103"/>
      <c r="J888" s="102"/>
    </row>
    <row r="889" spans="2:10">
      <c r="B889" s="98"/>
      <c r="C889" s="98"/>
      <c r="D889" s="100"/>
      <c r="E889" s="100"/>
      <c r="F889" s="100"/>
      <c r="H889" s="102"/>
      <c r="I889" s="103"/>
      <c r="J889" s="102"/>
    </row>
    <row r="890" spans="2:10">
      <c r="B890" s="98"/>
      <c r="C890" s="98"/>
      <c r="D890" s="100"/>
      <c r="E890" s="100"/>
      <c r="F890" s="100"/>
      <c r="H890" s="102"/>
      <c r="I890" s="103"/>
      <c r="J890" s="102"/>
    </row>
    <row r="891" spans="2:10">
      <c r="B891" s="98"/>
      <c r="C891" s="98"/>
      <c r="D891" s="100"/>
      <c r="E891" s="100"/>
      <c r="F891" s="100"/>
      <c r="H891" s="102"/>
      <c r="I891" s="103"/>
      <c r="J891" s="102"/>
    </row>
    <row r="892" spans="2:10">
      <c r="B892" s="98"/>
      <c r="C892" s="98"/>
      <c r="D892" s="100"/>
      <c r="E892" s="100"/>
      <c r="F892" s="100"/>
      <c r="H892" s="102"/>
      <c r="I892" s="103"/>
      <c r="J892" s="102"/>
    </row>
    <row r="893" spans="2:10">
      <c r="B893" s="98"/>
      <c r="C893" s="98"/>
      <c r="D893" s="100"/>
      <c r="E893" s="100"/>
      <c r="F893" s="100"/>
      <c r="H893" s="102"/>
      <c r="I893" s="103"/>
      <c r="J893" s="102"/>
    </row>
    <row r="894" spans="2:10">
      <c r="B894" s="98"/>
      <c r="C894" s="98"/>
      <c r="D894" s="100"/>
      <c r="E894" s="100"/>
      <c r="F894" s="100"/>
      <c r="H894" s="102"/>
      <c r="I894" s="103"/>
      <c r="J894" s="102"/>
    </row>
    <row r="895" spans="2:10">
      <c r="B895" s="98"/>
      <c r="C895" s="98"/>
      <c r="D895" s="100"/>
      <c r="E895" s="100"/>
      <c r="F895" s="100"/>
      <c r="H895" s="102"/>
      <c r="I895" s="103"/>
      <c r="J895" s="102"/>
    </row>
    <row r="896" spans="2:10">
      <c r="B896" s="98"/>
      <c r="C896" s="98"/>
      <c r="D896" s="100"/>
      <c r="E896" s="100"/>
      <c r="F896" s="100"/>
      <c r="H896" s="102"/>
      <c r="I896" s="103"/>
      <c r="J896" s="102"/>
    </row>
    <row r="897" spans="2:10">
      <c r="B897" s="98"/>
      <c r="C897" s="98"/>
      <c r="D897" s="100"/>
      <c r="E897" s="100"/>
      <c r="F897" s="100"/>
      <c r="H897" s="102"/>
      <c r="I897" s="103"/>
      <c r="J897" s="102"/>
    </row>
    <row r="898" spans="2:10">
      <c r="B898" s="98"/>
      <c r="C898" s="98"/>
      <c r="D898" s="100"/>
      <c r="E898" s="100"/>
      <c r="F898" s="100"/>
      <c r="H898" s="102"/>
      <c r="I898" s="103"/>
      <c r="J898" s="102"/>
    </row>
    <row r="899" spans="2:10">
      <c r="B899" s="98"/>
      <c r="C899" s="98"/>
      <c r="D899" s="100"/>
      <c r="E899" s="100"/>
      <c r="F899" s="100"/>
      <c r="H899" s="102"/>
      <c r="I899" s="103"/>
      <c r="J899" s="102"/>
    </row>
    <row r="900" spans="2:10">
      <c r="B900" s="98"/>
      <c r="C900" s="98"/>
      <c r="D900" s="100"/>
      <c r="E900" s="100"/>
      <c r="F900" s="100"/>
      <c r="H900" s="102"/>
      <c r="I900" s="103"/>
      <c r="J900" s="102"/>
    </row>
    <row r="901" spans="2:10">
      <c r="B901" s="98"/>
      <c r="C901" s="98"/>
      <c r="D901" s="100"/>
      <c r="E901" s="100"/>
      <c r="F901" s="100"/>
      <c r="H901" s="102"/>
      <c r="I901" s="103"/>
      <c r="J901" s="102"/>
    </row>
    <row r="902" spans="2:10">
      <c r="B902" s="98"/>
      <c r="C902" s="98"/>
      <c r="D902" s="100"/>
      <c r="E902" s="100"/>
      <c r="F902" s="100"/>
      <c r="H902" s="102"/>
      <c r="I902" s="103"/>
      <c r="J902" s="102"/>
    </row>
    <row r="903" spans="2:10">
      <c r="B903" s="98"/>
      <c r="C903" s="98"/>
      <c r="D903" s="100"/>
      <c r="E903" s="100"/>
      <c r="F903" s="100"/>
      <c r="H903" s="102"/>
      <c r="I903" s="103"/>
      <c r="J903" s="102"/>
    </row>
    <row r="904" spans="2:10">
      <c r="B904" s="98"/>
      <c r="C904" s="98"/>
      <c r="D904" s="100"/>
      <c r="E904" s="100"/>
      <c r="F904" s="100"/>
      <c r="H904" s="102"/>
      <c r="I904" s="103"/>
      <c r="J904" s="102"/>
    </row>
    <row r="905" spans="2:10">
      <c r="B905" s="98"/>
      <c r="C905" s="98"/>
      <c r="D905" s="100"/>
      <c r="E905" s="100"/>
      <c r="F905" s="100"/>
      <c r="H905" s="102"/>
      <c r="I905" s="103"/>
      <c r="J905" s="102"/>
    </row>
    <row r="906" spans="2:10">
      <c r="B906" s="98"/>
      <c r="C906" s="98"/>
      <c r="D906" s="100"/>
      <c r="E906" s="100"/>
      <c r="F906" s="100"/>
      <c r="H906" s="102"/>
      <c r="I906" s="103"/>
      <c r="J906" s="102"/>
    </row>
    <row r="907" spans="2:10">
      <c r="B907" s="98"/>
      <c r="C907" s="98"/>
      <c r="D907" s="100"/>
      <c r="E907" s="100"/>
      <c r="F907" s="100"/>
      <c r="H907" s="102"/>
      <c r="I907" s="103"/>
      <c r="J907" s="102"/>
    </row>
    <row r="908" spans="2:10">
      <c r="B908" s="98"/>
      <c r="C908" s="98"/>
      <c r="D908" s="100"/>
      <c r="E908" s="100"/>
      <c r="F908" s="100"/>
      <c r="H908" s="102"/>
      <c r="I908" s="103"/>
      <c r="J908" s="102"/>
    </row>
    <row r="909" spans="2:10">
      <c r="B909" s="98"/>
      <c r="C909" s="98"/>
      <c r="D909" s="100"/>
      <c r="E909" s="100"/>
      <c r="F909" s="100"/>
      <c r="H909" s="102"/>
      <c r="I909" s="103"/>
      <c r="J909" s="102"/>
    </row>
    <row r="910" spans="2:10">
      <c r="B910" s="98"/>
      <c r="C910" s="98"/>
      <c r="D910" s="100"/>
      <c r="E910" s="100"/>
      <c r="F910" s="100"/>
      <c r="H910" s="102"/>
      <c r="I910" s="103"/>
      <c r="J910" s="102"/>
    </row>
    <row r="911" spans="2:10">
      <c r="B911" s="98"/>
      <c r="C911" s="98"/>
      <c r="D911" s="100"/>
      <c r="E911" s="100"/>
      <c r="F911" s="100"/>
      <c r="H911" s="102"/>
      <c r="I911" s="103"/>
      <c r="J911" s="102"/>
    </row>
    <row r="912" spans="2:10">
      <c r="B912" s="98"/>
      <c r="C912" s="98"/>
      <c r="D912" s="100"/>
      <c r="E912" s="100"/>
      <c r="F912" s="100"/>
      <c r="H912" s="102"/>
      <c r="I912" s="103"/>
      <c r="J912" s="102"/>
    </row>
    <row r="913" spans="2:10">
      <c r="B913" s="98"/>
      <c r="C913" s="98"/>
      <c r="D913" s="100"/>
      <c r="E913" s="100"/>
      <c r="F913" s="100"/>
      <c r="H913" s="102"/>
      <c r="I913" s="103"/>
      <c r="J913" s="102"/>
    </row>
    <row r="914" spans="2:10">
      <c r="B914" s="98"/>
      <c r="C914" s="98"/>
      <c r="D914" s="100"/>
      <c r="E914" s="100"/>
      <c r="F914" s="100"/>
      <c r="H914" s="102"/>
      <c r="I914" s="103"/>
      <c r="J914" s="102"/>
    </row>
    <row r="915" spans="2:10">
      <c r="B915" s="98"/>
      <c r="C915" s="98"/>
      <c r="D915" s="100"/>
      <c r="E915" s="100"/>
      <c r="F915" s="100"/>
      <c r="H915" s="102"/>
      <c r="I915" s="103"/>
      <c r="J915" s="102"/>
    </row>
    <row r="916" spans="2:10">
      <c r="B916" s="98"/>
      <c r="C916" s="98"/>
      <c r="D916" s="100"/>
      <c r="E916" s="100"/>
      <c r="F916" s="100"/>
      <c r="H916" s="102"/>
      <c r="I916" s="103"/>
      <c r="J916" s="102"/>
    </row>
    <row r="917" spans="2:10">
      <c r="B917" s="98"/>
      <c r="C917" s="98"/>
      <c r="D917" s="100"/>
      <c r="E917" s="100"/>
      <c r="F917" s="100"/>
      <c r="H917" s="102"/>
      <c r="I917" s="103"/>
      <c r="J917" s="102"/>
    </row>
    <row r="918" spans="2:10">
      <c r="B918" s="98"/>
      <c r="C918" s="98"/>
      <c r="D918" s="100"/>
      <c r="E918" s="100"/>
      <c r="F918" s="100"/>
      <c r="H918" s="102"/>
      <c r="I918" s="103"/>
      <c r="J918" s="102"/>
    </row>
    <row r="919" spans="2:10">
      <c r="B919" s="98"/>
      <c r="C919" s="98"/>
      <c r="D919" s="100"/>
      <c r="E919" s="100"/>
      <c r="F919" s="100"/>
      <c r="H919" s="102"/>
      <c r="I919" s="103"/>
      <c r="J919" s="102"/>
    </row>
    <row r="920" spans="2:10">
      <c r="B920" s="98"/>
      <c r="C920" s="98"/>
      <c r="D920" s="100"/>
      <c r="E920" s="100"/>
      <c r="F920" s="100"/>
      <c r="H920" s="102"/>
      <c r="I920" s="103"/>
      <c r="J920" s="102"/>
    </row>
    <row r="921" spans="2:10">
      <c r="B921" s="98"/>
      <c r="C921" s="98"/>
      <c r="D921" s="100"/>
      <c r="E921" s="100"/>
      <c r="F921" s="100"/>
      <c r="H921" s="102"/>
      <c r="I921" s="103"/>
      <c r="J921" s="102"/>
    </row>
    <row r="922" spans="2:10">
      <c r="B922" s="98"/>
      <c r="C922" s="98"/>
      <c r="D922" s="100"/>
      <c r="E922" s="100"/>
      <c r="F922" s="100"/>
      <c r="H922" s="102"/>
      <c r="I922" s="103"/>
      <c r="J922" s="102"/>
    </row>
    <row r="923" spans="2:10">
      <c r="B923" s="98"/>
      <c r="C923" s="98"/>
      <c r="D923" s="100"/>
      <c r="E923" s="100"/>
      <c r="F923" s="100"/>
      <c r="H923" s="102"/>
      <c r="I923" s="103"/>
      <c r="J923" s="102"/>
    </row>
    <row r="924" spans="2:10">
      <c r="B924" s="98"/>
      <c r="C924" s="98"/>
      <c r="D924" s="100"/>
      <c r="E924" s="100"/>
      <c r="F924" s="100"/>
      <c r="H924" s="102"/>
      <c r="I924" s="103"/>
      <c r="J924" s="102"/>
    </row>
    <row r="925" spans="2:10">
      <c r="B925" s="98"/>
      <c r="C925" s="98"/>
      <c r="D925" s="100"/>
      <c r="E925" s="100"/>
      <c r="F925" s="100"/>
      <c r="H925" s="102"/>
      <c r="I925" s="103"/>
      <c r="J925" s="102"/>
    </row>
    <row r="926" spans="2:10">
      <c r="B926" s="98"/>
      <c r="C926" s="98"/>
      <c r="D926" s="100"/>
      <c r="E926" s="100"/>
      <c r="F926" s="100"/>
      <c r="H926" s="102"/>
      <c r="I926" s="103"/>
      <c r="J926" s="102"/>
    </row>
    <row r="927" spans="2:10">
      <c r="B927" s="98"/>
      <c r="C927" s="98"/>
      <c r="D927" s="100"/>
      <c r="E927" s="100"/>
      <c r="F927" s="100"/>
      <c r="H927" s="102"/>
      <c r="I927" s="103"/>
      <c r="J927" s="102"/>
    </row>
    <row r="928" spans="2:10">
      <c r="B928" s="98"/>
      <c r="C928" s="98"/>
      <c r="D928" s="100"/>
      <c r="E928" s="100"/>
      <c r="F928" s="100"/>
      <c r="H928" s="102"/>
      <c r="I928" s="103"/>
      <c r="J928" s="102"/>
    </row>
    <row r="929" spans="2:10">
      <c r="B929" s="98"/>
      <c r="C929" s="98"/>
      <c r="D929" s="100"/>
      <c r="E929" s="100"/>
      <c r="F929" s="100"/>
      <c r="H929" s="102"/>
      <c r="I929" s="103"/>
      <c r="J929" s="102"/>
    </row>
    <row r="930" spans="2:10">
      <c r="B930" s="98"/>
      <c r="C930" s="98"/>
      <c r="D930" s="100"/>
      <c r="E930" s="100"/>
      <c r="F930" s="100"/>
      <c r="H930" s="102"/>
      <c r="I930" s="103"/>
      <c r="J930" s="102"/>
    </row>
    <row r="931" spans="2:10">
      <c r="B931" s="98"/>
      <c r="C931" s="98"/>
      <c r="D931" s="100"/>
      <c r="E931" s="100"/>
      <c r="F931" s="100"/>
      <c r="H931" s="102"/>
      <c r="I931" s="103"/>
      <c r="J931" s="102"/>
    </row>
    <row r="932" spans="2:10">
      <c r="B932" s="98"/>
      <c r="C932" s="98"/>
      <c r="D932" s="100"/>
      <c r="E932" s="100"/>
      <c r="F932" s="100"/>
      <c r="H932" s="102"/>
      <c r="I932" s="103"/>
      <c r="J932" s="102"/>
    </row>
    <row r="933" spans="2:10">
      <c r="B933" s="98"/>
      <c r="C933" s="98"/>
      <c r="D933" s="100"/>
      <c r="E933" s="100"/>
      <c r="F933" s="100"/>
      <c r="H933" s="102"/>
      <c r="I933" s="103"/>
      <c r="J933" s="102"/>
    </row>
    <row r="934" spans="2:10">
      <c r="B934" s="98"/>
      <c r="C934" s="98"/>
      <c r="D934" s="100"/>
      <c r="E934" s="100"/>
      <c r="F934" s="100"/>
      <c r="H934" s="102"/>
      <c r="I934" s="103"/>
      <c r="J934" s="102"/>
    </row>
    <row r="935" spans="2:10">
      <c r="B935" s="98"/>
      <c r="C935" s="98"/>
      <c r="D935" s="100"/>
      <c r="E935" s="100"/>
      <c r="F935" s="100"/>
      <c r="H935" s="102"/>
      <c r="I935" s="103"/>
      <c r="J935" s="102"/>
    </row>
    <row r="936" spans="2:10">
      <c r="B936" s="98"/>
      <c r="C936" s="98"/>
      <c r="D936" s="100"/>
      <c r="E936" s="100"/>
      <c r="F936" s="100"/>
      <c r="H936" s="102"/>
      <c r="I936" s="103"/>
      <c r="J936" s="102"/>
    </row>
    <row r="937" spans="2:10">
      <c r="B937" s="98"/>
      <c r="C937" s="98"/>
      <c r="D937" s="100"/>
      <c r="E937" s="100"/>
      <c r="F937" s="100"/>
      <c r="H937" s="102"/>
      <c r="I937" s="103"/>
      <c r="J937" s="102"/>
    </row>
    <row r="938" spans="2:10">
      <c r="B938" s="98"/>
      <c r="C938" s="98"/>
      <c r="D938" s="100"/>
      <c r="E938" s="100"/>
      <c r="F938" s="100"/>
      <c r="H938" s="102"/>
      <c r="I938" s="103"/>
      <c r="J938" s="102"/>
    </row>
    <row r="939" spans="2:10">
      <c r="B939" s="98"/>
      <c r="C939" s="98"/>
      <c r="D939" s="100"/>
      <c r="E939" s="100"/>
      <c r="F939" s="100"/>
      <c r="H939" s="102"/>
      <c r="I939" s="103"/>
      <c r="J939" s="102"/>
    </row>
    <row r="940" spans="2:10">
      <c r="B940" s="98"/>
      <c r="C940" s="98"/>
      <c r="D940" s="100"/>
      <c r="E940" s="100"/>
      <c r="F940" s="100"/>
      <c r="H940" s="102"/>
      <c r="I940" s="103"/>
      <c r="J940" s="102"/>
    </row>
    <row r="941" spans="2:10">
      <c r="B941" s="98"/>
      <c r="C941" s="98"/>
      <c r="D941" s="100"/>
      <c r="E941" s="100"/>
      <c r="F941" s="100"/>
      <c r="H941" s="102"/>
      <c r="I941" s="103"/>
      <c r="J941" s="102"/>
    </row>
    <row r="942" spans="2:10">
      <c r="B942" s="98"/>
      <c r="C942" s="98"/>
      <c r="D942" s="100"/>
      <c r="E942" s="100"/>
      <c r="F942" s="100"/>
      <c r="H942" s="102"/>
      <c r="I942" s="103"/>
      <c r="J942" s="102"/>
    </row>
    <row r="943" spans="2:10">
      <c r="B943" s="98"/>
      <c r="C943" s="98"/>
      <c r="D943" s="100"/>
      <c r="E943" s="100"/>
      <c r="F943" s="100"/>
      <c r="H943" s="102"/>
      <c r="I943" s="103"/>
      <c r="J943" s="102"/>
    </row>
    <row r="944" spans="2:10">
      <c r="B944" s="98"/>
      <c r="C944" s="98"/>
      <c r="D944" s="100"/>
      <c r="E944" s="100"/>
      <c r="F944" s="100"/>
      <c r="H944" s="102"/>
      <c r="I944" s="103"/>
      <c r="J944" s="102"/>
    </row>
    <row r="945" spans="2:10">
      <c r="B945" s="98"/>
      <c r="C945" s="98"/>
      <c r="D945" s="100"/>
      <c r="E945" s="100"/>
      <c r="F945" s="100"/>
      <c r="H945" s="102"/>
      <c r="I945" s="103"/>
      <c r="J945" s="102"/>
    </row>
    <row r="946" spans="2:10">
      <c r="B946" s="98"/>
      <c r="C946" s="98"/>
      <c r="D946" s="100"/>
      <c r="E946" s="100"/>
      <c r="F946" s="100"/>
      <c r="H946" s="102"/>
      <c r="I946" s="103"/>
      <c r="J946" s="102"/>
    </row>
    <row r="947" spans="2:10">
      <c r="B947" s="98"/>
      <c r="C947" s="98"/>
      <c r="D947" s="100"/>
      <c r="E947" s="100"/>
      <c r="F947" s="100"/>
      <c r="H947" s="102"/>
      <c r="I947" s="103"/>
      <c r="J947" s="102"/>
    </row>
    <row r="948" spans="2:10">
      <c r="B948" s="98"/>
      <c r="C948" s="98"/>
      <c r="D948" s="100"/>
      <c r="E948" s="100"/>
      <c r="F948" s="100"/>
      <c r="H948" s="102"/>
      <c r="I948" s="103"/>
      <c r="J948" s="102"/>
    </row>
    <row r="949" spans="2:10">
      <c r="B949" s="98"/>
      <c r="C949" s="98"/>
      <c r="D949" s="100"/>
      <c r="E949" s="100"/>
      <c r="F949" s="100"/>
      <c r="H949" s="102"/>
      <c r="I949" s="103"/>
      <c r="J949" s="102"/>
    </row>
    <row r="950" spans="2:10">
      <c r="B950" s="98"/>
      <c r="C950" s="98"/>
      <c r="D950" s="100"/>
      <c r="E950" s="100"/>
      <c r="F950" s="100"/>
      <c r="H950" s="102"/>
      <c r="I950" s="103"/>
      <c r="J950" s="102"/>
    </row>
    <row r="951" spans="2:10">
      <c r="B951" s="98"/>
      <c r="C951" s="98"/>
      <c r="D951" s="100"/>
      <c r="E951" s="100"/>
      <c r="F951" s="100"/>
      <c r="H951" s="102"/>
      <c r="I951" s="103"/>
      <c r="J951" s="102"/>
    </row>
    <row r="952" spans="2:10">
      <c r="B952" s="98"/>
      <c r="C952" s="98"/>
      <c r="D952" s="100"/>
      <c r="E952" s="100"/>
      <c r="F952" s="100"/>
      <c r="H952" s="102"/>
      <c r="I952" s="103"/>
      <c r="J952" s="102"/>
    </row>
    <row r="953" spans="2:10">
      <c r="B953" s="98"/>
      <c r="C953" s="98"/>
      <c r="D953" s="100"/>
      <c r="E953" s="100"/>
      <c r="F953" s="100"/>
      <c r="H953" s="102"/>
      <c r="I953" s="103"/>
      <c r="J953" s="102"/>
    </row>
    <row r="954" spans="2:10">
      <c r="B954" s="98"/>
      <c r="C954" s="98"/>
      <c r="D954" s="100"/>
      <c r="E954" s="100"/>
      <c r="F954" s="100"/>
      <c r="H954" s="102"/>
      <c r="I954" s="103"/>
      <c r="J954" s="102"/>
    </row>
    <row r="955" spans="2:10">
      <c r="B955" s="98"/>
      <c r="C955" s="98"/>
      <c r="D955" s="100"/>
      <c r="E955" s="100"/>
      <c r="F955" s="100"/>
      <c r="H955" s="102"/>
      <c r="I955" s="103"/>
      <c r="J955" s="102"/>
    </row>
    <row r="956" spans="2:10">
      <c r="B956" s="98"/>
      <c r="C956" s="98"/>
      <c r="D956" s="100"/>
      <c r="E956" s="100"/>
      <c r="F956" s="100"/>
      <c r="H956" s="102"/>
      <c r="I956" s="103"/>
      <c r="J956" s="102"/>
    </row>
    <row r="957" spans="2:10">
      <c r="B957" s="98"/>
      <c r="C957" s="98"/>
      <c r="D957" s="100"/>
      <c r="E957" s="100"/>
      <c r="F957" s="100"/>
      <c r="H957" s="102"/>
      <c r="I957" s="103"/>
      <c r="J957" s="102"/>
    </row>
    <row r="958" spans="2:10">
      <c r="B958" s="98"/>
      <c r="C958" s="98"/>
      <c r="D958" s="100"/>
      <c r="E958" s="100"/>
      <c r="F958" s="100"/>
      <c r="H958" s="102"/>
      <c r="I958" s="103"/>
      <c r="J958" s="102"/>
    </row>
    <row r="959" spans="2:10">
      <c r="B959" s="98"/>
      <c r="C959" s="98"/>
      <c r="D959" s="100"/>
      <c r="E959" s="100"/>
      <c r="F959" s="100"/>
      <c r="H959" s="102"/>
      <c r="I959" s="103"/>
      <c r="J959" s="102"/>
    </row>
    <row r="960" spans="2:10">
      <c r="B960" s="98"/>
      <c r="C960" s="98"/>
      <c r="D960" s="100"/>
      <c r="E960" s="100"/>
      <c r="F960" s="100"/>
      <c r="H960" s="102"/>
      <c r="I960" s="103"/>
      <c r="J960" s="102"/>
    </row>
    <row r="961" spans="2:10">
      <c r="B961" s="98"/>
      <c r="C961" s="98"/>
      <c r="D961" s="100"/>
      <c r="E961" s="100"/>
      <c r="F961" s="100"/>
      <c r="H961" s="102"/>
      <c r="I961" s="103"/>
      <c r="J961" s="102"/>
    </row>
    <row r="962" spans="2:10">
      <c r="B962" s="98"/>
      <c r="C962" s="98"/>
      <c r="D962" s="100"/>
      <c r="E962" s="100"/>
      <c r="F962" s="100"/>
      <c r="H962" s="102"/>
      <c r="I962" s="103"/>
      <c r="J962" s="102"/>
    </row>
    <row r="963" spans="2:10">
      <c r="B963" s="98"/>
      <c r="C963" s="98"/>
      <c r="D963" s="100"/>
      <c r="E963" s="100"/>
      <c r="F963" s="100"/>
      <c r="H963" s="102"/>
      <c r="I963" s="103"/>
      <c r="J963" s="102"/>
    </row>
    <row r="964" spans="2:10">
      <c r="B964" s="98"/>
      <c r="C964" s="98"/>
      <c r="D964" s="100"/>
      <c r="E964" s="100"/>
      <c r="F964" s="100"/>
      <c r="H964" s="102"/>
      <c r="I964" s="103"/>
      <c r="J964" s="102"/>
    </row>
    <row r="965" spans="2:10">
      <c r="B965" s="98"/>
      <c r="C965" s="98"/>
      <c r="D965" s="100"/>
      <c r="E965" s="100"/>
      <c r="F965" s="100"/>
      <c r="H965" s="102"/>
      <c r="I965" s="103"/>
      <c r="J965" s="102"/>
    </row>
    <row r="966" spans="2:10">
      <c r="B966" s="98"/>
      <c r="C966" s="98"/>
      <c r="D966" s="100"/>
      <c r="E966" s="100"/>
      <c r="F966" s="100"/>
      <c r="H966" s="102"/>
      <c r="I966" s="103"/>
      <c r="J966" s="102"/>
    </row>
    <row r="967" spans="2:10">
      <c r="B967" s="98"/>
      <c r="C967" s="98"/>
      <c r="D967" s="100"/>
      <c r="E967" s="100"/>
      <c r="F967" s="100"/>
      <c r="H967" s="102"/>
      <c r="I967" s="103"/>
      <c r="J967" s="102"/>
    </row>
    <row r="968" spans="2:10">
      <c r="B968" s="98"/>
      <c r="C968" s="98"/>
      <c r="D968" s="100"/>
      <c r="E968" s="100"/>
      <c r="F968" s="100"/>
      <c r="H968" s="102"/>
      <c r="I968" s="103"/>
      <c r="J968" s="102"/>
    </row>
    <row r="969" spans="2:10">
      <c r="B969" s="98"/>
      <c r="C969" s="98"/>
      <c r="D969" s="100"/>
      <c r="E969" s="100"/>
      <c r="F969" s="100"/>
      <c r="H969" s="102"/>
      <c r="I969" s="103"/>
      <c r="J969" s="102"/>
    </row>
    <row r="970" spans="2:10">
      <c r="B970" s="98"/>
      <c r="C970" s="98"/>
      <c r="D970" s="100"/>
      <c r="E970" s="100"/>
      <c r="F970" s="100"/>
      <c r="H970" s="102"/>
      <c r="I970" s="103"/>
      <c r="J970" s="102"/>
    </row>
    <row r="971" spans="2:10">
      <c r="B971" s="98"/>
      <c r="C971" s="98"/>
      <c r="D971" s="100"/>
      <c r="E971" s="100"/>
      <c r="F971" s="100"/>
      <c r="H971" s="102"/>
      <c r="I971" s="103"/>
      <c r="J971" s="102"/>
    </row>
    <row r="972" spans="2:10">
      <c r="B972" s="98"/>
      <c r="C972" s="98"/>
      <c r="D972" s="100"/>
      <c r="E972" s="100"/>
      <c r="F972" s="100"/>
      <c r="H972" s="102"/>
      <c r="I972" s="103"/>
      <c r="J972" s="102"/>
    </row>
    <row r="973" spans="2:10">
      <c r="B973" s="98"/>
      <c r="C973" s="98"/>
      <c r="D973" s="100"/>
      <c r="E973" s="100"/>
      <c r="F973" s="100"/>
      <c r="H973" s="102"/>
      <c r="I973" s="103"/>
      <c r="J973" s="102"/>
    </row>
    <row r="974" spans="2:10">
      <c r="B974" s="98"/>
      <c r="C974" s="98"/>
      <c r="D974" s="100"/>
      <c r="E974" s="100"/>
      <c r="F974" s="100"/>
      <c r="H974" s="102"/>
      <c r="I974" s="103"/>
      <c r="J974" s="102"/>
    </row>
    <row r="975" spans="2:10">
      <c r="B975" s="98"/>
      <c r="C975" s="98"/>
      <c r="D975" s="100"/>
      <c r="E975" s="100"/>
      <c r="F975" s="100"/>
      <c r="H975" s="102"/>
      <c r="I975" s="103"/>
      <c r="J975" s="102"/>
    </row>
    <row r="976" spans="2:10">
      <c r="B976" s="98"/>
      <c r="C976" s="98"/>
      <c r="D976" s="100"/>
      <c r="E976" s="100"/>
      <c r="F976" s="100"/>
      <c r="H976" s="102"/>
      <c r="I976" s="103"/>
      <c r="J976" s="102"/>
    </row>
    <row r="977" spans="2:10">
      <c r="B977" s="98"/>
      <c r="C977" s="98"/>
      <c r="D977" s="100"/>
      <c r="E977" s="100"/>
      <c r="F977" s="100"/>
      <c r="H977" s="102"/>
      <c r="I977" s="103"/>
      <c r="J977" s="102"/>
    </row>
    <row r="978" spans="2:10">
      <c r="B978" s="98"/>
      <c r="C978" s="98"/>
      <c r="D978" s="100"/>
      <c r="E978" s="100"/>
      <c r="F978" s="100"/>
      <c r="H978" s="102"/>
      <c r="I978" s="103"/>
      <c r="J978" s="102"/>
    </row>
    <row r="979" spans="2:10">
      <c r="B979" s="98"/>
      <c r="C979" s="98"/>
      <c r="D979" s="100"/>
      <c r="E979" s="100"/>
      <c r="F979" s="100"/>
      <c r="H979" s="102"/>
      <c r="I979" s="103"/>
      <c r="J979" s="102"/>
    </row>
    <row r="980" spans="2:10">
      <c r="B980" s="98"/>
      <c r="C980" s="98"/>
      <c r="D980" s="100"/>
      <c r="E980" s="100"/>
      <c r="F980" s="100"/>
      <c r="H980" s="102"/>
      <c r="I980" s="103"/>
      <c r="J980" s="102"/>
    </row>
    <row r="981" spans="2:10">
      <c r="B981" s="98"/>
      <c r="C981" s="98"/>
      <c r="D981" s="100"/>
      <c r="E981" s="100"/>
      <c r="F981" s="100"/>
      <c r="H981" s="102"/>
      <c r="I981" s="103"/>
      <c r="J981" s="102"/>
    </row>
    <row r="982" spans="2:10">
      <c r="B982" s="98"/>
      <c r="C982" s="98"/>
      <c r="D982" s="100"/>
      <c r="E982" s="100"/>
      <c r="F982" s="100"/>
      <c r="H982" s="102"/>
      <c r="I982" s="103"/>
      <c r="J982" s="102"/>
    </row>
    <row r="983" spans="2:10">
      <c r="B983" s="98"/>
      <c r="C983" s="98"/>
      <c r="D983" s="100"/>
      <c r="E983" s="100"/>
      <c r="F983" s="100"/>
      <c r="H983" s="102"/>
      <c r="I983" s="103"/>
      <c r="J983" s="102"/>
    </row>
    <row r="984" spans="2:10">
      <c r="B984" s="98"/>
      <c r="C984" s="98"/>
      <c r="D984" s="100"/>
      <c r="E984" s="100"/>
      <c r="F984" s="100"/>
      <c r="H984" s="102"/>
      <c r="I984" s="103"/>
      <c r="J984" s="102"/>
    </row>
    <row r="985" spans="2:10">
      <c r="B985" s="98"/>
      <c r="C985" s="98"/>
      <c r="D985" s="100"/>
      <c r="E985" s="100"/>
      <c r="F985" s="100"/>
      <c r="H985" s="102"/>
      <c r="I985" s="103"/>
      <c r="J985" s="102"/>
    </row>
    <row r="986" spans="2:10">
      <c r="B986" s="98"/>
      <c r="C986" s="98"/>
      <c r="D986" s="100"/>
      <c r="E986" s="100"/>
      <c r="F986" s="100"/>
      <c r="H986" s="102"/>
      <c r="I986" s="103"/>
      <c r="J986" s="102"/>
    </row>
    <row r="987" spans="2:10">
      <c r="B987" s="98"/>
      <c r="C987" s="98"/>
      <c r="D987" s="100"/>
      <c r="E987" s="100"/>
      <c r="F987" s="100"/>
      <c r="H987" s="102"/>
      <c r="I987" s="103"/>
      <c r="J987" s="102"/>
    </row>
    <row r="988" spans="2:10">
      <c r="B988" s="98"/>
      <c r="C988" s="98"/>
      <c r="D988" s="100"/>
      <c r="E988" s="100"/>
      <c r="F988" s="100"/>
      <c r="H988" s="102"/>
      <c r="I988" s="103"/>
      <c r="J988" s="102"/>
    </row>
    <row r="989" spans="2:10">
      <c r="B989" s="98"/>
      <c r="C989" s="98"/>
      <c r="D989" s="100"/>
      <c r="E989" s="100"/>
      <c r="F989" s="100"/>
      <c r="H989" s="102"/>
      <c r="I989" s="103"/>
      <c r="J989" s="102"/>
    </row>
    <row r="990" spans="2:10">
      <c r="B990" s="98"/>
      <c r="C990" s="98"/>
      <c r="D990" s="100"/>
      <c r="E990" s="100"/>
      <c r="F990" s="100"/>
      <c r="H990" s="102"/>
      <c r="I990" s="103"/>
      <c r="J990" s="102"/>
    </row>
    <row r="991" spans="2:10">
      <c r="B991" s="98"/>
      <c r="C991" s="98"/>
      <c r="D991" s="100"/>
      <c r="E991" s="100"/>
      <c r="F991" s="100"/>
      <c r="H991" s="102"/>
      <c r="I991" s="103"/>
      <c r="J991" s="102"/>
    </row>
    <row r="992" spans="2:10">
      <c r="B992" s="98"/>
      <c r="C992" s="98"/>
      <c r="D992" s="100"/>
      <c r="E992" s="100"/>
      <c r="F992" s="100"/>
      <c r="H992" s="102"/>
      <c r="I992" s="103"/>
      <c r="J992" s="102"/>
    </row>
    <row r="993" spans="2:10">
      <c r="B993" s="98"/>
      <c r="C993" s="98"/>
      <c r="D993" s="100"/>
      <c r="E993" s="100"/>
      <c r="F993" s="100"/>
      <c r="H993" s="102"/>
      <c r="I993" s="103"/>
      <c r="J993" s="102"/>
    </row>
    <row r="994" spans="2:10">
      <c r="B994" s="98"/>
      <c r="C994" s="98"/>
      <c r="D994" s="100"/>
      <c r="E994" s="100"/>
      <c r="F994" s="100"/>
      <c r="H994" s="102"/>
      <c r="I994" s="103"/>
      <c r="J994" s="102"/>
    </row>
    <row r="995" spans="2:10">
      <c r="B995" s="98"/>
      <c r="C995" s="98"/>
      <c r="D995" s="100"/>
      <c r="E995" s="100"/>
      <c r="F995" s="100"/>
      <c r="H995" s="102"/>
      <c r="I995" s="103"/>
      <c r="J995" s="102"/>
    </row>
    <row r="996" spans="2:10">
      <c r="B996" s="98"/>
      <c r="C996" s="98"/>
      <c r="D996" s="100"/>
      <c r="E996" s="100"/>
      <c r="F996" s="100"/>
      <c r="H996" s="102"/>
      <c r="I996" s="103"/>
      <c r="J996" s="102"/>
    </row>
    <row r="997" spans="2:10">
      <c r="B997" s="98"/>
      <c r="C997" s="98"/>
      <c r="D997" s="100"/>
      <c r="E997" s="100"/>
      <c r="F997" s="100"/>
      <c r="H997" s="102"/>
      <c r="I997" s="103"/>
      <c r="J997" s="102"/>
    </row>
    <row r="998" spans="2:10">
      <c r="B998" s="98"/>
      <c r="C998" s="98"/>
      <c r="D998" s="100"/>
      <c r="E998" s="100"/>
      <c r="F998" s="100"/>
      <c r="H998" s="102"/>
      <c r="I998" s="103"/>
      <c r="J998" s="102"/>
    </row>
    <row r="999" spans="2:10">
      <c r="B999" s="98"/>
      <c r="C999" s="98"/>
      <c r="D999" s="100"/>
      <c r="E999" s="100"/>
      <c r="F999" s="100"/>
      <c r="H999" s="102"/>
      <c r="I999" s="103"/>
      <c r="J999" s="102"/>
    </row>
    <row r="1000" spans="2:10">
      <c r="B1000" s="98"/>
      <c r="C1000" s="98"/>
      <c r="D1000" s="100"/>
      <c r="E1000" s="100"/>
      <c r="F1000" s="100"/>
      <c r="H1000" s="102"/>
      <c r="I1000" s="103"/>
      <c r="J1000" s="102"/>
    </row>
    <row r="1001" spans="2:10">
      <c r="B1001" s="98"/>
      <c r="C1001" s="98"/>
      <c r="D1001" s="100"/>
      <c r="E1001" s="100"/>
      <c r="F1001" s="100"/>
      <c r="H1001" s="102"/>
      <c r="I1001" s="103"/>
      <c r="J1001" s="102"/>
    </row>
    <row r="1002" spans="2:10">
      <c r="B1002" s="98"/>
      <c r="C1002" s="98"/>
      <c r="D1002" s="100"/>
      <c r="E1002" s="100"/>
      <c r="F1002" s="100"/>
      <c r="H1002" s="102"/>
      <c r="I1002" s="103"/>
      <c r="J1002" s="102"/>
    </row>
    <row r="1003" spans="2:10">
      <c r="B1003" s="98"/>
      <c r="C1003" s="98"/>
      <c r="D1003" s="100"/>
      <c r="E1003" s="100"/>
      <c r="F1003" s="100"/>
      <c r="H1003" s="102"/>
      <c r="I1003" s="103"/>
      <c r="J1003" s="102"/>
    </row>
    <row r="1004" spans="2:10">
      <c r="B1004" s="98"/>
      <c r="C1004" s="98"/>
      <c r="D1004" s="100"/>
      <c r="E1004" s="100"/>
      <c r="F1004" s="100"/>
      <c r="H1004" s="102"/>
      <c r="I1004" s="103"/>
      <c r="J1004" s="102"/>
    </row>
    <row r="1005" spans="2:10">
      <c r="B1005" s="98"/>
      <c r="C1005" s="98"/>
      <c r="D1005" s="100"/>
      <c r="E1005" s="100"/>
      <c r="F1005" s="100"/>
      <c r="H1005" s="102"/>
      <c r="I1005" s="103"/>
      <c r="J1005" s="102"/>
    </row>
    <row r="1006" spans="2:10">
      <c r="B1006" s="98"/>
      <c r="C1006" s="98"/>
      <c r="D1006" s="100"/>
      <c r="E1006" s="100"/>
      <c r="F1006" s="100"/>
      <c r="H1006" s="102"/>
      <c r="I1006" s="103"/>
      <c r="J1006" s="102"/>
    </row>
    <row r="1007" spans="2:10">
      <c r="B1007" s="98"/>
      <c r="C1007" s="98"/>
      <c r="D1007" s="100"/>
      <c r="E1007" s="100"/>
      <c r="F1007" s="100"/>
      <c r="H1007" s="102"/>
      <c r="I1007" s="103"/>
      <c r="J1007" s="102"/>
    </row>
    <row r="1008" spans="2:10">
      <c r="B1008" s="98"/>
      <c r="C1008" s="98"/>
      <c r="D1008" s="100"/>
      <c r="E1008" s="100"/>
      <c r="F1008" s="100"/>
      <c r="H1008" s="102"/>
      <c r="I1008" s="103"/>
      <c r="J1008" s="102"/>
    </row>
    <row r="1009" spans="2:10">
      <c r="B1009" s="98"/>
      <c r="C1009" s="98"/>
      <c r="D1009" s="100"/>
      <c r="E1009" s="100"/>
      <c r="F1009" s="100"/>
      <c r="H1009" s="102"/>
      <c r="I1009" s="103"/>
      <c r="J1009" s="102"/>
    </row>
    <row r="1010" spans="2:10">
      <c r="B1010" s="98"/>
      <c r="C1010" s="98"/>
      <c r="D1010" s="100"/>
      <c r="E1010" s="100"/>
      <c r="F1010" s="100"/>
      <c r="H1010" s="102"/>
      <c r="I1010" s="103"/>
      <c r="J1010" s="102"/>
    </row>
    <row r="1011" spans="2:10">
      <c r="B1011" s="98"/>
      <c r="C1011" s="98"/>
      <c r="D1011" s="100"/>
      <c r="E1011" s="100"/>
      <c r="F1011" s="100"/>
      <c r="H1011" s="102"/>
      <c r="I1011" s="103"/>
      <c r="J1011" s="102"/>
    </row>
    <row r="1012" spans="2:10">
      <c r="B1012" s="98"/>
      <c r="C1012" s="98"/>
      <c r="D1012" s="100"/>
      <c r="E1012" s="100"/>
      <c r="F1012" s="100"/>
      <c r="H1012" s="102"/>
      <c r="I1012" s="103"/>
      <c r="J1012" s="102"/>
    </row>
    <row r="1013" spans="2:10">
      <c r="B1013" s="98"/>
      <c r="C1013" s="98"/>
      <c r="D1013" s="100"/>
      <c r="E1013" s="100"/>
      <c r="F1013" s="100"/>
      <c r="H1013" s="102"/>
      <c r="I1013" s="103"/>
      <c r="J1013" s="102"/>
    </row>
    <row r="1014" spans="2:10">
      <c r="B1014" s="98"/>
      <c r="C1014" s="98"/>
      <c r="D1014" s="100"/>
      <c r="E1014" s="100"/>
      <c r="F1014" s="100"/>
      <c r="H1014" s="102"/>
      <c r="I1014" s="103"/>
      <c r="J1014" s="102"/>
    </row>
    <row r="1015" spans="2:10">
      <c r="B1015" s="98"/>
      <c r="C1015" s="98"/>
      <c r="D1015" s="100"/>
      <c r="E1015" s="100"/>
      <c r="F1015" s="100"/>
      <c r="H1015" s="102"/>
      <c r="I1015" s="103"/>
      <c r="J1015" s="102"/>
    </row>
    <row r="1016" spans="2:10">
      <c r="B1016" s="98"/>
      <c r="C1016" s="98"/>
      <c r="D1016" s="100"/>
      <c r="E1016" s="100"/>
      <c r="F1016" s="100"/>
      <c r="H1016" s="102"/>
      <c r="I1016" s="103"/>
      <c r="J1016" s="102"/>
    </row>
    <row r="1017" spans="2:10">
      <c r="B1017" s="98"/>
      <c r="C1017" s="98"/>
      <c r="D1017" s="100"/>
      <c r="E1017" s="100"/>
      <c r="F1017" s="100"/>
      <c r="H1017" s="102"/>
      <c r="I1017" s="103"/>
      <c r="J1017" s="102"/>
    </row>
    <row r="1018" spans="2:10">
      <c r="B1018" s="98"/>
      <c r="C1018" s="98"/>
      <c r="D1018" s="100"/>
      <c r="E1018" s="100"/>
      <c r="F1018" s="100"/>
      <c r="H1018" s="102"/>
      <c r="I1018" s="103"/>
      <c r="J1018" s="102"/>
    </row>
    <row r="1019" spans="2:10">
      <c r="B1019" s="98"/>
      <c r="C1019" s="98"/>
      <c r="D1019" s="100"/>
      <c r="E1019" s="100"/>
      <c r="F1019" s="100"/>
      <c r="H1019" s="102"/>
      <c r="I1019" s="103"/>
      <c r="J1019" s="102"/>
    </row>
    <row r="1020" spans="2:10">
      <c r="B1020" s="98"/>
      <c r="C1020" s="98"/>
      <c r="D1020" s="100"/>
      <c r="E1020" s="100"/>
      <c r="F1020" s="100"/>
      <c r="H1020" s="102"/>
      <c r="I1020" s="103"/>
      <c r="J1020" s="102"/>
    </row>
    <row r="1021" spans="2:10">
      <c r="B1021" s="98"/>
      <c r="C1021" s="98"/>
      <c r="D1021" s="100"/>
      <c r="E1021" s="100"/>
      <c r="F1021" s="100"/>
      <c r="H1021" s="102"/>
      <c r="I1021" s="103"/>
      <c r="J1021" s="102"/>
    </row>
    <row r="1022" spans="2:10">
      <c r="B1022" s="98"/>
      <c r="C1022" s="98"/>
      <c r="D1022" s="100"/>
      <c r="E1022" s="100"/>
      <c r="F1022" s="100"/>
      <c r="H1022" s="102"/>
      <c r="I1022" s="103"/>
      <c r="J1022" s="102"/>
    </row>
    <row r="1023" spans="2:10">
      <c r="B1023" s="98"/>
      <c r="C1023" s="98"/>
      <c r="D1023" s="100"/>
      <c r="E1023" s="100"/>
      <c r="F1023" s="100"/>
      <c r="H1023" s="102"/>
      <c r="I1023" s="103"/>
      <c r="J1023" s="102"/>
    </row>
    <row r="1024" spans="2:10">
      <c r="B1024" s="98"/>
      <c r="C1024" s="98"/>
      <c r="D1024" s="100"/>
      <c r="E1024" s="100"/>
      <c r="F1024" s="100"/>
      <c r="H1024" s="102"/>
      <c r="I1024" s="103"/>
      <c r="J1024" s="102"/>
    </row>
    <row r="1025" spans="2:10">
      <c r="B1025" s="98"/>
      <c r="C1025" s="98"/>
      <c r="D1025" s="100"/>
      <c r="E1025" s="100"/>
      <c r="F1025" s="100"/>
      <c r="H1025" s="102"/>
      <c r="I1025" s="103"/>
      <c r="J1025" s="102"/>
    </row>
    <row r="1026" spans="2:10">
      <c r="B1026" s="98"/>
      <c r="C1026" s="98"/>
      <c r="D1026" s="100"/>
      <c r="E1026" s="100"/>
      <c r="F1026" s="100"/>
      <c r="H1026" s="102"/>
      <c r="I1026" s="103"/>
      <c r="J1026" s="102"/>
    </row>
    <row r="1027" spans="2:10">
      <c r="B1027" s="98"/>
      <c r="C1027" s="98"/>
      <c r="D1027" s="100"/>
      <c r="E1027" s="100"/>
      <c r="F1027" s="100"/>
      <c r="H1027" s="102"/>
      <c r="I1027" s="103"/>
      <c r="J1027" s="102"/>
    </row>
    <row r="1028" spans="2:10">
      <c r="B1028" s="98"/>
      <c r="C1028" s="98"/>
      <c r="D1028" s="100"/>
      <c r="E1028" s="100"/>
      <c r="F1028" s="100"/>
      <c r="H1028" s="102"/>
      <c r="I1028" s="103"/>
      <c r="J1028" s="102"/>
    </row>
    <row r="1029" spans="2:10">
      <c r="B1029" s="98"/>
      <c r="C1029" s="98"/>
      <c r="D1029" s="100"/>
      <c r="E1029" s="100"/>
      <c r="F1029" s="100"/>
      <c r="H1029" s="102"/>
      <c r="I1029" s="103"/>
      <c r="J1029" s="102"/>
    </row>
    <row r="1030" spans="2:10">
      <c r="B1030" s="98"/>
      <c r="C1030" s="98"/>
      <c r="D1030" s="100"/>
      <c r="E1030" s="100"/>
      <c r="F1030" s="100"/>
      <c r="H1030" s="102"/>
      <c r="I1030" s="103"/>
      <c r="J1030" s="102"/>
    </row>
    <row r="1031" spans="2:10">
      <c r="B1031" s="98"/>
      <c r="C1031" s="98"/>
      <c r="D1031" s="100"/>
      <c r="E1031" s="100"/>
      <c r="F1031" s="100"/>
      <c r="H1031" s="102"/>
      <c r="I1031" s="103"/>
      <c r="J1031" s="102"/>
    </row>
    <row r="1032" spans="2:10">
      <c r="B1032" s="98"/>
      <c r="C1032" s="98"/>
      <c r="D1032" s="100"/>
      <c r="E1032" s="100"/>
      <c r="F1032" s="100"/>
      <c r="H1032" s="102"/>
      <c r="I1032" s="103"/>
      <c r="J1032" s="102"/>
    </row>
    <row r="1033" spans="2:10">
      <c r="B1033" s="98"/>
      <c r="C1033" s="98"/>
      <c r="D1033" s="100"/>
      <c r="E1033" s="100"/>
      <c r="F1033" s="100"/>
      <c r="H1033" s="102"/>
      <c r="I1033" s="103"/>
      <c r="J1033" s="102"/>
    </row>
    <row r="1034" spans="2:10">
      <c r="B1034" s="98"/>
      <c r="C1034" s="98"/>
      <c r="D1034" s="100"/>
      <c r="E1034" s="100"/>
      <c r="F1034" s="100"/>
      <c r="H1034" s="102"/>
      <c r="I1034" s="103"/>
      <c r="J1034" s="102"/>
    </row>
    <row r="1035" spans="2:10">
      <c r="B1035" s="98"/>
      <c r="C1035" s="98"/>
      <c r="D1035" s="100"/>
      <c r="E1035" s="100"/>
      <c r="F1035" s="100"/>
      <c r="H1035" s="102"/>
      <c r="I1035" s="103"/>
      <c r="J1035" s="102"/>
    </row>
    <row r="1036" spans="2:10">
      <c r="B1036" s="98"/>
      <c r="C1036" s="98"/>
      <c r="D1036" s="100"/>
      <c r="E1036" s="100"/>
      <c r="F1036" s="100"/>
      <c r="H1036" s="102"/>
      <c r="I1036" s="103"/>
      <c r="J1036" s="102"/>
    </row>
    <row r="1037" spans="2:10">
      <c r="B1037" s="98"/>
      <c r="C1037" s="98"/>
      <c r="D1037" s="100"/>
      <c r="E1037" s="100"/>
      <c r="F1037" s="100"/>
      <c r="H1037" s="102"/>
      <c r="I1037" s="103"/>
      <c r="J1037" s="102"/>
    </row>
    <row r="1038" spans="2:10">
      <c r="B1038" s="98"/>
      <c r="C1038" s="98"/>
      <c r="D1038" s="100"/>
      <c r="E1038" s="100"/>
      <c r="F1038" s="100"/>
      <c r="H1038" s="102"/>
      <c r="I1038" s="103"/>
      <c r="J1038" s="102"/>
    </row>
    <row r="1039" spans="2:10">
      <c r="B1039" s="98"/>
      <c r="C1039" s="98"/>
      <c r="D1039" s="100"/>
      <c r="E1039" s="100"/>
      <c r="F1039" s="100"/>
      <c r="H1039" s="102"/>
      <c r="I1039" s="103"/>
      <c r="J1039" s="102"/>
    </row>
    <row r="1040" spans="2:10">
      <c r="B1040" s="98"/>
      <c r="C1040" s="98"/>
      <c r="D1040" s="100"/>
      <c r="E1040" s="100"/>
      <c r="F1040" s="100"/>
      <c r="H1040" s="102"/>
      <c r="I1040" s="103"/>
      <c r="J1040" s="102"/>
    </row>
    <row r="1041" spans="2:10">
      <c r="B1041" s="98"/>
      <c r="C1041" s="98"/>
      <c r="D1041" s="100"/>
      <c r="E1041" s="100"/>
      <c r="F1041" s="100"/>
      <c r="H1041" s="102"/>
      <c r="I1041" s="103"/>
      <c r="J1041" s="102"/>
    </row>
    <row r="1042" spans="2:10">
      <c r="B1042" s="98"/>
      <c r="C1042" s="98"/>
      <c r="D1042" s="100"/>
      <c r="E1042" s="100"/>
      <c r="F1042" s="100"/>
      <c r="H1042" s="102"/>
      <c r="I1042" s="103"/>
      <c r="J1042" s="102"/>
    </row>
    <row r="1043" spans="2:10">
      <c r="B1043" s="98"/>
      <c r="C1043" s="98"/>
      <c r="D1043" s="100"/>
      <c r="E1043" s="100"/>
      <c r="F1043" s="100"/>
      <c r="H1043" s="102"/>
      <c r="I1043" s="103"/>
      <c r="J1043" s="102"/>
    </row>
    <row r="1044" spans="2:10">
      <c r="B1044" s="98"/>
      <c r="C1044" s="98"/>
      <c r="D1044" s="100"/>
      <c r="E1044" s="100"/>
      <c r="F1044" s="100"/>
      <c r="H1044" s="102"/>
      <c r="I1044" s="103"/>
      <c r="J1044" s="102"/>
    </row>
    <row r="1045" spans="2:10">
      <c r="B1045" s="98"/>
      <c r="C1045" s="98"/>
      <c r="D1045" s="100"/>
      <c r="E1045" s="100"/>
      <c r="F1045" s="100"/>
      <c r="H1045" s="102"/>
      <c r="I1045" s="103"/>
      <c r="J1045" s="102"/>
    </row>
    <row r="1046" spans="2:10">
      <c r="B1046" s="98"/>
      <c r="C1046" s="98"/>
      <c r="D1046" s="100"/>
      <c r="E1046" s="100"/>
      <c r="F1046" s="100"/>
      <c r="H1046" s="102"/>
      <c r="I1046" s="103"/>
      <c r="J1046" s="102"/>
    </row>
    <row r="1047" spans="2:10">
      <c r="B1047" s="98"/>
      <c r="C1047" s="98"/>
      <c r="D1047" s="100"/>
      <c r="E1047" s="100"/>
      <c r="F1047" s="100"/>
      <c r="H1047" s="102"/>
      <c r="I1047" s="103"/>
      <c r="J1047" s="102"/>
    </row>
    <row r="1048" spans="2:10">
      <c r="B1048" s="98"/>
      <c r="C1048" s="98"/>
      <c r="D1048" s="100"/>
      <c r="E1048" s="100"/>
      <c r="F1048" s="100"/>
      <c r="H1048" s="102"/>
      <c r="I1048" s="103"/>
      <c r="J1048" s="102"/>
    </row>
    <row r="1049" spans="2:10">
      <c r="B1049" s="98"/>
      <c r="C1049" s="98"/>
      <c r="D1049" s="100"/>
      <c r="E1049" s="100"/>
      <c r="F1049" s="100"/>
      <c r="H1049" s="102"/>
      <c r="I1049" s="103"/>
      <c r="J1049" s="102"/>
    </row>
    <row r="1050" spans="2:10">
      <c r="B1050" s="98"/>
      <c r="C1050" s="98"/>
      <c r="D1050" s="100"/>
      <c r="E1050" s="100"/>
      <c r="F1050" s="100"/>
      <c r="H1050" s="102"/>
      <c r="I1050" s="103"/>
      <c r="J1050" s="102"/>
    </row>
    <row r="1051" spans="2:10">
      <c r="B1051" s="98"/>
      <c r="C1051" s="98"/>
      <c r="D1051" s="100"/>
      <c r="E1051" s="100"/>
      <c r="F1051" s="100"/>
      <c r="H1051" s="102"/>
      <c r="I1051" s="103"/>
      <c r="J1051" s="102"/>
    </row>
    <row r="1052" spans="2:10">
      <c r="B1052" s="98"/>
      <c r="C1052" s="98"/>
      <c r="D1052" s="100"/>
      <c r="E1052" s="100"/>
      <c r="F1052" s="100"/>
      <c r="H1052" s="102"/>
      <c r="I1052" s="103"/>
      <c r="J1052" s="102"/>
    </row>
    <row r="1053" spans="2:10">
      <c r="B1053" s="98"/>
      <c r="C1053" s="98"/>
      <c r="D1053" s="100"/>
      <c r="E1053" s="100"/>
      <c r="F1053" s="100"/>
      <c r="H1053" s="102"/>
      <c r="I1053" s="103"/>
      <c r="J1053" s="102"/>
    </row>
    <row r="1054" spans="2:10">
      <c r="B1054" s="98"/>
      <c r="C1054" s="98"/>
      <c r="D1054" s="100"/>
      <c r="E1054" s="100"/>
      <c r="F1054" s="100"/>
      <c r="H1054" s="102"/>
      <c r="I1054" s="103"/>
      <c r="J1054" s="102"/>
    </row>
    <row r="1055" spans="2:10">
      <c r="B1055" s="98"/>
      <c r="C1055" s="98"/>
      <c r="D1055" s="100"/>
      <c r="E1055" s="100"/>
      <c r="F1055" s="100"/>
      <c r="H1055" s="102"/>
      <c r="I1055" s="103"/>
      <c r="J1055" s="102"/>
    </row>
    <row r="1056" spans="2:10">
      <c r="B1056" s="98"/>
      <c r="C1056" s="98"/>
      <c r="D1056" s="100"/>
      <c r="E1056" s="100"/>
      <c r="F1056" s="100"/>
      <c r="H1056" s="102"/>
      <c r="I1056" s="103"/>
      <c r="J1056" s="102"/>
    </row>
    <row r="1057" spans="2:10">
      <c r="B1057" s="98"/>
      <c r="C1057" s="98"/>
      <c r="D1057" s="100"/>
      <c r="E1057" s="100"/>
      <c r="F1057" s="100"/>
      <c r="H1057" s="102"/>
      <c r="I1057" s="103"/>
      <c r="J1057" s="102"/>
    </row>
    <row r="1058" spans="2:10">
      <c r="B1058" s="98"/>
      <c r="C1058" s="98"/>
      <c r="D1058" s="100"/>
      <c r="E1058" s="100"/>
      <c r="F1058" s="100"/>
      <c r="H1058" s="102"/>
      <c r="I1058" s="103"/>
      <c r="J1058" s="102"/>
    </row>
    <row r="1059" spans="2:10">
      <c r="B1059" s="98"/>
      <c r="C1059" s="98"/>
      <c r="D1059" s="100"/>
      <c r="E1059" s="100"/>
      <c r="F1059" s="100"/>
      <c r="H1059" s="102"/>
      <c r="I1059" s="103"/>
      <c r="J1059" s="102"/>
    </row>
    <row r="1060" spans="2:10">
      <c r="B1060" s="98"/>
      <c r="C1060" s="98"/>
      <c r="D1060" s="100"/>
      <c r="E1060" s="100"/>
      <c r="F1060" s="100"/>
      <c r="H1060" s="102"/>
      <c r="I1060" s="103"/>
      <c r="J1060" s="102"/>
    </row>
    <row r="1061" spans="2:10">
      <c r="B1061" s="98"/>
      <c r="C1061" s="98"/>
      <c r="D1061" s="100"/>
      <c r="E1061" s="100"/>
      <c r="F1061" s="100"/>
      <c r="H1061" s="102"/>
      <c r="I1061" s="103"/>
      <c r="J1061" s="102"/>
    </row>
    <row r="1062" spans="2:10">
      <c r="B1062" s="98"/>
      <c r="C1062" s="98"/>
      <c r="D1062" s="100"/>
      <c r="E1062" s="100"/>
      <c r="F1062" s="100"/>
      <c r="H1062" s="102"/>
      <c r="I1062" s="103"/>
      <c r="J1062" s="102"/>
    </row>
    <row r="1063" spans="2:10">
      <c r="B1063" s="98"/>
      <c r="C1063" s="98"/>
      <c r="D1063" s="100"/>
      <c r="E1063" s="100"/>
      <c r="F1063" s="100"/>
      <c r="H1063" s="102"/>
      <c r="I1063" s="103"/>
      <c r="J1063" s="102"/>
    </row>
    <row r="1064" spans="2:10">
      <c r="B1064" s="98"/>
      <c r="C1064" s="98"/>
      <c r="D1064" s="100"/>
      <c r="E1064" s="100"/>
      <c r="F1064" s="100"/>
      <c r="H1064" s="102"/>
      <c r="I1064" s="103"/>
      <c r="J1064" s="102"/>
    </row>
    <row r="1065" spans="2:10">
      <c r="B1065" s="98"/>
      <c r="C1065" s="98"/>
      <c r="D1065" s="100"/>
      <c r="E1065" s="100"/>
      <c r="F1065" s="100"/>
      <c r="H1065" s="102"/>
      <c r="I1065" s="103"/>
      <c r="J1065" s="102"/>
    </row>
    <row r="1066" spans="2:10">
      <c r="B1066" s="98"/>
      <c r="C1066" s="98"/>
      <c r="D1066" s="100"/>
      <c r="E1066" s="100"/>
      <c r="F1066" s="100"/>
      <c r="H1066" s="102"/>
      <c r="I1066" s="103"/>
      <c r="J1066" s="102"/>
    </row>
    <row r="1067" spans="2:10">
      <c r="B1067" s="98"/>
      <c r="C1067" s="98"/>
      <c r="D1067" s="100"/>
      <c r="E1067" s="100"/>
      <c r="F1067" s="100"/>
      <c r="H1067" s="102"/>
      <c r="I1067" s="103"/>
      <c r="J1067" s="102"/>
    </row>
    <row r="1068" spans="2:10">
      <c r="B1068" s="98"/>
      <c r="C1068" s="98"/>
      <c r="D1068" s="100"/>
      <c r="E1068" s="100"/>
      <c r="F1068" s="100"/>
      <c r="H1068" s="102"/>
      <c r="I1068" s="103"/>
      <c r="J1068" s="102"/>
    </row>
    <row r="1069" spans="2:10">
      <c r="B1069" s="98"/>
      <c r="C1069" s="98"/>
      <c r="D1069" s="100"/>
      <c r="E1069" s="100"/>
      <c r="F1069" s="100"/>
      <c r="H1069" s="102"/>
      <c r="I1069" s="103"/>
      <c r="J1069" s="102"/>
    </row>
    <row r="1070" spans="2:10">
      <c r="B1070" s="98"/>
      <c r="C1070" s="98"/>
      <c r="D1070" s="100"/>
      <c r="E1070" s="100"/>
      <c r="F1070" s="100"/>
      <c r="H1070" s="102"/>
      <c r="I1070" s="103"/>
      <c r="J1070" s="102"/>
    </row>
    <row r="1071" spans="2:10">
      <c r="B1071" s="98"/>
      <c r="C1071" s="98"/>
      <c r="D1071" s="100"/>
      <c r="E1071" s="100"/>
      <c r="F1071" s="100"/>
      <c r="H1071" s="102"/>
      <c r="I1071" s="103"/>
      <c r="J1071" s="102"/>
    </row>
    <row r="1072" spans="2:10">
      <c r="B1072" s="98"/>
      <c r="C1072" s="98"/>
      <c r="D1072" s="100"/>
      <c r="E1072" s="100"/>
      <c r="F1072" s="100"/>
      <c r="H1072" s="102"/>
      <c r="I1072" s="103"/>
      <c r="J1072" s="102"/>
    </row>
    <row r="1073" spans="2:10">
      <c r="B1073" s="98"/>
      <c r="C1073" s="98"/>
      <c r="D1073" s="100"/>
      <c r="E1073" s="100"/>
      <c r="F1073" s="100"/>
      <c r="H1073" s="102"/>
      <c r="I1073" s="103"/>
      <c r="J1073" s="102"/>
    </row>
    <row r="1074" spans="2:10">
      <c r="B1074" s="98"/>
      <c r="C1074" s="98"/>
      <c r="D1074" s="100"/>
      <c r="E1074" s="100"/>
      <c r="F1074" s="100"/>
      <c r="H1074" s="102"/>
      <c r="I1074" s="103"/>
      <c r="J1074" s="102"/>
    </row>
    <row r="1075" spans="2:10">
      <c r="B1075" s="98"/>
      <c r="C1075" s="98"/>
      <c r="D1075" s="100"/>
      <c r="E1075" s="100"/>
      <c r="F1075" s="100"/>
      <c r="H1075" s="102"/>
      <c r="I1075" s="103"/>
      <c r="J1075" s="102"/>
    </row>
    <row r="1076" spans="2:10">
      <c r="B1076" s="98"/>
      <c r="C1076" s="98"/>
      <c r="D1076" s="100"/>
      <c r="E1076" s="100"/>
      <c r="F1076" s="100"/>
      <c r="H1076" s="102"/>
      <c r="I1076" s="103"/>
      <c r="J1076" s="102"/>
    </row>
    <row r="1077" spans="2:10">
      <c r="B1077" s="98"/>
      <c r="C1077" s="98"/>
      <c r="D1077" s="100"/>
      <c r="E1077" s="100"/>
      <c r="F1077" s="100"/>
      <c r="H1077" s="102"/>
      <c r="I1077" s="103"/>
      <c r="J1077" s="102"/>
    </row>
    <row r="1078" spans="2:10">
      <c r="B1078" s="98"/>
      <c r="C1078" s="98"/>
      <c r="D1078" s="100"/>
      <c r="E1078" s="100"/>
      <c r="F1078" s="100"/>
      <c r="H1078" s="102"/>
      <c r="I1078" s="103"/>
      <c r="J1078" s="102"/>
    </row>
    <row r="1079" spans="2:10">
      <c r="B1079" s="98"/>
      <c r="C1079" s="98"/>
      <c r="D1079" s="100"/>
      <c r="E1079" s="100"/>
      <c r="F1079" s="100"/>
      <c r="H1079" s="102"/>
      <c r="I1079" s="103"/>
      <c r="J1079" s="102"/>
    </row>
    <row r="1080" spans="2:10">
      <c r="B1080" s="98"/>
      <c r="C1080" s="98"/>
      <c r="D1080" s="100"/>
      <c r="E1080" s="100"/>
      <c r="F1080" s="100"/>
      <c r="H1080" s="102"/>
      <c r="I1080" s="103"/>
      <c r="J1080" s="102"/>
    </row>
    <row r="1081" spans="2:10">
      <c r="B1081" s="98"/>
      <c r="C1081" s="98"/>
      <c r="D1081" s="100"/>
      <c r="E1081" s="100"/>
      <c r="F1081" s="100"/>
      <c r="H1081" s="102"/>
      <c r="I1081" s="103"/>
      <c r="J1081" s="102"/>
    </row>
    <row r="1082" spans="2:10">
      <c r="B1082" s="98"/>
      <c r="C1082" s="98"/>
      <c r="D1082" s="100"/>
      <c r="E1082" s="100"/>
      <c r="F1082" s="100"/>
      <c r="H1082" s="102"/>
      <c r="I1082" s="103"/>
      <c r="J1082" s="102"/>
    </row>
    <row r="1083" spans="2:10">
      <c r="B1083" s="98"/>
      <c r="C1083" s="98"/>
      <c r="D1083" s="100"/>
      <c r="E1083" s="100"/>
      <c r="F1083" s="100"/>
      <c r="H1083" s="102"/>
      <c r="I1083" s="103"/>
      <c r="J1083" s="102"/>
    </row>
    <row r="1084" spans="2:10">
      <c r="B1084" s="98"/>
      <c r="C1084" s="98"/>
      <c r="D1084" s="100"/>
      <c r="E1084" s="100"/>
      <c r="F1084" s="100"/>
      <c r="H1084" s="102"/>
      <c r="I1084" s="103"/>
      <c r="J1084" s="102"/>
    </row>
    <row r="1085" spans="2:10">
      <c r="B1085" s="98"/>
      <c r="C1085" s="98"/>
      <c r="D1085" s="100"/>
      <c r="E1085" s="100"/>
      <c r="F1085" s="100"/>
      <c r="H1085" s="102"/>
      <c r="I1085" s="103"/>
      <c r="J1085" s="102"/>
    </row>
    <row r="1086" spans="2:10">
      <c r="B1086" s="98"/>
      <c r="C1086" s="98"/>
      <c r="D1086" s="100"/>
      <c r="E1086" s="100"/>
      <c r="F1086" s="100"/>
      <c r="H1086" s="102"/>
      <c r="I1086" s="103"/>
      <c r="J1086" s="102"/>
    </row>
    <row r="1087" spans="2:10">
      <c r="B1087" s="98"/>
      <c r="C1087" s="98"/>
      <c r="D1087" s="100"/>
      <c r="E1087" s="100"/>
      <c r="F1087" s="100"/>
      <c r="H1087" s="102"/>
      <c r="I1087" s="103"/>
      <c r="J1087" s="102"/>
    </row>
    <row r="1088" spans="2:10">
      <c r="B1088" s="98"/>
      <c r="C1088" s="98"/>
      <c r="D1088" s="100"/>
      <c r="E1088" s="100"/>
      <c r="F1088" s="100"/>
      <c r="H1088" s="102"/>
      <c r="I1088" s="103"/>
      <c r="J1088" s="102"/>
    </row>
    <row r="1089" spans="2:10">
      <c r="B1089" s="98"/>
      <c r="C1089" s="98"/>
      <c r="D1089" s="100"/>
      <c r="E1089" s="100"/>
      <c r="F1089" s="100"/>
      <c r="H1089" s="102"/>
      <c r="I1089" s="103"/>
      <c r="J1089" s="102"/>
    </row>
    <row r="1090" spans="2:10">
      <c r="B1090" s="98"/>
      <c r="C1090" s="98"/>
      <c r="D1090" s="100"/>
      <c r="E1090" s="100"/>
      <c r="F1090" s="100"/>
      <c r="H1090" s="102"/>
      <c r="I1090" s="103"/>
      <c r="J1090" s="102"/>
    </row>
    <row r="1091" spans="2:10">
      <c r="B1091" s="98"/>
      <c r="C1091" s="98"/>
      <c r="D1091" s="100"/>
      <c r="E1091" s="100"/>
      <c r="F1091" s="100"/>
      <c r="H1091" s="102"/>
      <c r="I1091" s="103"/>
      <c r="J1091" s="102"/>
    </row>
    <row r="1092" spans="2:10">
      <c r="B1092" s="98"/>
      <c r="C1092" s="98"/>
      <c r="D1092" s="100"/>
      <c r="E1092" s="100"/>
      <c r="F1092" s="100"/>
      <c r="H1092" s="102"/>
      <c r="I1092" s="103"/>
      <c r="J1092" s="102"/>
    </row>
    <row r="1093" spans="2:10">
      <c r="B1093" s="98"/>
      <c r="C1093" s="98"/>
      <c r="D1093" s="100"/>
      <c r="E1093" s="100"/>
      <c r="F1093" s="100"/>
      <c r="H1093" s="102"/>
      <c r="I1093" s="103"/>
      <c r="J1093" s="102"/>
    </row>
    <row r="1094" spans="2:10">
      <c r="B1094" s="98"/>
      <c r="C1094" s="98"/>
      <c r="D1094" s="100"/>
      <c r="E1094" s="100"/>
      <c r="F1094" s="100"/>
      <c r="H1094" s="102"/>
      <c r="I1094" s="103"/>
      <c r="J1094" s="102"/>
    </row>
    <row r="1095" spans="2:10">
      <c r="B1095" s="98"/>
      <c r="C1095" s="98"/>
      <c r="D1095" s="100"/>
      <c r="E1095" s="100"/>
      <c r="F1095" s="100"/>
      <c r="H1095" s="102"/>
      <c r="I1095" s="103"/>
      <c r="J1095" s="102"/>
    </row>
    <row r="1096" spans="2:10">
      <c r="B1096" s="98"/>
      <c r="C1096" s="98"/>
      <c r="D1096" s="100"/>
      <c r="E1096" s="100"/>
      <c r="F1096" s="100"/>
      <c r="H1096" s="102"/>
      <c r="I1096" s="103"/>
      <c r="J1096" s="102"/>
    </row>
    <row r="1097" spans="2:10">
      <c r="B1097" s="98"/>
      <c r="C1097" s="98"/>
      <c r="D1097" s="100"/>
      <c r="E1097" s="100"/>
      <c r="F1097" s="100"/>
      <c r="H1097" s="102"/>
      <c r="I1097" s="103"/>
      <c r="J1097" s="102"/>
    </row>
    <row r="1098" spans="2:10">
      <c r="B1098" s="98"/>
      <c r="C1098" s="98"/>
      <c r="D1098" s="100"/>
      <c r="E1098" s="100"/>
      <c r="F1098" s="100"/>
      <c r="H1098" s="102"/>
      <c r="I1098" s="103"/>
      <c r="J1098" s="102"/>
    </row>
    <row r="1099" spans="2:10">
      <c r="B1099" s="98"/>
      <c r="C1099" s="98"/>
      <c r="D1099" s="100"/>
      <c r="E1099" s="100"/>
      <c r="F1099" s="100"/>
      <c r="H1099" s="102"/>
      <c r="I1099" s="103"/>
      <c r="J1099" s="102"/>
    </row>
    <row r="1100" spans="2:10">
      <c r="B1100" s="98"/>
      <c r="C1100" s="98"/>
      <c r="D1100" s="100"/>
      <c r="E1100" s="100"/>
      <c r="F1100" s="100"/>
      <c r="H1100" s="102"/>
      <c r="I1100" s="103"/>
      <c r="J1100" s="102"/>
    </row>
    <row r="1101" spans="2:10">
      <c r="B1101" s="98"/>
      <c r="C1101" s="98"/>
      <c r="D1101" s="100"/>
      <c r="E1101" s="100"/>
      <c r="F1101" s="100"/>
      <c r="H1101" s="102"/>
      <c r="I1101" s="103"/>
      <c r="J1101" s="102"/>
    </row>
    <row r="1102" spans="2:10">
      <c r="B1102" s="98"/>
      <c r="C1102" s="98"/>
      <c r="D1102" s="100"/>
      <c r="E1102" s="100"/>
      <c r="F1102" s="100"/>
      <c r="H1102" s="102"/>
      <c r="I1102" s="103"/>
      <c r="J1102" s="102"/>
    </row>
    <row r="1103" spans="2:10">
      <c r="B1103" s="98"/>
      <c r="C1103" s="98"/>
      <c r="D1103" s="100"/>
      <c r="E1103" s="100"/>
      <c r="F1103" s="100"/>
      <c r="H1103" s="102"/>
      <c r="I1103" s="103"/>
      <c r="J1103" s="102"/>
    </row>
    <row r="1104" spans="2:10">
      <c r="B1104" s="98"/>
      <c r="C1104" s="98"/>
      <c r="D1104" s="100"/>
      <c r="E1104" s="100"/>
      <c r="F1104" s="100"/>
      <c r="H1104" s="102"/>
      <c r="I1104" s="103"/>
      <c r="J1104" s="102"/>
    </row>
    <row r="1105" spans="2:10">
      <c r="B1105" s="98"/>
      <c r="C1105" s="98"/>
      <c r="D1105" s="100"/>
      <c r="E1105" s="100"/>
      <c r="F1105" s="100"/>
      <c r="H1105" s="102"/>
      <c r="I1105" s="103"/>
      <c r="J1105" s="102"/>
    </row>
    <row r="1106" spans="2:10">
      <c r="B1106" s="98"/>
      <c r="C1106" s="98"/>
      <c r="D1106" s="100"/>
      <c r="E1106" s="100"/>
      <c r="F1106" s="100"/>
      <c r="H1106" s="102"/>
      <c r="I1106" s="103"/>
      <c r="J1106" s="102"/>
    </row>
    <row r="1107" spans="2:10">
      <c r="B1107" s="98"/>
      <c r="C1107" s="98"/>
      <c r="D1107" s="100"/>
      <c r="E1107" s="100"/>
      <c r="F1107" s="100"/>
      <c r="H1107" s="102"/>
      <c r="I1107" s="103"/>
      <c r="J1107" s="102"/>
    </row>
    <row r="1108" spans="2:10">
      <c r="B1108" s="98"/>
      <c r="C1108" s="98"/>
      <c r="D1108" s="100"/>
      <c r="E1108" s="100"/>
      <c r="F1108" s="100"/>
      <c r="H1108" s="102"/>
      <c r="I1108" s="103"/>
      <c r="J1108" s="102"/>
    </row>
    <row r="1109" spans="2:10">
      <c r="B1109" s="98"/>
      <c r="C1109" s="98"/>
      <c r="D1109" s="100"/>
      <c r="E1109" s="100"/>
      <c r="F1109" s="100"/>
      <c r="H1109" s="102"/>
      <c r="I1109" s="103"/>
      <c r="J1109" s="102"/>
    </row>
    <row r="1110" spans="2:10">
      <c r="B1110" s="98"/>
      <c r="C1110" s="98"/>
      <c r="D1110" s="100"/>
      <c r="E1110" s="100"/>
      <c r="F1110" s="100"/>
      <c r="H1110" s="102"/>
      <c r="I1110" s="103"/>
      <c r="J1110" s="102"/>
    </row>
    <row r="1111" spans="2:10">
      <c r="B1111" s="98"/>
      <c r="C1111" s="98"/>
      <c r="D1111" s="100"/>
      <c r="E1111" s="100"/>
      <c r="F1111" s="100"/>
      <c r="H1111" s="102"/>
      <c r="I1111" s="103"/>
      <c r="J1111" s="102"/>
    </row>
    <row r="1112" spans="2:10">
      <c r="B1112" s="98"/>
      <c r="C1112" s="98"/>
      <c r="D1112" s="100"/>
      <c r="E1112" s="100"/>
      <c r="F1112" s="100"/>
      <c r="H1112" s="102"/>
      <c r="I1112" s="103"/>
      <c r="J1112" s="102"/>
    </row>
    <row r="1113" spans="2:10">
      <c r="B1113" s="98"/>
      <c r="C1113" s="98"/>
      <c r="D1113" s="100"/>
      <c r="E1113" s="100"/>
      <c r="F1113" s="100"/>
      <c r="H1113" s="102"/>
      <c r="I1113" s="103"/>
      <c r="J1113" s="102"/>
    </row>
    <row r="1114" spans="2:10">
      <c r="B1114" s="98"/>
      <c r="C1114" s="98"/>
      <c r="D1114" s="100"/>
      <c r="E1114" s="100"/>
      <c r="F1114" s="100"/>
      <c r="H1114" s="102"/>
      <c r="I1114" s="103"/>
      <c r="J1114" s="102"/>
    </row>
    <row r="1115" spans="2:10">
      <c r="B1115" s="98"/>
      <c r="C1115" s="98"/>
      <c r="D1115" s="100"/>
      <c r="E1115" s="100"/>
      <c r="F1115" s="100"/>
      <c r="H1115" s="102"/>
      <c r="I1115" s="103"/>
      <c r="J1115" s="102"/>
    </row>
    <row r="1116" spans="2:10">
      <c r="B1116" s="98"/>
      <c r="C1116" s="98"/>
      <c r="D1116" s="100"/>
      <c r="E1116" s="100"/>
      <c r="F1116" s="100"/>
      <c r="H1116" s="102"/>
      <c r="I1116" s="103"/>
      <c r="J1116" s="102"/>
    </row>
    <row r="1117" spans="2:10">
      <c r="B1117" s="98"/>
      <c r="C1117" s="98"/>
      <c r="D1117" s="100"/>
      <c r="E1117" s="100"/>
      <c r="F1117" s="100"/>
      <c r="H1117" s="102"/>
      <c r="I1117" s="103"/>
      <c r="J1117" s="102"/>
    </row>
    <row r="1118" spans="2:10">
      <c r="B1118" s="98"/>
      <c r="C1118" s="98"/>
      <c r="D1118" s="100"/>
      <c r="E1118" s="100"/>
      <c r="F1118" s="100"/>
      <c r="H1118" s="102"/>
      <c r="I1118" s="103"/>
      <c r="J1118" s="102"/>
    </row>
    <row r="1119" spans="2:10">
      <c r="B1119" s="98"/>
      <c r="C1119" s="98"/>
      <c r="D1119" s="100"/>
      <c r="E1119" s="100"/>
      <c r="F1119" s="100"/>
      <c r="H1119" s="102"/>
      <c r="I1119" s="103"/>
      <c r="J1119" s="102"/>
    </row>
    <row r="1120" spans="2:10">
      <c r="B1120" s="98"/>
      <c r="C1120" s="98"/>
      <c r="D1120" s="100"/>
      <c r="E1120" s="100"/>
      <c r="F1120" s="100"/>
      <c r="H1120" s="102"/>
      <c r="I1120" s="103"/>
      <c r="J1120" s="102"/>
    </row>
    <row r="1121" spans="2:10">
      <c r="B1121" s="98"/>
      <c r="C1121" s="98"/>
      <c r="D1121" s="100"/>
      <c r="E1121" s="100"/>
      <c r="F1121" s="100"/>
      <c r="H1121" s="102"/>
      <c r="I1121" s="103"/>
      <c r="J1121" s="102"/>
    </row>
    <row r="1122" spans="2:10">
      <c r="B1122" s="98"/>
      <c r="C1122" s="98"/>
      <c r="D1122" s="100"/>
      <c r="E1122" s="100"/>
      <c r="F1122" s="100"/>
      <c r="H1122" s="102"/>
      <c r="I1122" s="103"/>
      <c r="J1122" s="102"/>
    </row>
    <row r="1123" spans="2:10">
      <c r="B1123" s="98"/>
      <c r="C1123" s="98"/>
      <c r="D1123" s="100"/>
      <c r="E1123" s="100"/>
      <c r="F1123" s="100"/>
      <c r="H1123" s="102"/>
      <c r="I1123" s="103"/>
      <c r="J1123" s="102"/>
    </row>
    <row r="1124" spans="2:10">
      <c r="B1124" s="98"/>
      <c r="C1124" s="98"/>
      <c r="D1124" s="100"/>
      <c r="E1124" s="100"/>
      <c r="F1124" s="100"/>
      <c r="H1124" s="102"/>
      <c r="I1124" s="103"/>
      <c r="J1124" s="102"/>
    </row>
    <row r="1125" spans="2:10">
      <c r="B1125" s="98"/>
      <c r="C1125" s="98"/>
      <c r="D1125" s="100"/>
      <c r="E1125" s="100"/>
      <c r="F1125" s="100"/>
      <c r="H1125" s="102"/>
      <c r="I1125" s="103"/>
      <c r="J1125" s="102"/>
    </row>
    <row r="1126" spans="2:10">
      <c r="B1126" s="98"/>
      <c r="C1126" s="98"/>
      <c r="D1126" s="100"/>
      <c r="E1126" s="100"/>
      <c r="F1126" s="100"/>
      <c r="H1126" s="102"/>
      <c r="I1126" s="103"/>
      <c r="J1126" s="102"/>
    </row>
    <row r="1127" spans="2:10">
      <c r="B1127" s="98"/>
      <c r="C1127" s="98"/>
      <c r="D1127" s="100"/>
      <c r="E1127" s="100"/>
      <c r="F1127" s="100"/>
      <c r="H1127" s="102"/>
      <c r="I1127" s="103"/>
      <c r="J1127" s="102"/>
    </row>
    <row r="1128" spans="2:10">
      <c r="B1128" s="98"/>
      <c r="C1128" s="98"/>
      <c r="D1128" s="100"/>
      <c r="E1128" s="100"/>
      <c r="F1128" s="100"/>
      <c r="H1128" s="102"/>
      <c r="I1128" s="103"/>
      <c r="J1128" s="102"/>
    </row>
    <row r="1129" spans="2:10">
      <c r="B1129" s="98"/>
      <c r="C1129" s="98"/>
      <c r="D1129" s="100"/>
      <c r="E1129" s="100"/>
      <c r="F1129" s="100"/>
      <c r="H1129" s="102"/>
      <c r="I1129" s="103"/>
      <c r="J1129" s="102"/>
    </row>
    <row r="1130" spans="2:10">
      <c r="B1130" s="98"/>
      <c r="C1130" s="98"/>
      <c r="D1130" s="100"/>
      <c r="E1130" s="100"/>
      <c r="F1130" s="100"/>
      <c r="H1130" s="102"/>
      <c r="I1130" s="103"/>
      <c r="J1130" s="102"/>
    </row>
    <row r="1131" spans="2:10">
      <c r="B1131" s="98"/>
      <c r="C1131" s="98"/>
      <c r="D1131" s="100"/>
      <c r="E1131" s="100"/>
      <c r="F1131" s="100"/>
      <c r="H1131" s="102"/>
      <c r="I1131" s="103"/>
      <c r="J1131" s="102"/>
    </row>
    <row r="1132" spans="2:10">
      <c r="B1132" s="98"/>
      <c r="C1132" s="98"/>
      <c r="D1132" s="100"/>
      <c r="E1132" s="100"/>
      <c r="F1132" s="100"/>
      <c r="H1132" s="102"/>
      <c r="I1132" s="103"/>
      <c r="J1132" s="102"/>
    </row>
    <row r="1133" spans="2:10">
      <c r="B1133" s="98"/>
      <c r="C1133" s="98"/>
      <c r="D1133" s="100"/>
      <c r="E1133" s="100"/>
      <c r="F1133" s="100"/>
      <c r="H1133" s="102"/>
      <c r="I1133" s="103"/>
      <c r="J1133" s="102"/>
    </row>
    <row r="1134" spans="2:10">
      <c r="B1134" s="98"/>
      <c r="C1134" s="98"/>
      <c r="D1134" s="100"/>
      <c r="E1134" s="100"/>
      <c r="F1134" s="100"/>
      <c r="H1134" s="102"/>
      <c r="I1134" s="103"/>
      <c r="J1134" s="102"/>
    </row>
    <row r="1135" spans="2:10">
      <c r="B1135" s="98"/>
      <c r="C1135" s="98"/>
      <c r="D1135" s="100"/>
      <c r="E1135" s="100"/>
      <c r="F1135" s="100"/>
      <c r="H1135" s="102"/>
      <c r="I1135" s="103"/>
      <c r="J1135" s="102"/>
    </row>
    <row r="1136" spans="2:10">
      <c r="B1136" s="98"/>
      <c r="C1136" s="98"/>
      <c r="D1136" s="100"/>
      <c r="E1136" s="100"/>
      <c r="F1136" s="100"/>
      <c r="H1136" s="102"/>
      <c r="I1136" s="103"/>
      <c r="J1136" s="102"/>
    </row>
    <row r="1137" spans="2:10">
      <c r="B1137" s="98"/>
      <c r="C1137" s="98"/>
      <c r="D1137" s="100"/>
      <c r="E1137" s="100"/>
      <c r="F1137" s="100"/>
      <c r="H1137" s="102"/>
      <c r="I1137" s="103"/>
      <c r="J1137" s="102"/>
    </row>
    <row r="1138" spans="2:10">
      <c r="B1138" s="98"/>
      <c r="C1138" s="98"/>
      <c r="D1138" s="100"/>
      <c r="E1138" s="100"/>
      <c r="F1138" s="100"/>
      <c r="H1138" s="102"/>
      <c r="I1138" s="103"/>
      <c r="J1138" s="102"/>
    </row>
    <row r="1139" spans="2:10">
      <c r="B1139" s="98"/>
      <c r="C1139" s="98"/>
      <c r="D1139" s="100"/>
      <c r="E1139" s="100"/>
      <c r="F1139" s="100"/>
      <c r="H1139" s="102"/>
      <c r="I1139" s="103"/>
      <c r="J1139" s="102"/>
    </row>
    <row r="1140" spans="2:10">
      <c r="B1140" s="98"/>
      <c r="C1140" s="98"/>
      <c r="D1140" s="100"/>
      <c r="E1140" s="100"/>
      <c r="F1140" s="100"/>
      <c r="H1140" s="102"/>
      <c r="I1140" s="103"/>
      <c r="J1140" s="102"/>
    </row>
    <row r="1141" spans="2:10">
      <c r="B1141" s="98"/>
      <c r="C1141" s="98"/>
      <c r="D1141" s="100"/>
      <c r="E1141" s="100"/>
      <c r="F1141" s="100"/>
      <c r="H1141" s="102"/>
      <c r="I1141" s="103"/>
      <c r="J1141" s="102"/>
    </row>
    <row r="1142" spans="2:10">
      <c r="B1142" s="98"/>
      <c r="C1142" s="98"/>
      <c r="D1142" s="100"/>
      <c r="E1142" s="100"/>
      <c r="F1142" s="100"/>
      <c r="H1142" s="102"/>
      <c r="I1142" s="103"/>
      <c r="J1142" s="102"/>
    </row>
    <row r="1143" spans="2:10">
      <c r="B1143" s="98"/>
      <c r="C1143" s="98"/>
      <c r="D1143" s="100"/>
      <c r="E1143" s="100"/>
      <c r="F1143" s="100"/>
      <c r="H1143" s="102"/>
      <c r="I1143" s="103"/>
      <c r="J1143" s="102"/>
    </row>
    <row r="1144" spans="2:10">
      <c r="B1144" s="98"/>
      <c r="C1144" s="98"/>
      <c r="D1144" s="100"/>
      <c r="E1144" s="100"/>
      <c r="F1144" s="100"/>
      <c r="H1144" s="102"/>
      <c r="I1144" s="103"/>
      <c r="J1144" s="102"/>
    </row>
    <row r="1145" spans="2:10">
      <c r="B1145" s="98"/>
      <c r="C1145" s="98"/>
      <c r="D1145" s="100"/>
      <c r="E1145" s="100"/>
      <c r="F1145" s="100"/>
      <c r="H1145" s="102"/>
      <c r="I1145" s="103"/>
      <c r="J1145" s="102"/>
    </row>
    <row r="1146" spans="2:10">
      <c r="B1146" s="98"/>
      <c r="C1146" s="98"/>
      <c r="D1146" s="100"/>
      <c r="E1146" s="100"/>
      <c r="F1146" s="100"/>
      <c r="H1146" s="102"/>
      <c r="I1146" s="103"/>
      <c r="J1146" s="102"/>
    </row>
    <row r="1147" spans="2:10">
      <c r="B1147" s="98"/>
      <c r="C1147" s="98"/>
      <c r="D1147" s="100"/>
      <c r="E1147" s="100"/>
      <c r="F1147" s="100"/>
      <c r="H1147" s="102"/>
      <c r="I1147" s="103"/>
      <c r="J1147" s="102"/>
    </row>
    <row r="1148" spans="2:10">
      <c r="B1148" s="98"/>
      <c r="C1148" s="98"/>
      <c r="D1148" s="100"/>
      <c r="E1148" s="100"/>
      <c r="F1148" s="100"/>
      <c r="H1148" s="102"/>
      <c r="I1148" s="103"/>
      <c r="J1148" s="102"/>
    </row>
    <row r="1149" spans="2:10">
      <c r="B1149" s="98"/>
      <c r="C1149" s="98"/>
      <c r="D1149" s="100"/>
      <c r="E1149" s="100"/>
      <c r="F1149" s="100"/>
      <c r="H1149" s="102"/>
      <c r="I1149" s="103"/>
      <c r="J1149" s="102"/>
    </row>
    <row r="1150" spans="2:10">
      <c r="B1150" s="98"/>
      <c r="C1150" s="98"/>
      <c r="D1150" s="100"/>
      <c r="E1150" s="100"/>
      <c r="F1150" s="100"/>
      <c r="H1150" s="102"/>
      <c r="I1150" s="103"/>
      <c r="J1150" s="102"/>
    </row>
    <row r="1151" spans="2:10">
      <c r="B1151" s="98"/>
      <c r="C1151" s="98"/>
      <c r="D1151" s="100"/>
      <c r="E1151" s="100"/>
      <c r="F1151" s="100"/>
      <c r="H1151" s="102"/>
      <c r="I1151" s="103"/>
      <c r="J1151" s="102"/>
    </row>
    <row r="1152" spans="2:10">
      <c r="B1152" s="98"/>
      <c r="C1152" s="98"/>
      <c r="D1152" s="100"/>
      <c r="E1152" s="100"/>
      <c r="F1152" s="100"/>
      <c r="H1152" s="102"/>
      <c r="I1152" s="103"/>
      <c r="J1152" s="102"/>
    </row>
    <row r="1153" spans="2:10">
      <c r="B1153" s="98"/>
      <c r="C1153" s="98"/>
      <c r="D1153" s="100"/>
      <c r="E1153" s="100"/>
      <c r="F1153" s="100"/>
      <c r="H1153" s="102"/>
      <c r="I1153" s="103"/>
      <c r="J1153" s="102"/>
    </row>
    <row r="1154" spans="2:10">
      <c r="B1154" s="98"/>
      <c r="C1154" s="98"/>
      <c r="D1154" s="100"/>
      <c r="E1154" s="100"/>
      <c r="F1154" s="100"/>
      <c r="H1154" s="102"/>
      <c r="I1154" s="103"/>
      <c r="J1154" s="102"/>
    </row>
    <row r="1155" spans="2:10">
      <c r="B1155" s="98"/>
      <c r="C1155" s="98"/>
      <c r="D1155" s="100"/>
      <c r="E1155" s="100"/>
      <c r="F1155" s="100"/>
      <c r="H1155" s="102"/>
      <c r="I1155" s="103"/>
      <c r="J1155" s="102"/>
    </row>
    <row r="1156" spans="2:10">
      <c r="B1156" s="98"/>
      <c r="C1156" s="98"/>
      <c r="D1156" s="100"/>
      <c r="E1156" s="100"/>
      <c r="F1156" s="100"/>
      <c r="H1156" s="102"/>
      <c r="I1156" s="103"/>
      <c r="J1156" s="102"/>
    </row>
    <row r="1157" spans="2:10">
      <c r="B1157" s="98"/>
      <c r="C1157" s="98"/>
      <c r="D1157" s="100"/>
      <c r="E1157" s="100"/>
      <c r="F1157" s="100"/>
      <c r="H1157" s="102"/>
      <c r="I1157" s="103"/>
      <c r="J1157" s="102"/>
    </row>
    <row r="1158" spans="2:10">
      <c r="B1158" s="98"/>
      <c r="C1158" s="98"/>
      <c r="D1158" s="100"/>
      <c r="E1158" s="100"/>
      <c r="F1158" s="100"/>
      <c r="H1158" s="102"/>
      <c r="I1158" s="103"/>
      <c r="J1158" s="102"/>
    </row>
    <row r="1159" spans="2:10">
      <c r="B1159" s="98"/>
      <c r="C1159" s="98"/>
      <c r="D1159" s="100"/>
      <c r="E1159" s="100"/>
      <c r="F1159" s="100"/>
      <c r="H1159" s="102"/>
      <c r="I1159" s="103"/>
      <c r="J1159" s="102"/>
    </row>
    <row r="1160" spans="2:10">
      <c r="B1160" s="98"/>
      <c r="C1160" s="98"/>
      <c r="D1160" s="100"/>
      <c r="E1160" s="100"/>
      <c r="F1160" s="100"/>
      <c r="H1160" s="102"/>
      <c r="I1160" s="103"/>
      <c r="J1160" s="102"/>
    </row>
    <row r="1161" spans="2:10">
      <c r="B1161" s="98"/>
      <c r="C1161" s="98"/>
      <c r="D1161" s="100"/>
      <c r="E1161" s="100"/>
      <c r="F1161" s="100"/>
      <c r="H1161" s="102"/>
      <c r="I1161" s="103"/>
      <c r="J1161" s="102"/>
    </row>
    <row r="1162" spans="2:10">
      <c r="B1162" s="98"/>
      <c r="C1162" s="98"/>
      <c r="D1162" s="100"/>
      <c r="E1162" s="100"/>
      <c r="F1162" s="100"/>
      <c r="H1162" s="102"/>
      <c r="I1162" s="103"/>
      <c r="J1162" s="102"/>
    </row>
    <row r="1163" spans="2:10">
      <c r="B1163" s="98"/>
      <c r="C1163" s="98"/>
      <c r="D1163" s="100"/>
      <c r="E1163" s="100"/>
      <c r="F1163" s="100"/>
      <c r="H1163" s="102"/>
      <c r="I1163" s="103"/>
      <c r="J1163" s="102"/>
    </row>
    <row r="1164" spans="2:10">
      <c r="B1164" s="98"/>
      <c r="C1164" s="98"/>
      <c r="D1164" s="100"/>
      <c r="E1164" s="100"/>
      <c r="F1164" s="100"/>
      <c r="H1164" s="102"/>
      <c r="I1164" s="103"/>
      <c r="J1164" s="102"/>
    </row>
    <row r="1165" spans="2:10">
      <c r="B1165" s="98"/>
      <c r="C1165" s="98"/>
      <c r="D1165" s="100"/>
      <c r="E1165" s="100"/>
      <c r="F1165" s="100"/>
      <c r="H1165" s="102"/>
      <c r="I1165" s="103"/>
      <c r="J1165" s="102"/>
    </row>
    <row r="1166" spans="2:10">
      <c r="B1166" s="98"/>
      <c r="C1166" s="98"/>
      <c r="D1166" s="100"/>
      <c r="E1166" s="100"/>
      <c r="F1166" s="100"/>
      <c r="H1166" s="102"/>
      <c r="I1166" s="103"/>
      <c r="J1166" s="102"/>
    </row>
    <row r="1167" spans="2:10">
      <c r="B1167" s="98"/>
      <c r="C1167" s="98"/>
      <c r="D1167" s="100"/>
      <c r="E1167" s="100"/>
      <c r="F1167" s="100"/>
      <c r="H1167" s="102"/>
      <c r="I1167" s="103"/>
      <c r="J1167" s="102"/>
    </row>
    <row r="1168" spans="2:10">
      <c r="B1168" s="98"/>
      <c r="C1168" s="98"/>
      <c r="D1168" s="100"/>
      <c r="E1168" s="100"/>
      <c r="F1168" s="100"/>
      <c r="H1168" s="102"/>
      <c r="I1168" s="103"/>
      <c r="J1168" s="102"/>
    </row>
    <row r="1169" spans="2:10">
      <c r="B1169" s="98"/>
      <c r="C1169" s="98"/>
      <c r="D1169" s="100"/>
      <c r="E1169" s="100"/>
      <c r="F1169" s="100"/>
      <c r="H1169" s="102"/>
      <c r="I1169" s="103"/>
      <c r="J1169" s="102"/>
    </row>
    <row r="1170" spans="2:10">
      <c r="B1170" s="98"/>
      <c r="C1170" s="98"/>
      <c r="D1170" s="100"/>
      <c r="E1170" s="100"/>
      <c r="F1170" s="100"/>
      <c r="H1170" s="102"/>
      <c r="I1170" s="103"/>
      <c r="J1170" s="102"/>
    </row>
    <row r="1171" spans="2:10">
      <c r="B1171" s="98"/>
      <c r="C1171" s="98"/>
      <c r="D1171" s="100"/>
      <c r="E1171" s="100"/>
      <c r="F1171" s="100"/>
      <c r="H1171" s="102"/>
      <c r="I1171" s="103"/>
      <c r="J1171" s="102"/>
    </row>
    <row r="1172" spans="2:10">
      <c r="B1172" s="98"/>
      <c r="C1172" s="98"/>
      <c r="D1172" s="100"/>
      <c r="E1172" s="100"/>
      <c r="F1172" s="100"/>
      <c r="H1172" s="102"/>
      <c r="I1172" s="103"/>
      <c r="J1172" s="102"/>
    </row>
    <row r="1173" spans="2:10">
      <c r="B1173" s="98"/>
      <c r="C1173" s="98"/>
      <c r="D1173" s="100"/>
      <c r="E1173" s="100"/>
      <c r="F1173" s="100"/>
      <c r="H1173" s="102"/>
      <c r="I1173" s="103"/>
      <c r="J1173" s="102"/>
    </row>
    <row r="1174" spans="2:10">
      <c r="B1174" s="98"/>
      <c r="C1174" s="98"/>
      <c r="D1174" s="100"/>
      <c r="E1174" s="100"/>
      <c r="F1174" s="100"/>
      <c r="H1174" s="102"/>
      <c r="I1174" s="103"/>
      <c r="J1174" s="102"/>
    </row>
    <row r="1175" spans="2:10">
      <c r="B1175" s="98"/>
      <c r="C1175" s="98"/>
      <c r="D1175" s="100"/>
      <c r="E1175" s="100"/>
      <c r="F1175" s="100"/>
      <c r="H1175" s="102"/>
      <c r="I1175" s="103"/>
      <c r="J1175" s="102"/>
    </row>
    <row r="1176" spans="2:10">
      <c r="B1176" s="98"/>
      <c r="C1176" s="98"/>
      <c r="D1176" s="100"/>
      <c r="E1176" s="100"/>
      <c r="F1176" s="100"/>
      <c r="H1176" s="102"/>
      <c r="I1176" s="103"/>
      <c r="J1176" s="102"/>
    </row>
    <row r="1177" spans="2:10">
      <c r="B1177" s="98"/>
      <c r="C1177" s="98"/>
      <c r="D1177" s="100"/>
      <c r="E1177" s="100"/>
      <c r="F1177" s="100"/>
      <c r="H1177" s="102"/>
      <c r="I1177" s="103"/>
      <c r="J1177" s="102"/>
    </row>
    <row r="1178" spans="2:10">
      <c r="B1178" s="98"/>
      <c r="C1178" s="98"/>
      <c r="D1178" s="100"/>
      <c r="E1178" s="100"/>
      <c r="F1178" s="100"/>
      <c r="H1178" s="102"/>
      <c r="I1178" s="103"/>
      <c r="J1178" s="102"/>
    </row>
    <row r="1179" spans="2:10">
      <c r="B1179" s="98"/>
      <c r="C1179" s="98"/>
      <c r="D1179" s="100"/>
      <c r="E1179" s="100"/>
      <c r="F1179" s="100"/>
      <c r="H1179" s="102"/>
      <c r="I1179" s="103"/>
      <c r="J1179" s="102"/>
    </row>
    <row r="1180" spans="2:10">
      <c r="B1180" s="98"/>
      <c r="C1180" s="98"/>
      <c r="D1180" s="100"/>
      <c r="E1180" s="100"/>
      <c r="F1180" s="100"/>
      <c r="H1180" s="102"/>
      <c r="I1180" s="103"/>
      <c r="J1180" s="102"/>
    </row>
    <row r="1181" spans="2:10">
      <c r="B1181" s="98"/>
      <c r="C1181" s="98"/>
      <c r="D1181" s="100"/>
      <c r="E1181" s="100"/>
      <c r="F1181" s="100"/>
      <c r="H1181" s="102"/>
      <c r="I1181" s="103"/>
      <c r="J1181" s="102"/>
    </row>
    <row r="1182" spans="2:10">
      <c r="B1182" s="98"/>
      <c r="C1182" s="98"/>
      <c r="D1182" s="100"/>
      <c r="E1182" s="100"/>
      <c r="F1182" s="100"/>
      <c r="H1182" s="102"/>
      <c r="I1182" s="103"/>
      <c r="J1182" s="102"/>
    </row>
    <row r="1183" spans="2:10">
      <c r="B1183" s="98"/>
      <c r="C1183" s="98"/>
      <c r="D1183" s="100"/>
      <c r="E1183" s="100"/>
      <c r="F1183" s="100"/>
      <c r="H1183" s="102"/>
      <c r="I1183" s="103"/>
      <c r="J1183" s="102"/>
    </row>
    <row r="1184" spans="2:10">
      <c r="B1184" s="98"/>
      <c r="C1184" s="98"/>
      <c r="D1184" s="100"/>
      <c r="E1184" s="100"/>
      <c r="F1184" s="100"/>
      <c r="H1184" s="102"/>
      <c r="I1184" s="103"/>
      <c r="J1184" s="102"/>
    </row>
    <row r="1185" spans="2:10">
      <c r="B1185" s="98"/>
      <c r="C1185" s="98"/>
      <c r="D1185" s="100"/>
      <c r="E1185" s="100"/>
      <c r="F1185" s="100"/>
      <c r="H1185" s="102"/>
      <c r="I1185" s="103"/>
      <c r="J1185" s="102"/>
    </row>
    <row r="1186" spans="2:10">
      <c r="B1186" s="98"/>
      <c r="C1186" s="98"/>
      <c r="D1186" s="100"/>
      <c r="E1186" s="100"/>
      <c r="F1186" s="100"/>
      <c r="H1186" s="102"/>
      <c r="I1186" s="103"/>
      <c r="J1186" s="102"/>
    </row>
    <row r="1187" spans="2:10">
      <c r="B1187" s="98"/>
      <c r="C1187" s="98"/>
      <c r="D1187" s="100"/>
      <c r="E1187" s="100"/>
      <c r="F1187" s="100"/>
      <c r="H1187" s="102"/>
      <c r="I1187" s="103"/>
      <c r="J1187" s="102"/>
    </row>
    <row r="1188" spans="2:10">
      <c r="B1188" s="98"/>
      <c r="C1188" s="98"/>
      <c r="D1188" s="100"/>
      <c r="E1188" s="100"/>
      <c r="F1188" s="100"/>
      <c r="H1188" s="102"/>
      <c r="I1188" s="103"/>
      <c r="J1188" s="102"/>
    </row>
    <row r="1189" spans="2:10">
      <c r="B1189" s="98"/>
      <c r="C1189" s="98"/>
      <c r="D1189" s="100"/>
      <c r="E1189" s="100"/>
      <c r="F1189" s="100"/>
      <c r="H1189" s="102"/>
      <c r="I1189" s="103"/>
      <c r="J1189" s="102"/>
    </row>
    <row r="1190" spans="2:10">
      <c r="B1190" s="98"/>
      <c r="C1190" s="98"/>
      <c r="D1190" s="100"/>
      <c r="E1190" s="100"/>
      <c r="F1190" s="100"/>
      <c r="H1190" s="102"/>
      <c r="I1190" s="103"/>
      <c r="J1190" s="102"/>
    </row>
    <row r="1191" spans="2:10">
      <c r="B1191" s="98"/>
      <c r="C1191" s="98"/>
      <c r="D1191" s="100"/>
      <c r="E1191" s="100"/>
      <c r="F1191" s="100"/>
      <c r="H1191" s="102"/>
      <c r="I1191" s="103"/>
      <c r="J1191" s="102"/>
    </row>
    <row r="1192" spans="2:10">
      <c r="B1192" s="98"/>
      <c r="C1192" s="98"/>
      <c r="D1192" s="100"/>
      <c r="E1192" s="100"/>
      <c r="F1192" s="100"/>
      <c r="H1192" s="102"/>
      <c r="I1192" s="103"/>
      <c r="J1192" s="102"/>
    </row>
    <row r="1193" spans="2:10">
      <c r="B1193" s="98"/>
      <c r="C1193" s="98"/>
      <c r="D1193" s="100"/>
      <c r="E1193" s="100"/>
      <c r="F1193" s="100"/>
      <c r="H1193" s="102"/>
      <c r="I1193" s="103"/>
      <c r="J1193" s="102"/>
    </row>
    <row r="1194" spans="2:10">
      <c r="B1194" s="98"/>
      <c r="C1194" s="98"/>
      <c r="D1194" s="100"/>
      <c r="E1194" s="100"/>
      <c r="F1194" s="100"/>
      <c r="H1194" s="102"/>
      <c r="I1194" s="103"/>
      <c r="J1194" s="102"/>
    </row>
    <row r="1195" spans="2:10">
      <c r="B1195" s="98"/>
      <c r="C1195" s="98"/>
      <c r="D1195" s="100"/>
      <c r="E1195" s="100"/>
      <c r="F1195" s="100"/>
      <c r="H1195" s="102"/>
      <c r="I1195" s="103"/>
      <c r="J1195" s="102"/>
    </row>
    <row r="1196" spans="2:10">
      <c r="B1196" s="98"/>
      <c r="C1196" s="98"/>
      <c r="D1196" s="100"/>
      <c r="E1196" s="100"/>
      <c r="F1196" s="100"/>
      <c r="H1196" s="102"/>
      <c r="I1196" s="103"/>
      <c r="J1196" s="102"/>
    </row>
    <row r="1197" spans="2:10">
      <c r="B1197" s="98"/>
      <c r="C1197" s="98"/>
      <c r="D1197" s="100"/>
      <c r="E1197" s="100"/>
      <c r="F1197" s="100"/>
      <c r="H1197" s="102"/>
      <c r="I1197" s="103"/>
      <c r="J1197" s="102"/>
    </row>
    <row r="1198" spans="2:10">
      <c r="B1198" s="98"/>
      <c r="C1198" s="98"/>
      <c r="D1198" s="100"/>
      <c r="E1198" s="100"/>
      <c r="F1198" s="100"/>
      <c r="H1198" s="102"/>
      <c r="I1198" s="103"/>
      <c r="J1198" s="102"/>
    </row>
    <row r="1199" spans="2:10">
      <c r="B1199" s="98"/>
      <c r="C1199" s="98"/>
      <c r="D1199" s="100"/>
      <c r="E1199" s="100"/>
      <c r="F1199" s="100"/>
      <c r="H1199" s="102"/>
      <c r="I1199" s="103"/>
      <c r="J1199" s="102"/>
    </row>
    <row r="1200" spans="2:10">
      <c r="B1200" s="98"/>
      <c r="C1200" s="98"/>
      <c r="D1200" s="100"/>
      <c r="E1200" s="100"/>
      <c r="F1200" s="100"/>
      <c r="H1200" s="102"/>
      <c r="I1200" s="103"/>
      <c r="J1200" s="102"/>
    </row>
    <row r="1201" spans="2:10">
      <c r="B1201" s="98"/>
      <c r="C1201" s="98"/>
      <c r="D1201" s="100"/>
      <c r="E1201" s="100"/>
      <c r="F1201" s="100"/>
      <c r="H1201" s="102"/>
      <c r="I1201" s="103"/>
      <c r="J1201" s="102"/>
    </row>
    <row r="1202" spans="2:10">
      <c r="B1202" s="98"/>
      <c r="C1202" s="98"/>
      <c r="D1202" s="100"/>
      <c r="E1202" s="100"/>
      <c r="F1202" s="100"/>
      <c r="H1202" s="102"/>
      <c r="I1202" s="103"/>
      <c r="J1202" s="102"/>
    </row>
    <row r="1203" spans="2:10">
      <c r="B1203" s="98"/>
      <c r="C1203" s="98"/>
      <c r="D1203" s="100"/>
      <c r="E1203" s="100"/>
      <c r="F1203" s="100"/>
      <c r="H1203" s="102"/>
      <c r="I1203" s="103"/>
      <c r="J1203" s="102"/>
    </row>
    <row r="1204" spans="2:10">
      <c r="B1204" s="98"/>
      <c r="C1204" s="98"/>
      <c r="D1204" s="100"/>
      <c r="E1204" s="100"/>
      <c r="F1204" s="100"/>
      <c r="H1204" s="102"/>
      <c r="I1204" s="103"/>
      <c r="J1204" s="102"/>
    </row>
    <row r="1205" spans="2:10">
      <c r="B1205" s="98"/>
      <c r="C1205" s="98"/>
      <c r="D1205" s="100"/>
      <c r="E1205" s="100"/>
      <c r="F1205" s="100"/>
      <c r="H1205" s="102"/>
      <c r="I1205" s="103"/>
      <c r="J1205" s="102"/>
    </row>
    <row r="1206" spans="2:10">
      <c r="B1206" s="98"/>
      <c r="C1206" s="98"/>
      <c r="D1206" s="100"/>
      <c r="E1206" s="100"/>
      <c r="F1206" s="100"/>
      <c r="H1206" s="102"/>
      <c r="I1206" s="103"/>
      <c r="J1206" s="102"/>
    </row>
    <row r="1207" spans="2:10">
      <c r="B1207" s="98"/>
      <c r="C1207" s="98"/>
      <c r="D1207" s="100"/>
      <c r="E1207" s="100"/>
      <c r="F1207" s="100"/>
      <c r="H1207" s="102"/>
      <c r="I1207" s="103"/>
      <c r="J1207" s="102"/>
    </row>
    <row r="1208" spans="2:10">
      <c r="B1208" s="98"/>
      <c r="C1208" s="98"/>
      <c r="D1208" s="100"/>
      <c r="E1208" s="100"/>
      <c r="F1208" s="100"/>
      <c r="H1208" s="102"/>
      <c r="I1208" s="103"/>
      <c r="J1208" s="102"/>
    </row>
    <row r="1209" spans="2:10">
      <c r="B1209" s="98"/>
      <c r="C1209" s="98"/>
      <c r="D1209" s="100"/>
      <c r="E1209" s="100"/>
      <c r="F1209" s="100"/>
      <c r="H1209" s="102"/>
      <c r="I1209" s="103"/>
      <c r="J1209" s="102"/>
    </row>
    <row r="1210" spans="2:10">
      <c r="B1210" s="98"/>
      <c r="C1210" s="98"/>
      <c r="D1210" s="100"/>
      <c r="E1210" s="100"/>
      <c r="F1210" s="100"/>
      <c r="H1210" s="102"/>
      <c r="I1210" s="103"/>
      <c r="J1210" s="102"/>
    </row>
    <row r="1211" spans="2:10">
      <c r="B1211" s="98"/>
      <c r="C1211" s="98"/>
      <c r="D1211" s="100"/>
      <c r="E1211" s="100"/>
      <c r="F1211" s="100"/>
      <c r="H1211" s="102"/>
      <c r="I1211" s="103"/>
      <c r="J1211" s="102"/>
    </row>
    <row r="1212" spans="2:10">
      <c r="B1212" s="98"/>
      <c r="C1212" s="98"/>
      <c r="D1212" s="100"/>
      <c r="E1212" s="100"/>
      <c r="F1212" s="100"/>
      <c r="H1212" s="102"/>
      <c r="I1212" s="103"/>
      <c r="J1212" s="102"/>
    </row>
    <row r="1213" spans="2:10">
      <c r="B1213" s="98"/>
      <c r="C1213" s="98"/>
      <c r="D1213" s="100"/>
      <c r="E1213" s="100"/>
      <c r="F1213" s="100"/>
      <c r="H1213" s="102"/>
      <c r="I1213" s="103"/>
      <c r="J1213" s="102"/>
    </row>
    <row r="1214" spans="2:10">
      <c r="B1214" s="98"/>
      <c r="C1214" s="98"/>
      <c r="D1214" s="100"/>
      <c r="E1214" s="100"/>
      <c r="F1214" s="100"/>
      <c r="H1214" s="102"/>
      <c r="I1214" s="103"/>
      <c r="J1214" s="102"/>
    </row>
    <row r="1215" spans="2:10">
      <c r="B1215" s="98"/>
      <c r="C1215" s="98"/>
      <c r="D1215" s="100"/>
      <c r="E1215" s="100"/>
      <c r="F1215" s="100"/>
      <c r="H1215" s="102"/>
      <c r="I1215" s="103"/>
      <c r="J1215" s="102"/>
    </row>
    <row r="1216" spans="2:10">
      <c r="B1216" s="98"/>
      <c r="C1216" s="98"/>
      <c r="D1216" s="100"/>
      <c r="E1216" s="100"/>
      <c r="F1216" s="100"/>
      <c r="H1216" s="102"/>
      <c r="I1216" s="103"/>
      <c r="J1216" s="102"/>
    </row>
    <row r="1217" spans="2:10">
      <c r="B1217" s="98"/>
      <c r="C1217" s="98"/>
      <c r="D1217" s="100"/>
      <c r="E1217" s="100"/>
      <c r="F1217" s="100"/>
      <c r="H1217" s="102"/>
      <c r="I1217" s="103"/>
      <c r="J1217" s="102"/>
    </row>
    <row r="1218" spans="2:10">
      <c r="B1218" s="98"/>
      <c r="C1218" s="98"/>
      <c r="D1218" s="100"/>
      <c r="E1218" s="100"/>
      <c r="F1218" s="100"/>
      <c r="H1218" s="102"/>
      <c r="I1218" s="103"/>
      <c r="J1218" s="102"/>
    </row>
    <row r="1219" spans="2:10">
      <c r="B1219" s="98"/>
      <c r="C1219" s="98"/>
      <c r="D1219" s="100"/>
      <c r="E1219" s="100"/>
      <c r="F1219" s="100"/>
      <c r="H1219" s="102"/>
      <c r="I1219" s="103"/>
      <c r="J1219" s="102"/>
    </row>
    <row r="1220" spans="2:10">
      <c r="B1220" s="98"/>
      <c r="C1220" s="98"/>
      <c r="D1220" s="100"/>
      <c r="E1220" s="100"/>
      <c r="F1220" s="100"/>
      <c r="H1220" s="102"/>
      <c r="I1220" s="103"/>
      <c r="J1220" s="102"/>
    </row>
    <row r="1221" spans="2:10">
      <c r="B1221" s="98"/>
      <c r="C1221" s="98"/>
      <c r="D1221" s="100"/>
      <c r="E1221" s="100"/>
      <c r="F1221" s="100"/>
      <c r="H1221" s="102"/>
      <c r="I1221" s="103"/>
      <c r="J1221" s="102"/>
    </row>
    <row r="1222" spans="2:10">
      <c r="B1222" s="98"/>
      <c r="C1222" s="98"/>
      <c r="D1222" s="100"/>
      <c r="E1222" s="100"/>
      <c r="F1222" s="100"/>
      <c r="H1222" s="102"/>
      <c r="I1222" s="103"/>
      <c r="J1222" s="102"/>
    </row>
    <row r="1223" spans="2:10">
      <c r="B1223" s="98"/>
      <c r="C1223" s="98"/>
      <c r="D1223" s="100"/>
      <c r="E1223" s="100"/>
      <c r="F1223" s="100"/>
      <c r="H1223" s="102"/>
      <c r="I1223" s="103"/>
      <c r="J1223" s="102"/>
    </row>
    <row r="1224" spans="2:10">
      <c r="B1224" s="98"/>
      <c r="C1224" s="98"/>
      <c r="D1224" s="100"/>
      <c r="E1224" s="100"/>
      <c r="F1224" s="100"/>
      <c r="H1224" s="102"/>
      <c r="I1224" s="103"/>
      <c r="J1224" s="102"/>
    </row>
    <row r="1225" spans="2:10">
      <c r="B1225" s="98"/>
      <c r="C1225" s="98"/>
      <c r="D1225" s="100"/>
      <c r="E1225" s="100"/>
      <c r="F1225" s="100"/>
      <c r="H1225" s="102"/>
      <c r="I1225" s="103"/>
      <c r="J1225" s="102"/>
    </row>
    <row r="1226" spans="2:10">
      <c r="B1226" s="98"/>
      <c r="C1226" s="98"/>
      <c r="D1226" s="100"/>
      <c r="E1226" s="100"/>
      <c r="F1226" s="100"/>
      <c r="H1226" s="102"/>
      <c r="I1226" s="103"/>
      <c r="J1226" s="102"/>
    </row>
    <row r="1227" spans="2:10">
      <c r="B1227" s="98"/>
      <c r="C1227" s="98"/>
      <c r="D1227" s="100"/>
      <c r="E1227" s="100"/>
      <c r="F1227" s="100"/>
      <c r="H1227" s="102"/>
      <c r="I1227" s="103"/>
      <c r="J1227" s="102"/>
    </row>
    <row r="1228" spans="2:10">
      <c r="B1228" s="98"/>
      <c r="C1228" s="98"/>
      <c r="D1228" s="100"/>
      <c r="E1228" s="100"/>
      <c r="F1228" s="100"/>
      <c r="H1228" s="102"/>
      <c r="I1228" s="103"/>
      <c r="J1228" s="102"/>
    </row>
    <row r="1229" spans="2:10">
      <c r="B1229" s="98"/>
      <c r="C1229" s="98"/>
      <c r="D1229" s="100"/>
      <c r="E1229" s="100"/>
      <c r="F1229" s="100"/>
      <c r="H1229" s="102"/>
      <c r="I1229" s="103"/>
      <c r="J1229" s="102"/>
    </row>
    <row r="1230" spans="2:10">
      <c r="B1230" s="98"/>
      <c r="C1230" s="98"/>
      <c r="D1230" s="100"/>
      <c r="E1230" s="100"/>
      <c r="F1230" s="100"/>
      <c r="H1230" s="102"/>
      <c r="I1230" s="103"/>
      <c r="J1230" s="102"/>
    </row>
    <row r="1231" spans="2:10">
      <c r="B1231" s="98"/>
      <c r="C1231" s="98"/>
      <c r="D1231" s="100"/>
      <c r="E1231" s="100"/>
      <c r="F1231" s="100"/>
      <c r="H1231" s="102"/>
      <c r="I1231" s="103"/>
      <c r="J1231" s="102"/>
    </row>
    <row r="1232" spans="2:10">
      <c r="B1232" s="98"/>
      <c r="C1232" s="98"/>
      <c r="D1232" s="100"/>
      <c r="E1232" s="100"/>
      <c r="F1232" s="100"/>
      <c r="H1232" s="102"/>
      <c r="I1232" s="103"/>
      <c r="J1232" s="102"/>
    </row>
    <row r="1233" spans="2:10">
      <c r="B1233" s="98"/>
      <c r="C1233" s="98"/>
      <c r="D1233" s="100"/>
      <c r="E1233" s="100"/>
      <c r="F1233" s="100"/>
      <c r="H1233" s="102"/>
      <c r="I1233" s="103"/>
      <c r="J1233" s="102"/>
    </row>
    <row r="1234" spans="2:10">
      <c r="B1234" s="98"/>
      <c r="C1234" s="98"/>
      <c r="D1234" s="100"/>
      <c r="E1234" s="100"/>
      <c r="F1234" s="100"/>
      <c r="H1234" s="102"/>
      <c r="I1234" s="103"/>
      <c r="J1234" s="102"/>
    </row>
    <row r="1235" spans="2:10">
      <c r="B1235" s="98"/>
      <c r="C1235" s="98"/>
      <c r="D1235" s="100"/>
      <c r="E1235" s="100"/>
      <c r="F1235" s="100"/>
      <c r="H1235" s="102"/>
      <c r="I1235" s="103"/>
      <c r="J1235" s="102"/>
    </row>
    <row r="1236" spans="2:10">
      <c r="B1236" s="98"/>
      <c r="C1236" s="98"/>
      <c r="D1236" s="100"/>
      <c r="E1236" s="100"/>
      <c r="F1236" s="100"/>
      <c r="H1236" s="102"/>
      <c r="I1236" s="103"/>
      <c r="J1236" s="102"/>
    </row>
    <row r="1237" spans="2:10">
      <c r="B1237" s="98"/>
      <c r="C1237" s="98"/>
      <c r="D1237" s="100"/>
      <c r="E1237" s="100"/>
      <c r="F1237" s="100"/>
      <c r="H1237" s="102"/>
      <c r="I1237" s="103"/>
      <c r="J1237" s="102"/>
    </row>
    <row r="1238" spans="2:10">
      <c r="B1238" s="98"/>
      <c r="C1238" s="98"/>
      <c r="D1238" s="100"/>
      <c r="E1238" s="100"/>
      <c r="F1238" s="100"/>
      <c r="H1238" s="102"/>
      <c r="I1238" s="103"/>
      <c r="J1238" s="102"/>
    </row>
    <row r="1239" spans="2:10">
      <c r="B1239" s="98"/>
      <c r="C1239" s="98"/>
      <c r="D1239" s="100"/>
      <c r="E1239" s="100"/>
      <c r="F1239" s="100"/>
      <c r="H1239" s="102"/>
      <c r="I1239" s="103"/>
      <c r="J1239" s="102"/>
    </row>
    <row r="1240" spans="2:10">
      <c r="B1240" s="98"/>
      <c r="C1240" s="98"/>
      <c r="D1240" s="100"/>
      <c r="E1240" s="100"/>
      <c r="F1240" s="100"/>
      <c r="H1240" s="102"/>
      <c r="I1240" s="103"/>
      <c r="J1240" s="102"/>
    </row>
    <row r="1241" spans="2:10">
      <c r="B1241" s="98"/>
      <c r="C1241" s="98"/>
      <c r="D1241" s="100"/>
      <c r="E1241" s="100"/>
      <c r="F1241" s="100"/>
      <c r="H1241" s="102"/>
      <c r="I1241" s="103"/>
      <c r="J1241" s="102"/>
    </row>
    <row r="1242" spans="2:10">
      <c r="B1242" s="98"/>
      <c r="C1242" s="98"/>
      <c r="D1242" s="100"/>
      <c r="E1242" s="100"/>
      <c r="F1242" s="100"/>
      <c r="H1242" s="102"/>
      <c r="I1242" s="103"/>
      <c r="J1242" s="102"/>
    </row>
    <row r="1243" spans="2:10">
      <c r="B1243" s="98"/>
      <c r="C1243" s="98"/>
      <c r="D1243" s="100"/>
      <c r="E1243" s="100"/>
      <c r="F1243" s="100"/>
      <c r="H1243" s="102"/>
      <c r="I1243" s="103"/>
      <c r="J1243" s="102"/>
    </row>
    <row r="1244" spans="2:10">
      <c r="B1244" s="98"/>
      <c r="C1244" s="98"/>
      <c r="D1244" s="100"/>
      <c r="E1244" s="100"/>
      <c r="F1244" s="100"/>
      <c r="H1244" s="102"/>
      <c r="I1244" s="103"/>
      <c r="J1244" s="102"/>
    </row>
    <row r="1245" spans="2:10">
      <c r="B1245" s="98"/>
      <c r="C1245" s="98"/>
      <c r="D1245" s="100"/>
      <c r="E1245" s="100"/>
      <c r="F1245" s="100"/>
      <c r="H1245" s="102"/>
      <c r="I1245" s="103"/>
      <c r="J1245" s="102"/>
    </row>
    <row r="1246" spans="2:10">
      <c r="B1246" s="98"/>
      <c r="C1246" s="98"/>
      <c r="D1246" s="100"/>
      <c r="E1246" s="100"/>
      <c r="F1246" s="100"/>
      <c r="H1246" s="102"/>
      <c r="I1246" s="103"/>
      <c r="J1246" s="102"/>
    </row>
    <row r="1247" spans="2:10">
      <c r="B1247" s="98"/>
      <c r="C1247" s="98"/>
      <c r="D1247" s="100"/>
      <c r="E1247" s="100"/>
      <c r="F1247" s="100"/>
      <c r="H1247" s="102"/>
      <c r="I1247" s="103"/>
      <c r="J1247" s="102"/>
    </row>
    <row r="1248" spans="2:10">
      <c r="B1248" s="98"/>
      <c r="C1248" s="98"/>
      <c r="D1248" s="100"/>
      <c r="E1248" s="100"/>
      <c r="F1248" s="100"/>
      <c r="H1248" s="102"/>
      <c r="I1248" s="103"/>
      <c r="J1248" s="102"/>
    </row>
    <row r="1249" spans="2:10">
      <c r="B1249" s="98"/>
      <c r="C1249" s="98"/>
      <c r="D1249" s="100"/>
      <c r="E1249" s="100"/>
      <c r="F1249" s="100"/>
      <c r="H1249" s="102"/>
      <c r="I1249" s="103"/>
      <c r="J1249" s="102"/>
    </row>
    <row r="1250" spans="2:10">
      <c r="B1250" s="98"/>
      <c r="C1250" s="98"/>
      <c r="D1250" s="100"/>
      <c r="E1250" s="100"/>
      <c r="F1250" s="100"/>
      <c r="H1250" s="102"/>
      <c r="I1250" s="103"/>
      <c r="J1250" s="102"/>
    </row>
    <row r="1251" spans="2:10">
      <c r="B1251" s="98"/>
      <c r="C1251" s="98"/>
      <c r="D1251" s="100"/>
      <c r="E1251" s="100"/>
      <c r="F1251" s="100"/>
      <c r="H1251" s="102"/>
      <c r="I1251" s="103"/>
      <c r="J1251" s="102"/>
    </row>
    <row r="1252" spans="2:10">
      <c r="B1252" s="98"/>
      <c r="C1252" s="98"/>
      <c r="D1252" s="100"/>
      <c r="E1252" s="100"/>
      <c r="F1252" s="100"/>
      <c r="H1252" s="102"/>
      <c r="I1252" s="103"/>
      <c r="J1252" s="102"/>
    </row>
    <row r="1253" spans="2:10">
      <c r="B1253" s="98"/>
      <c r="C1253" s="98"/>
      <c r="D1253" s="100"/>
      <c r="E1253" s="100"/>
      <c r="F1253" s="100"/>
      <c r="H1253" s="102"/>
      <c r="I1253" s="103"/>
      <c r="J1253" s="102"/>
    </row>
    <row r="1254" spans="2:10">
      <c r="B1254" s="98"/>
      <c r="C1254" s="98"/>
      <c r="D1254" s="100"/>
      <c r="E1254" s="100"/>
      <c r="F1254" s="100"/>
      <c r="H1254" s="102"/>
      <c r="I1254" s="103"/>
      <c r="J1254" s="102"/>
    </row>
    <row r="1255" spans="2:10">
      <c r="B1255" s="98"/>
      <c r="C1255" s="98"/>
      <c r="D1255" s="100"/>
      <c r="E1255" s="100"/>
      <c r="F1255" s="100"/>
      <c r="H1255" s="102"/>
      <c r="I1255" s="103"/>
      <c r="J1255" s="102"/>
    </row>
    <row r="1256" spans="2:10">
      <c r="B1256" s="98"/>
      <c r="C1256" s="98"/>
      <c r="D1256" s="100"/>
      <c r="E1256" s="100"/>
      <c r="F1256" s="100"/>
      <c r="H1256" s="102"/>
      <c r="I1256" s="103"/>
      <c r="J1256" s="102"/>
    </row>
    <row r="1257" spans="2:10">
      <c r="B1257" s="98"/>
      <c r="C1257" s="98"/>
      <c r="D1257" s="100"/>
      <c r="E1257" s="100"/>
      <c r="F1257" s="100"/>
      <c r="H1257" s="102"/>
      <c r="I1257" s="103"/>
      <c r="J1257" s="102"/>
    </row>
    <row r="1258" spans="2:10">
      <c r="B1258" s="98"/>
      <c r="C1258" s="98"/>
      <c r="D1258" s="100"/>
      <c r="E1258" s="100"/>
      <c r="F1258" s="100"/>
      <c r="H1258" s="102"/>
      <c r="I1258" s="103"/>
      <c r="J1258" s="102"/>
    </row>
    <row r="1259" spans="2:10">
      <c r="B1259" s="98"/>
      <c r="C1259" s="98"/>
      <c r="D1259" s="100"/>
      <c r="E1259" s="100"/>
      <c r="F1259" s="100"/>
      <c r="H1259" s="102"/>
      <c r="I1259" s="103"/>
      <c r="J1259" s="102"/>
    </row>
    <row r="1260" spans="2:10">
      <c r="B1260" s="98"/>
      <c r="C1260" s="98"/>
      <c r="D1260" s="100"/>
      <c r="E1260" s="100"/>
      <c r="F1260" s="100"/>
      <c r="H1260" s="102"/>
      <c r="I1260" s="103"/>
      <c r="J1260" s="102"/>
    </row>
    <row r="1261" spans="2:10">
      <c r="B1261" s="98"/>
      <c r="C1261" s="98"/>
      <c r="D1261" s="100"/>
      <c r="E1261" s="100"/>
      <c r="F1261" s="100"/>
      <c r="H1261" s="102"/>
      <c r="I1261" s="103"/>
      <c r="J1261" s="102"/>
    </row>
    <row r="1262" spans="2:10">
      <c r="B1262" s="98"/>
      <c r="C1262" s="98"/>
      <c r="D1262" s="100"/>
      <c r="E1262" s="100"/>
      <c r="F1262" s="100"/>
      <c r="H1262" s="102"/>
      <c r="I1262" s="103"/>
      <c r="J1262" s="102"/>
    </row>
    <row r="1263" spans="2:10">
      <c r="B1263" s="98"/>
      <c r="C1263" s="98"/>
      <c r="D1263" s="100"/>
      <c r="E1263" s="100"/>
      <c r="F1263" s="100"/>
      <c r="H1263" s="102"/>
      <c r="I1263" s="103"/>
      <c r="J1263" s="102"/>
    </row>
    <row r="1264" spans="2:10">
      <c r="B1264" s="98"/>
      <c r="C1264" s="98"/>
      <c r="D1264" s="100"/>
      <c r="E1264" s="100"/>
      <c r="F1264" s="100"/>
      <c r="H1264" s="102"/>
      <c r="I1264" s="103"/>
      <c r="J1264" s="102"/>
    </row>
    <row r="1265" spans="2:10">
      <c r="B1265" s="98"/>
      <c r="C1265" s="98"/>
      <c r="D1265" s="100"/>
      <c r="E1265" s="100"/>
      <c r="F1265" s="100"/>
      <c r="H1265" s="102"/>
      <c r="I1265" s="103"/>
      <c r="J1265" s="102"/>
    </row>
    <row r="1266" spans="2:10">
      <c r="B1266" s="98"/>
      <c r="C1266" s="98"/>
      <c r="D1266" s="100"/>
      <c r="E1266" s="100"/>
      <c r="F1266" s="100"/>
      <c r="H1266" s="102"/>
      <c r="I1266" s="103"/>
      <c r="J1266" s="102"/>
    </row>
    <row r="1267" spans="2:10">
      <c r="B1267" s="98"/>
      <c r="C1267" s="98"/>
      <c r="D1267" s="100"/>
      <c r="E1267" s="100"/>
      <c r="F1267" s="100"/>
      <c r="H1267" s="102"/>
      <c r="I1267" s="103"/>
      <c r="J1267" s="102"/>
    </row>
    <row r="1268" spans="2:10">
      <c r="B1268" s="98"/>
      <c r="C1268" s="98"/>
      <c r="D1268" s="100"/>
      <c r="E1268" s="100"/>
      <c r="F1268" s="100"/>
      <c r="H1268" s="102"/>
      <c r="I1268" s="103"/>
      <c r="J1268" s="102"/>
    </row>
    <row r="1269" spans="2:10">
      <c r="B1269" s="98"/>
      <c r="C1269" s="98"/>
      <c r="D1269" s="100"/>
      <c r="E1269" s="100"/>
      <c r="F1269" s="100"/>
      <c r="H1269" s="102"/>
      <c r="I1269" s="103"/>
      <c r="J1269" s="102"/>
    </row>
    <row r="1270" spans="2:10">
      <c r="B1270" s="98"/>
      <c r="C1270" s="98"/>
      <c r="D1270" s="100"/>
      <c r="E1270" s="100"/>
      <c r="F1270" s="100"/>
      <c r="H1270" s="102"/>
      <c r="I1270" s="103"/>
      <c r="J1270" s="102"/>
    </row>
    <row r="1271" spans="2:10">
      <c r="B1271" s="98"/>
      <c r="C1271" s="98"/>
      <c r="D1271" s="100"/>
      <c r="E1271" s="100"/>
      <c r="F1271" s="100"/>
      <c r="H1271" s="102"/>
      <c r="I1271" s="103"/>
      <c r="J1271" s="102"/>
    </row>
    <row r="1272" spans="2:10">
      <c r="B1272" s="98"/>
      <c r="C1272" s="98"/>
      <c r="D1272" s="100"/>
      <c r="E1272" s="100"/>
      <c r="F1272" s="100"/>
      <c r="H1272" s="102"/>
      <c r="I1272" s="103"/>
      <c r="J1272" s="102"/>
    </row>
    <row r="1273" spans="2:10">
      <c r="B1273" s="98"/>
      <c r="C1273" s="98"/>
      <c r="D1273" s="100"/>
      <c r="E1273" s="100"/>
      <c r="F1273" s="100"/>
      <c r="H1273" s="102"/>
      <c r="I1273" s="103"/>
      <c r="J1273" s="102"/>
    </row>
    <row r="1274" spans="2:10">
      <c r="B1274" s="98"/>
      <c r="C1274" s="98"/>
      <c r="D1274" s="100"/>
      <c r="E1274" s="100"/>
      <c r="F1274" s="100"/>
      <c r="H1274" s="102"/>
      <c r="I1274" s="103"/>
      <c r="J1274" s="102"/>
    </row>
    <row r="1275" spans="2:10">
      <c r="B1275" s="98"/>
      <c r="C1275" s="98"/>
      <c r="D1275" s="100"/>
      <c r="E1275" s="100"/>
      <c r="F1275" s="100"/>
      <c r="H1275" s="102"/>
      <c r="I1275" s="103"/>
      <c r="J1275" s="102"/>
    </row>
    <row r="1276" spans="2:10">
      <c r="B1276" s="98"/>
      <c r="C1276" s="98"/>
      <c r="D1276" s="100"/>
      <c r="E1276" s="100"/>
      <c r="F1276" s="100"/>
      <c r="H1276" s="102"/>
      <c r="I1276" s="103"/>
      <c r="J1276" s="102"/>
    </row>
    <row r="1277" spans="2:10">
      <c r="B1277" s="98"/>
      <c r="C1277" s="98"/>
      <c r="D1277" s="100"/>
      <c r="E1277" s="100"/>
      <c r="F1277" s="100"/>
      <c r="H1277" s="102"/>
      <c r="I1277" s="103"/>
      <c r="J1277" s="102"/>
    </row>
    <row r="1278" spans="2:10">
      <c r="B1278" s="98"/>
      <c r="C1278" s="98"/>
      <c r="D1278" s="100"/>
      <c r="E1278" s="100"/>
      <c r="F1278" s="100"/>
      <c r="H1278" s="102"/>
      <c r="I1278" s="103"/>
      <c r="J1278" s="102"/>
    </row>
    <row r="1279" spans="2:10">
      <c r="B1279" s="98"/>
      <c r="C1279" s="98"/>
      <c r="D1279" s="100"/>
      <c r="E1279" s="100"/>
      <c r="F1279" s="100"/>
      <c r="H1279" s="102"/>
      <c r="I1279" s="103"/>
      <c r="J1279" s="102"/>
    </row>
    <row r="1280" spans="2:10">
      <c r="B1280" s="98"/>
      <c r="C1280" s="98"/>
      <c r="D1280" s="100"/>
      <c r="E1280" s="100"/>
      <c r="F1280" s="100"/>
      <c r="H1280" s="102"/>
      <c r="I1280" s="103"/>
      <c r="J1280" s="102"/>
    </row>
    <row r="1281" spans="2:10">
      <c r="B1281" s="98"/>
      <c r="C1281" s="98"/>
      <c r="D1281" s="100"/>
      <c r="E1281" s="100"/>
      <c r="F1281" s="100"/>
      <c r="H1281" s="102"/>
      <c r="I1281" s="103"/>
      <c r="J1281" s="102"/>
    </row>
    <row r="1282" spans="2:10">
      <c r="B1282" s="98"/>
      <c r="C1282" s="98"/>
      <c r="D1282" s="100"/>
      <c r="E1282" s="100"/>
      <c r="F1282" s="100"/>
      <c r="H1282" s="102"/>
      <c r="I1282" s="103"/>
      <c r="J1282" s="102"/>
    </row>
    <row r="1283" spans="2:10">
      <c r="B1283" s="98"/>
      <c r="C1283" s="98"/>
      <c r="D1283" s="100"/>
      <c r="E1283" s="100"/>
      <c r="F1283" s="100"/>
      <c r="H1283" s="102"/>
      <c r="I1283" s="103"/>
      <c r="J1283" s="102"/>
    </row>
    <row r="1284" spans="2:10">
      <c r="B1284" s="98"/>
      <c r="C1284" s="98"/>
      <c r="D1284" s="100"/>
      <c r="E1284" s="100"/>
      <c r="F1284" s="100"/>
      <c r="H1284" s="102"/>
      <c r="I1284" s="103"/>
      <c r="J1284" s="102"/>
    </row>
    <row r="1285" spans="2:10">
      <c r="B1285" s="98"/>
      <c r="C1285" s="98"/>
      <c r="D1285" s="100"/>
      <c r="E1285" s="100"/>
      <c r="F1285" s="100"/>
      <c r="H1285" s="102"/>
      <c r="I1285" s="103"/>
      <c r="J1285" s="102"/>
    </row>
    <row r="1286" spans="2:10">
      <c r="B1286" s="98"/>
      <c r="C1286" s="98"/>
      <c r="D1286" s="100"/>
      <c r="E1286" s="100"/>
      <c r="F1286" s="100"/>
      <c r="H1286" s="102"/>
      <c r="I1286" s="103"/>
      <c r="J1286" s="102"/>
    </row>
    <row r="1287" spans="2:10">
      <c r="B1287" s="98"/>
      <c r="C1287" s="98"/>
      <c r="D1287" s="100"/>
      <c r="E1287" s="100"/>
      <c r="F1287" s="100"/>
      <c r="H1287" s="102"/>
      <c r="I1287" s="103"/>
      <c r="J1287" s="102"/>
    </row>
    <row r="1288" spans="2:10">
      <c r="B1288" s="98"/>
      <c r="C1288" s="98"/>
      <c r="D1288" s="100"/>
      <c r="E1288" s="100"/>
      <c r="F1288" s="100"/>
      <c r="H1288" s="102"/>
      <c r="I1288" s="103"/>
      <c r="J1288" s="102"/>
    </row>
    <row r="1289" spans="2:10">
      <c r="B1289" s="98"/>
      <c r="C1289" s="98"/>
      <c r="D1289" s="100"/>
      <c r="E1289" s="100"/>
      <c r="F1289" s="100"/>
      <c r="H1289" s="102"/>
      <c r="I1289" s="103"/>
      <c r="J1289" s="102"/>
    </row>
    <row r="1290" spans="2:10">
      <c r="B1290" s="98"/>
      <c r="C1290" s="98"/>
      <c r="D1290" s="100"/>
      <c r="E1290" s="100"/>
      <c r="F1290" s="100"/>
      <c r="H1290" s="102"/>
      <c r="I1290" s="103"/>
      <c r="J1290" s="102"/>
    </row>
    <row r="1291" spans="2:10">
      <c r="B1291" s="98"/>
      <c r="C1291" s="98"/>
      <c r="D1291" s="100"/>
      <c r="E1291" s="100"/>
      <c r="F1291" s="100"/>
      <c r="H1291" s="102"/>
      <c r="I1291" s="103"/>
      <c r="J1291" s="102"/>
    </row>
    <row r="1292" spans="2:10">
      <c r="B1292" s="98"/>
      <c r="C1292" s="98"/>
      <c r="D1292" s="100"/>
      <c r="E1292" s="100"/>
      <c r="F1292" s="100"/>
      <c r="H1292" s="102"/>
      <c r="I1292" s="103"/>
      <c r="J1292" s="102"/>
    </row>
    <row r="1293" spans="2:10">
      <c r="B1293" s="98"/>
      <c r="C1293" s="98"/>
      <c r="D1293" s="100"/>
      <c r="E1293" s="100"/>
      <c r="F1293" s="100"/>
      <c r="H1293" s="102"/>
      <c r="I1293" s="103"/>
      <c r="J1293" s="102"/>
    </row>
    <row r="1294" spans="2:10">
      <c r="B1294" s="98"/>
      <c r="C1294" s="98"/>
      <c r="D1294" s="100"/>
      <c r="E1294" s="100"/>
      <c r="F1294" s="100"/>
      <c r="H1294" s="102"/>
      <c r="I1294" s="103"/>
      <c r="J1294" s="102"/>
    </row>
    <row r="1295" spans="2:10">
      <c r="B1295" s="98"/>
      <c r="C1295" s="98"/>
      <c r="D1295" s="100"/>
      <c r="E1295" s="100"/>
      <c r="F1295" s="100"/>
      <c r="H1295" s="102"/>
      <c r="I1295" s="103"/>
      <c r="J1295" s="102"/>
    </row>
    <row r="1296" spans="2:10">
      <c r="B1296" s="98"/>
      <c r="C1296" s="98"/>
      <c r="D1296" s="100"/>
      <c r="E1296" s="100"/>
      <c r="F1296" s="100"/>
      <c r="H1296" s="102"/>
      <c r="I1296" s="103"/>
      <c r="J1296" s="102"/>
    </row>
    <row r="1297" spans="2:10">
      <c r="B1297" s="98"/>
      <c r="C1297" s="98"/>
      <c r="D1297" s="100"/>
      <c r="E1297" s="100"/>
      <c r="F1297" s="100"/>
      <c r="H1297" s="102"/>
      <c r="I1297" s="103"/>
      <c r="J1297" s="102"/>
    </row>
    <row r="1298" spans="2:10">
      <c r="B1298" s="98"/>
      <c r="C1298" s="98"/>
      <c r="D1298" s="100"/>
      <c r="E1298" s="100"/>
      <c r="F1298" s="100"/>
      <c r="H1298" s="102"/>
      <c r="I1298" s="103"/>
      <c r="J1298" s="102"/>
    </row>
    <row r="1299" spans="2:10">
      <c r="B1299" s="98"/>
      <c r="C1299" s="98"/>
      <c r="D1299" s="100"/>
      <c r="E1299" s="100"/>
      <c r="F1299" s="100"/>
      <c r="H1299" s="102"/>
      <c r="I1299" s="103"/>
      <c r="J1299" s="102"/>
    </row>
    <row r="1300" spans="2:10">
      <c r="B1300" s="98"/>
      <c r="C1300" s="98"/>
      <c r="D1300" s="100"/>
      <c r="E1300" s="100"/>
      <c r="F1300" s="100"/>
      <c r="H1300" s="102"/>
      <c r="I1300" s="103"/>
      <c r="J1300" s="102"/>
    </row>
    <row r="1301" spans="2:10">
      <c r="B1301" s="98"/>
      <c r="C1301" s="98"/>
      <c r="D1301" s="100"/>
      <c r="E1301" s="100"/>
      <c r="F1301" s="100"/>
      <c r="H1301" s="102"/>
      <c r="I1301" s="103"/>
      <c r="J1301" s="102"/>
    </row>
    <row r="1302" spans="2:10">
      <c r="B1302" s="98"/>
      <c r="C1302" s="98"/>
      <c r="D1302" s="100"/>
      <c r="E1302" s="100"/>
      <c r="F1302" s="100"/>
      <c r="H1302" s="102"/>
      <c r="I1302" s="103"/>
      <c r="J1302" s="102"/>
    </row>
    <row r="1303" spans="2:10">
      <c r="B1303" s="98"/>
      <c r="C1303" s="98"/>
      <c r="D1303" s="100"/>
      <c r="E1303" s="100"/>
      <c r="F1303" s="100"/>
      <c r="H1303" s="102"/>
      <c r="I1303" s="103"/>
      <c r="J1303" s="102"/>
    </row>
    <row r="1304" spans="2:10">
      <c r="B1304" s="98"/>
      <c r="C1304" s="98"/>
      <c r="D1304" s="100"/>
      <c r="E1304" s="100"/>
      <c r="F1304" s="100"/>
      <c r="H1304" s="102"/>
      <c r="I1304" s="103"/>
      <c r="J1304" s="102"/>
    </row>
    <row r="1305" spans="2:10">
      <c r="B1305" s="98"/>
      <c r="C1305" s="98"/>
      <c r="D1305" s="100"/>
      <c r="E1305" s="100"/>
      <c r="F1305" s="100"/>
      <c r="H1305" s="102"/>
      <c r="I1305" s="103"/>
      <c r="J1305" s="102"/>
    </row>
    <row r="1306" spans="2:10">
      <c r="B1306" s="98"/>
      <c r="C1306" s="98"/>
      <c r="D1306" s="100"/>
      <c r="E1306" s="100"/>
      <c r="F1306" s="100"/>
      <c r="H1306" s="102"/>
      <c r="I1306" s="103"/>
      <c r="J1306" s="102"/>
    </row>
    <row r="1307" spans="2:10">
      <c r="B1307" s="98"/>
      <c r="C1307" s="98"/>
      <c r="D1307" s="100"/>
      <c r="E1307" s="100"/>
      <c r="F1307" s="100"/>
      <c r="H1307" s="102"/>
      <c r="I1307" s="103"/>
      <c r="J1307" s="102"/>
    </row>
    <row r="1308" spans="2:10">
      <c r="B1308" s="98"/>
      <c r="C1308" s="98"/>
      <c r="D1308" s="100"/>
      <c r="E1308" s="100"/>
      <c r="F1308" s="100"/>
      <c r="H1308" s="102"/>
      <c r="I1308" s="103"/>
      <c r="J1308" s="102"/>
    </row>
    <row r="1309" spans="2:10">
      <c r="B1309" s="98"/>
      <c r="C1309" s="98"/>
      <c r="D1309" s="100"/>
      <c r="E1309" s="100"/>
      <c r="F1309" s="100"/>
      <c r="H1309" s="102"/>
      <c r="I1309" s="103"/>
      <c r="J1309" s="102"/>
    </row>
    <row r="1310" spans="2:10">
      <c r="B1310" s="98"/>
      <c r="C1310" s="98"/>
      <c r="D1310" s="100"/>
      <c r="E1310" s="100"/>
      <c r="F1310" s="100"/>
      <c r="H1310" s="102"/>
      <c r="I1310" s="103"/>
      <c r="J1310" s="102"/>
    </row>
    <row r="1311" spans="2:10">
      <c r="B1311" s="98"/>
      <c r="C1311" s="98"/>
      <c r="D1311" s="100"/>
      <c r="E1311" s="100"/>
      <c r="F1311" s="100"/>
      <c r="H1311" s="102"/>
      <c r="I1311" s="103"/>
      <c r="J1311" s="102"/>
    </row>
    <row r="1312" spans="2:10">
      <c r="B1312" s="98"/>
      <c r="C1312" s="98"/>
      <c r="D1312" s="100"/>
      <c r="E1312" s="100"/>
      <c r="F1312" s="100"/>
      <c r="H1312" s="102"/>
      <c r="I1312" s="103"/>
      <c r="J1312" s="102"/>
    </row>
    <row r="1313" spans="2:10">
      <c r="B1313" s="98"/>
      <c r="C1313" s="98"/>
      <c r="D1313" s="100"/>
      <c r="E1313" s="100"/>
      <c r="F1313" s="100"/>
      <c r="H1313" s="102"/>
      <c r="I1313" s="103"/>
      <c r="J1313" s="102"/>
    </row>
    <row r="1314" spans="2:10">
      <c r="B1314" s="98"/>
      <c r="C1314" s="98"/>
      <c r="D1314" s="100"/>
      <c r="E1314" s="100"/>
      <c r="F1314" s="100"/>
      <c r="H1314" s="102"/>
      <c r="I1314" s="103"/>
      <c r="J1314" s="102"/>
    </row>
    <row r="1315" spans="2:10">
      <c r="B1315" s="98"/>
      <c r="C1315" s="98"/>
      <c r="D1315" s="100"/>
      <c r="E1315" s="100"/>
      <c r="F1315" s="100"/>
      <c r="H1315" s="102"/>
      <c r="I1315" s="103"/>
      <c r="J1315" s="102"/>
    </row>
    <row r="1316" spans="2:10">
      <c r="B1316" s="98"/>
      <c r="C1316" s="98"/>
      <c r="D1316" s="100"/>
      <c r="E1316" s="100"/>
      <c r="F1316" s="100"/>
      <c r="H1316" s="102"/>
      <c r="I1316" s="103"/>
      <c r="J1316" s="102"/>
    </row>
    <row r="1317" spans="2:10">
      <c r="B1317" s="98"/>
      <c r="C1317" s="98"/>
      <c r="D1317" s="100"/>
      <c r="E1317" s="100"/>
      <c r="F1317" s="100"/>
      <c r="H1317" s="102"/>
      <c r="I1317" s="103"/>
      <c r="J1317" s="102"/>
    </row>
    <row r="1318" spans="2:10">
      <c r="B1318" s="98"/>
      <c r="C1318" s="98"/>
      <c r="D1318" s="100"/>
      <c r="E1318" s="100"/>
      <c r="F1318" s="100"/>
      <c r="H1318" s="102"/>
      <c r="I1318" s="103"/>
      <c r="J1318" s="102"/>
    </row>
    <row r="1319" spans="2:10">
      <c r="B1319" s="98"/>
      <c r="C1319" s="98"/>
      <c r="D1319" s="100"/>
      <c r="E1319" s="100"/>
      <c r="F1319" s="100"/>
      <c r="H1319" s="102"/>
      <c r="I1319" s="103"/>
      <c r="J1319" s="102"/>
    </row>
    <row r="1320" spans="2:10">
      <c r="B1320" s="98"/>
      <c r="C1320" s="98"/>
      <c r="D1320" s="100"/>
      <c r="E1320" s="100"/>
      <c r="F1320" s="100"/>
      <c r="H1320" s="102"/>
      <c r="I1320" s="103"/>
      <c r="J1320" s="102"/>
    </row>
    <row r="1321" spans="2:10">
      <c r="B1321" s="98"/>
      <c r="C1321" s="98"/>
      <c r="D1321" s="100"/>
      <c r="E1321" s="100"/>
      <c r="F1321" s="100"/>
      <c r="H1321" s="102"/>
      <c r="I1321" s="103"/>
      <c r="J1321" s="102"/>
    </row>
    <row r="1322" spans="2:10">
      <c r="B1322" s="98"/>
      <c r="C1322" s="98"/>
      <c r="D1322" s="100"/>
      <c r="E1322" s="100"/>
      <c r="F1322" s="100"/>
      <c r="H1322" s="102"/>
      <c r="I1322" s="103"/>
      <c r="J1322" s="102"/>
    </row>
    <row r="1323" spans="2:10">
      <c r="B1323" s="98"/>
      <c r="C1323" s="98"/>
      <c r="D1323" s="100"/>
      <c r="E1323" s="100"/>
      <c r="F1323" s="100"/>
      <c r="H1323" s="102"/>
      <c r="I1323" s="103"/>
      <c r="J1323" s="102"/>
    </row>
    <row r="1324" spans="2:10">
      <c r="B1324" s="98"/>
      <c r="C1324" s="98"/>
      <c r="D1324" s="100"/>
      <c r="E1324" s="100"/>
      <c r="F1324" s="100"/>
      <c r="H1324" s="102"/>
      <c r="I1324" s="103"/>
      <c r="J1324" s="102"/>
    </row>
    <row r="1325" spans="2:10">
      <c r="B1325" s="98"/>
      <c r="C1325" s="98"/>
      <c r="D1325" s="100"/>
      <c r="E1325" s="100"/>
      <c r="F1325" s="100"/>
      <c r="H1325" s="102"/>
      <c r="I1325" s="103"/>
      <c r="J1325" s="102"/>
    </row>
    <row r="1326" spans="2:10">
      <c r="B1326" s="98"/>
      <c r="C1326" s="98"/>
      <c r="D1326" s="100"/>
      <c r="E1326" s="100"/>
      <c r="F1326" s="100"/>
      <c r="H1326" s="102"/>
      <c r="I1326" s="103"/>
      <c r="J1326" s="102"/>
    </row>
    <row r="1327" spans="2:10">
      <c r="B1327" s="98"/>
      <c r="C1327" s="98"/>
      <c r="D1327" s="100"/>
      <c r="E1327" s="100"/>
      <c r="F1327" s="100"/>
      <c r="H1327" s="102"/>
      <c r="I1327" s="103"/>
      <c r="J1327" s="102"/>
    </row>
    <row r="1328" spans="2:10">
      <c r="B1328" s="98"/>
      <c r="C1328" s="98"/>
      <c r="D1328" s="100"/>
      <c r="E1328" s="100"/>
      <c r="F1328" s="100"/>
      <c r="H1328" s="102"/>
      <c r="I1328" s="103"/>
      <c r="J1328" s="102"/>
    </row>
    <row r="1329" spans="2:10">
      <c r="B1329" s="98"/>
      <c r="C1329" s="98"/>
      <c r="D1329" s="100"/>
      <c r="E1329" s="100"/>
      <c r="F1329" s="100"/>
      <c r="H1329" s="102"/>
      <c r="I1329" s="103"/>
      <c r="J1329" s="102"/>
    </row>
    <row r="1330" spans="2:10">
      <c r="B1330" s="98"/>
      <c r="C1330" s="98"/>
      <c r="D1330" s="100"/>
      <c r="E1330" s="100"/>
      <c r="F1330" s="100"/>
      <c r="H1330" s="102"/>
      <c r="I1330" s="103"/>
      <c r="J1330" s="102"/>
    </row>
    <row r="1331" spans="2:10">
      <c r="B1331" s="98"/>
      <c r="C1331" s="98"/>
      <c r="D1331" s="100"/>
      <c r="E1331" s="100"/>
      <c r="F1331" s="100"/>
      <c r="H1331" s="102"/>
      <c r="I1331" s="103"/>
      <c r="J1331" s="102"/>
    </row>
    <row r="1332" spans="2:10">
      <c r="B1332" s="98"/>
      <c r="C1332" s="98"/>
      <c r="D1332" s="100"/>
      <c r="E1332" s="100"/>
      <c r="F1332" s="100"/>
      <c r="H1332" s="102"/>
      <c r="I1332" s="103"/>
      <c r="J1332" s="102"/>
    </row>
    <row r="1333" spans="2:10">
      <c r="B1333" s="98"/>
      <c r="C1333" s="98"/>
      <c r="D1333" s="100"/>
      <c r="E1333" s="100"/>
      <c r="F1333" s="100"/>
      <c r="H1333" s="102"/>
      <c r="I1333" s="103"/>
      <c r="J1333" s="102"/>
    </row>
    <row r="1334" spans="2:10">
      <c r="B1334" s="98"/>
      <c r="C1334" s="98"/>
      <c r="D1334" s="100"/>
      <c r="E1334" s="100"/>
      <c r="F1334" s="100"/>
      <c r="H1334" s="102"/>
      <c r="I1334" s="103"/>
      <c r="J1334" s="102"/>
    </row>
    <row r="1335" spans="2:10">
      <c r="B1335" s="98"/>
      <c r="C1335" s="98"/>
      <c r="D1335" s="100"/>
      <c r="E1335" s="100"/>
      <c r="F1335" s="100"/>
      <c r="H1335" s="102"/>
      <c r="I1335" s="103"/>
      <c r="J1335" s="102"/>
    </row>
    <row r="1336" spans="2:10">
      <c r="B1336" s="98"/>
      <c r="C1336" s="98"/>
      <c r="D1336" s="100"/>
      <c r="E1336" s="100"/>
      <c r="F1336" s="100"/>
      <c r="H1336" s="102"/>
      <c r="I1336" s="103"/>
      <c r="J1336" s="102"/>
    </row>
    <row r="1337" spans="2:10">
      <c r="B1337" s="98"/>
      <c r="C1337" s="98"/>
      <c r="D1337" s="100"/>
      <c r="E1337" s="100"/>
      <c r="F1337" s="100"/>
      <c r="H1337" s="102"/>
      <c r="I1337" s="103"/>
      <c r="J1337" s="102"/>
    </row>
    <row r="1338" spans="2:10">
      <c r="B1338" s="98"/>
      <c r="C1338" s="98"/>
      <c r="D1338" s="100"/>
      <c r="E1338" s="100"/>
      <c r="F1338" s="100"/>
      <c r="H1338" s="102"/>
      <c r="I1338" s="103"/>
      <c r="J1338" s="102"/>
    </row>
    <row r="1339" spans="2:10">
      <c r="B1339" s="98"/>
      <c r="C1339" s="98"/>
      <c r="D1339" s="100"/>
      <c r="E1339" s="100"/>
      <c r="F1339" s="100"/>
      <c r="H1339" s="102"/>
      <c r="I1339" s="103"/>
      <c r="J1339" s="102"/>
    </row>
    <row r="1340" spans="2:10">
      <c r="B1340" s="98"/>
      <c r="C1340" s="98"/>
      <c r="D1340" s="100"/>
      <c r="E1340" s="100"/>
      <c r="F1340" s="100"/>
      <c r="H1340" s="102"/>
      <c r="I1340" s="103"/>
      <c r="J1340" s="102"/>
    </row>
    <row r="1341" spans="2:10">
      <c r="B1341" s="98"/>
      <c r="C1341" s="98"/>
      <c r="D1341" s="100"/>
      <c r="E1341" s="100"/>
      <c r="F1341" s="100"/>
      <c r="H1341" s="102"/>
      <c r="I1341" s="103"/>
      <c r="J1341" s="102"/>
    </row>
    <row r="1342" spans="2:10">
      <c r="B1342" s="98"/>
      <c r="C1342" s="98"/>
      <c r="D1342" s="100"/>
      <c r="E1342" s="100"/>
      <c r="F1342" s="100"/>
      <c r="H1342" s="102"/>
      <c r="I1342" s="103"/>
      <c r="J1342" s="102"/>
    </row>
    <row r="1343" spans="2:10">
      <c r="B1343" s="98"/>
      <c r="C1343" s="98"/>
      <c r="D1343" s="100"/>
      <c r="E1343" s="100"/>
      <c r="F1343" s="100"/>
      <c r="H1343" s="102"/>
      <c r="I1343" s="103"/>
      <c r="J1343" s="102"/>
    </row>
    <row r="1344" spans="2:10">
      <c r="B1344" s="98"/>
      <c r="C1344" s="98"/>
      <c r="D1344" s="100"/>
      <c r="E1344" s="100"/>
      <c r="F1344" s="100"/>
      <c r="H1344" s="102"/>
      <c r="I1344" s="103"/>
      <c r="J1344" s="102"/>
    </row>
    <row r="1345" spans="2:10">
      <c r="B1345" s="98"/>
      <c r="C1345" s="98"/>
      <c r="D1345" s="100"/>
      <c r="E1345" s="100"/>
      <c r="F1345" s="100"/>
      <c r="H1345" s="102"/>
      <c r="I1345" s="103"/>
      <c r="J1345" s="102"/>
    </row>
    <row r="1346" spans="2:10">
      <c r="B1346" s="98"/>
      <c r="C1346" s="98"/>
      <c r="D1346" s="100"/>
      <c r="E1346" s="100"/>
      <c r="F1346" s="100"/>
      <c r="H1346" s="102"/>
      <c r="I1346" s="103"/>
      <c r="J1346" s="102"/>
    </row>
    <row r="1347" spans="2:10">
      <c r="B1347" s="98"/>
      <c r="C1347" s="98"/>
      <c r="D1347" s="100"/>
      <c r="E1347" s="100"/>
      <c r="F1347" s="100"/>
      <c r="H1347" s="102"/>
      <c r="I1347" s="103"/>
      <c r="J1347" s="102"/>
    </row>
    <row r="1348" spans="2:10">
      <c r="B1348" s="98"/>
      <c r="C1348" s="98"/>
      <c r="D1348" s="100"/>
      <c r="E1348" s="100"/>
      <c r="F1348" s="100"/>
      <c r="H1348" s="102"/>
      <c r="I1348" s="103"/>
      <c r="J1348" s="102"/>
    </row>
    <row r="1349" spans="2:10">
      <c r="B1349" s="98"/>
      <c r="C1349" s="98"/>
      <c r="D1349" s="100"/>
      <c r="E1349" s="100"/>
      <c r="F1349" s="100"/>
      <c r="H1349" s="102"/>
      <c r="I1349" s="103"/>
      <c r="J1349" s="102"/>
    </row>
    <row r="1350" spans="2:10">
      <c r="B1350" s="98"/>
      <c r="C1350" s="98"/>
      <c r="D1350" s="100"/>
      <c r="E1350" s="100"/>
      <c r="F1350" s="100"/>
      <c r="H1350" s="102"/>
      <c r="I1350" s="103"/>
      <c r="J1350" s="102"/>
    </row>
    <row r="1351" spans="2:10">
      <c r="B1351" s="98"/>
      <c r="C1351" s="98"/>
      <c r="D1351" s="100"/>
      <c r="E1351" s="100"/>
      <c r="F1351" s="100"/>
      <c r="H1351" s="102"/>
      <c r="I1351" s="103"/>
      <c r="J1351" s="102"/>
    </row>
    <row r="1352" spans="2:10">
      <c r="B1352" s="98"/>
      <c r="C1352" s="98"/>
      <c r="D1352" s="100"/>
      <c r="E1352" s="100"/>
      <c r="F1352" s="100"/>
      <c r="H1352" s="102"/>
      <c r="I1352" s="103"/>
      <c r="J1352" s="102"/>
    </row>
    <row r="1353" spans="2:10">
      <c r="B1353" s="98"/>
      <c r="C1353" s="98"/>
      <c r="D1353" s="100"/>
      <c r="E1353" s="100"/>
      <c r="F1353" s="100"/>
      <c r="H1353" s="102"/>
      <c r="I1353" s="103"/>
      <c r="J1353" s="102"/>
    </row>
    <row r="1354" spans="2:10">
      <c r="B1354" s="98"/>
      <c r="C1354" s="98"/>
      <c r="D1354" s="100"/>
      <c r="E1354" s="100"/>
      <c r="F1354" s="100"/>
      <c r="H1354" s="102"/>
      <c r="I1354" s="103"/>
      <c r="J1354" s="102"/>
    </row>
    <row r="1355" spans="2:10">
      <c r="B1355" s="98"/>
      <c r="C1355" s="98"/>
      <c r="D1355" s="100"/>
      <c r="E1355" s="100"/>
      <c r="F1355" s="100"/>
      <c r="H1355" s="102"/>
      <c r="I1355" s="103"/>
      <c r="J1355" s="102"/>
    </row>
    <row r="1356" spans="2:10">
      <c r="B1356" s="98"/>
      <c r="C1356" s="98"/>
      <c r="D1356" s="100"/>
      <c r="E1356" s="100"/>
      <c r="F1356" s="100"/>
      <c r="H1356" s="102"/>
      <c r="I1356" s="103"/>
      <c r="J1356" s="102"/>
    </row>
    <row r="1357" spans="2:10">
      <c r="B1357" s="98"/>
      <c r="C1357" s="98"/>
      <c r="D1357" s="100"/>
      <c r="E1357" s="100"/>
      <c r="F1357" s="100"/>
      <c r="H1357" s="102"/>
      <c r="I1357" s="103"/>
      <c r="J1357" s="102"/>
    </row>
    <row r="1358" spans="2:10">
      <c r="B1358" s="98"/>
      <c r="C1358" s="98"/>
      <c r="D1358" s="100"/>
      <c r="E1358" s="100"/>
      <c r="F1358" s="100"/>
      <c r="H1358" s="102"/>
      <c r="I1358" s="103"/>
      <c r="J1358" s="102"/>
    </row>
    <row r="1359" spans="2:10">
      <c r="B1359" s="98"/>
      <c r="C1359" s="98"/>
      <c r="D1359" s="100"/>
      <c r="E1359" s="100"/>
      <c r="F1359" s="100"/>
      <c r="H1359" s="102"/>
      <c r="I1359" s="103"/>
      <c r="J1359" s="102"/>
    </row>
    <row r="1360" spans="2:10">
      <c r="B1360" s="98"/>
      <c r="C1360" s="98"/>
      <c r="D1360" s="100"/>
      <c r="E1360" s="100"/>
      <c r="F1360" s="100"/>
      <c r="H1360" s="102"/>
      <c r="I1360" s="103"/>
      <c r="J1360" s="102"/>
    </row>
    <row r="1361" spans="2:10">
      <c r="B1361" s="98"/>
      <c r="C1361" s="98"/>
      <c r="D1361" s="100"/>
      <c r="E1361" s="100"/>
      <c r="F1361" s="100"/>
      <c r="H1361" s="102"/>
      <c r="I1361" s="103"/>
      <c r="J1361" s="102"/>
    </row>
    <row r="1362" spans="2:10">
      <c r="B1362" s="98"/>
      <c r="C1362" s="98"/>
      <c r="D1362" s="100"/>
      <c r="E1362" s="100"/>
      <c r="F1362" s="100"/>
      <c r="H1362" s="102"/>
      <c r="I1362" s="103"/>
      <c r="J1362" s="102"/>
    </row>
    <row r="1363" spans="2:10">
      <c r="B1363" s="98"/>
      <c r="C1363" s="98"/>
      <c r="D1363" s="100"/>
      <c r="E1363" s="100"/>
      <c r="F1363" s="100"/>
      <c r="H1363" s="102"/>
      <c r="I1363" s="103"/>
      <c r="J1363" s="102"/>
    </row>
    <row r="1364" spans="2:10">
      <c r="B1364" s="98"/>
      <c r="C1364" s="98"/>
      <c r="D1364" s="100"/>
      <c r="E1364" s="100"/>
      <c r="F1364" s="100"/>
      <c r="H1364" s="102"/>
      <c r="I1364" s="103"/>
      <c r="J1364" s="102"/>
    </row>
    <row r="1365" spans="2:10">
      <c r="B1365" s="98"/>
      <c r="C1365" s="98"/>
      <c r="D1365" s="100"/>
      <c r="E1365" s="100"/>
      <c r="F1365" s="100"/>
      <c r="H1365" s="102"/>
      <c r="I1365" s="103"/>
      <c r="J1365" s="102"/>
    </row>
    <row r="1366" spans="2:10">
      <c r="B1366" s="98"/>
      <c r="C1366" s="98"/>
      <c r="D1366" s="100"/>
      <c r="E1366" s="100"/>
      <c r="F1366" s="100"/>
      <c r="H1366" s="102"/>
      <c r="I1366" s="103"/>
      <c r="J1366" s="102"/>
    </row>
    <row r="1367" spans="2:10">
      <c r="B1367" s="98"/>
      <c r="C1367" s="98"/>
      <c r="D1367" s="100"/>
      <c r="E1367" s="100"/>
      <c r="F1367" s="100"/>
      <c r="H1367" s="102"/>
      <c r="I1367" s="103"/>
      <c r="J1367" s="102"/>
    </row>
    <row r="1368" spans="2:10">
      <c r="B1368" s="98"/>
      <c r="C1368" s="98"/>
      <c r="D1368" s="100"/>
      <c r="E1368" s="100"/>
      <c r="F1368" s="100"/>
      <c r="H1368" s="102"/>
      <c r="I1368" s="103"/>
      <c r="J1368" s="102"/>
    </row>
    <row r="1369" spans="2:10">
      <c r="B1369" s="98"/>
      <c r="C1369" s="98"/>
      <c r="D1369" s="100"/>
      <c r="E1369" s="100"/>
      <c r="F1369" s="100"/>
      <c r="H1369" s="102"/>
      <c r="I1369" s="103"/>
      <c r="J1369" s="102"/>
    </row>
    <row r="1370" spans="2:10">
      <c r="B1370" s="98"/>
      <c r="C1370" s="98"/>
      <c r="D1370" s="100"/>
      <c r="E1370" s="100"/>
      <c r="F1370" s="100"/>
      <c r="H1370" s="102"/>
      <c r="I1370" s="103"/>
      <c r="J1370" s="102"/>
    </row>
    <row r="1371" spans="2:10">
      <c r="B1371" s="98"/>
      <c r="C1371" s="98"/>
      <c r="D1371" s="100"/>
      <c r="E1371" s="100"/>
      <c r="F1371" s="100"/>
      <c r="H1371" s="102"/>
      <c r="I1371" s="103"/>
      <c r="J1371" s="102"/>
    </row>
    <row r="1372" spans="2:10">
      <c r="B1372" s="98"/>
      <c r="C1372" s="98"/>
      <c r="D1372" s="100"/>
      <c r="E1372" s="100"/>
      <c r="F1372" s="100"/>
      <c r="H1372" s="102"/>
      <c r="I1372" s="103"/>
      <c r="J1372" s="102"/>
    </row>
    <row r="1373" spans="2:10">
      <c r="B1373" s="98"/>
      <c r="C1373" s="98"/>
      <c r="D1373" s="100"/>
      <c r="E1373" s="100"/>
      <c r="F1373" s="100"/>
      <c r="H1373" s="102"/>
      <c r="I1373" s="103"/>
      <c r="J1373" s="102"/>
    </row>
    <row r="1374" spans="2:10">
      <c r="B1374" s="98"/>
      <c r="C1374" s="98"/>
      <c r="D1374" s="100"/>
      <c r="E1374" s="100"/>
      <c r="F1374" s="100"/>
      <c r="H1374" s="102"/>
      <c r="I1374" s="103"/>
      <c r="J1374" s="102"/>
    </row>
    <row r="1375" spans="2:10">
      <c r="B1375" s="98"/>
      <c r="C1375" s="98"/>
      <c r="D1375" s="100"/>
      <c r="E1375" s="100"/>
      <c r="F1375" s="100"/>
      <c r="H1375" s="102"/>
      <c r="I1375" s="103"/>
      <c r="J1375" s="102"/>
    </row>
    <row r="1376" spans="2:10">
      <c r="B1376" s="98"/>
      <c r="C1376" s="98"/>
      <c r="D1376" s="100"/>
      <c r="E1376" s="100"/>
      <c r="F1376" s="100"/>
      <c r="H1376" s="102"/>
      <c r="I1376" s="103"/>
      <c r="J1376" s="102"/>
    </row>
    <row r="1377" spans="2:10">
      <c r="B1377" s="98"/>
      <c r="C1377" s="98"/>
      <c r="D1377" s="100"/>
      <c r="E1377" s="100"/>
      <c r="F1377" s="100"/>
      <c r="H1377" s="102"/>
      <c r="I1377" s="103"/>
      <c r="J1377" s="102"/>
    </row>
    <row r="1378" spans="2:10">
      <c r="B1378" s="98"/>
      <c r="C1378" s="98"/>
      <c r="D1378" s="100"/>
      <c r="E1378" s="100"/>
      <c r="F1378" s="100"/>
      <c r="H1378" s="102"/>
      <c r="I1378" s="103"/>
      <c r="J1378" s="102"/>
    </row>
    <row r="1379" spans="2:10">
      <c r="B1379" s="98"/>
      <c r="C1379" s="98"/>
      <c r="D1379" s="100"/>
      <c r="E1379" s="100"/>
      <c r="F1379" s="100"/>
      <c r="H1379" s="102"/>
      <c r="I1379" s="103"/>
      <c r="J1379" s="102"/>
    </row>
    <row r="1380" spans="2:10">
      <c r="B1380" s="98"/>
      <c r="C1380" s="98"/>
      <c r="D1380" s="100"/>
      <c r="E1380" s="100"/>
      <c r="F1380" s="100"/>
      <c r="H1380" s="102"/>
      <c r="I1380" s="103"/>
      <c r="J1380" s="102"/>
    </row>
    <row r="1381" spans="2:10">
      <c r="B1381" s="98"/>
      <c r="C1381" s="98"/>
      <c r="D1381" s="100"/>
      <c r="E1381" s="100"/>
      <c r="F1381" s="100"/>
      <c r="H1381" s="102"/>
      <c r="I1381" s="103"/>
      <c r="J1381" s="102"/>
    </row>
    <row r="1382" spans="2:10">
      <c r="B1382" s="98"/>
      <c r="C1382" s="98"/>
      <c r="D1382" s="100"/>
      <c r="E1382" s="100"/>
      <c r="F1382" s="100"/>
      <c r="H1382" s="102"/>
      <c r="I1382" s="103"/>
      <c r="J1382" s="102"/>
    </row>
    <row r="1383" spans="2:10">
      <c r="B1383" s="98"/>
      <c r="C1383" s="98"/>
      <c r="D1383" s="100"/>
      <c r="E1383" s="100"/>
      <c r="F1383" s="100"/>
      <c r="H1383" s="102"/>
      <c r="I1383" s="103"/>
      <c r="J1383" s="102"/>
    </row>
    <row r="1384" spans="2:10">
      <c r="B1384" s="98"/>
      <c r="C1384" s="98"/>
      <c r="D1384" s="100"/>
      <c r="E1384" s="100"/>
      <c r="F1384" s="100"/>
      <c r="H1384" s="102"/>
      <c r="I1384" s="103"/>
      <c r="J1384" s="102"/>
    </row>
    <row r="1385" spans="2:10">
      <c r="B1385" s="98"/>
      <c r="C1385" s="98"/>
      <c r="D1385" s="100"/>
      <c r="E1385" s="100"/>
      <c r="F1385" s="100"/>
      <c r="H1385" s="102"/>
      <c r="I1385" s="103"/>
      <c r="J1385" s="102"/>
    </row>
    <row r="1386" spans="2:10">
      <c r="B1386" s="98"/>
      <c r="C1386" s="98"/>
      <c r="D1386" s="100"/>
      <c r="E1386" s="100"/>
      <c r="F1386" s="100"/>
      <c r="H1386" s="102"/>
      <c r="I1386" s="103"/>
      <c r="J1386" s="102"/>
    </row>
    <row r="1387" spans="2:10">
      <c r="B1387" s="98"/>
      <c r="C1387" s="98"/>
      <c r="D1387" s="100"/>
      <c r="E1387" s="100"/>
      <c r="F1387" s="100"/>
      <c r="H1387" s="102"/>
      <c r="I1387" s="103"/>
      <c r="J1387" s="102"/>
    </row>
    <row r="1388" spans="2:10">
      <c r="B1388" s="98"/>
      <c r="C1388" s="98"/>
      <c r="D1388" s="100"/>
      <c r="E1388" s="100"/>
      <c r="F1388" s="100"/>
      <c r="H1388" s="102"/>
      <c r="I1388" s="103"/>
      <c r="J1388" s="102"/>
    </row>
    <row r="1389" spans="2:10">
      <c r="B1389" s="98"/>
      <c r="C1389" s="98"/>
      <c r="D1389" s="100"/>
      <c r="E1389" s="100"/>
      <c r="F1389" s="100"/>
      <c r="H1389" s="102"/>
      <c r="I1389" s="103"/>
      <c r="J1389" s="102"/>
    </row>
    <row r="1390" spans="2:10">
      <c r="B1390" s="98"/>
      <c r="C1390" s="98"/>
      <c r="D1390" s="100"/>
      <c r="E1390" s="100"/>
      <c r="F1390" s="100"/>
      <c r="H1390" s="102"/>
      <c r="I1390" s="103"/>
      <c r="J1390" s="102"/>
    </row>
    <row r="1391" spans="2:10">
      <c r="B1391" s="98"/>
      <c r="C1391" s="98"/>
      <c r="D1391" s="100"/>
      <c r="E1391" s="100"/>
      <c r="F1391" s="100"/>
      <c r="H1391" s="102"/>
      <c r="I1391" s="103"/>
      <c r="J1391" s="102"/>
    </row>
    <row r="1392" spans="2:10">
      <c r="B1392" s="98"/>
      <c r="C1392" s="98"/>
      <c r="D1392" s="100"/>
      <c r="E1392" s="100"/>
      <c r="F1392" s="100"/>
      <c r="H1392" s="102"/>
      <c r="I1392" s="103"/>
      <c r="J1392" s="102"/>
    </row>
    <row r="1393" spans="2:10">
      <c r="B1393" s="98"/>
      <c r="C1393" s="98"/>
      <c r="D1393" s="100"/>
      <c r="E1393" s="100"/>
      <c r="F1393" s="100"/>
      <c r="H1393" s="102"/>
      <c r="I1393" s="103"/>
      <c r="J1393" s="102"/>
    </row>
    <row r="1394" spans="2:10">
      <c r="B1394" s="98"/>
      <c r="C1394" s="98"/>
      <c r="D1394" s="100"/>
      <c r="E1394" s="100"/>
      <c r="F1394" s="100"/>
      <c r="H1394" s="102"/>
      <c r="I1394" s="103"/>
      <c r="J1394" s="102"/>
    </row>
    <row r="1395" spans="2:10">
      <c r="B1395" s="98"/>
      <c r="C1395" s="98"/>
      <c r="D1395" s="100"/>
      <c r="E1395" s="100"/>
      <c r="F1395" s="100"/>
      <c r="H1395" s="102"/>
      <c r="I1395" s="103"/>
      <c r="J1395" s="102"/>
    </row>
    <row r="1396" spans="2:10">
      <c r="B1396" s="98"/>
      <c r="C1396" s="98"/>
      <c r="D1396" s="100"/>
      <c r="E1396" s="100"/>
      <c r="F1396" s="100"/>
      <c r="H1396" s="102"/>
      <c r="I1396" s="103"/>
      <c r="J1396" s="102"/>
    </row>
    <row r="1397" spans="2:10">
      <c r="B1397" s="98"/>
      <c r="C1397" s="98"/>
      <c r="D1397" s="100"/>
      <c r="E1397" s="100"/>
      <c r="F1397" s="100"/>
      <c r="H1397" s="102"/>
      <c r="I1397" s="103"/>
      <c r="J1397" s="102"/>
    </row>
    <row r="1398" spans="2:10">
      <c r="B1398" s="98"/>
      <c r="C1398" s="98"/>
      <c r="D1398" s="100"/>
      <c r="E1398" s="100"/>
      <c r="F1398" s="100"/>
      <c r="H1398" s="102"/>
      <c r="I1398" s="103"/>
      <c r="J1398" s="102"/>
    </row>
    <row r="1399" spans="2:10">
      <c r="B1399" s="98"/>
      <c r="C1399" s="98"/>
      <c r="D1399" s="100"/>
      <c r="E1399" s="100"/>
      <c r="F1399" s="100"/>
      <c r="H1399" s="102"/>
      <c r="I1399" s="103"/>
      <c r="J1399" s="102"/>
    </row>
    <row r="1400" spans="2:10">
      <c r="B1400" s="98"/>
      <c r="C1400" s="98"/>
      <c r="D1400" s="100"/>
      <c r="E1400" s="100"/>
      <c r="F1400" s="100"/>
      <c r="H1400" s="102"/>
      <c r="I1400" s="103"/>
      <c r="J1400" s="102"/>
    </row>
    <row r="1401" spans="2:10">
      <c r="B1401" s="98"/>
      <c r="C1401" s="98"/>
      <c r="D1401" s="100"/>
      <c r="E1401" s="100"/>
      <c r="F1401" s="100"/>
      <c r="H1401" s="102"/>
      <c r="I1401" s="103"/>
      <c r="J1401" s="102"/>
    </row>
    <row r="1402" spans="2:10">
      <c r="B1402" s="98"/>
      <c r="C1402" s="98"/>
      <c r="D1402" s="100"/>
      <c r="E1402" s="100"/>
      <c r="F1402" s="100"/>
      <c r="H1402" s="102"/>
      <c r="I1402" s="103"/>
      <c r="J1402" s="102"/>
    </row>
    <row r="1403" spans="2:10">
      <c r="B1403" s="98"/>
      <c r="C1403" s="98"/>
      <c r="D1403" s="100"/>
      <c r="E1403" s="100"/>
      <c r="F1403" s="100"/>
      <c r="H1403" s="102"/>
      <c r="I1403" s="103"/>
      <c r="J1403" s="102"/>
    </row>
    <row r="1404" spans="2:10">
      <c r="B1404" s="98"/>
      <c r="C1404" s="98"/>
      <c r="D1404" s="100"/>
      <c r="E1404" s="100"/>
      <c r="F1404" s="100"/>
      <c r="H1404" s="102"/>
      <c r="I1404" s="103"/>
      <c r="J1404" s="102"/>
    </row>
    <row r="1405" spans="2:10">
      <c r="B1405" s="98"/>
      <c r="C1405" s="98"/>
      <c r="D1405" s="100"/>
      <c r="E1405" s="100"/>
      <c r="F1405" s="100"/>
      <c r="H1405" s="102"/>
      <c r="I1405" s="103"/>
      <c r="J1405" s="102"/>
    </row>
    <row r="1406" spans="2:10">
      <c r="B1406" s="98"/>
      <c r="C1406" s="98"/>
      <c r="D1406" s="100"/>
      <c r="E1406" s="100"/>
      <c r="F1406" s="100"/>
      <c r="H1406" s="102"/>
      <c r="I1406" s="103"/>
      <c r="J1406" s="102"/>
    </row>
    <row r="1407" spans="2:10">
      <c r="B1407" s="98"/>
      <c r="C1407" s="98"/>
      <c r="D1407" s="100"/>
      <c r="E1407" s="100"/>
      <c r="F1407" s="100"/>
      <c r="H1407" s="102"/>
      <c r="I1407" s="103"/>
      <c r="J1407" s="102"/>
    </row>
    <row r="1408" spans="2:10">
      <c r="B1408" s="98"/>
      <c r="C1408" s="98"/>
      <c r="D1408" s="100"/>
      <c r="E1408" s="100"/>
      <c r="F1408" s="100"/>
      <c r="H1408" s="102"/>
      <c r="I1408" s="103"/>
      <c r="J1408" s="102"/>
    </row>
    <row r="1409" spans="2:10">
      <c r="B1409" s="98"/>
      <c r="C1409" s="98"/>
      <c r="D1409" s="100"/>
      <c r="E1409" s="100"/>
      <c r="F1409" s="100"/>
      <c r="H1409" s="102"/>
      <c r="I1409" s="103"/>
      <c r="J1409" s="102"/>
    </row>
    <row r="1410" spans="2:10">
      <c r="B1410" s="98"/>
      <c r="C1410" s="98"/>
      <c r="D1410" s="100"/>
      <c r="E1410" s="100"/>
      <c r="F1410" s="100"/>
      <c r="H1410" s="102"/>
      <c r="I1410" s="103"/>
      <c r="J1410" s="102"/>
    </row>
    <row r="1411" spans="2:10">
      <c r="B1411" s="98"/>
      <c r="C1411" s="98"/>
      <c r="D1411" s="100"/>
      <c r="E1411" s="100"/>
      <c r="F1411" s="100"/>
      <c r="H1411" s="102"/>
      <c r="I1411" s="103"/>
      <c r="J1411" s="102"/>
    </row>
    <row r="1412" spans="2:10">
      <c r="B1412" s="98"/>
      <c r="C1412" s="98"/>
      <c r="D1412" s="100"/>
      <c r="E1412" s="100"/>
      <c r="F1412" s="100"/>
      <c r="H1412" s="102"/>
      <c r="I1412" s="103"/>
      <c r="J1412" s="102"/>
    </row>
    <row r="1413" spans="2:10">
      <c r="B1413" s="98"/>
      <c r="C1413" s="98"/>
      <c r="D1413" s="100"/>
      <c r="E1413" s="100"/>
      <c r="F1413" s="100"/>
      <c r="H1413" s="102"/>
      <c r="I1413" s="103"/>
      <c r="J1413" s="102"/>
    </row>
    <row r="1414" spans="2:10">
      <c r="B1414" s="98"/>
      <c r="C1414" s="98"/>
      <c r="D1414" s="100"/>
      <c r="E1414" s="100"/>
      <c r="F1414" s="100"/>
      <c r="H1414" s="102"/>
      <c r="I1414" s="103"/>
      <c r="J1414" s="102"/>
    </row>
    <row r="1415" spans="2:10">
      <c r="B1415" s="98"/>
      <c r="C1415" s="98"/>
      <c r="D1415" s="100"/>
      <c r="E1415" s="100"/>
      <c r="F1415" s="100"/>
      <c r="H1415" s="102"/>
      <c r="I1415" s="103"/>
      <c r="J1415" s="102"/>
    </row>
    <row r="1416" spans="2:10">
      <c r="B1416" s="98"/>
      <c r="C1416" s="98"/>
      <c r="D1416" s="100"/>
      <c r="E1416" s="100"/>
      <c r="F1416" s="100"/>
      <c r="H1416" s="102"/>
      <c r="I1416" s="103"/>
      <c r="J1416" s="102"/>
    </row>
    <row r="1417" spans="2:10">
      <c r="B1417" s="98"/>
      <c r="C1417" s="98"/>
      <c r="D1417" s="100"/>
      <c r="E1417" s="100"/>
      <c r="F1417" s="100"/>
      <c r="H1417" s="102"/>
      <c r="I1417" s="103"/>
      <c r="J1417" s="102"/>
    </row>
    <row r="1418" spans="2:10">
      <c r="B1418" s="98"/>
      <c r="C1418" s="98"/>
      <c r="D1418" s="100"/>
      <c r="E1418" s="100"/>
      <c r="F1418" s="100"/>
      <c r="H1418" s="102"/>
      <c r="I1418" s="103"/>
      <c r="J1418" s="102"/>
    </row>
    <row r="1419" spans="2:10">
      <c r="B1419" s="98"/>
      <c r="C1419" s="98"/>
      <c r="D1419" s="100"/>
      <c r="E1419" s="100"/>
      <c r="F1419" s="100"/>
      <c r="H1419" s="102"/>
      <c r="I1419" s="103"/>
      <c r="J1419" s="102"/>
    </row>
    <row r="1420" spans="2:10">
      <c r="B1420" s="98"/>
      <c r="C1420" s="98"/>
      <c r="D1420" s="100"/>
      <c r="E1420" s="100"/>
      <c r="F1420" s="100"/>
      <c r="H1420" s="102"/>
      <c r="I1420" s="103"/>
      <c r="J1420" s="102"/>
    </row>
    <row r="1421" spans="2:10">
      <c r="B1421" s="98"/>
      <c r="C1421" s="98"/>
      <c r="D1421" s="100"/>
      <c r="E1421" s="100"/>
      <c r="F1421" s="100"/>
      <c r="H1421" s="102"/>
      <c r="I1421" s="103"/>
      <c r="J1421" s="102"/>
    </row>
    <row r="1422" spans="2:10">
      <c r="B1422" s="98"/>
      <c r="C1422" s="98"/>
      <c r="D1422" s="100"/>
      <c r="E1422" s="100"/>
      <c r="F1422" s="100"/>
      <c r="H1422" s="102"/>
      <c r="I1422" s="103"/>
      <c r="J1422" s="102"/>
    </row>
    <row r="1423" spans="2:10">
      <c r="B1423" s="98"/>
      <c r="C1423" s="98"/>
      <c r="D1423" s="100"/>
      <c r="E1423" s="100"/>
      <c r="F1423" s="100"/>
      <c r="H1423" s="102"/>
      <c r="I1423" s="103"/>
      <c r="J1423" s="102"/>
    </row>
    <row r="1424" spans="2:10">
      <c r="B1424" s="98"/>
      <c r="C1424" s="98"/>
      <c r="D1424" s="100"/>
      <c r="E1424" s="100"/>
      <c r="F1424" s="100"/>
      <c r="H1424" s="102"/>
      <c r="I1424" s="103"/>
      <c r="J1424" s="102"/>
    </row>
    <row r="1425" spans="2:10">
      <c r="B1425" s="98"/>
      <c r="C1425" s="98"/>
      <c r="D1425" s="100"/>
      <c r="E1425" s="100"/>
      <c r="F1425" s="100"/>
      <c r="H1425" s="102"/>
      <c r="I1425" s="103"/>
      <c r="J1425" s="102"/>
    </row>
    <row r="1426" spans="2:10">
      <c r="B1426" s="98"/>
      <c r="C1426" s="98"/>
      <c r="D1426" s="100"/>
      <c r="E1426" s="100"/>
      <c r="F1426" s="100"/>
      <c r="H1426" s="102"/>
      <c r="I1426" s="103"/>
      <c r="J1426" s="102"/>
    </row>
    <row r="1427" spans="2:10">
      <c r="B1427" s="98"/>
      <c r="C1427" s="98"/>
      <c r="D1427" s="100"/>
      <c r="E1427" s="100"/>
      <c r="F1427" s="100"/>
      <c r="H1427" s="102"/>
      <c r="I1427" s="103"/>
      <c r="J1427" s="102"/>
    </row>
    <row r="1428" spans="2:10">
      <c r="B1428" s="98"/>
      <c r="C1428" s="98"/>
      <c r="D1428" s="100"/>
      <c r="E1428" s="100"/>
      <c r="F1428" s="100"/>
      <c r="H1428" s="102"/>
      <c r="I1428" s="103"/>
      <c r="J1428" s="102"/>
    </row>
    <row r="1429" spans="2:10">
      <c r="B1429" s="98"/>
      <c r="C1429" s="98"/>
      <c r="D1429" s="100"/>
      <c r="E1429" s="100"/>
      <c r="F1429" s="100"/>
      <c r="H1429" s="102"/>
      <c r="I1429" s="103"/>
      <c r="J1429" s="102"/>
    </row>
    <row r="1430" spans="2:10">
      <c r="B1430" s="98"/>
      <c r="C1430" s="98"/>
      <c r="D1430" s="100"/>
      <c r="E1430" s="100"/>
      <c r="F1430" s="100"/>
      <c r="H1430" s="102"/>
      <c r="I1430" s="103"/>
      <c r="J1430" s="102"/>
    </row>
    <row r="1431" spans="2:10">
      <c r="B1431" s="98"/>
      <c r="C1431" s="98"/>
      <c r="D1431" s="100"/>
      <c r="E1431" s="100"/>
      <c r="F1431" s="100"/>
      <c r="H1431" s="102"/>
      <c r="I1431" s="103"/>
      <c r="J1431" s="102"/>
    </row>
    <row r="1432" spans="2:10">
      <c r="B1432" s="98"/>
      <c r="C1432" s="98"/>
      <c r="D1432" s="100"/>
      <c r="E1432" s="100"/>
      <c r="F1432" s="100"/>
      <c r="H1432" s="102"/>
      <c r="I1432" s="103"/>
      <c r="J1432" s="102"/>
    </row>
    <row r="1433" spans="2:10">
      <c r="B1433" s="98"/>
      <c r="C1433" s="98"/>
      <c r="D1433" s="100"/>
      <c r="E1433" s="100"/>
      <c r="F1433" s="100"/>
      <c r="H1433" s="102"/>
      <c r="I1433" s="103"/>
      <c r="J1433" s="102"/>
    </row>
    <row r="1434" spans="2:10">
      <c r="B1434" s="98"/>
      <c r="C1434" s="98"/>
      <c r="D1434" s="100"/>
      <c r="E1434" s="100"/>
      <c r="F1434" s="100"/>
      <c r="H1434" s="102"/>
      <c r="I1434" s="103"/>
      <c r="J1434" s="102"/>
    </row>
    <row r="1435" spans="2:10">
      <c r="B1435" s="98"/>
      <c r="C1435" s="98"/>
      <c r="D1435" s="100"/>
      <c r="E1435" s="100"/>
      <c r="F1435" s="100"/>
      <c r="H1435" s="102"/>
      <c r="I1435" s="103"/>
      <c r="J1435" s="102"/>
    </row>
    <row r="1436" spans="2:10">
      <c r="B1436" s="98"/>
      <c r="C1436" s="98"/>
      <c r="D1436" s="100"/>
      <c r="E1436" s="100"/>
      <c r="F1436" s="100"/>
      <c r="H1436" s="102"/>
      <c r="I1436" s="103"/>
      <c r="J1436" s="102"/>
    </row>
    <row r="1437" spans="2:10">
      <c r="B1437" s="98"/>
      <c r="C1437" s="98"/>
      <c r="D1437" s="100"/>
      <c r="E1437" s="100"/>
      <c r="F1437" s="100"/>
      <c r="H1437" s="102"/>
      <c r="I1437" s="103"/>
      <c r="J1437" s="102"/>
    </row>
    <row r="1438" spans="2:10">
      <c r="B1438" s="98"/>
      <c r="C1438" s="98"/>
      <c r="D1438" s="100"/>
      <c r="E1438" s="100"/>
      <c r="F1438" s="100"/>
      <c r="H1438" s="102"/>
      <c r="I1438" s="103"/>
      <c r="J1438" s="102"/>
    </row>
    <row r="1439" spans="2:10">
      <c r="B1439" s="98"/>
      <c r="C1439" s="98"/>
      <c r="D1439" s="100"/>
      <c r="E1439" s="100"/>
      <c r="F1439" s="100"/>
      <c r="H1439" s="102"/>
      <c r="I1439" s="103"/>
      <c r="J1439" s="102"/>
    </row>
    <row r="1440" spans="2:10">
      <c r="B1440" s="98"/>
      <c r="C1440" s="98"/>
      <c r="D1440" s="100"/>
      <c r="E1440" s="100"/>
      <c r="F1440" s="100"/>
      <c r="H1440" s="102"/>
      <c r="I1440" s="103"/>
      <c r="J1440" s="102"/>
    </row>
    <row r="1441" spans="2:10">
      <c r="B1441" s="98"/>
      <c r="C1441" s="98"/>
      <c r="D1441" s="100"/>
      <c r="E1441" s="100"/>
      <c r="F1441" s="100"/>
      <c r="H1441" s="102"/>
      <c r="I1441" s="103"/>
      <c r="J1441" s="102"/>
    </row>
    <row r="1442" spans="2:10">
      <c r="B1442" s="98"/>
      <c r="C1442" s="98"/>
      <c r="D1442" s="100"/>
      <c r="E1442" s="100"/>
      <c r="F1442" s="100"/>
      <c r="H1442" s="102"/>
      <c r="I1442" s="103"/>
      <c r="J1442" s="102"/>
    </row>
    <row r="1443" spans="2:10">
      <c r="B1443" s="98"/>
      <c r="C1443" s="98"/>
      <c r="D1443" s="100"/>
      <c r="E1443" s="100"/>
      <c r="F1443" s="100"/>
      <c r="H1443" s="102"/>
      <c r="I1443" s="103"/>
      <c r="J1443" s="102"/>
    </row>
    <row r="1444" spans="2:10">
      <c r="B1444" s="98"/>
      <c r="C1444" s="98"/>
      <c r="D1444" s="100"/>
      <c r="E1444" s="100"/>
      <c r="F1444" s="100"/>
      <c r="H1444" s="102"/>
      <c r="I1444" s="103"/>
      <c r="J1444" s="102"/>
    </row>
    <row r="1445" spans="2:10">
      <c r="B1445" s="98"/>
      <c r="C1445" s="98"/>
      <c r="D1445" s="100"/>
      <c r="E1445" s="100"/>
      <c r="F1445" s="100"/>
      <c r="H1445" s="102"/>
      <c r="I1445" s="103"/>
      <c r="J1445" s="102"/>
    </row>
    <row r="1446" spans="2:10">
      <c r="B1446" s="98"/>
      <c r="C1446" s="98"/>
      <c r="D1446" s="100"/>
      <c r="E1446" s="100"/>
      <c r="F1446" s="100"/>
      <c r="H1446" s="102"/>
      <c r="I1446" s="103"/>
      <c r="J1446" s="102"/>
    </row>
    <row r="1447" spans="2:10">
      <c r="B1447" s="98"/>
      <c r="C1447" s="98"/>
      <c r="D1447" s="100"/>
      <c r="E1447" s="100"/>
      <c r="F1447" s="100"/>
      <c r="H1447" s="102"/>
      <c r="I1447" s="103"/>
      <c r="J1447" s="102"/>
    </row>
    <row r="1448" spans="2:10">
      <c r="B1448" s="98"/>
      <c r="C1448" s="98"/>
      <c r="D1448" s="100"/>
      <c r="E1448" s="100"/>
      <c r="F1448" s="100"/>
      <c r="H1448" s="102"/>
      <c r="I1448" s="103"/>
      <c r="J1448" s="102"/>
    </row>
    <row r="1449" spans="2:10">
      <c r="B1449" s="98"/>
      <c r="C1449" s="98"/>
      <c r="D1449" s="100"/>
      <c r="E1449" s="100"/>
      <c r="F1449" s="100"/>
      <c r="H1449" s="102"/>
      <c r="I1449" s="103"/>
      <c r="J1449" s="102"/>
    </row>
    <row r="1450" spans="2:10">
      <c r="B1450" s="98"/>
      <c r="C1450" s="98"/>
      <c r="D1450" s="100"/>
      <c r="E1450" s="100"/>
      <c r="F1450" s="100"/>
      <c r="H1450" s="102"/>
      <c r="I1450" s="103"/>
      <c r="J1450" s="102"/>
    </row>
    <row r="1451" spans="2:10">
      <c r="B1451" s="98"/>
      <c r="C1451" s="98"/>
      <c r="D1451" s="100"/>
      <c r="E1451" s="100"/>
      <c r="F1451" s="100"/>
      <c r="H1451" s="102"/>
      <c r="I1451" s="103"/>
      <c r="J1451" s="102"/>
    </row>
    <row r="1452" spans="2:10">
      <c r="B1452" s="98"/>
      <c r="C1452" s="98"/>
      <c r="D1452" s="100"/>
      <c r="E1452" s="100"/>
      <c r="F1452" s="100"/>
      <c r="H1452" s="102"/>
      <c r="I1452" s="103"/>
      <c r="J1452" s="102"/>
    </row>
    <row r="1453" spans="2:10">
      <c r="B1453" s="98"/>
      <c r="C1453" s="98"/>
      <c r="D1453" s="100"/>
      <c r="E1453" s="100"/>
      <c r="F1453" s="100"/>
      <c r="H1453" s="102"/>
      <c r="I1453" s="103"/>
      <c r="J1453" s="102"/>
    </row>
    <row r="1454" spans="2:10">
      <c r="B1454" s="98"/>
      <c r="C1454" s="98"/>
      <c r="D1454" s="100"/>
      <c r="E1454" s="100"/>
      <c r="F1454" s="100"/>
      <c r="H1454" s="102"/>
      <c r="I1454" s="103"/>
      <c r="J1454" s="102"/>
    </row>
    <row r="1455" spans="2:10">
      <c r="B1455" s="98"/>
      <c r="C1455" s="98"/>
      <c r="D1455" s="100"/>
      <c r="E1455" s="100"/>
      <c r="F1455" s="100"/>
      <c r="H1455" s="102"/>
      <c r="I1455" s="103"/>
      <c r="J1455" s="102"/>
    </row>
    <row r="1456" spans="2:10">
      <c r="B1456" s="98"/>
      <c r="C1456" s="98"/>
      <c r="D1456" s="100"/>
      <c r="E1456" s="100"/>
      <c r="F1456" s="100"/>
      <c r="H1456" s="102"/>
      <c r="I1456" s="103"/>
      <c r="J1456" s="102"/>
    </row>
    <row r="1457" spans="2:10">
      <c r="B1457" s="98"/>
      <c r="C1457" s="98"/>
      <c r="D1457" s="100"/>
      <c r="E1457" s="100"/>
      <c r="F1457" s="100"/>
      <c r="H1457" s="102"/>
      <c r="I1457" s="103"/>
      <c r="J1457" s="102"/>
    </row>
    <row r="1458" spans="2:10">
      <c r="B1458" s="98"/>
      <c r="C1458" s="98"/>
      <c r="D1458" s="100"/>
      <c r="E1458" s="100"/>
      <c r="F1458" s="100"/>
      <c r="H1458" s="102"/>
      <c r="I1458" s="103"/>
      <c r="J1458" s="102"/>
    </row>
    <row r="1459" spans="2:10">
      <c r="B1459" s="98"/>
      <c r="C1459" s="98"/>
      <c r="D1459" s="100"/>
      <c r="E1459" s="100"/>
      <c r="F1459" s="100"/>
      <c r="H1459" s="102"/>
      <c r="I1459" s="103"/>
      <c r="J1459" s="102"/>
    </row>
    <row r="1460" spans="2:10">
      <c r="B1460" s="98"/>
      <c r="C1460" s="98"/>
      <c r="D1460" s="100"/>
      <c r="E1460" s="100"/>
      <c r="F1460" s="100"/>
      <c r="H1460" s="102"/>
      <c r="I1460" s="103"/>
      <c r="J1460" s="102"/>
    </row>
    <row r="1461" spans="2:10">
      <c r="B1461" s="98"/>
      <c r="C1461" s="98"/>
      <c r="D1461" s="100"/>
      <c r="E1461" s="100"/>
      <c r="F1461" s="100"/>
      <c r="H1461" s="102"/>
      <c r="I1461" s="103"/>
      <c r="J1461" s="102"/>
    </row>
    <row r="1462" spans="2:10">
      <c r="B1462" s="98"/>
      <c r="C1462" s="98"/>
      <c r="D1462" s="100"/>
      <c r="E1462" s="100"/>
      <c r="F1462" s="100"/>
      <c r="H1462" s="102"/>
      <c r="I1462" s="103"/>
      <c r="J1462" s="102"/>
    </row>
    <row r="1463" spans="2:10">
      <c r="B1463" s="98"/>
      <c r="C1463" s="98"/>
      <c r="D1463" s="100"/>
      <c r="E1463" s="100"/>
      <c r="F1463" s="100"/>
      <c r="H1463" s="102"/>
      <c r="I1463" s="103"/>
      <c r="J1463" s="102"/>
    </row>
    <row r="1464" spans="2:10">
      <c r="B1464" s="98"/>
      <c r="C1464" s="98"/>
      <c r="D1464" s="100"/>
      <c r="E1464" s="100"/>
      <c r="F1464" s="100"/>
      <c r="H1464" s="102"/>
      <c r="I1464" s="103"/>
      <c r="J1464" s="102"/>
    </row>
    <row r="1465" spans="2:10">
      <c r="B1465" s="98"/>
      <c r="C1465" s="98"/>
      <c r="D1465" s="100"/>
      <c r="E1465" s="100"/>
      <c r="F1465" s="100"/>
      <c r="H1465" s="102"/>
      <c r="I1465" s="103"/>
      <c r="J1465" s="102"/>
    </row>
    <row r="1466" spans="2:10">
      <c r="B1466" s="98"/>
      <c r="C1466" s="98"/>
      <c r="D1466" s="100"/>
      <c r="E1466" s="100"/>
      <c r="F1466" s="100"/>
      <c r="H1466" s="102"/>
      <c r="I1466" s="103"/>
      <c r="J1466" s="102"/>
    </row>
    <row r="1467" spans="2:10">
      <c r="B1467" s="98"/>
      <c r="C1467" s="98"/>
      <c r="D1467" s="100"/>
      <c r="E1467" s="100"/>
      <c r="F1467" s="100"/>
      <c r="H1467" s="102"/>
      <c r="I1467" s="103"/>
      <c r="J1467" s="102"/>
    </row>
    <row r="1468" spans="2:10">
      <c r="B1468" s="98"/>
      <c r="C1468" s="98"/>
      <c r="D1468" s="100"/>
      <c r="E1468" s="100"/>
      <c r="F1468" s="100"/>
      <c r="H1468" s="102"/>
      <c r="I1468" s="103"/>
      <c r="J1468" s="102"/>
    </row>
    <row r="1469" spans="2:10">
      <c r="B1469" s="98"/>
      <c r="C1469" s="98"/>
      <c r="D1469" s="100"/>
      <c r="E1469" s="100"/>
      <c r="F1469" s="100"/>
      <c r="H1469" s="102"/>
      <c r="I1469" s="103"/>
      <c r="J1469" s="102"/>
    </row>
    <row r="1470" spans="2:10">
      <c r="B1470" s="98"/>
      <c r="C1470" s="98"/>
      <c r="D1470" s="100"/>
      <c r="E1470" s="100"/>
      <c r="F1470" s="100"/>
      <c r="H1470" s="102"/>
      <c r="I1470" s="103"/>
      <c r="J1470" s="102"/>
    </row>
    <row r="1471" spans="2:10">
      <c r="B1471" s="98"/>
      <c r="C1471" s="98"/>
      <c r="D1471" s="100"/>
      <c r="E1471" s="100"/>
      <c r="F1471" s="100"/>
      <c r="H1471" s="102"/>
      <c r="I1471" s="103"/>
      <c r="J1471" s="102"/>
    </row>
    <row r="1472" spans="2:10">
      <c r="B1472" s="98"/>
      <c r="C1472" s="98"/>
      <c r="D1472" s="100"/>
      <c r="E1472" s="100"/>
      <c r="F1472" s="100"/>
      <c r="H1472" s="102"/>
      <c r="I1472" s="103"/>
      <c r="J1472" s="102"/>
    </row>
    <row r="1473" spans="2:10">
      <c r="B1473" s="98"/>
      <c r="C1473" s="98"/>
      <c r="D1473" s="100"/>
      <c r="E1473" s="100"/>
      <c r="F1473" s="100"/>
      <c r="H1473" s="102"/>
      <c r="I1473" s="103"/>
      <c r="J1473" s="102"/>
    </row>
    <row r="1474" spans="2:10">
      <c r="B1474" s="98"/>
      <c r="C1474" s="98"/>
      <c r="D1474" s="100"/>
      <c r="E1474" s="100"/>
      <c r="F1474" s="100"/>
      <c r="H1474" s="102"/>
      <c r="I1474" s="103"/>
      <c r="J1474" s="102"/>
    </row>
    <row r="1475" spans="2:10">
      <c r="B1475" s="98"/>
      <c r="C1475" s="98"/>
      <c r="D1475" s="100"/>
      <c r="E1475" s="100"/>
      <c r="F1475" s="100"/>
      <c r="H1475" s="102"/>
      <c r="I1475" s="103"/>
      <c r="J1475" s="102"/>
    </row>
    <row r="1476" spans="2:10">
      <c r="B1476" s="98"/>
      <c r="C1476" s="98"/>
      <c r="D1476" s="100"/>
      <c r="E1476" s="100"/>
      <c r="F1476" s="100"/>
      <c r="H1476" s="102"/>
      <c r="I1476" s="103"/>
      <c r="J1476" s="102"/>
    </row>
    <row r="1477" spans="2:10">
      <c r="B1477" s="98"/>
      <c r="C1477" s="98"/>
      <c r="D1477" s="100"/>
      <c r="E1477" s="100"/>
      <c r="F1477" s="100"/>
      <c r="H1477" s="102"/>
      <c r="I1477" s="103"/>
      <c r="J1477" s="102"/>
    </row>
    <row r="1478" spans="2:10">
      <c r="B1478" s="98"/>
      <c r="C1478" s="98"/>
      <c r="D1478" s="100"/>
      <c r="E1478" s="100"/>
      <c r="F1478" s="100"/>
      <c r="H1478" s="102"/>
      <c r="I1478" s="103"/>
      <c r="J1478" s="102"/>
    </row>
    <row r="1479" spans="2:10">
      <c r="B1479" s="98"/>
      <c r="C1479" s="98"/>
      <c r="D1479" s="100"/>
      <c r="E1479" s="100"/>
      <c r="F1479" s="100"/>
      <c r="H1479" s="102"/>
      <c r="I1479" s="103"/>
      <c r="J1479" s="102"/>
    </row>
    <row r="1480" spans="2:10">
      <c r="B1480" s="98"/>
      <c r="C1480" s="98"/>
      <c r="D1480" s="100"/>
      <c r="E1480" s="100"/>
      <c r="F1480" s="100"/>
      <c r="H1480" s="102"/>
      <c r="I1480" s="103"/>
      <c r="J1480" s="102"/>
    </row>
    <row r="1481" spans="2:10">
      <c r="B1481" s="98"/>
      <c r="C1481" s="98"/>
      <c r="D1481" s="100"/>
      <c r="E1481" s="100"/>
      <c r="F1481" s="100"/>
      <c r="H1481" s="102"/>
      <c r="I1481" s="103"/>
      <c r="J1481" s="102"/>
    </row>
    <row r="1482" spans="2:10">
      <c r="B1482" s="98"/>
      <c r="C1482" s="98"/>
      <c r="D1482" s="100"/>
      <c r="E1482" s="100"/>
      <c r="F1482" s="100"/>
      <c r="H1482" s="102"/>
      <c r="I1482" s="103"/>
      <c r="J1482" s="102"/>
    </row>
    <row r="1483" spans="2:10">
      <c r="B1483" s="98"/>
      <c r="C1483" s="98"/>
      <c r="D1483" s="100"/>
      <c r="E1483" s="100"/>
      <c r="F1483" s="100"/>
      <c r="H1483" s="102"/>
      <c r="I1483" s="103"/>
      <c r="J1483" s="102"/>
    </row>
    <row r="1484" spans="2:10">
      <c r="B1484" s="98"/>
      <c r="C1484" s="98"/>
      <c r="D1484" s="100"/>
      <c r="E1484" s="100"/>
      <c r="F1484" s="100"/>
      <c r="H1484" s="102"/>
      <c r="I1484" s="103"/>
      <c r="J1484" s="102"/>
    </row>
    <row r="1485" spans="2:10">
      <c r="B1485" s="98"/>
      <c r="C1485" s="98"/>
      <c r="D1485" s="100"/>
      <c r="E1485" s="100"/>
      <c r="F1485" s="100"/>
      <c r="H1485" s="102"/>
      <c r="I1485" s="103"/>
      <c r="J1485" s="102"/>
    </row>
    <row r="1486" spans="2:10">
      <c r="B1486" s="98"/>
      <c r="C1486" s="98"/>
      <c r="D1486" s="100"/>
      <c r="E1486" s="100"/>
      <c r="F1486" s="100"/>
      <c r="H1486" s="102"/>
      <c r="I1486" s="103"/>
      <c r="J1486" s="102"/>
    </row>
    <row r="1487" spans="2:10">
      <c r="B1487" s="98"/>
      <c r="C1487" s="98"/>
      <c r="D1487" s="100"/>
      <c r="E1487" s="100"/>
      <c r="F1487" s="100"/>
      <c r="H1487" s="102"/>
      <c r="I1487" s="103"/>
      <c r="J1487" s="102"/>
    </row>
    <row r="1488" spans="2:10">
      <c r="B1488" s="98"/>
      <c r="C1488" s="98"/>
      <c r="D1488" s="100"/>
      <c r="E1488" s="100"/>
      <c r="F1488" s="100"/>
      <c r="H1488" s="102"/>
      <c r="I1488" s="103"/>
      <c r="J1488" s="102"/>
    </row>
    <row r="1489" spans="2:10">
      <c r="B1489" s="98"/>
      <c r="C1489" s="98"/>
      <c r="D1489" s="100"/>
      <c r="E1489" s="100"/>
      <c r="F1489" s="100"/>
      <c r="H1489" s="102"/>
      <c r="I1489" s="103"/>
      <c r="J1489" s="102"/>
    </row>
    <row r="1490" spans="2:10">
      <c r="B1490" s="98"/>
      <c r="C1490" s="98"/>
      <c r="D1490" s="100"/>
      <c r="E1490" s="100"/>
      <c r="F1490" s="100"/>
      <c r="H1490" s="102"/>
      <c r="I1490" s="103"/>
      <c r="J1490" s="102"/>
    </row>
    <row r="1491" spans="2:10">
      <c r="B1491" s="98"/>
      <c r="C1491" s="98"/>
      <c r="D1491" s="100"/>
      <c r="E1491" s="100"/>
      <c r="F1491" s="100"/>
      <c r="H1491" s="102"/>
      <c r="I1491" s="103"/>
      <c r="J1491" s="102"/>
    </row>
    <row r="1492" spans="2:10">
      <c r="B1492" s="98"/>
      <c r="C1492" s="98"/>
      <c r="D1492" s="100"/>
      <c r="E1492" s="100"/>
      <c r="F1492" s="100"/>
      <c r="H1492" s="102"/>
      <c r="I1492" s="103"/>
      <c r="J1492" s="102"/>
    </row>
    <row r="1493" spans="2:10">
      <c r="B1493" s="98"/>
      <c r="C1493" s="98"/>
      <c r="D1493" s="100"/>
      <c r="E1493" s="100"/>
      <c r="F1493" s="100"/>
      <c r="H1493" s="102"/>
      <c r="I1493" s="103"/>
      <c r="J1493" s="102"/>
    </row>
    <row r="1494" spans="2:10">
      <c r="B1494" s="98"/>
      <c r="C1494" s="98"/>
      <c r="D1494" s="100"/>
      <c r="E1494" s="100"/>
      <c r="F1494" s="100"/>
      <c r="H1494" s="102"/>
      <c r="I1494" s="103"/>
      <c r="J1494" s="102"/>
    </row>
    <row r="1495" spans="2:10">
      <c r="B1495" s="98"/>
      <c r="C1495" s="98"/>
      <c r="D1495" s="100"/>
      <c r="E1495" s="100"/>
      <c r="F1495" s="100"/>
      <c r="H1495" s="102"/>
      <c r="I1495" s="103"/>
      <c r="J1495" s="102"/>
    </row>
    <row r="1496" spans="2:10">
      <c r="B1496" s="98"/>
      <c r="C1496" s="98"/>
      <c r="D1496" s="100"/>
      <c r="E1496" s="100"/>
      <c r="F1496" s="100"/>
      <c r="H1496" s="102"/>
      <c r="I1496" s="103"/>
      <c r="J1496" s="102"/>
    </row>
    <row r="1497" spans="2:10">
      <c r="B1497" s="98"/>
      <c r="C1497" s="98"/>
      <c r="D1497" s="100"/>
      <c r="E1497" s="100"/>
      <c r="F1497" s="100"/>
      <c r="H1497" s="102"/>
      <c r="I1497" s="103"/>
      <c r="J1497" s="102"/>
    </row>
    <row r="1498" spans="2:10">
      <c r="B1498" s="98"/>
      <c r="C1498" s="98"/>
      <c r="D1498" s="100"/>
      <c r="E1498" s="100"/>
      <c r="F1498" s="100"/>
      <c r="H1498" s="102"/>
      <c r="I1498" s="103"/>
      <c r="J1498" s="102"/>
    </row>
    <row r="1499" spans="2:10">
      <c r="B1499" s="98"/>
      <c r="C1499" s="98"/>
      <c r="D1499" s="100"/>
      <c r="E1499" s="100"/>
      <c r="F1499" s="100"/>
      <c r="H1499" s="102"/>
      <c r="I1499" s="103"/>
      <c r="J1499" s="102"/>
    </row>
    <row r="1500" spans="2:10">
      <c r="B1500" s="98"/>
      <c r="C1500" s="98"/>
      <c r="D1500" s="100"/>
      <c r="E1500" s="100"/>
      <c r="F1500" s="100"/>
      <c r="H1500" s="102"/>
      <c r="I1500" s="103"/>
      <c r="J1500" s="102"/>
    </row>
    <row r="1501" spans="2:10">
      <c r="B1501" s="98"/>
      <c r="C1501" s="98"/>
      <c r="D1501" s="100"/>
      <c r="E1501" s="100"/>
      <c r="F1501" s="100"/>
      <c r="H1501" s="102"/>
      <c r="I1501" s="103"/>
      <c r="J1501" s="102"/>
    </row>
    <row r="1502" spans="2:10">
      <c r="B1502" s="98"/>
      <c r="C1502" s="98"/>
      <c r="D1502" s="100"/>
      <c r="E1502" s="100"/>
      <c r="F1502" s="100"/>
      <c r="H1502" s="102"/>
      <c r="I1502" s="103"/>
      <c r="J1502" s="102"/>
    </row>
    <row r="1503" spans="2:10">
      <c r="B1503" s="98"/>
      <c r="C1503" s="98"/>
      <c r="D1503" s="100"/>
      <c r="E1503" s="100"/>
      <c r="F1503" s="100"/>
      <c r="H1503" s="102"/>
      <c r="I1503" s="103"/>
      <c r="J1503" s="102"/>
    </row>
    <row r="1504" spans="2:10">
      <c r="B1504" s="98"/>
      <c r="C1504" s="98"/>
      <c r="D1504" s="100"/>
      <c r="E1504" s="100"/>
      <c r="F1504" s="100"/>
      <c r="H1504" s="102"/>
      <c r="I1504" s="103"/>
      <c r="J1504" s="102"/>
    </row>
    <row r="1505" spans="2:10">
      <c r="B1505" s="98"/>
      <c r="C1505" s="98"/>
      <c r="D1505" s="100"/>
      <c r="E1505" s="100"/>
      <c r="F1505" s="100"/>
      <c r="H1505" s="102"/>
      <c r="I1505" s="103"/>
      <c r="J1505" s="102"/>
    </row>
    <row r="1506" spans="2:10">
      <c r="B1506" s="98"/>
      <c r="C1506" s="98"/>
      <c r="D1506" s="100"/>
      <c r="E1506" s="100"/>
      <c r="F1506" s="100"/>
      <c r="H1506" s="102"/>
      <c r="I1506" s="103"/>
      <c r="J1506" s="102"/>
    </row>
    <row r="1507" spans="2:10">
      <c r="B1507" s="98"/>
      <c r="C1507" s="98"/>
      <c r="D1507" s="100"/>
      <c r="E1507" s="100"/>
      <c r="F1507" s="100"/>
      <c r="H1507" s="102"/>
      <c r="I1507" s="103"/>
      <c r="J1507" s="102"/>
    </row>
    <row r="1508" spans="2:10">
      <c r="B1508" s="98"/>
      <c r="C1508" s="98"/>
      <c r="D1508" s="100"/>
      <c r="E1508" s="100"/>
      <c r="F1508" s="100"/>
      <c r="H1508" s="102"/>
      <c r="I1508" s="103"/>
      <c r="J1508" s="102"/>
    </row>
    <row r="1509" spans="2:10">
      <c r="B1509" s="98"/>
      <c r="C1509" s="98"/>
      <c r="D1509" s="100"/>
      <c r="E1509" s="100"/>
      <c r="F1509" s="100"/>
      <c r="H1509" s="102"/>
      <c r="I1509" s="103"/>
      <c r="J1509" s="102"/>
    </row>
    <row r="1510" spans="2:10">
      <c r="B1510" s="98"/>
      <c r="C1510" s="98"/>
      <c r="D1510" s="100"/>
      <c r="E1510" s="100"/>
      <c r="F1510" s="100"/>
      <c r="H1510" s="102"/>
      <c r="I1510" s="103"/>
      <c r="J1510" s="102"/>
    </row>
    <row r="1511" spans="2:10">
      <c r="B1511" s="98"/>
      <c r="C1511" s="98"/>
      <c r="D1511" s="100"/>
      <c r="E1511" s="100"/>
      <c r="F1511" s="100"/>
      <c r="H1511" s="102"/>
      <c r="I1511" s="103"/>
      <c r="J1511" s="102"/>
    </row>
    <row r="1512" spans="2:10">
      <c r="B1512" s="98"/>
      <c r="C1512" s="98"/>
      <c r="D1512" s="100"/>
      <c r="E1512" s="100"/>
      <c r="F1512" s="100"/>
      <c r="H1512" s="102"/>
      <c r="I1512" s="103"/>
      <c r="J1512" s="102"/>
    </row>
    <row r="1513" spans="2:10">
      <c r="B1513" s="98"/>
      <c r="C1513" s="98"/>
      <c r="D1513" s="100"/>
      <c r="E1513" s="100"/>
      <c r="F1513" s="100"/>
      <c r="H1513" s="102"/>
      <c r="I1513" s="103"/>
      <c r="J1513" s="102"/>
    </row>
    <row r="1514" spans="2:10">
      <c r="B1514" s="98"/>
      <c r="C1514" s="98"/>
      <c r="D1514" s="100"/>
      <c r="E1514" s="100"/>
      <c r="F1514" s="100"/>
      <c r="H1514" s="102"/>
      <c r="I1514" s="103"/>
      <c r="J1514" s="102"/>
    </row>
    <row r="1515" spans="2:10">
      <c r="B1515" s="98"/>
      <c r="C1515" s="98"/>
      <c r="D1515" s="100"/>
      <c r="E1515" s="100"/>
      <c r="F1515" s="100"/>
      <c r="H1515" s="102"/>
      <c r="I1515" s="103"/>
      <c r="J1515" s="102"/>
    </row>
    <row r="1516" spans="2:10">
      <c r="B1516" s="98"/>
      <c r="C1516" s="98"/>
      <c r="D1516" s="100"/>
      <c r="E1516" s="100"/>
      <c r="F1516" s="100"/>
      <c r="H1516" s="102"/>
      <c r="I1516" s="103"/>
      <c r="J1516" s="102"/>
    </row>
    <row r="1517" spans="2:10">
      <c r="B1517" s="98"/>
      <c r="C1517" s="98"/>
      <c r="D1517" s="100"/>
      <c r="E1517" s="100"/>
      <c r="F1517" s="100"/>
      <c r="H1517" s="102"/>
      <c r="I1517" s="103"/>
      <c r="J1517" s="102"/>
    </row>
    <row r="1518" spans="2:10">
      <c r="B1518" s="98"/>
      <c r="C1518" s="98"/>
      <c r="D1518" s="100"/>
      <c r="E1518" s="100"/>
      <c r="F1518" s="100"/>
      <c r="H1518" s="102"/>
      <c r="I1518" s="103"/>
      <c r="J1518" s="102"/>
    </row>
    <row r="1519" spans="2:10">
      <c r="B1519" s="98"/>
      <c r="C1519" s="98"/>
      <c r="D1519" s="100"/>
      <c r="E1519" s="100"/>
      <c r="F1519" s="100"/>
      <c r="H1519" s="102"/>
      <c r="I1519" s="103"/>
      <c r="J1519" s="102"/>
    </row>
    <row r="1520" spans="2:10">
      <c r="B1520" s="98"/>
      <c r="C1520" s="98"/>
      <c r="D1520" s="100"/>
      <c r="E1520" s="100"/>
      <c r="F1520" s="100"/>
      <c r="H1520" s="102"/>
      <c r="I1520" s="103"/>
      <c r="J1520" s="102"/>
    </row>
    <row r="1521" spans="2:10">
      <c r="B1521" s="98"/>
      <c r="C1521" s="98"/>
      <c r="D1521" s="100"/>
      <c r="E1521" s="100"/>
      <c r="F1521" s="100"/>
      <c r="H1521" s="102"/>
      <c r="I1521" s="103"/>
      <c r="J1521" s="102"/>
    </row>
    <row r="1522" spans="2:10">
      <c r="B1522" s="98"/>
      <c r="C1522" s="98"/>
      <c r="D1522" s="100"/>
      <c r="E1522" s="100"/>
      <c r="F1522" s="100"/>
      <c r="H1522" s="102"/>
      <c r="I1522" s="103"/>
      <c r="J1522" s="102"/>
    </row>
    <row r="1523" spans="2:10">
      <c r="B1523" s="98"/>
      <c r="C1523" s="98"/>
      <c r="D1523" s="100"/>
      <c r="E1523" s="100"/>
      <c r="F1523" s="100"/>
      <c r="H1523" s="102"/>
      <c r="I1523" s="103"/>
      <c r="J1523" s="102"/>
    </row>
    <row r="1524" spans="2:10">
      <c r="B1524" s="98"/>
      <c r="C1524" s="98"/>
      <c r="D1524" s="100"/>
      <c r="E1524" s="100"/>
      <c r="F1524" s="100"/>
      <c r="H1524" s="102"/>
      <c r="I1524" s="103"/>
      <c r="J1524" s="102"/>
    </row>
    <row r="1525" spans="2:10">
      <c r="B1525" s="98"/>
      <c r="C1525" s="98"/>
      <c r="D1525" s="100"/>
      <c r="E1525" s="100"/>
      <c r="F1525" s="100"/>
      <c r="H1525" s="102"/>
      <c r="I1525" s="103"/>
      <c r="J1525" s="102"/>
    </row>
    <row r="1526" spans="2:10">
      <c r="B1526" s="98"/>
      <c r="C1526" s="98"/>
      <c r="D1526" s="100"/>
      <c r="E1526" s="100"/>
      <c r="F1526" s="100"/>
      <c r="H1526" s="102"/>
      <c r="I1526" s="103"/>
      <c r="J1526" s="102"/>
    </row>
    <row r="1527" spans="2:10">
      <c r="B1527" s="98"/>
      <c r="C1527" s="98"/>
      <c r="D1527" s="100"/>
      <c r="E1527" s="100"/>
      <c r="F1527" s="100"/>
      <c r="H1527" s="102"/>
      <c r="I1527" s="103"/>
      <c r="J1527" s="102"/>
    </row>
    <row r="1528" spans="2:10">
      <c r="B1528" s="98"/>
      <c r="C1528" s="98"/>
      <c r="D1528" s="100"/>
      <c r="E1528" s="100"/>
      <c r="F1528" s="100"/>
      <c r="H1528" s="102"/>
      <c r="I1528" s="103"/>
      <c r="J1528" s="102"/>
    </row>
    <row r="1529" spans="2:10">
      <c r="B1529" s="98"/>
      <c r="C1529" s="98"/>
      <c r="D1529" s="100"/>
      <c r="E1529" s="100"/>
      <c r="F1529" s="100"/>
      <c r="H1529" s="102"/>
      <c r="I1529" s="103"/>
      <c r="J1529" s="102"/>
    </row>
    <row r="1530" spans="2:10">
      <c r="B1530" s="98"/>
      <c r="C1530" s="98"/>
      <c r="D1530" s="100"/>
      <c r="E1530" s="100"/>
      <c r="F1530" s="100"/>
      <c r="H1530" s="102"/>
      <c r="I1530" s="103"/>
      <c r="J1530" s="102"/>
    </row>
    <row r="1531" spans="2:10">
      <c r="B1531" s="98"/>
      <c r="C1531" s="98"/>
      <c r="D1531" s="100"/>
      <c r="E1531" s="100"/>
      <c r="F1531" s="100"/>
      <c r="H1531" s="102"/>
      <c r="I1531" s="103"/>
      <c r="J1531" s="102"/>
    </row>
    <row r="1532" spans="2:10">
      <c r="B1532" s="98"/>
      <c r="C1532" s="98"/>
      <c r="D1532" s="100"/>
      <c r="E1532" s="100"/>
      <c r="F1532" s="100"/>
      <c r="H1532" s="102"/>
      <c r="I1532" s="103"/>
      <c r="J1532" s="102"/>
    </row>
    <row r="1533" spans="2:10">
      <c r="B1533" s="98"/>
      <c r="C1533" s="98"/>
      <c r="D1533" s="100"/>
      <c r="E1533" s="100"/>
      <c r="F1533" s="100"/>
      <c r="H1533" s="102"/>
      <c r="I1533" s="103"/>
      <c r="J1533" s="102"/>
    </row>
    <row r="1534" spans="2:10">
      <c r="B1534" s="98"/>
      <c r="C1534" s="98"/>
      <c r="D1534" s="100"/>
      <c r="E1534" s="100"/>
      <c r="F1534" s="100"/>
      <c r="H1534" s="102"/>
      <c r="I1534" s="103"/>
      <c r="J1534" s="102"/>
    </row>
    <row r="1535" spans="2:10">
      <c r="B1535" s="98"/>
      <c r="C1535" s="98"/>
      <c r="D1535" s="100"/>
      <c r="E1535" s="100"/>
      <c r="F1535" s="100"/>
      <c r="H1535" s="102"/>
      <c r="I1535" s="103"/>
      <c r="J1535" s="102"/>
    </row>
    <row r="1536" spans="2:10">
      <c r="B1536" s="98"/>
      <c r="C1536" s="98"/>
      <c r="D1536" s="100"/>
      <c r="E1536" s="100"/>
      <c r="F1536" s="100"/>
      <c r="H1536" s="102"/>
      <c r="I1536" s="103"/>
      <c r="J1536" s="102"/>
    </row>
    <row r="1537" spans="2:10">
      <c r="B1537" s="98"/>
      <c r="C1537" s="98"/>
      <c r="D1537" s="100"/>
      <c r="E1537" s="100"/>
      <c r="F1537" s="100"/>
      <c r="H1537" s="102"/>
      <c r="I1537" s="103"/>
      <c r="J1537" s="102"/>
    </row>
    <row r="1538" spans="2:10">
      <c r="B1538" s="98"/>
      <c r="C1538" s="98"/>
      <c r="D1538" s="100"/>
      <c r="E1538" s="100"/>
      <c r="F1538" s="100"/>
      <c r="H1538" s="102"/>
      <c r="I1538" s="103"/>
      <c r="J1538" s="102"/>
    </row>
    <row r="1539" spans="2:10">
      <c r="B1539" s="98"/>
      <c r="C1539" s="98"/>
      <c r="D1539" s="100"/>
      <c r="E1539" s="100"/>
      <c r="F1539" s="100"/>
      <c r="H1539" s="102"/>
      <c r="I1539" s="103"/>
      <c r="J1539" s="102"/>
    </row>
    <row r="1540" spans="2:10">
      <c r="B1540" s="98"/>
      <c r="C1540" s="98"/>
      <c r="D1540" s="100"/>
      <c r="E1540" s="100"/>
      <c r="F1540" s="100"/>
      <c r="H1540" s="102"/>
      <c r="I1540" s="103"/>
      <c r="J1540" s="102"/>
    </row>
    <row r="1541" spans="2:10">
      <c r="B1541" s="98"/>
      <c r="C1541" s="98"/>
      <c r="D1541" s="100"/>
      <c r="E1541" s="100"/>
      <c r="F1541" s="100"/>
      <c r="H1541" s="102"/>
      <c r="I1541" s="103"/>
      <c r="J1541" s="102"/>
    </row>
    <row r="1542" spans="2:10">
      <c r="B1542" s="98"/>
      <c r="C1542" s="98"/>
      <c r="D1542" s="100"/>
      <c r="E1542" s="100"/>
      <c r="F1542" s="100"/>
      <c r="H1542" s="102"/>
      <c r="I1542" s="103"/>
      <c r="J1542" s="102"/>
    </row>
    <row r="1543" spans="2:10">
      <c r="B1543" s="98"/>
      <c r="C1543" s="98"/>
      <c r="D1543" s="100"/>
      <c r="E1543" s="100"/>
      <c r="F1543" s="100"/>
      <c r="H1543" s="102"/>
      <c r="I1543" s="103"/>
      <c r="J1543" s="102"/>
    </row>
    <row r="1544" spans="2:10">
      <c r="B1544" s="98"/>
      <c r="C1544" s="98"/>
      <c r="D1544" s="100"/>
      <c r="E1544" s="100"/>
      <c r="F1544" s="100"/>
      <c r="H1544" s="102"/>
      <c r="I1544" s="103"/>
      <c r="J1544" s="102"/>
    </row>
    <row r="1545" spans="2:10">
      <c r="B1545" s="98"/>
      <c r="C1545" s="98"/>
      <c r="D1545" s="100"/>
      <c r="E1545" s="100"/>
      <c r="F1545" s="100"/>
      <c r="H1545" s="102"/>
      <c r="I1545" s="103"/>
      <c r="J1545" s="102"/>
    </row>
    <row r="1546" spans="2:10">
      <c r="B1546" s="98"/>
      <c r="C1546" s="98"/>
      <c r="D1546" s="100"/>
      <c r="E1546" s="100"/>
      <c r="F1546" s="100"/>
      <c r="H1546" s="102"/>
      <c r="I1546" s="103"/>
      <c r="J1546" s="102"/>
    </row>
    <row r="1547" spans="2:10">
      <c r="B1547" s="98"/>
      <c r="C1547" s="98"/>
      <c r="D1547" s="100"/>
      <c r="E1547" s="100"/>
      <c r="F1547" s="100"/>
      <c r="H1547" s="102"/>
      <c r="I1547" s="103"/>
      <c r="J1547" s="102"/>
    </row>
    <row r="1548" spans="2:10">
      <c r="B1548" s="98"/>
      <c r="C1548" s="98"/>
      <c r="D1548" s="100"/>
      <c r="E1548" s="100"/>
      <c r="F1548" s="100"/>
      <c r="H1548" s="102"/>
      <c r="I1548" s="103"/>
      <c r="J1548" s="102"/>
    </row>
    <row r="1549" spans="2:10">
      <c r="B1549" s="98"/>
      <c r="C1549" s="98"/>
      <c r="D1549" s="100"/>
      <c r="E1549" s="100"/>
      <c r="F1549" s="100"/>
      <c r="H1549" s="102"/>
      <c r="I1549" s="103"/>
      <c r="J1549" s="102"/>
    </row>
    <row r="1550" spans="2:10">
      <c r="B1550" s="98"/>
      <c r="C1550" s="98"/>
      <c r="D1550" s="100"/>
      <c r="E1550" s="100"/>
      <c r="F1550" s="100"/>
      <c r="H1550" s="102"/>
      <c r="I1550" s="103"/>
      <c r="J1550" s="102"/>
    </row>
    <row r="1551" spans="2:10">
      <c r="B1551" s="98"/>
      <c r="C1551" s="98"/>
      <c r="D1551" s="100"/>
      <c r="E1551" s="100"/>
      <c r="F1551" s="100"/>
      <c r="H1551" s="102"/>
      <c r="I1551" s="103"/>
      <c r="J1551" s="102"/>
    </row>
    <row r="1552" spans="2:10">
      <c r="B1552" s="98"/>
      <c r="C1552" s="98"/>
      <c r="D1552" s="100"/>
      <c r="E1552" s="100"/>
      <c r="F1552" s="100"/>
      <c r="H1552" s="102"/>
      <c r="I1552" s="103"/>
      <c r="J1552" s="102"/>
    </row>
    <row r="1553" spans="2:10">
      <c r="B1553" s="98"/>
      <c r="C1553" s="98"/>
      <c r="D1553" s="100"/>
      <c r="E1553" s="100"/>
      <c r="F1553" s="100"/>
      <c r="H1553" s="102"/>
      <c r="I1553" s="103"/>
      <c r="J1553" s="102"/>
    </row>
    <row r="1554" spans="2:10">
      <c r="B1554" s="98"/>
      <c r="C1554" s="98"/>
      <c r="D1554" s="100"/>
      <c r="E1554" s="100"/>
      <c r="F1554" s="100"/>
      <c r="H1554" s="102"/>
      <c r="I1554" s="103"/>
      <c r="J1554" s="102"/>
    </row>
    <row r="1555" spans="2:10">
      <c r="B1555" s="98"/>
      <c r="C1555" s="98"/>
      <c r="D1555" s="100"/>
      <c r="E1555" s="100"/>
      <c r="F1555" s="100"/>
      <c r="H1555" s="102"/>
      <c r="I1555" s="103"/>
      <c r="J1555" s="102"/>
    </row>
    <row r="1556" spans="2:10">
      <c r="B1556" s="98"/>
      <c r="C1556" s="98"/>
      <c r="D1556" s="100"/>
      <c r="E1556" s="100"/>
      <c r="F1556" s="100"/>
      <c r="H1556" s="102"/>
      <c r="I1556" s="103"/>
      <c r="J1556" s="102"/>
    </row>
    <row r="1557" spans="2:10">
      <c r="B1557" s="98"/>
      <c r="C1557" s="98"/>
      <c r="D1557" s="100"/>
      <c r="E1557" s="100"/>
      <c r="F1557" s="100"/>
      <c r="H1557" s="102"/>
      <c r="I1557" s="103"/>
      <c r="J1557" s="102"/>
    </row>
    <row r="1558" spans="2:10">
      <c r="B1558" s="98"/>
      <c r="C1558" s="98"/>
      <c r="D1558" s="100"/>
      <c r="E1558" s="100"/>
      <c r="F1558" s="100"/>
      <c r="H1558" s="102"/>
      <c r="I1558" s="103"/>
      <c r="J1558" s="102"/>
    </row>
    <row r="1559" spans="2:10">
      <c r="B1559" s="98"/>
      <c r="C1559" s="98"/>
      <c r="D1559" s="100"/>
      <c r="E1559" s="100"/>
      <c r="F1559" s="100"/>
      <c r="H1559" s="102"/>
      <c r="I1559" s="103"/>
      <c r="J1559" s="102"/>
    </row>
    <row r="1560" spans="2:10">
      <c r="B1560" s="98"/>
      <c r="C1560" s="98"/>
      <c r="D1560" s="100"/>
      <c r="E1560" s="100"/>
      <c r="F1560" s="100"/>
      <c r="H1560" s="102"/>
      <c r="I1560" s="103"/>
      <c r="J1560" s="102"/>
    </row>
    <row r="1561" spans="2:10">
      <c r="B1561" s="98"/>
      <c r="C1561" s="98"/>
      <c r="D1561" s="100"/>
      <c r="E1561" s="100"/>
      <c r="F1561" s="100"/>
      <c r="H1561" s="102"/>
      <c r="I1561" s="103"/>
      <c r="J1561" s="102"/>
    </row>
    <row r="1562" spans="2:10">
      <c r="B1562" s="98"/>
      <c r="C1562" s="98"/>
      <c r="D1562" s="100"/>
      <c r="E1562" s="100"/>
      <c r="F1562" s="100"/>
      <c r="H1562" s="102"/>
      <c r="I1562" s="103"/>
      <c r="J1562" s="102"/>
    </row>
    <row r="1563" spans="2:10">
      <c r="B1563" s="98"/>
      <c r="C1563" s="98"/>
      <c r="D1563" s="100"/>
      <c r="E1563" s="100"/>
      <c r="F1563" s="100"/>
      <c r="H1563" s="102"/>
      <c r="I1563" s="103"/>
      <c r="J1563" s="102"/>
    </row>
    <row r="1564" spans="2:10">
      <c r="B1564" s="98"/>
      <c r="C1564" s="98"/>
      <c r="D1564" s="100"/>
      <c r="E1564" s="100"/>
      <c r="F1564" s="100"/>
      <c r="H1564" s="102"/>
      <c r="I1564" s="103"/>
      <c r="J1564" s="102"/>
    </row>
    <row r="1565" spans="2:10">
      <c r="B1565" s="98"/>
      <c r="C1565" s="98"/>
      <c r="D1565" s="100"/>
      <c r="E1565" s="100"/>
      <c r="F1565" s="100"/>
      <c r="H1565" s="102"/>
      <c r="I1565" s="103"/>
      <c r="J1565" s="102"/>
    </row>
    <row r="1566" spans="2:10">
      <c r="B1566" s="98"/>
      <c r="C1566" s="98"/>
      <c r="D1566" s="100"/>
      <c r="E1566" s="100"/>
      <c r="F1566" s="100"/>
      <c r="H1566" s="102"/>
      <c r="I1566" s="103"/>
      <c r="J1566" s="102"/>
    </row>
    <row r="1567" spans="2:10">
      <c r="B1567" s="98"/>
      <c r="C1567" s="98"/>
      <c r="D1567" s="100"/>
      <c r="E1567" s="100"/>
      <c r="F1567" s="100"/>
      <c r="H1567" s="102"/>
      <c r="I1567" s="103"/>
      <c r="J1567" s="102"/>
    </row>
    <row r="1568" spans="2:10">
      <c r="B1568" s="98"/>
      <c r="C1568" s="98"/>
      <c r="D1568" s="100"/>
      <c r="E1568" s="100"/>
      <c r="F1568" s="100"/>
      <c r="H1568" s="102"/>
      <c r="I1568" s="103"/>
      <c r="J1568" s="102"/>
    </row>
    <row r="1569" spans="2:10">
      <c r="B1569" s="98"/>
      <c r="C1569" s="98"/>
      <c r="D1569" s="100"/>
      <c r="E1569" s="100"/>
      <c r="F1569" s="100"/>
      <c r="H1569" s="102"/>
      <c r="I1569" s="103"/>
      <c r="J1569" s="102"/>
    </row>
    <row r="1570" spans="2:10">
      <c r="B1570" s="98"/>
      <c r="C1570" s="98"/>
      <c r="D1570" s="100"/>
      <c r="E1570" s="100"/>
      <c r="F1570" s="100"/>
      <c r="H1570" s="102"/>
      <c r="I1570" s="103"/>
      <c r="J1570" s="102"/>
    </row>
    <row r="1571" spans="2:10">
      <c r="B1571" s="98"/>
      <c r="C1571" s="98"/>
      <c r="D1571" s="100"/>
      <c r="E1571" s="100"/>
      <c r="F1571" s="100"/>
      <c r="H1571" s="102"/>
      <c r="I1571" s="103"/>
      <c r="J1571" s="102"/>
    </row>
    <row r="1572" spans="2:10">
      <c r="B1572" s="98"/>
      <c r="C1572" s="98"/>
      <c r="D1572" s="100"/>
      <c r="E1572" s="100"/>
      <c r="F1572" s="100"/>
      <c r="H1572" s="102"/>
      <c r="I1572" s="103"/>
      <c r="J1572" s="102"/>
    </row>
    <row r="1573" spans="2:10">
      <c r="B1573" s="98"/>
      <c r="C1573" s="98"/>
      <c r="D1573" s="100"/>
      <c r="E1573" s="100"/>
      <c r="F1573" s="100"/>
      <c r="H1573" s="102"/>
      <c r="I1573" s="103"/>
      <c r="J1573" s="102"/>
    </row>
    <row r="1574" spans="2:10">
      <c r="B1574" s="98"/>
      <c r="C1574" s="98"/>
      <c r="D1574" s="100"/>
      <c r="E1574" s="100"/>
      <c r="F1574" s="100"/>
      <c r="H1574" s="102"/>
      <c r="I1574" s="103"/>
      <c r="J1574" s="102"/>
    </row>
    <row r="1575" spans="2:10">
      <c r="B1575" s="98"/>
      <c r="C1575" s="98"/>
      <c r="D1575" s="100"/>
      <c r="E1575" s="100"/>
      <c r="F1575" s="100"/>
      <c r="H1575" s="102"/>
      <c r="I1575" s="103"/>
      <c r="J1575" s="102"/>
    </row>
    <row r="1576" spans="2:10">
      <c r="B1576" s="98"/>
      <c r="C1576" s="98"/>
      <c r="D1576" s="100"/>
      <c r="E1576" s="100"/>
      <c r="F1576" s="100"/>
      <c r="H1576" s="102"/>
      <c r="I1576" s="103"/>
      <c r="J1576" s="102"/>
    </row>
    <row r="1577" spans="2:10">
      <c r="B1577" s="98"/>
      <c r="C1577" s="98"/>
      <c r="D1577" s="100"/>
      <c r="E1577" s="100"/>
      <c r="F1577" s="100"/>
      <c r="H1577" s="102"/>
      <c r="I1577" s="103"/>
      <c r="J1577" s="102"/>
    </row>
    <row r="1578" spans="2:10">
      <c r="B1578" s="98"/>
      <c r="C1578" s="98"/>
      <c r="D1578" s="100"/>
      <c r="E1578" s="100"/>
      <c r="F1578" s="100"/>
      <c r="H1578" s="102"/>
      <c r="I1578" s="103"/>
      <c r="J1578" s="102"/>
    </row>
    <row r="1579" spans="2:10">
      <c r="B1579" s="98"/>
      <c r="C1579" s="98"/>
      <c r="D1579" s="100"/>
      <c r="E1579" s="100"/>
      <c r="F1579" s="100"/>
      <c r="H1579" s="102"/>
      <c r="I1579" s="103"/>
      <c r="J1579" s="102"/>
    </row>
    <row r="1580" spans="2:10">
      <c r="B1580" s="98"/>
      <c r="C1580" s="98"/>
      <c r="D1580" s="100"/>
      <c r="E1580" s="100"/>
      <c r="F1580" s="100"/>
      <c r="H1580" s="102"/>
      <c r="I1580" s="103"/>
      <c r="J1580" s="102"/>
    </row>
    <row r="1581" spans="2:10">
      <c r="B1581" s="98"/>
      <c r="C1581" s="98"/>
      <c r="D1581" s="100"/>
      <c r="E1581" s="100"/>
      <c r="F1581" s="100"/>
      <c r="H1581" s="102"/>
      <c r="I1581" s="103"/>
      <c r="J1581" s="102"/>
    </row>
    <row r="1582" spans="2:10">
      <c r="B1582" s="98"/>
      <c r="C1582" s="98"/>
      <c r="D1582" s="100"/>
      <c r="E1582" s="100"/>
      <c r="F1582" s="100"/>
      <c r="H1582" s="102"/>
      <c r="I1582" s="103"/>
      <c r="J1582" s="102"/>
    </row>
    <row r="1583" spans="2:10">
      <c r="B1583" s="98"/>
      <c r="C1583" s="98"/>
      <c r="D1583" s="100"/>
      <c r="E1583" s="100"/>
      <c r="F1583" s="100"/>
      <c r="H1583" s="102"/>
      <c r="I1583" s="103"/>
      <c r="J1583" s="102"/>
    </row>
    <row r="1584" spans="2:10">
      <c r="B1584" s="98"/>
      <c r="C1584" s="98"/>
      <c r="D1584" s="100"/>
      <c r="E1584" s="100"/>
      <c r="F1584" s="100"/>
      <c r="H1584" s="102"/>
      <c r="I1584" s="103"/>
      <c r="J1584" s="102"/>
    </row>
    <row r="1585" spans="2:10">
      <c r="B1585" s="98"/>
      <c r="C1585" s="98"/>
      <c r="D1585" s="100"/>
      <c r="E1585" s="100"/>
      <c r="F1585" s="100"/>
      <c r="H1585" s="102"/>
      <c r="I1585" s="103"/>
      <c r="J1585" s="102"/>
    </row>
    <row r="1586" spans="2:10">
      <c r="B1586" s="98"/>
      <c r="C1586" s="98"/>
      <c r="D1586" s="100"/>
      <c r="E1586" s="100"/>
      <c r="F1586" s="100"/>
      <c r="H1586" s="102"/>
      <c r="I1586" s="103"/>
      <c r="J1586" s="102"/>
    </row>
    <row r="1587" spans="2:10">
      <c r="B1587" s="98"/>
      <c r="C1587" s="98"/>
      <c r="D1587" s="100"/>
      <c r="E1587" s="100"/>
      <c r="F1587" s="100"/>
      <c r="H1587" s="102"/>
      <c r="I1587" s="103"/>
      <c r="J1587" s="102"/>
    </row>
    <row r="1588" spans="2:10">
      <c r="B1588" s="98"/>
      <c r="C1588" s="98"/>
      <c r="D1588" s="100"/>
      <c r="E1588" s="100"/>
      <c r="F1588" s="100"/>
      <c r="H1588" s="102"/>
      <c r="I1588" s="103"/>
      <c r="J1588" s="102"/>
    </row>
    <row r="1589" spans="2:10">
      <c r="B1589" s="98"/>
      <c r="C1589" s="98"/>
      <c r="D1589" s="100"/>
      <c r="E1589" s="100"/>
      <c r="F1589" s="100"/>
      <c r="H1589" s="102"/>
      <c r="I1589" s="103"/>
      <c r="J1589" s="102"/>
    </row>
    <row r="1590" spans="2:10">
      <c r="B1590" s="98"/>
      <c r="C1590" s="98"/>
      <c r="D1590" s="100"/>
      <c r="E1590" s="100"/>
      <c r="F1590" s="100"/>
      <c r="H1590" s="102"/>
      <c r="I1590" s="103"/>
      <c r="J1590" s="102"/>
    </row>
    <row r="1591" spans="2:10">
      <c r="B1591" s="98"/>
      <c r="C1591" s="98"/>
      <c r="D1591" s="100"/>
      <c r="E1591" s="100"/>
      <c r="F1591" s="100"/>
      <c r="H1591" s="102"/>
      <c r="I1591" s="103"/>
      <c r="J1591" s="102"/>
    </row>
    <row r="1592" spans="2:10">
      <c r="B1592" s="98"/>
      <c r="C1592" s="98"/>
      <c r="D1592" s="100"/>
      <c r="E1592" s="100"/>
      <c r="F1592" s="100"/>
      <c r="H1592" s="102"/>
      <c r="I1592" s="103"/>
      <c r="J1592" s="102"/>
    </row>
    <row r="1593" spans="2:10">
      <c r="B1593" s="98"/>
      <c r="C1593" s="98"/>
      <c r="D1593" s="100"/>
      <c r="E1593" s="100"/>
      <c r="F1593" s="100"/>
      <c r="H1593" s="102"/>
      <c r="I1593" s="103"/>
      <c r="J1593" s="102"/>
    </row>
    <row r="1594" spans="2:10">
      <c r="B1594" s="98"/>
      <c r="C1594" s="98"/>
      <c r="D1594" s="100"/>
      <c r="E1594" s="100"/>
      <c r="F1594" s="100"/>
      <c r="H1594" s="102"/>
      <c r="I1594" s="103"/>
      <c r="J1594" s="102"/>
    </row>
    <row r="1595" spans="2:10">
      <c r="B1595" s="98"/>
      <c r="C1595" s="98"/>
      <c r="D1595" s="100"/>
      <c r="E1595" s="100"/>
      <c r="F1595" s="100"/>
      <c r="H1595" s="102"/>
      <c r="I1595" s="103"/>
      <c r="J1595" s="102"/>
    </row>
    <row r="1596" spans="2:10">
      <c r="B1596" s="98"/>
      <c r="C1596" s="98"/>
      <c r="D1596" s="100"/>
      <c r="E1596" s="100"/>
      <c r="F1596" s="100"/>
      <c r="H1596" s="102"/>
      <c r="I1596" s="103"/>
      <c r="J1596" s="102"/>
    </row>
    <row r="1597" spans="2:10">
      <c r="B1597" s="98"/>
      <c r="C1597" s="98"/>
      <c r="D1597" s="100"/>
      <c r="E1597" s="100"/>
      <c r="F1597" s="100"/>
      <c r="H1597" s="102"/>
      <c r="I1597" s="103"/>
      <c r="J1597" s="102"/>
    </row>
    <row r="1598" spans="2:10">
      <c r="B1598" s="98"/>
      <c r="C1598" s="98"/>
      <c r="D1598" s="100"/>
      <c r="E1598" s="100"/>
      <c r="F1598" s="100"/>
      <c r="H1598" s="102"/>
      <c r="I1598" s="103"/>
      <c r="J1598" s="102"/>
    </row>
    <row r="1599" spans="2:10">
      <c r="B1599" s="98"/>
      <c r="C1599" s="98"/>
      <c r="D1599" s="100"/>
      <c r="E1599" s="100"/>
      <c r="F1599" s="100"/>
      <c r="H1599" s="102"/>
      <c r="I1599" s="103"/>
      <c r="J1599" s="102"/>
    </row>
    <row r="1600" spans="2:10">
      <c r="B1600" s="98"/>
      <c r="C1600" s="98"/>
      <c r="D1600" s="100"/>
      <c r="E1600" s="100"/>
      <c r="F1600" s="100"/>
      <c r="H1600" s="102"/>
      <c r="I1600" s="103"/>
      <c r="J1600" s="102"/>
    </row>
    <row r="1601" spans="2:10">
      <c r="B1601" s="98"/>
      <c r="C1601" s="98"/>
      <c r="D1601" s="100"/>
      <c r="E1601" s="100"/>
      <c r="F1601" s="100"/>
      <c r="H1601" s="102"/>
      <c r="I1601" s="103"/>
      <c r="J1601" s="102"/>
    </row>
    <row r="1602" spans="2:10">
      <c r="B1602" s="98"/>
      <c r="C1602" s="98"/>
      <c r="D1602" s="100"/>
      <c r="E1602" s="100"/>
      <c r="F1602" s="100"/>
      <c r="H1602" s="102"/>
      <c r="I1602" s="103"/>
      <c r="J1602" s="102"/>
    </row>
    <row r="1603" spans="2:10">
      <c r="B1603" s="98"/>
      <c r="C1603" s="98"/>
      <c r="D1603" s="100"/>
      <c r="E1603" s="100"/>
      <c r="F1603" s="100"/>
      <c r="H1603" s="102"/>
      <c r="I1603" s="103"/>
      <c r="J1603" s="102"/>
    </row>
    <row r="1604" spans="2:10">
      <c r="B1604" s="98"/>
      <c r="C1604" s="98"/>
      <c r="D1604" s="100"/>
      <c r="E1604" s="100"/>
      <c r="F1604" s="100"/>
      <c r="H1604" s="102"/>
      <c r="I1604" s="103"/>
      <c r="J1604" s="102"/>
    </row>
    <row r="1605" spans="2:10">
      <c r="B1605" s="98"/>
      <c r="C1605" s="98"/>
      <c r="D1605" s="100"/>
      <c r="E1605" s="100"/>
      <c r="F1605" s="100"/>
      <c r="H1605" s="102"/>
      <c r="I1605" s="103"/>
      <c r="J1605" s="102"/>
    </row>
    <row r="1606" spans="2:10">
      <c r="B1606" s="98"/>
      <c r="C1606" s="98"/>
      <c r="D1606" s="100"/>
      <c r="E1606" s="100"/>
      <c r="F1606" s="100"/>
      <c r="H1606" s="102"/>
      <c r="I1606" s="103"/>
      <c r="J1606" s="102"/>
    </row>
    <row r="1607" spans="2:10">
      <c r="B1607" s="98"/>
      <c r="C1607" s="98"/>
      <c r="D1607" s="100"/>
      <c r="E1607" s="100"/>
      <c r="F1607" s="100"/>
      <c r="H1607" s="102"/>
      <c r="I1607" s="103"/>
      <c r="J1607" s="102"/>
    </row>
    <row r="1608" spans="2:10">
      <c r="B1608" s="98"/>
      <c r="C1608" s="98"/>
      <c r="D1608" s="100"/>
      <c r="E1608" s="100"/>
      <c r="F1608" s="100"/>
      <c r="H1608" s="102"/>
      <c r="I1608" s="103"/>
      <c r="J1608" s="102"/>
    </row>
    <row r="1609" spans="2:10">
      <c r="B1609" s="98"/>
      <c r="C1609" s="98"/>
      <c r="D1609" s="100"/>
      <c r="E1609" s="100"/>
      <c r="F1609" s="100"/>
      <c r="H1609" s="102"/>
      <c r="I1609" s="103"/>
      <c r="J1609" s="102"/>
    </row>
    <row r="1610" spans="2:10">
      <c r="B1610" s="98"/>
      <c r="C1610" s="98"/>
      <c r="D1610" s="100"/>
      <c r="E1610" s="100"/>
      <c r="F1610" s="100"/>
      <c r="H1610" s="102"/>
      <c r="I1610" s="103"/>
      <c r="J1610" s="102"/>
    </row>
    <row r="1611" spans="2:10">
      <c r="B1611" s="98"/>
      <c r="C1611" s="98"/>
      <c r="D1611" s="100"/>
      <c r="E1611" s="100"/>
      <c r="F1611" s="100"/>
      <c r="H1611" s="102"/>
      <c r="I1611" s="103"/>
      <c r="J1611" s="102"/>
    </row>
    <row r="1612" spans="2:10">
      <c r="B1612" s="98"/>
      <c r="C1612" s="98"/>
      <c r="D1612" s="100"/>
      <c r="E1612" s="100"/>
      <c r="F1612" s="100"/>
      <c r="H1612" s="102"/>
      <c r="I1612" s="103"/>
      <c r="J1612" s="102"/>
    </row>
    <row r="1613" spans="2:10">
      <c r="B1613" s="98"/>
      <c r="C1613" s="98"/>
      <c r="D1613" s="100"/>
      <c r="E1613" s="100"/>
      <c r="F1613" s="100"/>
      <c r="H1613" s="102"/>
      <c r="I1613" s="103"/>
      <c r="J1613" s="102"/>
    </row>
    <row r="1614" spans="2:10">
      <c r="B1614" s="98"/>
      <c r="C1614" s="98"/>
      <c r="D1614" s="100"/>
      <c r="E1614" s="100"/>
      <c r="F1614" s="100"/>
      <c r="H1614" s="102"/>
      <c r="I1614" s="103"/>
      <c r="J1614" s="102"/>
    </row>
    <row r="1615" spans="2:10">
      <c r="B1615" s="98"/>
      <c r="C1615" s="98"/>
      <c r="D1615" s="100"/>
      <c r="E1615" s="100"/>
      <c r="F1615" s="100"/>
      <c r="H1615" s="102"/>
      <c r="I1615" s="103"/>
      <c r="J1615" s="102"/>
    </row>
    <row r="1616" spans="2:10">
      <c r="B1616" s="98"/>
      <c r="C1616" s="98"/>
      <c r="D1616" s="100"/>
      <c r="E1616" s="100"/>
      <c r="F1616" s="100"/>
      <c r="H1616" s="102"/>
      <c r="I1616" s="103"/>
      <c r="J1616" s="102"/>
    </row>
    <row r="1617" spans="2:10">
      <c r="B1617" s="98"/>
      <c r="C1617" s="98"/>
      <c r="D1617" s="100"/>
      <c r="E1617" s="100"/>
      <c r="F1617" s="100"/>
      <c r="H1617" s="102"/>
      <c r="I1617" s="103"/>
      <c r="J1617" s="102"/>
    </row>
    <row r="1618" spans="2:10">
      <c r="B1618" s="98"/>
      <c r="C1618" s="98"/>
      <c r="D1618" s="100"/>
      <c r="E1618" s="100"/>
      <c r="F1618" s="100"/>
      <c r="H1618" s="102"/>
      <c r="I1618" s="103"/>
      <c r="J1618" s="102"/>
    </row>
    <row r="1619" spans="2:10">
      <c r="B1619" s="98"/>
      <c r="C1619" s="98"/>
      <c r="D1619" s="100"/>
      <c r="E1619" s="100"/>
      <c r="F1619" s="100"/>
      <c r="H1619" s="102"/>
      <c r="I1619" s="103"/>
      <c r="J1619" s="102"/>
    </row>
    <row r="1620" spans="2:10">
      <c r="B1620" s="98"/>
      <c r="C1620" s="98"/>
      <c r="D1620" s="100"/>
      <c r="E1620" s="100"/>
      <c r="F1620" s="100"/>
      <c r="H1620" s="102"/>
      <c r="I1620" s="103"/>
      <c r="J1620" s="102"/>
    </row>
    <row r="1621" spans="2:10">
      <c r="B1621" s="98"/>
      <c r="C1621" s="98"/>
      <c r="D1621" s="100"/>
      <c r="E1621" s="100"/>
      <c r="F1621" s="100"/>
      <c r="H1621" s="102"/>
      <c r="I1621" s="103"/>
      <c r="J1621" s="102"/>
    </row>
    <row r="1622" spans="2:10">
      <c r="B1622" s="98"/>
      <c r="C1622" s="98"/>
      <c r="D1622" s="100"/>
      <c r="E1622" s="100"/>
      <c r="F1622" s="100"/>
      <c r="H1622" s="102"/>
      <c r="I1622" s="103"/>
      <c r="J1622" s="102"/>
    </row>
    <row r="1623" spans="2:10">
      <c r="B1623" s="98"/>
      <c r="C1623" s="98"/>
      <c r="D1623" s="100"/>
      <c r="E1623" s="100"/>
      <c r="F1623" s="100"/>
      <c r="H1623" s="102"/>
      <c r="I1623" s="103"/>
      <c r="J1623" s="102"/>
    </row>
    <row r="1624" spans="2:10">
      <c r="B1624" s="98"/>
      <c r="C1624" s="98"/>
      <c r="D1624" s="100"/>
      <c r="E1624" s="100"/>
      <c r="F1624" s="100"/>
      <c r="H1624" s="102"/>
      <c r="I1624" s="103"/>
      <c r="J1624" s="102"/>
    </row>
    <row r="1625" spans="2:10">
      <c r="B1625" s="98"/>
      <c r="C1625" s="98"/>
      <c r="D1625" s="100"/>
      <c r="E1625" s="100"/>
      <c r="F1625" s="100"/>
      <c r="H1625" s="102"/>
      <c r="I1625" s="103"/>
      <c r="J1625" s="102"/>
    </row>
    <row r="1626" spans="2:10">
      <c r="B1626" s="98"/>
      <c r="C1626" s="98"/>
      <c r="D1626" s="100"/>
      <c r="E1626" s="100"/>
      <c r="F1626" s="100"/>
      <c r="H1626" s="102"/>
      <c r="I1626" s="103"/>
      <c r="J1626" s="102"/>
    </row>
    <row r="1627" spans="2:10">
      <c r="B1627" s="98"/>
      <c r="C1627" s="98"/>
      <c r="D1627" s="100"/>
      <c r="E1627" s="100"/>
      <c r="F1627" s="100"/>
      <c r="H1627" s="102"/>
      <c r="I1627" s="103"/>
      <c r="J1627" s="102"/>
    </row>
    <row r="1628" spans="2:10">
      <c r="B1628" s="98"/>
      <c r="C1628" s="98"/>
      <c r="D1628" s="100"/>
      <c r="E1628" s="100"/>
      <c r="F1628" s="100"/>
      <c r="H1628" s="102"/>
      <c r="I1628" s="103"/>
      <c r="J1628" s="102"/>
    </row>
    <row r="1629" spans="2:10">
      <c r="B1629" s="98"/>
      <c r="C1629" s="98"/>
      <c r="D1629" s="100"/>
      <c r="E1629" s="100"/>
      <c r="F1629" s="100"/>
      <c r="H1629" s="102"/>
      <c r="I1629" s="103"/>
      <c r="J1629" s="102"/>
    </row>
    <row r="1630" spans="2:10">
      <c r="B1630" s="98"/>
      <c r="C1630" s="98"/>
      <c r="D1630" s="100"/>
      <c r="E1630" s="100"/>
      <c r="F1630" s="100"/>
      <c r="H1630" s="102"/>
      <c r="I1630" s="103"/>
      <c r="J1630" s="102"/>
    </row>
    <row r="1631" spans="2:10">
      <c r="B1631" s="98"/>
      <c r="C1631" s="98"/>
      <c r="D1631" s="100"/>
      <c r="E1631" s="100"/>
      <c r="F1631" s="100"/>
      <c r="H1631" s="102"/>
      <c r="I1631" s="103"/>
      <c r="J1631" s="102"/>
    </row>
    <row r="1632" spans="2:10">
      <c r="B1632" s="98"/>
      <c r="C1632" s="98"/>
      <c r="D1632" s="100"/>
      <c r="E1632" s="100"/>
      <c r="F1632" s="100"/>
      <c r="H1632" s="102"/>
      <c r="I1632" s="103"/>
      <c r="J1632" s="102"/>
    </row>
    <row r="1633" spans="2:10">
      <c r="B1633" s="98"/>
      <c r="C1633" s="98"/>
      <c r="D1633" s="100"/>
      <c r="E1633" s="100"/>
      <c r="F1633" s="100"/>
      <c r="H1633" s="102"/>
      <c r="I1633" s="103"/>
      <c r="J1633" s="102"/>
    </row>
    <row r="1634" spans="2:10">
      <c r="B1634" s="98"/>
      <c r="C1634" s="98"/>
      <c r="D1634" s="100"/>
      <c r="E1634" s="100"/>
      <c r="F1634" s="100"/>
      <c r="H1634" s="102"/>
      <c r="I1634" s="103"/>
      <c r="J1634" s="102"/>
    </row>
    <row r="1635" spans="2:10">
      <c r="B1635" s="98"/>
      <c r="C1635" s="98"/>
      <c r="D1635" s="100"/>
      <c r="E1635" s="100"/>
      <c r="F1635" s="100"/>
      <c r="H1635" s="102"/>
      <c r="I1635" s="103"/>
      <c r="J1635" s="102"/>
    </row>
    <row r="1636" spans="2:10">
      <c r="B1636" s="98"/>
      <c r="C1636" s="98"/>
      <c r="D1636" s="100"/>
      <c r="E1636" s="100"/>
      <c r="F1636" s="100"/>
      <c r="H1636" s="102"/>
      <c r="I1636" s="103"/>
      <c r="J1636" s="102"/>
    </row>
    <row r="1637" spans="2:10">
      <c r="B1637" s="98"/>
      <c r="C1637" s="98"/>
      <c r="D1637" s="100"/>
      <c r="E1637" s="100"/>
      <c r="F1637" s="100"/>
      <c r="H1637" s="102"/>
      <c r="I1637" s="103"/>
      <c r="J1637" s="102"/>
    </row>
    <row r="1638" spans="2:10">
      <c r="B1638" s="98"/>
      <c r="C1638" s="98"/>
      <c r="D1638" s="100"/>
      <c r="E1638" s="100"/>
      <c r="F1638" s="100"/>
      <c r="H1638" s="102"/>
      <c r="I1638" s="103"/>
      <c r="J1638" s="102"/>
    </row>
    <row r="1639" spans="2:10">
      <c r="B1639" s="98"/>
      <c r="C1639" s="98"/>
      <c r="D1639" s="100"/>
      <c r="E1639" s="100"/>
      <c r="F1639" s="100"/>
      <c r="H1639" s="102"/>
      <c r="I1639" s="103"/>
      <c r="J1639" s="102"/>
    </row>
    <row r="1640" spans="2:10">
      <c r="B1640" s="98"/>
      <c r="C1640" s="98"/>
      <c r="D1640" s="100"/>
      <c r="E1640" s="100"/>
      <c r="F1640" s="100"/>
      <c r="H1640" s="102"/>
      <c r="I1640" s="103"/>
      <c r="J1640" s="102"/>
    </row>
    <row r="1641" spans="2:10">
      <c r="B1641" s="98"/>
      <c r="C1641" s="98"/>
      <c r="D1641" s="100"/>
      <c r="E1641" s="100"/>
      <c r="F1641" s="100"/>
      <c r="H1641" s="102"/>
      <c r="I1641" s="103"/>
      <c r="J1641" s="102"/>
    </row>
    <row r="1642" spans="2:10">
      <c r="B1642" s="98"/>
      <c r="C1642" s="98"/>
      <c r="D1642" s="100"/>
      <c r="E1642" s="100"/>
      <c r="F1642" s="100"/>
      <c r="H1642" s="102"/>
      <c r="I1642" s="103"/>
      <c r="J1642" s="102"/>
    </row>
    <row r="1643" spans="2:10">
      <c r="B1643" s="98"/>
      <c r="C1643" s="98"/>
      <c r="D1643" s="100"/>
      <c r="E1643" s="100"/>
      <c r="F1643" s="100"/>
      <c r="H1643" s="102"/>
      <c r="I1643" s="103"/>
      <c r="J1643" s="102"/>
    </row>
    <row r="1644" spans="2:10">
      <c r="B1644" s="98"/>
      <c r="C1644" s="98"/>
      <c r="D1644" s="100"/>
      <c r="E1644" s="100"/>
      <c r="F1644" s="100"/>
      <c r="H1644" s="102"/>
      <c r="I1644" s="103"/>
      <c r="J1644" s="102"/>
    </row>
    <row r="1645" spans="2:10">
      <c r="B1645" s="98"/>
      <c r="C1645" s="98"/>
      <c r="D1645" s="100"/>
      <c r="E1645" s="100"/>
      <c r="F1645" s="100"/>
      <c r="H1645" s="102"/>
      <c r="I1645" s="103"/>
      <c r="J1645" s="102"/>
    </row>
    <row r="1646" spans="2:10">
      <c r="B1646" s="98"/>
      <c r="C1646" s="98"/>
      <c r="D1646" s="100"/>
      <c r="E1646" s="100"/>
      <c r="F1646" s="100"/>
      <c r="H1646" s="102"/>
      <c r="I1646" s="103"/>
      <c r="J1646" s="102"/>
    </row>
    <row r="1647" spans="2:10">
      <c r="B1647" s="98"/>
      <c r="C1647" s="98"/>
      <c r="D1647" s="100"/>
      <c r="E1647" s="100"/>
      <c r="F1647" s="100"/>
      <c r="H1647" s="102"/>
      <c r="I1647" s="103"/>
      <c r="J1647" s="102"/>
    </row>
    <row r="1648" spans="2:10">
      <c r="B1648" s="98"/>
      <c r="C1648" s="98"/>
      <c r="D1648" s="100"/>
      <c r="E1648" s="100"/>
      <c r="F1648" s="100"/>
      <c r="H1648" s="102"/>
      <c r="I1648" s="103"/>
      <c r="J1648" s="102"/>
    </row>
    <row r="1649" spans="2:10">
      <c r="B1649" s="98"/>
      <c r="C1649" s="98"/>
      <c r="D1649" s="100"/>
      <c r="E1649" s="100"/>
      <c r="F1649" s="100"/>
      <c r="H1649" s="102"/>
      <c r="I1649" s="103"/>
      <c r="J1649" s="102"/>
    </row>
    <row r="1650" spans="2:10">
      <c r="B1650" s="98"/>
      <c r="C1650" s="98"/>
      <c r="D1650" s="100"/>
      <c r="E1650" s="100"/>
      <c r="F1650" s="100"/>
      <c r="H1650" s="102"/>
      <c r="I1650" s="103"/>
      <c r="J1650" s="102"/>
    </row>
    <row r="1651" spans="2:10">
      <c r="B1651" s="98"/>
      <c r="C1651" s="98"/>
      <c r="D1651" s="100"/>
      <c r="E1651" s="100"/>
      <c r="F1651" s="100"/>
      <c r="H1651" s="102"/>
      <c r="I1651" s="103"/>
      <c r="J1651" s="102"/>
    </row>
    <row r="1652" spans="2:10">
      <c r="B1652" s="98"/>
      <c r="C1652" s="98"/>
      <c r="D1652" s="100"/>
      <c r="E1652" s="100"/>
      <c r="F1652" s="100"/>
      <c r="H1652" s="102"/>
      <c r="I1652" s="103"/>
      <c r="J1652" s="102"/>
    </row>
    <row r="1653" spans="2:10">
      <c r="B1653" s="98"/>
      <c r="C1653" s="98"/>
      <c r="D1653" s="100"/>
      <c r="E1653" s="100"/>
      <c r="F1653" s="100"/>
      <c r="H1653" s="102"/>
      <c r="I1653" s="103"/>
      <c r="J1653" s="102"/>
    </row>
    <row r="1654" spans="2:10">
      <c r="B1654" s="98"/>
      <c r="C1654" s="98"/>
      <c r="D1654" s="100"/>
      <c r="E1654" s="100"/>
      <c r="F1654" s="100"/>
      <c r="H1654" s="102"/>
      <c r="I1654" s="103"/>
      <c r="J1654" s="102"/>
    </row>
    <row r="1655" spans="2:10">
      <c r="B1655" s="98"/>
      <c r="C1655" s="98"/>
      <c r="D1655" s="100"/>
      <c r="E1655" s="100"/>
      <c r="F1655" s="100"/>
      <c r="H1655" s="102"/>
      <c r="I1655" s="103"/>
      <c r="J1655" s="102"/>
    </row>
    <row r="1656" spans="2:10">
      <c r="B1656" s="98"/>
      <c r="C1656" s="98"/>
      <c r="D1656" s="100"/>
      <c r="E1656" s="100"/>
      <c r="F1656" s="100"/>
      <c r="H1656" s="102"/>
      <c r="I1656" s="103"/>
      <c r="J1656" s="102"/>
    </row>
    <row r="1657" spans="2:10">
      <c r="B1657" s="98"/>
      <c r="C1657" s="98"/>
      <c r="D1657" s="100"/>
      <c r="E1657" s="100"/>
      <c r="F1657" s="100"/>
      <c r="H1657" s="102"/>
      <c r="I1657" s="103"/>
      <c r="J1657" s="102"/>
    </row>
    <row r="1658" spans="2:10">
      <c r="B1658" s="98"/>
      <c r="C1658" s="98"/>
      <c r="D1658" s="100"/>
      <c r="E1658" s="100"/>
      <c r="F1658" s="100"/>
      <c r="H1658" s="102"/>
      <c r="I1658" s="103"/>
      <c r="J1658" s="102"/>
    </row>
    <row r="1659" spans="2:10">
      <c r="B1659" s="98"/>
      <c r="C1659" s="98"/>
      <c r="D1659" s="100"/>
      <c r="E1659" s="100"/>
      <c r="F1659" s="100"/>
      <c r="H1659" s="102"/>
      <c r="I1659" s="103"/>
      <c r="J1659" s="102"/>
    </row>
    <row r="1660" spans="2:10">
      <c r="B1660" s="98"/>
      <c r="C1660" s="98"/>
      <c r="D1660" s="100"/>
      <c r="E1660" s="100"/>
      <c r="F1660" s="100"/>
      <c r="H1660" s="102"/>
      <c r="I1660" s="103"/>
      <c r="J1660" s="102"/>
    </row>
    <row r="1661" spans="2:10">
      <c r="B1661" s="98"/>
      <c r="C1661" s="98"/>
      <c r="D1661" s="100"/>
      <c r="E1661" s="100"/>
      <c r="F1661" s="100"/>
      <c r="H1661" s="102"/>
      <c r="I1661" s="103"/>
      <c r="J1661" s="102"/>
    </row>
    <row r="1662" spans="2:10">
      <c r="B1662" s="98"/>
      <c r="C1662" s="98"/>
      <c r="D1662" s="100"/>
      <c r="E1662" s="100"/>
      <c r="F1662" s="100"/>
      <c r="H1662" s="102"/>
      <c r="I1662" s="103"/>
      <c r="J1662" s="102"/>
    </row>
    <row r="1663" spans="2:10">
      <c r="B1663" s="98"/>
      <c r="C1663" s="98"/>
      <c r="D1663" s="100"/>
      <c r="E1663" s="100"/>
      <c r="F1663" s="100"/>
      <c r="H1663" s="102"/>
      <c r="I1663" s="103"/>
      <c r="J1663" s="102"/>
    </row>
    <row r="1664" spans="2:10">
      <c r="B1664" s="98"/>
      <c r="C1664" s="98"/>
      <c r="D1664" s="100"/>
      <c r="E1664" s="100"/>
      <c r="F1664" s="100"/>
      <c r="H1664" s="102"/>
      <c r="I1664" s="103"/>
      <c r="J1664" s="102"/>
    </row>
    <row r="1665" spans="2:10">
      <c r="B1665" s="98"/>
      <c r="C1665" s="98"/>
      <c r="D1665" s="100"/>
      <c r="E1665" s="100"/>
      <c r="F1665" s="100"/>
      <c r="H1665" s="102"/>
      <c r="I1665" s="103"/>
      <c r="J1665" s="102"/>
    </row>
    <row r="1666" spans="2:10">
      <c r="B1666" s="98"/>
      <c r="C1666" s="98"/>
      <c r="D1666" s="100"/>
      <c r="E1666" s="100"/>
      <c r="F1666" s="100"/>
      <c r="H1666" s="102"/>
      <c r="I1666" s="103"/>
      <c r="J1666" s="102"/>
    </row>
    <row r="1667" spans="2:10">
      <c r="B1667" s="98"/>
      <c r="C1667" s="98"/>
      <c r="D1667" s="100"/>
      <c r="E1667" s="100"/>
      <c r="F1667" s="100"/>
      <c r="H1667" s="102"/>
      <c r="I1667" s="103"/>
      <c r="J1667" s="102"/>
    </row>
    <row r="1668" spans="2:10">
      <c r="B1668" s="98"/>
      <c r="C1668" s="98"/>
      <c r="D1668" s="100"/>
      <c r="E1668" s="100"/>
      <c r="F1668" s="100"/>
      <c r="H1668" s="102"/>
      <c r="I1668" s="103"/>
      <c r="J1668" s="102"/>
    </row>
    <row r="1669" spans="2:10">
      <c r="B1669" s="98"/>
      <c r="C1669" s="98"/>
      <c r="D1669" s="100"/>
      <c r="E1669" s="100"/>
      <c r="F1669" s="100"/>
      <c r="H1669" s="102"/>
      <c r="I1669" s="103"/>
      <c r="J1669" s="102"/>
    </row>
    <row r="1670" spans="2:10">
      <c r="B1670" s="98"/>
      <c r="C1670" s="98"/>
      <c r="D1670" s="100"/>
      <c r="E1670" s="100"/>
      <c r="F1670" s="100"/>
      <c r="H1670" s="102"/>
      <c r="I1670" s="103"/>
      <c r="J1670" s="102"/>
    </row>
    <row r="1671" spans="2:10">
      <c r="B1671" s="98"/>
      <c r="C1671" s="98"/>
      <c r="D1671" s="100"/>
      <c r="E1671" s="100"/>
      <c r="F1671" s="100"/>
      <c r="H1671" s="102"/>
      <c r="I1671" s="103"/>
      <c r="J1671" s="102"/>
    </row>
    <row r="1672" spans="2:10">
      <c r="B1672" s="98"/>
      <c r="C1672" s="98"/>
      <c r="D1672" s="100"/>
      <c r="E1672" s="100"/>
      <c r="F1672" s="100"/>
      <c r="H1672" s="102"/>
      <c r="I1672" s="103"/>
      <c r="J1672" s="102"/>
    </row>
    <row r="1673" spans="2:10">
      <c r="B1673" s="98"/>
      <c r="C1673" s="98"/>
      <c r="D1673" s="100"/>
      <c r="E1673" s="100"/>
      <c r="F1673" s="100"/>
      <c r="H1673" s="102"/>
      <c r="I1673" s="103"/>
      <c r="J1673" s="102"/>
    </row>
    <row r="1674" spans="2:10">
      <c r="B1674" s="98"/>
      <c r="C1674" s="98"/>
      <c r="D1674" s="100"/>
      <c r="E1674" s="100"/>
      <c r="F1674" s="100"/>
      <c r="H1674" s="102"/>
      <c r="I1674" s="103"/>
      <c r="J1674" s="102"/>
    </row>
    <row r="1675" spans="2:10">
      <c r="B1675" s="98"/>
      <c r="C1675" s="98"/>
      <c r="D1675" s="100"/>
      <c r="E1675" s="100"/>
      <c r="F1675" s="100"/>
      <c r="H1675" s="102"/>
      <c r="I1675" s="103"/>
      <c r="J1675" s="102"/>
    </row>
    <row r="1676" spans="2:10">
      <c r="B1676" s="98"/>
      <c r="C1676" s="98"/>
      <c r="D1676" s="100"/>
      <c r="E1676" s="100"/>
      <c r="F1676" s="100"/>
      <c r="H1676" s="102"/>
      <c r="I1676" s="103"/>
      <c r="J1676" s="102"/>
    </row>
    <row r="1677" spans="2:10">
      <c r="B1677" s="98"/>
      <c r="C1677" s="98"/>
      <c r="D1677" s="100"/>
      <c r="E1677" s="100"/>
      <c r="F1677" s="100"/>
      <c r="H1677" s="102"/>
      <c r="I1677" s="103"/>
      <c r="J1677" s="102"/>
    </row>
    <row r="1678" spans="2:10">
      <c r="B1678" s="98"/>
      <c r="C1678" s="98"/>
      <c r="D1678" s="100"/>
      <c r="E1678" s="100"/>
      <c r="F1678" s="100"/>
      <c r="H1678" s="102"/>
      <c r="I1678" s="103"/>
      <c r="J1678" s="102"/>
    </row>
    <row r="1679" spans="2:10">
      <c r="B1679" s="98"/>
      <c r="C1679" s="98"/>
      <c r="D1679" s="100"/>
      <c r="E1679" s="100"/>
      <c r="F1679" s="100"/>
      <c r="H1679" s="102"/>
      <c r="I1679" s="103"/>
      <c r="J1679" s="102"/>
    </row>
    <row r="1680" spans="2:10">
      <c r="B1680" s="98"/>
      <c r="C1680" s="98"/>
      <c r="D1680" s="100"/>
      <c r="E1680" s="100"/>
      <c r="F1680" s="100"/>
      <c r="H1680" s="102"/>
      <c r="I1680" s="103"/>
      <c r="J1680" s="102"/>
    </row>
    <row r="1681" spans="2:10">
      <c r="B1681" s="98"/>
      <c r="C1681" s="98"/>
      <c r="D1681" s="100"/>
      <c r="E1681" s="100"/>
      <c r="F1681" s="100"/>
      <c r="H1681" s="102"/>
      <c r="I1681" s="103"/>
      <c r="J1681" s="102"/>
    </row>
    <row r="1682" spans="2:10">
      <c r="B1682" s="98"/>
      <c r="C1682" s="98"/>
      <c r="D1682" s="100"/>
      <c r="E1682" s="100"/>
      <c r="F1682" s="100"/>
      <c r="H1682" s="102"/>
      <c r="I1682" s="103"/>
      <c r="J1682" s="102"/>
    </row>
    <row r="1683" spans="2:10">
      <c r="B1683" s="98"/>
      <c r="C1683" s="98"/>
      <c r="D1683" s="100"/>
      <c r="E1683" s="100"/>
      <c r="F1683" s="100"/>
      <c r="H1683" s="102"/>
      <c r="I1683" s="103"/>
      <c r="J1683" s="102"/>
    </row>
    <row r="1684" spans="2:10">
      <c r="B1684" s="98"/>
      <c r="C1684" s="98"/>
      <c r="D1684" s="100"/>
      <c r="E1684" s="100"/>
      <c r="F1684" s="100"/>
      <c r="H1684" s="102"/>
      <c r="I1684" s="103"/>
      <c r="J1684" s="102"/>
    </row>
    <row r="1685" spans="2:10">
      <c r="B1685" s="98"/>
      <c r="C1685" s="98"/>
      <c r="D1685" s="100"/>
      <c r="E1685" s="100"/>
      <c r="F1685" s="100"/>
      <c r="H1685" s="102"/>
      <c r="I1685" s="103"/>
      <c r="J1685" s="102"/>
    </row>
    <row r="1686" spans="2:10">
      <c r="B1686" s="98"/>
      <c r="C1686" s="98"/>
      <c r="D1686" s="100"/>
      <c r="E1686" s="100"/>
      <c r="F1686" s="100"/>
      <c r="H1686" s="102"/>
      <c r="I1686" s="103"/>
      <c r="J1686" s="102"/>
    </row>
    <row r="1687" spans="2:10">
      <c r="B1687" s="98"/>
      <c r="C1687" s="98"/>
      <c r="D1687" s="100"/>
      <c r="E1687" s="100"/>
      <c r="F1687" s="100"/>
      <c r="H1687" s="102"/>
      <c r="I1687" s="103"/>
      <c r="J1687" s="102"/>
    </row>
    <row r="1688" spans="2:10">
      <c r="B1688" s="98"/>
      <c r="C1688" s="98"/>
      <c r="D1688" s="100"/>
      <c r="E1688" s="100"/>
      <c r="F1688" s="100"/>
      <c r="H1688" s="102"/>
      <c r="I1688" s="103"/>
      <c r="J1688" s="102"/>
    </row>
    <row r="1689" spans="2:10">
      <c r="B1689" s="98"/>
      <c r="C1689" s="98"/>
      <c r="D1689" s="100"/>
      <c r="E1689" s="100"/>
      <c r="F1689" s="100"/>
      <c r="H1689" s="102"/>
      <c r="I1689" s="103"/>
      <c r="J1689" s="102"/>
    </row>
    <row r="1690" spans="2:10">
      <c r="B1690" s="98"/>
      <c r="C1690" s="98"/>
      <c r="D1690" s="100"/>
      <c r="E1690" s="100"/>
      <c r="F1690" s="100"/>
      <c r="H1690" s="102"/>
      <c r="I1690" s="103"/>
      <c r="J1690" s="102"/>
    </row>
    <row r="1691" spans="2:10">
      <c r="B1691" s="98"/>
      <c r="C1691" s="98"/>
      <c r="D1691" s="100"/>
      <c r="E1691" s="100"/>
      <c r="F1691" s="100"/>
      <c r="H1691" s="102"/>
      <c r="I1691" s="103"/>
      <c r="J1691" s="102"/>
    </row>
    <row r="1692" spans="2:10">
      <c r="B1692" s="98"/>
      <c r="C1692" s="98"/>
      <c r="D1692" s="100"/>
      <c r="E1692" s="100"/>
      <c r="F1692" s="100"/>
      <c r="H1692" s="102"/>
      <c r="I1692" s="103"/>
      <c r="J1692" s="102"/>
    </row>
    <row r="1693" spans="2:10">
      <c r="B1693" s="98"/>
      <c r="C1693" s="98"/>
      <c r="D1693" s="100"/>
      <c r="E1693" s="100"/>
      <c r="F1693" s="100"/>
      <c r="H1693" s="102"/>
      <c r="I1693" s="103"/>
      <c r="J1693" s="102"/>
    </row>
    <row r="1694" spans="2:10">
      <c r="B1694" s="98"/>
      <c r="C1694" s="98"/>
      <c r="D1694" s="100"/>
      <c r="E1694" s="100"/>
      <c r="F1694" s="100"/>
      <c r="H1694" s="102"/>
      <c r="I1694" s="103"/>
      <c r="J1694" s="102"/>
    </row>
    <row r="1695" spans="2:10">
      <c r="B1695" s="98"/>
      <c r="C1695" s="98"/>
      <c r="D1695" s="100"/>
      <c r="E1695" s="100"/>
      <c r="F1695" s="100"/>
      <c r="H1695" s="102"/>
      <c r="I1695" s="103"/>
      <c r="J1695" s="102"/>
    </row>
    <row r="1696" spans="2:10">
      <c r="B1696" s="98"/>
      <c r="C1696" s="98"/>
      <c r="D1696" s="100"/>
      <c r="E1696" s="100"/>
      <c r="F1696" s="100"/>
      <c r="H1696" s="102"/>
      <c r="I1696" s="103"/>
      <c r="J1696" s="102"/>
    </row>
    <row r="1697" spans="2:10">
      <c r="B1697" s="98"/>
      <c r="C1697" s="98"/>
      <c r="D1697" s="100"/>
      <c r="E1697" s="100"/>
      <c r="F1697" s="100"/>
      <c r="H1697" s="102"/>
      <c r="I1697" s="103"/>
      <c r="J1697" s="102"/>
    </row>
    <row r="1698" spans="2:10">
      <c r="B1698" s="98"/>
      <c r="C1698" s="98"/>
      <c r="D1698" s="100"/>
      <c r="E1698" s="100"/>
      <c r="F1698" s="100"/>
      <c r="H1698" s="102"/>
      <c r="I1698" s="103"/>
      <c r="J1698" s="102"/>
    </row>
    <row r="1699" spans="2:10">
      <c r="B1699" s="98"/>
      <c r="C1699" s="98"/>
      <c r="D1699" s="100"/>
      <c r="E1699" s="100"/>
      <c r="F1699" s="100"/>
      <c r="H1699" s="102"/>
      <c r="I1699" s="103"/>
      <c r="J1699" s="102"/>
    </row>
    <row r="1700" spans="2:10">
      <c r="B1700" s="98"/>
      <c r="C1700" s="98"/>
      <c r="D1700" s="100"/>
      <c r="E1700" s="100"/>
      <c r="F1700" s="100"/>
      <c r="H1700" s="102"/>
      <c r="I1700" s="103"/>
      <c r="J1700" s="102"/>
    </row>
    <row r="1701" spans="2:10">
      <c r="B1701" s="98"/>
      <c r="C1701" s="98"/>
      <c r="D1701" s="100"/>
      <c r="E1701" s="100"/>
      <c r="F1701" s="100"/>
      <c r="H1701" s="102"/>
      <c r="I1701" s="103"/>
      <c r="J1701" s="102"/>
    </row>
    <row r="1702" spans="2:10">
      <c r="B1702" s="98"/>
      <c r="C1702" s="98"/>
      <c r="D1702" s="100"/>
      <c r="E1702" s="100"/>
      <c r="F1702" s="100"/>
      <c r="H1702" s="102"/>
      <c r="I1702" s="103"/>
      <c r="J1702" s="102"/>
    </row>
    <row r="1703" spans="2:10">
      <c r="B1703" s="98"/>
      <c r="C1703" s="98"/>
      <c r="D1703" s="100"/>
      <c r="E1703" s="100"/>
      <c r="F1703" s="100"/>
      <c r="H1703" s="102"/>
      <c r="I1703" s="103"/>
      <c r="J1703" s="102"/>
    </row>
    <row r="1704" spans="2:10">
      <c r="B1704" s="98"/>
      <c r="C1704" s="98"/>
      <c r="D1704" s="100"/>
      <c r="E1704" s="100"/>
      <c r="F1704" s="100"/>
      <c r="H1704" s="102"/>
      <c r="I1704" s="103"/>
      <c r="J1704" s="102"/>
    </row>
    <row r="1705" spans="2:10">
      <c r="B1705" s="98"/>
      <c r="C1705" s="98"/>
      <c r="D1705" s="100"/>
      <c r="E1705" s="100"/>
      <c r="F1705" s="100"/>
      <c r="H1705" s="102"/>
      <c r="I1705" s="103"/>
      <c r="J1705" s="102"/>
    </row>
    <row r="1706" spans="2:10">
      <c r="B1706" s="98"/>
      <c r="C1706" s="98"/>
      <c r="D1706" s="100"/>
      <c r="E1706" s="100"/>
      <c r="F1706" s="100"/>
      <c r="H1706" s="102"/>
      <c r="I1706" s="103"/>
      <c r="J1706" s="102"/>
    </row>
    <row r="1707" spans="2:10">
      <c r="B1707" s="98"/>
      <c r="C1707" s="98"/>
      <c r="D1707" s="100"/>
      <c r="E1707" s="100"/>
      <c r="F1707" s="100"/>
      <c r="H1707" s="102"/>
      <c r="I1707" s="103"/>
      <c r="J1707" s="102"/>
    </row>
    <row r="1708" spans="2:10">
      <c r="B1708" s="98"/>
      <c r="C1708" s="98"/>
      <c r="D1708" s="100"/>
      <c r="E1708" s="100"/>
      <c r="F1708" s="100"/>
      <c r="H1708" s="102"/>
      <c r="I1708" s="103"/>
      <c r="J1708" s="102"/>
    </row>
    <row r="1709" spans="2:10">
      <c r="B1709" s="98"/>
      <c r="C1709" s="98"/>
      <c r="D1709" s="100"/>
      <c r="E1709" s="100"/>
      <c r="F1709" s="100"/>
      <c r="H1709" s="102"/>
      <c r="I1709" s="103"/>
      <c r="J1709" s="102"/>
    </row>
    <row r="1710" spans="2:10">
      <c r="B1710" s="98"/>
      <c r="C1710" s="98"/>
      <c r="D1710" s="100"/>
      <c r="E1710" s="100"/>
      <c r="F1710" s="100"/>
      <c r="H1710" s="102"/>
      <c r="I1710" s="103"/>
      <c r="J1710" s="102"/>
    </row>
    <row r="1711" spans="2:10">
      <c r="B1711" s="98"/>
      <c r="C1711" s="98"/>
      <c r="D1711" s="100"/>
      <c r="E1711" s="100"/>
      <c r="F1711" s="100"/>
      <c r="H1711" s="102"/>
      <c r="I1711" s="103"/>
      <c r="J1711" s="102"/>
    </row>
    <row r="1712" spans="2:10">
      <c r="B1712" s="98"/>
      <c r="C1712" s="98"/>
      <c r="D1712" s="100"/>
      <c r="E1712" s="100"/>
      <c r="F1712" s="100"/>
      <c r="H1712" s="102"/>
      <c r="I1712" s="103"/>
      <c r="J1712" s="102"/>
    </row>
    <row r="1713" spans="2:10">
      <c r="B1713" s="98"/>
      <c r="C1713" s="98"/>
      <c r="D1713" s="100"/>
      <c r="E1713" s="100"/>
      <c r="F1713" s="100"/>
      <c r="H1713" s="102"/>
      <c r="I1713" s="103"/>
      <c r="J1713" s="102"/>
    </row>
    <row r="1714" spans="2:10">
      <c r="B1714" s="98"/>
      <c r="C1714" s="98"/>
      <c r="D1714" s="100"/>
      <c r="E1714" s="100"/>
      <c r="F1714" s="100"/>
      <c r="H1714" s="102"/>
      <c r="I1714" s="103"/>
      <c r="J1714" s="102"/>
    </row>
    <row r="1715" spans="2:10">
      <c r="B1715" s="98"/>
      <c r="C1715" s="98"/>
      <c r="D1715" s="100"/>
      <c r="E1715" s="100"/>
      <c r="F1715" s="100"/>
      <c r="H1715" s="102"/>
      <c r="I1715" s="103"/>
      <c r="J1715" s="102"/>
    </row>
    <row r="1716" spans="2:10">
      <c r="B1716" s="98"/>
      <c r="C1716" s="98"/>
      <c r="D1716" s="100"/>
      <c r="E1716" s="100"/>
      <c r="F1716" s="100"/>
      <c r="H1716" s="102"/>
      <c r="I1716" s="103"/>
      <c r="J1716" s="102"/>
    </row>
    <row r="1717" spans="2:10">
      <c r="B1717" s="98"/>
      <c r="C1717" s="98"/>
      <c r="D1717" s="100"/>
      <c r="E1717" s="100"/>
      <c r="F1717" s="100"/>
      <c r="H1717" s="102"/>
      <c r="I1717" s="103"/>
      <c r="J1717" s="102"/>
    </row>
    <row r="1718" spans="2:10">
      <c r="B1718" s="98"/>
      <c r="C1718" s="98"/>
      <c r="D1718" s="100"/>
      <c r="E1718" s="100"/>
      <c r="F1718" s="100"/>
      <c r="H1718" s="102"/>
      <c r="I1718" s="103"/>
      <c r="J1718" s="102"/>
    </row>
    <row r="1719" spans="2:10">
      <c r="B1719" s="98"/>
      <c r="C1719" s="98"/>
      <c r="D1719" s="100"/>
      <c r="E1719" s="100"/>
      <c r="F1719" s="100"/>
      <c r="H1719" s="102"/>
      <c r="I1719" s="103"/>
      <c r="J1719" s="102"/>
    </row>
    <row r="1720" spans="2:10">
      <c r="B1720" s="98"/>
      <c r="C1720" s="98"/>
      <c r="D1720" s="100"/>
      <c r="E1720" s="100"/>
      <c r="F1720" s="100"/>
      <c r="H1720" s="102"/>
      <c r="I1720" s="103"/>
      <c r="J1720" s="102"/>
    </row>
    <row r="1721" spans="2:10">
      <c r="B1721" s="98"/>
      <c r="C1721" s="98"/>
      <c r="D1721" s="100"/>
      <c r="E1721" s="100"/>
      <c r="F1721" s="100"/>
      <c r="H1721" s="102"/>
      <c r="I1721" s="103"/>
      <c r="J1721" s="102"/>
    </row>
    <row r="1722" spans="2:10">
      <c r="B1722" s="98"/>
      <c r="C1722" s="98"/>
      <c r="D1722" s="100"/>
      <c r="E1722" s="100"/>
      <c r="F1722" s="100"/>
      <c r="H1722" s="102"/>
      <c r="I1722" s="103"/>
      <c r="J1722" s="102"/>
    </row>
    <row r="1723" spans="2:10">
      <c r="B1723" s="98"/>
      <c r="C1723" s="98"/>
      <c r="D1723" s="100"/>
      <c r="E1723" s="100"/>
      <c r="F1723" s="100"/>
      <c r="H1723" s="102"/>
      <c r="I1723" s="103"/>
      <c r="J1723" s="102"/>
    </row>
    <row r="1724" spans="2:10">
      <c r="B1724" s="98"/>
      <c r="C1724" s="98"/>
      <c r="D1724" s="100"/>
      <c r="E1724" s="100"/>
      <c r="F1724" s="100"/>
      <c r="H1724" s="102"/>
      <c r="I1724" s="103"/>
      <c r="J1724" s="102"/>
    </row>
    <row r="1725" spans="2:10">
      <c r="B1725" s="98"/>
      <c r="C1725" s="98"/>
      <c r="D1725" s="100"/>
      <c r="E1725" s="100"/>
      <c r="F1725" s="100"/>
      <c r="H1725" s="102"/>
      <c r="I1725" s="103"/>
      <c r="J1725" s="102"/>
    </row>
    <row r="1726" spans="2:10">
      <c r="B1726" s="98"/>
      <c r="C1726" s="98"/>
      <c r="D1726" s="100"/>
      <c r="E1726" s="100"/>
      <c r="F1726" s="100"/>
      <c r="H1726" s="102"/>
      <c r="I1726" s="103"/>
      <c r="J1726" s="102"/>
    </row>
    <row r="1727" spans="2:10">
      <c r="B1727" s="98"/>
      <c r="C1727" s="98"/>
      <c r="D1727" s="100"/>
      <c r="E1727" s="100"/>
      <c r="F1727" s="100"/>
      <c r="H1727" s="102"/>
      <c r="I1727" s="103"/>
      <c r="J1727" s="102"/>
    </row>
    <row r="1728" spans="2:10">
      <c r="B1728" s="98"/>
      <c r="C1728" s="98"/>
      <c r="D1728" s="100"/>
      <c r="E1728" s="100"/>
      <c r="F1728" s="100"/>
      <c r="H1728" s="102"/>
      <c r="I1728" s="103"/>
      <c r="J1728" s="102"/>
    </row>
    <row r="1729" spans="2:10">
      <c r="B1729" s="98"/>
      <c r="C1729" s="98"/>
      <c r="D1729" s="100"/>
      <c r="E1729" s="100"/>
      <c r="F1729" s="100"/>
      <c r="H1729" s="102"/>
      <c r="I1729" s="103"/>
      <c r="J1729" s="102"/>
    </row>
    <row r="1730" spans="2:10">
      <c r="B1730" s="98"/>
      <c r="C1730" s="98"/>
      <c r="D1730" s="100"/>
      <c r="E1730" s="100"/>
      <c r="F1730" s="100"/>
      <c r="H1730" s="102"/>
      <c r="I1730" s="103"/>
      <c r="J1730" s="102"/>
    </row>
    <row r="1731" spans="2:10">
      <c r="B1731" s="98"/>
      <c r="C1731" s="98"/>
      <c r="D1731" s="100"/>
      <c r="E1731" s="100"/>
      <c r="F1731" s="100"/>
      <c r="H1731" s="102"/>
      <c r="I1731" s="103"/>
      <c r="J1731" s="102"/>
    </row>
    <row r="1732" spans="2:10">
      <c r="B1732" s="98"/>
      <c r="C1732" s="98"/>
      <c r="D1732" s="100"/>
      <c r="E1732" s="100"/>
      <c r="F1732" s="100"/>
      <c r="H1732" s="102"/>
      <c r="I1732" s="103"/>
      <c r="J1732" s="102"/>
    </row>
    <row r="1733" spans="2:10">
      <c r="B1733" s="98"/>
      <c r="C1733" s="98"/>
      <c r="D1733" s="100"/>
      <c r="E1733" s="100"/>
      <c r="F1733" s="100"/>
      <c r="H1733" s="102"/>
      <c r="I1733" s="103"/>
      <c r="J1733" s="102"/>
    </row>
    <row r="1734" spans="2:10">
      <c r="B1734" s="98"/>
      <c r="C1734" s="98"/>
      <c r="D1734" s="100"/>
      <c r="E1734" s="100"/>
      <c r="F1734" s="100"/>
      <c r="H1734" s="102"/>
      <c r="I1734" s="103"/>
      <c r="J1734" s="102"/>
    </row>
    <row r="1735" spans="2:10">
      <c r="B1735" s="98"/>
      <c r="C1735" s="98"/>
      <c r="D1735" s="100"/>
      <c r="E1735" s="100"/>
      <c r="F1735" s="100"/>
      <c r="H1735" s="102"/>
      <c r="I1735" s="103"/>
      <c r="J1735" s="102"/>
    </row>
    <row r="1736" spans="2:10">
      <c r="B1736" s="98"/>
      <c r="C1736" s="98"/>
      <c r="D1736" s="100"/>
      <c r="E1736" s="100"/>
      <c r="F1736" s="100"/>
      <c r="H1736" s="102"/>
      <c r="I1736" s="103"/>
      <c r="J1736" s="102"/>
    </row>
    <row r="1737" spans="2:10">
      <c r="B1737" s="98"/>
      <c r="C1737" s="98"/>
      <c r="D1737" s="100"/>
      <c r="E1737" s="100"/>
      <c r="F1737" s="100"/>
      <c r="H1737" s="102"/>
      <c r="I1737" s="103"/>
      <c r="J1737" s="102"/>
    </row>
    <row r="1738" spans="2:10">
      <c r="B1738" s="98"/>
      <c r="C1738" s="98"/>
      <c r="D1738" s="100"/>
      <c r="E1738" s="100"/>
      <c r="F1738" s="100"/>
      <c r="H1738" s="102"/>
      <c r="I1738" s="103"/>
      <c r="J1738" s="102"/>
    </row>
    <row r="1739" spans="2:10">
      <c r="B1739" s="98"/>
      <c r="C1739" s="98"/>
      <c r="D1739" s="100"/>
      <c r="E1739" s="100"/>
      <c r="F1739" s="100"/>
      <c r="H1739" s="102"/>
      <c r="I1739" s="103"/>
      <c r="J1739" s="102"/>
    </row>
    <row r="1740" spans="2:10">
      <c r="B1740" s="98"/>
      <c r="C1740" s="98"/>
      <c r="D1740" s="100"/>
      <c r="E1740" s="100"/>
      <c r="F1740" s="100"/>
      <c r="H1740" s="102"/>
      <c r="I1740" s="103"/>
      <c r="J1740" s="102"/>
    </row>
    <row r="1741" spans="2:10">
      <c r="B1741" s="98"/>
      <c r="C1741" s="98"/>
      <c r="D1741" s="100"/>
      <c r="E1741" s="100"/>
      <c r="F1741" s="100"/>
      <c r="H1741" s="102"/>
      <c r="I1741" s="103"/>
      <c r="J1741" s="102"/>
    </row>
    <row r="1742" spans="2:10">
      <c r="B1742" s="98"/>
      <c r="C1742" s="98"/>
      <c r="D1742" s="100"/>
      <c r="E1742" s="100"/>
      <c r="F1742" s="100"/>
      <c r="H1742" s="102"/>
      <c r="I1742" s="103"/>
      <c r="J1742" s="102"/>
    </row>
    <row r="1743" spans="2:10">
      <c r="B1743" s="98"/>
      <c r="C1743" s="98"/>
      <c r="D1743" s="100"/>
      <c r="E1743" s="100"/>
      <c r="F1743" s="100"/>
      <c r="H1743" s="102"/>
      <c r="I1743" s="103"/>
      <c r="J1743" s="102"/>
    </row>
    <row r="1744" spans="2:10">
      <c r="B1744" s="98"/>
      <c r="C1744" s="98"/>
      <c r="D1744" s="100"/>
      <c r="E1744" s="100"/>
      <c r="F1744" s="100"/>
      <c r="H1744" s="102"/>
      <c r="I1744" s="103"/>
      <c r="J1744" s="102"/>
    </row>
    <row r="1745" spans="2:10">
      <c r="B1745" s="98"/>
      <c r="C1745" s="98"/>
      <c r="D1745" s="100"/>
      <c r="E1745" s="100"/>
      <c r="F1745" s="100"/>
      <c r="H1745" s="102"/>
      <c r="I1745" s="103"/>
      <c r="J1745" s="102"/>
    </row>
    <row r="1746" spans="2:10">
      <c r="B1746" s="98"/>
      <c r="C1746" s="98"/>
      <c r="D1746" s="100"/>
      <c r="E1746" s="100"/>
      <c r="F1746" s="100"/>
      <c r="H1746" s="102"/>
      <c r="I1746" s="103"/>
      <c r="J1746" s="102"/>
    </row>
    <row r="1747" spans="2:10">
      <c r="B1747" s="98"/>
      <c r="C1747" s="98"/>
      <c r="D1747" s="100"/>
      <c r="E1747" s="100"/>
      <c r="F1747" s="100"/>
      <c r="H1747" s="102"/>
      <c r="I1747" s="103"/>
      <c r="J1747" s="102"/>
    </row>
    <row r="1748" spans="2:10">
      <c r="B1748" s="98"/>
      <c r="C1748" s="98"/>
      <c r="D1748" s="100"/>
      <c r="E1748" s="100"/>
      <c r="F1748" s="100"/>
      <c r="H1748" s="102"/>
      <c r="I1748" s="103"/>
      <c r="J1748" s="102"/>
    </row>
    <row r="1749" spans="2:10">
      <c r="B1749" s="98"/>
      <c r="C1749" s="98"/>
      <c r="D1749" s="100"/>
      <c r="E1749" s="100"/>
      <c r="F1749" s="100"/>
      <c r="H1749" s="102"/>
      <c r="I1749" s="103"/>
      <c r="J1749" s="102"/>
    </row>
    <row r="1750" spans="2:10">
      <c r="B1750" s="98"/>
      <c r="C1750" s="98"/>
      <c r="D1750" s="100"/>
      <c r="E1750" s="100"/>
      <c r="F1750" s="100"/>
      <c r="H1750" s="102"/>
      <c r="I1750" s="103"/>
      <c r="J1750" s="102"/>
    </row>
    <row r="1751" spans="2:10">
      <c r="B1751" s="98"/>
      <c r="C1751" s="98"/>
      <c r="D1751" s="100"/>
      <c r="E1751" s="100"/>
      <c r="F1751" s="100"/>
      <c r="H1751" s="102"/>
      <c r="I1751" s="103"/>
      <c r="J1751" s="102"/>
    </row>
    <row r="1752" spans="2:10">
      <c r="B1752" s="98"/>
      <c r="C1752" s="98"/>
      <c r="D1752" s="100"/>
      <c r="E1752" s="100"/>
      <c r="F1752" s="100"/>
      <c r="H1752" s="102"/>
      <c r="I1752" s="103"/>
      <c r="J1752" s="102"/>
    </row>
    <row r="1753" spans="2:10">
      <c r="B1753" s="98"/>
      <c r="C1753" s="98"/>
      <c r="D1753" s="100"/>
      <c r="E1753" s="100"/>
      <c r="F1753" s="100"/>
      <c r="H1753" s="102"/>
      <c r="I1753" s="103"/>
      <c r="J1753" s="102"/>
    </row>
    <row r="1754" spans="2:10">
      <c r="B1754" s="98"/>
      <c r="C1754" s="98"/>
      <c r="D1754" s="100"/>
      <c r="E1754" s="100"/>
      <c r="F1754" s="100"/>
      <c r="H1754" s="102"/>
      <c r="I1754" s="103"/>
      <c r="J1754" s="102"/>
    </row>
    <row r="1755" spans="2:10">
      <c r="B1755" s="98"/>
      <c r="C1755" s="98"/>
      <c r="D1755" s="100"/>
      <c r="E1755" s="100"/>
      <c r="F1755" s="100"/>
      <c r="H1755" s="102"/>
      <c r="I1755" s="103"/>
      <c r="J1755" s="102"/>
    </row>
    <row r="1756" spans="2:10">
      <c r="B1756" s="98"/>
      <c r="C1756" s="98"/>
      <c r="D1756" s="100"/>
      <c r="E1756" s="100"/>
      <c r="F1756" s="100"/>
      <c r="H1756" s="102"/>
      <c r="I1756" s="103"/>
      <c r="J1756" s="102"/>
    </row>
    <row r="1757" spans="2:10">
      <c r="B1757" s="98"/>
      <c r="C1757" s="98"/>
      <c r="D1757" s="100"/>
      <c r="E1757" s="100"/>
      <c r="F1757" s="100"/>
      <c r="H1757" s="102"/>
      <c r="I1757" s="103"/>
      <c r="J1757" s="102"/>
    </row>
    <row r="1758" spans="2:10">
      <c r="B1758" s="98"/>
      <c r="C1758" s="98"/>
      <c r="D1758" s="100"/>
      <c r="E1758" s="100"/>
      <c r="F1758" s="100"/>
      <c r="H1758" s="102"/>
      <c r="I1758" s="103"/>
      <c r="J1758" s="102"/>
    </row>
    <row r="1759" spans="2:10">
      <c r="B1759" s="98"/>
      <c r="C1759" s="98"/>
      <c r="D1759" s="100"/>
      <c r="E1759" s="100"/>
      <c r="F1759" s="100"/>
      <c r="H1759" s="102"/>
      <c r="I1759" s="103"/>
      <c r="J1759" s="102"/>
    </row>
    <row r="1760" spans="2:10">
      <c r="B1760" s="98"/>
      <c r="C1760" s="98"/>
      <c r="D1760" s="100"/>
      <c r="E1760" s="100"/>
      <c r="F1760" s="100"/>
      <c r="H1760" s="102"/>
      <c r="I1760" s="103"/>
      <c r="J1760" s="102"/>
    </row>
    <row r="1761" spans="2:10">
      <c r="B1761" s="98"/>
      <c r="C1761" s="98"/>
      <c r="D1761" s="100"/>
      <c r="E1761" s="100"/>
      <c r="F1761" s="100"/>
      <c r="H1761" s="102"/>
      <c r="I1761" s="103"/>
      <c r="J1761" s="102"/>
    </row>
    <row r="1762" spans="2:10">
      <c r="B1762" s="98"/>
      <c r="C1762" s="98"/>
      <c r="D1762" s="100"/>
      <c r="E1762" s="100"/>
      <c r="F1762" s="100"/>
      <c r="H1762" s="102"/>
      <c r="I1762" s="103"/>
      <c r="J1762" s="102"/>
    </row>
    <row r="1763" spans="2:10">
      <c r="B1763" s="98"/>
      <c r="C1763" s="98"/>
      <c r="D1763" s="100"/>
      <c r="E1763" s="100"/>
      <c r="F1763" s="100"/>
      <c r="H1763" s="102"/>
      <c r="I1763" s="103"/>
      <c r="J1763" s="102"/>
    </row>
    <row r="1764" spans="2:10">
      <c r="B1764" s="98"/>
      <c r="C1764" s="98"/>
      <c r="D1764" s="100"/>
      <c r="E1764" s="100"/>
      <c r="F1764" s="100"/>
      <c r="H1764" s="102"/>
      <c r="I1764" s="103"/>
      <c r="J1764" s="102"/>
    </row>
    <row r="1765" spans="2:10">
      <c r="B1765" s="98"/>
      <c r="C1765" s="98"/>
      <c r="D1765" s="100"/>
      <c r="E1765" s="100"/>
      <c r="F1765" s="100"/>
      <c r="H1765" s="102"/>
      <c r="I1765" s="103"/>
      <c r="J1765" s="102"/>
    </row>
    <row r="1766" spans="2:10">
      <c r="B1766" s="98"/>
      <c r="C1766" s="98"/>
      <c r="D1766" s="100"/>
      <c r="E1766" s="100"/>
      <c r="F1766" s="100"/>
      <c r="H1766" s="102"/>
      <c r="I1766" s="103"/>
      <c r="J1766" s="102"/>
    </row>
    <row r="1767" spans="2:10">
      <c r="B1767" s="98"/>
      <c r="C1767" s="98"/>
      <c r="D1767" s="100"/>
      <c r="E1767" s="100"/>
      <c r="F1767" s="100"/>
      <c r="H1767" s="102"/>
      <c r="I1767" s="103"/>
      <c r="J1767" s="102"/>
    </row>
    <row r="1768" spans="2:10">
      <c r="B1768" s="98"/>
      <c r="C1768" s="98"/>
      <c r="D1768" s="100"/>
      <c r="E1768" s="100"/>
      <c r="F1768" s="100"/>
      <c r="H1768" s="102"/>
      <c r="I1768" s="103"/>
      <c r="J1768" s="102"/>
    </row>
    <row r="1769" spans="2:10">
      <c r="B1769" s="98"/>
      <c r="C1769" s="98"/>
      <c r="D1769" s="100"/>
      <c r="E1769" s="100"/>
      <c r="F1769" s="100"/>
      <c r="H1769" s="102"/>
      <c r="I1769" s="103"/>
      <c r="J1769" s="102"/>
    </row>
    <row r="1770" spans="2:10">
      <c r="B1770" s="98"/>
      <c r="C1770" s="98"/>
      <c r="D1770" s="100"/>
      <c r="E1770" s="100"/>
      <c r="F1770" s="100"/>
      <c r="H1770" s="102"/>
      <c r="I1770" s="103"/>
      <c r="J1770" s="102"/>
    </row>
    <row r="1771" spans="2:10">
      <c r="B1771" s="98"/>
      <c r="C1771" s="98"/>
      <c r="D1771" s="100"/>
      <c r="E1771" s="100"/>
      <c r="F1771" s="100"/>
      <c r="H1771" s="102"/>
      <c r="I1771" s="103"/>
      <c r="J1771" s="102"/>
    </row>
    <row r="1772" spans="2:10">
      <c r="B1772" s="98"/>
      <c r="C1772" s="98"/>
      <c r="D1772" s="100"/>
      <c r="E1772" s="100"/>
      <c r="F1772" s="100"/>
      <c r="H1772" s="102"/>
      <c r="I1772" s="103"/>
      <c r="J1772" s="102"/>
    </row>
    <row r="1773" spans="2:10">
      <c r="B1773" s="98"/>
      <c r="C1773" s="98"/>
      <c r="D1773" s="100"/>
      <c r="E1773" s="100"/>
      <c r="F1773" s="100"/>
      <c r="H1773" s="102"/>
      <c r="I1773" s="103"/>
      <c r="J1773" s="102"/>
    </row>
    <row r="1774" spans="2:10">
      <c r="B1774" s="98"/>
      <c r="C1774" s="98"/>
      <c r="D1774" s="100"/>
      <c r="E1774" s="100"/>
      <c r="F1774" s="100"/>
      <c r="H1774" s="102"/>
      <c r="I1774" s="103"/>
      <c r="J1774" s="102"/>
    </row>
    <row r="1775" spans="2:10">
      <c r="B1775" s="98"/>
      <c r="C1775" s="98"/>
      <c r="D1775" s="100"/>
      <c r="E1775" s="100"/>
      <c r="F1775" s="100"/>
      <c r="H1775" s="102"/>
      <c r="I1775" s="103"/>
      <c r="J1775" s="102"/>
    </row>
    <row r="1776" spans="2:10">
      <c r="B1776" s="98"/>
      <c r="C1776" s="98"/>
      <c r="D1776" s="100"/>
      <c r="E1776" s="100"/>
      <c r="F1776" s="100"/>
      <c r="H1776" s="102"/>
      <c r="I1776" s="103"/>
      <c r="J1776" s="102"/>
    </row>
    <row r="1777" spans="2:10">
      <c r="B1777" s="98"/>
      <c r="C1777" s="98"/>
      <c r="D1777" s="100"/>
      <c r="E1777" s="100"/>
      <c r="F1777" s="100"/>
      <c r="H1777" s="102"/>
      <c r="I1777" s="103"/>
      <c r="J1777" s="102"/>
    </row>
    <row r="1778" spans="2:10">
      <c r="B1778" s="98"/>
      <c r="C1778" s="98"/>
      <c r="D1778" s="100"/>
      <c r="E1778" s="100"/>
      <c r="F1778" s="100"/>
      <c r="H1778" s="102"/>
      <c r="I1778" s="103"/>
      <c r="J1778" s="102"/>
    </row>
    <row r="1779" spans="2:10">
      <c r="B1779" s="98"/>
      <c r="C1779" s="98"/>
      <c r="D1779" s="100"/>
      <c r="E1779" s="100"/>
      <c r="F1779" s="100"/>
      <c r="H1779" s="102"/>
      <c r="I1779" s="103"/>
      <c r="J1779" s="102"/>
    </row>
    <row r="1780" spans="2:10">
      <c r="B1780" s="98"/>
      <c r="C1780" s="98"/>
      <c r="D1780" s="100"/>
      <c r="E1780" s="100"/>
      <c r="F1780" s="100"/>
      <c r="H1780" s="102"/>
      <c r="I1780" s="103"/>
      <c r="J1780" s="102"/>
    </row>
    <row r="1781" spans="2:10">
      <c r="B1781" s="98"/>
      <c r="C1781" s="98"/>
      <c r="D1781" s="100"/>
      <c r="E1781" s="100"/>
      <c r="F1781" s="100"/>
      <c r="H1781" s="102"/>
      <c r="I1781" s="103"/>
      <c r="J1781" s="102"/>
    </row>
    <row r="1782" spans="2:10">
      <c r="B1782" s="98"/>
      <c r="C1782" s="98"/>
      <c r="D1782" s="100"/>
      <c r="E1782" s="100"/>
      <c r="F1782" s="100"/>
      <c r="H1782" s="102"/>
      <c r="I1782" s="103"/>
      <c r="J1782" s="102"/>
    </row>
    <row r="1783" spans="2:10">
      <c r="B1783" s="98"/>
      <c r="C1783" s="98"/>
      <c r="D1783" s="100"/>
      <c r="E1783" s="100"/>
      <c r="F1783" s="100"/>
      <c r="H1783" s="102"/>
      <c r="I1783" s="103"/>
      <c r="J1783" s="102"/>
    </row>
    <row r="1784" spans="2:10">
      <c r="B1784" s="98"/>
      <c r="C1784" s="98"/>
      <c r="D1784" s="100"/>
      <c r="E1784" s="100"/>
      <c r="F1784" s="100"/>
      <c r="H1784" s="102"/>
      <c r="I1784" s="103"/>
      <c r="J1784" s="102"/>
    </row>
    <row r="1785" spans="2:10">
      <c r="B1785" s="98"/>
      <c r="C1785" s="98"/>
      <c r="D1785" s="100"/>
      <c r="E1785" s="100"/>
      <c r="F1785" s="100"/>
      <c r="H1785" s="102"/>
      <c r="I1785" s="103"/>
      <c r="J1785" s="102"/>
    </row>
    <row r="1786" spans="2:10">
      <c r="B1786" s="98"/>
      <c r="C1786" s="98"/>
      <c r="D1786" s="100"/>
      <c r="E1786" s="100"/>
      <c r="F1786" s="100"/>
      <c r="H1786" s="102"/>
      <c r="I1786" s="103"/>
      <c r="J1786" s="102"/>
    </row>
    <row r="1787" spans="2:10">
      <c r="B1787" s="98"/>
      <c r="C1787" s="98"/>
      <c r="D1787" s="100"/>
      <c r="E1787" s="100"/>
      <c r="F1787" s="100"/>
      <c r="H1787" s="102"/>
      <c r="I1787" s="103"/>
      <c r="J1787" s="102"/>
    </row>
    <row r="1788" spans="2:10">
      <c r="B1788" s="98"/>
      <c r="C1788" s="98"/>
      <c r="D1788" s="100"/>
      <c r="E1788" s="100"/>
      <c r="F1788" s="100"/>
      <c r="H1788" s="102"/>
      <c r="I1788" s="103"/>
      <c r="J1788" s="102"/>
    </row>
    <row r="1789" spans="2:10">
      <c r="B1789" s="98"/>
      <c r="C1789" s="98"/>
      <c r="D1789" s="100"/>
      <c r="E1789" s="100"/>
      <c r="F1789" s="100"/>
      <c r="H1789" s="102"/>
      <c r="I1789" s="103"/>
      <c r="J1789" s="102"/>
    </row>
    <row r="1790" spans="2:10">
      <c r="B1790" s="98"/>
      <c r="C1790" s="98"/>
      <c r="D1790" s="100"/>
      <c r="E1790" s="100"/>
      <c r="F1790" s="100"/>
      <c r="H1790" s="102"/>
      <c r="I1790" s="103"/>
      <c r="J1790" s="102"/>
    </row>
    <row r="1791" spans="2:10">
      <c r="B1791" s="98"/>
      <c r="C1791" s="98"/>
      <c r="D1791" s="100"/>
      <c r="E1791" s="100"/>
      <c r="F1791" s="100"/>
      <c r="H1791" s="102"/>
      <c r="I1791" s="103"/>
      <c r="J1791" s="102"/>
    </row>
    <row r="1792" spans="2:10">
      <c r="B1792" s="98"/>
      <c r="C1792" s="98"/>
      <c r="D1792" s="100"/>
      <c r="E1792" s="100"/>
      <c r="F1792" s="100"/>
      <c r="H1792" s="102"/>
      <c r="I1792" s="103"/>
      <c r="J1792" s="102"/>
    </row>
    <row r="1793" spans="2:10">
      <c r="B1793" s="98"/>
      <c r="C1793" s="98"/>
      <c r="D1793" s="100"/>
      <c r="E1793" s="100"/>
      <c r="F1793" s="100"/>
      <c r="H1793" s="102"/>
      <c r="I1793" s="103"/>
      <c r="J1793" s="102"/>
    </row>
    <row r="1794" spans="2:10">
      <c r="B1794" s="98"/>
      <c r="C1794" s="98"/>
      <c r="D1794" s="100"/>
      <c r="E1794" s="100"/>
      <c r="F1794" s="100"/>
      <c r="H1794" s="102"/>
      <c r="I1794" s="103"/>
      <c r="J1794" s="102"/>
    </row>
    <row r="1795" spans="2:10">
      <c r="B1795" s="98"/>
      <c r="C1795" s="98"/>
      <c r="D1795" s="100"/>
      <c r="E1795" s="100"/>
      <c r="F1795" s="100"/>
      <c r="H1795" s="102"/>
      <c r="I1795" s="103"/>
      <c r="J1795" s="102"/>
    </row>
    <row r="1796" spans="2:10">
      <c r="B1796" s="98"/>
      <c r="C1796" s="98"/>
      <c r="D1796" s="100"/>
      <c r="E1796" s="100"/>
      <c r="F1796" s="100"/>
      <c r="H1796" s="102"/>
      <c r="I1796" s="103"/>
      <c r="J1796" s="102"/>
    </row>
    <row r="1797" spans="2:10">
      <c r="B1797" s="98"/>
      <c r="C1797" s="98"/>
      <c r="D1797" s="100"/>
      <c r="E1797" s="100"/>
      <c r="F1797" s="100"/>
      <c r="H1797" s="102"/>
      <c r="I1797" s="103"/>
      <c r="J1797" s="102"/>
    </row>
    <row r="1798" spans="2:10">
      <c r="B1798" s="98"/>
      <c r="C1798" s="98"/>
      <c r="D1798" s="100"/>
      <c r="E1798" s="100"/>
      <c r="F1798" s="100"/>
      <c r="H1798" s="102"/>
      <c r="I1798" s="103"/>
      <c r="J1798" s="102"/>
    </row>
    <row r="1799" spans="2:10">
      <c r="B1799" s="98"/>
      <c r="C1799" s="98"/>
      <c r="D1799" s="100"/>
      <c r="E1799" s="100"/>
      <c r="F1799" s="100"/>
      <c r="H1799" s="102"/>
      <c r="I1799" s="103"/>
      <c r="J1799" s="102"/>
    </row>
    <row r="1800" spans="2:10">
      <c r="B1800" s="98"/>
      <c r="C1800" s="98"/>
      <c r="D1800" s="100"/>
      <c r="E1800" s="100"/>
      <c r="F1800" s="100"/>
      <c r="H1800" s="102"/>
      <c r="I1800" s="103"/>
      <c r="J1800" s="102"/>
    </row>
    <row r="1801" spans="2:10">
      <c r="B1801" s="98"/>
      <c r="C1801" s="98"/>
      <c r="D1801" s="100"/>
      <c r="E1801" s="100"/>
      <c r="F1801" s="100"/>
      <c r="H1801" s="102"/>
      <c r="I1801" s="103"/>
      <c r="J1801" s="102"/>
    </row>
    <row r="1802" spans="2:10">
      <c r="B1802" s="98"/>
      <c r="C1802" s="98"/>
      <c r="D1802" s="100"/>
      <c r="E1802" s="100"/>
      <c r="F1802" s="100"/>
      <c r="H1802" s="102"/>
      <c r="I1802" s="103"/>
      <c r="J1802" s="102"/>
    </row>
    <row r="1803" spans="2:10">
      <c r="B1803" s="98"/>
      <c r="C1803" s="98"/>
      <c r="D1803" s="100"/>
      <c r="E1803" s="100"/>
      <c r="F1803" s="100"/>
      <c r="H1803" s="102"/>
      <c r="I1803" s="103"/>
      <c r="J1803" s="102"/>
    </row>
    <row r="1804" spans="2:10">
      <c r="B1804" s="98"/>
      <c r="C1804" s="98"/>
      <c r="D1804" s="100"/>
      <c r="E1804" s="100"/>
      <c r="F1804" s="100"/>
      <c r="H1804" s="102"/>
      <c r="I1804" s="103"/>
      <c r="J1804" s="102"/>
    </row>
    <row r="1805" spans="2:10">
      <c r="B1805" s="98"/>
      <c r="C1805" s="98"/>
      <c r="D1805" s="100"/>
      <c r="E1805" s="100"/>
      <c r="F1805" s="100"/>
      <c r="H1805" s="102"/>
      <c r="I1805" s="103"/>
      <c r="J1805" s="102"/>
    </row>
    <row r="1806" spans="2:10">
      <c r="B1806" s="98"/>
      <c r="C1806" s="98"/>
      <c r="D1806" s="100"/>
      <c r="E1806" s="100"/>
      <c r="F1806" s="100"/>
      <c r="H1806" s="102"/>
      <c r="I1806" s="103"/>
      <c r="J1806" s="102"/>
    </row>
    <row r="1807" spans="2:10">
      <c r="B1807" s="98"/>
      <c r="C1807" s="98"/>
      <c r="D1807" s="100"/>
      <c r="E1807" s="100"/>
      <c r="F1807" s="100"/>
      <c r="H1807" s="102"/>
      <c r="I1807" s="103"/>
      <c r="J1807" s="102"/>
    </row>
    <row r="1808" spans="2:10">
      <c r="B1808" s="98"/>
      <c r="C1808" s="98"/>
      <c r="D1808" s="100"/>
      <c r="E1808" s="100"/>
      <c r="F1808" s="100"/>
      <c r="H1808" s="102"/>
      <c r="I1808" s="103"/>
      <c r="J1808" s="102"/>
    </row>
    <row r="1809" spans="2:10">
      <c r="B1809" s="98"/>
      <c r="C1809" s="98"/>
      <c r="D1809" s="100"/>
      <c r="E1809" s="100"/>
      <c r="F1809" s="100"/>
      <c r="H1809" s="102"/>
      <c r="I1809" s="103"/>
      <c r="J1809" s="102"/>
    </row>
    <row r="1810" spans="2:10">
      <c r="B1810" s="98"/>
      <c r="C1810" s="98"/>
      <c r="D1810" s="100"/>
      <c r="E1810" s="100"/>
      <c r="F1810" s="100"/>
      <c r="H1810" s="102"/>
      <c r="I1810" s="103"/>
      <c r="J1810" s="102"/>
    </row>
    <row r="1811" spans="2:10">
      <c r="B1811" s="98"/>
      <c r="C1811" s="98"/>
      <c r="D1811" s="100"/>
      <c r="E1811" s="100"/>
      <c r="F1811" s="100"/>
      <c r="H1811" s="102"/>
      <c r="I1811" s="103"/>
      <c r="J1811" s="102"/>
    </row>
    <row r="1812" spans="2:10">
      <c r="B1812" s="98"/>
      <c r="C1812" s="98"/>
      <c r="D1812" s="100"/>
      <c r="E1812" s="100"/>
      <c r="F1812" s="100"/>
      <c r="H1812" s="102"/>
      <c r="I1812" s="103"/>
      <c r="J1812" s="102"/>
    </row>
    <row r="1813" spans="2:10">
      <c r="B1813" s="98"/>
      <c r="C1813" s="98"/>
      <c r="D1813" s="100"/>
      <c r="E1813" s="100"/>
      <c r="F1813" s="100"/>
      <c r="H1813" s="102"/>
      <c r="I1813" s="103"/>
      <c r="J1813" s="102"/>
    </row>
    <row r="1814" spans="2:10">
      <c r="B1814" s="98"/>
      <c r="C1814" s="98"/>
      <c r="D1814" s="100"/>
      <c r="E1814" s="100"/>
      <c r="F1814" s="100"/>
      <c r="H1814" s="102"/>
      <c r="I1814" s="103"/>
      <c r="J1814" s="102"/>
    </row>
    <row r="1815" spans="2:10">
      <c r="B1815" s="98"/>
      <c r="C1815" s="98"/>
      <c r="D1815" s="100"/>
      <c r="E1815" s="100"/>
      <c r="F1815" s="100"/>
      <c r="H1815" s="102"/>
      <c r="I1815" s="103"/>
      <c r="J1815" s="102"/>
    </row>
    <row r="1816" spans="2:10">
      <c r="B1816" s="98"/>
      <c r="C1816" s="98"/>
      <c r="D1816" s="100"/>
      <c r="E1816" s="100"/>
      <c r="F1816" s="100"/>
      <c r="H1816" s="102"/>
      <c r="I1816" s="103"/>
      <c r="J1816" s="102"/>
    </row>
    <row r="1817" spans="2:10">
      <c r="B1817" s="98"/>
      <c r="C1817" s="98"/>
      <c r="D1817" s="100"/>
      <c r="E1817" s="100"/>
      <c r="F1817" s="100"/>
      <c r="H1817" s="102"/>
      <c r="I1817" s="103"/>
      <c r="J1817" s="102"/>
    </row>
    <row r="1818" spans="2:10">
      <c r="B1818" s="98"/>
      <c r="C1818" s="98"/>
      <c r="D1818" s="100"/>
      <c r="E1818" s="100"/>
      <c r="F1818" s="100"/>
      <c r="H1818" s="102"/>
      <c r="I1818" s="103"/>
      <c r="J1818" s="102"/>
    </row>
    <row r="1819" spans="2:10">
      <c r="B1819" s="98"/>
      <c r="C1819" s="98"/>
      <c r="D1819" s="100"/>
      <c r="E1819" s="100"/>
      <c r="F1819" s="100"/>
      <c r="H1819" s="102"/>
      <c r="I1819" s="103"/>
      <c r="J1819" s="102"/>
    </row>
    <row r="1820" spans="2:10">
      <c r="B1820" s="98"/>
      <c r="C1820" s="98"/>
      <c r="D1820" s="100"/>
      <c r="E1820" s="100"/>
      <c r="F1820" s="100"/>
      <c r="H1820" s="102"/>
      <c r="I1820" s="103"/>
      <c r="J1820" s="102"/>
    </row>
    <row r="1821" spans="2:10">
      <c r="B1821" s="98"/>
      <c r="C1821" s="98"/>
      <c r="D1821" s="100"/>
      <c r="E1821" s="100"/>
      <c r="F1821" s="100"/>
      <c r="H1821" s="102"/>
      <c r="I1821" s="103"/>
      <c r="J1821" s="102"/>
    </row>
    <row r="1822" spans="2:10">
      <c r="B1822" s="98"/>
      <c r="C1822" s="98"/>
      <c r="D1822" s="100"/>
      <c r="E1822" s="100"/>
      <c r="F1822" s="100"/>
      <c r="H1822" s="102"/>
      <c r="I1822" s="103"/>
      <c r="J1822" s="102"/>
    </row>
    <row r="1823" spans="2:10">
      <c r="B1823" s="98"/>
      <c r="C1823" s="98"/>
      <c r="D1823" s="100"/>
      <c r="E1823" s="100"/>
      <c r="F1823" s="100"/>
      <c r="H1823" s="102"/>
      <c r="I1823" s="103"/>
      <c r="J1823" s="102"/>
    </row>
    <row r="1824" spans="2:10">
      <c r="B1824" s="98"/>
      <c r="C1824" s="98"/>
      <c r="D1824" s="100"/>
      <c r="E1824" s="100"/>
      <c r="F1824" s="100"/>
      <c r="H1824" s="102"/>
      <c r="I1824" s="103"/>
      <c r="J1824" s="102"/>
    </row>
    <row r="1825" spans="2:10">
      <c r="B1825" s="98"/>
      <c r="C1825" s="98"/>
      <c r="D1825" s="100"/>
      <c r="E1825" s="100"/>
      <c r="F1825" s="100"/>
      <c r="H1825" s="102"/>
      <c r="I1825" s="103"/>
      <c r="J1825" s="102"/>
    </row>
    <row r="1826" spans="2:10">
      <c r="B1826" s="98"/>
      <c r="C1826" s="98"/>
      <c r="D1826" s="100"/>
      <c r="E1826" s="100"/>
      <c r="F1826" s="100"/>
      <c r="H1826" s="102"/>
      <c r="I1826" s="103"/>
      <c r="J1826" s="102"/>
    </row>
    <row r="1827" spans="2:10">
      <c r="B1827" s="98"/>
      <c r="C1827" s="98"/>
      <c r="D1827" s="100"/>
      <c r="E1827" s="100"/>
      <c r="F1827" s="100"/>
      <c r="H1827" s="102"/>
      <c r="I1827" s="103"/>
      <c r="J1827" s="102"/>
    </row>
    <row r="1828" spans="2:10">
      <c r="B1828" s="98"/>
      <c r="C1828" s="98"/>
      <c r="D1828" s="100"/>
      <c r="E1828" s="100"/>
      <c r="F1828" s="100"/>
      <c r="H1828" s="102"/>
      <c r="I1828" s="103"/>
      <c r="J1828" s="102"/>
    </row>
    <row r="1829" spans="2:10">
      <c r="B1829" s="98"/>
      <c r="C1829" s="98"/>
      <c r="D1829" s="100"/>
      <c r="E1829" s="100"/>
      <c r="F1829" s="100"/>
      <c r="H1829" s="102"/>
      <c r="I1829" s="103"/>
      <c r="J1829" s="102"/>
    </row>
    <row r="1830" spans="2:10">
      <c r="B1830" s="98"/>
      <c r="C1830" s="98"/>
      <c r="D1830" s="100"/>
      <c r="E1830" s="100"/>
      <c r="F1830" s="100"/>
      <c r="H1830" s="102"/>
      <c r="I1830" s="103"/>
      <c r="J1830" s="102"/>
    </row>
    <row r="1831" spans="2:10">
      <c r="B1831" s="98"/>
      <c r="C1831" s="98"/>
      <c r="D1831" s="100"/>
      <c r="E1831" s="100"/>
      <c r="F1831" s="100"/>
      <c r="H1831" s="102"/>
      <c r="I1831" s="103"/>
      <c r="J1831" s="102"/>
    </row>
    <row r="1832" spans="2:10">
      <c r="B1832" s="98"/>
      <c r="C1832" s="98"/>
      <c r="D1832" s="100"/>
      <c r="E1832" s="100"/>
      <c r="F1832" s="100"/>
      <c r="H1832" s="102"/>
      <c r="I1832" s="103"/>
      <c r="J1832" s="102"/>
    </row>
    <row r="1833" spans="2:10">
      <c r="B1833" s="98"/>
      <c r="C1833" s="98"/>
      <c r="D1833" s="100"/>
      <c r="E1833" s="100"/>
      <c r="F1833" s="100"/>
      <c r="H1833" s="102"/>
      <c r="I1833" s="103"/>
      <c r="J1833" s="102"/>
    </row>
    <row r="1834" spans="2:10">
      <c r="B1834" s="98"/>
      <c r="C1834" s="98"/>
      <c r="D1834" s="100"/>
      <c r="E1834" s="100"/>
      <c r="F1834" s="100"/>
      <c r="H1834" s="102"/>
      <c r="I1834" s="103"/>
      <c r="J1834" s="102"/>
    </row>
    <row r="1835" spans="2:10">
      <c r="B1835" s="98"/>
      <c r="C1835" s="98"/>
      <c r="D1835" s="100"/>
      <c r="E1835" s="100"/>
      <c r="F1835" s="100"/>
      <c r="H1835" s="102"/>
      <c r="I1835" s="103"/>
      <c r="J1835" s="102"/>
    </row>
    <row r="1836" spans="2:10">
      <c r="B1836" s="98"/>
      <c r="C1836" s="98"/>
      <c r="D1836" s="100"/>
      <c r="E1836" s="100"/>
      <c r="F1836" s="100"/>
      <c r="H1836" s="102"/>
      <c r="I1836" s="103"/>
      <c r="J1836" s="102"/>
    </row>
    <row r="1837" spans="2:10">
      <c r="B1837" s="98"/>
      <c r="C1837" s="98"/>
      <c r="D1837" s="100"/>
      <c r="E1837" s="100"/>
      <c r="F1837" s="100"/>
      <c r="H1837" s="102"/>
      <c r="I1837" s="103"/>
      <c r="J1837" s="102"/>
    </row>
    <row r="1838" spans="2:10">
      <c r="B1838" s="98"/>
      <c r="C1838" s="98"/>
      <c r="D1838" s="100"/>
      <c r="E1838" s="100"/>
      <c r="F1838" s="100"/>
      <c r="H1838" s="102"/>
      <c r="I1838" s="103"/>
      <c r="J1838" s="102"/>
    </row>
    <row r="1839" spans="2:10">
      <c r="B1839" s="98"/>
      <c r="C1839" s="98"/>
      <c r="D1839" s="100"/>
      <c r="E1839" s="100"/>
      <c r="F1839" s="100"/>
      <c r="H1839" s="102"/>
      <c r="I1839" s="103"/>
      <c r="J1839" s="102"/>
    </row>
    <row r="1840" spans="2:10">
      <c r="B1840" s="98"/>
      <c r="C1840" s="98"/>
      <c r="D1840" s="100"/>
      <c r="E1840" s="100"/>
      <c r="F1840" s="100"/>
      <c r="H1840" s="102"/>
      <c r="I1840" s="103"/>
      <c r="J1840" s="102"/>
    </row>
    <row r="1841" spans="2:10">
      <c r="B1841" s="98"/>
      <c r="C1841" s="98"/>
      <c r="D1841" s="100"/>
      <c r="E1841" s="100"/>
      <c r="F1841" s="100"/>
      <c r="H1841" s="102"/>
      <c r="I1841" s="103"/>
      <c r="J1841" s="102"/>
    </row>
    <row r="1842" spans="2:10">
      <c r="B1842" s="98"/>
      <c r="C1842" s="98"/>
      <c r="D1842" s="100"/>
      <c r="E1842" s="100"/>
      <c r="F1842" s="100"/>
      <c r="H1842" s="102"/>
      <c r="I1842" s="103"/>
      <c r="J1842" s="102"/>
    </row>
    <row r="1843" spans="2:10">
      <c r="B1843" s="98"/>
      <c r="C1843" s="98"/>
      <c r="D1843" s="100"/>
      <c r="E1843" s="100"/>
      <c r="F1843" s="100"/>
      <c r="H1843" s="102"/>
      <c r="I1843" s="103"/>
      <c r="J1843" s="102"/>
    </row>
    <row r="1844" spans="2:10">
      <c r="B1844" s="98"/>
      <c r="C1844" s="98"/>
      <c r="D1844" s="100"/>
      <c r="E1844" s="100"/>
      <c r="F1844" s="100"/>
      <c r="H1844" s="102"/>
      <c r="I1844" s="103"/>
      <c r="J1844" s="102"/>
    </row>
    <row r="1845" spans="2:10">
      <c r="B1845" s="98"/>
      <c r="C1845" s="98"/>
      <c r="D1845" s="100"/>
      <c r="E1845" s="100"/>
      <c r="F1845" s="100"/>
      <c r="H1845" s="102"/>
      <c r="I1845" s="103"/>
      <c r="J1845" s="102"/>
    </row>
    <row r="1846" spans="2:10">
      <c r="B1846" s="98"/>
      <c r="C1846" s="98"/>
      <c r="D1846" s="100"/>
      <c r="E1846" s="100"/>
      <c r="F1846" s="100"/>
      <c r="H1846" s="102"/>
      <c r="I1846" s="103"/>
      <c r="J1846" s="102"/>
    </row>
    <row r="1847" spans="2:10">
      <c r="B1847" s="98"/>
      <c r="C1847" s="98"/>
      <c r="D1847" s="100"/>
      <c r="E1847" s="100"/>
      <c r="F1847" s="100"/>
      <c r="H1847" s="102"/>
      <c r="I1847" s="103"/>
      <c r="J1847" s="102"/>
    </row>
    <row r="1848" spans="2:10">
      <c r="B1848" s="98"/>
      <c r="C1848" s="98"/>
      <c r="D1848" s="100"/>
      <c r="E1848" s="100"/>
      <c r="F1848" s="100"/>
      <c r="H1848" s="102"/>
      <c r="I1848" s="103"/>
      <c r="J1848" s="102"/>
    </row>
    <row r="1849" spans="2:10">
      <c r="B1849" s="98"/>
      <c r="C1849" s="98"/>
      <c r="D1849" s="100"/>
      <c r="E1849" s="100"/>
      <c r="F1849" s="100"/>
      <c r="H1849" s="102"/>
      <c r="I1849" s="103"/>
      <c r="J1849" s="102"/>
    </row>
    <row r="1850" spans="2:10">
      <c r="B1850" s="98"/>
      <c r="C1850" s="98"/>
      <c r="D1850" s="100"/>
      <c r="E1850" s="100"/>
      <c r="F1850" s="100"/>
      <c r="H1850" s="102"/>
      <c r="I1850" s="103"/>
      <c r="J1850" s="102"/>
    </row>
    <row r="1851" spans="2:10">
      <c r="B1851" s="98"/>
      <c r="C1851" s="98"/>
      <c r="D1851" s="100"/>
      <c r="E1851" s="100"/>
      <c r="F1851" s="100"/>
      <c r="H1851" s="102"/>
      <c r="I1851" s="103"/>
      <c r="J1851" s="102"/>
    </row>
    <row r="1852" spans="2:10">
      <c r="B1852" s="98"/>
      <c r="C1852" s="98"/>
      <c r="D1852" s="100"/>
      <c r="E1852" s="100"/>
      <c r="F1852" s="100"/>
      <c r="H1852" s="102"/>
      <c r="I1852" s="103"/>
      <c r="J1852" s="102"/>
    </row>
    <row r="1853" spans="2:10">
      <c r="B1853" s="98"/>
      <c r="C1853" s="98"/>
      <c r="D1853" s="100"/>
      <c r="E1853" s="100"/>
      <c r="F1853" s="100"/>
      <c r="H1853" s="102"/>
      <c r="I1853" s="103"/>
      <c r="J1853" s="102"/>
    </row>
    <row r="1854" spans="2:10">
      <c r="B1854" s="98"/>
      <c r="C1854" s="98"/>
      <c r="D1854" s="100"/>
      <c r="E1854" s="100"/>
      <c r="F1854" s="100"/>
      <c r="H1854" s="102"/>
      <c r="I1854" s="103"/>
      <c r="J1854" s="102"/>
    </row>
    <row r="1855" spans="2:10">
      <c r="B1855" s="98"/>
      <c r="C1855" s="98"/>
      <c r="D1855" s="100"/>
      <c r="E1855" s="100"/>
      <c r="F1855" s="100"/>
      <c r="H1855" s="102"/>
      <c r="I1855" s="103"/>
      <c r="J1855" s="102"/>
    </row>
    <row r="1856" spans="2:10">
      <c r="B1856" s="98"/>
      <c r="C1856" s="98"/>
      <c r="D1856" s="100"/>
      <c r="E1856" s="100"/>
      <c r="F1856" s="100"/>
      <c r="H1856" s="102"/>
      <c r="I1856" s="103"/>
      <c r="J1856" s="102"/>
    </row>
    <row r="1857" spans="2:10">
      <c r="B1857" s="98"/>
      <c r="C1857" s="98"/>
      <c r="D1857" s="100"/>
      <c r="E1857" s="100"/>
      <c r="F1857" s="100"/>
      <c r="H1857" s="102"/>
      <c r="I1857" s="103"/>
      <c r="J1857" s="102"/>
    </row>
    <row r="1858" spans="2:10">
      <c r="B1858" s="98"/>
      <c r="C1858" s="98"/>
      <c r="D1858" s="100"/>
      <c r="E1858" s="100"/>
      <c r="F1858" s="100"/>
      <c r="H1858" s="102"/>
      <c r="I1858" s="103"/>
      <c r="J1858" s="102"/>
    </row>
    <row r="1859" spans="2:10">
      <c r="B1859" s="98"/>
      <c r="C1859" s="98"/>
      <c r="D1859" s="100"/>
      <c r="E1859" s="100"/>
      <c r="F1859" s="100"/>
      <c r="H1859" s="102"/>
      <c r="I1859" s="103"/>
      <c r="J1859" s="102"/>
    </row>
    <row r="1860" spans="2:10">
      <c r="B1860" s="98"/>
      <c r="C1860" s="98"/>
      <c r="D1860" s="100"/>
      <c r="E1860" s="100"/>
      <c r="F1860" s="100"/>
      <c r="H1860" s="102"/>
      <c r="I1860" s="103"/>
      <c r="J1860" s="102"/>
    </row>
    <row r="1861" spans="2:10">
      <c r="B1861" s="98"/>
      <c r="C1861" s="98"/>
      <c r="D1861" s="100"/>
      <c r="E1861" s="100"/>
      <c r="F1861" s="100"/>
      <c r="H1861" s="102"/>
      <c r="I1861" s="103"/>
      <c r="J1861" s="102"/>
    </row>
    <row r="1862" spans="2:10">
      <c r="B1862" s="98"/>
      <c r="C1862" s="98"/>
      <c r="D1862" s="100"/>
      <c r="E1862" s="100"/>
      <c r="F1862" s="100"/>
      <c r="H1862" s="102"/>
      <c r="I1862" s="103"/>
      <c r="J1862" s="102"/>
    </row>
    <row r="1863" spans="2:10">
      <c r="B1863" s="98"/>
      <c r="C1863" s="98"/>
      <c r="D1863" s="100"/>
      <c r="E1863" s="100"/>
      <c r="F1863" s="100"/>
      <c r="H1863" s="102"/>
      <c r="I1863" s="103"/>
      <c r="J1863" s="102"/>
    </row>
    <row r="1864" spans="2:10">
      <c r="B1864" s="98"/>
      <c r="C1864" s="98"/>
      <c r="D1864" s="100"/>
      <c r="E1864" s="100"/>
      <c r="F1864" s="100"/>
      <c r="H1864" s="102"/>
      <c r="I1864" s="103"/>
      <c r="J1864" s="102"/>
    </row>
    <row r="1865" spans="2:10">
      <c r="B1865" s="98"/>
      <c r="C1865" s="98"/>
      <c r="D1865" s="100"/>
      <c r="E1865" s="100"/>
      <c r="F1865" s="100"/>
      <c r="H1865" s="102"/>
      <c r="I1865" s="103"/>
      <c r="J1865" s="102"/>
    </row>
    <row r="1866" spans="2:10">
      <c r="B1866" s="98"/>
      <c r="C1866" s="98"/>
      <c r="D1866" s="100"/>
      <c r="E1866" s="100"/>
      <c r="F1866" s="100"/>
      <c r="H1866" s="102"/>
      <c r="I1866" s="103"/>
      <c r="J1866" s="102"/>
    </row>
    <row r="1867" spans="2:10">
      <c r="B1867" s="98"/>
      <c r="C1867" s="98"/>
      <c r="D1867" s="100"/>
      <c r="E1867" s="100"/>
      <c r="F1867" s="100"/>
      <c r="H1867" s="102"/>
      <c r="I1867" s="103"/>
      <c r="J1867" s="102"/>
    </row>
    <row r="1868" spans="2:10">
      <c r="B1868" s="98"/>
      <c r="C1868" s="98"/>
      <c r="D1868" s="100"/>
      <c r="E1868" s="100"/>
      <c r="F1868" s="100"/>
      <c r="H1868" s="102"/>
      <c r="I1868" s="103"/>
      <c r="J1868" s="102"/>
    </row>
    <row r="1869" spans="2:10">
      <c r="B1869" s="98"/>
      <c r="C1869" s="98"/>
      <c r="D1869" s="100"/>
      <c r="E1869" s="100"/>
      <c r="F1869" s="100"/>
      <c r="H1869" s="102"/>
      <c r="I1869" s="103"/>
      <c r="J1869" s="102"/>
    </row>
    <row r="1870" spans="2:10">
      <c r="B1870" s="98"/>
      <c r="C1870" s="98"/>
      <c r="D1870" s="100"/>
      <c r="E1870" s="100"/>
      <c r="F1870" s="100"/>
      <c r="H1870" s="102"/>
      <c r="I1870" s="103"/>
      <c r="J1870" s="102"/>
    </row>
    <row r="1871" spans="2:10">
      <c r="B1871" s="98"/>
      <c r="C1871" s="98"/>
      <c r="D1871" s="100"/>
      <c r="E1871" s="100"/>
      <c r="F1871" s="100"/>
      <c r="H1871" s="102"/>
      <c r="I1871" s="103"/>
      <c r="J1871" s="102"/>
    </row>
    <row r="1872" spans="2:10">
      <c r="B1872" s="98"/>
      <c r="C1872" s="98"/>
      <c r="D1872" s="100"/>
      <c r="E1872" s="100"/>
      <c r="F1872" s="100"/>
      <c r="H1872" s="102"/>
      <c r="I1872" s="103"/>
      <c r="J1872" s="102"/>
    </row>
    <row r="1873" spans="2:10">
      <c r="B1873" s="98"/>
      <c r="C1873" s="98"/>
      <c r="D1873" s="100"/>
      <c r="E1873" s="100"/>
      <c r="F1873" s="100"/>
      <c r="H1873" s="102"/>
      <c r="I1873" s="103"/>
      <c r="J1873" s="102"/>
    </row>
    <row r="1874" spans="2:10">
      <c r="B1874" s="98"/>
      <c r="C1874" s="98"/>
      <c r="D1874" s="100"/>
      <c r="E1874" s="100"/>
      <c r="F1874" s="100"/>
      <c r="H1874" s="102"/>
      <c r="I1874" s="103"/>
      <c r="J1874" s="102"/>
    </row>
    <row r="1875" spans="2:10">
      <c r="B1875" s="98"/>
      <c r="C1875" s="98"/>
      <c r="D1875" s="100"/>
      <c r="E1875" s="100"/>
      <c r="F1875" s="100"/>
      <c r="H1875" s="102"/>
      <c r="I1875" s="103"/>
      <c r="J1875" s="102"/>
    </row>
    <row r="1876" spans="2:10">
      <c r="B1876" s="98"/>
      <c r="C1876" s="98"/>
      <c r="D1876" s="100"/>
      <c r="E1876" s="100"/>
      <c r="F1876" s="100"/>
      <c r="H1876" s="102"/>
      <c r="I1876" s="103"/>
      <c r="J1876" s="102"/>
    </row>
    <row r="1877" spans="2:10">
      <c r="B1877" s="98"/>
      <c r="C1877" s="98"/>
      <c r="D1877" s="100"/>
      <c r="E1877" s="100"/>
      <c r="F1877" s="100"/>
      <c r="H1877" s="102"/>
      <c r="I1877" s="103"/>
      <c r="J1877" s="102"/>
    </row>
    <row r="1878" spans="2:10">
      <c r="B1878" s="98"/>
      <c r="C1878" s="98"/>
      <c r="D1878" s="100"/>
      <c r="E1878" s="100"/>
      <c r="F1878" s="100"/>
      <c r="H1878" s="102"/>
      <c r="I1878" s="103"/>
      <c r="J1878" s="102"/>
    </row>
    <row r="1879" spans="2:10">
      <c r="B1879" s="98"/>
      <c r="C1879" s="98"/>
      <c r="D1879" s="100"/>
      <c r="E1879" s="100"/>
      <c r="F1879" s="100"/>
      <c r="H1879" s="102"/>
      <c r="I1879" s="103"/>
      <c r="J1879" s="102"/>
    </row>
    <row r="1880" spans="2:10">
      <c r="B1880" s="98"/>
      <c r="C1880" s="98"/>
      <c r="D1880" s="100"/>
      <c r="E1880" s="100"/>
      <c r="F1880" s="100"/>
      <c r="H1880" s="102"/>
      <c r="I1880" s="103"/>
      <c r="J1880" s="102"/>
    </row>
    <row r="1881" spans="2:10">
      <c r="B1881" s="98"/>
      <c r="C1881" s="98"/>
      <c r="D1881" s="100"/>
      <c r="E1881" s="100"/>
      <c r="F1881" s="100"/>
      <c r="H1881" s="102"/>
      <c r="I1881" s="103"/>
      <c r="J1881" s="102"/>
    </row>
    <row r="1882" spans="2:10">
      <c r="B1882" s="98"/>
      <c r="C1882" s="98"/>
      <c r="D1882" s="100"/>
      <c r="E1882" s="100"/>
      <c r="F1882" s="100"/>
      <c r="H1882" s="102"/>
      <c r="I1882" s="103"/>
      <c r="J1882" s="102"/>
    </row>
    <row r="1883" spans="2:10">
      <c r="B1883" s="98"/>
      <c r="C1883" s="98"/>
      <c r="D1883" s="100"/>
      <c r="E1883" s="100"/>
      <c r="F1883" s="100"/>
      <c r="H1883" s="102"/>
      <c r="I1883" s="103"/>
      <c r="J1883" s="102"/>
    </row>
    <row r="1884" spans="2:10">
      <c r="B1884" s="98"/>
      <c r="C1884" s="98"/>
      <c r="D1884" s="100"/>
      <c r="E1884" s="100"/>
      <c r="F1884" s="100"/>
      <c r="H1884" s="102"/>
      <c r="I1884" s="103"/>
      <c r="J1884" s="102"/>
    </row>
    <row r="1885" spans="2:10">
      <c r="B1885" s="98"/>
      <c r="C1885" s="98"/>
      <c r="D1885" s="100"/>
      <c r="E1885" s="100"/>
      <c r="F1885" s="100"/>
      <c r="H1885" s="102"/>
      <c r="I1885" s="103"/>
      <c r="J1885" s="102"/>
    </row>
    <row r="1886" spans="2:10">
      <c r="B1886" s="98"/>
      <c r="C1886" s="98"/>
      <c r="D1886" s="100"/>
      <c r="E1886" s="100"/>
      <c r="F1886" s="100"/>
      <c r="H1886" s="102"/>
      <c r="I1886" s="103"/>
      <c r="J1886" s="102"/>
    </row>
    <row r="1887" spans="2:10">
      <c r="B1887" s="98"/>
      <c r="C1887" s="98"/>
      <c r="D1887" s="100"/>
      <c r="E1887" s="100"/>
      <c r="F1887" s="100"/>
      <c r="H1887" s="102"/>
      <c r="I1887" s="103"/>
      <c r="J1887" s="102"/>
    </row>
    <row r="1888" spans="2:10">
      <c r="B1888" s="98"/>
      <c r="C1888" s="98"/>
      <c r="D1888" s="100"/>
      <c r="E1888" s="100"/>
      <c r="F1888" s="100"/>
      <c r="H1888" s="102"/>
      <c r="I1888" s="103"/>
      <c r="J1888" s="102"/>
    </row>
    <row r="1889" spans="2:10">
      <c r="B1889" s="98"/>
      <c r="C1889" s="98"/>
      <c r="D1889" s="100"/>
      <c r="E1889" s="100"/>
      <c r="F1889" s="100"/>
      <c r="H1889" s="102"/>
      <c r="I1889" s="103"/>
      <c r="J1889" s="102"/>
    </row>
    <row r="1890" spans="2:10">
      <c r="B1890" s="98"/>
      <c r="C1890" s="98"/>
      <c r="D1890" s="100"/>
      <c r="E1890" s="100"/>
      <c r="F1890" s="100"/>
      <c r="H1890" s="102"/>
      <c r="I1890" s="103"/>
      <c r="J1890" s="102"/>
    </row>
    <row r="1891" spans="2:10">
      <c r="B1891" s="98"/>
      <c r="C1891" s="98"/>
      <c r="D1891" s="100"/>
      <c r="E1891" s="100"/>
      <c r="F1891" s="100"/>
      <c r="H1891" s="102"/>
      <c r="I1891" s="103"/>
      <c r="J1891" s="102"/>
    </row>
    <row r="1892" spans="2:10">
      <c r="B1892" s="98"/>
      <c r="C1892" s="98"/>
      <c r="D1892" s="100"/>
      <c r="E1892" s="100"/>
      <c r="F1892" s="100"/>
      <c r="H1892" s="102"/>
      <c r="I1892" s="103"/>
      <c r="J1892" s="102"/>
    </row>
    <row r="1893" spans="2:10">
      <c r="B1893" s="98"/>
      <c r="C1893" s="98"/>
      <c r="D1893" s="100"/>
      <c r="E1893" s="100"/>
      <c r="F1893" s="100"/>
      <c r="H1893" s="102"/>
      <c r="I1893" s="103"/>
      <c r="J1893" s="102"/>
    </row>
    <row r="1894" spans="2:10">
      <c r="B1894" s="98"/>
      <c r="C1894" s="98"/>
      <c r="D1894" s="100"/>
      <c r="E1894" s="100"/>
      <c r="F1894" s="100"/>
      <c r="H1894" s="102"/>
      <c r="I1894" s="103"/>
      <c r="J1894" s="102"/>
    </row>
    <row r="1895" spans="2:10">
      <c r="B1895" s="98"/>
      <c r="C1895" s="98"/>
      <c r="D1895" s="100"/>
      <c r="E1895" s="100"/>
      <c r="F1895" s="100"/>
      <c r="H1895" s="102"/>
      <c r="I1895" s="103"/>
      <c r="J1895" s="102"/>
    </row>
    <row r="1896" spans="2:10">
      <c r="B1896" s="98"/>
      <c r="C1896" s="98"/>
      <c r="D1896" s="100"/>
      <c r="E1896" s="100"/>
      <c r="F1896" s="100"/>
      <c r="H1896" s="102"/>
      <c r="I1896" s="103"/>
      <c r="J1896" s="102"/>
    </row>
    <row r="1897" spans="2:10">
      <c r="B1897" s="98"/>
      <c r="C1897" s="98"/>
      <c r="D1897" s="100"/>
      <c r="E1897" s="100"/>
      <c r="F1897" s="100"/>
      <c r="H1897" s="102"/>
      <c r="I1897" s="103"/>
      <c r="J1897" s="102"/>
    </row>
    <row r="1898" spans="2:10">
      <c r="B1898" s="98"/>
      <c r="C1898" s="98"/>
      <c r="D1898" s="100"/>
      <c r="E1898" s="100"/>
      <c r="F1898" s="100"/>
      <c r="H1898" s="102"/>
      <c r="I1898" s="103"/>
      <c r="J1898" s="102"/>
    </row>
    <row r="1899" spans="2:10">
      <c r="B1899" s="98"/>
      <c r="C1899" s="98"/>
      <c r="D1899" s="100"/>
      <c r="E1899" s="100"/>
      <c r="F1899" s="100"/>
      <c r="H1899" s="102"/>
      <c r="I1899" s="103"/>
      <c r="J1899" s="102"/>
    </row>
    <row r="1900" spans="2:10">
      <c r="B1900" s="98"/>
      <c r="C1900" s="98"/>
      <c r="D1900" s="100"/>
      <c r="E1900" s="100"/>
      <c r="F1900" s="100"/>
      <c r="H1900" s="102"/>
      <c r="I1900" s="103"/>
      <c r="J1900" s="102"/>
    </row>
    <row r="1901" spans="2:10">
      <c r="B1901" s="98"/>
      <c r="C1901" s="98"/>
      <c r="D1901" s="100"/>
      <c r="E1901" s="100"/>
      <c r="F1901" s="100"/>
      <c r="H1901" s="102"/>
      <c r="I1901" s="103"/>
      <c r="J1901" s="102"/>
    </row>
    <row r="1902" spans="2:10">
      <c r="B1902" s="98"/>
      <c r="C1902" s="98"/>
      <c r="D1902" s="100"/>
      <c r="E1902" s="100"/>
      <c r="F1902" s="100"/>
      <c r="H1902" s="102"/>
      <c r="I1902" s="103"/>
      <c r="J1902" s="102"/>
    </row>
    <row r="1903" spans="2:10">
      <c r="B1903" s="98"/>
      <c r="C1903" s="98"/>
      <c r="D1903" s="100"/>
      <c r="E1903" s="100"/>
      <c r="F1903" s="100"/>
      <c r="H1903" s="102"/>
      <c r="I1903" s="103"/>
      <c r="J1903" s="102"/>
    </row>
    <row r="1904" spans="2:10">
      <c r="B1904" s="98"/>
      <c r="C1904" s="98"/>
      <c r="D1904" s="100"/>
      <c r="E1904" s="100"/>
      <c r="F1904" s="100"/>
      <c r="H1904" s="102"/>
      <c r="I1904" s="103"/>
      <c r="J1904" s="102"/>
    </row>
    <row r="1905" spans="2:10">
      <c r="B1905" s="98"/>
      <c r="C1905" s="98"/>
      <c r="D1905" s="100"/>
      <c r="E1905" s="100"/>
      <c r="F1905" s="100"/>
      <c r="H1905" s="102"/>
      <c r="I1905" s="103"/>
      <c r="J1905" s="102"/>
    </row>
    <row r="1906" spans="2:10">
      <c r="B1906" s="98"/>
      <c r="C1906" s="98"/>
      <c r="D1906" s="100"/>
      <c r="E1906" s="100"/>
      <c r="F1906" s="100"/>
      <c r="H1906" s="102"/>
      <c r="I1906" s="103"/>
      <c r="J1906" s="102"/>
    </row>
    <row r="1907" spans="2:10">
      <c r="B1907" s="98"/>
      <c r="C1907" s="98"/>
      <c r="D1907" s="100"/>
      <c r="E1907" s="100"/>
      <c r="F1907" s="100"/>
      <c r="H1907" s="102"/>
      <c r="I1907" s="103"/>
      <c r="J1907" s="102"/>
    </row>
    <row r="1908" spans="2:10">
      <c r="B1908" s="98"/>
      <c r="C1908" s="98"/>
      <c r="D1908" s="100"/>
      <c r="E1908" s="100"/>
      <c r="F1908" s="100"/>
      <c r="H1908" s="102"/>
      <c r="I1908" s="103"/>
      <c r="J1908" s="102"/>
    </row>
    <row r="1909" spans="2:10">
      <c r="B1909" s="98"/>
      <c r="C1909" s="98"/>
      <c r="D1909" s="100"/>
      <c r="E1909" s="100"/>
      <c r="F1909" s="100"/>
      <c r="H1909" s="102"/>
      <c r="I1909" s="103"/>
      <c r="J1909" s="102"/>
    </row>
    <row r="1910" spans="2:10">
      <c r="B1910" s="98"/>
      <c r="C1910" s="98"/>
      <c r="D1910" s="100"/>
      <c r="E1910" s="100"/>
      <c r="F1910" s="100"/>
      <c r="H1910" s="102"/>
      <c r="I1910" s="103"/>
      <c r="J1910" s="102"/>
    </row>
    <row r="1911" spans="2:10">
      <c r="B1911" s="98"/>
      <c r="C1911" s="98"/>
      <c r="D1911" s="100"/>
      <c r="E1911" s="100"/>
      <c r="F1911" s="100"/>
      <c r="H1911" s="102"/>
      <c r="I1911" s="103"/>
      <c r="J1911" s="102"/>
    </row>
    <row r="1912" spans="2:10">
      <c r="B1912" s="98"/>
      <c r="C1912" s="98"/>
      <c r="D1912" s="100"/>
      <c r="E1912" s="100"/>
      <c r="F1912" s="100"/>
      <c r="H1912" s="102"/>
      <c r="I1912" s="103"/>
      <c r="J1912" s="102"/>
    </row>
    <row r="1913" spans="2:10">
      <c r="B1913" s="98"/>
      <c r="C1913" s="98"/>
      <c r="D1913" s="100"/>
      <c r="E1913" s="100"/>
      <c r="F1913" s="100"/>
      <c r="H1913" s="102"/>
      <c r="I1913" s="103"/>
      <c r="J1913" s="102"/>
    </row>
    <row r="1914" spans="2:10">
      <c r="B1914" s="98"/>
      <c r="C1914" s="98"/>
      <c r="D1914" s="100"/>
      <c r="E1914" s="100"/>
      <c r="F1914" s="100"/>
      <c r="H1914" s="102"/>
      <c r="I1914" s="103"/>
      <c r="J1914" s="102"/>
    </row>
    <row r="1915" spans="2:10">
      <c r="B1915" s="98"/>
      <c r="C1915" s="98"/>
      <c r="D1915" s="100"/>
      <c r="E1915" s="100"/>
      <c r="F1915" s="100"/>
      <c r="H1915" s="102"/>
      <c r="I1915" s="103"/>
      <c r="J1915" s="102"/>
    </row>
    <row r="1916" spans="2:10">
      <c r="B1916" s="98"/>
      <c r="C1916" s="98"/>
      <c r="D1916" s="100"/>
      <c r="E1916" s="100"/>
      <c r="F1916" s="100"/>
      <c r="H1916" s="102"/>
      <c r="I1916" s="103"/>
      <c r="J1916" s="102"/>
    </row>
    <row r="1917" spans="2:10">
      <c r="B1917" s="98"/>
      <c r="C1917" s="98"/>
      <c r="D1917" s="100"/>
      <c r="E1917" s="100"/>
      <c r="F1917" s="100"/>
      <c r="H1917" s="102"/>
      <c r="I1917" s="103"/>
      <c r="J1917" s="102"/>
    </row>
    <row r="1918" spans="2:10">
      <c r="B1918" s="98"/>
      <c r="C1918" s="98"/>
      <c r="D1918" s="100"/>
      <c r="E1918" s="100"/>
      <c r="F1918" s="100"/>
      <c r="H1918" s="102"/>
      <c r="I1918" s="103"/>
      <c r="J1918" s="102"/>
    </row>
    <row r="1919" spans="2:10">
      <c r="B1919" s="98"/>
      <c r="C1919" s="98"/>
      <c r="D1919" s="100"/>
      <c r="E1919" s="100"/>
      <c r="F1919" s="100"/>
      <c r="H1919" s="102"/>
      <c r="I1919" s="103"/>
      <c r="J1919" s="102"/>
    </row>
    <row r="1920" spans="2:10">
      <c r="B1920" s="98"/>
      <c r="C1920" s="98"/>
      <c r="D1920" s="100"/>
      <c r="E1920" s="100"/>
      <c r="F1920" s="100"/>
      <c r="H1920" s="102"/>
      <c r="I1920" s="103"/>
      <c r="J1920" s="102"/>
    </row>
    <row r="1921" spans="2:10">
      <c r="B1921" s="98"/>
      <c r="C1921" s="98"/>
      <c r="D1921" s="100"/>
      <c r="E1921" s="100"/>
      <c r="F1921" s="100"/>
      <c r="H1921" s="102"/>
      <c r="I1921" s="103"/>
      <c r="J1921" s="102"/>
    </row>
    <row r="1922" spans="2:10">
      <c r="B1922" s="98"/>
      <c r="C1922" s="98"/>
      <c r="D1922" s="100"/>
      <c r="E1922" s="100"/>
      <c r="F1922" s="100"/>
      <c r="H1922" s="102"/>
      <c r="I1922" s="103"/>
      <c r="J1922" s="102"/>
    </row>
    <row r="1923" spans="2:10">
      <c r="B1923" s="98"/>
      <c r="C1923" s="98"/>
      <c r="D1923" s="100"/>
      <c r="E1923" s="100"/>
      <c r="F1923" s="100"/>
      <c r="H1923" s="102"/>
      <c r="I1923" s="103"/>
      <c r="J1923" s="102"/>
    </row>
    <row r="1924" spans="2:10">
      <c r="B1924" s="98"/>
      <c r="C1924" s="98"/>
      <c r="D1924" s="100"/>
      <c r="E1924" s="100"/>
      <c r="F1924" s="100"/>
      <c r="H1924" s="102"/>
      <c r="I1924" s="103"/>
      <c r="J1924" s="102"/>
    </row>
    <row r="1925" spans="2:10">
      <c r="B1925" s="98"/>
      <c r="C1925" s="98"/>
      <c r="D1925" s="100"/>
      <c r="E1925" s="100"/>
      <c r="F1925" s="100"/>
      <c r="H1925" s="102"/>
      <c r="I1925" s="103"/>
      <c r="J1925" s="102"/>
    </row>
    <row r="1926" spans="2:10">
      <c r="B1926" s="98"/>
      <c r="C1926" s="98"/>
      <c r="D1926" s="100"/>
      <c r="E1926" s="100"/>
      <c r="F1926" s="100"/>
      <c r="H1926" s="102"/>
      <c r="I1926" s="103"/>
      <c r="J1926" s="102"/>
    </row>
    <row r="1927" spans="2:10">
      <c r="B1927" s="98"/>
      <c r="C1927" s="98"/>
      <c r="D1927" s="100"/>
      <c r="E1927" s="100"/>
      <c r="F1927" s="100"/>
      <c r="H1927" s="102"/>
      <c r="I1927" s="103"/>
      <c r="J1927" s="102"/>
    </row>
    <row r="1928" spans="2:10">
      <c r="B1928" s="98"/>
      <c r="C1928" s="98"/>
      <c r="D1928" s="100"/>
      <c r="E1928" s="100"/>
      <c r="F1928" s="100"/>
      <c r="H1928" s="102"/>
      <c r="I1928" s="103"/>
      <c r="J1928" s="102"/>
    </row>
    <row r="1929" spans="2:10">
      <c r="B1929" s="98"/>
      <c r="C1929" s="98"/>
      <c r="D1929" s="100"/>
      <c r="E1929" s="100"/>
      <c r="F1929" s="100"/>
      <c r="H1929" s="102"/>
      <c r="I1929" s="103"/>
      <c r="J1929" s="102"/>
    </row>
    <row r="1930" spans="2:10">
      <c r="B1930" s="98"/>
      <c r="C1930" s="98"/>
      <c r="D1930" s="100"/>
      <c r="E1930" s="100"/>
      <c r="F1930" s="100"/>
      <c r="H1930" s="102"/>
      <c r="I1930" s="103"/>
      <c r="J1930" s="102"/>
    </row>
    <row r="1931" spans="2:10">
      <c r="B1931" s="98"/>
      <c r="C1931" s="98"/>
      <c r="D1931" s="100"/>
      <c r="E1931" s="100"/>
      <c r="F1931" s="100"/>
      <c r="H1931" s="102"/>
      <c r="I1931" s="103"/>
      <c r="J1931" s="102"/>
    </row>
    <row r="1932" spans="2:10">
      <c r="B1932" s="98"/>
      <c r="C1932" s="98"/>
      <c r="D1932" s="100"/>
      <c r="E1932" s="100"/>
      <c r="F1932" s="100"/>
      <c r="H1932" s="102"/>
      <c r="I1932" s="103"/>
      <c r="J1932" s="102"/>
    </row>
    <row r="1933" spans="2:10">
      <c r="B1933" s="98"/>
      <c r="C1933" s="98"/>
      <c r="D1933" s="100"/>
      <c r="E1933" s="100"/>
      <c r="F1933" s="100"/>
      <c r="H1933" s="102"/>
      <c r="I1933" s="103"/>
      <c r="J1933" s="102"/>
    </row>
    <row r="1934" spans="2:10">
      <c r="B1934" s="98"/>
      <c r="C1934" s="98"/>
      <c r="D1934" s="100"/>
      <c r="E1934" s="100"/>
      <c r="F1934" s="100"/>
      <c r="H1934" s="102"/>
      <c r="I1934" s="103"/>
      <c r="J1934" s="102"/>
    </row>
    <row r="1935" spans="2:10">
      <c r="B1935" s="98"/>
      <c r="C1935" s="98"/>
      <c r="D1935" s="100"/>
      <c r="E1935" s="100"/>
      <c r="F1935" s="100"/>
      <c r="H1935" s="102"/>
      <c r="I1935" s="103"/>
      <c r="J1935" s="102"/>
    </row>
    <row r="1936" spans="2:10">
      <c r="B1936" s="98"/>
      <c r="C1936" s="98"/>
      <c r="D1936" s="100"/>
      <c r="E1936" s="100"/>
      <c r="F1936" s="100"/>
      <c r="H1936" s="102"/>
      <c r="I1936" s="103"/>
      <c r="J1936" s="102"/>
    </row>
    <row r="1937" spans="2:10">
      <c r="B1937" s="98"/>
      <c r="C1937" s="98"/>
      <c r="D1937" s="100"/>
      <c r="E1937" s="100"/>
      <c r="F1937" s="100"/>
      <c r="H1937" s="102"/>
      <c r="I1937" s="103"/>
      <c r="J1937" s="102"/>
    </row>
    <row r="1938" spans="2:10">
      <c r="B1938" s="98"/>
      <c r="C1938" s="98"/>
      <c r="D1938" s="100"/>
      <c r="E1938" s="100"/>
      <c r="F1938" s="100"/>
      <c r="H1938" s="102"/>
      <c r="I1938" s="103"/>
      <c r="J1938" s="102"/>
    </row>
    <row r="1939" spans="2:10">
      <c r="B1939" s="98"/>
      <c r="C1939" s="98"/>
      <c r="D1939" s="100"/>
      <c r="E1939" s="100"/>
      <c r="F1939" s="100"/>
      <c r="H1939" s="102"/>
      <c r="I1939" s="103"/>
      <c r="J1939" s="102"/>
    </row>
    <row r="1940" spans="2:10">
      <c r="B1940" s="98"/>
      <c r="C1940" s="98"/>
      <c r="D1940" s="100"/>
      <c r="E1940" s="100"/>
      <c r="F1940" s="100"/>
      <c r="H1940" s="102"/>
      <c r="I1940" s="103"/>
      <c r="J1940" s="102"/>
    </row>
    <row r="1941" spans="2:10">
      <c r="B1941" s="98"/>
      <c r="C1941" s="98"/>
      <c r="D1941" s="100"/>
      <c r="E1941" s="100"/>
      <c r="F1941" s="100"/>
      <c r="H1941" s="102"/>
      <c r="I1941" s="103"/>
      <c r="J1941" s="102"/>
    </row>
    <row r="1942" spans="2:10">
      <c r="B1942" s="98"/>
      <c r="C1942" s="98"/>
      <c r="D1942" s="100"/>
      <c r="E1942" s="100"/>
      <c r="F1942" s="100"/>
      <c r="H1942" s="102"/>
      <c r="I1942" s="103"/>
      <c r="J1942" s="102"/>
    </row>
    <row r="1943" spans="2:10">
      <c r="B1943" s="98"/>
      <c r="C1943" s="98"/>
      <c r="D1943" s="100"/>
      <c r="E1943" s="100"/>
      <c r="F1943" s="100"/>
      <c r="H1943" s="102"/>
      <c r="I1943" s="103"/>
      <c r="J1943" s="102"/>
    </row>
    <row r="1944" spans="2:10">
      <c r="B1944" s="98"/>
      <c r="C1944" s="98"/>
      <c r="D1944" s="100"/>
      <c r="E1944" s="100"/>
      <c r="F1944" s="100"/>
      <c r="H1944" s="102"/>
      <c r="I1944" s="103"/>
      <c r="J1944" s="102"/>
    </row>
    <row r="1945" spans="2:10">
      <c r="B1945" s="98"/>
      <c r="C1945" s="98"/>
      <c r="D1945" s="100"/>
      <c r="E1945" s="100"/>
      <c r="F1945" s="100"/>
      <c r="H1945" s="102"/>
      <c r="I1945" s="103"/>
      <c r="J1945" s="102"/>
    </row>
    <row r="1946" spans="2:10">
      <c r="B1946" s="98"/>
      <c r="C1946" s="98"/>
      <c r="D1946" s="100"/>
      <c r="E1946" s="100"/>
      <c r="F1946" s="100"/>
      <c r="H1946" s="102"/>
      <c r="I1946" s="103"/>
      <c r="J1946" s="102"/>
    </row>
    <row r="1947" spans="2:10">
      <c r="B1947" s="98"/>
      <c r="C1947" s="98"/>
      <c r="D1947" s="100"/>
      <c r="E1947" s="100"/>
      <c r="F1947" s="100"/>
      <c r="H1947" s="102"/>
      <c r="I1947" s="103"/>
      <c r="J1947" s="102"/>
    </row>
    <row r="1948" spans="2:10">
      <c r="B1948" s="98"/>
      <c r="C1948" s="98"/>
      <c r="D1948" s="100"/>
      <c r="E1948" s="100"/>
      <c r="F1948" s="100"/>
      <c r="H1948" s="102"/>
      <c r="I1948" s="103"/>
      <c r="J1948" s="102"/>
    </row>
    <row r="1949" spans="2:10">
      <c r="B1949" s="98"/>
      <c r="C1949" s="98"/>
      <c r="D1949" s="100"/>
      <c r="E1949" s="100"/>
      <c r="F1949" s="100"/>
      <c r="H1949" s="102"/>
      <c r="I1949" s="103"/>
      <c r="J1949" s="102"/>
    </row>
    <row r="1950" spans="2:10">
      <c r="B1950" s="98"/>
      <c r="C1950" s="98"/>
      <c r="D1950" s="100"/>
      <c r="E1950" s="100"/>
      <c r="F1950" s="100"/>
      <c r="H1950" s="102"/>
      <c r="I1950" s="103"/>
      <c r="J1950" s="102"/>
    </row>
    <row r="1951" spans="2:10">
      <c r="B1951" s="98"/>
      <c r="C1951" s="98"/>
      <c r="D1951" s="100"/>
      <c r="E1951" s="100"/>
      <c r="F1951" s="100"/>
      <c r="H1951" s="102"/>
      <c r="I1951" s="103"/>
      <c r="J1951" s="102"/>
    </row>
    <row r="1952" spans="2:10">
      <c r="B1952" s="98"/>
      <c r="C1952" s="98"/>
      <c r="D1952" s="100"/>
      <c r="E1952" s="100"/>
      <c r="F1952" s="100"/>
      <c r="H1952" s="102"/>
      <c r="I1952" s="103"/>
      <c r="J1952" s="102"/>
    </row>
    <row r="1953" spans="2:10">
      <c r="B1953" s="98"/>
      <c r="C1953" s="98"/>
      <c r="D1953" s="100"/>
      <c r="E1953" s="100"/>
      <c r="F1953" s="100"/>
      <c r="H1953" s="102"/>
      <c r="I1953" s="103"/>
      <c r="J1953" s="102"/>
    </row>
    <row r="1954" spans="2:10">
      <c r="B1954" s="98"/>
      <c r="C1954" s="98"/>
      <c r="D1954" s="100"/>
      <c r="E1954" s="100"/>
      <c r="F1954" s="100"/>
      <c r="H1954" s="102"/>
      <c r="I1954" s="103"/>
      <c r="J1954" s="102"/>
    </row>
    <row r="1955" spans="2:10">
      <c r="B1955" s="98"/>
      <c r="C1955" s="98"/>
      <c r="D1955" s="100"/>
      <c r="E1955" s="100"/>
      <c r="F1955" s="100"/>
      <c r="H1955" s="102"/>
      <c r="I1955" s="103"/>
      <c r="J1955" s="102"/>
    </row>
    <row r="1956" spans="2:10">
      <c r="B1956" s="98"/>
      <c r="C1956" s="98"/>
      <c r="D1956" s="100"/>
      <c r="E1956" s="100"/>
      <c r="F1956" s="100"/>
      <c r="H1956" s="102"/>
      <c r="I1956" s="103"/>
      <c r="J1956" s="102"/>
    </row>
    <row r="1957" spans="2:10">
      <c r="B1957" s="98"/>
      <c r="C1957" s="98"/>
      <c r="D1957" s="100"/>
      <c r="E1957" s="100"/>
      <c r="F1957" s="100"/>
      <c r="H1957" s="102"/>
      <c r="I1957" s="103"/>
      <c r="J1957" s="102"/>
    </row>
    <row r="1958" spans="2:10">
      <c r="B1958" s="98"/>
      <c r="C1958" s="98"/>
      <c r="D1958" s="100"/>
      <c r="E1958" s="100"/>
      <c r="F1958" s="100"/>
      <c r="H1958" s="102"/>
      <c r="I1958" s="103"/>
      <c r="J1958" s="102"/>
    </row>
    <row r="1959" spans="2:10">
      <c r="B1959" s="98"/>
      <c r="C1959" s="98"/>
      <c r="D1959" s="100"/>
      <c r="E1959" s="100"/>
      <c r="F1959" s="100"/>
      <c r="H1959" s="102"/>
      <c r="I1959" s="103"/>
      <c r="J1959" s="102"/>
    </row>
    <row r="1960" spans="2:10">
      <c r="B1960" s="98"/>
      <c r="C1960" s="98"/>
      <c r="D1960" s="100"/>
      <c r="E1960" s="100"/>
      <c r="F1960" s="100"/>
      <c r="H1960" s="102"/>
      <c r="I1960" s="103"/>
      <c r="J1960" s="102"/>
    </row>
    <row r="1961" spans="2:10">
      <c r="B1961" s="98"/>
      <c r="C1961" s="98"/>
      <c r="D1961" s="100"/>
      <c r="E1961" s="100"/>
      <c r="F1961" s="100"/>
      <c r="H1961" s="102"/>
      <c r="I1961" s="103"/>
      <c r="J1961" s="102"/>
    </row>
    <row r="1962" spans="2:10">
      <c r="B1962" s="98"/>
      <c r="C1962" s="98"/>
      <c r="D1962" s="100"/>
      <c r="E1962" s="100"/>
      <c r="F1962" s="100"/>
      <c r="H1962" s="102"/>
      <c r="I1962" s="103"/>
      <c r="J1962" s="102"/>
    </row>
    <row r="1963" spans="2:10">
      <c r="B1963" s="98"/>
      <c r="C1963" s="98"/>
      <c r="D1963" s="100"/>
      <c r="E1963" s="100"/>
      <c r="F1963" s="100"/>
      <c r="H1963" s="102"/>
      <c r="I1963" s="103"/>
      <c r="J1963" s="102"/>
    </row>
    <row r="1964" spans="2:10">
      <c r="B1964" s="98"/>
      <c r="C1964" s="98"/>
      <c r="D1964" s="100"/>
      <c r="E1964" s="100"/>
      <c r="F1964" s="100"/>
      <c r="H1964" s="102"/>
      <c r="I1964" s="103"/>
      <c r="J1964" s="102"/>
    </row>
    <row r="1965" spans="2:10">
      <c r="B1965" s="98"/>
      <c r="C1965" s="98"/>
      <c r="D1965" s="100"/>
      <c r="E1965" s="100"/>
      <c r="F1965" s="100"/>
      <c r="H1965" s="102"/>
      <c r="I1965" s="103"/>
      <c r="J1965" s="102"/>
    </row>
    <row r="1966" spans="2:10">
      <c r="B1966" s="98"/>
      <c r="C1966" s="98"/>
      <c r="D1966" s="100"/>
      <c r="E1966" s="100"/>
      <c r="F1966" s="100"/>
      <c r="H1966" s="102"/>
      <c r="I1966" s="103"/>
      <c r="J1966" s="102"/>
    </row>
    <row r="1967" spans="2:10">
      <c r="B1967" s="98"/>
      <c r="C1967" s="98"/>
      <c r="D1967" s="100"/>
      <c r="E1967" s="100"/>
      <c r="F1967" s="100"/>
      <c r="H1967" s="102"/>
      <c r="I1967" s="103"/>
      <c r="J1967" s="102"/>
    </row>
    <row r="1968" spans="2:10">
      <c r="B1968" s="98"/>
      <c r="C1968" s="98"/>
      <c r="D1968" s="100"/>
      <c r="E1968" s="100"/>
      <c r="F1968" s="100"/>
      <c r="H1968" s="102"/>
      <c r="I1968" s="103"/>
      <c r="J1968" s="102"/>
    </row>
    <row r="1969" spans="2:10">
      <c r="B1969" s="98"/>
      <c r="C1969" s="98"/>
      <c r="D1969" s="100"/>
      <c r="E1969" s="100"/>
      <c r="F1969" s="100"/>
      <c r="H1969" s="102"/>
      <c r="I1969" s="103"/>
      <c r="J1969" s="102"/>
    </row>
    <row r="1970" spans="2:10">
      <c r="B1970" s="98"/>
      <c r="C1970" s="98"/>
      <c r="D1970" s="100"/>
      <c r="E1970" s="100"/>
      <c r="F1970" s="100"/>
      <c r="H1970" s="102"/>
      <c r="I1970" s="103"/>
      <c r="J1970" s="102"/>
    </row>
    <row r="1971" spans="2:10">
      <c r="B1971" s="98"/>
      <c r="C1971" s="98"/>
      <c r="D1971" s="100"/>
      <c r="E1971" s="100"/>
      <c r="F1971" s="100"/>
      <c r="H1971" s="102"/>
      <c r="I1971" s="103"/>
      <c r="J1971" s="102"/>
    </row>
    <row r="1972" spans="2:10">
      <c r="B1972" s="98"/>
      <c r="C1972" s="98"/>
      <c r="D1972" s="100"/>
      <c r="E1972" s="100"/>
      <c r="F1972" s="100"/>
      <c r="H1972" s="102"/>
      <c r="I1972" s="103"/>
      <c r="J1972" s="102"/>
    </row>
    <row r="1973" spans="2:10">
      <c r="B1973" s="98"/>
      <c r="C1973" s="98"/>
      <c r="D1973" s="100"/>
      <c r="E1973" s="100"/>
      <c r="F1973" s="100"/>
      <c r="H1973" s="102"/>
      <c r="I1973" s="103"/>
      <c r="J1973" s="102"/>
    </row>
    <row r="1974" spans="2:10">
      <c r="B1974" s="98"/>
      <c r="C1974" s="98"/>
      <c r="D1974" s="100"/>
      <c r="E1974" s="100"/>
      <c r="F1974" s="100"/>
      <c r="H1974" s="102"/>
      <c r="I1974" s="103"/>
      <c r="J1974" s="102"/>
    </row>
    <row r="1975" spans="2:10">
      <c r="B1975" s="98"/>
      <c r="C1975" s="98"/>
      <c r="D1975" s="100"/>
      <c r="E1975" s="100"/>
      <c r="F1975" s="100"/>
      <c r="H1975" s="102"/>
      <c r="I1975" s="103"/>
      <c r="J1975" s="102"/>
    </row>
    <row r="1976" spans="2:10">
      <c r="B1976" s="98"/>
      <c r="C1976" s="98"/>
      <c r="D1976" s="100"/>
      <c r="E1976" s="100"/>
      <c r="F1976" s="100"/>
      <c r="H1976" s="102"/>
      <c r="I1976" s="103"/>
      <c r="J1976" s="102"/>
    </row>
    <row r="1977" spans="2:10">
      <c r="B1977" s="98"/>
      <c r="C1977" s="98"/>
      <c r="D1977" s="100"/>
      <c r="E1977" s="100"/>
      <c r="F1977" s="100"/>
      <c r="H1977" s="102"/>
      <c r="I1977" s="103"/>
      <c r="J1977" s="102"/>
    </row>
    <row r="1978" spans="2:10">
      <c r="B1978" s="98"/>
      <c r="C1978" s="98"/>
      <c r="D1978" s="100"/>
      <c r="E1978" s="100"/>
      <c r="F1978" s="100"/>
      <c r="H1978" s="102"/>
      <c r="I1978" s="103"/>
      <c r="J1978" s="102"/>
    </row>
    <row r="1979" spans="2:10">
      <c r="B1979" s="98"/>
      <c r="C1979" s="98"/>
      <c r="D1979" s="100"/>
      <c r="E1979" s="100"/>
      <c r="F1979" s="100"/>
      <c r="H1979" s="102"/>
      <c r="I1979" s="103"/>
      <c r="J1979" s="102"/>
    </row>
    <row r="1980" spans="2:10">
      <c r="B1980" s="98"/>
      <c r="C1980" s="98"/>
      <c r="D1980" s="100"/>
      <c r="E1980" s="100"/>
      <c r="F1980" s="100"/>
      <c r="H1980" s="102"/>
      <c r="I1980" s="103"/>
      <c r="J1980" s="102"/>
    </row>
    <row r="1981" spans="2:10">
      <c r="B1981" s="98"/>
      <c r="C1981" s="98"/>
      <c r="D1981" s="100"/>
      <c r="E1981" s="100"/>
      <c r="F1981" s="100"/>
      <c r="H1981" s="102"/>
      <c r="I1981" s="103"/>
      <c r="J1981" s="102"/>
    </row>
    <row r="1982" spans="2:10">
      <c r="B1982" s="98"/>
      <c r="C1982" s="98"/>
      <c r="D1982" s="100"/>
      <c r="E1982" s="100"/>
      <c r="F1982" s="100"/>
      <c r="H1982" s="102"/>
      <c r="I1982" s="103"/>
      <c r="J1982" s="102"/>
    </row>
    <row r="1983" spans="2:10">
      <c r="B1983" s="98"/>
      <c r="C1983" s="98"/>
      <c r="D1983" s="100"/>
      <c r="E1983" s="100"/>
      <c r="F1983" s="100"/>
      <c r="H1983" s="102"/>
      <c r="I1983" s="103"/>
      <c r="J1983" s="102"/>
    </row>
    <row r="1984" spans="2:10">
      <c r="B1984" s="98"/>
      <c r="C1984" s="98"/>
      <c r="D1984" s="100"/>
      <c r="E1984" s="100"/>
      <c r="F1984" s="100"/>
      <c r="H1984" s="102"/>
      <c r="I1984" s="103"/>
      <c r="J1984" s="102"/>
    </row>
    <row r="1985" spans="2:10">
      <c r="B1985" s="98"/>
      <c r="C1985" s="98"/>
      <c r="D1985" s="100"/>
      <c r="E1985" s="100"/>
      <c r="F1985" s="100"/>
      <c r="H1985" s="102"/>
      <c r="I1985" s="103"/>
      <c r="J1985" s="102"/>
    </row>
    <row r="1986" spans="2:10">
      <c r="B1986" s="98"/>
      <c r="C1986" s="98"/>
      <c r="D1986" s="100"/>
      <c r="E1986" s="100"/>
      <c r="F1986" s="100"/>
      <c r="H1986" s="102"/>
      <c r="I1986" s="103"/>
      <c r="J1986" s="102"/>
    </row>
    <row r="1987" spans="2:10">
      <c r="B1987" s="98"/>
      <c r="C1987" s="98"/>
      <c r="D1987" s="100"/>
      <c r="E1987" s="100"/>
      <c r="F1987" s="100"/>
      <c r="H1987" s="102"/>
      <c r="I1987" s="103"/>
      <c r="J1987" s="102"/>
    </row>
    <row r="1988" spans="2:10">
      <c r="B1988" s="98"/>
      <c r="C1988" s="98"/>
      <c r="D1988" s="100"/>
      <c r="E1988" s="100"/>
      <c r="F1988" s="100"/>
      <c r="H1988" s="102"/>
      <c r="I1988" s="103"/>
      <c r="J1988" s="102"/>
    </row>
    <row r="1989" spans="2:10">
      <c r="B1989" s="98"/>
      <c r="C1989" s="98"/>
      <c r="D1989" s="100"/>
      <c r="E1989" s="100"/>
      <c r="F1989" s="100"/>
      <c r="H1989" s="102"/>
      <c r="I1989" s="103"/>
      <c r="J1989" s="102"/>
    </row>
    <row r="1990" spans="2:10">
      <c r="B1990" s="98"/>
      <c r="C1990" s="98"/>
      <c r="D1990" s="100"/>
      <c r="E1990" s="100"/>
      <c r="F1990" s="100"/>
      <c r="H1990" s="102"/>
      <c r="I1990" s="103"/>
      <c r="J1990" s="102"/>
    </row>
    <row r="1991" spans="2:10">
      <c r="B1991" s="98"/>
      <c r="C1991" s="98"/>
      <c r="D1991" s="100"/>
      <c r="E1991" s="100"/>
      <c r="F1991" s="100"/>
      <c r="H1991" s="102"/>
      <c r="I1991" s="103"/>
      <c r="J1991" s="102"/>
    </row>
    <row r="1992" spans="2:10">
      <c r="B1992" s="98"/>
      <c r="C1992" s="98"/>
      <c r="D1992" s="100"/>
      <c r="E1992" s="100"/>
      <c r="F1992" s="100"/>
      <c r="H1992" s="102"/>
      <c r="I1992" s="103"/>
      <c r="J1992" s="102"/>
    </row>
    <row r="1993" spans="2:10">
      <c r="B1993" s="98"/>
      <c r="C1993" s="98"/>
      <c r="D1993" s="100"/>
      <c r="E1993" s="100"/>
      <c r="F1993" s="100"/>
      <c r="H1993" s="102"/>
      <c r="I1993" s="103"/>
      <c r="J1993" s="102"/>
    </row>
    <row r="1994" spans="2:10">
      <c r="B1994" s="98"/>
      <c r="C1994" s="98"/>
      <c r="D1994" s="100"/>
      <c r="E1994" s="100"/>
      <c r="F1994" s="100"/>
      <c r="H1994" s="102"/>
      <c r="I1994" s="103"/>
      <c r="J1994" s="102"/>
    </row>
    <row r="1995" spans="2:10">
      <c r="B1995" s="98"/>
      <c r="C1995" s="98"/>
      <c r="D1995" s="100"/>
      <c r="E1995" s="100"/>
      <c r="F1995" s="100"/>
      <c r="H1995" s="102"/>
      <c r="I1995" s="103"/>
      <c r="J1995" s="102"/>
    </row>
    <row r="1996" spans="2:10">
      <c r="B1996" s="98"/>
      <c r="C1996" s="98"/>
      <c r="D1996" s="100"/>
      <c r="E1996" s="100"/>
      <c r="F1996" s="100"/>
      <c r="H1996" s="102"/>
      <c r="I1996" s="103"/>
      <c r="J1996" s="102"/>
    </row>
    <row r="1997" spans="2:10">
      <c r="B1997" s="98"/>
      <c r="C1997" s="98"/>
      <c r="D1997" s="100"/>
      <c r="E1997" s="100"/>
      <c r="F1997" s="100"/>
      <c r="H1997" s="102"/>
      <c r="I1997" s="103"/>
      <c r="J1997" s="102"/>
    </row>
    <row r="1998" spans="2:10">
      <c r="B1998" s="98"/>
      <c r="C1998" s="98"/>
      <c r="D1998" s="100"/>
      <c r="E1998" s="100"/>
      <c r="F1998" s="100"/>
      <c r="H1998" s="102"/>
      <c r="I1998" s="103"/>
      <c r="J1998" s="102"/>
    </row>
    <row r="1999" spans="2:10">
      <c r="B1999" s="98"/>
      <c r="C1999" s="98"/>
      <c r="D1999" s="100"/>
      <c r="E1999" s="100"/>
      <c r="F1999" s="100"/>
      <c r="H1999" s="102"/>
      <c r="I1999" s="103"/>
      <c r="J1999" s="102"/>
    </row>
    <row r="2000" spans="2:10">
      <c r="B2000" s="98"/>
      <c r="C2000" s="98"/>
      <c r="D2000" s="100"/>
      <c r="E2000" s="100"/>
      <c r="F2000" s="100"/>
      <c r="H2000" s="102"/>
      <c r="I2000" s="103"/>
      <c r="J2000" s="102"/>
    </row>
    <row r="2001" spans="2:10">
      <c r="B2001" s="98"/>
      <c r="C2001" s="98"/>
      <c r="D2001" s="100"/>
      <c r="E2001" s="100"/>
      <c r="F2001" s="100"/>
      <c r="H2001" s="102"/>
      <c r="I2001" s="103"/>
      <c r="J2001" s="102"/>
    </row>
    <row r="2002" spans="2:10">
      <c r="B2002" s="98"/>
      <c r="C2002" s="98"/>
      <c r="D2002" s="100"/>
      <c r="E2002" s="100"/>
      <c r="F2002" s="100"/>
      <c r="H2002" s="102"/>
      <c r="I2002" s="103"/>
      <c r="J2002" s="102"/>
    </row>
    <row r="2003" spans="2:10">
      <c r="B2003" s="98"/>
      <c r="C2003" s="98"/>
      <c r="D2003" s="100"/>
      <c r="E2003" s="100"/>
      <c r="F2003" s="100"/>
      <c r="H2003" s="102"/>
      <c r="I2003" s="103"/>
      <c r="J2003" s="102"/>
    </row>
    <row r="2004" spans="2:10">
      <c r="B2004" s="98"/>
      <c r="C2004" s="98"/>
      <c r="D2004" s="100"/>
      <c r="E2004" s="100"/>
      <c r="F2004" s="100"/>
      <c r="H2004" s="102"/>
      <c r="I2004" s="103"/>
      <c r="J2004" s="102"/>
    </row>
    <row r="2005" spans="2:10">
      <c r="B2005" s="98"/>
      <c r="C2005" s="98"/>
      <c r="D2005" s="100"/>
      <c r="E2005" s="100"/>
      <c r="F2005" s="100"/>
      <c r="H2005" s="102"/>
      <c r="I2005" s="103"/>
      <c r="J2005" s="102"/>
    </row>
    <row r="2006" spans="2:10">
      <c r="B2006" s="98"/>
      <c r="C2006" s="98"/>
      <c r="D2006" s="100"/>
      <c r="E2006" s="100"/>
      <c r="F2006" s="100"/>
      <c r="H2006" s="102"/>
      <c r="I2006" s="103"/>
      <c r="J2006" s="102"/>
    </row>
    <row r="2007" spans="2:10">
      <c r="B2007" s="98"/>
      <c r="C2007" s="98"/>
      <c r="D2007" s="100"/>
      <c r="E2007" s="100"/>
      <c r="F2007" s="100"/>
      <c r="H2007" s="102"/>
      <c r="I2007" s="103"/>
      <c r="J2007" s="102"/>
    </row>
    <row r="2008" spans="2:10">
      <c r="B2008" s="98"/>
      <c r="C2008" s="98"/>
      <c r="D2008" s="100"/>
      <c r="E2008" s="100"/>
      <c r="F2008" s="100"/>
      <c r="H2008" s="102"/>
      <c r="I2008" s="103"/>
      <c r="J2008" s="102"/>
    </row>
    <row r="2009" spans="2:10">
      <c r="B2009" s="98"/>
      <c r="C2009" s="98"/>
      <c r="D2009" s="100"/>
      <c r="E2009" s="100"/>
      <c r="F2009" s="100"/>
      <c r="H2009" s="102"/>
      <c r="I2009" s="103"/>
      <c r="J2009" s="102"/>
    </row>
    <row r="2010" spans="2:10">
      <c r="B2010" s="98"/>
      <c r="C2010" s="98"/>
      <c r="D2010" s="100"/>
      <c r="E2010" s="100"/>
      <c r="F2010" s="100"/>
      <c r="H2010" s="102"/>
      <c r="I2010" s="103"/>
      <c r="J2010" s="102"/>
    </row>
    <row r="2011" spans="2:10">
      <c r="B2011" s="98"/>
      <c r="C2011" s="98"/>
      <c r="D2011" s="100"/>
      <c r="E2011" s="100"/>
      <c r="F2011" s="100"/>
      <c r="H2011" s="102"/>
      <c r="I2011" s="103"/>
      <c r="J2011" s="102"/>
    </row>
    <row r="2012" spans="2:10">
      <c r="B2012" s="98"/>
      <c r="C2012" s="98"/>
      <c r="D2012" s="100"/>
      <c r="E2012" s="100"/>
      <c r="F2012" s="100"/>
      <c r="H2012" s="102"/>
      <c r="I2012" s="103"/>
      <c r="J2012" s="102"/>
    </row>
    <row r="2013" spans="2:10">
      <c r="B2013" s="98"/>
      <c r="C2013" s="98"/>
      <c r="D2013" s="100"/>
      <c r="E2013" s="100"/>
      <c r="F2013" s="100"/>
      <c r="H2013" s="102"/>
      <c r="I2013" s="103"/>
      <c r="J2013" s="102"/>
    </row>
    <row r="2014" spans="2:10">
      <c r="B2014" s="98"/>
      <c r="C2014" s="98"/>
      <c r="D2014" s="100"/>
      <c r="E2014" s="100"/>
      <c r="F2014" s="100"/>
      <c r="H2014" s="102"/>
      <c r="I2014" s="103"/>
      <c r="J2014" s="102"/>
    </row>
    <row r="2015" spans="2:10">
      <c r="B2015" s="98"/>
      <c r="C2015" s="98"/>
      <c r="D2015" s="100"/>
      <c r="E2015" s="100"/>
      <c r="F2015" s="100"/>
      <c r="H2015" s="102"/>
      <c r="I2015" s="103"/>
      <c r="J2015" s="102"/>
    </row>
    <row r="2016" spans="2:10">
      <c r="B2016" s="98"/>
      <c r="C2016" s="98"/>
      <c r="D2016" s="100"/>
      <c r="E2016" s="100"/>
      <c r="F2016" s="100"/>
      <c r="H2016" s="102"/>
      <c r="I2016" s="103"/>
      <c r="J2016" s="102"/>
    </row>
    <row r="2017" spans="2:10">
      <c r="B2017" s="98"/>
      <c r="C2017" s="98"/>
      <c r="D2017" s="100"/>
      <c r="E2017" s="100"/>
      <c r="F2017" s="100"/>
      <c r="H2017" s="102"/>
      <c r="I2017" s="103"/>
      <c r="J2017" s="102"/>
    </row>
    <row r="2018" spans="2:10">
      <c r="B2018" s="98"/>
      <c r="C2018" s="98"/>
      <c r="D2018" s="100"/>
      <c r="E2018" s="100"/>
      <c r="F2018" s="100"/>
      <c r="H2018" s="102"/>
      <c r="I2018" s="103"/>
      <c r="J2018" s="102"/>
    </row>
    <row r="2019" spans="2:10">
      <c r="B2019" s="98"/>
      <c r="C2019" s="98"/>
      <c r="D2019" s="100"/>
      <c r="E2019" s="100"/>
      <c r="F2019" s="100"/>
      <c r="H2019" s="102"/>
      <c r="I2019" s="103"/>
      <c r="J2019" s="102"/>
    </row>
    <row r="2020" spans="2:10">
      <c r="B2020" s="98"/>
      <c r="C2020" s="98"/>
      <c r="D2020" s="100"/>
      <c r="E2020" s="100"/>
      <c r="F2020" s="100"/>
      <c r="H2020" s="102"/>
      <c r="I2020" s="103"/>
      <c r="J2020" s="102"/>
    </row>
    <row r="2021" spans="2:10">
      <c r="B2021" s="98"/>
      <c r="C2021" s="98"/>
      <c r="D2021" s="100"/>
      <c r="E2021" s="100"/>
      <c r="F2021" s="100"/>
      <c r="H2021" s="102"/>
      <c r="I2021" s="103"/>
      <c r="J2021" s="102"/>
    </row>
    <row r="2022" spans="2:10">
      <c r="B2022" s="98"/>
      <c r="C2022" s="98"/>
      <c r="D2022" s="100"/>
      <c r="E2022" s="100"/>
      <c r="F2022" s="100"/>
      <c r="H2022" s="102"/>
      <c r="I2022" s="103"/>
      <c r="J2022" s="102"/>
    </row>
    <row r="2023" spans="2:10">
      <c r="B2023" s="98"/>
      <c r="C2023" s="98"/>
      <c r="D2023" s="100"/>
      <c r="E2023" s="100"/>
      <c r="F2023" s="100"/>
      <c r="H2023" s="102"/>
      <c r="I2023" s="103"/>
      <c r="J2023" s="102"/>
    </row>
    <row r="2024" spans="2:10">
      <c r="B2024" s="98"/>
      <c r="C2024" s="98"/>
      <c r="D2024" s="100"/>
      <c r="E2024" s="100"/>
      <c r="F2024" s="100"/>
      <c r="H2024" s="102"/>
      <c r="I2024" s="103"/>
      <c r="J2024" s="102"/>
    </row>
    <row r="2025" spans="2:10">
      <c r="B2025" s="98"/>
      <c r="C2025" s="98"/>
      <c r="D2025" s="100"/>
      <c r="E2025" s="100"/>
      <c r="F2025" s="100"/>
      <c r="H2025" s="102"/>
      <c r="I2025" s="103"/>
      <c r="J2025" s="102"/>
    </row>
    <row r="2026" spans="2:10">
      <c r="B2026" s="98"/>
      <c r="C2026" s="98"/>
      <c r="D2026" s="100"/>
      <c r="E2026" s="100"/>
      <c r="F2026" s="100"/>
      <c r="H2026" s="102"/>
      <c r="I2026" s="103"/>
      <c r="J2026" s="102"/>
    </row>
    <row r="2027" spans="2:10">
      <c r="B2027" s="98"/>
      <c r="C2027" s="98"/>
      <c r="D2027" s="100"/>
      <c r="E2027" s="100"/>
      <c r="F2027" s="100"/>
      <c r="H2027" s="102"/>
      <c r="I2027" s="103"/>
      <c r="J2027" s="102"/>
    </row>
    <row r="2028" spans="2:10">
      <c r="B2028" s="98"/>
      <c r="C2028" s="98"/>
      <c r="D2028" s="100"/>
      <c r="E2028" s="100"/>
      <c r="F2028" s="100"/>
      <c r="H2028" s="102"/>
      <c r="I2028" s="103"/>
      <c r="J2028" s="102"/>
    </row>
    <row r="2029" spans="2:10">
      <c r="B2029" s="98"/>
      <c r="C2029" s="98"/>
      <c r="D2029" s="100"/>
      <c r="E2029" s="100"/>
      <c r="F2029" s="100"/>
      <c r="H2029" s="102"/>
      <c r="I2029" s="103"/>
      <c r="J2029" s="102"/>
    </row>
    <row r="2030" spans="2:10">
      <c r="B2030" s="98"/>
      <c r="C2030" s="98"/>
      <c r="D2030" s="100"/>
      <c r="E2030" s="100"/>
      <c r="F2030" s="100"/>
      <c r="H2030" s="102"/>
      <c r="I2030" s="103"/>
      <c r="J2030" s="102"/>
    </row>
    <row r="2031" spans="2:10">
      <c r="B2031" s="98"/>
      <c r="C2031" s="98"/>
      <c r="D2031" s="100"/>
      <c r="E2031" s="100"/>
      <c r="F2031" s="100"/>
      <c r="H2031" s="102"/>
      <c r="I2031" s="103"/>
      <c r="J2031" s="102"/>
    </row>
    <row r="2032" spans="2:10">
      <c r="B2032" s="98"/>
      <c r="C2032" s="98"/>
      <c r="D2032" s="100"/>
      <c r="E2032" s="100"/>
      <c r="F2032" s="100"/>
      <c r="H2032" s="102"/>
      <c r="I2032" s="103"/>
      <c r="J2032" s="102"/>
    </row>
    <row r="2033" spans="2:10">
      <c r="B2033" s="98"/>
      <c r="C2033" s="98"/>
      <c r="D2033" s="100"/>
      <c r="E2033" s="100"/>
      <c r="F2033" s="100"/>
      <c r="H2033" s="102"/>
      <c r="I2033" s="103"/>
      <c r="J2033" s="102"/>
    </row>
    <row r="2034" spans="2:10">
      <c r="B2034" s="98"/>
      <c r="C2034" s="98"/>
      <c r="D2034" s="100"/>
      <c r="E2034" s="100"/>
      <c r="F2034" s="100"/>
      <c r="H2034" s="102"/>
      <c r="I2034" s="103"/>
      <c r="J2034" s="102"/>
    </row>
    <row r="2035" spans="2:10">
      <c r="B2035" s="98"/>
      <c r="C2035" s="98"/>
      <c r="D2035" s="100"/>
      <c r="E2035" s="100"/>
      <c r="F2035" s="100"/>
      <c r="H2035" s="102"/>
      <c r="I2035" s="103"/>
      <c r="J2035" s="102"/>
    </row>
    <row r="2036" spans="2:10">
      <c r="B2036" s="98"/>
      <c r="C2036" s="98"/>
      <c r="D2036" s="100"/>
      <c r="E2036" s="100"/>
      <c r="F2036" s="100"/>
      <c r="H2036" s="102"/>
      <c r="I2036" s="103"/>
      <c r="J2036" s="102"/>
    </row>
    <row r="2037" spans="2:10">
      <c r="B2037" s="98"/>
      <c r="C2037" s="98"/>
      <c r="D2037" s="100"/>
      <c r="E2037" s="100"/>
      <c r="F2037" s="100"/>
      <c r="H2037" s="102"/>
      <c r="I2037" s="103"/>
      <c r="J2037" s="102"/>
    </row>
    <row r="2038" spans="2:10">
      <c r="B2038" s="98"/>
      <c r="C2038" s="98"/>
      <c r="D2038" s="100"/>
      <c r="E2038" s="100"/>
      <c r="F2038" s="100"/>
      <c r="H2038" s="102"/>
      <c r="I2038" s="103"/>
      <c r="J2038" s="102"/>
    </row>
    <row r="2039" spans="2:10">
      <c r="B2039" s="98"/>
      <c r="C2039" s="98"/>
      <c r="D2039" s="100"/>
      <c r="E2039" s="100"/>
      <c r="F2039" s="100"/>
      <c r="H2039" s="102"/>
      <c r="I2039" s="103"/>
      <c r="J2039" s="102"/>
    </row>
    <row r="2040" spans="2:10">
      <c r="B2040" s="98"/>
      <c r="C2040" s="98"/>
      <c r="D2040" s="100"/>
      <c r="E2040" s="100"/>
      <c r="F2040" s="100"/>
      <c r="H2040" s="102"/>
      <c r="I2040" s="103"/>
      <c r="J2040" s="102"/>
    </row>
    <row r="2041" spans="2:10">
      <c r="B2041" s="98"/>
      <c r="C2041" s="98"/>
      <c r="D2041" s="100"/>
      <c r="E2041" s="100"/>
      <c r="F2041" s="100"/>
      <c r="H2041" s="102"/>
      <c r="I2041" s="103"/>
      <c r="J2041" s="102"/>
    </row>
    <row r="2042" spans="2:10">
      <c r="B2042" s="98"/>
      <c r="C2042" s="98"/>
      <c r="D2042" s="100"/>
      <c r="E2042" s="100"/>
      <c r="F2042" s="100"/>
      <c r="H2042" s="102"/>
      <c r="I2042" s="103"/>
      <c r="J2042" s="102"/>
    </row>
    <row r="2043" spans="2:10">
      <c r="B2043" s="98"/>
      <c r="C2043" s="98"/>
      <c r="D2043" s="100"/>
      <c r="E2043" s="100"/>
      <c r="F2043" s="100"/>
      <c r="H2043" s="102"/>
      <c r="I2043" s="103"/>
      <c r="J2043" s="102"/>
    </row>
    <row r="2044" spans="2:10">
      <c r="B2044" s="98"/>
      <c r="C2044" s="98"/>
      <c r="D2044" s="100"/>
      <c r="E2044" s="100"/>
      <c r="F2044" s="100"/>
      <c r="H2044" s="102"/>
      <c r="I2044" s="103"/>
      <c r="J2044" s="102"/>
    </row>
    <row r="2045" spans="2:10">
      <c r="B2045" s="98"/>
      <c r="C2045" s="98"/>
      <c r="D2045" s="100"/>
      <c r="E2045" s="100"/>
      <c r="F2045" s="100"/>
      <c r="H2045" s="102"/>
      <c r="I2045" s="103"/>
      <c r="J2045" s="102"/>
    </row>
    <row r="2046" spans="2:10">
      <c r="B2046" s="98"/>
      <c r="C2046" s="98"/>
      <c r="D2046" s="100"/>
      <c r="E2046" s="100"/>
      <c r="F2046" s="100"/>
      <c r="H2046" s="102"/>
      <c r="I2046" s="103"/>
      <c r="J2046" s="102"/>
    </row>
    <row r="2047" spans="2:10">
      <c r="B2047" s="98"/>
      <c r="C2047" s="98"/>
      <c r="D2047" s="100"/>
      <c r="E2047" s="100"/>
      <c r="F2047" s="100"/>
      <c r="H2047" s="102"/>
      <c r="I2047" s="103"/>
      <c r="J2047" s="102"/>
    </row>
    <row r="2048" spans="2:10">
      <c r="B2048" s="98"/>
      <c r="C2048" s="98"/>
      <c r="D2048" s="100"/>
      <c r="E2048" s="100"/>
      <c r="F2048" s="100"/>
      <c r="H2048" s="102"/>
      <c r="I2048" s="103"/>
      <c r="J2048" s="102"/>
    </row>
    <row r="2049" spans="2:10">
      <c r="B2049" s="98"/>
      <c r="C2049" s="98"/>
      <c r="D2049" s="100"/>
      <c r="E2049" s="100"/>
      <c r="F2049" s="100"/>
      <c r="H2049" s="102"/>
      <c r="I2049" s="103"/>
      <c r="J2049" s="102"/>
    </row>
    <row r="2050" spans="2:10">
      <c r="B2050" s="98"/>
      <c r="C2050" s="98"/>
      <c r="D2050" s="100"/>
      <c r="E2050" s="100"/>
      <c r="F2050" s="100"/>
      <c r="H2050" s="102"/>
      <c r="I2050" s="103"/>
      <c r="J2050" s="102"/>
    </row>
    <row r="2051" spans="2:10">
      <c r="B2051" s="98"/>
      <c r="C2051" s="98"/>
      <c r="D2051" s="100"/>
      <c r="E2051" s="100"/>
      <c r="F2051" s="100"/>
      <c r="H2051" s="102"/>
      <c r="I2051" s="103"/>
      <c r="J2051" s="102"/>
    </row>
    <row r="2052" spans="2:10">
      <c r="B2052" s="98"/>
      <c r="C2052" s="98"/>
      <c r="D2052" s="100"/>
      <c r="E2052" s="100"/>
      <c r="F2052" s="100"/>
      <c r="H2052" s="102"/>
      <c r="I2052" s="103"/>
      <c r="J2052" s="102"/>
    </row>
    <row r="2053" spans="2:10">
      <c r="B2053" s="98"/>
      <c r="C2053" s="98"/>
      <c r="D2053" s="100"/>
      <c r="E2053" s="100"/>
      <c r="F2053" s="100"/>
      <c r="H2053" s="102"/>
      <c r="I2053" s="103"/>
      <c r="J2053" s="102"/>
    </row>
    <row r="2054" spans="2:10">
      <c r="B2054" s="98"/>
      <c r="C2054" s="98"/>
      <c r="D2054" s="100"/>
      <c r="E2054" s="100"/>
      <c r="F2054" s="100"/>
      <c r="H2054" s="102"/>
      <c r="I2054" s="103"/>
      <c r="J2054" s="102"/>
    </row>
    <row r="2055" spans="2:10">
      <c r="B2055" s="98"/>
      <c r="C2055" s="98"/>
      <c r="D2055" s="100"/>
      <c r="E2055" s="100"/>
      <c r="F2055" s="100"/>
      <c r="H2055" s="102"/>
      <c r="I2055" s="103"/>
      <c r="J2055" s="102"/>
    </row>
    <row r="2056" spans="2:10">
      <c r="B2056" s="98"/>
      <c r="C2056" s="98"/>
      <c r="D2056" s="100"/>
      <c r="E2056" s="100"/>
      <c r="F2056" s="100"/>
      <c r="H2056" s="102"/>
      <c r="I2056" s="103"/>
      <c r="J2056" s="102"/>
    </row>
    <row r="2057" spans="2:10">
      <c r="B2057" s="98"/>
      <c r="C2057" s="98"/>
      <c r="D2057" s="100"/>
      <c r="E2057" s="100"/>
      <c r="F2057" s="100"/>
      <c r="H2057" s="102"/>
      <c r="I2057" s="103"/>
      <c r="J2057" s="102"/>
    </row>
    <row r="2058" spans="2:10">
      <c r="B2058" s="98"/>
      <c r="C2058" s="98"/>
      <c r="D2058" s="100"/>
      <c r="E2058" s="100"/>
      <c r="F2058" s="100"/>
      <c r="H2058" s="102"/>
      <c r="I2058" s="103"/>
      <c r="J2058" s="102"/>
    </row>
    <row r="2059" spans="2:10">
      <c r="B2059" s="98"/>
      <c r="C2059" s="98"/>
      <c r="D2059" s="100"/>
      <c r="E2059" s="100"/>
      <c r="F2059" s="100"/>
      <c r="H2059" s="102"/>
      <c r="I2059" s="103"/>
      <c r="J2059" s="102"/>
    </row>
    <row r="2060" spans="2:10">
      <c r="B2060" s="98"/>
      <c r="C2060" s="98"/>
      <c r="D2060" s="100"/>
      <c r="E2060" s="100"/>
      <c r="F2060" s="100"/>
      <c r="H2060" s="102"/>
      <c r="I2060" s="103"/>
      <c r="J2060" s="102"/>
    </row>
    <row r="2061" spans="2:10">
      <c r="B2061" s="98"/>
      <c r="C2061" s="98"/>
      <c r="D2061" s="100"/>
      <c r="E2061" s="100"/>
      <c r="F2061" s="100"/>
      <c r="H2061" s="102"/>
      <c r="I2061" s="103"/>
      <c r="J2061" s="102"/>
    </row>
    <row r="2062" spans="2:10">
      <c r="B2062" s="98"/>
      <c r="C2062" s="98"/>
      <c r="D2062" s="100"/>
      <c r="E2062" s="100"/>
      <c r="F2062" s="100"/>
      <c r="H2062" s="102"/>
      <c r="I2062" s="103"/>
      <c r="J2062" s="102"/>
    </row>
    <row r="2063" spans="2:10">
      <c r="B2063" s="98"/>
      <c r="C2063" s="98"/>
      <c r="D2063" s="100"/>
      <c r="E2063" s="100"/>
      <c r="F2063" s="100"/>
      <c r="H2063" s="102"/>
      <c r="I2063" s="103"/>
      <c r="J2063" s="102"/>
    </row>
    <row r="2064" spans="2:10">
      <c r="B2064" s="98"/>
      <c r="C2064" s="98"/>
      <c r="D2064" s="100"/>
      <c r="E2064" s="100"/>
      <c r="F2064" s="100"/>
      <c r="H2064" s="102"/>
      <c r="I2064" s="103"/>
      <c r="J2064" s="102"/>
    </row>
    <row r="2065" spans="2:10">
      <c r="B2065" s="98"/>
      <c r="C2065" s="98"/>
      <c r="D2065" s="100"/>
      <c r="E2065" s="100"/>
      <c r="F2065" s="100"/>
      <c r="H2065" s="102"/>
      <c r="I2065" s="103"/>
      <c r="J2065" s="102"/>
    </row>
    <row r="2066" spans="2:10">
      <c r="B2066" s="98"/>
      <c r="C2066" s="98"/>
      <c r="D2066" s="100"/>
      <c r="E2066" s="100"/>
      <c r="F2066" s="100"/>
      <c r="H2066" s="102"/>
      <c r="I2066" s="103"/>
      <c r="J2066" s="102"/>
    </row>
    <row r="2067" spans="2:10">
      <c r="B2067" s="98"/>
      <c r="C2067" s="98"/>
      <c r="D2067" s="100"/>
      <c r="E2067" s="100"/>
      <c r="F2067" s="100"/>
      <c r="H2067" s="102"/>
      <c r="I2067" s="103"/>
      <c r="J2067" s="102"/>
    </row>
    <row r="2068" spans="2:10">
      <c r="B2068" s="98"/>
      <c r="C2068" s="98"/>
      <c r="D2068" s="100"/>
      <c r="E2068" s="100"/>
      <c r="F2068" s="100"/>
      <c r="H2068" s="102"/>
      <c r="I2068" s="103"/>
      <c r="J2068" s="102"/>
    </row>
    <row r="2069" spans="2:10">
      <c r="B2069" s="98"/>
      <c r="C2069" s="98"/>
      <c r="D2069" s="100"/>
      <c r="E2069" s="100"/>
      <c r="F2069" s="100"/>
      <c r="H2069" s="102"/>
      <c r="I2069" s="103"/>
      <c r="J2069" s="102"/>
    </row>
    <row r="2070" spans="2:10">
      <c r="B2070" s="98"/>
      <c r="C2070" s="98"/>
      <c r="D2070" s="100"/>
      <c r="E2070" s="100"/>
      <c r="F2070" s="100"/>
      <c r="H2070" s="102"/>
      <c r="I2070" s="103"/>
      <c r="J2070" s="102"/>
    </row>
    <row r="2071" spans="2:10">
      <c r="B2071" s="98"/>
      <c r="C2071" s="98"/>
      <c r="D2071" s="100"/>
      <c r="E2071" s="100"/>
      <c r="F2071" s="100"/>
      <c r="H2071" s="102"/>
      <c r="I2071" s="103"/>
      <c r="J2071" s="102"/>
    </row>
    <row r="2072" spans="2:10">
      <c r="B2072" s="98"/>
      <c r="C2072" s="98"/>
      <c r="D2072" s="100"/>
      <c r="E2072" s="100"/>
      <c r="F2072" s="100"/>
      <c r="H2072" s="102"/>
      <c r="I2072" s="103"/>
      <c r="J2072" s="102"/>
    </row>
    <row r="2073" spans="2:10">
      <c r="B2073" s="98"/>
      <c r="C2073" s="98"/>
      <c r="D2073" s="100"/>
      <c r="E2073" s="100"/>
      <c r="F2073" s="100"/>
      <c r="H2073" s="102"/>
      <c r="I2073" s="103"/>
      <c r="J2073" s="102"/>
    </row>
    <row r="2074" spans="2:10">
      <c r="B2074" s="98"/>
      <c r="C2074" s="98"/>
      <c r="D2074" s="100"/>
      <c r="E2074" s="100"/>
      <c r="F2074" s="100"/>
      <c r="H2074" s="102"/>
      <c r="I2074" s="103"/>
      <c r="J2074" s="102"/>
    </row>
    <row r="2075" spans="2:10">
      <c r="B2075" s="98"/>
      <c r="C2075" s="98"/>
      <c r="D2075" s="100"/>
      <c r="E2075" s="100"/>
      <c r="F2075" s="100"/>
      <c r="H2075" s="102"/>
      <c r="I2075" s="103"/>
      <c r="J2075" s="102"/>
    </row>
    <row r="2076" spans="2:10">
      <c r="B2076" s="98"/>
      <c r="C2076" s="98"/>
      <c r="D2076" s="100"/>
      <c r="E2076" s="100"/>
      <c r="F2076" s="100"/>
      <c r="H2076" s="102"/>
      <c r="I2076" s="103"/>
      <c r="J2076" s="102"/>
    </row>
    <row r="2077" spans="2:10">
      <c r="B2077" s="98"/>
      <c r="C2077" s="98"/>
      <c r="D2077" s="100"/>
      <c r="E2077" s="100"/>
      <c r="F2077" s="100"/>
      <c r="H2077" s="102"/>
      <c r="I2077" s="103"/>
      <c r="J2077" s="102"/>
    </row>
    <row r="2078" spans="2:10">
      <c r="B2078" s="98"/>
      <c r="C2078" s="98"/>
      <c r="D2078" s="100"/>
      <c r="E2078" s="100"/>
      <c r="F2078" s="100"/>
      <c r="H2078" s="102"/>
      <c r="I2078" s="103"/>
      <c r="J2078" s="102"/>
    </row>
    <row r="2079" spans="2:10">
      <c r="B2079" s="98"/>
      <c r="C2079" s="98"/>
      <c r="D2079" s="100"/>
      <c r="E2079" s="100"/>
      <c r="F2079" s="100"/>
      <c r="H2079" s="102"/>
      <c r="I2079" s="103"/>
      <c r="J2079" s="102"/>
    </row>
    <row r="2080" spans="2:10">
      <c r="B2080" s="98"/>
      <c r="C2080" s="98"/>
      <c r="D2080" s="100"/>
      <c r="E2080" s="100"/>
      <c r="F2080" s="100"/>
      <c r="H2080" s="102"/>
      <c r="I2080" s="103"/>
      <c r="J2080" s="102"/>
    </row>
    <row r="2081" spans="2:10">
      <c r="B2081" s="98"/>
      <c r="C2081" s="98"/>
      <c r="D2081" s="100"/>
      <c r="E2081" s="100"/>
      <c r="F2081" s="100"/>
      <c r="H2081" s="102"/>
      <c r="I2081" s="103"/>
      <c r="J2081" s="102"/>
    </row>
    <row r="2082" spans="2:10">
      <c r="B2082" s="98"/>
      <c r="C2082" s="98"/>
      <c r="D2082" s="100"/>
      <c r="E2082" s="100"/>
      <c r="F2082" s="100"/>
      <c r="H2082" s="102"/>
      <c r="I2082" s="103"/>
      <c r="J2082" s="102"/>
    </row>
    <row r="2083" spans="2:10">
      <c r="B2083" s="98"/>
      <c r="C2083" s="98"/>
      <c r="D2083" s="100"/>
      <c r="E2083" s="100"/>
      <c r="F2083" s="100"/>
      <c r="H2083" s="102"/>
      <c r="I2083" s="103"/>
      <c r="J2083" s="102"/>
    </row>
    <row r="2084" spans="2:10">
      <c r="B2084" s="98"/>
      <c r="C2084" s="98"/>
      <c r="D2084" s="100"/>
      <c r="E2084" s="100"/>
      <c r="F2084" s="100"/>
      <c r="H2084" s="102"/>
      <c r="I2084" s="103"/>
      <c r="J2084" s="102"/>
    </row>
    <row r="2085" spans="2:10">
      <c r="B2085" s="98"/>
      <c r="C2085" s="98"/>
      <c r="D2085" s="100"/>
      <c r="E2085" s="100"/>
      <c r="F2085" s="100"/>
      <c r="H2085" s="102"/>
      <c r="I2085" s="103"/>
      <c r="J2085" s="102"/>
    </row>
    <row r="2086" spans="2:10">
      <c r="B2086" s="98"/>
      <c r="C2086" s="98"/>
      <c r="D2086" s="100"/>
      <c r="E2086" s="100"/>
      <c r="F2086" s="100"/>
      <c r="H2086" s="102"/>
      <c r="I2086" s="103"/>
      <c r="J2086" s="102"/>
    </row>
    <row r="2087" spans="2:10">
      <c r="B2087" s="98"/>
      <c r="C2087" s="98"/>
      <c r="D2087" s="100"/>
      <c r="E2087" s="100"/>
      <c r="F2087" s="100"/>
      <c r="H2087" s="102"/>
      <c r="I2087" s="103"/>
      <c r="J2087" s="102"/>
    </row>
    <row r="2088" spans="2:10">
      <c r="B2088" s="98"/>
      <c r="C2088" s="98"/>
      <c r="D2088" s="100"/>
      <c r="E2088" s="100"/>
      <c r="F2088" s="100"/>
      <c r="H2088" s="102"/>
      <c r="I2088" s="103"/>
      <c r="J2088" s="102"/>
    </row>
    <row r="2089" spans="2:10">
      <c r="B2089" s="98"/>
      <c r="C2089" s="98"/>
      <c r="D2089" s="100"/>
      <c r="E2089" s="100"/>
      <c r="F2089" s="100"/>
      <c r="H2089" s="102"/>
      <c r="I2089" s="103"/>
      <c r="J2089" s="102"/>
    </row>
    <row r="2090" spans="2:10">
      <c r="B2090" s="98"/>
      <c r="C2090" s="98"/>
      <c r="D2090" s="100"/>
      <c r="E2090" s="100"/>
      <c r="F2090" s="100"/>
      <c r="H2090" s="102"/>
      <c r="I2090" s="103"/>
      <c r="J2090" s="102"/>
    </row>
    <row r="2091" spans="2:10">
      <c r="B2091" s="98"/>
      <c r="C2091" s="98"/>
      <c r="D2091" s="100"/>
      <c r="E2091" s="100"/>
      <c r="F2091" s="100"/>
      <c r="H2091" s="102"/>
      <c r="I2091" s="103"/>
      <c r="J2091" s="102"/>
    </row>
    <row r="2092" spans="2:10">
      <c r="B2092" s="98"/>
      <c r="C2092" s="98"/>
      <c r="D2092" s="100"/>
      <c r="E2092" s="100"/>
      <c r="F2092" s="100"/>
      <c r="H2092" s="102"/>
      <c r="I2092" s="103"/>
      <c r="J2092" s="102"/>
    </row>
    <row r="2093" spans="2:10">
      <c r="B2093" s="98"/>
      <c r="C2093" s="98"/>
      <c r="D2093" s="100"/>
      <c r="E2093" s="100"/>
      <c r="F2093" s="100"/>
      <c r="H2093" s="102"/>
      <c r="I2093" s="103"/>
      <c r="J2093" s="102"/>
    </row>
    <row r="2094" spans="2:10">
      <c r="B2094" s="98"/>
      <c r="C2094" s="98"/>
      <c r="D2094" s="100"/>
      <c r="E2094" s="100"/>
      <c r="F2094" s="100"/>
      <c r="H2094" s="102"/>
      <c r="I2094" s="103"/>
      <c r="J2094" s="102"/>
    </row>
    <row r="2095" spans="2:10">
      <c r="B2095" s="98"/>
      <c r="C2095" s="98"/>
      <c r="D2095" s="100"/>
      <c r="E2095" s="100"/>
      <c r="F2095" s="100"/>
      <c r="H2095" s="102"/>
      <c r="I2095" s="103"/>
      <c r="J2095" s="102"/>
    </row>
    <row r="2096" spans="2:10">
      <c r="B2096" s="98"/>
      <c r="C2096" s="98"/>
      <c r="D2096" s="100"/>
      <c r="E2096" s="100"/>
      <c r="F2096" s="100"/>
      <c r="H2096" s="102"/>
      <c r="I2096" s="103"/>
      <c r="J2096" s="102"/>
    </row>
    <row r="2097" spans="2:10">
      <c r="B2097" s="98"/>
      <c r="C2097" s="98"/>
      <c r="D2097" s="100"/>
      <c r="E2097" s="100"/>
      <c r="F2097" s="100"/>
      <c r="H2097" s="102"/>
      <c r="I2097" s="103"/>
      <c r="J2097" s="102"/>
    </row>
    <row r="2098" spans="2:10">
      <c r="B2098" s="98"/>
      <c r="C2098" s="98"/>
      <c r="D2098" s="100"/>
      <c r="E2098" s="100"/>
      <c r="F2098" s="100"/>
      <c r="H2098" s="102"/>
      <c r="I2098" s="103"/>
      <c r="J2098" s="102"/>
    </row>
    <row r="2099" spans="2:10">
      <c r="B2099" s="98"/>
      <c r="C2099" s="98"/>
      <c r="D2099" s="100"/>
      <c r="E2099" s="100"/>
      <c r="F2099" s="100"/>
      <c r="H2099" s="102"/>
      <c r="I2099" s="103"/>
      <c r="J2099" s="102"/>
    </row>
    <row r="2100" spans="2:10">
      <c r="B2100" s="98"/>
      <c r="C2100" s="98"/>
      <c r="D2100" s="100"/>
      <c r="E2100" s="100"/>
      <c r="F2100" s="100"/>
      <c r="H2100" s="102"/>
      <c r="I2100" s="103"/>
      <c r="J2100" s="102"/>
    </row>
    <row r="2101" spans="2:10">
      <c r="B2101" s="98"/>
      <c r="C2101" s="98"/>
      <c r="D2101" s="100"/>
      <c r="E2101" s="100"/>
      <c r="F2101" s="100"/>
      <c r="H2101" s="102"/>
      <c r="I2101" s="103"/>
      <c r="J2101" s="102"/>
    </row>
    <row r="2102" spans="2:10">
      <c r="B2102" s="98"/>
      <c r="C2102" s="98"/>
      <c r="D2102" s="100"/>
      <c r="E2102" s="100"/>
      <c r="F2102" s="100"/>
      <c r="H2102" s="102"/>
      <c r="I2102" s="103"/>
      <c r="J2102" s="102"/>
    </row>
    <row r="2103" spans="2:10">
      <c r="B2103" s="98"/>
      <c r="C2103" s="98"/>
      <c r="D2103" s="100"/>
      <c r="E2103" s="100"/>
      <c r="F2103" s="100"/>
      <c r="H2103" s="102"/>
      <c r="I2103" s="103"/>
      <c r="J2103" s="102"/>
    </row>
    <row r="2104" spans="2:10">
      <c r="B2104" s="98"/>
      <c r="C2104" s="98"/>
      <c r="D2104" s="100"/>
      <c r="E2104" s="100"/>
      <c r="F2104" s="100"/>
      <c r="H2104" s="102"/>
      <c r="I2104" s="103"/>
      <c r="J2104" s="102"/>
    </row>
    <row r="2105" spans="2:10">
      <c r="B2105" s="98"/>
      <c r="C2105" s="98"/>
      <c r="D2105" s="100"/>
      <c r="E2105" s="100"/>
      <c r="F2105" s="100"/>
      <c r="H2105" s="102"/>
      <c r="I2105" s="103"/>
      <c r="J2105" s="102"/>
    </row>
    <row r="2106" spans="2:10">
      <c r="B2106" s="98"/>
      <c r="C2106" s="98"/>
      <c r="D2106" s="100"/>
      <c r="E2106" s="100"/>
      <c r="F2106" s="100"/>
      <c r="H2106" s="102"/>
      <c r="I2106" s="103"/>
      <c r="J2106" s="102"/>
    </row>
    <row r="2107" spans="2:10">
      <c r="B2107" s="98"/>
      <c r="C2107" s="98"/>
      <c r="D2107" s="100"/>
      <c r="E2107" s="100"/>
      <c r="F2107" s="100"/>
      <c r="H2107" s="102"/>
      <c r="I2107" s="103"/>
      <c r="J2107" s="102"/>
    </row>
    <row r="2108" spans="2:10">
      <c r="B2108" s="98"/>
      <c r="C2108" s="98"/>
      <c r="D2108" s="100"/>
      <c r="E2108" s="100"/>
      <c r="F2108" s="100"/>
      <c r="H2108" s="102"/>
      <c r="I2108" s="103"/>
      <c r="J2108" s="102"/>
    </row>
    <row r="2109" spans="2:10">
      <c r="B2109" s="98"/>
      <c r="C2109" s="98"/>
      <c r="D2109" s="100"/>
      <c r="E2109" s="100"/>
      <c r="F2109" s="100"/>
      <c r="H2109" s="102"/>
      <c r="I2109" s="103"/>
      <c r="J2109" s="102"/>
    </row>
    <row r="2110" spans="2:10">
      <c r="B2110" s="98"/>
      <c r="C2110" s="98"/>
      <c r="D2110" s="100"/>
      <c r="E2110" s="100"/>
      <c r="F2110" s="100"/>
      <c r="H2110" s="102"/>
      <c r="I2110" s="103"/>
      <c r="J2110" s="102"/>
    </row>
    <row r="2111" spans="2:10">
      <c r="B2111" s="98"/>
      <c r="C2111" s="98"/>
      <c r="D2111" s="100"/>
      <c r="E2111" s="100"/>
      <c r="F2111" s="100"/>
      <c r="H2111" s="102"/>
      <c r="I2111" s="103"/>
      <c r="J2111" s="102"/>
    </row>
    <row r="2112" spans="2:10">
      <c r="B2112" s="98"/>
      <c r="C2112" s="98"/>
      <c r="D2112" s="100"/>
      <c r="E2112" s="100"/>
      <c r="F2112" s="100"/>
      <c r="H2112" s="102"/>
      <c r="I2112" s="103"/>
      <c r="J2112" s="102"/>
    </row>
    <row r="2113" spans="2:10">
      <c r="B2113" s="98"/>
      <c r="C2113" s="98"/>
      <c r="D2113" s="100"/>
      <c r="E2113" s="100"/>
      <c r="F2113" s="100"/>
      <c r="H2113" s="102"/>
      <c r="I2113" s="103"/>
      <c r="J2113" s="102"/>
    </row>
    <row r="2114" spans="2:10">
      <c r="B2114" s="98"/>
      <c r="C2114" s="98"/>
      <c r="D2114" s="100"/>
      <c r="E2114" s="100"/>
      <c r="F2114" s="100"/>
      <c r="H2114" s="102"/>
      <c r="I2114" s="103"/>
      <c r="J2114" s="102"/>
    </row>
    <row r="2115" spans="2:10">
      <c r="B2115" s="98"/>
      <c r="C2115" s="98"/>
      <c r="D2115" s="100"/>
      <c r="E2115" s="100"/>
      <c r="F2115" s="100"/>
      <c r="H2115" s="102"/>
      <c r="I2115" s="103"/>
      <c r="J2115" s="102"/>
    </row>
    <row r="2116" spans="2:10">
      <c r="B2116" s="98"/>
      <c r="C2116" s="98"/>
      <c r="D2116" s="100"/>
      <c r="E2116" s="100"/>
      <c r="F2116" s="100"/>
      <c r="H2116" s="102"/>
      <c r="I2116" s="103"/>
      <c r="J2116" s="102"/>
    </row>
    <row r="2117" spans="2:10">
      <c r="B2117" s="98"/>
      <c r="C2117" s="98"/>
      <c r="D2117" s="100"/>
      <c r="E2117" s="100"/>
      <c r="F2117" s="100"/>
      <c r="H2117" s="102"/>
      <c r="I2117" s="103"/>
      <c r="J2117" s="102"/>
    </row>
    <row r="2118" spans="2:10">
      <c r="B2118" s="98"/>
      <c r="C2118" s="98"/>
      <c r="D2118" s="100"/>
      <c r="E2118" s="100"/>
      <c r="F2118" s="100"/>
      <c r="H2118" s="102"/>
      <c r="I2118" s="103"/>
      <c r="J2118" s="102"/>
    </row>
    <row r="2119" spans="2:10">
      <c r="B2119" s="98"/>
      <c r="C2119" s="98"/>
      <c r="D2119" s="100"/>
      <c r="E2119" s="100"/>
      <c r="F2119" s="100"/>
      <c r="H2119" s="102"/>
      <c r="I2119" s="103"/>
      <c r="J2119" s="102"/>
    </row>
    <row r="2120" spans="2:10">
      <c r="B2120" s="98"/>
      <c r="C2120" s="98"/>
      <c r="D2120" s="100"/>
      <c r="E2120" s="100"/>
      <c r="F2120" s="100"/>
      <c r="H2120" s="102"/>
      <c r="I2120" s="103"/>
      <c r="J2120" s="102"/>
    </row>
    <row r="2121" spans="2:10">
      <c r="B2121" s="98"/>
      <c r="C2121" s="98"/>
      <c r="D2121" s="100"/>
      <c r="E2121" s="100"/>
      <c r="F2121" s="100"/>
      <c r="H2121" s="102"/>
      <c r="I2121" s="103"/>
      <c r="J2121" s="102"/>
    </row>
    <row r="2122" spans="2:10">
      <c r="B2122" s="98"/>
      <c r="C2122" s="98"/>
      <c r="D2122" s="100"/>
      <c r="E2122" s="100"/>
      <c r="F2122" s="100"/>
      <c r="H2122" s="102"/>
      <c r="I2122" s="103"/>
      <c r="J2122" s="102"/>
    </row>
    <row r="2123" spans="2:10">
      <c r="B2123" s="98"/>
      <c r="C2123" s="98"/>
      <c r="D2123" s="100"/>
      <c r="E2123" s="100"/>
      <c r="F2123" s="100"/>
      <c r="H2123" s="102"/>
      <c r="I2123" s="103"/>
      <c r="J2123" s="102"/>
    </row>
    <row r="2124" spans="2:10">
      <c r="B2124" s="98"/>
      <c r="C2124" s="98"/>
      <c r="D2124" s="100"/>
      <c r="E2124" s="100"/>
      <c r="F2124" s="100"/>
      <c r="H2124" s="102"/>
      <c r="I2124" s="103"/>
      <c r="J2124" s="102"/>
    </row>
    <row r="2125" spans="2:10">
      <c r="B2125" s="98"/>
      <c r="C2125" s="98"/>
      <c r="D2125" s="100"/>
      <c r="E2125" s="100"/>
      <c r="F2125" s="100"/>
      <c r="H2125" s="102"/>
      <c r="I2125" s="103"/>
      <c r="J2125" s="102"/>
    </row>
    <row r="2126" spans="2:10">
      <c r="B2126" s="98"/>
      <c r="C2126" s="98"/>
      <c r="D2126" s="100"/>
      <c r="E2126" s="100"/>
      <c r="F2126" s="100"/>
      <c r="H2126" s="102"/>
      <c r="I2126" s="103"/>
      <c r="J2126" s="102"/>
    </row>
    <row r="2127" spans="2:10">
      <c r="B2127" s="98"/>
      <c r="C2127" s="98"/>
      <c r="D2127" s="100"/>
      <c r="E2127" s="100"/>
      <c r="F2127" s="100"/>
      <c r="H2127" s="102"/>
      <c r="I2127" s="103"/>
      <c r="J2127" s="102"/>
    </row>
    <row r="2128" spans="2:10">
      <c r="B2128" s="98"/>
      <c r="C2128" s="98"/>
      <c r="D2128" s="100"/>
      <c r="E2128" s="100"/>
      <c r="F2128" s="100"/>
      <c r="H2128" s="102"/>
      <c r="I2128" s="103"/>
      <c r="J2128" s="102"/>
    </row>
    <row r="2129" spans="2:10">
      <c r="B2129" s="98"/>
      <c r="C2129" s="98"/>
      <c r="D2129" s="100"/>
      <c r="E2129" s="100"/>
      <c r="F2129" s="100"/>
      <c r="H2129" s="102"/>
      <c r="I2129" s="103"/>
      <c r="J2129" s="102"/>
    </row>
    <row r="2130" spans="2:10">
      <c r="B2130" s="98"/>
      <c r="C2130" s="98"/>
      <c r="D2130" s="100"/>
      <c r="E2130" s="100"/>
      <c r="F2130" s="100"/>
      <c r="H2130" s="102"/>
      <c r="I2130" s="103"/>
      <c r="J2130" s="102"/>
    </row>
    <row r="2131" spans="2:10">
      <c r="B2131" s="98"/>
      <c r="C2131" s="98"/>
      <c r="D2131" s="100"/>
      <c r="E2131" s="100"/>
      <c r="F2131" s="100"/>
      <c r="H2131" s="102"/>
      <c r="I2131" s="103"/>
      <c r="J2131" s="102"/>
    </row>
    <row r="2132" spans="2:10">
      <c r="B2132" s="98"/>
      <c r="C2132" s="98"/>
      <c r="D2132" s="100"/>
      <c r="E2132" s="100"/>
      <c r="F2132" s="100"/>
      <c r="H2132" s="102"/>
      <c r="I2132" s="103"/>
      <c r="J2132" s="102"/>
    </row>
    <row r="2133" spans="2:10">
      <c r="B2133" s="98"/>
      <c r="C2133" s="98"/>
      <c r="D2133" s="100"/>
      <c r="E2133" s="100"/>
      <c r="F2133" s="100"/>
      <c r="H2133" s="102"/>
      <c r="I2133" s="103"/>
      <c r="J2133" s="102"/>
    </row>
    <row r="2134" spans="2:10">
      <c r="B2134" s="98"/>
      <c r="C2134" s="98"/>
      <c r="D2134" s="100"/>
      <c r="E2134" s="100"/>
      <c r="F2134" s="100"/>
      <c r="H2134" s="102"/>
      <c r="I2134" s="103"/>
      <c r="J2134" s="102"/>
    </row>
    <row r="2135" spans="2:10">
      <c r="B2135" s="98"/>
      <c r="C2135" s="98"/>
      <c r="D2135" s="100"/>
      <c r="E2135" s="100"/>
      <c r="F2135" s="100"/>
      <c r="H2135" s="102"/>
      <c r="I2135" s="103"/>
      <c r="J2135" s="102"/>
    </row>
    <row r="2136" spans="2:10">
      <c r="B2136" s="98"/>
      <c r="C2136" s="98"/>
      <c r="D2136" s="100"/>
      <c r="E2136" s="100"/>
      <c r="F2136" s="100"/>
      <c r="H2136" s="102"/>
      <c r="I2136" s="103"/>
      <c r="J2136" s="102"/>
    </row>
    <row r="2137" spans="2:10">
      <c r="B2137" s="98"/>
      <c r="C2137" s="98"/>
      <c r="D2137" s="100"/>
      <c r="E2137" s="100"/>
      <c r="F2137" s="100"/>
      <c r="H2137" s="102"/>
      <c r="I2137" s="103"/>
      <c r="J2137" s="102"/>
    </row>
    <row r="2138" spans="2:10">
      <c r="B2138" s="98"/>
      <c r="C2138" s="98"/>
      <c r="D2138" s="100"/>
      <c r="E2138" s="100"/>
      <c r="F2138" s="100"/>
      <c r="H2138" s="102"/>
      <c r="I2138" s="103"/>
      <c r="J2138" s="102"/>
    </row>
    <row r="2139" spans="2:10">
      <c r="B2139" s="98"/>
      <c r="C2139" s="98"/>
      <c r="D2139" s="100"/>
      <c r="E2139" s="100"/>
      <c r="F2139" s="100"/>
      <c r="H2139" s="102"/>
      <c r="I2139" s="103"/>
      <c r="J2139" s="102"/>
    </row>
    <row r="2140" spans="2:10">
      <c r="B2140" s="98"/>
      <c r="C2140" s="98"/>
      <c r="D2140" s="100"/>
      <c r="E2140" s="100"/>
      <c r="F2140" s="100"/>
      <c r="H2140" s="102"/>
      <c r="I2140" s="103"/>
      <c r="J2140" s="102"/>
    </row>
    <row r="2141" spans="2:10">
      <c r="B2141" s="98"/>
      <c r="C2141" s="98"/>
      <c r="D2141" s="100"/>
      <c r="E2141" s="100"/>
      <c r="F2141" s="100"/>
      <c r="H2141" s="102"/>
      <c r="I2141" s="103"/>
      <c r="J2141" s="102"/>
    </row>
    <row r="2142" spans="2:10">
      <c r="B2142" s="98"/>
      <c r="C2142" s="98"/>
      <c r="D2142" s="100"/>
      <c r="E2142" s="100"/>
      <c r="F2142" s="100"/>
      <c r="H2142" s="102"/>
      <c r="I2142" s="103"/>
      <c r="J2142" s="102"/>
    </row>
    <row r="2143" spans="2:10">
      <c r="B2143" s="98"/>
      <c r="C2143" s="98"/>
      <c r="D2143" s="100"/>
      <c r="E2143" s="100"/>
      <c r="F2143" s="100"/>
      <c r="H2143" s="102"/>
      <c r="I2143" s="103"/>
      <c r="J2143" s="102"/>
    </row>
    <row r="2144" spans="2:10">
      <c r="B2144" s="98"/>
      <c r="C2144" s="98"/>
      <c r="D2144" s="100"/>
      <c r="E2144" s="100"/>
      <c r="F2144" s="100"/>
      <c r="H2144" s="102"/>
      <c r="I2144" s="103"/>
      <c r="J2144" s="102"/>
    </row>
    <row r="2145" spans="2:10">
      <c r="B2145" s="98"/>
      <c r="C2145" s="98"/>
      <c r="D2145" s="100"/>
      <c r="E2145" s="100"/>
      <c r="F2145" s="100"/>
      <c r="H2145" s="102"/>
      <c r="I2145" s="103"/>
      <c r="J2145" s="102"/>
    </row>
    <row r="2146" spans="2:10">
      <c r="B2146" s="98"/>
      <c r="C2146" s="98"/>
      <c r="D2146" s="100"/>
      <c r="E2146" s="100"/>
      <c r="F2146" s="100"/>
      <c r="H2146" s="102"/>
      <c r="I2146" s="103"/>
      <c r="J2146" s="102"/>
    </row>
    <row r="2147" spans="2:10">
      <c r="B2147" s="98"/>
      <c r="C2147" s="98"/>
      <c r="D2147" s="100"/>
      <c r="E2147" s="100"/>
      <c r="F2147" s="100"/>
      <c r="H2147" s="102"/>
      <c r="I2147" s="103"/>
      <c r="J2147" s="102"/>
    </row>
    <row r="2148" spans="2:10">
      <c r="B2148" s="98"/>
      <c r="C2148" s="98"/>
      <c r="D2148" s="100"/>
      <c r="E2148" s="100"/>
      <c r="F2148" s="100"/>
      <c r="H2148" s="102"/>
      <c r="I2148" s="103"/>
      <c r="J2148" s="102"/>
    </row>
    <row r="2149" spans="2:10">
      <c r="B2149" s="98"/>
      <c r="C2149" s="98"/>
      <c r="D2149" s="100"/>
      <c r="E2149" s="100"/>
      <c r="F2149" s="100"/>
      <c r="H2149" s="102"/>
      <c r="I2149" s="103"/>
      <c r="J2149" s="102"/>
    </row>
    <row r="2150" spans="2:10">
      <c r="B2150" s="98"/>
      <c r="C2150" s="98"/>
      <c r="D2150" s="100"/>
      <c r="E2150" s="100"/>
      <c r="F2150" s="100"/>
      <c r="H2150" s="102"/>
      <c r="I2150" s="103"/>
      <c r="J2150" s="102"/>
    </row>
    <row r="2151" spans="2:10">
      <c r="B2151" s="98"/>
      <c r="C2151" s="98"/>
      <c r="D2151" s="100"/>
      <c r="E2151" s="100"/>
      <c r="F2151" s="100"/>
      <c r="H2151" s="102"/>
      <c r="I2151" s="103"/>
      <c r="J2151" s="102"/>
    </row>
    <row r="2152" spans="2:10">
      <c r="B2152" s="98"/>
      <c r="C2152" s="98"/>
      <c r="D2152" s="100"/>
      <c r="E2152" s="100"/>
      <c r="F2152" s="100"/>
      <c r="H2152" s="102"/>
      <c r="I2152" s="103"/>
      <c r="J2152" s="102"/>
    </row>
    <row r="2153" spans="2:10">
      <c r="B2153" s="98"/>
      <c r="C2153" s="98"/>
      <c r="D2153" s="100"/>
      <c r="E2153" s="100"/>
      <c r="F2153" s="100"/>
      <c r="H2153" s="102"/>
      <c r="I2153" s="103"/>
      <c r="J2153" s="102"/>
    </row>
    <row r="2154" spans="2:10">
      <c r="B2154" s="98"/>
      <c r="C2154" s="98"/>
      <c r="D2154" s="100"/>
      <c r="E2154" s="100"/>
      <c r="F2154" s="100"/>
      <c r="H2154" s="102"/>
      <c r="I2154" s="103"/>
      <c r="J2154" s="102"/>
    </row>
    <row r="2155" spans="2:10">
      <c r="B2155" s="98"/>
      <c r="C2155" s="98"/>
      <c r="D2155" s="100"/>
      <c r="E2155" s="100"/>
      <c r="F2155" s="100"/>
      <c r="H2155" s="102"/>
      <c r="I2155" s="103"/>
      <c r="J2155" s="102"/>
    </row>
    <row r="2156" spans="2:10">
      <c r="B2156" s="98"/>
      <c r="C2156" s="98"/>
      <c r="D2156" s="100"/>
      <c r="E2156" s="100"/>
      <c r="F2156" s="100"/>
      <c r="H2156" s="102"/>
      <c r="I2156" s="103"/>
      <c r="J2156" s="102"/>
    </row>
    <row r="2157" spans="2:10">
      <c r="B2157" s="98"/>
      <c r="C2157" s="98"/>
      <c r="D2157" s="100"/>
      <c r="E2157" s="100"/>
      <c r="F2157" s="100"/>
      <c r="H2157" s="102"/>
      <c r="I2157" s="103"/>
      <c r="J2157" s="102"/>
    </row>
    <row r="2158" spans="2:10">
      <c r="B2158" s="98"/>
      <c r="C2158" s="98"/>
      <c r="D2158" s="100"/>
      <c r="E2158" s="100"/>
      <c r="F2158" s="100"/>
      <c r="H2158" s="102"/>
      <c r="I2158" s="103"/>
      <c r="J2158" s="102"/>
    </row>
    <row r="2159" spans="2:10">
      <c r="B2159" s="98"/>
      <c r="C2159" s="98"/>
      <c r="D2159" s="100"/>
      <c r="E2159" s="100"/>
      <c r="F2159" s="100"/>
      <c r="H2159" s="102"/>
      <c r="I2159" s="103"/>
      <c r="J2159" s="102"/>
    </row>
    <row r="2160" spans="2:10">
      <c r="B2160" s="98"/>
      <c r="C2160" s="98"/>
      <c r="D2160" s="100"/>
      <c r="E2160" s="100"/>
      <c r="F2160" s="100"/>
      <c r="H2160" s="102"/>
      <c r="I2160" s="103"/>
      <c r="J2160" s="102"/>
    </row>
    <row r="2161" spans="2:10">
      <c r="B2161" s="98"/>
      <c r="C2161" s="98"/>
      <c r="D2161" s="100"/>
      <c r="E2161" s="100"/>
      <c r="F2161" s="100"/>
      <c r="H2161" s="102"/>
      <c r="I2161" s="103"/>
      <c r="J2161" s="102"/>
    </row>
    <row r="2162" spans="2:10">
      <c r="B2162" s="98"/>
      <c r="C2162" s="98"/>
      <c r="D2162" s="100"/>
      <c r="E2162" s="100"/>
      <c r="F2162" s="100"/>
      <c r="H2162" s="102"/>
      <c r="I2162" s="103"/>
      <c r="J2162" s="102"/>
    </row>
    <row r="2163" spans="2:10">
      <c r="B2163" s="98"/>
      <c r="C2163" s="98"/>
      <c r="D2163" s="100"/>
      <c r="E2163" s="100"/>
      <c r="F2163" s="100"/>
      <c r="H2163" s="102"/>
      <c r="I2163" s="103"/>
      <c r="J2163" s="102"/>
    </row>
    <row r="2164" spans="2:10">
      <c r="B2164" s="98"/>
      <c r="C2164" s="98"/>
      <c r="D2164" s="100"/>
      <c r="E2164" s="100"/>
      <c r="F2164" s="100"/>
      <c r="H2164" s="102"/>
      <c r="I2164" s="103"/>
      <c r="J2164" s="102"/>
    </row>
    <row r="2165" spans="2:10">
      <c r="B2165" s="98"/>
      <c r="C2165" s="98"/>
      <c r="D2165" s="100"/>
      <c r="E2165" s="100"/>
      <c r="F2165" s="100"/>
      <c r="H2165" s="102"/>
      <c r="I2165" s="103"/>
      <c r="J2165" s="102"/>
    </row>
    <row r="2166" spans="2:10">
      <c r="B2166" s="98"/>
      <c r="C2166" s="98"/>
      <c r="D2166" s="100"/>
      <c r="E2166" s="100"/>
      <c r="F2166" s="100"/>
      <c r="H2166" s="102"/>
      <c r="I2166" s="103"/>
      <c r="J2166" s="102"/>
    </row>
    <row r="2167" spans="2:10">
      <c r="B2167" s="98"/>
      <c r="C2167" s="98"/>
      <c r="D2167" s="100"/>
      <c r="E2167" s="100"/>
      <c r="F2167" s="100"/>
      <c r="H2167" s="102"/>
      <c r="I2167" s="103"/>
      <c r="J2167" s="102"/>
    </row>
    <row r="2168" spans="2:10">
      <c r="B2168" s="98"/>
      <c r="C2168" s="98"/>
      <c r="D2168" s="100"/>
      <c r="E2168" s="100"/>
      <c r="F2168" s="100"/>
      <c r="H2168" s="102"/>
      <c r="I2168" s="103"/>
      <c r="J2168" s="102"/>
    </row>
    <row r="2169" spans="2:10">
      <c r="B2169" s="98"/>
      <c r="C2169" s="98"/>
      <c r="D2169" s="100"/>
      <c r="E2169" s="100"/>
      <c r="F2169" s="100"/>
      <c r="H2169" s="102"/>
      <c r="I2169" s="103"/>
      <c r="J2169" s="102"/>
    </row>
    <row r="2170" spans="2:10">
      <c r="B2170" s="98"/>
      <c r="C2170" s="98"/>
      <c r="D2170" s="100"/>
      <c r="E2170" s="100"/>
      <c r="F2170" s="100"/>
      <c r="H2170" s="102"/>
      <c r="I2170" s="103"/>
      <c r="J2170" s="102"/>
    </row>
    <row r="2171" spans="2:10">
      <c r="B2171" s="98"/>
      <c r="C2171" s="98"/>
      <c r="D2171" s="100"/>
      <c r="E2171" s="100"/>
      <c r="F2171" s="100"/>
      <c r="H2171" s="102"/>
      <c r="I2171" s="103"/>
      <c r="J2171" s="102"/>
    </row>
    <row r="2172" spans="2:10">
      <c r="B2172" s="98"/>
      <c r="C2172" s="98"/>
      <c r="D2172" s="100"/>
      <c r="E2172" s="100"/>
      <c r="F2172" s="100"/>
      <c r="H2172" s="102"/>
      <c r="I2172" s="103"/>
      <c r="J2172" s="102"/>
    </row>
    <row r="2173" spans="2:10">
      <c r="B2173" s="98"/>
      <c r="C2173" s="98"/>
      <c r="D2173" s="100"/>
      <c r="E2173" s="100"/>
      <c r="F2173" s="100"/>
      <c r="H2173" s="102"/>
      <c r="I2173" s="103"/>
      <c r="J2173" s="102"/>
    </row>
    <row r="2174" spans="2:10">
      <c r="B2174" s="98"/>
      <c r="C2174" s="98"/>
      <c r="D2174" s="100"/>
      <c r="E2174" s="100"/>
      <c r="F2174" s="100"/>
      <c r="H2174" s="102"/>
      <c r="I2174" s="103"/>
      <c r="J2174" s="102"/>
    </row>
    <row r="2175" spans="2:10">
      <c r="B2175" s="98"/>
      <c r="C2175" s="98"/>
      <c r="D2175" s="100"/>
      <c r="E2175" s="100"/>
      <c r="F2175" s="100"/>
      <c r="H2175" s="102"/>
      <c r="I2175" s="103"/>
      <c r="J2175" s="102"/>
    </row>
    <row r="2176" spans="2:10">
      <c r="B2176" s="98"/>
      <c r="C2176" s="98"/>
      <c r="D2176" s="100"/>
      <c r="E2176" s="100"/>
      <c r="F2176" s="100"/>
      <c r="H2176" s="102"/>
      <c r="I2176" s="103"/>
      <c r="J2176" s="102"/>
    </row>
    <row r="2177" spans="2:10">
      <c r="B2177" s="98"/>
      <c r="C2177" s="98"/>
      <c r="D2177" s="100"/>
      <c r="E2177" s="100"/>
      <c r="F2177" s="100"/>
      <c r="H2177" s="102"/>
      <c r="I2177" s="103"/>
      <c r="J2177" s="102"/>
    </row>
    <row r="2178" spans="2:10">
      <c r="B2178" s="98"/>
      <c r="C2178" s="98"/>
      <c r="D2178" s="100"/>
      <c r="E2178" s="100"/>
      <c r="F2178" s="100"/>
      <c r="H2178" s="102"/>
      <c r="I2178" s="103"/>
      <c r="J2178" s="102"/>
    </row>
    <row r="2179" spans="2:10">
      <c r="B2179" s="98"/>
      <c r="C2179" s="98"/>
      <c r="D2179" s="100"/>
      <c r="E2179" s="100"/>
      <c r="F2179" s="100"/>
      <c r="H2179" s="102"/>
      <c r="I2179" s="103"/>
      <c r="J2179" s="102"/>
    </row>
    <row r="2180" spans="2:10">
      <c r="B2180" s="98"/>
      <c r="C2180" s="98"/>
      <c r="D2180" s="100"/>
      <c r="E2180" s="100"/>
      <c r="F2180" s="100"/>
      <c r="H2180" s="102"/>
      <c r="I2180" s="103"/>
      <c r="J2180" s="102"/>
    </row>
    <row r="2181" spans="2:10">
      <c r="B2181" s="98"/>
      <c r="C2181" s="98"/>
      <c r="D2181" s="100"/>
      <c r="E2181" s="100"/>
      <c r="F2181" s="100"/>
      <c r="H2181" s="102"/>
      <c r="I2181" s="103"/>
      <c r="J2181" s="102"/>
    </row>
    <row r="2182" spans="2:10">
      <c r="B2182" s="98"/>
      <c r="C2182" s="98"/>
      <c r="D2182" s="100"/>
      <c r="E2182" s="100"/>
      <c r="F2182" s="100"/>
      <c r="H2182" s="102"/>
      <c r="I2182" s="103"/>
      <c r="J2182" s="102"/>
    </row>
    <row r="2183" spans="2:10">
      <c r="B2183" s="98"/>
      <c r="C2183" s="98"/>
      <c r="D2183" s="100"/>
      <c r="E2183" s="100"/>
      <c r="F2183" s="100"/>
      <c r="H2183" s="102"/>
      <c r="I2183" s="103"/>
      <c r="J2183" s="102"/>
    </row>
    <row r="2184" spans="2:10">
      <c r="B2184" s="98"/>
      <c r="C2184" s="98"/>
      <c r="D2184" s="100"/>
      <c r="E2184" s="100"/>
      <c r="F2184" s="100"/>
      <c r="H2184" s="102"/>
      <c r="I2184" s="103"/>
      <c r="J2184" s="102"/>
    </row>
    <row r="2185" spans="2:10">
      <c r="B2185" s="98"/>
      <c r="C2185" s="98"/>
      <c r="D2185" s="100"/>
      <c r="E2185" s="100"/>
      <c r="F2185" s="100"/>
      <c r="H2185" s="102"/>
      <c r="I2185" s="103"/>
      <c r="J2185" s="102"/>
    </row>
    <row r="2186" spans="2:10">
      <c r="B2186" s="98"/>
      <c r="C2186" s="98"/>
      <c r="D2186" s="100"/>
      <c r="E2186" s="100"/>
      <c r="F2186" s="100"/>
      <c r="H2186" s="102"/>
      <c r="I2186" s="103"/>
      <c r="J2186" s="102"/>
    </row>
    <row r="2187" spans="2:10">
      <c r="B2187" s="98"/>
      <c r="C2187" s="98"/>
      <c r="D2187" s="100"/>
      <c r="E2187" s="100"/>
      <c r="F2187" s="100"/>
      <c r="H2187" s="102"/>
      <c r="I2187" s="103"/>
      <c r="J2187" s="102"/>
    </row>
    <row r="2188" spans="2:10">
      <c r="B2188" s="98"/>
      <c r="C2188" s="98"/>
      <c r="D2188" s="100"/>
      <c r="E2188" s="100"/>
      <c r="F2188" s="100"/>
      <c r="H2188" s="102"/>
      <c r="I2188" s="103"/>
      <c r="J2188" s="102"/>
    </row>
    <row r="2189" spans="2:10">
      <c r="B2189" s="98"/>
      <c r="C2189" s="98"/>
      <c r="D2189" s="100"/>
      <c r="E2189" s="100"/>
      <c r="F2189" s="100"/>
      <c r="H2189" s="102"/>
      <c r="I2189" s="103"/>
      <c r="J2189" s="102"/>
    </row>
    <row r="2190" spans="2:10">
      <c r="B2190" s="98"/>
      <c r="C2190" s="98"/>
      <c r="D2190" s="100"/>
      <c r="E2190" s="100"/>
      <c r="F2190" s="100"/>
      <c r="H2190" s="102"/>
      <c r="I2190" s="103"/>
      <c r="J2190" s="102"/>
    </row>
    <row r="2191" spans="2:10">
      <c r="B2191" s="98"/>
      <c r="C2191" s="98"/>
      <c r="D2191" s="100"/>
      <c r="E2191" s="100"/>
      <c r="F2191" s="100"/>
      <c r="H2191" s="102"/>
      <c r="I2191" s="103"/>
      <c r="J2191" s="102"/>
    </row>
    <row r="2192" spans="2:10">
      <c r="B2192" s="98"/>
      <c r="C2192" s="98"/>
      <c r="D2192" s="100"/>
      <c r="E2192" s="100"/>
      <c r="F2192" s="100"/>
      <c r="H2192" s="102"/>
      <c r="I2192" s="103"/>
      <c r="J2192" s="102"/>
    </row>
    <row r="2193" spans="2:10">
      <c r="B2193" s="98"/>
      <c r="C2193" s="98"/>
      <c r="D2193" s="100"/>
      <c r="E2193" s="100"/>
      <c r="F2193" s="100"/>
      <c r="H2193" s="102"/>
      <c r="I2193" s="103"/>
      <c r="J2193" s="102"/>
    </row>
    <row r="2194" spans="2:10">
      <c r="B2194" s="98"/>
      <c r="C2194" s="98"/>
      <c r="D2194" s="100"/>
      <c r="E2194" s="100"/>
      <c r="F2194" s="100"/>
      <c r="H2194" s="102"/>
      <c r="I2194" s="103"/>
      <c r="J2194" s="102"/>
    </row>
    <row r="2195" spans="2:10">
      <c r="B2195" s="98"/>
      <c r="C2195" s="98"/>
      <c r="D2195" s="100"/>
      <c r="E2195" s="100"/>
      <c r="F2195" s="100"/>
      <c r="H2195" s="102"/>
      <c r="I2195" s="103"/>
      <c r="J2195" s="102"/>
    </row>
    <row r="2196" spans="2:10">
      <c r="B2196" s="98"/>
      <c r="C2196" s="98"/>
      <c r="D2196" s="100"/>
      <c r="E2196" s="100"/>
      <c r="F2196" s="100"/>
      <c r="H2196" s="102"/>
      <c r="I2196" s="103"/>
      <c r="J2196" s="102"/>
    </row>
    <row r="2197" spans="2:10">
      <c r="B2197" s="98"/>
      <c r="C2197" s="98"/>
      <c r="D2197" s="100"/>
      <c r="E2197" s="100"/>
      <c r="F2197" s="100"/>
      <c r="H2197" s="102"/>
      <c r="I2197" s="103"/>
      <c r="J2197" s="102"/>
    </row>
    <row r="2198" spans="2:10">
      <c r="B2198" s="98"/>
      <c r="C2198" s="98"/>
      <c r="D2198" s="100"/>
      <c r="E2198" s="100"/>
      <c r="F2198" s="100"/>
      <c r="H2198" s="102"/>
      <c r="I2198" s="103"/>
      <c r="J2198" s="102"/>
    </row>
    <row r="2199" spans="2:10">
      <c r="B2199" s="98"/>
      <c r="C2199" s="98"/>
      <c r="D2199" s="100"/>
      <c r="E2199" s="100"/>
      <c r="F2199" s="100"/>
      <c r="H2199" s="102"/>
      <c r="I2199" s="103"/>
      <c r="J2199" s="102"/>
    </row>
    <row r="2200" spans="2:10">
      <c r="B2200" s="98"/>
      <c r="C2200" s="98"/>
      <c r="D2200" s="100"/>
      <c r="E2200" s="100"/>
      <c r="F2200" s="100"/>
      <c r="H2200" s="102"/>
      <c r="I2200" s="103"/>
      <c r="J2200" s="102"/>
    </row>
    <row r="2201" spans="2:10">
      <c r="B2201" s="98"/>
      <c r="C2201" s="98"/>
      <c r="D2201" s="100"/>
      <c r="E2201" s="100"/>
      <c r="F2201" s="100"/>
      <c r="H2201" s="102"/>
      <c r="I2201" s="103"/>
      <c r="J2201" s="102"/>
    </row>
    <row r="2202" spans="2:10">
      <c r="B2202" s="98"/>
      <c r="C2202" s="98"/>
      <c r="D2202" s="100"/>
      <c r="E2202" s="100"/>
      <c r="F2202" s="100"/>
      <c r="H2202" s="102"/>
      <c r="I2202" s="103"/>
      <c r="J2202" s="102"/>
    </row>
    <row r="2203" spans="2:10">
      <c r="B2203" s="98"/>
      <c r="C2203" s="98"/>
      <c r="D2203" s="100"/>
      <c r="E2203" s="100"/>
      <c r="F2203" s="100"/>
      <c r="H2203" s="102"/>
      <c r="I2203" s="103"/>
      <c r="J2203" s="102"/>
    </row>
    <row r="2204" spans="2:10">
      <c r="B2204" s="98"/>
      <c r="C2204" s="98"/>
      <c r="D2204" s="100"/>
      <c r="E2204" s="100"/>
      <c r="F2204" s="100"/>
      <c r="H2204" s="102"/>
      <c r="I2204" s="103"/>
      <c r="J2204" s="102"/>
    </row>
    <row r="2205" spans="2:10">
      <c r="B2205" s="98"/>
      <c r="C2205" s="98"/>
      <c r="D2205" s="100"/>
      <c r="E2205" s="100"/>
      <c r="F2205" s="100"/>
      <c r="H2205" s="102"/>
      <c r="I2205" s="103"/>
      <c r="J2205" s="102"/>
    </row>
    <row r="2206" spans="2:10">
      <c r="B2206" s="98"/>
      <c r="C2206" s="98"/>
      <c r="D2206" s="100"/>
      <c r="E2206" s="100"/>
      <c r="F2206" s="100"/>
      <c r="H2206" s="102"/>
      <c r="I2206" s="103"/>
      <c r="J2206" s="102"/>
    </row>
    <row r="2207" spans="2:10">
      <c r="B2207" s="98"/>
      <c r="C2207" s="98"/>
      <c r="D2207" s="100"/>
      <c r="E2207" s="100"/>
      <c r="F2207" s="100"/>
      <c r="H2207" s="102"/>
      <c r="I2207" s="103"/>
      <c r="J2207" s="102"/>
    </row>
    <row r="2208" spans="2:10">
      <c r="B2208" s="98"/>
      <c r="C2208" s="98"/>
      <c r="D2208" s="100"/>
      <c r="E2208" s="100"/>
      <c r="F2208" s="100"/>
      <c r="H2208" s="102"/>
      <c r="I2208" s="103"/>
      <c r="J2208" s="102"/>
    </row>
    <row r="2209" spans="2:10">
      <c r="B2209" s="98"/>
      <c r="C2209" s="98"/>
      <c r="D2209" s="100"/>
      <c r="E2209" s="100"/>
      <c r="F2209" s="100"/>
      <c r="H2209" s="102"/>
      <c r="I2209" s="103"/>
      <c r="J2209" s="102"/>
    </row>
    <row r="2210" spans="2:10">
      <c r="B2210" s="98"/>
      <c r="C2210" s="98"/>
      <c r="D2210" s="100"/>
      <c r="E2210" s="100"/>
      <c r="F2210" s="100"/>
      <c r="H2210" s="102"/>
      <c r="I2210" s="103"/>
      <c r="J2210" s="102"/>
    </row>
    <row r="2211" spans="2:10">
      <c r="B2211" s="98"/>
      <c r="C2211" s="98"/>
      <c r="D2211" s="100"/>
      <c r="E2211" s="100"/>
      <c r="F2211" s="100"/>
      <c r="H2211" s="102"/>
      <c r="I2211" s="103"/>
      <c r="J2211" s="102"/>
    </row>
    <row r="2212" spans="2:10">
      <c r="B2212" s="98"/>
      <c r="C2212" s="98"/>
      <c r="D2212" s="100"/>
      <c r="E2212" s="100"/>
      <c r="F2212" s="100"/>
      <c r="H2212" s="102"/>
      <c r="I2212" s="103"/>
      <c r="J2212" s="102"/>
    </row>
    <row r="2213" spans="2:10">
      <c r="B2213" s="98"/>
      <c r="C2213" s="98"/>
      <c r="D2213" s="100"/>
      <c r="E2213" s="100"/>
      <c r="F2213" s="100"/>
      <c r="H2213" s="102"/>
      <c r="I2213" s="103"/>
      <c r="J2213" s="102"/>
    </row>
    <row r="2214" spans="2:10">
      <c r="B2214" s="98"/>
      <c r="C2214" s="98"/>
      <c r="D2214" s="100"/>
      <c r="E2214" s="100"/>
      <c r="F2214" s="100"/>
      <c r="H2214" s="102"/>
      <c r="I2214" s="103"/>
      <c r="J2214" s="102"/>
    </row>
    <row r="2215" spans="2:10">
      <c r="B2215" s="98"/>
      <c r="C2215" s="98"/>
      <c r="D2215" s="100"/>
      <c r="E2215" s="100"/>
      <c r="F2215" s="100"/>
      <c r="H2215" s="102"/>
      <c r="I2215" s="103"/>
      <c r="J2215" s="102"/>
    </row>
    <row r="2216" spans="2:10">
      <c r="B2216" s="98"/>
      <c r="C2216" s="98"/>
      <c r="D2216" s="100"/>
      <c r="E2216" s="100"/>
      <c r="F2216" s="100"/>
      <c r="H2216" s="102"/>
      <c r="I2216" s="103"/>
      <c r="J2216" s="102"/>
    </row>
    <row r="2217" spans="2:10">
      <c r="B2217" s="98"/>
      <c r="C2217" s="98"/>
      <c r="D2217" s="100"/>
      <c r="E2217" s="100"/>
      <c r="F2217" s="100"/>
      <c r="H2217" s="102"/>
      <c r="I2217" s="103"/>
      <c r="J2217" s="102"/>
    </row>
    <row r="2218" spans="2:10">
      <c r="B2218" s="98"/>
      <c r="C2218" s="98"/>
      <c r="D2218" s="100"/>
      <c r="E2218" s="100"/>
      <c r="F2218" s="100"/>
      <c r="H2218" s="102"/>
      <c r="I2218" s="103"/>
      <c r="J2218" s="102"/>
    </row>
    <row r="2219" spans="2:10">
      <c r="B2219" s="98"/>
      <c r="C2219" s="98"/>
      <c r="D2219" s="100"/>
      <c r="E2219" s="100"/>
      <c r="F2219" s="100"/>
      <c r="H2219" s="102"/>
      <c r="I2219" s="103"/>
      <c r="J2219" s="102"/>
    </row>
    <row r="2220" spans="2:10">
      <c r="B2220" s="98"/>
      <c r="C2220" s="98"/>
      <c r="D2220" s="100"/>
      <c r="E2220" s="100"/>
      <c r="F2220" s="100"/>
      <c r="H2220" s="102"/>
      <c r="I2220" s="103"/>
      <c r="J2220" s="102"/>
    </row>
    <row r="2221" spans="2:10">
      <c r="B2221" s="98"/>
      <c r="C2221" s="98"/>
      <c r="D2221" s="100"/>
      <c r="E2221" s="100"/>
      <c r="F2221" s="100"/>
      <c r="H2221" s="102"/>
      <c r="I2221" s="103"/>
      <c r="J2221" s="102"/>
    </row>
    <row r="2222" spans="2:10">
      <c r="B2222" s="98"/>
      <c r="C2222" s="98"/>
      <c r="D2222" s="100"/>
      <c r="E2222" s="100"/>
      <c r="F2222" s="100"/>
      <c r="H2222" s="102"/>
      <c r="I2222" s="103"/>
      <c r="J2222" s="102"/>
    </row>
    <row r="2223" spans="2:10">
      <c r="B2223" s="98"/>
      <c r="C2223" s="98"/>
      <c r="D2223" s="100"/>
      <c r="E2223" s="100"/>
      <c r="F2223" s="100"/>
      <c r="H2223" s="102"/>
      <c r="I2223" s="103"/>
      <c r="J2223" s="102"/>
    </row>
    <row r="2224" spans="2:10">
      <c r="B2224" s="98"/>
      <c r="C2224" s="98"/>
      <c r="D2224" s="100"/>
      <c r="E2224" s="100"/>
      <c r="F2224" s="100"/>
      <c r="H2224" s="102"/>
      <c r="I2224" s="103"/>
      <c r="J2224" s="102"/>
    </row>
    <row r="2225" spans="2:10">
      <c r="B2225" s="98"/>
      <c r="C2225" s="98"/>
      <c r="D2225" s="100"/>
      <c r="E2225" s="100"/>
      <c r="F2225" s="100"/>
      <c r="H2225" s="102"/>
      <c r="I2225" s="103"/>
      <c r="J2225" s="102"/>
    </row>
    <row r="2226" spans="2:10">
      <c r="B2226" s="98"/>
      <c r="C2226" s="98"/>
      <c r="D2226" s="100"/>
      <c r="E2226" s="100"/>
      <c r="F2226" s="100"/>
      <c r="H2226" s="102"/>
      <c r="I2226" s="103"/>
      <c r="J2226" s="102"/>
    </row>
    <row r="2227" spans="2:10">
      <c r="B2227" s="98"/>
      <c r="C2227" s="98"/>
      <c r="D2227" s="100"/>
      <c r="E2227" s="100"/>
      <c r="F2227" s="100"/>
      <c r="H2227" s="102"/>
      <c r="I2227" s="103"/>
      <c r="J2227" s="102"/>
    </row>
    <row r="2228" spans="2:10">
      <c r="B2228" s="98"/>
      <c r="C2228" s="98"/>
      <c r="D2228" s="100"/>
      <c r="E2228" s="100"/>
      <c r="F2228" s="100"/>
      <c r="H2228" s="102"/>
      <c r="I2228" s="103"/>
      <c r="J2228" s="102"/>
    </row>
    <row r="2229" spans="2:10">
      <c r="B2229" s="98"/>
      <c r="C2229" s="98"/>
      <c r="D2229" s="100"/>
      <c r="E2229" s="100"/>
      <c r="F2229" s="100"/>
      <c r="H2229" s="102"/>
      <c r="I2229" s="103"/>
      <c r="J2229" s="102"/>
    </row>
    <row r="2230" spans="2:10">
      <c r="B2230" s="98"/>
      <c r="C2230" s="98"/>
      <c r="D2230" s="100"/>
      <c r="E2230" s="100"/>
      <c r="F2230" s="100"/>
      <c r="H2230" s="102"/>
      <c r="I2230" s="103"/>
      <c r="J2230" s="102"/>
    </row>
    <row r="2231" spans="2:10">
      <c r="B2231" s="98"/>
      <c r="C2231" s="98"/>
      <c r="D2231" s="100"/>
      <c r="E2231" s="100"/>
      <c r="F2231" s="100"/>
      <c r="H2231" s="102"/>
      <c r="I2231" s="103"/>
      <c r="J2231" s="102"/>
    </row>
    <row r="2232" spans="2:10">
      <c r="B2232" s="98"/>
      <c r="C2232" s="98"/>
      <c r="D2232" s="100"/>
      <c r="E2232" s="100"/>
      <c r="F2232" s="100"/>
      <c r="H2232" s="102"/>
      <c r="I2232" s="103"/>
      <c r="J2232" s="102"/>
    </row>
    <row r="2233" spans="2:10">
      <c r="B2233" s="98"/>
      <c r="C2233" s="98"/>
      <c r="D2233" s="100"/>
      <c r="E2233" s="100"/>
      <c r="F2233" s="100"/>
      <c r="H2233" s="102"/>
      <c r="I2233" s="103"/>
      <c r="J2233" s="102"/>
    </row>
    <row r="2234" spans="2:10">
      <c r="B2234" s="98"/>
      <c r="C2234" s="98"/>
      <c r="D2234" s="100"/>
      <c r="E2234" s="100"/>
      <c r="F2234" s="100"/>
      <c r="H2234" s="102"/>
      <c r="I2234" s="103"/>
      <c r="J2234" s="102"/>
    </row>
    <row r="2235" spans="2:10">
      <c r="B2235" s="98"/>
      <c r="C2235" s="98"/>
      <c r="D2235" s="100"/>
      <c r="E2235" s="100"/>
      <c r="F2235" s="100"/>
      <c r="H2235" s="102"/>
      <c r="I2235" s="103"/>
      <c r="J2235" s="102"/>
    </row>
    <row r="2236" spans="2:10">
      <c r="B2236" s="98"/>
      <c r="C2236" s="98"/>
      <c r="D2236" s="100"/>
      <c r="E2236" s="100"/>
      <c r="F2236" s="100"/>
      <c r="H2236" s="102"/>
      <c r="I2236" s="103"/>
      <c r="J2236" s="102"/>
    </row>
    <row r="2237" spans="2:10">
      <c r="B2237" s="98"/>
      <c r="C2237" s="98"/>
      <c r="D2237" s="100"/>
      <c r="E2237" s="100"/>
      <c r="F2237" s="100"/>
      <c r="H2237" s="102"/>
      <c r="I2237" s="103"/>
      <c r="J2237" s="102"/>
    </row>
    <row r="2238" spans="2:10">
      <c r="B2238" s="98"/>
      <c r="C2238" s="98"/>
      <c r="D2238" s="100"/>
      <c r="E2238" s="100"/>
      <c r="F2238" s="100"/>
      <c r="H2238" s="102"/>
      <c r="I2238" s="103"/>
      <c r="J2238" s="102"/>
    </row>
    <row r="2239" spans="2:10">
      <c r="B2239" s="98"/>
      <c r="C2239" s="98"/>
      <c r="D2239" s="100"/>
      <c r="E2239" s="100"/>
      <c r="F2239" s="100"/>
      <c r="H2239" s="102"/>
      <c r="I2239" s="103"/>
      <c r="J2239" s="102"/>
    </row>
    <row r="2240" spans="2:10">
      <c r="B2240" s="98"/>
      <c r="C2240" s="98"/>
      <c r="D2240" s="100"/>
      <c r="E2240" s="100"/>
      <c r="F2240" s="100"/>
      <c r="H2240" s="102"/>
      <c r="I2240" s="103"/>
      <c r="J2240" s="102"/>
    </row>
    <row r="2241" spans="2:10">
      <c r="B2241" s="98"/>
      <c r="C2241" s="98"/>
      <c r="D2241" s="100"/>
      <c r="E2241" s="100"/>
      <c r="F2241" s="100"/>
      <c r="H2241" s="102"/>
      <c r="I2241" s="103"/>
      <c r="J2241" s="102"/>
    </row>
    <row r="2242" spans="2:10">
      <c r="B2242" s="98"/>
      <c r="C2242" s="98"/>
      <c r="D2242" s="100"/>
      <c r="E2242" s="100"/>
      <c r="F2242" s="100"/>
      <c r="H2242" s="102"/>
      <c r="I2242" s="103"/>
      <c r="J2242" s="102"/>
    </row>
    <row r="2243" spans="2:10">
      <c r="B2243" s="98"/>
      <c r="C2243" s="98"/>
      <c r="D2243" s="100"/>
      <c r="E2243" s="100"/>
      <c r="F2243" s="100"/>
      <c r="H2243" s="102"/>
      <c r="I2243" s="103"/>
      <c r="J2243" s="102"/>
    </row>
    <row r="2244" spans="2:10">
      <c r="B2244" s="98"/>
      <c r="C2244" s="98"/>
      <c r="D2244" s="100"/>
      <c r="E2244" s="100"/>
      <c r="F2244" s="100"/>
      <c r="H2244" s="102"/>
      <c r="I2244" s="103"/>
      <c r="J2244" s="102"/>
    </row>
    <row r="2245" spans="2:10">
      <c r="B2245" s="98"/>
      <c r="C2245" s="98"/>
      <c r="D2245" s="100"/>
      <c r="E2245" s="100"/>
      <c r="F2245" s="100"/>
      <c r="H2245" s="102"/>
      <c r="I2245" s="103"/>
      <c r="J2245" s="102"/>
    </row>
    <row r="2246" spans="2:10">
      <c r="B2246" s="98"/>
      <c r="C2246" s="98"/>
      <c r="D2246" s="100"/>
      <c r="E2246" s="100"/>
      <c r="F2246" s="100"/>
      <c r="H2246" s="102"/>
      <c r="I2246" s="103"/>
      <c r="J2246" s="102"/>
    </row>
    <row r="2247" spans="2:10">
      <c r="B2247" s="98"/>
      <c r="C2247" s="98"/>
      <c r="D2247" s="100"/>
      <c r="E2247" s="100"/>
      <c r="F2247" s="100"/>
      <c r="H2247" s="102"/>
      <c r="I2247" s="103"/>
      <c r="J2247" s="102"/>
    </row>
    <row r="2248" spans="2:10">
      <c r="B2248" s="98"/>
      <c r="C2248" s="98"/>
      <c r="D2248" s="100"/>
      <c r="E2248" s="100"/>
      <c r="F2248" s="100"/>
      <c r="H2248" s="102"/>
      <c r="I2248" s="103"/>
      <c r="J2248" s="102"/>
    </row>
    <row r="2249" spans="2:10">
      <c r="B2249" s="98"/>
      <c r="C2249" s="98"/>
      <c r="D2249" s="100"/>
      <c r="E2249" s="100"/>
      <c r="F2249" s="100"/>
      <c r="H2249" s="102"/>
      <c r="I2249" s="103"/>
      <c r="J2249" s="102"/>
    </row>
    <row r="2250" spans="2:10">
      <c r="B2250" s="98"/>
      <c r="C2250" s="98"/>
      <c r="D2250" s="100"/>
      <c r="E2250" s="100"/>
      <c r="F2250" s="100"/>
      <c r="H2250" s="102"/>
      <c r="I2250" s="103"/>
      <c r="J2250" s="102"/>
    </row>
    <row r="2251" spans="2:10">
      <c r="B2251" s="98"/>
      <c r="C2251" s="98"/>
      <c r="D2251" s="100"/>
      <c r="E2251" s="100"/>
      <c r="F2251" s="100"/>
      <c r="H2251" s="102"/>
      <c r="I2251" s="103"/>
      <c r="J2251" s="102"/>
    </row>
    <row r="2252" spans="2:10">
      <c r="B2252" s="98"/>
      <c r="C2252" s="98"/>
      <c r="D2252" s="100"/>
      <c r="E2252" s="100"/>
      <c r="F2252" s="100"/>
      <c r="H2252" s="102"/>
      <c r="I2252" s="103"/>
      <c r="J2252" s="102"/>
    </row>
    <row r="2253" spans="2:10">
      <c r="B2253" s="98"/>
      <c r="C2253" s="98"/>
      <c r="D2253" s="100"/>
      <c r="E2253" s="100"/>
      <c r="F2253" s="100"/>
      <c r="H2253" s="102"/>
      <c r="I2253" s="103"/>
      <c r="J2253" s="102"/>
    </row>
    <row r="2254" spans="2:10">
      <c r="B2254" s="98"/>
      <c r="C2254" s="98"/>
      <c r="D2254" s="100"/>
      <c r="E2254" s="100"/>
      <c r="F2254" s="100"/>
      <c r="H2254" s="102"/>
      <c r="I2254" s="103"/>
      <c r="J2254" s="102"/>
    </row>
    <row r="2255" spans="2:10">
      <c r="B2255" s="98"/>
      <c r="C2255" s="98"/>
      <c r="D2255" s="100"/>
      <c r="E2255" s="100"/>
      <c r="F2255" s="100"/>
      <c r="H2255" s="102"/>
      <c r="I2255" s="103"/>
      <c r="J2255" s="102"/>
    </row>
    <row r="2256" spans="2:10">
      <c r="B2256" s="98"/>
      <c r="C2256" s="98"/>
      <c r="D2256" s="100"/>
      <c r="E2256" s="100"/>
      <c r="F2256" s="100"/>
      <c r="H2256" s="102"/>
      <c r="I2256" s="103"/>
      <c r="J2256" s="102"/>
    </row>
    <row r="2257" spans="2:10">
      <c r="B2257" s="98"/>
      <c r="C2257" s="98"/>
      <c r="D2257" s="100"/>
      <c r="E2257" s="100"/>
      <c r="F2257" s="100"/>
      <c r="H2257" s="102"/>
      <c r="I2257" s="103"/>
      <c r="J2257" s="102"/>
    </row>
    <row r="2258" spans="2:10">
      <c r="B2258" s="98"/>
      <c r="C2258" s="98"/>
      <c r="D2258" s="100"/>
      <c r="E2258" s="100"/>
      <c r="F2258" s="100"/>
      <c r="H2258" s="102"/>
      <c r="I2258" s="103"/>
      <c r="J2258" s="102"/>
    </row>
    <row r="2259" spans="2:10">
      <c r="B2259" s="98"/>
      <c r="C2259" s="98"/>
      <c r="D2259" s="100"/>
      <c r="E2259" s="100"/>
      <c r="F2259" s="100"/>
      <c r="H2259" s="102"/>
      <c r="I2259" s="103"/>
      <c r="J2259" s="102"/>
    </row>
    <row r="2260" spans="2:10">
      <c r="B2260" s="98"/>
      <c r="C2260" s="98"/>
      <c r="D2260" s="100"/>
      <c r="E2260" s="100"/>
      <c r="F2260" s="100"/>
      <c r="H2260" s="102"/>
      <c r="I2260" s="103"/>
      <c r="J2260" s="102"/>
    </row>
    <row r="2261" spans="2:10">
      <c r="B2261" s="98"/>
      <c r="C2261" s="98"/>
      <c r="D2261" s="100"/>
      <c r="E2261" s="100"/>
      <c r="F2261" s="100"/>
      <c r="H2261" s="102"/>
      <c r="I2261" s="103"/>
      <c r="J2261" s="102"/>
    </row>
    <row r="2262" spans="2:10">
      <c r="B2262" s="98"/>
      <c r="C2262" s="98"/>
      <c r="D2262" s="100"/>
      <c r="E2262" s="100"/>
      <c r="F2262" s="100"/>
      <c r="H2262" s="102"/>
      <c r="I2262" s="103"/>
      <c r="J2262" s="102"/>
    </row>
    <row r="2263" spans="2:10">
      <c r="B2263" s="98"/>
      <c r="C2263" s="98"/>
      <c r="D2263" s="100"/>
      <c r="E2263" s="100"/>
      <c r="F2263" s="100"/>
      <c r="H2263" s="102"/>
      <c r="I2263" s="103"/>
      <c r="J2263" s="102"/>
    </row>
    <row r="2264" spans="2:10">
      <c r="B2264" s="98"/>
      <c r="C2264" s="98"/>
      <c r="D2264" s="100"/>
      <c r="E2264" s="100"/>
      <c r="F2264" s="100"/>
      <c r="H2264" s="102"/>
      <c r="I2264" s="103"/>
      <c r="J2264" s="102"/>
    </row>
    <row r="2265" spans="2:10">
      <c r="B2265" s="98"/>
      <c r="C2265" s="98"/>
      <c r="D2265" s="100"/>
      <c r="E2265" s="100"/>
      <c r="F2265" s="100"/>
      <c r="H2265" s="102"/>
      <c r="I2265" s="103"/>
      <c r="J2265" s="102"/>
    </row>
    <row r="2266" spans="2:10">
      <c r="B2266" s="98"/>
      <c r="C2266" s="98"/>
      <c r="D2266" s="100"/>
      <c r="E2266" s="100"/>
      <c r="F2266" s="100"/>
      <c r="H2266" s="102"/>
      <c r="I2266" s="103"/>
      <c r="J2266" s="102"/>
    </row>
    <row r="2267" spans="2:10">
      <c r="B2267" s="98"/>
      <c r="C2267" s="98"/>
      <c r="D2267" s="100"/>
      <c r="E2267" s="100"/>
      <c r="F2267" s="100"/>
      <c r="H2267" s="102"/>
      <c r="I2267" s="103"/>
      <c r="J2267" s="102"/>
    </row>
    <row r="2268" spans="2:10">
      <c r="B2268" s="98"/>
      <c r="C2268" s="98"/>
      <c r="D2268" s="100"/>
      <c r="E2268" s="100"/>
      <c r="F2268" s="100"/>
      <c r="H2268" s="102"/>
      <c r="I2268" s="103"/>
      <c r="J2268" s="102"/>
    </row>
    <row r="2269" spans="2:10">
      <c r="B2269" s="98"/>
      <c r="C2269" s="98"/>
      <c r="D2269" s="100"/>
      <c r="E2269" s="100"/>
      <c r="F2269" s="100"/>
      <c r="H2269" s="102"/>
      <c r="I2269" s="103"/>
      <c r="J2269" s="102"/>
    </row>
    <row r="2270" spans="2:10">
      <c r="B2270" s="98"/>
      <c r="C2270" s="98"/>
      <c r="D2270" s="100"/>
      <c r="E2270" s="100"/>
      <c r="F2270" s="100"/>
      <c r="H2270" s="102"/>
      <c r="I2270" s="103"/>
      <c r="J2270" s="102"/>
    </row>
    <row r="2271" spans="2:10">
      <c r="B2271" s="98"/>
      <c r="C2271" s="98"/>
      <c r="D2271" s="100"/>
      <c r="E2271" s="100"/>
      <c r="F2271" s="100"/>
      <c r="H2271" s="102"/>
      <c r="I2271" s="103"/>
      <c r="J2271" s="102"/>
    </row>
    <row r="2272" spans="2:10">
      <c r="B2272" s="98"/>
      <c r="C2272" s="98"/>
      <c r="D2272" s="100"/>
      <c r="E2272" s="100"/>
      <c r="F2272" s="100"/>
      <c r="H2272" s="102"/>
      <c r="I2272" s="103"/>
      <c r="J2272" s="102"/>
    </row>
    <row r="2273" spans="2:10">
      <c r="B2273" s="98"/>
      <c r="C2273" s="98"/>
      <c r="D2273" s="100"/>
      <c r="E2273" s="100"/>
      <c r="F2273" s="100"/>
      <c r="H2273" s="102"/>
      <c r="I2273" s="103"/>
      <c r="J2273" s="102"/>
    </row>
    <row r="2274" spans="2:10">
      <c r="B2274" s="98"/>
      <c r="C2274" s="98"/>
      <c r="D2274" s="100"/>
      <c r="E2274" s="100"/>
      <c r="F2274" s="100"/>
      <c r="H2274" s="102"/>
      <c r="I2274" s="103"/>
      <c r="J2274" s="102"/>
    </row>
    <row r="2275" spans="2:10">
      <c r="B2275" s="98"/>
      <c r="C2275" s="98"/>
      <c r="D2275" s="100"/>
      <c r="E2275" s="100"/>
      <c r="F2275" s="100"/>
      <c r="H2275" s="102"/>
      <c r="I2275" s="103"/>
      <c r="J2275" s="102"/>
    </row>
    <row r="2276" spans="2:10">
      <c r="B2276" s="98"/>
      <c r="C2276" s="98"/>
      <c r="D2276" s="100"/>
      <c r="E2276" s="100"/>
      <c r="F2276" s="100"/>
      <c r="H2276" s="102"/>
      <c r="I2276" s="103"/>
      <c r="J2276" s="102"/>
    </row>
    <row r="2277" spans="2:10">
      <c r="B2277" s="98"/>
      <c r="C2277" s="98"/>
      <c r="D2277" s="100"/>
      <c r="E2277" s="100"/>
      <c r="F2277" s="100"/>
      <c r="H2277" s="102"/>
      <c r="I2277" s="103"/>
      <c r="J2277" s="102"/>
    </row>
    <row r="2278" spans="2:10">
      <c r="B2278" s="98"/>
      <c r="C2278" s="98"/>
      <c r="D2278" s="100"/>
      <c r="E2278" s="100"/>
      <c r="F2278" s="100"/>
      <c r="H2278" s="102"/>
      <c r="I2278" s="103"/>
      <c r="J2278" s="102"/>
    </row>
    <row r="2279" spans="2:10">
      <c r="B2279" s="98"/>
      <c r="C2279" s="98"/>
      <c r="D2279" s="100"/>
      <c r="E2279" s="100"/>
      <c r="F2279" s="100"/>
      <c r="H2279" s="102"/>
      <c r="I2279" s="103"/>
      <c r="J2279" s="102"/>
    </row>
    <row r="2280" spans="2:10">
      <c r="B2280" s="98"/>
      <c r="C2280" s="98"/>
      <c r="D2280" s="100"/>
      <c r="E2280" s="100"/>
      <c r="F2280" s="100"/>
      <c r="H2280" s="102"/>
      <c r="I2280" s="103"/>
      <c r="J2280" s="102"/>
    </row>
    <row r="2281" spans="2:10">
      <c r="B2281" s="98"/>
      <c r="C2281" s="98"/>
      <c r="D2281" s="100"/>
      <c r="E2281" s="100"/>
      <c r="F2281" s="100"/>
      <c r="H2281" s="102"/>
      <c r="I2281" s="103"/>
      <c r="J2281" s="102"/>
    </row>
    <row r="2282" spans="2:10">
      <c r="B2282" s="98"/>
      <c r="C2282" s="98"/>
      <c r="D2282" s="100"/>
      <c r="E2282" s="100"/>
      <c r="F2282" s="100"/>
      <c r="H2282" s="102"/>
      <c r="I2282" s="103"/>
      <c r="J2282" s="102"/>
    </row>
    <row r="2283" spans="2:10">
      <c r="B2283" s="98"/>
      <c r="C2283" s="98"/>
      <c r="D2283" s="100"/>
      <c r="E2283" s="100"/>
      <c r="F2283" s="100"/>
      <c r="H2283" s="102"/>
      <c r="I2283" s="103"/>
      <c r="J2283" s="102"/>
    </row>
    <row r="2284" spans="2:10">
      <c r="B2284" s="98"/>
      <c r="C2284" s="98"/>
      <c r="D2284" s="100"/>
      <c r="E2284" s="100"/>
      <c r="F2284" s="100"/>
      <c r="H2284" s="102"/>
      <c r="I2284" s="103"/>
      <c r="J2284" s="102"/>
    </row>
    <row r="2285" spans="2:10">
      <c r="B2285" s="98"/>
      <c r="C2285" s="98"/>
      <c r="D2285" s="100"/>
      <c r="E2285" s="100"/>
      <c r="F2285" s="100"/>
      <c r="H2285" s="102"/>
      <c r="I2285" s="103"/>
      <c r="J2285" s="102"/>
    </row>
    <row r="2286" spans="2:10">
      <c r="B2286" s="98"/>
      <c r="C2286" s="98"/>
      <c r="D2286" s="100"/>
      <c r="E2286" s="100"/>
      <c r="F2286" s="100"/>
      <c r="H2286" s="102"/>
      <c r="I2286" s="103"/>
      <c r="J2286" s="102"/>
    </row>
    <row r="2287" spans="2:10">
      <c r="B2287" s="98"/>
      <c r="C2287" s="98"/>
      <c r="D2287" s="100"/>
      <c r="E2287" s="100"/>
      <c r="F2287" s="100"/>
      <c r="H2287" s="102"/>
      <c r="I2287" s="103"/>
      <c r="J2287" s="102"/>
    </row>
    <row r="2288" spans="2:10">
      <c r="B2288" s="98"/>
      <c r="C2288" s="98"/>
      <c r="D2288" s="100"/>
      <c r="E2288" s="100"/>
      <c r="F2288" s="100"/>
      <c r="H2288" s="102"/>
      <c r="I2288" s="103"/>
      <c r="J2288" s="102"/>
    </row>
    <row r="2289" spans="2:10">
      <c r="B2289" s="98"/>
      <c r="C2289" s="98"/>
      <c r="D2289" s="100"/>
      <c r="E2289" s="100"/>
      <c r="F2289" s="100"/>
      <c r="H2289" s="102"/>
      <c r="I2289" s="103"/>
      <c r="J2289" s="102"/>
    </row>
    <row r="2290" spans="2:10">
      <c r="B2290" s="98"/>
      <c r="C2290" s="98"/>
      <c r="D2290" s="100"/>
      <c r="E2290" s="100"/>
      <c r="F2290" s="100"/>
      <c r="H2290" s="102"/>
      <c r="I2290" s="103"/>
      <c r="J2290" s="102"/>
    </row>
    <row r="2291" spans="2:10">
      <c r="B2291" s="98"/>
      <c r="C2291" s="98"/>
      <c r="D2291" s="100"/>
      <c r="E2291" s="100"/>
      <c r="F2291" s="100"/>
      <c r="H2291" s="102"/>
      <c r="I2291" s="103"/>
      <c r="J2291" s="102"/>
    </row>
    <row r="2292" spans="2:10">
      <c r="B2292" s="98"/>
      <c r="C2292" s="98"/>
      <c r="D2292" s="100"/>
      <c r="E2292" s="100"/>
      <c r="F2292" s="100"/>
      <c r="H2292" s="102"/>
      <c r="I2292" s="103"/>
      <c r="J2292" s="102"/>
    </row>
    <row r="2293" spans="2:10">
      <c r="B2293" s="98"/>
      <c r="C2293" s="98"/>
      <c r="D2293" s="100"/>
      <c r="E2293" s="100"/>
      <c r="F2293" s="100"/>
      <c r="H2293" s="102"/>
      <c r="I2293" s="103"/>
      <c r="J2293" s="102"/>
    </row>
    <row r="2294" spans="2:10">
      <c r="B2294" s="98"/>
      <c r="C2294" s="98"/>
      <c r="D2294" s="100"/>
      <c r="E2294" s="100"/>
      <c r="F2294" s="100"/>
      <c r="H2294" s="102"/>
      <c r="I2294" s="103"/>
      <c r="J2294" s="102"/>
    </row>
    <row r="2295" spans="2:10">
      <c r="B2295" s="98"/>
      <c r="C2295" s="98"/>
      <c r="D2295" s="100"/>
      <c r="E2295" s="100"/>
      <c r="F2295" s="100"/>
      <c r="H2295" s="102"/>
      <c r="I2295" s="103"/>
      <c r="J2295" s="102"/>
    </row>
    <row r="2296" spans="2:10">
      <c r="B2296" s="98"/>
      <c r="C2296" s="98"/>
      <c r="D2296" s="100"/>
      <c r="E2296" s="100"/>
      <c r="F2296" s="100"/>
      <c r="H2296" s="102"/>
      <c r="I2296" s="103"/>
      <c r="J2296" s="102"/>
    </row>
    <row r="2297" spans="2:10">
      <c r="B2297" s="98"/>
      <c r="C2297" s="98"/>
      <c r="D2297" s="100"/>
      <c r="E2297" s="100"/>
      <c r="F2297" s="100"/>
      <c r="H2297" s="102"/>
      <c r="I2297" s="103"/>
      <c r="J2297" s="102"/>
    </row>
    <row r="2298" spans="2:10">
      <c r="B2298" s="98"/>
      <c r="C2298" s="98"/>
      <c r="D2298" s="100"/>
      <c r="E2298" s="100"/>
      <c r="F2298" s="100"/>
      <c r="H2298" s="102"/>
      <c r="I2298" s="103"/>
      <c r="J2298" s="102"/>
    </row>
    <row r="2299" spans="2:10">
      <c r="B2299" s="98"/>
      <c r="C2299" s="98"/>
      <c r="D2299" s="100"/>
      <c r="E2299" s="100"/>
      <c r="F2299" s="100"/>
      <c r="H2299" s="102"/>
      <c r="I2299" s="103"/>
      <c r="J2299" s="102"/>
    </row>
    <row r="2300" spans="2:10">
      <c r="B2300" s="98"/>
      <c r="C2300" s="98"/>
      <c r="D2300" s="100"/>
      <c r="E2300" s="100"/>
      <c r="F2300" s="100"/>
      <c r="H2300" s="102"/>
      <c r="I2300" s="103"/>
      <c r="J2300" s="102"/>
    </row>
    <row r="2301" spans="2:10">
      <c r="B2301" s="98"/>
      <c r="C2301" s="98"/>
      <c r="D2301" s="100"/>
      <c r="E2301" s="100"/>
      <c r="F2301" s="100"/>
      <c r="H2301" s="102"/>
      <c r="I2301" s="103"/>
      <c r="J2301" s="102"/>
    </row>
    <row r="2302" spans="2:10">
      <c r="B2302" s="98"/>
      <c r="C2302" s="98"/>
      <c r="D2302" s="100"/>
      <c r="E2302" s="100"/>
      <c r="F2302" s="100"/>
      <c r="H2302" s="102"/>
      <c r="I2302" s="103"/>
      <c r="J2302" s="102"/>
    </row>
    <row r="2303" spans="2:10">
      <c r="B2303" s="98"/>
      <c r="C2303" s="98"/>
      <c r="D2303" s="100"/>
      <c r="E2303" s="100"/>
      <c r="F2303" s="100"/>
      <c r="H2303" s="102"/>
      <c r="I2303" s="103"/>
      <c r="J2303" s="102"/>
    </row>
    <row r="2304" spans="2:10">
      <c r="B2304" s="98"/>
      <c r="C2304" s="98"/>
      <c r="D2304" s="100"/>
      <c r="E2304" s="100"/>
      <c r="F2304" s="100"/>
      <c r="H2304" s="102"/>
      <c r="I2304" s="103"/>
      <c r="J2304" s="102"/>
    </row>
    <row r="2305" spans="2:10">
      <c r="B2305" s="98"/>
      <c r="C2305" s="98"/>
      <c r="D2305" s="100"/>
      <c r="E2305" s="100"/>
      <c r="F2305" s="100"/>
      <c r="H2305" s="102"/>
      <c r="I2305" s="103"/>
      <c r="J2305" s="102"/>
    </row>
    <row r="2306" spans="2:10">
      <c r="B2306" s="98"/>
      <c r="C2306" s="98"/>
      <c r="D2306" s="100"/>
      <c r="E2306" s="100"/>
      <c r="F2306" s="100"/>
      <c r="H2306" s="102"/>
      <c r="I2306" s="103"/>
      <c r="J2306" s="102"/>
    </row>
    <row r="2307" spans="2:10">
      <c r="B2307" s="98"/>
      <c r="C2307" s="98"/>
      <c r="D2307" s="100"/>
      <c r="E2307" s="100"/>
      <c r="F2307" s="100"/>
      <c r="H2307" s="102"/>
      <c r="I2307" s="103"/>
      <c r="J2307" s="102"/>
    </row>
    <row r="2308" spans="2:10">
      <c r="B2308" s="98"/>
      <c r="C2308" s="98"/>
      <c r="D2308" s="100"/>
      <c r="E2308" s="100"/>
      <c r="F2308" s="100"/>
      <c r="H2308" s="102"/>
      <c r="I2308" s="103"/>
      <c r="J2308" s="102"/>
    </row>
    <row r="2309" spans="2:10">
      <c r="B2309" s="98"/>
      <c r="C2309" s="98"/>
      <c r="D2309" s="100"/>
      <c r="E2309" s="100"/>
      <c r="F2309" s="100"/>
      <c r="H2309" s="102"/>
      <c r="I2309" s="103"/>
      <c r="J2309" s="102"/>
    </row>
    <row r="2310" spans="2:10">
      <c r="B2310" s="98"/>
      <c r="C2310" s="98"/>
      <c r="D2310" s="100"/>
      <c r="E2310" s="100"/>
      <c r="F2310" s="100"/>
      <c r="H2310" s="102"/>
      <c r="I2310" s="103"/>
      <c r="J2310" s="102"/>
    </row>
    <row r="2311" spans="2:10">
      <c r="B2311" s="98"/>
      <c r="C2311" s="98"/>
      <c r="D2311" s="100"/>
      <c r="E2311" s="100"/>
      <c r="F2311" s="100"/>
      <c r="H2311" s="102"/>
      <c r="I2311" s="103"/>
      <c r="J2311" s="102"/>
    </row>
    <row r="2312" spans="2:10">
      <c r="B2312" s="98"/>
      <c r="C2312" s="98"/>
      <c r="D2312" s="100"/>
      <c r="E2312" s="100"/>
      <c r="F2312" s="100"/>
      <c r="H2312" s="102"/>
      <c r="I2312" s="103"/>
      <c r="J2312" s="102"/>
    </row>
    <row r="2313" spans="2:10">
      <c r="B2313" s="98"/>
      <c r="C2313" s="98"/>
      <c r="D2313" s="100"/>
      <c r="E2313" s="100"/>
      <c r="F2313" s="100"/>
      <c r="H2313" s="102"/>
      <c r="I2313" s="103"/>
      <c r="J2313" s="102"/>
    </row>
    <row r="2314" spans="2:10">
      <c r="B2314" s="98"/>
      <c r="C2314" s="98"/>
      <c r="D2314" s="100"/>
      <c r="E2314" s="100"/>
      <c r="F2314" s="100"/>
      <c r="H2314" s="102"/>
      <c r="I2314" s="103"/>
      <c r="J2314" s="102"/>
    </row>
    <row r="2315" spans="2:10">
      <c r="B2315" s="98"/>
      <c r="C2315" s="98"/>
      <c r="D2315" s="100"/>
      <c r="E2315" s="100"/>
      <c r="F2315" s="100"/>
      <c r="H2315" s="102"/>
      <c r="I2315" s="103"/>
      <c r="J2315" s="102"/>
    </row>
    <row r="2316" spans="2:10">
      <c r="B2316" s="98"/>
      <c r="C2316" s="98"/>
      <c r="D2316" s="100"/>
      <c r="E2316" s="100"/>
      <c r="F2316" s="100"/>
      <c r="H2316" s="102"/>
      <c r="I2316" s="103"/>
      <c r="J2316" s="102"/>
    </row>
    <row r="2317" spans="2:10">
      <c r="B2317" s="98"/>
      <c r="C2317" s="98"/>
      <c r="D2317" s="100"/>
      <c r="E2317" s="100"/>
      <c r="F2317" s="100"/>
      <c r="H2317" s="102"/>
      <c r="I2317" s="103"/>
      <c r="J2317" s="102"/>
    </row>
    <row r="2318" spans="2:10">
      <c r="B2318" s="98"/>
      <c r="C2318" s="98"/>
      <c r="D2318" s="100"/>
      <c r="E2318" s="100"/>
      <c r="F2318" s="100"/>
      <c r="H2318" s="102"/>
      <c r="I2318" s="103"/>
      <c r="J2318" s="102"/>
    </row>
    <row r="2319" spans="2:10">
      <c r="B2319" s="98"/>
      <c r="C2319" s="98"/>
      <c r="D2319" s="100"/>
      <c r="E2319" s="100"/>
      <c r="F2319" s="100"/>
      <c r="H2319" s="102"/>
      <c r="I2319" s="103"/>
      <c r="J2319" s="102"/>
    </row>
    <row r="2320" spans="2:10">
      <c r="B2320" s="98"/>
      <c r="C2320" s="98"/>
      <c r="D2320" s="100"/>
      <c r="E2320" s="100"/>
      <c r="F2320" s="100"/>
      <c r="H2320" s="102"/>
      <c r="I2320" s="103"/>
      <c r="J2320" s="102"/>
    </row>
    <row r="2321" spans="2:10">
      <c r="B2321" s="98"/>
      <c r="C2321" s="98"/>
      <c r="D2321" s="100"/>
      <c r="E2321" s="100"/>
      <c r="F2321" s="100"/>
      <c r="H2321" s="102"/>
      <c r="I2321" s="103"/>
      <c r="J2321" s="102"/>
    </row>
    <row r="2322" spans="2:10">
      <c r="B2322" s="98"/>
      <c r="C2322" s="98"/>
      <c r="D2322" s="100"/>
      <c r="E2322" s="100"/>
      <c r="F2322" s="100"/>
      <c r="H2322" s="102"/>
      <c r="I2322" s="103"/>
      <c r="J2322" s="102"/>
    </row>
    <row r="2323" spans="2:10">
      <c r="B2323" s="98"/>
      <c r="C2323" s="98"/>
      <c r="D2323" s="100"/>
      <c r="E2323" s="100"/>
      <c r="F2323" s="100"/>
      <c r="H2323" s="102"/>
      <c r="I2323" s="103"/>
      <c r="J2323" s="102"/>
    </row>
    <row r="2324" spans="2:10">
      <c r="B2324" s="98"/>
      <c r="C2324" s="98"/>
      <c r="D2324" s="100"/>
      <c r="E2324" s="100"/>
      <c r="F2324" s="100"/>
      <c r="H2324" s="102"/>
      <c r="I2324" s="103"/>
      <c r="J2324" s="102"/>
    </row>
    <row r="2325" spans="2:10">
      <c r="B2325" s="98"/>
      <c r="C2325" s="98"/>
      <c r="D2325" s="100"/>
      <c r="E2325" s="100"/>
      <c r="F2325" s="100"/>
      <c r="H2325" s="102"/>
      <c r="I2325" s="103"/>
      <c r="J2325" s="102"/>
    </row>
    <row r="2326" spans="2:10">
      <c r="B2326" s="98"/>
      <c r="C2326" s="98"/>
      <c r="D2326" s="100"/>
      <c r="E2326" s="100"/>
      <c r="F2326" s="100"/>
      <c r="H2326" s="102"/>
      <c r="I2326" s="103"/>
      <c r="J2326" s="102"/>
    </row>
    <row r="2327" spans="2:10">
      <c r="B2327" s="98"/>
      <c r="C2327" s="98"/>
      <c r="D2327" s="100"/>
      <c r="E2327" s="100"/>
      <c r="F2327" s="100"/>
      <c r="H2327" s="102"/>
      <c r="I2327" s="103"/>
      <c r="J2327" s="102"/>
    </row>
    <row r="2328" spans="2:10">
      <c r="B2328" s="98"/>
      <c r="C2328" s="98"/>
      <c r="D2328" s="100"/>
      <c r="E2328" s="100"/>
      <c r="F2328" s="100"/>
      <c r="H2328" s="102"/>
      <c r="I2328" s="103"/>
      <c r="J2328" s="102"/>
    </row>
    <row r="2329" spans="2:10">
      <c r="B2329" s="98"/>
      <c r="C2329" s="98"/>
      <c r="D2329" s="100"/>
      <c r="E2329" s="100"/>
      <c r="F2329" s="100"/>
      <c r="H2329" s="102"/>
      <c r="I2329" s="103"/>
      <c r="J2329" s="102"/>
    </row>
    <row r="2330" spans="2:10">
      <c r="B2330" s="98"/>
      <c r="C2330" s="98"/>
      <c r="D2330" s="100"/>
      <c r="E2330" s="100"/>
      <c r="F2330" s="100"/>
      <c r="H2330" s="102"/>
      <c r="I2330" s="103"/>
      <c r="J2330" s="102"/>
    </row>
    <row r="2331" spans="2:10">
      <c r="B2331" s="98"/>
      <c r="C2331" s="98"/>
      <c r="D2331" s="100"/>
      <c r="E2331" s="100"/>
      <c r="F2331" s="100"/>
      <c r="H2331" s="102"/>
      <c r="I2331" s="103"/>
      <c r="J2331" s="102"/>
    </row>
    <row r="2332" spans="2:10">
      <c r="B2332" s="98"/>
      <c r="C2332" s="98"/>
      <c r="D2332" s="100"/>
      <c r="E2332" s="100"/>
      <c r="F2332" s="100"/>
      <c r="H2332" s="102"/>
      <c r="I2332" s="103"/>
      <c r="J2332" s="102"/>
    </row>
    <row r="2333" spans="2:10">
      <c r="B2333" s="98"/>
      <c r="C2333" s="98"/>
      <c r="D2333" s="100"/>
      <c r="E2333" s="100"/>
      <c r="F2333" s="100"/>
      <c r="H2333" s="102"/>
      <c r="I2333" s="103"/>
      <c r="J2333" s="102"/>
    </row>
    <row r="2334" spans="2:10">
      <c r="B2334" s="98"/>
      <c r="C2334" s="98"/>
      <c r="D2334" s="100"/>
      <c r="E2334" s="100"/>
      <c r="F2334" s="100"/>
      <c r="H2334" s="102"/>
      <c r="I2334" s="103"/>
      <c r="J2334" s="102"/>
    </row>
    <row r="2335" spans="2:10">
      <c r="B2335" s="98"/>
      <c r="C2335" s="98"/>
      <c r="D2335" s="100"/>
      <c r="E2335" s="100"/>
      <c r="F2335" s="100"/>
      <c r="H2335" s="102"/>
      <c r="I2335" s="103"/>
      <c r="J2335" s="102"/>
    </row>
    <row r="2336" spans="2:10">
      <c r="B2336" s="98"/>
      <c r="C2336" s="98"/>
      <c r="D2336" s="100"/>
      <c r="E2336" s="100"/>
      <c r="F2336" s="100"/>
      <c r="H2336" s="102"/>
      <c r="I2336" s="103"/>
      <c r="J2336" s="102"/>
    </row>
    <row r="2337" spans="2:10">
      <c r="B2337" s="98"/>
      <c r="C2337" s="98"/>
      <c r="D2337" s="100"/>
      <c r="E2337" s="100"/>
      <c r="F2337" s="100"/>
      <c r="H2337" s="102"/>
      <c r="I2337" s="103"/>
      <c r="J2337" s="102"/>
    </row>
    <row r="2338" spans="2:10">
      <c r="B2338" s="98"/>
      <c r="C2338" s="98"/>
      <c r="D2338" s="100"/>
      <c r="E2338" s="100"/>
      <c r="F2338" s="100"/>
      <c r="H2338" s="102"/>
      <c r="I2338" s="103"/>
      <c r="J2338" s="102"/>
    </row>
    <row r="2339" spans="2:10">
      <c r="B2339" s="98"/>
      <c r="C2339" s="98"/>
      <c r="D2339" s="100"/>
      <c r="E2339" s="100"/>
      <c r="F2339" s="100"/>
      <c r="H2339" s="102"/>
      <c r="I2339" s="103"/>
      <c r="J2339" s="102"/>
    </row>
    <row r="2340" spans="2:10">
      <c r="B2340" s="98"/>
      <c r="C2340" s="98"/>
      <c r="D2340" s="100"/>
      <c r="E2340" s="100"/>
      <c r="F2340" s="100"/>
      <c r="H2340" s="102"/>
      <c r="I2340" s="103"/>
      <c r="J2340" s="102"/>
    </row>
    <row r="2341" spans="2:10">
      <c r="B2341" s="98"/>
      <c r="C2341" s="98"/>
      <c r="D2341" s="100"/>
      <c r="E2341" s="100"/>
      <c r="F2341" s="100"/>
      <c r="H2341" s="102"/>
      <c r="I2341" s="103"/>
      <c r="J2341" s="102"/>
    </row>
    <row r="2342" spans="2:10">
      <c r="B2342" s="98"/>
      <c r="C2342" s="98"/>
      <c r="D2342" s="100"/>
      <c r="E2342" s="100"/>
      <c r="F2342" s="100"/>
      <c r="H2342" s="102"/>
      <c r="I2342" s="103"/>
      <c r="J2342" s="102"/>
    </row>
    <row r="2343" spans="2:10">
      <c r="B2343" s="98"/>
      <c r="C2343" s="98"/>
      <c r="D2343" s="100"/>
      <c r="E2343" s="100"/>
      <c r="F2343" s="100"/>
      <c r="H2343" s="102"/>
      <c r="I2343" s="103"/>
      <c r="J2343" s="102"/>
    </row>
    <row r="2344" spans="2:10">
      <c r="B2344" s="98"/>
      <c r="C2344" s="98"/>
      <c r="D2344" s="100"/>
      <c r="E2344" s="100"/>
      <c r="F2344" s="100"/>
      <c r="H2344" s="102"/>
      <c r="I2344" s="103"/>
      <c r="J2344" s="102"/>
    </row>
    <row r="2345" spans="2:10">
      <c r="B2345" s="98"/>
      <c r="C2345" s="98"/>
      <c r="D2345" s="100"/>
      <c r="E2345" s="100"/>
      <c r="F2345" s="100"/>
      <c r="H2345" s="102"/>
      <c r="I2345" s="103"/>
      <c r="J2345" s="102"/>
    </row>
    <row r="2346" spans="2:10">
      <c r="B2346" s="98"/>
      <c r="C2346" s="98"/>
      <c r="D2346" s="100"/>
      <c r="E2346" s="100"/>
      <c r="F2346" s="100"/>
      <c r="H2346" s="102"/>
      <c r="I2346" s="103"/>
      <c r="J2346" s="102"/>
    </row>
    <row r="2347" spans="2:10">
      <c r="B2347" s="98"/>
      <c r="C2347" s="98"/>
      <c r="D2347" s="100"/>
      <c r="E2347" s="100"/>
      <c r="F2347" s="100"/>
      <c r="H2347" s="102"/>
      <c r="I2347" s="103"/>
      <c r="J2347" s="102"/>
    </row>
    <row r="2348" spans="2:10">
      <c r="B2348" s="98"/>
      <c r="C2348" s="98"/>
      <c r="D2348" s="100"/>
      <c r="E2348" s="100"/>
      <c r="F2348" s="100"/>
      <c r="H2348" s="102"/>
      <c r="I2348" s="103"/>
      <c r="J2348" s="102"/>
    </row>
    <row r="2349" spans="2:10">
      <c r="B2349" s="98"/>
      <c r="C2349" s="98"/>
      <c r="D2349" s="100"/>
      <c r="E2349" s="100"/>
      <c r="F2349" s="100"/>
      <c r="H2349" s="102"/>
      <c r="I2349" s="103"/>
      <c r="J2349" s="102"/>
    </row>
    <row r="2350" spans="2:10">
      <c r="B2350" s="98"/>
      <c r="C2350" s="98"/>
      <c r="D2350" s="100"/>
      <c r="E2350" s="100"/>
      <c r="F2350" s="100"/>
      <c r="H2350" s="102"/>
      <c r="I2350" s="103"/>
      <c r="J2350" s="102"/>
    </row>
    <row r="2351" spans="2:10">
      <c r="B2351" s="98"/>
      <c r="C2351" s="98"/>
      <c r="D2351" s="100"/>
      <c r="E2351" s="100"/>
      <c r="F2351" s="100"/>
      <c r="H2351" s="102"/>
      <c r="I2351" s="103"/>
      <c r="J2351" s="102"/>
    </row>
    <row r="2352" spans="2:10">
      <c r="B2352" s="98"/>
      <c r="C2352" s="98"/>
      <c r="D2352" s="100"/>
      <c r="E2352" s="100"/>
      <c r="F2352" s="100"/>
      <c r="H2352" s="102"/>
      <c r="I2352" s="103"/>
      <c r="J2352" s="102"/>
    </row>
    <row r="2353" spans="2:10">
      <c r="B2353" s="98"/>
      <c r="C2353" s="98"/>
      <c r="D2353" s="100"/>
      <c r="E2353" s="100"/>
      <c r="F2353" s="100"/>
      <c r="H2353" s="102"/>
      <c r="I2353" s="103"/>
      <c r="J2353" s="102"/>
    </row>
    <row r="2354" spans="2:10">
      <c r="B2354" s="98"/>
      <c r="C2354" s="98"/>
      <c r="D2354" s="100"/>
      <c r="E2354" s="100"/>
      <c r="F2354" s="100"/>
      <c r="H2354" s="102"/>
      <c r="I2354" s="103"/>
      <c r="J2354" s="102"/>
    </row>
    <row r="2355" spans="2:10">
      <c r="B2355" s="98"/>
      <c r="C2355" s="98"/>
      <c r="D2355" s="100"/>
      <c r="E2355" s="100"/>
      <c r="F2355" s="100"/>
      <c r="H2355" s="102"/>
      <c r="I2355" s="103"/>
      <c r="J2355" s="102"/>
    </row>
    <row r="2356" spans="2:10">
      <c r="B2356" s="98"/>
      <c r="C2356" s="98"/>
      <c r="D2356" s="100"/>
      <c r="E2356" s="100"/>
      <c r="F2356" s="100"/>
      <c r="H2356" s="102"/>
      <c r="I2356" s="103"/>
      <c r="J2356" s="102"/>
    </row>
    <row r="2357" spans="2:10">
      <c r="B2357" s="98"/>
      <c r="C2357" s="98"/>
      <c r="D2357" s="100"/>
      <c r="E2357" s="100"/>
      <c r="F2357" s="100"/>
      <c r="H2357" s="102"/>
      <c r="I2357" s="103"/>
      <c r="J2357" s="102"/>
    </row>
    <row r="2358" spans="2:10">
      <c r="B2358" s="98"/>
      <c r="C2358" s="98"/>
      <c r="D2358" s="100"/>
      <c r="E2358" s="100"/>
      <c r="F2358" s="100"/>
      <c r="H2358" s="102"/>
      <c r="I2358" s="103"/>
      <c r="J2358" s="102"/>
    </row>
    <row r="2359" spans="2:10">
      <c r="B2359" s="98"/>
      <c r="C2359" s="98"/>
      <c r="D2359" s="100"/>
      <c r="E2359" s="100"/>
      <c r="F2359" s="100"/>
      <c r="H2359" s="102"/>
      <c r="I2359" s="103"/>
      <c r="J2359" s="102"/>
    </row>
    <row r="2360" spans="2:10">
      <c r="B2360" s="98"/>
      <c r="C2360" s="98"/>
      <c r="D2360" s="100"/>
      <c r="E2360" s="100"/>
      <c r="F2360" s="100"/>
      <c r="H2360" s="102"/>
      <c r="I2360" s="103"/>
      <c r="J2360" s="102"/>
    </row>
    <row r="2361" spans="2:10">
      <c r="B2361" s="98"/>
      <c r="C2361" s="98"/>
      <c r="D2361" s="100"/>
      <c r="E2361" s="100"/>
      <c r="F2361" s="100"/>
      <c r="H2361" s="102"/>
      <c r="I2361" s="103"/>
      <c r="J2361" s="102"/>
    </row>
    <row r="2362" spans="2:10">
      <c r="B2362" s="98"/>
      <c r="C2362" s="98"/>
      <c r="D2362" s="100"/>
      <c r="E2362" s="100"/>
      <c r="F2362" s="100"/>
      <c r="H2362" s="102"/>
      <c r="I2362" s="103"/>
      <c r="J2362" s="102"/>
    </row>
    <row r="2363" spans="2:10">
      <c r="B2363" s="98"/>
      <c r="C2363" s="98"/>
      <c r="D2363" s="100"/>
      <c r="E2363" s="100"/>
      <c r="F2363" s="100"/>
      <c r="H2363" s="102"/>
      <c r="I2363" s="103"/>
      <c r="J2363" s="102"/>
    </row>
    <row r="2364" spans="2:10">
      <c r="B2364" s="98"/>
      <c r="C2364" s="98"/>
      <c r="D2364" s="100"/>
      <c r="E2364" s="100"/>
      <c r="F2364" s="100"/>
      <c r="H2364" s="102"/>
      <c r="I2364" s="103"/>
      <c r="J2364" s="102"/>
    </row>
    <row r="2365" spans="2:10">
      <c r="B2365" s="98"/>
      <c r="C2365" s="98"/>
      <c r="D2365" s="100"/>
      <c r="E2365" s="100"/>
      <c r="F2365" s="100"/>
      <c r="H2365" s="102"/>
      <c r="I2365" s="103"/>
      <c r="J2365" s="102"/>
    </row>
    <row r="2366" spans="2:10">
      <c r="B2366" s="98"/>
      <c r="C2366" s="98"/>
      <c r="D2366" s="100"/>
      <c r="E2366" s="100"/>
      <c r="F2366" s="100"/>
      <c r="H2366" s="102"/>
      <c r="I2366" s="103"/>
      <c r="J2366" s="102"/>
    </row>
    <row r="2367" spans="2:10">
      <c r="B2367" s="98"/>
      <c r="C2367" s="98"/>
      <c r="D2367" s="100"/>
      <c r="E2367" s="100"/>
      <c r="F2367" s="100"/>
      <c r="H2367" s="102"/>
      <c r="I2367" s="103"/>
      <c r="J2367" s="102"/>
    </row>
    <row r="2368" spans="2:10">
      <c r="B2368" s="98"/>
      <c r="C2368" s="98"/>
      <c r="D2368" s="100"/>
      <c r="E2368" s="100"/>
      <c r="F2368" s="100"/>
      <c r="H2368" s="102"/>
      <c r="I2368" s="103"/>
      <c r="J2368" s="102"/>
    </row>
    <row r="2369" spans="2:10">
      <c r="B2369" s="98"/>
      <c r="C2369" s="98"/>
      <c r="D2369" s="100"/>
      <c r="E2369" s="100"/>
      <c r="F2369" s="100"/>
      <c r="H2369" s="102"/>
      <c r="I2369" s="103"/>
      <c r="J2369" s="102"/>
    </row>
    <row r="2370" spans="2:10">
      <c r="B2370" s="98"/>
      <c r="C2370" s="98"/>
      <c r="D2370" s="100"/>
      <c r="E2370" s="100"/>
      <c r="F2370" s="100"/>
      <c r="H2370" s="102"/>
      <c r="I2370" s="103"/>
      <c r="J2370" s="102"/>
    </row>
    <row r="2371" spans="2:10">
      <c r="B2371" s="98"/>
      <c r="C2371" s="98"/>
      <c r="D2371" s="100"/>
      <c r="E2371" s="100"/>
      <c r="F2371" s="100"/>
      <c r="H2371" s="102"/>
      <c r="I2371" s="103"/>
      <c r="J2371" s="102"/>
    </row>
    <row r="2372" spans="2:10">
      <c r="B2372" s="98"/>
      <c r="C2372" s="98"/>
      <c r="D2372" s="100"/>
      <c r="E2372" s="100"/>
      <c r="F2372" s="100"/>
      <c r="H2372" s="102"/>
      <c r="I2372" s="103"/>
      <c r="J2372" s="102"/>
    </row>
    <row r="2373" spans="2:10">
      <c r="B2373" s="98"/>
      <c r="C2373" s="98"/>
      <c r="D2373" s="100"/>
      <c r="E2373" s="100"/>
      <c r="F2373" s="100"/>
      <c r="H2373" s="102"/>
      <c r="I2373" s="103"/>
      <c r="J2373" s="102"/>
    </row>
    <row r="2374" spans="2:10">
      <c r="B2374" s="98"/>
      <c r="C2374" s="98"/>
      <c r="D2374" s="100"/>
      <c r="E2374" s="100"/>
      <c r="F2374" s="100"/>
      <c r="H2374" s="102"/>
      <c r="I2374" s="103"/>
      <c r="J2374" s="102"/>
    </row>
    <row r="2375" spans="2:10">
      <c r="B2375" s="98"/>
      <c r="C2375" s="98"/>
      <c r="D2375" s="100"/>
      <c r="E2375" s="100"/>
      <c r="F2375" s="100"/>
      <c r="H2375" s="102"/>
      <c r="I2375" s="103"/>
      <c r="J2375" s="102"/>
    </row>
    <row r="2376" spans="2:10">
      <c r="B2376" s="98"/>
      <c r="C2376" s="98"/>
      <c r="D2376" s="100"/>
      <c r="E2376" s="100"/>
      <c r="F2376" s="100"/>
      <c r="H2376" s="102"/>
      <c r="I2376" s="103"/>
      <c r="J2376" s="102"/>
    </row>
    <row r="2377" spans="2:10">
      <c r="B2377" s="98"/>
      <c r="C2377" s="98"/>
      <c r="D2377" s="100"/>
      <c r="E2377" s="100"/>
      <c r="F2377" s="100"/>
      <c r="H2377" s="102"/>
      <c r="I2377" s="103"/>
      <c r="J2377" s="102"/>
    </row>
    <row r="2378" spans="2:10">
      <c r="B2378" s="98"/>
      <c r="C2378" s="98"/>
      <c r="D2378" s="100"/>
      <c r="E2378" s="100"/>
      <c r="F2378" s="100"/>
      <c r="H2378" s="102"/>
      <c r="I2378" s="103"/>
      <c r="J2378" s="102"/>
    </row>
    <row r="2379" spans="2:10">
      <c r="B2379" s="98"/>
      <c r="C2379" s="98"/>
      <c r="D2379" s="100"/>
      <c r="E2379" s="100"/>
      <c r="F2379" s="100"/>
      <c r="H2379" s="102"/>
      <c r="I2379" s="103"/>
      <c r="J2379" s="102"/>
    </row>
    <row r="2380" spans="2:10">
      <c r="B2380" s="98"/>
      <c r="C2380" s="98"/>
      <c r="D2380" s="100"/>
      <c r="E2380" s="100"/>
      <c r="F2380" s="100"/>
      <c r="H2380" s="102"/>
      <c r="I2380" s="103"/>
      <c r="J2380" s="102"/>
    </row>
    <row r="2381" spans="2:10">
      <c r="B2381" s="98"/>
      <c r="C2381" s="98"/>
      <c r="D2381" s="100"/>
      <c r="E2381" s="100"/>
      <c r="F2381" s="100"/>
      <c r="H2381" s="102"/>
      <c r="I2381" s="103"/>
      <c r="J2381" s="102"/>
    </row>
    <row r="2382" spans="2:10">
      <c r="B2382" s="98"/>
      <c r="C2382" s="98"/>
      <c r="D2382" s="100"/>
      <c r="E2382" s="100"/>
      <c r="F2382" s="100"/>
      <c r="H2382" s="102"/>
      <c r="I2382" s="103"/>
      <c r="J2382" s="102"/>
    </row>
    <row r="2383" spans="2:10">
      <c r="B2383" s="98"/>
      <c r="C2383" s="98"/>
      <c r="D2383" s="100"/>
      <c r="E2383" s="100"/>
      <c r="F2383" s="100"/>
      <c r="H2383" s="102"/>
      <c r="I2383" s="103"/>
      <c r="J2383" s="102"/>
    </row>
    <row r="2384" spans="2:10">
      <c r="B2384" s="98"/>
      <c r="C2384" s="98"/>
      <c r="D2384" s="100"/>
      <c r="E2384" s="100"/>
      <c r="F2384" s="100"/>
      <c r="H2384" s="102"/>
      <c r="I2384" s="103"/>
      <c r="J2384" s="102"/>
    </row>
    <row r="2385" spans="2:10">
      <c r="B2385" s="98"/>
      <c r="C2385" s="98"/>
      <c r="D2385" s="100"/>
      <c r="E2385" s="100"/>
      <c r="F2385" s="100"/>
      <c r="H2385" s="102"/>
      <c r="I2385" s="103"/>
      <c r="J2385" s="102"/>
    </row>
    <row r="2386" spans="2:10">
      <c r="B2386" s="98"/>
      <c r="C2386" s="98"/>
      <c r="D2386" s="100"/>
      <c r="E2386" s="100"/>
      <c r="F2386" s="100"/>
      <c r="H2386" s="102"/>
      <c r="I2386" s="103"/>
      <c r="J2386" s="102"/>
    </row>
    <row r="2387" spans="2:10">
      <c r="B2387" s="98"/>
      <c r="C2387" s="98"/>
      <c r="D2387" s="100"/>
      <c r="E2387" s="100"/>
      <c r="F2387" s="100"/>
      <c r="H2387" s="102"/>
      <c r="I2387" s="103"/>
      <c r="J2387" s="102"/>
    </row>
    <row r="2388" spans="2:10">
      <c r="B2388" s="98"/>
      <c r="C2388" s="98"/>
      <c r="D2388" s="100"/>
      <c r="E2388" s="100"/>
      <c r="F2388" s="100"/>
      <c r="H2388" s="102"/>
      <c r="I2388" s="103"/>
      <c r="J2388" s="102"/>
    </row>
    <row r="2389" spans="2:10">
      <c r="B2389" s="98"/>
      <c r="C2389" s="98"/>
      <c r="D2389" s="100"/>
      <c r="E2389" s="100"/>
      <c r="F2389" s="100"/>
      <c r="H2389" s="102"/>
      <c r="I2389" s="103"/>
      <c r="J2389" s="102"/>
    </row>
    <row r="2390" spans="2:10">
      <c r="B2390" s="98"/>
      <c r="C2390" s="98"/>
      <c r="D2390" s="100"/>
      <c r="E2390" s="100"/>
      <c r="F2390" s="100"/>
      <c r="H2390" s="102"/>
      <c r="I2390" s="103"/>
      <c r="J2390" s="102"/>
    </row>
    <row r="2391" spans="2:10">
      <c r="B2391" s="98"/>
      <c r="C2391" s="98"/>
      <c r="D2391" s="100"/>
      <c r="E2391" s="100"/>
      <c r="F2391" s="100"/>
      <c r="H2391" s="102"/>
      <c r="I2391" s="103"/>
      <c r="J2391" s="102"/>
    </row>
    <row r="2392" spans="2:10">
      <c r="B2392" s="98"/>
      <c r="C2392" s="98"/>
      <c r="D2392" s="100"/>
      <c r="E2392" s="100"/>
      <c r="F2392" s="100"/>
      <c r="H2392" s="102"/>
      <c r="I2392" s="103"/>
      <c r="J2392" s="102"/>
    </row>
    <row r="2393" spans="2:10">
      <c r="B2393" s="98"/>
      <c r="C2393" s="98"/>
      <c r="D2393" s="100"/>
      <c r="E2393" s="100"/>
      <c r="F2393" s="100"/>
      <c r="H2393" s="102"/>
      <c r="I2393" s="103"/>
      <c r="J2393" s="102"/>
    </row>
    <row r="2394" spans="2:10">
      <c r="B2394" s="98"/>
      <c r="C2394" s="98"/>
      <c r="D2394" s="100"/>
      <c r="E2394" s="100"/>
      <c r="F2394" s="100"/>
      <c r="H2394" s="102"/>
      <c r="I2394" s="103"/>
      <c r="J2394" s="102"/>
    </row>
    <row r="2395" spans="2:10">
      <c r="B2395" s="98"/>
      <c r="C2395" s="98"/>
      <c r="D2395" s="100"/>
      <c r="E2395" s="100"/>
      <c r="F2395" s="100"/>
      <c r="H2395" s="102"/>
      <c r="I2395" s="103"/>
      <c r="J2395" s="102"/>
    </row>
    <row r="2396" spans="2:10">
      <c r="B2396" s="98"/>
      <c r="C2396" s="98"/>
      <c r="D2396" s="100"/>
      <c r="E2396" s="100"/>
      <c r="F2396" s="100"/>
      <c r="H2396" s="102"/>
      <c r="I2396" s="103"/>
      <c r="J2396" s="102"/>
    </row>
    <row r="2397" spans="2:10">
      <c r="B2397" s="98"/>
      <c r="C2397" s="98"/>
      <c r="D2397" s="100"/>
      <c r="E2397" s="100"/>
      <c r="F2397" s="100"/>
      <c r="H2397" s="102"/>
      <c r="I2397" s="103"/>
      <c r="J2397" s="102"/>
    </row>
    <row r="2398" spans="2:10">
      <c r="B2398" s="98"/>
      <c r="C2398" s="98"/>
      <c r="D2398" s="100"/>
      <c r="E2398" s="100"/>
      <c r="F2398" s="100"/>
      <c r="H2398" s="102"/>
      <c r="I2398" s="103"/>
      <c r="J2398" s="102"/>
    </row>
    <row r="2399" spans="2:10">
      <c r="B2399" s="98"/>
      <c r="C2399" s="98"/>
      <c r="D2399" s="100"/>
      <c r="E2399" s="100"/>
      <c r="F2399" s="100"/>
      <c r="H2399" s="102"/>
      <c r="I2399" s="103"/>
      <c r="J2399" s="102"/>
    </row>
    <row r="2400" spans="2:10">
      <c r="B2400" s="98"/>
      <c r="C2400" s="98"/>
      <c r="D2400" s="100"/>
      <c r="E2400" s="100"/>
      <c r="F2400" s="100"/>
      <c r="H2400" s="102"/>
      <c r="I2400" s="103"/>
      <c r="J2400" s="102"/>
    </row>
    <row r="2401" spans="2:10">
      <c r="B2401" s="98"/>
      <c r="C2401" s="98"/>
      <c r="D2401" s="100"/>
      <c r="E2401" s="100"/>
      <c r="F2401" s="100"/>
      <c r="H2401" s="102"/>
      <c r="I2401" s="103"/>
      <c r="J2401" s="102"/>
    </row>
    <row r="2402" spans="2:10">
      <c r="B2402" s="98"/>
      <c r="C2402" s="98"/>
      <c r="D2402" s="100"/>
      <c r="E2402" s="100"/>
      <c r="F2402" s="100"/>
      <c r="H2402" s="102"/>
      <c r="I2402" s="103"/>
      <c r="J2402" s="102"/>
    </row>
    <row r="2403" spans="2:10">
      <c r="B2403" s="98"/>
      <c r="C2403" s="98"/>
      <c r="D2403" s="100"/>
      <c r="E2403" s="100"/>
      <c r="F2403" s="100"/>
      <c r="H2403" s="102"/>
      <c r="I2403" s="103"/>
      <c r="J2403" s="102"/>
    </row>
    <row r="2404" spans="2:10">
      <c r="B2404" s="98"/>
      <c r="C2404" s="98"/>
      <c r="D2404" s="100"/>
      <c r="E2404" s="100"/>
      <c r="F2404" s="100"/>
      <c r="H2404" s="102"/>
      <c r="I2404" s="103"/>
      <c r="J2404" s="102"/>
    </row>
    <row r="2405" spans="2:10">
      <c r="B2405" s="98"/>
      <c r="C2405" s="98"/>
      <c r="D2405" s="100"/>
      <c r="E2405" s="100"/>
      <c r="F2405" s="100"/>
      <c r="H2405" s="102"/>
      <c r="I2405" s="103"/>
      <c r="J2405" s="102"/>
    </row>
    <row r="2406" spans="2:10">
      <c r="B2406" s="98"/>
      <c r="C2406" s="98"/>
      <c r="D2406" s="100"/>
      <c r="E2406" s="100"/>
      <c r="F2406" s="100"/>
      <c r="H2406" s="102"/>
      <c r="I2406" s="103"/>
      <c r="J2406" s="102"/>
    </row>
    <row r="2407" spans="2:10">
      <c r="B2407" s="98"/>
      <c r="C2407" s="98"/>
      <c r="D2407" s="100"/>
      <c r="E2407" s="100"/>
      <c r="F2407" s="100"/>
      <c r="H2407" s="102"/>
      <c r="I2407" s="103"/>
      <c r="J2407" s="102"/>
    </row>
    <row r="2408" spans="2:10">
      <c r="B2408" s="98"/>
      <c r="C2408" s="98"/>
      <c r="D2408" s="100"/>
      <c r="E2408" s="100"/>
      <c r="F2408" s="100"/>
      <c r="H2408" s="102"/>
      <c r="I2408" s="103"/>
      <c r="J2408" s="102"/>
    </row>
    <row r="2409" spans="2:10">
      <c r="B2409" s="98"/>
      <c r="C2409" s="98"/>
      <c r="D2409" s="100"/>
      <c r="E2409" s="100"/>
      <c r="F2409" s="100"/>
      <c r="H2409" s="102"/>
      <c r="I2409" s="103"/>
      <c r="J2409" s="102"/>
    </row>
    <row r="2410" spans="2:10">
      <c r="B2410" s="98"/>
      <c r="C2410" s="98"/>
      <c r="D2410" s="100"/>
      <c r="E2410" s="100"/>
      <c r="F2410" s="100"/>
      <c r="H2410" s="102"/>
      <c r="I2410" s="103"/>
      <c r="J2410" s="102"/>
    </row>
    <row r="2411" spans="2:10">
      <c r="B2411" s="98"/>
      <c r="C2411" s="98"/>
      <c r="D2411" s="100"/>
      <c r="E2411" s="100"/>
      <c r="F2411" s="100"/>
      <c r="H2411" s="102"/>
      <c r="I2411" s="103"/>
      <c r="J2411" s="102"/>
    </row>
    <row r="2412" spans="2:10">
      <c r="B2412" s="98"/>
      <c r="C2412" s="98"/>
      <c r="D2412" s="100"/>
      <c r="E2412" s="100"/>
      <c r="F2412" s="100"/>
      <c r="H2412" s="102"/>
      <c r="I2412" s="103"/>
      <c r="J2412" s="102"/>
    </row>
    <row r="2413" spans="2:10">
      <c r="B2413" s="98"/>
      <c r="C2413" s="98"/>
      <c r="D2413" s="100"/>
      <c r="E2413" s="100"/>
      <c r="F2413" s="100"/>
      <c r="H2413" s="102"/>
      <c r="I2413" s="103"/>
      <c r="J2413" s="102"/>
    </row>
    <row r="2414" spans="2:10">
      <c r="B2414" s="98"/>
      <c r="C2414" s="98"/>
      <c r="D2414" s="100"/>
      <c r="E2414" s="100"/>
      <c r="F2414" s="100"/>
      <c r="H2414" s="102"/>
      <c r="I2414" s="103"/>
      <c r="J2414" s="102"/>
    </row>
    <row r="2415" spans="2:10">
      <c r="B2415" s="98"/>
      <c r="C2415" s="98"/>
      <c r="D2415" s="100"/>
      <c r="E2415" s="100"/>
      <c r="F2415" s="100"/>
      <c r="H2415" s="102"/>
      <c r="I2415" s="103"/>
      <c r="J2415" s="102"/>
    </row>
    <row r="2416" spans="2:10">
      <c r="B2416" s="98"/>
      <c r="C2416" s="98"/>
      <c r="D2416" s="100"/>
      <c r="E2416" s="100"/>
      <c r="F2416" s="100"/>
      <c r="H2416" s="102"/>
      <c r="I2416" s="103"/>
      <c r="J2416" s="102"/>
    </row>
    <row r="2417" spans="2:10">
      <c r="B2417" s="98"/>
      <c r="C2417" s="98"/>
      <c r="D2417" s="100"/>
      <c r="E2417" s="100"/>
      <c r="F2417" s="100"/>
      <c r="H2417" s="102"/>
      <c r="I2417" s="103"/>
      <c r="J2417" s="102"/>
    </row>
    <row r="2418" spans="2:10">
      <c r="B2418" s="98"/>
      <c r="C2418" s="98"/>
      <c r="D2418" s="100"/>
      <c r="E2418" s="100"/>
      <c r="F2418" s="100"/>
      <c r="H2418" s="102"/>
      <c r="I2418" s="103"/>
      <c r="J2418" s="102"/>
    </row>
    <row r="2419" spans="2:10">
      <c r="B2419" s="98"/>
      <c r="C2419" s="98"/>
      <c r="D2419" s="100"/>
      <c r="E2419" s="100"/>
      <c r="F2419" s="100"/>
      <c r="H2419" s="102"/>
      <c r="I2419" s="103"/>
      <c r="J2419" s="102"/>
    </row>
    <row r="2420" spans="2:10">
      <c r="B2420" s="98"/>
      <c r="C2420" s="98"/>
      <c r="D2420" s="100"/>
      <c r="E2420" s="100"/>
      <c r="F2420" s="100"/>
      <c r="H2420" s="102"/>
      <c r="I2420" s="103"/>
      <c r="J2420" s="102"/>
    </row>
    <row r="2421" spans="2:10">
      <c r="B2421" s="98"/>
      <c r="C2421" s="98"/>
      <c r="D2421" s="100"/>
      <c r="E2421" s="100"/>
      <c r="F2421" s="100"/>
      <c r="H2421" s="102"/>
      <c r="I2421" s="103"/>
      <c r="J2421" s="102"/>
    </row>
    <row r="2422" spans="2:10">
      <c r="B2422" s="98"/>
      <c r="C2422" s="98"/>
      <c r="D2422" s="100"/>
      <c r="E2422" s="100"/>
      <c r="F2422" s="100"/>
      <c r="H2422" s="102"/>
      <c r="I2422" s="103"/>
      <c r="J2422" s="102"/>
    </row>
    <row r="2423" spans="2:10">
      <c r="B2423" s="98"/>
      <c r="C2423" s="98"/>
      <c r="D2423" s="100"/>
      <c r="E2423" s="100"/>
      <c r="F2423" s="100"/>
      <c r="H2423" s="102"/>
      <c r="I2423" s="103"/>
      <c r="J2423" s="102"/>
    </row>
    <row r="2424" spans="2:10">
      <c r="B2424" s="98"/>
      <c r="C2424" s="98"/>
      <c r="D2424" s="100"/>
      <c r="E2424" s="100"/>
      <c r="F2424" s="100"/>
      <c r="H2424" s="102"/>
      <c r="I2424" s="103"/>
      <c r="J2424" s="102"/>
    </row>
    <row r="2425" spans="2:10">
      <c r="B2425" s="98"/>
      <c r="C2425" s="98"/>
      <c r="D2425" s="100"/>
      <c r="E2425" s="100"/>
      <c r="F2425" s="100"/>
      <c r="H2425" s="102"/>
      <c r="I2425" s="103"/>
      <c r="J2425" s="102"/>
    </row>
    <row r="2426" spans="2:10">
      <c r="B2426" s="98"/>
      <c r="C2426" s="98"/>
      <c r="D2426" s="100"/>
      <c r="E2426" s="100"/>
      <c r="F2426" s="100"/>
      <c r="H2426" s="102"/>
      <c r="I2426" s="103"/>
      <c r="J2426" s="102"/>
    </row>
    <row r="2427" spans="2:10">
      <c r="B2427" s="98"/>
      <c r="C2427" s="98"/>
      <c r="D2427" s="100"/>
      <c r="E2427" s="100"/>
      <c r="F2427" s="100"/>
      <c r="H2427" s="102"/>
      <c r="I2427" s="103"/>
      <c r="J2427" s="102"/>
    </row>
    <row r="2428" spans="2:10">
      <c r="B2428" s="98"/>
      <c r="C2428" s="98"/>
      <c r="D2428" s="100"/>
      <c r="E2428" s="100"/>
      <c r="F2428" s="100"/>
      <c r="H2428" s="102"/>
      <c r="I2428" s="103"/>
      <c r="J2428" s="102"/>
    </row>
    <row r="2429" spans="2:10">
      <c r="B2429" s="98"/>
      <c r="C2429" s="98"/>
      <c r="D2429" s="100"/>
      <c r="E2429" s="100"/>
      <c r="F2429" s="100"/>
      <c r="H2429" s="102"/>
      <c r="I2429" s="103"/>
      <c r="J2429" s="102"/>
    </row>
    <row r="2430" spans="2:10">
      <c r="B2430" s="98"/>
      <c r="C2430" s="98"/>
      <c r="D2430" s="100"/>
      <c r="E2430" s="100"/>
      <c r="F2430" s="100"/>
      <c r="H2430" s="102"/>
      <c r="I2430" s="103"/>
      <c r="J2430" s="102"/>
    </row>
    <row r="2431" spans="2:10">
      <c r="B2431" s="98"/>
      <c r="C2431" s="98"/>
      <c r="D2431" s="100"/>
      <c r="E2431" s="100"/>
      <c r="F2431" s="100"/>
      <c r="H2431" s="102"/>
      <c r="I2431" s="103"/>
      <c r="J2431" s="102"/>
    </row>
    <row r="2432" spans="2:10">
      <c r="B2432" s="98"/>
      <c r="C2432" s="98"/>
      <c r="D2432" s="100"/>
      <c r="E2432" s="100"/>
      <c r="F2432" s="100"/>
      <c r="H2432" s="102"/>
      <c r="I2432" s="103"/>
      <c r="J2432" s="102"/>
    </row>
    <row r="2433" spans="2:10">
      <c r="B2433" s="98"/>
      <c r="C2433" s="98"/>
      <c r="D2433" s="100"/>
      <c r="E2433" s="100"/>
      <c r="F2433" s="100"/>
      <c r="H2433" s="102"/>
      <c r="I2433" s="103"/>
      <c r="J2433" s="102"/>
    </row>
    <row r="2434" spans="2:10">
      <c r="B2434" s="98"/>
      <c r="C2434" s="98"/>
      <c r="D2434" s="100"/>
      <c r="E2434" s="100"/>
      <c r="F2434" s="100"/>
      <c r="H2434" s="102"/>
      <c r="I2434" s="103"/>
      <c r="J2434" s="102"/>
    </row>
    <row r="2435" spans="2:10">
      <c r="B2435" s="98"/>
      <c r="C2435" s="98"/>
      <c r="D2435" s="100"/>
      <c r="E2435" s="100"/>
      <c r="F2435" s="100"/>
      <c r="H2435" s="102"/>
      <c r="I2435" s="103"/>
      <c r="J2435" s="102"/>
    </row>
    <row r="2436" spans="2:10">
      <c r="B2436" s="98"/>
      <c r="C2436" s="98"/>
      <c r="D2436" s="100"/>
      <c r="E2436" s="100"/>
      <c r="F2436" s="100"/>
      <c r="H2436" s="102"/>
      <c r="I2436" s="103"/>
      <c r="J2436" s="102"/>
    </row>
    <row r="2437" spans="2:10">
      <c r="B2437" s="98"/>
      <c r="C2437" s="98"/>
      <c r="D2437" s="100"/>
      <c r="E2437" s="100"/>
      <c r="F2437" s="100"/>
      <c r="H2437" s="102"/>
      <c r="I2437" s="103"/>
      <c r="J2437" s="102"/>
    </row>
    <row r="2438" spans="2:10">
      <c r="B2438" s="98"/>
      <c r="C2438" s="98"/>
      <c r="D2438" s="100"/>
      <c r="E2438" s="100"/>
      <c r="F2438" s="100"/>
      <c r="H2438" s="102"/>
      <c r="I2438" s="103"/>
      <c r="J2438" s="102"/>
    </row>
    <row r="2439" spans="2:10">
      <c r="B2439" s="98"/>
      <c r="C2439" s="98"/>
      <c r="D2439" s="100"/>
      <c r="E2439" s="100"/>
      <c r="F2439" s="100"/>
      <c r="H2439" s="102"/>
      <c r="I2439" s="103"/>
      <c r="J2439" s="102"/>
    </row>
    <row r="2440" spans="2:10">
      <c r="B2440" s="98"/>
      <c r="C2440" s="98"/>
      <c r="D2440" s="100"/>
      <c r="E2440" s="100"/>
      <c r="F2440" s="100"/>
      <c r="H2440" s="102"/>
      <c r="I2440" s="103"/>
      <c r="J2440" s="102"/>
    </row>
    <row r="2441" spans="2:10">
      <c r="B2441" s="98"/>
      <c r="C2441" s="98"/>
      <c r="D2441" s="100"/>
      <c r="E2441" s="100"/>
      <c r="F2441" s="100"/>
      <c r="H2441" s="102"/>
      <c r="I2441" s="103"/>
      <c r="J2441" s="102"/>
    </row>
    <row r="2442" spans="2:10">
      <c r="B2442" s="98"/>
      <c r="C2442" s="98"/>
      <c r="D2442" s="100"/>
      <c r="E2442" s="100"/>
      <c r="F2442" s="100"/>
      <c r="H2442" s="102"/>
      <c r="I2442" s="103"/>
      <c r="J2442" s="102"/>
    </row>
    <row r="2443" spans="2:10">
      <c r="B2443" s="98"/>
      <c r="C2443" s="98"/>
      <c r="D2443" s="100"/>
      <c r="E2443" s="100"/>
      <c r="F2443" s="100"/>
      <c r="H2443" s="102"/>
      <c r="I2443" s="103"/>
      <c r="J2443" s="102"/>
    </row>
    <row r="2444" spans="2:10">
      <c r="B2444" s="98"/>
      <c r="C2444" s="98"/>
      <c r="D2444" s="100"/>
      <c r="E2444" s="100"/>
      <c r="F2444" s="100"/>
      <c r="H2444" s="102"/>
      <c r="I2444" s="103"/>
      <c r="J2444" s="102"/>
    </row>
    <row r="2445" spans="2:10">
      <c r="B2445" s="98"/>
      <c r="C2445" s="98"/>
      <c r="D2445" s="100"/>
      <c r="E2445" s="100"/>
      <c r="F2445" s="100"/>
      <c r="H2445" s="102"/>
      <c r="I2445" s="103"/>
      <c r="J2445" s="102"/>
    </row>
    <row r="2446" spans="2:10">
      <c r="B2446" s="98"/>
      <c r="C2446" s="98"/>
      <c r="D2446" s="100"/>
      <c r="E2446" s="100"/>
      <c r="F2446" s="100"/>
      <c r="H2446" s="102"/>
      <c r="I2446" s="103"/>
      <c r="J2446" s="102"/>
    </row>
    <row r="2447" spans="2:10">
      <c r="B2447" s="98"/>
      <c r="C2447" s="98"/>
      <c r="D2447" s="100"/>
      <c r="E2447" s="100"/>
      <c r="F2447" s="100"/>
      <c r="H2447" s="102"/>
      <c r="I2447" s="103"/>
      <c r="J2447" s="102"/>
    </row>
    <row r="2448" spans="2:10">
      <c r="B2448" s="98"/>
      <c r="C2448" s="98"/>
      <c r="D2448" s="100"/>
      <c r="E2448" s="100"/>
      <c r="F2448" s="100"/>
      <c r="H2448" s="102"/>
      <c r="I2448" s="103"/>
      <c r="J2448" s="102"/>
    </row>
    <row r="2449" spans="2:10">
      <c r="B2449" s="98"/>
      <c r="C2449" s="98"/>
      <c r="D2449" s="100"/>
      <c r="E2449" s="100"/>
      <c r="F2449" s="100"/>
      <c r="H2449" s="102"/>
      <c r="I2449" s="103"/>
      <c r="J2449" s="102"/>
    </row>
    <row r="2450" spans="2:10">
      <c r="B2450" s="98"/>
      <c r="C2450" s="98"/>
      <c r="D2450" s="100"/>
      <c r="E2450" s="100"/>
      <c r="F2450" s="100"/>
      <c r="H2450" s="102"/>
      <c r="I2450" s="103"/>
      <c r="J2450" s="102"/>
    </row>
    <row r="2451" spans="2:10">
      <c r="B2451" s="98"/>
      <c r="C2451" s="98"/>
      <c r="D2451" s="100"/>
      <c r="E2451" s="100"/>
      <c r="F2451" s="100"/>
      <c r="H2451" s="102"/>
      <c r="I2451" s="103"/>
      <c r="J2451" s="102"/>
    </row>
    <row r="2452" spans="2:10">
      <c r="B2452" s="98"/>
      <c r="C2452" s="98"/>
      <c r="D2452" s="100"/>
      <c r="E2452" s="100"/>
      <c r="F2452" s="100"/>
      <c r="H2452" s="102"/>
      <c r="I2452" s="103"/>
      <c r="J2452" s="102"/>
    </row>
    <row r="2453" spans="2:10">
      <c r="B2453" s="98"/>
      <c r="C2453" s="98"/>
      <c r="D2453" s="100"/>
      <c r="E2453" s="100"/>
      <c r="F2453" s="100"/>
      <c r="H2453" s="102"/>
      <c r="I2453" s="103"/>
      <c r="J2453" s="102"/>
    </row>
    <row r="2454" spans="2:10">
      <c r="B2454" s="98"/>
      <c r="C2454" s="98"/>
      <c r="D2454" s="100"/>
      <c r="E2454" s="100"/>
      <c r="F2454" s="100"/>
      <c r="H2454" s="102"/>
      <c r="I2454" s="103"/>
      <c r="J2454" s="102"/>
    </row>
    <row r="2455" spans="2:10">
      <c r="B2455" s="98"/>
      <c r="C2455" s="98"/>
      <c r="D2455" s="100"/>
      <c r="E2455" s="100"/>
      <c r="F2455" s="100"/>
      <c r="H2455" s="102"/>
      <c r="I2455" s="103"/>
      <c r="J2455" s="102"/>
    </row>
    <row r="2456" spans="2:10">
      <c r="B2456" s="98"/>
      <c r="C2456" s="98"/>
      <c r="D2456" s="100"/>
      <c r="E2456" s="100"/>
      <c r="F2456" s="100"/>
      <c r="H2456" s="102"/>
      <c r="I2456" s="103"/>
      <c r="J2456" s="102"/>
    </row>
    <row r="2457" spans="2:10">
      <c r="B2457" s="98"/>
      <c r="C2457" s="98"/>
      <c r="D2457" s="100"/>
      <c r="E2457" s="100"/>
      <c r="F2457" s="100"/>
      <c r="H2457" s="102"/>
      <c r="I2457" s="103"/>
      <c r="J2457" s="102"/>
    </row>
    <row r="2458" spans="2:10">
      <c r="B2458" s="98"/>
      <c r="C2458" s="98"/>
      <c r="D2458" s="100"/>
      <c r="E2458" s="100"/>
      <c r="F2458" s="100"/>
      <c r="H2458" s="102"/>
      <c r="I2458" s="103"/>
      <c r="J2458" s="102"/>
    </row>
    <row r="2459" spans="2:10">
      <c r="B2459" s="98"/>
      <c r="C2459" s="98"/>
      <c r="D2459" s="100"/>
      <c r="E2459" s="100"/>
      <c r="F2459" s="100"/>
      <c r="H2459" s="102"/>
      <c r="I2459" s="103"/>
      <c r="J2459" s="102"/>
    </row>
    <row r="2460" spans="2:10">
      <c r="B2460" s="98"/>
      <c r="C2460" s="98"/>
      <c r="D2460" s="100"/>
      <c r="E2460" s="100"/>
      <c r="F2460" s="100"/>
      <c r="H2460" s="102"/>
      <c r="I2460" s="103"/>
      <c r="J2460" s="102"/>
    </row>
    <row r="2461" spans="2:10">
      <c r="B2461" s="98"/>
      <c r="C2461" s="98"/>
      <c r="D2461" s="100"/>
      <c r="E2461" s="100"/>
      <c r="F2461" s="100"/>
      <c r="H2461" s="102"/>
      <c r="I2461" s="103"/>
      <c r="J2461" s="102"/>
    </row>
    <row r="2462" spans="2:10">
      <c r="B2462" s="98"/>
      <c r="C2462" s="98"/>
      <c r="D2462" s="100"/>
      <c r="E2462" s="100"/>
      <c r="F2462" s="100"/>
      <c r="H2462" s="102"/>
      <c r="I2462" s="103"/>
      <c r="J2462" s="102"/>
    </row>
    <row r="2463" spans="2:10">
      <c r="B2463" s="98"/>
      <c r="C2463" s="98"/>
      <c r="D2463" s="100"/>
      <c r="E2463" s="100"/>
      <c r="F2463" s="100"/>
      <c r="H2463" s="102"/>
      <c r="I2463" s="103"/>
      <c r="J2463" s="102"/>
    </row>
    <row r="2464" spans="2:10">
      <c r="B2464" s="98"/>
      <c r="C2464" s="98"/>
      <c r="D2464" s="100"/>
      <c r="E2464" s="100"/>
      <c r="F2464" s="100"/>
      <c r="H2464" s="102"/>
      <c r="I2464" s="103"/>
      <c r="J2464" s="102"/>
    </row>
    <row r="2465" spans="2:10">
      <c r="B2465" s="98"/>
      <c r="C2465" s="98"/>
      <c r="D2465" s="100"/>
      <c r="E2465" s="100"/>
      <c r="F2465" s="100"/>
      <c r="H2465" s="102"/>
      <c r="I2465" s="103"/>
      <c r="J2465" s="102"/>
    </row>
    <row r="2466" spans="2:10">
      <c r="B2466" s="98"/>
      <c r="C2466" s="98"/>
      <c r="D2466" s="100"/>
      <c r="E2466" s="100"/>
      <c r="F2466" s="100"/>
      <c r="H2466" s="102"/>
      <c r="I2466" s="103"/>
      <c r="J2466" s="102"/>
    </row>
    <row r="2467" spans="2:10">
      <c r="B2467" s="98"/>
      <c r="C2467" s="98"/>
      <c r="D2467" s="100"/>
      <c r="E2467" s="100"/>
      <c r="F2467" s="100"/>
      <c r="H2467" s="102"/>
      <c r="I2467" s="103"/>
      <c r="J2467" s="102"/>
    </row>
    <row r="2468" spans="2:10">
      <c r="B2468" s="98"/>
      <c r="C2468" s="98"/>
      <c r="D2468" s="100"/>
      <c r="E2468" s="100"/>
      <c r="F2468" s="100"/>
      <c r="H2468" s="102"/>
      <c r="I2468" s="103"/>
      <c r="J2468" s="102"/>
    </row>
    <row r="2469" spans="2:10">
      <c r="B2469" s="98"/>
      <c r="C2469" s="98"/>
      <c r="D2469" s="100"/>
      <c r="E2469" s="100"/>
      <c r="F2469" s="100"/>
      <c r="H2469" s="102"/>
      <c r="I2469" s="103"/>
      <c r="J2469" s="102"/>
    </row>
    <row r="2470" spans="2:10">
      <c r="B2470" s="98"/>
      <c r="C2470" s="98"/>
      <c r="D2470" s="100"/>
      <c r="E2470" s="100"/>
      <c r="F2470" s="100"/>
      <c r="H2470" s="102"/>
      <c r="I2470" s="103"/>
      <c r="J2470" s="102"/>
    </row>
    <row r="2471" spans="2:10">
      <c r="B2471" s="98"/>
      <c r="C2471" s="98"/>
      <c r="D2471" s="100"/>
      <c r="E2471" s="100"/>
      <c r="F2471" s="100"/>
      <c r="H2471" s="102"/>
      <c r="I2471" s="103"/>
      <c r="J2471" s="102"/>
    </row>
    <row r="2472" spans="2:10">
      <c r="B2472" s="98"/>
      <c r="C2472" s="98"/>
      <c r="D2472" s="100"/>
      <c r="E2472" s="100"/>
      <c r="F2472" s="100"/>
      <c r="H2472" s="102"/>
      <c r="I2472" s="103"/>
      <c r="J2472" s="102"/>
    </row>
    <row r="2473" spans="2:10">
      <c r="B2473" s="98"/>
      <c r="C2473" s="98"/>
      <c r="D2473" s="100"/>
      <c r="E2473" s="100"/>
      <c r="F2473" s="100"/>
      <c r="H2473" s="102"/>
      <c r="I2473" s="103"/>
      <c r="J2473" s="102"/>
    </row>
    <row r="2474" spans="2:10">
      <c r="B2474" s="98"/>
      <c r="C2474" s="98"/>
      <c r="D2474" s="100"/>
      <c r="E2474" s="100"/>
      <c r="F2474" s="100"/>
      <c r="H2474" s="102"/>
      <c r="I2474" s="103"/>
      <c r="J2474" s="102"/>
    </row>
    <row r="2475" spans="2:10">
      <c r="B2475" s="98"/>
      <c r="C2475" s="98"/>
      <c r="D2475" s="100"/>
      <c r="E2475" s="100"/>
      <c r="F2475" s="100"/>
      <c r="H2475" s="102"/>
      <c r="I2475" s="103"/>
      <c r="J2475" s="102"/>
    </row>
    <row r="2476" spans="2:10">
      <c r="B2476" s="98"/>
      <c r="C2476" s="98"/>
      <c r="D2476" s="100"/>
      <c r="E2476" s="100"/>
      <c r="F2476" s="100"/>
      <c r="H2476" s="102"/>
      <c r="I2476" s="103"/>
      <c r="J2476" s="102"/>
    </row>
    <row r="2477" spans="2:10">
      <c r="B2477" s="98"/>
      <c r="C2477" s="98"/>
      <c r="D2477" s="100"/>
      <c r="E2477" s="100"/>
      <c r="F2477" s="100"/>
      <c r="H2477" s="102"/>
      <c r="I2477" s="103"/>
      <c r="J2477" s="102"/>
    </row>
    <row r="2478" spans="2:10">
      <c r="B2478" s="98"/>
      <c r="C2478" s="98"/>
      <c r="D2478" s="100"/>
      <c r="E2478" s="100"/>
      <c r="F2478" s="100"/>
      <c r="H2478" s="102"/>
      <c r="I2478" s="103"/>
      <c r="J2478" s="102"/>
    </row>
    <row r="2479" spans="2:10">
      <c r="B2479" s="98"/>
      <c r="C2479" s="98"/>
      <c r="D2479" s="100"/>
      <c r="E2479" s="100"/>
      <c r="F2479" s="100"/>
      <c r="H2479" s="102"/>
      <c r="I2479" s="103"/>
      <c r="J2479" s="102"/>
    </row>
    <row r="2480" spans="2:10">
      <c r="B2480" s="98"/>
      <c r="C2480" s="98"/>
      <c r="D2480" s="100"/>
      <c r="E2480" s="100"/>
      <c r="F2480" s="100"/>
      <c r="H2480" s="102"/>
      <c r="I2480" s="103"/>
      <c r="J2480" s="102"/>
    </row>
    <row r="2481" spans="2:10">
      <c r="B2481" s="98"/>
      <c r="C2481" s="98"/>
      <c r="D2481" s="100"/>
      <c r="E2481" s="100"/>
      <c r="F2481" s="100"/>
      <c r="H2481" s="102"/>
      <c r="I2481" s="103"/>
      <c r="J2481" s="102"/>
    </row>
    <row r="2482" spans="2:10">
      <c r="B2482" s="98"/>
      <c r="C2482" s="98"/>
      <c r="D2482" s="100"/>
      <c r="E2482" s="100"/>
      <c r="F2482" s="100"/>
      <c r="H2482" s="102"/>
      <c r="I2482" s="103"/>
      <c r="J2482" s="102"/>
    </row>
    <row r="2483" spans="2:10">
      <c r="B2483" s="98"/>
      <c r="C2483" s="98"/>
      <c r="D2483" s="100"/>
      <c r="E2483" s="100"/>
      <c r="F2483" s="100"/>
      <c r="H2483" s="102"/>
      <c r="I2483" s="103"/>
      <c r="J2483" s="102"/>
    </row>
    <row r="2484" spans="2:10">
      <c r="B2484" s="98"/>
      <c r="C2484" s="98"/>
      <c r="D2484" s="100"/>
      <c r="E2484" s="100"/>
      <c r="F2484" s="100"/>
      <c r="H2484" s="102"/>
      <c r="I2484" s="103"/>
      <c r="J2484" s="102"/>
    </row>
    <row r="2485" spans="2:10">
      <c r="B2485" s="98"/>
      <c r="C2485" s="98"/>
      <c r="D2485" s="100"/>
      <c r="E2485" s="100"/>
      <c r="F2485" s="100"/>
      <c r="H2485" s="102"/>
      <c r="I2485" s="103"/>
      <c r="J2485" s="102"/>
    </row>
    <row r="2486" spans="2:10">
      <c r="B2486" s="98"/>
      <c r="C2486" s="98"/>
      <c r="D2486" s="100"/>
      <c r="E2486" s="100"/>
      <c r="F2486" s="100"/>
      <c r="H2486" s="102"/>
      <c r="I2486" s="103"/>
      <c r="J2486" s="102"/>
    </row>
    <row r="2487" spans="2:10">
      <c r="B2487" s="98"/>
      <c r="C2487" s="98"/>
      <c r="D2487" s="100"/>
      <c r="E2487" s="100"/>
      <c r="F2487" s="100"/>
      <c r="H2487" s="102"/>
      <c r="I2487" s="103"/>
      <c r="J2487" s="102"/>
    </row>
    <row r="2488" spans="2:10">
      <c r="B2488" s="98"/>
      <c r="C2488" s="98"/>
      <c r="D2488" s="100"/>
      <c r="E2488" s="100"/>
      <c r="F2488" s="100"/>
      <c r="H2488" s="102"/>
      <c r="I2488" s="103"/>
      <c r="J2488" s="102"/>
    </row>
    <row r="2489" spans="2:10">
      <c r="B2489" s="98"/>
      <c r="C2489" s="98"/>
      <c r="D2489" s="100"/>
      <c r="E2489" s="100"/>
      <c r="F2489" s="100"/>
      <c r="H2489" s="102"/>
      <c r="I2489" s="103"/>
      <c r="J2489" s="102"/>
    </row>
    <row r="2490" spans="2:10">
      <c r="B2490" s="98"/>
      <c r="C2490" s="98"/>
      <c r="D2490" s="100"/>
      <c r="E2490" s="100"/>
      <c r="F2490" s="100"/>
      <c r="H2490" s="102"/>
      <c r="I2490" s="103"/>
      <c r="J2490" s="102"/>
    </row>
    <row r="2491" spans="2:10">
      <c r="B2491" s="98"/>
      <c r="C2491" s="98"/>
      <c r="D2491" s="100"/>
      <c r="E2491" s="100"/>
      <c r="F2491" s="100"/>
      <c r="H2491" s="102"/>
      <c r="I2491" s="103"/>
      <c r="J2491" s="102"/>
    </row>
    <row r="2492" spans="2:10">
      <c r="B2492" s="98"/>
      <c r="C2492" s="98"/>
      <c r="D2492" s="100"/>
      <c r="E2492" s="100"/>
      <c r="F2492" s="100"/>
      <c r="H2492" s="102"/>
      <c r="I2492" s="103"/>
      <c r="J2492" s="102"/>
    </row>
    <row r="2493" spans="2:10">
      <c r="B2493" s="98"/>
      <c r="C2493" s="98"/>
      <c r="D2493" s="100"/>
      <c r="E2493" s="100"/>
      <c r="F2493" s="100"/>
      <c r="H2493" s="102"/>
      <c r="I2493" s="103"/>
      <c r="J2493" s="102"/>
    </row>
    <row r="2494" spans="2:10">
      <c r="B2494" s="98"/>
      <c r="C2494" s="98"/>
      <c r="D2494" s="100"/>
      <c r="E2494" s="100"/>
      <c r="F2494" s="100"/>
      <c r="H2494" s="102"/>
      <c r="I2494" s="103"/>
      <c r="J2494" s="102"/>
    </row>
    <row r="2495" spans="2:10">
      <c r="B2495" s="98"/>
      <c r="C2495" s="98"/>
      <c r="D2495" s="100"/>
      <c r="E2495" s="100"/>
      <c r="F2495" s="100"/>
      <c r="H2495" s="102"/>
      <c r="I2495" s="103"/>
      <c r="J2495" s="102"/>
    </row>
    <row r="2496" spans="2:10">
      <c r="B2496" s="98"/>
      <c r="C2496" s="98"/>
      <c r="D2496" s="100"/>
      <c r="E2496" s="100"/>
      <c r="F2496" s="100"/>
      <c r="H2496" s="102"/>
      <c r="I2496" s="103"/>
      <c r="J2496" s="102"/>
    </row>
    <row r="2497" spans="2:10">
      <c r="B2497" s="98"/>
      <c r="C2497" s="98"/>
      <c r="D2497" s="100"/>
      <c r="E2497" s="100"/>
      <c r="F2497" s="100"/>
      <c r="H2497" s="102"/>
      <c r="I2497" s="103"/>
      <c r="J2497" s="102"/>
    </row>
    <row r="2498" spans="2:10">
      <c r="B2498" s="98"/>
      <c r="C2498" s="98"/>
      <c r="D2498" s="100"/>
      <c r="E2498" s="100"/>
      <c r="F2498" s="100"/>
      <c r="H2498" s="102"/>
      <c r="I2498" s="103"/>
      <c r="J2498" s="102"/>
    </row>
    <row r="2499" spans="2:10">
      <c r="B2499" s="98"/>
      <c r="C2499" s="98"/>
      <c r="D2499" s="100"/>
      <c r="E2499" s="100"/>
      <c r="F2499" s="100"/>
      <c r="H2499" s="102"/>
      <c r="I2499" s="103"/>
      <c r="J2499" s="102"/>
    </row>
    <row r="2500" spans="2:10">
      <c r="B2500" s="98"/>
      <c r="C2500" s="98"/>
      <c r="D2500" s="100"/>
      <c r="E2500" s="100"/>
      <c r="F2500" s="100"/>
      <c r="H2500" s="102"/>
      <c r="I2500" s="103"/>
      <c r="J2500" s="102"/>
    </row>
    <row r="2501" spans="2:10">
      <c r="B2501" s="98"/>
      <c r="C2501" s="98"/>
      <c r="D2501" s="100"/>
      <c r="E2501" s="100"/>
      <c r="F2501" s="100"/>
      <c r="H2501" s="102"/>
      <c r="I2501" s="103"/>
      <c r="J2501" s="102"/>
    </row>
    <row r="2502" spans="2:10">
      <c r="B2502" s="98"/>
      <c r="C2502" s="98"/>
      <c r="D2502" s="100"/>
      <c r="E2502" s="100"/>
      <c r="F2502" s="100"/>
      <c r="H2502" s="102"/>
      <c r="I2502" s="103"/>
      <c r="J2502" s="102"/>
    </row>
    <row r="2503" spans="2:10">
      <c r="B2503" s="98"/>
      <c r="C2503" s="98"/>
      <c r="D2503" s="100"/>
      <c r="E2503" s="100"/>
      <c r="F2503" s="100"/>
      <c r="H2503" s="102"/>
      <c r="I2503" s="103"/>
      <c r="J2503" s="102"/>
    </row>
    <row r="2504" spans="2:10">
      <c r="B2504" s="98"/>
      <c r="C2504" s="98"/>
      <c r="D2504" s="100"/>
      <c r="E2504" s="100"/>
      <c r="F2504" s="100"/>
      <c r="H2504" s="102"/>
      <c r="I2504" s="103"/>
      <c r="J2504" s="102"/>
    </row>
    <row r="2505" spans="2:10">
      <c r="B2505" s="98"/>
      <c r="C2505" s="98"/>
      <c r="D2505" s="100"/>
      <c r="E2505" s="100"/>
      <c r="F2505" s="100"/>
      <c r="H2505" s="102"/>
      <c r="I2505" s="103"/>
      <c r="J2505" s="102"/>
    </row>
    <row r="2506" spans="2:10">
      <c r="B2506" s="98"/>
      <c r="C2506" s="98"/>
      <c r="D2506" s="100"/>
      <c r="E2506" s="100"/>
      <c r="F2506" s="100"/>
      <c r="H2506" s="102"/>
      <c r="I2506" s="103"/>
      <c r="J2506" s="102"/>
    </row>
    <row r="2507" spans="2:10">
      <c r="B2507" s="98"/>
      <c r="C2507" s="98"/>
      <c r="D2507" s="100"/>
      <c r="E2507" s="100"/>
      <c r="F2507" s="100"/>
      <c r="H2507" s="102"/>
      <c r="I2507" s="103"/>
      <c r="J2507" s="102"/>
    </row>
    <row r="2508" spans="2:10">
      <c r="B2508" s="98"/>
      <c r="C2508" s="98"/>
      <c r="D2508" s="100"/>
      <c r="E2508" s="100"/>
      <c r="F2508" s="100"/>
      <c r="H2508" s="102"/>
      <c r="I2508" s="103"/>
      <c r="J2508" s="102"/>
    </row>
    <row r="2509" spans="2:10">
      <c r="B2509" s="98"/>
      <c r="C2509" s="98"/>
      <c r="D2509" s="100"/>
      <c r="E2509" s="100"/>
      <c r="F2509" s="100"/>
      <c r="H2509" s="102"/>
      <c r="I2509" s="103"/>
      <c r="J2509" s="102"/>
    </row>
    <row r="2510" spans="2:10">
      <c r="B2510" s="98"/>
      <c r="C2510" s="98"/>
      <c r="D2510" s="100"/>
      <c r="E2510" s="100"/>
      <c r="F2510" s="100"/>
      <c r="H2510" s="102"/>
      <c r="I2510" s="103"/>
      <c r="J2510" s="102"/>
    </row>
    <row r="2511" spans="2:10">
      <c r="B2511" s="98"/>
      <c r="C2511" s="98"/>
      <c r="D2511" s="100"/>
      <c r="E2511" s="100"/>
      <c r="F2511" s="100"/>
      <c r="H2511" s="102"/>
      <c r="I2511" s="103"/>
      <c r="J2511" s="102"/>
    </row>
    <row r="2512" spans="2:10">
      <c r="B2512" s="98"/>
      <c r="C2512" s="98"/>
      <c r="D2512" s="100"/>
      <c r="E2512" s="100"/>
      <c r="F2512" s="100"/>
      <c r="H2512" s="102"/>
      <c r="I2512" s="103"/>
      <c r="J2512" s="102"/>
    </row>
    <row r="2513" spans="2:10">
      <c r="B2513" s="98"/>
      <c r="C2513" s="98"/>
      <c r="D2513" s="100"/>
      <c r="E2513" s="100"/>
      <c r="F2513" s="100"/>
      <c r="H2513" s="102"/>
      <c r="I2513" s="103"/>
      <c r="J2513" s="102"/>
    </row>
    <row r="2514" spans="2:10">
      <c r="B2514" s="98"/>
      <c r="C2514" s="98"/>
      <c r="D2514" s="100"/>
      <c r="E2514" s="100"/>
      <c r="F2514" s="100"/>
      <c r="H2514" s="102"/>
      <c r="I2514" s="103"/>
      <c r="J2514" s="102"/>
    </row>
    <row r="2515" spans="2:10">
      <c r="B2515" s="98"/>
      <c r="C2515" s="98"/>
      <c r="D2515" s="100"/>
      <c r="E2515" s="100"/>
      <c r="F2515" s="100"/>
      <c r="H2515" s="102"/>
      <c r="I2515" s="103"/>
      <c r="J2515" s="102"/>
    </row>
    <row r="2516" spans="2:10">
      <c r="B2516" s="98"/>
      <c r="C2516" s="98"/>
      <c r="D2516" s="100"/>
      <c r="E2516" s="100"/>
      <c r="F2516" s="100"/>
      <c r="H2516" s="102"/>
      <c r="I2516" s="103"/>
      <c r="J2516" s="102"/>
    </row>
    <row r="2517" spans="2:10">
      <c r="B2517" s="98"/>
      <c r="C2517" s="98"/>
      <c r="D2517" s="100"/>
      <c r="E2517" s="100"/>
      <c r="F2517" s="100"/>
      <c r="H2517" s="102"/>
      <c r="I2517" s="103"/>
      <c r="J2517" s="102"/>
    </row>
    <row r="2518" spans="2:10">
      <c r="B2518" s="98"/>
      <c r="C2518" s="98"/>
      <c r="D2518" s="100"/>
      <c r="E2518" s="100"/>
      <c r="F2518" s="100"/>
      <c r="H2518" s="102"/>
      <c r="I2518" s="103"/>
      <c r="J2518" s="102"/>
    </row>
    <row r="2519" spans="2:10">
      <c r="B2519" s="98"/>
      <c r="C2519" s="98"/>
      <c r="D2519" s="100"/>
      <c r="E2519" s="100"/>
      <c r="F2519" s="100"/>
      <c r="H2519" s="102"/>
      <c r="I2519" s="103"/>
      <c r="J2519" s="102"/>
    </row>
    <row r="2520" spans="2:10">
      <c r="B2520" s="98"/>
      <c r="C2520" s="98"/>
      <c r="D2520" s="100"/>
      <c r="E2520" s="100"/>
      <c r="F2520" s="100"/>
      <c r="H2520" s="102"/>
      <c r="I2520" s="103"/>
      <c r="J2520" s="102"/>
    </row>
    <row r="2521" spans="2:10">
      <c r="B2521" s="98"/>
      <c r="C2521" s="98"/>
      <c r="D2521" s="100"/>
      <c r="E2521" s="100"/>
      <c r="F2521" s="100"/>
      <c r="H2521" s="102"/>
      <c r="I2521" s="103"/>
      <c r="J2521" s="102"/>
    </row>
    <row r="2522" spans="2:10">
      <c r="B2522" s="98"/>
      <c r="C2522" s="98"/>
      <c r="D2522" s="100"/>
      <c r="E2522" s="100"/>
      <c r="F2522" s="100"/>
      <c r="H2522" s="102"/>
      <c r="I2522" s="103"/>
      <c r="J2522" s="102"/>
    </row>
    <row r="2523" spans="2:10">
      <c r="B2523" s="98"/>
      <c r="C2523" s="98"/>
      <c r="D2523" s="100"/>
      <c r="E2523" s="100"/>
      <c r="F2523" s="100"/>
      <c r="H2523" s="102"/>
      <c r="I2523" s="103"/>
      <c r="J2523" s="102"/>
    </row>
    <row r="2524" spans="2:10">
      <c r="B2524" s="98"/>
      <c r="C2524" s="98"/>
      <c r="D2524" s="100"/>
      <c r="E2524" s="100"/>
      <c r="F2524" s="100"/>
      <c r="H2524" s="102"/>
      <c r="I2524" s="103"/>
      <c r="J2524" s="102"/>
    </row>
    <row r="2525" spans="2:10">
      <c r="B2525" s="98"/>
      <c r="C2525" s="98"/>
      <c r="D2525" s="100"/>
      <c r="E2525" s="100"/>
      <c r="F2525" s="100"/>
      <c r="H2525" s="102"/>
      <c r="I2525" s="103"/>
      <c r="J2525" s="102"/>
    </row>
    <row r="2526" spans="2:10">
      <c r="B2526" s="98"/>
      <c r="C2526" s="98"/>
      <c r="D2526" s="100"/>
      <c r="E2526" s="100"/>
      <c r="F2526" s="100"/>
      <c r="H2526" s="102"/>
      <c r="I2526" s="103"/>
      <c r="J2526" s="102"/>
    </row>
    <row r="2527" spans="2:10">
      <c r="B2527" s="98"/>
      <c r="C2527" s="98"/>
      <c r="D2527" s="100"/>
      <c r="E2527" s="100"/>
      <c r="F2527" s="100"/>
      <c r="H2527" s="102"/>
      <c r="I2527" s="103"/>
      <c r="J2527" s="102"/>
    </row>
    <row r="2528" spans="2:10">
      <c r="B2528" s="98"/>
      <c r="C2528" s="98"/>
      <c r="D2528" s="100"/>
      <c r="E2528" s="100"/>
      <c r="F2528" s="100"/>
      <c r="H2528" s="102"/>
      <c r="I2528" s="103"/>
      <c r="J2528" s="102"/>
    </row>
    <row r="2529" spans="2:10">
      <c r="B2529" s="98"/>
      <c r="C2529" s="98"/>
      <c r="D2529" s="100"/>
      <c r="E2529" s="100"/>
      <c r="F2529" s="100"/>
      <c r="H2529" s="102"/>
      <c r="I2529" s="103"/>
      <c r="J2529" s="102"/>
    </row>
    <row r="2530" spans="2:10">
      <c r="B2530" s="98"/>
      <c r="C2530" s="98"/>
      <c r="D2530" s="100"/>
      <c r="E2530" s="100"/>
      <c r="F2530" s="100"/>
      <c r="H2530" s="102"/>
      <c r="I2530" s="103"/>
      <c r="J2530" s="102"/>
    </row>
    <row r="2531" spans="2:10">
      <c r="B2531" s="98"/>
      <c r="C2531" s="98"/>
      <c r="D2531" s="100"/>
      <c r="E2531" s="100"/>
      <c r="F2531" s="100"/>
      <c r="H2531" s="102"/>
      <c r="I2531" s="103"/>
      <c r="J2531" s="102"/>
    </row>
    <row r="2532" spans="2:10">
      <c r="B2532" s="98"/>
      <c r="C2532" s="98"/>
      <c r="D2532" s="100"/>
      <c r="E2532" s="100"/>
      <c r="F2532" s="100"/>
      <c r="H2532" s="102"/>
      <c r="I2532" s="103"/>
      <c r="J2532" s="102"/>
    </row>
    <row r="2533" spans="2:10">
      <c r="B2533" s="98"/>
      <c r="C2533" s="98"/>
      <c r="D2533" s="100"/>
      <c r="E2533" s="100"/>
      <c r="F2533" s="100"/>
      <c r="H2533" s="102"/>
      <c r="I2533" s="103"/>
      <c r="J2533" s="102"/>
    </row>
    <row r="2534" spans="2:10">
      <c r="B2534" s="98"/>
      <c r="C2534" s="98"/>
      <c r="D2534" s="100"/>
      <c r="E2534" s="100"/>
      <c r="F2534" s="100"/>
      <c r="H2534" s="102"/>
      <c r="I2534" s="103"/>
      <c r="J2534" s="102"/>
    </row>
    <row r="2535" spans="2:10">
      <c r="B2535" s="98"/>
      <c r="C2535" s="98"/>
      <c r="D2535" s="100"/>
      <c r="E2535" s="100"/>
      <c r="F2535" s="100"/>
      <c r="H2535" s="102"/>
      <c r="I2535" s="103"/>
      <c r="J2535" s="102"/>
    </row>
    <row r="2536" spans="2:10">
      <c r="B2536" s="98"/>
      <c r="C2536" s="98"/>
      <c r="D2536" s="100"/>
      <c r="E2536" s="100"/>
      <c r="F2536" s="100"/>
      <c r="H2536" s="102"/>
      <c r="I2536" s="103"/>
      <c r="J2536" s="102"/>
    </row>
    <row r="2537" spans="2:10">
      <c r="B2537" s="98"/>
      <c r="C2537" s="98"/>
      <c r="D2537" s="100"/>
      <c r="E2537" s="100"/>
      <c r="F2537" s="100"/>
      <c r="H2537" s="102"/>
      <c r="I2537" s="103"/>
      <c r="J2537" s="102"/>
    </row>
    <row r="2538" spans="2:10">
      <c r="B2538" s="98"/>
      <c r="C2538" s="98"/>
      <c r="D2538" s="100"/>
      <c r="E2538" s="100"/>
      <c r="F2538" s="100"/>
      <c r="H2538" s="102"/>
      <c r="I2538" s="103"/>
      <c r="J2538" s="102"/>
    </row>
    <row r="2539" spans="2:10">
      <c r="B2539" s="98"/>
      <c r="C2539" s="98"/>
      <c r="D2539" s="100"/>
      <c r="E2539" s="100"/>
      <c r="F2539" s="100"/>
      <c r="H2539" s="102"/>
      <c r="I2539" s="103"/>
      <c r="J2539" s="102"/>
    </row>
    <row r="2540" spans="2:10">
      <c r="B2540" s="98"/>
      <c r="C2540" s="98"/>
      <c r="D2540" s="100"/>
      <c r="E2540" s="100"/>
      <c r="F2540" s="100"/>
      <c r="H2540" s="102"/>
      <c r="I2540" s="103"/>
      <c r="J2540" s="102"/>
    </row>
    <row r="2541" spans="2:10">
      <c r="B2541" s="98"/>
      <c r="C2541" s="98"/>
      <c r="D2541" s="100"/>
      <c r="E2541" s="100"/>
      <c r="F2541" s="100"/>
      <c r="H2541" s="102"/>
      <c r="I2541" s="103"/>
      <c r="J2541" s="102"/>
    </row>
    <row r="2542" spans="2:10">
      <c r="B2542" s="98"/>
      <c r="C2542" s="98"/>
      <c r="D2542" s="100"/>
      <c r="E2542" s="100"/>
      <c r="F2542" s="100"/>
      <c r="H2542" s="102"/>
      <c r="I2542" s="103"/>
      <c r="J2542" s="102"/>
    </row>
    <row r="2543" spans="2:10">
      <c r="B2543" s="98"/>
      <c r="C2543" s="98"/>
      <c r="D2543" s="100"/>
      <c r="E2543" s="100"/>
      <c r="F2543" s="100"/>
      <c r="H2543" s="102"/>
      <c r="I2543" s="103"/>
      <c r="J2543" s="102"/>
    </row>
    <row r="2544" spans="2:10">
      <c r="B2544" s="98"/>
      <c r="C2544" s="98"/>
      <c r="D2544" s="100"/>
      <c r="E2544" s="100"/>
      <c r="F2544" s="100"/>
      <c r="H2544" s="102"/>
      <c r="I2544" s="103"/>
      <c r="J2544" s="102"/>
    </row>
    <row r="2545" spans="2:10">
      <c r="B2545" s="98"/>
      <c r="C2545" s="98"/>
      <c r="D2545" s="100"/>
      <c r="E2545" s="100"/>
      <c r="F2545" s="100"/>
      <c r="H2545" s="102"/>
      <c r="I2545" s="103"/>
      <c r="J2545" s="102"/>
    </row>
    <row r="2546" spans="2:10">
      <c r="B2546" s="98"/>
      <c r="C2546" s="98"/>
      <c r="D2546" s="100"/>
      <c r="E2546" s="100"/>
      <c r="F2546" s="100"/>
      <c r="H2546" s="102"/>
      <c r="I2546" s="103"/>
      <c r="J2546" s="102"/>
    </row>
    <row r="2547" spans="2:10">
      <c r="B2547" s="98"/>
      <c r="C2547" s="98"/>
      <c r="D2547" s="100"/>
      <c r="E2547" s="100"/>
      <c r="F2547" s="100"/>
      <c r="H2547" s="102"/>
      <c r="I2547" s="103"/>
      <c r="J2547" s="102"/>
    </row>
    <row r="2548" spans="2:10">
      <c r="B2548" s="98"/>
      <c r="C2548" s="98"/>
      <c r="D2548" s="100"/>
      <c r="E2548" s="100"/>
      <c r="F2548" s="100"/>
      <c r="H2548" s="102"/>
      <c r="I2548" s="103"/>
      <c r="J2548" s="102"/>
    </row>
    <row r="2549" spans="2:10">
      <c r="B2549" s="98"/>
      <c r="C2549" s="98"/>
      <c r="D2549" s="100"/>
      <c r="E2549" s="100"/>
      <c r="F2549" s="100"/>
      <c r="H2549" s="102"/>
      <c r="I2549" s="103"/>
      <c r="J2549" s="102"/>
    </row>
    <row r="2550" spans="2:10">
      <c r="B2550" s="98"/>
      <c r="C2550" s="98"/>
      <c r="D2550" s="100"/>
      <c r="E2550" s="100"/>
      <c r="F2550" s="100"/>
      <c r="H2550" s="102"/>
      <c r="I2550" s="103"/>
      <c r="J2550" s="102"/>
    </row>
    <row r="2551" spans="2:10">
      <c r="B2551" s="98"/>
      <c r="C2551" s="98"/>
      <c r="D2551" s="100"/>
      <c r="E2551" s="100"/>
      <c r="F2551" s="100"/>
      <c r="H2551" s="102"/>
      <c r="I2551" s="103"/>
      <c r="J2551" s="102"/>
    </row>
    <row r="2552" spans="2:10">
      <c r="B2552" s="98"/>
      <c r="C2552" s="98"/>
      <c r="D2552" s="100"/>
      <c r="E2552" s="100"/>
      <c r="F2552" s="100"/>
      <c r="H2552" s="102"/>
      <c r="I2552" s="103"/>
      <c r="J2552" s="102"/>
    </row>
    <row r="2553" spans="2:10">
      <c r="B2553" s="98"/>
      <c r="C2553" s="98"/>
      <c r="D2553" s="100"/>
      <c r="E2553" s="100"/>
      <c r="F2553" s="100"/>
      <c r="H2553" s="102"/>
      <c r="I2553" s="103"/>
      <c r="J2553" s="102"/>
    </row>
    <row r="2554" spans="2:10">
      <c r="B2554" s="98"/>
      <c r="C2554" s="98"/>
      <c r="D2554" s="100"/>
      <c r="E2554" s="100"/>
      <c r="F2554" s="100"/>
      <c r="H2554" s="102"/>
      <c r="I2554" s="103"/>
      <c r="J2554" s="102"/>
    </row>
    <row r="2555" spans="2:10">
      <c r="B2555" s="98"/>
      <c r="C2555" s="98"/>
      <c r="D2555" s="100"/>
      <c r="E2555" s="100"/>
      <c r="F2555" s="100"/>
      <c r="H2555" s="102"/>
      <c r="I2555" s="103"/>
      <c r="J2555" s="102"/>
    </row>
    <row r="2556" spans="2:10">
      <c r="B2556" s="98"/>
      <c r="C2556" s="98"/>
      <c r="D2556" s="100"/>
      <c r="E2556" s="100"/>
      <c r="F2556" s="100"/>
      <c r="H2556" s="102"/>
      <c r="I2556" s="103"/>
      <c r="J2556" s="102"/>
    </row>
    <row r="2557" spans="2:10">
      <c r="B2557" s="98"/>
      <c r="C2557" s="98"/>
      <c r="D2557" s="100"/>
      <c r="E2557" s="100"/>
      <c r="F2557" s="100"/>
      <c r="H2557" s="102"/>
      <c r="I2557" s="103"/>
      <c r="J2557" s="102"/>
    </row>
    <row r="2558" spans="2:10">
      <c r="B2558" s="98"/>
      <c r="C2558" s="98"/>
      <c r="D2558" s="100"/>
      <c r="E2558" s="100"/>
      <c r="F2558" s="100"/>
      <c r="H2558" s="102"/>
      <c r="I2558" s="103"/>
      <c r="J2558" s="102"/>
    </row>
    <row r="2559" spans="2:10">
      <c r="B2559" s="98"/>
      <c r="C2559" s="98"/>
      <c r="D2559" s="100"/>
      <c r="E2559" s="100"/>
      <c r="F2559" s="100"/>
      <c r="H2559" s="102"/>
      <c r="I2559" s="103"/>
      <c r="J2559" s="102"/>
    </row>
    <row r="2560" spans="2:10">
      <c r="B2560" s="98"/>
      <c r="C2560" s="98"/>
      <c r="D2560" s="100"/>
      <c r="E2560" s="100"/>
      <c r="F2560" s="100"/>
      <c r="H2560" s="102"/>
      <c r="I2560" s="103"/>
      <c r="J2560" s="102"/>
    </row>
    <row r="2561" spans="2:10">
      <c r="B2561" s="98"/>
      <c r="C2561" s="98"/>
      <c r="D2561" s="100"/>
      <c r="E2561" s="100"/>
      <c r="F2561" s="100"/>
      <c r="H2561" s="102"/>
      <c r="I2561" s="103"/>
      <c r="J2561" s="102"/>
    </row>
    <row r="2562" spans="2:10">
      <c r="B2562" s="98"/>
      <c r="C2562" s="98"/>
      <c r="D2562" s="100"/>
      <c r="E2562" s="100"/>
      <c r="F2562" s="100"/>
      <c r="H2562" s="102"/>
      <c r="I2562" s="103"/>
      <c r="J2562" s="102"/>
    </row>
    <row r="2563" spans="2:10">
      <c r="B2563" s="98"/>
      <c r="C2563" s="98"/>
      <c r="D2563" s="100"/>
      <c r="E2563" s="100"/>
      <c r="F2563" s="100"/>
      <c r="H2563" s="102"/>
      <c r="I2563" s="103"/>
      <c r="J2563" s="102"/>
    </row>
    <row r="2564" spans="2:10">
      <c r="B2564" s="98"/>
      <c r="C2564" s="98"/>
      <c r="D2564" s="100"/>
      <c r="E2564" s="100"/>
      <c r="F2564" s="100"/>
      <c r="H2564" s="102"/>
      <c r="I2564" s="103"/>
      <c r="J2564" s="102"/>
    </row>
    <row r="2565" spans="2:10">
      <c r="B2565" s="98"/>
      <c r="C2565" s="98"/>
      <c r="D2565" s="100"/>
      <c r="E2565" s="100"/>
      <c r="F2565" s="100"/>
      <c r="H2565" s="102"/>
      <c r="I2565" s="103"/>
      <c r="J2565" s="102"/>
    </row>
    <row r="2566" spans="2:10">
      <c r="B2566" s="98"/>
      <c r="C2566" s="98"/>
      <c r="D2566" s="100"/>
      <c r="E2566" s="100"/>
      <c r="F2566" s="100"/>
      <c r="H2566" s="102"/>
      <c r="I2566" s="103"/>
      <c r="J2566" s="102"/>
    </row>
    <row r="2567" spans="2:10">
      <c r="B2567" s="98"/>
      <c r="C2567" s="98"/>
      <c r="D2567" s="100"/>
      <c r="E2567" s="100"/>
      <c r="F2567" s="100"/>
      <c r="H2567" s="102"/>
      <c r="I2567" s="103"/>
      <c r="J2567" s="102"/>
    </row>
    <row r="2568" spans="2:10">
      <c r="B2568" s="98"/>
      <c r="C2568" s="98"/>
      <c r="D2568" s="100"/>
      <c r="E2568" s="100"/>
      <c r="F2568" s="100"/>
      <c r="H2568" s="102"/>
      <c r="I2568" s="103"/>
      <c r="J2568" s="102"/>
    </row>
    <row r="2569" spans="2:10">
      <c r="B2569" s="98"/>
      <c r="C2569" s="98"/>
      <c r="D2569" s="100"/>
      <c r="E2569" s="100"/>
      <c r="F2569" s="100"/>
      <c r="H2569" s="102"/>
      <c r="I2569" s="103"/>
      <c r="J2569" s="102"/>
    </row>
    <row r="2570" spans="2:10">
      <c r="B2570" s="98"/>
      <c r="C2570" s="98"/>
      <c r="D2570" s="100"/>
      <c r="E2570" s="100"/>
      <c r="F2570" s="100"/>
      <c r="H2570" s="102"/>
      <c r="I2570" s="103"/>
      <c r="J2570" s="102"/>
    </row>
    <row r="2571" spans="2:10">
      <c r="B2571" s="98"/>
      <c r="C2571" s="98"/>
      <c r="D2571" s="100"/>
      <c r="E2571" s="100"/>
      <c r="F2571" s="100"/>
      <c r="H2571" s="102"/>
      <c r="I2571" s="103"/>
      <c r="J2571" s="102"/>
    </row>
    <row r="2572" spans="2:10">
      <c r="B2572" s="98"/>
      <c r="C2572" s="98"/>
      <c r="D2572" s="100"/>
      <c r="E2572" s="100"/>
      <c r="F2572" s="100"/>
      <c r="H2572" s="102"/>
      <c r="I2572" s="103"/>
      <c r="J2572" s="102"/>
    </row>
    <row r="2573" spans="2:10">
      <c r="B2573" s="98"/>
      <c r="C2573" s="98"/>
      <c r="D2573" s="100"/>
      <c r="E2573" s="100"/>
      <c r="F2573" s="100"/>
      <c r="H2573" s="102"/>
      <c r="I2573" s="103"/>
      <c r="J2573" s="102"/>
    </row>
    <row r="2574" spans="2:10">
      <c r="B2574" s="98"/>
      <c r="C2574" s="98"/>
      <c r="D2574" s="100"/>
      <c r="E2574" s="100"/>
      <c r="F2574" s="100"/>
      <c r="H2574" s="102"/>
      <c r="I2574" s="103"/>
      <c r="J2574" s="102"/>
    </row>
    <row r="2575" spans="2:10">
      <c r="B2575" s="98"/>
      <c r="C2575" s="98"/>
      <c r="D2575" s="100"/>
      <c r="E2575" s="100"/>
      <c r="F2575" s="100"/>
      <c r="H2575" s="102"/>
      <c r="I2575" s="103"/>
      <c r="J2575" s="102"/>
    </row>
    <row r="2576" spans="2:10">
      <c r="B2576" s="98"/>
      <c r="C2576" s="98"/>
      <c r="D2576" s="100"/>
      <c r="E2576" s="100"/>
      <c r="F2576" s="100"/>
      <c r="H2576" s="102"/>
      <c r="I2576" s="103"/>
      <c r="J2576" s="102"/>
    </row>
    <row r="2577" spans="2:10">
      <c r="B2577" s="98"/>
      <c r="C2577" s="98"/>
      <c r="D2577" s="100"/>
      <c r="E2577" s="100"/>
      <c r="F2577" s="100"/>
      <c r="H2577" s="102"/>
      <c r="I2577" s="103"/>
      <c r="J2577" s="102"/>
    </row>
    <row r="2578" spans="2:10">
      <c r="B2578" s="98"/>
      <c r="C2578" s="98"/>
      <c r="D2578" s="100"/>
      <c r="E2578" s="100"/>
      <c r="F2578" s="100"/>
      <c r="H2578" s="102"/>
      <c r="I2578" s="103"/>
      <c r="J2578" s="102"/>
    </row>
    <row r="2579" spans="2:10">
      <c r="B2579" s="98"/>
      <c r="C2579" s="98"/>
      <c r="D2579" s="100"/>
      <c r="E2579" s="100"/>
      <c r="F2579" s="100"/>
      <c r="H2579" s="102"/>
      <c r="I2579" s="103"/>
      <c r="J2579" s="102"/>
    </row>
    <row r="2580" spans="2:10">
      <c r="B2580" s="98"/>
      <c r="C2580" s="98"/>
      <c r="D2580" s="100"/>
      <c r="E2580" s="100"/>
      <c r="F2580" s="100"/>
      <c r="H2580" s="102"/>
      <c r="I2580" s="103"/>
      <c r="J2580" s="102"/>
    </row>
    <row r="2581" spans="2:10">
      <c r="B2581" s="98"/>
      <c r="C2581" s="98"/>
      <c r="D2581" s="100"/>
      <c r="E2581" s="100"/>
      <c r="F2581" s="100"/>
      <c r="H2581" s="102"/>
      <c r="I2581" s="103"/>
      <c r="J2581" s="102"/>
    </row>
    <row r="2582" spans="2:10">
      <c r="B2582" s="98"/>
      <c r="C2582" s="98"/>
      <c r="D2582" s="100"/>
      <c r="E2582" s="100"/>
      <c r="F2582" s="100"/>
      <c r="H2582" s="102"/>
      <c r="I2582" s="103"/>
      <c r="J2582" s="102"/>
    </row>
    <row r="2583" spans="2:10">
      <c r="B2583" s="98"/>
      <c r="C2583" s="98"/>
      <c r="D2583" s="100"/>
      <c r="E2583" s="100"/>
      <c r="F2583" s="100"/>
      <c r="H2583" s="102"/>
      <c r="I2583" s="103"/>
      <c r="J2583" s="102"/>
    </row>
    <row r="2584" spans="2:10">
      <c r="B2584" s="98"/>
      <c r="C2584" s="98"/>
      <c r="D2584" s="100"/>
      <c r="E2584" s="100"/>
      <c r="F2584" s="100"/>
      <c r="H2584" s="102"/>
      <c r="I2584" s="103"/>
      <c r="J2584" s="102"/>
    </row>
    <row r="2585" spans="2:10">
      <c r="B2585" s="98"/>
      <c r="C2585" s="98"/>
      <c r="D2585" s="100"/>
      <c r="E2585" s="100"/>
      <c r="F2585" s="100"/>
      <c r="H2585" s="102"/>
      <c r="I2585" s="103"/>
      <c r="J2585" s="102"/>
    </row>
    <row r="2586" spans="2:10">
      <c r="B2586" s="98"/>
      <c r="C2586" s="98"/>
      <c r="D2586" s="100"/>
      <c r="E2586" s="100"/>
      <c r="F2586" s="100"/>
      <c r="H2586" s="102"/>
      <c r="I2586" s="103"/>
      <c r="J2586" s="102"/>
    </row>
    <row r="2587" spans="2:10">
      <c r="B2587" s="98"/>
      <c r="C2587" s="98"/>
      <c r="D2587" s="100"/>
      <c r="E2587" s="100"/>
      <c r="F2587" s="100"/>
      <c r="H2587" s="102"/>
      <c r="I2587" s="103"/>
      <c r="J2587" s="102"/>
    </row>
    <row r="2588" spans="2:10">
      <c r="B2588" s="98"/>
      <c r="C2588" s="98"/>
      <c r="D2588" s="100"/>
      <c r="E2588" s="100"/>
      <c r="F2588" s="100"/>
      <c r="H2588" s="102"/>
      <c r="I2588" s="103"/>
      <c r="J2588" s="102"/>
    </row>
    <row r="2589" spans="2:10">
      <c r="B2589" s="98"/>
      <c r="C2589" s="98"/>
      <c r="D2589" s="100"/>
      <c r="E2589" s="100"/>
      <c r="F2589" s="100"/>
      <c r="H2589" s="102"/>
      <c r="I2589" s="103"/>
      <c r="J2589" s="102"/>
    </row>
    <row r="2590" spans="2:10">
      <c r="B2590" s="98"/>
      <c r="C2590" s="98"/>
      <c r="D2590" s="100"/>
      <c r="E2590" s="100"/>
      <c r="F2590" s="100"/>
      <c r="H2590" s="102"/>
      <c r="I2590" s="103"/>
      <c r="J2590" s="102"/>
    </row>
    <row r="2591" spans="2:10">
      <c r="B2591" s="98"/>
      <c r="C2591" s="98"/>
      <c r="D2591" s="100"/>
      <c r="E2591" s="100"/>
      <c r="F2591" s="100"/>
      <c r="H2591" s="102"/>
      <c r="I2591" s="103"/>
      <c r="J2591" s="102"/>
    </row>
    <row r="2592" spans="2:10">
      <c r="B2592" s="98"/>
      <c r="C2592" s="98"/>
      <c r="D2592" s="100"/>
      <c r="E2592" s="100"/>
      <c r="F2592" s="100"/>
      <c r="H2592" s="102"/>
      <c r="I2592" s="103"/>
      <c r="J2592" s="102"/>
    </row>
    <row r="2593" spans="2:10">
      <c r="B2593" s="98"/>
      <c r="C2593" s="98"/>
      <c r="D2593" s="100"/>
      <c r="E2593" s="100"/>
      <c r="F2593" s="100"/>
      <c r="H2593" s="102"/>
      <c r="I2593" s="103"/>
      <c r="J2593" s="102"/>
    </row>
    <row r="2594" spans="2:10">
      <c r="B2594" s="98"/>
      <c r="C2594" s="98"/>
      <c r="D2594" s="100"/>
      <c r="E2594" s="100"/>
      <c r="F2594" s="100"/>
      <c r="H2594" s="102"/>
      <c r="I2594" s="103"/>
      <c r="J2594" s="102"/>
    </row>
    <row r="2595" spans="2:10">
      <c r="B2595" s="98"/>
      <c r="C2595" s="98"/>
      <c r="D2595" s="100"/>
      <c r="E2595" s="100"/>
      <c r="F2595" s="100"/>
      <c r="H2595" s="102"/>
      <c r="I2595" s="103"/>
      <c r="J2595" s="102"/>
    </row>
    <row r="2596" spans="2:10">
      <c r="B2596" s="98"/>
      <c r="C2596" s="98"/>
      <c r="D2596" s="100"/>
      <c r="E2596" s="100"/>
      <c r="F2596" s="100"/>
      <c r="H2596" s="102"/>
      <c r="I2596" s="103"/>
      <c r="J2596" s="102"/>
    </row>
    <row r="2597" spans="2:10">
      <c r="B2597" s="98"/>
      <c r="C2597" s="98"/>
      <c r="D2597" s="100"/>
      <c r="E2597" s="100"/>
      <c r="F2597" s="100"/>
      <c r="H2597" s="102"/>
      <c r="I2597" s="103"/>
      <c r="J2597" s="102"/>
    </row>
    <row r="2598" spans="2:10">
      <c r="B2598" s="98"/>
      <c r="C2598" s="98"/>
      <c r="D2598" s="100"/>
      <c r="E2598" s="100"/>
      <c r="F2598" s="100"/>
      <c r="H2598" s="102"/>
      <c r="I2598" s="103"/>
      <c r="J2598" s="102"/>
    </row>
    <row r="2599" spans="2:10">
      <c r="B2599" s="98"/>
      <c r="C2599" s="98"/>
      <c r="D2599" s="100"/>
      <c r="E2599" s="100"/>
      <c r="F2599" s="100"/>
      <c r="H2599" s="102"/>
      <c r="I2599" s="103"/>
      <c r="J2599" s="102"/>
    </row>
    <row r="2600" spans="2:10">
      <c r="B2600" s="98"/>
      <c r="C2600" s="98"/>
      <c r="D2600" s="100"/>
      <c r="E2600" s="100"/>
      <c r="F2600" s="100"/>
      <c r="H2600" s="102"/>
      <c r="I2600" s="103"/>
      <c r="J2600" s="102"/>
    </row>
    <row r="2601" spans="2:10">
      <c r="B2601" s="98"/>
      <c r="C2601" s="98"/>
      <c r="D2601" s="100"/>
      <c r="E2601" s="100"/>
      <c r="F2601" s="100"/>
      <c r="H2601" s="102"/>
      <c r="I2601" s="103"/>
      <c r="J2601" s="102"/>
    </row>
    <row r="2602" spans="2:10">
      <c r="B2602" s="98"/>
      <c r="C2602" s="98"/>
      <c r="D2602" s="100"/>
      <c r="E2602" s="100"/>
      <c r="F2602" s="100"/>
      <c r="H2602" s="102"/>
      <c r="I2602" s="103"/>
      <c r="J2602" s="102"/>
    </row>
    <row r="2603" spans="2:10">
      <c r="B2603" s="98"/>
      <c r="C2603" s="98"/>
      <c r="D2603" s="100"/>
      <c r="E2603" s="100"/>
      <c r="F2603" s="100"/>
      <c r="H2603" s="102"/>
      <c r="I2603" s="103"/>
      <c r="J2603" s="102"/>
    </row>
    <row r="2604" spans="2:10">
      <c r="B2604" s="98"/>
      <c r="C2604" s="98"/>
      <c r="D2604" s="100"/>
      <c r="E2604" s="100"/>
      <c r="F2604" s="100"/>
      <c r="H2604" s="102"/>
      <c r="I2604" s="103"/>
      <c r="J2604" s="102"/>
    </row>
    <row r="2605" spans="2:10">
      <c r="B2605" s="98"/>
      <c r="C2605" s="98"/>
      <c r="D2605" s="100"/>
      <c r="E2605" s="100"/>
      <c r="F2605" s="100"/>
      <c r="H2605" s="102"/>
      <c r="I2605" s="103"/>
      <c r="J2605" s="102"/>
    </row>
    <row r="2606" spans="2:10">
      <c r="B2606" s="98"/>
      <c r="C2606" s="98"/>
      <c r="D2606" s="100"/>
      <c r="E2606" s="100"/>
      <c r="F2606" s="100"/>
      <c r="H2606" s="102"/>
      <c r="I2606" s="103"/>
      <c r="J2606" s="102"/>
    </row>
    <row r="2607" spans="2:10">
      <c r="B2607" s="98"/>
      <c r="C2607" s="98"/>
      <c r="D2607" s="100"/>
      <c r="E2607" s="100"/>
      <c r="F2607" s="100"/>
      <c r="H2607" s="102"/>
      <c r="I2607" s="103"/>
      <c r="J2607" s="102"/>
    </row>
    <row r="2608" spans="2:10">
      <c r="B2608" s="98"/>
      <c r="C2608" s="98"/>
      <c r="D2608" s="100"/>
      <c r="E2608" s="100"/>
      <c r="F2608" s="100"/>
      <c r="H2608" s="102"/>
      <c r="I2608" s="103"/>
      <c r="J2608" s="102"/>
    </row>
    <row r="2609" spans="2:10">
      <c r="B2609" s="98"/>
      <c r="C2609" s="98"/>
      <c r="D2609" s="100"/>
      <c r="E2609" s="100"/>
      <c r="F2609" s="100"/>
      <c r="H2609" s="102"/>
      <c r="I2609" s="103"/>
      <c r="J2609" s="102"/>
    </row>
    <row r="2610" spans="2:10">
      <c r="B2610" s="98"/>
      <c r="C2610" s="98"/>
      <c r="D2610" s="100"/>
      <c r="E2610" s="100"/>
      <c r="F2610" s="100"/>
      <c r="H2610" s="102"/>
      <c r="I2610" s="103"/>
      <c r="J2610" s="102"/>
    </row>
    <row r="2611" spans="2:10">
      <c r="B2611" s="98"/>
      <c r="C2611" s="98"/>
      <c r="D2611" s="100"/>
      <c r="E2611" s="100"/>
      <c r="F2611" s="100"/>
      <c r="H2611" s="102"/>
      <c r="I2611" s="103"/>
      <c r="J2611" s="102"/>
    </row>
    <row r="2612" spans="2:10">
      <c r="B2612" s="98"/>
      <c r="C2612" s="98"/>
      <c r="D2612" s="100"/>
      <c r="E2612" s="100"/>
      <c r="F2612" s="100"/>
      <c r="H2612" s="102"/>
      <c r="I2612" s="103"/>
      <c r="J2612" s="102"/>
    </row>
    <row r="2613" spans="2:10">
      <c r="B2613" s="98"/>
      <c r="C2613" s="98"/>
      <c r="D2613" s="100"/>
      <c r="E2613" s="100"/>
      <c r="F2613" s="100"/>
      <c r="H2613" s="102"/>
      <c r="I2613" s="103"/>
      <c r="J2613" s="102"/>
    </row>
    <row r="2614" spans="2:10">
      <c r="B2614" s="98"/>
      <c r="C2614" s="98"/>
      <c r="D2614" s="100"/>
      <c r="E2614" s="100"/>
      <c r="F2614" s="100"/>
      <c r="H2614" s="102"/>
      <c r="I2614" s="103"/>
      <c r="J2614" s="102"/>
    </row>
    <row r="2615" spans="2:10">
      <c r="B2615" s="98"/>
      <c r="C2615" s="98"/>
      <c r="D2615" s="100"/>
      <c r="E2615" s="100"/>
      <c r="F2615" s="100"/>
      <c r="H2615" s="102"/>
      <c r="I2615" s="103"/>
      <c r="J2615" s="102"/>
    </row>
    <row r="2616" spans="2:10">
      <c r="B2616" s="98"/>
      <c r="C2616" s="98"/>
      <c r="D2616" s="100"/>
      <c r="E2616" s="100"/>
      <c r="F2616" s="100"/>
      <c r="H2616" s="102"/>
      <c r="I2616" s="103"/>
      <c r="J2616" s="102"/>
    </row>
    <row r="2617" spans="2:10">
      <c r="B2617" s="98"/>
      <c r="C2617" s="98"/>
      <c r="D2617" s="100"/>
      <c r="E2617" s="100"/>
      <c r="F2617" s="100"/>
      <c r="H2617" s="102"/>
      <c r="I2617" s="103"/>
      <c r="J2617" s="102"/>
    </row>
    <row r="2618" spans="2:10">
      <c r="B2618" s="98"/>
      <c r="C2618" s="98"/>
      <c r="D2618" s="100"/>
      <c r="E2618" s="100"/>
      <c r="F2618" s="100"/>
      <c r="H2618" s="102"/>
      <c r="I2618" s="103"/>
      <c r="J2618" s="102"/>
    </row>
    <row r="2619" spans="2:10">
      <c r="B2619" s="98"/>
      <c r="C2619" s="98"/>
      <c r="D2619" s="100"/>
      <c r="E2619" s="100"/>
      <c r="F2619" s="100"/>
      <c r="H2619" s="102"/>
      <c r="I2619" s="103"/>
      <c r="J2619" s="102"/>
    </row>
    <row r="2620" spans="2:10">
      <c r="B2620" s="98"/>
      <c r="C2620" s="98"/>
      <c r="D2620" s="100"/>
      <c r="E2620" s="100"/>
      <c r="F2620" s="100"/>
      <c r="H2620" s="102"/>
      <c r="I2620" s="103"/>
      <c r="J2620" s="102"/>
    </row>
    <row r="2621" spans="2:10">
      <c r="B2621" s="98"/>
      <c r="C2621" s="98"/>
      <c r="D2621" s="100"/>
      <c r="E2621" s="100"/>
      <c r="F2621" s="100"/>
      <c r="H2621" s="102"/>
      <c r="I2621" s="103"/>
      <c r="J2621" s="102"/>
    </row>
    <row r="2622" spans="2:10">
      <c r="B2622" s="98"/>
      <c r="C2622" s="98"/>
      <c r="D2622" s="100"/>
      <c r="E2622" s="100"/>
      <c r="F2622" s="100"/>
      <c r="H2622" s="102"/>
      <c r="I2622" s="103"/>
      <c r="J2622" s="102"/>
    </row>
    <row r="2623" spans="2:10">
      <c r="B2623" s="98"/>
      <c r="C2623" s="98"/>
      <c r="D2623" s="100"/>
      <c r="E2623" s="100"/>
      <c r="F2623" s="100"/>
      <c r="H2623" s="102"/>
      <c r="I2623" s="103"/>
      <c r="J2623" s="102"/>
    </row>
    <row r="2624" spans="2:10">
      <c r="B2624" s="98"/>
      <c r="C2624" s="98"/>
      <c r="D2624" s="100"/>
      <c r="E2624" s="100"/>
      <c r="F2624" s="100"/>
      <c r="H2624" s="102"/>
      <c r="I2624" s="103"/>
      <c r="J2624" s="102"/>
    </row>
    <row r="2625" spans="2:10">
      <c r="B2625" s="98"/>
      <c r="C2625" s="98"/>
      <c r="D2625" s="100"/>
      <c r="E2625" s="100"/>
      <c r="F2625" s="100"/>
      <c r="H2625" s="102"/>
      <c r="I2625" s="103"/>
      <c r="J2625" s="102"/>
    </row>
    <row r="2626" spans="2:10">
      <c r="B2626" s="98"/>
      <c r="C2626" s="98"/>
      <c r="D2626" s="100"/>
      <c r="E2626" s="100"/>
      <c r="F2626" s="100"/>
      <c r="H2626" s="102"/>
      <c r="I2626" s="103"/>
      <c r="J2626" s="102"/>
    </row>
    <row r="2627" spans="2:10">
      <c r="B2627" s="98"/>
      <c r="C2627" s="98"/>
      <c r="D2627" s="100"/>
      <c r="E2627" s="100"/>
      <c r="F2627" s="100"/>
      <c r="H2627" s="102"/>
      <c r="I2627" s="103"/>
      <c r="J2627" s="102"/>
    </row>
    <row r="2628" spans="2:10">
      <c r="B2628" s="98"/>
      <c r="C2628" s="98"/>
      <c r="D2628" s="100"/>
      <c r="E2628" s="100"/>
      <c r="F2628" s="100"/>
      <c r="H2628" s="102"/>
      <c r="I2628" s="103"/>
      <c r="J2628" s="102"/>
    </row>
    <row r="2629" spans="2:10">
      <c r="B2629" s="98"/>
      <c r="C2629" s="98"/>
      <c r="D2629" s="100"/>
      <c r="E2629" s="100"/>
      <c r="F2629" s="100"/>
      <c r="H2629" s="102"/>
      <c r="I2629" s="103"/>
      <c r="J2629" s="102"/>
    </row>
    <row r="2630" spans="2:10">
      <c r="B2630" s="98"/>
      <c r="C2630" s="98"/>
      <c r="D2630" s="100"/>
      <c r="E2630" s="100"/>
      <c r="F2630" s="100"/>
      <c r="H2630" s="102"/>
      <c r="I2630" s="103"/>
      <c r="J2630" s="102"/>
    </row>
    <row r="2631" spans="2:10">
      <c r="B2631" s="98"/>
      <c r="C2631" s="98"/>
      <c r="D2631" s="100"/>
      <c r="E2631" s="100"/>
      <c r="F2631" s="100"/>
      <c r="H2631" s="102"/>
      <c r="I2631" s="103"/>
      <c r="J2631" s="102"/>
    </row>
    <row r="2632" spans="2:10">
      <c r="B2632" s="98"/>
      <c r="C2632" s="98"/>
      <c r="D2632" s="100"/>
      <c r="E2632" s="100"/>
      <c r="F2632" s="100"/>
      <c r="H2632" s="102"/>
      <c r="I2632" s="103"/>
      <c r="J2632" s="102"/>
    </row>
    <row r="2633" spans="2:10">
      <c r="B2633" s="98"/>
      <c r="C2633" s="98"/>
      <c r="D2633" s="100"/>
      <c r="E2633" s="100"/>
      <c r="F2633" s="100"/>
      <c r="H2633" s="102"/>
      <c r="I2633" s="103"/>
      <c r="J2633" s="102"/>
    </row>
    <row r="2634" spans="2:10">
      <c r="B2634" s="98"/>
      <c r="C2634" s="98"/>
      <c r="D2634" s="100"/>
      <c r="E2634" s="100"/>
      <c r="F2634" s="100"/>
      <c r="H2634" s="102"/>
      <c r="I2634" s="103"/>
      <c r="J2634" s="102"/>
    </row>
    <row r="2635" spans="2:10">
      <c r="B2635" s="98"/>
      <c r="C2635" s="98"/>
      <c r="D2635" s="100"/>
      <c r="E2635" s="100"/>
      <c r="F2635" s="100"/>
      <c r="H2635" s="102"/>
      <c r="I2635" s="103"/>
      <c r="J2635" s="102"/>
    </row>
    <row r="2636" spans="2:10">
      <c r="B2636" s="98"/>
      <c r="C2636" s="98"/>
      <c r="D2636" s="100"/>
      <c r="E2636" s="100"/>
      <c r="F2636" s="100"/>
      <c r="H2636" s="102"/>
      <c r="I2636" s="103"/>
      <c r="J2636" s="102"/>
    </row>
    <row r="2637" spans="2:10">
      <c r="B2637" s="98"/>
      <c r="C2637" s="98"/>
      <c r="D2637" s="100"/>
      <c r="E2637" s="100"/>
      <c r="F2637" s="100"/>
      <c r="H2637" s="102"/>
      <c r="I2637" s="103"/>
      <c r="J2637" s="102"/>
    </row>
    <row r="2638" spans="2:10">
      <c r="B2638" s="98"/>
      <c r="C2638" s="98"/>
      <c r="D2638" s="100"/>
      <c r="E2638" s="100"/>
      <c r="F2638" s="100"/>
      <c r="H2638" s="102"/>
      <c r="I2638" s="103"/>
      <c r="J2638" s="102"/>
    </row>
    <row r="2639" spans="2:10">
      <c r="B2639" s="98"/>
      <c r="C2639" s="98"/>
      <c r="D2639" s="100"/>
      <c r="E2639" s="100"/>
      <c r="F2639" s="100"/>
      <c r="H2639" s="102"/>
      <c r="I2639" s="103"/>
      <c r="J2639" s="102"/>
    </row>
    <row r="2640" spans="2:10">
      <c r="B2640" s="98"/>
      <c r="C2640" s="98"/>
      <c r="D2640" s="100"/>
      <c r="E2640" s="100"/>
      <c r="F2640" s="100"/>
      <c r="H2640" s="102"/>
      <c r="I2640" s="103"/>
      <c r="J2640" s="102"/>
    </row>
    <row r="2641" spans="2:10">
      <c r="B2641" s="98"/>
      <c r="C2641" s="98"/>
      <c r="D2641" s="100"/>
      <c r="E2641" s="100"/>
      <c r="F2641" s="100"/>
      <c r="H2641" s="102"/>
      <c r="I2641" s="103"/>
      <c r="J2641" s="102"/>
    </row>
    <row r="2642" spans="2:10">
      <c r="B2642" s="98"/>
      <c r="C2642" s="98"/>
      <c r="D2642" s="100"/>
      <c r="E2642" s="100"/>
      <c r="F2642" s="100"/>
      <c r="H2642" s="102"/>
      <c r="I2642" s="103"/>
      <c r="J2642" s="102"/>
    </row>
    <row r="2643" spans="2:10">
      <c r="B2643" s="98"/>
      <c r="C2643" s="98"/>
      <c r="D2643" s="100"/>
      <c r="E2643" s="100"/>
      <c r="F2643" s="100"/>
      <c r="H2643" s="102"/>
      <c r="I2643" s="103"/>
      <c r="J2643" s="102"/>
    </row>
    <row r="2644" spans="2:10">
      <c r="B2644" s="98"/>
      <c r="C2644" s="98"/>
      <c r="D2644" s="100"/>
      <c r="E2644" s="100"/>
      <c r="F2644" s="100"/>
      <c r="H2644" s="102"/>
      <c r="I2644" s="103"/>
      <c r="J2644" s="102"/>
    </row>
    <row r="2645" spans="2:10">
      <c r="B2645" s="98"/>
      <c r="C2645" s="98"/>
      <c r="D2645" s="100"/>
      <c r="E2645" s="100"/>
      <c r="F2645" s="100"/>
      <c r="H2645" s="102"/>
      <c r="I2645" s="103"/>
      <c r="J2645" s="102"/>
    </row>
    <row r="2646" spans="2:10">
      <c r="B2646" s="98"/>
      <c r="C2646" s="98"/>
      <c r="D2646" s="100"/>
      <c r="E2646" s="100"/>
      <c r="F2646" s="100"/>
      <c r="H2646" s="102"/>
      <c r="I2646" s="103"/>
      <c r="J2646" s="102"/>
    </row>
    <row r="2647" spans="2:10">
      <c r="B2647" s="98"/>
      <c r="C2647" s="98"/>
      <c r="D2647" s="100"/>
      <c r="E2647" s="100"/>
      <c r="F2647" s="100"/>
      <c r="H2647" s="102"/>
      <c r="I2647" s="103"/>
      <c r="J2647" s="102"/>
    </row>
    <row r="2648" spans="2:10">
      <c r="B2648" s="98"/>
      <c r="C2648" s="98"/>
      <c r="D2648" s="100"/>
      <c r="E2648" s="100"/>
      <c r="F2648" s="100"/>
      <c r="H2648" s="102"/>
      <c r="I2648" s="103"/>
      <c r="J2648" s="102"/>
    </row>
    <row r="2649" spans="2:10">
      <c r="B2649" s="98"/>
      <c r="C2649" s="98"/>
      <c r="D2649" s="100"/>
      <c r="E2649" s="100"/>
      <c r="F2649" s="100"/>
      <c r="H2649" s="102"/>
      <c r="I2649" s="103"/>
      <c r="J2649" s="102"/>
    </row>
    <row r="2650" spans="2:10">
      <c r="B2650" s="98"/>
      <c r="C2650" s="98"/>
      <c r="D2650" s="100"/>
      <c r="E2650" s="100"/>
      <c r="F2650" s="100"/>
      <c r="H2650" s="102"/>
      <c r="I2650" s="103"/>
      <c r="J2650" s="102"/>
    </row>
    <row r="2651" spans="2:10">
      <c r="B2651" s="98"/>
      <c r="C2651" s="98"/>
      <c r="D2651" s="100"/>
      <c r="E2651" s="100"/>
      <c r="F2651" s="100"/>
      <c r="H2651" s="102"/>
      <c r="I2651" s="103"/>
      <c r="J2651" s="102"/>
    </row>
    <row r="2652" spans="2:10">
      <c r="B2652" s="98"/>
      <c r="C2652" s="98"/>
      <c r="D2652" s="100"/>
      <c r="E2652" s="100"/>
      <c r="F2652" s="100"/>
      <c r="H2652" s="102"/>
      <c r="I2652" s="103"/>
      <c r="J2652" s="102"/>
    </row>
    <row r="2653" spans="2:10">
      <c r="B2653" s="98"/>
      <c r="C2653" s="98"/>
      <c r="D2653" s="100"/>
      <c r="E2653" s="100"/>
      <c r="F2653" s="100"/>
      <c r="H2653" s="102"/>
      <c r="I2653" s="103"/>
      <c r="J2653" s="102"/>
    </row>
    <row r="2654" spans="2:10">
      <c r="B2654" s="98"/>
      <c r="C2654" s="98"/>
      <c r="D2654" s="100"/>
      <c r="E2654" s="100"/>
      <c r="F2654" s="100"/>
      <c r="H2654" s="102"/>
      <c r="I2654" s="103"/>
      <c r="J2654" s="102"/>
    </row>
    <row r="2655" spans="2:10">
      <c r="B2655" s="98"/>
      <c r="C2655" s="98"/>
      <c r="D2655" s="100"/>
      <c r="E2655" s="100"/>
      <c r="F2655" s="100"/>
      <c r="H2655" s="102"/>
      <c r="I2655" s="103"/>
      <c r="J2655" s="102"/>
    </row>
    <row r="2656" spans="2:10">
      <c r="B2656" s="98"/>
      <c r="C2656" s="98"/>
      <c r="D2656" s="100"/>
      <c r="E2656" s="100"/>
      <c r="F2656" s="100"/>
      <c r="H2656" s="102"/>
      <c r="I2656" s="103"/>
      <c r="J2656" s="102"/>
    </row>
    <row r="2657" spans="2:10">
      <c r="B2657" s="98"/>
      <c r="C2657" s="98"/>
      <c r="D2657" s="100"/>
      <c r="E2657" s="100"/>
      <c r="F2657" s="100"/>
      <c r="H2657" s="102"/>
      <c r="I2657" s="103"/>
      <c r="J2657" s="102"/>
    </row>
    <row r="2658" spans="2:10">
      <c r="B2658" s="98"/>
      <c r="C2658" s="98"/>
      <c r="D2658" s="100"/>
      <c r="E2658" s="100"/>
      <c r="F2658" s="100"/>
      <c r="H2658" s="102"/>
      <c r="I2658" s="103"/>
      <c r="J2658" s="102"/>
    </row>
    <row r="2659" spans="2:10">
      <c r="B2659" s="98"/>
      <c r="C2659" s="98"/>
      <c r="D2659" s="100"/>
      <c r="E2659" s="100"/>
      <c r="F2659" s="100"/>
      <c r="H2659" s="102"/>
      <c r="I2659" s="103"/>
      <c r="J2659" s="102"/>
    </row>
    <row r="2660" spans="2:10">
      <c r="B2660" s="98"/>
      <c r="C2660" s="98"/>
      <c r="D2660" s="100"/>
      <c r="E2660" s="100"/>
      <c r="F2660" s="100"/>
      <c r="H2660" s="102"/>
      <c r="I2660" s="103"/>
      <c r="J2660" s="102"/>
    </row>
    <row r="2661" spans="2:10">
      <c r="B2661" s="98"/>
      <c r="C2661" s="98"/>
      <c r="D2661" s="100"/>
      <c r="E2661" s="100"/>
      <c r="F2661" s="100"/>
      <c r="H2661" s="102"/>
      <c r="I2661" s="103"/>
      <c r="J2661" s="102"/>
    </row>
    <row r="2662" spans="2:10">
      <c r="B2662" s="98"/>
      <c r="C2662" s="98"/>
      <c r="D2662" s="100"/>
      <c r="E2662" s="100"/>
      <c r="F2662" s="100"/>
      <c r="H2662" s="102"/>
      <c r="I2662" s="103"/>
      <c r="J2662" s="102"/>
    </row>
    <row r="2663" spans="2:10">
      <c r="B2663" s="98"/>
      <c r="C2663" s="98"/>
      <c r="D2663" s="100"/>
      <c r="E2663" s="100"/>
      <c r="F2663" s="100"/>
      <c r="H2663" s="102"/>
      <c r="I2663" s="103"/>
      <c r="J2663" s="102"/>
    </row>
    <row r="2664" spans="2:10">
      <c r="B2664" s="98"/>
      <c r="C2664" s="98"/>
      <c r="D2664" s="100"/>
      <c r="E2664" s="100"/>
      <c r="F2664" s="100"/>
      <c r="H2664" s="102"/>
      <c r="I2664" s="103"/>
      <c r="J2664" s="102"/>
    </row>
    <row r="2665" spans="2:10">
      <c r="B2665" s="98"/>
      <c r="C2665" s="98"/>
      <c r="D2665" s="100"/>
      <c r="E2665" s="100"/>
      <c r="F2665" s="100"/>
      <c r="H2665" s="102"/>
      <c r="I2665" s="103"/>
      <c r="J2665" s="102"/>
    </row>
    <row r="2666" spans="2:10">
      <c r="B2666" s="98"/>
      <c r="C2666" s="98"/>
      <c r="D2666" s="100"/>
      <c r="E2666" s="100"/>
      <c r="F2666" s="100"/>
      <c r="H2666" s="102"/>
      <c r="I2666" s="103"/>
      <c r="J2666" s="102"/>
    </row>
    <row r="2667" spans="2:10">
      <c r="B2667" s="98"/>
      <c r="C2667" s="98"/>
      <c r="D2667" s="100"/>
      <c r="E2667" s="100"/>
      <c r="F2667" s="100"/>
      <c r="H2667" s="102"/>
      <c r="I2667" s="103"/>
      <c r="J2667" s="102"/>
    </row>
    <row r="2668" spans="2:10">
      <c r="B2668" s="98"/>
      <c r="C2668" s="98"/>
      <c r="D2668" s="100"/>
      <c r="E2668" s="100"/>
      <c r="F2668" s="100"/>
      <c r="H2668" s="102"/>
      <c r="I2668" s="103"/>
      <c r="J2668" s="102"/>
    </row>
    <row r="2669" spans="2:10">
      <c r="B2669" s="98"/>
      <c r="C2669" s="98"/>
      <c r="D2669" s="100"/>
      <c r="E2669" s="100"/>
      <c r="F2669" s="100"/>
      <c r="H2669" s="102"/>
      <c r="I2669" s="103"/>
      <c r="J2669" s="102"/>
    </row>
    <row r="2670" spans="2:10">
      <c r="B2670" s="98"/>
      <c r="C2670" s="98"/>
      <c r="D2670" s="100"/>
      <c r="E2670" s="100"/>
      <c r="F2670" s="100"/>
      <c r="H2670" s="102"/>
      <c r="I2670" s="103"/>
      <c r="J2670" s="102"/>
    </row>
    <row r="2671" spans="2:10">
      <c r="B2671" s="98"/>
      <c r="C2671" s="98"/>
      <c r="D2671" s="100"/>
      <c r="E2671" s="100"/>
      <c r="F2671" s="100"/>
      <c r="H2671" s="102"/>
      <c r="I2671" s="103"/>
      <c r="J2671" s="102"/>
    </row>
    <row r="2672" spans="2:10">
      <c r="B2672" s="98"/>
      <c r="C2672" s="98"/>
      <c r="D2672" s="100"/>
      <c r="E2672" s="100"/>
      <c r="F2672" s="100"/>
      <c r="H2672" s="102"/>
      <c r="I2672" s="103"/>
      <c r="J2672" s="102"/>
    </row>
    <row r="2673" spans="2:10">
      <c r="B2673" s="98"/>
      <c r="C2673" s="98"/>
      <c r="D2673" s="100"/>
      <c r="E2673" s="100"/>
      <c r="F2673" s="100"/>
      <c r="H2673" s="102"/>
      <c r="I2673" s="103"/>
      <c r="J2673" s="102"/>
    </row>
    <row r="2674" spans="2:10">
      <c r="B2674" s="98"/>
      <c r="C2674" s="98"/>
      <c r="D2674" s="100"/>
      <c r="E2674" s="100"/>
      <c r="F2674" s="100"/>
      <c r="H2674" s="102"/>
      <c r="I2674" s="103"/>
      <c r="J2674" s="102"/>
    </row>
    <row r="2675" spans="2:10">
      <c r="B2675" s="98"/>
      <c r="C2675" s="98"/>
      <c r="D2675" s="100"/>
      <c r="E2675" s="100"/>
      <c r="F2675" s="100"/>
      <c r="H2675" s="102"/>
      <c r="I2675" s="103"/>
      <c r="J2675" s="102"/>
    </row>
    <row r="2676" spans="2:10">
      <c r="B2676" s="98"/>
      <c r="C2676" s="98"/>
      <c r="D2676" s="100"/>
      <c r="E2676" s="100"/>
      <c r="F2676" s="100"/>
      <c r="H2676" s="102"/>
      <c r="I2676" s="103"/>
      <c r="J2676" s="102"/>
    </row>
    <row r="2677" spans="2:10">
      <c r="B2677" s="98"/>
      <c r="C2677" s="98"/>
      <c r="D2677" s="100"/>
      <c r="E2677" s="100"/>
      <c r="F2677" s="100"/>
      <c r="H2677" s="102"/>
      <c r="I2677" s="103"/>
      <c r="J2677" s="102"/>
    </row>
    <row r="2678" spans="2:10">
      <c r="B2678" s="98"/>
      <c r="C2678" s="98"/>
      <c r="D2678" s="100"/>
      <c r="E2678" s="100"/>
      <c r="F2678" s="100"/>
      <c r="H2678" s="102"/>
      <c r="I2678" s="103"/>
      <c r="J2678" s="102"/>
    </row>
    <row r="2679" spans="2:10">
      <c r="B2679" s="98"/>
      <c r="C2679" s="98"/>
      <c r="D2679" s="100"/>
      <c r="E2679" s="100"/>
      <c r="F2679" s="100"/>
      <c r="H2679" s="102"/>
      <c r="I2679" s="103"/>
      <c r="J2679" s="102"/>
    </row>
    <row r="2680" spans="2:10">
      <c r="B2680" s="98"/>
      <c r="C2680" s="98"/>
      <c r="D2680" s="100"/>
      <c r="E2680" s="100"/>
      <c r="F2680" s="100"/>
      <c r="H2680" s="102"/>
      <c r="I2680" s="103"/>
      <c r="J2680" s="102"/>
    </row>
    <row r="2681" spans="2:10">
      <c r="B2681" s="98"/>
      <c r="C2681" s="98"/>
      <c r="D2681" s="100"/>
      <c r="E2681" s="100"/>
      <c r="F2681" s="100"/>
      <c r="H2681" s="102"/>
      <c r="I2681" s="103"/>
      <c r="J2681" s="102"/>
    </row>
    <row r="2682" spans="2:10">
      <c r="B2682" s="98"/>
      <c r="C2682" s="98"/>
      <c r="D2682" s="100"/>
      <c r="E2682" s="100"/>
      <c r="F2682" s="100"/>
      <c r="H2682" s="102"/>
      <c r="I2682" s="103"/>
      <c r="J2682" s="102"/>
    </row>
    <row r="2683" spans="2:10">
      <c r="B2683" s="98"/>
      <c r="C2683" s="98"/>
      <c r="D2683" s="100"/>
      <c r="E2683" s="100"/>
      <c r="F2683" s="100"/>
      <c r="H2683" s="102"/>
      <c r="I2683" s="103"/>
      <c r="J2683" s="102"/>
    </row>
    <row r="2684" spans="2:10">
      <c r="B2684" s="98"/>
      <c r="C2684" s="98"/>
      <c r="D2684" s="100"/>
      <c r="E2684" s="100"/>
      <c r="F2684" s="100"/>
      <c r="H2684" s="102"/>
      <c r="I2684" s="103"/>
      <c r="J2684" s="102"/>
    </row>
    <row r="2685" spans="2:10">
      <c r="B2685" s="98"/>
      <c r="C2685" s="98"/>
      <c r="D2685" s="100"/>
      <c r="E2685" s="100"/>
      <c r="F2685" s="100"/>
      <c r="H2685" s="102"/>
      <c r="I2685" s="103"/>
      <c r="J2685" s="102"/>
    </row>
    <row r="2686" spans="2:10">
      <c r="B2686" s="98"/>
      <c r="C2686" s="98"/>
      <c r="D2686" s="100"/>
      <c r="E2686" s="100"/>
      <c r="F2686" s="100"/>
      <c r="H2686" s="102"/>
      <c r="I2686" s="103"/>
      <c r="J2686" s="102"/>
    </row>
    <row r="2687" spans="2:10">
      <c r="B2687" s="98"/>
      <c r="C2687" s="98"/>
      <c r="D2687" s="100"/>
      <c r="E2687" s="100"/>
      <c r="F2687" s="100"/>
      <c r="H2687" s="102"/>
      <c r="I2687" s="103"/>
      <c r="J2687" s="102"/>
    </row>
    <row r="2688" spans="2:10">
      <c r="B2688" s="98"/>
      <c r="C2688" s="98"/>
      <c r="D2688" s="100"/>
      <c r="E2688" s="100"/>
      <c r="F2688" s="100"/>
      <c r="H2688" s="102"/>
      <c r="I2688" s="103"/>
      <c r="J2688" s="102"/>
    </row>
    <row r="2689" spans="2:10">
      <c r="B2689" s="98"/>
      <c r="C2689" s="98"/>
      <c r="D2689" s="100"/>
      <c r="E2689" s="100"/>
      <c r="F2689" s="100"/>
      <c r="H2689" s="102"/>
      <c r="I2689" s="103"/>
      <c r="J2689" s="102"/>
    </row>
    <row r="2690" spans="2:10">
      <c r="B2690" s="98"/>
      <c r="C2690" s="98"/>
      <c r="D2690" s="100"/>
      <c r="E2690" s="100"/>
      <c r="F2690" s="100"/>
      <c r="H2690" s="102"/>
      <c r="I2690" s="103"/>
      <c r="J2690" s="102"/>
    </row>
    <row r="2691" spans="2:10">
      <c r="B2691" s="98"/>
      <c r="C2691" s="98"/>
      <c r="D2691" s="100"/>
      <c r="E2691" s="100"/>
      <c r="F2691" s="100"/>
      <c r="H2691" s="102"/>
      <c r="I2691" s="103"/>
      <c r="J2691" s="102"/>
    </row>
    <row r="2692" spans="2:10">
      <c r="B2692" s="98"/>
      <c r="C2692" s="98"/>
      <c r="D2692" s="100"/>
      <c r="E2692" s="100"/>
      <c r="F2692" s="100"/>
      <c r="H2692" s="102"/>
      <c r="I2692" s="103"/>
      <c r="J2692" s="102"/>
    </row>
    <row r="2693" spans="2:10">
      <c r="B2693" s="98"/>
      <c r="C2693" s="98"/>
      <c r="D2693" s="100"/>
      <c r="E2693" s="100"/>
      <c r="F2693" s="100"/>
      <c r="H2693" s="102"/>
      <c r="I2693" s="103"/>
      <c r="J2693" s="102"/>
    </row>
    <row r="2694" spans="2:10">
      <c r="B2694" s="98"/>
      <c r="C2694" s="98"/>
      <c r="D2694" s="100"/>
      <c r="E2694" s="100"/>
      <c r="F2694" s="100"/>
      <c r="H2694" s="102"/>
      <c r="I2694" s="103"/>
      <c r="J2694" s="102"/>
    </row>
    <row r="2695" spans="2:10">
      <c r="B2695" s="98"/>
      <c r="C2695" s="98"/>
      <c r="D2695" s="100"/>
      <c r="E2695" s="100"/>
      <c r="F2695" s="100"/>
      <c r="H2695" s="102"/>
      <c r="I2695" s="103"/>
      <c r="J2695" s="102"/>
    </row>
    <row r="2696" spans="2:10">
      <c r="B2696" s="98"/>
      <c r="C2696" s="98"/>
      <c r="D2696" s="100"/>
      <c r="E2696" s="100"/>
      <c r="F2696" s="100"/>
      <c r="H2696" s="102"/>
      <c r="I2696" s="103"/>
      <c r="J2696" s="102"/>
    </row>
    <row r="2697" spans="2:10">
      <c r="B2697" s="98"/>
      <c r="C2697" s="98"/>
      <c r="D2697" s="100"/>
      <c r="E2697" s="100"/>
      <c r="F2697" s="100"/>
      <c r="H2697" s="102"/>
      <c r="I2697" s="103"/>
      <c r="J2697" s="102"/>
    </row>
    <row r="2698" spans="2:10">
      <c r="B2698" s="98"/>
      <c r="C2698" s="98"/>
      <c r="D2698" s="100"/>
      <c r="E2698" s="100"/>
      <c r="F2698" s="100"/>
      <c r="H2698" s="102"/>
      <c r="I2698" s="103"/>
      <c r="J2698" s="102"/>
    </row>
    <row r="2699" spans="2:10">
      <c r="B2699" s="98"/>
      <c r="C2699" s="98"/>
      <c r="D2699" s="100"/>
      <c r="E2699" s="100"/>
      <c r="F2699" s="100"/>
      <c r="H2699" s="102"/>
      <c r="I2699" s="103"/>
      <c r="J2699" s="102"/>
    </row>
    <row r="2700" spans="2:10">
      <c r="B2700" s="98"/>
      <c r="C2700" s="98"/>
      <c r="D2700" s="100"/>
      <c r="E2700" s="100"/>
      <c r="F2700" s="100"/>
      <c r="H2700" s="102"/>
      <c r="I2700" s="103"/>
      <c r="J2700" s="102"/>
    </row>
    <row r="2701" spans="2:10">
      <c r="B2701" s="98"/>
      <c r="C2701" s="98"/>
      <c r="D2701" s="100"/>
      <c r="E2701" s="100"/>
      <c r="F2701" s="100"/>
      <c r="H2701" s="102"/>
      <c r="I2701" s="103"/>
      <c r="J2701" s="102"/>
    </row>
    <row r="2702" spans="2:10">
      <c r="B2702" s="98"/>
      <c r="C2702" s="98"/>
      <c r="D2702" s="100"/>
      <c r="E2702" s="100"/>
      <c r="F2702" s="100"/>
      <c r="H2702" s="102"/>
      <c r="I2702" s="103"/>
      <c r="J2702" s="102"/>
    </row>
  </sheetData>
  <sheetCalcPr fullCalcOnLoad="1"/>
  <mergeCells count="2">
    <mergeCell ref="B2:F2"/>
    <mergeCell ref="B35:J35"/>
  </mergeCells>
  <printOptions gridLines="1"/>
  <pageMargins left="0.74803149606299202" right="0.74803149606299202" top="0.98425196850393704" bottom="0.98425196850393704" header="0.511811023622047" footer="0.511811023622047"/>
  <pageSetup paperSize="9" scale="65" orientation="landscape" r:id="rId1"/>
  <headerFooter alignWithMargins="0">
    <oddHeader>&amp;C&amp;A</oddHeader>
    <oddFooter>&amp;LS:\Reporting Financial\Credit\Credit trading\DPR\FRONT_MTM\&amp;F&amp;RPage &amp;B &amp;P &amp;B of  &amp;N
&amp;D &amp;T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P37"/>
  <sheetViews>
    <sheetView zoomScale="75" workbookViewId="0">
      <selection activeCell="E20" sqref="E20"/>
    </sheetView>
  </sheetViews>
  <sheetFormatPr defaultRowHeight="12.75"/>
  <cols>
    <col min="2" max="2" width="4.85546875" customWidth="1"/>
    <col min="4" max="4" width="18.140625" bestFit="1" customWidth="1"/>
    <col min="5" max="5" width="19.42578125" customWidth="1"/>
    <col min="6" max="6" width="7" customWidth="1"/>
    <col min="7" max="7" width="15.140625" bestFit="1" customWidth="1"/>
    <col min="8" max="8" width="13" bestFit="1" customWidth="1"/>
    <col min="9" max="10" width="17.140625" bestFit="1" customWidth="1"/>
    <col min="11" max="12" width="10.140625" bestFit="1" customWidth="1"/>
    <col min="13" max="13" width="4.42578125" customWidth="1"/>
  </cols>
  <sheetData>
    <row r="1" spans="1:16">
      <c r="A1" t="s">
        <v>83</v>
      </c>
      <c r="B1" t="s">
        <v>82</v>
      </c>
      <c r="C1" t="s">
        <v>6</v>
      </c>
      <c r="D1" t="s">
        <v>7</v>
      </c>
      <c r="E1" t="s">
        <v>8</v>
      </c>
      <c r="F1" t="s">
        <v>191</v>
      </c>
      <c r="G1" t="s">
        <v>464</v>
      </c>
      <c r="H1" t="s">
        <v>465</v>
      </c>
      <c r="I1" t="s">
        <v>86</v>
      </c>
      <c r="J1" t="s">
        <v>466</v>
      </c>
      <c r="K1" t="s">
        <v>256</v>
      </c>
      <c r="L1" t="s">
        <v>257</v>
      </c>
      <c r="M1" t="s">
        <v>11</v>
      </c>
      <c r="N1" t="s">
        <v>192</v>
      </c>
      <c r="O1" t="s">
        <v>193</v>
      </c>
      <c r="P1" t="s">
        <v>258</v>
      </c>
    </row>
    <row r="2" spans="1:16">
      <c r="A2">
        <v>1751</v>
      </c>
      <c r="B2">
        <v>957</v>
      </c>
      <c r="C2" t="s">
        <v>27</v>
      </c>
      <c r="D2" t="s">
        <v>619</v>
      </c>
      <c r="E2" t="s">
        <v>29</v>
      </c>
      <c r="F2" t="s">
        <v>199</v>
      </c>
      <c r="G2" t="s">
        <v>473</v>
      </c>
      <c r="H2" t="s">
        <v>478</v>
      </c>
      <c r="I2" t="s">
        <v>620</v>
      </c>
      <c r="J2" t="s">
        <v>610</v>
      </c>
      <c r="K2" s="67">
        <v>36979</v>
      </c>
      <c r="L2" s="67">
        <v>38812</v>
      </c>
      <c r="M2" t="s">
        <v>45</v>
      </c>
      <c r="N2">
        <v>20000000</v>
      </c>
      <c r="O2">
        <v>-8933.5572300000003</v>
      </c>
      <c r="P2">
        <v>1.65</v>
      </c>
    </row>
    <row r="3" spans="1:16">
      <c r="A3">
        <v>1752</v>
      </c>
      <c r="B3">
        <v>958</v>
      </c>
      <c r="C3" t="s">
        <v>27</v>
      </c>
      <c r="D3" t="s">
        <v>619</v>
      </c>
      <c r="E3" t="s">
        <v>67</v>
      </c>
      <c r="F3" t="s">
        <v>200</v>
      </c>
      <c r="G3" t="s">
        <v>473</v>
      </c>
      <c r="H3" t="s">
        <v>490</v>
      </c>
      <c r="I3" t="s">
        <v>620</v>
      </c>
      <c r="J3" t="s">
        <v>610</v>
      </c>
      <c r="K3" s="67">
        <v>36979</v>
      </c>
      <c r="L3" s="67">
        <v>38898</v>
      </c>
      <c r="M3" t="s">
        <v>45</v>
      </c>
      <c r="N3">
        <v>20000000</v>
      </c>
      <c r="O3">
        <v>-9236.9826869999997</v>
      </c>
      <c r="P3">
        <v>1</v>
      </c>
    </row>
    <row r="4" spans="1:16">
      <c r="A4">
        <v>1753</v>
      </c>
      <c r="B4">
        <v>959</v>
      </c>
      <c r="C4" t="s">
        <v>27</v>
      </c>
      <c r="D4" t="s">
        <v>28</v>
      </c>
      <c r="E4" t="s">
        <v>67</v>
      </c>
      <c r="F4" t="s">
        <v>200</v>
      </c>
      <c r="G4" t="s">
        <v>473</v>
      </c>
      <c r="H4" t="s">
        <v>490</v>
      </c>
      <c r="I4" t="s">
        <v>620</v>
      </c>
      <c r="J4" t="s">
        <v>469</v>
      </c>
      <c r="K4" s="67">
        <v>36979</v>
      </c>
      <c r="L4" s="67">
        <v>38898</v>
      </c>
      <c r="M4" t="s">
        <v>45</v>
      </c>
      <c r="N4">
        <v>-20000000</v>
      </c>
      <c r="O4">
        <v>9236.9826869999997</v>
      </c>
      <c r="P4">
        <v>1</v>
      </c>
    </row>
    <row r="5" spans="1:16">
      <c r="A5">
        <v>1754</v>
      </c>
      <c r="B5">
        <v>960</v>
      </c>
      <c r="C5" t="s">
        <v>27</v>
      </c>
      <c r="D5" t="s">
        <v>619</v>
      </c>
      <c r="E5" t="s">
        <v>68</v>
      </c>
      <c r="F5" t="s">
        <v>200</v>
      </c>
      <c r="G5" t="s">
        <v>473</v>
      </c>
      <c r="H5" t="s">
        <v>482</v>
      </c>
      <c r="I5" t="s">
        <v>620</v>
      </c>
      <c r="J5" t="s">
        <v>610</v>
      </c>
      <c r="K5" s="67">
        <v>36979</v>
      </c>
      <c r="L5" s="67">
        <v>38898</v>
      </c>
      <c r="M5" t="s">
        <v>45</v>
      </c>
      <c r="N5">
        <v>20000000</v>
      </c>
      <c r="O5" s="3">
        <v>-9095.5009639999989</v>
      </c>
      <c r="P5">
        <v>0.75</v>
      </c>
    </row>
    <row r="6" spans="1:16">
      <c r="A6">
        <v>1755</v>
      </c>
      <c r="B6">
        <v>961</v>
      </c>
      <c r="C6" t="s">
        <v>27</v>
      </c>
      <c r="D6" t="s">
        <v>28</v>
      </c>
      <c r="E6" t="s">
        <v>68</v>
      </c>
      <c r="F6" t="s">
        <v>200</v>
      </c>
      <c r="G6" t="s">
        <v>473</v>
      </c>
      <c r="H6" t="s">
        <v>482</v>
      </c>
      <c r="I6" t="s">
        <v>620</v>
      </c>
      <c r="J6" t="s">
        <v>469</v>
      </c>
      <c r="K6" s="67">
        <v>36979</v>
      </c>
      <c r="L6" s="67">
        <v>38898</v>
      </c>
      <c r="M6" t="s">
        <v>45</v>
      </c>
      <c r="N6">
        <v>-20000000</v>
      </c>
      <c r="O6" s="3">
        <v>9095.5009639999989</v>
      </c>
      <c r="P6">
        <v>0.75</v>
      </c>
    </row>
    <row r="7" spans="1:16">
      <c r="A7">
        <v>1756</v>
      </c>
      <c r="B7">
        <v>962</v>
      </c>
      <c r="C7" t="s">
        <v>27</v>
      </c>
      <c r="D7" t="s">
        <v>619</v>
      </c>
      <c r="E7" t="s">
        <v>611</v>
      </c>
      <c r="F7" t="s">
        <v>423</v>
      </c>
      <c r="G7" t="s">
        <v>473</v>
      </c>
      <c r="H7" t="s">
        <v>472</v>
      </c>
      <c r="I7" t="s">
        <v>620</v>
      </c>
      <c r="J7" t="s">
        <v>610</v>
      </c>
      <c r="K7" s="67">
        <v>36979</v>
      </c>
      <c r="L7" s="67">
        <v>38898</v>
      </c>
      <c r="M7" t="s">
        <v>45</v>
      </c>
      <c r="N7">
        <v>20000000</v>
      </c>
      <c r="O7" s="3">
        <v>-9265.0873780000002</v>
      </c>
      <c r="P7">
        <v>1.45</v>
      </c>
    </row>
    <row r="8" spans="1:16">
      <c r="A8">
        <v>1757</v>
      </c>
      <c r="B8">
        <v>963</v>
      </c>
      <c r="C8" t="s">
        <v>27</v>
      </c>
      <c r="D8" t="s">
        <v>28</v>
      </c>
      <c r="E8" t="s">
        <v>611</v>
      </c>
      <c r="F8" t="s">
        <v>423</v>
      </c>
      <c r="G8" t="s">
        <v>473</v>
      </c>
      <c r="H8" t="s">
        <v>472</v>
      </c>
      <c r="I8" t="s">
        <v>620</v>
      </c>
      <c r="J8" t="s">
        <v>469</v>
      </c>
      <c r="K8" s="67">
        <v>36979</v>
      </c>
      <c r="L8" s="67">
        <v>38898</v>
      </c>
      <c r="M8" t="s">
        <v>45</v>
      </c>
      <c r="N8">
        <v>-20000000</v>
      </c>
      <c r="O8" s="3">
        <v>9265.0873780000002</v>
      </c>
      <c r="P8">
        <v>1.45</v>
      </c>
    </row>
    <row r="9" spans="1:16">
      <c r="A9">
        <v>1758</v>
      </c>
      <c r="B9">
        <v>964</v>
      </c>
      <c r="C9" t="s">
        <v>27</v>
      </c>
      <c r="D9" t="s">
        <v>619</v>
      </c>
      <c r="E9" t="s">
        <v>607</v>
      </c>
      <c r="F9" t="s">
        <v>423</v>
      </c>
      <c r="G9" t="s">
        <v>476</v>
      </c>
      <c r="H9" t="s">
        <v>478</v>
      </c>
      <c r="I9" t="s">
        <v>620</v>
      </c>
      <c r="J9" t="s">
        <v>610</v>
      </c>
      <c r="K9" s="67">
        <v>36979</v>
      </c>
      <c r="L9" s="67">
        <v>38898</v>
      </c>
      <c r="M9" t="s">
        <v>45</v>
      </c>
      <c r="N9">
        <v>20000000</v>
      </c>
      <c r="O9" s="3">
        <v>-8985.5663189999996</v>
      </c>
      <c r="P9">
        <v>0.35</v>
      </c>
    </row>
    <row r="10" spans="1:16">
      <c r="A10">
        <v>1759</v>
      </c>
      <c r="B10">
        <v>965</v>
      </c>
      <c r="C10" t="s">
        <v>27</v>
      </c>
      <c r="D10" t="s">
        <v>28</v>
      </c>
      <c r="E10" t="s">
        <v>607</v>
      </c>
      <c r="F10" t="s">
        <v>423</v>
      </c>
      <c r="G10" t="s">
        <v>476</v>
      </c>
      <c r="H10" t="s">
        <v>478</v>
      </c>
      <c r="I10" t="s">
        <v>620</v>
      </c>
      <c r="J10" t="s">
        <v>469</v>
      </c>
      <c r="K10" s="67">
        <v>36979</v>
      </c>
      <c r="L10" s="67">
        <v>38898</v>
      </c>
      <c r="M10" t="s">
        <v>45</v>
      </c>
      <c r="N10">
        <v>-20000000</v>
      </c>
      <c r="O10" s="3">
        <v>8985.5663189999996</v>
      </c>
      <c r="P10">
        <v>0.35</v>
      </c>
    </row>
    <row r="11" spans="1:16">
      <c r="A11">
        <v>1760</v>
      </c>
      <c r="B11">
        <v>966</v>
      </c>
      <c r="C11" t="s">
        <v>27</v>
      </c>
      <c r="D11" t="s">
        <v>28</v>
      </c>
      <c r="E11" t="s">
        <v>29</v>
      </c>
      <c r="F11" t="s">
        <v>199</v>
      </c>
      <c r="G11" t="s">
        <v>473</v>
      </c>
      <c r="H11" t="s">
        <v>478</v>
      </c>
      <c r="I11" t="s">
        <v>620</v>
      </c>
      <c r="J11" t="s">
        <v>469</v>
      </c>
      <c r="K11" s="67">
        <v>36979</v>
      </c>
      <c r="L11" s="67">
        <v>38898</v>
      </c>
      <c r="M11" t="s">
        <v>45</v>
      </c>
      <c r="N11">
        <v>-20000000</v>
      </c>
      <c r="O11" s="3">
        <v>9319.4535190000006</v>
      </c>
      <c r="P11">
        <v>1.65</v>
      </c>
    </row>
    <row r="12" spans="1:16">
      <c r="A12">
        <v>1761</v>
      </c>
      <c r="B12">
        <v>967</v>
      </c>
      <c r="C12" t="s">
        <v>27</v>
      </c>
      <c r="D12" t="s">
        <v>619</v>
      </c>
      <c r="E12" t="s">
        <v>334</v>
      </c>
      <c r="F12" t="s">
        <v>200</v>
      </c>
      <c r="G12" t="s">
        <v>473</v>
      </c>
      <c r="H12" t="s">
        <v>482</v>
      </c>
      <c r="I12" t="s">
        <v>620</v>
      </c>
      <c r="J12" t="s">
        <v>610</v>
      </c>
      <c r="K12" s="67">
        <v>36979</v>
      </c>
      <c r="L12" s="67">
        <v>38898</v>
      </c>
      <c r="M12" t="s">
        <v>45</v>
      </c>
      <c r="N12">
        <v>20000000</v>
      </c>
      <c r="O12" s="3">
        <v>-9257.5397470000007</v>
      </c>
      <c r="P12">
        <v>1.65</v>
      </c>
    </row>
    <row r="13" spans="1:16">
      <c r="A13">
        <v>1762</v>
      </c>
      <c r="B13">
        <v>968</v>
      </c>
      <c r="C13" t="s">
        <v>27</v>
      </c>
      <c r="D13" t="s">
        <v>28</v>
      </c>
      <c r="E13" t="s">
        <v>334</v>
      </c>
      <c r="F13" t="s">
        <v>200</v>
      </c>
      <c r="G13" t="s">
        <v>473</v>
      </c>
      <c r="H13" t="s">
        <v>482</v>
      </c>
      <c r="I13" t="s">
        <v>620</v>
      </c>
      <c r="J13" t="s">
        <v>469</v>
      </c>
      <c r="K13" s="67">
        <v>36979</v>
      </c>
      <c r="L13" s="67">
        <v>38898</v>
      </c>
      <c r="M13" t="s">
        <v>45</v>
      </c>
      <c r="N13">
        <v>-20000000</v>
      </c>
      <c r="O13" s="3">
        <v>9257.5397470000007</v>
      </c>
      <c r="P13">
        <v>1.65</v>
      </c>
    </row>
    <row r="14" spans="1:16">
      <c r="A14">
        <v>1763</v>
      </c>
      <c r="B14">
        <v>969</v>
      </c>
      <c r="C14" t="s">
        <v>27</v>
      </c>
      <c r="D14" t="s">
        <v>619</v>
      </c>
      <c r="E14" t="s">
        <v>40</v>
      </c>
      <c r="F14" t="s">
        <v>200</v>
      </c>
      <c r="G14" t="s">
        <v>473</v>
      </c>
      <c r="H14" t="s">
        <v>472</v>
      </c>
      <c r="I14" t="s">
        <v>620</v>
      </c>
      <c r="J14" t="s">
        <v>610</v>
      </c>
      <c r="K14" s="67">
        <v>36979</v>
      </c>
      <c r="L14" s="67">
        <v>38898</v>
      </c>
      <c r="M14" t="s">
        <v>45</v>
      </c>
      <c r="N14">
        <v>20000000</v>
      </c>
      <c r="O14" s="3">
        <v>-9320.0754849999994</v>
      </c>
      <c r="P14">
        <v>1.65</v>
      </c>
    </row>
    <row r="15" spans="1:16">
      <c r="A15">
        <v>1764</v>
      </c>
      <c r="B15">
        <v>970</v>
      </c>
      <c r="C15" t="s">
        <v>27</v>
      </c>
      <c r="D15" t="s">
        <v>28</v>
      </c>
      <c r="E15" t="s">
        <v>40</v>
      </c>
      <c r="F15" t="s">
        <v>200</v>
      </c>
      <c r="G15" t="s">
        <v>473</v>
      </c>
      <c r="H15" t="s">
        <v>472</v>
      </c>
      <c r="I15" t="s">
        <v>620</v>
      </c>
      <c r="J15" t="s">
        <v>469</v>
      </c>
      <c r="K15" s="67">
        <v>36979</v>
      </c>
      <c r="L15" s="67">
        <v>38898</v>
      </c>
      <c r="M15" t="s">
        <v>45</v>
      </c>
      <c r="N15">
        <v>-20000000</v>
      </c>
      <c r="O15" s="3">
        <v>9320.0754849999994</v>
      </c>
      <c r="P15">
        <v>1.65</v>
      </c>
    </row>
    <row r="16" spans="1:16">
      <c r="A16">
        <v>1765</v>
      </c>
      <c r="B16">
        <v>971</v>
      </c>
      <c r="C16" t="s">
        <v>27</v>
      </c>
      <c r="D16" t="s">
        <v>619</v>
      </c>
      <c r="E16" t="s">
        <v>47</v>
      </c>
      <c r="F16" t="s">
        <v>201</v>
      </c>
      <c r="G16" t="s">
        <v>473</v>
      </c>
      <c r="H16" t="s">
        <v>491</v>
      </c>
      <c r="I16" t="s">
        <v>620</v>
      </c>
      <c r="J16" t="s">
        <v>610</v>
      </c>
      <c r="K16" s="67">
        <v>36979</v>
      </c>
      <c r="L16" s="67">
        <v>38898</v>
      </c>
      <c r="M16" t="s">
        <v>45</v>
      </c>
      <c r="N16">
        <v>20000000</v>
      </c>
      <c r="O16" s="3">
        <v>-9425.9387349999997</v>
      </c>
      <c r="P16">
        <v>2.2999999999999998</v>
      </c>
    </row>
    <row r="17" spans="1:16">
      <c r="A17">
        <v>1766</v>
      </c>
      <c r="B17">
        <v>972</v>
      </c>
      <c r="C17" t="s">
        <v>27</v>
      </c>
      <c r="D17" t="s">
        <v>28</v>
      </c>
      <c r="E17" t="s">
        <v>47</v>
      </c>
      <c r="F17" t="s">
        <v>201</v>
      </c>
      <c r="G17" t="s">
        <v>473</v>
      </c>
      <c r="H17" t="s">
        <v>491</v>
      </c>
      <c r="I17" t="s">
        <v>620</v>
      </c>
      <c r="J17" t="s">
        <v>469</v>
      </c>
      <c r="K17" s="67">
        <v>36979</v>
      </c>
      <c r="L17" s="67">
        <v>38898</v>
      </c>
      <c r="M17" t="s">
        <v>45</v>
      </c>
      <c r="N17">
        <v>-20000000</v>
      </c>
      <c r="O17" s="3">
        <v>9425.9387349999997</v>
      </c>
      <c r="P17">
        <v>2.2999999999999998</v>
      </c>
    </row>
    <row r="18" spans="1:16">
      <c r="K18" s="67"/>
      <c r="L18" s="67"/>
      <c r="O18" s="3"/>
    </row>
    <row r="19" spans="1:16">
      <c r="K19" s="67"/>
      <c r="L19" s="67"/>
      <c r="O19" s="3"/>
    </row>
    <row r="20" spans="1:16">
      <c r="K20" s="67"/>
      <c r="L20" s="67"/>
      <c r="O20" s="3"/>
    </row>
    <row r="21" spans="1:16">
      <c r="K21" s="67"/>
      <c r="L21" s="67"/>
      <c r="O21" s="3"/>
    </row>
    <row r="22" spans="1:16">
      <c r="K22" s="67"/>
      <c r="L22" s="67"/>
      <c r="O22" s="3"/>
    </row>
    <row r="23" spans="1:16">
      <c r="K23" s="67"/>
      <c r="L23" s="67"/>
      <c r="O23" s="3"/>
    </row>
    <row r="24" spans="1:16">
      <c r="K24" s="67"/>
      <c r="L24" s="67"/>
      <c r="O24" s="3"/>
    </row>
    <row r="25" spans="1:16">
      <c r="K25" s="67"/>
      <c r="L25" s="67"/>
      <c r="O25" s="3"/>
    </row>
    <row r="26" spans="1:16">
      <c r="K26" s="67"/>
      <c r="L26" s="67"/>
      <c r="O26" s="3"/>
    </row>
    <row r="27" spans="1:16">
      <c r="K27" s="67"/>
      <c r="L27" s="67"/>
      <c r="O27" s="3"/>
    </row>
    <row r="28" spans="1:16">
      <c r="K28" s="67"/>
      <c r="L28" s="67"/>
      <c r="O28" s="3"/>
    </row>
    <row r="29" spans="1:16">
      <c r="K29" s="67"/>
      <c r="L29" s="67"/>
      <c r="O29" s="3"/>
    </row>
    <row r="30" spans="1:16">
      <c r="K30" s="67"/>
      <c r="L30" s="67"/>
      <c r="O30" s="3"/>
    </row>
    <row r="31" spans="1:16">
      <c r="K31" s="67"/>
      <c r="L31" s="67"/>
      <c r="O31" s="3"/>
    </row>
    <row r="32" spans="1:16">
      <c r="K32" s="67"/>
      <c r="L32" s="67"/>
      <c r="O32" s="3"/>
    </row>
    <row r="33" spans="11:15">
      <c r="K33" s="67"/>
      <c r="L33" s="67"/>
      <c r="O33" s="3"/>
    </row>
    <row r="34" spans="11:15">
      <c r="K34" s="67"/>
      <c r="L34" s="67"/>
      <c r="O34" s="3"/>
    </row>
    <row r="35" spans="11:15">
      <c r="K35" s="67"/>
      <c r="L35" s="67"/>
      <c r="O35" s="3"/>
    </row>
    <row r="36" spans="11:15">
      <c r="K36" s="67"/>
      <c r="L36" s="67"/>
      <c r="O36" s="3"/>
    </row>
    <row r="37" spans="11:15">
      <c r="K37" s="67"/>
      <c r="L37" s="67"/>
      <c r="O37" s="3"/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HY2220"/>
  <sheetViews>
    <sheetView zoomScale="75" workbookViewId="0">
      <pane xSplit="5" ySplit="1" topLeftCell="T38" activePane="bottomRight" state="frozen"/>
      <selection activeCell="E20" sqref="E20"/>
      <selection pane="topRight" activeCell="E20" sqref="E20"/>
      <selection pane="bottomLeft" activeCell="E20" sqref="E20"/>
      <selection pane="bottomRight" activeCell="E20" sqref="E20"/>
    </sheetView>
  </sheetViews>
  <sheetFormatPr defaultRowHeight="12.75" outlineLevelCol="1"/>
  <cols>
    <col min="1" max="1" width="11.7109375" style="77" customWidth="1"/>
    <col min="2" max="2" width="10.42578125" style="77" bestFit="1" customWidth="1"/>
    <col min="3" max="3" width="13.7109375" style="77" bestFit="1" customWidth="1"/>
    <col min="4" max="4" width="26.85546875" style="77" bestFit="1" customWidth="1"/>
    <col min="5" max="5" width="20.42578125" style="77" bestFit="1" customWidth="1"/>
    <col min="6" max="6" width="15.7109375" style="77" customWidth="1"/>
    <col min="7" max="7" width="21.140625" style="77" customWidth="1"/>
    <col min="8" max="8" width="13" style="77" customWidth="1"/>
    <col min="9" max="9" width="20.28515625" style="77" customWidth="1"/>
    <col min="10" max="10" width="17" style="454" customWidth="1"/>
    <col min="11" max="12" width="10.140625" style="77" customWidth="1"/>
    <col min="13" max="13" width="8.28515625" style="77" customWidth="1"/>
    <col min="14" max="14" width="13.140625" style="271" customWidth="1"/>
    <col min="15" max="15" width="12.5703125" style="271" customWidth="1"/>
    <col min="16" max="16" width="14.28515625" style="411" customWidth="1"/>
    <col min="17" max="17" width="21.7109375" style="271" customWidth="1"/>
    <col min="18" max="18" width="21.28515625" style="271" customWidth="1"/>
    <col min="19" max="19" width="21.85546875" style="411" customWidth="1"/>
    <col min="20" max="20" width="16.28515625" style="271" customWidth="1"/>
    <col min="21" max="21" width="10.28515625" style="271" customWidth="1"/>
    <col min="22" max="22" width="13.7109375" style="271" customWidth="1"/>
    <col min="23" max="23" width="24.7109375" style="271" customWidth="1"/>
    <col min="24" max="24" width="16" style="271" customWidth="1"/>
    <col min="25" max="26" width="15.5703125" style="271" customWidth="1"/>
    <col min="27" max="27" width="10" style="271" customWidth="1"/>
    <col min="28" max="28" width="20.7109375" style="271" bestFit="1" customWidth="1"/>
    <col min="29" max="29" width="20.28515625" style="271" bestFit="1" customWidth="1"/>
    <col min="30" max="30" width="20.28515625" style="271" customWidth="1"/>
    <col min="31" max="31" width="17.85546875" style="271" bestFit="1" customWidth="1"/>
    <col min="32" max="32" width="21.85546875" style="271" bestFit="1" customWidth="1"/>
    <col min="33" max="33" width="24.140625" style="402" bestFit="1" customWidth="1"/>
    <col min="34" max="34" width="13.28515625" style="45" bestFit="1" customWidth="1"/>
    <col min="35" max="35" width="13.42578125" style="402" bestFit="1" customWidth="1"/>
    <col min="36" max="36" width="13.7109375" style="402" bestFit="1" customWidth="1"/>
    <col min="37" max="37" width="14" style="402" bestFit="1" customWidth="1"/>
    <col min="38" max="38" width="14" style="45" bestFit="1" customWidth="1"/>
    <col min="39" max="39" width="10.42578125" style="45" bestFit="1" customWidth="1"/>
    <col min="40" max="40" width="16" style="45" customWidth="1" outlineLevel="1"/>
    <col min="41" max="42" width="24.28515625" style="45" customWidth="1" outlineLevel="1"/>
    <col min="43" max="44" width="24.28515625" style="45" customWidth="1"/>
    <col min="45" max="45" width="27.85546875" style="45" customWidth="1"/>
    <col min="46" max="46" width="14.5703125" style="45" bestFit="1" customWidth="1"/>
    <col min="47" max="47" width="20.28515625" style="564" bestFit="1" customWidth="1"/>
    <col min="48" max="48" width="15.5703125" style="564" bestFit="1" customWidth="1"/>
    <col min="50" max="50" width="21" bestFit="1" customWidth="1"/>
    <col min="51" max="51" width="21.140625" customWidth="1"/>
    <col min="52" max="52" width="9.7109375" bestFit="1" customWidth="1"/>
    <col min="53" max="53" width="10.42578125" bestFit="1" customWidth="1"/>
    <col min="54" max="54" width="8" bestFit="1" customWidth="1"/>
    <col min="234" max="16384" width="9.140625" style="77"/>
  </cols>
  <sheetData>
    <row r="1" spans="1:233" s="270" customFormat="1" ht="17.25" customHeight="1">
      <c r="A1" s="270" t="s">
        <v>83</v>
      </c>
      <c r="B1" s="270" t="s">
        <v>82</v>
      </c>
      <c r="C1" s="270" t="s">
        <v>6</v>
      </c>
      <c r="D1" s="270" t="s">
        <v>7</v>
      </c>
      <c r="E1" s="270" t="s">
        <v>8</v>
      </c>
      <c r="F1" s="270" t="s">
        <v>191</v>
      </c>
      <c r="G1" s="270" t="s">
        <v>464</v>
      </c>
      <c r="H1" s="270" t="s">
        <v>465</v>
      </c>
      <c r="I1" s="270" t="s">
        <v>86</v>
      </c>
      <c r="J1" s="270" t="s">
        <v>466</v>
      </c>
      <c r="K1" s="270" t="s">
        <v>256</v>
      </c>
      <c r="L1" s="270" t="s">
        <v>257</v>
      </c>
      <c r="M1" s="270" t="s">
        <v>11</v>
      </c>
      <c r="N1" s="391" t="s">
        <v>192</v>
      </c>
      <c r="O1" s="391" t="s">
        <v>193</v>
      </c>
      <c r="P1" s="409" t="s">
        <v>258</v>
      </c>
      <c r="Q1" s="391" t="s">
        <v>12</v>
      </c>
      <c r="R1" s="391" t="s">
        <v>13</v>
      </c>
      <c r="S1" s="409" t="s">
        <v>14</v>
      </c>
      <c r="T1" s="391" t="s">
        <v>15</v>
      </c>
      <c r="U1" s="391" t="s">
        <v>16</v>
      </c>
      <c r="V1" s="391" t="s">
        <v>17</v>
      </c>
      <c r="W1" s="391" t="s">
        <v>18</v>
      </c>
      <c r="X1" s="391" t="s">
        <v>19</v>
      </c>
      <c r="Y1" s="391" t="s">
        <v>20</v>
      </c>
      <c r="Z1" s="391" t="s">
        <v>21</v>
      </c>
      <c r="AA1" s="391" t="s">
        <v>22</v>
      </c>
      <c r="AB1" s="391" t="s">
        <v>23</v>
      </c>
      <c r="AC1" s="391" t="s">
        <v>24</v>
      </c>
      <c r="AD1" s="391" t="s">
        <v>25</v>
      </c>
      <c r="AE1" s="391" t="s">
        <v>26</v>
      </c>
      <c r="AF1" s="391" t="s">
        <v>499</v>
      </c>
      <c r="AG1" s="406" t="s">
        <v>457</v>
      </c>
      <c r="AH1" s="407" t="s">
        <v>504</v>
      </c>
      <c r="AI1" s="406" t="s">
        <v>505</v>
      </c>
      <c r="AJ1" s="406" t="s">
        <v>506</v>
      </c>
      <c r="AK1" s="406" t="s">
        <v>507</v>
      </c>
      <c r="AL1" s="407" t="s">
        <v>508</v>
      </c>
      <c r="AM1" s="407" t="s">
        <v>503</v>
      </c>
      <c r="AN1" s="407" t="s">
        <v>500</v>
      </c>
      <c r="AO1" s="407" t="s">
        <v>501</v>
      </c>
      <c r="AP1" s="407" t="s">
        <v>502</v>
      </c>
      <c r="AQ1" s="407" t="s">
        <v>562</v>
      </c>
      <c r="AR1" s="407" t="s">
        <v>563</v>
      </c>
      <c r="AS1" s="407" t="s">
        <v>572</v>
      </c>
      <c r="AT1" s="407" t="s">
        <v>598</v>
      </c>
      <c r="AU1" s="564" t="s">
        <v>600</v>
      </c>
      <c r="AV1" s="564" t="s">
        <v>601</v>
      </c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</row>
    <row r="2" spans="1:233">
      <c r="A2" s="77">
        <v>151</v>
      </c>
      <c r="B2" s="77">
        <v>209</v>
      </c>
      <c r="C2" s="77" t="s">
        <v>27</v>
      </c>
      <c r="D2" s="77" t="s">
        <v>28</v>
      </c>
      <c r="E2" s="77" t="s">
        <v>50</v>
      </c>
      <c r="F2" s="77" t="s">
        <v>197</v>
      </c>
      <c r="G2" s="77" t="s">
        <v>485</v>
      </c>
      <c r="H2" s="77" t="s">
        <v>497</v>
      </c>
      <c r="I2" s="77" t="s">
        <v>265</v>
      </c>
      <c r="J2" s="454" t="s">
        <v>480</v>
      </c>
      <c r="K2" s="410">
        <v>36795</v>
      </c>
      <c r="L2" s="410">
        <v>38621</v>
      </c>
      <c r="M2" s="77" t="s">
        <v>30</v>
      </c>
      <c r="N2" s="271">
        <v>10000000</v>
      </c>
      <c r="O2" s="271">
        <v>-3898.814523</v>
      </c>
      <c r="P2" s="411">
        <v>1.05</v>
      </c>
      <c r="Q2" s="271">
        <v>146.602925</v>
      </c>
      <c r="R2" s="271">
        <v>145.830073</v>
      </c>
      <c r="S2" s="411">
        <v>-0.65798359578530019</v>
      </c>
      <c r="T2" s="271">
        <v>2565.35599914349</v>
      </c>
      <c r="U2" s="271">
        <v>1561.097115</v>
      </c>
      <c r="V2" s="271">
        <v>0</v>
      </c>
      <c r="W2" s="271">
        <v>4126.45311414349</v>
      </c>
      <c r="X2" s="271">
        <v>-157140.73814900001</v>
      </c>
      <c r="Y2" s="271">
        <v>-154088.59292600001</v>
      </c>
      <c r="Z2" s="271">
        <v>3052.1452229999995</v>
      </c>
      <c r="AA2" s="271">
        <v>-1074.3078911434905</v>
      </c>
      <c r="AB2" s="271">
        <v>-157140.73814900001</v>
      </c>
      <c r="AC2" s="271">
        <v>-154088.59292600001</v>
      </c>
      <c r="AD2" s="271">
        <v>3052.1452229999995</v>
      </c>
      <c r="AF2" s="271">
        <v>-48742.979166546</v>
      </c>
      <c r="AG2" s="402">
        <f>IF(ISERROR(VLOOKUP(B2,Acc_Cash!$A:$H,3,FALSE)),0,VLOOKUP(B2,Acc_Cash!$A:$H,3,FALSE))</f>
        <v>52791.666666999998</v>
      </c>
      <c r="AH2" s="402">
        <f t="shared" ref="AH2:AH33" si="0">AG2+AC2</f>
        <v>-101296.92625900001</v>
      </c>
      <c r="AI2" s="402">
        <f>AH2-(IF(ISERROR(VLOOKUP(A2,'YTD Last'!$E$2:$Z$500,21,0)),0,VLOOKUP(A2,'YTD Last'!$E$2:$Z$500,21,0)))</f>
        <v>137223.83449499996</v>
      </c>
      <c r="AJ2" s="402">
        <f>AH2-IF(ISERROR(VLOOKUP(A2,'QTD Last'!$A$2:$AH$600,34,0)),0,VLOOKUP(A2,'QTD Last'!$A$2:$AH$600,34,0))</f>
        <v>3052.1452229999995</v>
      </c>
      <c r="AK2" s="402">
        <f>AH2-IF(ISERROR(VLOOKUP(A2,'MTD Last'!$A$2:$AH$600,34,0)),0,VLOOKUP(A2,'MTD Last'!$A$2:$AH$600,34,0))</f>
        <v>3052.1452229999995</v>
      </c>
      <c r="AL2" s="402">
        <f t="shared" ref="AL2:AL33" si="1">AD2-AE2</f>
        <v>3052.1452229999995</v>
      </c>
      <c r="AM2" s="403" t="str">
        <f ca="1">ROUND((L2-Control!$C$3)/365,0)&amp;" Year"</f>
        <v>-9 Year</v>
      </c>
      <c r="AN2" s="45" t="str">
        <f t="shared" ref="AN2:AN33" si="2">IF(F2="AAA",1,IF(F2="AA+",2,IF(F2="AA",3,IF(F2="AA-",4,IF(F2="A+",5,IF(F2="A",6,IF(F2="A-",7,IF(F2="BBB+",8,"Code"))))))))</f>
        <v>Code</v>
      </c>
      <c r="AO2" s="45">
        <f t="shared" ref="AO2:AO33" si="3">IF(F2="BBB",9,IF(F2="BBB-",10,IF(F2="BB+",11,IF(F2="BB",12,IF(F2="BB-",13,IF(F2="B+",14,IF(F2="B",15,IF(F2="B-",16,"Code"))))))))</f>
        <v>10</v>
      </c>
      <c r="AP2" s="45">
        <f t="shared" ref="AP2:AP33" si="4">IF(AN2="Code",AO2,AN2)</f>
        <v>10</v>
      </c>
      <c r="AQ2" s="402">
        <f>AH2-(IF(ISERROR(VLOOKUP(A2,'WTD Last'!$A$1:$AQ$605,34,0)),0,VLOOKUP(A2,'WTD Last'!$A$1:$AQ$605,34,0)))</f>
        <v>81405.477651000008</v>
      </c>
      <c r="AR2" s="563">
        <f>R2-(IF(ISERROR(VLOOKUP(A2,'WTD Last'!$A$1:$AQ$605,18,0)),0,VLOOKUP(A2,'WTD Last'!$A$1:$AQ$605,18,0)))</f>
        <v>-20.785726000000011</v>
      </c>
      <c r="AS2" s="402">
        <f>O2-(IF(ISERROR(VLOOKUP(A2,'WTD Last'!$A$1:$AQ$605,15,0)),0,VLOOKUP(A2,'WTD Last'!$A$1:$AQ$605,15,0)))</f>
        <v>27.510409000000436</v>
      </c>
      <c r="AT2" s="402">
        <f t="shared" ref="AT2:AT33" si="5">N2*(P2/100)/360</f>
        <v>291.66666666666669</v>
      </c>
      <c r="AU2" s="564">
        <v>86945</v>
      </c>
      <c r="AV2" s="564">
        <v>57220</v>
      </c>
      <c r="AW2" s="77"/>
      <c r="AX2" s="271"/>
    </row>
    <row r="3" spans="1:233">
      <c r="A3" s="77">
        <v>1074</v>
      </c>
      <c r="B3" s="77">
        <v>530</v>
      </c>
      <c r="C3" s="77" t="s">
        <v>27</v>
      </c>
      <c r="D3" s="77" t="s">
        <v>28</v>
      </c>
      <c r="E3" s="77" t="s">
        <v>50</v>
      </c>
      <c r="F3" s="77" t="s">
        <v>197</v>
      </c>
      <c r="G3" s="77" t="s">
        <v>485</v>
      </c>
      <c r="H3" s="77" t="s">
        <v>497</v>
      </c>
      <c r="I3" s="77" t="s">
        <v>405</v>
      </c>
      <c r="J3" s="454" t="s">
        <v>480</v>
      </c>
      <c r="K3" s="410">
        <v>36896</v>
      </c>
      <c r="L3" s="410">
        <v>38722</v>
      </c>
      <c r="M3" s="77" t="s">
        <v>30</v>
      </c>
      <c r="N3" s="271">
        <v>-10000000</v>
      </c>
      <c r="O3" s="271">
        <v>4229.6292250000006</v>
      </c>
      <c r="P3" s="411">
        <v>1.75</v>
      </c>
      <c r="Q3" s="271">
        <v>150.69236599999999</v>
      </c>
      <c r="R3" s="271">
        <v>149.92077499999999</v>
      </c>
      <c r="S3" s="411">
        <v>-0.68534367529321627</v>
      </c>
      <c r="T3" s="271">
        <v>-2898.7496381890983</v>
      </c>
      <c r="U3" s="271">
        <v>-1832.567712</v>
      </c>
      <c r="V3" s="271">
        <v>0</v>
      </c>
      <c r="W3" s="271">
        <v>-4731.3173501890979</v>
      </c>
      <c r="X3" s="271">
        <v>-140539.47255000001</v>
      </c>
      <c r="Y3" s="271">
        <v>-144290.553594</v>
      </c>
      <c r="Z3" s="271">
        <v>-3751.0810439999914</v>
      </c>
      <c r="AA3" s="271">
        <v>980.23630618910647</v>
      </c>
      <c r="AB3" s="271">
        <v>-140539.47255000001</v>
      </c>
      <c r="AC3" s="271">
        <v>-144290.553594</v>
      </c>
      <c r="AD3" s="271">
        <v>-3751.0810439999914</v>
      </c>
      <c r="AF3" s="271">
        <v>52878.824570950012</v>
      </c>
      <c r="AG3" s="402">
        <f>IF(ISERROR(VLOOKUP(B3,Acc_Cash!$A:$H,3,FALSE)),0,VLOOKUP(B3,Acc_Cash!$A:$H,3,FALSE))</f>
        <v>0</v>
      </c>
      <c r="AH3" s="402">
        <f t="shared" si="0"/>
        <v>-144290.553594</v>
      </c>
      <c r="AI3" s="402">
        <f>AH3-(IF(ISERROR(VLOOKUP(A3,'YTD Last'!$E$2:$Z$500,21,0)),0,VLOOKUP(A3,'YTD Last'!$E$2:$Z$500,21,0)))</f>
        <v>-144882.82173900001</v>
      </c>
      <c r="AJ3" s="402">
        <f>AH3-IF(ISERROR(VLOOKUP(A3,'QTD Last'!$A$2:$AH$600,34,0)),0,VLOOKUP(A3,'QTD Last'!$A$2:$AH$600,34,0))</f>
        <v>-3751.0810439999914</v>
      </c>
      <c r="AK3" s="402">
        <f>AH3-IF(ISERROR(VLOOKUP(A3,'MTD Last'!$A$2:$AH$600,34,0)),0,VLOOKUP(A3,'MTD Last'!$A$2:$AH$600,34,0))</f>
        <v>-3751.0810439999914</v>
      </c>
      <c r="AL3" s="402">
        <f t="shared" si="1"/>
        <v>-3751.0810439999914</v>
      </c>
      <c r="AM3" s="403" t="str">
        <f ca="1">ROUND((L3-Control!$C$3)/365,0)&amp;" Year"</f>
        <v>-9 Year</v>
      </c>
      <c r="AN3" s="45" t="str">
        <f t="shared" si="2"/>
        <v>Code</v>
      </c>
      <c r="AO3" s="45">
        <f t="shared" si="3"/>
        <v>10</v>
      </c>
      <c r="AP3" s="45">
        <f t="shared" si="4"/>
        <v>10</v>
      </c>
      <c r="AQ3" s="402">
        <f>AH3-(IF(ISERROR(VLOOKUP(A3,'WTD Last'!$A$1:$AQ$605,34,0)),0,VLOOKUP(A3,'WTD Last'!$A$1:$AQ$605,34,0)))</f>
        <v>-84301.547343999991</v>
      </c>
      <c r="AR3" s="563">
        <f>R3-(IF(ISERROR(VLOOKUP(A3,'WTD Last'!$A$1:$AQ$605,18,0)),0,VLOOKUP(A3,'WTD Last'!$A$1:$AQ$605,18,0)))</f>
        <v>-19.939069000000018</v>
      </c>
      <c r="AS3" s="402">
        <f>O3-(IF(ISERROR(VLOOKUP(A3,'WTD Last'!$A$1:$AQ$605,15,0)),0,VLOOKUP(A3,'WTD Last'!$A$1:$AQ$605,15,0)))</f>
        <v>-31.436396999999488</v>
      </c>
      <c r="AT3" s="402">
        <f t="shared" si="5"/>
        <v>-486.1111111111112</v>
      </c>
      <c r="AV3" s="564">
        <v>57220</v>
      </c>
      <c r="AW3" s="77"/>
      <c r="AX3" s="271"/>
    </row>
    <row r="4" spans="1:233">
      <c r="A4" s="77">
        <v>1580</v>
      </c>
      <c r="B4" s="77">
        <v>634</v>
      </c>
      <c r="C4" s="77" t="s">
        <v>27</v>
      </c>
      <c r="D4" s="77" t="s">
        <v>301</v>
      </c>
      <c r="E4" s="77" t="s">
        <v>50</v>
      </c>
      <c r="F4" s="77" t="s">
        <v>197</v>
      </c>
      <c r="G4" s="77" t="s">
        <v>485</v>
      </c>
      <c r="H4" s="77" t="s">
        <v>497</v>
      </c>
      <c r="I4" s="77" t="s">
        <v>405</v>
      </c>
      <c r="J4" s="454" t="s">
        <v>486</v>
      </c>
      <c r="K4" s="410">
        <v>36896</v>
      </c>
      <c r="L4" s="410">
        <v>38722</v>
      </c>
      <c r="M4" s="77" t="s">
        <v>30</v>
      </c>
      <c r="N4" s="271">
        <v>10000000</v>
      </c>
      <c r="O4" s="271">
        <v>-4229.6292250000006</v>
      </c>
      <c r="P4" s="411">
        <v>1.75</v>
      </c>
      <c r="Q4" s="271">
        <v>150.69236599999999</v>
      </c>
      <c r="R4" s="271">
        <v>149.92077499999999</v>
      </c>
      <c r="S4" s="411">
        <v>-0.68534367529321627</v>
      </c>
      <c r="T4" s="271">
        <v>2898.7496381890983</v>
      </c>
      <c r="U4" s="271">
        <v>1832.567712</v>
      </c>
      <c r="V4" s="271">
        <v>0</v>
      </c>
      <c r="W4" s="271">
        <v>4731.3173501890979</v>
      </c>
      <c r="X4" s="271">
        <v>140539.47255000001</v>
      </c>
      <c r="Y4" s="271">
        <v>144290.553594</v>
      </c>
      <c r="Z4" s="271">
        <v>3751.0810439999914</v>
      </c>
      <c r="AA4" s="271">
        <v>-980.23630618910647</v>
      </c>
      <c r="AB4" s="271">
        <v>140539.47255000001</v>
      </c>
      <c r="AC4" s="271">
        <v>144290.553594</v>
      </c>
      <c r="AD4" s="271">
        <v>3751.0810439999914</v>
      </c>
      <c r="AF4" s="271">
        <v>-52878.824570950012</v>
      </c>
      <c r="AG4" s="402">
        <f>IF(ISERROR(VLOOKUP(B4,Acc_Cash!$A:$H,3,FALSE)),0,VLOOKUP(B4,Acc_Cash!$A:$H,3,FALSE))</f>
        <v>0</v>
      </c>
      <c r="AH4" s="402">
        <f t="shared" si="0"/>
        <v>144290.553594</v>
      </c>
      <c r="AI4" s="402">
        <f>AH4-(IF(ISERROR(VLOOKUP(A4,'YTD Last'!$E$2:$Z$500,21,0)),0,VLOOKUP(A4,'YTD Last'!$E$2:$Z$500,21,0)))</f>
        <v>144882.82173900001</v>
      </c>
      <c r="AJ4" s="402">
        <f>AH4-IF(ISERROR(VLOOKUP(A4,'QTD Last'!$A$2:$AH$600,34,0)),0,VLOOKUP(A4,'QTD Last'!$A$2:$AH$600,34,0))</f>
        <v>3751.0810439999914</v>
      </c>
      <c r="AK4" s="402">
        <f>AH4-IF(ISERROR(VLOOKUP(A4,'MTD Last'!$A$2:$AH$600,34,0)),0,VLOOKUP(A4,'MTD Last'!$A$2:$AH$600,34,0))</f>
        <v>3751.0810439999914</v>
      </c>
      <c r="AL4" s="402">
        <f t="shared" si="1"/>
        <v>3751.0810439999914</v>
      </c>
      <c r="AM4" s="403" t="str">
        <f ca="1">ROUND((L4-Control!$C$3)/365,0)&amp;" Year"</f>
        <v>-9 Year</v>
      </c>
      <c r="AN4" s="45" t="str">
        <f t="shared" si="2"/>
        <v>Code</v>
      </c>
      <c r="AO4" s="45">
        <f t="shared" si="3"/>
        <v>10</v>
      </c>
      <c r="AP4" s="45">
        <f t="shared" si="4"/>
        <v>10</v>
      </c>
      <c r="AQ4" s="402">
        <f>AH4-(IF(ISERROR(VLOOKUP(A4,'WTD Last'!$A$1:$AQ$605,34,0)),0,VLOOKUP(A4,'WTD Last'!$A$1:$AQ$605,34,0)))</f>
        <v>84301.547343999991</v>
      </c>
      <c r="AR4" s="563">
        <f>R4-(IF(ISERROR(VLOOKUP(A4,'WTD Last'!$A$1:$AQ$605,18,0)),0,VLOOKUP(A4,'WTD Last'!$A$1:$AQ$605,18,0)))</f>
        <v>-19.939069000000018</v>
      </c>
      <c r="AS4" s="402">
        <f>O4-(IF(ISERROR(VLOOKUP(A4,'WTD Last'!$A$1:$AQ$605,15,0)),0,VLOOKUP(A4,'WTD Last'!$A$1:$AQ$605,15,0)))</f>
        <v>31.436396999999488</v>
      </c>
      <c r="AT4" s="402">
        <f t="shared" si="5"/>
        <v>486.1111111111112</v>
      </c>
      <c r="AV4" s="564">
        <v>57220</v>
      </c>
      <c r="AW4" s="77"/>
      <c r="AX4" s="271"/>
    </row>
    <row r="5" spans="1:233">
      <c r="A5" s="77">
        <v>1276</v>
      </c>
      <c r="B5" s="77">
        <v>437</v>
      </c>
      <c r="C5" s="77" t="s">
        <v>27</v>
      </c>
      <c r="D5" s="77" t="s">
        <v>28</v>
      </c>
      <c r="E5" s="77" t="s">
        <v>302</v>
      </c>
      <c r="F5" s="77" t="s">
        <v>201</v>
      </c>
      <c r="G5" s="77" t="s">
        <v>471</v>
      </c>
      <c r="H5" s="77" t="s">
        <v>494</v>
      </c>
      <c r="I5" s="77" t="s">
        <v>405</v>
      </c>
      <c r="J5" s="454" t="s">
        <v>469</v>
      </c>
      <c r="K5" s="410">
        <v>36896</v>
      </c>
      <c r="L5" s="410">
        <v>38722</v>
      </c>
      <c r="M5" s="77" t="s">
        <v>30</v>
      </c>
      <c r="N5" s="271">
        <v>-10000000</v>
      </c>
      <c r="O5" s="271">
        <v>4035.051316</v>
      </c>
      <c r="P5" s="411">
        <v>0.46</v>
      </c>
      <c r="Q5" s="271">
        <v>102.573634</v>
      </c>
      <c r="R5" s="271">
        <v>101.961777</v>
      </c>
      <c r="S5" s="411">
        <v>-0.56746986561291657</v>
      </c>
      <c r="T5" s="271">
        <v>-2289.7700280317422</v>
      </c>
      <c r="U5" s="271">
        <v>-925.586634</v>
      </c>
      <c r="V5" s="271">
        <v>0</v>
      </c>
      <c r="W5" s="271">
        <v>-3215.3566620317424</v>
      </c>
      <c r="X5" s="271">
        <v>219833.13457200001</v>
      </c>
      <c r="Y5" s="271">
        <v>217524.15115200001</v>
      </c>
      <c r="Z5" s="271">
        <v>-2308.9834200000041</v>
      </c>
      <c r="AA5" s="271">
        <v>906.3732420317383</v>
      </c>
      <c r="AB5" s="271">
        <v>219833.13457200001</v>
      </c>
      <c r="AC5" s="271">
        <v>217524.15115200001</v>
      </c>
      <c r="AD5" s="271">
        <v>-2308.9834200000041</v>
      </c>
      <c r="AF5" s="271">
        <v>29205.701425208004</v>
      </c>
      <c r="AG5" s="402">
        <f>IF(ISERROR(VLOOKUP(B5,Acc_Cash!$A:$H,3,FALSE)),0,VLOOKUP(B5,Acc_Cash!$A:$H,3,FALSE))</f>
        <v>0</v>
      </c>
      <c r="AH5" s="402">
        <f t="shared" si="0"/>
        <v>217524.15115200001</v>
      </c>
      <c r="AI5" s="402">
        <f>AH5-(IF(ISERROR(VLOOKUP(A5,'YTD Last'!$E$2:$Z$500,21,0)),0,VLOOKUP(A5,'YTD Last'!$E$2:$Z$500,21,0)))</f>
        <v>163484.127779</v>
      </c>
      <c r="AJ5" s="402">
        <f>AH5-IF(ISERROR(VLOOKUP(A5,'QTD Last'!$A$2:$AH$600,34,0)),0,VLOOKUP(A5,'QTD Last'!$A$2:$AH$600,34,0))</f>
        <v>-2308.9834200000041</v>
      </c>
      <c r="AK5" s="402">
        <f>AH5-IF(ISERROR(VLOOKUP(A5,'MTD Last'!$A$2:$AH$600,34,0)),0,VLOOKUP(A5,'MTD Last'!$A$2:$AH$600,34,0))</f>
        <v>-2308.9834200000041</v>
      </c>
      <c r="AL5" s="402">
        <f t="shared" si="1"/>
        <v>-2308.9834200000041</v>
      </c>
      <c r="AM5" s="403" t="str">
        <f ca="1">ROUND((L5-Control!$C$3)/365,0)&amp;" Year"</f>
        <v>-9 Year</v>
      </c>
      <c r="AN5" s="45">
        <f t="shared" si="2"/>
        <v>8</v>
      </c>
      <c r="AO5" s="45" t="str">
        <f t="shared" si="3"/>
        <v>Code</v>
      </c>
      <c r="AP5" s="45">
        <f t="shared" si="4"/>
        <v>8</v>
      </c>
      <c r="AQ5" s="402">
        <f>AH5-(IF(ISERROR(VLOOKUP(A5,'WTD Last'!$A$1:$AQ$605,34,0)),0,VLOOKUP(A5,'WTD Last'!$A$1:$AQ$605,34,0)))</f>
        <v>-18327.638838999992</v>
      </c>
      <c r="AR5" s="563">
        <f>R5-(IF(ISERROR(VLOOKUP(A5,'WTD Last'!$A$1:$AQ$605,18,0)),0,VLOOKUP(A5,'WTD Last'!$A$1:$AQ$605,18,0)))</f>
        <v>-3.9494329999999991</v>
      </c>
      <c r="AS5" s="402">
        <f>O5-(IF(ISERROR(VLOOKUP(A5,'WTD Last'!$A$1:$AQ$605,15,0)),0,VLOOKUP(A5,'WTD Last'!$A$1:$AQ$605,15,0)))</f>
        <v>-36.676367999999911</v>
      </c>
      <c r="AT5" s="402">
        <f t="shared" si="5"/>
        <v>-127.77777777777777</v>
      </c>
      <c r="AV5" s="564">
        <v>92929</v>
      </c>
      <c r="AW5" s="77"/>
      <c r="AX5" s="271"/>
    </row>
    <row r="6" spans="1:233">
      <c r="A6" s="77">
        <v>1552</v>
      </c>
      <c r="B6" s="77">
        <v>598</v>
      </c>
      <c r="C6" s="77" t="s">
        <v>27</v>
      </c>
      <c r="D6" s="77" t="s">
        <v>301</v>
      </c>
      <c r="E6" s="77" t="s">
        <v>302</v>
      </c>
      <c r="F6" s="77" t="s">
        <v>201</v>
      </c>
      <c r="G6" s="77" t="s">
        <v>471</v>
      </c>
      <c r="H6" s="77" t="s">
        <v>494</v>
      </c>
      <c r="I6" s="77" t="s">
        <v>405</v>
      </c>
      <c r="J6" s="454" t="s">
        <v>486</v>
      </c>
      <c r="K6" s="410">
        <v>36896</v>
      </c>
      <c r="L6" s="410">
        <v>38722</v>
      </c>
      <c r="M6" s="77" t="s">
        <v>30</v>
      </c>
      <c r="N6" s="271">
        <v>10000000</v>
      </c>
      <c r="O6" s="271">
        <v>-4035.051316</v>
      </c>
      <c r="P6" s="411">
        <v>0.46</v>
      </c>
      <c r="Q6" s="271">
        <v>102.573634</v>
      </c>
      <c r="R6" s="271">
        <v>101.961777</v>
      </c>
      <c r="S6" s="411">
        <v>-0.56746986561291657</v>
      </c>
      <c r="T6" s="271">
        <v>2289.7700280317422</v>
      </c>
      <c r="U6" s="271">
        <v>925.586634</v>
      </c>
      <c r="V6" s="271">
        <v>0</v>
      </c>
      <c r="W6" s="271">
        <v>3215.3566620317424</v>
      </c>
      <c r="X6" s="271">
        <v>-219833.13457200001</v>
      </c>
      <c r="Y6" s="271">
        <v>-217524.15115200001</v>
      </c>
      <c r="Z6" s="271">
        <v>2308.9834200000041</v>
      </c>
      <c r="AA6" s="271">
        <v>-906.3732420317383</v>
      </c>
      <c r="AB6" s="271">
        <v>-219833.13457200001</v>
      </c>
      <c r="AC6" s="271">
        <v>-217524.15115200001</v>
      </c>
      <c r="AD6" s="271">
        <v>2308.9834200000041</v>
      </c>
      <c r="AF6" s="271">
        <v>-29205.701425208004</v>
      </c>
      <c r="AG6" s="402">
        <f>IF(ISERROR(VLOOKUP(B6,Acc_Cash!$A:$H,3,FALSE)),0,VLOOKUP(B6,Acc_Cash!$A:$H,3,FALSE))</f>
        <v>0</v>
      </c>
      <c r="AH6" s="402">
        <f t="shared" si="0"/>
        <v>-217524.15115200001</v>
      </c>
      <c r="AI6" s="402">
        <f>AH6-(IF(ISERROR(VLOOKUP(A6,'YTD Last'!$E$2:$Z$383,21,0)),0,VLOOKUP(A6,'YTD Last'!$E$2:$Z$383,21,0)))</f>
        <v>-163484.127779</v>
      </c>
      <c r="AJ6" s="402">
        <f>AH6-IF(ISERROR(VLOOKUP(A6,'QTD Last'!$A$2:$AH$600,34,0)),0,VLOOKUP(A6,'QTD Last'!$A$2:$AH$600,34,0))</f>
        <v>2308.9834200000041</v>
      </c>
      <c r="AK6" s="402">
        <f>AH6-IF(ISERROR(VLOOKUP(A6,'MTD Last'!$A$2:$AH$600,34,0)),0,VLOOKUP(A6,'MTD Last'!$A$2:$AH$600,34,0))</f>
        <v>2308.9834200000041</v>
      </c>
      <c r="AL6" s="402">
        <f t="shared" si="1"/>
        <v>2308.9834200000041</v>
      </c>
      <c r="AM6" s="403" t="str">
        <f ca="1">ROUND((L6-Control!$C$3)/365,0)&amp;" Year"</f>
        <v>-9 Year</v>
      </c>
      <c r="AN6" s="45">
        <f t="shared" si="2"/>
        <v>8</v>
      </c>
      <c r="AO6" s="45" t="str">
        <f t="shared" si="3"/>
        <v>Code</v>
      </c>
      <c r="AP6" s="45">
        <f t="shared" si="4"/>
        <v>8</v>
      </c>
      <c r="AQ6" s="402">
        <f>AH6-(IF(ISERROR(VLOOKUP(A6,'WTD Last'!$A$1:$AQ$605,34,0)),0,VLOOKUP(A6,'WTD Last'!$A$1:$AQ$605,34,0)))</f>
        <v>18327.638838999992</v>
      </c>
      <c r="AR6" s="563">
        <f>R6-(IF(ISERROR(VLOOKUP(A6,'WTD Last'!$A$1:$AQ$605,18,0)),0,VLOOKUP(A6,'WTD Last'!$A$1:$AQ$605,18,0)))</f>
        <v>-3.9494329999999991</v>
      </c>
      <c r="AS6" s="402">
        <f>O6-(IF(ISERROR(VLOOKUP(A6,'WTD Last'!$A$1:$AQ$605,15,0)),0,VLOOKUP(A6,'WTD Last'!$A$1:$AQ$605,15,0)))</f>
        <v>36.676367999999911</v>
      </c>
      <c r="AT6" s="402">
        <f t="shared" si="5"/>
        <v>127.77777777777777</v>
      </c>
      <c r="AV6" s="564">
        <v>92929</v>
      </c>
      <c r="AW6" s="77"/>
      <c r="AX6" s="271"/>
    </row>
    <row r="7" spans="1:233">
      <c r="A7" s="77">
        <v>1277</v>
      </c>
      <c r="B7" s="77">
        <v>438</v>
      </c>
      <c r="C7" s="77" t="s">
        <v>27</v>
      </c>
      <c r="D7" s="77" t="s">
        <v>28</v>
      </c>
      <c r="E7" s="77" t="s">
        <v>303</v>
      </c>
      <c r="F7" s="77" t="s">
        <v>198</v>
      </c>
      <c r="G7" s="77" t="s">
        <v>474</v>
      </c>
      <c r="H7" s="77" t="s">
        <v>491</v>
      </c>
      <c r="I7" s="77" t="s">
        <v>405</v>
      </c>
      <c r="J7" s="454" t="s">
        <v>469</v>
      </c>
      <c r="K7" s="410">
        <v>36896</v>
      </c>
      <c r="L7" s="410">
        <v>38722</v>
      </c>
      <c r="M7" s="77" t="s">
        <v>30</v>
      </c>
      <c r="N7" s="271">
        <v>-10000000</v>
      </c>
      <c r="O7" s="271">
        <v>4016.8056079999997</v>
      </c>
      <c r="P7" s="411">
        <v>0.18</v>
      </c>
      <c r="Q7" s="271">
        <v>21.256535</v>
      </c>
      <c r="R7" s="271">
        <v>21.139047999999999</v>
      </c>
      <c r="S7" s="411">
        <v>-0.11839029830313609</v>
      </c>
      <c r="T7" s="271">
        <v>-475.55081415682992</v>
      </c>
      <c r="U7" s="271">
        <v>-246.993402</v>
      </c>
      <c r="V7" s="271">
        <v>0</v>
      </c>
      <c r="W7" s="271">
        <v>-722.54421615682986</v>
      </c>
      <c r="X7" s="271">
        <v>9346.6119930000004</v>
      </c>
      <c r="Y7" s="271">
        <v>8815.135902</v>
      </c>
      <c r="Z7" s="271">
        <v>-531.47609100000045</v>
      </c>
      <c r="AA7" s="271">
        <v>191.06812515682941</v>
      </c>
      <c r="AB7" s="271">
        <v>9346.6119930000004</v>
      </c>
      <c r="AC7" s="271">
        <v>8815.135902</v>
      </c>
      <c r="AD7" s="271">
        <v>-531.47609100000045</v>
      </c>
      <c r="AF7" s="271">
        <v>11893.761405287998</v>
      </c>
      <c r="AG7" s="402">
        <f>IF(ISERROR(VLOOKUP(B7,Acc_Cash!$A:$H,3,FALSE)),0,VLOOKUP(B7,Acc_Cash!$A:$H,3,FALSE))</f>
        <v>0</v>
      </c>
      <c r="AH7" s="402">
        <f t="shared" si="0"/>
        <v>8815.135902</v>
      </c>
      <c r="AI7" s="402">
        <f>AH7-(IF(ISERROR(VLOOKUP(A7,'YTD Last'!$E$2:$Z$383,21,0)),0,VLOOKUP(A7,'YTD Last'!$E$2:$Z$383,21,0)))</f>
        <v>-29015.478415999998</v>
      </c>
      <c r="AJ7" s="402">
        <f>AH7-IF(ISERROR(VLOOKUP(A7,'QTD Last'!$A$2:$AH$600,34,0)),0,VLOOKUP(A7,'QTD Last'!$A$2:$AH$600,34,0))</f>
        <v>-531.47609100000045</v>
      </c>
      <c r="AK7" s="402">
        <f>AH7-IF(ISERROR(VLOOKUP(A7,'MTD Last'!$A$2:$AH$600,34,0)),0,VLOOKUP(A7,'MTD Last'!$A$2:$AH$600,34,0))</f>
        <v>-531.47609100000045</v>
      </c>
      <c r="AL7" s="402">
        <f t="shared" si="1"/>
        <v>-531.47609100000045</v>
      </c>
      <c r="AM7" s="403" t="str">
        <f ca="1">ROUND((L7-Control!$C$3)/365,0)&amp;" Year"</f>
        <v>-9 Year</v>
      </c>
      <c r="AN7" s="45">
        <f t="shared" si="2"/>
        <v>4</v>
      </c>
      <c r="AO7" s="45" t="str">
        <f t="shared" si="3"/>
        <v>Code</v>
      </c>
      <c r="AP7" s="45">
        <f t="shared" si="4"/>
        <v>4</v>
      </c>
      <c r="AQ7" s="402">
        <f>AH7-(IF(ISERROR(VLOOKUP(A7,'WTD Last'!$A$1:$AQ$605,34,0)),0,VLOOKUP(A7,'WTD Last'!$A$1:$AQ$605,34,0)))</f>
        <v>-7753.0029659999982</v>
      </c>
      <c r="AR7" s="563">
        <f>R7-(IF(ISERROR(VLOOKUP(A7,'WTD Last'!$A$1:$AQ$605,18,0)),0,VLOOKUP(A7,'WTD Last'!$A$1:$AQ$605,18,0)))</f>
        <v>-1.7100620000000006</v>
      </c>
      <c r="AS7" s="402">
        <f>O7-(IF(ISERROR(VLOOKUP(A7,'WTD Last'!$A$1:$AQ$605,15,0)),0,VLOOKUP(A7,'WTD Last'!$A$1:$AQ$605,15,0)))</f>
        <v>-36.935337000000345</v>
      </c>
      <c r="AT7" s="402">
        <f t="shared" si="5"/>
        <v>-50</v>
      </c>
      <c r="AV7" s="564">
        <v>92932</v>
      </c>
      <c r="AW7" s="77"/>
      <c r="AX7" s="271"/>
    </row>
    <row r="8" spans="1:233">
      <c r="A8" s="77">
        <v>1553</v>
      </c>
      <c r="B8" s="77">
        <v>599</v>
      </c>
      <c r="C8" s="77" t="s">
        <v>27</v>
      </c>
      <c r="D8" s="77" t="s">
        <v>301</v>
      </c>
      <c r="E8" s="77" t="s">
        <v>303</v>
      </c>
      <c r="F8" s="77" t="s">
        <v>198</v>
      </c>
      <c r="G8" s="77" t="s">
        <v>474</v>
      </c>
      <c r="H8" s="77" t="s">
        <v>491</v>
      </c>
      <c r="I8" s="77" t="s">
        <v>405</v>
      </c>
      <c r="J8" s="454" t="s">
        <v>486</v>
      </c>
      <c r="K8" s="410">
        <v>36896</v>
      </c>
      <c r="L8" s="410">
        <v>38722</v>
      </c>
      <c r="M8" s="77" t="s">
        <v>30</v>
      </c>
      <c r="N8" s="271">
        <v>10000000</v>
      </c>
      <c r="O8" s="271">
        <v>-4016.8056079999997</v>
      </c>
      <c r="P8" s="411">
        <v>0.18</v>
      </c>
      <c r="Q8" s="271">
        <v>21.256535</v>
      </c>
      <c r="R8" s="271">
        <v>21.139047999999999</v>
      </c>
      <c r="S8" s="411">
        <v>-0.11839029830313609</v>
      </c>
      <c r="T8" s="271">
        <v>475.55081415682992</v>
      </c>
      <c r="U8" s="271">
        <v>246.993402</v>
      </c>
      <c r="V8" s="271">
        <v>0</v>
      </c>
      <c r="W8" s="271">
        <v>722.54421615682986</v>
      </c>
      <c r="X8" s="271">
        <v>-9346.6119930000004</v>
      </c>
      <c r="Y8" s="271">
        <v>-8815.135902</v>
      </c>
      <c r="Z8" s="271">
        <v>531.47609100000045</v>
      </c>
      <c r="AA8" s="271">
        <v>-191.06812515682941</v>
      </c>
      <c r="AB8" s="271">
        <v>-9346.6119930000004</v>
      </c>
      <c r="AC8" s="271">
        <v>-8815.135902</v>
      </c>
      <c r="AD8" s="271">
        <v>531.47609100000045</v>
      </c>
      <c r="AF8" s="271">
        <v>-11893.761405287998</v>
      </c>
      <c r="AG8" s="402">
        <f>IF(ISERROR(VLOOKUP(B8,Acc_Cash!$A:$H,3,FALSE)),0,VLOOKUP(B8,Acc_Cash!$A:$H,3,FALSE))</f>
        <v>0</v>
      </c>
      <c r="AH8" s="402">
        <f t="shared" si="0"/>
        <v>-8815.135902</v>
      </c>
      <c r="AI8" s="402">
        <f>AH8-(IF(ISERROR(VLOOKUP(A8,'YTD Last'!$E$2:$Z$500,21,0)),0,VLOOKUP(A8,'YTD Last'!$E$2:$Z$500,21,0)))</f>
        <v>29015.478415999998</v>
      </c>
      <c r="AJ8" s="402">
        <f>AH8-IF(ISERROR(VLOOKUP(A8,'QTD Last'!$A$2:$AH$600,34,0)),0,VLOOKUP(A8,'QTD Last'!$A$2:$AH$600,34,0))</f>
        <v>531.47609100000045</v>
      </c>
      <c r="AK8" s="402">
        <f>AH8-IF(ISERROR(VLOOKUP(A8,'MTD Last'!$A$2:$AH$600,34,0)),0,VLOOKUP(A8,'MTD Last'!$A$2:$AH$600,34,0))</f>
        <v>531.47609100000045</v>
      </c>
      <c r="AL8" s="402">
        <f t="shared" si="1"/>
        <v>531.47609100000045</v>
      </c>
      <c r="AM8" s="403" t="str">
        <f ca="1">ROUND((L8-Control!$C$3)/365,0)&amp;" Year"</f>
        <v>-9 Year</v>
      </c>
      <c r="AN8" s="45">
        <f t="shared" si="2"/>
        <v>4</v>
      </c>
      <c r="AO8" s="45" t="str">
        <f t="shared" si="3"/>
        <v>Code</v>
      </c>
      <c r="AP8" s="45">
        <f t="shared" si="4"/>
        <v>4</v>
      </c>
      <c r="AQ8" s="402">
        <f>AH8-(IF(ISERROR(VLOOKUP(A8,'WTD Last'!$A$1:$AQ$605,34,0)),0,VLOOKUP(A8,'WTD Last'!$A$1:$AQ$605,34,0)))</f>
        <v>7753.0029659999982</v>
      </c>
      <c r="AR8" s="563">
        <f>R8-(IF(ISERROR(VLOOKUP(A8,'WTD Last'!$A$1:$AQ$605,18,0)),0,VLOOKUP(A8,'WTD Last'!$A$1:$AQ$605,18,0)))</f>
        <v>-1.7100620000000006</v>
      </c>
      <c r="AS8" s="402">
        <f>O8-(IF(ISERROR(VLOOKUP(A8,'WTD Last'!$A$1:$AQ$605,15,0)),0,VLOOKUP(A8,'WTD Last'!$A$1:$AQ$605,15,0)))</f>
        <v>36.935337000000345</v>
      </c>
      <c r="AT8" s="402">
        <f t="shared" si="5"/>
        <v>50</v>
      </c>
      <c r="AV8" s="564">
        <v>92932</v>
      </c>
      <c r="AW8" s="77"/>
      <c r="AX8" s="271"/>
    </row>
    <row r="9" spans="1:233">
      <c r="A9" s="77">
        <v>1632</v>
      </c>
      <c r="B9" s="77">
        <v>836</v>
      </c>
      <c r="C9" s="77" t="s">
        <v>27</v>
      </c>
      <c r="D9" s="77" t="s">
        <v>28</v>
      </c>
      <c r="E9" s="77" t="s">
        <v>452</v>
      </c>
      <c r="F9" s="77" t="s">
        <v>196</v>
      </c>
      <c r="G9" s="77" t="s">
        <v>487</v>
      </c>
      <c r="H9" s="77" t="s">
        <v>468</v>
      </c>
      <c r="I9" s="77" t="s">
        <v>453</v>
      </c>
      <c r="J9" s="454" t="s">
        <v>481</v>
      </c>
      <c r="K9" s="410">
        <v>36928</v>
      </c>
      <c r="L9" s="410">
        <v>37285</v>
      </c>
      <c r="M9" s="77" t="s">
        <v>30</v>
      </c>
      <c r="N9" s="271">
        <v>10000000</v>
      </c>
      <c r="O9" s="271">
        <v>-778.46862699999997</v>
      </c>
      <c r="P9" s="411">
        <v>2.85</v>
      </c>
      <c r="Q9" s="271">
        <v>254.48452399999999</v>
      </c>
      <c r="R9" s="271">
        <v>251.73385099999999</v>
      </c>
      <c r="S9" s="411">
        <v>-1.1213868120596437</v>
      </c>
      <c r="T9" s="271">
        <v>872.96445191997793</v>
      </c>
      <c r="U9" s="271">
        <v>2211.0391140000002</v>
      </c>
      <c r="V9" s="271">
        <v>0</v>
      </c>
      <c r="W9" s="271">
        <v>3084.003565919978</v>
      </c>
      <c r="X9" s="271">
        <v>68614.740736000007</v>
      </c>
      <c r="Y9" s="271">
        <v>71546.640411999993</v>
      </c>
      <c r="Z9" s="271">
        <v>2931.8996759999864</v>
      </c>
      <c r="AA9" s="271">
        <v>-152.10388991999162</v>
      </c>
      <c r="AB9" s="271">
        <v>68614.740736000007</v>
      </c>
      <c r="AC9" s="271">
        <v>71546.640411999993</v>
      </c>
      <c r="AD9" s="271">
        <v>2931.8996759999864</v>
      </c>
      <c r="AF9" s="271">
        <v>-12293.576557584</v>
      </c>
      <c r="AG9" s="402">
        <f>IF(ISERROR(VLOOKUP(B9,Acc_Cash!$A:$H,3,FALSE)),0,VLOOKUP(B9,Acc_Cash!$A:$H,3,FALSE))</f>
        <v>0</v>
      </c>
      <c r="AH9" s="402">
        <f t="shared" si="0"/>
        <v>71546.640411999993</v>
      </c>
      <c r="AI9" s="402">
        <f>AH9-(IF(ISERROR(VLOOKUP(A9,'YTD Last'!$E$2:$Z$383,21,0)),0,VLOOKUP(A9,'YTD Last'!$E$2:$Z$383,21,0)))</f>
        <v>71546.640411999993</v>
      </c>
      <c r="AJ9" s="402">
        <f>AH9-IF(ISERROR(VLOOKUP(A9,'QTD Last'!$A$2:$AH$600,34,0)),0,VLOOKUP(A9,'QTD Last'!$A$2:$AH$600,34,0))</f>
        <v>2931.8996759999864</v>
      </c>
      <c r="AK9" s="402">
        <f>AH9-IF(ISERROR(VLOOKUP(A9,'MTD Last'!$A$2:$AH$600,34,0)),0,VLOOKUP(A9,'MTD Last'!$A$2:$AH$600,34,0))</f>
        <v>2931.8996759999864</v>
      </c>
      <c r="AL9" s="402">
        <f t="shared" si="1"/>
        <v>2931.8996759999864</v>
      </c>
      <c r="AM9" s="403" t="str">
        <f ca="1">ROUND((L9-Control!$C$3)/365,0)&amp;" Year"</f>
        <v>-13 Year</v>
      </c>
      <c r="AN9" s="45" t="str">
        <f t="shared" si="2"/>
        <v>Code</v>
      </c>
      <c r="AO9" s="45">
        <f t="shared" si="3"/>
        <v>12</v>
      </c>
      <c r="AP9" s="45">
        <f t="shared" si="4"/>
        <v>12</v>
      </c>
      <c r="AQ9" s="402">
        <f>AH9-(IF(ISERROR(VLOOKUP(A9,'WTD Last'!$A$1:$AQ$605,34,0)),0,VLOOKUP(A9,'WTD Last'!$A$1:$AQ$605,34,0)))</f>
        <v>9550.5992599999954</v>
      </c>
      <c r="AR9" s="563">
        <f>R9-(IF(ISERROR(VLOOKUP(A9,'WTD Last'!$A$1:$AQ$605,18,0)),0,VLOOKUP(A9,'WTD Last'!$A$1:$AQ$605,18,0)))</f>
        <v>-4.7513590000000079</v>
      </c>
      <c r="AS9" s="402">
        <f>O9-(IF(ISERROR(VLOOKUP(A9,'WTD Last'!$A$1:$AQ$605,15,0)),0,VLOOKUP(A9,'WTD Last'!$A$1:$AQ$605,15,0)))</f>
        <v>20.961245000000076</v>
      </c>
      <c r="AT9" s="402">
        <f t="shared" si="5"/>
        <v>791.66666666666663</v>
      </c>
      <c r="AU9" s="564">
        <v>76452</v>
      </c>
      <c r="AV9" s="564">
        <v>46759</v>
      </c>
      <c r="AW9" s="77"/>
      <c r="AX9" s="271"/>
    </row>
    <row r="10" spans="1:233">
      <c r="A10" s="77">
        <v>1278</v>
      </c>
      <c r="B10" s="77">
        <v>439</v>
      </c>
      <c r="C10" s="77" t="s">
        <v>27</v>
      </c>
      <c r="D10" s="77" t="s">
        <v>28</v>
      </c>
      <c r="E10" s="77" t="s">
        <v>304</v>
      </c>
      <c r="F10" s="77" t="s">
        <v>205</v>
      </c>
      <c r="G10" s="77" t="s">
        <v>485</v>
      </c>
      <c r="H10" s="77" t="s">
        <v>497</v>
      </c>
      <c r="I10" s="77" t="s">
        <v>405</v>
      </c>
      <c r="J10" s="454" t="s">
        <v>481</v>
      </c>
      <c r="K10" s="410">
        <v>36896</v>
      </c>
      <c r="L10" s="410">
        <v>38722</v>
      </c>
      <c r="M10" s="77" t="s">
        <v>30</v>
      </c>
      <c r="N10" s="271">
        <v>-10000000</v>
      </c>
      <c r="O10" s="271">
        <v>4209.2618029999994</v>
      </c>
      <c r="P10" s="411">
        <v>2.1</v>
      </c>
      <c r="Q10" s="271">
        <v>251.31009599999999</v>
      </c>
      <c r="R10" s="271">
        <v>250.47202300000001</v>
      </c>
      <c r="S10" s="411">
        <v>-0.6073800306563556</v>
      </c>
      <c r="T10" s="271">
        <v>-2556.6215629467661</v>
      </c>
      <c r="U10" s="271">
        <v>-2360.9238</v>
      </c>
      <c r="V10" s="271">
        <v>0</v>
      </c>
      <c r="W10" s="271">
        <v>-4917.5453629467665</v>
      </c>
      <c r="X10" s="271">
        <v>109157.39769899999</v>
      </c>
      <c r="Y10" s="271">
        <v>105541.616379</v>
      </c>
      <c r="Z10" s="271">
        <v>-3615.7813199999946</v>
      </c>
      <c r="AA10" s="271">
        <v>1301.764042946772</v>
      </c>
      <c r="AB10" s="271">
        <v>109157.39769899999</v>
      </c>
      <c r="AC10" s="271">
        <v>105541.616379</v>
      </c>
      <c r="AD10" s="271">
        <v>-3615.7813199999946</v>
      </c>
      <c r="AF10" s="271">
        <v>41545.413995609997</v>
      </c>
      <c r="AG10" s="402">
        <f>IF(ISERROR(VLOOKUP(B10,Acc_Cash!$A:$H,3,FALSE)),0,VLOOKUP(B10,Acc_Cash!$A:$H,3,FALSE))</f>
        <v>0</v>
      </c>
      <c r="AH10" s="402">
        <f t="shared" si="0"/>
        <v>105541.616379</v>
      </c>
      <c r="AI10" s="402">
        <f>AH10-(IF(ISERROR(VLOOKUP(A10,'YTD Last'!$E$2:$Z$500,21,0)),0,VLOOKUP(A10,'YTD Last'!$E$2:$Z$500,21,0)))</f>
        <v>-17708.342648999998</v>
      </c>
      <c r="AJ10" s="402">
        <f>AH10-IF(ISERROR(VLOOKUP(A10,'QTD Last'!$A$2:$AH$600,34,0)),0,VLOOKUP(A10,'QTD Last'!$A$2:$AH$600,34,0))</f>
        <v>-3615.7813199999946</v>
      </c>
      <c r="AK10" s="402">
        <f>AH10-IF(ISERROR(VLOOKUP(A10,'MTD Last'!$A$2:$AH$600,34,0)),0,VLOOKUP(A10,'MTD Last'!$A$2:$AH$600,34,0))</f>
        <v>-3615.7813199999946</v>
      </c>
      <c r="AL10" s="402">
        <f t="shared" si="1"/>
        <v>-3615.7813199999946</v>
      </c>
      <c r="AM10" s="403" t="str">
        <f ca="1">ROUND((L10-Control!$C$3)/365,0)&amp;" Year"</f>
        <v>-9 Year</v>
      </c>
      <c r="AN10" s="45" t="str">
        <f t="shared" si="2"/>
        <v>Code</v>
      </c>
      <c r="AO10" s="45">
        <f t="shared" si="3"/>
        <v>9</v>
      </c>
      <c r="AP10" s="45">
        <f t="shared" si="4"/>
        <v>9</v>
      </c>
      <c r="AQ10" s="402">
        <f>AH10-(IF(ISERROR(VLOOKUP(A10,'WTD Last'!$A$1:$AQ$605,34,0)),0,VLOOKUP(A10,'WTD Last'!$A$1:$AQ$605,34,0)))</f>
        <v>-20229.596176999999</v>
      </c>
      <c r="AR10" s="563">
        <f>R10-(IF(ISERROR(VLOOKUP(A10,'WTD Last'!$A$1:$AQ$605,18,0)),0,VLOOKUP(A10,'WTD Last'!$A$1:$AQ$605,18,0)))</f>
        <v>-3.7725289999999916</v>
      </c>
      <c r="AS10" s="402">
        <f>O10-(IF(ISERROR(VLOOKUP(A10,'WTD Last'!$A$1:$AQ$605,15,0)),0,VLOOKUP(A10,'WTD Last'!$A$1:$AQ$605,15,0)))</f>
        <v>-39.608496000000741</v>
      </c>
      <c r="AT10" s="402">
        <f t="shared" si="5"/>
        <v>-583.33333333333337</v>
      </c>
      <c r="AV10" s="564">
        <v>53490</v>
      </c>
      <c r="AW10" s="77"/>
      <c r="AX10" s="271"/>
    </row>
    <row r="11" spans="1:233">
      <c r="A11" s="77">
        <v>1480</v>
      </c>
      <c r="B11" s="77">
        <v>531</v>
      </c>
      <c r="C11" s="77" t="s">
        <v>27</v>
      </c>
      <c r="D11" s="77" t="s">
        <v>301</v>
      </c>
      <c r="E11" s="77" t="s">
        <v>304</v>
      </c>
      <c r="F11" s="77" t="s">
        <v>205</v>
      </c>
      <c r="G11" s="77" t="s">
        <v>485</v>
      </c>
      <c r="H11" s="77" t="s">
        <v>497</v>
      </c>
      <c r="I11" s="77" t="s">
        <v>405</v>
      </c>
      <c r="J11" s="454" t="s">
        <v>486</v>
      </c>
      <c r="K11" s="410">
        <v>36896</v>
      </c>
      <c r="L11" s="410">
        <v>38722</v>
      </c>
      <c r="M11" s="77" t="s">
        <v>30</v>
      </c>
      <c r="N11" s="271">
        <v>10000000</v>
      </c>
      <c r="O11" s="271">
        <v>-4209.2618029999994</v>
      </c>
      <c r="P11" s="411">
        <v>2.1</v>
      </c>
      <c r="Q11" s="271">
        <v>251.31009599999999</v>
      </c>
      <c r="R11" s="271">
        <v>250.47202300000001</v>
      </c>
      <c r="S11" s="411">
        <v>-0.6073800306563556</v>
      </c>
      <c r="T11" s="271">
        <v>2556.6215629467661</v>
      </c>
      <c r="U11" s="271">
        <v>2360.9238</v>
      </c>
      <c r="V11" s="271">
        <v>0</v>
      </c>
      <c r="W11" s="271">
        <v>4917.5453629467665</v>
      </c>
      <c r="X11" s="271">
        <v>-109157.39769899999</v>
      </c>
      <c r="Y11" s="271">
        <v>-105541.616379</v>
      </c>
      <c r="Z11" s="271">
        <v>3615.7813199999946</v>
      </c>
      <c r="AA11" s="271">
        <v>-1301.764042946772</v>
      </c>
      <c r="AB11" s="271">
        <v>-109157.39769899999</v>
      </c>
      <c r="AC11" s="271">
        <v>-105541.616379</v>
      </c>
      <c r="AD11" s="271">
        <v>3615.7813199999946</v>
      </c>
      <c r="AF11" s="271">
        <v>-41545.413995609997</v>
      </c>
      <c r="AG11" s="402">
        <f>IF(ISERROR(VLOOKUP(B11,Acc_Cash!$A:$H,3,FALSE)),0,VLOOKUP(B11,Acc_Cash!$A:$H,3,FALSE))</f>
        <v>0</v>
      </c>
      <c r="AH11" s="402">
        <f t="shared" si="0"/>
        <v>-105541.616379</v>
      </c>
      <c r="AI11" s="402">
        <f>AH11-(IF(ISERROR(VLOOKUP(A11,'YTD Last'!$E$2:$Z$500,21,0)),0,VLOOKUP(A11,'YTD Last'!$E$2:$Z$500,21,0)))</f>
        <v>17708.342648999998</v>
      </c>
      <c r="AJ11" s="402">
        <f>AH11-IF(ISERROR(VLOOKUP(A11,'QTD Last'!$A$2:$AH$600,34,0)),0,VLOOKUP(A11,'QTD Last'!$A$2:$AH$600,34,0))</f>
        <v>3615.7813199999946</v>
      </c>
      <c r="AK11" s="402">
        <f>AH11-IF(ISERROR(VLOOKUP(A11,'MTD Last'!$A$2:$AH$600,34,0)),0,VLOOKUP(A11,'MTD Last'!$A$2:$AH$600,34,0))</f>
        <v>3615.7813199999946</v>
      </c>
      <c r="AL11" s="402">
        <f t="shared" si="1"/>
        <v>3615.7813199999946</v>
      </c>
      <c r="AM11" s="403" t="str">
        <f ca="1">ROUND((L11-Control!$C$3)/365,0)&amp;" Year"</f>
        <v>-9 Year</v>
      </c>
      <c r="AN11" s="45" t="str">
        <f t="shared" si="2"/>
        <v>Code</v>
      </c>
      <c r="AO11" s="45">
        <f t="shared" si="3"/>
        <v>9</v>
      </c>
      <c r="AP11" s="45">
        <f t="shared" si="4"/>
        <v>9</v>
      </c>
      <c r="AQ11" s="402">
        <f>AH11-(IF(ISERROR(VLOOKUP(A11,'WTD Last'!$A$1:$AQ$605,34,0)),0,VLOOKUP(A11,'WTD Last'!$A$1:$AQ$605,34,0)))</f>
        <v>20229.596176999999</v>
      </c>
      <c r="AR11" s="563">
        <f>R11-(IF(ISERROR(VLOOKUP(A11,'WTD Last'!$A$1:$AQ$605,18,0)),0,VLOOKUP(A11,'WTD Last'!$A$1:$AQ$605,18,0)))</f>
        <v>-3.7725289999999916</v>
      </c>
      <c r="AS11" s="402">
        <f>O11-(IF(ISERROR(VLOOKUP(A11,'WTD Last'!$A$1:$AQ$605,15,0)),0,VLOOKUP(A11,'WTD Last'!$A$1:$AQ$605,15,0)))</f>
        <v>39.608496000000741</v>
      </c>
      <c r="AT11" s="402">
        <f t="shared" si="5"/>
        <v>583.33333333333337</v>
      </c>
      <c r="AV11" s="564">
        <v>53490</v>
      </c>
      <c r="AW11" s="77"/>
      <c r="AX11" s="271"/>
    </row>
    <row r="12" spans="1:233">
      <c r="A12" s="77">
        <v>155</v>
      </c>
      <c r="B12" s="77">
        <v>314</v>
      </c>
      <c r="C12" s="77" t="s">
        <v>27</v>
      </c>
      <c r="D12" s="77" t="s">
        <v>57</v>
      </c>
      <c r="E12" s="77" t="s">
        <v>72</v>
      </c>
      <c r="F12" s="77" t="s">
        <v>200</v>
      </c>
      <c r="G12" s="77" t="s">
        <v>485</v>
      </c>
      <c r="H12" s="77" t="s">
        <v>468</v>
      </c>
      <c r="I12" s="77" t="s">
        <v>263</v>
      </c>
      <c r="J12" s="454" t="s">
        <v>481</v>
      </c>
      <c r="K12" s="410">
        <v>36794</v>
      </c>
      <c r="L12" s="410">
        <v>38483</v>
      </c>
      <c r="M12" s="77" t="s">
        <v>30</v>
      </c>
      <c r="N12" s="271">
        <v>-10000000</v>
      </c>
      <c r="O12" s="271">
        <v>3574.8780489999999</v>
      </c>
      <c r="P12" s="411">
        <v>0.59</v>
      </c>
      <c r="Q12" s="271">
        <v>44.077781999999999</v>
      </c>
      <c r="R12" s="271">
        <v>43.542003999999999</v>
      </c>
      <c r="S12" s="411">
        <v>-0.52475625032501172</v>
      </c>
      <c r="T12" s="271">
        <v>-1875.9396003624336</v>
      </c>
      <c r="U12" s="271">
        <v>-529.014951</v>
      </c>
      <c r="V12" s="271">
        <v>0</v>
      </c>
      <c r="W12" s="271">
        <v>-2404.9545513624334</v>
      </c>
      <c r="X12" s="271">
        <v>-63163.716254999999</v>
      </c>
      <c r="Y12" s="271">
        <v>-65359.763741000002</v>
      </c>
      <c r="Z12" s="271">
        <v>-2196.0474860000031</v>
      </c>
      <c r="AA12" s="271">
        <v>208.90706536243033</v>
      </c>
      <c r="AB12" s="271">
        <v>-63163.716254999999</v>
      </c>
      <c r="AC12" s="271">
        <v>-65359.763741000002</v>
      </c>
      <c r="AD12" s="271">
        <v>-2196.0474860000031</v>
      </c>
      <c r="AF12" s="271">
        <v>20582.360367117501</v>
      </c>
      <c r="AG12" s="402">
        <f>IF(ISERROR(VLOOKUP(B12,Acc_Cash!$A:$H,3,FALSE)),0,VLOOKUP(B12,Acc_Cash!$A:$H,3,FALSE))</f>
        <v>-22944.444444000001</v>
      </c>
      <c r="AH12" s="402">
        <f t="shared" si="0"/>
        <v>-88304.208184999996</v>
      </c>
      <c r="AI12" s="402">
        <f>AH12-(IF(ISERROR(VLOOKUP(A12,'YTD Last'!$E$2:$Z$383,21,0)),0,VLOOKUP(A12,'YTD Last'!$E$2:$Z$383,21,0)))</f>
        <v>-76045.404316999993</v>
      </c>
      <c r="AJ12" s="402">
        <f>AH12-IF(ISERROR(VLOOKUP(A12,'QTD Last'!$A$2:$AH$600,34,0)),0,VLOOKUP(A12,'QTD Last'!$A$2:$AH$600,34,0))</f>
        <v>-2196.0474859999958</v>
      </c>
      <c r="AK12" s="402">
        <f>AH12-IF(ISERROR(VLOOKUP(A12,'MTD Last'!$A$2:$AH$600,34,0)),0,VLOOKUP(A12,'MTD Last'!$A$2:$AH$600,34,0))</f>
        <v>-2196.0474859999958</v>
      </c>
      <c r="AL12" s="402">
        <f t="shared" si="1"/>
        <v>-2196.0474860000031</v>
      </c>
      <c r="AM12" s="403" t="str">
        <f ca="1">ROUND((L12-Control!$C$3)/365,0)&amp;" Year"</f>
        <v>-9 Year</v>
      </c>
      <c r="AN12" s="45">
        <f t="shared" si="2"/>
        <v>6</v>
      </c>
      <c r="AO12" s="45" t="str">
        <f t="shared" si="3"/>
        <v>Code</v>
      </c>
      <c r="AP12" s="45">
        <f t="shared" si="4"/>
        <v>6</v>
      </c>
      <c r="AQ12" s="402">
        <f>AH12-(IF(ISERROR(VLOOKUP(A12,'WTD Last'!$A$1:$AQ$605,34,0)),0,VLOOKUP(A12,'WTD Last'!$A$1:$AQ$605,34,0)))</f>
        <v>-10632.206602999999</v>
      </c>
      <c r="AR12" s="563">
        <f>R12-(IF(ISERROR(VLOOKUP(A12,'WTD Last'!$A$1:$AQ$605,18,0)),0,VLOOKUP(A12,'WTD Last'!$A$1:$AQ$605,18,0)))</f>
        <v>-2.6040759999999992</v>
      </c>
      <c r="AS12" s="402">
        <f>O12-(IF(ISERROR(VLOOKUP(A12,'WTD Last'!$A$1:$AQ$605,15,0)),0,VLOOKUP(A12,'WTD Last'!$A$1:$AQ$605,15,0)))</f>
        <v>-31.175486999999976</v>
      </c>
      <c r="AT12" s="402">
        <f t="shared" si="5"/>
        <v>-163.88888888888889</v>
      </c>
      <c r="AU12" s="564">
        <v>93466</v>
      </c>
      <c r="AV12" s="564">
        <v>492</v>
      </c>
      <c r="AW12" s="77"/>
      <c r="AX12" s="271"/>
    </row>
    <row r="13" spans="1:233">
      <c r="A13" s="77">
        <v>200</v>
      </c>
      <c r="B13" s="77">
        <v>319</v>
      </c>
      <c r="C13" s="77" t="s">
        <v>27</v>
      </c>
      <c r="D13" s="77" t="s">
        <v>54</v>
      </c>
      <c r="E13" s="77" t="s">
        <v>72</v>
      </c>
      <c r="F13" s="77" t="s">
        <v>200</v>
      </c>
      <c r="G13" s="77" t="s">
        <v>485</v>
      </c>
      <c r="H13" s="77" t="s">
        <v>468</v>
      </c>
      <c r="I13" s="77" t="s">
        <v>279</v>
      </c>
      <c r="J13" s="454" t="s">
        <v>481</v>
      </c>
      <c r="K13" s="410">
        <v>36794</v>
      </c>
      <c r="L13" s="410">
        <v>38483</v>
      </c>
      <c r="M13" s="77" t="s">
        <v>30</v>
      </c>
      <c r="N13" s="271">
        <v>10000000</v>
      </c>
      <c r="O13" s="271">
        <v>-3574.8780489999999</v>
      </c>
      <c r="P13" s="411">
        <v>0.59</v>
      </c>
      <c r="Q13" s="271">
        <v>44.077781999999999</v>
      </c>
      <c r="R13" s="271">
        <v>43.542003999999999</v>
      </c>
      <c r="S13" s="411">
        <v>-0.52475625032501172</v>
      </c>
      <c r="T13" s="271">
        <v>1875.9396003624336</v>
      </c>
      <c r="U13" s="271">
        <v>529.014951</v>
      </c>
      <c r="V13" s="271">
        <v>0</v>
      </c>
      <c r="W13" s="271">
        <v>2404.9545513624334</v>
      </c>
      <c r="X13" s="271">
        <v>63163.716254999999</v>
      </c>
      <c r="Y13" s="271">
        <v>65359.763741000002</v>
      </c>
      <c r="Z13" s="271">
        <v>2196.0474860000031</v>
      </c>
      <c r="AA13" s="271">
        <v>-208.90706536243033</v>
      </c>
      <c r="AB13" s="271">
        <v>63163.716254999999</v>
      </c>
      <c r="AC13" s="271">
        <v>65359.763741000002</v>
      </c>
      <c r="AD13" s="271">
        <v>2196.0474860000031</v>
      </c>
      <c r="AF13" s="271">
        <v>-20582.360367117501</v>
      </c>
      <c r="AG13" s="402">
        <f>IF(ISERROR(VLOOKUP(B13,Acc_Cash!$A:$H,3,FALSE)),0,VLOOKUP(B13,Acc_Cash!$A:$H,3,FALSE))</f>
        <v>22944.444444000001</v>
      </c>
      <c r="AH13" s="402">
        <f t="shared" si="0"/>
        <v>88304.208184999996</v>
      </c>
      <c r="AI13" s="402">
        <f>AH13-(IF(ISERROR(VLOOKUP(A13,'YTD Last'!$E$2:$Z$383,21,0)),0,VLOOKUP(A13,'YTD Last'!$E$2:$Z$383,21,0)))</f>
        <v>76045.404316999993</v>
      </c>
      <c r="AJ13" s="402">
        <f>AH13-IF(ISERROR(VLOOKUP(A13,'QTD Last'!$A$2:$AH$600,34,0)),0,VLOOKUP(A13,'QTD Last'!$A$2:$AH$600,34,0))</f>
        <v>2196.0474859999958</v>
      </c>
      <c r="AK13" s="402">
        <f>AH13-IF(ISERROR(VLOOKUP(A13,'MTD Last'!$A$2:$AH$600,34,0)),0,VLOOKUP(A13,'MTD Last'!$A$2:$AH$600,34,0))</f>
        <v>2196.0474859999958</v>
      </c>
      <c r="AL13" s="402">
        <f t="shared" si="1"/>
        <v>2196.0474860000031</v>
      </c>
      <c r="AM13" s="403" t="str">
        <f ca="1">ROUND((L13-Control!$C$3)/365,0)&amp;" Year"</f>
        <v>-9 Year</v>
      </c>
      <c r="AN13" s="45">
        <f t="shared" si="2"/>
        <v>6</v>
      </c>
      <c r="AO13" s="45" t="str">
        <f t="shared" si="3"/>
        <v>Code</v>
      </c>
      <c r="AP13" s="45">
        <f t="shared" si="4"/>
        <v>6</v>
      </c>
      <c r="AQ13" s="402">
        <f>AH13-(IF(ISERROR(VLOOKUP(A13,'WTD Last'!$A$1:$AQ$605,34,0)),0,VLOOKUP(A13,'WTD Last'!$A$1:$AQ$605,34,0)))</f>
        <v>10632.206602999999</v>
      </c>
      <c r="AR13" s="563">
        <f>R13-(IF(ISERROR(VLOOKUP(A13,'WTD Last'!$A$1:$AQ$605,18,0)),0,VLOOKUP(A13,'WTD Last'!$A$1:$AQ$605,18,0)))</f>
        <v>-2.6040759999999992</v>
      </c>
      <c r="AS13" s="402">
        <f>O13-(IF(ISERROR(VLOOKUP(A13,'WTD Last'!$A$1:$AQ$605,15,0)),0,VLOOKUP(A13,'WTD Last'!$A$1:$AQ$605,15,0)))</f>
        <v>31.175486999999976</v>
      </c>
      <c r="AT13" s="402">
        <f t="shared" si="5"/>
        <v>163.88888888888889</v>
      </c>
      <c r="AU13" s="564">
        <v>45549</v>
      </c>
      <c r="AV13" s="564">
        <v>492</v>
      </c>
      <c r="AW13" s="77"/>
      <c r="AX13" s="271"/>
    </row>
    <row r="14" spans="1:233">
      <c r="A14" s="77">
        <v>201</v>
      </c>
      <c r="B14" s="77">
        <v>320</v>
      </c>
      <c r="C14" s="77" t="s">
        <v>27</v>
      </c>
      <c r="D14" s="77" t="s">
        <v>59</v>
      </c>
      <c r="E14" s="77" t="s">
        <v>72</v>
      </c>
      <c r="F14" s="77" t="s">
        <v>200</v>
      </c>
      <c r="G14" s="77" t="s">
        <v>485</v>
      </c>
      <c r="H14" s="77" t="s">
        <v>468</v>
      </c>
      <c r="I14" s="77" t="s">
        <v>277</v>
      </c>
      <c r="J14" s="454" t="s">
        <v>481</v>
      </c>
      <c r="K14" s="410">
        <v>36794</v>
      </c>
      <c r="L14" s="410">
        <v>38483</v>
      </c>
      <c r="M14" s="77" t="s">
        <v>30</v>
      </c>
      <c r="N14" s="271">
        <v>-10000000</v>
      </c>
      <c r="O14" s="271">
        <v>3574.8780489999999</v>
      </c>
      <c r="P14" s="411">
        <v>0.59</v>
      </c>
      <c r="Q14" s="271">
        <v>44.077781999999999</v>
      </c>
      <c r="R14" s="271">
        <v>43.542003999999999</v>
      </c>
      <c r="S14" s="411">
        <v>-0.52475625032501172</v>
      </c>
      <c r="T14" s="271">
        <v>-1875.9396003624336</v>
      </c>
      <c r="U14" s="271">
        <v>-529.014951</v>
      </c>
      <c r="V14" s="271">
        <v>0</v>
      </c>
      <c r="W14" s="271">
        <v>-2404.9545513624334</v>
      </c>
      <c r="X14" s="271">
        <v>-63163.716254999999</v>
      </c>
      <c r="Y14" s="271">
        <v>-65359.763741000002</v>
      </c>
      <c r="Z14" s="271">
        <v>-2196.0474860000031</v>
      </c>
      <c r="AA14" s="271">
        <v>208.90706536243033</v>
      </c>
      <c r="AB14" s="271">
        <v>-63163.716254999999</v>
      </c>
      <c r="AC14" s="271">
        <v>-65359.763741000002</v>
      </c>
      <c r="AD14" s="271">
        <v>-2196.0474860000031</v>
      </c>
      <c r="AF14" s="271">
        <v>20582.360367117501</v>
      </c>
      <c r="AG14" s="402">
        <f>IF(ISERROR(VLOOKUP(B14,Acc_Cash!$A:$H,3,FALSE)),0,VLOOKUP(B14,Acc_Cash!$A:$H,3,FALSE))</f>
        <v>-22944.444444000001</v>
      </c>
      <c r="AH14" s="402">
        <f t="shared" si="0"/>
        <v>-88304.208184999996</v>
      </c>
      <c r="AI14" s="402">
        <f>AH14-(IF(ISERROR(VLOOKUP(A14,'YTD Last'!$E$2:$Z$383,21,0)),0,VLOOKUP(A14,'YTD Last'!$E$2:$Z$383,21,0)))</f>
        <v>-76045.404316999993</v>
      </c>
      <c r="AJ14" s="402">
        <f>AH14-IF(ISERROR(VLOOKUP(A14,'QTD Last'!$A$2:$AH$600,34,0)),0,VLOOKUP(A14,'QTD Last'!$A$2:$AH$600,34,0))</f>
        <v>-2196.0474859999958</v>
      </c>
      <c r="AK14" s="402">
        <f>AH14-IF(ISERROR(VLOOKUP(A14,'MTD Last'!$A$2:$AH$600,34,0)),0,VLOOKUP(A14,'MTD Last'!$A$2:$AH$600,34,0))</f>
        <v>-2196.0474859999958</v>
      </c>
      <c r="AL14" s="402">
        <f t="shared" si="1"/>
        <v>-2196.0474860000031</v>
      </c>
      <c r="AM14" s="403" t="str">
        <f ca="1">ROUND((L14-Control!$C$3)/365,0)&amp;" Year"</f>
        <v>-9 Year</v>
      </c>
      <c r="AN14" s="45">
        <f t="shared" si="2"/>
        <v>6</v>
      </c>
      <c r="AO14" s="45" t="str">
        <f t="shared" si="3"/>
        <v>Code</v>
      </c>
      <c r="AP14" s="45">
        <f t="shared" si="4"/>
        <v>6</v>
      </c>
      <c r="AQ14" s="402">
        <f>AH14-(IF(ISERROR(VLOOKUP(A14,'WTD Last'!$A$1:$AQ$605,34,0)),0,VLOOKUP(A14,'WTD Last'!$A$1:$AQ$605,34,0)))</f>
        <v>-10632.206602999999</v>
      </c>
      <c r="AR14" s="563">
        <f>R14-(IF(ISERROR(VLOOKUP(A14,'WTD Last'!$A$1:$AQ$605,18,0)),0,VLOOKUP(A14,'WTD Last'!$A$1:$AQ$605,18,0)))</f>
        <v>-2.6040759999999992</v>
      </c>
      <c r="AS14" s="402">
        <f>O14-(IF(ISERROR(VLOOKUP(A14,'WTD Last'!$A$1:$AQ$605,15,0)),0,VLOOKUP(A14,'WTD Last'!$A$1:$AQ$605,15,0)))</f>
        <v>-31.175486999999976</v>
      </c>
      <c r="AT14" s="402">
        <f t="shared" si="5"/>
        <v>-163.88888888888889</v>
      </c>
      <c r="AU14" s="564">
        <v>1305</v>
      </c>
      <c r="AV14" s="564">
        <v>492</v>
      </c>
      <c r="AW14" s="77"/>
      <c r="AX14" s="271"/>
    </row>
    <row r="15" spans="1:233">
      <c r="A15" s="77">
        <v>234</v>
      </c>
      <c r="B15" s="77">
        <v>349</v>
      </c>
      <c r="C15" s="77" t="s">
        <v>27</v>
      </c>
      <c r="D15" s="77" t="s">
        <v>28</v>
      </c>
      <c r="E15" s="77" t="s">
        <v>68</v>
      </c>
      <c r="F15" s="77" t="s">
        <v>200</v>
      </c>
      <c r="G15" s="77" t="s">
        <v>473</v>
      </c>
      <c r="H15" s="77" t="s">
        <v>482</v>
      </c>
      <c r="I15" s="77" t="s">
        <v>97</v>
      </c>
      <c r="J15" s="454" t="s">
        <v>469</v>
      </c>
      <c r="K15" s="410">
        <v>36819</v>
      </c>
      <c r="L15" s="410">
        <v>38645</v>
      </c>
      <c r="M15" s="77" t="s">
        <v>30</v>
      </c>
      <c r="N15" s="271">
        <v>-20000000</v>
      </c>
      <c r="O15" s="271">
        <v>7734.7140080000008</v>
      </c>
      <c r="P15" s="411">
        <v>0.37</v>
      </c>
      <c r="Q15" s="271">
        <v>67.441136999999998</v>
      </c>
      <c r="R15" s="271">
        <v>66.877345000000005</v>
      </c>
      <c r="S15" s="411">
        <v>-0.541691637827592</v>
      </c>
      <c r="T15" s="271">
        <v>-4189.8298991215388</v>
      </c>
      <c r="U15" s="271">
        <v>-1319.463495</v>
      </c>
      <c r="V15" s="271">
        <v>0</v>
      </c>
      <c r="W15" s="271">
        <v>-5509.2933941215388</v>
      </c>
      <c r="X15" s="271">
        <v>229080.616606</v>
      </c>
      <c r="Y15" s="271">
        <v>224648.000206</v>
      </c>
      <c r="Z15" s="271">
        <v>-4432.616399999999</v>
      </c>
      <c r="AA15" s="271">
        <v>1076.6769941215398</v>
      </c>
      <c r="AB15" s="271">
        <v>229080.616606</v>
      </c>
      <c r="AC15" s="271">
        <v>224648.000206</v>
      </c>
      <c r="AD15" s="271">
        <v>-4432.616399999999</v>
      </c>
      <c r="AF15" s="271">
        <v>44532.615901060002</v>
      </c>
      <c r="AG15" s="402">
        <f>IF(ISERROR(VLOOKUP(B15,Acc_Cash!$A:$H,3,FALSE)),0,VLOOKUP(B15,Acc_Cash!$A:$H,3,FALSE))</f>
        <v>-19322.222222</v>
      </c>
      <c r="AH15" s="402">
        <f t="shared" si="0"/>
        <v>205325.77798399999</v>
      </c>
      <c r="AI15" s="402">
        <f>AH15-(IF(ISERROR(VLOOKUP(A15,'YTD Last'!$E$2:$Z$500,21,0)),0,VLOOKUP(A15,'YTD Last'!$E$2:$Z$500,21,0)))</f>
        <v>23404.115068999992</v>
      </c>
      <c r="AJ15" s="402">
        <f>AH15-IF(ISERROR(VLOOKUP(A15,'QTD Last'!$A$2:$AH$600,34,0)),0,VLOOKUP(A15,'QTD Last'!$A$2:$AH$600,34,0))</f>
        <v>-4432.616399999999</v>
      </c>
      <c r="AK15" s="402">
        <f>AH15-IF(ISERROR(VLOOKUP(A15,'MTD Last'!$A$2:$AH$600,34,0)),0,VLOOKUP(A15,'MTD Last'!$A$2:$AH$600,34,0))</f>
        <v>-4432.616399999999</v>
      </c>
      <c r="AL15" s="402">
        <f t="shared" si="1"/>
        <v>-4432.616399999999</v>
      </c>
      <c r="AM15" s="403" t="str">
        <f ca="1">ROUND((L15-Control!$C$3)/365,0)&amp;" Year"</f>
        <v>-9 Year</v>
      </c>
      <c r="AN15" s="45">
        <f t="shared" si="2"/>
        <v>6</v>
      </c>
      <c r="AO15" s="45" t="str">
        <f t="shared" si="3"/>
        <v>Code</v>
      </c>
      <c r="AP15" s="45">
        <f t="shared" si="4"/>
        <v>6</v>
      </c>
      <c r="AQ15" s="402">
        <f>AH15-(IF(ISERROR(VLOOKUP(A15,'WTD Last'!$A$1:$AQ$605,34,0)),0,VLOOKUP(A15,'WTD Last'!$A$1:$AQ$605,34,0)))</f>
        <v>-95140.542247999983</v>
      </c>
      <c r="AR15" s="563">
        <f>R15-(IF(ISERROR(VLOOKUP(A15,'WTD Last'!$A$1:$AQ$605,18,0)),0,VLOOKUP(A15,'WTD Last'!$A$1:$AQ$605,18,0)))</f>
        <v>-11.57065999999999</v>
      </c>
      <c r="AS15" s="402">
        <f>O15-(IF(ISERROR(VLOOKUP(A15,'WTD Last'!$A$1:$AQ$605,15,0)),0,VLOOKUP(A15,'WTD Last'!$A$1:$AQ$605,15,0)))</f>
        <v>-61.587924999998904</v>
      </c>
      <c r="AT15" s="402">
        <f t="shared" si="5"/>
        <v>-205.55555555555554</v>
      </c>
      <c r="AU15" s="564">
        <v>122</v>
      </c>
      <c r="AV15" s="564">
        <v>72563</v>
      </c>
      <c r="AW15" s="77"/>
      <c r="AX15" s="271"/>
    </row>
    <row r="16" spans="1:233">
      <c r="A16" s="77">
        <v>1637</v>
      </c>
      <c r="B16" s="77">
        <v>841</v>
      </c>
      <c r="C16" s="77" t="s">
        <v>27</v>
      </c>
      <c r="D16" s="77" t="s">
        <v>28</v>
      </c>
      <c r="E16" s="77" t="s">
        <v>68</v>
      </c>
      <c r="F16" s="77" t="s">
        <v>200</v>
      </c>
      <c r="G16" s="77" t="s">
        <v>473</v>
      </c>
      <c r="H16" s="77" t="s">
        <v>482</v>
      </c>
      <c r="I16" s="77" t="s">
        <v>267</v>
      </c>
      <c r="J16" s="454" t="s">
        <v>469</v>
      </c>
      <c r="K16" s="410">
        <v>36931</v>
      </c>
      <c r="L16" s="410">
        <v>38757</v>
      </c>
      <c r="M16" s="77" t="s">
        <v>30</v>
      </c>
      <c r="N16" s="271">
        <v>-10000000</v>
      </c>
      <c r="O16" s="271">
        <v>4145.4694319999999</v>
      </c>
      <c r="P16" s="411">
        <v>0.72</v>
      </c>
      <c r="Q16" s="271">
        <v>68.947253000000003</v>
      </c>
      <c r="R16" s="271">
        <v>68.385298000000006</v>
      </c>
      <c r="S16" s="411">
        <v>-0.55547367064347697</v>
      </c>
      <c r="T16" s="271">
        <v>-2302.6991219333695</v>
      </c>
      <c r="U16" s="271">
        <v>-739.52471100000002</v>
      </c>
      <c r="V16" s="271">
        <v>0</v>
      </c>
      <c r="W16" s="271">
        <v>-3042.2238329333695</v>
      </c>
      <c r="X16" s="271">
        <v>-23501.703741000001</v>
      </c>
      <c r="Y16" s="271">
        <v>-26102.195921999999</v>
      </c>
      <c r="Z16" s="271">
        <v>-2600.4921809999978</v>
      </c>
      <c r="AA16" s="271">
        <v>441.73165193337172</v>
      </c>
      <c r="AB16" s="271">
        <v>-23501.703741000001</v>
      </c>
      <c r="AC16" s="271">
        <v>-26102.195921999999</v>
      </c>
      <c r="AD16" s="271">
        <v>-2600.4921809999978</v>
      </c>
      <c r="AF16" s="271">
        <v>23867.540254740001</v>
      </c>
      <c r="AG16" s="402">
        <f>IF(ISERROR(VLOOKUP(B16,Acc_Cash!$A:$H,3,FALSE)),0,VLOOKUP(B16,Acc_Cash!$A:$H,3,FALSE))</f>
        <v>0</v>
      </c>
      <c r="AH16" s="402">
        <f t="shared" si="0"/>
        <v>-26102.195921999999</v>
      </c>
      <c r="AI16" s="402">
        <f>AH16-(IF(ISERROR(VLOOKUP(A16,'YTD Last'!$E$2:$Z$383,21,0)),0,VLOOKUP(A16,'YTD Last'!$E$2:$Z$383,21,0)))</f>
        <v>-26102.195921999999</v>
      </c>
      <c r="AJ16" s="402">
        <f>AH16-IF(ISERROR(VLOOKUP(A16,'QTD Last'!$A$2:$AH$600,34,0)),0,VLOOKUP(A16,'QTD Last'!$A$2:$AH$600,34,0))</f>
        <v>-2600.4921809999978</v>
      </c>
      <c r="AK16" s="402">
        <f>AH16-IF(ISERROR(VLOOKUP(A16,'MTD Last'!$A$2:$AH$600,34,0)),0,VLOOKUP(A16,'MTD Last'!$A$2:$AH$600,34,0))</f>
        <v>-2600.4921809999978</v>
      </c>
      <c r="AL16" s="402">
        <f t="shared" si="1"/>
        <v>-2600.4921809999978</v>
      </c>
      <c r="AM16" s="403" t="str">
        <f ca="1">ROUND((L16-Control!$C$3)/365,0)&amp;" Year"</f>
        <v>-9 Year</v>
      </c>
      <c r="AN16" s="45">
        <f t="shared" si="2"/>
        <v>6</v>
      </c>
      <c r="AO16" s="45" t="str">
        <f t="shared" si="3"/>
        <v>Code</v>
      </c>
      <c r="AP16" s="45">
        <f t="shared" si="4"/>
        <v>6</v>
      </c>
      <c r="AQ16" s="402">
        <f>AH16-(IF(ISERROR(VLOOKUP(A16,'WTD Last'!$A$1:$AQ$605,34,0)),0,VLOOKUP(A16,'WTD Last'!$A$1:$AQ$605,34,0)))</f>
        <v>-51119.282091000001</v>
      </c>
      <c r="AR16" s="563">
        <f>R16-(IF(ISERROR(VLOOKUP(A16,'WTD Last'!$A$1:$AQ$605,18,0)),0,VLOOKUP(A16,'WTD Last'!$A$1:$AQ$605,18,0)))</f>
        <v>-11.678314</v>
      </c>
      <c r="AS16" s="402">
        <f>O16-(IF(ISERROR(VLOOKUP(A16,'WTD Last'!$A$1:$AQ$605,15,0)),0,VLOOKUP(A16,'WTD Last'!$A$1:$AQ$605,15,0)))</f>
        <v>-34.541473999999653</v>
      </c>
      <c r="AT16" s="402">
        <f t="shared" si="5"/>
        <v>-200</v>
      </c>
      <c r="AU16" s="564">
        <v>61984</v>
      </c>
      <c r="AV16" s="564">
        <v>72563</v>
      </c>
      <c r="AW16" s="77"/>
      <c r="AX16" s="271"/>
    </row>
    <row r="17" spans="1:50">
      <c r="A17" s="77">
        <v>1652</v>
      </c>
      <c r="B17" s="77">
        <v>862</v>
      </c>
      <c r="C17" s="77" t="s">
        <v>27</v>
      </c>
      <c r="D17" s="77" t="s">
        <v>28</v>
      </c>
      <c r="E17" s="77" t="s">
        <v>68</v>
      </c>
      <c r="F17" s="77" t="s">
        <v>200</v>
      </c>
      <c r="G17" s="77" t="s">
        <v>473</v>
      </c>
      <c r="H17" s="77" t="s">
        <v>482</v>
      </c>
      <c r="I17" s="77" t="s">
        <v>259</v>
      </c>
      <c r="J17" s="454" t="s">
        <v>469</v>
      </c>
      <c r="K17" s="410">
        <v>36949</v>
      </c>
      <c r="L17" s="410">
        <v>38775</v>
      </c>
      <c r="M17" s="77" t="s">
        <v>30</v>
      </c>
      <c r="N17" s="271">
        <v>10000000</v>
      </c>
      <c r="O17" s="271">
        <v>-4202.164409</v>
      </c>
      <c r="P17" s="411">
        <v>0.85</v>
      </c>
      <c r="Q17" s="271">
        <v>69.168711000000002</v>
      </c>
      <c r="R17" s="271">
        <v>68.607563999999996</v>
      </c>
      <c r="S17" s="411">
        <v>-0.55541009044585377</v>
      </c>
      <c r="T17" s="271">
        <v>2333.9245144710376</v>
      </c>
      <c r="U17" s="271">
        <v>768.65336400000001</v>
      </c>
      <c r="V17" s="271">
        <v>0</v>
      </c>
      <c r="W17" s="271">
        <v>3102.5778784710374</v>
      </c>
      <c r="X17" s="271">
        <v>75765.139756999997</v>
      </c>
      <c r="Y17" s="271">
        <v>78496.809815999994</v>
      </c>
      <c r="Z17" s="271">
        <v>2731.6700589999964</v>
      </c>
      <c r="AA17" s="271">
        <v>-370.90781947104097</v>
      </c>
      <c r="AB17" s="271">
        <v>75765.139756999997</v>
      </c>
      <c r="AC17" s="271">
        <v>78496.809815999994</v>
      </c>
      <c r="AD17" s="271">
        <v>2731.6700589999964</v>
      </c>
      <c r="AF17" s="271">
        <v>-24193.961584817498</v>
      </c>
      <c r="AG17" s="402">
        <f>IF(ISERROR(VLOOKUP(B17,Acc_Cash!$A:$H,3,FALSE)),0,VLOOKUP(B17,Acc_Cash!$A:$H,3,FALSE))</f>
        <v>0</v>
      </c>
      <c r="AH17" s="402">
        <f t="shared" si="0"/>
        <v>78496.809815999994</v>
      </c>
      <c r="AI17" s="402">
        <f>AH17-(IF(ISERROR(VLOOKUP(A17,'YTD Last'!$E$2:$Z$383,21,0)),0,VLOOKUP(A17,'YTD Last'!$E$2:$Z$383,21,0)))</f>
        <v>78496.809815999994</v>
      </c>
      <c r="AJ17" s="402">
        <f>AH17-IF(ISERROR(VLOOKUP(A17,'QTD Last'!$A$2:$AH$600,34,0)),0,VLOOKUP(A17,'QTD Last'!$A$2:$AH$600,34,0))</f>
        <v>2731.6700589999964</v>
      </c>
      <c r="AK17" s="402">
        <f>AH17-IF(ISERROR(VLOOKUP(A17,'MTD Last'!$A$2:$AH$600,34,0)),0,VLOOKUP(A17,'MTD Last'!$A$2:$AH$600,34,0))</f>
        <v>2731.6700589999964</v>
      </c>
      <c r="AL17" s="402">
        <f t="shared" si="1"/>
        <v>2731.6700589999964</v>
      </c>
      <c r="AM17" s="403" t="str">
        <f ca="1">ROUND((L17-Control!$C$3)/365,0)&amp;" Year"</f>
        <v>-9 Year</v>
      </c>
      <c r="AN17" s="45">
        <f t="shared" si="2"/>
        <v>6</v>
      </c>
      <c r="AO17" s="45" t="str">
        <f t="shared" si="3"/>
        <v>Code</v>
      </c>
      <c r="AP17" s="45">
        <f t="shared" si="4"/>
        <v>6</v>
      </c>
      <c r="AQ17" s="402">
        <f>AH17-(IF(ISERROR(VLOOKUP(A17,'WTD Last'!$A$1:$AQ$605,34,0)),0,VLOOKUP(A17,'WTD Last'!$A$1:$AQ$605,34,0)))</f>
        <v>51772.599881999995</v>
      </c>
      <c r="AR17" s="563">
        <f>R17-(IF(ISERROR(VLOOKUP(A17,'WTD Last'!$A$1:$AQ$605,18,0)),0,VLOOKUP(A17,'WTD Last'!$A$1:$AQ$605,18,0)))</f>
        <v>-11.690849</v>
      </c>
      <c r="AS17" s="402">
        <f>O17-(IF(ISERROR(VLOOKUP(A17,'WTD Last'!$A$1:$AQ$605,15,0)),0,VLOOKUP(A17,'WTD Last'!$A$1:$AQ$605,15,0)))</f>
        <v>35.275461000000178</v>
      </c>
      <c r="AT17" s="402">
        <f t="shared" si="5"/>
        <v>236.11111111111111</v>
      </c>
      <c r="AU17" s="564">
        <v>81224</v>
      </c>
      <c r="AV17" s="564">
        <v>72563</v>
      </c>
      <c r="AW17" s="77"/>
      <c r="AX17" s="271"/>
    </row>
    <row r="18" spans="1:50">
      <c r="A18" s="77">
        <v>1661</v>
      </c>
      <c r="B18" s="77">
        <v>872</v>
      </c>
      <c r="C18" s="77" t="s">
        <v>27</v>
      </c>
      <c r="D18" s="77" t="s">
        <v>28</v>
      </c>
      <c r="E18" s="77" t="s">
        <v>68</v>
      </c>
      <c r="F18" s="77" t="s">
        <v>200</v>
      </c>
      <c r="G18" s="77" t="s">
        <v>473</v>
      </c>
      <c r="H18" s="77" t="s">
        <v>482</v>
      </c>
      <c r="I18" s="77" t="s">
        <v>259</v>
      </c>
      <c r="J18" s="454" t="s">
        <v>469</v>
      </c>
      <c r="K18" s="410">
        <v>36952</v>
      </c>
      <c r="L18" s="410">
        <v>38778</v>
      </c>
      <c r="M18" s="77" t="s">
        <v>30</v>
      </c>
      <c r="N18" s="271">
        <v>10000000</v>
      </c>
      <c r="O18" s="271">
        <v>-4226.8352670000004</v>
      </c>
      <c r="P18" s="411">
        <v>0.97</v>
      </c>
      <c r="Q18" s="271">
        <v>69.206136000000001</v>
      </c>
      <c r="R18" s="271">
        <v>68.645211000000003</v>
      </c>
      <c r="S18" s="411">
        <v>-0.55891291351952999</v>
      </c>
      <c r="T18" s="271">
        <v>2362.4328140460707</v>
      </c>
      <c r="U18" s="271">
        <v>813.79838099999995</v>
      </c>
      <c r="V18" s="271">
        <v>0</v>
      </c>
      <c r="W18" s="271">
        <v>3176.2311950460708</v>
      </c>
      <c r="X18" s="271">
        <v>127299.237593</v>
      </c>
      <c r="Y18" s="271">
        <v>130140.894634</v>
      </c>
      <c r="Z18" s="271">
        <v>2841.6570409999986</v>
      </c>
      <c r="AA18" s="271">
        <v>-334.57415404607218</v>
      </c>
      <c r="AB18" s="271">
        <v>127299.237593</v>
      </c>
      <c r="AC18" s="271">
        <v>130140.894634</v>
      </c>
      <c r="AD18" s="271">
        <v>2841.6570409999986</v>
      </c>
      <c r="AF18" s="271">
        <v>-24336.004049752501</v>
      </c>
      <c r="AG18" s="402">
        <f>IF(ISERROR(VLOOKUP(B18,Acc_Cash!$A:$H,3,FALSE)),0,VLOOKUP(B18,Acc_Cash!$A:$H,3,FALSE))</f>
        <v>0</v>
      </c>
      <c r="AH18" s="402">
        <f t="shared" si="0"/>
        <v>130140.894634</v>
      </c>
      <c r="AI18" s="402">
        <f>AH18-(IF(ISERROR(VLOOKUP(A18,'YTD Last'!$E$2:$Z$500,21,0)),0,VLOOKUP(A18,'YTD Last'!$E$2:$Z$500,21,0)))</f>
        <v>130140.894634</v>
      </c>
      <c r="AJ18" s="402">
        <f>AH18-IF(ISERROR(VLOOKUP(A18,'QTD Last'!$A$2:$AH$600,34,0)),0,VLOOKUP(A18,'QTD Last'!$A$2:$AH$600,34,0))</f>
        <v>2841.6570409999986</v>
      </c>
      <c r="AK18" s="402">
        <f>AH18-IF(ISERROR(VLOOKUP(A18,'MTD Last'!$A$2:$AH$600,34,0)),0,VLOOKUP(A18,'MTD Last'!$A$2:$AH$600,34,0))</f>
        <v>2841.6570409999986</v>
      </c>
      <c r="AL18" s="402">
        <f t="shared" si="1"/>
        <v>2841.6570409999986</v>
      </c>
      <c r="AM18" s="403" t="str">
        <f ca="1">ROUND((L18-Control!$C$3)/365,0)&amp;" Year"</f>
        <v>-9 Year</v>
      </c>
      <c r="AN18" s="45">
        <f t="shared" si="2"/>
        <v>6</v>
      </c>
      <c r="AO18" s="45" t="str">
        <f t="shared" si="3"/>
        <v>Code</v>
      </c>
      <c r="AP18" s="45">
        <f t="shared" si="4"/>
        <v>6</v>
      </c>
      <c r="AQ18" s="402">
        <f>AH18-(IF(ISERROR(VLOOKUP(A18,'WTD Last'!$A$1:$AQ$605,34,0)),0,VLOOKUP(A18,'WTD Last'!$A$1:$AQ$605,34,0)))</f>
        <v>52020.253629999992</v>
      </c>
      <c r="AR18" s="563">
        <f>R18-(IF(ISERROR(VLOOKUP(A18,'WTD Last'!$A$1:$AQ$605,18,0)),0,VLOOKUP(A18,'WTD Last'!$A$1:$AQ$605,18,0)))</f>
        <v>-11.693764999999999</v>
      </c>
      <c r="AS18" s="402">
        <f>O18-(IF(ISERROR(VLOOKUP(A18,'WTD Last'!$A$1:$AQ$605,15,0)),0,VLOOKUP(A18,'WTD Last'!$A$1:$AQ$605,15,0)))</f>
        <v>35.577659999999923</v>
      </c>
      <c r="AT18" s="402">
        <f t="shared" si="5"/>
        <v>269.44444444444446</v>
      </c>
      <c r="AU18" s="564">
        <v>81224</v>
      </c>
      <c r="AV18" s="564">
        <v>72563</v>
      </c>
      <c r="AW18" s="77"/>
      <c r="AX18" s="271"/>
    </row>
    <row r="19" spans="1:50">
      <c r="A19" s="77">
        <v>265</v>
      </c>
      <c r="B19" s="77">
        <v>380</v>
      </c>
      <c r="C19" s="77" t="s">
        <v>27</v>
      </c>
      <c r="D19" s="77" t="s">
        <v>57</v>
      </c>
      <c r="E19" s="77" t="s">
        <v>77</v>
      </c>
      <c r="F19" s="77" t="s">
        <v>202</v>
      </c>
      <c r="G19" s="77" t="s">
        <v>485</v>
      </c>
      <c r="H19" s="77" t="s">
        <v>468</v>
      </c>
      <c r="I19" s="77" t="s">
        <v>270</v>
      </c>
      <c r="J19" s="454" t="s">
        <v>481</v>
      </c>
      <c r="K19" s="410">
        <v>36804</v>
      </c>
      <c r="L19" s="410">
        <v>38630</v>
      </c>
      <c r="M19" s="77" t="s">
        <v>30</v>
      </c>
      <c r="N19" s="271">
        <v>-10000000</v>
      </c>
      <c r="O19" s="271">
        <v>3837.553512</v>
      </c>
      <c r="P19" s="411">
        <v>0.24</v>
      </c>
      <c r="Q19" s="271">
        <v>36.428516000000002</v>
      </c>
      <c r="R19" s="271">
        <v>36.180813999999998</v>
      </c>
      <c r="S19" s="411">
        <v>-0.24215178934752413</v>
      </c>
      <c r="T19" s="271">
        <v>-929.27044964767538</v>
      </c>
      <c r="U19" s="271">
        <v>-416.23621500000002</v>
      </c>
      <c r="V19" s="271">
        <v>0</v>
      </c>
      <c r="W19" s="271">
        <v>-1345.5066646476753</v>
      </c>
      <c r="X19" s="271">
        <v>43903.645513000003</v>
      </c>
      <c r="Y19" s="271">
        <v>42896.463961000001</v>
      </c>
      <c r="Z19" s="271">
        <v>-1007.1815520000018</v>
      </c>
      <c r="AA19" s="271">
        <v>338.32511264767345</v>
      </c>
      <c r="AB19" s="271">
        <v>43903.645513000003</v>
      </c>
      <c r="AC19" s="271">
        <v>42896.463961000001</v>
      </c>
      <c r="AD19" s="271">
        <v>-1007.1815520000018</v>
      </c>
      <c r="AF19" s="271">
        <v>15781.938818099999</v>
      </c>
      <c r="AG19" s="402">
        <f>IF(ISERROR(VLOOKUP(B19,Acc_Cash!$A:$H,3,FALSE)),0,VLOOKUP(B19,Acc_Cash!$A:$H,3,FALSE))</f>
        <v>-6133.3333329999996</v>
      </c>
      <c r="AH19" s="402">
        <f t="shared" si="0"/>
        <v>36763.130627999999</v>
      </c>
      <c r="AI19" s="402">
        <f>AH19-(IF(ISERROR(VLOOKUP(A19,'YTD Last'!$E$2:$Z$500,21,0)),0,VLOOKUP(A19,'YTD Last'!$E$2:$Z$500,21,0)))</f>
        <v>-28151.921269999999</v>
      </c>
      <c r="AJ19" s="402">
        <f>AH19-IF(ISERROR(VLOOKUP(A19,'QTD Last'!$A$2:$AH$600,34,0)),0,VLOOKUP(A19,'QTD Last'!$A$2:$AH$600,34,0))</f>
        <v>-1007.1815520000018</v>
      </c>
      <c r="AK19" s="402">
        <f>AH19-IF(ISERROR(VLOOKUP(A19,'MTD Last'!$A$2:$AH$600,34,0)),0,VLOOKUP(A19,'MTD Last'!$A$2:$AH$600,34,0))</f>
        <v>-1007.1815520000018</v>
      </c>
      <c r="AL19" s="402">
        <f t="shared" si="1"/>
        <v>-1007.1815520000018</v>
      </c>
      <c r="AM19" s="403" t="str">
        <f ca="1">ROUND((L19-Control!$C$3)/365,0)&amp;" Year"</f>
        <v>-9 Year</v>
      </c>
      <c r="AN19" s="45">
        <f t="shared" si="2"/>
        <v>5</v>
      </c>
      <c r="AO19" s="45" t="str">
        <f t="shared" si="3"/>
        <v>Code</v>
      </c>
      <c r="AP19" s="45">
        <f t="shared" si="4"/>
        <v>5</v>
      </c>
      <c r="AQ19" s="402">
        <f>AH19-(IF(ISERROR(VLOOKUP(A19,'WTD Last'!$A$1:$AQ$605,34,0)),0,VLOOKUP(A19,'WTD Last'!$A$1:$AQ$605,34,0)))</f>
        <v>-10017.461962000001</v>
      </c>
      <c r="AR19" s="563">
        <f>R19-(IF(ISERROR(VLOOKUP(A19,'WTD Last'!$A$1:$AQ$605,18,0)),0,VLOOKUP(A19,'WTD Last'!$A$1:$AQ$605,18,0)))</f>
        <v>-2.2801970000000011</v>
      </c>
      <c r="AS19" s="402">
        <f>O19-(IF(ISERROR(VLOOKUP(A19,'WTD Last'!$A$1:$AQ$605,15,0)),0,VLOOKUP(A19,'WTD Last'!$A$1:$AQ$605,15,0)))</f>
        <v>-34.125780000000304</v>
      </c>
      <c r="AT19" s="402">
        <f t="shared" si="5"/>
        <v>-66.666666666666657</v>
      </c>
      <c r="AU19" s="564">
        <v>86085</v>
      </c>
      <c r="AV19" s="564">
        <v>5201</v>
      </c>
      <c r="AW19" s="77"/>
      <c r="AX19" s="271"/>
    </row>
    <row r="20" spans="1:50">
      <c r="A20" s="77">
        <v>266</v>
      </c>
      <c r="B20" s="77">
        <v>381</v>
      </c>
      <c r="C20" s="77" t="s">
        <v>27</v>
      </c>
      <c r="D20" s="77" t="s">
        <v>54</v>
      </c>
      <c r="E20" s="77" t="s">
        <v>77</v>
      </c>
      <c r="F20" s="77" t="s">
        <v>202</v>
      </c>
      <c r="G20" s="77" t="s">
        <v>485</v>
      </c>
      <c r="H20" s="77" t="s">
        <v>468</v>
      </c>
      <c r="I20" s="77" t="s">
        <v>279</v>
      </c>
      <c r="J20" s="454" t="s">
        <v>481</v>
      </c>
      <c r="K20" s="410">
        <v>36804</v>
      </c>
      <c r="L20" s="410">
        <v>38630</v>
      </c>
      <c r="M20" s="77" t="s">
        <v>30</v>
      </c>
      <c r="N20" s="271">
        <v>10000000</v>
      </c>
      <c r="O20" s="271">
        <v>-3837.553512</v>
      </c>
      <c r="P20" s="411">
        <v>0.24</v>
      </c>
      <c r="Q20" s="271">
        <v>36.428516000000002</v>
      </c>
      <c r="R20" s="271">
        <v>36.180813999999998</v>
      </c>
      <c r="S20" s="411">
        <v>-0.24215178934752413</v>
      </c>
      <c r="T20" s="271">
        <v>929.27044964767538</v>
      </c>
      <c r="U20" s="271">
        <v>416.23621500000002</v>
      </c>
      <c r="V20" s="271">
        <v>0</v>
      </c>
      <c r="W20" s="271">
        <v>1345.5066646476753</v>
      </c>
      <c r="X20" s="271">
        <v>-43903.645513000003</v>
      </c>
      <c r="Y20" s="271">
        <v>-42896.463961000001</v>
      </c>
      <c r="Z20" s="271">
        <v>1007.1815520000018</v>
      </c>
      <c r="AA20" s="271">
        <v>-338.32511264767345</v>
      </c>
      <c r="AB20" s="271">
        <v>-43903.645513000003</v>
      </c>
      <c r="AC20" s="271">
        <v>-42896.463961000001</v>
      </c>
      <c r="AD20" s="271">
        <v>1007.1815520000018</v>
      </c>
      <c r="AF20" s="271">
        <v>-15781.938818099999</v>
      </c>
      <c r="AG20" s="402">
        <f>IF(ISERROR(VLOOKUP(B20,Acc_Cash!$A:$H,3,FALSE)),0,VLOOKUP(B20,Acc_Cash!$A:$H,3,FALSE))</f>
        <v>6133.3333329999996</v>
      </c>
      <c r="AH20" s="402">
        <f t="shared" si="0"/>
        <v>-36763.130627999999</v>
      </c>
      <c r="AI20" s="402">
        <f>AH20-(IF(ISERROR(VLOOKUP(A20,'YTD Last'!$E$2:$Z$500,21,0)),0,VLOOKUP(A20,'YTD Last'!$E$2:$Z$500,21,0)))</f>
        <v>28151.921269999999</v>
      </c>
      <c r="AJ20" s="402">
        <f>AH20-IF(ISERROR(VLOOKUP(A20,'QTD Last'!$A$2:$AH$600,34,0)),0,VLOOKUP(A20,'QTD Last'!$A$2:$AH$600,34,0))</f>
        <v>1007.1815520000018</v>
      </c>
      <c r="AK20" s="402">
        <f>AH20-IF(ISERROR(VLOOKUP(A20,'MTD Last'!$A$2:$AH$600,34,0)),0,VLOOKUP(A20,'MTD Last'!$A$2:$AH$600,34,0))</f>
        <v>1007.1815520000018</v>
      </c>
      <c r="AL20" s="402">
        <f t="shared" si="1"/>
        <v>1007.1815520000018</v>
      </c>
      <c r="AM20" s="403" t="str">
        <f ca="1">ROUND((L20-Control!$C$3)/365,0)&amp;" Year"</f>
        <v>-9 Year</v>
      </c>
      <c r="AN20" s="45">
        <f t="shared" si="2"/>
        <v>5</v>
      </c>
      <c r="AO20" s="45" t="str">
        <f t="shared" si="3"/>
        <v>Code</v>
      </c>
      <c r="AP20" s="45">
        <f t="shared" si="4"/>
        <v>5</v>
      </c>
      <c r="AQ20" s="402">
        <f>AH20-(IF(ISERROR(VLOOKUP(A20,'WTD Last'!$A$1:$AQ$605,34,0)),0,VLOOKUP(A20,'WTD Last'!$A$1:$AQ$605,34,0)))</f>
        <v>10017.461962000001</v>
      </c>
      <c r="AR20" s="563">
        <f>R20-(IF(ISERROR(VLOOKUP(A20,'WTD Last'!$A$1:$AQ$605,18,0)),0,VLOOKUP(A20,'WTD Last'!$A$1:$AQ$605,18,0)))</f>
        <v>-2.2801970000000011</v>
      </c>
      <c r="AS20" s="402">
        <f>O20-(IF(ISERROR(VLOOKUP(A20,'WTD Last'!$A$1:$AQ$605,15,0)),0,VLOOKUP(A20,'WTD Last'!$A$1:$AQ$605,15,0)))</f>
        <v>34.125780000000304</v>
      </c>
      <c r="AT20" s="402">
        <f t="shared" si="5"/>
        <v>66.666666666666657</v>
      </c>
      <c r="AU20" s="564">
        <v>45549</v>
      </c>
      <c r="AV20" s="564">
        <v>5201</v>
      </c>
      <c r="AW20" s="77"/>
      <c r="AX20" s="271"/>
    </row>
    <row r="21" spans="1:50">
      <c r="A21" s="77">
        <v>267</v>
      </c>
      <c r="B21" s="77">
        <v>382</v>
      </c>
      <c r="C21" s="77" t="s">
        <v>27</v>
      </c>
      <c r="D21" s="77" t="s">
        <v>59</v>
      </c>
      <c r="E21" s="77" t="s">
        <v>77</v>
      </c>
      <c r="F21" s="77" t="s">
        <v>202</v>
      </c>
      <c r="G21" s="77" t="s">
        <v>485</v>
      </c>
      <c r="H21" s="77" t="s">
        <v>468</v>
      </c>
      <c r="I21" s="77" t="s">
        <v>277</v>
      </c>
      <c r="J21" s="454" t="s">
        <v>481</v>
      </c>
      <c r="K21" s="410">
        <v>36804</v>
      </c>
      <c r="L21" s="410">
        <v>38630</v>
      </c>
      <c r="M21" s="77" t="s">
        <v>30</v>
      </c>
      <c r="N21" s="271">
        <v>-10000000</v>
      </c>
      <c r="O21" s="271">
        <v>3837.553512</v>
      </c>
      <c r="P21" s="411">
        <v>0.24</v>
      </c>
      <c r="Q21" s="271">
        <v>36.428516000000002</v>
      </c>
      <c r="R21" s="271">
        <v>36.180813999999998</v>
      </c>
      <c r="S21" s="411">
        <v>-0.24215178934752413</v>
      </c>
      <c r="T21" s="271">
        <v>-929.27044964767538</v>
      </c>
      <c r="U21" s="271">
        <v>-416.23621500000002</v>
      </c>
      <c r="V21" s="271">
        <v>0</v>
      </c>
      <c r="W21" s="271">
        <v>-1345.5066646476753</v>
      </c>
      <c r="X21" s="271">
        <v>43903.645513000003</v>
      </c>
      <c r="Y21" s="271">
        <v>42896.463961000001</v>
      </c>
      <c r="Z21" s="271">
        <v>-1007.1815520000018</v>
      </c>
      <c r="AA21" s="271">
        <v>338.32511264767345</v>
      </c>
      <c r="AB21" s="271">
        <v>43903.645513000003</v>
      </c>
      <c r="AC21" s="271">
        <v>42896.463961000001</v>
      </c>
      <c r="AD21" s="271">
        <v>-1007.1815520000018</v>
      </c>
      <c r="AF21" s="271">
        <v>15781.938818099999</v>
      </c>
      <c r="AG21" s="402">
        <f>IF(ISERROR(VLOOKUP(B21,Acc_Cash!$A:$H,3,FALSE)),0,VLOOKUP(B21,Acc_Cash!$A:$H,3,FALSE))</f>
        <v>-6133.3333329999996</v>
      </c>
      <c r="AH21" s="402">
        <f t="shared" si="0"/>
        <v>36763.130627999999</v>
      </c>
      <c r="AI21" s="402">
        <f>AH21-(IF(ISERROR(VLOOKUP(A21,'YTD Last'!$E$2:$Z$500,21,0)),0,VLOOKUP(A21,'YTD Last'!$E$2:$Z$500,21,0)))</f>
        <v>-28151.921269999999</v>
      </c>
      <c r="AJ21" s="402">
        <f>AH21-IF(ISERROR(VLOOKUP(A21,'QTD Last'!$A$2:$AH$600,34,0)),0,VLOOKUP(A21,'QTD Last'!$A$2:$AH$600,34,0))</f>
        <v>-1007.1815520000018</v>
      </c>
      <c r="AK21" s="402">
        <f>AH21-IF(ISERROR(VLOOKUP(A21,'MTD Last'!$A$2:$AH$600,34,0)),0,VLOOKUP(A21,'MTD Last'!$A$2:$AH$600,34,0))</f>
        <v>-1007.1815520000018</v>
      </c>
      <c r="AL21" s="402">
        <f t="shared" si="1"/>
        <v>-1007.1815520000018</v>
      </c>
      <c r="AM21" s="403" t="str">
        <f ca="1">ROUND((L21-Control!$C$3)/365,0)&amp;" Year"</f>
        <v>-9 Year</v>
      </c>
      <c r="AN21" s="45">
        <f t="shared" si="2"/>
        <v>5</v>
      </c>
      <c r="AO21" s="45" t="str">
        <f t="shared" si="3"/>
        <v>Code</v>
      </c>
      <c r="AP21" s="45">
        <f t="shared" si="4"/>
        <v>5</v>
      </c>
      <c r="AQ21" s="402">
        <f>AH21-(IF(ISERROR(VLOOKUP(A21,'WTD Last'!$A$1:$AQ$605,34,0)),0,VLOOKUP(A21,'WTD Last'!$A$1:$AQ$605,34,0)))</f>
        <v>-10017.461962000001</v>
      </c>
      <c r="AR21" s="563">
        <f>R21-(IF(ISERROR(VLOOKUP(A21,'WTD Last'!$A$1:$AQ$605,18,0)),0,VLOOKUP(A21,'WTD Last'!$A$1:$AQ$605,18,0)))</f>
        <v>-2.2801970000000011</v>
      </c>
      <c r="AS21" s="402">
        <f>O21-(IF(ISERROR(VLOOKUP(A21,'WTD Last'!$A$1:$AQ$605,15,0)),0,VLOOKUP(A21,'WTD Last'!$A$1:$AQ$605,15,0)))</f>
        <v>-34.125780000000304</v>
      </c>
      <c r="AT21" s="402">
        <f t="shared" si="5"/>
        <v>-66.666666666666657</v>
      </c>
      <c r="AU21" s="564">
        <v>1305</v>
      </c>
      <c r="AV21" s="564">
        <v>5201</v>
      </c>
      <c r="AW21" s="77"/>
      <c r="AX21" s="271"/>
    </row>
    <row r="22" spans="1:50">
      <c r="A22" s="77">
        <v>1679</v>
      </c>
      <c r="B22" s="77">
        <v>887</v>
      </c>
      <c r="C22" s="77" t="s">
        <v>27</v>
      </c>
      <c r="D22" s="77" t="s">
        <v>28</v>
      </c>
      <c r="E22" s="77" t="s">
        <v>77</v>
      </c>
      <c r="F22" s="77" t="s">
        <v>202</v>
      </c>
      <c r="G22" s="77" t="s">
        <v>485</v>
      </c>
      <c r="H22" s="77" t="s">
        <v>468</v>
      </c>
      <c r="I22" s="77" t="s">
        <v>286</v>
      </c>
      <c r="J22" s="454" t="s">
        <v>481</v>
      </c>
      <c r="K22" s="410">
        <v>36963</v>
      </c>
      <c r="L22" s="410">
        <v>38502</v>
      </c>
      <c r="M22" s="77" t="s">
        <v>30</v>
      </c>
      <c r="N22" s="271">
        <v>10000000</v>
      </c>
      <c r="O22" s="271">
        <v>-3592.2585140000001</v>
      </c>
      <c r="P22" s="411">
        <v>0.37</v>
      </c>
      <c r="Q22" s="271">
        <v>34.980043999999999</v>
      </c>
      <c r="R22" s="271">
        <v>34.730195000000002</v>
      </c>
      <c r="S22" s="411">
        <v>-0.23603090529177265</v>
      </c>
      <c r="T22" s="271">
        <v>847.88402910149796</v>
      </c>
      <c r="U22" s="271">
        <v>422.26855800000004</v>
      </c>
      <c r="V22" s="271">
        <v>0</v>
      </c>
      <c r="W22" s="271">
        <v>1270.1525871014981</v>
      </c>
      <c r="X22" s="271">
        <v>9698.6219380000002</v>
      </c>
      <c r="Y22" s="271">
        <v>10742.452241000001</v>
      </c>
      <c r="Z22" s="271">
        <v>1043.8303030000006</v>
      </c>
      <c r="AA22" s="271">
        <v>-226.32228410149742</v>
      </c>
      <c r="AB22" s="271">
        <v>9698.6219380000002</v>
      </c>
      <c r="AC22" s="271">
        <v>10742.452241000001</v>
      </c>
      <c r="AD22" s="271">
        <v>1043.8303030000006</v>
      </c>
      <c r="AF22" s="271">
        <v>-14773.163138825001</v>
      </c>
      <c r="AG22" s="402">
        <f>IF(ISERROR(VLOOKUP(B22,Acc_Cash!$A:$H,3,FALSE)),0,VLOOKUP(B22,Acc_Cash!$A:$H,3,FALSE))</f>
        <v>0</v>
      </c>
      <c r="AH22" s="402">
        <f t="shared" si="0"/>
        <v>10742.452241000001</v>
      </c>
      <c r="AI22" s="402">
        <f>AH22-(IF(ISERROR(VLOOKUP(A22,'YTD Last'!$E$2:$Z$500,21,0)),0,VLOOKUP(A22,'YTD Last'!$E$2:$Z$500,21,0)))</f>
        <v>10742.452241000001</v>
      </c>
      <c r="AJ22" s="402">
        <f>AH22-IF(ISERROR(VLOOKUP(A22,'QTD Last'!$A$2:$AH$600,34,0)),0,VLOOKUP(A22,'QTD Last'!$A$2:$AH$600,34,0))</f>
        <v>1043.8303030000006</v>
      </c>
      <c r="AK22" s="402">
        <f>AH22-IF(ISERROR(VLOOKUP(A22,'MTD Last'!$A$2:$AH$600,34,0)),0,VLOOKUP(A22,'MTD Last'!$A$2:$AH$600,34,0))</f>
        <v>1043.8303030000006</v>
      </c>
      <c r="AL22" s="402">
        <f t="shared" si="1"/>
        <v>1043.8303030000006</v>
      </c>
      <c r="AM22" s="403" t="str">
        <f ca="1">ROUND((L22-Control!$C$3)/365,0)&amp;" Year"</f>
        <v>-9 Year</v>
      </c>
      <c r="AN22" s="45">
        <f t="shared" si="2"/>
        <v>5</v>
      </c>
      <c r="AO22" s="45" t="str">
        <f t="shared" si="3"/>
        <v>Code</v>
      </c>
      <c r="AP22" s="45">
        <f t="shared" si="4"/>
        <v>5</v>
      </c>
      <c r="AQ22" s="402">
        <f>AH22-(IF(ISERROR(VLOOKUP(A22,'WTD Last'!$A$1:$AQ$605,34,0)),0,VLOOKUP(A22,'WTD Last'!$A$1:$AQ$605,34,0)))</f>
        <v>9365.7457570000006</v>
      </c>
      <c r="AR22" s="563">
        <f>R22-(IF(ISERROR(VLOOKUP(A22,'WTD Last'!$A$1:$AQ$605,18,0)),0,VLOOKUP(A22,'WTD Last'!$A$1:$AQ$605,18,0)))</f>
        <v>-2.2861270000000005</v>
      </c>
      <c r="AS22" s="402">
        <f>O22-(IF(ISERROR(VLOOKUP(A22,'WTD Last'!$A$1:$AQ$605,15,0)),0,VLOOKUP(A22,'WTD Last'!$A$1:$AQ$605,15,0)))</f>
        <v>31.109846999999718</v>
      </c>
      <c r="AT22" s="402">
        <f t="shared" si="5"/>
        <v>102.77777777777777</v>
      </c>
      <c r="AU22" s="564">
        <v>89135</v>
      </c>
      <c r="AV22" s="564">
        <v>5201</v>
      </c>
      <c r="AW22" s="77"/>
      <c r="AX22" s="271"/>
    </row>
    <row r="23" spans="1:50">
      <c r="A23" s="77">
        <v>1280</v>
      </c>
      <c r="B23" s="77">
        <v>441</v>
      </c>
      <c r="C23" s="77" t="s">
        <v>27</v>
      </c>
      <c r="D23" s="77" t="s">
        <v>28</v>
      </c>
      <c r="E23" s="77" t="s">
        <v>305</v>
      </c>
      <c r="F23" s="77" t="s">
        <v>201</v>
      </c>
      <c r="G23" s="77" t="s">
        <v>467</v>
      </c>
      <c r="H23" s="77" t="s">
        <v>468</v>
      </c>
      <c r="I23" s="77" t="s">
        <v>405</v>
      </c>
      <c r="J23" s="454" t="s">
        <v>470</v>
      </c>
      <c r="K23" s="410">
        <v>36896</v>
      </c>
      <c r="L23" s="410">
        <v>38722</v>
      </c>
      <c r="M23" s="77" t="s">
        <v>30</v>
      </c>
      <c r="N23" s="271">
        <v>-10000000</v>
      </c>
      <c r="O23" s="271">
        <v>4039.6729190000001</v>
      </c>
      <c r="P23" s="411">
        <v>0.45</v>
      </c>
      <c r="Q23" s="271">
        <v>48.561619999999998</v>
      </c>
      <c r="R23" s="271">
        <v>48.483626999999998</v>
      </c>
      <c r="S23" s="411">
        <v>-6.5629071640960768E-2</v>
      </c>
      <c r="T23" s="271">
        <v>-265.11998340710011</v>
      </c>
      <c r="U23" s="271">
        <v>-573.92037900000003</v>
      </c>
      <c r="V23" s="271">
        <v>0</v>
      </c>
      <c r="W23" s="271">
        <v>-839.04036240710013</v>
      </c>
      <c r="X23" s="271">
        <v>3924.5262120000002</v>
      </c>
      <c r="Y23" s="271">
        <v>3486.7713709999998</v>
      </c>
      <c r="Z23" s="271">
        <v>-437.7548410000004</v>
      </c>
      <c r="AA23" s="271">
        <v>401.28552140709974</v>
      </c>
      <c r="AB23" s="271">
        <v>3924.5262120000002</v>
      </c>
      <c r="AC23" s="271">
        <v>3486.7713709999998</v>
      </c>
      <c r="AD23" s="271">
        <v>-437.7548410000004</v>
      </c>
      <c r="AF23" s="271">
        <v>29239.152587722005</v>
      </c>
      <c r="AG23" s="402">
        <f>IF(ISERROR(VLOOKUP(B23,Acc_Cash!$A:$H,3,FALSE)),0,VLOOKUP(B23,Acc_Cash!$A:$H,3,FALSE))</f>
        <v>0</v>
      </c>
      <c r="AH23" s="402">
        <f t="shared" si="0"/>
        <v>3486.7713709999998</v>
      </c>
      <c r="AI23" s="402">
        <f>AH23-(IF(ISERROR(VLOOKUP(A23,'YTD Last'!$E$2:$Z$500,21,0)),0,VLOOKUP(A23,'YTD Last'!$E$2:$Z$500,21,0)))</f>
        <v>-3673.5191869999999</v>
      </c>
      <c r="AJ23" s="402">
        <f>AH23-IF(ISERROR(VLOOKUP(A23,'QTD Last'!$A$2:$AH$600,34,0)),0,VLOOKUP(A23,'QTD Last'!$A$2:$AH$600,34,0))</f>
        <v>-437.7548410000004</v>
      </c>
      <c r="AK23" s="402">
        <f>AH23-IF(ISERROR(VLOOKUP(A23,'MTD Last'!$A$2:$AH$600,34,0)),0,VLOOKUP(A23,'MTD Last'!$A$2:$AH$600,34,0))</f>
        <v>-437.7548410000004</v>
      </c>
      <c r="AL23" s="402">
        <f t="shared" si="1"/>
        <v>-437.7548410000004</v>
      </c>
      <c r="AM23" s="403" t="str">
        <f ca="1">ROUND((L23-Control!$C$3)/365,0)&amp;" Year"</f>
        <v>-9 Year</v>
      </c>
      <c r="AN23" s="45">
        <f t="shared" si="2"/>
        <v>8</v>
      </c>
      <c r="AO23" s="45" t="str">
        <f t="shared" si="3"/>
        <v>Code</v>
      </c>
      <c r="AP23" s="45">
        <f t="shared" si="4"/>
        <v>8</v>
      </c>
      <c r="AQ23" s="402">
        <f>AH23-(IF(ISERROR(VLOOKUP(A23,'WTD Last'!$A$1:$AQ$605,34,0)),0,VLOOKUP(A23,'WTD Last'!$A$1:$AQ$605,34,0)))</f>
        <v>-4645.4878589999998</v>
      </c>
      <c r="AR23" s="563">
        <f>R23-(IF(ISERROR(VLOOKUP(A23,'WTD Last'!$A$1:$AQ$605,18,0)),0,VLOOKUP(A23,'WTD Last'!$A$1:$AQ$605,18,0)))</f>
        <v>-0.84048100000000403</v>
      </c>
      <c r="AS23" s="402">
        <f>O23-(IF(ISERROR(VLOOKUP(A23,'WTD Last'!$A$1:$AQ$605,15,0)),0,VLOOKUP(A23,'WTD Last'!$A$1:$AQ$605,15,0)))</f>
        <v>-37.704850000000079</v>
      </c>
      <c r="AT23" s="402">
        <f t="shared" si="5"/>
        <v>-125.00000000000001</v>
      </c>
      <c r="AV23" s="564">
        <v>8</v>
      </c>
      <c r="AW23" s="77"/>
      <c r="AX23" s="271"/>
    </row>
    <row r="24" spans="1:50">
      <c r="A24" s="77">
        <v>1481</v>
      </c>
      <c r="B24" s="77">
        <v>532</v>
      </c>
      <c r="C24" s="77" t="s">
        <v>27</v>
      </c>
      <c r="D24" s="77" t="s">
        <v>301</v>
      </c>
      <c r="E24" s="77" t="s">
        <v>305</v>
      </c>
      <c r="F24" s="77" t="s">
        <v>201</v>
      </c>
      <c r="G24" s="77" t="s">
        <v>467</v>
      </c>
      <c r="H24" s="77" t="s">
        <v>468</v>
      </c>
      <c r="I24" s="77" t="s">
        <v>405</v>
      </c>
      <c r="J24" s="454" t="s">
        <v>486</v>
      </c>
      <c r="K24" s="410">
        <v>36896</v>
      </c>
      <c r="L24" s="410">
        <v>38722</v>
      </c>
      <c r="M24" s="77" t="s">
        <v>30</v>
      </c>
      <c r="N24" s="271">
        <v>10000000</v>
      </c>
      <c r="O24" s="271">
        <v>-4039.6729190000001</v>
      </c>
      <c r="P24" s="411">
        <v>0.45</v>
      </c>
      <c r="Q24" s="271">
        <v>48.561619999999998</v>
      </c>
      <c r="R24" s="271">
        <v>48.483626999999998</v>
      </c>
      <c r="S24" s="411">
        <v>-6.5629071640960768E-2</v>
      </c>
      <c r="T24" s="271">
        <v>265.11998340710011</v>
      </c>
      <c r="U24" s="271">
        <v>573.92037900000003</v>
      </c>
      <c r="V24" s="271">
        <v>0</v>
      </c>
      <c r="W24" s="271">
        <v>839.04036240710013</v>
      </c>
      <c r="X24" s="271">
        <v>-3924.5262120000002</v>
      </c>
      <c r="Y24" s="271">
        <v>-3486.7713709999998</v>
      </c>
      <c r="Z24" s="271">
        <v>437.7548410000004</v>
      </c>
      <c r="AA24" s="271">
        <v>-401.28552140709974</v>
      </c>
      <c r="AB24" s="271">
        <v>-3924.5262120000002</v>
      </c>
      <c r="AC24" s="271">
        <v>-3486.7713709999998</v>
      </c>
      <c r="AD24" s="271">
        <v>437.7548410000004</v>
      </c>
      <c r="AF24" s="271">
        <v>-29239.152587722005</v>
      </c>
      <c r="AG24" s="402">
        <f>IF(ISERROR(VLOOKUP(B24,Acc_Cash!$A:$H,3,FALSE)),0,VLOOKUP(B24,Acc_Cash!$A:$H,3,FALSE))</f>
        <v>0</v>
      </c>
      <c r="AH24" s="402">
        <f t="shared" si="0"/>
        <v>-3486.7713709999998</v>
      </c>
      <c r="AI24" s="402">
        <f>AH24-(IF(ISERROR(VLOOKUP(A24,'YTD Last'!$E$2:$Z$500,21,0)),0,VLOOKUP(A24,'YTD Last'!$E$2:$Z$500,21,0)))</f>
        <v>3673.5191869999999</v>
      </c>
      <c r="AJ24" s="402">
        <f>AH24-IF(ISERROR(VLOOKUP(A24,'QTD Last'!$A$2:$AH$600,34,0)),0,VLOOKUP(A24,'QTD Last'!$A$2:$AH$600,34,0))</f>
        <v>437.7548410000004</v>
      </c>
      <c r="AK24" s="402">
        <f>AH24-IF(ISERROR(VLOOKUP(A24,'MTD Last'!$A$2:$AH$600,34,0)),0,VLOOKUP(A24,'MTD Last'!$A$2:$AH$600,34,0))</f>
        <v>437.7548410000004</v>
      </c>
      <c r="AL24" s="402">
        <f t="shared" si="1"/>
        <v>437.7548410000004</v>
      </c>
      <c r="AM24" s="403" t="str">
        <f ca="1">ROUND((L24-Control!$C$3)/365,0)&amp;" Year"</f>
        <v>-9 Year</v>
      </c>
      <c r="AN24" s="45">
        <f t="shared" si="2"/>
        <v>8</v>
      </c>
      <c r="AO24" s="45" t="str">
        <f t="shared" si="3"/>
        <v>Code</v>
      </c>
      <c r="AP24" s="45">
        <f t="shared" si="4"/>
        <v>8</v>
      </c>
      <c r="AQ24" s="402">
        <f>AH24-(IF(ISERROR(VLOOKUP(A24,'WTD Last'!$A$1:$AQ$605,34,0)),0,VLOOKUP(A24,'WTD Last'!$A$1:$AQ$605,34,0)))</f>
        <v>4645.4878589999998</v>
      </c>
      <c r="AR24" s="563">
        <f>R24-(IF(ISERROR(VLOOKUP(A24,'WTD Last'!$A$1:$AQ$605,18,0)),0,VLOOKUP(A24,'WTD Last'!$A$1:$AQ$605,18,0)))</f>
        <v>-0.84048100000000403</v>
      </c>
      <c r="AS24" s="402">
        <f>O24-(IF(ISERROR(VLOOKUP(A24,'WTD Last'!$A$1:$AQ$605,15,0)),0,VLOOKUP(A24,'WTD Last'!$A$1:$AQ$605,15,0)))</f>
        <v>37.704850000000079</v>
      </c>
      <c r="AT24" s="402">
        <f t="shared" si="5"/>
        <v>125.00000000000001</v>
      </c>
      <c r="AV24" s="564">
        <v>8</v>
      </c>
      <c r="AW24" s="77"/>
      <c r="AX24" s="271"/>
    </row>
    <row r="25" spans="1:50">
      <c r="A25" s="77">
        <v>1281</v>
      </c>
      <c r="B25" s="77">
        <v>442</v>
      </c>
      <c r="C25" s="77" t="s">
        <v>27</v>
      </c>
      <c r="D25" s="77" t="s">
        <v>28</v>
      </c>
      <c r="E25" s="77" t="s">
        <v>306</v>
      </c>
      <c r="F25" s="77" t="s">
        <v>197</v>
      </c>
      <c r="G25" s="77" t="s">
        <v>477</v>
      </c>
      <c r="H25" s="77" t="s">
        <v>468</v>
      </c>
      <c r="I25" s="77" t="s">
        <v>405</v>
      </c>
      <c r="J25" s="454" t="s">
        <v>481</v>
      </c>
      <c r="K25" s="410">
        <v>36896</v>
      </c>
      <c r="L25" s="410">
        <v>38722</v>
      </c>
      <c r="M25" s="77" t="s">
        <v>30</v>
      </c>
      <c r="N25" s="271">
        <v>-10000000</v>
      </c>
      <c r="O25" s="271">
        <v>4087.9293440000001</v>
      </c>
      <c r="P25" s="411">
        <v>1.25</v>
      </c>
      <c r="Q25" s="271">
        <v>181.08235999999999</v>
      </c>
      <c r="R25" s="271">
        <v>181.53553199999999</v>
      </c>
      <c r="S25" s="411">
        <v>0.57852292577987918</v>
      </c>
      <c r="T25" s="271">
        <v>2364.9608444723021</v>
      </c>
      <c r="U25" s="271">
        <v>-1562.526288</v>
      </c>
      <c r="V25" s="271">
        <v>0</v>
      </c>
      <c r="W25" s="271">
        <v>802.43455647230212</v>
      </c>
      <c r="X25" s="271">
        <v>194494.161238</v>
      </c>
      <c r="Y25" s="271">
        <v>196266.89735399999</v>
      </c>
      <c r="Z25" s="271">
        <v>1772.7361159999855</v>
      </c>
      <c r="AA25" s="271">
        <v>970.30155952768337</v>
      </c>
      <c r="AB25" s="271">
        <v>194494.161238</v>
      </c>
      <c r="AC25" s="271">
        <v>196266.89735399999</v>
      </c>
      <c r="AD25" s="271">
        <v>1772.7361159999855</v>
      </c>
      <c r="AF25" s="271">
        <v>51107.292658688006</v>
      </c>
      <c r="AG25" s="402">
        <f>IF(ISERROR(VLOOKUP(B25,Acc_Cash!$A:$H,3,FALSE)),0,VLOOKUP(B25,Acc_Cash!$A:$H,3,FALSE))</f>
        <v>0</v>
      </c>
      <c r="AH25" s="402">
        <f t="shared" si="0"/>
        <v>196266.89735399999</v>
      </c>
      <c r="AI25" s="402">
        <f>AH25-(IF(ISERROR(VLOOKUP(A25,'YTD Last'!$E$2:$Z$500,21,0)),0,VLOOKUP(A25,'YTD Last'!$E$2:$Z$500,21,0)))</f>
        <v>186664.069391</v>
      </c>
      <c r="AJ25" s="402">
        <f>AH25-IF(ISERROR(VLOOKUP(A25,'QTD Last'!$A$2:$AH$600,34,0)),0,VLOOKUP(A25,'QTD Last'!$A$2:$AH$600,34,0))</f>
        <v>1772.7361159999855</v>
      </c>
      <c r="AK25" s="402">
        <f>AH25-IF(ISERROR(VLOOKUP(A25,'MTD Last'!$A$2:$AH$600,34,0)),0,VLOOKUP(A25,'MTD Last'!$A$2:$AH$600,34,0))</f>
        <v>1772.7361159999855</v>
      </c>
      <c r="AL25" s="402">
        <f t="shared" si="1"/>
        <v>1772.7361159999855</v>
      </c>
      <c r="AM25" s="403" t="str">
        <f ca="1">ROUND((L25-Control!$C$3)/365,0)&amp;" Year"</f>
        <v>-9 Year</v>
      </c>
      <c r="AN25" s="45" t="str">
        <f t="shared" si="2"/>
        <v>Code</v>
      </c>
      <c r="AO25" s="45">
        <f t="shared" si="3"/>
        <v>10</v>
      </c>
      <c r="AP25" s="45">
        <f t="shared" si="4"/>
        <v>10</v>
      </c>
      <c r="AQ25" s="402">
        <f>AH25-(IF(ISERROR(VLOOKUP(A25,'WTD Last'!$A$1:$AQ$605,34,0)),0,VLOOKUP(A25,'WTD Last'!$A$1:$AQ$605,34,0)))</f>
        <v>-14213.479214000021</v>
      </c>
      <c r="AR25" s="563">
        <f>R25-(IF(ISERROR(VLOOKUP(A25,'WTD Last'!$A$1:$AQ$605,18,0)),0,VLOOKUP(A25,'WTD Last'!$A$1:$AQ$605,18,0)))</f>
        <v>-2.5324549999999988</v>
      </c>
      <c r="AS25" s="402">
        <f>O25-(IF(ISERROR(VLOOKUP(A25,'WTD Last'!$A$1:$AQ$605,15,0)),0,VLOOKUP(A25,'WTD Last'!$A$1:$AQ$605,15,0)))</f>
        <v>-33.609129000000394</v>
      </c>
      <c r="AT25" s="402">
        <f t="shared" si="5"/>
        <v>-347.22222222222223</v>
      </c>
      <c r="AV25" s="564">
        <v>48469</v>
      </c>
      <c r="AW25" s="77"/>
      <c r="AX25" s="271"/>
    </row>
    <row r="26" spans="1:50">
      <c r="A26" s="77">
        <v>1482</v>
      </c>
      <c r="B26" s="77">
        <v>533</v>
      </c>
      <c r="C26" s="77" t="s">
        <v>27</v>
      </c>
      <c r="D26" s="77" t="s">
        <v>301</v>
      </c>
      <c r="E26" s="77" t="s">
        <v>306</v>
      </c>
      <c r="F26" s="77" t="s">
        <v>197</v>
      </c>
      <c r="G26" s="77" t="s">
        <v>477</v>
      </c>
      <c r="H26" s="77" t="s">
        <v>468</v>
      </c>
      <c r="I26" s="77" t="s">
        <v>405</v>
      </c>
      <c r="J26" s="454" t="s">
        <v>486</v>
      </c>
      <c r="K26" s="410">
        <v>36896</v>
      </c>
      <c r="L26" s="410">
        <v>38722</v>
      </c>
      <c r="M26" s="77" t="s">
        <v>30</v>
      </c>
      <c r="N26" s="271">
        <v>10000000</v>
      </c>
      <c r="O26" s="271">
        <v>-4087.9293440000001</v>
      </c>
      <c r="P26" s="411">
        <v>1.25</v>
      </c>
      <c r="Q26" s="271">
        <v>181.08235999999999</v>
      </c>
      <c r="R26" s="271">
        <v>181.53553199999999</v>
      </c>
      <c r="S26" s="411">
        <v>0.57852292577987918</v>
      </c>
      <c r="T26" s="271">
        <v>-2364.9608444723021</v>
      </c>
      <c r="U26" s="271">
        <v>1562.526288</v>
      </c>
      <c r="V26" s="271">
        <v>0</v>
      </c>
      <c r="W26" s="271">
        <v>-802.43455647230212</v>
      </c>
      <c r="X26" s="271">
        <v>-194494.161238</v>
      </c>
      <c r="Y26" s="271">
        <v>-196266.89735399999</v>
      </c>
      <c r="Z26" s="271">
        <v>-1772.7361159999855</v>
      </c>
      <c r="AA26" s="271">
        <v>-970.30155952768337</v>
      </c>
      <c r="AB26" s="271">
        <v>-194494.161238</v>
      </c>
      <c r="AC26" s="271">
        <v>-196266.89735399999</v>
      </c>
      <c r="AD26" s="271">
        <v>-1772.7361159999855</v>
      </c>
      <c r="AF26" s="271">
        <v>-51107.292658688006</v>
      </c>
      <c r="AG26" s="402">
        <f>IF(ISERROR(VLOOKUP(B26,Acc_Cash!$A:$H,3,FALSE)),0,VLOOKUP(B26,Acc_Cash!$A:$H,3,FALSE))</f>
        <v>0</v>
      </c>
      <c r="AH26" s="402">
        <f t="shared" si="0"/>
        <v>-196266.89735399999</v>
      </c>
      <c r="AI26" s="402">
        <f>AH26-(IF(ISERROR(VLOOKUP(A26,'YTD Last'!$E$2:$Z$500,21,0)),0,VLOOKUP(A26,'YTD Last'!$E$2:$Z$500,21,0)))</f>
        <v>-186664.069391</v>
      </c>
      <c r="AJ26" s="402">
        <f>AH26-IF(ISERROR(VLOOKUP(A26,'QTD Last'!$A$2:$AH$600,34,0)),0,VLOOKUP(A26,'QTD Last'!$A$2:$AH$600,34,0))</f>
        <v>-1772.7361159999855</v>
      </c>
      <c r="AK26" s="402">
        <f>AH26-IF(ISERROR(VLOOKUP(A26,'MTD Last'!$A$2:$AH$600,34,0)),0,VLOOKUP(A26,'MTD Last'!$A$2:$AH$600,34,0))</f>
        <v>-1772.7361159999855</v>
      </c>
      <c r="AL26" s="402">
        <f t="shared" si="1"/>
        <v>-1772.7361159999855</v>
      </c>
      <c r="AM26" s="403" t="str">
        <f ca="1">ROUND((L26-Control!$C$3)/365,0)&amp;" Year"</f>
        <v>-9 Year</v>
      </c>
      <c r="AN26" s="45" t="str">
        <f t="shared" si="2"/>
        <v>Code</v>
      </c>
      <c r="AO26" s="45">
        <f t="shared" si="3"/>
        <v>10</v>
      </c>
      <c r="AP26" s="45">
        <f t="shared" si="4"/>
        <v>10</v>
      </c>
      <c r="AQ26" s="402">
        <f>AH26-(IF(ISERROR(VLOOKUP(A26,'WTD Last'!$A$1:$AQ$605,34,0)),0,VLOOKUP(A26,'WTD Last'!$A$1:$AQ$605,34,0)))</f>
        <v>14213.479214000021</v>
      </c>
      <c r="AR26" s="563">
        <f>R26-(IF(ISERROR(VLOOKUP(A26,'WTD Last'!$A$1:$AQ$605,18,0)),0,VLOOKUP(A26,'WTD Last'!$A$1:$AQ$605,18,0)))</f>
        <v>-2.5324549999999988</v>
      </c>
      <c r="AS26" s="402">
        <f>O26-(IF(ISERROR(VLOOKUP(A26,'WTD Last'!$A$1:$AQ$605,15,0)),0,VLOOKUP(A26,'WTD Last'!$A$1:$AQ$605,15,0)))</f>
        <v>33.609129000000394</v>
      </c>
      <c r="AT26" s="402">
        <f t="shared" si="5"/>
        <v>347.22222222222223</v>
      </c>
      <c r="AV26" s="564">
        <v>48469</v>
      </c>
      <c r="AW26" s="77"/>
      <c r="AX26" s="271"/>
    </row>
    <row r="27" spans="1:50">
      <c r="A27" s="77">
        <v>1689</v>
      </c>
      <c r="B27" s="77">
        <v>897</v>
      </c>
      <c r="C27" s="77" t="s">
        <v>27</v>
      </c>
      <c r="D27" s="77" t="s">
        <v>28</v>
      </c>
      <c r="E27" s="77" t="s">
        <v>306</v>
      </c>
      <c r="F27" s="77" t="s">
        <v>197</v>
      </c>
      <c r="G27" s="77" t="s">
        <v>477</v>
      </c>
      <c r="H27" s="77" t="s">
        <v>468</v>
      </c>
      <c r="I27" s="77" t="s">
        <v>286</v>
      </c>
      <c r="J27" s="454" t="s">
        <v>481</v>
      </c>
      <c r="K27" s="410">
        <v>36966</v>
      </c>
      <c r="L27" s="410">
        <v>38792</v>
      </c>
      <c r="M27" s="77" t="s">
        <v>30</v>
      </c>
      <c r="N27" s="271">
        <v>10000000</v>
      </c>
      <c r="O27" s="271">
        <v>-4320.4699460000002</v>
      </c>
      <c r="P27" s="411">
        <v>1.87</v>
      </c>
      <c r="Q27" s="271">
        <v>182.18141600000001</v>
      </c>
      <c r="R27" s="271">
        <v>182.95858899999999</v>
      </c>
      <c r="S27" s="411">
        <v>0.80991950500952126</v>
      </c>
      <c r="T27" s="271">
        <v>-3499.2328800728333</v>
      </c>
      <c r="U27" s="271">
        <v>1722.7148009999999</v>
      </c>
      <c r="V27" s="271">
        <v>0</v>
      </c>
      <c r="W27" s="271">
        <v>-1776.5180790728334</v>
      </c>
      <c r="X27" s="271">
        <v>29303.012351000001</v>
      </c>
      <c r="Y27" s="271">
        <v>26630.079548999998</v>
      </c>
      <c r="Z27" s="271">
        <v>-2672.932802000003</v>
      </c>
      <c r="AA27" s="271">
        <v>-896.41472292716958</v>
      </c>
      <c r="AB27" s="271">
        <v>29303.012351000001</v>
      </c>
      <c r="AC27" s="271">
        <v>26630.079548999998</v>
      </c>
      <c r="AD27" s="271">
        <v>-2672.932802000003</v>
      </c>
      <c r="AF27" s="271">
        <v>-54014.515264892005</v>
      </c>
      <c r="AG27" s="402">
        <f>IF(ISERROR(VLOOKUP(B27,Acc_Cash!$A:$H,3,FALSE)),0,VLOOKUP(B27,Acc_Cash!$A:$H,3,FALSE))</f>
        <v>0</v>
      </c>
      <c r="AH27" s="402">
        <f t="shared" si="0"/>
        <v>26630.079548999998</v>
      </c>
      <c r="AI27" s="402">
        <f>AH27-(IF(ISERROR(VLOOKUP(A27,'YTD Last'!$E$2:$Z$500,21,0)),0,VLOOKUP(A27,'YTD Last'!$E$2:$Z$500,21,0)))</f>
        <v>26630.079548999998</v>
      </c>
      <c r="AJ27" s="402">
        <f>AH27-IF(ISERROR(VLOOKUP(A27,'QTD Last'!$A$2:$AH$600,34,0)),0,VLOOKUP(A27,'QTD Last'!$A$2:$AH$600,34,0))</f>
        <v>-2672.932802000003</v>
      </c>
      <c r="AK27" s="402">
        <f>AH27-IF(ISERROR(VLOOKUP(A27,'MTD Last'!$A$2:$AH$600,34,0)),0,VLOOKUP(A27,'MTD Last'!$A$2:$AH$600,34,0))</f>
        <v>-2672.932802000003</v>
      </c>
      <c r="AL27" s="402">
        <f t="shared" si="1"/>
        <v>-2672.932802000003</v>
      </c>
      <c r="AM27" s="403" t="str">
        <f ca="1">ROUND((L27-Control!$C$3)/365,0)&amp;" Year"</f>
        <v>-8 Year</v>
      </c>
      <c r="AN27" s="45" t="str">
        <f t="shared" si="2"/>
        <v>Code</v>
      </c>
      <c r="AO27" s="45">
        <f t="shared" si="3"/>
        <v>10</v>
      </c>
      <c r="AP27" s="45">
        <f t="shared" si="4"/>
        <v>10</v>
      </c>
      <c r="AQ27" s="402">
        <f>AH27-(IF(ISERROR(VLOOKUP(A27,'WTD Last'!$A$1:$AQ$605,34,0)),0,VLOOKUP(A27,'WTD Last'!$A$1:$AQ$605,34,0)))</f>
        <v>12923.107788999998</v>
      </c>
      <c r="AR27" s="563">
        <f>R27-(IF(ISERROR(VLOOKUP(A27,'WTD Last'!$A$1:$AQ$605,18,0)),0,VLOOKUP(A27,'WTD Last'!$A$1:$AQ$605,18,0)))</f>
        <v>-2.1238060000000019</v>
      </c>
      <c r="AS27" s="402">
        <f>O27-(IF(ISERROR(VLOOKUP(A27,'WTD Last'!$A$1:$AQ$605,15,0)),0,VLOOKUP(A27,'WTD Last'!$A$1:$AQ$605,15,0)))</f>
        <v>36.562984999999571</v>
      </c>
      <c r="AT27" s="402">
        <f t="shared" si="5"/>
        <v>519.44444444444446</v>
      </c>
      <c r="AU27" s="564">
        <v>89135</v>
      </c>
      <c r="AV27" s="564">
        <v>48469</v>
      </c>
      <c r="AW27" s="77"/>
      <c r="AX27" s="271"/>
    </row>
    <row r="28" spans="1:50" s="579" customFormat="1">
      <c r="A28" s="579">
        <v>253</v>
      </c>
      <c r="B28" s="579">
        <v>374</v>
      </c>
      <c r="C28" s="579" t="s">
        <v>79</v>
      </c>
      <c r="D28" s="579" t="s">
        <v>80</v>
      </c>
      <c r="E28" s="579" t="s">
        <v>211</v>
      </c>
      <c r="F28" s="579" t="s">
        <v>203</v>
      </c>
      <c r="G28" s="579" t="s">
        <v>485</v>
      </c>
      <c r="H28" s="579" t="s">
        <v>496</v>
      </c>
      <c r="I28" s="579" t="s">
        <v>263</v>
      </c>
      <c r="J28" s="580" t="s">
        <v>480</v>
      </c>
      <c r="K28" s="581">
        <v>36626</v>
      </c>
      <c r="L28" s="581">
        <v>36964</v>
      </c>
      <c r="M28" s="579" t="s">
        <v>30</v>
      </c>
      <c r="N28" s="582">
        <v>0</v>
      </c>
      <c r="O28" s="582">
        <v>0</v>
      </c>
      <c r="P28" s="583">
        <v>19.5</v>
      </c>
      <c r="Q28" s="582">
        <v>0</v>
      </c>
      <c r="R28" s="582">
        <v>0</v>
      </c>
      <c r="S28" s="583"/>
      <c r="T28" s="582">
        <v>0</v>
      </c>
      <c r="U28" s="582">
        <v>0</v>
      </c>
      <c r="V28" s="582">
        <v>0</v>
      </c>
      <c r="W28" s="582">
        <v>0</v>
      </c>
      <c r="X28" s="582">
        <v>-4562083.3</v>
      </c>
      <c r="Y28" s="582">
        <v>-4562083.3</v>
      </c>
      <c r="Z28" s="582">
        <v>0</v>
      </c>
      <c r="AA28" s="582">
        <v>0</v>
      </c>
      <c r="AB28" s="582">
        <v>-4562083.3</v>
      </c>
      <c r="AC28" s="582">
        <v>-4562083.3</v>
      </c>
      <c r="AD28" s="582">
        <v>0</v>
      </c>
      <c r="AE28" s="582"/>
      <c r="AF28" s="582">
        <v>0</v>
      </c>
      <c r="AG28" s="582">
        <f>IF(ISERROR(VLOOKUP(B28,Acc_Cash!$A:$H,3,FALSE)),0,VLOOKUP(B28,Acc_Cash!$A:$H,3,FALSE))</f>
        <v>915416.66666700004</v>
      </c>
      <c r="AH28" s="582">
        <f t="shared" si="0"/>
        <v>-3646666.6333329999</v>
      </c>
      <c r="AI28" s="582">
        <f>AH28-(IF(ISERROR(VLOOKUP(A28,'YTD Last'!$E$2:$Z$500,21,0)),0,VLOOKUP(A28,'YTD Last'!$E$2:$Z$500,21,0)))</f>
        <v>-1745207.6333329999</v>
      </c>
      <c r="AJ28" s="582">
        <f>AH28-IF(ISERROR(VLOOKUP(A28,'QTD Last'!$A$2:$AH$600,34,0)),0,VLOOKUP(A28,'QTD Last'!$A$2:$AH$600,34,0))</f>
        <v>0</v>
      </c>
      <c r="AK28" s="582">
        <f>AH28-IF(ISERROR(VLOOKUP(A28,'MTD Last'!$A$2:$AH$600,34,0)),0,VLOOKUP(A28,'MTD Last'!$A$2:$AH$600,34,0))</f>
        <v>0</v>
      </c>
      <c r="AL28" s="582">
        <f t="shared" si="1"/>
        <v>0</v>
      </c>
      <c r="AM28" s="584" t="str">
        <f ca="1">ROUND((L28-Control!$C$3)/365,0)&amp;" Year"</f>
        <v>-13 Year</v>
      </c>
      <c r="AN28" s="579" t="str">
        <f t="shared" si="2"/>
        <v>Code</v>
      </c>
      <c r="AO28" s="579">
        <f t="shared" si="3"/>
        <v>16</v>
      </c>
      <c r="AP28" s="579">
        <f t="shared" si="4"/>
        <v>16</v>
      </c>
      <c r="AQ28" s="582">
        <f>AH28-(IF(ISERROR(VLOOKUP(A28,'WTD Last'!$A$1:$AQ$605,34,0)),0,VLOOKUP(A28,'WTD Last'!$A$1:$AQ$605,34,0)))</f>
        <v>0</v>
      </c>
      <c r="AR28" s="585">
        <f>R28-(IF(ISERROR(VLOOKUP(A28,'WTD Last'!$A$1:$AQ$605,18,0)),0,VLOOKUP(A28,'WTD Last'!$A$1:$AQ$605,18,0)))</f>
        <v>0</v>
      </c>
      <c r="AS28" s="582">
        <f>O28-(IF(ISERROR(VLOOKUP(A28,'WTD Last'!$A$1:$AQ$605,15,0)),0,VLOOKUP(A28,'WTD Last'!$A$1:$AQ$605,15,0)))</f>
        <v>0</v>
      </c>
      <c r="AT28" s="582">
        <f t="shared" si="5"/>
        <v>0</v>
      </c>
      <c r="AU28" s="586">
        <v>93466</v>
      </c>
      <c r="AV28" s="586">
        <v>93821</v>
      </c>
      <c r="AX28" s="582"/>
    </row>
    <row r="29" spans="1:50">
      <c r="A29" s="77">
        <v>39</v>
      </c>
      <c r="B29" s="77">
        <v>134</v>
      </c>
      <c r="C29" s="77" t="s">
        <v>27</v>
      </c>
      <c r="D29" s="77" t="s">
        <v>28</v>
      </c>
      <c r="E29" s="77" t="s">
        <v>204</v>
      </c>
      <c r="F29" s="77" t="s">
        <v>456</v>
      </c>
      <c r="G29" s="77" t="s">
        <v>492</v>
      </c>
      <c r="H29" s="77" t="s">
        <v>468</v>
      </c>
      <c r="I29" s="77" t="s">
        <v>97</v>
      </c>
      <c r="J29" s="454" t="s">
        <v>480</v>
      </c>
      <c r="K29" s="410">
        <v>36742</v>
      </c>
      <c r="L29" s="410">
        <v>38000</v>
      </c>
      <c r="M29" s="77" t="s">
        <v>30</v>
      </c>
      <c r="N29" s="271">
        <v>4000000</v>
      </c>
      <c r="O29" s="271">
        <v>-1023.567796</v>
      </c>
      <c r="P29" s="411">
        <v>6.35</v>
      </c>
      <c r="Q29" s="271">
        <v>803.15139099999999</v>
      </c>
      <c r="R29" s="271">
        <v>800.95621100000005</v>
      </c>
      <c r="S29" s="411">
        <v>-1.9864486686683405</v>
      </c>
      <c r="T29" s="271">
        <v>2033.2648856559877</v>
      </c>
      <c r="U29" s="271">
        <v>2642.503275</v>
      </c>
      <c r="V29" s="271">
        <v>0</v>
      </c>
      <c r="W29" s="271">
        <v>4675.7681606559872</v>
      </c>
      <c r="X29" s="271">
        <v>-101513.194454</v>
      </c>
      <c r="Y29" s="271">
        <v>-97212.042272999999</v>
      </c>
      <c r="Z29" s="271">
        <v>4301.1521809999977</v>
      </c>
      <c r="AA29" s="271">
        <v>-374.61597965598958</v>
      </c>
      <c r="AB29" s="271">
        <v>-101513.194454</v>
      </c>
      <c r="AC29" s="271">
        <v>-97212.042272999999</v>
      </c>
      <c r="AD29" s="271">
        <v>4301.1521809999977</v>
      </c>
      <c r="AF29" s="271">
        <v>-16837.690244199999</v>
      </c>
      <c r="AG29" s="402">
        <f>IF(ISERROR(VLOOKUP(B29,Acc_Cash!$A:$H,3,FALSE)),0,VLOOKUP(B29,Acc_Cash!$A:$H,3,FALSE))</f>
        <v>116416.666667</v>
      </c>
      <c r="AH29" s="402">
        <f t="shared" si="0"/>
        <v>19204.624393999999</v>
      </c>
      <c r="AI29" s="402">
        <f>AH29-(IF(ISERROR(VLOOKUP(A29,'YTD Last'!$E$2:$Z$500,21,0)),0,VLOOKUP(A29,'YTD Last'!$E$2:$Z$500,21,0)))</f>
        <v>117285.35252899998</v>
      </c>
      <c r="AJ29" s="402">
        <f>AH29-IF(ISERROR(VLOOKUP(A29,'QTD Last'!$A$2:$AH$600,34,0)),0,VLOOKUP(A29,'QTD Last'!$A$2:$AH$600,34,0))</f>
        <v>4301.1521809999977</v>
      </c>
      <c r="AK29" s="402">
        <f>AH29-IF(ISERROR(VLOOKUP(A29,'MTD Last'!$A$2:$AH$600,34,0)),0,VLOOKUP(A29,'MTD Last'!$A$2:$AH$600,34,0))</f>
        <v>4301.1521809999977</v>
      </c>
      <c r="AL29" s="402">
        <f t="shared" si="1"/>
        <v>4301.1521809999977</v>
      </c>
      <c r="AM29" s="403" t="str">
        <f ca="1">ROUND((L29-Control!$C$3)/365,0)&amp;" Year"</f>
        <v>-11 Year</v>
      </c>
      <c r="AN29" s="45" t="str">
        <f t="shared" si="2"/>
        <v>Code</v>
      </c>
      <c r="AO29" s="45">
        <f t="shared" si="3"/>
        <v>14</v>
      </c>
      <c r="AP29" s="45">
        <f t="shared" si="4"/>
        <v>14</v>
      </c>
      <c r="AQ29" s="402">
        <f>AH29-(IF(ISERROR(VLOOKUP(A29,'WTD Last'!$A$1:$AQ$605,34,0)),0,VLOOKUP(A29,'WTD Last'!$A$1:$AQ$605,34,0)))</f>
        <v>13835.097913000005</v>
      </c>
      <c r="AR29" s="563">
        <f>R29-(IF(ISERROR(VLOOKUP(A29,'WTD Last'!$A$1:$AQ$605,18,0)),0,VLOOKUP(A29,'WTD Last'!$A$1:$AQ$605,18,0)))</f>
        <v>-6.0542769999999564</v>
      </c>
      <c r="AS29" s="402">
        <f>O29-(IF(ISERROR(VLOOKUP(A29,'WTD Last'!$A$1:$AQ$605,15,0)),0,VLOOKUP(A29,'WTD Last'!$A$1:$AQ$605,15,0)))</f>
        <v>10.671115999999984</v>
      </c>
      <c r="AT29" s="402">
        <f t="shared" si="5"/>
        <v>705.55555555555554</v>
      </c>
      <c r="AU29" s="564">
        <v>122</v>
      </c>
      <c r="AV29" s="564">
        <v>93156</v>
      </c>
      <c r="AW29" s="77"/>
      <c r="AX29" s="271"/>
    </row>
    <row r="30" spans="1:50">
      <c r="A30" s="77">
        <v>149</v>
      </c>
      <c r="B30" s="77">
        <v>208</v>
      </c>
      <c r="C30" s="77" t="s">
        <v>27</v>
      </c>
      <c r="D30" s="77" t="s">
        <v>28</v>
      </c>
      <c r="E30" s="77" t="s">
        <v>64</v>
      </c>
      <c r="F30" s="77" t="s">
        <v>200</v>
      </c>
      <c r="G30" s="77" t="s">
        <v>473</v>
      </c>
      <c r="H30" s="77" t="s">
        <v>468</v>
      </c>
      <c r="I30" s="77" t="s">
        <v>97</v>
      </c>
      <c r="J30" s="454" t="s">
        <v>481</v>
      </c>
      <c r="K30" s="410">
        <v>36788</v>
      </c>
      <c r="L30" s="410">
        <v>38614</v>
      </c>
      <c r="M30" s="77" t="s">
        <v>30</v>
      </c>
      <c r="N30" s="271">
        <v>-10000000</v>
      </c>
      <c r="O30" s="271">
        <v>3794.3384489999999</v>
      </c>
      <c r="P30" s="411">
        <v>0.44</v>
      </c>
      <c r="Q30" s="271">
        <v>113.891194</v>
      </c>
      <c r="R30" s="271">
        <v>113.262494</v>
      </c>
      <c r="S30" s="411">
        <v>-0.55214469368786201</v>
      </c>
      <c r="T30" s="271">
        <v>-2095.0238406711824</v>
      </c>
      <c r="U30" s="271">
        <v>-1074.1117919999999</v>
      </c>
      <c r="V30" s="271">
        <v>0</v>
      </c>
      <c r="W30" s="271">
        <v>-3169.1356326711821</v>
      </c>
      <c r="X30" s="271">
        <v>269444.61105100001</v>
      </c>
      <c r="Y30" s="271">
        <v>267201.09735300002</v>
      </c>
      <c r="Z30" s="271">
        <v>-2243.5136979999952</v>
      </c>
      <c r="AA30" s="271">
        <v>925.62193467118686</v>
      </c>
      <c r="AB30" s="271">
        <v>269444.61105100001</v>
      </c>
      <c r="AC30" s="271">
        <v>267201.09735300002</v>
      </c>
      <c r="AD30" s="271">
        <v>-2243.5136979999952</v>
      </c>
      <c r="AF30" s="271">
        <v>21845.903620117497</v>
      </c>
      <c r="AG30" s="402">
        <f>IF(ISERROR(VLOOKUP(B30,Acc_Cash!$A:$H,3,FALSE)),0,VLOOKUP(B30,Acc_Cash!$A:$H,3,FALSE))</f>
        <v>-22122.222222</v>
      </c>
      <c r="AH30" s="402">
        <f t="shared" si="0"/>
        <v>245078.87513100001</v>
      </c>
      <c r="AI30" s="402">
        <f>AH30-(IF(ISERROR(VLOOKUP(A30,'YTD Last'!$E$2:$Z$383,21,0)),0,VLOOKUP(A30,'YTD Last'!$E$2:$Z$383,21,0)))</f>
        <v>-111191.69785199995</v>
      </c>
      <c r="AJ30" s="402">
        <f>AH30-IF(ISERROR(VLOOKUP(A30,'QTD Last'!$A$2:$AH$600,34,0)),0,VLOOKUP(A30,'QTD Last'!$A$2:$AH$600,34,0))</f>
        <v>-2243.5136979999952</v>
      </c>
      <c r="AK30" s="402">
        <f>AH30-IF(ISERROR(VLOOKUP(A30,'MTD Last'!$A$2:$AH$600,34,0)),0,VLOOKUP(A30,'MTD Last'!$A$2:$AH$600,34,0))</f>
        <v>-2243.5136979999952</v>
      </c>
      <c r="AL30" s="402">
        <f t="shared" si="1"/>
        <v>-2243.5136979999952</v>
      </c>
      <c r="AM30" s="403" t="str">
        <f ca="1">ROUND((L30-Control!$C$3)/365,0)&amp;" Year"</f>
        <v>-9 Year</v>
      </c>
      <c r="AN30" s="45">
        <f t="shared" si="2"/>
        <v>6</v>
      </c>
      <c r="AO30" s="45" t="str">
        <f t="shared" si="3"/>
        <v>Code</v>
      </c>
      <c r="AP30" s="45">
        <f t="shared" si="4"/>
        <v>6</v>
      </c>
      <c r="AQ30" s="402">
        <f>AH30-(IF(ISERROR(VLOOKUP(A30,'WTD Last'!$A$1:$AQ$605,34,0)),0,VLOOKUP(A30,'WTD Last'!$A$1:$AQ$605,34,0)))</f>
        <v>-15078.009808999952</v>
      </c>
      <c r="AR30" s="563">
        <f>R30-(IF(ISERROR(VLOOKUP(A30,'WTD Last'!$A$1:$AQ$605,18,0)),0,VLOOKUP(A30,'WTD Last'!$A$1:$AQ$605,18,0)))</f>
        <v>-3.2155379999999951</v>
      </c>
      <c r="AS30" s="402">
        <f>O30-(IF(ISERROR(VLOOKUP(A30,'WTD Last'!$A$1:$AQ$605,15,0)),0,VLOOKUP(A30,'WTD Last'!$A$1:$AQ$605,15,0)))</f>
        <v>-33.423538000000462</v>
      </c>
      <c r="AT30" s="402">
        <f t="shared" si="5"/>
        <v>-122.22222222222223</v>
      </c>
      <c r="AU30" s="564">
        <v>122</v>
      </c>
      <c r="AV30" s="564">
        <v>11575</v>
      </c>
      <c r="AW30" s="77"/>
      <c r="AX30" s="271"/>
    </row>
    <row r="31" spans="1:50">
      <c r="A31" s="77">
        <v>220</v>
      </c>
      <c r="B31" s="77">
        <v>337</v>
      </c>
      <c r="C31" s="77" t="s">
        <v>27</v>
      </c>
      <c r="D31" s="77" t="s">
        <v>28</v>
      </c>
      <c r="E31" s="77" t="s">
        <v>64</v>
      </c>
      <c r="F31" s="77" t="s">
        <v>200</v>
      </c>
      <c r="G31" s="77" t="s">
        <v>473</v>
      </c>
      <c r="H31" s="77" t="s">
        <v>468</v>
      </c>
      <c r="I31" s="77" t="s">
        <v>31</v>
      </c>
      <c r="J31" s="454" t="s">
        <v>481</v>
      </c>
      <c r="K31" s="410">
        <v>36809</v>
      </c>
      <c r="L31" s="410">
        <v>38635</v>
      </c>
      <c r="M31" s="77" t="s">
        <v>30</v>
      </c>
      <c r="N31" s="271">
        <v>10000000</v>
      </c>
      <c r="O31" s="271">
        <v>-3843.5686770000002</v>
      </c>
      <c r="P31" s="411">
        <v>0.49</v>
      </c>
      <c r="Q31" s="271">
        <v>114.421626</v>
      </c>
      <c r="R31" s="271">
        <v>113.792053</v>
      </c>
      <c r="S31" s="411">
        <v>-0.55740236180438374</v>
      </c>
      <c r="T31" s="271">
        <v>2142.4142583171506</v>
      </c>
      <c r="U31" s="271">
        <v>1106.6142300000001</v>
      </c>
      <c r="V31" s="271">
        <v>0</v>
      </c>
      <c r="W31" s="271">
        <v>3249.0284883171507</v>
      </c>
      <c r="X31" s="271">
        <v>-245372.18382199999</v>
      </c>
      <c r="Y31" s="271">
        <v>-243076.14849200001</v>
      </c>
      <c r="Z31" s="271">
        <v>2296.0353299999842</v>
      </c>
      <c r="AA31" s="271">
        <v>-952.99315831716649</v>
      </c>
      <c r="AB31" s="271">
        <v>-245372.18382199999</v>
      </c>
      <c r="AC31" s="271">
        <v>-243076.14849200001</v>
      </c>
      <c r="AD31" s="271">
        <v>2296.0353299999842</v>
      </c>
      <c r="AF31" s="271">
        <v>-22129.346657827504</v>
      </c>
      <c r="AG31" s="402">
        <f>IF(ISERROR(VLOOKUP(B31,Acc_Cash!$A:$H,3,FALSE)),0,VLOOKUP(B31,Acc_Cash!$A:$H,3,FALSE))</f>
        <v>12522.222222</v>
      </c>
      <c r="AH31" s="402">
        <f t="shared" si="0"/>
        <v>-230553.92627</v>
      </c>
      <c r="AI31" s="402">
        <f>AH31-(IF(ISERROR(VLOOKUP(A31,'YTD Last'!$E$2:$Z$500,21,0)),0,VLOOKUP(A31,'YTD Last'!$E$2:$Z$500,21,0)))</f>
        <v>111698.32243499998</v>
      </c>
      <c r="AJ31" s="402">
        <f>AH31-IF(ISERROR(VLOOKUP(A31,'QTD Last'!$A$2:$AH$600,34,0)),0,VLOOKUP(A31,'QTD Last'!$A$2:$AH$600,34,0))</f>
        <v>2296.0353299999842</v>
      </c>
      <c r="AK31" s="402">
        <f>AH31-IF(ISERROR(VLOOKUP(A31,'MTD Last'!$A$2:$AH$600,34,0)),0,VLOOKUP(A31,'MTD Last'!$A$2:$AH$600,34,0))</f>
        <v>2296.0353299999842</v>
      </c>
      <c r="AL31" s="402">
        <f t="shared" si="1"/>
        <v>2296.0353299999842</v>
      </c>
      <c r="AM31" s="403" t="str">
        <f ca="1">ROUND((L31-Control!$C$3)/365,0)&amp;" Year"</f>
        <v>-9 Year</v>
      </c>
      <c r="AN31" s="45">
        <f t="shared" si="2"/>
        <v>6</v>
      </c>
      <c r="AO31" s="45" t="str">
        <f t="shared" si="3"/>
        <v>Code</v>
      </c>
      <c r="AP31" s="45">
        <f t="shared" si="4"/>
        <v>6</v>
      </c>
      <c r="AQ31" s="402">
        <f>AH31-(IF(ISERROR(VLOOKUP(A31,'WTD Last'!$A$1:$AQ$605,34,0)),0,VLOOKUP(A31,'WTD Last'!$A$1:$AQ$605,34,0)))</f>
        <v>15257.355924000003</v>
      </c>
      <c r="AR31" s="563">
        <f>R31-(IF(ISERROR(VLOOKUP(A31,'WTD Last'!$A$1:$AQ$605,18,0)),0,VLOOKUP(A31,'WTD Last'!$A$1:$AQ$605,18,0)))</f>
        <v>-3.2256920000000093</v>
      </c>
      <c r="AS31" s="402">
        <f>O31-(IF(ISERROR(VLOOKUP(A31,'WTD Last'!$A$1:$AQ$605,15,0)),0,VLOOKUP(A31,'WTD Last'!$A$1:$AQ$605,15,0)))</f>
        <v>34.158816999999999</v>
      </c>
      <c r="AT31" s="402">
        <f t="shared" si="5"/>
        <v>136.11111111111111</v>
      </c>
      <c r="AU31" s="564">
        <v>86921</v>
      </c>
      <c r="AV31" s="564">
        <v>11575</v>
      </c>
      <c r="AW31" s="77"/>
      <c r="AX31" s="271"/>
    </row>
    <row r="32" spans="1:50">
      <c r="A32" s="77">
        <v>1644</v>
      </c>
      <c r="B32" s="77">
        <v>848</v>
      </c>
      <c r="C32" s="77" t="s">
        <v>27</v>
      </c>
      <c r="D32" s="77" t="s">
        <v>28</v>
      </c>
      <c r="E32" s="77" t="s">
        <v>64</v>
      </c>
      <c r="F32" s="77" t="s">
        <v>200</v>
      </c>
      <c r="G32" s="77" t="s">
        <v>473</v>
      </c>
      <c r="H32" s="77" t="s">
        <v>468</v>
      </c>
      <c r="I32" s="77" t="s">
        <v>264</v>
      </c>
      <c r="J32" s="454" t="s">
        <v>481</v>
      </c>
      <c r="K32" s="410">
        <v>36937</v>
      </c>
      <c r="L32" s="410">
        <v>37302</v>
      </c>
      <c r="M32" s="77" t="s">
        <v>30</v>
      </c>
      <c r="N32" s="271">
        <v>20000000</v>
      </c>
      <c r="O32" s="271">
        <v>-1642.4835760000001</v>
      </c>
      <c r="P32" s="411">
        <v>0.75</v>
      </c>
      <c r="Q32" s="271">
        <v>79.086118999999997</v>
      </c>
      <c r="R32" s="271">
        <v>78.105469999999997</v>
      </c>
      <c r="S32" s="411">
        <v>-0.53662131429321747</v>
      </c>
      <c r="T32" s="271">
        <v>881.39169525814384</v>
      </c>
      <c r="U32" s="271">
        <v>1426.778403</v>
      </c>
      <c r="V32" s="271">
        <v>0</v>
      </c>
      <c r="W32" s="271">
        <v>2308.1700982581438</v>
      </c>
      <c r="X32" s="271">
        <v>12597.675496</v>
      </c>
      <c r="Y32" s="271">
        <v>14706.634552</v>
      </c>
      <c r="Z32" s="271">
        <v>2108.9590559999997</v>
      </c>
      <c r="AA32" s="271">
        <v>-199.21104225814406</v>
      </c>
      <c r="AB32" s="271">
        <v>12597.675496</v>
      </c>
      <c r="AC32" s="271">
        <v>14706.634552</v>
      </c>
      <c r="AD32" s="271">
        <v>2108.9590559999997</v>
      </c>
      <c r="AF32" s="271">
        <v>-9456.5991888200006</v>
      </c>
      <c r="AG32" s="402">
        <f>IF(ISERROR(VLOOKUP(B32,Acc_Cash!$A:$H,3,FALSE)),0,VLOOKUP(B32,Acc_Cash!$A:$H,3,FALSE))</f>
        <v>0</v>
      </c>
      <c r="AH32" s="402">
        <f t="shared" si="0"/>
        <v>14706.634552</v>
      </c>
      <c r="AI32" s="402">
        <f>AH32-(IF(ISERROR(VLOOKUP(A32,'YTD Last'!$E$2:$Z$500,21,0)),0,VLOOKUP(A32,'YTD Last'!$E$2:$Z$500,21,0)))</f>
        <v>14706.634552</v>
      </c>
      <c r="AJ32" s="402">
        <f>AH32-IF(ISERROR(VLOOKUP(A32,'QTD Last'!$A$2:$AH$600,34,0)),0,VLOOKUP(A32,'QTD Last'!$A$2:$AH$600,34,0))</f>
        <v>2108.9590559999997</v>
      </c>
      <c r="AK32" s="402">
        <f>AH32-IF(ISERROR(VLOOKUP(A32,'MTD Last'!$A$2:$AH$600,34,0)),0,VLOOKUP(A32,'MTD Last'!$A$2:$AH$600,34,0))</f>
        <v>2108.9590559999997</v>
      </c>
      <c r="AL32" s="402">
        <f t="shared" si="1"/>
        <v>2108.9590559999997</v>
      </c>
      <c r="AM32" s="403" t="str">
        <f ca="1">ROUND((L32-Control!$C$3)/365,0)&amp;" Year"</f>
        <v>-13 Year</v>
      </c>
      <c r="AN32" s="45">
        <f t="shared" si="2"/>
        <v>6</v>
      </c>
      <c r="AO32" s="45" t="str">
        <f t="shared" si="3"/>
        <v>Code</v>
      </c>
      <c r="AP32" s="45">
        <f t="shared" si="4"/>
        <v>6</v>
      </c>
      <c r="AQ32" s="402">
        <f>AH32-(IF(ISERROR(VLOOKUP(A32,'WTD Last'!$A$1:$AQ$605,34,0)),0,VLOOKUP(A32,'WTD Last'!$A$1:$AQ$605,34,0)))</f>
        <v>11589.853804999999</v>
      </c>
      <c r="AR32" s="563">
        <f>R32-(IF(ISERROR(VLOOKUP(A32,'WTD Last'!$A$1:$AQ$605,18,0)),0,VLOOKUP(A32,'WTD Last'!$A$1:$AQ$605,18,0)))</f>
        <v>-4.6599680000000063</v>
      </c>
      <c r="AS32" s="402">
        <f>O32-(IF(ISERROR(VLOOKUP(A32,'WTD Last'!$A$1:$AQ$605,15,0)),0,VLOOKUP(A32,'WTD Last'!$A$1:$AQ$605,15,0)))</f>
        <v>40.754533999999921</v>
      </c>
      <c r="AT32" s="402">
        <f t="shared" si="5"/>
        <v>416.66666666666669</v>
      </c>
      <c r="AU32" s="564">
        <v>90590</v>
      </c>
      <c r="AV32" s="564">
        <v>11575</v>
      </c>
      <c r="AW32" s="77"/>
      <c r="AX32" s="271"/>
    </row>
    <row r="33" spans="1:50">
      <c r="A33" s="77">
        <v>1282</v>
      </c>
      <c r="B33" s="77">
        <v>443</v>
      </c>
      <c r="C33" s="77" t="s">
        <v>27</v>
      </c>
      <c r="D33" s="77" t="s">
        <v>28</v>
      </c>
      <c r="E33" s="77" t="s">
        <v>307</v>
      </c>
      <c r="F33" s="77" t="s">
        <v>200</v>
      </c>
      <c r="G33" s="77" t="s">
        <v>471</v>
      </c>
      <c r="H33" s="77" t="s">
        <v>468</v>
      </c>
      <c r="I33" s="77" t="s">
        <v>405</v>
      </c>
      <c r="J33" s="454" t="s">
        <v>475</v>
      </c>
      <c r="K33" s="410">
        <v>36896</v>
      </c>
      <c r="L33" s="410">
        <v>38722</v>
      </c>
      <c r="M33" s="77" t="s">
        <v>30</v>
      </c>
      <c r="N33" s="271">
        <v>-10000000</v>
      </c>
      <c r="O33" s="271">
        <v>4068.6065490000001</v>
      </c>
      <c r="P33" s="411">
        <v>0.6</v>
      </c>
      <c r="Q33" s="271">
        <v>46.278998999999999</v>
      </c>
      <c r="R33" s="271">
        <v>45.734516999999997</v>
      </c>
      <c r="S33" s="411">
        <v>-0.55109811116039342</v>
      </c>
      <c r="T33" s="271">
        <v>-2242.2013842087067</v>
      </c>
      <c r="U33" s="271">
        <v>-630.10603800000001</v>
      </c>
      <c r="V33" s="271">
        <v>0</v>
      </c>
      <c r="W33" s="271">
        <v>-2872.3074222087066</v>
      </c>
      <c r="X33" s="271">
        <v>-72129.442282999997</v>
      </c>
      <c r="Y33" s="271">
        <v>-74661.086454999997</v>
      </c>
      <c r="Z33" s="271">
        <v>-2531.6441720000003</v>
      </c>
      <c r="AA33" s="271">
        <v>340.66325020870636</v>
      </c>
      <c r="AB33" s="271">
        <v>-72129.442282999997</v>
      </c>
      <c r="AC33" s="271">
        <v>-74661.086454999997</v>
      </c>
      <c r="AD33" s="271">
        <v>-2531.6441720000003</v>
      </c>
      <c r="AF33" s="271">
        <v>23425.002205867499</v>
      </c>
      <c r="AG33" s="402">
        <f>IF(ISERROR(VLOOKUP(B33,Acc_Cash!$A:$H,3,FALSE)),0,VLOOKUP(B33,Acc_Cash!$A:$H,3,FALSE))</f>
        <v>0</v>
      </c>
      <c r="AH33" s="402">
        <f t="shared" si="0"/>
        <v>-74661.086454999997</v>
      </c>
      <c r="AI33" s="402">
        <f>AH33-(IF(ISERROR(VLOOKUP(A33,'YTD Last'!$E$2:$Z$500,21,0)),0,VLOOKUP(A33,'YTD Last'!$E$2:$Z$500,21,0)))</f>
        <v>-59462.192589999999</v>
      </c>
      <c r="AJ33" s="402">
        <f>AH33-IF(ISERROR(VLOOKUP(A33,'QTD Last'!$A$2:$AH$600,34,0)),0,VLOOKUP(A33,'QTD Last'!$A$2:$AH$600,34,0))</f>
        <v>-2531.6441720000003</v>
      </c>
      <c r="AK33" s="402">
        <f>AH33-IF(ISERROR(VLOOKUP(A33,'MTD Last'!$A$2:$AH$600,34,0)),0,VLOOKUP(A33,'MTD Last'!$A$2:$AH$600,34,0))</f>
        <v>-2531.6441720000003</v>
      </c>
      <c r="AL33" s="402">
        <f t="shared" si="1"/>
        <v>-2531.6441720000003</v>
      </c>
      <c r="AM33" s="403" t="str">
        <f ca="1">ROUND((L33-Control!$C$3)/365,0)&amp;" Year"</f>
        <v>-9 Year</v>
      </c>
      <c r="AN33" s="45">
        <f t="shared" si="2"/>
        <v>6</v>
      </c>
      <c r="AO33" s="45" t="str">
        <f t="shared" si="3"/>
        <v>Code</v>
      </c>
      <c r="AP33" s="45">
        <f t="shared" si="4"/>
        <v>6</v>
      </c>
      <c r="AQ33" s="402">
        <f>AH33-(IF(ISERROR(VLOOKUP(A33,'WTD Last'!$A$1:$AQ$605,34,0)),0,VLOOKUP(A33,'WTD Last'!$A$1:$AQ$605,34,0)))</f>
        <v>-11322.115747999997</v>
      </c>
      <c r="AR33" s="563">
        <f>R33-(IF(ISERROR(VLOOKUP(A33,'WTD Last'!$A$1:$AQ$605,18,0)),0,VLOOKUP(A33,'WTD Last'!$A$1:$AQ$605,18,0)))</f>
        <v>-2.4508710000000065</v>
      </c>
      <c r="AS33" s="402">
        <f>O33-(IF(ISERROR(VLOOKUP(A33,'WTD Last'!$A$1:$AQ$605,15,0)),0,VLOOKUP(A33,'WTD Last'!$A$1:$AQ$605,15,0)))</f>
        <v>-37.593335999999908</v>
      </c>
      <c r="AT33" s="402">
        <f t="shared" si="5"/>
        <v>-166.66666666666666</v>
      </c>
      <c r="AV33" s="564">
        <v>11413</v>
      </c>
      <c r="AW33" s="77"/>
      <c r="AX33" s="271"/>
    </row>
    <row r="34" spans="1:50">
      <c r="A34" s="77">
        <v>1483</v>
      </c>
      <c r="B34" s="77">
        <v>534</v>
      </c>
      <c r="C34" s="77" t="s">
        <v>27</v>
      </c>
      <c r="D34" s="77" t="s">
        <v>301</v>
      </c>
      <c r="E34" s="77" t="s">
        <v>307</v>
      </c>
      <c r="F34" s="77" t="s">
        <v>200</v>
      </c>
      <c r="G34" s="77" t="s">
        <v>471</v>
      </c>
      <c r="H34" s="77" t="s">
        <v>468</v>
      </c>
      <c r="I34" s="77" t="s">
        <v>405</v>
      </c>
      <c r="J34" s="454" t="s">
        <v>486</v>
      </c>
      <c r="K34" s="410">
        <v>36896</v>
      </c>
      <c r="L34" s="410">
        <v>38722</v>
      </c>
      <c r="M34" s="77" t="s">
        <v>30</v>
      </c>
      <c r="N34" s="271">
        <v>10000000</v>
      </c>
      <c r="O34" s="271">
        <v>-4068.6065490000001</v>
      </c>
      <c r="P34" s="411">
        <v>0.6</v>
      </c>
      <c r="Q34" s="271">
        <v>46.278998999999999</v>
      </c>
      <c r="R34" s="271">
        <v>45.734516999999997</v>
      </c>
      <c r="S34" s="411">
        <v>-0.55109811116039342</v>
      </c>
      <c r="T34" s="271">
        <v>2242.2013842087067</v>
      </c>
      <c r="U34" s="271">
        <v>630.10603800000001</v>
      </c>
      <c r="V34" s="271">
        <v>0</v>
      </c>
      <c r="W34" s="271">
        <v>2872.3074222087066</v>
      </c>
      <c r="X34" s="271">
        <v>72129.442282999997</v>
      </c>
      <c r="Y34" s="271">
        <v>74661.086454999997</v>
      </c>
      <c r="Z34" s="271">
        <v>2531.6441720000003</v>
      </c>
      <c r="AA34" s="271">
        <v>-340.66325020870636</v>
      </c>
      <c r="AB34" s="271">
        <v>72129.442282999997</v>
      </c>
      <c r="AC34" s="271">
        <v>74661.086454999997</v>
      </c>
      <c r="AD34" s="271">
        <v>2531.6441720000003</v>
      </c>
      <c r="AF34" s="271">
        <v>-23425.002205867499</v>
      </c>
      <c r="AG34" s="402">
        <f>IF(ISERROR(VLOOKUP(B34,Acc_Cash!$A:$H,3,FALSE)),0,VLOOKUP(B34,Acc_Cash!$A:$H,3,FALSE))</f>
        <v>0</v>
      </c>
      <c r="AH34" s="402">
        <f t="shared" ref="AH34:AH65" si="6">AG34+AC34</f>
        <v>74661.086454999997</v>
      </c>
      <c r="AI34" s="402">
        <f>AH34-(IF(ISERROR(VLOOKUP(A34,'YTD Last'!$E$2:$Z$500,21,0)),0,VLOOKUP(A34,'YTD Last'!$E$2:$Z$500,21,0)))</f>
        <v>59462.192589999999</v>
      </c>
      <c r="AJ34" s="402">
        <f>AH34-IF(ISERROR(VLOOKUP(A34,'QTD Last'!$A$2:$AH$600,34,0)),0,VLOOKUP(A34,'QTD Last'!$A$2:$AH$600,34,0))</f>
        <v>2531.6441720000003</v>
      </c>
      <c r="AK34" s="402">
        <f>AH34-IF(ISERROR(VLOOKUP(A34,'MTD Last'!$A$2:$AH$600,34,0)),0,VLOOKUP(A34,'MTD Last'!$A$2:$AH$600,34,0))</f>
        <v>2531.6441720000003</v>
      </c>
      <c r="AL34" s="402">
        <f t="shared" ref="AL34:AL66" si="7">AD34-AE34</f>
        <v>2531.6441720000003</v>
      </c>
      <c r="AM34" s="403" t="str">
        <f ca="1">ROUND((L34-Control!$C$3)/365,0)&amp;" Year"</f>
        <v>-9 Year</v>
      </c>
      <c r="AN34" s="45">
        <f t="shared" ref="AN34:AN66" si="8">IF(F34="AAA",1,IF(F34="AA+",2,IF(F34="AA",3,IF(F34="AA-",4,IF(F34="A+",5,IF(F34="A",6,IF(F34="A-",7,IF(F34="BBB+",8,"Code"))))))))</f>
        <v>6</v>
      </c>
      <c r="AO34" s="45" t="str">
        <f t="shared" ref="AO34:AO66" si="9">IF(F34="BBB",9,IF(F34="BBB-",10,IF(F34="BB+",11,IF(F34="BB",12,IF(F34="BB-",13,IF(F34="B+",14,IF(F34="B",15,IF(F34="B-",16,"Code"))))))))</f>
        <v>Code</v>
      </c>
      <c r="AP34" s="45">
        <f t="shared" ref="AP34:AP65" si="10">IF(AN34="Code",AO34,AN34)</f>
        <v>6</v>
      </c>
      <c r="AQ34" s="402">
        <f>AH34-(IF(ISERROR(VLOOKUP(A34,'WTD Last'!$A$1:$AQ$605,34,0)),0,VLOOKUP(A34,'WTD Last'!$A$1:$AQ$605,34,0)))</f>
        <v>11322.115747999997</v>
      </c>
      <c r="AR34" s="563">
        <f>R34-(IF(ISERROR(VLOOKUP(A34,'WTD Last'!$A$1:$AQ$605,18,0)),0,VLOOKUP(A34,'WTD Last'!$A$1:$AQ$605,18,0)))</f>
        <v>-2.4508710000000065</v>
      </c>
      <c r="AS34" s="402">
        <f>O34-(IF(ISERROR(VLOOKUP(A34,'WTD Last'!$A$1:$AQ$605,15,0)),0,VLOOKUP(A34,'WTD Last'!$A$1:$AQ$605,15,0)))</f>
        <v>37.593335999999908</v>
      </c>
      <c r="AT34" s="402">
        <f t="shared" ref="AT34:AT66" si="11">N34*(P34/100)/360</f>
        <v>166.66666666666666</v>
      </c>
      <c r="AV34" s="564">
        <v>11413</v>
      </c>
      <c r="AW34" s="77"/>
      <c r="AX34" s="271"/>
    </row>
    <row r="35" spans="1:50">
      <c r="A35" s="77">
        <v>274</v>
      </c>
      <c r="B35" s="77">
        <v>411</v>
      </c>
      <c r="C35" s="77" t="s">
        <v>27</v>
      </c>
      <c r="D35" s="77" t="s">
        <v>28</v>
      </c>
      <c r="E35" s="77" t="s">
        <v>241</v>
      </c>
      <c r="F35" s="77" t="s">
        <v>200</v>
      </c>
      <c r="G35" s="77" t="s">
        <v>476</v>
      </c>
      <c r="H35" s="77" t="s">
        <v>472</v>
      </c>
      <c r="I35" s="77" t="s">
        <v>266</v>
      </c>
      <c r="J35" s="454" t="s">
        <v>469</v>
      </c>
      <c r="K35" s="410">
        <v>36865</v>
      </c>
      <c r="L35" s="410">
        <v>38691</v>
      </c>
      <c r="M35" s="77" t="s">
        <v>30</v>
      </c>
      <c r="N35" s="271">
        <v>-15000000</v>
      </c>
      <c r="O35" s="271">
        <v>5974.8675800000001</v>
      </c>
      <c r="P35" s="411">
        <v>0.46</v>
      </c>
      <c r="Q35" s="271">
        <v>35.859721999999998</v>
      </c>
      <c r="R35" s="271">
        <v>35.339247</v>
      </c>
      <c r="S35" s="411">
        <v>-0.54391992770417352</v>
      </c>
      <c r="T35" s="271">
        <v>-3249.8495421556104</v>
      </c>
      <c r="U35" s="271">
        <v>-946.37845800000014</v>
      </c>
      <c r="V35" s="271">
        <v>0</v>
      </c>
      <c r="W35" s="271">
        <v>-4196.2280001556101</v>
      </c>
      <c r="X35" s="271">
        <v>-68651.187858000005</v>
      </c>
      <c r="Y35" s="271">
        <v>-72165.812191000005</v>
      </c>
      <c r="Z35" s="271">
        <v>-3514.6243329999998</v>
      </c>
      <c r="AA35" s="271">
        <v>681.60366715561031</v>
      </c>
      <c r="AB35" s="271">
        <v>-68651.187858000005</v>
      </c>
      <c r="AC35" s="271">
        <v>-72165.812191000005</v>
      </c>
      <c r="AD35" s="271">
        <v>-3514.6243329999998</v>
      </c>
      <c r="AF35" s="271">
        <v>34400.300091850004</v>
      </c>
      <c r="AG35" s="402">
        <f>IF(ISERROR(VLOOKUP(B35,Acc_Cash!$A:$H,3,FALSE)),0,VLOOKUP(B35,Acc_Cash!$A:$H,3,FALSE))</f>
        <v>-17250</v>
      </c>
      <c r="AH35" s="402">
        <f t="shared" si="6"/>
        <v>-89415.812191000005</v>
      </c>
      <c r="AI35" s="402">
        <f>AH35-(IF(ISERROR(VLOOKUP(A35,'YTD Last'!$E$2:$Z$500,21,0)),0,VLOOKUP(A35,'YTD Last'!$E$2:$Z$500,21,0)))</f>
        <v>-79671.093023000009</v>
      </c>
      <c r="AJ35" s="402">
        <f>AH35-IF(ISERROR(VLOOKUP(A35,'QTD Last'!$A$2:$AH$600,34,0)),0,VLOOKUP(A35,'QTD Last'!$A$2:$AH$600,34,0))</f>
        <v>-3514.6243329999998</v>
      </c>
      <c r="AK35" s="402">
        <f>AH35-IF(ISERROR(VLOOKUP(A35,'MTD Last'!$A$2:$AH$600,34,0)),0,VLOOKUP(A35,'MTD Last'!$A$2:$AH$600,34,0))</f>
        <v>-3514.6243329999998</v>
      </c>
      <c r="AL35" s="402">
        <f t="shared" si="7"/>
        <v>-3514.6243329999998</v>
      </c>
      <c r="AM35" s="403" t="str">
        <f ca="1">ROUND((L35-Control!$C$3)/365,0)&amp;" Year"</f>
        <v>-9 Year</v>
      </c>
      <c r="AN35" s="45">
        <f t="shared" si="8"/>
        <v>6</v>
      </c>
      <c r="AO35" s="45" t="str">
        <f t="shared" si="9"/>
        <v>Code</v>
      </c>
      <c r="AP35" s="45">
        <f t="shared" si="10"/>
        <v>6</v>
      </c>
      <c r="AQ35" s="402">
        <f>AH35-(IF(ISERROR(VLOOKUP(A35,'WTD Last'!$A$1:$AQ$605,34,0)),0,VLOOKUP(A35,'WTD Last'!$A$1:$AQ$605,34,0)))</f>
        <v>-34776.281392000004</v>
      </c>
      <c r="AR35" s="563">
        <f>R35-(IF(ISERROR(VLOOKUP(A35,'WTD Last'!$A$1:$AQ$605,18,0)),0,VLOOKUP(A35,'WTD Last'!$A$1:$AQ$605,18,0)))</f>
        <v>-5.3625240000000005</v>
      </c>
      <c r="AS35" s="402">
        <f>O35-(IF(ISERROR(VLOOKUP(A35,'WTD Last'!$A$1:$AQ$605,15,0)),0,VLOOKUP(A35,'WTD Last'!$A$1:$AQ$605,15,0)))</f>
        <v>-52.39800600000035</v>
      </c>
      <c r="AT35" s="402">
        <f t="shared" si="11"/>
        <v>-191.66666666666666</v>
      </c>
      <c r="AU35" s="564">
        <v>21585</v>
      </c>
      <c r="AV35" s="564">
        <v>92456</v>
      </c>
      <c r="AW35" s="77"/>
      <c r="AX35" s="271"/>
    </row>
    <row r="36" spans="1:50">
      <c r="A36" s="77">
        <v>1283</v>
      </c>
      <c r="B36" s="77">
        <v>444</v>
      </c>
      <c r="C36" s="77" t="s">
        <v>27</v>
      </c>
      <c r="D36" s="77" t="s">
        <v>28</v>
      </c>
      <c r="E36" s="77" t="s">
        <v>241</v>
      </c>
      <c r="F36" s="77" t="s">
        <v>200</v>
      </c>
      <c r="G36" s="77" t="s">
        <v>476</v>
      </c>
      <c r="H36" s="77" t="s">
        <v>472</v>
      </c>
      <c r="I36" s="77" t="s">
        <v>405</v>
      </c>
      <c r="J36" s="454" t="s">
        <v>469</v>
      </c>
      <c r="K36" s="410">
        <v>36896</v>
      </c>
      <c r="L36" s="410">
        <v>38722</v>
      </c>
      <c r="M36" s="77" t="s">
        <v>30</v>
      </c>
      <c r="N36" s="271">
        <v>-10000000</v>
      </c>
      <c r="O36" s="271">
        <v>4029.1408970000002</v>
      </c>
      <c r="P36" s="411">
        <v>0.34</v>
      </c>
      <c r="Q36" s="271">
        <v>36.629640000000002</v>
      </c>
      <c r="R36" s="271">
        <v>36.10877</v>
      </c>
      <c r="S36" s="411">
        <v>-0.54732664325219504</v>
      </c>
      <c r="T36" s="271">
        <v>-2205.2561623451484</v>
      </c>
      <c r="U36" s="271">
        <v>-617.89978199999996</v>
      </c>
      <c r="V36" s="271">
        <v>0</v>
      </c>
      <c r="W36" s="271">
        <v>-2823.1559443451483</v>
      </c>
      <c r="X36" s="271">
        <v>2771.3175550000001</v>
      </c>
      <c r="Y36" s="271">
        <v>491.952518</v>
      </c>
      <c r="Z36" s="271">
        <v>-2279.365037</v>
      </c>
      <c r="AA36" s="271">
        <v>543.7909073451483</v>
      </c>
      <c r="AB36" s="271">
        <v>2771.3175550000001</v>
      </c>
      <c r="AC36" s="271">
        <v>491.952518</v>
      </c>
      <c r="AD36" s="271">
        <v>-2279.365037</v>
      </c>
      <c r="AF36" s="271">
        <v>23197.778714477499</v>
      </c>
      <c r="AG36" s="402">
        <f>IF(ISERROR(VLOOKUP(B36,Acc_Cash!$A:$H,3,FALSE)),0,VLOOKUP(B36,Acc_Cash!$A:$H,3,FALSE))</f>
        <v>0</v>
      </c>
      <c r="AH36" s="402">
        <f t="shared" si="6"/>
        <v>491.952518</v>
      </c>
      <c r="AI36" s="402">
        <f>AH36-(IF(ISERROR(VLOOKUP(A36,'YTD Last'!$E$2:$Z$500,21,0)),0,VLOOKUP(A36,'YTD Last'!$E$2:$Z$500,21,0)))</f>
        <v>-48631.273322000001</v>
      </c>
      <c r="AJ36" s="402">
        <f>AH36-IF(ISERROR(VLOOKUP(A36,'QTD Last'!$A$2:$AH$600,34,0)),0,VLOOKUP(A36,'QTD Last'!$A$2:$AH$600,34,0))</f>
        <v>-2279.365037</v>
      </c>
      <c r="AK36" s="402">
        <f>AH36-IF(ISERROR(VLOOKUP(A36,'MTD Last'!$A$2:$AH$600,34,0)),0,VLOOKUP(A36,'MTD Last'!$A$2:$AH$600,34,0))</f>
        <v>-2279.365037</v>
      </c>
      <c r="AL36" s="402">
        <f t="shared" si="7"/>
        <v>-2279.365037</v>
      </c>
      <c r="AM36" s="403" t="str">
        <f ca="1">ROUND((L36-Control!$C$3)/365,0)&amp;" Year"</f>
        <v>-9 Year</v>
      </c>
      <c r="AN36" s="45">
        <f t="shared" si="8"/>
        <v>6</v>
      </c>
      <c r="AO36" s="45" t="str">
        <f t="shared" si="9"/>
        <v>Code</v>
      </c>
      <c r="AP36" s="45">
        <f t="shared" si="10"/>
        <v>6</v>
      </c>
      <c r="AQ36" s="402">
        <f>AH36-(IF(ISERROR(VLOOKUP(A36,'WTD Last'!$A$1:$AQ$605,34,0)),0,VLOOKUP(A36,'WTD Last'!$A$1:$AQ$605,34,0)))</f>
        <v>-22820.806306000002</v>
      </c>
      <c r="AR36" s="563">
        <f>R36-(IF(ISERROR(VLOOKUP(A36,'WTD Last'!$A$1:$AQ$605,18,0)),0,VLOOKUP(A36,'WTD Last'!$A$1:$AQ$605,18,0)))</f>
        <v>-5.194353999999997</v>
      </c>
      <c r="AS36" s="402">
        <f>O36-(IF(ISERROR(VLOOKUP(A36,'WTD Last'!$A$1:$AQ$605,15,0)),0,VLOOKUP(A36,'WTD Last'!$A$1:$AQ$605,15,0)))</f>
        <v>-35.76890499999945</v>
      </c>
      <c r="AT36" s="402">
        <f t="shared" si="11"/>
        <v>-94.444444444444443</v>
      </c>
      <c r="AV36" s="564">
        <v>92456</v>
      </c>
      <c r="AW36" s="77"/>
      <c r="AX36" s="271"/>
    </row>
    <row r="37" spans="1:50">
      <c r="A37" s="77">
        <v>1484</v>
      </c>
      <c r="B37" s="77">
        <v>535</v>
      </c>
      <c r="C37" s="77" t="s">
        <v>27</v>
      </c>
      <c r="D37" s="77" t="s">
        <v>301</v>
      </c>
      <c r="E37" s="77" t="s">
        <v>241</v>
      </c>
      <c r="F37" s="77" t="s">
        <v>200</v>
      </c>
      <c r="G37" s="77" t="s">
        <v>476</v>
      </c>
      <c r="H37" s="77" t="s">
        <v>472</v>
      </c>
      <c r="I37" s="77" t="s">
        <v>405</v>
      </c>
      <c r="J37" s="454" t="s">
        <v>486</v>
      </c>
      <c r="K37" s="410">
        <v>36896</v>
      </c>
      <c r="L37" s="410">
        <v>38722</v>
      </c>
      <c r="M37" s="77" t="s">
        <v>30</v>
      </c>
      <c r="N37" s="271">
        <v>10000000</v>
      </c>
      <c r="O37" s="271">
        <v>-4029.1408970000002</v>
      </c>
      <c r="P37" s="411">
        <v>0.34</v>
      </c>
      <c r="Q37" s="271">
        <v>36.629640000000002</v>
      </c>
      <c r="R37" s="271">
        <v>36.10877</v>
      </c>
      <c r="S37" s="411">
        <v>-0.54732664325219504</v>
      </c>
      <c r="T37" s="271">
        <v>2205.2561623451484</v>
      </c>
      <c r="U37" s="271">
        <v>617.89978199999996</v>
      </c>
      <c r="V37" s="271">
        <v>0</v>
      </c>
      <c r="W37" s="271">
        <v>2823.1559443451483</v>
      </c>
      <c r="X37" s="271">
        <v>-2771.3175550000001</v>
      </c>
      <c r="Y37" s="271">
        <v>-491.952518</v>
      </c>
      <c r="Z37" s="271">
        <v>2279.365037</v>
      </c>
      <c r="AA37" s="271">
        <v>-543.7909073451483</v>
      </c>
      <c r="AB37" s="271">
        <v>-2771.3175550000001</v>
      </c>
      <c r="AC37" s="271">
        <v>-491.952518</v>
      </c>
      <c r="AD37" s="271">
        <v>2279.365037</v>
      </c>
      <c r="AF37" s="271">
        <v>-23197.778714477499</v>
      </c>
      <c r="AG37" s="402">
        <f>IF(ISERROR(VLOOKUP(B37,Acc_Cash!$A:$H,3,FALSE)),0,VLOOKUP(B37,Acc_Cash!$A:$H,3,FALSE))</f>
        <v>0</v>
      </c>
      <c r="AH37" s="402">
        <f t="shared" si="6"/>
        <v>-491.952518</v>
      </c>
      <c r="AI37" s="402">
        <f>AH37-(IF(ISERROR(VLOOKUP(A37,'YTD Last'!$E$2:$Z$383,21,0)),0,VLOOKUP(A37,'YTD Last'!$E$2:$Z$383,21,0)))</f>
        <v>48631.273322000001</v>
      </c>
      <c r="AJ37" s="402">
        <f>AH37-IF(ISERROR(VLOOKUP(A37,'QTD Last'!$A$2:$AH$600,34,0)),0,VLOOKUP(A37,'QTD Last'!$A$2:$AH$600,34,0))</f>
        <v>2279.365037</v>
      </c>
      <c r="AK37" s="402">
        <f>AH37-IF(ISERROR(VLOOKUP(A37,'MTD Last'!$A$2:$AH$600,34,0)),0,VLOOKUP(A37,'MTD Last'!$A$2:$AH$600,34,0))</f>
        <v>2279.365037</v>
      </c>
      <c r="AL37" s="402">
        <f t="shared" si="7"/>
        <v>2279.365037</v>
      </c>
      <c r="AM37" s="403" t="str">
        <f ca="1">ROUND((L37-Control!$C$3)/365,0)&amp;" Year"</f>
        <v>-9 Year</v>
      </c>
      <c r="AN37" s="45">
        <f t="shared" si="8"/>
        <v>6</v>
      </c>
      <c r="AO37" s="45" t="str">
        <f t="shared" si="9"/>
        <v>Code</v>
      </c>
      <c r="AP37" s="45">
        <f t="shared" si="10"/>
        <v>6</v>
      </c>
      <c r="AQ37" s="402">
        <f>AH37-(IF(ISERROR(VLOOKUP(A37,'WTD Last'!$A$1:$AQ$605,34,0)),0,VLOOKUP(A37,'WTD Last'!$A$1:$AQ$605,34,0)))</f>
        <v>22820.806306000002</v>
      </c>
      <c r="AR37" s="563">
        <f>R37-(IF(ISERROR(VLOOKUP(A37,'WTD Last'!$A$1:$AQ$605,18,0)),0,VLOOKUP(A37,'WTD Last'!$A$1:$AQ$605,18,0)))</f>
        <v>-5.194353999999997</v>
      </c>
      <c r="AS37" s="402">
        <f>O37-(IF(ISERROR(VLOOKUP(A37,'WTD Last'!$A$1:$AQ$605,15,0)),0,VLOOKUP(A37,'WTD Last'!$A$1:$AQ$605,15,0)))</f>
        <v>35.76890499999945</v>
      </c>
      <c r="AT37" s="402">
        <f t="shared" si="11"/>
        <v>94.444444444444443</v>
      </c>
      <c r="AV37" s="564">
        <v>92456</v>
      </c>
      <c r="AW37" s="77"/>
      <c r="AX37" s="271"/>
    </row>
    <row r="38" spans="1:50">
      <c r="A38" s="77">
        <v>1609</v>
      </c>
      <c r="B38" s="77">
        <v>663</v>
      </c>
      <c r="C38" s="77" t="s">
        <v>27</v>
      </c>
      <c r="D38" s="77" t="s">
        <v>28</v>
      </c>
      <c r="E38" s="77" t="s">
        <v>241</v>
      </c>
      <c r="F38" s="77" t="s">
        <v>200</v>
      </c>
      <c r="G38" s="77" t="s">
        <v>476</v>
      </c>
      <c r="H38" s="77" t="s">
        <v>472</v>
      </c>
      <c r="I38" s="77" t="s">
        <v>286</v>
      </c>
      <c r="J38" s="454" t="s">
        <v>469</v>
      </c>
      <c r="K38" s="410">
        <v>36908</v>
      </c>
      <c r="L38" s="410">
        <v>38734</v>
      </c>
      <c r="M38" s="77" t="s">
        <v>30</v>
      </c>
      <c r="N38" s="271">
        <v>10000000</v>
      </c>
      <c r="O38" s="271">
        <v>-4093.278323</v>
      </c>
      <c r="P38" s="411">
        <v>0.625</v>
      </c>
      <c r="Q38" s="271">
        <v>36.931289</v>
      </c>
      <c r="R38" s="271">
        <v>36.410380000000004</v>
      </c>
      <c r="S38" s="411">
        <v>-0.54720412473644908</v>
      </c>
      <c r="T38" s="271">
        <v>2239.8587820398952</v>
      </c>
      <c r="U38" s="271">
        <v>682.44784500000003</v>
      </c>
      <c r="V38" s="271">
        <v>0</v>
      </c>
      <c r="W38" s="271">
        <v>2922.3066270398954</v>
      </c>
      <c r="X38" s="271">
        <v>121525.042503</v>
      </c>
      <c r="Y38" s="271">
        <v>124056.631171</v>
      </c>
      <c r="Z38" s="271">
        <v>2531.5886679999967</v>
      </c>
      <c r="AA38" s="271">
        <v>-390.71795903989869</v>
      </c>
      <c r="AB38" s="271">
        <v>121525.042503</v>
      </c>
      <c r="AC38" s="271">
        <v>124056.631171</v>
      </c>
      <c r="AD38" s="271">
        <v>2531.5886679999967</v>
      </c>
      <c r="AF38" s="271">
        <v>-23567.049944672501</v>
      </c>
      <c r="AG38" s="402">
        <f>IF(ISERROR(VLOOKUP(B38,Acc_Cash!$A:$H,3,FALSE)),0,VLOOKUP(B38,Acc_Cash!$A:$H,3,FALSE))</f>
        <v>0</v>
      </c>
      <c r="AH38" s="402">
        <f t="shared" si="6"/>
        <v>124056.631171</v>
      </c>
      <c r="AI38" s="402">
        <f>AH38-(IF(ISERROR(VLOOKUP(A38,'YTD Last'!$E$2:$Z$500,21,0)),0,VLOOKUP(A38,'YTD Last'!$E$2:$Z$500,21,0)))</f>
        <v>124056.631171</v>
      </c>
      <c r="AJ38" s="402">
        <f>AH38-IF(ISERROR(VLOOKUP(A38,'QTD Last'!$A$2:$AH$600,34,0)),0,VLOOKUP(A38,'QTD Last'!$A$2:$AH$600,34,0))</f>
        <v>2531.5886679999967</v>
      </c>
      <c r="AK38" s="402">
        <f>AH38-IF(ISERROR(VLOOKUP(A38,'MTD Last'!$A$2:$AH$600,34,0)),0,VLOOKUP(A38,'MTD Last'!$A$2:$AH$600,34,0))</f>
        <v>2531.5886679999967</v>
      </c>
      <c r="AL38" s="402">
        <f t="shared" si="7"/>
        <v>2531.5886679999967</v>
      </c>
      <c r="AM38" s="403" t="str">
        <f ca="1">ROUND((L38-Control!$C$3)/365,0)&amp;" Year"</f>
        <v>-9 Year</v>
      </c>
      <c r="AN38" s="45">
        <f t="shared" si="8"/>
        <v>6</v>
      </c>
      <c r="AO38" s="45" t="str">
        <f t="shared" si="9"/>
        <v>Code</v>
      </c>
      <c r="AP38" s="45">
        <f t="shared" si="10"/>
        <v>6</v>
      </c>
      <c r="AQ38" s="402">
        <f>AH38-(IF(ISERROR(VLOOKUP(A38,'WTD Last'!$A$1:$AQ$605,34,0)),0,VLOOKUP(A38,'WTD Last'!$A$1:$AQ$605,34,0)))</f>
        <v>22707.327556000004</v>
      </c>
      <c r="AR38" s="563">
        <f>R38-(IF(ISERROR(VLOOKUP(A38,'WTD Last'!$A$1:$AQ$605,18,0)),0,VLOOKUP(A38,'WTD Last'!$A$1:$AQ$605,18,0)))</f>
        <v>-5.1276519999999977</v>
      </c>
      <c r="AS38" s="402">
        <f>O38-(IF(ISERROR(VLOOKUP(A38,'WTD Last'!$A$1:$AQ$605,15,0)),0,VLOOKUP(A38,'WTD Last'!$A$1:$AQ$605,15,0)))</f>
        <v>36.638309999999819</v>
      </c>
      <c r="AT38" s="402">
        <f t="shared" si="11"/>
        <v>173.61111111111111</v>
      </c>
      <c r="AU38" s="564">
        <v>89135</v>
      </c>
      <c r="AV38" s="564">
        <v>92456</v>
      </c>
      <c r="AW38" s="77"/>
      <c r="AX38" s="271"/>
    </row>
    <row r="39" spans="1:50">
      <c r="A39" s="77">
        <v>1636</v>
      </c>
      <c r="B39" s="77">
        <v>840</v>
      </c>
      <c r="C39" s="77" t="s">
        <v>27</v>
      </c>
      <c r="D39" s="77" t="s">
        <v>28</v>
      </c>
      <c r="E39" s="77" t="s">
        <v>241</v>
      </c>
      <c r="F39" s="77" t="s">
        <v>200</v>
      </c>
      <c r="G39" s="77" t="s">
        <v>476</v>
      </c>
      <c r="H39" s="77" t="s">
        <v>472</v>
      </c>
      <c r="I39" s="77" t="s">
        <v>267</v>
      </c>
      <c r="J39" s="454" t="s">
        <v>469</v>
      </c>
      <c r="K39" s="410">
        <v>36931</v>
      </c>
      <c r="L39" s="410">
        <v>38757</v>
      </c>
      <c r="M39" s="77" t="s">
        <v>30</v>
      </c>
      <c r="N39" s="271">
        <v>-10000000</v>
      </c>
      <c r="O39" s="271">
        <v>4143.5595110000004</v>
      </c>
      <c r="P39" s="411">
        <v>0.65</v>
      </c>
      <c r="Q39" s="271">
        <v>37.486888</v>
      </c>
      <c r="R39" s="271">
        <v>36.965757000000004</v>
      </c>
      <c r="S39" s="411">
        <v>-0.55078640359667286</v>
      </c>
      <c r="T39" s="271">
        <v>-2282.2162411524787</v>
      </c>
      <c r="U39" s="271">
        <v>-663.608655</v>
      </c>
      <c r="V39" s="271">
        <v>0</v>
      </c>
      <c r="W39" s="271">
        <v>-2945.8248961524787</v>
      </c>
      <c r="X39" s="271">
        <v>-127432.171134</v>
      </c>
      <c r="Y39" s="271">
        <v>-130012.818247</v>
      </c>
      <c r="Z39" s="271">
        <v>-2580.6471129999991</v>
      </c>
      <c r="AA39" s="271">
        <v>365.17778315247961</v>
      </c>
      <c r="AB39" s="271">
        <v>-127432.171134</v>
      </c>
      <c r="AC39" s="271">
        <v>-130012.818247</v>
      </c>
      <c r="AD39" s="271">
        <v>-2580.6471129999991</v>
      </c>
      <c r="AF39" s="271">
        <v>23856.543884582501</v>
      </c>
      <c r="AG39" s="402">
        <f>IF(ISERROR(VLOOKUP(B39,Acc_Cash!$A:$H,3,FALSE)),0,VLOOKUP(B39,Acc_Cash!$A:$H,3,FALSE))</f>
        <v>0</v>
      </c>
      <c r="AH39" s="402">
        <f t="shared" si="6"/>
        <v>-130012.818247</v>
      </c>
      <c r="AI39" s="402">
        <f>AH39-(IF(ISERROR(VLOOKUP(A39,'YTD Last'!$E$2:$Z$500,21,0)),0,VLOOKUP(A39,'YTD Last'!$E$2:$Z$500,21,0)))</f>
        <v>-130012.818247</v>
      </c>
      <c r="AJ39" s="402">
        <f>AH39-IF(ISERROR(VLOOKUP(A39,'QTD Last'!$A$2:$AH$600,34,0)),0,VLOOKUP(A39,'QTD Last'!$A$2:$AH$600,34,0))</f>
        <v>-2580.6471129999991</v>
      </c>
      <c r="AK39" s="402">
        <f>AH39-IF(ISERROR(VLOOKUP(A39,'MTD Last'!$A$2:$AH$600,34,0)),0,VLOOKUP(A39,'MTD Last'!$A$2:$AH$600,34,0))</f>
        <v>-2580.6471129999991</v>
      </c>
      <c r="AL39" s="402">
        <f t="shared" si="7"/>
        <v>-2580.6471129999991</v>
      </c>
      <c r="AM39" s="403" t="str">
        <f ca="1">ROUND((L39-Control!$C$3)/365,0)&amp;" Year"</f>
        <v>-9 Year</v>
      </c>
      <c r="AN39" s="45">
        <f t="shared" si="8"/>
        <v>6</v>
      </c>
      <c r="AO39" s="45" t="str">
        <f t="shared" si="9"/>
        <v>Code</v>
      </c>
      <c r="AP39" s="45">
        <f t="shared" si="10"/>
        <v>6</v>
      </c>
      <c r="AQ39" s="402">
        <f>AH39-(IF(ISERROR(VLOOKUP(A39,'WTD Last'!$A$1:$AQ$605,34,0)),0,VLOOKUP(A39,'WTD Last'!$A$1:$AQ$605,34,0)))</f>
        <v>-22431.643628999998</v>
      </c>
      <c r="AR39" s="563">
        <f>R39-(IF(ISERROR(VLOOKUP(A39,'WTD Last'!$A$1:$AQ$605,18,0)),0,VLOOKUP(A39,'WTD Last'!$A$1:$AQ$605,18,0)))</f>
        <v>-5.0054009999999991</v>
      </c>
      <c r="AS39" s="402">
        <f>O39-(IF(ISERROR(VLOOKUP(A39,'WTD Last'!$A$1:$AQ$605,15,0)),0,VLOOKUP(A39,'WTD Last'!$A$1:$AQ$605,15,0)))</f>
        <v>-37.506139999999505</v>
      </c>
      <c r="AT39" s="402">
        <f t="shared" si="11"/>
        <v>-180.55555555555557</v>
      </c>
      <c r="AU39" s="564">
        <v>61984</v>
      </c>
      <c r="AV39" s="564">
        <v>92456</v>
      </c>
      <c r="AW39" s="77"/>
      <c r="AX39" s="271"/>
    </row>
    <row r="40" spans="1:50">
      <c r="A40" s="77">
        <v>262</v>
      </c>
      <c r="B40" s="77">
        <v>377</v>
      </c>
      <c r="C40" s="77" t="s">
        <v>27</v>
      </c>
      <c r="D40" s="77" t="s">
        <v>28</v>
      </c>
      <c r="E40" s="77" t="s">
        <v>184</v>
      </c>
      <c r="F40" s="77" t="s">
        <v>198</v>
      </c>
      <c r="G40" s="77" t="s">
        <v>474</v>
      </c>
      <c r="H40" s="77" t="s">
        <v>488</v>
      </c>
      <c r="I40" s="77" t="s">
        <v>264</v>
      </c>
      <c r="J40" s="454" t="s">
        <v>470</v>
      </c>
      <c r="K40" s="410">
        <v>36838</v>
      </c>
      <c r="L40" s="410">
        <v>38664</v>
      </c>
      <c r="M40" s="77" t="s">
        <v>45</v>
      </c>
      <c r="N40" s="271">
        <v>-10000000</v>
      </c>
      <c r="O40" s="271">
        <v>3990.9019929999999</v>
      </c>
      <c r="P40" s="411">
        <v>0.19500000000000001</v>
      </c>
      <c r="Q40" s="271">
        <v>19.519231999999999</v>
      </c>
      <c r="R40" s="271">
        <v>19.494727999999999</v>
      </c>
      <c r="S40" s="411">
        <v>-5.1027306198566779E-3</v>
      </c>
      <c r="T40" s="271">
        <v>-20.364497800528142</v>
      </c>
      <c r="U40" s="271">
        <v>-195.22026599999998</v>
      </c>
      <c r="V40" s="271">
        <v>0</v>
      </c>
      <c r="W40" s="271">
        <v>-215.58476380052812</v>
      </c>
      <c r="X40" s="271">
        <v>-2843.4748359999999</v>
      </c>
      <c r="Y40" s="271">
        <v>-3000.3144040000002</v>
      </c>
      <c r="Z40" s="271">
        <v>-156.83956800000033</v>
      </c>
      <c r="AA40" s="271">
        <v>58.745195800527796</v>
      </c>
      <c r="AB40" s="271">
        <v>-2507.944805352</v>
      </c>
      <c r="AC40" s="271">
        <v>-2632.7758895100001</v>
      </c>
      <c r="AD40" s="271">
        <v>-124.83108415800007</v>
      </c>
      <c r="AF40" s="271">
        <v>11817.060801272999</v>
      </c>
      <c r="AG40" s="402">
        <f>IF(ISERROR(VLOOKUP(B40,Acc_Cash!$A:$H,3,FALSE)),0,VLOOKUP(B40,Acc_Cash!$A:$H,3,FALSE))</f>
        <v>-4372.875</v>
      </c>
      <c r="AH40" s="402">
        <f t="shared" si="6"/>
        <v>-7005.6508895099996</v>
      </c>
      <c r="AI40" s="402">
        <f>AH40-(IF(ISERROR(VLOOKUP(A40,'YTD Last'!$E$2:$Z$500,21,0)),0,VLOOKUP(A40,'YTD Last'!$E$2:$Z$500,21,0)))</f>
        <v>-23527.289901063996</v>
      </c>
      <c r="AJ40" s="402">
        <f>AH40-IF(ISERROR(VLOOKUP(A40,'QTD Last'!$A$2:$AH$600,34,0)),0,VLOOKUP(A40,'QTD Last'!$A$2:$AH$600,34,0))</f>
        <v>-102.40608415799943</v>
      </c>
      <c r="AK40" s="402">
        <f>AH40-IF(ISERROR(VLOOKUP(A40,'MTD Last'!$A$2:$AH$600,34,0)),0,VLOOKUP(A40,'MTD Last'!$A$2:$AH$600,34,0))</f>
        <v>-102.40608415799943</v>
      </c>
      <c r="AL40" s="402">
        <f t="shared" si="7"/>
        <v>-124.83108415800007</v>
      </c>
      <c r="AM40" s="403" t="str">
        <f ca="1">ROUND((L40-Control!$C$3)/365,0)&amp;" Year"</f>
        <v>-9 Year</v>
      </c>
      <c r="AN40" s="45">
        <f t="shared" si="8"/>
        <v>4</v>
      </c>
      <c r="AO40" s="45" t="str">
        <f t="shared" si="9"/>
        <v>Code</v>
      </c>
      <c r="AP40" s="45">
        <f t="shared" si="10"/>
        <v>4</v>
      </c>
      <c r="AQ40" s="402">
        <f>AH40-(IF(ISERROR(VLOOKUP(A40,'WTD Last'!$A$1:$AQ$605,34,0)),0,VLOOKUP(A40,'WTD Last'!$A$1:$AQ$605,34,0)))</f>
        <v>-8308.6390311754003</v>
      </c>
      <c r="AR40" s="563"/>
      <c r="AS40" s="402"/>
      <c r="AT40" s="402">
        <f t="shared" si="11"/>
        <v>-54.166666666666664</v>
      </c>
      <c r="AU40" s="564">
        <v>90590</v>
      </c>
      <c r="AV40" s="564">
        <v>74638</v>
      </c>
      <c r="AW40" s="77"/>
      <c r="AX40" s="271"/>
    </row>
    <row r="41" spans="1:50">
      <c r="A41" s="77">
        <v>263</v>
      </c>
      <c r="B41" s="77">
        <v>378</v>
      </c>
      <c r="C41" s="77" t="s">
        <v>27</v>
      </c>
      <c r="D41" s="77" t="s">
        <v>28</v>
      </c>
      <c r="E41" s="77" t="s">
        <v>184</v>
      </c>
      <c r="F41" s="77" t="s">
        <v>198</v>
      </c>
      <c r="G41" s="77" t="s">
        <v>474</v>
      </c>
      <c r="H41" s="77" t="s">
        <v>488</v>
      </c>
      <c r="I41" s="77" t="s">
        <v>264</v>
      </c>
      <c r="J41" s="454" t="s">
        <v>470</v>
      </c>
      <c r="K41" s="410">
        <v>36840</v>
      </c>
      <c r="L41" s="410">
        <v>38666</v>
      </c>
      <c r="M41" s="77" t="s">
        <v>45</v>
      </c>
      <c r="N41" s="271">
        <v>-10000000</v>
      </c>
      <c r="O41" s="271">
        <v>4003.5646409999999</v>
      </c>
      <c r="P41" s="411">
        <v>0.25</v>
      </c>
      <c r="Q41" s="271">
        <v>19.524324</v>
      </c>
      <c r="R41" s="271">
        <v>19.499853000000002</v>
      </c>
      <c r="S41" s="411">
        <v>-5.1002160598915998E-3</v>
      </c>
      <c r="T41" s="271">
        <v>-20.419044678842347</v>
      </c>
      <c r="U41" s="271">
        <v>-204.836457</v>
      </c>
      <c r="V41" s="271">
        <v>0</v>
      </c>
      <c r="W41" s="271">
        <v>-225.25550167884234</v>
      </c>
      <c r="X41" s="271">
        <v>-26269.736161000001</v>
      </c>
      <c r="Y41" s="271">
        <v>-26447.918012999999</v>
      </c>
      <c r="Z41" s="271">
        <v>-178.18185199999789</v>
      </c>
      <c r="AA41" s="271">
        <v>47.073649678844447</v>
      </c>
      <c r="AB41" s="271">
        <v>-23169.907294002001</v>
      </c>
      <c r="AC41" s="271">
        <v>-23208.048056407497</v>
      </c>
      <c r="AD41" s="271">
        <v>-38.140762405495479</v>
      </c>
      <c r="AF41" s="271">
        <v>11854.554902000998</v>
      </c>
      <c r="AG41" s="402">
        <f>IF(ISERROR(VLOOKUP(B41,Acc_Cash!$A:$H,3,FALSE)),0,VLOOKUP(B41,Acc_Cash!$A:$H,3,FALSE))</f>
        <v>-5728.125</v>
      </c>
      <c r="AH41" s="402">
        <f t="shared" si="6"/>
        <v>-28936.173056407497</v>
      </c>
      <c r="AI41" s="402">
        <f>AH41-(IF(ISERROR(VLOOKUP(A41,'YTD Last'!$E$2:$Z$500,21,0)),0,VLOOKUP(A41,'YTD Last'!$E$2:$Z$500,21,0)))</f>
        <v>-24473.595174883263</v>
      </c>
      <c r="AJ41" s="402">
        <f>AH41-IF(ISERROR(VLOOKUP(A41,'QTD Last'!$A$2:$AH$600,34,0)),0,VLOOKUP(A41,'QTD Last'!$A$2:$AH$600,34,0))</f>
        <v>-8.7657624054954795</v>
      </c>
      <c r="AK41" s="402">
        <f>AH41-IF(ISERROR(VLOOKUP(A41,'MTD Last'!$A$2:$AH$600,34,0)),0,VLOOKUP(A41,'MTD Last'!$A$2:$AH$600,34,0))</f>
        <v>-8.7657624054954795</v>
      </c>
      <c r="AL41" s="402">
        <f t="shared" si="7"/>
        <v>-38.140762405495479</v>
      </c>
      <c r="AM41" s="403" t="str">
        <f ca="1">ROUND((L41-Control!$C$3)/365,0)&amp;" Year"</f>
        <v>-9 Year</v>
      </c>
      <c r="AN41" s="45">
        <f t="shared" si="8"/>
        <v>4</v>
      </c>
      <c r="AO41" s="45" t="str">
        <f t="shared" si="9"/>
        <v>Code</v>
      </c>
      <c r="AP41" s="45">
        <f t="shared" si="10"/>
        <v>4</v>
      </c>
      <c r="AQ41" s="402">
        <f>AH41-(IF(ISERROR(VLOOKUP(A41,'WTD Last'!$A$1:$AQ$605,34,0)),0,VLOOKUP(A41,'WTD Last'!$A$1:$AQ$605,34,0)))</f>
        <v>-8038.5390816542968</v>
      </c>
      <c r="AR41" s="563">
        <f>R41-(IF(ISERROR(VLOOKUP(A41,'WTD Last'!$A$1:$AQ$605,18,0)),0,VLOOKUP(A41,'WTD Last'!$A$1:$AQ$605,18,0)))</f>
        <v>-2.1580749999999966</v>
      </c>
      <c r="AS41" s="402">
        <f>O41-(IF(ISERROR(VLOOKUP(A41,'WTD Last'!$A$1:$AQ$605,15,0)),0,VLOOKUP(A41,'WTD Last'!$A$1:$AQ$605,15,0)))</f>
        <v>-13.221745000000283</v>
      </c>
      <c r="AT41" s="402">
        <f t="shared" si="11"/>
        <v>-69.444444444444443</v>
      </c>
      <c r="AU41" s="564">
        <v>90590</v>
      </c>
      <c r="AV41" s="564">
        <v>74638</v>
      </c>
      <c r="AW41" s="77"/>
      <c r="AX41" s="271"/>
    </row>
    <row r="42" spans="1:50">
      <c r="A42" s="77">
        <v>264</v>
      </c>
      <c r="B42" s="77">
        <v>379</v>
      </c>
      <c r="C42" s="77" t="s">
        <v>27</v>
      </c>
      <c r="D42" s="77" t="s">
        <v>28</v>
      </c>
      <c r="E42" s="77" t="s">
        <v>184</v>
      </c>
      <c r="F42" s="77" t="s">
        <v>198</v>
      </c>
      <c r="G42" s="77" t="s">
        <v>474</v>
      </c>
      <c r="H42" s="77" t="s">
        <v>488</v>
      </c>
      <c r="I42" s="77" t="s">
        <v>283</v>
      </c>
      <c r="J42" s="454" t="s">
        <v>470</v>
      </c>
      <c r="K42" s="410">
        <v>36844</v>
      </c>
      <c r="L42" s="410">
        <v>38670</v>
      </c>
      <c r="M42" s="77" t="s">
        <v>30</v>
      </c>
      <c r="N42" s="271">
        <v>-20000000</v>
      </c>
      <c r="O42" s="271">
        <v>7838.8929889999999</v>
      </c>
      <c r="P42" s="411">
        <v>0.22</v>
      </c>
      <c r="Q42" s="271">
        <v>19.515581000000001</v>
      </c>
      <c r="R42" s="271">
        <v>19.491816</v>
      </c>
      <c r="S42" s="411">
        <v>-1.3020575787210662E-2</v>
      </c>
      <c r="T42" s="271">
        <v>-102.06690025110882</v>
      </c>
      <c r="U42" s="271">
        <v>-398.25667200000004</v>
      </c>
      <c r="V42" s="271">
        <v>0</v>
      </c>
      <c r="W42" s="271">
        <v>-500.32357225110889</v>
      </c>
      <c r="X42" s="271">
        <v>-26285.021597999999</v>
      </c>
      <c r="Y42" s="271">
        <v>-26625.958106999999</v>
      </c>
      <c r="Z42" s="271">
        <v>-340.93650899999921</v>
      </c>
      <c r="AA42" s="271">
        <v>159.38706325110968</v>
      </c>
      <c r="AB42" s="271">
        <v>-26285.021597999999</v>
      </c>
      <c r="AC42" s="271">
        <v>-26625.958106999999</v>
      </c>
      <c r="AD42" s="271">
        <v>-340.93650899999921</v>
      </c>
      <c r="AF42" s="271">
        <v>23210.962140428997</v>
      </c>
      <c r="AG42" s="402">
        <f>IF(ISERROR(VLOOKUP(B42,Acc_Cash!$A:$H,3,FALSE)),0,VLOOKUP(B42,Acc_Cash!$A:$H,3,FALSE))</f>
        <v>-11244.444444000001</v>
      </c>
      <c r="AH42" s="402">
        <f t="shared" si="6"/>
        <v>-37870.402550999999</v>
      </c>
      <c r="AI42" s="402">
        <f>AH42-(IF(ISERROR(VLOOKUP(A42,'YTD Last'!$E$2:$Z$500,21,0)),0,VLOOKUP(A42,'YTD Last'!$E$2:$Z$500,21,0)))</f>
        <v>-54063.045339999997</v>
      </c>
      <c r="AJ42" s="402">
        <f>AH42-IF(ISERROR(VLOOKUP(A42,'QTD Last'!$A$2:$AH$600,34,0)),0,VLOOKUP(A42,'QTD Last'!$A$2:$AH$600,34,0))</f>
        <v>-340.93650899999921</v>
      </c>
      <c r="AK42" s="402">
        <f>AH42-IF(ISERROR(VLOOKUP(A42,'MTD Last'!$A$2:$AH$600,34,0)),0,VLOOKUP(A42,'MTD Last'!$A$2:$AH$600,34,0))</f>
        <v>-340.93650899999921</v>
      </c>
      <c r="AL42" s="402">
        <f t="shared" si="7"/>
        <v>-340.93650899999921</v>
      </c>
      <c r="AM42" s="403" t="str">
        <f ca="1">ROUND((L42-Control!$C$3)/365,0)&amp;" Year"</f>
        <v>-9 Year</v>
      </c>
      <c r="AN42" s="45">
        <f t="shared" si="8"/>
        <v>4</v>
      </c>
      <c r="AO42" s="45" t="str">
        <f t="shared" si="9"/>
        <v>Code</v>
      </c>
      <c r="AP42" s="45">
        <f t="shared" si="10"/>
        <v>4</v>
      </c>
      <c r="AQ42" s="402">
        <f>AH42-(IF(ISERROR(VLOOKUP(A42,'WTD Last'!$A$1:$AQ$605,34,0)),0,VLOOKUP(A42,'WTD Last'!$A$1:$AQ$605,34,0)))</f>
        <v>-18762.766367999997</v>
      </c>
      <c r="AR42" s="563">
        <f>R42-(IF(ISERROR(VLOOKUP(A42,'WTD Last'!$A$1:$AQ$605,18,0)),0,VLOOKUP(A42,'WTD Last'!$A$1:$AQ$605,18,0)))</f>
        <v>-2.1633290000000009</v>
      </c>
      <c r="AS42" s="402">
        <f>O42-(IF(ISERROR(VLOOKUP(A42,'WTD Last'!$A$1:$AQ$605,15,0)),0,VLOOKUP(A42,'WTD Last'!$A$1:$AQ$605,15,0)))</f>
        <v>-72.032261999999719</v>
      </c>
      <c r="AT42" s="402">
        <f t="shared" si="11"/>
        <v>-122.22222222222223</v>
      </c>
      <c r="AU42" s="564">
        <v>89144</v>
      </c>
      <c r="AV42" s="564">
        <v>74638</v>
      </c>
      <c r="AW42" s="77"/>
      <c r="AX42" s="271"/>
    </row>
    <row r="43" spans="1:50">
      <c r="A43" s="77">
        <v>1065</v>
      </c>
      <c r="B43" s="77">
        <v>429</v>
      </c>
      <c r="C43" s="77" t="s">
        <v>27</v>
      </c>
      <c r="D43" s="77" t="s">
        <v>28</v>
      </c>
      <c r="E43" s="77" t="s">
        <v>184</v>
      </c>
      <c r="F43" s="77" t="s">
        <v>198</v>
      </c>
      <c r="G43" s="77" t="s">
        <v>474</v>
      </c>
      <c r="H43" s="77" t="s">
        <v>488</v>
      </c>
      <c r="I43" s="77" t="s">
        <v>264</v>
      </c>
      <c r="J43" s="454" t="s">
        <v>470</v>
      </c>
      <c r="K43" s="410">
        <v>36878</v>
      </c>
      <c r="L43" s="410">
        <v>38705</v>
      </c>
      <c r="M43" s="77" t="s">
        <v>45</v>
      </c>
      <c r="N43" s="271">
        <v>-5000000</v>
      </c>
      <c r="O43" s="271">
        <v>2047.1065819999999</v>
      </c>
      <c r="P43" s="411">
        <v>0.3</v>
      </c>
      <c r="Q43" s="271">
        <v>19.626031999999999</v>
      </c>
      <c r="R43" s="271">
        <v>19.601917</v>
      </c>
      <c r="S43" s="411">
        <v>-5.2218161893415249E-3</v>
      </c>
      <c r="T43" s="271">
        <v>-10.689614291195193</v>
      </c>
      <c r="U43" s="271">
        <v>-107.52470099999999</v>
      </c>
      <c r="V43" s="271">
        <v>0</v>
      </c>
      <c r="W43" s="271">
        <v>-118.21431529119519</v>
      </c>
      <c r="X43" s="271">
        <v>-22664.336552000001</v>
      </c>
      <c r="Y43" s="271">
        <v>-22763.691423</v>
      </c>
      <c r="Z43" s="271">
        <v>-99.354870999999548</v>
      </c>
      <c r="AA43" s="271">
        <v>18.859444291195643</v>
      </c>
      <c r="AB43" s="271">
        <v>-19989.944838864001</v>
      </c>
      <c r="AC43" s="271">
        <v>-19975.139223682498</v>
      </c>
      <c r="AD43" s="271">
        <v>14.805615181503526</v>
      </c>
      <c r="AF43" s="271">
        <v>6061.4825893019997</v>
      </c>
      <c r="AG43" s="402">
        <f>IF(ISERROR(VLOOKUP(B43,Acc_Cash!$A:$H,3,FALSE)),0,VLOOKUP(B43,Acc_Cash!$A:$H,3,FALSE))</f>
        <v>-3327.1875</v>
      </c>
      <c r="AH43" s="402">
        <f t="shared" si="6"/>
        <v>-23302.326723682498</v>
      </c>
      <c r="AI43" s="402">
        <f>AH43-(IF(ISERROR(VLOOKUP(A43,'YTD Last'!$E$2:$Z$383,21,0)),0,VLOOKUP(A43,'YTD Last'!$E$2:$Z$383,21,0)))</f>
        <v>-12908.408630413009</v>
      </c>
      <c r="AJ43" s="402">
        <f>AH43-IF(ISERROR(VLOOKUP(A43,'QTD Last'!$A$2:$AH$600,34,0)),0,VLOOKUP(A43,'QTD Last'!$A$2:$AH$600,34,0))</f>
        <v>31.868115181503526</v>
      </c>
      <c r="AK43" s="402">
        <f>AH43-IF(ISERROR(VLOOKUP(A43,'MTD Last'!$A$2:$AH$600,34,0)),0,VLOOKUP(A43,'MTD Last'!$A$2:$AH$600,34,0))</f>
        <v>31.868115181503526</v>
      </c>
      <c r="AL43" s="402">
        <f t="shared" si="7"/>
        <v>14.805615181503526</v>
      </c>
      <c r="AM43" s="403" t="str">
        <f ca="1">ROUND((L43-Control!$C$3)/365,0)&amp;" Year"</f>
        <v>-9 Year</v>
      </c>
      <c r="AN43" s="45">
        <f t="shared" si="8"/>
        <v>4</v>
      </c>
      <c r="AO43" s="45" t="str">
        <f t="shared" si="9"/>
        <v>Code</v>
      </c>
      <c r="AP43" s="45">
        <f t="shared" si="10"/>
        <v>4</v>
      </c>
      <c r="AQ43" s="402">
        <f>AH43-(IF(ISERROR(VLOOKUP(A43,'WTD Last'!$A$1:$AQ$605,34,0)),0,VLOOKUP(A43,'WTD Last'!$A$1:$AQ$605,34,0)))</f>
        <v>-3988.5653341864963</v>
      </c>
      <c r="AR43" s="563">
        <f>R43-(IF(ISERROR(VLOOKUP(A43,'WTD Last'!$A$1:$AQ$605,18,0)),0,VLOOKUP(A43,'WTD Last'!$A$1:$AQ$605,18,0)))</f>
        <v>-2.1566839999999985</v>
      </c>
      <c r="AS43" s="402">
        <f>O43-(IF(ISERROR(VLOOKUP(A43,'WTD Last'!$A$1:$AQ$605,15,0)),0,VLOOKUP(A43,'WTD Last'!$A$1:$AQ$605,15,0)))</f>
        <v>-6.5442900000002737</v>
      </c>
      <c r="AT43" s="402">
        <f t="shared" si="11"/>
        <v>-41.666666666666664</v>
      </c>
      <c r="AU43" s="564">
        <v>90590</v>
      </c>
      <c r="AV43" s="564">
        <v>74638</v>
      </c>
      <c r="AW43" s="77"/>
      <c r="AX43" s="271"/>
    </row>
    <row r="44" spans="1:50">
      <c r="A44" s="77">
        <v>21</v>
      </c>
      <c r="B44" s="77">
        <v>110</v>
      </c>
      <c r="C44" s="77" t="s">
        <v>27</v>
      </c>
      <c r="D44" s="77" t="s">
        <v>28</v>
      </c>
      <c r="E44" s="77" t="s">
        <v>56</v>
      </c>
      <c r="F44" s="77" t="s">
        <v>202</v>
      </c>
      <c r="G44" s="77" t="s">
        <v>474</v>
      </c>
      <c r="H44" s="77" t="s">
        <v>468</v>
      </c>
      <c r="I44" s="77" t="s">
        <v>97</v>
      </c>
      <c r="J44" s="454" t="s">
        <v>470</v>
      </c>
      <c r="K44" s="410">
        <v>36738</v>
      </c>
      <c r="L44" s="410">
        <v>38565</v>
      </c>
      <c r="M44" s="77" t="s">
        <v>30</v>
      </c>
      <c r="N44" s="271">
        <v>-20000000</v>
      </c>
      <c r="O44" s="271">
        <v>7411.9772080000002</v>
      </c>
      <c r="P44" s="411">
        <v>0.28999999999999998</v>
      </c>
      <c r="Q44" s="271">
        <v>41.435910999999997</v>
      </c>
      <c r="R44" s="271">
        <v>41.373711999999998</v>
      </c>
      <c r="S44" s="411">
        <v>-3.8694790531203227E-2</v>
      </c>
      <c r="T44" s="271">
        <v>-286.80490548561255</v>
      </c>
      <c r="U44" s="271">
        <v>-958.00453499999992</v>
      </c>
      <c r="V44" s="271">
        <v>0</v>
      </c>
      <c r="W44" s="271">
        <v>-1244.8094404856124</v>
      </c>
      <c r="X44" s="271">
        <v>86099.645638999995</v>
      </c>
      <c r="Y44" s="271">
        <v>85542.470654999997</v>
      </c>
      <c r="Z44" s="271">
        <v>-557.17498399999749</v>
      </c>
      <c r="AA44" s="271">
        <v>687.63445648561492</v>
      </c>
      <c r="AB44" s="271">
        <v>86099.645638999995</v>
      </c>
      <c r="AC44" s="271">
        <v>85542.470654999997</v>
      </c>
      <c r="AD44" s="271">
        <v>-557.17498399999749</v>
      </c>
      <c r="AF44" s="271">
        <v>30481.7562679</v>
      </c>
      <c r="AG44" s="402">
        <f>IF(ISERROR(VLOOKUP(B44,Acc_Cash!$A:$H,3,FALSE)),0,VLOOKUP(B44,Acc_Cash!$A:$H,3,FALSE))</f>
        <v>-29644.444444000001</v>
      </c>
      <c r="AH44" s="402">
        <f t="shared" si="6"/>
        <v>55898.026210999997</v>
      </c>
      <c r="AI44" s="402">
        <f>AH44-(IF(ISERROR(VLOOKUP(A44,'YTD Last'!$E$2:$Z$500,21,0)),0,VLOOKUP(A44,'YTD Last'!$E$2:$Z$500,21,0)))</f>
        <v>-193366.09649900004</v>
      </c>
      <c r="AJ44" s="402">
        <f>AH44-IF(ISERROR(VLOOKUP(A44,'QTD Last'!$A$2:$AH$600,34,0)),0,VLOOKUP(A44,'QTD Last'!$A$2:$AH$600,34,0))</f>
        <v>-557.17498399999749</v>
      </c>
      <c r="AK44" s="402">
        <f>AH44-IF(ISERROR(VLOOKUP(A44,'MTD Last'!$A$2:$AH$600,34,0)),0,VLOOKUP(A44,'MTD Last'!$A$2:$AH$600,34,0))</f>
        <v>-557.17498399999749</v>
      </c>
      <c r="AL44" s="402">
        <f t="shared" si="7"/>
        <v>-557.17498399999749</v>
      </c>
      <c r="AM44" s="403" t="str">
        <f ca="1">ROUND((L44-Control!$C$3)/365,0)&amp;" Year"</f>
        <v>-9 Year</v>
      </c>
      <c r="AN44" s="45">
        <f t="shared" si="8"/>
        <v>5</v>
      </c>
      <c r="AO44" s="45" t="str">
        <f t="shared" si="9"/>
        <v>Code</v>
      </c>
      <c r="AP44" s="45">
        <f t="shared" si="10"/>
        <v>5</v>
      </c>
      <c r="AQ44" s="402">
        <f>AH44-(IF(ISERROR(VLOOKUP(A44,'WTD Last'!$A$1:$AQ$605,34,0)),0,VLOOKUP(A44,'WTD Last'!$A$1:$AQ$605,34,0)))</f>
        <v>-47295.866925000002</v>
      </c>
      <c r="AR44" s="563">
        <f>R44-(IF(ISERROR(VLOOKUP(A44,'WTD Last'!$A$1:$AQ$605,18,0)),0,VLOOKUP(A44,'WTD Last'!$A$1:$AQ$605,18,0)))</f>
        <v>-5.8606079999999992</v>
      </c>
      <c r="AS44" s="402">
        <f>O44-(IF(ISERROR(VLOOKUP(A44,'WTD Last'!$A$1:$AQ$605,15,0)),0,VLOOKUP(A44,'WTD Last'!$A$1:$AQ$605,15,0)))</f>
        <v>-61.665982999999869</v>
      </c>
      <c r="AT44" s="402">
        <f t="shared" si="11"/>
        <v>-161.11111111111109</v>
      </c>
      <c r="AU44" s="564">
        <v>122</v>
      </c>
      <c r="AV44" s="564">
        <v>93925</v>
      </c>
      <c r="AW44" s="77"/>
      <c r="AX44" s="271"/>
    </row>
    <row r="45" spans="1:50">
      <c r="A45" s="77">
        <v>30</v>
      </c>
      <c r="B45" s="77">
        <v>125</v>
      </c>
      <c r="C45" s="77" t="s">
        <v>27</v>
      </c>
      <c r="D45" s="77" t="s">
        <v>28</v>
      </c>
      <c r="E45" s="77" t="s">
        <v>56</v>
      </c>
      <c r="F45" s="77" t="s">
        <v>202</v>
      </c>
      <c r="G45" s="77" t="s">
        <v>474</v>
      </c>
      <c r="H45" s="77" t="s">
        <v>468</v>
      </c>
      <c r="I45" s="77" t="s">
        <v>71</v>
      </c>
      <c r="J45" s="454" t="s">
        <v>470</v>
      </c>
      <c r="K45" s="410">
        <v>36714</v>
      </c>
      <c r="L45" s="410">
        <v>38461</v>
      </c>
      <c r="M45" s="77" t="s">
        <v>30</v>
      </c>
      <c r="N45" s="271">
        <v>5000000</v>
      </c>
      <c r="O45" s="271">
        <v>-1746.7661939999998</v>
      </c>
      <c r="P45" s="411">
        <v>0.32</v>
      </c>
      <c r="Q45" s="271">
        <v>40.026043999999999</v>
      </c>
      <c r="R45" s="271">
        <v>39.960500000000003</v>
      </c>
      <c r="S45" s="411">
        <v>-3.597589441933112E-2</v>
      </c>
      <c r="T45" s="271">
        <v>62.841476170600856</v>
      </c>
      <c r="U45" s="271">
        <v>232.68301499999998</v>
      </c>
      <c r="V45" s="271">
        <v>0</v>
      </c>
      <c r="W45" s="271">
        <v>295.52449117060087</v>
      </c>
      <c r="X45" s="271">
        <v>-11325.651443000001</v>
      </c>
      <c r="Y45" s="271">
        <v>-11172.400438999999</v>
      </c>
      <c r="Z45" s="271">
        <v>153.25100400000156</v>
      </c>
      <c r="AA45" s="271">
        <v>-142.27348717059931</v>
      </c>
      <c r="AB45" s="271">
        <v>-11325.651443000001</v>
      </c>
      <c r="AC45" s="271">
        <v>-11172.400438999999</v>
      </c>
      <c r="AD45" s="271">
        <v>153.25100400000156</v>
      </c>
      <c r="AF45" s="271">
        <v>-7183.5759728249996</v>
      </c>
      <c r="AG45" s="402">
        <f>IF(ISERROR(VLOOKUP(B45,Acc_Cash!$A:$H,3,FALSE)),0,VLOOKUP(B45,Acc_Cash!$A:$H,3,FALSE))</f>
        <v>8711.1111110000002</v>
      </c>
      <c r="AH45" s="402">
        <f t="shared" si="6"/>
        <v>-2461.2893279999989</v>
      </c>
      <c r="AI45" s="402">
        <f>AH45-(IF(ISERROR(VLOOKUP(A45,'YTD Last'!$E$2:$Z$500,21,0)),0,VLOOKUP(A45,'YTD Last'!$E$2:$Z$500,21,0)))</f>
        <v>45995.324647000001</v>
      </c>
      <c r="AJ45" s="402">
        <f>AH45-IF(ISERROR(VLOOKUP(A45,'QTD Last'!$A$2:$AH$600,34,0)),0,VLOOKUP(A45,'QTD Last'!$A$2:$AH$600,34,0))</f>
        <v>153.25100400000156</v>
      </c>
      <c r="AK45" s="402">
        <f>AH45-IF(ISERROR(VLOOKUP(A45,'MTD Last'!$A$2:$AH$600,34,0)),0,VLOOKUP(A45,'MTD Last'!$A$2:$AH$600,34,0))</f>
        <v>153.25100400000156</v>
      </c>
      <c r="AL45" s="402">
        <f t="shared" si="7"/>
        <v>153.25100400000156</v>
      </c>
      <c r="AM45" s="403" t="str">
        <f ca="1">ROUND((L45-Control!$C$3)/365,0)&amp;" Year"</f>
        <v>-9 Year</v>
      </c>
      <c r="AN45" s="45">
        <f t="shared" si="8"/>
        <v>5</v>
      </c>
      <c r="AO45" s="45" t="str">
        <f t="shared" si="9"/>
        <v>Code</v>
      </c>
      <c r="AP45" s="45">
        <f t="shared" si="10"/>
        <v>5</v>
      </c>
      <c r="AQ45" s="402">
        <f>AH45-(IF(ISERROR(VLOOKUP(A45,'WTD Last'!$A$1:$AQ$605,34,0)),0,VLOOKUP(A45,'WTD Last'!$A$1:$AQ$605,34,0)))</f>
        <v>11163.140377000002</v>
      </c>
      <c r="AR45" s="563">
        <f>R45-(IF(ISERROR(VLOOKUP(A45,'WTD Last'!$A$1:$AQ$605,18,0)),0,VLOOKUP(A45,'WTD Last'!$A$1:$AQ$605,18,0)))</f>
        <v>-5.8613199999999992</v>
      </c>
      <c r="AS45" s="402">
        <f>O45-(IF(ISERROR(VLOOKUP(A45,'WTD Last'!$A$1:$AQ$605,15,0)),0,VLOOKUP(A45,'WTD Last'!$A$1:$AQ$605,15,0)))</f>
        <v>14.433712000000241</v>
      </c>
      <c r="AT45" s="402">
        <f t="shared" si="11"/>
        <v>44.444444444444443</v>
      </c>
      <c r="AU45" s="564">
        <v>82003</v>
      </c>
      <c r="AV45" s="564">
        <v>93925</v>
      </c>
      <c r="AW45" s="77"/>
      <c r="AX45" s="271"/>
    </row>
    <row r="46" spans="1:50">
      <c r="A46" s="77">
        <v>259</v>
      </c>
      <c r="B46" s="77">
        <v>373</v>
      </c>
      <c r="C46" s="77" t="s">
        <v>27</v>
      </c>
      <c r="D46" s="77" t="s">
        <v>28</v>
      </c>
      <c r="E46" s="77" t="s">
        <v>56</v>
      </c>
      <c r="F46" s="77" t="s">
        <v>202</v>
      </c>
      <c r="G46" s="77" t="s">
        <v>474</v>
      </c>
      <c r="H46" s="77" t="s">
        <v>468</v>
      </c>
      <c r="I46" s="77" t="s">
        <v>31</v>
      </c>
      <c r="J46" s="454" t="s">
        <v>470</v>
      </c>
      <c r="K46" s="410">
        <v>36833</v>
      </c>
      <c r="L46" s="410">
        <v>38659</v>
      </c>
      <c r="M46" s="77" t="s">
        <v>30</v>
      </c>
      <c r="N46" s="271">
        <v>15000000</v>
      </c>
      <c r="O46" s="271">
        <v>-5860.7835230000001</v>
      </c>
      <c r="P46" s="411">
        <v>0.35499999999999998</v>
      </c>
      <c r="Q46" s="271">
        <v>42.711468000000004</v>
      </c>
      <c r="R46" s="271">
        <v>42.650399999999998</v>
      </c>
      <c r="S46" s="411">
        <v>-4.6237222634369662E-2</v>
      </c>
      <c r="T46" s="271">
        <v>270.98635256479639</v>
      </c>
      <c r="U46" s="271">
        <v>752.57471099999998</v>
      </c>
      <c r="V46" s="271">
        <v>0</v>
      </c>
      <c r="W46" s="271">
        <v>1023.5610635647963</v>
      </c>
      <c r="X46" s="271">
        <v>-35488.353708000002</v>
      </c>
      <c r="Y46" s="271">
        <v>-35011.881189</v>
      </c>
      <c r="Z46" s="271">
        <v>476.47251900000265</v>
      </c>
      <c r="AA46" s="271">
        <v>-547.08854456479366</v>
      </c>
      <c r="AB46" s="271">
        <v>-35488.353708000002</v>
      </c>
      <c r="AC46" s="271">
        <v>-35011.881189</v>
      </c>
      <c r="AD46" s="271">
        <v>476.47251900000265</v>
      </c>
      <c r="AF46" s="271">
        <v>-24102.472238337501</v>
      </c>
      <c r="AG46" s="402">
        <f>IF(ISERROR(VLOOKUP(B46,Acc_Cash!$A:$H,3,FALSE)),0,VLOOKUP(B46,Acc_Cash!$A:$H,3,FALSE))</f>
        <v>13904.166667</v>
      </c>
      <c r="AH46" s="402">
        <f t="shared" si="6"/>
        <v>-21107.714522000002</v>
      </c>
      <c r="AI46" s="402">
        <f>AH46-(IF(ISERROR(VLOOKUP(A46,'YTD Last'!$E$2:$Z$500,21,0)),0,VLOOKUP(A46,'YTD Last'!$E$2:$Z$500,21,0)))</f>
        <v>153553.96809800001</v>
      </c>
      <c r="AJ46" s="402">
        <f>AH46-IF(ISERROR(VLOOKUP(A46,'QTD Last'!$A$2:$AH$600,34,0)),0,VLOOKUP(A46,'QTD Last'!$A$2:$AH$600,34,0))</f>
        <v>476.47251900000265</v>
      </c>
      <c r="AK46" s="402">
        <f>AH46-IF(ISERROR(VLOOKUP(A46,'MTD Last'!$A$2:$AH$600,34,0)),0,VLOOKUP(A46,'MTD Last'!$A$2:$AH$600,34,0))</f>
        <v>476.47251900000265</v>
      </c>
      <c r="AL46" s="402">
        <f t="shared" si="7"/>
        <v>476.47251900000265</v>
      </c>
      <c r="AM46" s="403" t="str">
        <f ca="1">ROUND((L46-Control!$C$3)/365,0)&amp;" Year"</f>
        <v>-9 Year</v>
      </c>
      <c r="AN46" s="45">
        <f t="shared" si="8"/>
        <v>5</v>
      </c>
      <c r="AO46" s="45" t="str">
        <f t="shared" si="9"/>
        <v>Code</v>
      </c>
      <c r="AP46" s="45">
        <f t="shared" si="10"/>
        <v>5</v>
      </c>
      <c r="AQ46" s="402">
        <f>AH46-(IF(ISERROR(VLOOKUP(A46,'WTD Last'!$A$1:$AQ$605,34,0)),0,VLOOKUP(A46,'WTD Last'!$A$1:$AQ$605,34,0)))</f>
        <v>37289.675456999998</v>
      </c>
      <c r="AR46" s="563">
        <f>R46-(IF(ISERROR(VLOOKUP(A46,'WTD Last'!$A$1:$AQ$605,18,0)),0,VLOOKUP(A46,'WTD Last'!$A$1:$AQ$605,18,0)))</f>
        <v>-5.8619600000000034</v>
      </c>
      <c r="AS46" s="402">
        <f>O46-(IF(ISERROR(VLOOKUP(A46,'WTD Last'!$A$1:$AQ$605,15,0)),0,VLOOKUP(A46,'WTD Last'!$A$1:$AQ$605,15,0)))</f>
        <v>50.215310999999929</v>
      </c>
      <c r="AT46" s="402">
        <f t="shared" si="11"/>
        <v>147.91666666666666</v>
      </c>
      <c r="AU46" s="564">
        <v>86921</v>
      </c>
      <c r="AV46" s="564">
        <v>93925</v>
      </c>
      <c r="AW46" s="77"/>
      <c r="AX46" s="271"/>
    </row>
    <row r="47" spans="1:50">
      <c r="A47" s="77">
        <v>1581</v>
      </c>
      <c r="B47" s="77">
        <v>635</v>
      </c>
      <c r="C47" s="77" t="s">
        <v>27</v>
      </c>
      <c r="D47" s="77" t="s">
        <v>28</v>
      </c>
      <c r="E47" s="77" t="s">
        <v>56</v>
      </c>
      <c r="F47" s="77" t="s">
        <v>202</v>
      </c>
      <c r="G47" s="77" t="s">
        <v>474</v>
      </c>
      <c r="H47" s="77" t="s">
        <v>468</v>
      </c>
      <c r="I47" s="77" t="s">
        <v>405</v>
      </c>
      <c r="J47" s="454" t="s">
        <v>470</v>
      </c>
      <c r="K47" s="410">
        <v>36896</v>
      </c>
      <c r="L47" s="410">
        <v>38722</v>
      </c>
      <c r="M47" s="77" t="s">
        <v>30</v>
      </c>
      <c r="N47" s="271">
        <v>-10000000</v>
      </c>
      <c r="O47" s="271">
        <v>4079.0510899999999</v>
      </c>
      <c r="P47" s="411">
        <v>0.64</v>
      </c>
      <c r="Q47" s="271">
        <v>43.560110000000002</v>
      </c>
      <c r="R47" s="271">
        <v>43.499215999999997</v>
      </c>
      <c r="S47" s="411">
        <v>-5.1681649590254647E-2</v>
      </c>
      <c r="T47" s="271">
        <v>-210.81208909412626</v>
      </c>
      <c r="U47" s="271">
        <v>-585.10187700000006</v>
      </c>
      <c r="V47" s="271">
        <v>0</v>
      </c>
      <c r="W47" s="271">
        <v>-795.91396609412629</v>
      </c>
      <c r="X47" s="271">
        <v>-101272.249495</v>
      </c>
      <c r="Y47" s="271">
        <v>-101808.657332</v>
      </c>
      <c r="Z47" s="271">
        <v>-536.40783700000611</v>
      </c>
      <c r="AA47" s="271">
        <v>259.50612909412018</v>
      </c>
      <c r="AB47" s="271">
        <v>-101272.249495</v>
      </c>
      <c r="AC47" s="271">
        <v>-101808.657332</v>
      </c>
      <c r="AD47" s="271">
        <v>-536.40783700000611</v>
      </c>
      <c r="AF47" s="271">
        <v>16775.097607625001</v>
      </c>
      <c r="AG47" s="402">
        <f>IF(ISERROR(VLOOKUP(B47,Acc_Cash!$A:$H,3,FALSE)),0,VLOOKUP(B47,Acc_Cash!$A:$H,3,FALSE))</f>
        <v>0</v>
      </c>
      <c r="AH47" s="402">
        <f t="shared" si="6"/>
        <v>-101808.657332</v>
      </c>
      <c r="AI47" s="402">
        <f>AH47-(IF(ISERROR(VLOOKUP(A47,'YTD Last'!$E$2:$Z$383,21,0)),0,VLOOKUP(A47,'YTD Last'!$E$2:$Z$383,21,0)))</f>
        <v>-110243.858718</v>
      </c>
      <c r="AJ47" s="402">
        <f>AH47-IF(ISERROR(VLOOKUP(A47,'QTD Last'!$A$2:$AH$600,34,0)),0,VLOOKUP(A47,'QTD Last'!$A$2:$AH$600,34,0))</f>
        <v>-536.40783700000611</v>
      </c>
      <c r="AK47" s="402">
        <f>AH47-IF(ISERROR(VLOOKUP(A47,'MTD Last'!$A$2:$AH$600,34,0)),0,VLOOKUP(A47,'MTD Last'!$A$2:$AH$600,34,0))</f>
        <v>-536.40783700000611</v>
      </c>
      <c r="AL47" s="402">
        <f t="shared" si="7"/>
        <v>-536.40783700000611</v>
      </c>
      <c r="AM47" s="403" t="str">
        <f ca="1">ROUND((L47-Control!$C$3)/365,0)&amp;" Year"</f>
        <v>-9 Year</v>
      </c>
      <c r="AN47" s="45">
        <f t="shared" si="8"/>
        <v>5</v>
      </c>
      <c r="AO47" s="45" t="str">
        <f t="shared" si="9"/>
        <v>Code</v>
      </c>
      <c r="AP47" s="45">
        <f t="shared" si="10"/>
        <v>5</v>
      </c>
      <c r="AQ47" s="402">
        <f>AH47-(IF(ISERROR(VLOOKUP(A47,'WTD Last'!$A$1:$AQ$605,34,0)),0,VLOOKUP(A47,'WTD Last'!$A$1:$AQ$605,34,0)))</f>
        <v>-25744.827065000005</v>
      </c>
      <c r="AR47" s="563">
        <f>R47-(IF(ISERROR(VLOOKUP(A47,'WTD Last'!$A$1:$AQ$605,18,0)),0,VLOOKUP(A47,'WTD Last'!$A$1:$AQ$605,18,0)))</f>
        <v>-5.863978000000003</v>
      </c>
      <c r="AS47" s="402">
        <f>O47-(IF(ISERROR(VLOOKUP(A47,'WTD Last'!$A$1:$AQ$605,15,0)),0,VLOOKUP(A47,'WTD Last'!$A$1:$AQ$605,15,0)))</f>
        <v>-35.922733000000335</v>
      </c>
      <c r="AT47" s="402">
        <f t="shared" si="11"/>
        <v>-177.77777777777777</v>
      </c>
      <c r="AV47" s="564">
        <v>93925</v>
      </c>
      <c r="AW47" s="77"/>
      <c r="AX47" s="271"/>
    </row>
    <row r="48" spans="1:50">
      <c r="A48" s="77">
        <v>1582</v>
      </c>
      <c r="B48" s="77">
        <v>636</v>
      </c>
      <c r="C48" s="77" t="s">
        <v>27</v>
      </c>
      <c r="D48" s="77" t="s">
        <v>301</v>
      </c>
      <c r="E48" s="77" t="s">
        <v>56</v>
      </c>
      <c r="F48" s="77" t="s">
        <v>202</v>
      </c>
      <c r="G48" s="77" t="s">
        <v>474</v>
      </c>
      <c r="H48" s="77" t="s">
        <v>468</v>
      </c>
      <c r="I48" s="77" t="s">
        <v>405</v>
      </c>
      <c r="J48" s="454" t="s">
        <v>486</v>
      </c>
      <c r="K48" s="410">
        <v>36896</v>
      </c>
      <c r="L48" s="410">
        <v>38722</v>
      </c>
      <c r="M48" s="77" t="s">
        <v>30</v>
      </c>
      <c r="N48" s="271">
        <v>10000000</v>
      </c>
      <c r="O48" s="271">
        <v>-4079.0510899999999</v>
      </c>
      <c r="P48" s="411">
        <v>0.64</v>
      </c>
      <c r="Q48" s="271">
        <v>43.560110000000002</v>
      </c>
      <c r="R48" s="271">
        <v>43.499215999999997</v>
      </c>
      <c r="S48" s="411">
        <v>-5.1681649590254647E-2</v>
      </c>
      <c r="T48" s="271">
        <v>210.81208909412626</v>
      </c>
      <c r="U48" s="271">
        <v>585.10187700000006</v>
      </c>
      <c r="V48" s="271">
        <v>0</v>
      </c>
      <c r="W48" s="271">
        <v>795.91396609412629</v>
      </c>
      <c r="X48" s="271">
        <v>101272.249495</v>
      </c>
      <c r="Y48" s="271">
        <v>101808.657332</v>
      </c>
      <c r="Z48" s="271">
        <v>536.40783700000611</v>
      </c>
      <c r="AA48" s="271">
        <v>-259.50612909412018</v>
      </c>
      <c r="AB48" s="271">
        <v>101272.249495</v>
      </c>
      <c r="AC48" s="271">
        <v>101808.657332</v>
      </c>
      <c r="AD48" s="271">
        <v>536.40783700000611</v>
      </c>
      <c r="AF48" s="271">
        <v>-16775.097607625001</v>
      </c>
      <c r="AG48" s="402">
        <f>IF(ISERROR(VLOOKUP(B48,Acc_Cash!$A:$H,3,FALSE)),0,VLOOKUP(B48,Acc_Cash!$A:$H,3,FALSE))</f>
        <v>0</v>
      </c>
      <c r="AH48" s="402">
        <f t="shared" si="6"/>
        <v>101808.657332</v>
      </c>
      <c r="AI48" s="402">
        <f>AH48-(IF(ISERROR(VLOOKUP(A48,'YTD Last'!$E$2:$Z$383,21,0)),0,VLOOKUP(A48,'YTD Last'!$E$2:$Z$383,21,0)))</f>
        <v>110243.858718</v>
      </c>
      <c r="AJ48" s="402">
        <f>AH48-IF(ISERROR(VLOOKUP(A48,'QTD Last'!$A$2:$AH$600,34,0)),0,VLOOKUP(A48,'QTD Last'!$A$2:$AH$600,34,0))</f>
        <v>536.40783700000611</v>
      </c>
      <c r="AK48" s="402">
        <f>AH48-IF(ISERROR(VLOOKUP(A48,'MTD Last'!$A$2:$AH$600,34,0)),0,VLOOKUP(A48,'MTD Last'!$A$2:$AH$600,34,0))</f>
        <v>536.40783700000611</v>
      </c>
      <c r="AL48" s="402">
        <f t="shared" si="7"/>
        <v>536.40783700000611</v>
      </c>
      <c r="AM48" s="403" t="str">
        <f ca="1">ROUND((L48-Control!$C$3)/365,0)&amp;" Year"</f>
        <v>-9 Year</v>
      </c>
      <c r="AN48" s="45">
        <f t="shared" si="8"/>
        <v>5</v>
      </c>
      <c r="AO48" s="45" t="str">
        <f t="shared" si="9"/>
        <v>Code</v>
      </c>
      <c r="AP48" s="45">
        <f t="shared" si="10"/>
        <v>5</v>
      </c>
      <c r="AQ48" s="402">
        <f>AH48-(IF(ISERROR(VLOOKUP(A48,'WTD Last'!$A$1:$AQ$605,34,0)),0,VLOOKUP(A48,'WTD Last'!$A$1:$AQ$605,34,0)))</f>
        <v>25744.827065000005</v>
      </c>
      <c r="AR48" s="563">
        <f>R48-(IF(ISERROR(VLOOKUP(A48,'WTD Last'!$A$1:$AQ$605,18,0)),0,VLOOKUP(A48,'WTD Last'!$A$1:$AQ$605,18,0)))</f>
        <v>-5.863978000000003</v>
      </c>
      <c r="AS48" s="402">
        <f>O48-(IF(ISERROR(VLOOKUP(A48,'WTD Last'!$A$1:$AQ$605,15,0)),0,VLOOKUP(A48,'WTD Last'!$A$1:$AQ$605,15,0)))</f>
        <v>35.922733000000335</v>
      </c>
      <c r="AT48" s="402">
        <f t="shared" si="11"/>
        <v>177.77777777777777</v>
      </c>
      <c r="AV48" s="564">
        <v>93925</v>
      </c>
      <c r="AW48" s="77"/>
      <c r="AX48" s="271"/>
    </row>
    <row r="49" spans="1:50">
      <c r="A49" s="77">
        <v>1284</v>
      </c>
      <c r="B49" s="77">
        <v>445</v>
      </c>
      <c r="C49" s="77" t="s">
        <v>27</v>
      </c>
      <c r="D49" s="77" t="s">
        <v>28</v>
      </c>
      <c r="E49" s="77" t="s">
        <v>308</v>
      </c>
      <c r="F49" s="77" t="s">
        <v>198</v>
      </c>
      <c r="G49" s="77" t="s">
        <v>485</v>
      </c>
      <c r="H49" s="77" t="s">
        <v>478</v>
      </c>
      <c r="I49" s="77" t="s">
        <v>405</v>
      </c>
      <c r="J49" s="454" t="s">
        <v>479</v>
      </c>
      <c r="K49" s="410">
        <v>36896</v>
      </c>
      <c r="L49" s="410">
        <v>38722</v>
      </c>
      <c r="M49" s="77" t="s">
        <v>30</v>
      </c>
      <c r="N49" s="271">
        <v>-10000000</v>
      </c>
      <c r="O49" s="271">
        <v>4030.9309090000002</v>
      </c>
      <c r="P49" s="411">
        <v>0.25</v>
      </c>
      <c r="Q49" s="271">
        <v>24.545114000000002</v>
      </c>
      <c r="R49" s="271">
        <v>24.309092</v>
      </c>
      <c r="S49" s="411">
        <v>-0.24580289242701114</v>
      </c>
      <c r="T49" s="271">
        <v>-990.81447660564129</v>
      </c>
      <c r="U49" s="271">
        <v>-370.87888499999997</v>
      </c>
      <c r="V49" s="271">
        <v>0</v>
      </c>
      <c r="W49" s="271">
        <v>-1361.6933616056413</v>
      </c>
      <c r="X49" s="271">
        <v>-8025.3377780000001</v>
      </c>
      <c r="Y49" s="271">
        <v>-9095.0813390000003</v>
      </c>
      <c r="Z49" s="271">
        <v>-1069.7435610000002</v>
      </c>
      <c r="AA49" s="271">
        <v>291.94980060564103</v>
      </c>
      <c r="AB49" s="271">
        <v>-8025.3377780000001</v>
      </c>
      <c r="AC49" s="271">
        <v>-9095.0813390000003</v>
      </c>
      <c r="AD49" s="271">
        <v>-1069.7435610000002</v>
      </c>
      <c r="AF49" s="271">
        <v>11935.586421549</v>
      </c>
      <c r="AG49" s="402">
        <f>IF(ISERROR(VLOOKUP(B49,Acc_Cash!$A:$H,3,FALSE)),0,VLOOKUP(B49,Acc_Cash!$A:$H,3,FALSE))</f>
        <v>0</v>
      </c>
      <c r="AH49" s="402">
        <f t="shared" si="6"/>
        <v>-9095.0813390000003</v>
      </c>
      <c r="AI49" s="402">
        <f>AH49-(IF(ISERROR(VLOOKUP(A49,'YTD Last'!$E$2:$Z$383,21,0)),0,VLOOKUP(A49,'YTD Last'!$E$2:$Z$383,21,0)))</f>
        <v>-9908.6073250000009</v>
      </c>
      <c r="AJ49" s="402">
        <f>AH49-IF(ISERROR(VLOOKUP(A49,'QTD Last'!$A$2:$AH$600,34,0)),0,VLOOKUP(A49,'QTD Last'!$A$2:$AH$600,34,0))</f>
        <v>-1069.7435610000002</v>
      </c>
      <c r="AK49" s="402">
        <f>AH49-IF(ISERROR(VLOOKUP(A49,'MTD Last'!$A$2:$AH$600,34,0)),0,VLOOKUP(A49,'MTD Last'!$A$2:$AH$600,34,0))</f>
        <v>-1069.7435610000002</v>
      </c>
      <c r="AL49" s="402">
        <f t="shared" si="7"/>
        <v>-1069.7435610000002</v>
      </c>
      <c r="AM49" s="403" t="str">
        <f ca="1">ROUND((L49-Control!$C$3)/365,0)&amp;" Year"</f>
        <v>-9 Year</v>
      </c>
      <c r="AN49" s="45">
        <f t="shared" si="8"/>
        <v>4</v>
      </c>
      <c r="AO49" s="45" t="str">
        <f t="shared" si="9"/>
        <v>Code</v>
      </c>
      <c r="AP49" s="45">
        <f t="shared" si="10"/>
        <v>4</v>
      </c>
      <c r="AQ49" s="402">
        <f>AH49-(IF(ISERROR(VLOOKUP(A49,'WTD Last'!$A$1:$AQ$605,34,0)),0,VLOOKUP(A49,'WTD Last'!$A$1:$AQ$605,34,0)))</f>
        <v>-9775.3657170000006</v>
      </c>
      <c r="AR49" s="563">
        <f>R49-(IF(ISERROR(VLOOKUP(A49,'WTD Last'!$A$1:$AQ$605,18,0)),0,VLOOKUP(A49,'WTD Last'!$A$1:$AQ$605,18,0)))</f>
        <v>-2.1751819999999995</v>
      </c>
      <c r="AS49" s="402">
        <f>O49-(IF(ISERROR(VLOOKUP(A49,'WTD Last'!$A$1:$AQ$605,15,0)),0,VLOOKUP(A49,'WTD Last'!$A$1:$AQ$605,15,0)))</f>
        <v>-36.992987999999514</v>
      </c>
      <c r="AT49" s="402">
        <f t="shared" si="11"/>
        <v>-69.444444444444443</v>
      </c>
      <c r="AV49" s="564">
        <v>48082</v>
      </c>
      <c r="AW49" s="77"/>
      <c r="AX49" s="271"/>
    </row>
    <row r="50" spans="1:50">
      <c r="A50" s="77">
        <v>1485</v>
      </c>
      <c r="B50" s="77">
        <v>536</v>
      </c>
      <c r="C50" s="77" t="s">
        <v>27</v>
      </c>
      <c r="D50" s="77" t="s">
        <v>301</v>
      </c>
      <c r="E50" s="77" t="s">
        <v>308</v>
      </c>
      <c r="F50" s="77" t="s">
        <v>198</v>
      </c>
      <c r="G50" s="77" t="s">
        <v>485</v>
      </c>
      <c r="H50" s="77" t="s">
        <v>478</v>
      </c>
      <c r="I50" s="77" t="s">
        <v>405</v>
      </c>
      <c r="J50" s="454" t="s">
        <v>486</v>
      </c>
      <c r="K50" s="410">
        <v>36896</v>
      </c>
      <c r="L50" s="410">
        <v>38722</v>
      </c>
      <c r="M50" s="77" t="s">
        <v>30</v>
      </c>
      <c r="N50" s="271">
        <v>10000000</v>
      </c>
      <c r="O50" s="271">
        <v>-4030.9309090000002</v>
      </c>
      <c r="P50" s="411">
        <v>0.25</v>
      </c>
      <c r="Q50" s="271">
        <v>24.545114000000002</v>
      </c>
      <c r="R50" s="271">
        <v>24.309092</v>
      </c>
      <c r="S50" s="411">
        <v>-0.24580289242701114</v>
      </c>
      <c r="T50" s="271">
        <v>990.81447660564129</v>
      </c>
      <c r="U50" s="271">
        <v>370.87888499999997</v>
      </c>
      <c r="V50" s="271">
        <v>0</v>
      </c>
      <c r="W50" s="271">
        <v>1361.6933616056413</v>
      </c>
      <c r="X50" s="271">
        <v>8025.3377780000001</v>
      </c>
      <c r="Y50" s="271">
        <v>9095.0813390000003</v>
      </c>
      <c r="Z50" s="271">
        <v>1069.7435610000002</v>
      </c>
      <c r="AA50" s="271">
        <v>-291.94980060564103</v>
      </c>
      <c r="AB50" s="271">
        <v>8025.3377780000001</v>
      </c>
      <c r="AC50" s="271">
        <v>9095.0813390000003</v>
      </c>
      <c r="AD50" s="271">
        <v>1069.7435610000002</v>
      </c>
      <c r="AF50" s="271">
        <v>-11935.586421549</v>
      </c>
      <c r="AG50" s="402">
        <f>IF(ISERROR(VLOOKUP(B50,Acc_Cash!$A:$H,3,FALSE)),0,VLOOKUP(B50,Acc_Cash!$A:$H,3,FALSE))</f>
        <v>0</v>
      </c>
      <c r="AH50" s="402">
        <f t="shared" si="6"/>
        <v>9095.0813390000003</v>
      </c>
      <c r="AI50" s="402">
        <f>AH50-(IF(ISERROR(VLOOKUP(A50,'YTD Last'!$E$2:$Z$500,21,0)),0,VLOOKUP(A50,'YTD Last'!$E$2:$Z$500,21,0)))</f>
        <v>9908.6073250000009</v>
      </c>
      <c r="AJ50" s="402">
        <f>AH50-IF(ISERROR(VLOOKUP(A50,'QTD Last'!$A$2:$AH$600,34,0)),0,VLOOKUP(A50,'QTD Last'!$A$2:$AH$600,34,0))</f>
        <v>1069.7435610000002</v>
      </c>
      <c r="AK50" s="402">
        <f>AH50-IF(ISERROR(VLOOKUP(A50,'MTD Last'!$A$2:$AH$600,34,0)),0,VLOOKUP(A50,'MTD Last'!$A$2:$AH$600,34,0))</f>
        <v>1069.7435610000002</v>
      </c>
      <c r="AL50" s="402">
        <f t="shared" si="7"/>
        <v>1069.7435610000002</v>
      </c>
      <c r="AM50" s="403" t="str">
        <f ca="1">ROUND((L50-Control!$C$3)/365,0)&amp;" Year"</f>
        <v>-9 Year</v>
      </c>
      <c r="AN50" s="45">
        <f t="shared" si="8"/>
        <v>4</v>
      </c>
      <c r="AO50" s="45" t="str">
        <f t="shared" si="9"/>
        <v>Code</v>
      </c>
      <c r="AP50" s="45">
        <f t="shared" si="10"/>
        <v>4</v>
      </c>
      <c r="AQ50" s="402">
        <f>AH50-(IF(ISERROR(VLOOKUP(A50,'WTD Last'!$A$1:$AQ$605,34,0)),0,VLOOKUP(A50,'WTD Last'!$A$1:$AQ$605,34,0)))</f>
        <v>9775.3657170000006</v>
      </c>
      <c r="AR50" s="563">
        <f>R50-(IF(ISERROR(VLOOKUP(A50,'WTD Last'!$A$1:$AQ$605,18,0)),0,VLOOKUP(A50,'WTD Last'!$A$1:$AQ$605,18,0)))</f>
        <v>-2.1751819999999995</v>
      </c>
      <c r="AS50" s="402">
        <f>O50-(IF(ISERROR(VLOOKUP(A50,'WTD Last'!$A$1:$AQ$605,15,0)),0,VLOOKUP(A50,'WTD Last'!$A$1:$AQ$605,15,0)))</f>
        <v>36.992987999999514</v>
      </c>
      <c r="AT50" s="402">
        <f t="shared" si="11"/>
        <v>69.444444444444443</v>
      </c>
      <c r="AV50" s="564">
        <v>48082</v>
      </c>
      <c r="AW50" s="77"/>
      <c r="AX50" s="271"/>
    </row>
    <row r="51" spans="1:50">
      <c r="A51" s="77">
        <v>402</v>
      </c>
      <c r="B51" s="77">
        <v>416</v>
      </c>
      <c r="C51" s="77" t="s">
        <v>27</v>
      </c>
      <c r="D51" s="77" t="s">
        <v>28</v>
      </c>
      <c r="E51" s="77" t="s">
        <v>248</v>
      </c>
      <c r="F51" s="77" t="s">
        <v>198</v>
      </c>
      <c r="G51" s="77" t="s">
        <v>471</v>
      </c>
      <c r="H51" s="77" t="s">
        <v>468</v>
      </c>
      <c r="I51" s="77" t="s">
        <v>97</v>
      </c>
      <c r="J51" s="454" t="s">
        <v>486</v>
      </c>
      <c r="K51" s="410">
        <v>36794</v>
      </c>
      <c r="L51" s="410">
        <v>38620</v>
      </c>
      <c r="M51" s="77" t="s">
        <v>30</v>
      </c>
      <c r="N51" s="271">
        <v>-15000000</v>
      </c>
      <c r="O51" s="271">
        <v>5764.3708809999998</v>
      </c>
      <c r="P51" s="411">
        <v>0.74</v>
      </c>
      <c r="Q51" s="271">
        <v>143.400226</v>
      </c>
      <c r="R51" s="271">
        <v>143.205027</v>
      </c>
      <c r="S51" s="411">
        <v>-6.9230115008550183E-2</v>
      </c>
      <c r="T51" s="271">
        <v>-399.06805904356776</v>
      </c>
      <c r="U51" s="271">
        <v>-1719.6746370000001</v>
      </c>
      <c r="V51" s="271">
        <v>0</v>
      </c>
      <c r="W51" s="271">
        <v>-2118.7426960435678</v>
      </c>
      <c r="X51" s="271">
        <v>395941.54226000002</v>
      </c>
      <c r="Y51" s="271">
        <v>394945.11902899999</v>
      </c>
      <c r="Z51" s="271">
        <v>-996.4232310000225</v>
      </c>
      <c r="AA51" s="271">
        <v>1122.3194650435453</v>
      </c>
      <c r="AB51" s="271">
        <v>395941.54226000002</v>
      </c>
      <c r="AC51" s="271">
        <v>394945.11902899999</v>
      </c>
      <c r="AD51" s="271">
        <v>-996.4232310000225</v>
      </c>
      <c r="AF51" s="271">
        <v>17068.302178640999</v>
      </c>
      <c r="AG51" s="402">
        <f>IF(ISERROR(VLOOKUP(B51,Acc_Cash!$A:$H,3,FALSE)),0,VLOOKUP(B51,Acc_Cash!$A:$H,3,FALSE))</f>
        <v>-56116.666666999998</v>
      </c>
      <c r="AH51" s="402">
        <f t="shared" si="6"/>
        <v>338828.45236200001</v>
      </c>
      <c r="AI51" s="402">
        <f>AH51-(IF(ISERROR(VLOOKUP(A51,'YTD Last'!$E$2:$Z$500,21,0)),0,VLOOKUP(A51,'YTD Last'!$E$2:$Z$500,21,0)))</f>
        <v>-170235.97383699997</v>
      </c>
      <c r="AJ51" s="402">
        <f>AH51-IF(ISERROR(VLOOKUP(A51,'QTD Last'!$A$2:$AH$600,34,0)),0,VLOOKUP(A51,'QTD Last'!$A$2:$AH$600,34,0))</f>
        <v>-996.4232310000225</v>
      </c>
      <c r="AK51" s="402">
        <f>AH51-IF(ISERROR(VLOOKUP(A51,'MTD Last'!$A$2:$AH$600,34,0)),0,VLOOKUP(A51,'MTD Last'!$A$2:$AH$600,34,0))</f>
        <v>-996.4232310000225</v>
      </c>
      <c r="AL51" s="402">
        <f t="shared" si="7"/>
        <v>-996.4232310000225</v>
      </c>
      <c r="AM51" s="403" t="str">
        <f ca="1">ROUND((L51-Control!$C$3)/365,0)&amp;" Year"</f>
        <v>-9 Year</v>
      </c>
      <c r="AN51" s="45">
        <f t="shared" si="8"/>
        <v>4</v>
      </c>
      <c r="AO51" s="45" t="str">
        <f t="shared" si="9"/>
        <v>Code</v>
      </c>
      <c r="AP51" s="45">
        <f t="shared" si="10"/>
        <v>4</v>
      </c>
      <c r="AQ51" s="402">
        <f>AH51-(IF(ISERROR(VLOOKUP(A51,'WTD Last'!$A$1:$AQ$605,34,0)),0,VLOOKUP(A51,'WTD Last'!$A$1:$AQ$605,34,0)))</f>
        <v>25200.928278999985</v>
      </c>
      <c r="AR51" s="563">
        <f>R51-(IF(ISERROR(VLOOKUP(A51,'WTD Last'!$A$1:$AQ$605,18,0)),0,VLOOKUP(A51,'WTD Last'!$A$1:$AQ$605,18,0)))</f>
        <v>5.0336969999999894</v>
      </c>
      <c r="AS51" s="402">
        <f>O51-(IF(ISERROR(VLOOKUP(A51,'WTD Last'!$A$1:$AQ$605,15,0)),0,VLOOKUP(A51,'WTD Last'!$A$1:$AQ$605,15,0)))</f>
        <v>-56.236562000000049</v>
      </c>
      <c r="AT51" s="402">
        <f t="shared" si="11"/>
        <v>-308.33333333333331</v>
      </c>
      <c r="AU51" s="564">
        <v>122</v>
      </c>
      <c r="AW51" s="77"/>
      <c r="AX51" s="271"/>
    </row>
    <row r="52" spans="1:50">
      <c r="A52" s="77">
        <v>1749</v>
      </c>
      <c r="B52" s="77">
        <v>955</v>
      </c>
      <c r="C52" s="77" t="s">
        <v>27</v>
      </c>
      <c r="D52" s="77" t="s">
        <v>608</v>
      </c>
      <c r="E52" s="77" t="s">
        <v>618</v>
      </c>
      <c r="F52" s="77" t="s">
        <v>423</v>
      </c>
      <c r="G52" s="77" t="s">
        <v>467</v>
      </c>
      <c r="H52" s="77" t="s">
        <v>493</v>
      </c>
      <c r="I52" s="77" t="s">
        <v>280</v>
      </c>
      <c r="J52" s="454" t="s">
        <v>486</v>
      </c>
      <c r="K52" s="410">
        <v>36985</v>
      </c>
      <c r="L52" s="410">
        <v>38239</v>
      </c>
      <c r="M52" s="77" t="s">
        <v>30</v>
      </c>
      <c r="N52" s="271">
        <v>-40000000</v>
      </c>
      <c r="O52" s="467">
        <f>12280.152892+87719.84108</f>
        <v>99999.993971999997</v>
      </c>
      <c r="P52" s="411">
        <v>1.6</v>
      </c>
      <c r="Q52" s="271">
        <v>240.76559700000001</v>
      </c>
      <c r="R52" s="271">
        <v>240.201785</v>
      </c>
      <c r="S52" s="411">
        <v>-6.0136138741006082E-2</v>
      </c>
      <c r="T52" s="271">
        <v>-738.48097807407908</v>
      </c>
      <c r="U52" s="271">
        <v>-10584.627462</v>
      </c>
      <c r="V52" s="271">
        <v>0</v>
      </c>
      <c r="W52" s="271">
        <v>-11323.10844007408</v>
      </c>
      <c r="X52" s="271">
        <v>966436.67243899999</v>
      </c>
      <c r="Y52" s="271">
        <v>961203.36576299998</v>
      </c>
      <c r="Z52" s="271">
        <v>-5233.3066760000074</v>
      </c>
      <c r="AA52" s="271">
        <v>6089.8017640740727</v>
      </c>
      <c r="AB52" s="271">
        <v>966436.67243899999</v>
      </c>
      <c r="AC52" s="271">
        <v>961203.36576299998</v>
      </c>
      <c r="AD52" s="271">
        <v>-5233.3066760000074</v>
      </c>
      <c r="AG52" s="402">
        <f>IF(ISERROR(VLOOKUP(B52,Acc_Cash!$A:$H,3,FALSE)),0,VLOOKUP(B52,Acc_Cash!$A:$H,3,FALSE))</f>
        <v>0</v>
      </c>
      <c r="AH52" s="402">
        <f t="shared" si="6"/>
        <v>961203.36576299998</v>
      </c>
      <c r="AI52" s="402">
        <f>AH52-(IF(ISERROR(VLOOKUP(A52,'YTD Last'!$E$2:$Z$383,21,0)),0,VLOOKUP(A52,'YTD Last'!$E$2:$Z$383,21,0)))</f>
        <v>961203.36576299998</v>
      </c>
      <c r="AJ52" s="402">
        <f>AH52-IF(ISERROR(VLOOKUP(A52,'QTD Last'!$A$2:$AH$600,34,0)),0,VLOOKUP(A52,'QTD Last'!$A$2:$AH$600,34,0))</f>
        <v>-5233.3066760000074</v>
      </c>
      <c r="AK52" s="402">
        <f>AH52-IF(ISERROR(VLOOKUP(A52,'MTD Last'!$A$2:$AH$600,34,0)),0,VLOOKUP(A52,'MTD Last'!$A$2:$AH$600,34,0))</f>
        <v>-5233.3066760000074</v>
      </c>
      <c r="AL52" s="402">
        <f t="shared" si="7"/>
        <v>-5233.3066760000074</v>
      </c>
      <c r="AM52" s="403" t="str">
        <f ca="1">ROUND((L52-Control!$C$3)/365,0)&amp;" Year"</f>
        <v>-10 Year</v>
      </c>
      <c r="AN52" s="45" t="str">
        <f t="shared" si="8"/>
        <v>Code</v>
      </c>
      <c r="AO52" s="45" t="str">
        <f t="shared" si="9"/>
        <v>Code</v>
      </c>
      <c r="AP52" s="45" t="str">
        <f t="shared" si="10"/>
        <v>Code</v>
      </c>
      <c r="AQ52" s="402">
        <f>AH52-(IF(ISERROR(VLOOKUP(A52,'WTD Last'!$A$1:$AQ$605,34,0)),0,VLOOKUP(A52,'WTD Last'!$A$1:$AQ$605,34,0)))</f>
        <v>961203.36576299998</v>
      </c>
      <c r="AR52" s="563">
        <f>R52-(IF(ISERROR(VLOOKUP(A52,'WTD Last'!$A$1:$AQ$605,18,0)),0,VLOOKUP(A52,'WTD Last'!$A$1:$AQ$605,18,0)))</f>
        <v>240.201785</v>
      </c>
      <c r="AS52" s="402">
        <f>O52-(IF(ISERROR(VLOOKUP(A52,'WTD Last'!$A$1:$AQ$605,15,0)),0,VLOOKUP(A52,'WTD Last'!$A$1:$AQ$605,15,0)))</f>
        <v>99999.993971999997</v>
      </c>
      <c r="AT52" s="402">
        <f t="shared" si="11"/>
        <v>-1777.7777777777778</v>
      </c>
      <c r="AU52" s="564">
        <v>11352</v>
      </c>
      <c r="AW52" s="77"/>
      <c r="AX52" s="271"/>
    </row>
    <row r="53" spans="1:50">
      <c r="A53" s="77">
        <v>1726</v>
      </c>
      <c r="B53" s="77">
        <v>936</v>
      </c>
      <c r="C53" s="77" t="s">
        <v>27</v>
      </c>
      <c r="D53" s="77" t="s">
        <v>608</v>
      </c>
      <c r="E53" s="77" t="s">
        <v>609</v>
      </c>
      <c r="F53" s="77" t="s">
        <v>423</v>
      </c>
      <c r="G53" s="77" t="s">
        <v>473</v>
      </c>
      <c r="H53" s="77" t="s">
        <v>472</v>
      </c>
      <c r="I53" s="77" t="s">
        <v>92</v>
      </c>
      <c r="J53" s="454" t="s">
        <v>610</v>
      </c>
      <c r="K53" s="410">
        <v>36978</v>
      </c>
      <c r="L53" s="410">
        <v>38898</v>
      </c>
      <c r="M53" s="77" t="s">
        <v>45</v>
      </c>
      <c r="N53" s="271">
        <v>-30000000</v>
      </c>
      <c r="O53" s="467">
        <f>15308.120857+14691.897143</f>
        <v>30000.018</v>
      </c>
      <c r="P53" s="411">
        <v>6.55</v>
      </c>
      <c r="Q53" s="271">
        <v>707.74776699999995</v>
      </c>
      <c r="R53" s="271">
        <v>704.61610199999996</v>
      </c>
      <c r="S53" s="411">
        <v>-1.5862562341592281</v>
      </c>
      <c r="T53" s="271">
        <v>-24282.602142679156</v>
      </c>
      <c r="U53" s="271">
        <v>-18656.467457999999</v>
      </c>
      <c r="V53" s="271">
        <v>0</v>
      </c>
      <c r="W53" s="271">
        <v>-42939.069600679155</v>
      </c>
      <c r="X53" s="271">
        <v>557584.14477300004</v>
      </c>
      <c r="Y53" s="271">
        <v>517989.292273</v>
      </c>
      <c r="Z53" s="271">
        <v>-39594.852500000037</v>
      </c>
      <c r="AA53" s="271">
        <v>3344.2171006791177</v>
      </c>
      <c r="AB53" s="271">
        <v>491789.21568978601</v>
      </c>
      <c r="AC53" s="271">
        <v>454535.60396955744</v>
      </c>
      <c r="AD53" s="271">
        <v>-37253.611720228568</v>
      </c>
      <c r="AG53" s="402">
        <f>IF(ISERROR(VLOOKUP(B53,Acc_Cash!$A:$H,3,FALSE)),0,VLOOKUP(B53,Acc_Cash!$A:$H,3,FALSE))</f>
        <v>0</v>
      </c>
      <c r="AH53" s="402">
        <f t="shared" si="6"/>
        <v>454535.60396955744</v>
      </c>
      <c r="AI53" s="402">
        <f>AH53-(IF(ISERROR(VLOOKUP(A53,'YTD Last'!$E$2:$Z$500,21,0)),0,VLOOKUP(A53,'YTD Last'!$E$2:$Z$500,21,0)))</f>
        <v>454535.60396955744</v>
      </c>
      <c r="AJ53" s="402">
        <f>AH53-IF(ISERROR(VLOOKUP(A53,'QTD Last'!$A$2:$AH$600,34,0)),0,VLOOKUP(A53,'QTD Last'!$A$2:$AH$600,34,0))</f>
        <v>-37253.611720228568</v>
      </c>
      <c r="AK53" s="402">
        <f>AH53-IF(ISERROR(VLOOKUP(A53,'MTD Last'!$A$2:$AH$600,34,0)),0,VLOOKUP(A53,'MTD Last'!$A$2:$AH$600,34,0))</f>
        <v>-37253.611720228568</v>
      </c>
      <c r="AL53" s="402">
        <f t="shared" si="7"/>
        <v>-37253.611720228568</v>
      </c>
      <c r="AM53" s="403" t="str">
        <f ca="1">ROUND((L53-Control!$C$3)/365,0)&amp;" Year"</f>
        <v>-8 Year</v>
      </c>
      <c r="AN53" s="45" t="str">
        <f t="shared" si="8"/>
        <v>Code</v>
      </c>
      <c r="AO53" s="45" t="str">
        <f t="shared" si="9"/>
        <v>Code</v>
      </c>
      <c r="AP53" s="45" t="str">
        <f t="shared" si="10"/>
        <v>Code</v>
      </c>
      <c r="AQ53" s="402">
        <f>AH53-(IF(ISERROR(VLOOKUP(A53,'WTD Last'!$A$1:$AQ$605,34,0)),0,VLOOKUP(A53,'WTD Last'!$A$1:$AQ$605,34,0)))</f>
        <v>454535.60396955744</v>
      </c>
      <c r="AR53" s="563">
        <f>R53-(IF(ISERROR(VLOOKUP(A53,'WTD Last'!$A$1:$AQ$605,18,0)),0,VLOOKUP(A53,'WTD Last'!$A$1:$AQ$605,18,0)))</f>
        <v>704.61610199999996</v>
      </c>
      <c r="AS53" s="402">
        <f>O53-(IF(ISERROR(VLOOKUP(A53,'WTD Last'!$A$1:$AQ$605,15,0)),0,VLOOKUP(A53,'WTD Last'!$A$1:$AQ$605,15,0)))</f>
        <v>30000.018</v>
      </c>
      <c r="AT53" s="402">
        <f t="shared" si="11"/>
        <v>-5458.333333333333</v>
      </c>
      <c r="AU53" s="564">
        <v>81676</v>
      </c>
      <c r="AW53" s="77"/>
      <c r="AX53" s="271"/>
    </row>
    <row r="54" spans="1:50">
      <c r="A54" s="77">
        <v>419</v>
      </c>
      <c r="B54" s="77">
        <v>420</v>
      </c>
      <c r="C54" s="77" t="s">
        <v>79</v>
      </c>
      <c r="D54" s="77" t="s">
        <v>80</v>
      </c>
      <c r="E54" s="77" t="s">
        <v>247</v>
      </c>
      <c r="F54" s="77" t="s">
        <v>198</v>
      </c>
      <c r="G54" s="77" t="s">
        <v>471</v>
      </c>
      <c r="H54" s="77" t="s">
        <v>468</v>
      </c>
      <c r="I54" s="77" t="s">
        <v>271</v>
      </c>
      <c r="J54" s="454" t="s">
        <v>486</v>
      </c>
      <c r="K54" s="410">
        <v>36784</v>
      </c>
      <c r="L54" s="410">
        <v>38610</v>
      </c>
      <c r="M54" s="77" t="s">
        <v>30</v>
      </c>
      <c r="N54" s="271">
        <v>60000000</v>
      </c>
      <c r="O54" s="271">
        <v>-22751.101314</v>
      </c>
      <c r="P54" s="411">
        <v>0.22500000000000001</v>
      </c>
      <c r="Q54" s="271">
        <v>38.189974999999997</v>
      </c>
      <c r="R54" s="271">
        <v>38.210254999999997</v>
      </c>
      <c r="S54" s="411">
        <v>7.6611233409559373E-2</v>
      </c>
      <c r="T54" s="271">
        <v>-1742.989933091387</v>
      </c>
      <c r="U54" s="271">
        <v>2357.181771</v>
      </c>
      <c r="V54" s="271">
        <v>0</v>
      </c>
      <c r="W54" s="271">
        <v>614.19183790861302</v>
      </c>
      <c r="X54" s="271">
        <v>-365578.01607900002</v>
      </c>
      <c r="Y54" s="271">
        <v>-366116.44485500001</v>
      </c>
      <c r="Z54" s="271">
        <v>-538.4287759999861</v>
      </c>
      <c r="AA54" s="271">
        <v>-1152.6206139085991</v>
      </c>
      <c r="AB54" s="271">
        <v>-365578.01607900002</v>
      </c>
      <c r="AC54" s="271">
        <v>-366116.44485500001</v>
      </c>
      <c r="AD54" s="271">
        <v>-538.4287759999861</v>
      </c>
      <c r="AF54" s="271">
        <v>-67366.010990754003</v>
      </c>
      <c r="AG54" s="402">
        <f>IF(ISERROR(VLOOKUP(B54,Acc_Cash!$A:$H,3,FALSE)),0,VLOOKUP(B54,Acc_Cash!$A:$H,3,FALSE))</f>
        <v>67875</v>
      </c>
      <c r="AH54" s="402">
        <f t="shared" si="6"/>
        <v>-298241.44485500001</v>
      </c>
      <c r="AI54" s="402">
        <f>AH54-(IF(ISERROR(VLOOKUP(A54,'YTD Last'!$E$2:$Z$500,21,0)),0,VLOOKUP(A54,'YTD Last'!$E$2:$Z$500,21,0)))</f>
        <v>267008.70964599994</v>
      </c>
      <c r="AJ54" s="402">
        <f>AH54-IF(ISERROR(VLOOKUP(A54,'QTD Last'!$A$2:$AH$600,34,0)),0,VLOOKUP(A54,'QTD Last'!$A$2:$AH$600,34,0))</f>
        <v>-538.4287759999861</v>
      </c>
      <c r="AK54" s="402">
        <f>AH54-IF(ISERROR(VLOOKUP(A54,'MTD Last'!$A$2:$AH$600,34,0)),0,VLOOKUP(A54,'MTD Last'!$A$2:$AH$600,34,0))</f>
        <v>-538.4287759999861</v>
      </c>
      <c r="AL54" s="402">
        <f t="shared" si="7"/>
        <v>-538.4287759999861</v>
      </c>
      <c r="AM54" s="403" t="str">
        <f ca="1">ROUND((L54-Control!$C$3)/365,0)&amp;" Year"</f>
        <v>-9 Year</v>
      </c>
      <c r="AN54" s="45">
        <f t="shared" si="8"/>
        <v>4</v>
      </c>
      <c r="AO54" s="45" t="str">
        <f t="shared" si="9"/>
        <v>Code</v>
      </c>
      <c r="AP54" s="45">
        <f t="shared" si="10"/>
        <v>4</v>
      </c>
      <c r="AQ54" s="402">
        <f>AH54-(IF(ISERROR(VLOOKUP(A54,'WTD Last'!$A$1:$AQ$605,34,0)),0,VLOOKUP(A54,'WTD Last'!$A$1:$AQ$605,34,0)))</f>
        <v>-33897.914310000022</v>
      </c>
      <c r="AR54" s="563">
        <f>R54-(IF(ISERROR(VLOOKUP(A54,'WTD Last'!$A$1:$AQ$605,18,0)),0,VLOOKUP(A54,'WTD Last'!$A$1:$AQ$605,18,0)))</f>
        <v>1.6521219999999985</v>
      </c>
      <c r="AS54" s="402">
        <f>O54-(IF(ISERROR(VLOOKUP(A54,'WTD Last'!$A$1:$AQ$605,15,0)),0,VLOOKUP(A54,'WTD Last'!$A$1:$AQ$605,15,0)))</f>
        <v>196.12774600000193</v>
      </c>
      <c r="AT54" s="402">
        <f t="shared" si="11"/>
        <v>375.00000000000006</v>
      </c>
      <c r="AU54" s="564">
        <v>86087</v>
      </c>
      <c r="AW54" s="77"/>
      <c r="AX54" s="271"/>
    </row>
    <row r="55" spans="1:50">
      <c r="A55" s="77">
        <v>1592</v>
      </c>
      <c r="B55" s="77">
        <v>646</v>
      </c>
      <c r="C55" s="77" t="s">
        <v>79</v>
      </c>
      <c r="D55" s="77" t="s">
        <v>78</v>
      </c>
      <c r="E55" s="77" t="s">
        <v>247</v>
      </c>
      <c r="F55" s="77" t="s">
        <v>198</v>
      </c>
      <c r="G55" s="77" t="s">
        <v>471</v>
      </c>
      <c r="H55" s="77" t="s">
        <v>468</v>
      </c>
      <c r="I55" s="77" t="s">
        <v>279</v>
      </c>
      <c r="J55" s="454" t="s">
        <v>486</v>
      </c>
      <c r="K55" s="410">
        <v>36784</v>
      </c>
      <c r="L55" s="410">
        <v>38610</v>
      </c>
      <c r="M55" s="77" t="s">
        <v>30</v>
      </c>
      <c r="N55" s="271">
        <v>-60000000</v>
      </c>
      <c r="O55" s="271">
        <v>22751.101314</v>
      </c>
      <c r="P55" s="411">
        <v>0.22500000000000001</v>
      </c>
      <c r="Q55" s="271">
        <v>38.189974999999997</v>
      </c>
      <c r="R55" s="271">
        <v>38.210254999999997</v>
      </c>
      <c r="S55" s="411">
        <v>7.6611233409559373E-2</v>
      </c>
      <c r="T55" s="271">
        <v>1742.989933091387</v>
      </c>
      <c r="U55" s="271">
        <v>-2357.181771</v>
      </c>
      <c r="V55" s="271">
        <v>0</v>
      </c>
      <c r="W55" s="271">
        <v>-614.19183790861302</v>
      </c>
      <c r="X55" s="271">
        <v>365578.01607900002</v>
      </c>
      <c r="Y55" s="271">
        <v>366116.44485500001</v>
      </c>
      <c r="Z55" s="271">
        <v>538.4287759999861</v>
      </c>
      <c r="AA55" s="271">
        <v>1152.6206139085991</v>
      </c>
      <c r="AB55" s="271">
        <v>365578.01607900002</v>
      </c>
      <c r="AC55" s="271">
        <v>366116.44485500001</v>
      </c>
      <c r="AD55" s="271">
        <v>538.4287759999861</v>
      </c>
      <c r="AF55" s="271">
        <v>67366.010990754003</v>
      </c>
      <c r="AG55" s="402">
        <f>IF(ISERROR(VLOOKUP(B55,Acc_Cash!$A:$H,3,FALSE)),0,VLOOKUP(B55,Acc_Cash!$A:$H,3,FALSE))</f>
        <v>-67875</v>
      </c>
      <c r="AH55" s="402">
        <f t="shared" si="6"/>
        <v>298241.44485500001</v>
      </c>
      <c r="AI55" s="402">
        <f>AH55-(IF(ISERROR(VLOOKUP(A55,'YTD Last'!$E$2:$Z$500,21,0)),0,VLOOKUP(A55,'YTD Last'!$E$2:$Z$500,21,0)))</f>
        <v>-267008.70964599994</v>
      </c>
      <c r="AJ55" s="402">
        <f>AH55-IF(ISERROR(VLOOKUP(A55,'QTD Last'!$A$2:$AH$600,34,0)),0,VLOOKUP(A55,'QTD Last'!$A$2:$AH$600,34,0))</f>
        <v>538.4287759999861</v>
      </c>
      <c r="AK55" s="402">
        <f>AH55-IF(ISERROR(VLOOKUP(A55,'MTD Last'!$A$2:$AH$600,34,0)),0,VLOOKUP(A55,'MTD Last'!$A$2:$AH$600,34,0))</f>
        <v>538.4287759999861</v>
      </c>
      <c r="AL55" s="402">
        <f t="shared" si="7"/>
        <v>538.4287759999861</v>
      </c>
      <c r="AM55" s="403" t="str">
        <f ca="1">ROUND((L55-Control!$C$3)/365,0)&amp;" Year"</f>
        <v>-9 Year</v>
      </c>
      <c r="AN55" s="45">
        <f t="shared" si="8"/>
        <v>4</v>
      </c>
      <c r="AO55" s="45" t="str">
        <f t="shared" si="9"/>
        <v>Code</v>
      </c>
      <c r="AP55" s="45">
        <f t="shared" si="10"/>
        <v>4</v>
      </c>
      <c r="AQ55" s="402">
        <f>AH55-(IF(ISERROR(VLOOKUP(A55,'WTD Last'!$A$1:$AQ$605,34,0)),0,VLOOKUP(A55,'WTD Last'!$A$1:$AQ$605,34,0)))</f>
        <v>33897.914310000022</v>
      </c>
      <c r="AR55" s="563">
        <f>R55-(IF(ISERROR(VLOOKUP(A55,'WTD Last'!$A$1:$AQ$605,18,0)),0,VLOOKUP(A55,'WTD Last'!$A$1:$AQ$605,18,0)))</f>
        <v>1.6521219999999985</v>
      </c>
      <c r="AS55" s="402">
        <f>O55-(IF(ISERROR(VLOOKUP(A55,'WTD Last'!$A$1:$AQ$605,15,0)),0,VLOOKUP(A55,'WTD Last'!$A$1:$AQ$605,15,0)))</f>
        <v>-196.12774600000193</v>
      </c>
      <c r="AT55" s="402">
        <f t="shared" si="11"/>
        <v>-375.00000000000006</v>
      </c>
      <c r="AU55" s="564">
        <v>45549</v>
      </c>
      <c r="AW55" s="77"/>
      <c r="AX55" s="271"/>
    </row>
    <row r="56" spans="1:50">
      <c r="A56" s="77">
        <v>1593</v>
      </c>
      <c r="B56" s="77">
        <v>647</v>
      </c>
      <c r="C56" s="77" t="s">
        <v>27</v>
      </c>
      <c r="D56" s="77" t="s">
        <v>32</v>
      </c>
      <c r="E56" s="77" t="s">
        <v>247</v>
      </c>
      <c r="F56" s="77" t="s">
        <v>198</v>
      </c>
      <c r="G56" s="77" t="s">
        <v>471</v>
      </c>
      <c r="H56" s="77" t="s">
        <v>468</v>
      </c>
      <c r="I56" s="77" t="s">
        <v>277</v>
      </c>
      <c r="J56" s="454" t="s">
        <v>486</v>
      </c>
      <c r="K56" s="410">
        <v>36784</v>
      </c>
      <c r="L56" s="410">
        <v>38610</v>
      </c>
      <c r="M56" s="77" t="s">
        <v>30</v>
      </c>
      <c r="N56" s="271">
        <v>60000000</v>
      </c>
      <c r="O56" s="271">
        <v>-22751.101314</v>
      </c>
      <c r="P56" s="411">
        <v>0.22500000000000001</v>
      </c>
      <c r="Q56" s="271">
        <v>38.189974999999997</v>
      </c>
      <c r="R56" s="271">
        <v>38.210254999999997</v>
      </c>
      <c r="S56" s="411">
        <v>7.6611233409559373E-2</v>
      </c>
      <c r="T56" s="271">
        <v>-1742.989933091387</v>
      </c>
      <c r="U56" s="271">
        <v>2357.181771</v>
      </c>
      <c r="V56" s="271">
        <v>0</v>
      </c>
      <c r="W56" s="271">
        <v>614.19183790861302</v>
      </c>
      <c r="X56" s="271">
        <v>-365578.01607900002</v>
      </c>
      <c r="Y56" s="271">
        <v>-366116.44485500001</v>
      </c>
      <c r="Z56" s="271">
        <v>-538.4287759999861</v>
      </c>
      <c r="AA56" s="271">
        <v>-1152.6206139085991</v>
      </c>
      <c r="AB56" s="271">
        <v>-365578.01607900002</v>
      </c>
      <c r="AC56" s="271">
        <v>-366116.44485500001</v>
      </c>
      <c r="AD56" s="271">
        <v>-538.4287759999861</v>
      </c>
      <c r="AF56" s="271">
        <v>-67366.010990754003</v>
      </c>
      <c r="AG56" s="402">
        <f>IF(ISERROR(VLOOKUP(B56,Acc_Cash!$A:$H,3,FALSE)),0,VLOOKUP(B56,Acc_Cash!$A:$H,3,FALSE))</f>
        <v>67875</v>
      </c>
      <c r="AH56" s="402">
        <f t="shared" si="6"/>
        <v>-298241.44485500001</v>
      </c>
      <c r="AI56" s="402">
        <f>AH56-(IF(ISERROR(VLOOKUP(A56,'YTD Last'!$E$2:$Z$500,21,0)),0,VLOOKUP(A56,'YTD Last'!$E$2:$Z$500,21,0)))</f>
        <v>267008.70964599994</v>
      </c>
      <c r="AJ56" s="402">
        <f>AH56-IF(ISERROR(VLOOKUP(A56,'QTD Last'!$A$2:$AH$600,34,0)),0,VLOOKUP(A56,'QTD Last'!$A$2:$AH$600,34,0))</f>
        <v>-538.4287759999861</v>
      </c>
      <c r="AK56" s="402">
        <f>AH56-IF(ISERROR(VLOOKUP(A56,'MTD Last'!$A$2:$AH$600,34,0)),0,VLOOKUP(A56,'MTD Last'!$A$2:$AH$600,34,0))</f>
        <v>-538.4287759999861</v>
      </c>
      <c r="AL56" s="402">
        <f t="shared" si="7"/>
        <v>-538.4287759999861</v>
      </c>
      <c r="AM56" s="403" t="str">
        <f ca="1">ROUND((L56-Control!$C$3)/365,0)&amp;" Year"</f>
        <v>-9 Year</v>
      </c>
      <c r="AN56" s="45">
        <f t="shared" si="8"/>
        <v>4</v>
      </c>
      <c r="AO56" s="45" t="str">
        <f t="shared" si="9"/>
        <v>Code</v>
      </c>
      <c r="AP56" s="45">
        <f t="shared" si="10"/>
        <v>4</v>
      </c>
      <c r="AQ56" s="402">
        <f>AH56-(IF(ISERROR(VLOOKUP(A56,'WTD Last'!$A$1:$AQ$605,34,0)),0,VLOOKUP(A56,'WTD Last'!$A$1:$AQ$605,34,0)))</f>
        <v>-33897.914310000022</v>
      </c>
      <c r="AR56" s="563">
        <f>R56-(IF(ISERROR(VLOOKUP(A56,'WTD Last'!$A$1:$AQ$605,18,0)),0,VLOOKUP(A56,'WTD Last'!$A$1:$AQ$605,18,0)))</f>
        <v>1.6521219999999985</v>
      </c>
      <c r="AS56" s="402">
        <f>O56-(IF(ISERROR(VLOOKUP(A56,'WTD Last'!$A$1:$AQ$605,15,0)),0,VLOOKUP(A56,'WTD Last'!$A$1:$AQ$605,15,0)))</f>
        <v>196.12774600000193</v>
      </c>
      <c r="AT56" s="402">
        <f t="shared" si="11"/>
        <v>375.00000000000006</v>
      </c>
      <c r="AU56" s="564">
        <v>1305</v>
      </c>
      <c r="AW56" s="77"/>
      <c r="AX56" s="271"/>
    </row>
    <row r="57" spans="1:50">
      <c r="A57" s="77">
        <v>1646</v>
      </c>
      <c r="B57" s="77">
        <v>849</v>
      </c>
      <c r="C57" s="77" t="s">
        <v>27</v>
      </c>
      <c r="D57" s="77" t="s">
        <v>28</v>
      </c>
      <c r="E57" s="77" t="s">
        <v>1</v>
      </c>
      <c r="F57" s="77" t="s">
        <v>201</v>
      </c>
      <c r="G57" s="77" t="s">
        <v>474</v>
      </c>
      <c r="H57" s="77" t="s">
        <v>493</v>
      </c>
      <c r="I57" s="77" t="s">
        <v>280</v>
      </c>
      <c r="J57" s="454" t="s">
        <v>486</v>
      </c>
      <c r="K57" s="410">
        <v>36941</v>
      </c>
      <c r="L57" s="410">
        <v>38243</v>
      </c>
      <c r="M57" s="77" t="s">
        <v>30</v>
      </c>
      <c r="N57" s="271">
        <v>-18000000</v>
      </c>
      <c r="O57" s="467">
        <f>5519.0691+9480.9309</f>
        <v>15000</v>
      </c>
      <c r="P57" s="411">
        <v>2.5499999999999998</v>
      </c>
      <c r="Q57" s="271">
        <v>355.07301999999999</v>
      </c>
      <c r="R57" s="271">
        <v>354.39515499999999</v>
      </c>
      <c r="S57" s="411">
        <v>-0.16182125594832242</v>
      </c>
      <c r="T57" s="271">
        <v>-893.10269342757761</v>
      </c>
      <c r="U57" s="271">
        <v>-5010.3992880000005</v>
      </c>
      <c r="V57" s="271">
        <v>0</v>
      </c>
      <c r="W57" s="271">
        <v>-5903.5019814275784</v>
      </c>
      <c r="X57" s="271">
        <v>506404.79727500002</v>
      </c>
      <c r="Y57" s="271">
        <v>501907.05376799998</v>
      </c>
      <c r="Z57" s="271">
        <v>-4497.7435070000356</v>
      </c>
      <c r="AA57" s="271">
        <v>1405.7584744275428</v>
      </c>
      <c r="AB57" s="271">
        <v>506404.79727500002</v>
      </c>
      <c r="AC57" s="271">
        <v>501907.05376799998</v>
      </c>
      <c r="AD57" s="271">
        <v>-4497.7435070000356</v>
      </c>
      <c r="AF57" s="271">
        <v>39947.022145800009</v>
      </c>
      <c r="AG57" s="402">
        <f>IF(ISERROR(VLOOKUP(B57,Acc_Cash!$A:$H,3,FALSE)),0,VLOOKUP(B57,Acc_Cash!$A:$H,3,FALSE))</f>
        <v>-28050</v>
      </c>
      <c r="AH57" s="402">
        <f t="shared" si="6"/>
        <v>473857.05376799998</v>
      </c>
      <c r="AI57" s="402">
        <f>AH57-(IF(ISERROR(VLOOKUP(A57,'YTD Last'!$E$2:$Z$383,21,0)),0,VLOOKUP(A57,'YTD Last'!$E$2:$Z$383,21,0)))</f>
        <v>473857.05376799998</v>
      </c>
      <c r="AJ57" s="402">
        <f>AH57-IF(ISERROR(VLOOKUP(A57,'QTD Last'!$A$2:$AH$600,34,0)),0,VLOOKUP(A57,'QTD Last'!$A$2:$AH$600,34,0))</f>
        <v>-4497.7435070000356</v>
      </c>
      <c r="AK57" s="402">
        <f>AH57-IF(ISERROR(VLOOKUP(A57,'MTD Last'!$A$2:$AH$600,34,0)),0,VLOOKUP(A57,'MTD Last'!$A$2:$AH$600,34,0))</f>
        <v>-4497.7435070000356</v>
      </c>
      <c r="AL57" s="402">
        <f t="shared" si="7"/>
        <v>-4497.7435070000356</v>
      </c>
      <c r="AM57" s="403" t="str">
        <f ca="1">ROUND((L57-Control!$C$3)/365,0)&amp;" Year"</f>
        <v>-10 Year</v>
      </c>
      <c r="AN57" s="45">
        <f t="shared" si="8"/>
        <v>8</v>
      </c>
      <c r="AO57" s="45" t="str">
        <f t="shared" si="9"/>
        <v>Code</v>
      </c>
      <c r="AP57" s="45">
        <f t="shared" si="10"/>
        <v>8</v>
      </c>
      <c r="AQ57" s="402">
        <f>AH57-(IF(ISERROR(VLOOKUP(A57,'WTD Last'!$A$1:$AQ$605,34,0)),0,VLOOKUP(A57,'WTD Last'!$A$1:$AQ$605,34,0)))</f>
        <v>-93853.405033000046</v>
      </c>
      <c r="AR57" s="563">
        <f>R57-(IF(ISERROR(VLOOKUP(A57,'WTD Last'!$A$1:$AQ$605,18,0)),0,VLOOKUP(A57,'WTD Last'!$A$1:$AQ$605,18,0)))</f>
        <v>-15.285478000000012</v>
      </c>
      <c r="AS57" s="402">
        <f>O57-(IF(ISERROR(VLOOKUP(A57,'WTD Last'!$A$1:$AQ$605,15,0)),0,VLOOKUP(A57,'WTD Last'!$A$1:$AQ$605,15,0)))</f>
        <v>9439.9954829999988</v>
      </c>
      <c r="AT57" s="402">
        <f t="shared" si="11"/>
        <v>-1274.9999999999998</v>
      </c>
      <c r="AU57" s="564">
        <v>11352</v>
      </c>
      <c r="AW57" s="77"/>
      <c r="AX57" s="271"/>
    </row>
    <row r="58" spans="1:50">
      <c r="A58" s="77">
        <v>1639</v>
      </c>
      <c r="B58" s="77">
        <v>843</v>
      </c>
      <c r="C58" s="77" t="s">
        <v>27</v>
      </c>
      <c r="D58" s="77" t="s">
        <v>28</v>
      </c>
      <c r="E58" s="77" t="s">
        <v>454</v>
      </c>
      <c r="F58" s="77" t="s">
        <v>201</v>
      </c>
      <c r="G58" s="77" t="s">
        <v>474</v>
      </c>
      <c r="H58" s="77" t="s">
        <v>493</v>
      </c>
      <c r="I58" s="77" t="s">
        <v>280</v>
      </c>
      <c r="J58" s="454" t="s">
        <v>486</v>
      </c>
      <c r="K58" s="410">
        <v>36931</v>
      </c>
      <c r="L58" s="410">
        <v>38222</v>
      </c>
      <c r="M58" s="77" t="s">
        <v>30</v>
      </c>
      <c r="N58" s="271">
        <v>-23000000</v>
      </c>
      <c r="O58" s="467">
        <f>6926.163179+8073.836821</f>
        <v>15000</v>
      </c>
      <c r="P58" s="411">
        <v>2</v>
      </c>
      <c r="Q58" s="271">
        <v>268.30162300000001</v>
      </c>
      <c r="R58" s="271">
        <v>267.81603699999999</v>
      </c>
      <c r="S58" s="411">
        <v>-0.11852880198668032</v>
      </c>
      <c r="T58" s="271">
        <v>-820.94982397112733</v>
      </c>
      <c r="U58" s="271">
        <v>-5343.4040159999995</v>
      </c>
      <c r="V58" s="271">
        <v>0</v>
      </c>
      <c r="W58" s="271">
        <v>-6164.3538399711269</v>
      </c>
      <c r="X58" s="271">
        <v>399224.24513599998</v>
      </c>
      <c r="Y58" s="271">
        <v>394914.39914400002</v>
      </c>
      <c r="Z58" s="271">
        <v>-4309.8459919999586</v>
      </c>
      <c r="AA58" s="271">
        <v>1854.5078479711683</v>
      </c>
      <c r="AB58" s="271">
        <v>399224.24513599998</v>
      </c>
      <c r="AC58" s="271">
        <v>394914.39914400002</v>
      </c>
      <c r="AD58" s="271">
        <v>-4309.8459919999586</v>
      </c>
      <c r="AF58" s="271">
        <v>50131.569089602002</v>
      </c>
      <c r="AG58" s="402">
        <f>IF(ISERROR(VLOOKUP(B58,Acc_Cash!$A:$H,3,FALSE)),0,VLOOKUP(B58,Acc_Cash!$A:$H,3,FALSE))</f>
        <v>0</v>
      </c>
      <c r="AH58" s="402">
        <f t="shared" si="6"/>
        <v>394914.39914400002</v>
      </c>
      <c r="AI58" s="402">
        <f>AH58-(IF(ISERROR(VLOOKUP(A58,'YTD Last'!$E$2:$Z$500,21,0)),0,VLOOKUP(A58,'YTD Last'!$E$2:$Z$500,21,0)))</f>
        <v>394914.39914400002</v>
      </c>
      <c r="AJ58" s="402">
        <f>AH58-IF(ISERROR(VLOOKUP(A58,'QTD Last'!$A$2:$AH$600,34,0)),0,VLOOKUP(A58,'QTD Last'!$A$2:$AH$600,34,0))</f>
        <v>-4309.8459919999586</v>
      </c>
      <c r="AK58" s="402">
        <f>AH58-IF(ISERROR(VLOOKUP(A58,'MTD Last'!$A$2:$AH$600,34,0)),0,VLOOKUP(A58,'MTD Last'!$A$2:$AH$600,34,0))</f>
        <v>-4309.8459919999586</v>
      </c>
      <c r="AL58" s="402">
        <f t="shared" si="7"/>
        <v>-4309.8459919999586</v>
      </c>
      <c r="AM58" s="403" t="str">
        <f ca="1">ROUND((L58-Control!$C$3)/365,0)&amp;" Year"</f>
        <v>-10 Year</v>
      </c>
      <c r="AN58" s="45">
        <f t="shared" si="8"/>
        <v>8</v>
      </c>
      <c r="AO58" s="45" t="str">
        <f t="shared" si="9"/>
        <v>Code</v>
      </c>
      <c r="AP58" s="45">
        <f t="shared" si="10"/>
        <v>8</v>
      </c>
      <c r="AQ58" s="402">
        <f>AH58-(IF(ISERROR(VLOOKUP(A58,'WTD Last'!$A$1:$AQ$605,34,0)),0,VLOOKUP(A58,'WTD Last'!$A$1:$AQ$605,34,0)))</f>
        <v>-134307.27945799998</v>
      </c>
      <c r="AR58" s="563">
        <f>R58-(IF(ISERROR(VLOOKUP(A58,'WTD Last'!$A$1:$AQ$605,18,0)),0,VLOOKUP(A58,'WTD Last'!$A$1:$AQ$605,18,0)))</f>
        <v>-17.870864999999981</v>
      </c>
      <c r="AS58" s="402">
        <f>O58-(IF(ISERROR(VLOOKUP(A58,'WTD Last'!$A$1:$AQ$605,15,0)),0,VLOOKUP(A58,'WTD Last'!$A$1:$AQ$605,15,0)))</f>
        <v>8024.7387039999994</v>
      </c>
      <c r="AT58" s="402">
        <f t="shared" si="11"/>
        <v>-1277.7777777777778</v>
      </c>
      <c r="AU58" s="564">
        <v>11352</v>
      </c>
      <c r="AW58" s="77"/>
      <c r="AX58" s="271"/>
    </row>
    <row r="59" spans="1:50">
      <c r="A59" s="77">
        <v>1287</v>
      </c>
      <c r="B59" s="77">
        <v>448</v>
      </c>
      <c r="C59" s="77" t="s">
        <v>27</v>
      </c>
      <c r="D59" s="77" t="s">
        <v>28</v>
      </c>
      <c r="E59" s="77" t="s">
        <v>309</v>
      </c>
      <c r="F59" s="77" t="s">
        <v>200</v>
      </c>
      <c r="G59" s="77" t="s">
        <v>471</v>
      </c>
      <c r="H59" s="77" t="s">
        <v>472</v>
      </c>
      <c r="I59" s="77" t="s">
        <v>405</v>
      </c>
      <c r="J59" s="454" t="s">
        <v>479</v>
      </c>
      <c r="K59" s="410">
        <v>36896</v>
      </c>
      <c r="L59" s="410">
        <v>38722</v>
      </c>
      <c r="M59" s="77" t="s">
        <v>30</v>
      </c>
      <c r="N59" s="271">
        <v>-10000000</v>
      </c>
      <c r="O59" s="271">
        <v>4106.1984300000004</v>
      </c>
      <c r="P59" s="411">
        <v>0.8</v>
      </c>
      <c r="Q59" s="271">
        <v>71.620583999999994</v>
      </c>
      <c r="R59" s="271">
        <v>71.059638000000007</v>
      </c>
      <c r="S59" s="411">
        <v>-0.55029755279721448</v>
      </c>
      <c r="T59" s="271">
        <v>-2259.6309473287643</v>
      </c>
      <c r="U59" s="271">
        <v>-908.50811700000008</v>
      </c>
      <c r="V59" s="271">
        <v>0</v>
      </c>
      <c r="W59" s="271">
        <v>-3168.1390643287641</v>
      </c>
      <c r="X59" s="271">
        <v>-54254.425467000001</v>
      </c>
      <c r="Y59" s="271">
        <v>-56856.832840000003</v>
      </c>
      <c r="Z59" s="271">
        <v>-2602.4073730000018</v>
      </c>
      <c r="AA59" s="271">
        <v>565.73169132876228</v>
      </c>
      <c r="AB59" s="271">
        <v>-54254.425467000001</v>
      </c>
      <c r="AC59" s="271">
        <v>-56856.832840000003</v>
      </c>
      <c r="AD59" s="271">
        <v>-2602.4073730000018</v>
      </c>
      <c r="AF59" s="271">
        <v>23641.437460725003</v>
      </c>
      <c r="AG59" s="402">
        <f>IF(ISERROR(VLOOKUP(B59,Acc_Cash!$A:$H,3,FALSE)),0,VLOOKUP(B59,Acc_Cash!$A:$H,3,FALSE))</f>
        <v>0</v>
      </c>
      <c r="AH59" s="402">
        <f t="shared" si="6"/>
        <v>-56856.832840000003</v>
      </c>
      <c r="AI59" s="402">
        <f>AH59-(IF(ISERROR(VLOOKUP(A59,'YTD Last'!$E$2:$Z$500,21,0)),0,VLOOKUP(A59,'YTD Last'!$E$2:$Z$500,21,0)))</f>
        <v>-58308.063959999999</v>
      </c>
      <c r="AJ59" s="402">
        <f>AH59-IF(ISERROR(VLOOKUP(A59,'QTD Last'!$A$2:$AH$600,34,0)),0,VLOOKUP(A59,'QTD Last'!$A$2:$AH$600,34,0))</f>
        <v>-2602.4073730000018</v>
      </c>
      <c r="AK59" s="402">
        <f>AH59-IF(ISERROR(VLOOKUP(A59,'MTD Last'!$A$2:$AH$600,34,0)),0,VLOOKUP(A59,'MTD Last'!$A$2:$AH$600,34,0))</f>
        <v>-2602.4073730000018</v>
      </c>
      <c r="AL59" s="402">
        <f t="shared" si="7"/>
        <v>-2602.4073730000018</v>
      </c>
      <c r="AM59" s="403" t="str">
        <f ca="1">ROUND((L59-Control!$C$3)/365,0)&amp;" Year"</f>
        <v>-9 Year</v>
      </c>
      <c r="AN59" s="45">
        <f t="shared" si="8"/>
        <v>6</v>
      </c>
      <c r="AO59" s="45" t="str">
        <f t="shared" si="9"/>
        <v>Code</v>
      </c>
      <c r="AP59" s="45">
        <f t="shared" si="10"/>
        <v>6</v>
      </c>
      <c r="AQ59" s="402">
        <f>AH59-(IF(ISERROR(VLOOKUP(A59,'WTD Last'!$A$1:$AQ$605,34,0)),0,VLOOKUP(A59,'WTD Last'!$A$1:$AQ$605,34,0)))</f>
        <v>-14399.714047000001</v>
      </c>
      <c r="AR59" s="563">
        <f>R59-(IF(ISERROR(VLOOKUP(A59,'WTD Last'!$A$1:$AQ$605,18,0)),0,VLOOKUP(A59,'WTD Last'!$A$1:$AQ$605,18,0)))</f>
        <v>-3.0734489999999965</v>
      </c>
      <c r="AS59" s="402">
        <f>O59-(IF(ISERROR(VLOOKUP(A59,'WTD Last'!$A$1:$AQ$605,15,0)),0,VLOOKUP(A59,'WTD Last'!$A$1:$AQ$605,15,0)))</f>
        <v>-37.91198599999916</v>
      </c>
      <c r="AT59" s="402">
        <f t="shared" si="11"/>
        <v>-222.22222222222223</v>
      </c>
      <c r="AV59" s="564">
        <v>93017</v>
      </c>
      <c r="AW59" s="77"/>
      <c r="AX59" s="271"/>
    </row>
    <row r="60" spans="1:50">
      <c r="A60" s="77">
        <v>1487</v>
      </c>
      <c r="B60" s="77">
        <v>538</v>
      </c>
      <c r="C60" s="77" t="s">
        <v>27</v>
      </c>
      <c r="D60" s="77" t="s">
        <v>301</v>
      </c>
      <c r="E60" s="77" t="s">
        <v>309</v>
      </c>
      <c r="F60" s="77" t="s">
        <v>200</v>
      </c>
      <c r="G60" s="77" t="s">
        <v>471</v>
      </c>
      <c r="H60" s="77" t="s">
        <v>472</v>
      </c>
      <c r="I60" s="77" t="s">
        <v>405</v>
      </c>
      <c r="J60" s="454" t="s">
        <v>486</v>
      </c>
      <c r="K60" s="410">
        <v>36896</v>
      </c>
      <c r="L60" s="410">
        <v>38722</v>
      </c>
      <c r="M60" s="77" t="s">
        <v>30</v>
      </c>
      <c r="N60" s="271">
        <v>10000000</v>
      </c>
      <c r="O60" s="271">
        <v>-4106.1984300000004</v>
      </c>
      <c r="P60" s="411">
        <v>0.8</v>
      </c>
      <c r="Q60" s="271">
        <v>71.620583999999994</v>
      </c>
      <c r="R60" s="271">
        <v>71.059638000000007</v>
      </c>
      <c r="S60" s="411">
        <v>-0.55029755279721448</v>
      </c>
      <c r="T60" s="271">
        <v>2259.6309473287643</v>
      </c>
      <c r="U60" s="271">
        <v>908.50811700000008</v>
      </c>
      <c r="V60" s="271">
        <v>0</v>
      </c>
      <c r="W60" s="271">
        <v>3168.1390643287641</v>
      </c>
      <c r="X60" s="271">
        <v>54254.425467000001</v>
      </c>
      <c r="Y60" s="271">
        <v>56856.832840000003</v>
      </c>
      <c r="Z60" s="271">
        <v>2602.4073730000018</v>
      </c>
      <c r="AA60" s="271">
        <v>-565.73169132876228</v>
      </c>
      <c r="AB60" s="271">
        <v>54254.425467000001</v>
      </c>
      <c r="AC60" s="271">
        <v>56856.832840000003</v>
      </c>
      <c r="AD60" s="271">
        <v>2602.4073730000018</v>
      </c>
      <c r="AF60" s="271">
        <v>-23641.437460725003</v>
      </c>
      <c r="AG60" s="402">
        <f>IF(ISERROR(VLOOKUP(B60,Acc_Cash!$A:$H,3,FALSE)),0,VLOOKUP(B60,Acc_Cash!$A:$H,3,FALSE))</f>
        <v>0</v>
      </c>
      <c r="AH60" s="402">
        <f t="shared" si="6"/>
        <v>56856.832840000003</v>
      </c>
      <c r="AI60" s="402">
        <f>AH60-(IF(ISERROR(VLOOKUP(A60,'YTD Last'!$E$2:$Z$500,21,0)),0,VLOOKUP(A60,'YTD Last'!$E$2:$Z$500,21,0)))</f>
        <v>58308.063959999999</v>
      </c>
      <c r="AJ60" s="402">
        <f>AH60-IF(ISERROR(VLOOKUP(A60,'QTD Last'!$A$2:$AH$600,34,0)),0,VLOOKUP(A60,'QTD Last'!$A$2:$AH$600,34,0))</f>
        <v>2602.4073730000018</v>
      </c>
      <c r="AK60" s="402">
        <f>AH60-IF(ISERROR(VLOOKUP(A60,'MTD Last'!$A$2:$AH$600,34,0)),0,VLOOKUP(A60,'MTD Last'!$A$2:$AH$600,34,0))</f>
        <v>2602.4073730000018</v>
      </c>
      <c r="AL60" s="402">
        <f t="shared" si="7"/>
        <v>2602.4073730000018</v>
      </c>
      <c r="AM60" s="403" t="str">
        <f ca="1">ROUND((L60-Control!$C$3)/365,0)&amp;" Year"</f>
        <v>-9 Year</v>
      </c>
      <c r="AN60" s="45">
        <f t="shared" si="8"/>
        <v>6</v>
      </c>
      <c r="AO60" s="45" t="str">
        <f t="shared" si="9"/>
        <v>Code</v>
      </c>
      <c r="AP60" s="45">
        <f t="shared" si="10"/>
        <v>6</v>
      </c>
      <c r="AQ60" s="402">
        <f>AH60-(IF(ISERROR(VLOOKUP(A60,'WTD Last'!$A$1:$AQ$605,34,0)),0,VLOOKUP(A60,'WTD Last'!$A$1:$AQ$605,34,0)))</f>
        <v>14399.714047000001</v>
      </c>
      <c r="AR60" s="563">
        <f>R60-(IF(ISERROR(VLOOKUP(A60,'WTD Last'!$A$1:$AQ$605,18,0)),0,VLOOKUP(A60,'WTD Last'!$A$1:$AQ$605,18,0)))</f>
        <v>-3.0734489999999965</v>
      </c>
      <c r="AS60" s="402">
        <f>O60-(IF(ISERROR(VLOOKUP(A60,'WTD Last'!$A$1:$AQ$605,15,0)),0,VLOOKUP(A60,'WTD Last'!$A$1:$AQ$605,15,0)))</f>
        <v>37.91198599999916</v>
      </c>
      <c r="AT60" s="402">
        <f t="shared" si="11"/>
        <v>222.22222222222223</v>
      </c>
      <c r="AV60" s="564">
        <v>93017</v>
      </c>
      <c r="AW60" s="77"/>
      <c r="AX60" s="271"/>
    </row>
    <row r="61" spans="1:50">
      <c r="A61" s="77">
        <v>242</v>
      </c>
      <c r="B61" s="77">
        <v>357</v>
      </c>
      <c r="C61" s="77" t="s">
        <v>27</v>
      </c>
      <c r="D61" s="77" t="s">
        <v>57</v>
      </c>
      <c r="E61" s="77" t="s">
        <v>71</v>
      </c>
      <c r="F61" s="77" t="s">
        <v>200</v>
      </c>
      <c r="G61" s="77" t="s">
        <v>474</v>
      </c>
      <c r="H61" s="77" t="s">
        <v>468</v>
      </c>
      <c r="I61" s="77" t="s">
        <v>281</v>
      </c>
      <c r="J61" s="454" t="s">
        <v>470</v>
      </c>
      <c r="K61" s="410">
        <v>36823</v>
      </c>
      <c r="L61" s="410">
        <v>38649</v>
      </c>
      <c r="M61" s="77" t="s">
        <v>30</v>
      </c>
      <c r="N61" s="271">
        <v>5000000</v>
      </c>
      <c r="O61" s="271">
        <v>-1960.2979720000001</v>
      </c>
      <c r="P61" s="411">
        <v>0.7</v>
      </c>
      <c r="Q61" s="271">
        <v>80.216363000000001</v>
      </c>
      <c r="R61" s="271">
        <v>75.167923999999999</v>
      </c>
      <c r="S61" s="411">
        <v>-5.0973365336148841</v>
      </c>
      <c r="T61" s="271">
        <v>9992.2984694467668</v>
      </c>
      <c r="U61" s="271">
        <v>487.18920000000003</v>
      </c>
      <c r="V61" s="271">
        <v>0</v>
      </c>
      <c r="W61" s="271">
        <v>10479.487669446768</v>
      </c>
      <c r="X61" s="271">
        <v>-13693.596147</v>
      </c>
      <c r="Y61" s="271">
        <v>-3544.594603</v>
      </c>
      <c r="Z61" s="271">
        <v>10149.001544000001</v>
      </c>
      <c r="AA61" s="271">
        <v>-330.48612544676689</v>
      </c>
      <c r="AB61" s="271">
        <v>-13693.596147</v>
      </c>
      <c r="AC61" s="271">
        <v>-3544.594603</v>
      </c>
      <c r="AD61" s="271">
        <v>10149.001544000001</v>
      </c>
      <c r="AF61" s="271">
        <v>-11286.41557379</v>
      </c>
      <c r="AG61" s="402">
        <f>IF(ISERROR(VLOOKUP(B61,Acc_Cash!$A:$H,3,FALSE)),0,VLOOKUP(B61,Acc_Cash!$A:$H,3,FALSE))</f>
        <v>8944.4444440000007</v>
      </c>
      <c r="AH61" s="402">
        <f t="shared" si="6"/>
        <v>5399.8498410000011</v>
      </c>
      <c r="AI61" s="402">
        <f>AH61-(IF(ISERROR(VLOOKUP(A61,'YTD Last'!$E$2:$Z$500,21,0)),0,VLOOKUP(A61,'YTD Last'!$E$2:$Z$500,21,0)))</f>
        <v>43033.667784000005</v>
      </c>
      <c r="AJ61" s="402">
        <f>AH61-IF(ISERROR(VLOOKUP(A61,'QTD Last'!$A$2:$AH$600,34,0)),0,VLOOKUP(A61,'QTD Last'!$A$2:$AH$600,34,0))</f>
        <v>10149.001544000001</v>
      </c>
      <c r="AK61" s="402">
        <f>AH61-IF(ISERROR(VLOOKUP(A61,'MTD Last'!$A$2:$AH$600,34,0)),0,VLOOKUP(A61,'MTD Last'!$A$2:$AH$600,34,0))</f>
        <v>10149.001544000001</v>
      </c>
      <c r="AL61" s="402">
        <f t="shared" si="7"/>
        <v>10149.001544000001</v>
      </c>
      <c r="AM61" s="403" t="str">
        <f ca="1">ROUND((L61-Control!$C$3)/365,0)&amp;" Year"</f>
        <v>-9 Year</v>
      </c>
      <c r="AN61" s="45">
        <f t="shared" si="8"/>
        <v>6</v>
      </c>
      <c r="AO61" s="45" t="str">
        <f t="shared" si="9"/>
        <v>Code</v>
      </c>
      <c r="AP61" s="45">
        <f t="shared" si="10"/>
        <v>6</v>
      </c>
      <c r="AQ61" s="402">
        <f>AH61-(IF(ISERROR(VLOOKUP(A61,'WTD Last'!$A$1:$AQ$605,34,0)),0,VLOOKUP(A61,'WTD Last'!$A$1:$AQ$605,34,0)))</f>
        <v>17492.410689000004</v>
      </c>
      <c r="AR61" s="563">
        <f>R61-(IF(ISERROR(VLOOKUP(A61,'WTD Last'!$A$1:$AQ$605,18,0)),0,VLOOKUP(A61,'WTD Last'!$A$1:$AQ$605,18,0)))</f>
        <v>-8.3095660000000038</v>
      </c>
      <c r="AS61" s="402">
        <f>O61-(IF(ISERROR(VLOOKUP(A61,'WTD Last'!$A$1:$AQ$605,15,0)),0,VLOOKUP(A61,'WTD Last'!$A$1:$AQ$605,15,0)))</f>
        <v>17.356359000000111</v>
      </c>
      <c r="AT61" s="402">
        <f t="shared" si="11"/>
        <v>97.222222222222229</v>
      </c>
      <c r="AU61" s="564">
        <v>61429</v>
      </c>
      <c r="AV61" s="564">
        <v>4364</v>
      </c>
      <c r="AW61" s="77"/>
      <c r="AX61" s="271"/>
    </row>
    <row r="62" spans="1:50">
      <c r="A62" s="77">
        <v>243</v>
      </c>
      <c r="B62" s="77">
        <v>358</v>
      </c>
      <c r="C62" s="77" t="s">
        <v>27</v>
      </c>
      <c r="D62" s="77" t="s">
        <v>54</v>
      </c>
      <c r="E62" s="77" t="s">
        <v>71</v>
      </c>
      <c r="F62" s="77" t="s">
        <v>200</v>
      </c>
      <c r="G62" s="77" t="s">
        <v>474</v>
      </c>
      <c r="H62" s="77" t="s">
        <v>468</v>
      </c>
      <c r="I62" s="77" t="s">
        <v>279</v>
      </c>
      <c r="J62" s="454" t="s">
        <v>470</v>
      </c>
      <c r="K62" s="410">
        <v>36823</v>
      </c>
      <c r="L62" s="410">
        <v>38649</v>
      </c>
      <c r="M62" s="77" t="s">
        <v>30</v>
      </c>
      <c r="N62" s="271">
        <v>-5000000</v>
      </c>
      <c r="O62" s="271">
        <v>1960.2979720000001</v>
      </c>
      <c r="P62" s="411">
        <v>0.7</v>
      </c>
      <c r="Q62" s="271">
        <v>80.216363000000001</v>
      </c>
      <c r="R62" s="271">
        <v>75.167923999999999</v>
      </c>
      <c r="S62" s="411">
        <v>-5.0973365336148841</v>
      </c>
      <c r="T62" s="271">
        <v>-9992.2984694467668</v>
      </c>
      <c r="U62" s="271">
        <v>-487.18920000000003</v>
      </c>
      <c r="V62" s="271">
        <v>0</v>
      </c>
      <c r="W62" s="271">
        <v>-10479.487669446768</v>
      </c>
      <c r="X62" s="271">
        <v>13693.596147</v>
      </c>
      <c r="Y62" s="271">
        <v>3544.594603</v>
      </c>
      <c r="Z62" s="271">
        <v>-10149.001544000001</v>
      </c>
      <c r="AA62" s="271">
        <v>330.48612544676689</v>
      </c>
      <c r="AB62" s="271">
        <v>13693.596147</v>
      </c>
      <c r="AC62" s="271">
        <v>3544.594603</v>
      </c>
      <c r="AD62" s="271">
        <v>-10149.001544000001</v>
      </c>
      <c r="AF62" s="271">
        <v>11286.41557379</v>
      </c>
      <c r="AG62" s="402">
        <f>IF(ISERROR(VLOOKUP(B62,Acc_Cash!$A:$H,3,FALSE)),0,VLOOKUP(B62,Acc_Cash!$A:$H,3,FALSE))</f>
        <v>-8944.4444440000007</v>
      </c>
      <c r="AH62" s="402">
        <f t="shared" si="6"/>
        <v>-5399.8498410000011</v>
      </c>
      <c r="AI62" s="402">
        <f>AH62-(IF(ISERROR(VLOOKUP(A62,'YTD Last'!$E$2:$Z$500,21,0)),0,VLOOKUP(A62,'YTD Last'!$E$2:$Z$500,21,0)))</f>
        <v>-43033.667784000005</v>
      </c>
      <c r="AJ62" s="402">
        <f>AH62-IF(ISERROR(VLOOKUP(A62,'QTD Last'!$A$2:$AH$600,34,0)),0,VLOOKUP(A62,'QTD Last'!$A$2:$AH$600,34,0))</f>
        <v>-10149.001544000001</v>
      </c>
      <c r="AK62" s="402">
        <f>AH62-IF(ISERROR(VLOOKUP(A62,'MTD Last'!$A$2:$AH$600,34,0)),0,VLOOKUP(A62,'MTD Last'!$A$2:$AH$600,34,0))</f>
        <v>-10149.001544000001</v>
      </c>
      <c r="AL62" s="402">
        <f t="shared" si="7"/>
        <v>-10149.001544000001</v>
      </c>
      <c r="AM62" s="403" t="str">
        <f ca="1">ROUND((L62-Control!$C$3)/365,0)&amp;" Year"</f>
        <v>-9 Year</v>
      </c>
      <c r="AN62" s="45">
        <f t="shared" si="8"/>
        <v>6</v>
      </c>
      <c r="AO62" s="45" t="str">
        <f t="shared" si="9"/>
        <v>Code</v>
      </c>
      <c r="AP62" s="45">
        <f t="shared" si="10"/>
        <v>6</v>
      </c>
      <c r="AQ62" s="402">
        <f>AH62-(IF(ISERROR(VLOOKUP(A62,'WTD Last'!$A$1:$AQ$605,34,0)),0,VLOOKUP(A62,'WTD Last'!$A$1:$AQ$605,34,0)))</f>
        <v>-17492.410689000004</v>
      </c>
      <c r="AR62" s="563">
        <f>R62-(IF(ISERROR(VLOOKUP(A62,'WTD Last'!$A$1:$AQ$605,18,0)),0,VLOOKUP(A62,'WTD Last'!$A$1:$AQ$605,18,0)))</f>
        <v>-8.3095660000000038</v>
      </c>
      <c r="AS62" s="402">
        <f>O62-(IF(ISERROR(VLOOKUP(A62,'WTD Last'!$A$1:$AQ$605,15,0)),0,VLOOKUP(A62,'WTD Last'!$A$1:$AQ$605,15,0)))</f>
        <v>-17.356359000000111</v>
      </c>
      <c r="AT62" s="402">
        <f t="shared" si="11"/>
        <v>-97.222222222222229</v>
      </c>
      <c r="AU62" s="564">
        <v>45549</v>
      </c>
      <c r="AV62" s="564">
        <v>4364</v>
      </c>
      <c r="AW62" s="77"/>
      <c r="AX62" s="271"/>
    </row>
    <row r="63" spans="1:50">
      <c r="A63" s="77">
        <v>244</v>
      </c>
      <c r="B63" s="77">
        <v>359</v>
      </c>
      <c r="C63" s="77" t="s">
        <v>27</v>
      </c>
      <c r="D63" s="77" t="s">
        <v>59</v>
      </c>
      <c r="E63" s="77" t="s">
        <v>71</v>
      </c>
      <c r="F63" s="77" t="s">
        <v>200</v>
      </c>
      <c r="G63" s="77" t="s">
        <v>474</v>
      </c>
      <c r="H63" s="77" t="s">
        <v>468</v>
      </c>
      <c r="I63" s="77" t="s">
        <v>277</v>
      </c>
      <c r="J63" s="454" t="s">
        <v>470</v>
      </c>
      <c r="K63" s="410">
        <v>36823</v>
      </c>
      <c r="L63" s="410">
        <v>38649</v>
      </c>
      <c r="M63" s="77" t="s">
        <v>30</v>
      </c>
      <c r="N63" s="271">
        <v>5000000</v>
      </c>
      <c r="O63" s="271">
        <v>-1960.2979720000001</v>
      </c>
      <c r="P63" s="411">
        <v>0.7</v>
      </c>
      <c r="Q63" s="271">
        <v>80.216363000000001</v>
      </c>
      <c r="R63" s="271">
        <v>75.167923999999999</v>
      </c>
      <c r="S63" s="411">
        <v>-5.0973365336148841</v>
      </c>
      <c r="T63" s="271">
        <v>9992.2984694467668</v>
      </c>
      <c r="U63" s="271">
        <v>487.18920000000003</v>
      </c>
      <c r="V63" s="271">
        <v>0</v>
      </c>
      <c r="W63" s="271">
        <v>10479.487669446768</v>
      </c>
      <c r="X63" s="271">
        <v>-13693.596147</v>
      </c>
      <c r="Y63" s="271">
        <v>-3544.594603</v>
      </c>
      <c r="Z63" s="271">
        <v>10149.001544000001</v>
      </c>
      <c r="AA63" s="271">
        <v>-330.48612544676689</v>
      </c>
      <c r="AB63" s="271">
        <v>-13693.596147</v>
      </c>
      <c r="AC63" s="271">
        <v>-3544.594603</v>
      </c>
      <c r="AD63" s="271">
        <v>10149.001544000001</v>
      </c>
      <c r="AF63" s="271">
        <v>-11286.41557379</v>
      </c>
      <c r="AG63" s="402">
        <f>IF(ISERROR(VLOOKUP(B63,Acc_Cash!$A:$H,3,FALSE)),0,VLOOKUP(B63,Acc_Cash!$A:$H,3,FALSE))</f>
        <v>8944.4444440000007</v>
      </c>
      <c r="AH63" s="402">
        <f t="shared" si="6"/>
        <v>5399.8498410000011</v>
      </c>
      <c r="AI63" s="402">
        <f>AH63-(IF(ISERROR(VLOOKUP(A63,'YTD Last'!$E$2:$Z$383,21,0)),0,VLOOKUP(A63,'YTD Last'!$E$2:$Z$383,21,0)))</f>
        <v>43033.667784000005</v>
      </c>
      <c r="AJ63" s="402">
        <f>AH63-IF(ISERROR(VLOOKUP(A63,'QTD Last'!$A$2:$AH$600,34,0)),0,VLOOKUP(A63,'QTD Last'!$A$2:$AH$600,34,0))</f>
        <v>10149.001544000001</v>
      </c>
      <c r="AK63" s="402">
        <f>AH63-IF(ISERROR(VLOOKUP(A63,'MTD Last'!$A$2:$AH$600,34,0)),0,VLOOKUP(A63,'MTD Last'!$A$2:$AH$600,34,0))</f>
        <v>10149.001544000001</v>
      </c>
      <c r="AL63" s="402">
        <f t="shared" si="7"/>
        <v>10149.001544000001</v>
      </c>
      <c r="AM63" s="403" t="str">
        <f ca="1">ROUND((L63-Control!$C$3)/365,0)&amp;" Year"</f>
        <v>-9 Year</v>
      </c>
      <c r="AN63" s="45">
        <f t="shared" si="8"/>
        <v>6</v>
      </c>
      <c r="AO63" s="45" t="str">
        <f t="shared" si="9"/>
        <v>Code</v>
      </c>
      <c r="AP63" s="45">
        <f t="shared" si="10"/>
        <v>6</v>
      </c>
      <c r="AQ63" s="402">
        <f>AH63-(IF(ISERROR(VLOOKUP(A63,'WTD Last'!$A$1:$AQ$605,34,0)),0,VLOOKUP(A63,'WTD Last'!$A$1:$AQ$605,34,0)))</f>
        <v>17492.410689000004</v>
      </c>
      <c r="AR63" s="563">
        <f>R63-(IF(ISERROR(VLOOKUP(A63,'WTD Last'!$A$1:$AQ$605,18,0)),0,VLOOKUP(A63,'WTD Last'!$A$1:$AQ$605,18,0)))</f>
        <v>-8.3095660000000038</v>
      </c>
      <c r="AS63" s="402">
        <f>O63-(IF(ISERROR(VLOOKUP(A63,'WTD Last'!$A$1:$AQ$605,15,0)),0,VLOOKUP(A63,'WTD Last'!$A$1:$AQ$605,15,0)))</f>
        <v>17.356359000000111</v>
      </c>
      <c r="AT63" s="402">
        <f t="shared" si="11"/>
        <v>97.222222222222229</v>
      </c>
      <c r="AU63" s="564">
        <v>1305</v>
      </c>
      <c r="AV63" s="564">
        <v>4364</v>
      </c>
      <c r="AW63" s="77"/>
      <c r="AX63" s="271"/>
    </row>
    <row r="64" spans="1:50">
      <c r="A64" s="77">
        <v>245</v>
      </c>
      <c r="B64" s="77">
        <v>360</v>
      </c>
      <c r="C64" s="77" t="s">
        <v>27</v>
      </c>
      <c r="D64" s="77" t="s">
        <v>28</v>
      </c>
      <c r="E64" s="77" t="s">
        <v>71</v>
      </c>
      <c r="F64" s="77" t="s">
        <v>200</v>
      </c>
      <c r="G64" s="77" t="s">
        <v>474</v>
      </c>
      <c r="H64" s="77" t="s">
        <v>468</v>
      </c>
      <c r="I64" s="77" t="s">
        <v>92</v>
      </c>
      <c r="J64" s="454" t="s">
        <v>470</v>
      </c>
      <c r="K64" s="410">
        <v>36824</v>
      </c>
      <c r="L64" s="410">
        <v>38650</v>
      </c>
      <c r="M64" s="77" t="s">
        <v>30</v>
      </c>
      <c r="N64" s="271">
        <v>15000000</v>
      </c>
      <c r="O64" s="271">
        <v>-5884.0024300000005</v>
      </c>
      <c r="P64" s="411">
        <v>0.7</v>
      </c>
      <c r="Q64" s="271">
        <v>80.243978999999996</v>
      </c>
      <c r="R64" s="271">
        <v>75.195584999999994</v>
      </c>
      <c r="S64" s="411">
        <v>-5.0973351142387031</v>
      </c>
      <c r="T64" s="271">
        <v>29992.73219870486</v>
      </c>
      <c r="U64" s="271">
        <v>1461.641316</v>
      </c>
      <c r="V64" s="271">
        <v>0</v>
      </c>
      <c r="W64" s="271">
        <v>31454.373514704861</v>
      </c>
      <c r="X64" s="271">
        <v>-41568.414632</v>
      </c>
      <c r="Y64" s="271">
        <v>-11107.229611000001</v>
      </c>
      <c r="Z64" s="271">
        <v>30461.185020999998</v>
      </c>
      <c r="AA64" s="271">
        <v>-993.1884937048635</v>
      </c>
      <c r="AB64" s="271">
        <v>-41568.414632</v>
      </c>
      <c r="AC64" s="271">
        <v>-11107.229611000001</v>
      </c>
      <c r="AD64" s="271">
        <v>30461.185020999998</v>
      </c>
      <c r="AF64" s="271">
        <v>-33877.143990725002</v>
      </c>
      <c r="AG64" s="402">
        <f>IF(ISERROR(VLOOKUP(B64,Acc_Cash!$A:$H,3,FALSE)),0,VLOOKUP(B64,Acc_Cash!$A:$H,3,FALSE))</f>
        <v>26833.333332999999</v>
      </c>
      <c r="AH64" s="402">
        <f t="shared" si="6"/>
        <v>15726.103721999998</v>
      </c>
      <c r="AI64" s="402">
        <f>AH64-(IF(ISERROR(VLOOKUP(A64,'YTD Last'!$E$2:$Z$500,21,0)),0,VLOOKUP(A64,'YTD Last'!$E$2:$Z$500,21,0)))</f>
        <v>129020.294973</v>
      </c>
      <c r="AJ64" s="402">
        <f>AH64-IF(ISERROR(VLOOKUP(A64,'QTD Last'!$A$2:$AH$600,34,0)),0,VLOOKUP(A64,'QTD Last'!$A$2:$AH$600,34,0))</f>
        <v>30461.185020999998</v>
      </c>
      <c r="AK64" s="402">
        <f>AH64-IF(ISERROR(VLOOKUP(A64,'MTD Last'!$A$2:$AH$600,34,0)),0,VLOOKUP(A64,'MTD Last'!$A$2:$AH$600,34,0))</f>
        <v>30461.185020999998</v>
      </c>
      <c r="AL64" s="402">
        <f t="shared" si="7"/>
        <v>30461.185020999998</v>
      </c>
      <c r="AM64" s="403" t="str">
        <f ca="1">ROUND((L64-Control!$C$3)/365,0)&amp;" Year"</f>
        <v>-9 Year</v>
      </c>
      <c r="AN64" s="45">
        <f t="shared" si="8"/>
        <v>6</v>
      </c>
      <c r="AO64" s="45" t="str">
        <f t="shared" si="9"/>
        <v>Code</v>
      </c>
      <c r="AP64" s="45">
        <f t="shared" si="10"/>
        <v>6</v>
      </c>
      <c r="AQ64" s="402">
        <f>AH64-(IF(ISERROR(VLOOKUP(A64,'WTD Last'!$A$1:$AQ$605,34,0)),0,VLOOKUP(A64,'WTD Last'!$A$1:$AQ$605,34,0)))</f>
        <v>52417.812250000003</v>
      </c>
      <c r="AR64" s="563">
        <f>R64-(IF(ISERROR(VLOOKUP(A64,'WTD Last'!$A$1:$AQ$605,18,0)),0,VLOOKUP(A64,'WTD Last'!$A$1:$AQ$605,18,0)))</f>
        <v>-8.2954660000000047</v>
      </c>
      <c r="AS64" s="402">
        <f>O64-(IF(ISERROR(VLOOKUP(A64,'WTD Last'!$A$1:$AQ$605,15,0)),0,VLOOKUP(A64,'WTD Last'!$A$1:$AQ$605,15,0)))</f>
        <v>52.11596499999996</v>
      </c>
      <c r="AT64" s="402">
        <f t="shared" si="11"/>
        <v>291.66666666666663</v>
      </c>
      <c r="AU64" s="564">
        <v>81676</v>
      </c>
      <c r="AV64" s="564">
        <v>4364</v>
      </c>
      <c r="AW64" s="77"/>
      <c r="AX64" s="271"/>
    </row>
    <row r="65" spans="1:50">
      <c r="A65" s="77">
        <v>248</v>
      </c>
      <c r="B65" s="77">
        <v>362</v>
      </c>
      <c r="C65" s="77" t="s">
        <v>27</v>
      </c>
      <c r="D65" s="77" t="s">
        <v>57</v>
      </c>
      <c r="E65" s="77" t="s">
        <v>71</v>
      </c>
      <c r="F65" s="77" t="s">
        <v>200</v>
      </c>
      <c r="G65" s="77" t="s">
        <v>474</v>
      </c>
      <c r="H65" s="77" t="s">
        <v>468</v>
      </c>
      <c r="I65" s="77" t="s">
        <v>261</v>
      </c>
      <c r="J65" s="454" t="s">
        <v>470</v>
      </c>
      <c r="K65" s="410">
        <v>36824</v>
      </c>
      <c r="L65" s="410">
        <v>37189</v>
      </c>
      <c r="M65" s="77" t="s">
        <v>30</v>
      </c>
      <c r="N65" s="271">
        <v>-20000000</v>
      </c>
      <c r="O65" s="271">
        <v>1074.083134</v>
      </c>
      <c r="P65" s="411">
        <v>0.55000000000000004</v>
      </c>
      <c r="Q65" s="271">
        <v>41.172696999999999</v>
      </c>
      <c r="R65" s="271">
        <v>35.786520000000003</v>
      </c>
      <c r="S65" s="411">
        <v>-5.2378643635897504</v>
      </c>
      <c r="T65" s="271">
        <v>-5625.9017711113947</v>
      </c>
      <c r="U65" s="271">
        <v>-776.19515999999999</v>
      </c>
      <c r="V65" s="271">
        <v>0</v>
      </c>
      <c r="W65" s="271">
        <v>-6402.096931111395</v>
      </c>
      <c r="X65" s="271">
        <v>-36148.899986999997</v>
      </c>
      <c r="Y65" s="271">
        <v>-42366.415708</v>
      </c>
      <c r="Z65" s="271">
        <v>-6217.5157210000034</v>
      </c>
      <c r="AA65" s="271">
        <v>184.58121011139156</v>
      </c>
      <c r="AB65" s="271">
        <v>-36148.899986999997</v>
      </c>
      <c r="AC65" s="271">
        <v>-42366.415708</v>
      </c>
      <c r="AD65" s="271">
        <v>-6217.5157210000034</v>
      </c>
      <c r="AF65" s="271">
        <v>6184.0336440049996</v>
      </c>
      <c r="AG65" s="402">
        <f>IF(ISERROR(VLOOKUP(B65,Acc_Cash!$A:$H,3,FALSE)),0,VLOOKUP(B65,Acc_Cash!$A:$H,3,FALSE))</f>
        <v>-28111.111110999998</v>
      </c>
      <c r="AH65" s="402">
        <f t="shared" si="6"/>
        <v>-70477.526818999992</v>
      </c>
      <c r="AI65" s="402">
        <f>AH65-(IF(ISERROR(VLOOKUP(A65,'YTD Last'!$E$2:$Z$500,21,0)),0,VLOOKUP(A65,'YTD Last'!$E$2:$Z$500,21,0)))</f>
        <v>-100615.06154999998</v>
      </c>
      <c r="AJ65" s="402">
        <f>AH65-IF(ISERROR(VLOOKUP(A65,'QTD Last'!$A$2:$AH$600,34,0)),0,VLOOKUP(A65,'QTD Last'!$A$2:$AH$600,34,0))</f>
        <v>-6217.5157209999961</v>
      </c>
      <c r="AK65" s="402">
        <f>AH65-IF(ISERROR(VLOOKUP(A65,'MTD Last'!$A$2:$AH$600,34,0)),0,VLOOKUP(A65,'MTD Last'!$A$2:$AH$600,34,0))</f>
        <v>-6217.5157209999961</v>
      </c>
      <c r="AL65" s="402">
        <f t="shared" si="7"/>
        <v>-6217.5157210000034</v>
      </c>
      <c r="AM65" s="403" t="str">
        <f ca="1">ROUND((L65-Control!$C$3)/365,0)&amp;" Year"</f>
        <v>-13 Year</v>
      </c>
      <c r="AN65" s="45">
        <f t="shared" si="8"/>
        <v>6</v>
      </c>
      <c r="AO65" s="45" t="str">
        <f t="shared" si="9"/>
        <v>Code</v>
      </c>
      <c r="AP65" s="45">
        <f t="shared" si="10"/>
        <v>6</v>
      </c>
      <c r="AQ65" s="402">
        <f>AH65-(IF(ISERROR(VLOOKUP(A65,'WTD Last'!$A$1:$AQ$605,34,0)),0,VLOOKUP(A65,'WTD Last'!$A$1:$AQ$605,34,0)))</f>
        <v>-15360.038633999997</v>
      </c>
      <c r="AR65" s="563">
        <f>R65-(IF(ISERROR(VLOOKUP(A65,'WTD Last'!$A$1:$AQ$605,18,0)),0,VLOOKUP(A65,'WTD Last'!$A$1:$AQ$605,18,0)))</f>
        <v>-11.925050999999996</v>
      </c>
      <c r="AS65" s="402">
        <f>O65-(IF(ISERROR(VLOOKUP(A65,'WTD Last'!$A$1:$AQ$605,15,0)),0,VLOOKUP(A65,'WTD Last'!$A$1:$AQ$605,15,0)))</f>
        <v>-40.60912600000006</v>
      </c>
      <c r="AT65" s="402">
        <f t="shared" si="11"/>
        <v>-305.5555555555556</v>
      </c>
      <c r="AU65" s="564">
        <v>63051</v>
      </c>
      <c r="AV65" s="564">
        <v>4364</v>
      </c>
      <c r="AW65" s="77"/>
      <c r="AX65" s="271"/>
    </row>
    <row r="66" spans="1:50">
      <c r="A66" s="77">
        <v>249</v>
      </c>
      <c r="B66" s="77">
        <v>363</v>
      </c>
      <c r="C66" s="77" t="s">
        <v>27</v>
      </c>
      <c r="D66" s="77" t="s">
        <v>54</v>
      </c>
      <c r="E66" s="77" t="s">
        <v>71</v>
      </c>
      <c r="F66" s="77" t="s">
        <v>200</v>
      </c>
      <c r="G66" s="77" t="s">
        <v>474</v>
      </c>
      <c r="H66" s="77" t="s">
        <v>468</v>
      </c>
      <c r="I66" s="77" t="s">
        <v>279</v>
      </c>
      <c r="J66" s="454" t="s">
        <v>470</v>
      </c>
      <c r="K66" s="410">
        <v>36824</v>
      </c>
      <c r="L66" s="410">
        <v>37189</v>
      </c>
      <c r="M66" s="77" t="s">
        <v>30</v>
      </c>
      <c r="N66" s="271">
        <v>20000000</v>
      </c>
      <c r="O66" s="271">
        <v>-1074.083134</v>
      </c>
      <c r="P66" s="411">
        <v>0.55000000000000004</v>
      </c>
      <c r="Q66" s="271">
        <v>41.172696999999999</v>
      </c>
      <c r="R66" s="271">
        <v>35.786520000000003</v>
      </c>
      <c r="S66" s="411">
        <v>-5.2378643635897504</v>
      </c>
      <c r="T66" s="271">
        <v>5625.9017711113947</v>
      </c>
      <c r="U66" s="271">
        <v>776.19515999999999</v>
      </c>
      <c r="V66" s="271">
        <v>0</v>
      </c>
      <c r="W66" s="271">
        <v>6402.096931111395</v>
      </c>
      <c r="X66" s="271">
        <v>36148.899986999997</v>
      </c>
      <c r="Y66" s="271">
        <v>42366.415708</v>
      </c>
      <c r="Z66" s="271">
        <v>6217.5157210000034</v>
      </c>
      <c r="AA66" s="271">
        <v>-184.58121011139156</v>
      </c>
      <c r="AB66" s="271">
        <v>36148.899986999997</v>
      </c>
      <c r="AC66" s="271">
        <v>42366.415708</v>
      </c>
      <c r="AD66" s="271">
        <v>6217.5157210000034</v>
      </c>
      <c r="AF66" s="271">
        <v>-6184.0336440049996</v>
      </c>
      <c r="AG66" s="402">
        <f>IF(ISERROR(VLOOKUP(B66,Acc_Cash!$A:$H,3,FALSE)),0,VLOOKUP(B66,Acc_Cash!$A:$H,3,FALSE))</f>
        <v>28111.111110999998</v>
      </c>
      <c r="AH66" s="402">
        <f t="shared" ref="AH66:AH97" si="12">AG66+AC66</f>
        <v>70477.526818999992</v>
      </c>
      <c r="AI66" s="402">
        <f>AH66-(IF(ISERROR(VLOOKUP(A66,'YTD Last'!$E$2:$Z$383,21,0)),0,VLOOKUP(A66,'YTD Last'!$E$2:$Z$383,21,0)))</f>
        <v>100615.06154999998</v>
      </c>
      <c r="AJ66" s="402">
        <f>AH66-IF(ISERROR(VLOOKUP(A66,'QTD Last'!$A$2:$AH$600,34,0)),0,VLOOKUP(A66,'QTD Last'!$A$2:$AH$600,34,0))</f>
        <v>6217.5157209999961</v>
      </c>
      <c r="AK66" s="402">
        <f>AH66-IF(ISERROR(VLOOKUP(A66,'MTD Last'!$A$2:$AH$600,34,0)),0,VLOOKUP(A66,'MTD Last'!$A$2:$AH$600,34,0))</f>
        <v>6217.5157209999961</v>
      </c>
      <c r="AL66" s="402">
        <f t="shared" si="7"/>
        <v>6217.5157210000034</v>
      </c>
      <c r="AM66" s="403" t="str">
        <f ca="1">ROUND((L66-Control!$C$3)/365,0)&amp;" Year"</f>
        <v>-13 Year</v>
      </c>
      <c r="AN66" s="45">
        <f t="shared" si="8"/>
        <v>6</v>
      </c>
      <c r="AO66" s="45" t="str">
        <f t="shared" si="9"/>
        <v>Code</v>
      </c>
      <c r="AP66" s="45">
        <f t="shared" ref="AP66:AP97" si="13">IF(AN66="Code",AO66,AN66)</f>
        <v>6</v>
      </c>
      <c r="AQ66" s="402">
        <f>AH66-(IF(ISERROR(VLOOKUP(A66,'WTD Last'!$A$1:$AQ$605,34,0)),0,VLOOKUP(A66,'WTD Last'!$A$1:$AQ$605,34,0)))</f>
        <v>15360.038633999997</v>
      </c>
      <c r="AR66" s="563">
        <f>R66-(IF(ISERROR(VLOOKUP(A66,'WTD Last'!$A$1:$AQ$605,18,0)),0,VLOOKUP(A66,'WTD Last'!$A$1:$AQ$605,18,0)))</f>
        <v>-11.925050999999996</v>
      </c>
      <c r="AS66" s="402">
        <f>O66-(IF(ISERROR(VLOOKUP(A66,'WTD Last'!$A$1:$AQ$605,15,0)),0,VLOOKUP(A66,'WTD Last'!$A$1:$AQ$605,15,0)))</f>
        <v>40.60912600000006</v>
      </c>
      <c r="AT66" s="402">
        <f t="shared" si="11"/>
        <v>305.5555555555556</v>
      </c>
      <c r="AU66" s="564">
        <v>45549</v>
      </c>
      <c r="AV66" s="564">
        <v>4364</v>
      </c>
      <c r="AW66" s="77"/>
      <c r="AX66" s="271"/>
    </row>
    <row r="67" spans="1:50">
      <c r="A67" s="77">
        <v>250</v>
      </c>
      <c r="B67" s="77">
        <v>364</v>
      </c>
      <c r="C67" s="77" t="s">
        <v>27</v>
      </c>
      <c r="D67" s="77" t="s">
        <v>59</v>
      </c>
      <c r="E67" s="77" t="s">
        <v>71</v>
      </c>
      <c r="F67" s="77" t="s">
        <v>200</v>
      </c>
      <c r="G67" s="77" t="s">
        <v>474</v>
      </c>
      <c r="H67" s="77" t="s">
        <v>468</v>
      </c>
      <c r="I67" s="77" t="s">
        <v>277</v>
      </c>
      <c r="J67" s="454" t="s">
        <v>470</v>
      </c>
      <c r="K67" s="410">
        <v>36824</v>
      </c>
      <c r="L67" s="410">
        <v>37189</v>
      </c>
      <c r="M67" s="77" t="s">
        <v>30</v>
      </c>
      <c r="N67" s="271">
        <v>-20000000</v>
      </c>
      <c r="O67" s="271">
        <v>1074.083134</v>
      </c>
      <c r="P67" s="411">
        <v>0.55000000000000004</v>
      </c>
      <c r="Q67" s="271">
        <v>41.172696999999999</v>
      </c>
      <c r="R67" s="271">
        <v>35.786520000000003</v>
      </c>
      <c r="S67" s="411">
        <v>-5.2378643635897504</v>
      </c>
      <c r="T67" s="271">
        <v>-5625.9017711113947</v>
      </c>
      <c r="U67" s="271">
        <v>-776.19515999999999</v>
      </c>
      <c r="V67" s="271">
        <v>0</v>
      </c>
      <c r="W67" s="271">
        <v>-6402.096931111395</v>
      </c>
      <c r="X67" s="271">
        <v>-36148.899986999997</v>
      </c>
      <c r="Y67" s="271">
        <v>-42366.415708</v>
      </c>
      <c r="Z67" s="271">
        <v>-6217.5157210000034</v>
      </c>
      <c r="AA67" s="271">
        <v>184.58121011139156</v>
      </c>
      <c r="AB67" s="271">
        <v>-36148.899986999997</v>
      </c>
      <c r="AC67" s="271">
        <v>-42366.415708</v>
      </c>
      <c r="AD67" s="271">
        <v>-6217.5157210000034</v>
      </c>
      <c r="AF67" s="271">
        <v>6184.0336440049996</v>
      </c>
      <c r="AG67" s="402">
        <f>IF(ISERROR(VLOOKUP(B67,Acc_Cash!$A:$H,3,FALSE)),0,VLOOKUP(B67,Acc_Cash!$A:$H,3,FALSE))</f>
        <v>-28111.111110999998</v>
      </c>
      <c r="AH67" s="402">
        <f t="shared" si="12"/>
        <v>-70477.526818999992</v>
      </c>
      <c r="AI67" s="402">
        <f>AH67-(IF(ISERROR(VLOOKUP(A67,'YTD Last'!$E$2:$Z$383,21,0)),0,VLOOKUP(A67,'YTD Last'!$E$2:$Z$383,21,0)))</f>
        <v>-100615.06154999998</v>
      </c>
      <c r="AJ67" s="402">
        <f>AH67-IF(ISERROR(VLOOKUP(A67,'QTD Last'!$A$2:$AH$600,34,0)),0,VLOOKUP(A67,'QTD Last'!$A$2:$AH$600,34,0))</f>
        <v>-6217.5157209999961</v>
      </c>
      <c r="AK67" s="402">
        <f>AH67-IF(ISERROR(VLOOKUP(A67,'MTD Last'!$A$2:$AH$600,34,0)),0,VLOOKUP(A67,'MTD Last'!$A$2:$AH$600,34,0))</f>
        <v>-6217.5157209999961</v>
      </c>
      <c r="AL67" s="402">
        <f t="shared" ref="AL67:AL98" si="14">AD67-AE67</f>
        <v>-6217.5157210000034</v>
      </c>
      <c r="AM67" s="403" t="str">
        <f ca="1">ROUND((L67-Control!$C$3)/365,0)&amp;" Year"</f>
        <v>-13 Year</v>
      </c>
      <c r="AN67" s="45">
        <f t="shared" ref="AN67:AN98" si="15">IF(F67="AAA",1,IF(F67="AA+",2,IF(F67="AA",3,IF(F67="AA-",4,IF(F67="A+",5,IF(F67="A",6,IF(F67="A-",7,IF(F67="BBB+",8,"Code"))))))))</f>
        <v>6</v>
      </c>
      <c r="AO67" s="45" t="str">
        <f t="shared" ref="AO67:AO98" si="16">IF(F67="BBB",9,IF(F67="BBB-",10,IF(F67="BB+",11,IF(F67="BB",12,IF(F67="BB-",13,IF(F67="B+",14,IF(F67="B",15,IF(F67="B-",16,"Code"))))))))</f>
        <v>Code</v>
      </c>
      <c r="AP67" s="45">
        <f t="shared" si="13"/>
        <v>6</v>
      </c>
      <c r="AQ67" s="402">
        <f>AH67-(IF(ISERROR(VLOOKUP(A67,'WTD Last'!$A$1:$AQ$605,34,0)),0,VLOOKUP(A67,'WTD Last'!$A$1:$AQ$605,34,0)))</f>
        <v>-15360.038633999997</v>
      </c>
      <c r="AR67" s="563">
        <f>R67-(IF(ISERROR(VLOOKUP(A67,'WTD Last'!$A$1:$AQ$605,18,0)),0,VLOOKUP(A67,'WTD Last'!$A$1:$AQ$605,18,0)))</f>
        <v>-11.925050999999996</v>
      </c>
      <c r="AS67" s="402">
        <f>O67-(IF(ISERROR(VLOOKUP(A67,'WTD Last'!$A$1:$AQ$605,15,0)),0,VLOOKUP(A67,'WTD Last'!$A$1:$AQ$605,15,0)))</f>
        <v>-40.60912600000006</v>
      </c>
      <c r="AT67" s="402">
        <f t="shared" ref="AT67:AT130" si="17">N67*(P67/100)/360</f>
        <v>-305.5555555555556</v>
      </c>
      <c r="AU67" s="564">
        <v>1305</v>
      </c>
      <c r="AV67" s="564">
        <v>4364</v>
      </c>
      <c r="AW67" s="77"/>
      <c r="AX67" s="271"/>
    </row>
    <row r="68" spans="1:50">
      <c r="A68" s="77">
        <v>1379</v>
      </c>
      <c r="B68" s="77">
        <v>435</v>
      </c>
      <c r="C68" s="77" t="s">
        <v>27</v>
      </c>
      <c r="D68" s="77" t="s">
        <v>28</v>
      </c>
      <c r="E68" s="77" t="s">
        <v>71</v>
      </c>
      <c r="F68" s="77" t="s">
        <v>200</v>
      </c>
      <c r="G68" s="77" t="s">
        <v>474</v>
      </c>
      <c r="H68" s="77" t="s">
        <v>468</v>
      </c>
      <c r="I68" s="77" t="s">
        <v>31</v>
      </c>
      <c r="J68" s="454" t="s">
        <v>470</v>
      </c>
      <c r="K68" s="410">
        <v>36880</v>
      </c>
      <c r="L68" s="410">
        <v>38706</v>
      </c>
      <c r="M68" s="77" t="s">
        <v>30</v>
      </c>
      <c r="N68" s="271">
        <v>-10000000</v>
      </c>
      <c r="O68" s="271">
        <v>4083.7429399999996</v>
      </c>
      <c r="P68" s="411">
        <v>1</v>
      </c>
      <c r="Q68" s="271">
        <v>81.748227999999997</v>
      </c>
      <c r="R68" s="271">
        <v>76.701732000000007</v>
      </c>
      <c r="S68" s="411">
        <v>-5.0959486764346886</v>
      </c>
      <c r="T68" s="271">
        <v>-20810.544429992504</v>
      </c>
      <c r="U68" s="271">
        <v>-1056.3172950000001</v>
      </c>
      <c r="V68" s="271">
        <v>0</v>
      </c>
      <c r="W68" s="271">
        <v>-21866.861724992505</v>
      </c>
      <c r="X68" s="271">
        <v>-78853.739600999994</v>
      </c>
      <c r="Y68" s="271">
        <v>-100150.58624999999</v>
      </c>
      <c r="Z68" s="271">
        <v>-21296.846648999999</v>
      </c>
      <c r="AA68" s="271">
        <v>570.01507599250544</v>
      </c>
      <c r="AB68" s="271">
        <v>-78853.739600999994</v>
      </c>
      <c r="AC68" s="271">
        <v>-100150.58624999999</v>
      </c>
      <c r="AD68" s="271">
        <v>-21296.846648999999</v>
      </c>
      <c r="AF68" s="271">
        <v>23512.149977049998</v>
      </c>
      <c r="AG68" s="402">
        <f>IF(ISERROR(VLOOKUP(B68,Acc_Cash!$A:$H,3,FALSE)),0,VLOOKUP(B68,Acc_Cash!$A:$H,3,FALSE))</f>
        <v>-25000</v>
      </c>
      <c r="AH68" s="402">
        <f t="shared" si="12"/>
        <v>-125150.58624999999</v>
      </c>
      <c r="AI68" s="402">
        <f>AH68-(IF(ISERROR(VLOOKUP(A68,'YTD Last'!$E$2:$Z$500,21,0)),0,VLOOKUP(A68,'YTD Last'!$E$2:$Z$500,21,0)))</f>
        <v>-89059.074280000001</v>
      </c>
      <c r="AJ68" s="402">
        <f>AH68-IF(ISERROR(VLOOKUP(A68,'QTD Last'!$A$2:$AH$600,34,0)),0,VLOOKUP(A68,'QTD Last'!$A$2:$AH$600,34,0))</f>
        <v>-21296.846648999999</v>
      </c>
      <c r="AK68" s="402">
        <f>AH68-IF(ISERROR(VLOOKUP(A68,'MTD Last'!$A$2:$AH$600,34,0)),0,VLOOKUP(A68,'MTD Last'!$A$2:$AH$600,34,0))</f>
        <v>-21296.846648999999</v>
      </c>
      <c r="AL68" s="402">
        <f t="shared" si="14"/>
        <v>-21296.846648999999</v>
      </c>
      <c r="AM68" s="403" t="str">
        <f ca="1">ROUND((L68-Control!$C$3)/365,0)&amp;" Year"</f>
        <v>-9 Year</v>
      </c>
      <c r="AN68" s="45">
        <f t="shared" si="15"/>
        <v>6</v>
      </c>
      <c r="AO68" s="45" t="str">
        <f t="shared" si="16"/>
        <v>Code</v>
      </c>
      <c r="AP68" s="45">
        <f t="shared" si="13"/>
        <v>6</v>
      </c>
      <c r="AQ68" s="402">
        <f>AH68-(IF(ISERROR(VLOOKUP(A68,'WTD Last'!$A$1:$AQ$605,34,0)),0,VLOOKUP(A68,'WTD Last'!$A$1:$AQ$605,34,0)))</f>
        <v>-33039.838483999993</v>
      </c>
      <c r="AR68" s="563">
        <f>R68-(IF(ISERROR(VLOOKUP(A68,'WTD Last'!$A$1:$AQ$605,18,0)),0,VLOOKUP(A68,'WTD Last'!$A$1:$AQ$605,18,0)))</f>
        <v>-7.5233309999999989</v>
      </c>
      <c r="AS68" s="402">
        <f>O68-(IF(ISERROR(VLOOKUP(A68,'WTD Last'!$A$1:$AQ$605,15,0)),0,VLOOKUP(A68,'WTD Last'!$A$1:$AQ$605,15,0)))</f>
        <v>-37.30928300000005</v>
      </c>
      <c r="AT68" s="402">
        <f t="shared" si="17"/>
        <v>-277.77777777777777</v>
      </c>
      <c r="AU68" s="564">
        <v>86921</v>
      </c>
      <c r="AV68" s="564">
        <v>4364</v>
      </c>
      <c r="AW68" s="77"/>
      <c r="AX68" s="271"/>
    </row>
    <row r="69" spans="1:50">
      <c r="A69" s="77">
        <v>1649</v>
      </c>
      <c r="B69" s="77">
        <v>859</v>
      </c>
      <c r="C69" s="77" t="s">
        <v>27</v>
      </c>
      <c r="D69" s="77" t="s">
        <v>28</v>
      </c>
      <c r="E69" s="77" t="s">
        <v>71</v>
      </c>
      <c r="F69" s="77" t="s">
        <v>200</v>
      </c>
      <c r="G69" s="77" t="s">
        <v>474</v>
      </c>
      <c r="H69" s="77" t="s">
        <v>468</v>
      </c>
      <c r="I69" s="77" t="s">
        <v>31</v>
      </c>
      <c r="J69" s="454" t="s">
        <v>470</v>
      </c>
      <c r="K69" s="410">
        <v>36945</v>
      </c>
      <c r="L69" s="410">
        <v>38771</v>
      </c>
      <c r="M69" s="77" t="s">
        <v>30</v>
      </c>
      <c r="N69" s="271">
        <v>-10000000</v>
      </c>
      <c r="O69" s="271">
        <v>4170.9523589999999</v>
      </c>
      <c r="P69" s="411">
        <v>0.7</v>
      </c>
      <c r="Q69" s="271">
        <v>83.472939999999994</v>
      </c>
      <c r="R69" s="271">
        <v>78.427226000000005</v>
      </c>
      <c r="S69" s="411">
        <v>-5.0939237998751423</v>
      </c>
      <c r="T69" s="271">
        <v>-21246.513489655466</v>
      </c>
      <c r="U69" s="271">
        <v>-974.41293899999994</v>
      </c>
      <c r="V69" s="271">
        <v>0</v>
      </c>
      <c r="W69" s="271">
        <v>-22220.926428655468</v>
      </c>
      <c r="X69" s="271">
        <v>49483.334429000002</v>
      </c>
      <c r="Y69" s="271">
        <v>28031.151549999999</v>
      </c>
      <c r="Z69" s="271">
        <v>-21452.182879000004</v>
      </c>
      <c r="AA69" s="271">
        <v>768.74354965546445</v>
      </c>
      <c r="AB69" s="271">
        <v>49483.334429000002</v>
      </c>
      <c r="AC69" s="271">
        <v>28031.151549999999</v>
      </c>
      <c r="AD69" s="271">
        <v>-21452.182879000004</v>
      </c>
      <c r="AF69" s="271">
        <v>24014.258206942501</v>
      </c>
      <c r="AG69" s="402">
        <f>IF(ISERROR(VLOOKUP(B69,Acc_Cash!$A:$H,3,FALSE)),0,VLOOKUP(B69,Acc_Cash!$A:$H,3,FALSE))</f>
        <v>0</v>
      </c>
      <c r="AH69" s="402">
        <f t="shared" si="12"/>
        <v>28031.151549999999</v>
      </c>
      <c r="AI69" s="402">
        <f>AH69-(IF(ISERROR(VLOOKUP(A69,'YTD Last'!$E$2:$Z$383,21,0)),0,VLOOKUP(A69,'YTD Last'!$E$2:$Z$383,21,0)))</f>
        <v>28031.151549999999</v>
      </c>
      <c r="AJ69" s="402">
        <f>AH69-IF(ISERROR(VLOOKUP(A69,'QTD Last'!$A$2:$AH$600,34,0)),0,VLOOKUP(A69,'QTD Last'!$A$2:$AH$600,34,0))</f>
        <v>-21452.182879000004</v>
      </c>
      <c r="AK69" s="402">
        <f>AH69-IF(ISERROR(VLOOKUP(A69,'MTD Last'!$A$2:$AH$600,34,0)),0,VLOOKUP(A69,'MTD Last'!$A$2:$AH$600,34,0))</f>
        <v>-21452.182879000004</v>
      </c>
      <c r="AL69" s="402">
        <f t="shared" si="14"/>
        <v>-21452.182879000004</v>
      </c>
      <c r="AM69" s="403" t="str">
        <f ca="1">ROUND((L69-Control!$C$3)/365,0)&amp;" Year"</f>
        <v>-9 Year</v>
      </c>
      <c r="AN69" s="45">
        <f t="shared" si="15"/>
        <v>6</v>
      </c>
      <c r="AO69" s="45" t="str">
        <f t="shared" si="16"/>
        <v>Code</v>
      </c>
      <c r="AP69" s="45">
        <f t="shared" si="13"/>
        <v>6</v>
      </c>
      <c r="AQ69" s="402">
        <f>AH69-(IF(ISERROR(VLOOKUP(A69,'WTD Last'!$A$1:$AQ$605,34,0)),0,VLOOKUP(A69,'WTD Last'!$A$1:$AQ$605,34,0)))</f>
        <v>-29973.998725000001</v>
      </c>
      <c r="AR69" s="563">
        <f>R69-(IF(ISERROR(VLOOKUP(A69,'WTD Last'!$A$1:$AQ$605,18,0)),0,VLOOKUP(A69,'WTD Last'!$A$1:$AQ$605,18,0)))</f>
        <v>-6.6481909999999971</v>
      </c>
      <c r="AS69" s="402">
        <f>O69-(IF(ISERROR(VLOOKUP(A69,'WTD Last'!$A$1:$AQ$605,15,0)),0,VLOOKUP(A69,'WTD Last'!$A$1:$AQ$605,15,0)))</f>
        <v>-39.309111999999914</v>
      </c>
      <c r="AT69" s="402">
        <f t="shared" si="17"/>
        <v>-194.44444444444446</v>
      </c>
      <c r="AU69" s="564">
        <v>86921</v>
      </c>
      <c r="AV69" s="564">
        <v>4364</v>
      </c>
      <c r="AW69" s="77"/>
      <c r="AX69" s="271"/>
    </row>
    <row r="70" spans="1:50">
      <c r="A70" s="77">
        <v>1669</v>
      </c>
      <c r="B70" s="77">
        <v>876</v>
      </c>
      <c r="C70" s="77" t="s">
        <v>27</v>
      </c>
      <c r="D70" s="77" t="s">
        <v>28</v>
      </c>
      <c r="E70" s="77" t="s">
        <v>71</v>
      </c>
      <c r="F70" s="77" t="s">
        <v>200</v>
      </c>
      <c r="G70" s="77" t="s">
        <v>474</v>
      </c>
      <c r="H70" s="77" t="s">
        <v>468</v>
      </c>
      <c r="I70" s="77" t="s">
        <v>286</v>
      </c>
      <c r="J70" s="454" t="s">
        <v>470</v>
      </c>
      <c r="K70" s="410">
        <v>36957</v>
      </c>
      <c r="L70" s="410">
        <v>38783</v>
      </c>
      <c r="M70" s="77" t="s">
        <v>30</v>
      </c>
      <c r="N70" s="271">
        <v>10000000</v>
      </c>
      <c r="O70" s="271">
        <v>-4210.0022100000006</v>
      </c>
      <c r="P70" s="411">
        <v>0.79</v>
      </c>
      <c r="Q70" s="271">
        <v>83.782911999999996</v>
      </c>
      <c r="R70" s="271">
        <v>78.737155000000001</v>
      </c>
      <c r="S70" s="411">
        <v>-5.0939837099817629</v>
      </c>
      <c r="T70" s="271">
        <v>21445.682676727225</v>
      </c>
      <c r="U70" s="271">
        <v>1035.60249</v>
      </c>
      <c r="V70" s="271">
        <v>0</v>
      </c>
      <c r="W70" s="271">
        <v>22481.285166727226</v>
      </c>
      <c r="X70" s="271">
        <v>-14448.161985999999</v>
      </c>
      <c r="Y70" s="271">
        <v>7265.7647770000003</v>
      </c>
      <c r="Z70" s="271">
        <v>21713.926762999999</v>
      </c>
      <c r="AA70" s="271">
        <v>-767.35840372722669</v>
      </c>
      <c r="AB70" s="271">
        <v>-14448.161985999999</v>
      </c>
      <c r="AC70" s="271">
        <v>7265.7647770000003</v>
      </c>
      <c r="AD70" s="271">
        <v>21713.926762999999</v>
      </c>
      <c r="AF70" s="271">
        <v>-24239.087724075001</v>
      </c>
      <c r="AG70" s="402">
        <f>IF(ISERROR(VLOOKUP(B70,Acc_Cash!$A:$H,3,FALSE)),0,VLOOKUP(B70,Acc_Cash!$A:$H,3,FALSE))</f>
        <v>0</v>
      </c>
      <c r="AH70" s="402">
        <f t="shared" si="12"/>
        <v>7265.7647770000003</v>
      </c>
      <c r="AI70" s="402">
        <f>AH70-(IF(ISERROR(VLOOKUP(A70,'YTD Last'!$E$2:$Z$500,21,0)),0,VLOOKUP(A70,'YTD Last'!$E$2:$Z$500,21,0)))</f>
        <v>7265.7647770000003</v>
      </c>
      <c r="AJ70" s="402">
        <f>AH70-IF(ISERROR(VLOOKUP(A70,'QTD Last'!$A$2:$AH$600,34,0)),0,VLOOKUP(A70,'QTD Last'!$A$2:$AH$600,34,0))</f>
        <v>21713.926762999999</v>
      </c>
      <c r="AK70" s="402">
        <f>AH70-IF(ISERROR(VLOOKUP(A70,'MTD Last'!$A$2:$AH$600,34,0)),0,VLOOKUP(A70,'MTD Last'!$A$2:$AH$600,34,0))</f>
        <v>21713.926762999999</v>
      </c>
      <c r="AL70" s="402">
        <f t="shared" si="14"/>
        <v>21713.926762999999</v>
      </c>
      <c r="AM70" s="403" t="str">
        <f ca="1">ROUND((L70-Control!$C$3)/365,0)&amp;" Year"</f>
        <v>-8 Year</v>
      </c>
      <c r="AN70" s="45">
        <f t="shared" si="15"/>
        <v>6</v>
      </c>
      <c r="AO70" s="45" t="str">
        <f t="shared" si="16"/>
        <v>Code</v>
      </c>
      <c r="AP70" s="45">
        <f t="shared" si="13"/>
        <v>6</v>
      </c>
      <c r="AQ70" s="402">
        <f>AH70-(IF(ISERROR(VLOOKUP(A70,'WTD Last'!$A$1:$AQ$605,34,0)),0,VLOOKUP(A70,'WTD Last'!$A$1:$AQ$605,34,0)))</f>
        <v>29301.864176999999</v>
      </c>
      <c r="AR70" s="563">
        <f>R70-(IF(ISERROR(VLOOKUP(A70,'WTD Last'!$A$1:$AQ$605,18,0)),0,VLOOKUP(A70,'WTD Last'!$A$1:$AQ$605,18,0)))</f>
        <v>-6.4305559999999957</v>
      </c>
      <c r="AS70" s="402">
        <f>O70-(IF(ISERROR(VLOOKUP(A70,'WTD Last'!$A$1:$AQ$605,15,0)),0,VLOOKUP(A70,'WTD Last'!$A$1:$AQ$605,15,0)))</f>
        <v>40.069078999999874</v>
      </c>
      <c r="AT70" s="402">
        <f t="shared" si="17"/>
        <v>219.44444444444449</v>
      </c>
      <c r="AU70" s="564">
        <v>89135</v>
      </c>
      <c r="AV70" s="564">
        <v>4364</v>
      </c>
      <c r="AW70" s="77"/>
      <c r="AX70" s="271"/>
    </row>
    <row r="71" spans="1:50">
      <c r="A71" s="77">
        <v>1691</v>
      </c>
      <c r="B71" s="77">
        <v>899</v>
      </c>
      <c r="C71" s="77" t="s">
        <v>27</v>
      </c>
      <c r="D71" s="77" t="s">
        <v>28</v>
      </c>
      <c r="E71" s="77" t="s">
        <v>71</v>
      </c>
      <c r="F71" s="77" t="s">
        <v>200</v>
      </c>
      <c r="G71" s="77" t="s">
        <v>474</v>
      </c>
      <c r="H71" s="77" t="s">
        <v>468</v>
      </c>
      <c r="I71" s="77" t="s">
        <v>97</v>
      </c>
      <c r="J71" s="454" t="s">
        <v>470</v>
      </c>
      <c r="K71" s="410">
        <v>36969</v>
      </c>
      <c r="L71" s="410">
        <v>38795</v>
      </c>
      <c r="M71" s="77" t="s">
        <v>30</v>
      </c>
      <c r="N71" s="271">
        <v>-10000000</v>
      </c>
      <c r="O71" s="271">
        <v>4244.4052510000001</v>
      </c>
      <c r="P71" s="411">
        <v>0.85</v>
      </c>
      <c r="Q71" s="271">
        <v>84.110235000000003</v>
      </c>
      <c r="R71" s="271">
        <v>79.065548000000007</v>
      </c>
      <c r="S71" s="411">
        <v>-5.0940628098853145</v>
      </c>
      <c r="T71" s="271">
        <v>-21621.266939201043</v>
      </c>
      <c r="U71" s="271">
        <v>-1050.3278580000001</v>
      </c>
      <c r="V71" s="271">
        <v>0</v>
      </c>
      <c r="W71" s="271">
        <v>-22671.594797201044</v>
      </c>
      <c r="X71" s="271">
        <v>-7349.9515259999998</v>
      </c>
      <c r="Y71" s="271">
        <v>-29273.279764999999</v>
      </c>
      <c r="Z71" s="271">
        <v>-21923.328238999999</v>
      </c>
      <c r="AA71" s="271">
        <v>748.26655820104497</v>
      </c>
      <c r="AB71" s="271">
        <v>-7349.9515259999998</v>
      </c>
      <c r="AC71" s="271">
        <v>-29273.279764999999</v>
      </c>
      <c r="AD71" s="271">
        <v>-21923.328238999999</v>
      </c>
      <c r="AF71" s="271">
        <v>24437.163232632502</v>
      </c>
      <c r="AG71" s="402">
        <f>IF(ISERROR(VLOOKUP(B71,Acc_Cash!$A:$H,3,FALSE)),0,VLOOKUP(B71,Acc_Cash!$A:$H,3,FALSE))</f>
        <v>0</v>
      </c>
      <c r="AH71" s="402">
        <f t="shared" si="12"/>
        <v>-29273.279764999999</v>
      </c>
      <c r="AI71" s="402">
        <f>AH71-(IF(ISERROR(VLOOKUP(A71,'YTD Last'!$E$2:$Z$500,21,0)),0,VLOOKUP(A71,'YTD Last'!$E$2:$Z$500,21,0)))</f>
        <v>-29273.279764999999</v>
      </c>
      <c r="AJ71" s="402">
        <f>AH71-IF(ISERROR(VLOOKUP(A71,'QTD Last'!$A$2:$AH$600,34,0)),0,VLOOKUP(A71,'QTD Last'!$A$2:$AH$600,34,0))</f>
        <v>-21923.328238999999</v>
      </c>
      <c r="AK71" s="402">
        <f>AH71-IF(ISERROR(VLOOKUP(A71,'MTD Last'!$A$2:$AH$600,34,0)),0,VLOOKUP(A71,'MTD Last'!$A$2:$AH$600,34,0))</f>
        <v>-21923.328238999999</v>
      </c>
      <c r="AL71" s="402">
        <f t="shared" si="14"/>
        <v>-21923.328238999999</v>
      </c>
      <c r="AM71" s="403" t="str">
        <f ca="1">ROUND((L71-Control!$C$3)/365,0)&amp;" Year"</f>
        <v>-8 Year</v>
      </c>
      <c r="AN71" s="45">
        <f t="shared" si="15"/>
        <v>6</v>
      </c>
      <c r="AO71" s="45" t="str">
        <f t="shared" si="16"/>
        <v>Code</v>
      </c>
      <c r="AP71" s="45">
        <f t="shared" si="13"/>
        <v>6</v>
      </c>
      <c r="AQ71" s="402">
        <f>AH71-(IF(ISERROR(VLOOKUP(A71,'WTD Last'!$A$1:$AQ$605,34,0)),0,VLOOKUP(A71,'WTD Last'!$A$1:$AQ$605,34,0)))</f>
        <v>-28282.010201000001</v>
      </c>
      <c r="AR71" s="563">
        <f>R71-(IF(ISERROR(VLOOKUP(A71,'WTD Last'!$A$1:$AQ$605,18,0)),0,VLOOKUP(A71,'WTD Last'!$A$1:$AQ$605,18,0)))</f>
        <v>-6.1425739999999962</v>
      </c>
      <c r="AS71" s="402">
        <f>O71-(IF(ISERROR(VLOOKUP(A71,'WTD Last'!$A$1:$AQ$605,15,0)),0,VLOOKUP(A71,'WTD Last'!$A$1:$AQ$605,15,0)))</f>
        <v>-40.702000999999655</v>
      </c>
      <c r="AT71" s="402">
        <f t="shared" si="17"/>
        <v>-236.11111111111111</v>
      </c>
      <c r="AU71" s="564">
        <v>122</v>
      </c>
      <c r="AV71" s="564">
        <v>4364</v>
      </c>
      <c r="AW71" s="77"/>
      <c r="AX71" s="271"/>
    </row>
    <row r="72" spans="1:50">
      <c r="A72" s="77">
        <v>275</v>
      </c>
      <c r="B72" s="77">
        <v>870</v>
      </c>
      <c r="C72" s="77" t="s">
        <v>27</v>
      </c>
      <c r="D72" s="77" t="s">
        <v>28</v>
      </c>
      <c r="E72" s="77" t="s">
        <v>242</v>
      </c>
      <c r="F72" s="77" t="s">
        <v>198</v>
      </c>
      <c r="G72" s="77" t="s">
        <v>473</v>
      </c>
      <c r="H72" s="77" t="s">
        <v>468</v>
      </c>
      <c r="I72" s="77" t="s">
        <v>259</v>
      </c>
      <c r="J72" s="454" t="s">
        <v>475</v>
      </c>
      <c r="K72" s="410">
        <v>36865</v>
      </c>
      <c r="L72" s="410">
        <v>38691</v>
      </c>
      <c r="M72" s="77" t="s">
        <v>30</v>
      </c>
      <c r="N72" s="271">
        <v>-15000000</v>
      </c>
      <c r="O72" s="271">
        <v>6022.2250690000001</v>
      </c>
      <c r="P72" s="411">
        <v>0.7</v>
      </c>
      <c r="Q72" s="271">
        <v>50.817267999999999</v>
      </c>
      <c r="R72" s="271">
        <v>50.660072999999997</v>
      </c>
      <c r="S72" s="411">
        <v>-0.14051785911272635</v>
      </c>
      <c r="T72" s="271">
        <v>-846.23017379087082</v>
      </c>
      <c r="U72" s="271">
        <v>-959.76548100000002</v>
      </c>
      <c r="V72" s="271">
        <v>0</v>
      </c>
      <c r="W72" s="271">
        <v>-1805.995654790871</v>
      </c>
      <c r="X72" s="271">
        <v>-126921.977535</v>
      </c>
      <c r="Y72" s="271">
        <v>-128322.925942</v>
      </c>
      <c r="Z72" s="271">
        <v>-1400.9484070000035</v>
      </c>
      <c r="AA72" s="271">
        <v>405.04724779086746</v>
      </c>
      <c r="AB72" s="271">
        <v>-126921.977535</v>
      </c>
      <c r="AC72" s="271">
        <v>-128322.925942</v>
      </c>
      <c r="AD72" s="271">
        <v>-1400.9484070000035</v>
      </c>
      <c r="AF72" s="271">
        <v>17831.808429309</v>
      </c>
      <c r="AG72" s="402">
        <f>IF(ISERROR(VLOOKUP(B72,Acc_Cash!$A:$H,3,FALSE)),0,VLOOKUP(B72,Acc_Cash!$A:$H,3,FALSE))</f>
        <v>-26250</v>
      </c>
      <c r="AH72" s="402">
        <f t="shared" si="12"/>
        <v>-154572.925942</v>
      </c>
      <c r="AI72" s="402">
        <f>AH72-(IF(ISERROR(VLOOKUP(A72,'YTD Last'!$E$2:$Z$500,21,0)),0,VLOOKUP(A72,'YTD Last'!$E$2:$Z$500,21,0)))</f>
        <v>-161380.800093</v>
      </c>
      <c r="AJ72" s="402">
        <f>AH72-IF(ISERROR(VLOOKUP(A72,'QTD Last'!$A$2:$AH$600,34,0)),0,VLOOKUP(A72,'QTD Last'!$A$2:$AH$600,34,0))</f>
        <v>-1400.9484069999889</v>
      </c>
      <c r="AK72" s="402">
        <f>AH72-IF(ISERROR(VLOOKUP(A72,'MTD Last'!$A$2:$AH$600,34,0)),0,VLOOKUP(A72,'MTD Last'!$A$2:$AH$600,34,0))</f>
        <v>-1400.9484069999889</v>
      </c>
      <c r="AL72" s="402">
        <f t="shared" si="14"/>
        <v>-1400.9484070000035</v>
      </c>
      <c r="AM72" s="403" t="str">
        <f ca="1">ROUND((L72-Control!$C$3)/365,0)&amp;" Year"</f>
        <v>-9 Year</v>
      </c>
      <c r="AN72" s="45">
        <f t="shared" si="15"/>
        <v>4</v>
      </c>
      <c r="AO72" s="45" t="str">
        <f t="shared" si="16"/>
        <v>Code</v>
      </c>
      <c r="AP72" s="45">
        <f t="shared" si="13"/>
        <v>4</v>
      </c>
      <c r="AQ72" s="402">
        <f>AH72-(IF(ISERROR(VLOOKUP(A72,'WTD Last'!$A$1:$AQ$605,34,0)),0,VLOOKUP(A72,'WTD Last'!$A$1:$AQ$605,34,0)))</f>
        <v>-14242.167721000005</v>
      </c>
      <c r="AR72" s="563">
        <f>R72-(IF(ISERROR(VLOOKUP(A72,'WTD Last'!$A$1:$AQ$605,18,0)),0,VLOOKUP(A72,'WTD Last'!$A$1:$AQ$605,18,0)))</f>
        <v>-2.0329270000000008</v>
      </c>
      <c r="AS72" s="402">
        <f>O72-(IF(ISERROR(VLOOKUP(A72,'WTD Last'!$A$1:$AQ$605,15,0)),0,VLOOKUP(A72,'WTD Last'!$A$1:$AQ$605,15,0)))</f>
        <v>-55.093106000000262</v>
      </c>
      <c r="AT72" s="402">
        <f t="shared" si="17"/>
        <v>-291.66666666666663</v>
      </c>
      <c r="AU72" s="564">
        <v>81224</v>
      </c>
      <c r="AV72" s="564">
        <v>94317</v>
      </c>
      <c r="AW72" s="77"/>
      <c r="AX72" s="271"/>
    </row>
    <row r="73" spans="1:50">
      <c r="A73" s="77">
        <v>276</v>
      </c>
      <c r="B73" s="77">
        <v>413</v>
      </c>
      <c r="C73" s="77" t="s">
        <v>27</v>
      </c>
      <c r="D73" s="77" t="s">
        <v>28</v>
      </c>
      <c r="E73" s="77" t="s">
        <v>242</v>
      </c>
      <c r="F73" s="77" t="s">
        <v>198</v>
      </c>
      <c r="G73" s="77" t="s">
        <v>473</v>
      </c>
      <c r="H73" s="77" t="s">
        <v>468</v>
      </c>
      <c r="I73" s="77" t="s">
        <v>97</v>
      </c>
      <c r="J73" s="454" t="s">
        <v>475</v>
      </c>
      <c r="K73" s="410">
        <v>36865</v>
      </c>
      <c r="L73" s="410">
        <v>38691</v>
      </c>
      <c r="M73" s="77" t="s">
        <v>30</v>
      </c>
      <c r="N73" s="271">
        <v>-5000000</v>
      </c>
      <c r="O73" s="271">
        <v>2007.4083559999999</v>
      </c>
      <c r="P73" s="411">
        <v>0.7</v>
      </c>
      <c r="Q73" s="271">
        <v>50.817267999999999</v>
      </c>
      <c r="R73" s="271">
        <v>50.660072999999997</v>
      </c>
      <c r="S73" s="411">
        <v>-0.14051785911902631</v>
      </c>
      <c r="T73" s="271">
        <v>-282.07672456276418</v>
      </c>
      <c r="U73" s="271">
        <v>-319.92182700000001</v>
      </c>
      <c r="V73" s="271">
        <v>0</v>
      </c>
      <c r="W73" s="271">
        <v>-601.99855156276419</v>
      </c>
      <c r="X73" s="271">
        <v>-42307.325844999999</v>
      </c>
      <c r="Y73" s="271">
        <v>-42774.308646999998</v>
      </c>
      <c r="Z73" s="271">
        <v>-466.98280199999863</v>
      </c>
      <c r="AA73" s="271">
        <v>135.01574956276556</v>
      </c>
      <c r="AB73" s="271">
        <v>-42307.325844999999</v>
      </c>
      <c r="AC73" s="271">
        <v>-42774.308646999998</v>
      </c>
      <c r="AD73" s="271">
        <v>-466.98280199999863</v>
      </c>
      <c r="AF73" s="271">
        <v>5943.9361421159992</v>
      </c>
      <c r="AG73" s="402">
        <f>IF(ISERROR(VLOOKUP(B73,Acc_Cash!$A:$H,3,FALSE)),0,VLOOKUP(B73,Acc_Cash!$A:$H,3,FALSE))</f>
        <v>-8750</v>
      </c>
      <c r="AH73" s="402">
        <f t="shared" si="12"/>
        <v>-51524.308646999998</v>
      </c>
      <c r="AI73" s="402">
        <f>AH73-(IF(ISERROR(VLOOKUP(A73,'YTD Last'!$E$2:$Z$500,21,0)),0,VLOOKUP(A73,'YTD Last'!$E$2:$Z$500,21,0)))</f>
        <v>-53793.600030999994</v>
      </c>
      <c r="AJ73" s="402">
        <f>AH73-IF(ISERROR(VLOOKUP(A73,'QTD Last'!$A$2:$AH$600,34,0)),0,VLOOKUP(A73,'QTD Last'!$A$2:$AH$600,34,0))</f>
        <v>-466.98280199999863</v>
      </c>
      <c r="AK73" s="402">
        <f>AH73-IF(ISERROR(VLOOKUP(A73,'MTD Last'!$A$2:$AH$600,34,0)),0,VLOOKUP(A73,'MTD Last'!$A$2:$AH$600,34,0))</f>
        <v>-466.98280199999863</v>
      </c>
      <c r="AL73" s="402">
        <f t="shared" si="14"/>
        <v>-466.98280199999863</v>
      </c>
      <c r="AM73" s="403" t="str">
        <f ca="1">ROUND((L73-Control!$C$3)/365,0)&amp;" Year"</f>
        <v>-9 Year</v>
      </c>
      <c r="AN73" s="45">
        <f t="shared" si="15"/>
        <v>4</v>
      </c>
      <c r="AO73" s="45" t="str">
        <f t="shared" si="16"/>
        <v>Code</v>
      </c>
      <c r="AP73" s="45">
        <f t="shared" si="13"/>
        <v>4</v>
      </c>
      <c r="AQ73" s="402">
        <f>AH73-(IF(ISERROR(VLOOKUP(A73,'WTD Last'!$A$1:$AQ$605,34,0)),0,VLOOKUP(A73,'WTD Last'!$A$1:$AQ$605,34,0)))</f>
        <v>-4747.3892399999968</v>
      </c>
      <c r="AR73" s="563">
        <f>R73-(IF(ISERROR(VLOOKUP(A73,'WTD Last'!$A$1:$AQ$605,18,0)),0,VLOOKUP(A73,'WTD Last'!$A$1:$AQ$605,18,0)))</f>
        <v>-2.0329270000000008</v>
      </c>
      <c r="AS73" s="402">
        <f>O73-(IF(ISERROR(VLOOKUP(A73,'WTD Last'!$A$1:$AQ$605,15,0)),0,VLOOKUP(A73,'WTD Last'!$A$1:$AQ$605,15,0)))</f>
        <v>-18.364369000000124</v>
      </c>
      <c r="AT73" s="402">
        <f t="shared" si="17"/>
        <v>-97.222222222222229</v>
      </c>
      <c r="AU73" s="564">
        <v>122</v>
      </c>
      <c r="AV73" s="564">
        <v>94317</v>
      </c>
      <c r="AW73" s="77"/>
      <c r="AX73" s="271"/>
    </row>
    <row r="74" spans="1:50">
      <c r="A74" s="77">
        <v>1618</v>
      </c>
      <c r="B74" s="77">
        <v>823</v>
      </c>
      <c r="C74" s="77" t="s">
        <v>27</v>
      </c>
      <c r="D74" s="77" t="s">
        <v>28</v>
      </c>
      <c r="E74" s="77" t="s">
        <v>413</v>
      </c>
      <c r="F74" s="77" t="s">
        <v>205</v>
      </c>
      <c r="G74" s="77" t="s">
        <v>473</v>
      </c>
      <c r="H74" s="77" t="s">
        <v>478</v>
      </c>
      <c r="I74" s="77" t="s">
        <v>286</v>
      </c>
      <c r="J74" s="454" t="s">
        <v>480</v>
      </c>
      <c r="K74" s="410">
        <v>36909</v>
      </c>
      <c r="L74" s="410">
        <v>37839</v>
      </c>
      <c r="M74" s="77" t="s">
        <v>30</v>
      </c>
      <c r="N74" s="271">
        <v>-17000000</v>
      </c>
      <c r="O74" s="271">
        <v>3606.4505999999997</v>
      </c>
      <c r="P74" s="411">
        <v>0.32</v>
      </c>
      <c r="Q74" s="271">
        <v>24.752414999999999</v>
      </c>
      <c r="R74" s="271">
        <v>24.695128</v>
      </c>
      <c r="S74" s="411">
        <v>-1.6463792969405939E-2</v>
      </c>
      <c r="T74" s="271">
        <v>-59.375856032789819</v>
      </c>
      <c r="U74" s="271">
        <v>-614.47095300000001</v>
      </c>
      <c r="V74" s="271">
        <v>0</v>
      </c>
      <c r="W74" s="271">
        <v>-673.84680903278979</v>
      </c>
      <c r="X74" s="271">
        <v>-38699.233010999997</v>
      </c>
      <c r="Y74" s="271">
        <v>-39066.218488999999</v>
      </c>
      <c r="Z74" s="271">
        <v>-366.98547800000233</v>
      </c>
      <c r="AA74" s="271">
        <v>306.86133103278746</v>
      </c>
      <c r="AB74" s="271">
        <v>-38699.233010999997</v>
      </c>
      <c r="AC74" s="271">
        <v>-39066.218488999999</v>
      </c>
      <c r="AD74" s="271">
        <v>-366.98547800000233</v>
      </c>
      <c r="AF74" s="271">
        <v>35595.667421999999</v>
      </c>
      <c r="AG74" s="402">
        <f>IF(ISERROR(VLOOKUP(B74,Acc_Cash!$A:$H,3,FALSE)),0,VLOOKUP(B74,Acc_Cash!$A:$H,3,FALSE))</f>
        <v>0</v>
      </c>
      <c r="AH74" s="402">
        <f t="shared" si="12"/>
        <v>-39066.218488999999</v>
      </c>
      <c r="AI74" s="402">
        <f>AH74-(IF(ISERROR(VLOOKUP(A74,'YTD Last'!$E$2:$Z$500,21,0)),0,VLOOKUP(A74,'YTD Last'!$E$2:$Z$500,21,0)))</f>
        <v>-39066.218488999999</v>
      </c>
      <c r="AJ74" s="402">
        <f>AH74-IF(ISERROR(VLOOKUP(A74,'QTD Last'!$A$2:$AH$600,34,0)),0,VLOOKUP(A74,'QTD Last'!$A$2:$AH$600,34,0))</f>
        <v>-366.98547800000233</v>
      </c>
      <c r="AK74" s="402">
        <f>AH74-IF(ISERROR(VLOOKUP(A74,'MTD Last'!$A$2:$AH$600,34,0)),0,VLOOKUP(A74,'MTD Last'!$A$2:$AH$600,34,0))</f>
        <v>-366.98547800000233</v>
      </c>
      <c r="AL74" s="402">
        <f t="shared" si="14"/>
        <v>-366.98547800000233</v>
      </c>
      <c r="AM74" s="403" t="str">
        <f ca="1">ROUND((L74-Control!$C$3)/365,0)&amp;" Year"</f>
        <v>-11 Year</v>
      </c>
      <c r="AN74" s="45" t="str">
        <f t="shared" si="15"/>
        <v>Code</v>
      </c>
      <c r="AO74" s="45">
        <f t="shared" si="16"/>
        <v>9</v>
      </c>
      <c r="AP74" s="45">
        <f t="shared" si="13"/>
        <v>9</v>
      </c>
      <c r="AQ74" s="402">
        <f>AH74-(IF(ISERROR(VLOOKUP(A74,'WTD Last'!$A$1:$AQ$605,34,0)),0,VLOOKUP(A74,'WTD Last'!$A$1:$AQ$605,34,0)))</f>
        <v>-10622.24613</v>
      </c>
      <c r="AR74" s="563">
        <f>R74-(IF(ISERROR(VLOOKUP(A74,'WTD Last'!$A$1:$AQ$605,18,0)),0,VLOOKUP(A74,'WTD Last'!$A$1:$AQ$605,18,0)))</f>
        <v>-2.5349590000000006</v>
      </c>
      <c r="AS74" s="402">
        <f>O74-(IF(ISERROR(VLOOKUP(A74,'WTD Last'!$A$1:$AQ$605,15,0)),0,VLOOKUP(A74,'WTD Last'!$A$1:$AQ$605,15,0)))</f>
        <v>-38.436377000000448</v>
      </c>
      <c r="AT74" s="402">
        <f t="shared" si="17"/>
        <v>-151.11111111111111</v>
      </c>
      <c r="AU74" s="564">
        <v>89135</v>
      </c>
      <c r="AV74" s="564">
        <v>67838</v>
      </c>
      <c r="AW74" s="77"/>
      <c r="AX74" s="271"/>
    </row>
    <row r="75" spans="1:50">
      <c r="A75" s="77">
        <v>1285</v>
      </c>
      <c r="B75" s="77">
        <v>446</v>
      </c>
      <c r="C75" s="77" t="s">
        <v>27</v>
      </c>
      <c r="D75" s="77" t="s">
        <v>28</v>
      </c>
      <c r="E75" s="77" t="s">
        <v>310</v>
      </c>
      <c r="F75" s="77" t="s">
        <v>205</v>
      </c>
      <c r="G75" s="77" t="s">
        <v>476</v>
      </c>
      <c r="H75" s="77" t="s">
        <v>468</v>
      </c>
      <c r="I75" s="77" t="s">
        <v>405</v>
      </c>
      <c r="J75" s="454" t="s">
        <v>481</v>
      </c>
      <c r="K75" s="410">
        <v>36896</v>
      </c>
      <c r="L75" s="410">
        <v>38722</v>
      </c>
      <c r="M75" s="77" t="s">
        <v>30</v>
      </c>
      <c r="N75" s="271">
        <v>-10000000</v>
      </c>
      <c r="O75" s="271">
        <v>4129.8772579999995</v>
      </c>
      <c r="P75" s="411">
        <v>0.9</v>
      </c>
      <c r="Q75" s="271">
        <v>72.424462000000005</v>
      </c>
      <c r="R75" s="271">
        <v>71.85239</v>
      </c>
      <c r="S75" s="411">
        <v>-0.54636888937513073</v>
      </c>
      <c r="T75" s="271">
        <v>-2256.43645070907</v>
      </c>
      <c r="U75" s="271">
        <v>-821.66985899999997</v>
      </c>
      <c r="V75" s="271">
        <v>0</v>
      </c>
      <c r="W75" s="271">
        <v>-3078.10630970907</v>
      </c>
      <c r="X75" s="271">
        <v>-94520.630699999994</v>
      </c>
      <c r="Y75" s="271">
        <v>-97242.794611999998</v>
      </c>
      <c r="Z75" s="271">
        <v>-2722.1639120000036</v>
      </c>
      <c r="AA75" s="271">
        <v>355.94239770906643</v>
      </c>
      <c r="AB75" s="271">
        <v>-94520.630699999994</v>
      </c>
      <c r="AC75" s="271">
        <v>-97242.794611999998</v>
      </c>
      <c r="AD75" s="271">
        <v>-2722.1639120000036</v>
      </c>
      <c r="AF75" s="271">
        <v>40761.888536459999</v>
      </c>
      <c r="AG75" s="402">
        <f>IF(ISERROR(VLOOKUP(B75,Acc_Cash!$A:$H,3,FALSE)),0,VLOOKUP(B75,Acc_Cash!$A:$H,3,FALSE))</f>
        <v>0</v>
      </c>
      <c r="AH75" s="402">
        <f t="shared" si="12"/>
        <v>-97242.794611999998</v>
      </c>
      <c r="AI75" s="402">
        <f>AH75-(IF(ISERROR(VLOOKUP(A75,'YTD Last'!$E$2:$Z$500,21,0)),0,VLOOKUP(A75,'YTD Last'!$E$2:$Z$500,21,0)))</f>
        <v>-375331.52437200001</v>
      </c>
      <c r="AJ75" s="402">
        <f>AH75-IF(ISERROR(VLOOKUP(A75,'QTD Last'!$A$2:$AH$600,34,0)),0,VLOOKUP(A75,'QTD Last'!$A$2:$AH$600,34,0))</f>
        <v>-2722.1639120000036</v>
      </c>
      <c r="AK75" s="402">
        <f>AH75-IF(ISERROR(VLOOKUP(A75,'MTD Last'!$A$2:$AH$600,34,0)),0,VLOOKUP(A75,'MTD Last'!$A$2:$AH$600,34,0))</f>
        <v>-2722.1639120000036</v>
      </c>
      <c r="AL75" s="402">
        <f t="shared" si="14"/>
        <v>-2722.1639120000036</v>
      </c>
      <c r="AM75" s="403" t="str">
        <f ca="1">ROUND((L75-Control!$C$3)/365,0)&amp;" Year"</f>
        <v>-9 Year</v>
      </c>
      <c r="AN75" s="45" t="str">
        <f t="shared" si="15"/>
        <v>Code</v>
      </c>
      <c r="AO75" s="45">
        <f t="shared" si="16"/>
        <v>9</v>
      </c>
      <c r="AP75" s="45">
        <f t="shared" si="13"/>
        <v>9</v>
      </c>
      <c r="AQ75" s="402">
        <f>AH75-(IF(ISERROR(VLOOKUP(A75,'WTD Last'!$A$1:$AQ$605,34,0)),0,VLOOKUP(A75,'WTD Last'!$A$1:$AQ$605,34,0)))</f>
        <v>-16242.395051999993</v>
      </c>
      <c r="AR75" s="563">
        <f>R75-(IF(ISERROR(VLOOKUP(A75,'WTD Last'!$A$1:$AQ$605,18,0)),0,VLOOKUP(A75,'WTD Last'!$A$1:$AQ$605,18,0)))</f>
        <v>-3.5191820000000007</v>
      </c>
      <c r="AS75" s="402">
        <f>O75-(IF(ISERROR(VLOOKUP(A75,'WTD Last'!$A$1:$AQ$605,15,0)),0,VLOOKUP(A75,'WTD Last'!$A$1:$AQ$605,15,0)))</f>
        <v>-38.031282000000829</v>
      </c>
      <c r="AT75" s="402">
        <f t="shared" si="17"/>
        <v>-250.00000000000003</v>
      </c>
      <c r="AV75" s="564">
        <v>80310</v>
      </c>
      <c r="AW75" s="77"/>
      <c r="AX75" s="271"/>
    </row>
    <row r="76" spans="1:50">
      <c r="A76" s="77">
        <v>1486</v>
      </c>
      <c r="B76" s="77">
        <v>537</v>
      </c>
      <c r="C76" s="77" t="s">
        <v>27</v>
      </c>
      <c r="D76" s="77" t="s">
        <v>301</v>
      </c>
      <c r="E76" s="77" t="s">
        <v>310</v>
      </c>
      <c r="F76" s="77" t="s">
        <v>205</v>
      </c>
      <c r="G76" s="77" t="s">
        <v>476</v>
      </c>
      <c r="H76" s="77" t="s">
        <v>468</v>
      </c>
      <c r="I76" s="77" t="s">
        <v>405</v>
      </c>
      <c r="J76" s="454" t="s">
        <v>486</v>
      </c>
      <c r="K76" s="410">
        <v>36896</v>
      </c>
      <c r="L76" s="410">
        <v>38722</v>
      </c>
      <c r="M76" s="77" t="s">
        <v>30</v>
      </c>
      <c r="N76" s="271">
        <v>10000000</v>
      </c>
      <c r="O76" s="271">
        <v>-4129.8772579999995</v>
      </c>
      <c r="P76" s="411">
        <v>0.9</v>
      </c>
      <c r="Q76" s="271">
        <v>72.424462000000005</v>
      </c>
      <c r="R76" s="271">
        <v>71.85239</v>
      </c>
      <c r="S76" s="411">
        <v>-0.54636888937513073</v>
      </c>
      <c r="T76" s="271">
        <v>2256.43645070907</v>
      </c>
      <c r="U76" s="271">
        <v>821.66985899999997</v>
      </c>
      <c r="V76" s="271">
        <v>0</v>
      </c>
      <c r="W76" s="271">
        <v>3078.10630970907</v>
      </c>
      <c r="X76" s="271">
        <v>94520.630699999994</v>
      </c>
      <c r="Y76" s="271">
        <v>97242.794611999998</v>
      </c>
      <c r="Z76" s="271">
        <v>2722.1639120000036</v>
      </c>
      <c r="AA76" s="271">
        <v>-355.94239770906643</v>
      </c>
      <c r="AB76" s="271">
        <v>94520.630699999994</v>
      </c>
      <c r="AC76" s="271">
        <v>97242.794611999998</v>
      </c>
      <c r="AD76" s="271">
        <v>2722.1639120000036</v>
      </c>
      <c r="AF76" s="271">
        <v>-40761.888536459999</v>
      </c>
      <c r="AG76" s="402">
        <f>IF(ISERROR(VLOOKUP(B76,Acc_Cash!$A:$H,3,FALSE)),0,VLOOKUP(B76,Acc_Cash!$A:$H,3,FALSE))</f>
        <v>0</v>
      </c>
      <c r="AH76" s="402">
        <f t="shared" si="12"/>
        <v>97242.794611999998</v>
      </c>
      <c r="AI76" s="402">
        <f>AH76-(IF(ISERROR(VLOOKUP(A76,'YTD Last'!$E$2:$Z$500,21,0)),0,VLOOKUP(A76,'YTD Last'!$E$2:$Z$500,21,0)))</f>
        <v>375331.52437200001</v>
      </c>
      <c r="AJ76" s="402">
        <f>AH76-IF(ISERROR(VLOOKUP(A76,'QTD Last'!$A$2:$AH$600,34,0)),0,VLOOKUP(A76,'QTD Last'!$A$2:$AH$600,34,0))</f>
        <v>2722.1639120000036</v>
      </c>
      <c r="AK76" s="402">
        <f>AH76-IF(ISERROR(VLOOKUP(A76,'MTD Last'!$A$2:$AH$600,34,0)),0,VLOOKUP(A76,'MTD Last'!$A$2:$AH$600,34,0))</f>
        <v>2722.1639120000036</v>
      </c>
      <c r="AL76" s="402">
        <f t="shared" si="14"/>
        <v>2722.1639120000036</v>
      </c>
      <c r="AM76" s="403" t="str">
        <f ca="1">ROUND((L76-Control!$C$3)/365,0)&amp;" Year"</f>
        <v>-9 Year</v>
      </c>
      <c r="AN76" s="45" t="str">
        <f t="shared" si="15"/>
        <v>Code</v>
      </c>
      <c r="AO76" s="45">
        <f t="shared" si="16"/>
        <v>9</v>
      </c>
      <c r="AP76" s="45">
        <f t="shared" si="13"/>
        <v>9</v>
      </c>
      <c r="AQ76" s="402">
        <f>AH76-(IF(ISERROR(VLOOKUP(A76,'WTD Last'!$A$1:$AQ$605,34,0)),0,VLOOKUP(A76,'WTD Last'!$A$1:$AQ$605,34,0)))</f>
        <v>16242.395051999993</v>
      </c>
      <c r="AR76" s="563">
        <f>R76-(IF(ISERROR(VLOOKUP(A76,'WTD Last'!$A$1:$AQ$605,18,0)),0,VLOOKUP(A76,'WTD Last'!$A$1:$AQ$605,18,0)))</f>
        <v>-3.5191820000000007</v>
      </c>
      <c r="AS76" s="402">
        <f>O76-(IF(ISERROR(VLOOKUP(A76,'WTD Last'!$A$1:$AQ$605,15,0)),0,VLOOKUP(A76,'WTD Last'!$A$1:$AQ$605,15,0)))</f>
        <v>38.031282000000829</v>
      </c>
      <c r="AT76" s="402">
        <f t="shared" si="17"/>
        <v>250.00000000000003</v>
      </c>
      <c r="AV76" s="564">
        <v>80310</v>
      </c>
      <c r="AW76" s="77"/>
      <c r="AX76" s="271"/>
    </row>
    <row r="77" spans="1:50">
      <c r="A77" s="77">
        <v>1584</v>
      </c>
      <c r="B77" s="77">
        <v>638</v>
      </c>
      <c r="C77" s="77" t="s">
        <v>27</v>
      </c>
      <c r="D77" s="77" t="s">
        <v>28</v>
      </c>
      <c r="E77" s="77" t="s">
        <v>310</v>
      </c>
      <c r="F77" s="77" t="s">
        <v>205</v>
      </c>
      <c r="G77" s="77" t="s">
        <v>476</v>
      </c>
      <c r="H77" s="77" t="s">
        <v>468</v>
      </c>
      <c r="I77" s="77" t="s">
        <v>97</v>
      </c>
      <c r="J77" s="454" t="s">
        <v>481</v>
      </c>
      <c r="K77" s="410">
        <v>36887</v>
      </c>
      <c r="L77" s="410">
        <v>38713</v>
      </c>
      <c r="M77" s="77" t="s">
        <v>30</v>
      </c>
      <c r="N77" s="271">
        <v>10000000</v>
      </c>
      <c r="O77" s="271">
        <v>-4164.6623129999998</v>
      </c>
      <c r="P77" s="411">
        <v>1.2</v>
      </c>
      <c r="Q77" s="271">
        <v>72.304050000000004</v>
      </c>
      <c r="R77" s="271">
        <v>71.732820000000004</v>
      </c>
      <c r="S77" s="411">
        <v>-0.54278107274864695</v>
      </c>
      <c r="T77" s="271">
        <v>2260.4998778860013</v>
      </c>
      <c r="U77" s="271">
        <v>876.57082500000001</v>
      </c>
      <c r="V77" s="271">
        <v>0</v>
      </c>
      <c r="W77" s="271">
        <v>3137.0707028860015</v>
      </c>
      <c r="X77" s="271">
        <v>198314.356711</v>
      </c>
      <c r="Y77" s="271">
        <v>201268.484772</v>
      </c>
      <c r="Z77" s="271">
        <v>2954.1280609999958</v>
      </c>
      <c r="AA77" s="271">
        <v>-182.94264188600573</v>
      </c>
      <c r="AB77" s="271">
        <v>198314.356711</v>
      </c>
      <c r="AC77" s="271">
        <v>201268.484772</v>
      </c>
      <c r="AD77" s="271">
        <v>2954.1280609999958</v>
      </c>
      <c r="AF77" s="271">
        <v>-41105.217029309999</v>
      </c>
      <c r="AG77" s="402">
        <f>IF(ISERROR(VLOOKUP(B77,Acc_Cash!$A:$H,3,FALSE)),0,VLOOKUP(B77,Acc_Cash!$A:$H,3,FALSE))</f>
        <v>30000</v>
      </c>
      <c r="AH77" s="402">
        <f t="shared" si="12"/>
        <v>231268.484772</v>
      </c>
      <c r="AI77" s="402">
        <f>AH77-(IF(ISERROR(VLOOKUP(A77,'YTD Last'!$E$2:$Z$500,21,0)),0,VLOOKUP(A77,'YTD Last'!$E$2:$Z$500,21,0)))</f>
        <v>230624.327318</v>
      </c>
      <c r="AJ77" s="402">
        <f>AH77-IF(ISERROR(VLOOKUP(A77,'QTD Last'!$A$2:$AH$600,34,0)),0,VLOOKUP(A77,'QTD Last'!$A$2:$AH$600,34,0))</f>
        <v>2954.1280609999958</v>
      </c>
      <c r="AK77" s="402">
        <f>AH77-IF(ISERROR(VLOOKUP(A77,'MTD Last'!$A$2:$AH$600,34,0)),0,VLOOKUP(A77,'MTD Last'!$A$2:$AH$600,34,0))</f>
        <v>2954.1280609999958</v>
      </c>
      <c r="AL77" s="402">
        <f t="shared" si="14"/>
        <v>2954.1280609999958</v>
      </c>
      <c r="AM77" s="403" t="str">
        <f ca="1">ROUND((L77-Control!$C$3)/365,0)&amp;" Year"</f>
        <v>-9 Year</v>
      </c>
      <c r="AN77" s="45" t="str">
        <f t="shared" si="15"/>
        <v>Code</v>
      </c>
      <c r="AO77" s="45">
        <f t="shared" si="16"/>
        <v>9</v>
      </c>
      <c r="AP77" s="45">
        <f t="shared" si="13"/>
        <v>9</v>
      </c>
      <c r="AQ77" s="402">
        <f>AH77-(IF(ISERROR(VLOOKUP(A77,'WTD Last'!$A$1:$AQ$605,34,0)),0,VLOOKUP(A77,'WTD Last'!$A$1:$AQ$605,34,0)))</f>
        <v>16188.43996399999</v>
      </c>
      <c r="AR77" s="563"/>
      <c r="AS77" s="402"/>
      <c r="AT77" s="402">
        <f t="shared" si="17"/>
        <v>333.33333333333331</v>
      </c>
      <c r="AU77" s="564">
        <v>122</v>
      </c>
      <c r="AV77" s="564">
        <v>80310</v>
      </c>
      <c r="AW77" s="77"/>
      <c r="AX77" s="271"/>
    </row>
    <row r="78" spans="1:50">
      <c r="A78" s="77">
        <v>1651</v>
      </c>
      <c r="B78" s="77">
        <v>861</v>
      </c>
      <c r="C78" s="77" t="s">
        <v>27</v>
      </c>
      <c r="D78" s="77" t="s">
        <v>28</v>
      </c>
      <c r="E78" s="77" t="s">
        <v>522</v>
      </c>
      <c r="F78" s="77" t="s">
        <v>202</v>
      </c>
      <c r="G78" s="77" t="s">
        <v>477</v>
      </c>
      <c r="H78" s="77" t="s">
        <v>478</v>
      </c>
      <c r="I78" s="77" t="s">
        <v>97</v>
      </c>
      <c r="J78" s="454" t="s">
        <v>479</v>
      </c>
      <c r="K78" s="410">
        <v>36948</v>
      </c>
      <c r="L78" s="410">
        <v>38774</v>
      </c>
      <c r="M78" s="77" t="s">
        <v>45</v>
      </c>
      <c r="N78" s="271">
        <v>-10000000</v>
      </c>
      <c r="O78" s="271">
        <v>4255.2649190000002</v>
      </c>
      <c r="P78" s="411">
        <v>0.51</v>
      </c>
      <c r="Q78" s="271">
        <v>42.346812</v>
      </c>
      <c r="R78" s="271">
        <v>37.378917999999999</v>
      </c>
      <c r="S78" s="411">
        <v>-5.1020730044284219</v>
      </c>
      <c r="T78" s="271">
        <v>-21710.672269921197</v>
      </c>
      <c r="U78" s="271">
        <v>-567.12319500000001</v>
      </c>
      <c r="V78" s="271">
        <v>0</v>
      </c>
      <c r="W78" s="271">
        <v>-22277.795464921197</v>
      </c>
      <c r="X78" s="271">
        <v>-42985.623139000003</v>
      </c>
      <c r="Y78" s="271">
        <v>-64983.913066000001</v>
      </c>
      <c r="Z78" s="271">
        <v>-21998.289926999998</v>
      </c>
      <c r="AA78" s="271">
        <v>279.50553792119899</v>
      </c>
      <c r="AB78" s="271">
        <v>-37913.319608598002</v>
      </c>
      <c r="AC78" s="271">
        <v>-57023.383715414995</v>
      </c>
      <c r="AD78" s="271">
        <v>-19110.064106816993</v>
      </c>
      <c r="AF78" s="271">
        <v>17499.776979387501</v>
      </c>
      <c r="AG78" s="402">
        <f>IF(ISERROR(VLOOKUP(B78,Acc_Cash!$A:$H,3,FALSE)),0,VLOOKUP(B78,Acc_Cash!$A:$H,3,FALSE))</f>
        <v>0</v>
      </c>
      <c r="AH78" s="402">
        <f t="shared" si="12"/>
        <v>-57023.383715414995</v>
      </c>
      <c r="AI78" s="402">
        <f>AH78-(IF(ISERROR(VLOOKUP(A78,'YTD Last'!$E$2:$Z$500,21,0)),0,VLOOKUP(A78,'YTD Last'!$E$2:$Z$500,21,0)))</f>
        <v>-57023.383715414995</v>
      </c>
      <c r="AJ78" s="402">
        <f>AH78-IF(ISERROR(VLOOKUP(A78,'QTD Last'!$A$2:$AH$600,34,0)),0,VLOOKUP(A78,'QTD Last'!$A$2:$AH$600,34,0))</f>
        <v>-19110.064106816993</v>
      </c>
      <c r="AK78" s="402">
        <f>AH78-IF(ISERROR(VLOOKUP(A78,'MTD Last'!$A$2:$AH$600,34,0)),0,VLOOKUP(A78,'MTD Last'!$A$2:$AH$600,34,0))</f>
        <v>-19110.064106816993</v>
      </c>
      <c r="AL78" s="402">
        <f t="shared" si="14"/>
        <v>-19110.064106816993</v>
      </c>
      <c r="AM78" s="403" t="str">
        <f ca="1">ROUND((L78-Control!$C$3)/365,0)&amp;" Year"</f>
        <v>-9 Year</v>
      </c>
      <c r="AN78" s="45">
        <f t="shared" si="15"/>
        <v>5</v>
      </c>
      <c r="AO78" s="45" t="str">
        <f t="shared" si="16"/>
        <v>Code</v>
      </c>
      <c r="AP78" s="45">
        <f t="shared" si="13"/>
        <v>5</v>
      </c>
      <c r="AQ78" s="402">
        <f>AH78-(IF(ISERROR(VLOOKUP(A78,'WTD Last'!$A$1:$AQ$605,34,0)),0,VLOOKUP(A78,'WTD Last'!$A$1:$AQ$605,34,0)))</f>
        <v>-52090.855640402398</v>
      </c>
      <c r="AR78" s="563"/>
      <c r="AS78" s="402"/>
      <c r="AT78" s="402">
        <f t="shared" si="17"/>
        <v>-141.66666666666669</v>
      </c>
      <c r="AU78" s="564">
        <v>122</v>
      </c>
      <c r="AV78" s="564">
        <v>92958</v>
      </c>
      <c r="AW78" s="77"/>
      <c r="AX78" s="271"/>
    </row>
    <row r="79" spans="1:50">
      <c r="A79" s="77">
        <v>1286</v>
      </c>
      <c r="B79" s="77">
        <v>447</v>
      </c>
      <c r="C79" s="77" t="s">
        <v>27</v>
      </c>
      <c r="D79" s="77" t="s">
        <v>28</v>
      </c>
      <c r="E79" s="77" t="s">
        <v>311</v>
      </c>
      <c r="F79" s="77" t="s">
        <v>202</v>
      </c>
      <c r="G79" s="77" t="s">
        <v>474</v>
      </c>
      <c r="H79" s="77" t="s">
        <v>482</v>
      </c>
      <c r="I79" s="77" t="s">
        <v>405</v>
      </c>
      <c r="J79" s="454" t="s">
        <v>469</v>
      </c>
      <c r="K79" s="410">
        <v>36896</v>
      </c>
      <c r="L79" s="410">
        <v>38722</v>
      </c>
      <c r="M79" s="77" t="s">
        <v>30</v>
      </c>
      <c r="N79" s="271">
        <v>-10000000</v>
      </c>
      <c r="O79" s="271">
        <v>4010.153491</v>
      </c>
      <c r="P79" s="411">
        <v>0.12</v>
      </c>
      <c r="Q79" s="271">
        <v>14.825138000000001</v>
      </c>
      <c r="R79" s="271">
        <v>14.712737000000001</v>
      </c>
      <c r="S79" s="411">
        <v>-0.11594265716401327</v>
      </c>
      <c r="T79" s="271">
        <v>-464.94785138208397</v>
      </c>
      <c r="U79" s="271">
        <v>-190.77229800000001</v>
      </c>
      <c r="V79" s="271">
        <v>0</v>
      </c>
      <c r="W79" s="271">
        <v>-655.72014938208395</v>
      </c>
      <c r="X79" s="271">
        <v>9018.5220140000001</v>
      </c>
      <c r="Y79" s="271">
        <v>8522.4067510000004</v>
      </c>
      <c r="Z79" s="271">
        <v>-496.11526299999969</v>
      </c>
      <c r="AA79" s="271">
        <v>159.60488638208426</v>
      </c>
      <c r="AB79" s="271">
        <v>9018.5220140000001</v>
      </c>
      <c r="AC79" s="271">
        <v>8522.4067510000004</v>
      </c>
      <c r="AD79" s="271">
        <v>-496.11526299999969</v>
      </c>
      <c r="AF79" s="271">
        <v>16491.756231737498</v>
      </c>
      <c r="AG79" s="402">
        <f>IF(ISERROR(VLOOKUP(B79,Acc_Cash!$A:$H,3,FALSE)),0,VLOOKUP(B79,Acc_Cash!$A:$H,3,FALSE))</f>
        <v>0</v>
      </c>
      <c r="AH79" s="402">
        <f t="shared" si="12"/>
        <v>8522.4067510000004</v>
      </c>
      <c r="AI79" s="402">
        <f>AH79-(IF(ISERROR(VLOOKUP(A79,'YTD Last'!$E$2:$Z$500,21,0)),0,VLOOKUP(A79,'YTD Last'!$E$2:$Z$500,21,0)))</f>
        <v>-25302.64615</v>
      </c>
      <c r="AJ79" s="402">
        <f>AH79-IF(ISERROR(VLOOKUP(A79,'QTD Last'!$A$2:$AH$600,34,0)),0,VLOOKUP(A79,'QTD Last'!$A$2:$AH$600,34,0))</f>
        <v>-496.11526299999969</v>
      </c>
      <c r="AK79" s="402">
        <f>AH79-IF(ISERROR(VLOOKUP(A79,'MTD Last'!$A$2:$AH$600,34,0)),0,VLOOKUP(A79,'MTD Last'!$A$2:$AH$600,34,0))</f>
        <v>-496.11526299999969</v>
      </c>
      <c r="AL79" s="402">
        <f t="shared" si="14"/>
        <v>-496.11526299999969</v>
      </c>
      <c r="AM79" s="403" t="str">
        <f ca="1">ROUND((L79-Control!$C$3)/365,0)&amp;" Year"</f>
        <v>-9 Year</v>
      </c>
      <c r="AN79" s="45">
        <f t="shared" si="15"/>
        <v>5</v>
      </c>
      <c r="AO79" s="45" t="str">
        <f t="shared" si="16"/>
        <v>Code</v>
      </c>
      <c r="AP79" s="45">
        <f t="shared" si="13"/>
        <v>5</v>
      </c>
      <c r="AQ79" s="402">
        <f>AH79-(IF(ISERROR(VLOOKUP(A79,'WTD Last'!$A$1:$AQ$605,34,0)),0,VLOOKUP(A79,'WTD Last'!$A$1:$AQ$605,34,0)))</f>
        <v>-7250.9853339999991</v>
      </c>
      <c r="AR79" s="563">
        <f>R79-(IF(ISERROR(VLOOKUP(A79,'WTD Last'!$A$1:$AQ$605,18,0)),0,VLOOKUP(A79,'WTD Last'!$A$1:$AQ$605,18,0)))</f>
        <v>-1.6220569999999981</v>
      </c>
      <c r="AS79" s="402">
        <f>O79-(IF(ISERROR(VLOOKUP(A79,'WTD Last'!$A$1:$AQ$605,15,0)),0,VLOOKUP(A79,'WTD Last'!$A$1:$AQ$605,15,0)))</f>
        <v>-36.859573999999611</v>
      </c>
      <c r="AT79" s="402">
        <f t="shared" si="17"/>
        <v>-33.333333333333329</v>
      </c>
      <c r="AV79" s="564">
        <v>56631</v>
      </c>
      <c r="AW79" s="77"/>
      <c r="AX79" s="271"/>
    </row>
    <row r="80" spans="1:50">
      <c r="A80" s="77">
        <v>1554</v>
      </c>
      <c r="B80" s="77">
        <v>600</v>
      </c>
      <c r="C80" s="77" t="s">
        <v>27</v>
      </c>
      <c r="D80" s="77" t="s">
        <v>301</v>
      </c>
      <c r="E80" s="77" t="s">
        <v>311</v>
      </c>
      <c r="F80" s="77" t="s">
        <v>202</v>
      </c>
      <c r="G80" s="77" t="s">
        <v>474</v>
      </c>
      <c r="H80" s="77" t="s">
        <v>482</v>
      </c>
      <c r="I80" s="77" t="s">
        <v>405</v>
      </c>
      <c r="J80" s="454" t="s">
        <v>486</v>
      </c>
      <c r="K80" s="410">
        <v>36896</v>
      </c>
      <c r="L80" s="410">
        <v>38722</v>
      </c>
      <c r="M80" s="77" t="s">
        <v>30</v>
      </c>
      <c r="N80" s="271">
        <v>10000000</v>
      </c>
      <c r="O80" s="271">
        <v>-4010.153491</v>
      </c>
      <c r="P80" s="411">
        <v>0.12</v>
      </c>
      <c r="Q80" s="271">
        <v>14.825138000000001</v>
      </c>
      <c r="R80" s="271">
        <v>14.712737000000001</v>
      </c>
      <c r="S80" s="411">
        <v>-0.11594265716401327</v>
      </c>
      <c r="T80" s="271">
        <v>464.94785138208397</v>
      </c>
      <c r="U80" s="271">
        <v>190.77229800000001</v>
      </c>
      <c r="V80" s="271">
        <v>0</v>
      </c>
      <c r="W80" s="271">
        <v>655.72014938208395</v>
      </c>
      <c r="X80" s="271">
        <v>-9018.5220140000001</v>
      </c>
      <c r="Y80" s="271">
        <v>-8522.4067510000004</v>
      </c>
      <c r="Z80" s="271">
        <v>496.11526299999969</v>
      </c>
      <c r="AA80" s="271">
        <v>-159.60488638208426</v>
      </c>
      <c r="AB80" s="271">
        <v>-9018.5220140000001</v>
      </c>
      <c r="AC80" s="271">
        <v>-8522.4067510000004</v>
      </c>
      <c r="AD80" s="271">
        <v>496.11526299999969</v>
      </c>
      <c r="AF80" s="271">
        <v>-16491.756231737498</v>
      </c>
      <c r="AG80" s="402">
        <f>IF(ISERROR(VLOOKUP(B80,Acc_Cash!$A:$H,3,FALSE)),0,VLOOKUP(B80,Acc_Cash!$A:$H,3,FALSE))</f>
        <v>0</v>
      </c>
      <c r="AH80" s="402">
        <f t="shared" si="12"/>
        <v>-8522.4067510000004</v>
      </c>
      <c r="AI80" s="402">
        <f>AH80-(IF(ISERROR(VLOOKUP(A80,'YTD Last'!$E$2:$Z$500,21,0)),0,VLOOKUP(A80,'YTD Last'!$E$2:$Z$500,21,0)))</f>
        <v>25302.64615</v>
      </c>
      <c r="AJ80" s="402">
        <f>AH80-IF(ISERROR(VLOOKUP(A80,'QTD Last'!$A$2:$AH$600,34,0)),0,VLOOKUP(A80,'QTD Last'!$A$2:$AH$600,34,0))</f>
        <v>496.11526299999969</v>
      </c>
      <c r="AK80" s="402">
        <f>AH80-IF(ISERROR(VLOOKUP(A80,'MTD Last'!$A$2:$AH$600,34,0)),0,VLOOKUP(A80,'MTD Last'!$A$2:$AH$600,34,0))</f>
        <v>496.11526299999969</v>
      </c>
      <c r="AL80" s="402">
        <f t="shared" si="14"/>
        <v>496.11526299999969</v>
      </c>
      <c r="AM80" s="403" t="str">
        <f ca="1">ROUND((L80-Control!$C$3)/365,0)&amp;" Year"</f>
        <v>-9 Year</v>
      </c>
      <c r="AN80" s="45">
        <f t="shared" si="15"/>
        <v>5</v>
      </c>
      <c r="AO80" s="45" t="str">
        <f t="shared" si="16"/>
        <v>Code</v>
      </c>
      <c r="AP80" s="45">
        <f t="shared" si="13"/>
        <v>5</v>
      </c>
      <c r="AQ80" s="402">
        <f>AH80-(IF(ISERROR(VLOOKUP(A80,'WTD Last'!$A$1:$AQ$605,34,0)),0,VLOOKUP(A80,'WTD Last'!$A$1:$AQ$605,34,0)))</f>
        <v>7250.9853339999991</v>
      </c>
      <c r="AR80" s="563">
        <f>R80-(IF(ISERROR(VLOOKUP(A80,'WTD Last'!$A$1:$AQ$605,18,0)),0,VLOOKUP(A80,'WTD Last'!$A$1:$AQ$605,18,0)))</f>
        <v>-1.6220569999999981</v>
      </c>
      <c r="AS80" s="402">
        <f>O80-(IF(ISERROR(VLOOKUP(A80,'WTD Last'!$A$1:$AQ$605,15,0)),0,VLOOKUP(A80,'WTD Last'!$A$1:$AQ$605,15,0)))</f>
        <v>36.859573999999611</v>
      </c>
      <c r="AT80" s="402">
        <f t="shared" si="17"/>
        <v>33.333333333333329</v>
      </c>
      <c r="AV80" s="564">
        <v>56631</v>
      </c>
      <c r="AW80" s="77"/>
      <c r="AX80" s="271"/>
    </row>
    <row r="81" spans="1:50">
      <c r="A81" s="77">
        <v>1643</v>
      </c>
      <c r="B81" s="77">
        <v>847</v>
      </c>
      <c r="C81" s="77" t="s">
        <v>27</v>
      </c>
      <c r="D81" s="77" t="s">
        <v>28</v>
      </c>
      <c r="E81" s="77" t="s">
        <v>311</v>
      </c>
      <c r="F81" s="77" t="s">
        <v>202</v>
      </c>
      <c r="G81" s="77" t="s">
        <v>474</v>
      </c>
      <c r="H81" s="77" t="s">
        <v>482</v>
      </c>
      <c r="I81" s="77" t="s">
        <v>264</v>
      </c>
      <c r="J81" s="454" t="s">
        <v>469</v>
      </c>
      <c r="K81" s="410">
        <v>36937</v>
      </c>
      <c r="L81" s="410">
        <v>38763</v>
      </c>
      <c r="M81" s="77" t="s">
        <v>30</v>
      </c>
      <c r="N81" s="271">
        <v>10000000</v>
      </c>
      <c r="O81" s="271">
        <v>-4099.394217</v>
      </c>
      <c r="P81" s="411">
        <v>0.17</v>
      </c>
      <c r="Q81" s="271">
        <v>15.051762999999999</v>
      </c>
      <c r="R81" s="271">
        <v>14.939441</v>
      </c>
      <c r="S81" s="411">
        <v>-0.11710592236678874</v>
      </c>
      <c r="T81" s="271">
        <v>480.06334092686473</v>
      </c>
      <c r="U81" s="271">
        <v>195.94470899999999</v>
      </c>
      <c r="V81" s="271">
        <v>0</v>
      </c>
      <c r="W81" s="271">
        <v>676.00804992686471</v>
      </c>
      <c r="X81" s="271">
        <v>10624.843644</v>
      </c>
      <c r="Y81" s="271">
        <v>11168.431489000001</v>
      </c>
      <c r="Z81" s="271">
        <v>543.58784500000002</v>
      </c>
      <c r="AA81" s="271">
        <v>-132.4202049268647</v>
      </c>
      <c r="AB81" s="271">
        <v>10624.843644</v>
      </c>
      <c r="AC81" s="271">
        <v>11168.431489000001</v>
      </c>
      <c r="AD81" s="271">
        <v>543.58784500000002</v>
      </c>
      <c r="AF81" s="271">
        <v>-16858.7587174125</v>
      </c>
      <c r="AG81" s="402">
        <f>IF(ISERROR(VLOOKUP(B81,Acc_Cash!$A:$H,3,FALSE)),0,VLOOKUP(B81,Acc_Cash!$A:$H,3,FALSE))</f>
        <v>0</v>
      </c>
      <c r="AH81" s="402">
        <f t="shared" si="12"/>
        <v>11168.431489000001</v>
      </c>
      <c r="AI81" s="402">
        <f>AH81-(IF(ISERROR(VLOOKUP(A81,'YTD Last'!$E$2:$Z$500,21,0)),0,VLOOKUP(A81,'YTD Last'!$E$2:$Z$500,21,0)))</f>
        <v>11168.431489000001</v>
      </c>
      <c r="AJ81" s="402">
        <f>AH81-IF(ISERROR(VLOOKUP(A81,'QTD Last'!$A$2:$AH$600,34,0)),0,VLOOKUP(A81,'QTD Last'!$A$2:$AH$600,34,0))</f>
        <v>543.58784500000002</v>
      </c>
      <c r="AK81" s="402">
        <f>AH81-IF(ISERROR(VLOOKUP(A81,'MTD Last'!$A$2:$AH$600,34,0)),0,VLOOKUP(A81,'MTD Last'!$A$2:$AH$600,34,0))</f>
        <v>543.58784500000002</v>
      </c>
      <c r="AL81" s="402">
        <f t="shared" si="14"/>
        <v>543.58784500000002</v>
      </c>
      <c r="AM81" s="403" t="str">
        <f ca="1">ROUND((L81-Control!$C$3)/365,0)&amp;" Year"</f>
        <v>-9 Year</v>
      </c>
      <c r="AN81" s="45">
        <f t="shared" si="15"/>
        <v>5</v>
      </c>
      <c r="AO81" s="45" t="str">
        <f t="shared" si="16"/>
        <v>Code</v>
      </c>
      <c r="AP81" s="45">
        <f t="shared" si="13"/>
        <v>5</v>
      </c>
      <c r="AQ81" s="402">
        <f>AH81-(IF(ISERROR(VLOOKUP(A81,'WTD Last'!$A$1:$AQ$605,34,0)),0,VLOOKUP(A81,'WTD Last'!$A$1:$AQ$605,34,0)))</f>
        <v>7372.8689760000007</v>
      </c>
      <c r="AR81" s="563">
        <f>R81-(IF(ISERROR(VLOOKUP(A81,'WTD Last'!$A$1:$AQ$605,18,0)),0,VLOOKUP(A81,'WTD Last'!$A$1:$AQ$605,18,0)))</f>
        <v>-1.6217199999999981</v>
      </c>
      <c r="AS81" s="402">
        <f>O81-(IF(ISERROR(VLOOKUP(A81,'WTD Last'!$A$1:$AQ$605,15,0)),0,VLOOKUP(A81,'WTD Last'!$A$1:$AQ$605,15,0)))</f>
        <v>38.272137999999359</v>
      </c>
      <c r="AT81" s="402">
        <f t="shared" si="17"/>
        <v>47.222222222222221</v>
      </c>
      <c r="AU81" s="564">
        <v>90590</v>
      </c>
      <c r="AV81" s="564">
        <v>56631</v>
      </c>
      <c r="AW81" s="77"/>
      <c r="AX81" s="271"/>
    </row>
    <row r="82" spans="1:50">
      <c r="A82" s="77">
        <v>268</v>
      </c>
      <c r="B82" s="77">
        <v>405</v>
      </c>
      <c r="C82" s="77" t="s">
        <v>27</v>
      </c>
      <c r="D82" s="77" t="s">
        <v>28</v>
      </c>
      <c r="E82" s="77" t="s">
        <v>81</v>
      </c>
      <c r="F82" s="77" t="s">
        <v>198</v>
      </c>
      <c r="G82" s="77" t="s">
        <v>476</v>
      </c>
      <c r="H82" s="77" t="s">
        <v>468</v>
      </c>
      <c r="I82" s="77" t="s">
        <v>31</v>
      </c>
      <c r="J82" s="454" t="s">
        <v>469</v>
      </c>
      <c r="K82" s="410">
        <v>36847</v>
      </c>
      <c r="L82" s="410">
        <v>38673</v>
      </c>
      <c r="M82" s="77" t="s">
        <v>30</v>
      </c>
      <c r="N82" s="271">
        <v>-10000000</v>
      </c>
      <c r="O82" s="271">
        <v>3929.9620290000003</v>
      </c>
      <c r="P82" s="411">
        <v>0.3</v>
      </c>
      <c r="Q82" s="271">
        <v>25.112331999999999</v>
      </c>
      <c r="R82" s="271">
        <v>24.991405</v>
      </c>
      <c r="S82" s="411">
        <v>-0.11792693538574553</v>
      </c>
      <c r="T82" s="271">
        <v>-463.44837826231645</v>
      </c>
      <c r="U82" s="271">
        <v>-356.01044999999999</v>
      </c>
      <c r="V82" s="271">
        <v>0</v>
      </c>
      <c r="W82" s="271">
        <v>-819.4588282623165</v>
      </c>
      <c r="X82" s="271">
        <v>-23616.652761000001</v>
      </c>
      <c r="Y82" s="271">
        <v>-24221.138943000002</v>
      </c>
      <c r="Z82" s="271">
        <v>-604.48618200000055</v>
      </c>
      <c r="AA82" s="271">
        <v>214.97264626231595</v>
      </c>
      <c r="AB82" s="271">
        <v>-23616.652761000001</v>
      </c>
      <c r="AC82" s="271">
        <v>-24221.138943000002</v>
      </c>
      <c r="AD82" s="271">
        <v>-604.48618200000055</v>
      </c>
      <c r="AF82" s="271">
        <v>11636.617567869</v>
      </c>
      <c r="AG82" s="402">
        <f>IF(ISERROR(VLOOKUP(B82,Acc_Cash!$A:$H,3,FALSE)),0,VLOOKUP(B82,Acc_Cash!$A:$H,3,FALSE))</f>
        <v>-7916.6666670000004</v>
      </c>
      <c r="AH82" s="402">
        <f t="shared" si="12"/>
        <v>-32137.805610000003</v>
      </c>
      <c r="AI82" s="402">
        <f>AH82-(IF(ISERROR(VLOOKUP(A82,'YTD Last'!$E$2:$Z$500,21,0)),0,VLOOKUP(A82,'YTD Last'!$E$2:$Z$500,21,0)))</f>
        <v>-43095.058608000007</v>
      </c>
      <c r="AJ82" s="402">
        <f>AH82-IF(ISERROR(VLOOKUP(A82,'QTD Last'!$A$2:$AH$600,34,0)),0,VLOOKUP(A82,'QTD Last'!$A$2:$AH$600,34,0))</f>
        <v>-604.48618200000055</v>
      </c>
      <c r="AK82" s="402">
        <f>AH82-IF(ISERROR(VLOOKUP(A82,'MTD Last'!$A$2:$AH$600,34,0)),0,VLOOKUP(A82,'MTD Last'!$A$2:$AH$600,34,0))</f>
        <v>-604.48618200000055</v>
      </c>
      <c r="AL82" s="402">
        <f t="shared" si="14"/>
        <v>-604.48618200000055</v>
      </c>
      <c r="AM82" s="403" t="str">
        <f ca="1">ROUND((L82-Control!$C$3)/365,0)&amp;" Year"</f>
        <v>-9 Year</v>
      </c>
      <c r="AN82" s="45">
        <f t="shared" si="15"/>
        <v>4</v>
      </c>
      <c r="AO82" s="45" t="str">
        <f t="shared" si="16"/>
        <v>Code</v>
      </c>
      <c r="AP82" s="45">
        <f t="shared" si="13"/>
        <v>4</v>
      </c>
      <c r="AQ82" s="402">
        <f>AH82-(IF(ISERROR(VLOOKUP(A82,'WTD Last'!$A$1:$AQ$605,34,0)),0,VLOOKUP(A82,'WTD Last'!$A$1:$AQ$605,34,0)))</f>
        <v>-8567.0561970000017</v>
      </c>
      <c r="AR82" s="563">
        <f>R82-(IF(ISERROR(VLOOKUP(A82,'WTD Last'!$A$1:$AQ$605,18,0)),0,VLOOKUP(A82,'WTD Last'!$A$1:$AQ$605,18,0)))</f>
        <v>-1.9364039999999996</v>
      </c>
      <c r="AS82" s="402">
        <f>O82-(IF(ISERROR(VLOOKUP(A82,'WTD Last'!$A$1:$AQ$605,15,0)),0,VLOOKUP(A82,'WTD Last'!$A$1:$AQ$605,15,0)))</f>
        <v>-35.449426999999559</v>
      </c>
      <c r="AT82" s="402">
        <f t="shared" si="17"/>
        <v>-83.333333333333329</v>
      </c>
      <c r="AU82" s="564">
        <v>86921</v>
      </c>
      <c r="AV82" s="564">
        <v>54619</v>
      </c>
      <c r="AW82" s="77"/>
      <c r="AX82" s="271"/>
    </row>
    <row r="83" spans="1:50">
      <c r="A83" s="77">
        <v>59</v>
      </c>
      <c r="B83" s="77">
        <v>152</v>
      </c>
      <c r="C83" s="77" t="s">
        <v>27</v>
      </c>
      <c r="D83" s="77" t="s">
        <v>28</v>
      </c>
      <c r="E83" s="77" t="s">
        <v>42</v>
      </c>
      <c r="F83" s="77" t="s">
        <v>201</v>
      </c>
      <c r="G83" s="77" t="s">
        <v>477</v>
      </c>
      <c r="H83" s="77" t="s">
        <v>472</v>
      </c>
      <c r="I83" s="77" t="s">
        <v>259</v>
      </c>
      <c r="J83" s="454" t="s">
        <v>479</v>
      </c>
      <c r="K83" s="410">
        <v>36782</v>
      </c>
      <c r="L83" s="410">
        <v>38608</v>
      </c>
      <c r="M83" s="77" t="s">
        <v>30</v>
      </c>
      <c r="N83" s="271">
        <v>-10000000</v>
      </c>
      <c r="O83" s="271">
        <v>3808.6623549999999</v>
      </c>
      <c r="P83" s="411">
        <v>0.45</v>
      </c>
      <c r="Q83" s="271">
        <v>43.261795999999997</v>
      </c>
      <c r="R83" s="271">
        <v>42.732160999999998</v>
      </c>
      <c r="S83" s="411">
        <v>-0.53369050175315047</v>
      </c>
      <c r="T83" s="271">
        <v>-2032.6469232482857</v>
      </c>
      <c r="U83" s="271">
        <v>-564.37728300000003</v>
      </c>
      <c r="V83" s="271">
        <v>0</v>
      </c>
      <c r="W83" s="271">
        <v>-2597.0242062482857</v>
      </c>
      <c r="X83" s="271">
        <v>-9510.0711009999995</v>
      </c>
      <c r="Y83" s="271">
        <v>-11744.161946</v>
      </c>
      <c r="Z83" s="271">
        <v>-2234.0908450000006</v>
      </c>
      <c r="AA83" s="271">
        <v>362.93336124828511</v>
      </c>
      <c r="AB83" s="271">
        <v>-9510.0711009999995</v>
      </c>
      <c r="AC83" s="271">
        <v>-11744.161946</v>
      </c>
      <c r="AD83" s="271">
        <v>-2234.0908450000006</v>
      </c>
      <c r="AF83" s="271">
        <v>27567.098125490003</v>
      </c>
      <c r="AG83" s="402">
        <f>IF(ISERROR(VLOOKUP(B83,Acc_Cash!$A:$H,3,FALSE)),0,VLOOKUP(B83,Acc_Cash!$A:$H,3,FALSE))</f>
        <v>-22625</v>
      </c>
      <c r="AH83" s="402">
        <f t="shared" si="12"/>
        <v>-34369.161946</v>
      </c>
      <c r="AI83" s="402">
        <f>AH83-(IF(ISERROR(VLOOKUP(A83,'YTD Last'!$E$2:$Z$500,21,0)),0,VLOOKUP(A83,'YTD Last'!$E$2:$Z$500,21,0)))</f>
        <v>-45972.155837999999</v>
      </c>
      <c r="AJ83" s="402">
        <f>AH83-IF(ISERROR(VLOOKUP(A83,'QTD Last'!$A$2:$AH$600,34,0)),0,VLOOKUP(A83,'QTD Last'!$A$2:$AH$600,34,0))</f>
        <v>-2234.0908449999988</v>
      </c>
      <c r="AK83" s="402">
        <f>AH83-IF(ISERROR(VLOOKUP(A83,'MTD Last'!$A$2:$AH$600,34,0)),0,VLOOKUP(A83,'MTD Last'!$A$2:$AH$600,34,0))</f>
        <v>-2234.0908449999988</v>
      </c>
      <c r="AL83" s="402">
        <f t="shared" si="14"/>
        <v>-2234.0908450000006</v>
      </c>
      <c r="AM83" s="403" t="str">
        <f ca="1">ROUND((L83-Control!$C$3)/365,0)&amp;" Year"</f>
        <v>-9 Year</v>
      </c>
      <c r="AN83" s="45">
        <f t="shared" si="15"/>
        <v>8</v>
      </c>
      <c r="AO83" s="45" t="str">
        <f t="shared" si="16"/>
        <v>Code</v>
      </c>
      <c r="AP83" s="45">
        <f t="shared" si="13"/>
        <v>8</v>
      </c>
      <c r="AQ83" s="402">
        <f>AH83-(IF(ISERROR(VLOOKUP(A83,'WTD Last'!$A$1:$AQ$605,34,0)),0,VLOOKUP(A83,'WTD Last'!$A$1:$AQ$605,34,0)))</f>
        <v>-11845.705170000001</v>
      </c>
      <c r="AR83" s="563">
        <f>R83-(IF(ISERROR(VLOOKUP(A83,'WTD Last'!$A$1:$AQ$605,18,0)),0,VLOOKUP(A83,'WTD Last'!$A$1:$AQ$605,18,0)))</f>
        <v>-2.7316010000000048</v>
      </c>
      <c r="AS83" s="402">
        <f>O83-(IF(ISERROR(VLOOKUP(A83,'WTD Last'!$A$1:$AQ$605,15,0)),0,VLOOKUP(A83,'WTD Last'!$A$1:$AQ$605,15,0)))</f>
        <v>-33.627213000000211</v>
      </c>
      <c r="AT83" s="402">
        <f t="shared" si="17"/>
        <v>-125.00000000000001</v>
      </c>
      <c r="AU83" s="564">
        <v>81224</v>
      </c>
      <c r="AV83" s="564">
        <v>56041</v>
      </c>
      <c r="AW83" s="77"/>
      <c r="AX83" s="271"/>
    </row>
    <row r="84" spans="1:50">
      <c r="A84" s="77">
        <v>1611</v>
      </c>
      <c r="B84" s="77">
        <v>819</v>
      </c>
      <c r="C84" s="77" t="s">
        <v>27</v>
      </c>
      <c r="D84" s="77" t="s">
        <v>28</v>
      </c>
      <c r="E84" s="77" t="s">
        <v>42</v>
      </c>
      <c r="F84" s="77" t="s">
        <v>201</v>
      </c>
      <c r="G84" s="77" t="s">
        <v>477</v>
      </c>
      <c r="H84" s="77" t="s">
        <v>472</v>
      </c>
      <c r="I84" s="77" t="s">
        <v>286</v>
      </c>
      <c r="J84" s="454" t="s">
        <v>479</v>
      </c>
      <c r="K84" s="410">
        <v>36909</v>
      </c>
      <c r="L84" s="410">
        <v>37839</v>
      </c>
      <c r="M84" s="77" t="s">
        <v>30</v>
      </c>
      <c r="N84" s="271">
        <v>-17000000</v>
      </c>
      <c r="O84" s="271">
        <v>3610.8607190000002</v>
      </c>
      <c r="P84" s="411">
        <v>0.44</v>
      </c>
      <c r="Q84" s="271">
        <v>28.149173999999999</v>
      </c>
      <c r="R84" s="271">
        <v>27.607790999999999</v>
      </c>
      <c r="S84" s="411">
        <v>-0.51882349065992017</v>
      </c>
      <c r="T84" s="271">
        <v>-1873.3993625183691</v>
      </c>
      <c r="U84" s="271">
        <v>-679.67786699999999</v>
      </c>
      <c r="V84" s="271">
        <v>0</v>
      </c>
      <c r="W84" s="271">
        <v>-2553.0772295183692</v>
      </c>
      <c r="X84" s="271">
        <v>-75428.962180000002</v>
      </c>
      <c r="Y84" s="271">
        <v>-77682.764255000002</v>
      </c>
      <c r="Z84" s="271">
        <v>-2253.8020749999996</v>
      </c>
      <c r="AA84" s="271">
        <v>299.27515451836962</v>
      </c>
      <c r="AB84" s="271">
        <v>-75428.962180000002</v>
      </c>
      <c r="AC84" s="271">
        <v>-77682.764255000002</v>
      </c>
      <c r="AD84" s="271">
        <v>-2253.8020749999996</v>
      </c>
      <c r="AF84" s="271">
        <v>26135.409884122004</v>
      </c>
      <c r="AG84" s="402">
        <f>IF(ISERROR(VLOOKUP(B84,Acc_Cash!$A:$H,3,FALSE)),0,VLOOKUP(B84,Acc_Cash!$A:$H,3,FALSE))</f>
        <v>0</v>
      </c>
      <c r="AH84" s="402">
        <f t="shared" si="12"/>
        <v>-77682.764255000002</v>
      </c>
      <c r="AI84" s="402">
        <f>AH84-(IF(ISERROR(VLOOKUP(A84,'YTD Last'!$E$2:$Z$500,21,0)),0,VLOOKUP(A84,'YTD Last'!$E$2:$Z$500,21,0)))</f>
        <v>-77682.764255000002</v>
      </c>
      <c r="AJ84" s="402">
        <f>AH84-IF(ISERROR(VLOOKUP(A84,'QTD Last'!$A$2:$AH$600,34,0)),0,VLOOKUP(A84,'QTD Last'!$A$2:$AH$600,34,0))</f>
        <v>-2253.8020749999996</v>
      </c>
      <c r="AK84" s="402">
        <f>AH84-IF(ISERROR(VLOOKUP(A84,'MTD Last'!$A$2:$AH$600,34,0)),0,VLOOKUP(A84,'MTD Last'!$A$2:$AH$600,34,0))</f>
        <v>-2253.8020749999996</v>
      </c>
      <c r="AL84" s="402">
        <f t="shared" si="14"/>
        <v>-2253.8020749999996</v>
      </c>
      <c r="AM84" s="403" t="str">
        <f ca="1">ROUND((L84-Control!$C$3)/365,0)&amp;" Year"</f>
        <v>-11 Year</v>
      </c>
      <c r="AN84" s="45">
        <f t="shared" si="15"/>
        <v>8</v>
      </c>
      <c r="AO84" s="45" t="str">
        <f t="shared" si="16"/>
        <v>Code</v>
      </c>
      <c r="AP84" s="45">
        <f t="shared" si="13"/>
        <v>8</v>
      </c>
      <c r="AQ84" s="402">
        <f>AH84-(IF(ISERROR(VLOOKUP(A84,'WTD Last'!$A$1:$AQ$605,34,0)),0,VLOOKUP(A84,'WTD Last'!$A$1:$AQ$605,34,0)))</f>
        <v>-12199.895018000003</v>
      </c>
      <c r="AR84" s="563">
        <f>R84-(IF(ISERROR(VLOOKUP(A84,'WTD Last'!$A$1:$AQ$605,18,0)),0,VLOOKUP(A84,'WTD Last'!$A$1:$AQ$605,18,0)))</f>
        <v>-2.9105280000000029</v>
      </c>
      <c r="AS84" s="402">
        <f>O84-(IF(ISERROR(VLOOKUP(A84,'WTD Last'!$A$1:$AQ$605,15,0)),0,VLOOKUP(A84,'WTD Last'!$A$1:$AQ$605,15,0)))</f>
        <v>-38.575444000000061</v>
      </c>
      <c r="AT84" s="402">
        <f t="shared" si="17"/>
        <v>-207.77777777777777</v>
      </c>
      <c r="AU84" s="564">
        <v>89135</v>
      </c>
      <c r="AV84" s="564">
        <v>56041</v>
      </c>
      <c r="AW84" s="77"/>
      <c r="AX84" s="271"/>
    </row>
    <row r="85" spans="1:50">
      <c r="A85" s="77">
        <v>1735</v>
      </c>
      <c r="B85" s="77">
        <v>942</v>
      </c>
      <c r="C85" s="77" t="s">
        <v>27</v>
      </c>
      <c r="D85" s="77" t="s">
        <v>28</v>
      </c>
      <c r="E85" s="77" t="s">
        <v>42</v>
      </c>
      <c r="F85" s="77" t="s">
        <v>201</v>
      </c>
      <c r="G85" s="77" t="s">
        <v>477</v>
      </c>
      <c r="H85" s="77" t="s">
        <v>472</v>
      </c>
      <c r="I85" s="77" t="s">
        <v>267</v>
      </c>
      <c r="J85" s="454" t="s">
        <v>479</v>
      </c>
      <c r="K85" s="410">
        <v>36980</v>
      </c>
      <c r="L85" s="410">
        <v>38806</v>
      </c>
      <c r="M85" s="77" t="s">
        <v>30</v>
      </c>
      <c r="N85" s="271">
        <v>-5000000</v>
      </c>
      <c r="O85" s="271">
        <v>2105.7489019999998</v>
      </c>
      <c r="P85" s="411">
        <v>0.47</v>
      </c>
      <c r="Q85" s="271">
        <v>46.647967999999999</v>
      </c>
      <c r="R85" s="271">
        <v>46.119675999999998</v>
      </c>
      <c r="S85" s="411">
        <v>-0.55162191056170273</v>
      </c>
      <c r="T85" s="271">
        <v>-1161.5772324844477</v>
      </c>
      <c r="U85" s="271">
        <v>-307.331322</v>
      </c>
      <c r="V85" s="271">
        <v>0</v>
      </c>
      <c r="W85" s="271">
        <v>-1468.9085544844477</v>
      </c>
      <c r="X85" s="271">
        <v>-1029.994508</v>
      </c>
      <c r="Y85" s="271">
        <v>-2252.224181</v>
      </c>
      <c r="Z85" s="271">
        <v>-1222.229673</v>
      </c>
      <c r="AA85" s="271">
        <v>246.67888148444763</v>
      </c>
      <c r="AB85" s="271">
        <v>-1029.994508</v>
      </c>
      <c r="AC85" s="271">
        <v>-2252.224181</v>
      </c>
      <c r="AD85" s="271">
        <v>-1222.229673</v>
      </c>
      <c r="AF85" s="271">
        <v>15241.410552675999</v>
      </c>
      <c r="AG85" s="402">
        <f>IF(ISERROR(VLOOKUP(B85,Acc_Cash!$A:$H,3,FALSE)),0,VLOOKUP(B85,Acc_Cash!$A:$H,3,FALSE))</f>
        <v>0</v>
      </c>
      <c r="AH85" s="402">
        <f t="shared" si="12"/>
        <v>-2252.224181</v>
      </c>
      <c r="AI85" s="402">
        <f>AH85-(IF(ISERROR(VLOOKUP(A85,'YTD Last'!$E$2:$Z$500,21,0)),0,VLOOKUP(A85,'YTD Last'!$E$2:$Z$500,21,0)))</f>
        <v>-2252.224181</v>
      </c>
      <c r="AJ85" s="402">
        <f>AH85-IF(ISERROR(VLOOKUP(A85,'QTD Last'!$A$2:$AH$600,34,0)),0,VLOOKUP(A85,'QTD Last'!$A$2:$AH$600,34,0))</f>
        <v>-1222.229673</v>
      </c>
      <c r="AK85" s="402">
        <f>AH85-IF(ISERROR(VLOOKUP(A85,'MTD Last'!$A$2:$AH$600,34,0)),0,VLOOKUP(A85,'MTD Last'!$A$2:$AH$600,34,0))</f>
        <v>-1222.229673</v>
      </c>
      <c r="AL85" s="402">
        <f t="shared" si="14"/>
        <v>-1222.229673</v>
      </c>
      <c r="AM85" s="403" t="str">
        <f ca="1">ROUND((L85-Control!$C$3)/365,0)&amp;" Year"</f>
        <v>-8 Year</v>
      </c>
      <c r="AN85" s="45">
        <f t="shared" si="15"/>
        <v>8</v>
      </c>
      <c r="AO85" s="45" t="str">
        <f t="shared" si="16"/>
        <v>Code</v>
      </c>
      <c r="AP85" s="45">
        <f t="shared" si="13"/>
        <v>8</v>
      </c>
      <c r="AQ85" s="402">
        <f>AH85-(IF(ISERROR(VLOOKUP(A85,'WTD Last'!$A$1:$AQ$605,34,0)),0,VLOOKUP(A85,'WTD Last'!$A$1:$AQ$605,34,0)))</f>
        <v>-2252.224181</v>
      </c>
      <c r="AR85" s="563">
        <f>R85-(IF(ISERROR(VLOOKUP(A85,'WTD Last'!$A$1:$AQ$605,18,0)),0,VLOOKUP(A85,'WTD Last'!$A$1:$AQ$605,18,0)))</f>
        <v>46.119675999999998</v>
      </c>
      <c r="AS85" s="402">
        <f>O85-(IF(ISERROR(VLOOKUP(A85,'WTD Last'!$A$1:$AQ$605,15,0)),0,VLOOKUP(A85,'WTD Last'!$A$1:$AQ$605,15,0)))</f>
        <v>2105.7489019999998</v>
      </c>
      <c r="AT85" s="402">
        <f t="shared" si="17"/>
        <v>-65.277777777777771</v>
      </c>
      <c r="AU85" s="564">
        <v>61984</v>
      </c>
      <c r="AV85" s="564">
        <v>56041</v>
      </c>
      <c r="AW85" s="77"/>
      <c r="AX85" s="271"/>
    </row>
    <row r="86" spans="1:50">
      <c r="A86" s="77">
        <v>1680</v>
      </c>
      <c r="B86" s="77">
        <v>888</v>
      </c>
      <c r="C86" s="77" t="s">
        <v>27</v>
      </c>
      <c r="D86" s="77" t="s">
        <v>28</v>
      </c>
      <c r="E86" s="77" t="s">
        <v>561</v>
      </c>
      <c r="F86" s="77" t="s">
        <v>201</v>
      </c>
      <c r="G86" s="77" t="s">
        <v>487</v>
      </c>
      <c r="H86" s="77" t="s">
        <v>472</v>
      </c>
      <c r="I86" s="77" t="s">
        <v>97</v>
      </c>
      <c r="J86" s="454" t="s">
        <v>480</v>
      </c>
      <c r="K86" s="410">
        <v>36963</v>
      </c>
      <c r="L86" s="410">
        <v>38789</v>
      </c>
      <c r="M86" s="77" t="s">
        <v>30</v>
      </c>
      <c r="N86" s="271">
        <v>-30000000</v>
      </c>
      <c r="O86" s="271">
        <v>12603.720421</v>
      </c>
      <c r="P86" s="411">
        <v>0.57999999999999996</v>
      </c>
      <c r="Q86" s="271">
        <v>66.252180999999993</v>
      </c>
      <c r="R86" s="271">
        <v>65.691423999999998</v>
      </c>
      <c r="S86" s="411">
        <v>-0.55811679167980832</v>
      </c>
      <c r="T86" s="271">
        <v>-7034.3480045978031</v>
      </c>
      <c r="U86" s="271">
        <v>-2265.0849390000003</v>
      </c>
      <c r="V86" s="271">
        <v>0</v>
      </c>
      <c r="W86" s="271">
        <v>-9299.4329435978034</v>
      </c>
      <c r="X86" s="271">
        <v>95955.323487999995</v>
      </c>
      <c r="Y86" s="271">
        <v>88406.862252999999</v>
      </c>
      <c r="Z86" s="271">
        <v>-7548.4612349999952</v>
      </c>
      <c r="AA86" s="271">
        <v>1750.9717085978082</v>
      </c>
      <c r="AB86" s="271">
        <v>95955.323487999995</v>
      </c>
      <c r="AC86" s="271">
        <v>88406.862252999999</v>
      </c>
      <c r="AD86" s="271">
        <v>-7548.4612349999952</v>
      </c>
      <c r="AF86" s="271">
        <v>91225.72840719801</v>
      </c>
      <c r="AG86" s="402">
        <f>IF(ISERROR(VLOOKUP(B86,Acc_Cash!$A:$H,3,FALSE)),0,VLOOKUP(B86,Acc_Cash!$A:$H,3,FALSE))</f>
        <v>0</v>
      </c>
      <c r="AH86" s="402">
        <f t="shared" si="12"/>
        <v>88406.862252999999</v>
      </c>
      <c r="AI86" s="402">
        <f>AH86-(IF(ISERROR(VLOOKUP(A86,'YTD Last'!$E$2:$Z$500,21,0)),0,VLOOKUP(A86,'YTD Last'!$E$2:$Z$500,21,0)))</f>
        <v>88406.862252999999</v>
      </c>
      <c r="AJ86" s="402">
        <f>AH86-IF(ISERROR(VLOOKUP(A86,'QTD Last'!$A$2:$AH$600,34,0)),0,VLOOKUP(A86,'QTD Last'!$A$2:$AH$600,34,0))</f>
        <v>-7548.4612349999952</v>
      </c>
      <c r="AK86" s="402">
        <f>AH86-IF(ISERROR(VLOOKUP(A86,'MTD Last'!$A$2:$AH$600,34,0)),0,VLOOKUP(A86,'MTD Last'!$A$2:$AH$600,34,0))</f>
        <v>-7548.4612349999952</v>
      </c>
      <c r="AL86" s="402">
        <f t="shared" si="14"/>
        <v>-7548.4612349999952</v>
      </c>
      <c r="AM86" s="403" t="str">
        <f ca="1">ROUND((L86-Control!$C$3)/365,0)&amp;" Year"</f>
        <v>-8 Year</v>
      </c>
      <c r="AN86" s="45">
        <f t="shared" si="15"/>
        <v>8</v>
      </c>
      <c r="AO86" s="45" t="str">
        <f t="shared" si="16"/>
        <v>Code</v>
      </c>
      <c r="AP86" s="45">
        <f t="shared" si="13"/>
        <v>8</v>
      </c>
      <c r="AQ86" s="402">
        <f>AH86-(IF(ISERROR(VLOOKUP(A86,'WTD Last'!$A$1:$AQ$605,34,0)),0,VLOOKUP(A86,'WTD Last'!$A$1:$AQ$605,34,0)))</f>
        <v>-39285.165101999999</v>
      </c>
      <c r="AR86" s="563">
        <f>R86-(IF(ISERROR(VLOOKUP(A86,'WTD Last'!$A$1:$AQ$605,18,0)),0,VLOOKUP(A86,'WTD Last'!$A$1:$AQ$605,18,0)))</f>
        <v>-2.6921619999999962</v>
      </c>
      <c r="AS86" s="402">
        <f>O86-(IF(ISERROR(VLOOKUP(A86,'WTD Last'!$A$1:$AQ$605,15,0)),0,VLOOKUP(A86,'WTD Last'!$A$1:$AQ$605,15,0)))</f>
        <v>-119.13653499999964</v>
      </c>
      <c r="AT86" s="402">
        <f t="shared" si="17"/>
        <v>-483.33333333333331</v>
      </c>
      <c r="AU86" s="564">
        <v>122</v>
      </c>
      <c r="AV86" s="564">
        <v>51040</v>
      </c>
      <c r="AW86" s="77"/>
      <c r="AX86" s="271"/>
    </row>
    <row r="87" spans="1:50">
      <c r="A87" s="77">
        <v>1682</v>
      </c>
      <c r="B87" s="77">
        <v>890</v>
      </c>
      <c r="C87" s="77" t="s">
        <v>27</v>
      </c>
      <c r="D87" s="77" t="s">
        <v>28</v>
      </c>
      <c r="E87" s="77" t="s">
        <v>561</v>
      </c>
      <c r="F87" s="77" t="s">
        <v>201</v>
      </c>
      <c r="G87" s="77" t="s">
        <v>487</v>
      </c>
      <c r="H87" s="77" t="s">
        <v>472</v>
      </c>
      <c r="I87" s="77" t="s">
        <v>286</v>
      </c>
      <c r="J87" s="454" t="s">
        <v>480</v>
      </c>
      <c r="K87" s="410">
        <v>36964</v>
      </c>
      <c r="L87" s="410">
        <v>38908</v>
      </c>
      <c r="M87" s="77" t="s">
        <v>30</v>
      </c>
      <c r="N87" s="271">
        <v>-20000000</v>
      </c>
      <c r="O87" s="271">
        <v>8896.1438429999998</v>
      </c>
      <c r="P87" s="411">
        <v>0.62</v>
      </c>
      <c r="Q87" s="271">
        <v>68.322703000000004</v>
      </c>
      <c r="R87" s="271">
        <v>67.761709999999994</v>
      </c>
      <c r="S87" s="411">
        <v>-0.56891096066495439</v>
      </c>
      <c r="T87" s="271">
        <v>-5061.113739934749</v>
      </c>
      <c r="U87" s="271">
        <v>-1565.7146460000001</v>
      </c>
      <c r="V87" s="271">
        <v>0</v>
      </c>
      <c r="W87" s="271">
        <v>-6626.8283859347493</v>
      </c>
      <c r="X87" s="271">
        <v>50231.443277999999</v>
      </c>
      <c r="Y87" s="271">
        <v>44906.385192000002</v>
      </c>
      <c r="Z87" s="271">
        <v>-5325.0580859999973</v>
      </c>
      <c r="AA87" s="271">
        <v>1301.7702999347521</v>
      </c>
      <c r="AB87" s="271">
        <v>50231.443277999999</v>
      </c>
      <c r="AC87" s="271">
        <v>44906.385192000002</v>
      </c>
      <c r="AD87" s="271">
        <v>-5325.0580859999973</v>
      </c>
      <c r="AF87" s="271">
        <v>64390.289135634004</v>
      </c>
      <c r="AG87" s="402">
        <f>IF(ISERROR(VLOOKUP(B87,Acc_Cash!$A:$H,3,FALSE)),0,VLOOKUP(B87,Acc_Cash!$A:$H,3,FALSE))</f>
        <v>0</v>
      </c>
      <c r="AH87" s="402">
        <f t="shared" si="12"/>
        <v>44906.385192000002</v>
      </c>
      <c r="AI87" s="402">
        <f>AH87-(IF(ISERROR(VLOOKUP(A87,'YTD Last'!$E$2:$Z$500,21,0)),0,VLOOKUP(A87,'YTD Last'!$E$2:$Z$500,21,0)))</f>
        <v>44906.385192000002</v>
      </c>
      <c r="AJ87" s="402">
        <f>AH87-IF(ISERROR(VLOOKUP(A87,'QTD Last'!$A$2:$AH$600,34,0)),0,VLOOKUP(A87,'QTD Last'!$A$2:$AH$600,34,0))</f>
        <v>-5325.0580859999973</v>
      </c>
      <c r="AK87" s="402">
        <f>AH87-IF(ISERROR(VLOOKUP(A87,'MTD Last'!$A$2:$AH$600,34,0)),0,VLOOKUP(A87,'MTD Last'!$A$2:$AH$600,34,0))</f>
        <v>-5325.0580859999973</v>
      </c>
      <c r="AL87" s="402">
        <f t="shared" si="14"/>
        <v>-5325.0580859999973</v>
      </c>
      <c r="AM87" s="403" t="str">
        <f ca="1">ROUND((L87-Control!$C$3)/365,0)&amp;" Year"</f>
        <v>-8 Year</v>
      </c>
      <c r="AN87" s="45">
        <f t="shared" si="15"/>
        <v>8</v>
      </c>
      <c r="AO87" s="45" t="str">
        <f t="shared" si="16"/>
        <v>Code</v>
      </c>
      <c r="AP87" s="45">
        <f t="shared" si="13"/>
        <v>8</v>
      </c>
      <c r="AQ87" s="402">
        <f>AH87-(IF(ISERROR(VLOOKUP(A87,'WTD Last'!$A$1:$AQ$605,34,0)),0,VLOOKUP(A87,'WTD Last'!$A$1:$AQ$605,34,0)))</f>
        <v>-27376.725558000006</v>
      </c>
      <c r="AR87" s="563">
        <f>R87-(IF(ISERROR(VLOOKUP(A87,'WTD Last'!$A$1:$AQ$605,18,0)),0,VLOOKUP(A87,'WTD Last'!$A$1:$AQ$605,18,0)))</f>
        <v>-2.6742200000000054</v>
      </c>
      <c r="AS87" s="402">
        <f>O87-(IF(ISERROR(VLOOKUP(A87,'WTD Last'!$A$1:$AQ$605,15,0)),0,VLOOKUP(A87,'WTD Last'!$A$1:$AQ$605,15,0)))</f>
        <v>-86.873023000000103</v>
      </c>
      <c r="AT87" s="402">
        <f t="shared" si="17"/>
        <v>-344.44444444444446</v>
      </c>
      <c r="AU87" s="564">
        <v>89135</v>
      </c>
      <c r="AV87" s="564">
        <v>51040</v>
      </c>
      <c r="AW87" s="77"/>
      <c r="AX87" s="271"/>
    </row>
    <row r="88" spans="1:50">
      <c r="A88" s="77">
        <v>55</v>
      </c>
      <c r="B88" s="77">
        <v>150</v>
      </c>
      <c r="C88" s="77" t="s">
        <v>27</v>
      </c>
      <c r="D88" s="77" t="s">
        <v>28</v>
      </c>
      <c r="E88" s="77" t="s">
        <v>40</v>
      </c>
      <c r="F88" s="77" t="s">
        <v>200</v>
      </c>
      <c r="G88" s="77" t="s">
        <v>473</v>
      </c>
      <c r="H88" s="77" t="s">
        <v>472</v>
      </c>
      <c r="I88" s="77" t="s">
        <v>267</v>
      </c>
      <c r="J88" s="454" t="s">
        <v>469</v>
      </c>
      <c r="K88" s="410">
        <v>36767</v>
      </c>
      <c r="L88" s="410">
        <v>38593</v>
      </c>
      <c r="M88" s="77" t="s">
        <v>30</v>
      </c>
      <c r="N88" s="271">
        <v>-10000000</v>
      </c>
      <c r="O88" s="271">
        <v>3740.276437</v>
      </c>
      <c r="P88" s="411">
        <v>0.46</v>
      </c>
      <c r="Q88" s="271">
        <v>148.41441800000001</v>
      </c>
      <c r="R88" s="271">
        <v>147.76630499999999</v>
      </c>
      <c r="S88" s="411">
        <v>-0.53311103752075084</v>
      </c>
      <c r="T88" s="271">
        <v>-1993.9826519434873</v>
      </c>
      <c r="U88" s="271">
        <v>-1282.0832879999998</v>
      </c>
      <c r="V88" s="271">
        <v>0</v>
      </c>
      <c r="W88" s="271">
        <v>-3276.0659399434871</v>
      </c>
      <c r="X88" s="271">
        <v>384928.81770800002</v>
      </c>
      <c r="Y88" s="271">
        <v>382786.212436</v>
      </c>
      <c r="Z88" s="271">
        <v>-2142.6052720000152</v>
      </c>
      <c r="AA88" s="271">
        <v>1133.4606679434719</v>
      </c>
      <c r="AB88" s="271">
        <v>384928.81770800002</v>
      </c>
      <c r="AC88" s="271">
        <v>382786.212436</v>
      </c>
      <c r="AD88" s="271">
        <v>-2142.6052720000152</v>
      </c>
      <c r="AF88" s="271">
        <v>21534.641586027501</v>
      </c>
      <c r="AG88" s="402">
        <f>IF(ISERROR(VLOOKUP(B88,Acc_Cash!$A:$H,3,FALSE)),0,VLOOKUP(B88,Acc_Cash!$A:$H,3,FALSE))</f>
        <v>-23383.333332999999</v>
      </c>
      <c r="AH88" s="402">
        <f t="shared" si="12"/>
        <v>359402.87910299998</v>
      </c>
      <c r="AI88" s="402">
        <f>AH88-(IF(ISERROR(VLOOKUP(A88,'YTD Last'!$E$2:$Z$383,21,0)),0,VLOOKUP(A88,'YTD Last'!$E$2:$Z$383,21,0)))</f>
        <v>34042.155722999945</v>
      </c>
      <c r="AJ88" s="402">
        <f>AH88-IF(ISERROR(VLOOKUP(A88,'QTD Last'!$A$2:$AH$600,34,0)),0,VLOOKUP(A88,'QTD Last'!$A$2:$AH$600,34,0))</f>
        <v>-2142.6052720000152</v>
      </c>
      <c r="AK88" s="402">
        <f>AH88-IF(ISERROR(VLOOKUP(A88,'MTD Last'!$A$2:$AH$600,34,0)),0,VLOOKUP(A88,'MTD Last'!$A$2:$AH$600,34,0))</f>
        <v>-2142.6052720000152</v>
      </c>
      <c r="AL88" s="402">
        <f t="shared" si="14"/>
        <v>-2142.6052720000152</v>
      </c>
      <c r="AM88" s="403" t="str">
        <f ca="1">ROUND((L88-Control!$C$3)/365,0)&amp;" Year"</f>
        <v>-9 Year</v>
      </c>
      <c r="AN88" s="45">
        <f t="shared" si="15"/>
        <v>6</v>
      </c>
      <c r="AO88" s="45" t="str">
        <f t="shared" si="16"/>
        <v>Code</v>
      </c>
      <c r="AP88" s="45">
        <f t="shared" si="13"/>
        <v>6</v>
      </c>
      <c r="AQ88" s="402">
        <f>AH88-(IF(ISERROR(VLOOKUP(A88,'WTD Last'!$A$1:$AQ$605,34,0)),0,VLOOKUP(A88,'WTD Last'!$A$1:$AQ$605,34,0)))</f>
        <v>-60939.230775000004</v>
      </c>
      <c r="AR88" s="563">
        <f>R88-(IF(ISERROR(VLOOKUP(A88,'WTD Last'!$A$1:$AQ$605,18,0)),0,VLOOKUP(A88,'WTD Last'!$A$1:$AQ$605,18,0)))</f>
        <v>-15.333674000000002</v>
      </c>
      <c r="AS88" s="402">
        <f>O88-(IF(ISERROR(VLOOKUP(A88,'WTD Last'!$A$1:$AQ$605,15,0)),0,VLOOKUP(A88,'WTD Last'!$A$1:$AQ$605,15,0)))</f>
        <v>-27.087109000000055</v>
      </c>
      <c r="AT88" s="402">
        <f t="shared" si="17"/>
        <v>-127.77777777777777</v>
      </c>
      <c r="AU88" s="564">
        <v>61984</v>
      </c>
      <c r="AV88" s="564">
        <v>81090</v>
      </c>
      <c r="AW88" s="77"/>
      <c r="AX88" s="271"/>
    </row>
    <row r="89" spans="1:50">
      <c r="A89" s="77">
        <v>1288</v>
      </c>
      <c r="B89" s="77">
        <v>449</v>
      </c>
      <c r="C89" s="77" t="s">
        <v>27</v>
      </c>
      <c r="D89" s="77" t="s">
        <v>28</v>
      </c>
      <c r="E89" s="77" t="s">
        <v>40</v>
      </c>
      <c r="F89" s="77" t="s">
        <v>200</v>
      </c>
      <c r="G89" s="77" t="s">
        <v>473</v>
      </c>
      <c r="H89" s="77" t="s">
        <v>472</v>
      </c>
      <c r="I89" s="77" t="s">
        <v>405</v>
      </c>
      <c r="J89" s="454" t="s">
        <v>480</v>
      </c>
      <c r="K89" s="410">
        <v>36896</v>
      </c>
      <c r="L89" s="410">
        <v>38722</v>
      </c>
      <c r="M89" s="77" t="s">
        <v>30</v>
      </c>
      <c r="N89" s="271">
        <v>-10000000</v>
      </c>
      <c r="O89" s="271">
        <v>4098.0224349999999</v>
      </c>
      <c r="P89" s="411">
        <v>1.1499999999999999</v>
      </c>
      <c r="Q89" s="271">
        <v>151.75523000000001</v>
      </c>
      <c r="R89" s="271">
        <v>151.111018</v>
      </c>
      <c r="S89" s="411">
        <v>-0.56718279384932779</v>
      </c>
      <c r="T89" s="271">
        <v>-2324.3278139405252</v>
      </c>
      <c r="U89" s="271">
        <v>-1497.022866</v>
      </c>
      <c r="V89" s="271">
        <v>0</v>
      </c>
      <c r="W89" s="271">
        <v>-3821.350679940525</v>
      </c>
      <c r="X89" s="271">
        <v>120735.202986</v>
      </c>
      <c r="Y89" s="271">
        <v>118000.78313</v>
      </c>
      <c r="Z89" s="271">
        <v>-2734.4198560000077</v>
      </c>
      <c r="AA89" s="271">
        <v>1086.9308239405173</v>
      </c>
      <c r="AB89" s="271">
        <v>120735.202986</v>
      </c>
      <c r="AC89" s="271">
        <v>118000.78313</v>
      </c>
      <c r="AD89" s="271">
        <v>-2734.4198560000077</v>
      </c>
      <c r="AF89" s="271">
        <v>23594.364169512501</v>
      </c>
      <c r="AG89" s="402">
        <f>IF(ISERROR(VLOOKUP(B89,Acc_Cash!$A:$H,3,FALSE)),0,VLOOKUP(B89,Acc_Cash!$A:$H,3,FALSE))</f>
        <v>0</v>
      </c>
      <c r="AH89" s="402">
        <f t="shared" si="12"/>
        <v>118000.78313</v>
      </c>
      <c r="AI89" s="402">
        <f>AH89-(IF(ISERROR(VLOOKUP(A89,'YTD Last'!$E$2:$Z$500,21,0)),0,VLOOKUP(A89,'YTD Last'!$E$2:$Z$500,21,0)))</f>
        <v>38808.804760999992</v>
      </c>
      <c r="AJ89" s="402">
        <f>AH89-IF(ISERROR(VLOOKUP(A89,'QTD Last'!$A$2:$AH$600,34,0)),0,VLOOKUP(A89,'QTD Last'!$A$2:$AH$600,34,0))</f>
        <v>-2734.4198560000077</v>
      </c>
      <c r="AK89" s="402">
        <f>AH89-IF(ISERROR(VLOOKUP(A89,'MTD Last'!$A$2:$AH$600,34,0)),0,VLOOKUP(A89,'MTD Last'!$A$2:$AH$600,34,0))</f>
        <v>-2734.4198560000077</v>
      </c>
      <c r="AL89" s="402">
        <f t="shared" si="14"/>
        <v>-2734.4198560000077</v>
      </c>
      <c r="AM89" s="403" t="str">
        <f ca="1">ROUND((L89-Control!$C$3)/365,0)&amp;" Year"</f>
        <v>-9 Year</v>
      </c>
      <c r="AN89" s="45">
        <f t="shared" si="15"/>
        <v>6</v>
      </c>
      <c r="AO89" s="45" t="str">
        <f t="shared" si="16"/>
        <v>Code</v>
      </c>
      <c r="AP89" s="45">
        <f t="shared" si="13"/>
        <v>6</v>
      </c>
      <c r="AQ89" s="402">
        <f>AH89-(IF(ISERROR(VLOOKUP(A89,'WTD Last'!$A$1:$AQ$605,34,0)),0,VLOOKUP(A89,'WTD Last'!$A$1:$AQ$605,34,0)))</f>
        <v>-72531.797837999999</v>
      </c>
      <c r="AR89" s="563">
        <f>R89-(IF(ISERROR(VLOOKUP(A89,'WTD Last'!$A$1:$AQ$605,18,0)),0,VLOOKUP(A89,'WTD Last'!$A$1:$AQ$605,18,0)))</f>
        <v>-17.106318999999985</v>
      </c>
      <c r="AS89" s="402">
        <f>O89-(IF(ISERROR(VLOOKUP(A89,'WTD Last'!$A$1:$AQ$605,15,0)),0,VLOOKUP(A89,'WTD Last'!$A$1:$AQ$605,15,0)))</f>
        <v>-31.299708000000464</v>
      </c>
      <c r="AT89" s="402">
        <f t="shared" si="17"/>
        <v>-319.44444444444446</v>
      </c>
      <c r="AV89" s="564">
        <v>81090</v>
      </c>
      <c r="AW89" s="77"/>
      <c r="AX89" s="271"/>
    </row>
    <row r="90" spans="1:50">
      <c r="A90" s="77">
        <v>1377</v>
      </c>
      <c r="B90" s="77">
        <v>434</v>
      </c>
      <c r="C90" s="77" t="s">
        <v>27</v>
      </c>
      <c r="D90" s="77" t="s">
        <v>28</v>
      </c>
      <c r="E90" s="77" t="s">
        <v>40</v>
      </c>
      <c r="F90" s="77" t="s">
        <v>200</v>
      </c>
      <c r="G90" s="77" t="s">
        <v>473</v>
      </c>
      <c r="H90" s="77" t="s">
        <v>472</v>
      </c>
      <c r="I90" s="77" t="s">
        <v>31</v>
      </c>
      <c r="J90" s="454" t="s">
        <v>469</v>
      </c>
      <c r="K90" s="410">
        <v>36880</v>
      </c>
      <c r="L90" s="410">
        <v>38706</v>
      </c>
      <c r="M90" s="77" t="s">
        <v>30</v>
      </c>
      <c r="N90" s="271">
        <v>10000000</v>
      </c>
      <c r="O90" s="271">
        <v>-4093.92283</v>
      </c>
      <c r="P90" s="411">
        <v>1.36</v>
      </c>
      <c r="Q90" s="271">
        <v>151.34197599999999</v>
      </c>
      <c r="R90" s="271">
        <v>150.69881799999999</v>
      </c>
      <c r="S90" s="411">
        <v>-0.55966594230466149</v>
      </c>
      <c r="T90" s="271">
        <v>2291.2291783745163</v>
      </c>
      <c r="U90" s="271">
        <v>1532.008374</v>
      </c>
      <c r="V90" s="271">
        <v>0</v>
      </c>
      <c r="W90" s="271">
        <v>3823.2375523745163</v>
      </c>
      <c r="X90" s="271">
        <v>-56369.654887999997</v>
      </c>
      <c r="Y90" s="271">
        <v>-53484.898510999999</v>
      </c>
      <c r="Z90" s="271">
        <v>2884.7563769999979</v>
      </c>
      <c r="AA90" s="271">
        <v>-938.48117537451844</v>
      </c>
      <c r="AB90" s="271">
        <v>-56369.654887999997</v>
      </c>
      <c r="AC90" s="271">
        <v>-53484.898510999999</v>
      </c>
      <c r="AD90" s="271">
        <v>2884.7563769999979</v>
      </c>
      <c r="AF90" s="271">
        <v>-23570.760693725002</v>
      </c>
      <c r="AG90" s="402">
        <f>IF(ISERROR(VLOOKUP(B90,Acc_Cash!$A:$H,3,FALSE)),0,VLOOKUP(B90,Acc_Cash!$A:$H,3,FALSE))</f>
        <v>34000</v>
      </c>
      <c r="AH90" s="402">
        <f t="shared" si="12"/>
        <v>-19484.898510999999</v>
      </c>
      <c r="AI90" s="402">
        <f>AH90-(IF(ISERROR(VLOOKUP(A90,'YTD Last'!$E$2:$Z$383,21,0)),0,VLOOKUP(A90,'YTD Last'!$E$2:$Z$383,21,0)))</f>
        <v>-32447.259793999998</v>
      </c>
      <c r="AJ90" s="402">
        <f>AH90-IF(ISERROR(VLOOKUP(A90,'QTD Last'!$A$2:$AH$600,34,0)),0,VLOOKUP(A90,'QTD Last'!$A$2:$AH$600,34,0))</f>
        <v>2884.7563769999979</v>
      </c>
      <c r="AK90" s="402">
        <f>AH90-IF(ISERROR(VLOOKUP(A90,'MTD Last'!$A$2:$AH$600,34,0)),0,VLOOKUP(A90,'MTD Last'!$A$2:$AH$600,34,0))</f>
        <v>2884.7563769999979</v>
      </c>
      <c r="AL90" s="402">
        <f t="shared" si="14"/>
        <v>2884.7563769999979</v>
      </c>
      <c r="AM90" s="403" t="str">
        <f ca="1">ROUND((L90-Control!$C$3)/365,0)&amp;" Year"</f>
        <v>-9 Year</v>
      </c>
      <c r="AN90" s="45">
        <f t="shared" si="15"/>
        <v>6</v>
      </c>
      <c r="AO90" s="45" t="str">
        <f t="shared" si="16"/>
        <v>Code</v>
      </c>
      <c r="AP90" s="45">
        <f t="shared" si="13"/>
        <v>6</v>
      </c>
      <c r="AQ90" s="402">
        <f>AH90-(IF(ISERROR(VLOOKUP(A90,'WTD Last'!$A$1:$AQ$605,34,0)),0,VLOOKUP(A90,'WTD Last'!$A$1:$AQ$605,34,0)))</f>
        <v>71289.809929999989</v>
      </c>
      <c r="AR90" s="563">
        <f>R90-(IF(ISERROR(VLOOKUP(A90,'WTD Last'!$A$1:$AQ$605,18,0)),0,VLOOKUP(A90,'WTD Last'!$A$1:$AQ$605,18,0)))</f>
        <v>-16.870994000000024</v>
      </c>
      <c r="AS90" s="402">
        <f>O90-(IF(ISERROR(VLOOKUP(A90,'WTD Last'!$A$1:$AQ$605,15,0)),0,VLOOKUP(A90,'WTD Last'!$A$1:$AQ$605,15,0)))</f>
        <v>30.904786999999942</v>
      </c>
      <c r="AT90" s="402">
        <f t="shared" si="17"/>
        <v>377.77777777777777</v>
      </c>
      <c r="AU90" s="564">
        <v>86921</v>
      </c>
      <c r="AV90" s="564">
        <v>81090</v>
      </c>
      <c r="AW90" s="77"/>
      <c r="AX90" s="271"/>
    </row>
    <row r="91" spans="1:50">
      <c r="A91" s="77">
        <v>1488</v>
      </c>
      <c r="B91" s="77">
        <v>539</v>
      </c>
      <c r="C91" s="77" t="s">
        <v>27</v>
      </c>
      <c r="D91" s="77" t="s">
        <v>301</v>
      </c>
      <c r="E91" s="77" t="s">
        <v>40</v>
      </c>
      <c r="F91" s="77" t="s">
        <v>200</v>
      </c>
      <c r="G91" s="77" t="s">
        <v>473</v>
      </c>
      <c r="H91" s="77" t="s">
        <v>472</v>
      </c>
      <c r="I91" s="77" t="s">
        <v>405</v>
      </c>
      <c r="J91" s="454" t="s">
        <v>486</v>
      </c>
      <c r="K91" s="410">
        <v>36896</v>
      </c>
      <c r="L91" s="410">
        <v>38722</v>
      </c>
      <c r="M91" s="77" t="s">
        <v>30</v>
      </c>
      <c r="N91" s="271">
        <v>10000000</v>
      </c>
      <c r="O91" s="271">
        <v>-4098.0224349999999</v>
      </c>
      <c r="P91" s="411">
        <v>1.1499999999999999</v>
      </c>
      <c r="Q91" s="271">
        <v>151.75523000000001</v>
      </c>
      <c r="R91" s="271">
        <v>151.111018</v>
      </c>
      <c r="S91" s="411">
        <v>-0.56718279384932779</v>
      </c>
      <c r="T91" s="271">
        <v>2324.3278139405252</v>
      </c>
      <c r="U91" s="271">
        <v>1497.022866</v>
      </c>
      <c r="V91" s="271">
        <v>0</v>
      </c>
      <c r="W91" s="271">
        <v>3821.350679940525</v>
      </c>
      <c r="X91" s="271">
        <v>-120735.202986</v>
      </c>
      <c r="Y91" s="271">
        <v>-118000.78313</v>
      </c>
      <c r="Z91" s="271">
        <v>2734.4198560000077</v>
      </c>
      <c r="AA91" s="271">
        <v>-1086.9308239405173</v>
      </c>
      <c r="AB91" s="271">
        <v>-120735.202986</v>
      </c>
      <c r="AC91" s="271">
        <v>-118000.78313</v>
      </c>
      <c r="AD91" s="271">
        <v>2734.4198560000077</v>
      </c>
      <c r="AF91" s="271">
        <v>-23594.364169512501</v>
      </c>
      <c r="AG91" s="402">
        <f>IF(ISERROR(VLOOKUP(B91,Acc_Cash!$A:$H,3,FALSE)),0,VLOOKUP(B91,Acc_Cash!$A:$H,3,FALSE))</f>
        <v>0</v>
      </c>
      <c r="AH91" s="402">
        <f t="shared" si="12"/>
        <v>-118000.78313</v>
      </c>
      <c r="AI91" s="402">
        <f>AH91-(IF(ISERROR(VLOOKUP(A91,'YTD Last'!$E$2:$Z$383,21,0)),0,VLOOKUP(A91,'YTD Last'!$E$2:$Z$383,21,0)))</f>
        <v>-38808.804760999992</v>
      </c>
      <c r="AJ91" s="402">
        <f>AH91-IF(ISERROR(VLOOKUP(A91,'QTD Last'!$A$2:$AH$600,34,0)),0,VLOOKUP(A91,'QTD Last'!$A$2:$AH$600,34,0))</f>
        <v>2734.4198560000077</v>
      </c>
      <c r="AK91" s="402">
        <f>AH91-IF(ISERROR(VLOOKUP(A91,'MTD Last'!$A$2:$AH$600,34,0)),0,VLOOKUP(A91,'MTD Last'!$A$2:$AH$600,34,0))</f>
        <v>2734.4198560000077</v>
      </c>
      <c r="AL91" s="402">
        <f t="shared" si="14"/>
        <v>2734.4198560000077</v>
      </c>
      <c r="AM91" s="403" t="str">
        <f ca="1">ROUND((L91-Control!$C$3)/365,0)&amp;" Year"</f>
        <v>-9 Year</v>
      </c>
      <c r="AN91" s="45">
        <f t="shared" si="15"/>
        <v>6</v>
      </c>
      <c r="AO91" s="45" t="str">
        <f t="shared" si="16"/>
        <v>Code</v>
      </c>
      <c r="AP91" s="45">
        <f t="shared" si="13"/>
        <v>6</v>
      </c>
      <c r="AQ91" s="402">
        <f>AH91-(IF(ISERROR(VLOOKUP(A91,'WTD Last'!$A$1:$AQ$605,34,0)),0,VLOOKUP(A91,'WTD Last'!$A$1:$AQ$605,34,0)))</f>
        <v>72531.797837999999</v>
      </c>
      <c r="AR91" s="563">
        <f>R91-(IF(ISERROR(VLOOKUP(A91,'WTD Last'!$A$1:$AQ$605,18,0)),0,VLOOKUP(A91,'WTD Last'!$A$1:$AQ$605,18,0)))</f>
        <v>-17.106318999999985</v>
      </c>
      <c r="AS91" s="402">
        <f>O91-(IF(ISERROR(VLOOKUP(A91,'WTD Last'!$A$1:$AQ$605,15,0)),0,VLOOKUP(A91,'WTD Last'!$A$1:$AQ$605,15,0)))</f>
        <v>31.299708000000464</v>
      </c>
      <c r="AT91" s="402">
        <f t="shared" si="17"/>
        <v>319.44444444444446</v>
      </c>
      <c r="AV91" s="564">
        <v>81090</v>
      </c>
      <c r="AW91" s="77"/>
      <c r="AX91" s="271"/>
    </row>
    <row r="92" spans="1:50">
      <c r="A92" s="77">
        <v>1701</v>
      </c>
      <c r="B92" s="77">
        <v>907</v>
      </c>
      <c r="C92" s="77" t="s">
        <v>27</v>
      </c>
      <c r="D92" s="77" t="s">
        <v>28</v>
      </c>
      <c r="E92" s="77" t="s">
        <v>40</v>
      </c>
      <c r="F92" s="77" t="s">
        <v>200</v>
      </c>
      <c r="G92" s="77" t="s">
        <v>473</v>
      </c>
      <c r="H92" s="77" t="s">
        <v>472</v>
      </c>
      <c r="I92" s="77" t="s">
        <v>267</v>
      </c>
      <c r="J92" s="454" t="s">
        <v>469</v>
      </c>
      <c r="K92" s="410">
        <v>36969</v>
      </c>
      <c r="L92" s="410">
        <v>38795</v>
      </c>
      <c r="M92" s="77" t="s">
        <v>30</v>
      </c>
      <c r="N92" s="271">
        <v>-10000000</v>
      </c>
      <c r="O92" s="271">
        <v>4317.8370729999997</v>
      </c>
      <c r="P92" s="411">
        <v>1.6</v>
      </c>
      <c r="Q92" s="271">
        <v>153.590597</v>
      </c>
      <c r="R92" s="271">
        <v>152.95093299999999</v>
      </c>
      <c r="S92" s="411">
        <v>-0.58167415427893321</v>
      </c>
      <c r="T92" s="271">
        <v>-2511.5742277514992</v>
      </c>
      <c r="U92" s="271">
        <v>-1620.1054710000001</v>
      </c>
      <c r="V92" s="271">
        <v>0</v>
      </c>
      <c r="W92" s="271">
        <v>-4131.679698751499</v>
      </c>
      <c r="X92" s="271">
        <v>-33495.437035000003</v>
      </c>
      <c r="Y92" s="271">
        <v>-36663.795589000001</v>
      </c>
      <c r="Z92" s="271">
        <v>-3168.3585539999985</v>
      </c>
      <c r="AA92" s="271">
        <v>963.32114475150047</v>
      </c>
      <c r="AB92" s="271">
        <v>-33495.437035000003</v>
      </c>
      <c r="AC92" s="271">
        <v>-36663.795589000001</v>
      </c>
      <c r="AD92" s="271">
        <v>-3168.3585539999985</v>
      </c>
      <c r="AF92" s="271">
        <v>24859.9469477975</v>
      </c>
      <c r="AG92" s="402">
        <f>IF(ISERROR(VLOOKUP(B92,Acc_Cash!$A:$H,3,FALSE)),0,VLOOKUP(B92,Acc_Cash!$A:$H,3,FALSE))</f>
        <v>0</v>
      </c>
      <c r="AH92" s="402">
        <f t="shared" si="12"/>
        <v>-36663.795589000001</v>
      </c>
      <c r="AI92" s="402">
        <f>AH92-(IF(ISERROR(VLOOKUP(A92,'YTD Last'!$E$2:$Z$383,21,0)),0,VLOOKUP(A92,'YTD Last'!$E$2:$Z$383,21,0)))</f>
        <v>-36663.795589000001</v>
      </c>
      <c r="AJ92" s="402">
        <f>AH92-IF(ISERROR(VLOOKUP(A92,'QTD Last'!$A$2:$AH$600,34,0)),0,VLOOKUP(A92,'QTD Last'!$A$2:$AH$600,34,0))</f>
        <v>-3168.3585539999985</v>
      </c>
      <c r="AK92" s="402">
        <f>AH92-IF(ISERROR(VLOOKUP(A92,'MTD Last'!$A$2:$AH$600,34,0)),0,VLOOKUP(A92,'MTD Last'!$A$2:$AH$600,34,0))</f>
        <v>-3168.3585539999985</v>
      </c>
      <c r="AL92" s="402">
        <f t="shared" si="14"/>
        <v>-3168.3585539999985</v>
      </c>
      <c r="AM92" s="403" t="str">
        <f ca="1">ROUND((L92-Control!$C$3)/365,0)&amp;" Year"</f>
        <v>-8 Year</v>
      </c>
      <c r="AN92" s="45">
        <f t="shared" si="15"/>
        <v>6</v>
      </c>
      <c r="AO92" s="45" t="str">
        <f t="shared" si="16"/>
        <v>Code</v>
      </c>
      <c r="AP92" s="45">
        <f t="shared" si="13"/>
        <v>6</v>
      </c>
      <c r="AQ92" s="402">
        <f>AH92-(IF(ISERROR(VLOOKUP(A92,'WTD Last'!$A$1:$AQ$605,34,0)),0,VLOOKUP(A92,'WTD Last'!$A$1:$AQ$605,34,0)))</f>
        <v>-79314.279444999993</v>
      </c>
      <c r="AR92" s="563">
        <f>R92-(IF(ISERROR(VLOOKUP(A92,'WTD Last'!$A$1:$AQ$605,18,0)),0,VLOOKUP(A92,'WTD Last'!$A$1:$AQ$605,18,0)))</f>
        <v>-18.041892000000018</v>
      </c>
      <c r="AS92" s="402">
        <f>O92-(IF(ISERROR(VLOOKUP(A92,'WTD Last'!$A$1:$AQ$605,15,0)),0,VLOOKUP(A92,'WTD Last'!$A$1:$AQ$605,15,0)))</f>
        <v>-33.941412000000128</v>
      </c>
      <c r="AT92" s="402">
        <f t="shared" si="17"/>
        <v>-444.44444444444446</v>
      </c>
      <c r="AU92" s="564">
        <v>61984</v>
      </c>
      <c r="AV92" s="564">
        <v>81090</v>
      </c>
      <c r="AW92" s="77"/>
      <c r="AX92" s="271"/>
    </row>
    <row r="93" spans="1:50">
      <c r="A93" s="77">
        <v>1289</v>
      </c>
      <c r="B93" s="77">
        <v>450</v>
      </c>
      <c r="C93" s="77" t="s">
        <v>27</v>
      </c>
      <c r="D93" s="77" t="s">
        <v>28</v>
      </c>
      <c r="E93" s="77" t="s">
        <v>312</v>
      </c>
      <c r="F93" s="77" t="s">
        <v>201</v>
      </c>
      <c r="G93" s="77" t="s">
        <v>476</v>
      </c>
      <c r="H93" s="77" t="s">
        <v>468</v>
      </c>
      <c r="I93" s="77" t="s">
        <v>405</v>
      </c>
      <c r="J93" s="454" t="s">
        <v>481</v>
      </c>
      <c r="K93" s="410">
        <v>36896</v>
      </c>
      <c r="L93" s="410">
        <v>38722</v>
      </c>
      <c r="M93" s="77" t="s">
        <v>30</v>
      </c>
      <c r="N93" s="271">
        <v>-10000000</v>
      </c>
      <c r="O93" s="271">
        <v>4040.949584</v>
      </c>
      <c r="P93" s="411">
        <v>0.52</v>
      </c>
      <c r="Q93" s="271">
        <v>65.995333000000002</v>
      </c>
      <c r="R93" s="271">
        <v>65.395975000000007</v>
      </c>
      <c r="S93" s="411">
        <v>-0.59027915444193624</v>
      </c>
      <c r="T93" s="271">
        <v>-2385.2883035860141</v>
      </c>
      <c r="U93" s="271">
        <v>-764.01237900000001</v>
      </c>
      <c r="V93" s="271">
        <v>0</v>
      </c>
      <c r="W93" s="271">
        <v>-3149.3006825860139</v>
      </c>
      <c r="X93" s="271">
        <v>45598.358182000004</v>
      </c>
      <c r="Y93" s="271">
        <v>43028.826047000002</v>
      </c>
      <c r="Z93" s="271">
        <v>-2569.5321350000013</v>
      </c>
      <c r="AA93" s="271">
        <v>579.76854758601257</v>
      </c>
      <c r="AB93" s="271">
        <v>45598.358182000004</v>
      </c>
      <c r="AC93" s="271">
        <v>43028.826047000002</v>
      </c>
      <c r="AD93" s="271">
        <v>-2569.5321350000013</v>
      </c>
      <c r="AF93" s="271">
        <v>29248.393088992005</v>
      </c>
      <c r="AG93" s="402">
        <f>IF(ISERROR(VLOOKUP(B93,Acc_Cash!$A:$H,3,FALSE)),0,VLOOKUP(B93,Acc_Cash!$A:$H,3,FALSE))</f>
        <v>0</v>
      </c>
      <c r="AH93" s="402">
        <f t="shared" si="12"/>
        <v>43028.826047000002</v>
      </c>
      <c r="AI93" s="402">
        <f>AH93-(IF(ISERROR(VLOOKUP(A93,'YTD Last'!$E$2:$Z$383,21,0)),0,VLOOKUP(A93,'YTD Last'!$E$2:$Z$383,21,0)))</f>
        <v>-69632.671963000001</v>
      </c>
      <c r="AJ93" s="402">
        <f>AH93-IF(ISERROR(VLOOKUP(A93,'QTD Last'!$A$2:$AH$600,34,0)),0,VLOOKUP(A93,'QTD Last'!$A$2:$AH$600,34,0))</f>
        <v>-2569.5321350000013</v>
      </c>
      <c r="AK93" s="402">
        <f>AH93-IF(ISERROR(VLOOKUP(A93,'MTD Last'!$A$2:$AH$600,34,0)),0,VLOOKUP(A93,'MTD Last'!$A$2:$AH$600,34,0))</f>
        <v>-2569.5321350000013</v>
      </c>
      <c r="AL93" s="402">
        <f t="shared" si="14"/>
        <v>-2569.5321350000013</v>
      </c>
      <c r="AM93" s="403" t="str">
        <f ca="1">ROUND((L93-Control!$C$3)/365,0)&amp;" Year"</f>
        <v>-9 Year</v>
      </c>
      <c r="AN93" s="45">
        <f t="shared" si="15"/>
        <v>8</v>
      </c>
      <c r="AO93" s="45" t="str">
        <f t="shared" si="16"/>
        <v>Code</v>
      </c>
      <c r="AP93" s="45">
        <f t="shared" si="13"/>
        <v>8</v>
      </c>
      <c r="AQ93" s="402">
        <f>AH93-(IF(ISERROR(VLOOKUP(A93,'WTD Last'!$A$1:$AQ$605,34,0)),0,VLOOKUP(A93,'WTD Last'!$A$1:$AQ$605,34,0)))</f>
        <v>-9129.983527999997</v>
      </c>
      <c r="AR93" s="563">
        <f>R93-(IF(ISERROR(VLOOKUP(A93,'WTD Last'!$A$1:$AQ$605,18,0)),0,VLOOKUP(A93,'WTD Last'!$A$1:$AQ$605,18,0)))</f>
        <v>-1.8180499999999995</v>
      </c>
      <c r="AS93" s="402">
        <f>O93-(IF(ISERROR(VLOOKUP(A93,'WTD Last'!$A$1:$AQ$605,15,0)),0,VLOOKUP(A93,'WTD Last'!$A$1:$AQ$605,15,0)))</f>
        <v>-37.557924000000185</v>
      </c>
      <c r="AT93" s="402">
        <f t="shared" si="17"/>
        <v>-144.44444444444446</v>
      </c>
      <c r="AV93" s="564">
        <v>64287</v>
      </c>
      <c r="AW93" s="77"/>
      <c r="AX93" s="271"/>
    </row>
    <row r="94" spans="1:50">
      <c r="A94" s="77">
        <v>1489</v>
      </c>
      <c r="B94" s="77">
        <v>540</v>
      </c>
      <c r="C94" s="77" t="s">
        <v>27</v>
      </c>
      <c r="D94" s="77" t="s">
        <v>301</v>
      </c>
      <c r="E94" s="77" t="s">
        <v>312</v>
      </c>
      <c r="F94" s="77" t="s">
        <v>201</v>
      </c>
      <c r="G94" s="77" t="s">
        <v>476</v>
      </c>
      <c r="H94" s="77" t="s">
        <v>468</v>
      </c>
      <c r="I94" s="77" t="s">
        <v>405</v>
      </c>
      <c r="J94" s="454" t="s">
        <v>486</v>
      </c>
      <c r="K94" s="410">
        <v>36896</v>
      </c>
      <c r="L94" s="410">
        <v>38722</v>
      </c>
      <c r="M94" s="77" t="s">
        <v>30</v>
      </c>
      <c r="N94" s="271">
        <v>10000000</v>
      </c>
      <c r="O94" s="271">
        <v>-4040.949584</v>
      </c>
      <c r="P94" s="411">
        <v>0.52</v>
      </c>
      <c r="Q94" s="271">
        <v>65.995333000000002</v>
      </c>
      <c r="R94" s="271">
        <v>65.395975000000007</v>
      </c>
      <c r="S94" s="411">
        <v>-0.59027915444193624</v>
      </c>
      <c r="T94" s="271">
        <v>2385.2883035860141</v>
      </c>
      <c r="U94" s="271">
        <v>764.01237900000001</v>
      </c>
      <c r="V94" s="271">
        <v>0</v>
      </c>
      <c r="W94" s="271">
        <v>3149.3006825860139</v>
      </c>
      <c r="X94" s="271">
        <v>-45598.358182000004</v>
      </c>
      <c r="Y94" s="271">
        <v>-43028.826047000002</v>
      </c>
      <c r="Z94" s="271">
        <v>2569.5321350000013</v>
      </c>
      <c r="AA94" s="271">
        <v>-579.76854758601257</v>
      </c>
      <c r="AB94" s="271">
        <v>-45598.358182000004</v>
      </c>
      <c r="AC94" s="271">
        <v>-43028.826047000002</v>
      </c>
      <c r="AD94" s="271">
        <v>2569.5321350000013</v>
      </c>
      <c r="AF94" s="271">
        <v>-29248.393088992005</v>
      </c>
      <c r="AG94" s="402">
        <f>IF(ISERROR(VLOOKUP(B94,Acc_Cash!$A:$H,3,FALSE)),0,VLOOKUP(B94,Acc_Cash!$A:$H,3,FALSE))</f>
        <v>0</v>
      </c>
      <c r="AH94" s="402">
        <f t="shared" si="12"/>
        <v>-43028.826047000002</v>
      </c>
      <c r="AI94" s="402">
        <f>AH94-(IF(ISERROR(VLOOKUP(A94,'YTD Last'!$E$2:$Z$500,21,0)),0,VLOOKUP(A94,'YTD Last'!$E$2:$Z$500,21,0)))</f>
        <v>69632.671963000001</v>
      </c>
      <c r="AJ94" s="402">
        <f>AH94-IF(ISERROR(VLOOKUP(A94,'QTD Last'!$A$2:$AH$600,34,0)),0,VLOOKUP(A94,'QTD Last'!$A$2:$AH$600,34,0))</f>
        <v>2569.5321350000013</v>
      </c>
      <c r="AK94" s="402">
        <f>AH94-IF(ISERROR(VLOOKUP(A94,'MTD Last'!$A$2:$AH$600,34,0)),0,VLOOKUP(A94,'MTD Last'!$A$2:$AH$600,34,0))</f>
        <v>2569.5321350000013</v>
      </c>
      <c r="AL94" s="402">
        <f t="shared" si="14"/>
        <v>2569.5321350000013</v>
      </c>
      <c r="AM94" s="403" t="str">
        <f ca="1">ROUND((L94-Control!$C$3)/365,0)&amp;" Year"</f>
        <v>-9 Year</v>
      </c>
      <c r="AN94" s="45">
        <f t="shared" si="15"/>
        <v>8</v>
      </c>
      <c r="AO94" s="45" t="str">
        <f t="shared" si="16"/>
        <v>Code</v>
      </c>
      <c r="AP94" s="45">
        <f t="shared" si="13"/>
        <v>8</v>
      </c>
      <c r="AQ94" s="402">
        <f>AH94-(IF(ISERROR(VLOOKUP(A94,'WTD Last'!$A$1:$AQ$605,34,0)),0,VLOOKUP(A94,'WTD Last'!$A$1:$AQ$605,34,0)))</f>
        <v>9129.983527999997</v>
      </c>
      <c r="AR94" s="563">
        <f>R94-(IF(ISERROR(VLOOKUP(A94,'WTD Last'!$A$1:$AQ$605,18,0)),0,VLOOKUP(A94,'WTD Last'!$A$1:$AQ$605,18,0)))</f>
        <v>-1.8180499999999995</v>
      </c>
      <c r="AS94" s="402">
        <f>O94-(IF(ISERROR(VLOOKUP(A94,'WTD Last'!$A$1:$AQ$605,15,0)),0,VLOOKUP(A94,'WTD Last'!$A$1:$AQ$605,15,0)))</f>
        <v>37.557924000000185</v>
      </c>
      <c r="AT94" s="402">
        <f t="shared" si="17"/>
        <v>144.44444444444446</v>
      </c>
      <c r="AV94" s="564">
        <v>64287</v>
      </c>
      <c r="AW94" s="77"/>
      <c r="AX94" s="271"/>
    </row>
    <row r="95" spans="1:50">
      <c r="A95" s="77">
        <v>18</v>
      </c>
      <c r="B95" s="77">
        <v>107</v>
      </c>
      <c r="C95" s="77" t="s">
        <v>27</v>
      </c>
      <c r="D95" s="77" t="s">
        <v>28</v>
      </c>
      <c r="E95" s="77" t="s">
        <v>49</v>
      </c>
      <c r="F95" s="77" t="s">
        <v>199</v>
      </c>
      <c r="G95" s="77" t="s">
        <v>473</v>
      </c>
      <c r="H95" s="77" t="s">
        <v>489</v>
      </c>
      <c r="I95" s="77" t="s">
        <v>259</v>
      </c>
      <c r="J95" s="454" t="s">
        <v>469</v>
      </c>
      <c r="K95" s="410">
        <v>36689</v>
      </c>
      <c r="L95" s="410">
        <v>38515</v>
      </c>
      <c r="M95" s="77" t="s">
        <v>30</v>
      </c>
      <c r="N95" s="271">
        <v>15000000</v>
      </c>
      <c r="O95" s="271">
        <v>-5461.816049</v>
      </c>
      <c r="P95" s="411">
        <v>0.81</v>
      </c>
      <c r="Q95" s="271">
        <v>64.375360000000001</v>
      </c>
      <c r="R95" s="271">
        <v>63.780465999999997</v>
      </c>
      <c r="S95" s="411">
        <v>-0.55726110750648405</v>
      </c>
      <c r="T95" s="271">
        <v>3043.6576604624292</v>
      </c>
      <c r="U95" s="271">
        <v>1067.519943</v>
      </c>
      <c r="V95" s="271">
        <v>0</v>
      </c>
      <c r="W95" s="271">
        <v>4111.177603462429</v>
      </c>
      <c r="X95" s="271">
        <v>100636.596257</v>
      </c>
      <c r="Y95" s="271">
        <v>104408.847006</v>
      </c>
      <c r="Z95" s="271">
        <v>3772.2507489999989</v>
      </c>
      <c r="AA95" s="271">
        <v>-338.92685446243013</v>
      </c>
      <c r="AB95" s="271">
        <v>100636.596257</v>
      </c>
      <c r="AC95" s="271">
        <v>104408.847006</v>
      </c>
      <c r="AD95" s="271">
        <v>3772.2507489999989</v>
      </c>
      <c r="AF95" s="271">
        <v>-40431.093302722504</v>
      </c>
      <c r="AG95" s="402">
        <f>IF(ISERROR(VLOOKUP(B95,Acc_Cash!$A:$H,3,FALSE)),0,VLOOKUP(B95,Acc_Cash!$A:$H,3,FALSE))</f>
        <v>92137.5</v>
      </c>
      <c r="AH95" s="402">
        <f t="shared" si="12"/>
        <v>196546.347006</v>
      </c>
      <c r="AI95" s="402">
        <f>AH95-(IF(ISERROR(VLOOKUP(A95,'YTD Last'!$E$2:$Z$383,21,0)),0,VLOOKUP(A95,'YTD Last'!$E$2:$Z$383,21,0)))</f>
        <v>45469.144361999992</v>
      </c>
      <c r="AJ95" s="402">
        <f>AH95-IF(ISERROR(VLOOKUP(A95,'QTD Last'!$A$2:$AH$600,34,0)),0,VLOOKUP(A95,'QTD Last'!$A$2:$AH$600,34,0))</f>
        <v>3772.2507489999989</v>
      </c>
      <c r="AK95" s="402">
        <f>AH95-IF(ISERROR(VLOOKUP(A95,'MTD Last'!$A$2:$AH$600,34,0)),0,VLOOKUP(A95,'MTD Last'!$A$2:$AH$600,34,0))</f>
        <v>3772.2507489999989</v>
      </c>
      <c r="AL95" s="402">
        <f t="shared" si="14"/>
        <v>3772.2507489999989</v>
      </c>
      <c r="AM95" s="403" t="str">
        <f ca="1">ROUND((L95-Control!$C$3)/365,0)&amp;" Year"</f>
        <v>-9 Year</v>
      </c>
      <c r="AN95" s="45">
        <f t="shared" si="15"/>
        <v>7</v>
      </c>
      <c r="AO95" s="45" t="str">
        <f t="shared" si="16"/>
        <v>Code</v>
      </c>
      <c r="AP95" s="45">
        <f t="shared" si="13"/>
        <v>7</v>
      </c>
      <c r="AQ95" s="402">
        <f>AH95-(IF(ISERROR(VLOOKUP(A95,'WTD Last'!$A$1:$AQ$605,34,0)),0,VLOOKUP(A95,'WTD Last'!$A$1:$AQ$605,34,0)))</f>
        <v>17138.308122999995</v>
      </c>
      <c r="AR95" s="563">
        <f>R95-(IF(ISERROR(VLOOKUP(A95,'WTD Last'!$A$1:$AQ$605,18,0)),0,VLOOKUP(A95,'WTD Last'!$A$1:$AQ$605,18,0)))</f>
        <v>-2.662780000000005</v>
      </c>
      <c r="AS95" s="402">
        <f>O95-(IF(ISERROR(VLOOKUP(A95,'WTD Last'!$A$1:$AQ$605,15,0)),0,VLOOKUP(A95,'WTD Last'!$A$1:$AQ$605,15,0)))</f>
        <v>47.649169000000256</v>
      </c>
      <c r="AT95" s="402">
        <f t="shared" si="17"/>
        <v>337.50000000000006</v>
      </c>
      <c r="AU95" s="564">
        <v>81224</v>
      </c>
      <c r="AV95" s="564">
        <v>92894</v>
      </c>
      <c r="AW95" s="77"/>
      <c r="AX95" s="271"/>
    </row>
    <row r="96" spans="1:50">
      <c r="A96" s="77">
        <v>20</v>
      </c>
      <c r="B96" s="77">
        <v>109</v>
      </c>
      <c r="C96" s="77" t="s">
        <v>27</v>
      </c>
      <c r="D96" s="77" t="s">
        <v>28</v>
      </c>
      <c r="E96" s="77" t="s">
        <v>49</v>
      </c>
      <c r="F96" s="77" t="s">
        <v>199</v>
      </c>
      <c r="G96" s="77" t="s">
        <v>473</v>
      </c>
      <c r="H96" s="77" t="s">
        <v>489</v>
      </c>
      <c r="I96" s="77" t="s">
        <v>97</v>
      </c>
      <c r="J96" s="454" t="s">
        <v>469</v>
      </c>
      <c r="K96" s="410">
        <v>36690</v>
      </c>
      <c r="L96" s="410">
        <v>38516</v>
      </c>
      <c r="M96" s="77" t="s">
        <v>30</v>
      </c>
      <c r="N96" s="271">
        <v>-10000000</v>
      </c>
      <c r="O96" s="271">
        <v>3638.1546579999999</v>
      </c>
      <c r="P96" s="411">
        <v>0.76</v>
      </c>
      <c r="Q96" s="271">
        <v>64.387439999999998</v>
      </c>
      <c r="R96" s="271">
        <v>63.792672000000003</v>
      </c>
      <c r="S96" s="411">
        <v>-0.55726276410996178</v>
      </c>
      <c r="T96" s="271">
        <v>-2027.4081209766125</v>
      </c>
      <c r="U96" s="271">
        <v>-701.890491</v>
      </c>
      <c r="V96" s="271">
        <v>0</v>
      </c>
      <c r="W96" s="271">
        <v>-2729.2986119766124</v>
      </c>
      <c r="X96" s="271">
        <v>-47864.390227999997</v>
      </c>
      <c r="Y96" s="271">
        <v>-50347.228402000001</v>
      </c>
      <c r="Z96" s="271">
        <v>-2482.8381740000041</v>
      </c>
      <c r="AA96" s="271">
        <v>246.46043797660832</v>
      </c>
      <c r="AB96" s="271">
        <v>-47864.390227999997</v>
      </c>
      <c r="AC96" s="271">
        <v>-50347.228402000001</v>
      </c>
      <c r="AD96" s="271">
        <v>-2482.8381740000041</v>
      </c>
      <c r="AF96" s="271">
        <v>26931.439855844998</v>
      </c>
      <c r="AG96" s="402">
        <f>IF(ISERROR(VLOOKUP(B96,Acc_Cash!$A:$H,3,FALSE)),0,VLOOKUP(B96,Acc_Cash!$A:$H,3,FALSE))</f>
        <v>-57633.333333000002</v>
      </c>
      <c r="AH96" s="402">
        <f t="shared" si="12"/>
        <v>-107980.561735</v>
      </c>
      <c r="AI96" s="402">
        <f>AH96-(IF(ISERROR(VLOOKUP(A96,'YTD Last'!$E$2:$Z$500,21,0)),0,VLOOKUP(A96,'YTD Last'!$E$2:$Z$500,21,0)))</f>
        <v>-29558.498036999983</v>
      </c>
      <c r="AJ96" s="402">
        <f>AH96-IF(ISERROR(VLOOKUP(A96,'QTD Last'!$A$2:$AH$600,34,0)),0,VLOOKUP(A96,'QTD Last'!$A$2:$AH$600,34,0))</f>
        <v>-2482.8381740000041</v>
      </c>
      <c r="AK96" s="402">
        <f>AH96-IF(ISERROR(VLOOKUP(A96,'MTD Last'!$A$2:$AH$600,34,0)),0,VLOOKUP(A96,'MTD Last'!$A$2:$AH$600,34,0))</f>
        <v>-2482.8381740000041</v>
      </c>
      <c r="AL96" s="402">
        <f t="shared" si="14"/>
        <v>-2482.8381740000041</v>
      </c>
      <c r="AM96" s="403" t="str">
        <f ca="1">ROUND((L96-Control!$C$3)/365,0)&amp;" Year"</f>
        <v>-9 Year</v>
      </c>
      <c r="AN96" s="45">
        <f t="shared" si="15"/>
        <v>7</v>
      </c>
      <c r="AO96" s="45" t="str">
        <f t="shared" si="16"/>
        <v>Code</v>
      </c>
      <c r="AP96" s="45">
        <f t="shared" si="13"/>
        <v>7</v>
      </c>
      <c r="AQ96" s="402">
        <f>AH96-(IF(ISERROR(VLOOKUP(A96,'WTD Last'!$A$1:$AQ$605,34,0)),0,VLOOKUP(A96,'WTD Last'!$A$1:$AQ$605,34,0)))</f>
        <v>-11435.714355000004</v>
      </c>
      <c r="AR96" s="563">
        <f>R96-(IF(ISERROR(VLOOKUP(A96,'WTD Last'!$A$1:$AQ$605,18,0)),0,VLOOKUP(A96,'WTD Last'!$A$1:$AQ$605,18,0)))</f>
        <v>-2.6625489999999914</v>
      </c>
      <c r="AS96" s="402">
        <f>O96-(IF(ISERROR(VLOOKUP(A96,'WTD Last'!$A$1:$AQ$605,15,0)),0,VLOOKUP(A96,'WTD Last'!$A$1:$AQ$605,15,0)))</f>
        <v>-31.713361000000077</v>
      </c>
      <c r="AT96" s="402">
        <f t="shared" si="17"/>
        <v>-211.11111111111111</v>
      </c>
      <c r="AU96" s="564">
        <v>122</v>
      </c>
      <c r="AV96" s="564">
        <v>92894</v>
      </c>
      <c r="AW96" s="77"/>
      <c r="AX96" s="271"/>
    </row>
    <row r="97" spans="1:233">
      <c r="A97" s="77">
        <v>38</v>
      </c>
      <c r="B97" s="77">
        <v>133</v>
      </c>
      <c r="C97" s="77" t="s">
        <v>27</v>
      </c>
      <c r="D97" s="77" t="s">
        <v>28</v>
      </c>
      <c r="E97" s="77" t="s">
        <v>49</v>
      </c>
      <c r="F97" s="77" t="s">
        <v>199</v>
      </c>
      <c r="G97" s="77" t="s">
        <v>473</v>
      </c>
      <c r="H97" s="77" t="s">
        <v>489</v>
      </c>
      <c r="I97" s="77" t="s">
        <v>263</v>
      </c>
      <c r="J97" s="454" t="s">
        <v>469</v>
      </c>
      <c r="K97" s="410">
        <v>36735</v>
      </c>
      <c r="L97" s="410">
        <v>38515</v>
      </c>
      <c r="M97" s="77" t="s">
        <v>30</v>
      </c>
      <c r="N97" s="271">
        <v>-5000000</v>
      </c>
      <c r="O97" s="271">
        <v>1812.326654</v>
      </c>
      <c r="P97" s="411">
        <v>0.65</v>
      </c>
      <c r="Q97" s="271">
        <v>64.375360000000001</v>
      </c>
      <c r="R97" s="271">
        <v>63.780465999999997</v>
      </c>
      <c r="S97" s="411">
        <v>-0.55726643319431313</v>
      </c>
      <c r="T97" s="271">
        <v>-1009.948810257564</v>
      </c>
      <c r="U97" s="271">
        <v>-340.24083899999999</v>
      </c>
      <c r="V97" s="271">
        <v>0</v>
      </c>
      <c r="W97" s="271">
        <v>-1350.189649257564</v>
      </c>
      <c r="X97" s="271">
        <v>-3152.461069</v>
      </c>
      <c r="Y97" s="271">
        <v>-4357.4405230000002</v>
      </c>
      <c r="Z97" s="271">
        <v>-1204.9794540000003</v>
      </c>
      <c r="AA97" s="271">
        <v>145.21019525756378</v>
      </c>
      <c r="AB97" s="271">
        <v>-3152.461069</v>
      </c>
      <c r="AC97" s="271">
        <v>-4357.4405230000002</v>
      </c>
      <c r="AD97" s="271">
        <v>-1204.9794540000003</v>
      </c>
      <c r="AF97" s="271">
        <v>13415.748056234999</v>
      </c>
      <c r="AG97" s="402">
        <f>IF(ISERROR(VLOOKUP(B97,Acc_Cash!$A:$H,3,FALSE)),0,VLOOKUP(B97,Acc_Cash!$A:$H,3,FALSE))</f>
        <v>-20493.055555999999</v>
      </c>
      <c r="AH97" s="402">
        <f t="shared" si="12"/>
        <v>-24850.496079</v>
      </c>
      <c r="AI97" s="402">
        <f>AH97-(IF(ISERROR(VLOOKUP(A97,'YTD Last'!$E$2:$Z$500,21,0)),0,VLOOKUP(A97,'YTD Last'!$E$2:$Z$500,21,0)))</f>
        <v>-14002.111105000002</v>
      </c>
      <c r="AJ97" s="402">
        <f>AH97-IF(ISERROR(VLOOKUP(A97,'QTD Last'!$A$2:$AH$600,34,0)),0,VLOOKUP(A97,'QTD Last'!$A$2:$AH$600,34,0))</f>
        <v>-1204.9794540000003</v>
      </c>
      <c r="AK97" s="402">
        <f>AH97-IF(ISERROR(VLOOKUP(A97,'MTD Last'!$A$2:$AH$600,34,0)),0,VLOOKUP(A97,'MTD Last'!$A$2:$AH$600,34,0))</f>
        <v>-1204.9794540000003</v>
      </c>
      <c r="AL97" s="402">
        <f t="shared" si="14"/>
        <v>-1204.9794540000003</v>
      </c>
      <c r="AM97" s="403" t="str">
        <f ca="1">ROUND((L97-Control!$C$3)/365,0)&amp;" Year"</f>
        <v>-9 Year</v>
      </c>
      <c r="AN97" s="45">
        <f t="shared" si="15"/>
        <v>7</v>
      </c>
      <c r="AO97" s="45" t="str">
        <f t="shared" si="16"/>
        <v>Code</v>
      </c>
      <c r="AP97" s="45">
        <f t="shared" si="13"/>
        <v>7</v>
      </c>
      <c r="AQ97" s="402">
        <f>AH97-(IF(ISERROR(VLOOKUP(A97,'WTD Last'!$A$1:$AQ$605,34,0)),0,VLOOKUP(A97,'WTD Last'!$A$1:$AQ$605,34,0)))</f>
        <v>-5721.0071490000009</v>
      </c>
      <c r="AR97" s="563">
        <f>R97-(IF(ISERROR(VLOOKUP(A97,'WTD Last'!$A$1:$AQ$605,18,0)),0,VLOOKUP(A97,'WTD Last'!$A$1:$AQ$605,18,0)))</f>
        <v>-2.662780000000005</v>
      </c>
      <c r="AS97" s="402">
        <f>O97-(IF(ISERROR(VLOOKUP(A97,'WTD Last'!$A$1:$AQ$605,15,0)),0,VLOOKUP(A97,'WTD Last'!$A$1:$AQ$605,15,0)))</f>
        <v>-15.771642000000156</v>
      </c>
      <c r="AT97" s="402">
        <f t="shared" si="17"/>
        <v>-90.277777777777786</v>
      </c>
      <c r="AU97" s="564">
        <v>93466</v>
      </c>
      <c r="AV97" s="564">
        <v>92894</v>
      </c>
      <c r="AW97" s="77"/>
      <c r="AX97" s="271"/>
    </row>
    <row r="98" spans="1:233">
      <c r="A98" s="77">
        <v>1647</v>
      </c>
      <c r="B98" s="77">
        <v>852</v>
      </c>
      <c r="C98" s="77" t="s">
        <v>27</v>
      </c>
      <c r="D98" s="77" t="s">
        <v>28</v>
      </c>
      <c r="E98" s="77" t="s">
        <v>0</v>
      </c>
      <c r="F98" s="77" t="s">
        <v>200</v>
      </c>
      <c r="G98" s="77" t="s">
        <v>471</v>
      </c>
      <c r="H98" s="77" t="s">
        <v>468</v>
      </c>
      <c r="I98" s="77" t="s">
        <v>97</v>
      </c>
      <c r="J98" s="454" t="s">
        <v>470</v>
      </c>
      <c r="K98" s="410">
        <v>36943</v>
      </c>
      <c r="L98" s="410">
        <v>38769</v>
      </c>
      <c r="M98" s="77" t="s">
        <v>30</v>
      </c>
      <c r="N98" s="271">
        <v>-10000000</v>
      </c>
      <c r="O98" s="271">
        <v>4158.8244209999993</v>
      </c>
      <c r="P98" s="411">
        <v>0.56000000000000005</v>
      </c>
      <c r="Q98" s="271">
        <v>49.155588000000002</v>
      </c>
      <c r="R98" s="271">
        <v>49.088464999999999</v>
      </c>
      <c r="S98" s="411">
        <v>-5.8613437784491157E-2</v>
      </c>
      <c r="T98" s="271">
        <v>-243.76299645690591</v>
      </c>
      <c r="U98" s="271">
        <v>-583.30953599999998</v>
      </c>
      <c r="V98" s="271">
        <v>0</v>
      </c>
      <c r="W98" s="271">
        <v>-827.07253245690595</v>
      </c>
      <c r="X98" s="271">
        <v>-35648.909481000002</v>
      </c>
      <c r="Y98" s="271">
        <v>-36129.91287</v>
      </c>
      <c r="Z98" s="271">
        <v>-481.0033889999977</v>
      </c>
      <c r="AA98" s="271">
        <v>346.06914345690825</v>
      </c>
      <c r="AB98" s="271">
        <v>-35648.909481000002</v>
      </c>
      <c r="AC98" s="271">
        <v>-36129.91287</v>
      </c>
      <c r="AD98" s="271">
        <v>-481.0033889999977</v>
      </c>
      <c r="AF98" s="271">
        <v>23944.431603907495</v>
      </c>
      <c r="AG98" s="402">
        <f>IF(ISERROR(VLOOKUP(B98,Acc_Cash!$A:$H,3,FALSE)),0,VLOOKUP(B98,Acc_Cash!$A:$H,3,FALSE))</f>
        <v>0</v>
      </c>
      <c r="AH98" s="402">
        <f t="shared" ref="AH98:AH129" si="18">AG98+AC98</f>
        <v>-36129.91287</v>
      </c>
      <c r="AI98" s="402">
        <f>AH98-(IF(ISERROR(VLOOKUP(A98,'YTD Last'!$E$2:$Z$500,21,0)),0,VLOOKUP(A98,'YTD Last'!$E$2:$Z$500,21,0)))</f>
        <v>-36129.91287</v>
      </c>
      <c r="AJ98" s="402">
        <f>AH98-IF(ISERROR(VLOOKUP(A98,'QTD Last'!$A$2:$AH$600,34,0)),0,VLOOKUP(A98,'QTD Last'!$A$2:$AH$600,34,0))</f>
        <v>-481.0033889999977</v>
      </c>
      <c r="AK98" s="402">
        <f>AH98-IF(ISERROR(VLOOKUP(A98,'MTD Last'!$A$2:$AH$600,34,0)),0,VLOOKUP(A98,'MTD Last'!$A$2:$AH$600,34,0))</f>
        <v>-481.0033889999977</v>
      </c>
      <c r="AL98" s="402">
        <f t="shared" si="14"/>
        <v>-481.0033889999977</v>
      </c>
      <c r="AM98" s="403" t="str">
        <f ca="1">ROUND((L98-Control!$C$3)/365,0)&amp;" Year"</f>
        <v>-9 Year</v>
      </c>
      <c r="AN98" s="45">
        <f t="shared" si="15"/>
        <v>6</v>
      </c>
      <c r="AO98" s="45" t="str">
        <f t="shared" si="16"/>
        <v>Code</v>
      </c>
      <c r="AP98" s="45">
        <f t="shared" ref="AP98:AP129" si="19">IF(AN98="Code",AO98,AN98)</f>
        <v>6</v>
      </c>
      <c r="AQ98" s="402">
        <f>AH98-(IF(ISERROR(VLOOKUP(A98,'WTD Last'!$A$1:$AQ$605,34,0)),0,VLOOKUP(A98,'WTD Last'!$A$1:$AQ$605,34,0)))</f>
        <v>-4905.6883119999984</v>
      </c>
      <c r="AR98" s="563">
        <f>R98-(IF(ISERROR(VLOOKUP(A98,'WTD Last'!$A$1:$AQ$605,18,0)),0,VLOOKUP(A98,'WTD Last'!$A$1:$AQ$605,18,0)))</f>
        <v>-0.89367599999999925</v>
      </c>
      <c r="AS98" s="402">
        <f>O98-(IF(ISERROR(VLOOKUP(A98,'WTD Last'!$A$1:$AQ$605,15,0)),0,VLOOKUP(A98,'WTD Last'!$A$1:$AQ$605,15,0)))</f>
        <v>-39.527438000000984</v>
      </c>
      <c r="AT98" s="402">
        <f t="shared" si="17"/>
        <v>-155.55555555555557</v>
      </c>
      <c r="AU98" s="564">
        <v>122</v>
      </c>
      <c r="AV98" s="564">
        <v>837</v>
      </c>
      <c r="AW98" s="77"/>
      <c r="AX98" s="271"/>
    </row>
    <row r="99" spans="1:233">
      <c r="A99" s="77">
        <v>1648</v>
      </c>
      <c r="B99" s="77">
        <v>853</v>
      </c>
      <c r="C99" s="77" t="s">
        <v>27</v>
      </c>
      <c r="D99" s="77" t="s">
        <v>28</v>
      </c>
      <c r="E99" s="77" t="s">
        <v>0</v>
      </c>
      <c r="F99" s="77" t="s">
        <v>200</v>
      </c>
      <c r="G99" s="77" t="s">
        <v>471</v>
      </c>
      <c r="H99" s="77" t="s">
        <v>468</v>
      </c>
      <c r="I99" s="77" t="s">
        <v>259</v>
      </c>
      <c r="J99" s="454" t="s">
        <v>470</v>
      </c>
      <c r="K99" s="410">
        <v>36943</v>
      </c>
      <c r="L99" s="410">
        <v>38769</v>
      </c>
      <c r="M99" s="77" t="s">
        <v>30</v>
      </c>
      <c r="N99" s="271">
        <v>-10000000</v>
      </c>
      <c r="O99" s="271">
        <v>4157.2074819999998</v>
      </c>
      <c r="P99" s="411">
        <v>0.55000000000000004</v>
      </c>
      <c r="Q99" s="271">
        <v>49.155588000000002</v>
      </c>
      <c r="R99" s="271">
        <v>49.088464999999999</v>
      </c>
      <c r="S99" s="411">
        <v>-5.862429259027719E-2</v>
      </c>
      <c r="T99" s="271">
        <v>-243.71334778325749</v>
      </c>
      <c r="U99" s="271">
        <v>-581.03935799999999</v>
      </c>
      <c r="V99" s="271">
        <v>0</v>
      </c>
      <c r="W99" s="271">
        <v>-824.75270578325751</v>
      </c>
      <c r="X99" s="271">
        <v>-31257.912972999999</v>
      </c>
      <c r="Y99" s="271">
        <v>-31730.811900000001</v>
      </c>
      <c r="Z99" s="271">
        <v>-472.898927000002</v>
      </c>
      <c r="AA99" s="271">
        <v>351.85377878325551</v>
      </c>
      <c r="AB99" s="271">
        <v>-31257.912972999999</v>
      </c>
      <c r="AC99" s="271">
        <v>-31730.811900000001</v>
      </c>
      <c r="AD99" s="271">
        <v>-472.898927000002</v>
      </c>
      <c r="AF99" s="271">
        <v>23935.122077615</v>
      </c>
      <c r="AG99" s="402">
        <f>IF(ISERROR(VLOOKUP(B99,Acc_Cash!$A:$H,3,FALSE)),0,VLOOKUP(B99,Acc_Cash!$A:$H,3,FALSE))</f>
        <v>0</v>
      </c>
      <c r="AH99" s="402">
        <f t="shared" si="18"/>
        <v>-31730.811900000001</v>
      </c>
      <c r="AI99" s="402">
        <f>AH99-(IF(ISERROR(VLOOKUP(A99,'YTD Last'!$E$2:$Z$500,21,0)),0,VLOOKUP(A99,'YTD Last'!$E$2:$Z$500,21,0)))</f>
        <v>-31730.811900000001</v>
      </c>
      <c r="AJ99" s="402">
        <f>AH99-IF(ISERROR(VLOOKUP(A99,'QTD Last'!$A$2:$AH$600,34,0)),0,VLOOKUP(A99,'QTD Last'!$A$2:$AH$600,34,0))</f>
        <v>-472.898927000002</v>
      </c>
      <c r="AK99" s="402">
        <f>AH99-IF(ISERROR(VLOOKUP(A99,'MTD Last'!$A$2:$AH$600,34,0)),0,VLOOKUP(A99,'MTD Last'!$A$2:$AH$600,34,0))</f>
        <v>-472.898927000002</v>
      </c>
      <c r="AL99" s="402">
        <f t="shared" ref="AL99:AL130" si="20">AD99-AE99</f>
        <v>-472.898927000002</v>
      </c>
      <c r="AM99" s="403" t="str">
        <f ca="1">ROUND((L99-Control!$C$3)/365,0)&amp;" Year"</f>
        <v>-9 Year</v>
      </c>
      <c r="AN99" s="45">
        <f t="shared" ref="AN99:AN130" si="21">IF(F99="AAA",1,IF(F99="AA+",2,IF(F99="AA",3,IF(F99="AA-",4,IF(F99="A+",5,IF(F99="A",6,IF(F99="A-",7,IF(F99="BBB+",8,"Code"))))))))</f>
        <v>6</v>
      </c>
      <c r="AO99" s="45" t="str">
        <f t="shared" ref="AO99:AO130" si="22">IF(F99="BBB",9,IF(F99="BBB-",10,IF(F99="BB+",11,IF(F99="BB",12,IF(F99="BB-",13,IF(F99="B+",14,IF(F99="B",15,IF(F99="B-",16,"Code"))))))))</f>
        <v>Code</v>
      </c>
      <c r="AP99" s="45">
        <f t="shared" si="19"/>
        <v>6</v>
      </c>
      <c r="AQ99" s="402">
        <f>AH99-(IF(ISERROR(VLOOKUP(A99,'WTD Last'!$A$1:$AQ$605,34,0)),0,VLOOKUP(A99,'WTD Last'!$A$1:$AQ$605,34,0)))</f>
        <v>-4911.2052800000019</v>
      </c>
      <c r="AR99" s="563">
        <f>R99-(IF(ISERROR(VLOOKUP(A99,'WTD Last'!$A$1:$AQ$605,18,0)),0,VLOOKUP(A99,'WTD Last'!$A$1:$AQ$605,18,0)))</f>
        <v>-0.89367599999999925</v>
      </c>
      <c r="AS99" s="402">
        <f>O99-(IF(ISERROR(VLOOKUP(A99,'WTD Last'!$A$1:$AQ$605,15,0)),0,VLOOKUP(A99,'WTD Last'!$A$1:$AQ$605,15,0)))</f>
        <v>-39.504313000000366</v>
      </c>
      <c r="AT99" s="402">
        <f t="shared" si="17"/>
        <v>-152.7777777777778</v>
      </c>
      <c r="AU99" s="564">
        <v>81224</v>
      </c>
      <c r="AV99" s="564">
        <v>837</v>
      </c>
      <c r="AW99" s="77"/>
      <c r="AX99" s="271"/>
    </row>
    <row r="100" spans="1:233">
      <c r="A100" s="77">
        <v>1290</v>
      </c>
      <c r="B100" s="77">
        <v>451</v>
      </c>
      <c r="C100" s="77" t="s">
        <v>27</v>
      </c>
      <c r="D100" s="77" t="s">
        <v>28</v>
      </c>
      <c r="E100" s="77" t="s">
        <v>313</v>
      </c>
      <c r="F100" s="77" t="s">
        <v>205</v>
      </c>
      <c r="G100" s="77" t="s">
        <v>476</v>
      </c>
      <c r="H100" s="77" t="s">
        <v>497</v>
      </c>
      <c r="I100" s="77" t="s">
        <v>405</v>
      </c>
      <c r="J100" s="454" t="s">
        <v>479</v>
      </c>
      <c r="K100" s="410">
        <v>36896</v>
      </c>
      <c r="L100" s="410">
        <v>38722</v>
      </c>
      <c r="M100" s="77" t="s">
        <v>30</v>
      </c>
      <c r="N100" s="271">
        <v>-10000000</v>
      </c>
      <c r="O100" s="271">
        <v>4049.172818</v>
      </c>
      <c r="P100" s="411">
        <v>0.6</v>
      </c>
      <c r="Q100" s="271">
        <v>72.160148000000007</v>
      </c>
      <c r="R100" s="271">
        <v>71.582716000000005</v>
      </c>
      <c r="S100" s="411">
        <v>-0.56066496690107859</v>
      </c>
      <c r="T100" s="271">
        <v>-2270.2293439807172</v>
      </c>
      <c r="U100" s="271">
        <v>-783.77842800000008</v>
      </c>
      <c r="V100" s="271">
        <v>0</v>
      </c>
      <c r="W100" s="271">
        <v>-3054.0077719807173</v>
      </c>
      <c r="X100" s="271">
        <v>35888.370692999997</v>
      </c>
      <c r="Y100" s="271">
        <v>33382.023910000004</v>
      </c>
      <c r="Z100" s="271">
        <v>-2506.3467829999936</v>
      </c>
      <c r="AA100" s="271">
        <v>547.66098898072369</v>
      </c>
      <c r="AB100" s="271">
        <v>35888.370692999997</v>
      </c>
      <c r="AC100" s="271">
        <v>33382.023910000004</v>
      </c>
      <c r="AD100" s="271">
        <v>-2506.3467829999936</v>
      </c>
      <c r="AF100" s="271">
        <v>39965.335713660003</v>
      </c>
      <c r="AG100" s="402">
        <f>IF(ISERROR(VLOOKUP(B100,Acc_Cash!$A:$H,3,FALSE)),0,VLOOKUP(B100,Acc_Cash!$A:$H,3,FALSE))</f>
        <v>0</v>
      </c>
      <c r="AH100" s="402">
        <f t="shared" si="18"/>
        <v>33382.023910000004</v>
      </c>
      <c r="AI100" s="402">
        <f>AH100-(IF(ISERROR(VLOOKUP(A100,'YTD Last'!$E$2:$Z$500,21,0)),0,VLOOKUP(A100,'YTD Last'!$E$2:$Z$500,21,0)))</f>
        <v>35174.904738000005</v>
      </c>
      <c r="AJ100" s="402">
        <f>AH100-IF(ISERROR(VLOOKUP(A100,'QTD Last'!$A$2:$AH$600,34,0)),0,VLOOKUP(A100,'QTD Last'!$A$2:$AH$600,34,0))</f>
        <v>-2506.3467829999936</v>
      </c>
      <c r="AK100" s="402">
        <f>AH100-IF(ISERROR(VLOOKUP(A100,'MTD Last'!$A$2:$AH$600,34,0)),0,VLOOKUP(A100,'MTD Last'!$A$2:$AH$600,34,0))</f>
        <v>-2506.3467829999936</v>
      </c>
      <c r="AL100" s="402">
        <f t="shared" si="20"/>
        <v>-2506.3467829999936</v>
      </c>
      <c r="AM100" s="403" t="str">
        <f ca="1">ROUND((L100-Control!$C$3)/365,0)&amp;" Year"</f>
        <v>-9 Year</v>
      </c>
      <c r="AN100" s="45" t="str">
        <f t="shared" si="21"/>
        <v>Code</v>
      </c>
      <c r="AO100" s="45">
        <f t="shared" si="22"/>
        <v>9</v>
      </c>
      <c r="AP100" s="45">
        <f t="shared" si="19"/>
        <v>9</v>
      </c>
      <c r="AQ100" s="402">
        <f>AH100-(IF(ISERROR(VLOOKUP(A100,'WTD Last'!$A$1:$AQ$605,34,0)),0,VLOOKUP(A100,'WTD Last'!$A$1:$AQ$605,34,0)))</f>
        <v>-16084.932689999994</v>
      </c>
      <c r="AR100" s="563">
        <f>R100-(IF(ISERROR(VLOOKUP(A100,'WTD Last'!$A$1:$AQ$605,18,0)),0,VLOOKUP(A100,'WTD Last'!$A$1:$AQ$605,18,0)))</f>
        <v>-3.4590749999999986</v>
      </c>
      <c r="AS100" s="402">
        <f>O100-(IF(ISERROR(VLOOKUP(A100,'WTD Last'!$A$1:$AQ$605,15,0)),0,VLOOKUP(A100,'WTD Last'!$A$1:$AQ$605,15,0)))</f>
        <v>-36.946864000000005</v>
      </c>
      <c r="AT100" s="402">
        <f t="shared" si="17"/>
        <v>-166.66666666666666</v>
      </c>
      <c r="AV100" s="564">
        <v>64057</v>
      </c>
      <c r="AW100" s="77"/>
      <c r="AX100" s="271"/>
    </row>
    <row r="101" spans="1:233">
      <c r="A101" s="77">
        <v>1490</v>
      </c>
      <c r="B101" s="77">
        <v>541</v>
      </c>
      <c r="C101" s="77" t="s">
        <v>27</v>
      </c>
      <c r="D101" s="77" t="s">
        <v>301</v>
      </c>
      <c r="E101" s="77" t="s">
        <v>313</v>
      </c>
      <c r="F101" s="77" t="s">
        <v>205</v>
      </c>
      <c r="G101" s="77" t="s">
        <v>476</v>
      </c>
      <c r="H101" s="77" t="s">
        <v>497</v>
      </c>
      <c r="I101" s="77" t="s">
        <v>405</v>
      </c>
      <c r="J101" s="454" t="s">
        <v>486</v>
      </c>
      <c r="K101" s="410">
        <v>36896</v>
      </c>
      <c r="L101" s="410">
        <v>38722</v>
      </c>
      <c r="M101" s="77" t="s">
        <v>30</v>
      </c>
      <c r="N101" s="271">
        <v>10000000</v>
      </c>
      <c r="O101" s="271">
        <v>-4049.172818</v>
      </c>
      <c r="P101" s="411">
        <v>0.6</v>
      </c>
      <c r="Q101" s="271">
        <v>72.160148000000007</v>
      </c>
      <c r="R101" s="271">
        <v>71.582716000000005</v>
      </c>
      <c r="S101" s="411">
        <v>-0.56066496690107859</v>
      </c>
      <c r="T101" s="271">
        <v>2270.2293439807172</v>
      </c>
      <c r="U101" s="271">
        <v>783.77842800000008</v>
      </c>
      <c r="V101" s="271">
        <v>0</v>
      </c>
      <c r="W101" s="271">
        <v>3054.0077719807173</v>
      </c>
      <c r="X101" s="271">
        <v>-35888.370692999997</v>
      </c>
      <c r="Y101" s="271">
        <v>-33382.023910000004</v>
      </c>
      <c r="Z101" s="271">
        <v>2506.3467829999936</v>
      </c>
      <c r="AA101" s="271">
        <v>-547.66098898072369</v>
      </c>
      <c r="AB101" s="271">
        <v>-35888.370692999997</v>
      </c>
      <c r="AC101" s="271">
        <v>-33382.023910000004</v>
      </c>
      <c r="AD101" s="271">
        <v>2506.3467829999936</v>
      </c>
      <c r="AF101" s="271">
        <v>-39965.335713660003</v>
      </c>
      <c r="AG101" s="402">
        <f>IF(ISERROR(VLOOKUP(B101,Acc_Cash!$A:$H,3,FALSE)),0,VLOOKUP(B101,Acc_Cash!$A:$H,3,FALSE))</f>
        <v>0</v>
      </c>
      <c r="AH101" s="402">
        <f t="shared" si="18"/>
        <v>-33382.023910000004</v>
      </c>
      <c r="AI101" s="402">
        <f>AH101-(IF(ISERROR(VLOOKUP(A101,'YTD Last'!$E$2:$Z$500,21,0)),0,VLOOKUP(A101,'YTD Last'!$E$2:$Z$500,21,0)))</f>
        <v>-35174.904738000005</v>
      </c>
      <c r="AJ101" s="402">
        <f>AH101-IF(ISERROR(VLOOKUP(A101,'QTD Last'!$A$2:$AH$600,34,0)),0,VLOOKUP(A101,'QTD Last'!$A$2:$AH$600,34,0))</f>
        <v>2506.3467829999936</v>
      </c>
      <c r="AK101" s="402">
        <f>AH101-IF(ISERROR(VLOOKUP(A101,'MTD Last'!$A$2:$AH$600,34,0)),0,VLOOKUP(A101,'MTD Last'!$A$2:$AH$600,34,0))</f>
        <v>2506.3467829999936</v>
      </c>
      <c r="AL101" s="402">
        <f t="shared" si="20"/>
        <v>2506.3467829999936</v>
      </c>
      <c r="AM101" s="403" t="str">
        <f ca="1">ROUND((L101-Control!$C$3)/365,0)&amp;" Year"</f>
        <v>-9 Year</v>
      </c>
      <c r="AN101" s="45" t="str">
        <f t="shared" si="21"/>
        <v>Code</v>
      </c>
      <c r="AO101" s="45">
        <f t="shared" si="22"/>
        <v>9</v>
      </c>
      <c r="AP101" s="45">
        <f t="shared" si="19"/>
        <v>9</v>
      </c>
      <c r="AQ101" s="402">
        <f>AH101-(IF(ISERROR(VLOOKUP(A101,'WTD Last'!$A$1:$AQ$605,34,0)),0,VLOOKUP(A101,'WTD Last'!$A$1:$AQ$605,34,0)))</f>
        <v>16084.932689999994</v>
      </c>
      <c r="AR101" s="563">
        <f>R101-(IF(ISERROR(VLOOKUP(A101,'WTD Last'!$A$1:$AQ$605,18,0)),0,VLOOKUP(A101,'WTD Last'!$A$1:$AQ$605,18,0)))</f>
        <v>-3.4590749999999986</v>
      </c>
      <c r="AS101" s="402">
        <f>O101-(IF(ISERROR(VLOOKUP(A101,'WTD Last'!$A$1:$AQ$605,15,0)),0,VLOOKUP(A101,'WTD Last'!$A$1:$AQ$605,15,0)))</f>
        <v>36.946864000000005</v>
      </c>
      <c r="AT101" s="402">
        <f t="shared" si="17"/>
        <v>166.66666666666666</v>
      </c>
      <c r="AV101" s="564">
        <v>64057</v>
      </c>
      <c r="AW101" s="77"/>
      <c r="AX101" s="271"/>
    </row>
    <row r="102" spans="1:233">
      <c r="A102" s="77">
        <v>1291</v>
      </c>
      <c r="B102" s="77">
        <v>452</v>
      </c>
      <c r="C102" s="77" t="s">
        <v>27</v>
      </c>
      <c r="D102" s="77" t="s">
        <v>28</v>
      </c>
      <c r="E102" s="77" t="s">
        <v>314</v>
      </c>
      <c r="F102" s="77" t="s">
        <v>200</v>
      </c>
      <c r="G102" s="77" t="s">
        <v>471</v>
      </c>
      <c r="H102" s="77" t="s">
        <v>468</v>
      </c>
      <c r="I102" s="77" t="s">
        <v>405</v>
      </c>
      <c r="J102" s="454" t="s">
        <v>475</v>
      </c>
      <c r="K102" s="410">
        <v>36896</v>
      </c>
      <c r="L102" s="410">
        <v>38722</v>
      </c>
      <c r="M102" s="77" t="s">
        <v>30</v>
      </c>
      <c r="N102" s="271">
        <v>-10000000</v>
      </c>
      <c r="O102" s="271">
        <v>4083.347143</v>
      </c>
      <c r="P102" s="411">
        <v>0.75</v>
      </c>
      <c r="Q102" s="271">
        <v>33.517887000000002</v>
      </c>
      <c r="R102" s="271">
        <v>32.983727999999999</v>
      </c>
      <c r="S102" s="411">
        <v>-0.54393473626598887</v>
      </c>
      <c r="T102" s="271">
        <v>-2221.0743513101843</v>
      </c>
      <c r="U102" s="271">
        <v>-439.76582999999994</v>
      </c>
      <c r="V102" s="271">
        <v>0</v>
      </c>
      <c r="W102" s="271">
        <v>-2660.8401813101841</v>
      </c>
      <c r="X102" s="271">
        <v>-192847.28877300001</v>
      </c>
      <c r="Y102" s="271">
        <v>-195540.548045</v>
      </c>
      <c r="Z102" s="271">
        <v>-2693.2592719999957</v>
      </c>
      <c r="AA102" s="271">
        <v>-32.419090689811583</v>
      </c>
      <c r="AB102" s="271">
        <v>-192847.28877300001</v>
      </c>
      <c r="AC102" s="271">
        <v>-195540.548045</v>
      </c>
      <c r="AD102" s="271">
        <v>-2693.2592719999957</v>
      </c>
      <c r="AF102" s="271">
        <v>23509.8711758225</v>
      </c>
      <c r="AG102" s="402">
        <f>IF(ISERROR(VLOOKUP(B102,Acc_Cash!$A:$H,3,FALSE)),0,VLOOKUP(B102,Acc_Cash!$A:$H,3,FALSE))</f>
        <v>0</v>
      </c>
      <c r="AH102" s="402">
        <f t="shared" si="18"/>
        <v>-195540.548045</v>
      </c>
      <c r="AI102" s="402">
        <f>AH102-(IF(ISERROR(VLOOKUP(A102,'YTD Last'!$E$2:$Z$500,21,0)),0,VLOOKUP(A102,'YTD Last'!$E$2:$Z$500,21,0)))</f>
        <v>-51959.271221000003</v>
      </c>
      <c r="AJ102" s="402">
        <f>AH102-IF(ISERROR(VLOOKUP(A102,'QTD Last'!$A$2:$AH$600,34,0)),0,VLOOKUP(A102,'QTD Last'!$A$2:$AH$600,34,0))</f>
        <v>-2693.2592719999957</v>
      </c>
      <c r="AK102" s="402">
        <f>AH102-IF(ISERROR(VLOOKUP(A102,'MTD Last'!$A$2:$AH$600,34,0)),0,VLOOKUP(A102,'MTD Last'!$A$2:$AH$600,34,0))</f>
        <v>-2693.2592719999957</v>
      </c>
      <c r="AL102" s="402">
        <f t="shared" si="20"/>
        <v>-2693.2592719999957</v>
      </c>
      <c r="AM102" s="403" t="str">
        <f ca="1">ROUND((L102-Control!$C$3)/365,0)&amp;" Year"</f>
        <v>-9 Year</v>
      </c>
      <c r="AN102" s="45">
        <f t="shared" si="21"/>
        <v>6</v>
      </c>
      <c r="AO102" s="45" t="str">
        <f t="shared" si="22"/>
        <v>Code</v>
      </c>
      <c r="AP102" s="45">
        <f t="shared" si="19"/>
        <v>6</v>
      </c>
      <c r="AQ102" s="402">
        <f>AH102-(IF(ISERROR(VLOOKUP(A102,'WTD Last'!$A$1:$AQ$605,34,0)),0,VLOOKUP(A102,'WTD Last'!$A$1:$AQ$605,34,0)))</f>
        <v>-8801.9428600000101</v>
      </c>
      <c r="AR102" s="563">
        <f>R102-(IF(ISERROR(VLOOKUP(A102,'WTD Last'!$A$1:$AQ$605,18,0)),0,VLOOKUP(A102,'WTD Last'!$A$1:$AQ$605,18,0)))</f>
        <v>-1.9402720000000002</v>
      </c>
      <c r="AS102" s="402">
        <f>O102-(IF(ISERROR(VLOOKUP(A102,'WTD Last'!$A$1:$AQ$605,15,0)),0,VLOOKUP(A102,'WTD Last'!$A$1:$AQ$605,15,0)))</f>
        <v>-37.992441000000326</v>
      </c>
      <c r="AT102" s="402">
        <f t="shared" si="17"/>
        <v>-208.33333333333334</v>
      </c>
      <c r="AV102" s="564">
        <v>77462</v>
      </c>
      <c r="AW102" s="77"/>
      <c r="AX102" s="271"/>
    </row>
    <row r="103" spans="1:233">
      <c r="A103" s="77">
        <v>1555</v>
      </c>
      <c r="B103" s="77">
        <v>601</v>
      </c>
      <c r="C103" s="77" t="s">
        <v>27</v>
      </c>
      <c r="D103" s="77" t="s">
        <v>301</v>
      </c>
      <c r="E103" s="77" t="s">
        <v>314</v>
      </c>
      <c r="F103" s="77" t="s">
        <v>200</v>
      </c>
      <c r="G103" s="77" t="s">
        <v>471</v>
      </c>
      <c r="H103" s="77" t="s">
        <v>468</v>
      </c>
      <c r="I103" s="77" t="s">
        <v>405</v>
      </c>
      <c r="J103" s="454" t="s">
        <v>486</v>
      </c>
      <c r="K103" s="410">
        <v>36896</v>
      </c>
      <c r="L103" s="410">
        <v>38722</v>
      </c>
      <c r="M103" s="77" t="s">
        <v>30</v>
      </c>
      <c r="N103" s="271">
        <v>10000000</v>
      </c>
      <c r="O103" s="271">
        <v>-4083.347143</v>
      </c>
      <c r="P103" s="411">
        <v>0.75</v>
      </c>
      <c r="Q103" s="271">
        <v>33.517887000000002</v>
      </c>
      <c r="R103" s="271">
        <v>32.983727999999999</v>
      </c>
      <c r="S103" s="411">
        <v>-0.54393473626598887</v>
      </c>
      <c r="T103" s="271">
        <v>2221.0743513101843</v>
      </c>
      <c r="U103" s="271">
        <v>439.76582999999994</v>
      </c>
      <c r="V103" s="271">
        <v>0</v>
      </c>
      <c r="W103" s="271">
        <v>2660.8401813101841</v>
      </c>
      <c r="X103" s="271">
        <v>192847.28877300001</v>
      </c>
      <c r="Y103" s="271">
        <v>195540.548045</v>
      </c>
      <c r="Z103" s="271">
        <v>2693.2592719999957</v>
      </c>
      <c r="AA103" s="271">
        <v>32.419090689811583</v>
      </c>
      <c r="AB103" s="271">
        <v>192847.28877300001</v>
      </c>
      <c r="AC103" s="271">
        <v>195540.548045</v>
      </c>
      <c r="AD103" s="271">
        <v>2693.2592719999957</v>
      </c>
      <c r="AF103" s="271">
        <v>-23509.8711758225</v>
      </c>
      <c r="AG103" s="402">
        <f>IF(ISERROR(VLOOKUP(B103,Acc_Cash!$A:$H,3,FALSE)),0,VLOOKUP(B103,Acc_Cash!$A:$H,3,FALSE))</f>
        <v>0</v>
      </c>
      <c r="AH103" s="402">
        <f t="shared" si="18"/>
        <v>195540.548045</v>
      </c>
      <c r="AI103" s="402">
        <f>AH103-(IF(ISERROR(VLOOKUP(A103,'YTD Last'!$E$2:$Z$500,21,0)),0,VLOOKUP(A103,'YTD Last'!$E$2:$Z$500,21,0)))</f>
        <v>51959.271221000003</v>
      </c>
      <c r="AJ103" s="402">
        <f>AH103-IF(ISERROR(VLOOKUP(A103,'QTD Last'!$A$2:$AH$600,34,0)),0,VLOOKUP(A103,'QTD Last'!$A$2:$AH$600,34,0))</f>
        <v>2693.2592719999957</v>
      </c>
      <c r="AK103" s="402">
        <f>AH103-IF(ISERROR(VLOOKUP(A103,'MTD Last'!$A$2:$AH$600,34,0)),0,VLOOKUP(A103,'MTD Last'!$A$2:$AH$600,34,0))</f>
        <v>2693.2592719999957</v>
      </c>
      <c r="AL103" s="402">
        <f t="shared" si="20"/>
        <v>2693.2592719999957</v>
      </c>
      <c r="AM103" s="403" t="str">
        <f ca="1">ROUND((L103-Control!$C$3)/365,0)&amp;" Year"</f>
        <v>-9 Year</v>
      </c>
      <c r="AN103" s="45">
        <f t="shared" si="21"/>
        <v>6</v>
      </c>
      <c r="AO103" s="45" t="str">
        <f t="shared" si="22"/>
        <v>Code</v>
      </c>
      <c r="AP103" s="45">
        <f t="shared" si="19"/>
        <v>6</v>
      </c>
      <c r="AQ103" s="402">
        <f>AH103-(IF(ISERROR(VLOOKUP(A103,'WTD Last'!$A$1:$AQ$605,34,0)),0,VLOOKUP(A103,'WTD Last'!$A$1:$AQ$605,34,0)))</f>
        <v>8801.9428600000101</v>
      </c>
      <c r="AR103" s="563">
        <f>R103-(IF(ISERROR(VLOOKUP(A103,'WTD Last'!$A$1:$AQ$605,18,0)),0,VLOOKUP(A103,'WTD Last'!$A$1:$AQ$605,18,0)))</f>
        <v>-1.9402720000000002</v>
      </c>
      <c r="AS103" s="402">
        <f>O103-(IF(ISERROR(VLOOKUP(A103,'WTD Last'!$A$1:$AQ$605,15,0)),0,VLOOKUP(A103,'WTD Last'!$A$1:$AQ$605,15,0)))</f>
        <v>37.992441000000326</v>
      </c>
      <c r="AT103" s="402">
        <f t="shared" si="17"/>
        <v>208.33333333333334</v>
      </c>
      <c r="AV103" s="564">
        <v>77462</v>
      </c>
      <c r="AW103" s="77"/>
      <c r="AX103" s="271"/>
    </row>
    <row r="104" spans="1:233">
      <c r="A104" s="77">
        <v>1292</v>
      </c>
      <c r="B104" s="77">
        <v>453</v>
      </c>
      <c r="C104" s="77" t="s">
        <v>27</v>
      </c>
      <c r="D104" s="77" t="s">
        <v>28</v>
      </c>
      <c r="E104" s="77" t="s">
        <v>315</v>
      </c>
      <c r="F104" s="77" t="s">
        <v>200</v>
      </c>
      <c r="G104" s="77" t="s">
        <v>477</v>
      </c>
      <c r="H104" s="77" t="s">
        <v>468</v>
      </c>
      <c r="I104" s="77" t="s">
        <v>405</v>
      </c>
      <c r="J104" s="454" t="s">
        <v>475</v>
      </c>
      <c r="K104" s="410">
        <v>36896</v>
      </c>
      <c r="L104" s="410">
        <v>38722</v>
      </c>
      <c r="M104" s="77" t="s">
        <v>30</v>
      </c>
      <c r="N104" s="271">
        <v>-10000000</v>
      </c>
      <c r="O104" s="271">
        <v>4098.1308920000001</v>
      </c>
      <c r="P104" s="411">
        <v>0.8</v>
      </c>
      <c r="Q104" s="271">
        <v>51.186630000000001</v>
      </c>
      <c r="R104" s="271">
        <v>50.634864999999998</v>
      </c>
      <c r="S104" s="411">
        <v>-0.55305306334092064</v>
      </c>
      <c r="T104" s="271">
        <v>-2266.4838437926596</v>
      </c>
      <c r="U104" s="271">
        <v>-716.396163</v>
      </c>
      <c r="V104" s="271">
        <v>0</v>
      </c>
      <c r="W104" s="271">
        <v>-2982.8800067926595</v>
      </c>
      <c r="X104" s="271">
        <v>-139981.97999600001</v>
      </c>
      <c r="Y104" s="271">
        <v>-142681.82780999999</v>
      </c>
      <c r="Z104" s="271">
        <v>-2699.8478139999788</v>
      </c>
      <c r="AA104" s="271">
        <v>283.03219279268069</v>
      </c>
      <c r="AB104" s="271">
        <v>-139981.97999600001</v>
      </c>
      <c r="AC104" s="271">
        <v>-142681.82780999999</v>
      </c>
      <c r="AD104" s="271">
        <v>-2699.8478139999788</v>
      </c>
      <c r="AF104" s="271">
        <v>23594.988610690001</v>
      </c>
      <c r="AG104" s="402">
        <f>IF(ISERROR(VLOOKUP(B104,Acc_Cash!$A:$H,3,FALSE)),0,VLOOKUP(B104,Acc_Cash!$A:$H,3,FALSE))</f>
        <v>0</v>
      </c>
      <c r="AH104" s="402">
        <f t="shared" si="18"/>
        <v>-142681.82780999999</v>
      </c>
      <c r="AI104" s="402">
        <f>AH104-(IF(ISERROR(VLOOKUP(A104,'YTD Last'!$E$2:$Z$383,21,0)),0,VLOOKUP(A104,'YTD Last'!$E$2:$Z$383,21,0)))</f>
        <v>-93513.183249999987</v>
      </c>
      <c r="AJ104" s="402">
        <f>AH104-IF(ISERROR(VLOOKUP(A104,'QTD Last'!$A$2:$AH$600,34,0)),0,VLOOKUP(A104,'QTD Last'!$A$2:$AH$600,34,0))</f>
        <v>-2699.8478139999788</v>
      </c>
      <c r="AK104" s="402">
        <f>AH104-IF(ISERROR(VLOOKUP(A104,'MTD Last'!$A$2:$AH$600,34,0)),0,VLOOKUP(A104,'MTD Last'!$A$2:$AH$600,34,0))</f>
        <v>-2699.8478139999788</v>
      </c>
      <c r="AL104" s="402">
        <f t="shared" si="20"/>
        <v>-2699.8478139999788</v>
      </c>
      <c r="AM104" s="403" t="str">
        <f ca="1">ROUND((L104-Control!$C$3)/365,0)&amp;" Year"</f>
        <v>-9 Year</v>
      </c>
      <c r="AN104" s="45">
        <f t="shared" si="21"/>
        <v>6</v>
      </c>
      <c r="AO104" s="45" t="str">
        <f t="shared" si="22"/>
        <v>Code</v>
      </c>
      <c r="AP104" s="45">
        <f t="shared" si="19"/>
        <v>6</v>
      </c>
      <c r="AQ104" s="402">
        <f>AH104-(IF(ISERROR(VLOOKUP(A104,'WTD Last'!$A$1:$AQ$605,34,0)),0,VLOOKUP(A104,'WTD Last'!$A$1:$AQ$605,34,0)))</f>
        <v>-11504.257228999981</v>
      </c>
      <c r="AR104" s="563">
        <f>R104-(IF(ISERROR(VLOOKUP(A104,'WTD Last'!$A$1:$AQ$605,18,0)),0,VLOOKUP(A104,'WTD Last'!$A$1:$AQ$605,18,0)))</f>
        <v>-2.4815910000000017</v>
      </c>
      <c r="AS104" s="402">
        <f>O104-(IF(ISERROR(VLOOKUP(A104,'WTD Last'!$A$1:$AQ$605,15,0)),0,VLOOKUP(A104,'WTD Last'!$A$1:$AQ$605,15,0)))</f>
        <v>-38.011179000000084</v>
      </c>
      <c r="AT104" s="402">
        <f t="shared" si="17"/>
        <v>-222.22222222222223</v>
      </c>
      <c r="AV104" s="564">
        <v>92936</v>
      </c>
      <c r="AW104" s="77"/>
      <c r="AX104" s="271"/>
    </row>
    <row r="105" spans="1:233">
      <c r="A105" s="77">
        <v>1491</v>
      </c>
      <c r="B105" s="77">
        <v>542</v>
      </c>
      <c r="C105" s="77" t="s">
        <v>27</v>
      </c>
      <c r="D105" s="77" t="s">
        <v>301</v>
      </c>
      <c r="E105" s="77" t="s">
        <v>315</v>
      </c>
      <c r="F105" s="77" t="s">
        <v>200</v>
      </c>
      <c r="G105" s="77" t="s">
        <v>477</v>
      </c>
      <c r="H105" s="77" t="s">
        <v>468</v>
      </c>
      <c r="I105" s="77" t="s">
        <v>405</v>
      </c>
      <c r="J105" s="454" t="s">
        <v>486</v>
      </c>
      <c r="K105" s="410">
        <v>36896</v>
      </c>
      <c r="L105" s="410">
        <v>38722</v>
      </c>
      <c r="M105" s="77" t="s">
        <v>30</v>
      </c>
      <c r="N105" s="271">
        <v>10000000</v>
      </c>
      <c r="O105" s="271">
        <v>-4098.1308920000001</v>
      </c>
      <c r="P105" s="411">
        <v>0.8</v>
      </c>
      <c r="Q105" s="271">
        <v>51.186630000000001</v>
      </c>
      <c r="R105" s="271">
        <v>50.634864999999998</v>
      </c>
      <c r="S105" s="411">
        <v>-0.55305306334092064</v>
      </c>
      <c r="T105" s="271">
        <v>2266.4838437926596</v>
      </c>
      <c r="U105" s="271">
        <v>716.396163</v>
      </c>
      <c r="V105" s="271">
        <v>0</v>
      </c>
      <c r="W105" s="271">
        <v>2982.8800067926595</v>
      </c>
      <c r="X105" s="271">
        <v>139981.97999600001</v>
      </c>
      <c r="Y105" s="271">
        <v>142681.82780999999</v>
      </c>
      <c r="Z105" s="271">
        <v>2699.8478139999788</v>
      </c>
      <c r="AA105" s="271">
        <v>-283.03219279268069</v>
      </c>
      <c r="AB105" s="271">
        <v>139981.97999600001</v>
      </c>
      <c r="AC105" s="271">
        <v>142681.82780999999</v>
      </c>
      <c r="AD105" s="271">
        <v>2699.8478139999788</v>
      </c>
      <c r="AF105" s="271">
        <v>-23594.988610690001</v>
      </c>
      <c r="AG105" s="402">
        <f>IF(ISERROR(VLOOKUP(B105,Acc_Cash!$A:$H,3,FALSE)),0,VLOOKUP(B105,Acc_Cash!$A:$H,3,FALSE))</f>
        <v>0</v>
      </c>
      <c r="AH105" s="402">
        <f t="shared" si="18"/>
        <v>142681.82780999999</v>
      </c>
      <c r="AI105" s="402">
        <f>AH105-(IF(ISERROR(VLOOKUP(A105,'YTD Last'!$E$2:$Z$500,21,0)),0,VLOOKUP(A105,'YTD Last'!$E$2:$Z$500,21,0)))</f>
        <v>93513.183249999987</v>
      </c>
      <c r="AJ105" s="402">
        <f>AH105-IF(ISERROR(VLOOKUP(A105,'QTD Last'!$A$2:$AH$600,34,0)),0,VLOOKUP(A105,'QTD Last'!$A$2:$AH$600,34,0))</f>
        <v>2699.8478139999788</v>
      </c>
      <c r="AK105" s="402">
        <f>AH105-IF(ISERROR(VLOOKUP(A105,'MTD Last'!$A$2:$AH$600,34,0)),0,VLOOKUP(A105,'MTD Last'!$A$2:$AH$600,34,0))</f>
        <v>2699.8478139999788</v>
      </c>
      <c r="AL105" s="402">
        <f t="shared" si="20"/>
        <v>2699.8478139999788</v>
      </c>
      <c r="AM105" s="403" t="str">
        <f ca="1">ROUND((L105-Control!$C$3)/365,0)&amp;" Year"</f>
        <v>-9 Year</v>
      </c>
      <c r="AN105" s="45">
        <f t="shared" si="21"/>
        <v>6</v>
      </c>
      <c r="AO105" s="45" t="str">
        <f t="shared" si="22"/>
        <v>Code</v>
      </c>
      <c r="AP105" s="45">
        <f t="shared" si="19"/>
        <v>6</v>
      </c>
      <c r="AQ105" s="402">
        <f>AH105-(IF(ISERROR(VLOOKUP(A105,'WTD Last'!$A$1:$AQ$605,34,0)),0,VLOOKUP(A105,'WTD Last'!$A$1:$AQ$605,34,0)))</f>
        <v>11504.257228999981</v>
      </c>
      <c r="AR105" s="563">
        <f>R105-(IF(ISERROR(VLOOKUP(A105,'WTD Last'!$A$1:$AQ$605,18,0)),0,VLOOKUP(A105,'WTD Last'!$A$1:$AQ$605,18,0)))</f>
        <v>-2.4815910000000017</v>
      </c>
      <c r="AS105" s="402">
        <f>O105-(IF(ISERROR(VLOOKUP(A105,'WTD Last'!$A$1:$AQ$605,15,0)),0,VLOOKUP(A105,'WTD Last'!$A$1:$AQ$605,15,0)))</f>
        <v>38.011179000000084</v>
      </c>
      <c r="AT105" s="402">
        <f t="shared" si="17"/>
        <v>222.22222222222223</v>
      </c>
      <c r="AV105" s="564">
        <v>92936</v>
      </c>
      <c r="AW105" s="77"/>
      <c r="AX105" s="271"/>
    </row>
    <row r="106" spans="1:233">
      <c r="A106" s="77">
        <v>1293</v>
      </c>
      <c r="B106" s="77">
        <v>454</v>
      </c>
      <c r="C106" s="77" t="s">
        <v>27</v>
      </c>
      <c r="D106" s="77" t="s">
        <v>28</v>
      </c>
      <c r="E106" s="77" t="s">
        <v>316</v>
      </c>
      <c r="F106" s="77" t="s">
        <v>205</v>
      </c>
      <c r="G106" s="77" t="s">
        <v>471</v>
      </c>
      <c r="H106" s="77" t="s">
        <v>468</v>
      </c>
      <c r="I106" s="77" t="s">
        <v>405</v>
      </c>
      <c r="J106" s="454" t="s">
        <v>475</v>
      </c>
      <c r="K106" s="410">
        <v>36896</v>
      </c>
      <c r="L106" s="410">
        <v>38722</v>
      </c>
      <c r="M106" s="77" t="s">
        <v>30</v>
      </c>
      <c r="N106" s="271">
        <v>-10000000</v>
      </c>
      <c r="O106" s="271">
        <v>4177.5940280000004</v>
      </c>
      <c r="P106" s="411">
        <v>2.15</v>
      </c>
      <c r="Q106" s="271">
        <v>251.64173400000001</v>
      </c>
      <c r="R106" s="271">
        <v>250.792089</v>
      </c>
      <c r="S106" s="411">
        <v>-0.62274885859357887</v>
      </c>
      <c r="T106" s="271">
        <v>-2601.5919126043518</v>
      </c>
      <c r="U106" s="271">
        <v>-2246.2591649999999</v>
      </c>
      <c r="V106" s="271">
        <v>0</v>
      </c>
      <c r="W106" s="271">
        <v>-4847.8510776043513</v>
      </c>
      <c r="X106" s="271">
        <v>91047.649411999999</v>
      </c>
      <c r="Y106" s="271">
        <v>87313.743952000004</v>
      </c>
      <c r="Z106" s="271">
        <v>-3733.9054599999945</v>
      </c>
      <c r="AA106" s="271">
        <v>1113.9456176043568</v>
      </c>
      <c r="AB106" s="271">
        <v>91047.649411999999</v>
      </c>
      <c r="AC106" s="271">
        <v>87313.743952000004</v>
      </c>
      <c r="AD106" s="271">
        <v>-3733.9054599999945</v>
      </c>
      <c r="AF106" s="271">
        <v>41232.853056360007</v>
      </c>
      <c r="AG106" s="402">
        <f>IF(ISERROR(VLOOKUP(B106,Acc_Cash!$A:$H,3,FALSE)),0,VLOOKUP(B106,Acc_Cash!$A:$H,3,FALSE))</f>
        <v>0</v>
      </c>
      <c r="AH106" s="402">
        <f t="shared" si="18"/>
        <v>87313.743952000004</v>
      </c>
      <c r="AI106" s="402">
        <f>AH106-(IF(ISERROR(VLOOKUP(A106,'YTD Last'!$E$2:$Z$500,21,0)),0,VLOOKUP(A106,'YTD Last'!$E$2:$Z$500,21,0)))</f>
        <v>-16258.334019000002</v>
      </c>
      <c r="AJ106" s="402">
        <f>AH106-IF(ISERROR(VLOOKUP(A106,'QTD Last'!$A$2:$AH$600,34,0)),0,VLOOKUP(A106,'QTD Last'!$A$2:$AH$600,34,0))</f>
        <v>-3733.9054599999945</v>
      </c>
      <c r="AK106" s="402">
        <f>AH106-IF(ISERROR(VLOOKUP(A106,'MTD Last'!$A$2:$AH$600,34,0)),0,VLOOKUP(A106,'MTD Last'!$A$2:$AH$600,34,0))</f>
        <v>-3733.9054599999945</v>
      </c>
      <c r="AL106" s="402">
        <f t="shared" si="20"/>
        <v>-3733.9054599999945</v>
      </c>
      <c r="AM106" s="403" t="str">
        <f ca="1">ROUND((L106-Control!$C$3)/365,0)&amp;" Year"</f>
        <v>-9 Year</v>
      </c>
      <c r="AN106" s="45" t="str">
        <f t="shared" si="21"/>
        <v>Code</v>
      </c>
      <c r="AO106" s="45">
        <f t="shared" si="22"/>
        <v>9</v>
      </c>
      <c r="AP106" s="45">
        <f t="shared" si="19"/>
        <v>9</v>
      </c>
      <c r="AQ106" s="402">
        <f>AH106-(IF(ISERROR(VLOOKUP(A106,'WTD Last'!$A$1:$AQ$605,34,0)),0,VLOOKUP(A106,'WTD Last'!$A$1:$AQ$605,34,0)))</f>
        <v>-21907.314031000002</v>
      </c>
      <c r="AR106" s="563">
        <f>R106-(IF(ISERROR(VLOOKUP(A106,'WTD Last'!$A$1:$AQ$605,18,0)),0,VLOOKUP(A106,'WTD Last'!$A$1:$AQ$605,18,0)))</f>
        <v>-4.1618990000000053</v>
      </c>
      <c r="AS106" s="402">
        <f>O106-(IF(ISERROR(VLOOKUP(A106,'WTD Last'!$A$1:$AQ$605,15,0)),0,VLOOKUP(A106,'WTD Last'!$A$1:$AQ$605,15,0)))</f>
        <v>-38.936149999999543</v>
      </c>
      <c r="AT106" s="402">
        <f t="shared" si="17"/>
        <v>-597.22222222222217</v>
      </c>
      <c r="AV106" s="564">
        <v>93042</v>
      </c>
      <c r="AW106" s="77"/>
      <c r="AX106" s="271"/>
    </row>
    <row r="107" spans="1:233">
      <c r="A107" s="77">
        <v>1556</v>
      </c>
      <c r="B107" s="77">
        <v>602</v>
      </c>
      <c r="C107" s="77" t="s">
        <v>27</v>
      </c>
      <c r="D107" s="77" t="s">
        <v>301</v>
      </c>
      <c r="E107" s="77" t="s">
        <v>316</v>
      </c>
      <c r="F107" s="77" t="s">
        <v>205</v>
      </c>
      <c r="G107" s="77" t="s">
        <v>471</v>
      </c>
      <c r="H107" s="77" t="s">
        <v>468</v>
      </c>
      <c r="I107" s="77" t="s">
        <v>405</v>
      </c>
      <c r="J107" s="454" t="s">
        <v>486</v>
      </c>
      <c r="K107" s="410">
        <v>36896</v>
      </c>
      <c r="L107" s="410">
        <v>38722</v>
      </c>
      <c r="M107" s="77" t="s">
        <v>30</v>
      </c>
      <c r="N107" s="271">
        <v>10000000</v>
      </c>
      <c r="O107" s="271">
        <v>-4177.5940280000004</v>
      </c>
      <c r="P107" s="411">
        <v>2.15</v>
      </c>
      <c r="Q107" s="271">
        <v>251.64173400000001</v>
      </c>
      <c r="R107" s="271">
        <v>250.792089</v>
      </c>
      <c r="S107" s="411">
        <v>-0.62274885859357887</v>
      </c>
      <c r="T107" s="271">
        <v>2601.5919126043518</v>
      </c>
      <c r="U107" s="271">
        <v>2246.2591649999999</v>
      </c>
      <c r="V107" s="271">
        <v>0</v>
      </c>
      <c r="W107" s="271">
        <v>4847.8510776043513</v>
      </c>
      <c r="X107" s="271">
        <v>-91047.649411999999</v>
      </c>
      <c r="Y107" s="271">
        <v>-87313.743952000004</v>
      </c>
      <c r="Z107" s="271">
        <v>3733.9054599999945</v>
      </c>
      <c r="AA107" s="271">
        <v>-1113.9456176043568</v>
      </c>
      <c r="AB107" s="271">
        <v>-91047.649411999999</v>
      </c>
      <c r="AC107" s="271">
        <v>-87313.743952000004</v>
      </c>
      <c r="AD107" s="271">
        <v>3733.9054599999945</v>
      </c>
      <c r="AF107" s="271">
        <v>-41232.853056360007</v>
      </c>
      <c r="AG107" s="402">
        <f>IF(ISERROR(VLOOKUP(B107,Acc_Cash!$A:$H,3,FALSE)),0,VLOOKUP(B107,Acc_Cash!$A:$H,3,FALSE))</f>
        <v>0</v>
      </c>
      <c r="AH107" s="402">
        <f t="shared" si="18"/>
        <v>-87313.743952000004</v>
      </c>
      <c r="AI107" s="402">
        <f>AH107-(IF(ISERROR(VLOOKUP(A107,'YTD Last'!$E$2:$Z$500,21,0)),0,VLOOKUP(A107,'YTD Last'!$E$2:$Z$500,21,0)))</f>
        <v>16258.334019000002</v>
      </c>
      <c r="AJ107" s="402">
        <f>AH107-IF(ISERROR(VLOOKUP(A107,'QTD Last'!$A$2:$AH$600,34,0)),0,VLOOKUP(A107,'QTD Last'!$A$2:$AH$600,34,0))</f>
        <v>3733.9054599999945</v>
      </c>
      <c r="AK107" s="402">
        <f>AH107-IF(ISERROR(VLOOKUP(A107,'MTD Last'!$A$2:$AH$600,34,0)),0,VLOOKUP(A107,'MTD Last'!$A$2:$AH$600,34,0))</f>
        <v>3733.9054599999945</v>
      </c>
      <c r="AL107" s="402">
        <f t="shared" si="20"/>
        <v>3733.9054599999945</v>
      </c>
      <c r="AM107" s="403" t="str">
        <f ca="1">ROUND((L107-Control!$C$3)/365,0)&amp;" Year"</f>
        <v>-9 Year</v>
      </c>
      <c r="AN107" s="45" t="str">
        <f t="shared" si="21"/>
        <v>Code</v>
      </c>
      <c r="AO107" s="45">
        <f t="shared" si="22"/>
        <v>9</v>
      </c>
      <c r="AP107" s="45">
        <f t="shared" si="19"/>
        <v>9</v>
      </c>
      <c r="AQ107" s="402">
        <f>AH107-(IF(ISERROR(VLOOKUP(A107,'WTD Last'!$A$1:$AQ$605,34,0)),0,VLOOKUP(A107,'WTD Last'!$A$1:$AQ$605,34,0)))</f>
        <v>21907.314031000002</v>
      </c>
      <c r="AR107" s="563">
        <f>R107-(IF(ISERROR(VLOOKUP(A107,'WTD Last'!$A$1:$AQ$605,18,0)),0,VLOOKUP(A107,'WTD Last'!$A$1:$AQ$605,18,0)))</f>
        <v>-4.1618990000000053</v>
      </c>
      <c r="AS107" s="402">
        <f>O107-(IF(ISERROR(VLOOKUP(A107,'WTD Last'!$A$1:$AQ$605,15,0)),0,VLOOKUP(A107,'WTD Last'!$A$1:$AQ$605,15,0)))</f>
        <v>38.936149999999543</v>
      </c>
      <c r="AT107" s="402">
        <f t="shared" si="17"/>
        <v>597.22222222222217</v>
      </c>
      <c r="AV107" s="564">
        <v>93042</v>
      </c>
      <c r="AW107" s="77"/>
      <c r="AX107" s="271"/>
    </row>
    <row r="108" spans="1:233">
      <c r="A108" s="77">
        <v>1641</v>
      </c>
      <c r="B108" s="77">
        <v>845</v>
      </c>
      <c r="C108" s="77" t="s">
        <v>27</v>
      </c>
      <c r="D108" s="77" t="s">
        <v>28</v>
      </c>
      <c r="E108" s="77" t="s">
        <v>316</v>
      </c>
      <c r="F108" s="77" t="s">
        <v>205</v>
      </c>
      <c r="G108" s="77" t="s">
        <v>471</v>
      </c>
      <c r="H108" s="77" t="s">
        <v>468</v>
      </c>
      <c r="I108" s="77" t="s">
        <v>451</v>
      </c>
      <c r="J108" s="454" t="s">
        <v>475</v>
      </c>
      <c r="K108" s="410">
        <v>36935</v>
      </c>
      <c r="L108" s="410">
        <v>38761</v>
      </c>
      <c r="M108" s="77" t="s">
        <v>30</v>
      </c>
      <c r="N108" s="271">
        <v>10000000</v>
      </c>
      <c r="O108" s="271">
        <v>-4276.3720830000002</v>
      </c>
      <c r="P108" s="411">
        <v>2.25</v>
      </c>
      <c r="Q108" s="271">
        <v>252.44275999999999</v>
      </c>
      <c r="R108" s="271">
        <v>251.59916699999999</v>
      </c>
      <c r="S108" s="411">
        <v>-0.63221264423753054</v>
      </c>
      <c r="T108" s="271">
        <v>2703.5765023369868</v>
      </c>
      <c r="U108" s="271">
        <v>2238.5014979999996</v>
      </c>
      <c r="V108" s="271">
        <v>0</v>
      </c>
      <c r="W108" s="271">
        <v>4942.0780003369864</v>
      </c>
      <c r="X108" s="271">
        <v>-78800.290728000007</v>
      </c>
      <c r="Y108" s="271">
        <v>-74966.479487999997</v>
      </c>
      <c r="Z108" s="271">
        <v>3833.81124000001</v>
      </c>
      <c r="AA108" s="271">
        <v>-1108.2667603369764</v>
      </c>
      <c r="AB108" s="271">
        <v>-78800.290728000007</v>
      </c>
      <c r="AC108" s="271">
        <v>-74966.479487999997</v>
      </c>
      <c r="AD108" s="271">
        <v>3833.81124000001</v>
      </c>
      <c r="AF108" s="271">
        <v>-42207.792459210003</v>
      </c>
      <c r="AG108" s="402">
        <f>IF(ISERROR(VLOOKUP(B108,Acc_Cash!$A:$H,3,FALSE)),0,VLOOKUP(B108,Acc_Cash!$A:$H,3,FALSE))</f>
        <v>0</v>
      </c>
      <c r="AH108" s="402">
        <f t="shared" si="18"/>
        <v>-74966.479487999997</v>
      </c>
      <c r="AI108" s="402">
        <f>AH108-(IF(ISERROR(VLOOKUP(A108,'YTD Last'!$E$2:$Z$500,21,0)),0,VLOOKUP(A108,'YTD Last'!$E$2:$Z$500,21,0)))</f>
        <v>-74966.479487999997</v>
      </c>
      <c r="AJ108" s="402">
        <f>AH108-IF(ISERROR(VLOOKUP(A108,'QTD Last'!$A$2:$AH$600,34,0)),0,VLOOKUP(A108,'QTD Last'!$A$2:$AH$600,34,0))</f>
        <v>3833.81124000001</v>
      </c>
      <c r="AK108" s="402">
        <f>AH108-IF(ISERROR(VLOOKUP(A108,'MTD Last'!$A$2:$AH$600,34,0)),0,VLOOKUP(A108,'MTD Last'!$A$2:$AH$600,34,0))</f>
        <v>3833.81124000001</v>
      </c>
      <c r="AL108" s="402">
        <f t="shared" si="20"/>
        <v>3833.81124000001</v>
      </c>
      <c r="AM108" s="403" t="str">
        <f ca="1">ROUND((L108-Control!$C$3)/365,0)&amp;" Year"</f>
        <v>-9 Year</v>
      </c>
      <c r="AN108" s="45" t="str">
        <f t="shared" si="21"/>
        <v>Code</v>
      </c>
      <c r="AO108" s="45">
        <f t="shared" si="22"/>
        <v>9</v>
      </c>
      <c r="AP108" s="45">
        <f t="shared" si="19"/>
        <v>9</v>
      </c>
      <c r="AQ108" s="402">
        <f>AH108-(IF(ISERROR(VLOOKUP(A108,'WTD Last'!$A$1:$AQ$605,34,0)),0,VLOOKUP(A108,'WTD Last'!$A$1:$AQ$605,34,0)))</f>
        <v>22151.747281999997</v>
      </c>
      <c r="AR108" s="563">
        <f>R108-(IF(ISERROR(VLOOKUP(A108,'WTD Last'!$A$1:$AQ$605,18,0)),0,VLOOKUP(A108,'WTD Last'!$A$1:$AQ$605,18,0)))</f>
        <v>-4.1398780000000102</v>
      </c>
      <c r="AS108" s="402">
        <f>O108-(IF(ISERROR(VLOOKUP(A108,'WTD Last'!$A$1:$AQ$605,15,0)),0,VLOOKUP(A108,'WTD Last'!$A$1:$AQ$605,15,0)))</f>
        <v>40.381016999999702</v>
      </c>
      <c r="AT108" s="402">
        <f t="shared" si="17"/>
        <v>625</v>
      </c>
      <c r="AU108" s="564">
        <v>93466</v>
      </c>
      <c r="AV108" s="564">
        <v>93042</v>
      </c>
      <c r="AW108" s="77"/>
      <c r="AX108" s="271"/>
    </row>
    <row r="109" spans="1:233">
      <c r="A109" s="77">
        <v>1294</v>
      </c>
      <c r="B109" s="77">
        <v>455</v>
      </c>
      <c r="C109" s="77" t="s">
        <v>27</v>
      </c>
      <c r="D109" s="77" t="s">
        <v>28</v>
      </c>
      <c r="E109" s="77" t="s">
        <v>317</v>
      </c>
      <c r="F109" s="77" t="s">
        <v>205</v>
      </c>
      <c r="G109" s="77" t="s">
        <v>474</v>
      </c>
      <c r="H109" s="77" t="s">
        <v>468</v>
      </c>
      <c r="I109" s="77" t="s">
        <v>405</v>
      </c>
      <c r="J109" s="454" t="s">
        <v>480</v>
      </c>
      <c r="K109" s="410">
        <v>36896</v>
      </c>
      <c r="L109" s="410">
        <v>38722</v>
      </c>
      <c r="M109" s="77" t="s">
        <v>30</v>
      </c>
      <c r="N109" s="271">
        <v>-10000000</v>
      </c>
      <c r="O109" s="271">
        <v>4174.0911820000001</v>
      </c>
      <c r="P109" s="411">
        <v>1.68</v>
      </c>
      <c r="Q109" s="271">
        <v>180.24135200000001</v>
      </c>
      <c r="R109" s="271">
        <v>179.515514</v>
      </c>
      <c r="S109" s="411">
        <v>-0.59315876172642412</v>
      </c>
      <c r="T109" s="271">
        <v>-2475.8987568483062</v>
      </c>
      <c r="U109" s="271">
        <v>-1837.5582119999999</v>
      </c>
      <c r="V109" s="271">
        <v>0</v>
      </c>
      <c r="W109" s="271">
        <v>-4313.4569688483061</v>
      </c>
      <c r="X109" s="271">
        <v>7808.9624880000001</v>
      </c>
      <c r="Y109" s="271">
        <v>4500.7083819999998</v>
      </c>
      <c r="Z109" s="271">
        <v>-3308.2541060000003</v>
      </c>
      <c r="AA109" s="271">
        <v>1005.2028628483058</v>
      </c>
      <c r="AB109" s="271">
        <v>7808.9624880000001</v>
      </c>
      <c r="AC109" s="271">
        <v>4500.7083819999998</v>
      </c>
      <c r="AD109" s="271">
        <v>-3308.2541060000003</v>
      </c>
      <c r="AF109" s="271">
        <v>41198.27996634</v>
      </c>
      <c r="AG109" s="402">
        <f>IF(ISERROR(VLOOKUP(B109,Acc_Cash!$A:$H,3,FALSE)),0,VLOOKUP(B109,Acc_Cash!$A:$H,3,FALSE))</f>
        <v>0</v>
      </c>
      <c r="AH109" s="402">
        <f t="shared" si="18"/>
        <v>4500.7083819999998</v>
      </c>
      <c r="AI109" s="402">
        <f>AH109-(IF(ISERROR(VLOOKUP(A109,'YTD Last'!$E$2:$Z$500,21,0)),0,VLOOKUP(A109,'YTD Last'!$E$2:$Z$500,21,0)))</f>
        <v>442443.20056799997</v>
      </c>
      <c r="AJ109" s="402">
        <f>AH109-IF(ISERROR(VLOOKUP(A109,'QTD Last'!$A$2:$AH$600,34,0)),0,VLOOKUP(A109,'QTD Last'!$A$2:$AH$600,34,0))</f>
        <v>-3308.2541060000003</v>
      </c>
      <c r="AK109" s="402">
        <f>AH109-IF(ISERROR(VLOOKUP(A109,'MTD Last'!$A$2:$AH$600,34,0)),0,VLOOKUP(A109,'MTD Last'!$A$2:$AH$600,34,0))</f>
        <v>-3308.2541060000003</v>
      </c>
      <c r="AL109" s="402">
        <f t="shared" si="20"/>
        <v>-3308.2541060000003</v>
      </c>
      <c r="AM109" s="403" t="str">
        <f ca="1">ROUND((L109-Control!$C$3)/365,0)&amp;" Year"</f>
        <v>-9 Year</v>
      </c>
      <c r="AN109" s="45" t="str">
        <f t="shared" si="21"/>
        <v>Code</v>
      </c>
      <c r="AO109" s="45">
        <f t="shared" si="22"/>
        <v>9</v>
      </c>
      <c r="AP109" s="45">
        <f t="shared" si="19"/>
        <v>9</v>
      </c>
      <c r="AQ109" s="402">
        <f>AH109-(IF(ISERROR(VLOOKUP(A109,'WTD Last'!$A$1:$AQ$605,34,0)),0,VLOOKUP(A109,'WTD Last'!$A$1:$AQ$605,34,0)))</f>
        <v>-21718.161669000001</v>
      </c>
      <c r="AR109" s="563">
        <f>R109-(IF(ISERROR(VLOOKUP(A109,'WTD Last'!$A$1:$AQ$605,18,0)),0,VLOOKUP(A109,'WTD Last'!$A$1:$AQ$605,18,0)))</f>
        <v>-4.4195500000000152</v>
      </c>
      <c r="AS109" s="402">
        <f>O109-(IF(ISERROR(VLOOKUP(A109,'WTD Last'!$A$1:$AQ$605,15,0)),0,VLOOKUP(A109,'WTD Last'!$A$1:$AQ$605,15,0)))</f>
        <v>-38.561362999999801</v>
      </c>
      <c r="AT109" s="402">
        <f t="shared" si="17"/>
        <v>-466.66666666666669</v>
      </c>
      <c r="AV109" s="564">
        <v>93157</v>
      </c>
      <c r="AW109" s="77"/>
      <c r="AX109" s="271"/>
    </row>
    <row r="110" spans="1:233">
      <c r="A110" s="77">
        <v>1576</v>
      </c>
      <c r="B110" s="77">
        <v>622</v>
      </c>
      <c r="C110" s="77" t="s">
        <v>27</v>
      </c>
      <c r="D110" s="77" t="s">
        <v>301</v>
      </c>
      <c r="E110" s="77" t="s">
        <v>317</v>
      </c>
      <c r="F110" s="77" t="s">
        <v>205</v>
      </c>
      <c r="G110" s="77" t="s">
        <v>474</v>
      </c>
      <c r="H110" s="77" t="s">
        <v>468</v>
      </c>
      <c r="I110" s="77" t="s">
        <v>405</v>
      </c>
      <c r="J110" s="454" t="s">
        <v>486</v>
      </c>
      <c r="K110" s="410">
        <v>36896</v>
      </c>
      <c r="L110" s="410">
        <v>38722</v>
      </c>
      <c r="M110" s="77" t="s">
        <v>30</v>
      </c>
      <c r="N110" s="271">
        <v>10000000</v>
      </c>
      <c r="O110" s="271">
        <v>-4174.0911820000001</v>
      </c>
      <c r="P110" s="411">
        <v>1.68</v>
      </c>
      <c r="Q110" s="271">
        <v>180.24135200000001</v>
      </c>
      <c r="R110" s="271">
        <v>179.515514</v>
      </c>
      <c r="S110" s="411">
        <v>-0.59315876172642412</v>
      </c>
      <c r="T110" s="271">
        <v>2475.8987568483062</v>
      </c>
      <c r="U110" s="271">
        <v>1837.5582119999999</v>
      </c>
      <c r="V110" s="271">
        <v>0</v>
      </c>
      <c r="W110" s="271">
        <v>4313.4569688483061</v>
      </c>
      <c r="X110" s="271">
        <v>-7808.9624880000001</v>
      </c>
      <c r="Y110" s="271">
        <v>-4500.7083819999998</v>
      </c>
      <c r="Z110" s="271">
        <v>3308.2541060000003</v>
      </c>
      <c r="AA110" s="271">
        <v>-1005.2028628483058</v>
      </c>
      <c r="AB110" s="271">
        <v>-7808.9624880000001</v>
      </c>
      <c r="AC110" s="271">
        <v>-4500.7083819999998</v>
      </c>
      <c r="AD110" s="271">
        <v>3308.2541060000003</v>
      </c>
      <c r="AF110" s="271">
        <v>-41198.27996634</v>
      </c>
      <c r="AG110" s="402">
        <f>IF(ISERROR(VLOOKUP(B110,Acc_Cash!$A:$H,3,FALSE)),0,VLOOKUP(B110,Acc_Cash!$A:$H,3,FALSE))</f>
        <v>0</v>
      </c>
      <c r="AH110" s="402">
        <f t="shared" si="18"/>
        <v>-4500.7083819999998</v>
      </c>
      <c r="AI110" s="402">
        <f>AH110-(IF(ISERROR(VLOOKUP(A110,'YTD Last'!$E$2:$Z$383,21,0)),0,VLOOKUP(A110,'YTD Last'!$E$2:$Z$383,21,0)))</f>
        <v>-442443.20056799997</v>
      </c>
      <c r="AJ110" s="402">
        <f>AH110-IF(ISERROR(VLOOKUP(A110,'QTD Last'!$A$2:$AH$600,34,0)),0,VLOOKUP(A110,'QTD Last'!$A$2:$AH$600,34,0))</f>
        <v>3308.2541060000003</v>
      </c>
      <c r="AK110" s="402">
        <f>AH110-IF(ISERROR(VLOOKUP(A110,'MTD Last'!$A$2:$AH$600,34,0)),0,VLOOKUP(A110,'MTD Last'!$A$2:$AH$600,34,0))</f>
        <v>3308.2541060000003</v>
      </c>
      <c r="AL110" s="402">
        <f t="shared" si="20"/>
        <v>3308.2541060000003</v>
      </c>
      <c r="AM110" s="403" t="str">
        <f ca="1">ROUND((L110-Control!$C$3)/365,0)&amp;" Year"</f>
        <v>-9 Year</v>
      </c>
      <c r="AN110" s="45" t="str">
        <f t="shared" si="21"/>
        <v>Code</v>
      </c>
      <c r="AO110" s="45">
        <f t="shared" si="22"/>
        <v>9</v>
      </c>
      <c r="AP110" s="45">
        <f t="shared" si="19"/>
        <v>9</v>
      </c>
      <c r="AQ110" s="402">
        <f>AH110-(IF(ISERROR(VLOOKUP(A110,'WTD Last'!$A$1:$AQ$605,34,0)),0,VLOOKUP(A110,'WTD Last'!$A$1:$AQ$605,34,0)))</f>
        <v>21718.161669000001</v>
      </c>
      <c r="AR110" s="563">
        <f>R110-(IF(ISERROR(VLOOKUP(A110,'WTD Last'!$A$1:$AQ$605,18,0)),0,VLOOKUP(A110,'WTD Last'!$A$1:$AQ$605,18,0)))</f>
        <v>-4.4195500000000152</v>
      </c>
      <c r="AS110" s="402">
        <f>O110-(IF(ISERROR(VLOOKUP(A110,'WTD Last'!$A$1:$AQ$605,15,0)),0,VLOOKUP(A110,'WTD Last'!$A$1:$AQ$605,15,0)))</f>
        <v>38.561362999999801</v>
      </c>
      <c r="AT110" s="402">
        <f t="shared" si="17"/>
        <v>466.66666666666669</v>
      </c>
      <c r="AV110" s="564">
        <v>93157</v>
      </c>
      <c r="AW110" s="77"/>
      <c r="AX110" s="271"/>
    </row>
    <row r="111" spans="1:233">
      <c r="A111" s="77">
        <v>1295</v>
      </c>
      <c r="B111" s="77">
        <v>456</v>
      </c>
      <c r="C111" s="77" t="s">
        <v>27</v>
      </c>
      <c r="D111" s="77" t="s">
        <v>28</v>
      </c>
      <c r="E111" s="77" t="s">
        <v>318</v>
      </c>
      <c r="F111" s="77" t="s">
        <v>205</v>
      </c>
      <c r="G111" s="77" t="s">
        <v>473</v>
      </c>
      <c r="H111" s="77" t="s">
        <v>468</v>
      </c>
      <c r="I111" s="77" t="s">
        <v>405</v>
      </c>
      <c r="J111" s="454" t="s">
        <v>475</v>
      </c>
      <c r="K111" s="410">
        <v>36896</v>
      </c>
      <c r="L111" s="410">
        <v>38722</v>
      </c>
      <c r="M111" s="77" t="s">
        <v>30</v>
      </c>
      <c r="N111" s="271">
        <v>-10000000</v>
      </c>
      <c r="O111" s="271">
        <v>4075.3806340000001</v>
      </c>
      <c r="P111" s="411">
        <v>0.78</v>
      </c>
      <c r="Q111" s="271">
        <v>96.384440999999995</v>
      </c>
      <c r="R111" s="271">
        <v>95.772120999999999</v>
      </c>
      <c r="S111" s="411">
        <v>-0.56941427369267372</v>
      </c>
      <c r="T111" s="271">
        <v>-2320.5799037302982</v>
      </c>
      <c r="U111" s="271">
        <v>-991.38851099999988</v>
      </c>
      <c r="V111" s="271">
        <v>0</v>
      </c>
      <c r="W111" s="271">
        <v>-3311.9684147302978</v>
      </c>
      <c r="X111" s="271">
        <v>56530.913231999999</v>
      </c>
      <c r="Y111" s="271">
        <v>53892.741501999997</v>
      </c>
      <c r="Z111" s="271">
        <v>-2638.1717300000018</v>
      </c>
      <c r="AA111" s="271">
        <v>673.79668473029596</v>
      </c>
      <c r="AB111" s="271">
        <v>56530.913231999999</v>
      </c>
      <c r="AC111" s="271">
        <v>53892.741501999997</v>
      </c>
      <c r="AD111" s="271">
        <v>-2638.1717300000018</v>
      </c>
      <c r="AF111" s="271">
        <v>40224.006857580003</v>
      </c>
      <c r="AG111" s="402">
        <f>IF(ISERROR(VLOOKUP(B111,Acc_Cash!$A:$H,3,FALSE)),0,VLOOKUP(B111,Acc_Cash!$A:$H,3,FALSE))</f>
        <v>0</v>
      </c>
      <c r="AH111" s="402">
        <f t="shared" si="18"/>
        <v>53892.741501999997</v>
      </c>
      <c r="AI111" s="402">
        <f>AH111-(IF(ISERROR(VLOOKUP(A111,'YTD Last'!$E$2:$Z$500,21,0)),0,VLOOKUP(A111,'YTD Last'!$E$2:$Z$500,21,0)))</f>
        <v>-185648.036792</v>
      </c>
      <c r="AJ111" s="402">
        <f>AH111-IF(ISERROR(VLOOKUP(A111,'QTD Last'!$A$2:$AH$600,34,0)),0,VLOOKUP(A111,'QTD Last'!$A$2:$AH$600,34,0))</f>
        <v>-2638.1717300000018</v>
      </c>
      <c r="AK111" s="402">
        <f>AH111-IF(ISERROR(VLOOKUP(A111,'MTD Last'!$A$2:$AH$600,34,0)),0,VLOOKUP(A111,'MTD Last'!$A$2:$AH$600,34,0))</f>
        <v>-2638.1717300000018</v>
      </c>
      <c r="AL111" s="402">
        <f t="shared" si="20"/>
        <v>-2638.1717300000018</v>
      </c>
      <c r="AM111" s="403" t="str">
        <f ca="1">ROUND((L111-Control!$C$3)/365,0)&amp;" Year"</f>
        <v>-9 Year</v>
      </c>
      <c r="AN111" s="45" t="str">
        <f t="shared" si="21"/>
        <v>Code</v>
      </c>
      <c r="AO111" s="45">
        <f t="shared" si="22"/>
        <v>9</v>
      </c>
      <c r="AP111" s="45">
        <f t="shared" si="19"/>
        <v>9</v>
      </c>
      <c r="AQ111" s="402">
        <f>AH111-(IF(ISERROR(VLOOKUP(A111,'WTD Last'!$A$1:$AQ$605,34,0)),0,VLOOKUP(A111,'WTD Last'!$A$1:$AQ$605,34,0)))</f>
        <v>-16961.982888000006</v>
      </c>
      <c r="AR111" s="563">
        <f>R111-(IF(ISERROR(VLOOKUP(A111,'WTD Last'!$A$1:$AQ$605,18,0)),0,VLOOKUP(A111,'WTD Last'!$A$1:$AQ$605,18,0)))</f>
        <v>-3.5832120000000032</v>
      </c>
      <c r="AS111" s="402">
        <f>O111-(IF(ISERROR(VLOOKUP(A111,'WTD Last'!$A$1:$AQ$605,15,0)),0,VLOOKUP(A111,'WTD Last'!$A$1:$AQ$605,15,0)))</f>
        <v>-37.335917999999765</v>
      </c>
      <c r="AT111" s="402">
        <f t="shared" si="17"/>
        <v>-216.66666666666666</v>
      </c>
      <c r="AV111" s="564">
        <v>93036</v>
      </c>
      <c r="AW111" s="77"/>
      <c r="AX111" s="271"/>
    </row>
    <row r="112" spans="1:233">
      <c r="A112" s="77">
        <v>1492</v>
      </c>
      <c r="B112" s="77">
        <v>543</v>
      </c>
      <c r="C112" s="77" t="s">
        <v>27</v>
      </c>
      <c r="D112" s="77" t="s">
        <v>301</v>
      </c>
      <c r="E112" s="77" t="s">
        <v>318</v>
      </c>
      <c r="F112" s="77" t="s">
        <v>205</v>
      </c>
      <c r="G112" s="77" t="s">
        <v>473</v>
      </c>
      <c r="H112" s="77" t="s">
        <v>468</v>
      </c>
      <c r="I112" s="77" t="s">
        <v>405</v>
      </c>
      <c r="J112" s="454" t="s">
        <v>486</v>
      </c>
      <c r="K112" s="410">
        <v>36896</v>
      </c>
      <c r="L112" s="410">
        <v>38722</v>
      </c>
      <c r="M112" s="77" t="s">
        <v>30</v>
      </c>
      <c r="N112" s="271">
        <v>10000000</v>
      </c>
      <c r="O112" s="271">
        <v>-4075.3806340000001</v>
      </c>
      <c r="P112" s="411">
        <v>0.78</v>
      </c>
      <c r="Q112" s="271">
        <v>96.384440999999995</v>
      </c>
      <c r="R112" s="271">
        <v>95.772120999999999</v>
      </c>
      <c r="S112" s="271">
        <v>-0.56941427369267372</v>
      </c>
      <c r="T112" s="271">
        <v>2320.5799037302982</v>
      </c>
      <c r="U112" s="271">
        <v>991.38851099999988</v>
      </c>
      <c r="V112" s="271">
        <v>0</v>
      </c>
      <c r="W112" s="271">
        <v>3311.9684147302978</v>
      </c>
      <c r="X112" s="271">
        <v>-56530.913231999999</v>
      </c>
      <c r="Y112" s="271">
        <v>-53892.741501999997</v>
      </c>
      <c r="Z112" s="271">
        <v>2638.1717300000018</v>
      </c>
      <c r="AA112" s="271">
        <v>-673.79668473029596</v>
      </c>
      <c r="AB112" s="271">
        <v>-56530.913231999999</v>
      </c>
      <c r="AC112" s="271">
        <v>-53892.741501999997</v>
      </c>
      <c r="AD112" s="271">
        <v>2638.1717300000018</v>
      </c>
      <c r="AF112" s="271">
        <v>-40224.006857580003</v>
      </c>
      <c r="AG112" s="271">
        <f>IF(ISERROR(VLOOKUP(B112,Acc_Cash!$A:$H,3,FALSE)),0,VLOOKUP(B112,Acc_Cash!$A:$H,3,FALSE))</f>
        <v>0</v>
      </c>
      <c r="AH112" s="271">
        <f t="shared" si="18"/>
        <v>-53892.741501999997</v>
      </c>
      <c r="AI112" s="271">
        <f>AH112-(IF(ISERROR(VLOOKUP(A112,'YTD Last'!$E$2:$Z$500,21,0)),0,VLOOKUP(A112,'YTD Last'!$E$2:$Z$500,21,0)))</f>
        <v>185648.036792</v>
      </c>
      <c r="AJ112" s="271">
        <f>AH112-IF(ISERROR(VLOOKUP(A112,'QTD Last'!$A$2:$AH$600,34,0)),0,VLOOKUP(A112,'QTD Last'!$A$2:$AH$600,34,0))</f>
        <v>2638.1717300000018</v>
      </c>
      <c r="AK112" s="271">
        <f>AH112-IF(ISERROR(VLOOKUP(A112,'MTD Last'!$A$2:$AH$600,34,0)),0,VLOOKUP(A112,'MTD Last'!$A$2:$AH$600,34,0))</f>
        <v>2638.1717300000018</v>
      </c>
      <c r="AL112" s="271">
        <f t="shared" si="20"/>
        <v>2638.1717300000018</v>
      </c>
      <c r="AM112" s="577" t="str">
        <f ca="1">ROUND((L112-Control!$C$3)/365,0)&amp;" Year"</f>
        <v>-9 Year</v>
      </c>
      <c r="AN112" s="77" t="str">
        <f t="shared" si="21"/>
        <v>Code</v>
      </c>
      <c r="AO112" s="77">
        <f t="shared" si="22"/>
        <v>9</v>
      </c>
      <c r="AP112" s="77">
        <f t="shared" si="19"/>
        <v>9</v>
      </c>
      <c r="AQ112" s="271">
        <f>AH112-(IF(ISERROR(VLOOKUP(A112,'WTD Last'!$A$1:$AQ$605,34,0)),0,VLOOKUP(A112,'WTD Last'!$A$1:$AQ$605,34,0)))</f>
        <v>16961.982888000006</v>
      </c>
      <c r="AR112" s="412">
        <f>R112-(IF(ISERROR(VLOOKUP(A112,'WTD Last'!$A$1:$AQ$605,18,0)),0,VLOOKUP(A112,'WTD Last'!$A$1:$AQ$605,18,0)))</f>
        <v>-3.5832120000000032</v>
      </c>
      <c r="AS112" s="271">
        <f>O112-(IF(ISERROR(VLOOKUP(A112,'WTD Last'!$A$1:$AQ$605,15,0)),0,VLOOKUP(A112,'WTD Last'!$A$1:$AQ$605,15,0)))</f>
        <v>37.335917999999765</v>
      </c>
      <c r="AT112" s="271">
        <f t="shared" si="17"/>
        <v>216.66666666666666</v>
      </c>
      <c r="AU112" s="578"/>
      <c r="AV112" s="578">
        <v>93036</v>
      </c>
      <c r="AW112" s="77"/>
      <c r="AX112" s="271"/>
      <c r="AY112" s="77"/>
      <c r="AZ112" s="77"/>
      <c r="BA112" s="77"/>
      <c r="BB112" s="77"/>
      <c r="BC112" s="77"/>
      <c r="BD112" s="77"/>
      <c r="BE112" s="77"/>
      <c r="BF112" s="77"/>
      <c r="BG112" s="77"/>
      <c r="BH112" s="77"/>
      <c r="BI112" s="77"/>
      <c r="BJ112" s="77"/>
      <c r="BK112" s="77"/>
      <c r="BL112" s="77"/>
      <c r="BM112" s="77"/>
      <c r="BN112" s="77"/>
      <c r="BO112" s="77"/>
      <c r="BP112" s="77"/>
      <c r="BQ112" s="77"/>
      <c r="BR112" s="77"/>
      <c r="BS112" s="77"/>
      <c r="BT112" s="77"/>
      <c r="BU112" s="77"/>
      <c r="BV112" s="77"/>
      <c r="BW112" s="77"/>
      <c r="BX112" s="77"/>
      <c r="BY112" s="77"/>
      <c r="BZ112" s="77"/>
      <c r="CA112" s="77"/>
      <c r="CB112" s="77"/>
      <c r="CC112" s="77"/>
      <c r="CD112" s="77"/>
      <c r="CE112" s="77"/>
      <c r="CF112" s="77"/>
      <c r="CG112" s="77"/>
      <c r="CH112" s="77"/>
      <c r="CI112" s="77"/>
      <c r="CJ112" s="77"/>
      <c r="CK112" s="77"/>
      <c r="CL112" s="77"/>
      <c r="CM112" s="77"/>
      <c r="CN112" s="77"/>
      <c r="CO112" s="77"/>
      <c r="CP112" s="77"/>
      <c r="CQ112" s="77"/>
      <c r="CR112" s="77"/>
      <c r="CS112" s="77"/>
      <c r="CT112" s="77"/>
      <c r="CU112" s="77"/>
      <c r="CV112" s="77"/>
      <c r="CW112" s="77"/>
      <c r="CX112" s="77"/>
      <c r="CY112" s="77"/>
      <c r="CZ112" s="77"/>
      <c r="DA112" s="77"/>
      <c r="DB112" s="77"/>
      <c r="DC112" s="77"/>
      <c r="DD112" s="77"/>
      <c r="DE112" s="77"/>
      <c r="DF112" s="77"/>
      <c r="DG112" s="77"/>
      <c r="DH112" s="77"/>
      <c r="DI112" s="77"/>
      <c r="DJ112" s="77"/>
      <c r="DK112" s="77"/>
      <c r="DL112" s="77"/>
      <c r="DM112" s="77"/>
      <c r="DN112" s="77"/>
      <c r="DO112" s="77"/>
      <c r="DP112" s="77"/>
      <c r="DQ112" s="77"/>
      <c r="DR112" s="77"/>
      <c r="DS112" s="77"/>
      <c r="DT112" s="77"/>
      <c r="DU112" s="77"/>
      <c r="DV112" s="77"/>
      <c r="DW112" s="77"/>
      <c r="DX112" s="77"/>
      <c r="DY112" s="77"/>
      <c r="DZ112" s="77"/>
      <c r="EA112" s="77"/>
      <c r="EB112" s="77"/>
      <c r="EC112" s="77"/>
      <c r="ED112" s="77"/>
      <c r="EE112" s="77"/>
      <c r="EF112" s="77"/>
      <c r="EG112" s="77"/>
      <c r="EH112" s="77"/>
      <c r="EI112" s="77"/>
      <c r="EJ112" s="77"/>
      <c r="EK112" s="77"/>
      <c r="EL112" s="77"/>
      <c r="EM112" s="77"/>
      <c r="EN112" s="77"/>
      <c r="EO112" s="77"/>
      <c r="EP112" s="77"/>
      <c r="EQ112" s="77"/>
      <c r="ER112" s="77"/>
      <c r="ES112" s="77"/>
      <c r="ET112" s="77"/>
      <c r="EU112" s="77"/>
      <c r="EV112" s="77"/>
      <c r="EW112" s="77"/>
      <c r="EX112" s="77"/>
      <c r="EY112" s="77"/>
      <c r="EZ112" s="77"/>
      <c r="FA112" s="77"/>
      <c r="FB112" s="77"/>
      <c r="FC112" s="77"/>
      <c r="FD112" s="77"/>
      <c r="FE112" s="77"/>
      <c r="FF112" s="77"/>
      <c r="FG112" s="77"/>
      <c r="FH112" s="77"/>
      <c r="FI112" s="77"/>
      <c r="FJ112" s="77"/>
      <c r="FK112" s="77"/>
      <c r="FL112" s="77"/>
      <c r="FM112" s="77"/>
      <c r="FN112" s="77"/>
      <c r="FO112" s="77"/>
      <c r="FP112" s="77"/>
      <c r="FQ112" s="77"/>
      <c r="FR112" s="77"/>
      <c r="FS112" s="77"/>
      <c r="FT112" s="77"/>
      <c r="FU112" s="77"/>
      <c r="FV112" s="77"/>
      <c r="FW112" s="77"/>
      <c r="FX112" s="77"/>
      <c r="FY112" s="77"/>
      <c r="FZ112" s="77"/>
      <c r="GA112" s="77"/>
      <c r="GB112" s="77"/>
      <c r="GC112" s="77"/>
      <c r="GD112" s="77"/>
      <c r="GE112" s="77"/>
      <c r="GF112" s="77"/>
      <c r="GG112" s="77"/>
      <c r="GH112" s="77"/>
      <c r="GI112" s="77"/>
      <c r="GJ112" s="77"/>
      <c r="GK112" s="77"/>
      <c r="GL112" s="77"/>
      <c r="GM112" s="77"/>
      <c r="GN112" s="77"/>
      <c r="GO112" s="77"/>
      <c r="GP112" s="77"/>
      <c r="GQ112" s="77"/>
      <c r="GR112" s="77"/>
      <c r="GS112" s="77"/>
      <c r="GT112" s="77"/>
      <c r="GU112" s="77"/>
      <c r="GV112" s="77"/>
      <c r="GW112" s="77"/>
      <c r="GX112" s="77"/>
      <c r="GY112" s="77"/>
      <c r="GZ112" s="77"/>
      <c r="HA112" s="77"/>
      <c r="HB112" s="77"/>
      <c r="HC112" s="77"/>
      <c r="HD112" s="77"/>
      <c r="HE112" s="77"/>
      <c r="HF112" s="77"/>
      <c r="HG112" s="77"/>
      <c r="HH112" s="77"/>
      <c r="HI112" s="77"/>
      <c r="HJ112" s="77"/>
      <c r="HK112" s="77"/>
      <c r="HL112" s="77"/>
      <c r="HM112" s="77"/>
      <c r="HN112" s="77"/>
      <c r="HO112" s="77"/>
      <c r="HP112" s="77"/>
      <c r="HQ112" s="77"/>
      <c r="HR112" s="77"/>
      <c r="HS112" s="77"/>
      <c r="HT112" s="77"/>
      <c r="HU112" s="77"/>
      <c r="HV112" s="77"/>
      <c r="HW112" s="77"/>
      <c r="HX112" s="77"/>
      <c r="HY112" s="77"/>
    </row>
    <row r="113" spans="1:50">
      <c r="A113" s="77">
        <v>1297</v>
      </c>
      <c r="B113" s="77">
        <v>458</v>
      </c>
      <c r="C113" s="77" t="s">
        <v>27</v>
      </c>
      <c r="D113" s="77" t="s">
        <v>28</v>
      </c>
      <c r="E113" s="77" t="s">
        <v>319</v>
      </c>
      <c r="F113" s="77" t="s">
        <v>205</v>
      </c>
      <c r="G113" s="77" t="s">
        <v>471</v>
      </c>
      <c r="H113" s="77" t="s">
        <v>468</v>
      </c>
      <c r="I113" s="77" t="s">
        <v>405</v>
      </c>
      <c r="J113" s="454" t="s">
        <v>480</v>
      </c>
      <c r="K113" s="410">
        <v>36896</v>
      </c>
      <c r="L113" s="410">
        <v>38722</v>
      </c>
      <c r="M113" s="77" t="s">
        <v>30</v>
      </c>
      <c r="N113" s="271">
        <v>-10000000</v>
      </c>
      <c r="O113" s="271">
        <v>4452.6426819999997</v>
      </c>
      <c r="P113" s="411">
        <v>4.3</v>
      </c>
      <c r="Q113" s="271">
        <v>547.35039099999995</v>
      </c>
      <c r="R113" s="271">
        <v>545.848164</v>
      </c>
      <c r="S113" s="411">
        <v>-0.62502424626013631</v>
      </c>
      <c r="T113" s="271">
        <v>-2783.0096361827614</v>
      </c>
      <c r="U113" s="271">
        <v>-4248.3333509999993</v>
      </c>
      <c r="V113" s="271">
        <v>0</v>
      </c>
      <c r="W113" s="271">
        <v>-7031.3429871827611</v>
      </c>
      <c r="X113" s="271">
        <v>296779.53777400003</v>
      </c>
      <c r="Y113" s="271">
        <v>291154.06854200002</v>
      </c>
      <c r="Z113" s="271">
        <v>-5625.4692320000031</v>
      </c>
      <c r="AA113" s="271">
        <v>1405.873755182758</v>
      </c>
      <c r="AB113" s="271">
        <v>296779.53777400003</v>
      </c>
      <c r="AC113" s="271">
        <v>291154.06854200002</v>
      </c>
      <c r="AD113" s="271">
        <v>-5625.4692320000031</v>
      </c>
      <c r="AF113" s="271">
        <v>43947.583271340001</v>
      </c>
      <c r="AG113" s="402">
        <f>IF(ISERROR(VLOOKUP(B113,Acc_Cash!$A:$H,3,FALSE)),0,VLOOKUP(B113,Acc_Cash!$A:$H,3,FALSE))</f>
        <v>0</v>
      </c>
      <c r="AH113" s="402">
        <f t="shared" si="18"/>
        <v>291154.06854200002</v>
      </c>
      <c r="AI113" s="402">
        <f>AH113-(IF(ISERROR(VLOOKUP(A113,'YTD Last'!$E$2:$Z$500,21,0)),0,VLOOKUP(A113,'YTD Last'!$E$2:$Z$500,21,0)))</f>
        <v>855515.46691299998</v>
      </c>
      <c r="AJ113" s="402">
        <f>AH113-IF(ISERROR(VLOOKUP(A113,'QTD Last'!$A$2:$AH$600,34,0)),0,VLOOKUP(A113,'QTD Last'!$A$2:$AH$600,34,0))</f>
        <v>-5625.4692320000031</v>
      </c>
      <c r="AK113" s="402">
        <f>AH113-IF(ISERROR(VLOOKUP(A113,'MTD Last'!$A$2:$AH$600,34,0)),0,VLOOKUP(A113,'MTD Last'!$A$2:$AH$600,34,0))</f>
        <v>-5625.4692320000031</v>
      </c>
      <c r="AL113" s="402">
        <f t="shared" si="20"/>
        <v>-5625.4692320000031</v>
      </c>
      <c r="AM113" s="403" t="str">
        <f ca="1">ROUND((L113-Control!$C$3)/365,0)&amp;" Year"</f>
        <v>-9 Year</v>
      </c>
      <c r="AN113" s="45" t="str">
        <f t="shared" si="21"/>
        <v>Code</v>
      </c>
      <c r="AO113" s="45">
        <f t="shared" si="22"/>
        <v>9</v>
      </c>
      <c r="AP113" s="45">
        <f t="shared" si="19"/>
        <v>9</v>
      </c>
      <c r="AQ113" s="402">
        <f>AH113-(IF(ISERROR(VLOOKUP(A113,'WTD Last'!$A$1:$AQ$605,34,0)),0,VLOOKUP(A113,'WTD Last'!$A$1:$AQ$605,34,0)))</f>
        <v>-28121.887986999995</v>
      </c>
      <c r="AR113" s="563">
        <f>R113-(IF(ISERROR(VLOOKUP(A113,'WTD Last'!$A$1:$AQ$605,18,0)),0,VLOOKUP(A113,'WTD Last'!$A$1:$AQ$605,18,0)))</f>
        <v>-4.9617449999999508</v>
      </c>
      <c r="AS113" s="402">
        <f>O113-(IF(ISERROR(VLOOKUP(A113,'WTD Last'!$A$1:$AQ$605,15,0)),0,VLOOKUP(A113,'WTD Last'!$A$1:$AQ$605,15,0)))</f>
        <v>-43.310946000000513</v>
      </c>
      <c r="AT113" s="402">
        <f t="shared" si="17"/>
        <v>-1194.4444444444443</v>
      </c>
      <c r="AV113" s="564">
        <v>93159</v>
      </c>
      <c r="AW113" s="77"/>
      <c r="AX113" s="271"/>
    </row>
    <row r="114" spans="1:50">
      <c r="A114" s="77">
        <v>1493</v>
      </c>
      <c r="B114" s="77">
        <v>544</v>
      </c>
      <c r="C114" s="77" t="s">
        <v>27</v>
      </c>
      <c r="D114" s="77" t="s">
        <v>301</v>
      </c>
      <c r="E114" s="77" t="s">
        <v>319</v>
      </c>
      <c r="F114" s="77" t="s">
        <v>205</v>
      </c>
      <c r="G114" s="77" t="s">
        <v>471</v>
      </c>
      <c r="H114" s="77" t="s">
        <v>468</v>
      </c>
      <c r="I114" s="77" t="s">
        <v>405</v>
      </c>
      <c r="J114" s="454" t="s">
        <v>486</v>
      </c>
      <c r="K114" s="410">
        <v>36896</v>
      </c>
      <c r="L114" s="410">
        <v>38722</v>
      </c>
      <c r="M114" s="77" t="s">
        <v>30</v>
      </c>
      <c r="N114" s="271">
        <v>10000000</v>
      </c>
      <c r="O114" s="271">
        <v>-4452.6426819999997</v>
      </c>
      <c r="P114" s="411">
        <v>4.3</v>
      </c>
      <c r="Q114" s="271">
        <v>547.35039099999995</v>
      </c>
      <c r="R114" s="271">
        <v>545.848164</v>
      </c>
      <c r="S114" s="411">
        <v>-0.62502424626013631</v>
      </c>
      <c r="T114" s="271">
        <v>2783.0096361827614</v>
      </c>
      <c r="U114" s="271">
        <v>4248.3333509999993</v>
      </c>
      <c r="V114" s="271">
        <v>0</v>
      </c>
      <c r="W114" s="271">
        <v>7031.3429871827611</v>
      </c>
      <c r="X114" s="271">
        <v>-296779.53777400003</v>
      </c>
      <c r="Y114" s="271">
        <v>-291154.06854200002</v>
      </c>
      <c r="Z114" s="271">
        <v>5625.4692320000031</v>
      </c>
      <c r="AA114" s="271">
        <v>-1405.873755182758</v>
      </c>
      <c r="AB114" s="271">
        <v>-296779.53777400003</v>
      </c>
      <c r="AC114" s="271">
        <v>-291154.06854200002</v>
      </c>
      <c r="AD114" s="271">
        <v>5625.4692320000031</v>
      </c>
      <c r="AF114" s="271">
        <v>-43947.583271340001</v>
      </c>
      <c r="AG114" s="402">
        <f>IF(ISERROR(VLOOKUP(B114,Acc_Cash!$A:$H,3,FALSE)),0,VLOOKUP(B114,Acc_Cash!$A:$H,3,FALSE))</f>
        <v>0</v>
      </c>
      <c r="AH114" s="402">
        <f t="shared" si="18"/>
        <v>-291154.06854200002</v>
      </c>
      <c r="AI114" s="402">
        <f>AH114-(IF(ISERROR(VLOOKUP(A114,'YTD Last'!$E$2:$Z$500,21,0)),0,VLOOKUP(A114,'YTD Last'!$E$2:$Z$500,21,0)))</f>
        <v>-855515.46691299998</v>
      </c>
      <c r="AJ114" s="402">
        <f>AH114-IF(ISERROR(VLOOKUP(A114,'QTD Last'!$A$2:$AH$600,34,0)),0,VLOOKUP(A114,'QTD Last'!$A$2:$AH$600,34,0))</f>
        <v>5625.4692320000031</v>
      </c>
      <c r="AK114" s="402">
        <f>AH114-IF(ISERROR(VLOOKUP(A114,'MTD Last'!$A$2:$AH$600,34,0)),0,VLOOKUP(A114,'MTD Last'!$A$2:$AH$600,34,0))</f>
        <v>5625.4692320000031</v>
      </c>
      <c r="AL114" s="402">
        <f t="shared" si="20"/>
        <v>5625.4692320000031</v>
      </c>
      <c r="AM114" s="403" t="str">
        <f ca="1">ROUND((L114-Control!$C$3)/365,0)&amp;" Year"</f>
        <v>-9 Year</v>
      </c>
      <c r="AN114" s="45" t="str">
        <f t="shared" si="21"/>
        <v>Code</v>
      </c>
      <c r="AO114" s="45">
        <f t="shared" si="22"/>
        <v>9</v>
      </c>
      <c r="AP114" s="45">
        <f t="shared" si="19"/>
        <v>9</v>
      </c>
      <c r="AQ114" s="402">
        <f>AH114-(IF(ISERROR(VLOOKUP(A114,'WTD Last'!$A$1:$AQ$605,34,0)),0,VLOOKUP(A114,'WTD Last'!$A$1:$AQ$605,34,0)))</f>
        <v>28121.887986999995</v>
      </c>
      <c r="AR114" s="563">
        <f>R114-(IF(ISERROR(VLOOKUP(A114,'WTD Last'!$A$1:$AQ$605,18,0)),0,VLOOKUP(A114,'WTD Last'!$A$1:$AQ$605,18,0)))</f>
        <v>-4.9617449999999508</v>
      </c>
      <c r="AS114" s="402">
        <f>O114-(IF(ISERROR(VLOOKUP(A114,'WTD Last'!$A$1:$AQ$605,15,0)),0,VLOOKUP(A114,'WTD Last'!$A$1:$AQ$605,15,0)))</f>
        <v>43.310946000000513</v>
      </c>
      <c r="AT114" s="402">
        <f t="shared" si="17"/>
        <v>1194.4444444444443</v>
      </c>
      <c r="AV114" s="564">
        <v>93159</v>
      </c>
      <c r="AW114" s="77"/>
      <c r="AX114" s="271"/>
    </row>
    <row r="115" spans="1:50">
      <c r="A115" s="77">
        <v>1708</v>
      </c>
      <c r="B115" s="77">
        <v>917</v>
      </c>
      <c r="C115" s="77" t="s">
        <v>27</v>
      </c>
      <c r="D115" s="77" t="s">
        <v>57</v>
      </c>
      <c r="E115" s="77" t="s">
        <v>595</v>
      </c>
      <c r="F115" s="77" t="s">
        <v>423</v>
      </c>
      <c r="G115" s="77" t="s">
        <v>485</v>
      </c>
      <c r="H115" s="77" t="s">
        <v>468</v>
      </c>
      <c r="I115" s="77" t="s">
        <v>604</v>
      </c>
      <c r="J115" s="454" t="s">
        <v>480</v>
      </c>
      <c r="K115" s="410">
        <v>36971</v>
      </c>
      <c r="L115" s="410">
        <v>37336</v>
      </c>
      <c r="M115" s="77" t="s">
        <v>30</v>
      </c>
      <c r="N115" s="271">
        <v>2000000</v>
      </c>
      <c r="O115" s="271">
        <v>-326.43601699999999</v>
      </c>
      <c r="P115" s="411">
        <v>10</v>
      </c>
      <c r="Q115" s="271">
        <v>959.42788599999994</v>
      </c>
      <c r="R115" s="271">
        <v>949.90374099999997</v>
      </c>
      <c r="S115" s="411">
        <v>-2.4938790541395583</v>
      </c>
      <c r="T115" s="271">
        <v>814.09194531304479</v>
      </c>
      <c r="U115" s="271">
        <v>1358.249403</v>
      </c>
      <c r="V115" s="271">
        <v>0</v>
      </c>
      <c r="W115" s="271">
        <v>2172.3413483130448</v>
      </c>
      <c r="X115" s="271">
        <v>14478.977698000001</v>
      </c>
      <c r="Y115" s="271">
        <v>16728.268302</v>
      </c>
      <c r="Z115" s="271">
        <v>2249.2906039999998</v>
      </c>
      <c r="AA115" s="271">
        <v>76.949255686954984</v>
      </c>
      <c r="AB115" s="271">
        <v>14478.977698000001</v>
      </c>
      <c r="AC115" s="271">
        <v>16728.268302</v>
      </c>
      <c r="AD115" s="271">
        <v>2249.2906039999998</v>
      </c>
      <c r="AG115" s="402">
        <f>IF(ISERROR(VLOOKUP(B115,Acc_Cash!$A:$H,3,FALSE)),0,VLOOKUP(B115,Acc_Cash!$A:$H,3,FALSE))</f>
        <v>0</v>
      </c>
      <c r="AH115" s="402">
        <f t="shared" si="18"/>
        <v>16728.268302</v>
      </c>
      <c r="AI115" s="402">
        <f>AH115-(IF(ISERROR(VLOOKUP(A115,'YTD Last'!$E$2:$Z$500,21,0)),0,VLOOKUP(A115,'YTD Last'!$E$2:$Z$500,21,0)))</f>
        <v>16728.268302</v>
      </c>
      <c r="AJ115" s="402">
        <f>AH115-IF(ISERROR(VLOOKUP(A115,'QTD Last'!$A$2:$AH$600,34,0)),0,VLOOKUP(A115,'QTD Last'!$A$2:$AH$600,34,0))</f>
        <v>2249.2906039999998</v>
      </c>
      <c r="AK115" s="402">
        <f>AH115-IF(ISERROR(VLOOKUP(A115,'MTD Last'!$A$2:$AH$600,34,0)),0,VLOOKUP(A115,'MTD Last'!$A$2:$AH$600,34,0))</f>
        <v>2249.2906039999998</v>
      </c>
      <c r="AL115" s="402">
        <f t="shared" si="20"/>
        <v>2249.2906039999998</v>
      </c>
      <c r="AM115" s="403" t="str">
        <f ca="1">ROUND((L115-Control!$C$3)/365,0)&amp;" Year"</f>
        <v>-12 Year</v>
      </c>
      <c r="AN115" s="45" t="str">
        <f t="shared" si="21"/>
        <v>Code</v>
      </c>
      <c r="AO115" s="45" t="str">
        <f t="shared" si="22"/>
        <v>Code</v>
      </c>
      <c r="AP115" s="45" t="str">
        <f t="shared" si="19"/>
        <v>Code</v>
      </c>
      <c r="AQ115" s="402">
        <f>AH115-(IF(ISERROR(VLOOKUP(A115,'WTD Last'!$A$1:$AQ$605,34,0)),0,VLOOKUP(A115,'WTD Last'!$A$1:$AQ$605,34,0)))</f>
        <v>2108.5508950000003</v>
      </c>
      <c r="AR115" s="563">
        <f>R115-(IF(ISERROR(VLOOKUP(A115,'WTD Last'!$A$1:$AQ$605,18,0)),0,VLOOKUP(A115,'WTD Last'!$A$1:$AQ$605,18,0)))</f>
        <v>11.708740999999918</v>
      </c>
      <c r="AS115" s="402">
        <f>O115-(IF(ISERROR(VLOOKUP(A115,'WTD Last'!$A$1:$AQ$605,15,0)),0,VLOOKUP(A115,'WTD Last'!$A$1:$AQ$605,15,0)))</f>
        <v>8.1131020000000262</v>
      </c>
      <c r="AT115" s="402">
        <f t="shared" si="17"/>
        <v>555.55555555555554</v>
      </c>
      <c r="AU115" s="564">
        <v>87954</v>
      </c>
      <c r="AV115" s="564">
        <v>55259</v>
      </c>
      <c r="AW115" s="77"/>
      <c r="AX115" s="271"/>
    </row>
    <row r="116" spans="1:50">
      <c r="A116" s="77">
        <v>1709</v>
      </c>
      <c r="B116" s="77">
        <v>912</v>
      </c>
      <c r="C116" s="77" t="s">
        <v>27</v>
      </c>
      <c r="D116" s="77" t="s">
        <v>54</v>
      </c>
      <c r="E116" s="77" t="s">
        <v>595</v>
      </c>
      <c r="F116" s="77" t="s">
        <v>423</v>
      </c>
      <c r="G116" s="77" t="s">
        <v>485</v>
      </c>
      <c r="H116" s="77" t="s">
        <v>468</v>
      </c>
      <c r="I116" s="77" t="s">
        <v>279</v>
      </c>
      <c r="J116" s="454" t="s">
        <v>480</v>
      </c>
      <c r="K116" s="410">
        <v>36971</v>
      </c>
      <c r="L116" s="410">
        <v>37336</v>
      </c>
      <c r="M116" s="77" t="s">
        <v>30</v>
      </c>
      <c r="N116" s="271">
        <v>-2000000</v>
      </c>
      <c r="O116" s="271">
        <v>326.43601699999999</v>
      </c>
      <c r="P116" s="411">
        <v>10</v>
      </c>
      <c r="Q116" s="271">
        <v>959.42788599999994</v>
      </c>
      <c r="R116" s="271">
        <v>949.90374099999997</v>
      </c>
      <c r="S116" s="411">
        <v>-2.4938790541395583</v>
      </c>
      <c r="T116" s="271">
        <v>-814.09194531304479</v>
      </c>
      <c r="U116" s="271">
        <v>-1358.249403</v>
      </c>
      <c r="V116" s="271">
        <v>0</v>
      </c>
      <c r="W116" s="271">
        <v>-2172.3413483130448</v>
      </c>
      <c r="X116" s="271">
        <v>-14478.977698000001</v>
      </c>
      <c r="Y116" s="271">
        <v>-16728.268302</v>
      </c>
      <c r="Z116" s="271">
        <v>-2249.2906039999998</v>
      </c>
      <c r="AA116" s="271">
        <v>-76.949255686954984</v>
      </c>
      <c r="AB116" s="271">
        <v>-14478.977698000001</v>
      </c>
      <c r="AC116" s="271">
        <v>-16728.268302</v>
      </c>
      <c r="AD116" s="271">
        <v>-2249.2906039999998</v>
      </c>
      <c r="AG116" s="402">
        <f>IF(ISERROR(VLOOKUP(B116,Acc_Cash!$A:$H,3,FALSE)),0,VLOOKUP(B116,Acc_Cash!$A:$H,3,FALSE))</f>
        <v>0</v>
      </c>
      <c r="AH116" s="402">
        <f t="shared" si="18"/>
        <v>-16728.268302</v>
      </c>
      <c r="AI116" s="402">
        <f>AH116-(IF(ISERROR(VLOOKUP(A116,'YTD Last'!$E$2:$Z$383,21,0)),0,VLOOKUP(A116,'YTD Last'!$E$2:$Z$383,21,0)))</f>
        <v>-16728.268302</v>
      </c>
      <c r="AJ116" s="402">
        <f>AH116-IF(ISERROR(VLOOKUP(A116,'QTD Last'!$A$2:$AH$600,34,0)),0,VLOOKUP(A116,'QTD Last'!$A$2:$AH$600,34,0))</f>
        <v>-2249.2906039999998</v>
      </c>
      <c r="AK116" s="402">
        <f>AH116-IF(ISERROR(VLOOKUP(A116,'MTD Last'!$A$2:$AH$600,34,0)),0,VLOOKUP(A116,'MTD Last'!$A$2:$AH$600,34,0))</f>
        <v>-2249.2906039999998</v>
      </c>
      <c r="AL116" s="402">
        <f t="shared" si="20"/>
        <v>-2249.2906039999998</v>
      </c>
      <c r="AM116" s="403" t="str">
        <f ca="1">ROUND((L116-Control!$C$3)/365,0)&amp;" Year"</f>
        <v>-12 Year</v>
      </c>
      <c r="AN116" s="45" t="str">
        <f t="shared" si="21"/>
        <v>Code</v>
      </c>
      <c r="AO116" s="45" t="str">
        <f t="shared" si="22"/>
        <v>Code</v>
      </c>
      <c r="AP116" s="45" t="str">
        <f t="shared" si="19"/>
        <v>Code</v>
      </c>
      <c r="AQ116" s="402">
        <f>AH116-(IF(ISERROR(VLOOKUP(A116,'WTD Last'!$A$1:$AQ$605,34,0)),0,VLOOKUP(A116,'WTD Last'!$A$1:$AQ$605,34,0)))</f>
        <v>-2108.5508950000003</v>
      </c>
      <c r="AR116" s="563">
        <f>R116-(IF(ISERROR(VLOOKUP(A116,'WTD Last'!$A$1:$AQ$605,18,0)),0,VLOOKUP(A116,'WTD Last'!$A$1:$AQ$605,18,0)))</f>
        <v>11.708740999999918</v>
      </c>
      <c r="AS116" s="402">
        <f>O116-(IF(ISERROR(VLOOKUP(A116,'WTD Last'!$A$1:$AQ$605,15,0)),0,VLOOKUP(A116,'WTD Last'!$A$1:$AQ$605,15,0)))</f>
        <v>-8.1131020000000262</v>
      </c>
      <c r="AT116" s="402">
        <f t="shared" si="17"/>
        <v>-555.55555555555554</v>
      </c>
      <c r="AU116" s="564">
        <v>45549</v>
      </c>
      <c r="AV116" s="564">
        <v>55259</v>
      </c>
      <c r="AW116" s="77"/>
      <c r="AX116" s="271"/>
    </row>
    <row r="117" spans="1:50">
      <c r="A117" s="77">
        <v>1710</v>
      </c>
      <c r="B117" s="77">
        <v>913</v>
      </c>
      <c r="C117" s="77" t="s">
        <v>27</v>
      </c>
      <c r="D117" s="77" t="s">
        <v>59</v>
      </c>
      <c r="E117" s="77" t="s">
        <v>595</v>
      </c>
      <c r="F117" s="77" t="s">
        <v>423</v>
      </c>
      <c r="G117" s="77" t="s">
        <v>485</v>
      </c>
      <c r="H117" s="77" t="s">
        <v>468</v>
      </c>
      <c r="I117" s="77" t="s">
        <v>277</v>
      </c>
      <c r="J117" s="454" t="s">
        <v>480</v>
      </c>
      <c r="K117" s="410">
        <v>36971</v>
      </c>
      <c r="L117" s="410">
        <v>37336</v>
      </c>
      <c r="M117" s="77" t="s">
        <v>30</v>
      </c>
      <c r="N117" s="271">
        <v>2000000</v>
      </c>
      <c r="O117" s="271">
        <v>-326.43601699999999</v>
      </c>
      <c r="P117" s="411">
        <v>10</v>
      </c>
      <c r="Q117" s="271">
        <v>959.42788599999994</v>
      </c>
      <c r="R117" s="271">
        <v>949.90374099999997</v>
      </c>
      <c r="S117" s="411">
        <v>-2.4938790541395583</v>
      </c>
      <c r="T117" s="271">
        <v>814.09194531304479</v>
      </c>
      <c r="U117" s="271">
        <v>1358.249403</v>
      </c>
      <c r="V117" s="271">
        <v>0</v>
      </c>
      <c r="W117" s="271">
        <v>2172.3413483130448</v>
      </c>
      <c r="X117" s="271">
        <v>14478.977698000001</v>
      </c>
      <c r="Y117" s="271">
        <v>16728.268302</v>
      </c>
      <c r="Z117" s="271">
        <v>2249.2906039999998</v>
      </c>
      <c r="AA117" s="271">
        <v>76.949255686954984</v>
      </c>
      <c r="AB117" s="271">
        <v>14478.977698000001</v>
      </c>
      <c r="AC117" s="271">
        <v>16728.268302</v>
      </c>
      <c r="AD117" s="271">
        <v>2249.2906039999998</v>
      </c>
      <c r="AG117" s="402">
        <f>IF(ISERROR(VLOOKUP(B117,Acc_Cash!$A:$H,3,FALSE)),0,VLOOKUP(B117,Acc_Cash!$A:$H,3,FALSE))</f>
        <v>0</v>
      </c>
      <c r="AH117" s="402">
        <f t="shared" si="18"/>
        <v>16728.268302</v>
      </c>
      <c r="AI117" s="402">
        <f>AH117-(IF(ISERROR(VLOOKUP(A117,'YTD Last'!$E$2:$Z$500,21,0)),0,VLOOKUP(A117,'YTD Last'!$E$2:$Z$500,21,0)))</f>
        <v>16728.268302</v>
      </c>
      <c r="AJ117" s="402">
        <f>AH117-IF(ISERROR(VLOOKUP(A117,'QTD Last'!$A$2:$AH$600,34,0)),0,VLOOKUP(A117,'QTD Last'!$A$2:$AH$600,34,0))</f>
        <v>2249.2906039999998</v>
      </c>
      <c r="AK117" s="402">
        <f>AH117-IF(ISERROR(VLOOKUP(A117,'MTD Last'!$A$2:$AH$600,34,0)),0,VLOOKUP(A117,'MTD Last'!$A$2:$AH$600,34,0))</f>
        <v>2249.2906039999998</v>
      </c>
      <c r="AL117" s="402">
        <f t="shared" si="20"/>
        <v>2249.2906039999998</v>
      </c>
      <c r="AM117" s="403" t="str">
        <f ca="1">ROUND((L117-Control!$C$3)/365,0)&amp;" Year"</f>
        <v>-12 Year</v>
      </c>
      <c r="AN117" s="45" t="str">
        <f t="shared" si="21"/>
        <v>Code</v>
      </c>
      <c r="AO117" s="45" t="str">
        <f t="shared" si="22"/>
        <v>Code</v>
      </c>
      <c r="AP117" s="45" t="str">
        <f t="shared" si="19"/>
        <v>Code</v>
      </c>
      <c r="AQ117" s="402">
        <f>AH117-(IF(ISERROR(VLOOKUP(A117,'WTD Last'!$A$1:$AQ$605,34,0)),0,VLOOKUP(A117,'WTD Last'!$A$1:$AQ$605,34,0)))</f>
        <v>2108.5508950000003</v>
      </c>
      <c r="AR117" s="563">
        <f>R117-(IF(ISERROR(VLOOKUP(A117,'WTD Last'!$A$1:$AQ$605,18,0)),0,VLOOKUP(A117,'WTD Last'!$A$1:$AQ$605,18,0)))</f>
        <v>11.708740999999918</v>
      </c>
      <c r="AS117" s="402">
        <f>O117-(IF(ISERROR(VLOOKUP(A117,'WTD Last'!$A$1:$AQ$605,15,0)),0,VLOOKUP(A117,'WTD Last'!$A$1:$AQ$605,15,0)))</f>
        <v>8.1131020000000262</v>
      </c>
      <c r="AT117" s="402">
        <f t="shared" si="17"/>
        <v>555.55555555555554</v>
      </c>
      <c r="AU117" s="564">
        <v>1305</v>
      </c>
      <c r="AV117" s="564">
        <v>55259</v>
      </c>
      <c r="AW117" s="77"/>
      <c r="AX117" s="271"/>
    </row>
    <row r="118" spans="1:50">
      <c r="A118" s="77">
        <v>1296</v>
      </c>
      <c r="B118" s="77">
        <v>457</v>
      </c>
      <c r="C118" s="77" t="s">
        <v>27</v>
      </c>
      <c r="D118" s="77" t="s">
        <v>28</v>
      </c>
      <c r="E118" s="77" t="s">
        <v>320</v>
      </c>
      <c r="F118" s="77" t="s">
        <v>205</v>
      </c>
      <c r="G118" s="77" t="s">
        <v>492</v>
      </c>
      <c r="H118" s="77" t="s">
        <v>468</v>
      </c>
      <c r="I118" s="77" t="s">
        <v>405</v>
      </c>
      <c r="J118" s="454" t="s">
        <v>475</v>
      </c>
      <c r="K118" s="410">
        <v>36896</v>
      </c>
      <c r="L118" s="410">
        <v>38722</v>
      </c>
      <c r="M118" s="77" t="s">
        <v>30</v>
      </c>
      <c r="N118" s="271">
        <v>-10000000</v>
      </c>
      <c r="O118" s="271">
        <v>4140.063279</v>
      </c>
      <c r="P118" s="411">
        <v>1.1499999999999999</v>
      </c>
      <c r="Q118" s="271">
        <v>146.460364</v>
      </c>
      <c r="R118" s="271">
        <v>145.75901400000001</v>
      </c>
      <c r="S118" s="411">
        <v>-0.57066424245913261</v>
      </c>
      <c r="T118" s="271">
        <v>-2362.5860748434075</v>
      </c>
      <c r="U118" s="271">
        <v>-1271.7036600000001</v>
      </c>
      <c r="V118" s="271">
        <v>0</v>
      </c>
      <c r="W118" s="271">
        <v>-3634.2897348434076</v>
      </c>
      <c r="X118" s="271">
        <v>97401.437709999998</v>
      </c>
      <c r="Y118" s="271">
        <v>94459.728684000002</v>
      </c>
      <c r="Z118" s="271">
        <v>-2941.7090259999968</v>
      </c>
      <c r="AA118" s="271">
        <v>692.58070884341078</v>
      </c>
      <c r="AB118" s="271">
        <v>97401.437709999998</v>
      </c>
      <c r="AC118" s="271">
        <v>94459.728684000002</v>
      </c>
      <c r="AD118" s="271">
        <v>-2941.7090259999968</v>
      </c>
      <c r="AF118" s="271">
        <v>40862.424563730005</v>
      </c>
      <c r="AG118" s="402">
        <f>IF(ISERROR(VLOOKUP(B118,Acc_Cash!$A:$H,3,FALSE)),0,VLOOKUP(B118,Acc_Cash!$A:$H,3,FALSE))</f>
        <v>0</v>
      </c>
      <c r="AH118" s="402">
        <f t="shared" si="18"/>
        <v>94459.728684000002</v>
      </c>
      <c r="AI118" s="402">
        <f>AH118-(IF(ISERROR(VLOOKUP(A118,'YTD Last'!$E$2:$Z$500,21,0)),0,VLOOKUP(A118,'YTD Last'!$E$2:$Z$500,21,0)))</f>
        <v>7013.0252800000017</v>
      </c>
      <c r="AJ118" s="402">
        <f>AH118-IF(ISERROR(VLOOKUP(A118,'QTD Last'!$A$2:$AH$600,34,0)),0,VLOOKUP(A118,'QTD Last'!$A$2:$AH$600,34,0))</f>
        <v>-2941.7090259999968</v>
      </c>
      <c r="AK118" s="402">
        <f>AH118-IF(ISERROR(VLOOKUP(A118,'MTD Last'!$A$2:$AH$600,34,0)),0,VLOOKUP(A118,'MTD Last'!$A$2:$AH$600,34,0))</f>
        <v>-2941.7090259999968</v>
      </c>
      <c r="AL118" s="402">
        <f t="shared" si="20"/>
        <v>-2941.7090259999968</v>
      </c>
      <c r="AM118" s="403" t="str">
        <f ca="1">ROUND((L118-Control!$C$3)/365,0)&amp;" Year"</f>
        <v>-9 Year</v>
      </c>
      <c r="AN118" s="45" t="str">
        <f t="shared" si="21"/>
        <v>Code</v>
      </c>
      <c r="AO118" s="45">
        <f t="shared" si="22"/>
        <v>9</v>
      </c>
      <c r="AP118" s="45">
        <f t="shared" si="19"/>
        <v>9</v>
      </c>
      <c r="AQ118" s="402">
        <f>AH118-(IF(ISERROR(VLOOKUP(A118,'WTD Last'!$A$1:$AQ$605,34,0)),0,VLOOKUP(A118,'WTD Last'!$A$1:$AQ$605,34,0)))</f>
        <v>-37625.780794999999</v>
      </c>
      <c r="AR118" s="563">
        <f>R118-(IF(ISERROR(VLOOKUP(A118,'WTD Last'!$A$1:$AQ$605,18,0)),0,VLOOKUP(A118,'WTD Last'!$A$1:$AQ$605,18,0)))</f>
        <v>-8.6704649999999788</v>
      </c>
      <c r="AS118" s="402">
        <f>O118-(IF(ISERROR(VLOOKUP(A118,'WTD Last'!$A$1:$AQ$605,15,0)),0,VLOOKUP(A118,'WTD Last'!$A$1:$AQ$605,15,0)))</f>
        <v>-36.074483000000328</v>
      </c>
      <c r="AT118" s="402">
        <f t="shared" si="17"/>
        <v>-319.44444444444446</v>
      </c>
      <c r="AV118" s="564">
        <v>77779</v>
      </c>
      <c r="AW118" s="77"/>
      <c r="AX118" s="271"/>
    </row>
    <row r="119" spans="1:50">
      <c r="A119" s="77">
        <v>1551</v>
      </c>
      <c r="B119" s="77">
        <v>597</v>
      </c>
      <c r="C119" s="77" t="s">
        <v>27</v>
      </c>
      <c r="D119" s="77" t="s">
        <v>301</v>
      </c>
      <c r="E119" s="77" t="s">
        <v>320</v>
      </c>
      <c r="F119" s="77" t="s">
        <v>205</v>
      </c>
      <c r="G119" s="77" t="s">
        <v>492</v>
      </c>
      <c r="H119" s="77" t="s">
        <v>468</v>
      </c>
      <c r="I119" s="77" t="s">
        <v>405</v>
      </c>
      <c r="J119" s="454" t="s">
        <v>486</v>
      </c>
      <c r="K119" s="410">
        <v>36896</v>
      </c>
      <c r="L119" s="410">
        <v>38722</v>
      </c>
      <c r="M119" s="77" t="s">
        <v>30</v>
      </c>
      <c r="N119" s="271">
        <v>10000000</v>
      </c>
      <c r="O119" s="271">
        <v>-4140.063279</v>
      </c>
      <c r="P119" s="411">
        <v>1.1499999999999999</v>
      </c>
      <c r="Q119" s="271">
        <v>146.460364</v>
      </c>
      <c r="R119" s="271">
        <v>145.75901400000001</v>
      </c>
      <c r="S119" s="411">
        <v>-0.57066424245913261</v>
      </c>
      <c r="T119" s="271">
        <v>2362.5860748434075</v>
      </c>
      <c r="U119" s="271">
        <v>1271.7036600000001</v>
      </c>
      <c r="V119" s="271">
        <v>0</v>
      </c>
      <c r="W119" s="271">
        <v>3634.2897348434076</v>
      </c>
      <c r="X119" s="271">
        <v>-97401.437709999998</v>
      </c>
      <c r="Y119" s="271">
        <v>-94459.728684000002</v>
      </c>
      <c r="Z119" s="271">
        <v>2941.7090259999968</v>
      </c>
      <c r="AA119" s="271">
        <v>-692.58070884341078</v>
      </c>
      <c r="AB119" s="271">
        <v>-97401.437709999998</v>
      </c>
      <c r="AC119" s="271">
        <v>-94459.728684000002</v>
      </c>
      <c r="AD119" s="271">
        <v>2941.7090259999968</v>
      </c>
      <c r="AF119" s="271">
        <v>-40862.424563730005</v>
      </c>
      <c r="AG119" s="402">
        <f>IF(ISERROR(VLOOKUP(B119,Acc_Cash!$A:$H,3,FALSE)),0,VLOOKUP(B119,Acc_Cash!$A:$H,3,FALSE))</f>
        <v>0</v>
      </c>
      <c r="AH119" s="402">
        <f t="shared" si="18"/>
        <v>-94459.728684000002</v>
      </c>
      <c r="AI119" s="402">
        <f>AH119-(IF(ISERROR(VLOOKUP(A119,'YTD Last'!$E$2:$Z$500,21,0)),0,VLOOKUP(A119,'YTD Last'!$E$2:$Z$500,21,0)))</f>
        <v>-7013.0252800000017</v>
      </c>
      <c r="AJ119" s="402">
        <f>AH119-IF(ISERROR(VLOOKUP(A119,'QTD Last'!$A$2:$AH$600,34,0)),0,VLOOKUP(A119,'QTD Last'!$A$2:$AH$600,34,0))</f>
        <v>2941.7090259999968</v>
      </c>
      <c r="AK119" s="402">
        <f>AH119-IF(ISERROR(VLOOKUP(A119,'MTD Last'!$A$2:$AH$600,34,0)),0,VLOOKUP(A119,'MTD Last'!$A$2:$AH$600,34,0))</f>
        <v>2941.7090259999968</v>
      </c>
      <c r="AL119" s="402">
        <f t="shared" si="20"/>
        <v>2941.7090259999968</v>
      </c>
      <c r="AM119" s="403" t="str">
        <f ca="1">ROUND((L119-Control!$C$3)/365,0)&amp;" Year"</f>
        <v>-9 Year</v>
      </c>
      <c r="AN119" s="45" t="str">
        <f t="shared" si="21"/>
        <v>Code</v>
      </c>
      <c r="AO119" s="45">
        <f t="shared" si="22"/>
        <v>9</v>
      </c>
      <c r="AP119" s="45">
        <f t="shared" si="19"/>
        <v>9</v>
      </c>
      <c r="AQ119" s="402">
        <f>AH119-(IF(ISERROR(VLOOKUP(A119,'WTD Last'!$A$1:$AQ$605,34,0)),0,VLOOKUP(A119,'WTD Last'!$A$1:$AQ$605,34,0)))</f>
        <v>37625.780794999999</v>
      </c>
      <c r="AR119" s="563">
        <f>R119-(IF(ISERROR(VLOOKUP(A119,'WTD Last'!$A$1:$AQ$605,18,0)),0,VLOOKUP(A119,'WTD Last'!$A$1:$AQ$605,18,0)))</f>
        <v>-8.6704649999999788</v>
      </c>
      <c r="AS119" s="402">
        <f>O119-(IF(ISERROR(VLOOKUP(A119,'WTD Last'!$A$1:$AQ$605,15,0)),0,VLOOKUP(A119,'WTD Last'!$A$1:$AQ$605,15,0)))</f>
        <v>36.074483000000328</v>
      </c>
      <c r="AT119" s="402">
        <f t="shared" si="17"/>
        <v>319.44444444444446</v>
      </c>
      <c r="AV119" s="564">
        <v>77779</v>
      </c>
      <c r="AW119" s="77"/>
      <c r="AX119" s="271"/>
    </row>
    <row r="120" spans="1:50">
      <c r="A120" s="77">
        <v>1075</v>
      </c>
      <c r="B120" s="77">
        <v>432</v>
      </c>
      <c r="C120" s="77" t="s">
        <v>27</v>
      </c>
      <c r="D120" s="77" t="s">
        <v>28</v>
      </c>
      <c r="E120" s="77" t="s">
        <v>299</v>
      </c>
      <c r="F120" s="77" t="s">
        <v>205</v>
      </c>
      <c r="G120" s="77" t="s">
        <v>485</v>
      </c>
      <c r="H120" s="77" t="s">
        <v>472</v>
      </c>
      <c r="I120" s="77" t="s">
        <v>97</v>
      </c>
      <c r="J120" s="454" t="s">
        <v>480</v>
      </c>
      <c r="K120" s="410">
        <v>36879</v>
      </c>
      <c r="L120" s="410">
        <v>36966</v>
      </c>
      <c r="M120" s="77" t="s">
        <v>30</v>
      </c>
      <c r="N120" s="271">
        <v>0</v>
      </c>
      <c r="O120" s="271">
        <v>0</v>
      </c>
      <c r="P120" s="411">
        <v>4.3</v>
      </c>
      <c r="Q120" s="271">
        <v>0</v>
      </c>
      <c r="R120" s="271">
        <v>0</v>
      </c>
      <c r="T120" s="271">
        <v>0</v>
      </c>
      <c r="U120" s="271">
        <v>0</v>
      </c>
      <c r="V120" s="271">
        <v>0</v>
      </c>
      <c r="W120" s="271">
        <v>0</v>
      </c>
      <c r="X120" s="271">
        <v>0</v>
      </c>
      <c r="Y120" s="271">
        <v>0</v>
      </c>
      <c r="Z120" s="271">
        <v>0</v>
      </c>
      <c r="AA120" s="271">
        <v>0</v>
      </c>
      <c r="AB120" s="271">
        <v>0</v>
      </c>
      <c r="AC120" s="271">
        <v>0</v>
      </c>
      <c r="AD120" s="271">
        <v>0</v>
      </c>
      <c r="AF120" s="271">
        <v>0</v>
      </c>
      <c r="AG120" s="402">
        <f>IF(ISERROR(VLOOKUP(B120,Acc_Cash!$A:$H,3,FALSE)),0,VLOOKUP(B120,Acc_Cash!$A:$H,3,FALSE))</f>
        <v>220022.65333299999</v>
      </c>
      <c r="AH120" s="402">
        <f t="shared" si="18"/>
        <v>220022.65333299999</v>
      </c>
      <c r="AI120" s="402">
        <f>AH120-(IF(ISERROR(VLOOKUP(A120,'YTD Last'!$E$2:$Z$500,21,0)),0,VLOOKUP(A120,'YTD Last'!$E$2:$Z$500,21,0)))</f>
        <v>164667.75234599999</v>
      </c>
      <c r="AJ120" s="402">
        <f>AH120-IF(ISERROR(VLOOKUP(A120,'QTD Last'!$A$2:$AH$600,34,0)),0,VLOOKUP(A120,'QTD Last'!$A$2:$AH$600,34,0))</f>
        <v>0</v>
      </c>
      <c r="AK120" s="402">
        <f>AH120-IF(ISERROR(VLOOKUP(A120,'MTD Last'!$A$2:$AH$600,34,0)),0,VLOOKUP(A120,'MTD Last'!$A$2:$AH$600,34,0))</f>
        <v>0</v>
      </c>
      <c r="AL120" s="402">
        <f t="shared" si="20"/>
        <v>0</v>
      </c>
      <c r="AM120" s="403" t="str">
        <f ca="1">ROUND((L120-Control!$C$3)/365,0)&amp;" Year"</f>
        <v>-13 Year</v>
      </c>
      <c r="AN120" s="45" t="str">
        <f t="shared" si="21"/>
        <v>Code</v>
      </c>
      <c r="AO120" s="45">
        <f t="shared" si="22"/>
        <v>9</v>
      </c>
      <c r="AP120" s="45">
        <f t="shared" si="19"/>
        <v>9</v>
      </c>
      <c r="AQ120" s="402">
        <f>AH120-(IF(ISERROR(VLOOKUP(A120,'WTD Last'!$A$1:$AQ$605,34,0)),0,VLOOKUP(A120,'WTD Last'!$A$1:$AQ$605,34,0)))</f>
        <v>0</v>
      </c>
      <c r="AR120" s="563">
        <f>R120-(IF(ISERROR(VLOOKUP(A120,'WTD Last'!$A$1:$AQ$605,18,0)),0,VLOOKUP(A120,'WTD Last'!$A$1:$AQ$605,18,0)))</f>
        <v>0</v>
      </c>
      <c r="AS120" s="402">
        <f>O120-(IF(ISERROR(VLOOKUP(A120,'WTD Last'!$A$1:$AQ$605,15,0)),0,VLOOKUP(A120,'WTD Last'!$A$1:$AQ$605,15,0)))</f>
        <v>0</v>
      </c>
      <c r="AT120" s="402">
        <f t="shared" si="17"/>
        <v>0</v>
      </c>
      <c r="AU120" s="564">
        <v>122</v>
      </c>
      <c r="AV120" s="564">
        <v>76337</v>
      </c>
      <c r="AW120" s="77"/>
      <c r="AX120" s="271"/>
    </row>
    <row r="121" spans="1:50">
      <c r="A121" s="77">
        <v>1298</v>
      </c>
      <c r="B121" s="77">
        <v>459</v>
      </c>
      <c r="C121" s="77" t="s">
        <v>27</v>
      </c>
      <c r="D121" s="77" t="s">
        <v>28</v>
      </c>
      <c r="E121" s="77" t="s">
        <v>299</v>
      </c>
      <c r="F121" s="77" t="s">
        <v>205</v>
      </c>
      <c r="G121" s="77" t="s">
        <v>485</v>
      </c>
      <c r="H121" s="77" t="s">
        <v>472</v>
      </c>
      <c r="I121" s="77" t="s">
        <v>405</v>
      </c>
      <c r="J121" s="454" t="s">
        <v>480</v>
      </c>
      <c r="K121" s="410">
        <v>36896</v>
      </c>
      <c r="L121" s="410">
        <v>38722</v>
      </c>
      <c r="M121" s="77" t="s">
        <v>30</v>
      </c>
      <c r="N121" s="271">
        <v>-10000000</v>
      </c>
      <c r="O121" s="271">
        <v>4328.4483749999999</v>
      </c>
      <c r="P121" s="411">
        <v>3.5</v>
      </c>
      <c r="Q121" s="271">
        <v>342.43061299999999</v>
      </c>
      <c r="R121" s="271">
        <v>340.93444499999998</v>
      </c>
      <c r="S121" s="411">
        <v>-1.0710228759611948</v>
      </c>
      <c r="T121" s="271">
        <v>-4635.8672270420602</v>
      </c>
      <c r="U121" s="271">
        <v>-3195.3171540000003</v>
      </c>
      <c r="V121" s="271">
        <v>0</v>
      </c>
      <c r="W121" s="271">
        <v>-7831.1843810420605</v>
      </c>
      <c r="X121" s="271">
        <v>-114217.132982</v>
      </c>
      <c r="Y121" s="271">
        <v>-120947.03595200001</v>
      </c>
      <c r="Z121" s="271">
        <v>-6729.9029700000101</v>
      </c>
      <c r="AA121" s="271">
        <v>1101.2814110420504</v>
      </c>
      <c r="AB121" s="271">
        <v>-114217.132982</v>
      </c>
      <c r="AC121" s="271">
        <v>-120947.03595200001</v>
      </c>
      <c r="AD121" s="271">
        <v>-6729.9029700000101</v>
      </c>
      <c r="AF121" s="271">
        <v>42721.785461250001</v>
      </c>
      <c r="AG121" s="402">
        <f>IF(ISERROR(VLOOKUP(B121,Acc_Cash!$A:$H,3,FALSE)),0,VLOOKUP(B121,Acc_Cash!$A:$H,3,FALSE))</f>
        <v>0</v>
      </c>
      <c r="AH121" s="402">
        <f t="shared" si="18"/>
        <v>-120947.03595200001</v>
      </c>
      <c r="AI121" s="402">
        <f>AH121-(IF(ISERROR(VLOOKUP(A121,'YTD Last'!$E$2:$Z$500,21,0)),0,VLOOKUP(A121,'YTD Last'!$E$2:$Z$500,21,0)))</f>
        <v>-329328.35217199998</v>
      </c>
      <c r="AJ121" s="402">
        <f>AH121-IF(ISERROR(VLOOKUP(A121,'QTD Last'!$A$2:$AH$600,34,0)),0,VLOOKUP(A121,'QTD Last'!$A$2:$AH$600,34,0))</f>
        <v>-6729.9029700000101</v>
      </c>
      <c r="AK121" s="402">
        <f>AH121-IF(ISERROR(VLOOKUP(A121,'MTD Last'!$A$2:$AH$600,34,0)),0,VLOOKUP(A121,'MTD Last'!$A$2:$AH$600,34,0))</f>
        <v>-6729.9029700000101</v>
      </c>
      <c r="AL121" s="402">
        <f t="shared" si="20"/>
        <v>-6729.9029700000101</v>
      </c>
      <c r="AM121" s="403" t="str">
        <f ca="1">ROUND((L121-Control!$C$3)/365,0)&amp;" Year"</f>
        <v>-9 Year</v>
      </c>
      <c r="AN121" s="45" t="str">
        <f t="shared" si="21"/>
        <v>Code</v>
      </c>
      <c r="AO121" s="45">
        <f t="shared" si="22"/>
        <v>9</v>
      </c>
      <c r="AP121" s="45">
        <f t="shared" si="19"/>
        <v>9</v>
      </c>
      <c r="AQ121" s="402">
        <f>AH121-(IF(ISERROR(VLOOKUP(A121,'WTD Last'!$A$1:$AQ$605,34,0)),0,VLOOKUP(A121,'WTD Last'!$A$1:$AQ$605,34,0)))</f>
        <v>-20400.52100600001</v>
      </c>
      <c r="AR121" s="563">
        <f>R121-(IF(ISERROR(VLOOKUP(A121,'WTD Last'!$A$1:$AQ$605,18,0)),0,VLOOKUP(A121,'WTD Last'!$A$1:$AQ$605,18,0)))</f>
        <v>-3.3456899999999905</v>
      </c>
      <c r="AS121" s="402">
        <f>O121-(IF(ISERROR(VLOOKUP(A121,'WTD Last'!$A$1:$AQ$605,15,0)),0,VLOOKUP(A121,'WTD Last'!$A$1:$AQ$605,15,0)))</f>
        <v>-41.64611799999966</v>
      </c>
      <c r="AT121" s="402">
        <f t="shared" si="17"/>
        <v>-972.2222222222224</v>
      </c>
      <c r="AV121" s="564">
        <v>76337</v>
      </c>
      <c r="AW121" s="77"/>
      <c r="AX121" s="271"/>
    </row>
    <row r="122" spans="1:50">
      <c r="A122" s="77">
        <v>1494</v>
      </c>
      <c r="B122" s="77">
        <v>545</v>
      </c>
      <c r="C122" s="77" t="s">
        <v>27</v>
      </c>
      <c r="D122" s="77" t="s">
        <v>301</v>
      </c>
      <c r="E122" s="77" t="s">
        <v>299</v>
      </c>
      <c r="F122" s="77" t="s">
        <v>205</v>
      </c>
      <c r="G122" s="77" t="s">
        <v>485</v>
      </c>
      <c r="H122" s="77" t="s">
        <v>472</v>
      </c>
      <c r="I122" s="77" t="s">
        <v>405</v>
      </c>
      <c r="J122" s="454" t="s">
        <v>486</v>
      </c>
      <c r="K122" s="410">
        <v>36896</v>
      </c>
      <c r="L122" s="410">
        <v>38722</v>
      </c>
      <c r="M122" s="77" t="s">
        <v>30</v>
      </c>
      <c r="N122" s="271">
        <v>10000000</v>
      </c>
      <c r="O122" s="271">
        <v>-4328.4483749999999</v>
      </c>
      <c r="P122" s="411">
        <v>3.5</v>
      </c>
      <c r="Q122" s="271">
        <v>342.43061299999999</v>
      </c>
      <c r="R122" s="271">
        <v>340.93444499999998</v>
      </c>
      <c r="S122" s="411">
        <v>-1.0710228759611948</v>
      </c>
      <c r="T122" s="271">
        <v>4635.8672270420602</v>
      </c>
      <c r="U122" s="271">
        <v>3195.3171540000003</v>
      </c>
      <c r="V122" s="271">
        <v>0</v>
      </c>
      <c r="W122" s="271">
        <v>7831.1843810420605</v>
      </c>
      <c r="X122" s="271">
        <v>114217.132982</v>
      </c>
      <c r="Y122" s="271">
        <v>120947.03595200001</v>
      </c>
      <c r="Z122" s="271">
        <v>6729.9029700000101</v>
      </c>
      <c r="AA122" s="271">
        <v>-1101.2814110420504</v>
      </c>
      <c r="AB122" s="271">
        <v>114217.132982</v>
      </c>
      <c r="AC122" s="271">
        <v>120947.03595200001</v>
      </c>
      <c r="AD122" s="271">
        <v>6729.9029700000101</v>
      </c>
      <c r="AF122" s="271">
        <v>-42721.785461250001</v>
      </c>
      <c r="AG122" s="402">
        <f>IF(ISERROR(VLOOKUP(B122,Acc_Cash!$A:$H,3,FALSE)),0,VLOOKUP(B122,Acc_Cash!$A:$H,3,FALSE))</f>
        <v>0</v>
      </c>
      <c r="AH122" s="402">
        <f t="shared" si="18"/>
        <v>120947.03595200001</v>
      </c>
      <c r="AI122" s="402">
        <f>AH122-(IF(ISERROR(VLOOKUP(A122,'YTD Last'!$E$2:$Z$500,21,0)),0,VLOOKUP(A122,'YTD Last'!$E$2:$Z$500,21,0)))</f>
        <v>329328.35217199998</v>
      </c>
      <c r="AJ122" s="402">
        <f>AH122-IF(ISERROR(VLOOKUP(A122,'QTD Last'!$A$2:$AH$600,34,0)),0,VLOOKUP(A122,'QTD Last'!$A$2:$AH$600,34,0))</f>
        <v>6729.9029700000101</v>
      </c>
      <c r="AK122" s="402">
        <f>AH122-IF(ISERROR(VLOOKUP(A122,'MTD Last'!$A$2:$AH$600,34,0)),0,VLOOKUP(A122,'MTD Last'!$A$2:$AH$600,34,0))</f>
        <v>6729.9029700000101</v>
      </c>
      <c r="AL122" s="402">
        <f t="shared" si="20"/>
        <v>6729.9029700000101</v>
      </c>
      <c r="AM122" s="403" t="str">
        <f ca="1">ROUND((L122-Control!$C$3)/365,0)&amp;" Year"</f>
        <v>-9 Year</v>
      </c>
      <c r="AN122" s="45" t="str">
        <f t="shared" si="21"/>
        <v>Code</v>
      </c>
      <c r="AO122" s="45">
        <f t="shared" si="22"/>
        <v>9</v>
      </c>
      <c r="AP122" s="45">
        <f t="shared" si="19"/>
        <v>9</v>
      </c>
      <c r="AQ122" s="402">
        <f>AH122-(IF(ISERROR(VLOOKUP(A122,'WTD Last'!$A$1:$AQ$605,34,0)),0,VLOOKUP(A122,'WTD Last'!$A$1:$AQ$605,34,0)))</f>
        <v>20400.52100600001</v>
      </c>
      <c r="AR122" s="563">
        <f>R122-(IF(ISERROR(VLOOKUP(A122,'WTD Last'!$A$1:$AQ$605,18,0)),0,VLOOKUP(A122,'WTD Last'!$A$1:$AQ$605,18,0)))</f>
        <v>-3.3456899999999905</v>
      </c>
      <c r="AS122" s="402">
        <f>O122-(IF(ISERROR(VLOOKUP(A122,'WTD Last'!$A$1:$AQ$605,15,0)),0,VLOOKUP(A122,'WTD Last'!$A$1:$AQ$605,15,0)))</f>
        <v>41.64611799999966</v>
      </c>
      <c r="AT122" s="402">
        <f t="shared" si="17"/>
        <v>972.2222222222224</v>
      </c>
      <c r="AV122" s="564">
        <v>76337</v>
      </c>
      <c r="AW122" s="77"/>
      <c r="AX122" s="271"/>
    </row>
    <row r="123" spans="1:50">
      <c r="A123" s="77">
        <v>1299</v>
      </c>
      <c r="B123" s="77">
        <v>460</v>
      </c>
      <c r="C123" s="77" t="s">
        <v>27</v>
      </c>
      <c r="D123" s="77" t="s">
        <v>28</v>
      </c>
      <c r="E123" s="77" t="s">
        <v>321</v>
      </c>
      <c r="F123" s="77" t="s">
        <v>200</v>
      </c>
      <c r="G123" s="77" t="s">
        <v>477</v>
      </c>
      <c r="H123" s="77" t="s">
        <v>468</v>
      </c>
      <c r="I123" s="77" t="s">
        <v>405</v>
      </c>
      <c r="J123" s="454" t="s">
        <v>470</v>
      </c>
      <c r="K123" s="410">
        <v>36896</v>
      </c>
      <c r="L123" s="410">
        <v>38722</v>
      </c>
      <c r="M123" s="77" t="s">
        <v>30</v>
      </c>
      <c r="N123" s="271">
        <v>-10000000</v>
      </c>
      <c r="O123" s="271">
        <v>4094.493939</v>
      </c>
      <c r="P123" s="411">
        <v>0.75</v>
      </c>
      <c r="Q123" s="271">
        <v>48.565840000000001</v>
      </c>
      <c r="R123" s="271">
        <v>48.487673000000001</v>
      </c>
      <c r="S123" s="411">
        <v>-6.5243073000771618E-2</v>
      </c>
      <c r="T123" s="271">
        <v>-267.1373669633939</v>
      </c>
      <c r="U123" s="271">
        <v>-642.00766199999998</v>
      </c>
      <c r="V123" s="271">
        <v>0</v>
      </c>
      <c r="W123" s="271">
        <v>-909.14502896339388</v>
      </c>
      <c r="X123" s="271">
        <v>-128849.54205800001</v>
      </c>
      <c r="Y123" s="271">
        <v>-129519.419377</v>
      </c>
      <c r="Z123" s="271">
        <v>-669.87731899999199</v>
      </c>
      <c r="AA123" s="271">
        <v>239.2677099634019</v>
      </c>
      <c r="AB123" s="271">
        <v>-128849.54205800001</v>
      </c>
      <c r="AC123" s="271">
        <v>-129519.419377</v>
      </c>
      <c r="AD123" s="271">
        <v>-669.87731899999199</v>
      </c>
      <c r="AF123" s="271">
        <v>23574.048853792498</v>
      </c>
      <c r="AG123" s="402">
        <f>IF(ISERROR(VLOOKUP(B123,Acc_Cash!$A:$H,3,FALSE)),0,VLOOKUP(B123,Acc_Cash!$A:$H,3,FALSE))</f>
        <v>0</v>
      </c>
      <c r="AH123" s="402">
        <f t="shared" si="18"/>
        <v>-129519.419377</v>
      </c>
      <c r="AI123" s="402">
        <f>AH123-(IF(ISERROR(VLOOKUP(A123,'YTD Last'!$E$2:$Z$500,21,0)),0,VLOOKUP(A123,'YTD Last'!$E$2:$Z$500,21,0)))</f>
        <v>-157281.90352200001</v>
      </c>
      <c r="AJ123" s="402">
        <f>AH123-IF(ISERROR(VLOOKUP(A123,'QTD Last'!$A$2:$AH$600,34,0)),0,VLOOKUP(A123,'QTD Last'!$A$2:$AH$600,34,0))</f>
        <v>-669.87731899999199</v>
      </c>
      <c r="AK123" s="402">
        <f>AH123-IF(ISERROR(VLOOKUP(A123,'MTD Last'!$A$2:$AH$600,34,0)),0,VLOOKUP(A123,'MTD Last'!$A$2:$AH$600,34,0))</f>
        <v>-669.87731899999199</v>
      </c>
      <c r="AL123" s="402">
        <f t="shared" si="20"/>
        <v>-669.87731899999199</v>
      </c>
      <c r="AM123" s="403" t="str">
        <f ca="1">ROUND((L123-Control!$C$3)/365,0)&amp;" Year"</f>
        <v>-9 Year</v>
      </c>
      <c r="AN123" s="45">
        <f t="shared" si="21"/>
        <v>6</v>
      </c>
      <c r="AO123" s="45" t="str">
        <f t="shared" si="22"/>
        <v>Code</v>
      </c>
      <c r="AP123" s="45">
        <f t="shared" si="19"/>
        <v>6</v>
      </c>
      <c r="AQ123" s="402">
        <f>AH123-(IF(ISERROR(VLOOKUP(A123,'WTD Last'!$A$1:$AQ$605,34,0)),0,VLOOKUP(A123,'WTD Last'!$A$1:$AQ$605,34,0)))</f>
        <v>-4496.7585589999944</v>
      </c>
      <c r="AR123" s="563">
        <f>R123-(IF(ISERROR(VLOOKUP(A123,'WTD Last'!$A$1:$AQ$605,18,0)),0,VLOOKUP(A123,'WTD Last'!$A$1:$AQ$605,18,0)))</f>
        <v>-0.84134600000000148</v>
      </c>
      <c r="AS123" s="402">
        <f>O123-(IF(ISERROR(VLOOKUP(A123,'WTD Last'!$A$1:$AQ$605,15,0)),0,VLOOKUP(A123,'WTD Last'!$A$1:$AQ$605,15,0)))</f>
        <v>-38.500318000000334</v>
      </c>
      <c r="AT123" s="402">
        <f t="shared" si="17"/>
        <v>-208.33333333333334</v>
      </c>
      <c r="AV123" s="564">
        <v>84129</v>
      </c>
      <c r="AW123" s="77"/>
      <c r="AX123" s="271"/>
    </row>
    <row r="124" spans="1:50">
      <c r="A124" s="77">
        <v>1557</v>
      </c>
      <c r="B124" s="77">
        <v>603</v>
      </c>
      <c r="C124" s="77" t="s">
        <v>27</v>
      </c>
      <c r="D124" s="77" t="s">
        <v>301</v>
      </c>
      <c r="E124" s="77" t="s">
        <v>321</v>
      </c>
      <c r="F124" s="77" t="s">
        <v>200</v>
      </c>
      <c r="G124" s="77" t="s">
        <v>477</v>
      </c>
      <c r="H124" s="77" t="s">
        <v>468</v>
      </c>
      <c r="I124" s="77" t="s">
        <v>405</v>
      </c>
      <c r="J124" s="454" t="s">
        <v>486</v>
      </c>
      <c r="K124" s="410">
        <v>36896</v>
      </c>
      <c r="L124" s="410">
        <v>38722</v>
      </c>
      <c r="M124" s="77" t="s">
        <v>30</v>
      </c>
      <c r="N124" s="271">
        <v>10000000</v>
      </c>
      <c r="O124" s="271">
        <v>-4094.493939</v>
      </c>
      <c r="P124" s="411">
        <v>0.75</v>
      </c>
      <c r="Q124" s="271">
        <v>48.565840000000001</v>
      </c>
      <c r="R124" s="271">
        <v>48.487673000000001</v>
      </c>
      <c r="S124" s="411">
        <v>-6.5243073000771618E-2</v>
      </c>
      <c r="T124" s="271">
        <v>267.1373669633939</v>
      </c>
      <c r="U124" s="271">
        <v>642.00766199999998</v>
      </c>
      <c r="V124" s="271">
        <v>0</v>
      </c>
      <c r="W124" s="271">
        <v>909.14502896339388</v>
      </c>
      <c r="X124" s="271">
        <v>128849.54205800001</v>
      </c>
      <c r="Y124" s="271">
        <v>129519.419377</v>
      </c>
      <c r="Z124" s="271">
        <v>669.87731899999199</v>
      </c>
      <c r="AA124" s="271">
        <v>-239.2677099634019</v>
      </c>
      <c r="AB124" s="271">
        <v>128849.54205800001</v>
      </c>
      <c r="AC124" s="271">
        <v>129519.419377</v>
      </c>
      <c r="AD124" s="271">
        <v>669.87731899999199</v>
      </c>
      <c r="AF124" s="271">
        <v>-23574.048853792498</v>
      </c>
      <c r="AG124" s="402">
        <f>IF(ISERROR(VLOOKUP(B124,Acc_Cash!$A:$H,3,FALSE)),0,VLOOKUP(B124,Acc_Cash!$A:$H,3,FALSE))</f>
        <v>0</v>
      </c>
      <c r="AH124" s="402">
        <f t="shared" si="18"/>
        <v>129519.419377</v>
      </c>
      <c r="AI124" s="402">
        <f>AH124-(IF(ISERROR(VLOOKUP(A124,'YTD Last'!$E$2:$Z$500,21,0)),0,VLOOKUP(A124,'YTD Last'!$E$2:$Z$500,21,0)))</f>
        <v>157281.90352200001</v>
      </c>
      <c r="AJ124" s="402">
        <f>AH124-IF(ISERROR(VLOOKUP(A124,'QTD Last'!$A$2:$AH$600,34,0)),0,VLOOKUP(A124,'QTD Last'!$A$2:$AH$600,34,0))</f>
        <v>669.87731899999199</v>
      </c>
      <c r="AK124" s="402">
        <f>AH124-IF(ISERROR(VLOOKUP(A124,'MTD Last'!$A$2:$AH$600,34,0)),0,VLOOKUP(A124,'MTD Last'!$A$2:$AH$600,34,0))</f>
        <v>669.87731899999199</v>
      </c>
      <c r="AL124" s="402">
        <f t="shared" si="20"/>
        <v>669.87731899999199</v>
      </c>
      <c r="AM124" s="403" t="str">
        <f ca="1">ROUND((L124-Control!$C$3)/365,0)&amp;" Year"</f>
        <v>-9 Year</v>
      </c>
      <c r="AN124" s="45">
        <f t="shared" si="21"/>
        <v>6</v>
      </c>
      <c r="AO124" s="45" t="str">
        <f t="shared" si="22"/>
        <v>Code</v>
      </c>
      <c r="AP124" s="45">
        <f t="shared" si="19"/>
        <v>6</v>
      </c>
      <c r="AQ124" s="402">
        <f>AH124-(IF(ISERROR(VLOOKUP(A124,'WTD Last'!$A$1:$AQ$605,34,0)),0,VLOOKUP(A124,'WTD Last'!$A$1:$AQ$605,34,0)))</f>
        <v>4496.7585589999944</v>
      </c>
      <c r="AR124" s="563">
        <f>R124-(IF(ISERROR(VLOOKUP(A124,'WTD Last'!$A$1:$AQ$605,18,0)),0,VLOOKUP(A124,'WTD Last'!$A$1:$AQ$605,18,0)))</f>
        <v>-0.84134600000000148</v>
      </c>
      <c r="AS124" s="402">
        <f>O124-(IF(ISERROR(VLOOKUP(A124,'WTD Last'!$A$1:$AQ$605,15,0)),0,VLOOKUP(A124,'WTD Last'!$A$1:$AQ$605,15,0)))</f>
        <v>38.500318000000334</v>
      </c>
      <c r="AT124" s="402">
        <f t="shared" si="17"/>
        <v>208.33333333333334</v>
      </c>
      <c r="AV124" s="564">
        <v>84129</v>
      </c>
      <c r="AW124" s="77"/>
      <c r="AX124" s="271"/>
    </row>
    <row r="125" spans="1:50">
      <c r="A125" s="77">
        <v>1300</v>
      </c>
      <c r="B125" s="77">
        <v>461</v>
      </c>
      <c r="C125" s="77" t="s">
        <v>27</v>
      </c>
      <c r="D125" s="77" t="s">
        <v>28</v>
      </c>
      <c r="E125" s="77" t="s">
        <v>322</v>
      </c>
      <c r="F125" s="77" t="s">
        <v>200</v>
      </c>
      <c r="G125" s="77" t="s">
        <v>474</v>
      </c>
      <c r="H125" s="77" t="s">
        <v>468</v>
      </c>
      <c r="I125" s="77" t="s">
        <v>405</v>
      </c>
      <c r="J125" s="454" t="s">
        <v>470</v>
      </c>
      <c r="K125" s="410">
        <v>36896</v>
      </c>
      <c r="L125" s="410">
        <v>38722</v>
      </c>
      <c r="M125" s="77" t="s">
        <v>30</v>
      </c>
      <c r="N125" s="271">
        <v>-10000000</v>
      </c>
      <c r="O125" s="271">
        <v>4076.6510250000001</v>
      </c>
      <c r="P125" s="411">
        <v>0.74</v>
      </c>
      <c r="Q125" s="271">
        <v>83.011606999999998</v>
      </c>
      <c r="R125" s="271">
        <v>82.423213000000004</v>
      </c>
      <c r="S125" s="411">
        <v>-0.56330011168211602</v>
      </c>
      <c r="T125" s="271">
        <v>-2296.3779776715128</v>
      </c>
      <c r="U125" s="271">
        <v>-968.11453799999992</v>
      </c>
      <c r="V125" s="271">
        <v>0</v>
      </c>
      <c r="W125" s="271">
        <v>-3264.4925156715126</v>
      </c>
      <c r="X125" s="271">
        <v>19160.986585999999</v>
      </c>
      <c r="Y125" s="271">
        <v>16566.744448000001</v>
      </c>
      <c r="Z125" s="271">
        <v>-2594.2421379999978</v>
      </c>
      <c r="AA125" s="271">
        <v>670.2503776715148</v>
      </c>
      <c r="AB125" s="271">
        <v>19160.986585999999</v>
      </c>
      <c r="AC125" s="271">
        <v>16566.744448000001</v>
      </c>
      <c r="AD125" s="271">
        <v>-2594.2421379999978</v>
      </c>
      <c r="AF125" s="271">
        <v>23471.318276437501</v>
      </c>
      <c r="AG125" s="402">
        <f>IF(ISERROR(VLOOKUP(B125,Acc_Cash!$A:$H,3,FALSE)),0,VLOOKUP(B125,Acc_Cash!$A:$H,3,FALSE))</f>
        <v>0</v>
      </c>
      <c r="AH125" s="402">
        <f t="shared" si="18"/>
        <v>16566.744448000001</v>
      </c>
      <c r="AI125" s="402">
        <f>AH125-(IF(ISERROR(VLOOKUP(A125,'YTD Last'!$E$2:$Z$500,21,0)),0,VLOOKUP(A125,'YTD Last'!$E$2:$Z$500,21,0)))</f>
        <v>-1680.1992439999995</v>
      </c>
      <c r="AJ125" s="402">
        <f>AH125-IF(ISERROR(VLOOKUP(A125,'QTD Last'!$A$2:$AH$600,34,0)),0,VLOOKUP(A125,'QTD Last'!$A$2:$AH$600,34,0))</f>
        <v>-2594.2421379999978</v>
      </c>
      <c r="AK125" s="402">
        <f>AH125-IF(ISERROR(VLOOKUP(A125,'MTD Last'!$A$2:$AH$600,34,0)),0,VLOOKUP(A125,'MTD Last'!$A$2:$AH$600,34,0))</f>
        <v>-2594.2421379999978</v>
      </c>
      <c r="AL125" s="402">
        <f t="shared" si="20"/>
        <v>-2594.2421379999978</v>
      </c>
      <c r="AM125" s="403" t="str">
        <f ca="1">ROUND((L125-Control!$C$3)/365,0)&amp;" Year"</f>
        <v>-9 Year</v>
      </c>
      <c r="AN125" s="45">
        <f t="shared" si="21"/>
        <v>6</v>
      </c>
      <c r="AO125" s="45" t="str">
        <f t="shared" si="22"/>
        <v>Code</v>
      </c>
      <c r="AP125" s="45">
        <f t="shared" si="19"/>
        <v>6</v>
      </c>
      <c r="AQ125" s="402">
        <f>AH125-(IF(ISERROR(VLOOKUP(A125,'WTD Last'!$A$1:$AQ$605,34,0)),0,VLOOKUP(A125,'WTD Last'!$A$1:$AQ$605,34,0)))</f>
        <v>-13913.983392999999</v>
      </c>
      <c r="AR125" s="563">
        <f>R125-(IF(ISERROR(VLOOKUP(A125,'WTD Last'!$A$1:$AQ$605,18,0)),0,VLOOKUP(A125,'WTD Last'!$A$1:$AQ$605,18,0)))</f>
        <v>-2.8997779999999977</v>
      </c>
      <c r="AS125" s="402">
        <f>O125-(IF(ISERROR(VLOOKUP(A125,'WTD Last'!$A$1:$AQ$605,15,0)),0,VLOOKUP(A125,'WTD Last'!$A$1:$AQ$605,15,0)))</f>
        <v>-37.622534999999516</v>
      </c>
      <c r="AT125" s="402">
        <f t="shared" si="17"/>
        <v>-205.55555555555554</v>
      </c>
      <c r="AV125" s="564">
        <v>93160</v>
      </c>
      <c r="AW125" s="77"/>
      <c r="AX125" s="271"/>
    </row>
    <row r="126" spans="1:50">
      <c r="A126" s="77">
        <v>1575</v>
      </c>
      <c r="B126" s="77">
        <v>621</v>
      </c>
      <c r="C126" s="77" t="s">
        <v>27</v>
      </c>
      <c r="D126" s="77" t="s">
        <v>301</v>
      </c>
      <c r="E126" s="77" t="s">
        <v>322</v>
      </c>
      <c r="F126" s="77" t="s">
        <v>200</v>
      </c>
      <c r="G126" s="77" t="s">
        <v>474</v>
      </c>
      <c r="H126" s="77" t="s">
        <v>468</v>
      </c>
      <c r="I126" s="77" t="s">
        <v>405</v>
      </c>
      <c r="J126" s="454" t="s">
        <v>486</v>
      </c>
      <c r="K126" s="410">
        <v>36896</v>
      </c>
      <c r="L126" s="410">
        <v>38722</v>
      </c>
      <c r="M126" s="77" t="s">
        <v>30</v>
      </c>
      <c r="N126" s="271">
        <v>10000000</v>
      </c>
      <c r="O126" s="271">
        <v>-4076.6510250000001</v>
      </c>
      <c r="P126" s="411">
        <v>0.74</v>
      </c>
      <c r="Q126" s="271">
        <v>83.011606999999998</v>
      </c>
      <c r="R126" s="271">
        <v>82.423213000000004</v>
      </c>
      <c r="S126" s="411">
        <v>-0.56330011168211602</v>
      </c>
      <c r="T126" s="271">
        <v>2296.3779776715128</v>
      </c>
      <c r="U126" s="271">
        <v>968.11453799999992</v>
      </c>
      <c r="V126" s="271">
        <v>0</v>
      </c>
      <c r="W126" s="271">
        <v>3264.4925156715126</v>
      </c>
      <c r="X126" s="271">
        <v>-19160.986585999999</v>
      </c>
      <c r="Y126" s="271">
        <v>-16566.744448000001</v>
      </c>
      <c r="Z126" s="271">
        <v>2594.2421379999978</v>
      </c>
      <c r="AA126" s="271">
        <v>-670.2503776715148</v>
      </c>
      <c r="AB126" s="271">
        <v>-19160.986585999999</v>
      </c>
      <c r="AC126" s="271">
        <v>-16566.744448000001</v>
      </c>
      <c r="AD126" s="271">
        <v>2594.2421379999978</v>
      </c>
      <c r="AF126" s="271">
        <v>-23471.318276437501</v>
      </c>
      <c r="AG126" s="402">
        <f>IF(ISERROR(VLOOKUP(B126,Acc_Cash!$A:$H,3,FALSE)),0,VLOOKUP(B126,Acc_Cash!$A:$H,3,FALSE))</f>
        <v>0</v>
      </c>
      <c r="AH126" s="402">
        <f t="shared" si="18"/>
        <v>-16566.744448000001</v>
      </c>
      <c r="AI126" s="402">
        <f>AH126-(IF(ISERROR(VLOOKUP(A126,'YTD Last'!$E$2:$Z$500,21,0)),0,VLOOKUP(A126,'YTD Last'!$E$2:$Z$500,21,0)))</f>
        <v>1680.1992439999995</v>
      </c>
      <c r="AJ126" s="402">
        <f>AH126-IF(ISERROR(VLOOKUP(A126,'QTD Last'!$A$2:$AH$600,34,0)),0,VLOOKUP(A126,'QTD Last'!$A$2:$AH$600,34,0))</f>
        <v>2594.2421379999978</v>
      </c>
      <c r="AK126" s="402">
        <f>AH126-IF(ISERROR(VLOOKUP(A126,'MTD Last'!$A$2:$AH$600,34,0)),0,VLOOKUP(A126,'MTD Last'!$A$2:$AH$600,34,0))</f>
        <v>2594.2421379999978</v>
      </c>
      <c r="AL126" s="402">
        <f t="shared" si="20"/>
        <v>2594.2421379999978</v>
      </c>
      <c r="AM126" s="403" t="str">
        <f ca="1">ROUND((L126-Control!$C$3)/365,0)&amp;" Year"</f>
        <v>-9 Year</v>
      </c>
      <c r="AN126" s="45">
        <f t="shared" si="21"/>
        <v>6</v>
      </c>
      <c r="AO126" s="45" t="str">
        <f t="shared" si="22"/>
        <v>Code</v>
      </c>
      <c r="AP126" s="45">
        <f t="shared" si="19"/>
        <v>6</v>
      </c>
      <c r="AQ126" s="402">
        <f>AH126-(IF(ISERROR(VLOOKUP(A126,'WTD Last'!$A$1:$AQ$605,34,0)),0,VLOOKUP(A126,'WTD Last'!$A$1:$AQ$605,34,0)))</f>
        <v>13913.983392999999</v>
      </c>
      <c r="AR126" s="563">
        <f>R126-(IF(ISERROR(VLOOKUP(A126,'WTD Last'!$A$1:$AQ$605,18,0)),0,VLOOKUP(A126,'WTD Last'!$A$1:$AQ$605,18,0)))</f>
        <v>-2.8997779999999977</v>
      </c>
      <c r="AS126" s="402">
        <f>O126-(IF(ISERROR(VLOOKUP(A126,'WTD Last'!$A$1:$AQ$605,15,0)),0,VLOOKUP(A126,'WTD Last'!$A$1:$AQ$605,15,0)))</f>
        <v>37.622534999999516</v>
      </c>
      <c r="AT126" s="402">
        <f t="shared" si="17"/>
        <v>205.55555555555554</v>
      </c>
      <c r="AV126" s="564">
        <v>93160</v>
      </c>
      <c r="AW126" s="77"/>
      <c r="AX126" s="271"/>
    </row>
    <row r="127" spans="1:50">
      <c r="A127" s="77">
        <v>1633</v>
      </c>
      <c r="B127" s="77">
        <v>837</v>
      </c>
      <c r="C127" s="77" t="s">
        <v>27</v>
      </c>
      <c r="D127" s="77" t="s">
        <v>28</v>
      </c>
      <c r="E127" s="77" t="s">
        <v>322</v>
      </c>
      <c r="F127" s="77" t="s">
        <v>200</v>
      </c>
      <c r="G127" s="77" t="s">
        <v>474</v>
      </c>
      <c r="H127" s="77" t="s">
        <v>468</v>
      </c>
      <c r="I127" s="77" t="s">
        <v>97</v>
      </c>
      <c r="J127" s="454" t="s">
        <v>470</v>
      </c>
      <c r="K127" s="410">
        <v>36929</v>
      </c>
      <c r="L127" s="410">
        <v>38755</v>
      </c>
      <c r="M127" s="77" t="s">
        <v>30</v>
      </c>
      <c r="N127" s="271">
        <v>10000000</v>
      </c>
      <c r="O127" s="271">
        <v>-4153.9229299999997</v>
      </c>
      <c r="P127" s="411">
        <v>0.8</v>
      </c>
      <c r="Q127" s="271">
        <v>83.782867999999993</v>
      </c>
      <c r="R127" s="271">
        <v>83.195081000000002</v>
      </c>
      <c r="S127" s="411">
        <v>-0.56812023297382386</v>
      </c>
      <c r="T127" s="271">
        <v>2359.9276627469089</v>
      </c>
      <c r="U127" s="271">
        <v>958.85990099999992</v>
      </c>
      <c r="V127" s="271">
        <v>0</v>
      </c>
      <c r="W127" s="271">
        <v>3318.7875637469087</v>
      </c>
      <c r="X127" s="271">
        <v>-3661.5231990000002</v>
      </c>
      <c r="Y127" s="271">
        <v>-988.14794500000005</v>
      </c>
      <c r="Z127" s="271">
        <v>2673.375254</v>
      </c>
      <c r="AA127" s="271">
        <v>-645.4123097469087</v>
      </c>
      <c r="AB127" s="271">
        <v>-3661.5231990000002</v>
      </c>
      <c r="AC127" s="271">
        <v>-988.14794500000005</v>
      </c>
      <c r="AD127" s="271">
        <v>2673.375254</v>
      </c>
      <c r="AF127" s="271">
        <v>-23916.211269474996</v>
      </c>
      <c r="AG127" s="402">
        <f>IF(ISERROR(VLOOKUP(B127,Acc_Cash!$A:$H,3,FALSE)),0,VLOOKUP(B127,Acc_Cash!$A:$H,3,FALSE))</f>
        <v>0</v>
      </c>
      <c r="AH127" s="402">
        <f t="shared" si="18"/>
        <v>-988.14794500000005</v>
      </c>
      <c r="AI127" s="402">
        <f>AH127-(IF(ISERROR(VLOOKUP(A127,'YTD Last'!$E$2:$Z$383,21,0)),0,VLOOKUP(A127,'YTD Last'!$E$2:$Z$383,21,0)))</f>
        <v>-988.14794500000005</v>
      </c>
      <c r="AJ127" s="402">
        <f>AH127-IF(ISERROR(VLOOKUP(A127,'QTD Last'!$A$2:$AH$600,34,0)),0,VLOOKUP(A127,'QTD Last'!$A$2:$AH$600,34,0))</f>
        <v>2673.375254</v>
      </c>
      <c r="AK127" s="402">
        <f>AH127-IF(ISERROR(VLOOKUP(A127,'MTD Last'!$A$2:$AH$600,34,0)),0,VLOOKUP(A127,'MTD Last'!$A$2:$AH$600,34,0))</f>
        <v>2673.375254</v>
      </c>
      <c r="AL127" s="402">
        <f t="shared" si="20"/>
        <v>2673.375254</v>
      </c>
      <c r="AM127" s="403" t="str">
        <f ca="1">ROUND((L127-Control!$C$3)/365,0)&amp;" Year"</f>
        <v>-9 Year</v>
      </c>
      <c r="AN127" s="45">
        <f t="shared" si="21"/>
        <v>6</v>
      </c>
      <c r="AO127" s="45" t="str">
        <f t="shared" si="22"/>
        <v>Code</v>
      </c>
      <c r="AP127" s="45">
        <f t="shared" si="19"/>
        <v>6</v>
      </c>
      <c r="AQ127" s="402">
        <f>AH127-(IF(ISERROR(VLOOKUP(A127,'WTD Last'!$A$1:$AQ$605,34,0)),0,VLOOKUP(A127,'WTD Last'!$A$1:$AQ$605,34,0)))</f>
        <v>14113.745117999999</v>
      </c>
      <c r="AR127" s="563"/>
      <c r="AS127" s="402"/>
      <c r="AT127" s="402">
        <f t="shared" si="17"/>
        <v>222.22222222222223</v>
      </c>
      <c r="AU127" s="564">
        <v>122</v>
      </c>
      <c r="AV127" s="564">
        <v>93160</v>
      </c>
      <c r="AW127" s="77"/>
      <c r="AX127" s="271"/>
    </row>
    <row r="128" spans="1:50">
      <c r="A128" s="77">
        <v>235</v>
      </c>
      <c r="B128" s="77">
        <v>350</v>
      </c>
      <c r="C128" s="77" t="s">
        <v>27</v>
      </c>
      <c r="D128" s="77" t="s">
        <v>28</v>
      </c>
      <c r="E128" s="77" t="s">
        <v>69</v>
      </c>
      <c r="F128" s="77" t="s">
        <v>200</v>
      </c>
      <c r="G128" s="77" t="s">
        <v>477</v>
      </c>
      <c r="H128" s="77" t="s">
        <v>478</v>
      </c>
      <c r="I128" s="77" t="s">
        <v>280</v>
      </c>
      <c r="J128" s="454" t="s">
        <v>481</v>
      </c>
      <c r="K128" s="410">
        <v>36819</v>
      </c>
      <c r="L128" s="410">
        <v>38645</v>
      </c>
      <c r="M128" s="77" t="s">
        <v>30</v>
      </c>
      <c r="N128" s="271">
        <v>-10000000</v>
      </c>
      <c r="O128" s="271">
        <v>3855.8334880000002</v>
      </c>
      <c r="P128" s="411">
        <v>0.5</v>
      </c>
      <c r="Q128" s="271">
        <v>127.742525</v>
      </c>
      <c r="R128" s="271">
        <v>118.134303</v>
      </c>
      <c r="S128" s="411">
        <v>-9.5914909308992922</v>
      </c>
      <c r="T128" s="271">
        <v>-36983.191931209789</v>
      </c>
      <c r="U128" s="271">
        <v>-1349.6328629999998</v>
      </c>
      <c r="V128" s="271">
        <v>0</v>
      </c>
      <c r="W128" s="271">
        <v>-38332.824794209788</v>
      </c>
      <c r="X128" s="271">
        <v>296710.43028299999</v>
      </c>
      <c r="Y128" s="271">
        <v>259663.70701099999</v>
      </c>
      <c r="Z128" s="271">
        <v>-37046.723272000003</v>
      </c>
      <c r="AA128" s="271">
        <v>1286.1015222097849</v>
      </c>
      <c r="AB128" s="271">
        <v>296710.43028299999</v>
      </c>
      <c r="AC128" s="271">
        <v>259663.70701099999</v>
      </c>
      <c r="AD128" s="271">
        <v>-37046.723272000003</v>
      </c>
      <c r="AF128" s="271">
        <v>22199.96130716</v>
      </c>
      <c r="AG128" s="402">
        <f>IF(ISERROR(VLOOKUP(B128,Acc_Cash!$A:$H,3,FALSE)),0,VLOOKUP(B128,Acc_Cash!$A:$H,3,FALSE))</f>
        <v>-13055.555555999999</v>
      </c>
      <c r="AH128" s="402">
        <f t="shared" si="18"/>
        <v>246608.15145499998</v>
      </c>
      <c r="AI128" s="402">
        <f>AH128-(IF(ISERROR(VLOOKUP(A128,'YTD Last'!$E$2:$Z$383,21,0)),0,VLOOKUP(A128,'YTD Last'!$E$2:$Z$383,21,0)))</f>
        <v>45874.129368999973</v>
      </c>
      <c r="AJ128" s="402">
        <f>AH128-IF(ISERROR(VLOOKUP(A128,'QTD Last'!$A$2:$AH$600,34,0)),0,VLOOKUP(A128,'QTD Last'!$A$2:$AH$600,34,0))</f>
        <v>-37046.723272000032</v>
      </c>
      <c r="AK128" s="402">
        <f>AH128-IF(ISERROR(VLOOKUP(A128,'MTD Last'!$A$2:$AH$600,34,0)),0,VLOOKUP(A128,'MTD Last'!$A$2:$AH$600,34,0))</f>
        <v>-37046.723272000032</v>
      </c>
      <c r="AL128" s="402">
        <f t="shared" si="20"/>
        <v>-37046.723272000003</v>
      </c>
      <c r="AM128" s="403" t="str">
        <f ca="1">ROUND((L128-Control!$C$3)/365,0)&amp;" Year"</f>
        <v>-9 Year</v>
      </c>
      <c r="AN128" s="45">
        <f t="shared" si="21"/>
        <v>6</v>
      </c>
      <c r="AO128" s="45" t="str">
        <f t="shared" si="22"/>
        <v>Code</v>
      </c>
      <c r="AP128" s="45">
        <f t="shared" si="19"/>
        <v>6</v>
      </c>
      <c r="AQ128" s="402">
        <f>AH128-(IF(ISERROR(VLOOKUP(A128,'WTD Last'!$A$1:$AQ$605,34,0)),0,VLOOKUP(A128,'WTD Last'!$A$1:$AQ$605,34,0)))</f>
        <v>-79954.682295000064</v>
      </c>
      <c r="AR128" s="563"/>
      <c r="AS128" s="402"/>
      <c r="AT128" s="402">
        <f t="shared" si="17"/>
        <v>-138.88888888888889</v>
      </c>
      <c r="AU128" s="564">
        <v>11352</v>
      </c>
      <c r="AV128" s="564">
        <v>92465</v>
      </c>
      <c r="AW128" s="77"/>
      <c r="AX128" s="271"/>
    </row>
    <row r="129" spans="1:50">
      <c r="A129" s="77">
        <v>1061</v>
      </c>
      <c r="B129" s="77">
        <v>425</v>
      </c>
      <c r="C129" s="77" t="s">
        <v>27</v>
      </c>
      <c r="D129" s="77" t="s">
        <v>28</v>
      </c>
      <c r="E129" s="77" t="s">
        <v>69</v>
      </c>
      <c r="F129" s="77" t="s">
        <v>200</v>
      </c>
      <c r="G129" s="77" t="s">
        <v>477</v>
      </c>
      <c r="H129" s="77" t="s">
        <v>478</v>
      </c>
      <c r="I129" s="77" t="s">
        <v>286</v>
      </c>
      <c r="J129" s="454" t="s">
        <v>481</v>
      </c>
      <c r="K129" s="410">
        <v>36874</v>
      </c>
      <c r="L129" s="410">
        <v>38645</v>
      </c>
      <c r="M129" s="77" t="s">
        <v>30</v>
      </c>
      <c r="N129" s="271">
        <v>10000000</v>
      </c>
      <c r="O129" s="271">
        <v>-3911.8067610000003</v>
      </c>
      <c r="P129" s="411">
        <v>0.95</v>
      </c>
      <c r="Q129" s="271">
        <v>127.742525</v>
      </c>
      <c r="R129" s="271">
        <v>118.134303</v>
      </c>
      <c r="S129" s="411">
        <v>-9.578764577280257</v>
      </c>
      <c r="T129" s="271">
        <v>37470.276035432216</v>
      </c>
      <c r="U129" s="271">
        <v>1460.7045149999999</v>
      </c>
      <c r="V129" s="271">
        <v>0</v>
      </c>
      <c r="W129" s="271">
        <v>38930.980550432214</v>
      </c>
      <c r="X129" s="271">
        <v>-110389.687425</v>
      </c>
      <c r="Y129" s="271">
        <v>-72565.944168999995</v>
      </c>
      <c r="Z129" s="271">
        <v>37823.743256000002</v>
      </c>
      <c r="AA129" s="271">
        <v>-1107.2372944322124</v>
      </c>
      <c r="AB129" s="271">
        <v>-110389.687425</v>
      </c>
      <c r="AC129" s="271">
        <v>-72565.944168999995</v>
      </c>
      <c r="AD129" s="271">
        <v>37823.743256000002</v>
      </c>
      <c r="AF129" s="271">
        <v>-22522.227426457503</v>
      </c>
      <c r="AG129" s="402">
        <f>IF(ISERROR(VLOOKUP(B129,Acc_Cash!$A:$H,3,FALSE)),0,VLOOKUP(B129,Acc_Cash!$A:$H,3,FALSE))</f>
        <v>10291.666667</v>
      </c>
      <c r="AH129" s="402">
        <f t="shared" si="18"/>
        <v>-62274.277501999997</v>
      </c>
      <c r="AI129" s="402">
        <f>AH129-(IF(ISERROR(VLOOKUP(A129,'YTD Last'!$E$2:$Z$500,21,0)),0,VLOOKUP(A129,'YTD Last'!$E$2:$Z$500,21,0)))</f>
        <v>-38265.037511000002</v>
      </c>
      <c r="AJ129" s="402">
        <f>AH129-IF(ISERROR(VLOOKUP(A129,'QTD Last'!$A$2:$AH$600,34,0)),0,VLOOKUP(A129,'QTD Last'!$A$2:$AH$600,34,0))</f>
        <v>37823.743256000002</v>
      </c>
      <c r="AK129" s="402">
        <f>AH129-IF(ISERROR(VLOOKUP(A129,'MTD Last'!$A$2:$AH$600,34,0)),0,VLOOKUP(A129,'MTD Last'!$A$2:$AH$600,34,0))</f>
        <v>37823.743256000002</v>
      </c>
      <c r="AL129" s="402">
        <f t="shared" si="20"/>
        <v>37823.743256000002</v>
      </c>
      <c r="AM129" s="403" t="str">
        <f ca="1">ROUND((L129-Control!$C$3)/365,0)&amp;" Year"</f>
        <v>-9 Year</v>
      </c>
      <c r="AN129" s="45">
        <f t="shared" si="21"/>
        <v>6</v>
      </c>
      <c r="AO129" s="45" t="str">
        <f t="shared" si="22"/>
        <v>Code</v>
      </c>
      <c r="AP129" s="45">
        <f t="shared" si="19"/>
        <v>6</v>
      </c>
      <c r="AQ129" s="402">
        <f>AH129-(IF(ISERROR(VLOOKUP(A129,'WTD Last'!$A$1:$AQ$605,34,0)),0,VLOOKUP(A129,'WTD Last'!$A$1:$AQ$605,34,0)))</f>
        <v>80750.244636000003</v>
      </c>
      <c r="AR129" s="563">
        <f>R129-(IF(ISERROR(VLOOKUP(A129,'WTD Last'!$A$1:$AQ$605,18,0)),0,VLOOKUP(A129,'WTD Last'!$A$1:$AQ$605,18,0)))</f>
        <v>-19.818625000000011</v>
      </c>
      <c r="AS129" s="402">
        <f>O129-(IF(ISERROR(VLOOKUP(A129,'WTD Last'!$A$1:$AQ$605,15,0)),0,VLOOKUP(A129,'WTD Last'!$A$1:$AQ$605,15,0)))</f>
        <v>31.935080999999627</v>
      </c>
      <c r="AT129" s="402">
        <f t="shared" si="17"/>
        <v>263.88888888888891</v>
      </c>
      <c r="AU129" s="564">
        <v>89135</v>
      </c>
      <c r="AV129" s="564">
        <v>92465</v>
      </c>
      <c r="AW129" s="77"/>
      <c r="AX129" s="271"/>
    </row>
    <row r="130" spans="1:50">
      <c r="A130" s="77">
        <v>1675</v>
      </c>
      <c r="B130" s="77">
        <v>883</v>
      </c>
      <c r="C130" s="77" t="s">
        <v>27</v>
      </c>
      <c r="D130" s="77" t="s">
        <v>28</v>
      </c>
      <c r="E130" s="77" t="s">
        <v>69</v>
      </c>
      <c r="F130" s="77" t="s">
        <v>200</v>
      </c>
      <c r="G130" s="77" t="s">
        <v>477</v>
      </c>
      <c r="H130" s="77" t="s">
        <v>478</v>
      </c>
      <c r="I130" s="77" t="s">
        <v>259</v>
      </c>
      <c r="J130" s="454" t="s">
        <v>481</v>
      </c>
      <c r="K130" s="410">
        <v>36963</v>
      </c>
      <c r="L130" s="410">
        <v>38789</v>
      </c>
      <c r="M130" s="77" t="s">
        <v>30</v>
      </c>
      <c r="N130" s="271">
        <v>10000000</v>
      </c>
      <c r="O130" s="271">
        <v>-4274.8691060000001</v>
      </c>
      <c r="P130" s="411">
        <v>1.42</v>
      </c>
      <c r="Q130" s="271">
        <v>133.34522100000001</v>
      </c>
      <c r="R130" s="271">
        <v>123.349587</v>
      </c>
      <c r="S130" s="411">
        <v>-9.9508518464406563</v>
      </c>
      <c r="T130" s="271">
        <v>42538.589136732218</v>
      </c>
      <c r="U130" s="271">
        <v>1635.047364</v>
      </c>
      <c r="V130" s="271">
        <v>0</v>
      </c>
      <c r="W130" s="271">
        <v>44173.636500732217</v>
      </c>
      <c r="X130" s="271">
        <v>44813.128345999998</v>
      </c>
      <c r="Y130" s="271">
        <v>87733.032496999993</v>
      </c>
      <c r="Z130" s="271">
        <v>42919.904150999995</v>
      </c>
      <c r="AA130" s="271">
        <v>-1253.7323497322213</v>
      </c>
      <c r="AB130" s="271">
        <v>44813.128345999998</v>
      </c>
      <c r="AC130" s="271">
        <v>87733.032496999993</v>
      </c>
      <c r="AD130" s="271">
        <v>42919.904150999995</v>
      </c>
      <c r="AF130" s="271">
        <v>-24612.558877795</v>
      </c>
      <c r="AG130" s="402">
        <f>IF(ISERROR(VLOOKUP(B130,Acc_Cash!$A:$H,3,FALSE)),0,VLOOKUP(B130,Acc_Cash!$A:$H,3,FALSE))</f>
        <v>0</v>
      </c>
      <c r="AH130" s="402">
        <f t="shared" ref="AH130:AH161" si="23">AG130+AC130</f>
        <v>87733.032496999993</v>
      </c>
      <c r="AI130" s="402">
        <f>AH130-(IF(ISERROR(VLOOKUP(A130,'YTD Last'!$E$2:$Z$383,21,0)),0,VLOOKUP(A130,'YTD Last'!$E$2:$Z$383,21,0)))</f>
        <v>87733.032496999993</v>
      </c>
      <c r="AJ130" s="402">
        <f>AH130-IF(ISERROR(VLOOKUP(A130,'QTD Last'!$A$2:$AH$600,34,0)),0,VLOOKUP(A130,'QTD Last'!$A$2:$AH$600,34,0))</f>
        <v>42919.904150999995</v>
      </c>
      <c r="AK130" s="402">
        <f>AH130-IF(ISERROR(VLOOKUP(A130,'MTD Last'!$A$2:$AH$600,34,0)),0,VLOOKUP(A130,'MTD Last'!$A$2:$AH$600,34,0))</f>
        <v>42919.904150999995</v>
      </c>
      <c r="AL130" s="402">
        <f t="shared" si="20"/>
        <v>42919.904150999995</v>
      </c>
      <c r="AM130" s="403" t="str">
        <f ca="1">ROUND((L130-Control!$C$3)/365,0)&amp;" Year"</f>
        <v>-8 Year</v>
      </c>
      <c r="AN130" s="45">
        <f t="shared" si="21"/>
        <v>6</v>
      </c>
      <c r="AO130" s="45" t="str">
        <f t="shared" si="22"/>
        <v>Code</v>
      </c>
      <c r="AP130" s="45">
        <f t="shared" ref="AP130:AP161" si="24">IF(AN130="Code",AO130,AN130)</f>
        <v>6</v>
      </c>
      <c r="AQ130" s="402">
        <f>AH130-(IF(ISERROR(VLOOKUP(A130,'WTD Last'!$A$1:$AQ$605,34,0)),0,VLOOKUP(A130,'WTD Last'!$A$1:$AQ$605,34,0)))</f>
        <v>89998.425491999995</v>
      </c>
      <c r="AR130" s="563">
        <f>R130-(IF(ISERROR(VLOOKUP(A130,'WTD Last'!$A$1:$AQ$605,18,0)),0,VLOOKUP(A130,'WTD Last'!$A$1:$AQ$605,18,0)))</f>
        <v>-20.485837999999987</v>
      </c>
      <c r="AS130" s="402">
        <f>O130-(IF(ISERROR(VLOOKUP(A130,'WTD Last'!$A$1:$AQ$605,15,0)),0,VLOOKUP(A130,'WTD Last'!$A$1:$AQ$605,15,0)))</f>
        <v>36.916046000000279</v>
      </c>
      <c r="AT130" s="402">
        <f t="shared" si="17"/>
        <v>394.44444444444446</v>
      </c>
      <c r="AU130" s="564">
        <v>81224</v>
      </c>
      <c r="AV130" s="564">
        <v>92465</v>
      </c>
      <c r="AW130" s="77"/>
      <c r="AX130" s="271"/>
    </row>
    <row r="131" spans="1:50">
      <c r="A131" s="77">
        <v>1677</v>
      </c>
      <c r="B131" s="77">
        <v>885</v>
      </c>
      <c r="C131" s="77" t="s">
        <v>27</v>
      </c>
      <c r="D131" s="77" t="s">
        <v>28</v>
      </c>
      <c r="E131" s="77" t="s">
        <v>69</v>
      </c>
      <c r="F131" s="77" t="s">
        <v>200</v>
      </c>
      <c r="G131" s="77" t="s">
        <v>477</v>
      </c>
      <c r="H131" s="77" t="s">
        <v>478</v>
      </c>
      <c r="I131" s="77" t="s">
        <v>286</v>
      </c>
      <c r="J131" s="454" t="s">
        <v>481</v>
      </c>
      <c r="K131" s="410">
        <v>36963</v>
      </c>
      <c r="L131" s="410">
        <v>38789</v>
      </c>
      <c r="M131" s="77" t="s">
        <v>30</v>
      </c>
      <c r="N131" s="271">
        <v>-10000000</v>
      </c>
      <c r="O131" s="271">
        <v>4267.7061979999999</v>
      </c>
      <c r="P131" s="411">
        <v>1.37</v>
      </c>
      <c r="Q131" s="271">
        <v>133.34522100000001</v>
      </c>
      <c r="R131" s="271">
        <v>123.349587</v>
      </c>
      <c r="S131" s="411">
        <v>-9.9526496065120131</v>
      </c>
      <c r="T131" s="271">
        <v>-42474.984412233578</v>
      </c>
      <c r="U131" s="271">
        <v>-1621.9989269999999</v>
      </c>
      <c r="V131" s="271">
        <v>0</v>
      </c>
      <c r="W131" s="271">
        <v>-44096.983339233579</v>
      </c>
      <c r="X131" s="271">
        <v>-23415.099536000002</v>
      </c>
      <c r="Y131" s="271">
        <v>-66232.937443000003</v>
      </c>
      <c r="Z131" s="271">
        <v>-42817.837907000001</v>
      </c>
      <c r="AA131" s="271">
        <v>1279.1454322335776</v>
      </c>
      <c r="AB131" s="271">
        <v>-23415.099536000002</v>
      </c>
      <c r="AC131" s="271">
        <v>-66232.937443000003</v>
      </c>
      <c r="AD131" s="271">
        <v>-42817.837907000001</v>
      </c>
      <c r="AF131" s="271">
        <v>24571.318434984998</v>
      </c>
      <c r="AG131" s="402">
        <f>IF(ISERROR(VLOOKUP(B131,Acc_Cash!$A:$H,3,FALSE)),0,VLOOKUP(B131,Acc_Cash!$A:$H,3,FALSE))</f>
        <v>0</v>
      </c>
      <c r="AH131" s="402">
        <f t="shared" si="23"/>
        <v>-66232.937443000003</v>
      </c>
      <c r="AI131" s="402">
        <f>AH131-(IF(ISERROR(VLOOKUP(A131,'YTD Last'!$E$2:$Z$500,21,0)),0,VLOOKUP(A131,'YTD Last'!$E$2:$Z$500,21,0)))</f>
        <v>-66232.937443000003</v>
      </c>
      <c r="AJ131" s="402">
        <f>AH131-IF(ISERROR(VLOOKUP(A131,'QTD Last'!$A$2:$AH$600,34,0)),0,VLOOKUP(A131,'QTD Last'!$A$2:$AH$600,34,0))</f>
        <v>-42817.837907000001</v>
      </c>
      <c r="AK131" s="402">
        <f>AH131-IF(ISERROR(VLOOKUP(A131,'MTD Last'!$A$2:$AH$600,34,0)),0,VLOOKUP(A131,'MTD Last'!$A$2:$AH$600,34,0))</f>
        <v>-42817.837907000001</v>
      </c>
      <c r="AL131" s="402">
        <f t="shared" ref="AL131:AL162" si="25">AD131-AE131</f>
        <v>-42817.837907000001</v>
      </c>
      <c r="AM131" s="403" t="str">
        <f ca="1">ROUND((L131-Control!$C$3)/365,0)&amp;" Year"</f>
        <v>-8 Year</v>
      </c>
      <c r="AN131" s="45">
        <f t="shared" ref="AN131:AN162" si="26">IF(F131="AAA",1,IF(F131="AA+",2,IF(F131="AA",3,IF(F131="AA-",4,IF(F131="A+",5,IF(F131="A",6,IF(F131="A-",7,IF(F131="BBB+",8,"Code"))))))))</f>
        <v>6</v>
      </c>
      <c r="AO131" s="45" t="str">
        <f t="shared" ref="AO131:AO162" si="27">IF(F131="BBB",9,IF(F131="BBB-",10,IF(F131="BB+",11,IF(F131="BB",12,IF(F131="BB-",13,IF(F131="B+",14,IF(F131="B",15,IF(F131="B-",16,"Code"))))))))</f>
        <v>Code</v>
      </c>
      <c r="AP131" s="45">
        <f t="shared" si="24"/>
        <v>6</v>
      </c>
      <c r="AQ131" s="402">
        <f>AH131-(IF(ISERROR(VLOOKUP(A131,'WTD Last'!$A$1:$AQ$605,34,0)),0,VLOOKUP(A131,'WTD Last'!$A$1:$AQ$605,34,0)))</f>
        <v>-89898.861896999995</v>
      </c>
      <c r="AR131" s="563">
        <f>R131-(IF(ISERROR(VLOOKUP(A131,'WTD Last'!$A$1:$AQ$605,18,0)),0,VLOOKUP(A131,'WTD Last'!$A$1:$AQ$605,18,0)))</f>
        <v>-20.485837999999987</v>
      </c>
      <c r="AS131" s="402">
        <f>O131-(IF(ISERROR(VLOOKUP(A131,'WTD Last'!$A$1:$AQ$605,15,0)),0,VLOOKUP(A131,'WTD Last'!$A$1:$AQ$605,15,0)))</f>
        <v>-36.841825000000426</v>
      </c>
      <c r="AT131" s="402">
        <f t="shared" ref="AT131:AT194" si="28">N131*(P131/100)/360</f>
        <v>-380.55555555555554</v>
      </c>
      <c r="AU131" s="564">
        <v>89135</v>
      </c>
      <c r="AV131" s="564">
        <v>92465</v>
      </c>
      <c r="AW131" s="77"/>
      <c r="AX131" s="271"/>
    </row>
    <row r="132" spans="1:50">
      <c r="A132" s="77">
        <v>1301</v>
      </c>
      <c r="B132" s="77">
        <v>462</v>
      </c>
      <c r="C132" s="77" t="s">
        <v>27</v>
      </c>
      <c r="D132" s="77" t="s">
        <v>28</v>
      </c>
      <c r="E132" s="77" t="s">
        <v>323</v>
      </c>
      <c r="F132" s="77" t="s">
        <v>205</v>
      </c>
      <c r="G132" s="77" t="s">
        <v>477</v>
      </c>
      <c r="H132" s="77" t="s">
        <v>468</v>
      </c>
      <c r="I132" s="77" t="s">
        <v>405</v>
      </c>
      <c r="J132" s="454" t="s">
        <v>480</v>
      </c>
      <c r="K132" s="410">
        <v>36896</v>
      </c>
      <c r="L132" s="410">
        <v>38722</v>
      </c>
      <c r="M132" s="77" t="s">
        <v>30</v>
      </c>
      <c r="N132" s="271">
        <v>-10000000</v>
      </c>
      <c r="O132" s="271">
        <v>4281.8026200000004</v>
      </c>
      <c r="P132" s="411">
        <v>4.0999999999999996</v>
      </c>
      <c r="Q132" s="271">
        <v>531.07010000000002</v>
      </c>
      <c r="R132" s="271">
        <v>529.18842600000005</v>
      </c>
      <c r="S132" s="411">
        <v>-1.0958941897283003</v>
      </c>
      <c r="T132" s="271">
        <v>-4692.4026128214136</v>
      </c>
      <c r="U132" s="271">
        <v>-4224.9920249999996</v>
      </c>
      <c r="V132" s="271">
        <v>0</v>
      </c>
      <c r="W132" s="271">
        <v>-8917.3946378214132</v>
      </c>
      <c r="X132" s="271">
        <v>336798.74013300001</v>
      </c>
      <c r="Y132" s="271">
        <v>329624.35794399999</v>
      </c>
      <c r="Z132" s="271">
        <v>-7174.3821890000254</v>
      </c>
      <c r="AA132" s="271">
        <v>1743.0124488213878</v>
      </c>
      <c r="AB132" s="271">
        <v>336798.74013300001</v>
      </c>
      <c r="AC132" s="271">
        <v>329624.35794399999</v>
      </c>
      <c r="AD132" s="271">
        <v>-7174.3821890000254</v>
      </c>
      <c r="AF132" s="271">
        <v>42261.391859400006</v>
      </c>
      <c r="AG132" s="402">
        <f>IF(ISERROR(VLOOKUP(B132,Acc_Cash!$A:$H,3,FALSE)),0,VLOOKUP(B132,Acc_Cash!$A:$H,3,FALSE))</f>
        <v>0</v>
      </c>
      <c r="AH132" s="402">
        <f t="shared" si="23"/>
        <v>329624.35794399999</v>
      </c>
      <c r="AI132" s="402">
        <f>AH132-(IF(ISERROR(VLOOKUP(A132,'YTD Last'!$E$2:$Z$383,21,0)),0,VLOOKUP(A132,'YTD Last'!$E$2:$Z$383,21,0)))</f>
        <v>-189058.45644400001</v>
      </c>
      <c r="AJ132" s="402">
        <f>AH132-IF(ISERROR(VLOOKUP(A132,'QTD Last'!$A$2:$AH$600,34,0)),0,VLOOKUP(A132,'QTD Last'!$A$2:$AH$600,34,0))</f>
        <v>-7174.3821890000254</v>
      </c>
      <c r="AK132" s="402">
        <f>AH132-IF(ISERROR(VLOOKUP(A132,'MTD Last'!$A$2:$AH$600,34,0)),0,VLOOKUP(A132,'MTD Last'!$A$2:$AH$600,34,0))</f>
        <v>-7174.3821890000254</v>
      </c>
      <c r="AL132" s="402">
        <f t="shared" si="25"/>
        <v>-7174.3821890000254</v>
      </c>
      <c r="AM132" s="403" t="str">
        <f ca="1">ROUND((L132-Control!$C$3)/365,0)&amp;" Year"</f>
        <v>-9 Year</v>
      </c>
      <c r="AN132" s="45" t="str">
        <f t="shared" si="26"/>
        <v>Code</v>
      </c>
      <c r="AO132" s="45">
        <f t="shared" si="27"/>
        <v>9</v>
      </c>
      <c r="AP132" s="45">
        <f t="shared" si="24"/>
        <v>9</v>
      </c>
      <c r="AQ132" s="402">
        <f>AH132-(IF(ISERROR(VLOOKUP(A132,'WTD Last'!$A$1:$AQ$605,34,0)),0,VLOOKUP(A132,'WTD Last'!$A$1:$AQ$605,34,0)))</f>
        <v>-24689.994455000036</v>
      </c>
      <c r="AR132" s="563">
        <f>R132-(IF(ISERROR(VLOOKUP(A132,'WTD Last'!$A$1:$AQ$605,18,0)),0,VLOOKUP(A132,'WTD Last'!$A$1:$AQ$605,18,0)))</f>
        <v>-3.7204399999999396</v>
      </c>
      <c r="AS132" s="402">
        <f>O132-(IF(ISERROR(VLOOKUP(A132,'WTD Last'!$A$1:$AQ$605,15,0)),0,VLOOKUP(A132,'WTD Last'!$A$1:$AQ$605,15,0)))</f>
        <v>-41.875296999999591</v>
      </c>
      <c r="AT132" s="402">
        <f t="shared" si="28"/>
        <v>-1138.8888888888887</v>
      </c>
      <c r="AV132" s="564">
        <v>86728</v>
      </c>
      <c r="AW132" s="77"/>
      <c r="AX132" s="271"/>
    </row>
    <row r="133" spans="1:50">
      <c r="A133" s="77">
        <v>1495</v>
      </c>
      <c r="B133" s="77">
        <v>546</v>
      </c>
      <c r="C133" s="77" t="s">
        <v>27</v>
      </c>
      <c r="D133" s="77" t="s">
        <v>301</v>
      </c>
      <c r="E133" s="77" t="s">
        <v>323</v>
      </c>
      <c r="F133" s="77" t="s">
        <v>205</v>
      </c>
      <c r="G133" s="77" t="s">
        <v>477</v>
      </c>
      <c r="H133" s="77" t="s">
        <v>468</v>
      </c>
      <c r="I133" s="77" t="s">
        <v>405</v>
      </c>
      <c r="J133" s="454" t="s">
        <v>486</v>
      </c>
      <c r="K133" s="410">
        <v>36896</v>
      </c>
      <c r="L133" s="410">
        <v>38722</v>
      </c>
      <c r="M133" s="77" t="s">
        <v>30</v>
      </c>
      <c r="N133" s="271">
        <v>10000000</v>
      </c>
      <c r="O133" s="271">
        <v>-4281.8026200000004</v>
      </c>
      <c r="P133" s="411">
        <v>4.0999999999999996</v>
      </c>
      <c r="Q133" s="271">
        <v>531.07010000000002</v>
      </c>
      <c r="R133" s="271">
        <v>529.18842600000005</v>
      </c>
      <c r="S133" s="411">
        <v>-1.0958941897283003</v>
      </c>
      <c r="T133" s="271">
        <v>4692.4026128214136</v>
      </c>
      <c r="U133" s="271">
        <v>4224.9920249999996</v>
      </c>
      <c r="V133" s="271">
        <v>0</v>
      </c>
      <c r="W133" s="271">
        <v>8917.3946378214132</v>
      </c>
      <c r="X133" s="271">
        <v>-336798.74013300001</v>
      </c>
      <c r="Y133" s="271">
        <v>-329624.35794399999</v>
      </c>
      <c r="Z133" s="271">
        <v>7174.3821890000254</v>
      </c>
      <c r="AA133" s="271">
        <v>-1743.0124488213878</v>
      </c>
      <c r="AB133" s="271">
        <v>-336798.74013300001</v>
      </c>
      <c r="AC133" s="271">
        <v>-329624.35794399999</v>
      </c>
      <c r="AD133" s="271">
        <v>7174.3821890000254</v>
      </c>
      <c r="AF133" s="271">
        <v>-42261.391859400006</v>
      </c>
      <c r="AG133" s="402">
        <f>IF(ISERROR(VLOOKUP(B133,Acc_Cash!$A:$H,3,FALSE)),0,VLOOKUP(B133,Acc_Cash!$A:$H,3,FALSE))</f>
        <v>0</v>
      </c>
      <c r="AH133" s="402">
        <f t="shared" si="23"/>
        <v>-329624.35794399999</v>
      </c>
      <c r="AI133" s="402">
        <f>AH133-(IF(ISERROR(VLOOKUP(A133,'YTD Last'!$E$2:$Z$383,21,0)),0,VLOOKUP(A133,'YTD Last'!$E$2:$Z$383,21,0)))</f>
        <v>189058.45644400001</v>
      </c>
      <c r="AJ133" s="402">
        <f>AH133-IF(ISERROR(VLOOKUP(A133,'QTD Last'!$A$2:$AH$600,34,0)),0,VLOOKUP(A133,'QTD Last'!$A$2:$AH$600,34,0))</f>
        <v>7174.3821890000254</v>
      </c>
      <c r="AK133" s="402">
        <f>AH133-IF(ISERROR(VLOOKUP(A133,'MTD Last'!$A$2:$AH$600,34,0)),0,VLOOKUP(A133,'MTD Last'!$A$2:$AH$600,34,0))</f>
        <v>7174.3821890000254</v>
      </c>
      <c r="AL133" s="402">
        <f t="shared" si="25"/>
        <v>7174.3821890000254</v>
      </c>
      <c r="AM133" s="403" t="str">
        <f ca="1">ROUND((L133-Control!$C$3)/365,0)&amp;" Year"</f>
        <v>-9 Year</v>
      </c>
      <c r="AN133" s="45" t="str">
        <f t="shared" si="26"/>
        <v>Code</v>
      </c>
      <c r="AO133" s="45">
        <f t="shared" si="27"/>
        <v>9</v>
      </c>
      <c r="AP133" s="45">
        <f t="shared" si="24"/>
        <v>9</v>
      </c>
      <c r="AQ133" s="402">
        <f>AH133-(IF(ISERROR(VLOOKUP(A133,'WTD Last'!$A$1:$AQ$605,34,0)),0,VLOOKUP(A133,'WTD Last'!$A$1:$AQ$605,34,0)))</f>
        <v>24689.994455000036</v>
      </c>
      <c r="AR133" s="563">
        <f>R133-(IF(ISERROR(VLOOKUP(A133,'WTD Last'!$A$1:$AQ$605,18,0)),0,VLOOKUP(A133,'WTD Last'!$A$1:$AQ$605,18,0)))</f>
        <v>-3.7204399999999396</v>
      </c>
      <c r="AS133" s="402">
        <f>O133-(IF(ISERROR(VLOOKUP(A133,'WTD Last'!$A$1:$AQ$605,15,0)),0,VLOOKUP(A133,'WTD Last'!$A$1:$AQ$605,15,0)))</f>
        <v>41.875296999999591</v>
      </c>
      <c r="AT133" s="402">
        <f t="shared" si="28"/>
        <v>1138.8888888888887</v>
      </c>
      <c r="AV133" s="564">
        <v>86728</v>
      </c>
      <c r="AW133" s="77"/>
      <c r="AX133" s="271"/>
    </row>
    <row r="134" spans="1:50">
      <c r="A134" s="77">
        <v>1748</v>
      </c>
      <c r="B134" s="77">
        <v>954</v>
      </c>
      <c r="C134" s="77" t="s">
        <v>27</v>
      </c>
      <c r="D134" s="77" t="s">
        <v>28</v>
      </c>
      <c r="E134" s="77" t="s">
        <v>616</v>
      </c>
      <c r="F134" s="77" t="s">
        <v>423</v>
      </c>
      <c r="G134" s="77" t="s">
        <v>476</v>
      </c>
      <c r="H134" s="77" t="s">
        <v>468</v>
      </c>
      <c r="I134" s="77" t="s">
        <v>280</v>
      </c>
      <c r="J134" s="454" t="s">
        <v>617</v>
      </c>
      <c r="K134" s="410">
        <v>36984</v>
      </c>
      <c r="L134" s="410">
        <v>38810</v>
      </c>
      <c r="M134" s="77" t="s">
        <v>30</v>
      </c>
      <c r="N134" s="271">
        <v>-10000000</v>
      </c>
      <c r="O134" s="271">
        <v>4258.8900100000001</v>
      </c>
      <c r="P134" s="411">
        <v>0.57999999999999996</v>
      </c>
      <c r="Q134" s="271">
        <v>57.666037000000003</v>
      </c>
      <c r="R134" s="271">
        <v>57.398172000000002</v>
      </c>
      <c r="S134" s="411">
        <v>-0.27146744646619725</v>
      </c>
      <c r="T134" s="271">
        <v>-1156.1499957950973</v>
      </c>
      <c r="U134" s="271">
        <v>-690.34329000000002</v>
      </c>
      <c r="V134" s="271">
        <v>0</v>
      </c>
      <c r="W134" s="271">
        <v>-1846.4932857950973</v>
      </c>
      <c r="X134" s="271">
        <v>-1447.7487550000001</v>
      </c>
      <c r="Y134" s="271">
        <v>-2773.7163190000001</v>
      </c>
      <c r="Z134" s="271">
        <v>-1325.967564</v>
      </c>
      <c r="AA134" s="271">
        <v>520.5257217950973</v>
      </c>
      <c r="AB134" s="271">
        <v>-1447.7487550000001</v>
      </c>
      <c r="AC134" s="271">
        <v>-2773.7163190000001</v>
      </c>
      <c r="AD134" s="271">
        <v>-1325.967564</v>
      </c>
      <c r="AG134" s="402">
        <f>IF(ISERROR(VLOOKUP(B134,Acc_Cash!$A:$H,3,FALSE)),0,VLOOKUP(B134,Acc_Cash!$A:$H,3,FALSE))</f>
        <v>0</v>
      </c>
      <c r="AH134" s="402">
        <f t="shared" si="23"/>
        <v>-2773.7163190000001</v>
      </c>
      <c r="AI134" s="402">
        <f>AH134-(IF(ISERROR(VLOOKUP(A134,'YTD Last'!$E$2:$Z$383,21,0)),0,VLOOKUP(A134,'YTD Last'!$E$2:$Z$383,21,0)))</f>
        <v>-2773.7163190000001</v>
      </c>
      <c r="AJ134" s="402">
        <f>AH134-IF(ISERROR(VLOOKUP(A134,'QTD Last'!$A$2:$AH$600,34,0)),0,VLOOKUP(A134,'QTD Last'!$A$2:$AH$600,34,0))</f>
        <v>-1325.967564</v>
      </c>
      <c r="AK134" s="402">
        <f>AH134-IF(ISERROR(VLOOKUP(A134,'MTD Last'!$A$2:$AH$600,34,0)),0,VLOOKUP(A134,'MTD Last'!$A$2:$AH$600,34,0))</f>
        <v>-1325.967564</v>
      </c>
      <c r="AL134" s="402">
        <f t="shared" si="25"/>
        <v>-1325.967564</v>
      </c>
      <c r="AM134" s="403" t="str">
        <f ca="1">ROUND((L134-Control!$C$3)/365,0)&amp;" Year"</f>
        <v>-8 Year</v>
      </c>
      <c r="AN134" s="45" t="str">
        <f t="shared" si="26"/>
        <v>Code</v>
      </c>
      <c r="AO134" s="45" t="str">
        <f t="shared" si="27"/>
        <v>Code</v>
      </c>
      <c r="AP134" s="45" t="str">
        <f t="shared" si="24"/>
        <v>Code</v>
      </c>
      <c r="AQ134" s="402">
        <f>AH134-(IF(ISERROR(VLOOKUP(A134,'WTD Last'!$A$1:$AQ$605,34,0)),0,VLOOKUP(A134,'WTD Last'!$A$1:$AQ$605,34,0)))</f>
        <v>-2773.7163190000001</v>
      </c>
      <c r="AR134" s="563">
        <f>R134-(IF(ISERROR(VLOOKUP(A134,'WTD Last'!$A$1:$AQ$605,18,0)),0,VLOOKUP(A134,'WTD Last'!$A$1:$AQ$605,18,0)))</f>
        <v>57.398172000000002</v>
      </c>
      <c r="AS134" s="402">
        <f>O134-(IF(ISERROR(VLOOKUP(A134,'WTD Last'!$A$1:$AQ$605,15,0)),0,VLOOKUP(A134,'WTD Last'!$A$1:$AQ$605,15,0)))</f>
        <v>4258.8900100000001</v>
      </c>
      <c r="AT134" s="402">
        <f t="shared" si="28"/>
        <v>-161.11111111111109</v>
      </c>
      <c r="AU134" s="564">
        <v>11352</v>
      </c>
      <c r="AV134" s="564">
        <v>86727</v>
      </c>
      <c r="AW134" s="77"/>
      <c r="AX134" s="271"/>
    </row>
    <row r="135" spans="1:50">
      <c r="A135" s="77">
        <v>1302</v>
      </c>
      <c r="B135" s="77">
        <v>463</v>
      </c>
      <c r="C135" s="77" t="s">
        <v>27</v>
      </c>
      <c r="D135" s="77" t="s">
        <v>28</v>
      </c>
      <c r="E135" s="77" t="s">
        <v>324</v>
      </c>
      <c r="F135" s="77" t="s">
        <v>197</v>
      </c>
      <c r="G135" s="77" t="s">
        <v>477</v>
      </c>
      <c r="H135" s="77" t="s">
        <v>468</v>
      </c>
      <c r="I135" s="77" t="s">
        <v>405</v>
      </c>
      <c r="J135" s="454" t="s">
        <v>481</v>
      </c>
      <c r="K135" s="410">
        <v>36896</v>
      </c>
      <c r="L135" s="410">
        <v>38722</v>
      </c>
      <c r="M135" s="77" t="s">
        <v>30</v>
      </c>
      <c r="N135" s="271">
        <v>-10000000</v>
      </c>
      <c r="O135" s="271">
        <v>4091.2514169999999</v>
      </c>
      <c r="P135" s="411">
        <v>1.4</v>
      </c>
      <c r="Q135" s="271">
        <v>217.92233899999999</v>
      </c>
      <c r="R135" s="271">
        <v>217.04157799999999</v>
      </c>
      <c r="S135" s="411">
        <v>-0.70799305465498563</v>
      </c>
      <c r="T135" s="271">
        <v>-2896.5775880833685</v>
      </c>
      <c r="U135" s="271">
        <v>-1762.391511</v>
      </c>
      <c r="V135" s="271">
        <v>0</v>
      </c>
      <c r="W135" s="271">
        <v>-4658.9690990833687</v>
      </c>
      <c r="X135" s="271">
        <v>275080.35453900002</v>
      </c>
      <c r="Y135" s="271">
        <v>271632.98615499999</v>
      </c>
      <c r="Z135" s="271">
        <v>-3447.3683840000303</v>
      </c>
      <c r="AA135" s="271">
        <v>1211.6007150833384</v>
      </c>
      <c r="AB135" s="271">
        <v>275080.35453900002</v>
      </c>
      <c r="AC135" s="271">
        <v>271632.98615499999</v>
      </c>
      <c r="AD135" s="271">
        <v>-3447.3683840000303</v>
      </c>
      <c r="AF135" s="271">
        <v>51148.825215334007</v>
      </c>
      <c r="AG135" s="402">
        <f>IF(ISERROR(VLOOKUP(B135,Acc_Cash!$A:$H,3,FALSE)),0,VLOOKUP(B135,Acc_Cash!$A:$H,3,FALSE))</f>
        <v>0</v>
      </c>
      <c r="AH135" s="402">
        <f t="shared" si="23"/>
        <v>271632.98615499999</v>
      </c>
      <c r="AI135" s="402">
        <f>AH135-(IF(ISERROR(VLOOKUP(A135,'YTD Last'!$E$2:$Z$500,21,0)),0,VLOOKUP(A135,'YTD Last'!$E$2:$Z$500,21,0)))</f>
        <v>99246.209869999991</v>
      </c>
      <c r="AJ135" s="402">
        <f>AH135-IF(ISERROR(VLOOKUP(A135,'QTD Last'!$A$2:$AH$600,34,0)),0,VLOOKUP(A135,'QTD Last'!$A$2:$AH$600,34,0))</f>
        <v>-3447.3683840000303</v>
      </c>
      <c r="AK135" s="402">
        <f>AH135-IF(ISERROR(VLOOKUP(A135,'MTD Last'!$A$2:$AH$600,34,0)),0,VLOOKUP(A135,'MTD Last'!$A$2:$AH$600,34,0))</f>
        <v>-3447.3683840000303</v>
      </c>
      <c r="AL135" s="402">
        <f t="shared" si="25"/>
        <v>-3447.3683840000303</v>
      </c>
      <c r="AM135" s="403" t="str">
        <f ca="1">ROUND((L135-Control!$C$3)/365,0)&amp;" Year"</f>
        <v>-9 Year</v>
      </c>
      <c r="AN135" s="45" t="str">
        <f t="shared" si="26"/>
        <v>Code</v>
      </c>
      <c r="AO135" s="45">
        <f t="shared" si="27"/>
        <v>10</v>
      </c>
      <c r="AP135" s="45">
        <f t="shared" si="24"/>
        <v>10</v>
      </c>
      <c r="AQ135" s="402">
        <f>AH135-(IF(ISERROR(VLOOKUP(A135,'WTD Last'!$A$1:$AQ$605,34,0)),0,VLOOKUP(A135,'WTD Last'!$A$1:$AQ$605,34,0)))</f>
        <v>29695.906810999993</v>
      </c>
      <c r="AR135" s="563">
        <f>R135-(IF(ISERROR(VLOOKUP(A135,'WTD Last'!$A$1:$AQ$605,18,0)),0,VLOOKUP(A135,'WTD Last'!$A$1:$AQ$605,18,0)))</f>
        <v>9.0349709999999845</v>
      </c>
      <c r="AS135" s="402">
        <f>O135-(IF(ISERROR(VLOOKUP(A135,'WTD Last'!$A$1:$AQ$605,15,0)),0,VLOOKUP(A135,'WTD Last'!$A$1:$AQ$605,15,0)))</f>
        <v>-49.045048999999835</v>
      </c>
      <c r="AT135" s="402">
        <f t="shared" si="28"/>
        <v>-388.88888888888891</v>
      </c>
      <c r="AV135" s="564">
        <v>51127</v>
      </c>
      <c r="AW135" s="77"/>
      <c r="AX135" s="271"/>
    </row>
    <row r="136" spans="1:50">
      <c r="A136" s="77">
        <v>1496</v>
      </c>
      <c r="B136" s="77">
        <v>547</v>
      </c>
      <c r="C136" s="77" t="s">
        <v>27</v>
      </c>
      <c r="D136" s="77" t="s">
        <v>301</v>
      </c>
      <c r="E136" s="77" t="s">
        <v>324</v>
      </c>
      <c r="F136" s="77" t="s">
        <v>197</v>
      </c>
      <c r="G136" s="77" t="s">
        <v>477</v>
      </c>
      <c r="H136" s="77" t="s">
        <v>468</v>
      </c>
      <c r="I136" s="77" t="s">
        <v>405</v>
      </c>
      <c r="J136" s="454" t="s">
        <v>486</v>
      </c>
      <c r="K136" s="410">
        <v>36896</v>
      </c>
      <c r="L136" s="410">
        <v>38722</v>
      </c>
      <c r="M136" s="77" t="s">
        <v>30</v>
      </c>
      <c r="N136" s="271">
        <v>10000000</v>
      </c>
      <c r="O136" s="271">
        <v>-4091.2514169999999</v>
      </c>
      <c r="P136" s="411">
        <v>1.4</v>
      </c>
      <c r="Q136" s="271">
        <v>217.92233899999999</v>
      </c>
      <c r="R136" s="271">
        <v>217.04157799999999</v>
      </c>
      <c r="S136" s="411">
        <v>-0.70799305465498563</v>
      </c>
      <c r="T136" s="271">
        <v>2896.5775880833685</v>
      </c>
      <c r="U136" s="271">
        <v>1762.391511</v>
      </c>
      <c r="V136" s="271">
        <v>0</v>
      </c>
      <c r="W136" s="271">
        <v>4658.9690990833687</v>
      </c>
      <c r="X136" s="271">
        <v>-275080.35453900002</v>
      </c>
      <c r="Y136" s="271">
        <v>-271632.98615499999</v>
      </c>
      <c r="Z136" s="271">
        <v>3447.3683840000303</v>
      </c>
      <c r="AA136" s="271">
        <v>-1211.6007150833384</v>
      </c>
      <c r="AB136" s="271">
        <v>-275080.35453900002</v>
      </c>
      <c r="AC136" s="271">
        <v>-271632.98615499999</v>
      </c>
      <c r="AD136" s="271">
        <v>3447.3683840000303</v>
      </c>
      <c r="AF136" s="271">
        <v>-51148.825215334007</v>
      </c>
      <c r="AG136" s="402">
        <f>IF(ISERROR(VLOOKUP(B136,Acc_Cash!$A:$H,3,FALSE)),0,VLOOKUP(B136,Acc_Cash!$A:$H,3,FALSE))</f>
        <v>0</v>
      </c>
      <c r="AH136" s="402">
        <f t="shared" si="23"/>
        <v>-271632.98615499999</v>
      </c>
      <c r="AI136" s="402">
        <f>AH136-(IF(ISERROR(VLOOKUP(A136,'YTD Last'!$E$2:$Z$383,21,0)),0,VLOOKUP(A136,'YTD Last'!$E$2:$Z$383,21,0)))</f>
        <v>-99246.209869999991</v>
      </c>
      <c r="AJ136" s="402">
        <f>AH136-IF(ISERROR(VLOOKUP(A136,'QTD Last'!$A$2:$AH$600,34,0)),0,VLOOKUP(A136,'QTD Last'!$A$2:$AH$600,34,0))</f>
        <v>3447.3683840000303</v>
      </c>
      <c r="AK136" s="402">
        <f>AH136-IF(ISERROR(VLOOKUP(A136,'MTD Last'!$A$2:$AH$600,34,0)),0,VLOOKUP(A136,'MTD Last'!$A$2:$AH$600,34,0))</f>
        <v>3447.3683840000303</v>
      </c>
      <c r="AL136" s="402">
        <f t="shared" si="25"/>
        <v>3447.3683840000303</v>
      </c>
      <c r="AM136" s="403" t="str">
        <f ca="1">ROUND((L136-Control!$C$3)/365,0)&amp;" Year"</f>
        <v>-9 Year</v>
      </c>
      <c r="AN136" s="45" t="str">
        <f t="shared" si="26"/>
        <v>Code</v>
      </c>
      <c r="AO136" s="45">
        <f t="shared" si="27"/>
        <v>10</v>
      </c>
      <c r="AP136" s="45">
        <f t="shared" si="24"/>
        <v>10</v>
      </c>
      <c r="AQ136" s="402">
        <f>AH136-(IF(ISERROR(VLOOKUP(A136,'WTD Last'!$A$1:$AQ$605,34,0)),0,VLOOKUP(A136,'WTD Last'!$A$1:$AQ$605,34,0)))</f>
        <v>-29695.906810999993</v>
      </c>
      <c r="AR136" s="563">
        <f>R136-(IF(ISERROR(VLOOKUP(A136,'WTD Last'!$A$1:$AQ$605,18,0)),0,VLOOKUP(A136,'WTD Last'!$A$1:$AQ$605,18,0)))</f>
        <v>9.0349709999999845</v>
      </c>
      <c r="AS136" s="402">
        <f>O136-(IF(ISERROR(VLOOKUP(A136,'WTD Last'!$A$1:$AQ$605,15,0)),0,VLOOKUP(A136,'WTD Last'!$A$1:$AQ$605,15,0)))</f>
        <v>49.045048999999835</v>
      </c>
      <c r="AT136" s="402">
        <f t="shared" si="28"/>
        <v>388.88888888888891</v>
      </c>
      <c r="AV136" s="564">
        <v>51127</v>
      </c>
      <c r="AW136" s="77"/>
      <c r="AX136" s="271"/>
    </row>
    <row r="137" spans="1:50">
      <c r="A137" s="77">
        <v>1702</v>
      </c>
      <c r="B137" s="77">
        <v>908</v>
      </c>
      <c r="C137" s="77" t="s">
        <v>27</v>
      </c>
      <c r="D137" s="77" t="s">
        <v>28</v>
      </c>
      <c r="E137" s="77" t="s">
        <v>324</v>
      </c>
      <c r="F137" s="77" t="s">
        <v>197</v>
      </c>
      <c r="G137" s="77" t="s">
        <v>477</v>
      </c>
      <c r="H137" s="77" t="s">
        <v>468</v>
      </c>
      <c r="I137" s="77" t="s">
        <v>286</v>
      </c>
      <c r="J137" s="454" t="s">
        <v>481</v>
      </c>
      <c r="K137" s="410">
        <v>36969</v>
      </c>
      <c r="L137" s="410">
        <v>38795</v>
      </c>
      <c r="M137" s="77" t="s">
        <v>30</v>
      </c>
      <c r="N137" s="271">
        <v>10000000</v>
      </c>
      <c r="O137" s="271">
        <v>-4327.0797499999999</v>
      </c>
      <c r="P137" s="411">
        <v>2</v>
      </c>
      <c r="Q137" s="271">
        <v>218.85621399999999</v>
      </c>
      <c r="R137" s="271">
        <v>217.98461499999999</v>
      </c>
      <c r="S137" s="411">
        <v>-0.72375850762842986</v>
      </c>
      <c r="T137" s="271">
        <v>3131.7607822491991</v>
      </c>
      <c r="U137" s="271">
        <v>1916.9509739999999</v>
      </c>
      <c r="V137" s="271">
        <v>0</v>
      </c>
      <c r="W137" s="271">
        <v>5048.7117562491985</v>
      </c>
      <c r="X137" s="271">
        <v>-68996.220667999994</v>
      </c>
      <c r="Y137" s="271">
        <v>-64980.733382999999</v>
      </c>
      <c r="Z137" s="271">
        <v>4015.4872849999956</v>
      </c>
      <c r="AA137" s="271">
        <v>-1033.2244712492029</v>
      </c>
      <c r="AB137" s="271">
        <v>-68996.220667999994</v>
      </c>
      <c r="AC137" s="271">
        <v>-64980.733382999999</v>
      </c>
      <c r="AD137" s="271">
        <v>4015.4872849999956</v>
      </c>
      <c r="AF137" s="271">
        <v>-54097.151034499999</v>
      </c>
      <c r="AG137" s="402">
        <f>IF(ISERROR(VLOOKUP(B137,Acc_Cash!$A:$H,3,FALSE)),0,VLOOKUP(B137,Acc_Cash!$A:$H,3,FALSE))</f>
        <v>0</v>
      </c>
      <c r="AH137" s="402">
        <f t="shared" si="23"/>
        <v>-64980.733382999999</v>
      </c>
      <c r="AI137" s="402">
        <f>AH137-(IF(ISERROR(VLOOKUP(A137,'YTD Last'!$E$2:$Z$500,21,0)),0,VLOOKUP(A137,'YTD Last'!$E$2:$Z$500,21,0)))</f>
        <v>-64980.733382999999</v>
      </c>
      <c r="AJ137" s="402">
        <f>AH137-IF(ISERROR(VLOOKUP(A137,'QTD Last'!$A$2:$AH$600,34,0)),0,VLOOKUP(A137,'QTD Last'!$A$2:$AH$600,34,0))</f>
        <v>4015.4872849999956</v>
      </c>
      <c r="AK137" s="402">
        <f>AH137-IF(ISERROR(VLOOKUP(A137,'MTD Last'!$A$2:$AH$600,34,0)),0,VLOOKUP(A137,'MTD Last'!$A$2:$AH$600,34,0))</f>
        <v>4015.4872849999956</v>
      </c>
      <c r="AL137" s="402">
        <f t="shared" si="25"/>
        <v>4015.4872849999956</v>
      </c>
      <c r="AM137" s="403" t="str">
        <f ca="1">ROUND((L137-Control!$C$3)/365,0)&amp;" Year"</f>
        <v>-8 Year</v>
      </c>
      <c r="AN137" s="45" t="str">
        <f t="shared" si="26"/>
        <v>Code</v>
      </c>
      <c r="AO137" s="45">
        <f t="shared" si="27"/>
        <v>10</v>
      </c>
      <c r="AP137" s="45">
        <f t="shared" si="24"/>
        <v>10</v>
      </c>
      <c r="AQ137" s="402">
        <f>AH137-(IF(ISERROR(VLOOKUP(A137,'WTD Last'!$A$1:$AQ$605,34,0)),0,VLOOKUP(A137,'WTD Last'!$A$1:$AQ$605,34,0)))</f>
        <v>-23999.995864999997</v>
      </c>
      <c r="AR137" s="563">
        <f>R137-(IF(ISERROR(VLOOKUP(A137,'WTD Last'!$A$1:$AQ$605,18,0)),0,VLOOKUP(A137,'WTD Last'!$A$1:$AQ$605,18,0)))</f>
        <v>7.0504829999999856</v>
      </c>
      <c r="AS137" s="402">
        <f>O137-(IF(ISERROR(VLOOKUP(A137,'WTD Last'!$A$1:$AQ$605,15,0)),0,VLOOKUP(A137,'WTD Last'!$A$1:$AQ$605,15,0)))</f>
        <v>53.747448000000077</v>
      </c>
      <c r="AT137" s="402">
        <f t="shared" si="28"/>
        <v>555.55555555555554</v>
      </c>
      <c r="AU137" s="564">
        <v>89135</v>
      </c>
      <c r="AV137" s="564">
        <v>51127</v>
      </c>
      <c r="AW137" s="77"/>
      <c r="AX137" s="271"/>
    </row>
    <row r="138" spans="1:50">
      <c r="A138" s="77">
        <v>1600</v>
      </c>
      <c r="B138" s="77">
        <v>654</v>
      </c>
      <c r="C138" s="77" t="s">
        <v>27</v>
      </c>
      <c r="D138" s="77" t="s">
        <v>28</v>
      </c>
      <c r="E138" s="77" t="s">
        <v>263</v>
      </c>
      <c r="F138" s="77" t="s">
        <v>209</v>
      </c>
      <c r="G138" s="77" t="s">
        <v>474</v>
      </c>
      <c r="H138" s="77" t="s">
        <v>478</v>
      </c>
      <c r="I138" s="77" t="s">
        <v>264</v>
      </c>
      <c r="J138" s="454" t="s">
        <v>469</v>
      </c>
      <c r="K138" s="410">
        <v>36899</v>
      </c>
      <c r="L138" s="410">
        <v>38726</v>
      </c>
      <c r="M138" s="77" t="s">
        <v>45</v>
      </c>
      <c r="N138" s="271">
        <v>-10000000</v>
      </c>
      <c r="O138" s="271">
        <v>4132.6561389999997</v>
      </c>
      <c r="P138" s="411">
        <v>0.27</v>
      </c>
      <c r="Q138" s="271">
        <v>22.294087999999999</v>
      </c>
      <c r="R138" s="271">
        <v>22.272065999999999</v>
      </c>
      <c r="S138" s="411">
        <v>-5.0760248903722422E-3</v>
      </c>
      <c r="T138" s="271">
        <v>-20.977465424913646</v>
      </c>
      <c r="U138" s="271">
        <v>-302.48462999999998</v>
      </c>
      <c r="V138" s="271">
        <v>0</v>
      </c>
      <c r="W138" s="271">
        <v>-323.46209542491363</v>
      </c>
      <c r="X138" s="271">
        <v>-26589.521726999999</v>
      </c>
      <c r="Y138" s="271">
        <v>-26766.887320999998</v>
      </c>
      <c r="Z138" s="271">
        <v>-177.36559399999896</v>
      </c>
      <c r="AA138" s="271">
        <v>146.09650142491466</v>
      </c>
      <c r="AB138" s="271">
        <v>-23451.958163214</v>
      </c>
      <c r="AC138" s="271">
        <v>-23487.943624177497</v>
      </c>
      <c r="AD138" s="271">
        <v>-35.985460963496735</v>
      </c>
      <c r="AF138" s="271">
        <v>8157.8632183859991</v>
      </c>
      <c r="AG138" s="402">
        <f>IF(ISERROR(VLOOKUP(B138,Acc_Cash!$A:$H,3,FALSE)),0,VLOOKUP(B138,Acc_Cash!$A:$H,3,FALSE))</f>
        <v>0</v>
      </c>
      <c r="AH138" s="402">
        <f t="shared" si="23"/>
        <v>-23487.943624177497</v>
      </c>
      <c r="AI138" s="402">
        <f>AH138-(IF(ISERROR(VLOOKUP(A138,'YTD Last'!$E$2:$Z$383,21,0)),0,VLOOKUP(A138,'YTD Last'!$E$2:$Z$383,21,0)))</f>
        <v>-23487.943624177497</v>
      </c>
      <c r="AJ138" s="402">
        <f>AH138-IF(ISERROR(VLOOKUP(A138,'QTD Last'!$A$2:$AH$600,34,0)),0,VLOOKUP(A138,'QTD Last'!$A$2:$AH$600,34,0))</f>
        <v>-35.985460963496735</v>
      </c>
      <c r="AK138" s="402">
        <f>AH138-IF(ISERROR(VLOOKUP(A138,'MTD Last'!$A$2:$AH$600,34,0)),0,VLOOKUP(A138,'MTD Last'!$A$2:$AH$600,34,0))</f>
        <v>-35.985460963496735</v>
      </c>
      <c r="AL138" s="402">
        <f t="shared" si="25"/>
        <v>-35.985460963496735</v>
      </c>
      <c r="AM138" s="403" t="str">
        <f ca="1">ROUND((L138-Control!$C$3)/365,0)&amp;" Year"</f>
        <v>-9 Year</v>
      </c>
      <c r="AN138" s="45">
        <f t="shared" si="26"/>
        <v>3</v>
      </c>
      <c r="AO138" s="45" t="str">
        <f t="shared" si="27"/>
        <v>Code</v>
      </c>
      <c r="AP138" s="45">
        <f t="shared" si="24"/>
        <v>3</v>
      </c>
      <c r="AQ138" s="402">
        <f>AH138-(IF(ISERROR(VLOOKUP(A138,'WTD Last'!$A$1:$AQ$605,34,0)),0,VLOOKUP(A138,'WTD Last'!$A$1:$AQ$605,34,0)))</f>
        <v>-5789.2631412074988</v>
      </c>
      <c r="AR138" s="563"/>
      <c r="AS138" s="402"/>
      <c r="AT138" s="402">
        <f t="shared" si="28"/>
        <v>-75</v>
      </c>
      <c r="AU138" s="564">
        <v>90590</v>
      </c>
      <c r="AV138" s="564">
        <v>55900</v>
      </c>
      <c r="AW138" s="77"/>
      <c r="AX138" s="271"/>
    </row>
    <row r="139" spans="1:50">
      <c r="A139" s="77">
        <v>272</v>
      </c>
      <c r="B139" s="77">
        <v>409</v>
      </c>
      <c r="C139" s="77" t="s">
        <v>27</v>
      </c>
      <c r="D139" s="77" t="s">
        <v>28</v>
      </c>
      <c r="E139" s="77" t="s">
        <v>237</v>
      </c>
      <c r="F139" s="77" t="s">
        <v>200</v>
      </c>
      <c r="G139" s="77" t="s">
        <v>477</v>
      </c>
      <c r="H139" s="77" t="s">
        <v>478</v>
      </c>
      <c r="I139" s="77" t="s">
        <v>281</v>
      </c>
      <c r="J139" s="454" t="s">
        <v>479</v>
      </c>
      <c r="K139" s="410">
        <v>36860</v>
      </c>
      <c r="L139" s="410">
        <v>38182</v>
      </c>
      <c r="M139" s="77" t="s">
        <v>30</v>
      </c>
      <c r="N139" s="271">
        <v>-10000000</v>
      </c>
      <c r="O139" s="271">
        <v>2893.9841229999997</v>
      </c>
      <c r="P139" s="411">
        <v>0.31</v>
      </c>
      <c r="Q139" s="271">
        <v>24.924952999999999</v>
      </c>
      <c r="R139" s="271">
        <v>24.401592000000001</v>
      </c>
      <c r="S139" s="411">
        <v>-0.52465701185476676</v>
      </c>
      <c r="T139" s="271">
        <v>-1518.3490623283176</v>
      </c>
      <c r="U139" s="271">
        <v>-355.25358299999999</v>
      </c>
      <c r="V139" s="271">
        <v>0</v>
      </c>
      <c r="W139" s="271">
        <v>-1873.6026453283175</v>
      </c>
      <c r="X139" s="271">
        <v>-25066.781147999998</v>
      </c>
      <c r="Y139" s="271">
        <v>-26754.543656000002</v>
      </c>
      <c r="Z139" s="271">
        <v>-1687.7625080000034</v>
      </c>
      <c r="AA139" s="271">
        <v>185.84013732831409</v>
      </c>
      <c r="AB139" s="271">
        <v>-25066.781147999998</v>
      </c>
      <c r="AC139" s="271">
        <v>-26754.543656000002</v>
      </c>
      <c r="AD139" s="271">
        <v>-1687.7625080000034</v>
      </c>
      <c r="AF139" s="271">
        <v>16662.113588172499</v>
      </c>
      <c r="AG139" s="402">
        <f>IF(ISERROR(VLOOKUP(B139,Acc_Cash!$A:$H,3,FALSE)),0,VLOOKUP(B139,Acc_Cash!$A:$H,3,FALSE))</f>
        <v>-4047.2222219999999</v>
      </c>
      <c r="AH139" s="402">
        <f t="shared" si="23"/>
        <v>-30801.765878000002</v>
      </c>
      <c r="AI139" s="402">
        <f>AH139-(IF(ISERROR(VLOOKUP(A139,'YTD Last'!$E$2:$Z$500,21,0)),0,VLOOKUP(A139,'YTD Last'!$E$2:$Z$500,21,0)))</f>
        <v>-63171.710831000004</v>
      </c>
      <c r="AJ139" s="402">
        <f>AH139-IF(ISERROR(VLOOKUP(A139,'QTD Last'!$A$2:$AH$600,34,0)),0,VLOOKUP(A139,'QTD Last'!$A$2:$AH$600,34,0))</f>
        <v>-1687.7625080000034</v>
      </c>
      <c r="AK139" s="402">
        <f>AH139-IF(ISERROR(VLOOKUP(A139,'MTD Last'!$A$2:$AH$600,34,0)),0,VLOOKUP(A139,'MTD Last'!$A$2:$AH$600,34,0))</f>
        <v>-1687.7625080000034</v>
      </c>
      <c r="AL139" s="402">
        <f t="shared" si="25"/>
        <v>-1687.7625080000034</v>
      </c>
      <c r="AM139" s="403" t="str">
        <f ca="1">ROUND((L139-Control!$C$3)/365,0)&amp;" Year"</f>
        <v>-10 Year</v>
      </c>
      <c r="AN139" s="45">
        <f t="shared" si="26"/>
        <v>6</v>
      </c>
      <c r="AO139" s="45" t="str">
        <f t="shared" si="27"/>
        <v>Code</v>
      </c>
      <c r="AP139" s="45">
        <f t="shared" si="24"/>
        <v>6</v>
      </c>
      <c r="AQ139" s="402">
        <f>AH139-(IF(ISERROR(VLOOKUP(A139,'WTD Last'!$A$1:$AQ$605,34,0)),0,VLOOKUP(A139,'WTD Last'!$A$1:$AQ$605,34,0)))</f>
        <v>-8187.2547720000002</v>
      </c>
      <c r="AR139" s="563">
        <f>R139-(IF(ISERROR(VLOOKUP(A139,'WTD Last'!$A$1:$AQ$605,18,0)),0,VLOOKUP(A139,'WTD Last'!$A$1:$AQ$605,18,0)))</f>
        <v>-2.4970149999999975</v>
      </c>
      <c r="AS139" s="402">
        <f>O139-(IF(ISERROR(VLOOKUP(A139,'WTD Last'!$A$1:$AQ$605,15,0)),0,VLOOKUP(A139,'WTD Last'!$A$1:$AQ$605,15,0)))</f>
        <v>-26.259390000000167</v>
      </c>
      <c r="AT139" s="402">
        <f t="shared" si="28"/>
        <v>-86.111111111111114</v>
      </c>
      <c r="AU139" s="564">
        <v>61429</v>
      </c>
      <c r="AV139" s="564">
        <v>67434</v>
      </c>
      <c r="AW139" s="77"/>
      <c r="AX139" s="271"/>
    </row>
    <row r="140" spans="1:50">
      <c r="A140" s="77">
        <v>1612</v>
      </c>
      <c r="B140" s="77">
        <v>821</v>
      </c>
      <c r="C140" s="77" t="s">
        <v>27</v>
      </c>
      <c r="D140" s="77" t="s">
        <v>28</v>
      </c>
      <c r="E140" s="77" t="s">
        <v>237</v>
      </c>
      <c r="F140" s="77" t="s">
        <v>200</v>
      </c>
      <c r="G140" s="77" t="s">
        <v>477</v>
      </c>
      <c r="H140" s="77" t="s">
        <v>478</v>
      </c>
      <c r="I140" s="77" t="s">
        <v>286</v>
      </c>
      <c r="J140" s="454" t="s">
        <v>479</v>
      </c>
      <c r="K140" s="410">
        <v>36909</v>
      </c>
      <c r="L140" s="410">
        <v>37839</v>
      </c>
      <c r="M140" s="77" t="s">
        <v>30</v>
      </c>
      <c r="N140" s="271">
        <v>-17000000</v>
      </c>
      <c r="O140" s="271">
        <v>3606.0793320000002</v>
      </c>
      <c r="P140" s="411">
        <v>0.32</v>
      </c>
      <c r="Q140" s="271">
        <v>19.806493</v>
      </c>
      <c r="R140" s="271">
        <v>19.278925999999998</v>
      </c>
      <c r="S140" s="411">
        <v>-0.52031391571987895</v>
      </c>
      <c r="T140" s="271">
        <v>-1876.2932576294454</v>
      </c>
      <c r="U140" s="271">
        <v>-476.27690400000006</v>
      </c>
      <c r="V140" s="271">
        <v>0</v>
      </c>
      <c r="W140" s="271">
        <v>-2352.5701616294455</v>
      </c>
      <c r="X140" s="271">
        <v>-57427.651134</v>
      </c>
      <c r="Y140" s="271">
        <v>-59574.280751999999</v>
      </c>
      <c r="Z140" s="271">
        <v>-2146.629617999999</v>
      </c>
      <c r="AA140" s="271">
        <v>205.94054362944644</v>
      </c>
      <c r="AB140" s="271">
        <v>-57427.651134</v>
      </c>
      <c r="AC140" s="271">
        <v>-59574.280751999999</v>
      </c>
      <c r="AD140" s="271">
        <v>-2146.629617999999</v>
      </c>
      <c r="AF140" s="271">
        <v>20762.001753990004</v>
      </c>
      <c r="AG140" s="402">
        <f>IF(ISERROR(VLOOKUP(B140,Acc_Cash!$A:$H,3,FALSE)),0,VLOOKUP(B140,Acc_Cash!$A:$H,3,FALSE))</f>
        <v>0</v>
      </c>
      <c r="AH140" s="402">
        <f t="shared" si="23"/>
        <v>-59574.280751999999</v>
      </c>
      <c r="AI140" s="402">
        <f>AH140-(IF(ISERROR(VLOOKUP(A140,'YTD Last'!$E$2:$Z$500,21,0)),0,VLOOKUP(A140,'YTD Last'!$E$2:$Z$500,21,0)))</f>
        <v>-59574.280751999999</v>
      </c>
      <c r="AJ140" s="402">
        <f>AH140-IF(ISERROR(VLOOKUP(A140,'QTD Last'!$A$2:$AH$600,34,0)),0,VLOOKUP(A140,'QTD Last'!$A$2:$AH$600,34,0))</f>
        <v>-2146.629617999999</v>
      </c>
      <c r="AK140" s="402">
        <f>AH140-IF(ISERROR(VLOOKUP(A140,'MTD Last'!$A$2:$AH$600,34,0)),0,VLOOKUP(A140,'MTD Last'!$A$2:$AH$600,34,0))</f>
        <v>-2146.629617999999</v>
      </c>
      <c r="AL140" s="402">
        <f t="shared" si="25"/>
        <v>-2146.629617999999</v>
      </c>
      <c r="AM140" s="403" t="str">
        <f ca="1">ROUND((L140-Control!$C$3)/365,0)&amp;" Year"</f>
        <v>-11 Year</v>
      </c>
      <c r="AN140" s="45">
        <f t="shared" si="26"/>
        <v>6</v>
      </c>
      <c r="AO140" s="45" t="str">
        <f t="shared" si="27"/>
        <v>Code</v>
      </c>
      <c r="AP140" s="45">
        <f t="shared" si="24"/>
        <v>6</v>
      </c>
      <c r="AQ140" s="402">
        <f>AH140-(IF(ISERROR(VLOOKUP(A140,'WTD Last'!$A$1:$AQ$605,34,0)),0,VLOOKUP(A140,'WTD Last'!$A$1:$AQ$605,34,0)))</f>
        <v>-10371.379799999995</v>
      </c>
      <c r="AR140" s="563">
        <f>R140-(IF(ISERROR(VLOOKUP(A140,'WTD Last'!$A$1:$AQ$605,18,0)),0,VLOOKUP(A140,'WTD Last'!$A$1:$AQ$605,18,0)))</f>
        <v>-2.515117</v>
      </c>
      <c r="AS140" s="402">
        <f>O140-(IF(ISERROR(VLOOKUP(A140,'WTD Last'!$A$1:$AQ$605,15,0)),0,VLOOKUP(A140,'WTD Last'!$A$1:$AQ$605,15,0)))</f>
        <v>-38.604497999999694</v>
      </c>
      <c r="AT140" s="402">
        <f t="shared" si="28"/>
        <v>-151.11111111111111</v>
      </c>
      <c r="AU140" s="564">
        <v>89135</v>
      </c>
      <c r="AV140" s="564">
        <v>67434</v>
      </c>
      <c r="AW140" s="77"/>
      <c r="AX140" s="271"/>
    </row>
    <row r="141" spans="1:50">
      <c r="A141" s="77">
        <v>9</v>
      </c>
      <c r="B141" s="77">
        <v>2</v>
      </c>
      <c r="C141" s="77" t="s">
        <v>27</v>
      </c>
      <c r="D141" s="77" t="s">
        <v>28</v>
      </c>
      <c r="E141" s="77" t="s">
        <v>29</v>
      </c>
      <c r="F141" s="77" t="s">
        <v>199</v>
      </c>
      <c r="G141" s="77" t="s">
        <v>473</v>
      </c>
      <c r="H141" s="77" t="s">
        <v>478</v>
      </c>
      <c r="I141" s="77" t="s">
        <v>97</v>
      </c>
      <c r="J141" s="454" t="s">
        <v>469</v>
      </c>
      <c r="K141" s="410">
        <v>36623</v>
      </c>
      <c r="L141" s="410">
        <v>38449</v>
      </c>
      <c r="M141" s="77" t="s">
        <v>30</v>
      </c>
      <c r="N141" s="271">
        <v>-10000000</v>
      </c>
      <c r="O141" s="271">
        <v>3419.9417309999999</v>
      </c>
      <c r="P141" s="411">
        <v>0.26</v>
      </c>
      <c r="Q141" s="271">
        <v>149.2749</v>
      </c>
      <c r="R141" s="271">
        <v>144.41476299999999</v>
      </c>
      <c r="S141" s="411">
        <v>-4.7176253570151738</v>
      </c>
      <c r="T141" s="271">
        <v>-16134.003829679967</v>
      </c>
      <c r="U141" s="271">
        <v>-1242.5731919999998</v>
      </c>
      <c r="V141" s="271">
        <v>0</v>
      </c>
      <c r="W141" s="271">
        <v>-17376.577021679965</v>
      </c>
      <c r="X141" s="271">
        <v>426542.75780399999</v>
      </c>
      <c r="Y141" s="271">
        <v>410288.41252000001</v>
      </c>
      <c r="Z141" s="271">
        <v>-16254.345283999981</v>
      </c>
      <c r="AA141" s="271">
        <v>1122.2317376799838</v>
      </c>
      <c r="AB141" s="271">
        <v>426542.75780399999</v>
      </c>
      <c r="AC141" s="271">
        <v>410288.41252000001</v>
      </c>
      <c r="AD141" s="271">
        <v>-16254.345283999981</v>
      </c>
      <c r="AF141" s="271">
        <v>25316.118663727499</v>
      </c>
      <c r="AG141" s="402">
        <f>IF(ISERROR(VLOOKUP(B141,Acc_Cash!$A:$H,3,FALSE)),0,VLOOKUP(B141,Acc_Cash!$A:$H,3,FALSE))</f>
        <v>-19933.333332999999</v>
      </c>
      <c r="AH141" s="402">
        <f t="shared" si="23"/>
        <v>390355.079187</v>
      </c>
      <c r="AI141" s="402">
        <f>AH141-(IF(ISERROR(VLOOKUP(A141,'YTD Last'!$E$2:$Z$383,21,0)),0,VLOOKUP(A141,'YTD Last'!$E$2:$Z$383,21,0)))</f>
        <v>123877.92407899996</v>
      </c>
      <c r="AJ141" s="402">
        <f>AH141-IF(ISERROR(VLOOKUP(A141,'QTD Last'!$A$2:$AH$600,34,0)),0,VLOOKUP(A141,'QTD Last'!$A$2:$AH$600,34,0))</f>
        <v>-16254.345283999981</v>
      </c>
      <c r="AK141" s="402">
        <f>AH141-IF(ISERROR(VLOOKUP(A141,'MTD Last'!$A$2:$AH$600,34,0)),0,VLOOKUP(A141,'MTD Last'!$A$2:$AH$600,34,0))</f>
        <v>-16254.345283999981</v>
      </c>
      <c r="AL141" s="402">
        <f t="shared" si="25"/>
        <v>-16254.345283999981</v>
      </c>
      <c r="AM141" s="403" t="str">
        <f ca="1">ROUND((L141-Control!$C$3)/365,0)&amp;" Year"</f>
        <v>-9 Year</v>
      </c>
      <c r="AN141" s="45">
        <f t="shared" si="26"/>
        <v>7</v>
      </c>
      <c r="AO141" s="45" t="str">
        <f t="shared" si="27"/>
        <v>Code</v>
      </c>
      <c r="AP141" s="45">
        <f t="shared" si="24"/>
        <v>7</v>
      </c>
      <c r="AQ141" s="402">
        <f>AH141-(IF(ISERROR(VLOOKUP(A141,'WTD Last'!$A$1:$AQ$605,34,0)),0,VLOOKUP(A141,'WTD Last'!$A$1:$AQ$605,34,0)))</f>
        <v>-28799.698482999986</v>
      </c>
      <c r="AR141" s="563">
        <f>R141-(IF(ISERROR(VLOOKUP(A141,'WTD Last'!$A$1:$AQ$605,18,0)),0,VLOOKUP(A141,'WTD Last'!$A$1:$AQ$605,18,0)))</f>
        <v>-7.4659660000000088</v>
      </c>
      <c r="AS141" s="402">
        <f>O141-(IF(ISERROR(VLOOKUP(A141,'WTD Last'!$A$1:$AQ$605,15,0)),0,VLOOKUP(A141,'WTD Last'!$A$1:$AQ$605,15,0)))</f>
        <v>-29.554121000000123</v>
      </c>
      <c r="AT141" s="402">
        <f t="shared" si="28"/>
        <v>-72.222222222222229</v>
      </c>
      <c r="AU141" s="564">
        <v>122</v>
      </c>
      <c r="AV141" s="564">
        <v>93020</v>
      </c>
      <c r="AW141" s="77"/>
      <c r="AX141" s="271"/>
    </row>
    <row r="142" spans="1:50">
      <c r="A142" s="77">
        <v>10</v>
      </c>
      <c r="B142" s="77">
        <v>3</v>
      </c>
      <c r="C142" s="77" t="s">
        <v>27</v>
      </c>
      <c r="D142" s="77" t="s">
        <v>28</v>
      </c>
      <c r="E142" s="77" t="s">
        <v>29</v>
      </c>
      <c r="F142" s="77" t="s">
        <v>199</v>
      </c>
      <c r="G142" s="77" t="s">
        <v>473</v>
      </c>
      <c r="H142" s="77" t="s">
        <v>478</v>
      </c>
      <c r="I142" s="77" t="s">
        <v>259</v>
      </c>
      <c r="J142" s="454" t="s">
        <v>469</v>
      </c>
      <c r="K142" s="410">
        <v>36642</v>
      </c>
      <c r="L142" s="410">
        <v>36860</v>
      </c>
      <c r="M142" s="77" t="s">
        <v>30</v>
      </c>
      <c r="N142" s="271">
        <v>0</v>
      </c>
      <c r="O142" s="271">
        <v>0</v>
      </c>
      <c r="P142" s="411">
        <v>0.1</v>
      </c>
      <c r="Q142" s="271">
        <v>0</v>
      </c>
      <c r="R142" s="271">
        <v>0</v>
      </c>
      <c r="T142" s="271">
        <v>0</v>
      </c>
      <c r="U142" s="271">
        <v>0</v>
      </c>
      <c r="V142" s="271">
        <v>0</v>
      </c>
      <c r="W142" s="271">
        <v>0</v>
      </c>
      <c r="X142" s="271">
        <v>0</v>
      </c>
      <c r="Y142" s="271">
        <v>0</v>
      </c>
      <c r="Z142" s="271">
        <v>0</v>
      </c>
      <c r="AA142" s="271">
        <v>0</v>
      </c>
      <c r="AB142" s="271">
        <v>0</v>
      </c>
      <c r="AC142" s="271">
        <v>0</v>
      </c>
      <c r="AD142" s="271">
        <v>0</v>
      </c>
      <c r="AF142" s="271">
        <v>0</v>
      </c>
      <c r="AG142" s="402">
        <f>IF(ISERROR(VLOOKUP(B142,Acc_Cash!$A:$H,3,FALSE)),0,VLOOKUP(B142,Acc_Cash!$A:$H,3,FALSE))</f>
        <v>6083.3255559999998</v>
      </c>
      <c r="AH142" s="402">
        <f t="shared" si="23"/>
        <v>6083.3255559999998</v>
      </c>
      <c r="AI142" s="402">
        <f>AH142-(IF(ISERROR(VLOOKUP(A142,'YTD Last'!$E$2:$Z$500,21,0)),0,VLOOKUP(A142,'YTD Last'!$E$2:$Z$500,21,0)))</f>
        <v>2.5555999999596679E-2</v>
      </c>
      <c r="AJ142" s="402">
        <f>AH142-IF(ISERROR(VLOOKUP(A142,'QTD Last'!$A$2:$AH$600,34,0)),0,VLOOKUP(A142,'QTD Last'!$A$2:$AH$600,34,0))</f>
        <v>0</v>
      </c>
      <c r="AK142" s="402">
        <f>AH142-IF(ISERROR(VLOOKUP(A142,'MTD Last'!$A$2:$AH$600,34,0)),0,VLOOKUP(A142,'MTD Last'!$A$2:$AH$600,34,0))</f>
        <v>0</v>
      </c>
      <c r="AL142" s="402">
        <f t="shared" si="25"/>
        <v>0</v>
      </c>
      <c r="AM142" s="403" t="str">
        <f ca="1">ROUND((L142-Control!$C$3)/365,0)&amp;" Year"</f>
        <v>-14 Year</v>
      </c>
      <c r="AN142" s="45">
        <f t="shared" si="26"/>
        <v>7</v>
      </c>
      <c r="AO142" s="45" t="str">
        <f t="shared" si="27"/>
        <v>Code</v>
      </c>
      <c r="AP142" s="45">
        <f t="shared" si="24"/>
        <v>7</v>
      </c>
      <c r="AQ142" s="402">
        <f>AH142-(IF(ISERROR(VLOOKUP(A142,'WTD Last'!$A$1:$AQ$605,34,0)),0,VLOOKUP(A142,'WTD Last'!$A$1:$AQ$605,34,0)))</f>
        <v>0</v>
      </c>
      <c r="AR142" s="563">
        <f>R142-(IF(ISERROR(VLOOKUP(A142,'WTD Last'!$A$1:$AQ$605,18,0)),0,VLOOKUP(A142,'WTD Last'!$A$1:$AQ$605,18,0)))</f>
        <v>0</v>
      </c>
      <c r="AS142" s="402">
        <f>O142-(IF(ISERROR(VLOOKUP(A142,'WTD Last'!$A$1:$AQ$605,15,0)),0,VLOOKUP(A142,'WTD Last'!$A$1:$AQ$605,15,0)))</f>
        <v>0</v>
      </c>
      <c r="AT142" s="402">
        <f t="shared" si="28"/>
        <v>0</v>
      </c>
      <c r="AU142" s="564">
        <v>81224</v>
      </c>
      <c r="AV142" s="564">
        <v>93020</v>
      </c>
      <c r="AW142" s="77"/>
      <c r="AX142" s="271"/>
    </row>
    <row r="143" spans="1:50">
      <c r="A143" s="77">
        <v>1303</v>
      </c>
      <c r="B143" s="77">
        <v>464</v>
      </c>
      <c r="C143" s="77" t="s">
        <v>27</v>
      </c>
      <c r="D143" s="77" t="s">
        <v>28</v>
      </c>
      <c r="E143" s="77" t="s">
        <v>29</v>
      </c>
      <c r="F143" s="77" t="s">
        <v>199</v>
      </c>
      <c r="G143" s="77" t="s">
        <v>473</v>
      </c>
      <c r="H143" s="77" t="s">
        <v>478</v>
      </c>
      <c r="I143" s="77" t="s">
        <v>405</v>
      </c>
      <c r="J143" s="454" t="s">
        <v>480</v>
      </c>
      <c r="K143" s="410">
        <v>36896</v>
      </c>
      <c r="L143" s="410">
        <v>38722</v>
      </c>
      <c r="M143" s="77" t="s">
        <v>30</v>
      </c>
      <c r="N143" s="271">
        <v>-10000000</v>
      </c>
      <c r="O143" s="271">
        <v>4067.535856</v>
      </c>
      <c r="P143" s="411">
        <v>0.95</v>
      </c>
      <c r="Q143" s="271">
        <v>156.667969</v>
      </c>
      <c r="R143" s="271">
        <v>151.62232900000001</v>
      </c>
      <c r="S143" s="411">
        <v>-4.8879061745435113</v>
      </c>
      <c r="T143" s="271">
        <v>-19881.733625719527</v>
      </c>
      <c r="U143" s="271">
        <v>-1480.893012</v>
      </c>
      <c r="V143" s="271">
        <v>0</v>
      </c>
      <c r="W143" s="271">
        <v>-21362.626637719528</v>
      </c>
      <c r="X143" s="271">
        <v>226092.179149</v>
      </c>
      <c r="Y143" s="271">
        <v>206051.53619000001</v>
      </c>
      <c r="Z143" s="271">
        <v>-20040.64295899999</v>
      </c>
      <c r="AA143" s="271">
        <v>1321.9836787195381</v>
      </c>
      <c r="AB143" s="271">
        <v>226092.179149</v>
      </c>
      <c r="AC143" s="271">
        <v>206051.53619000001</v>
      </c>
      <c r="AD143" s="271">
        <v>-20040.64295899999</v>
      </c>
      <c r="AF143" s="271">
        <v>30109.934174039998</v>
      </c>
      <c r="AG143" s="402">
        <f>IF(ISERROR(VLOOKUP(B143,Acc_Cash!$A:$H,3,FALSE)),0,VLOOKUP(B143,Acc_Cash!$A:$H,3,FALSE))</f>
        <v>0</v>
      </c>
      <c r="AH143" s="402">
        <f t="shared" si="23"/>
        <v>206051.53619000001</v>
      </c>
      <c r="AI143" s="402">
        <f>AH143-(IF(ISERROR(VLOOKUP(A143,'YTD Last'!$E$2:$Z$500,21,0)),0,VLOOKUP(A143,'YTD Last'!$E$2:$Z$500,21,0)))</f>
        <v>162336.82888700001</v>
      </c>
      <c r="AJ143" s="402">
        <f>AH143-IF(ISERROR(VLOOKUP(A143,'QTD Last'!$A$2:$AH$600,34,0)),0,VLOOKUP(A143,'QTD Last'!$A$2:$AH$600,34,0))</f>
        <v>-20040.64295899999</v>
      </c>
      <c r="AK143" s="402">
        <f>AH143-IF(ISERROR(VLOOKUP(A143,'MTD Last'!$A$2:$AH$600,34,0)),0,VLOOKUP(A143,'MTD Last'!$A$2:$AH$600,34,0))</f>
        <v>-20040.64295899999</v>
      </c>
      <c r="AL143" s="402">
        <f t="shared" si="25"/>
        <v>-20040.64295899999</v>
      </c>
      <c r="AM143" s="403" t="str">
        <f ca="1">ROUND((L143-Control!$C$3)/365,0)&amp;" Year"</f>
        <v>-9 Year</v>
      </c>
      <c r="AN143" s="45">
        <f t="shared" si="26"/>
        <v>7</v>
      </c>
      <c r="AO143" s="45" t="str">
        <f t="shared" si="27"/>
        <v>Code</v>
      </c>
      <c r="AP143" s="45">
        <f t="shared" si="24"/>
        <v>7</v>
      </c>
      <c r="AQ143" s="402">
        <f>AH143-(IF(ISERROR(VLOOKUP(A143,'WTD Last'!$A$1:$AQ$605,34,0)),0,VLOOKUP(A143,'WTD Last'!$A$1:$AQ$605,34,0)))</f>
        <v>-33481.62076999998</v>
      </c>
      <c r="AR143" s="563">
        <f>R143-(IF(ISERROR(VLOOKUP(A143,'WTD Last'!$A$1:$AQ$605,18,0)),0,VLOOKUP(A143,'WTD Last'!$A$1:$AQ$605,18,0)))</f>
        <v>-7.4887569999999926</v>
      </c>
      <c r="AS143" s="402">
        <f>O143-(IF(ISERROR(VLOOKUP(A143,'WTD Last'!$A$1:$AQ$605,15,0)),0,VLOOKUP(A143,'WTD Last'!$A$1:$AQ$605,15,0)))</f>
        <v>-37.629685999999765</v>
      </c>
      <c r="AT143" s="402">
        <f t="shared" si="28"/>
        <v>-263.88888888888891</v>
      </c>
      <c r="AV143" s="564">
        <v>93020</v>
      </c>
      <c r="AW143" s="77"/>
      <c r="AX143" s="271"/>
    </row>
    <row r="144" spans="1:50">
      <c r="A144" s="77">
        <v>1497</v>
      </c>
      <c r="B144" s="77">
        <v>548</v>
      </c>
      <c r="C144" s="77" t="s">
        <v>27</v>
      </c>
      <c r="D144" s="77" t="s">
        <v>301</v>
      </c>
      <c r="E144" s="77" t="s">
        <v>29</v>
      </c>
      <c r="F144" s="77" t="s">
        <v>199</v>
      </c>
      <c r="G144" s="77" t="s">
        <v>473</v>
      </c>
      <c r="H144" s="77" t="s">
        <v>478</v>
      </c>
      <c r="I144" s="77" t="s">
        <v>405</v>
      </c>
      <c r="J144" s="454" t="s">
        <v>486</v>
      </c>
      <c r="K144" s="410">
        <v>36896</v>
      </c>
      <c r="L144" s="410">
        <v>38722</v>
      </c>
      <c r="M144" s="77" t="s">
        <v>30</v>
      </c>
      <c r="N144" s="271">
        <v>10000000</v>
      </c>
      <c r="O144" s="271">
        <v>-4067.535856</v>
      </c>
      <c r="P144" s="411">
        <v>0.95</v>
      </c>
      <c r="Q144" s="271">
        <v>156.667969</v>
      </c>
      <c r="R144" s="271">
        <v>151.62232900000001</v>
      </c>
      <c r="S144" s="411">
        <v>-4.8879061745435113</v>
      </c>
      <c r="T144" s="271">
        <v>19881.733625719527</v>
      </c>
      <c r="U144" s="271">
        <v>1480.893012</v>
      </c>
      <c r="V144" s="271">
        <v>0</v>
      </c>
      <c r="W144" s="271">
        <v>21362.626637719528</v>
      </c>
      <c r="X144" s="271">
        <v>-226092.179149</v>
      </c>
      <c r="Y144" s="271">
        <v>-206051.53619000001</v>
      </c>
      <c r="Z144" s="271">
        <v>20040.64295899999</v>
      </c>
      <c r="AA144" s="271">
        <v>-1321.9836787195381</v>
      </c>
      <c r="AB144" s="271">
        <v>-226092.179149</v>
      </c>
      <c r="AC144" s="271">
        <v>-206051.53619000001</v>
      </c>
      <c r="AD144" s="271">
        <v>20040.64295899999</v>
      </c>
      <c r="AF144" s="271">
        <v>-30109.934174039998</v>
      </c>
      <c r="AG144" s="402">
        <f>IF(ISERROR(VLOOKUP(B144,Acc_Cash!$A:$H,3,FALSE)),0,VLOOKUP(B144,Acc_Cash!$A:$H,3,FALSE))</f>
        <v>0</v>
      </c>
      <c r="AH144" s="402">
        <f t="shared" si="23"/>
        <v>-206051.53619000001</v>
      </c>
      <c r="AI144" s="402">
        <f>AH144-(IF(ISERROR(VLOOKUP(A144,'YTD Last'!$E$2:$Z$500,21,0)),0,VLOOKUP(A144,'YTD Last'!$E$2:$Z$500,21,0)))</f>
        <v>-162336.82888700001</v>
      </c>
      <c r="AJ144" s="402">
        <f>AH144-IF(ISERROR(VLOOKUP(A144,'QTD Last'!$A$2:$AH$600,34,0)),0,VLOOKUP(A144,'QTD Last'!$A$2:$AH$600,34,0))</f>
        <v>20040.64295899999</v>
      </c>
      <c r="AK144" s="402">
        <f>AH144-IF(ISERROR(VLOOKUP(A144,'MTD Last'!$A$2:$AH$600,34,0)),0,VLOOKUP(A144,'MTD Last'!$A$2:$AH$600,34,0))</f>
        <v>20040.64295899999</v>
      </c>
      <c r="AL144" s="402">
        <f t="shared" si="25"/>
        <v>20040.64295899999</v>
      </c>
      <c r="AM144" s="403" t="str">
        <f ca="1">ROUND((L144-Control!$C$3)/365,0)&amp;" Year"</f>
        <v>-9 Year</v>
      </c>
      <c r="AN144" s="45">
        <f t="shared" si="26"/>
        <v>7</v>
      </c>
      <c r="AO144" s="45" t="str">
        <f t="shared" si="27"/>
        <v>Code</v>
      </c>
      <c r="AP144" s="45">
        <f t="shared" si="24"/>
        <v>7</v>
      </c>
      <c r="AQ144" s="402">
        <f>AH144-(IF(ISERROR(VLOOKUP(A144,'WTD Last'!$A$1:$AQ$605,34,0)),0,VLOOKUP(A144,'WTD Last'!$A$1:$AQ$605,34,0)))</f>
        <v>33481.62076999998</v>
      </c>
      <c r="AR144" s="563">
        <f>R144-(IF(ISERROR(VLOOKUP(A144,'WTD Last'!$A$1:$AQ$605,18,0)),0,VLOOKUP(A144,'WTD Last'!$A$1:$AQ$605,18,0)))</f>
        <v>-7.4887569999999926</v>
      </c>
      <c r="AS144" s="402">
        <f>O144-(IF(ISERROR(VLOOKUP(A144,'WTD Last'!$A$1:$AQ$605,15,0)),0,VLOOKUP(A144,'WTD Last'!$A$1:$AQ$605,15,0)))</f>
        <v>37.629685999999765</v>
      </c>
      <c r="AT144" s="402">
        <f t="shared" si="28"/>
        <v>263.88888888888891</v>
      </c>
      <c r="AV144" s="564">
        <v>93020</v>
      </c>
      <c r="AW144" s="77"/>
      <c r="AX144" s="271"/>
    </row>
    <row r="145" spans="1:233">
      <c r="A145" s="77">
        <v>1698</v>
      </c>
      <c r="B145" s="77">
        <v>904</v>
      </c>
      <c r="C145" s="77" t="s">
        <v>27</v>
      </c>
      <c r="D145" s="77" t="s">
        <v>57</v>
      </c>
      <c r="E145" s="77" t="s">
        <v>29</v>
      </c>
      <c r="F145" s="77" t="s">
        <v>199</v>
      </c>
      <c r="G145" s="77" t="s">
        <v>473</v>
      </c>
      <c r="H145" s="77" t="s">
        <v>478</v>
      </c>
      <c r="I145" s="77" t="s">
        <v>264</v>
      </c>
      <c r="J145" s="454" t="s">
        <v>480</v>
      </c>
      <c r="K145" s="410">
        <v>36761</v>
      </c>
      <c r="L145" s="410">
        <v>38587</v>
      </c>
      <c r="M145" s="77" t="s">
        <v>30</v>
      </c>
      <c r="N145" s="271">
        <v>10000000</v>
      </c>
      <c r="O145" s="271">
        <v>-3733.6083500000004</v>
      </c>
      <c r="P145" s="411">
        <v>0.52</v>
      </c>
      <c r="Q145" s="271">
        <v>153.03456700000001</v>
      </c>
      <c r="R145" s="271">
        <v>148.084068</v>
      </c>
      <c r="S145" s="411">
        <v>-4.7805854110310522</v>
      </c>
      <c r="T145" s="271">
        <v>17848.83360851372</v>
      </c>
      <c r="U145" s="271">
        <v>1334.888193</v>
      </c>
      <c r="V145" s="271">
        <v>0</v>
      </c>
      <c r="W145" s="271">
        <v>19183.721801513719</v>
      </c>
      <c r="X145" s="271">
        <v>-376636.16956200002</v>
      </c>
      <c r="Y145" s="271">
        <v>-358632.99351599999</v>
      </c>
      <c r="Z145" s="271">
        <v>18003.176046000037</v>
      </c>
      <c r="AA145" s="271">
        <v>-1180.5457555136818</v>
      </c>
      <c r="AB145" s="271">
        <v>-376636.16956200002</v>
      </c>
      <c r="AC145" s="271">
        <v>-358632.99351599999</v>
      </c>
      <c r="AD145" s="271">
        <v>18003.176046000037</v>
      </c>
      <c r="AF145" s="271">
        <v>-27638.035810875004</v>
      </c>
      <c r="AG145" s="402">
        <f>IF(ISERROR(VLOOKUP(B145,Acc_Cash!$A:$H,3,FALSE)),0,VLOOKUP(B145,Acc_Cash!$A:$H,3,FALSE))</f>
        <v>26577.777778</v>
      </c>
      <c r="AH145" s="402">
        <f t="shared" si="23"/>
        <v>-332055.215738</v>
      </c>
      <c r="AI145" s="402">
        <f>AH145-(IF(ISERROR(VLOOKUP(A145,'YTD Last'!$E$2:$Z$500,21,0)),0,VLOOKUP(A145,'YTD Last'!$E$2:$Z$500,21,0)))</f>
        <v>-143502.72151499998</v>
      </c>
      <c r="AJ145" s="402">
        <f>AH145-IF(ISERROR(VLOOKUP(A145,'QTD Last'!$A$2:$AH$600,34,0)),0,VLOOKUP(A145,'QTD Last'!$A$2:$AH$600,34,0))</f>
        <v>18003.176046000037</v>
      </c>
      <c r="AK145" s="402">
        <f>AH145-IF(ISERROR(VLOOKUP(A145,'MTD Last'!$A$2:$AH$600,34,0)),0,VLOOKUP(A145,'MTD Last'!$A$2:$AH$600,34,0))</f>
        <v>18003.176046000037</v>
      </c>
      <c r="AL145" s="402">
        <f t="shared" si="25"/>
        <v>18003.176046000037</v>
      </c>
      <c r="AM145" s="403" t="str">
        <f ca="1">ROUND((L145-Control!$C$3)/365,0)&amp;" Year"</f>
        <v>-9 Year</v>
      </c>
      <c r="AN145" s="45">
        <f t="shared" si="26"/>
        <v>7</v>
      </c>
      <c r="AO145" s="45" t="str">
        <f t="shared" si="27"/>
        <v>Code</v>
      </c>
      <c r="AP145" s="45">
        <f t="shared" si="24"/>
        <v>7</v>
      </c>
      <c r="AQ145" s="402">
        <f>AH145-(IF(ISERROR(VLOOKUP(A145,'WTD Last'!$A$1:$AQ$605,34,0)),0,VLOOKUP(A145,'WTD Last'!$A$1:$AQ$605,34,0)))</f>
        <v>31104.341697000025</v>
      </c>
      <c r="AR145" s="563"/>
      <c r="AS145" s="402"/>
      <c r="AT145" s="402">
        <f t="shared" si="28"/>
        <v>144.44444444444446</v>
      </c>
      <c r="AU145" s="564">
        <v>90590</v>
      </c>
      <c r="AV145" s="564">
        <v>93020</v>
      </c>
      <c r="AW145" s="77"/>
      <c r="AX145" s="271"/>
    </row>
    <row r="146" spans="1:233">
      <c r="A146" s="77">
        <v>1699</v>
      </c>
      <c r="B146" s="77">
        <v>905</v>
      </c>
      <c r="C146" s="77" t="s">
        <v>27</v>
      </c>
      <c r="D146" s="77" t="s">
        <v>54</v>
      </c>
      <c r="E146" s="77" t="s">
        <v>29</v>
      </c>
      <c r="F146" s="77" t="s">
        <v>199</v>
      </c>
      <c r="G146" s="77" t="s">
        <v>473</v>
      </c>
      <c r="H146" s="77" t="s">
        <v>478</v>
      </c>
      <c r="I146" s="77" t="s">
        <v>279</v>
      </c>
      <c r="J146" s="454" t="s">
        <v>480</v>
      </c>
      <c r="K146" s="410">
        <v>36761</v>
      </c>
      <c r="L146" s="410">
        <v>38587</v>
      </c>
      <c r="M146" s="77" t="s">
        <v>30</v>
      </c>
      <c r="N146" s="271">
        <v>-10000000</v>
      </c>
      <c r="O146" s="271">
        <v>3733.6083500000004</v>
      </c>
      <c r="P146" s="411">
        <v>0.52</v>
      </c>
      <c r="Q146" s="271">
        <v>153.03456700000001</v>
      </c>
      <c r="R146" s="271">
        <v>148.084068</v>
      </c>
      <c r="S146" s="411">
        <v>-4.7805854110310522</v>
      </c>
      <c r="T146" s="271">
        <v>-17848.83360851372</v>
      </c>
      <c r="U146" s="271">
        <v>-1334.888193</v>
      </c>
      <c r="V146" s="271">
        <v>0</v>
      </c>
      <c r="W146" s="271">
        <v>-19183.721801513719</v>
      </c>
      <c r="X146" s="271">
        <v>376636.16956200002</v>
      </c>
      <c r="Y146" s="271">
        <v>358632.99351599999</v>
      </c>
      <c r="Z146" s="271">
        <v>-18003.176046000037</v>
      </c>
      <c r="AA146" s="271">
        <v>1180.5457555136818</v>
      </c>
      <c r="AB146" s="271">
        <v>376636.16956200002</v>
      </c>
      <c r="AC146" s="271">
        <v>358632.99351599999</v>
      </c>
      <c r="AD146" s="271">
        <v>-18003.176046000037</v>
      </c>
      <c r="AF146" s="271">
        <v>27638.035810875004</v>
      </c>
      <c r="AG146" s="402">
        <f>IF(ISERROR(VLOOKUP(B146,Acc_Cash!$A:$H,3,FALSE)),0,VLOOKUP(B146,Acc_Cash!$A:$H,3,FALSE))</f>
        <v>-26577.777778</v>
      </c>
      <c r="AH146" s="402">
        <f t="shared" si="23"/>
        <v>332055.215738</v>
      </c>
      <c r="AI146" s="402">
        <f>AH146-(IF(ISERROR(VLOOKUP(A146,'YTD Last'!$E$2:$Z$500,21,0)),0,VLOOKUP(A146,'YTD Last'!$E$2:$Z$500,21,0)))</f>
        <v>143502.72151500001</v>
      </c>
      <c r="AJ146" s="402">
        <f>AH146-IF(ISERROR(VLOOKUP(A146,'QTD Last'!$A$2:$AH$600,34,0)),0,VLOOKUP(A146,'QTD Last'!$A$2:$AH$600,34,0))</f>
        <v>-18003.176046000037</v>
      </c>
      <c r="AK146" s="402">
        <f>AH146-IF(ISERROR(VLOOKUP(A146,'MTD Last'!$A$2:$AH$600,34,0)),0,VLOOKUP(A146,'MTD Last'!$A$2:$AH$600,34,0))</f>
        <v>-18003.176046000037</v>
      </c>
      <c r="AL146" s="402">
        <f t="shared" si="25"/>
        <v>-18003.176046000037</v>
      </c>
      <c r="AM146" s="403" t="str">
        <f ca="1">ROUND((L146-Control!$C$3)/365,0)&amp;" Year"</f>
        <v>-9 Year</v>
      </c>
      <c r="AN146" s="45">
        <f t="shared" si="26"/>
        <v>7</v>
      </c>
      <c r="AO146" s="45" t="str">
        <f t="shared" si="27"/>
        <v>Code</v>
      </c>
      <c r="AP146" s="45">
        <f t="shared" si="24"/>
        <v>7</v>
      </c>
      <c r="AQ146" s="402">
        <f>AH146-(IF(ISERROR(VLOOKUP(A146,'WTD Last'!$A$1:$AQ$605,34,0)),0,VLOOKUP(A146,'WTD Last'!$A$1:$AQ$605,34,0)))</f>
        <v>-31104.341697000025</v>
      </c>
      <c r="AR146" s="563">
        <f>R146-(IF(ISERROR(VLOOKUP(A146,'WTD Last'!$A$1:$AQ$605,18,0)),0,VLOOKUP(A146,'WTD Last'!$A$1:$AQ$605,18,0)))</f>
        <v>-7.464650000000006</v>
      </c>
      <c r="AS146" s="402">
        <f>O146-(IF(ISERROR(VLOOKUP(A146,'WTD Last'!$A$1:$AQ$605,15,0)),0,VLOOKUP(A146,'WTD Last'!$A$1:$AQ$605,15,0)))</f>
        <v>-32.757191999999577</v>
      </c>
      <c r="AT146" s="402">
        <f t="shared" si="28"/>
        <v>-144.44444444444446</v>
      </c>
      <c r="AU146" s="564">
        <v>45549</v>
      </c>
      <c r="AV146" s="564">
        <v>93020</v>
      </c>
      <c r="AW146" s="77"/>
      <c r="AX146" s="271"/>
    </row>
    <row r="147" spans="1:233">
      <c r="A147" s="77">
        <v>1700</v>
      </c>
      <c r="B147" s="77">
        <v>906</v>
      </c>
      <c r="C147" s="77" t="s">
        <v>27</v>
      </c>
      <c r="D147" s="77" t="s">
        <v>59</v>
      </c>
      <c r="E147" s="77" t="s">
        <v>29</v>
      </c>
      <c r="F147" s="77" t="s">
        <v>199</v>
      </c>
      <c r="G147" s="77" t="s">
        <v>473</v>
      </c>
      <c r="H147" s="77" t="s">
        <v>478</v>
      </c>
      <c r="I147" s="77" t="s">
        <v>277</v>
      </c>
      <c r="J147" s="454" t="s">
        <v>480</v>
      </c>
      <c r="K147" s="410">
        <v>36761</v>
      </c>
      <c r="L147" s="410">
        <v>38587</v>
      </c>
      <c r="M147" s="77" t="s">
        <v>30</v>
      </c>
      <c r="N147" s="271">
        <v>10000000</v>
      </c>
      <c r="O147" s="271">
        <v>-3733.6083500000004</v>
      </c>
      <c r="P147" s="411">
        <v>0.52</v>
      </c>
      <c r="Q147" s="271">
        <v>153.03456700000001</v>
      </c>
      <c r="R147" s="271">
        <v>148.084068</v>
      </c>
      <c r="S147" s="411">
        <v>-4.7805854110310522</v>
      </c>
      <c r="T147" s="271">
        <v>17848.83360851372</v>
      </c>
      <c r="U147" s="271">
        <v>1334.888193</v>
      </c>
      <c r="V147" s="271">
        <v>0</v>
      </c>
      <c r="W147" s="271">
        <v>19183.721801513719</v>
      </c>
      <c r="X147" s="271">
        <v>-376636.16956200002</v>
      </c>
      <c r="Y147" s="271">
        <v>-358632.99351599999</v>
      </c>
      <c r="Z147" s="271">
        <v>18003.176046000037</v>
      </c>
      <c r="AA147" s="271">
        <v>-1180.5457555136818</v>
      </c>
      <c r="AB147" s="271">
        <v>-376636.16956200002</v>
      </c>
      <c r="AC147" s="271">
        <v>-358632.99351599999</v>
      </c>
      <c r="AD147" s="271">
        <v>18003.176046000037</v>
      </c>
      <c r="AF147" s="271">
        <v>-27638.035810875004</v>
      </c>
      <c r="AG147" s="402">
        <f>IF(ISERROR(VLOOKUP(B147,Acc_Cash!$A:$H,3,FALSE)),0,VLOOKUP(B147,Acc_Cash!$A:$H,3,FALSE))</f>
        <v>26577.777778</v>
      </c>
      <c r="AH147" s="402">
        <f t="shared" si="23"/>
        <v>-332055.215738</v>
      </c>
      <c r="AI147" s="402">
        <f>AH147-(IF(ISERROR(VLOOKUP(A147,'YTD Last'!$E$2:$Z$383,21,0)),0,VLOOKUP(A147,'YTD Last'!$E$2:$Z$383,21,0)))</f>
        <v>-332055.215738</v>
      </c>
      <c r="AJ147" s="402">
        <f>AH147-IF(ISERROR(VLOOKUP(A147,'QTD Last'!$A$2:$AH$600,34,0)),0,VLOOKUP(A147,'QTD Last'!$A$2:$AH$600,34,0))</f>
        <v>18003.176046000037</v>
      </c>
      <c r="AK147" s="402">
        <f>AH147-IF(ISERROR(VLOOKUP(A147,'MTD Last'!$A$2:$AH$600,34,0)),0,VLOOKUP(A147,'MTD Last'!$A$2:$AH$600,34,0))</f>
        <v>18003.176046000037</v>
      </c>
      <c r="AL147" s="402">
        <f t="shared" si="25"/>
        <v>18003.176046000037</v>
      </c>
      <c r="AM147" s="403" t="str">
        <f ca="1">ROUND((L147-Control!$C$3)/365,0)&amp;" Year"</f>
        <v>-9 Year</v>
      </c>
      <c r="AN147" s="45">
        <f t="shared" si="26"/>
        <v>7</v>
      </c>
      <c r="AO147" s="45" t="str">
        <f t="shared" si="27"/>
        <v>Code</v>
      </c>
      <c r="AP147" s="45">
        <f t="shared" si="24"/>
        <v>7</v>
      </c>
      <c r="AQ147" s="402">
        <f>AH147-(IF(ISERROR(VLOOKUP(A147,'WTD Last'!$A$1:$AQ$605,34,0)),0,VLOOKUP(A147,'WTD Last'!$A$1:$AQ$605,34,0)))</f>
        <v>31104.341697000025</v>
      </c>
      <c r="AR147" s="563">
        <f>R147-(IF(ISERROR(VLOOKUP(A147,'WTD Last'!$A$1:$AQ$605,18,0)),0,VLOOKUP(A147,'WTD Last'!$A$1:$AQ$605,18,0)))</f>
        <v>-7.464650000000006</v>
      </c>
      <c r="AS147" s="402">
        <f>O147-(IF(ISERROR(VLOOKUP(A147,'WTD Last'!$A$1:$AQ$605,15,0)),0,VLOOKUP(A147,'WTD Last'!$A$1:$AQ$605,15,0)))</f>
        <v>32.757191999999577</v>
      </c>
      <c r="AT147" s="402">
        <f t="shared" si="28"/>
        <v>144.44444444444446</v>
      </c>
      <c r="AU147" s="564">
        <v>1305</v>
      </c>
      <c r="AV147" s="564">
        <v>93020</v>
      </c>
      <c r="AW147" s="77"/>
      <c r="AX147" s="271"/>
    </row>
    <row r="148" spans="1:233">
      <c r="A148" s="77">
        <v>1727</v>
      </c>
      <c r="B148" s="77">
        <v>932</v>
      </c>
      <c r="C148" s="77" t="s">
        <v>27</v>
      </c>
      <c r="D148" s="77" t="s">
        <v>28</v>
      </c>
      <c r="E148" s="77" t="s">
        <v>29</v>
      </c>
      <c r="F148" s="77" t="s">
        <v>199</v>
      </c>
      <c r="G148" s="77" t="s">
        <v>473</v>
      </c>
      <c r="H148" s="77" t="s">
        <v>478</v>
      </c>
      <c r="I148" s="77" t="s">
        <v>259</v>
      </c>
      <c r="J148" s="454" t="s">
        <v>469</v>
      </c>
      <c r="K148" s="410">
        <v>36979</v>
      </c>
      <c r="L148" s="410">
        <v>38805</v>
      </c>
      <c r="M148" s="77" t="s">
        <v>45</v>
      </c>
      <c r="N148" s="271">
        <v>10000000</v>
      </c>
      <c r="O148" s="271">
        <v>-4453.3695040000002</v>
      </c>
      <c r="P148" s="411">
        <v>1.66</v>
      </c>
      <c r="Q148" s="271">
        <v>159.22109499999999</v>
      </c>
      <c r="R148" s="271">
        <v>154.09317799999999</v>
      </c>
      <c r="S148" s="411">
        <v>-4.8050777850244195</v>
      </c>
      <c r="T148" s="271">
        <v>21398.78687217562</v>
      </c>
      <c r="U148" s="271">
        <v>1689.480102</v>
      </c>
      <c r="V148" s="271">
        <v>0</v>
      </c>
      <c r="W148" s="271">
        <v>23088.266974175622</v>
      </c>
      <c r="X148" s="271">
        <v>31225.338250000001</v>
      </c>
      <c r="Y148" s="271">
        <v>53668.372393999998</v>
      </c>
      <c r="Z148" s="271">
        <v>22443.034143999997</v>
      </c>
      <c r="AA148" s="271">
        <v>-645.23283017562426</v>
      </c>
      <c r="AB148" s="271">
        <v>27540.748336500001</v>
      </c>
      <c r="AC148" s="271">
        <v>47093.996775734995</v>
      </c>
      <c r="AD148" s="271">
        <v>19553.248439234994</v>
      </c>
      <c r="AF148" s="271">
        <v>-32966.067753360003</v>
      </c>
      <c r="AG148" s="271">
        <f>IF(ISERROR(VLOOKUP(B148,Acc_Cash!$A:$H,3,FALSE)),0,VLOOKUP(B148,Acc_Cash!$A:$H,3,FALSE))</f>
        <v>0</v>
      </c>
      <c r="AH148" s="271">
        <f t="shared" si="23"/>
        <v>47093.996775734995</v>
      </c>
      <c r="AI148" s="271">
        <f>AH148-(IF(ISERROR(VLOOKUP(A148,'YTD Last'!$E$2:$Z$500,21,0)),0,VLOOKUP(A148,'YTD Last'!$E$2:$Z$500,21,0)))</f>
        <v>47093.996775734995</v>
      </c>
      <c r="AJ148" s="271">
        <f>AH148-IF(ISERROR(VLOOKUP(A148,'QTD Last'!$A$2:$AH$600,34,0)),0,VLOOKUP(A148,'QTD Last'!$A$2:$AH$600,34,0))</f>
        <v>19553.248439234994</v>
      </c>
      <c r="AK148" s="271">
        <f>AH148-IF(ISERROR(VLOOKUP(A148,'MTD Last'!$A$2:$AH$600,34,0)),0,VLOOKUP(A148,'MTD Last'!$A$2:$AH$600,34,0))</f>
        <v>19553.248439234994</v>
      </c>
      <c r="AL148" s="271">
        <f t="shared" si="25"/>
        <v>19553.248439234994</v>
      </c>
      <c r="AM148" s="577" t="str">
        <f ca="1">ROUND((L148-Control!$C$3)/365,0)&amp;" Year"</f>
        <v>-8 Year</v>
      </c>
      <c r="AN148" s="77">
        <f t="shared" si="26"/>
        <v>7</v>
      </c>
      <c r="AO148" s="77" t="str">
        <f t="shared" si="27"/>
        <v>Code</v>
      </c>
      <c r="AP148" s="77">
        <f t="shared" si="24"/>
        <v>7</v>
      </c>
      <c r="AQ148" s="271">
        <f>AH148-(IF(ISERROR(VLOOKUP(A148,'WTD Last'!$A$1:$AQ$605,34,0)),0,VLOOKUP(A148,'WTD Last'!$A$1:$AQ$605,34,0)))</f>
        <v>47093.996775734995</v>
      </c>
      <c r="AR148" s="412"/>
      <c r="AS148" s="271"/>
      <c r="AT148" s="271">
        <f t="shared" si="28"/>
        <v>461.11111111111109</v>
      </c>
      <c r="AU148" s="578">
        <v>81224</v>
      </c>
      <c r="AV148" s="578">
        <v>93020</v>
      </c>
      <c r="AW148" s="77"/>
      <c r="AX148" s="271"/>
      <c r="AY148" s="77"/>
      <c r="AZ148" s="77"/>
      <c r="BA148" s="77"/>
      <c r="BB148" s="77"/>
      <c r="BC148" s="77"/>
      <c r="BD148" s="77"/>
      <c r="BE148" s="77"/>
      <c r="BF148" s="77"/>
      <c r="BG148" s="77"/>
      <c r="BH148" s="77"/>
      <c r="BI148" s="77"/>
      <c r="BJ148" s="77"/>
      <c r="BK148" s="77"/>
      <c r="BL148" s="77"/>
      <c r="BM148" s="77"/>
      <c r="BN148" s="77"/>
      <c r="BO148" s="77"/>
      <c r="BP148" s="77"/>
      <c r="BQ148" s="77"/>
      <c r="BR148" s="77"/>
      <c r="BS148" s="77"/>
      <c r="BT148" s="77"/>
      <c r="BU148" s="77"/>
      <c r="BV148" s="77"/>
      <c r="BW148" s="77"/>
      <c r="BX148" s="77"/>
      <c r="BY148" s="77"/>
      <c r="BZ148" s="77"/>
      <c r="CA148" s="77"/>
      <c r="CB148" s="77"/>
      <c r="CC148" s="77"/>
      <c r="CD148" s="77"/>
      <c r="CE148" s="77"/>
      <c r="CF148" s="77"/>
      <c r="CG148" s="77"/>
      <c r="CH148" s="77"/>
      <c r="CI148" s="77"/>
      <c r="CJ148" s="77"/>
      <c r="CK148" s="77"/>
      <c r="CL148" s="77"/>
      <c r="CM148" s="77"/>
      <c r="CN148" s="77"/>
      <c r="CO148" s="77"/>
      <c r="CP148" s="77"/>
      <c r="CQ148" s="77"/>
      <c r="CR148" s="77"/>
      <c r="CS148" s="77"/>
      <c r="CT148" s="77"/>
      <c r="CU148" s="77"/>
      <c r="CV148" s="77"/>
      <c r="CW148" s="77"/>
      <c r="CX148" s="77"/>
      <c r="CY148" s="77"/>
      <c r="CZ148" s="77"/>
      <c r="DA148" s="77"/>
      <c r="DB148" s="77"/>
      <c r="DC148" s="77"/>
      <c r="DD148" s="77"/>
      <c r="DE148" s="77"/>
      <c r="DF148" s="77"/>
      <c r="DG148" s="77"/>
      <c r="DH148" s="77"/>
      <c r="DI148" s="77"/>
      <c r="DJ148" s="77"/>
      <c r="DK148" s="77"/>
      <c r="DL148" s="77"/>
      <c r="DM148" s="77"/>
      <c r="DN148" s="77"/>
      <c r="DO148" s="77"/>
      <c r="DP148" s="77"/>
      <c r="DQ148" s="77"/>
      <c r="DR148" s="77"/>
      <c r="DS148" s="77"/>
      <c r="DT148" s="77"/>
      <c r="DU148" s="77"/>
      <c r="DV148" s="77"/>
      <c r="DW148" s="77"/>
      <c r="DX148" s="77"/>
      <c r="DY148" s="77"/>
      <c r="DZ148" s="77"/>
      <c r="EA148" s="77"/>
      <c r="EB148" s="77"/>
      <c r="EC148" s="77"/>
      <c r="ED148" s="77"/>
      <c r="EE148" s="77"/>
      <c r="EF148" s="77"/>
      <c r="EG148" s="77"/>
      <c r="EH148" s="77"/>
      <c r="EI148" s="77"/>
      <c r="EJ148" s="77"/>
      <c r="EK148" s="77"/>
      <c r="EL148" s="77"/>
      <c r="EM148" s="77"/>
      <c r="EN148" s="77"/>
      <c r="EO148" s="77"/>
      <c r="EP148" s="77"/>
      <c r="EQ148" s="77"/>
      <c r="ER148" s="77"/>
      <c r="ES148" s="77"/>
      <c r="ET148" s="77"/>
      <c r="EU148" s="77"/>
      <c r="EV148" s="77"/>
      <c r="EW148" s="77"/>
      <c r="EX148" s="77"/>
      <c r="EY148" s="77"/>
      <c r="EZ148" s="77"/>
      <c r="FA148" s="77"/>
      <c r="FB148" s="77"/>
      <c r="FC148" s="77"/>
      <c r="FD148" s="77"/>
      <c r="FE148" s="77"/>
      <c r="FF148" s="77"/>
      <c r="FG148" s="77"/>
      <c r="FH148" s="77"/>
      <c r="FI148" s="77"/>
      <c r="FJ148" s="77"/>
      <c r="FK148" s="77"/>
      <c r="FL148" s="77"/>
      <c r="FM148" s="77"/>
      <c r="FN148" s="77"/>
      <c r="FO148" s="77"/>
      <c r="FP148" s="77"/>
      <c r="FQ148" s="77"/>
      <c r="FR148" s="77"/>
      <c r="FS148" s="77"/>
      <c r="FT148" s="77"/>
      <c r="FU148" s="77"/>
      <c r="FV148" s="77"/>
      <c r="FW148" s="77"/>
      <c r="FX148" s="77"/>
      <c r="FY148" s="77"/>
      <c r="FZ148" s="77"/>
      <c r="GA148" s="77"/>
      <c r="GB148" s="77"/>
      <c r="GC148" s="77"/>
      <c r="GD148" s="77"/>
      <c r="GE148" s="77"/>
      <c r="GF148" s="77"/>
      <c r="GG148" s="77"/>
      <c r="GH148" s="77"/>
      <c r="GI148" s="77"/>
      <c r="GJ148" s="77"/>
      <c r="GK148" s="77"/>
      <c r="GL148" s="77"/>
      <c r="GM148" s="77"/>
      <c r="GN148" s="77"/>
      <c r="GO148" s="77"/>
      <c r="GP148" s="77"/>
      <c r="GQ148" s="77"/>
      <c r="GR148" s="77"/>
      <c r="GS148" s="77"/>
      <c r="GT148" s="77"/>
      <c r="GU148" s="77"/>
      <c r="GV148" s="77"/>
      <c r="GW148" s="77"/>
      <c r="GX148" s="77"/>
      <c r="GY148" s="77"/>
      <c r="GZ148" s="77"/>
      <c r="HA148" s="77"/>
      <c r="HB148" s="77"/>
      <c r="HC148" s="77"/>
      <c r="HD148" s="77"/>
      <c r="HE148" s="77"/>
      <c r="HF148" s="77"/>
      <c r="HG148" s="77"/>
      <c r="HH148" s="77"/>
      <c r="HI148" s="77"/>
      <c r="HJ148" s="77"/>
      <c r="HK148" s="77"/>
      <c r="HL148" s="77"/>
      <c r="HM148" s="77"/>
      <c r="HN148" s="77"/>
      <c r="HO148" s="77"/>
      <c r="HP148" s="77"/>
      <c r="HQ148" s="77"/>
      <c r="HR148" s="77"/>
      <c r="HS148" s="77"/>
      <c r="HT148" s="77"/>
      <c r="HU148" s="77"/>
      <c r="HV148" s="77"/>
      <c r="HW148" s="77"/>
      <c r="HX148" s="77"/>
      <c r="HY148" s="77"/>
    </row>
    <row r="149" spans="1:233">
      <c r="A149" s="77">
        <v>1744</v>
      </c>
      <c r="B149" s="77">
        <v>951</v>
      </c>
      <c r="C149" s="77" t="s">
        <v>27</v>
      </c>
      <c r="D149" s="77" t="s">
        <v>28</v>
      </c>
      <c r="E149" s="77" t="s">
        <v>29</v>
      </c>
      <c r="F149" s="77" t="s">
        <v>199</v>
      </c>
      <c r="G149" s="77" t="s">
        <v>473</v>
      </c>
      <c r="H149" s="77" t="s">
        <v>478</v>
      </c>
      <c r="I149" s="77" t="s">
        <v>259</v>
      </c>
      <c r="J149" s="454" t="s">
        <v>469</v>
      </c>
      <c r="K149" s="410">
        <v>36984</v>
      </c>
      <c r="L149" s="410">
        <v>38445</v>
      </c>
      <c r="M149" s="77" t="s">
        <v>30</v>
      </c>
      <c r="N149" s="271">
        <v>10000000</v>
      </c>
      <c r="O149" s="271">
        <v>-3544.0780810000001</v>
      </c>
      <c r="P149" s="411">
        <v>1.52</v>
      </c>
      <c r="Q149" s="271">
        <v>149.080397</v>
      </c>
      <c r="R149" s="271">
        <v>144.227206</v>
      </c>
      <c r="S149" s="411">
        <v>-4.7094582127034972</v>
      </c>
      <c r="T149" s="271">
        <v>16690.687625027902</v>
      </c>
      <c r="U149" s="271">
        <v>1517.060322</v>
      </c>
      <c r="V149" s="271">
        <v>0</v>
      </c>
      <c r="W149" s="271">
        <v>18207.747947027903</v>
      </c>
      <c r="X149" s="271">
        <v>10229.901898</v>
      </c>
      <c r="Y149" s="271">
        <v>27713.933645000001</v>
      </c>
      <c r="Z149" s="271">
        <v>17484.031747000001</v>
      </c>
      <c r="AA149" s="271">
        <v>-723.71620002790223</v>
      </c>
      <c r="AB149" s="271">
        <v>10229.901898</v>
      </c>
      <c r="AC149" s="271">
        <v>27713.933645000001</v>
      </c>
      <c r="AD149" s="271">
        <v>17484.031747000001</v>
      </c>
      <c r="AF149" s="271">
        <v>-26235.037994602502</v>
      </c>
      <c r="AG149" s="271">
        <f>IF(ISERROR(VLOOKUP(B149,Acc_Cash!$A:$H,3,FALSE)),0,VLOOKUP(B149,Acc_Cash!$A:$H,3,FALSE))</f>
        <v>0</v>
      </c>
      <c r="AH149" s="271">
        <f t="shared" si="23"/>
        <v>27713.933645000001</v>
      </c>
      <c r="AI149" s="271">
        <f>AH149-(IF(ISERROR(VLOOKUP(A149,'YTD Last'!$E$2:$Z$500,21,0)),0,VLOOKUP(A149,'YTD Last'!$E$2:$Z$500,21,0)))</f>
        <v>27713.933645000001</v>
      </c>
      <c r="AJ149" s="271">
        <f>AH149-IF(ISERROR(VLOOKUP(A149,'QTD Last'!$A$2:$AH$600,34,0)),0,VLOOKUP(A149,'QTD Last'!$A$2:$AH$600,34,0))</f>
        <v>17484.031747000001</v>
      </c>
      <c r="AK149" s="271">
        <f>AH149-IF(ISERROR(VLOOKUP(A149,'MTD Last'!$A$2:$AH$600,34,0)),0,VLOOKUP(A149,'MTD Last'!$A$2:$AH$600,34,0))</f>
        <v>17484.031747000001</v>
      </c>
      <c r="AL149" s="271">
        <f t="shared" si="25"/>
        <v>17484.031747000001</v>
      </c>
      <c r="AM149" s="577" t="str">
        <f ca="1">ROUND((L149-Control!$C$3)/365,0)&amp;" Year"</f>
        <v>-9 Year</v>
      </c>
      <c r="AN149" s="77">
        <f t="shared" si="26"/>
        <v>7</v>
      </c>
      <c r="AO149" s="77" t="str">
        <f t="shared" si="27"/>
        <v>Code</v>
      </c>
      <c r="AP149" s="77">
        <f t="shared" si="24"/>
        <v>7</v>
      </c>
      <c r="AQ149" s="271">
        <f>AH149-(IF(ISERROR(VLOOKUP(A149,'WTD Last'!$A$1:$AQ$605,34,0)),0,VLOOKUP(A149,'WTD Last'!$A$1:$AQ$605,34,0)))</f>
        <v>27713.933645000001</v>
      </c>
      <c r="AR149" s="412"/>
      <c r="AS149" s="271"/>
      <c r="AT149" s="271">
        <f t="shared" si="28"/>
        <v>422.22222222222223</v>
      </c>
      <c r="AU149" s="578">
        <v>81224</v>
      </c>
      <c r="AV149" s="578">
        <v>93020</v>
      </c>
      <c r="AW149" s="77"/>
      <c r="AX149" s="271"/>
      <c r="AY149" s="77"/>
      <c r="AZ149" s="77"/>
      <c r="BA149" s="77"/>
      <c r="BB149" s="77"/>
      <c r="BC149" s="77"/>
      <c r="BD149" s="77"/>
      <c r="BE149" s="77"/>
      <c r="BF149" s="77"/>
      <c r="BG149" s="77"/>
      <c r="BH149" s="77"/>
      <c r="BI149" s="77"/>
      <c r="BJ149" s="77"/>
      <c r="BK149" s="77"/>
      <c r="BL149" s="77"/>
      <c r="BM149" s="77"/>
      <c r="BN149" s="77"/>
      <c r="BO149" s="77"/>
      <c r="BP149" s="77"/>
      <c r="BQ149" s="77"/>
      <c r="BR149" s="77"/>
      <c r="BS149" s="77"/>
      <c r="BT149" s="77"/>
      <c r="BU149" s="77"/>
      <c r="BV149" s="77"/>
      <c r="BW149" s="77"/>
      <c r="BX149" s="77"/>
      <c r="BY149" s="77"/>
      <c r="BZ149" s="77"/>
      <c r="CA149" s="77"/>
      <c r="CB149" s="77"/>
      <c r="CC149" s="77"/>
      <c r="CD149" s="77"/>
      <c r="CE149" s="77"/>
      <c r="CF149" s="77"/>
      <c r="CG149" s="77"/>
      <c r="CH149" s="77"/>
      <c r="CI149" s="77"/>
      <c r="CJ149" s="77"/>
      <c r="CK149" s="77"/>
      <c r="CL149" s="77"/>
      <c r="CM149" s="77"/>
      <c r="CN149" s="77"/>
      <c r="CO149" s="77"/>
      <c r="CP149" s="77"/>
      <c r="CQ149" s="77"/>
      <c r="CR149" s="77"/>
      <c r="CS149" s="77"/>
      <c r="CT149" s="77"/>
      <c r="CU149" s="77"/>
      <c r="CV149" s="77"/>
      <c r="CW149" s="77"/>
      <c r="CX149" s="77"/>
      <c r="CY149" s="77"/>
      <c r="CZ149" s="77"/>
      <c r="DA149" s="77"/>
      <c r="DB149" s="77"/>
      <c r="DC149" s="77"/>
      <c r="DD149" s="77"/>
      <c r="DE149" s="77"/>
      <c r="DF149" s="77"/>
      <c r="DG149" s="77"/>
      <c r="DH149" s="77"/>
      <c r="DI149" s="77"/>
      <c r="DJ149" s="77"/>
      <c r="DK149" s="77"/>
      <c r="DL149" s="77"/>
      <c r="DM149" s="77"/>
      <c r="DN149" s="77"/>
      <c r="DO149" s="77"/>
      <c r="DP149" s="77"/>
      <c r="DQ149" s="77"/>
      <c r="DR149" s="77"/>
      <c r="DS149" s="77"/>
      <c r="DT149" s="77"/>
      <c r="DU149" s="77"/>
      <c r="DV149" s="77"/>
      <c r="DW149" s="77"/>
      <c r="DX149" s="77"/>
      <c r="DY149" s="77"/>
      <c r="DZ149" s="77"/>
      <c r="EA149" s="77"/>
      <c r="EB149" s="77"/>
      <c r="EC149" s="77"/>
      <c r="ED149" s="77"/>
      <c r="EE149" s="77"/>
      <c r="EF149" s="77"/>
      <c r="EG149" s="77"/>
      <c r="EH149" s="77"/>
      <c r="EI149" s="77"/>
      <c r="EJ149" s="77"/>
      <c r="EK149" s="77"/>
      <c r="EL149" s="77"/>
      <c r="EM149" s="77"/>
      <c r="EN149" s="77"/>
      <c r="EO149" s="77"/>
      <c r="EP149" s="77"/>
      <c r="EQ149" s="77"/>
      <c r="ER149" s="77"/>
      <c r="ES149" s="77"/>
      <c r="ET149" s="77"/>
      <c r="EU149" s="77"/>
      <c r="EV149" s="77"/>
      <c r="EW149" s="77"/>
      <c r="EX149" s="77"/>
      <c r="EY149" s="77"/>
      <c r="EZ149" s="77"/>
      <c r="FA149" s="77"/>
      <c r="FB149" s="77"/>
      <c r="FC149" s="77"/>
      <c r="FD149" s="77"/>
      <c r="FE149" s="77"/>
      <c r="FF149" s="77"/>
      <c r="FG149" s="77"/>
      <c r="FH149" s="77"/>
      <c r="FI149" s="77"/>
      <c r="FJ149" s="77"/>
      <c r="FK149" s="77"/>
      <c r="FL149" s="77"/>
      <c r="FM149" s="77"/>
      <c r="FN149" s="77"/>
      <c r="FO149" s="77"/>
      <c r="FP149" s="77"/>
      <c r="FQ149" s="77"/>
      <c r="FR149" s="77"/>
      <c r="FS149" s="77"/>
      <c r="FT149" s="77"/>
      <c r="FU149" s="77"/>
      <c r="FV149" s="77"/>
      <c r="FW149" s="77"/>
      <c r="FX149" s="77"/>
      <c r="FY149" s="77"/>
      <c r="FZ149" s="77"/>
      <c r="GA149" s="77"/>
      <c r="GB149" s="77"/>
      <c r="GC149" s="77"/>
      <c r="GD149" s="77"/>
      <c r="GE149" s="77"/>
      <c r="GF149" s="77"/>
      <c r="GG149" s="77"/>
      <c r="GH149" s="77"/>
      <c r="GI149" s="77"/>
      <c r="GJ149" s="77"/>
      <c r="GK149" s="77"/>
      <c r="GL149" s="77"/>
      <c r="GM149" s="77"/>
      <c r="GN149" s="77"/>
      <c r="GO149" s="77"/>
      <c r="GP149" s="77"/>
      <c r="GQ149" s="77"/>
      <c r="GR149" s="77"/>
      <c r="GS149" s="77"/>
      <c r="GT149" s="77"/>
      <c r="GU149" s="77"/>
      <c r="GV149" s="77"/>
      <c r="GW149" s="77"/>
      <c r="GX149" s="77"/>
      <c r="GY149" s="77"/>
      <c r="GZ149" s="77"/>
      <c r="HA149" s="77"/>
      <c r="HB149" s="77"/>
      <c r="HC149" s="77"/>
      <c r="HD149" s="77"/>
      <c r="HE149" s="77"/>
      <c r="HF149" s="77"/>
      <c r="HG149" s="77"/>
      <c r="HH149" s="77"/>
      <c r="HI149" s="77"/>
      <c r="HJ149" s="77"/>
      <c r="HK149" s="77"/>
      <c r="HL149" s="77"/>
      <c r="HM149" s="77"/>
      <c r="HN149" s="77"/>
      <c r="HO149" s="77"/>
      <c r="HP149" s="77"/>
      <c r="HQ149" s="77"/>
      <c r="HR149" s="77"/>
      <c r="HS149" s="77"/>
      <c r="HT149" s="77"/>
      <c r="HU149" s="77"/>
      <c r="HV149" s="77"/>
      <c r="HW149" s="77"/>
      <c r="HX149" s="77"/>
      <c r="HY149" s="77"/>
    </row>
    <row r="150" spans="1:233">
      <c r="A150" s="77">
        <v>1304</v>
      </c>
      <c r="B150" s="77">
        <v>465</v>
      </c>
      <c r="C150" s="77" t="s">
        <v>27</v>
      </c>
      <c r="D150" s="77" t="s">
        <v>28</v>
      </c>
      <c r="E150" s="77" t="s">
        <v>325</v>
      </c>
      <c r="F150" s="77" t="s">
        <v>202</v>
      </c>
      <c r="G150" s="77" t="s">
        <v>471</v>
      </c>
      <c r="H150" s="77" t="s">
        <v>472</v>
      </c>
      <c r="I150" s="77" t="s">
        <v>405</v>
      </c>
      <c r="J150" s="454" t="s">
        <v>479</v>
      </c>
      <c r="K150" s="410">
        <v>36896</v>
      </c>
      <c r="L150" s="410">
        <v>38722</v>
      </c>
      <c r="M150" s="77" t="s">
        <v>30</v>
      </c>
      <c r="N150" s="271">
        <v>-10000000</v>
      </c>
      <c r="O150" s="271">
        <v>4023.521221</v>
      </c>
      <c r="P150" s="411">
        <v>0.22</v>
      </c>
      <c r="Q150" s="271">
        <v>29.884208999999998</v>
      </c>
      <c r="R150" s="271">
        <v>29.643833000000001</v>
      </c>
      <c r="S150" s="411">
        <v>-0.24754137363925138</v>
      </c>
      <c r="T150" s="271">
        <v>-995.98796991301788</v>
      </c>
      <c r="U150" s="271">
        <v>-386.46020099999998</v>
      </c>
      <c r="V150" s="271">
        <v>0</v>
      </c>
      <c r="W150" s="271">
        <v>-1382.4481709130177</v>
      </c>
      <c r="X150" s="271">
        <v>27794.08973</v>
      </c>
      <c r="Y150" s="271">
        <v>26759.970817000001</v>
      </c>
      <c r="Z150" s="271">
        <v>-1034.1189129999984</v>
      </c>
      <c r="AA150" s="271">
        <v>348.32925791301932</v>
      </c>
      <c r="AB150" s="271">
        <v>27794.08973</v>
      </c>
      <c r="AC150" s="271">
        <v>26759.970817000001</v>
      </c>
      <c r="AD150" s="271">
        <v>-1034.1189129999984</v>
      </c>
      <c r="AF150" s="271">
        <v>16546.731021362499</v>
      </c>
      <c r="AG150" s="271">
        <f>IF(ISERROR(VLOOKUP(B150,Acc_Cash!$A:$H,3,FALSE)),0,VLOOKUP(B150,Acc_Cash!$A:$H,3,FALSE))</f>
        <v>0</v>
      </c>
      <c r="AH150" s="271">
        <f t="shared" si="23"/>
        <v>26759.970817000001</v>
      </c>
      <c r="AI150" s="271">
        <f>AH150-(IF(ISERROR(VLOOKUP(A150,'YTD Last'!$E$2:$Z$500,21,0)),0,VLOOKUP(A150,'YTD Last'!$E$2:$Z$500,21,0)))</f>
        <v>-4017.4692780000005</v>
      </c>
      <c r="AJ150" s="271">
        <f>AH150-IF(ISERROR(VLOOKUP(A150,'QTD Last'!$A$2:$AH$600,34,0)),0,VLOOKUP(A150,'QTD Last'!$A$2:$AH$600,34,0))</f>
        <v>-1034.1189129999984</v>
      </c>
      <c r="AK150" s="271">
        <f>AH150-IF(ISERROR(VLOOKUP(A150,'MTD Last'!$A$2:$AH$600,34,0)),0,VLOOKUP(A150,'MTD Last'!$A$2:$AH$600,34,0))</f>
        <v>-1034.1189129999984</v>
      </c>
      <c r="AL150" s="271">
        <f t="shared" si="25"/>
        <v>-1034.1189129999984</v>
      </c>
      <c r="AM150" s="577" t="str">
        <f ca="1">ROUND((L150-Control!$C$3)/365,0)&amp;" Year"</f>
        <v>-9 Year</v>
      </c>
      <c r="AN150" s="77">
        <f t="shared" si="26"/>
        <v>5</v>
      </c>
      <c r="AO150" s="77" t="str">
        <f t="shared" si="27"/>
        <v>Code</v>
      </c>
      <c r="AP150" s="77">
        <f t="shared" si="24"/>
        <v>5</v>
      </c>
      <c r="AQ150" s="271">
        <f>AH150-(IF(ISERROR(VLOOKUP(A150,'WTD Last'!$A$1:$AQ$605,34,0)),0,VLOOKUP(A150,'WTD Last'!$A$1:$AQ$605,34,0)))</f>
        <v>-10058.971013000002</v>
      </c>
      <c r="AR150" s="412"/>
      <c r="AS150" s="271"/>
      <c r="AT150" s="271">
        <f t="shared" si="28"/>
        <v>-61.111111111111114</v>
      </c>
      <c r="AU150" s="578"/>
      <c r="AV150" s="578">
        <v>80854</v>
      </c>
      <c r="AW150" s="77"/>
      <c r="AX150" s="271"/>
      <c r="AY150" s="77"/>
      <c r="AZ150" s="77"/>
      <c r="BA150" s="77"/>
      <c r="BB150" s="77"/>
      <c r="BC150" s="77"/>
      <c r="BD150" s="77"/>
      <c r="BE150" s="77"/>
      <c r="BF150" s="77"/>
      <c r="BG150" s="77"/>
      <c r="BH150" s="77"/>
      <c r="BI150" s="77"/>
      <c r="BJ150" s="77"/>
      <c r="BK150" s="77"/>
      <c r="BL150" s="77"/>
      <c r="BM150" s="77"/>
      <c r="BN150" s="77"/>
      <c r="BO150" s="77"/>
      <c r="BP150" s="77"/>
      <c r="BQ150" s="77"/>
      <c r="BR150" s="77"/>
      <c r="BS150" s="77"/>
      <c r="BT150" s="77"/>
      <c r="BU150" s="77"/>
      <c r="BV150" s="77"/>
      <c r="BW150" s="77"/>
      <c r="BX150" s="77"/>
      <c r="BY150" s="77"/>
      <c r="BZ150" s="77"/>
      <c r="CA150" s="77"/>
      <c r="CB150" s="77"/>
      <c r="CC150" s="77"/>
      <c r="CD150" s="77"/>
      <c r="CE150" s="77"/>
      <c r="CF150" s="77"/>
      <c r="CG150" s="77"/>
      <c r="CH150" s="77"/>
      <c r="CI150" s="77"/>
      <c r="CJ150" s="77"/>
      <c r="CK150" s="77"/>
      <c r="CL150" s="77"/>
      <c r="CM150" s="77"/>
      <c r="CN150" s="77"/>
      <c r="CO150" s="77"/>
      <c r="CP150" s="77"/>
      <c r="CQ150" s="77"/>
      <c r="CR150" s="77"/>
      <c r="CS150" s="77"/>
      <c r="CT150" s="77"/>
      <c r="CU150" s="77"/>
      <c r="CV150" s="77"/>
      <c r="CW150" s="77"/>
      <c r="CX150" s="77"/>
      <c r="CY150" s="77"/>
      <c r="CZ150" s="77"/>
      <c r="DA150" s="77"/>
      <c r="DB150" s="77"/>
      <c r="DC150" s="77"/>
      <c r="DD150" s="77"/>
      <c r="DE150" s="77"/>
      <c r="DF150" s="77"/>
      <c r="DG150" s="77"/>
      <c r="DH150" s="77"/>
      <c r="DI150" s="77"/>
      <c r="DJ150" s="77"/>
      <c r="DK150" s="77"/>
      <c r="DL150" s="77"/>
      <c r="DM150" s="77"/>
      <c r="DN150" s="77"/>
      <c r="DO150" s="77"/>
      <c r="DP150" s="77"/>
      <c r="DQ150" s="77"/>
      <c r="DR150" s="77"/>
      <c r="DS150" s="77"/>
      <c r="DT150" s="77"/>
      <c r="DU150" s="77"/>
      <c r="DV150" s="77"/>
      <c r="DW150" s="77"/>
      <c r="DX150" s="77"/>
      <c r="DY150" s="77"/>
      <c r="DZ150" s="77"/>
      <c r="EA150" s="77"/>
      <c r="EB150" s="77"/>
      <c r="EC150" s="77"/>
      <c r="ED150" s="77"/>
      <c r="EE150" s="77"/>
      <c r="EF150" s="77"/>
      <c r="EG150" s="77"/>
      <c r="EH150" s="77"/>
      <c r="EI150" s="77"/>
      <c r="EJ150" s="77"/>
      <c r="EK150" s="77"/>
      <c r="EL150" s="77"/>
      <c r="EM150" s="77"/>
      <c r="EN150" s="77"/>
      <c r="EO150" s="77"/>
      <c r="EP150" s="77"/>
      <c r="EQ150" s="77"/>
      <c r="ER150" s="77"/>
      <c r="ES150" s="77"/>
      <c r="ET150" s="77"/>
      <c r="EU150" s="77"/>
      <c r="EV150" s="77"/>
      <c r="EW150" s="77"/>
      <c r="EX150" s="77"/>
      <c r="EY150" s="77"/>
      <c r="EZ150" s="77"/>
      <c r="FA150" s="77"/>
      <c r="FB150" s="77"/>
      <c r="FC150" s="77"/>
      <c r="FD150" s="77"/>
      <c r="FE150" s="77"/>
      <c r="FF150" s="77"/>
      <c r="FG150" s="77"/>
      <c r="FH150" s="77"/>
      <c r="FI150" s="77"/>
      <c r="FJ150" s="77"/>
      <c r="FK150" s="77"/>
      <c r="FL150" s="77"/>
      <c r="FM150" s="77"/>
      <c r="FN150" s="77"/>
      <c r="FO150" s="77"/>
      <c r="FP150" s="77"/>
      <c r="FQ150" s="77"/>
      <c r="FR150" s="77"/>
      <c r="FS150" s="77"/>
      <c r="FT150" s="77"/>
      <c r="FU150" s="77"/>
      <c r="FV150" s="77"/>
      <c r="FW150" s="77"/>
      <c r="FX150" s="77"/>
      <c r="FY150" s="77"/>
      <c r="FZ150" s="77"/>
      <c r="GA150" s="77"/>
      <c r="GB150" s="77"/>
      <c r="GC150" s="77"/>
      <c r="GD150" s="77"/>
      <c r="GE150" s="77"/>
      <c r="GF150" s="77"/>
      <c r="GG150" s="77"/>
      <c r="GH150" s="77"/>
      <c r="GI150" s="77"/>
      <c r="GJ150" s="77"/>
      <c r="GK150" s="77"/>
      <c r="GL150" s="77"/>
      <c r="GM150" s="77"/>
      <c r="GN150" s="77"/>
      <c r="GO150" s="77"/>
      <c r="GP150" s="77"/>
      <c r="GQ150" s="77"/>
      <c r="GR150" s="77"/>
      <c r="GS150" s="77"/>
      <c r="GT150" s="77"/>
      <c r="GU150" s="77"/>
      <c r="GV150" s="77"/>
      <c r="GW150" s="77"/>
      <c r="GX150" s="77"/>
      <c r="GY150" s="77"/>
      <c r="GZ150" s="77"/>
      <c r="HA150" s="77"/>
      <c r="HB150" s="77"/>
      <c r="HC150" s="77"/>
      <c r="HD150" s="77"/>
      <c r="HE150" s="77"/>
      <c r="HF150" s="77"/>
      <c r="HG150" s="77"/>
      <c r="HH150" s="77"/>
      <c r="HI150" s="77"/>
      <c r="HJ150" s="77"/>
      <c r="HK150" s="77"/>
      <c r="HL150" s="77"/>
      <c r="HM150" s="77"/>
      <c r="HN150" s="77"/>
      <c r="HO150" s="77"/>
      <c r="HP150" s="77"/>
      <c r="HQ150" s="77"/>
      <c r="HR150" s="77"/>
      <c r="HS150" s="77"/>
      <c r="HT150" s="77"/>
      <c r="HU150" s="77"/>
      <c r="HV150" s="77"/>
      <c r="HW150" s="77"/>
      <c r="HX150" s="77"/>
      <c r="HY150" s="77"/>
    </row>
    <row r="151" spans="1:233">
      <c r="A151" s="77">
        <v>1498</v>
      </c>
      <c r="B151" s="77">
        <v>549</v>
      </c>
      <c r="C151" s="77" t="s">
        <v>27</v>
      </c>
      <c r="D151" s="77" t="s">
        <v>301</v>
      </c>
      <c r="E151" s="77" t="s">
        <v>325</v>
      </c>
      <c r="F151" s="77" t="s">
        <v>202</v>
      </c>
      <c r="G151" s="77" t="s">
        <v>471</v>
      </c>
      <c r="H151" s="77" t="s">
        <v>472</v>
      </c>
      <c r="I151" s="77" t="s">
        <v>405</v>
      </c>
      <c r="J151" s="454" t="s">
        <v>486</v>
      </c>
      <c r="K151" s="410">
        <v>36896</v>
      </c>
      <c r="L151" s="410">
        <v>38722</v>
      </c>
      <c r="M151" s="77" t="s">
        <v>30</v>
      </c>
      <c r="N151" s="271">
        <v>10000000</v>
      </c>
      <c r="O151" s="271">
        <v>-4023.521221</v>
      </c>
      <c r="P151" s="411">
        <v>0.22</v>
      </c>
      <c r="Q151" s="271">
        <v>29.884208999999998</v>
      </c>
      <c r="R151" s="271">
        <v>29.643833000000001</v>
      </c>
      <c r="S151" s="411">
        <v>-0.24754137363925138</v>
      </c>
      <c r="T151" s="271">
        <v>995.98796991301788</v>
      </c>
      <c r="U151" s="271">
        <v>386.46020099999998</v>
      </c>
      <c r="V151" s="271">
        <v>0</v>
      </c>
      <c r="W151" s="271">
        <v>1382.4481709130177</v>
      </c>
      <c r="X151" s="271">
        <v>-27794.08973</v>
      </c>
      <c r="Y151" s="271">
        <v>-26759.970817000001</v>
      </c>
      <c r="Z151" s="271">
        <v>1034.1189129999984</v>
      </c>
      <c r="AA151" s="271">
        <v>-348.32925791301932</v>
      </c>
      <c r="AB151" s="271">
        <v>-27794.08973</v>
      </c>
      <c r="AC151" s="271">
        <v>-26759.970817000001</v>
      </c>
      <c r="AD151" s="271">
        <v>1034.1189129999984</v>
      </c>
      <c r="AF151" s="271">
        <v>-16546.731021362499</v>
      </c>
      <c r="AG151" s="402">
        <f>IF(ISERROR(VLOOKUP(B151,Acc_Cash!$A:$H,3,FALSE)),0,VLOOKUP(B151,Acc_Cash!$A:$H,3,FALSE))</f>
        <v>0</v>
      </c>
      <c r="AH151" s="402">
        <f t="shared" si="23"/>
        <v>-26759.970817000001</v>
      </c>
      <c r="AI151" s="402">
        <f>AH151-(IF(ISERROR(VLOOKUP(A151,'YTD Last'!$E$2:$Z$500,21,0)),0,VLOOKUP(A151,'YTD Last'!$E$2:$Z$500,21,0)))</f>
        <v>4017.4692780000005</v>
      </c>
      <c r="AJ151" s="402">
        <f>AH151-IF(ISERROR(VLOOKUP(A151,'QTD Last'!$A$2:$AH$600,34,0)),0,VLOOKUP(A151,'QTD Last'!$A$2:$AH$600,34,0))</f>
        <v>1034.1189129999984</v>
      </c>
      <c r="AK151" s="402">
        <f>AH151-IF(ISERROR(VLOOKUP(A151,'MTD Last'!$A$2:$AH$600,34,0)),0,VLOOKUP(A151,'MTD Last'!$A$2:$AH$600,34,0))</f>
        <v>1034.1189129999984</v>
      </c>
      <c r="AL151" s="402">
        <f t="shared" si="25"/>
        <v>1034.1189129999984</v>
      </c>
      <c r="AM151" s="403" t="str">
        <f ca="1">ROUND((L151-Control!$C$3)/365,0)&amp;" Year"</f>
        <v>-9 Year</v>
      </c>
      <c r="AN151" s="45">
        <f t="shared" si="26"/>
        <v>5</v>
      </c>
      <c r="AO151" s="45" t="str">
        <f t="shared" si="27"/>
        <v>Code</v>
      </c>
      <c r="AP151" s="45">
        <f t="shared" si="24"/>
        <v>5</v>
      </c>
      <c r="AQ151" s="402">
        <f>AH151-(IF(ISERROR(VLOOKUP(A151,'WTD Last'!$A$1:$AQ$605,34,0)),0,VLOOKUP(A151,'WTD Last'!$A$1:$AQ$605,34,0)))</f>
        <v>10058.971013000002</v>
      </c>
      <c r="AR151" s="563">
        <f>R151-(IF(ISERROR(VLOOKUP(A151,'WTD Last'!$A$1:$AQ$605,18,0)),0,VLOOKUP(A151,'WTD Last'!$A$1:$AQ$605,18,0)))</f>
        <v>-2.2139989999999976</v>
      </c>
      <c r="AS151" s="402">
        <f>O151-(IF(ISERROR(VLOOKUP(A151,'WTD Last'!$A$1:$AQ$605,15,0)),0,VLOOKUP(A151,'WTD Last'!$A$1:$AQ$605,15,0)))</f>
        <v>36.888811999999689</v>
      </c>
      <c r="AT151" s="402">
        <f t="shared" si="28"/>
        <v>61.111111111111114</v>
      </c>
      <c r="AV151" s="564">
        <v>80854</v>
      </c>
      <c r="AW151" s="77"/>
      <c r="AX151" s="271"/>
    </row>
    <row r="152" spans="1:233">
      <c r="A152" s="77">
        <v>1598</v>
      </c>
      <c r="B152" s="77">
        <v>652</v>
      </c>
      <c r="C152" s="77" t="s">
        <v>27</v>
      </c>
      <c r="D152" s="77" t="s">
        <v>28</v>
      </c>
      <c r="E152" s="77" t="s">
        <v>325</v>
      </c>
      <c r="F152" s="77" t="s">
        <v>202</v>
      </c>
      <c r="G152" s="77" t="s">
        <v>471</v>
      </c>
      <c r="H152" s="77" t="s">
        <v>472</v>
      </c>
      <c r="I152" s="77" t="s">
        <v>267</v>
      </c>
      <c r="J152" s="454" t="s">
        <v>479</v>
      </c>
      <c r="K152" s="410">
        <v>36899</v>
      </c>
      <c r="L152" s="410">
        <v>38725</v>
      </c>
      <c r="M152" s="77" t="s">
        <v>30</v>
      </c>
      <c r="N152" s="271">
        <v>10000000</v>
      </c>
      <c r="O152" s="271">
        <v>-4043.6700690000002</v>
      </c>
      <c r="P152" s="411">
        <v>0.3</v>
      </c>
      <c r="Q152" s="271">
        <v>29.921341000000002</v>
      </c>
      <c r="R152" s="271">
        <v>29.680844</v>
      </c>
      <c r="S152" s="411">
        <v>-0.24750953192033023</v>
      </c>
      <c r="T152" s="271">
        <v>1000.8468860184395</v>
      </c>
      <c r="U152" s="271">
        <v>404.22637199999997</v>
      </c>
      <c r="V152" s="271">
        <v>0</v>
      </c>
      <c r="W152" s="271">
        <v>1405.0732580184394</v>
      </c>
      <c r="X152" s="271">
        <v>7410.7331800000002</v>
      </c>
      <c r="Y152" s="271">
        <v>8510.9401529999996</v>
      </c>
      <c r="Z152" s="271">
        <v>1100.2069729999994</v>
      </c>
      <c r="AA152" s="271">
        <v>-304.86628501844007</v>
      </c>
      <c r="AB152" s="271">
        <v>7410.7331800000002</v>
      </c>
      <c r="AC152" s="271">
        <v>8510.9401529999996</v>
      </c>
      <c r="AD152" s="271">
        <v>1100.2069729999994</v>
      </c>
      <c r="AF152" s="271">
        <v>-16629.593158762502</v>
      </c>
      <c r="AG152" s="402">
        <f>IF(ISERROR(VLOOKUP(B152,Acc_Cash!$A:$H,3,FALSE)),0,VLOOKUP(B152,Acc_Cash!$A:$H,3,FALSE))</f>
        <v>0</v>
      </c>
      <c r="AH152" s="402">
        <f t="shared" si="23"/>
        <v>8510.9401529999996</v>
      </c>
      <c r="AI152" s="402">
        <f>AH152-(IF(ISERROR(VLOOKUP(A152,'YTD Last'!$E$2:$Z$500,21,0)),0,VLOOKUP(A152,'YTD Last'!$E$2:$Z$500,21,0)))</f>
        <v>8510.9401529999996</v>
      </c>
      <c r="AJ152" s="402">
        <f>AH152-IF(ISERROR(VLOOKUP(A152,'QTD Last'!$A$2:$AH$600,34,0)),0,VLOOKUP(A152,'QTD Last'!$A$2:$AH$600,34,0))</f>
        <v>1100.2069729999994</v>
      </c>
      <c r="AK152" s="402">
        <f>AH152-IF(ISERROR(VLOOKUP(A152,'MTD Last'!$A$2:$AH$600,34,0)),0,VLOOKUP(A152,'MTD Last'!$A$2:$AH$600,34,0))</f>
        <v>1100.2069729999994</v>
      </c>
      <c r="AL152" s="402">
        <f t="shared" si="25"/>
        <v>1100.2069729999994</v>
      </c>
      <c r="AM152" s="403" t="str">
        <f ca="1">ROUND((L152-Control!$C$3)/365,0)&amp;" Year"</f>
        <v>-9 Year</v>
      </c>
      <c r="AN152" s="45">
        <f t="shared" si="26"/>
        <v>5</v>
      </c>
      <c r="AO152" s="45" t="str">
        <f t="shared" si="27"/>
        <v>Code</v>
      </c>
      <c r="AP152" s="45">
        <f t="shared" si="24"/>
        <v>5</v>
      </c>
      <c r="AQ152" s="402">
        <f>AH152-(IF(ISERROR(VLOOKUP(A152,'WTD Last'!$A$1:$AQ$605,34,0)),0,VLOOKUP(A152,'WTD Last'!$A$1:$AQ$605,34,0)))</f>
        <v>10054.417468</v>
      </c>
      <c r="AR152" s="563">
        <f>R152-(IF(ISERROR(VLOOKUP(A152,'WTD Last'!$A$1:$AQ$605,18,0)),0,VLOOKUP(A152,'WTD Last'!$A$1:$AQ$605,18,0)))</f>
        <v>-2.2139980000000001</v>
      </c>
      <c r="AS152" s="402">
        <f>O152-(IF(ISERROR(VLOOKUP(A152,'WTD Last'!$A$1:$AQ$605,15,0)),0,VLOOKUP(A152,'WTD Last'!$A$1:$AQ$605,15,0)))</f>
        <v>37.171614999999747</v>
      </c>
      <c r="AT152" s="402">
        <f t="shared" si="28"/>
        <v>83.333333333333329</v>
      </c>
      <c r="AU152" s="564">
        <v>61984</v>
      </c>
      <c r="AV152" s="564">
        <v>80854</v>
      </c>
      <c r="AW152" s="77"/>
      <c r="AX152" s="271"/>
    </row>
    <row r="153" spans="1:233">
      <c r="A153" s="77">
        <v>22</v>
      </c>
      <c r="B153" s="77">
        <v>111</v>
      </c>
      <c r="C153" s="77" t="s">
        <v>27</v>
      </c>
      <c r="D153" s="77" t="s">
        <v>32</v>
      </c>
      <c r="E153" s="77" t="s">
        <v>38</v>
      </c>
      <c r="F153" s="77" t="s">
        <v>200</v>
      </c>
      <c r="G153" s="77" t="s">
        <v>467</v>
      </c>
      <c r="H153" s="77" t="s">
        <v>468</v>
      </c>
      <c r="I153" s="77" t="s">
        <v>79</v>
      </c>
      <c r="J153" s="454" t="s">
        <v>475</v>
      </c>
      <c r="K153" s="410">
        <v>36699</v>
      </c>
      <c r="L153" s="410">
        <v>38509</v>
      </c>
      <c r="M153" s="77" t="s">
        <v>30</v>
      </c>
      <c r="N153" s="271">
        <v>4000000</v>
      </c>
      <c r="O153" s="271">
        <v>-1454.480996</v>
      </c>
      <c r="P153" s="411">
        <v>0.85</v>
      </c>
      <c r="Q153" s="271">
        <v>71.356305000000006</v>
      </c>
      <c r="R153" s="271">
        <v>70.764525000000006</v>
      </c>
      <c r="S153" s="411">
        <v>-0.54035502313714923</v>
      </c>
      <c r="T153" s="271">
        <v>785.9361122461238</v>
      </c>
      <c r="U153" s="271">
        <v>286.59374400000002</v>
      </c>
      <c r="V153" s="271">
        <v>0</v>
      </c>
      <c r="W153" s="271">
        <v>1072.5298562461239</v>
      </c>
      <c r="X153" s="271">
        <v>22897.44803</v>
      </c>
      <c r="Y153" s="271">
        <v>23892.60065</v>
      </c>
      <c r="Z153" s="271">
        <v>995.15262000000075</v>
      </c>
      <c r="AA153" s="271">
        <v>-77.377236246123175</v>
      </c>
      <c r="AB153" s="271">
        <v>22897.44803</v>
      </c>
      <c r="AC153" s="271">
        <v>23892.60065</v>
      </c>
      <c r="AD153" s="271">
        <v>995.15262000000075</v>
      </c>
      <c r="AF153" s="271">
        <v>-8374.1743344699989</v>
      </c>
      <c r="AG153" s="402">
        <f>IF(ISERROR(VLOOKUP(B153,Acc_Cash!$A:$H,3,FALSE)),0,VLOOKUP(B153,Acc_Cash!$A:$H,3,FALSE))</f>
        <v>24272.222222</v>
      </c>
      <c r="AH153" s="402">
        <f t="shared" si="23"/>
        <v>48164.822872000004</v>
      </c>
      <c r="AI153" s="402">
        <f>AH153-(IF(ISERROR(VLOOKUP(A153,'YTD Last'!$E$2:$Z$500,21,0)),0,VLOOKUP(A153,'YTD Last'!$E$2:$Z$500,21,0)))</f>
        <v>31922.882570000002</v>
      </c>
      <c r="AJ153" s="402">
        <f>AH153-IF(ISERROR(VLOOKUP(A153,'QTD Last'!$A$2:$AH$600,34,0)),0,VLOOKUP(A153,'QTD Last'!$A$2:$AH$600,34,0))</f>
        <v>995.15262000000803</v>
      </c>
      <c r="AK153" s="402">
        <f>AH153-IF(ISERROR(VLOOKUP(A153,'MTD Last'!$A$2:$AH$600,34,0)),0,VLOOKUP(A153,'MTD Last'!$A$2:$AH$600,34,0))</f>
        <v>995.15262000000803</v>
      </c>
      <c r="AL153" s="402">
        <f t="shared" si="25"/>
        <v>995.15262000000075</v>
      </c>
      <c r="AM153" s="403" t="str">
        <f ca="1">ROUND((L153-Control!$C$3)/365,0)&amp;" Year"</f>
        <v>-9 Year</v>
      </c>
      <c r="AN153" s="45">
        <f t="shared" si="26"/>
        <v>6</v>
      </c>
      <c r="AO153" s="45" t="str">
        <f t="shared" si="27"/>
        <v>Code</v>
      </c>
      <c r="AP153" s="45">
        <f t="shared" si="24"/>
        <v>6</v>
      </c>
      <c r="AQ153" s="402">
        <f>AH153-(IF(ISERROR(VLOOKUP(A153,'WTD Last'!$A$1:$AQ$605,34,0)),0,VLOOKUP(A153,'WTD Last'!$A$1:$AQ$605,34,0)))</f>
        <v>4035.9788850000041</v>
      </c>
      <c r="AR153" s="563">
        <f>R153-(IF(ISERROR(VLOOKUP(A153,'WTD Last'!$A$1:$AQ$605,18,0)),0,VLOOKUP(A153,'WTD Last'!$A$1:$AQ$605,18,0)))</f>
        <v>-2.2818849999999884</v>
      </c>
      <c r="AS153" s="402">
        <f>O153-(IF(ISERROR(VLOOKUP(A153,'WTD Last'!$A$1:$AQ$605,15,0)),0,VLOOKUP(A153,'WTD Last'!$A$1:$AQ$605,15,0)))</f>
        <v>12.770293999999922</v>
      </c>
      <c r="AT153" s="402">
        <f t="shared" si="28"/>
        <v>94.444444444444443</v>
      </c>
      <c r="AU153" s="564">
        <v>1305</v>
      </c>
      <c r="AV153" s="564">
        <v>80113</v>
      </c>
      <c r="AW153" s="77"/>
      <c r="AX153" s="271"/>
    </row>
    <row r="154" spans="1:233">
      <c r="A154" s="77">
        <v>37</v>
      </c>
      <c r="B154" s="77">
        <v>131</v>
      </c>
      <c r="C154" s="77" t="s">
        <v>27</v>
      </c>
      <c r="D154" s="77" t="s">
        <v>28</v>
      </c>
      <c r="E154" s="77" t="s">
        <v>38</v>
      </c>
      <c r="F154" s="77" t="s">
        <v>200</v>
      </c>
      <c r="G154" s="77" t="s">
        <v>467</v>
      </c>
      <c r="H154" s="77" t="s">
        <v>468</v>
      </c>
      <c r="I154" s="77" t="s">
        <v>97</v>
      </c>
      <c r="J154" s="454" t="s">
        <v>475</v>
      </c>
      <c r="K154" s="410">
        <v>36728</v>
      </c>
      <c r="L154" s="410">
        <v>37823</v>
      </c>
      <c r="M154" s="77" t="s">
        <v>30</v>
      </c>
      <c r="N154" s="271">
        <v>-4000000</v>
      </c>
      <c r="O154" s="271">
        <v>835.96679000000006</v>
      </c>
      <c r="P154" s="411">
        <v>0.74</v>
      </c>
      <c r="Q154" s="271">
        <v>65.096379999999996</v>
      </c>
      <c r="R154" s="271">
        <v>64.444349000000003</v>
      </c>
      <c r="S154" s="411">
        <v>-0.54335233336584754</v>
      </c>
      <c r="T154" s="271">
        <v>-454.22450596285751</v>
      </c>
      <c r="U154" s="271">
        <v>-254.36949900000002</v>
      </c>
      <c r="V154" s="271">
        <v>0</v>
      </c>
      <c r="W154" s="271">
        <v>-708.59400496285753</v>
      </c>
      <c r="X154" s="271">
        <v>-13551.404102</v>
      </c>
      <c r="Y154" s="271">
        <v>-14200.087844</v>
      </c>
      <c r="Z154" s="271">
        <v>-648.68374199999926</v>
      </c>
      <c r="AA154" s="271">
        <v>59.910262962858269</v>
      </c>
      <c r="AB154" s="271">
        <v>-13551.404102</v>
      </c>
      <c r="AC154" s="271">
        <v>-14200.087844</v>
      </c>
      <c r="AD154" s="271">
        <v>-648.68374199999926</v>
      </c>
      <c r="AF154" s="271">
        <v>4813.0787934250002</v>
      </c>
      <c r="AG154" s="402">
        <f>IF(ISERROR(VLOOKUP(B154,Acc_Cash!$A:$H,3,FALSE)),0,VLOOKUP(B154,Acc_Cash!$A:$H,3,FALSE))</f>
        <v>-15211.111111</v>
      </c>
      <c r="AH154" s="402">
        <f t="shared" si="23"/>
        <v>-29411.198955</v>
      </c>
      <c r="AI154" s="402">
        <f>AH154-(IF(ISERROR(VLOOKUP(A154,'YTD Last'!$E$2:$Z$500,21,0)),0,VLOOKUP(A154,'YTD Last'!$E$2:$Z$500,21,0)))</f>
        <v>-22241.462750999999</v>
      </c>
      <c r="AJ154" s="402">
        <f>AH154-IF(ISERROR(VLOOKUP(A154,'QTD Last'!$A$2:$AH$600,34,0)),0,VLOOKUP(A154,'QTD Last'!$A$2:$AH$600,34,0))</f>
        <v>-648.68374200000108</v>
      </c>
      <c r="AK154" s="402">
        <f>AH154-IF(ISERROR(VLOOKUP(A154,'MTD Last'!$A$2:$AH$600,34,0)),0,VLOOKUP(A154,'MTD Last'!$A$2:$AH$600,34,0))</f>
        <v>-648.68374200000108</v>
      </c>
      <c r="AL154" s="402">
        <f t="shared" si="25"/>
        <v>-648.68374199999926</v>
      </c>
      <c r="AM154" s="403" t="str">
        <f ca="1">ROUND((L154-Control!$C$3)/365,0)&amp;" Year"</f>
        <v>-11 Year</v>
      </c>
      <c r="AN154" s="45">
        <f t="shared" si="26"/>
        <v>6</v>
      </c>
      <c r="AO154" s="45" t="str">
        <f t="shared" si="27"/>
        <v>Code</v>
      </c>
      <c r="AP154" s="45">
        <f t="shared" si="24"/>
        <v>6</v>
      </c>
      <c r="AQ154" s="402">
        <f>AH154-(IF(ISERROR(VLOOKUP(A154,'WTD Last'!$A$1:$AQ$605,34,0)),0,VLOOKUP(A154,'WTD Last'!$A$1:$AQ$605,34,0)))</f>
        <v>-2768.7136219999993</v>
      </c>
      <c r="AR154" s="563">
        <f>R154-(IF(ISERROR(VLOOKUP(A154,'WTD Last'!$A$1:$AQ$605,18,0)),0,VLOOKUP(A154,'WTD Last'!$A$1:$AQ$605,18,0)))</f>
        <v>-2.4983040000000045</v>
      </c>
      <c r="AS154" s="402">
        <f>O154-(IF(ISERROR(VLOOKUP(A154,'WTD Last'!$A$1:$AQ$605,15,0)),0,VLOOKUP(A154,'WTD Last'!$A$1:$AQ$605,15,0)))</f>
        <v>-9.1506209999998873</v>
      </c>
      <c r="AT154" s="402">
        <f t="shared" si="28"/>
        <v>-82.222222222222229</v>
      </c>
      <c r="AU154" s="564">
        <v>122</v>
      </c>
      <c r="AV154" s="564">
        <v>80113</v>
      </c>
      <c r="AW154" s="77"/>
      <c r="AX154" s="271"/>
    </row>
    <row r="155" spans="1:233">
      <c r="A155" s="77">
        <v>122</v>
      </c>
      <c r="B155" s="77">
        <v>132</v>
      </c>
      <c r="C155" s="77" t="s">
        <v>230</v>
      </c>
      <c r="D155" s="77" t="s">
        <v>233</v>
      </c>
      <c r="E155" s="77" t="s">
        <v>38</v>
      </c>
      <c r="F155" s="77" t="s">
        <v>200</v>
      </c>
      <c r="G155" s="77" t="s">
        <v>467</v>
      </c>
      <c r="H155" s="77" t="s">
        <v>468</v>
      </c>
      <c r="I155" s="77" t="s">
        <v>279</v>
      </c>
      <c r="J155" s="454" t="s">
        <v>469</v>
      </c>
      <c r="K155" s="410">
        <v>36699</v>
      </c>
      <c r="L155" s="410">
        <v>38509</v>
      </c>
      <c r="M155" s="77" t="s">
        <v>30</v>
      </c>
      <c r="N155" s="271">
        <v>-4000000</v>
      </c>
      <c r="O155" s="271">
        <v>1454.480996</v>
      </c>
      <c r="P155" s="411">
        <v>0.85</v>
      </c>
      <c r="Q155" s="271">
        <v>71.356305000000006</v>
      </c>
      <c r="R155" s="271">
        <v>70.764525000000006</v>
      </c>
      <c r="S155" s="411">
        <v>-0.54035502313714923</v>
      </c>
      <c r="T155" s="271">
        <v>-785.9361122461238</v>
      </c>
      <c r="U155" s="271">
        <v>-286.59374400000002</v>
      </c>
      <c r="V155" s="271">
        <v>0</v>
      </c>
      <c r="W155" s="271">
        <v>-1072.5298562461239</v>
      </c>
      <c r="X155" s="271">
        <v>-22897.44803</v>
      </c>
      <c r="Y155" s="271">
        <v>-23892.60065</v>
      </c>
      <c r="Z155" s="271">
        <v>-995.15262000000075</v>
      </c>
      <c r="AA155" s="271">
        <v>77.377236246123175</v>
      </c>
      <c r="AB155" s="271">
        <v>-22897.44803</v>
      </c>
      <c r="AC155" s="271">
        <v>-23892.60065</v>
      </c>
      <c r="AD155" s="271">
        <v>-995.15262000000075</v>
      </c>
      <c r="AF155" s="271">
        <v>8374.1743344699989</v>
      </c>
      <c r="AG155" s="402">
        <f>IF(ISERROR(VLOOKUP(B155,Acc_Cash!$A:$H,3,FALSE)),0,VLOOKUP(B155,Acc_Cash!$A:$H,3,FALSE))</f>
        <v>-24272.222222</v>
      </c>
      <c r="AH155" s="402">
        <f t="shared" si="23"/>
        <v>-48164.822872000004</v>
      </c>
      <c r="AI155" s="402">
        <f>AH155-(IF(ISERROR(VLOOKUP(A155,'YTD Last'!$E$2:$Z$500,21,0)),0,VLOOKUP(A155,'YTD Last'!$E$2:$Z$500,21,0)))</f>
        <v>-31922.882570000002</v>
      </c>
      <c r="AJ155" s="402">
        <f>AH155-IF(ISERROR(VLOOKUP(A155,'QTD Last'!$A$2:$AH$600,34,0)),0,VLOOKUP(A155,'QTD Last'!$A$2:$AH$600,34,0))</f>
        <v>-995.15262000000803</v>
      </c>
      <c r="AK155" s="402">
        <f>AH155-IF(ISERROR(VLOOKUP(A155,'MTD Last'!$A$2:$AH$600,34,0)),0,VLOOKUP(A155,'MTD Last'!$A$2:$AH$600,34,0))</f>
        <v>-995.15262000000803</v>
      </c>
      <c r="AL155" s="402">
        <f t="shared" si="25"/>
        <v>-995.15262000000075</v>
      </c>
      <c r="AM155" s="403" t="str">
        <f ca="1">ROUND((L155-Control!$C$3)/365,0)&amp;" Year"</f>
        <v>-9 Year</v>
      </c>
      <c r="AN155" s="45">
        <f t="shared" si="26"/>
        <v>6</v>
      </c>
      <c r="AO155" s="45" t="str">
        <f t="shared" si="27"/>
        <v>Code</v>
      </c>
      <c r="AP155" s="45">
        <f t="shared" si="24"/>
        <v>6</v>
      </c>
      <c r="AQ155" s="402">
        <f>AH155-(IF(ISERROR(VLOOKUP(A155,'WTD Last'!$A$1:$AQ$605,34,0)),0,VLOOKUP(A155,'WTD Last'!$A$1:$AQ$605,34,0)))</f>
        <v>-4035.9788850000041</v>
      </c>
      <c r="AR155" s="563"/>
      <c r="AS155" s="402"/>
      <c r="AT155" s="402">
        <f t="shared" si="28"/>
        <v>-94.444444444444443</v>
      </c>
      <c r="AU155" s="564">
        <v>45549</v>
      </c>
      <c r="AV155" s="564">
        <v>80113</v>
      </c>
      <c r="AW155" s="77"/>
      <c r="AX155" s="271"/>
    </row>
    <row r="156" spans="1:233">
      <c r="A156" s="77">
        <v>51</v>
      </c>
      <c r="B156" s="77">
        <v>126</v>
      </c>
      <c r="C156" s="77" t="s">
        <v>27</v>
      </c>
      <c r="D156" s="77" t="s">
        <v>57</v>
      </c>
      <c r="E156" s="77" t="s">
        <v>60</v>
      </c>
      <c r="F156" s="77" t="s">
        <v>201</v>
      </c>
      <c r="G156" s="77" t="s">
        <v>487</v>
      </c>
      <c r="H156" s="77" t="s">
        <v>468</v>
      </c>
      <c r="I156" s="77" t="s">
        <v>260</v>
      </c>
      <c r="J156" s="454" t="s">
        <v>481</v>
      </c>
      <c r="K156" s="410">
        <v>36762</v>
      </c>
      <c r="L156" s="410">
        <v>36910</v>
      </c>
      <c r="M156" s="77" t="s">
        <v>30</v>
      </c>
      <c r="N156" s="271">
        <v>0</v>
      </c>
      <c r="O156" s="271">
        <v>0</v>
      </c>
      <c r="P156" s="411">
        <v>0.375</v>
      </c>
      <c r="Q156" s="271">
        <v>0</v>
      </c>
      <c r="R156" s="271">
        <v>0</v>
      </c>
      <c r="T156" s="271">
        <v>0</v>
      </c>
      <c r="U156" s="271">
        <v>0</v>
      </c>
      <c r="V156" s="271">
        <v>0</v>
      </c>
      <c r="W156" s="271">
        <v>0</v>
      </c>
      <c r="X156" s="271">
        <v>0</v>
      </c>
      <c r="Y156" s="271">
        <v>0</v>
      </c>
      <c r="Z156" s="271">
        <v>0</v>
      </c>
      <c r="AA156" s="271">
        <v>0</v>
      </c>
      <c r="AB156" s="271">
        <v>0</v>
      </c>
      <c r="AC156" s="271">
        <v>0</v>
      </c>
      <c r="AD156" s="271">
        <v>0</v>
      </c>
      <c r="AF156" s="271">
        <v>0</v>
      </c>
      <c r="AG156" s="402">
        <f>IF(ISERROR(VLOOKUP(B156,Acc_Cash!$A:$H,3,FALSE)),0,VLOOKUP(B156,Acc_Cash!$A:$H,3,FALSE))</f>
        <v>15416.666667</v>
      </c>
      <c r="AH156" s="402">
        <f t="shared" si="23"/>
        <v>15416.666667</v>
      </c>
      <c r="AI156" s="402">
        <f>AH156-(IF(ISERROR(VLOOKUP(A156,'YTD Last'!$E$2:$Z$500,21,0)),0,VLOOKUP(A156,'YTD Last'!$E$2:$Z$500,21,0)))</f>
        <v>2916.3306250000005</v>
      </c>
      <c r="AJ156" s="402">
        <f>AH156-IF(ISERROR(VLOOKUP(A156,'QTD Last'!$A$2:$AH$600,34,0)),0,VLOOKUP(A156,'QTD Last'!$A$2:$AH$600,34,0))</f>
        <v>0</v>
      </c>
      <c r="AK156" s="402">
        <f>AH156-IF(ISERROR(VLOOKUP(A156,'MTD Last'!$A$2:$AH$600,34,0)),0,VLOOKUP(A156,'MTD Last'!$A$2:$AH$600,34,0))</f>
        <v>0</v>
      </c>
      <c r="AL156" s="402">
        <f t="shared" si="25"/>
        <v>0</v>
      </c>
      <c r="AM156" s="403" t="str">
        <f ca="1">ROUND((L156-Control!$C$3)/365,0)&amp;" Year"</f>
        <v>-14 Year</v>
      </c>
      <c r="AN156" s="45">
        <f t="shared" si="26"/>
        <v>8</v>
      </c>
      <c r="AO156" s="45" t="str">
        <f t="shared" si="27"/>
        <v>Code</v>
      </c>
      <c r="AP156" s="45">
        <f t="shared" si="24"/>
        <v>8</v>
      </c>
      <c r="AQ156" s="402">
        <f>AH156-(IF(ISERROR(VLOOKUP(A156,'WTD Last'!$A$1:$AQ$605,34,0)),0,VLOOKUP(A156,'WTD Last'!$A$1:$AQ$605,34,0)))</f>
        <v>0</v>
      </c>
      <c r="AR156" s="563">
        <f>R156-(IF(ISERROR(VLOOKUP(A156,'WTD Last'!$A$1:$AQ$605,18,0)),0,VLOOKUP(A156,'WTD Last'!$A$1:$AQ$605,18,0)))</f>
        <v>0</v>
      </c>
      <c r="AS156" s="402">
        <f>O156-(IF(ISERROR(VLOOKUP(A156,'WTD Last'!$A$1:$AQ$605,15,0)),0,VLOOKUP(A156,'WTD Last'!$A$1:$AQ$605,15,0)))</f>
        <v>0</v>
      </c>
      <c r="AT156" s="402">
        <f t="shared" si="28"/>
        <v>0</v>
      </c>
      <c r="AU156" s="564">
        <v>63087</v>
      </c>
      <c r="AV156" s="564">
        <v>4243</v>
      </c>
      <c r="AW156" s="77"/>
      <c r="AX156" s="271"/>
    </row>
    <row r="157" spans="1:233">
      <c r="A157" s="77">
        <v>52</v>
      </c>
      <c r="B157" s="77">
        <v>127</v>
      </c>
      <c r="C157" s="77" t="s">
        <v>27</v>
      </c>
      <c r="D157" s="77" t="s">
        <v>54</v>
      </c>
      <c r="E157" s="77" t="s">
        <v>60</v>
      </c>
      <c r="F157" s="77" t="s">
        <v>201</v>
      </c>
      <c r="G157" s="77" t="s">
        <v>487</v>
      </c>
      <c r="H157" s="77" t="s">
        <v>468</v>
      </c>
      <c r="I157" s="77" t="s">
        <v>279</v>
      </c>
      <c r="J157" s="454" t="s">
        <v>481</v>
      </c>
      <c r="K157" s="410">
        <v>36762</v>
      </c>
      <c r="L157" s="410">
        <v>36910</v>
      </c>
      <c r="M157" s="77" t="s">
        <v>30</v>
      </c>
      <c r="N157" s="271">
        <v>0</v>
      </c>
      <c r="O157" s="271">
        <v>0</v>
      </c>
      <c r="P157" s="411">
        <v>0.375</v>
      </c>
      <c r="Q157" s="271">
        <v>0</v>
      </c>
      <c r="R157" s="271">
        <v>0</v>
      </c>
      <c r="T157" s="271">
        <v>0</v>
      </c>
      <c r="U157" s="271">
        <v>0</v>
      </c>
      <c r="V157" s="271">
        <v>0</v>
      </c>
      <c r="W157" s="271">
        <v>0</v>
      </c>
      <c r="X157" s="271">
        <v>0</v>
      </c>
      <c r="Y157" s="271">
        <v>0</v>
      </c>
      <c r="Z157" s="271">
        <v>0</v>
      </c>
      <c r="AA157" s="271">
        <v>0</v>
      </c>
      <c r="AB157" s="271">
        <v>0</v>
      </c>
      <c r="AC157" s="271">
        <v>0</v>
      </c>
      <c r="AD157" s="271">
        <v>0</v>
      </c>
      <c r="AF157" s="271">
        <v>0</v>
      </c>
      <c r="AG157" s="402">
        <f>IF(ISERROR(VLOOKUP(B157,Acc_Cash!$A:$H,3,FALSE)),0,VLOOKUP(B157,Acc_Cash!$A:$H,3,FALSE))</f>
        <v>-15416.666667</v>
      </c>
      <c r="AH157" s="402">
        <f t="shared" si="23"/>
        <v>-15416.666667</v>
      </c>
      <c r="AI157" s="402">
        <f>AH157-(IF(ISERROR(VLOOKUP(A157,'YTD Last'!$E$2:$Z$500,21,0)),0,VLOOKUP(A157,'YTD Last'!$E$2:$Z$500,21,0)))</f>
        <v>-2916.3306250000005</v>
      </c>
      <c r="AJ157" s="402">
        <f>AH157-IF(ISERROR(VLOOKUP(A157,'QTD Last'!$A$2:$AH$600,34,0)),0,VLOOKUP(A157,'QTD Last'!$A$2:$AH$600,34,0))</f>
        <v>0</v>
      </c>
      <c r="AK157" s="402">
        <f>AH157-IF(ISERROR(VLOOKUP(A157,'MTD Last'!$A$2:$AH$600,34,0)),0,VLOOKUP(A157,'MTD Last'!$A$2:$AH$600,34,0))</f>
        <v>0</v>
      </c>
      <c r="AL157" s="402">
        <f t="shared" si="25"/>
        <v>0</v>
      </c>
      <c r="AM157" s="403" t="str">
        <f ca="1">ROUND((L157-Control!$C$3)/365,0)&amp;" Year"</f>
        <v>-14 Year</v>
      </c>
      <c r="AN157" s="45">
        <f t="shared" si="26"/>
        <v>8</v>
      </c>
      <c r="AO157" s="45" t="str">
        <f t="shared" si="27"/>
        <v>Code</v>
      </c>
      <c r="AP157" s="45">
        <f t="shared" si="24"/>
        <v>8</v>
      </c>
      <c r="AQ157" s="402">
        <f>AH157-(IF(ISERROR(VLOOKUP(A157,'WTD Last'!$A$1:$AQ$605,34,0)),0,VLOOKUP(A157,'WTD Last'!$A$1:$AQ$605,34,0)))</f>
        <v>0</v>
      </c>
      <c r="AR157" s="563">
        <f>R157-(IF(ISERROR(VLOOKUP(A157,'WTD Last'!$A$1:$AQ$605,18,0)),0,VLOOKUP(A157,'WTD Last'!$A$1:$AQ$605,18,0)))</f>
        <v>0</v>
      </c>
      <c r="AS157" s="402">
        <f>O157-(IF(ISERROR(VLOOKUP(A157,'WTD Last'!$A$1:$AQ$605,15,0)),0,VLOOKUP(A157,'WTD Last'!$A$1:$AQ$605,15,0)))</f>
        <v>0</v>
      </c>
      <c r="AT157" s="402">
        <f t="shared" si="28"/>
        <v>0</v>
      </c>
      <c r="AU157" s="564">
        <v>45549</v>
      </c>
      <c r="AV157" s="564">
        <v>4243</v>
      </c>
      <c r="AW157" s="77"/>
      <c r="AX157" s="271"/>
    </row>
    <row r="158" spans="1:233">
      <c r="A158" s="77">
        <v>53</v>
      </c>
      <c r="B158" s="77">
        <v>128</v>
      </c>
      <c r="C158" s="77" t="s">
        <v>27</v>
      </c>
      <c r="D158" s="77" t="s">
        <v>59</v>
      </c>
      <c r="E158" s="77" t="s">
        <v>60</v>
      </c>
      <c r="F158" s="77" t="s">
        <v>201</v>
      </c>
      <c r="G158" s="77" t="s">
        <v>487</v>
      </c>
      <c r="H158" s="77" t="s">
        <v>468</v>
      </c>
      <c r="I158" s="77" t="s">
        <v>277</v>
      </c>
      <c r="J158" s="454" t="s">
        <v>481</v>
      </c>
      <c r="K158" s="410">
        <v>36762</v>
      </c>
      <c r="L158" s="410">
        <v>36910</v>
      </c>
      <c r="M158" s="77" t="s">
        <v>30</v>
      </c>
      <c r="N158" s="271">
        <v>0</v>
      </c>
      <c r="O158" s="271">
        <v>0</v>
      </c>
      <c r="P158" s="411">
        <v>0.375</v>
      </c>
      <c r="Q158" s="271">
        <v>0</v>
      </c>
      <c r="R158" s="271">
        <v>0</v>
      </c>
      <c r="T158" s="271">
        <v>0</v>
      </c>
      <c r="U158" s="271">
        <v>0</v>
      </c>
      <c r="V158" s="271">
        <v>0</v>
      </c>
      <c r="W158" s="271">
        <v>0</v>
      </c>
      <c r="X158" s="271">
        <v>0</v>
      </c>
      <c r="Y158" s="271">
        <v>0</v>
      </c>
      <c r="Z158" s="271">
        <v>0</v>
      </c>
      <c r="AA158" s="271">
        <v>0</v>
      </c>
      <c r="AB158" s="271">
        <v>0</v>
      </c>
      <c r="AC158" s="271">
        <v>0</v>
      </c>
      <c r="AD158" s="271">
        <v>0</v>
      </c>
      <c r="AF158" s="271">
        <v>0</v>
      </c>
      <c r="AG158" s="402">
        <f>IF(ISERROR(VLOOKUP(B158,Acc_Cash!$A:$H,3,FALSE)),0,VLOOKUP(B158,Acc_Cash!$A:$H,3,FALSE))</f>
        <v>15416.666667</v>
      </c>
      <c r="AH158" s="402">
        <f t="shared" si="23"/>
        <v>15416.666667</v>
      </c>
      <c r="AI158" s="402">
        <f>AH158-(IF(ISERROR(VLOOKUP(A158,'YTD Last'!$E$2:$Z$500,21,0)),0,VLOOKUP(A158,'YTD Last'!$E$2:$Z$500,21,0)))</f>
        <v>2916.3306250000005</v>
      </c>
      <c r="AJ158" s="402">
        <f>AH158-IF(ISERROR(VLOOKUP(A158,'QTD Last'!$A$2:$AH$600,34,0)),0,VLOOKUP(A158,'QTD Last'!$A$2:$AH$600,34,0))</f>
        <v>0</v>
      </c>
      <c r="AK158" s="402">
        <f>AH158-IF(ISERROR(VLOOKUP(A158,'MTD Last'!$A$2:$AH$600,34,0)),0,VLOOKUP(A158,'MTD Last'!$A$2:$AH$600,34,0))</f>
        <v>0</v>
      </c>
      <c r="AL158" s="402">
        <f t="shared" si="25"/>
        <v>0</v>
      </c>
      <c r="AM158" s="403" t="str">
        <f ca="1">ROUND((L158-Control!$C$3)/365,0)&amp;" Year"</f>
        <v>-14 Year</v>
      </c>
      <c r="AN158" s="45">
        <f t="shared" si="26"/>
        <v>8</v>
      </c>
      <c r="AO158" s="45" t="str">
        <f t="shared" si="27"/>
        <v>Code</v>
      </c>
      <c r="AP158" s="45">
        <f t="shared" si="24"/>
        <v>8</v>
      </c>
      <c r="AQ158" s="402">
        <f>AH158-(IF(ISERROR(VLOOKUP(A158,'WTD Last'!$A$1:$AQ$605,34,0)),0,VLOOKUP(A158,'WTD Last'!$A$1:$AQ$605,34,0)))</f>
        <v>0</v>
      </c>
      <c r="AR158" s="563">
        <f>R158-(IF(ISERROR(VLOOKUP(A158,'WTD Last'!$A$1:$AQ$605,18,0)),0,VLOOKUP(A158,'WTD Last'!$A$1:$AQ$605,18,0)))</f>
        <v>0</v>
      </c>
      <c r="AS158" s="402">
        <f>O158-(IF(ISERROR(VLOOKUP(A158,'WTD Last'!$A$1:$AQ$605,15,0)),0,VLOOKUP(A158,'WTD Last'!$A$1:$AQ$605,15,0)))</f>
        <v>0</v>
      </c>
      <c r="AT158" s="402">
        <f t="shared" si="28"/>
        <v>0</v>
      </c>
      <c r="AU158" s="564">
        <v>1305</v>
      </c>
      <c r="AV158" s="564">
        <v>4243</v>
      </c>
      <c r="AW158" s="77"/>
      <c r="AX158" s="271"/>
    </row>
    <row r="159" spans="1:233">
      <c r="A159" s="77">
        <v>1746</v>
      </c>
      <c r="B159" s="77">
        <v>952</v>
      </c>
      <c r="C159" s="77" t="s">
        <v>27</v>
      </c>
      <c r="D159" s="77" t="s">
        <v>28</v>
      </c>
      <c r="E159" s="77" t="s">
        <v>615</v>
      </c>
      <c r="F159" s="77" t="s">
        <v>423</v>
      </c>
      <c r="G159" s="77" t="s">
        <v>467</v>
      </c>
      <c r="H159" s="77" t="s">
        <v>468</v>
      </c>
      <c r="I159" s="77" t="s">
        <v>97</v>
      </c>
      <c r="J159" s="454" t="s">
        <v>470</v>
      </c>
      <c r="K159" s="410">
        <v>36984</v>
      </c>
      <c r="L159" s="410">
        <v>38810</v>
      </c>
      <c r="M159" s="77" t="s">
        <v>30</v>
      </c>
      <c r="N159" s="271">
        <v>10000000</v>
      </c>
      <c r="O159" s="271">
        <v>-4269.9500760000001</v>
      </c>
      <c r="P159" s="411">
        <v>0.75</v>
      </c>
      <c r="Q159" s="271">
        <v>74.524782999999999</v>
      </c>
      <c r="R159" s="271">
        <v>73.928293999999994</v>
      </c>
      <c r="S159" s="411">
        <v>-0.58492147164732977</v>
      </c>
      <c r="T159" s="271">
        <v>2497.5854823145478</v>
      </c>
      <c r="U159" s="271">
        <v>792.47521200000006</v>
      </c>
      <c r="V159" s="271">
        <v>0</v>
      </c>
      <c r="W159" s="271">
        <v>3290.0606943145476</v>
      </c>
      <c r="X159" s="271">
        <v>2047.7274540000001</v>
      </c>
      <c r="Y159" s="271">
        <v>4833.4455930000004</v>
      </c>
      <c r="Z159" s="271">
        <v>2785.7181390000005</v>
      </c>
      <c r="AA159" s="271">
        <v>-504.3425553145471</v>
      </c>
      <c r="AB159" s="271">
        <v>2047.7274540000001</v>
      </c>
      <c r="AC159" s="271">
        <v>4833.4455930000004</v>
      </c>
      <c r="AD159" s="271">
        <v>2785.7181390000005</v>
      </c>
      <c r="AG159" s="402">
        <f>IF(ISERROR(VLOOKUP(B159,Acc_Cash!$A:$H,3,FALSE)),0,VLOOKUP(B159,Acc_Cash!$A:$H,3,FALSE))</f>
        <v>0</v>
      </c>
      <c r="AH159" s="402">
        <f t="shared" si="23"/>
        <v>4833.4455930000004</v>
      </c>
      <c r="AI159" s="402">
        <f>AH159-(IF(ISERROR(VLOOKUP(A159,'YTD Last'!$E$2:$Z$383,21,0)),0,VLOOKUP(A159,'YTD Last'!$E$2:$Z$383,21,0)))</f>
        <v>4833.4455930000004</v>
      </c>
      <c r="AJ159" s="402">
        <f>AH159-IF(ISERROR(VLOOKUP(A159,'QTD Last'!$A$2:$AH$600,34,0)),0,VLOOKUP(A159,'QTD Last'!$A$2:$AH$600,34,0))</f>
        <v>2785.7181390000005</v>
      </c>
      <c r="AK159" s="402">
        <f>AH159-IF(ISERROR(VLOOKUP(A159,'MTD Last'!$A$2:$AH$600,34,0)),0,VLOOKUP(A159,'MTD Last'!$A$2:$AH$600,34,0))</f>
        <v>2785.7181390000005</v>
      </c>
      <c r="AL159" s="402">
        <f t="shared" si="25"/>
        <v>2785.7181390000005</v>
      </c>
      <c r="AM159" s="403" t="str">
        <f ca="1">ROUND((L159-Control!$C$3)/365,0)&amp;" Year"</f>
        <v>-8 Year</v>
      </c>
      <c r="AN159" s="45" t="str">
        <f t="shared" si="26"/>
        <v>Code</v>
      </c>
      <c r="AO159" s="45" t="str">
        <f t="shared" si="27"/>
        <v>Code</v>
      </c>
      <c r="AP159" s="45" t="str">
        <f t="shared" si="24"/>
        <v>Code</v>
      </c>
      <c r="AQ159" s="402">
        <f>AH159-(IF(ISERROR(VLOOKUP(A159,'WTD Last'!$A$1:$AQ$605,34,0)),0,VLOOKUP(A159,'WTD Last'!$A$1:$AQ$605,34,0)))</f>
        <v>4833.4455930000004</v>
      </c>
      <c r="AR159" s="563">
        <f>R159-(IF(ISERROR(VLOOKUP(A159,'WTD Last'!$A$1:$AQ$605,18,0)),0,VLOOKUP(A159,'WTD Last'!$A$1:$AQ$605,18,0)))</f>
        <v>73.928293999999994</v>
      </c>
      <c r="AS159" s="402">
        <f>O159-(IF(ISERROR(VLOOKUP(A159,'WTD Last'!$A$1:$AQ$605,15,0)),0,VLOOKUP(A159,'WTD Last'!$A$1:$AQ$605,15,0)))</f>
        <v>-4269.9500760000001</v>
      </c>
      <c r="AT159" s="402">
        <f t="shared" si="28"/>
        <v>208.33333333333334</v>
      </c>
      <c r="AU159" s="564">
        <v>122</v>
      </c>
      <c r="AV159" s="564">
        <v>57670</v>
      </c>
      <c r="AW159" s="77"/>
      <c r="AX159" s="271"/>
    </row>
    <row r="160" spans="1:233">
      <c r="A160" s="77">
        <v>1305</v>
      </c>
      <c r="B160" s="77">
        <v>466</v>
      </c>
      <c r="C160" s="77" t="s">
        <v>27</v>
      </c>
      <c r="D160" s="77" t="s">
        <v>28</v>
      </c>
      <c r="E160" s="77" t="s">
        <v>326</v>
      </c>
      <c r="F160" s="77" t="s">
        <v>202</v>
      </c>
      <c r="G160" s="77" t="s">
        <v>487</v>
      </c>
      <c r="H160" s="77" t="s">
        <v>468</v>
      </c>
      <c r="I160" s="77" t="s">
        <v>405</v>
      </c>
      <c r="J160" s="454" t="s">
        <v>470</v>
      </c>
      <c r="K160" s="410">
        <v>36896</v>
      </c>
      <c r="L160" s="410">
        <v>38722</v>
      </c>
      <c r="M160" s="77" t="s">
        <v>30</v>
      </c>
      <c r="N160" s="271">
        <v>-10000000</v>
      </c>
      <c r="O160" s="271">
        <v>4069.0768189999999</v>
      </c>
      <c r="P160" s="411">
        <v>0.6</v>
      </c>
      <c r="Q160" s="271">
        <v>63.458775000000003</v>
      </c>
      <c r="R160" s="271">
        <v>63.369548000000002</v>
      </c>
      <c r="S160" s="411">
        <v>-6.5619932471940021E-2</v>
      </c>
      <c r="T160" s="271">
        <v>-267.01254608591648</v>
      </c>
      <c r="U160" s="271">
        <v>-696.30320099999994</v>
      </c>
      <c r="V160" s="271">
        <v>0</v>
      </c>
      <c r="W160" s="271">
        <v>-963.31574708591643</v>
      </c>
      <c r="X160" s="271">
        <v>-296.45548300000002</v>
      </c>
      <c r="Y160" s="271">
        <v>-821.25593000000003</v>
      </c>
      <c r="Z160" s="271">
        <v>-524.80044700000008</v>
      </c>
      <c r="AA160" s="271">
        <v>438.51530008591635</v>
      </c>
      <c r="AB160" s="271">
        <v>-296.45548300000002</v>
      </c>
      <c r="AC160" s="271">
        <v>-821.25593000000003</v>
      </c>
      <c r="AD160" s="271">
        <v>-524.80044700000008</v>
      </c>
      <c r="AF160" s="271">
        <v>16734.078418137498</v>
      </c>
      <c r="AG160" s="402">
        <f>IF(ISERROR(VLOOKUP(B160,Acc_Cash!$A:$H,3,FALSE)),0,VLOOKUP(B160,Acc_Cash!$A:$H,3,FALSE))</f>
        <v>0</v>
      </c>
      <c r="AH160" s="402">
        <f t="shared" si="23"/>
        <v>-821.25593000000003</v>
      </c>
      <c r="AI160" s="402">
        <f>AH160-(IF(ISERROR(VLOOKUP(A160,'YTD Last'!$E$2:$Z$500,21,0)),0,VLOOKUP(A160,'YTD Last'!$E$2:$Z$500,21,0)))</f>
        <v>-5086.9335470000005</v>
      </c>
      <c r="AJ160" s="402">
        <f>AH160-IF(ISERROR(VLOOKUP(A160,'QTD Last'!$A$2:$AH$600,34,0)),0,VLOOKUP(A160,'QTD Last'!$A$2:$AH$600,34,0))</f>
        <v>-524.80044700000008</v>
      </c>
      <c r="AK160" s="402">
        <f>AH160-IF(ISERROR(VLOOKUP(A160,'MTD Last'!$A$2:$AH$600,34,0)),0,VLOOKUP(A160,'MTD Last'!$A$2:$AH$600,34,0))</f>
        <v>-524.80044700000008</v>
      </c>
      <c r="AL160" s="402">
        <f t="shared" si="25"/>
        <v>-524.80044700000008</v>
      </c>
      <c r="AM160" s="403" t="str">
        <f ca="1">ROUND((L160-Control!$C$3)/365,0)&amp;" Year"</f>
        <v>-9 Year</v>
      </c>
      <c r="AN160" s="45">
        <f t="shared" si="26"/>
        <v>5</v>
      </c>
      <c r="AO160" s="45" t="str">
        <f t="shared" si="27"/>
        <v>Code</v>
      </c>
      <c r="AP160" s="45">
        <f t="shared" si="24"/>
        <v>5</v>
      </c>
      <c r="AQ160" s="402">
        <f>AH160-(IF(ISERROR(VLOOKUP(A160,'WTD Last'!$A$1:$AQ$605,34,0)),0,VLOOKUP(A160,'WTD Last'!$A$1:$AQ$605,34,0)))</f>
        <v>-5288.1785989999998</v>
      </c>
      <c r="AR160" s="563">
        <f>R160-(IF(ISERROR(VLOOKUP(A160,'WTD Last'!$A$1:$AQ$605,18,0)),0,VLOOKUP(A160,'WTD Last'!$A$1:$AQ$605,18,0)))</f>
        <v>-0.92305999999999955</v>
      </c>
      <c r="AS160" s="402">
        <f>O160-(IF(ISERROR(VLOOKUP(A160,'WTD Last'!$A$1:$AQ$605,15,0)),0,VLOOKUP(A160,'WTD Last'!$A$1:$AQ$605,15,0)))</f>
        <v>-38.135855000000447</v>
      </c>
      <c r="AT160" s="402">
        <f t="shared" si="28"/>
        <v>-166.66666666666666</v>
      </c>
      <c r="AV160" s="564">
        <v>55250</v>
      </c>
      <c r="AW160" s="77"/>
      <c r="AX160" s="271"/>
    </row>
    <row r="161" spans="1:50">
      <c r="A161" s="77">
        <v>1499</v>
      </c>
      <c r="B161" s="77">
        <v>550</v>
      </c>
      <c r="C161" s="77" t="s">
        <v>27</v>
      </c>
      <c r="D161" s="77" t="s">
        <v>301</v>
      </c>
      <c r="E161" s="77" t="s">
        <v>326</v>
      </c>
      <c r="F161" s="77" t="s">
        <v>202</v>
      </c>
      <c r="G161" s="77" t="s">
        <v>487</v>
      </c>
      <c r="H161" s="77" t="s">
        <v>468</v>
      </c>
      <c r="I161" s="77" t="s">
        <v>405</v>
      </c>
      <c r="J161" s="454" t="s">
        <v>486</v>
      </c>
      <c r="K161" s="410">
        <v>36896</v>
      </c>
      <c r="L161" s="410">
        <v>38722</v>
      </c>
      <c r="M161" s="77" t="s">
        <v>30</v>
      </c>
      <c r="N161" s="271">
        <v>10000000</v>
      </c>
      <c r="O161" s="271">
        <v>-4069.0768189999999</v>
      </c>
      <c r="P161" s="411">
        <v>0.6</v>
      </c>
      <c r="Q161" s="271">
        <v>63.458775000000003</v>
      </c>
      <c r="R161" s="271">
        <v>63.369548000000002</v>
      </c>
      <c r="S161" s="411">
        <v>-6.5619932471940021E-2</v>
      </c>
      <c r="T161" s="271">
        <v>267.01254608591648</v>
      </c>
      <c r="U161" s="271">
        <v>696.30320099999994</v>
      </c>
      <c r="V161" s="271">
        <v>0</v>
      </c>
      <c r="W161" s="271">
        <v>963.31574708591643</v>
      </c>
      <c r="X161" s="271">
        <v>296.45548300000002</v>
      </c>
      <c r="Y161" s="271">
        <v>821.25593000000003</v>
      </c>
      <c r="Z161" s="271">
        <v>524.80044700000008</v>
      </c>
      <c r="AA161" s="271">
        <v>-438.51530008591635</v>
      </c>
      <c r="AB161" s="271">
        <v>296.45548300000002</v>
      </c>
      <c r="AC161" s="271">
        <v>821.25593000000003</v>
      </c>
      <c r="AD161" s="271">
        <v>524.80044700000008</v>
      </c>
      <c r="AF161" s="271">
        <v>-16734.078418137498</v>
      </c>
      <c r="AG161" s="402">
        <f>IF(ISERROR(VLOOKUP(B161,Acc_Cash!$A:$H,3,FALSE)),0,VLOOKUP(B161,Acc_Cash!$A:$H,3,FALSE))</f>
        <v>0</v>
      </c>
      <c r="AH161" s="402">
        <f t="shared" si="23"/>
        <v>821.25593000000003</v>
      </c>
      <c r="AI161" s="402">
        <f>AH161-(IF(ISERROR(VLOOKUP(A161,'YTD Last'!$E$2:$Z$383,21,0)),0,VLOOKUP(A161,'YTD Last'!$E$2:$Z$383,21,0)))</f>
        <v>5086.9335470000005</v>
      </c>
      <c r="AJ161" s="402">
        <f>AH161-IF(ISERROR(VLOOKUP(A161,'QTD Last'!$A$2:$AH$600,34,0)),0,VLOOKUP(A161,'QTD Last'!$A$2:$AH$600,34,0))</f>
        <v>524.80044700000008</v>
      </c>
      <c r="AK161" s="402">
        <f>AH161-IF(ISERROR(VLOOKUP(A161,'MTD Last'!$A$2:$AH$600,34,0)),0,VLOOKUP(A161,'MTD Last'!$A$2:$AH$600,34,0))</f>
        <v>524.80044700000008</v>
      </c>
      <c r="AL161" s="402">
        <f t="shared" si="25"/>
        <v>524.80044700000008</v>
      </c>
      <c r="AM161" s="403" t="str">
        <f ca="1">ROUND((L161-Control!$C$3)/365,0)&amp;" Year"</f>
        <v>-9 Year</v>
      </c>
      <c r="AN161" s="45">
        <f t="shared" si="26"/>
        <v>5</v>
      </c>
      <c r="AO161" s="45" t="str">
        <f t="shared" si="27"/>
        <v>Code</v>
      </c>
      <c r="AP161" s="45">
        <f t="shared" si="24"/>
        <v>5</v>
      </c>
      <c r="AQ161" s="402">
        <f>AH161-(IF(ISERROR(VLOOKUP(A161,'WTD Last'!$A$1:$AQ$605,34,0)),0,VLOOKUP(A161,'WTD Last'!$A$1:$AQ$605,34,0)))</f>
        <v>5288.1785989999998</v>
      </c>
      <c r="AR161" s="563">
        <f>R161-(IF(ISERROR(VLOOKUP(A161,'WTD Last'!$A$1:$AQ$605,18,0)),0,VLOOKUP(A161,'WTD Last'!$A$1:$AQ$605,18,0)))</f>
        <v>-0.92305999999999955</v>
      </c>
      <c r="AS161" s="402">
        <f>O161-(IF(ISERROR(VLOOKUP(A161,'WTD Last'!$A$1:$AQ$605,15,0)),0,VLOOKUP(A161,'WTD Last'!$A$1:$AQ$605,15,0)))</f>
        <v>38.135855000000447</v>
      </c>
      <c r="AT161" s="402">
        <f t="shared" si="28"/>
        <v>166.66666666666666</v>
      </c>
      <c r="AV161" s="564">
        <v>55250</v>
      </c>
      <c r="AW161" s="77"/>
      <c r="AX161" s="271"/>
    </row>
    <row r="162" spans="1:50">
      <c r="A162" s="77">
        <v>1</v>
      </c>
      <c r="B162" s="77">
        <v>307</v>
      </c>
      <c r="C162" s="77" t="s">
        <v>27</v>
      </c>
      <c r="D162" s="77" t="s">
        <v>28</v>
      </c>
      <c r="E162" s="77" t="s">
        <v>236</v>
      </c>
      <c r="F162" s="77" t="s">
        <v>201</v>
      </c>
      <c r="G162" s="77" t="s">
        <v>487</v>
      </c>
      <c r="H162" s="77" t="s">
        <v>472</v>
      </c>
      <c r="I162" s="77" t="s">
        <v>275</v>
      </c>
      <c r="J162" s="454" t="s">
        <v>480</v>
      </c>
      <c r="K162" s="410">
        <v>36411</v>
      </c>
      <c r="L162" s="410">
        <v>38322</v>
      </c>
      <c r="M162" s="77" t="s">
        <v>74</v>
      </c>
      <c r="N162" s="271">
        <v>-15000000</v>
      </c>
      <c r="O162" s="271">
        <v>0</v>
      </c>
      <c r="P162" s="411">
        <v>0.47499999999999998</v>
      </c>
      <c r="Q162" s="271">
        <v>64.734776999999994</v>
      </c>
      <c r="R162" s="271">
        <v>64.116387000000003</v>
      </c>
      <c r="T162" s="271">
        <v>0</v>
      </c>
      <c r="U162" s="271">
        <v>-624.17158800000004</v>
      </c>
      <c r="V162" s="271">
        <v>0</v>
      </c>
      <c r="W162" s="271">
        <v>-624.17158800000004</v>
      </c>
      <c r="X162" s="271">
        <v>-49565.834379</v>
      </c>
      <c r="Y162" s="271">
        <v>-51600.477140000003</v>
      </c>
      <c r="Z162" s="271">
        <v>-2034.6427610000028</v>
      </c>
      <c r="AA162" s="271">
        <v>-1410.4711730000026</v>
      </c>
      <c r="AB162" s="271">
        <v>-70631.313990074996</v>
      </c>
      <c r="AC162" s="271">
        <v>-73092.075868810003</v>
      </c>
      <c r="AD162" s="271">
        <v>-2460.7618787350075</v>
      </c>
      <c r="AF162" s="271">
        <v>0</v>
      </c>
      <c r="AG162" s="402">
        <f>IF(ISERROR(VLOOKUP(B162,Acc_Cash!$A:$H,3,FALSE)),0,VLOOKUP(B162,Acc_Cash!$A:$H,3,FALSE))</f>
        <v>-151388.4375</v>
      </c>
      <c r="AH162" s="402">
        <f t="shared" ref="AH162:AH193" si="29">AG162+AC162</f>
        <v>-224480.51336881</v>
      </c>
      <c r="AI162" s="402">
        <f>AH162-(IF(ISERROR(VLOOKUP(A162,'YTD Last'!$E$2:$Z$500,21,0)),0,VLOOKUP(A162,'YTD Last'!$E$2:$Z$500,21,0)))</f>
        <v>-348412.1739126434</v>
      </c>
      <c r="AJ162" s="402">
        <f>AH162-IF(ISERROR(VLOOKUP(A162,'QTD Last'!$A$2:$AH$600,34,0)),0,VLOOKUP(A162,'QTD Last'!$A$2:$AH$600,34,0))</f>
        <v>-1552.3243787350075</v>
      </c>
      <c r="AK162" s="402">
        <f>AH162-IF(ISERROR(VLOOKUP(A162,'MTD Last'!$A$2:$AH$600,34,0)),0,VLOOKUP(A162,'MTD Last'!$A$2:$AH$600,34,0))</f>
        <v>-1552.3243787350075</v>
      </c>
      <c r="AL162" s="402">
        <f t="shared" si="25"/>
        <v>-2460.7618787350075</v>
      </c>
      <c r="AM162" s="403" t="str">
        <f ca="1">ROUND((L162-Control!$C$3)/365,0)&amp;" Year"</f>
        <v>-10 Year</v>
      </c>
      <c r="AN162" s="45">
        <f t="shared" si="26"/>
        <v>8</v>
      </c>
      <c r="AO162" s="45" t="str">
        <f t="shared" si="27"/>
        <v>Code</v>
      </c>
      <c r="AP162" s="45">
        <f t="shared" ref="AP162:AP193" si="30">IF(AN162="Code",AO162,AN162)</f>
        <v>8</v>
      </c>
      <c r="AQ162" s="402">
        <f>AH162-(IF(ISERROR(VLOOKUP(A162,'WTD Last'!$A$1:$AQ$605,34,0)),0,VLOOKUP(A162,'WTD Last'!$A$1:$AQ$605,34,0)))</f>
        <v>-14565.149664301018</v>
      </c>
      <c r="AR162" s="563">
        <f>R162-(IF(ISERROR(VLOOKUP(A162,'WTD Last'!$A$1:$AQ$605,18,0)),0,VLOOKUP(A162,'WTD Last'!$A$1:$AQ$605,18,0)))</f>
        <v>-3.128783999999996</v>
      </c>
      <c r="AS162" s="402">
        <f>O162-(IF(ISERROR(VLOOKUP(A162,'WTD Last'!$A$1:$AQ$605,15,0)),0,VLOOKUP(A162,'WTD Last'!$A$1:$AQ$605,15,0)))</f>
        <v>0</v>
      </c>
      <c r="AT162" s="402">
        <f t="shared" si="28"/>
        <v>-197.91666666666666</v>
      </c>
      <c r="AU162" s="564">
        <v>72317</v>
      </c>
      <c r="AV162" s="564">
        <v>68215</v>
      </c>
      <c r="AW162" s="77"/>
      <c r="AX162" s="271"/>
    </row>
    <row r="163" spans="1:50">
      <c r="A163" s="77">
        <v>2</v>
      </c>
      <c r="B163" s="77">
        <v>306</v>
      </c>
      <c r="C163" s="77" t="s">
        <v>27</v>
      </c>
      <c r="D163" s="77" t="s">
        <v>28</v>
      </c>
      <c r="E163" s="77" t="s">
        <v>236</v>
      </c>
      <c r="F163" s="77" t="s">
        <v>201</v>
      </c>
      <c r="G163" s="77" t="s">
        <v>487</v>
      </c>
      <c r="H163" s="77" t="s">
        <v>472</v>
      </c>
      <c r="I163" s="77" t="s">
        <v>275</v>
      </c>
      <c r="J163" s="454" t="s">
        <v>480</v>
      </c>
      <c r="K163" s="410">
        <v>36493</v>
      </c>
      <c r="L163" s="410">
        <v>38316</v>
      </c>
      <c r="M163" s="77" t="s">
        <v>74</v>
      </c>
      <c r="N163" s="271">
        <v>-15000000</v>
      </c>
      <c r="O163" s="271">
        <v>0</v>
      </c>
      <c r="P163" s="411">
        <v>0.51</v>
      </c>
      <c r="Q163" s="271">
        <v>64.654505</v>
      </c>
      <c r="R163" s="271">
        <v>64.035717000000005</v>
      </c>
      <c r="T163" s="271">
        <v>0</v>
      </c>
      <c r="U163" s="271">
        <v>-632.39696100000003</v>
      </c>
      <c r="V163" s="271">
        <v>0</v>
      </c>
      <c r="W163" s="271">
        <v>-632.39696100000003</v>
      </c>
      <c r="X163" s="271">
        <v>-67460.164392999999</v>
      </c>
      <c r="Y163" s="271">
        <v>-69500.285262999998</v>
      </c>
      <c r="Z163" s="271">
        <v>-2040.1208699999988</v>
      </c>
      <c r="AA163" s="271">
        <v>-1407.7239089999989</v>
      </c>
      <c r="AB163" s="271">
        <v>-96130.734260024998</v>
      </c>
      <c r="AC163" s="271">
        <v>-98447.154075039507</v>
      </c>
      <c r="AD163" s="271">
        <v>-2316.4198150145094</v>
      </c>
      <c r="AF163" s="271">
        <v>0</v>
      </c>
      <c r="AG163" s="402">
        <f>IF(ISERROR(VLOOKUP(B163,Acc_Cash!$A:$H,3,FALSE)),0,VLOOKUP(B163,Acc_Cash!$A:$H,3,FALSE))</f>
        <v>-137860.86249999999</v>
      </c>
      <c r="AH163" s="402">
        <f t="shared" si="29"/>
        <v>-236308.01657503948</v>
      </c>
      <c r="AI163" s="402">
        <f>AH163-(IF(ISERROR(VLOOKUP(A163,'YTD Last'!$E$2:$Z$500,21,0)),0,VLOOKUP(A163,'YTD Last'!$E$2:$Z$500,21,0)))</f>
        <v>-353640.04009070876</v>
      </c>
      <c r="AJ163" s="402">
        <f>AH163-IF(ISERROR(VLOOKUP(A163,'QTD Last'!$A$2:$AH$600,34,0)),0,VLOOKUP(A163,'QTD Last'!$A$2:$AH$600,34,0))</f>
        <v>-1489.1573150144832</v>
      </c>
      <c r="AK163" s="402">
        <f>AH163-IF(ISERROR(VLOOKUP(A163,'MTD Last'!$A$2:$AH$600,34,0)),0,VLOOKUP(A163,'MTD Last'!$A$2:$AH$600,34,0))</f>
        <v>-1489.1573150144832</v>
      </c>
      <c r="AL163" s="402">
        <f t="shared" ref="AL163:AL194" si="31">AD163-AE163</f>
        <v>-2316.4198150145094</v>
      </c>
      <c r="AM163" s="403" t="str">
        <f ca="1">ROUND((L163-Control!$C$3)/365,0)&amp;" Year"</f>
        <v>-10 Year</v>
      </c>
      <c r="AN163" s="45">
        <f t="shared" ref="AN163:AN194" si="32">IF(F163="AAA",1,IF(F163="AA+",2,IF(F163="AA",3,IF(F163="AA-",4,IF(F163="A+",5,IF(F163="A",6,IF(F163="A-",7,IF(F163="BBB+",8,"Code"))))))))</f>
        <v>8</v>
      </c>
      <c r="AO163" s="45" t="str">
        <f t="shared" ref="AO163:AO194" si="33">IF(F163="BBB",9,IF(F163="BBB-",10,IF(F163="BB+",11,IF(F163="BB",12,IF(F163="BB-",13,IF(F163="B+",14,IF(F163="B",15,IF(F163="B-",16,"Code"))))))))</f>
        <v>Code</v>
      </c>
      <c r="AP163" s="45">
        <f t="shared" si="30"/>
        <v>8</v>
      </c>
      <c r="AQ163" s="402">
        <f>AH163-(IF(ISERROR(VLOOKUP(A163,'WTD Last'!$A$1:$AQ$605,34,0)),0,VLOOKUP(A163,'WTD Last'!$A$1:$AQ$605,34,0)))</f>
        <v>-14481.678530659497</v>
      </c>
      <c r="AR163" s="563">
        <f>R163-(IF(ISERROR(VLOOKUP(A163,'WTD Last'!$A$1:$AQ$605,18,0)),0,VLOOKUP(A163,'WTD Last'!$A$1:$AQ$605,18,0)))</f>
        <v>-3.1302960000000013</v>
      </c>
      <c r="AS163" s="402">
        <f>O163-(IF(ISERROR(VLOOKUP(A163,'WTD Last'!$A$1:$AQ$605,15,0)),0,VLOOKUP(A163,'WTD Last'!$A$1:$AQ$605,15,0)))</f>
        <v>0</v>
      </c>
      <c r="AT163" s="402">
        <f t="shared" si="28"/>
        <v>-212.5</v>
      </c>
      <c r="AU163" s="564">
        <v>72317</v>
      </c>
      <c r="AV163" s="564">
        <v>68215</v>
      </c>
      <c r="AW163" s="77"/>
      <c r="AX163" s="271"/>
    </row>
    <row r="164" spans="1:50">
      <c r="A164" s="77">
        <v>3</v>
      </c>
      <c r="B164" s="77">
        <v>308</v>
      </c>
      <c r="C164" s="77" t="s">
        <v>27</v>
      </c>
      <c r="D164" s="77" t="s">
        <v>28</v>
      </c>
      <c r="E164" s="77" t="s">
        <v>236</v>
      </c>
      <c r="F164" s="77" t="s">
        <v>201</v>
      </c>
      <c r="G164" s="77" t="s">
        <v>487</v>
      </c>
      <c r="H164" s="77" t="s">
        <v>472</v>
      </c>
      <c r="I164" s="77" t="s">
        <v>276</v>
      </c>
      <c r="J164" s="454" t="s">
        <v>480</v>
      </c>
      <c r="K164" s="410">
        <v>36493</v>
      </c>
      <c r="L164" s="410">
        <v>38316</v>
      </c>
      <c r="M164" s="77" t="s">
        <v>74</v>
      </c>
      <c r="N164" s="271">
        <v>15000000</v>
      </c>
      <c r="O164" s="271">
        <v>0</v>
      </c>
      <c r="P164" s="411">
        <v>0.51</v>
      </c>
      <c r="Q164" s="271">
        <v>64.654505</v>
      </c>
      <c r="R164" s="271">
        <v>64.035717000000005</v>
      </c>
      <c r="T164" s="271">
        <v>0</v>
      </c>
      <c r="U164" s="271">
        <v>632.39696100000003</v>
      </c>
      <c r="V164" s="271">
        <v>0</v>
      </c>
      <c r="W164" s="271">
        <v>632.39696100000003</v>
      </c>
      <c r="X164" s="271">
        <v>67460.164392999999</v>
      </c>
      <c r="Y164" s="271">
        <v>69500.285262999998</v>
      </c>
      <c r="Z164" s="271">
        <v>2040.1208699999988</v>
      </c>
      <c r="AA164" s="271">
        <v>1407.7239089999989</v>
      </c>
      <c r="AB164" s="271">
        <v>96130.734260024998</v>
      </c>
      <c r="AC164" s="271">
        <v>98447.154075039507</v>
      </c>
      <c r="AD164" s="271">
        <v>2316.4198150145094</v>
      </c>
      <c r="AF164" s="271">
        <v>0</v>
      </c>
      <c r="AG164" s="402">
        <f>IF(ISERROR(VLOOKUP(B164,Acc_Cash!$A:$H,3,FALSE)),0,VLOOKUP(B164,Acc_Cash!$A:$H,3,FALSE))</f>
        <v>137860.86249999999</v>
      </c>
      <c r="AH164" s="402">
        <f t="shared" si="29"/>
        <v>236308.01657503948</v>
      </c>
      <c r="AI164" s="402">
        <f>AH164-(IF(ISERROR(VLOOKUP(A164,'YTD Last'!$E$2:$Z$500,21,0)),0,VLOOKUP(A164,'YTD Last'!$E$2:$Z$500,21,0)))</f>
        <v>353640.04009070876</v>
      </c>
      <c r="AJ164" s="402">
        <f>AH164-IF(ISERROR(VLOOKUP(A164,'QTD Last'!$A$2:$AH$600,34,0)),0,VLOOKUP(A164,'QTD Last'!$A$2:$AH$600,34,0))</f>
        <v>1489.1573150144832</v>
      </c>
      <c r="AK164" s="402">
        <f>AH164-IF(ISERROR(VLOOKUP(A164,'MTD Last'!$A$2:$AH$600,34,0)),0,VLOOKUP(A164,'MTD Last'!$A$2:$AH$600,34,0))</f>
        <v>1489.1573150144832</v>
      </c>
      <c r="AL164" s="402">
        <f t="shared" si="31"/>
        <v>2316.4198150145094</v>
      </c>
      <c r="AM164" s="403" t="str">
        <f ca="1">ROUND((L164-Control!$C$3)/365,0)&amp;" Year"</f>
        <v>-10 Year</v>
      </c>
      <c r="AN164" s="45">
        <f t="shared" si="32"/>
        <v>8</v>
      </c>
      <c r="AO164" s="45" t="str">
        <f t="shared" si="33"/>
        <v>Code</v>
      </c>
      <c r="AP164" s="45">
        <f t="shared" si="30"/>
        <v>8</v>
      </c>
      <c r="AQ164" s="402">
        <f>AH164-(IF(ISERROR(VLOOKUP(A164,'WTD Last'!$A$1:$AQ$605,34,0)),0,VLOOKUP(A164,'WTD Last'!$A$1:$AQ$605,34,0)))</f>
        <v>14481.678530659497</v>
      </c>
      <c r="AR164" s="563">
        <f>R164-(IF(ISERROR(VLOOKUP(A164,'WTD Last'!$A$1:$AQ$605,18,0)),0,VLOOKUP(A164,'WTD Last'!$A$1:$AQ$605,18,0)))</f>
        <v>-3.1302960000000013</v>
      </c>
      <c r="AS164" s="402">
        <f>O164-(IF(ISERROR(VLOOKUP(A164,'WTD Last'!$A$1:$AQ$605,15,0)),0,VLOOKUP(A164,'WTD Last'!$A$1:$AQ$605,15,0)))</f>
        <v>0</v>
      </c>
      <c r="AT164" s="402">
        <f t="shared" si="28"/>
        <v>212.5</v>
      </c>
      <c r="AV164" s="564">
        <v>68215</v>
      </c>
      <c r="AW164" s="77"/>
      <c r="AX164" s="271"/>
    </row>
    <row r="165" spans="1:50">
      <c r="A165" s="77">
        <v>4</v>
      </c>
      <c r="B165" s="77">
        <v>309</v>
      </c>
      <c r="C165" s="77" t="s">
        <v>27</v>
      </c>
      <c r="D165" s="77" t="s">
        <v>28</v>
      </c>
      <c r="E165" s="77" t="s">
        <v>236</v>
      </c>
      <c r="F165" s="77" t="s">
        <v>201</v>
      </c>
      <c r="G165" s="77" t="s">
        <v>487</v>
      </c>
      <c r="H165" s="77" t="s">
        <v>472</v>
      </c>
      <c r="I165" s="77" t="s">
        <v>276</v>
      </c>
      <c r="J165" s="454" t="s">
        <v>480</v>
      </c>
      <c r="K165" s="410">
        <v>36411</v>
      </c>
      <c r="L165" s="410">
        <v>38322</v>
      </c>
      <c r="M165" s="77" t="s">
        <v>74</v>
      </c>
      <c r="N165" s="271">
        <v>15000000</v>
      </c>
      <c r="O165" s="271">
        <v>0</v>
      </c>
      <c r="P165" s="411">
        <v>0.47499999999999998</v>
      </c>
      <c r="Q165" s="271">
        <v>64.734776999999994</v>
      </c>
      <c r="R165" s="271">
        <v>64.116387000000003</v>
      </c>
      <c r="T165" s="271">
        <v>0</v>
      </c>
      <c r="U165" s="271">
        <v>624.17158800000004</v>
      </c>
      <c r="V165" s="271">
        <v>0</v>
      </c>
      <c r="W165" s="271">
        <v>624.17158800000004</v>
      </c>
      <c r="X165" s="271">
        <v>49565.834379</v>
      </c>
      <c r="Y165" s="271">
        <v>51600.477140000003</v>
      </c>
      <c r="Z165" s="271">
        <v>2034.6427610000028</v>
      </c>
      <c r="AA165" s="271">
        <v>1410.4711730000026</v>
      </c>
      <c r="AB165" s="271">
        <v>70631.313990074996</v>
      </c>
      <c r="AC165" s="271">
        <v>73092.075868810003</v>
      </c>
      <c r="AD165" s="271">
        <v>2460.7618787350075</v>
      </c>
      <c r="AF165" s="271">
        <v>0</v>
      </c>
      <c r="AG165" s="402">
        <f>IF(ISERROR(VLOOKUP(B165,Acc_Cash!$A:$H,3,FALSE)),0,VLOOKUP(B165,Acc_Cash!$A:$H,3,FALSE))</f>
        <v>151388.4375</v>
      </c>
      <c r="AH165" s="402">
        <f t="shared" si="29"/>
        <v>224480.51336881</v>
      </c>
      <c r="AI165" s="402">
        <f>AH165-(IF(ISERROR(VLOOKUP(A165,'YTD Last'!$E$2:$Z$383,21,0)),0,VLOOKUP(A165,'YTD Last'!$E$2:$Z$383,21,0)))</f>
        <v>348412.1739126434</v>
      </c>
      <c r="AJ165" s="402">
        <f>AH165-IF(ISERROR(VLOOKUP(A165,'QTD Last'!$A$2:$AH$600,34,0)),0,VLOOKUP(A165,'QTD Last'!$A$2:$AH$600,34,0))</f>
        <v>1552.3243787350075</v>
      </c>
      <c r="AK165" s="402">
        <f>AH165-IF(ISERROR(VLOOKUP(A165,'MTD Last'!$A$2:$AH$600,34,0)),0,VLOOKUP(A165,'MTD Last'!$A$2:$AH$600,34,0))</f>
        <v>1552.3243787350075</v>
      </c>
      <c r="AL165" s="402">
        <f t="shared" si="31"/>
        <v>2460.7618787350075</v>
      </c>
      <c r="AM165" s="403" t="str">
        <f ca="1">ROUND((L165-Control!$C$3)/365,0)&amp;" Year"</f>
        <v>-10 Year</v>
      </c>
      <c r="AN165" s="45">
        <f t="shared" si="32"/>
        <v>8</v>
      </c>
      <c r="AO165" s="45" t="str">
        <f t="shared" si="33"/>
        <v>Code</v>
      </c>
      <c r="AP165" s="45">
        <f t="shared" si="30"/>
        <v>8</v>
      </c>
      <c r="AQ165" s="402">
        <f>AH165-(IF(ISERROR(VLOOKUP(A165,'WTD Last'!$A$1:$AQ$605,34,0)),0,VLOOKUP(A165,'WTD Last'!$A$1:$AQ$605,34,0)))</f>
        <v>14565.149664301018</v>
      </c>
      <c r="AR165" s="563">
        <f>R165-(IF(ISERROR(VLOOKUP(A165,'WTD Last'!$A$1:$AQ$605,18,0)),0,VLOOKUP(A165,'WTD Last'!$A$1:$AQ$605,18,0)))</f>
        <v>-3.128783999999996</v>
      </c>
      <c r="AS165" s="402">
        <f>O165-(IF(ISERROR(VLOOKUP(A165,'WTD Last'!$A$1:$AQ$605,15,0)),0,VLOOKUP(A165,'WTD Last'!$A$1:$AQ$605,15,0)))</f>
        <v>0</v>
      </c>
      <c r="AT165" s="402">
        <f t="shared" si="28"/>
        <v>197.91666666666666</v>
      </c>
      <c r="AV165" s="564">
        <v>68215</v>
      </c>
      <c r="AW165" s="77"/>
      <c r="AX165" s="271"/>
    </row>
    <row r="166" spans="1:50">
      <c r="A166" s="77">
        <v>270</v>
      </c>
      <c r="B166" s="77">
        <v>408</v>
      </c>
      <c r="C166" s="77" t="s">
        <v>27</v>
      </c>
      <c r="D166" s="77" t="s">
        <v>59</v>
      </c>
      <c r="E166" s="77" t="s">
        <v>236</v>
      </c>
      <c r="F166" s="77" t="s">
        <v>201</v>
      </c>
      <c r="G166" s="77" t="s">
        <v>487</v>
      </c>
      <c r="H166" s="77" t="s">
        <v>472</v>
      </c>
      <c r="I166" s="77" t="s">
        <v>280</v>
      </c>
      <c r="J166" s="454" t="s">
        <v>480</v>
      </c>
      <c r="K166" s="410">
        <v>35885</v>
      </c>
      <c r="L166" s="410">
        <v>36981</v>
      </c>
      <c r="M166" s="77" t="s">
        <v>74</v>
      </c>
      <c r="N166" s="271">
        <v>0</v>
      </c>
      <c r="O166" s="271">
        <v>4.4440299999999997</v>
      </c>
      <c r="P166" s="411">
        <v>0.3125</v>
      </c>
      <c r="Q166" s="271">
        <v>0</v>
      </c>
      <c r="R166" s="271">
        <v>0</v>
      </c>
      <c r="S166" s="411">
        <v>-0.54844546195642607</v>
      </c>
      <c r="T166" s="271">
        <v>-2.4373080862982159</v>
      </c>
      <c r="U166" s="271">
        <v>-518.93755199999998</v>
      </c>
      <c r="V166" s="271">
        <v>0</v>
      </c>
      <c r="W166" s="271">
        <v>-521.37486008629821</v>
      </c>
      <c r="X166" s="271">
        <v>172.979184</v>
      </c>
      <c r="Y166" s="271">
        <v>0</v>
      </c>
      <c r="Z166" s="271">
        <v>-172.979184</v>
      </c>
      <c r="AA166" s="271">
        <v>348.39567608629818</v>
      </c>
      <c r="AB166" s="271">
        <v>246.49533720000002</v>
      </c>
      <c r="AC166" s="271">
        <v>0</v>
      </c>
      <c r="AD166" s="271">
        <v>-246.49533720000002</v>
      </c>
      <c r="AF166" s="271">
        <v>32.165889140000004</v>
      </c>
      <c r="AG166" s="402">
        <f>IF(ISERROR(VLOOKUP(B166,Acc_Cash!$A:$H,3,FALSE)),0,VLOOKUP(B166,Acc_Cash!$A:$H,3,FALSE))</f>
        <v>-132918.150685</v>
      </c>
      <c r="AH166" s="402">
        <f t="shared" si="29"/>
        <v>-132918.150685</v>
      </c>
      <c r="AI166" s="402">
        <f>AH166-(IF(ISERROR(VLOOKUP(A166,'YTD Last'!$E$2:$Z$500,21,0)),0,VLOOKUP(A166,'YTD Last'!$E$2:$Z$500,21,0)))</f>
        <v>37546.571751944663</v>
      </c>
      <c r="AJ166" s="402">
        <f>AH166-IF(ISERROR(VLOOKUP(A166,'QTD Last'!$A$2:$AH$600,34,0)),0,VLOOKUP(A166,'QTD Last'!$A$2:$AH$600,34,0))</f>
        <v>551.10740280000027</v>
      </c>
      <c r="AK166" s="402">
        <f>AH166-IF(ISERROR(VLOOKUP(A166,'MTD Last'!$A$2:$AH$600,34,0)),0,VLOOKUP(A166,'MTD Last'!$A$2:$AH$600,34,0))</f>
        <v>551.10740280000027</v>
      </c>
      <c r="AL166" s="402">
        <f t="shared" si="31"/>
        <v>-246.49533720000002</v>
      </c>
      <c r="AM166" s="403" t="str">
        <f ca="1">ROUND((L166-Control!$C$3)/365,0)&amp;" Year"</f>
        <v>-13 Year</v>
      </c>
      <c r="AN166" s="45">
        <f t="shared" si="32"/>
        <v>8</v>
      </c>
      <c r="AO166" s="45" t="str">
        <f t="shared" si="33"/>
        <v>Code</v>
      </c>
      <c r="AP166" s="45">
        <f t="shared" si="30"/>
        <v>8</v>
      </c>
      <c r="AQ166" s="402">
        <f>AH166-(IF(ISERROR(VLOOKUP(A166,'WTD Last'!$A$1:$AQ$605,34,0)),0,VLOOKUP(A166,'WTD Last'!$A$1:$AQ$605,34,0)))</f>
        <v>-1746.5299099510012</v>
      </c>
      <c r="AR166" s="563">
        <f>R166-(IF(ISERROR(VLOOKUP(A166,'WTD Last'!$A$1:$AQ$605,18,0)),0,VLOOKUP(A166,'WTD Last'!$A$1:$AQ$605,18,0)))</f>
        <v>-134.60931600000001</v>
      </c>
      <c r="AS166" s="402">
        <f>O166-(IF(ISERROR(VLOOKUP(A166,'WTD Last'!$A$1:$AQ$605,15,0)),0,VLOOKUP(A166,'WTD Last'!$A$1:$AQ$605,15,0)))</f>
        <v>-35.480067000000005</v>
      </c>
      <c r="AT166" s="402">
        <f t="shared" si="28"/>
        <v>0</v>
      </c>
      <c r="AU166" s="564">
        <v>11352</v>
      </c>
      <c r="AV166" s="564">
        <v>68215</v>
      </c>
      <c r="AW166" s="77"/>
      <c r="AX166" s="271"/>
    </row>
    <row r="167" spans="1:50">
      <c r="A167" s="77">
        <v>271</v>
      </c>
      <c r="B167" s="77">
        <v>407</v>
      </c>
      <c r="C167" s="77" t="s">
        <v>27</v>
      </c>
      <c r="D167" s="77" t="s">
        <v>59</v>
      </c>
      <c r="E167" s="77" t="s">
        <v>236</v>
      </c>
      <c r="F167" s="77" t="s">
        <v>201</v>
      </c>
      <c r="G167" s="77" t="s">
        <v>487</v>
      </c>
      <c r="H167" s="77" t="s">
        <v>472</v>
      </c>
      <c r="I167" s="77" t="s">
        <v>276</v>
      </c>
      <c r="J167" s="454" t="s">
        <v>480</v>
      </c>
      <c r="K167" s="410">
        <v>35885</v>
      </c>
      <c r="L167" s="410">
        <v>36981</v>
      </c>
      <c r="M167" s="77" t="s">
        <v>74</v>
      </c>
      <c r="N167" s="271">
        <v>0</v>
      </c>
      <c r="O167" s="271">
        <v>-4.4440299999999997</v>
      </c>
      <c r="P167" s="411">
        <v>0.3125</v>
      </c>
      <c r="Q167" s="271">
        <v>0</v>
      </c>
      <c r="R167" s="271">
        <v>0</v>
      </c>
      <c r="S167" s="411">
        <v>-0.54844546195642607</v>
      </c>
      <c r="T167" s="271">
        <v>2.4373080862982159</v>
      </c>
      <c r="U167" s="271">
        <v>518.93755199999998</v>
      </c>
      <c r="V167" s="271">
        <v>0</v>
      </c>
      <c r="W167" s="271">
        <v>521.37486008629821</v>
      </c>
      <c r="X167" s="271">
        <v>-172.979184</v>
      </c>
      <c r="Y167" s="271">
        <v>0</v>
      </c>
      <c r="Z167" s="271">
        <v>172.979184</v>
      </c>
      <c r="AA167" s="271">
        <v>-348.39567608629818</v>
      </c>
      <c r="AB167" s="271">
        <v>-246.49533720000002</v>
      </c>
      <c r="AC167" s="271">
        <v>0</v>
      </c>
      <c r="AD167" s="271">
        <v>246.49533720000002</v>
      </c>
      <c r="AF167" s="271">
        <v>-32.165889140000004</v>
      </c>
      <c r="AG167" s="402">
        <f>IF(ISERROR(VLOOKUP(B167,Acc_Cash!$A:$H,3,FALSE)),0,VLOOKUP(B167,Acc_Cash!$A:$H,3,FALSE))</f>
        <v>132918.150685</v>
      </c>
      <c r="AH167" s="402">
        <f t="shared" si="29"/>
        <v>132918.150685</v>
      </c>
      <c r="AI167" s="402">
        <f>AH167-(IF(ISERROR(VLOOKUP(A167,'YTD Last'!$E$2:$Z$500,21,0)),0,VLOOKUP(A167,'YTD Last'!$E$2:$Z$500,21,0)))</f>
        <v>-37546.571751944663</v>
      </c>
      <c r="AJ167" s="402">
        <f>AH167-IF(ISERROR(VLOOKUP(A167,'QTD Last'!$A$2:$AH$600,34,0)),0,VLOOKUP(A167,'QTD Last'!$A$2:$AH$600,34,0))</f>
        <v>-551.10740280000027</v>
      </c>
      <c r="AK167" s="402">
        <f>AH167-IF(ISERROR(VLOOKUP(A167,'MTD Last'!$A$2:$AH$600,34,0)),0,VLOOKUP(A167,'MTD Last'!$A$2:$AH$600,34,0))</f>
        <v>-551.10740280000027</v>
      </c>
      <c r="AL167" s="402">
        <f t="shared" si="31"/>
        <v>246.49533720000002</v>
      </c>
      <c r="AM167" s="403" t="str">
        <f ca="1">ROUND((L167-Control!$C$3)/365,0)&amp;" Year"</f>
        <v>-13 Year</v>
      </c>
      <c r="AN167" s="45">
        <f t="shared" si="32"/>
        <v>8</v>
      </c>
      <c r="AO167" s="45" t="str">
        <f t="shared" si="33"/>
        <v>Code</v>
      </c>
      <c r="AP167" s="45">
        <f t="shared" si="30"/>
        <v>8</v>
      </c>
      <c r="AQ167" s="402">
        <f>AH167-(IF(ISERROR(VLOOKUP(A167,'WTD Last'!$A$1:$AQ$605,34,0)),0,VLOOKUP(A167,'WTD Last'!$A$1:$AQ$605,34,0)))</f>
        <v>1746.5299099510012</v>
      </c>
      <c r="AR167" s="563">
        <f>R167-(IF(ISERROR(VLOOKUP(A167,'WTD Last'!$A$1:$AQ$605,18,0)),0,VLOOKUP(A167,'WTD Last'!$A$1:$AQ$605,18,0)))</f>
        <v>-134.60931600000001</v>
      </c>
      <c r="AS167" s="402">
        <f>O167-(IF(ISERROR(VLOOKUP(A167,'WTD Last'!$A$1:$AQ$605,15,0)),0,VLOOKUP(A167,'WTD Last'!$A$1:$AQ$605,15,0)))</f>
        <v>35.480067000000005</v>
      </c>
      <c r="AT167" s="402">
        <f t="shared" si="28"/>
        <v>0</v>
      </c>
      <c r="AV167" s="564">
        <v>68215</v>
      </c>
      <c r="AW167" s="77"/>
      <c r="AX167" s="271"/>
    </row>
    <row r="168" spans="1:50">
      <c r="A168" s="77">
        <v>5</v>
      </c>
      <c r="B168" s="77">
        <v>310</v>
      </c>
      <c r="C168" s="77" t="s">
        <v>27</v>
      </c>
      <c r="D168" s="77" t="s">
        <v>28</v>
      </c>
      <c r="E168" s="77" t="s">
        <v>73</v>
      </c>
      <c r="F168" s="77" t="s">
        <v>201</v>
      </c>
      <c r="G168" s="77" t="s">
        <v>487</v>
      </c>
      <c r="H168" s="77" t="s">
        <v>472</v>
      </c>
      <c r="I168" s="77" t="s">
        <v>259</v>
      </c>
      <c r="J168" s="454" t="s">
        <v>480</v>
      </c>
      <c r="K168" s="410">
        <v>36607</v>
      </c>
      <c r="L168" s="410">
        <v>38433</v>
      </c>
      <c r="M168" s="77" t="s">
        <v>30</v>
      </c>
      <c r="N168" s="271">
        <v>-50000000</v>
      </c>
      <c r="O168" s="271">
        <v>17250.155581999999</v>
      </c>
      <c r="P168" s="411">
        <v>0.51500000000000001</v>
      </c>
      <c r="Q168" s="271">
        <v>66.201836999999998</v>
      </c>
      <c r="R168" s="271">
        <v>65.593292000000005</v>
      </c>
      <c r="S168" s="411">
        <v>-0.56121563055078361</v>
      </c>
      <c r="T168" s="271">
        <v>-9681.0569420512493</v>
      </c>
      <c r="U168" s="271">
        <v>-3326.5415430000003</v>
      </c>
      <c r="V168" s="271">
        <v>0</v>
      </c>
      <c r="W168" s="271">
        <v>-13007.59848505125</v>
      </c>
      <c r="X168" s="271">
        <v>252114.24013399999</v>
      </c>
      <c r="Y168" s="271">
        <v>240845.19472100001</v>
      </c>
      <c r="Z168" s="271">
        <v>-11269.045412999985</v>
      </c>
      <c r="AA168" s="271">
        <v>1738.5530720512652</v>
      </c>
      <c r="AB168" s="271">
        <v>252114.24013399999</v>
      </c>
      <c r="AC168" s="271">
        <v>240845.19472100001</v>
      </c>
      <c r="AD168" s="271">
        <v>-11269.045412999985</v>
      </c>
      <c r="AF168" s="271">
        <v>124856.62610251601</v>
      </c>
      <c r="AG168" s="402">
        <f>IF(ISERROR(VLOOKUP(B168,Acc_Cash!$A:$H,3,FALSE)),0,VLOOKUP(B168,Acc_Cash!$A:$H,3,FALSE))</f>
        <v>-261076.38888899999</v>
      </c>
      <c r="AH168" s="402">
        <f t="shared" si="29"/>
        <v>-20231.194167999987</v>
      </c>
      <c r="AI168" s="402">
        <f>AH168-(IF(ISERROR(VLOOKUP(A168,'YTD Last'!$E$2:$Z$383,21,0)),0,VLOOKUP(A168,'YTD Last'!$E$2:$Z$383,21,0)))</f>
        <v>-573069.307317</v>
      </c>
      <c r="AJ168" s="402">
        <f>AH168-IF(ISERROR(VLOOKUP(A168,'QTD Last'!$A$2:$AH$600,34,0)),0,VLOOKUP(A168,'QTD Last'!$A$2:$AH$600,34,0))</f>
        <v>-11269.045412999985</v>
      </c>
      <c r="AK168" s="402">
        <f>AH168-IF(ISERROR(VLOOKUP(A168,'MTD Last'!$A$2:$AH$600,34,0)),0,VLOOKUP(A168,'MTD Last'!$A$2:$AH$600,34,0))</f>
        <v>-11269.045412999985</v>
      </c>
      <c r="AL168" s="402">
        <f t="shared" si="31"/>
        <v>-11269.045412999985</v>
      </c>
      <c r="AM168" s="403" t="str">
        <f ca="1">ROUND((L168-Control!$C$3)/365,0)&amp;" Year"</f>
        <v>-9 Year</v>
      </c>
      <c r="AN168" s="45">
        <f t="shared" si="32"/>
        <v>8</v>
      </c>
      <c r="AO168" s="45" t="str">
        <f t="shared" si="33"/>
        <v>Code</v>
      </c>
      <c r="AP168" s="45">
        <f t="shared" si="30"/>
        <v>8</v>
      </c>
      <c r="AQ168" s="402">
        <f>AH168-(IF(ISERROR(VLOOKUP(A168,'WTD Last'!$A$1:$AQ$605,34,0)),0,VLOOKUP(A168,'WTD Last'!$A$1:$AQ$605,34,0)))</f>
        <v>-62790.038224999997</v>
      </c>
      <c r="AR168" s="563">
        <f>R168-(IF(ISERROR(VLOOKUP(A168,'WTD Last'!$A$1:$AQ$605,18,0)),0,VLOOKUP(A168,'WTD Last'!$A$1:$AQ$605,18,0)))</f>
        <v>-3.1135510000000011</v>
      </c>
      <c r="AS168" s="402">
        <f>O168-(IF(ISERROR(VLOOKUP(A168,'WTD Last'!$A$1:$AQ$605,15,0)),0,VLOOKUP(A168,'WTD Last'!$A$1:$AQ$605,15,0)))</f>
        <v>-149.59565500000099</v>
      </c>
      <c r="AT168" s="402">
        <f t="shared" si="28"/>
        <v>-715.27777777777783</v>
      </c>
      <c r="AU168" s="564">
        <v>81224</v>
      </c>
      <c r="AV168" s="564">
        <v>73274</v>
      </c>
      <c r="AW168" s="77"/>
      <c r="AX168" s="271"/>
    </row>
    <row r="169" spans="1:50">
      <c r="A169" s="77">
        <v>6</v>
      </c>
      <c r="B169" s="77">
        <v>311</v>
      </c>
      <c r="C169" s="77" t="s">
        <v>27</v>
      </c>
      <c r="D169" s="77" t="s">
        <v>28</v>
      </c>
      <c r="E169" s="77" t="s">
        <v>73</v>
      </c>
      <c r="F169" s="77" t="s">
        <v>201</v>
      </c>
      <c r="G169" s="77" t="s">
        <v>487</v>
      </c>
      <c r="H169" s="77" t="s">
        <v>472</v>
      </c>
      <c r="I169" s="77" t="s">
        <v>276</v>
      </c>
      <c r="J169" s="454" t="s">
        <v>480</v>
      </c>
      <c r="K169" s="410">
        <v>36607</v>
      </c>
      <c r="L169" s="410">
        <v>38433</v>
      </c>
      <c r="M169" s="77" t="s">
        <v>30</v>
      </c>
      <c r="N169" s="271">
        <v>50000000</v>
      </c>
      <c r="O169" s="271">
        <v>-17250.155581999999</v>
      </c>
      <c r="P169" s="411">
        <v>0.51500000000000001</v>
      </c>
      <c r="Q169" s="271">
        <v>66.201836999999998</v>
      </c>
      <c r="R169" s="271">
        <v>65.593292000000005</v>
      </c>
      <c r="S169" s="411">
        <v>-0.56121563055078361</v>
      </c>
      <c r="T169" s="271">
        <v>9681.0569420512493</v>
      </c>
      <c r="U169" s="271">
        <v>3326.5415430000003</v>
      </c>
      <c r="V169" s="271">
        <v>0</v>
      </c>
      <c r="W169" s="271">
        <v>13007.59848505125</v>
      </c>
      <c r="X169" s="271">
        <v>-252114.24013399999</v>
      </c>
      <c r="Y169" s="271">
        <v>-240845.19472100001</v>
      </c>
      <c r="Z169" s="271">
        <v>11269.045412999985</v>
      </c>
      <c r="AA169" s="271">
        <v>-1738.5530720512652</v>
      </c>
      <c r="AB169" s="271">
        <v>-252114.24013399999</v>
      </c>
      <c r="AC169" s="271">
        <v>-240845.19472100001</v>
      </c>
      <c r="AD169" s="271">
        <v>11269.045412999985</v>
      </c>
      <c r="AF169" s="271">
        <v>-124856.62610251601</v>
      </c>
      <c r="AG169" s="402">
        <f>IF(ISERROR(VLOOKUP(B169,Acc_Cash!$A:$H,3,FALSE)),0,VLOOKUP(B169,Acc_Cash!$A:$H,3,FALSE))</f>
        <v>261076.38888899999</v>
      </c>
      <c r="AH169" s="402">
        <f t="shared" si="29"/>
        <v>20231.194167999987</v>
      </c>
      <c r="AI169" s="402">
        <f>AH169-(IF(ISERROR(VLOOKUP(A169,'YTD Last'!$E$2:$Z$500,21,0)),0,VLOOKUP(A169,'YTD Last'!$E$2:$Z$500,21,0)))</f>
        <v>573069.307317</v>
      </c>
      <c r="AJ169" s="402">
        <f>AH169-IF(ISERROR(VLOOKUP(A169,'QTD Last'!$A$2:$AH$600,34,0)),0,VLOOKUP(A169,'QTD Last'!$A$2:$AH$600,34,0))</f>
        <v>11269.045412999985</v>
      </c>
      <c r="AK169" s="402">
        <f>AH169-IF(ISERROR(VLOOKUP(A169,'MTD Last'!$A$2:$AH$600,34,0)),0,VLOOKUP(A169,'MTD Last'!$A$2:$AH$600,34,0))</f>
        <v>11269.045412999985</v>
      </c>
      <c r="AL169" s="402">
        <f t="shared" si="31"/>
        <v>11269.045412999985</v>
      </c>
      <c r="AM169" s="403" t="str">
        <f ca="1">ROUND((L169-Control!$C$3)/365,0)&amp;" Year"</f>
        <v>-9 Year</v>
      </c>
      <c r="AN169" s="45">
        <f t="shared" si="32"/>
        <v>8</v>
      </c>
      <c r="AO169" s="45" t="str">
        <f t="shared" si="33"/>
        <v>Code</v>
      </c>
      <c r="AP169" s="45">
        <f t="shared" si="30"/>
        <v>8</v>
      </c>
      <c r="AQ169" s="402">
        <f>AH169-(IF(ISERROR(VLOOKUP(A169,'WTD Last'!$A$1:$AQ$605,34,0)),0,VLOOKUP(A169,'WTD Last'!$A$1:$AQ$605,34,0)))</f>
        <v>62790.038224999997</v>
      </c>
      <c r="AR169" s="563">
        <f>R169-(IF(ISERROR(VLOOKUP(A169,'WTD Last'!$A$1:$AQ$605,18,0)),0,VLOOKUP(A169,'WTD Last'!$A$1:$AQ$605,18,0)))</f>
        <v>-3.1135510000000011</v>
      </c>
      <c r="AS169" s="402">
        <f>O169-(IF(ISERROR(VLOOKUP(A169,'WTD Last'!$A$1:$AQ$605,15,0)),0,VLOOKUP(A169,'WTD Last'!$A$1:$AQ$605,15,0)))</f>
        <v>149.59565500000099</v>
      </c>
      <c r="AT169" s="402">
        <f t="shared" si="28"/>
        <v>715.27777777777783</v>
      </c>
      <c r="AV169" s="564">
        <v>73274</v>
      </c>
      <c r="AW169" s="77"/>
      <c r="AX169" s="271"/>
    </row>
    <row r="170" spans="1:50">
      <c r="A170" s="77">
        <v>1306</v>
      </c>
      <c r="B170" s="77">
        <v>467</v>
      </c>
      <c r="C170" s="77" t="s">
        <v>27</v>
      </c>
      <c r="D170" s="77" t="s">
        <v>28</v>
      </c>
      <c r="E170" s="77" t="s">
        <v>327</v>
      </c>
      <c r="F170" s="77" t="s">
        <v>201</v>
      </c>
      <c r="G170" s="77" t="s">
        <v>485</v>
      </c>
      <c r="H170" s="77" t="s">
        <v>468</v>
      </c>
      <c r="I170" s="77" t="s">
        <v>405</v>
      </c>
      <c r="J170" s="454" t="s">
        <v>481</v>
      </c>
      <c r="K170" s="410">
        <v>36896</v>
      </c>
      <c r="L170" s="410">
        <v>38722</v>
      </c>
      <c r="M170" s="77" t="s">
        <v>30</v>
      </c>
      <c r="N170" s="271">
        <v>-10000000</v>
      </c>
      <c r="O170" s="271">
        <v>4172.0164370000002</v>
      </c>
      <c r="P170" s="411">
        <v>1.2</v>
      </c>
      <c r="Q170" s="271">
        <v>119.510954</v>
      </c>
      <c r="R170" s="271">
        <v>118.84314999999999</v>
      </c>
      <c r="S170" s="411">
        <v>-0.59012939526734798</v>
      </c>
      <c r="T170" s="271">
        <v>-2462.0295370122458</v>
      </c>
      <c r="U170" s="271">
        <v>-1288.270293</v>
      </c>
      <c r="V170" s="271">
        <v>0</v>
      </c>
      <c r="W170" s="271">
        <v>-3750.2998300122458</v>
      </c>
      <c r="X170" s="271">
        <v>-31292.454972</v>
      </c>
      <c r="Y170" s="271">
        <v>-34338.653615000003</v>
      </c>
      <c r="Z170" s="271">
        <v>-3046.1986430000034</v>
      </c>
      <c r="AA170" s="271">
        <v>704.10118701224246</v>
      </c>
      <c r="AB170" s="271">
        <v>-31292.454972</v>
      </c>
      <c r="AC170" s="271">
        <v>-34338.653615000003</v>
      </c>
      <c r="AD170" s="271">
        <v>-3046.1986430000034</v>
      </c>
      <c r="AF170" s="271">
        <v>30197.054971006004</v>
      </c>
      <c r="AG170" s="402">
        <f>IF(ISERROR(VLOOKUP(B170,Acc_Cash!$A:$H,3,FALSE)),0,VLOOKUP(B170,Acc_Cash!$A:$H,3,FALSE))</f>
        <v>0</v>
      </c>
      <c r="AH170" s="402">
        <f t="shared" si="29"/>
        <v>-34338.653615000003</v>
      </c>
      <c r="AI170" s="402">
        <f>AH170-(IF(ISERROR(VLOOKUP(A170,'YTD Last'!$E$2:$Z$500,21,0)),0,VLOOKUP(A170,'YTD Last'!$E$2:$Z$500,21,0)))</f>
        <v>-61252.696624000004</v>
      </c>
      <c r="AJ170" s="402">
        <f>AH170-IF(ISERROR(VLOOKUP(A170,'QTD Last'!$A$2:$AH$600,34,0)),0,VLOOKUP(A170,'QTD Last'!$A$2:$AH$600,34,0))</f>
        <v>-3046.1986430000034</v>
      </c>
      <c r="AK170" s="402">
        <f>AH170-IF(ISERROR(VLOOKUP(A170,'MTD Last'!$A$2:$AH$600,34,0)),0,VLOOKUP(A170,'MTD Last'!$A$2:$AH$600,34,0))</f>
        <v>-3046.1986430000034</v>
      </c>
      <c r="AL170" s="402">
        <f t="shared" si="31"/>
        <v>-3046.1986430000034</v>
      </c>
      <c r="AM170" s="403" t="str">
        <f ca="1">ROUND((L170-Control!$C$3)/365,0)&amp;" Year"</f>
        <v>-9 Year</v>
      </c>
      <c r="AN170" s="45">
        <f t="shared" si="32"/>
        <v>8</v>
      </c>
      <c r="AO170" s="45" t="str">
        <f t="shared" si="33"/>
        <v>Code</v>
      </c>
      <c r="AP170" s="45">
        <f t="shared" si="30"/>
        <v>8</v>
      </c>
      <c r="AQ170" s="402">
        <f>AH170-(IF(ISERROR(VLOOKUP(A170,'WTD Last'!$A$1:$AQ$605,34,0)),0,VLOOKUP(A170,'WTD Last'!$A$1:$AQ$605,34,0)))</f>
        <v>-9944.3496580000028</v>
      </c>
      <c r="AR170" s="563">
        <f>R170-(IF(ISERROR(VLOOKUP(A170,'WTD Last'!$A$1:$AQ$605,18,0)),0,VLOOKUP(A170,'WTD Last'!$A$1:$AQ$605,18,0)))</f>
        <v>-1.7935020000000037</v>
      </c>
      <c r="AS170" s="402">
        <f>O170-(IF(ISERROR(VLOOKUP(A170,'WTD Last'!$A$1:$AQ$605,15,0)),0,VLOOKUP(A170,'WTD Last'!$A$1:$AQ$605,15,0)))</f>
        <v>-39.612649999999121</v>
      </c>
      <c r="AT170" s="402">
        <f t="shared" si="28"/>
        <v>-333.33333333333331</v>
      </c>
      <c r="AV170" s="564">
        <v>3030</v>
      </c>
      <c r="AW170" s="77"/>
      <c r="AX170" s="271"/>
    </row>
    <row r="171" spans="1:50">
      <c r="A171" s="77">
        <v>1500</v>
      </c>
      <c r="B171" s="77">
        <v>551</v>
      </c>
      <c r="C171" s="77" t="s">
        <v>27</v>
      </c>
      <c r="D171" s="77" t="s">
        <v>301</v>
      </c>
      <c r="E171" s="77" t="s">
        <v>327</v>
      </c>
      <c r="F171" s="77" t="s">
        <v>201</v>
      </c>
      <c r="G171" s="77" t="s">
        <v>485</v>
      </c>
      <c r="H171" s="77" t="s">
        <v>468</v>
      </c>
      <c r="I171" s="77" t="s">
        <v>405</v>
      </c>
      <c r="J171" s="454" t="s">
        <v>486</v>
      </c>
      <c r="K171" s="410">
        <v>36896</v>
      </c>
      <c r="L171" s="410">
        <v>38722</v>
      </c>
      <c r="M171" s="77" t="s">
        <v>30</v>
      </c>
      <c r="N171" s="271">
        <v>10000000</v>
      </c>
      <c r="O171" s="271">
        <v>-4172.0164370000002</v>
      </c>
      <c r="P171" s="411">
        <v>1.2</v>
      </c>
      <c r="Q171" s="271">
        <v>119.510954</v>
      </c>
      <c r="R171" s="271">
        <v>118.84314999999999</v>
      </c>
      <c r="S171" s="411">
        <v>-0.59012939526734798</v>
      </c>
      <c r="T171" s="271">
        <v>2462.0295370122458</v>
      </c>
      <c r="U171" s="271">
        <v>1288.270293</v>
      </c>
      <c r="V171" s="271">
        <v>0</v>
      </c>
      <c r="W171" s="271">
        <v>3750.2998300122458</v>
      </c>
      <c r="X171" s="271">
        <v>31292.454972</v>
      </c>
      <c r="Y171" s="271">
        <v>34338.653615000003</v>
      </c>
      <c r="Z171" s="271">
        <v>3046.1986430000034</v>
      </c>
      <c r="AA171" s="271">
        <v>-704.10118701224246</v>
      </c>
      <c r="AB171" s="271">
        <v>31292.454972</v>
      </c>
      <c r="AC171" s="271">
        <v>34338.653615000003</v>
      </c>
      <c r="AD171" s="271">
        <v>3046.1986430000034</v>
      </c>
      <c r="AF171" s="271">
        <v>-30197.054971006004</v>
      </c>
      <c r="AG171" s="402">
        <f>IF(ISERROR(VLOOKUP(B171,Acc_Cash!$A:$H,3,FALSE)),0,VLOOKUP(B171,Acc_Cash!$A:$H,3,FALSE))</f>
        <v>0</v>
      </c>
      <c r="AH171" s="402">
        <f t="shared" si="29"/>
        <v>34338.653615000003</v>
      </c>
      <c r="AI171" s="402">
        <f>AH171-(IF(ISERROR(VLOOKUP(A171,'YTD Last'!$E$2:$Z$500,21,0)),0,VLOOKUP(A171,'YTD Last'!$E$2:$Z$500,21,0)))</f>
        <v>61252.696624000004</v>
      </c>
      <c r="AJ171" s="402">
        <f>AH171-IF(ISERROR(VLOOKUP(A171,'QTD Last'!$A$2:$AH$600,34,0)),0,VLOOKUP(A171,'QTD Last'!$A$2:$AH$600,34,0))</f>
        <v>3046.1986430000034</v>
      </c>
      <c r="AK171" s="402">
        <f>AH171-IF(ISERROR(VLOOKUP(A171,'MTD Last'!$A$2:$AH$600,34,0)),0,VLOOKUP(A171,'MTD Last'!$A$2:$AH$600,34,0))</f>
        <v>3046.1986430000034</v>
      </c>
      <c r="AL171" s="402">
        <f t="shared" si="31"/>
        <v>3046.1986430000034</v>
      </c>
      <c r="AM171" s="403" t="str">
        <f ca="1">ROUND((L171-Control!$C$3)/365,0)&amp;" Year"</f>
        <v>-9 Year</v>
      </c>
      <c r="AN171" s="45">
        <f t="shared" si="32"/>
        <v>8</v>
      </c>
      <c r="AO171" s="45" t="str">
        <f t="shared" si="33"/>
        <v>Code</v>
      </c>
      <c r="AP171" s="45">
        <f t="shared" si="30"/>
        <v>8</v>
      </c>
      <c r="AQ171" s="402">
        <f>AH171-(IF(ISERROR(VLOOKUP(A171,'WTD Last'!$A$1:$AQ$605,34,0)),0,VLOOKUP(A171,'WTD Last'!$A$1:$AQ$605,34,0)))</f>
        <v>9944.3496580000028</v>
      </c>
      <c r="AR171" s="563">
        <f>R171-(IF(ISERROR(VLOOKUP(A171,'WTD Last'!$A$1:$AQ$605,18,0)),0,VLOOKUP(A171,'WTD Last'!$A$1:$AQ$605,18,0)))</f>
        <v>-1.7935020000000037</v>
      </c>
      <c r="AS171" s="402">
        <f>O171-(IF(ISERROR(VLOOKUP(A171,'WTD Last'!$A$1:$AQ$605,15,0)),0,VLOOKUP(A171,'WTD Last'!$A$1:$AQ$605,15,0)))</f>
        <v>39.612649999999121</v>
      </c>
      <c r="AT171" s="402">
        <f t="shared" si="28"/>
        <v>333.33333333333331</v>
      </c>
      <c r="AV171" s="564">
        <v>3030</v>
      </c>
      <c r="AW171" s="77"/>
      <c r="AX171" s="271"/>
    </row>
    <row r="172" spans="1:50">
      <c r="A172" s="77">
        <v>1654</v>
      </c>
      <c r="B172" s="77">
        <v>864</v>
      </c>
      <c r="C172" s="77" t="s">
        <v>27</v>
      </c>
      <c r="D172" s="77" t="s">
        <v>57</v>
      </c>
      <c r="E172" s="77" t="s">
        <v>535</v>
      </c>
      <c r="F172" s="77" t="s">
        <v>202</v>
      </c>
      <c r="G172" s="77" t="s">
        <v>476</v>
      </c>
      <c r="H172" s="77" t="s">
        <v>468</v>
      </c>
      <c r="I172" s="77" t="s">
        <v>261</v>
      </c>
      <c r="J172" s="454" t="s">
        <v>470</v>
      </c>
      <c r="K172" s="410">
        <v>36949</v>
      </c>
      <c r="L172" s="410">
        <v>38775</v>
      </c>
      <c r="M172" s="77" t="s">
        <v>30</v>
      </c>
      <c r="N172" s="271">
        <v>-10000000</v>
      </c>
      <c r="O172" s="271">
        <v>4231.1372140000003</v>
      </c>
      <c r="P172" s="411">
        <v>1.1000000000000001</v>
      </c>
      <c r="Q172" s="271">
        <v>98.501375999999993</v>
      </c>
      <c r="R172" s="271">
        <v>98.384446999999994</v>
      </c>
      <c r="S172" s="411">
        <v>-9.3628869893999878E-2</v>
      </c>
      <c r="T172" s="271">
        <v>-396.15659571326717</v>
      </c>
      <c r="U172" s="271">
        <v>-1159.2197430000001</v>
      </c>
      <c r="V172" s="271">
        <v>0</v>
      </c>
      <c r="W172" s="271">
        <v>-1555.3763387132672</v>
      </c>
      <c r="X172" s="271">
        <v>-59245.143395999999</v>
      </c>
      <c r="Y172" s="271">
        <v>-60109.815861000003</v>
      </c>
      <c r="Z172" s="271">
        <v>-864.67246500000329</v>
      </c>
      <c r="AA172" s="271">
        <v>690.70387371326387</v>
      </c>
      <c r="AB172" s="271">
        <v>-59245.143395999999</v>
      </c>
      <c r="AC172" s="271">
        <v>-60109.815861000003</v>
      </c>
      <c r="AD172" s="271">
        <v>-864.67246500000329</v>
      </c>
      <c r="AF172" s="271">
        <v>17400.551792575003</v>
      </c>
      <c r="AG172" s="402">
        <f>IF(ISERROR(VLOOKUP(B172,Acc_Cash!$A:$H,3,FALSE)),0,VLOOKUP(B172,Acc_Cash!$A:$H,3,FALSE))</f>
        <v>0</v>
      </c>
      <c r="AH172" s="402">
        <f t="shared" si="29"/>
        <v>-60109.815861000003</v>
      </c>
      <c r="AI172" s="402">
        <f>AH172-(IF(ISERROR(VLOOKUP(A172,'YTD Last'!$E$2:$Z$500,21,0)),0,VLOOKUP(A172,'YTD Last'!$E$2:$Z$500,21,0)))</f>
        <v>-60109.815861000003</v>
      </c>
      <c r="AJ172" s="402">
        <f>AH172-IF(ISERROR(VLOOKUP(A172,'QTD Last'!$A$2:$AH$600,34,0)),0,VLOOKUP(A172,'QTD Last'!$A$2:$AH$600,34,0))</f>
        <v>-864.67246500000329</v>
      </c>
      <c r="AK172" s="402">
        <f>AH172-IF(ISERROR(VLOOKUP(A172,'MTD Last'!$A$2:$AH$600,34,0)),0,VLOOKUP(A172,'MTD Last'!$A$2:$AH$600,34,0))</f>
        <v>-864.67246500000329</v>
      </c>
      <c r="AL172" s="402">
        <f t="shared" si="31"/>
        <v>-864.67246500000329</v>
      </c>
      <c r="AM172" s="403" t="str">
        <f ca="1">ROUND((L172-Control!$C$3)/365,0)&amp;" Year"</f>
        <v>-9 Year</v>
      </c>
      <c r="AN172" s="45">
        <f t="shared" si="32"/>
        <v>5</v>
      </c>
      <c r="AO172" s="45" t="str">
        <f t="shared" si="33"/>
        <v>Code</v>
      </c>
      <c r="AP172" s="45">
        <f t="shared" si="30"/>
        <v>5</v>
      </c>
      <c r="AQ172" s="402">
        <f>AH172-(IF(ISERROR(VLOOKUP(A172,'WTD Last'!$A$1:$AQ$605,34,0)),0,VLOOKUP(A172,'WTD Last'!$A$1:$AQ$605,34,0)))</f>
        <v>-9551.2933660000053</v>
      </c>
      <c r="AR172" s="563">
        <f>R172-(IF(ISERROR(VLOOKUP(A172,'WTD Last'!$A$1:$AQ$605,18,0)),0,VLOOKUP(A172,'WTD Last'!$A$1:$AQ$605,18,0)))</f>
        <v>-1.7405120000000096</v>
      </c>
      <c r="AS172" s="402">
        <f>O172-(IF(ISERROR(VLOOKUP(A172,'WTD Last'!$A$1:$AQ$605,15,0)),0,VLOOKUP(A172,'WTD Last'!$A$1:$AQ$605,15,0)))</f>
        <v>-40.330026999999973</v>
      </c>
      <c r="AT172" s="402">
        <f t="shared" si="28"/>
        <v>-305.5555555555556</v>
      </c>
      <c r="AU172" s="564">
        <v>63051</v>
      </c>
      <c r="AV172" s="564">
        <v>1248</v>
      </c>
      <c r="AW172" s="77"/>
      <c r="AX172" s="271"/>
    </row>
    <row r="173" spans="1:50">
      <c r="A173" s="77">
        <v>1655</v>
      </c>
      <c r="B173" s="77">
        <v>865</v>
      </c>
      <c r="C173" s="77" t="s">
        <v>27</v>
      </c>
      <c r="D173" s="77" t="s">
        <v>54</v>
      </c>
      <c r="E173" s="77" t="s">
        <v>535</v>
      </c>
      <c r="F173" s="77" t="s">
        <v>202</v>
      </c>
      <c r="G173" s="77" t="s">
        <v>476</v>
      </c>
      <c r="H173" s="77" t="s">
        <v>468</v>
      </c>
      <c r="I173" s="77" t="s">
        <v>279</v>
      </c>
      <c r="J173" s="454" t="s">
        <v>470</v>
      </c>
      <c r="K173" s="410">
        <v>36949</v>
      </c>
      <c r="L173" s="410">
        <v>38775</v>
      </c>
      <c r="M173" s="77" t="s">
        <v>30</v>
      </c>
      <c r="N173" s="271">
        <v>10000000</v>
      </c>
      <c r="O173" s="271">
        <v>-4231.1372140000003</v>
      </c>
      <c r="P173" s="411">
        <v>1.1000000000000001</v>
      </c>
      <c r="Q173" s="271">
        <v>98.501375999999993</v>
      </c>
      <c r="R173" s="271">
        <v>98.384446999999994</v>
      </c>
      <c r="S173" s="411">
        <v>-9.3628869893999878E-2</v>
      </c>
      <c r="T173" s="271">
        <v>396.15659571326717</v>
      </c>
      <c r="U173" s="271">
        <v>1159.2197430000001</v>
      </c>
      <c r="V173" s="271">
        <v>0</v>
      </c>
      <c r="W173" s="271">
        <v>1555.3763387132672</v>
      </c>
      <c r="X173" s="271">
        <v>59245.143395999999</v>
      </c>
      <c r="Y173" s="271">
        <v>60109.815861000003</v>
      </c>
      <c r="Z173" s="271">
        <v>864.67246500000329</v>
      </c>
      <c r="AA173" s="271">
        <v>-690.70387371326387</v>
      </c>
      <c r="AB173" s="271">
        <v>59245.143395999999</v>
      </c>
      <c r="AC173" s="271">
        <v>60109.815861000003</v>
      </c>
      <c r="AD173" s="271">
        <v>864.67246500000329</v>
      </c>
      <c r="AF173" s="271">
        <v>-17400.551792575003</v>
      </c>
      <c r="AG173" s="402">
        <f>IF(ISERROR(VLOOKUP(B173,Acc_Cash!$A:$H,3,FALSE)),0,VLOOKUP(B173,Acc_Cash!$A:$H,3,FALSE))</f>
        <v>0</v>
      </c>
      <c r="AH173" s="402">
        <f t="shared" si="29"/>
        <v>60109.815861000003</v>
      </c>
      <c r="AI173" s="402">
        <f>AH173-(IF(ISERROR(VLOOKUP(A173,'YTD Last'!$E$2:$Z$383,21,0)),0,VLOOKUP(A173,'YTD Last'!$E$2:$Z$383,21,0)))</f>
        <v>60109.815861000003</v>
      </c>
      <c r="AJ173" s="402">
        <f>AH173-IF(ISERROR(VLOOKUP(A173,'QTD Last'!$A$2:$AH$600,34,0)),0,VLOOKUP(A173,'QTD Last'!$A$2:$AH$600,34,0))</f>
        <v>864.67246500000329</v>
      </c>
      <c r="AK173" s="402">
        <f>AH173-IF(ISERROR(VLOOKUP(A173,'MTD Last'!$A$2:$AH$600,34,0)),0,VLOOKUP(A173,'MTD Last'!$A$2:$AH$600,34,0))</f>
        <v>864.67246500000329</v>
      </c>
      <c r="AL173" s="402">
        <f t="shared" si="31"/>
        <v>864.67246500000329</v>
      </c>
      <c r="AM173" s="403" t="str">
        <f ca="1">ROUND((L173-Control!$C$3)/365,0)&amp;" Year"</f>
        <v>-9 Year</v>
      </c>
      <c r="AN173" s="45">
        <f t="shared" si="32"/>
        <v>5</v>
      </c>
      <c r="AO173" s="45" t="str">
        <f t="shared" si="33"/>
        <v>Code</v>
      </c>
      <c r="AP173" s="45">
        <f t="shared" si="30"/>
        <v>5</v>
      </c>
      <c r="AQ173" s="402">
        <f>AH173-(IF(ISERROR(VLOOKUP(A173,'WTD Last'!$A$1:$AQ$605,34,0)),0,VLOOKUP(A173,'WTD Last'!$A$1:$AQ$605,34,0)))</f>
        <v>9551.2933660000053</v>
      </c>
      <c r="AR173" s="563">
        <f>R173-(IF(ISERROR(VLOOKUP(A173,'WTD Last'!$A$1:$AQ$605,18,0)),0,VLOOKUP(A173,'WTD Last'!$A$1:$AQ$605,18,0)))</f>
        <v>-1.7405120000000096</v>
      </c>
      <c r="AS173" s="402">
        <f>O173-(IF(ISERROR(VLOOKUP(A173,'WTD Last'!$A$1:$AQ$605,15,0)),0,VLOOKUP(A173,'WTD Last'!$A$1:$AQ$605,15,0)))</f>
        <v>40.330026999999973</v>
      </c>
      <c r="AT173" s="402">
        <f t="shared" si="28"/>
        <v>305.5555555555556</v>
      </c>
      <c r="AU173" s="564">
        <v>45549</v>
      </c>
      <c r="AV173" s="564">
        <v>1248</v>
      </c>
      <c r="AW173" s="77"/>
      <c r="AX173" s="271"/>
    </row>
    <row r="174" spans="1:50">
      <c r="A174" s="77">
        <v>1656</v>
      </c>
      <c r="B174" s="77">
        <v>866</v>
      </c>
      <c r="C174" s="77" t="s">
        <v>27</v>
      </c>
      <c r="D174" s="77" t="s">
        <v>59</v>
      </c>
      <c r="E174" s="77" t="s">
        <v>535</v>
      </c>
      <c r="F174" s="77" t="s">
        <v>202</v>
      </c>
      <c r="G174" s="77" t="s">
        <v>476</v>
      </c>
      <c r="H174" s="77" t="s">
        <v>468</v>
      </c>
      <c r="I174" s="77" t="s">
        <v>277</v>
      </c>
      <c r="J174" s="454" t="s">
        <v>470</v>
      </c>
      <c r="K174" s="410">
        <v>36949</v>
      </c>
      <c r="L174" s="410">
        <v>38775</v>
      </c>
      <c r="M174" s="77" t="s">
        <v>30</v>
      </c>
      <c r="N174" s="271">
        <v>-10000000</v>
      </c>
      <c r="O174" s="271">
        <v>4231.1372140000003</v>
      </c>
      <c r="P174" s="411">
        <v>1.1000000000000001</v>
      </c>
      <c r="Q174" s="271">
        <v>98.501375999999993</v>
      </c>
      <c r="R174" s="271">
        <v>98.384446999999994</v>
      </c>
      <c r="S174" s="411">
        <v>-9.3628869893999878E-2</v>
      </c>
      <c r="T174" s="271">
        <v>-396.15659571326717</v>
      </c>
      <c r="U174" s="271">
        <v>-1159.2197430000001</v>
      </c>
      <c r="V174" s="271">
        <v>0</v>
      </c>
      <c r="W174" s="271">
        <v>-1555.3763387132672</v>
      </c>
      <c r="X174" s="271">
        <v>-59245.143395999999</v>
      </c>
      <c r="Y174" s="271">
        <v>-60109.815861000003</v>
      </c>
      <c r="Z174" s="271">
        <v>-864.67246500000329</v>
      </c>
      <c r="AA174" s="271">
        <v>690.70387371326387</v>
      </c>
      <c r="AB174" s="271">
        <v>-59245.143395999999</v>
      </c>
      <c r="AC174" s="271">
        <v>-60109.815861000003</v>
      </c>
      <c r="AD174" s="271">
        <v>-864.67246500000329</v>
      </c>
      <c r="AF174" s="271">
        <v>17400.551792575003</v>
      </c>
      <c r="AG174" s="402">
        <f>IF(ISERROR(VLOOKUP(B174,Acc_Cash!$A:$H,3,FALSE)),0,VLOOKUP(B174,Acc_Cash!$A:$H,3,FALSE))</f>
        <v>0</v>
      </c>
      <c r="AH174" s="402">
        <f t="shared" si="29"/>
        <v>-60109.815861000003</v>
      </c>
      <c r="AI174" s="402">
        <f>AH174-(IF(ISERROR(VLOOKUP(A174,'YTD Last'!$E$2:$Z$500,21,0)),0,VLOOKUP(A174,'YTD Last'!$E$2:$Z$500,21,0)))</f>
        <v>-60109.815861000003</v>
      </c>
      <c r="AJ174" s="402">
        <f>AH174-IF(ISERROR(VLOOKUP(A174,'QTD Last'!$A$2:$AH$600,34,0)),0,VLOOKUP(A174,'QTD Last'!$A$2:$AH$600,34,0))</f>
        <v>-864.67246500000329</v>
      </c>
      <c r="AK174" s="402">
        <f>AH174-IF(ISERROR(VLOOKUP(A174,'MTD Last'!$A$2:$AH$600,34,0)),0,VLOOKUP(A174,'MTD Last'!$A$2:$AH$600,34,0))</f>
        <v>-864.67246500000329</v>
      </c>
      <c r="AL174" s="402">
        <f t="shared" si="31"/>
        <v>-864.67246500000329</v>
      </c>
      <c r="AM174" s="403" t="str">
        <f ca="1">ROUND((L174-Control!$C$3)/365,0)&amp;" Year"</f>
        <v>-9 Year</v>
      </c>
      <c r="AN174" s="45">
        <f t="shared" si="32"/>
        <v>5</v>
      </c>
      <c r="AO174" s="45" t="str">
        <f t="shared" si="33"/>
        <v>Code</v>
      </c>
      <c r="AP174" s="45">
        <f t="shared" si="30"/>
        <v>5</v>
      </c>
      <c r="AQ174" s="402">
        <f>AH174-(IF(ISERROR(VLOOKUP(A174,'WTD Last'!$A$1:$AQ$605,34,0)),0,VLOOKUP(A174,'WTD Last'!$A$1:$AQ$605,34,0)))</f>
        <v>-9551.2933660000053</v>
      </c>
      <c r="AR174" s="563">
        <f>R174-(IF(ISERROR(VLOOKUP(A174,'WTD Last'!$A$1:$AQ$605,18,0)),0,VLOOKUP(A174,'WTD Last'!$A$1:$AQ$605,18,0)))</f>
        <v>-1.7405120000000096</v>
      </c>
      <c r="AS174" s="402">
        <f>O174-(IF(ISERROR(VLOOKUP(A174,'WTD Last'!$A$1:$AQ$605,15,0)),0,VLOOKUP(A174,'WTD Last'!$A$1:$AQ$605,15,0)))</f>
        <v>-40.330026999999973</v>
      </c>
      <c r="AT174" s="402">
        <f t="shared" si="28"/>
        <v>-305.5555555555556</v>
      </c>
      <c r="AU174" s="564">
        <v>1305</v>
      </c>
      <c r="AV174" s="564">
        <v>1248</v>
      </c>
      <c r="AW174" s="77"/>
      <c r="AX174" s="271"/>
    </row>
    <row r="175" spans="1:50">
      <c r="A175" s="77">
        <v>1583</v>
      </c>
      <c r="B175" s="77">
        <v>637</v>
      </c>
      <c r="C175" s="77" t="s">
        <v>27</v>
      </c>
      <c r="D175" s="77" t="s">
        <v>28</v>
      </c>
      <c r="E175" s="77" t="s">
        <v>387</v>
      </c>
      <c r="F175" s="77" t="s">
        <v>203</v>
      </c>
      <c r="G175" s="77" t="s">
        <v>487</v>
      </c>
      <c r="H175" s="77" t="s">
        <v>468</v>
      </c>
      <c r="I175" s="77" t="s">
        <v>97</v>
      </c>
      <c r="J175" s="454" t="s">
        <v>480</v>
      </c>
      <c r="K175" s="410">
        <v>36882</v>
      </c>
      <c r="L175" s="410">
        <v>38275</v>
      </c>
      <c r="M175" s="77" t="s">
        <v>30</v>
      </c>
      <c r="N175" s="271">
        <v>5000000</v>
      </c>
      <c r="O175" s="271">
        <v>-1436.656213</v>
      </c>
      <c r="P175" s="411">
        <v>3</v>
      </c>
      <c r="Q175" s="271">
        <v>1797.2918110000001</v>
      </c>
      <c r="R175" s="271">
        <v>1789.22208</v>
      </c>
      <c r="S175" s="411">
        <v>-1.1738781280626833</v>
      </c>
      <c r="T175" s="271">
        <v>1686.4593059860638</v>
      </c>
      <c r="U175" s="271">
        <v>3112.9011989999999</v>
      </c>
      <c r="V175" s="271">
        <v>0</v>
      </c>
      <c r="W175" s="271">
        <v>4799.3605049860635</v>
      </c>
      <c r="X175" s="271">
        <v>-609166.66666700004</v>
      </c>
      <c r="Y175" s="271">
        <v>-607916.66666700004</v>
      </c>
      <c r="Z175" s="271">
        <v>1250</v>
      </c>
      <c r="AA175" s="271">
        <v>-3549.3605049860635</v>
      </c>
      <c r="AB175" s="271">
        <v>-609166.66666700004</v>
      </c>
      <c r="AC175" s="271">
        <v>-607916.66666700004</v>
      </c>
      <c r="AD175" s="271">
        <v>1250</v>
      </c>
      <c r="AF175" s="271">
        <v>-40176.090996544997</v>
      </c>
      <c r="AG175" s="402">
        <f>IF(ISERROR(VLOOKUP(B175,Acc_Cash!$A:$H,3,FALSE)),0,VLOOKUP(B175,Acc_Cash!$A:$H,3,FALSE))</f>
        <v>0</v>
      </c>
      <c r="AH175" s="402">
        <f t="shared" si="29"/>
        <v>-607916.66666700004</v>
      </c>
      <c r="AI175" s="402">
        <f>AH175-(IF(ISERROR(VLOOKUP(A175,'YTD Last'!$E$2:$Z$500,21,0)),0,VLOOKUP(A175,'YTD Last'!$E$2:$Z$500,21,0)))</f>
        <v>-492145.12179100001</v>
      </c>
      <c r="AJ175" s="402">
        <f>AH175-IF(ISERROR(VLOOKUP(A175,'QTD Last'!$A$2:$AH$600,34,0)),0,VLOOKUP(A175,'QTD Last'!$A$2:$AH$600,34,0))</f>
        <v>1250</v>
      </c>
      <c r="AK175" s="402">
        <f>AH175-IF(ISERROR(VLOOKUP(A175,'MTD Last'!$A$2:$AH$600,34,0)),0,VLOOKUP(A175,'MTD Last'!$A$2:$AH$600,34,0))</f>
        <v>1250</v>
      </c>
      <c r="AL175" s="402">
        <f t="shared" si="31"/>
        <v>1250</v>
      </c>
      <c r="AM175" s="403" t="str">
        <f ca="1">ROUND((L175-Control!$C$3)/365,0)&amp;" Year"</f>
        <v>-10 Year</v>
      </c>
      <c r="AN175" s="45" t="str">
        <f t="shared" si="32"/>
        <v>Code</v>
      </c>
      <c r="AO175" s="45">
        <f t="shared" si="33"/>
        <v>16</v>
      </c>
      <c r="AP175" s="45">
        <f t="shared" si="30"/>
        <v>16</v>
      </c>
      <c r="AQ175" s="402">
        <f>AH175-(IF(ISERROR(VLOOKUP(A175,'WTD Last'!$A$1:$AQ$605,34,0)),0,VLOOKUP(A175,'WTD Last'!$A$1:$AQ$605,34,0)))</f>
        <v>4166.6666659999173</v>
      </c>
      <c r="AR175" s="563">
        <f>R175-(IF(ISERROR(VLOOKUP(A175,'WTD Last'!$A$1:$AQ$605,18,0)),0,VLOOKUP(A175,'WTD Last'!$A$1:$AQ$605,18,0)))</f>
        <v>-7.3303379999999834</v>
      </c>
      <c r="AS175" s="402">
        <f>O175-(IF(ISERROR(VLOOKUP(A175,'WTD Last'!$A$1:$AQ$605,15,0)),0,VLOOKUP(A175,'WTD Last'!$A$1:$AQ$605,15,0)))</f>
        <v>14.057223000000022</v>
      </c>
      <c r="AT175" s="402">
        <f t="shared" si="28"/>
        <v>416.66666666666669</v>
      </c>
      <c r="AU175" s="564">
        <v>122</v>
      </c>
      <c r="AV175" s="564">
        <v>51057</v>
      </c>
      <c r="AW175" s="77"/>
      <c r="AX175" s="271"/>
    </row>
    <row r="176" spans="1:50">
      <c r="A176" s="77">
        <v>1604</v>
      </c>
      <c r="B176" s="77">
        <v>660</v>
      </c>
      <c r="C176" s="77" t="s">
        <v>27</v>
      </c>
      <c r="D176" s="77" t="s">
        <v>28</v>
      </c>
      <c r="E176" s="77" t="s">
        <v>387</v>
      </c>
      <c r="F176" s="77" t="s">
        <v>203</v>
      </c>
      <c r="G176" s="77" t="s">
        <v>487</v>
      </c>
      <c r="H176" s="77" t="s">
        <v>468</v>
      </c>
      <c r="I176" s="77" t="s">
        <v>451</v>
      </c>
      <c r="J176" s="454" t="s">
        <v>480</v>
      </c>
      <c r="K176" s="410">
        <v>36901</v>
      </c>
      <c r="L176" s="410">
        <v>38727</v>
      </c>
      <c r="M176" s="77" t="s">
        <v>30</v>
      </c>
      <c r="N176" s="271">
        <v>5000000</v>
      </c>
      <c r="O176" s="271">
        <v>-2165.5699079999999</v>
      </c>
      <c r="P176" s="411">
        <v>8.25</v>
      </c>
      <c r="Q176" s="271">
        <v>1709.0127379999999</v>
      </c>
      <c r="R176" s="271">
        <v>1702.2409</v>
      </c>
      <c r="S176" s="411">
        <v>-1.1359429330187822</v>
      </c>
      <c r="T176" s="271">
        <v>2459.9638329507343</v>
      </c>
      <c r="U176" s="271">
        <v>3923.1608910000004</v>
      </c>
      <c r="V176" s="271">
        <v>0</v>
      </c>
      <c r="W176" s="271">
        <v>6383.1247239507347</v>
      </c>
      <c r="X176" s="271">
        <v>-559479.16666700004</v>
      </c>
      <c r="Y176" s="271">
        <v>-556041.66666700004</v>
      </c>
      <c r="Z176" s="271">
        <v>3437.5</v>
      </c>
      <c r="AA176" s="271">
        <v>-2945.6247239507347</v>
      </c>
      <c r="AB176" s="271">
        <v>-559479.16666700004</v>
      </c>
      <c r="AC176" s="271">
        <v>-556041.66666700004</v>
      </c>
      <c r="AD176" s="271">
        <v>3437.5</v>
      </c>
      <c r="AF176" s="271">
        <v>-60560.162477219994</v>
      </c>
      <c r="AG176" s="402">
        <f>IF(ISERROR(VLOOKUP(B176,Acc_Cash!$A:$H,3,FALSE)),0,VLOOKUP(B176,Acc_Cash!$A:$H,3,FALSE))</f>
        <v>0</v>
      </c>
      <c r="AH176" s="402">
        <f t="shared" si="29"/>
        <v>-556041.66666700004</v>
      </c>
      <c r="AI176" s="402">
        <f>AH176-(IF(ISERROR(VLOOKUP(A176,'YTD Last'!$E$2:$Z$500,21,0)),0,VLOOKUP(A176,'YTD Last'!$E$2:$Z$500,21,0)))</f>
        <v>-556041.66666700004</v>
      </c>
      <c r="AJ176" s="402">
        <f>AH176-IF(ISERROR(VLOOKUP(A176,'QTD Last'!$A$2:$AH$600,34,0)),0,VLOOKUP(A176,'QTD Last'!$A$2:$AH$600,34,0))</f>
        <v>3437.5</v>
      </c>
      <c r="AK176" s="402">
        <f>AH176-IF(ISERROR(VLOOKUP(A176,'MTD Last'!$A$2:$AH$600,34,0)),0,VLOOKUP(A176,'MTD Last'!$A$2:$AH$600,34,0))</f>
        <v>3437.5</v>
      </c>
      <c r="AL176" s="402">
        <f t="shared" si="31"/>
        <v>3437.5</v>
      </c>
      <c r="AM176" s="403" t="str">
        <f ca="1">ROUND((L176-Control!$C$3)/365,0)&amp;" Year"</f>
        <v>-9 Year</v>
      </c>
      <c r="AN176" s="45" t="str">
        <f t="shared" si="32"/>
        <v>Code</v>
      </c>
      <c r="AO176" s="45">
        <f t="shared" si="33"/>
        <v>16</v>
      </c>
      <c r="AP176" s="45">
        <f t="shared" si="30"/>
        <v>16</v>
      </c>
      <c r="AQ176" s="402">
        <f>AH176-(IF(ISERROR(VLOOKUP(A176,'WTD Last'!$A$1:$AQ$605,34,0)),0,VLOOKUP(A176,'WTD Last'!$A$1:$AQ$605,34,0)))</f>
        <v>11458.333332999959</v>
      </c>
      <c r="AR176" s="563">
        <f>R176-(IF(ISERROR(VLOOKUP(A176,'WTD Last'!$A$1:$AQ$605,18,0)),0,VLOOKUP(A176,'WTD Last'!$A$1:$AQ$605,18,0)))</f>
        <v>-4.6369660000000295</v>
      </c>
      <c r="AS176" s="402">
        <f>O176-(IF(ISERROR(VLOOKUP(A176,'WTD Last'!$A$1:$AQ$605,15,0)),0,VLOOKUP(A176,'WTD Last'!$A$1:$AQ$605,15,0)))</f>
        <v>22.775503000000299</v>
      </c>
      <c r="AT176" s="402">
        <f t="shared" si="28"/>
        <v>1145.8333333333333</v>
      </c>
      <c r="AU176" s="564">
        <v>93466</v>
      </c>
      <c r="AV176" s="564">
        <v>51057</v>
      </c>
      <c r="AW176" s="77"/>
      <c r="AX176" s="271"/>
    </row>
    <row r="177" spans="1:50">
      <c r="A177" s="77">
        <v>1073</v>
      </c>
      <c r="B177" s="77">
        <v>431</v>
      </c>
      <c r="C177" s="77" t="s">
        <v>27</v>
      </c>
      <c r="D177" s="77" t="s">
        <v>28</v>
      </c>
      <c r="E177" s="77" t="s">
        <v>298</v>
      </c>
      <c r="F177" s="77" t="s">
        <v>203</v>
      </c>
      <c r="G177" s="77" t="s">
        <v>487</v>
      </c>
      <c r="H177" s="77" t="s">
        <v>468</v>
      </c>
      <c r="I177" s="77" t="s">
        <v>31</v>
      </c>
      <c r="J177" s="454" t="s">
        <v>480</v>
      </c>
      <c r="K177" s="410">
        <v>36878</v>
      </c>
      <c r="L177" s="410">
        <v>38135</v>
      </c>
      <c r="M177" s="77" t="s">
        <v>30</v>
      </c>
      <c r="N177" s="271">
        <v>-5000000</v>
      </c>
      <c r="O177" s="271">
        <v>1307.0160089999999</v>
      </c>
      <c r="P177" s="411">
        <v>2</v>
      </c>
      <c r="Q177" s="271">
        <v>1303.6232789999999</v>
      </c>
      <c r="R177" s="271">
        <v>1297.6292100000001</v>
      </c>
      <c r="S177" s="411">
        <v>-1.504847961499036</v>
      </c>
      <c r="T177" s="271">
        <v>-1966.8603767902557</v>
      </c>
      <c r="U177" s="271">
        <v>-2697.1137330000001</v>
      </c>
      <c r="V177" s="271">
        <v>0</v>
      </c>
      <c r="W177" s="271">
        <v>-4663.9741097902561</v>
      </c>
      <c r="X177" s="271">
        <v>641666.66666700004</v>
      </c>
      <c r="Y177" s="271">
        <v>640833.33333299996</v>
      </c>
      <c r="Z177" s="271">
        <v>-833.33333400008269</v>
      </c>
      <c r="AA177" s="271">
        <v>3830.6407757901734</v>
      </c>
      <c r="AB177" s="271">
        <v>641666.66666700004</v>
      </c>
      <c r="AC177" s="271">
        <v>640833.33333299996</v>
      </c>
      <c r="AD177" s="271">
        <v>-833.33333400008269</v>
      </c>
      <c r="AF177" s="271">
        <v>36550.702691685001</v>
      </c>
      <c r="AG177" s="402">
        <f>IF(ISERROR(VLOOKUP(B177,Acc_Cash!$A:$H,3,FALSE)),0,VLOOKUP(B177,Acc_Cash!$A:$H,3,FALSE))</f>
        <v>-20000</v>
      </c>
      <c r="AH177" s="402">
        <f t="shared" si="29"/>
        <v>620833.33333299996</v>
      </c>
      <c r="AI177" s="402">
        <f>AH177-(IF(ISERROR(VLOOKUP(A177,'YTD Last'!$E$2:$Z$500,21,0)),0,VLOOKUP(A177,'YTD Last'!$E$2:$Z$500,21,0)))</f>
        <v>274530.88759999996</v>
      </c>
      <c r="AJ177" s="402">
        <f>AH177-IF(ISERROR(VLOOKUP(A177,'QTD Last'!$A$2:$AH$600,34,0)),0,VLOOKUP(A177,'QTD Last'!$A$2:$AH$600,34,0))</f>
        <v>-833.33333400008269</v>
      </c>
      <c r="AK177" s="402">
        <f>AH177-IF(ISERROR(VLOOKUP(A177,'MTD Last'!$A$2:$AH$600,34,0)),0,VLOOKUP(A177,'MTD Last'!$A$2:$AH$600,34,0))</f>
        <v>-833.33333400008269</v>
      </c>
      <c r="AL177" s="402">
        <f t="shared" si="31"/>
        <v>-833.33333400008269</v>
      </c>
      <c r="AM177" s="403" t="str">
        <f ca="1">ROUND((L177-Control!$C$3)/365,0)&amp;" Year"</f>
        <v>-10 Year</v>
      </c>
      <c r="AN177" s="45" t="str">
        <f t="shared" si="32"/>
        <v>Code</v>
      </c>
      <c r="AO177" s="45">
        <f t="shared" si="33"/>
        <v>16</v>
      </c>
      <c r="AP177" s="45">
        <f t="shared" si="30"/>
        <v>16</v>
      </c>
      <c r="AQ177" s="402">
        <f>AH177-(IF(ISERROR(VLOOKUP(A177,'WTD Last'!$A$1:$AQ$605,34,0)),0,VLOOKUP(A177,'WTD Last'!$A$1:$AQ$605,34,0)))</f>
        <v>-2777.7777779999888</v>
      </c>
      <c r="AR177" s="563">
        <f>R177-(IF(ISERROR(VLOOKUP(A177,'WTD Last'!$A$1:$AQ$605,18,0)),0,VLOOKUP(A177,'WTD Last'!$A$1:$AQ$605,18,0)))</f>
        <v>-5.429098999999951</v>
      </c>
      <c r="AS177" s="402">
        <f>O177-(IF(ISERROR(VLOOKUP(A177,'WTD Last'!$A$1:$AQ$605,15,0)),0,VLOOKUP(A177,'WTD Last'!$A$1:$AQ$605,15,0)))</f>
        <v>-12.875489000000243</v>
      </c>
      <c r="AT177" s="402">
        <f t="shared" si="28"/>
        <v>-277.77777777777777</v>
      </c>
      <c r="AU177" s="564">
        <v>86921</v>
      </c>
      <c r="AV177" s="564">
        <v>55915</v>
      </c>
      <c r="AW177" s="77"/>
      <c r="AX177" s="271"/>
    </row>
    <row r="178" spans="1:50">
      <c r="A178" s="77">
        <v>1376</v>
      </c>
      <c r="B178" s="77">
        <v>433</v>
      </c>
      <c r="C178" s="77" t="s">
        <v>27</v>
      </c>
      <c r="D178" s="77" t="s">
        <v>28</v>
      </c>
      <c r="E178" s="77" t="s">
        <v>298</v>
      </c>
      <c r="F178" s="77" t="s">
        <v>203</v>
      </c>
      <c r="G178" s="77" t="s">
        <v>487</v>
      </c>
      <c r="H178" s="77" t="s">
        <v>468</v>
      </c>
      <c r="I178" s="77" t="s">
        <v>286</v>
      </c>
      <c r="J178" s="454" t="s">
        <v>480</v>
      </c>
      <c r="K178" s="410">
        <v>36879</v>
      </c>
      <c r="L178" s="410">
        <v>38453</v>
      </c>
      <c r="M178" s="77" t="s">
        <v>30</v>
      </c>
      <c r="N178" s="271">
        <v>-10000000</v>
      </c>
      <c r="O178" s="271">
        <v>3312.8597769999997</v>
      </c>
      <c r="P178" s="411">
        <v>2.1</v>
      </c>
      <c r="Q178" s="271">
        <v>1275.787235</v>
      </c>
      <c r="R178" s="271">
        <v>1270.3027689999999</v>
      </c>
      <c r="S178" s="411">
        <v>-1.2626909232195098</v>
      </c>
      <c r="T178" s="271">
        <v>-4183.1179703169091</v>
      </c>
      <c r="U178" s="271">
        <v>-4564.0460400000002</v>
      </c>
      <c r="V178" s="271">
        <v>0</v>
      </c>
      <c r="W178" s="271">
        <v>-8747.1640103169084</v>
      </c>
      <c r="X178" s="271">
        <v>1254500</v>
      </c>
      <c r="Y178" s="271">
        <v>1252750</v>
      </c>
      <c r="Z178" s="271">
        <v>-1750</v>
      </c>
      <c r="AA178" s="271">
        <v>6997.1640103169084</v>
      </c>
      <c r="AB178" s="271">
        <v>1254500</v>
      </c>
      <c r="AC178" s="271">
        <v>1252750</v>
      </c>
      <c r="AD178" s="271">
        <v>-1750</v>
      </c>
      <c r="AF178" s="271">
        <v>92644.123663804989</v>
      </c>
      <c r="AG178" s="402">
        <f>IF(ISERROR(VLOOKUP(B178,Acc_Cash!$A:$H,3,FALSE)),0,VLOOKUP(B178,Acc_Cash!$A:$H,3,FALSE))</f>
        <v>-13416.666667</v>
      </c>
      <c r="AH178" s="402">
        <f t="shared" si="29"/>
        <v>1239333.3333330001</v>
      </c>
      <c r="AI178" s="402">
        <f>AH178-(IF(ISERROR(VLOOKUP(A178,'YTD Last'!$E$2:$Z$383,21,0)),0,VLOOKUP(A178,'YTD Last'!$E$2:$Z$383,21,0)))</f>
        <v>641366.8488700001</v>
      </c>
      <c r="AJ178" s="402">
        <f>AH178-IF(ISERROR(VLOOKUP(A178,'QTD Last'!$A$2:$AH$600,34,0)),0,VLOOKUP(A178,'QTD Last'!$A$2:$AH$600,34,0))</f>
        <v>-1750</v>
      </c>
      <c r="AK178" s="402">
        <f>AH178-IF(ISERROR(VLOOKUP(A178,'MTD Last'!$A$2:$AH$600,34,0)),0,VLOOKUP(A178,'MTD Last'!$A$2:$AH$600,34,0))</f>
        <v>-1750</v>
      </c>
      <c r="AL178" s="402">
        <f t="shared" si="31"/>
        <v>-1750</v>
      </c>
      <c r="AM178" s="403" t="str">
        <f ca="1">ROUND((L178-Control!$C$3)/365,0)&amp;" Year"</f>
        <v>-9 Year</v>
      </c>
      <c r="AN178" s="45" t="str">
        <f t="shared" si="32"/>
        <v>Code</v>
      </c>
      <c r="AO178" s="45">
        <f t="shared" si="33"/>
        <v>16</v>
      </c>
      <c r="AP178" s="45">
        <f t="shared" si="30"/>
        <v>16</v>
      </c>
      <c r="AQ178" s="402">
        <f>AH178-(IF(ISERROR(VLOOKUP(A178,'WTD Last'!$A$1:$AQ$605,34,0)),0,VLOOKUP(A178,'WTD Last'!$A$1:$AQ$605,34,0)))</f>
        <v>-5833</v>
      </c>
      <c r="AR178" s="563">
        <f>R178-(IF(ISERROR(VLOOKUP(A178,'WTD Last'!$A$1:$AQ$605,18,0)),0,VLOOKUP(A178,'WTD Last'!$A$1:$AQ$605,18,0)))</f>
        <v>-4.5689530000001923</v>
      </c>
      <c r="AS178" s="402">
        <f>O178-(IF(ISERROR(VLOOKUP(A178,'WTD Last'!$A$1:$AQ$605,15,0)),0,VLOOKUP(A178,'WTD Last'!$A$1:$AQ$605,15,0)))</f>
        <v>-31.234024000000318</v>
      </c>
      <c r="AT178" s="402">
        <f t="shared" si="28"/>
        <v>-583.33333333333337</v>
      </c>
      <c r="AU178" s="564">
        <v>89135</v>
      </c>
      <c r="AV178" s="564">
        <v>55915</v>
      </c>
      <c r="AW178" s="77"/>
      <c r="AX178" s="271"/>
    </row>
    <row r="179" spans="1:50">
      <c r="A179" s="77">
        <v>1307</v>
      </c>
      <c r="B179" s="77">
        <v>468</v>
      </c>
      <c r="C179" s="77" t="s">
        <v>27</v>
      </c>
      <c r="D179" s="77" t="s">
        <v>28</v>
      </c>
      <c r="E179" s="77" t="s">
        <v>328</v>
      </c>
      <c r="F179" s="77" t="s">
        <v>201</v>
      </c>
      <c r="G179" s="77" t="s">
        <v>477</v>
      </c>
      <c r="H179" s="77" t="s">
        <v>490</v>
      </c>
      <c r="I179" s="77" t="s">
        <v>405</v>
      </c>
      <c r="J179" s="454" t="s">
        <v>469</v>
      </c>
      <c r="K179" s="410">
        <v>36896</v>
      </c>
      <c r="L179" s="410">
        <v>38722</v>
      </c>
      <c r="M179" s="77" t="s">
        <v>30</v>
      </c>
      <c r="N179" s="271">
        <v>-10000000</v>
      </c>
      <c r="O179" s="271">
        <v>4048.4325570000001</v>
      </c>
      <c r="P179" s="411">
        <v>0.53</v>
      </c>
      <c r="Q179" s="271">
        <v>67.740813000000003</v>
      </c>
      <c r="R179" s="271">
        <v>67.154532000000003</v>
      </c>
      <c r="S179" s="411">
        <v>-0.58361023124142708</v>
      </c>
      <c r="T179" s="271">
        <v>-2362.7066607560919</v>
      </c>
      <c r="U179" s="271">
        <v>-810.05605500000001</v>
      </c>
      <c r="V179" s="271">
        <v>0</v>
      </c>
      <c r="W179" s="271">
        <v>-3172.7627157560919</v>
      </c>
      <c r="X179" s="271">
        <v>48398.367139000002</v>
      </c>
      <c r="Y179" s="271">
        <v>45887.515321999999</v>
      </c>
      <c r="Z179" s="271">
        <v>-2510.8518170000025</v>
      </c>
      <c r="AA179" s="271">
        <v>661.91089875608941</v>
      </c>
      <c r="AB179" s="271">
        <v>48398.367139000002</v>
      </c>
      <c r="AC179" s="271">
        <v>45887.515321999999</v>
      </c>
      <c r="AD179" s="271">
        <v>-2510.8518170000025</v>
      </c>
      <c r="AF179" s="271">
        <v>29302.554847566003</v>
      </c>
      <c r="AG179" s="402">
        <f>IF(ISERROR(VLOOKUP(B179,Acc_Cash!$A:$H,3,FALSE)),0,VLOOKUP(B179,Acc_Cash!$A:$H,3,FALSE))</f>
        <v>0</v>
      </c>
      <c r="AH179" s="402">
        <f t="shared" si="29"/>
        <v>45887.515321999999</v>
      </c>
      <c r="AI179" s="402">
        <f>AH179-(IF(ISERROR(VLOOKUP(A179,'YTD Last'!$E$2:$Z$383,21,0)),0,VLOOKUP(A179,'YTD Last'!$E$2:$Z$383,21,0)))</f>
        <v>-3450.1895460000014</v>
      </c>
      <c r="AJ179" s="402">
        <f>AH179-IF(ISERROR(VLOOKUP(A179,'QTD Last'!$A$2:$AH$600,34,0)),0,VLOOKUP(A179,'QTD Last'!$A$2:$AH$600,34,0))</f>
        <v>-2510.8518170000025</v>
      </c>
      <c r="AK179" s="402">
        <f>AH179-IF(ISERROR(VLOOKUP(A179,'MTD Last'!$A$2:$AH$600,34,0)),0,VLOOKUP(A179,'MTD Last'!$A$2:$AH$600,34,0))</f>
        <v>-2510.8518170000025</v>
      </c>
      <c r="AL179" s="402">
        <f t="shared" si="31"/>
        <v>-2510.8518170000025</v>
      </c>
      <c r="AM179" s="403" t="str">
        <f ca="1">ROUND((L179-Control!$C$3)/365,0)&amp;" Year"</f>
        <v>-9 Year</v>
      </c>
      <c r="AN179" s="45">
        <f t="shared" si="32"/>
        <v>8</v>
      </c>
      <c r="AO179" s="45" t="str">
        <f t="shared" si="33"/>
        <v>Code</v>
      </c>
      <c r="AP179" s="45">
        <f t="shared" si="30"/>
        <v>8</v>
      </c>
      <c r="AQ179" s="402">
        <f>AH179-(IF(ISERROR(VLOOKUP(A179,'WTD Last'!$A$1:$AQ$605,34,0)),0,VLOOKUP(A179,'WTD Last'!$A$1:$AQ$605,34,0)))</f>
        <v>10581.176997000002</v>
      </c>
      <c r="AR179" s="563">
        <f>R179-(IF(ISERROR(VLOOKUP(A179,'WTD Last'!$A$1:$AQ$605,18,0)),0,VLOOKUP(A179,'WTD Last'!$A$1:$AQ$605,18,0)))</f>
        <v>2.8914029999999968</v>
      </c>
      <c r="AS179" s="402">
        <f>O179-(IF(ISERROR(VLOOKUP(A179,'WTD Last'!$A$1:$AQ$605,15,0)),0,VLOOKUP(A179,'WTD Last'!$A$1:$AQ$605,15,0)))</f>
        <v>-39.713966999999684</v>
      </c>
      <c r="AT179" s="402">
        <f t="shared" si="28"/>
        <v>-147.22222222222223</v>
      </c>
      <c r="AV179" s="564">
        <v>68613</v>
      </c>
      <c r="AW179" s="77"/>
      <c r="AX179" s="271"/>
    </row>
    <row r="180" spans="1:50">
      <c r="A180" s="77">
        <v>1501</v>
      </c>
      <c r="B180" s="77">
        <v>552</v>
      </c>
      <c r="C180" s="77" t="s">
        <v>27</v>
      </c>
      <c r="D180" s="77" t="s">
        <v>301</v>
      </c>
      <c r="E180" s="77" t="s">
        <v>328</v>
      </c>
      <c r="F180" s="77" t="s">
        <v>201</v>
      </c>
      <c r="G180" s="77" t="s">
        <v>477</v>
      </c>
      <c r="H180" s="77" t="s">
        <v>490</v>
      </c>
      <c r="I180" s="77" t="s">
        <v>405</v>
      </c>
      <c r="J180" s="454" t="s">
        <v>486</v>
      </c>
      <c r="K180" s="410">
        <v>36896</v>
      </c>
      <c r="L180" s="410">
        <v>38722</v>
      </c>
      <c r="M180" s="77" t="s">
        <v>30</v>
      </c>
      <c r="N180" s="271">
        <v>10000000</v>
      </c>
      <c r="O180" s="271">
        <v>-4048.4325570000001</v>
      </c>
      <c r="P180" s="411">
        <v>0.53</v>
      </c>
      <c r="Q180" s="271">
        <v>67.740813000000003</v>
      </c>
      <c r="R180" s="271">
        <v>67.154532000000003</v>
      </c>
      <c r="S180" s="411">
        <v>-0.58361023124142708</v>
      </c>
      <c r="T180" s="271">
        <v>2362.7066607560919</v>
      </c>
      <c r="U180" s="271">
        <v>810.05605500000001</v>
      </c>
      <c r="V180" s="271">
        <v>0</v>
      </c>
      <c r="W180" s="271">
        <v>3172.7627157560919</v>
      </c>
      <c r="X180" s="271">
        <v>-48398.367139000002</v>
      </c>
      <c r="Y180" s="271">
        <v>-45887.515321999999</v>
      </c>
      <c r="Z180" s="271">
        <v>2510.8518170000025</v>
      </c>
      <c r="AA180" s="271">
        <v>-661.91089875608941</v>
      </c>
      <c r="AB180" s="271">
        <v>-48398.367139000002</v>
      </c>
      <c r="AC180" s="271">
        <v>-45887.515321999999</v>
      </c>
      <c r="AD180" s="271">
        <v>2510.8518170000025</v>
      </c>
      <c r="AF180" s="271">
        <v>-29302.554847566003</v>
      </c>
      <c r="AG180" s="402">
        <f>IF(ISERROR(VLOOKUP(B180,Acc_Cash!$A:$H,3,FALSE)),0,VLOOKUP(B180,Acc_Cash!$A:$H,3,FALSE))</f>
        <v>0</v>
      </c>
      <c r="AH180" s="402">
        <f t="shared" si="29"/>
        <v>-45887.515321999999</v>
      </c>
      <c r="AI180" s="402">
        <f>AH180-(IF(ISERROR(VLOOKUP(A180,'YTD Last'!$E$2:$Z$383,21,0)),0,VLOOKUP(A180,'YTD Last'!$E$2:$Z$383,21,0)))</f>
        <v>3450.1895460000014</v>
      </c>
      <c r="AJ180" s="402">
        <f>AH180-IF(ISERROR(VLOOKUP(A180,'QTD Last'!$A$2:$AH$600,34,0)),0,VLOOKUP(A180,'QTD Last'!$A$2:$AH$600,34,0))</f>
        <v>2510.8518170000025</v>
      </c>
      <c r="AK180" s="402">
        <f>AH180-IF(ISERROR(VLOOKUP(A180,'MTD Last'!$A$2:$AH$600,34,0)),0,VLOOKUP(A180,'MTD Last'!$A$2:$AH$600,34,0))</f>
        <v>2510.8518170000025</v>
      </c>
      <c r="AL180" s="402">
        <f t="shared" si="31"/>
        <v>2510.8518170000025</v>
      </c>
      <c r="AM180" s="403" t="str">
        <f ca="1">ROUND((L180-Control!$C$3)/365,0)&amp;" Year"</f>
        <v>-9 Year</v>
      </c>
      <c r="AN180" s="45">
        <f t="shared" si="32"/>
        <v>8</v>
      </c>
      <c r="AO180" s="45" t="str">
        <f t="shared" si="33"/>
        <v>Code</v>
      </c>
      <c r="AP180" s="45">
        <f t="shared" si="30"/>
        <v>8</v>
      </c>
      <c r="AQ180" s="402">
        <f>AH180-(IF(ISERROR(VLOOKUP(A180,'WTD Last'!$A$1:$AQ$605,34,0)),0,VLOOKUP(A180,'WTD Last'!$A$1:$AQ$605,34,0)))</f>
        <v>-10581.176997000002</v>
      </c>
      <c r="AR180" s="563">
        <f>R180-(IF(ISERROR(VLOOKUP(A180,'WTD Last'!$A$1:$AQ$605,18,0)),0,VLOOKUP(A180,'WTD Last'!$A$1:$AQ$605,18,0)))</f>
        <v>2.8914029999999968</v>
      </c>
      <c r="AS180" s="402">
        <f>O180-(IF(ISERROR(VLOOKUP(A180,'WTD Last'!$A$1:$AQ$605,15,0)),0,VLOOKUP(A180,'WTD Last'!$A$1:$AQ$605,15,0)))</f>
        <v>39.713966999999684</v>
      </c>
      <c r="AT180" s="402">
        <f t="shared" si="28"/>
        <v>147.22222222222223</v>
      </c>
      <c r="AV180" s="564">
        <v>68613</v>
      </c>
      <c r="AW180" s="77"/>
      <c r="AX180" s="271"/>
    </row>
    <row r="181" spans="1:50">
      <c r="A181" s="77">
        <v>44</v>
      </c>
      <c r="B181" s="77">
        <v>143</v>
      </c>
      <c r="C181" s="77" t="s">
        <v>27</v>
      </c>
      <c r="D181" s="77" t="s">
        <v>32</v>
      </c>
      <c r="E181" s="77" t="s">
        <v>36</v>
      </c>
      <c r="F181" s="77" t="s">
        <v>456</v>
      </c>
      <c r="G181" s="77" t="s">
        <v>473</v>
      </c>
      <c r="H181" s="77" t="s">
        <v>468</v>
      </c>
      <c r="I181" s="77" t="s">
        <v>79</v>
      </c>
      <c r="J181" s="454" t="s">
        <v>475</v>
      </c>
      <c r="K181" s="410">
        <v>36746</v>
      </c>
      <c r="L181" s="410">
        <v>37164</v>
      </c>
      <c r="M181" s="77" t="s">
        <v>30</v>
      </c>
      <c r="N181" s="271">
        <v>10000000</v>
      </c>
      <c r="O181" s="271">
        <v>-472.13530200000002</v>
      </c>
      <c r="P181" s="411">
        <v>2.125</v>
      </c>
      <c r="Q181" s="271">
        <v>146.53989899999999</v>
      </c>
      <c r="R181" s="271">
        <v>144.02382800000001</v>
      </c>
      <c r="S181" s="411">
        <v>-0.9709092778686923</v>
      </c>
      <c r="T181" s="271">
        <v>458.40054512113699</v>
      </c>
      <c r="U181" s="271">
        <v>1367.2499399999999</v>
      </c>
      <c r="V181" s="271">
        <v>0</v>
      </c>
      <c r="W181" s="271">
        <v>1825.6504851211369</v>
      </c>
      <c r="X181" s="271">
        <v>34464.463580000003</v>
      </c>
      <c r="Y181" s="271">
        <v>36113.804515999997</v>
      </c>
      <c r="Z181" s="271">
        <v>1649.3409359999932</v>
      </c>
      <c r="AA181" s="271">
        <v>-176.30954912114362</v>
      </c>
      <c r="AB181" s="271">
        <v>34464.463580000003</v>
      </c>
      <c r="AC181" s="271">
        <v>36113.804515999997</v>
      </c>
      <c r="AD181" s="271">
        <v>1649.3409359999932</v>
      </c>
      <c r="AF181" s="271">
        <v>-7766.6257179000004</v>
      </c>
      <c r="AG181" s="402">
        <f>IF(ISERROR(VLOOKUP(B181,Acc_Cash!$A:$H,3,FALSE)),0,VLOOKUP(B181,Acc_Cash!$A:$H,3,FALSE))</f>
        <v>138125</v>
      </c>
      <c r="AH181" s="402">
        <f t="shared" si="29"/>
        <v>174238.804516</v>
      </c>
      <c r="AI181" s="402">
        <f>AH181-(IF(ISERROR(VLOOKUP(A181,'YTD Last'!$E$2:$Z$500,21,0)),0,VLOOKUP(A181,'YTD Last'!$E$2:$Z$500,21,0)))</f>
        <v>117244.99110000001</v>
      </c>
      <c r="AJ181" s="402">
        <f>AH181-IF(ISERROR(VLOOKUP(A181,'QTD Last'!$A$2:$AH$600,34,0)),0,VLOOKUP(A181,'QTD Last'!$A$2:$AH$600,34,0))</f>
        <v>1649.3409359999932</v>
      </c>
      <c r="AK181" s="402">
        <f>AH181-IF(ISERROR(VLOOKUP(A181,'MTD Last'!$A$2:$AH$600,34,0)),0,VLOOKUP(A181,'MTD Last'!$A$2:$AH$600,34,0))</f>
        <v>1649.3409359999932</v>
      </c>
      <c r="AL181" s="402">
        <f t="shared" si="31"/>
        <v>1649.3409359999932</v>
      </c>
      <c r="AM181" s="403" t="str">
        <f ca="1">ROUND((L181-Control!$C$3)/365,0)&amp;" Year"</f>
        <v>-13 Year</v>
      </c>
      <c r="AN181" s="45" t="str">
        <f t="shared" si="32"/>
        <v>Code</v>
      </c>
      <c r="AO181" s="45">
        <f t="shared" si="33"/>
        <v>14</v>
      </c>
      <c r="AP181" s="45">
        <f t="shared" si="30"/>
        <v>14</v>
      </c>
      <c r="AQ181" s="402">
        <f>AH181-(IF(ISERROR(VLOOKUP(A181,'WTD Last'!$A$1:$AQ$605,34,0)),0,VLOOKUP(A181,'WTD Last'!$A$1:$AQ$605,34,0)))</f>
        <v>7648.5115640000149</v>
      </c>
      <c r="AR181" s="563">
        <f>R181-(IF(ISERROR(VLOOKUP(A181,'WTD Last'!$A$1:$AQ$605,18,0)),0,VLOOKUP(A181,'WTD Last'!$A$1:$AQ$605,18,0)))</f>
        <v>-8.567245999999983</v>
      </c>
      <c r="AS181" s="402">
        <f>O181-(IF(ISERROR(VLOOKUP(A181,'WTD Last'!$A$1:$AQ$605,15,0)),0,VLOOKUP(A181,'WTD Last'!$A$1:$AQ$605,15,0)))</f>
        <v>20.49218099999996</v>
      </c>
      <c r="AT181" s="402">
        <f t="shared" si="28"/>
        <v>590.27777777777783</v>
      </c>
      <c r="AU181" s="564">
        <v>1305</v>
      </c>
      <c r="AV181" s="564">
        <v>93162</v>
      </c>
      <c r="AW181" s="77"/>
      <c r="AX181" s="271"/>
    </row>
    <row r="182" spans="1:50">
      <c r="A182" s="77">
        <v>57</v>
      </c>
      <c r="B182" s="77">
        <v>144</v>
      </c>
      <c r="C182" s="77" t="s">
        <v>79</v>
      </c>
      <c r="D182" s="77" t="s">
        <v>80</v>
      </c>
      <c r="E182" s="77" t="s">
        <v>36</v>
      </c>
      <c r="F182" s="77" t="s">
        <v>456</v>
      </c>
      <c r="G182" s="77" t="s">
        <v>473</v>
      </c>
      <c r="H182" s="77" t="s">
        <v>468</v>
      </c>
      <c r="I182" s="77" t="s">
        <v>260</v>
      </c>
      <c r="J182" s="454" t="s">
        <v>475</v>
      </c>
      <c r="K182" s="410">
        <v>36746</v>
      </c>
      <c r="L182" s="410">
        <v>37164</v>
      </c>
      <c r="M182" s="77" t="s">
        <v>30</v>
      </c>
      <c r="N182" s="271">
        <v>10000000</v>
      </c>
      <c r="O182" s="271">
        <v>-472.13530200000002</v>
      </c>
      <c r="P182" s="411">
        <v>2.125</v>
      </c>
      <c r="Q182" s="271">
        <v>146.53989899999999</v>
      </c>
      <c r="R182" s="271">
        <v>144.02382800000001</v>
      </c>
      <c r="S182" s="411">
        <v>-0.9709092778686923</v>
      </c>
      <c r="T182" s="271">
        <v>458.40054512113699</v>
      </c>
      <c r="U182" s="271">
        <v>1367.2499399999999</v>
      </c>
      <c r="V182" s="271">
        <v>0</v>
      </c>
      <c r="W182" s="271">
        <v>1825.6504851211369</v>
      </c>
      <c r="X182" s="271">
        <v>34464.463580000003</v>
      </c>
      <c r="Y182" s="271">
        <v>36113.804515999997</v>
      </c>
      <c r="Z182" s="271">
        <v>1649.3409359999932</v>
      </c>
      <c r="AA182" s="271">
        <v>-176.30954912114362</v>
      </c>
      <c r="AB182" s="271">
        <v>34464.463580000003</v>
      </c>
      <c r="AC182" s="271">
        <v>36113.804515999997</v>
      </c>
      <c r="AD182" s="271">
        <v>1649.3409359999932</v>
      </c>
      <c r="AF182" s="271">
        <v>-7766.6257179000004</v>
      </c>
      <c r="AG182" s="402">
        <f>IF(ISERROR(VLOOKUP(B182,Acc_Cash!$A:$H,3,FALSE)),0,VLOOKUP(B182,Acc_Cash!$A:$H,3,FALSE))</f>
        <v>138125</v>
      </c>
      <c r="AH182" s="402">
        <f t="shared" si="29"/>
        <v>174238.804516</v>
      </c>
      <c r="AI182" s="402">
        <f>AH182-(IF(ISERROR(VLOOKUP(A182,'YTD Last'!$E$2:$Z$500,21,0)),0,VLOOKUP(A182,'YTD Last'!$E$2:$Z$500,21,0)))</f>
        <v>117244.99110000001</v>
      </c>
      <c r="AJ182" s="402">
        <f>AH182-IF(ISERROR(VLOOKUP(A182,'QTD Last'!$A$2:$AH$600,34,0)),0,VLOOKUP(A182,'QTD Last'!$A$2:$AH$600,34,0))</f>
        <v>1649.3409359999932</v>
      </c>
      <c r="AK182" s="402">
        <f>AH182-IF(ISERROR(VLOOKUP(A182,'MTD Last'!$A$2:$AH$600,34,0)),0,VLOOKUP(A182,'MTD Last'!$A$2:$AH$600,34,0))</f>
        <v>1649.3409359999932</v>
      </c>
      <c r="AL182" s="402">
        <f t="shared" si="31"/>
        <v>1649.3409359999932</v>
      </c>
      <c r="AM182" s="403" t="str">
        <f ca="1">ROUND((L182-Control!$C$3)/365,0)&amp;" Year"</f>
        <v>-13 Year</v>
      </c>
      <c r="AN182" s="45" t="str">
        <f t="shared" si="32"/>
        <v>Code</v>
      </c>
      <c r="AO182" s="45">
        <f t="shared" si="33"/>
        <v>14</v>
      </c>
      <c r="AP182" s="45">
        <f t="shared" si="30"/>
        <v>14</v>
      </c>
      <c r="AQ182" s="402">
        <f>AH182-(IF(ISERROR(VLOOKUP(A182,'WTD Last'!$A$1:$AQ$605,34,0)),0,VLOOKUP(A182,'WTD Last'!$A$1:$AQ$605,34,0)))</f>
        <v>7648.5115640000149</v>
      </c>
      <c r="AR182" s="563">
        <f>R182-(IF(ISERROR(VLOOKUP(A182,'WTD Last'!$A$1:$AQ$605,18,0)),0,VLOOKUP(A182,'WTD Last'!$A$1:$AQ$605,18,0)))</f>
        <v>-8.567245999999983</v>
      </c>
      <c r="AS182" s="402">
        <f>O182-(IF(ISERROR(VLOOKUP(A182,'WTD Last'!$A$1:$AQ$605,15,0)),0,VLOOKUP(A182,'WTD Last'!$A$1:$AQ$605,15,0)))</f>
        <v>20.49218099999996</v>
      </c>
      <c r="AT182" s="402">
        <f t="shared" si="28"/>
        <v>590.27777777777783</v>
      </c>
      <c r="AU182" s="564">
        <v>63087</v>
      </c>
      <c r="AV182" s="564">
        <v>93162</v>
      </c>
      <c r="AW182" s="77"/>
      <c r="AX182" s="271"/>
    </row>
    <row r="183" spans="1:50">
      <c r="A183" s="77">
        <v>144</v>
      </c>
      <c r="B183" s="77">
        <v>145</v>
      </c>
      <c r="C183" s="77" t="s">
        <v>79</v>
      </c>
      <c r="D183" s="77" t="s">
        <v>78</v>
      </c>
      <c r="E183" s="77" t="s">
        <v>36</v>
      </c>
      <c r="F183" s="77" t="s">
        <v>456</v>
      </c>
      <c r="G183" s="77" t="s">
        <v>473</v>
      </c>
      <c r="H183" s="77" t="s">
        <v>468</v>
      </c>
      <c r="I183" s="77" t="s">
        <v>279</v>
      </c>
      <c r="J183" s="454" t="s">
        <v>475</v>
      </c>
      <c r="K183" s="410">
        <v>36746</v>
      </c>
      <c r="L183" s="410">
        <v>37164</v>
      </c>
      <c r="M183" s="77" t="s">
        <v>30</v>
      </c>
      <c r="N183" s="271">
        <v>-10000000</v>
      </c>
      <c r="O183" s="271">
        <v>472.13530200000002</v>
      </c>
      <c r="P183" s="411">
        <v>2.125</v>
      </c>
      <c r="Q183" s="271">
        <v>146.53989899999999</v>
      </c>
      <c r="R183" s="271">
        <v>144.02382800000001</v>
      </c>
      <c r="S183" s="411">
        <v>-0.9709092778686923</v>
      </c>
      <c r="T183" s="271">
        <v>-458.40054512113699</v>
      </c>
      <c r="U183" s="271">
        <v>-1367.2499399999999</v>
      </c>
      <c r="V183" s="271">
        <v>0</v>
      </c>
      <c r="W183" s="271">
        <v>-1825.6504851211369</v>
      </c>
      <c r="X183" s="271">
        <v>-34464.463580000003</v>
      </c>
      <c r="Y183" s="271">
        <v>-36113.804515999997</v>
      </c>
      <c r="Z183" s="271">
        <v>-1649.3409359999932</v>
      </c>
      <c r="AA183" s="271">
        <v>176.30954912114362</v>
      </c>
      <c r="AB183" s="271">
        <v>-34464.463580000003</v>
      </c>
      <c r="AC183" s="271">
        <v>-36113.804515999997</v>
      </c>
      <c r="AD183" s="271">
        <v>-1649.3409359999932</v>
      </c>
      <c r="AF183" s="271">
        <v>7766.6257179000004</v>
      </c>
      <c r="AG183" s="402">
        <f>IF(ISERROR(VLOOKUP(B183,Acc_Cash!$A:$H,3,FALSE)),0,VLOOKUP(B183,Acc_Cash!$A:$H,3,FALSE))</f>
        <v>-138125</v>
      </c>
      <c r="AH183" s="402">
        <f t="shared" si="29"/>
        <v>-174238.804516</v>
      </c>
      <c r="AI183" s="402">
        <f>AH183-(IF(ISERROR(VLOOKUP(A183,'YTD Last'!$E$2:$Z$500,21,0)),0,VLOOKUP(A183,'YTD Last'!$E$2:$Z$500,21,0)))</f>
        <v>-117244.99110000001</v>
      </c>
      <c r="AJ183" s="402">
        <f>AH183-IF(ISERROR(VLOOKUP(A183,'QTD Last'!$A$2:$AH$600,34,0)),0,VLOOKUP(A183,'QTD Last'!$A$2:$AH$600,34,0))</f>
        <v>-1649.3409359999932</v>
      </c>
      <c r="AK183" s="402">
        <f>AH183-IF(ISERROR(VLOOKUP(A183,'MTD Last'!$A$2:$AH$600,34,0)),0,VLOOKUP(A183,'MTD Last'!$A$2:$AH$600,34,0))</f>
        <v>-1649.3409359999932</v>
      </c>
      <c r="AL183" s="402">
        <f t="shared" si="31"/>
        <v>-1649.3409359999932</v>
      </c>
      <c r="AM183" s="403" t="str">
        <f ca="1">ROUND((L183-Control!$C$3)/365,0)&amp;" Year"</f>
        <v>-13 Year</v>
      </c>
      <c r="AN183" s="45" t="str">
        <f t="shared" si="32"/>
        <v>Code</v>
      </c>
      <c r="AO183" s="45">
        <f t="shared" si="33"/>
        <v>14</v>
      </c>
      <c r="AP183" s="45">
        <f t="shared" si="30"/>
        <v>14</v>
      </c>
      <c r="AQ183" s="402">
        <f>AH183-(IF(ISERROR(VLOOKUP(A183,'WTD Last'!$A$1:$AQ$605,34,0)),0,VLOOKUP(A183,'WTD Last'!$A$1:$AQ$605,34,0)))</f>
        <v>-7648.5115640000149</v>
      </c>
      <c r="AR183" s="563"/>
      <c r="AS183" s="402"/>
      <c r="AT183" s="402">
        <f t="shared" si="28"/>
        <v>-590.27777777777783</v>
      </c>
      <c r="AU183" s="564">
        <v>45549</v>
      </c>
      <c r="AV183" s="564">
        <v>93162</v>
      </c>
      <c r="AW183" s="77"/>
      <c r="AX183" s="271"/>
    </row>
    <row r="184" spans="1:50">
      <c r="A184" s="77">
        <v>1713</v>
      </c>
      <c r="B184" s="77">
        <v>916</v>
      </c>
      <c r="C184" s="77" t="s">
        <v>27</v>
      </c>
      <c r="D184" s="77" t="s">
        <v>28</v>
      </c>
      <c r="E184" s="77" t="s">
        <v>597</v>
      </c>
      <c r="F184" s="77" t="s">
        <v>423</v>
      </c>
      <c r="G184" s="77" t="s">
        <v>487</v>
      </c>
      <c r="H184" s="77" t="s">
        <v>483</v>
      </c>
      <c r="I184" s="77" t="s">
        <v>263</v>
      </c>
      <c r="J184" s="454" t="s">
        <v>594</v>
      </c>
      <c r="K184" s="410">
        <v>36972</v>
      </c>
      <c r="L184" s="410">
        <v>38798</v>
      </c>
      <c r="M184" s="77" t="s">
        <v>45</v>
      </c>
      <c r="N184" s="271">
        <v>-10000000</v>
      </c>
      <c r="O184" s="271">
        <v>4297.8901839999999</v>
      </c>
      <c r="P184" s="411">
        <v>0.36</v>
      </c>
      <c r="Q184" s="271">
        <v>33.598148999999999</v>
      </c>
      <c r="R184" s="271">
        <v>33.463147999999997</v>
      </c>
      <c r="S184" s="411">
        <v>-0.11209634849360449</v>
      </c>
      <c r="T184" s="271">
        <v>-481.77779585290591</v>
      </c>
      <c r="U184" s="271">
        <v>-430.55050199999994</v>
      </c>
      <c r="V184" s="271">
        <v>0</v>
      </c>
      <c r="W184" s="271">
        <v>-912.32829785290585</v>
      </c>
      <c r="X184" s="271">
        <v>-11841.053260999999</v>
      </c>
      <c r="Y184" s="271">
        <v>-12543.910411000001</v>
      </c>
      <c r="Z184" s="271">
        <v>-702.85715000000164</v>
      </c>
      <c r="AA184" s="271">
        <v>209.47114785290421</v>
      </c>
      <c r="AB184" s="271">
        <v>-10443.808976201999</v>
      </c>
      <c r="AC184" s="271">
        <v>-11007.281385652501</v>
      </c>
      <c r="AD184" s="271">
        <v>-563.4724094505018</v>
      </c>
      <c r="AG184" s="402">
        <f>IF(ISERROR(VLOOKUP(B184,Acc_Cash!$A:$H,3,FALSE)),0,VLOOKUP(B184,Acc_Cash!$A:$H,3,FALSE))</f>
        <v>0</v>
      </c>
      <c r="AH184" s="402">
        <f t="shared" si="29"/>
        <v>-11007.281385652501</v>
      </c>
      <c r="AI184" s="402">
        <f>AH184-(IF(ISERROR(VLOOKUP(A184,'YTD Last'!$E$2:$Z$500,21,0)),0,VLOOKUP(A184,'YTD Last'!$E$2:$Z$500,21,0)))</f>
        <v>-11007.281385652501</v>
      </c>
      <c r="AJ184" s="402">
        <f>AH184-IF(ISERROR(VLOOKUP(A184,'QTD Last'!$A$2:$AH$600,34,0)),0,VLOOKUP(A184,'QTD Last'!$A$2:$AH$600,34,0))</f>
        <v>-563.4724094505018</v>
      </c>
      <c r="AK184" s="402">
        <f>AH184-IF(ISERROR(VLOOKUP(A184,'MTD Last'!$A$2:$AH$600,34,0)),0,VLOOKUP(A184,'MTD Last'!$A$2:$AH$600,34,0))</f>
        <v>-563.4724094505018</v>
      </c>
      <c r="AL184" s="402">
        <f t="shared" si="31"/>
        <v>-563.4724094505018</v>
      </c>
      <c r="AM184" s="403" t="str">
        <f ca="1">ROUND((L184-Control!$C$3)/365,0)&amp;" Year"</f>
        <v>-8 Year</v>
      </c>
      <c r="AN184" s="45" t="str">
        <f t="shared" si="32"/>
        <v>Code</v>
      </c>
      <c r="AO184" s="45" t="str">
        <f t="shared" si="33"/>
        <v>Code</v>
      </c>
      <c r="AP184" s="45" t="str">
        <f t="shared" si="30"/>
        <v>Code</v>
      </c>
      <c r="AQ184" s="402">
        <f>AH184-(IF(ISERROR(VLOOKUP(A184,'WTD Last'!$A$1:$AQ$605,34,0)),0,VLOOKUP(A184,'WTD Last'!$A$1:$AQ$605,34,0)))</f>
        <v>-8063.2563013959007</v>
      </c>
      <c r="AR184" s="563">
        <f>R184-(IF(ISERROR(VLOOKUP(A184,'WTD Last'!$A$1:$AQ$605,18,0)),0,VLOOKUP(A184,'WTD Last'!$A$1:$AQ$605,18,0)))</f>
        <v>-1.905425000000001</v>
      </c>
      <c r="AS184" s="402">
        <f>O184-(IF(ISERROR(VLOOKUP(A184,'WTD Last'!$A$1:$AQ$605,15,0)),0,VLOOKUP(A184,'WTD Last'!$A$1:$AQ$605,15,0)))</f>
        <v>-11.252875000000131</v>
      </c>
      <c r="AT184" s="402">
        <f t="shared" si="28"/>
        <v>-100</v>
      </c>
      <c r="AU184" s="564">
        <v>93466</v>
      </c>
      <c r="AV184" s="564">
        <v>92457</v>
      </c>
      <c r="AW184" s="77"/>
      <c r="AX184" s="271"/>
    </row>
    <row r="185" spans="1:50">
      <c r="A185" s="77">
        <v>1308</v>
      </c>
      <c r="B185" s="77">
        <v>469</v>
      </c>
      <c r="C185" s="77" t="s">
        <v>27</v>
      </c>
      <c r="D185" s="77" t="s">
        <v>28</v>
      </c>
      <c r="E185" s="77" t="s">
        <v>329</v>
      </c>
      <c r="F185" s="77" t="s">
        <v>201</v>
      </c>
      <c r="G185" s="77" t="s">
        <v>467</v>
      </c>
      <c r="H185" s="77" t="s">
        <v>472</v>
      </c>
      <c r="I185" s="77" t="s">
        <v>405</v>
      </c>
      <c r="J185" s="454" t="s">
        <v>479</v>
      </c>
      <c r="K185" s="410">
        <v>36896</v>
      </c>
      <c r="L185" s="410">
        <v>38722</v>
      </c>
      <c r="M185" s="77" t="s">
        <v>30</v>
      </c>
      <c r="N185" s="271">
        <v>-10000000</v>
      </c>
      <c r="O185" s="271">
        <v>4058.4455370000001</v>
      </c>
      <c r="P185" s="411">
        <v>0.61</v>
      </c>
      <c r="Q185" s="271">
        <v>56.657971000000003</v>
      </c>
      <c r="R185" s="271">
        <v>51.798108999999997</v>
      </c>
      <c r="S185" s="411">
        <v>-5.0560740756191658</v>
      </c>
      <c r="T185" s="271">
        <v>-20519.801266938004</v>
      </c>
      <c r="U185" s="271">
        <v>-778.80806099999995</v>
      </c>
      <c r="V185" s="271">
        <v>0</v>
      </c>
      <c r="W185" s="271">
        <v>-21298.609327938004</v>
      </c>
      <c r="X185" s="271">
        <v>-33071.251651999999</v>
      </c>
      <c r="Y185" s="271">
        <v>-53676.063780999997</v>
      </c>
      <c r="Z185" s="271">
        <v>-20604.812128999998</v>
      </c>
      <c r="AA185" s="271">
        <v>693.79719893800575</v>
      </c>
      <c r="AB185" s="271">
        <v>-33071.251651999999</v>
      </c>
      <c r="AC185" s="271">
        <v>-53676.063780999997</v>
      </c>
      <c r="AD185" s="271">
        <v>-20604.812128999998</v>
      </c>
      <c r="AF185" s="271">
        <v>29375.028796806004</v>
      </c>
      <c r="AG185" s="402">
        <f>IF(ISERROR(VLOOKUP(B185,Acc_Cash!$A:$H,3,FALSE)),0,VLOOKUP(B185,Acc_Cash!$A:$H,3,FALSE))</f>
        <v>0</v>
      </c>
      <c r="AH185" s="402">
        <f t="shared" si="29"/>
        <v>-53676.063780999997</v>
      </c>
      <c r="AI185" s="402">
        <f>AH185-(IF(ISERROR(VLOOKUP(A185,'YTD Last'!$E$2:$Z$383,21,0)),0,VLOOKUP(A185,'YTD Last'!$E$2:$Z$383,21,0)))</f>
        <v>-56459.159734999994</v>
      </c>
      <c r="AJ185" s="402">
        <f>AH185-IF(ISERROR(VLOOKUP(A185,'QTD Last'!$A$2:$AH$600,34,0)),0,VLOOKUP(A185,'QTD Last'!$A$2:$AH$600,34,0))</f>
        <v>-20604.812128999998</v>
      </c>
      <c r="AK185" s="402">
        <f>AH185-IF(ISERROR(VLOOKUP(A185,'MTD Last'!$A$2:$AH$600,34,0)),0,VLOOKUP(A185,'MTD Last'!$A$2:$AH$600,34,0))</f>
        <v>-20604.812128999998</v>
      </c>
      <c r="AL185" s="402">
        <f t="shared" si="31"/>
        <v>-20604.812128999998</v>
      </c>
      <c r="AM185" s="403" t="str">
        <f ca="1">ROUND((L185-Control!$C$3)/365,0)&amp;" Year"</f>
        <v>-9 Year</v>
      </c>
      <c r="AN185" s="45">
        <f t="shared" si="32"/>
        <v>8</v>
      </c>
      <c r="AO185" s="45" t="str">
        <f t="shared" si="33"/>
        <v>Code</v>
      </c>
      <c r="AP185" s="45">
        <f t="shared" si="30"/>
        <v>8</v>
      </c>
      <c r="AQ185" s="402">
        <f>AH185-(IF(ISERROR(VLOOKUP(A185,'WTD Last'!$A$1:$AQ$605,34,0)),0,VLOOKUP(A185,'WTD Last'!$A$1:$AQ$605,34,0)))</f>
        <v>-31944.401245999998</v>
      </c>
      <c r="AR185" s="563">
        <f>R185-(IF(ISERROR(VLOOKUP(A185,'WTD Last'!$A$1:$AQ$605,18,0)),0,VLOOKUP(A185,'WTD Last'!$A$1:$AQ$605,18,0)))</f>
        <v>-7.3000660000000011</v>
      </c>
      <c r="AS185" s="402">
        <f>O185-(IF(ISERROR(VLOOKUP(A185,'WTD Last'!$A$1:$AQ$605,15,0)),0,VLOOKUP(A185,'WTD Last'!$A$1:$AQ$605,15,0)))</f>
        <v>-37.236053999999967</v>
      </c>
      <c r="AT185" s="402">
        <f t="shared" si="28"/>
        <v>-169.44444444444443</v>
      </c>
      <c r="AV185" s="564">
        <v>51084</v>
      </c>
      <c r="AW185" s="77"/>
      <c r="AX185" s="271"/>
    </row>
    <row r="186" spans="1:50">
      <c r="A186" s="77">
        <v>1502</v>
      </c>
      <c r="B186" s="77">
        <v>553</v>
      </c>
      <c r="C186" s="77" t="s">
        <v>27</v>
      </c>
      <c r="D186" s="77" t="s">
        <v>301</v>
      </c>
      <c r="E186" s="77" t="s">
        <v>329</v>
      </c>
      <c r="F186" s="77" t="s">
        <v>201</v>
      </c>
      <c r="G186" s="77" t="s">
        <v>467</v>
      </c>
      <c r="H186" s="77" t="s">
        <v>472</v>
      </c>
      <c r="I186" s="77" t="s">
        <v>405</v>
      </c>
      <c r="J186" s="454" t="s">
        <v>486</v>
      </c>
      <c r="K186" s="410">
        <v>36896</v>
      </c>
      <c r="L186" s="410">
        <v>38722</v>
      </c>
      <c r="M186" s="77" t="s">
        <v>30</v>
      </c>
      <c r="N186" s="271">
        <v>10000000</v>
      </c>
      <c r="O186" s="271">
        <v>-4058.4455370000001</v>
      </c>
      <c r="P186" s="411">
        <v>0.61</v>
      </c>
      <c r="Q186" s="271">
        <v>56.657971000000003</v>
      </c>
      <c r="R186" s="271">
        <v>51.798108999999997</v>
      </c>
      <c r="S186" s="411">
        <v>-5.0560740756191658</v>
      </c>
      <c r="T186" s="271">
        <v>20519.801266938004</v>
      </c>
      <c r="U186" s="271">
        <v>778.80806099999995</v>
      </c>
      <c r="V186" s="271">
        <v>0</v>
      </c>
      <c r="W186" s="271">
        <v>21298.609327938004</v>
      </c>
      <c r="X186" s="271">
        <v>33071.251651999999</v>
      </c>
      <c r="Y186" s="271">
        <v>53676.063780999997</v>
      </c>
      <c r="Z186" s="271">
        <v>20604.812128999998</v>
      </c>
      <c r="AA186" s="271">
        <v>-693.79719893800575</v>
      </c>
      <c r="AB186" s="271">
        <v>33071.251651999999</v>
      </c>
      <c r="AC186" s="271">
        <v>53676.063780999997</v>
      </c>
      <c r="AD186" s="271">
        <v>20604.812128999998</v>
      </c>
      <c r="AF186" s="271">
        <v>-29375.028796806004</v>
      </c>
      <c r="AG186" s="402">
        <f>IF(ISERROR(VLOOKUP(B186,Acc_Cash!$A:$H,3,FALSE)),0,VLOOKUP(B186,Acc_Cash!$A:$H,3,FALSE))</f>
        <v>0</v>
      </c>
      <c r="AH186" s="402">
        <f t="shared" si="29"/>
        <v>53676.063780999997</v>
      </c>
      <c r="AI186" s="402">
        <f>AH186-(IF(ISERROR(VLOOKUP(A186,'YTD Last'!$E$2:$Z$383,21,0)),0,VLOOKUP(A186,'YTD Last'!$E$2:$Z$383,21,0)))</f>
        <v>56459.159734999994</v>
      </c>
      <c r="AJ186" s="402">
        <f>AH186-IF(ISERROR(VLOOKUP(A186,'QTD Last'!$A$2:$AH$600,34,0)),0,VLOOKUP(A186,'QTD Last'!$A$2:$AH$600,34,0))</f>
        <v>20604.812128999998</v>
      </c>
      <c r="AK186" s="402">
        <f>AH186-IF(ISERROR(VLOOKUP(A186,'MTD Last'!$A$2:$AH$600,34,0)),0,VLOOKUP(A186,'MTD Last'!$A$2:$AH$600,34,0))</f>
        <v>20604.812128999998</v>
      </c>
      <c r="AL186" s="402">
        <f t="shared" si="31"/>
        <v>20604.812128999998</v>
      </c>
      <c r="AM186" s="403" t="str">
        <f ca="1">ROUND((L186-Control!$C$3)/365,0)&amp;" Year"</f>
        <v>-9 Year</v>
      </c>
      <c r="AN186" s="45">
        <f t="shared" si="32"/>
        <v>8</v>
      </c>
      <c r="AO186" s="45" t="str">
        <f t="shared" si="33"/>
        <v>Code</v>
      </c>
      <c r="AP186" s="45">
        <f t="shared" si="30"/>
        <v>8</v>
      </c>
      <c r="AQ186" s="402">
        <f>AH186-(IF(ISERROR(VLOOKUP(A186,'WTD Last'!$A$1:$AQ$605,34,0)),0,VLOOKUP(A186,'WTD Last'!$A$1:$AQ$605,34,0)))</f>
        <v>31944.401245999998</v>
      </c>
      <c r="AR186" s="563">
        <f>R186-(IF(ISERROR(VLOOKUP(A186,'WTD Last'!$A$1:$AQ$605,18,0)),0,VLOOKUP(A186,'WTD Last'!$A$1:$AQ$605,18,0)))</f>
        <v>-7.3000660000000011</v>
      </c>
      <c r="AS186" s="402">
        <f>O186-(IF(ISERROR(VLOOKUP(A186,'WTD Last'!$A$1:$AQ$605,15,0)),0,VLOOKUP(A186,'WTD Last'!$A$1:$AQ$605,15,0)))</f>
        <v>37.236053999999967</v>
      </c>
      <c r="AT186" s="402">
        <f t="shared" si="28"/>
        <v>169.44444444444443</v>
      </c>
      <c r="AV186" s="564">
        <v>51084</v>
      </c>
      <c r="AW186" s="77"/>
      <c r="AX186" s="271"/>
    </row>
    <row r="187" spans="1:50">
      <c r="A187" s="77">
        <v>881</v>
      </c>
      <c r="B187" s="77">
        <v>422</v>
      </c>
      <c r="C187" s="77" t="s">
        <v>27</v>
      </c>
      <c r="D187" s="77" t="s">
        <v>28</v>
      </c>
      <c r="E187" s="77" t="s">
        <v>250</v>
      </c>
      <c r="F187" s="77" t="s">
        <v>209</v>
      </c>
      <c r="G187" s="77" t="s">
        <v>476</v>
      </c>
      <c r="H187" s="77" t="s">
        <v>478</v>
      </c>
      <c r="I187" s="77" t="s">
        <v>282</v>
      </c>
      <c r="J187" s="454" t="s">
        <v>469</v>
      </c>
      <c r="K187" s="410">
        <v>36872</v>
      </c>
      <c r="L187" s="410">
        <v>38698</v>
      </c>
      <c r="M187" s="77" t="s">
        <v>45</v>
      </c>
      <c r="N187" s="271">
        <v>-10000000</v>
      </c>
      <c r="O187" s="271">
        <v>4094.082257</v>
      </c>
      <c r="P187" s="411">
        <v>0.4</v>
      </c>
      <c r="Q187" s="271">
        <v>29.999134999999999</v>
      </c>
      <c r="R187" s="271">
        <v>30.673278</v>
      </c>
      <c r="S187" s="411">
        <v>0.70431045501614453</v>
      </c>
      <c r="T187" s="271">
        <v>2883.5049373011939</v>
      </c>
      <c r="U187" s="271">
        <v>-372.11242800000002</v>
      </c>
      <c r="V187" s="271">
        <v>0</v>
      </c>
      <c r="W187" s="271">
        <v>2511.392509301194</v>
      </c>
      <c r="X187" s="271">
        <v>-44636.592726000003</v>
      </c>
      <c r="Y187" s="271">
        <v>-41913.143393999999</v>
      </c>
      <c r="Z187" s="271">
        <v>2723.4493320000038</v>
      </c>
      <c r="AA187" s="271">
        <v>212.05682269880981</v>
      </c>
      <c r="AB187" s="271">
        <v>-39369.474784332</v>
      </c>
      <c r="AC187" s="271">
        <v>-36778.783328234997</v>
      </c>
      <c r="AD187" s="271">
        <v>2590.6914560970035</v>
      </c>
      <c r="AF187" s="271">
        <v>8081.7183753179997</v>
      </c>
      <c r="AG187" s="402">
        <f>IF(ISERROR(VLOOKUP(B187,Acc_Cash!$A:$H,3,FALSE)),0,VLOOKUP(B187,Acc_Cash!$A:$H,3,FALSE))</f>
        <v>-8775</v>
      </c>
      <c r="AH187" s="402">
        <f t="shared" si="29"/>
        <v>-45553.783328234997</v>
      </c>
      <c r="AI187" s="402">
        <f>AH187-(IF(ISERROR(VLOOKUP(A187,'YTD Last'!$E$2:$Z$500,21,0)),0,VLOOKUP(A187,'YTD Last'!$E$2:$Z$500,21,0)))</f>
        <v>-42650.981377118842</v>
      </c>
      <c r="AJ187" s="402">
        <f>AH187-IF(ISERROR(VLOOKUP(A187,'QTD Last'!$A$2:$AH$600,34,0)),0,VLOOKUP(A187,'QTD Last'!$A$2:$AH$600,34,0))</f>
        <v>2635.6914560970035</v>
      </c>
      <c r="AK187" s="402">
        <f>AH187-IF(ISERROR(VLOOKUP(A187,'MTD Last'!$A$2:$AH$600,34,0)),0,VLOOKUP(A187,'MTD Last'!$A$2:$AH$600,34,0))</f>
        <v>2635.6914560970035</v>
      </c>
      <c r="AL187" s="402">
        <f t="shared" si="31"/>
        <v>2590.6914560970035</v>
      </c>
      <c r="AM187" s="403" t="str">
        <f ca="1">ROUND((L187-Control!$C$3)/365,0)&amp;" Year"</f>
        <v>-9 Year</v>
      </c>
      <c r="AN187" s="45">
        <f t="shared" si="32"/>
        <v>3</v>
      </c>
      <c r="AO187" s="45" t="str">
        <f t="shared" si="33"/>
        <v>Code</v>
      </c>
      <c r="AP187" s="45">
        <f t="shared" si="30"/>
        <v>3</v>
      </c>
      <c r="AQ187" s="402">
        <f>AH187-(IF(ISERROR(VLOOKUP(A187,'WTD Last'!$A$1:$AQ$605,34,0)),0,VLOOKUP(A187,'WTD Last'!$A$1:$AQ$605,34,0)))</f>
        <v>-2900.6912798489939</v>
      </c>
      <c r="AR187" s="563">
        <f>R187-(IF(ISERROR(VLOOKUP(A187,'WTD Last'!$A$1:$AQ$605,18,0)),0,VLOOKUP(A187,'WTD Last'!$A$1:$AQ$605,18,0)))</f>
        <v>-0.76712699999999856</v>
      </c>
      <c r="AS187" s="402">
        <f>O187-(IF(ISERROR(VLOOKUP(A187,'WTD Last'!$A$1:$AQ$605,15,0)),0,VLOOKUP(A187,'WTD Last'!$A$1:$AQ$605,15,0)))</f>
        <v>-12.668336000000636</v>
      </c>
      <c r="AT187" s="402">
        <f t="shared" si="28"/>
        <v>-111.11111111111111</v>
      </c>
      <c r="AU187" s="564">
        <v>59433</v>
      </c>
      <c r="AV187" s="564">
        <v>61698</v>
      </c>
      <c r="AW187" s="77"/>
      <c r="AX187" s="271"/>
    </row>
    <row r="188" spans="1:50">
      <c r="A188" s="77">
        <v>233</v>
      </c>
      <c r="B188" s="77">
        <v>348</v>
      </c>
      <c r="C188" s="77" t="s">
        <v>27</v>
      </c>
      <c r="D188" s="77" t="s">
        <v>28</v>
      </c>
      <c r="E188" s="77" t="s">
        <v>67</v>
      </c>
      <c r="F188" s="77" t="s">
        <v>200</v>
      </c>
      <c r="G188" s="77" t="s">
        <v>473</v>
      </c>
      <c r="H188" s="77" t="s">
        <v>490</v>
      </c>
      <c r="I188" s="77" t="s">
        <v>97</v>
      </c>
      <c r="J188" s="454" t="s">
        <v>469</v>
      </c>
      <c r="K188" s="410">
        <v>36819</v>
      </c>
      <c r="L188" s="410">
        <v>36949</v>
      </c>
      <c r="M188" s="77" t="s">
        <v>30</v>
      </c>
      <c r="N188" s="271">
        <v>0</v>
      </c>
      <c r="O188" s="271">
        <v>0</v>
      </c>
      <c r="P188" s="411">
        <v>0.34</v>
      </c>
      <c r="Q188" s="271">
        <v>0</v>
      </c>
      <c r="R188" s="271">
        <v>0</v>
      </c>
      <c r="T188" s="271">
        <v>0</v>
      </c>
      <c r="U188" s="271">
        <v>0</v>
      </c>
      <c r="V188" s="271">
        <v>0</v>
      </c>
      <c r="W188" s="271">
        <v>0</v>
      </c>
      <c r="X188" s="271">
        <v>0</v>
      </c>
      <c r="Y188" s="271">
        <v>0</v>
      </c>
      <c r="Z188" s="271">
        <v>0</v>
      </c>
      <c r="AA188" s="271">
        <v>0</v>
      </c>
      <c r="AB188" s="271">
        <v>0</v>
      </c>
      <c r="AC188" s="271">
        <v>0</v>
      </c>
      <c r="AD188" s="271">
        <v>0</v>
      </c>
      <c r="AF188" s="271">
        <v>0</v>
      </c>
      <c r="AG188" s="402">
        <f>IF(ISERROR(VLOOKUP(B188,Acc_Cash!$A:$H,3,FALSE)),0,VLOOKUP(B188,Acc_Cash!$A:$H,3,FALSE))</f>
        <v>429743.44444400002</v>
      </c>
      <c r="AH188" s="402">
        <f t="shared" si="29"/>
        <v>429743.44444400002</v>
      </c>
      <c r="AI188" s="402">
        <f>AH188-(IF(ISERROR(VLOOKUP(A188,'YTD Last'!$E$2:$Z$500,21,0)),0,VLOOKUP(A188,'YTD Last'!$E$2:$Z$500,21,0)))</f>
        <v>170552.37640000001</v>
      </c>
      <c r="AJ188" s="402">
        <f>AH188-IF(ISERROR(VLOOKUP(A188,'QTD Last'!$A$2:$AH$600,34,0)),0,VLOOKUP(A188,'QTD Last'!$A$2:$AH$600,34,0))</f>
        <v>0</v>
      </c>
      <c r="AK188" s="402">
        <f>AH188-IF(ISERROR(VLOOKUP(A188,'MTD Last'!$A$2:$AH$600,34,0)),0,VLOOKUP(A188,'MTD Last'!$A$2:$AH$600,34,0))</f>
        <v>0</v>
      </c>
      <c r="AL188" s="402">
        <f t="shared" si="31"/>
        <v>0</v>
      </c>
      <c r="AM188" s="403" t="str">
        <f ca="1">ROUND((L188-Control!$C$3)/365,0)&amp;" Year"</f>
        <v>-14 Year</v>
      </c>
      <c r="AN188" s="45">
        <f t="shared" si="32"/>
        <v>6</v>
      </c>
      <c r="AO188" s="45" t="str">
        <f t="shared" si="33"/>
        <v>Code</v>
      </c>
      <c r="AP188" s="45">
        <f t="shared" si="30"/>
        <v>6</v>
      </c>
      <c r="AQ188" s="402">
        <f>AH188-(IF(ISERROR(VLOOKUP(A188,'WTD Last'!$A$1:$AQ$605,34,0)),0,VLOOKUP(A188,'WTD Last'!$A$1:$AQ$605,34,0)))</f>
        <v>0</v>
      </c>
      <c r="AR188" s="563">
        <f>R188-(IF(ISERROR(VLOOKUP(A188,'WTD Last'!$A$1:$AQ$605,18,0)),0,VLOOKUP(A188,'WTD Last'!$A$1:$AQ$605,18,0)))</f>
        <v>0</v>
      </c>
      <c r="AS188" s="402">
        <f>O188-(IF(ISERROR(VLOOKUP(A188,'WTD Last'!$A$1:$AQ$605,15,0)),0,VLOOKUP(A188,'WTD Last'!$A$1:$AQ$605,15,0)))</f>
        <v>0</v>
      </c>
      <c r="AT188" s="402">
        <f t="shared" si="28"/>
        <v>0</v>
      </c>
      <c r="AU188" s="564">
        <v>122</v>
      </c>
      <c r="AV188" s="564">
        <v>68514</v>
      </c>
      <c r="AW188" s="77"/>
      <c r="AX188" s="271"/>
    </row>
    <row r="189" spans="1:50">
      <c r="A189" s="77">
        <v>418</v>
      </c>
      <c r="B189" s="77">
        <v>419</v>
      </c>
      <c r="C189" s="77" t="s">
        <v>27</v>
      </c>
      <c r="D189" s="77" t="s">
        <v>28</v>
      </c>
      <c r="E189" s="77" t="s">
        <v>67</v>
      </c>
      <c r="F189" s="77" t="s">
        <v>200</v>
      </c>
      <c r="G189" s="77" t="s">
        <v>473</v>
      </c>
      <c r="H189" s="77" t="s">
        <v>490</v>
      </c>
      <c r="I189" s="77" t="s">
        <v>267</v>
      </c>
      <c r="J189" s="454" t="s">
        <v>469</v>
      </c>
      <c r="K189" s="410">
        <v>36868</v>
      </c>
      <c r="L189" s="410">
        <v>38694</v>
      </c>
      <c r="M189" s="77" t="s">
        <v>30</v>
      </c>
      <c r="N189" s="271">
        <v>10000000</v>
      </c>
      <c r="O189" s="271">
        <v>-3996.746361</v>
      </c>
      <c r="P189" s="411">
        <v>0.55000000000000004</v>
      </c>
      <c r="Q189" s="271">
        <v>100.93238700000001</v>
      </c>
      <c r="R189" s="271">
        <v>96.027624000000003</v>
      </c>
      <c r="S189" s="411">
        <v>-4.8645177634327101</v>
      </c>
      <c r="T189" s="271">
        <v>19442.243669019543</v>
      </c>
      <c r="U189" s="271">
        <v>1090.360842</v>
      </c>
      <c r="V189" s="271">
        <v>0</v>
      </c>
      <c r="W189" s="271">
        <v>20532.604511019541</v>
      </c>
      <c r="X189" s="271">
        <v>-181348.393989</v>
      </c>
      <c r="Y189" s="271">
        <v>-161888.61392599999</v>
      </c>
      <c r="Z189" s="271">
        <v>19459.780063000013</v>
      </c>
      <c r="AA189" s="271">
        <v>-1072.8244480195281</v>
      </c>
      <c r="AB189" s="271">
        <v>-181348.393989</v>
      </c>
      <c r="AC189" s="271">
        <v>-161888.61392599999</v>
      </c>
      <c r="AD189" s="271">
        <v>19459.780063000013</v>
      </c>
      <c r="AF189" s="271">
        <v>-23011.267173457498</v>
      </c>
      <c r="AG189" s="402">
        <f>IF(ISERROR(VLOOKUP(B189,Acc_Cash!$A:$H,3,FALSE)),0,VLOOKUP(B189,Acc_Cash!$A:$H,3,FALSE))</f>
        <v>13750</v>
      </c>
      <c r="AH189" s="402">
        <f t="shared" si="29"/>
        <v>-148138.61392599999</v>
      </c>
      <c r="AI189" s="402">
        <f>AH189-(IF(ISERROR(VLOOKUP(A189,'YTD Last'!$E$2:$Z$500,21,0)),0,VLOOKUP(A189,'YTD Last'!$E$2:$Z$500,21,0)))</f>
        <v>-98477.214061999985</v>
      </c>
      <c r="AJ189" s="402">
        <f>AH189-IF(ISERROR(VLOOKUP(A189,'QTD Last'!$A$2:$AH$600,34,0)),0,VLOOKUP(A189,'QTD Last'!$A$2:$AH$600,34,0))</f>
        <v>19459.780063000013</v>
      </c>
      <c r="AK189" s="402">
        <f>AH189-IF(ISERROR(VLOOKUP(A189,'MTD Last'!$A$2:$AH$600,34,0)),0,VLOOKUP(A189,'MTD Last'!$A$2:$AH$600,34,0))</f>
        <v>19459.780063000013</v>
      </c>
      <c r="AL189" s="402">
        <f t="shared" si="31"/>
        <v>19459.780063000013</v>
      </c>
      <c r="AM189" s="403" t="str">
        <f ca="1">ROUND((L189-Control!$C$3)/365,0)&amp;" Year"</f>
        <v>-9 Year</v>
      </c>
      <c r="AN189" s="45">
        <f t="shared" si="32"/>
        <v>6</v>
      </c>
      <c r="AO189" s="45" t="str">
        <f t="shared" si="33"/>
        <v>Code</v>
      </c>
      <c r="AP189" s="45">
        <f t="shared" si="30"/>
        <v>6</v>
      </c>
      <c r="AQ189" s="402">
        <f>AH189-(IF(ISERROR(VLOOKUP(A189,'WTD Last'!$A$1:$AQ$605,34,0)),0,VLOOKUP(A189,'WTD Last'!$A$1:$AQ$605,34,0)))</f>
        <v>33831.144868000003</v>
      </c>
      <c r="AR189" s="563">
        <f>R189-(IF(ISERROR(VLOOKUP(A189,'WTD Last'!$A$1:$AQ$605,18,0)),0,VLOOKUP(A189,'WTD Last'!$A$1:$AQ$605,18,0)))</f>
        <v>-7.896168000000003</v>
      </c>
      <c r="AS189" s="402">
        <f>O189-(IF(ISERROR(VLOOKUP(A189,'WTD Last'!$A$1:$AQ$605,15,0)),0,VLOOKUP(A189,'WTD Last'!$A$1:$AQ$605,15,0)))</f>
        <v>36.129371999999876</v>
      </c>
      <c r="AT189" s="402">
        <f t="shared" si="28"/>
        <v>152.7777777777778</v>
      </c>
      <c r="AU189" s="564">
        <v>61984</v>
      </c>
      <c r="AV189" s="564">
        <v>68514</v>
      </c>
      <c r="AW189" s="77"/>
      <c r="AX189" s="271"/>
    </row>
    <row r="190" spans="1:50">
      <c r="A190" s="77">
        <v>1614</v>
      </c>
      <c r="B190" s="77">
        <v>820</v>
      </c>
      <c r="C190" s="77" t="s">
        <v>27</v>
      </c>
      <c r="D190" s="77" t="s">
        <v>28</v>
      </c>
      <c r="E190" s="77" t="s">
        <v>67</v>
      </c>
      <c r="F190" s="77" t="s">
        <v>200</v>
      </c>
      <c r="G190" s="77" t="s">
        <v>473</v>
      </c>
      <c r="H190" s="77" t="s">
        <v>490</v>
      </c>
      <c r="I190" s="77" t="s">
        <v>286</v>
      </c>
      <c r="J190" s="454" t="s">
        <v>469</v>
      </c>
      <c r="K190" s="410">
        <v>36909</v>
      </c>
      <c r="L190" s="410">
        <v>37839</v>
      </c>
      <c r="M190" s="77" t="s">
        <v>30</v>
      </c>
      <c r="N190" s="271">
        <v>-17000000</v>
      </c>
      <c r="O190" s="271">
        <v>3615.9343709999998</v>
      </c>
      <c r="P190" s="411">
        <v>0.6</v>
      </c>
      <c r="Q190" s="271">
        <v>75.451828000000006</v>
      </c>
      <c r="R190" s="271">
        <v>71.654735000000002</v>
      </c>
      <c r="S190" s="411">
        <v>-3.7827714493890778</v>
      </c>
      <c r="T190" s="271">
        <v>-13678.253301483453</v>
      </c>
      <c r="U190" s="271">
        <v>-1378.5333839999998</v>
      </c>
      <c r="V190" s="271">
        <v>0</v>
      </c>
      <c r="W190" s="271">
        <v>-15056.786685483454</v>
      </c>
      <c r="X190" s="271">
        <v>36420.064158000001</v>
      </c>
      <c r="Y190" s="271">
        <v>21992.185157</v>
      </c>
      <c r="Z190" s="271">
        <v>-14427.879001000001</v>
      </c>
      <c r="AA190" s="271">
        <v>628.90768448345261</v>
      </c>
      <c r="AB190" s="271">
        <v>36420.064158000001</v>
      </c>
      <c r="AC190" s="271">
        <v>21992.185157</v>
      </c>
      <c r="AD190" s="271">
        <v>-14427.879001000001</v>
      </c>
      <c r="AF190" s="271">
        <v>20818.742141032497</v>
      </c>
      <c r="AG190" s="402">
        <f>IF(ISERROR(VLOOKUP(B190,Acc_Cash!$A:$H,3,FALSE)),0,VLOOKUP(B190,Acc_Cash!$A:$H,3,FALSE))</f>
        <v>0</v>
      </c>
      <c r="AH190" s="402">
        <f t="shared" si="29"/>
        <v>21992.185157</v>
      </c>
      <c r="AI190" s="402">
        <f>AH190-(IF(ISERROR(VLOOKUP(A190,'YTD Last'!$E$2:$Z$500,21,0)),0,VLOOKUP(A190,'YTD Last'!$E$2:$Z$500,21,0)))</f>
        <v>21992.185157</v>
      </c>
      <c r="AJ190" s="402">
        <f>AH190-IF(ISERROR(VLOOKUP(A190,'QTD Last'!$A$2:$AH$600,34,0)),0,VLOOKUP(A190,'QTD Last'!$A$2:$AH$600,34,0))</f>
        <v>-14427.879001000001</v>
      </c>
      <c r="AK190" s="402">
        <f>AH190-IF(ISERROR(VLOOKUP(A190,'MTD Last'!$A$2:$AH$600,34,0)),0,VLOOKUP(A190,'MTD Last'!$A$2:$AH$600,34,0))</f>
        <v>-14427.879001000001</v>
      </c>
      <c r="AL190" s="402">
        <f t="shared" si="31"/>
        <v>-14427.879001000001</v>
      </c>
      <c r="AM190" s="403" t="str">
        <f ca="1">ROUND((L190-Control!$C$3)/365,0)&amp;" Year"</f>
        <v>-11 Year</v>
      </c>
      <c r="AN190" s="45">
        <f t="shared" si="32"/>
        <v>6</v>
      </c>
      <c r="AO190" s="45" t="str">
        <f t="shared" si="33"/>
        <v>Code</v>
      </c>
      <c r="AP190" s="45">
        <f t="shared" si="30"/>
        <v>6</v>
      </c>
      <c r="AQ190" s="402">
        <f>AH190-(IF(ISERROR(VLOOKUP(A190,'WTD Last'!$A$1:$AQ$605,34,0)),0,VLOOKUP(A190,'WTD Last'!$A$1:$AQ$605,34,0)))</f>
        <v>-25413.296454000003</v>
      </c>
      <c r="AR190" s="563">
        <f>R190-(IF(ISERROR(VLOOKUP(A190,'WTD Last'!$A$1:$AQ$605,18,0)),0,VLOOKUP(A190,'WTD Last'!$A$1:$AQ$605,18,0)))</f>
        <v>-6.0620329999999996</v>
      </c>
      <c r="AS190" s="402">
        <f>O190-(IF(ISERROR(VLOOKUP(A190,'WTD Last'!$A$1:$AQ$605,15,0)),0,VLOOKUP(A190,'WTD Last'!$A$1:$AQ$605,15,0)))</f>
        <v>-38.882937000000311</v>
      </c>
      <c r="AT190" s="402">
        <f t="shared" si="28"/>
        <v>-283.33333333333331</v>
      </c>
      <c r="AU190" s="564">
        <v>89135</v>
      </c>
      <c r="AV190" s="564">
        <v>68514</v>
      </c>
      <c r="AW190" s="77"/>
      <c r="AX190" s="271"/>
    </row>
    <row r="191" spans="1:50">
      <c r="A191" s="77">
        <v>1729</v>
      </c>
      <c r="B191" s="77">
        <v>934</v>
      </c>
      <c r="C191" s="77" t="s">
        <v>27</v>
      </c>
      <c r="D191" s="77" t="s">
        <v>28</v>
      </c>
      <c r="E191" s="77" t="s">
        <v>67</v>
      </c>
      <c r="F191" s="77" t="s">
        <v>200</v>
      </c>
      <c r="G191" s="77" t="s">
        <v>473</v>
      </c>
      <c r="H191" s="77" t="s">
        <v>490</v>
      </c>
      <c r="I191" s="77" t="s">
        <v>286</v>
      </c>
      <c r="J191" s="454" t="s">
        <v>469</v>
      </c>
      <c r="K191" s="410">
        <v>36979</v>
      </c>
      <c r="L191" s="410">
        <v>38898</v>
      </c>
      <c r="M191" s="77" t="s">
        <v>45</v>
      </c>
      <c r="N191" s="271">
        <v>15000000</v>
      </c>
      <c r="O191" s="271">
        <v>-6947.5640069999999</v>
      </c>
      <c r="P191" s="411">
        <v>1.06</v>
      </c>
      <c r="Q191" s="271">
        <v>107.374695</v>
      </c>
      <c r="R191" s="271">
        <v>102.162752</v>
      </c>
      <c r="S191" s="411">
        <v>-4.9950275374784932</v>
      </c>
      <c r="T191" s="271">
        <v>34703.273533359425</v>
      </c>
      <c r="U191" s="271">
        <v>1932.8139960000001</v>
      </c>
      <c r="V191" s="271">
        <v>0</v>
      </c>
      <c r="W191" s="271">
        <v>36636.087529359422</v>
      </c>
      <c r="X191" s="271">
        <v>-7066.7292530000004</v>
      </c>
      <c r="Y191" s="271">
        <v>28601.510491000001</v>
      </c>
      <c r="Z191" s="271">
        <v>35668.239743999999</v>
      </c>
      <c r="AA191" s="271">
        <v>-967.84778535942314</v>
      </c>
      <c r="AB191" s="271">
        <v>-6232.8552011460006</v>
      </c>
      <c r="AC191" s="271">
        <v>25097.8254558525</v>
      </c>
      <c r="AD191" s="271">
        <v>31330.680656998502</v>
      </c>
      <c r="AF191" s="271">
        <v>-40000.599770302499</v>
      </c>
      <c r="AG191" s="402">
        <f>IF(ISERROR(VLOOKUP(B191,Acc_Cash!$A:$H,3,FALSE)),0,VLOOKUP(B191,Acc_Cash!$A:$H,3,FALSE))</f>
        <v>0</v>
      </c>
      <c r="AH191" s="402">
        <f t="shared" si="29"/>
        <v>25097.8254558525</v>
      </c>
      <c r="AI191" s="402">
        <f>AH191-(IF(ISERROR(VLOOKUP(A191,'YTD Last'!$E$2:$Z$500,21,0)),0,VLOOKUP(A191,'YTD Last'!$E$2:$Z$500,21,0)))</f>
        <v>25097.8254558525</v>
      </c>
      <c r="AJ191" s="402">
        <f>AH191-IF(ISERROR(VLOOKUP(A191,'QTD Last'!$A$2:$AH$600,34,0)),0,VLOOKUP(A191,'QTD Last'!$A$2:$AH$600,34,0))</f>
        <v>31330.680656998502</v>
      </c>
      <c r="AK191" s="402">
        <f>AH191-IF(ISERROR(VLOOKUP(A191,'MTD Last'!$A$2:$AH$600,34,0)),0,VLOOKUP(A191,'MTD Last'!$A$2:$AH$600,34,0))</f>
        <v>31330.680656998502</v>
      </c>
      <c r="AL191" s="402">
        <f t="shared" si="31"/>
        <v>31330.680656998502</v>
      </c>
      <c r="AM191" s="403" t="str">
        <f ca="1">ROUND((L191-Control!$C$3)/365,0)&amp;" Year"</f>
        <v>-8 Year</v>
      </c>
      <c r="AN191" s="45">
        <f t="shared" si="32"/>
        <v>6</v>
      </c>
      <c r="AO191" s="45" t="str">
        <f t="shared" si="33"/>
        <v>Code</v>
      </c>
      <c r="AP191" s="45">
        <f t="shared" si="30"/>
        <v>6</v>
      </c>
      <c r="AQ191" s="402">
        <f>AH191-(IF(ISERROR(VLOOKUP(A191,'WTD Last'!$A$1:$AQ$605,34,0)),0,VLOOKUP(A191,'WTD Last'!$A$1:$AQ$605,34,0)))</f>
        <v>25097.8254558525</v>
      </c>
      <c r="AR191" s="563">
        <f>R191-(IF(ISERROR(VLOOKUP(A191,'WTD Last'!$A$1:$AQ$605,18,0)),0,VLOOKUP(A191,'WTD Last'!$A$1:$AQ$605,18,0)))</f>
        <v>102.162752</v>
      </c>
      <c r="AS191" s="402">
        <f>O191-(IF(ISERROR(VLOOKUP(A191,'WTD Last'!$A$1:$AQ$605,15,0)),0,VLOOKUP(A191,'WTD Last'!$A$1:$AQ$605,15,0)))</f>
        <v>-6947.5640069999999</v>
      </c>
      <c r="AT191" s="402">
        <f t="shared" si="28"/>
        <v>441.66666666666669</v>
      </c>
      <c r="AU191" s="564">
        <v>89135</v>
      </c>
      <c r="AV191" s="564">
        <v>68514</v>
      </c>
      <c r="AW191" s="77"/>
      <c r="AX191" s="271"/>
    </row>
    <row r="192" spans="1:50">
      <c r="A192" s="77">
        <v>1734</v>
      </c>
      <c r="B192" s="77">
        <v>941</v>
      </c>
      <c r="C192" s="77" t="s">
        <v>27</v>
      </c>
      <c r="D192" s="77" t="s">
        <v>28</v>
      </c>
      <c r="E192" s="77" t="s">
        <v>67</v>
      </c>
      <c r="F192" s="77" t="s">
        <v>200</v>
      </c>
      <c r="G192" s="77" t="s">
        <v>473</v>
      </c>
      <c r="H192" s="77" t="s">
        <v>490</v>
      </c>
      <c r="I192" s="77" t="s">
        <v>286</v>
      </c>
      <c r="J192" s="454" t="s">
        <v>469</v>
      </c>
      <c r="K192" s="410">
        <v>36983</v>
      </c>
      <c r="L192" s="410">
        <v>38809</v>
      </c>
      <c r="M192" s="77" t="s">
        <v>30</v>
      </c>
      <c r="N192" s="271">
        <v>10000000</v>
      </c>
      <c r="O192" s="271">
        <v>-4327.273158</v>
      </c>
      <c r="P192" s="411">
        <v>1.05</v>
      </c>
      <c r="Q192" s="271">
        <v>104.409464</v>
      </c>
      <c r="R192" s="271">
        <v>99.347156999999996</v>
      </c>
      <c r="S192" s="411">
        <v>-5.0162064433789961</v>
      </c>
      <c r="T192" s="271">
        <v>21706.495497420576</v>
      </c>
      <c r="U192" s="271">
        <v>1245.6066839999999</v>
      </c>
      <c r="V192" s="271">
        <v>0</v>
      </c>
      <c r="W192" s="271">
        <v>22952.102181420574</v>
      </c>
      <c r="X192" s="271">
        <v>2801.2974079999999</v>
      </c>
      <c r="Y192" s="271">
        <v>24687.356930000002</v>
      </c>
      <c r="Z192" s="271">
        <v>21886.059522000003</v>
      </c>
      <c r="AA192" s="271">
        <v>-1066.042659420571</v>
      </c>
      <c r="AB192" s="271">
        <v>2801.2974079999999</v>
      </c>
      <c r="AC192" s="271">
        <v>24687.356930000002</v>
      </c>
      <c r="AD192" s="271">
        <v>21886.059522000003</v>
      </c>
      <c r="AF192" s="271">
        <v>-24914.275207185001</v>
      </c>
      <c r="AG192" s="402">
        <f>IF(ISERROR(VLOOKUP(B192,Acc_Cash!$A:$H,3,FALSE)),0,VLOOKUP(B192,Acc_Cash!$A:$H,3,FALSE))</f>
        <v>0</v>
      </c>
      <c r="AH192" s="402">
        <f t="shared" si="29"/>
        <v>24687.356930000002</v>
      </c>
      <c r="AI192" s="402">
        <f>AH192-(IF(ISERROR(VLOOKUP(A192,'YTD Last'!$E$2:$Z$383,21,0)),0,VLOOKUP(A192,'YTD Last'!$E$2:$Z$383,21,0)))</f>
        <v>24687.356930000002</v>
      </c>
      <c r="AJ192" s="402">
        <f>AH192-IF(ISERROR(VLOOKUP(A192,'QTD Last'!$A$2:$AH$600,34,0)),0,VLOOKUP(A192,'QTD Last'!$A$2:$AH$600,34,0))</f>
        <v>21886.059522000003</v>
      </c>
      <c r="AK192" s="402">
        <f>AH192-IF(ISERROR(VLOOKUP(A192,'MTD Last'!$A$2:$AH$600,34,0)),0,VLOOKUP(A192,'MTD Last'!$A$2:$AH$600,34,0))</f>
        <v>21886.059522000003</v>
      </c>
      <c r="AL192" s="402">
        <f t="shared" si="31"/>
        <v>21886.059522000003</v>
      </c>
      <c r="AM192" s="403" t="str">
        <f ca="1">ROUND((L192-Control!$C$3)/365,0)&amp;" Year"</f>
        <v>-8 Year</v>
      </c>
      <c r="AN192" s="45">
        <f t="shared" si="32"/>
        <v>6</v>
      </c>
      <c r="AO192" s="45" t="str">
        <f t="shared" si="33"/>
        <v>Code</v>
      </c>
      <c r="AP192" s="45">
        <f t="shared" si="30"/>
        <v>6</v>
      </c>
      <c r="AQ192" s="402">
        <f>AH192-(IF(ISERROR(VLOOKUP(A192,'WTD Last'!$A$1:$AQ$605,34,0)),0,VLOOKUP(A192,'WTD Last'!$A$1:$AQ$605,34,0)))</f>
        <v>24687.356930000002</v>
      </c>
      <c r="AR192" s="563">
        <f>R192-(IF(ISERROR(VLOOKUP(A192,'WTD Last'!$A$1:$AQ$605,18,0)),0,VLOOKUP(A192,'WTD Last'!$A$1:$AQ$605,18,0)))</f>
        <v>99.347156999999996</v>
      </c>
      <c r="AS192" s="402">
        <f>O192-(IF(ISERROR(VLOOKUP(A192,'WTD Last'!$A$1:$AQ$605,15,0)),0,VLOOKUP(A192,'WTD Last'!$A$1:$AQ$605,15,0)))</f>
        <v>-4327.273158</v>
      </c>
      <c r="AT192" s="402">
        <f t="shared" si="28"/>
        <v>291.66666666666669</v>
      </c>
      <c r="AU192" s="564">
        <v>89135</v>
      </c>
      <c r="AV192" s="564">
        <v>68514</v>
      </c>
      <c r="AW192" s="77"/>
      <c r="AX192" s="271"/>
    </row>
    <row r="193" spans="1:50">
      <c r="A193" s="77">
        <v>1738</v>
      </c>
      <c r="B193" s="77">
        <v>944</v>
      </c>
      <c r="C193" s="77" t="s">
        <v>27</v>
      </c>
      <c r="D193" s="77" t="s">
        <v>28</v>
      </c>
      <c r="E193" s="77" t="s">
        <v>67</v>
      </c>
      <c r="F193" s="77" t="s">
        <v>200</v>
      </c>
      <c r="G193" s="77" t="s">
        <v>473</v>
      </c>
      <c r="H193" s="77" t="s">
        <v>490</v>
      </c>
      <c r="I193" s="77" t="s">
        <v>97</v>
      </c>
      <c r="J193" s="454" t="s">
        <v>469</v>
      </c>
      <c r="K193" s="410">
        <v>36983</v>
      </c>
      <c r="L193" s="410">
        <v>38079</v>
      </c>
      <c r="M193" s="77" t="s">
        <v>30</v>
      </c>
      <c r="N193" s="271">
        <v>-10000000</v>
      </c>
      <c r="O193" s="271">
        <v>2695.5909379999998</v>
      </c>
      <c r="P193" s="411">
        <v>0.81499999999999995</v>
      </c>
      <c r="Q193" s="271">
        <v>82.603544999999997</v>
      </c>
      <c r="R193" s="271">
        <v>78.503020000000006</v>
      </c>
      <c r="S193" s="411">
        <v>-4.1049062416546169</v>
      </c>
      <c r="T193" s="271">
        <v>-11065.148066343823</v>
      </c>
      <c r="U193" s="271">
        <v>-923.90770199999997</v>
      </c>
      <c r="V193" s="271">
        <v>0</v>
      </c>
      <c r="W193" s="271">
        <v>-11989.055768343824</v>
      </c>
      <c r="X193" s="271">
        <v>2807.4078810000001</v>
      </c>
      <c r="Y193" s="271">
        <v>-8702.6482969999997</v>
      </c>
      <c r="Z193" s="271">
        <v>-11510.056177999999</v>
      </c>
      <c r="AA193" s="271">
        <v>478.99959034382482</v>
      </c>
      <c r="AB193" s="271">
        <v>2807.4078810000001</v>
      </c>
      <c r="AC193" s="271">
        <v>-8702.6482969999997</v>
      </c>
      <c r="AD193" s="271">
        <v>-11510.056177999999</v>
      </c>
      <c r="AF193" s="271">
        <v>15519.864825535</v>
      </c>
      <c r="AG193" s="402">
        <f>IF(ISERROR(VLOOKUP(B193,Acc_Cash!$A:$H,3,FALSE)),0,VLOOKUP(B193,Acc_Cash!$A:$H,3,FALSE))</f>
        <v>0</v>
      </c>
      <c r="AH193" s="402">
        <f t="shared" si="29"/>
        <v>-8702.6482969999997</v>
      </c>
      <c r="AI193" s="402">
        <f>AH193-(IF(ISERROR(VLOOKUP(A193,'YTD Last'!$E$2:$Z$383,21,0)),0,VLOOKUP(A193,'YTD Last'!$E$2:$Z$383,21,0)))</f>
        <v>-8702.6482969999997</v>
      </c>
      <c r="AJ193" s="402">
        <f>AH193-IF(ISERROR(VLOOKUP(A193,'QTD Last'!$A$2:$AH$600,34,0)),0,VLOOKUP(A193,'QTD Last'!$A$2:$AH$600,34,0))</f>
        <v>-11510.056177999999</v>
      </c>
      <c r="AK193" s="402">
        <f>AH193-IF(ISERROR(VLOOKUP(A193,'MTD Last'!$A$2:$AH$600,34,0)),0,VLOOKUP(A193,'MTD Last'!$A$2:$AH$600,34,0))</f>
        <v>-11510.056177999999</v>
      </c>
      <c r="AL193" s="402">
        <f t="shared" si="31"/>
        <v>-11510.056177999999</v>
      </c>
      <c r="AM193" s="403" t="str">
        <f ca="1">ROUND((L193-Control!$C$3)/365,0)&amp;" Year"</f>
        <v>-10 Year</v>
      </c>
      <c r="AN193" s="45">
        <f t="shared" si="32"/>
        <v>6</v>
      </c>
      <c r="AO193" s="45" t="str">
        <f t="shared" si="33"/>
        <v>Code</v>
      </c>
      <c r="AP193" s="45">
        <f t="shared" si="30"/>
        <v>6</v>
      </c>
      <c r="AQ193" s="402">
        <f>AH193-(IF(ISERROR(VLOOKUP(A193,'WTD Last'!$A$1:$AQ$605,34,0)),0,VLOOKUP(A193,'WTD Last'!$A$1:$AQ$605,34,0)))</f>
        <v>-8702.6482969999997</v>
      </c>
      <c r="AR193" s="563">
        <f>R193-(IF(ISERROR(VLOOKUP(A193,'WTD Last'!$A$1:$AQ$605,18,0)),0,VLOOKUP(A193,'WTD Last'!$A$1:$AQ$605,18,0)))</f>
        <v>78.503020000000006</v>
      </c>
      <c r="AS193" s="402">
        <f>O193-(IF(ISERROR(VLOOKUP(A193,'WTD Last'!$A$1:$AQ$605,15,0)),0,VLOOKUP(A193,'WTD Last'!$A$1:$AQ$605,15,0)))</f>
        <v>2695.5909379999998</v>
      </c>
      <c r="AT193" s="402">
        <f t="shared" si="28"/>
        <v>-226.38888888888886</v>
      </c>
      <c r="AU193" s="564">
        <v>122</v>
      </c>
      <c r="AV193" s="564">
        <v>68514</v>
      </c>
      <c r="AW193" s="77"/>
      <c r="AX193" s="271"/>
    </row>
    <row r="194" spans="1:50">
      <c r="A194" s="77">
        <v>1740</v>
      </c>
      <c r="B194" s="77">
        <v>946</v>
      </c>
      <c r="C194" s="77" t="s">
        <v>27</v>
      </c>
      <c r="D194" s="77" t="s">
        <v>28</v>
      </c>
      <c r="E194" s="77" t="s">
        <v>67</v>
      </c>
      <c r="F194" s="77" t="s">
        <v>200</v>
      </c>
      <c r="G194" s="77" t="s">
        <v>473</v>
      </c>
      <c r="H194" s="77" t="s">
        <v>490</v>
      </c>
      <c r="I194" s="77" t="s">
        <v>267</v>
      </c>
      <c r="J194" s="454" t="s">
        <v>469</v>
      </c>
      <c r="K194" s="410">
        <v>36983</v>
      </c>
      <c r="L194" s="410">
        <v>38809</v>
      </c>
      <c r="M194" s="77" t="s">
        <v>30</v>
      </c>
      <c r="N194" s="271">
        <v>-5000000</v>
      </c>
      <c r="O194" s="271">
        <v>2159.4863880000003</v>
      </c>
      <c r="P194" s="411">
        <v>1.01</v>
      </c>
      <c r="Q194" s="271">
        <v>104.306639</v>
      </c>
      <c r="R194" s="271">
        <v>99.253501</v>
      </c>
      <c r="S194" s="411">
        <v>-5.0171188048761373</v>
      </c>
      <c r="T194" s="271">
        <v>-10834.399766108847</v>
      </c>
      <c r="U194" s="271">
        <v>-617.85507600000005</v>
      </c>
      <c r="V194" s="271">
        <v>0</v>
      </c>
      <c r="W194" s="271">
        <v>-11452.254842108847</v>
      </c>
      <c r="X194" s="271">
        <v>6893.3850400000001</v>
      </c>
      <c r="Y194" s="271">
        <v>-4007.5978570000002</v>
      </c>
      <c r="Z194" s="271">
        <v>-10900.982897</v>
      </c>
      <c r="AA194" s="271">
        <v>551.27194510884692</v>
      </c>
      <c r="AB194" s="271">
        <v>6893.3850400000001</v>
      </c>
      <c r="AC194" s="271">
        <v>-4007.5978570000002</v>
      </c>
      <c r="AD194" s="271">
        <v>-10900.982897</v>
      </c>
      <c r="AF194" s="271">
        <v>12433.242878910001</v>
      </c>
      <c r="AG194" s="402">
        <f>IF(ISERROR(VLOOKUP(B194,Acc_Cash!$A:$H,3,FALSE)),0,VLOOKUP(B194,Acc_Cash!$A:$H,3,FALSE))</f>
        <v>0</v>
      </c>
      <c r="AH194" s="402">
        <f t="shared" ref="AH194:AH225" si="34">AG194+AC194</f>
        <v>-4007.5978570000002</v>
      </c>
      <c r="AI194" s="402">
        <f>AH194-(IF(ISERROR(VLOOKUP(A194,'YTD Last'!$E$2:$Z$383,21,0)),0,VLOOKUP(A194,'YTD Last'!$E$2:$Z$383,21,0)))</f>
        <v>-4007.5978570000002</v>
      </c>
      <c r="AJ194" s="402">
        <f>AH194-IF(ISERROR(VLOOKUP(A194,'QTD Last'!$A$2:$AH$600,34,0)),0,VLOOKUP(A194,'QTD Last'!$A$2:$AH$600,34,0))</f>
        <v>-10900.982897</v>
      </c>
      <c r="AK194" s="402">
        <f>AH194-IF(ISERROR(VLOOKUP(A194,'MTD Last'!$A$2:$AH$600,34,0)),0,VLOOKUP(A194,'MTD Last'!$A$2:$AH$600,34,0))</f>
        <v>-10900.982897</v>
      </c>
      <c r="AL194" s="402">
        <f t="shared" si="31"/>
        <v>-10900.982897</v>
      </c>
      <c r="AM194" s="403" t="str">
        <f ca="1">ROUND((L194-Control!$C$3)/365,0)&amp;" Year"</f>
        <v>-8 Year</v>
      </c>
      <c r="AN194" s="45">
        <f t="shared" si="32"/>
        <v>6</v>
      </c>
      <c r="AO194" s="45" t="str">
        <f t="shared" si="33"/>
        <v>Code</v>
      </c>
      <c r="AP194" s="45">
        <f t="shared" ref="AP194:AP225" si="35">IF(AN194="Code",AO194,AN194)</f>
        <v>6</v>
      </c>
      <c r="AQ194" s="402">
        <f>AH194-(IF(ISERROR(VLOOKUP(A194,'WTD Last'!$A$1:$AQ$605,34,0)),0,VLOOKUP(A194,'WTD Last'!$A$1:$AQ$605,34,0)))</f>
        <v>-4007.5978570000002</v>
      </c>
      <c r="AR194" s="563">
        <f>R194-(IF(ISERROR(VLOOKUP(A194,'WTD Last'!$A$1:$AQ$605,18,0)),0,VLOOKUP(A194,'WTD Last'!$A$1:$AQ$605,18,0)))</f>
        <v>99.253501</v>
      </c>
      <c r="AS194" s="402">
        <f>O194-(IF(ISERROR(VLOOKUP(A194,'WTD Last'!$A$1:$AQ$605,15,0)),0,VLOOKUP(A194,'WTD Last'!$A$1:$AQ$605,15,0)))</f>
        <v>2159.4863880000003</v>
      </c>
      <c r="AT194" s="402">
        <f t="shared" si="28"/>
        <v>-140.27777777777777</v>
      </c>
      <c r="AU194" s="564">
        <v>61984</v>
      </c>
      <c r="AV194" s="564">
        <v>68514</v>
      </c>
      <c r="AW194" s="77"/>
      <c r="AX194" s="271"/>
    </row>
    <row r="195" spans="1:50">
      <c r="A195" s="77">
        <v>1743</v>
      </c>
      <c r="B195" s="77">
        <v>950</v>
      </c>
      <c r="C195" s="77" t="s">
        <v>27</v>
      </c>
      <c r="D195" s="77" t="s">
        <v>28</v>
      </c>
      <c r="E195" s="77" t="s">
        <v>67</v>
      </c>
      <c r="F195" s="77" t="s">
        <v>200</v>
      </c>
      <c r="G195" s="77" t="s">
        <v>473</v>
      </c>
      <c r="H195" s="77" t="s">
        <v>490</v>
      </c>
      <c r="I195" s="77" t="s">
        <v>267</v>
      </c>
      <c r="J195" s="454" t="s">
        <v>469</v>
      </c>
      <c r="K195" s="410">
        <v>36984</v>
      </c>
      <c r="L195" s="410">
        <v>38810</v>
      </c>
      <c r="M195" s="77" t="s">
        <v>30</v>
      </c>
      <c r="N195" s="271">
        <v>10000000</v>
      </c>
      <c r="O195" s="271">
        <v>-4322.9981589999998</v>
      </c>
      <c r="P195" s="411">
        <v>1.02</v>
      </c>
      <c r="Q195" s="271">
        <v>104.33497199999999</v>
      </c>
      <c r="R195" s="271">
        <v>99.280563000000001</v>
      </c>
      <c r="S195" s="411">
        <v>-5.016898839671093</v>
      </c>
      <c r="T195" s="271">
        <v>21688.044447787368</v>
      </c>
      <c r="U195" s="271">
        <v>1238.348082</v>
      </c>
      <c r="V195" s="271">
        <v>0</v>
      </c>
      <c r="W195" s="271">
        <v>22926.392529787368</v>
      </c>
      <c r="X195" s="271">
        <v>-9938.0189480000008</v>
      </c>
      <c r="Y195" s="271">
        <v>11895.428567000001</v>
      </c>
      <c r="Z195" s="271">
        <v>21833.447515</v>
      </c>
      <c r="AA195" s="271">
        <v>-1092.9450147873686</v>
      </c>
      <c r="AB195" s="271">
        <v>-9938.0189480000008</v>
      </c>
      <c r="AC195" s="271">
        <v>11895.428567000001</v>
      </c>
      <c r="AD195" s="271">
        <v>21833.447515</v>
      </c>
      <c r="AF195" s="271">
        <v>-24889.661900442497</v>
      </c>
      <c r="AG195" s="402">
        <f>IF(ISERROR(VLOOKUP(B195,Acc_Cash!$A:$H,3,FALSE)),0,VLOOKUP(B195,Acc_Cash!$A:$H,3,FALSE))</f>
        <v>0</v>
      </c>
      <c r="AH195" s="402">
        <f t="shared" si="34"/>
        <v>11895.428567000001</v>
      </c>
      <c r="AI195" s="402">
        <f>AH195-(IF(ISERROR(VLOOKUP(A195,'YTD Last'!$E$2:$Z$500,21,0)),0,VLOOKUP(A195,'YTD Last'!$E$2:$Z$500,21,0)))</f>
        <v>11895.428567000001</v>
      </c>
      <c r="AJ195" s="402">
        <f>AH195-IF(ISERROR(VLOOKUP(A195,'QTD Last'!$A$2:$AH$600,34,0)),0,VLOOKUP(A195,'QTD Last'!$A$2:$AH$600,34,0))</f>
        <v>21833.447515</v>
      </c>
      <c r="AK195" s="402">
        <f>AH195-IF(ISERROR(VLOOKUP(A195,'MTD Last'!$A$2:$AH$600,34,0)),0,VLOOKUP(A195,'MTD Last'!$A$2:$AH$600,34,0))</f>
        <v>21833.447515</v>
      </c>
      <c r="AL195" s="402">
        <f t="shared" ref="AL195:AL258" si="36">AD195-AE195</f>
        <v>21833.447515</v>
      </c>
      <c r="AM195" s="403" t="str">
        <f ca="1">ROUND((L195-Control!$C$3)/365,0)&amp;" Year"</f>
        <v>-8 Year</v>
      </c>
      <c r="AN195" s="45">
        <f t="shared" ref="AN195:AN258" si="37">IF(F195="AAA",1,IF(F195="AA+",2,IF(F195="AA",3,IF(F195="AA-",4,IF(F195="A+",5,IF(F195="A",6,IF(F195="A-",7,IF(F195="BBB+",8,"Code"))))))))</f>
        <v>6</v>
      </c>
      <c r="AO195" s="45" t="str">
        <f t="shared" ref="AO195:AO258" si="38">IF(F195="BBB",9,IF(F195="BBB-",10,IF(F195="BB+",11,IF(F195="BB",12,IF(F195="BB-",13,IF(F195="B+",14,IF(F195="B",15,IF(F195="B-",16,"Code"))))))))</f>
        <v>Code</v>
      </c>
      <c r="AP195" s="45">
        <f t="shared" si="35"/>
        <v>6</v>
      </c>
      <c r="AQ195" s="402">
        <f>AH195-(IF(ISERROR(VLOOKUP(A195,'WTD Last'!$A$1:$AQ$605,34,0)),0,VLOOKUP(A195,'WTD Last'!$A$1:$AQ$605,34,0)))</f>
        <v>11895.428567000001</v>
      </c>
      <c r="AR195" s="563">
        <f>R195-(IF(ISERROR(VLOOKUP(A195,'WTD Last'!$A$1:$AQ$605,18,0)),0,VLOOKUP(A195,'WTD Last'!$A$1:$AQ$605,18,0)))</f>
        <v>99.280563000000001</v>
      </c>
      <c r="AS195" s="402">
        <f>O195-(IF(ISERROR(VLOOKUP(A195,'WTD Last'!$A$1:$AQ$605,15,0)),0,VLOOKUP(A195,'WTD Last'!$A$1:$AQ$605,15,0)))</f>
        <v>-4322.9981589999998</v>
      </c>
      <c r="AT195" s="402">
        <f t="shared" ref="AT195:AT226" si="39">N195*(P195/100)/360</f>
        <v>283.33333333333337</v>
      </c>
      <c r="AU195" s="564">
        <v>61984</v>
      </c>
      <c r="AV195" s="564">
        <v>68514</v>
      </c>
      <c r="AW195" s="77"/>
      <c r="AX195" s="271"/>
    </row>
    <row r="196" spans="1:50">
      <c r="A196" s="77">
        <v>256</v>
      </c>
      <c r="B196" s="77">
        <v>370</v>
      </c>
      <c r="C196" s="77" t="s">
        <v>27</v>
      </c>
      <c r="D196" s="77" t="s">
        <v>28</v>
      </c>
      <c r="E196" s="77" t="s">
        <v>207</v>
      </c>
      <c r="F196" s="77" t="s">
        <v>208</v>
      </c>
      <c r="G196" s="77" t="s">
        <v>477</v>
      </c>
      <c r="H196" s="77" t="s">
        <v>468</v>
      </c>
      <c r="I196" s="77" t="s">
        <v>285</v>
      </c>
      <c r="J196" s="454" t="s">
        <v>480</v>
      </c>
      <c r="K196" s="410">
        <v>36833</v>
      </c>
      <c r="L196" s="410">
        <v>37193</v>
      </c>
      <c r="M196" s="77" t="s">
        <v>30</v>
      </c>
      <c r="N196" s="271">
        <v>600000</v>
      </c>
      <c r="O196" s="271">
        <v>-36.017122000000001</v>
      </c>
      <c r="P196" s="411">
        <v>3.37</v>
      </c>
      <c r="Q196" s="271">
        <v>508.32507099999998</v>
      </c>
      <c r="R196" s="271">
        <v>502.07915200000002</v>
      </c>
      <c r="S196" s="411">
        <v>-1.069676819289711</v>
      </c>
      <c r="T196" s="271">
        <v>38.52668050092948</v>
      </c>
      <c r="U196" s="271">
        <v>248.654415</v>
      </c>
      <c r="V196" s="271">
        <v>0</v>
      </c>
      <c r="W196" s="271">
        <v>287.18109550092947</v>
      </c>
      <c r="X196" s="271">
        <v>3056.8144200000002</v>
      </c>
      <c r="Y196" s="271">
        <v>3331.5532619999999</v>
      </c>
      <c r="Z196" s="271">
        <v>274.73884199999975</v>
      </c>
      <c r="AA196" s="271">
        <v>-12.442253500929723</v>
      </c>
      <c r="AB196" s="271">
        <v>3056.8144200000002</v>
      </c>
      <c r="AC196" s="271">
        <v>3331.5532619999999</v>
      </c>
      <c r="AD196" s="271">
        <v>274.73884199999975</v>
      </c>
      <c r="AF196" s="271">
        <v>-426.58679296799994</v>
      </c>
      <c r="AG196" s="402">
        <f>IF(ISERROR(VLOOKUP(B196,Acc_Cash!$A:$H,3,FALSE)),0,VLOOKUP(B196,Acc_Cash!$A:$H,3,FALSE))</f>
        <v>0</v>
      </c>
      <c r="AH196" s="402">
        <f t="shared" si="34"/>
        <v>3331.5532619999999</v>
      </c>
      <c r="AI196" s="402">
        <f>AH196-(IF(ISERROR(VLOOKUP(A196,'YTD Last'!$E$2:$Z$500,21,0)),0,VLOOKUP(A196,'YTD Last'!$E$2:$Z$500,21,0)))</f>
        <v>3889.5490659999982</v>
      </c>
      <c r="AJ196" s="402">
        <f>AH196-IF(ISERROR(VLOOKUP(A196,'QTD Last'!$A$2:$AH$600,34,0)),0,VLOOKUP(A196,'QTD Last'!$A$2:$AH$600,34,0))</f>
        <v>274.73884199999975</v>
      </c>
      <c r="AK196" s="402">
        <f>AH196-IF(ISERROR(VLOOKUP(A196,'MTD Last'!$A$2:$AH$600,34,0)),0,VLOOKUP(A196,'MTD Last'!$A$2:$AH$600,34,0))</f>
        <v>274.73884199999975</v>
      </c>
      <c r="AL196" s="402">
        <f t="shared" si="36"/>
        <v>274.73884199999975</v>
      </c>
      <c r="AM196" s="403" t="str">
        <f ca="1">ROUND((L196-Control!$C$3)/365,0)&amp;" Year"</f>
        <v>-13 Year</v>
      </c>
      <c r="AN196" s="45" t="str">
        <f t="shared" si="37"/>
        <v>Code</v>
      </c>
      <c r="AO196" s="45">
        <f t="shared" si="38"/>
        <v>11</v>
      </c>
      <c r="AP196" s="45">
        <f t="shared" si="35"/>
        <v>11</v>
      </c>
      <c r="AQ196" s="402">
        <f>AH196-(IF(ISERROR(VLOOKUP(A196,'WTD Last'!$A$1:$AQ$605,34,0)),0,VLOOKUP(A196,'WTD Last'!$A$1:$AQ$605,34,0)))</f>
        <v>1059.8472619999998</v>
      </c>
      <c r="AR196" s="563">
        <f>R196-(IF(ISERROR(VLOOKUP(A196,'WTD Last'!$A$1:$AQ$605,18,0)),0,VLOOKUP(A196,'WTD Last'!$A$1:$AQ$605,18,0)))</f>
        <v>-12.64870499999995</v>
      </c>
      <c r="AS196" s="402">
        <f>O196-(IF(ISERROR(VLOOKUP(A196,'WTD Last'!$A$1:$AQ$605,15,0)),0,VLOOKUP(A196,'WTD Last'!$A$1:$AQ$605,15,0)))</f>
        <v>1.3336630000000014</v>
      </c>
      <c r="AT196" s="402">
        <f t="shared" si="39"/>
        <v>56.166666666666664</v>
      </c>
      <c r="AU196" s="564">
        <v>73096</v>
      </c>
      <c r="AV196" s="564">
        <v>93</v>
      </c>
      <c r="AW196" s="77"/>
      <c r="AX196" s="271"/>
    </row>
    <row r="197" spans="1:50">
      <c r="A197" s="77">
        <v>1309</v>
      </c>
      <c r="B197" s="77">
        <v>629</v>
      </c>
      <c r="C197" s="77" t="s">
        <v>27</v>
      </c>
      <c r="D197" s="77" t="s">
        <v>28</v>
      </c>
      <c r="E197" s="77" t="s">
        <v>330</v>
      </c>
      <c r="F197" s="77" t="s">
        <v>200</v>
      </c>
      <c r="G197" s="77" t="s">
        <v>477</v>
      </c>
      <c r="H197" s="77" t="s">
        <v>483</v>
      </c>
      <c r="I197" s="77" t="s">
        <v>405</v>
      </c>
      <c r="J197" s="454" t="s">
        <v>479</v>
      </c>
      <c r="K197" s="410">
        <v>36896</v>
      </c>
      <c r="L197" s="410">
        <v>38722</v>
      </c>
      <c r="M197" s="77" t="s">
        <v>30</v>
      </c>
      <c r="N197" s="271">
        <v>-10000000</v>
      </c>
      <c r="O197" s="271">
        <v>4051.3334839999998</v>
      </c>
      <c r="P197" s="411">
        <v>0.68</v>
      </c>
      <c r="Q197" s="271">
        <v>92.145073999999994</v>
      </c>
      <c r="R197" s="271">
        <v>87.159018000000003</v>
      </c>
      <c r="S197" s="411">
        <v>-5.0802152051399387</v>
      </c>
      <c r="T197" s="271">
        <v>-20581.645966509361</v>
      </c>
      <c r="U197" s="271">
        <v>-1058.281125</v>
      </c>
      <c r="V197" s="271">
        <v>0</v>
      </c>
      <c r="W197" s="271">
        <v>-21639.927091509362</v>
      </c>
      <c r="X197" s="271">
        <v>83368.737949999995</v>
      </c>
      <c r="Y197" s="271">
        <v>62731.617997000001</v>
      </c>
      <c r="Z197" s="271">
        <v>-20637.119952999994</v>
      </c>
      <c r="AA197" s="271">
        <v>1002.8071385093681</v>
      </c>
      <c r="AB197" s="271">
        <v>83368.737949999995</v>
      </c>
      <c r="AC197" s="271">
        <v>62731.617997000001</v>
      </c>
      <c r="AD197" s="271">
        <v>-20637.119952999994</v>
      </c>
      <c r="AF197" s="271">
        <v>23325.552534129998</v>
      </c>
      <c r="AG197" s="402">
        <f>IF(ISERROR(VLOOKUP(B197,Acc_Cash!$A:$H,3,FALSE)),0,VLOOKUP(B197,Acc_Cash!$A:$H,3,FALSE))</f>
        <v>0</v>
      </c>
      <c r="AH197" s="402">
        <f t="shared" si="34"/>
        <v>62731.617997000001</v>
      </c>
      <c r="AI197" s="402">
        <f>AH197-(IF(ISERROR(VLOOKUP(A197,'YTD Last'!$E$2:$Z$500,21,0)),0,VLOOKUP(A197,'YTD Last'!$E$2:$Z$500,21,0)))</f>
        <v>18581.480705000002</v>
      </c>
      <c r="AJ197" s="402">
        <f>AH197-IF(ISERROR(VLOOKUP(A197,'QTD Last'!$A$2:$AH$600,34,0)),0,VLOOKUP(A197,'QTD Last'!$A$2:$AH$600,34,0))</f>
        <v>-20637.119952999994</v>
      </c>
      <c r="AK197" s="402">
        <f>AH197-IF(ISERROR(VLOOKUP(A197,'MTD Last'!$A$2:$AH$600,34,0)),0,VLOOKUP(A197,'MTD Last'!$A$2:$AH$600,34,0))</f>
        <v>-20637.119952999994</v>
      </c>
      <c r="AL197" s="402">
        <f t="shared" si="36"/>
        <v>-20637.119952999994</v>
      </c>
      <c r="AM197" s="403" t="str">
        <f ca="1">ROUND((L197-Control!$C$3)/365,0)&amp;" Year"</f>
        <v>-9 Year</v>
      </c>
      <c r="AN197" s="45">
        <f t="shared" si="37"/>
        <v>6</v>
      </c>
      <c r="AO197" s="45" t="str">
        <f t="shared" si="38"/>
        <v>Code</v>
      </c>
      <c r="AP197" s="45">
        <f t="shared" si="35"/>
        <v>6</v>
      </c>
      <c r="AQ197" s="402">
        <f>AH197-(IF(ISERROR(VLOOKUP(A197,'WTD Last'!$A$1:$AQ$605,34,0)),0,VLOOKUP(A197,'WTD Last'!$A$1:$AQ$605,34,0)))</f>
        <v>-55281.577043000005</v>
      </c>
      <c r="AR197" s="563">
        <f>R197-(IF(ISERROR(VLOOKUP(A197,'WTD Last'!$A$1:$AQ$605,18,0)),0,VLOOKUP(A197,'WTD Last'!$A$1:$AQ$605,18,0)))</f>
        <v>-12.818072000000001</v>
      </c>
      <c r="AS197" s="402">
        <f>O197-(IF(ISERROR(VLOOKUP(A197,'WTD Last'!$A$1:$AQ$605,15,0)),0,VLOOKUP(A197,'WTD Last'!$A$1:$AQ$605,15,0)))</f>
        <v>-34.903887000000395</v>
      </c>
      <c r="AT197" s="402">
        <f t="shared" si="39"/>
        <v>-188.88888888888889</v>
      </c>
      <c r="AV197" s="564">
        <v>92460</v>
      </c>
      <c r="AW197" s="77"/>
      <c r="AX197" s="271"/>
    </row>
    <row r="198" spans="1:50">
      <c r="A198" s="77">
        <v>1503</v>
      </c>
      <c r="B198" s="77">
        <v>624</v>
      </c>
      <c r="C198" s="77" t="s">
        <v>27</v>
      </c>
      <c r="D198" s="77" t="s">
        <v>301</v>
      </c>
      <c r="E198" s="77" t="s">
        <v>330</v>
      </c>
      <c r="F198" s="77" t="s">
        <v>200</v>
      </c>
      <c r="G198" s="77" t="s">
        <v>477</v>
      </c>
      <c r="H198" s="77" t="s">
        <v>483</v>
      </c>
      <c r="I198" s="77" t="s">
        <v>405</v>
      </c>
      <c r="J198" s="454" t="s">
        <v>486</v>
      </c>
      <c r="K198" s="410">
        <v>36896</v>
      </c>
      <c r="L198" s="410">
        <v>38722</v>
      </c>
      <c r="M198" s="77" t="s">
        <v>30</v>
      </c>
      <c r="N198" s="271">
        <v>10000000</v>
      </c>
      <c r="O198" s="271">
        <v>-4051.3334839999998</v>
      </c>
      <c r="P198" s="411">
        <v>0.68</v>
      </c>
      <c r="Q198" s="271">
        <v>92.145073999999994</v>
      </c>
      <c r="R198" s="271">
        <v>87.159018000000003</v>
      </c>
      <c r="S198" s="411">
        <v>-5.0802152051399387</v>
      </c>
      <c r="T198" s="271">
        <v>20581.645966509361</v>
      </c>
      <c r="U198" s="271">
        <v>1058.281125</v>
      </c>
      <c r="V198" s="271">
        <v>0</v>
      </c>
      <c r="W198" s="271">
        <v>21639.927091509362</v>
      </c>
      <c r="X198" s="271">
        <v>-83368.737949999995</v>
      </c>
      <c r="Y198" s="271">
        <v>-62731.617997000001</v>
      </c>
      <c r="Z198" s="271">
        <v>20637.119952999994</v>
      </c>
      <c r="AA198" s="271">
        <v>-1002.8071385093681</v>
      </c>
      <c r="AB198" s="271">
        <v>-83368.737949999995</v>
      </c>
      <c r="AC198" s="271">
        <v>-62731.617997000001</v>
      </c>
      <c r="AD198" s="271">
        <v>20637.119952999994</v>
      </c>
      <c r="AF198" s="271">
        <v>-23325.552534129998</v>
      </c>
      <c r="AG198" s="402">
        <f>IF(ISERROR(VLOOKUP(B198,Acc_Cash!$A:$H,3,FALSE)),0,VLOOKUP(B198,Acc_Cash!$A:$H,3,FALSE))</f>
        <v>0</v>
      </c>
      <c r="AH198" s="402">
        <f t="shared" si="34"/>
        <v>-62731.617997000001</v>
      </c>
      <c r="AI198" s="402">
        <f>AH198-(IF(ISERROR(VLOOKUP(A198,'YTD Last'!$E$2:$Z$500,21,0)),0,VLOOKUP(A198,'YTD Last'!$E$2:$Z$500,21,0)))</f>
        <v>-18581.480705000002</v>
      </c>
      <c r="AJ198" s="402">
        <f>AH198-IF(ISERROR(VLOOKUP(A198,'QTD Last'!$A$2:$AH$600,34,0)),0,VLOOKUP(A198,'QTD Last'!$A$2:$AH$600,34,0))</f>
        <v>20637.119952999994</v>
      </c>
      <c r="AK198" s="402">
        <f>AH198-IF(ISERROR(VLOOKUP(A198,'MTD Last'!$A$2:$AH$600,34,0)),0,VLOOKUP(A198,'MTD Last'!$A$2:$AH$600,34,0))</f>
        <v>20637.119952999994</v>
      </c>
      <c r="AL198" s="402">
        <f t="shared" si="36"/>
        <v>20637.119952999994</v>
      </c>
      <c r="AM198" s="403" t="str">
        <f ca="1">ROUND((L198-Control!$C$3)/365,0)&amp;" Year"</f>
        <v>-9 Year</v>
      </c>
      <c r="AN198" s="45">
        <f t="shared" si="37"/>
        <v>6</v>
      </c>
      <c r="AO198" s="45" t="str">
        <f t="shared" si="38"/>
        <v>Code</v>
      </c>
      <c r="AP198" s="45">
        <f t="shared" si="35"/>
        <v>6</v>
      </c>
      <c r="AQ198" s="402">
        <f>AH198-(IF(ISERROR(VLOOKUP(A198,'WTD Last'!$A$1:$AQ$605,34,0)),0,VLOOKUP(A198,'WTD Last'!$A$1:$AQ$605,34,0)))</f>
        <v>55281.577043000005</v>
      </c>
      <c r="AR198" s="563">
        <f>R198-(IF(ISERROR(VLOOKUP(A198,'WTD Last'!$A$1:$AQ$605,18,0)),0,VLOOKUP(A198,'WTD Last'!$A$1:$AQ$605,18,0)))</f>
        <v>-12.818072000000001</v>
      </c>
      <c r="AS198" s="402">
        <f>O198-(IF(ISERROR(VLOOKUP(A198,'WTD Last'!$A$1:$AQ$605,15,0)),0,VLOOKUP(A198,'WTD Last'!$A$1:$AQ$605,15,0)))</f>
        <v>34.903887000000395</v>
      </c>
      <c r="AT198" s="402">
        <f t="shared" si="39"/>
        <v>188.88888888888889</v>
      </c>
      <c r="AV198" s="564">
        <v>92460</v>
      </c>
      <c r="AW198" s="77"/>
      <c r="AX198" s="271"/>
    </row>
    <row r="199" spans="1:50">
      <c r="A199" s="77">
        <v>1601</v>
      </c>
      <c r="B199" s="77">
        <v>655</v>
      </c>
      <c r="C199" s="77" t="s">
        <v>27</v>
      </c>
      <c r="D199" s="77" t="s">
        <v>28</v>
      </c>
      <c r="E199" s="77" t="s">
        <v>330</v>
      </c>
      <c r="F199" s="77" t="s">
        <v>200</v>
      </c>
      <c r="G199" s="77" t="s">
        <v>477</v>
      </c>
      <c r="H199" s="77" t="s">
        <v>483</v>
      </c>
      <c r="I199" s="77" t="s">
        <v>97</v>
      </c>
      <c r="J199" s="454" t="s">
        <v>479</v>
      </c>
      <c r="K199" s="410">
        <v>36901</v>
      </c>
      <c r="L199" s="410">
        <v>38727</v>
      </c>
      <c r="M199" s="77" t="s">
        <v>30</v>
      </c>
      <c r="N199" s="271">
        <v>10000000</v>
      </c>
      <c r="O199" s="271">
        <v>-4098.4858729999996</v>
      </c>
      <c r="P199" s="411">
        <v>0.95</v>
      </c>
      <c r="Q199" s="271">
        <v>92.285565000000005</v>
      </c>
      <c r="R199" s="271">
        <v>87.292657000000005</v>
      </c>
      <c r="S199" s="411">
        <v>-5.0754655418944967</v>
      </c>
      <c r="T199" s="271">
        <v>20801.723822352884</v>
      </c>
      <c r="U199" s="271">
        <v>1124.341944</v>
      </c>
      <c r="V199" s="271">
        <v>0</v>
      </c>
      <c r="W199" s="271">
        <v>21926.065766352884</v>
      </c>
      <c r="X199" s="271">
        <v>33157.161921999999</v>
      </c>
      <c r="Y199" s="271">
        <v>54233.370010999999</v>
      </c>
      <c r="Z199" s="271">
        <v>21076.208089</v>
      </c>
      <c r="AA199" s="271">
        <v>-849.85767735288391</v>
      </c>
      <c r="AB199" s="271">
        <v>33157.161921999999</v>
      </c>
      <c r="AC199" s="271">
        <v>54233.370010999999</v>
      </c>
      <c r="AD199" s="271">
        <v>21076.208089</v>
      </c>
      <c r="AF199" s="271">
        <v>-23597.0324137975</v>
      </c>
      <c r="AG199" s="402">
        <f>IF(ISERROR(VLOOKUP(B199,Acc_Cash!$A:$H,3,FALSE)),0,VLOOKUP(B199,Acc_Cash!$A:$H,3,FALSE))</f>
        <v>0</v>
      </c>
      <c r="AH199" s="402">
        <f t="shared" si="34"/>
        <v>54233.370010999999</v>
      </c>
      <c r="AI199" s="402">
        <f>AH199-(IF(ISERROR(VLOOKUP(A199,'YTD Last'!$E$2:$Z$500,21,0)),0,VLOOKUP(A199,'YTD Last'!$E$2:$Z$500,21,0)))</f>
        <v>54233.370010999999</v>
      </c>
      <c r="AJ199" s="402">
        <f>AH199-IF(ISERROR(VLOOKUP(A199,'QTD Last'!$A$2:$AH$600,34,0)),0,VLOOKUP(A199,'QTD Last'!$A$2:$AH$600,34,0))</f>
        <v>21076.208089</v>
      </c>
      <c r="AK199" s="402">
        <f>AH199-IF(ISERROR(VLOOKUP(A199,'MTD Last'!$A$2:$AH$600,34,0)),0,VLOOKUP(A199,'MTD Last'!$A$2:$AH$600,34,0))</f>
        <v>21076.208089</v>
      </c>
      <c r="AL199" s="402">
        <f t="shared" si="36"/>
        <v>21076.208089</v>
      </c>
      <c r="AM199" s="403" t="str">
        <f ca="1">ROUND((L199-Control!$C$3)/365,0)&amp;" Year"</f>
        <v>-9 Year</v>
      </c>
      <c r="AN199" s="45">
        <f t="shared" si="37"/>
        <v>6</v>
      </c>
      <c r="AO199" s="45" t="str">
        <f t="shared" si="38"/>
        <v>Code</v>
      </c>
      <c r="AP199" s="45">
        <f t="shared" si="35"/>
        <v>6</v>
      </c>
      <c r="AQ199" s="402">
        <f>AH199-(IF(ISERROR(VLOOKUP(A199,'WTD Last'!$A$1:$AQ$605,34,0)),0,VLOOKUP(A199,'WTD Last'!$A$1:$AQ$605,34,0)))</f>
        <v>55855.070374000003</v>
      </c>
      <c r="AR199" s="563">
        <f>R199-(IF(ISERROR(VLOOKUP(A199,'WTD Last'!$A$1:$AQ$605,18,0)),0,VLOOKUP(A199,'WTD Last'!$A$1:$AQ$605,18,0)))</f>
        <v>-12.892296999999999</v>
      </c>
      <c r="AS199" s="402">
        <f>O199-(IF(ISERROR(VLOOKUP(A199,'WTD Last'!$A$1:$AQ$605,15,0)),0,VLOOKUP(A199,'WTD Last'!$A$1:$AQ$605,15,0)))</f>
        <v>35.487537000000884</v>
      </c>
      <c r="AT199" s="402">
        <f t="shared" si="39"/>
        <v>263.88888888888891</v>
      </c>
      <c r="AU199" s="564">
        <v>122</v>
      </c>
      <c r="AV199" s="564">
        <v>92460</v>
      </c>
      <c r="AW199" s="77"/>
      <c r="AX199" s="271"/>
    </row>
    <row r="200" spans="1:50">
      <c r="A200" s="77">
        <v>1704</v>
      </c>
      <c r="B200" s="77">
        <v>910</v>
      </c>
      <c r="C200" s="77" t="s">
        <v>27</v>
      </c>
      <c r="D200" s="77" t="s">
        <v>28</v>
      </c>
      <c r="E200" s="77" t="s">
        <v>330</v>
      </c>
      <c r="F200" s="77" t="s">
        <v>200</v>
      </c>
      <c r="G200" s="77" t="s">
        <v>477</v>
      </c>
      <c r="H200" s="77" t="s">
        <v>483</v>
      </c>
      <c r="I200" s="77" t="s">
        <v>31</v>
      </c>
      <c r="J200" s="454" t="s">
        <v>479</v>
      </c>
      <c r="K200" s="410">
        <v>36969</v>
      </c>
      <c r="L200" s="410">
        <v>38795</v>
      </c>
      <c r="M200" s="77" t="s">
        <v>45</v>
      </c>
      <c r="N200" s="271">
        <v>-10000000</v>
      </c>
      <c r="O200" s="271">
        <v>4356.6657480000003</v>
      </c>
      <c r="P200" s="411">
        <v>1.05</v>
      </c>
      <c r="Q200" s="271">
        <v>94.453312999999994</v>
      </c>
      <c r="R200" s="271">
        <v>89.344468000000006</v>
      </c>
      <c r="S200" s="411">
        <v>-5.0723023714135609</v>
      </c>
      <c r="T200" s="271">
        <v>-22098.326005036637</v>
      </c>
      <c r="U200" s="271">
        <v>-1172.1550770000001</v>
      </c>
      <c r="V200" s="271">
        <v>0</v>
      </c>
      <c r="W200" s="271">
        <v>-23270.481082036637</v>
      </c>
      <c r="X200" s="271">
        <v>-50303.096181000001</v>
      </c>
      <c r="Y200" s="271">
        <v>-72970.920729000005</v>
      </c>
      <c r="Z200" s="271">
        <v>-22667.824548000004</v>
      </c>
      <c r="AA200" s="271">
        <v>602.65653403663237</v>
      </c>
      <c r="AB200" s="271">
        <v>-44367.330831642001</v>
      </c>
      <c r="AC200" s="271">
        <v>-64031.982939697504</v>
      </c>
      <c r="AD200" s="271">
        <v>-19664.652108055503</v>
      </c>
      <c r="AF200" s="271">
        <v>25083.503044110003</v>
      </c>
      <c r="AG200" s="402">
        <f>IF(ISERROR(VLOOKUP(B200,Acc_Cash!$A:$H,3,FALSE)),0,VLOOKUP(B200,Acc_Cash!$A:$H,3,FALSE))</f>
        <v>0</v>
      </c>
      <c r="AH200" s="402">
        <f t="shared" si="34"/>
        <v>-64031.982939697504</v>
      </c>
      <c r="AI200" s="402">
        <f>AH200-(IF(ISERROR(VLOOKUP(A200,'YTD Last'!$E$2:$Z$500,21,0)),0,VLOOKUP(A200,'YTD Last'!$E$2:$Z$500,21,0)))</f>
        <v>-64031.982939697504</v>
      </c>
      <c r="AJ200" s="402">
        <f>AH200-IF(ISERROR(VLOOKUP(A200,'QTD Last'!$A$2:$AH$600,34,0)),0,VLOOKUP(A200,'QTD Last'!$A$2:$AH$600,34,0))</f>
        <v>-19664.652108055503</v>
      </c>
      <c r="AK200" s="402">
        <f>AH200-IF(ISERROR(VLOOKUP(A200,'MTD Last'!$A$2:$AH$600,34,0)),0,VLOOKUP(A200,'MTD Last'!$A$2:$AH$600,34,0))</f>
        <v>-19664.652108055503</v>
      </c>
      <c r="AL200" s="402">
        <f t="shared" si="36"/>
        <v>-19664.652108055503</v>
      </c>
      <c r="AM200" s="403" t="str">
        <f ca="1">ROUND((L200-Control!$C$3)/365,0)&amp;" Year"</f>
        <v>-8 Year</v>
      </c>
      <c r="AN200" s="45">
        <f t="shared" si="37"/>
        <v>6</v>
      </c>
      <c r="AO200" s="45" t="str">
        <f t="shared" si="38"/>
        <v>Code</v>
      </c>
      <c r="AP200" s="45">
        <f t="shared" si="35"/>
        <v>6</v>
      </c>
      <c r="AQ200" s="402">
        <f>AH200-(IF(ISERROR(VLOOKUP(A200,'WTD Last'!$A$1:$AQ$605,34,0)),0,VLOOKUP(A200,'WTD Last'!$A$1:$AQ$605,34,0)))</f>
        <v>-55264.782939972305</v>
      </c>
      <c r="AR200" s="563">
        <f>R200-(IF(ISERROR(VLOOKUP(A200,'WTD Last'!$A$1:$AQ$605,18,0)),0,VLOOKUP(A200,'WTD Last'!$A$1:$AQ$605,18,0)))</f>
        <v>-13.934399999999997</v>
      </c>
      <c r="AS200" s="402">
        <f>O200-(IF(ISERROR(VLOOKUP(A200,'WTD Last'!$A$1:$AQ$605,15,0)),0,VLOOKUP(A200,'WTD Last'!$A$1:$AQ$605,15,0)))</f>
        <v>-9.2279619999999341</v>
      </c>
      <c r="AT200" s="402">
        <f t="shared" si="39"/>
        <v>-291.66666666666669</v>
      </c>
      <c r="AU200" s="564">
        <v>86921</v>
      </c>
      <c r="AV200" s="564">
        <v>92460</v>
      </c>
      <c r="AW200" s="77"/>
      <c r="AX200" s="271"/>
    </row>
    <row r="201" spans="1:50">
      <c r="A201" s="77">
        <v>1310</v>
      </c>
      <c r="B201" s="77">
        <v>470</v>
      </c>
      <c r="C201" s="77" t="s">
        <v>27</v>
      </c>
      <c r="D201" s="77" t="s">
        <v>28</v>
      </c>
      <c r="E201" s="77" t="s">
        <v>331</v>
      </c>
      <c r="F201" s="77" t="s">
        <v>200</v>
      </c>
      <c r="G201" s="77" t="s">
        <v>474</v>
      </c>
      <c r="H201" s="77" t="s">
        <v>468</v>
      </c>
      <c r="I201" s="77" t="s">
        <v>405</v>
      </c>
      <c r="J201" s="454" t="s">
        <v>470</v>
      </c>
      <c r="K201" s="410">
        <v>36896</v>
      </c>
      <c r="L201" s="410">
        <v>38722</v>
      </c>
      <c r="M201" s="77" t="s">
        <v>30</v>
      </c>
      <c r="N201" s="271">
        <v>-10000000</v>
      </c>
      <c r="O201" s="271">
        <v>4104.0929189999997</v>
      </c>
      <c r="P201" s="411">
        <v>0.86</v>
      </c>
      <c r="Q201" s="271">
        <v>63.434876000000003</v>
      </c>
      <c r="R201" s="271">
        <v>58.397446000000002</v>
      </c>
      <c r="S201" s="411">
        <v>-5.1309744999201232</v>
      </c>
      <c r="T201" s="271">
        <v>-21057.996112691741</v>
      </c>
      <c r="U201" s="271">
        <v>-759.94202999999993</v>
      </c>
      <c r="V201" s="271">
        <v>0</v>
      </c>
      <c r="W201" s="271">
        <v>-21817.938142691739</v>
      </c>
      <c r="X201" s="271">
        <v>-114824.95101400001</v>
      </c>
      <c r="Y201" s="271">
        <v>-136367.80686899999</v>
      </c>
      <c r="Z201" s="271">
        <v>-21542.855854999987</v>
      </c>
      <c r="AA201" s="271">
        <v>275.08228769175184</v>
      </c>
      <c r="AB201" s="271">
        <v>-114824.95101400001</v>
      </c>
      <c r="AC201" s="271">
        <v>-136367.80686899999</v>
      </c>
      <c r="AD201" s="271">
        <v>-21542.855854999987</v>
      </c>
      <c r="AF201" s="271">
        <v>23629.314981142499</v>
      </c>
      <c r="AG201" s="402">
        <f>IF(ISERROR(VLOOKUP(B201,Acc_Cash!$A:$H,3,FALSE)),0,VLOOKUP(B201,Acc_Cash!$A:$H,3,FALSE))</f>
        <v>0</v>
      </c>
      <c r="AH201" s="402">
        <f t="shared" si="34"/>
        <v>-136367.80686899999</v>
      </c>
      <c r="AI201" s="402">
        <f>AH201-(IF(ISERROR(VLOOKUP(A201,'YTD Last'!$E$2:$Z$500,21,0)),0,VLOOKUP(A201,'YTD Last'!$E$2:$Z$500,21,0)))</f>
        <v>-124881.99733899999</v>
      </c>
      <c r="AJ201" s="402">
        <f>AH201-IF(ISERROR(VLOOKUP(A201,'QTD Last'!$A$2:$AH$600,34,0)),0,VLOOKUP(A201,'QTD Last'!$A$2:$AH$600,34,0))</f>
        <v>-21542.855854999987</v>
      </c>
      <c r="AK201" s="402">
        <f>AH201-IF(ISERROR(VLOOKUP(A201,'MTD Last'!$A$2:$AH$600,34,0)),0,VLOOKUP(A201,'MTD Last'!$A$2:$AH$600,34,0))</f>
        <v>-21542.855854999987</v>
      </c>
      <c r="AL201" s="402">
        <f t="shared" si="36"/>
        <v>-21542.855854999987</v>
      </c>
      <c r="AM201" s="403" t="str">
        <f ca="1">ROUND((L201-Control!$C$3)/365,0)&amp;" Year"</f>
        <v>-9 Year</v>
      </c>
      <c r="AN201" s="45">
        <f t="shared" si="37"/>
        <v>6</v>
      </c>
      <c r="AO201" s="45" t="str">
        <f t="shared" si="38"/>
        <v>Code</v>
      </c>
      <c r="AP201" s="45">
        <f t="shared" si="35"/>
        <v>6</v>
      </c>
      <c r="AQ201" s="402">
        <f>AH201-(IF(ISERROR(VLOOKUP(A201,'WTD Last'!$A$1:$AQ$605,34,0)),0,VLOOKUP(A201,'WTD Last'!$A$1:$AQ$605,34,0)))</f>
        <v>-25825.769822999995</v>
      </c>
      <c r="AR201" s="563"/>
      <c r="AS201" s="402"/>
      <c r="AT201" s="402">
        <f t="shared" si="39"/>
        <v>-238.88888888888889</v>
      </c>
      <c r="AV201" s="564">
        <v>46782</v>
      </c>
      <c r="AW201" s="77"/>
      <c r="AX201" s="271"/>
    </row>
    <row r="202" spans="1:50">
      <c r="A202" s="77">
        <v>1547</v>
      </c>
      <c r="B202" s="77">
        <v>594</v>
      </c>
      <c r="C202" s="77" t="s">
        <v>27</v>
      </c>
      <c r="D202" s="77" t="s">
        <v>301</v>
      </c>
      <c r="E202" s="77" t="s">
        <v>331</v>
      </c>
      <c r="F202" s="77" t="s">
        <v>200</v>
      </c>
      <c r="G202" s="77" t="s">
        <v>474</v>
      </c>
      <c r="H202" s="77" t="s">
        <v>468</v>
      </c>
      <c r="I202" s="77" t="s">
        <v>405</v>
      </c>
      <c r="J202" s="454" t="s">
        <v>486</v>
      </c>
      <c r="K202" s="410">
        <v>36896</v>
      </c>
      <c r="L202" s="410">
        <v>38722</v>
      </c>
      <c r="M202" s="77" t="s">
        <v>30</v>
      </c>
      <c r="N202" s="271">
        <v>10000000</v>
      </c>
      <c r="O202" s="271">
        <v>-4104.0929189999997</v>
      </c>
      <c r="P202" s="411">
        <v>0.86</v>
      </c>
      <c r="Q202" s="271">
        <v>63.434876000000003</v>
      </c>
      <c r="R202" s="271">
        <v>58.397446000000002</v>
      </c>
      <c r="S202" s="411">
        <v>-5.1309744999201232</v>
      </c>
      <c r="T202" s="271">
        <v>21057.996112691741</v>
      </c>
      <c r="U202" s="271">
        <v>759.94202999999993</v>
      </c>
      <c r="V202" s="271">
        <v>0</v>
      </c>
      <c r="W202" s="271">
        <v>21817.938142691739</v>
      </c>
      <c r="X202" s="271">
        <v>114824.95101400001</v>
      </c>
      <c r="Y202" s="271">
        <v>136367.80686899999</v>
      </c>
      <c r="Z202" s="271">
        <v>21542.855854999987</v>
      </c>
      <c r="AA202" s="271">
        <v>-275.08228769175184</v>
      </c>
      <c r="AB202" s="271">
        <v>114824.95101400001</v>
      </c>
      <c r="AC202" s="271">
        <v>136367.80686899999</v>
      </c>
      <c r="AD202" s="271">
        <v>21542.855854999987</v>
      </c>
      <c r="AF202" s="271">
        <v>-23629.314981142499</v>
      </c>
      <c r="AG202" s="402">
        <f>IF(ISERROR(VLOOKUP(B202,Acc_Cash!$A:$H,3,FALSE)),0,VLOOKUP(B202,Acc_Cash!$A:$H,3,FALSE))</f>
        <v>0</v>
      </c>
      <c r="AH202" s="402">
        <f t="shared" si="34"/>
        <v>136367.80686899999</v>
      </c>
      <c r="AI202" s="402">
        <f>AH202-(IF(ISERROR(VLOOKUP(A202,'YTD Last'!$E$2:$Z$500,21,0)),0,VLOOKUP(A202,'YTD Last'!$E$2:$Z$500,21,0)))</f>
        <v>124881.99733899999</v>
      </c>
      <c r="AJ202" s="402">
        <f>AH202-IF(ISERROR(VLOOKUP(A202,'QTD Last'!$A$2:$AH$600,34,0)),0,VLOOKUP(A202,'QTD Last'!$A$2:$AH$600,34,0))</f>
        <v>21542.855854999987</v>
      </c>
      <c r="AK202" s="402">
        <f>AH202-IF(ISERROR(VLOOKUP(A202,'MTD Last'!$A$2:$AH$600,34,0)),0,VLOOKUP(A202,'MTD Last'!$A$2:$AH$600,34,0))</f>
        <v>21542.855854999987</v>
      </c>
      <c r="AL202" s="402">
        <f t="shared" si="36"/>
        <v>21542.855854999987</v>
      </c>
      <c r="AM202" s="403" t="str">
        <f ca="1">ROUND((L202-Control!$C$3)/365,0)&amp;" Year"</f>
        <v>-9 Year</v>
      </c>
      <c r="AN202" s="45">
        <f t="shared" si="37"/>
        <v>6</v>
      </c>
      <c r="AO202" s="45" t="str">
        <f t="shared" si="38"/>
        <v>Code</v>
      </c>
      <c r="AP202" s="45">
        <f t="shared" si="35"/>
        <v>6</v>
      </c>
      <c r="AQ202" s="402">
        <f>AH202-(IF(ISERROR(VLOOKUP(A202,'WTD Last'!$A$1:$AQ$605,34,0)),0,VLOOKUP(A202,'WTD Last'!$A$1:$AQ$605,34,0)))</f>
        <v>25825.769822999995</v>
      </c>
      <c r="AR202" s="563">
        <f>R202-(IF(ISERROR(VLOOKUP(A202,'WTD Last'!$A$1:$AQ$605,18,0)),0,VLOOKUP(A202,'WTD Last'!$A$1:$AQ$605,18,0)))</f>
        <v>-5.8313610000000011</v>
      </c>
      <c r="AS202" s="402">
        <f>O202-(IF(ISERROR(VLOOKUP(A202,'WTD Last'!$A$1:$AQ$605,15,0)),0,VLOOKUP(A202,'WTD Last'!$A$1:$AQ$605,15,0)))</f>
        <v>38.659481000000596</v>
      </c>
      <c r="AT202" s="402">
        <f t="shared" si="39"/>
        <v>238.88888888888889</v>
      </c>
      <c r="AV202" s="564">
        <v>46782</v>
      </c>
      <c r="AW202" s="77"/>
      <c r="AX202" s="271"/>
    </row>
    <row r="203" spans="1:50">
      <c r="A203" s="77">
        <v>1628</v>
      </c>
      <c r="B203" s="77">
        <v>832</v>
      </c>
      <c r="C203" s="77" t="s">
        <v>27</v>
      </c>
      <c r="D203" s="77" t="s">
        <v>28</v>
      </c>
      <c r="E203" s="77" t="s">
        <v>436</v>
      </c>
      <c r="F203" s="77" t="s">
        <v>208</v>
      </c>
      <c r="G203" s="77" t="s">
        <v>476</v>
      </c>
      <c r="H203" s="77" t="s">
        <v>472</v>
      </c>
      <c r="I203" s="77" t="s">
        <v>437</v>
      </c>
      <c r="J203" s="454" t="s">
        <v>469</v>
      </c>
      <c r="K203" s="410">
        <v>36915</v>
      </c>
      <c r="L203" s="410">
        <v>37645</v>
      </c>
      <c r="M203" s="77" t="s">
        <v>30</v>
      </c>
      <c r="N203" s="271">
        <v>10000000</v>
      </c>
      <c r="O203" s="271">
        <v>-2369.9840749999998</v>
      </c>
      <c r="P203" s="411">
        <v>1.6</v>
      </c>
      <c r="Q203" s="271">
        <v>154.06843599999999</v>
      </c>
      <c r="R203" s="271">
        <v>153.21776399999999</v>
      </c>
      <c r="S203" s="411">
        <v>-0.50668444478358388</v>
      </c>
      <c r="T203" s="271">
        <v>1200.8340651873104</v>
      </c>
      <c r="U203" s="271">
        <v>1816.5879030000001</v>
      </c>
      <c r="V203" s="271">
        <v>0</v>
      </c>
      <c r="W203" s="271">
        <v>3017.4219681873105</v>
      </c>
      <c r="X203" s="271">
        <v>-282727.25245899998</v>
      </c>
      <c r="Y203" s="271">
        <v>-280819.99656599999</v>
      </c>
      <c r="Z203" s="271">
        <v>1907.2558929999941</v>
      </c>
      <c r="AA203" s="271">
        <v>-1110.1660751873164</v>
      </c>
      <c r="AB203" s="271">
        <v>-282727.25245899998</v>
      </c>
      <c r="AC203" s="271">
        <v>-280819.99656599999</v>
      </c>
      <c r="AD203" s="271">
        <v>1907.2558929999941</v>
      </c>
      <c r="AF203" s="271">
        <v>-28070.091384299994</v>
      </c>
      <c r="AG203" s="402">
        <f>IF(ISERROR(VLOOKUP(B203,Acc_Cash!$A:$H,3,FALSE)),0,VLOOKUP(B203,Acc_Cash!$A:$H,3,FALSE))</f>
        <v>324444.44444400002</v>
      </c>
      <c r="AH203" s="402">
        <f t="shared" si="34"/>
        <v>43624.447878000035</v>
      </c>
      <c r="AI203" s="402">
        <f>AH203-(IF(ISERROR(VLOOKUP(A203,'YTD Last'!$E$2:$Z$500,21,0)),0,VLOOKUP(A203,'YTD Last'!$E$2:$Z$500,21,0)))</f>
        <v>43624.447878000035</v>
      </c>
      <c r="AJ203" s="402">
        <f>AH203-IF(ISERROR(VLOOKUP(A203,'QTD Last'!$A$2:$AH$600,34,0)),0,VLOOKUP(A203,'QTD Last'!$A$2:$AH$600,34,0))</f>
        <v>1907.2558929999941</v>
      </c>
      <c r="AK203" s="402">
        <f>AH203-IF(ISERROR(VLOOKUP(A203,'MTD Last'!$A$2:$AH$600,34,0)),0,VLOOKUP(A203,'MTD Last'!$A$2:$AH$600,34,0))</f>
        <v>1907.2558929999941</v>
      </c>
      <c r="AL203" s="402">
        <f t="shared" si="36"/>
        <v>1907.2558929999941</v>
      </c>
      <c r="AM203" s="403" t="str">
        <f ca="1">ROUND((L203-Control!$C$3)/365,0)&amp;" Year"</f>
        <v>-12 Year</v>
      </c>
      <c r="AN203" s="45" t="str">
        <f t="shared" si="37"/>
        <v>Code</v>
      </c>
      <c r="AO203" s="45">
        <f t="shared" si="38"/>
        <v>11</v>
      </c>
      <c r="AP203" s="45">
        <f t="shared" si="35"/>
        <v>11</v>
      </c>
      <c r="AQ203" s="402">
        <f>AH203-(IF(ISERROR(VLOOKUP(A203,'WTD Last'!$A$1:$AQ$605,34,0)),0,VLOOKUP(A203,'WTD Last'!$A$1:$AQ$605,34,0)))</f>
        <v>30257.05574000004</v>
      </c>
      <c r="AR203" s="563">
        <f>R203-(IF(ISERROR(VLOOKUP(A203,'WTD Last'!$A$1:$AQ$605,18,0)),0,VLOOKUP(A203,'WTD Last'!$A$1:$AQ$605,18,0)))</f>
        <v>-14.423721999999998</v>
      </c>
      <c r="AS203" s="402">
        <f>O203-(IF(ISERROR(VLOOKUP(A203,'WTD Last'!$A$1:$AQ$605,15,0)),0,VLOOKUP(A203,'WTD Last'!$A$1:$AQ$605,15,0)))</f>
        <v>28.93287700000019</v>
      </c>
      <c r="AT203" s="402">
        <f t="shared" si="39"/>
        <v>444.44444444444446</v>
      </c>
      <c r="AU203" s="564">
        <v>26621</v>
      </c>
      <c r="AV203" s="564">
        <v>93164</v>
      </c>
      <c r="AW203" s="77"/>
      <c r="AX203" s="271"/>
    </row>
    <row r="204" spans="1:50">
      <c r="A204" s="77">
        <v>1311</v>
      </c>
      <c r="B204" s="77">
        <v>471</v>
      </c>
      <c r="C204" s="77" t="s">
        <v>27</v>
      </c>
      <c r="D204" s="77" t="s">
        <v>28</v>
      </c>
      <c r="E204" s="77" t="s">
        <v>332</v>
      </c>
      <c r="F204" s="77" t="s">
        <v>197</v>
      </c>
      <c r="G204" s="77" t="s">
        <v>476</v>
      </c>
      <c r="H204" s="77" t="s">
        <v>468</v>
      </c>
      <c r="I204" s="77" t="s">
        <v>405</v>
      </c>
      <c r="J204" s="454" t="s">
        <v>475</v>
      </c>
      <c r="K204" s="410">
        <v>36896</v>
      </c>
      <c r="L204" s="410">
        <v>38722</v>
      </c>
      <c r="M204" s="77" t="s">
        <v>30</v>
      </c>
      <c r="N204" s="271">
        <v>-10000000</v>
      </c>
      <c r="O204" s="271">
        <v>4188.6299519999993</v>
      </c>
      <c r="P204" s="411">
        <v>1.65</v>
      </c>
      <c r="Q204" s="271">
        <v>123.740891</v>
      </c>
      <c r="R204" s="271">
        <v>122.982196</v>
      </c>
      <c r="S204" s="411">
        <v>-0.69213067162107555</v>
      </c>
      <c r="T204" s="271">
        <v>-2899.0792618499131</v>
      </c>
      <c r="U204" s="271">
        <v>-1373.246232</v>
      </c>
      <c r="V204" s="271">
        <v>0</v>
      </c>
      <c r="W204" s="271">
        <v>-4272.3254938499131</v>
      </c>
      <c r="X204" s="271">
        <v>-208559.265331</v>
      </c>
      <c r="Y204" s="271">
        <v>-212368.76841799999</v>
      </c>
      <c r="Z204" s="271">
        <v>-3809.50308699999</v>
      </c>
      <c r="AA204" s="271">
        <v>462.82240684992303</v>
      </c>
      <c r="AB204" s="271">
        <v>-208559.265331</v>
      </c>
      <c r="AC204" s="271">
        <v>-212368.76841799999</v>
      </c>
      <c r="AD204" s="271">
        <v>-3809.50308699999</v>
      </c>
      <c r="AF204" s="271">
        <v>52366.251659903995</v>
      </c>
      <c r="AG204" s="402">
        <f>IF(ISERROR(VLOOKUP(B204,Acc_Cash!$A:$H,3,FALSE)),0,VLOOKUP(B204,Acc_Cash!$A:$H,3,FALSE))</f>
        <v>0</v>
      </c>
      <c r="AH204" s="402">
        <f t="shared" si="34"/>
        <v>-212368.76841799999</v>
      </c>
      <c r="AI204" s="402">
        <f>AH204-(IF(ISERROR(VLOOKUP(A204,'YTD Last'!$E$2:$Z$500,21,0)),0,VLOOKUP(A204,'YTD Last'!$E$2:$Z$500,21,0)))</f>
        <v>-135497.958919</v>
      </c>
      <c r="AJ204" s="402">
        <f>AH204-IF(ISERROR(VLOOKUP(A204,'QTD Last'!$A$2:$AH$600,34,0)),0,VLOOKUP(A204,'QTD Last'!$A$2:$AH$600,34,0))</f>
        <v>-3809.50308699999</v>
      </c>
      <c r="AK204" s="402">
        <f>AH204-IF(ISERROR(VLOOKUP(A204,'MTD Last'!$A$2:$AH$600,34,0)),0,VLOOKUP(A204,'MTD Last'!$A$2:$AH$600,34,0))</f>
        <v>-3809.50308699999</v>
      </c>
      <c r="AL204" s="402">
        <f t="shared" si="36"/>
        <v>-3809.50308699999</v>
      </c>
      <c r="AM204" s="403" t="str">
        <f ca="1">ROUND((L204-Control!$C$3)/365,0)&amp;" Year"</f>
        <v>-9 Year</v>
      </c>
      <c r="AN204" s="45" t="str">
        <f t="shared" si="37"/>
        <v>Code</v>
      </c>
      <c r="AO204" s="45">
        <f t="shared" si="38"/>
        <v>10</v>
      </c>
      <c r="AP204" s="45">
        <f t="shared" si="35"/>
        <v>10</v>
      </c>
      <c r="AQ204" s="402">
        <f>AH204-(IF(ISERROR(VLOOKUP(A204,'WTD Last'!$A$1:$AQ$605,34,0)),0,VLOOKUP(A204,'WTD Last'!$A$1:$AQ$605,34,0)))</f>
        <v>-18008.632178</v>
      </c>
      <c r="AR204" s="563">
        <f>R204-(IF(ISERROR(VLOOKUP(A204,'WTD Last'!$A$1:$AQ$605,18,0)),0,VLOOKUP(A204,'WTD Last'!$A$1:$AQ$605,18,0)))</f>
        <v>-3.7098399999999998</v>
      </c>
      <c r="AS204" s="402">
        <f>O204-(IF(ISERROR(VLOOKUP(A204,'WTD Last'!$A$1:$AQ$605,15,0)),0,VLOOKUP(A204,'WTD Last'!$A$1:$AQ$605,15,0)))</f>
        <v>-39.033185000000231</v>
      </c>
      <c r="AT204" s="402">
        <f t="shared" si="39"/>
        <v>-458.33333333333331</v>
      </c>
      <c r="AV204" s="564">
        <v>8764</v>
      </c>
      <c r="AW204" s="77"/>
      <c r="AX204" s="271"/>
    </row>
    <row r="205" spans="1:50">
      <c r="A205" s="77">
        <v>1504</v>
      </c>
      <c r="B205" s="77">
        <v>554</v>
      </c>
      <c r="C205" s="77" t="s">
        <v>27</v>
      </c>
      <c r="D205" s="77" t="s">
        <v>301</v>
      </c>
      <c r="E205" s="77" t="s">
        <v>332</v>
      </c>
      <c r="F205" s="77" t="s">
        <v>197</v>
      </c>
      <c r="G205" s="77" t="s">
        <v>476</v>
      </c>
      <c r="H205" s="77" t="s">
        <v>468</v>
      </c>
      <c r="I205" s="77" t="s">
        <v>405</v>
      </c>
      <c r="J205" s="454" t="s">
        <v>486</v>
      </c>
      <c r="K205" s="410">
        <v>36896</v>
      </c>
      <c r="L205" s="410">
        <v>38722</v>
      </c>
      <c r="M205" s="77" t="s">
        <v>30</v>
      </c>
      <c r="N205" s="271">
        <v>10000000</v>
      </c>
      <c r="O205" s="271">
        <v>-4188.6299519999993</v>
      </c>
      <c r="P205" s="411">
        <v>1.65</v>
      </c>
      <c r="Q205" s="271">
        <v>123.740891</v>
      </c>
      <c r="R205" s="271">
        <v>122.982196</v>
      </c>
      <c r="S205" s="411">
        <v>-0.69213067162107555</v>
      </c>
      <c r="T205" s="271">
        <v>2899.0792618499131</v>
      </c>
      <c r="U205" s="271">
        <v>1373.246232</v>
      </c>
      <c r="V205" s="271">
        <v>0</v>
      </c>
      <c r="W205" s="271">
        <v>4272.3254938499131</v>
      </c>
      <c r="X205" s="271">
        <v>208559.265331</v>
      </c>
      <c r="Y205" s="271">
        <v>212368.76841799999</v>
      </c>
      <c r="Z205" s="271">
        <v>3809.50308699999</v>
      </c>
      <c r="AA205" s="271">
        <v>-462.82240684992303</v>
      </c>
      <c r="AB205" s="271">
        <v>208559.265331</v>
      </c>
      <c r="AC205" s="271">
        <v>212368.76841799999</v>
      </c>
      <c r="AD205" s="271">
        <v>3809.50308699999</v>
      </c>
      <c r="AF205" s="271">
        <v>-52366.251659903995</v>
      </c>
      <c r="AG205" s="402">
        <f>IF(ISERROR(VLOOKUP(B205,Acc_Cash!$A:$H,3,FALSE)),0,VLOOKUP(B205,Acc_Cash!$A:$H,3,FALSE))</f>
        <v>0</v>
      </c>
      <c r="AH205" s="402">
        <f t="shared" si="34"/>
        <v>212368.76841799999</v>
      </c>
      <c r="AI205" s="402">
        <f>AH205-(IF(ISERROR(VLOOKUP(A205,'YTD Last'!$E$2:$Z$500,21,0)),0,VLOOKUP(A205,'YTD Last'!$E$2:$Z$500,21,0)))</f>
        <v>135497.958919</v>
      </c>
      <c r="AJ205" s="402">
        <f>AH205-IF(ISERROR(VLOOKUP(A205,'QTD Last'!$A$2:$AH$600,34,0)),0,VLOOKUP(A205,'QTD Last'!$A$2:$AH$600,34,0))</f>
        <v>3809.50308699999</v>
      </c>
      <c r="AK205" s="402">
        <f>AH205-IF(ISERROR(VLOOKUP(A205,'MTD Last'!$A$2:$AH$600,34,0)),0,VLOOKUP(A205,'MTD Last'!$A$2:$AH$600,34,0))</f>
        <v>3809.50308699999</v>
      </c>
      <c r="AL205" s="402">
        <f t="shared" si="36"/>
        <v>3809.50308699999</v>
      </c>
      <c r="AM205" s="403" t="str">
        <f ca="1">ROUND((L205-Control!$C$3)/365,0)&amp;" Year"</f>
        <v>-9 Year</v>
      </c>
      <c r="AN205" s="45" t="str">
        <f t="shared" si="37"/>
        <v>Code</v>
      </c>
      <c r="AO205" s="45">
        <f t="shared" si="38"/>
        <v>10</v>
      </c>
      <c r="AP205" s="45">
        <f t="shared" si="35"/>
        <v>10</v>
      </c>
      <c r="AQ205" s="402">
        <f>AH205-(IF(ISERROR(VLOOKUP(A205,'WTD Last'!$A$1:$AQ$605,34,0)),0,VLOOKUP(A205,'WTD Last'!$A$1:$AQ$605,34,0)))</f>
        <v>18008.632178</v>
      </c>
      <c r="AR205" s="563">
        <f>R205-(IF(ISERROR(VLOOKUP(A205,'WTD Last'!$A$1:$AQ$605,18,0)),0,VLOOKUP(A205,'WTD Last'!$A$1:$AQ$605,18,0)))</f>
        <v>-3.7098399999999998</v>
      </c>
      <c r="AS205" s="402">
        <f>O205-(IF(ISERROR(VLOOKUP(A205,'WTD Last'!$A$1:$AQ$605,15,0)),0,VLOOKUP(A205,'WTD Last'!$A$1:$AQ$605,15,0)))</f>
        <v>39.033185000000231</v>
      </c>
      <c r="AT205" s="402">
        <f t="shared" si="39"/>
        <v>458.33333333333331</v>
      </c>
      <c r="AV205" s="564">
        <v>8764</v>
      </c>
      <c r="AW205" s="77"/>
      <c r="AX205" s="271"/>
    </row>
    <row r="206" spans="1:50">
      <c r="A206" s="77">
        <v>1312</v>
      </c>
      <c r="B206" s="77">
        <v>472</v>
      </c>
      <c r="C206" s="77" t="s">
        <v>27</v>
      </c>
      <c r="D206" s="77" t="s">
        <v>28</v>
      </c>
      <c r="E206" s="77" t="s">
        <v>333</v>
      </c>
      <c r="F206" s="77" t="s">
        <v>197</v>
      </c>
      <c r="G206" s="77" t="s">
        <v>477</v>
      </c>
      <c r="H206" s="77" t="s">
        <v>497</v>
      </c>
      <c r="I206" s="77" t="s">
        <v>405</v>
      </c>
      <c r="J206" s="454" t="s">
        <v>481</v>
      </c>
      <c r="K206" s="410">
        <v>36896</v>
      </c>
      <c r="L206" s="410">
        <v>38722</v>
      </c>
      <c r="M206" s="77" t="s">
        <v>30</v>
      </c>
      <c r="N206" s="271">
        <v>-10000000</v>
      </c>
      <c r="O206" s="271">
        <v>4094.9535179999998</v>
      </c>
      <c r="P206" s="411">
        <v>1.1200000000000001</v>
      </c>
      <c r="Q206" s="271">
        <v>109.19256900000001</v>
      </c>
      <c r="R206" s="271">
        <v>108.475934</v>
      </c>
      <c r="S206" s="411">
        <v>-0.68859563932485612</v>
      </c>
      <c r="T206" s="271">
        <v>-2819.7671357327786</v>
      </c>
      <c r="U206" s="271">
        <v>-1258.5229919999999</v>
      </c>
      <c r="V206" s="271">
        <v>0</v>
      </c>
      <c r="W206" s="271">
        <v>-4078.2901277327783</v>
      </c>
      <c r="X206" s="271">
        <v>-38941.515867000002</v>
      </c>
      <c r="Y206" s="271">
        <v>-42235.909275999998</v>
      </c>
      <c r="Z206" s="271">
        <v>-3294.3934089999966</v>
      </c>
      <c r="AA206" s="271">
        <v>783.89671873278166</v>
      </c>
      <c r="AB206" s="271">
        <v>-38941.515867000002</v>
      </c>
      <c r="AC206" s="271">
        <v>-42235.909275999998</v>
      </c>
      <c r="AD206" s="271">
        <v>-3294.3934089999966</v>
      </c>
      <c r="AF206" s="271">
        <v>51195.108882036002</v>
      </c>
      <c r="AG206" s="402">
        <f>IF(ISERROR(VLOOKUP(B206,Acc_Cash!$A:$H,3,FALSE)),0,VLOOKUP(B206,Acc_Cash!$A:$H,3,FALSE))</f>
        <v>0</v>
      </c>
      <c r="AH206" s="402">
        <f t="shared" si="34"/>
        <v>-42235.909275999998</v>
      </c>
      <c r="AI206" s="402">
        <f>AH206-(IF(ISERROR(VLOOKUP(A206,'YTD Last'!$E$2:$Z$500,21,0)),0,VLOOKUP(A206,'YTD Last'!$E$2:$Z$500,21,0)))</f>
        <v>-73048.339267000003</v>
      </c>
      <c r="AJ206" s="402">
        <f>AH206-IF(ISERROR(VLOOKUP(A206,'QTD Last'!$A$2:$AH$600,34,0)),0,VLOOKUP(A206,'QTD Last'!$A$2:$AH$600,34,0))</f>
        <v>-3294.3934089999966</v>
      </c>
      <c r="AK206" s="402">
        <f>AH206-IF(ISERROR(VLOOKUP(A206,'MTD Last'!$A$2:$AH$600,34,0)),0,VLOOKUP(A206,'MTD Last'!$A$2:$AH$600,34,0))</f>
        <v>-3294.3934089999966</v>
      </c>
      <c r="AL206" s="402">
        <f t="shared" si="36"/>
        <v>-3294.3934089999966</v>
      </c>
      <c r="AM206" s="403" t="str">
        <f ca="1">ROUND((L206-Control!$C$3)/365,0)&amp;" Year"</f>
        <v>-9 Year</v>
      </c>
      <c r="AN206" s="45" t="str">
        <f t="shared" si="37"/>
        <v>Code</v>
      </c>
      <c r="AO206" s="45">
        <f t="shared" si="38"/>
        <v>10</v>
      </c>
      <c r="AP206" s="45">
        <f t="shared" si="35"/>
        <v>10</v>
      </c>
      <c r="AQ206" s="402">
        <f>AH206-(IF(ISERROR(VLOOKUP(A206,'WTD Last'!$A$1:$AQ$605,34,0)),0,VLOOKUP(A206,'WTD Last'!$A$1:$AQ$605,34,0)))</f>
        <v>-12763.609997</v>
      </c>
      <c r="AR206" s="563">
        <f>R206-(IF(ISERROR(VLOOKUP(A206,'WTD Last'!$A$1:$AQ$605,18,0)),0,VLOOKUP(A206,'WTD Last'!$A$1:$AQ$605,18,0)))</f>
        <v>-2.492124000000004</v>
      </c>
      <c r="AS206" s="402">
        <f>O206-(IF(ISERROR(VLOOKUP(A206,'WTD Last'!$A$1:$AQ$605,15,0)),0,VLOOKUP(A206,'WTD Last'!$A$1:$AQ$605,15,0)))</f>
        <v>-38.25869400000056</v>
      </c>
      <c r="AT206" s="402">
        <f t="shared" si="39"/>
        <v>-311.11111111111114</v>
      </c>
      <c r="AV206" s="564">
        <v>92923</v>
      </c>
      <c r="AW206" s="77"/>
      <c r="AX206" s="271"/>
    </row>
    <row r="207" spans="1:50">
      <c r="A207" s="77">
        <v>1558</v>
      </c>
      <c r="B207" s="77">
        <v>604</v>
      </c>
      <c r="C207" s="77" t="s">
        <v>27</v>
      </c>
      <c r="D207" s="77" t="s">
        <v>301</v>
      </c>
      <c r="E207" s="77" t="s">
        <v>333</v>
      </c>
      <c r="F207" s="77" t="s">
        <v>197</v>
      </c>
      <c r="G207" s="77" t="s">
        <v>477</v>
      </c>
      <c r="H207" s="77" t="s">
        <v>497</v>
      </c>
      <c r="I207" s="77" t="s">
        <v>405</v>
      </c>
      <c r="J207" s="454" t="s">
        <v>486</v>
      </c>
      <c r="K207" s="410">
        <v>36896</v>
      </c>
      <c r="L207" s="410">
        <v>38722</v>
      </c>
      <c r="M207" s="77" t="s">
        <v>30</v>
      </c>
      <c r="N207" s="271">
        <v>10000000</v>
      </c>
      <c r="O207" s="271">
        <v>-4094.9535179999998</v>
      </c>
      <c r="P207" s="411">
        <v>1.1200000000000001</v>
      </c>
      <c r="Q207" s="271">
        <v>109.19256900000001</v>
      </c>
      <c r="R207" s="271">
        <v>108.475934</v>
      </c>
      <c r="S207" s="411">
        <v>-0.68859563932485612</v>
      </c>
      <c r="T207" s="271">
        <v>2819.7671357327786</v>
      </c>
      <c r="U207" s="271">
        <v>1258.5229919999999</v>
      </c>
      <c r="V207" s="271">
        <v>0</v>
      </c>
      <c r="W207" s="271">
        <v>4078.2901277327783</v>
      </c>
      <c r="X207" s="271">
        <v>38941.515867000002</v>
      </c>
      <c r="Y207" s="271">
        <v>42235.909275999998</v>
      </c>
      <c r="Z207" s="271">
        <v>3294.3934089999966</v>
      </c>
      <c r="AA207" s="271">
        <v>-783.89671873278166</v>
      </c>
      <c r="AB207" s="271">
        <v>38941.515867000002</v>
      </c>
      <c r="AC207" s="271">
        <v>42235.909275999998</v>
      </c>
      <c r="AD207" s="271">
        <v>3294.3934089999966</v>
      </c>
      <c r="AF207" s="271">
        <v>-51195.108882036002</v>
      </c>
      <c r="AG207" s="402">
        <f>IF(ISERROR(VLOOKUP(B207,Acc_Cash!$A:$H,3,FALSE)),0,VLOOKUP(B207,Acc_Cash!$A:$H,3,FALSE))</f>
        <v>0</v>
      </c>
      <c r="AH207" s="402">
        <f t="shared" si="34"/>
        <v>42235.909275999998</v>
      </c>
      <c r="AI207" s="402">
        <f>AH207-(IF(ISERROR(VLOOKUP(A207,'YTD Last'!$E$2:$Z$500,21,0)),0,VLOOKUP(A207,'YTD Last'!$E$2:$Z$500,21,0)))</f>
        <v>73048.339267000003</v>
      </c>
      <c r="AJ207" s="402">
        <f>AH207-IF(ISERROR(VLOOKUP(A207,'QTD Last'!$A$2:$AH$600,34,0)),0,VLOOKUP(A207,'QTD Last'!$A$2:$AH$600,34,0))</f>
        <v>3294.3934089999966</v>
      </c>
      <c r="AK207" s="402">
        <f>AH207-IF(ISERROR(VLOOKUP(A207,'MTD Last'!$A$2:$AH$600,34,0)),0,VLOOKUP(A207,'MTD Last'!$A$2:$AH$600,34,0))</f>
        <v>3294.3934089999966</v>
      </c>
      <c r="AL207" s="402">
        <f t="shared" si="36"/>
        <v>3294.3934089999966</v>
      </c>
      <c r="AM207" s="403" t="str">
        <f ca="1">ROUND((L207-Control!$C$3)/365,0)&amp;" Year"</f>
        <v>-9 Year</v>
      </c>
      <c r="AN207" s="45" t="str">
        <f t="shared" si="37"/>
        <v>Code</v>
      </c>
      <c r="AO207" s="45">
        <f t="shared" si="38"/>
        <v>10</v>
      </c>
      <c r="AP207" s="45">
        <f t="shared" si="35"/>
        <v>10</v>
      </c>
      <c r="AQ207" s="402">
        <f>AH207-(IF(ISERROR(VLOOKUP(A207,'WTD Last'!$A$1:$AQ$605,34,0)),0,VLOOKUP(A207,'WTD Last'!$A$1:$AQ$605,34,0)))</f>
        <v>12763.609997</v>
      </c>
      <c r="AR207" s="563">
        <f>R207-(IF(ISERROR(VLOOKUP(A207,'WTD Last'!$A$1:$AQ$605,18,0)),0,VLOOKUP(A207,'WTD Last'!$A$1:$AQ$605,18,0)))</f>
        <v>-2.492124000000004</v>
      </c>
      <c r="AS207" s="402">
        <f>O207-(IF(ISERROR(VLOOKUP(A207,'WTD Last'!$A$1:$AQ$605,15,0)),0,VLOOKUP(A207,'WTD Last'!$A$1:$AQ$605,15,0)))</f>
        <v>38.25869400000056</v>
      </c>
      <c r="AT207" s="402">
        <f t="shared" si="39"/>
        <v>311.11111111111114</v>
      </c>
      <c r="AV207" s="564">
        <v>92923</v>
      </c>
      <c r="AW207" s="77"/>
      <c r="AX207" s="271"/>
    </row>
    <row r="208" spans="1:50">
      <c r="A208" s="77">
        <v>1313</v>
      </c>
      <c r="B208" s="77">
        <v>473</v>
      </c>
      <c r="C208" s="77" t="s">
        <v>27</v>
      </c>
      <c r="D208" s="77" t="s">
        <v>28</v>
      </c>
      <c r="E208" s="77" t="s">
        <v>334</v>
      </c>
      <c r="F208" s="77" t="s">
        <v>200</v>
      </c>
      <c r="G208" s="77" t="s">
        <v>473</v>
      </c>
      <c r="H208" s="77" t="s">
        <v>482</v>
      </c>
      <c r="I208" s="77" t="s">
        <v>405</v>
      </c>
      <c r="J208" s="454" t="s">
        <v>469</v>
      </c>
      <c r="K208" s="410">
        <v>36896</v>
      </c>
      <c r="L208" s="410">
        <v>38722</v>
      </c>
      <c r="M208" s="77" t="s">
        <v>30</v>
      </c>
      <c r="N208" s="271">
        <v>-10000000</v>
      </c>
      <c r="O208" s="271">
        <v>4048.1128369999997</v>
      </c>
      <c r="P208" s="411">
        <v>0.9</v>
      </c>
      <c r="Q208" s="271">
        <v>149.92967200000001</v>
      </c>
      <c r="R208" s="271">
        <v>146.85324399999999</v>
      </c>
      <c r="S208" s="411">
        <v>-3.0044584534551864</v>
      </c>
      <c r="T208" s="271">
        <v>-12162.386833665107</v>
      </c>
      <c r="U208" s="271">
        <v>-1410.845217</v>
      </c>
      <c r="V208" s="271">
        <v>0</v>
      </c>
      <c r="W208" s="271">
        <v>-13573.232050665107</v>
      </c>
      <c r="X208" s="271">
        <v>222158.45579000001</v>
      </c>
      <c r="Y208" s="271">
        <v>209835.06924499999</v>
      </c>
      <c r="Z208" s="271">
        <v>-12323.386545000016</v>
      </c>
      <c r="AA208" s="271">
        <v>1249.845505665091</v>
      </c>
      <c r="AB208" s="271">
        <v>222158.45579000001</v>
      </c>
      <c r="AC208" s="271">
        <v>209835.06924499999</v>
      </c>
      <c r="AD208" s="271">
        <v>-12323.386545000016</v>
      </c>
      <c r="AF208" s="271">
        <v>23307.009659027499</v>
      </c>
      <c r="AG208" s="402">
        <f>IF(ISERROR(VLOOKUP(B208,Acc_Cash!$A:$H,3,FALSE)),0,VLOOKUP(B208,Acc_Cash!$A:$H,3,FALSE))</f>
        <v>0</v>
      </c>
      <c r="AH208" s="402">
        <f t="shared" si="34"/>
        <v>209835.06924499999</v>
      </c>
      <c r="AI208" s="402">
        <f>AH208-(IF(ISERROR(VLOOKUP(A208,'YTD Last'!$E$2:$Z$500,21,0)),0,VLOOKUP(A208,'YTD Last'!$E$2:$Z$500,21,0)))</f>
        <v>88387.728289999985</v>
      </c>
      <c r="AJ208" s="402">
        <f>AH208-IF(ISERROR(VLOOKUP(A208,'QTD Last'!$A$2:$AH$600,34,0)),0,VLOOKUP(A208,'QTD Last'!$A$2:$AH$600,34,0))</f>
        <v>-12323.386545000016</v>
      </c>
      <c r="AK208" s="402">
        <f>AH208-IF(ISERROR(VLOOKUP(A208,'MTD Last'!$A$2:$AH$600,34,0)),0,VLOOKUP(A208,'MTD Last'!$A$2:$AH$600,34,0))</f>
        <v>-12323.386545000016</v>
      </c>
      <c r="AL208" s="402">
        <f t="shared" si="36"/>
        <v>-12323.386545000016</v>
      </c>
      <c r="AM208" s="403" t="str">
        <f ca="1">ROUND((L208-Control!$C$3)/365,0)&amp;" Year"</f>
        <v>-9 Year</v>
      </c>
      <c r="AN208" s="45">
        <f t="shared" si="37"/>
        <v>6</v>
      </c>
      <c r="AO208" s="45" t="str">
        <f t="shared" si="38"/>
        <v>Code</v>
      </c>
      <c r="AP208" s="45">
        <f t="shared" si="35"/>
        <v>6</v>
      </c>
      <c r="AQ208" s="402">
        <f>AH208-(IF(ISERROR(VLOOKUP(A208,'WTD Last'!$A$1:$AQ$605,34,0)),0,VLOOKUP(A208,'WTD Last'!$A$1:$AQ$605,34,0)))</f>
        <v>-94290.905801999994</v>
      </c>
      <c r="AR208" s="563">
        <f>R208-(IF(ISERROR(VLOOKUP(A208,'WTD Last'!$A$1:$AQ$605,18,0)),0,VLOOKUP(A208,'WTD Last'!$A$1:$AQ$605,18,0)))</f>
        <v>-22.619122000000004</v>
      </c>
      <c r="AS208" s="402">
        <f>O208-(IF(ISERROR(VLOOKUP(A208,'WTD Last'!$A$1:$AQ$605,15,0)),0,VLOOKUP(A208,'WTD Last'!$A$1:$AQ$605,15,0)))</f>
        <v>-29.873013000000356</v>
      </c>
      <c r="AT208" s="402">
        <f t="shared" si="39"/>
        <v>-250.00000000000003</v>
      </c>
      <c r="AV208" s="564">
        <v>91784</v>
      </c>
      <c r="AW208" s="77"/>
      <c r="AX208" s="271"/>
    </row>
    <row r="209" spans="1:50">
      <c r="A209" s="77">
        <v>1505</v>
      </c>
      <c r="B209" s="77">
        <v>555</v>
      </c>
      <c r="C209" s="77" t="s">
        <v>27</v>
      </c>
      <c r="D209" s="77" t="s">
        <v>301</v>
      </c>
      <c r="E209" s="77" t="s">
        <v>334</v>
      </c>
      <c r="F209" s="77" t="s">
        <v>200</v>
      </c>
      <c r="G209" s="77" t="s">
        <v>473</v>
      </c>
      <c r="H209" s="77" t="s">
        <v>482</v>
      </c>
      <c r="I209" s="77" t="s">
        <v>405</v>
      </c>
      <c r="J209" s="454" t="s">
        <v>486</v>
      </c>
      <c r="K209" s="410">
        <v>36896</v>
      </c>
      <c r="L209" s="410">
        <v>38722</v>
      </c>
      <c r="M209" s="77" t="s">
        <v>30</v>
      </c>
      <c r="N209" s="271">
        <v>10000000</v>
      </c>
      <c r="O209" s="271">
        <v>-4048.1128369999997</v>
      </c>
      <c r="P209" s="411">
        <v>0.9</v>
      </c>
      <c r="Q209" s="271">
        <v>149.92967200000001</v>
      </c>
      <c r="R209" s="271">
        <v>146.85324399999999</v>
      </c>
      <c r="S209" s="411">
        <v>-3.0044584534551864</v>
      </c>
      <c r="T209" s="271">
        <v>12162.386833665107</v>
      </c>
      <c r="U209" s="271">
        <v>1410.845217</v>
      </c>
      <c r="V209" s="271">
        <v>0</v>
      </c>
      <c r="W209" s="271">
        <v>13573.232050665107</v>
      </c>
      <c r="X209" s="271">
        <v>-222158.45579000001</v>
      </c>
      <c r="Y209" s="271">
        <v>-209835.06924499999</v>
      </c>
      <c r="Z209" s="271">
        <v>12323.386545000016</v>
      </c>
      <c r="AA209" s="271">
        <v>-1249.845505665091</v>
      </c>
      <c r="AB209" s="271">
        <v>-222158.45579000001</v>
      </c>
      <c r="AC209" s="271">
        <v>-209835.06924499999</v>
      </c>
      <c r="AD209" s="271">
        <v>12323.386545000016</v>
      </c>
      <c r="AF209" s="271">
        <v>-23307.009659027499</v>
      </c>
      <c r="AG209" s="402">
        <f>IF(ISERROR(VLOOKUP(B209,Acc_Cash!$A:$H,3,FALSE)),0,VLOOKUP(B209,Acc_Cash!$A:$H,3,FALSE))</f>
        <v>0</v>
      </c>
      <c r="AH209" s="402">
        <f t="shared" si="34"/>
        <v>-209835.06924499999</v>
      </c>
      <c r="AI209" s="402">
        <f>AH209-(IF(ISERROR(VLOOKUP(A209,'YTD Last'!$E$2:$Z$500,21,0)),0,VLOOKUP(A209,'YTD Last'!$E$2:$Z$500,21,0)))</f>
        <v>-88387.728289999985</v>
      </c>
      <c r="AJ209" s="402">
        <f>AH209-IF(ISERROR(VLOOKUP(A209,'QTD Last'!$A$2:$AH$600,34,0)),0,VLOOKUP(A209,'QTD Last'!$A$2:$AH$600,34,0))</f>
        <v>12323.386545000016</v>
      </c>
      <c r="AK209" s="402">
        <f>AH209-IF(ISERROR(VLOOKUP(A209,'MTD Last'!$A$2:$AH$600,34,0)),0,VLOOKUP(A209,'MTD Last'!$A$2:$AH$600,34,0))</f>
        <v>12323.386545000016</v>
      </c>
      <c r="AL209" s="402">
        <f t="shared" si="36"/>
        <v>12323.386545000016</v>
      </c>
      <c r="AM209" s="403" t="str">
        <f ca="1">ROUND((L209-Control!$C$3)/365,0)&amp;" Year"</f>
        <v>-9 Year</v>
      </c>
      <c r="AN209" s="45">
        <f t="shared" si="37"/>
        <v>6</v>
      </c>
      <c r="AO209" s="45" t="str">
        <f t="shared" si="38"/>
        <v>Code</v>
      </c>
      <c r="AP209" s="45">
        <f t="shared" si="35"/>
        <v>6</v>
      </c>
      <c r="AQ209" s="402">
        <f>AH209-(IF(ISERROR(VLOOKUP(A209,'WTD Last'!$A$1:$AQ$605,34,0)),0,VLOOKUP(A209,'WTD Last'!$A$1:$AQ$605,34,0)))</f>
        <v>94290.905801999994</v>
      </c>
      <c r="AR209" s="563">
        <f>R209-(IF(ISERROR(VLOOKUP(A209,'WTD Last'!$A$1:$AQ$605,18,0)),0,VLOOKUP(A209,'WTD Last'!$A$1:$AQ$605,18,0)))</f>
        <v>-22.619122000000004</v>
      </c>
      <c r="AS209" s="402">
        <f>O209-(IF(ISERROR(VLOOKUP(A209,'WTD Last'!$A$1:$AQ$605,15,0)),0,VLOOKUP(A209,'WTD Last'!$A$1:$AQ$605,15,0)))</f>
        <v>29.873013000000356</v>
      </c>
      <c r="AT209" s="402">
        <f t="shared" si="39"/>
        <v>250.00000000000003</v>
      </c>
      <c r="AV209" s="564">
        <v>91784</v>
      </c>
      <c r="AW209" s="77"/>
      <c r="AX209" s="271"/>
    </row>
    <row r="210" spans="1:50">
      <c r="A210" s="77">
        <v>1596</v>
      </c>
      <c r="B210" s="77">
        <v>650</v>
      </c>
      <c r="C210" s="77" t="s">
        <v>27</v>
      </c>
      <c r="D210" s="77" t="s">
        <v>28</v>
      </c>
      <c r="E210" s="77" t="s">
        <v>334</v>
      </c>
      <c r="F210" s="77" t="s">
        <v>200</v>
      </c>
      <c r="G210" s="77" t="s">
        <v>473</v>
      </c>
      <c r="H210" s="77" t="s">
        <v>482</v>
      </c>
      <c r="I210" s="77" t="s">
        <v>97</v>
      </c>
      <c r="J210" s="454" t="s">
        <v>469</v>
      </c>
      <c r="K210" s="410">
        <v>36896</v>
      </c>
      <c r="L210" s="410">
        <v>38722</v>
      </c>
      <c r="M210" s="77" t="s">
        <v>30</v>
      </c>
      <c r="N210" s="271">
        <v>10000000</v>
      </c>
      <c r="O210" s="271">
        <v>-4096.9181079999998</v>
      </c>
      <c r="P210" s="411">
        <v>1.29</v>
      </c>
      <c r="Q210" s="271">
        <v>149.92967200000001</v>
      </c>
      <c r="R210" s="271">
        <v>146.85324399999999</v>
      </c>
      <c r="S210" s="411">
        <v>-3.002425621130647</v>
      </c>
      <c r="T210" s="271">
        <v>12300.691895133295</v>
      </c>
      <c r="U210" s="271">
        <v>1513.4226390000001</v>
      </c>
      <c r="V210" s="271">
        <v>0</v>
      </c>
      <c r="W210" s="271">
        <v>13814.114534133296</v>
      </c>
      <c r="X210" s="271">
        <v>-53749.335275999998</v>
      </c>
      <c r="Y210" s="271">
        <v>-40995.481776000001</v>
      </c>
      <c r="Z210" s="271">
        <v>12753.853499999997</v>
      </c>
      <c r="AA210" s="271">
        <v>-1060.2610341332984</v>
      </c>
      <c r="AB210" s="271">
        <v>-53749.335275999998</v>
      </c>
      <c r="AC210" s="271">
        <v>-40995.481776000001</v>
      </c>
      <c r="AD210" s="271">
        <v>12753.853499999997</v>
      </c>
      <c r="AF210" s="271">
        <v>-23588.006006809999</v>
      </c>
      <c r="AG210" s="402">
        <f>IF(ISERROR(VLOOKUP(B210,Acc_Cash!$A:$H,3,FALSE)),0,VLOOKUP(B210,Acc_Cash!$A:$H,3,FALSE))</f>
        <v>0</v>
      </c>
      <c r="AH210" s="402">
        <f t="shared" si="34"/>
        <v>-40995.481776000001</v>
      </c>
      <c r="AI210" s="402">
        <f>AH210-(IF(ISERROR(VLOOKUP(A210,'YTD Last'!$E$2:$Z$500,21,0)),0,VLOOKUP(A210,'YTD Last'!$E$2:$Z$500,21,0)))</f>
        <v>-40995.481776000001</v>
      </c>
      <c r="AJ210" s="402">
        <f>AH210-IF(ISERROR(VLOOKUP(A210,'QTD Last'!$A$2:$AH$600,34,0)),0,VLOOKUP(A210,'QTD Last'!$A$2:$AH$600,34,0))</f>
        <v>12753.853499999997</v>
      </c>
      <c r="AK210" s="402">
        <f>AH210-IF(ISERROR(VLOOKUP(A210,'MTD Last'!$A$2:$AH$600,34,0)),0,VLOOKUP(A210,'MTD Last'!$A$2:$AH$600,34,0))</f>
        <v>12753.853499999997</v>
      </c>
      <c r="AL210" s="402">
        <f t="shared" si="36"/>
        <v>12753.853499999997</v>
      </c>
      <c r="AM210" s="403" t="str">
        <f ca="1">ROUND((L210-Control!$C$3)/365,0)&amp;" Year"</f>
        <v>-9 Year</v>
      </c>
      <c r="AN210" s="45">
        <f t="shared" si="37"/>
        <v>6</v>
      </c>
      <c r="AO210" s="45" t="str">
        <f t="shared" si="38"/>
        <v>Code</v>
      </c>
      <c r="AP210" s="45">
        <f t="shared" si="35"/>
        <v>6</v>
      </c>
      <c r="AQ210" s="402">
        <f>AH210-(IF(ISERROR(VLOOKUP(A210,'WTD Last'!$A$1:$AQ$605,34,0)),0,VLOOKUP(A210,'WTD Last'!$A$1:$AQ$605,34,0)))</f>
        <v>74962.953749999986</v>
      </c>
      <c r="AR210" s="563">
        <f>R210-(IF(ISERROR(VLOOKUP(A210,'WTD Last'!$A$1:$AQ$605,18,0)),0,VLOOKUP(A210,'WTD Last'!$A$1:$AQ$605,18,0)))</f>
        <v>-22.619122000000004</v>
      </c>
      <c r="AS210" s="402">
        <f>O210-(IF(ISERROR(VLOOKUP(A210,'WTD Last'!$A$1:$AQ$605,15,0)),0,VLOOKUP(A210,'WTD Last'!$A$1:$AQ$605,15,0)))</f>
        <v>30.217265999999654</v>
      </c>
      <c r="AT210" s="402">
        <f t="shared" si="39"/>
        <v>358.33333333333331</v>
      </c>
      <c r="AU210" s="564">
        <v>122</v>
      </c>
      <c r="AV210" s="564">
        <v>91784</v>
      </c>
      <c r="AW210" s="77"/>
      <c r="AX210" s="271"/>
    </row>
    <row r="211" spans="1:50">
      <c r="A211" s="77">
        <v>1625</v>
      </c>
      <c r="B211" s="77">
        <v>825</v>
      </c>
      <c r="C211" s="77" t="s">
        <v>27</v>
      </c>
      <c r="D211" s="77" t="s">
        <v>28</v>
      </c>
      <c r="E211" s="77" t="s">
        <v>334</v>
      </c>
      <c r="F211" s="77" t="s">
        <v>200</v>
      </c>
      <c r="G211" s="77" t="s">
        <v>473</v>
      </c>
      <c r="H211" s="77" t="s">
        <v>482</v>
      </c>
      <c r="I211" s="77" t="s">
        <v>92</v>
      </c>
      <c r="J211" s="454" t="s">
        <v>469</v>
      </c>
      <c r="K211" s="410">
        <v>36913</v>
      </c>
      <c r="L211" s="410">
        <v>37278</v>
      </c>
      <c r="M211" s="77" t="s">
        <v>45</v>
      </c>
      <c r="N211" s="271">
        <v>20000000</v>
      </c>
      <c r="O211" s="271">
        <v>-1526.7495329999999</v>
      </c>
      <c r="P211" s="411">
        <v>0.6</v>
      </c>
      <c r="Q211" s="271">
        <v>73.924166</v>
      </c>
      <c r="R211" s="271">
        <v>71.821799999999996</v>
      </c>
      <c r="S211" s="411">
        <v>-1.6376202925116878</v>
      </c>
      <c r="T211" s="271">
        <v>2500.2360168235427</v>
      </c>
      <c r="U211" s="271">
        <v>1727.9661690000003</v>
      </c>
      <c r="V211" s="271">
        <v>0</v>
      </c>
      <c r="W211" s="271">
        <v>4228.202185823543</v>
      </c>
      <c r="X211" s="271">
        <v>1564.0021389999999</v>
      </c>
      <c r="Y211" s="271">
        <v>5293.7248509999999</v>
      </c>
      <c r="Z211" s="271">
        <v>3729.7227119999998</v>
      </c>
      <c r="AA211" s="271">
        <v>-498.47947382354323</v>
      </c>
      <c r="AB211" s="271">
        <v>1379.4498865979999</v>
      </c>
      <c r="AC211" s="271">
        <v>4645.2435567524999</v>
      </c>
      <c r="AD211" s="271">
        <v>3265.7936701545</v>
      </c>
      <c r="AF211" s="271">
        <v>-8790.2604362474995</v>
      </c>
      <c r="AG211" s="402">
        <f>IF(ISERROR(VLOOKUP(B211,Acc_Cash!$A:$H,3,FALSE)),0,VLOOKUP(B211,Acc_Cash!$A:$H,3,FALSE))</f>
        <v>0</v>
      </c>
      <c r="AH211" s="402">
        <f t="shared" si="34"/>
        <v>4645.2435567524999</v>
      </c>
      <c r="AI211" s="402">
        <f>AH211-(IF(ISERROR(VLOOKUP(A211,'YTD Last'!$E$2:$Z$383,21,0)),0,VLOOKUP(A211,'YTD Last'!$E$2:$Z$383,21,0)))</f>
        <v>4645.2435567524999</v>
      </c>
      <c r="AJ211" s="402">
        <f>AH211-IF(ISERROR(VLOOKUP(A211,'QTD Last'!$A$2:$AH$600,34,0)),0,VLOOKUP(A211,'QTD Last'!$A$2:$AH$600,34,0))</f>
        <v>3265.7936701545</v>
      </c>
      <c r="AK211" s="402">
        <f>AH211-IF(ISERROR(VLOOKUP(A211,'MTD Last'!$A$2:$AH$600,34,0)),0,VLOOKUP(A211,'MTD Last'!$A$2:$AH$600,34,0))</f>
        <v>3265.7936701545</v>
      </c>
      <c r="AL211" s="402">
        <f t="shared" si="36"/>
        <v>3265.7936701545</v>
      </c>
      <c r="AM211" s="403" t="str">
        <f ca="1">ROUND((L211-Control!$C$3)/365,0)&amp;" Year"</f>
        <v>-13 Year</v>
      </c>
      <c r="AN211" s="45">
        <f t="shared" si="37"/>
        <v>6</v>
      </c>
      <c r="AO211" s="45" t="str">
        <f t="shared" si="38"/>
        <v>Code</v>
      </c>
      <c r="AP211" s="45">
        <f t="shared" si="35"/>
        <v>6</v>
      </c>
      <c r="AQ211" s="402">
        <f>AH211-(IF(ISERROR(VLOOKUP(A211,'WTD Last'!$A$1:$AQ$605,34,0)),0,VLOOKUP(A211,'WTD Last'!$A$1:$AQ$605,34,0)))</f>
        <v>23881.815150685503</v>
      </c>
      <c r="AR211" s="563"/>
      <c r="AS211" s="402"/>
      <c r="AT211" s="402">
        <f t="shared" si="39"/>
        <v>333.33333333333331</v>
      </c>
      <c r="AU211" s="564">
        <v>81676</v>
      </c>
      <c r="AV211" s="564">
        <v>91784</v>
      </c>
      <c r="AW211" s="77"/>
      <c r="AX211" s="271"/>
    </row>
    <row r="212" spans="1:50">
      <c r="A212" s="77">
        <v>1314</v>
      </c>
      <c r="B212" s="77">
        <v>474</v>
      </c>
      <c r="C212" s="77" t="s">
        <v>27</v>
      </c>
      <c r="D212" s="77" t="s">
        <v>28</v>
      </c>
      <c r="E212" s="77" t="s">
        <v>335</v>
      </c>
      <c r="F212" s="77" t="s">
        <v>200</v>
      </c>
      <c r="G212" s="77" t="s">
        <v>477</v>
      </c>
      <c r="H212" s="77" t="s">
        <v>468</v>
      </c>
      <c r="I212" s="77" t="s">
        <v>405</v>
      </c>
      <c r="J212" s="454" t="s">
        <v>470</v>
      </c>
      <c r="K212" s="410">
        <v>36896</v>
      </c>
      <c r="L212" s="410">
        <v>38722</v>
      </c>
      <c r="M212" s="77" t="s">
        <v>30</v>
      </c>
      <c r="N212" s="271">
        <v>-10000000</v>
      </c>
      <c r="O212" s="271">
        <v>4193.3617020000002</v>
      </c>
      <c r="P212" s="411">
        <v>1.6</v>
      </c>
      <c r="Q212" s="271">
        <v>97.109323000000003</v>
      </c>
      <c r="R212" s="271">
        <v>97.010056000000006</v>
      </c>
      <c r="S212" s="411">
        <v>-6.6502562886848249E-2</v>
      </c>
      <c r="T212" s="271">
        <v>-278.86930029455601</v>
      </c>
      <c r="U212" s="271">
        <v>-1312.7133180000001</v>
      </c>
      <c r="V212" s="271">
        <v>0</v>
      </c>
      <c r="W212" s="271">
        <v>-1591.5826182945561</v>
      </c>
      <c r="X212" s="271">
        <v>-298229.148247</v>
      </c>
      <c r="Y212" s="271">
        <v>-299400.61437299999</v>
      </c>
      <c r="Z212" s="271">
        <v>-1171.4661259999848</v>
      </c>
      <c r="AA212" s="271">
        <v>420.11649229457134</v>
      </c>
      <c r="AB212" s="271">
        <v>-298229.148247</v>
      </c>
      <c r="AC212" s="271">
        <v>-299400.61437299999</v>
      </c>
      <c r="AD212" s="271">
        <v>-1171.4661259999848</v>
      </c>
      <c r="AF212" s="271">
        <v>24143.279999265</v>
      </c>
      <c r="AG212" s="402">
        <f>IF(ISERROR(VLOOKUP(B212,Acc_Cash!$A:$H,3,FALSE)),0,VLOOKUP(B212,Acc_Cash!$A:$H,3,FALSE))</f>
        <v>0</v>
      </c>
      <c r="AH212" s="402">
        <f t="shared" si="34"/>
        <v>-299400.61437299999</v>
      </c>
      <c r="AI212" s="402">
        <f>AH212-(IF(ISERROR(VLOOKUP(A212,'YTD Last'!$E$2:$Z$383,21,0)),0,VLOOKUP(A212,'YTD Last'!$E$2:$Z$383,21,0)))</f>
        <v>-183493.35117699997</v>
      </c>
      <c r="AJ212" s="402">
        <f>AH212-IF(ISERROR(VLOOKUP(A212,'QTD Last'!$A$2:$AH$600,34,0)),0,VLOOKUP(A212,'QTD Last'!$A$2:$AH$600,34,0))</f>
        <v>-1171.4661259999848</v>
      </c>
      <c r="AK212" s="402">
        <f>AH212-IF(ISERROR(VLOOKUP(A212,'MTD Last'!$A$2:$AH$600,34,0)),0,VLOOKUP(A212,'MTD Last'!$A$2:$AH$600,34,0))</f>
        <v>-1171.4661259999848</v>
      </c>
      <c r="AL212" s="402">
        <f t="shared" si="36"/>
        <v>-1171.4661259999848</v>
      </c>
      <c r="AM212" s="403" t="str">
        <f ca="1">ROUND((L212-Control!$C$3)/365,0)&amp;" Year"</f>
        <v>-9 Year</v>
      </c>
      <c r="AN212" s="45">
        <f t="shared" si="37"/>
        <v>6</v>
      </c>
      <c r="AO212" s="45" t="str">
        <f t="shared" si="38"/>
        <v>Code</v>
      </c>
      <c r="AP212" s="45">
        <f t="shared" si="35"/>
        <v>6</v>
      </c>
      <c r="AQ212" s="402">
        <f>AH212-(IF(ISERROR(VLOOKUP(A212,'WTD Last'!$A$1:$AQ$605,34,0)),0,VLOOKUP(A212,'WTD Last'!$A$1:$AQ$605,34,0)))</f>
        <v>-8948.9926899999846</v>
      </c>
      <c r="AR212" s="563">
        <f>R212-(IF(ISERROR(VLOOKUP(A212,'WTD Last'!$A$1:$AQ$605,18,0)),0,VLOOKUP(A212,'WTD Last'!$A$1:$AQ$605,18,0)))</f>
        <v>-1.6798149999999907</v>
      </c>
      <c r="AS212" s="402">
        <f>O212-(IF(ISERROR(VLOOKUP(A212,'WTD Last'!$A$1:$AQ$605,15,0)),0,VLOOKUP(A212,'WTD Last'!$A$1:$AQ$605,15,0)))</f>
        <v>-39.638895000000048</v>
      </c>
      <c r="AT212" s="402">
        <f t="shared" si="39"/>
        <v>-444.44444444444446</v>
      </c>
      <c r="AV212" s="564">
        <v>93161</v>
      </c>
      <c r="AW212" s="77"/>
      <c r="AX212" s="271"/>
    </row>
    <row r="213" spans="1:50">
      <c r="A213" s="77">
        <v>1550</v>
      </c>
      <c r="B213" s="77">
        <v>596</v>
      </c>
      <c r="C213" s="77" t="s">
        <v>27</v>
      </c>
      <c r="D213" s="77" t="s">
        <v>301</v>
      </c>
      <c r="E213" s="77" t="s">
        <v>335</v>
      </c>
      <c r="F213" s="77" t="s">
        <v>200</v>
      </c>
      <c r="G213" s="77" t="s">
        <v>477</v>
      </c>
      <c r="H213" s="77" t="s">
        <v>468</v>
      </c>
      <c r="I213" s="77" t="s">
        <v>405</v>
      </c>
      <c r="J213" s="454" t="s">
        <v>486</v>
      </c>
      <c r="K213" s="410">
        <v>36896</v>
      </c>
      <c r="L213" s="410">
        <v>38722</v>
      </c>
      <c r="M213" s="77" t="s">
        <v>30</v>
      </c>
      <c r="N213" s="271">
        <v>10000000</v>
      </c>
      <c r="O213" s="271">
        <v>-4193.3617020000002</v>
      </c>
      <c r="P213" s="411">
        <v>1.6</v>
      </c>
      <c r="Q213" s="271">
        <v>97.109323000000003</v>
      </c>
      <c r="R213" s="271">
        <v>97.010056000000006</v>
      </c>
      <c r="S213" s="411">
        <v>-6.6502562886848249E-2</v>
      </c>
      <c r="T213" s="271">
        <v>278.86930029455601</v>
      </c>
      <c r="U213" s="271">
        <v>1312.7133180000001</v>
      </c>
      <c r="V213" s="271">
        <v>0</v>
      </c>
      <c r="W213" s="271">
        <v>1591.5826182945561</v>
      </c>
      <c r="X213" s="271">
        <v>298229.148247</v>
      </c>
      <c r="Y213" s="271">
        <v>299400.61437299999</v>
      </c>
      <c r="Z213" s="271">
        <v>1171.4661259999848</v>
      </c>
      <c r="AA213" s="271">
        <v>-420.11649229457134</v>
      </c>
      <c r="AB213" s="271">
        <v>298229.148247</v>
      </c>
      <c r="AC213" s="271">
        <v>299400.61437299999</v>
      </c>
      <c r="AD213" s="271">
        <v>1171.4661259999848</v>
      </c>
      <c r="AF213" s="271">
        <v>-24143.279999265</v>
      </c>
      <c r="AG213" s="402">
        <f>IF(ISERROR(VLOOKUP(B213,Acc_Cash!$A:$H,3,FALSE)),0,VLOOKUP(B213,Acc_Cash!$A:$H,3,FALSE))</f>
        <v>0</v>
      </c>
      <c r="AH213" s="402">
        <f t="shared" si="34"/>
        <v>299400.61437299999</v>
      </c>
      <c r="AI213" s="402">
        <f>AH213-(IF(ISERROR(VLOOKUP(A213,'YTD Last'!$E$2:$Z$500,21,0)),0,VLOOKUP(A213,'YTD Last'!$E$2:$Z$500,21,0)))</f>
        <v>183493.35117699997</v>
      </c>
      <c r="AJ213" s="402">
        <f>AH213-IF(ISERROR(VLOOKUP(A213,'QTD Last'!$A$2:$AH$600,34,0)),0,VLOOKUP(A213,'QTD Last'!$A$2:$AH$600,34,0))</f>
        <v>1171.4661259999848</v>
      </c>
      <c r="AK213" s="402">
        <f>AH213-IF(ISERROR(VLOOKUP(A213,'MTD Last'!$A$2:$AH$600,34,0)),0,VLOOKUP(A213,'MTD Last'!$A$2:$AH$600,34,0))</f>
        <v>1171.4661259999848</v>
      </c>
      <c r="AL213" s="402">
        <f t="shared" si="36"/>
        <v>1171.4661259999848</v>
      </c>
      <c r="AM213" s="403" t="str">
        <f ca="1">ROUND((L213-Control!$C$3)/365,0)&amp;" Year"</f>
        <v>-9 Year</v>
      </c>
      <c r="AN213" s="45">
        <f t="shared" si="37"/>
        <v>6</v>
      </c>
      <c r="AO213" s="45" t="str">
        <f t="shared" si="38"/>
        <v>Code</v>
      </c>
      <c r="AP213" s="45">
        <f t="shared" si="35"/>
        <v>6</v>
      </c>
      <c r="AQ213" s="402">
        <f>AH213-(IF(ISERROR(VLOOKUP(A213,'WTD Last'!$A$1:$AQ$605,34,0)),0,VLOOKUP(A213,'WTD Last'!$A$1:$AQ$605,34,0)))</f>
        <v>8948.9926899999846</v>
      </c>
      <c r="AR213" s="563">
        <f>R213-(IF(ISERROR(VLOOKUP(A213,'WTD Last'!$A$1:$AQ$605,18,0)),0,VLOOKUP(A213,'WTD Last'!$A$1:$AQ$605,18,0)))</f>
        <v>-1.6798149999999907</v>
      </c>
      <c r="AS213" s="402">
        <f>O213-(IF(ISERROR(VLOOKUP(A213,'WTD Last'!$A$1:$AQ$605,15,0)),0,VLOOKUP(A213,'WTD Last'!$A$1:$AQ$605,15,0)))</f>
        <v>39.638895000000048</v>
      </c>
      <c r="AT213" s="402">
        <f t="shared" si="39"/>
        <v>444.44444444444446</v>
      </c>
      <c r="AV213" s="564">
        <v>93161</v>
      </c>
      <c r="AW213" s="77"/>
      <c r="AX213" s="271"/>
    </row>
    <row r="214" spans="1:50">
      <c r="A214" s="77">
        <v>1687</v>
      </c>
      <c r="B214" s="77">
        <v>895</v>
      </c>
      <c r="C214" s="77" t="s">
        <v>27</v>
      </c>
      <c r="D214" s="77" t="s">
        <v>28</v>
      </c>
      <c r="E214" s="77" t="s">
        <v>335</v>
      </c>
      <c r="F214" s="77" t="s">
        <v>200</v>
      </c>
      <c r="G214" s="77" t="s">
        <v>477</v>
      </c>
      <c r="H214" s="77" t="s">
        <v>468</v>
      </c>
      <c r="I214" s="77" t="s">
        <v>286</v>
      </c>
      <c r="J214" s="454" t="s">
        <v>470</v>
      </c>
      <c r="K214" s="410">
        <v>36965</v>
      </c>
      <c r="L214" s="410">
        <v>38791</v>
      </c>
      <c r="M214" s="77" t="s">
        <v>30</v>
      </c>
      <c r="N214" s="271">
        <v>5000000</v>
      </c>
      <c r="O214" s="271">
        <v>-2139.681603</v>
      </c>
      <c r="P214" s="411">
        <v>1.2</v>
      </c>
      <c r="Q214" s="271">
        <v>98.928151</v>
      </c>
      <c r="R214" s="271">
        <v>98.830944000000002</v>
      </c>
      <c r="S214" s="411">
        <v>-7.9354042766238517E-2</v>
      </c>
      <c r="T214" s="271">
        <v>169.79238543059577</v>
      </c>
      <c r="U214" s="271">
        <v>611.00990999999999</v>
      </c>
      <c r="V214" s="271">
        <v>0</v>
      </c>
      <c r="W214" s="271">
        <v>780.80229543059579</v>
      </c>
      <c r="X214" s="271">
        <v>47990.339042</v>
      </c>
      <c r="Y214" s="271">
        <v>48423.026817999998</v>
      </c>
      <c r="Z214" s="271">
        <v>432.68777599999885</v>
      </c>
      <c r="AA214" s="271">
        <v>-348.11451943059694</v>
      </c>
      <c r="AB214" s="271">
        <v>47990.339042</v>
      </c>
      <c r="AC214" s="271">
        <v>48423.026817999998</v>
      </c>
      <c r="AD214" s="271">
        <v>432.68777599999885</v>
      </c>
      <c r="AF214" s="271">
        <v>-12319.2168292725</v>
      </c>
      <c r="AG214" s="402">
        <f>IF(ISERROR(VLOOKUP(B214,Acc_Cash!$A:$H,3,FALSE)),0,VLOOKUP(B214,Acc_Cash!$A:$H,3,FALSE))</f>
        <v>0</v>
      </c>
      <c r="AH214" s="402">
        <f t="shared" si="34"/>
        <v>48423.026817999998</v>
      </c>
      <c r="AI214" s="402">
        <f>AH214-(IF(ISERROR(VLOOKUP(A214,'YTD Last'!$E$2:$Z$500,21,0)),0,VLOOKUP(A214,'YTD Last'!$E$2:$Z$500,21,0)))</f>
        <v>48423.026817999998</v>
      </c>
      <c r="AJ214" s="402">
        <f>AH214-IF(ISERROR(VLOOKUP(A214,'QTD Last'!$A$2:$AH$600,34,0)),0,VLOOKUP(A214,'QTD Last'!$A$2:$AH$600,34,0))</f>
        <v>432.68777599999885</v>
      </c>
      <c r="AK214" s="402">
        <f>AH214-IF(ISERROR(VLOOKUP(A214,'MTD Last'!$A$2:$AH$600,34,0)),0,VLOOKUP(A214,'MTD Last'!$A$2:$AH$600,34,0))</f>
        <v>432.68777599999885</v>
      </c>
      <c r="AL214" s="402">
        <f t="shared" si="36"/>
        <v>432.68777599999885</v>
      </c>
      <c r="AM214" s="403" t="str">
        <f ca="1">ROUND((L214-Control!$C$3)/365,0)&amp;" Year"</f>
        <v>-8 Year</v>
      </c>
      <c r="AN214" s="45">
        <f t="shared" si="37"/>
        <v>6</v>
      </c>
      <c r="AO214" s="45" t="str">
        <f t="shared" si="38"/>
        <v>Code</v>
      </c>
      <c r="AP214" s="45">
        <f t="shared" si="35"/>
        <v>6</v>
      </c>
      <c r="AQ214" s="402">
        <f>AH214-(IF(ISERROR(VLOOKUP(A214,'WTD Last'!$A$1:$AQ$605,34,0)),0,VLOOKUP(A214,'WTD Last'!$A$1:$AQ$605,34,0)))</f>
        <v>4618.9716629999966</v>
      </c>
      <c r="AR214" s="563">
        <f>R214-(IF(ISERROR(VLOOKUP(A214,'WTD Last'!$A$1:$AQ$605,18,0)),0,VLOOKUP(A214,'WTD Last'!$A$1:$AQ$605,18,0)))</f>
        <v>-1.6615939999999938</v>
      </c>
      <c r="AS214" s="402">
        <f>O214-(IF(ISERROR(VLOOKUP(A214,'WTD Last'!$A$1:$AQ$605,15,0)),0,VLOOKUP(A214,'WTD Last'!$A$1:$AQ$605,15,0)))</f>
        <v>20.571723999999904</v>
      </c>
      <c r="AT214" s="402">
        <f t="shared" si="39"/>
        <v>166.66666666666666</v>
      </c>
      <c r="AU214" s="564">
        <v>89135</v>
      </c>
      <c r="AV214" s="564">
        <v>93161</v>
      </c>
      <c r="AW214" s="77"/>
      <c r="AX214" s="271"/>
    </row>
    <row r="215" spans="1:50">
      <c r="A215" s="77">
        <v>1747</v>
      </c>
      <c r="B215" s="77">
        <v>953</v>
      </c>
      <c r="C215" s="77" t="s">
        <v>27</v>
      </c>
      <c r="D215" s="77" t="s">
        <v>28</v>
      </c>
      <c r="E215" s="77" t="s">
        <v>335</v>
      </c>
      <c r="F215" s="77" t="s">
        <v>200</v>
      </c>
      <c r="G215" s="77" t="s">
        <v>477</v>
      </c>
      <c r="H215" s="77" t="s">
        <v>468</v>
      </c>
      <c r="I215" s="77" t="s">
        <v>451</v>
      </c>
      <c r="J215" s="454" t="s">
        <v>470</v>
      </c>
      <c r="K215" s="410">
        <v>36984</v>
      </c>
      <c r="L215" s="410">
        <v>38810</v>
      </c>
      <c r="M215" s="77" t="s">
        <v>30</v>
      </c>
      <c r="N215" s="271">
        <v>-5000000</v>
      </c>
      <c r="O215" s="271">
        <v>2143.3643750000001</v>
      </c>
      <c r="P215" s="411">
        <v>1</v>
      </c>
      <c r="Q215" s="271">
        <v>99.437693999999993</v>
      </c>
      <c r="R215" s="271">
        <v>99.342145000000002</v>
      </c>
      <c r="S215" s="411">
        <v>-8.6333582643582554E-2</v>
      </c>
      <c r="T215" s="271">
        <v>-185.04432540437318</v>
      </c>
      <c r="U215" s="271">
        <v>-586.58417700000007</v>
      </c>
      <c r="V215" s="271">
        <v>0</v>
      </c>
      <c r="W215" s="271">
        <v>-771.62850240437319</v>
      </c>
      <c r="X215" s="271">
        <v>-1206.553091</v>
      </c>
      <c r="Y215" s="271">
        <v>-1552.2992569999999</v>
      </c>
      <c r="Z215" s="271">
        <v>-345.7461659999999</v>
      </c>
      <c r="AA215" s="271">
        <v>425.88233640437329</v>
      </c>
      <c r="AB215" s="271">
        <v>-1206.553091</v>
      </c>
      <c r="AC215" s="271">
        <v>-1552.2992569999999</v>
      </c>
      <c r="AD215" s="271">
        <v>-345.7461659999999</v>
      </c>
      <c r="AF215" s="271">
        <v>12340.420389062499</v>
      </c>
      <c r="AG215" s="402">
        <f>IF(ISERROR(VLOOKUP(B215,Acc_Cash!$A:$H,3,FALSE)),0,VLOOKUP(B215,Acc_Cash!$A:$H,3,FALSE))</f>
        <v>0</v>
      </c>
      <c r="AH215" s="402">
        <f t="shared" si="34"/>
        <v>-1552.2992569999999</v>
      </c>
      <c r="AI215" s="402">
        <f>AH215-(IF(ISERROR(VLOOKUP(A215,'YTD Last'!$E$2:$Z$500,21,0)),0,VLOOKUP(A215,'YTD Last'!$E$2:$Z$500,21,0)))</f>
        <v>-1552.2992569999999</v>
      </c>
      <c r="AJ215" s="402">
        <f>AH215-IF(ISERROR(VLOOKUP(A215,'QTD Last'!$A$2:$AH$600,34,0)),0,VLOOKUP(A215,'QTD Last'!$A$2:$AH$600,34,0))</f>
        <v>-345.7461659999999</v>
      </c>
      <c r="AK215" s="402">
        <f>AH215-IF(ISERROR(VLOOKUP(A215,'MTD Last'!$A$2:$AH$600,34,0)),0,VLOOKUP(A215,'MTD Last'!$A$2:$AH$600,34,0))</f>
        <v>-345.7461659999999</v>
      </c>
      <c r="AL215" s="402">
        <f t="shared" si="36"/>
        <v>-345.7461659999999</v>
      </c>
      <c r="AM215" s="403" t="str">
        <f ca="1">ROUND((L215-Control!$C$3)/365,0)&amp;" Year"</f>
        <v>-8 Year</v>
      </c>
      <c r="AN215" s="45">
        <f t="shared" si="37"/>
        <v>6</v>
      </c>
      <c r="AO215" s="45" t="str">
        <f t="shared" si="38"/>
        <v>Code</v>
      </c>
      <c r="AP215" s="45">
        <f t="shared" si="35"/>
        <v>6</v>
      </c>
      <c r="AQ215" s="402">
        <f>AH215-(IF(ISERROR(VLOOKUP(A215,'WTD Last'!$A$1:$AQ$605,34,0)),0,VLOOKUP(A215,'WTD Last'!$A$1:$AQ$605,34,0)))</f>
        <v>-1552.2992569999999</v>
      </c>
      <c r="AR215" s="563">
        <f>R215-(IF(ISERROR(VLOOKUP(A215,'WTD Last'!$A$1:$AQ$605,18,0)),0,VLOOKUP(A215,'WTD Last'!$A$1:$AQ$605,18,0)))</f>
        <v>99.342145000000002</v>
      </c>
      <c r="AS215" s="402">
        <f>O215-(IF(ISERROR(VLOOKUP(A215,'WTD Last'!$A$1:$AQ$605,15,0)),0,VLOOKUP(A215,'WTD Last'!$A$1:$AQ$605,15,0)))</f>
        <v>2143.3643750000001</v>
      </c>
      <c r="AT215" s="402">
        <f t="shared" si="39"/>
        <v>-138.88888888888889</v>
      </c>
      <c r="AU215" s="564">
        <v>93466</v>
      </c>
      <c r="AV215" s="564">
        <v>93161</v>
      </c>
      <c r="AW215" s="77"/>
      <c r="AX215" s="271"/>
    </row>
    <row r="216" spans="1:50">
      <c r="A216" s="77">
        <v>1315</v>
      </c>
      <c r="B216" s="77">
        <v>475</v>
      </c>
      <c r="C216" s="77" t="s">
        <v>27</v>
      </c>
      <c r="D216" s="77" t="s">
        <v>28</v>
      </c>
      <c r="E216" s="77" t="s">
        <v>336</v>
      </c>
      <c r="F216" s="77" t="s">
        <v>200</v>
      </c>
      <c r="G216" s="77" t="s">
        <v>477</v>
      </c>
      <c r="H216" s="77" t="s">
        <v>468</v>
      </c>
      <c r="I216" s="77" t="s">
        <v>405</v>
      </c>
      <c r="J216" s="454" t="s">
        <v>481</v>
      </c>
      <c r="K216" s="410">
        <v>36896</v>
      </c>
      <c r="L216" s="410">
        <v>38722</v>
      </c>
      <c r="M216" s="77" t="s">
        <v>30</v>
      </c>
      <c r="N216" s="271">
        <v>-10000000</v>
      </c>
      <c r="O216" s="271">
        <v>4049.6843170000002</v>
      </c>
      <c r="P216" s="411">
        <v>0.65</v>
      </c>
      <c r="Q216" s="271">
        <v>86.340196000000006</v>
      </c>
      <c r="R216" s="271">
        <v>85.751718999999994</v>
      </c>
      <c r="S216" s="411">
        <v>-0.55911795616468996</v>
      </c>
      <c r="T216" s="271">
        <v>-2264.2512184332386</v>
      </c>
      <c r="U216" s="271">
        <v>-840.85127999999986</v>
      </c>
      <c r="V216" s="271">
        <v>0</v>
      </c>
      <c r="W216" s="271">
        <v>-3105.1024984332385</v>
      </c>
      <c r="X216" s="271">
        <v>72411.777067999996</v>
      </c>
      <c r="Y216" s="271">
        <v>69907.638850999996</v>
      </c>
      <c r="Z216" s="271">
        <v>-2504.1382169999997</v>
      </c>
      <c r="AA216" s="271">
        <v>600.96428143323874</v>
      </c>
      <c r="AB216" s="271">
        <v>72411.777067999996</v>
      </c>
      <c r="AC216" s="271">
        <v>69907.638850999996</v>
      </c>
      <c r="AD216" s="271">
        <v>-2504.1382169999997</v>
      </c>
      <c r="AF216" s="271">
        <v>23316.057455127502</v>
      </c>
      <c r="AG216" s="402">
        <f>IF(ISERROR(VLOOKUP(B216,Acc_Cash!$A:$H,3,FALSE)),0,VLOOKUP(B216,Acc_Cash!$A:$H,3,FALSE))</f>
        <v>0</v>
      </c>
      <c r="AH216" s="402">
        <f t="shared" si="34"/>
        <v>69907.638850999996</v>
      </c>
      <c r="AI216" s="402">
        <f>AH216-(IF(ISERROR(VLOOKUP(A216,'YTD Last'!$E$2:$Z$500,21,0)),0,VLOOKUP(A216,'YTD Last'!$E$2:$Z$500,21,0)))</f>
        <v>64088.565526999999</v>
      </c>
      <c r="AJ216" s="402">
        <f>AH216-IF(ISERROR(VLOOKUP(A216,'QTD Last'!$A$2:$AH$600,34,0)),0,VLOOKUP(A216,'QTD Last'!$A$2:$AH$600,34,0))</f>
        <v>-2504.1382169999997</v>
      </c>
      <c r="AK216" s="402">
        <f>AH216-IF(ISERROR(VLOOKUP(A216,'MTD Last'!$A$2:$AH$600,34,0)),0,VLOOKUP(A216,'MTD Last'!$A$2:$AH$600,34,0))</f>
        <v>-2504.1382169999997</v>
      </c>
      <c r="AL216" s="402">
        <f t="shared" si="36"/>
        <v>-2504.1382169999997</v>
      </c>
      <c r="AM216" s="403" t="str">
        <f ca="1">ROUND((L216-Control!$C$3)/365,0)&amp;" Year"</f>
        <v>-9 Year</v>
      </c>
      <c r="AN216" s="45">
        <f t="shared" si="37"/>
        <v>6</v>
      </c>
      <c r="AO216" s="45" t="str">
        <f t="shared" si="38"/>
        <v>Code</v>
      </c>
      <c r="AP216" s="45">
        <f t="shared" si="35"/>
        <v>6</v>
      </c>
      <c r="AQ216" s="402">
        <f>AH216-(IF(ISERROR(VLOOKUP(A216,'WTD Last'!$A$1:$AQ$605,34,0)),0,VLOOKUP(A216,'WTD Last'!$A$1:$AQ$605,34,0)))</f>
        <v>-17202.298930999998</v>
      </c>
      <c r="AR216" s="563">
        <f>R216-(IF(ISERROR(VLOOKUP(A216,'WTD Last'!$A$1:$AQ$605,18,0)),0,VLOOKUP(A216,'WTD Last'!$A$1:$AQ$605,18,0)))</f>
        <v>-3.669511</v>
      </c>
      <c r="AS216" s="402">
        <f>O216-(IF(ISERROR(VLOOKUP(A216,'WTD Last'!$A$1:$AQ$605,15,0)),0,VLOOKUP(A216,'WTD Last'!$A$1:$AQ$605,15,0)))</f>
        <v>-36.904351000000133</v>
      </c>
      <c r="AT216" s="402">
        <f t="shared" si="39"/>
        <v>-180.55555555555557</v>
      </c>
      <c r="AV216" s="564">
        <v>30711</v>
      </c>
      <c r="AW216" s="77"/>
      <c r="AX216" s="271"/>
    </row>
    <row r="217" spans="1:50">
      <c r="A217" s="77">
        <v>1506</v>
      </c>
      <c r="B217" s="77">
        <v>556</v>
      </c>
      <c r="C217" s="77" t="s">
        <v>27</v>
      </c>
      <c r="D217" s="77" t="s">
        <v>301</v>
      </c>
      <c r="E217" s="77" t="s">
        <v>336</v>
      </c>
      <c r="F217" s="77" t="s">
        <v>200</v>
      </c>
      <c r="G217" s="77" t="s">
        <v>477</v>
      </c>
      <c r="H217" s="77" t="s">
        <v>468</v>
      </c>
      <c r="I217" s="77" t="s">
        <v>405</v>
      </c>
      <c r="J217" s="454" t="s">
        <v>486</v>
      </c>
      <c r="K217" s="410">
        <v>36896</v>
      </c>
      <c r="L217" s="410">
        <v>38722</v>
      </c>
      <c r="M217" s="77" t="s">
        <v>30</v>
      </c>
      <c r="N217" s="271">
        <v>10000000</v>
      </c>
      <c r="O217" s="271">
        <v>-4049.6843170000002</v>
      </c>
      <c r="P217" s="411">
        <v>0.65</v>
      </c>
      <c r="Q217" s="271">
        <v>86.340196000000006</v>
      </c>
      <c r="R217" s="271">
        <v>85.751718999999994</v>
      </c>
      <c r="S217" s="411">
        <v>-0.55911795616468996</v>
      </c>
      <c r="T217" s="271">
        <v>2264.2512184332386</v>
      </c>
      <c r="U217" s="271">
        <v>840.85127999999986</v>
      </c>
      <c r="V217" s="271">
        <v>0</v>
      </c>
      <c r="W217" s="271">
        <v>3105.1024984332385</v>
      </c>
      <c r="X217" s="271">
        <v>-72411.777067999996</v>
      </c>
      <c r="Y217" s="271">
        <v>-69907.638850999996</v>
      </c>
      <c r="Z217" s="271">
        <v>2504.1382169999997</v>
      </c>
      <c r="AA217" s="271">
        <v>-600.96428143323874</v>
      </c>
      <c r="AB217" s="271">
        <v>-72411.777067999996</v>
      </c>
      <c r="AC217" s="271">
        <v>-69907.638850999996</v>
      </c>
      <c r="AD217" s="271">
        <v>2504.1382169999997</v>
      </c>
      <c r="AF217" s="271">
        <v>-23316.057455127502</v>
      </c>
      <c r="AG217" s="402">
        <f>IF(ISERROR(VLOOKUP(B217,Acc_Cash!$A:$H,3,FALSE)),0,VLOOKUP(B217,Acc_Cash!$A:$H,3,FALSE))</f>
        <v>0</v>
      </c>
      <c r="AH217" s="402">
        <f t="shared" si="34"/>
        <v>-69907.638850999996</v>
      </c>
      <c r="AI217" s="402">
        <f>AH217-(IF(ISERROR(VLOOKUP(A217,'YTD Last'!$E$2:$Z$500,21,0)),0,VLOOKUP(A217,'YTD Last'!$E$2:$Z$500,21,0)))</f>
        <v>-64088.565526999999</v>
      </c>
      <c r="AJ217" s="402">
        <f>AH217-IF(ISERROR(VLOOKUP(A217,'QTD Last'!$A$2:$AH$600,34,0)),0,VLOOKUP(A217,'QTD Last'!$A$2:$AH$600,34,0))</f>
        <v>2504.1382169999997</v>
      </c>
      <c r="AK217" s="402">
        <f>AH217-IF(ISERROR(VLOOKUP(A217,'MTD Last'!$A$2:$AH$600,34,0)),0,VLOOKUP(A217,'MTD Last'!$A$2:$AH$600,34,0))</f>
        <v>2504.1382169999997</v>
      </c>
      <c r="AL217" s="402">
        <f t="shared" si="36"/>
        <v>2504.1382169999997</v>
      </c>
      <c r="AM217" s="403" t="str">
        <f ca="1">ROUND((L217-Control!$C$3)/365,0)&amp;" Year"</f>
        <v>-9 Year</v>
      </c>
      <c r="AN217" s="45">
        <f t="shared" si="37"/>
        <v>6</v>
      </c>
      <c r="AO217" s="45" t="str">
        <f t="shared" si="38"/>
        <v>Code</v>
      </c>
      <c r="AP217" s="45">
        <f t="shared" si="35"/>
        <v>6</v>
      </c>
      <c r="AQ217" s="402">
        <f>AH217-(IF(ISERROR(VLOOKUP(A217,'WTD Last'!$A$1:$AQ$605,34,0)),0,VLOOKUP(A217,'WTD Last'!$A$1:$AQ$605,34,0)))</f>
        <v>17202.298930999998</v>
      </c>
      <c r="AR217" s="563">
        <f>R217-(IF(ISERROR(VLOOKUP(A217,'WTD Last'!$A$1:$AQ$605,18,0)),0,VLOOKUP(A217,'WTD Last'!$A$1:$AQ$605,18,0)))</f>
        <v>-3.669511</v>
      </c>
      <c r="AS217" s="402">
        <f>O217-(IF(ISERROR(VLOOKUP(A217,'WTD Last'!$A$1:$AQ$605,15,0)),0,VLOOKUP(A217,'WTD Last'!$A$1:$AQ$605,15,0)))</f>
        <v>36.904351000000133</v>
      </c>
      <c r="AT217" s="402">
        <f t="shared" si="39"/>
        <v>180.55555555555557</v>
      </c>
      <c r="AV217" s="564">
        <v>30711</v>
      </c>
      <c r="AW217" s="77"/>
      <c r="AX217" s="271"/>
    </row>
    <row r="218" spans="1:50">
      <c r="A218" s="77">
        <v>1316</v>
      </c>
      <c r="B218" s="77">
        <v>476</v>
      </c>
      <c r="C218" s="77" t="s">
        <v>27</v>
      </c>
      <c r="D218" s="77" t="s">
        <v>28</v>
      </c>
      <c r="E218" s="77" t="s">
        <v>337</v>
      </c>
      <c r="F218" s="77" t="s">
        <v>197</v>
      </c>
      <c r="G218" s="77" t="s">
        <v>485</v>
      </c>
      <c r="H218" s="77" t="s">
        <v>468</v>
      </c>
      <c r="I218" s="77" t="s">
        <v>405</v>
      </c>
      <c r="J218" s="454" t="s">
        <v>481</v>
      </c>
      <c r="K218" s="410">
        <v>36896</v>
      </c>
      <c r="L218" s="410">
        <v>38722</v>
      </c>
      <c r="M218" s="77" t="s">
        <v>30</v>
      </c>
      <c r="N218" s="271">
        <v>-10000000</v>
      </c>
      <c r="O218" s="271">
        <v>4126.2758700000004</v>
      </c>
      <c r="P218" s="411">
        <v>1.9</v>
      </c>
      <c r="Q218" s="271">
        <v>248.15962200000001</v>
      </c>
      <c r="R218" s="271">
        <v>247.22813199999999</v>
      </c>
      <c r="S218" s="411">
        <v>-0.74494561502200185</v>
      </c>
      <c r="T218" s="271">
        <v>-3073.8511157275962</v>
      </c>
      <c r="U218" s="271">
        <v>-2482.1030069999997</v>
      </c>
      <c r="V218" s="271">
        <v>0</v>
      </c>
      <c r="W218" s="271">
        <v>-5555.9541227275959</v>
      </c>
      <c r="X218" s="271">
        <v>183924.300445</v>
      </c>
      <c r="Y218" s="271">
        <v>180025.93939799999</v>
      </c>
      <c r="Z218" s="271">
        <v>-3898.3610470000131</v>
      </c>
      <c r="AA218" s="271">
        <v>1657.5930757275828</v>
      </c>
      <c r="AB218" s="271">
        <v>183924.300445</v>
      </c>
      <c r="AC218" s="271">
        <v>180025.93939799999</v>
      </c>
      <c r="AD218" s="271">
        <v>-3898.3610470000131</v>
      </c>
      <c r="AF218" s="271">
        <v>51586.700926740014</v>
      </c>
      <c r="AG218" s="402">
        <f>IF(ISERROR(VLOOKUP(B218,Acc_Cash!$A:$H,3,FALSE)),0,VLOOKUP(B218,Acc_Cash!$A:$H,3,FALSE))</f>
        <v>0</v>
      </c>
      <c r="AH218" s="402">
        <f t="shared" si="34"/>
        <v>180025.93939799999</v>
      </c>
      <c r="AI218" s="402">
        <f>AH218-(IF(ISERROR(VLOOKUP(A218,'YTD Last'!$E$2:$Z$500,21,0)),0,VLOOKUP(A218,'YTD Last'!$E$2:$Z$500,21,0)))</f>
        <v>-224250.30264800004</v>
      </c>
      <c r="AJ218" s="402">
        <f>AH218-IF(ISERROR(VLOOKUP(A218,'QTD Last'!$A$2:$AH$600,34,0)),0,VLOOKUP(A218,'QTD Last'!$A$2:$AH$600,34,0))</f>
        <v>-3898.3610470000131</v>
      </c>
      <c r="AK218" s="402">
        <f>AH218-IF(ISERROR(VLOOKUP(A218,'MTD Last'!$A$2:$AH$600,34,0)),0,VLOOKUP(A218,'MTD Last'!$A$2:$AH$600,34,0))</f>
        <v>-3898.3610470000131</v>
      </c>
      <c r="AL218" s="402">
        <f t="shared" si="36"/>
        <v>-3898.3610470000131</v>
      </c>
      <c r="AM218" s="403" t="str">
        <f ca="1">ROUND((L218-Control!$C$3)/365,0)&amp;" Year"</f>
        <v>-9 Year</v>
      </c>
      <c r="AN218" s="45" t="str">
        <f t="shared" si="37"/>
        <v>Code</v>
      </c>
      <c r="AO218" s="45">
        <f t="shared" si="38"/>
        <v>10</v>
      </c>
      <c r="AP218" s="45">
        <f t="shared" si="35"/>
        <v>10</v>
      </c>
      <c r="AQ218" s="402">
        <f>AH218-(IF(ISERROR(VLOOKUP(A218,'WTD Last'!$A$1:$AQ$605,34,0)),0,VLOOKUP(A218,'WTD Last'!$A$1:$AQ$605,34,0)))</f>
        <v>-26417.130680000002</v>
      </c>
      <c r="AR218" s="563">
        <f>R218-(IF(ISERROR(VLOOKUP(A218,'WTD Last'!$A$1:$AQ$605,18,0)),0,VLOOKUP(A218,'WTD Last'!$A$1:$AQ$605,18,0)))</f>
        <v>-5.2833980000000054</v>
      </c>
      <c r="AS218" s="402">
        <f>O218-(IF(ISERROR(VLOOKUP(A218,'WTD Last'!$A$1:$AQ$605,15,0)),0,VLOOKUP(A218,'WTD Last'!$A$1:$AQ$605,15,0)))</f>
        <v>-37.861898999999539</v>
      </c>
      <c r="AT218" s="402">
        <f t="shared" si="39"/>
        <v>-527.77777777777783</v>
      </c>
      <c r="AV218" s="564">
        <v>8774</v>
      </c>
      <c r="AW218" s="77"/>
      <c r="AX218" s="271"/>
    </row>
    <row r="219" spans="1:50">
      <c r="A219" s="77">
        <v>1507</v>
      </c>
      <c r="B219" s="77">
        <v>557</v>
      </c>
      <c r="C219" s="77" t="s">
        <v>27</v>
      </c>
      <c r="D219" s="77" t="s">
        <v>301</v>
      </c>
      <c r="E219" s="77" t="s">
        <v>337</v>
      </c>
      <c r="F219" s="77" t="s">
        <v>197</v>
      </c>
      <c r="G219" s="77" t="s">
        <v>485</v>
      </c>
      <c r="H219" s="77" t="s">
        <v>468</v>
      </c>
      <c r="I219" s="77" t="s">
        <v>405</v>
      </c>
      <c r="J219" s="454" t="s">
        <v>486</v>
      </c>
      <c r="K219" s="410">
        <v>36896</v>
      </c>
      <c r="L219" s="410">
        <v>38722</v>
      </c>
      <c r="M219" s="77" t="s">
        <v>30</v>
      </c>
      <c r="N219" s="271">
        <v>10000000</v>
      </c>
      <c r="O219" s="271">
        <v>-4126.2758700000004</v>
      </c>
      <c r="P219" s="411">
        <v>1.9</v>
      </c>
      <c r="Q219" s="271">
        <v>248.15962200000001</v>
      </c>
      <c r="R219" s="271">
        <v>247.22813199999999</v>
      </c>
      <c r="S219" s="411">
        <v>-0.74494561502200185</v>
      </c>
      <c r="T219" s="271">
        <v>3073.8511157275962</v>
      </c>
      <c r="U219" s="271">
        <v>2482.1030069999997</v>
      </c>
      <c r="V219" s="271">
        <v>0</v>
      </c>
      <c r="W219" s="271">
        <v>5555.9541227275959</v>
      </c>
      <c r="X219" s="271">
        <v>-183924.300445</v>
      </c>
      <c r="Y219" s="271">
        <v>-180025.93939799999</v>
      </c>
      <c r="Z219" s="271">
        <v>3898.3610470000131</v>
      </c>
      <c r="AA219" s="271">
        <v>-1657.5930757275828</v>
      </c>
      <c r="AB219" s="271">
        <v>-183924.300445</v>
      </c>
      <c r="AC219" s="271">
        <v>-180025.93939799999</v>
      </c>
      <c r="AD219" s="271">
        <v>3898.3610470000131</v>
      </c>
      <c r="AF219" s="271">
        <v>-51586.700926740014</v>
      </c>
      <c r="AG219" s="402">
        <f>IF(ISERROR(VLOOKUP(B219,Acc_Cash!$A:$H,3,FALSE)),0,VLOOKUP(B219,Acc_Cash!$A:$H,3,FALSE))</f>
        <v>0</v>
      </c>
      <c r="AH219" s="402">
        <f t="shared" si="34"/>
        <v>-180025.93939799999</v>
      </c>
      <c r="AI219" s="402">
        <f>AH219-(IF(ISERROR(VLOOKUP(A219,'YTD Last'!$E$2:$Z$500,21,0)),0,VLOOKUP(A219,'YTD Last'!$E$2:$Z$500,21,0)))</f>
        <v>224250.30264800004</v>
      </c>
      <c r="AJ219" s="402">
        <f>AH219-IF(ISERROR(VLOOKUP(A219,'QTD Last'!$A$2:$AH$600,34,0)),0,VLOOKUP(A219,'QTD Last'!$A$2:$AH$600,34,0))</f>
        <v>3898.3610470000131</v>
      </c>
      <c r="AK219" s="402">
        <f>AH219-IF(ISERROR(VLOOKUP(A219,'MTD Last'!$A$2:$AH$600,34,0)),0,VLOOKUP(A219,'MTD Last'!$A$2:$AH$600,34,0))</f>
        <v>3898.3610470000131</v>
      </c>
      <c r="AL219" s="402">
        <f t="shared" si="36"/>
        <v>3898.3610470000131</v>
      </c>
      <c r="AM219" s="403" t="str">
        <f ca="1">ROUND((L219-Control!$C$3)/365,0)&amp;" Year"</f>
        <v>-9 Year</v>
      </c>
      <c r="AN219" s="45" t="str">
        <f t="shared" si="37"/>
        <v>Code</v>
      </c>
      <c r="AO219" s="45">
        <f t="shared" si="38"/>
        <v>10</v>
      </c>
      <c r="AP219" s="45">
        <f t="shared" si="35"/>
        <v>10</v>
      </c>
      <c r="AQ219" s="402">
        <f>AH219-(IF(ISERROR(VLOOKUP(A219,'WTD Last'!$A$1:$AQ$605,34,0)),0,VLOOKUP(A219,'WTD Last'!$A$1:$AQ$605,34,0)))</f>
        <v>26417.130680000002</v>
      </c>
      <c r="AR219" s="563">
        <f>R219-(IF(ISERROR(VLOOKUP(A219,'WTD Last'!$A$1:$AQ$605,18,0)),0,VLOOKUP(A219,'WTD Last'!$A$1:$AQ$605,18,0)))</f>
        <v>-5.2833980000000054</v>
      </c>
      <c r="AS219" s="402">
        <f>O219-(IF(ISERROR(VLOOKUP(A219,'WTD Last'!$A$1:$AQ$605,15,0)),0,VLOOKUP(A219,'WTD Last'!$A$1:$AQ$605,15,0)))</f>
        <v>37.861898999999539</v>
      </c>
      <c r="AT219" s="402">
        <f t="shared" si="39"/>
        <v>527.77777777777783</v>
      </c>
      <c r="AV219" s="564">
        <v>8774</v>
      </c>
      <c r="AW219" s="77"/>
      <c r="AX219" s="271"/>
    </row>
    <row r="220" spans="1:50">
      <c r="A220" s="77">
        <v>1624</v>
      </c>
      <c r="B220" s="77">
        <v>824</v>
      </c>
      <c r="C220" s="77" t="s">
        <v>27</v>
      </c>
      <c r="D220" s="77" t="s">
        <v>28</v>
      </c>
      <c r="E220" s="77" t="s">
        <v>337</v>
      </c>
      <c r="F220" s="77" t="s">
        <v>197</v>
      </c>
      <c r="G220" s="77" t="s">
        <v>485</v>
      </c>
      <c r="H220" s="77" t="s">
        <v>468</v>
      </c>
      <c r="I220" s="77" t="s">
        <v>97</v>
      </c>
      <c r="J220" s="454" t="s">
        <v>481</v>
      </c>
      <c r="K220" s="410">
        <v>36910</v>
      </c>
      <c r="L220" s="410">
        <v>38736</v>
      </c>
      <c r="M220" s="77" t="s">
        <v>30</v>
      </c>
      <c r="N220" s="271">
        <v>10000000</v>
      </c>
      <c r="O220" s="271">
        <v>-4265.7109129999999</v>
      </c>
      <c r="P220" s="411">
        <v>2.8</v>
      </c>
      <c r="Q220" s="271">
        <v>248.84653800000001</v>
      </c>
      <c r="R220" s="271">
        <v>247.91709499999999</v>
      </c>
      <c r="S220" s="411">
        <v>-0.74420168521937391</v>
      </c>
      <c r="T220" s="271">
        <v>3174.549250113274</v>
      </c>
      <c r="U220" s="271">
        <v>2745.8661090000001</v>
      </c>
      <c r="V220" s="271">
        <v>0</v>
      </c>
      <c r="W220" s="271">
        <v>5920.4153591132745</v>
      </c>
      <c r="X220" s="271">
        <v>181682.82873899999</v>
      </c>
      <c r="Y220" s="271">
        <v>186370.691605</v>
      </c>
      <c r="Z220" s="271">
        <v>4687.8628660000104</v>
      </c>
      <c r="AA220" s="271">
        <v>-1232.5524931132641</v>
      </c>
      <c r="AB220" s="271">
        <v>181682.82873899999</v>
      </c>
      <c r="AC220" s="271">
        <v>186370.691605</v>
      </c>
      <c r="AD220" s="271">
        <v>4687.8628660000104</v>
      </c>
      <c r="AF220" s="271">
        <v>-53329.917834326006</v>
      </c>
      <c r="AG220" s="402">
        <f>IF(ISERROR(VLOOKUP(B220,Acc_Cash!$A:$H,3,FALSE)),0,VLOOKUP(B220,Acc_Cash!$A:$H,3,FALSE))</f>
        <v>0</v>
      </c>
      <c r="AH220" s="402">
        <f t="shared" si="34"/>
        <v>186370.691605</v>
      </c>
      <c r="AI220" s="402">
        <f>AH220-(IF(ISERROR(VLOOKUP(A220,'YTD Last'!$E$2:$Z$500,21,0)),0,VLOOKUP(A220,'YTD Last'!$E$2:$Z$500,21,0)))</f>
        <v>186370.691605</v>
      </c>
      <c r="AJ220" s="402">
        <f>AH220-IF(ISERROR(VLOOKUP(A220,'QTD Last'!$A$2:$AH$600,34,0)),0,VLOOKUP(A220,'QTD Last'!$A$2:$AH$600,34,0))</f>
        <v>4687.8628660000104</v>
      </c>
      <c r="AK220" s="402">
        <f>AH220-IF(ISERROR(VLOOKUP(A220,'MTD Last'!$A$2:$AH$600,34,0)),0,VLOOKUP(A220,'MTD Last'!$A$2:$AH$600,34,0))</f>
        <v>4687.8628660000104</v>
      </c>
      <c r="AL220" s="402">
        <f t="shared" si="36"/>
        <v>4687.8628660000104</v>
      </c>
      <c r="AM220" s="403" t="str">
        <f ca="1">ROUND((L220-Control!$C$3)/365,0)&amp;" Year"</f>
        <v>-9 Year</v>
      </c>
      <c r="AN220" s="45" t="str">
        <f t="shared" si="37"/>
        <v>Code</v>
      </c>
      <c r="AO220" s="45">
        <f t="shared" si="38"/>
        <v>10</v>
      </c>
      <c r="AP220" s="45">
        <f t="shared" si="35"/>
        <v>10</v>
      </c>
      <c r="AQ220" s="402">
        <f>AH220-(IF(ISERROR(VLOOKUP(A220,'WTD Last'!$A$1:$AQ$605,34,0)),0,VLOOKUP(A220,'WTD Last'!$A$1:$AQ$605,34,0)))</f>
        <v>26766.031913000013</v>
      </c>
      <c r="AR220" s="563">
        <f>R220-(IF(ISERROR(VLOOKUP(A220,'WTD Last'!$A$1:$AQ$605,18,0)),0,VLOOKUP(A220,'WTD Last'!$A$1:$AQ$605,18,0)))</f>
        <v>-5.2765190000000075</v>
      </c>
      <c r="AS220" s="402">
        <f>O220-(IF(ISERROR(VLOOKUP(A220,'WTD Last'!$A$1:$AQ$605,15,0)),0,VLOOKUP(A220,'WTD Last'!$A$1:$AQ$605,15,0)))</f>
        <v>39.660993000000417</v>
      </c>
      <c r="AT220" s="402">
        <f t="shared" si="39"/>
        <v>777.77777777777783</v>
      </c>
      <c r="AU220" s="564">
        <v>122</v>
      </c>
      <c r="AV220" s="564">
        <v>8774</v>
      </c>
      <c r="AW220" s="77"/>
      <c r="AX220" s="271"/>
    </row>
    <row r="221" spans="1:50">
      <c r="A221" s="77">
        <v>1317</v>
      </c>
      <c r="B221" s="77">
        <v>477</v>
      </c>
      <c r="C221" s="77" t="s">
        <v>27</v>
      </c>
      <c r="D221" s="77" t="s">
        <v>28</v>
      </c>
      <c r="E221" s="77" t="s">
        <v>338</v>
      </c>
      <c r="F221" s="77" t="s">
        <v>197</v>
      </c>
      <c r="G221" s="77" t="s">
        <v>492</v>
      </c>
      <c r="H221" s="77" t="s">
        <v>491</v>
      </c>
      <c r="I221" s="77" t="s">
        <v>405</v>
      </c>
      <c r="J221" s="454" t="s">
        <v>469</v>
      </c>
      <c r="K221" s="410">
        <v>36896</v>
      </c>
      <c r="L221" s="410">
        <v>38722</v>
      </c>
      <c r="M221" s="77" t="s">
        <v>30</v>
      </c>
      <c r="N221" s="271">
        <v>-10000000</v>
      </c>
      <c r="O221" s="271">
        <v>4397.9967689999994</v>
      </c>
      <c r="P221" s="411">
        <v>3</v>
      </c>
      <c r="Q221" s="271">
        <v>270.66204800000003</v>
      </c>
      <c r="R221" s="271">
        <v>269.535661</v>
      </c>
      <c r="S221" s="411">
        <v>-0.79439954097046073</v>
      </c>
      <c r="T221" s="271">
        <v>-3493.7666144831687</v>
      </c>
      <c r="U221" s="271">
        <v>-2676.0876749999998</v>
      </c>
      <c r="V221" s="271">
        <v>0</v>
      </c>
      <c r="W221" s="271">
        <v>-6169.854289483168</v>
      </c>
      <c r="X221" s="271">
        <v>-184718.980977</v>
      </c>
      <c r="Y221" s="271">
        <v>-190046.90819300001</v>
      </c>
      <c r="Z221" s="271">
        <v>-5327.927216000011</v>
      </c>
      <c r="AA221" s="271">
        <v>841.92707348315707</v>
      </c>
      <c r="AB221" s="271">
        <v>-184718.980977</v>
      </c>
      <c r="AC221" s="271">
        <v>-190046.90819300001</v>
      </c>
      <c r="AD221" s="271">
        <v>-5327.927216000011</v>
      </c>
      <c r="AF221" s="271">
        <v>54983.755606038001</v>
      </c>
      <c r="AG221" s="402">
        <f>IF(ISERROR(VLOOKUP(B221,Acc_Cash!$A:$H,3,FALSE)),0,VLOOKUP(B221,Acc_Cash!$A:$H,3,FALSE))</f>
        <v>0</v>
      </c>
      <c r="AH221" s="402">
        <f t="shared" si="34"/>
        <v>-190046.90819300001</v>
      </c>
      <c r="AI221" s="402">
        <f>AH221-(IF(ISERROR(VLOOKUP(A221,'YTD Last'!$E$2:$Z$500,21,0)),0,VLOOKUP(A221,'YTD Last'!$E$2:$Z$500,21,0)))</f>
        <v>-151095.331737</v>
      </c>
      <c r="AJ221" s="402">
        <f>AH221-IF(ISERROR(VLOOKUP(A221,'QTD Last'!$A$2:$AH$600,34,0)),0,VLOOKUP(A221,'QTD Last'!$A$2:$AH$600,34,0))</f>
        <v>-5327.927216000011</v>
      </c>
      <c r="AK221" s="402">
        <f>AH221-IF(ISERROR(VLOOKUP(A221,'MTD Last'!$A$2:$AH$600,34,0)),0,VLOOKUP(A221,'MTD Last'!$A$2:$AH$600,34,0))</f>
        <v>-5327.927216000011</v>
      </c>
      <c r="AL221" s="402">
        <f t="shared" si="36"/>
        <v>-5327.927216000011</v>
      </c>
      <c r="AM221" s="403" t="str">
        <f ca="1">ROUND((L221-Control!$C$3)/365,0)&amp;" Year"</f>
        <v>-9 Year</v>
      </c>
      <c r="AN221" s="45" t="str">
        <f t="shared" si="37"/>
        <v>Code</v>
      </c>
      <c r="AO221" s="45">
        <f t="shared" si="38"/>
        <v>10</v>
      </c>
      <c r="AP221" s="45">
        <f t="shared" si="35"/>
        <v>10</v>
      </c>
      <c r="AQ221" s="402">
        <f>AH221-(IF(ISERROR(VLOOKUP(A221,'WTD Last'!$A$1:$AQ$605,34,0)),0,VLOOKUP(A221,'WTD Last'!$A$1:$AQ$605,34,0)))</f>
        <v>-21495.128505000001</v>
      </c>
      <c r="AR221" s="563"/>
      <c r="AS221" s="402"/>
      <c r="AT221" s="402">
        <f t="shared" si="39"/>
        <v>-833.33333333333337</v>
      </c>
      <c r="AV221" s="564">
        <v>91204</v>
      </c>
      <c r="AW221" s="77"/>
      <c r="AX221" s="271"/>
    </row>
    <row r="222" spans="1:50">
      <c r="A222" s="77">
        <v>1559</v>
      </c>
      <c r="B222" s="77">
        <v>605</v>
      </c>
      <c r="C222" s="77" t="s">
        <v>27</v>
      </c>
      <c r="D222" s="77" t="s">
        <v>301</v>
      </c>
      <c r="E222" s="77" t="s">
        <v>338</v>
      </c>
      <c r="F222" s="77" t="s">
        <v>197</v>
      </c>
      <c r="G222" s="77" t="s">
        <v>492</v>
      </c>
      <c r="H222" s="77" t="s">
        <v>491</v>
      </c>
      <c r="I222" s="77" t="s">
        <v>405</v>
      </c>
      <c r="J222" s="454" t="s">
        <v>486</v>
      </c>
      <c r="K222" s="410">
        <v>36896</v>
      </c>
      <c r="L222" s="410">
        <v>38722</v>
      </c>
      <c r="M222" s="77" t="s">
        <v>30</v>
      </c>
      <c r="N222" s="271">
        <v>10000000</v>
      </c>
      <c r="O222" s="271">
        <v>-4397.9967689999994</v>
      </c>
      <c r="P222" s="411">
        <v>3</v>
      </c>
      <c r="Q222" s="271">
        <v>270.66204800000003</v>
      </c>
      <c r="R222" s="271">
        <v>269.535661</v>
      </c>
      <c r="S222" s="411">
        <v>-0.79439954097046073</v>
      </c>
      <c r="T222" s="271">
        <v>3493.7666144831687</v>
      </c>
      <c r="U222" s="271">
        <v>2676.0876749999998</v>
      </c>
      <c r="V222" s="271">
        <v>0</v>
      </c>
      <c r="W222" s="271">
        <v>6169.854289483168</v>
      </c>
      <c r="X222" s="271">
        <v>184718.980977</v>
      </c>
      <c r="Y222" s="271">
        <v>190046.90819300001</v>
      </c>
      <c r="Z222" s="271">
        <v>5327.927216000011</v>
      </c>
      <c r="AA222" s="271">
        <v>-841.92707348315707</v>
      </c>
      <c r="AB222" s="271">
        <v>184718.980977</v>
      </c>
      <c r="AC222" s="271">
        <v>190046.90819300001</v>
      </c>
      <c r="AD222" s="271">
        <v>5327.927216000011</v>
      </c>
      <c r="AF222" s="271">
        <v>-54983.755606038001</v>
      </c>
      <c r="AG222" s="402">
        <f>IF(ISERROR(VLOOKUP(B222,Acc_Cash!$A:$H,3,FALSE)),0,VLOOKUP(B222,Acc_Cash!$A:$H,3,FALSE))</f>
        <v>0</v>
      </c>
      <c r="AH222" s="402">
        <f t="shared" si="34"/>
        <v>190046.90819300001</v>
      </c>
      <c r="AI222" s="402">
        <f>AH222-(IF(ISERROR(VLOOKUP(A222,'YTD Last'!$E$2:$Z$500,21,0)),0,VLOOKUP(A222,'YTD Last'!$E$2:$Z$500,21,0)))</f>
        <v>151095.331737</v>
      </c>
      <c r="AJ222" s="402">
        <f>AH222-IF(ISERROR(VLOOKUP(A222,'QTD Last'!$A$2:$AH$600,34,0)),0,VLOOKUP(A222,'QTD Last'!$A$2:$AH$600,34,0))</f>
        <v>5327.927216000011</v>
      </c>
      <c r="AK222" s="402">
        <f>AH222-IF(ISERROR(VLOOKUP(A222,'MTD Last'!$A$2:$AH$600,34,0)),0,VLOOKUP(A222,'MTD Last'!$A$2:$AH$600,34,0))</f>
        <v>5327.927216000011</v>
      </c>
      <c r="AL222" s="402">
        <f t="shared" si="36"/>
        <v>5327.927216000011</v>
      </c>
      <c r="AM222" s="403" t="str">
        <f ca="1">ROUND((L222-Control!$C$3)/365,0)&amp;" Year"</f>
        <v>-9 Year</v>
      </c>
      <c r="AN222" s="45" t="str">
        <f t="shared" si="37"/>
        <v>Code</v>
      </c>
      <c r="AO222" s="45">
        <f t="shared" si="38"/>
        <v>10</v>
      </c>
      <c r="AP222" s="45">
        <f t="shared" si="35"/>
        <v>10</v>
      </c>
      <c r="AQ222" s="402">
        <f>AH222-(IF(ISERROR(VLOOKUP(A222,'WTD Last'!$A$1:$AQ$605,34,0)),0,VLOOKUP(A222,'WTD Last'!$A$1:$AQ$605,34,0)))</f>
        <v>21495.128505000001</v>
      </c>
      <c r="AR222" s="563">
        <f>R222-(IF(ISERROR(VLOOKUP(A222,'WTD Last'!$A$1:$AQ$605,18,0)),0,VLOOKUP(A222,'WTD Last'!$A$1:$AQ$605,18,0)))</f>
        <v>-4.0135520000000042</v>
      </c>
      <c r="AS222" s="402">
        <f>O222-(IF(ISERROR(VLOOKUP(A222,'WTD Last'!$A$1:$AQ$605,15,0)),0,VLOOKUP(A222,'WTD Last'!$A$1:$AQ$605,15,0)))</f>
        <v>42.437377000000197</v>
      </c>
      <c r="AT222" s="402">
        <f t="shared" si="39"/>
        <v>833.33333333333337</v>
      </c>
      <c r="AV222" s="564">
        <v>91204</v>
      </c>
      <c r="AW222" s="77"/>
      <c r="AX222" s="271"/>
    </row>
    <row r="223" spans="1:50">
      <c r="A223" s="77">
        <v>1662</v>
      </c>
      <c r="B223" s="77">
        <v>873</v>
      </c>
      <c r="C223" s="77" t="s">
        <v>27</v>
      </c>
      <c r="D223" s="77" t="s">
        <v>28</v>
      </c>
      <c r="E223" s="77" t="s">
        <v>538</v>
      </c>
      <c r="F223" s="77" t="s">
        <v>200</v>
      </c>
      <c r="G223" s="77" t="s">
        <v>474</v>
      </c>
      <c r="H223" s="77" t="s">
        <v>468</v>
      </c>
      <c r="I223" s="77" t="s">
        <v>264</v>
      </c>
      <c r="J223" s="454" t="s">
        <v>481</v>
      </c>
      <c r="K223" s="410">
        <v>36952</v>
      </c>
      <c r="L223" s="410">
        <v>38778</v>
      </c>
      <c r="M223" s="77" t="s">
        <v>30</v>
      </c>
      <c r="N223" s="271">
        <v>10000000</v>
      </c>
      <c r="O223" s="271">
        <v>-4246.4461140000003</v>
      </c>
      <c r="P223" s="411">
        <v>1.1000000000000001</v>
      </c>
      <c r="Q223" s="271">
        <v>91.034473000000006</v>
      </c>
      <c r="R223" s="271">
        <v>90.441576999999995</v>
      </c>
      <c r="S223" s="411">
        <v>-0.56625475065486353</v>
      </c>
      <c r="T223" s="271">
        <v>2404.5702854523843</v>
      </c>
      <c r="U223" s="271">
        <v>970.68843300000003</v>
      </c>
      <c r="V223" s="271">
        <v>0</v>
      </c>
      <c r="W223" s="271">
        <v>3375.2587184523845</v>
      </c>
      <c r="X223" s="271">
        <v>89940.610346999994</v>
      </c>
      <c r="Y223" s="271">
        <v>92876.899233999997</v>
      </c>
      <c r="Z223" s="271">
        <v>2936.2888870000024</v>
      </c>
      <c r="AA223" s="271">
        <v>-438.9698314523821</v>
      </c>
      <c r="AB223" s="271">
        <v>89940.610346999994</v>
      </c>
      <c r="AC223" s="271">
        <v>92876.899233999997</v>
      </c>
      <c r="AD223" s="271">
        <v>2936.2888870000024</v>
      </c>
      <c r="AF223" s="271">
        <v>-24448.913501355004</v>
      </c>
      <c r="AG223" s="402">
        <f>IF(ISERROR(VLOOKUP(B223,Acc_Cash!$A:$H,3,FALSE)),0,VLOOKUP(B223,Acc_Cash!$A:$H,3,FALSE))</f>
        <v>0</v>
      </c>
      <c r="AH223" s="402">
        <f t="shared" si="34"/>
        <v>92876.899233999997</v>
      </c>
      <c r="AI223" s="402">
        <f>AH223-(IF(ISERROR(VLOOKUP(A223,'YTD Last'!$E$2:$Z$500,21,0)),0,VLOOKUP(A223,'YTD Last'!$E$2:$Z$500,21,0)))</f>
        <v>92876.899233999997</v>
      </c>
      <c r="AJ223" s="402">
        <f>AH223-IF(ISERROR(VLOOKUP(A223,'QTD Last'!$A$2:$AH$600,34,0)),0,VLOOKUP(A223,'QTD Last'!$A$2:$AH$600,34,0))</f>
        <v>2936.2888870000024</v>
      </c>
      <c r="AK223" s="402">
        <f>AH223-IF(ISERROR(VLOOKUP(A223,'MTD Last'!$A$2:$AH$600,34,0)),0,VLOOKUP(A223,'MTD Last'!$A$2:$AH$600,34,0))</f>
        <v>2936.2888870000024</v>
      </c>
      <c r="AL223" s="402">
        <f t="shared" si="36"/>
        <v>2936.2888870000024</v>
      </c>
      <c r="AM223" s="403" t="str">
        <f ca="1">ROUND((L223-Control!$C$3)/365,0)&amp;" Year"</f>
        <v>-9 Year</v>
      </c>
      <c r="AN223" s="45">
        <f t="shared" si="37"/>
        <v>6</v>
      </c>
      <c r="AO223" s="45" t="str">
        <f t="shared" si="38"/>
        <v>Code</v>
      </c>
      <c r="AP223" s="45">
        <f t="shared" si="35"/>
        <v>6</v>
      </c>
      <c r="AQ223" s="402">
        <f>AH223-(IF(ISERROR(VLOOKUP(A223,'WTD Last'!$A$1:$AQ$605,34,0)),0,VLOOKUP(A223,'WTD Last'!$A$1:$AQ$605,34,0)))</f>
        <v>17589.884420000002</v>
      </c>
      <c r="AR223" s="563">
        <f>R223-(IF(ISERROR(VLOOKUP(A223,'WTD Last'!$A$1:$AQ$605,18,0)),0,VLOOKUP(A223,'WTD Last'!$A$1:$AQ$605,18,0)))</f>
        <v>-3.6606290000000001</v>
      </c>
      <c r="AS223" s="402">
        <f>O223-(IF(ISERROR(VLOOKUP(A223,'WTD Last'!$A$1:$AQ$605,15,0)),0,VLOOKUP(A223,'WTD Last'!$A$1:$AQ$605,15,0)))</f>
        <v>39.859980999999607</v>
      </c>
      <c r="AT223" s="402">
        <f t="shared" si="39"/>
        <v>305.5555555555556</v>
      </c>
      <c r="AU223" s="564">
        <v>90590</v>
      </c>
      <c r="AV223" s="564">
        <v>92437</v>
      </c>
      <c r="AW223" s="77"/>
      <c r="AX223" s="271"/>
    </row>
    <row r="224" spans="1:50">
      <c r="A224" s="77">
        <v>1684</v>
      </c>
      <c r="B224" s="77">
        <v>892</v>
      </c>
      <c r="C224" s="77" t="s">
        <v>27</v>
      </c>
      <c r="D224" s="77" t="s">
        <v>28</v>
      </c>
      <c r="E224" s="77" t="s">
        <v>538</v>
      </c>
      <c r="F224" s="77" t="s">
        <v>200</v>
      </c>
      <c r="G224" s="77" t="s">
        <v>474</v>
      </c>
      <c r="H224" s="77" t="s">
        <v>468</v>
      </c>
      <c r="I224" s="77" t="s">
        <v>286</v>
      </c>
      <c r="J224" s="454" t="s">
        <v>481</v>
      </c>
      <c r="K224" s="410">
        <v>36964</v>
      </c>
      <c r="L224" s="410">
        <v>38790</v>
      </c>
      <c r="M224" s="77" t="s">
        <v>30</v>
      </c>
      <c r="N224" s="271">
        <v>20000000</v>
      </c>
      <c r="O224" s="271">
        <v>-8497.1819959999993</v>
      </c>
      <c r="P224" s="411">
        <v>0.96</v>
      </c>
      <c r="Q224" s="271">
        <v>91.192876999999996</v>
      </c>
      <c r="R224" s="271">
        <v>90.599979000000005</v>
      </c>
      <c r="S224" s="411">
        <v>-0.56636390630201106</v>
      </c>
      <c r="T224" s="271">
        <v>4812.4971878136794</v>
      </c>
      <c r="U224" s="271">
        <v>1877.5240920000001</v>
      </c>
      <c r="V224" s="271">
        <v>0</v>
      </c>
      <c r="W224" s="271">
        <v>6690.0212798136799</v>
      </c>
      <c r="X224" s="271">
        <v>51525.733012999997</v>
      </c>
      <c r="Y224" s="271">
        <v>57170.767253999999</v>
      </c>
      <c r="Z224" s="271">
        <v>5645.0342410000012</v>
      </c>
      <c r="AA224" s="271">
        <v>-1044.9870388136787</v>
      </c>
      <c r="AB224" s="271">
        <v>51525.733012999997</v>
      </c>
      <c r="AC224" s="271">
        <v>57170.767253999999</v>
      </c>
      <c r="AD224" s="271">
        <v>5645.0342410000012</v>
      </c>
      <c r="AF224" s="271">
        <v>-48922.525341969995</v>
      </c>
      <c r="AG224" s="402">
        <f>IF(ISERROR(VLOOKUP(B224,Acc_Cash!$A:$H,3,FALSE)),0,VLOOKUP(B224,Acc_Cash!$A:$H,3,FALSE))</f>
        <v>0</v>
      </c>
      <c r="AH224" s="402">
        <f t="shared" si="34"/>
        <v>57170.767253999999</v>
      </c>
      <c r="AI224" s="402">
        <f>AH224-(IF(ISERROR(VLOOKUP(A224,'YTD Last'!$E$2:$Z$500,21,0)),0,VLOOKUP(A224,'YTD Last'!$E$2:$Z$500,21,0)))</f>
        <v>57170.767253999999</v>
      </c>
      <c r="AJ224" s="402">
        <f>AH224-IF(ISERROR(VLOOKUP(A224,'QTD Last'!$A$2:$AH$600,34,0)),0,VLOOKUP(A224,'QTD Last'!$A$2:$AH$600,34,0))</f>
        <v>5645.0342410000012</v>
      </c>
      <c r="AK224" s="402">
        <f>AH224-IF(ISERROR(VLOOKUP(A224,'MTD Last'!$A$2:$AH$600,34,0)),0,VLOOKUP(A224,'MTD Last'!$A$2:$AH$600,34,0))</f>
        <v>5645.0342410000012</v>
      </c>
      <c r="AL224" s="402">
        <f t="shared" si="36"/>
        <v>5645.0342410000012</v>
      </c>
      <c r="AM224" s="403" t="str">
        <f ca="1">ROUND((L224-Control!$C$3)/365,0)&amp;" Year"</f>
        <v>-8 Year</v>
      </c>
      <c r="AN224" s="45">
        <f t="shared" si="37"/>
        <v>6</v>
      </c>
      <c r="AO224" s="45" t="str">
        <f t="shared" si="38"/>
        <v>Code</v>
      </c>
      <c r="AP224" s="45">
        <f t="shared" si="35"/>
        <v>6</v>
      </c>
      <c r="AQ224" s="402">
        <f>AH224-(IF(ISERROR(VLOOKUP(A224,'WTD Last'!$A$1:$AQ$605,34,0)),0,VLOOKUP(A224,'WTD Last'!$A$1:$AQ$605,34,0)))</f>
        <v>35111.219616000002</v>
      </c>
      <c r="AR224" s="563">
        <f>R224-(IF(ISERROR(VLOOKUP(A224,'WTD Last'!$A$1:$AQ$605,18,0)),0,VLOOKUP(A224,'WTD Last'!$A$1:$AQ$605,18,0)))</f>
        <v>-3.6321149999999989</v>
      </c>
      <c r="AS224" s="402">
        <f>O224-(IF(ISERROR(VLOOKUP(A224,'WTD Last'!$A$1:$AQ$605,15,0)),0,VLOOKUP(A224,'WTD Last'!$A$1:$AQ$605,15,0)))</f>
        <v>79.952409999999873</v>
      </c>
      <c r="AT224" s="402">
        <f t="shared" si="39"/>
        <v>533.33333333333326</v>
      </c>
      <c r="AU224" s="564">
        <v>89135</v>
      </c>
      <c r="AV224" s="564">
        <v>92437</v>
      </c>
      <c r="AW224" s="77"/>
      <c r="AX224" s="271"/>
    </row>
    <row r="225" spans="1:50">
      <c r="A225" s="77">
        <v>1721</v>
      </c>
      <c r="B225" s="77">
        <v>925</v>
      </c>
      <c r="C225" s="77" t="s">
        <v>27</v>
      </c>
      <c r="D225" s="77" t="s">
        <v>28</v>
      </c>
      <c r="E225" s="77" t="s">
        <v>538</v>
      </c>
      <c r="F225" s="77" t="s">
        <v>200</v>
      </c>
      <c r="G225" s="77" t="s">
        <v>474</v>
      </c>
      <c r="H225" s="77" t="s">
        <v>468</v>
      </c>
      <c r="I225" s="77" t="s">
        <v>451</v>
      </c>
      <c r="J225" s="454" t="s">
        <v>481</v>
      </c>
      <c r="K225" s="410">
        <v>36976</v>
      </c>
      <c r="L225" s="410">
        <v>38802</v>
      </c>
      <c r="M225" s="77" t="s">
        <v>30</v>
      </c>
      <c r="N225" s="271">
        <v>-5000000</v>
      </c>
      <c r="O225" s="271">
        <v>2134.1853620000002</v>
      </c>
      <c r="P225" s="411">
        <v>0.93</v>
      </c>
      <c r="Q225" s="271">
        <v>91.349711999999997</v>
      </c>
      <c r="R225" s="271">
        <v>90.757896000000002</v>
      </c>
      <c r="S225" s="411">
        <v>-0.56639209401613255</v>
      </c>
      <c r="T225" s="271">
        <v>-1208.7857162017581</v>
      </c>
      <c r="U225" s="271">
        <v>-464.833662</v>
      </c>
      <c r="V225" s="271">
        <v>0</v>
      </c>
      <c r="W225" s="271">
        <v>-1673.6193782017581</v>
      </c>
      <c r="X225" s="271">
        <v>-4559.2910439999996</v>
      </c>
      <c r="Y225" s="271">
        <v>-5960.6453279999996</v>
      </c>
      <c r="Z225" s="271">
        <v>-1401.354284</v>
      </c>
      <c r="AA225" s="271">
        <v>272.26509420175807</v>
      </c>
      <c r="AB225" s="271">
        <v>-4559.2910439999996</v>
      </c>
      <c r="AC225" s="271">
        <v>-5960.6453279999996</v>
      </c>
      <c r="AD225" s="271">
        <v>-1401.354284</v>
      </c>
      <c r="AF225" s="271">
        <v>12287.572221715</v>
      </c>
      <c r="AG225" s="402">
        <f>IF(ISERROR(VLOOKUP(B225,Acc_Cash!$A:$H,3,FALSE)),0,VLOOKUP(B225,Acc_Cash!$A:$H,3,FALSE))</f>
        <v>0</v>
      </c>
      <c r="AH225" s="402">
        <f t="shared" si="34"/>
        <v>-5960.6453279999996</v>
      </c>
      <c r="AI225" s="402">
        <f>AH225-(IF(ISERROR(VLOOKUP(A225,'YTD Last'!$E$2:$Z$500,21,0)),0,VLOOKUP(A225,'YTD Last'!$E$2:$Z$500,21,0)))</f>
        <v>-5960.6453279999996</v>
      </c>
      <c r="AJ225" s="402">
        <f>AH225-IF(ISERROR(VLOOKUP(A225,'QTD Last'!$A$2:$AH$600,34,0)),0,VLOOKUP(A225,'QTD Last'!$A$2:$AH$600,34,0))</f>
        <v>-1401.354284</v>
      </c>
      <c r="AK225" s="402">
        <f>AH225-IF(ISERROR(VLOOKUP(A225,'MTD Last'!$A$2:$AH$600,34,0)),0,VLOOKUP(A225,'MTD Last'!$A$2:$AH$600,34,0))</f>
        <v>-1401.354284</v>
      </c>
      <c r="AL225" s="402">
        <f t="shared" si="36"/>
        <v>-1401.354284</v>
      </c>
      <c r="AM225" s="403" t="str">
        <f ca="1">ROUND((L225-Control!$C$3)/365,0)&amp;" Year"</f>
        <v>-8 Year</v>
      </c>
      <c r="AN225" s="45">
        <f t="shared" si="37"/>
        <v>6</v>
      </c>
      <c r="AO225" s="45" t="str">
        <f t="shared" si="38"/>
        <v>Code</v>
      </c>
      <c r="AP225" s="45">
        <f t="shared" si="35"/>
        <v>6</v>
      </c>
      <c r="AQ225" s="402">
        <f>AH225-(IF(ISERROR(VLOOKUP(A225,'WTD Last'!$A$1:$AQ$605,34,0)),0,VLOOKUP(A225,'WTD Last'!$A$1:$AQ$605,34,0)))</f>
        <v>-8757.2475209999993</v>
      </c>
      <c r="AR225" s="563">
        <f>R225-(IF(ISERROR(VLOOKUP(A225,'WTD Last'!$A$1:$AQ$605,18,0)),0,VLOOKUP(A225,'WTD Last'!$A$1:$AQ$605,18,0)))</f>
        <v>-3.6020290000000017</v>
      </c>
      <c r="AS225" s="402">
        <f>O225-(IF(ISERROR(VLOOKUP(A225,'WTD Last'!$A$1:$AQ$605,15,0)),0,VLOOKUP(A225,'WTD Last'!$A$1:$AQ$605,15,0)))</f>
        <v>-20.156281999999919</v>
      </c>
      <c r="AT225" s="402">
        <f t="shared" si="39"/>
        <v>-129.16666666666669</v>
      </c>
      <c r="AU225" s="564">
        <v>93466</v>
      </c>
      <c r="AV225" s="564">
        <v>92437</v>
      </c>
      <c r="AW225" s="77"/>
      <c r="AX225" s="271"/>
    </row>
    <row r="226" spans="1:50">
      <c r="A226" s="77">
        <v>217</v>
      </c>
      <c r="B226" s="77">
        <v>334</v>
      </c>
      <c r="C226" s="77" t="s">
        <v>27</v>
      </c>
      <c r="D226" s="77" t="s">
        <v>28</v>
      </c>
      <c r="E226" s="77" t="s">
        <v>51</v>
      </c>
      <c r="F226" s="77" t="s">
        <v>202</v>
      </c>
      <c r="G226" s="77" t="s">
        <v>474</v>
      </c>
      <c r="H226" s="77" t="s">
        <v>468</v>
      </c>
      <c r="I226" s="77" t="s">
        <v>31</v>
      </c>
      <c r="J226" s="454" t="s">
        <v>470</v>
      </c>
      <c r="K226" s="410">
        <v>36803</v>
      </c>
      <c r="L226" s="410">
        <v>38629</v>
      </c>
      <c r="M226" s="77" t="s">
        <v>30</v>
      </c>
      <c r="N226" s="271">
        <v>-10000000</v>
      </c>
      <c r="O226" s="271">
        <v>3843.239274</v>
      </c>
      <c r="P226" s="411">
        <v>0.35</v>
      </c>
      <c r="Q226" s="271">
        <v>47.269444</v>
      </c>
      <c r="R226" s="271">
        <v>47.200676000000001</v>
      </c>
      <c r="S226" s="411">
        <v>-4.6609770053080743E-2</v>
      </c>
      <c r="T226" s="271">
        <v>-179.13249882010896</v>
      </c>
      <c r="U226" s="271">
        <v>-533.06982000000005</v>
      </c>
      <c r="V226" s="271">
        <v>0</v>
      </c>
      <c r="W226" s="271">
        <v>-712.20231882010899</v>
      </c>
      <c r="X226" s="271">
        <v>40312.236229000002</v>
      </c>
      <c r="Y226" s="271">
        <v>39987.598169999997</v>
      </c>
      <c r="Z226" s="271">
        <v>-324.63805900000443</v>
      </c>
      <c r="AA226" s="271">
        <v>387.56425982010455</v>
      </c>
      <c r="AB226" s="271">
        <v>40312.236229000002</v>
      </c>
      <c r="AC226" s="271">
        <v>39987.598169999997</v>
      </c>
      <c r="AD226" s="271">
        <v>-324.63805900000443</v>
      </c>
      <c r="AF226" s="271">
        <v>15805.321514325002</v>
      </c>
      <c r="AG226" s="402">
        <f>IF(ISERROR(VLOOKUP(B226,Acc_Cash!$A:$H,3,FALSE)),0,VLOOKUP(B226,Acc_Cash!$A:$H,3,FALSE))</f>
        <v>-8944.4444440000007</v>
      </c>
      <c r="AH226" s="402">
        <f t="shared" ref="AH226:AH257" si="40">AG226+AC226</f>
        <v>31043.153725999997</v>
      </c>
      <c r="AI226" s="402">
        <f>AH226-(IF(ISERROR(VLOOKUP(A226,'YTD Last'!$E$2:$Z$500,21,0)),0,VLOOKUP(A226,'YTD Last'!$E$2:$Z$500,21,0)))</f>
        <v>-120945.88057900002</v>
      </c>
      <c r="AJ226" s="402">
        <f>AH226-IF(ISERROR(VLOOKUP(A226,'QTD Last'!$A$2:$AH$600,34,0)),0,VLOOKUP(A226,'QTD Last'!$A$2:$AH$600,34,0))</f>
        <v>-324.63805900000443</v>
      </c>
      <c r="AK226" s="402">
        <f>AH226-IF(ISERROR(VLOOKUP(A226,'MTD Last'!$A$2:$AH$600,34,0)),0,VLOOKUP(A226,'MTD Last'!$A$2:$AH$600,34,0))</f>
        <v>-324.63805900000443</v>
      </c>
      <c r="AL226" s="402">
        <f t="shared" si="36"/>
        <v>-324.63805900000443</v>
      </c>
      <c r="AM226" s="403" t="str">
        <f ca="1">ROUND((L226-Control!$C$3)/365,0)&amp;" Year"</f>
        <v>-9 Year</v>
      </c>
      <c r="AN226" s="45">
        <f t="shared" si="37"/>
        <v>5</v>
      </c>
      <c r="AO226" s="45" t="str">
        <f t="shared" si="38"/>
        <v>Code</v>
      </c>
      <c r="AP226" s="45">
        <f t="shared" ref="AP226:AP257" si="41">IF(AN226="Code",AO226,AN226)</f>
        <v>5</v>
      </c>
      <c r="AQ226" s="402">
        <f>AH226-(IF(ISERROR(VLOOKUP(A226,'WTD Last'!$A$1:$AQ$605,34,0)),0,VLOOKUP(A226,'WTD Last'!$A$1:$AQ$605,34,0)))</f>
        <v>-25037.444331999999</v>
      </c>
      <c r="AR226" s="563">
        <f>R226-(IF(ISERROR(VLOOKUP(A226,'WTD Last'!$A$1:$AQ$605,18,0)),0,VLOOKUP(A226,'WTD Last'!$A$1:$AQ$605,18,0)))</f>
        <v>-5.9853629999999995</v>
      </c>
      <c r="AS226" s="402">
        <f>O226-(IF(ISERROR(VLOOKUP(A226,'WTD Last'!$A$1:$AQ$605,15,0)),0,VLOOKUP(A226,'WTD Last'!$A$1:$AQ$605,15,0)))</f>
        <v>-32.585203999999976</v>
      </c>
      <c r="AT226" s="402">
        <f t="shared" si="39"/>
        <v>-97.222222222222229</v>
      </c>
      <c r="AU226" s="564">
        <v>86921</v>
      </c>
      <c r="AV226" s="564">
        <v>68351</v>
      </c>
      <c r="AW226" s="77"/>
      <c r="AX226" s="271"/>
    </row>
    <row r="227" spans="1:50">
      <c r="A227" s="77">
        <v>225</v>
      </c>
      <c r="B227" s="77">
        <v>341</v>
      </c>
      <c r="C227" s="77" t="s">
        <v>27</v>
      </c>
      <c r="D227" s="77" t="s">
        <v>28</v>
      </c>
      <c r="E227" s="77" t="s">
        <v>51</v>
      </c>
      <c r="F227" s="77" t="s">
        <v>202</v>
      </c>
      <c r="G227" s="77" t="s">
        <v>474</v>
      </c>
      <c r="H227" s="77" t="s">
        <v>468</v>
      </c>
      <c r="I227" s="77" t="s">
        <v>97</v>
      </c>
      <c r="J227" s="454" t="s">
        <v>470</v>
      </c>
      <c r="K227" s="410">
        <v>36812</v>
      </c>
      <c r="L227" s="410">
        <v>38638</v>
      </c>
      <c r="M227" s="77" t="s">
        <v>30</v>
      </c>
      <c r="N227" s="271">
        <v>10000000</v>
      </c>
      <c r="O227" s="271">
        <v>-3871.6615489999999</v>
      </c>
      <c r="P227" s="411">
        <v>0.42</v>
      </c>
      <c r="Q227" s="271">
        <v>47.395260999999998</v>
      </c>
      <c r="R227" s="271">
        <v>47.326247000000002</v>
      </c>
      <c r="S227" s="411">
        <v>-4.6566714230038747E-2</v>
      </c>
      <c r="T227" s="271">
        <v>180.29055694771216</v>
      </c>
      <c r="U227" s="271">
        <v>550.822632</v>
      </c>
      <c r="V227" s="271">
        <v>0</v>
      </c>
      <c r="W227" s="271">
        <v>731.11318894771216</v>
      </c>
      <c r="X227" s="271">
        <v>-12650.939987</v>
      </c>
      <c r="Y227" s="271">
        <v>-12276.933268999999</v>
      </c>
      <c r="Z227" s="271">
        <v>374.00671800000055</v>
      </c>
      <c r="AA227" s="271">
        <v>-357.10647094771161</v>
      </c>
      <c r="AB227" s="271">
        <v>-12650.939987</v>
      </c>
      <c r="AC227" s="271">
        <v>-12276.933268999999</v>
      </c>
      <c r="AD227" s="271">
        <v>374.00671800000055</v>
      </c>
      <c r="AF227" s="271">
        <v>-15922.208120262501</v>
      </c>
      <c r="AG227" s="402">
        <f>IF(ISERROR(VLOOKUP(B227,Acc_Cash!$A:$H,3,FALSE)),0,VLOOKUP(B227,Acc_Cash!$A:$H,3,FALSE))</f>
        <v>11083.333333</v>
      </c>
      <c r="AH227" s="402">
        <f t="shared" si="40"/>
        <v>-1193.5999359999987</v>
      </c>
      <c r="AI227" s="402">
        <f>AH227-(IF(ISERROR(VLOOKUP(A227,'YTD Last'!$E$2:$Z$383,21,0)),0,VLOOKUP(A227,'YTD Last'!$E$2:$Z$383,21,0)))</f>
        <v>122821.864554</v>
      </c>
      <c r="AJ227" s="402">
        <f>AH227-IF(ISERROR(VLOOKUP(A227,'QTD Last'!$A$2:$AH$600,34,0)),0,VLOOKUP(A227,'QTD Last'!$A$2:$AH$600,34,0))</f>
        <v>374.00671800000055</v>
      </c>
      <c r="AK227" s="402">
        <f>AH227-IF(ISERROR(VLOOKUP(A227,'MTD Last'!$A$2:$AH$600,34,0)),0,VLOOKUP(A227,'MTD Last'!$A$2:$AH$600,34,0))</f>
        <v>374.00671800000055</v>
      </c>
      <c r="AL227" s="402">
        <f t="shared" si="36"/>
        <v>374.00671800000055</v>
      </c>
      <c r="AM227" s="403" t="str">
        <f ca="1">ROUND((L227-Control!$C$3)/365,0)&amp;" Year"</f>
        <v>-9 Year</v>
      </c>
      <c r="AN227" s="45">
        <f t="shared" si="37"/>
        <v>5</v>
      </c>
      <c r="AO227" s="45" t="str">
        <f t="shared" si="38"/>
        <v>Code</v>
      </c>
      <c r="AP227" s="45">
        <f t="shared" si="41"/>
        <v>5</v>
      </c>
      <c r="AQ227" s="402">
        <f>AH227-(IF(ISERROR(VLOOKUP(A227,'WTD Last'!$A$1:$AQ$605,34,0)),0,VLOOKUP(A227,'WTD Last'!$A$1:$AQ$605,34,0)))</f>
        <v>25180.232239999998</v>
      </c>
      <c r="AR227" s="563">
        <f>R227-(IF(ISERROR(VLOOKUP(A227,'WTD Last'!$A$1:$AQ$605,18,0)),0,VLOOKUP(A227,'WTD Last'!$A$1:$AQ$605,18,0)))</f>
        <v>-5.9871550000000013</v>
      </c>
      <c r="AS227" s="402">
        <f>O227-(IF(ISERROR(VLOOKUP(A227,'WTD Last'!$A$1:$AQ$605,15,0)),0,VLOOKUP(A227,'WTD Last'!$A$1:$AQ$605,15,0)))</f>
        <v>32.932520000000295</v>
      </c>
      <c r="AT227" s="402">
        <f t="shared" ref="AT227:AT258" si="42">N227*(P227/100)/360</f>
        <v>116.66666666666667</v>
      </c>
      <c r="AU227" s="564">
        <v>122</v>
      </c>
      <c r="AV227" s="564">
        <v>68351</v>
      </c>
      <c r="AW227" s="77"/>
      <c r="AX227" s="271"/>
    </row>
    <row r="228" spans="1:50">
      <c r="A228" s="77">
        <v>260</v>
      </c>
      <c r="B228" s="77">
        <v>375</v>
      </c>
      <c r="C228" s="77" t="s">
        <v>27</v>
      </c>
      <c r="D228" s="77" t="s">
        <v>28</v>
      </c>
      <c r="E228" s="77" t="s">
        <v>51</v>
      </c>
      <c r="F228" s="77" t="s">
        <v>202</v>
      </c>
      <c r="G228" s="77" t="s">
        <v>474</v>
      </c>
      <c r="H228" s="77" t="s">
        <v>468</v>
      </c>
      <c r="I228" s="77" t="s">
        <v>263</v>
      </c>
      <c r="J228" s="454" t="s">
        <v>470</v>
      </c>
      <c r="K228" s="410">
        <v>36837</v>
      </c>
      <c r="L228" s="410">
        <v>39028</v>
      </c>
      <c r="M228" s="77" t="s">
        <v>30</v>
      </c>
      <c r="N228" s="271">
        <v>10000000</v>
      </c>
      <c r="O228" s="271">
        <v>-4664.7975639999995</v>
      </c>
      <c r="P228" s="411">
        <v>0.51</v>
      </c>
      <c r="Q228" s="271">
        <v>52.625549999999997</v>
      </c>
      <c r="R228" s="271">
        <v>52.559730999999999</v>
      </c>
      <c r="S228" s="411">
        <v>-7.7637947373078442E-2</v>
      </c>
      <c r="T228" s="271">
        <v>362.16530777989647</v>
      </c>
      <c r="U228" s="271">
        <v>622.45193100000006</v>
      </c>
      <c r="V228" s="271">
        <v>0</v>
      </c>
      <c r="W228" s="271">
        <v>984.61723877989652</v>
      </c>
      <c r="X228" s="271">
        <v>9.6324780000000008</v>
      </c>
      <c r="Y228" s="271">
        <v>455.78943099999998</v>
      </c>
      <c r="Z228" s="271">
        <v>446.15695299999999</v>
      </c>
      <c r="AA228" s="271">
        <v>-538.46028577989659</v>
      </c>
      <c r="AB228" s="271">
        <v>9.6324780000000008</v>
      </c>
      <c r="AC228" s="271">
        <v>455.78943099999998</v>
      </c>
      <c r="AD228" s="271">
        <v>446.15695299999999</v>
      </c>
      <c r="AF228" s="271">
        <v>-19183.97998195</v>
      </c>
      <c r="AG228" s="402">
        <f>IF(ISERROR(VLOOKUP(B228,Acc_Cash!$A:$H,3,FALSE)),0,VLOOKUP(B228,Acc_Cash!$A:$H,3,FALSE))</f>
        <v>13033.333333</v>
      </c>
      <c r="AH228" s="402">
        <f t="shared" si="40"/>
        <v>13489.122764</v>
      </c>
      <c r="AI228" s="402">
        <f>AH228-(IF(ISERROR(VLOOKUP(A228,'YTD Last'!$E$2:$Z$500,21,0)),0,VLOOKUP(A228,'YTD Last'!$E$2:$Z$500,21,0)))</f>
        <v>147837.46311400001</v>
      </c>
      <c r="AJ228" s="402">
        <f>AH228-IF(ISERROR(VLOOKUP(A228,'QTD Last'!$A$2:$AH$600,34,0)),0,VLOOKUP(A228,'QTD Last'!$A$2:$AH$600,34,0))</f>
        <v>446.1569529999997</v>
      </c>
      <c r="AK228" s="402">
        <f>AH228-IF(ISERROR(VLOOKUP(A228,'MTD Last'!$A$2:$AH$600,34,0)),0,VLOOKUP(A228,'MTD Last'!$A$2:$AH$600,34,0))</f>
        <v>446.1569529999997</v>
      </c>
      <c r="AL228" s="402">
        <f t="shared" si="36"/>
        <v>446.15695299999999</v>
      </c>
      <c r="AM228" s="403" t="str">
        <f ca="1">ROUND((L228-Control!$C$3)/365,0)&amp;" Year"</f>
        <v>-8 Year</v>
      </c>
      <c r="AN228" s="45">
        <f t="shared" si="37"/>
        <v>5</v>
      </c>
      <c r="AO228" s="45" t="str">
        <f t="shared" si="38"/>
        <v>Code</v>
      </c>
      <c r="AP228" s="45">
        <f t="shared" si="41"/>
        <v>5</v>
      </c>
      <c r="AQ228" s="402">
        <f>AH228-(IF(ISERROR(VLOOKUP(A228,'WTD Last'!$A$1:$AQ$605,34,0)),0,VLOOKUP(A228,'WTD Last'!$A$1:$AQ$605,34,0)))</f>
        <v>30471.786376999997</v>
      </c>
      <c r="AR228" s="563">
        <f>R228-(IF(ISERROR(VLOOKUP(A228,'WTD Last'!$A$1:$AQ$605,18,0)),0,VLOOKUP(A228,'WTD Last'!$A$1:$AQ$605,18,0)))</f>
        <v>-6.0890020000000007</v>
      </c>
      <c r="AS228" s="402">
        <f>O228-(IF(ISERROR(VLOOKUP(A228,'WTD Last'!$A$1:$AQ$605,15,0)),0,VLOOKUP(A228,'WTD Last'!$A$1:$AQ$605,15,0)))</f>
        <v>44.72569200000089</v>
      </c>
      <c r="AT228" s="402">
        <f t="shared" si="42"/>
        <v>141.66666666666669</v>
      </c>
      <c r="AU228" s="564">
        <v>93466</v>
      </c>
      <c r="AV228" s="564">
        <v>68351</v>
      </c>
      <c r="AW228" s="77"/>
      <c r="AX228" s="271"/>
    </row>
    <row r="229" spans="1:50">
      <c r="A229" s="77">
        <v>1060</v>
      </c>
      <c r="B229" s="77">
        <v>424</v>
      </c>
      <c r="C229" s="77" t="s">
        <v>27</v>
      </c>
      <c r="D229" s="77" t="s">
        <v>28</v>
      </c>
      <c r="E229" s="77" t="s">
        <v>51</v>
      </c>
      <c r="F229" s="77" t="s">
        <v>202</v>
      </c>
      <c r="G229" s="77" t="s">
        <v>474</v>
      </c>
      <c r="H229" s="77" t="s">
        <v>468</v>
      </c>
      <c r="I229" s="77" t="s">
        <v>286</v>
      </c>
      <c r="J229" s="454" t="s">
        <v>470</v>
      </c>
      <c r="K229" s="410">
        <v>36872</v>
      </c>
      <c r="L229" s="410">
        <v>38698</v>
      </c>
      <c r="M229" s="77" t="s">
        <v>30</v>
      </c>
      <c r="N229" s="271">
        <v>-10000000</v>
      </c>
      <c r="O229" s="271">
        <v>4044.2248600000003</v>
      </c>
      <c r="P229" s="411">
        <v>0.75</v>
      </c>
      <c r="Q229" s="271">
        <v>48.207113</v>
      </c>
      <c r="R229" s="271">
        <v>48.139170999999997</v>
      </c>
      <c r="S229" s="411">
        <v>-5.1969488845675982E-2</v>
      </c>
      <c r="T229" s="271">
        <v>-210.17629875117552</v>
      </c>
      <c r="U229" s="271">
        <v>-628.34673599999996</v>
      </c>
      <c r="V229" s="271">
        <v>0</v>
      </c>
      <c r="W229" s="271">
        <v>-838.52303475117549</v>
      </c>
      <c r="X229" s="271">
        <v>-115297.143465</v>
      </c>
      <c r="Y229" s="271">
        <v>-115910.80535900001</v>
      </c>
      <c r="Z229" s="271">
        <v>-613.66189400000439</v>
      </c>
      <c r="AA229" s="271">
        <v>224.86114075117109</v>
      </c>
      <c r="AB229" s="271">
        <v>-115297.143465</v>
      </c>
      <c r="AC229" s="271">
        <v>-115910.80535900001</v>
      </c>
      <c r="AD229" s="271">
        <v>-613.66189400000439</v>
      </c>
      <c r="AF229" s="271">
        <v>16631.87473675</v>
      </c>
      <c r="AG229" s="402">
        <f>IF(ISERROR(VLOOKUP(B229,Acc_Cash!$A:$H,3,FALSE)),0,VLOOKUP(B229,Acc_Cash!$A:$H,3,FALSE))</f>
        <v>-18750</v>
      </c>
      <c r="AH229" s="402">
        <f t="shared" si="40"/>
        <v>-134660.80535899999</v>
      </c>
      <c r="AI229" s="402">
        <f>AH229-(IF(ISERROR(VLOOKUP(A229,'YTD Last'!$E$2:$Z$500,21,0)),0,VLOOKUP(A229,'YTD Last'!$E$2:$Z$500,21,0)))</f>
        <v>-132913.84360299999</v>
      </c>
      <c r="AJ229" s="402">
        <f>AH229-IF(ISERROR(VLOOKUP(A229,'QTD Last'!$A$2:$AH$600,34,0)),0,VLOOKUP(A229,'QTD Last'!$A$2:$AH$600,34,0))</f>
        <v>-613.66189399998984</v>
      </c>
      <c r="AK229" s="402">
        <f>AH229-IF(ISERROR(VLOOKUP(A229,'MTD Last'!$A$2:$AH$600,34,0)),0,VLOOKUP(A229,'MTD Last'!$A$2:$AH$600,34,0))</f>
        <v>-613.66189399998984</v>
      </c>
      <c r="AL229" s="402">
        <f t="shared" si="36"/>
        <v>-613.66189400000439</v>
      </c>
      <c r="AM229" s="403" t="str">
        <f ca="1">ROUND((L229-Control!$C$3)/365,0)&amp;" Year"</f>
        <v>-9 Year</v>
      </c>
      <c r="AN229" s="45">
        <f t="shared" si="37"/>
        <v>5</v>
      </c>
      <c r="AO229" s="45" t="str">
        <f t="shared" si="38"/>
        <v>Code</v>
      </c>
      <c r="AP229" s="45">
        <f t="shared" si="41"/>
        <v>5</v>
      </c>
      <c r="AQ229" s="402">
        <f>AH229-(IF(ISERROR(VLOOKUP(A229,'WTD Last'!$A$1:$AQ$605,34,0)),0,VLOOKUP(A229,'WTD Last'!$A$1:$AQ$605,34,0)))</f>
        <v>-26068.416842999985</v>
      </c>
      <c r="AR229" s="563">
        <f>R229-(IF(ISERROR(VLOOKUP(A229,'WTD Last'!$A$1:$AQ$605,18,0)),0,VLOOKUP(A229,'WTD Last'!$A$1:$AQ$605,18,0)))</f>
        <v>-5.9972360000000009</v>
      </c>
      <c r="AS229" s="402">
        <f>O229-(IF(ISERROR(VLOOKUP(A229,'WTD Last'!$A$1:$AQ$605,15,0)),0,VLOOKUP(A229,'WTD Last'!$A$1:$AQ$605,15,0)))</f>
        <v>-35.248613999999634</v>
      </c>
      <c r="AT229" s="402">
        <f t="shared" si="42"/>
        <v>-208.33333333333334</v>
      </c>
      <c r="AU229" s="564">
        <v>89135</v>
      </c>
      <c r="AV229" s="564">
        <v>68351</v>
      </c>
      <c r="AW229" s="77"/>
      <c r="AX229" s="271"/>
    </row>
    <row r="230" spans="1:50">
      <c r="A230" s="77">
        <v>1650</v>
      </c>
      <c r="B230" s="77">
        <v>860</v>
      </c>
      <c r="C230" s="77" t="s">
        <v>27</v>
      </c>
      <c r="D230" s="77" t="s">
        <v>28</v>
      </c>
      <c r="E230" s="77" t="s">
        <v>51</v>
      </c>
      <c r="F230" s="77" t="s">
        <v>202</v>
      </c>
      <c r="G230" s="77" t="s">
        <v>474</v>
      </c>
      <c r="H230" s="77" t="s">
        <v>468</v>
      </c>
      <c r="I230" s="77" t="s">
        <v>31</v>
      </c>
      <c r="J230" s="454" t="s">
        <v>470</v>
      </c>
      <c r="K230" s="410">
        <v>36945</v>
      </c>
      <c r="L230" s="410">
        <v>38771</v>
      </c>
      <c r="M230" s="77" t="s">
        <v>30</v>
      </c>
      <c r="N230" s="271">
        <v>-10000000</v>
      </c>
      <c r="O230" s="271">
        <v>4154.0743119999997</v>
      </c>
      <c r="P230" s="411">
        <v>0.5</v>
      </c>
      <c r="Q230" s="271">
        <v>49.180706999999998</v>
      </c>
      <c r="R230" s="271">
        <v>49.113613999999998</v>
      </c>
      <c r="S230" s="411">
        <v>-5.8659214625827343E-2</v>
      </c>
      <c r="T230" s="271">
        <v>-243.67473663924403</v>
      </c>
      <c r="U230" s="271">
        <v>-569.61389099999997</v>
      </c>
      <c r="V230" s="271">
        <v>0</v>
      </c>
      <c r="W230" s="271">
        <v>-813.28862763924394</v>
      </c>
      <c r="X230" s="271">
        <v>-8920.5138769999994</v>
      </c>
      <c r="Y230" s="271">
        <v>-9352.7881689999995</v>
      </c>
      <c r="Z230" s="271">
        <v>-432.27429200000006</v>
      </c>
      <c r="AA230" s="271">
        <v>381.01433563924388</v>
      </c>
      <c r="AB230" s="271">
        <v>-8920.5138769999994</v>
      </c>
      <c r="AC230" s="271">
        <v>-9352.7881689999995</v>
      </c>
      <c r="AD230" s="271">
        <v>-432.27429200000006</v>
      </c>
      <c r="AF230" s="271">
        <v>17083.6306081</v>
      </c>
      <c r="AG230" s="402">
        <f>IF(ISERROR(VLOOKUP(B230,Acc_Cash!$A:$H,3,FALSE)),0,VLOOKUP(B230,Acc_Cash!$A:$H,3,FALSE))</f>
        <v>0</v>
      </c>
      <c r="AH230" s="402">
        <f t="shared" si="40"/>
        <v>-9352.7881689999995</v>
      </c>
      <c r="AI230" s="402">
        <f>AH230-(IF(ISERROR(VLOOKUP(A230,'YTD Last'!$E$2:$Z$500,21,0)),0,VLOOKUP(A230,'YTD Last'!$E$2:$Z$500,21,0)))</f>
        <v>-9352.7881689999995</v>
      </c>
      <c r="AJ230" s="402">
        <f>AH230-IF(ISERROR(VLOOKUP(A230,'QTD Last'!$A$2:$AH$600,34,0)),0,VLOOKUP(A230,'QTD Last'!$A$2:$AH$600,34,0))</f>
        <v>-432.27429200000006</v>
      </c>
      <c r="AK230" s="402">
        <f>AH230-IF(ISERROR(VLOOKUP(A230,'MTD Last'!$A$2:$AH$600,34,0)),0,VLOOKUP(A230,'MTD Last'!$A$2:$AH$600,34,0))</f>
        <v>-432.27429200000006</v>
      </c>
      <c r="AL230" s="402">
        <f t="shared" si="36"/>
        <v>-432.27429200000006</v>
      </c>
      <c r="AM230" s="403" t="str">
        <f ca="1">ROUND((L230-Control!$C$3)/365,0)&amp;" Year"</f>
        <v>-9 Year</v>
      </c>
      <c r="AN230" s="45">
        <f t="shared" si="37"/>
        <v>5</v>
      </c>
      <c r="AO230" s="45" t="str">
        <f t="shared" si="38"/>
        <v>Code</v>
      </c>
      <c r="AP230" s="45">
        <f t="shared" si="41"/>
        <v>5</v>
      </c>
      <c r="AQ230" s="402">
        <f>AH230-(IF(ISERROR(VLOOKUP(A230,'WTD Last'!$A$1:$AQ$605,34,0)),0,VLOOKUP(A230,'WTD Last'!$A$1:$AQ$605,34,0)))</f>
        <v>-26978.621931999998</v>
      </c>
      <c r="AR230" s="563">
        <f>R230-(IF(ISERROR(VLOOKUP(A230,'WTD Last'!$A$1:$AQ$605,18,0)),0,VLOOKUP(A230,'WTD Last'!$A$1:$AQ$605,18,0)))</f>
        <v>-6.0120800000000045</v>
      </c>
      <c r="AS230" s="402">
        <f>O230-(IF(ISERROR(VLOOKUP(A230,'WTD Last'!$A$1:$AQ$605,15,0)),0,VLOOKUP(A230,'WTD Last'!$A$1:$AQ$605,15,0)))</f>
        <v>-37.085893000000397</v>
      </c>
      <c r="AT230" s="402">
        <f t="shared" si="42"/>
        <v>-138.88888888888889</v>
      </c>
      <c r="AU230" s="564">
        <v>86921</v>
      </c>
      <c r="AV230" s="564">
        <v>68351</v>
      </c>
      <c r="AW230" s="77"/>
      <c r="AX230" s="271"/>
    </row>
    <row r="231" spans="1:50">
      <c r="A231" s="77">
        <v>1685</v>
      </c>
      <c r="B231" s="77">
        <v>894</v>
      </c>
      <c r="C231" s="77" t="s">
        <v>27</v>
      </c>
      <c r="D231" s="77" t="s">
        <v>28</v>
      </c>
      <c r="E231" s="77" t="s">
        <v>51</v>
      </c>
      <c r="F231" s="77" t="s">
        <v>202</v>
      </c>
      <c r="G231" s="77" t="s">
        <v>474</v>
      </c>
      <c r="H231" s="77" t="s">
        <v>468</v>
      </c>
      <c r="I231" s="77" t="s">
        <v>286</v>
      </c>
      <c r="J231" s="454" t="s">
        <v>470</v>
      </c>
      <c r="K231" s="410">
        <v>36964</v>
      </c>
      <c r="L231" s="410">
        <v>38790</v>
      </c>
      <c r="M231" s="77" t="s">
        <v>30</v>
      </c>
      <c r="N231" s="271">
        <v>-10000000</v>
      </c>
      <c r="O231" s="271">
        <v>4200.5948200000003</v>
      </c>
      <c r="P231" s="411">
        <v>0.55000000000000004</v>
      </c>
      <c r="Q231" s="271">
        <v>49.431648000000003</v>
      </c>
      <c r="R231" s="271">
        <v>49.364725</v>
      </c>
      <c r="S231" s="411">
        <v>-6.1726738394825488E-2</v>
      </c>
      <c r="T231" s="271">
        <v>-259.28901755679908</v>
      </c>
      <c r="U231" s="271">
        <v>-600.72378900000001</v>
      </c>
      <c r="V231" s="271">
        <v>0</v>
      </c>
      <c r="W231" s="271">
        <v>-860.01280655679909</v>
      </c>
      <c r="X231" s="271">
        <v>-27102.19656</v>
      </c>
      <c r="Y231" s="271">
        <v>-27575.828162999998</v>
      </c>
      <c r="Z231" s="271">
        <v>-473.63160299999799</v>
      </c>
      <c r="AA231" s="271">
        <v>386.3812035568011</v>
      </c>
      <c r="AB231" s="271">
        <v>-27102.19656</v>
      </c>
      <c r="AC231" s="271">
        <v>-27575.828162999998</v>
      </c>
      <c r="AD231" s="271">
        <v>-473.63160299999799</v>
      </c>
      <c r="AF231" s="271">
        <v>17274.946197249999</v>
      </c>
      <c r="AG231" s="402">
        <f>IF(ISERROR(VLOOKUP(B231,Acc_Cash!$A:$H,3,FALSE)),0,VLOOKUP(B231,Acc_Cash!$A:$H,3,FALSE))</f>
        <v>0</v>
      </c>
      <c r="AH231" s="402">
        <f t="shared" si="40"/>
        <v>-27575.828162999998</v>
      </c>
      <c r="AI231" s="402">
        <f>AH231-(IF(ISERROR(VLOOKUP(A231,'YTD Last'!$E$2:$Z$383,21,0)),0,VLOOKUP(A231,'YTD Last'!$E$2:$Z$383,21,0)))</f>
        <v>-27575.828162999998</v>
      </c>
      <c r="AJ231" s="402">
        <f>AH231-IF(ISERROR(VLOOKUP(A231,'QTD Last'!$A$2:$AH$600,34,0)),0,VLOOKUP(A231,'QTD Last'!$A$2:$AH$600,34,0))</f>
        <v>-473.63160299999799</v>
      </c>
      <c r="AK231" s="402">
        <f>AH231-IF(ISERROR(VLOOKUP(A231,'MTD Last'!$A$2:$AH$600,34,0)),0,VLOOKUP(A231,'MTD Last'!$A$2:$AH$600,34,0))</f>
        <v>-473.63160299999799</v>
      </c>
      <c r="AL231" s="402">
        <f t="shared" si="36"/>
        <v>-473.63160299999799</v>
      </c>
      <c r="AM231" s="403" t="str">
        <f ca="1">ROUND((L231-Control!$C$3)/365,0)&amp;" Year"</f>
        <v>-8 Year</v>
      </c>
      <c r="AN231" s="45">
        <f t="shared" si="37"/>
        <v>5</v>
      </c>
      <c r="AO231" s="45" t="str">
        <f t="shared" si="38"/>
        <v>Code</v>
      </c>
      <c r="AP231" s="45">
        <f t="shared" si="41"/>
        <v>5</v>
      </c>
      <c r="AQ231" s="402">
        <f>AH231-(IF(ISERROR(VLOOKUP(A231,'WTD Last'!$A$1:$AQ$605,34,0)),0,VLOOKUP(A231,'WTD Last'!$A$1:$AQ$605,34,0)))</f>
        <v>-27242.834077</v>
      </c>
      <c r="AR231" s="563">
        <f>R231-(IF(ISERROR(VLOOKUP(A231,'WTD Last'!$A$1:$AQ$605,18,0)),0,VLOOKUP(A231,'WTD Last'!$A$1:$AQ$605,18,0)))</f>
        <v>-6.0155719999999988</v>
      </c>
      <c r="AS231" s="402">
        <f>O231-(IF(ISERROR(VLOOKUP(A231,'WTD Last'!$A$1:$AQ$605,15,0)),0,VLOOKUP(A231,'WTD Last'!$A$1:$AQ$605,15,0)))</f>
        <v>-37.859884999999849</v>
      </c>
      <c r="AT231" s="402">
        <f t="shared" si="42"/>
        <v>-152.7777777777778</v>
      </c>
      <c r="AU231" s="564">
        <v>89135</v>
      </c>
      <c r="AV231" s="564">
        <v>68351</v>
      </c>
      <c r="AW231" s="77"/>
      <c r="AX231" s="271"/>
    </row>
    <row r="232" spans="1:50">
      <c r="A232" s="77">
        <v>1730</v>
      </c>
      <c r="B232" s="77">
        <v>937</v>
      </c>
      <c r="C232" s="77" t="s">
        <v>27</v>
      </c>
      <c r="D232" s="77" t="s">
        <v>28</v>
      </c>
      <c r="E232" s="77" t="s">
        <v>51</v>
      </c>
      <c r="F232" s="77" t="s">
        <v>202</v>
      </c>
      <c r="G232" s="77" t="s">
        <v>474</v>
      </c>
      <c r="H232" s="77" t="s">
        <v>468</v>
      </c>
      <c r="I232" s="77" t="s">
        <v>71</v>
      </c>
      <c r="J232" s="454" t="s">
        <v>470</v>
      </c>
      <c r="K232" s="410">
        <v>36979</v>
      </c>
      <c r="L232" s="410">
        <v>38805</v>
      </c>
      <c r="M232" s="77" t="s">
        <v>30</v>
      </c>
      <c r="N232" s="271">
        <v>5000000</v>
      </c>
      <c r="O232" s="271">
        <v>-2117.0542700000001</v>
      </c>
      <c r="P232" s="411">
        <v>0.56999999999999995</v>
      </c>
      <c r="Q232" s="271">
        <v>49.634315000000001</v>
      </c>
      <c r="R232" s="271">
        <v>49.568097000000002</v>
      </c>
      <c r="S232" s="411">
        <v>-6.1829510966656571E-2</v>
      </c>
      <c r="T232" s="271">
        <v>130.89643020397213</v>
      </c>
      <c r="U232" s="271">
        <v>302.53378199999997</v>
      </c>
      <c r="V232" s="271">
        <v>0</v>
      </c>
      <c r="W232" s="271">
        <v>433.43021220397213</v>
      </c>
      <c r="X232" s="271">
        <v>16412.411704999999</v>
      </c>
      <c r="Y232" s="271">
        <v>16656.672599000001</v>
      </c>
      <c r="Z232" s="271">
        <v>244.26089400000274</v>
      </c>
      <c r="AA232" s="271">
        <v>-189.1693182039694</v>
      </c>
      <c r="AB232" s="271">
        <v>16412.411704999999</v>
      </c>
      <c r="AC232" s="271">
        <v>16656.672599000001</v>
      </c>
      <c r="AD232" s="271">
        <v>244.26089400000274</v>
      </c>
      <c r="AF232" s="271">
        <v>-8706.3856853750003</v>
      </c>
      <c r="AG232" s="402">
        <f>IF(ISERROR(VLOOKUP(B232,Acc_Cash!$A:$H,3,FALSE)),0,VLOOKUP(B232,Acc_Cash!$A:$H,3,FALSE))</f>
        <v>0</v>
      </c>
      <c r="AH232" s="402">
        <f t="shared" si="40"/>
        <v>16656.672599000001</v>
      </c>
      <c r="AI232" s="402">
        <f>AH232-(IF(ISERROR(VLOOKUP(A232,'YTD Last'!$E$2:$Z$500,21,0)),0,VLOOKUP(A232,'YTD Last'!$E$2:$Z$500,21,0)))</f>
        <v>16656.672599000001</v>
      </c>
      <c r="AJ232" s="402">
        <f>AH232-IF(ISERROR(VLOOKUP(A232,'QTD Last'!$A$2:$AH$600,34,0)),0,VLOOKUP(A232,'QTD Last'!$A$2:$AH$600,34,0))</f>
        <v>244.26089400000274</v>
      </c>
      <c r="AK232" s="402">
        <f>AH232-IF(ISERROR(VLOOKUP(A232,'MTD Last'!$A$2:$AH$600,34,0)),0,VLOOKUP(A232,'MTD Last'!$A$2:$AH$600,34,0))</f>
        <v>244.26089400000274</v>
      </c>
      <c r="AL232" s="402">
        <f t="shared" si="36"/>
        <v>244.26089400000274</v>
      </c>
      <c r="AM232" s="403" t="str">
        <f ca="1">ROUND((L232-Control!$C$3)/365,0)&amp;" Year"</f>
        <v>-8 Year</v>
      </c>
      <c r="AN232" s="45">
        <f t="shared" si="37"/>
        <v>5</v>
      </c>
      <c r="AO232" s="45" t="str">
        <f t="shared" si="38"/>
        <v>Code</v>
      </c>
      <c r="AP232" s="45">
        <f t="shared" si="41"/>
        <v>5</v>
      </c>
      <c r="AQ232" s="402">
        <f>AH232-(IF(ISERROR(VLOOKUP(A232,'WTD Last'!$A$1:$AQ$605,34,0)),0,VLOOKUP(A232,'WTD Last'!$A$1:$AQ$605,34,0)))</f>
        <v>16656.672599000001</v>
      </c>
      <c r="AR232" s="563">
        <f>R232-(IF(ISERROR(VLOOKUP(A232,'WTD Last'!$A$1:$AQ$605,18,0)),0,VLOOKUP(A232,'WTD Last'!$A$1:$AQ$605,18,0)))</f>
        <v>49.568097000000002</v>
      </c>
      <c r="AS232" s="402">
        <f>O232-(IF(ISERROR(VLOOKUP(A232,'WTD Last'!$A$1:$AQ$605,15,0)),0,VLOOKUP(A232,'WTD Last'!$A$1:$AQ$605,15,0)))</f>
        <v>-2117.0542700000001</v>
      </c>
      <c r="AT232" s="402">
        <f t="shared" si="42"/>
        <v>79.166666666666657</v>
      </c>
      <c r="AU232" s="564">
        <v>82003</v>
      </c>
      <c r="AV232" s="564">
        <v>68351</v>
      </c>
      <c r="AW232" s="77"/>
      <c r="AX232" s="271"/>
    </row>
    <row r="233" spans="1:50">
      <c r="A233" s="77">
        <v>1318</v>
      </c>
      <c r="B233" s="77">
        <v>478</v>
      </c>
      <c r="C233" s="77" t="s">
        <v>27</v>
      </c>
      <c r="D233" s="77" t="s">
        <v>28</v>
      </c>
      <c r="E233" s="77" t="s">
        <v>339</v>
      </c>
      <c r="F233" s="77" t="s">
        <v>205</v>
      </c>
      <c r="G233" s="77" t="s">
        <v>477</v>
      </c>
      <c r="H233" s="77" t="s">
        <v>468</v>
      </c>
      <c r="I233" s="77" t="s">
        <v>405</v>
      </c>
      <c r="J233" s="454" t="s">
        <v>480</v>
      </c>
      <c r="K233" s="410">
        <v>36896</v>
      </c>
      <c r="L233" s="410">
        <v>38722</v>
      </c>
      <c r="M233" s="77" t="s">
        <v>30</v>
      </c>
      <c r="N233" s="271">
        <v>-10000000</v>
      </c>
      <c r="O233" s="271">
        <v>4311.992534</v>
      </c>
      <c r="P233" s="411">
        <v>3.55</v>
      </c>
      <c r="Q233" s="271">
        <v>332.16156100000001</v>
      </c>
      <c r="R233" s="271">
        <v>331.25929600000001</v>
      </c>
      <c r="S233" s="411">
        <v>-0.63262481094895451</v>
      </c>
      <c r="T233" s="271">
        <v>-2727.8734616350534</v>
      </c>
      <c r="U233" s="271">
        <v>-3571.3148369999999</v>
      </c>
      <c r="V233" s="271">
        <v>0</v>
      </c>
      <c r="W233" s="271">
        <v>-6299.1882986350538</v>
      </c>
      <c r="X233" s="271">
        <v>-174720.25468300001</v>
      </c>
      <c r="Y233" s="271">
        <v>-179341.24083900001</v>
      </c>
      <c r="Z233" s="271">
        <v>-4620.986155999999</v>
      </c>
      <c r="AA233" s="271">
        <v>1678.2021426350548</v>
      </c>
      <c r="AB233" s="271">
        <v>-174720.25468300001</v>
      </c>
      <c r="AC233" s="271">
        <v>-179341.24083900001</v>
      </c>
      <c r="AD233" s="271">
        <v>-4620.986155999999</v>
      </c>
      <c r="AF233" s="271">
        <v>42559.366310580001</v>
      </c>
      <c r="AG233" s="402">
        <f>IF(ISERROR(VLOOKUP(B233,Acc_Cash!$A:$H,3,FALSE)),0,VLOOKUP(B233,Acc_Cash!$A:$H,3,FALSE))</f>
        <v>0</v>
      </c>
      <c r="AH233" s="402">
        <f t="shared" si="40"/>
        <v>-179341.24083900001</v>
      </c>
      <c r="AI233" s="402">
        <f>AH233-(IF(ISERROR(VLOOKUP(A233,'YTD Last'!$E$2:$Z$500,21,0)),0,VLOOKUP(A233,'YTD Last'!$E$2:$Z$500,21,0)))</f>
        <v>-735213.69868399994</v>
      </c>
      <c r="AJ233" s="402">
        <f>AH233-IF(ISERROR(VLOOKUP(A233,'QTD Last'!$A$2:$AH$600,34,0)),0,VLOOKUP(A233,'QTD Last'!$A$2:$AH$600,34,0))</f>
        <v>-4620.986155999999</v>
      </c>
      <c r="AK233" s="402">
        <f>AH233-IF(ISERROR(VLOOKUP(A233,'MTD Last'!$A$2:$AH$600,34,0)),0,VLOOKUP(A233,'MTD Last'!$A$2:$AH$600,34,0))</f>
        <v>-4620.986155999999</v>
      </c>
      <c r="AL233" s="402">
        <f t="shared" si="36"/>
        <v>-4620.986155999999</v>
      </c>
      <c r="AM233" s="403" t="str">
        <f ca="1">ROUND((L233-Control!$C$3)/365,0)&amp;" Year"</f>
        <v>-9 Year</v>
      </c>
      <c r="AN233" s="45" t="str">
        <f t="shared" si="37"/>
        <v>Code</v>
      </c>
      <c r="AO233" s="45">
        <f t="shared" si="38"/>
        <v>9</v>
      </c>
      <c r="AP233" s="45">
        <f t="shared" si="41"/>
        <v>9</v>
      </c>
      <c r="AQ233" s="402">
        <f>AH233-(IF(ISERROR(VLOOKUP(A233,'WTD Last'!$A$1:$AQ$605,34,0)),0,VLOOKUP(A233,'WTD Last'!$A$1:$AQ$605,34,0)))</f>
        <v>-35011.172460000002</v>
      </c>
      <c r="AR233" s="563">
        <f>R233-(IF(ISERROR(VLOOKUP(A233,'WTD Last'!$A$1:$AQ$605,18,0)),0,VLOOKUP(A233,'WTD Last'!$A$1:$AQ$605,18,0)))</f>
        <v>-7.0908860000000118</v>
      </c>
      <c r="AS233" s="402">
        <f>O233-(IF(ISERROR(VLOOKUP(A233,'WTD Last'!$A$1:$AQ$605,15,0)),0,VLOOKUP(A233,'WTD Last'!$A$1:$AQ$605,15,0)))</f>
        <v>-39.472351000000344</v>
      </c>
      <c r="AT233" s="402">
        <f t="shared" si="42"/>
        <v>-986.11111111111097</v>
      </c>
      <c r="AV233" s="564">
        <v>1559</v>
      </c>
      <c r="AW233" s="77"/>
      <c r="AX233" s="271"/>
    </row>
    <row r="234" spans="1:50">
      <c r="A234" s="77">
        <v>1508</v>
      </c>
      <c r="B234" s="77">
        <v>558</v>
      </c>
      <c r="C234" s="77" t="s">
        <v>27</v>
      </c>
      <c r="D234" s="77" t="s">
        <v>301</v>
      </c>
      <c r="E234" s="77" t="s">
        <v>339</v>
      </c>
      <c r="F234" s="77" t="s">
        <v>205</v>
      </c>
      <c r="G234" s="77" t="s">
        <v>477</v>
      </c>
      <c r="H234" s="77" t="s">
        <v>468</v>
      </c>
      <c r="I234" s="77" t="s">
        <v>405</v>
      </c>
      <c r="J234" s="454" t="s">
        <v>486</v>
      </c>
      <c r="K234" s="410">
        <v>36896</v>
      </c>
      <c r="L234" s="410">
        <v>38722</v>
      </c>
      <c r="M234" s="77" t="s">
        <v>30</v>
      </c>
      <c r="N234" s="271">
        <v>10000000</v>
      </c>
      <c r="O234" s="271">
        <v>-4311.992534</v>
      </c>
      <c r="P234" s="411">
        <v>3.55</v>
      </c>
      <c r="Q234" s="271">
        <v>332.16156100000001</v>
      </c>
      <c r="R234" s="271">
        <v>331.25929600000001</v>
      </c>
      <c r="S234" s="411">
        <v>-0.63262481094895451</v>
      </c>
      <c r="T234" s="271">
        <v>2727.8734616350534</v>
      </c>
      <c r="U234" s="271">
        <v>3571.3148369999999</v>
      </c>
      <c r="V234" s="271">
        <v>0</v>
      </c>
      <c r="W234" s="271">
        <v>6299.1882986350538</v>
      </c>
      <c r="X234" s="271">
        <v>174720.25468300001</v>
      </c>
      <c r="Y234" s="271">
        <v>179341.24083900001</v>
      </c>
      <c r="Z234" s="271">
        <v>4620.986155999999</v>
      </c>
      <c r="AA234" s="271">
        <v>-1678.2021426350548</v>
      </c>
      <c r="AB234" s="271">
        <v>174720.25468300001</v>
      </c>
      <c r="AC234" s="271">
        <v>179341.24083900001</v>
      </c>
      <c r="AD234" s="271">
        <v>4620.986155999999</v>
      </c>
      <c r="AF234" s="271">
        <v>-42559.366310580001</v>
      </c>
      <c r="AG234" s="402">
        <f>IF(ISERROR(VLOOKUP(B234,Acc_Cash!$A:$H,3,FALSE)),0,VLOOKUP(B234,Acc_Cash!$A:$H,3,FALSE))</f>
        <v>0</v>
      </c>
      <c r="AH234" s="402">
        <f t="shared" si="40"/>
        <v>179341.24083900001</v>
      </c>
      <c r="AI234" s="402">
        <f>AH234-(IF(ISERROR(VLOOKUP(A234,'YTD Last'!$E$2:$Z$500,21,0)),0,VLOOKUP(A234,'YTD Last'!$E$2:$Z$500,21,0)))</f>
        <v>735213.69868399994</v>
      </c>
      <c r="AJ234" s="402">
        <f>AH234-IF(ISERROR(VLOOKUP(A234,'QTD Last'!$A$2:$AH$600,34,0)),0,VLOOKUP(A234,'QTD Last'!$A$2:$AH$600,34,0))</f>
        <v>4620.986155999999</v>
      </c>
      <c r="AK234" s="402">
        <f>AH234-IF(ISERROR(VLOOKUP(A234,'MTD Last'!$A$2:$AH$600,34,0)),0,VLOOKUP(A234,'MTD Last'!$A$2:$AH$600,34,0))</f>
        <v>4620.986155999999</v>
      </c>
      <c r="AL234" s="402">
        <f t="shared" si="36"/>
        <v>4620.986155999999</v>
      </c>
      <c r="AM234" s="403" t="str">
        <f ca="1">ROUND((L234-Control!$C$3)/365,0)&amp;" Year"</f>
        <v>-9 Year</v>
      </c>
      <c r="AN234" s="45" t="str">
        <f t="shared" si="37"/>
        <v>Code</v>
      </c>
      <c r="AO234" s="45">
        <f t="shared" si="38"/>
        <v>9</v>
      </c>
      <c r="AP234" s="45">
        <f t="shared" si="41"/>
        <v>9</v>
      </c>
      <c r="AQ234" s="402">
        <f>AH234-(IF(ISERROR(VLOOKUP(A234,'WTD Last'!$A$1:$AQ$605,34,0)),0,VLOOKUP(A234,'WTD Last'!$A$1:$AQ$605,34,0)))</f>
        <v>35011.172460000002</v>
      </c>
      <c r="AR234" s="563">
        <f>R234-(IF(ISERROR(VLOOKUP(A234,'WTD Last'!$A$1:$AQ$605,18,0)),0,VLOOKUP(A234,'WTD Last'!$A$1:$AQ$605,18,0)))</f>
        <v>-7.0908860000000118</v>
      </c>
      <c r="AS234" s="402">
        <f>O234-(IF(ISERROR(VLOOKUP(A234,'WTD Last'!$A$1:$AQ$605,15,0)),0,VLOOKUP(A234,'WTD Last'!$A$1:$AQ$605,15,0)))</f>
        <v>39.472351000000344</v>
      </c>
      <c r="AT234" s="402">
        <f t="shared" si="42"/>
        <v>986.11111111111097</v>
      </c>
      <c r="AV234" s="564">
        <v>1559</v>
      </c>
      <c r="AW234" s="77"/>
      <c r="AX234" s="271"/>
    </row>
    <row r="235" spans="1:50">
      <c r="A235" s="77">
        <v>1658</v>
      </c>
      <c r="B235" s="77">
        <v>868</v>
      </c>
      <c r="C235" s="77" t="s">
        <v>27</v>
      </c>
      <c r="D235" s="77" t="s">
        <v>28</v>
      </c>
      <c r="E235" s="77" t="s">
        <v>536</v>
      </c>
      <c r="F235" s="77" t="s">
        <v>388</v>
      </c>
      <c r="G235" s="77" t="s">
        <v>495</v>
      </c>
      <c r="H235" s="77" t="s">
        <v>536</v>
      </c>
      <c r="I235" s="77" t="s">
        <v>264</v>
      </c>
      <c r="J235" s="454" t="s">
        <v>480</v>
      </c>
      <c r="K235" s="410">
        <v>36949</v>
      </c>
      <c r="L235" s="410">
        <v>40602</v>
      </c>
      <c r="M235" s="77" t="s">
        <v>45</v>
      </c>
      <c r="N235" s="271">
        <v>-20000000</v>
      </c>
      <c r="O235" s="467">
        <v>16000</v>
      </c>
      <c r="P235" s="411">
        <v>0.19</v>
      </c>
      <c r="Q235" s="271">
        <v>23.163733000000001</v>
      </c>
      <c r="R235" s="271">
        <v>23.133465999999999</v>
      </c>
      <c r="S235" s="411">
        <v>-4.8503026829004002E-3</v>
      </c>
      <c r="T235" s="271">
        <f>(23-19)*O235</f>
        <v>64000</v>
      </c>
      <c r="U235" s="271">
        <v>-528.27537600000005</v>
      </c>
      <c r="V235" s="271">
        <v>0</v>
      </c>
      <c r="W235" s="271">
        <f>T235+U235</f>
        <v>63471.724624000002</v>
      </c>
      <c r="X235" s="271">
        <v>-198</v>
      </c>
      <c r="Y235" s="271">
        <f>W235+X235</f>
        <v>63273.724624000002</v>
      </c>
      <c r="Z235" s="271">
        <f>Y235-X235</f>
        <v>63471.724624000002</v>
      </c>
      <c r="AA235" s="271">
        <v>0</v>
      </c>
      <c r="AB235" s="271">
        <v>-198</v>
      </c>
      <c r="AC235" s="271">
        <f>Z235*0.8875</f>
        <v>56331.155603799998</v>
      </c>
      <c r="AD235" s="271">
        <f>AC235-AB235</f>
        <v>56529.155603799998</v>
      </c>
      <c r="AF235" s="271">
        <v>2329.7903311455502</v>
      </c>
      <c r="AG235" s="402">
        <f>IF(ISERROR(VLOOKUP(B235,Acc_Cash!$A:$H,3,FALSE)),0,VLOOKUP(B235,Acc_Cash!$A:$H,3,FALSE))</f>
        <v>0</v>
      </c>
      <c r="AH235" s="402">
        <f t="shared" si="40"/>
        <v>56331.155603799998</v>
      </c>
      <c r="AI235" s="402">
        <f>AH235-(IF(ISERROR(VLOOKUP(A235,'YTD Last'!$E$2:$Z$500,21,0)),0,VLOOKUP(A235,'YTD Last'!$E$2:$Z$500,21,0)))</f>
        <v>56331.155603799998</v>
      </c>
      <c r="AJ235" s="402">
        <f>AH235-IF(ISERROR(VLOOKUP(A235,'QTD Last'!$A$2:$AH$600,34,0)),0,VLOOKUP(A235,'QTD Last'!$A$2:$AH$600,34,0))</f>
        <v>56529.2310478</v>
      </c>
      <c r="AK235" s="402">
        <f>AH235-IF(ISERROR(VLOOKUP(A235,'MTD Last'!$A$2:$AH$600,34,0)),0,VLOOKUP(A235,'MTD Last'!$A$2:$AH$600,34,0))</f>
        <v>56529.2310478</v>
      </c>
      <c r="AL235" s="402">
        <f t="shared" si="36"/>
        <v>56529.155603799998</v>
      </c>
      <c r="AM235" s="403" t="str">
        <f ca="1">ROUND((L235-Control!$C$3)/365,0)&amp;" Year"</f>
        <v>-4 Year</v>
      </c>
      <c r="AN235" s="45">
        <f t="shared" si="37"/>
        <v>1</v>
      </c>
      <c r="AO235" s="45" t="str">
        <f t="shared" si="38"/>
        <v>Code</v>
      </c>
      <c r="AP235" s="45">
        <f t="shared" si="41"/>
        <v>1</v>
      </c>
      <c r="AQ235" s="402">
        <f>AH235-(IF(ISERROR(VLOOKUP(A235,'WTD Last'!$A$1:$AQ$605,34,0)),0,VLOOKUP(A235,'WTD Last'!$A$1:$AQ$605,34,0)))</f>
        <v>56331.155603799998</v>
      </c>
      <c r="AR235" s="563">
        <f>R235-(IF(ISERROR(VLOOKUP(A235,'WTD Last'!$A$1:$AQ$605,18,0)),0,VLOOKUP(A235,'WTD Last'!$A$1:$AQ$605,18,0)))</f>
        <v>23.133465999999999</v>
      </c>
      <c r="AS235" s="402">
        <f>O235-(IF(ISERROR(VLOOKUP(A235,'WTD Last'!$A$1:$AQ$605,15,0)),0,VLOOKUP(A235,'WTD Last'!$A$1:$AQ$605,15,0)))</f>
        <v>16000</v>
      </c>
      <c r="AT235" s="402">
        <f t="shared" si="42"/>
        <v>-105.55555555555556</v>
      </c>
      <c r="AU235" s="564">
        <v>90590</v>
      </c>
      <c r="AV235" s="564">
        <v>93824</v>
      </c>
      <c r="AW235" s="77"/>
      <c r="AX235" s="271"/>
    </row>
    <row r="236" spans="1:50">
      <c r="A236" s="77">
        <v>1319</v>
      </c>
      <c r="B236" s="77">
        <v>479</v>
      </c>
      <c r="C236" s="77" t="s">
        <v>27</v>
      </c>
      <c r="D236" s="77" t="s">
        <v>28</v>
      </c>
      <c r="E236" s="77" t="s">
        <v>340</v>
      </c>
      <c r="F236" s="77" t="s">
        <v>202</v>
      </c>
      <c r="G236" s="77" t="s">
        <v>471</v>
      </c>
      <c r="H236" s="77" t="s">
        <v>482</v>
      </c>
      <c r="I236" s="77" t="s">
        <v>405</v>
      </c>
      <c r="J236" s="454" t="s">
        <v>469</v>
      </c>
      <c r="K236" s="410">
        <v>36896</v>
      </c>
      <c r="L236" s="410">
        <v>38722</v>
      </c>
      <c r="M236" s="77" t="s">
        <v>30</v>
      </c>
      <c r="N236" s="271">
        <v>-10000000</v>
      </c>
      <c r="O236" s="271">
        <v>4027.2006700000002</v>
      </c>
      <c r="P236" s="411">
        <v>0.24</v>
      </c>
      <c r="Q236" s="271">
        <v>29.477930000000001</v>
      </c>
      <c r="R236" s="271">
        <v>29.232823</v>
      </c>
      <c r="S236" s="411">
        <v>-0.24601278611888436</v>
      </c>
      <c r="T236" s="271">
        <v>-990.74285708653781</v>
      </c>
      <c r="U236" s="271">
        <v>-314.96318400000001</v>
      </c>
      <c r="V236" s="271">
        <v>0</v>
      </c>
      <c r="W236" s="271">
        <v>-1305.7060410865379</v>
      </c>
      <c r="X236" s="271">
        <v>17158.343041</v>
      </c>
      <c r="Y236" s="271">
        <v>16087.261968000001</v>
      </c>
      <c r="Z236" s="271">
        <v>-1071.0810729999994</v>
      </c>
      <c r="AA236" s="271">
        <v>234.6249680865385</v>
      </c>
      <c r="AB236" s="271">
        <v>17158.343041</v>
      </c>
      <c r="AC236" s="271">
        <v>16087.261968000001</v>
      </c>
      <c r="AD236" s="271">
        <v>-1071.0810729999994</v>
      </c>
      <c r="AF236" s="271">
        <v>16561.862755375001</v>
      </c>
      <c r="AG236" s="402">
        <f>IF(ISERROR(VLOOKUP(B236,Acc_Cash!$A:$H,3,FALSE)),0,VLOOKUP(B236,Acc_Cash!$A:$H,3,FALSE))</f>
        <v>0</v>
      </c>
      <c r="AH236" s="402">
        <f t="shared" si="40"/>
        <v>16087.261968000001</v>
      </c>
      <c r="AI236" s="402">
        <f>AH236-(IF(ISERROR(VLOOKUP(A236,'YTD Last'!$E$2:$Z$383,21,0)),0,VLOOKUP(A236,'YTD Last'!$E$2:$Z$383,21,0)))</f>
        <v>10984.148426</v>
      </c>
      <c r="AJ236" s="402">
        <f>AH236-IF(ISERROR(VLOOKUP(A236,'QTD Last'!$A$2:$AH$600,34,0)),0,VLOOKUP(A236,'QTD Last'!$A$2:$AH$600,34,0))</f>
        <v>-1071.0810729999994</v>
      </c>
      <c r="AK236" s="402">
        <f>AH236-IF(ISERROR(VLOOKUP(A236,'MTD Last'!$A$2:$AH$600,34,0)),0,VLOOKUP(A236,'MTD Last'!$A$2:$AH$600,34,0))</f>
        <v>-1071.0810729999994</v>
      </c>
      <c r="AL236" s="402">
        <f t="shared" si="36"/>
        <v>-1071.0810729999994</v>
      </c>
      <c r="AM236" s="403" t="str">
        <f ca="1">ROUND((L236-Control!$C$3)/365,0)&amp;" Year"</f>
        <v>-9 Year</v>
      </c>
      <c r="AN236" s="45">
        <f t="shared" si="37"/>
        <v>5</v>
      </c>
      <c r="AO236" s="45" t="str">
        <f t="shared" si="38"/>
        <v>Code</v>
      </c>
      <c r="AP236" s="45">
        <f t="shared" si="41"/>
        <v>5</v>
      </c>
      <c r="AQ236" s="402">
        <f>AH236-(IF(ISERROR(VLOOKUP(A236,'WTD Last'!$A$1:$AQ$605,34,0)),0,VLOOKUP(A236,'WTD Last'!$A$1:$AQ$605,34,0)))</f>
        <v>-8874.6993590000002</v>
      </c>
      <c r="AR236" s="563">
        <f>R236-(IF(ISERROR(VLOOKUP(A236,'WTD Last'!$A$1:$AQ$605,18,0)),0,VLOOKUP(A236,'WTD Last'!$A$1:$AQ$605,18,0)))</f>
        <v>-1.9394269999999985</v>
      </c>
      <c r="AS236" s="402">
        <f>O236-(IF(ISERROR(VLOOKUP(A236,'WTD Last'!$A$1:$AQ$605,15,0)),0,VLOOKUP(A236,'WTD Last'!$A$1:$AQ$605,15,0)))</f>
        <v>-37.061427000000094</v>
      </c>
      <c r="AT236" s="402">
        <f t="shared" si="42"/>
        <v>-66.666666666666657</v>
      </c>
      <c r="AV236" s="564">
        <v>92948</v>
      </c>
      <c r="AW236" s="77"/>
      <c r="AX236" s="271"/>
    </row>
    <row r="237" spans="1:50">
      <c r="A237" s="77">
        <v>1560</v>
      </c>
      <c r="B237" s="77">
        <v>606</v>
      </c>
      <c r="C237" s="77" t="s">
        <v>27</v>
      </c>
      <c r="D237" s="77" t="s">
        <v>301</v>
      </c>
      <c r="E237" s="77" t="s">
        <v>340</v>
      </c>
      <c r="F237" s="77" t="s">
        <v>202</v>
      </c>
      <c r="G237" s="77" t="s">
        <v>471</v>
      </c>
      <c r="H237" s="77" t="s">
        <v>482</v>
      </c>
      <c r="I237" s="77" t="s">
        <v>405</v>
      </c>
      <c r="J237" s="454" t="s">
        <v>486</v>
      </c>
      <c r="K237" s="410">
        <v>36896</v>
      </c>
      <c r="L237" s="410">
        <v>38722</v>
      </c>
      <c r="M237" s="77" t="s">
        <v>30</v>
      </c>
      <c r="N237" s="271">
        <v>10000000</v>
      </c>
      <c r="O237" s="271">
        <v>-4027.2006700000002</v>
      </c>
      <c r="P237" s="411">
        <v>0.24</v>
      </c>
      <c r="Q237" s="271">
        <v>29.477930000000001</v>
      </c>
      <c r="R237" s="271">
        <v>29.232823</v>
      </c>
      <c r="S237" s="411">
        <v>-0.24601278611888436</v>
      </c>
      <c r="T237" s="271">
        <v>990.74285708653781</v>
      </c>
      <c r="U237" s="271">
        <v>314.96318400000001</v>
      </c>
      <c r="V237" s="271">
        <v>0</v>
      </c>
      <c r="W237" s="271">
        <v>1305.7060410865379</v>
      </c>
      <c r="X237" s="271">
        <v>-17158.343041</v>
      </c>
      <c r="Y237" s="271">
        <v>-16087.261968000001</v>
      </c>
      <c r="Z237" s="271">
        <v>1071.0810729999994</v>
      </c>
      <c r="AA237" s="271">
        <v>-234.6249680865385</v>
      </c>
      <c r="AB237" s="271">
        <v>-17158.343041</v>
      </c>
      <c r="AC237" s="271">
        <v>-16087.261968000001</v>
      </c>
      <c r="AD237" s="271">
        <v>1071.0810729999994</v>
      </c>
      <c r="AF237" s="271">
        <v>-16561.862755375001</v>
      </c>
      <c r="AG237" s="402">
        <f>IF(ISERROR(VLOOKUP(B237,Acc_Cash!$A:$H,3,FALSE)),0,VLOOKUP(B237,Acc_Cash!$A:$H,3,FALSE))</f>
        <v>0</v>
      </c>
      <c r="AH237" s="402">
        <f t="shared" si="40"/>
        <v>-16087.261968000001</v>
      </c>
      <c r="AI237" s="402">
        <f>AH237-(IF(ISERROR(VLOOKUP(A237,'YTD Last'!$E$2:$Z$500,21,0)),0,VLOOKUP(A237,'YTD Last'!$E$2:$Z$500,21,0)))</f>
        <v>-10984.148426</v>
      </c>
      <c r="AJ237" s="402">
        <f>AH237-IF(ISERROR(VLOOKUP(A237,'QTD Last'!$A$2:$AH$600,34,0)),0,VLOOKUP(A237,'QTD Last'!$A$2:$AH$600,34,0))</f>
        <v>1071.0810729999994</v>
      </c>
      <c r="AK237" s="402">
        <f>AH237-IF(ISERROR(VLOOKUP(A237,'MTD Last'!$A$2:$AH$600,34,0)),0,VLOOKUP(A237,'MTD Last'!$A$2:$AH$600,34,0))</f>
        <v>1071.0810729999994</v>
      </c>
      <c r="AL237" s="402">
        <f t="shared" si="36"/>
        <v>1071.0810729999994</v>
      </c>
      <c r="AM237" s="403" t="str">
        <f ca="1">ROUND((L237-Control!$C$3)/365,0)&amp;" Year"</f>
        <v>-9 Year</v>
      </c>
      <c r="AN237" s="45">
        <f t="shared" si="37"/>
        <v>5</v>
      </c>
      <c r="AO237" s="45" t="str">
        <f t="shared" si="38"/>
        <v>Code</v>
      </c>
      <c r="AP237" s="45">
        <f t="shared" si="41"/>
        <v>5</v>
      </c>
      <c r="AQ237" s="402">
        <f>AH237-(IF(ISERROR(VLOOKUP(A237,'WTD Last'!$A$1:$AQ$605,34,0)),0,VLOOKUP(A237,'WTD Last'!$A$1:$AQ$605,34,0)))</f>
        <v>8874.6993590000002</v>
      </c>
      <c r="AR237" s="563">
        <f>R237-(IF(ISERROR(VLOOKUP(A237,'WTD Last'!$A$1:$AQ$605,18,0)),0,VLOOKUP(A237,'WTD Last'!$A$1:$AQ$605,18,0)))</f>
        <v>-1.9394269999999985</v>
      </c>
      <c r="AS237" s="402">
        <f>O237-(IF(ISERROR(VLOOKUP(A237,'WTD Last'!$A$1:$AQ$605,15,0)),0,VLOOKUP(A237,'WTD Last'!$A$1:$AQ$605,15,0)))</f>
        <v>37.061427000000094</v>
      </c>
      <c r="AT237" s="402">
        <f t="shared" si="42"/>
        <v>66.666666666666657</v>
      </c>
      <c r="AV237" s="564">
        <v>92948</v>
      </c>
      <c r="AW237" s="77"/>
      <c r="AX237" s="271"/>
    </row>
    <row r="238" spans="1:50">
      <c r="A238" s="77">
        <v>1606</v>
      </c>
      <c r="B238" s="77">
        <v>659</v>
      </c>
      <c r="C238" s="77" t="s">
        <v>27</v>
      </c>
      <c r="D238" s="77" t="s">
        <v>28</v>
      </c>
      <c r="E238" s="77" t="s">
        <v>340</v>
      </c>
      <c r="F238" s="77" t="s">
        <v>202</v>
      </c>
      <c r="G238" s="77" t="s">
        <v>471</v>
      </c>
      <c r="H238" s="77" t="s">
        <v>482</v>
      </c>
      <c r="I238" s="77" t="s">
        <v>97</v>
      </c>
      <c r="J238" s="454" t="s">
        <v>469</v>
      </c>
      <c r="K238" s="410">
        <v>36902</v>
      </c>
      <c r="L238" s="410">
        <v>38728</v>
      </c>
      <c r="M238" s="77" t="s">
        <v>30</v>
      </c>
      <c r="N238" s="271">
        <v>10000000</v>
      </c>
      <c r="O238" s="271">
        <v>-4048.098555</v>
      </c>
      <c r="P238" s="411">
        <v>0.28999999999999998</v>
      </c>
      <c r="Q238" s="271">
        <v>29.516608999999999</v>
      </c>
      <c r="R238" s="271">
        <v>29.271483</v>
      </c>
      <c r="S238" s="411">
        <v>-0.24599969347984429</v>
      </c>
      <c r="T238" s="271">
        <v>995.83100370620059</v>
      </c>
      <c r="U238" s="271">
        <v>325.88524200000001</v>
      </c>
      <c r="V238" s="271">
        <v>0</v>
      </c>
      <c r="W238" s="271">
        <v>1321.7162457062007</v>
      </c>
      <c r="X238" s="271">
        <v>4424.386512</v>
      </c>
      <c r="Y238" s="271">
        <v>5538.5226949999997</v>
      </c>
      <c r="Z238" s="271">
        <v>1114.1361829999996</v>
      </c>
      <c r="AA238" s="271">
        <v>-207.58006270620103</v>
      </c>
      <c r="AB238" s="271">
        <v>4424.386512</v>
      </c>
      <c r="AC238" s="271">
        <v>5538.5226949999997</v>
      </c>
      <c r="AD238" s="271">
        <v>1114.1361829999996</v>
      </c>
      <c r="AF238" s="271">
        <v>-16647.805307437498</v>
      </c>
      <c r="AG238" s="402">
        <f>IF(ISERROR(VLOOKUP(B238,Acc_Cash!$A:$H,3,FALSE)),0,VLOOKUP(B238,Acc_Cash!$A:$H,3,FALSE))</f>
        <v>0</v>
      </c>
      <c r="AH238" s="402">
        <f t="shared" si="40"/>
        <v>5538.5226949999997</v>
      </c>
      <c r="AI238" s="402">
        <f>AH238-(IF(ISERROR(VLOOKUP(A238,'YTD Last'!$E$2:$Z$500,21,0)),0,VLOOKUP(A238,'YTD Last'!$E$2:$Z$500,21,0)))</f>
        <v>5538.5226949999997</v>
      </c>
      <c r="AJ238" s="402">
        <f>AH238-IF(ISERROR(VLOOKUP(A238,'QTD Last'!$A$2:$AH$600,34,0)),0,VLOOKUP(A238,'QTD Last'!$A$2:$AH$600,34,0))</f>
        <v>1114.1361829999996</v>
      </c>
      <c r="AK238" s="402">
        <f>AH238-IF(ISERROR(VLOOKUP(A238,'MTD Last'!$A$2:$AH$600,34,0)),0,VLOOKUP(A238,'MTD Last'!$A$2:$AH$600,34,0))</f>
        <v>1114.1361829999996</v>
      </c>
      <c r="AL238" s="402">
        <f t="shared" si="36"/>
        <v>1114.1361829999996</v>
      </c>
      <c r="AM238" s="403" t="str">
        <f ca="1">ROUND((L238-Control!$C$3)/365,0)&amp;" Year"</f>
        <v>-9 Year</v>
      </c>
      <c r="AN238" s="45">
        <f t="shared" si="37"/>
        <v>5</v>
      </c>
      <c r="AO238" s="45" t="str">
        <f t="shared" si="38"/>
        <v>Code</v>
      </c>
      <c r="AP238" s="45">
        <f t="shared" si="41"/>
        <v>5</v>
      </c>
      <c r="AQ238" s="402">
        <f>AH238-(IF(ISERROR(VLOOKUP(A238,'WTD Last'!$A$1:$AQ$605,34,0)),0,VLOOKUP(A238,'WTD Last'!$A$1:$AQ$605,34,0)))</f>
        <v>8884.2300660000001</v>
      </c>
      <c r="AR238" s="563">
        <f>R238-(IF(ISERROR(VLOOKUP(A238,'WTD Last'!$A$1:$AQ$605,18,0)),0,VLOOKUP(A238,'WTD Last'!$A$1:$AQ$605,18,0)))</f>
        <v>-1.938998999999999</v>
      </c>
      <c r="AS238" s="402">
        <f>O238-(IF(ISERROR(VLOOKUP(A238,'WTD Last'!$A$1:$AQ$605,15,0)),0,VLOOKUP(A238,'WTD Last'!$A$1:$AQ$605,15,0)))</f>
        <v>37.357990999999856</v>
      </c>
      <c r="AT238" s="402">
        <f t="shared" si="42"/>
        <v>80.555555555555543</v>
      </c>
      <c r="AU238" s="564">
        <v>122</v>
      </c>
      <c r="AV238" s="564">
        <v>92948</v>
      </c>
      <c r="AW238" s="77"/>
      <c r="AX238" s="271"/>
    </row>
    <row r="239" spans="1:50">
      <c r="A239" s="77">
        <v>1585</v>
      </c>
      <c r="B239" s="77">
        <v>640</v>
      </c>
      <c r="C239" s="77" t="s">
        <v>27</v>
      </c>
      <c r="D239" s="77" t="s">
        <v>28</v>
      </c>
      <c r="E239" s="77" t="s">
        <v>389</v>
      </c>
      <c r="F239" s="77" t="s">
        <v>201</v>
      </c>
      <c r="G239" s="77" t="s">
        <v>476</v>
      </c>
      <c r="H239" s="77" t="s">
        <v>472</v>
      </c>
      <c r="I239" s="77" t="s">
        <v>92</v>
      </c>
      <c r="J239" s="454" t="s">
        <v>469</v>
      </c>
      <c r="K239" s="410">
        <v>36888</v>
      </c>
      <c r="L239" s="410">
        <v>37113</v>
      </c>
      <c r="M239" s="77" t="s">
        <v>74</v>
      </c>
      <c r="N239" s="271">
        <v>5700000</v>
      </c>
      <c r="O239" s="271">
        <v>-194.10168200000001</v>
      </c>
      <c r="P239" s="411">
        <v>0.45</v>
      </c>
      <c r="Q239" s="271">
        <v>33.995863999999997</v>
      </c>
      <c r="R239" s="271">
        <v>32.985900000000001</v>
      </c>
      <c r="S239" s="411">
        <v>-0.51512249632290619</v>
      </c>
      <c r="T239" s="271">
        <v>99.986142972314909</v>
      </c>
      <c r="U239" s="271">
        <v>183.53427600000001</v>
      </c>
      <c r="V239" s="271">
        <v>0</v>
      </c>
      <c r="W239" s="271">
        <v>283.52041897231493</v>
      </c>
      <c r="X239" s="271">
        <v>5762.9224770000001</v>
      </c>
      <c r="Y239" s="271">
        <v>6019.7255759999998</v>
      </c>
      <c r="Z239" s="271">
        <v>256.80309899999975</v>
      </c>
      <c r="AA239" s="271">
        <v>-26.717319972315181</v>
      </c>
      <c r="AB239" s="271">
        <v>8212.1645297249997</v>
      </c>
      <c r="AC239" s="271">
        <v>8526.9412784039996</v>
      </c>
      <c r="AD239" s="271">
        <v>314.77674867899987</v>
      </c>
      <c r="AF239" s="271">
        <v>-1404.907974316</v>
      </c>
      <c r="AG239" s="402">
        <f>IF(ISERROR(VLOOKUP(B239,Acc_Cash!$A:$H,3,FALSE)),0,VLOOKUP(B239,Acc_Cash!$A:$H,3,FALSE))</f>
        <v>4642.5787499999997</v>
      </c>
      <c r="AH239" s="402">
        <f t="shared" si="40"/>
        <v>13169.520028404</v>
      </c>
      <c r="AI239" s="402">
        <f>AH239-(IF(ISERROR(VLOOKUP(A239,'YTD Last'!$E$2:$Z$383,21,0)),0,VLOOKUP(A239,'YTD Last'!$E$2:$Z$383,21,0)))</f>
        <v>19903.873624687287</v>
      </c>
      <c r="AJ239" s="402">
        <f>AH239-IF(ISERROR(VLOOKUP(A239,'QTD Last'!$A$2:$AH$600,34,0)),0,VLOOKUP(A239,'QTD Last'!$A$2:$AH$600,34,0))</f>
        <v>286.91799867900045</v>
      </c>
      <c r="AK239" s="402">
        <f>AH239-IF(ISERROR(VLOOKUP(A239,'MTD Last'!$A$2:$AH$600,34,0)),0,VLOOKUP(A239,'MTD Last'!$A$2:$AH$600,34,0))</f>
        <v>286.91799867900045</v>
      </c>
      <c r="AL239" s="402">
        <f t="shared" si="36"/>
        <v>314.77674867899987</v>
      </c>
      <c r="AM239" s="403" t="str">
        <f ca="1">ROUND((L239-Control!$C$3)/365,0)&amp;" Year"</f>
        <v>-13 Year</v>
      </c>
      <c r="AN239" s="45">
        <f t="shared" si="37"/>
        <v>8</v>
      </c>
      <c r="AO239" s="45" t="str">
        <f t="shared" si="38"/>
        <v>Code</v>
      </c>
      <c r="AP239" s="45">
        <f t="shared" si="41"/>
        <v>8</v>
      </c>
      <c r="AQ239" s="402">
        <f>AH239-(IF(ISERROR(VLOOKUP(A239,'WTD Last'!$A$1:$AQ$605,34,0)),0,VLOOKUP(A239,'WTD Last'!$A$1:$AQ$605,34,0)))</f>
        <v>2014.9962077358014</v>
      </c>
      <c r="AR239" s="563">
        <f>R239-(IF(ISERROR(VLOOKUP(A239,'WTD Last'!$A$1:$AQ$605,18,0)),0,VLOOKUP(A239,'WTD Last'!$A$1:$AQ$605,18,0)))</f>
        <v>-4.8309379999999962</v>
      </c>
      <c r="AS239" s="402">
        <f>O239-(IF(ISERROR(VLOOKUP(A239,'WTD Last'!$A$1:$AQ$605,15,0)),0,VLOOKUP(A239,'WTD Last'!$A$1:$AQ$605,15,0)))</f>
        <v>11.497298999999998</v>
      </c>
      <c r="AT239" s="402">
        <f t="shared" si="42"/>
        <v>71.250000000000014</v>
      </c>
      <c r="AU239" s="564">
        <v>81676</v>
      </c>
      <c r="AV239" s="564">
        <v>51052</v>
      </c>
      <c r="AW239" s="77"/>
      <c r="AX239" s="271"/>
    </row>
    <row r="240" spans="1:50">
      <c r="A240" s="77">
        <v>1586</v>
      </c>
      <c r="B240" s="77">
        <v>643</v>
      </c>
      <c r="C240" s="77" t="s">
        <v>27</v>
      </c>
      <c r="D240" s="77" t="s">
        <v>28</v>
      </c>
      <c r="E240" s="77" t="s">
        <v>392</v>
      </c>
      <c r="F240" s="77" t="s">
        <v>201</v>
      </c>
      <c r="G240" s="77" t="s">
        <v>471</v>
      </c>
      <c r="H240" s="77" t="s">
        <v>472</v>
      </c>
      <c r="I240" s="77" t="s">
        <v>92</v>
      </c>
      <c r="J240" s="454" t="s">
        <v>469</v>
      </c>
      <c r="K240" s="410">
        <v>36888</v>
      </c>
      <c r="L240" s="410">
        <v>37004</v>
      </c>
      <c r="M240" s="77" t="s">
        <v>74</v>
      </c>
      <c r="N240" s="271">
        <v>17000000</v>
      </c>
      <c r="O240" s="271">
        <v>-105.09616</v>
      </c>
      <c r="P240" s="411">
        <v>0.15</v>
      </c>
      <c r="Q240" s="271">
        <v>18.479364</v>
      </c>
      <c r="R240" s="271">
        <v>16.905317</v>
      </c>
      <c r="S240" s="411">
        <v>-0.10033311591994831</v>
      </c>
      <c r="T240" s="271">
        <v>10.544625204021434</v>
      </c>
      <c r="U240" s="271">
        <v>231.21432900000002</v>
      </c>
      <c r="V240" s="271">
        <v>0</v>
      </c>
      <c r="W240" s="271">
        <v>241.75895420402145</v>
      </c>
      <c r="X240" s="271">
        <v>6473.6517899999999</v>
      </c>
      <c r="Y240" s="271">
        <v>6701.061095</v>
      </c>
      <c r="Z240" s="271">
        <v>227.40930500000013</v>
      </c>
      <c r="AA240" s="271">
        <v>-14.349649204021318</v>
      </c>
      <c r="AB240" s="271">
        <v>9224.9538007499996</v>
      </c>
      <c r="AC240" s="271">
        <v>9492.0530410675001</v>
      </c>
      <c r="AD240" s="271">
        <v>267.09924031750052</v>
      </c>
      <c r="AF240" s="271">
        <v>-760.68600607999997</v>
      </c>
      <c r="AG240" s="402">
        <f>IF(ISERROR(VLOOKUP(B240,Acc_Cash!$A:$H,3,FALSE)),0,VLOOKUP(B240,Acc_Cash!$A:$H,3,FALSE))</f>
        <v>0</v>
      </c>
      <c r="AH240" s="402">
        <f t="shared" si="40"/>
        <v>9492.0530410675001</v>
      </c>
      <c r="AI240" s="402">
        <f>AH240-(IF(ISERROR(VLOOKUP(A240,'YTD Last'!$E$2:$Z$500,21,0)),0,VLOOKUP(A240,'YTD Last'!$E$2:$Z$500,21,0)))</f>
        <v>13576.123104650436</v>
      </c>
      <c r="AJ240" s="402">
        <f>AH240-IF(ISERROR(VLOOKUP(A240,'QTD Last'!$A$2:$AH$600,34,0)),0,VLOOKUP(A240,'QTD Last'!$A$2:$AH$600,34,0))</f>
        <v>267.09924031750052</v>
      </c>
      <c r="AK240" s="402">
        <f>AH240-IF(ISERROR(VLOOKUP(A240,'MTD Last'!$A$2:$AH$600,34,0)),0,VLOOKUP(A240,'MTD Last'!$A$2:$AH$600,34,0))</f>
        <v>267.09924031750052</v>
      </c>
      <c r="AL240" s="402">
        <f t="shared" si="36"/>
        <v>267.09924031750052</v>
      </c>
      <c r="AM240" s="403" t="str">
        <f ca="1">ROUND((L240-Control!$C$3)/365,0)&amp;" Year"</f>
        <v>-13 Year</v>
      </c>
      <c r="AN240" s="45">
        <f t="shared" si="37"/>
        <v>8</v>
      </c>
      <c r="AO240" s="45" t="str">
        <f t="shared" si="38"/>
        <v>Code</v>
      </c>
      <c r="AP240" s="45">
        <f t="shared" si="41"/>
        <v>8</v>
      </c>
      <c r="AQ240" s="402">
        <f>AH240-(IF(ISERROR(VLOOKUP(A240,'WTD Last'!$A$1:$AQ$605,34,0)),0,VLOOKUP(A240,'WTD Last'!$A$1:$AQ$605,34,0)))</f>
        <v>1665.7203635821006</v>
      </c>
      <c r="AR240" s="563">
        <f>R240-(IF(ISERROR(VLOOKUP(A240,'WTD Last'!$A$1:$AQ$605,18,0)),0,VLOOKUP(A240,'WTD Last'!$A$1:$AQ$605,18,0)))</f>
        <v>-4.412662000000001</v>
      </c>
      <c r="AS240" s="402">
        <f>O240-(IF(ISERROR(VLOOKUP(A240,'WTD Last'!$A$1:$AQ$605,15,0)),0,VLOOKUP(A240,'WTD Last'!$A$1:$AQ$605,15,0)))</f>
        <v>34.849493999999993</v>
      </c>
      <c r="AT240" s="402">
        <f t="shared" si="42"/>
        <v>70.833333333333329</v>
      </c>
      <c r="AU240" s="564">
        <v>81676</v>
      </c>
      <c r="AV240" s="564">
        <v>67390</v>
      </c>
      <c r="AW240" s="77"/>
      <c r="AX240" s="271"/>
    </row>
    <row r="241" spans="1:50">
      <c r="A241" s="77">
        <v>1069</v>
      </c>
      <c r="B241" s="77">
        <v>430</v>
      </c>
      <c r="C241" s="77" t="s">
        <v>27</v>
      </c>
      <c r="D241" s="77" t="s">
        <v>28</v>
      </c>
      <c r="E241" s="77" t="s">
        <v>297</v>
      </c>
      <c r="F241" s="77" t="s">
        <v>201</v>
      </c>
      <c r="G241" s="77" t="s">
        <v>476</v>
      </c>
      <c r="H241" s="77" t="s">
        <v>478</v>
      </c>
      <c r="I241" s="77" t="s">
        <v>31</v>
      </c>
      <c r="J241" s="454" t="s">
        <v>479</v>
      </c>
      <c r="K241" s="410">
        <v>36878</v>
      </c>
      <c r="L241" s="410">
        <v>38704</v>
      </c>
      <c r="M241" s="77" t="s">
        <v>30</v>
      </c>
      <c r="N241" s="271">
        <v>10000000</v>
      </c>
      <c r="O241" s="271">
        <v>-4032.16914</v>
      </c>
      <c r="P241" s="411">
        <v>0.55000000000000004</v>
      </c>
      <c r="Q241" s="271">
        <v>53.325699999999998</v>
      </c>
      <c r="R241" s="271">
        <v>53.067889000000001</v>
      </c>
      <c r="S241" s="411">
        <v>-0.25316774618150462</v>
      </c>
      <c r="T241" s="271">
        <v>1020.8151733964157</v>
      </c>
      <c r="U241" s="271">
        <v>680.89616699999999</v>
      </c>
      <c r="V241" s="271">
        <v>0</v>
      </c>
      <c r="W241" s="271">
        <v>1701.7113403964158</v>
      </c>
      <c r="X241" s="271">
        <v>9216.6325940000006</v>
      </c>
      <c r="Y241" s="271">
        <v>10446.147685</v>
      </c>
      <c r="Z241" s="271">
        <v>1229.5150909999993</v>
      </c>
      <c r="AA241" s="271">
        <v>-472.19624939641653</v>
      </c>
      <c r="AB241" s="271">
        <v>9216.6325940000006</v>
      </c>
      <c r="AC241" s="271">
        <v>10446.147685</v>
      </c>
      <c r="AD241" s="271">
        <v>1229.5150909999993</v>
      </c>
      <c r="AF241" s="271">
        <v>-29184.84023532</v>
      </c>
      <c r="AG241" s="402">
        <f>IF(ISERROR(VLOOKUP(B241,Acc_Cash!$A:$H,3,FALSE)),0,VLOOKUP(B241,Acc_Cash!$A:$H,3,FALSE))</f>
        <v>13902.777778</v>
      </c>
      <c r="AH241" s="402">
        <f t="shared" si="40"/>
        <v>24348.925463</v>
      </c>
      <c r="AI241" s="402">
        <f>AH241-(IF(ISERROR(VLOOKUP(A241,'YTD Last'!$E$2:$Z$383,21,0)),0,VLOOKUP(A241,'YTD Last'!$E$2:$Z$383,21,0)))</f>
        <v>3263.3069719999985</v>
      </c>
      <c r="AJ241" s="402">
        <f>AH241-IF(ISERROR(VLOOKUP(A241,'QTD Last'!$A$2:$AH$600,34,0)),0,VLOOKUP(A241,'QTD Last'!$A$2:$AH$600,34,0))</f>
        <v>1229.5150910000011</v>
      </c>
      <c r="AK241" s="402">
        <f>AH241-IF(ISERROR(VLOOKUP(A241,'MTD Last'!$A$2:$AH$600,34,0)),0,VLOOKUP(A241,'MTD Last'!$A$2:$AH$600,34,0))</f>
        <v>1229.5150910000011</v>
      </c>
      <c r="AL241" s="402">
        <f t="shared" si="36"/>
        <v>1229.5150909999993</v>
      </c>
      <c r="AM241" s="403" t="str">
        <f ca="1">ROUND((L241-Control!$C$3)/365,0)&amp;" Year"</f>
        <v>-9 Year</v>
      </c>
      <c r="AN241" s="45">
        <f t="shared" si="37"/>
        <v>8</v>
      </c>
      <c r="AO241" s="45" t="str">
        <f t="shared" si="38"/>
        <v>Code</v>
      </c>
      <c r="AP241" s="45">
        <f t="shared" si="41"/>
        <v>8</v>
      </c>
      <c r="AQ241" s="402">
        <f>AH241-(IF(ISERROR(VLOOKUP(A241,'WTD Last'!$A$1:$AQ$605,34,0)),0,VLOOKUP(A241,'WTD Last'!$A$1:$AQ$605,34,0)))</f>
        <v>12656.592881</v>
      </c>
      <c r="AR241" s="563">
        <f>R241-(IF(ISERROR(VLOOKUP(A241,'WTD Last'!$A$1:$AQ$605,18,0)),0,VLOOKUP(A241,'WTD Last'!$A$1:$AQ$605,18,0)))</f>
        <v>-2.7560819999999993</v>
      </c>
      <c r="AS241" s="402">
        <f>O241-(IF(ISERROR(VLOOKUP(A241,'WTD Last'!$A$1:$AQ$605,15,0)),0,VLOOKUP(A241,'WTD Last'!$A$1:$AQ$605,15,0)))</f>
        <v>36.689272000000074</v>
      </c>
      <c r="AT241" s="402">
        <f t="shared" si="42"/>
        <v>152.7777777777778</v>
      </c>
      <c r="AU241" s="564">
        <v>86921</v>
      </c>
      <c r="AV241" s="564">
        <v>68806</v>
      </c>
      <c r="AW241" s="77"/>
      <c r="AX241" s="271"/>
    </row>
    <row r="242" spans="1:50">
      <c r="A242" s="77">
        <v>1320</v>
      </c>
      <c r="B242" s="77">
        <v>480</v>
      </c>
      <c r="C242" s="77" t="s">
        <v>27</v>
      </c>
      <c r="D242" s="77" t="s">
        <v>28</v>
      </c>
      <c r="E242" s="77" t="s">
        <v>297</v>
      </c>
      <c r="F242" s="77" t="s">
        <v>201</v>
      </c>
      <c r="G242" s="77" t="s">
        <v>476</v>
      </c>
      <c r="H242" s="77" t="s">
        <v>478</v>
      </c>
      <c r="I242" s="77" t="s">
        <v>405</v>
      </c>
      <c r="J242" s="454" t="s">
        <v>479</v>
      </c>
      <c r="K242" s="410">
        <v>36896</v>
      </c>
      <c r="L242" s="410">
        <v>38722</v>
      </c>
      <c r="M242" s="77" t="s">
        <v>30</v>
      </c>
      <c r="N242" s="271">
        <v>-10000000</v>
      </c>
      <c r="O242" s="271">
        <v>4051.8241680000001</v>
      </c>
      <c r="P242" s="411">
        <v>0.45</v>
      </c>
      <c r="Q242" s="271">
        <v>53.662956000000001</v>
      </c>
      <c r="R242" s="271">
        <v>53.404885999999998</v>
      </c>
      <c r="S242" s="411">
        <v>-0.25692531174358407</v>
      </c>
      <c r="T242" s="271">
        <v>-1041.0161874935882</v>
      </c>
      <c r="U242" s="271">
        <v>-668.45678999999996</v>
      </c>
      <c r="V242" s="271">
        <v>0</v>
      </c>
      <c r="W242" s="271">
        <v>-1709.4729774935881</v>
      </c>
      <c r="X242" s="271">
        <v>25160.292873999999</v>
      </c>
      <c r="Y242" s="271">
        <v>23998.74626</v>
      </c>
      <c r="Z242" s="271">
        <v>-1161.546613999999</v>
      </c>
      <c r="AA242" s="271">
        <v>547.92636349358918</v>
      </c>
      <c r="AB242" s="271">
        <v>25160.292873999999</v>
      </c>
      <c r="AC242" s="271">
        <v>23998.74626</v>
      </c>
      <c r="AD242" s="271">
        <v>-1161.546613999999</v>
      </c>
      <c r="AF242" s="271">
        <v>29327.103327984005</v>
      </c>
      <c r="AG242" s="402">
        <f>IF(ISERROR(VLOOKUP(B242,Acc_Cash!$A:$H,3,FALSE)),0,VLOOKUP(B242,Acc_Cash!$A:$H,3,FALSE))</f>
        <v>0</v>
      </c>
      <c r="AH242" s="402">
        <f t="shared" si="40"/>
        <v>23998.74626</v>
      </c>
      <c r="AI242" s="402">
        <f>AH242-(IF(ISERROR(VLOOKUP(A242,'YTD Last'!$E$2:$Z$383,21,0)),0,VLOOKUP(A242,'YTD Last'!$E$2:$Z$383,21,0)))</f>
        <v>-362.43546200000128</v>
      </c>
      <c r="AJ242" s="402">
        <f>AH242-IF(ISERROR(VLOOKUP(A242,'QTD Last'!$A$2:$AH$600,34,0)),0,VLOOKUP(A242,'QTD Last'!$A$2:$AH$600,34,0))</f>
        <v>-1161.546613999999</v>
      </c>
      <c r="AK242" s="402">
        <f>AH242-IF(ISERROR(VLOOKUP(A242,'MTD Last'!$A$2:$AH$600,34,0)),0,VLOOKUP(A242,'MTD Last'!$A$2:$AH$600,34,0))</f>
        <v>-1161.546613999999</v>
      </c>
      <c r="AL242" s="402">
        <f t="shared" si="36"/>
        <v>-1161.546613999999</v>
      </c>
      <c r="AM242" s="403" t="str">
        <f ca="1">ROUND((L242-Control!$C$3)/365,0)&amp;" Year"</f>
        <v>-9 Year</v>
      </c>
      <c r="AN242" s="45">
        <f t="shared" si="37"/>
        <v>8</v>
      </c>
      <c r="AO242" s="45" t="str">
        <f t="shared" si="38"/>
        <v>Code</v>
      </c>
      <c r="AP242" s="45">
        <f t="shared" si="41"/>
        <v>8</v>
      </c>
      <c r="AQ242" s="402">
        <f>AH242-(IF(ISERROR(VLOOKUP(A242,'WTD Last'!$A$1:$AQ$605,34,0)),0,VLOOKUP(A242,'WTD Last'!$A$1:$AQ$605,34,0)))</f>
        <v>-12791.651998000001</v>
      </c>
      <c r="AR242" s="563">
        <f>R242-(IF(ISERROR(VLOOKUP(A242,'WTD Last'!$A$1:$AQ$605,18,0)),0,VLOOKUP(A242,'WTD Last'!$A$1:$AQ$605,18,0)))</f>
        <v>-2.7591900000000038</v>
      </c>
      <c r="AS242" s="402">
        <f>O242-(IF(ISERROR(VLOOKUP(A242,'WTD Last'!$A$1:$AQ$605,15,0)),0,VLOOKUP(A242,'WTD Last'!$A$1:$AQ$605,15,0)))</f>
        <v>-37.116178000000218</v>
      </c>
      <c r="AT242" s="402">
        <f t="shared" si="42"/>
        <v>-125.00000000000001</v>
      </c>
      <c r="AV242" s="564">
        <v>68806</v>
      </c>
      <c r="AW242" s="77"/>
      <c r="AX242" s="271"/>
    </row>
    <row r="243" spans="1:50">
      <c r="A243" s="77">
        <v>1509</v>
      </c>
      <c r="B243" s="77">
        <v>559</v>
      </c>
      <c r="C243" s="77" t="s">
        <v>27</v>
      </c>
      <c r="D243" s="77" t="s">
        <v>301</v>
      </c>
      <c r="E243" s="77" t="s">
        <v>297</v>
      </c>
      <c r="F243" s="77" t="s">
        <v>201</v>
      </c>
      <c r="G243" s="77" t="s">
        <v>476</v>
      </c>
      <c r="H243" s="77" t="s">
        <v>478</v>
      </c>
      <c r="I243" s="77" t="s">
        <v>405</v>
      </c>
      <c r="J243" s="454" t="s">
        <v>486</v>
      </c>
      <c r="K243" s="410">
        <v>36896</v>
      </c>
      <c r="L243" s="410">
        <v>38722</v>
      </c>
      <c r="M243" s="77" t="s">
        <v>30</v>
      </c>
      <c r="N243" s="271">
        <v>10000000</v>
      </c>
      <c r="O243" s="271">
        <v>-4051.8241680000001</v>
      </c>
      <c r="P243" s="411">
        <v>0.45</v>
      </c>
      <c r="Q243" s="271">
        <v>53.662956000000001</v>
      </c>
      <c r="R243" s="271">
        <v>53.404885999999998</v>
      </c>
      <c r="S243" s="411">
        <v>-0.25692531174358407</v>
      </c>
      <c r="T243" s="271">
        <v>1041.0161874935882</v>
      </c>
      <c r="U243" s="271">
        <v>668.45678999999996</v>
      </c>
      <c r="V243" s="271">
        <v>0</v>
      </c>
      <c r="W243" s="271">
        <v>1709.4729774935881</v>
      </c>
      <c r="X243" s="271">
        <v>-25160.292873999999</v>
      </c>
      <c r="Y243" s="271">
        <v>-23998.74626</v>
      </c>
      <c r="Z243" s="271">
        <v>1161.546613999999</v>
      </c>
      <c r="AA243" s="271">
        <v>-547.92636349358918</v>
      </c>
      <c r="AB243" s="271">
        <v>-25160.292873999999</v>
      </c>
      <c r="AC243" s="271">
        <v>-23998.74626</v>
      </c>
      <c r="AD243" s="271">
        <v>1161.546613999999</v>
      </c>
      <c r="AF243" s="271">
        <v>-29327.103327984005</v>
      </c>
      <c r="AG243" s="402">
        <f>IF(ISERROR(VLOOKUP(B243,Acc_Cash!$A:$H,3,FALSE)),0,VLOOKUP(B243,Acc_Cash!$A:$H,3,FALSE))</f>
        <v>0</v>
      </c>
      <c r="AH243" s="402">
        <f t="shared" si="40"/>
        <v>-23998.74626</v>
      </c>
      <c r="AI243" s="402">
        <f>AH243-(IF(ISERROR(VLOOKUP(A243,'YTD Last'!$E$2:$Z$383,21,0)),0,VLOOKUP(A243,'YTD Last'!$E$2:$Z$383,21,0)))</f>
        <v>362.43546200000128</v>
      </c>
      <c r="AJ243" s="402">
        <f>AH243-IF(ISERROR(VLOOKUP(A243,'QTD Last'!$A$2:$AH$600,34,0)),0,VLOOKUP(A243,'QTD Last'!$A$2:$AH$600,34,0))</f>
        <v>1161.546613999999</v>
      </c>
      <c r="AK243" s="402">
        <f>AH243-IF(ISERROR(VLOOKUP(A243,'MTD Last'!$A$2:$AH$600,34,0)),0,VLOOKUP(A243,'MTD Last'!$A$2:$AH$600,34,0))</f>
        <v>1161.546613999999</v>
      </c>
      <c r="AL243" s="402">
        <f t="shared" si="36"/>
        <v>1161.546613999999</v>
      </c>
      <c r="AM243" s="403" t="str">
        <f ca="1">ROUND((L243-Control!$C$3)/365,0)&amp;" Year"</f>
        <v>-9 Year</v>
      </c>
      <c r="AN243" s="45">
        <f t="shared" si="37"/>
        <v>8</v>
      </c>
      <c r="AO243" s="45" t="str">
        <f t="shared" si="38"/>
        <v>Code</v>
      </c>
      <c r="AP243" s="45">
        <f t="shared" si="41"/>
        <v>8</v>
      </c>
      <c r="AQ243" s="402">
        <f>AH243-(IF(ISERROR(VLOOKUP(A243,'WTD Last'!$A$1:$AQ$605,34,0)),0,VLOOKUP(A243,'WTD Last'!$A$1:$AQ$605,34,0)))</f>
        <v>12791.651998000001</v>
      </c>
      <c r="AR243" s="563">
        <f>R243-(IF(ISERROR(VLOOKUP(A243,'WTD Last'!$A$1:$AQ$605,18,0)),0,VLOOKUP(A243,'WTD Last'!$A$1:$AQ$605,18,0)))</f>
        <v>-2.7591900000000038</v>
      </c>
      <c r="AS243" s="402">
        <f>O243-(IF(ISERROR(VLOOKUP(A243,'WTD Last'!$A$1:$AQ$605,15,0)),0,VLOOKUP(A243,'WTD Last'!$A$1:$AQ$605,15,0)))</f>
        <v>37.116178000000218</v>
      </c>
      <c r="AT243" s="402">
        <f t="shared" si="42"/>
        <v>125.00000000000001</v>
      </c>
      <c r="AV243" s="564">
        <v>68806</v>
      </c>
      <c r="AW243" s="77"/>
      <c r="AX243" s="271"/>
    </row>
    <row r="244" spans="1:50">
      <c r="A244" s="77">
        <v>1321</v>
      </c>
      <c r="B244" s="77">
        <v>481</v>
      </c>
      <c r="C244" s="77" t="s">
        <v>27</v>
      </c>
      <c r="D244" s="77" t="s">
        <v>28</v>
      </c>
      <c r="E244" s="77" t="s">
        <v>341</v>
      </c>
      <c r="F244" s="77" t="s">
        <v>197</v>
      </c>
      <c r="G244" s="77" t="s">
        <v>477</v>
      </c>
      <c r="H244" s="77" t="s">
        <v>468</v>
      </c>
      <c r="I244" s="77" t="s">
        <v>405</v>
      </c>
      <c r="J244" s="454" t="s">
        <v>481</v>
      </c>
      <c r="K244" s="410">
        <v>36896</v>
      </c>
      <c r="L244" s="410">
        <v>38722</v>
      </c>
      <c r="M244" s="77" t="s">
        <v>30</v>
      </c>
      <c r="N244" s="271">
        <v>-10000000</v>
      </c>
      <c r="O244" s="271">
        <v>4122.5343540000003</v>
      </c>
      <c r="P244" s="411">
        <v>1.55</v>
      </c>
      <c r="Q244" s="271">
        <v>167.02564100000001</v>
      </c>
      <c r="R244" s="271">
        <v>166.21422999999999</v>
      </c>
      <c r="S244" s="411">
        <v>-0.70921918472695666</v>
      </c>
      <c r="T244" s="271">
        <v>-2923.7804535527512</v>
      </c>
      <c r="U244" s="271">
        <v>-1624.4342940000001</v>
      </c>
      <c r="V244" s="271">
        <v>0</v>
      </c>
      <c r="W244" s="271">
        <v>-4548.2147475527509</v>
      </c>
      <c r="X244" s="271">
        <v>10806.505735999999</v>
      </c>
      <c r="Y244" s="271">
        <v>7145.4963459999999</v>
      </c>
      <c r="Z244" s="271">
        <v>-3661.0093899999993</v>
      </c>
      <c r="AA244" s="271">
        <v>887.20535755275159</v>
      </c>
      <c r="AB244" s="271">
        <v>10806.505735999999</v>
      </c>
      <c r="AC244" s="271">
        <v>7145.4963459999999</v>
      </c>
      <c r="AD244" s="271">
        <v>-3661.0093899999993</v>
      </c>
      <c r="AF244" s="271">
        <v>51539.924493708008</v>
      </c>
      <c r="AG244" s="402">
        <f>IF(ISERROR(VLOOKUP(B244,Acc_Cash!$A:$H,3,FALSE)),0,VLOOKUP(B244,Acc_Cash!$A:$H,3,FALSE))</f>
        <v>0</v>
      </c>
      <c r="AH244" s="402">
        <f t="shared" si="40"/>
        <v>7145.4963459999999</v>
      </c>
      <c r="AI244" s="402">
        <f>AH244-(IF(ISERROR(VLOOKUP(A244,'YTD Last'!$E$2:$Z$383,21,0)),0,VLOOKUP(A244,'YTD Last'!$E$2:$Z$383,21,0)))</f>
        <v>-83978.832013000007</v>
      </c>
      <c r="AJ244" s="402">
        <f>AH244-IF(ISERROR(VLOOKUP(A244,'QTD Last'!$A$2:$AH$600,34,0)),0,VLOOKUP(A244,'QTD Last'!$A$2:$AH$600,34,0))</f>
        <v>-3661.0093899999993</v>
      </c>
      <c r="AK244" s="402">
        <f>AH244-IF(ISERROR(VLOOKUP(A244,'MTD Last'!$A$2:$AH$600,34,0)),0,VLOOKUP(A244,'MTD Last'!$A$2:$AH$600,34,0))</f>
        <v>-3661.0093899999993</v>
      </c>
      <c r="AL244" s="402">
        <f t="shared" si="36"/>
        <v>-3661.0093899999993</v>
      </c>
      <c r="AM244" s="403" t="str">
        <f ca="1">ROUND((L244-Control!$C$3)/365,0)&amp;" Year"</f>
        <v>-9 Year</v>
      </c>
      <c r="AN244" s="45" t="str">
        <f t="shared" si="37"/>
        <v>Code</v>
      </c>
      <c r="AO244" s="45">
        <f t="shared" si="38"/>
        <v>10</v>
      </c>
      <c r="AP244" s="45">
        <f t="shared" si="41"/>
        <v>10</v>
      </c>
      <c r="AQ244" s="402">
        <f>AH244-(IF(ISERROR(VLOOKUP(A244,'WTD Last'!$A$1:$AQ$605,34,0)),0,VLOOKUP(A244,'WTD Last'!$A$1:$AQ$605,34,0)))</f>
        <v>-20382.348101</v>
      </c>
      <c r="AR244" s="563">
        <f>R244-(IF(ISERROR(VLOOKUP(A244,'WTD Last'!$A$1:$AQ$605,18,0)),0,VLOOKUP(A244,'WTD Last'!$A$1:$AQ$605,18,0)))</f>
        <v>-4.0966440000000262</v>
      </c>
      <c r="AS244" s="402">
        <f>O244-(IF(ISERROR(VLOOKUP(A244,'WTD Last'!$A$1:$AQ$605,15,0)),0,VLOOKUP(A244,'WTD Last'!$A$1:$AQ$605,15,0)))</f>
        <v>-38.075453999999809</v>
      </c>
      <c r="AT244" s="402">
        <f t="shared" si="42"/>
        <v>-430.55555555555554</v>
      </c>
      <c r="AV244" s="564">
        <v>11573</v>
      </c>
      <c r="AW244" s="77"/>
      <c r="AX244" s="271"/>
    </row>
    <row r="245" spans="1:50">
      <c r="A245" s="77">
        <v>1510</v>
      </c>
      <c r="B245" s="77">
        <v>560</v>
      </c>
      <c r="C245" s="77" t="s">
        <v>27</v>
      </c>
      <c r="D245" s="77" t="s">
        <v>301</v>
      </c>
      <c r="E245" s="77" t="s">
        <v>341</v>
      </c>
      <c r="F245" s="77" t="s">
        <v>197</v>
      </c>
      <c r="G245" s="77" t="s">
        <v>477</v>
      </c>
      <c r="H245" s="77" t="s">
        <v>468</v>
      </c>
      <c r="I245" s="77" t="s">
        <v>405</v>
      </c>
      <c r="J245" s="454" t="s">
        <v>486</v>
      </c>
      <c r="K245" s="410">
        <v>36896</v>
      </c>
      <c r="L245" s="410">
        <v>38722</v>
      </c>
      <c r="M245" s="77" t="s">
        <v>30</v>
      </c>
      <c r="N245" s="271">
        <v>10000000</v>
      </c>
      <c r="O245" s="271">
        <v>-4122.5343540000003</v>
      </c>
      <c r="P245" s="411">
        <v>1.55</v>
      </c>
      <c r="Q245" s="271">
        <v>167.02564100000001</v>
      </c>
      <c r="R245" s="271">
        <v>166.21422999999999</v>
      </c>
      <c r="S245" s="411">
        <v>-0.70921918472695666</v>
      </c>
      <c r="T245" s="271">
        <v>2923.7804535527512</v>
      </c>
      <c r="U245" s="271">
        <v>1624.4342940000001</v>
      </c>
      <c r="V245" s="271">
        <v>0</v>
      </c>
      <c r="W245" s="271">
        <v>4548.2147475527509</v>
      </c>
      <c r="X245" s="271">
        <v>-10806.505735999999</v>
      </c>
      <c r="Y245" s="271">
        <v>-7145.4963459999999</v>
      </c>
      <c r="Z245" s="271">
        <v>3661.0093899999993</v>
      </c>
      <c r="AA245" s="271">
        <v>-887.20535755275159</v>
      </c>
      <c r="AB245" s="271">
        <v>-10806.505735999999</v>
      </c>
      <c r="AC245" s="271">
        <v>-7145.4963459999999</v>
      </c>
      <c r="AD245" s="271">
        <v>3661.0093899999993</v>
      </c>
      <c r="AF245" s="271">
        <v>-51539.924493708008</v>
      </c>
      <c r="AG245" s="402">
        <f>IF(ISERROR(VLOOKUP(B245,Acc_Cash!$A:$H,3,FALSE)),0,VLOOKUP(B245,Acc_Cash!$A:$H,3,FALSE))</f>
        <v>0</v>
      </c>
      <c r="AH245" s="402">
        <f t="shared" si="40"/>
        <v>-7145.4963459999999</v>
      </c>
      <c r="AI245" s="402">
        <f>AH245-(IF(ISERROR(VLOOKUP(A245,'YTD Last'!$E$2:$Z$383,21,0)),0,VLOOKUP(A245,'YTD Last'!$E$2:$Z$383,21,0)))</f>
        <v>83978.832013000007</v>
      </c>
      <c r="AJ245" s="402">
        <f>AH245-IF(ISERROR(VLOOKUP(A245,'QTD Last'!$A$2:$AH$600,34,0)),0,VLOOKUP(A245,'QTD Last'!$A$2:$AH$600,34,0))</f>
        <v>3661.0093899999993</v>
      </c>
      <c r="AK245" s="402">
        <f>AH245-IF(ISERROR(VLOOKUP(A245,'MTD Last'!$A$2:$AH$600,34,0)),0,VLOOKUP(A245,'MTD Last'!$A$2:$AH$600,34,0))</f>
        <v>3661.0093899999993</v>
      </c>
      <c r="AL245" s="402">
        <f t="shared" si="36"/>
        <v>3661.0093899999993</v>
      </c>
      <c r="AM245" s="403" t="str">
        <f ca="1">ROUND((L245-Control!$C$3)/365,0)&amp;" Year"</f>
        <v>-9 Year</v>
      </c>
      <c r="AN245" s="45" t="str">
        <f t="shared" si="37"/>
        <v>Code</v>
      </c>
      <c r="AO245" s="45">
        <f t="shared" si="38"/>
        <v>10</v>
      </c>
      <c r="AP245" s="45">
        <f t="shared" si="41"/>
        <v>10</v>
      </c>
      <c r="AQ245" s="402">
        <f>AH245-(IF(ISERROR(VLOOKUP(A245,'WTD Last'!$A$1:$AQ$605,34,0)),0,VLOOKUP(A245,'WTD Last'!$A$1:$AQ$605,34,0)))</f>
        <v>20382.348101</v>
      </c>
      <c r="AR245" s="563">
        <f>R245-(IF(ISERROR(VLOOKUP(A245,'WTD Last'!$A$1:$AQ$605,18,0)),0,VLOOKUP(A245,'WTD Last'!$A$1:$AQ$605,18,0)))</f>
        <v>-4.0966440000000262</v>
      </c>
      <c r="AS245" s="402">
        <f>O245-(IF(ISERROR(VLOOKUP(A245,'WTD Last'!$A$1:$AQ$605,15,0)),0,VLOOKUP(A245,'WTD Last'!$A$1:$AQ$605,15,0)))</f>
        <v>38.075453999999809</v>
      </c>
      <c r="AT245" s="402">
        <f t="shared" si="42"/>
        <v>430.55555555555554</v>
      </c>
      <c r="AV245" s="564">
        <v>11573</v>
      </c>
      <c r="AW245" s="77"/>
      <c r="AX245" s="271"/>
    </row>
    <row r="246" spans="1:50">
      <c r="A246" s="77">
        <v>1640</v>
      </c>
      <c r="B246" s="77">
        <v>844</v>
      </c>
      <c r="C246" s="77" t="s">
        <v>27</v>
      </c>
      <c r="D246" s="77" t="s">
        <v>28</v>
      </c>
      <c r="E246" s="77" t="s">
        <v>341</v>
      </c>
      <c r="F246" s="77" t="s">
        <v>197</v>
      </c>
      <c r="G246" s="77" t="s">
        <v>477</v>
      </c>
      <c r="H246" s="77" t="s">
        <v>468</v>
      </c>
      <c r="I246" s="77" t="s">
        <v>286</v>
      </c>
      <c r="J246" s="454" t="s">
        <v>481</v>
      </c>
      <c r="K246" s="410">
        <v>36934</v>
      </c>
      <c r="L246" s="410">
        <v>38760</v>
      </c>
      <c r="M246" s="77" t="s">
        <v>30</v>
      </c>
      <c r="N246" s="271">
        <v>10000000</v>
      </c>
      <c r="O246" s="271">
        <v>-4222.3796970000003</v>
      </c>
      <c r="P246" s="411">
        <v>1.7</v>
      </c>
      <c r="Q246" s="271">
        <v>167.81207800000001</v>
      </c>
      <c r="R246" s="271">
        <v>167.00321299999999</v>
      </c>
      <c r="S246" s="411">
        <v>-0.71638331144113776</v>
      </c>
      <c r="T246" s="271">
        <v>3024.8423494986882</v>
      </c>
      <c r="U246" s="271">
        <v>1636.5920429999999</v>
      </c>
      <c r="V246" s="271">
        <v>0</v>
      </c>
      <c r="W246" s="271">
        <v>4661.4343924986879</v>
      </c>
      <c r="X246" s="271">
        <v>32609.290396</v>
      </c>
      <c r="Y246" s="271">
        <v>36437.818920999998</v>
      </c>
      <c r="Z246" s="271">
        <v>3828.5285249999979</v>
      </c>
      <c r="AA246" s="271">
        <v>-832.90586749868999</v>
      </c>
      <c r="AB246" s="271">
        <v>32609.290396</v>
      </c>
      <c r="AC246" s="271">
        <v>36437.818920999998</v>
      </c>
      <c r="AD246" s="271">
        <v>3828.5285249999979</v>
      </c>
      <c r="AF246" s="271">
        <v>-52788.190971894008</v>
      </c>
      <c r="AG246" s="402">
        <f>IF(ISERROR(VLOOKUP(B246,Acc_Cash!$A:$H,3,FALSE)),0,VLOOKUP(B246,Acc_Cash!$A:$H,3,FALSE))</f>
        <v>0</v>
      </c>
      <c r="AH246" s="402">
        <f t="shared" si="40"/>
        <v>36437.818920999998</v>
      </c>
      <c r="AI246" s="402">
        <f>AH246-(IF(ISERROR(VLOOKUP(A246,'YTD Last'!$E$2:$Z$500,21,0)),0,VLOOKUP(A246,'YTD Last'!$E$2:$Z$500,21,0)))</f>
        <v>36437.818920999998</v>
      </c>
      <c r="AJ246" s="402">
        <f>AH246-IF(ISERROR(VLOOKUP(A246,'QTD Last'!$A$2:$AH$600,34,0)),0,VLOOKUP(A246,'QTD Last'!$A$2:$AH$600,34,0))</f>
        <v>3828.5285249999979</v>
      </c>
      <c r="AK246" s="402">
        <f>AH246-IF(ISERROR(VLOOKUP(A246,'MTD Last'!$A$2:$AH$600,34,0)),0,VLOOKUP(A246,'MTD Last'!$A$2:$AH$600,34,0))</f>
        <v>3828.5285249999979</v>
      </c>
      <c r="AL246" s="402">
        <f t="shared" si="36"/>
        <v>3828.5285249999979</v>
      </c>
      <c r="AM246" s="403" t="str">
        <f ca="1">ROUND((L246-Control!$C$3)/365,0)&amp;" Year"</f>
        <v>-9 Year</v>
      </c>
      <c r="AN246" s="45" t="str">
        <f t="shared" si="37"/>
        <v>Code</v>
      </c>
      <c r="AO246" s="45">
        <f t="shared" si="38"/>
        <v>10</v>
      </c>
      <c r="AP246" s="45">
        <f t="shared" si="41"/>
        <v>10</v>
      </c>
      <c r="AQ246" s="402">
        <f>AH246-(IF(ISERROR(VLOOKUP(A246,'WTD Last'!$A$1:$AQ$605,34,0)),0,VLOOKUP(A246,'WTD Last'!$A$1:$AQ$605,34,0)))</f>
        <v>20643.677917999998</v>
      </c>
      <c r="AR246" s="563">
        <f>R246-(IF(ISERROR(VLOOKUP(A246,'WTD Last'!$A$1:$AQ$605,18,0)),0,VLOOKUP(A246,'WTD Last'!$A$1:$AQ$605,18,0)))</f>
        <v>-4.0820520000000045</v>
      </c>
      <c r="AS246" s="402">
        <f>O246-(IF(ISERROR(VLOOKUP(A246,'WTD Last'!$A$1:$AQ$605,15,0)),0,VLOOKUP(A246,'WTD Last'!$A$1:$AQ$605,15,0)))</f>
        <v>39.557140999999319</v>
      </c>
      <c r="AT246" s="402">
        <f t="shared" si="42"/>
        <v>472.22222222222223</v>
      </c>
      <c r="AU246" s="564">
        <v>89135</v>
      </c>
      <c r="AV246" s="564">
        <v>11573</v>
      </c>
      <c r="AW246" s="77"/>
      <c r="AX246" s="271"/>
    </row>
    <row r="247" spans="1:50">
      <c r="A247" s="77">
        <v>1686</v>
      </c>
      <c r="B247" s="77">
        <v>893</v>
      </c>
      <c r="C247" s="77" t="s">
        <v>27</v>
      </c>
      <c r="D247" s="77" t="s">
        <v>28</v>
      </c>
      <c r="E247" s="77" t="s">
        <v>341</v>
      </c>
      <c r="F247" s="77" t="s">
        <v>197</v>
      </c>
      <c r="G247" s="77" t="s">
        <v>477</v>
      </c>
      <c r="H247" s="77" t="s">
        <v>468</v>
      </c>
      <c r="I247" s="77" t="s">
        <v>97</v>
      </c>
      <c r="J247" s="454" t="s">
        <v>481</v>
      </c>
      <c r="K247" s="410">
        <v>36964</v>
      </c>
      <c r="L247" s="410">
        <v>38671</v>
      </c>
      <c r="M247" s="77" t="s">
        <v>30</v>
      </c>
      <c r="N247" s="271">
        <v>5000000</v>
      </c>
      <c r="O247" s="271">
        <v>-2010.0167609999999</v>
      </c>
      <c r="P247" s="411">
        <v>1.6</v>
      </c>
      <c r="Q247" s="271">
        <v>165.979027</v>
      </c>
      <c r="R247" s="271">
        <v>165.16600299999999</v>
      </c>
      <c r="S247" s="411">
        <v>-0.69537384206218056</v>
      </c>
      <c r="T247" s="271">
        <v>1397.7130777059497</v>
      </c>
      <c r="U247" s="271">
        <v>799.44519000000014</v>
      </c>
      <c r="V247" s="271">
        <v>0</v>
      </c>
      <c r="W247" s="271">
        <v>2197.1582677059496</v>
      </c>
      <c r="X247" s="271">
        <v>-7367.4301009999999</v>
      </c>
      <c r="Y247" s="271">
        <v>-5551.6414000000004</v>
      </c>
      <c r="Z247" s="271">
        <v>1815.7887009999995</v>
      </c>
      <c r="AA247" s="271">
        <v>-381.36956670595009</v>
      </c>
      <c r="AB247" s="271">
        <v>-7367.4301009999999</v>
      </c>
      <c r="AC247" s="271">
        <v>-5551.6414000000004</v>
      </c>
      <c r="AD247" s="271">
        <v>1815.7887009999995</v>
      </c>
      <c r="AF247" s="271">
        <v>-25129.229546021998</v>
      </c>
      <c r="AG247" s="402">
        <f>IF(ISERROR(VLOOKUP(B247,Acc_Cash!$A:$H,3,FALSE)),0,VLOOKUP(B247,Acc_Cash!$A:$H,3,FALSE))</f>
        <v>0</v>
      </c>
      <c r="AH247" s="402">
        <f t="shared" si="40"/>
        <v>-5551.6414000000004</v>
      </c>
      <c r="AI247" s="402">
        <f>AH247-(IF(ISERROR(VLOOKUP(A247,'YTD Last'!$E$2:$Z$500,21,0)),0,VLOOKUP(A247,'YTD Last'!$E$2:$Z$500,21,0)))</f>
        <v>-5551.6414000000004</v>
      </c>
      <c r="AJ247" s="402">
        <f>AH247-IF(ISERROR(VLOOKUP(A247,'QTD Last'!$A$2:$AH$600,34,0)),0,VLOOKUP(A247,'QTD Last'!$A$2:$AH$600,34,0))</f>
        <v>1815.7887009999995</v>
      </c>
      <c r="AK247" s="402">
        <f>AH247-IF(ISERROR(VLOOKUP(A247,'MTD Last'!$A$2:$AH$600,34,0)),0,VLOOKUP(A247,'MTD Last'!$A$2:$AH$600,34,0))</f>
        <v>1815.7887009999995</v>
      </c>
      <c r="AL247" s="402">
        <f t="shared" si="36"/>
        <v>1815.7887009999995</v>
      </c>
      <c r="AM247" s="403" t="str">
        <f ca="1">ROUND((L247-Control!$C$3)/365,0)&amp;" Year"</f>
        <v>-9 Year</v>
      </c>
      <c r="AN247" s="45" t="str">
        <f t="shared" si="37"/>
        <v>Code</v>
      </c>
      <c r="AO247" s="45">
        <f t="shared" si="38"/>
        <v>10</v>
      </c>
      <c r="AP247" s="45">
        <f t="shared" si="41"/>
        <v>10</v>
      </c>
      <c r="AQ247" s="402">
        <f>AH247-(IF(ISERROR(VLOOKUP(A247,'WTD Last'!$A$1:$AQ$605,34,0)),0,VLOOKUP(A247,'WTD Last'!$A$1:$AQ$605,34,0)))</f>
        <v>9971.6811749999997</v>
      </c>
      <c r="AR247" s="563">
        <f>R247-(IF(ISERROR(VLOOKUP(A247,'WTD Last'!$A$1:$AQ$605,18,0)),0,VLOOKUP(A247,'WTD Last'!$A$1:$AQ$605,18,0)))</f>
        <v>-4.0933109999999999</v>
      </c>
      <c r="AS247" s="402">
        <f>O247-(IF(ISERROR(VLOOKUP(A247,'WTD Last'!$A$1:$AQ$605,15,0)),0,VLOOKUP(A247,'WTD Last'!$A$1:$AQ$605,15,0)))</f>
        <v>18.187934000000041</v>
      </c>
      <c r="AT247" s="402">
        <f t="shared" si="42"/>
        <v>222.22222222222223</v>
      </c>
      <c r="AU247" s="564">
        <v>122</v>
      </c>
      <c r="AV247" s="564">
        <v>11573</v>
      </c>
      <c r="AW247" s="77"/>
      <c r="AX247" s="271"/>
    </row>
    <row r="248" spans="1:50">
      <c r="A248" s="77">
        <v>164</v>
      </c>
      <c r="B248" s="77">
        <v>318</v>
      </c>
      <c r="C248" s="77" t="s">
        <v>27</v>
      </c>
      <c r="D248" s="77" t="s">
        <v>28</v>
      </c>
      <c r="E248" s="77" t="s">
        <v>76</v>
      </c>
      <c r="F248" s="77" t="s">
        <v>197</v>
      </c>
      <c r="G248" s="77" t="s">
        <v>487</v>
      </c>
      <c r="H248" s="77" t="s">
        <v>472</v>
      </c>
      <c r="I248" s="77" t="s">
        <v>31</v>
      </c>
      <c r="J248" s="454" t="s">
        <v>479</v>
      </c>
      <c r="K248" s="410">
        <v>36802</v>
      </c>
      <c r="L248" s="410">
        <v>38367</v>
      </c>
      <c r="M248" s="77" t="s">
        <v>30</v>
      </c>
      <c r="N248" s="271">
        <v>10000000</v>
      </c>
      <c r="O248" s="271">
        <v>-3389.1810930000001</v>
      </c>
      <c r="P248" s="411">
        <v>1.45</v>
      </c>
      <c r="Q248" s="271">
        <v>109.041861</v>
      </c>
      <c r="R248" s="271">
        <v>108.286965</v>
      </c>
      <c r="S248" s="411">
        <v>-0.65587535700243005</v>
      </c>
      <c r="T248" s="271">
        <v>2222.8803593172611</v>
      </c>
      <c r="U248" s="271">
        <v>1377.227316</v>
      </c>
      <c r="V248" s="271">
        <v>0</v>
      </c>
      <c r="W248" s="271">
        <v>3600.1076753172611</v>
      </c>
      <c r="X248" s="271">
        <v>152194.55119699999</v>
      </c>
      <c r="Y248" s="271">
        <v>155265.229968</v>
      </c>
      <c r="Z248" s="271">
        <v>3070.6787710000062</v>
      </c>
      <c r="AA248" s="271">
        <v>-529.42890431725482</v>
      </c>
      <c r="AB248" s="271">
        <v>152194.55119699999</v>
      </c>
      <c r="AC248" s="271">
        <v>155265.229968</v>
      </c>
      <c r="AD248" s="271">
        <v>3070.6787710000062</v>
      </c>
      <c r="AF248" s="271">
        <v>-42371.542024686001</v>
      </c>
      <c r="AG248" s="402">
        <f>IF(ISERROR(VLOOKUP(B248,Acc_Cash!$A:$H,3,FALSE)),0,VLOOKUP(B248,Acc_Cash!$A:$H,3,FALSE))</f>
        <v>42291.666666999998</v>
      </c>
      <c r="AH248" s="402">
        <f t="shared" si="40"/>
        <v>197556.89663500001</v>
      </c>
      <c r="AI248" s="402">
        <f>AH248-(IF(ISERROR(VLOOKUP(A248,'YTD Last'!$E$2:$Z$500,21,0)),0,VLOOKUP(A248,'YTD Last'!$E$2:$Z$500,21,0)))</f>
        <v>156455.211855</v>
      </c>
      <c r="AJ248" s="402">
        <f>AH248-IF(ISERROR(VLOOKUP(A248,'QTD Last'!$A$2:$AH$600,34,0)),0,VLOOKUP(A248,'QTD Last'!$A$2:$AH$600,34,0))</f>
        <v>3070.6787710000062</v>
      </c>
      <c r="AK248" s="402">
        <f>AH248-IF(ISERROR(VLOOKUP(A248,'MTD Last'!$A$2:$AH$600,34,0)),0,VLOOKUP(A248,'MTD Last'!$A$2:$AH$600,34,0))</f>
        <v>3070.6787710000062</v>
      </c>
      <c r="AL248" s="402">
        <f t="shared" si="36"/>
        <v>3070.6787710000062</v>
      </c>
      <c r="AM248" s="403" t="str">
        <f ca="1">ROUND((L248-Control!$C$3)/365,0)&amp;" Year"</f>
        <v>-10 Year</v>
      </c>
      <c r="AN248" s="45" t="str">
        <f t="shared" si="37"/>
        <v>Code</v>
      </c>
      <c r="AO248" s="45">
        <f t="shared" si="38"/>
        <v>10</v>
      </c>
      <c r="AP248" s="45">
        <f t="shared" si="41"/>
        <v>10</v>
      </c>
      <c r="AQ248" s="402">
        <f>AH248-(IF(ISERROR(VLOOKUP(A248,'WTD Last'!$A$1:$AQ$605,34,0)),0,VLOOKUP(A248,'WTD Last'!$A$1:$AQ$605,34,0)))</f>
        <v>18471.241490999993</v>
      </c>
      <c r="AR248" s="563">
        <f>R248-(IF(ISERROR(VLOOKUP(A248,'WTD Last'!$A$1:$AQ$605,18,0)),0,VLOOKUP(A248,'WTD Last'!$A$1:$AQ$605,18,0)))</f>
        <v>-4.6946350000000052</v>
      </c>
      <c r="AS248" s="402">
        <f>O248-(IF(ISERROR(VLOOKUP(A248,'WTD Last'!$A$1:$AQ$605,15,0)),0,VLOOKUP(A248,'WTD Last'!$A$1:$AQ$605,15,0)))</f>
        <v>29.703062999999929</v>
      </c>
      <c r="AT248" s="402">
        <f t="shared" si="42"/>
        <v>402.77777777777777</v>
      </c>
      <c r="AU248" s="564">
        <v>86921</v>
      </c>
      <c r="AV248" s="564">
        <v>51042</v>
      </c>
      <c r="AW248" s="77"/>
      <c r="AX248" s="271"/>
    </row>
    <row r="249" spans="1:50">
      <c r="A249" s="77">
        <v>1322</v>
      </c>
      <c r="B249" s="77">
        <v>482</v>
      </c>
      <c r="C249" s="77" t="s">
        <v>27</v>
      </c>
      <c r="D249" s="77" t="s">
        <v>28</v>
      </c>
      <c r="E249" s="77" t="s">
        <v>76</v>
      </c>
      <c r="F249" s="77" t="s">
        <v>197</v>
      </c>
      <c r="G249" s="77" t="s">
        <v>487</v>
      </c>
      <c r="H249" s="77" t="s">
        <v>472</v>
      </c>
      <c r="I249" s="77" t="s">
        <v>405</v>
      </c>
      <c r="J249" s="454" t="s">
        <v>479</v>
      </c>
      <c r="K249" s="410">
        <v>36896</v>
      </c>
      <c r="L249" s="410">
        <v>38722</v>
      </c>
      <c r="M249" s="77" t="s">
        <v>30</v>
      </c>
      <c r="N249" s="271">
        <v>-10000000</v>
      </c>
      <c r="O249" s="271">
        <v>4170.9544839999999</v>
      </c>
      <c r="P249" s="411">
        <v>1.45</v>
      </c>
      <c r="Q249" s="271">
        <v>125.073835</v>
      </c>
      <c r="R249" s="271">
        <v>124.335255</v>
      </c>
      <c r="S249" s="411">
        <v>-0.69364862164164509</v>
      </c>
      <c r="T249" s="271">
        <v>-2893.1768287566388</v>
      </c>
      <c r="U249" s="271">
        <v>-1695.525903</v>
      </c>
      <c r="V249" s="271">
        <v>0</v>
      </c>
      <c r="W249" s="271">
        <v>-4588.702731756639</v>
      </c>
      <c r="X249" s="271">
        <v>-116752.671212</v>
      </c>
      <c r="Y249" s="271">
        <v>-120300.64978599999</v>
      </c>
      <c r="Z249" s="271">
        <v>-3547.9785739999934</v>
      </c>
      <c r="AA249" s="271">
        <v>1040.7241577566456</v>
      </c>
      <c r="AB249" s="271">
        <v>-116752.671212</v>
      </c>
      <c r="AC249" s="271">
        <v>-120300.64978599999</v>
      </c>
      <c r="AD249" s="271">
        <v>-3547.9785739999934</v>
      </c>
      <c r="AF249" s="271">
        <v>52145.272958968002</v>
      </c>
      <c r="AG249" s="402">
        <f>IF(ISERROR(VLOOKUP(B249,Acc_Cash!$A:$H,3,FALSE)),0,VLOOKUP(B249,Acc_Cash!$A:$H,3,FALSE))</f>
        <v>0</v>
      </c>
      <c r="AH249" s="402">
        <f t="shared" si="40"/>
        <v>-120300.64978599999</v>
      </c>
      <c r="AI249" s="402">
        <f>AH249-(IF(ISERROR(VLOOKUP(A249,'YTD Last'!$E$2:$Z$500,21,0)),0,VLOOKUP(A249,'YTD Last'!$E$2:$Z$500,21,0)))</f>
        <v>-142323.288619</v>
      </c>
      <c r="AJ249" s="402">
        <f>AH249-IF(ISERROR(VLOOKUP(A249,'QTD Last'!$A$2:$AH$600,34,0)),0,VLOOKUP(A249,'QTD Last'!$A$2:$AH$600,34,0))</f>
        <v>-3547.9785739999934</v>
      </c>
      <c r="AK249" s="402">
        <f>AH249-IF(ISERROR(VLOOKUP(A249,'MTD Last'!$A$2:$AH$600,34,0)),0,VLOOKUP(A249,'MTD Last'!$A$2:$AH$600,34,0))</f>
        <v>-3547.9785739999934</v>
      </c>
      <c r="AL249" s="402">
        <f t="shared" si="36"/>
        <v>-3547.9785739999934</v>
      </c>
      <c r="AM249" s="403" t="str">
        <f ca="1">ROUND((L249-Control!$C$3)/365,0)&amp;" Year"</f>
        <v>-9 Year</v>
      </c>
      <c r="AN249" s="45" t="str">
        <f t="shared" si="37"/>
        <v>Code</v>
      </c>
      <c r="AO249" s="45">
        <f t="shared" si="38"/>
        <v>10</v>
      </c>
      <c r="AP249" s="45">
        <f t="shared" si="41"/>
        <v>10</v>
      </c>
      <c r="AQ249" s="402">
        <f>AH249-(IF(ISERROR(VLOOKUP(A249,'WTD Last'!$A$1:$AQ$605,34,0)),0,VLOOKUP(A249,'WTD Last'!$A$1:$AQ$605,34,0)))</f>
        <v>-23596.088287999999</v>
      </c>
      <c r="AR249" s="563">
        <f>R249-(IF(ISERROR(VLOOKUP(A249,'WTD Last'!$A$1:$AQ$605,18,0)),0,VLOOKUP(A249,'WTD Last'!$A$1:$AQ$605,18,0)))</f>
        <v>-5.0576789999999932</v>
      </c>
      <c r="AS249" s="402">
        <f>O249-(IF(ISERROR(VLOOKUP(A249,'WTD Last'!$A$1:$AQ$605,15,0)),0,VLOOKUP(A249,'WTD Last'!$A$1:$AQ$605,15,0)))</f>
        <v>-38.175906000000396</v>
      </c>
      <c r="AT249" s="402">
        <f t="shared" si="42"/>
        <v>-402.77777777777777</v>
      </c>
      <c r="AV249" s="564">
        <v>51042</v>
      </c>
      <c r="AW249" s="77"/>
      <c r="AX249" s="271"/>
    </row>
    <row r="250" spans="1:50">
      <c r="A250" s="77">
        <v>1511</v>
      </c>
      <c r="B250" s="77">
        <v>561</v>
      </c>
      <c r="C250" s="77" t="s">
        <v>27</v>
      </c>
      <c r="D250" s="77" t="s">
        <v>301</v>
      </c>
      <c r="E250" s="77" t="s">
        <v>76</v>
      </c>
      <c r="F250" s="77" t="s">
        <v>197</v>
      </c>
      <c r="G250" s="77" t="s">
        <v>487</v>
      </c>
      <c r="H250" s="77" t="s">
        <v>472</v>
      </c>
      <c r="I250" s="77" t="s">
        <v>405</v>
      </c>
      <c r="J250" s="454" t="s">
        <v>486</v>
      </c>
      <c r="K250" s="410">
        <v>36896</v>
      </c>
      <c r="L250" s="410">
        <v>38722</v>
      </c>
      <c r="M250" s="77" t="s">
        <v>30</v>
      </c>
      <c r="N250" s="271">
        <v>10000000</v>
      </c>
      <c r="O250" s="271">
        <v>-4170.9544839999999</v>
      </c>
      <c r="P250" s="411">
        <v>1.45</v>
      </c>
      <c r="Q250" s="271">
        <v>125.073835</v>
      </c>
      <c r="R250" s="271">
        <v>124.335255</v>
      </c>
      <c r="S250" s="411">
        <v>-0.69364862164164509</v>
      </c>
      <c r="T250" s="271">
        <v>2893.1768287566388</v>
      </c>
      <c r="U250" s="271">
        <v>1695.525903</v>
      </c>
      <c r="V250" s="271">
        <v>0</v>
      </c>
      <c r="W250" s="271">
        <v>4588.702731756639</v>
      </c>
      <c r="X250" s="271">
        <v>116752.671212</v>
      </c>
      <c r="Y250" s="271">
        <v>120300.64978599999</v>
      </c>
      <c r="Z250" s="271">
        <v>3547.9785739999934</v>
      </c>
      <c r="AA250" s="271">
        <v>-1040.7241577566456</v>
      </c>
      <c r="AB250" s="271">
        <v>116752.671212</v>
      </c>
      <c r="AC250" s="271">
        <v>120300.64978599999</v>
      </c>
      <c r="AD250" s="271">
        <v>3547.9785739999934</v>
      </c>
      <c r="AF250" s="271">
        <v>-52145.272958968002</v>
      </c>
      <c r="AG250" s="402">
        <f>IF(ISERROR(VLOOKUP(B250,Acc_Cash!$A:$H,3,FALSE)),0,VLOOKUP(B250,Acc_Cash!$A:$H,3,FALSE))</f>
        <v>0</v>
      </c>
      <c r="AH250" s="402">
        <f t="shared" si="40"/>
        <v>120300.64978599999</v>
      </c>
      <c r="AI250" s="402">
        <f>AH250-(IF(ISERROR(VLOOKUP(A250,'YTD Last'!$E$2:$Z$500,21,0)),0,VLOOKUP(A250,'YTD Last'!$E$2:$Z$500,21,0)))</f>
        <v>142323.288619</v>
      </c>
      <c r="AJ250" s="402">
        <f>AH250-IF(ISERROR(VLOOKUP(A250,'QTD Last'!$A$2:$AH$600,34,0)),0,VLOOKUP(A250,'QTD Last'!$A$2:$AH$600,34,0))</f>
        <v>3547.9785739999934</v>
      </c>
      <c r="AK250" s="402">
        <f>AH250-IF(ISERROR(VLOOKUP(A250,'MTD Last'!$A$2:$AH$600,34,0)),0,VLOOKUP(A250,'MTD Last'!$A$2:$AH$600,34,0))</f>
        <v>3547.9785739999934</v>
      </c>
      <c r="AL250" s="402">
        <f t="shared" si="36"/>
        <v>3547.9785739999934</v>
      </c>
      <c r="AM250" s="403" t="str">
        <f ca="1">ROUND((L250-Control!$C$3)/365,0)&amp;" Year"</f>
        <v>-9 Year</v>
      </c>
      <c r="AN250" s="45" t="str">
        <f t="shared" si="37"/>
        <v>Code</v>
      </c>
      <c r="AO250" s="45">
        <f t="shared" si="38"/>
        <v>10</v>
      </c>
      <c r="AP250" s="45">
        <f t="shared" si="41"/>
        <v>10</v>
      </c>
      <c r="AQ250" s="402">
        <f>AH250-(IF(ISERROR(VLOOKUP(A250,'WTD Last'!$A$1:$AQ$605,34,0)),0,VLOOKUP(A250,'WTD Last'!$A$1:$AQ$605,34,0)))</f>
        <v>23596.088287999999</v>
      </c>
      <c r="AR250" s="563">
        <f>R250-(IF(ISERROR(VLOOKUP(A250,'WTD Last'!$A$1:$AQ$605,18,0)),0,VLOOKUP(A250,'WTD Last'!$A$1:$AQ$605,18,0)))</f>
        <v>-5.0576789999999932</v>
      </c>
      <c r="AS250" s="402">
        <f>O250-(IF(ISERROR(VLOOKUP(A250,'WTD Last'!$A$1:$AQ$605,15,0)),0,VLOOKUP(A250,'WTD Last'!$A$1:$AQ$605,15,0)))</f>
        <v>38.175906000000396</v>
      </c>
      <c r="AT250" s="402">
        <f t="shared" si="42"/>
        <v>402.77777777777777</v>
      </c>
      <c r="AV250" s="564">
        <v>51042</v>
      </c>
      <c r="AW250" s="77"/>
      <c r="AX250" s="271"/>
    </row>
    <row r="251" spans="1:50">
      <c r="A251" s="77">
        <v>1719</v>
      </c>
      <c r="B251" s="77">
        <v>923</v>
      </c>
      <c r="C251" s="77" t="s">
        <v>27</v>
      </c>
      <c r="D251" s="77" t="s">
        <v>28</v>
      </c>
      <c r="E251" s="77" t="s">
        <v>603</v>
      </c>
      <c r="F251" s="77" t="s">
        <v>423</v>
      </c>
      <c r="G251" s="77" t="s">
        <v>487</v>
      </c>
      <c r="H251" s="77" t="s">
        <v>488</v>
      </c>
      <c r="I251" s="77" t="s">
        <v>97</v>
      </c>
      <c r="J251" s="454" t="s">
        <v>594</v>
      </c>
      <c r="K251" s="410">
        <v>36976</v>
      </c>
      <c r="L251" s="410">
        <v>38072</v>
      </c>
      <c r="M251" s="77" t="s">
        <v>30</v>
      </c>
      <c r="N251" s="271">
        <v>-5000000</v>
      </c>
      <c r="O251" s="271">
        <v>1325.381251</v>
      </c>
      <c r="P251" s="411">
        <v>0.28000000000000003</v>
      </c>
      <c r="Q251" s="271">
        <v>27.603726999999999</v>
      </c>
      <c r="R251" s="271">
        <v>27.46041</v>
      </c>
      <c r="S251" s="411">
        <v>-0.11218696396782875</v>
      </c>
      <c r="T251" s="271">
        <v>-148.69049864957279</v>
      </c>
      <c r="U251" s="271">
        <v>-160.488945</v>
      </c>
      <c r="V251" s="271">
        <v>0</v>
      </c>
      <c r="W251" s="271">
        <v>-309.17944364957282</v>
      </c>
      <c r="X251" s="271">
        <v>-860.55190600000003</v>
      </c>
      <c r="Y251" s="271">
        <v>-1098.522453</v>
      </c>
      <c r="Z251" s="271">
        <v>-237.97054700000001</v>
      </c>
      <c r="AA251" s="271">
        <v>71.208896649572807</v>
      </c>
      <c r="AB251" s="271">
        <v>-860.55190600000003</v>
      </c>
      <c r="AC251" s="271">
        <v>-1098.522453</v>
      </c>
      <c r="AD251" s="271">
        <v>-237.97054700000001</v>
      </c>
      <c r="AG251" s="402">
        <f>IF(ISERROR(VLOOKUP(B251,Acc_Cash!$A:$H,3,FALSE)),0,VLOOKUP(B251,Acc_Cash!$A:$H,3,FALSE))</f>
        <v>0</v>
      </c>
      <c r="AH251" s="402">
        <f t="shared" si="40"/>
        <v>-1098.522453</v>
      </c>
      <c r="AI251" s="402">
        <f>AH251-(IF(ISERROR(VLOOKUP(A251,'YTD Last'!$E$2:$Z$500,21,0)),0,VLOOKUP(A251,'YTD Last'!$E$2:$Z$500,21,0)))</f>
        <v>-1098.522453</v>
      </c>
      <c r="AJ251" s="402">
        <f>AH251-IF(ISERROR(VLOOKUP(A251,'QTD Last'!$A$2:$AH$600,34,0)),0,VLOOKUP(A251,'QTD Last'!$A$2:$AH$600,34,0))</f>
        <v>-237.97054700000001</v>
      </c>
      <c r="AK251" s="402">
        <f>AH251-IF(ISERROR(VLOOKUP(A251,'MTD Last'!$A$2:$AH$600,34,0)),0,VLOOKUP(A251,'MTD Last'!$A$2:$AH$600,34,0))</f>
        <v>-237.97054700000001</v>
      </c>
      <c r="AL251" s="402">
        <f t="shared" si="36"/>
        <v>-237.97054700000001</v>
      </c>
      <c r="AM251" s="403" t="str">
        <f ca="1">ROUND((L251-Control!$C$3)/365,0)&amp;" Year"</f>
        <v>-10 Year</v>
      </c>
      <c r="AN251" s="45" t="str">
        <f t="shared" si="37"/>
        <v>Code</v>
      </c>
      <c r="AO251" s="45" t="str">
        <f t="shared" si="38"/>
        <v>Code</v>
      </c>
      <c r="AP251" s="45" t="str">
        <f t="shared" si="41"/>
        <v>Code</v>
      </c>
      <c r="AQ251" s="402">
        <f>AH251-(IF(ISERROR(VLOOKUP(A251,'WTD Last'!$A$1:$AQ$605,34,0)),0,VLOOKUP(A251,'WTD Last'!$A$1:$AQ$605,34,0)))</f>
        <v>-3135.2068570000001</v>
      </c>
      <c r="AR251" s="563">
        <f>R251-(IF(ISERROR(VLOOKUP(A251,'WTD Last'!$A$1:$AQ$605,18,0)),0,VLOOKUP(A251,'WTD Last'!$A$1:$AQ$605,18,0)))</f>
        <v>-2.0244199999999992</v>
      </c>
      <c r="AS251" s="402">
        <f>O251-(IF(ISERROR(VLOOKUP(A251,'WTD Last'!$A$1:$AQ$605,15,0)),0,VLOOKUP(A251,'WTD Last'!$A$1:$AQ$605,15,0)))</f>
        <v>-12.476290000000063</v>
      </c>
      <c r="AT251" s="402">
        <f t="shared" si="42"/>
        <v>-38.888888888888893</v>
      </c>
      <c r="AU251" s="564">
        <v>122</v>
      </c>
      <c r="AV251" s="564">
        <v>61896</v>
      </c>
      <c r="AW251" s="77"/>
      <c r="AX251" s="271"/>
    </row>
    <row r="252" spans="1:50">
      <c r="A252" s="77">
        <v>1608</v>
      </c>
      <c r="B252" s="77">
        <v>662</v>
      </c>
      <c r="C252" s="77" t="s">
        <v>27</v>
      </c>
      <c r="D252" s="77" t="s">
        <v>28</v>
      </c>
      <c r="E252" s="77" t="s">
        <v>274</v>
      </c>
      <c r="F252" s="77" t="s">
        <v>202</v>
      </c>
      <c r="G252" s="77" t="s">
        <v>492</v>
      </c>
      <c r="H252" s="77" t="s">
        <v>468</v>
      </c>
      <c r="I252" s="77" t="s">
        <v>71</v>
      </c>
      <c r="J252" s="454" t="s">
        <v>481</v>
      </c>
      <c r="K252" s="410">
        <v>36908</v>
      </c>
      <c r="L252" s="410">
        <v>38734</v>
      </c>
      <c r="M252" s="77" t="s">
        <v>30</v>
      </c>
      <c r="N252" s="271">
        <v>-10000000</v>
      </c>
      <c r="O252" s="271">
        <v>4073.2308760000001</v>
      </c>
      <c r="P252" s="411">
        <v>0.4</v>
      </c>
      <c r="Q252" s="271">
        <v>51.041007999999998</v>
      </c>
      <c r="R252" s="271">
        <v>50.770926000000003</v>
      </c>
      <c r="S252" s="411">
        <v>-0.25729215532023181</v>
      </c>
      <c r="T252" s="271">
        <v>-1048.0103512029559</v>
      </c>
      <c r="U252" s="271">
        <v>-513.92985599999997</v>
      </c>
      <c r="V252" s="271">
        <v>0</v>
      </c>
      <c r="W252" s="271">
        <v>-1561.9402072029559</v>
      </c>
      <c r="X252" s="271">
        <v>37794.058367999998</v>
      </c>
      <c r="Y252" s="271">
        <v>36607.582415999997</v>
      </c>
      <c r="Z252" s="271">
        <v>-1186.4759520000007</v>
      </c>
      <c r="AA252" s="271">
        <v>375.4642552029552</v>
      </c>
      <c r="AB252" s="271">
        <v>37794.058367999998</v>
      </c>
      <c r="AC252" s="271">
        <v>36607.582415999997</v>
      </c>
      <c r="AD252" s="271">
        <v>-1186.4759520000007</v>
      </c>
      <c r="AF252" s="271">
        <v>16751.16197755</v>
      </c>
      <c r="AG252" s="402">
        <f>IF(ISERROR(VLOOKUP(B252,Acc_Cash!$A:$H,3,FALSE)),0,VLOOKUP(B252,Acc_Cash!$A:$H,3,FALSE))</f>
        <v>0</v>
      </c>
      <c r="AH252" s="402">
        <f t="shared" si="40"/>
        <v>36607.582415999997</v>
      </c>
      <c r="AI252" s="402">
        <f>AH252-(IF(ISERROR(VLOOKUP(A252,'YTD Last'!$E$2:$Z$500,21,0)),0,VLOOKUP(A252,'YTD Last'!$E$2:$Z$500,21,0)))</f>
        <v>36607.582415999997</v>
      </c>
      <c r="AJ252" s="402">
        <f>AH252-IF(ISERROR(VLOOKUP(A252,'QTD Last'!$A$2:$AH$600,34,0)),0,VLOOKUP(A252,'QTD Last'!$A$2:$AH$600,34,0))</f>
        <v>-1186.4759520000007</v>
      </c>
      <c r="AK252" s="402">
        <f>AH252-IF(ISERROR(VLOOKUP(A252,'MTD Last'!$A$2:$AH$600,34,0)),0,VLOOKUP(A252,'MTD Last'!$A$2:$AH$600,34,0))</f>
        <v>-1186.4759520000007</v>
      </c>
      <c r="AL252" s="402">
        <f t="shared" si="36"/>
        <v>-1186.4759520000007</v>
      </c>
      <c r="AM252" s="403" t="str">
        <f ca="1">ROUND((L252-Control!$C$3)/365,0)&amp;" Year"</f>
        <v>-9 Year</v>
      </c>
      <c r="AN252" s="45">
        <f t="shared" si="37"/>
        <v>5</v>
      </c>
      <c r="AO252" s="45" t="str">
        <f t="shared" si="38"/>
        <v>Code</v>
      </c>
      <c r="AP252" s="45">
        <f t="shared" si="41"/>
        <v>5</v>
      </c>
      <c r="AQ252" s="402">
        <f>AH252-(IF(ISERROR(VLOOKUP(A252,'WTD Last'!$A$1:$AQ$605,34,0)),0,VLOOKUP(A252,'WTD Last'!$A$1:$AQ$605,34,0)))</f>
        <v>-5220.6052479999998</v>
      </c>
      <c r="AR252" s="563">
        <f>R252-(IF(ISERROR(VLOOKUP(A252,'WTD Last'!$A$1:$AQ$605,18,0)),0,VLOOKUP(A252,'WTD Last'!$A$1:$AQ$605,18,0)))</f>
        <v>-0.95970899999999659</v>
      </c>
      <c r="AS252" s="402">
        <f>O252-(IF(ISERROR(VLOOKUP(A252,'WTD Last'!$A$1:$AQ$605,15,0)),0,VLOOKUP(A252,'WTD Last'!$A$1:$AQ$605,15,0)))</f>
        <v>-38.224598000000242</v>
      </c>
      <c r="AT252" s="402">
        <f t="shared" si="42"/>
        <v>-111.11111111111111</v>
      </c>
      <c r="AU252" s="564">
        <v>82003</v>
      </c>
      <c r="AV252" s="564">
        <v>5459</v>
      </c>
      <c r="AW252" s="77"/>
      <c r="AX252" s="271"/>
    </row>
    <row r="253" spans="1:50">
      <c r="A253" s="77">
        <v>1610</v>
      </c>
      <c r="B253" s="77">
        <v>818</v>
      </c>
      <c r="C253" s="77" t="s">
        <v>27</v>
      </c>
      <c r="D253" s="77" t="s">
        <v>28</v>
      </c>
      <c r="E253" s="77" t="s">
        <v>274</v>
      </c>
      <c r="F253" s="77" t="s">
        <v>202</v>
      </c>
      <c r="G253" s="77" t="s">
        <v>492</v>
      </c>
      <c r="H253" s="77" t="s">
        <v>468</v>
      </c>
      <c r="I253" s="77" t="s">
        <v>97</v>
      </c>
      <c r="J253" s="454" t="s">
        <v>481</v>
      </c>
      <c r="K253" s="410">
        <v>36909</v>
      </c>
      <c r="L253" s="410">
        <v>38735</v>
      </c>
      <c r="M253" s="77" t="s">
        <v>30</v>
      </c>
      <c r="N253" s="271">
        <v>-10000000</v>
      </c>
      <c r="O253" s="271">
        <v>4086.342173</v>
      </c>
      <c r="P253" s="411">
        <v>0.46</v>
      </c>
      <c r="Q253" s="271">
        <v>51.050147000000003</v>
      </c>
      <c r="R253" s="271">
        <v>50.780093999999998</v>
      </c>
      <c r="S253" s="411">
        <v>-0.25726557560076996</v>
      </c>
      <c r="T253" s="271">
        <v>-1051.2751712385461</v>
      </c>
      <c r="U253" s="271">
        <v>-527.88253499999996</v>
      </c>
      <c r="V253" s="271">
        <v>0</v>
      </c>
      <c r="W253" s="271">
        <v>-1579.1577062385461</v>
      </c>
      <c r="X253" s="271">
        <v>11579.423808</v>
      </c>
      <c r="Y253" s="271">
        <v>10343.368016</v>
      </c>
      <c r="Z253" s="271">
        <v>-1236.0557919999992</v>
      </c>
      <c r="AA253" s="271">
        <v>343.1019142385469</v>
      </c>
      <c r="AB253" s="271">
        <v>11579.423808</v>
      </c>
      <c r="AC253" s="271">
        <v>10343.368016</v>
      </c>
      <c r="AD253" s="271">
        <v>-1236.0557919999992</v>
      </c>
      <c r="AF253" s="271">
        <v>16805.0821864625</v>
      </c>
      <c r="AG253" s="402">
        <f>IF(ISERROR(VLOOKUP(B253,Acc_Cash!$A:$H,3,FALSE)),0,VLOOKUP(B253,Acc_Cash!$A:$H,3,FALSE))</f>
        <v>0</v>
      </c>
      <c r="AH253" s="402">
        <f t="shared" si="40"/>
        <v>10343.368016</v>
      </c>
      <c r="AI253" s="402">
        <f>AH253-(IF(ISERROR(VLOOKUP(A253,'YTD Last'!$E$2:$Z$383,21,0)),0,VLOOKUP(A253,'YTD Last'!$E$2:$Z$383,21,0)))</f>
        <v>10343.368016</v>
      </c>
      <c r="AJ253" s="402">
        <f>AH253-IF(ISERROR(VLOOKUP(A253,'QTD Last'!$A$2:$AH$600,34,0)),0,VLOOKUP(A253,'QTD Last'!$A$2:$AH$600,34,0))</f>
        <v>-1236.0557919999992</v>
      </c>
      <c r="AK253" s="402">
        <f>AH253-IF(ISERROR(VLOOKUP(A253,'MTD Last'!$A$2:$AH$600,34,0)),0,VLOOKUP(A253,'MTD Last'!$A$2:$AH$600,34,0))</f>
        <v>-1236.0557919999992</v>
      </c>
      <c r="AL253" s="402">
        <f t="shared" si="36"/>
        <v>-1236.0557919999992</v>
      </c>
      <c r="AM253" s="403" t="str">
        <f ca="1">ROUND((L253-Control!$C$3)/365,0)&amp;" Year"</f>
        <v>-9 Year</v>
      </c>
      <c r="AN253" s="45">
        <f t="shared" si="37"/>
        <v>5</v>
      </c>
      <c r="AO253" s="45" t="str">
        <f t="shared" si="38"/>
        <v>Code</v>
      </c>
      <c r="AP253" s="45">
        <f t="shared" si="41"/>
        <v>5</v>
      </c>
      <c r="AQ253" s="402">
        <f>AH253-(IF(ISERROR(VLOOKUP(A253,'WTD Last'!$A$1:$AQ$605,34,0)),0,VLOOKUP(A253,'WTD Last'!$A$1:$AQ$605,34,0)))</f>
        <v>-5198.4212019999995</v>
      </c>
      <c r="AR253" s="563">
        <f>R253-(IF(ISERROR(VLOOKUP(A253,'WTD Last'!$A$1:$AQ$605,18,0)),0,VLOOKUP(A253,'WTD Last'!$A$1:$AQ$605,18,0)))</f>
        <v>-0.95933800000000247</v>
      </c>
      <c r="AS253" s="402">
        <f>O253-(IF(ISERROR(VLOOKUP(A253,'WTD Last'!$A$1:$AQ$605,15,0)),0,VLOOKUP(A253,'WTD Last'!$A$1:$AQ$605,15,0)))</f>
        <v>-38.413738999999623</v>
      </c>
      <c r="AT253" s="402">
        <f t="shared" si="42"/>
        <v>-127.77777777777777</v>
      </c>
      <c r="AU253" s="564">
        <v>122</v>
      </c>
      <c r="AV253" s="564">
        <v>5459</v>
      </c>
      <c r="AW253" s="77"/>
      <c r="AX253" s="271"/>
    </row>
    <row r="254" spans="1:50">
      <c r="A254" s="77">
        <v>1660</v>
      </c>
      <c r="B254" s="77">
        <v>871</v>
      </c>
      <c r="C254" s="77" t="s">
        <v>27</v>
      </c>
      <c r="D254" s="77" t="s">
        <v>28</v>
      </c>
      <c r="E254" s="77" t="s">
        <v>274</v>
      </c>
      <c r="F254" s="77" t="s">
        <v>202</v>
      </c>
      <c r="G254" s="77" t="s">
        <v>492</v>
      </c>
      <c r="H254" s="77" t="s">
        <v>468</v>
      </c>
      <c r="I254" s="77" t="s">
        <v>97</v>
      </c>
      <c r="J254" s="454" t="s">
        <v>481</v>
      </c>
      <c r="K254" s="410">
        <v>36951</v>
      </c>
      <c r="L254" s="410">
        <v>38777</v>
      </c>
      <c r="M254" s="77" t="s">
        <v>30</v>
      </c>
      <c r="N254" s="271">
        <v>-10000000</v>
      </c>
      <c r="O254" s="271">
        <v>4194.5492379999996</v>
      </c>
      <c r="P254" s="411">
        <v>0.57999999999999996</v>
      </c>
      <c r="Q254" s="271">
        <v>51.403032000000003</v>
      </c>
      <c r="R254" s="271">
        <v>51.133918999999999</v>
      </c>
      <c r="S254" s="411">
        <v>-0.26267115209235248</v>
      </c>
      <c r="T254" s="271">
        <v>-1101.787080853559</v>
      </c>
      <c r="U254" s="271">
        <v>-545.35301699999991</v>
      </c>
      <c r="V254" s="271">
        <v>0</v>
      </c>
      <c r="W254" s="271">
        <v>-1647.1400978535589</v>
      </c>
      <c r="X254" s="271">
        <v>-33505.569945000003</v>
      </c>
      <c r="Y254" s="271">
        <v>-34858.034782000002</v>
      </c>
      <c r="Z254" s="271">
        <v>-1352.4648369999995</v>
      </c>
      <c r="AA254" s="271">
        <v>294.67526085355939</v>
      </c>
      <c r="AB254" s="271">
        <v>-33505.569945000003</v>
      </c>
      <c r="AC254" s="271">
        <v>-34858.034782000002</v>
      </c>
      <c r="AD254" s="271">
        <v>-1352.4648369999995</v>
      </c>
      <c r="AF254" s="271">
        <v>17250.083741274997</v>
      </c>
      <c r="AG254" s="402">
        <f>IF(ISERROR(VLOOKUP(B254,Acc_Cash!$A:$H,3,FALSE)),0,VLOOKUP(B254,Acc_Cash!$A:$H,3,FALSE))</f>
        <v>0</v>
      </c>
      <c r="AH254" s="402">
        <f t="shared" si="40"/>
        <v>-34858.034782000002</v>
      </c>
      <c r="AI254" s="402">
        <f>AH254-(IF(ISERROR(VLOOKUP(A254,'YTD Last'!$E$2:$Z$500,21,0)),0,VLOOKUP(A254,'YTD Last'!$E$2:$Z$500,21,0)))</f>
        <v>-34858.034782000002</v>
      </c>
      <c r="AJ254" s="402">
        <f>AH254-IF(ISERROR(VLOOKUP(A254,'QTD Last'!$A$2:$AH$600,34,0)),0,VLOOKUP(A254,'QTD Last'!$A$2:$AH$600,34,0))</f>
        <v>-1352.4648369999995</v>
      </c>
      <c r="AK254" s="402">
        <f>AH254-IF(ISERROR(VLOOKUP(A254,'MTD Last'!$A$2:$AH$600,34,0)),0,VLOOKUP(A254,'MTD Last'!$A$2:$AH$600,34,0))</f>
        <v>-1352.4648369999995</v>
      </c>
      <c r="AL254" s="402">
        <f t="shared" si="36"/>
        <v>-1352.4648369999995</v>
      </c>
      <c r="AM254" s="403" t="str">
        <f ca="1">ROUND((L254-Control!$C$3)/365,0)&amp;" Year"</f>
        <v>-9 Year</v>
      </c>
      <c r="AN254" s="45">
        <f t="shared" si="37"/>
        <v>5</v>
      </c>
      <c r="AO254" s="45" t="str">
        <f t="shared" si="38"/>
        <v>Code</v>
      </c>
      <c r="AP254" s="45">
        <f t="shared" si="41"/>
        <v>5</v>
      </c>
      <c r="AQ254" s="402">
        <f>AH254-(IF(ISERROR(VLOOKUP(A254,'WTD Last'!$A$1:$AQ$605,34,0)),0,VLOOKUP(A254,'WTD Last'!$A$1:$AQ$605,34,0)))</f>
        <v>-5180.9013230000019</v>
      </c>
      <c r="AR254" s="563"/>
      <c r="AS254" s="402"/>
      <c r="AT254" s="402">
        <f t="shared" si="42"/>
        <v>-161.11111111111109</v>
      </c>
      <c r="AU254" s="564">
        <v>122</v>
      </c>
      <c r="AV254" s="564">
        <v>5459</v>
      </c>
      <c r="AW254" s="77"/>
      <c r="AX254" s="271"/>
    </row>
    <row r="255" spans="1:50">
      <c r="A255" s="77">
        <v>1323</v>
      </c>
      <c r="B255" s="77">
        <v>483</v>
      </c>
      <c r="C255" s="77" t="s">
        <v>27</v>
      </c>
      <c r="D255" s="77" t="s">
        <v>28</v>
      </c>
      <c r="E255" s="77" t="s">
        <v>342</v>
      </c>
      <c r="F255" s="77" t="s">
        <v>201</v>
      </c>
      <c r="G255" s="77" t="s">
        <v>485</v>
      </c>
      <c r="H255" s="77" t="s">
        <v>472</v>
      </c>
      <c r="I255" s="77" t="s">
        <v>405</v>
      </c>
      <c r="J255" s="454" t="s">
        <v>479</v>
      </c>
      <c r="K255" s="410">
        <v>36896</v>
      </c>
      <c r="L255" s="410">
        <v>38722</v>
      </c>
      <c r="M255" s="77" t="s">
        <v>30</v>
      </c>
      <c r="N255" s="271">
        <v>-10000000</v>
      </c>
      <c r="O255" s="271">
        <v>4080.2446909999999</v>
      </c>
      <c r="P255" s="411">
        <v>0.7</v>
      </c>
      <c r="Q255" s="271">
        <v>89.249966999999998</v>
      </c>
      <c r="R255" s="271">
        <v>88.674283000000003</v>
      </c>
      <c r="S255" s="411">
        <v>-0.55432579708669594</v>
      </c>
      <c r="T255" s="271">
        <v>-2261.7848906473341</v>
      </c>
      <c r="U255" s="271">
        <v>-1093.7205509999999</v>
      </c>
      <c r="V255" s="271">
        <v>0</v>
      </c>
      <c r="W255" s="271">
        <v>-3355.505441647334</v>
      </c>
      <c r="X255" s="271">
        <v>62157.604037999998</v>
      </c>
      <c r="Y255" s="271">
        <v>59694.622104000002</v>
      </c>
      <c r="Z255" s="271">
        <v>-2462.9819339999958</v>
      </c>
      <c r="AA255" s="271">
        <v>892.52350764733819</v>
      </c>
      <c r="AB255" s="271">
        <v>62157.604037999998</v>
      </c>
      <c r="AC255" s="271">
        <v>59694.622104000002</v>
      </c>
      <c r="AD255" s="271">
        <v>-2462.9819339999958</v>
      </c>
      <c r="AF255" s="271">
        <v>29532.811073458</v>
      </c>
      <c r="AG255" s="402">
        <f>IF(ISERROR(VLOOKUP(B255,Acc_Cash!$A:$H,3,FALSE)),0,VLOOKUP(B255,Acc_Cash!$A:$H,3,FALSE))</f>
        <v>0</v>
      </c>
      <c r="AH255" s="402">
        <f t="shared" si="40"/>
        <v>59694.622104000002</v>
      </c>
      <c r="AI255" s="402">
        <f>AH255-(IF(ISERROR(VLOOKUP(A255,'YTD Last'!$E$2:$Z$500,21,0)),0,VLOOKUP(A255,'YTD Last'!$E$2:$Z$500,21,0)))</f>
        <v>28787.042741000001</v>
      </c>
      <c r="AJ255" s="402">
        <f>AH255-IF(ISERROR(VLOOKUP(A255,'QTD Last'!$A$2:$AH$600,34,0)),0,VLOOKUP(A255,'QTD Last'!$A$2:$AH$600,34,0))</f>
        <v>-2462.9819339999958</v>
      </c>
      <c r="AK255" s="402">
        <f>AH255-IF(ISERROR(VLOOKUP(A255,'MTD Last'!$A$2:$AH$600,34,0)),0,VLOOKUP(A255,'MTD Last'!$A$2:$AH$600,34,0))</f>
        <v>-2462.9819339999958</v>
      </c>
      <c r="AL255" s="402">
        <f t="shared" si="36"/>
        <v>-2462.9819339999958</v>
      </c>
      <c r="AM255" s="403" t="str">
        <f ca="1">ROUND((L255-Control!$C$3)/365,0)&amp;" Year"</f>
        <v>-9 Year</v>
      </c>
      <c r="AN255" s="45">
        <f t="shared" si="37"/>
        <v>8</v>
      </c>
      <c r="AO255" s="45" t="str">
        <f t="shared" si="38"/>
        <v>Code</v>
      </c>
      <c r="AP255" s="45">
        <f t="shared" si="41"/>
        <v>8</v>
      </c>
      <c r="AQ255" s="402">
        <f>AH255-(IF(ISERROR(VLOOKUP(A255,'WTD Last'!$A$1:$AQ$605,34,0)),0,VLOOKUP(A255,'WTD Last'!$A$1:$AQ$605,34,0)))</f>
        <v>-16794.453136999997</v>
      </c>
      <c r="AR255" s="563">
        <f>R255-(IF(ISERROR(VLOOKUP(A255,'WTD Last'!$A$1:$AQ$605,18,0)),0,VLOOKUP(A255,'WTD Last'!$A$1:$AQ$605,18,0)))</f>
        <v>-3.5795880000000011</v>
      </c>
      <c r="AS255" s="402">
        <f>O255-(IF(ISERROR(VLOOKUP(A255,'WTD Last'!$A$1:$AQ$605,15,0)),0,VLOOKUP(A255,'WTD Last'!$A$1:$AQ$605,15,0)))</f>
        <v>-37.387853999999606</v>
      </c>
      <c r="AT255" s="402">
        <f t="shared" si="42"/>
        <v>-194.44444444444446</v>
      </c>
      <c r="AV255" s="564">
        <v>48372</v>
      </c>
      <c r="AW255" s="77"/>
      <c r="AX255" s="271"/>
    </row>
    <row r="256" spans="1:50">
      <c r="A256" s="77">
        <v>1512</v>
      </c>
      <c r="B256" s="77">
        <v>562</v>
      </c>
      <c r="C256" s="77" t="s">
        <v>27</v>
      </c>
      <c r="D256" s="77" t="s">
        <v>301</v>
      </c>
      <c r="E256" s="77" t="s">
        <v>342</v>
      </c>
      <c r="F256" s="77" t="s">
        <v>201</v>
      </c>
      <c r="G256" s="77" t="s">
        <v>485</v>
      </c>
      <c r="H256" s="77" t="s">
        <v>472</v>
      </c>
      <c r="I256" s="77" t="s">
        <v>405</v>
      </c>
      <c r="J256" s="454" t="s">
        <v>486</v>
      </c>
      <c r="K256" s="410">
        <v>36896</v>
      </c>
      <c r="L256" s="410">
        <v>38722</v>
      </c>
      <c r="M256" s="77" t="s">
        <v>30</v>
      </c>
      <c r="N256" s="271">
        <v>10000000</v>
      </c>
      <c r="O256" s="271">
        <v>-4080.2446909999999</v>
      </c>
      <c r="P256" s="411">
        <v>0.7</v>
      </c>
      <c r="Q256" s="271">
        <v>89.249966999999998</v>
      </c>
      <c r="R256" s="271">
        <v>88.674283000000003</v>
      </c>
      <c r="S256" s="411">
        <v>-0.55432579708669594</v>
      </c>
      <c r="T256" s="271">
        <v>2261.7848906473341</v>
      </c>
      <c r="U256" s="271">
        <v>1093.7205509999999</v>
      </c>
      <c r="V256" s="271">
        <v>0</v>
      </c>
      <c r="W256" s="271">
        <v>3355.505441647334</v>
      </c>
      <c r="X256" s="271">
        <v>-62157.604037999998</v>
      </c>
      <c r="Y256" s="271">
        <v>-59694.622104000002</v>
      </c>
      <c r="Z256" s="271">
        <v>2462.9819339999958</v>
      </c>
      <c r="AA256" s="271">
        <v>-892.52350764733819</v>
      </c>
      <c r="AB256" s="271">
        <v>-62157.604037999998</v>
      </c>
      <c r="AC256" s="271">
        <v>-59694.622104000002</v>
      </c>
      <c r="AD256" s="271">
        <v>2462.9819339999958</v>
      </c>
      <c r="AF256" s="271">
        <v>-29532.811073458</v>
      </c>
      <c r="AG256" s="402">
        <f>IF(ISERROR(VLOOKUP(B256,Acc_Cash!$A:$H,3,FALSE)),0,VLOOKUP(B256,Acc_Cash!$A:$H,3,FALSE))</f>
        <v>0</v>
      </c>
      <c r="AH256" s="402">
        <f t="shared" si="40"/>
        <v>-59694.622104000002</v>
      </c>
      <c r="AI256" s="402">
        <f>AH256-(IF(ISERROR(VLOOKUP(A256,'YTD Last'!$E$2:$Z$500,21,0)),0,VLOOKUP(A256,'YTD Last'!$E$2:$Z$500,21,0)))</f>
        <v>-28787.042741000001</v>
      </c>
      <c r="AJ256" s="402">
        <f>AH256-IF(ISERROR(VLOOKUP(A256,'QTD Last'!$A$2:$AH$600,34,0)),0,VLOOKUP(A256,'QTD Last'!$A$2:$AH$600,34,0))</f>
        <v>2462.9819339999958</v>
      </c>
      <c r="AK256" s="402">
        <f>AH256-IF(ISERROR(VLOOKUP(A256,'MTD Last'!$A$2:$AH$600,34,0)),0,VLOOKUP(A256,'MTD Last'!$A$2:$AH$600,34,0))</f>
        <v>2462.9819339999958</v>
      </c>
      <c r="AL256" s="402">
        <f t="shared" si="36"/>
        <v>2462.9819339999958</v>
      </c>
      <c r="AM256" s="403" t="str">
        <f ca="1">ROUND((L256-Control!$C$3)/365,0)&amp;" Year"</f>
        <v>-9 Year</v>
      </c>
      <c r="AN256" s="45">
        <f t="shared" si="37"/>
        <v>8</v>
      </c>
      <c r="AO256" s="45" t="str">
        <f t="shared" si="38"/>
        <v>Code</v>
      </c>
      <c r="AP256" s="45">
        <f t="shared" si="41"/>
        <v>8</v>
      </c>
      <c r="AQ256" s="402">
        <f>AH256-(IF(ISERROR(VLOOKUP(A256,'WTD Last'!$A$1:$AQ$605,34,0)),0,VLOOKUP(A256,'WTD Last'!$A$1:$AQ$605,34,0)))</f>
        <v>16794.453136999997</v>
      </c>
      <c r="AR256" s="563"/>
      <c r="AS256" s="402"/>
      <c r="AT256" s="402">
        <f t="shared" si="42"/>
        <v>194.44444444444446</v>
      </c>
      <c r="AV256" s="564">
        <v>48372</v>
      </c>
      <c r="AW256" s="77"/>
      <c r="AX256" s="271"/>
    </row>
    <row r="257" spans="1:50">
      <c r="A257" s="77">
        <v>154</v>
      </c>
      <c r="B257" s="77">
        <v>211</v>
      </c>
      <c r="C257" s="77" t="s">
        <v>27</v>
      </c>
      <c r="D257" s="77" t="s">
        <v>28</v>
      </c>
      <c r="E257" s="77" t="s">
        <v>52</v>
      </c>
      <c r="F257" s="77" t="s">
        <v>201</v>
      </c>
      <c r="G257" s="77" t="s">
        <v>485</v>
      </c>
      <c r="H257" s="77" t="s">
        <v>468</v>
      </c>
      <c r="I257" s="77" t="s">
        <v>259</v>
      </c>
      <c r="J257" s="454" t="s">
        <v>481</v>
      </c>
      <c r="K257" s="410">
        <v>36794</v>
      </c>
      <c r="L257" s="410">
        <v>38620</v>
      </c>
      <c r="M257" s="77" t="s">
        <v>30</v>
      </c>
      <c r="N257" s="271">
        <v>-10000000</v>
      </c>
      <c r="O257" s="271">
        <v>3851.893196</v>
      </c>
      <c r="P257" s="411">
        <v>0.64</v>
      </c>
      <c r="Q257" s="271">
        <v>83.945884000000007</v>
      </c>
      <c r="R257" s="271">
        <v>83.322911000000005</v>
      </c>
      <c r="S257" s="411">
        <v>-0.57216582705679164</v>
      </c>
      <c r="T257" s="271">
        <v>-2203.9216562237684</v>
      </c>
      <c r="U257" s="271">
        <v>-807.04484100000002</v>
      </c>
      <c r="V257" s="271">
        <v>0</v>
      </c>
      <c r="W257" s="271">
        <v>-3010.9664972237683</v>
      </c>
      <c r="X257" s="271">
        <v>76736.128276999996</v>
      </c>
      <c r="Y257" s="271">
        <v>74208.525127999994</v>
      </c>
      <c r="Z257" s="271">
        <v>-2527.6031490000023</v>
      </c>
      <c r="AA257" s="271">
        <v>483.36334822376602</v>
      </c>
      <c r="AB257" s="271">
        <v>76736.128276999996</v>
      </c>
      <c r="AC257" s="271">
        <v>74208.525127999994</v>
      </c>
      <c r="AD257" s="271">
        <v>-2527.6031490000023</v>
      </c>
      <c r="AF257" s="271">
        <v>27880.002952648003</v>
      </c>
      <c r="AG257" s="402">
        <f>IF(ISERROR(VLOOKUP(B257,Acc_Cash!$A:$H,3,FALSE)),0,VLOOKUP(B257,Acc_Cash!$A:$H,3,FALSE))</f>
        <v>-32355.555555999999</v>
      </c>
      <c r="AH257" s="402">
        <f t="shared" si="40"/>
        <v>41852.969571999995</v>
      </c>
      <c r="AI257" s="402">
        <f>AH257-(IF(ISERROR(VLOOKUP(A257,'YTD Last'!$E$2:$Z$500,21,0)),0,VLOOKUP(A257,'YTD Last'!$E$2:$Z$500,21,0)))</f>
        <v>-142732.69597099998</v>
      </c>
      <c r="AJ257" s="402">
        <f>AH257-IF(ISERROR(VLOOKUP(A257,'QTD Last'!$A$2:$AH$600,34,0)),0,VLOOKUP(A257,'QTD Last'!$A$2:$AH$600,34,0))</f>
        <v>-2527.6031490000023</v>
      </c>
      <c r="AK257" s="402">
        <f>AH257-IF(ISERROR(VLOOKUP(A257,'MTD Last'!$A$2:$AH$600,34,0)),0,VLOOKUP(A257,'MTD Last'!$A$2:$AH$600,34,0))</f>
        <v>-2527.6031490000023</v>
      </c>
      <c r="AL257" s="402">
        <f t="shared" si="36"/>
        <v>-2527.6031490000023</v>
      </c>
      <c r="AM257" s="403" t="str">
        <f ca="1">ROUND((L257-Control!$C$3)/365,0)&amp;" Year"</f>
        <v>-9 Year</v>
      </c>
      <c r="AN257" s="45">
        <f t="shared" si="37"/>
        <v>8</v>
      </c>
      <c r="AO257" s="45" t="str">
        <f t="shared" si="38"/>
        <v>Code</v>
      </c>
      <c r="AP257" s="45">
        <f t="shared" si="41"/>
        <v>8</v>
      </c>
      <c r="AQ257" s="402">
        <f>AH257-(IF(ISERROR(VLOOKUP(A257,'WTD Last'!$A$1:$AQ$605,34,0)),0,VLOOKUP(A257,'WTD Last'!$A$1:$AQ$605,34,0)))</f>
        <v>-12101.886524000001</v>
      </c>
      <c r="AR257" s="563">
        <f>R257-(IF(ISERROR(VLOOKUP(A257,'WTD Last'!$A$1:$AQ$605,18,0)),0,VLOOKUP(A257,'WTD Last'!$A$1:$AQ$605,18,0)))</f>
        <v>-2.5925579999999968</v>
      </c>
      <c r="AS257" s="402">
        <f>O257-(IF(ISERROR(VLOOKUP(A257,'WTD Last'!$A$1:$AQ$605,15,0)),0,VLOOKUP(A257,'WTD Last'!$A$1:$AQ$605,15,0)))</f>
        <v>-34.379885000000286</v>
      </c>
      <c r="AT257" s="402">
        <f t="shared" si="42"/>
        <v>-177.77777777777777</v>
      </c>
      <c r="AU257" s="564">
        <v>81224</v>
      </c>
      <c r="AV257" s="564">
        <v>1836</v>
      </c>
      <c r="AW257" s="77"/>
      <c r="AX257" s="271"/>
    </row>
    <row r="258" spans="1:50">
      <c r="A258" s="77">
        <v>269</v>
      </c>
      <c r="B258" s="77">
        <v>406</v>
      </c>
      <c r="C258" s="77" t="s">
        <v>27</v>
      </c>
      <c r="D258" s="77" t="s">
        <v>28</v>
      </c>
      <c r="E258" s="77" t="s">
        <v>52</v>
      </c>
      <c r="F258" s="77" t="s">
        <v>201</v>
      </c>
      <c r="G258" s="77" t="s">
        <v>485</v>
      </c>
      <c r="H258" s="77" t="s">
        <v>468</v>
      </c>
      <c r="I258" s="77" t="s">
        <v>265</v>
      </c>
      <c r="J258" s="454" t="s">
        <v>481</v>
      </c>
      <c r="K258" s="410">
        <v>36858</v>
      </c>
      <c r="L258" s="410">
        <v>38684</v>
      </c>
      <c r="M258" s="77" t="s">
        <v>30</v>
      </c>
      <c r="N258" s="271">
        <v>10000000</v>
      </c>
      <c r="O258" s="271">
        <v>-4008.6064299999998</v>
      </c>
      <c r="P258" s="411">
        <v>0.8</v>
      </c>
      <c r="Q258" s="271">
        <v>84.820663999999994</v>
      </c>
      <c r="R258" s="271">
        <v>84.199461999999997</v>
      </c>
      <c r="S258" s="411">
        <v>-0.57933880684795247</v>
      </c>
      <c r="T258" s="271">
        <v>2322.3412662792302</v>
      </c>
      <c r="U258" s="271">
        <v>854.60527200000001</v>
      </c>
      <c r="V258" s="271">
        <v>0</v>
      </c>
      <c r="W258" s="271">
        <v>3176.9465382792305</v>
      </c>
      <c r="X258" s="271">
        <v>-11956.270616</v>
      </c>
      <c r="Y258" s="271">
        <v>-9240.6075490000003</v>
      </c>
      <c r="Z258" s="271">
        <v>2715.6630669999995</v>
      </c>
      <c r="AA258" s="271">
        <v>-461.28347127923098</v>
      </c>
      <c r="AB258" s="271">
        <v>-11956.270616</v>
      </c>
      <c r="AC258" s="271">
        <v>-9240.6075490000003</v>
      </c>
      <c r="AD258" s="271">
        <v>2715.6630669999995</v>
      </c>
      <c r="AF258" s="271">
        <v>-29014.293340340002</v>
      </c>
      <c r="AG258" s="402">
        <f>IF(ISERROR(VLOOKUP(B258,Acc_Cash!$A:$H,3,FALSE)),0,VLOOKUP(B258,Acc_Cash!$A:$H,3,FALSE))</f>
        <v>20444.444444000001</v>
      </c>
      <c r="AH258" s="402">
        <f>AG258+AC258</f>
        <v>11203.836895</v>
      </c>
      <c r="AI258" s="402">
        <f>AH258-(IF(ISERROR(VLOOKUP(A258,'YTD Last'!$E$2:$Z$500,21,0)),0,VLOOKUP(A258,'YTD Last'!$E$2:$Z$500,21,0)))</f>
        <v>150501.53850000002</v>
      </c>
      <c r="AJ258" s="402">
        <f>AH258-IF(ISERROR(VLOOKUP(A258,'QTD Last'!$A$2:$AH$600,34,0)),0,VLOOKUP(A258,'QTD Last'!$A$2:$AH$600,34,0))</f>
        <v>2715.6630669999995</v>
      </c>
      <c r="AK258" s="402">
        <f>AH258-IF(ISERROR(VLOOKUP(A258,'MTD Last'!$A$2:$AH$600,34,0)),0,VLOOKUP(A258,'MTD Last'!$A$2:$AH$600,34,0))</f>
        <v>2715.6630669999995</v>
      </c>
      <c r="AL258" s="402">
        <f t="shared" si="36"/>
        <v>2715.6630669999995</v>
      </c>
      <c r="AM258" s="403" t="str">
        <f ca="1">ROUND((L258-Control!$C$3)/365,0)&amp;" Year"</f>
        <v>-9 Year</v>
      </c>
      <c r="AN258" s="45">
        <f t="shared" si="37"/>
        <v>8</v>
      </c>
      <c r="AO258" s="45" t="str">
        <f t="shared" si="38"/>
        <v>Code</v>
      </c>
      <c r="AP258" s="45">
        <f>IF(AN258="Code",AO258,AN258)</f>
        <v>8</v>
      </c>
      <c r="AQ258" s="402">
        <f>AH258-(IF(ISERROR(VLOOKUP(A258,'WTD Last'!$A$1:$AQ$605,34,0)),0,VLOOKUP(A258,'WTD Last'!$A$1:$AQ$605,34,0)))</f>
        <v>12406.952805000001</v>
      </c>
      <c r="AR258" s="563">
        <f>R258-(IF(ISERROR(VLOOKUP(A258,'WTD Last'!$A$1:$AQ$605,18,0)),0,VLOOKUP(A258,'WTD Last'!$A$1:$AQ$605,18,0)))</f>
        <v>-2.5840809999999976</v>
      </c>
      <c r="AS258" s="402">
        <f>O258-(IF(ISERROR(VLOOKUP(A258,'WTD Last'!$A$1:$AQ$605,15,0)),0,VLOOKUP(A258,'WTD Last'!$A$1:$AQ$605,15,0)))</f>
        <v>36.610990000000129</v>
      </c>
      <c r="AT258" s="402">
        <f t="shared" si="42"/>
        <v>222.22222222222223</v>
      </c>
      <c r="AU258" s="564">
        <v>86945</v>
      </c>
      <c r="AV258" s="564">
        <v>1836</v>
      </c>
      <c r="AW258" s="77"/>
      <c r="AX258" s="271"/>
    </row>
    <row r="259" spans="1:50">
      <c r="A259" s="77">
        <v>1324</v>
      </c>
      <c r="B259" s="77">
        <v>484</v>
      </c>
      <c r="C259" s="77" t="s">
        <v>27</v>
      </c>
      <c r="D259" s="77" t="s">
        <v>28</v>
      </c>
      <c r="E259" s="77" t="s">
        <v>52</v>
      </c>
      <c r="F259" s="77" t="s">
        <v>201</v>
      </c>
      <c r="G259" s="77" t="s">
        <v>485</v>
      </c>
      <c r="H259" s="77" t="s">
        <v>468</v>
      </c>
      <c r="I259" s="77" t="s">
        <v>405</v>
      </c>
      <c r="J259" s="454" t="s">
        <v>481</v>
      </c>
      <c r="K259" s="410">
        <v>36896</v>
      </c>
      <c r="L259" s="410">
        <v>38722</v>
      </c>
      <c r="M259" s="77" t="s">
        <v>30</v>
      </c>
      <c r="N259" s="271">
        <v>-10000000</v>
      </c>
      <c r="O259" s="271">
        <v>4074.8781020000001</v>
      </c>
      <c r="P259" s="411">
        <v>0.72</v>
      </c>
      <c r="Q259" s="271">
        <v>85.335769999999997</v>
      </c>
      <c r="R259" s="271">
        <v>84.714854000000003</v>
      </c>
      <c r="S259" s="411">
        <v>-0.58707598735269984</v>
      </c>
      <c r="T259" s="271">
        <v>-2392.2630850735454</v>
      </c>
      <c r="U259" s="271">
        <v>-855.94121100000007</v>
      </c>
      <c r="V259" s="271">
        <v>0</v>
      </c>
      <c r="W259" s="271">
        <v>-3248.2042960735453</v>
      </c>
      <c r="X259" s="271">
        <v>37385.338695999999</v>
      </c>
      <c r="Y259" s="271">
        <v>34693.777451000002</v>
      </c>
      <c r="Z259" s="271">
        <v>-2691.5612449999971</v>
      </c>
      <c r="AA259" s="271">
        <v>556.64305107354812</v>
      </c>
      <c r="AB259" s="271">
        <v>37385.338695999999</v>
      </c>
      <c r="AC259" s="271">
        <v>34693.777451000002</v>
      </c>
      <c r="AD259" s="271">
        <v>-2691.5612449999971</v>
      </c>
      <c r="AF259" s="271">
        <v>29493.967702276004</v>
      </c>
      <c r="AG259" s="402">
        <f>IF(ISERROR(VLOOKUP(B259,Acc_Cash!$A:$H,3,FALSE)),0,VLOOKUP(B259,Acc_Cash!$A:$H,3,FALSE))</f>
        <v>0</v>
      </c>
      <c r="AH259" s="402">
        <f t="shared" ref="AH259:AH318" si="43">AG259+AC259</f>
        <v>34693.777451000002</v>
      </c>
      <c r="AI259" s="402">
        <f>AH259-(IF(ISERROR(VLOOKUP(A259,'YTD Last'!$E$2:$Z$500,21,0)),0,VLOOKUP(A259,'YTD Last'!$E$2:$Z$500,21,0)))</f>
        <v>-150294.195886</v>
      </c>
      <c r="AJ259" s="402">
        <f>AH259-IF(ISERROR(VLOOKUP(A259,'QTD Last'!$A$2:$AH$600,34,0)),0,VLOOKUP(A259,'QTD Last'!$A$2:$AH$600,34,0))</f>
        <v>-2691.5612449999971</v>
      </c>
      <c r="AK259" s="402">
        <f>AH259-IF(ISERROR(VLOOKUP(A259,'MTD Last'!$A$2:$AH$600,34,0)),0,VLOOKUP(A259,'MTD Last'!$A$2:$AH$600,34,0))</f>
        <v>-2691.5612449999971</v>
      </c>
      <c r="AL259" s="402">
        <f t="shared" ref="AL259:AL318" si="44">AD259-AE259</f>
        <v>-2691.5612449999971</v>
      </c>
      <c r="AM259" s="403" t="str">
        <f ca="1">ROUND((L259-Control!$C$3)/365,0)&amp;" Year"</f>
        <v>-9 Year</v>
      </c>
      <c r="AN259" s="45">
        <f t="shared" ref="AN259:AN318" si="45">IF(F259="AAA",1,IF(F259="AA+",2,IF(F259="AA",3,IF(F259="AA-",4,IF(F259="A+",5,IF(F259="A",6,IF(F259="A-",7,IF(F259="BBB+",8,"Code"))))))))</f>
        <v>8</v>
      </c>
      <c r="AO259" s="45" t="str">
        <f t="shared" ref="AO259:AO318" si="46">IF(F259="BBB",9,IF(F259="BBB-",10,IF(F259="BB+",11,IF(F259="BB",12,IF(F259="BB-",13,IF(F259="B+",14,IF(F259="B",15,IF(F259="B-",16,"Code"))))))))</f>
        <v>Code</v>
      </c>
      <c r="AP259" s="45">
        <f t="shared" ref="AP259:AP318" si="47">IF(AN259="Code",AO259,AN259)</f>
        <v>8</v>
      </c>
      <c r="AQ259" s="402">
        <f>AH259-(IF(ISERROR(VLOOKUP(A259,'WTD Last'!$A$1:$AQ$605,34,0)),0,VLOOKUP(A259,'WTD Last'!$A$1:$AQ$605,34,0)))</f>
        <v>-12628.000708</v>
      </c>
      <c r="AR259" s="563">
        <f>R259-(IF(ISERROR(VLOOKUP(A259,'WTD Last'!$A$1:$AQ$605,18,0)),0,VLOOKUP(A259,'WTD Last'!$A$1:$AQ$605,18,0)))</f>
        <v>-2.5843309999999917</v>
      </c>
      <c r="AS259" s="402">
        <f>O259-(IF(ISERROR(VLOOKUP(A259,'WTD Last'!$A$1:$AQ$605,15,0)),0,VLOOKUP(A259,'WTD Last'!$A$1:$AQ$605,15,0)))</f>
        <v>-37.756388999999672</v>
      </c>
      <c r="AT259" s="402">
        <f t="shared" ref="AT259:AT290" si="48">N259*(P259/100)/360</f>
        <v>-200</v>
      </c>
      <c r="AV259" s="564">
        <v>1836</v>
      </c>
      <c r="AW259" s="77"/>
      <c r="AX259" s="271"/>
    </row>
    <row r="260" spans="1:50">
      <c r="A260" s="77">
        <v>1513</v>
      </c>
      <c r="B260" s="77">
        <v>563</v>
      </c>
      <c r="C260" s="77" t="s">
        <v>27</v>
      </c>
      <c r="D260" s="77" t="s">
        <v>301</v>
      </c>
      <c r="E260" s="77" t="s">
        <v>52</v>
      </c>
      <c r="F260" s="77" t="s">
        <v>201</v>
      </c>
      <c r="G260" s="77" t="s">
        <v>485</v>
      </c>
      <c r="H260" s="77" t="s">
        <v>468</v>
      </c>
      <c r="I260" s="77" t="s">
        <v>405</v>
      </c>
      <c r="J260" s="454" t="s">
        <v>486</v>
      </c>
      <c r="K260" s="410">
        <v>36896</v>
      </c>
      <c r="L260" s="410">
        <v>38722</v>
      </c>
      <c r="M260" s="77" t="s">
        <v>30</v>
      </c>
      <c r="N260" s="271">
        <v>10000000</v>
      </c>
      <c r="O260" s="271">
        <v>-4074.8781020000001</v>
      </c>
      <c r="P260" s="411">
        <v>0.72</v>
      </c>
      <c r="Q260" s="271">
        <v>85.335769999999997</v>
      </c>
      <c r="R260" s="271">
        <v>84.714854000000003</v>
      </c>
      <c r="S260" s="411">
        <v>-0.58707598735269984</v>
      </c>
      <c r="T260" s="271">
        <v>2392.2630850735454</v>
      </c>
      <c r="U260" s="271">
        <v>855.94121100000007</v>
      </c>
      <c r="V260" s="271">
        <v>0</v>
      </c>
      <c r="W260" s="271">
        <v>3248.2042960735453</v>
      </c>
      <c r="X260" s="271">
        <v>-37385.338695999999</v>
      </c>
      <c r="Y260" s="271">
        <v>-34693.777451000002</v>
      </c>
      <c r="Z260" s="271">
        <v>2691.5612449999971</v>
      </c>
      <c r="AA260" s="271">
        <v>-556.64305107354812</v>
      </c>
      <c r="AB260" s="271">
        <v>-37385.338695999999</v>
      </c>
      <c r="AC260" s="271">
        <v>-34693.777451000002</v>
      </c>
      <c r="AD260" s="271">
        <v>2691.5612449999971</v>
      </c>
      <c r="AF260" s="271">
        <v>-29493.967702276004</v>
      </c>
      <c r="AG260" s="402">
        <f>IF(ISERROR(VLOOKUP(B260,Acc_Cash!$A:$H,3,FALSE)),0,VLOOKUP(B260,Acc_Cash!$A:$H,3,FALSE))</f>
        <v>0</v>
      </c>
      <c r="AH260" s="402">
        <f t="shared" si="43"/>
        <v>-34693.777451000002</v>
      </c>
      <c r="AI260" s="402">
        <f>AH260-(IF(ISERROR(VLOOKUP(A260,'YTD Last'!$E$2:$Z$383,21,0)),0,VLOOKUP(A260,'YTD Last'!$E$2:$Z$383,21,0)))</f>
        <v>150294.195886</v>
      </c>
      <c r="AJ260" s="402">
        <f>AH260-IF(ISERROR(VLOOKUP(A260,'QTD Last'!$A$2:$AH$600,34,0)),0,VLOOKUP(A260,'QTD Last'!$A$2:$AH$600,34,0))</f>
        <v>2691.5612449999971</v>
      </c>
      <c r="AK260" s="402">
        <f>AH260-IF(ISERROR(VLOOKUP(A260,'MTD Last'!$A$2:$AH$600,34,0)),0,VLOOKUP(A260,'MTD Last'!$A$2:$AH$600,34,0))</f>
        <v>2691.5612449999971</v>
      </c>
      <c r="AL260" s="402">
        <f t="shared" si="44"/>
        <v>2691.5612449999971</v>
      </c>
      <c r="AM260" s="403" t="str">
        <f ca="1">ROUND((L260-Control!$C$3)/365,0)&amp;" Year"</f>
        <v>-9 Year</v>
      </c>
      <c r="AN260" s="45">
        <f t="shared" si="45"/>
        <v>8</v>
      </c>
      <c r="AO260" s="45" t="str">
        <f t="shared" si="46"/>
        <v>Code</v>
      </c>
      <c r="AP260" s="45">
        <f t="shared" si="47"/>
        <v>8</v>
      </c>
      <c r="AQ260" s="402">
        <f>AH260-(IF(ISERROR(VLOOKUP(A260,'WTD Last'!$A$1:$AQ$605,34,0)),0,VLOOKUP(A260,'WTD Last'!$A$1:$AQ$605,34,0)))</f>
        <v>12628.000708</v>
      </c>
      <c r="AR260" s="563">
        <f>R260-(IF(ISERROR(VLOOKUP(A260,'WTD Last'!$A$1:$AQ$605,18,0)),0,VLOOKUP(A260,'WTD Last'!$A$1:$AQ$605,18,0)))</f>
        <v>-2.5843309999999917</v>
      </c>
      <c r="AS260" s="402">
        <f>O260-(IF(ISERROR(VLOOKUP(A260,'WTD Last'!$A$1:$AQ$605,15,0)),0,VLOOKUP(A260,'WTD Last'!$A$1:$AQ$605,15,0)))</f>
        <v>37.756388999999672</v>
      </c>
      <c r="AT260" s="402">
        <f t="shared" si="48"/>
        <v>200</v>
      </c>
      <c r="AV260" s="564">
        <v>1836</v>
      </c>
      <c r="AW260" s="77"/>
      <c r="AX260" s="271"/>
    </row>
    <row r="261" spans="1:50">
      <c r="A261" s="77">
        <v>1629</v>
      </c>
      <c r="B261" s="77">
        <v>833</v>
      </c>
      <c r="C261" s="77" t="s">
        <v>27</v>
      </c>
      <c r="D261" s="77" t="s">
        <v>28</v>
      </c>
      <c r="E261" s="77" t="s">
        <v>52</v>
      </c>
      <c r="F261" s="77" t="s">
        <v>201</v>
      </c>
      <c r="G261" s="77" t="s">
        <v>485</v>
      </c>
      <c r="H261" s="77" t="s">
        <v>468</v>
      </c>
      <c r="I261" s="77" t="s">
        <v>286</v>
      </c>
      <c r="J261" s="454" t="s">
        <v>481</v>
      </c>
      <c r="K261" s="410">
        <v>36917</v>
      </c>
      <c r="L261" s="410">
        <v>38743</v>
      </c>
      <c r="M261" s="77" t="s">
        <v>30</v>
      </c>
      <c r="N261" s="271">
        <v>-10000000</v>
      </c>
      <c r="O261" s="271">
        <v>4156.6222319999997</v>
      </c>
      <c r="P261" s="411">
        <v>0.96</v>
      </c>
      <c r="Q261" s="271">
        <v>85.633415999999997</v>
      </c>
      <c r="R261" s="271">
        <v>85.013504999999995</v>
      </c>
      <c r="S261" s="411">
        <v>-0.58697454426768447</v>
      </c>
      <c r="T261" s="271">
        <v>-2439.8314403211252</v>
      </c>
      <c r="U261" s="271">
        <v>-913.09091399999988</v>
      </c>
      <c r="V261" s="271">
        <v>0</v>
      </c>
      <c r="W261" s="271">
        <v>-3352.9223543211251</v>
      </c>
      <c r="X261" s="271">
        <v>-61017.192365000003</v>
      </c>
      <c r="Y261" s="271">
        <v>-63935.167973000003</v>
      </c>
      <c r="Z261" s="271">
        <v>-2917.9756080000006</v>
      </c>
      <c r="AA261" s="271">
        <v>434.94674632112446</v>
      </c>
      <c r="AB261" s="271">
        <v>-61017.192365000003</v>
      </c>
      <c r="AC261" s="271">
        <v>-63935.167973000003</v>
      </c>
      <c r="AD261" s="271">
        <v>-2917.9756080000006</v>
      </c>
      <c r="AF261" s="271">
        <v>30085.631715215997</v>
      </c>
      <c r="AG261" s="402">
        <f>IF(ISERROR(VLOOKUP(B261,Acc_Cash!$A:$H,3,FALSE)),0,VLOOKUP(B261,Acc_Cash!$A:$H,3,FALSE))</f>
        <v>0</v>
      </c>
      <c r="AH261" s="402">
        <f t="shared" si="43"/>
        <v>-63935.167973000003</v>
      </c>
      <c r="AI261" s="402">
        <f>AH261-(IF(ISERROR(VLOOKUP(A261,'YTD Last'!$E$2:$Z$500,21,0)),0,VLOOKUP(A261,'YTD Last'!$E$2:$Z$500,21,0)))</f>
        <v>-63935.167973000003</v>
      </c>
      <c r="AJ261" s="402">
        <f>AH261-IF(ISERROR(VLOOKUP(A261,'QTD Last'!$A$2:$AH$600,34,0)),0,VLOOKUP(A261,'QTD Last'!$A$2:$AH$600,34,0))</f>
        <v>-2917.9756080000006</v>
      </c>
      <c r="AK261" s="402">
        <f>AH261-IF(ISERROR(VLOOKUP(A261,'MTD Last'!$A$2:$AH$600,34,0)),0,VLOOKUP(A261,'MTD Last'!$A$2:$AH$600,34,0))</f>
        <v>-2917.9756080000006</v>
      </c>
      <c r="AL261" s="402">
        <f t="shared" si="44"/>
        <v>-2917.9756080000006</v>
      </c>
      <c r="AM261" s="403" t="str">
        <f ca="1">ROUND((L261-Control!$C$3)/365,0)&amp;" Year"</f>
        <v>-9 Year</v>
      </c>
      <c r="AN261" s="45">
        <f t="shared" si="45"/>
        <v>8</v>
      </c>
      <c r="AO261" s="45" t="str">
        <f t="shared" si="46"/>
        <v>Code</v>
      </c>
      <c r="AP261" s="45">
        <f t="shared" si="47"/>
        <v>8</v>
      </c>
      <c r="AQ261" s="402">
        <f>AH261-(IF(ISERROR(VLOOKUP(A261,'WTD Last'!$A$1:$AQ$605,34,0)),0,VLOOKUP(A261,'WTD Last'!$A$1:$AQ$605,34,0)))</f>
        <v>-12687.964906000001</v>
      </c>
      <c r="AR261" s="563">
        <f>R261-(IF(ISERROR(VLOOKUP(A261,'WTD Last'!$A$1:$AQ$605,18,0)),0,VLOOKUP(A261,'WTD Last'!$A$1:$AQ$605,18,0)))</f>
        <v>-2.577762000000007</v>
      </c>
      <c r="AS261" s="402">
        <f>O261-(IF(ISERROR(VLOOKUP(A261,'WTD Last'!$A$1:$AQ$605,15,0)),0,VLOOKUP(A261,'WTD Last'!$A$1:$AQ$605,15,0)))</f>
        <v>-38.912700000000768</v>
      </c>
      <c r="AT261" s="402">
        <f t="shared" si="48"/>
        <v>-266.66666666666663</v>
      </c>
      <c r="AU261" s="564">
        <v>89135</v>
      </c>
      <c r="AV261" s="564">
        <v>1836</v>
      </c>
      <c r="AW261" s="77"/>
      <c r="AX261" s="271"/>
    </row>
    <row r="262" spans="1:50">
      <c r="A262" s="77">
        <v>1742</v>
      </c>
      <c r="B262" s="77">
        <v>949</v>
      </c>
      <c r="C262" s="77" t="s">
        <v>27</v>
      </c>
      <c r="D262" s="77" t="s">
        <v>28</v>
      </c>
      <c r="E262" s="77" t="s">
        <v>52</v>
      </c>
      <c r="F262" s="77" t="s">
        <v>201</v>
      </c>
      <c r="G262" s="77" t="s">
        <v>485</v>
      </c>
      <c r="H262" s="77" t="s">
        <v>468</v>
      </c>
      <c r="I262" s="77" t="s">
        <v>451</v>
      </c>
      <c r="J262" s="454" t="s">
        <v>481</v>
      </c>
      <c r="K262" s="410">
        <v>36983</v>
      </c>
      <c r="L262" s="410">
        <v>38809</v>
      </c>
      <c r="M262" s="77" t="s">
        <v>30</v>
      </c>
      <c r="N262" s="271">
        <v>-10000000</v>
      </c>
      <c r="O262" s="271">
        <v>4273.1392160000005</v>
      </c>
      <c r="P262" s="411">
        <v>0.84</v>
      </c>
      <c r="Q262" s="271">
        <v>86.499994000000001</v>
      </c>
      <c r="R262" s="271">
        <v>85.882981000000001</v>
      </c>
      <c r="S262" s="411">
        <v>-0.59924137464715321</v>
      </c>
      <c r="T262" s="271">
        <v>-2560.6418178544986</v>
      </c>
      <c r="U262" s="271">
        <v>-885.87229500000012</v>
      </c>
      <c r="V262" s="271">
        <v>0</v>
      </c>
      <c r="W262" s="271">
        <v>-3446.5141128544988</v>
      </c>
      <c r="X262" s="271">
        <v>10498.074992</v>
      </c>
      <c r="Y262" s="271">
        <v>7628.69067</v>
      </c>
      <c r="Z262" s="271">
        <v>-2869.3843219999999</v>
      </c>
      <c r="AA262" s="271">
        <v>577.12979085449888</v>
      </c>
      <c r="AB262" s="271">
        <v>10498.074992</v>
      </c>
      <c r="AC262" s="271">
        <v>7628.69067</v>
      </c>
      <c r="AD262" s="271">
        <v>-2869.3843219999999</v>
      </c>
      <c r="AF262" s="271">
        <v>30928.981645408006</v>
      </c>
      <c r="AG262" s="402">
        <f>IF(ISERROR(VLOOKUP(B262,Acc_Cash!$A:$H,3,FALSE)),0,VLOOKUP(B262,Acc_Cash!$A:$H,3,FALSE))</f>
        <v>0</v>
      </c>
      <c r="AH262" s="402">
        <f t="shared" si="43"/>
        <v>7628.69067</v>
      </c>
      <c r="AI262" s="402">
        <f>AH262-(IF(ISERROR(VLOOKUP(A262,'YTD Last'!$E$2:$Z$383,21,0)),0,VLOOKUP(A262,'YTD Last'!$E$2:$Z$383,21,0)))</f>
        <v>7628.69067</v>
      </c>
      <c r="AJ262" s="402">
        <f>AH262-IF(ISERROR(VLOOKUP(A262,'QTD Last'!$A$2:$AH$600,34,0)),0,VLOOKUP(A262,'QTD Last'!$A$2:$AH$600,34,0))</f>
        <v>-2869.3843219999999</v>
      </c>
      <c r="AK262" s="402">
        <f>AH262-IF(ISERROR(VLOOKUP(A262,'MTD Last'!$A$2:$AH$600,34,0)),0,VLOOKUP(A262,'MTD Last'!$A$2:$AH$600,34,0))</f>
        <v>-2869.3843219999999</v>
      </c>
      <c r="AL262" s="402">
        <f t="shared" si="44"/>
        <v>-2869.3843219999999</v>
      </c>
      <c r="AM262" s="403" t="str">
        <f ca="1">ROUND((L262-Control!$C$3)/365,0)&amp;" Year"</f>
        <v>-8 Year</v>
      </c>
      <c r="AN262" s="45">
        <f t="shared" si="45"/>
        <v>8</v>
      </c>
      <c r="AO262" s="45" t="str">
        <f t="shared" si="46"/>
        <v>Code</v>
      </c>
      <c r="AP262" s="45">
        <f t="shared" si="47"/>
        <v>8</v>
      </c>
      <c r="AQ262" s="402">
        <f>AH262-(IF(ISERROR(VLOOKUP(A262,'WTD Last'!$A$1:$AQ$605,34,0)),0,VLOOKUP(A262,'WTD Last'!$A$1:$AQ$605,34,0)))</f>
        <v>7628.69067</v>
      </c>
      <c r="AR262" s="563">
        <f>R262-(IF(ISERROR(VLOOKUP(A262,'WTD Last'!$A$1:$AQ$605,18,0)),0,VLOOKUP(A262,'WTD Last'!$A$1:$AQ$605,18,0)))</f>
        <v>85.882981000000001</v>
      </c>
      <c r="AS262" s="402">
        <f>O262-(IF(ISERROR(VLOOKUP(A262,'WTD Last'!$A$1:$AQ$605,15,0)),0,VLOOKUP(A262,'WTD Last'!$A$1:$AQ$605,15,0)))</f>
        <v>4273.1392160000005</v>
      </c>
      <c r="AT262" s="402">
        <f t="shared" si="48"/>
        <v>-233.33333333333334</v>
      </c>
      <c r="AU262" s="564">
        <v>93466</v>
      </c>
      <c r="AV262" s="564">
        <v>1836</v>
      </c>
      <c r="AW262" s="77"/>
      <c r="AX262" s="271"/>
    </row>
    <row r="263" spans="1:50">
      <c r="A263" s="77">
        <v>1066</v>
      </c>
      <c r="B263" s="77">
        <v>850</v>
      </c>
      <c r="C263" s="77" t="s">
        <v>27</v>
      </c>
      <c r="D263" s="77" t="s">
        <v>57</v>
      </c>
      <c r="E263" s="77" t="s">
        <v>2</v>
      </c>
      <c r="F263" s="77" t="s">
        <v>423</v>
      </c>
      <c r="G263" s="77" t="s">
        <v>467</v>
      </c>
      <c r="H263" s="77" t="s">
        <v>482</v>
      </c>
      <c r="I263" s="77" t="s">
        <v>3</v>
      </c>
      <c r="J263" s="454" t="s">
        <v>486</v>
      </c>
      <c r="K263" s="410">
        <v>36882</v>
      </c>
      <c r="L263" s="410">
        <v>38722</v>
      </c>
      <c r="M263" s="77" t="s">
        <v>30</v>
      </c>
      <c r="N263" s="271">
        <v>-730000000</v>
      </c>
      <c r="O263" s="271">
        <v>0</v>
      </c>
      <c r="P263" s="411">
        <v>0.06</v>
      </c>
      <c r="Q263" s="271">
        <v>0</v>
      </c>
      <c r="R263" s="271">
        <v>0</v>
      </c>
      <c r="S263" s="411">
        <v>0</v>
      </c>
      <c r="T263" s="271">
        <v>0</v>
      </c>
      <c r="U263" s="271">
        <v>0</v>
      </c>
      <c r="V263" s="271">
        <v>0</v>
      </c>
      <c r="W263" s="271">
        <v>0</v>
      </c>
      <c r="X263" s="271">
        <v>0</v>
      </c>
      <c r="Y263" s="271">
        <v>0</v>
      </c>
      <c r="Z263" s="271">
        <v>0</v>
      </c>
      <c r="AA263" s="271">
        <v>0</v>
      </c>
      <c r="AB263" s="271">
        <v>0</v>
      </c>
      <c r="AC263" s="271">
        <v>0</v>
      </c>
      <c r="AD263" s="271">
        <v>0</v>
      </c>
      <c r="AG263" s="402">
        <f>IF(ISERROR(VLOOKUP(B263,Acc_Cash!$A:$H,3,FALSE)),0,VLOOKUP(B263,Acc_Cash!$A:$H,3,FALSE))</f>
        <v>-111933.333333</v>
      </c>
      <c r="AH263" s="402">
        <f t="shared" si="43"/>
        <v>-111933.333333</v>
      </c>
      <c r="AI263" s="402">
        <f>AH263-(IF(ISERROR(VLOOKUP(A263,'YTD Last'!$E$2:$Z$500,21,0)),0,VLOOKUP(A263,'YTD Last'!$E$2:$Z$500,21,0)))</f>
        <v>-111933.333333</v>
      </c>
      <c r="AJ263" s="402">
        <f>AH263-IF(ISERROR(VLOOKUP(A263,'QTD Last'!$A$2:$AH$600,34,0)),0,VLOOKUP(A263,'QTD Last'!$A$2:$AH$600,34,0))</f>
        <v>0</v>
      </c>
      <c r="AK263" s="402">
        <f>AH263-IF(ISERROR(VLOOKUP(A263,'MTD Last'!$A$2:$AH$600,34,0)),0,VLOOKUP(A263,'MTD Last'!$A$2:$AH$600,34,0))</f>
        <v>0</v>
      </c>
      <c r="AL263" s="402">
        <f t="shared" si="44"/>
        <v>0</v>
      </c>
      <c r="AM263" s="403" t="str">
        <f ca="1">ROUND((L263-Control!$C$3)/365,0)&amp;" Year"</f>
        <v>-9 Year</v>
      </c>
      <c r="AN263" s="45" t="str">
        <f t="shared" si="45"/>
        <v>Code</v>
      </c>
      <c r="AO263" s="45" t="str">
        <f t="shared" si="46"/>
        <v>Code</v>
      </c>
      <c r="AP263" s="45" t="str">
        <f t="shared" si="47"/>
        <v>Code</v>
      </c>
      <c r="AQ263" s="402">
        <f>AH263-(IF(ISERROR(VLOOKUP(A263,'WTD Last'!$A$1:$AQ$605,34,0)),0,VLOOKUP(A263,'WTD Last'!$A$1:$AQ$605,34,0)))</f>
        <v>0</v>
      </c>
      <c r="AR263" s="563">
        <f>R263-(IF(ISERROR(VLOOKUP(A263,'WTD Last'!$A$1:$AQ$605,18,0)),0,VLOOKUP(A263,'WTD Last'!$A$1:$AQ$605,18,0)))</f>
        <v>0</v>
      </c>
      <c r="AS263" s="402">
        <f>O263-(IF(ISERROR(VLOOKUP(A263,'WTD Last'!$A$1:$AQ$605,15,0)),0,VLOOKUP(A263,'WTD Last'!$A$1:$AQ$605,15,0)))</f>
        <v>0</v>
      </c>
      <c r="AT263" s="402">
        <f t="shared" si="48"/>
        <v>-1216.6666666666665</v>
      </c>
      <c r="AU263" s="564">
        <v>94231</v>
      </c>
      <c r="AW263" s="77"/>
      <c r="AX263" s="271"/>
    </row>
    <row r="264" spans="1:50">
      <c r="A264" s="77">
        <v>1066</v>
      </c>
      <c r="B264" s="77">
        <v>857</v>
      </c>
      <c r="C264" s="77" t="s">
        <v>27</v>
      </c>
      <c r="D264" s="77" t="s">
        <v>59</v>
      </c>
      <c r="E264" s="77" t="s">
        <v>2</v>
      </c>
      <c r="F264" s="77" t="s">
        <v>423</v>
      </c>
      <c r="G264" s="77" t="s">
        <v>467</v>
      </c>
      <c r="H264" s="77" t="s">
        <v>482</v>
      </c>
      <c r="I264" s="77" t="s">
        <v>277</v>
      </c>
      <c r="J264" s="454" t="s">
        <v>486</v>
      </c>
      <c r="K264" s="410">
        <v>36882</v>
      </c>
      <c r="L264" s="410">
        <v>38722</v>
      </c>
      <c r="M264" s="77" t="s">
        <v>30</v>
      </c>
      <c r="N264" s="271">
        <v>-730000000</v>
      </c>
      <c r="O264" s="271">
        <v>0</v>
      </c>
      <c r="P264" s="411">
        <v>0.06</v>
      </c>
      <c r="Q264" s="271">
        <v>0</v>
      </c>
      <c r="R264" s="271">
        <v>0</v>
      </c>
      <c r="S264" s="411">
        <v>0</v>
      </c>
      <c r="T264" s="271">
        <v>0</v>
      </c>
      <c r="U264" s="271">
        <v>0</v>
      </c>
      <c r="V264" s="271">
        <v>0</v>
      </c>
      <c r="W264" s="271">
        <v>0</v>
      </c>
      <c r="X264" s="271">
        <v>0</v>
      </c>
      <c r="Y264" s="271">
        <v>0</v>
      </c>
      <c r="Z264" s="271">
        <v>0</v>
      </c>
      <c r="AA264" s="271">
        <v>0</v>
      </c>
      <c r="AB264" s="271">
        <v>0</v>
      </c>
      <c r="AC264" s="271">
        <v>0</v>
      </c>
      <c r="AD264" s="271">
        <v>0</v>
      </c>
      <c r="AG264" s="402">
        <f>IF(ISERROR(VLOOKUP(B264,Acc_Cash!$A:$H,3,FALSE)),0,VLOOKUP(B264,Acc_Cash!$A:$H,3,FALSE))</f>
        <v>-111933.333333</v>
      </c>
      <c r="AH264" s="402">
        <f t="shared" si="43"/>
        <v>-111933.333333</v>
      </c>
      <c r="AI264" s="402">
        <f>AH264-(IF(ISERROR(VLOOKUP(A264,'YTD Last'!$E$2:$Z$500,21,0)),0,VLOOKUP(A264,'YTD Last'!$E$2:$Z$500,21,0)))</f>
        <v>-111933.333333</v>
      </c>
      <c r="AJ264" s="402">
        <f>AH264-IF(ISERROR(VLOOKUP(A264,'QTD Last'!$A$2:$AH$600,34,0)),0,VLOOKUP(A264,'QTD Last'!$A$2:$AH$600,34,0))</f>
        <v>0</v>
      </c>
      <c r="AK264" s="402">
        <f>AH264-IF(ISERROR(VLOOKUP(A264,'MTD Last'!$A$2:$AH$600,34,0)),0,VLOOKUP(A264,'MTD Last'!$A$2:$AH$600,34,0))</f>
        <v>0</v>
      </c>
      <c r="AL264" s="402">
        <f t="shared" si="44"/>
        <v>0</v>
      </c>
      <c r="AM264" s="403" t="str">
        <f ca="1">ROUND((L264-Control!$C$3)/365,0)&amp;" Year"</f>
        <v>-9 Year</v>
      </c>
      <c r="AN264" s="45" t="str">
        <f t="shared" si="45"/>
        <v>Code</v>
      </c>
      <c r="AO264" s="45" t="str">
        <f t="shared" si="46"/>
        <v>Code</v>
      </c>
      <c r="AP264" s="45" t="str">
        <f t="shared" si="47"/>
        <v>Code</v>
      </c>
      <c r="AQ264" s="402">
        <f>AH264-(IF(ISERROR(VLOOKUP(A264,'WTD Last'!$A$1:$AQ$605,34,0)),0,VLOOKUP(A264,'WTD Last'!$A$1:$AQ$605,34,0)))</f>
        <v>0</v>
      </c>
      <c r="AR264" s="563">
        <f>R264-(IF(ISERROR(VLOOKUP(A264,'WTD Last'!$A$1:$AQ$605,18,0)),0,VLOOKUP(A264,'WTD Last'!$A$1:$AQ$605,18,0)))</f>
        <v>0</v>
      </c>
      <c r="AS264" s="402">
        <f>O264-(IF(ISERROR(VLOOKUP(A264,'WTD Last'!$A$1:$AQ$605,15,0)),0,VLOOKUP(A264,'WTD Last'!$A$1:$AQ$605,15,0)))</f>
        <v>0</v>
      </c>
      <c r="AT264" s="402">
        <f t="shared" si="48"/>
        <v>-1216.6666666666665</v>
      </c>
      <c r="AU264" s="564">
        <v>94231</v>
      </c>
      <c r="AW264" s="77"/>
      <c r="AX264" s="271"/>
    </row>
    <row r="265" spans="1:50">
      <c r="A265" s="77">
        <v>1067</v>
      </c>
      <c r="B265" s="77">
        <v>856</v>
      </c>
      <c r="C265" s="77" t="s">
        <v>27</v>
      </c>
      <c r="D265" s="77" t="s">
        <v>54</v>
      </c>
      <c r="E265" s="77" t="s">
        <v>2</v>
      </c>
      <c r="F265" s="77" t="s">
        <v>423</v>
      </c>
      <c r="G265" s="77" t="s">
        <v>467</v>
      </c>
      <c r="H265" s="77" t="s">
        <v>482</v>
      </c>
      <c r="I265" s="77" t="s">
        <v>279</v>
      </c>
      <c r="J265" s="454" t="s">
        <v>486</v>
      </c>
      <c r="K265" s="410">
        <v>36882</v>
      </c>
      <c r="L265" s="410">
        <v>38722</v>
      </c>
      <c r="M265" s="77" t="s">
        <v>30</v>
      </c>
      <c r="N265" s="271">
        <v>730000000</v>
      </c>
      <c r="O265" s="271">
        <v>0</v>
      </c>
      <c r="P265" s="411">
        <v>0.06</v>
      </c>
      <c r="Q265" s="271">
        <v>0</v>
      </c>
      <c r="R265" s="271">
        <v>0</v>
      </c>
      <c r="S265" s="411">
        <v>0</v>
      </c>
      <c r="T265" s="271">
        <v>0</v>
      </c>
      <c r="U265" s="271">
        <v>0</v>
      </c>
      <c r="V265" s="271">
        <v>0</v>
      </c>
      <c r="W265" s="271">
        <v>0</v>
      </c>
      <c r="X265" s="271">
        <v>0</v>
      </c>
      <c r="Y265" s="271">
        <v>0</v>
      </c>
      <c r="Z265" s="271">
        <v>0</v>
      </c>
      <c r="AA265" s="271">
        <v>0</v>
      </c>
      <c r="AB265" s="271">
        <v>0</v>
      </c>
      <c r="AC265" s="271">
        <v>0</v>
      </c>
      <c r="AD265" s="271">
        <v>0</v>
      </c>
      <c r="AG265" s="402">
        <f>IF(ISERROR(VLOOKUP(B265,Acc_Cash!$A:$H,3,FALSE)),0,VLOOKUP(B265,Acc_Cash!$A:$H,3,FALSE))</f>
        <v>111933.333333</v>
      </c>
      <c r="AH265" s="402">
        <f t="shared" si="43"/>
        <v>111933.333333</v>
      </c>
      <c r="AI265" s="402">
        <f>AH265-(IF(ISERROR(VLOOKUP(A265,'YTD Last'!$E$2:$Z$500,21,0)),0,VLOOKUP(A265,'YTD Last'!$E$2:$Z$500,21,0)))</f>
        <v>111933.333333</v>
      </c>
      <c r="AJ265" s="402">
        <f>AH265-IF(ISERROR(VLOOKUP(A265,'QTD Last'!$A$2:$AH$600,34,0)),0,VLOOKUP(A265,'QTD Last'!$A$2:$AH$600,34,0))</f>
        <v>0</v>
      </c>
      <c r="AK265" s="402">
        <f>AH265-IF(ISERROR(VLOOKUP(A265,'MTD Last'!$A$2:$AH$600,34,0)),0,VLOOKUP(A265,'MTD Last'!$A$2:$AH$600,34,0))</f>
        <v>0</v>
      </c>
      <c r="AL265" s="402">
        <f t="shared" si="44"/>
        <v>0</v>
      </c>
      <c r="AM265" s="403" t="str">
        <f ca="1">ROUND((L265-Control!$C$3)/365,0)&amp;" Year"</f>
        <v>-9 Year</v>
      </c>
      <c r="AN265" s="45" t="str">
        <f t="shared" si="45"/>
        <v>Code</v>
      </c>
      <c r="AO265" s="45" t="str">
        <f t="shared" si="46"/>
        <v>Code</v>
      </c>
      <c r="AP265" s="45" t="str">
        <f t="shared" si="47"/>
        <v>Code</v>
      </c>
      <c r="AQ265" s="402">
        <f>AH265-(IF(ISERROR(VLOOKUP(A265,'WTD Last'!$A$1:$AQ$605,34,0)),0,VLOOKUP(A265,'WTD Last'!$A$1:$AQ$605,34,0)))</f>
        <v>0</v>
      </c>
      <c r="AR265" s="563">
        <f>R265-(IF(ISERROR(VLOOKUP(A265,'WTD Last'!$A$1:$AQ$605,18,0)),0,VLOOKUP(A265,'WTD Last'!$A$1:$AQ$605,18,0)))</f>
        <v>0</v>
      </c>
      <c r="AS265" s="402">
        <f>O265-(IF(ISERROR(VLOOKUP(A265,'WTD Last'!$A$1:$AQ$605,15,0)),0,VLOOKUP(A265,'WTD Last'!$A$1:$AQ$605,15,0)))</f>
        <v>0</v>
      </c>
      <c r="AT265" s="402">
        <f t="shared" si="48"/>
        <v>1216.6666666666665</v>
      </c>
      <c r="AU265" s="564">
        <v>45549</v>
      </c>
      <c r="AW265" s="77"/>
      <c r="AX265" s="271"/>
    </row>
    <row r="266" spans="1:50">
      <c r="A266" s="77">
        <v>1070</v>
      </c>
      <c r="B266" s="77">
        <v>851</v>
      </c>
      <c r="C266" s="77" t="s">
        <v>27</v>
      </c>
      <c r="D266" s="77" t="s">
        <v>57</v>
      </c>
      <c r="E266" s="77" t="s">
        <v>2</v>
      </c>
      <c r="F266" s="77" t="s">
        <v>423</v>
      </c>
      <c r="G266" s="77" t="s">
        <v>467</v>
      </c>
      <c r="H266" s="77" t="s">
        <v>482</v>
      </c>
      <c r="I266" s="77" t="s">
        <v>270</v>
      </c>
      <c r="J266" s="454" t="s">
        <v>486</v>
      </c>
      <c r="K266" s="410">
        <v>36896</v>
      </c>
      <c r="L266" s="410">
        <v>38722</v>
      </c>
      <c r="M266" s="77" t="s">
        <v>30</v>
      </c>
      <c r="N266" s="271">
        <v>-50000000</v>
      </c>
      <c r="O266" s="271">
        <v>0</v>
      </c>
      <c r="P266" s="411">
        <v>0.25</v>
      </c>
      <c r="Q266" s="271">
        <v>0</v>
      </c>
      <c r="R266" s="271">
        <v>0</v>
      </c>
      <c r="S266" s="411">
        <v>0</v>
      </c>
      <c r="T266" s="271">
        <v>0</v>
      </c>
      <c r="U266" s="271">
        <v>0</v>
      </c>
      <c r="V266" s="271">
        <v>0</v>
      </c>
      <c r="W266" s="271">
        <v>0</v>
      </c>
      <c r="X266" s="271">
        <v>0</v>
      </c>
      <c r="Y266" s="271">
        <v>0</v>
      </c>
      <c r="Z266" s="271">
        <v>0</v>
      </c>
      <c r="AA266" s="271">
        <v>0</v>
      </c>
      <c r="AB266" s="271">
        <v>0</v>
      </c>
      <c r="AC266" s="271">
        <v>0</v>
      </c>
      <c r="AD266" s="271">
        <v>0</v>
      </c>
      <c r="AG266" s="402">
        <f>IF(ISERROR(VLOOKUP(B266,Acc_Cash!$A:$H,3,FALSE)),0,VLOOKUP(B266,Acc_Cash!$A:$H,3,FALSE))</f>
        <v>0</v>
      </c>
      <c r="AH266" s="402">
        <f t="shared" si="43"/>
        <v>0</v>
      </c>
      <c r="AI266" s="402">
        <f>AH266-(IF(ISERROR(VLOOKUP(A266,'YTD Last'!$E$2:$Z$383,21,0)),0,VLOOKUP(A266,'YTD Last'!$E$2:$Z$383,21,0)))</f>
        <v>0</v>
      </c>
      <c r="AJ266" s="402">
        <f>AH266-IF(ISERROR(VLOOKUP(A266,'QTD Last'!$A$2:$AH$600,34,0)),0,VLOOKUP(A266,'QTD Last'!$A$2:$AH$600,34,0))</f>
        <v>0</v>
      </c>
      <c r="AK266" s="402">
        <f>AH266-IF(ISERROR(VLOOKUP(A266,'MTD Last'!$A$2:$AH$600,34,0)),0,VLOOKUP(A266,'MTD Last'!$A$2:$AH$600,34,0))</f>
        <v>0</v>
      </c>
      <c r="AL266" s="402">
        <f t="shared" si="44"/>
        <v>0</v>
      </c>
      <c r="AM266" s="403" t="str">
        <f ca="1">ROUND((L266-Control!$C$3)/365,0)&amp;" Year"</f>
        <v>-9 Year</v>
      </c>
      <c r="AN266" s="45" t="str">
        <f t="shared" si="45"/>
        <v>Code</v>
      </c>
      <c r="AO266" s="45" t="str">
        <f t="shared" si="46"/>
        <v>Code</v>
      </c>
      <c r="AP266" s="45" t="str">
        <f t="shared" si="47"/>
        <v>Code</v>
      </c>
      <c r="AQ266" s="402">
        <f>AH266-(IF(ISERROR(VLOOKUP(A266,'WTD Last'!$A$1:$AQ$605,34,0)),0,VLOOKUP(A266,'WTD Last'!$A$1:$AQ$605,34,0)))</f>
        <v>0</v>
      </c>
      <c r="AR266" s="563">
        <f>R266-(IF(ISERROR(VLOOKUP(A266,'WTD Last'!$A$1:$AQ$605,18,0)),0,VLOOKUP(A266,'WTD Last'!$A$1:$AQ$605,18,0)))</f>
        <v>0</v>
      </c>
      <c r="AS266" s="402">
        <f>O266-(IF(ISERROR(VLOOKUP(A266,'WTD Last'!$A$1:$AQ$605,15,0)),0,VLOOKUP(A266,'WTD Last'!$A$1:$AQ$605,15,0)))</f>
        <v>0</v>
      </c>
      <c r="AT266" s="402">
        <f t="shared" si="48"/>
        <v>-347.22222222222223</v>
      </c>
      <c r="AU266" s="564">
        <v>86085</v>
      </c>
      <c r="AW266" s="77"/>
      <c r="AX266" s="271"/>
    </row>
    <row r="267" spans="1:50">
      <c r="A267" s="77">
        <v>1070</v>
      </c>
      <c r="B267" s="77">
        <v>855</v>
      </c>
      <c r="C267" s="77" t="s">
        <v>27</v>
      </c>
      <c r="D267" s="77" t="s">
        <v>59</v>
      </c>
      <c r="E267" s="77" t="s">
        <v>2</v>
      </c>
      <c r="F267" s="77" t="s">
        <v>423</v>
      </c>
      <c r="G267" s="77" t="s">
        <v>467</v>
      </c>
      <c r="H267" s="77" t="s">
        <v>482</v>
      </c>
      <c r="I267" s="77" t="s">
        <v>277</v>
      </c>
      <c r="J267" s="454" t="s">
        <v>486</v>
      </c>
      <c r="K267" s="410">
        <v>36896</v>
      </c>
      <c r="L267" s="410">
        <v>38722</v>
      </c>
      <c r="M267" s="77" t="s">
        <v>30</v>
      </c>
      <c r="N267" s="271">
        <v>-50000000</v>
      </c>
      <c r="O267" s="271">
        <v>0</v>
      </c>
      <c r="P267" s="411">
        <v>0.25</v>
      </c>
      <c r="Q267" s="271">
        <v>0</v>
      </c>
      <c r="R267" s="271">
        <v>0</v>
      </c>
      <c r="S267" s="411">
        <v>0</v>
      </c>
      <c r="T267" s="271">
        <v>0</v>
      </c>
      <c r="U267" s="271">
        <v>0</v>
      </c>
      <c r="V267" s="271">
        <v>0</v>
      </c>
      <c r="W267" s="271">
        <v>0</v>
      </c>
      <c r="X267" s="271">
        <v>0</v>
      </c>
      <c r="Y267" s="271">
        <v>0</v>
      </c>
      <c r="Z267" s="271">
        <v>0</v>
      </c>
      <c r="AA267" s="271">
        <v>0</v>
      </c>
      <c r="AB267" s="271">
        <v>0</v>
      </c>
      <c r="AC267" s="271">
        <v>0</v>
      </c>
      <c r="AD267" s="271">
        <v>0</v>
      </c>
      <c r="AG267" s="402">
        <f>IF(ISERROR(VLOOKUP(B267,Acc_Cash!$A:$H,3,FALSE)),0,VLOOKUP(B267,Acc_Cash!$A:$H,3,FALSE))</f>
        <v>0</v>
      </c>
      <c r="AH267" s="402">
        <f t="shared" si="43"/>
        <v>0</v>
      </c>
      <c r="AI267" s="402">
        <f>AH267-(IF(ISERROR(VLOOKUP(A267,'YTD Last'!$E$2:$Z$383,21,0)),0,VLOOKUP(A267,'YTD Last'!$E$2:$Z$383,21,0)))</f>
        <v>0</v>
      </c>
      <c r="AJ267" s="402">
        <f>AH267-IF(ISERROR(VLOOKUP(A267,'QTD Last'!$A$2:$AH$600,34,0)),0,VLOOKUP(A267,'QTD Last'!$A$2:$AH$600,34,0))</f>
        <v>0</v>
      </c>
      <c r="AK267" s="402">
        <f>AH267-IF(ISERROR(VLOOKUP(A267,'MTD Last'!$A$2:$AH$600,34,0)),0,VLOOKUP(A267,'MTD Last'!$A$2:$AH$600,34,0))</f>
        <v>0</v>
      </c>
      <c r="AL267" s="402">
        <f t="shared" si="44"/>
        <v>0</v>
      </c>
      <c r="AM267" s="403" t="str">
        <f ca="1">ROUND((L267-Control!$C$3)/365,0)&amp;" Year"</f>
        <v>-9 Year</v>
      </c>
      <c r="AN267" s="45" t="str">
        <f t="shared" si="45"/>
        <v>Code</v>
      </c>
      <c r="AO267" s="45" t="str">
        <f t="shared" si="46"/>
        <v>Code</v>
      </c>
      <c r="AP267" s="45" t="str">
        <f t="shared" si="47"/>
        <v>Code</v>
      </c>
      <c r="AQ267" s="402">
        <f>AH267-(IF(ISERROR(VLOOKUP(A267,'WTD Last'!$A$1:$AQ$605,34,0)),0,VLOOKUP(A267,'WTD Last'!$A$1:$AQ$605,34,0)))</f>
        <v>0</v>
      </c>
      <c r="AR267" s="563">
        <f>R267-(IF(ISERROR(VLOOKUP(A267,'WTD Last'!$A$1:$AQ$605,18,0)),0,VLOOKUP(A267,'WTD Last'!$A$1:$AQ$605,18,0)))</f>
        <v>0</v>
      </c>
      <c r="AS267" s="402">
        <f>O267-(IF(ISERROR(VLOOKUP(A267,'WTD Last'!$A$1:$AQ$605,15,0)),0,VLOOKUP(A267,'WTD Last'!$A$1:$AQ$605,15,0)))</f>
        <v>0</v>
      </c>
      <c r="AT267" s="402">
        <f t="shared" si="48"/>
        <v>-347.22222222222223</v>
      </c>
      <c r="AU267" s="564">
        <v>86085</v>
      </c>
      <c r="AW267" s="77"/>
      <c r="AX267" s="271"/>
    </row>
    <row r="268" spans="1:50">
      <c r="A268" s="77">
        <v>1071</v>
      </c>
      <c r="B268" s="77">
        <v>854</v>
      </c>
      <c r="C268" s="77" t="s">
        <v>27</v>
      </c>
      <c r="D268" s="77" t="s">
        <v>54</v>
      </c>
      <c r="E268" s="77" t="s">
        <v>2</v>
      </c>
      <c r="F268" s="77" t="s">
        <v>423</v>
      </c>
      <c r="G268" s="77" t="s">
        <v>467</v>
      </c>
      <c r="H268" s="77" t="s">
        <v>482</v>
      </c>
      <c r="I268" s="77" t="s">
        <v>279</v>
      </c>
      <c r="J268" s="454" t="s">
        <v>486</v>
      </c>
      <c r="K268" s="410">
        <v>36896</v>
      </c>
      <c r="L268" s="410">
        <v>38722</v>
      </c>
      <c r="M268" s="77" t="s">
        <v>30</v>
      </c>
      <c r="N268" s="271">
        <v>50000000</v>
      </c>
      <c r="O268" s="271">
        <v>0</v>
      </c>
      <c r="P268" s="411">
        <v>0.25</v>
      </c>
      <c r="Q268" s="271">
        <v>0</v>
      </c>
      <c r="R268" s="271">
        <v>0</v>
      </c>
      <c r="S268" s="411">
        <v>0</v>
      </c>
      <c r="T268" s="271">
        <v>0</v>
      </c>
      <c r="U268" s="271">
        <v>0</v>
      </c>
      <c r="V268" s="271">
        <v>0</v>
      </c>
      <c r="W268" s="271">
        <v>0</v>
      </c>
      <c r="X268" s="271">
        <v>0</v>
      </c>
      <c r="Y268" s="271">
        <v>0</v>
      </c>
      <c r="Z268" s="271">
        <v>0</v>
      </c>
      <c r="AA268" s="271">
        <v>0</v>
      </c>
      <c r="AB268" s="271">
        <v>0</v>
      </c>
      <c r="AC268" s="271">
        <v>0</v>
      </c>
      <c r="AD268" s="271">
        <v>0</v>
      </c>
      <c r="AG268" s="402">
        <f>IF(ISERROR(VLOOKUP(B268,Acc_Cash!$A:$H,3,FALSE)),0,VLOOKUP(B268,Acc_Cash!$A:$H,3,FALSE))</f>
        <v>0</v>
      </c>
      <c r="AH268" s="402">
        <f t="shared" si="43"/>
        <v>0</v>
      </c>
      <c r="AI268" s="402">
        <f>AH268-(IF(ISERROR(VLOOKUP(A268,'YTD Last'!$E$2:$Z$500,21,0)),0,VLOOKUP(A268,'YTD Last'!$E$2:$Z$500,21,0)))</f>
        <v>0</v>
      </c>
      <c r="AJ268" s="402">
        <f>AH268-IF(ISERROR(VLOOKUP(A268,'QTD Last'!$A$2:$AH$600,34,0)),0,VLOOKUP(A268,'QTD Last'!$A$2:$AH$600,34,0))</f>
        <v>0</v>
      </c>
      <c r="AK268" s="402">
        <f>AH268-IF(ISERROR(VLOOKUP(A268,'MTD Last'!$A$2:$AH$600,34,0)),0,VLOOKUP(A268,'MTD Last'!$A$2:$AH$600,34,0))</f>
        <v>0</v>
      </c>
      <c r="AL268" s="402">
        <f t="shared" si="44"/>
        <v>0</v>
      </c>
      <c r="AM268" s="403" t="str">
        <f ca="1">ROUND((L268-Control!$C$3)/365,0)&amp;" Year"</f>
        <v>-9 Year</v>
      </c>
      <c r="AN268" s="45" t="str">
        <f t="shared" si="45"/>
        <v>Code</v>
      </c>
      <c r="AO268" s="45" t="str">
        <f t="shared" si="46"/>
        <v>Code</v>
      </c>
      <c r="AP268" s="45" t="str">
        <f t="shared" si="47"/>
        <v>Code</v>
      </c>
      <c r="AQ268" s="402">
        <f>AH268-(IF(ISERROR(VLOOKUP(A268,'WTD Last'!$A$1:$AQ$605,34,0)),0,VLOOKUP(A268,'WTD Last'!$A$1:$AQ$605,34,0)))</f>
        <v>0</v>
      </c>
      <c r="AR268" s="563">
        <f>R268-(IF(ISERROR(VLOOKUP(A268,'WTD Last'!$A$1:$AQ$605,18,0)),0,VLOOKUP(A268,'WTD Last'!$A$1:$AQ$605,18,0)))</f>
        <v>0</v>
      </c>
      <c r="AS268" s="402">
        <f>O268-(IF(ISERROR(VLOOKUP(A268,'WTD Last'!$A$1:$AQ$605,15,0)),0,VLOOKUP(A268,'WTD Last'!$A$1:$AQ$605,15,0)))</f>
        <v>0</v>
      </c>
      <c r="AT268" s="402">
        <f t="shared" si="48"/>
        <v>347.22222222222223</v>
      </c>
      <c r="AU268" s="564">
        <v>45549</v>
      </c>
      <c r="AW268" s="77"/>
      <c r="AX268" s="271"/>
    </row>
    <row r="269" spans="1:50">
      <c r="A269" s="77">
        <v>1664</v>
      </c>
      <c r="B269" s="77">
        <v>929</v>
      </c>
      <c r="C269" s="77" t="s">
        <v>27</v>
      </c>
      <c r="D269" s="77" t="s">
        <v>57</v>
      </c>
      <c r="E269" s="77" t="s">
        <v>2</v>
      </c>
      <c r="F269" s="77" t="s">
        <v>423</v>
      </c>
      <c r="G269" s="77" t="s">
        <v>467</v>
      </c>
      <c r="H269" s="77" t="s">
        <v>482</v>
      </c>
      <c r="I269" s="77" t="s">
        <v>3</v>
      </c>
      <c r="J269" s="454" t="s">
        <v>610</v>
      </c>
      <c r="K269" s="410">
        <v>36952</v>
      </c>
      <c r="L269" s="410">
        <v>38778</v>
      </c>
      <c r="M269" s="77" t="s">
        <v>30</v>
      </c>
      <c r="N269" s="271">
        <v>-150000000</v>
      </c>
      <c r="O269" s="271">
        <v>0</v>
      </c>
      <c r="P269" s="411">
        <v>0.25</v>
      </c>
      <c r="Q269" s="271">
        <v>0</v>
      </c>
      <c r="R269" s="271">
        <v>0</v>
      </c>
      <c r="S269" s="411">
        <v>0</v>
      </c>
      <c r="T269" s="271">
        <v>0</v>
      </c>
      <c r="U269" s="271">
        <v>0</v>
      </c>
      <c r="V269" s="271">
        <v>0</v>
      </c>
      <c r="W269" s="271">
        <v>0</v>
      </c>
      <c r="X269" s="271">
        <v>0</v>
      </c>
      <c r="Y269" s="271">
        <v>0</v>
      </c>
      <c r="Z269" s="271">
        <v>0</v>
      </c>
      <c r="AA269" s="271">
        <v>0</v>
      </c>
      <c r="AB269" s="271">
        <v>0</v>
      </c>
      <c r="AC269" s="271">
        <v>0</v>
      </c>
      <c r="AD269" s="271">
        <v>0</v>
      </c>
      <c r="AG269" s="402">
        <f>IF(ISERROR(VLOOKUP(B269,Acc_Cash!$A:$H,3,FALSE)),0,VLOOKUP(B269,Acc_Cash!$A:$H,3,FALSE))</f>
        <v>0</v>
      </c>
      <c r="AH269" s="402">
        <f t="shared" si="43"/>
        <v>0</v>
      </c>
      <c r="AI269" s="402">
        <f>AH269-(IF(ISERROR(VLOOKUP(A269,'YTD Last'!$E$2:$Z$500,21,0)),0,VLOOKUP(A269,'YTD Last'!$E$2:$Z$500,21,0)))</f>
        <v>0</v>
      </c>
      <c r="AJ269" s="402">
        <f>AH269-IF(ISERROR(VLOOKUP(A269,'QTD Last'!$A$2:$AH$600,34,0)),0,VLOOKUP(A269,'QTD Last'!$A$2:$AH$600,34,0))</f>
        <v>0</v>
      </c>
      <c r="AK269" s="402">
        <f>AH269-IF(ISERROR(VLOOKUP(A269,'MTD Last'!$A$2:$AH$600,34,0)),0,VLOOKUP(A269,'MTD Last'!$A$2:$AH$600,34,0))</f>
        <v>0</v>
      </c>
      <c r="AL269" s="402">
        <f t="shared" si="44"/>
        <v>0</v>
      </c>
      <c r="AM269" s="403" t="str">
        <f ca="1">ROUND((L269-Control!$C$3)/365,0)&amp;" Year"</f>
        <v>-9 Year</v>
      </c>
      <c r="AN269" s="45" t="str">
        <f t="shared" si="45"/>
        <v>Code</v>
      </c>
      <c r="AO269" s="45" t="str">
        <f t="shared" si="46"/>
        <v>Code</v>
      </c>
      <c r="AP269" s="45" t="str">
        <f t="shared" si="47"/>
        <v>Code</v>
      </c>
      <c r="AQ269" s="402">
        <f>AH269-(IF(ISERROR(VLOOKUP(A269,'WTD Last'!$A$1:$AQ$605,34,0)),0,VLOOKUP(A269,'WTD Last'!$A$1:$AQ$605,34,0)))</f>
        <v>0</v>
      </c>
      <c r="AR269" s="563">
        <f>R269-(IF(ISERROR(VLOOKUP(A269,'WTD Last'!$A$1:$AQ$605,18,0)),0,VLOOKUP(A269,'WTD Last'!$A$1:$AQ$605,18,0)))</f>
        <v>0</v>
      </c>
      <c r="AS269" s="402">
        <f>O269-(IF(ISERROR(VLOOKUP(A269,'WTD Last'!$A$1:$AQ$605,15,0)),0,VLOOKUP(A269,'WTD Last'!$A$1:$AQ$605,15,0)))</f>
        <v>0</v>
      </c>
      <c r="AT269" s="402">
        <f t="shared" si="48"/>
        <v>-1041.6666666666667</v>
      </c>
      <c r="AU269" s="564">
        <v>94231</v>
      </c>
      <c r="AW269" s="77"/>
      <c r="AX269" s="271"/>
    </row>
    <row r="270" spans="1:50">
      <c r="A270" s="77">
        <v>1665</v>
      </c>
      <c r="B270" s="77">
        <v>930</v>
      </c>
      <c r="C270" s="77" t="s">
        <v>27</v>
      </c>
      <c r="D270" s="77" t="s">
        <v>54</v>
      </c>
      <c r="E270" s="77" t="s">
        <v>2</v>
      </c>
      <c r="F270" s="77" t="s">
        <v>423</v>
      </c>
      <c r="G270" s="77" t="s">
        <v>467</v>
      </c>
      <c r="H270" s="77" t="s">
        <v>482</v>
      </c>
      <c r="I270" s="77" t="s">
        <v>279</v>
      </c>
      <c r="J270" s="454" t="s">
        <v>610</v>
      </c>
      <c r="K270" s="410">
        <v>36952</v>
      </c>
      <c r="L270" s="410">
        <v>38778</v>
      </c>
      <c r="M270" s="77" t="s">
        <v>30</v>
      </c>
      <c r="N270" s="271">
        <v>150000000</v>
      </c>
      <c r="O270" s="271">
        <v>0</v>
      </c>
      <c r="P270" s="411">
        <v>0.25</v>
      </c>
      <c r="Q270" s="271">
        <v>0</v>
      </c>
      <c r="R270" s="271">
        <v>0</v>
      </c>
      <c r="S270" s="411">
        <v>0</v>
      </c>
      <c r="T270" s="271">
        <v>0</v>
      </c>
      <c r="U270" s="271">
        <v>0</v>
      </c>
      <c r="V270" s="271">
        <v>0</v>
      </c>
      <c r="W270" s="271">
        <v>0</v>
      </c>
      <c r="X270" s="271">
        <v>0</v>
      </c>
      <c r="Y270" s="271">
        <v>0</v>
      </c>
      <c r="Z270" s="271">
        <v>0</v>
      </c>
      <c r="AA270" s="271">
        <v>0</v>
      </c>
      <c r="AB270" s="271">
        <v>0</v>
      </c>
      <c r="AC270" s="271">
        <v>0</v>
      </c>
      <c r="AD270" s="271">
        <v>0</v>
      </c>
      <c r="AG270" s="402">
        <f>IF(ISERROR(VLOOKUP(B270,Acc_Cash!$A:$H,3,FALSE)),0,VLOOKUP(B270,Acc_Cash!$A:$H,3,FALSE))</f>
        <v>0</v>
      </c>
      <c r="AH270" s="402">
        <f t="shared" si="43"/>
        <v>0</v>
      </c>
      <c r="AI270" s="402">
        <f>AH270-(IF(ISERROR(VLOOKUP(A270,'YTD Last'!$E$2:$Z$500,21,0)),0,VLOOKUP(A270,'YTD Last'!$E$2:$Z$500,21,0)))</f>
        <v>0</v>
      </c>
      <c r="AJ270" s="402">
        <f>AH270-IF(ISERROR(VLOOKUP(A270,'QTD Last'!$A$2:$AH$600,34,0)),0,VLOOKUP(A270,'QTD Last'!$A$2:$AH$600,34,0))</f>
        <v>0</v>
      </c>
      <c r="AK270" s="402">
        <f>AH270-IF(ISERROR(VLOOKUP(A270,'MTD Last'!$A$2:$AH$600,34,0)),0,VLOOKUP(A270,'MTD Last'!$A$2:$AH$600,34,0))</f>
        <v>0</v>
      </c>
      <c r="AL270" s="402">
        <f t="shared" si="44"/>
        <v>0</v>
      </c>
      <c r="AM270" s="403" t="str">
        <f ca="1">ROUND((L270-Control!$C$3)/365,0)&amp;" Year"</f>
        <v>-9 Year</v>
      </c>
      <c r="AN270" s="45" t="str">
        <f t="shared" si="45"/>
        <v>Code</v>
      </c>
      <c r="AO270" s="45" t="str">
        <f t="shared" si="46"/>
        <v>Code</v>
      </c>
      <c r="AP270" s="45" t="str">
        <f t="shared" si="47"/>
        <v>Code</v>
      </c>
      <c r="AQ270" s="402">
        <f>AH270-(IF(ISERROR(VLOOKUP(A270,'WTD Last'!$A$1:$AQ$605,34,0)),0,VLOOKUP(A270,'WTD Last'!$A$1:$AQ$605,34,0)))</f>
        <v>0</v>
      </c>
      <c r="AR270" s="563">
        <f>R270-(IF(ISERROR(VLOOKUP(A270,'WTD Last'!$A$1:$AQ$605,18,0)),0,VLOOKUP(A270,'WTD Last'!$A$1:$AQ$605,18,0)))</f>
        <v>0</v>
      </c>
      <c r="AS270" s="402">
        <f>O270-(IF(ISERROR(VLOOKUP(A270,'WTD Last'!$A$1:$AQ$605,15,0)),0,VLOOKUP(A270,'WTD Last'!$A$1:$AQ$605,15,0)))</f>
        <v>0</v>
      </c>
      <c r="AT270" s="402">
        <f t="shared" si="48"/>
        <v>1041.6666666666667</v>
      </c>
      <c r="AU270" s="564">
        <v>45549</v>
      </c>
      <c r="AW270" s="77"/>
      <c r="AX270" s="271"/>
    </row>
    <row r="271" spans="1:50">
      <c r="A271" s="77">
        <v>1666</v>
      </c>
      <c r="B271" s="77">
        <v>931</v>
      </c>
      <c r="C271" s="77" t="s">
        <v>27</v>
      </c>
      <c r="D271" s="77" t="s">
        <v>59</v>
      </c>
      <c r="E271" s="77" t="s">
        <v>2</v>
      </c>
      <c r="F271" s="77" t="s">
        <v>423</v>
      </c>
      <c r="G271" s="77" t="s">
        <v>467</v>
      </c>
      <c r="H271" s="77" t="s">
        <v>482</v>
      </c>
      <c r="I271" s="77" t="s">
        <v>277</v>
      </c>
      <c r="J271" s="454" t="s">
        <v>610</v>
      </c>
      <c r="K271" s="410">
        <v>36952</v>
      </c>
      <c r="L271" s="410">
        <v>38778</v>
      </c>
      <c r="M271" s="77" t="s">
        <v>30</v>
      </c>
      <c r="N271" s="271">
        <v>-150000000</v>
      </c>
      <c r="O271" s="271">
        <v>0</v>
      </c>
      <c r="P271" s="411">
        <v>0.25</v>
      </c>
      <c r="Q271" s="271">
        <v>0</v>
      </c>
      <c r="R271" s="271">
        <v>0</v>
      </c>
      <c r="S271" s="411">
        <v>0</v>
      </c>
      <c r="T271" s="271">
        <v>0</v>
      </c>
      <c r="U271" s="271">
        <v>0</v>
      </c>
      <c r="V271" s="271">
        <v>0</v>
      </c>
      <c r="W271" s="271">
        <v>0</v>
      </c>
      <c r="X271" s="271">
        <v>0</v>
      </c>
      <c r="Y271" s="271">
        <v>0</v>
      </c>
      <c r="Z271" s="271">
        <v>0</v>
      </c>
      <c r="AA271" s="271">
        <v>0</v>
      </c>
      <c r="AB271" s="271">
        <v>0</v>
      </c>
      <c r="AC271" s="271">
        <v>0</v>
      </c>
      <c r="AD271" s="271">
        <v>0</v>
      </c>
      <c r="AG271" s="402">
        <f>IF(ISERROR(VLOOKUP(B271,Acc_Cash!$A:$H,3,FALSE)),0,VLOOKUP(B271,Acc_Cash!$A:$H,3,FALSE))</f>
        <v>0</v>
      </c>
      <c r="AH271" s="402">
        <f t="shared" si="43"/>
        <v>0</v>
      </c>
      <c r="AI271" s="402">
        <f>AH271-(IF(ISERROR(VLOOKUP(A271,'YTD Last'!$E$2:$Z$500,21,0)),0,VLOOKUP(A271,'YTD Last'!$E$2:$Z$500,21,0)))</f>
        <v>0</v>
      </c>
      <c r="AJ271" s="402">
        <f>AH271-IF(ISERROR(VLOOKUP(A271,'QTD Last'!$A$2:$AH$600,34,0)),0,VLOOKUP(A271,'QTD Last'!$A$2:$AH$600,34,0))</f>
        <v>0</v>
      </c>
      <c r="AK271" s="402">
        <f>AH271-IF(ISERROR(VLOOKUP(A271,'MTD Last'!$A$2:$AH$600,34,0)),0,VLOOKUP(A271,'MTD Last'!$A$2:$AH$600,34,0))</f>
        <v>0</v>
      </c>
      <c r="AL271" s="402">
        <f t="shared" si="44"/>
        <v>0</v>
      </c>
      <c r="AM271" s="403" t="str">
        <f ca="1">ROUND((L271-Control!$C$3)/365,0)&amp;" Year"</f>
        <v>-9 Year</v>
      </c>
      <c r="AN271" s="45" t="str">
        <f t="shared" si="45"/>
        <v>Code</v>
      </c>
      <c r="AO271" s="45" t="str">
        <f t="shared" si="46"/>
        <v>Code</v>
      </c>
      <c r="AP271" s="45" t="str">
        <f t="shared" si="47"/>
        <v>Code</v>
      </c>
      <c r="AQ271" s="402">
        <f>AH271-(IF(ISERROR(VLOOKUP(A271,'WTD Last'!$A$1:$AQ$605,34,0)),0,VLOOKUP(A271,'WTD Last'!$A$1:$AQ$605,34,0)))</f>
        <v>0</v>
      </c>
      <c r="AR271" s="563">
        <f>R271-(IF(ISERROR(VLOOKUP(A271,'WTD Last'!$A$1:$AQ$605,18,0)),0,VLOOKUP(A271,'WTD Last'!$A$1:$AQ$605,18,0)))</f>
        <v>0</v>
      </c>
      <c r="AS271" s="402">
        <f>O271-(IF(ISERROR(VLOOKUP(A271,'WTD Last'!$A$1:$AQ$605,15,0)),0,VLOOKUP(A271,'WTD Last'!$A$1:$AQ$605,15,0)))</f>
        <v>0</v>
      </c>
      <c r="AT271" s="402">
        <f t="shared" si="48"/>
        <v>-1041.6666666666667</v>
      </c>
      <c r="AU271" s="564">
        <v>1305</v>
      </c>
      <c r="AW271" s="77"/>
      <c r="AX271" s="271"/>
    </row>
    <row r="272" spans="1:50">
      <c r="A272" s="77">
        <v>1688</v>
      </c>
      <c r="B272" s="77">
        <v>896</v>
      </c>
      <c r="C272" s="77" t="s">
        <v>27</v>
      </c>
      <c r="D272" s="77" t="s">
        <v>28</v>
      </c>
      <c r="E272" s="77" t="s">
        <v>493</v>
      </c>
      <c r="F272" s="77" t="s">
        <v>206</v>
      </c>
      <c r="G272" s="77" t="s">
        <v>495</v>
      </c>
      <c r="H272" s="77" t="s">
        <v>493</v>
      </c>
      <c r="I272" s="77" t="s">
        <v>56</v>
      </c>
      <c r="J272" s="454" t="s">
        <v>479</v>
      </c>
      <c r="K272" s="410">
        <v>36966</v>
      </c>
      <c r="L272" s="410">
        <v>38853</v>
      </c>
      <c r="M272" s="77" t="s">
        <v>30</v>
      </c>
      <c r="N272" s="271">
        <v>20000000</v>
      </c>
      <c r="O272" s="271">
        <v>-8545.4243380000007</v>
      </c>
      <c r="P272" s="411">
        <v>0.16</v>
      </c>
      <c r="Q272" s="271">
        <v>19.171043000000001</v>
      </c>
      <c r="R272" s="271">
        <v>19.154254000000002</v>
      </c>
      <c r="S272" s="411">
        <v>-1.6864396125798896E-2</v>
      </c>
      <c r="T272" s="271">
        <v>144.1134210990748</v>
      </c>
      <c r="U272" s="271">
        <v>411.646299</v>
      </c>
      <c r="V272" s="271">
        <v>0</v>
      </c>
      <c r="W272" s="271">
        <v>555.7597200990748</v>
      </c>
      <c r="X272" s="271">
        <v>-26896.071376</v>
      </c>
      <c r="Y272" s="271">
        <v>-26694.670104000001</v>
      </c>
      <c r="Z272" s="271">
        <v>201.40127199999915</v>
      </c>
      <c r="AA272" s="271">
        <v>-354.35844809907564</v>
      </c>
      <c r="AB272" s="271">
        <v>-26896.071376</v>
      </c>
      <c r="AC272" s="271">
        <v>-26694.670104000001</v>
      </c>
      <c r="AD272" s="271">
        <v>201.40127199999915</v>
      </c>
      <c r="AF272" s="271">
        <v>-13494.934114569602</v>
      </c>
      <c r="AG272" s="402">
        <f>IF(ISERROR(VLOOKUP(B272,Acc_Cash!$A:$H,3,FALSE)),0,VLOOKUP(B272,Acc_Cash!$A:$H,3,FALSE))</f>
        <v>0</v>
      </c>
      <c r="AH272" s="402">
        <f t="shared" si="43"/>
        <v>-26694.670104000001</v>
      </c>
      <c r="AI272" s="402">
        <f>AH272-(IF(ISERROR(VLOOKUP(A272,'YTD Last'!$E$2:$Z$500,21,0)),0,VLOOKUP(A272,'YTD Last'!$E$2:$Z$500,21,0)))</f>
        <v>-26694.670104000001</v>
      </c>
      <c r="AJ272" s="402">
        <f>AH272-IF(ISERROR(VLOOKUP(A272,'QTD Last'!$A$2:$AH$600,34,0)),0,VLOOKUP(A272,'QTD Last'!$A$2:$AH$600,34,0))</f>
        <v>201.40127199999915</v>
      </c>
      <c r="AK272" s="402">
        <f>AH272-IF(ISERROR(VLOOKUP(A272,'MTD Last'!$A$2:$AH$600,34,0)),0,VLOOKUP(A272,'MTD Last'!$A$2:$AH$600,34,0))</f>
        <v>201.40127199999915</v>
      </c>
      <c r="AL272" s="402">
        <f t="shared" si="44"/>
        <v>201.40127199999915</v>
      </c>
      <c r="AM272" s="403" t="str">
        <f ca="1">ROUND((L272-Control!$C$3)/365,0)&amp;" Year"</f>
        <v>-8 Year</v>
      </c>
      <c r="AN272" s="45">
        <f t="shared" si="45"/>
        <v>2</v>
      </c>
      <c r="AO272" s="45" t="str">
        <f t="shared" si="46"/>
        <v>Code</v>
      </c>
      <c r="AP272" s="45">
        <f t="shared" si="47"/>
        <v>2</v>
      </c>
      <c r="AQ272" s="402">
        <f>AH272-(IF(ISERROR(VLOOKUP(A272,'WTD Last'!$A$1:$AQ$605,34,0)),0,VLOOKUP(A272,'WTD Last'!$A$1:$AQ$605,34,0)))</f>
        <v>6446.5335939999968</v>
      </c>
      <c r="AR272" s="563">
        <f>R272-(IF(ISERROR(VLOOKUP(A272,'WTD Last'!$A$1:$AQ$605,18,0)),0,VLOOKUP(A272,'WTD Last'!$A$1:$AQ$605,18,0)))</f>
        <v>-0.61279099999999787</v>
      </c>
      <c r="AS272" s="402">
        <f>O272-(IF(ISERROR(VLOOKUP(A272,'WTD Last'!$A$1:$AQ$605,15,0)),0,VLOOKUP(A272,'WTD Last'!$A$1:$AQ$605,15,0)))</f>
        <v>82.972418999999718</v>
      </c>
      <c r="AT272" s="402">
        <f t="shared" si="48"/>
        <v>88.888888888888886</v>
      </c>
      <c r="AU272" s="564">
        <v>89050</v>
      </c>
      <c r="AW272" s="77"/>
      <c r="AX272" s="271"/>
    </row>
    <row r="273" spans="1:50">
      <c r="A273" s="77">
        <v>1279</v>
      </c>
      <c r="B273" s="77">
        <v>440</v>
      </c>
      <c r="C273" s="77" t="s">
        <v>27</v>
      </c>
      <c r="D273" s="77" t="s">
        <v>28</v>
      </c>
      <c r="E273" s="77" t="s">
        <v>343</v>
      </c>
      <c r="F273" s="77" t="s">
        <v>201</v>
      </c>
      <c r="G273" s="77" t="s">
        <v>471</v>
      </c>
      <c r="H273" s="77" t="s">
        <v>491</v>
      </c>
      <c r="I273" s="77" t="s">
        <v>405</v>
      </c>
      <c r="J273" s="454" t="s">
        <v>469</v>
      </c>
      <c r="K273" s="410">
        <v>36896</v>
      </c>
      <c r="L273" s="410">
        <v>38722</v>
      </c>
      <c r="M273" s="77" t="s">
        <v>30</v>
      </c>
      <c r="N273" s="271">
        <v>-10000000</v>
      </c>
      <c r="O273" s="271">
        <v>4075.5654559999998</v>
      </c>
      <c r="P273" s="411">
        <v>0.56000000000000005</v>
      </c>
      <c r="Q273" s="271">
        <v>46.858555000000003</v>
      </c>
      <c r="R273" s="271">
        <v>48.131174999999999</v>
      </c>
      <c r="S273" s="411">
        <v>1.3367980216223954</v>
      </c>
      <c r="T273" s="271">
        <v>5448.2078385733757</v>
      </c>
      <c r="U273" s="271">
        <v>-488.74900500000001</v>
      </c>
      <c r="V273" s="271">
        <v>0</v>
      </c>
      <c r="W273" s="271">
        <v>4959.4588335733761</v>
      </c>
      <c r="X273" s="271">
        <v>-51821.317646000003</v>
      </c>
      <c r="Y273" s="271">
        <v>-46693.137909999998</v>
      </c>
      <c r="Z273" s="271">
        <v>5128.1797360000055</v>
      </c>
      <c r="AA273" s="271">
        <v>168.72090242662944</v>
      </c>
      <c r="AB273" s="271">
        <v>-51821.317646000003</v>
      </c>
      <c r="AC273" s="271">
        <v>-46693.137909999998</v>
      </c>
      <c r="AD273" s="271">
        <v>5128.1797360000055</v>
      </c>
      <c r="AF273" s="271">
        <v>29498.942770528003</v>
      </c>
      <c r="AG273" s="402">
        <f>IF(ISERROR(VLOOKUP(B273,Acc_Cash!$A:$H,3,FALSE)),0,VLOOKUP(B273,Acc_Cash!$A:$H,3,FALSE))</f>
        <v>0</v>
      </c>
      <c r="AH273" s="402">
        <f t="shared" si="43"/>
        <v>-46693.137909999998</v>
      </c>
      <c r="AI273" s="402">
        <f>AH273-(IF(ISERROR(VLOOKUP(A273,'YTD Last'!$E$2:$Z$500,21,0)),0,VLOOKUP(A273,'YTD Last'!$E$2:$Z$500,21,0)))</f>
        <v>-53154.446642999996</v>
      </c>
      <c r="AJ273" s="402">
        <f>AH273-IF(ISERROR(VLOOKUP(A273,'QTD Last'!$A$2:$AH$600,34,0)),0,VLOOKUP(A273,'QTD Last'!$A$2:$AH$600,34,0))</f>
        <v>5128.1797360000055</v>
      </c>
      <c r="AK273" s="402">
        <f>AH273-IF(ISERROR(VLOOKUP(A273,'MTD Last'!$A$2:$AH$600,34,0)),0,VLOOKUP(A273,'MTD Last'!$A$2:$AH$600,34,0))</f>
        <v>5128.1797360000055</v>
      </c>
      <c r="AL273" s="402">
        <f t="shared" si="44"/>
        <v>5128.1797360000055</v>
      </c>
      <c r="AM273" s="403" t="str">
        <f ca="1">ROUND((L273-Control!$C$3)/365,0)&amp;" Year"</f>
        <v>-9 Year</v>
      </c>
      <c r="AN273" s="45">
        <f t="shared" si="45"/>
        <v>8</v>
      </c>
      <c r="AO273" s="45" t="str">
        <f t="shared" si="46"/>
        <v>Code</v>
      </c>
      <c r="AP273" s="45">
        <f t="shared" si="47"/>
        <v>8</v>
      </c>
      <c r="AQ273" s="402">
        <f>AH273-(IF(ISERROR(VLOOKUP(A273,'WTD Last'!$A$1:$AQ$605,34,0)),0,VLOOKUP(A273,'WTD Last'!$A$1:$AQ$605,34,0)))</f>
        <v>-3097.7831430000006</v>
      </c>
      <c r="AR273" s="563">
        <f>R273-(IF(ISERROR(VLOOKUP(A273,'WTD Last'!$A$1:$AQ$605,18,0)),0,VLOOKUP(A273,'WTD Last'!$A$1:$AQ$605,18,0)))</f>
        <v>-0.49046100000000337</v>
      </c>
      <c r="AS273" s="402">
        <f>O273-(IF(ISERROR(VLOOKUP(A273,'WTD Last'!$A$1:$AQ$605,15,0)),0,VLOOKUP(A273,'WTD Last'!$A$1:$AQ$605,15,0)))</f>
        <v>-37.756843000000572</v>
      </c>
      <c r="AT273" s="402">
        <f t="shared" si="48"/>
        <v>-155.55555555555557</v>
      </c>
      <c r="AV273" s="564">
        <v>79077</v>
      </c>
      <c r="AW273" s="77"/>
      <c r="AX273" s="271"/>
    </row>
    <row r="274" spans="1:50">
      <c r="A274" s="77">
        <v>1514</v>
      </c>
      <c r="B274" s="77">
        <v>564</v>
      </c>
      <c r="C274" s="77" t="s">
        <v>27</v>
      </c>
      <c r="D274" s="77" t="s">
        <v>301</v>
      </c>
      <c r="E274" s="77" t="s">
        <v>343</v>
      </c>
      <c r="F274" s="77" t="s">
        <v>201</v>
      </c>
      <c r="G274" s="77" t="s">
        <v>471</v>
      </c>
      <c r="H274" s="77" t="s">
        <v>491</v>
      </c>
      <c r="I274" s="77" t="s">
        <v>405</v>
      </c>
      <c r="J274" s="454" t="s">
        <v>486</v>
      </c>
      <c r="K274" s="410">
        <v>36896</v>
      </c>
      <c r="L274" s="410">
        <v>38722</v>
      </c>
      <c r="M274" s="77" t="s">
        <v>30</v>
      </c>
      <c r="N274" s="271">
        <v>10000000</v>
      </c>
      <c r="O274" s="271">
        <v>-4075.5654559999998</v>
      </c>
      <c r="P274" s="411">
        <v>0.56000000000000005</v>
      </c>
      <c r="Q274" s="271">
        <v>46.858555000000003</v>
      </c>
      <c r="R274" s="271">
        <v>48.131174999999999</v>
      </c>
      <c r="S274" s="411">
        <v>1.3367980216223954</v>
      </c>
      <c r="T274" s="271">
        <v>-5448.2078385733757</v>
      </c>
      <c r="U274" s="271">
        <v>488.74900500000001</v>
      </c>
      <c r="V274" s="271">
        <v>0</v>
      </c>
      <c r="W274" s="271">
        <v>-4959.4588335733761</v>
      </c>
      <c r="X274" s="271">
        <v>51821.317646000003</v>
      </c>
      <c r="Y274" s="271">
        <v>46693.137909999998</v>
      </c>
      <c r="Z274" s="271">
        <v>-5128.1797360000055</v>
      </c>
      <c r="AA274" s="271">
        <v>-168.72090242662944</v>
      </c>
      <c r="AB274" s="271">
        <v>51821.317646000003</v>
      </c>
      <c r="AC274" s="271">
        <v>46693.137909999998</v>
      </c>
      <c r="AD274" s="271">
        <v>-5128.1797360000055</v>
      </c>
      <c r="AF274" s="271">
        <v>-29498.942770528003</v>
      </c>
      <c r="AG274" s="402">
        <f>IF(ISERROR(VLOOKUP(B274,Acc_Cash!$A:$H,3,FALSE)),0,VLOOKUP(B274,Acc_Cash!$A:$H,3,FALSE))</f>
        <v>0</v>
      </c>
      <c r="AH274" s="402">
        <f t="shared" si="43"/>
        <v>46693.137909999998</v>
      </c>
      <c r="AI274" s="402">
        <f>AH274-(IF(ISERROR(VLOOKUP(A274,'YTD Last'!$E$2:$Z$500,21,0)),0,VLOOKUP(A274,'YTD Last'!$E$2:$Z$500,21,0)))</f>
        <v>53154.446642999996</v>
      </c>
      <c r="AJ274" s="402">
        <f>AH274-IF(ISERROR(VLOOKUP(A274,'QTD Last'!$A$2:$AH$600,34,0)),0,VLOOKUP(A274,'QTD Last'!$A$2:$AH$600,34,0))</f>
        <v>-5128.1797360000055</v>
      </c>
      <c r="AK274" s="402">
        <f>AH274-IF(ISERROR(VLOOKUP(A274,'MTD Last'!$A$2:$AH$600,34,0)),0,VLOOKUP(A274,'MTD Last'!$A$2:$AH$600,34,0))</f>
        <v>-5128.1797360000055</v>
      </c>
      <c r="AL274" s="402">
        <f t="shared" si="44"/>
        <v>-5128.1797360000055</v>
      </c>
      <c r="AM274" s="403" t="str">
        <f ca="1">ROUND((L274-Control!$C$3)/365,0)&amp;" Year"</f>
        <v>-9 Year</v>
      </c>
      <c r="AN274" s="45">
        <f t="shared" si="45"/>
        <v>8</v>
      </c>
      <c r="AO274" s="45" t="str">
        <f t="shared" si="46"/>
        <v>Code</v>
      </c>
      <c r="AP274" s="45">
        <f t="shared" si="47"/>
        <v>8</v>
      </c>
      <c r="AQ274" s="402">
        <f>AH274-(IF(ISERROR(VLOOKUP(A274,'WTD Last'!$A$1:$AQ$605,34,0)),0,VLOOKUP(A274,'WTD Last'!$A$1:$AQ$605,34,0)))</f>
        <v>3097.7831430000006</v>
      </c>
      <c r="AR274" s="563">
        <f>R274-(IF(ISERROR(VLOOKUP(A274,'WTD Last'!$A$1:$AQ$605,18,0)),0,VLOOKUP(A274,'WTD Last'!$A$1:$AQ$605,18,0)))</f>
        <v>-0.49046100000000337</v>
      </c>
      <c r="AS274" s="402">
        <f>O274-(IF(ISERROR(VLOOKUP(A274,'WTD Last'!$A$1:$AQ$605,15,0)),0,VLOOKUP(A274,'WTD Last'!$A$1:$AQ$605,15,0)))</f>
        <v>37.756843000000572</v>
      </c>
      <c r="AT274" s="402">
        <f t="shared" si="48"/>
        <v>155.55555555555557</v>
      </c>
      <c r="AV274" s="564">
        <v>79077</v>
      </c>
      <c r="AW274" s="77"/>
      <c r="AX274" s="271"/>
    </row>
    <row r="275" spans="1:50">
      <c r="A275" s="77">
        <v>1605</v>
      </c>
      <c r="B275" s="77">
        <v>658</v>
      </c>
      <c r="C275" s="77" t="s">
        <v>27</v>
      </c>
      <c r="D275" s="77" t="s">
        <v>28</v>
      </c>
      <c r="E275" s="77" t="s">
        <v>343</v>
      </c>
      <c r="F275" s="77" t="s">
        <v>201</v>
      </c>
      <c r="G275" s="77" t="s">
        <v>471</v>
      </c>
      <c r="H275" s="77" t="s">
        <v>491</v>
      </c>
      <c r="I275" s="77" t="s">
        <v>97</v>
      </c>
      <c r="J275" s="454" t="s">
        <v>469</v>
      </c>
      <c r="K275" s="410">
        <v>36902</v>
      </c>
      <c r="L275" s="410">
        <v>38728</v>
      </c>
      <c r="M275" s="77" t="s">
        <v>30</v>
      </c>
      <c r="N275" s="271">
        <v>10000000</v>
      </c>
      <c r="O275" s="271">
        <v>-4094.9653749999998</v>
      </c>
      <c r="P275" s="411">
        <v>0.6</v>
      </c>
      <c r="Q275" s="271">
        <v>46.895538000000002</v>
      </c>
      <c r="R275" s="271">
        <v>48.169629999999998</v>
      </c>
      <c r="S275" s="411">
        <v>1.3366242581601475</v>
      </c>
      <c r="T275" s="271">
        <v>-5473.4300565508647</v>
      </c>
      <c r="U275" s="271">
        <v>497.57297399999993</v>
      </c>
      <c r="V275" s="271">
        <v>0</v>
      </c>
      <c r="W275" s="271">
        <v>-4975.857082550865</v>
      </c>
      <c r="X275" s="271">
        <v>68491.754155999995</v>
      </c>
      <c r="Y275" s="271">
        <v>63364.784573999998</v>
      </c>
      <c r="Z275" s="271">
        <v>-5126.9695819999979</v>
      </c>
      <c r="AA275" s="271">
        <v>-151.11249944913288</v>
      </c>
      <c r="AB275" s="271">
        <v>68491.754155999995</v>
      </c>
      <c r="AC275" s="271">
        <v>63364.784573999998</v>
      </c>
      <c r="AD275" s="271">
        <v>-5126.9695819999979</v>
      </c>
      <c r="AF275" s="271">
        <v>-29639.359384250001</v>
      </c>
      <c r="AG275" s="402">
        <f>IF(ISERROR(VLOOKUP(B275,Acc_Cash!$A:$H,3,FALSE)),0,VLOOKUP(B275,Acc_Cash!$A:$H,3,FALSE))</f>
        <v>0</v>
      </c>
      <c r="AH275" s="402">
        <f t="shared" si="43"/>
        <v>63364.784573999998</v>
      </c>
      <c r="AI275" s="402">
        <f>AH275-(IF(ISERROR(VLOOKUP(A275,'YTD Last'!$E$2:$Z$383,21,0)),0,VLOOKUP(A275,'YTD Last'!$E$2:$Z$383,21,0)))</f>
        <v>63364.784573999998</v>
      </c>
      <c r="AJ275" s="402">
        <f>AH275-IF(ISERROR(VLOOKUP(A275,'QTD Last'!$A$2:$AH$600,34,0)),0,VLOOKUP(A275,'QTD Last'!$A$2:$AH$600,34,0))</f>
        <v>-5126.9695819999979</v>
      </c>
      <c r="AK275" s="402">
        <f>AH275-IF(ISERROR(VLOOKUP(A275,'MTD Last'!$A$2:$AH$600,34,0)),0,VLOOKUP(A275,'MTD Last'!$A$2:$AH$600,34,0))</f>
        <v>-5126.9695819999979</v>
      </c>
      <c r="AL275" s="402">
        <f t="shared" si="44"/>
        <v>-5126.9695819999979</v>
      </c>
      <c r="AM275" s="403" t="str">
        <f ca="1">ROUND((L275-Control!$C$3)/365,0)&amp;" Year"</f>
        <v>-9 Year</v>
      </c>
      <c r="AN275" s="45">
        <f t="shared" si="45"/>
        <v>8</v>
      </c>
      <c r="AO275" s="45" t="str">
        <f t="shared" si="46"/>
        <v>Code</v>
      </c>
      <c r="AP275" s="45">
        <f t="shared" si="47"/>
        <v>8</v>
      </c>
      <c r="AQ275" s="402">
        <f>AH275-(IF(ISERROR(VLOOKUP(A275,'WTD Last'!$A$1:$AQ$605,34,0)),0,VLOOKUP(A275,'WTD Last'!$A$1:$AQ$605,34,0)))</f>
        <v>3076.1218999999983</v>
      </c>
      <c r="AR275" s="563">
        <f>R275-(IF(ISERROR(VLOOKUP(A275,'WTD Last'!$A$1:$AQ$605,18,0)),0,VLOOKUP(A275,'WTD Last'!$A$1:$AQ$605,18,0)))</f>
        <v>-0.48821500000000384</v>
      </c>
      <c r="AS275" s="402">
        <f>O275-(IF(ISERROR(VLOOKUP(A275,'WTD Last'!$A$1:$AQ$605,15,0)),0,VLOOKUP(A275,'WTD Last'!$A$1:$AQ$605,15,0)))</f>
        <v>38.029481999999916</v>
      </c>
      <c r="AT275" s="402">
        <f t="shared" si="48"/>
        <v>166.66666666666666</v>
      </c>
      <c r="AU275" s="564">
        <v>122</v>
      </c>
      <c r="AV275" s="564">
        <v>79077</v>
      </c>
      <c r="AW275" s="77"/>
      <c r="AX275" s="271"/>
    </row>
    <row r="276" spans="1:50">
      <c r="A276" s="77">
        <v>13</v>
      </c>
      <c r="B276" s="77">
        <v>103</v>
      </c>
      <c r="C276" s="77" t="s">
        <v>27</v>
      </c>
      <c r="D276" s="77" t="s">
        <v>28</v>
      </c>
      <c r="E276" s="77" t="s">
        <v>47</v>
      </c>
      <c r="F276" s="77" t="s">
        <v>201</v>
      </c>
      <c r="G276" s="77" t="s">
        <v>473</v>
      </c>
      <c r="H276" s="77" t="s">
        <v>491</v>
      </c>
      <c r="I276" s="77" t="s">
        <v>259</v>
      </c>
      <c r="J276" s="454" t="s">
        <v>469</v>
      </c>
      <c r="K276" s="410">
        <v>36671</v>
      </c>
      <c r="L276" s="410">
        <v>38497</v>
      </c>
      <c r="M276" s="77" t="s">
        <v>30</v>
      </c>
      <c r="N276" s="271">
        <v>-15000000</v>
      </c>
      <c r="O276" s="271">
        <v>5251.0022929999996</v>
      </c>
      <c r="P276" s="411">
        <v>0.38</v>
      </c>
      <c r="Q276" s="271">
        <v>239.924577</v>
      </c>
      <c r="R276" s="271">
        <v>249.18542600000001</v>
      </c>
      <c r="S276" s="411">
        <v>9.056496027907345</v>
      </c>
      <c r="T276" s="271">
        <v>47555.681409086857</v>
      </c>
      <c r="U276" s="271">
        <v>-2633.7096240000001</v>
      </c>
      <c r="V276" s="271">
        <v>0</v>
      </c>
      <c r="W276" s="271">
        <v>44921.971785086855</v>
      </c>
      <c r="X276" s="271">
        <v>1060408</v>
      </c>
      <c r="Y276" s="271">
        <v>1107373</v>
      </c>
      <c r="Z276" s="271">
        <v>46965</v>
      </c>
      <c r="AA276" s="271">
        <v>2043.0282149131453</v>
      </c>
      <c r="AB276" s="271">
        <v>1060408</v>
      </c>
      <c r="AC276" s="271">
        <v>1107373</v>
      </c>
      <c r="AD276" s="271">
        <v>46965</v>
      </c>
      <c r="AF276" s="271">
        <v>38006.754596733997</v>
      </c>
      <c r="AG276" s="402">
        <f>IF(ISERROR(VLOOKUP(B276,Acc_Cash!$A:$H,3,FALSE)),0,VLOOKUP(B276,Acc_Cash!$A:$H,3,FALSE))</f>
        <v>-43858.333333000002</v>
      </c>
      <c r="AH276" s="402">
        <f t="shared" si="43"/>
        <v>1063514.6666669999</v>
      </c>
      <c r="AI276" s="402">
        <f>AH276-(IF(ISERROR(VLOOKUP(A276,'YTD Last'!$E$2:$Z$500,21,0)),0,VLOOKUP(A276,'YTD Last'!$E$2:$Z$500,21,0)))</f>
        <v>459972.28813099989</v>
      </c>
      <c r="AJ276" s="402">
        <f>AH276-IF(ISERROR(VLOOKUP(A276,'QTD Last'!$A$2:$AH$600,34,0)),0,VLOOKUP(A276,'QTD Last'!$A$2:$AH$600,34,0))</f>
        <v>46964.999999999884</v>
      </c>
      <c r="AK276" s="402">
        <f>AH276-IF(ISERROR(VLOOKUP(A276,'MTD Last'!$A$2:$AH$600,34,0)),0,VLOOKUP(A276,'MTD Last'!$A$2:$AH$600,34,0))</f>
        <v>46964.999999999884</v>
      </c>
      <c r="AL276" s="402">
        <f t="shared" si="44"/>
        <v>46965</v>
      </c>
      <c r="AM276" s="403" t="str">
        <f ca="1">ROUND((L276-Control!$C$3)/365,0)&amp;" Year"</f>
        <v>-9 Year</v>
      </c>
      <c r="AN276" s="45">
        <f t="shared" si="45"/>
        <v>8</v>
      </c>
      <c r="AO276" s="45" t="str">
        <f t="shared" si="46"/>
        <v>Code</v>
      </c>
      <c r="AP276" s="45">
        <f t="shared" si="47"/>
        <v>8</v>
      </c>
      <c r="AQ276" s="402">
        <f>AH276-(IF(ISERROR(VLOOKUP(A276,'WTD Last'!$A$1:$AQ$605,34,0)),0,VLOOKUP(A276,'WTD Last'!$A$1:$AQ$605,34,0)))</f>
        <v>157563.38089099992</v>
      </c>
      <c r="AR276" s="563">
        <f>R276-(IF(ISERROR(VLOOKUP(A276,'WTD Last'!$A$1:$AQ$605,18,0)),0,VLOOKUP(A276,'WTD Last'!$A$1:$AQ$605,18,0)))</f>
        <v>33.101164000000011</v>
      </c>
      <c r="AS276" s="402">
        <f>O276-(IF(ISERROR(VLOOKUP(A276,'WTD Last'!$A$1:$AQ$605,15,0)),0,VLOOKUP(A276,'WTD Last'!$A$1:$AQ$605,15,0)))</f>
        <v>-59.074939000000086</v>
      </c>
      <c r="AT276" s="402">
        <f t="shared" si="48"/>
        <v>-158.33333333333334</v>
      </c>
      <c r="AU276" s="564">
        <v>81224</v>
      </c>
      <c r="AV276" s="564">
        <v>92896</v>
      </c>
      <c r="AW276" s="77"/>
      <c r="AX276" s="271"/>
    </row>
    <row r="277" spans="1:50">
      <c r="A277" s="77">
        <v>150</v>
      </c>
      <c r="B277" s="77">
        <v>206</v>
      </c>
      <c r="C277" s="77" t="s">
        <v>27</v>
      </c>
      <c r="D277" s="77" t="s">
        <v>28</v>
      </c>
      <c r="E277" s="77" t="s">
        <v>47</v>
      </c>
      <c r="F277" s="77" t="s">
        <v>201</v>
      </c>
      <c r="G277" s="77" t="s">
        <v>473</v>
      </c>
      <c r="H277" s="77" t="s">
        <v>491</v>
      </c>
      <c r="I277" s="77" t="s">
        <v>97</v>
      </c>
      <c r="J277" s="454" t="s">
        <v>469</v>
      </c>
      <c r="K277" s="410">
        <v>36795</v>
      </c>
      <c r="L277" s="410">
        <v>38621</v>
      </c>
      <c r="M277" s="77" t="s">
        <v>30</v>
      </c>
      <c r="N277" s="271">
        <v>15000000</v>
      </c>
      <c r="O277" s="271">
        <v>-5651.3912620000001</v>
      </c>
      <c r="P277" s="411">
        <v>0.51</v>
      </c>
      <c r="Q277" s="271">
        <v>243.341781</v>
      </c>
      <c r="R277" s="271">
        <v>252.76261400000001</v>
      </c>
      <c r="S277" s="411">
        <v>9.0571876802928042</v>
      </c>
      <c r="T277" s="271">
        <v>-51185.711314700806</v>
      </c>
      <c r="U277" s="271">
        <v>2664.0697649999997</v>
      </c>
      <c r="V277" s="271">
        <v>0</v>
      </c>
      <c r="W277" s="271">
        <v>-48521.641549700806</v>
      </c>
      <c r="X277" s="271">
        <v>-1080200</v>
      </c>
      <c r="Y277" s="271">
        <v>-1131091</v>
      </c>
      <c r="Z277" s="271">
        <v>-50891</v>
      </c>
      <c r="AA277" s="271">
        <v>-2369.3584502991944</v>
      </c>
      <c r="AB277" s="271">
        <v>-1080200</v>
      </c>
      <c r="AC277" s="271">
        <v>-1131091</v>
      </c>
      <c r="AD277" s="271">
        <v>-50891</v>
      </c>
      <c r="AF277" s="271">
        <v>-40904.769954356008</v>
      </c>
      <c r="AG277" s="402">
        <f>IF(ISERROR(VLOOKUP(B277,Acc_Cash!$A:$H,3,FALSE)),0,VLOOKUP(B277,Acc_Cash!$A:$H,3,FALSE))</f>
        <v>38462.5</v>
      </c>
      <c r="AH277" s="402">
        <f t="shared" si="43"/>
        <v>-1092628.5</v>
      </c>
      <c r="AI277" s="402">
        <f>AH277-(IF(ISERROR(VLOOKUP(A277,'YTD Last'!$E$2:$Z$500,21,0)),0,VLOOKUP(A277,'YTD Last'!$E$2:$Z$500,21,0)))</f>
        <v>-503273.54803099995</v>
      </c>
      <c r="AJ277" s="402">
        <f>AH277-IF(ISERROR(VLOOKUP(A277,'QTD Last'!$A$2:$AH$600,34,0)),0,VLOOKUP(A277,'QTD Last'!$A$2:$AH$600,34,0))</f>
        <v>-50891</v>
      </c>
      <c r="AK277" s="402">
        <f>AH277-IF(ISERROR(VLOOKUP(A277,'MTD Last'!$A$2:$AH$600,34,0)),0,VLOOKUP(A277,'MTD Last'!$A$2:$AH$600,34,0))</f>
        <v>-50891</v>
      </c>
      <c r="AL277" s="402">
        <f t="shared" si="44"/>
        <v>-50891</v>
      </c>
      <c r="AM277" s="403" t="str">
        <f ca="1">ROUND((L277-Control!$C$3)/365,0)&amp;" Year"</f>
        <v>-9 Year</v>
      </c>
      <c r="AN277" s="45">
        <f t="shared" si="45"/>
        <v>8</v>
      </c>
      <c r="AO277" s="45" t="str">
        <f t="shared" si="46"/>
        <v>Code</v>
      </c>
      <c r="AP277" s="45">
        <f t="shared" si="47"/>
        <v>8</v>
      </c>
      <c r="AQ277" s="402">
        <f>AH277-(IF(ISERROR(VLOOKUP(A277,'WTD Last'!$A$1:$AQ$605,34,0)),0,VLOOKUP(A277,'WTD Last'!$A$1:$AQ$605,34,0)))</f>
        <v>-150763.30449699995</v>
      </c>
      <c r="AR277" s="563">
        <f>R277-(IF(ISERROR(VLOOKUP(A277,'WTD Last'!$A$1:$AQ$605,18,0)),0,VLOOKUP(A277,'WTD Last'!$A$1:$AQ$605,18,0)))</f>
        <v>30.100407000000018</v>
      </c>
      <c r="AS277" s="402">
        <f>O277-(IF(ISERROR(VLOOKUP(A277,'WTD Last'!$A$1:$AQ$605,15,0)),0,VLOOKUP(A277,'WTD Last'!$A$1:$AQ$605,15,0)))</f>
        <v>63.10244800000055</v>
      </c>
      <c r="AT277" s="402">
        <f t="shared" si="48"/>
        <v>212.5</v>
      </c>
      <c r="AU277" s="564">
        <v>122</v>
      </c>
      <c r="AV277" s="564">
        <v>92896</v>
      </c>
      <c r="AW277" s="77"/>
      <c r="AX277" s="271"/>
    </row>
    <row r="278" spans="1:50">
      <c r="A278" s="77">
        <v>1732</v>
      </c>
      <c r="B278" s="77">
        <v>939</v>
      </c>
      <c r="C278" s="77" t="s">
        <v>27</v>
      </c>
      <c r="D278" s="77" t="s">
        <v>28</v>
      </c>
      <c r="E278" s="77" t="s">
        <v>47</v>
      </c>
      <c r="F278" s="77" t="s">
        <v>201</v>
      </c>
      <c r="G278" s="77" t="s">
        <v>473</v>
      </c>
      <c r="H278" s="77" t="s">
        <v>491</v>
      </c>
      <c r="I278" s="77" t="s">
        <v>263</v>
      </c>
      <c r="J278" s="454" t="s">
        <v>469</v>
      </c>
      <c r="K278" s="410">
        <v>36980</v>
      </c>
      <c r="L278" s="410">
        <v>38806</v>
      </c>
      <c r="M278" s="77" t="s">
        <v>45</v>
      </c>
      <c r="N278" s="271">
        <v>10000000</v>
      </c>
      <c r="O278" s="271">
        <v>-4524.4602700000005</v>
      </c>
      <c r="P278" s="411">
        <v>2.4</v>
      </c>
      <c r="Q278" s="271">
        <v>248.90283400000001</v>
      </c>
      <c r="R278" s="271">
        <v>258.53803199999999</v>
      </c>
      <c r="S278" s="411">
        <v>9.0625292002408191</v>
      </c>
      <c r="T278" s="271">
        <v>-41003.053312204465</v>
      </c>
      <c r="U278" s="271">
        <v>2380.9058970000001</v>
      </c>
      <c r="V278" s="271">
        <v>0</v>
      </c>
      <c r="W278" s="271">
        <v>-38622.147415204468</v>
      </c>
      <c r="X278" s="271">
        <v>-34228.471227000002</v>
      </c>
      <c r="Y278" s="271">
        <v>-73288.454452000005</v>
      </c>
      <c r="Z278" s="271">
        <v>-39059.983225000004</v>
      </c>
      <c r="AA278" s="271">
        <v>-437.83580979553517</v>
      </c>
      <c r="AB278" s="271">
        <v>-30189.511622214002</v>
      </c>
      <c r="AC278" s="271">
        <v>-64310.618781630001</v>
      </c>
      <c r="AD278" s="271">
        <v>-34121.107159416002</v>
      </c>
      <c r="AF278" s="271">
        <v>-32748.043434260006</v>
      </c>
      <c r="AG278" s="402">
        <f>IF(ISERROR(VLOOKUP(B278,Acc_Cash!$A:$H,3,FALSE)),0,VLOOKUP(B278,Acc_Cash!$A:$H,3,FALSE))</f>
        <v>0</v>
      </c>
      <c r="AH278" s="402">
        <f t="shared" si="43"/>
        <v>-64310.618781630001</v>
      </c>
      <c r="AI278" s="402">
        <f>AH278-(IF(ISERROR(VLOOKUP(A278,'YTD Last'!$E$2:$Z$500,21,0)),0,VLOOKUP(A278,'YTD Last'!$E$2:$Z$500,21,0)))</f>
        <v>-64310.618781630001</v>
      </c>
      <c r="AJ278" s="402">
        <f>AH278-IF(ISERROR(VLOOKUP(A278,'QTD Last'!$A$2:$AH$600,34,0)),0,VLOOKUP(A278,'QTD Last'!$A$2:$AH$600,34,0))</f>
        <v>-34121.107159416002</v>
      </c>
      <c r="AK278" s="402">
        <f>AH278-IF(ISERROR(VLOOKUP(A278,'MTD Last'!$A$2:$AH$600,34,0)),0,VLOOKUP(A278,'MTD Last'!$A$2:$AH$600,34,0))</f>
        <v>-34121.107159416002</v>
      </c>
      <c r="AL278" s="402">
        <f t="shared" si="44"/>
        <v>-34121.107159416002</v>
      </c>
      <c r="AM278" s="403" t="str">
        <f ca="1">ROUND((L278-Control!$C$3)/365,0)&amp;" Year"</f>
        <v>-8 Year</v>
      </c>
      <c r="AN278" s="45">
        <f t="shared" si="45"/>
        <v>8</v>
      </c>
      <c r="AO278" s="45" t="str">
        <f t="shared" si="46"/>
        <v>Code</v>
      </c>
      <c r="AP278" s="45">
        <f t="shared" si="47"/>
        <v>8</v>
      </c>
      <c r="AQ278" s="402">
        <f>AH278-(IF(ISERROR(VLOOKUP(A278,'WTD Last'!$A$1:$AQ$605,34,0)),0,VLOOKUP(A278,'WTD Last'!$A$1:$AQ$605,34,0)))</f>
        <v>-64310.618781630001</v>
      </c>
      <c r="AR278" s="563">
        <f>R278-(IF(ISERROR(VLOOKUP(A278,'WTD Last'!$A$1:$AQ$605,18,0)),0,VLOOKUP(A278,'WTD Last'!$A$1:$AQ$605,18,0)))</f>
        <v>258.53803199999999</v>
      </c>
      <c r="AS278" s="402">
        <f>O278-(IF(ISERROR(VLOOKUP(A278,'WTD Last'!$A$1:$AQ$605,15,0)),0,VLOOKUP(A278,'WTD Last'!$A$1:$AQ$605,15,0)))</f>
        <v>-4524.4602700000005</v>
      </c>
      <c r="AT278" s="402">
        <f t="shared" si="48"/>
        <v>666.66666666666663</v>
      </c>
      <c r="AU278" s="564">
        <v>93466</v>
      </c>
      <c r="AV278" s="564">
        <v>92896</v>
      </c>
      <c r="AW278" s="77"/>
      <c r="AX278" s="271"/>
    </row>
    <row r="279" spans="1:50">
      <c r="A279" s="77">
        <v>1750</v>
      </c>
      <c r="B279" s="77">
        <v>956</v>
      </c>
      <c r="C279" s="77" t="s">
        <v>27</v>
      </c>
      <c r="D279" s="77" t="s">
        <v>28</v>
      </c>
      <c r="E279" s="77" t="s">
        <v>47</v>
      </c>
      <c r="F279" s="77" t="s">
        <v>201</v>
      </c>
      <c r="G279" s="77" t="s">
        <v>473</v>
      </c>
      <c r="H279" s="77" t="s">
        <v>491</v>
      </c>
      <c r="I279" s="77" t="s">
        <v>56</v>
      </c>
      <c r="J279" s="454" t="s">
        <v>469</v>
      </c>
      <c r="K279" s="410">
        <v>36985</v>
      </c>
      <c r="L279" s="410">
        <v>38811</v>
      </c>
      <c r="M279" s="77" t="s">
        <v>45</v>
      </c>
      <c r="N279" s="271">
        <v>10000000</v>
      </c>
      <c r="O279" s="271">
        <v>-4555.9624569999996</v>
      </c>
      <c r="P279" s="411">
        <v>2.5299999999999998</v>
      </c>
      <c r="Q279" s="271">
        <v>249.20134400000001</v>
      </c>
      <c r="R279" s="271">
        <v>258.67492900000002</v>
      </c>
      <c r="S279" s="411">
        <v>9.0668426050937949</v>
      </c>
      <c r="T279" s="271">
        <v>-41308.194512335402</v>
      </c>
      <c r="U279" s="271">
        <v>2418.5415659999999</v>
      </c>
      <c r="V279" s="271">
        <v>0</v>
      </c>
      <c r="W279" s="271">
        <v>-38889.652946335402</v>
      </c>
      <c r="X279" s="271">
        <v>15765.844352</v>
      </c>
      <c r="Y279" s="271">
        <v>-23506.856672000002</v>
      </c>
      <c r="Z279" s="271">
        <v>-39272.701024000002</v>
      </c>
      <c r="AA279" s="271">
        <v>-383.04807766459999</v>
      </c>
      <c r="AB279" s="271">
        <v>13905.474718464</v>
      </c>
      <c r="AC279" s="271">
        <v>-20627.266729679999</v>
      </c>
      <c r="AD279" s="271">
        <v>-34532.741448143999</v>
      </c>
      <c r="AF279" s="271">
        <v>-32976.056263765997</v>
      </c>
      <c r="AG279" s="402">
        <f>IF(ISERROR(VLOOKUP(B279,Acc_Cash!$A:$H,3,FALSE)),0,VLOOKUP(B279,Acc_Cash!$A:$H,3,FALSE))</f>
        <v>0</v>
      </c>
      <c r="AH279" s="402">
        <f t="shared" si="43"/>
        <v>-20627.266729679999</v>
      </c>
      <c r="AI279" s="402">
        <f>AH279-(IF(ISERROR(VLOOKUP(A279,'YTD Last'!$E$2:$Z$500,21,0)),0,VLOOKUP(A279,'YTD Last'!$E$2:$Z$500,21,0)))</f>
        <v>-20627.266729679999</v>
      </c>
      <c r="AJ279" s="402">
        <f>AH279-IF(ISERROR(VLOOKUP(A279,'QTD Last'!$A$2:$AH$600,34,0)),0,VLOOKUP(A279,'QTD Last'!$A$2:$AH$600,34,0))</f>
        <v>-34532.741448143999</v>
      </c>
      <c r="AK279" s="402">
        <f>AH279-IF(ISERROR(VLOOKUP(A279,'MTD Last'!$A$2:$AH$600,34,0)),0,VLOOKUP(A279,'MTD Last'!$A$2:$AH$600,34,0))</f>
        <v>-34532.741448143999</v>
      </c>
      <c r="AL279" s="402">
        <f t="shared" si="44"/>
        <v>-34532.741448143999</v>
      </c>
      <c r="AM279" s="403" t="str">
        <f ca="1">ROUND((L279-Control!$C$3)/365,0)&amp;" Year"</f>
        <v>-8 Year</v>
      </c>
      <c r="AN279" s="45">
        <f t="shared" si="45"/>
        <v>8</v>
      </c>
      <c r="AO279" s="45" t="str">
        <f t="shared" si="46"/>
        <v>Code</v>
      </c>
      <c r="AP279" s="45">
        <f t="shared" si="47"/>
        <v>8</v>
      </c>
      <c r="AQ279" s="402">
        <f>AH279-(IF(ISERROR(VLOOKUP(A279,'WTD Last'!$A$1:$AQ$605,34,0)),0,VLOOKUP(A279,'WTD Last'!$A$1:$AQ$605,34,0)))</f>
        <v>-20627.266729679999</v>
      </c>
      <c r="AR279" s="563">
        <f>R279-(IF(ISERROR(VLOOKUP(A279,'WTD Last'!$A$1:$AQ$605,18,0)),0,VLOOKUP(A279,'WTD Last'!$A$1:$AQ$605,18,0)))</f>
        <v>258.67492900000002</v>
      </c>
      <c r="AS279" s="402">
        <f>O279-(IF(ISERROR(VLOOKUP(A279,'WTD Last'!$A$1:$AQ$605,15,0)),0,VLOOKUP(A279,'WTD Last'!$A$1:$AQ$605,15,0)))</f>
        <v>-4555.9624569999996</v>
      </c>
      <c r="AT279" s="402">
        <f t="shared" si="48"/>
        <v>702.77777777777783</v>
      </c>
      <c r="AU279" s="564">
        <v>89050</v>
      </c>
      <c r="AV279" s="564">
        <v>92896</v>
      </c>
      <c r="AW279" s="77"/>
      <c r="AX279" s="271"/>
    </row>
    <row r="280" spans="1:50">
      <c r="A280" s="77">
        <v>1325</v>
      </c>
      <c r="B280" s="77">
        <v>485</v>
      </c>
      <c r="C280" s="77" t="s">
        <v>27</v>
      </c>
      <c r="D280" s="77" t="s">
        <v>28</v>
      </c>
      <c r="E280" s="77" t="s">
        <v>344</v>
      </c>
      <c r="F280" s="77" t="s">
        <v>197</v>
      </c>
      <c r="G280" s="77" t="s">
        <v>471</v>
      </c>
      <c r="H280" s="77" t="s">
        <v>468</v>
      </c>
      <c r="I280" s="77" t="s">
        <v>405</v>
      </c>
      <c r="J280" s="454" t="s">
        <v>470</v>
      </c>
      <c r="K280" s="410">
        <v>36896</v>
      </c>
      <c r="L280" s="410">
        <v>38722</v>
      </c>
      <c r="M280" s="77" t="s">
        <v>30</v>
      </c>
      <c r="N280" s="271">
        <v>-10000000</v>
      </c>
      <c r="O280" s="271">
        <v>4176.9262040000003</v>
      </c>
      <c r="P280" s="411">
        <v>1.2</v>
      </c>
      <c r="Q280" s="271">
        <v>68.411254</v>
      </c>
      <c r="R280" s="271">
        <v>63.344943000000001</v>
      </c>
      <c r="S280" s="411">
        <v>-5.1112863673844915</v>
      </c>
      <c r="T280" s="271">
        <v>-21349.465964076255</v>
      </c>
      <c r="U280" s="271">
        <v>-870.82984499999998</v>
      </c>
      <c r="V280" s="271">
        <v>0</v>
      </c>
      <c r="W280" s="271">
        <v>-22220.295809076255</v>
      </c>
      <c r="X280" s="271">
        <v>-242773.849885</v>
      </c>
      <c r="Y280" s="271">
        <v>-264857.98752099997</v>
      </c>
      <c r="Z280" s="271">
        <v>-22084.13763599997</v>
      </c>
      <c r="AA280" s="271">
        <v>136.15817307628458</v>
      </c>
      <c r="AB280" s="271">
        <v>-242773.849885</v>
      </c>
      <c r="AC280" s="271">
        <v>-264857.98752099997</v>
      </c>
      <c r="AD280" s="271">
        <v>-22084.13763599997</v>
      </c>
      <c r="AF280" s="271">
        <v>52219.931402408009</v>
      </c>
      <c r="AG280" s="402">
        <f>IF(ISERROR(VLOOKUP(B280,Acc_Cash!$A:$H,3,FALSE)),0,VLOOKUP(B280,Acc_Cash!$A:$H,3,FALSE))</f>
        <v>0</v>
      </c>
      <c r="AH280" s="402">
        <f t="shared" si="43"/>
        <v>-264857.98752099997</v>
      </c>
      <c r="AI280" s="402">
        <f>AH280-(IF(ISERROR(VLOOKUP(A280,'YTD Last'!$E$2:$Z$383,21,0)),0,VLOOKUP(A280,'YTD Last'!$E$2:$Z$383,21,0)))</f>
        <v>-145548.69331799998</v>
      </c>
      <c r="AJ280" s="402">
        <f>AH280-IF(ISERROR(VLOOKUP(A280,'QTD Last'!$A$2:$AH$600,34,0)),0,VLOOKUP(A280,'QTD Last'!$A$2:$AH$600,34,0))</f>
        <v>-22084.13763599997</v>
      </c>
      <c r="AK280" s="402">
        <f>AH280-IF(ISERROR(VLOOKUP(A280,'MTD Last'!$A$2:$AH$600,34,0)),0,VLOOKUP(A280,'MTD Last'!$A$2:$AH$600,34,0))</f>
        <v>-22084.13763599997</v>
      </c>
      <c r="AL280" s="402">
        <f t="shared" si="44"/>
        <v>-22084.13763599997</v>
      </c>
      <c r="AM280" s="403" t="str">
        <f ca="1">ROUND((L280-Control!$C$3)/365,0)&amp;" Year"</f>
        <v>-9 Year</v>
      </c>
      <c r="AN280" s="45" t="str">
        <f t="shared" si="45"/>
        <v>Code</v>
      </c>
      <c r="AO280" s="45">
        <f t="shared" si="46"/>
        <v>10</v>
      </c>
      <c r="AP280" s="45">
        <f t="shared" si="47"/>
        <v>10</v>
      </c>
      <c r="AQ280" s="402">
        <f>AH280-(IF(ISERROR(VLOOKUP(A280,'WTD Last'!$A$1:$AQ$605,34,0)),0,VLOOKUP(A280,'WTD Last'!$A$1:$AQ$605,34,0)))</f>
        <v>-27042.27077199996</v>
      </c>
      <c r="AR280" s="563">
        <f>R280-(IF(ISERROR(VLOOKUP(A280,'WTD Last'!$A$1:$AQ$605,18,0)),0,VLOOKUP(A280,'WTD Last'!$A$1:$AQ$605,18,0)))</f>
        <v>-6.0780850000000015</v>
      </c>
      <c r="AS280" s="402">
        <f>O280-(IF(ISERROR(VLOOKUP(A280,'WTD Last'!$A$1:$AQ$605,15,0)),0,VLOOKUP(A280,'WTD Last'!$A$1:$AQ$605,15,0)))</f>
        <v>-39.711209999999483</v>
      </c>
      <c r="AT280" s="402">
        <f t="shared" si="48"/>
        <v>-333.33333333333331</v>
      </c>
      <c r="AV280" s="564">
        <v>11312</v>
      </c>
      <c r="AW280" s="77"/>
      <c r="AX280" s="271"/>
    </row>
    <row r="281" spans="1:50">
      <c r="A281" s="77">
        <v>1515</v>
      </c>
      <c r="B281" s="77">
        <v>565</v>
      </c>
      <c r="C281" s="77" t="s">
        <v>27</v>
      </c>
      <c r="D281" s="77" t="s">
        <v>301</v>
      </c>
      <c r="E281" s="77" t="s">
        <v>344</v>
      </c>
      <c r="F281" s="77" t="s">
        <v>197</v>
      </c>
      <c r="G281" s="77" t="s">
        <v>471</v>
      </c>
      <c r="H281" s="77" t="s">
        <v>468</v>
      </c>
      <c r="I281" s="77" t="s">
        <v>405</v>
      </c>
      <c r="J281" s="454" t="s">
        <v>486</v>
      </c>
      <c r="K281" s="410">
        <v>36896</v>
      </c>
      <c r="L281" s="410">
        <v>38722</v>
      </c>
      <c r="M281" s="77" t="s">
        <v>30</v>
      </c>
      <c r="N281" s="271">
        <v>10000000</v>
      </c>
      <c r="O281" s="271">
        <v>-4176.9262040000003</v>
      </c>
      <c r="P281" s="411">
        <v>1.2</v>
      </c>
      <c r="Q281" s="271">
        <v>68.411254</v>
      </c>
      <c r="R281" s="271">
        <v>63.344943000000001</v>
      </c>
      <c r="S281" s="411">
        <v>-5.1112863673844915</v>
      </c>
      <c r="T281" s="271">
        <v>21349.465964076255</v>
      </c>
      <c r="U281" s="271">
        <v>870.82984499999998</v>
      </c>
      <c r="V281" s="271">
        <v>0</v>
      </c>
      <c r="W281" s="271">
        <v>22220.295809076255</v>
      </c>
      <c r="X281" s="271">
        <v>242773.849885</v>
      </c>
      <c r="Y281" s="271">
        <v>264857.98752099997</v>
      </c>
      <c r="Z281" s="271">
        <v>22084.13763599997</v>
      </c>
      <c r="AA281" s="271">
        <v>-136.15817307628458</v>
      </c>
      <c r="AB281" s="271">
        <v>242773.849885</v>
      </c>
      <c r="AC281" s="271">
        <v>264857.98752099997</v>
      </c>
      <c r="AD281" s="271">
        <v>22084.13763599997</v>
      </c>
      <c r="AF281" s="271">
        <v>-52219.931402408009</v>
      </c>
      <c r="AG281" s="402">
        <f>IF(ISERROR(VLOOKUP(B281,Acc_Cash!$A:$H,3,FALSE)),0,VLOOKUP(B281,Acc_Cash!$A:$H,3,FALSE))</f>
        <v>0</v>
      </c>
      <c r="AH281" s="402">
        <f t="shared" si="43"/>
        <v>264857.98752099997</v>
      </c>
      <c r="AI281" s="402">
        <f>AH281-(IF(ISERROR(VLOOKUP(A281,'YTD Last'!$E$2:$Z$500,21,0)),0,VLOOKUP(A281,'YTD Last'!$E$2:$Z$500,21,0)))</f>
        <v>145548.69331799998</v>
      </c>
      <c r="AJ281" s="402">
        <f>AH281-IF(ISERROR(VLOOKUP(A281,'QTD Last'!$A$2:$AH$600,34,0)),0,VLOOKUP(A281,'QTD Last'!$A$2:$AH$600,34,0))</f>
        <v>22084.13763599997</v>
      </c>
      <c r="AK281" s="402">
        <f>AH281-IF(ISERROR(VLOOKUP(A281,'MTD Last'!$A$2:$AH$600,34,0)),0,VLOOKUP(A281,'MTD Last'!$A$2:$AH$600,34,0))</f>
        <v>22084.13763599997</v>
      </c>
      <c r="AL281" s="402">
        <f t="shared" si="44"/>
        <v>22084.13763599997</v>
      </c>
      <c r="AM281" s="403" t="str">
        <f ca="1">ROUND((L281-Control!$C$3)/365,0)&amp;" Year"</f>
        <v>-9 Year</v>
      </c>
      <c r="AN281" s="45" t="str">
        <f t="shared" si="45"/>
        <v>Code</v>
      </c>
      <c r="AO281" s="45">
        <f t="shared" si="46"/>
        <v>10</v>
      </c>
      <c r="AP281" s="45">
        <f t="shared" si="47"/>
        <v>10</v>
      </c>
      <c r="AQ281" s="402">
        <f>AH281-(IF(ISERROR(VLOOKUP(A281,'WTD Last'!$A$1:$AQ$605,34,0)),0,VLOOKUP(A281,'WTD Last'!$A$1:$AQ$605,34,0)))</f>
        <v>27042.27077199996</v>
      </c>
      <c r="AR281" s="563">
        <f>R281-(IF(ISERROR(VLOOKUP(A281,'WTD Last'!$A$1:$AQ$605,18,0)),0,VLOOKUP(A281,'WTD Last'!$A$1:$AQ$605,18,0)))</f>
        <v>-6.0780850000000015</v>
      </c>
      <c r="AS281" s="402">
        <f>O281-(IF(ISERROR(VLOOKUP(A281,'WTD Last'!$A$1:$AQ$605,15,0)),0,VLOOKUP(A281,'WTD Last'!$A$1:$AQ$605,15,0)))</f>
        <v>39.711209999999483</v>
      </c>
      <c r="AT281" s="402">
        <f t="shared" si="48"/>
        <v>333.33333333333331</v>
      </c>
      <c r="AV281" s="564">
        <v>11312</v>
      </c>
      <c r="AW281" s="77"/>
      <c r="AX281" s="271"/>
    </row>
    <row r="282" spans="1:50">
      <c r="A282" s="77">
        <v>161</v>
      </c>
      <c r="B282" s="77">
        <v>315</v>
      </c>
      <c r="C282" s="77" t="s">
        <v>27</v>
      </c>
      <c r="D282" s="77" t="s">
        <v>28</v>
      </c>
      <c r="E282" s="77" t="s">
        <v>75</v>
      </c>
      <c r="F282" s="77" t="s">
        <v>210</v>
      </c>
      <c r="G282" s="77" t="s">
        <v>473</v>
      </c>
      <c r="H282" s="77" t="s">
        <v>468</v>
      </c>
      <c r="I282" s="77" t="s">
        <v>97</v>
      </c>
      <c r="J282" s="454" t="s">
        <v>481</v>
      </c>
      <c r="K282" s="410">
        <v>36788</v>
      </c>
      <c r="L282" s="410">
        <v>37695</v>
      </c>
      <c r="M282" s="77" t="s">
        <v>30</v>
      </c>
      <c r="N282" s="271">
        <v>-3000000</v>
      </c>
      <c r="O282" s="271">
        <v>528.08903699999996</v>
      </c>
      <c r="P282" s="411">
        <v>3.95</v>
      </c>
      <c r="Q282" s="271">
        <v>676.15562699999998</v>
      </c>
      <c r="R282" s="271">
        <v>672.50452199999995</v>
      </c>
      <c r="S282" s="411">
        <v>-1.548417739428503</v>
      </c>
      <c r="T282" s="271">
        <v>-817.70243288851498</v>
      </c>
      <c r="U282" s="271">
        <v>-1644.367422</v>
      </c>
      <c r="V282" s="271">
        <v>0</v>
      </c>
      <c r="W282" s="271">
        <v>-2462.0698548885148</v>
      </c>
      <c r="X282" s="271">
        <v>137037.24122699999</v>
      </c>
      <c r="Y282" s="271">
        <v>134883.699031</v>
      </c>
      <c r="Z282" s="271">
        <v>-2153.5421959999949</v>
      </c>
      <c r="AA282" s="271">
        <v>308.52765888851991</v>
      </c>
      <c r="AB282" s="271">
        <v>137037.24122699999</v>
      </c>
      <c r="AC282" s="271">
        <v>134883.699031</v>
      </c>
      <c r="AD282" s="271">
        <v>-2153.5421959999949</v>
      </c>
      <c r="AF282" s="271">
        <v>11293.184056245</v>
      </c>
      <c r="AG282" s="402">
        <f>IF(ISERROR(VLOOKUP(B282,Acc_Cash!$A:$H,3,FALSE)),0,VLOOKUP(B282,Acc_Cash!$A:$H,3,FALSE))</f>
        <v>-58262.5</v>
      </c>
      <c r="AH282" s="402">
        <f t="shared" si="43"/>
        <v>76621.199030999996</v>
      </c>
      <c r="AI282" s="402">
        <f>AH282-(IF(ISERROR(VLOOKUP(A282,'YTD Last'!$E$2:$Z$500,21,0)),0,VLOOKUP(A282,'YTD Last'!$E$2:$Z$500,21,0)))</f>
        <v>-100615.61474799999</v>
      </c>
      <c r="AJ282" s="402">
        <f>AH282-IF(ISERROR(VLOOKUP(A282,'QTD Last'!$A$2:$AH$600,34,0)),0,VLOOKUP(A282,'QTD Last'!$A$2:$AH$600,34,0))</f>
        <v>-2153.5421959999949</v>
      </c>
      <c r="AK282" s="402">
        <f>AH282-IF(ISERROR(VLOOKUP(A282,'MTD Last'!$A$2:$AH$600,34,0)),0,VLOOKUP(A282,'MTD Last'!$A$2:$AH$600,34,0))</f>
        <v>-2153.5421959999949</v>
      </c>
      <c r="AL282" s="402">
        <f t="shared" si="44"/>
        <v>-2153.5421959999949</v>
      </c>
      <c r="AM282" s="403" t="str">
        <f ca="1">ROUND((L282-Control!$C$3)/365,0)&amp;" Year"</f>
        <v>-11 Year</v>
      </c>
      <c r="AN282" s="45" t="str">
        <f t="shared" si="45"/>
        <v>Code</v>
      </c>
      <c r="AO282" s="45">
        <f t="shared" si="46"/>
        <v>15</v>
      </c>
      <c r="AP282" s="45">
        <f t="shared" si="47"/>
        <v>15</v>
      </c>
      <c r="AQ282" s="402">
        <f>AH282-(IF(ISERROR(VLOOKUP(A282,'WTD Last'!$A$1:$AQ$605,34,0)),0,VLOOKUP(A282,'WTD Last'!$A$1:$AQ$605,34,0)))</f>
        <v>-8654.8903210000135</v>
      </c>
      <c r="AR282" s="563">
        <f>R282-(IF(ISERROR(VLOOKUP(A282,'WTD Last'!$A$1:$AQ$605,18,0)),0,VLOOKUP(A282,'WTD Last'!$A$1:$AQ$605,18,0)))</f>
        <v>-9.254051000000004</v>
      </c>
      <c r="AS282" s="402">
        <f>O282-(IF(ISERROR(VLOOKUP(A282,'WTD Last'!$A$1:$AQ$605,15,0)),0,VLOOKUP(A282,'WTD Last'!$A$1:$AQ$605,15,0)))</f>
        <v>-6.4981769999999415</v>
      </c>
      <c r="AT282" s="402">
        <f t="shared" si="48"/>
        <v>-329.16666666666669</v>
      </c>
      <c r="AU282" s="564">
        <v>122</v>
      </c>
      <c r="AV282" s="564">
        <v>70600</v>
      </c>
      <c r="AW282" s="77"/>
      <c r="AX282" s="271"/>
    </row>
    <row r="283" spans="1:50">
      <c r="A283" s="77">
        <v>251</v>
      </c>
      <c r="B283" s="77">
        <v>365</v>
      </c>
      <c r="C283" s="77" t="s">
        <v>79</v>
      </c>
      <c r="D283" s="77" t="s">
        <v>80</v>
      </c>
      <c r="E283" s="77" t="s">
        <v>75</v>
      </c>
      <c r="F283" s="77" t="s">
        <v>210</v>
      </c>
      <c r="G283" s="77" t="s">
        <v>473</v>
      </c>
      <c r="H283" s="77" t="s">
        <v>468</v>
      </c>
      <c r="I283" s="77" t="s">
        <v>263</v>
      </c>
      <c r="J283" s="454" t="s">
        <v>481</v>
      </c>
      <c r="K283" s="410">
        <v>36595</v>
      </c>
      <c r="L283" s="410">
        <v>37695</v>
      </c>
      <c r="M283" s="77" t="s">
        <v>30</v>
      </c>
      <c r="N283" s="271">
        <v>3000000</v>
      </c>
      <c r="O283" s="271">
        <v>-528.30787200000009</v>
      </c>
      <c r="P283" s="411">
        <v>3.6</v>
      </c>
      <c r="Q283" s="271">
        <v>688.71589800000004</v>
      </c>
      <c r="R283" s="271">
        <v>684.944661</v>
      </c>
      <c r="S283" s="411">
        <v>-1.5485531673721913</v>
      </c>
      <c r="T283" s="271">
        <v>818.11282853326236</v>
      </c>
      <c r="U283" s="271">
        <v>1620.7586609999998</v>
      </c>
      <c r="V283" s="271">
        <v>0</v>
      </c>
      <c r="W283" s="271">
        <v>2438.8714895332623</v>
      </c>
      <c r="X283" s="271">
        <v>-158774.447388</v>
      </c>
      <c r="Y283" s="271">
        <v>-156642.15767399999</v>
      </c>
      <c r="Z283" s="271">
        <v>2132.2897140000132</v>
      </c>
      <c r="AA283" s="271">
        <v>-306.58177553324913</v>
      </c>
      <c r="AB283" s="271">
        <v>-158774.447388</v>
      </c>
      <c r="AC283" s="271">
        <v>-156642.15767399999</v>
      </c>
      <c r="AD283" s="271">
        <v>2132.2897140000132</v>
      </c>
      <c r="AF283" s="271">
        <v>-11297.863842720002</v>
      </c>
      <c r="AG283" s="402">
        <f>IF(ISERROR(VLOOKUP(B283,Acc_Cash!$A:$H,3,FALSE)),0,VLOOKUP(B283,Acc_Cash!$A:$H,3,FALSE))</f>
        <v>111000</v>
      </c>
      <c r="AH283" s="402">
        <f t="shared" si="43"/>
        <v>-45642.157673999987</v>
      </c>
      <c r="AI283" s="402">
        <f>AH283-(IF(ISERROR(VLOOKUP(A283,'YTD Last'!$E$2:$Z$500,21,0)),0,VLOOKUP(A283,'YTD Last'!$E$2:$Z$500,21,0)))</f>
        <v>100473.662282</v>
      </c>
      <c r="AJ283" s="402">
        <f>AH283-IF(ISERROR(VLOOKUP(A283,'QTD Last'!$A$2:$AH$600,34,0)),0,VLOOKUP(A283,'QTD Last'!$A$2:$AH$600,34,0))</f>
        <v>2132.2897140000132</v>
      </c>
      <c r="AK283" s="402">
        <f>AH283-IF(ISERROR(VLOOKUP(A283,'MTD Last'!$A$2:$AH$600,34,0)),0,VLOOKUP(A283,'MTD Last'!$A$2:$AH$600,34,0))</f>
        <v>2132.2897140000132</v>
      </c>
      <c r="AL283" s="402">
        <f t="shared" si="44"/>
        <v>2132.2897140000132</v>
      </c>
      <c r="AM283" s="403" t="str">
        <f ca="1">ROUND((L283-Control!$C$3)/365,0)&amp;" Year"</f>
        <v>-11 Year</v>
      </c>
      <c r="AN283" s="45" t="str">
        <f t="shared" si="45"/>
        <v>Code</v>
      </c>
      <c r="AO283" s="45">
        <f t="shared" si="46"/>
        <v>15</v>
      </c>
      <c r="AP283" s="45">
        <f t="shared" si="47"/>
        <v>15</v>
      </c>
      <c r="AQ283" s="402">
        <f>AH283-(IF(ISERROR(VLOOKUP(A283,'WTD Last'!$A$1:$AQ$605,34,0)),0,VLOOKUP(A283,'WTD Last'!$A$1:$AQ$605,34,0)))</f>
        <v>8564.6196340000024</v>
      </c>
      <c r="AR283" s="563">
        <f>R283-(IF(ISERROR(VLOOKUP(A283,'WTD Last'!$A$1:$AQ$605,18,0)),0,VLOOKUP(A283,'WTD Last'!$A$1:$AQ$605,18,0)))</f>
        <v>-9.2505449999999882</v>
      </c>
      <c r="AS283" s="402">
        <f>O283-(IF(ISERROR(VLOOKUP(A283,'WTD Last'!$A$1:$AQ$605,15,0)),0,VLOOKUP(A283,'WTD Last'!$A$1:$AQ$605,15,0)))</f>
        <v>6.440042999999946</v>
      </c>
      <c r="AT283" s="402">
        <f t="shared" si="48"/>
        <v>300.00000000000006</v>
      </c>
      <c r="AU283" s="564">
        <v>93466</v>
      </c>
      <c r="AV283" s="564">
        <v>70600</v>
      </c>
      <c r="AW283" s="77"/>
      <c r="AX283" s="271"/>
    </row>
    <row r="284" spans="1:50">
      <c r="A284" s="77">
        <v>1594</v>
      </c>
      <c r="B284" s="77">
        <v>648</v>
      </c>
      <c r="C284" s="77" t="s">
        <v>79</v>
      </c>
      <c r="D284" s="77" t="s">
        <v>78</v>
      </c>
      <c r="E284" s="77" t="s">
        <v>75</v>
      </c>
      <c r="F284" s="77" t="s">
        <v>210</v>
      </c>
      <c r="G284" s="77" t="s">
        <v>473</v>
      </c>
      <c r="H284" s="77" t="s">
        <v>468</v>
      </c>
      <c r="I284" s="77" t="s">
        <v>279</v>
      </c>
      <c r="J284" s="454" t="s">
        <v>481</v>
      </c>
      <c r="K284" s="410">
        <v>36595</v>
      </c>
      <c r="L284" s="410">
        <v>37695</v>
      </c>
      <c r="M284" s="77" t="s">
        <v>30</v>
      </c>
      <c r="N284" s="271">
        <v>-3000000</v>
      </c>
      <c r="O284" s="271">
        <v>528.30787200000009</v>
      </c>
      <c r="P284" s="411">
        <v>3.6</v>
      </c>
      <c r="Q284" s="271">
        <v>688.71589800000004</v>
      </c>
      <c r="R284" s="271">
        <v>684.944661</v>
      </c>
      <c r="S284" s="411">
        <v>-1.5485531673721913</v>
      </c>
      <c r="T284" s="271">
        <v>-818.11282853326236</v>
      </c>
      <c r="U284" s="271">
        <v>-1620.7586609999998</v>
      </c>
      <c r="V284" s="271">
        <v>0</v>
      </c>
      <c r="W284" s="271">
        <v>-2438.8714895332623</v>
      </c>
      <c r="X284" s="271">
        <v>158774.447388</v>
      </c>
      <c r="Y284" s="271">
        <v>156642.15767399999</v>
      </c>
      <c r="Z284" s="271">
        <v>-2132.2897140000132</v>
      </c>
      <c r="AA284" s="271">
        <v>306.58177553324913</v>
      </c>
      <c r="AB284" s="271">
        <v>158774.447388</v>
      </c>
      <c r="AC284" s="271">
        <v>156642.15767399999</v>
      </c>
      <c r="AD284" s="271">
        <v>-2132.2897140000132</v>
      </c>
      <c r="AF284" s="271">
        <v>11297.863842720002</v>
      </c>
      <c r="AG284" s="402">
        <f>IF(ISERROR(VLOOKUP(B284,Acc_Cash!$A:$H,3,FALSE)),0,VLOOKUP(B284,Acc_Cash!$A:$H,3,FALSE))</f>
        <v>-111000</v>
      </c>
      <c r="AH284" s="402">
        <f t="shared" si="43"/>
        <v>45642.157673999987</v>
      </c>
      <c r="AI284" s="402">
        <f>AH284-(IF(ISERROR(VLOOKUP(A284,'YTD Last'!$E$2:$Z$500,21,0)),0,VLOOKUP(A284,'YTD Last'!$E$2:$Z$500,21,0)))</f>
        <v>-100473.662282</v>
      </c>
      <c r="AJ284" s="402">
        <f>AH284-IF(ISERROR(VLOOKUP(A284,'QTD Last'!$A$2:$AH$600,34,0)),0,VLOOKUP(A284,'QTD Last'!$A$2:$AH$600,34,0))</f>
        <v>-2132.2897140000132</v>
      </c>
      <c r="AK284" s="402">
        <f>AH284-IF(ISERROR(VLOOKUP(A284,'MTD Last'!$A$2:$AH$600,34,0)),0,VLOOKUP(A284,'MTD Last'!$A$2:$AH$600,34,0))</f>
        <v>-2132.2897140000132</v>
      </c>
      <c r="AL284" s="402">
        <f t="shared" si="44"/>
        <v>-2132.2897140000132</v>
      </c>
      <c r="AM284" s="403" t="str">
        <f ca="1">ROUND((L284-Control!$C$3)/365,0)&amp;" Year"</f>
        <v>-11 Year</v>
      </c>
      <c r="AN284" s="45" t="str">
        <f t="shared" si="45"/>
        <v>Code</v>
      </c>
      <c r="AO284" s="45">
        <f t="shared" si="46"/>
        <v>15</v>
      </c>
      <c r="AP284" s="45">
        <f t="shared" si="47"/>
        <v>15</v>
      </c>
      <c r="AQ284" s="402">
        <f>AH284-(IF(ISERROR(VLOOKUP(A284,'WTD Last'!$A$1:$AQ$605,34,0)),0,VLOOKUP(A284,'WTD Last'!$A$1:$AQ$605,34,0)))</f>
        <v>-8564.6196340000024</v>
      </c>
      <c r="AR284" s="563">
        <f>R284-(IF(ISERROR(VLOOKUP(A284,'WTD Last'!$A$1:$AQ$605,18,0)),0,VLOOKUP(A284,'WTD Last'!$A$1:$AQ$605,18,0)))</f>
        <v>-9.2505449999999882</v>
      </c>
      <c r="AS284" s="402">
        <f>O284-(IF(ISERROR(VLOOKUP(A284,'WTD Last'!$A$1:$AQ$605,15,0)),0,VLOOKUP(A284,'WTD Last'!$A$1:$AQ$605,15,0)))</f>
        <v>-6.440042999999946</v>
      </c>
      <c r="AT284" s="402">
        <f t="shared" si="48"/>
        <v>-300.00000000000006</v>
      </c>
      <c r="AU284" s="564">
        <v>45549</v>
      </c>
      <c r="AV284" s="564">
        <v>70600</v>
      </c>
      <c r="AW284" s="77"/>
      <c r="AX284" s="271"/>
    </row>
    <row r="285" spans="1:50">
      <c r="A285" s="77">
        <v>1595</v>
      </c>
      <c r="B285" s="77">
        <v>649</v>
      </c>
      <c r="C285" s="77" t="s">
        <v>27</v>
      </c>
      <c r="D285" s="77" t="s">
        <v>32</v>
      </c>
      <c r="E285" s="77" t="s">
        <v>75</v>
      </c>
      <c r="F285" s="77" t="s">
        <v>210</v>
      </c>
      <c r="G285" s="77" t="s">
        <v>473</v>
      </c>
      <c r="H285" s="77" t="s">
        <v>468</v>
      </c>
      <c r="I285" s="77" t="s">
        <v>277</v>
      </c>
      <c r="J285" s="454" t="s">
        <v>481</v>
      </c>
      <c r="K285" s="410">
        <v>36595</v>
      </c>
      <c r="L285" s="410">
        <v>37695</v>
      </c>
      <c r="M285" s="77" t="s">
        <v>30</v>
      </c>
      <c r="N285" s="271">
        <v>3000000</v>
      </c>
      <c r="O285" s="271">
        <v>-528.30787200000009</v>
      </c>
      <c r="P285" s="411">
        <v>3.6</v>
      </c>
      <c r="Q285" s="271">
        <v>688.71589800000004</v>
      </c>
      <c r="R285" s="271">
        <v>684.944661</v>
      </c>
      <c r="S285" s="411">
        <v>-1.5485531673721913</v>
      </c>
      <c r="T285" s="271">
        <v>818.11282853326236</v>
      </c>
      <c r="U285" s="271">
        <v>1620.7586609999998</v>
      </c>
      <c r="V285" s="271">
        <v>0</v>
      </c>
      <c r="W285" s="271">
        <v>2438.8714895332623</v>
      </c>
      <c r="X285" s="271">
        <v>-158774.447388</v>
      </c>
      <c r="Y285" s="271">
        <v>-156642.15767399999</v>
      </c>
      <c r="Z285" s="271">
        <v>2132.2897140000132</v>
      </c>
      <c r="AA285" s="271">
        <v>-306.58177553324913</v>
      </c>
      <c r="AB285" s="271">
        <v>-158774.447388</v>
      </c>
      <c r="AC285" s="271">
        <v>-156642.15767399999</v>
      </c>
      <c r="AD285" s="271">
        <v>2132.2897140000132</v>
      </c>
      <c r="AF285" s="271">
        <v>-11297.863842720002</v>
      </c>
      <c r="AG285" s="402">
        <f>IF(ISERROR(VLOOKUP(B285,Acc_Cash!$A:$H,3,FALSE)),0,VLOOKUP(B285,Acc_Cash!$A:$H,3,FALSE))</f>
        <v>111000</v>
      </c>
      <c r="AH285" s="402">
        <f t="shared" si="43"/>
        <v>-45642.157673999987</v>
      </c>
      <c r="AI285" s="402">
        <f>AH285-(IF(ISERROR(VLOOKUP(A285,'YTD Last'!$E$2:$Z$500,21,0)),0,VLOOKUP(A285,'YTD Last'!$E$2:$Z$500,21,0)))</f>
        <v>100473.662282</v>
      </c>
      <c r="AJ285" s="402">
        <f>AH285-IF(ISERROR(VLOOKUP(A285,'QTD Last'!$A$2:$AH$600,34,0)),0,VLOOKUP(A285,'QTD Last'!$A$2:$AH$600,34,0))</f>
        <v>2132.2897140000132</v>
      </c>
      <c r="AK285" s="402">
        <f>AH285-IF(ISERROR(VLOOKUP(A285,'MTD Last'!$A$2:$AH$600,34,0)),0,VLOOKUP(A285,'MTD Last'!$A$2:$AH$600,34,0))</f>
        <v>2132.2897140000132</v>
      </c>
      <c r="AL285" s="402">
        <f t="shared" si="44"/>
        <v>2132.2897140000132</v>
      </c>
      <c r="AM285" s="403" t="str">
        <f ca="1">ROUND((L285-Control!$C$3)/365,0)&amp;" Year"</f>
        <v>-11 Year</v>
      </c>
      <c r="AN285" s="45" t="str">
        <f t="shared" si="45"/>
        <v>Code</v>
      </c>
      <c r="AO285" s="45">
        <f t="shared" si="46"/>
        <v>15</v>
      </c>
      <c r="AP285" s="45">
        <f t="shared" si="47"/>
        <v>15</v>
      </c>
      <c r="AQ285" s="402">
        <f>AH285-(IF(ISERROR(VLOOKUP(A285,'WTD Last'!$A$1:$AQ$605,34,0)),0,VLOOKUP(A285,'WTD Last'!$A$1:$AQ$605,34,0)))</f>
        <v>8564.6196340000024</v>
      </c>
      <c r="AR285" s="563">
        <f>R285-(IF(ISERROR(VLOOKUP(A285,'WTD Last'!$A$1:$AQ$605,18,0)),0,VLOOKUP(A285,'WTD Last'!$A$1:$AQ$605,18,0)))</f>
        <v>-9.2505449999999882</v>
      </c>
      <c r="AS285" s="402">
        <f>O285-(IF(ISERROR(VLOOKUP(A285,'WTD Last'!$A$1:$AQ$605,15,0)),0,VLOOKUP(A285,'WTD Last'!$A$1:$AQ$605,15,0)))</f>
        <v>6.440042999999946</v>
      </c>
      <c r="AT285" s="402">
        <f t="shared" si="48"/>
        <v>300.00000000000006</v>
      </c>
      <c r="AU285" s="564">
        <v>1305</v>
      </c>
      <c r="AV285" s="564">
        <v>70600</v>
      </c>
      <c r="AW285" s="77"/>
      <c r="AX285" s="271"/>
    </row>
    <row r="286" spans="1:50">
      <c r="A286" s="77">
        <v>1326</v>
      </c>
      <c r="B286" s="77">
        <v>486</v>
      </c>
      <c r="C286" s="77" t="s">
        <v>27</v>
      </c>
      <c r="D286" s="77" t="s">
        <v>28</v>
      </c>
      <c r="E286" s="77" t="s">
        <v>345</v>
      </c>
      <c r="F286" s="77" t="s">
        <v>199</v>
      </c>
      <c r="G286" s="77" t="s">
        <v>476</v>
      </c>
      <c r="H286" s="77" t="s">
        <v>482</v>
      </c>
      <c r="I286" s="77" t="s">
        <v>405</v>
      </c>
      <c r="J286" s="454" t="s">
        <v>479</v>
      </c>
      <c r="K286" s="410">
        <v>36896</v>
      </c>
      <c r="L286" s="410">
        <v>38722</v>
      </c>
      <c r="M286" s="77" t="s">
        <v>30</v>
      </c>
      <c r="N286" s="271">
        <v>-10000000</v>
      </c>
      <c r="O286" s="271">
        <v>4084.3707010000003</v>
      </c>
      <c r="P286" s="411">
        <v>0.65</v>
      </c>
      <c r="Q286" s="271">
        <v>57.444164000000001</v>
      </c>
      <c r="R286" s="271">
        <v>52.769271000000003</v>
      </c>
      <c r="S286" s="411">
        <v>-4.8156670164841699</v>
      </c>
      <c r="T286" s="271">
        <v>-19668.969267900029</v>
      </c>
      <c r="U286" s="271">
        <v>-795.73059600000011</v>
      </c>
      <c r="V286" s="271">
        <v>0</v>
      </c>
      <c r="W286" s="271">
        <v>-20464.69986390003</v>
      </c>
      <c r="X286" s="271">
        <v>-47366.539978000001</v>
      </c>
      <c r="Y286" s="271">
        <v>-67173.485000999994</v>
      </c>
      <c r="Z286" s="271">
        <v>-19806.945022999993</v>
      </c>
      <c r="AA286" s="271">
        <v>657.75484090003738</v>
      </c>
      <c r="AB286" s="271">
        <v>-47366.539978000001</v>
      </c>
      <c r="AC286" s="271">
        <v>-67173.485000999994</v>
      </c>
      <c r="AD286" s="271">
        <v>-19806.945022999993</v>
      </c>
      <c r="AF286" s="271">
        <v>30234.554114152503</v>
      </c>
      <c r="AG286" s="402">
        <f>IF(ISERROR(VLOOKUP(B286,Acc_Cash!$A:$H,3,FALSE)),0,VLOOKUP(B286,Acc_Cash!$A:$H,3,FALSE))</f>
        <v>0</v>
      </c>
      <c r="AH286" s="402">
        <f t="shared" si="43"/>
        <v>-67173.485000999994</v>
      </c>
      <c r="AI286" s="402">
        <f>AH286-(IF(ISERROR(VLOOKUP(A286,'YTD Last'!$E$2:$Z$383,21,0)),0,VLOOKUP(A286,'YTD Last'!$E$2:$Z$383,21,0)))</f>
        <v>-77668.078323999987</v>
      </c>
      <c r="AJ286" s="402">
        <f>AH286-IF(ISERROR(VLOOKUP(A286,'QTD Last'!$A$2:$AH$600,34,0)),0,VLOOKUP(A286,'QTD Last'!$A$2:$AH$600,34,0))</f>
        <v>-19806.945022999993</v>
      </c>
      <c r="AK286" s="402">
        <f>AH286-IF(ISERROR(VLOOKUP(A286,'MTD Last'!$A$2:$AH$600,34,0)),0,VLOOKUP(A286,'MTD Last'!$A$2:$AH$600,34,0))</f>
        <v>-19806.945022999993</v>
      </c>
      <c r="AL286" s="402">
        <f t="shared" si="44"/>
        <v>-19806.945022999993</v>
      </c>
      <c r="AM286" s="403" t="str">
        <f ca="1">ROUND((L286-Control!$C$3)/365,0)&amp;" Year"</f>
        <v>-9 Year</v>
      </c>
      <c r="AN286" s="45">
        <f t="shared" si="45"/>
        <v>7</v>
      </c>
      <c r="AO286" s="45" t="str">
        <f t="shared" si="46"/>
        <v>Code</v>
      </c>
      <c r="AP286" s="45">
        <f t="shared" si="47"/>
        <v>7</v>
      </c>
      <c r="AQ286" s="402">
        <f>AH286-(IF(ISERROR(VLOOKUP(A286,'WTD Last'!$A$1:$AQ$605,34,0)),0,VLOOKUP(A286,'WTD Last'!$A$1:$AQ$605,34,0)))</f>
        <v>-30895.929456999991</v>
      </c>
      <c r="AR286" s="563">
        <f>R286-(IF(ISERROR(VLOOKUP(A286,'WTD Last'!$A$1:$AQ$605,18,0)),0,VLOOKUP(A286,'WTD Last'!$A$1:$AQ$605,18,0)))</f>
        <v>-7.0686159999999987</v>
      </c>
      <c r="AS286" s="402">
        <f>O286-(IF(ISERROR(VLOOKUP(A286,'WTD Last'!$A$1:$AQ$605,15,0)),0,VLOOKUP(A286,'WTD Last'!$A$1:$AQ$605,15,0)))</f>
        <v>-37.627230999999938</v>
      </c>
      <c r="AT286" s="402">
        <f t="shared" si="48"/>
        <v>-180.55555555555557</v>
      </c>
      <c r="AV286" s="564">
        <v>70956</v>
      </c>
      <c r="AW286" s="77"/>
      <c r="AX286" s="271"/>
    </row>
    <row r="287" spans="1:50">
      <c r="A287" s="77">
        <v>1516</v>
      </c>
      <c r="B287" s="77">
        <v>566</v>
      </c>
      <c r="C287" s="77" t="s">
        <v>27</v>
      </c>
      <c r="D287" s="77" t="s">
        <v>301</v>
      </c>
      <c r="E287" s="77" t="s">
        <v>345</v>
      </c>
      <c r="F287" s="77" t="s">
        <v>199</v>
      </c>
      <c r="G287" s="77" t="s">
        <v>476</v>
      </c>
      <c r="H287" s="77" t="s">
        <v>482</v>
      </c>
      <c r="I287" s="77" t="s">
        <v>405</v>
      </c>
      <c r="J287" s="454" t="s">
        <v>486</v>
      </c>
      <c r="K287" s="410">
        <v>36896</v>
      </c>
      <c r="L287" s="410">
        <v>38722</v>
      </c>
      <c r="M287" s="77" t="s">
        <v>30</v>
      </c>
      <c r="N287" s="271">
        <v>10000000</v>
      </c>
      <c r="O287" s="271">
        <v>-4084.3707010000003</v>
      </c>
      <c r="P287" s="411">
        <v>0.65</v>
      </c>
      <c r="Q287" s="271">
        <v>57.444164000000001</v>
      </c>
      <c r="R287" s="271">
        <v>52.769271000000003</v>
      </c>
      <c r="S287" s="411">
        <v>-4.8156670164841699</v>
      </c>
      <c r="T287" s="271">
        <v>19668.969267900029</v>
      </c>
      <c r="U287" s="271">
        <v>795.73059600000011</v>
      </c>
      <c r="V287" s="271">
        <v>0</v>
      </c>
      <c r="W287" s="271">
        <v>20464.69986390003</v>
      </c>
      <c r="X287" s="271">
        <v>47366.539978000001</v>
      </c>
      <c r="Y287" s="271">
        <v>67173.485000999994</v>
      </c>
      <c r="Z287" s="271">
        <v>19806.945022999993</v>
      </c>
      <c r="AA287" s="271">
        <v>-657.75484090003738</v>
      </c>
      <c r="AB287" s="271">
        <v>47366.539978000001</v>
      </c>
      <c r="AC287" s="271">
        <v>67173.485000999994</v>
      </c>
      <c r="AD287" s="271">
        <v>19806.945022999993</v>
      </c>
      <c r="AF287" s="271">
        <v>-30234.554114152503</v>
      </c>
      <c r="AG287" s="402">
        <f>IF(ISERROR(VLOOKUP(B287,Acc_Cash!$A:$H,3,FALSE)),0,VLOOKUP(B287,Acc_Cash!$A:$H,3,FALSE))</f>
        <v>0</v>
      </c>
      <c r="AH287" s="402">
        <f t="shared" si="43"/>
        <v>67173.485000999994</v>
      </c>
      <c r="AI287" s="402">
        <f>AH287-(IF(ISERROR(VLOOKUP(A287,'YTD Last'!$E$2:$Z$500,21,0)),0,VLOOKUP(A287,'YTD Last'!$E$2:$Z$500,21,0)))</f>
        <v>77668.078323999987</v>
      </c>
      <c r="AJ287" s="402">
        <f>AH287-IF(ISERROR(VLOOKUP(A287,'QTD Last'!$A$2:$AH$600,34,0)),0,VLOOKUP(A287,'QTD Last'!$A$2:$AH$600,34,0))</f>
        <v>19806.945022999993</v>
      </c>
      <c r="AK287" s="402">
        <f>AH287-IF(ISERROR(VLOOKUP(A287,'MTD Last'!$A$2:$AH$600,34,0)),0,VLOOKUP(A287,'MTD Last'!$A$2:$AH$600,34,0))</f>
        <v>19806.945022999993</v>
      </c>
      <c r="AL287" s="402">
        <f t="shared" si="44"/>
        <v>19806.945022999993</v>
      </c>
      <c r="AM287" s="403" t="str">
        <f ca="1">ROUND((L287-Control!$C$3)/365,0)&amp;" Year"</f>
        <v>-9 Year</v>
      </c>
      <c r="AN287" s="45">
        <f t="shared" si="45"/>
        <v>7</v>
      </c>
      <c r="AO287" s="45" t="str">
        <f t="shared" si="46"/>
        <v>Code</v>
      </c>
      <c r="AP287" s="45">
        <f t="shared" si="47"/>
        <v>7</v>
      </c>
      <c r="AQ287" s="402">
        <f>AH287-(IF(ISERROR(VLOOKUP(A287,'WTD Last'!$A$1:$AQ$605,34,0)),0,VLOOKUP(A287,'WTD Last'!$A$1:$AQ$605,34,0)))</f>
        <v>30895.929456999991</v>
      </c>
      <c r="AR287" s="563">
        <f>R287-(IF(ISERROR(VLOOKUP(A287,'WTD Last'!$A$1:$AQ$605,18,0)),0,VLOOKUP(A287,'WTD Last'!$A$1:$AQ$605,18,0)))</f>
        <v>-7.0686159999999987</v>
      </c>
      <c r="AS287" s="402">
        <f>O287-(IF(ISERROR(VLOOKUP(A287,'WTD Last'!$A$1:$AQ$605,15,0)),0,VLOOKUP(A287,'WTD Last'!$A$1:$AQ$605,15,0)))</f>
        <v>37.627230999999938</v>
      </c>
      <c r="AT287" s="402">
        <f t="shared" si="48"/>
        <v>180.55555555555557</v>
      </c>
      <c r="AV287" s="564">
        <v>70956</v>
      </c>
      <c r="AW287" s="77"/>
      <c r="AX287" s="271"/>
    </row>
    <row r="288" spans="1:50">
      <c r="A288" s="77">
        <v>1603</v>
      </c>
      <c r="B288" s="77">
        <v>657</v>
      </c>
      <c r="C288" s="77" t="s">
        <v>27</v>
      </c>
      <c r="D288" s="77" t="s">
        <v>28</v>
      </c>
      <c r="E288" s="77" t="s">
        <v>345</v>
      </c>
      <c r="F288" s="77" t="s">
        <v>199</v>
      </c>
      <c r="G288" s="77" t="s">
        <v>476</v>
      </c>
      <c r="H288" s="77" t="s">
        <v>482</v>
      </c>
      <c r="I288" s="77" t="s">
        <v>97</v>
      </c>
      <c r="J288" s="454" t="s">
        <v>479</v>
      </c>
      <c r="K288" s="410">
        <v>36902</v>
      </c>
      <c r="L288" s="410">
        <v>38728</v>
      </c>
      <c r="M288" s="77" t="s">
        <v>30</v>
      </c>
      <c r="N288" s="271">
        <v>10000000</v>
      </c>
      <c r="O288" s="271">
        <v>-4122.5774609999999</v>
      </c>
      <c r="P288" s="411">
        <v>0.8</v>
      </c>
      <c r="Q288" s="271">
        <v>57.587659000000002</v>
      </c>
      <c r="R288" s="271">
        <v>52.902256000000001</v>
      </c>
      <c r="S288" s="411">
        <v>-4.8120874497729709</v>
      </c>
      <c r="T288" s="271">
        <v>19838.203260795017</v>
      </c>
      <c r="U288" s="271">
        <v>831.55770600000005</v>
      </c>
      <c r="V288" s="271">
        <v>0</v>
      </c>
      <c r="W288" s="271">
        <v>20669.760966795016</v>
      </c>
      <c r="X288" s="271">
        <v>111875.91796599999</v>
      </c>
      <c r="Y288" s="271">
        <v>131998.943696</v>
      </c>
      <c r="Z288" s="271">
        <v>20123.025730000008</v>
      </c>
      <c r="AA288" s="271">
        <v>-546.73523679500795</v>
      </c>
      <c r="AB288" s="271">
        <v>111875.91796599999</v>
      </c>
      <c r="AC288" s="271">
        <v>131998.943696</v>
      </c>
      <c r="AD288" s="271">
        <v>20123.025730000008</v>
      </c>
      <c r="AF288" s="271">
        <v>-30517.3796550525</v>
      </c>
      <c r="AG288" s="402">
        <f>IF(ISERROR(VLOOKUP(B288,Acc_Cash!$A:$H,3,FALSE)),0,VLOOKUP(B288,Acc_Cash!$A:$H,3,FALSE))</f>
        <v>0</v>
      </c>
      <c r="AH288" s="402">
        <f t="shared" si="43"/>
        <v>131998.943696</v>
      </c>
      <c r="AI288" s="402">
        <f>AH288-(IF(ISERROR(VLOOKUP(A288,'YTD Last'!$E$2:$Z$500,21,0)),0,VLOOKUP(A288,'YTD Last'!$E$2:$Z$500,21,0)))</f>
        <v>131998.943696</v>
      </c>
      <c r="AJ288" s="402">
        <f>AH288-IF(ISERROR(VLOOKUP(A288,'QTD Last'!$A$2:$AH$600,34,0)),0,VLOOKUP(A288,'QTD Last'!$A$2:$AH$600,34,0))</f>
        <v>20123.025730000008</v>
      </c>
      <c r="AK288" s="402">
        <f>AH288-IF(ISERROR(VLOOKUP(A288,'MTD Last'!$A$2:$AH$600,34,0)),0,VLOOKUP(A288,'MTD Last'!$A$2:$AH$600,34,0))</f>
        <v>20123.025730000008</v>
      </c>
      <c r="AL288" s="402">
        <f t="shared" si="44"/>
        <v>20123.025730000008</v>
      </c>
      <c r="AM288" s="403" t="str">
        <f ca="1">ROUND((L288-Control!$C$3)/365,0)&amp;" Year"</f>
        <v>-9 Year</v>
      </c>
      <c r="AN288" s="45">
        <f t="shared" si="45"/>
        <v>7</v>
      </c>
      <c r="AO288" s="45" t="str">
        <f t="shared" si="46"/>
        <v>Code</v>
      </c>
      <c r="AP288" s="45">
        <f t="shared" si="47"/>
        <v>7</v>
      </c>
      <c r="AQ288" s="402">
        <f>AH288-(IF(ISERROR(VLOOKUP(A288,'WTD Last'!$A$1:$AQ$605,34,0)),0,VLOOKUP(A288,'WTD Last'!$A$1:$AQ$605,34,0)))</f>
        <v>31099.256164999999</v>
      </c>
      <c r="AR288" s="563">
        <f>R288-(IF(ISERROR(VLOOKUP(A288,'WTD Last'!$A$1:$AQ$605,18,0)),0,VLOOKUP(A288,'WTD Last'!$A$1:$AQ$605,18,0)))</f>
        <v>-7.0789529999999985</v>
      </c>
      <c r="AS288" s="402">
        <f>O288-(IF(ISERROR(VLOOKUP(A288,'WTD Last'!$A$1:$AQ$605,15,0)),0,VLOOKUP(A288,'WTD Last'!$A$1:$AQ$605,15,0)))</f>
        <v>38.154766999999993</v>
      </c>
      <c r="AT288" s="402">
        <f t="shared" si="48"/>
        <v>222.22222222222223</v>
      </c>
      <c r="AU288" s="564">
        <v>122</v>
      </c>
      <c r="AV288" s="564">
        <v>70956</v>
      </c>
      <c r="AW288" s="77"/>
      <c r="AX288" s="271"/>
    </row>
    <row r="289" spans="1:50">
      <c r="A289" s="77">
        <v>159</v>
      </c>
      <c r="B289" s="77">
        <v>212</v>
      </c>
      <c r="C289" s="77" t="s">
        <v>27</v>
      </c>
      <c r="D289" s="77" t="s">
        <v>28</v>
      </c>
      <c r="E289" s="77" t="s">
        <v>31</v>
      </c>
      <c r="F289" s="77" t="s">
        <v>200</v>
      </c>
      <c r="G289" s="77" t="s">
        <v>474</v>
      </c>
      <c r="H289" s="77" t="s">
        <v>468</v>
      </c>
      <c r="I289" s="77" t="s">
        <v>97</v>
      </c>
      <c r="J289" s="454" t="s">
        <v>470</v>
      </c>
      <c r="K289" s="410">
        <v>36795</v>
      </c>
      <c r="L289" s="410">
        <v>38621</v>
      </c>
      <c r="M289" s="77" t="s">
        <v>30</v>
      </c>
      <c r="N289" s="271">
        <v>-10000000</v>
      </c>
      <c r="O289" s="271">
        <v>3837.315376</v>
      </c>
      <c r="P289" s="411">
        <v>0.52</v>
      </c>
      <c r="Q289" s="271">
        <v>79.450416000000004</v>
      </c>
      <c r="R289" s="271">
        <v>74.402298000000002</v>
      </c>
      <c r="S289" s="411">
        <v>-5.0982540868311501</v>
      </c>
      <c r="T289" s="271">
        <v>-19563.60879815201</v>
      </c>
      <c r="U289" s="271">
        <v>-909.19518900000003</v>
      </c>
      <c r="V289" s="271">
        <v>0</v>
      </c>
      <c r="W289" s="271">
        <v>-20472.803987152009</v>
      </c>
      <c r="X289" s="271">
        <v>106912.51414</v>
      </c>
      <c r="Y289" s="271">
        <v>87142.659935999996</v>
      </c>
      <c r="Z289" s="271">
        <v>-19769.854204000003</v>
      </c>
      <c r="AA289" s="271">
        <v>702.94978315200569</v>
      </c>
      <c r="AB289" s="271">
        <v>106912.51414</v>
      </c>
      <c r="AC289" s="271">
        <v>87142.659935999996</v>
      </c>
      <c r="AD289" s="271">
        <v>-19769.854204000003</v>
      </c>
      <c r="AF289" s="271">
        <v>22093.34327732</v>
      </c>
      <c r="AG289" s="402">
        <f>IF(ISERROR(VLOOKUP(B289,Acc_Cash!$A:$H,3,FALSE)),0,VLOOKUP(B289,Acc_Cash!$A:$H,3,FALSE))</f>
        <v>-26144.444444000001</v>
      </c>
      <c r="AH289" s="402">
        <f t="shared" si="43"/>
        <v>60998.215491999996</v>
      </c>
      <c r="AI289" s="402">
        <f>AH289-(IF(ISERROR(VLOOKUP(A289,'YTD Last'!$E$2:$Z$500,21,0)),0,VLOOKUP(A289,'YTD Last'!$E$2:$Z$500,21,0)))</f>
        <v>-83940.513950000022</v>
      </c>
      <c r="AJ289" s="402">
        <f>AH289-IF(ISERROR(VLOOKUP(A289,'QTD Last'!$A$2:$AH$600,34,0)),0,VLOOKUP(A289,'QTD Last'!$A$2:$AH$600,34,0))</f>
        <v>-19769.854203999996</v>
      </c>
      <c r="AK289" s="402">
        <f>AH289-IF(ISERROR(VLOOKUP(A289,'MTD Last'!$A$2:$AH$600,34,0)),0,VLOOKUP(A289,'MTD Last'!$A$2:$AH$600,34,0))</f>
        <v>-19769.854203999996</v>
      </c>
      <c r="AL289" s="402">
        <f t="shared" si="44"/>
        <v>-19769.854204000003</v>
      </c>
      <c r="AM289" s="403" t="str">
        <f ca="1">ROUND((L289-Control!$C$3)/365,0)&amp;" Year"</f>
        <v>-9 Year</v>
      </c>
      <c r="AN289" s="45">
        <f t="shared" si="45"/>
        <v>6</v>
      </c>
      <c r="AO289" s="45" t="str">
        <f t="shared" si="46"/>
        <v>Code</v>
      </c>
      <c r="AP289" s="45">
        <f t="shared" si="47"/>
        <v>6</v>
      </c>
      <c r="AQ289" s="402">
        <f>AH289-(IF(ISERROR(VLOOKUP(A289,'WTD Last'!$A$1:$AQ$605,34,0)),0,VLOOKUP(A289,'WTD Last'!$A$1:$AQ$605,34,0)))</f>
        <v>-35829.684524000004</v>
      </c>
      <c r="AR289" s="563">
        <f>R289-(IF(ISERROR(VLOOKUP(A289,'WTD Last'!$A$1:$AQ$605,18,0)),0,VLOOKUP(A289,'WTD Last'!$A$1:$AQ$605,18,0)))</f>
        <v>-8.6929619999999943</v>
      </c>
      <c r="AS289" s="402">
        <f>O289-(IF(ISERROR(VLOOKUP(A289,'WTD Last'!$A$1:$AQ$605,15,0)),0,VLOOKUP(A289,'WTD Last'!$A$1:$AQ$605,15,0)))</f>
        <v>-33.429723000000195</v>
      </c>
      <c r="AT289" s="402">
        <f t="shared" si="48"/>
        <v>-144.44444444444446</v>
      </c>
      <c r="AU289" s="564">
        <v>122</v>
      </c>
      <c r="AV289" s="564">
        <v>299</v>
      </c>
      <c r="AW289" s="77"/>
      <c r="AX289" s="271"/>
    </row>
    <row r="290" spans="1:50">
      <c r="A290" s="77">
        <v>221</v>
      </c>
      <c r="B290" s="77">
        <v>338</v>
      </c>
      <c r="C290" s="77" t="s">
        <v>27</v>
      </c>
      <c r="D290" s="77" t="s">
        <v>28</v>
      </c>
      <c r="E290" s="77" t="s">
        <v>31</v>
      </c>
      <c r="F290" s="77" t="s">
        <v>200</v>
      </c>
      <c r="G290" s="77" t="s">
        <v>474</v>
      </c>
      <c r="H290" s="77" t="s">
        <v>468</v>
      </c>
      <c r="I290" s="77" t="s">
        <v>259</v>
      </c>
      <c r="J290" s="454" t="s">
        <v>470</v>
      </c>
      <c r="K290" s="410">
        <v>36809</v>
      </c>
      <c r="L290" s="410">
        <v>38636</v>
      </c>
      <c r="M290" s="77" t="s">
        <v>30</v>
      </c>
      <c r="N290" s="271">
        <v>-10000000</v>
      </c>
      <c r="O290" s="271">
        <v>3866.7075110000001</v>
      </c>
      <c r="P290" s="411">
        <v>0.51</v>
      </c>
      <c r="Q290" s="271">
        <v>79.856329000000002</v>
      </c>
      <c r="R290" s="271">
        <v>74.807253000000003</v>
      </c>
      <c r="S290" s="411">
        <v>-5.0970879865573924</v>
      </c>
      <c r="T290" s="271">
        <v>-19708.948401849335</v>
      </c>
      <c r="U290" s="271">
        <v>-929.68738500000006</v>
      </c>
      <c r="V290" s="271">
        <v>0</v>
      </c>
      <c r="W290" s="271">
        <v>-20638.635786849336</v>
      </c>
      <c r="X290" s="271">
        <v>102868.428033</v>
      </c>
      <c r="Y290" s="271">
        <v>82963.349841000003</v>
      </c>
      <c r="Z290" s="271">
        <v>-19905.078192000001</v>
      </c>
      <c r="AA290" s="271">
        <v>733.55759484933515</v>
      </c>
      <c r="AB290" s="271">
        <v>102868.428033</v>
      </c>
      <c r="AC290" s="271">
        <v>82963.349841000003</v>
      </c>
      <c r="AD290" s="271">
        <v>-19905.078192000001</v>
      </c>
      <c r="AF290" s="271">
        <v>22262.568494582501</v>
      </c>
      <c r="AG290" s="402">
        <f>IF(ISERROR(VLOOKUP(B290,Acc_Cash!$A:$H,3,FALSE)),0,VLOOKUP(B290,Acc_Cash!$A:$H,3,FALSE))</f>
        <v>-13175</v>
      </c>
      <c r="AH290" s="402">
        <f t="shared" si="43"/>
        <v>69788.349841000003</v>
      </c>
      <c r="AI290" s="402">
        <f>AH290-(IF(ISERROR(VLOOKUP(A290,'YTD Last'!$E$2:$Z$500,21,0)),0,VLOOKUP(A290,'YTD Last'!$E$2:$Z$500,21,0)))</f>
        <v>-82615.899365000005</v>
      </c>
      <c r="AJ290" s="402">
        <f>AH290-IF(ISERROR(VLOOKUP(A290,'QTD Last'!$A$2:$AH$600,34,0)),0,VLOOKUP(A290,'QTD Last'!$A$2:$AH$600,34,0))</f>
        <v>-19905.078192000001</v>
      </c>
      <c r="AK290" s="402">
        <f>AH290-IF(ISERROR(VLOOKUP(A290,'MTD Last'!$A$2:$AH$600,34,0)),0,VLOOKUP(A290,'MTD Last'!$A$2:$AH$600,34,0))</f>
        <v>-19905.078192000001</v>
      </c>
      <c r="AL290" s="402">
        <f t="shared" si="44"/>
        <v>-19905.078192000001</v>
      </c>
      <c r="AM290" s="403" t="str">
        <f ca="1">ROUND((L290-Control!$C$3)/365,0)&amp;" Year"</f>
        <v>-9 Year</v>
      </c>
      <c r="AN290" s="45">
        <f t="shared" si="45"/>
        <v>6</v>
      </c>
      <c r="AO290" s="45" t="str">
        <f t="shared" si="46"/>
        <v>Code</v>
      </c>
      <c r="AP290" s="45">
        <f t="shared" si="47"/>
        <v>6</v>
      </c>
      <c r="AQ290" s="402">
        <f>AH290-(IF(ISERROR(VLOOKUP(A290,'WTD Last'!$A$1:$AQ$605,34,0)),0,VLOOKUP(A290,'WTD Last'!$A$1:$AQ$605,34,0)))</f>
        <v>-35280.074945999993</v>
      </c>
      <c r="AR290" s="563">
        <f>R290-(IF(ISERROR(VLOOKUP(A290,'WTD Last'!$A$1:$AQ$605,18,0)),0,VLOOKUP(A290,'WTD Last'!$A$1:$AQ$605,18,0)))</f>
        <v>-8.4931279999999987</v>
      </c>
      <c r="AS290" s="402">
        <f>O290-(IF(ISERROR(VLOOKUP(A290,'WTD Last'!$A$1:$AQ$605,15,0)),0,VLOOKUP(A290,'WTD Last'!$A$1:$AQ$605,15,0)))</f>
        <v>-33.984534000000167</v>
      </c>
      <c r="AT290" s="402">
        <f t="shared" si="48"/>
        <v>-141.66666666666669</v>
      </c>
      <c r="AU290" s="564">
        <v>81224</v>
      </c>
      <c r="AV290" s="564">
        <v>299</v>
      </c>
      <c r="AW290" s="77"/>
      <c r="AX290" s="271"/>
    </row>
    <row r="291" spans="1:50">
      <c r="A291" s="77">
        <v>223</v>
      </c>
      <c r="B291" s="77">
        <v>339</v>
      </c>
      <c r="C291" s="77" t="s">
        <v>27</v>
      </c>
      <c r="D291" s="77" t="s">
        <v>28</v>
      </c>
      <c r="E291" s="77" t="s">
        <v>31</v>
      </c>
      <c r="F291" s="77" t="s">
        <v>200</v>
      </c>
      <c r="G291" s="77" t="s">
        <v>474</v>
      </c>
      <c r="H291" s="77" t="s">
        <v>468</v>
      </c>
      <c r="I291" s="77" t="s">
        <v>71</v>
      </c>
      <c r="J291" s="454" t="s">
        <v>470</v>
      </c>
      <c r="K291" s="410">
        <v>36811</v>
      </c>
      <c r="L291" s="410">
        <v>38637</v>
      </c>
      <c r="M291" s="77" t="s">
        <v>30</v>
      </c>
      <c r="N291" s="271">
        <v>10000000</v>
      </c>
      <c r="O291" s="271">
        <v>-3877.2574929999996</v>
      </c>
      <c r="P291" s="411">
        <v>0.56999999999999995</v>
      </c>
      <c r="Q291" s="271">
        <v>79.884127000000007</v>
      </c>
      <c r="R291" s="271">
        <v>74.835087000000001</v>
      </c>
      <c r="S291" s="411">
        <v>-5.0971702017188596</v>
      </c>
      <c r="T291" s="271">
        <v>19763.041357710768</v>
      </c>
      <c r="U291" s="271">
        <v>943.64546400000006</v>
      </c>
      <c r="V291" s="271">
        <v>0</v>
      </c>
      <c r="W291" s="271">
        <v>20706.686821710769</v>
      </c>
      <c r="X291" s="271">
        <v>-78013.804386999996</v>
      </c>
      <c r="Y291" s="271">
        <v>-58014.174358999997</v>
      </c>
      <c r="Z291" s="271">
        <v>19999.630028</v>
      </c>
      <c r="AA291" s="271">
        <v>-707.05679371076985</v>
      </c>
      <c r="AB291" s="271">
        <v>-78013.804386999996</v>
      </c>
      <c r="AC291" s="271">
        <v>-58014.174358999997</v>
      </c>
      <c r="AD291" s="271">
        <v>19999.630028</v>
      </c>
      <c r="AF291" s="271">
        <v>-22323.3100159475</v>
      </c>
      <c r="AG291" s="402">
        <f>IF(ISERROR(VLOOKUP(B291,Acc_Cash!$A:$H,3,FALSE)),0,VLOOKUP(B291,Acc_Cash!$A:$H,3,FALSE))</f>
        <v>14566.666667</v>
      </c>
      <c r="AH291" s="402">
        <f t="shared" si="43"/>
        <v>-43447.507691999999</v>
      </c>
      <c r="AI291" s="402">
        <f>AH291-(IF(ISERROR(VLOOKUP(A291,'YTD Last'!$E$2:$Z$500,21,0)),0,VLOOKUP(A291,'YTD Last'!$E$2:$Z$500,21,0)))</f>
        <v>84089.638982999997</v>
      </c>
      <c r="AJ291" s="402">
        <f>AH291-IF(ISERROR(VLOOKUP(A291,'QTD Last'!$A$2:$AH$600,34,0)),0,VLOOKUP(A291,'QTD Last'!$A$2:$AH$600,34,0))</f>
        <v>19999.630028</v>
      </c>
      <c r="AK291" s="402">
        <f>AH291-IF(ISERROR(VLOOKUP(A291,'MTD Last'!$A$2:$AH$600,34,0)),0,VLOOKUP(A291,'MTD Last'!$A$2:$AH$600,34,0))</f>
        <v>19999.630028</v>
      </c>
      <c r="AL291" s="402">
        <f t="shared" si="44"/>
        <v>19999.630028</v>
      </c>
      <c r="AM291" s="403" t="str">
        <f ca="1">ROUND((L291-Control!$C$3)/365,0)&amp;" Year"</f>
        <v>-9 Year</v>
      </c>
      <c r="AN291" s="45">
        <f t="shared" si="45"/>
        <v>6</v>
      </c>
      <c r="AO291" s="45" t="str">
        <f t="shared" si="46"/>
        <v>Code</v>
      </c>
      <c r="AP291" s="45">
        <f t="shared" si="47"/>
        <v>6</v>
      </c>
      <c r="AQ291" s="402">
        <f>AH291-(IF(ISERROR(VLOOKUP(A291,'WTD Last'!$A$1:$AQ$605,34,0)),0,VLOOKUP(A291,'WTD Last'!$A$1:$AQ$605,34,0)))</f>
        <v>35309.182584000009</v>
      </c>
      <c r="AR291" s="563">
        <f>R291-(IF(ISERROR(VLOOKUP(A291,'WTD Last'!$A$1:$AQ$605,18,0)),0,VLOOKUP(A291,'WTD Last'!$A$1:$AQ$605,18,0)))</f>
        <v>-8.479015000000004</v>
      </c>
      <c r="AS291" s="402">
        <f>O291-(IF(ISERROR(VLOOKUP(A291,'WTD Last'!$A$1:$AQ$605,15,0)),0,VLOOKUP(A291,'WTD Last'!$A$1:$AQ$605,15,0)))</f>
        <v>34.119064000000435</v>
      </c>
      <c r="AT291" s="402">
        <f t="shared" ref="AT291:AT322" si="49">N291*(P291/100)/360</f>
        <v>158.33333333333331</v>
      </c>
      <c r="AU291" s="564">
        <v>82003</v>
      </c>
      <c r="AV291" s="564">
        <v>299</v>
      </c>
      <c r="AW291" s="77"/>
      <c r="AX291" s="271"/>
    </row>
    <row r="292" spans="1:50">
      <c r="A292" s="77">
        <v>226</v>
      </c>
      <c r="B292" s="77">
        <v>342</v>
      </c>
      <c r="C292" s="77" t="s">
        <v>27</v>
      </c>
      <c r="D292" s="77" t="s">
        <v>28</v>
      </c>
      <c r="E292" s="77" t="s">
        <v>31</v>
      </c>
      <c r="F292" s="77" t="s">
        <v>200</v>
      </c>
      <c r="G292" s="77" t="s">
        <v>474</v>
      </c>
      <c r="H292" s="77" t="s">
        <v>468</v>
      </c>
      <c r="I292" s="77" t="s">
        <v>265</v>
      </c>
      <c r="J292" s="454" t="s">
        <v>470</v>
      </c>
      <c r="K292" s="410">
        <v>36812</v>
      </c>
      <c r="L292" s="410">
        <v>38638</v>
      </c>
      <c r="M292" s="77" t="s">
        <v>30</v>
      </c>
      <c r="N292" s="271">
        <v>10000000</v>
      </c>
      <c r="O292" s="271">
        <v>-3882.1516549999997</v>
      </c>
      <c r="P292" s="411">
        <v>0.59</v>
      </c>
      <c r="Q292" s="271">
        <v>79.911704999999998</v>
      </c>
      <c r="R292" s="271">
        <v>74.862752</v>
      </c>
      <c r="S292" s="411">
        <v>-5.0971960185609202</v>
      </c>
      <c r="T292" s="271">
        <v>19788.087959315686</v>
      </c>
      <c r="U292" s="271">
        <v>948.12807899999996</v>
      </c>
      <c r="V292" s="271">
        <v>0</v>
      </c>
      <c r="W292" s="271">
        <v>20736.216038315684</v>
      </c>
      <c r="X292" s="271">
        <v>-70432.455067999996</v>
      </c>
      <c r="Y292" s="271">
        <v>-50395.275031999998</v>
      </c>
      <c r="Z292" s="271">
        <v>20037.180035999998</v>
      </c>
      <c r="AA292" s="271">
        <v>-699.03600231568635</v>
      </c>
      <c r="AB292" s="271">
        <v>-70432.455067999996</v>
      </c>
      <c r="AC292" s="271">
        <v>-50395.275031999998</v>
      </c>
      <c r="AD292" s="271">
        <v>20037.180035999998</v>
      </c>
      <c r="AF292" s="271">
        <v>-22351.4881536625</v>
      </c>
      <c r="AG292" s="402">
        <f>IF(ISERROR(VLOOKUP(B292,Acc_Cash!$A:$H,3,FALSE)),0,VLOOKUP(B292,Acc_Cash!$A:$H,3,FALSE))</f>
        <v>15569.444444000001</v>
      </c>
      <c r="AH292" s="402">
        <f t="shared" si="43"/>
        <v>-34825.830587999997</v>
      </c>
      <c r="AI292" s="402">
        <f>AH292-(IF(ISERROR(VLOOKUP(A292,'YTD Last'!$E$2:$Z$500,21,0)),0,VLOOKUP(A292,'YTD Last'!$E$2:$Z$500,21,0)))</f>
        <v>84431.411158000003</v>
      </c>
      <c r="AJ292" s="402">
        <f>AH292-IF(ISERROR(VLOOKUP(A292,'QTD Last'!$A$2:$AH$600,34,0)),0,VLOOKUP(A292,'QTD Last'!$A$2:$AH$600,34,0))</f>
        <v>20037.180035999998</v>
      </c>
      <c r="AK292" s="402">
        <f>AH292-IF(ISERROR(VLOOKUP(A292,'MTD Last'!$A$2:$AH$600,34,0)),0,VLOOKUP(A292,'MTD Last'!$A$2:$AH$600,34,0))</f>
        <v>20037.180035999998</v>
      </c>
      <c r="AL292" s="402">
        <f t="shared" si="44"/>
        <v>20037.180035999998</v>
      </c>
      <c r="AM292" s="403" t="str">
        <f ca="1">ROUND((L292-Control!$C$3)/365,0)&amp;" Year"</f>
        <v>-9 Year</v>
      </c>
      <c r="AN292" s="45">
        <f t="shared" si="45"/>
        <v>6</v>
      </c>
      <c r="AO292" s="45" t="str">
        <f t="shared" si="46"/>
        <v>Code</v>
      </c>
      <c r="AP292" s="45">
        <f t="shared" si="47"/>
        <v>6</v>
      </c>
      <c r="AQ292" s="402">
        <f>AH292-(IF(ISERROR(VLOOKUP(A292,'WTD Last'!$A$1:$AQ$605,34,0)),0,VLOOKUP(A292,'WTD Last'!$A$1:$AQ$605,34,0)))</f>
        <v>35291.994068000015</v>
      </c>
      <c r="AR292" s="563">
        <f>R292-(IF(ISERROR(VLOOKUP(A292,'WTD Last'!$A$1:$AQ$605,18,0)),0,VLOOKUP(A292,'WTD Last'!$A$1:$AQ$605,18,0)))</f>
        <v>-8.4646070000000009</v>
      </c>
      <c r="AS292" s="402">
        <f>O292-(IF(ISERROR(VLOOKUP(A292,'WTD Last'!$A$1:$AQ$605,15,0)),0,VLOOKUP(A292,'WTD Last'!$A$1:$AQ$605,15,0)))</f>
        <v>34.182254000000285</v>
      </c>
      <c r="AT292" s="402">
        <f t="shared" si="49"/>
        <v>163.88888888888889</v>
      </c>
      <c r="AU292" s="564">
        <v>86945</v>
      </c>
      <c r="AV292" s="564">
        <v>299</v>
      </c>
      <c r="AW292" s="77"/>
      <c r="AX292" s="271"/>
    </row>
    <row r="293" spans="1:50">
      <c r="A293" s="77">
        <v>1328</v>
      </c>
      <c r="B293" s="77">
        <v>488</v>
      </c>
      <c r="C293" s="77" t="s">
        <v>27</v>
      </c>
      <c r="D293" s="77" t="s">
        <v>28</v>
      </c>
      <c r="E293" s="77" t="s">
        <v>31</v>
      </c>
      <c r="F293" s="77" t="s">
        <v>200</v>
      </c>
      <c r="G293" s="77" t="s">
        <v>474</v>
      </c>
      <c r="H293" s="77" t="s">
        <v>468</v>
      </c>
      <c r="I293" s="77" t="s">
        <v>405</v>
      </c>
      <c r="J293" s="454" t="s">
        <v>480</v>
      </c>
      <c r="K293" s="410">
        <v>36896</v>
      </c>
      <c r="L293" s="410">
        <v>38722</v>
      </c>
      <c r="M293" s="77" t="s">
        <v>30</v>
      </c>
      <c r="N293" s="271">
        <v>-10000000</v>
      </c>
      <c r="O293" s="271">
        <v>4086.3558040000003</v>
      </c>
      <c r="P293" s="411">
        <v>0.8</v>
      </c>
      <c r="Q293" s="271">
        <v>82.18083</v>
      </c>
      <c r="R293" s="271">
        <v>77.134269000000003</v>
      </c>
      <c r="S293" s="411">
        <v>-5.0946149766946576</v>
      </c>
      <c r="T293" s="271">
        <v>-20818.409479161539</v>
      </c>
      <c r="U293" s="271">
        <v>-1026.1954020000001</v>
      </c>
      <c r="V293" s="271">
        <v>0</v>
      </c>
      <c r="W293" s="271">
        <v>-21844.60488116154</v>
      </c>
      <c r="X293" s="271">
        <v>-10517.385435</v>
      </c>
      <c r="Y293" s="271">
        <v>-31670.929194</v>
      </c>
      <c r="Z293" s="271">
        <v>-21153.543759</v>
      </c>
      <c r="AA293" s="271">
        <v>691.06112216153997</v>
      </c>
      <c r="AB293" s="271">
        <v>-10517.385435</v>
      </c>
      <c r="AC293" s="271">
        <v>-31670.929194</v>
      </c>
      <c r="AD293" s="271">
        <v>-21153.543759</v>
      </c>
      <c r="AF293" s="271">
        <v>23527.193541529999</v>
      </c>
      <c r="AG293" s="402">
        <f>IF(ISERROR(VLOOKUP(B293,Acc_Cash!$A:$H,3,FALSE)),0,VLOOKUP(B293,Acc_Cash!$A:$H,3,FALSE))</f>
        <v>0</v>
      </c>
      <c r="AH293" s="402">
        <f t="shared" si="43"/>
        <v>-31670.929194</v>
      </c>
      <c r="AI293" s="402">
        <f>AH293-(IF(ISERROR(VLOOKUP(A293,'YTD Last'!$E$2:$Z$500,21,0)),0,VLOOKUP(A293,'YTD Last'!$E$2:$Z$500,21,0)))</f>
        <v>-83148.213917000001</v>
      </c>
      <c r="AJ293" s="402">
        <f>AH293-IF(ISERROR(VLOOKUP(A293,'QTD Last'!$A$2:$AH$600,34,0)),0,VLOOKUP(A293,'QTD Last'!$A$2:$AH$600,34,0))</f>
        <v>-21153.543759</v>
      </c>
      <c r="AK293" s="402">
        <f>AH293-IF(ISERROR(VLOOKUP(A293,'MTD Last'!$A$2:$AH$600,34,0)),0,VLOOKUP(A293,'MTD Last'!$A$2:$AH$600,34,0))</f>
        <v>-21153.543759</v>
      </c>
      <c r="AL293" s="402">
        <f t="shared" si="44"/>
        <v>-21153.543759</v>
      </c>
      <c r="AM293" s="403" t="str">
        <f ca="1">ROUND((L293-Control!$C$3)/365,0)&amp;" Year"</f>
        <v>-9 Year</v>
      </c>
      <c r="AN293" s="45">
        <f t="shared" si="45"/>
        <v>6</v>
      </c>
      <c r="AO293" s="45" t="str">
        <f t="shared" si="46"/>
        <v>Code</v>
      </c>
      <c r="AP293" s="45">
        <f t="shared" si="47"/>
        <v>6</v>
      </c>
      <c r="AQ293" s="402">
        <f>AH293-(IF(ISERROR(VLOOKUP(A293,'WTD Last'!$A$1:$AQ$605,34,0)),0,VLOOKUP(A293,'WTD Last'!$A$1:$AQ$605,34,0)))</f>
        <v>-32170.109536</v>
      </c>
      <c r="AR293" s="563">
        <f>R293-(IF(ISERROR(VLOOKUP(A293,'WTD Last'!$A$1:$AQ$605,18,0)),0,VLOOKUP(A293,'WTD Last'!$A$1:$AQ$605,18,0)))</f>
        <v>-7.30692599999999</v>
      </c>
      <c r="AS293" s="402">
        <f>O293-(IF(ISERROR(VLOOKUP(A293,'WTD Last'!$A$1:$AQ$605,15,0)),0,VLOOKUP(A293,'WTD Last'!$A$1:$AQ$605,15,0)))</f>
        <v>-37.665886999999657</v>
      </c>
      <c r="AT293" s="402">
        <f t="shared" si="49"/>
        <v>-222.22222222222223</v>
      </c>
      <c r="AV293" s="564">
        <v>299</v>
      </c>
      <c r="AW293" s="77"/>
      <c r="AX293" s="271"/>
    </row>
    <row r="294" spans="1:50">
      <c r="A294" s="77">
        <v>1561</v>
      </c>
      <c r="B294" s="77">
        <v>607</v>
      </c>
      <c r="C294" s="77" t="s">
        <v>27</v>
      </c>
      <c r="D294" s="77" t="s">
        <v>301</v>
      </c>
      <c r="E294" s="77" t="s">
        <v>31</v>
      </c>
      <c r="F294" s="77" t="s">
        <v>200</v>
      </c>
      <c r="G294" s="77" t="s">
        <v>474</v>
      </c>
      <c r="H294" s="77" t="s">
        <v>468</v>
      </c>
      <c r="I294" s="77" t="s">
        <v>405</v>
      </c>
      <c r="J294" s="454" t="s">
        <v>486</v>
      </c>
      <c r="K294" s="410">
        <v>36896</v>
      </c>
      <c r="L294" s="410">
        <v>38722</v>
      </c>
      <c r="M294" s="77" t="s">
        <v>30</v>
      </c>
      <c r="N294" s="271">
        <v>10000000</v>
      </c>
      <c r="O294" s="271">
        <v>-4086.3558040000003</v>
      </c>
      <c r="P294" s="411">
        <v>0.8</v>
      </c>
      <c r="Q294" s="271">
        <v>82.18083</v>
      </c>
      <c r="R294" s="271">
        <v>77.134269000000003</v>
      </c>
      <c r="S294" s="411">
        <v>-5.0946149766946576</v>
      </c>
      <c r="T294" s="271">
        <v>20818.409479161539</v>
      </c>
      <c r="U294" s="271">
        <v>1026.1954020000001</v>
      </c>
      <c r="V294" s="271">
        <v>0</v>
      </c>
      <c r="W294" s="271">
        <v>21844.60488116154</v>
      </c>
      <c r="X294" s="271">
        <v>10517.385435</v>
      </c>
      <c r="Y294" s="271">
        <v>31670.929194</v>
      </c>
      <c r="Z294" s="271">
        <v>21153.543759</v>
      </c>
      <c r="AA294" s="271">
        <v>-691.06112216153997</v>
      </c>
      <c r="AB294" s="271">
        <v>10517.385435</v>
      </c>
      <c r="AC294" s="271">
        <v>31670.929194</v>
      </c>
      <c r="AD294" s="271">
        <v>21153.543759</v>
      </c>
      <c r="AF294" s="271">
        <v>-23527.193541529999</v>
      </c>
      <c r="AG294" s="402">
        <f>IF(ISERROR(VLOOKUP(B294,Acc_Cash!$A:$H,3,FALSE)),0,VLOOKUP(B294,Acc_Cash!$A:$H,3,FALSE))</f>
        <v>0</v>
      </c>
      <c r="AH294" s="402">
        <f t="shared" si="43"/>
        <v>31670.929194</v>
      </c>
      <c r="AI294" s="402">
        <f>AH294-(IF(ISERROR(VLOOKUP(A294,'YTD Last'!$E$2:$Z$500,21,0)),0,VLOOKUP(A294,'YTD Last'!$E$2:$Z$500,21,0)))</f>
        <v>83148.213917000001</v>
      </c>
      <c r="AJ294" s="402">
        <f>AH294-IF(ISERROR(VLOOKUP(A294,'QTD Last'!$A$2:$AH$600,34,0)),0,VLOOKUP(A294,'QTD Last'!$A$2:$AH$600,34,0))</f>
        <v>21153.543759</v>
      </c>
      <c r="AK294" s="402">
        <f>AH294-IF(ISERROR(VLOOKUP(A294,'MTD Last'!$A$2:$AH$600,34,0)),0,VLOOKUP(A294,'MTD Last'!$A$2:$AH$600,34,0))</f>
        <v>21153.543759</v>
      </c>
      <c r="AL294" s="402">
        <f t="shared" si="44"/>
        <v>21153.543759</v>
      </c>
      <c r="AM294" s="403" t="str">
        <f ca="1">ROUND((L294-Control!$C$3)/365,0)&amp;" Year"</f>
        <v>-9 Year</v>
      </c>
      <c r="AN294" s="45">
        <f t="shared" si="45"/>
        <v>6</v>
      </c>
      <c r="AO294" s="45" t="str">
        <f t="shared" si="46"/>
        <v>Code</v>
      </c>
      <c r="AP294" s="45">
        <f t="shared" si="47"/>
        <v>6</v>
      </c>
      <c r="AQ294" s="402">
        <f>AH294-(IF(ISERROR(VLOOKUP(A294,'WTD Last'!$A$1:$AQ$605,34,0)),0,VLOOKUP(A294,'WTD Last'!$A$1:$AQ$605,34,0)))</f>
        <v>32170.109536</v>
      </c>
      <c r="AR294" s="563">
        <f>R294-(IF(ISERROR(VLOOKUP(A294,'WTD Last'!$A$1:$AQ$605,18,0)),0,VLOOKUP(A294,'WTD Last'!$A$1:$AQ$605,18,0)))</f>
        <v>-7.30692599999999</v>
      </c>
      <c r="AS294" s="402">
        <f>O294-(IF(ISERROR(VLOOKUP(A294,'WTD Last'!$A$1:$AQ$605,15,0)),0,VLOOKUP(A294,'WTD Last'!$A$1:$AQ$605,15,0)))</f>
        <v>37.665886999999657</v>
      </c>
      <c r="AT294" s="402">
        <f t="shared" si="49"/>
        <v>222.22222222222223</v>
      </c>
      <c r="AV294" s="564">
        <v>299</v>
      </c>
      <c r="AW294" s="77"/>
      <c r="AX294" s="271"/>
    </row>
    <row r="295" spans="1:50">
      <c r="A295" s="77">
        <v>1678</v>
      </c>
      <c r="B295" s="77">
        <v>886</v>
      </c>
      <c r="C295" s="77" t="s">
        <v>27</v>
      </c>
      <c r="D295" s="77" t="s">
        <v>28</v>
      </c>
      <c r="E295" s="77" t="s">
        <v>31</v>
      </c>
      <c r="F295" s="77" t="s">
        <v>200</v>
      </c>
      <c r="G295" s="77" t="s">
        <v>474</v>
      </c>
      <c r="H295" s="77" t="s">
        <v>468</v>
      </c>
      <c r="I295" s="77" t="s">
        <v>286</v>
      </c>
      <c r="J295" s="454" t="s">
        <v>470</v>
      </c>
      <c r="K295" s="410">
        <v>36963</v>
      </c>
      <c r="L295" s="410">
        <v>36969</v>
      </c>
      <c r="M295" s="77" t="s">
        <v>30</v>
      </c>
      <c r="N295" s="271">
        <v>0</v>
      </c>
      <c r="O295" s="271">
        <v>0</v>
      </c>
      <c r="P295" s="411">
        <v>0.74</v>
      </c>
      <c r="Q295" s="271">
        <v>0</v>
      </c>
      <c r="R295" s="271">
        <v>0</v>
      </c>
      <c r="T295" s="271">
        <v>0</v>
      </c>
      <c r="U295" s="271">
        <v>0</v>
      </c>
      <c r="V295" s="271">
        <v>0</v>
      </c>
      <c r="W295" s="271">
        <v>0</v>
      </c>
      <c r="X295" s="271">
        <v>0</v>
      </c>
      <c r="Y295" s="271">
        <v>0</v>
      </c>
      <c r="Z295" s="271">
        <v>0</v>
      </c>
      <c r="AA295" s="271">
        <v>0</v>
      </c>
      <c r="AB295" s="271">
        <v>0</v>
      </c>
      <c r="AC295" s="271">
        <v>0</v>
      </c>
      <c r="AD295" s="271">
        <v>0</v>
      </c>
      <c r="AF295" s="271">
        <v>0</v>
      </c>
      <c r="AG295" s="402">
        <f>IF(ISERROR(VLOOKUP(B295,Acc_Cash!$A:$H,3,FALSE)),0,VLOOKUP(B295,Acc_Cash!$A:$H,3,FALSE))</f>
        <v>-45499.996666999999</v>
      </c>
      <c r="AH295" s="402">
        <f t="shared" si="43"/>
        <v>-45499.996666999999</v>
      </c>
      <c r="AI295" s="402">
        <f>AH295-(IF(ISERROR(VLOOKUP(A295,'YTD Last'!$E$2:$Z$500,21,0)),0,VLOOKUP(A295,'YTD Last'!$E$2:$Z$500,21,0)))</f>
        <v>-45499.996666999999</v>
      </c>
      <c r="AJ295" s="402">
        <f>AH295-IF(ISERROR(VLOOKUP(A295,'QTD Last'!$A$2:$AH$600,34,0)),0,VLOOKUP(A295,'QTD Last'!$A$2:$AH$600,34,0))</f>
        <v>0</v>
      </c>
      <c r="AK295" s="402">
        <f>AH295-IF(ISERROR(VLOOKUP(A295,'MTD Last'!$A$2:$AH$600,34,0)),0,VLOOKUP(A295,'MTD Last'!$A$2:$AH$600,34,0))</f>
        <v>0</v>
      </c>
      <c r="AL295" s="402">
        <f t="shared" si="44"/>
        <v>0</v>
      </c>
      <c r="AM295" s="403" t="str">
        <f ca="1">ROUND((L295-Control!$C$3)/365,0)&amp;" Year"</f>
        <v>-13 Year</v>
      </c>
      <c r="AN295" s="45">
        <f t="shared" si="45"/>
        <v>6</v>
      </c>
      <c r="AO295" s="45" t="str">
        <f t="shared" si="46"/>
        <v>Code</v>
      </c>
      <c r="AP295" s="45">
        <f t="shared" si="47"/>
        <v>6</v>
      </c>
      <c r="AQ295" s="402">
        <f>AH295-(IF(ISERROR(VLOOKUP(A295,'WTD Last'!$A$1:$AQ$605,34,0)),0,VLOOKUP(A295,'WTD Last'!$A$1:$AQ$605,34,0)))</f>
        <v>0</v>
      </c>
      <c r="AR295" s="563">
        <f>R295-(IF(ISERROR(VLOOKUP(A295,'WTD Last'!$A$1:$AQ$605,18,0)),0,VLOOKUP(A295,'WTD Last'!$A$1:$AQ$605,18,0)))</f>
        <v>0</v>
      </c>
      <c r="AS295" s="402">
        <f>O295-(IF(ISERROR(VLOOKUP(A295,'WTD Last'!$A$1:$AQ$605,15,0)),0,VLOOKUP(A295,'WTD Last'!$A$1:$AQ$605,15,0)))</f>
        <v>0</v>
      </c>
      <c r="AT295" s="402">
        <f t="shared" si="49"/>
        <v>0</v>
      </c>
      <c r="AU295" s="564">
        <v>89135</v>
      </c>
      <c r="AV295" s="564">
        <v>299</v>
      </c>
      <c r="AW295" s="77"/>
      <c r="AX295" s="271"/>
    </row>
    <row r="296" spans="1:50">
      <c r="A296" s="77">
        <v>1683</v>
      </c>
      <c r="B296" s="77">
        <v>891</v>
      </c>
      <c r="C296" s="77" t="s">
        <v>27</v>
      </c>
      <c r="D296" s="77" t="s">
        <v>28</v>
      </c>
      <c r="E296" s="77" t="s">
        <v>31</v>
      </c>
      <c r="F296" s="77" t="s">
        <v>200</v>
      </c>
      <c r="G296" s="77" t="s">
        <v>474</v>
      </c>
      <c r="H296" s="77" t="s">
        <v>468</v>
      </c>
      <c r="I296" s="77" t="s">
        <v>97</v>
      </c>
      <c r="J296" s="454" t="s">
        <v>470</v>
      </c>
      <c r="K296" s="410">
        <v>36964</v>
      </c>
      <c r="L296" s="410">
        <v>37694</v>
      </c>
      <c r="M296" s="77" t="s">
        <v>30</v>
      </c>
      <c r="N296" s="271">
        <v>10000000</v>
      </c>
      <c r="O296" s="271">
        <v>-1783.4393830000001</v>
      </c>
      <c r="P296" s="411">
        <v>0.56999999999999995</v>
      </c>
      <c r="Q296" s="271">
        <v>54.403840000000002</v>
      </c>
      <c r="R296" s="271">
        <v>49.293748999999998</v>
      </c>
      <c r="S296" s="411">
        <v>-5.2023944202131842</v>
      </c>
      <c r="T296" s="271">
        <v>9278.1550949076445</v>
      </c>
      <c r="U296" s="271">
        <v>606.09336900000005</v>
      </c>
      <c r="V296" s="271">
        <v>0</v>
      </c>
      <c r="W296" s="271">
        <v>9884.2484639076447</v>
      </c>
      <c r="X296" s="271">
        <v>7980.4294879999998</v>
      </c>
      <c r="Y296" s="271">
        <v>17624.132947999999</v>
      </c>
      <c r="Z296" s="271">
        <v>9643.7034599999988</v>
      </c>
      <c r="AA296" s="271">
        <v>-240.54500390764588</v>
      </c>
      <c r="AB296" s="271">
        <v>7980.4294879999998</v>
      </c>
      <c r="AC296" s="271">
        <v>17624.132947999999</v>
      </c>
      <c r="AD296" s="271">
        <v>9643.7034599999988</v>
      </c>
      <c r="AF296" s="271">
        <v>-10268.152247622502</v>
      </c>
      <c r="AG296" s="402">
        <f>IF(ISERROR(VLOOKUP(B296,Acc_Cash!$A:$H,3,FALSE)),0,VLOOKUP(B296,Acc_Cash!$A:$H,3,FALSE))</f>
        <v>0</v>
      </c>
      <c r="AH296" s="402">
        <f t="shared" si="43"/>
        <v>17624.132947999999</v>
      </c>
      <c r="AI296" s="402">
        <f>AH296-(IF(ISERROR(VLOOKUP(A296,'YTD Last'!$E$2:$Z$500,21,0)),0,VLOOKUP(A296,'YTD Last'!$E$2:$Z$500,21,0)))</f>
        <v>17624.132947999999</v>
      </c>
      <c r="AJ296" s="402">
        <f>AH296-IF(ISERROR(VLOOKUP(A296,'QTD Last'!$A$2:$AH$600,34,0)),0,VLOOKUP(A296,'QTD Last'!$A$2:$AH$600,34,0))</f>
        <v>9643.7034599999988</v>
      </c>
      <c r="AK296" s="402">
        <f>AH296-IF(ISERROR(VLOOKUP(A296,'MTD Last'!$A$2:$AH$600,34,0)),0,VLOOKUP(A296,'MTD Last'!$A$2:$AH$600,34,0))</f>
        <v>9643.7034599999988</v>
      </c>
      <c r="AL296" s="402">
        <f t="shared" si="44"/>
        <v>9643.7034599999988</v>
      </c>
      <c r="AM296" s="403" t="str">
        <f ca="1">ROUND((L296-Control!$C$3)/365,0)&amp;" Year"</f>
        <v>-11 Year</v>
      </c>
      <c r="AN296" s="45">
        <f t="shared" si="45"/>
        <v>6</v>
      </c>
      <c r="AO296" s="45" t="str">
        <f t="shared" si="46"/>
        <v>Code</v>
      </c>
      <c r="AP296" s="45">
        <f t="shared" si="47"/>
        <v>6</v>
      </c>
      <c r="AQ296" s="402">
        <f>AH296-(IF(ISERROR(VLOOKUP(A296,'WTD Last'!$A$1:$AQ$605,34,0)),0,VLOOKUP(A296,'WTD Last'!$A$1:$AQ$605,34,0)))</f>
        <v>22908.005244</v>
      </c>
      <c r="AR296" s="563">
        <f>R296-(IF(ISERROR(VLOOKUP(A296,'WTD Last'!$A$1:$AQ$605,18,0)),0,VLOOKUP(A296,'WTD Last'!$A$1:$AQ$605,18,0)))</f>
        <v>-11.626652</v>
      </c>
      <c r="AS296" s="402">
        <f>O296-(IF(ISERROR(VLOOKUP(A296,'WTD Last'!$A$1:$AQ$605,15,0)),0,VLOOKUP(A296,'WTD Last'!$A$1:$AQ$605,15,0)))</f>
        <v>20.955803999999716</v>
      </c>
      <c r="AT296" s="402">
        <f t="shared" si="49"/>
        <v>158.33333333333331</v>
      </c>
      <c r="AU296" s="564">
        <v>122</v>
      </c>
      <c r="AV296" s="564">
        <v>299</v>
      </c>
      <c r="AW296" s="77"/>
      <c r="AX296" s="271"/>
    </row>
    <row r="297" spans="1:50">
      <c r="A297" s="77">
        <v>1327</v>
      </c>
      <c r="B297" s="77">
        <v>487</v>
      </c>
      <c r="C297" s="77" t="s">
        <v>27</v>
      </c>
      <c r="D297" s="77" t="s">
        <v>28</v>
      </c>
      <c r="E297" s="77" t="s">
        <v>346</v>
      </c>
      <c r="F297" s="77" t="s">
        <v>199</v>
      </c>
      <c r="G297" s="77" t="s">
        <v>476</v>
      </c>
      <c r="H297" s="77" t="s">
        <v>482</v>
      </c>
      <c r="I297" s="77" t="s">
        <v>405</v>
      </c>
      <c r="J297" s="454" t="s">
        <v>479</v>
      </c>
      <c r="K297" s="410">
        <v>36896</v>
      </c>
      <c r="L297" s="410">
        <v>38722</v>
      </c>
      <c r="M297" s="77" t="s">
        <v>30</v>
      </c>
      <c r="N297" s="271">
        <v>-10000000</v>
      </c>
      <c r="O297" s="271">
        <v>4081.2239789999999</v>
      </c>
      <c r="P297" s="411">
        <v>0.65</v>
      </c>
      <c r="Q297" s="271">
        <v>54.892052</v>
      </c>
      <c r="R297" s="271">
        <v>54.334094</v>
      </c>
      <c r="S297" s="411">
        <v>-0.55978459101662448</v>
      </c>
      <c r="T297" s="271">
        <v>-2284.6062959317555</v>
      </c>
      <c r="U297" s="271">
        <v>-679.45765800000004</v>
      </c>
      <c r="V297" s="271">
        <v>0</v>
      </c>
      <c r="W297" s="271">
        <v>-2964.0639539317553</v>
      </c>
      <c r="X297" s="271">
        <v>-58036.982817999997</v>
      </c>
      <c r="Y297" s="271">
        <v>-60609.614075999998</v>
      </c>
      <c r="Z297" s="271">
        <v>-2572.6312580000013</v>
      </c>
      <c r="AA297" s="271">
        <v>391.4326959317541</v>
      </c>
      <c r="AB297" s="271">
        <v>-58036.982817999997</v>
      </c>
      <c r="AC297" s="271">
        <v>-60609.614075999998</v>
      </c>
      <c r="AD297" s="271">
        <v>-2572.6312580000013</v>
      </c>
      <c r="AF297" s="271">
        <v>30211.260504547499</v>
      </c>
      <c r="AG297" s="402">
        <f>IF(ISERROR(VLOOKUP(B297,Acc_Cash!$A:$H,3,FALSE)),0,VLOOKUP(B297,Acc_Cash!$A:$H,3,FALSE))</f>
        <v>0</v>
      </c>
      <c r="AH297" s="402">
        <f t="shared" si="43"/>
        <v>-60609.614075999998</v>
      </c>
      <c r="AI297" s="402">
        <f>AH297-(IF(ISERROR(VLOOKUP(A297,'YTD Last'!$E$2:$Z$500,21,0)),0,VLOOKUP(A297,'YTD Last'!$E$2:$Z$500,21,0)))</f>
        <v>-58451.683493999997</v>
      </c>
      <c r="AJ297" s="402">
        <f>AH297-IF(ISERROR(VLOOKUP(A297,'QTD Last'!$A$2:$AH$600,34,0)),0,VLOOKUP(A297,'QTD Last'!$A$2:$AH$600,34,0))</f>
        <v>-2572.6312580000013</v>
      </c>
      <c r="AK297" s="402">
        <f>AH297-IF(ISERROR(VLOOKUP(A297,'MTD Last'!$A$2:$AH$600,34,0)),0,VLOOKUP(A297,'MTD Last'!$A$2:$AH$600,34,0))</f>
        <v>-2572.6312580000013</v>
      </c>
      <c r="AL297" s="402">
        <f t="shared" si="44"/>
        <v>-2572.6312580000013</v>
      </c>
      <c r="AM297" s="403" t="str">
        <f ca="1">ROUND((L297-Control!$C$3)/365,0)&amp;" Year"</f>
        <v>-9 Year</v>
      </c>
      <c r="AN297" s="45">
        <f t="shared" si="45"/>
        <v>7</v>
      </c>
      <c r="AO297" s="45" t="str">
        <f t="shared" si="46"/>
        <v>Code</v>
      </c>
      <c r="AP297" s="45">
        <f t="shared" si="47"/>
        <v>7</v>
      </c>
      <c r="AQ297" s="402">
        <f>AH297-(IF(ISERROR(VLOOKUP(A297,'WTD Last'!$A$1:$AQ$605,34,0)),0,VLOOKUP(A297,'WTD Last'!$A$1:$AQ$605,34,0)))</f>
        <v>-13620.347808999999</v>
      </c>
      <c r="AR297" s="563">
        <f>R297-(IF(ISERROR(VLOOKUP(A297,'WTD Last'!$A$1:$AQ$605,18,0)),0,VLOOKUP(A297,'WTD Last'!$A$1:$AQ$605,18,0)))</f>
        <v>-2.9568950000000029</v>
      </c>
      <c r="AS297" s="402">
        <f>O297-(IF(ISERROR(VLOOKUP(A297,'WTD Last'!$A$1:$AQ$605,15,0)),0,VLOOKUP(A297,'WTD Last'!$A$1:$AQ$605,15,0)))</f>
        <v>-37.568197000000055</v>
      </c>
      <c r="AT297" s="402">
        <f t="shared" si="49"/>
        <v>-180.55555555555557</v>
      </c>
      <c r="AV297" s="564">
        <v>92903</v>
      </c>
      <c r="AW297" s="77"/>
      <c r="AX297" s="271"/>
    </row>
    <row r="298" spans="1:50">
      <c r="A298" s="77">
        <v>1517</v>
      </c>
      <c r="B298" s="77">
        <v>567</v>
      </c>
      <c r="C298" s="77" t="s">
        <v>27</v>
      </c>
      <c r="D298" s="77" t="s">
        <v>301</v>
      </c>
      <c r="E298" s="77" t="s">
        <v>346</v>
      </c>
      <c r="F298" s="77" t="s">
        <v>199</v>
      </c>
      <c r="G298" s="77" t="s">
        <v>476</v>
      </c>
      <c r="H298" s="77" t="s">
        <v>482</v>
      </c>
      <c r="I298" s="77" t="s">
        <v>405</v>
      </c>
      <c r="J298" s="454" t="s">
        <v>486</v>
      </c>
      <c r="K298" s="410">
        <v>36896</v>
      </c>
      <c r="L298" s="410">
        <v>38722</v>
      </c>
      <c r="M298" s="77" t="s">
        <v>30</v>
      </c>
      <c r="N298" s="271">
        <v>10000000</v>
      </c>
      <c r="O298" s="271">
        <v>-4081.2239789999999</v>
      </c>
      <c r="P298" s="411">
        <v>0.65</v>
      </c>
      <c r="Q298" s="271">
        <v>54.892052</v>
      </c>
      <c r="R298" s="271">
        <v>54.334094</v>
      </c>
      <c r="S298" s="411">
        <v>-0.55978459101662448</v>
      </c>
      <c r="T298" s="271">
        <v>2284.6062959317555</v>
      </c>
      <c r="U298" s="271">
        <v>679.45765800000004</v>
      </c>
      <c r="V298" s="271">
        <v>0</v>
      </c>
      <c r="W298" s="271">
        <v>2964.0639539317553</v>
      </c>
      <c r="X298" s="271">
        <v>58036.982817999997</v>
      </c>
      <c r="Y298" s="271">
        <v>60609.614075999998</v>
      </c>
      <c r="Z298" s="271">
        <v>2572.6312580000013</v>
      </c>
      <c r="AA298" s="271">
        <v>-391.4326959317541</v>
      </c>
      <c r="AB298" s="271">
        <v>58036.982817999997</v>
      </c>
      <c r="AC298" s="271">
        <v>60609.614075999998</v>
      </c>
      <c r="AD298" s="271">
        <v>2572.6312580000013</v>
      </c>
      <c r="AF298" s="271">
        <v>-30211.260504547499</v>
      </c>
      <c r="AG298" s="402">
        <f>IF(ISERROR(VLOOKUP(B298,Acc_Cash!$A:$H,3,FALSE)),0,VLOOKUP(B298,Acc_Cash!$A:$H,3,FALSE))</f>
        <v>0</v>
      </c>
      <c r="AH298" s="402">
        <f t="shared" si="43"/>
        <v>60609.614075999998</v>
      </c>
      <c r="AI298" s="402">
        <f>AH298-(IF(ISERROR(VLOOKUP(A298,'YTD Last'!$E$2:$Z$383,21,0)),0,VLOOKUP(A298,'YTD Last'!$E$2:$Z$383,21,0)))</f>
        <v>58451.683493999997</v>
      </c>
      <c r="AJ298" s="402">
        <f>AH298-IF(ISERROR(VLOOKUP(A298,'QTD Last'!$A$2:$AH$600,34,0)),0,VLOOKUP(A298,'QTD Last'!$A$2:$AH$600,34,0))</f>
        <v>2572.6312580000013</v>
      </c>
      <c r="AK298" s="402">
        <f>AH298-IF(ISERROR(VLOOKUP(A298,'MTD Last'!$A$2:$AH$600,34,0)),0,VLOOKUP(A298,'MTD Last'!$A$2:$AH$600,34,0))</f>
        <v>2572.6312580000013</v>
      </c>
      <c r="AL298" s="402">
        <f t="shared" si="44"/>
        <v>2572.6312580000013</v>
      </c>
      <c r="AM298" s="403" t="str">
        <f ca="1">ROUND((L298-Control!$C$3)/365,0)&amp;" Year"</f>
        <v>-9 Year</v>
      </c>
      <c r="AN298" s="45">
        <f t="shared" si="45"/>
        <v>7</v>
      </c>
      <c r="AO298" s="45" t="str">
        <f t="shared" si="46"/>
        <v>Code</v>
      </c>
      <c r="AP298" s="45">
        <f t="shared" si="47"/>
        <v>7</v>
      </c>
      <c r="AQ298" s="402">
        <f>AH298-(IF(ISERROR(VLOOKUP(A298,'WTD Last'!$A$1:$AQ$605,34,0)),0,VLOOKUP(A298,'WTD Last'!$A$1:$AQ$605,34,0)))</f>
        <v>13620.347808999999</v>
      </c>
      <c r="AR298" s="563">
        <f>R298-(IF(ISERROR(VLOOKUP(A298,'WTD Last'!$A$1:$AQ$605,18,0)),0,VLOOKUP(A298,'WTD Last'!$A$1:$AQ$605,18,0)))</f>
        <v>-2.9568950000000029</v>
      </c>
      <c r="AS298" s="402">
        <f>O298-(IF(ISERROR(VLOOKUP(A298,'WTD Last'!$A$1:$AQ$605,15,0)),0,VLOOKUP(A298,'WTD Last'!$A$1:$AQ$605,15,0)))</f>
        <v>37.568197000000055</v>
      </c>
      <c r="AT298" s="402">
        <f t="shared" si="49"/>
        <v>180.55555555555557</v>
      </c>
      <c r="AV298" s="564">
        <v>92903</v>
      </c>
      <c r="AW298" s="77"/>
      <c r="AX298" s="271"/>
    </row>
    <row r="299" spans="1:50">
      <c r="A299" s="77">
        <v>261</v>
      </c>
      <c r="B299" s="77">
        <v>376</v>
      </c>
      <c r="C299" s="77" t="s">
        <v>27</v>
      </c>
      <c r="D299" s="77" t="s">
        <v>28</v>
      </c>
      <c r="E299" s="77" t="s">
        <v>183</v>
      </c>
      <c r="F299" s="77" t="s">
        <v>209</v>
      </c>
      <c r="G299" s="77" t="s">
        <v>474</v>
      </c>
      <c r="H299" s="77" t="s">
        <v>472</v>
      </c>
      <c r="I299" s="77" t="s">
        <v>267</v>
      </c>
      <c r="J299" s="454" t="s">
        <v>469</v>
      </c>
      <c r="K299" s="410">
        <v>36838</v>
      </c>
      <c r="L299" s="410">
        <v>38664</v>
      </c>
      <c r="M299" s="77" t="s">
        <v>30</v>
      </c>
      <c r="N299" s="271">
        <v>-20000000</v>
      </c>
      <c r="O299" s="271">
        <v>7794.5335780000005</v>
      </c>
      <c r="P299" s="411">
        <v>0.14000000000000001</v>
      </c>
      <c r="Q299" s="271">
        <v>15.181873</v>
      </c>
      <c r="R299" s="271">
        <v>15.168445999999999</v>
      </c>
      <c r="S299" s="411">
        <v>-8.2327035767544594E-3</v>
      </c>
      <c r="T299" s="271">
        <v>-64.170084466733343</v>
      </c>
      <c r="U299" s="271">
        <v>-368.83481700000004</v>
      </c>
      <c r="V299" s="271">
        <v>0</v>
      </c>
      <c r="W299" s="271">
        <v>-433.00490146673337</v>
      </c>
      <c r="X299" s="271">
        <v>5507.8229220000003</v>
      </c>
      <c r="Y299" s="271">
        <v>5328.5829670000003</v>
      </c>
      <c r="Z299" s="271">
        <v>-179.23995500000001</v>
      </c>
      <c r="AA299" s="271">
        <v>253.76494646673336</v>
      </c>
      <c r="AB299" s="271">
        <v>5507.8229220000003</v>
      </c>
      <c r="AC299" s="271">
        <v>5328.5829670000003</v>
      </c>
      <c r="AD299" s="271">
        <v>-179.23995500000001</v>
      </c>
      <c r="AF299" s="271">
        <v>15386.409282971999</v>
      </c>
      <c r="AG299" s="402">
        <f>IF(ISERROR(VLOOKUP(B299,Acc_Cash!$A:$H,3,FALSE)),0,VLOOKUP(B299,Acc_Cash!$A:$H,3,FALSE))</f>
        <v>-7155.5555560000003</v>
      </c>
      <c r="AH299" s="402">
        <f t="shared" si="43"/>
        <v>-1826.972589</v>
      </c>
      <c r="AI299" s="402">
        <f>AH299-(IF(ISERROR(VLOOKUP(A299,'YTD Last'!$E$2:$Z$383,21,0)),0,VLOOKUP(A299,'YTD Last'!$E$2:$Z$383,21,0)))</f>
        <v>-45216.398989999994</v>
      </c>
      <c r="AJ299" s="402">
        <f>AH299-IF(ISERROR(VLOOKUP(A299,'QTD Last'!$A$2:$AH$600,34,0)),0,VLOOKUP(A299,'QTD Last'!$A$2:$AH$600,34,0))</f>
        <v>-179.23995500000001</v>
      </c>
      <c r="AK299" s="402">
        <f>AH299-IF(ISERROR(VLOOKUP(A299,'MTD Last'!$A$2:$AH$600,34,0)),0,VLOOKUP(A299,'MTD Last'!$A$2:$AH$600,34,0))</f>
        <v>-179.23995500000001</v>
      </c>
      <c r="AL299" s="402">
        <f t="shared" si="44"/>
        <v>-179.23995500000001</v>
      </c>
      <c r="AM299" s="403" t="str">
        <f ca="1">ROUND((L299-Control!$C$3)/365,0)&amp;" Year"</f>
        <v>-9 Year</v>
      </c>
      <c r="AN299" s="45">
        <f t="shared" si="45"/>
        <v>3</v>
      </c>
      <c r="AO299" s="45" t="str">
        <f t="shared" si="46"/>
        <v>Code</v>
      </c>
      <c r="AP299" s="45">
        <f t="shared" si="47"/>
        <v>3</v>
      </c>
      <c r="AQ299" s="402">
        <f>AH299-(IF(ISERROR(VLOOKUP(A299,'WTD Last'!$A$1:$AQ$605,34,0)),0,VLOOKUP(A299,'WTD Last'!$A$1:$AQ$605,34,0)))</f>
        <v>-27542.643566000002</v>
      </c>
      <c r="AR299" s="563">
        <f>R299-(IF(ISERROR(VLOOKUP(A299,'WTD Last'!$A$1:$AQ$605,18,0)),0,VLOOKUP(A299,'WTD Last'!$A$1:$AQ$605,18,0)))</f>
        <v>-3.2490710000000007</v>
      </c>
      <c r="AS299" s="402">
        <f>O299-(IF(ISERROR(VLOOKUP(A299,'WTD Last'!$A$1:$AQ$605,15,0)),0,VLOOKUP(A299,'WTD Last'!$A$1:$AQ$605,15,0)))</f>
        <v>-68.758708999999726</v>
      </c>
      <c r="AT299" s="402">
        <f t="shared" si="49"/>
        <v>-77.777777777777786</v>
      </c>
      <c r="AU299" s="564">
        <v>61984</v>
      </c>
      <c r="AV299" s="564">
        <v>91596</v>
      </c>
      <c r="AW299" s="77"/>
      <c r="AX299" s="271"/>
    </row>
    <row r="300" spans="1:50">
      <c r="A300" s="77">
        <v>11</v>
      </c>
      <c r="B300" s="77">
        <v>4</v>
      </c>
      <c r="C300" s="77" t="s">
        <v>27</v>
      </c>
      <c r="D300" s="77" t="s">
        <v>57</v>
      </c>
      <c r="E300" s="77" t="s">
        <v>48</v>
      </c>
      <c r="F300" s="77" t="s">
        <v>197</v>
      </c>
      <c r="G300" s="77" t="s">
        <v>476</v>
      </c>
      <c r="H300" s="77" t="s">
        <v>468</v>
      </c>
      <c r="I300" s="77" t="s">
        <v>260</v>
      </c>
      <c r="J300" s="454" t="s">
        <v>481</v>
      </c>
      <c r="K300" s="410">
        <v>36651</v>
      </c>
      <c r="L300" s="410">
        <v>37245</v>
      </c>
      <c r="M300" s="77" t="s">
        <v>30</v>
      </c>
      <c r="N300" s="271">
        <v>25000000</v>
      </c>
      <c r="O300" s="271">
        <v>-1702.505443</v>
      </c>
      <c r="P300" s="411">
        <v>0.85</v>
      </c>
      <c r="Q300" s="271">
        <v>34.522668000000003</v>
      </c>
      <c r="R300" s="271">
        <v>33.671351999999999</v>
      </c>
      <c r="S300" s="411">
        <v>-0.63282476270076771</v>
      </c>
      <c r="T300" s="271">
        <v>1077.3876029632404</v>
      </c>
      <c r="U300" s="271">
        <v>921.20696999999996</v>
      </c>
      <c r="V300" s="271">
        <v>0</v>
      </c>
      <c r="W300" s="271">
        <v>1998.5945729632404</v>
      </c>
      <c r="X300" s="271">
        <v>97381.128452999998</v>
      </c>
      <c r="Y300" s="271">
        <v>99180.023275</v>
      </c>
      <c r="Z300" s="271">
        <v>1798.894822000002</v>
      </c>
      <c r="AA300" s="271">
        <v>-199.69975096323833</v>
      </c>
      <c r="AB300" s="271">
        <v>97381.128452999998</v>
      </c>
      <c r="AC300" s="271">
        <v>99180.023275</v>
      </c>
      <c r="AD300" s="271">
        <v>1798.894822000002</v>
      </c>
      <c r="AF300" s="271">
        <v>-21284.723048386004</v>
      </c>
      <c r="AG300" s="402">
        <f>IF(ISERROR(VLOOKUP(B300,Acc_Cash!$A:$H,3,FALSE)),0,VLOOKUP(B300,Acc_Cash!$A:$H,3,FALSE))</f>
        <v>188298.61111100001</v>
      </c>
      <c r="AH300" s="402">
        <f t="shared" si="43"/>
        <v>287478.63438599999</v>
      </c>
      <c r="AI300" s="402">
        <f>AH300-(IF(ISERROR(VLOOKUP(A300,'YTD Last'!$E$2:$Z$383,21,0)),0,VLOOKUP(A300,'YTD Last'!$E$2:$Z$383,21,0)))</f>
        <v>86615.964859999978</v>
      </c>
      <c r="AJ300" s="402">
        <f>AH300-IF(ISERROR(VLOOKUP(A300,'QTD Last'!$A$2:$AH$600,34,0)),0,VLOOKUP(A300,'QTD Last'!$A$2:$AH$600,34,0))</f>
        <v>1798.894822000002</v>
      </c>
      <c r="AK300" s="402">
        <f>AH300-IF(ISERROR(VLOOKUP(A300,'MTD Last'!$A$2:$AH$600,34,0)),0,VLOOKUP(A300,'MTD Last'!$A$2:$AH$600,34,0))</f>
        <v>1798.894822000002</v>
      </c>
      <c r="AL300" s="402">
        <f t="shared" si="44"/>
        <v>1798.894822000002</v>
      </c>
      <c r="AM300" s="403" t="str">
        <f ca="1">ROUND((L300-Control!$C$3)/365,0)&amp;" Year"</f>
        <v>-13 Year</v>
      </c>
      <c r="AN300" s="45" t="str">
        <f t="shared" si="45"/>
        <v>Code</v>
      </c>
      <c r="AO300" s="45">
        <f t="shared" si="46"/>
        <v>10</v>
      </c>
      <c r="AP300" s="45">
        <f t="shared" si="47"/>
        <v>10</v>
      </c>
      <c r="AQ300" s="402">
        <f>AH300-(IF(ISERROR(VLOOKUP(A300,'WTD Last'!$A$1:$AQ$605,34,0)),0,VLOOKUP(A300,'WTD Last'!$A$1:$AQ$605,34,0)))</f>
        <v>9319.4711050000042</v>
      </c>
      <c r="AR300" s="563">
        <f>R300-(IF(ISERROR(VLOOKUP(A300,'WTD Last'!$A$1:$AQ$605,18,0)),0,VLOOKUP(A300,'WTD Last'!$A$1:$AQ$605,18,0)))</f>
        <v>-4.027746999999998</v>
      </c>
      <c r="AS300" s="402">
        <f>O300-(IF(ISERROR(VLOOKUP(A300,'WTD Last'!$A$1:$AQ$605,15,0)),0,VLOOKUP(A300,'WTD Last'!$A$1:$AQ$605,15,0)))</f>
        <v>51.310848999999962</v>
      </c>
      <c r="AT300" s="402">
        <f t="shared" si="49"/>
        <v>590.27777777777783</v>
      </c>
      <c r="AU300" s="564">
        <v>63087</v>
      </c>
      <c r="AV300" s="564">
        <v>46797</v>
      </c>
      <c r="AW300" s="77"/>
      <c r="AX300" s="271"/>
    </row>
    <row r="301" spans="1:50">
      <c r="A301" s="77">
        <v>12</v>
      </c>
      <c r="B301" s="77">
        <v>102</v>
      </c>
      <c r="C301" s="77" t="s">
        <v>27</v>
      </c>
      <c r="D301" s="77" t="s">
        <v>28</v>
      </c>
      <c r="E301" s="77" t="s">
        <v>48</v>
      </c>
      <c r="F301" s="77" t="s">
        <v>197</v>
      </c>
      <c r="G301" s="77" t="s">
        <v>476</v>
      </c>
      <c r="H301" s="77" t="s">
        <v>468</v>
      </c>
      <c r="I301" s="77" t="s">
        <v>97</v>
      </c>
      <c r="J301" s="454" t="s">
        <v>481</v>
      </c>
      <c r="K301" s="410">
        <v>36651</v>
      </c>
      <c r="L301" s="410">
        <v>37381</v>
      </c>
      <c r="M301" s="77" t="s">
        <v>30</v>
      </c>
      <c r="N301" s="271">
        <v>-15000000</v>
      </c>
      <c r="O301" s="271">
        <v>1535.797548</v>
      </c>
      <c r="P301" s="411">
        <v>0.85</v>
      </c>
      <c r="Q301" s="271">
        <v>38.823658999999999</v>
      </c>
      <c r="R301" s="271">
        <v>38.038218000000001</v>
      </c>
      <c r="S301" s="411">
        <v>-0.63785659858436039</v>
      </c>
      <c r="T301" s="271">
        <v>-979.61860008148096</v>
      </c>
      <c r="U301" s="271">
        <v>-680.56435799999997</v>
      </c>
      <c r="V301" s="271">
        <v>0</v>
      </c>
      <c r="W301" s="271">
        <v>-1660.182958081481</v>
      </c>
      <c r="X301" s="271">
        <v>-93865.426481999995</v>
      </c>
      <c r="Y301" s="271">
        <v>-95344.501629999999</v>
      </c>
      <c r="Z301" s="271">
        <v>-1479.0751480000035</v>
      </c>
      <c r="AA301" s="271">
        <v>181.10781008147751</v>
      </c>
      <c r="AB301" s="271">
        <v>-93865.426481999995</v>
      </c>
      <c r="AC301" s="271">
        <v>-95344.501629999999</v>
      </c>
      <c r="AD301" s="271">
        <v>-1479.0751480000035</v>
      </c>
      <c r="AF301" s="271">
        <v>19200.540945096003</v>
      </c>
      <c r="AG301" s="402">
        <f>IF(ISERROR(VLOOKUP(B301,Acc_Cash!$A:$H,3,FALSE)),0,VLOOKUP(B301,Acc_Cash!$A:$H,3,FALSE))</f>
        <v>-97750</v>
      </c>
      <c r="AH301" s="402">
        <f t="shared" si="43"/>
        <v>-193094.50163000001</v>
      </c>
      <c r="AI301" s="402">
        <f>AH301-(IF(ISERROR(VLOOKUP(A301,'YTD Last'!$E$2:$Z$500,21,0)),0,VLOOKUP(A301,'YTD Last'!$E$2:$Z$500,21,0)))</f>
        <v>-60775.13939299999</v>
      </c>
      <c r="AJ301" s="402">
        <f>AH301-IF(ISERROR(VLOOKUP(A301,'QTD Last'!$A$2:$AH$600,34,0)),0,VLOOKUP(A301,'QTD Last'!$A$2:$AH$600,34,0))</f>
        <v>-1479.0751480000326</v>
      </c>
      <c r="AK301" s="402">
        <f>AH301-IF(ISERROR(VLOOKUP(A301,'MTD Last'!$A$2:$AH$600,34,0)),0,VLOOKUP(A301,'MTD Last'!$A$2:$AH$600,34,0))</f>
        <v>-1479.0751480000326</v>
      </c>
      <c r="AL301" s="402">
        <f t="shared" si="44"/>
        <v>-1479.0751480000035</v>
      </c>
      <c r="AM301" s="403" t="str">
        <f ca="1">ROUND((L301-Control!$C$3)/365,0)&amp;" Year"</f>
        <v>-12 Year</v>
      </c>
      <c r="AN301" s="45" t="str">
        <f t="shared" si="45"/>
        <v>Code</v>
      </c>
      <c r="AO301" s="45">
        <f t="shared" si="46"/>
        <v>10</v>
      </c>
      <c r="AP301" s="45">
        <f t="shared" si="47"/>
        <v>10</v>
      </c>
      <c r="AQ301" s="402">
        <f>AH301-(IF(ISERROR(VLOOKUP(A301,'WTD Last'!$A$1:$AQ$605,34,0)),0,VLOOKUP(A301,'WTD Last'!$A$1:$AQ$605,34,0)))</f>
        <v>-7786.3470420000085</v>
      </c>
      <c r="AR301" s="563">
        <f>R301-(IF(ISERROR(VLOOKUP(A301,'WTD Last'!$A$1:$AQ$605,18,0)),0,VLOOKUP(A301,'WTD Last'!$A$1:$AQ$605,18,0)))</f>
        <v>-3.9330229999999986</v>
      </c>
      <c r="AS301" s="402">
        <f>O301-(IF(ISERROR(VLOOKUP(A301,'WTD Last'!$A$1:$AQ$605,15,0)),0,VLOOKUP(A301,'WTD Last'!$A$1:$AQ$605,15,0)))</f>
        <v>-31.038970000000063</v>
      </c>
      <c r="AT301" s="402">
        <f t="shared" si="49"/>
        <v>-354.16666666666669</v>
      </c>
      <c r="AU301" s="564">
        <v>122</v>
      </c>
      <c r="AV301" s="564">
        <v>46797</v>
      </c>
      <c r="AW301" s="77"/>
      <c r="AX301" s="271"/>
    </row>
    <row r="302" spans="1:50">
      <c r="A302" s="77">
        <v>27</v>
      </c>
      <c r="B302" s="77">
        <v>123</v>
      </c>
      <c r="C302" s="77" t="s">
        <v>27</v>
      </c>
      <c r="D302" s="77" t="s">
        <v>54</v>
      </c>
      <c r="E302" s="77" t="s">
        <v>48</v>
      </c>
      <c r="F302" s="77" t="s">
        <v>197</v>
      </c>
      <c r="G302" s="77" t="s">
        <v>476</v>
      </c>
      <c r="H302" s="77" t="s">
        <v>468</v>
      </c>
      <c r="I302" s="77" t="s">
        <v>279</v>
      </c>
      <c r="J302" s="454" t="s">
        <v>481</v>
      </c>
      <c r="K302" s="410">
        <v>36651</v>
      </c>
      <c r="L302" s="410">
        <v>37245</v>
      </c>
      <c r="M302" s="77" t="s">
        <v>30</v>
      </c>
      <c r="N302" s="271">
        <v>-25000000</v>
      </c>
      <c r="O302" s="271">
        <v>1702.505443</v>
      </c>
      <c r="P302" s="411">
        <v>0.85</v>
      </c>
      <c r="Q302" s="271">
        <v>34.522668000000003</v>
      </c>
      <c r="R302" s="271">
        <v>33.671351999999999</v>
      </c>
      <c r="S302" s="411">
        <v>-0.63282476270076771</v>
      </c>
      <c r="T302" s="271">
        <v>-1077.3876029632404</v>
      </c>
      <c r="U302" s="271">
        <v>-921.20696999999996</v>
      </c>
      <c r="V302" s="271">
        <v>0</v>
      </c>
      <c r="W302" s="271">
        <v>-1998.5945729632404</v>
      </c>
      <c r="X302" s="271">
        <v>-97381.128452999998</v>
      </c>
      <c r="Y302" s="271">
        <v>-99180.023275</v>
      </c>
      <c r="Z302" s="271">
        <v>-1798.894822000002</v>
      </c>
      <c r="AA302" s="271">
        <v>199.69975096323833</v>
      </c>
      <c r="AB302" s="271">
        <v>-97381.128452999998</v>
      </c>
      <c r="AC302" s="271">
        <v>-99180.023275</v>
      </c>
      <c r="AD302" s="271">
        <v>-1798.894822000002</v>
      </c>
      <c r="AF302" s="271">
        <v>21284.723048386004</v>
      </c>
      <c r="AG302" s="402">
        <f>IF(ISERROR(VLOOKUP(B302,Acc_Cash!$A:$H,3,FALSE)),0,VLOOKUP(B302,Acc_Cash!$A:$H,3,FALSE))</f>
        <v>-188298.61111100001</v>
      </c>
      <c r="AH302" s="402">
        <f t="shared" si="43"/>
        <v>-287478.63438599999</v>
      </c>
      <c r="AI302" s="402">
        <f>AH302-(IF(ISERROR(VLOOKUP(A302,'YTD Last'!$E$2:$Z$500,21,0)),0,VLOOKUP(A302,'YTD Last'!$E$2:$Z$500,21,0)))</f>
        <v>-86615.964859999978</v>
      </c>
      <c r="AJ302" s="402">
        <f>AH302-IF(ISERROR(VLOOKUP(A302,'QTD Last'!$A$2:$AH$600,34,0)),0,VLOOKUP(A302,'QTD Last'!$A$2:$AH$600,34,0))</f>
        <v>-1798.894822000002</v>
      </c>
      <c r="AK302" s="402">
        <f>AH302-IF(ISERROR(VLOOKUP(A302,'MTD Last'!$A$2:$AH$600,34,0)),0,VLOOKUP(A302,'MTD Last'!$A$2:$AH$600,34,0))</f>
        <v>-1798.894822000002</v>
      </c>
      <c r="AL302" s="402">
        <f t="shared" si="44"/>
        <v>-1798.894822000002</v>
      </c>
      <c r="AM302" s="403" t="str">
        <f ca="1">ROUND((L302-Control!$C$3)/365,0)&amp;" Year"</f>
        <v>-13 Year</v>
      </c>
      <c r="AN302" s="45" t="str">
        <f t="shared" si="45"/>
        <v>Code</v>
      </c>
      <c r="AO302" s="45">
        <f t="shared" si="46"/>
        <v>10</v>
      </c>
      <c r="AP302" s="45">
        <f t="shared" si="47"/>
        <v>10</v>
      </c>
      <c r="AQ302" s="402">
        <f>AH302-(IF(ISERROR(VLOOKUP(A302,'WTD Last'!$A$1:$AQ$605,34,0)),0,VLOOKUP(A302,'WTD Last'!$A$1:$AQ$605,34,0)))</f>
        <v>-9319.4711050000042</v>
      </c>
      <c r="AR302" s="563">
        <f>R302-(IF(ISERROR(VLOOKUP(A302,'WTD Last'!$A$1:$AQ$605,18,0)),0,VLOOKUP(A302,'WTD Last'!$A$1:$AQ$605,18,0)))</f>
        <v>-4.027746999999998</v>
      </c>
      <c r="AS302" s="402">
        <f>O302-(IF(ISERROR(VLOOKUP(A302,'WTD Last'!$A$1:$AQ$605,15,0)),0,VLOOKUP(A302,'WTD Last'!$A$1:$AQ$605,15,0)))</f>
        <v>-51.310848999999962</v>
      </c>
      <c r="AT302" s="402">
        <f t="shared" si="49"/>
        <v>-590.27777777777783</v>
      </c>
      <c r="AU302" s="564">
        <v>45549</v>
      </c>
      <c r="AV302" s="564">
        <v>46797</v>
      </c>
      <c r="AW302" s="77"/>
      <c r="AX302" s="271"/>
    </row>
    <row r="303" spans="1:50">
      <c r="A303" s="77">
        <v>33</v>
      </c>
      <c r="B303" s="77">
        <v>124</v>
      </c>
      <c r="C303" s="77" t="s">
        <v>27</v>
      </c>
      <c r="D303" s="77" t="s">
        <v>59</v>
      </c>
      <c r="E303" s="77" t="s">
        <v>48</v>
      </c>
      <c r="F303" s="77" t="s">
        <v>197</v>
      </c>
      <c r="G303" s="77" t="s">
        <v>476</v>
      </c>
      <c r="H303" s="77" t="s">
        <v>468</v>
      </c>
      <c r="I303" s="77" t="s">
        <v>277</v>
      </c>
      <c r="J303" s="454" t="s">
        <v>481</v>
      </c>
      <c r="K303" s="410">
        <v>36651</v>
      </c>
      <c r="L303" s="410">
        <v>37245</v>
      </c>
      <c r="M303" s="77" t="s">
        <v>30</v>
      </c>
      <c r="N303" s="271">
        <v>25000000</v>
      </c>
      <c r="O303" s="271">
        <v>-1702.505443</v>
      </c>
      <c r="P303" s="411">
        <v>0.85</v>
      </c>
      <c r="Q303" s="271">
        <v>34.522668000000003</v>
      </c>
      <c r="R303" s="271">
        <v>33.671351999999999</v>
      </c>
      <c r="S303" s="411">
        <v>-0.63282476270076771</v>
      </c>
      <c r="T303" s="271">
        <v>1077.3876029632404</v>
      </c>
      <c r="U303" s="271">
        <v>921.20696999999996</v>
      </c>
      <c r="V303" s="271">
        <v>0</v>
      </c>
      <c r="W303" s="271">
        <v>1998.5945729632404</v>
      </c>
      <c r="X303" s="271">
        <v>97381.128452999998</v>
      </c>
      <c r="Y303" s="271">
        <v>99180.023275</v>
      </c>
      <c r="Z303" s="271">
        <v>1798.894822000002</v>
      </c>
      <c r="AA303" s="271">
        <v>-199.69975096323833</v>
      </c>
      <c r="AB303" s="271">
        <v>97381.128452999998</v>
      </c>
      <c r="AC303" s="271">
        <v>99180.023275</v>
      </c>
      <c r="AD303" s="271">
        <v>1798.894822000002</v>
      </c>
      <c r="AF303" s="271">
        <v>-21284.723048386004</v>
      </c>
      <c r="AG303" s="402">
        <f>IF(ISERROR(VLOOKUP(B303,Acc_Cash!$A:$H,3,FALSE)),0,VLOOKUP(B303,Acc_Cash!$A:$H,3,FALSE))</f>
        <v>188298.61111100001</v>
      </c>
      <c r="AH303" s="402">
        <f t="shared" si="43"/>
        <v>287478.63438599999</v>
      </c>
      <c r="AI303" s="402">
        <f>AH303-(IF(ISERROR(VLOOKUP(A303,'YTD Last'!$E$2:$Z$500,21,0)),0,VLOOKUP(A303,'YTD Last'!$E$2:$Z$500,21,0)))</f>
        <v>86615.964859999978</v>
      </c>
      <c r="AJ303" s="402">
        <f>AH303-IF(ISERROR(VLOOKUP(A303,'QTD Last'!$A$2:$AH$600,34,0)),0,VLOOKUP(A303,'QTD Last'!$A$2:$AH$600,34,0))</f>
        <v>1798.894822000002</v>
      </c>
      <c r="AK303" s="402">
        <f>AH303-IF(ISERROR(VLOOKUP(A303,'MTD Last'!$A$2:$AH$600,34,0)),0,VLOOKUP(A303,'MTD Last'!$A$2:$AH$600,34,0))</f>
        <v>1798.894822000002</v>
      </c>
      <c r="AL303" s="402">
        <f t="shared" si="44"/>
        <v>1798.894822000002</v>
      </c>
      <c r="AM303" s="403" t="str">
        <f ca="1">ROUND((L303-Control!$C$3)/365,0)&amp;" Year"</f>
        <v>-13 Year</v>
      </c>
      <c r="AN303" s="45" t="str">
        <f t="shared" si="45"/>
        <v>Code</v>
      </c>
      <c r="AO303" s="45">
        <f t="shared" si="46"/>
        <v>10</v>
      </c>
      <c r="AP303" s="45">
        <f t="shared" si="47"/>
        <v>10</v>
      </c>
      <c r="AQ303" s="402">
        <f>AH303-(IF(ISERROR(VLOOKUP(A303,'WTD Last'!$A$1:$AQ$605,34,0)),0,VLOOKUP(A303,'WTD Last'!$A$1:$AQ$605,34,0)))</f>
        <v>9319.4711050000042</v>
      </c>
      <c r="AR303" s="563">
        <f>R303-(IF(ISERROR(VLOOKUP(A303,'WTD Last'!$A$1:$AQ$605,18,0)),0,VLOOKUP(A303,'WTD Last'!$A$1:$AQ$605,18,0)))</f>
        <v>-4.027746999999998</v>
      </c>
      <c r="AS303" s="402">
        <f>O303-(IF(ISERROR(VLOOKUP(A303,'WTD Last'!$A$1:$AQ$605,15,0)),0,VLOOKUP(A303,'WTD Last'!$A$1:$AQ$605,15,0)))</f>
        <v>51.310848999999962</v>
      </c>
      <c r="AT303" s="402">
        <f t="shared" si="49"/>
        <v>590.27777777777783</v>
      </c>
      <c r="AU303" s="564">
        <v>1305</v>
      </c>
      <c r="AV303" s="564">
        <v>46797</v>
      </c>
      <c r="AW303" s="77"/>
      <c r="AX303" s="271"/>
    </row>
    <row r="304" spans="1:50">
      <c r="A304" s="77">
        <v>152</v>
      </c>
      <c r="B304" s="77">
        <v>207</v>
      </c>
      <c r="C304" s="77" t="s">
        <v>27</v>
      </c>
      <c r="D304" s="77" t="s">
        <v>28</v>
      </c>
      <c r="E304" s="77" t="s">
        <v>48</v>
      </c>
      <c r="F304" s="77" t="s">
        <v>197</v>
      </c>
      <c r="G304" s="77" t="s">
        <v>476</v>
      </c>
      <c r="H304" s="77" t="s">
        <v>468</v>
      </c>
      <c r="I304" s="77" t="s">
        <v>31</v>
      </c>
      <c r="J304" s="454" t="s">
        <v>481</v>
      </c>
      <c r="K304" s="410">
        <v>36795</v>
      </c>
      <c r="L304" s="410">
        <v>37160</v>
      </c>
      <c r="M304" s="77" t="s">
        <v>30</v>
      </c>
      <c r="N304" s="271">
        <v>-10000000</v>
      </c>
      <c r="O304" s="271">
        <v>463.01620600000001</v>
      </c>
      <c r="P304" s="411">
        <v>0.45</v>
      </c>
      <c r="Q304" s="271">
        <v>31.915289999999999</v>
      </c>
      <c r="R304" s="271">
        <v>30.970912999999999</v>
      </c>
      <c r="S304" s="411">
        <v>-0.62481837511452198</v>
      </c>
      <c r="T304" s="271">
        <v>-289.3010334846108</v>
      </c>
      <c r="U304" s="271">
        <v>-307.50546300000002</v>
      </c>
      <c r="V304" s="271">
        <v>0</v>
      </c>
      <c r="W304" s="271">
        <v>-596.80649648461076</v>
      </c>
      <c r="X304" s="271">
        <v>-7267.6278970000003</v>
      </c>
      <c r="Y304" s="271">
        <v>-7810.1003019999998</v>
      </c>
      <c r="Z304" s="271">
        <v>-542.47240499999953</v>
      </c>
      <c r="AA304" s="271">
        <v>54.334091484611236</v>
      </c>
      <c r="AB304" s="271">
        <v>-7267.6278970000003</v>
      </c>
      <c r="AC304" s="271">
        <v>-7810.1003019999998</v>
      </c>
      <c r="AD304" s="271">
        <v>-542.47240499999953</v>
      </c>
      <c r="AF304" s="271">
        <v>5788.6286074120007</v>
      </c>
      <c r="AG304" s="402">
        <f>IF(ISERROR(VLOOKUP(B304,Acc_Cash!$A:$H,3,FALSE)),0,VLOOKUP(B304,Acc_Cash!$A:$H,3,FALSE))</f>
        <v>-22625</v>
      </c>
      <c r="AH304" s="402">
        <f t="shared" si="43"/>
        <v>-30435.100301999999</v>
      </c>
      <c r="AI304" s="402">
        <f>AH304-(IF(ISERROR(VLOOKUP(A304,'YTD Last'!$E$2:$Z$500,21,0)),0,VLOOKUP(A304,'YTD Last'!$E$2:$Z$500,21,0)))</f>
        <v>-28892.717386999997</v>
      </c>
      <c r="AJ304" s="402">
        <f>AH304-IF(ISERROR(VLOOKUP(A304,'QTD Last'!$A$2:$AH$600,34,0)),0,VLOOKUP(A304,'QTD Last'!$A$2:$AH$600,34,0))</f>
        <v>-542.47240500000044</v>
      </c>
      <c r="AK304" s="402">
        <f>AH304-IF(ISERROR(VLOOKUP(A304,'MTD Last'!$A$2:$AH$600,34,0)),0,VLOOKUP(A304,'MTD Last'!$A$2:$AH$600,34,0))</f>
        <v>-542.47240500000044</v>
      </c>
      <c r="AL304" s="402">
        <f t="shared" si="44"/>
        <v>-542.47240499999953</v>
      </c>
      <c r="AM304" s="403" t="str">
        <f ca="1">ROUND((L304-Control!$C$3)/365,0)&amp;" Year"</f>
        <v>-13 Year</v>
      </c>
      <c r="AN304" s="45" t="str">
        <f t="shared" si="45"/>
        <v>Code</v>
      </c>
      <c r="AO304" s="45">
        <f t="shared" si="46"/>
        <v>10</v>
      </c>
      <c r="AP304" s="45">
        <f t="shared" si="47"/>
        <v>10</v>
      </c>
      <c r="AQ304" s="402">
        <f>AH304-(IF(ISERROR(VLOOKUP(A304,'WTD Last'!$A$1:$AQ$605,34,0)),0,VLOOKUP(A304,'WTD Last'!$A$1:$AQ$605,34,0)))</f>
        <v>-2765.538397999997</v>
      </c>
      <c r="AR304" s="563">
        <f>R304-(IF(ISERROR(VLOOKUP(A304,'WTD Last'!$A$1:$AQ$605,18,0)),0,VLOOKUP(A304,'WTD Last'!$A$1:$AQ$605,18,0)))</f>
        <v>-4.139325000000003</v>
      </c>
      <c r="AS304" s="402">
        <f>O304-(IF(ISERROR(VLOOKUP(A304,'WTD Last'!$A$1:$AQ$605,15,0)),0,VLOOKUP(A304,'WTD Last'!$A$1:$AQ$605,15,0)))</f>
        <v>-20.50325399999997</v>
      </c>
      <c r="AT304" s="402">
        <f t="shared" si="49"/>
        <v>-125.00000000000001</v>
      </c>
      <c r="AU304" s="564">
        <v>86921</v>
      </c>
      <c r="AV304" s="564">
        <v>46797</v>
      </c>
      <c r="AW304" s="77"/>
      <c r="AX304" s="271"/>
    </row>
    <row r="305" spans="1:233">
      <c r="A305" s="77">
        <v>1329</v>
      </c>
      <c r="B305" s="77">
        <v>489</v>
      </c>
      <c r="C305" s="77" t="s">
        <v>27</v>
      </c>
      <c r="D305" s="77" t="s">
        <v>28</v>
      </c>
      <c r="E305" s="77" t="s">
        <v>48</v>
      </c>
      <c r="F305" s="77" t="s">
        <v>197</v>
      </c>
      <c r="G305" s="77" t="s">
        <v>476</v>
      </c>
      <c r="H305" s="77" t="s">
        <v>468</v>
      </c>
      <c r="I305" s="77" t="s">
        <v>405</v>
      </c>
      <c r="J305" s="454" t="s">
        <v>481</v>
      </c>
      <c r="K305" s="410">
        <v>36896</v>
      </c>
      <c r="L305" s="410">
        <v>38722</v>
      </c>
      <c r="M305" s="77" t="s">
        <v>30</v>
      </c>
      <c r="N305" s="271">
        <v>-10000000</v>
      </c>
      <c r="O305" s="271">
        <v>4038.3561149999996</v>
      </c>
      <c r="P305" s="411">
        <v>0.52</v>
      </c>
      <c r="Q305" s="271">
        <v>71.919985999999994</v>
      </c>
      <c r="R305" s="271">
        <v>71.241175999999996</v>
      </c>
      <c r="S305" s="411">
        <v>-0.67542623306935989</v>
      </c>
      <c r="T305" s="271">
        <v>-2727.6116585470645</v>
      </c>
      <c r="U305" s="271">
        <v>-800.95468800000003</v>
      </c>
      <c r="V305" s="271">
        <v>0</v>
      </c>
      <c r="W305" s="271">
        <v>-3528.5663465470643</v>
      </c>
      <c r="X305" s="271">
        <v>70210.573753000004</v>
      </c>
      <c r="Y305" s="271">
        <v>67346.781386000002</v>
      </c>
      <c r="Z305" s="271">
        <v>-2863.7923670000018</v>
      </c>
      <c r="AA305" s="271">
        <v>664.77397954706248</v>
      </c>
      <c r="AB305" s="271">
        <v>70210.573753000004</v>
      </c>
      <c r="AC305" s="271">
        <v>67346.781386000002</v>
      </c>
      <c r="AD305" s="271">
        <v>-2863.7923670000018</v>
      </c>
      <c r="AF305" s="271">
        <v>50487.528149729995</v>
      </c>
      <c r="AG305" s="402">
        <f>IF(ISERROR(VLOOKUP(B305,Acc_Cash!$A:$H,3,FALSE)),0,VLOOKUP(B305,Acc_Cash!$A:$H,3,FALSE))</f>
        <v>0</v>
      </c>
      <c r="AH305" s="402">
        <f t="shared" si="43"/>
        <v>67346.781386000002</v>
      </c>
      <c r="AI305" s="402">
        <f>AH305-(IF(ISERROR(VLOOKUP(A305,'YTD Last'!$E$2:$Z$500,21,0)),0,VLOOKUP(A305,'YTD Last'!$E$2:$Z$500,21,0)))</f>
        <v>-27910.354424000005</v>
      </c>
      <c r="AJ305" s="402">
        <f>AH305-IF(ISERROR(VLOOKUP(A305,'QTD Last'!$A$2:$AH$600,34,0)),0,VLOOKUP(A305,'QTD Last'!$A$2:$AH$600,34,0))</f>
        <v>-2863.7923670000018</v>
      </c>
      <c r="AK305" s="402">
        <f>AH305-IF(ISERROR(VLOOKUP(A305,'MTD Last'!$A$2:$AH$600,34,0)),0,VLOOKUP(A305,'MTD Last'!$A$2:$AH$600,34,0))</f>
        <v>-2863.7923670000018</v>
      </c>
      <c r="AL305" s="402">
        <f t="shared" si="44"/>
        <v>-2863.7923670000018</v>
      </c>
      <c r="AM305" s="403" t="str">
        <f ca="1">ROUND((L305-Control!$C$3)/365,0)&amp;" Year"</f>
        <v>-9 Year</v>
      </c>
      <c r="AN305" s="45" t="str">
        <f t="shared" si="45"/>
        <v>Code</v>
      </c>
      <c r="AO305" s="45">
        <f t="shared" si="46"/>
        <v>10</v>
      </c>
      <c r="AP305" s="45">
        <f t="shared" si="47"/>
        <v>10</v>
      </c>
      <c r="AQ305" s="402">
        <f>AH305-(IF(ISERROR(VLOOKUP(A305,'WTD Last'!$A$1:$AQ$605,34,0)),0,VLOOKUP(A305,'WTD Last'!$A$1:$AQ$605,34,0)))</f>
        <v>-14116.207593999992</v>
      </c>
      <c r="AR305" s="563">
        <f>R305-(IF(ISERROR(VLOOKUP(A305,'WTD Last'!$A$1:$AQ$605,18,0)),0,VLOOKUP(A305,'WTD Last'!$A$1:$AQ$605,18,0)))</f>
        <v>-2.9828660000000013</v>
      </c>
      <c r="AS305" s="402">
        <f>O305-(IF(ISERROR(VLOOKUP(A305,'WTD Last'!$A$1:$AQ$605,15,0)),0,VLOOKUP(A305,'WTD Last'!$A$1:$AQ$605,15,0)))</f>
        <v>-38.120142000000214</v>
      </c>
      <c r="AT305" s="402">
        <f t="shared" si="49"/>
        <v>-144.44444444444446</v>
      </c>
      <c r="AV305" s="564">
        <v>46797</v>
      </c>
      <c r="AW305" s="77"/>
      <c r="AX305" s="271"/>
    </row>
    <row r="306" spans="1:233">
      <c r="A306" s="77">
        <v>1518</v>
      </c>
      <c r="B306" s="77">
        <v>568</v>
      </c>
      <c r="C306" s="77" t="s">
        <v>27</v>
      </c>
      <c r="D306" s="77" t="s">
        <v>301</v>
      </c>
      <c r="E306" s="77" t="s">
        <v>48</v>
      </c>
      <c r="F306" s="77" t="s">
        <v>197</v>
      </c>
      <c r="G306" s="77" t="s">
        <v>476</v>
      </c>
      <c r="H306" s="77" t="s">
        <v>468</v>
      </c>
      <c r="I306" s="77" t="s">
        <v>405</v>
      </c>
      <c r="J306" s="454" t="s">
        <v>486</v>
      </c>
      <c r="K306" s="410">
        <v>36896</v>
      </c>
      <c r="L306" s="410">
        <v>38722</v>
      </c>
      <c r="M306" s="77" t="s">
        <v>30</v>
      </c>
      <c r="N306" s="271">
        <v>10000000</v>
      </c>
      <c r="O306" s="271">
        <v>-4038.3561149999996</v>
      </c>
      <c r="P306" s="411">
        <v>0.52</v>
      </c>
      <c r="Q306" s="271">
        <v>71.919985999999994</v>
      </c>
      <c r="R306" s="271">
        <v>71.241175999999996</v>
      </c>
      <c r="S306" s="411">
        <v>-0.67542623306935989</v>
      </c>
      <c r="T306" s="271">
        <v>2727.6116585470645</v>
      </c>
      <c r="U306" s="271">
        <v>800.95468800000003</v>
      </c>
      <c r="V306" s="271">
        <v>0</v>
      </c>
      <c r="W306" s="271">
        <v>3528.5663465470643</v>
      </c>
      <c r="X306" s="271">
        <v>-70210.573753000004</v>
      </c>
      <c r="Y306" s="271">
        <v>-67346.781386000002</v>
      </c>
      <c r="Z306" s="271">
        <v>2863.7923670000018</v>
      </c>
      <c r="AA306" s="271">
        <v>-664.77397954706248</v>
      </c>
      <c r="AB306" s="271">
        <v>-70210.573753000004</v>
      </c>
      <c r="AC306" s="271">
        <v>-67346.781386000002</v>
      </c>
      <c r="AD306" s="271">
        <v>2863.7923670000018</v>
      </c>
      <c r="AF306" s="271">
        <v>-50487.528149729995</v>
      </c>
      <c r="AG306" s="402">
        <f>IF(ISERROR(VLOOKUP(B306,Acc_Cash!$A:$H,3,FALSE)),0,VLOOKUP(B306,Acc_Cash!$A:$H,3,FALSE))</f>
        <v>0</v>
      </c>
      <c r="AH306" s="402">
        <f t="shared" si="43"/>
        <v>-67346.781386000002</v>
      </c>
      <c r="AI306" s="402">
        <f>AH306-(IF(ISERROR(VLOOKUP(A306,'YTD Last'!$E$2:$Z$500,21,0)),0,VLOOKUP(A306,'YTD Last'!$E$2:$Z$500,21,0)))</f>
        <v>27910.354424000005</v>
      </c>
      <c r="AJ306" s="402">
        <f>AH306-IF(ISERROR(VLOOKUP(A306,'QTD Last'!$A$2:$AH$600,34,0)),0,VLOOKUP(A306,'QTD Last'!$A$2:$AH$600,34,0))</f>
        <v>2863.7923670000018</v>
      </c>
      <c r="AK306" s="402">
        <f>AH306-IF(ISERROR(VLOOKUP(A306,'MTD Last'!$A$2:$AH$600,34,0)),0,VLOOKUP(A306,'MTD Last'!$A$2:$AH$600,34,0))</f>
        <v>2863.7923670000018</v>
      </c>
      <c r="AL306" s="402">
        <f t="shared" si="44"/>
        <v>2863.7923670000018</v>
      </c>
      <c r="AM306" s="403" t="str">
        <f ca="1">ROUND((L306-Control!$C$3)/365,0)&amp;" Year"</f>
        <v>-9 Year</v>
      </c>
      <c r="AN306" s="45" t="str">
        <f t="shared" si="45"/>
        <v>Code</v>
      </c>
      <c r="AO306" s="45">
        <f t="shared" si="46"/>
        <v>10</v>
      </c>
      <c r="AP306" s="45">
        <f t="shared" si="47"/>
        <v>10</v>
      </c>
      <c r="AQ306" s="402">
        <f>AH306-(IF(ISERROR(VLOOKUP(A306,'WTD Last'!$A$1:$AQ$605,34,0)),0,VLOOKUP(A306,'WTD Last'!$A$1:$AQ$605,34,0)))</f>
        <v>14116.207593999992</v>
      </c>
      <c r="AR306" s="563">
        <f>R306-(IF(ISERROR(VLOOKUP(A306,'WTD Last'!$A$1:$AQ$605,18,0)),0,VLOOKUP(A306,'WTD Last'!$A$1:$AQ$605,18,0)))</f>
        <v>-2.9828660000000013</v>
      </c>
      <c r="AS306" s="402">
        <f>O306-(IF(ISERROR(VLOOKUP(A306,'WTD Last'!$A$1:$AQ$605,15,0)),0,VLOOKUP(A306,'WTD Last'!$A$1:$AQ$605,15,0)))</f>
        <v>38.120142000000214</v>
      </c>
      <c r="AT306" s="402">
        <f t="shared" si="49"/>
        <v>144.44444444444446</v>
      </c>
      <c r="AV306" s="564">
        <v>46797</v>
      </c>
      <c r="AW306" s="77"/>
      <c r="AX306" s="271"/>
    </row>
    <row r="307" spans="1:233">
      <c r="A307" s="77">
        <v>255</v>
      </c>
      <c r="B307" s="77">
        <v>369</v>
      </c>
      <c r="C307" s="77" t="s">
        <v>230</v>
      </c>
      <c r="D307" s="77" t="s">
        <v>194</v>
      </c>
      <c r="E307" s="77" t="s">
        <v>234</v>
      </c>
      <c r="F307" s="77" t="s">
        <v>198</v>
      </c>
      <c r="G307" s="77" t="s">
        <v>474</v>
      </c>
      <c r="H307" s="77" t="s">
        <v>468</v>
      </c>
      <c r="I307" s="77" t="s">
        <v>263</v>
      </c>
      <c r="J307" s="454" t="s">
        <v>480</v>
      </c>
      <c r="K307" s="410">
        <v>36726</v>
      </c>
      <c r="L307" s="410">
        <v>38552</v>
      </c>
      <c r="M307" s="77" t="s">
        <v>30</v>
      </c>
      <c r="N307" s="271">
        <v>-4000000</v>
      </c>
      <c r="O307" s="271">
        <v>1532.5304409999999</v>
      </c>
      <c r="P307" s="411">
        <v>1.75</v>
      </c>
      <c r="Q307" s="271">
        <v>110.80402599999999</v>
      </c>
      <c r="R307" s="271">
        <v>63.989553999999998</v>
      </c>
      <c r="S307" s="411">
        <v>-47.377517095945933</v>
      </c>
      <c r="T307" s="271">
        <v>-72607.487168535052</v>
      </c>
      <c r="U307" s="271">
        <v>-538.12733400000002</v>
      </c>
      <c r="V307" s="271">
        <v>0</v>
      </c>
      <c r="W307" s="271">
        <v>-73145.614502535056</v>
      </c>
      <c r="X307" s="271">
        <v>-110805.052212</v>
      </c>
      <c r="Y307" s="271">
        <v>-183834.00544499999</v>
      </c>
      <c r="Z307" s="271">
        <v>-73028.953232999993</v>
      </c>
      <c r="AA307" s="271">
        <v>116.66126953506318</v>
      </c>
      <c r="AB307" s="271">
        <v>-110805.052212</v>
      </c>
      <c r="AC307" s="271">
        <v>-183834.00544499999</v>
      </c>
      <c r="AD307" s="271">
        <v>-73028.953232999993</v>
      </c>
      <c r="AF307" s="271">
        <v>4537.8226358009997</v>
      </c>
      <c r="AG307" s="402">
        <f>IF(ISERROR(VLOOKUP(B307,Acc_Cash!$A:$H,3,FALSE)),0,VLOOKUP(B307,Acc_Cash!$A:$H,3,FALSE))</f>
        <v>-35777.777778000003</v>
      </c>
      <c r="AH307" s="402">
        <f t="shared" si="43"/>
        <v>-219611.78322300001</v>
      </c>
      <c r="AI307" s="402">
        <f>AH307-(IF(ISERROR(VLOOKUP(A307,'YTD Last'!$E$2:$Z$383,21,0)),0,VLOOKUP(A307,'YTD Last'!$E$2:$Z$383,21,0)))</f>
        <v>-122764.649172</v>
      </c>
      <c r="AJ307" s="402">
        <f>AH307-IF(ISERROR(VLOOKUP(A307,'QTD Last'!$A$2:$AH$600,34,0)),0,VLOOKUP(A307,'QTD Last'!$A$2:$AH$600,34,0))</f>
        <v>-73028.953233000007</v>
      </c>
      <c r="AK307" s="402">
        <f>AH307-IF(ISERROR(VLOOKUP(A307,'MTD Last'!$A$2:$AH$600,34,0)),0,VLOOKUP(A307,'MTD Last'!$A$2:$AH$600,34,0))</f>
        <v>-73028.953233000007</v>
      </c>
      <c r="AL307" s="402">
        <f t="shared" si="44"/>
        <v>-73028.953232999993</v>
      </c>
      <c r="AM307" s="403" t="str">
        <f ca="1">ROUND((L307-Control!$C$3)/365,0)&amp;" Year"</f>
        <v>-9 Year</v>
      </c>
      <c r="AN307" s="45">
        <f t="shared" si="45"/>
        <v>4</v>
      </c>
      <c r="AO307" s="45" t="str">
        <f t="shared" si="46"/>
        <v>Code</v>
      </c>
      <c r="AP307" s="45">
        <f t="shared" si="47"/>
        <v>4</v>
      </c>
      <c r="AQ307" s="402">
        <f>AH307-(IF(ISERROR(VLOOKUP(A307,'WTD Last'!$A$1:$AQ$605,34,0)),0,VLOOKUP(A307,'WTD Last'!$A$1:$AQ$605,34,0)))</f>
        <v>-77718.395030000014</v>
      </c>
      <c r="AR307" s="563">
        <f>R307-(IF(ISERROR(VLOOKUP(A307,'WTD Last'!$A$1:$AQ$605,18,0)),0,VLOOKUP(A307,'WTD Last'!$A$1:$AQ$605,18,0)))</f>
        <v>-49.450305999999998</v>
      </c>
      <c r="AS307" s="402">
        <f>O307-(IF(ISERROR(VLOOKUP(A307,'WTD Last'!$A$1:$AQ$605,15,0)),0,VLOOKUP(A307,'WTD Last'!$A$1:$AQ$605,15,0)))</f>
        <v>-13.613018000000011</v>
      </c>
      <c r="AT307" s="402">
        <f t="shared" si="49"/>
        <v>-194.44444444444446</v>
      </c>
      <c r="AU307" s="564">
        <v>93466</v>
      </c>
      <c r="AV307" s="564">
        <v>78122</v>
      </c>
      <c r="AW307" s="77"/>
      <c r="AX307" s="271"/>
    </row>
    <row r="308" spans="1:233">
      <c r="A308" s="77">
        <v>1706</v>
      </c>
      <c r="B308" s="77">
        <v>911</v>
      </c>
      <c r="C308" s="77" t="s">
        <v>27</v>
      </c>
      <c r="D308" s="77" t="s">
        <v>28</v>
      </c>
      <c r="E308" s="77" t="s">
        <v>575</v>
      </c>
      <c r="F308" s="77" t="s">
        <v>423</v>
      </c>
      <c r="G308" s="77" t="s">
        <v>477</v>
      </c>
      <c r="H308" s="77" t="s">
        <v>472</v>
      </c>
      <c r="I308" s="77" t="s">
        <v>554</v>
      </c>
      <c r="J308" s="454" t="s">
        <v>469</v>
      </c>
      <c r="K308" s="410">
        <v>36970</v>
      </c>
      <c r="L308" s="410">
        <v>38764</v>
      </c>
      <c r="M308" s="77" t="s">
        <v>30</v>
      </c>
      <c r="N308" s="271">
        <v>-10000000</v>
      </c>
      <c r="O308" s="271">
        <v>4137.1702089999999</v>
      </c>
      <c r="P308" s="411">
        <v>0.52</v>
      </c>
      <c r="Q308" s="271">
        <v>55.291178000000002</v>
      </c>
      <c r="R308" s="271">
        <v>55.237960000000001</v>
      </c>
      <c r="S308" s="411">
        <v>-3.5519222761263895E-2</v>
      </c>
      <c r="T308" s="271">
        <v>-146.94907025473572</v>
      </c>
      <c r="U308" s="271">
        <v>-544.35681</v>
      </c>
      <c r="V308" s="271">
        <v>0</v>
      </c>
      <c r="W308" s="271">
        <v>-691.30588025473571</v>
      </c>
      <c r="X308" s="271">
        <v>11985.958655</v>
      </c>
      <c r="Y308" s="271">
        <v>11631.403614999999</v>
      </c>
      <c r="Z308" s="271">
        <v>-354.5550400000011</v>
      </c>
      <c r="AA308" s="271">
        <v>336.75084025473461</v>
      </c>
      <c r="AB308" s="271">
        <v>11985.958655</v>
      </c>
      <c r="AC308" s="271">
        <v>11631.403614999999</v>
      </c>
      <c r="AD308" s="271">
        <v>-354.5550400000011</v>
      </c>
      <c r="AG308" s="402">
        <f>IF(ISERROR(VLOOKUP(B308,Acc_Cash!$A:$H,3,FALSE)),0,VLOOKUP(B308,Acc_Cash!$A:$H,3,FALSE))</f>
        <v>0</v>
      </c>
      <c r="AH308" s="402">
        <f t="shared" si="43"/>
        <v>11631.403614999999</v>
      </c>
      <c r="AI308" s="402">
        <f>AH308-(IF(ISERROR(VLOOKUP(A308,'YTD Last'!$E$2:$Z$500,21,0)),0,VLOOKUP(A308,'YTD Last'!$E$2:$Z$500,21,0)))</f>
        <v>11631.403614999999</v>
      </c>
      <c r="AJ308" s="402">
        <f>AH308-IF(ISERROR(VLOOKUP(A308,'QTD Last'!$A$2:$AH$600,34,0)),0,VLOOKUP(A308,'QTD Last'!$A$2:$AH$600,34,0))</f>
        <v>-354.5550400000011</v>
      </c>
      <c r="AK308" s="402">
        <f>AH308-IF(ISERROR(VLOOKUP(A308,'MTD Last'!$A$2:$AH$600,34,0)),0,VLOOKUP(A308,'MTD Last'!$A$2:$AH$600,34,0))</f>
        <v>-354.5550400000011</v>
      </c>
      <c r="AL308" s="402">
        <f t="shared" si="44"/>
        <v>-354.5550400000011</v>
      </c>
      <c r="AM308" s="403" t="str">
        <f ca="1">ROUND((L308-Control!$C$3)/365,0)&amp;" Year"</f>
        <v>-9 Year</v>
      </c>
      <c r="AN308" s="45" t="str">
        <f t="shared" si="45"/>
        <v>Code</v>
      </c>
      <c r="AO308" s="45" t="str">
        <f t="shared" si="46"/>
        <v>Code</v>
      </c>
      <c r="AP308" s="45" t="str">
        <f t="shared" si="47"/>
        <v>Code</v>
      </c>
      <c r="AQ308" s="402">
        <f>AH308-(IF(ISERROR(VLOOKUP(A308,'WTD Last'!$A$1:$AQ$605,34,0)),0,VLOOKUP(A308,'WTD Last'!$A$1:$AQ$605,34,0)))</f>
        <v>-8631.2103730000017</v>
      </c>
      <c r="AR308" s="563">
        <f>R308-(IF(ISERROR(VLOOKUP(A308,'WTD Last'!$A$1:$AQ$605,18,0)),0,VLOOKUP(A308,'WTD Last'!$A$1:$AQ$605,18,0)))</f>
        <v>-1.7242199999999954</v>
      </c>
      <c r="AS308" s="402">
        <f>O308-(IF(ISERROR(VLOOKUP(A308,'WTD Last'!$A$1:$AQ$605,15,0)),0,VLOOKUP(A308,'WTD Last'!$A$1:$AQ$605,15,0)))</f>
        <v>-38.814201000000139</v>
      </c>
      <c r="AT308" s="402">
        <f t="shared" si="49"/>
        <v>-144.44444444444446</v>
      </c>
      <c r="AU308" s="564">
        <v>54730</v>
      </c>
      <c r="AV308" s="564">
        <v>94318</v>
      </c>
      <c r="AW308" s="77"/>
      <c r="AX308" s="271"/>
    </row>
    <row r="309" spans="1:233">
      <c r="A309" s="77">
        <v>1330</v>
      </c>
      <c r="B309" s="77">
        <v>490</v>
      </c>
      <c r="C309" s="77" t="s">
        <v>27</v>
      </c>
      <c r="D309" s="77" t="s">
        <v>28</v>
      </c>
      <c r="E309" s="77" t="s">
        <v>347</v>
      </c>
      <c r="F309" s="77" t="s">
        <v>200</v>
      </c>
      <c r="G309" s="77" t="s">
        <v>476</v>
      </c>
      <c r="H309" s="77" t="s">
        <v>478</v>
      </c>
      <c r="I309" s="77" t="s">
        <v>405</v>
      </c>
      <c r="J309" s="454" t="s">
        <v>469</v>
      </c>
      <c r="K309" s="410">
        <v>36896</v>
      </c>
      <c r="L309" s="410">
        <v>38722</v>
      </c>
      <c r="M309" s="77" t="s">
        <v>30</v>
      </c>
      <c r="N309" s="271">
        <v>-10000000</v>
      </c>
      <c r="O309" s="271">
        <v>4068.6817550000001</v>
      </c>
      <c r="P309" s="411">
        <v>0.52</v>
      </c>
      <c r="Q309" s="271">
        <v>55.773122999999998</v>
      </c>
      <c r="R309" s="271">
        <v>55.230815999999997</v>
      </c>
      <c r="S309" s="411">
        <v>-0.54471969556090183</v>
      </c>
      <c r="T309" s="271">
        <v>-2216.2910869177958</v>
      </c>
      <c r="U309" s="271">
        <v>-737.38045199999999</v>
      </c>
      <c r="V309" s="271">
        <v>0</v>
      </c>
      <c r="W309" s="271">
        <v>-2953.6715389177957</v>
      </c>
      <c r="X309" s="271">
        <v>3010.031966</v>
      </c>
      <c r="Y309" s="271">
        <v>622.06548099999998</v>
      </c>
      <c r="Z309" s="271">
        <v>-2387.9664849999999</v>
      </c>
      <c r="AA309" s="271">
        <v>565.70505391779579</v>
      </c>
      <c r="AB309" s="271">
        <v>3010.031966</v>
      </c>
      <c r="AC309" s="271">
        <v>622.06548099999998</v>
      </c>
      <c r="AD309" s="271">
        <v>-2387.9664849999999</v>
      </c>
      <c r="AF309" s="271">
        <v>23425.435204412501</v>
      </c>
      <c r="AG309" s="402">
        <f>IF(ISERROR(VLOOKUP(B309,Acc_Cash!$A:$H,3,FALSE)),0,VLOOKUP(B309,Acc_Cash!$A:$H,3,FALSE))</f>
        <v>0</v>
      </c>
      <c r="AH309" s="402">
        <f t="shared" si="43"/>
        <v>622.06548099999998</v>
      </c>
      <c r="AI309" s="402">
        <f>AH309-(IF(ISERROR(VLOOKUP(A309,'YTD Last'!$E$2:$Z$383,21,0)),0,VLOOKUP(A309,'YTD Last'!$E$2:$Z$383,21,0)))</f>
        <v>-5549.821105</v>
      </c>
      <c r="AJ309" s="402">
        <f>AH309-IF(ISERROR(VLOOKUP(A309,'QTD Last'!$A$2:$AH$600,34,0)),0,VLOOKUP(A309,'QTD Last'!$A$2:$AH$600,34,0))</f>
        <v>-2387.9664849999999</v>
      </c>
      <c r="AK309" s="402">
        <f>AH309-IF(ISERROR(VLOOKUP(A309,'MTD Last'!$A$2:$AH$600,34,0)),0,VLOOKUP(A309,'MTD Last'!$A$2:$AH$600,34,0))</f>
        <v>-2387.9664849999999</v>
      </c>
      <c r="AL309" s="402">
        <f t="shared" si="44"/>
        <v>-2387.9664849999999</v>
      </c>
      <c r="AM309" s="403" t="str">
        <f ca="1">ROUND((L309-Control!$C$3)/365,0)&amp;" Year"</f>
        <v>-9 Year</v>
      </c>
      <c r="AN309" s="45">
        <f t="shared" si="45"/>
        <v>6</v>
      </c>
      <c r="AO309" s="45" t="str">
        <f t="shared" si="46"/>
        <v>Code</v>
      </c>
      <c r="AP309" s="45">
        <f t="shared" si="47"/>
        <v>6</v>
      </c>
      <c r="AQ309" s="402">
        <f>AH309-(IF(ISERROR(VLOOKUP(A309,'WTD Last'!$A$1:$AQ$605,34,0)),0,VLOOKUP(A309,'WTD Last'!$A$1:$AQ$605,34,0)))</f>
        <v>-37152.42671</v>
      </c>
      <c r="AR309" s="563">
        <f>R309-(IF(ISERROR(VLOOKUP(A309,'WTD Last'!$A$1:$AQ$605,18,0)),0,VLOOKUP(A309,'WTD Last'!$A$1:$AQ$605,18,0)))</f>
        <v>-8.651212000000001</v>
      </c>
      <c r="AS309" s="402">
        <f>O309-(IF(ISERROR(VLOOKUP(A309,'WTD Last'!$A$1:$AQ$605,15,0)),0,VLOOKUP(A309,'WTD Last'!$A$1:$AQ$605,15,0)))</f>
        <v>-34.611169999999674</v>
      </c>
      <c r="AT309" s="402">
        <f t="shared" si="49"/>
        <v>-144.44444444444446</v>
      </c>
      <c r="AV309" s="564">
        <v>92953</v>
      </c>
      <c r="AW309" s="77"/>
      <c r="AX309" s="271"/>
    </row>
    <row r="310" spans="1:233">
      <c r="A310" s="77">
        <v>1519</v>
      </c>
      <c r="B310" s="77">
        <v>569</v>
      </c>
      <c r="C310" s="77" t="s">
        <v>27</v>
      </c>
      <c r="D310" s="77" t="s">
        <v>301</v>
      </c>
      <c r="E310" s="77" t="s">
        <v>347</v>
      </c>
      <c r="F310" s="77" t="s">
        <v>200</v>
      </c>
      <c r="G310" s="77" t="s">
        <v>476</v>
      </c>
      <c r="H310" s="77" t="s">
        <v>478</v>
      </c>
      <c r="I310" s="77" t="s">
        <v>405</v>
      </c>
      <c r="J310" s="454" t="s">
        <v>486</v>
      </c>
      <c r="K310" s="410">
        <v>36896</v>
      </c>
      <c r="L310" s="410">
        <v>38722</v>
      </c>
      <c r="M310" s="77" t="s">
        <v>30</v>
      </c>
      <c r="N310" s="271">
        <v>10000000</v>
      </c>
      <c r="O310" s="271">
        <v>-4068.6817550000001</v>
      </c>
      <c r="P310" s="411">
        <v>0.52</v>
      </c>
      <c r="Q310" s="271">
        <v>55.773122999999998</v>
      </c>
      <c r="R310" s="271">
        <v>55.230815999999997</v>
      </c>
      <c r="S310" s="411">
        <v>-0.54471969556090183</v>
      </c>
      <c r="T310" s="271">
        <v>2216.2910869177958</v>
      </c>
      <c r="U310" s="271">
        <v>737.38045199999999</v>
      </c>
      <c r="V310" s="271">
        <v>0</v>
      </c>
      <c r="W310" s="271">
        <v>2953.6715389177957</v>
      </c>
      <c r="X310" s="271">
        <v>-3010.031966</v>
      </c>
      <c r="Y310" s="271">
        <v>-622.06548099999998</v>
      </c>
      <c r="Z310" s="271">
        <v>2387.9664849999999</v>
      </c>
      <c r="AA310" s="271">
        <v>-565.70505391779579</v>
      </c>
      <c r="AB310" s="271">
        <v>-3010.031966</v>
      </c>
      <c r="AC310" s="271">
        <v>-622.06548099999998</v>
      </c>
      <c r="AD310" s="271">
        <v>2387.9664849999999</v>
      </c>
      <c r="AF310" s="271">
        <v>-23425.435204412501</v>
      </c>
      <c r="AG310" s="402">
        <f>IF(ISERROR(VLOOKUP(B310,Acc_Cash!$A:$H,3,FALSE)),0,VLOOKUP(B310,Acc_Cash!$A:$H,3,FALSE))</f>
        <v>0</v>
      </c>
      <c r="AH310" s="402">
        <f t="shared" si="43"/>
        <v>-622.06548099999998</v>
      </c>
      <c r="AI310" s="402">
        <f>AH310-(IF(ISERROR(VLOOKUP(A310,'YTD Last'!$E$2:$Z$500,21,0)),0,VLOOKUP(A310,'YTD Last'!$E$2:$Z$500,21,0)))</f>
        <v>5549.821105</v>
      </c>
      <c r="AJ310" s="402">
        <f>AH310-IF(ISERROR(VLOOKUP(A310,'QTD Last'!$A$2:$AH$600,34,0)),0,VLOOKUP(A310,'QTD Last'!$A$2:$AH$600,34,0))</f>
        <v>2387.9664849999999</v>
      </c>
      <c r="AK310" s="402">
        <f>AH310-IF(ISERROR(VLOOKUP(A310,'MTD Last'!$A$2:$AH$600,34,0)),0,VLOOKUP(A310,'MTD Last'!$A$2:$AH$600,34,0))</f>
        <v>2387.9664849999999</v>
      </c>
      <c r="AL310" s="402">
        <f t="shared" si="44"/>
        <v>2387.9664849999999</v>
      </c>
      <c r="AM310" s="403" t="str">
        <f ca="1">ROUND((L310-Control!$C$3)/365,0)&amp;" Year"</f>
        <v>-9 Year</v>
      </c>
      <c r="AN310" s="45">
        <f t="shared" si="45"/>
        <v>6</v>
      </c>
      <c r="AO310" s="45" t="str">
        <f t="shared" si="46"/>
        <v>Code</v>
      </c>
      <c r="AP310" s="45">
        <f t="shared" si="47"/>
        <v>6</v>
      </c>
      <c r="AQ310" s="402">
        <f>AH310-(IF(ISERROR(VLOOKUP(A310,'WTD Last'!$A$1:$AQ$605,34,0)),0,VLOOKUP(A310,'WTD Last'!$A$1:$AQ$605,34,0)))</f>
        <v>37152.42671</v>
      </c>
      <c r="AR310" s="563">
        <f>R310-(IF(ISERROR(VLOOKUP(A310,'WTD Last'!$A$1:$AQ$605,18,0)),0,VLOOKUP(A310,'WTD Last'!$A$1:$AQ$605,18,0)))</f>
        <v>-8.651212000000001</v>
      </c>
      <c r="AS310" s="402">
        <f>O310-(IF(ISERROR(VLOOKUP(A310,'WTD Last'!$A$1:$AQ$605,15,0)),0,VLOOKUP(A310,'WTD Last'!$A$1:$AQ$605,15,0)))</f>
        <v>34.611169999999674</v>
      </c>
      <c r="AT310" s="402">
        <f t="shared" si="49"/>
        <v>144.44444444444446</v>
      </c>
      <c r="AV310" s="564">
        <v>92953</v>
      </c>
      <c r="AW310" s="77"/>
      <c r="AX310" s="271"/>
    </row>
    <row r="311" spans="1:233">
      <c r="A311" s="77">
        <v>1626</v>
      </c>
      <c r="B311" s="77">
        <v>826</v>
      </c>
      <c r="C311" s="77" t="s">
        <v>27</v>
      </c>
      <c r="D311" s="77" t="s">
        <v>28</v>
      </c>
      <c r="E311" s="77" t="s">
        <v>347</v>
      </c>
      <c r="F311" s="77" t="s">
        <v>200</v>
      </c>
      <c r="G311" s="77" t="s">
        <v>476</v>
      </c>
      <c r="H311" s="77" t="s">
        <v>478</v>
      </c>
      <c r="I311" s="77" t="s">
        <v>267</v>
      </c>
      <c r="J311" s="454" t="s">
        <v>469</v>
      </c>
      <c r="K311" s="410">
        <v>36913</v>
      </c>
      <c r="L311" s="410">
        <v>38739</v>
      </c>
      <c r="M311" s="77" t="s">
        <v>30</v>
      </c>
      <c r="N311" s="271">
        <v>10000000</v>
      </c>
      <c r="O311" s="271">
        <v>-4147.9365509999998</v>
      </c>
      <c r="P311" s="411">
        <v>0.76</v>
      </c>
      <c r="Q311" s="271">
        <v>56.154904000000002</v>
      </c>
      <c r="R311" s="271">
        <v>55.612825000000001</v>
      </c>
      <c r="S311" s="411">
        <v>-0.54458089779643482</v>
      </c>
      <c r="T311" s="271">
        <v>2258.8870109462273</v>
      </c>
      <c r="U311" s="271">
        <v>795.36141599999996</v>
      </c>
      <c r="V311" s="271">
        <v>0</v>
      </c>
      <c r="W311" s="271">
        <v>3054.2484269462275</v>
      </c>
      <c r="X311" s="271">
        <v>98298.649093999993</v>
      </c>
      <c r="Y311" s="271">
        <v>100910.60328</v>
      </c>
      <c r="Z311" s="271">
        <v>2611.9541860000027</v>
      </c>
      <c r="AA311" s="271">
        <v>-442.29424094622482</v>
      </c>
      <c r="AB311" s="271">
        <v>98298.649093999993</v>
      </c>
      <c r="AC311" s="271">
        <v>100910.60328</v>
      </c>
      <c r="AD311" s="271">
        <v>2611.9541860000027</v>
      </c>
      <c r="AF311" s="271">
        <v>-23881.744692382497</v>
      </c>
      <c r="AG311" s="271">
        <f>IF(ISERROR(VLOOKUP(B311,Acc_Cash!$A:$H,3,FALSE)),0,VLOOKUP(B311,Acc_Cash!$A:$H,3,FALSE))</f>
        <v>0</v>
      </c>
      <c r="AH311" s="271">
        <f t="shared" si="43"/>
        <v>100910.60328</v>
      </c>
      <c r="AI311" s="271">
        <f>AH311-(IF(ISERROR(VLOOKUP(A311,'YTD Last'!$E$2:$Z$500,21,0)),0,VLOOKUP(A311,'YTD Last'!$E$2:$Z$500,21,0)))</f>
        <v>100910.60328</v>
      </c>
      <c r="AJ311" s="271">
        <f>AH311-IF(ISERROR(VLOOKUP(A311,'QTD Last'!$A$2:$AH$600,34,0)),0,VLOOKUP(A311,'QTD Last'!$A$2:$AH$600,34,0))</f>
        <v>2611.9541860000027</v>
      </c>
      <c r="AK311" s="271">
        <f>AH311-IF(ISERROR(VLOOKUP(A311,'MTD Last'!$A$2:$AH$600,34,0)),0,VLOOKUP(A311,'MTD Last'!$A$2:$AH$600,34,0))</f>
        <v>2611.9541860000027</v>
      </c>
      <c r="AL311" s="271">
        <f t="shared" si="44"/>
        <v>2611.9541860000027</v>
      </c>
      <c r="AM311" s="577" t="str">
        <f ca="1">ROUND((L311-Control!$C$3)/365,0)&amp;" Year"</f>
        <v>-9 Year</v>
      </c>
      <c r="AN311" s="77">
        <f t="shared" si="45"/>
        <v>6</v>
      </c>
      <c r="AO311" s="77" t="str">
        <f t="shared" si="46"/>
        <v>Code</v>
      </c>
      <c r="AP311" s="77">
        <f t="shared" si="47"/>
        <v>6</v>
      </c>
      <c r="AQ311" s="271">
        <f>AH311-(IF(ISERROR(VLOOKUP(A311,'WTD Last'!$A$1:$AQ$605,34,0)),0,VLOOKUP(A311,'WTD Last'!$A$1:$AQ$605,34,0)))</f>
        <v>37211.322628999995</v>
      </c>
      <c r="AR311" s="412">
        <f>R311-(IF(ISERROR(VLOOKUP(A311,'WTD Last'!$A$1:$AQ$605,18,0)),0,VLOOKUP(A311,'WTD Last'!$A$1:$AQ$605,18,0)))</f>
        <v>-8.427779000000001</v>
      </c>
      <c r="AS311" s="271">
        <f>O311-(IF(ISERROR(VLOOKUP(A311,'WTD Last'!$A$1:$AQ$605,15,0)),0,VLOOKUP(A311,'WTD Last'!$A$1:$AQ$605,15,0)))</f>
        <v>35.540106999999807</v>
      </c>
      <c r="AT311" s="271">
        <f t="shared" si="49"/>
        <v>211.11111111111111</v>
      </c>
      <c r="AU311" s="578">
        <v>61984</v>
      </c>
      <c r="AV311" s="578">
        <v>92953</v>
      </c>
      <c r="AW311" s="77"/>
      <c r="AX311" s="271"/>
      <c r="AY311" s="77"/>
      <c r="AZ311" s="77"/>
      <c r="BA311" s="77"/>
      <c r="BB311" s="77"/>
      <c r="BC311" s="77"/>
      <c r="BD311" s="77"/>
      <c r="BE311" s="77"/>
      <c r="BF311" s="77"/>
      <c r="BG311" s="77"/>
      <c r="BH311" s="77"/>
      <c r="BI311" s="77"/>
      <c r="BJ311" s="77"/>
      <c r="BK311" s="77"/>
      <c r="BL311" s="77"/>
      <c r="BM311" s="77"/>
      <c r="BN311" s="77"/>
      <c r="BO311" s="77"/>
      <c r="BP311" s="77"/>
      <c r="BQ311" s="77"/>
      <c r="BR311" s="77"/>
      <c r="BS311" s="77"/>
      <c r="BT311" s="77"/>
      <c r="BU311" s="77"/>
      <c r="BV311" s="77"/>
      <c r="BW311" s="77"/>
      <c r="BX311" s="77"/>
      <c r="BY311" s="77"/>
      <c r="BZ311" s="77"/>
      <c r="CA311" s="77"/>
      <c r="CB311" s="77"/>
      <c r="CC311" s="77"/>
      <c r="CD311" s="77"/>
      <c r="CE311" s="77"/>
      <c r="CF311" s="77"/>
      <c r="CG311" s="77"/>
      <c r="CH311" s="77"/>
      <c r="CI311" s="77"/>
      <c r="CJ311" s="77"/>
      <c r="CK311" s="77"/>
      <c r="CL311" s="77"/>
      <c r="CM311" s="77"/>
      <c r="CN311" s="77"/>
      <c r="CO311" s="77"/>
      <c r="CP311" s="77"/>
      <c r="CQ311" s="77"/>
      <c r="CR311" s="77"/>
      <c r="CS311" s="77"/>
      <c r="CT311" s="77"/>
      <c r="CU311" s="77"/>
      <c r="CV311" s="77"/>
      <c r="CW311" s="77"/>
      <c r="CX311" s="77"/>
      <c r="CY311" s="77"/>
      <c r="CZ311" s="77"/>
      <c r="DA311" s="77"/>
      <c r="DB311" s="77"/>
      <c r="DC311" s="77"/>
      <c r="DD311" s="77"/>
      <c r="DE311" s="77"/>
      <c r="DF311" s="77"/>
      <c r="DG311" s="77"/>
      <c r="DH311" s="77"/>
      <c r="DI311" s="77"/>
      <c r="DJ311" s="77"/>
      <c r="DK311" s="77"/>
      <c r="DL311" s="77"/>
      <c r="DM311" s="77"/>
      <c r="DN311" s="77"/>
      <c r="DO311" s="77"/>
      <c r="DP311" s="77"/>
      <c r="DQ311" s="77"/>
      <c r="DR311" s="77"/>
      <c r="DS311" s="77"/>
      <c r="DT311" s="77"/>
      <c r="DU311" s="77"/>
      <c r="DV311" s="77"/>
      <c r="DW311" s="77"/>
      <c r="DX311" s="77"/>
      <c r="DY311" s="77"/>
      <c r="DZ311" s="77"/>
      <c r="EA311" s="77"/>
      <c r="EB311" s="77"/>
      <c r="EC311" s="77"/>
      <c r="ED311" s="77"/>
      <c r="EE311" s="77"/>
      <c r="EF311" s="77"/>
      <c r="EG311" s="77"/>
      <c r="EH311" s="77"/>
      <c r="EI311" s="77"/>
      <c r="EJ311" s="77"/>
      <c r="EK311" s="77"/>
      <c r="EL311" s="77"/>
      <c r="EM311" s="77"/>
      <c r="EN311" s="77"/>
      <c r="EO311" s="77"/>
      <c r="EP311" s="77"/>
      <c r="EQ311" s="77"/>
      <c r="ER311" s="77"/>
      <c r="ES311" s="77"/>
      <c r="ET311" s="77"/>
      <c r="EU311" s="77"/>
      <c r="EV311" s="77"/>
      <c r="EW311" s="77"/>
      <c r="EX311" s="77"/>
      <c r="EY311" s="77"/>
      <c r="EZ311" s="77"/>
      <c r="FA311" s="77"/>
      <c r="FB311" s="77"/>
      <c r="FC311" s="77"/>
      <c r="FD311" s="77"/>
      <c r="FE311" s="77"/>
      <c r="FF311" s="77"/>
      <c r="FG311" s="77"/>
      <c r="FH311" s="77"/>
      <c r="FI311" s="77"/>
      <c r="FJ311" s="77"/>
      <c r="FK311" s="77"/>
      <c r="FL311" s="77"/>
      <c r="FM311" s="77"/>
      <c r="FN311" s="77"/>
      <c r="FO311" s="77"/>
      <c r="FP311" s="77"/>
      <c r="FQ311" s="77"/>
      <c r="FR311" s="77"/>
      <c r="FS311" s="77"/>
      <c r="FT311" s="77"/>
      <c r="FU311" s="77"/>
      <c r="FV311" s="77"/>
      <c r="FW311" s="77"/>
      <c r="FX311" s="77"/>
      <c r="FY311" s="77"/>
      <c r="FZ311" s="77"/>
      <c r="GA311" s="77"/>
      <c r="GB311" s="77"/>
      <c r="GC311" s="77"/>
      <c r="GD311" s="77"/>
      <c r="GE311" s="77"/>
      <c r="GF311" s="77"/>
      <c r="GG311" s="77"/>
      <c r="GH311" s="77"/>
      <c r="GI311" s="77"/>
      <c r="GJ311" s="77"/>
      <c r="GK311" s="77"/>
      <c r="GL311" s="77"/>
      <c r="GM311" s="77"/>
      <c r="GN311" s="77"/>
      <c r="GO311" s="77"/>
      <c r="GP311" s="77"/>
      <c r="GQ311" s="77"/>
      <c r="GR311" s="77"/>
      <c r="GS311" s="77"/>
      <c r="GT311" s="77"/>
      <c r="GU311" s="77"/>
      <c r="GV311" s="77"/>
      <c r="GW311" s="77"/>
      <c r="GX311" s="77"/>
      <c r="GY311" s="77"/>
      <c r="GZ311" s="77"/>
      <c r="HA311" s="77"/>
      <c r="HB311" s="77"/>
      <c r="HC311" s="77"/>
      <c r="HD311" s="77"/>
      <c r="HE311" s="77"/>
      <c r="HF311" s="77"/>
      <c r="HG311" s="77"/>
      <c r="HH311" s="77"/>
      <c r="HI311" s="77"/>
      <c r="HJ311" s="77"/>
      <c r="HK311" s="77"/>
      <c r="HL311" s="77"/>
      <c r="HM311" s="77"/>
      <c r="HN311" s="77"/>
      <c r="HO311" s="77"/>
      <c r="HP311" s="77"/>
      <c r="HQ311" s="77"/>
      <c r="HR311" s="77"/>
      <c r="HS311" s="77"/>
      <c r="HT311" s="77"/>
      <c r="HU311" s="77"/>
      <c r="HV311" s="77"/>
      <c r="HW311" s="77"/>
      <c r="HX311" s="77"/>
      <c r="HY311" s="77"/>
    </row>
    <row r="312" spans="1:233">
      <c r="A312" s="77">
        <v>1331</v>
      </c>
      <c r="B312" s="77">
        <v>491</v>
      </c>
      <c r="C312" s="77" t="s">
        <v>27</v>
      </c>
      <c r="D312" s="77" t="s">
        <v>28</v>
      </c>
      <c r="E312" s="77" t="s">
        <v>348</v>
      </c>
      <c r="F312" s="77" t="s">
        <v>201</v>
      </c>
      <c r="G312" s="77" t="s">
        <v>471</v>
      </c>
      <c r="H312" s="77" t="s">
        <v>468</v>
      </c>
      <c r="I312" s="77" t="s">
        <v>405</v>
      </c>
      <c r="J312" s="454" t="s">
        <v>475</v>
      </c>
      <c r="K312" s="410">
        <v>36896</v>
      </c>
      <c r="L312" s="410">
        <v>38722</v>
      </c>
      <c r="M312" s="77" t="s">
        <v>30</v>
      </c>
      <c r="N312" s="271">
        <v>-10000000</v>
      </c>
      <c r="O312" s="271">
        <v>4076.7589130000001</v>
      </c>
      <c r="P312" s="411">
        <v>0.78</v>
      </c>
      <c r="Q312" s="271">
        <v>80.902732999999998</v>
      </c>
      <c r="R312" s="271">
        <v>80.283368999999993</v>
      </c>
      <c r="S312" s="411">
        <v>-0.58980799851703225</v>
      </c>
      <c r="T312" s="271">
        <v>-2404.505014913002</v>
      </c>
      <c r="U312" s="271">
        <v>-741.15044999999998</v>
      </c>
      <c r="V312" s="271">
        <v>0</v>
      </c>
      <c r="W312" s="271">
        <v>-3145.6554649130021</v>
      </c>
      <c r="X312" s="271">
        <v>-7047.6340010000004</v>
      </c>
      <c r="Y312" s="271">
        <v>-9818.8781940000008</v>
      </c>
      <c r="Z312" s="271">
        <v>-2771.2441930000005</v>
      </c>
      <c r="AA312" s="271">
        <v>374.41127191300166</v>
      </c>
      <c r="AB312" s="271">
        <v>-7047.6340010000004</v>
      </c>
      <c r="AC312" s="271">
        <v>-9818.8781940000008</v>
      </c>
      <c r="AD312" s="271">
        <v>-2771.2441930000005</v>
      </c>
      <c r="AF312" s="271">
        <v>29507.581012294002</v>
      </c>
      <c r="AG312" s="402">
        <f>IF(ISERROR(VLOOKUP(B312,Acc_Cash!$A:$H,3,FALSE)),0,VLOOKUP(B312,Acc_Cash!$A:$H,3,FALSE))</f>
        <v>0</v>
      </c>
      <c r="AH312" s="402">
        <f t="shared" si="43"/>
        <v>-9818.8781940000008</v>
      </c>
      <c r="AI312" s="402">
        <f>AH312-(IF(ISERROR(VLOOKUP(A312,'YTD Last'!$E$2:$Z$500,21,0)),0,VLOOKUP(A312,'YTD Last'!$E$2:$Z$500,21,0)))</f>
        <v>-70933.797714</v>
      </c>
      <c r="AJ312" s="402">
        <f>AH312-IF(ISERROR(VLOOKUP(A312,'QTD Last'!$A$2:$AH$600,34,0)),0,VLOOKUP(A312,'QTD Last'!$A$2:$AH$600,34,0))</f>
        <v>-2771.2441930000005</v>
      </c>
      <c r="AK312" s="402">
        <f>AH312-IF(ISERROR(VLOOKUP(A312,'MTD Last'!$A$2:$AH$600,34,0)),0,VLOOKUP(A312,'MTD Last'!$A$2:$AH$600,34,0))</f>
        <v>-2771.2441930000005</v>
      </c>
      <c r="AL312" s="402">
        <f t="shared" si="44"/>
        <v>-2771.2441930000005</v>
      </c>
      <c r="AM312" s="403" t="str">
        <f ca="1">ROUND((L312-Control!$C$3)/365,0)&amp;" Year"</f>
        <v>-9 Year</v>
      </c>
      <c r="AN312" s="45">
        <f t="shared" si="45"/>
        <v>8</v>
      </c>
      <c r="AO312" s="45" t="str">
        <f t="shared" si="46"/>
        <v>Code</v>
      </c>
      <c r="AP312" s="45">
        <f t="shared" si="47"/>
        <v>8</v>
      </c>
      <c r="AQ312" s="402">
        <f>AH312-(IF(ISERROR(VLOOKUP(A312,'WTD Last'!$A$1:$AQ$605,34,0)),0,VLOOKUP(A312,'WTD Last'!$A$1:$AQ$605,34,0)))</f>
        <v>-13273.843770000001</v>
      </c>
      <c r="AR312" s="563">
        <f>R312-(IF(ISERROR(VLOOKUP(A312,'WTD Last'!$A$1:$AQ$605,18,0)),0,VLOOKUP(A312,'WTD Last'!$A$1:$AQ$605,18,0)))</f>
        <v>-2.7563490000000002</v>
      </c>
      <c r="AS312" s="402">
        <f>O312-(IF(ISERROR(VLOOKUP(A312,'WTD Last'!$A$1:$AQ$605,15,0)),0,VLOOKUP(A312,'WTD Last'!$A$1:$AQ$605,15,0)))</f>
        <v>-37.680176000000301</v>
      </c>
      <c r="AT312" s="402">
        <f t="shared" si="49"/>
        <v>-216.66666666666666</v>
      </c>
      <c r="AV312" s="564">
        <v>93166</v>
      </c>
      <c r="AW312" s="77"/>
      <c r="AX312" s="271"/>
    </row>
    <row r="313" spans="1:233">
      <c r="A313" s="77">
        <v>1562</v>
      </c>
      <c r="B313" s="77">
        <v>608</v>
      </c>
      <c r="C313" s="77" t="s">
        <v>27</v>
      </c>
      <c r="D313" s="77" t="s">
        <v>301</v>
      </c>
      <c r="E313" s="77" t="s">
        <v>348</v>
      </c>
      <c r="F313" s="77" t="s">
        <v>201</v>
      </c>
      <c r="G313" s="77" t="s">
        <v>471</v>
      </c>
      <c r="H313" s="77" t="s">
        <v>468</v>
      </c>
      <c r="I313" s="77" t="s">
        <v>405</v>
      </c>
      <c r="J313" s="454" t="s">
        <v>486</v>
      </c>
      <c r="K313" s="410">
        <v>36896</v>
      </c>
      <c r="L313" s="410">
        <v>38722</v>
      </c>
      <c r="M313" s="77" t="s">
        <v>30</v>
      </c>
      <c r="N313" s="271">
        <v>10000000</v>
      </c>
      <c r="O313" s="271">
        <v>-4076.7589130000001</v>
      </c>
      <c r="P313" s="411">
        <v>0.78</v>
      </c>
      <c r="Q313" s="271">
        <v>80.902732999999998</v>
      </c>
      <c r="R313" s="271">
        <v>80.283368999999993</v>
      </c>
      <c r="S313" s="411">
        <v>-0.58980799851703225</v>
      </c>
      <c r="T313" s="271">
        <v>2404.505014913002</v>
      </c>
      <c r="U313" s="271">
        <v>741.15044999999998</v>
      </c>
      <c r="V313" s="271">
        <v>0</v>
      </c>
      <c r="W313" s="271">
        <v>3145.6554649130021</v>
      </c>
      <c r="X313" s="271">
        <v>7047.6340010000004</v>
      </c>
      <c r="Y313" s="271">
        <v>9818.8781940000008</v>
      </c>
      <c r="Z313" s="271">
        <v>2771.2441930000005</v>
      </c>
      <c r="AA313" s="271">
        <v>-374.41127191300166</v>
      </c>
      <c r="AB313" s="271">
        <v>7047.6340010000004</v>
      </c>
      <c r="AC313" s="271">
        <v>9818.8781940000008</v>
      </c>
      <c r="AD313" s="271">
        <v>2771.2441930000005</v>
      </c>
      <c r="AF313" s="271">
        <v>-29507.581012294002</v>
      </c>
      <c r="AG313" s="402">
        <f>IF(ISERROR(VLOOKUP(B313,Acc_Cash!$A:$H,3,FALSE)),0,VLOOKUP(B313,Acc_Cash!$A:$H,3,FALSE))</f>
        <v>0</v>
      </c>
      <c r="AH313" s="402">
        <f t="shared" si="43"/>
        <v>9818.8781940000008</v>
      </c>
      <c r="AI313" s="402">
        <f>AH313-(IF(ISERROR(VLOOKUP(A313,'YTD Last'!$E$2:$Z$500,21,0)),0,VLOOKUP(A313,'YTD Last'!$E$2:$Z$500,21,0)))</f>
        <v>70933.797714</v>
      </c>
      <c r="AJ313" s="402">
        <f>AH313-IF(ISERROR(VLOOKUP(A313,'QTD Last'!$A$2:$AH$600,34,0)),0,VLOOKUP(A313,'QTD Last'!$A$2:$AH$600,34,0))</f>
        <v>2771.2441930000005</v>
      </c>
      <c r="AK313" s="402">
        <f>AH313-IF(ISERROR(VLOOKUP(A313,'MTD Last'!$A$2:$AH$600,34,0)),0,VLOOKUP(A313,'MTD Last'!$A$2:$AH$600,34,0))</f>
        <v>2771.2441930000005</v>
      </c>
      <c r="AL313" s="402">
        <f t="shared" si="44"/>
        <v>2771.2441930000005</v>
      </c>
      <c r="AM313" s="403" t="str">
        <f ca="1">ROUND((L313-Control!$C$3)/365,0)&amp;" Year"</f>
        <v>-9 Year</v>
      </c>
      <c r="AN313" s="45">
        <f t="shared" si="45"/>
        <v>8</v>
      </c>
      <c r="AO313" s="45" t="str">
        <f t="shared" si="46"/>
        <v>Code</v>
      </c>
      <c r="AP313" s="45">
        <f t="shared" si="47"/>
        <v>8</v>
      </c>
      <c r="AQ313" s="402">
        <f>AH313-(IF(ISERROR(VLOOKUP(A313,'WTD Last'!$A$1:$AQ$605,34,0)),0,VLOOKUP(A313,'WTD Last'!$A$1:$AQ$605,34,0)))</f>
        <v>13273.843770000001</v>
      </c>
      <c r="AR313" s="563">
        <f>R313-(IF(ISERROR(VLOOKUP(A313,'WTD Last'!$A$1:$AQ$605,18,0)),0,VLOOKUP(A313,'WTD Last'!$A$1:$AQ$605,18,0)))</f>
        <v>-2.7563490000000002</v>
      </c>
      <c r="AS313" s="402">
        <f>O313-(IF(ISERROR(VLOOKUP(A313,'WTD Last'!$A$1:$AQ$605,15,0)),0,VLOOKUP(A313,'WTD Last'!$A$1:$AQ$605,15,0)))</f>
        <v>37.680176000000301</v>
      </c>
      <c r="AT313" s="402">
        <f t="shared" si="49"/>
        <v>216.66666666666666</v>
      </c>
      <c r="AV313" s="564">
        <v>93166</v>
      </c>
      <c r="AW313" s="77"/>
      <c r="AX313" s="271"/>
    </row>
    <row r="314" spans="1:233">
      <c r="A314" s="77">
        <v>1731</v>
      </c>
      <c r="B314" s="77">
        <v>938</v>
      </c>
      <c r="C314" s="77" t="s">
        <v>27</v>
      </c>
      <c r="D314" s="77" t="s">
        <v>28</v>
      </c>
      <c r="E314" s="77" t="s">
        <v>611</v>
      </c>
      <c r="F314" s="77" t="s">
        <v>423</v>
      </c>
      <c r="G314" s="77" t="s">
        <v>473</v>
      </c>
      <c r="H314" s="77" t="s">
        <v>472</v>
      </c>
      <c r="I314" s="77" t="s">
        <v>259</v>
      </c>
      <c r="J314" s="454" t="s">
        <v>469</v>
      </c>
      <c r="K314" s="410">
        <v>36980</v>
      </c>
      <c r="L314" s="410">
        <v>38806</v>
      </c>
      <c r="M314" s="77" t="s">
        <v>45</v>
      </c>
      <c r="N314" s="271">
        <v>10000000</v>
      </c>
      <c r="O314" s="271">
        <v>-4416.2269420000002</v>
      </c>
      <c r="P314" s="411">
        <v>1.35</v>
      </c>
      <c r="Q314" s="271">
        <v>139.372736</v>
      </c>
      <c r="R314" s="271">
        <v>138.692508</v>
      </c>
      <c r="S314" s="411">
        <v>-0.52197844554377659</v>
      </c>
      <c r="T314" s="271">
        <v>2305.1752743537063</v>
      </c>
      <c r="U314" s="271">
        <v>1677.3498210000002</v>
      </c>
      <c r="V314" s="271">
        <v>0</v>
      </c>
      <c r="W314" s="271">
        <v>3982.5250953537065</v>
      </c>
      <c r="X314" s="271">
        <v>-17236.870305</v>
      </c>
      <c r="Y314" s="271">
        <v>-13956.680109999999</v>
      </c>
      <c r="Z314" s="271">
        <v>3280.190195000001</v>
      </c>
      <c r="AA314" s="271">
        <v>-702.33490035370551</v>
      </c>
      <c r="AB314" s="271">
        <v>-15202.919609010001</v>
      </c>
      <c r="AC314" s="271">
        <v>-12246.986796524998</v>
      </c>
      <c r="AD314" s="271">
        <v>2955.9328124850035</v>
      </c>
      <c r="AG314" s="402">
        <f>IF(ISERROR(VLOOKUP(B314,Acc_Cash!$A:$H,3,FALSE)),0,VLOOKUP(B314,Acc_Cash!$A:$H,3,FALSE))</f>
        <v>0</v>
      </c>
      <c r="AH314" s="402">
        <f t="shared" si="43"/>
        <v>-12246.986796524998</v>
      </c>
      <c r="AI314" s="402">
        <f>AH314-(IF(ISERROR(VLOOKUP(A314,'YTD Last'!$E$2:$Z$500,21,0)),0,VLOOKUP(A314,'YTD Last'!$E$2:$Z$500,21,0)))</f>
        <v>-12246.986796524998</v>
      </c>
      <c r="AJ314" s="402">
        <f>AH314-IF(ISERROR(VLOOKUP(A314,'QTD Last'!$A$2:$AH$600,34,0)),0,VLOOKUP(A314,'QTD Last'!$A$2:$AH$600,34,0))</f>
        <v>2955.9328124850035</v>
      </c>
      <c r="AK314" s="402">
        <f>AH314-IF(ISERROR(VLOOKUP(A314,'MTD Last'!$A$2:$AH$600,34,0)),0,VLOOKUP(A314,'MTD Last'!$A$2:$AH$600,34,0))</f>
        <v>2955.9328124850035</v>
      </c>
      <c r="AL314" s="402">
        <f t="shared" si="44"/>
        <v>2955.9328124850035</v>
      </c>
      <c r="AM314" s="403" t="str">
        <f ca="1">ROUND((L314-Control!$C$3)/365,0)&amp;" Year"</f>
        <v>-8 Year</v>
      </c>
      <c r="AN314" s="45" t="str">
        <f t="shared" si="45"/>
        <v>Code</v>
      </c>
      <c r="AO314" s="45" t="str">
        <f t="shared" si="46"/>
        <v>Code</v>
      </c>
      <c r="AP314" s="45" t="str">
        <f t="shared" si="47"/>
        <v>Code</v>
      </c>
      <c r="AQ314" s="402">
        <f>AH314-(IF(ISERROR(VLOOKUP(A314,'WTD Last'!$A$1:$AQ$605,34,0)),0,VLOOKUP(A314,'WTD Last'!$A$1:$AQ$605,34,0)))</f>
        <v>-12246.986796524998</v>
      </c>
      <c r="AR314" s="563">
        <f>R314-(IF(ISERROR(VLOOKUP(A314,'WTD Last'!$A$1:$AQ$605,18,0)),0,VLOOKUP(A314,'WTD Last'!$A$1:$AQ$605,18,0)))</f>
        <v>138.692508</v>
      </c>
      <c r="AS314" s="402">
        <f>O314-(IF(ISERROR(VLOOKUP(A314,'WTD Last'!$A$1:$AQ$605,15,0)),0,VLOOKUP(A314,'WTD Last'!$A$1:$AQ$605,15,0)))</f>
        <v>-4416.2269420000002</v>
      </c>
      <c r="AT314" s="402">
        <f t="shared" si="49"/>
        <v>375.00000000000006</v>
      </c>
      <c r="AU314" s="564">
        <v>81224</v>
      </c>
      <c r="AV314" s="564">
        <v>93018</v>
      </c>
      <c r="AW314" s="77"/>
      <c r="AX314" s="271"/>
    </row>
    <row r="315" spans="1:233">
      <c r="A315" s="77">
        <v>46</v>
      </c>
      <c r="B315" s="77">
        <v>146</v>
      </c>
      <c r="C315" s="77" t="s">
        <v>27</v>
      </c>
      <c r="D315" s="77" t="s">
        <v>28</v>
      </c>
      <c r="E315" s="77" t="s">
        <v>37</v>
      </c>
      <c r="F315" s="77" t="s">
        <v>198</v>
      </c>
      <c r="G315" s="77" t="s">
        <v>477</v>
      </c>
      <c r="H315" s="77" t="s">
        <v>472</v>
      </c>
      <c r="I315" s="77" t="s">
        <v>97</v>
      </c>
      <c r="J315" s="454" t="s">
        <v>469</v>
      </c>
      <c r="K315" s="410">
        <v>36754</v>
      </c>
      <c r="L315" s="410">
        <v>38580</v>
      </c>
      <c r="M315" s="77" t="s">
        <v>30</v>
      </c>
      <c r="N315" s="271">
        <v>-10000000</v>
      </c>
      <c r="O315" s="271">
        <v>3736.1790680000004</v>
      </c>
      <c r="P315" s="411">
        <v>0.33</v>
      </c>
      <c r="Q315" s="271">
        <v>52.496555000000001</v>
      </c>
      <c r="R315" s="271">
        <v>52.450682</v>
      </c>
      <c r="S315" s="411">
        <v>-1.639404557578944E-2</v>
      </c>
      <c r="T315" s="271">
        <v>-61.251089920102523</v>
      </c>
      <c r="U315" s="271">
        <v>-562.10254199999997</v>
      </c>
      <c r="V315" s="271">
        <v>0</v>
      </c>
      <c r="W315" s="271">
        <v>-623.35363192010254</v>
      </c>
      <c r="X315" s="271">
        <v>71532.860062000007</v>
      </c>
      <c r="Y315" s="271">
        <v>71332.000746000005</v>
      </c>
      <c r="Z315" s="271">
        <v>-200.85931600000185</v>
      </c>
      <c r="AA315" s="271">
        <v>422.49431592010069</v>
      </c>
      <c r="AB315" s="271">
        <v>71532.860062000007</v>
      </c>
      <c r="AC315" s="271">
        <v>71332.000746000005</v>
      </c>
      <c r="AD315" s="271">
        <v>-200.85931600000185</v>
      </c>
      <c r="AF315" s="271">
        <v>11062.826220348001</v>
      </c>
      <c r="AG315" s="402">
        <f>IF(ISERROR(VLOOKUP(B315,Acc_Cash!$A:$H,3,FALSE)),0,VLOOKUP(B315,Acc_Cash!$A:$H,3,FALSE))</f>
        <v>-16866.666667000001</v>
      </c>
      <c r="AH315" s="402">
        <f t="shared" si="43"/>
        <v>54465.334079000007</v>
      </c>
      <c r="AI315" s="402">
        <f>AH315-(IF(ISERROR(VLOOKUP(A315,'YTD Last'!$E$2:$Z$500,21,0)),0,VLOOKUP(A315,'YTD Last'!$E$2:$Z$500,21,0)))</f>
        <v>-68196.606700000004</v>
      </c>
      <c r="AJ315" s="402">
        <f>AH315-IF(ISERROR(VLOOKUP(A315,'QTD Last'!$A$2:$AH$600,34,0)),0,VLOOKUP(A315,'QTD Last'!$A$2:$AH$600,34,0))</f>
        <v>-200.85931600000185</v>
      </c>
      <c r="AK315" s="402">
        <f>AH315-IF(ISERROR(VLOOKUP(A315,'MTD Last'!$A$2:$AH$600,34,0)),0,VLOOKUP(A315,'MTD Last'!$A$2:$AH$600,34,0))</f>
        <v>-200.85931600000185</v>
      </c>
      <c r="AL315" s="402">
        <f t="shared" si="44"/>
        <v>-200.85931600000185</v>
      </c>
      <c r="AM315" s="403" t="str">
        <f ca="1">ROUND((L315-Control!$C$3)/365,0)&amp;" Year"</f>
        <v>-9 Year</v>
      </c>
      <c r="AN315" s="45">
        <f t="shared" si="45"/>
        <v>4</v>
      </c>
      <c r="AO315" s="45" t="str">
        <f t="shared" si="46"/>
        <v>Code</v>
      </c>
      <c r="AP315" s="45">
        <f t="shared" si="47"/>
        <v>4</v>
      </c>
      <c r="AQ315" s="402">
        <f>AH315-(IF(ISERROR(VLOOKUP(A315,'WTD Last'!$A$1:$AQ$605,34,0)),0,VLOOKUP(A315,'WTD Last'!$A$1:$AQ$605,34,0)))</f>
        <v>-1932.713877999995</v>
      </c>
      <c r="AR315" s="563">
        <f>R315-(IF(ISERROR(VLOOKUP(A315,'WTD Last'!$A$1:$AQ$605,18,0)),0,VLOOKUP(A315,'WTD Last'!$A$1:$AQ$605,18,0)))</f>
        <v>-0.17681699999999978</v>
      </c>
      <c r="AS315" s="402">
        <f>O315-(IF(ISERROR(VLOOKUP(A315,'WTD Last'!$A$1:$AQ$605,15,0)),0,VLOOKUP(A315,'WTD Last'!$A$1:$AQ$605,15,0)))</f>
        <v>-33.549453999999514</v>
      </c>
      <c r="AT315" s="402">
        <f t="shared" si="49"/>
        <v>-91.666666666666671</v>
      </c>
      <c r="AU315" s="564">
        <v>122</v>
      </c>
      <c r="AV315" s="564">
        <v>93019</v>
      </c>
      <c r="AW315" s="77"/>
      <c r="AX315" s="271"/>
    </row>
    <row r="316" spans="1:233">
      <c r="A316" s="77">
        <v>239</v>
      </c>
      <c r="B316" s="77">
        <v>354</v>
      </c>
      <c r="C316" s="77" t="s">
        <v>27</v>
      </c>
      <c r="D316" s="77" t="s">
        <v>28</v>
      </c>
      <c r="E316" s="77" t="s">
        <v>37</v>
      </c>
      <c r="F316" s="77" t="s">
        <v>198</v>
      </c>
      <c r="G316" s="77" t="s">
        <v>477</v>
      </c>
      <c r="H316" s="77" t="s">
        <v>472</v>
      </c>
      <c r="I316" s="77" t="s">
        <v>282</v>
      </c>
      <c r="J316" s="454" t="s">
        <v>469</v>
      </c>
      <c r="K316" s="410">
        <v>36822</v>
      </c>
      <c r="L316" s="410">
        <v>38580</v>
      </c>
      <c r="M316" s="77" t="s">
        <v>30</v>
      </c>
      <c r="N316" s="271">
        <v>10000000</v>
      </c>
      <c r="O316" s="271">
        <v>-3773.7506649999996</v>
      </c>
      <c r="P316" s="411">
        <v>0.62</v>
      </c>
      <c r="Q316" s="271">
        <v>52.496555000000001</v>
      </c>
      <c r="R316" s="271">
        <v>52.450682</v>
      </c>
      <c r="S316" s="411">
        <v>-1.6311798376016907E-2</v>
      </c>
      <c r="T316" s="271">
        <v>61.556659968839718</v>
      </c>
      <c r="U316" s="271">
        <v>621.63984600000003</v>
      </c>
      <c r="V316" s="271">
        <v>0</v>
      </c>
      <c r="W316" s="271">
        <v>683.1965059688398</v>
      </c>
      <c r="X316" s="271">
        <v>44840.115432999999</v>
      </c>
      <c r="Y316" s="271">
        <v>45227.208121000003</v>
      </c>
      <c r="Z316" s="271">
        <v>387.09268800000427</v>
      </c>
      <c r="AA316" s="271">
        <v>-296.10381796883553</v>
      </c>
      <c r="AB316" s="271">
        <v>44840.115432999999</v>
      </c>
      <c r="AC316" s="271">
        <v>45227.208121000003</v>
      </c>
      <c r="AD316" s="271">
        <v>387.09268800000427</v>
      </c>
      <c r="AF316" s="271">
        <v>-11174.075719064997</v>
      </c>
      <c r="AG316" s="402">
        <f>IF(ISERROR(VLOOKUP(B316,Acc_Cash!$A:$H,3,FALSE)),0,VLOOKUP(B316,Acc_Cash!$A:$H,3,FALSE))</f>
        <v>19977.777778</v>
      </c>
      <c r="AH316" s="402">
        <f t="shared" si="43"/>
        <v>65204.985899000007</v>
      </c>
      <c r="AI316" s="402">
        <f>AH316-(IF(ISERROR(VLOOKUP(A316,'YTD Last'!$E$2:$Z$500,21,0)),0,VLOOKUP(A316,'YTD Last'!$E$2:$Z$500,21,0)))</f>
        <v>73309.755469000011</v>
      </c>
      <c r="AJ316" s="402">
        <f>AH316-IF(ISERROR(VLOOKUP(A316,'QTD Last'!$A$2:$AH$600,34,0)),0,VLOOKUP(A316,'QTD Last'!$A$2:$AH$600,34,0))</f>
        <v>387.09268800000427</v>
      </c>
      <c r="AK316" s="402">
        <f>AH316-IF(ISERROR(VLOOKUP(A316,'MTD Last'!$A$2:$AH$600,34,0)),0,VLOOKUP(A316,'MTD Last'!$A$2:$AH$600,34,0))</f>
        <v>387.09268800000427</v>
      </c>
      <c r="AL316" s="402">
        <f t="shared" si="44"/>
        <v>387.09268800000427</v>
      </c>
      <c r="AM316" s="403" t="str">
        <f ca="1">ROUND((L316-Control!$C$3)/365,0)&amp;" Year"</f>
        <v>-9 Year</v>
      </c>
      <c r="AN316" s="45">
        <f t="shared" si="45"/>
        <v>4</v>
      </c>
      <c r="AO316" s="45" t="str">
        <f t="shared" si="46"/>
        <v>Code</v>
      </c>
      <c r="AP316" s="45">
        <f t="shared" si="47"/>
        <v>4</v>
      </c>
      <c r="AQ316" s="402">
        <f>AH316-(IF(ISERROR(VLOOKUP(A316,'WTD Last'!$A$1:$AQ$605,34,0)),0,VLOOKUP(A316,'WTD Last'!$A$1:$AQ$605,34,0)))</f>
        <v>1822.9113240000006</v>
      </c>
      <c r="AR316" s="563">
        <f>R316-(IF(ISERROR(VLOOKUP(A316,'WTD Last'!$A$1:$AQ$605,18,0)),0,VLOOKUP(A316,'WTD Last'!$A$1:$AQ$605,18,0)))</f>
        <v>-0.17681699999999978</v>
      </c>
      <c r="AS316" s="402">
        <f>O316-(IF(ISERROR(VLOOKUP(A316,'WTD Last'!$A$1:$AQ$605,15,0)),0,VLOOKUP(A316,'WTD Last'!$A$1:$AQ$605,15,0)))</f>
        <v>34.08252900000025</v>
      </c>
      <c r="AT316" s="402">
        <f t="shared" si="49"/>
        <v>172.22222222222223</v>
      </c>
      <c r="AU316" s="564">
        <v>59433</v>
      </c>
      <c r="AV316" s="564">
        <v>93019</v>
      </c>
      <c r="AW316" s="77"/>
      <c r="AX316" s="271"/>
    </row>
    <row r="317" spans="1:233">
      <c r="A317" s="77">
        <v>1332</v>
      </c>
      <c r="B317" s="77">
        <v>492</v>
      </c>
      <c r="C317" s="77" t="s">
        <v>27</v>
      </c>
      <c r="D317" s="77" t="s">
        <v>28</v>
      </c>
      <c r="E317" s="77" t="s">
        <v>349</v>
      </c>
      <c r="F317" s="77" t="s">
        <v>201</v>
      </c>
      <c r="G317" s="77" t="s">
        <v>477</v>
      </c>
      <c r="H317" s="77" t="s">
        <v>468</v>
      </c>
      <c r="I317" s="77" t="s">
        <v>405</v>
      </c>
      <c r="J317" s="454" t="s">
        <v>481</v>
      </c>
      <c r="K317" s="410">
        <v>36896</v>
      </c>
      <c r="L317" s="410">
        <v>38722</v>
      </c>
      <c r="M317" s="77" t="s">
        <v>30</v>
      </c>
      <c r="N317" s="271">
        <v>-10000000</v>
      </c>
      <c r="O317" s="271">
        <v>4049.8726040000001</v>
      </c>
      <c r="P317" s="411">
        <v>0.65</v>
      </c>
      <c r="Q317" s="271">
        <v>74.983644999999996</v>
      </c>
      <c r="R317" s="271">
        <v>74.376655</v>
      </c>
      <c r="S317" s="411">
        <v>-0.59303339685057621</v>
      </c>
      <c r="T317" s="271">
        <v>-2401.7097071622084</v>
      </c>
      <c r="U317" s="271">
        <v>-838.38447300000007</v>
      </c>
      <c r="V317" s="271">
        <v>0</v>
      </c>
      <c r="W317" s="271">
        <v>-3240.0941801622084</v>
      </c>
      <c r="X317" s="271">
        <v>25648.243103000001</v>
      </c>
      <c r="Y317" s="271">
        <v>22990.657614</v>
      </c>
      <c r="Z317" s="271">
        <v>-2657.585489000001</v>
      </c>
      <c r="AA317" s="271">
        <v>582.50869116220747</v>
      </c>
      <c r="AB317" s="271">
        <v>25648.243103000001</v>
      </c>
      <c r="AC317" s="271">
        <v>22990.657614</v>
      </c>
      <c r="AD317" s="271">
        <v>-2657.585489000001</v>
      </c>
      <c r="AF317" s="271">
        <v>29312.977907752003</v>
      </c>
      <c r="AG317" s="402">
        <f>IF(ISERROR(VLOOKUP(B317,Acc_Cash!$A:$H,3,FALSE)),0,VLOOKUP(B317,Acc_Cash!$A:$H,3,FALSE))</f>
        <v>0</v>
      </c>
      <c r="AH317" s="402">
        <f t="shared" si="43"/>
        <v>22990.657614</v>
      </c>
      <c r="AI317" s="402">
        <f>AH317-(IF(ISERROR(VLOOKUP(A317,'YTD Last'!$E$2:$Z$500,21,0)),0,VLOOKUP(A317,'YTD Last'!$E$2:$Z$500,21,0)))</f>
        <v>-64044.901589000001</v>
      </c>
      <c r="AJ317" s="402">
        <f>AH317-IF(ISERROR(VLOOKUP(A317,'QTD Last'!$A$2:$AH$600,34,0)),0,VLOOKUP(A317,'QTD Last'!$A$2:$AH$600,34,0))</f>
        <v>-2657.585489000001</v>
      </c>
      <c r="AK317" s="402">
        <f>AH317-IF(ISERROR(VLOOKUP(A317,'MTD Last'!$A$2:$AH$600,34,0)),0,VLOOKUP(A317,'MTD Last'!$A$2:$AH$600,34,0))</f>
        <v>-2657.585489000001</v>
      </c>
      <c r="AL317" s="402">
        <f t="shared" si="44"/>
        <v>-2657.585489000001</v>
      </c>
      <c r="AM317" s="403" t="str">
        <f ca="1">ROUND((L317-Control!$C$3)/365,0)&amp;" Year"</f>
        <v>-9 Year</v>
      </c>
      <c r="AN317" s="45">
        <f t="shared" si="45"/>
        <v>8</v>
      </c>
      <c r="AO317" s="45" t="str">
        <f t="shared" si="46"/>
        <v>Code</v>
      </c>
      <c r="AP317" s="45">
        <f t="shared" si="47"/>
        <v>8</v>
      </c>
      <c r="AQ317" s="402">
        <f>AH317-(IF(ISERROR(VLOOKUP(A317,'WTD Last'!$A$1:$AQ$605,34,0)),0,VLOOKUP(A317,'WTD Last'!$A$1:$AQ$605,34,0)))</f>
        <v>-11510.193189000001</v>
      </c>
      <c r="AR317" s="563">
        <f>R317-(IF(ISERROR(VLOOKUP(A317,'WTD Last'!$A$1:$AQ$605,18,0)),0,VLOOKUP(A317,'WTD Last'!$A$1:$AQ$605,18,0)))</f>
        <v>-2.345554000000007</v>
      </c>
      <c r="AS317" s="402">
        <f>O317-(IF(ISERROR(VLOOKUP(A317,'WTD Last'!$A$1:$AQ$605,15,0)),0,VLOOKUP(A317,'WTD Last'!$A$1:$AQ$605,15,0)))</f>
        <v>-37.474925999999869</v>
      </c>
      <c r="AT317" s="402">
        <f t="shared" si="49"/>
        <v>-180.55555555555557</v>
      </c>
      <c r="AV317" s="564">
        <v>12021</v>
      </c>
      <c r="AW317" s="77"/>
      <c r="AX317" s="271"/>
    </row>
    <row r="318" spans="1:233">
      <c r="A318" s="77">
        <v>1563</v>
      </c>
      <c r="B318" s="77">
        <v>609</v>
      </c>
      <c r="C318" s="77" t="s">
        <v>27</v>
      </c>
      <c r="D318" s="77" t="s">
        <v>301</v>
      </c>
      <c r="E318" s="77" t="s">
        <v>349</v>
      </c>
      <c r="F318" s="77" t="s">
        <v>201</v>
      </c>
      <c r="G318" s="77" t="s">
        <v>477</v>
      </c>
      <c r="H318" s="77" t="s">
        <v>468</v>
      </c>
      <c r="I318" s="77" t="s">
        <v>405</v>
      </c>
      <c r="J318" s="454" t="s">
        <v>486</v>
      </c>
      <c r="K318" s="410">
        <v>36896</v>
      </c>
      <c r="L318" s="410">
        <v>38722</v>
      </c>
      <c r="M318" s="77" t="s">
        <v>30</v>
      </c>
      <c r="N318" s="271">
        <v>10000000</v>
      </c>
      <c r="O318" s="271">
        <v>-4049.8726040000001</v>
      </c>
      <c r="P318" s="411">
        <v>0.65</v>
      </c>
      <c r="Q318" s="271">
        <v>74.983644999999996</v>
      </c>
      <c r="R318" s="271">
        <v>74.376655</v>
      </c>
      <c r="S318" s="411">
        <v>-0.59303339685057621</v>
      </c>
      <c r="T318" s="271">
        <v>2401.7097071622084</v>
      </c>
      <c r="U318" s="271">
        <v>838.38447300000007</v>
      </c>
      <c r="V318" s="271">
        <v>0</v>
      </c>
      <c r="W318" s="271">
        <v>3240.0941801622084</v>
      </c>
      <c r="X318" s="271">
        <v>-25648.243103000001</v>
      </c>
      <c r="Y318" s="271">
        <v>-22990.657614</v>
      </c>
      <c r="Z318" s="271">
        <v>2657.585489000001</v>
      </c>
      <c r="AA318" s="271">
        <v>-582.50869116220747</v>
      </c>
      <c r="AB318" s="271">
        <v>-25648.243103000001</v>
      </c>
      <c r="AC318" s="271">
        <v>-22990.657614</v>
      </c>
      <c r="AD318" s="271">
        <v>2657.585489000001</v>
      </c>
      <c r="AF318" s="271">
        <v>-29312.977907752003</v>
      </c>
      <c r="AG318" s="402">
        <f>IF(ISERROR(VLOOKUP(B318,Acc_Cash!$A:$H,3,FALSE)),0,VLOOKUP(B318,Acc_Cash!$A:$H,3,FALSE))</f>
        <v>0</v>
      </c>
      <c r="AH318" s="402">
        <f t="shared" si="43"/>
        <v>-22990.657614</v>
      </c>
      <c r="AI318" s="402">
        <f>AH318-(IF(ISERROR(VLOOKUP(A318,'YTD Last'!$E$2:$Z$500,21,0)),0,VLOOKUP(A318,'YTD Last'!$E$2:$Z$500,21,0)))</f>
        <v>64044.901589000001</v>
      </c>
      <c r="AJ318" s="402">
        <f>AH318-IF(ISERROR(VLOOKUP(A318,'QTD Last'!$A$2:$AH$600,34,0)),0,VLOOKUP(A318,'QTD Last'!$A$2:$AH$600,34,0))</f>
        <v>2657.585489000001</v>
      </c>
      <c r="AK318" s="402">
        <f>AH318-IF(ISERROR(VLOOKUP(A318,'MTD Last'!$A$2:$AH$600,34,0)),0,VLOOKUP(A318,'MTD Last'!$A$2:$AH$600,34,0))</f>
        <v>2657.585489000001</v>
      </c>
      <c r="AL318" s="402">
        <f t="shared" si="44"/>
        <v>2657.585489000001</v>
      </c>
      <c r="AM318" s="403" t="str">
        <f ca="1">ROUND((L318-Control!$C$3)/365,0)&amp;" Year"</f>
        <v>-9 Year</v>
      </c>
      <c r="AN318" s="45">
        <f t="shared" si="45"/>
        <v>8</v>
      </c>
      <c r="AO318" s="45" t="str">
        <f t="shared" si="46"/>
        <v>Code</v>
      </c>
      <c r="AP318" s="45">
        <f t="shared" si="47"/>
        <v>8</v>
      </c>
      <c r="AQ318" s="402">
        <f>AH318-(IF(ISERROR(VLOOKUP(A318,'WTD Last'!$A$1:$AQ$605,34,0)),0,VLOOKUP(A318,'WTD Last'!$A$1:$AQ$605,34,0)))</f>
        <v>11510.193189000001</v>
      </c>
      <c r="AR318" s="563">
        <f>R318-(IF(ISERROR(VLOOKUP(A318,'WTD Last'!$A$1:$AQ$605,18,0)),0,VLOOKUP(A318,'WTD Last'!$A$1:$AQ$605,18,0)))</f>
        <v>-2.345554000000007</v>
      </c>
      <c r="AS318" s="402">
        <f>O318-(IF(ISERROR(VLOOKUP(A318,'WTD Last'!$A$1:$AQ$605,15,0)),0,VLOOKUP(A318,'WTD Last'!$A$1:$AQ$605,15,0)))</f>
        <v>37.474925999999869</v>
      </c>
      <c r="AT318" s="402">
        <f t="shared" si="49"/>
        <v>180.55555555555557</v>
      </c>
      <c r="AV318" s="564">
        <v>12021</v>
      </c>
      <c r="AW318" s="77"/>
      <c r="AX318" s="271"/>
    </row>
    <row r="319" spans="1:233">
      <c r="A319" s="77">
        <v>1333</v>
      </c>
      <c r="B319" s="77">
        <v>493</v>
      </c>
      <c r="C319" s="77" t="s">
        <v>27</v>
      </c>
      <c r="D319" s="77" t="s">
        <v>28</v>
      </c>
      <c r="E319" s="77" t="s">
        <v>350</v>
      </c>
      <c r="F319" s="77" t="s">
        <v>205</v>
      </c>
      <c r="G319" s="77" t="s">
        <v>477</v>
      </c>
      <c r="H319" s="77" t="s">
        <v>468</v>
      </c>
      <c r="I319" s="77" t="s">
        <v>405</v>
      </c>
      <c r="J319" s="454" t="s">
        <v>470</v>
      </c>
      <c r="K319" s="410">
        <v>36896</v>
      </c>
      <c r="L319" s="410">
        <v>38722</v>
      </c>
      <c r="M319" s="77" t="s">
        <v>30</v>
      </c>
      <c r="N319" s="271">
        <v>-10000000</v>
      </c>
      <c r="O319" s="271">
        <v>4380.521471</v>
      </c>
      <c r="P319" s="411">
        <v>3.3</v>
      </c>
      <c r="Q319" s="271">
        <v>217.96599000000001</v>
      </c>
      <c r="R319" s="271">
        <v>217.71256099999999</v>
      </c>
      <c r="S319" s="411">
        <v>-0.16192053847427351</v>
      </c>
      <c r="T319" s="271">
        <v>-709.29639538243669</v>
      </c>
      <c r="U319" s="271">
        <v>-2986.9550249999998</v>
      </c>
      <c r="V319" s="271">
        <v>0</v>
      </c>
      <c r="W319" s="271">
        <v>-3696.2514203824367</v>
      </c>
      <c r="X319" s="271">
        <v>-526005.972725</v>
      </c>
      <c r="Y319" s="271">
        <v>-528506.68697599997</v>
      </c>
      <c r="Z319" s="271">
        <v>-2500.7142509999685</v>
      </c>
      <c r="AA319" s="271">
        <v>1195.5371693824682</v>
      </c>
      <c r="AB319" s="271">
        <v>-526005.972725</v>
      </c>
      <c r="AC319" s="271">
        <v>-528506.68697599997</v>
      </c>
      <c r="AD319" s="271">
        <v>-2500.7142509999685</v>
      </c>
      <c r="AF319" s="271">
        <v>43235.746918770004</v>
      </c>
      <c r="AG319" s="402">
        <f>IF(ISERROR(VLOOKUP(B319,Acc_Cash!$A:$H,3,FALSE)),0,VLOOKUP(B319,Acc_Cash!$A:$H,3,FALSE))</f>
        <v>0</v>
      </c>
      <c r="AH319" s="402">
        <f t="shared" ref="AH319:AH382" si="50">AG319+AC319</f>
        <v>-528506.68697599997</v>
      </c>
      <c r="AI319" s="402">
        <f>AH319-(IF(ISERROR(VLOOKUP(A319,'YTD Last'!$E$2:$Z$500,21,0)),0,VLOOKUP(A319,'YTD Last'!$E$2:$Z$500,21,0)))</f>
        <v>-643279.97544399998</v>
      </c>
      <c r="AJ319" s="402">
        <f>AH319-IF(ISERROR(VLOOKUP(A319,'QTD Last'!$A$2:$AH$600,34,0)),0,VLOOKUP(A319,'QTD Last'!$A$2:$AH$600,34,0))</f>
        <v>-2500.7142509999685</v>
      </c>
      <c r="AK319" s="402">
        <f>AH319-IF(ISERROR(VLOOKUP(A319,'MTD Last'!$A$2:$AH$600,34,0)),0,VLOOKUP(A319,'MTD Last'!$A$2:$AH$600,34,0))</f>
        <v>-2500.7142509999685</v>
      </c>
      <c r="AL319" s="402">
        <f t="shared" ref="AL319:AL382" si="51">AD319-AE319</f>
        <v>-2500.7142509999685</v>
      </c>
      <c r="AM319" s="403" t="str">
        <f ca="1">ROUND((L319-Control!$C$3)/365,0)&amp;" Year"</f>
        <v>-9 Year</v>
      </c>
      <c r="AN319" s="45" t="str">
        <f t="shared" ref="AN319:AN382" si="52">IF(F319="AAA",1,IF(F319="AA+",2,IF(F319="AA",3,IF(F319="AA-",4,IF(F319="A+",5,IF(F319="A",6,IF(F319="A-",7,IF(F319="BBB+",8,"Code"))))))))</f>
        <v>Code</v>
      </c>
      <c r="AO319" s="45">
        <f t="shared" ref="AO319:AO382" si="53">IF(F319="BBB",9,IF(F319="BBB-",10,IF(F319="BB+",11,IF(F319="BB",12,IF(F319="BB-",13,IF(F319="B+",14,IF(F319="B",15,IF(F319="B-",16,"Code"))))))))</f>
        <v>9</v>
      </c>
      <c r="AP319" s="45">
        <f t="shared" ref="AP319:AP382" si="54">IF(AN319="Code",AO319,AN319)</f>
        <v>9</v>
      </c>
      <c r="AQ319" s="402">
        <f>AH319-(IF(ISERROR(VLOOKUP(A319,'WTD Last'!$A$1:$AQ$605,34,0)),0,VLOOKUP(A319,'WTD Last'!$A$1:$AQ$605,34,0)))</f>
        <v>-23612.062534999975</v>
      </c>
      <c r="AR319" s="563">
        <f>R319-(IF(ISERROR(VLOOKUP(A319,'WTD Last'!$A$1:$AQ$605,18,0)),0,VLOOKUP(A319,'WTD Last'!$A$1:$AQ$605,18,0)))</f>
        <v>-4.6160990000000197</v>
      </c>
      <c r="AS319" s="402">
        <f>O319-(IF(ISERROR(VLOOKUP(A319,'WTD Last'!$A$1:$AQ$605,15,0)),0,VLOOKUP(A319,'WTD Last'!$A$1:$AQ$605,15,0)))</f>
        <v>-41.255623000000014</v>
      </c>
      <c r="AT319" s="402">
        <f t="shared" si="49"/>
        <v>-916.66666666666663</v>
      </c>
      <c r="AV319" s="564">
        <v>93163</v>
      </c>
      <c r="AW319" s="77"/>
      <c r="AX319" s="271"/>
    </row>
    <row r="320" spans="1:233">
      <c r="A320" s="77">
        <v>1564</v>
      </c>
      <c r="B320" s="77">
        <v>610</v>
      </c>
      <c r="C320" s="77" t="s">
        <v>27</v>
      </c>
      <c r="D320" s="77" t="s">
        <v>301</v>
      </c>
      <c r="E320" s="77" t="s">
        <v>350</v>
      </c>
      <c r="F320" s="77" t="s">
        <v>205</v>
      </c>
      <c r="G320" s="77" t="s">
        <v>477</v>
      </c>
      <c r="H320" s="77" t="s">
        <v>468</v>
      </c>
      <c r="I320" s="77" t="s">
        <v>405</v>
      </c>
      <c r="J320" s="454" t="s">
        <v>486</v>
      </c>
      <c r="K320" s="410">
        <v>36896</v>
      </c>
      <c r="L320" s="410">
        <v>38722</v>
      </c>
      <c r="M320" s="77" t="s">
        <v>30</v>
      </c>
      <c r="N320" s="271">
        <v>10000000</v>
      </c>
      <c r="O320" s="271">
        <v>-4380.521471</v>
      </c>
      <c r="P320" s="411">
        <v>3.3</v>
      </c>
      <c r="Q320" s="271">
        <v>217.96599000000001</v>
      </c>
      <c r="R320" s="271">
        <v>217.71256099999999</v>
      </c>
      <c r="S320" s="411">
        <v>-0.16192053847427351</v>
      </c>
      <c r="T320" s="271">
        <v>709.29639538243669</v>
      </c>
      <c r="U320" s="271">
        <v>2986.9550249999998</v>
      </c>
      <c r="V320" s="271">
        <v>0</v>
      </c>
      <c r="W320" s="271">
        <v>3696.2514203824367</v>
      </c>
      <c r="X320" s="271">
        <v>526005.972725</v>
      </c>
      <c r="Y320" s="271">
        <v>528506.68697599997</v>
      </c>
      <c r="Z320" s="271">
        <v>2500.7142509999685</v>
      </c>
      <c r="AA320" s="271">
        <v>-1195.5371693824682</v>
      </c>
      <c r="AB320" s="271">
        <v>526005.972725</v>
      </c>
      <c r="AC320" s="271">
        <v>528506.68697599997</v>
      </c>
      <c r="AD320" s="271">
        <v>2500.7142509999685</v>
      </c>
      <c r="AF320" s="271">
        <v>-43235.746918770004</v>
      </c>
      <c r="AG320" s="402">
        <f>IF(ISERROR(VLOOKUP(B320,Acc_Cash!$A:$H,3,FALSE)),0,VLOOKUP(B320,Acc_Cash!$A:$H,3,FALSE))</f>
        <v>0</v>
      </c>
      <c r="AH320" s="402">
        <f t="shared" si="50"/>
        <v>528506.68697599997</v>
      </c>
      <c r="AI320" s="402">
        <f>AH320-(IF(ISERROR(VLOOKUP(A320,'YTD Last'!$E$2:$Z$500,21,0)),0,VLOOKUP(A320,'YTD Last'!$E$2:$Z$500,21,0)))</f>
        <v>643279.97544399998</v>
      </c>
      <c r="AJ320" s="402">
        <f>AH320-IF(ISERROR(VLOOKUP(A320,'QTD Last'!$A$2:$AH$600,34,0)),0,VLOOKUP(A320,'QTD Last'!$A$2:$AH$600,34,0))</f>
        <v>2500.7142509999685</v>
      </c>
      <c r="AK320" s="402">
        <f>AH320-IF(ISERROR(VLOOKUP(A320,'MTD Last'!$A$2:$AH$600,34,0)),0,VLOOKUP(A320,'MTD Last'!$A$2:$AH$600,34,0))</f>
        <v>2500.7142509999685</v>
      </c>
      <c r="AL320" s="402">
        <f t="shared" si="51"/>
        <v>2500.7142509999685</v>
      </c>
      <c r="AM320" s="403" t="str">
        <f ca="1">ROUND((L320-Control!$C$3)/365,0)&amp;" Year"</f>
        <v>-9 Year</v>
      </c>
      <c r="AN320" s="45" t="str">
        <f t="shared" si="52"/>
        <v>Code</v>
      </c>
      <c r="AO320" s="45">
        <f t="shared" si="53"/>
        <v>9</v>
      </c>
      <c r="AP320" s="45">
        <f t="shared" si="54"/>
        <v>9</v>
      </c>
      <c r="AQ320" s="402">
        <f>AH320-(IF(ISERROR(VLOOKUP(A320,'WTD Last'!$A$1:$AQ$605,34,0)),0,VLOOKUP(A320,'WTD Last'!$A$1:$AQ$605,34,0)))</f>
        <v>23612.062534999975</v>
      </c>
      <c r="AR320" s="563">
        <f>R320-(IF(ISERROR(VLOOKUP(A320,'WTD Last'!$A$1:$AQ$605,18,0)),0,VLOOKUP(A320,'WTD Last'!$A$1:$AQ$605,18,0)))</f>
        <v>-4.6160990000000197</v>
      </c>
      <c r="AS320" s="402">
        <f>O320-(IF(ISERROR(VLOOKUP(A320,'WTD Last'!$A$1:$AQ$605,15,0)),0,VLOOKUP(A320,'WTD Last'!$A$1:$AQ$605,15,0)))</f>
        <v>41.255623000000014</v>
      </c>
      <c r="AT320" s="402">
        <f t="shared" si="49"/>
        <v>916.66666666666663</v>
      </c>
      <c r="AV320" s="564">
        <v>93163</v>
      </c>
      <c r="AW320" s="77"/>
      <c r="AX320" s="271"/>
    </row>
    <row r="321" spans="1:50">
      <c r="A321" s="77">
        <v>1334</v>
      </c>
      <c r="B321" s="77">
        <v>494</v>
      </c>
      <c r="C321" s="77" t="s">
        <v>27</v>
      </c>
      <c r="D321" s="77" t="s">
        <v>28</v>
      </c>
      <c r="E321" s="77" t="s">
        <v>351</v>
      </c>
      <c r="F321" s="77" t="s">
        <v>209</v>
      </c>
      <c r="G321" s="77" t="s">
        <v>474</v>
      </c>
      <c r="H321" s="77" t="s">
        <v>468</v>
      </c>
      <c r="I321" s="77" t="s">
        <v>405</v>
      </c>
      <c r="J321" s="454" t="s">
        <v>470</v>
      </c>
      <c r="K321" s="410">
        <v>36896</v>
      </c>
      <c r="L321" s="410">
        <v>38722</v>
      </c>
      <c r="M321" s="77" t="s">
        <v>30</v>
      </c>
      <c r="N321" s="271">
        <v>-10000000</v>
      </c>
      <c r="O321" s="271">
        <v>4019.9113870000001</v>
      </c>
      <c r="P321" s="411">
        <v>0.3</v>
      </c>
      <c r="Q321" s="271">
        <v>57.308422999999998</v>
      </c>
      <c r="R321" s="271">
        <v>57.266416</v>
      </c>
      <c r="S321" s="411">
        <v>-3.9725313441267777E-2</v>
      </c>
      <c r="T321" s="271">
        <v>-159.69223985469651</v>
      </c>
      <c r="U321" s="271">
        <v>-762.44916599999999</v>
      </c>
      <c r="V321" s="271">
        <v>0</v>
      </c>
      <c r="W321" s="271">
        <v>-922.14140585469647</v>
      </c>
      <c r="X321" s="271">
        <v>106799.56669199999</v>
      </c>
      <c r="Y321" s="271">
        <v>106669.32584799999</v>
      </c>
      <c r="Z321" s="271">
        <v>-130.24084399999992</v>
      </c>
      <c r="AA321" s="271">
        <v>791.90056185469655</v>
      </c>
      <c r="AB321" s="271">
        <v>106799.56669199999</v>
      </c>
      <c r="AC321" s="271">
        <v>106669.32584799999</v>
      </c>
      <c r="AD321" s="271">
        <v>-130.24084399999992</v>
      </c>
      <c r="AF321" s="271">
        <v>7935.3050779380001</v>
      </c>
      <c r="AG321" s="402">
        <f>IF(ISERROR(VLOOKUP(B321,Acc_Cash!$A:$H,3,FALSE)),0,VLOOKUP(B321,Acc_Cash!$A:$H,3,FALSE))</f>
        <v>0</v>
      </c>
      <c r="AH321" s="402">
        <f t="shared" si="50"/>
        <v>106669.32584799999</v>
      </c>
      <c r="AI321" s="402">
        <f>AH321-(IF(ISERROR(VLOOKUP(A321,'YTD Last'!$E$2:$Z$500,21,0)),0,VLOOKUP(A321,'YTD Last'!$E$2:$Z$500,21,0)))</f>
        <v>90373.648149999994</v>
      </c>
      <c r="AJ321" s="402">
        <f>AH321-IF(ISERROR(VLOOKUP(A321,'QTD Last'!$A$2:$AH$600,34,0)),0,VLOOKUP(A321,'QTD Last'!$A$2:$AH$600,34,0))</f>
        <v>-130.24084399999992</v>
      </c>
      <c r="AK321" s="402">
        <f>AH321-IF(ISERROR(VLOOKUP(A321,'MTD Last'!$A$2:$AH$600,34,0)),0,VLOOKUP(A321,'MTD Last'!$A$2:$AH$600,34,0))</f>
        <v>-130.24084399999992</v>
      </c>
      <c r="AL321" s="402">
        <f t="shared" si="51"/>
        <v>-130.24084399999992</v>
      </c>
      <c r="AM321" s="403" t="str">
        <f ca="1">ROUND((L321-Control!$C$3)/365,0)&amp;" Year"</f>
        <v>-9 Year</v>
      </c>
      <c r="AN321" s="45">
        <f t="shared" si="52"/>
        <v>3</v>
      </c>
      <c r="AO321" s="45" t="str">
        <f t="shared" si="53"/>
        <v>Code</v>
      </c>
      <c r="AP321" s="45">
        <f t="shared" si="54"/>
        <v>3</v>
      </c>
      <c r="AQ321" s="402">
        <f>AH321-(IF(ISERROR(VLOOKUP(A321,'WTD Last'!$A$1:$AQ$605,34,0)),0,VLOOKUP(A321,'WTD Last'!$A$1:$AQ$605,34,0)))</f>
        <v>-49415.968547000011</v>
      </c>
      <c r="AR321" s="563">
        <f>R321-(IF(ISERROR(VLOOKUP(A321,'WTD Last'!$A$1:$AQ$605,18,0)),0,VLOOKUP(A321,'WTD Last'!$A$1:$AQ$605,18,0)))</f>
        <v>-11.561024999999994</v>
      </c>
      <c r="AS321" s="402">
        <f>O321-(IF(ISERROR(VLOOKUP(A321,'WTD Last'!$A$1:$AQ$605,15,0)),0,VLOOKUP(A321,'WTD Last'!$A$1:$AQ$605,15,0)))</f>
        <v>-32.744822999999997</v>
      </c>
      <c r="AT321" s="402">
        <f t="shared" si="49"/>
        <v>-83.333333333333329</v>
      </c>
      <c r="AV321" s="564">
        <v>93165</v>
      </c>
      <c r="AW321" s="77"/>
      <c r="AX321" s="271"/>
    </row>
    <row r="322" spans="1:50">
      <c r="A322" s="77">
        <v>1565</v>
      </c>
      <c r="B322" s="77">
        <v>611</v>
      </c>
      <c r="C322" s="77" t="s">
        <v>27</v>
      </c>
      <c r="D322" s="77" t="s">
        <v>301</v>
      </c>
      <c r="E322" s="77" t="s">
        <v>351</v>
      </c>
      <c r="F322" s="77" t="s">
        <v>209</v>
      </c>
      <c r="G322" s="77" t="s">
        <v>474</v>
      </c>
      <c r="H322" s="77" t="s">
        <v>468</v>
      </c>
      <c r="I322" s="77" t="s">
        <v>405</v>
      </c>
      <c r="J322" s="454" t="s">
        <v>486</v>
      </c>
      <c r="K322" s="410">
        <v>36896</v>
      </c>
      <c r="L322" s="410">
        <v>38722</v>
      </c>
      <c r="M322" s="77" t="s">
        <v>30</v>
      </c>
      <c r="N322" s="271">
        <v>10000000</v>
      </c>
      <c r="O322" s="271">
        <v>-4019.9113870000001</v>
      </c>
      <c r="P322" s="411">
        <v>0.3</v>
      </c>
      <c r="Q322" s="271">
        <v>57.308422999999998</v>
      </c>
      <c r="R322" s="271">
        <v>57.266416</v>
      </c>
      <c r="S322" s="411">
        <v>-3.9725313441267777E-2</v>
      </c>
      <c r="T322" s="271">
        <v>159.69223985469651</v>
      </c>
      <c r="U322" s="271">
        <v>762.44916599999999</v>
      </c>
      <c r="V322" s="271">
        <v>0</v>
      </c>
      <c r="W322" s="271">
        <v>922.14140585469647</v>
      </c>
      <c r="X322" s="271">
        <v>-106799.56669199999</v>
      </c>
      <c r="Y322" s="271">
        <v>-106669.32584799999</v>
      </c>
      <c r="Z322" s="271">
        <v>130.24084399999992</v>
      </c>
      <c r="AA322" s="271">
        <v>-791.90056185469655</v>
      </c>
      <c r="AB322" s="271">
        <v>-106799.56669199999</v>
      </c>
      <c r="AC322" s="271">
        <v>-106669.32584799999</v>
      </c>
      <c r="AD322" s="271">
        <v>130.24084399999992</v>
      </c>
      <c r="AF322" s="271">
        <v>-7935.3050779380001</v>
      </c>
      <c r="AG322" s="402">
        <f>IF(ISERROR(VLOOKUP(B322,Acc_Cash!$A:$H,3,FALSE)),0,VLOOKUP(B322,Acc_Cash!$A:$H,3,FALSE))</f>
        <v>0</v>
      </c>
      <c r="AH322" s="402">
        <f t="shared" si="50"/>
        <v>-106669.32584799999</v>
      </c>
      <c r="AI322" s="402">
        <f>AH322-(IF(ISERROR(VLOOKUP(A322,'YTD Last'!$E$2:$Z$500,21,0)),0,VLOOKUP(A322,'YTD Last'!$E$2:$Z$500,21,0)))</f>
        <v>-90373.648149999994</v>
      </c>
      <c r="AJ322" s="402">
        <f>AH322-IF(ISERROR(VLOOKUP(A322,'QTD Last'!$A$2:$AH$600,34,0)),0,VLOOKUP(A322,'QTD Last'!$A$2:$AH$600,34,0))</f>
        <v>130.24084399999992</v>
      </c>
      <c r="AK322" s="402">
        <f>AH322-IF(ISERROR(VLOOKUP(A322,'MTD Last'!$A$2:$AH$600,34,0)),0,VLOOKUP(A322,'MTD Last'!$A$2:$AH$600,34,0))</f>
        <v>130.24084399999992</v>
      </c>
      <c r="AL322" s="402">
        <f t="shared" si="51"/>
        <v>130.24084399999992</v>
      </c>
      <c r="AM322" s="403" t="str">
        <f ca="1">ROUND((L322-Control!$C$3)/365,0)&amp;" Year"</f>
        <v>-9 Year</v>
      </c>
      <c r="AN322" s="45">
        <f t="shared" si="52"/>
        <v>3</v>
      </c>
      <c r="AO322" s="45" t="str">
        <f t="shared" si="53"/>
        <v>Code</v>
      </c>
      <c r="AP322" s="45">
        <f t="shared" si="54"/>
        <v>3</v>
      </c>
      <c r="AQ322" s="402">
        <f>AH322-(IF(ISERROR(VLOOKUP(A322,'WTD Last'!$A$1:$AQ$605,34,0)),0,VLOOKUP(A322,'WTD Last'!$A$1:$AQ$605,34,0)))</f>
        <v>49415.968547000011</v>
      </c>
      <c r="AR322" s="563">
        <f>R322-(IF(ISERROR(VLOOKUP(A322,'WTD Last'!$A$1:$AQ$605,18,0)),0,VLOOKUP(A322,'WTD Last'!$A$1:$AQ$605,18,0)))</f>
        <v>-11.561024999999994</v>
      </c>
      <c r="AS322" s="402">
        <f>O322-(IF(ISERROR(VLOOKUP(A322,'WTD Last'!$A$1:$AQ$605,15,0)),0,VLOOKUP(A322,'WTD Last'!$A$1:$AQ$605,15,0)))</f>
        <v>32.744822999999997</v>
      </c>
      <c r="AT322" s="402">
        <f t="shared" si="49"/>
        <v>83.333333333333329</v>
      </c>
      <c r="AV322" s="564">
        <v>93165</v>
      </c>
      <c r="AW322" s="77"/>
      <c r="AX322" s="271"/>
    </row>
    <row r="323" spans="1:50">
      <c r="A323" s="77">
        <v>1335</v>
      </c>
      <c r="B323" s="77">
        <v>495</v>
      </c>
      <c r="C323" s="77" t="s">
        <v>27</v>
      </c>
      <c r="D323" s="77" t="s">
        <v>28</v>
      </c>
      <c r="E323" s="77" t="s">
        <v>352</v>
      </c>
      <c r="F323" s="77" t="s">
        <v>205</v>
      </c>
      <c r="G323" s="77" t="s">
        <v>474</v>
      </c>
      <c r="H323" s="77" t="s">
        <v>468</v>
      </c>
      <c r="I323" s="77" t="s">
        <v>405</v>
      </c>
      <c r="J323" s="454" t="s">
        <v>470</v>
      </c>
      <c r="K323" s="410">
        <v>36896</v>
      </c>
      <c r="L323" s="410">
        <v>38722</v>
      </c>
      <c r="M323" s="77" t="s">
        <v>30</v>
      </c>
      <c r="N323" s="271">
        <v>-10000000</v>
      </c>
      <c r="O323" s="271">
        <v>4192.4139329999998</v>
      </c>
      <c r="P323" s="411">
        <v>1.6</v>
      </c>
      <c r="Q323" s="271">
        <v>117.02529800000001</v>
      </c>
      <c r="R323" s="271">
        <v>116.89582</v>
      </c>
      <c r="S323" s="411">
        <v>-7.9701178882083792E-2</v>
      </c>
      <c r="T323" s="271">
        <v>-334.14033282177343</v>
      </c>
      <c r="U323" s="271">
        <v>-1432.8624629999999</v>
      </c>
      <c r="V323" s="271">
        <v>0</v>
      </c>
      <c r="W323" s="271">
        <v>-1767.0027958217734</v>
      </c>
      <c r="X323" s="271">
        <v>-214630.490062</v>
      </c>
      <c r="Y323" s="271">
        <v>-215826.78056399999</v>
      </c>
      <c r="Z323" s="271">
        <v>-1196.2905019999889</v>
      </c>
      <c r="AA323" s="271">
        <v>570.71229382178444</v>
      </c>
      <c r="AB323" s="271">
        <v>-214630.490062</v>
      </c>
      <c r="AC323" s="271">
        <v>-215826.78056399999</v>
      </c>
      <c r="AD323" s="271">
        <v>-1196.2905019999889</v>
      </c>
      <c r="AF323" s="271">
        <v>41379.125518710003</v>
      </c>
      <c r="AG323" s="402">
        <f>IF(ISERROR(VLOOKUP(B323,Acc_Cash!$A:$H,3,FALSE)),0,VLOOKUP(B323,Acc_Cash!$A:$H,3,FALSE))</f>
        <v>0</v>
      </c>
      <c r="AH323" s="402">
        <f t="shared" si="50"/>
        <v>-215826.78056399999</v>
      </c>
      <c r="AI323" s="402">
        <f>AH323-(IF(ISERROR(VLOOKUP(A323,'YTD Last'!$E$2:$Z$383,21,0)),0,VLOOKUP(A323,'YTD Last'!$E$2:$Z$383,21,0)))</f>
        <v>-134203.28166399998</v>
      </c>
      <c r="AJ323" s="402">
        <f>AH323-IF(ISERROR(VLOOKUP(A323,'QTD Last'!$A$2:$AH$600,34,0)),0,VLOOKUP(A323,'QTD Last'!$A$2:$AH$600,34,0))</f>
        <v>-1196.2905019999889</v>
      </c>
      <c r="AK323" s="402">
        <f>AH323-IF(ISERROR(VLOOKUP(A323,'MTD Last'!$A$2:$AH$600,34,0)),0,VLOOKUP(A323,'MTD Last'!$A$2:$AH$600,34,0))</f>
        <v>-1196.2905019999889</v>
      </c>
      <c r="AL323" s="402">
        <f t="shared" si="51"/>
        <v>-1196.2905019999889</v>
      </c>
      <c r="AM323" s="403" t="str">
        <f ca="1">ROUND((L323-Control!$C$3)/365,0)&amp;" Year"</f>
        <v>-9 Year</v>
      </c>
      <c r="AN323" s="45" t="str">
        <f t="shared" si="52"/>
        <v>Code</v>
      </c>
      <c r="AO323" s="45">
        <f t="shared" si="53"/>
        <v>9</v>
      </c>
      <c r="AP323" s="45">
        <f t="shared" si="54"/>
        <v>9</v>
      </c>
      <c r="AQ323" s="402">
        <f>AH323-(IF(ISERROR(VLOOKUP(A323,'WTD Last'!$A$1:$AQ$605,34,0)),0,VLOOKUP(A323,'WTD Last'!$A$1:$AQ$605,34,0)))</f>
        <v>-30356.281510999979</v>
      </c>
      <c r="AR323" s="563">
        <f>R323-(IF(ISERROR(VLOOKUP(A323,'WTD Last'!$A$1:$AQ$605,18,0)),0,VLOOKUP(A323,'WTD Last'!$A$1:$AQ$605,18,0)))</f>
        <v>-6.7010609999999957</v>
      </c>
      <c r="AS323" s="402">
        <f>O323-(IF(ISERROR(VLOOKUP(A323,'WTD Last'!$A$1:$AQ$605,15,0)),0,VLOOKUP(A323,'WTD Last'!$A$1:$AQ$605,15,0)))</f>
        <v>-37.202143000000433</v>
      </c>
      <c r="AT323" s="402">
        <f t="shared" ref="AT323:AT386" si="55">N323*(P323/100)/360</f>
        <v>-444.44444444444446</v>
      </c>
      <c r="AV323" s="564">
        <v>93168</v>
      </c>
      <c r="AW323" s="77"/>
      <c r="AX323" s="271"/>
    </row>
    <row r="324" spans="1:50">
      <c r="A324" s="77">
        <v>1548</v>
      </c>
      <c r="B324" s="77">
        <v>595</v>
      </c>
      <c r="C324" s="77" t="s">
        <v>27</v>
      </c>
      <c r="D324" s="77" t="s">
        <v>301</v>
      </c>
      <c r="E324" s="77" t="s">
        <v>352</v>
      </c>
      <c r="F324" s="77" t="s">
        <v>205</v>
      </c>
      <c r="G324" s="77" t="s">
        <v>474</v>
      </c>
      <c r="H324" s="77" t="s">
        <v>468</v>
      </c>
      <c r="I324" s="77" t="s">
        <v>405</v>
      </c>
      <c r="J324" s="454" t="s">
        <v>486</v>
      </c>
      <c r="K324" s="410">
        <v>36896</v>
      </c>
      <c r="L324" s="410">
        <v>38722</v>
      </c>
      <c r="M324" s="77" t="s">
        <v>30</v>
      </c>
      <c r="N324" s="271">
        <v>10000000</v>
      </c>
      <c r="O324" s="271">
        <v>-4192.4139329999998</v>
      </c>
      <c r="P324" s="411">
        <v>1.6</v>
      </c>
      <c r="Q324" s="271">
        <v>117.02529800000001</v>
      </c>
      <c r="R324" s="271">
        <v>116.89582</v>
      </c>
      <c r="S324" s="411">
        <v>-7.9701178882083792E-2</v>
      </c>
      <c r="T324" s="271">
        <v>334.14033282177343</v>
      </c>
      <c r="U324" s="271">
        <v>1432.8624629999999</v>
      </c>
      <c r="V324" s="271">
        <v>0</v>
      </c>
      <c r="W324" s="271">
        <v>1767.0027958217734</v>
      </c>
      <c r="X324" s="271">
        <v>214630.490062</v>
      </c>
      <c r="Y324" s="271">
        <v>215826.78056399999</v>
      </c>
      <c r="Z324" s="271">
        <v>1196.2905019999889</v>
      </c>
      <c r="AA324" s="271">
        <v>-570.71229382178444</v>
      </c>
      <c r="AB324" s="271">
        <v>214630.490062</v>
      </c>
      <c r="AC324" s="271">
        <v>215826.78056399999</v>
      </c>
      <c r="AD324" s="271">
        <v>1196.2905019999889</v>
      </c>
      <c r="AF324" s="271">
        <v>-41379.125518710003</v>
      </c>
      <c r="AG324" s="402">
        <f>IF(ISERROR(VLOOKUP(B324,Acc_Cash!$A:$H,3,FALSE)),0,VLOOKUP(B324,Acc_Cash!$A:$H,3,FALSE))</f>
        <v>0</v>
      </c>
      <c r="AH324" s="402">
        <f t="shared" si="50"/>
        <v>215826.78056399999</v>
      </c>
      <c r="AI324" s="402">
        <f>AH324-(IF(ISERROR(VLOOKUP(A324,'YTD Last'!$E$2:$Z$500,21,0)),0,VLOOKUP(A324,'YTD Last'!$E$2:$Z$500,21,0)))</f>
        <v>134203.28166399998</v>
      </c>
      <c r="AJ324" s="402">
        <f>AH324-IF(ISERROR(VLOOKUP(A324,'QTD Last'!$A$2:$AH$600,34,0)),0,VLOOKUP(A324,'QTD Last'!$A$2:$AH$600,34,0))</f>
        <v>1196.2905019999889</v>
      </c>
      <c r="AK324" s="402">
        <f>AH324-IF(ISERROR(VLOOKUP(A324,'MTD Last'!$A$2:$AH$600,34,0)),0,VLOOKUP(A324,'MTD Last'!$A$2:$AH$600,34,0))</f>
        <v>1196.2905019999889</v>
      </c>
      <c r="AL324" s="402">
        <f t="shared" si="51"/>
        <v>1196.2905019999889</v>
      </c>
      <c r="AM324" s="403" t="str">
        <f ca="1">ROUND((L324-Control!$C$3)/365,0)&amp;" Year"</f>
        <v>-9 Year</v>
      </c>
      <c r="AN324" s="45" t="str">
        <f t="shared" si="52"/>
        <v>Code</v>
      </c>
      <c r="AO324" s="45">
        <f t="shared" si="53"/>
        <v>9</v>
      </c>
      <c r="AP324" s="45">
        <f t="shared" si="54"/>
        <v>9</v>
      </c>
      <c r="AQ324" s="402">
        <f>AH324-(IF(ISERROR(VLOOKUP(A324,'WTD Last'!$A$1:$AQ$605,34,0)),0,VLOOKUP(A324,'WTD Last'!$A$1:$AQ$605,34,0)))</f>
        <v>30356.281510999979</v>
      </c>
      <c r="AR324" s="563">
        <f>R324-(IF(ISERROR(VLOOKUP(A324,'WTD Last'!$A$1:$AQ$605,18,0)),0,VLOOKUP(A324,'WTD Last'!$A$1:$AQ$605,18,0)))</f>
        <v>-6.7010609999999957</v>
      </c>
      <c r="AS324" s="402">
        <f>O324-(IF(ISERROR(VLOOKUP(A324,'WTD Last'!$A$1:$AQ$605,15,0)),0,VLOOKUP(A324,'WTD Last'!$A$1:$AQ$605,15,0)))</f>
        <v>37.202143000000433</v>
      </c>
      <c r="AT324" s="402">
        <f t="shared" si="55"/>
        <v>444.44444444444446</v>
      </c>
      <c r="AV324" s="564">
        <v>93168</v>
      </c>
      <c r="AW324" s="77"/>
      <c r="AX324" s="271"/>
    </row>
    <row r="325" spans="1:50">
      <c r="A325" s="77">
        <v>1336</v>
      </c>
      <c r="B325" s="77">
        <v>496</v>
      </c>
      <c r="C325" s="77" t="s">
        <v>27</v>
      </c>
      <c r="D325" s="77" t="s">
        <v>28</v>
      </c>
      <c r="E325" s="77" t="s">
        <v>353</v>
      </c>
      <c r="F325" s="77" t="s">
        <v>205</v>
      </c>
      <c r="G325" s="77" t="s">
        <v>471</v>
      </c>
      <c r="H325" s="77" t="s">
        <v>468</v>
      </c>
      <c r="I325" s="77" t="s">
        <v>405</v>
      </c>
      <c r="J325" s="454" t="s">
        <v>481</v>
      </c>
      <c r="K325" s="410">
        <v>36896</v>
      </c>
      <c r="L325" s="410">
        <v>38722</v>
      </c>
      <c r="M325" s="77" t="s">
        <v>30</v>
      </c>
      <c r="N325" s="271">
        <v>-10000000</v>
      </c>
      <c r="O325" s="271">
        <v>4167.1405079999995</v>
      </c>
      <c r="P325" s="411">
        <v>1.85</v>
      </c>
      <c r="Q325" s="271">
        <v>189.386562</v>
      </c>
      <c r="R325" s="271">
        <v>188.63628</v>
      </c>
      <c r="S325" s="411">
        <v>-0.60111361188597068</v>
      </c>
      <c r="T325" s="271">
        <v>-2504.9248820002185</v>
      </c>
      <c r="U325" s="271">
        <v>-1806.19749</v>
      </c>
      <c r="V325" s="271">
        <v>0</v>
      </c>
      <c r="W325" s="271">
        <v>-4311.1223720002181</v>
      </c>
      <c r="X325" s="271">
        <v>-27668.921027</v>
      </c>
      <c r="Y325" s="271">
        <v>-31172.561618</v>
      </c>
      <c r="Z325" s="271">
        <v>-3503.6405909999994</v>
      </c>
      <c r="AA325" s="271">
        <v>807.48178100021869</v>
      </c>
      <c r="AB325" s="271">
        <v>-27668.921027</v>
      </c>
      <c r="AC325" s="271">
        <v>-31172.561618</v>
      </c>
      <c r="AD325" s="271">
        <v>-3503.6405909999994</v>
      </c>
      <c r="AF325" s="271">
        <v>41129.676813959995</v>
      </c>
      <c r="AG325" s="402">
        <f>IF(ISERROR(VLOOKUP(B325,Acc_Cash!$A:$H,3,FALSE)),0,VLOOKUP(B325,Acc_Cash!$A:$H,3,FALSE))</f>
        <v>0</v>
      </c>
      <c r="AH325" s="402">
        <f t="shared" si="50"/>
        <v>-31172.561618</v>
      </c>
      <c r="AI325" s="402">
        <f>AH325-(IF(ISERROR(VLOOKUP(A325,'YTD Last'!$E$2:$Z$500,21,0)),0,VLOOKUP(A325,'YTD Last'!$E$2:$Z$500,21,0)))</f>
        <v>-96342.32351300001</v>
      </c>
      <c r="AJ325" s="402">
        <f>AH325-IF(ISERROR(VLOOKUP(A325,'QTD Last'!$A$2:$AH$600,34,0)),0,VLOOKUP(A325,'QTD Last'!$A$2:$AH$600,34,0))</f>
        <v>-3503.6405909999994</v>
      </c>
      <c r="AK325" s="402">
        <f>AH325-IF(ISERROR(VLOOKUP(A325,'MTD Last'!$A$2:$AH$600,34,0)),0,VLOOKUP(A325,'MTD Last'!$A$2:$AH$600,34,0))</f>
        <v>-3503.6405909999994</v>
      </c>
      <c r="AL325" s="402">
        <f t="shared" si="51"/>
        <v>-3503.6405909999994</v>
      </c>
      <c r="AM325" s="403" t="str">
        <f ca="1">ROUND((L325-Control!$C$3)/365,0)&amp;" Year"</f>
        <v>-9 Year</v>
      </c>
      <c r="AN325" s="45" t="str">
        <f t="shared" si="52"/>
        <v>Code</v>
      </c>
      <c r="AO325" s="45">
        <f t="shared" si="53"/>
        <v>9</v>
      </c>
      <c r="AP325" s="45">
        <f t="shared" si="54"/>
        <v>9</v>
      </c>
      <c r="AQ325" s="402">
        <f>AH325-(IF(ISERROR(VLOOKUP(A325,'WTD Last'!$A$1:$AQ$605,34,0)),0,VLOOKUP(A325,'WTD Last'!$A$1:$AQ$605,34,0)))</f>
        <v>-19854.400043000001</v>
      </c>
      <c r="AR325" s="563">
        <f>R325-(IF(ISERROR(VLOOKUP(A325,'WTD Last'!$A$1:$AQ$605,18,0)),0,VLOOKUP(A325,'WTD Last'!$A$1:$AQ$605,18,0)))</f>
        <v>-3.8924780000000112</v>
      </c>
      <c r="AS325" s="402">
        <f>O325-(IF(ISERROR(VLOOKUP(A325,'WTD Last'!$A$1:$AQ$605,15,0)),0,VLOOKUP(A325,'WTD Last'!$A$1:$AQ$605,15,0)))</f>
        <v>-38.725069000000985</v>
      </c>
      <c r="AT325" s="402">
        <f t="shared" si="55"/>
        <v>-513.88888888888891</v>
      </c>
      <c r="AV325" s="564">
        <v>83845</v>
      </c>
      <c r="AW325" s="77"/>
      <c r="AX325" s="271"/>
    </row>
    <row r="326" spans="1:50">
      <c r="A326" s="77">
        <v>1520</v>
      </c>
      <c r="B326" s="77">
        <v>570</v>
      </c>
      <c r="C326" s="77" t="s">
        <v>27</v>
      </c>
      <c r="D326" s="77" t="s">
        <v>301</v>
      </c>
      <c r="E326" s="77" t="s">
        <v>353</v>
      </c>
      <c r="F326" s="77" t="s">
        <v>205</v>
      </c>
      <c r="G326" s="77" t="s">
        <v>471</v>
      </c>
      <c r="H326" s="77" t="s">
        <v>468</v>
      </c>
      <c r="I326" s="77" t="s">
        <v>405</v>
      </c>
      <c r="J326" s="454" t="s">
        <v>486</v>
      </c>
      <c r="K326" s="410">
        <v>36896</v>
      </c>
      <c r="L326" s="410">
        <v>38722</v>
      </c>
      <c r="M326" s="77" t="s">
        <v>30</v>
      </c>
      <c r="N326" s="271">
        <v>10000000</v>
      </c>
      <c r="O326" s="271">
        <v>-4167.1405079999995</v>
      </c>
      <c r="P326" s="411">
        <v>1.85</v>
      </c>
      <c r="Q326" s="271">
        <v>189.386562</v>
      </c>
      <c r="R326" s="271">
        <v>188.63628</v>
      </c>
      <c r="S326" s="411">
        <v>-0.60111361188597068</v>
      </c>
      <c r="T326" s="271">
        <v>2504.9248820002185</v>
      </c>
      <c r="U326" s="271">
        <v>1806.19749</v>
      </c>
      <c r="V326" s="271">
        <v>0</v>
      </c>
      <c r="W326" s="271">
        <v>4311.1223720002181</v>
      </c>
      <c r="X326" s="271">
        <v>27668.921027</v>
      </c>
      <c r="Y326" s="271">
        <v>31172.561618</v>
      </c>
      <c r="Z326" s="271">
        <v>3503.6405909999994</v>
      </c>
      <c r="AA326" s="271">
        <v>-807.48178100021869</v>
      </c>
      <c r="AB326" s="271">
        <v>27668.921027</v>
      </c>
      <c r="AC326" s="271">
        <v>31172.561618</v>
      </c>
      <c r="AD326" s="271">
        <v>3503.6405909999994</v>
      </c>
      <c r="AF326" s="271">
        <v>-41129.676813959995</v>
      </c>
      <c r="AG326" s="402">
        <f>IF(ISERROR(VLOOKUP(B326,Acc_Cash!$A:$H,3,FALSE)),0,VLOOKUP(B326,Acc_Cash!$A:$H,3,FALSE))</f>
        <v>0</v>
      </c>
      <c r="AH326" s="402">
        <f t="shared" si="50"/>
        <v>31172.561618</v>
      </c>
      <c r="AI326" s="402">
        <f>AH326-(IF(ISERROR(VLOOKUP(A326,'YTD Last'!$E$2:$Z$500,21,0)),0,VLOOKUP(A326,'YTD Last'!$E$2:$Z$500,21,0)))</f>
        <v>96342.32351300001</v>
      </c>
      <c r="AJ326" s="402">
        <f>AH326-IF(ISERROR(VLOOKUP(A326,'QTD Last'!$A$2:$AH$600,34,0)),0,VLOOKUP(A326,'QTD Last'!$A$2:$AH$600,34,0))</f>
        <v>3503.6405909999994</v>
      </c>
      <c r="AK326" s="402">
        <f>AH326-IF(ISERROR(VLOOKUP(A326,'MTD Last'!$A$2:$AH$600,34,0)),0,VLOOKUP(A326,'MTD Last'!$A$2:$AH$600,34,0))</f>
        <v>3503.6405909999994</v>
      </c>
      <c r="AL326" s="402">
        <f t="shared" si="51"/>
        <v>3503.6405909999994</v>
      </c>
      <c r="AM326" s="403" t="str">
        <f ca="1">ROUND((L326-Control!$C$3)/365,0)&amp;" Year"</f>
        <v>-9 Year</v>
      </c>
      <c r="AN326" s="45" t="str">
        <f t="shared" si="52"/>
        <v>Code</v>
      </c>
      <c r="AO326" s="45">
        <f t="shared" si="53"/>
        <v>9</v>
      </c>
      <c r="AP326" s="45">
        <f t="shared" si="54"/>
        <v>9</v>
      </c>
      <c r="AQ326" s="402">
        <f>AH326-(IF(ISERROR(VLOOKUP(A326,'WTD Last'!$A$1:$AQ$605,34,0)),0,VLOOKUP(A326,'WTD Last'!$A$1:$AQ$605,34,0)))</f>
        <v>19854.400043000001</v>
      </c>
      <c r="AR326" s="563">
        <f>R326-(IF(ISERROR(VLOOKUP(A326,'WTD Last'!$A$1:$AQ$605,18,0)),0,VLOOKUP(A326,'WTD Last'!$A$1:$AQ$605,18,0)))</f>
        <v>-3.8924780000000112</v>
      </c>
      <c r="AS326" s="402">
        <f>O326-(IF(ISERROR(VLOOKUP(A326,'WTD Last'!$A$1:$AQ$605,15,0)),0,VLOOKUP(A326,'WTD Last'!$A$1:$AQ$605,15,0)))</f>
        <v>38.725069000000985</v>
      </c>
      <c r="AT326" s="402">
        <f t="shared" si="55"/>
        <v>513.88888888888891</v>
      </c>
      <c r="AV326" s="564">
        <v>83845</v>
      </c>
      <c r="AW326" s="77"/>
      <c r="AX326" s="271"/>
    </row>
    <row r="327" spans="1:50">
      <c r="A327" s="77">
        <v>1337</v>
      </c>
      <c r="B327" s="77">
        <v>497</v>
      </c>
      <c r="C327" s="77" t="s">
        <v>27</v>
      </c>
      <c r="D327" s="77" t="s">
        <v>28</v>
      </c>
      <c r="E327" s="77" t="s">
        <v>354</v>
      </c>
      <c r="F327" s="77" t="s">
        <v>196</v>
      </c>
      <c r="G327" s="77" t="s">
        <v>474</v>
      </c>
      <c r="H327" s="77" t="s">
        <v>472</v>
      </c>
      <c r="I327" s="77" t="s">
        <v>405</v>
      </c>
      <c r="J327" s="454" t="s">
        <v>479</v>
      </c>
      <c r="K327" s="410">
        <v>36896</v>
      </c>
      <c r="L327" s="410">
        <v>38722</v>
      </c>
      <c r="M327" s="77" t="s">
        <v>30</v>
      </c>
      <c r="N327" s="271">
        <v>-10000000</v>
      </c>
      <c r="O327" s="271">
        <v>4006.5958839999998</v>
      </c>
      <c r="P327" s="411">
        <v>0.78</v>
      </c>
      <c r="Q327" s="271">
        <v>280.89097500000003</v>
      </c>
      <c r="R327" s="271">
        <v>279.51108099999999</v>
      </c>
      <c r="S327" s="411">
        <v>-1.06830706554669</v>
      </c>
      <c r="T327" s="271">
        <v>-4280.274691667486</v>
      </c>
      <c r="U327" s="271">
        <v>-2341.537992</v>
      </c>
      <c r="V327" s="271">
        <v>0</v>
      </c>
      <c r="W327" s="271">
        <v>-6621.8126836674855</v>
      </c>
      <c r="X327" s="271">
        <v>761274.54804499994</v>
      </c>
      <c r="Y327" s="271">
        <v>757083.24491500005</v>
      </c>
      <c r="Z327" s="271">
        <v>-4191.3031299998984</v>
      </c>
      <c r="AA327" s="271">
        <v>2430.5095536675872</v>
      </c>
      <c r="AB327" s="271">
        <v>761274.54804499994</v>
      </c>
      <c r="AC327" s="271">
        <v>757083.24491500005</v>
      </c>
      <c r="AD327" s="271">
        <v>-4191.3031299998984</v>
      </c>
      <c r="AF327" s="271">
        <v>63272.16220012799</v>
      </c>
      <c r="AG327" s="402">
        <f>IF(ISERROR(VLOOKUP(B327,Acc_Cash!$A:$H,3,FALSE)),0,VLOOKUP(B327,Acc_Cash!$A:$H,3,FALSE))</f>
        <v>0</v>
      </c>
      <c r="AH327" s="402">
        <f t="shared" si="50"/>
        <v>757083.24491500005</v>
      </c>
      <c r="AI327" s="402">
        <f>AH327-(IF(ISERROR(VLOOKUP(A327,'YTD Last'!$E$2:$Z$500,21,0)),0,VLOOKUP(A327,'YTD Last'!$E$2:$Z$500,21,0)))</f>
        <v>-111911.4927709999</v>
      </c>
      <c r="AJ327" s="402">
        <f>AH327-IF(ISERROR(VLOOKUP(A327,'QTD Last'!$A$2:$AH$600,34,0)),0,VLOOKUP(A327,'QTD Last'!$A$2:$AH$600,34,0))</f>
        <v>-4191.3031299998984</v>
      </c>
      <c r="AK327" s="402">
        <f>AH327-IF(ISERROR(VLOOKUP(A327,'MTD Last'!$A$2:$AH$600,34,0)),0,VLOOKUP(A327,'MTD Last'!$A$2:$AH$600,34,0))</f>
        <v>-4191.3031299998984</v>
      </c>
      <c r="AL327" s="402">
        <f t="shared" si="51"/>
        <v>-4191.3031299998984</v>
      </c>
      <c r="AM327" s="403" t="str">
        <f ca="1">ROUND((L327-Control!$C$3)/365,0)&amp;" Year"</f>
        <v>-9 Year</v>
      </c>
      <c r="AN327" s="45" t="str">
        <f t="shared" si="52"/>
        <v>Code</v>
      </c>
      <c r="AO327" s="45">
        <f t="shared" si="53"/>
        <v>12</v>
      </c>
      <c r="AP327" s="45">
        <f t="shared" si="54"/>
        <v>12</v>
      </c>
      <c r="AQ327" s="402">
        <f>AH327-(IF(ISERROR(VLOOKUP(A327,'WTD Last'!$A$1:$AQ$605,34,0)),0,VLOOKUP(A327,'WTD Last'!$A$1:$AQ$605,34,0)))</f>
        <v>-22248.918529999908</v>
      </c>
      <c r="AR327" s="563">
        <f>R327-(IF(ISERROR(VLOOKUP(A327,'WTD Last'!$A$1:$AQ$605,18,0)),0,VLOOKUP(A327,'WTD Last'!$A$1:$AQ$605,18,0)))</f>
        <v>-4.3231910000000084</v>
      </c>
      <c r="AS327" s="402">
        <f>O327-(IF(ISERROR(VLOOKUP(A327,'WTD Last'!$A$1:$AQ$605,15,0)),0,VLOOKUP(A327,'WTD Last'!$A$1:$AQ$605,15,0)))</f>
        <v>-37.31494100000009</v>
      </c>
      <c r="AT327" s="402">
        <f t="shared" si="55"/>
        <v>-216.66666666666666</v>
      </c>
      <c r="AV327" s="564">
        <v>93167</v>
      </c>
      <c r="AW327" s="77"/>
      <c r="AX327" s="271"/>
    </row>
    <row r="328" spans="1:50">
      <c r="A328" s="77">
        <v>1566</v>
      </c>
      <c r="B328" s="77">
        <v>612</v>
      </c>
      <c r="C328" s="77" t="s">
        <v>27</v>
      </c>
      <c r="D328" s="77" t="s">
        <v>301</v>
      </c>
      <c r="E328" s="77" t="s">
        <v>354</v>
      </c>
      <c r="F328" s="77" t="s">
        <v>196</v>
      </c>
      <c r="G328" s="77" t="s">
        <v>474</v>
      </c>
      <c r="H328" s="77" t="s">
        <v>472</v>
      </c>
      <c r="I328" s="77" t="s">
        <v>405</v>
      </c>
      <c r="J328" s="454" t="s">
        <v>486</v>
      </c>
      <c r="K328" s="410">
        <v>36896</v>
      </c>
      <c r="L328" s="410">
        <v>38722</v>
      </c>
      <c r="M328" s="77" t="s">
        <v>30</v>
      </c>
      <c r="N328" s="271">
        <v>10000000</v>
      </c>
      <c r="O328" s="271">
        <v>-4006.5958839999998</v>
      </c>
      <c r="P328" s="411">
        <v>0.78</v>
      </c>
      <c r="Q328" s="271">
        <v>280.89097500000003</v>
      </c>
      <c r="R328" s="271">
        <v>279.51108099999999</v>
      </c>
      <c r="S328" s="411">
        <v>-1.06830706554669</v>
      </c>
      <c r="T328" s="271">
        <v>4280.274691667486</v>
      </c>
      <c r="U328" s="271">
        <v>2341.537992</v>
      </c>
      <c r="V328" s="271">
        <v>0</v>
      </c>
      <c r="W328" s="271">
        <v>6621.8126836674855</v>
      </c>
      <c r="X328" s="271">
        <v>-761274.54804499994</v>
      </c>
      <c r="Y328" s="271">
        <v>-757083.24491500005</v>
      </c>
      <c r="Z328" s="271">
        <v>4191.3031299998984</v>
      </c>
      <c r="AA328" s="271">
        <v>-2430.5095536675872</v>
      </c>
      <c r="AB328" s="271">
        <v>-761274.54804499994</v>
      </c>
      <c r="AC328" s="271">
        <v>-757083.24491500005</v>
      </c>
      <c r="AD328" s="271">
        <v>4191.3031299998984</v>
      </c>
      <c r="AF328" s="271">
        <v>-63272.16220012799</v>
      </c>
      <c r="AG328" s="402">
        <f>IF(ISERROR(VLOOKUP(B328,Acc_Cash!$A:$H,3,FALSE)),0,VLOOKUP(B328,Acc_Cash!$A:$H,3,FALSE))</f>
        <v>0</v>
      </c>
      <c r="AH328" s="402">
        <f t="shared" si="50"/>
        <v>-757083.24491500005</v>
      </c>
      <c r="AI328" s="402">
        <f>AH328-(IF(ISERROR(VLOOKUP(A328,'YTD Last'!$E$2:$Z$383,21,0)),0,VLOOKUP(A328,'YTD Last'!$E$2:$Z$383,21,0)))</f>
        <v>111911.4927709999</v>
      </c>
      <c r="AJ328" s="402">
        <f>AH328-IF(ISERROR(VLOOKUP(A328,'QTD Last'!$A$2:$AH$600,34,0)),0,VLOOKUP(A328,'QTD Last'!$A$2:$AH$600,34,0))</f>
        <v>4191.3031299998984</v>
      </c>
      <c r="AK328" s="402">
        <f>AH328-IF(ISERROR(VLOOKUP(A328,'MTD Last'!$A$2:$AH$600,34,0)),0,VLOOKUP(A328,'MTD Last'!$A$2:$AH$600,34,0))</f>
        <v>4191.3031299998984</v>
      </c>
      <c r="AL328" s="402">
        <f t="shared" si="51"/>
        <v>4191.3031299998984</v>
      </c>
      <c r="AM328" s="403" t="str">
        <f ca="1">ROUND((L328-Control!$C$3)/365,0)&amp;" Year"</f>
        <v>-9 Year</v>
      </c>
      <c r="AN328" s="45" t="str">
        <f t="shared" si="52"/>
        <v>Code</v>
      </c>
      <c r="AO328" s="45">
        <f t="shared" si="53"/>
        <v>12</v>
      </c>
      <c r="AP328" s="45">
        <f t="shared" si="54"/>
        <v>12</v>
      </c>
      <c r="AQ328" s="402">
        <f>AH328-(IF(ISERROR(VLOOKUP(A328,'WTD Last'!$A$1:$AQ$605,34,0)),0,VLOOKUP(A328,'WTD Last'!$A$1:$AQ$605,34,0)))</f>
        <v>22248.918529999908</v>
      </c>
      <c r="AR328" s="563">
        <f>R328-(IF(ISERROR(VLOOKUP(A328,'WTD Last'!$A$1:$AQ$605,18,0)),0,VLOOKUP(A328,'WTD Last'!$A$1:$AQ$605,18,0)))</f>
        <v>-4.3231910000000084</v>
      </c>
      <c r="AS328" s="402">
        <f>O328-(IF(ISERROR(VLOOKUP(A328,'WTD Last'!$A$1:$AQ$605,15,0)),0,VLOOKUP(A328,'WTD Last'!$A$1:$AQ$605,15,0)))</f>
        <v>37.31494100000009</v>
      </c>
      <c r="AT328" s="402">
        <f t="shared" si="55"/>
        <v>216.66666666666666</v>
      </c>
      <c r="AV328" s="564">
        <v>93167</v>
      </c>
      <c r="AW328" s="77"/>
      <c r="AX328" s="271"/>
    </row>
    <row r="329" spans="1:50">
      <c r="A329" s="77">
        <v>25</v>
      </c>
      <c r="B329" s="77">
        <v>121</v>
      </c>
      <c r="C329" s="77" t="s">
        <v>27</v>
      </c>
      <c r="D329" s="77" t="s">
        <v>32</v>
      </c>
      <c r="E329" s="77" t="s">
        <v>39</v>
      </c>
      <c r="F329" s="77" t="s">
        <v>199</v>
      </c>
      <c r="G329" s="77" t="s">
        <v>467</v>
      </c>
      <c r="H329" s="77" t="s">
        <v>468</v>
      </c>
      <c r="I329" s="77" t="s">
        <v>79</v>
      </c>
      <c r="J329" s="454" t="s">
        <v>475</v>
      </c>
      <c r="K329" s="410">
        <v>36706</v>
      </c>
      <c r="L329" s="410">
        <v>37792</v>
      </c>
      <c r="M329" s="77" t="s">
        <v>30</v>
      </c>
      <c r="N329" s="271">
        <v>4000000</v>
      </c>
      <c r="O329" s="271">
        <v>-807.90400599999998</v>
      </c>
      <c r="P329" s="411">
        <v>0.85</v>
      </c>
      <c r="Q329" s="271">
        <v>69.960155999999998</v>
      </c>
      <c r="R329" s="271">
        <v>69.274349999999998</v>
      </c>
      <c r="S329" s="411">
        <v>-0.56306571637256531</v>
      </c>
      <c r="T329" s="271">
        <v>454.90304789865525</v>
      </c>
      <c r="U329" s="271">
        <v>263.25611700000002</v>
      </c>
      <c r="V329" s="271">
        <v>0</v>
      </c>
      <c r="W329" s="271">
        <v>718.15916489865526</v>
      </c>
      <c r="X329" s="271">
        <v>13897.05269</v>
      </c>
      <c r="Y329" s="271">
        <v>14563.774756999999</v>
      </c>
      <c r="Z329" s="271">
        <v>666.72206699999879</v>
      </c>
      <c r="AA329" s="271">
        <v>-51.437097898656475</v>
      </c>
      <c r="AB329" s="271">
        <v>13897.05269</v>
      </c>
      <c r="AC329" s="271">
        <v>14563.774756999999</v>
      </c>
      <c r="AD329" s="271">
        <v>666.72206699999879</v>
      </c>
      <c r="AF329" s="271">
        <v>-5980.5094044150001</v>
      </c>
      <c r="AG329" s="402">
        <f>IF(ISERROR(VLOOKUP(B329,Acc_Cash!$A:$H,3,FALSE)),0,VLOOKUP(B329,Acc_Cash!$A:$H,3,FALSE))</f>
        <v>24933.333332999999</v>
      </c>
      <c r="AH329" s="402">
        <f t="shared" si="50"/>
        <v>39497.108089999994</v>
      </c>
      <c r="AI329" s="402">
        <f>AH329-(IF(ISERROR(VLOOKUP(A329,'YTD Last'!$E$2:$Z$500,21,0)),0,VLOOKUP(A329,'YTD Last'!$E$2:$Z$500,21,0)))</f>
        <v>64607.931005999999</v>
      </c>
      <c r="AJ329" s="402">
        <f>AH329-IF(ISERROR(VLOOKUP(A329,'QTD Last'!$A$2:$AH$600,34,0)),0,VLOOKUP(A329,'QTD Last'!$A$2:$AH$600,34,0))</f>
        <v>666.72206699999515</v>
      </c>
      <c r="AK329" s="402">
        <f>AH329-IF(ISERROR(VLOOKUP(A329,'MTD Last'!$A$2:$AH$600,34,0)),0,VLOOKUP(A329,'MTD Last'!$A$2:$AH$600,34,0))</f>
        <v>666.72206699999515</v>
      </c>
      <c r="AL329" s="402">
        <f t="shared" si="51"/>
        <v>666.72206699999879</v>
      </c>
      <c r="AM329" s="403" t="str">
        <f ca="1">ROUND((L329-Control!$C$3)/365,0)&amp;" Year"</f>
        <v>-11 Year</v>
      </c>
      <c r="AN329" s="45">
        <f t="shared" si="52"/>
        <v>7</v>
      </c>
      <c r="AO329" s="45" t="str">
        <f t="shared" si="53"/>
        <v>Code</v>
      </c>
      <c r="AP329" s="45">
        <f t="shared" si="54"/>
        <v>7</v>
      </c>
      <c r="AQ329" s="402">
        <f>AH329-(IF(ISERROR(VLOOKUP(A329,'WTD Last'!$A$1:$AQ$605,34,0)),0,VLOOKUP(A329,'WTD Last'!$A$1:$AQ$605,34,0)))</f>
        <v>2905.1571239999976</v>
      </c>
      <c r="AR329" s="563">
        <f>R329-(IF(ISERROR(VLOOKUP(A329,'WTD Last'!$A$1:$AQ$605,18,0)),0,VLOOKUP(A329,'WTD Last'!$A$1:$AQ$605,18,0)))</f>
        <v>-2.6943490000000025</v>
      </c>
      <c r="AS329" s="402">
        <f>O329-(IF(ISERROR(VLOOKUP(A329,'WTD Last'!$A$1:$AQ$605,15,0)),0,VLOOKUP(A329,'WTD Last'!$A$1:$AQ$605,15,0)))</f>
        <v>9.0513650000000325</v>
      </c>
      <c r="AT329" s="402">
        <f t="shared" si="55"/>
        <v>94.444444444444443</v>
      </c>
      <c r="AU329" s="564">
        <v>1305</v>
      </c>
      <c r="AV329" s="564">
        <v>92438</v>
      </c>
      <c r="AW329" s="77"/>
      <c r="AX329" s="271"/>
    </row>
    <row r="330" spans="1:50">
      <c r="A330" s="77">
        <v>36</v>
      </c>
      <c r="B330" s="77">
        <v>130</v>
      </c>
      <c r="C330" s="77" t="s">
        <v>27</v>
      </c>
      <c r="D330" s="77" t="s">
        <v>28</v>
      </c>
      <c r="E330" s="77" t="s">
        <v>39</v>
      </c>
      <c r="F330" s="77" t="s">
        <v>199</v>
      </c>
      <c r="G330" s="77" t="s">
        <v>467</v>
      </c>
      <c r="H330" s="77" t="s">
        <v>468</v>
      </c>
      <c r="I330" s="77" t="s">
        <v>97</v>
      </c>
      <c r="J330" s="454" t="s">
        <v>475</v>
      </c>
      <c r="K330" s="410">
        <v>36727</v>
      </c>
      <c r="L330" s="410">
        <v>37792</v>
      </c>
      <c r="M330" s="77" t="s">
        <v>30</v>
      </c>
      <c r="N330" s="271">
        <v>-4000000</v>
      </c>
      <c r="O330" s="271">
        <v>806.485681</v>
      </c>
      <c r="P330" s="411">
        <v>0.75</v>
      </c>
      <c r="Q330" s="271">
        <v>69.960155999999998</v>
      </c>
      <c r="R330" s="271">
        <v>69.274349999999998</v>
      </c>
      <c r="S330" s="411">
        <v>-0.56306706077275248</v>
      </c>
      <c r="T330" s="271">
        <v>-454.10552195598166</v>
      </c>
      <c r="U330" s="271">
        <v>-259.079319</v>
      </c>
      <c r="V330" s="271">
        <v>0</v>
      </c>
      <c r="W330" s="271">
        <v>-713.1848409559816</v>
      </c>
      <c r="X330" s="271">
        <v>-5380.0776159999996</v>
      </c>
      <c r="Y330" s="271">
        <v>-6036.6054359999998</v>
      </c>
      <c r="Z330" s="271">
        <v>-656.52782000000025</v>
      </c>
      <c r="AA330" s="271">
        <v>56.657020955981352</v>
      </c>
      <c r="AB330" s="271">
        <v>-5380.0776159999996</v>
      </c>
      <c r="AC330" s="271">
        <v>-6036.6054359999998</v>
      </c>
      <c r="AD330" s="271">
        <v>-656.52782000000025</v>
      </c>
      <c r="AF330" s="271">
        <v>5970.0102536025006</v>
      </c>
      <c r="AG330" s="402">
        <f>IF(ISERROR(VLOOKUP(B330,Acc_Cash!$A:$H,3,FALSE)),0,VLOOKUP(B330,Acc_Cash!$A:$H,3,FALSE))</f>
        <v>-20250</v>
      </c>
      <c r="AH330" s="402">
        <f t="shared" si="50"/>
        <v>-26286.605435999998</v>
      </c>
      <c r="AI330" s="402">
        <f>AH330-(IF(ISERROR(VLOOKUP(A330,'YTD Last'!$E$2:$Z$500,21,0)),0,VLOOKUP(A330,'YTD Last'!$E$2:$Z$500,21,0)))</f>
        <v>-63968.333963999998</v>
      </c>
      <c r="AJ330" s="402">
        <f>AH330-IF(ISERROR(VLOOKUP(A330,'QTD Last'!$A$2:$AH$600,34,0)),0,VLOOKUP(A330,'QTD Last'!$A$2:$AH$600,34,0))</f>
        <v>-656.52781999999934</v>
      </c>
      <c r="AK330" s="402">
        <f>AH330-IF(ISERROR(VLOOKUP(A330,'MTD Last'!$A$2:$AH$600,34,0)),0,VLOOKUP(A330,'MTD Last'!$A$2:$AH$600,34,0))</f>
        <v>-656.52781999999934</v>
      </c>
      <c r="AL330" s="402">
        <f t="shared" si="51"/>
        <v>-656.52782000000025</v>
      </c>
      <c r="AM330" s="403" t="str">
        <f ca="1">ROUND((L330-Control!$C$3)/365,0)&amp;" Year"</f>
        <v>-11 Year</v>
      </c>
      <c r="AN330" s="45">
        <f t="shared" si="52"/>
        <v>7</v>
      </c>
      <c r="AO330" s="45" t="str">
        <f t="shared" si="53"/>
        <v>Code</v>
      </c>
      <c r="AP330" s="45">
        <f t="shared" si="54"/>
        <v>7</v>
      </c>
      <c r="AQ330" s="402">
        <f>AH330-(IF(ISERROR(VLOOKUP(A330,'WTD Last'!$A$1:$AQ$605,34,0)),0,VLOOKUP(A330,'WTD Last'!$A$1:$AQ$605,34,0)))</f>
        <v>-2895.3103469999987</v>
      </c>
      <c r="AR330" s="563">
        <f>R330-(IF(ISERROR(VLOOKUP(A330,'WTD Last'!$A$1:$AQ$605,18,0)),0,VLOOKUP(A330,'WTD Last'!$A$1:$AQ$605,18,0)))</f>
        <v>-2.6943490000000025</v>
      </c>
      <c r="AS330" s="402">
        <f>O330-(IF(ISERROR(VLOOKUP(A330,'WTD Last'!$A$1:$AQ$605,15,0)),0,VLOOKUP(A330,'WTD Last'!$A$1:$AQ$605,15,0)))</f>
        <v>-9.0248220000000856</v>
      </c>
      <c r="AT330" s="402">
        <f t="shared" si="55"/>
        <v>-83.333333333333329</v>
      </c>
      <c r="AU330" s="564">
        <v>122</v>
      </c>
      <c r="AV330" s="564">
        <v>92438</v>
      </c>
      <c r="AW330" s="77"/>
      <c r="AX330" s="271"/>
    </row>
    <row r="331" spans="1:50">
      <c r="A331" s="77">
        <v>125</v>
      </c>
      <c r="B331" s="77">
        <v>122</v>
      </c>
      <c r="C331" s="77" t="s">
        <v>230</v>
      </c>
      <c r="D331" s="77" t="s">
        <v>233</v>
      </c>
      <c r="E331" s="77" t="s">
        <v>39</v>
      </c>
      <c r="F331" s="77" t="s">
        <v>199</v>
      </c>
      <c r="G331" s="77" t="s">
        <v>467</v>
      </c>
      <c r="H331" s="77" t="s">
        <v>468</v>
      </c>
      <c r="I331" s="77" t="s">
        <v>279</v>
      </c>
      <c r="J331" s="454" t="s">
        <v>475</v>
      </c>
      <c r="K331" s="410">
        <v>36706</v>
      </c>
      <c r="L331" s="410">
        <v>37792</v>
      </c>
      <c r="M331" s="77" t="s">
        <v>30</v>
      </c>
      <c r="N331" s="271">
        <v>-4000000</v>
      </c>
      <c r="O331" s="271">
        <v>807.90400599999998</v>
      </c>
      <c r="P331" s="411">
        <v>0.85</v>
      </c>
      <c r="Q331" s="271">
        <v>69.960155999999998</v>
      </c>
      <c r="R331" s="271">
        <v>69.274349999999998</v>
      </c>
      <c r="S331" s="411">
        <v>-0.56306571637256531</v>
      </c>
      <c r="T331" s="271">
        <v>-454.90304789865525</v>
      </c>
      <c r="U331" s="271">
        <v>-263.25611700000002</v>
      </c>
      <c r="V331" s="271">
        <v>0</v>
      </c>
      <c r="W331" s="271">
        <v>-718.15916489865526</v>
      </c>
      <c r="X331" s="271">
        <v>-13897.05269</v>
      </c>
      <c r="Y331" s="271">
        <v>-14563.774756999999</v>
      </c>
      <c r="Z331" s="271">
        <v>-666.72206699999879</v>
      </c>
      <c r="AA331" s="271">
        <v>51.437097898656475</v>
      </c>
      <c r="AB331" s="271">
        <v>-13897.05269</v>
      </c>
      <c r="AC331" s="271">
        <v>-14563.774756999999</v>
      </c>
      <c r="AD331" s="271">
        <v>-666.72206699999879</v>
      </c>
      <c r="AF331" s="271">
        <v>5980.5094044150001</v>
      </c>
      <c r="AG331" s="402">
        <f>IF(ISERROR(VLOOKUP(B331,Acc_Cash!$A:$H,3,FALSE)),0,VLOOKUP(B331,Acc_Cash!$A:$H,3,FALSE))</f>
        <v>-24933.333332999999</v>
      </c>
      <c r="AH331" s="402">
        <f t="shared" si="50"/>
        <v>-39497.108089999994</v>
      </c>
      <c r="AI331" s="402">
        <f>AH331-(IF(ISERROR(VLOOKUP(A331,'YTD Last'!$E$2:$Z$500,21,0)),0,VLOOKUP(A331,'YTD Last'!$E$2:$Z$500,21,0)))</f>
        <v>-64607.931005999999</v>
      </c>
      <c r="AJ331" s="402">
        <f>AH331-IF(ISERROR(VLOOKUP(A331,'QTD Last'!$A$2:$AH$600,34,0)),0,VLOOKUP(A331,'QTD Last'!$A$2:$AH$600,34,0))</f>
        <v>-666.72206699999515</v>
      </c>
      <c r="AK331" s="402">
        <f>AH331-IF(ISERROR(VLOOKUP(A331,'MTD Last'!$A$2:$AH$600,34,0)),0,VLOOKUP(A331,'MTD Last'!$A$2:$AH$600,34,0))</f>
        <v>-666.72206699999515</v>
      </c>
      <c r="AL331" s="402">
        <f t="shared" si="51"/>
        <v>-666.72206699999879</v>
      </c>
      <c r="AM331" s="403" t="str">
        <f ca="1">ROUND((L331-Control!$C$3)/365,0)&amp;" Year"</f>
        <v>-11 Year</v>
      </c>
      <c r="AN331" s="45">
        <f t="shared" si="52"/>
        <v>7</v>
      </c>
      <c r="AO331" s="45" t="str">
        <f t="shared" si="53"/>
        <v>Code</v>
      </c>
      <c r="AP331" s="45">
        <f t="shared" si="54"/>
        <v>7</v>
      </c>
      <c r="AQ331" s="402">
        <f>AH331-(IF(ISERROR(VLOOKUP(A331,'WTD Last'!$A$1:$AQ$605,34,0)),0,VLOOKUP(A331,'WTD Last'!$A$1:$AQ$605,34,0)))</f>
        <v>-2905.1571239999976</v>
      </c>
      <c r="AR331" s="563">
        <f>R331-(IF(ISERROR(VLOOKUP(A331,'WTD Last'!$A$1:$AQ$605,18,0)),0,VLOOKUP(A331,'WTD Last'!$A$1:$AQ$605,18,0)))</f>
        <v>-2.6943490000000025</v>
      </c>
      <c r="AS331" s="402">
        <f>O331-(IF(ISERROR(VLOOKUP(A331,'WTD Last'!$A$1:$AQ$605,15,0)),0,VLOOKUP(A331,'WTD Last'!$A$1:$AQ$605,15,0)))</f>
        <v>-9.0513650000000325</v>
      </c>
      <c r="AT331" s="402">
        <f t="shared" si="55"/>
        <v>-94.444444444444443</v>
      </c>
      <c r="AU331" s="564">
        <v>45549</v>
      </c>
      <c r="AV331" s="564">
        <v>92438</v>
      </c>
      <c r="AW331" s="77"/>
      <c r="AX331" s="271"/>
    </row>
    <row r="332" spans="1:50">
      <c r="A332" s="77">
        <v>1338</v>
      </c>
      <c r="B332" s="77">
        <v>498</v>
      </c>
      <c r="C332" s="77" t="s">
        <v>27</v>
      </c>
      <c r="D332" s="77" t="s">
        <v>28</v>
      </c>
      <c r="E332" s="77" t="s">
        <v>355</v>
      </c>
      <c r="F332" s="77" t="s">
        <v>200</v>
      </c>
      <c r="G332" s="77" t="s">
        <v>477</v>
      </c>
      <c r="H332" s="77" t="s">
        <v>468</v>
      </c>
      <c r="I332" s="77" t="s">
        <v>405</v>
      </c>
      <c r="J332" s="454" t="s">
        <v>481</v>
      </c>
      <c r="K332" s="410">
        <v>36896</v>
      </c>
      <c r="L332" s="410">
        <v>38722</v>
      </c>
      <c r="M332" s="77" t="s">
        <v>30</v>
      </c>
      <c r="N332" s="271">
        <v>-10000000</v>
      </c>
      <c r="O332" s="271">
        <v>4052.2993610000003</v>
      </c>
      <c r="P332" s="411">
        <v>0.54</v>
      </c>
      <c r="Q332" s="271">
        <v>62.390864999999998</v>
      </c>
      <c r="R332" s="271">
        <v>61.823456</v>
      </c>
      <c r="S332" s="411">
        <v>-0.56066131749018577</v>
      </c>
      <c r="T332" s="271">
        <v>-2271.9674986028981</v>
      </c>
      <c r="U332" s="271">
        <v>-821.9878920000001</v>
      </c>
      <c r="V332" s="271">
        <v>0</v>
      </c>
      <c r="W332" s="271">
        <v>-3093.9553906028982</v>
      </c>
      <c r="X332" s="271">
        <v>21756.061038</v>
      </c>
      <c r="Y332" s="271">
        <v>19283.317953999998</v>
      </c>
      <c r="Z332" s="271">
        <v>-2472.7430840000015</v>
      </c>
      <c r="AA332" s="271">
        <v>621.21230660289666</v>
      </c>
      <c r="AB332" s="271">
        <v>21756.061038</v>
      </c>
      <c r="AC332" s="271">
        <v>19283.317953999998</v>
      </c>
      <c r="AD332" s="271">
        <v>-2472.7430840000015</v>
      </c>
      <c r="AF332" s="271">
        <v>23331.113570957503</v>
      </c>
      <c r="AG332" s="402">
        <f>IF(ISERROR(VLOOKUP(B332,Acc_Cash!$A:$H,3,FALSE)),0,VLOOKUP(B332,Acc_Cash!$A:$H,3,FALSE))</f>
        <v>0</v>
      </c>
      <c r="AH332" s="402">
        <f t="shared" si="50"/>
        <v>19283.317953999998</v>
      </c>
      <c r="AI332" s="402">
        <f>AH332-(IF(ISERROR(VLOOKUP(A332,'YTD Last'!$E$2:$Z$500,21,0)),0,VLOOKUP(A332,'YTD Last'!$E$2:$Z$500,21,0)))</f>
        <v>-29048.893809000001</v>
      </c>
      <c r="AJ332" s="402">
        <f>AH332-IF(ISERROR(VLOOKUP(A332,'QTD Last'!$A$2:$AH$600,34,0)),0,VLOOKUP(A332,'QTD Last'!$A$2:$AH$600,34,0))</f>
        <v>-2472.7430840000015</v>
      </c>
      <c r="AK332" s="402">
        <f>AH332-IF(ISERROR(VLOOKUP(A332,'MTD Last'!$A$2:$AH$600,34,0)),0,VLOOKUP(A332,'MTD Last'!$A$2:$AH$600,34,0))</f>
        <v>-2472.7430840000015</v>
      </c>
      <c r="AL332" s="402">
        <f t="shared" si="51"/>
        <v>-2472.7430840000015</v>
      </c>
      <c r="AM332" s="403" t="str">
        <f ca="1">ROUND((L332-Control!$C$3)/365,0)&amp;" Year"</f>
        <v>-9 Year</v>
      </c>
      <c r="AN332" s="45">
        <f t="shared" si="52"/>
        <v>6</v>
      </c>
      <c r="AO332" s="45" t="str">
        <f t="shared" si="53"/>
        <v>Code</v>
      </c>
      <c r="AP332" s="45">
        <f t="shared" si="54"/>
        <v>6</v>
      </c>
      <c r="AQ332" s="402">
        <f>AH332-(IF(ISERROR(VLOOKUP(A332,'WTD Last'!$A$1:$AQ$605,34,0)),0,VLOOKUP(A332,'WTD Last'!$A$1:$AQ$605,34,0)))</f>
        <v>-12909.805243000003</v>
      </c>
      <c r="AR332" s="563">
        <f>R332-(IF(ISERROR(VLOOKUP(A332,'WTD Last'!$A$1:$AQ$605,18,0)),0,VLOOKUP(A332,'WTD Last'!$A$1:$AQ$605,18,0)))</f>
        <v>-2.7447050000000033</v>
      </c>
      <c r="AS332" s="402">
        <f>O332-(IF(ISERROR(VLOOKUP(A332,'WTD Last'!$A$1:$AQ$605,15,0)),0,VLOOKUP(A332,'WTD Last'!$A$1:$AQ$605,15,0)))</f>
        <v>-37.289602999999715</v>
      </c>
      <c r="AT332" s="402">
        <f t="shared" si="55"/>
        <v>-150</v>
      </c>
      <c r="AV332" s="564">
        <v>93037</v>
      </c>
      <c r="AW332" s="77"/>
      <c r="AX332" s="271"/>
    </row>
    <row r="333" spans="1:50">
      <c r="A333" s="77">
        <v>1521</v>
      </c>
      <c r="B333" s="77">
        <v>571</v>
      </c>
      <c r="C333" s="77" t="s">
        <v>27</v>
      </c>
      <c r="D333" s="77" t="s">
        <v>301</v>
      </c>
      <c r="E333" s="77" t="s">
        <v>355</v>
      </c>
      <c r="F333" s="77" t="s">
        <v>200</v>
      </c>
      <c r="G333" s="77" t="s">
        <v>477</v>
      </c>
      <c r="H333" s="77" t="s">
        <v>468</v>
      </c>
      <c r="I333" s="77" t="s">
        <v>405</v>
      </c>
      <c r="J333" s="454" t="s">
        <v>486</v>
      </c>
      <c r="K333" s="410">
        <v>36896</v>
      </c>
      <c r="L333" s="410">
        <v>38722</v>
      </c>
      <c r="M333" s="77" t="s">
        <v>30</v>
      </c>
      <c r="N333" s="271">
        <v>10000000</v>
      </c>
      <c r="O333" s="271">
        <v>-4052.2993610000003</v>
      </c>
      <c r="P333" s="411">
        <v>0.54</v>
      </c>
      <c r="Q333" s="271">
        <v>62.390864999999998</v>
      </c>
      <c r="R333" s="271">
        <v>61.823456</v>
      </c>
      <c r="S333" s="411">
        <v>-0.56066131749018577</v>
      </c>
      <c r="T333" s="271">
        <v>2271.9674986028981</v>
      </c>
      <c r="U333" s="271">
        <v>821.9878920000001</v>
      </c>
      <c r="V333" s="271">
        <v>0</v>
      </c>
      <c r="W333" s="271">
        <v>3093.9553906028982</v>
      </c>
      <c r="X333" s="271">
        <v>-21756.061038</v>
      </c>
      <c r="Y333" s="271">
        <v>-19283.317953999998</v>
      </c>
      <c r="Z333" s="271">
        <v>2472.7430840000015</v>
      </c>
      <c r="AA333" s="271">
        <v>-621.21230660289666</v>
      </c>
      <c r="AB333" s="271">
        <v>-21756.061038</v>
      </c>
      <c r="AC333" s="271">
        <v>-19283.317953999998</v>
      </c>
      <c r="AD333" s="271">
        <v>2472.7430840000015</v>
      </c>
      <c r="AF333" s="271">
        <v>-23331.113570957503</v>
      </c>
      <c r="AG333" s="402">
        <f>IF(ISERROR(VLOOKUP(B333,Acc_Cash!$A:$H,3,FALSE)),0,VLOOKUP(B333,Acc_Cash!$A:$H,3,FALSE))</f>
        <v>0</v>
      </c>
      <c r="AH333" s="402">
        <f t="shared" si="50"/>
        <v>-19283.317953999998</v>
      </c>
      <c r="AI333" s="402">
        <f>AH333-(IF(ISERROR(VLOOKUP(A333,'YTD Last'!$E$2:$Z$500,21,0)),0,VLOOKUP(A333,'YTD Last'!$E$2:$Z$500,21,0)))</f>
        <v>29048.893809000001</v>
      </c>
      <c r="AJ333" s="402">
        <f>AH333-IF(ISERROR(VLOOKUP(A333,'QTD Last'!$A$2:$AH$600,34,0)),0,VLOOKUP(A333,'QTD Last'!$A$2:$AH$600,34,0))</f>
        <v>2472.7430840000015</v>
      </c>
      <c r="AK333" s="402">
        <f>AH333-IF(ISERROR(VLOOKUP(A333,'MTD Last'!$A$2:$AH$600,34,0)),0,VLOOKUP(A333,'MTD Last'!$A$2:$AH$600,34,0))</f>
        <v>2472.7430840000015</v>
      </c>
      <c r="AL333" s="402">
        <f t="shared" si="51"/>
        <v>2472.7430840000015</v>
      </c>
      <c r="AM333" s="403" t="str">
        <f ca="1">ROUND((L333-Control!$C$3)/365,0)&amp;" Year"</f>
        <v>-9 Year</v>
      </c>
      <c r="AN333" s="45">
        <f t="shared" si="52"/>
        <v>6</v>
      </c>
      <c r="AO333" s="45" t="str">
        <f t="shared" si="53"/>
        <v>Code</v>
      </c>
      <c r="AP333" s="45">
        <f t="shared" si="54"/>
        <v>6</v>
      </c>
      <c r="AQ333" s="402">
        <f>AH333-(IF(ISERROR(VLOOKUP(A333,'WTD Last'!$A$1:$AQ$605,34,0)),0,VLOOKUP(A333,'WTD Last'!$A$1:$AQ$605,34,0)))</f>
        <v>12909.805243000003</v>
      </c>
      <c r="AR333" s="563">
        <f>R333-(IF(ISERROR(VLOOKUP(A333,'WTD Last'!$A$1:$AQ$605,18,0)),0,VLOOKUP(A333,'WTD Last'!$A$1:$AQ$605,18,0)))</f>
        <v>-2.7447050000000033</v>
      </c>
      <c r="AS333" s="402">
        <f>O333-(IF(ISERROR(VLOOKUP(A333,'WTD Last'!$A$1:$AQ$605,15,0)),0,VLOOKUP(A333,'WTD Last'!$A$1:$AQ$605,15,0)))</f>
        <v>37.289602999999715</v>
      </c>
      <c r="AT333" s="402">
        <f t="shared" si="55"/>
        <v>150</v>
      </c>
      <c r="AV333" s="564">
        <v>93037</v>
      </c>
      <c r="AW333" s="77"/>
      <c r="AX333" s="271"/>
    </row>
    <row r="334" spans="1:50">
      <c r="A334" s="77">
        <v>1630</v>
      </c>
      <c r="B334" s="77">
        <v>834</v>
      </c>
      <c r="C334" s="77" t="s">
        <v>27</v>
      </c>
      <c r="D334" s="77" t="s">
        <v>28</v>
      </c>
      <c r="E334" s="77" t="s">
        <v>355</v>
      </c>
      <c r="F334" s="77" t="s">
        <v>200</v>
      </c>
      <c r="G334" s="77" t="s">
        <v>477</v>
      </c>
      <c r="H334" s="77" t="s">
        <v>468</v>
      </c>
      <c r="I334" s="77" t="s">
        <v>451</v>
      </c>
      <c r="J334" s="454" t="s">
        <v>481</v>
      </c>
      <c r="K334" s="410">
        <v>36921</v>
      </c>
      <c r="L334" s="410">
        <v>38683</v>
      </c>
      <c r="M334" s="77" t="s">
        <v>30</v>
      </c>
      <c r="N334" s="271">
        <v>10000000</v>
      </c>
      <c r="O334" s="271">
        <v>-3993.46479</v>
      </c>
      <c r="P334" s="411">
        <v>0.68</v>
      </c>
      <c r="Q334" s="271">
        <v>61.425144000000003</v>
      </c>
      <c r="R334" s="271">
        <v>60.857301</v>
      </c>
      <c r="S334" s="411">
        <v>-0.55286224421185926</v>
      </c>
      <c r="T334" s="271">
        <v>2207.8359059804411</v>
      </c>
      <c r="U334" s="271">
        <v>826.38702599999988</v>
      </c>
      <c r="V334" s="271">
        <v>0</v>
      </c>
      <c r="W334" s="271">
        <v>3034.222931980441</v>
      </c>
      <c r="X334" s="271">
        <v>38751.414342999997</v>
      </c>
      <c r="Y334" s="271">
        <v>41300.803688</v>
      </c>
      <c r="Z334" s="271">
        <v>2549.3893450000032</v>
      </c>
      <c r="AA334" s="271">
        <v>-484.83358698043776</v>
      </c>
      <c r="AB334" s="271">
        <v>38751.414342999997</v>
      </c>
      <c r="AC334" s="271">
        <v>41300.803688</v>
      </c>
      <c r="AD334" s="271">
        <v>2549.3893450000032</v>
      </c>
      <c r="AF334" s="271">
        <v>-22992.373528425</v>
      </c>
      <c r="AG334" s="402">
        <f>IF(ISERROR(VLOOKUP(B334,Acc_Cash!$A:$H,3,FALSE)),0,VLOOKUP(B334,Acc_Cash!$A:$H,3,FALSE))</f>
        <v>0</v>
      </c>
      <c r="AH334" s="402">
        <f t="shared" si="50"/>
        <v>41300.803688</v>
      </c>
      <c r="AI334" s="402">
        <f>AH334-(IF(ISERROR(VLOOKUP(A334,'YTD Last'!$E$2:$Z$500,21,0)),0,VLOOKUP(A334,'YTD Last'!$E$2:$Z$500,21,0)))</f>
        <v>41300.803688</v>
      </c>
      <c r="AJ334" s="402">
        <f>AH334-IF(ISERROR(VLOOKUP(A334,'QTD Last'!$A$2:$AH$600,34,0)),0,VLOOKUP(A334,'QTD Last'!$A$2:$AH$600,34,0))</f>
        <v>2549.3893450000032</v>
      </c>
      <c r="AK334" s="402">
        <f>AH334-IF(ISERROR(VLOOKUP(A334,'MTD Last'!$A$2:$AH$600,34,0)),0,VLOOKUP(A334,'MTD Last'!$A$2:$AH$600,34,0))</f>
        <v>2549.3893450000032</v>
      </c>
      <c r="AL334" s="402">
        <f t="shared" si="51"/>
        <v>2549.3893450000032</v>
      </c>
      <c r="AM334" s="403" t="str">
        <f ca="1">ROUND((L334-Control!$C$3)/365,0)&amp;" Year"</f>
        <v>-9 Year</v>
      </c>
      <c r="AN334" s="45">
        <f t="shared" si="52"/>
        <v>6</v>
      </c>
      <c r="AO334" s="45" t="str">
        <f t="shared" si="53"/>
        <v>Code</v>
      </c>
      <c r="AP334" s="45">
        <f t="shared" si="54"/>
        <v>6</v>
      </c>
      <c r="AQ334" s="402">
        <f>AH334-(IF(ISERROR(VLOOKUP(A334,'WTD Last'!$A$1:$AQ$605,34,0)),0,VLOOKUP(A334,'WTD Last'!$A$1:$AQ$605,34,0)))</f>
        <v>12580.508872999999</v>
      </c>
      <c r="AR334" s="563">
        <f>R334-(IF(ISERROR(VLOOKUP(A334,'WTD Last'!$A$1:$AQ$605,18,0)),0,VLOOKUP(A334,'WTD Last'!$A$1:$AQ$605,18,0)))</f>
        <v>-2.7320119999999974</v>
      </c>
      <c r="AS334" s="402">
        <f>O334-(IF(ISERROR(VLOOKUP(A334,'WTD Last'!$A$1:$AQ$605,15,0)),0,VLOOKUP(A334,'WTD Last'!$A$1:$AQ$605,15,0)))</f>
        <v>36.272155000000112</v>
      </c>
      <c r="AT334" s="402">
        <f t="shared" si="55"/>
        <v>188.88888888888889</v>
      </c>
      <c r="AU334" s="564">
        <v>93466</v>
      </c>
      <c r="AV334" s="564">
        <v>93037</v>
      </c>
      <c r="AW334" s="77"/>
      <c r="AX334" s="271"/>
    </row>
    <row r="335" spans="1:50">
      <c r="A335" s="77">
        <v>1339</v>
      </c>
      <c r="B335" s="77">
        <v>499</v>
      </c>
      <c r="C335" s="77" t="s">
        <v>27</v>
      </c>
      <c r="D335" s="77" t="s">
        <v>28</v>
      </c>
      <c r="E335" s="77" t="s">
        <v>356</v>
      </c>
      <c r="F335" s="77" t="s">
        <v>200</v>
      </c>
      <c r="G335" s="77" t="s">
        <v>477</v>
      </c>
      <c r="H335" s="77" t="s">
        <v>468</v>
      </c>
      <c r="I335" s="77" t="s">
        <v>405</v>
      </c>
      <c r="J335" s="454" t="s">
        <v>470</v>
      </c>
      <c r="K335" s="410">
        <v>36896</v>
      </c>
      <c r="L335" s="410">
        <v>38722</v>
      </c>
      <c r="M335" s="77" t="s">
        <v>30</v>
      </c>
      <c r="N335" s="271">
        <v>-10000000</v>
      </c>
      <c r="O335" s="271">
        <v>4063.1822620000003</v>
      </c>
      <c r="P335" s="411">
        <v>0.65</v>
      </c>
      <c r="Q335" s="271">
        <v>38.565204999999999</v>
      </c>
      <c r="R335" s="271">
        <v>38.531027999999999</v>
      </c>
      <c r="S335" s="411">
        <v>-2.7387165235141731E-2</v>
      </c>
      <c r="T335" s="271">
        <v>-111.27904398989095</v>
      </c>
      <c r="U335" s="271">
        <v>-558.09352200000001</v>
      </c>
      <c r="V335" s="271">
        <v>0</v>
      </c>
      <c r="W335" s="271">
        <v>-669.37256598989097</v>
      </c>
      <c r="X335" s="271">
        <v>-127112.16860200001</v>
      </c>
      <c r="Y335" s="271">
        <v>-127568.388702</v>
      </c>
      <c r="Z335" s="271">
        <v>-456.22009999999136</v>
      </c>
      <c r="AA335" s="271">
        <v>213.15246598989961</v>
      </c>
      <c r="AB335" s="271">
        <v>-127112.16860200001</v>
      </c>
      <c r="AC335" s="271">
        <v>-127568.388702</v>
      </c>
      <c r="AD335" s="271">
        <v>-456.22009999999136</v>
      </c>
      <c r="AF335" s="271">
        <v>23393.771873465004</v>
      </c>
      <c r="AG335" s="402">
        <f>IF(ISERROR(VLOOKUP(B335,Acc_Cash!$A:$H,3,FALSE)),0,VLOOKUP(B335,Acc_Cash!$A:$H,3,FALSE))</f>
        <v>0</v>
      </c>
      <c r="AH335" s="402">
        <f t="shared" si="50"/>
        <v>-127568.388702</v>
      </c>
      <c r="AI335" s="402">
        <f>AH335-(IF(ISERROR(VLOOKUP(A335,'YTD Last'!$E$2:$Z$500,21,0)),0,VLOOKUP(A335,'YTD Last'!$E$2:$Z$500,21,0)))</f>
        <v>-73810.55071499999</v>
      </c>
      <c r="AJ335" s="402">
        <f>AH335-IF(ISERROR(VLOOKUP(A335,'QTD Last'!$A$2:$AH$600,34,0)),0,VLOOKUP(A335,'QTD Last'!$A$2:$AH$600,34,0))</f>
        <v>-456.22009999999136</v>
      </c>
      <c r="AK335" s="402">
        <f>AH335-IF(ISERROR(VLOOKUP(A335,'MTD Last'!$A$2:$AH$600,34,0)),0,VLOOKUP(A335,'MTD Last'!$A$2:$AH$600,34,0))</f>
        <v>-456.22009999999136</v>
      </c>
      <c r="AL335" s="402">
        <f t="shared" si="51"/>
        <v>-456.22009999999136</v>
      </c>
      <c r="AM335" s="403" t="str">
        <f ca="1">ROUND((L335-Control!$C$3)/365,0)&amp;" Year"</f>
        <v>-9 Year</v>
      </c>
      <c r="AN335" s="45">
        <f t="shared" si="52"/>
        <v>6</v>
      </c>
      <c r="AO335" s="45" t="str">
        <f t="shared" si="53"/>
        <v>Code</v>
      </c>
      <c r="AP335" s="45">
        <f t="shared" si="54"/>
        <v>6</v>
      </c>
      <c r="AQ335" s="402">
        <f>AH335-(IF(ISERROR(VLOOKUP(A335,'WTD Last'!$A$1:$AQ$605,34,0)),0,VLOOKUP(A335,'WTD Last'!$A$1:$AQ$605,34,0)))</f>
        <v>-4623.3319879999908</v>
      </c>
      <c r="AR335" s="563">
        <f>R335-(IF(ISERROR(VLOOKUP(A335,'WTD Last'!$A$1:$AQ$605,18,0)),0,VLOOKUP(A335,'WTD Last'!$A$1:$AQ$605,18,0)))</f>
        <v>-0.92133600000000371</v>
      </c>
      <c r="AS335" s="402">
        <f>O335-(IF(ISERROR(VLOOKUP(A335,'WTD Last'!$A$1:$AQ$605,15,0)),0,VLOOKUP(A335,'WTD Last'!$A$1:$AQ$605,15,0)))</f>
        <v>-37.963764999999512</v>
      </c>
      <c r="AT335" s="402">
        <f t="shared" si="55"/>
        <v>-180.55555555555557</v>
      </c>
      <c r="AV335" s="564">
        <v>90450</v>
      </c>
      <c r="AW335" s="77"/>
      <c r="AX335" s="271"/>
    </row>
    <row r="336" spans="1:50">
      <c r="A336" s="77">
        <v>1567</v>
      </c>
      <c r="B336" s="77">
        <v>613</v>
      </c>
      <c r="C336" s="77" t="s">
        <v>27</v>
      </c>
      <c r="D336" s="77" t="s">
        <v>301</v>
      </c>
      <c r="E336" s="77" t="s">
        <v>356</v>
      </c>
      <c r="F336" s="77" t="s">
        <v>200</v>
      </c>
      <c r="G336" s="77" t="s">
        <v>477</v>
      </c>
      <c r="H336" s="77" t="s">
        <v>468</v>
      </c>
      <c r="I336" s="77" t="s">
        <v>405</v>
      </c>
      <c r="J336" s="454" t="s">
        <v>486</v>
      </c>
      <c r="K336" s="410">
        <v>36896</v>
      </c>
      <c r="L336" s="410">
        <v>38722</v>
      </c>
      <c r="M336" s="77" t="s">
        <v>30</v>
      </c>
      <c r="N336" s="271">
        <v>10000000</v>
      </c>
      <c r="O336" s="271">
        <v>-4063.1822620000003</v>
      </c>
      <c r="P336" s="411">
        <v>0.65</v>
      </c>
      <c r="Q336" s="271">
        <v>38.565204999999999</v>
      </c>
      <c r="R336" s="271">
        <v>38.531027999999999</v>
      </c>
      <c r="S336" s="411">
        <v>-2.7387165235141731E-2</v>
      </c>
      <c r="T336" s="271">
        <v>111.27904398989095</v>
      </c>
      <c r="U336" s="271">
        <v>558.09352200000001</v>
      </c>
      <c r="V336" s="271">
        <v>0</v>
      </c>
      <c r="W336" s="271">
        <v>669.37256598989097</v>
      </c>
      <c r="X336" s="271">
        <v>127112.16860200001</v>
      </c>
      <c r="Y336" s="271">
        <v>127568.388702</v>
      </c>
      <c r="Z336" s="271">
        <v>456.22009999999136</v>
      </c>
      <c r="AA336" s="271">
        <v>-213.15246598989961</v>
      </c>
      <c r="AB336" s="271">
        <v>127112.16860200001</v>
      </c>
      <c r="AC336" s="271">
        <v>127568.388702</v>
      </c>
      <c r="AD336" s="271">
        <v>456.22009999999136</v>
      </c>
      <c r="AF336" s="271">
        <v>-23393.771873465004</v>
      </c>
      <c r="AG336" s="402">
        <f>IF(ISERROR(VLOOKUP(B336,Acc_Cash!$A:$H,3,FALSE)),0,VLOOKUP(B336,Acc_Cash!$A:$H,3,FALSE))</f>
        <v>0</v>
      </c>
      <c r="AH336" s="402">
        <f t="shared" si="50"/>
        <v>127568.388702</v>
      </c>
      <c r="AI336" s="402">
        <f>AH336-(IF(ISERROR(VLOOKUP(A336,'YTD Last'!$E$2:$Z$500,21,0)),0,VLOOKUP(A336,'YTD Last'!$E$2:$Z$500,21,0)))</f>
        <v>73810.55071499999</v>
      </c>
      <c r="AJ336" s="402">
        <f>AH336-IF(ISERROR(VLOOKUP(A336,'QTD Last'!$A$2:$AH$600,34,0)),0,VLOOKUP(A336,'QTD Last'!$A$2:$AH$600,34,0))</f>
        <v>456.22009999999136</v>
      </c>
      <c r="AK336" s="402">
        <f>AH336-IF(ISERROR(VLOOKUP(A336,'MTD Last'!$A$2:$AH$600,34,0)),0,VLOOKUP(A336,'MTD Last'!$A$2:$AH$600,34,0))</f>
        <v>456.22009999999136</v>
      </c>
      <c r="AL336" s="402">
        <f t="shared" si="51"/>
        <v>456.22009999999136</v>
      </c>
      <c r="AM336" s="403" t="str">
        <f ca="1">ROUND((L336-Control!$C$3)/365,0)&amp;" Year"</f>
        <v>-9 Year</v>
      </c>
      <c r="AN336" s="45">
        <f t="shared" si="52"/>
        <v>6</v>
      </c>
      <c r="AO336" s="45" t="str">
        <f t="shared" si="53"/>
        <v>Code</v>
      </c>
      <c r="AP336" s="45">
        <f t="shared" si="54"/>
        <v>6</v>
      </c>
      <c r="AQ336" s="402">
        <f>AH336-(IF(ISERROR(VLOOKUP(A336,'WTD Last'!$A$1:$AQ$605,34,0)),0,VLOOKUP(A336,'WTD Last'!$A$1:$AQ$605,34,0)))</f>
        <v>4623.3319879999908</v>
      </c>
      <c r="AR336" s="563">
        <f>R336-(IF(ISERROR(VLOOKUP(A336,'WTD Last'!$A$1:$AQ$605,18,0)),0,VLOOKUP(A336,'WTD Last'!$A$1:$AQ$605,18,0)))</f>
        <v>-0.92133600000000371</v>
      </c>
      <c r="AS336" s="402">
        <f>O336-(IF(ISERROR(VLOOKUP(A336,'WTD Last'!$A$1:$AQ$605,15,0)),0,VLOOKUP(A336,'WTD Last'!$A$1:$AQ$605,15,0)))</f>
        <v>37.963764999999512</v>
      </c>
      <c r="AT336" s="402">
        <f t="shared" si="55"/>
        <v>180.55555555555557</v>
      </c>
      <c r="AV336" s="564">
        <v>90450</v>
      </c>
      <c r="AW336" s="77"/>
      <c r="AX336" s="271"/>
    </row>
    <row r="337" spans="1:50">
      <c r="A337" s="77">
        <v>229</v>
      </c>
      <c r="B337" s="77">
        <v>344</v>
      </c>
      <c r="C337" s="77" t="s">
        <v>27</v>
      </c>
      <c r="D337" s="77" t="s">
        <v>28</v>
      </c>
      <c r="E337" s="77" t="s">
        <v>65</v>
      </c>
      <c r="F337" s="77" t="s">
        <v>200</v>
      </c>
      <c r="G337" s="77" t="s">
        <v>473</v>
      </c>
      <c r="H337" s="77" t="s">
        <v>484</v>
      </c>
      <c r="I337" s="77" t="s">
        <v>97</v>
      </c>
      <c r="J337" s="454" t="s">
        <v>469</v>
      </c>
      <c r="K337" s="410">
        <v>36819</v>
      </c>
      <c r="L337" s="410">
        <v>38645</v>
      </c>
      <c r="M337" s="77" t="s">
        <v>30</v>
      </c>
      <c r="N337" s="271">
        <v>-20000000</v>
      </c>
      <c r="O337" s="271">
        <v>7738.3210790000003</v>
      </c>
      <c r="P337" s="411">
        <v>0.35</v>
      </c>
      <c r="Q337" s="271">
        <v>56.697079000000002</v>
      </c>
      <c r="R337" s="271">
        <v>51.902903000000002</v>
      </c>
      <c r="S337" s="411">
        <v>-4.9452240786821005</v>
      </c>
      <c r="T337" s="271">
        <v>-38267.731728444051</v>
      </c>
      <c r="U337" s="271">
        <v>-1292.301201</v>
      </c>
      <c r="V337" s="271">
        <v>0</v>
      </c>
      <c r="W337" s="271">
        <v>-39560.032929444053</v>
      </c>
      <c r="X337" s="271">
        <v>160611.35164400001</v>
      </c>
      <c r="Y337" s="271">
        <v>122203.08491799999</v>
      </c>
      <c r="Z337" s="271">
        <v>-38408.266726000016</v>
      </c>
      <c r="AA337" s="271">
        <v>1151.7662034440364</v>
      </c>
      <c r="AB337" s="271">
        <v>160611.35164400001</v>
      </c>
      <c r="AC337" s="271">
        <v>122203.08491799999</v>
      </c>
      <c r="AD337" s="271">
        <v>-38408.266726000016</v>
      </c>
      <c r="AF337" s="271">
        <v>44553.383612342499</v>
      </c>
      <c r="AG337" s="402">
        <f>IF(ISERROR(VLOOKUP(B337,Acc_Cash!$A:$H,3,FALSE)),0,VLOOKUP(B337,Acc_Cash!$A:$H,3,FALSE))</f>
        <v>-18277.777778</v>
      </c>
      <c r="AH337" s="402">
        <f t="shared" si="50"/>
        <v>103925.30713999999</v>
      </c>
      <c r="AI337" s="402">
        <f>AH337-(IF(ISERROR(VLOOKUP(A337,'YTD Last'!$E$2:$Z$500,21,0)),0,VLOOKUP(A337,'YTD Last'!$E$2:$Z$500,21,0)))</f>
        <v>-5547.2223000000085</v>
      </c>
      <c r="AJ337" s="402">
        <f>AH337-IF(ISERROR(VLOOKUP(A337,'QTD Last'!$A$2:$AH$600,34,0)),0,VLOOKUP(A337,'QTD Last'!$A$2:$AH$600,34,0))</f>
        <v>-38408.266726000031</v>
      </c>
      <c r="AK337" s="402">
        <f>AH337-IF(ISERROR(VLOOKUP(A337,'MTD Last'!$A$2:$AH$600,34,0)),0,VLOOKUP(A337,'MTD Last'!$A$2:$AH$600,34,0))</f>
        <v>-38408.266726000031</v>
      </c>
      <c r="AL337" s="402">
        <f t="shared" si="51"/>
        <v>-38408.266726000016</v>
      </c>
      <c r="AM337" s="403" t="str">
        <f ca="1">ROUND((L337-Control!$C$3)/365,0)&amp;" Year"</f>
        <v>-9 Year</v>
      </c>
      <c r="AN337" s="45">
        <f t="shared" si="52"/>
        <v>6</v>
      </c>
      <c r="AO337" s="45" t="str">
        <f t="shared" si="53"/>
        <v>Code</v>
      </c>
      <c r="AP337" s="45">
        <f t="shared" si="54"/>
        <v>6</v>
      </c>
      <c r="AQ337" s="402">
        <f>AH337-(IF(ISERROR(VLOOKUP(A337,'WTD Last'!$A$1:$AQ$605,34,0)),0,VLOOKUP(A337,'WTD Last'!$A$1:$AQ$605,34,0)))</f>
        <v>-120254.71118900002</v>
      </c>
      <c r="AR337" s="563">
        <f>R337-(IF(ISERROR(VLOOKUP(A337,'WTD Last'!$A$1:$AQ$605,18,0)),0,VLOOKUP(A337,'WTD Last'!$A$1:$AQ$605,18,0)))</f>
        <v>-14.686169999999997</v>
      </c>
      <c r="AS337" s="402">
        <f>O337-(IF(ISERROR(VLOOKUP(A337,'WTD Last'!$A$1:$AQ$605,15,0)),0,VLOOKUP(A337,'WTD Last'!$A$1:$AQ$605,15,0)))</f>
        <v>-62.461155999999391</v>
      </c>
      <c r="AT337" s="402">
        <f t="shared" si="55"/>
        <v>-194.44444444444446</v>
      </c>
      <c r="AU337" s="564">
        <v>122</v>
      </c>
      <c r="AV337" s="564">
        <v>92462</v>
      </c>
      <c r="AW337" s="77"/>
      <c r="AX337" s="271"/>
    </row>
    <row r="338" spans="1:50">
      <c r="A338" s="77">
        <v>1653</v>
      </c>
      <c r="B338" s="77">
        <v>863</v>
      </c>
      <c r="C338" s="77" t="s">
        <v>27</v>
      </c>
      <c r="D338" s="77" t="s">
        <v>28</v>
      </c>
      <c r="E338" s="77" t="s">
        <v>65</v>
      </c>
      <c r="F338" s="77" t="s">
        <v>200</v>
      </c>
      <c r="G338" s="77" t="s">
        <v>473</v>
      </c>
      <c r="H338" s="77" t="s">
        <v>484</v>
      </c>
      <c r="I338" s="77" t="s">
        <v>259</v>
      </c>
      <c r="J338" s="454" t="s">
        <v>469</v>
      </c>
      <c r="K338" s="410">
        <v>36949</v>
      </c>
      <c r="L338" s="410">
        <v>38775</v>
      </c>
      <c r="M338" s="77" t="s">
        <v>30</v>
      </c>
      <c r="N338" s="271">
        <v>10000000</v>
      </c>
      <c r="O338" s="271">
        <v>-4183.8955470000001</v>
      </c>
      <c r="P338" s="411">
        <v>0.7</v>
      </c>
      <c r="Q338" s="271">
        <v>59.001873000000003</v>
      </c>
      <c r="R338" s="271">
        <v>54.035257000000001</v>
      </c>
      <c r="S338" s="411">
        <v>-5.116402072053396</v>
      </c>
      <c r="T338" s="271">
        <v>21406.491845925779</v>
      </c>
      <c r="U338" s="271">
        <v>725.92167900000004</v>
      </c>
      <c r="V338" s="271">
        <v>0</v>
      </c>
      <c r="W338" s="271">
        <v>22132.413524925778</v>
      </c>
      <c r="X338" s="271">
        <v>53905.826609999996</v>
      </c>
      <c r="Y338" s="271">
        <v>75563.124064000003</v>
      </c>
      <c r="Z338" s="271">
        <v>21657.297454000007</v>
      </c>
      <c r="AA338" s="271">
        <v>-475.11607092577106</v>
      </c>
      <c r="AB338" s="271">
        <v>53905.826609999996</v>
      </c>
      <c r="AC338" s="271">
        <v>75563.124064000003</v>
      </c>
      <c r="AD338" s="271">
        <v>21657.297454000007</v>
      </c>
      <c r="AF338" s="271">
        <v>-24088.778611852504</v>
      </c>
      <c r="AG338" s="402">
        <f>IF(ISERROR(VLOOKUP(B338,Acc_Cash!$A:$H,3,FALSE)),0,VLOOKUP(B338,Acc_Cash!$A:$H,3,FALSE))</f>
        <v>0</v>
      </c>
      <c r="AH338" s="402">
        <f t="shared" si="50"/>
        <v>75563.124064000003</v>
      </c>
      <c r="AI338" s="402">
        <f>AH338-(IF(ISERROR(VLOOKUP(A338,'YTD Last'!$E$2:$Z$500,21,0)),0,VLOOKUP(A338,'YTD Last'!$E$2:$Z$500,21,0)))</f>
        <v>75563.124064000003</v>
      </c>
      <c r="AJ338" s="402">
        <f>AH338-IF(ISERROR(VLOOKUP(A338,'QTD Last'!$A$2:$AH$600,34,0)),0,VLOOKUP(A338,'QTD Last'!$A$2:$AH$600,34,0))</f>
        <v>21657.297454000007</v>
      </c>
      <c r="AK338" s="402">
        <f>AH338-IF(ISERROR(VLOOKUP(A338,'MTD Last'!$A$2:$AH$600,34,0)),0,VLOOKUP(A338,'MTD Last'!$A$2:$AH$600,34,0))</f>
        <v>21657.297454000007</v>
      </c>
      <c r="AL338" s="402">
        <f t="shared" si="51"/>
        <v>21657.297454000007</v>
      </c>
      <c r="AM338" s="403" t="str">
        <f ca="1">ROUND((L338-Control!$C$3)/365,0)&amp;" Year"</f>
        <v>-9 Year</v>
      </c>
      <c r="AN338" s="45">
        <f t="shared" si="52"/>
        <v>6</v>
      </c>
      <c r="AO338" s="45" t="str">
        <f t="shared" si="53"/>
        <v>Code</v>
      </c>
      <c r="AP338" s="45">
        <f t="shared" si="54"/>
        <v>6</v>
      </c>
      <c r="AQ338" s="402">
        <f>AH338-(IF(ISERROR(VLOOKUP(A338,'WTD Last'!$A$1:$AQ$605,34,0)),0,VLOOKUP(A338,'WTD Last'!$A$1:$AQ$605,34,0)))</f>
        <v>62918.616693000004</v>
      </c>
      <c r="AR338" s="563">
        <f>R338-(IF(ISERROR(VLOOKUP(A338,'WTD Last'!$A$1:$AQ$605,18,0)),0,VLOOKUP(A338,'WTD Last'!$A$1:$AQ$605,18,0)))</f>
        <v>-14.289293999999998</v>
      </c>
      <c r="AS338" s="402">
        <f>O338-(IF(ISERROR(VLOOKUP(A338,'WTD Last'!$A$1:$AQ$605,15,0)),0,VLOOKUP(A338,'WTD Last'!$A$1:$AQ$605,15,0)))</f>
        <v>35.875962999999501</v>
      </c>
      <c r="AT338" s="402">
        <f t="shared" si="55"/>
        <v>194.44444444444446</v>
      </c>
      <c r="AU338" s="564">
        <v>81224</v>
      </c>
      <c r="AV338" s="564">
        <v>92462</v>
      </c>
      <c r="AW338" s="77"/>
      <c r="AX338" s="271"/>
    </row>
    <row r="339" spans="1:50">
      <c r="A339" s="77">
        <v>1717</v>
      </c>
      <c r="B339" s="77">
        <v>921</v>
      </c>
      <c r="C339" s="77" t="s">
        <v>27</v>
      </c>
      <c r="D339" s="77" t="s">
        <v>28</v>
      </c>
      <c r="E339" s="77" t="s">
        <v>65</v>
      </c>
      <c r="F339" s="77" t="s">
        <v>200</v>
      </c>
      <c r="G339" s="77" t="s">
        <v>473</v>
      </c>
      <c r="H339" s="77" t="s">
        <v>484</v>
      </c>
      <c r="I339" s="77" t="s">
        <v>97</v>
      </c>
      <c r="J339" s="454" t="s">
        <v>469</v>
      </c>
      <c r="K339" s="410">
        <v>36973</v>
      </c>
      <c r="L339" s="410">
        <v>38069</v>
      </c>
      <c r="M339" s="77" t="s">
        <v>30</v>
      </c>
      <c r="N339" s="271">
        <v>-5000000</v>
      </c>
      <c r="O339" s="271">
        <v>1327.019325</v>
      </c>
      <c r="P339" s="411">
        <v>0.55000000000000004</v>
      </c>
      <c r="Q339" s="271">
        <v>45.476588999999997</v>
      </c>
      <c r="R339" s="271">
        <v>41.517118000000004</v>
      </c>
      <c r="S339" s="411">
        <v>-4.0579008726662389</v>
      </c>
      <c r="T339" s="271">
        <v>-5384.9128769624631</v>
      </c>
      <c r="U339" s="271">
        <v>-301.23452699999996</v>
      </c>
      <c r="V339" s="271">
        <v>0</v>
      </c>
      <c r="W339" s="271">
        <v>-5686.1474039624627</v>
      </c>
      <c r="X339" s="271">
        <v>-13982.290326</v>
      </c>
      <c r="Y339" s="271">
        <v>-19542.935979000002</v>
      </c>
      <c r="Z339" s="271">
        <v>-5560.6456530000014</v>
      </c>
      <c r="AA339" s="271">
        <v>125.5017509624613</v>
      </c>
      <c r="AB339" s="271">
        <v>-13982.290326</v>
      </c>
      <c r="AC339" s="271">
        <v>-19542.935979000002</v>
      </c>
      <c r="AD339" s="271">
        <v>-5560.6456530000014</v>
      </c>
      <c r="AF339" s="271">
        <v>7640.3137636874999</v>
      </c>
      <c r="AG339" s="402">
        <f>IF(ISERROR(VLOOKUP(B339,Acc_Cash!$A:$H,3,FALSE)),0,VLOOKUP(B339,Acc_Cash!$A:$H,3,FALSE))</f>
        <v>0</v>
      </c>
      <c r="AH339" s="402">
        <f t="shared" si="50"/>
        <v>-19542.935979000002</v>
      </c>
      <c r="AI339" s="402">
        <f>AH339-(IF(ISERROR(VLOOKUP(A339,'YTD Last'!$E$2:$Z$383,21,0)),0,VLOOKUP(A339,'YTD Last'!$E$2:$Z$383,21,0)))</f>
        <v>-19542.935979000002</v>
      </c>
      <c r="AJ339" s="402">
        <f>AH339-IF(ISERROR(VLOOKUP(A339,'QTD Last'!$A$2:$AH$600,34,0)),0,VLOOKUP(A339,'QTD Last'!$A$2:$AH$600,34,0))</f>
        <v>-5560.6456530000014</v>
      </c>
      <c r="AK339" s="402">
        <f>AH339-IF(ISERROR(VLOOKUP(A339,'MTD Last'!$A$2:$AH$600,34,0)),0,VLOOKUP(A339,'MTD Last'!$A$2:$AH$600,34,0))</f>
        <v>-5560.6456530000014</v>
      </c>
      <c r="AL339" s="402">
        <f t="shared" si="51"/>
        <v>-5560.6456530000014</v>
      </c>
      <c r="AM339" s="403" t="str">
        <f ca="1">ROUND((L339-Control!$C$3)/365,0)&amp;" Year"</f>
        <v>-10 Year</v>
      </c>
      <c r="AN339" s="45">
        <f t="shared" si="52"/>
        <v>6</v>
      </c>
      <c r="AO339" s="45" t="str">
        <f t="shared" si="53"/>
        <v>Code</v>
      </c>
      <c r="AP339" s="45">
        <f t="shared" si="54"/>
        <v>6</v>
      </c>
      <c r="AQ339" s="402">
        <f>AH339-(IF(ISERROR(VLOOKUP(A339,'WTD Last'!$A$1:$AQ$605,34,0)),0,VLOOKUP(A339,'WTD Last'!$A$1:$AQ$605,34,0)))</f>
        <v>-22115.719451000001</v>
      </c>
      <c r="AR339" s="563">
        <f>R339-(IF(ISERROR(VLOOKUP(A339,'WTD Last'!$A$1:$AQ$605,18,0)),0,VLOOKUP(A339,'WTD Last'!$A$1:$AQ$605,18,0)))</f>
        <v>-15.557542999999995</v>
      </c>
      <c r="AS339" s="402">
        <f>O339-(IF(ISERROR(VLOOKUP(A339,'WTD Last'!$A$1:$AQ$605,15,0)),0,VLOOKUP(A339,'WTD Last'!$A$1:$AQ$605,15,0)))</f>
        <v>-11.140219999999999</v>
      </c>
      <c r="AT339" s="402">
        <f t="shared" si="55"/>
        <v>-76.3888888888889</v>
      </c>
      <c r="AU339" s="564">
        <v>122</v>
      </c>
      <c r="AV339" s="564">
        <v>92462</v>
      </c>
      <c r="AW339" s="77"/>
      <c r="AX339" s="271"/>
    </row>
    <row r="340" spans="1:50">
      <c r="A340" s="77">
        <v>1340</v>
      </c>
      <c r="B340" s="77">
        <v>500</v>
      </c>
      <c r="C340" s="77" t="s">
        <v>27</v>
      </c>
      <c r="D340" s="77" t="s">
        <v>28</v>
      </c>
      <c r="E340" s="77" t="s">
        <v>357</v>
      </c>
      <c r="F340" s="77" t="s">
        <v>199</v>
      </c>
      <c r="G340" s="77" t="s">
        <v>477</v>
      </c>
      <c r="H340" s="77" t="s">
        <v>468</v>
      </c>
      <c r="I340" s="77" t="s">
        <v>405</v>
      </c>
      <c r="J340" s="454" t="s">
        <v>470</v>
      </c>
      <c r="K340" s="410">
        <v>36896</v>
      </c>
      <c r="L340" s="410">
        <v>38722</v>
      </c>
      <c r="M340" s="77" t="s">
        <v>30</v>
      </c>
      <c r="N340" s="271">
        <v>-10000000</v>
      </c>
      <c r="O340" s="271">
        <v>4202.9521970000005</v>
      </c>
      <c r="P340" s="411">
        <v>2.2000000000000002</v>
      </c>
      <c r="Q340" s="271">
        <v>164.40811500000001</v>
      </c>
      <c r="R340" s="271">
        <v>164.218086</v>
      </c>
      <c r="S340" s="411">
        <v>-0.13886158377554025</v>
      </c>
      <c r="T340" s="271">
        <v>-583.62859860830656</v>
      </c>
      <c r="U340" s="271">
        <v>-2204.311584</v>
      </c>
      <c r="V340" s="271">
        <v>0</v>
      </c>
      <c r="W340" s="271">
        <v>-2787.9401826083067</v>
      </c>
      <c r="X340" s="271">
        <v>-280055.64201700001</v>
      </c>
      <c r="Y340" s="271">
        <v>-281729.39072899998</v>
      </c>
      <c r="Z340" s="271">
        <v>-1673.7487119999714</v>
      </c>
      <c r="AA340" s="271">
        <v>1114.1914706083353</v>
      </c>
      <c r="AB340" s="271">
        <v>-280055.64201700001</v>
      </c>
      <c r="AC340" s="271">
        <v>-281729.39072899998</v>
      </c>
      <c r="AD340" s="271">
        <v>-1673.7487119999714</v>
      </c>
      <c r="AF340" s="271">
        <v>31112.353638292505</v>
      </c>
      <c r="AG340" s="402">
        <f>IF(ISERROR(VLOOKUP(B340,Acc_Cash!$A:$H,3,FALSE)),0,VLOOKUP(B340,Acc_Cash!$A:$H,3,FALSE))</f>
        <v>0</v>
      </c>
      <c r="AH340" s="402">
        <f t="shared" si="50"/>
        <v>-281729.39072899998</v>
      </c>
      <c r="AI340" s="402">
        <f>AH340-(IF(ISERROR(VLOOKUP(A340,'YTD Last'!$E$2:$Z$500,21,0)),0,VLOOKUP(A340,'YTD Last'!$E$2:$Z$500,21,0)))</f>
        <v>-101414.47277599998</v>
      </c>
      <c r="AJ340" s="402">
        <f>AH340-IF(ISERROR(VLOOKUP(A340,'QTD Last'!$A$2:$AH$600,34,0)),0,VLOOKUP(A340,'QTD Last'!$A$2:$AH$600,34,0))</f>
        <v>-1673.7487119999714</v>
      </c>
      <c r="AK340" s="402">
        <f>AH340-IF(ISERROR(VLOOKUP(A340,'MTD Last'!$A$2:$AH$600,34,0)),0,VLOOKUP(A340,'MTD Last'!$A$2:$AH$600,34,0))</f>
        <v>-1673.7487119999714</v>
      </c>
      <c r="AL340" s="402">
        <f t="shared" si="51"/>
        <v>-1673.7487119999714</v>
      </c>
      <c r="AM340" s="403" t="str">
        <f ca="1">ROUND((L340-Control!$C$3)/365,0)&amp;" Year"</f>
        <v>-9 Year</v>
      </c>
      <c r="AN340" s="45">
        <f t="shared" si="52"/>
        <v>7</v>
      </c>
      <c r="AO340" s="45" t="str">
        <f t="shared" si="53"/>
        <v>Code</v>
      </c>
      <c r="AP340" s="45">
        <f t="shared" si="54"/>
        <v>7</v>
      </c>
      <c r="AQ340" s="402">
        <f>AH340-(IF(ISERROR(VLOOKUP(A340,'WTD Last'!$A$1:$AQ$605,34,0)),0,VLOOKUP(A340,'WTD Last'!$A$1:$AQ$605,34,0)))</f>
        <v>-17339.93260499998</v>
      </c>
      <c r="AR340" s="563">
        <f>R340-(IF(ISERROR(VLOOKUP(A340,'WTD Last'!$A$1:$AQ$605,18,0)),0,VLOOKUP(A340,'WTD Last'!$A$1:$AQ$605,18,0)))</f>
        <v>-3.3480160000000012</v>
      </c>
      <c r="AS340" s="402">
        <f>O340-(IF(ISERROR(VLOOKUP(A340,'WTD Last'!$A$1:$AQ$605,15,0)),0,VLOOKUP(A340,'WTD Last'!$A$1:$AQ$605,15,0)))</f>
        <v>-39.148512999999184</v>
      </c>
      <c r="AT340" s="402">
        <f t="shared" si="55"/>
        <v>-611.1111111111112</v>
      </c>
      <c r="AV340" s="564">
        <v>93170</v>
      </c>
      <c r="AW340" s="77"/>
      <c r="AX340" s="271"/>
    </row>
    <row r="341" spans="1:50">
      <c r="A341" s="77">
        <v>1522</v>
      </c>
      <c r="B341" s="77">
        <v>572</v>
      </c>
      <c r="C341" s="77" t="s">
        <v>27</v>
      </c>
      <c r="D341" s="77" t="s">
        <v>301</v>
      </c>
      <c r="E341" s="77" t="s">
        <v>357</v>
      </c>
      <c r="F341" s="77" t="s">
        <v>199</v>
      </c>
      <c r="G341" s="77" t="s">
        <v>477</v>
      </c>
      <c r="H341" s="77" t="s">
        <v>468</v>
      </c>
      <c r="I341" s="77" t="s">
        <v>405</v>
      </c>
      <c r="J341" s="454" t="s">
        <v>486</v>
      </c>
      <c r="K341" s="410">
        <v>36896</v>
      </c>
      <c r="L341" s="410">
        <v>38722</v>
      </c>
      <c r="M341" s="77" t="s">
        <v>30</v>
      </c>
      <c r="N341" s="271">
        <v>10000000</v>
      </c>
      <c r="O341" s="271">
        <v>-4202.9521970000005</v>
      </c>
      <c r="P341" s="411">
        <v>2.2000000000000002</v>
      </c>
      <c r="Q341" s="271">
        <v>164.40811500000001</v>
      </c>
      <c r="R341" s="271">
        <v>164.218086</v>
      </c>
      <c r="S341" s="411">
        <v>-0.13886158377554025</v>
      </c>
      <c r="T341" s="271">
        <v>583.62859860830656</v>
      </c>
      <c r="U341" s="271">
        <v>2204.311584</v>
      </c>
      <c r="V341" s="271">
        <v>0</v>
      </c>
      <c r="W341" s="271">
        <v>2787.9401826083067</v>
      </c>
      <c r="X341" s="271">
        <v>280055.64201700001</v>
      </c>
      <c r="Y341" s="271">
        <v>281729.39072899998</v>
      </c>
      <c r="Z341" s="271">
        <v>1673.7487119999714</v>
      </c>
      <c r="AA341" s="271">
        <v>-1114.1914706083353</v>
      </c>
      <c r="AB341" s="271">
        <v>280055.64201700001</v>
      </c>
      <c r="AC341" s="271">
        <v>281729.39072899998</v>
      </c>
      <c r="AD341" s="271">
        <v>1673.7487119999714</v>
      </c>
      <c r="AF341" s="271">
        <v>-31112.353638292505</v>
      </c>
      <c r="AG341" s="402">
        <f>IF(ISERROR(VLOOKUP(B341,Acc_Cash!$A:$H,3,FALSE)),0,VLOOKUP(B341,Acc_Cash!$A:$H,3,FALSE))</f>
        <v>0</v>
      </c>
      <c r="AH341" s="402">
        <f t="shared" si="50"/>
        <v>281729.39072899998</v>
      </c>
      <c r="AI341" s="402">
        <f>AH341-(IF(ISERROR(VLOOKUP(A341,'YTD Last'!$E$2:$Z$383,21,0)),0,VLOOKUP(A341,'YTD Last'!$E$2:$Z$383,21,0)))</f>
        <v>101414.47277599998</v>
      </c>
      <c r="AJ341" s="402">
        <f>AH341-IF(ISERROR(VLOOKUP(A341,'QTD Last'!$A$2:$AH$600,34,0)),0,VLOOKUP(A341,'QTD Last'!$A$2:$AH$600,34,0))</f>
        <v>1673.7487119999714</v>
      </c>
      <c r="AK341" s="402">
        <f>AH341-IF(ISERROR(VLOOKUP(A341,'MTD Last'!$A$2:$AH$600,34,0)),0,VLOOKUP(A341,'MTD Last'!$A$2:$AH$600,34,0))</f>
        <v>1673.7487119999714</v>
      </c>
      <c r="AL341" s="402">
        <f t="shared" si="51"/>
        <v>1673.7487119999714</v>
      </c>
      <c r="AM341" s="403" t="str">
        <f ca="1">ROUND((L341-Control!$C$3)/365,0)&amp;" Year"</f>
        <v>-9 Year</v>
      </c>
      <c r="AN341" s="45">
        <f t="shared" si="52"/>
        <v>7</v>
      </c>
      <c r="AO341" s="45" t="str">
        <f t="shared" si="53"/>
        <v>Code</v>
      </c>
      <c r="AP341" s="45">
        <f t="shared" si="54"/>
        <v>7</v>
      </c>
      <c r="AQ341" s="402">
        <f>AH341-(IF(ISERROR(VLOOKUP(A341,'WTD Last'!$A$1:$AQ$605,34,0)),0,VLOOKUP(A341,'WTD Last'!$A$1:$AQ$605,34,0)))</f>
        <v>17339.93260499998</v>
      </c>
      <c r="AR341" s="563">
        <f>R341-(IF(ISERROR(VLOOKUP(A341,'WTD Last'!$A$1:$AQ$605,18,0)),0,VLOOKUP(A341,'WTD Last'!$A$1:$AQ$605,18,0)))</f>
        <v>-3.3480160000000012</v>
      </c>
      <c r="AS341" s="402">
        <f>O341-(IF(ISERROR(VLOOKUP(A341,'WTD Last'!$A$1:$AQ$605,15,0)),0,VLOOKUP(A341,'WTD Last'!$A$1:$AQ$605,15,0)))</f>
        <v>39.148512999999184</v>
      </c>
      <c r="AT341" s="402">
        <f t="shared" si="55"/>
        <v>611.1111111111112</v>
      </c>
      <c r="AV341" s="564">
        <v>93170</v>
      </c>
      <c r="AW341" s="77"/>
      <c r="AX341" s="271"/>
    </row>
    <row r="342" spans="1:50">
      <c r="A342" s="77">
        <v>252</v>
      </c>
      <c r="B342" s="77">
        <v>366</v>
      </c>
      <c r="C342" s="77" t="s">
        <v>79</v>
      </c>
      <c r="D342" s="77" t="s">
        <v>80</v>
      </c>
      <c r="E342" s="77" t="s">
        <v>212</v>
      </c>
      <c r="F342" s="77" t="s">
        <v>201</v>
      </c>
      <c r="G342" s="77" t="s">
        <v>487</v>
      </c>
      <c r="H342" s="77" t="s">
        <v>468</v>
      </c>
      <c r="I342" s="77" t="s">
        <v>267</v>
      </c>
      <c r="J342" s="454" t="s">
        <v>480</v>
      </c>
      <c r="K342" s="410">
        <v>36593</v>
      </c>
      <c r="L342" s="410">
        <v>36951</v>
      </c>
      <c r="M342" s="77" t="s">
        <v>30</v>
      </c>
      <c r="N342" s="271">
        <v>0</v>
      </c>
      <c r="O342" s="271">
        <v>0</v>
      </c>
      <c r="P342" s="411">
        <v>1.4</v>
      </c>
      <c r="Q342" s="271">
        <v>0</v>
      </c>
      <c r="R342" s="271">
        <v>0</v>
      </c>
      <c r="T342" s="271">
        <v>0</v>
      </c>
      <c r="U342" s="271">
        <v>0</v>
      </c>
      <c r="V342" s="271">
        <v>0</v>
      </c>
      <c r="W342" s="271">
        <v>0</v>
      </c>
      <c r="X342" s="271">
        <v>0</v>
      </c>
      <c r="Y342" s="271">
        <v>0</v>
      </c>
      <c r="Z342" s="271">
        <v>0</v>
      </c>
      <c r="AA342" s="271">
        <v>0</v>
      </c>
      <c r="AB342" s="271">
        <v>0</v>
      </c>
      <c r="AC342" s="271">
        <v>0</v>
      </c>
      <c r="AD342" s="271">
        <v>0</v>
      </c>
      <c r="AF342" s="271">
        <v>0</v>
      </c>
      <c r="AG342" s="402">
        <f>IF(ISERROR(VLOOKUP(B342,Acc_Cash!$A:$H,3,FALSE)),0,VLOOKUP(B342,Acc_Cash!$A:$H,3,FALSE))</f>
        <v>358891.81555599999</v>
      </c>
      <c r="AH342" s="402">
        <f t="shared" si="50"/>
        <v>358891.81555599999</v>
      </c>
      <c r="AI342" s="402">
        <f>AH342-(IF(ISERROR(VLOOKUP(A342,'YTD Last'!$E$2:$Z$500,21,0)),0,VLOOKUP(A342,'YTD Last'!$E$2:$Z$500,21,0)))</f>
        <v>83859.17483699997</v>
      </c>
      <c r="AJ342" s="402">
        <f>AH342-IF(ISERROR(VLOOKUP(A342,'QTD Last'!$A$2:$AH$600,34,0)),0,VLOOKUP(A342,'QTD Last'!$A$2:$AH$600,34,0))</f>
        <v>0</v>
      </c>
      <c r="AK342" s="402">
        <f>AH342-IF(ISERROR(VLOOKUP(A342,'MTD Last'!$A$2:$AH$600,34,0)),0,VLOOKUP(A342,'MTD Last'!$A$2:$AH$600,34,0))</f>
        <v>0</v>
      </c>
      <c r="AL342" s="402">
        <f t="shared" si="51"/>
        <v>0</v>
      </c>
      <c r="AM342" s="403" t="str">
        <f ca="1">ROUND((L342-Control!$C$3)/365,0)&amp;" Year"</f>
        <v>-14 Year</v>
      </c>
      <c r="AN342" s="45">
        <f t="shared" si="52"/>
        <v>8</v>
      </c>
      <c r="AO342" s="45" t="str">
        <f t="shared" si="53"/>
        <v>Code</v>
      </c>
      <c r="AP342" s="45">
        <f t="shared" si="54"/>
        <v>8</v>
      </c>
      <c r="AQ342" s="402">
        <f>AH342-(IF(ISERROR(VLOOKUP(A342,'WTD Last'!$A$1:$AQ$605,34,0)),0,VLOOKUP(A342,'WTD Last'!$A$1:$AQ$605,34,0)))</f>
        <v>0</v>
      </c>
      <c r="AR342" s="563">
        <f>R342-(IF(ISERROR(VLOOKUP(A342,'WTD Last'!$A$1:$AQ$605,18,0)),0,VLOOKUP(A342,'WTD Last'!$A$1:$AQ$605,18,0)))</f>
        <v>0</v>
      </c>
      <c r="AS342" s="402">
        <f>O342-(IF(ISERROR(VLOOKUP(A342,'WTD Last'!$A$1:$AQ$605,15,0)),0,VLOOKUP(A342,'WTD Last'!$A$1:$AQ$605,15,0)))</f>
        <v>0</v>
      </c>
      <c r="AT342" s="402">
        <f t="shared" si="55"/>
        <v>0</v>
      </c>
      <c r="AU342" s="564">
        <v>61984</v>
      </c>
      <c r="AV342" s="564">
        <v>5566</v>
      </c>
      <c r="AW342" s="77"/>
      <c r="AX342" s="271"/>
    </row>
    <row r="343" spans="1:50">
      <c r="A343" s="77">
        <v>1590</v>
      </c>
      <c r="B343" s="77">
        <v>644</v>
      </c>
      <c r="C343" s="77" t="s">
        <v>79</v>
      </c>
      <c r="D343" s="77" t="s">
        <v>78</v>
      </c>
      <c r="E343" s="77" t="s">
        <v>212</v>
      </c>
      <c r="F343" s="77" t="s">
        <v>201</v>
      </c>
      <c r="G343" s="77" t="s">
        <v>487</v>
      </c>
      <c r="H343" s="77" t="s">
        <v>468</v>
      </c>
      <c r="I343" s="77" t="s">
        <v>279</v>
      </c>
      <c r="J343" s="454" t="s">
        <v>480</v>
      </c>
      <c r="K343" s="410">
        <v>36593</v>
      </c>
      <c r="L343" s="410">
        <v>36951</v>
      </c>
      <c r="M343" s="77" t="s">
        <v>30</v>
      </c>
      <c r="N343" s="271">
        <v>0</v>
      </c>
      <c r="O343" s="271">
        <v>0</v>
      </c>
      <c r="P343" s="411">
        <v>1.4</v>
      </c>
      <c r="Q343" s="271">
        <v>0</v>
      </c>
      <c r="R343" s="271">
        <v>0</v>
      </c>
      <c r="T343" s="271">
        <v>0</v>
      </c>
      <c r="U343" s="271">
        <v>0</v>
      </c>
      <c r="V343" s="271">
        <v>0</v>
      </c>
      <c r="W343" s="271">
        <v>0</v>
      </c>
      <c r="X343" s="271">
        <v>0</v>
      </c>
      <c r="Y343" s="271">
        <v>0</v>
      </c>
      <c r="Z343" s="271">
        <v>0</v>
      </c>
      <c r="AA343" s="271">
        <v>0</v>
      </c>
      <c r="AB343" s="271">
        <v>0</v>
      </c>
      <c r="AC343" s="271">
        <v>0</v>
      </c>
      <c r="AD343" s="271">
        <v>0</v>
      </c>
      <c r="AF343" s="271">
        <v>0</v>
      </c>
      <c r="AG343" s="402">
        <f>IF(ISERROR(VLOOKUP(B343,Acc_Cash!$A:$H,3,FALSE)),0,VLOOKUP(B343,Acc_Cash!$A:$H,3,FALSE))</f>
        <v>-358891.81555599999</v>
      </c>
      <c r="AH343" s="402">
        <f t="shared" si="50"/>
        <v>-358891.81555599999</v>
      </c>
      <c r="AI343" s="402">
        <f>AH343-(IF(ISERROR(VLOOKUP(A343,'YTD Last'!$E$2:$Z$500,21,0)),0,VLOOKUP(A343,'YTD Last'!$E$2:$Z$500,21,0)))</f>
        <v>-83859.17483699997</v>
      </c>
      <c r="AJ343" s="402">
        <f>AH343-IF(ISERROR(VLOOKUP(A343,'QTD Last'!$A$2:$AH$600,34,0)),0,VLOOKUP(A343,'QTD Last'!$A$2:$AH$600,34,0))</f>
        <v>0</v>
      </c>
      <c r="AK343" s="402">
        <f>AH343-IF(ISERROR(VLOOKUP(A343,'MTD Last'!$A$2:$AH$600,34,0)),0,VLOOKUP(A343,'MTD Last'!$A$2:$AH$600,34,0))</f>
        <v>0</v>
      </c>
      <c r="AL343" s="402">
        <f t="shared" si="51"/>
        <v>0</v>
      </c>
      <c r="AM343" s="403" t="str">
        <f ca="1">ROUND((L343-Control!$C$3)/365,0)&amp;" Year"</f>
        <v>-14 Year</v>
      </c>
      <c r="AN343" s="45">
        <f t="shared" si="52"/>
        <v>8</v>
      </c>
      <c r="AO343" s="45" t="str">
        <f t="shared" si="53"/>
        <v>Code</v>
      </c>
      <c r="AP343" s="45">
        <f t="shared" si="54"/>
        <v>8</v>
      </c>
      <c r="AQ343" s="402">
        <f>AH343-(IF(ISERROR(VLOOKUP(A343,'WTD Last'!$A$1:$AQ$605,34,0)),0,VLOOKUP(A343,'WTD Last'!$A$1:$AQ$605,34,0)))</f>
        <v>0</v>
      </c>
      <c r="AR343" s="563">
        <f>R343-(IF(ISERROR(VLOOKUP(A343,'WTD Last'!$A$1:$AQ$605,18,0)),0,VLOOKUP(A343,'WTD Last'!$A$1:$AQ$605,18,0)))</f>
        <v>0</v>
      </c>
      <c r="AS343" s="402">
        <f>O343-(IF(ISERROR(VLOOKUP(A343,'WTD Last'!$A$1:$AQ$605,15,0)),0,VLOOKUP(A343,'WTD Last'!$A$1:$AQ$605,15,0)))</f>
        <v>0</v>
      </c>
      <c r="AT343" s="402">
        <f t="shared" si="55"/>
        <v>0</v>
      </c>
      <c r="AU343" s="564">
        <v>45549</v>
      </c>
      <c r="AV343" s="564">
        <v>5566</v>
      </c>
      <c r="AW343" s="77"/>
      <c r="AX343" s="271"/>
    </row>
    <row r="344" spans="1:50">
      <c r="A344" s="77">
        <v>1591</v>
      </c>
      <c r="B344" s="77">
        <v>645</v>
      </c>
      <c r="C344" s="77" t="s">
        <v>27</v>
      </c>
      <c r="D344" s="77" t="s">
        <v>32</v>
      </c>
      <c r="E344" s="77" t="s">
        <v>212</v>
      </c>
      <c r="F344" s="77" t="s">
        <v>201</v>
      </c>
      <c r="G344" s="77" t="s">
        <v>487</v>
      </c>
      <c r="H344" s="77" t="s">
        <v>468</v>
      </c>
      <c r="I344" s="77" t="s">
        <v>277</v>
      </c>
      <c r="J344" s="454" t="s">
        <v>480</v>
      </c>
      <c r="K344" s="410">
        <v>36593</v>
      </c>
      <c r="L344" s="410">
        <v>36951</v>
      </c>
      <c r="M344" s="77" t="s">
        <v>30</v>
      </c>
      <c r="N344" s="271">
        <v>0</v>
      </c>
      <c r="O344" s="271">
        <v>0</v>
      </c>
      <c r="P344" s="411">
        <v>1.4</v>
      </c>
      <c r="Q344" s="271">
        <v>0</v>
      </c>
      <c r="R344" s="271">
        <v>0</v>
      </c>
      <c r="T344" s="271">
        <v>0</v>
      </c>
      <c r="U344" s="271">
        <v>0</v>
      </c>
      <c r="V344" s="271">
        <v>0</v>
      </c>
      <c r="W344" s="271">
        <v>0</v>
      </c>
      <c r="X344" s="271">
        <v>0</v>
      </c>
      <c r="Y344" s="271">
        <v>0</v>
      </c>
      <c r="Z344" s="271">
        <v>0</v>
      </c>
      <c r="AA344" s="271">
        <v>0</v>
      </c>
      <c r="AB344" s="271">
        <v>0</v>
      </c>
      <c r="AC344" s="271">
        <v>0</v>
      </c>
      <c r="AD344" s="271">
        <v>0</v>
      </c>
      <c r="AF344" s="271">
        <v>0</v>
      </c>
      <c r="AG344" s="402">
        <f>IF(ISERROR(VLOOKUP(B344,Acc_Cash!$A:$H,3,FALSE)),0,VLOOKUP(B344,Acc_Cash!$A:$H,3,FALSE))</f>
        <v>358891.81555599999</v>
      </c>
      <c r="AH344" s="402">
        <f t="shared" si="50"/>
        <v>358891.81555599999</v>
      </c>
      <c r="AI344" s="402">
        <f>AH344-(IF(ISERROR(VLOOKUP(A344,'YTD Last'!$E$2:$Z$500,21,0)),0,VLOOKUP(A344,'YTD Last'!$E$2:$Z$500,21,0)))</f>
        <v>83859.17483699997</v>
      </c>
      <c r="AJ344" s="402">
        <f>AH344-IF(ISERROR(VLOOKUP(A344,'QTD Last'!$A$2:$AH$600,34,0)),0,VLOOKUP(A344,'QTD Last'!$A$2:$AH$600,34,0))</f>
        <v>0</v>
      </c>
      <c r="AK344" s="402">
        <f>AH344-IF(ISERROR(VLOOKUP(A344,'MTD Last'!$A$2:$AH$600,34,0)),0,VLOOKUP(A344,'MTD Last'!$A$2:$AH$600,34,0))</f>
        <v>0</v>
      </c>
      <c r="AL344" s="402">
        <f t="shared" si="51"/>
        <v>0</v>
      </c>
      <c r="AM344" s="403" t="str">
        <f ca="1">ROUND((L344-Control!$C$3)/365,0)&amp;" Year"</f>
        <v>-14 Year</v>
      </c>
      <c r="AN344" s="45">
        <f t="shared" si="52"/>
        <v>8</v>
      </c>
      <c r="AO344" s="45" t="str">
        <f t="shared" si="53"/>
        <v>Code</v>
      </c>
      <c r="AP344" s="45">
        <f t="shared" si="54"/>
        <v>8</v>
      </c>
      <c r="AQ344" s="402">
        <f>AH344-(IF(ISERROR(VLOOKUP(A344,'WTD Last'!$A$1:$AQ$605,34,0)),0,VLOOKUP(A344,'WTD Last'!$A$1:$AQ$605,34,0)))</f>
        <v>0</v>
      </c>
      <c r="AR344" s="563">
        <f>R344-(IF(ISERROR(VLOOKUP(A344,'WTD Last'!$A$1:$AQ$605,18,0)),0,VLOOKUP(A344,'WTD Last'!$A$1:$AQ$605,18,0)))</f>
        <v>0</v>
      </c>
      <c r="AS344" s="402">
        <f>O344-(IF(ISERROR(VLOOKUP(A344,'WTD Last'!$A$1:$AQ$605,15,0)),0,VLOOKUP(A344,'WTD Last'!$A$1:$AQ$605,15,0)))</f>
        <v>0</v>
      </c>
      <c r="AT344" s="402">
        <f t="shared" si="55"/>
        <v>0</v>
      </c>
      <c r="AU344" s="564">
        <v>1305</v>
      </c>
      <c r="AV344" s="564">
        <v>5566</v>
      </c>
      <c r="AW344" s="77"/>
      <c r="AX344" s="271"/>
    </row>
    <row r="345" spans="1:50">
      <c r="A345" s="77">
        <v>1341</v>
      </c>
      <c r="B345" s="77">
        <v>501</v>
      </c>
      <c r="C345" s="77" t="s">
        <v>27</v>
      </c>
      <c r="D345" s="77" t="s">
        <v>28</v>
      </c>
      <c r="E345" s="77" t="s">
        <v>358</v>
      </c>
      <c r="F345" s="77" t="s">
        <v>388</v>
      </c>
      <c r="G345" s="77" t="s">
        <v>471</v>
      </c>
      <c r="H345" s="77" t="s">
        <v>494</v>
      </c>
      <c r="I345" s="77" t="s">
        <v>405</v>
      </c>
      <c r="J345" s="454" t="s">
        <v>479</v>
      </c>
      <c r="K345" s="410">
        <v>36896</v>
      </c>
      <c r="L345" s="410">
        <v>38722</v>
      </c>
      <c r="M345" s="77" t="s">
        <v>30</v>
      </c>
      <c r="N345" s="271">
        <v>-10000000</v>
      </c>
      <c r="O345" s="271">
        <v>4009.8668620000003</v>
      </c>
      <c r="P345" s="411">
        <v>0.14000000000000001</v>
      </c>
      <c r="Q345" s="271">
        <v>15.163441000000001</v>
      </c>
      <c r="R345" s="271">
        <v>15.148802999999999</v>
      </c>
      <c r="S345" s="411">
        <v>-9.9862571294664134E-3</v>
      </c>
      <c r="T345" s="271">
        <v>-40.043561538858619</v>
      </c>
      <c r="U345" s="271">
        <v>-159.918747</v>
      </c>
      <c r="V345" s="271">
        <v>0</v>
      </c>
      <c r="W345" s="271">
        <v>-199.96230853885862</v>
      </c>
      <c r="X345" s="271">
        <v>1501.853646</v>
      </c>
      <c r="Y345" s="271">
        <v>1405.6103599999999</v>
      </c>
      <c r="Z345" s="271">
        <v>-96.243286000000126</v>
      </c>
      <c r="AA345" s="271">
        <v>103.7190225388585</v>
      </c>
      <c r="AB345" s="271">
        <v>1501.853646</v>
      </c>
      <c r="AC345" s="271">
        <v>1405.6103599999999</v>
      </c>
      <c r="AD345" s="271">
        <v>-96.243286000000126</v>
      </c>
      <c r="AF345" s="271">
        <v>6002.5701990709013</v>
      </c>
      <c r="AG345" s="402">
        <f>IF(ISERROR(VLOOKUP(B345,Acc_Cash!$A:$H,3,FALSE)),0,VLOOKUP(B345,Acc_Cash!$A:$H,3,FALSE))</f>
        <v>0</v>
      </c>
      <c r="AH345" s="402">
        <f t="shared" si="50"/>
        <v>1405.6103599999999</v>
      </c>
      <c r="AI345" s="402">
        <f>AH345-(IF(ISERROR(VLOOKUP(A345,'YTD Last'!$E$2:$Z$500,21,0)),0,VLOOKUP(A345,'YTD Last'!$E$2:$Z$500,21,0)))</f>
        <v>-24024.508039</v>
      </c>
      <c r="AJ345" s="402">
        <f>AH345-IF(ISERROR(VLOOKUP(A345,'QTD Last'!$A$2:$AH$600,34,0)),0,VLOOKUP(A345,'QTD Last'!$A$2:$AH$600,34,0))</f>
        <v>-96.243286000000126</v>
      </c>
      <c r="AK345" s="402">
        <f>AH345-IF(ISERROR(VLOOKUP(A345,'MTD Last'!$A$2:$AH$600,34,0)),0,VLOOKUP(A345,'MTD Last'!$A$2:$AH$600,34,0))</f>
        <v>-96.243286000000126</v>
      </c>
      <c r="AL345" s="402">
        <f t="shared" si="51"/>
        <v>-96.243286000000126</v>
      </c>
      <c r="AM345" s="403" t="str">
        <f ca="1">ROUND((L345-Control!$C$3)/365,0)&amp;" Year"</f>
        <v>-9 Year</v>
      </c>
      <c r="AN345" s="45">
        <f t="shared" si="52"/>
        <v>1</v>
      </c>
      <c r="AO345" s="45" t="str">
        <f t="shared" si="53"/>
        <v>Code</v>
      </c>
      <c r="AP345" s="45">
        <f t="shared" si="54"/>
        <v>1</v>
      </c>
      <c r="AQ345" s="402">
        <f>AH345-(IF(ISERROR(VLOOKUP(A345,'WTD Last'!$A$1:$AQ$605,34,0)),0,VLOOKUP(A345,'WTD Last'!$A$1:$AQ$605,34,0)))</f>
        <v>-1258.0536319999999</v>
      </c>
      <c r="AR345" s="563">
        <f>R345-(IF(ISERROR(VLOOKUP(A345,'WTD Last'!$A$1:$AQ$605,18,0)),0,VLOOKUP(A345,'WTD Last'!$A$1:$AQ$605,18,0)))</f>
        <v>-0.21413700000000091</v>
      </c>
      <c r="AS345" s="402">
        <f>O345-(IF(ISERROR(VLOOKUP(A345,'WTD Last'!$A$1:$AQ$605,15,0)),0,VLOOKUP(A345,'WTD Last'!$A$1:$AQ$605,15,0)))</f>
        <v>-37.43406399999958</v>
      </c>
      <c r="AT345" s="402">
        <f t="shared" si="55"/>
        <v>-38.888888888888893</v>
      </c>
      <c r="AV345" s="564">
        <v>73268</v>
      </c>
      <c r="AW345" s="77"/>
      <c r="AX345" s="271"/>
    </row>
    <row r="346" spans="1:50">
      <c r="A346" s="77">
        <v>1523</v>
      </c>
      <c r="B346" s="77">
        <v>573</v>
      </c>
      <c r="C346" s="77" t="s">
        <v>27</v>
      </c>
      <c r="D346" s="77" t="s">
        <v>301</v>
      </c>
      <c r="E346" s="77" t="s">
        <v>358</v>
      </c>
      <c r="F346" s="77" t="s">
        <v>388</v>
      </c>
      <c r="G346" s="77" t="s">
        <v>471</v>
      </c>
      <c r="H346" s="77" t="s">
        <v>494</v>
      </c>
      <c r="I346" s="77" t="s">
        <v>405</v>
      </c>
      <c r="J346" s="454" t="s">
        <v>486</v>
      </c>
      <c r="K346" s="410">
        <v>36896</v>
      </c>
      <c r="L346" s="410">
        <v>38722</v>
      </c>
      <c r="M346" s="77" t="s">
        <v>30</v>
      </c>
      <c r="N346" s="271">
        <v>10000000</v>
      </c>
      <c r="O346" s="271">
        <v>-4009.8668620000003</v>
      </c>
      <c r="P346" s="411">
        <v>0.14000000000000001</v>
      </c>
      <c r="Q346" s="271">
        <v>15.163441000000001</v>
      </c>
      <c r="R346" s="271">
        <v>15.148802999999999</v>
      </c>
      <c r="S346" s="411">
        <v>-9.9862571294664134E-3</v>
      </c>
      <c r="T346" s="271">
        <v>40.043561538858619</v>
      </c>
      <c r="U346" s="271">
        <v>159.918747</v>
      </c>
      <c r="V346" s="271">
        <v>0</v>
      </c>
      <c r="W346" s="271">
        <v>199.96230853885862</v>
      </c>
      <c r="X346" s="271">
        <v>-1501.853646</v>
      </c>
      <c r="Y346" s="271">
        <v>-1405.6103599999999</v>
      </c>
      <c r="Z346" s="271">
        <v>96.243286000000126</v>
      </c>
      <c r="AA346" s="271">
        <v>-103.7190225388585</v>
      </c>
      <c r="AB346" s="271">
        <v>-1501.853646</v>
      </c>
      <c r="AC346" s="271">
        <v>-1405.6103599999999</v>
      </c>
      <c r="AD346" s="271">
        <v>96.243286000000126</v>
      </c>
      <c r="AF346" s="271">
        <v>-6002.5701990709013</v>
      </c>
      <c r="AG346" s="402">
        <f>IF(ISERROR(VLOOKUP(B346,Acc_Cash!$A:$H,3,FALSE)),0,VLOOKUP(B346,Acc_Cash!$A:$H,3,FALSE))</f>
        <v>0</v>
      </c>
      <c r="AH346" s="402">
        <f t="shared" si="50"/>
        <v>-1405.6103599999999</v>
      </c>
      <c r="AI346" s="402">
        <f>AH346-(IF(ISERROR(VLOOKUP(A346,'YTD Last'!$E$2:$Z$500,21,0)),0,VLOOKUP(A346,'YTD Last'!$E$2:$Z$500,21,0)))</f>
        <v>24024.508039</v>
      </c>
      <c r="AJ346" s="402">
        <f>AH346-IF(ISERROR(VLOOKUP(A346,'QTD Last'!$A$2:$AH$600,34,0)),0,VLOOKUP(A346,'QTD Last'!$A$2:$AH$600,34,0))</f>
        <v>96.243286000000126</v>
      </c>
      <c r="AK346" s="402">
        <f>AH346-IF(ISERROR(VLOOKUP(A346,'MTD Last'!$A$2:$AH$600,34,0)),0,VLOOKUP(A346,'MTD Last'!$A$2:$AH$600,34,0))</f>
        <v>96.243286000000126</v>
      </c>
      <c r="AL346" s="402">
        <f t="shared" si="51"/>
        <v>96.243286000000126</v>
      </c>
      <c r="AM346" s="403" t="str">
        <f ca="1">ROUND((L346-Control!$C$3)/365,0)&amp;" Year"</f>
        <v>-9 Year</v>
      </c>
      <c r="AN346" s="45">
        <f t="shared" si="52"/>
        <v>1</v>
      </c>
      <c r="AO346" s="45" t="str">
        <f t="shared" si="53"/>
        <v>Code</v>
      </c>
      <c r="AP346" s="45">
        <f t="shared" si="54"/>
        <v>1</v>
      </c>
      <c r="AQ346" s="402">
        <f>AH346-(IF(ISERROR(VLOOKUP(A346,'WTD Last'!$A$1:$AQ$605,34,0)),0,VLOOKUP(A346,'WTD Last'!$A$1:$AQ$605,34,0)))</f>
        <v>1258.0536319999999</v>
      </c>
      <c r="AR346" s="563">
        <f>R346-(IF(ISERROR(VLOOKUP(A346,'WTD Last'!$A$1:$AQ$605,18,0)),0,VLOOKUP(A346,'WTD Last'!$A$1:$AQ$605,18,0)))</f>
        <v>-0.21413700000000091</v>
      </c>
      <c r="AS346" s="402">
        <f>O346-(IF(ISERROR(VLOOKUP(A346,'WTD Last'!$A$1:$AQ$605,15,0)),0,VLOOKUP(A346,'WTD Last'!$A$1:$AQ$605,15,0)))</f>
        <v>37.43406399999958</v>
      </c>
      <c r="AT346" s="402">
        <f t="shared" si="55"/>
        <v>38.888888888888893</v>
      </c>
      <c r="AV346" s="564">
        <v>73268</v>
      </c>
      <c r="AW346" s="77"/>
      <c r="AX346" s="271"/>
    </row>
    <row r="347" spans="1:50">
      <c r="A347" s="77">
        <v>1659</v>
      </c>
      <c r="B347" s="77">
        <v>869</v>
      </c>
      <c r="C347" s="77" t="s">
        <v>27</v>
      </c>
      <c r="D347" s="77" t="s">
        <v>28</v>
      </c>
      <c r="E347" s="77" t="s">
        <v>358</v>
      </c>
      <c r="F347" s="77" t="s">
        <v>388</v>
      </c>
      <c r="G347" s="77" t="s">
        <v>471</v>
      </c>
      <c r="H347" s="77" t="s">
        <v>494</v>
      </c>
      <c r="I347" s="77" t="s">
        <v>284</v>
      </c>
      <c r="J347" s="454" t="s">
        <v>479</v>
      </c>
      <c r="K347" s="410">
        <v>36950</v>
      </c>
      <c r="L347" s="410">
        <v>38776</v>
      </c>
      <c r="M347" s="77" t="s">
        <v>30</v>
      </c>
      <c r="N347" s="271">
        <v>-10000000</v>
      </c>
      <c r="O347" s="271">
        <v>4117.8663759999999</v>
      </c>
      <c r="P347" s="411">
        <v>0.15</v>
      </c>
      <c r="Q347" s="271">
        <v>15.306164000000001</v>
      </c>
      <c r="R347" s="271">
        <v>15.291842000000001</v>
      </c>
      <c r="S347" s="411">
        <v>-1.0916662166840766E-2</v>
      </c>
      <c r="T347" s="271">
        <v>-44.953356074984889</v>
      </c>
      <c r="U347" s="271">
        <v>-158.71003199999998</v>
      </c>
      <c r="V347" s="271">
        <v>0</v>
      </c>
      <c r="W347" s="271">
        <v>-203.66338807498488</v>
      </c>
      <c r="X347" s="271">
        <v>-86.209299000000001</v>
      </c>
      <c r="Y347" s="271">
        <v>-188.90443999999999</v>
      </c>
      <c r="Z347" s="271">
        <v>-102.69514099999999</v>
      </c>
      <c r="AA347" s="271">
        <v>100.96824707498489</v>
      </c>
      <c r="AB347" s="271">
        <v>-86.209299000000001</v>
      </c>
      <c r="AC347" s="271">
        <v>-188.90443999999999</v>
      </c>
      <c r="AD347" s="271">
        <v>-102.69514099999999</v>
      </c>
      <c r="AF347" s="271">
        <v>6164.2400715532012</v>
      </c>
      <c r="AG347" s="402">
        <f>IF(ISERROR(VLOOKUP(B347,Acc_Cash!$A:$H,3,FALSE)),0,VLOOKUP(B347,Acc_Cash!$A:$H,3,FALSE))</f>
        <v>0</v>
      </c>
      <c r="AH347" s="402">
        <f t="shared" si="50"/>
        <v>-188.90443999999999</v>
      </c>
      <c r="AI347" s="402">
        <f>AH347-(IF(ISERROR(VLOOKUP(A347,'YTD Last'!$E$2:$Z$500,21,0)),0,VLOOKUP(A347,'YTD Last'!$E$2:$Z$500,21,0)))</f>
        <v>-188.90443999999999</v>
      </c>
      <c r="AJ347" s="402">
        <f>AH347-IF(ISERROR(VLOOKUP(A347,'QTD Last'!$A$2:$AH$600,34,0)),0,VLOOKUP(A347,'QTD Last'!$A$2:$AH$600,34,0))</f>
        <v>-102.69514099999999</v>
      </c>
      <c r="AK347" s="402">
        <f>AH347-IF(ISERROR(VLOOKUP(A347,'MTD Last'!$A$2:$AH$600,34,0)),0,VLOOKUP(A347,'MTD Last'!$A$2:$AH$600,34,0))</f>
        <v>-102.69514099999999</v>
      </c>
      <c r="AL347" s="402">
        <f t="shared" si="51"/>
        <v>-102.69514099999999</v>
      </c>
      <c r="AM347" s="403" t="str">
        <f ca="1">ROUND((L347-Control!$C$3)/365,0)&amp;" Year"</f>
        <v>-9 Year</v>
      </c>
      <c r="AN347" s="45">
        <f t="shared" si="52"/>
        <v>1</v>
      </c>
      <c r="AO347" s="45" t="str">
        <f t="shared" si="53"/>
        <v>Code</v>
      </c>
      <c r="AP347" s="45">
        <f t="shared" si="54"/>
        <v>1</v>
      </c>
      <c r="AQ347" s="402">
        <f>AH347-(IF(ISERROR(VLOOKUP(A347,'WTD Last'!$A$1:$AQ$605,34,0)),0,VLOOKUP(A347,'WTD Last'!$A$1:$AQ$605,34,0)))</f>
        <v>-1269.9513240000001</v>
      </c>
      <c r="AR347" s="563">
        <f>R347-(IF(ISERROR(VLOOKUP(A347,'WTD Last'!$A$1:$AQ$605,18,0)),0,VLOOKUP(A347,'WTD Last'!$A$1:$AQ$605,18,0)))</f>
        <v>-0.21192600000000006</v>
      </c>
      <c r="AS347" s="402">
        <f>O347-(IF(ISERROR(VLOOKUP(A347,'WTD Last'!$A$1:$AQ$605,15,0)),0,VLOOKUP(A347,'WTD Last'!$A$1:$AQ$605,15,0)))</f>
        <v>-39.212453000000096</v>
      </c>
      <c r="AT347" s="402">
        <f t="shared" si="55"/>
        <v>-41.666666666666664</v>
      </c>
      <c r="AU347" s="564">
        <v>88762</v>
      </c>
      <c r="AV347" s="564">
        <v>73268</v>
      </c>
      <c r="AW347" s="77"/>
      <c r="AX347" s="271"/>
    </row>
    <row r="348" spans="1:50">
      <c r="A348" s="77">
        <v>230</v>
      </c>
      <c r="B348" s="77">
        <v>345</v>
      </c>
      <c r="C348" s="77" t="s">
        <v>27</v>
      </c>
      <c r="D348" s="77" t="s">
        <v>57</v>
      </c>
      <c r="E348" s="77" t="s">
        <v>66</v>
      </c>
      <c r="F348" s="77" t="s">
        <v>209</v>
      </c>
      <c r="G348" s="77" t="s">
        <v>473</v>
      </c>
      <c r="H348" s="77" t="s">
        <v>493</v>
      </c>
      <c r="I348" s="77" t="s">
        <v>261</v>
      </c>
      <c r="J348" s="454" t="s">
        <v>469</v>
      </c>
      <c r="K348" s="410">
        <v>36819</v>
      </c>
      <c r="L348" s="410">
        <v>39010</v>
      </c>
      <c r="M348" s="77" t="s">
        <v>30</v>
      </c>
      <c r="N348" s="271">
        <v>-20000000</v>
      </c>
      <c r="O348" s="271">
        <v>9152.3380340000003</v>
      </c>
      <c r="P348" s="411">
        <v>0.28000000000000003</v>
      </c>
      <c r="Q348" s="271">
        <v>46.889915999999999</v>
      </c>
      <c r="R348" s="271">
        <v>46.843496000000002</v>
      </c>
      <c r="S348" s="411">
        <v>-4.4238310833227497E-2</v>
      </c>
      <c r="T348" s="271">
        <v>-404.88397479886225</v>
      </c>
      <c r="U348" s="271">
        <v>-854.38198499999999</v>
      </c>
      <c r="V348" s="271">
        <v>0</v>
      </c>
      <c r="W348" s="271">
        <v>-1259.2659597988622</v>
      </c>
      <c r="X348" s="271">
        <v>169094.809736</v>
      </c>
      <c r="Y348" s="271">
        <v>168790.83698299999</v>
      </c>
      <c r="Z348" s="271">
        <v>-303.97275300000911</v>
      </c>
      <c r="AA348" s="271">
        <v>955.29320679885313</v>
      </c>
      <c r="AB348" s="271">
        <v>169094.809736</v>
      </c>
      <c r="AC348" s="271">
        <v>168790.83698299999</v>
      </c>
      <c r="AD348" s="271">
        <v>-303.97275300000911</v>
      </c>
      <c r="AF348" s="271">
        <v>18066.715279116001</v>
      </c>
      <c r="AG348" s="402">
        <f>IF(ISERROR(VLOOKUP(B348,Acc_Cash!$A:$H,3,FALSE)),0,VLOOKUP(B348,Acc_Cash!$A:$H,3,FALSE))</f>
        <v>-14622.222222</v>
      </c>
      <c r="AH348" s="402">
        <f t="shared" si="50"/>
        <v>154168.61476099998</v>
      </c>
      <c r="AI348" s="402">
        <f>AH348-(IF(ISERROR(VLOOKUP(A348,'YTD Last'!$E$2:$Z$500,21,0)),0,VLOOKUP(A348,'YTD Last'!$E$2:$Z$500,21,0)))</f>
        <v>-98475.210882000014</v>
      </c>
      <c r="AJ348" s="402">
        <f>AH348-IF(ISERROR(VLOOKUP(A348,'QTD Last'!$A$2:$AH$600,34,0)),0,VLOOKUP(A348,'QTD Last'!$A$2:$AH$600,34,0))</f>
        <v>-303.97275300000911</v>
      </c>
      <c r="AK348" s="402">
        <f>AH348-IF(ISERROR(VLOOKUP(A348,'MTD Last'!$A$2:$AH$600,34,0)),0,VLOOKUP(A348,'MTD Last'!$A$2:$AH$600,34,0))</f>
        <v>-303.97275300000911</v>
      </c>
      <c r="AL348" s="402">
        <f t="shared" si="51"/>
        <v>-303.97275300000911</v>
      </c>
      <c r="AM348" s="403" t="str">
        <f ca="1">ROUND((L348-Control!$C$3)/365,0)&amp;" Year"</f>
        <v>-8 Year</v>
      </c>
      <c r="AN348" s="45">
        <f t="shared" si="52"/>
        <v>3</v>
      </c>
      <c r="AO348" s="45" t="str">
        <f t="shared" si="53"/>
        <v>Code</v>
      </c>
      <c r="AP348" s="45">
        <f t="shared" si="54"/>
        <v>3</v>
      </c>
      <c r="AQ348" s="402">
        <f>AH348-(IF(ISERROR(VLOOKUP(A348,'WTD Last'!$A$1:$AQ$605,34,0)),0,VLOOKUP(A348,'WTD Last'!$A$1:$AQ$605,34,0)))</f>
        <v>-25754.621597000019</v>
      </c>
      <c r="AR348" s="563">
        <f>R348-(IF(ISERROR(VLOOKUP(A348,'WTD Last'!$A$1:$AQ$605,18,0)),0,VLOOKUP(A348,'WTD Last'!$A$1:$AQ$605,18,0)))</f>
        <v>-2.441320999999995</v>
      </c>
      <c r="AS348" s="402">
        <f>O348-(IF(ISERROR(VLOOKUP(A348,'WTD Last'!$A$1:$AQ$605,15,0)),0,VLOOKUP(A348,'WTD Last'!$A$1:$AQ$605,15,0)))</f>
        <v>-90.497934999999416</v>
      </c>
      <c r="AT348" s="402">
        <f t="shared" si="55"/>
        <v>-155.55555555555557</v>
      </c>
      <c r="AU348" s="564">
        <v>63051</v>
      </c>
      <c r="AV348" s="564">
        <v>92881</v>
      </c>
      <c r="AW348" s="77"/>
      <c r="AX348" s="271"/>
    </row>
    <row r="349" spans="1:50">
      <c r="A349" s="77">
        <v>231</v>
      </c>
      <c r="B349" s="77">
        <v>346</v>
      </c>
      <c r="C349" s="77" t="s">
        <v>27</v>
      </c>
      <c r="D349" s="77" t="s">
        <v>54</v>
      </c>
      <c r="E349" s="77" t="s">
        <v>66</v>
      </c>
      <c r="F349" s="77" t="s">
        <v>209</v>
      </c>
      <c r="G349" s="77" t="s">
        <v>473</v>
      </c>
      <c r="H349" s="77" t="s">
        <v>493</v>
      </c>
      <c r="I349" s="77" t="s">
        <v>279</v>
      </c>
      <c r="J349" s="454" t="s">
        <v>469</v>
      </c>
      <c r="K349" s="410">
        <v>36819</v>
      </c>
      <c r="L349" s="410">
        <v>39010</v>
      </c>
      <c r="M349" s="77" t="s">
        <v>30</v>
      </c>
      <c r="N349" s="271">
        <v>20000000</v>
      </c>
      <c r="O349" s="271">
        <v>-9152.3380340000003</v>
      </c>
      <c r="P349" s="411">
        <v>0.28000000000000003</v>
      </c>
      <c r="Q349" s="271">
        <v>46.889915999999999</v>
      </c>
      <c r="R349" s="271">
        <v>46.843496000000002</v>
      </c>
      <c r="S349" s="411">
        <v>-4.4238310833227497E-2</v>
      </c>
      <c r="T349" s="271">
        <v>404.88397479886225</v>
      </c>
      <c r="U349" s="271">
        <v>854.38198499999999</v>
      </c>
      <c r="V349" s="271">
        <v>0</v>
      </c>
      <c r="W349" s="271">
        <v>1259.2659597988622</v>
      </c>
      <c r="X349" s="271">
        <v>-169094.809736</v>
      </c>
      <c r="Y349" s="271">
        <v>-168790.83698299999</v>
      </c>
      <c r="Z349" s="271">
        <v>303.97275300000911</v>
      </c>
      <c r="AA349" s="271">
        <v>-955.29320679885313</v>
      </c>
      <c r="AB349" s="271">
        <v>-169094.809736</v>
      </c>
      <c r="AC349" s="271">
        <v>-168790.83698299999</v>
      </c>
      <c r="AD349" s="271">
        <v>303.97275300000911</v>
      </c>
      <c r="AF349" s="271">
        <v>-18066.715279116001</v>
      </c>
      <c r="AG349" s="402">
        <f>IF(ISERROR(VLOOKUP(B349,Acc_Cash!$A:$H,3,FALSE)),0,VLOOKUP(B349,Acc_Cash!$A:$H,3,FALSE))</f>
        <v>14622.222222</v>
      </c>
      <c r="AH349" s="402">
        <f t="shared" si="50"/>
        <v>-154168.61476099998</v>
      </c>
      <c r="AI349" s="402">
        <f>AH349-(IF(ISERROR(VLOOKUP(A349,'YTD Last'!$E$2:$Z$500,21,0)),0,VLOOKUP(A349,'YTD Last'!$E$2:$Z$500,21,0)))</f>
        <v>98475.210882000014</v>
      </c>
      <c r="AJ349" s="402">
        <f>AH349-IF(ISERROR(VLOOKUP(A349,'QTD Last'!$A$2:$AH$600,34,0)),0,VLOOKUP(A349,'QTD Last'!$A$2:$AH$600,34,0))</f>
        <v>303.97275300000911</v>
      </c>
      <c r="AK349" s="402">
        <f>AH349-IF(ISERROR(VLOOKUP(A349,'MTD Last'!$A$2:$AH$600,34,0)),0,VLOOKUP(A349,'MTD Last'!$A$2:$AH$600,34,0))</f>
        <v>303.97275300000911</v>
      </c>
      <c r="AL349" s="402">
        <f t="shared" si="51"/>
        <v>303.97275300000911</v>
      </c>
      <c r="AM349" s="403" t="str">
        <f ca="1">ROUND((L349-Control!$C$3)/365,0)&amp;" Year"</f>
        <v>-8 Year</v>
      </c>
      <c r="AN349" s="45">
        <f t="shared" si="52"/>
        <v>3</v>
      </c>
      <c r="AO349" s="45" t="str">
        <f t="shared" si="53"/>
        <v>Code</v>
      </c>
      <c r="AP349" s="45">
        <f t="shared" si="54"/>
        <v>3</v>
      </c>
      <c r="AQ349" s="402">
        <f>AH349-(IF(ISERROR(VLOOKUP(A349,'WTD Last'!$A$1:$AQ$605,34,0)),0,VLOOKUP(A349,'WTD Last'!$A$1:$AQ$605,34,0)))</f>
        <v>25754.621597000019</v>
      </c>
      <c r="AR349" s="563">
        <f>R349-(IF(ISERROR(VLOOKUP(A349,'WTD Last'!$A$1:$AQ$605,18,0)),0,VLOOKUP(A349,'WTD Last'!$A$1:$AQ$605,18,0)))</f>
        <v>-2.441320999999995</v>
      </c>
      <c r="AS349" s="402">
        <f>O349-(IF(ISERROR(VLOOKUP(A349,'WTD Last'!$A$1:$AQ$605,15,0)),0,VLOOKUP(A349,'WTD Last'!$A$1:$AQ$605,15,0)))</f>
        <v>90.497934999999416</v>
      </c>
      <c r="AT349" s="402">
        <f t="shared" si="55"/>
        <v>155.55555555555557</v>
      </c>
      <c r="AU349" s="564">
        <v>45549</v>
      </c>
      <c r="AV349" s="564">
        <v>92881</v>
      </c>
      <c r="AW349" s="77"/>
      <c r="AX349" s="271"/>
    </row>
    <row r="350" spans="1:50">
      <c r="A350" s="77">
        <v>232</v>
      </c>
      <c r="B350" s="77">
        <v>347</v>
      </c>
      <c r="C350" s="77" t="s">
        <v>27</v>
      </c>
      <c r="D350" s="77" t="s">
        <v>59</v>
      </c>
      <c r="E350" s="77" t="s">
        <v>66</v>
      </c>
      <c r="F350" s="77" t="s">
        <v>209</v>
      </c>
      <c r="G350" s="77" t="s">
        <v>473</v>
      </c>
      <c r="H350" s="77" t="s">
        <v>493</v>
      </c>
      <c r="I350" s="77" t="s">
        <v>277</v>
      </c>
      <c r="J350" s="454" t="s">
        <v>469</v>
      </c>
      <c r="K350" s="410">
        <v>36819</v>
      </c>
      <c r="L350" s="410">
        <v>39010</v>
      </c>
      <c r="M350" s="77" t="s">
        <v>30</v>
      </c>
      <c r="N350" s="271">
        <v>-20000000</v>
      </c>
      <c r="O350" s="271">
        <v>9152.3380340000003</v>
      </c>
      <c r="P350" s="411">
        <v>0.28000000000000003</v>
      </c>
      <c r="Q350" s="271">
        <v>46.889915999999999</v>
      </c>
      <c r="R350" s="271">
        <v>46.843496000000002</v>
      </c>
      <c r="S350" s="411">
        <v>-4.4238310833227497E-2</v>
      </c>
      <c r="T350" s="271">
        <v>-404.88397479886225</v>
      </c>
      <c r="U350" s="271">
        <v>-854.38198499999999</v>
      </c>
      <c r="V350" s="271">
        <v>0</v>
      </c>
      <c r="W350" s="271">
        <v>-1259.2659597988622</v>
      </c>
      <c r="X350" s="271">
        <v>169094.809736</v>
      </c>
      <c r="Y350" s="271">
        <v>168790.83698299999</v>
      </c>
      <c r="Z350" s="271">
        <v>-303.97275300000911</v>
      </c>
      <c r="AA350" s="271">
        <v>955.29320679885313</v>
      </c>
      <c r="AB350" s="271">
        <v>169094.809736</v>
      </c>
      <c r="AC350" s="271">
        <v>168790.83698299999</v>
      </c>
      <c r="AD350" s="271">
        <v>-303.97275300000911</v>
      </c>
      <c r="AF350" s="271">
        <v>18066.715279116001</v>
      </c>
      <c r="AG350" s="402">
        <f>IF(ISERROR(VLOOKUP(B350,Acc_Cash!$A:$H,3,FALSE)),0,VLOOKUP(B350,Acc_Cash!$A:$H,3,FALSE))</f>
        <v>-14622.222222</v>
      </c>
      <c r="AH350" s="402">
        <f t="shared" si="50"/>
        <v>154168.61476099998</v>
      </c>
      <c r="AI350" s="402">
        <f>AH350-(IF(ISERROR(VLOOKUP(A350,'YTD Last'!$E$2:$Z$500,21,0)),0,VLOOKUP(A350,'YTD Last'!$E$2:$Z$500,21,0)))</f>
        <v>-98475.210882000014</v>
      </c>
      <c r="AJ350" s="402">
        <f>AH350-IF(ISERROR(VLOOKUP(A350,'QTD Last'!$A$2:$AH$600,34,0)),0,VLOOKUP(A350,'QTD Last'!$A$2:$AH$600,34,0))</f>
        <v>-303.97275300000911</v>
      </c>
      <c r="AK350" s="402">
        <f>AH350-IF(ISERROR(VLOOKUP(A350,'MTD Last'!$A$2:$AH$600,34,0)),0,VLOOKUP(A350,'MTD Last'!$A$2:$AH$600,34,0))</f>
        <v>-303.97275300000911</v>
      </c>
      <c r="AL350" s="402">
        <f t="shared" si="51"/>
        <v>-303.97275300000911</v>
      </c>
      <c r="AM350" s="403" t="str">
        <f ca="1">ROUND((L350-Control!$C$3)/365,0)&amp;" Year"</f>
        <v>-8 Year</v>
      </c>
      <c r="AN350" s="45">
        <f t="shared" si="52"/>
        <v>3</v>
      </c>
      <c r="AO350" s="45" t="str">
        <f t="shared" si="53"/>
        <v>Code</v>
      </c>
      <c r="AP350" s="45">
        <f t="shared" si="54"/>
        <v>3</v>
      </c>
      <c r="AQ350" s="402">
        <f>AH350-(IF(ISERROR(VLOOKUP(A350,'WTD Last'!$A$1:$AQ$605,34,0)),0,VLOOKUP(A350,'WTD Last'!$A$1:$AQ$605,34,0)))</f>
        <v>-25754.621597000019</v>
      </c>
      <c r="AR350" s="563">
        <f>R350-(IF(ISERROR(VLOOKUP(A350,'WTD Last'!$A$1:$AQ$605,18,0)),0,VLOOKUP(A350,'WTD Last'!$A$1:$AQ$605,18,0)))</f>
        <v>-2.441320999999995</v>
      </c>
      <c r="AS350" s="402">
        <f>O350-(IF(ISERROR(VLOOKUP(A350,'WTD Last'!$A$1:$AQ$605,15,0)),0,VLOOKUP(A350,'WTD Last'!$A$1:$AQ$605,15,0)))</f>
        <v>-90.497934999999416</v>
      </c>
      <c r="AT350" s="402">
        <f t="shared" si="55"/>
        <v>-155.55555555555557</v>
      </c>
      <c r="AU350" s="564">
        <v>1305</v>
      </c>
      <c r="AV350" s="564">
        <v>92881</v>
      </c>
      <c r="AW350" s="77"/>
      <c r="AX350" s="271"/>
    </row>
    <row r="351" spans="1:50">
      <c r="A351" s="77">
        <v>209</v>
      </c>
      <c r="B351" s="77">
        <v>327</v>
      </c>
      <c r="C351" s="77" t="s">
        <v>27</v>
      </c>
      <c r="D351" s="77" t="s">
        <v>54</v>
      </c>
      <c r="E351" s="77" t="s">
        <v>218</v>
      </c>
      <c r="F351" s="77" t="s">
        <v>423</v>
      </c>
      <c r="G351" s="77" t="s">
        <v>474</v>
      </c>
      <c r="H351" s="77" t="s">
        <v>468</v>
      </c>
      <c r="I351" s="77" t="s">
        <v>279</v>
      </c>
      <c r="J351" s="454" t="s">
        <v>486</v>
      </c>
      <c r="K351" s="410">
        <v>36784</v>
      </c>
      <c r="L351" s="410">
        <v>38610</v>
      </c>
      <c r="M351" s="77" t="s">
        <v>30</v>
      </c>
      <c r="N351" s="271">
        <v>34000000</v>
      </c>
      <c r="O351" s="271">
        <v>-2201.2508620000003</v>
      </c>
      <c r="P351" s="411">
        <v>4.5</v>
      </c>
      <c r="Q351" s="271">
        <v>3.5358740000000002</v>
      </c>
      <c r="R351" s="271">
        <v>3.5549140000000001</v>
      </c>
      <c r="S351" s="411">
        <v>0.37465444757343219</v>
      </c>
      <c r="T351" s="271">
        <v>-824.70842567315151</v>
      </c>
      <c r="U351" s="271">
        <v>4233.2886359999993</v>
      </c>
      <c r="V351" s="271">
        <v>0</v>
      </c>
      <c r="W351" s="271">
        <v>3408.5802103268479</v>
      </c>
      <c r="X351" s="271">
        <v>5726567</v>
      </c>
      <c r="Y351" s="271">
        <v>5735909</v>
      </c>
      <c r="Z351" s="271">
        <v>9342</v>
      </c>
      <c r="AA351" s="271">
        <v>5933.4197896731521</v>
      </c>
      <c r="AB351" s="271">
        <v>5726567</v>
      </c>
      <c r="AC351" s="271">
        <v>5735909</v>
      </c>
      <c r="AD351" s="271">
        <v>9342</v>
      </c>
      <c r="AG351" s="402">
        <f>IF(ISERROR(VLOOKUP(B351,Acc_Cash!$A:$H,3,FALSE)),0,VLOOKUP(B351,Acc_Cash!$A:$H,3,FALSE))</f>
        <v>769250</v>
      </c>
      <c r="AH351" s="402">
        <f t="shared" si="50"/>
        <v>6505159</v>
      </c>
      <c r="AI351" s="402">
        <f>AH351-(IF(ISERROR(VLOOKUP(A351,'YTD Last'!$E$2:$Z$500,21,0)),0,VLOOKUP(A351,'YTD Last'!$E$2:$Z$500,21,0)))</f>
        <v>924097</v>
      </c>
      <c r="AJ351" s="402">
        <f>AH351-IF(ISERROR(VLOOKUP(A351,'QTD Last'!$A$2:$AH$600,34,0)),0,VLOOKUP(A351,'QTD Last'!$A$2:$AH$600,34,0))</f>
        <v>9342</v>
      </c>
      <c r="AK351" s="402">
        <f>AH351-IF(ISERROR(VLOOKUP(A351,'MTD Last'!$A$2:$AH$600,34,0)),0,VLOOKUP(A351,'MTD Last'!$A$2:$AH$600,34,0))</f>
        <v>9342</v>
      </c>
      <c r="AL351" s="402">
        <f t="shared" si="51"/>
        <v>9342</v>
      </c>
      <c r="AM351" s="403" t="str">
        <f ca="1">ROUND((L351-Control!$C$3)/365,0)&amp;" Year"</f>
        <v>-9 Year</v>
      </c>
      <c r="AN351" s="45" t="str">
        <f t="shared" si="52"/>
        <v>Code</v>
      </c>
      <c r="AO351" s="45" t="str">
        <f t="shared" si="53"/>
        <v>Code</v>
      </c>
      <c r="AP351" s="45" t="str">
        <f t="shared" si="54"/>
        <v>Code</v>
      </c>
      <c r="AQ351" s="402">
        <f>AH351-(IF(ISERROR(VLOOKUP(A351,'WTD Last'!$A$1:$AQ$605,34,0)),0,VLOOKUP(A351,'WTD Last'!$A$1:$AQ$605,34,0)))</f>
        <v>18342</v>
      </c>
      <c r="AR351" s="563">
        <f>R351-(IF(ISERROR(VLOOKUP(A351,'WTD Last'!$A$1:$AQ$605,18,0)),0,VLOOKUP(A351,'WTD Last'!$A$1:$AQ$605,18,0)))</f>
        <v>-0.15866699999999989</v>
      </c>
      <c r="AS351" s="402">
        <f>O351-(IF(ISERROR(VLOOKUP(A351,'WTD Last'!$A$1:$AQ$605,15,0)),0,VLOOKUP(A351,'WTD Last'!$A$1:$AQ$605,15,0)))</f>
        <v>24.29400299999952</v>
      </c>
      <c r="AT351" s="402">
        <f t="shared" si="55"/>
        <v>4250</v>
      </c>
      <c r="AU351" s="564">
        <v>45549</v>
      </c>
      <c r="AW351" s="77"/>
      <c r="AX351" s="271"/>
    </row>
    <row r="352" spans="1:50">
      <c r="A352" s="77">
        <v>210</v>
      </c>
      <c r="B352" s="77">
        <v>328</v>
      </c>
      <c r="C352" s="77" t="s">
        <v>27</v>
      </c>
      <c r="D352" s="77" t="s">
        <v>59</v>
      </c>
      <c r="E352" s="77" t="s">
        <v>218</v>
      </c>
      <c r="F352" s="77" t="s">
        <v>423</v>
      </c>
      <c r="G352" s="77" t="s">
        <v>474</v>
      </c>
      <c r="H352" s="77" t="s">
        <v>468</v>
      </c>
      <c r="I352" s="77" t="s">
        <v>277</v>
      </c>
      <c r="J352" s="454" t="s">
        <v>486</v>
      </c>
      <c r="K352" s="410">
        <v>36784</v>
      </c>
      <c r="L352" s="410">
        <v>38610</v>
      </c>
      <c r="M352" s="77" t="s">
        <v>30</v>
      </c>
      <c r="N352" s="271">
        <v>-34000000</v>
      </c>
      <c r="O352" s="271">
        <v>2201.2508620000003</v>
      </c>
      <c r="P352" s="411">
        <v>4.5</v>
      </c>
      <c r="Q352" s="271">
        <v>3.5358740000000002</v>
      </c>
      <c r="R352" s="271">
        <v>3.5549140000000001</v>
      </c>
      <c r="S352" s="411">
        <v>0.37465444757343219</v>
      </c>
      <c r="T352" s="271">
        <v>824.70842567315151</v>
      </c>
      <c r="U352" s="271">
        <v>-4233.2886359999993</v>
      </c>
      <c r="V352" s="271">
        <v>0</v>
      </c>
      <c r="W352" s="271">
        <v>-3408.5802103268479</v>
      </c>
      <c r="X352" s="271">
        <v>-5726567</v>
      </c>
      <c r="Y352" s="271">
        <v>-5735909</v>
      </c>
      <c r="Z352" s="271">
        <v>-9342</v>
      </c>
      <c r="AA352" s="271">
        <v>-5933.4197896731521</v>
      </c>
      <c r="AB352" s="271">
        <v>-5726567</v>
      </c>
      <c r="AC352" s="271">
        <v>-5735909</v>
      </c>
      <c r="AD352" s="271">
        <v>-9342</v>
      </c>
      <c r="AG352" s="402">
        <f>IF(ISERROR(VLOOKUP(B352,Acc_Cash!$A:$H,3,FALSE)),0,VLOOKUP(B352,Acc_Cash!$A:$H,3,FALSE))</f>
        <v>-769250</v>
      </c>
      <c r="AH352" s="402">
        <f t="shared" si="50"/>
        <v>-6505159</v>
      </c>
      <c r="AI352" s="402">
        <f>AH352-(IF(ISERROR(VLOOKUP(A352,'YTD Last'!$E$2:$Z$500,21,0)),0,VLOOKUP(A352,'YTD Last'!$E$2:$Z$500,21,0)))</f>
        <v>-1174347</v>
      </c>
      <c r="AJ352" s="402">
        <f>AH352-IF(ISERROR(VLOOKUP(A352,'QTD Last'!$A$2:$AH$600,34,0)),0,VLOOKUP(A352,'QTD Last'!$A$2:$AH$600,34,0))</f>
        <v>-9342</v>
      </c>
      <c r="AK352" s="402">
        <f>AH352-IF(ISERROR(VLOOKUP(A352,'MTD Last'!$A$2:$AH$600,34,0)),0,VLOOKUP(A352,'MTD Last'!$A$2:$AH$600,34,0))</f>
        <v>-9342</v>
      </c>
      <c r="AL352" s="402">
        <f t="shared" si="51"/>
        <v>-9342</v>
      </c>
      <c r="AM352" s="403" t="str">
        <f ca="1">ROUND((L352-Control!$C$3)/365,0)&amp;" Year"</f>
        <v>-9 Year</v>
      </c>
      <c r="AN352" s="45" t="str">
        <f t="shared" si="52"/>
        <v>Code</v>
      </c>
      <c r="AO352" s="45" t="str">
        <f t="shared" si="53"/>
        <v>Code</v>
      </c>
      <c r="AP352" s="45" t="str">
        <f t="shared" si="54"/>
        <v>Code</v>
      </c>
      <c r="AQ352" s="402">
        <f>AH352-(IF(ISERROR(VLOOKUP(A352,'WTD Last'!$A$1:$AQ$605,34,0)),0,VLOOKUP(A352,'WTD Last'!$A$1:$AQ$605,34,0)))</f>
        <v>-18342</v>
      </c>
      <c r="AR352" s="563">
        <f>R352-(IF(ISERROR(VLOOKUP(A352,'WTD Last'!$A$1:$AQ$605,18,0)),0,VLOOKUP(A352,'WTD Last'!$A$1:$AQ$605,18,0)))</f>
        <v>-0.15866699999999989</v>
      </c>
      <c r="AS352" s="402">
        <f>O352-(IF(ISERROR(VLOOKUP(A352,'WTD Last'!$A$1:$AQ$605,15,0)),0,VLOOKUP(A352,'WTD Last'!$A$1:$AQ$605,15,0)))</f>
        <v>-24.29400299999952</v>
      </c>
      <c r="AT352" s="402">
        <f t="shared" si="55"/>
        <v>-4250</v>
      </c>
      <c r="AU352" s="564">
        <v>1305</v>
      </c>
      <c r="AW352" s="77"/>
      <c r="AX352" s="271"/>
    </row>
    <row r="353" spans="1:50">
      <c r="A353" s="77">
        <v>1062</v>
      </c>
      <c r="B353" s="77">
        <v>426</v>
      </c>
      <c r="C353" s="77" t="s">
        <v>27</v>
      </c>
      <c r="D353" s="77" t="s">
        <v>57</v>
      </c>
      <c r="E353" s="77" t="s">
        <v>252</v>
      </c>
      <c r="F353" s="77" t="s">
        <v>203</v>
      </c>
      <c r="G353" s="77" t="s">
        <v>487</v>
      </c>
      <c r="H353" s="77" t="s">
        <v>468</v>
      </c>
      <c r="I353" s="77" t="s">
        <v>261</v>
      </c>
      <c r="J353" s="454" t="s">
        <v>480</v>
      </c>
      <c r="K353" s="410">
        <v>36874</v>
      </c>
      <c r="L353" s="410">
        <v>37895</v>
      </c>
      <c r="M353" s="77" t="s">
        <v>30</v>
      </c>
      <c r="N353" s="271">
        <v>-10000000</v>
      </c>
      <c r="O353" s="271">
        <v>1984.012534</v>
      </c>
      <c r="P353" s="411">
        <v>1</v>
      </c>
      <c r="Q353" s="271">
        <v>1797.7454519999999</v>
      </c>
      <c r="R353" s="271">
        <v>1790.5017009999999</v>
      </c>
      <c r="S353" s="411">
        <v>-0.39261037231961909</v>
      </c>
      <c r="V353" s="271">
        <v>0</v>
      </c>
      <c r="W353" s="271">
        <v>0</v>
      </c>
      <c r="X353" s="271">
        <v>0</v>
      </c>
      <c r="Y353" s="271">
        <v>0</v>
      </c>
      <c r="Z353" s="271">
        <v>0</v>
      </c>
      <c r="AA353" s="271">
        <v>0</v>
      </c>
      <c r="AB353" s="271">
        <v>0</v>
      </c>
      <c r="AC353" s="271">
        <v>0</v>
      </c>
      <c r="AD353" s="271">
        <v>0</v>
      </c>
      <c r="AF353" s="271">
        <v>55482.910513309995</v>
      </c>
      <c r="AG353" s="402">
        <f>IF(ISERROR(VLOOKUP(B353,Acc_Cash!$A:$H,3,FALSE)),0,VLOOKUP(B353,Acc_Cash!$A:$H,3,FALSE))</f>
        <v>-5277.7777779999997</v>
      </c>
      <c r="AH353" s="402">
        <f t="shared" si="50"/>
        <v>-5277.7777779999997</v>
      </c>
      <c r="AI353" s="402">
        <f>AH353-(IF(ISERROR(VLOOKUP(A353,'YTD Last'!$E$2:$Z$383,21,0)),0,VLOOKUP(A353,'YTD Last'!$E$2:$Z$383,21,0)))</f>
        <v>-870239.16867199994</v>
      </c>
      <c r="AJ353" s="402">
        <f>AH353-IF(ISERROR(VLOOKUP(A353,'QTD Last'!$A$2:$AH$600,34,0)),0,VLOOKUP(A353,'QTD Last'!$A$2:$AH$600,34,0))</f>
        <v>0</v>
      </c>
      <c r="AK353" s="402">
        <f>AH353-IF(ISERROR(VLOOKUP(A353,'MTD Last'!$A$2:$AH$600,34,0)),0,VLOOKUP(A353,'MTD Last'!$A$2:$AH$600,34,0))</f>
        <v>0</v>
      </c>
      <c r="AL353" s="402">
        <f t="shared" si="51"/>
        <v>0</v>
      </c>
      <c r="AM353" s="403" t="str">
        <f ca="1">ROUND((L353-Control!$C$3)/365,0)&amp;" Year"</f>
        <v>-11 Year</v>
      </c>
      <c r="AN353" s="45" t="str">
        <f t="shared" si="52"/>
        <v>Code</v>
      </c>
      <c r="AO353" s="45">
        <f t="shared" si="53"/>
        <v>16</v>
      </c>
      <c r="AP353" s="45">
        <f t="shared" si="54"/>
        <v>16</v>
      </c>
      <c r="AQ353" s="402">
        <f>AH353-(IF(ISERROR(VLOOKUP(A353,'WTD Last'!$A$1:$AQ$605,34,0)),0,VLOOKUP(A353,'WTD Last'!$A$1:$AQ$605,34,0)))</f>
        <v>-2477778</v>
      </c>
      <c r="AR353" s="563">
        <f>R353-(IF(ISERROR(VLOOKUP(A353,'WTD Last'!$A$1:$AQ$605,18,0)),0,VLOOKUP(A353,'WTD Last'!$A$1:$AQ$605,18,0)))</f>
        <v>-8.69342400000005</v>
      </c>
      <c r="AS353" s="402">
        <f>O353-(IF(ISERROR(VLOOKUP(A353,'WTD Last'!$A$1:$AQ$605,15,0)),0,VLOOKUP(A353,'WTD Last'!$A$1:$AQ$605,15,0)))</f>
        <v>-21.640879000000041</v>
      </c>
      <c r="AT353" s="402">
        <f t="shared" si="55"/>
        <v>-277.77777777777777</v>
      </c>
      <c r="AU353" s="564">
        <v>63051</v>
      </c>
      <c r="AV353" s="564">
        <v>2489</v>
      </c>
      <c r="AW353" s="77"/>
      <c r="AX353" s="271"/>
    </row>
    <row r="354" spans="1:50">
      <c r="A354" s="77">
        <v>1063</v>
      </c>
      <c r="B354" s="77">
        <v>427</v>
      </c>
      <c r="C354" s="77" t="s">
        <v>27</v>
      </c>
      <c r="D354" s="77" t="s">
        <v>54</v>
      </c>
      <c r="E354" s="77" t="s">
        <v>252</v>
      </c>
      <c r="F354" s="77" t="s">
        <v>203</v>
      </c>
      <c r="G354" s="77" t="s">
        <v>487</v>
      </c>
      <c r="H354" s="77" t="s">
        <v>468</v>
      </c>
      <c r="I354" s="77" t="s">
        <v>279</v>
      </c>
      <c r="J354" s="454" t="s">
        <v>480</v>
      </c>
      <c r="K354" s="410">
        <v>36874</v>
      </c>
      <c r="L354" s="410">
        <v>37895</v>
      </c>
      <c r="M354" s="77" t="s">
        <v>30</v>
      </c>
      <c r="N354" s="271">
        <v>10000000</v>
      </c>
      <c r="O354" s="271">
        <v>-1984.012534</v>
      </c>
      <c r="P354" s="411">
        <v>1</v>
      </c>
      <c r="Q354" s="271">
        <v>1797.7454519999999</v>
      </c>
      <c r="R354" s="271">
        <v>1790.5017009999999</v>
      </c>
      <c r="S354" s="411">
        <v>-0.39261037231961909</v>
      </c>
      <c r="V354" s="271">
        <v>0</v>
      </c>
      <c r="W354" s="271">
        <v>0</v>
      </c>
      <c r="X354" s="271">
        <v>0</v>
      </c>
      <c r="Y354" s="271">
        <v>0</v>
      </c>
      <c r="Z354" s="271">
        <v>0</v>
      </c>
      <c r="AA354" s="271">
        <v>0</v>
      </c>
      <c r="AB354" s="271">
        <v>0</v>
      </c>
      <c r="AC354" s="271">
        <v>0</v>
      </c>
      <c r="AD354" s="271">
        <v>0</v>
      </c>
      <c r="AF354" s="271">
        <v>-55482.910513309995</v>
      </c>
      <c r="AG354" s="402">
        <f>IF(ISERROR(VLOOKUP(B354,Acc_Cash!$A:$H,3,FALSE)),0,VLOOKUP(B354,Acc_Cash!$A:$H,3,FALSE))</f>
        <v>5277.7777779999997</v>
      </c>
      <c r="AH354" s="402">
        <f t="shared" si="50"/>
        <v>5277.7777779999997</v>
      </c>
      <c r="AI354" s="402">
        <f>AH354-(IF(ISERROR(VLOOKUP(A354,'YTD Last'!$E$2:$Z$500,21,0)),0,VLOOKUP(A354,'YTD Last'!$E$2:$Z$500,21,0)))</f>
        <v>870239.16867199994</v>
      </c>
      <c r="AJ354" s="402">
        <f>AH354-IF(ISERROR(VLOOKUP(A354,'QTD Last'!$A$2:$AH$600,34,0)),0,VLOOKUP(A354,'QTD Last'!$A$2:$AH$600,34,0))</f>
        <v>0</v>
      </c>
      <c r="AK354" s="402">
        <f>AH354-IF(ISERROR(VLOOKUP(A354,'MTD Last'!$A$2:$AH$600,34,0)),0,VLOOKUP(A354,'MTD Last'!$A$2:$AH$600,34,0))</f>
        <v>0</v>
      </c>
      <c r="AL354" s="402">
        <f t="shared" si="51"/>
        <v>0</v>
      </c>
      <c r="AM354" s="403" t="str">
        <f ca="1">ROUND((L354-Control!$C$3)/365,0)&amp;" Year"</f>
        <v>-11 Year</v>
      </c>
      <c r="AN354" s="45" t="str">
        <f t="shared" si="52"/>
        <v>Code</v>
      </c>
      <c r="AO354" s="45">
        <f t="shared" si="53"/>
        <v>16</v>
      </c>
      <c r="AP354" s="45">
        <f t="shared" si="54"/>
        <v>16</v>
      </c>
      <c r="AQ354" s="402">
        <f>AH354-(IF(ISERROR(VLOOKUP(A354,'WTD Last'!$A$1:$AQ$605,34,0)),0,VLOOKUP(A354,'WTD Last'!$A$1:$AQ$605,34,0)))</f>
        <v>2477778</v>
      </c>
      <c r="AR354" s="563">
        <f>R354-(IF(ISERROR(VLOOKUP(A354,'WTD Last'!$A$1:$AQ$605,18,0)),0,VLOOKUP(A354,'WTD Last'!$A$1:$AQ$605,18,0)))</f>
        <v>-8.69342400000005</v>
      </c>
      <c r="AS354" s="402">
        <f>O354-(IF(ISERROR(VLOOKUP(A354,'WTD Last'!$A$1:$AQ$605,15,0)),0,VLOOKUP(A354,'WTD Last'!$A$1:$AQ$605,15,0)))</f>
        <v>21.640879000000041</v>
      </c>
      <c r="AT354" s="402">
        <f t="shared" si="55"/>
        <v>277.77777777777777</v>
      </c>
      <c r="AU354" s="564">
        <v>45549</v>
      </c>
      <c r="AV354" s="564">
        <v>2489</v>
      </c>
      <c r="AW354" s="77"/>
      <c r="AX354" s="271"/>
    </row>
    <row r="355" spans="1:50">
      <c r="A355" s="77">
        <v>1064</v>
      </c>
      <c r="B355" s="77">
        <v>428</v>
      </c>
      <c r="C355" s="77" t="s">
        <v>27</v>
      </c>
      <c r="D355" s="77" t="s">
        <v>59</v>
      </c>
      <c r="E355" s="77" t="s">
        <v>252</v>
      </c>
      <c r="F355" s="77" t="s">
        <v>203</v>
      </c>
      <c r="G355" s="77" t="s">
        <v>487</v>
      </c>
      <c r="H355" s="77" t="s">
        <v>468</v>
      </c>
      <c r="I355" s="77" t="s">
        <v>277</v>
      </c>
      <c r="J355" s="454" t="s">
        <v>480</v>
      </c>
      <c r="K355" s="410">
        <v>36874</v>
      </c>
      <c r="L355" s="410">
        <v>37895</v>
      </c>
      <c r="M355" s="77" t="s">
        <v>30</v>
      </c>
      <c r="N355" s="271">
        <v>-10000000</v>
      </c>
      <c r="O355" s="271">
        <v>1984.012534</v>
      </c>
      <c r="P355" s="411">
        <v>1</v>
      </c>
      <c r="Q355" s="271">
        <v>1797.7454519999999</v>
      </c>
      <c r="R355" s="271">
        <v>1790.5017009999999</v>
      </c>
      <c r="S355" s="411">
        <v>-0.39261037231961909</v>
      </c>
      <c r="V355" s="271">
        <v>0</v>
      </c>
      <c r="W355" s="271">
        <v>0</v>
      </c>
      <c r="X355" s="271">
        <v>0</v>
      </c>
      <c r="Y355" s="271">
        <v>0</v>
      </c>
      <c r="Z355" s="271">
        <v>0</v>
      </c>
      <c r="AA355" s="271">
        <v>0</v>
      </c>
      <c r="AB355" s="271">
        <v>0</v>
      </c>
      <c r="AC355" s="271">
        <v>0</v>
      </c>
      <c r="AD355" s="271">
        <v>0</v>
      </c>
      <c r="AF355" s="271">
        <v>55482.910513309995</v>
      </c>
      <c r="AG355" s="402">
        <f>IF(ISERROR(VLOOKUP(B355,Acc_Cash!$A:$H,3,FALSE)),0,VLOOKUP(B355,Acc_Cash!$A:$H,3,FALSE))</f>
        <v>-5277.7777779999997</v>
      </c>
      <c r="AH355" s="402">
        <f t="shared" si="50"/>
        <v>-5277.7777779999997</v>
      </c>
      <c r="AI355" s="402">
        <f>AH355-(IF(ISERROR(VLOOKUP(A355,'YTD Last'!$E$2:$Z$383,21,0)),0,VLOOKUP(A355,'YTD Last'!$E$2:$Z$383,21,0)))</f>
        <v>-870239.16867199994</v>
      </c>
      <c r="AJ355" s="402">
        <f>AH355-IF(ISERROR(VLOOKUP(A355,'QTD Last'!$A$2:$AH$600,34,0)),0,VLOOKUP(A355,'QTD Last'!$A$2:$AH$600,34,0))</f>
        <v>0</v>
      </c>
      <c r="AK355" s="402">
        <f>AH355-IF(ISERROR(VLOOKUP(A355,'MTD Last'!$A$2:$AH$600,34,0)),0,VLOOKUP(A355,'MTD Last'!$A$2:$AH$600,34,0))</f>
        <v>0</v>
      </c>
      <c r="AL355" s="402">
        <f t="shared" si="51"/>
        <v>0</v>
      </c>
      <c r="AM355" s="403" t="str">
        <f ca="1">ROUND((L355-Control!$C$3)/365,0)&amp;" Year"</f>
        <v>-11 Year</v>
      </c>
      <c r="AN355" s="45" t="str">
        <f t="shared" si="52"/>
        <v>Code</v>
      </c>
      <c r="AO355" s="45">
        <f t="shared" si="53"/>
        <v>16</v>
      </c>
      <c r="AP355" s="45">
        <f t="shared" si="54"/>
        <v>16</v>
      </c>
      <c r="AQ355" s="402">
        <f>AH355-(IF(ISERROR(VLOOKUP(A355,'WTD Last'!$A$1:$AQ$605,34,0)),0,VLOOKUP(A355,'WTD Last'!$A$1:$AQ$605,34,0)))</f>
        <v>-2477778</v>
      </c>
      <c r="AR355" s="563">
        <f>R355-(IF(ISERROR(VLOOKUP(A355,'WTD Last'!$A$1:$AQ$605,18,0)),0,VLOOKUP(A355,'WTD Last'!$A$1:$AQ$605,18,0)))</f>
        <v>-8.69342400000005</v>
      </c>
      <c r="AS355" s="402">
        <f>O355-(IF(ISERROR(VLOOKUP(A355,'WTD Last'!$A$1:$AQ$605,15,0)),0,VLOOKUP(A355,'WTD Last'!$A$1:$AQ$605,15,0)))</f>
        <v>-21.640879000000041</v>
      </c>
      <c r="AT355" s="402">
        <f t="shared" si="55"/>
        <v>-277.77777777777777</v>
      </c>
      <c r="AU355" s="564">
        <v>1305</v>
      </c>
      <c r="AV355" s="564">
        <v>2489</v>
      </c>
      <c r="AW355" s="77"/>
      <c r="AX355" s="271"/>
    </row>
    <row r="356" spans="1:50">
      <c r="A356" s="77">
        <v>514</v>
      </c>
      <c r="B356" s="77">
        <v>332</v>
      </c>
      <c r="C356" s="77" t="s">
        <v>27</v>
      </c>
      <c r="D356" s="77" t="s">
        <v>54</v>
      </c>
      <c r="E356" s="77" t="s">
        <v>219</v>
      </c>
      <c r="F356" s="77" t="s">
        <v>423</v>
      </c>
      <c r="G356" s="77" t="s">
        <v>474</v>
      </c>
      <c r="H356" s="77" t="s">
        <v>468</v>
      </c>
      <c r="I356" s="77" t="s">
        <v>279</v>
      </c>
      <c r="J356" s="454" t="s">
        <v>486</v>
      </c>
      <c r="K356" s="410">
        <v>36784</v>
      </c>
      <c r="L356" s="410">
        <v>38610</v>
      </c>
      <c r="M356" s="77" t="s">
        <v>30</v>
      </c>
      <c r="N356" s="271">
        <v>-525000000</v>
      </c>
      <c r="O356" s="271">
        <v>6456.8028830000003</v>
      </c>
      <c r="P356" s="411">
        <v>0.48</v>
      </c>
      <c r="Q356" s="271">
        <v>3.4092229999999999</v>
      </c>
      <c r="R356" s="271">
        <v>3.4254600000000002</v>
      </c>
      <c r="S356" s="411">
        <v>0.62861208942978897</v>
      </c>
      <c r="T356" s="271">
        <v>4058.8243513189154</v>
      </c>
      <c r="U356" s="271">
        <v>-7607.2068839999993</v>
      </c>
      <c r="V356" s="271">
        <v>0</v>
      </c>
      <c r="W356" s="271">
        <v>-3548.3825326810838</v>
      </c>
      <c r="X356" s="271">
        <v>-8844975</v>
      </c>
      <c r="Y356" s="271">
        <v>-8860123</v>
      </c>
      <c r="Z356" s="271">
        <v>-15148</v>
      </c>
      <c r="AA356" s="271">
        <v>-11599.617467318916</v>
      </c>
      <c r="AB356" s="271">
        <v>-8844975</v>
      </c>
      <c r="AC356" s="271">
        <v>-8860123</v>
      </c>
      <c r="AD356" s="271">
        <v>-15148</v>
      </c>
      <c r="AG356" s="402">
        <f>IF(ISERROR(VLOOKUP(B356,Acc_Cash!$A:$H,3,FALSE)),0,VLOOKUP(B356,Acc_Cash!$A:$H,3,FALSE))</f>
        <v>-1267000</v>
      </c>
      <c r="AH356" s="402">
        <f t="shared" si="50"/>
        <v>-10127123</v>
      </c>
      <c r="AI356" s="402">
        <f>AH356-(IF(ISERROR(VLOOKUP(A356,'YTD Last'!$E$2:$Z$500,21,0)),0,VLOOKUP(A356,'YTD Last'!$E$2:$Z$500,21,0)))</f>
        <v>-1620761</v>
      </c>
      <c r="AJ356" s="402">
        <f>AH356-IF(ISERROR(VLOOKUP(A356,'QTD Last'!$A$2:$AH$600,34,0)),0,VLOOKUP(A356,'QTD Last'!$A$2:$AH$600,34,0))</f>
        <v>-15148</v>
      </c>
      <c r="AK356" s="402">
        <f>AH356-IF(ISERROR(VLOOKUP(A356,'MTD Last'!$A$2:$AH$600,34,0)),0,VLOOKUP(A356,'MTD Last'!$A$2:$AH$600,34,0))</f>
        <v>-15148</v>
      </c>
      <c r="AL356" s="402">
        <f t="shared" si="51"/>
        <v>-15148</v>
      </c>
      <c r="AM356" s="403" t="str">
        <f ca="1">ROUND((L356-Control!$C$3)/365,0)&amp;" Year"</f>
        <v>-9 Year</v>
      </c>
      <c r="AN356" s="45" t="str">
        <f t="shared" si="52"/>
        <v>Code</v>
      </c>
      <c r="AO356" s="45" t="str">
        <f t="shared" si="53"/>
        <v>Code</v>
      </c>
      <c r="AP356" s="45" t="str">
        <f t="shared" si="54"/>
        <v>Code</v>
      </c>
      <c r="AQ356" s="402">
        <f>AH356-(IF(ISERROR(VLOOKUP(A356,'WTD Last'!$A$1:$AQ$605,34,0)),0,VLOOKUP(A356,'WTD Last'!$A$1:$AQ$605,34,0)))</f>
        <v>-32967</v>
      </c>
      <c r="AR356" s="563">
        <f>R356-(IF(ISERROR(VLOOKUP(A356,'WTD Last'!$A$1:$AQ$605,18,0)),0,VLOOKUP(A356,'WTD Last'!$A$1:$AQ$605,18,0)))</f>
        <v>-8.2379999999999676E-2</v>
      </c>
      <c r="AS356" s="402">
        <f>O356-(IF(ISERROR(VLOOKUP(A356,'WTD Last'!$A$1:$AQ$605,15,0)),0,VLOOKUP(A356,'WTD Last'!$A$1:$AQ$605,15,0)))</f>
        <v>-61.404027999999926</v>
      </c>
      <c r="AT356" s="402">
        <f t="shared" si="55"/>
        <v>-7000</v>
      </c>
      <c r="AU356" s="564">
        <v>45549</v>
      </c>
      <c r="AW356" s="77"/>
      <c r="AX356" s="271"/>
    </row>
    <row r="357" spans="1:50">
      <c r="A357" s="77">
        <v>714</v>
      </c>
      <c r="B357" s="77">
        <v>331</v>
      </c>
      <c r="C357" s="77" t="s">
        <v>27</v>
      </c>
      <c r="D357" s="77" t="s">
        <v>59</v>
      </c>
      <c r="E357" s="77" t="s">
        <v>219</v>
      </c>
      <c r="F357" s="77" t="s">
        <v>423</v>
      </c>
      <c r="G357" s="77" t="s">
        <v>474</v>
      </c>
      <c r="H357" s="77" t="s">
        <v>468</v>
      </c>
      <c r="I357" s="77" t="s">
        <v>277</v>
      </c>
      <c r="J357" s="454" t="s">
        <v>486</v>
      </c>
      <c r="K357" s="410">
        <v>36784</v>
      </c>
      <c r="L357" s="410">
        <v>38610</v>
      </c>
      <c r="M357" s="77" t="s">
        <v>30</v>
      </c>
      <c r="N357" s="271">
        <v>525000000</v>
      </c>
      <c r="O357" s="271">
        <v>-6456.8028830000003</v>
      </c>
      <c r="P357" s="411">
        <v>0.48</v>
      </c>
      <c r="Q357" s="271">
        <v>3.4092229999999999</v>
      </c>
      <c r="R357" s="271">
        <v>3.4254600000000002</v>
      </c>
      <c r="S357" s="411">
        <v>0.62861208942978897</v>
      </c>
      <c r="T357" s="271">
        <v>-4058.8243513189154</v>
      </c>
      <c r="U357" s="271">
        <v>7607.2068839999993</v>
      </c>
      <c r="V357" s="271">
        <v>0</v>
      </c>
      <c r="W357" s="271">
        <v>3548.3825326810838</v>
      </c>
      <c r="X357" s="271">
        <v>8844975</v>
      </c>
      <c r="Y357" s="271">
        <v>8860123</v>
      </c>
      <c r="Z357" s="271">
        <v>15148</v>
      </c>
      <c r="AA357" s="271">
        <v>11599.617467318916</v>
      </c>
      <c r="AB357" s="271">
        <v>8844975</v>
      </c>
      <c r="AC357" s="271">
        <v>8860123</v>
      </c>
      <c r="AD357" s="271">
        <v>15148</v>
      </c>
      <c r="AG357" s="402">
        <f>IF(ISERROR(VLOOKUP(B357,Acc_Cash!$A:$H,3,FALSE)),0,VLOOKUP(B357,Acc_Cash!$A:$H,3,FALSE))</f>
        <v>1267000</v>
      </c>
      <c r="AH357" s="402">
        <f t="shared" si="50"/>
        <v>10127123</v>
      </c>
      <c r="AI357" s="402">
        <f>AH357-(IF(ISERROR(VLOOKUP(A357,'YTD Last'!$E$2:$Z$383,21,0)),0,VLOOKUP(A357,'YTD Last'!$E$2:$Z$383,21,0)))</f>
        <v>983761</v>
      </c>
      <c r="AJ357" s="402">
        <f>AH357-IF(ISERROR(VLOOKUP(A357,'QTD Last'!$A$2:$AH$600,34,0)),0,VLOOKUP(A357,'QTD Last'!$A$2:$AH$600,34,0))</f>
        <v>15148</v>
      </c>
      <c r="AK357" s="402">
        <f>AH357-IF(ISERROR(VLOOKUP(A357,'MTD Last'!$A$2:$AH$600,34,0)),0,VLOOKUP(A357,'MTD Last'!$A$2:$AH$600,34,0))</f>
        <v>15148</v>
      </c>
      <c r="AL357" s="402">
        <f t="shared" si="51"/>
        <v>15148</v>
      </c>
      <c r="AM357" s="403" t="str">
        <f ca="1">ROUND((L357-Control!$C$3)/365,0)&amp;" Year"</f>
        <v>-9 Year</v>
      </c>
      <c r="AN357" s="45" t="str">
        <f t="shared" si="52"/>
        <v>Code</v>
      </c>
      <c r="AO357" s="45" t="str">
        <f t="shared" si="53"/>
        <v>Code</v>
      </c>
      <c r="AP357" s="45" t="str">
        <f t="shared" si="54"/>
        <v>Code</v>
      </c>
      <c r="AQ357" s="402">
        <f>AH357-(IF(ISERROR(VLOOKUP(A357,'WTD Last'!$A$1:$AQ$605,34,0)),0,VLOOKUP(A357,'WTD Last'!$A$1:$AQ$605,34,0)))</f>
        <v>32967</v>
      </c>
      <c r="AR357" s="563">
        <f>R357-(IF(ISERROR(VLOOKUP(A357,'WTD Last'!$A$1:$AQ$605,18,0)),0,VLOOKUP(A357,'WTD Last'!$A$1:$AQ$605,18,0)))</f>
        <v>-8.2379999999999676E-2</v>
      </c>
      <c r="AS357" s="402">
        <f>O357-(IF(ISERROR(VLOOKUP(A357,'WTD Last'!$A$1:$AQ$605,15,0)),0,VLOOKUP(A357,'WTD Last'!$A$1:$AQ$605,15,0)))</f>
        <v>61.404027999999926</v>
      </c>
      <c r="AT357" s="402">
        <f t="shared" si="55"/>
        <v>7000</v>
      </c>
      <c r="AU357" s="564">
        <v>1305</v>
      </c>
      <c r="AW357" s="77"/>
      <c r="AX357" s="271"/>
    </row>
    <row r="358" spans="1:50">
      <c r="A358" s="77">
        <v>206</v>
      </c>
      <c r="B358" s="77">
        <v>325</v>
      </c>
      <c r="C358" s="77" t="s">
        <v>27</v>
      </c>
      <c r="D358" s="77" t="s">
        <v>54</v>
      </c>
      <c r="E358" s="77" t="s">
        <v>217</v>
      </c>
      <c r="F358" s="77" t="s">
        <v>423</v>
      </c>
      <c r="G358" s="77" t="s">
        <v>474</v>
      </c>
      <c r="H358" s="77" t="s">
        <v>468</v>
      </c>
      <c r="I358" s="77" t="s">
        <v>279</v>
      </c>
      <c r="J358" s="454" t="s">
        <v>486</v>
      </c>
      <c r="K358" s="410">
        <v>36784</v>
      </c>
      <c r="L358" s="410">
        <v>38610</v>
      </c>
      <c r="M358" s="77" t="s">
        <v>30</v>
      </c>
      <c r="N358" s="271">
        <v>21000000</v>
      </c>
      <c r="O358" s="271">
        <v>-276.54967299999998</v>
      </c>
      <c r="P358" s="411">
        <v>0.55000000000000004</v>
      </c>
      <c r="Q358" s="271">
        <v>3.5884510000000001</v>
      </c>
      <c r="R358" s="271">
        <v>3.5153490000000001</v>
      </c>
      <c r="S358" s="411">
        <v>-4.5723264158603891</v>
      </c>
      <c r="T358" s="271">
        <v>1264.4753751554526</v>
      </c>
      <c r="U358" s="271">
        <v>343.22729400000003</v>
      </c>
      <c r="V358" s="271">
        <v>0</v>
      </c>
      <c r="W358" s="271">
        <v>1607.7026691554527</v>
      </c>
      <c r="X358" s="271">
        <v>405820.332849</v>
      </c>
      <c r="Y358" s="271">
        <v>407850.672463</v>
      </c>
      <c r="Z358" s="271">
        <v>2030.3396139999968</v>
      </c>
      <c r="AA358" s="271">
        <v>422.63694484454413</v>
      </c>
      <c r="AB358" s="271">
        <v>405820.332849</v>
      </c>
      <c r="AC358" s="271">
        <v>407850.672463</v>
      </c>
      <c r="AD358" s="271">
        <v>2030.3396139999968</v>
      </c>
      <c r="AG358" s="402">
        <f>IF(ISERROR(VLOOKUP(B358,Acc_Cash!$A:$H,3,FALSE)),0,VLOOKUP(B358,Acc_Cash!$A:$H,3,FALSE))</f>
        <v>58070.833333000002</v>
      </c>
      <c r="AH358" s="402">
        <f t="shared" si="50"/>
        <v>465921.50579600001</v>
      </c>
      <c r="AI358" s="402">
        <f>AH358-(IF(ISERROR(VLOOKUP(A358,'YTD Last'!$E$2:$Z$500,21,0)),0,VLOOKUP(A358,'YTD Last'!$E$2:$Z$500,21,0)))</f>
        <v>70503.254169000022</v>
      </c>
      <c r="AJ358" s="402">
        <f>AH358-IF(ISERROR(VLOOKUP(A358,'QTD Last'!$A$2:$AH$600,34,0)),0,VLOOKUP(A358,'QTD Last'!$A$2:$AH$600,34,0))</f>
        <v>2030.3396139999968</v>
      </c>
      <c r="AK358" s="402">
        <f>AH358-IF(ISERROR(VLOOKUP(A358,'MTD Last'!$A$2:$AH$600,34,0)),0,VLOOKUP(A358,'MTD Last'!$A$2:$AH$600,34,0))</f>
        <v>2030.3396139999968</v>
      </c>
      <c r="AL358" s="402">
        <f t="shared" si="51"/>
        <v>2030.3396139999968</v>
      </c>
      <c r="AM358" s="403" t="str">
        <f ca="1">ROUND((L358-Control!$C$3)/365,0)&amp;" Year"</f>
        <v>-9 Year</v>
      </c>
      <c r="AN358" s="45" t="str">
        <f t="shared" si="52"/>
        <v>Code</v>
      </c>
      <c r="AO358" s="45" t="str">
        <f t="shared" si="53"/>
        <v>Code</v>
      </c>
      <c r="AP358" s="45" t="str">
        <f t="shared" si="54"/>
        <v>Code</v>
      </c>
      <c r="AQ358" s="402">
        <f>AH358-(IF(ISERROR(VLOOKUP(A358,'WTD Last'!$A$1:$AQ$605,34,0)),0,VLOOKUP(A358,'WTD Last'!$A$1:$AQ$605,34,0)))</f>
        <v>-279.97555999999167</v>
      </c>
      <c r="AR358" s="563">
        <f>R358-(IF(ISERROR(VLOOKUP(A358,'WTD Last'!$A$1:$AQ$605,18,0)),0,VLOOKUP(A358,'WTD Last'!$A$1:$AQ$605,18,0)))</f>
        <v>-8.675999999999906E-3</v>
      </c>
      <c r="AS358" s="402">
        <f>O358-(IF(ISERROR(VLOOKUP(A358,'WTD Last'!$A$1:$AQ$605,15,0)),0,VLOOKUP(A358,'WTD Last'!$A$1:$AQ$605,15,0)))</f>
        <v>3.7075030000000311</v>
      </c>
      <c r="AT358" s="402">
        <f t="shared" si="55"/>
        <v>320.83333333333337</v>
      </c>
      <c r="AU358" s="564">
        <v>45549</v>
      </c>
      <c r="AW358" s="77"/>
      <c r="AX358" s="271"/>
    </row>
    <row r="359" spans="1:50">
      <c r="A359" s="77">
        <v>207</v>
      </c>
      <c r="B359" s="77">
        <v>326</v>
      </c>
      <c r="C359" s="77" t="s">
        <v>27</v>
      </c>
      <c r="D359" s="77" t="s">
        <v>59</v>
      </c>
      <c r="E359" s="77" t="s">
        <v>217</v>
      </c>
      <c r="F359" s="77" t="s">
        <v>423</v>
      </c>
      <c r="G359" s="77" t="s">
        <v>474</v>
      </c>
      <c r="H359" s="77" t="s">
        <v>468</v>
      </c>
      <c r="I359" s="77" t="s">
        <v>277</v>
      </c>
      <c r="J359" s="454" t="s">
        <v>486</v>
      </c>
      <c r="K359" s="410">
        <v>36784</v>
      </c>
      <c r="L359" s="410">
        <v>38610</v>
      </c>
      <c r="M359" s="77" t="s">
        <v>30</v>
      </c>
      <c r="N359" s="271">
        <v>-21000000</v>
      </c>
      <c r="O359" s="271">
        <v>276.54967299999998</v>
      </c>
      <c r="P359" s="411">
        <v>0.55000000000000004</v>
      </c>
      <c r="Q359" s="271">
        <v>3.5884510000000001</v>
      </c>
      <c r="R359" s="271">
        <v>3.5153490000000001</v>
      </c>
      <c r="S359" s="411">
        <v>-4.5723264158603891</v>
      </c>
      <c r="T359" s="271">
        <v>-1264.4753751554526</v>
      </c>
      <c r="U359" s="271">
        <v>-343.22729400000003</v>
      </c>
      <c r="V359" s="271">
        <v>0</v>
      </c>
      <c r="W359" s="271">
        <v>-1607.7026691554527</v>
      </c>
      <c r="X359" s="271">
        <v>-405820.332849</v>
      </c>
      <c r="Y359" s="271">
        <v>-407850.672463</v>
      </c>
      <c r="Z359" s="271">
        <v>-2030.3396139999968</v>
      </c>
      <c r="AA359" s="271">
        <v>-422.63694484454413</v>
      </c>
      <c r="AB359" s="271">
        <v>-405820.332849</v>
      </c>
      <c r="AC359" s="271">
        <v>-407850.672463</v>
      </c>
      <c r="AD359" s="271">
        <v>-2030.3396139999968</v>
      </c>
      <c r="AG359" s="402">
        <f>IF(ISERROR(VLOOKUP(B359,Acc_Cash!$A:$H,3,FALSE)),0,VLOOKUP(B359,Acc_Cash!$A:$H,3,FALSE))</f>
        <v>-58070.833333000002</v>
      </c>
      <c r="AH359" s="402">
        <f t="shared" si="50"/>
        <v>-465921.50579600001</v>
      </c>
      <c r="AI359" s="402">
        <f>AH359-(IF(ISERROR(VLOOKUP(A359,'YTD Last'!$E$2:$Z$383,21,0)),0,VLOOKUP(A359,'YTD Last'!$E$2:$Z$383,21,0)))</f>
        <v>-428057.420836</v>
      </c>
      <c r="AJ359" s="402">
        <f>AH359-IF(ISERROR(VLOOKUP(A359,'QTD Last'!$A$2:$AH$600,34,0)),0,VLOOKUP(A359,'QTD Last'!$A$2:$AH$600,34,0))</f>
        <v>-2030.3396139999968</v>
      </c>
      <c r="AK359" s="402">
        <f>AH359-IF(ISERROR(VLOOKUP(A359,'MTD Last'!$A$2:$AH$600,34,0)),0,VLOOKUP(A359,'MTD Last'!$A$2:$AH$600,34,0))</f>
        <v>-2030.3396139999968</v>
      </c>
      <c r="AL359" s="402">
        <f t="shared" si="51"/>
        <v>-2030.3396139999968</v>
      </c>
      <c r="AM359" s="403" t="str">
        <f ca="1">ROUND((L359-Control!$C$3)/365,0)&amp;" Year"</f>
        <v>-9 Year</v>
      </c>
      <c r="AN359" s="45" t="str">
        <f t="shared" si="52"/>
        <v>Code</v>
      </c>
      <c r="AO359" s="45" t="str">
        <f t="shared" si="53"/>
        <v>Code</v>
      </c>
      <c r="AP359" s="45" t="str">
        <f t="shared" si="54"/>
        <v>Code</v>
      </c>
      <c r="AQ359" s="402">
        <f>AH359-(IF(ISERROR(VLOOKUP(A359,'WTD Last'!$A$1:$AQ$605,34,0)),0,VLOOKUP(A359,'WTD Last'!$A$1:$AQ$605,34,0)))</f>
        <v>279.97555999999167</v>
      </c>
      <c r="AR359" s="563">
        <f>R359-(IF(ISERROR(VLOOKUP(A359,'WTD Last'!$A$1:$AQ$605,18,0)),0,VLOOKUP(A359,'WTD Last'!$A$1:$AQ$605,18,0)))</f>
        <v>-8.675999999999906E-3</v>
      </c>
      <c r="AS359" s="402">
        <f>O359-(IF(ISERROR(VLOOKUP(A359,'WTD Last'!$A$1:$AQ$605,15,0)),0,VLOOKUP(A359,'WTD Last'!$A$1:$AQ$605,15,0)))</f>
        <v>-3.7075030000000311</v>
      </c>
      <c r="AT359" s="402">
        <f t="shared" si="55"/>
        <v>-320.83333333333337</v>
      </c>
      <c r="AU359" s="564">
        <v>1305</v>
      </c>
      <c r="AW359" s="77"/>
      <c r="AX359" s="271"/>
    </row>
    <row r="360" spans="1:50">
      <c r="A360" s="77">
        <v>145</v>
      </c>
      <c r="B360" s="77">
        <v>203</v>
      </c>
      <c r="C360" s="77" t="s">
        <v>27</v>
      </c>
      <c r="D360" s="77" t="s">
        <v>28</v>
      </c>
      <c r="E360" s="77" t="s">
        <v>43</v>
      </c>
      <c r="F360" s="77" t="s">
        <v>200</v>
      </c>
      <c r="G360" s="77" t="s">
        <v>471</v>
      </c>
      <c r="H360" s="77" t="s">
        <v>483</v>
      </c>
      <c r="I360" s="77" t="s">
        <v>263</v>
      </c>
      <c r="J360" s="454" t="s">
        <v>479</v>
      </c>
      <c r="K360" s="410">
        <v>36801</v>
      </c>
      <c r="L360" s="410">
        <v>37166</v>
      </c>
      <c r="M360" s="77" t="s">
        <v>30</v>
      </c>
      <c r="N360" s="271">
        <v>5000000</v>
      </c>
      <c r="O360" s="271">
        <v>-238.304315</v>
      </c>
      <c r="P360" s="411">
        <v>1</v>
      </c>
      <c r="Q360" s="271">
        <v>109.240392</v>
      </c>
      <c r="R360" s="271">
        <v>107.484015</v>
      </c>
      <c r="S360" s="411">
        <v>-0.62786020653238239</v>
      </c>
      <c r="T360" s="271">
        <v>149.62179643345792</v>
      </c>
      <c r="U360" s="271">
        <v>490.71577200000002</v>
      </c>
      <c r="V360" s="271">
        <v>-12500</v>
      </c>
      <c r="W360" s="271">
        <v>-11859.662431566543</v>
      </c>
      <c r="X360" s="271">
        <v>10356.318818</v>
      </c>
      <c r="Y360" s="271">
        <v>-1556.0706869999999</v>
      </c>
      <c r="Z360" s="271">
        <v>-11912.389504999999</v>
      </c>
      <c r="AA360" s="271">
        <v>-52.727073433456098</v>
      </c>
      <c r="AB360" s="271">
        <v>10356.318818</v>
      </c>
      <c r="AC360" s="271">
        <v>-1556.0706869999999</v>
      </c>
      <c r="AD360" s="271">
        <v>-11912.389504999999</v>
      </c>
      <c r="AE360" s="271">
        <v>-12500</v>
      </c>
      <c r="AF360" s="271">
        <v>-1372.0370936125</v>
      </c>
      <c r="AG360" s="402">
        <f>IF(ISERROR(VLOOKUP(B360,Acc_Cash!$A:$H,3,FALSE)),0,VLOOKUP(B360,Acc_Cash!$A:$H,3,FALSE))</f>
        <v>25277.777778</v>
      </c>
      <c r="AH360" s="402">
        <f t="shared" si="50"/>
        <v>23721.707091</v>
      </c>
      <c r="AI360" s="402">
        <f>AH360-(IF(ISERROR(VLOOKUP(A360,'YTD Last'!$E$2:$Z$383,21,0)),0,VLOOKUP(A360,'YTD Last'!$E$2:$Z$383,21,0)))</f>
        <v>11564.202478000001</v>
      </c>
      <c r="AJ360" s="402">
        <f>AH360-IF(ISERROR(VLOOKUP(A360,'QTD Last'!$A$2:$AH$600,34,0)),0,VLOOKUP(A360,'QTD Last'!$A$2:$AH$600,34,0))</f>
        <v>587.61049500000081</v>
      </c>
      <c r="AK360" s="402">
        <f>AH360-IF(ISERROR(VLOOKUP(A360,'MTD Last'!$A$2:$AH$600,34,0)),0,VLOOKUP(A360,'MTD Last'!$A$2:$AH$600,34,0))</f>
        <v>587.61049500000081</v>
      </c>
      <c r="AL360" s="402">
        <f t="shared" si="51"/>
        <v>587.61049500000081</v>
      </c>
      <c r="AM360" s="403" t="str">
        <f ca="1">ROUND((L360-Control!$C$3)/365,0)&amp;" Year"</f>
        <v>-13 Year</v>
      </c>
      <c r="AN360" s="45">
        <f t="shared" si="52"/>
        <v>6</v>
      </c>
      <c r="AO360" s="45" t="str">
        <f t="shared" si="53"/>
        <v>Code</v>
      </c>
      <c r="AP360" s="45">
        <f t="shared" si="54"/>
        <v>6</v>
      </c>
      <c r="AQ360" s="402">
        <f>AH360-(IF(ISERROR(VLOOKUP(A360,'WTD Last'!$A$1:$AQ$605,34,0)),0,VLOOKUP(A360,'WTD Last'!$A$1:$AQ$605,34,0)))</f>
        <v>2870.5747349999983</v>
      </c>
      <c r="AR360" s="563">
        <f>R360-(IF(ISERROR(VLOOKUP(A360,'WTD Last'!$A$1:$AQ$605,18,0)),0,VLOOKUP(A360,'WTD Last'!$A$1:$AQ$605,18,0)))</f>
        <v>-6.5579879999999946</v>
      </c>
      <c r="AS360" s="402">
        <f>O360-(IF(ISERROR(VLOOKUP(A360,'WTD Last'!$A$1:$AQ$605,15,0)),0,VLOOKUP(A360,'WTD Last'!$A$1:$AQ$605,15,0)))</f>
        <v>10.219291999999996</v>
      </c>
      <c r="AT360" s="402">
        <f t="shared" si="55"/>
        <v>138.88888888888889</v>
      </c>
      <c r="AU360" s="564">
        <v>93466</v>
      </c>
      <c r="AV360" s="564">
        <v>93169</v>
      </c>
      <c r="AW360" s="77"/>
      <c r="AX360" s="271"/>
    </row>
    <row r="361" spans="1:50">
      <c r="A361" s="77">
        <v>204</v>
      </c>
      <c r="B361" s="77">
        <v>323</v>
      </c>
      <c r="C361" s="77" t="s">
        <v>27</v>
      </c>
      <c r="D361" s="77" t="s">
        <v>54</v>
      </c>
      <c r="E361" s="77" t="s">
        <v>216</v>
      </c>
      <c r="F361" s="77" t="s">
        <v>423</v>
      </c>
      <c r="G361" s="77" t="s">
        <v>474</v>
      </c>
      <c r="H361" s="77" t="s">
        <v>468</v>
      </c>
      <c r="I361" s="77" t="s">
        <v>279</v>
      </c>
      <c r="J361" s="454" t="s">
        <v>486</v>
      </c>
      <c r="K361" s="410">
        <v>36784</v>
      </c>
      <c r="L361" s="410">
        <v>38610</v>
      </c>
      <c r="M361" s="77" t="s">
        <v>30</v>
      </c>
      <c r="N361" s="271">
        <v>470000000</v>
      </c>
      <c r="O361" s="271">
        <v>-3289.834218</v>
      </c>
      <c r="P361" s="411">
        <v>7.4999999999999997E-2</v>
      </c>
      <c r="Q361" s="271">
        <v>3.5805669999999998</v>
      </c>
      <c r="R361" s="271">
        <v>3.5546899999999999</v>
      </c>
      <c r="S361" s="411">
        <v>-1.31969954075704</v>
      </c>
      <c r="T361" s="271">
        <v>4341.5927066613958</v>
      </c>
      <c r="U361" s="271">
        <v>1868.373576</v>
      </c>
      <c r="V361" s="271">
        <v>0</v>
      </c>
      <c r="W361" s="271">
        <v>6209.9662826613958</v>
      </c>
      <c r="X361" s="271">
        <v>702284.66169400001</v>
      </c>
      <c r="Y361" s="271">
        <v>708901.20545799995</v>
      </c>
      <c r="Z361" s="271">
        <v>6616.5437639999436</v>
      </c>
      <c r="AA361" s="271">
        <v>406.57748133854784</v>
      </c>
      <c r="AB361" s="271">
        <v>702284.66169400001</v>
      </c>
      <c r="AC361" s="271">
        <v>708901.20545799995</v>
      </c>
      <c r="AD361" s="271">
        <v>6616.5437639999436</v>
      </c>
      <c r="AG361" s="402">
        <f>IF(ISERROR(VLOOKUP(B361,Acc_Cash!$A:$H,3,FALSE)),0,VLOOKUP(B361,Acc_Cash!$A:$H,3,FALSE))</f>
        <v>177229.16666700001</v>
      </c>
      <c r="AH361" s="402">
        <f t="shared" si="50"/>
        <v>886130.37212499999</v>
      </c>
      <c r="AI361" s="402">
        <f>AH361-(IF(ISERROR(VLOOKUP(A361,'YTD Last'!$E$2:$Z$500,21,0)),0,VLOOKUP(A361,'YTD Last'!$E$2:$Z$500,21,0)))</f>
        <v>236806.90432199999</v>
      </c>
      <c r="AJ361" s="402">
        <f>AH361-IF(ISERROR(VLOOKUP(A361,'QTD Last'!$A$2:$AH$600,34,0)),0,VLOOKUP(A361,'QTD Last'!$A$2:$AH$600,34,0))</f>
        <v>6616.5437639999436</v>
      </c>
      <c r="AK361" s="402">
        <f>AH361-IF(ISERROR(VLOOKUP(A361,'MTD Last'!$A$2:$AH$600,34,0)),0,VLOOKUP(A361,'MTD Last'!$A$2:$AH$600,34,0))</f>
        <v>6616.5437639999436</v>
      </c>
      <c r="AL361" s="402">
        <f t="shared" si="51"/>
        <v>6616.5437639999436</v>
      </c>
      <c r="AM361" s="403" t="str">
        <f ca="1">ROUND((L361-Control!$C$3)/365,0)&amp;" Year"</f>
        <v>-9 Year</v>
      </c>
      <c r="AN361" s="45" t="str">
        <f t="shared" si="52"/>
        <v>Code</v>
      </c>
      <c r="AO361" s="45" t="str">
        <f t="shared" si="53"/>
        <v>Code</v>
      </c>
      <c r="AP361" s="45" t="str">
        <f t="shared" si="54"/>
        <v>Code</v>
      </c>
      <c r="AQ361" s="402">
        <f>AH361-(IF(ISERROR(VLOOKUP(A361,'WTD Last'!$A$1:$AQ$605,34,0)),0,VLOOKUP(A361,'WTD Last'!$A$1:$AQ$605,34,0)))</f>
        <v>20412.078734999988</v>
      </c>
      <c r="AR361" s="563">
        <f>R361-(IF(ISERROR(VLOOKUP(A361,'WTD Last'!$A$1:$AQ$605,18,0)),0,VLOOKUP(A361,'WTD Last'!$A$1:$AQ$605,18,0)))</f>
        <v>-9.0898000000000145E-2</v>
      </c>
      <c r="AS361" s="402">
        <f>O361-(IF(ISERROR(VLOOKUP(A361,'WTD Last'!$A$1:$AQ$605,15,0)),0,VLOOKUP(A361,'WTD Last'!$A$1:$AQ$605,15,0)))</f>
        <v>31.027610999999979</v>
      </c>
      <c r="AT361" s="402">
        <f t="shared" si="55"/>
        <v>979.16666666666663</v>
      </c>
      <c r="AU361" s="564">
        <v>45549</v>
      </c>
      <c r="AW361" s="77"/>
      <c r="AX361" s="271"/>
    </row>
    <row r="362" spans="1:50">
      <c r="A362" s="77">
        <v>205</v>
      </c>
      <c r="B362" s="77">
        <v>324</v>
      </c>
      <c r="C362" s="77" t="s">
        <v>27</v>
      </c>
      <c r="D362" s="77" t="s">
        <v>59</v>
      </c>
      <c r="E362" s="77" t="s">
        <v>216</v>
      </c>
      <c r="F362" s="77" t="s">
        <v>423</v>
      </c>
      <c r="G362" s="77" t="s">
        <v>474</v>
      </c>
      <c r="H362" s="77" t="s">
        <v>468</v>
      </c>
      <c r="I362" s="77" t="s">
        <v>277</v>
      </c>
      <c r="J362" s="454" t="s">
        <v>486</v>
      </c>
      <c r="K362" s="410">
        <v>36784</v>
      </c>
      <c r="L362" s="410">
        <v>38610</v>
      </c>
      <c r="M362" s="77" t="s">
        <v>30</v>
      </c>
      <c r="N362" s="271">
        <v>-470000000</v>
      </c>
      <c r="O362" s="271">
        <v>3289.834218</v>
      </c>
      <c r="P362" s="411">
        <v>7.4999999999999997E-2</v>
      </c>
      <c r="Q362" s="271">
        <v>3.5805669999999998</v>
      </c>
      <c r="R362" s="271">
        <v>3.5546899999999999</v>
      </c>
      <c r="S362" s="411">
        <v>-1.31969954075704</v>
      </c>
      <c r="T362" s="271">
        <v>-4341.5927066613958</v>
      </c>
      <c r="U362" s="271">
        <v>-1868.373576</v>
      </c>
      <c r="V362" s="271">
        <v>0</v>
      </c>
      <c r="W362" s="271">
        <v>-6209.9662826613958</v>
      </c>
      <c r="X362" s="271">
        <v>-702284.66169400001</v>
      </c>
      <c r="Y362" s="271">
        <v>-708901.20545799995</v>
      </c>
      <c r="Z362" s="271">
        <v>-6616.5437639999436</v>
      </c>
      <c r="AA362" s="271">
        <v>-406.57748133854784</v>
      </c>
      <c r="AB362" s="271">
        <v>-702284.66169400001</v>
      </c>
      <c r="AC362" s="271">
        <v>-708901.20545799995</v>
      </c>
      <c r="AD362" s="271">
        <v>-6616.5437639999436</v>
      </c>
      <c r="AG362" s="402">
        <f>IF(ISERROR(VLOOKUP(B362,Acc_Cash!$A:$H,3,FALSE)),0,VLOOKUP(B362,Acc_Cash!$A:$H,3,FALSE))</f>
        <v>-177229.16666700001</v>
      </c>
      <c r="AH362" s="402">
        <f t="shared" si="50"/>
        <v>-886130.37212499999</v>
      </c>
      <c r="AI362" s="402">
        <f>AH362-(IF(ISERROR(VLOOKUP(A362,'YTD Last'!$E$2:$Z$500,21,0)),0,VLOOKUP(A362,'YTD Last'!$E$2:$Z$500,21,0)))</f>
        <v>-176898.5709879999</v>
      </c>
      <c r="AJ362" s="402">
        <f>AH362-IF(ISERROR(VLOOKUP(A362,'QTD Last'!$A$2:$AH$600,34,0)),0,VLOOKUP(A362,'QTD Last'!$A$2:$AH$600,34,0))</f>
        <v>-6616.5437639999436</v>
      </c>
      <c r="AK362" s="402">
        <f>AH362-IF(ISERROR(VLOOKUP(A362,'MTD Last'!$A$2:$AH$600,34,0)),0,VLOOKUP(A362,'MTD Last'!$A$2:$AH$600,34,0))</f>
        <v>-6616.5437639999436</v>
      </c>
      <c r="AL362" s="402">
        <f t="shared" si="51"/>
        <v>-6616.5437639999436</v>
      </c>
      <c r="AM362" s="403" t="str">
        <f ca="1">ROUND((L362-Control!$C$3)/365,0)&amp;" Year"</f>
        <v>-9 Year</v>
      </c>
      <c r="AN362" s="45" t="str">
        <f t="shared" si="52"/>
        <v>Code</v>
      </c>
      <c r="AO362" s="45" t="str">
        <f t="shared" si="53"/>
        <v>Code</v>
      </c>
      <c r="AP362" s="45" t="str">
        <f t="shared" si="54"/>
        <v>Code</v>
      </c>
      <c r="AQ362" s="402">
        <f>AH362-(IF(ISERROR(VLOOKUP(A362,'WTD Last'!$A$1:$AQ$605,34,0)),0,VLOOKUP(A362,'WTD Last'!$A$1:$AQ$605,34,0)))</f>
        <v>-20412.078734999988</v>
      </c>
      <c r="AR362" s="563">
        <f>R362-(IF(ISERROR(VLOOKUP(A362,'WTD Last'!$A$1:$AQ$605,18,0)),0,VLOOKUP(A362,'WTD Last'!$A$1:$AQ$605,18,0)))</f>
        <v>-9.0898000000000145E-2</v>
      </c>
      <c r="AS362" s="402">
        <f>O362-(IF(ISERROR(VLOOKUP(A362,'WTD Last'!$A$1:$AQ$605,15,0)),0,VLOOKUP(A362,'WTD Last'!$A$1:$AQ$605,15,0)))</f>
        <v>-31.027610999999979</v>
      </c>
      <c r="AT362" s="402">
        <f t="shared" si="55"/>
        <v>-979.16666666666663</v>
      </c>
      <c r="AU362" s="564">
        <v>1305</v>
      </c>
      <c r="AW362" s="77"/>
      <c r="AX362" s="271"/>
    </row>
    <row r="363" spans="1:50">
      <c r="A363" s="77">
        <v>1342</v>
      </c>
      <c r="B363" s="77">
        <v>630</v>
      </c>
      <c r="C363" s="77" t="s">
        <v>27</v>
      </c>
      <c r="D363" s="77" t="s">
        <v>28</v>
      </c>
      <c r="E363" s="77" t="s">
        <v>359</v>
      </c>
      <c r="F363" s="77" t="s">
        <v>201</v>
      </c>
      <c r="G363" s="77" t="s">
        <v>473</v>
      </c>
      <c r="H363" s="77" t="s">
        <v>472</v>
      </c>
      <c r="I363" s="77" t="s">
        <v>405</v>
      </c>
      <c r="J363" s="454" t="s">
        <v>469</v>
      </c>
      <c r="K363" s="410">
        <v>36896</v>
      </c>
      <c r="L363" s="410">
        <v>38722</v>
      </c>
      <c r="M363" s="77" t="s">
        <v>30</v>
      </c>
      <c r="N363" s="271">
        <v>-10000000</v>
      </c>
      <c r="O363" s="271">
        <v>4066.3101839999999</v>
      </c>
      <c r="P363" s="411">
        <v>0.62</v>
      </c>
      <c r="Q363" s="271">
        <v>52.543688000000003</v>
      </c>
      <c r="R363" s="271">
        <v>51.977876999999999</v>
      </c>
      <c r="S363" s="411">
        <v>-0.57248798055769146</v>
      </c>
      <c r="T363" s="271">
        <v>-2327.9137055593346</v>
      </c>
      <c r="U363" s="271">
        <v>-636.296829</v>
      </c>
      <c r="V363" s="271">
        <v>0</v>
      </c>
      <c r="W363" s="271">
        <v>-2964.2105345593345</v>
      </c>
      <c r="X363" s="271">
        <v>-54698.220326000002</v>
      </c>
      <c r="Y363" s="271">
        <v>-57297.319525999999</v>
      </c>
      <c r="Z363" s="271">
        <v>-2599.0991999999969</v>
      </c>
      <c r="AA363" s="271">
        <v>365.11133455933759</v>
      </c>
      <c r="AB363" s="271">
        <v>-54698.220326000002</v>
      </c>
      <c r="AC363" s="271">
        <v>-57297.319525999999</v>
      </c>
      <c r="AD363" s="271">
        <v>-2599.0991999999969</v>
      </c>
      <c r="AF363" s="271">
        <v>29431.953111792001</v>
      </c>
      <c r="AG363" s="402">
        <f>IF(ISERROR(VLOOKUP(B363,Acc_Cash!$A:$H,3,FALSE)),0,VLOOKUP(B363,Acc_Cash!$A:$H,3,FALSE))</f>
        <v>0</v>
      </c>
      <c r="AH363" s="402">
        <f t="shared" si="50"/>
        <v>-57297.319525999999</v>
      </c>
      <c r="AI363" s="402">
        <f>AH363-(IF(ISERROR(VLOOKUP(A363,'YTD Last'!$E$2:$Z$500,21,0)),0,VLOOKUP(A363,'YTD Last'!$E$2:$Z$500,21,0)))</f>
        <v>-51585.540989000001</v>
      </c>
      <c r="AJ363" s="402">
        <f>AH363-IF(ISERROR(VLOOKUP(A363,'QTD Last'!$A$2:$AH$600,34,0)),0,VLOOKUP(A363,'QTD Last'!$A$2:$AH$600,34,0))</f>
        <v>-2599.0991999999969</v>
      </c>
      <c r="AK363" s="402">
        <f>AH363-IF(ISERROR(VLOOKUP(A363,'MTD Last'!$A$2:$AH$600,34,0)),0,VLOOKUP(A363,'MTD Last'!$A$2:$AH$600,34,0))</f>
        <v>-2599.0991999999969</v>
      </c>
      <c r="AL363" s="402">
        <f t="shared" si="51"/>
        <v>-2599.0991999999969</v>
      </c>
      <c r="AM363" s="403" t="str">
        <f ca="1">ROUND((L363-Control!$C$3)/365,0)&amp;" Year"</f>
        <v>-9 Year</v>
      </c>
      <c r="AN363" s="45">
        <f t="shared" si="52"/>
        <v>8</v>
      </c>
      <c r="AO363" s="45" t="str">
        <f t="shared" si="53"/>
        <v>Code</v>
      </c>
      <c r="AP363" s="45">
        <f t="shared" si="54"/>
        <v>8</v>
      </c>
      <c r="AQ363" s="402">
        <f>AH363-(IF(ISERROR(VLOOKUP(A363,'WTD Last'!$A$1:$AQ$605,34,0)),0,VLOOKUP(A363,'WTD Last'!$A$1:$AQ$605,34,0)))</f>
        <v>-5951.3613399999958</v>
      </c>
      <c r="AR363" s="563">
        <f>R363-(IF(ISERROR(VLOOKUP(A363,'WTD Last'!$A$1:$AQ$605,18,0)),0,VLOOKUP(A363,'WTD Last'!$A$1:$AQ$605,18,0)))</f>
        <v>-1.1445020000000028</v>
      </c>
      <c r="AS363" s="402">
        <f>O363-(IF(ISERROR(VLOOKUP(A363,'WTD Last'!$A$1:$AQ$605,15,0)),0,VLOOKUP(A363,'WTD Last'!$A$1:$AQ$605,15,0)))</f>
        <v>-38.162484000000404</v>
      </c>
      <c r="AT363" s="402">
        <f t="shared" si="55"/>
        <v>-172.22222222222223</v>
      </c>
      <c r="AV363" s="564">
        <v>54817</v>
      </c>
      <c r="AW363" s="77"/>
      <c r="AX363" s="271"/>
    </row>
    <row r="364" spans="1:50">
      <c r="A364" s="77">
        <v>1524</v>
      </c>
      <c r="B364" s="77">
        <v>625</v>
      </c>
      <c r="C364" s="77" t="s">
        <v>27</v>
      </c>
      <c r="D364" s="77" t="s">
        <v>301</v>
      </c>
      <c r="E364" s="77" t="s">
        <v>359</v>
      </c>
      <c r="F364" s="77" t="s">
        <v>201</v>
      </c>
      <c r="G364" s="77" t="s">
        <v>473</v>
      </c>
      <c r="H364" s="77" t="s">
        <v>472</v>
      </c>
      <c r="I364" s="77" t="s">
        <v>405</v>
      </c>
      <c r="J364" s="454" t="s">
        <v>486</v>
      </c>
      <c r="K364" s="410">
        <v>36896</v>
      </c>
      <c r="L364" s="410">
        <v>38722</v>
      </c>
      <c r="M364" s="77" t="s">
        <v>30</v>
      </c>
      <c r="N364" s="271">
        <v>10000000</v>
      </c>
      <c r="O364" s="271">
        <v>-4066.3101839999999</v>
      </c>
      <c r="P364" s="411">
        <v>0.62</v>
      </c>
      <c r="Q364" s="271">
        <v>52.543688000000003</v>
      </c>
      <c r="R364" s="271">
        <v>51.977876999999999</v>
      </c>
      <c r="S364" s="411">
        <v>-0.57248798055769146</v>
      </c>
      <c r="T364" s="271">
        <v>2327.9137055593346</v>
      </c>
      <c r="U364" s="271">
        <v>636.296829</v>
      </c>
      <c r="V364" s="271">
        <v>0</v>
      </c>
      <c r="W364" s="271">
        <v>2964.2105345593345</v>
      </c>
      <c r="X364" s="271">
        <v>54698.220326000002</v>
      </c>
      <c r="Y364" s="271">
        <v>57297.319525999999</v>
      </c>
      <c r="Z364" s="271">
        <v>2599.0991999999969</v>
      </c>
      <c r="AA364" s="271">
        <v>-365.11133455933759</v>
      </c>
      <c r="AB364" s="271">
        <v>54698.220326000002</v>
      </c>
      <c r="AC364" s="271">
        <v>57297.319525999999</v>
      </c>
      <c r="AD364" s="271">
        <v>2599.0991999999969</v>
      </c>
      <c r="AF364" s="271">
        <v>-29431.953111792001</v>
      </c>
      <c r="AG364" s="402">
        <f>IF(ISERROR(VLOOKUP(B364,Acc_Cash!$A:$H,3,FALSE)),0,VLOOKUP(B364,Acc_Cash!$A:$H,3,FALSE))</f>
        <v>0</v>
      </c>
      <c r="AH364" s="402">
        <f t="shared" si="50"/>
        <v>57297.319525999999</v>
      </c>
      <c r="AI364" s="402">
        <f>AH364-(IF(ISERROR(VLOOKUP(A364,'YTD Last'!$E$2:$Z$383,21,0)),0,VLOOKUP(A364,'YTD Last'!$E$2:$Z$383,21,0)))</f>
        <v>51585.540989000001</v>
      </c>
      <c r="AJ364" s="402">
        <f>AH364-IF(ISERROR(VLOOKUP(A364,'QTD Last'!$A$2:$AH$600,34,0)),0,VLOOKUP(A364,'QTD Last'!$A$2:$AH$600,34,0))</f>
        <v>2599.0991999999969</v>
      </c>
      <c r="AK364" s="402">
        <f>AH364-IF(ISERROR(VLOOKUP(A364,'MTD Last'!$A$2:$AH$600,34,0)),0,VLOOKUP(A364,'MTD Last'!$A$2:$AH$600,34,0))</f>
        <v>2599.0991999999969</v>
      </c>
      <c r="AL364" s="402">
        <f t="shared" si="51"/>
        <v>2599.0991999999969</v>
      </c>
      <c r="AM364" s="403" t="str">
        <f ca="1">ROUND((L364-Control!$C$3)/365,0)&amp;" Year"</f>
        <v>-9 Year</v>
      </c>
      <c r="AN364" s="45">
        <f t="shared" si="52"/>
        <v>8</v>
      </c>
      <c r="AO364" s="45" t="str">
        <f t="shared" si="53"/>
        <v>Code</v>
      </c>
      <c r="AP364" s="45">
        <f t="shared" si="54"/>
        <v>8</v>
      </c>
      <c r="AQ364" s="402">
        <f>AH364-(IF(ISERROR(VLOOKUP(A364,'WTD Last'!$A$1:$AQ$605,34,0)),0,VLOOKUP(A364,'WTD Last'!$A$1:$AQ$605,34,0)))</f>
        <v>5951.3613399999958</v>
      </c>
      <c r="AR364" s="563">
        <f>R364-(IF(ISERROR(VLOOKUP(A364,'WTD Last'!$A$1:$AQ$605,18,0)),0,VLOOKUP(A364,'WTD Last'!$A$1:$AQ$605,18,0)))</f>
        <v>-1.1445020000000028</v>
      </c>
      <c r="AS364" s="402">
        <f>O364-(IF(ISERROR(VLOOKUP(A364,'WTD Last'!$A$1:$AQ$605,15,0)),0,VLOOKUP(A364,'WTD Last'!$A$1:$AQ$605,15,0)))</f>
        <v>38.162484000000404</v>
      </c>
      <c r="AT364" s="402">
        <f t="shared" si="55"/>
        <v>172.22222222222223</v>
      </c>
      <c r="AV364" s="564">
        <v>54817</v>
      </c>
      <c r="AW364" s="77"/>
      <c r="AX364" s="271"/>
    </row>
    <row r="365" spans="1:50">
      <c r="A365" s="77">
        <v>1343</v>
      </c>
      <c r="B365" s="77">
        <v>502</v>
      </c>
      <c r="C365" s="77" t="s">
        <v>27</v>
      </c>
      <c r="D365" s="77" t="s">
        <v>28</v>
      </c>
      <c r="E365" s="77" t="s">
        <v>360</v>
      </c>
      <c r="F365" s="77" t="s">
        <v>201</v>
      </c>
      <c r="G365" s="77" t="s">
        <v>476</v>
      </c>
      <c r="H365" s="77" t="s">
        <v>468</v>
      </c>
      <c r="I365" s="77" t="s">
        <v>405</v>
      </c>
      <c r="J365" s="454" t="s">
        <v>475</v>
      </c>
      <c r="K365" s="410">
        <v>36896</v>
      </c>
      <c r="L365" s="410">
        <v>38722</v>
      </c>
      <c r="M365" s="77" t="s">
        <v>30</v>
      </c>
      <c r="N365" s="271">
        <v>-10000000</v>
      </c>
      <c r="O365" s="271">
        <v>4098.3314740000005</v>
      </c>
      <c r="P365" s="411">
        <v>1.1499999999999999</v>
      </c>
      <c r="Q365" s="271">
        <v>156.51341600000001</v>
      </c>
      <c r="R365" s="271">
        <v>155.831973</v>
      </c>
      <c r="S365" s="411">
        <v>-0.58545781774931782</v>
      </c>
      <c r="T365" s="271">
        <v>-2399.4002011813855</v>
      </c>
      <c r="U365" s="271">
        <v>-1364.717412</v>
      </c>
      <c r="V365" s="271">
        <v>0</v>
      </c>
      <c r="W365" s="271">
        <v>-3764.1176131813854</v>
      </c>
      <c r="X365" s="271">
        <v>139300.64885600001</v>
      </c>
      <c r="Y365" s="271">
        <v>136455.45603100001</v>
      </c>
      <c r="Z365" s="271">
        <v>-2845.1928250000055</v>
      </c>
      <c r="AA365" s="271">
        <v>918.92478818137988</v>
      </c>
      <c r="AB365" s="271">
        <v>139300.64885600001</v>
      </c>
      <c r="AC365" s="271">
        <v>136455.45603100001</v>
      </c>
      <c r="AD365" s="271">
        <v>-2845.1928250000055</v>
      </c>
      <c r="AF365" s="271">
        <v>29663.723208812004</v>
      </c>
      <c r="AG365" s="402">
        <f>IF(ISERROR(VLOOKUP(B365,Acc_Cash!$A:$H,3,FALSE)),0,VLOOKUP(B365,Acc_Cash!$A:$H,3,FALSE))</f>
        <v>0</v>
      </c>
      <c r="AH365" s="402">
        <f t="shared" si="50"/>
        <v>136455.45603100001</v>
      </c>
      <c r="AI365" s="402">
        <f>AH365-(IF(ISERROR(VLOOKUP(A365,'YTD Last'!$E$2:$Z$383,21,0)),0,VLOOKUP(A365,'YTD Last'!$E$2:$Z$383,21,0)))</f>
        <v>150794.241285</v>
      </c>
      <c r="AJ365" s="402">
        <f>AH365-IF(ISERROR(VLOOKUP(A365,'QTD Last'!$A$2:$AH$600,34,0)),0,VLOOKUP(A365,'QTD Last'!$A$2:$AH$600,34,0))</f>
        <v>-2845.1928250000055</v>
      </c>
      <c r="AK365" s="402">
        <f>AH365-IF(ISERROR(VLOOKUP(A365,'MTD Last'!$A$2:$AH$600,34,0)),0,VLOOKUP(A365,'MTD Last'!$A$2:$AH$600,34,0))</f>
        <v>-2845.1928250000055</v>
      </c>
      <c r="AL365" s="402">
        <f t="shared" si="51"/>
        <v>-2845.1928250000055</v>
      </c>
      <c r="AM365" s="403" t="str">
        <f ca="1">ROUND((L365-Control!$C$3)/365,0)&amp;" Year"</f>
        <v>-9 Year</v>
      </c>
      <c r="AN365" s="45">
        <f t="shared" si="52"/>
        <v>8</v>
      </c>
      <c r="AO365" s="45" t="str">
        <f t="shared" si="53"/>
        <v>Code</v>
      </c>
      <c r="AP365" s="45">
        <f t="shared" si="54"/>
        <v>8</v>
      </c>
      <c r="AQ365" s="402">
        <f>AH365-(IF(ISERROR(VLOOKUP(A365,'WTD Last'!$A$1:$AQ$605,34,0)),0,VLOOKUP(A365,'WTD Last'!$A$1:$AQ$605,34,0)))</f>
        <v>-20251.178725000005</v>
      </c>
      <c r="AR365" s="563">
        <f>R365-(IF(ISERROR(VLOOKUP(A365,'WTD Last'!$A$1:$AQ$605,18,0)),0,VLOOKUP(A365,'WTD Last'!$A$1:$AQ$605,18,0)))</f>
        <v>-4.1662680000000023</v>
      </c>
      <c r="AS365" s="402">
        <f>O365-(IF(ISERROR(VLOOKUP(A365,'WTD Last'!$A$1:$AQ$605,15,0)),0,VLOOKUP(A365,'WTD Last'!$A$1:$AQ$605,15,0)))</f>
        <v>-37.572214999999233</v>
      </c>
      <c r="AT365" s="402">
        <f t="shared" si="55"/>
        <v>-319.44444444444446</v>
      </c>
      <c r="AV365" s="564">
        <v>92441</v>
      </c>
      <c r="AW365" s="77"/>
      <c r="AX365" s="271"/>
    </row>
    <row r="366" spans="1:50">
      <c r="A366" s="77">
        <v>1568</v>
      </c>
      <c r="B366" s="77">
        <v>614</v>
      </c>
      <c r="C366" s="77" t="s">
        <v>27</v>
      </c>
      <c r="D366" s="77" t="s">
        <v>301</v>
      </c>
      <c r="E366" s="77" t="s">
        <v>360</v>
      </c>
      <c r="F366" s="77" t="s">
        <v>201</v>
      </c>
      <c r="G366" s="77" t="s">
        <v>476</v>
      </c>
      <c r="H366" s="77" t="s">
        <v>468</v>
      </c>
      <c r="I366" s="77" t="s">
        <v>405</v>
      </c>
      <c r="J366" s="454" t="s">
        <v>486</v>
      </c>
      <c r="K366" s="410">
        <v>36896</v>
      </c>
      <c r="L366" s="410">
        <v>38722</v>
      </c>
      <c r="M366" s="77" t="s">
        <v>30</v>
      </c>
      <c r="N366" s="271">
        <v>10000000</v>
      </c>
      <c r="O366" s="271">
        <v>-4098.3314740000005</v>
      </c>
      <c r="P366" s="411">
        <v>1.1499999999999999</v>
      </c>
      <c r="Q366" s="271">
        <v>156.51341600000001</v>
      </c>
      <c r="R366" s="271">
        <v>155.831973</v>
      </c>
      <c r="S366" s="411">
        <v>-0.58545781774931782</v>
      </c>
      <c r="T366" s="271">
        <v>2399.4002011813855</v>
      </c>
      <c r="U366" s="271">
        <v>1364.717412</v>
      </c>
      <c r="V366" s="271">
        <v>0</v>
      </c>
      <c r="W366" s="271">
        <v>3764.1176131813854</v>
      </c>
      <c r="X366" s="271">
        <v>-139300.64885600001</v>
      </c>
      <c r="Y366" s="271">
        <v>-136455.45603100001</v>
      </c>
      <c r="Z366" s="271">
        <v>2845.1928250000055</v>
      </c>
      <c r="AA366" s="271">
        <v>-918.92478818137988</v>
      </c>
      <c r="AB366" s="271">
        <v>-139300.64885600001</v>
      </c>
      <c r="AC366" s="271">
        <v>-136455.45603100001</v>
      </c>
      <c r="AD366" s="271">
        <v>2845.1928250000055</v>
      </c>
      <c r="AF366" s="271">
        <v>-29663.723208812004</v>
      </c>
      <c r="AG366" s="402">
        <f>IF(ISERROR(VLOOKUP(B366,Acc_Cash!$A:$H,3,FALSE)),0,VLOOKUP(B366,Acc_Cash!$A:$H,3,FALSE))</f>
        <v>0</v>
      </c>
      <c r="AH366" s="402">
        <f t="shared" si="50"/>
        <v>-136455.45603100001</v>
      </c>
      <c r="AI366" s="402">
        <f>AH366-(IF(ISERROR(VLOOKUP(A366,'YTD Last'!$E$2:$Z$500,21,0)),0,VLOOKUP(A366,'YTD Last'!$E$2:$Z$500,21,0)))</f>
        <v>-150794.241285</v>
      </c>
      <c r="AJ366" s="402">
        <f>AH366-IF(ISERROR(VLOOKUP(A366,'QTD Last'!$A$2:$AH$600,34,0)),0,VLOOKUP(A366,'QTD Last'!$A$2:$AH$600,34,0))</f>
        <v>2845.1928250000055</v>
      </c>
      <c r="AK366" s="402">
        <f>AH366-IF(ISERROR(VLOOKUP(A366,'MTD Last'!$A$2:$AH$600,34,0)),0,VLOOKUP(A366,'MTD Last'!$A$2:$AH$600,34,0))</f>
        <v>2845.1928250000055</v>
      </c>
      <c r="AL366" s="402">
        <f t="shared" si="51"/>
        <v>2845.1928250000055</v>
      </c>
      <c r="AM366" s="403" t="str">
        <f ca="1">ROUND((L366-Control!$C$3)/365,0)&amp;" Year"</f>
        <v>-9 Year</v>
      </c>
      <c r="AN366" s="45">
        <f t="shared" si="52"/>
        <v>8</v>
      </c>
      <c r="AO366" s="45" t="str">
        <f t="shared" si="53"/>
        <v>Code</v>
      </c>
      <c r="AP366" s="45">
        <f t="shared" si="54"/>
        <v>8</v>
      </c>
      <c r="AQ366" s="402">
        <f>AH366-(IF(ISERROR(VLOOKUP(A366,'WTD Last'!$A$1:$AQ$605,34,0)),0,VLOOKUP(A366,'WTD Last'!$A$1:$AQ$605,34,0)))</f>
        <v>20251.178725000005</v>
      </c>
      <c r="AR366" s="563">
        <f>R366-(IF(ISERROR(VLOOKUP(A366,'WTD Last'!$A$1:$AQ$605,18,0)),0,VLOOKUP(A366,'WTD Last'!$A$1:$AQ$605,18,0)))</f>
        <v>-4.1662680000000023</v>
      </c>
      <c r="AS366" s="402">
        <f>O366-(IF(ISERROR(VLOOKUP(A366,'WTD Last'!$A$1:$AQ$605,15,0)),0,VLOOKUP(A366,'WTD Last'!$A$1:$AQ$605,15,0)))</f>
        <v>37.572214999999233</v>
      </c>
      <c r="AT366" s="402">
        <f t="shared" si="55"/>
        <v>319.44444444444446</v>
      </c>
      <c r="AV366" s="564">
        <v>92441</v>
      </c>
      <c r="AW366" s="77"/>
      <c r="AX366" s="271"/>
    </row>
    <row r="367" spans="1:50">
      <c r="A367" s="77">
        <v>1715</v>
      </c>
      <c r="B367" s="77">
        <v>919</v>
      </c>
      <c r="C367" s="77" t="s">
        <v>27</v>
      </c>
      <c r="D367" s="77" t="s">
        <v>28</v>
      </c>
      <c r="E367" s="77" t="s">
        <v>360</v>
      </c>
      <c r="F367" s="77" t="s">
        <v>201</v>
      </c>
      <c r="G367" s="77" t="s">
        <v>476</v>
      </c>
      <c r="H367" s="77" t="s">
        <v>468</v>
      </c>
      <c r="I367" s="77" t="s">
        <v>451</v>
      </c>
      <c r="J367" s="454" t="s">
        <v>475</v>
      </c>
      <c r="K367" s="410">
        <v>36972</v>
      </c>
      <c r="L367" s="410">
        <v>37840</v>
      </c>
      <c r="M367" s="77" t="s">
        <v>30</v>
      </c>
      <c r="N367" s="271">
        <v>10000000</v>
      </c>
      <c r="O367" s="271">
        <v>-2131.7684389999999</v>
      </c>
      <c r="P367" s="411">
        <v>1.1499999999999999</v>
      </c>
      <c r="Q367" s="271">
        <v>139.90043700000001</v>
      </c>
      <c r="R367" s="271">
        <v>139.114665</v>
      </c>
      <c r="S367" s="411">
        <v>-0.53707750896424122</v>
      </c>
      <c r="T367" s="271">
        <v>1144.9248829067089</v>
      </c>
      <c r="U367" s="271">
        <v>1211.5717139999999</v>
      </c>
      <c r="V367" s="271">
        <v>0</v>
      </c>
      <c r="W367" s="271">
        <v>2356.4965969067089</v>
      </c>
      <c r="X367" s="271">
        <v>-50463.928475000001</v>
      </c>
      <c r="Y367" s="271">
        <v>-48431.763528000003</v>
      </c>
      <c r="Z367" s="271">
        <v>2032.1649469999975</v>
      </c>
      <c r="AA367" s="271">
        <v>-324.33164990671139</v>
      </c>
      <c r="AB367" s="271">
        <v>-50463.928475000001</v>
      </c>
      <c r="AC367" s="271">
        <v>-48431.763528000003</v>
      </c>
      <c r="AD367" s="271">
        <v>2032.1649469999975</v>
      </c>
      <c r="AF367" s="271">
        <v>-15429.739961482001</v>
      </c>
      <c r="AG367" s="402">
        <f>IF(ISERROR(VLOOKUP(B367,Acc_Cash!$A:$H,3,FALSE)),0,VLOOKUP(B367,Acc_Cash!$A:$H,3,FALSE))</f>
        <v>0</v>
      </c>
      <c r="AH367" s="402">
        <f t="shared" si="50"/>
        <v>-48431.763528000003</v>
      </c>
      <c r="AI367" s="402">
        <f>AH367-(IF(ISERROR(VLOOKUP(A367,'YTD Last'!$E$2:$Z$500,21,0)),0,VLOOKUP(A367,'YTD Last'!$E$2:$Z$500,21,0)))</f>
        <v>-48431.763528000003</v>
      </c>
      <c r="AJ367" s="402">
        <f>AH367-IF(ISERROR(VLOOKUP(A367,'QTD Last'!$A$2:$AH$600,34,0)),0,VLOOKUP(A367,'QTD Last'!$A$2:$AH$600,34,0))</f>
        <v>2032.1649469999975</v>
      </c>
      <c r="AK367" s="402">
        <f>AH367-IF(ISERROR(VLOOKUP(A367,'MTD Last'!$A$2:$AH$600,34,0)),0,VLOOKUP(A367,'MTD Last'!$A$2:$AH$600,34,0))</f>
        <v>2032.1649469999975</v>
      </c>
      <c r="AL367" s="402">
        <f t="shared" si="51"/>
        <v>2032.1649469999975</v>
      </c>
      <c r="AM367" s="403" t="str">
        <f ca="1">ROUND((L367-Control!$C$3)/365,0)&amp;" Year"</f>
        <v>-11 Year</v>
      </c>
      <c r="AN367" s="45">
        <f t="shared" si="52"/>
        <v>8</v>
      </c>
      <c r="AO367" s="45" t="str">
        <f t="shared" si="53"/>
        <v>Code</v>
      </c>
      <c r="AP367" s="45">
        <f t="shared" si="54"/>
        <v>8</v>
      </c>
      <c r="AQ367" s="402">
        <f>AH367-(IF(ISERROR(VLOOKUP(A367,'WTD Last'!$A$1:$AQ$605,34,0)),0,VLOOKUP(A367,'WTD Last'!$A$1:$AQ$605,34,0)))</f>
        <v>14086.375275999999</v>
      </c>
      <c r="AR367" s="563">
        <f>R367-(IF(ISERROR(VLOOKUP(A367,'WTD Last'!$A$1:$AQ$605,18,0)),0,VLOOKUP(A367,'WTD Last'!$A$1:$AQ$605,18,0)))</f>
        <v>-5.0545410000000004</v>
      </c>
      <c r="AS367" s="402">
        <f>O367-(IF(ISERROR(VLOOKUP(A367,'WTD Last'!$A$1:$AQ$605,15,0)),0,VLOOKUP(A367,'WTD Last'!$A$1:$AQ$605,15,0)))</f>
        <v>22.530795000000126</v>
      </c>
      <c r="AT367" s="402">
        <f t="shared" si="55"/>
        <v>319.44444444444446</v>
      </c>
      <c r="AU367" s="564">
        <v>93466</v>
      </c>
      <c r="AV367" s="564">
        <v>92441</v>
      </c>
      <c r="AW367" s="77"/>
      <c r="AX367" s="271"/>
    </row>
    <row r="368" spans="1:50">
      <c r="A368" s="77">
        <v>1716</v>
      </c>
      <c r="B368" s="77">
        <v>920</v>
      </c>
      <c r="C368" s="77" t="s">
        <v>27</v>
      </c>
      <c r="D368" s="77" t="s">
        <v>28</v>
      </c>
      <c r="E368" s="77" t="s">
        <v>360</v>
      </c>
      <c r="F368" s="77" t="s">
        <v>201</v>
      </c>
      <c r="G368" s="77" t="s">
        <v>476</v>
      </c>
      <c r="H368" s="77" t="s">
        <v>468</v>
      </c>
      <c r="I368" s="77" t="s">
        <v>97</v>
      </c>
      <c r="J368" s="454" t="s">
        <v>475</v>
      </c>
      <c r="K368" s="410">
        <v>36972</v>
      </c>
      <c r="L368" s="410">
        <v>37840</v>
      </c>
      <c r="M368" s="77" t="s">
        <v>30</v>
      </c>
      <c r="N368" s="271">
        <v>10000000</v>
      </c>
      <c r="O368" s="271">
        <v>-2131.7684389999999</v>
      </c>
      <c r="P368" s="411">
        <v>1.1499999999999999</v>
      </c>
      <c r="Q368" s="271">
        <v>139.90043700000001</v>
      </c>
      <c r="R368" s="271">
        <v>139.114665</v>
      </c>
      <c r="S368" s="411">
        <v>-0.53707750896424122</v>
      </c>
      <c r="T368" s="271">
        <v>1144.9248829067089</v>
      </c>
      <c r="U368" s="271">
        <v>1211.5717139999999</v>
      </c>
      <c r="V368" s="271">
        <v>0</v>
      </c>
      <c r="W368" s="271">
        <v>2356.4965969067089</v>
      </c>
      <c r="X368" s="271">
        <v>-50463.928475000001</v>
      </c>
      <c r="Y368" s="271">
        <v>-48431.763528000003</v>
      </c>
      <c r="Z368" s="271">
        <v>2032.1649469999975</v>
      </c>
      <c r="AA368" s="271">
        <v>-324.33164990671139</v>
      </c>
      <c r="AB368" s="271">
        <v>-50463.928475000001</v>
      </c>
      <c r="AC368" s="271">
        <v>-48431.763528000003</v>
      </c>
      <c r="AD368" s="271">
        <v>2032.1649469999975</v>
      </c>
      <c r="AF368" s="271">
        <v>-15429.739961482001</v>
      </c>
      <c r="AG368" s="402">
        <f>IF(ISERROR(VLOOKUP(B368,Acc_Cash!$A:$H,3,FALSE)),0,VLOOKUP(B368,Acc_Cash!$A:$H,3,FALSE))</f>
        <v>0</v>
      </c>
      <c r="AH368" s="402">
        <f t="shared" si="50"/>
        <v>-48431.763528000003</v>
      </c>
      <c r="AI368" s="402">
        <f>AH368-(IF(ISERROR(VLOOKUP(A368,'YTD Last'!$E$2:$Z$500,21,0)),0,VLOOKUP(A368,'YTD Last'!$E$2:$Z$500,21,0)))</f>
        <v>-48431.763528000003</v>
      </c>
      <c r="AJ368" s="402">
        <f>AH368-IF(ISERROR(VLOOKUP(A368,'QTD Last'!$A$2:$AH$600,34,0)),0,VLOOKUP(A368,'QTD Last'!$A$2:$AH$600,34,0))</f>
        <v>2032.1649469999975</v>
      </c>
      <c r="AK368" s="402">
        <f>AH368-IF(ISERROR(VLOOKUP(A368,'MTD Last'!$A$2:$AH$600,34,0)),0,VLOOKUP(A368,'MTD Last'!$A$2:$AH$600,34,0))</f>
        <v>2032.1649469999975</v>
      </c>
      <c r="AL368" s="402">
        <f t="shared" si="51"/>
        <v>2032.1649469999975</v>
      </c>
      <c r="AM368" s="403" t="str">
        <f ca="1">ROUND((L368-Control!$C$3)/365,0)&amp;" Year"</f>
        <v>-11 Year</v>
      </c>
      <c r="AN368" s="45">
        <f t="shared" si="52"/>
        <v>8</v>
      </c>
      <c r="AO368" s="45" t="str">
        <f t="shared" si="53"/>
        <v>Code</v>
      </c>
      <c r="AP368" s="45">
        <f t="shared" si="54"/>
        <v>8</v>
      </c>
      <c r="AQ368" s="402">
        <f>AH368-(IF(ISERROR(VLOOKUP(A368,'WTD Last'!$A$1:$AQ$605,34,0)),0,VLOOKUP(A368,'WTD Last'!$A$1:$AQ$605,34,0)))</f>
        <v>14086.375275999999</v>
      </c>
      <c r="AR368" s="563">
        <f>R368-(IF(ISERROR(VLOOKUP(A368,'WTD Last'!$A$1:$AQ$605,18,0)),0,VLOOKUP(A368,'WTD Last'!$A$1:$AQ$605,18,0)))</f>
        <v>-5.0545410000000004</v>
      </c>
      <c r="AS368" s="402">
        <f>O368-(IF(ISERROR(VLOOKUP(A368,'WTD Last'!$A$1:$AQ$605,15,0)),0,VLOOKUP(A368,'WTD Last'!$A$1:$AQ$605,15,0)))</f>
        <v>22.530795000000126</v>
      </c>
      <c r="AT368" s="402">
        <f t="shared" si="55"/>
        <v>319.44444444444446</v>
      </c>
      <c r="AU368" s="564">
        <v>122</v>
      </c>
      <c r="AV368" s="564">
        <v>92441</v>
      </c>
      <c r="AW368" s="77"/>
      <c r="AX368" s="271"/>
    </row>
    <row r="369" spans="1:50">
      <c r="A369" s="77">
        <v>1378</v>
      </c>
      <c r="B369" s="77">
        <v>436</v>
      </c>
      <c r="C369" s="77" t="s">
        <v>27</v>
      </c>
      <c r="D369" s="77" t="s">
        <v>28</v>
      </c>
      <c r="E369" s="77" t="s">
        <v>300</v>
      </c>
      <c r="F369" s="77" t="s">
        <v>203</v>
      </c>
      <c r="G369" s="77" t="s">
        <v>487</v>
      </c>
      <c r="H369" s="77" t="s">
        <v>468</v>
      </c>
      <c r="I369" s="77" t="s">
        <v>404</v>
      </c>
      <c r="J369" s="454" t="s">
        <v>480</v>
      </c>
      <c r="K369" s="410">
        <v>36879</v>
      </c>
      <c r="L369" s="410">
        <v>37609</v>
      </c>
      <c r="M369" s="77" t="s">
        <v>30</v>
      </c>
      <c r="N369" s="271">
        <v>2000000</v>
      </c>
      <c r="O369" s="271">
        <v>-456.23510500000003</v>
      </c>
      <c r="P369" s="411">
        <v>2.15</v>
      </c>
      <c r="Q369" s="271">
        <v>2263.969599</v>
      </c>
      <c r="R369" s="271">
        <v>2252.0169340000002</v>
      </c>
      <c r="S369" s="411">
        <v>-1.3893898396513726</v>
      </c>
      <c r="T369" s="271">
        <v>633.88841937927725</v>
      </c>
      <c r="U369" s="271">
        <v>2432.9434860000001</v>
      </c>
      <c r="V369" s="271">
        <v>0</v>
      </c>
      <c r="W369" s="271">
        <v>3066.8319053792775</v>
      </c>
      <c r="X369" s="271">
        <v>-398686.11111100001</v>
      </c>
      <c r="Y369" s="271">
        <v>-398327.77777799999</v>
      </c>
      <c r="Z369" s="271">
        <v>358.33333300001686</v>
      </c>
      <c r="AA369" s="271">
        <v>-2708.4985723792606</v>
      </c>
      <c r="AB369" s="271">
        <v>-398686.11111100001</v>
      </c>
      <c r="AC369" s="271">
        <v>-398327.77777799999</v>
      </c>
      <c r="AD369" s="271">
        <v>358.33333300001686</v>
      </c>
      <c r="AF369" s="271">
        <v>-12758.614711325001</v>
      </c>
      <c r="AG369" s="402">
        <f>IF(ISERROR(VLOOKUP(B369,Acc_Cash!$A:$H,3,FALSE)),0,VLOOKUP(B369,Acc_Cash!$A:$H,3,FALSE))</f>
        <v>10750</v>
      </c>
      <c r="AH369" s="402">
        <f t="shared" si="50"/>
        <v>-387577.77777799999</v>
      </c>
      <c r="AI369" s="402">
        <f>AH369-(IF(ISERROR(VLOOKUP(A369,'YTD Last'!$E$2:$Z$383,21,0)),0,VLOOKUP(A369,'YTD Last'!$E$2:$Z$383,21,0)))</f>
        <v>-182136.16491699999</v>
      </c>
      <c r="AJ369" s="402">
        <f>AH369-IF(ISERROR(VLOOKUP(A369,'QTD Last'!$A$2:$AH$600,34,0)),0,VLOOKUP(A369,'QTD Last'!$A$2:$AH$600,34,0))</f>
        <v>358.33333300001686</v>
      </c>
      <c r="AK369" s="402">
        <f>AH369-IF(ISERROR(VLOOKUP(A369,'MTD Last'!$A$2:$AH$600,34,0)),0,VLOOKUP(A369,'MTD Last'!$A$2:$AH$600,34,0))</f>
        <v>358.33333300001686</v>
      </c>
      <c r="AL369" s="402">
        <f t="shared" si="51"/>
        <v>358.33333300001686</v>
      </c>
      <c r="AM369" s="403" t="str">
        <f ca="1">ROUND((L369-Control!$C$3)/365,0)&amp;" Year"</f>
        <v>-12 Year</v>
      </c>
      <c r="AN369" s="45" t="str">
        <f t="shared" si="52"/>
        <v>Code</v>
      </c>
      <c r="AO369" s="45">
        <f t="shared" si="53"/>
        <v>16</v>
      </c>
      <c r="AP369" s="45">
        <f t="shared" si="54"/>
        <v>16</v>
      </c>
      <c r="AQ369" s="402">
        <f>AH369-(IF(ISERROR(VLOOKUP(A369,'WTD Last'!$A$1:$AQ$605,34,0)),0,VLOOKUP(A369,'WTD Last'!$A$1:$AQ$605,34,0)))</f>
        <v>1194.4444440000225</v>
      </c>
      <c r="AR369" s="563">
        <f>R369-(IF(ISERROR(VLOOKUP(A369,'WTD Last'!$A$1:$AQ$605,18,0)),0,VLOOKUP(A369,'WTD Last'!$A$1:$AQ$605,18,0)))</f>
        <v>-12.320004999999583</v>
      </c>
      <c r="AS369" s="402">
        <f>O369-(IF(ISERROR(VLOOKUP(A369,'WTD Last'!$A$1:$AQ$605,15,0)),0,VLOOKUP(A369,'WTD Last'!$A$1:$AQ$605,15,0)))</f>
        <v>6.4159379999999828</v>
      </c>
      <c r="AT369" s="402">
        <f t="shared" si="55"/>
        <v>119.44444444444444</v>
      </c>
      <c r="AU369" s="564">
        <v>62413</v>
      </c>
      <c r="AV369" s="564">
        <v>54785</v>
      </c>
      <c r="AW369" s="77"/>
      <c r="AX369" s="271"/>
    </row>
    <row r="370" spans="1:50">
      <c r="A370" s="77">
        <v>1344</v>
      </c>
      <c r="B370" s="77">
        <v>503</v>
      </c>
      <c r="C370" s="77" t="s">
        <v>27</v>
      </c>
      <c r="D370" s="77" t="s">
        <v>28</v>
      </c>
      <c r="E370" s="77" t="s">
        <v>361</v>
      </c>
      <c r="F370" s="77" t="s">
        <v>200</v>
      </c>
      <c r="G370" s="77" t="s">
        <v>471</v>
      </c>
      <c r="H370" s="77" t="s">
        <v>468</v>
      </c>
      <c r="I370" s="77" t="s">
        <v>405</v>
      </c>
      <c r="J370" s="454" t="s">
        <v>481</v>
      </c>
      <c r="K370" s="410">
        <v>36896</v>
      </c>
      <c r="L370" s="410">
        <v>38722</v>
      </c>
      <c r="M370" s="77" t="s">
        <v>30</v>
      </c>
      <c r="N370" s="271">
        <v>-10000000</v>
      </c>
      <c r="O370" s="271">
        <v>4108.6800469999998</v>
      </c>
      <c r="P370" s="411">
        <v>1.05</v>
      </c>
      <c r="Q370" s="271">
        <v>97.016335999999995</v>
      </c>
      <c r="R370" s="271">
        <v>96.418799000000007</v>
      </c>
      <c r="S370" s="411">
        <v>-0.56626506115731745</v>
      </c>
      <c r="T370" s="271">
        <v>-2326.6019580903048</v>
      </c>
      <c r="U370" s="271">
        <v>-1054.713546</v>
      </c>
      <c r="V370" s="271">
        <v>0</v>
      </c>
      <c r="W370" s="271">
        <v>-3381.3155040903048</v>
      </c>
      <c r="X370" s="271">
        <v>-58563.739608000003</v>
      </c>
      <c r="Y370" s="271">
        <v>-61373.986447000003</v>
      </c>
      <c r="Z370" s="271">
        <v>-2810.2468389999995</v>
      </c>
      <c r="AA370" s="271">
        <v>571.06866509030533</v>
      </c>
      <c r="AB370" s="271">
        <v>-58563.739608000003</v>
      </c>
      <c r="AC370" s="271">
        <v>-61373.986447000003</v>
      </c>
      <c r="AD370" s="271">
        <v>-2810.2468389999995</v>
      </c>
      <c r="AF370" s="271">
        <v>23655.7253706025</v>
      </c>
      <c r="AG370" s="402">
        <f>IF(ISERROR(VLOOKUP(B370,Acc_Cash!$A:$H,3,FALSE)),0,VLOOKUP(B370,Acc_Cash!$A:$H,3,FALSE))</f>
        <v>0</v>
      </c>
      <c r="AH370" s="402">
        <f t="shared" si="50"/>
        <v>-61373.986447000003</v>
      </c>
      <c r="AI370" s="402">
        <f>AH370-(IF(ISERROR(VLOOKUP(A370,'YTD Last'!$E$2:$Z$500,21,0)),0,VLOOKUP(A370,'YTD Last'!$E$2:$Z$500,21,0)))</f>
        <v>-45807.501473000004</v>
      </c>
      <c r="AJ370" s="402">
        <f>AH370-IF(ISERROR(VLOOKUP(A370,'QTD Last'!$A$2:$AH$600,34,0)),0,VLOOKUP(A370,'QTD Last'!$A$2:$AH$600,34,0))</f>
        <v>-2810.2468389999995</v>
      </c>
      <c r="AK370" s="402">
        <f>AH370-IF(ISERROR(VLOOKUP(A370,'MTD Last'!$A$2:$AH$600,34,0)),0,VLOOKUP(A370,'MTD Last'!$A$2:$AH$600,34,0))</f>
        <v>-2810.2468389999995</v>
      </c>
      <c r="AL370" s="402">
        <f t="shared" si="51"/>
        <v>-2810.2468389999995</v>
      </c>
      <c r="AM370" s="403" t="str">
        <f ca="1">ROUND((L370-Control!$C$3)/365,0)&amp;" Year"</f>
        <v>-9 Year</v>
      </c>
      <c r="AN370" s="45">
        <f t="shared" si="52"/>
        <v>6</v>
      </c>
      <c r="AO370" s="45" t="str">
        <f t="shared" si="53"/>
        <v>Code</v>
      </c>
      <c r="AP370" s="45">
        <f t="shared" si="54"/>
        <v>6</v>
      </c>
      <c r="AQ370" s="402">
        <f>AH370-(IF(ISERROR(VLOOKUP(A370,'WTD Last'!$A$1:$AQ$605,34,0)),0,VLOOKUP(A370,'WTD Last'!$A$1:$AQ$605,34,0)))</f>
        <v>-9843.9261560000014</v>
      </c>
      <c r="AR370" s="563">
        <f>R370-(IF(ISERROR(VLOOKUP(A370,'WTD Last'!$A$1:$AQ$605,18,0)),0,VLOOKUP(A370,'WTD Last'!$A$1:$AQ$605,18,0)))</f>
        <v>-1.8577179999999913</v>
      </c>
      <c r="AS370" s="402">
        <f>O370-(IF(ISERROR(VLOOKUP(A370,'WTD Last'!$A$1:$AQ$605,15,0)),0,VLOOKUP(A370,'WTD Last'!$A$1:$AQ$605,15,0)))</f>
        <v>-37.409056000000419</v>
      </c>
      <c r="AT370" s="402">
        <f t="shared" si="55"/>
        <v>-291.66666666666669</v>
      </c>
      <c r="AV370" s="564">
        <v>83498</v>
      </c>
      <c r="AW370" s="77"/>
      <c r="AX370" s="271"/>
    </row>
    <row r="371" spans="1:50">
      <c r="A371" s="77">
        <v>1525</v>
      </c>
      <c r="B371" s="77">
        <v>574</v>
      </c>
      <c r="C371" s="77" t="s">
        <v>27</v>
      </c>
      <c r="D371" s="77" t="s">
        <v>301</v>
      </c>
      <c r="E371" s="77" t="s">
        <v>361</v>
      </c>
      <c r="F371" s="77" t="s">
        <v>200</v>
      </c>
      <c r="G371" s="77" t="s">
        <v>471</v>
      </c>
      <c r="H371" s="77" t="s">
        <v>468</v>
      </c>
      <c r="I371" s="77" t="s">
        <v>405</v>
      </c>
      <c r="J371" s="454" t="s">
        <v>486</v>
      </c>
      <c r="K371" s="410">
        <v>36896</v>
      </c>
      <c r="L371" s="410">
        <v>38722</v>
      </c>
      <c r="M371" s="77" t="s">
        <v>30</v>
      </c>
      <c r="N371" s="271">
        <v>10000000</v>
      </c>
      <c r="O371" s="271">
        <v>-4108.6800469999998</v>
      </c>
      <c r="P371" s="411">
        <v>1.05</v>
      </c>
      <c r="Q371" s="271">
        <v>97.016335999999995</v>
      </c>
      <c r="R371" s="271">
        <v>96.418799000000007</v>
      </c>
      <c r="S371" s="411">
        <v>-0.56626506115731745</v>
      </c>
      <c r="T371" s="271">
        <v>2326.6019580903048</v>
      </c>
      <c r="U371" s="271">
        <v>1054.713546</v>
      </c>
      <c r="V371" s="271">
        <v>0</v>
      </c>
      <c r="W371" s="271">
        <v>3381.3155040903048</v>
      </c>
      <c r="X371" s="271">
        <v>58563.739608000003</v>
      </c>
      <c r="Y371" s="271">
        <v>61373.986447000003</v>
      </c>
      <c r="Z371" s="271">
        <v>2810.2468389999995</v>
      </c>
      <c r="AA371" s="271">
        <v>-571.06866509030533</v>
      </c>
      <c r="AB371" s="271">
        <v>58563.739608000003</v>
      </c>
      <c r="AC371" s="271">
        <v>61373.986447000003</v>
      </c>
      <c r="AD371" s="271">
        <v>2810.2468389999995</v>
      </c>
      <c r="AF371" s="271">
        <v>-23655.7253706025</v>
      </c>
      <c r="AG371" s="402">
        <f>IF(ISERROR(VLOOKUP(B371,Acc_Cash!$A:$H,3,FALSE)),0,VLOOKUP(B371,Acc_Cash!$A:$H,3,FALSE))</f>
        <v>0</v>
      </c>
      <c r="AH371" s="402">
        <f t="shared" si="50"/>
        <v>61373.986447000003</v>
      </c>
      <c r="AI371" s="402">
        <f>AH371-(IF(ISERROR(VLOOKUP(A371,'YTD Last'!$E$2:$Z$500,21,0)),0,VLOOKUP(A371,'YTD Last'!$E$2:$Z$500,21,0)))</f>
        <v>45807.501473000004</v>
      </c>
      <c r="AJ371" s="402">
        <f>AH371-IF(ISERROR(VLOOKUP(A371,'QTD Last'!$A$2:$AH$600,34,0)),0,VLOOKUP(A371,'QTD Last'!$A$2:$AH$600,34,0))</f>
        <v>2810.2468389999995</v>
      </c>
      <c r="AK371" s="402">
        <f>AH371-IF(ISERROR(VLOOKUP(A371,'MTD Last'!$A$2:$AH$600,34,0)),0,VLOOKUP(A371,'MTD Last'!$A$2:$AH$600,34,0))</f>
        <v>2810.2468389999995</v>
      </c>
      <c r="AL371" s="402">
        <f t="shared" si="51"/>
        <v>2810.2468389999995</v>
      </c>
      <c r="AM371" s="403" t="str">
        <f ca="1">ROUND((L371-Control!$C$3)/365,0)&amp;" Year"</f>
        <v>-9 Year</v>
      </c>
      <c r="AN371" s="45">
        <f t="shared" si="52"/>
        <v>6</v>
      </c>
      <c r="AO371" s="45" t="str">
        <f t="shared" si="53"/>
        <v>Code</v>
      </c>
      <c r="AP371" s="45">
        <f t="shared" si="54"/>
        <v>6</v>
      </c>
      <c r="AQ371" s="402">
        <f>AH371-(IF(ISERROR(VLOOKUP(A371,'WTD Last'!$A$1:$AQ$605,34,0)),0,VLOOKUP(A371,'WTD Last'!$A$1:$AQ$605,34,0)))</f>
        <v>9843.9261560000014</v>
      </c>
      <c r="AR371" s="563">
        <f>R371-(IF(ISERROR(VLOOKUP(A371,'WTD Last'!$A$1:$AQ$605,18,0)),0,VLOOKUP(A371,'WTD Last'!$A$1:$AQ$605,18,0)))</f>
        <v>-1.8577179999999913</v>
      </c>
      <c r="AS371" s="402">
        <f>O371-(IF(ISERROR(VLOOKUP(A371,'WTD Last'!$A$1:$AQ$605,15,0)),0,VLOOKUP(A371,'WTD Last'!$A$1:$AQ$605,15,0)))</f>
        <v>37.409056000000419</v>
      </c>
      <c r="AT371" s="402">
        <f t="shared" si="55"/>
        <v>291.66666666666669</v>
      </c>
      <c r="AV371" s="564">
        <v>83498</v>
      </c>
      <c r="AW371" s="77"/>
      <c r="AX371" s="271"/>
    </row>
    <row r="372" spans="1:50">
      <c r="A372" s="77">
        <v>1613</v>
      </c>
      <c r="B372" s="77">
        <v>822</v>
      </c>
      <c r="C372" s="77" t="s">
        <v>27</v>
      </c>
      <c r="D372" s="77" t="s">
        <v>28</v>
      </c>
      <c r="E372" s="77" t="s">
        <v>412</v>
      </c>
      <c r="F372" s="77" t="s">
        <v>199</v>
      </c>
      <c r="G372" s="77" t="s">
        <v>476</v>
      </c>
      <c r="H372" s="77" t="s">
        <v>491</v>
      </c>
      <c r="I372" s="77" t="s">
        <v>286</v>
      </c>
      <c r="J372" s="454" t="s">
        <v>469</v>
      </c>
      <c r="K372" s="410">
        <v>36909</v>
      </c>
      <c r="L372" s="410">
        <v>37839</v>
      </c>
      <c r="M372" s="77" t="s">
        <v>30</v>
      </c>
      <c r="N372" s="271">
        <v>-17000000</v>
      </c>
      <c r="O372" s="271">
        <v>3598.6602399999997</v>
      </c>
      <c r="P372" s="411">
        <v>0.22</v>
      </c>
      <c r="Q372" s="271">
        <v>33.789439000000002</v>
      </c>
      <c r="R372" s="271">
        <v>33.230347999999999</v>
      </c>
      <c r="S372" s="411">
        <v>-0.52114718889513034</v>
      </c>
      <c r="T372" s="271">
        <v>-1875.4316678646749</v>
      </c>
      <c r="U372" s="271">
        <v>-599.39252999999997</v>
      </c>
      <c r="V372" s="271">
        <v>0</v>
      </c>
      <c r="W372" s="271">
        <v>-2474.8241978646747</v>
      </c>
      <c r="X372" s="271">
        <v>36598.494567000002</v>
      </c>
      <c r="Y372" s="271">
        <v>34387.585058999997</v>
      </c>
      <c r="Z372" s="271">
        <v>-2210.9095080000043</v>
      </c>
      <c r="AA372" s="271">
        <v>263.91468986467044</v>
      </c>
      <c r="AB372" s="271">
        <v>36598.494567000002</v>
      </c>
      <c r="AC372" s="271">
        <v>34387.585058999997</v>
      </c>
      <c r="AD372" s="271">
        <v>-2210.9095080000043</v>
      </c>
      <c r="AF372" s="271">
        <v>26639.082426599998</v>
      </c>
      <c r="AG372" s="402">
        <f>IF(ISERROR(VLOOKUP(B372,Acc_Cash!$A:$H,3,FALSE)),0,VLOOKUP(B372,Acc_Cash!$A:$H,3,FALSE))</f>
        <v>0</v>
      </c>
      <c r="AH372" s="402">
        <f t="shared" si="50"/>
        <v>34387.585058999997</v>
      </c>
      <c r="AI372" s="402">
        <f>AH372-(IF(ISERROR(VLOOKUP(A372,'YTD Last'!$E$2:$Z$383,21,0)),0,VLOOKUP(A372,'YTD Last'!$E$2:$Z$383,21,0)))</f>
        <v>34387.585058999997</v>
      </c>
      <c r="AJ372" s="402">
        <f>AH372-IF(ISERROR(VLOOKUP(A372,'QTD Last'!$A$2:$AH$600,34,0)),0,VLOOKUP(A372,'QTD Last'!$A$2:$AH$600,34,0))</f>
        <v>-2210.9095080000043</v>
      </c>
      <c r="AK372" s="402">
        <f>AH372-IF(ISERROR(VLOOKUP(A372,'MTD Last'!$A$2:$AH$600,34,0)),0,VLOOKUP(A372,'MTD Last'!$A$2:$AH$600,34,0))</f>
        <v>-2210.9095080000043</v>
      </c>
      <c r="AL372" s="402">
        <f t="shared" si="51"/>
        <v>-2210.9095080000043</v>
      </c>
      <c r="AM372" s="403" t="str">
        <f ca="1">ROUND((L372-Control!$C$3)/365,0)&amp;" Year"</f>
        <v>-11 Year</v>
      </c>
      <c r="AN372" s="45">
        <f t="shared" si="52"/>
        <v>7</v>
      </c>
      <c r="AO372" s="45" t="str">
        <f t="shared" si="53"/>
        <v>Code</v>
      </c>
      <c r="AP372" s="45">
        <f t="shared" si="54"/>
        <v>7</v>
      </c>
      <c r="AQ372" s="402">
        <f>AH372-(IF(ISERROR(VLOOKUP(A372,'WTD Last'!$A$1:$AQ$605,34,0)),0,VLOOKUP(A372,'WTD Last'!$A$1:$AQ$605,34,0)))</f>
        <v>-9505.9274940000032</v>
      </c>
      <c r="AR372" s="563">
        <f>R372-(IF(ISERROR(VLOOKUP(A372,'WTD Last'!$A$1:$AQ$605,18,0)),0,VLOOKUP(A372,'WTD Last'!$A$1:$AQ$605,18,0)))</f>
        <v>-2.184705000000001</v>
      </c>
      <c r="AS372" s="402">
        <f>O372-(IF(ISERROR(VLOOKUP(A372,'WTD Last'!$A$1:$AQ$605,15,0)),0,VLOOKUP(A372,'WTD Last'!$A$1:$AQ$605,15,0)))</f>
        <v>-38.655630000000201</v>
      </c>
      <c r="AT372" s="402">
        <f t="shared" si="55"/>
        <v>-103.88888888888889</v>
      </c>
      <c r="AU372" s="564">
        <v>89135</v>
      </c>
      <c r="AV372" s="564">
        <v>92897</v>
      </c>
      <c r="AW372" s="77"/>
      <c r="AX372" s="271"/>
    </row>
    <row r="373" spans="1:50">
      <c r="A373" s="77">
        <v>1345</v>
      </c>
      <c r="B373" s="77">
        <v>504</v>
      </c>
      <c r="C373" s="77" t="s">
        <v>27</v>
      </c>
      <c r="D373" s="77" t="s">
        <v>28</v>
      </c>
      <c r="E373" s="77" t="s">
        <v>362</v>
      </c>
      <c r="F373" s="77" t="s">
        <v>205</v>
      </c>
      <c r="G373" s="77" t="s">
        <v>485</v>
      </c>
      <c r="H373" s="77" t="s">
        <v>497</v>
      </c>
      <c r="I373" s="77" t="s">
        <v>405</v>
      </c>
      <c r="J373" s="454" t="s">
        <v>479</v>
      </c>
      <c r="K373" s="410">
        <v>36896</v>
      </c>
      <c r="L373" s="410">
        <v>38722</v>
      </c>
      <c r="M373" s="77" t="s">
        <v>30</v>
      </c>
      <c r="N373" s="271">
        <v>-10000000</v>
      </c>
      <c r="O373" s="271">
        <v>4188.0222690000001</v>
      </c>
      <c r="P373" s="411">
        <v>1.65</v>
      </c>
      <c r="Q373" s="271">
        <v>159.388632</v>
      </c>
      <c r="R373" s="271">
        <v>158.719021</v>
      </c>
      <c r="S373" s="411">
        <v>-0.57339051439378663</v>
      </c>
      <c r="T373" s="271">
        <v>-2401.3722431145434</v>
      </c>
      <c r="U373" s="271">
        <v>-1680.971622</v>
      </c>
      <c r="V373" s="271">
        <v>0</v>
      </c>
      <c r="W373" s="271">
        <v>-4082.3438651145434</v>
      </c>
      <c r="X373" s="271">
        <v>-62862.857373999999</v>
      </c>
      <c r="Y373" s="271">
        <v>-66059.412960000001</v>
      </c>
      <c r="Z373" s="271">
        <v>-3196.5555860000022</v>
      </c>
      <c r="AA373" s="271">
        <v>885.78827911454118</v>
      </c>
      <c r="AB373" s="271">
        <v>-62862.857373999999</v>
      </c>
      <c r="AC373" s="271">
        <v>-66059.412960000001</v>
      </c>
      <c r="AD373" s="271">
        <v>-3196.5555860000022</v>
      </c>
      <c r="AF373" s="271">
        <v>41335.779795030001</v>
      </c>
      <c r="AG373" s="402">
        <f>IF(ISERROR(VLOOKUP(B373,Acc_Cash!$A:$H,3,FALSE)),0,VLOOKUP(B373,Acc_Cash!$A:$H,3,FALSE))</f>
        <v>0</v>
      </c>
      <c r="AH373" s="402">
        <f t="shared" si="50"/>
        <v>-66059.412960000001</v>
      </c>
      <c r="AI373" s="402">
        <f>AH373-(IF(ISERROR(VLOOKUP(A373,'YTD Last'!$E$2:$Z$500,21,0)),0,VLOOKUP(A373,'YTD Last'!$E$2:$Z$500,21,0)))</f>
        <v>-103792.163266</v>
      </c>
      <c r="AJ373" s="402">
        <f>AH373-IF(ISERROR(VLOOKUP(A373,'QTD Last'!$A$2:$AH$600,34,0)),0,VLOOKUP(A373,'QTD Last'!$A$2:$AH$600,34,0))</f>
        <v>-3196.5555860000022</v>
      </c>
      <c r="AK373" s="402">
        <f>AH373-IF(ISERROR(VLOOKUP(A373,'MTD Last'!$A$2:$AH$600,34,0)),0,VLOOKUP(A373,'MTD Last'!$A$2:$AH$600,34,0))</f>
        <v>-3196.5555860000022</v>
      </c>
      <c r="AL373" s="402">
        <f t="shared" si="51"/>
        <v>-3196.5555860000022</v>
      </c>
      <c r="AM373" s="403" t="str">
        <f ca="1">ROUND((L373-Control!$C$3)/365,0)&amp;" Year"</f>
        <v>-9 Year</v>
      </c>
      <c r="AN373" s="45" t="str">
        <f t="shared" si="52"/>
        <v>Code</v>
      </c>
      <c r="AO373" s="45">
        <f t="shared" si="53"/>
        <v>9</v>
      </c>
      <c r="AP373" s="45">
        <f t="shared" si="54"/>
        <v>9</v>
      </c>
      <c r="AQ373" s="402">
        <f>AH373-(IF(ISERROR(VLOOKUP(A373,'WTD Last'!$A$1:$AQ$605,34,0)),0,VLOOKUP(A373,'WTD Last'!$A$1:$AQ$605,34,0)))</f>
        <v>-22622.072960999998</v>
      </c>
      <c r="AR373" s="563">
        <f>R373-(IF(ISERROR(VLOOKUP(A373,'WTD Last'!$A$1:$AQ$605,18,0)),0,VLOOKUP(A373,'WTD Last'!$A$1:$AQ$605,18,0)))</f>
        <v>-4.7145659999999907</v>
      </c>
      <c r="AS373" s="402">
        <f>O373-(IF(ISERROR(VLOOKUP(A373,'WTD Last'!$A$1:$AQ$605,15,0)),0,VLOOKUP(A373,'WTD Last'!$A$1:$AQ$605,15,0)))</f>
        <v>-38.512377000000015</v>
      </c>
      <c r="AT373" s="402">
        <f t="shared" si="55"/>
        <v>-458.33333333333331</v>
      </c>
      <c r="AV373" s="564">
        <v>64380</v>
      </c>
      <c r="AW373" s="77"/>
      <c r="AX373" s="271"/>
    </row>
    <row r="374" spans="1:50">
      <c r="A374" s="77">
        <v>1526</v>
      </c>
      <c r="B374" s="77">
        <v>575</v>
      </c>
      <c r="C374" s="77" t="s">
        <v>27</v>
      </c>
      <c r="D374" s="77" t="s">
        <v>301</v>
      </c>
      <c r="E374" s="77" t="s">
        <v>362</v>
      </c>
      <c r="F374" s="77" t="s">
        <v>205</v>
      </c>
      <c r="G374" s="77" t="s">
        <v>485</v>
      </c>
      <c r="H374" s="77" t="s">
        <v>497</v>
      </c>
      <c r="I374" s="77" t="s">
        <v>405</v>
      </c>
      <c r="J374" s="454" t="s">
        <v>486</v>
      </c>
      <c r="K374" s="410">
        <v>36896</v>
      </c>
      <c r="L374" s="410">
        <v>38722</v>
      </c>
      <c r="M374" s="77" t="s">
        <v>30</v>
      </c>
      <c r="N374" s="271">
        <v>10000000</v>
      </c>
      <c r="O374" s="271">
        <v>-4188.0222690000001</v>
      </c>
      <c r="P374" s="411">
        <v>1.65</v>
      </c>
      <c r="Q374" s="271">
        <v>159.388632</v>
      </c>
      <c r="R374" s="271">
        <v>158.719021</v>
      </c>
      <c r="S374" s="411">
        <v>-0.57339051439378663</v>
      </c>
      <c r="T374" s="271">
        <v>2401.3722431145434</v>
      </c>
      <c r="U374" s="271">
        <v>1680.971622</v>
      </c>
      <c r="V374" s="271">
        <v>0</v>
      </c>
      <c r="W374" s="271">
        <v>4082.3438651145434</v>
      </c>
      <c r="X374" s="271">
        <v>62862.857373999999</v>
      </c>
      <c r="Y374" s="271">
        <v>66059.412960000001</v>
      </c>
      <c r="Z374" s="271">
        <v>3196.5555860000022</v>
      </c>
      <c r="AA374" s="271">
        <v>-885.78827911454118</v>
      </c>
      <c r="AB374" s="271">
        <v>62862.857373999999</v>
      </c>
      <c r="AC374" s="271">
        <v>66059.412960000001</v>
      </c>
      <c r="AD374" s="271">
        <v>3196.5555860000022</v>
      </c>
      <c r="AF374" s="271">
        <v>-41335.779795030001</v>
      </c>
      <c r="AG374" s="402">
        <f>IF(ISERROR(VLOOKUP(B374,Acc_Cash!$A:$H,3,FALSE)),0,VLOOKUP(B374,Acc_Cash!$A:$H,3,FALSE))</f>
        <v>0</v>
      </c>
      <c r="AH374" s="402">
        <f t="shared" si="50"/>
        <v>66059.412960000001</v>
      </c>
      <c r="AI374" s="402">
        <f>AH374-(IF(ISERROR(VLOOKUP(A374,'YTD Last'!$E$2:$Z$500,21,0)),0,VLOOKUP(A374,'YTD Last'!$E$2:$Z$500,21,0)))</f>
        <v>103792.163266</v>
      </c>
      <c r="AJ374" s="402">
        <f>AH374-IF(ISERROR(VLOOKUP(A374,'QTD Last'!$A$2:$AH$600,34,0)),0,VLOOKUP(A374,'QTD Last'!$A$2:$AH$600,34,0))</f>
        <v>3196.5555860000022</v>
      </c>
      <c r="AK374" s="402">
        <f>AH374-IF(ISERROR(VLOOKUP(A374,'MTD Last'!$A$2:$AH$600,34,0)),0,VLOOKUP(A374,'MTD Last'!$A$2:$AH$600,34,0))</f>
        <v>3196.5555860000022</v>
      </c>
      <c r="AL374" s="402">
        <f t="shared" si="51"/>
        <v>3196.5555860000022</v>
      </c>
      <c r="AM374" s="403" t="str">
        <f ca="1">ROUND((L374-Control!$C$3)/365,0)&amp;" Year"</f>
        <v>-9 Year</v>
      </c>
      <c r="AN374" s="45" t="str">
        <f t="shared" si="52"/>
        <v>Code</v>
      </c>
      <c r="AO374" s="45">
        <f t="shared" si="53"/>
        <v>9</v>
      </c>
      <c r="AP374" s="45">
        <f t="shared" si="54"/>
        <v>9</v>
      </c>
      <c r="AQ374" s="402">
        <f>AH374-(IF(ISERROR(VLOOKUP(A374,'WTD Last'!$A$1:$AQ$605,34,0)),0,VLOOKUP(A374,'WTD Last'!$A$1:$AQ$605,34,0)))</f>
        <v>22622.072960999998</v>
      </c>
      <c r="AR374" s="563">
        <f>R374-(IF(ISERROR(VLOOKUP(A374,'WTD Last'!$A$1:$AQ$605,18,0)),0,VLOOKUP(A374,'WTD Last'!$A$1:$AQ$605,18,0)))</f>
        <v>-4.7145659999999907</v>
      </c>
      <c r="AS374" s="402">
        <f>O374-(IF(ISERROR(VLOOKUP(A374,'WTD Last'!$A$1:$AQ$605,15,0)),0,VLOOKUP(A374,'WTD Last'!$A$1:$AQ$605,15,0)))</f>
        <v>38.512377000000015</v>
      </c>
      <c r="AT374" s="402">
        <f t="shared" si="55"/>
        <v>458.33333333333331</v>
      </c>
      <c r="AV374" s="564">
        <v>64380</v>
      </c>
      <c r="AW374" s="77"/>
      <c r="AX374" s="271"/>
    </row>
    <row r="375" spans="1:50">
      <c r="A375" s="77">
        <v>156</v>
      </c>
      <c r="B375" s="77">
        <v>217</v>
      </c>
      <c r="C375" s="77" t="s">
        <v>27</v>
      </c>
      <c r="D375" s="77" t="s">
        <v>57</v>
      </c>
      <c r="E375" s="77" t="s">
        <v>84</v>
      </c>
      <c r="F375" s="77" t="s">
        <v>423</v>
      </c>
      <c r="I375" s="77" t="s">
        <v>270</v>
      </c>
      <c r="J375" s="454" t="s">
        <v>486</v>
      </c>
      <c r="K375" s="410">
        <v>36784</v>
      </c>
      <c r="L375" s="410">
        <v>38610</v>
      </c>
      <c r="M375" s="77" t="s">
        <v>30</v>
      </c>
      <c r="N375" s="271">
        <v>-470000000</v>
      </c>
      <c r="P375" s="411">
        <v>7.4999999999999997E-2</v>
      </c>
      <c r="Q375" s="271">
        <v>-4.344189E-13</v>
      </c>
      <c r="R375" s="271">
        <v>1.3062889999999999E-12</v>
      </c>
      <c r="U375" s="271">
        <v>-637.515714</v>
      </c>
      <c r="V375" s="271">
        <v>0</v>
      </c>
      <c r="X375" s="271">
        <v>-1432022</v>
      </c>
      <c r="Y375" s="271">
        <v>-1434341</v>
      </c>
      <c r="Z375" s="271">
        <v>-2319</v>
      </c>
      <c r="AB375" s="271">
        <v>-1432022</v>
      </c>
      <c r="AC375" s="271">
        <v>-1434341</v>
      </c>
      <c r="AD375" s="271">
        <v>-2319</v>
      </c>
      <c r="AG375" s="402">
        <f>IF(ISERROR(VLOOKUP(B375,Acc_Cash!$A:$H,3,FALSE)),0,VLOOKUP(B375,Acc_Cash!$A:$H,3,FALSE))</f>
        <v>-177229.16666700001</v>
      </c>
      <c r="AH375" s="402">
        <f t="shared" si="50"/>
        <v>-1611570.1666669999</v>
      </c>
      <c r="AI375" s="402">
        <f>AH375-(IF(ISERROR(VLOOKUP(A375,'YTD Last'!$E$2:$Z$383,21,0)),0,VLOOKUP(A375,'YTD Last'!$E$2:$Z$383,21,0)))</f>
        <v>-83902.33333399985</v>
      </c>
      <c r="AJ375" s="402">
        <f>AH375-IF(ISERROR(VLOOKUP(A375,'QTD Last'!$A$2:$AH$600,34,0)),0,VLOOKUP(A375,'QTD Last'!$A$2:$AH$600,34,0))</f>
        <v>-2319</v>
      </c>
      <c r="AK375" s="402">
        <f>AH375-IF(ISERROR(VLOOKUP(A375,'MTD Last'!$A$2:$AH$600,34,0)),0,VLOOKUP(A375,'MTD Last'!$A$2:$AH$600,34,0))</f>
        <v>-2319</v>
      </c>
      <c r="AL375" s="402">
        <f t="shared" si="51"/>
        <v>-2319</v>
      </c>
      <c r="AM375" s="403" t="str">
        <f ca="1">ROUND((L375-Control!$C$3)/365,0)&amp;" Year"</f>
        <v>-9 Year</v>
      </c>
      <c r="AN375" s="45" t="str">
        <f t="shared" si="52"/>
        <v>Code</v>
      </c>
      <c r="AO375" s="45" t="str">
        <f t="shared" si="53"/>
        <v>Code</v>
      </c>
      <c r="AP375" s="45" t="str">
        <f t="shared" si="54"/>
        <v>Code</v>
      </c>
      <c r="AQ375" s="402">
        <f>AH375-(IF(ISERROR(VLOOKUP(A375,'WTD Last'!$A$1:$AQ$605,34,0)),0,VLOOKUP(A375,'WTD Last'!$A$1:$AQ$605,34,0)))</f>
        <v>2112</v>
      </c>
      <c r="AR375" s="563">
        <f>R375-(IF(ISERROR(VLOOKUP(A375,'WTD Last'!$A$1:$AQ$605,18,0)),0,VLOOKUP(A375,'WTD Last'!$A$1:$AQ$605,18,0)))</f>
        <v>8.7145479999999993E-13</v>
      </c>
      <c r="AS375" s="402">
        <f>O375-(IF(ISERROR(VLOOKUP(A375,'WTD Last'!$A$1:$AQ$605,15,0)),0,VLOOKUP(A375,'WTD Last'!$A$1:$AQ$605,15,0)))</f>
        <v>0</v>
      </c>
      <c r="AT375" s="402">
        <f t="shared" si="55"/>
        <v>-979.16666666666663</v>
      </c>
      <c r="AU375" s="564">
        <v>86085</v>
      </c>
      <c r="AW375" s="77"/>
      <c r="AX375" s="271"/>
    </row>
    <row r="376" spans="1:50">
      <c r="A376" s="77">
        <v>157</v>
      </c>
      <c r="B376" s="77">
        <v>216</v>
      </c>
      <c r="C376" s="77" t="s">
        <v>27</v>
      </c>
      <c r="D376" s="77" t="s">
        <v>57</v>
      </c>
      <c r="E376" s="77" t="s">
        <v>84</v>
      </c>
      <c r="F376" s="77" t="s">
        <v>423</v>
      </c>
      <c r="I376" s="77" t="s">
        <v>262</v>
      </c>
      <c r="J376" s="454" t="s">
        <v>486</v>
      </c>
      <c r="K376" s="410">
        <v>36784</v>
      </c>
      <c r="L376" s="410">
        <v>38610</v>
      </c>
      <c r="M376" s="77" t="s">
        <v>30</v>
      </c>
      <c r="N376" s="271">
        <v>-21000000</v>
      </c>
      <c r="P376" s="411">
        <v>0.55000000000000004</v>
      </c>
      <c r="Q376" s="271">
        <v>-4.344189E-13</v>
      </c>
      <c r="R376" s="271">
        <v>1.3062889999999999E-12</v>
      </c>
      <c r="U376" s="271">
        <v>-208.88812799999999</v>
      </c>
      <c r="V376" s="271">
        <v>0</v>
      </c>
      <c r="X376" s="271">
        <v>-469215.72496700002</v>
      </c>
      <c r="Y376" s="271">
        <v>-469975.66819200001</v>
      </c>
      <c r="Z376" s="271">
        <v>-759.94322499999544</v>
      </c>
      <c r="AB376" s="271">
        <v>-469215.72496700002</v>
      </c>
      <c r="AC376" s="271">
        <v>-469975.66819200001</v>
      </c>
      <c r="AD376" s="271">
        <v>-759.94322499999544</v>
      </c>
      <c r="AG376" s="402">
        <f>IF(ISERROR(VLOOKUP(B376,Acc_Cash!$A:$H,3,FALSE)),0,VLOOKUP(B376,Acc_Cash!$A:$H,3,FALSE))</f>
        <v>-58070.833333000002</v>
      </c>
      <c r="AH376" s="402">
        <f t="shared" si="50"/>
        <v>-528046.50152499997</v>
      </c>
      <c r="AI376" s="402">
        <f>AH376-(IF(ISERROR(VLOOKUP(A376,'YTD Last'!$E$2:$Z$383,21,0)),0,VLOOKUP(A376,'YTD Last'!$E$2:$Z$383,21,0)))</f>
        <v>349692.35397300008</v>
      </c>
      <c r="AJ376" s="402">
        <f>AH376-IF(ISERROR(VLOOKUP(A376,'QTD Last'!$A$2:$AH$600,34,0)),0,VLOOKUP(A376,'QTD Last'!$A$2:$AH$600,34,0))</f>
        <v>-759.94322499993723</v>
      </c>
      <c r="AK376" s="402">
        <f>AH376-IF(ISERROR(VLOOKUP(A376,'MTD Last'!$A$2:$AH$600,34,0)),0,VLOOKUP(A376,'MTD Last'!$A$2:$AH$600,34,0))</f>
        <v>-759.94322499993723</v>
      </c>
      <c r="AL376" s="402">
        <f t="shared" si="51"/>
        <v>-759.94322499999544</v>
      </c>
      <c r="AM376" s="403" t="str">
        <f ca="1">ROUND((L376-Control!$C$3)/365,0)&amp;" Year"</f>
        <v>-9 Year</v>
      </c>
      <c r="AN376" s="45" t="str">
        <f t="shared" si="52"/>
        <v>Code</v>
      </c>
      <c r="AO376" s="45" t="str">
        <f t="shared" si="53"/>
        <v>Code</v>
      </c>
      <c r="AP376" s="45" t="str">
        <f t="shared" si="54"/>
        <v>Code</v>
      </c>
      <c r="AQ376" s="402">
        <f>AH376-(IF(ISERROR(VLOOKUP(A376,'WTD Last'!$A$1:$AQ$605,34,0)),0,VLOOKUP(A376,'WTD Last'!$A$1:$AQ$605,34,0)))</f>
        <v>692.0323769999668</v>
      </c>
      <c r="AR376" s="563">
        <f>R376-(IF(ISERROR(VLOOKUP(A376,'WTD Last'!$A$1:$AQ$605,18,0)),0,VLOOKUP(A376,'WTD Last'!$A$1:$AQ$605,18,0)))</f>
        <v>8.7145479999999993E-13</v>
      </c>
      <c r="AS376" s="402">
        <f>O376-(IF(ISERROR(VLOOKUP(A376,'WTD Last'!$A$1:$AQ$605,15,0)),0,VLOOKUP(A376,'WTD Last'!$A$1:$AQ$605,15,0)))</f>
        <v>0</v>
      </c>
      <c r="AT376" s="402">
        <f t="shared" si="55"/>
        <v>-320.83333333333337</v>
      </c>
      <c r="AU376" s="564">
        <v>86084</v>
      </c>
      <c r="AW376" s="77"/>
      <c r="AX376" s="271"/>
    </row>
    <row r="377" spans="1:50">
      <c r="A377" s="77">
        <v>158</v>
      </c>
      <c r="B377" s="77">
        <v>214</v>
      </c>
      <c r="C377" s="77" t="s">
        <v>27</v>
      </c>
      <c r="D377" s="77" t="s">
        <v>57</v>
      </c>
      <c r="E377" s="77" t="s">
        <v>84</v>
      </c>
      <c r="F377" s="77" t="s">
        <v>423</v>
      </c>
      <c r="I377" s="77" t="s">
        <v>269</v>
      </c>
      <c r="J377" s="454" t="s">
        <v>486</v>
      </c>
      <c r="K377" s="410">
        <v>36784</v>
      </c>
      <c r="L377" s="410">
        <v>38610</v>
      </c>
      <c r="M377" s="77" t="s">
        <v>30</v>
      </c>
      <c r="N377" s="271">
        <v>-34000000</v>
      </c>
      <c r="P377" s="411">
        <v>4.5</v>
      </c>
      <c r="Q377" s="271">
        <v>-4.344189E-13</v>
      </c>
      <c r="R377" s="271">
        <v>1.3062889999999999E-12</v>
      </c>
      <c r="U377" s="271">
        <v>-2767.0894829999997</v>
      </c>
      <c r="V377" s="271">
        <v>0</v>
      </c>
      <c r="X377" s="271">
        <v>-6215585</v>
      </c>
      <c r="Y377" s="271">
        <v>-6225652</v>
      </c>
      <c r="Z377" s="271">
        <v>-10067</v>
      </c>
      <c r="AB377" s="271">
        <v>-6215585</v>
      </c>
      <c r="AC377" s="271">
        <v>-6225652</v>
      </c>
      <c r="AD377" s="271">
        <v>-10067</v>
      </c>
      <c r="AG377" s="402">
        <f>IF(ISERROR(VLOOKUP(B377,Acc_Cash!$A:$H,3,FALSE)),0,VLOOKUP(B377,Acc_Cash!$A:$H,3,FALSE))</f>
        <v>-769250</v>
      </c>
      <c r="AH377" s="402">
        <f t="shared" si="50"/>
        <v>-6994902</v>
      </c>
      <c r="AI377" s="402">
        <f>AH377-(IF(ISERROR(VLOOKUP(A377,'YTD Last'!$E$2:$Z$500,21,0)),0,VLOOKUP(A377,'YTD Last'!$E$2:$Z$500,21,0)))</f>
        <v>-477605.11111100018</v>
      </c>
      <c r="AJ377" s="402">
        <f>AH377-IF(ISERROR(VLOOKUP(A377,'QTD Last'!$A$2:$AH$600,34,0)),0,VLOOKUP(A377,'QTD Last'!$A$2:$AH$600,34,0))</f>
        <v>-10067</v>
      </c>
      <c r="AK377" s="402">
        <f>AH377-IF(ISERROR(VLOOKUP(A377,'MTD Last'!$A$2:$AH$600,34,0)),0,VLOOKUP(A377,'MTD Last'!$A$2:$AH$600,34,0))</f>
        <v>-10067</v>
      </c>
      <c r="AL377" s="402">
        <f t="shared" si="51"/>
        <v>-10067</v>
      </c>
      <c r="AM377" s="403" t="str">
        <f ca="1">ROUND((L377-Control!$C$3)/365,0)&amp;" Year"</f>
        <v>-9 Year</v>
      </c>
      <c r="AN377" s="45" t="str">
        <f t="shared" si="52"/>
        <v>Code</v>
      </c>
      <c r="AO377" s="45" t="str">
        <f t="shared" si="53"/>
        <v>Code</v>
      </c>
      <c r="AP377" s="45" t="str">
        <f t="shared" si="54"/>
        <v>Code</v>
      </c>
      <c r="AQ377" s="402">
        <f>AH377-(IF(ISERROR(VLOOKUP(A377,'WTD Last'!$A$1:$AQ$605,34,0)),0,VLOOKUP(A377,'WTD Last'!$A$1:$AQ$605,34,0)))</f>
        <v>9167</v>
      </c>
      <c r="AR377" s="563">
        <f>R377-(IF(ISERROR(VLOOKUP(A377,'WTD Last'!$A$1:$AQ$605,18,0)),0,VLOOKUP(A377,'WTD Last'!$A$1:$AQ$605,18,0)))</f>
        <v>8.7145479999999993E-13</v>
      </c>
      <c r="AS377" s="402">
        <f>O377-(IF(ISERROR(VLOOKUP(A377,'WTD Last'!$A$1:$AQ$605,15,0)),0,VLOOKUP(A377,'WTD Last'!$A$1:$AQ$605,15,0)))</f>
        <v>0</v>
      </c>
      <c r="AT377" s="402">
        <f t="shared" si="55"/>
        <v>-4250</v>
      </c>
      <c r="AU377" s="564">
        <v>86086</v>
      </c>
      <c r="AW377" s="77"/>
      <c r="AX377" s="271"/>
    </row>
    <row r="378" spans="1:50">
      <c r="A378" s="77">
        <v>214</v>
      </c>
      <c r="B378" s="77">
        <v>215</v>
      </c>
      <c r="C378" s="77" t="s">
        <v>27</v>
      </c>
      <c r="D378" s="77" t="s">
        <v>57</v>
      </c>
      <c r="E378" s="77" t="s">
        <v>84</v>
      </c>
      <c r="F378" s="77" t="s">
        <v>423</v>
      </c>
      <c r="I378" s="77" t="s">
        <v>265</v>
      </c>
      <c r="J378" s="454" t="s">
        <v>486</v>
      </c>
      <c r="K378" s="410">
        <v>36784</v>
      </c>
      <c r="L378" s="410">
        <v>38610</v>
      </c>
      <c r="M378" s="77" t="s">
        <v>30</v>
      </c>
      <c r="N378" s="271">
        <v>525000000</v>
      </c>
      <c r="P378" s="411">
        <v>0.48</v>
      </c>
      <c r="Q378" s="271">
        <v>-4.344189E-13</v>
      </c>
      <c r="R378" s="271">
        <v>1.3062889999999999E-12</v>
      </c>
      <c r="U378" s="271">
        <v>4557.5591460000005</v>
      </c>
      <c r="V378" s="271">
        <v>0</v>
      </c>
      <c r="X378" s="271">
        <v>10237430</v>
      </c>
      <c r="Y378" s="271">
        <v>10254010</v>
      </c>
      <c r="Z378" s="271">
        <v>16580</v>
      </c>
      <c r="AB378" s="271">
        <v>10237430</v>
      </c>
      <c r="AC378" s="271">
        <v>10254010</v>
      </c>
      <c r="AD378" s="271">
        <v>16580</v>
      </c>
      <c r="AG378" s="402">
        <f>IF(ISERROR(VLOOKUP(B378,Acc_Cash!$A:$H,3,FALSE)),0,VLOOKUP(B378,Acc_Cash!$A:$H,3,FALSE))</f>
        <v>1267000</v>
      </c>
      <c r="AH378" s="402">
        <f t="shared" si="50"/>
        <v>11521010</v>
      </c>
      <c r="AI378" s="402">
        <f>AH378-(IF(ISERROR(VLOOKUP(A378,'YTD Last'!$E$2:$Z$383,21,0)),0,VLOOKUP(A378,'YTD Last'!$E$2:$Z$383,21,0)))</f>
        <v>817474.44444400072</v>
      </c>
      <c r="AJ378" s="402">
        <f>AH378-IF(ISERROR(VLOOKUP(A378,'QTD Last'!$A$2:$AH$600,34,0)),0,VLOOKUP(A378,'QTD Last'!$A$2:$AH$600,34,0))</f>
        <v>16580</v>
      </c>
      <c r="AK378" s="402">
        <f>AH378-IF(ISERROR(VLOOKUP(A378,'MTD Last'!$A$2:$AH$600,34,0)),0,VLOOKUP(A378,'MTD Last'!$A$2:$AH$600,34,0))</f>
        <v>16580</v>
      </c>
      <c r="AL378" s="402">
        <f t="shared" si="51"/>
        <v>16580</v>
      </c>
      <c r="AM378" s="403" t="str">
        <f ca="1">ROUND((L378-Control!$C$3)/365,0)&amp;" Year"</f>
        <v>-9 Year</v>
      </c>
      <c r="AN378" s="45" t="str">
        <f t="shared" si="52"/>
        <v>Code</v>
      </c>
      <c r="AO378" s="45" t="str">
        <f t="shared" si="53"/>
        <v>Code</v>
      </c>
      <c r="AP378" s="45" t="str">
        <f t="shared" si="54"/>
        <v>Code</v>
      </c>
      <c r="AQ378" s="402">
        <f>AH378-(IF(ISERROR(VLOOKUP(A378,'WTD Last'!$A$1:$AQ$605,34,0)),0,VLOOKUP(A378,'WTD Last'!$A$1:$AQ$605,34,0)))</f>
        <v>-15100</v>
      </c>
      <c r="AR378" s="563">
        <f>R378-(IF(ISERROR(VLOOKUP(A378,'WTD Last'!$A$1:$AQ$605,18,0)),0,VLOOKUP(A378,'WTD Last'!$A$1:$AQ$605,18,0)))</f>
        <v>8.7145479999999993E-13</v>
      </c>
      <c r="AS378" s="402">
        <f>O378-(IF(ISERROR(VLOOKUP(A378,'WTD Last'!$A$1:$AQ$605,15,0)),0,VLOOKUP(A378,'WTD Last'!$A$1:$AQ$605,15,0)))</f>
        <v>0</v>
      </c>
      <c r="AT378" s="402">
        <f t="shared" si="55"/>
        <v>7000</v>
      </c>
      <c r="AU378" s="564">
        <v>86945</v>
      </c>
      <c r="AW378" s="77"/>
      <c r="AX378" s="271"/>
    </row>
    <row r="379" spans="1:50">
      <c r="A379" s="77">
        <v>1346</v>
      </c>
      <c r="B379" s="77">
        <v>631</v>
      </c>
      <c r="C379" s="77" t="s">
        <v>27</v>
      </c>
      <c r="D379" s="77" t="s">
        <v>28</v>
      </c>
      <c r="E379" s="77" t="s">
        <v>363</v>
      </c>
      <c r="F379" s="77" t="s">
        <v>201</v>
      </c>
      <c r="G379" s="77" t="s">
        <v>487</v>
      </c>
      <c r="H379" s="77" t="s">
        <v>472</v>
      </c>
      <c r="I379" s="77" t="s">
        <v>405</v>
      </c>
      <c r="J379" s="454" t="s">
        <v>479</v>
      </c>
      <c r="K379" s="410">
        <v>36896</v>
      </c>
      <c r="L379" s="410">
        <v>38722</v>
      </c>
      <c r="M379" s="77" t="s">
        <v>30</v>
      </c>
      <c r="N379" s="271">
        <v>-10000000</v>
      </c>
      <c r="O379" s="271">
        <v>4056.81682</v>
      </c>
      <c r="P379" s="411">
        <v>0.5</v>
      </c>
      <c r="Q379" s="271">
        <v>54.339931999999997</v>
      </c>
      <c r="R379" s="271">
        <v>53.777161</v>
      </c>
      <c r="S379" s="411">
        <v>-0.56783085327301641</v>
      </c>
      <c r="T379" s="271">
        <v>-2303.5857564729249</v>
      </c>
      <c r="U379" s="271">
        <v>-693.78937199999996</v>
      </c>
      <c r="V379" s="271">
        <v>0</v>
      </c>
      <c r="W379" s="271">
        <v>-2997.3751284729251</v>
      </c>
      <c r="X379" s="271">
        <v>5900.2906819999998</v>
      </c>
      <c r="Y379" s="271">
        <v>3430.4389759999999</v>
      </c>
      <c r="Z379" s="271">
        <v>-2469.8517059999999</v>
      </c>
      <c r="AA379" s="271">
        <v>527.52342247292518</v>
      </c>
      <c r="AB379" s="271">
        <v>5900.2906819999998</v>
      </c>
      <c r="AC379" s="271">
        <v>3430.4389759999999</v>
      </c>
      <c r="AD379" s="271">
        <v>-2469.8517059999999</v>
      </c>
      <c r="AF379" s="271">
        <v>29363.240143160001</v>
      </c>
      <c r="AG379" s="402">
        <f>IF(ISERROR(VLOOKUP(B379,Acc_Cash!$A:$H,3,FALSE)),0,VLOOKUP(B379,Acc_Cash!$A:$H,3,FALSE))</f>
        <v>0</v>
      </c>
      <c r="AH379" s="402">
        <f t="shared" si="50"/>
        <v>3430.4389759999999</v>
      </c>
      <c r="AI379" s="402">
        <f>AH379-(IF(ISERROR(VLOOKUP(A379,'YTD Last'!$E$2:$Z$383,21,0)),0,VLOOKUP(A379,'YTD Last'!$E$2:$Z$383,21,0)))</f>
        <v>-62883.381008999997</v>
      </c>
      <c r="AJ379" s="402">
        <f>AH379-IF(ISERROR(VLOOKUP(A379,'QTD Last'!$A$2:$AH$600,34,0)),0,VLOOKUP(A379,'QTD Last'!$A$2:$AH$600,34,0))</f>
        <v>-2469.8517059999999</v>
      </c>
      <c r="AK379" s="402">
        <f>AH379-IF(ISERROR(VLOOKUP(A379,'MTD Last'!$A$2:$AH$600,34,0)),0,VLOOKUP(A379,'MTD Last'!$A$2:$AH$600,34,0))</f>
        <v>-2469.8517059999999</v>
      </c>
      <c r="AL379" s="402">
        <f t="shared" si="51"/>
        <v>-2469.8517059999999</v>
      </c>
      <c r="AM379" s="403" t="str">
        <f ca="1">ROUND((L379-Control!$C$3)/365,0)&amp;" Year"</f>
        <v>-9 Year</v>
      </c>
      <c r="AN379" s="45">
        <f t="shared" si="52"/>
        <v>8</v>
      </c>
      <c r="AO379" s="45" t="str">
        <f t="shared" si="53"/>
        <v>Code</v>
      </c>
      <c r="AP379" s="45">
        <f t="shared" si="54"/>
        <v>8</v>
      </c>
      <c r="AQ379" s="402">
        <f>AH379-(IF(ISERROR(VLOOKUP(A379,'WTD Last'!$A$1:$AQ$605,34,0)),0,VLOOKUP(A379,'WTD Last'!$A$1:$AQ$605,34,0)))</f>
        <v>-13679.983438000001</v>
      </c>
      <c r="AR379" s="563">
        <f>R379-(IF(ISERROR(VLOOKUP(A379,'WTD Last'!$A$1:$AQ$605,18,0)),0,VLOOKUP(A379,'WTD Last'!$A$1:$AQ$605,18,0)))</f>
        <v>-2.9686850000000007</v>
      </c>
      <c r="AS379" s="402">
        <f>O379-(IF(ISERROR(VLOOKUP(A379,'WTD Last'!$A$1:$AQ$605,15,0)),0,VLOOKUP(A379,'WTD Last'!$A$1:$AQ$605,15,0)))</f>
        <v>-37.227504999999837</v>
      </c>
      <c r="AT379" s="402">
        <f t="shared" si="55"/>
        <v>-138.88888888888889</v>
      </c>
      <c r="AV379" s="564">
        <v>64631</v>
      </c>
      <c r="AW379" s="77"/>
      <c r="AX379" s="271"/>
    </row>
    <row r="380" spans="1:50">
      <c r="A380" s="77">
        <v>1527</v>
      </c>
      <c r="B380" s="77">
        <v>626</v>
      </c>
      <c r="C380" s="77" t="s">
        <v>27</v>
      </c>
      <c r="D380" s="77" t="s">
        <v>301</v>
      </c>
      <c r="E380" s="77" t="s">
        <v>363</v>
      </c>
      <c r="F380" s="77" t="s">
        <v>201</v>
      </c>
      <c r="G380" s="77" t="s">
        <v>487</v>
      </c>
      <c r="H380" s="77" t="s">
        <v>472</v>
      </c>
      <c r="I380" s="77" t="s">
        <v>405</v>
      </c>
      <c r="J380" s="454" t="s">
        <v>486</v>
      </c>
      <c r="K380" s="410">
        <v>36896</v>
      </c>
      <c r="L380" s="410">
        <v>38722</v>
      </c>
      <c r="M380" s="77" t="s">
        <v>30</v>
      </c>
      <c r="N380" s="271">
        <v>10000000</v>
      </c>
      <c r="O380" s="271">
        <v>-4056.81682</v>
      </c>
      <c r="P380" s="411">
        <v>0.5</v>
      </c>
      <c r="Q380" s="271">
        <v>54.339931999999997</v>
      </c>
      <c r="R380" s="271">
        <v>53.777161</v>
      </c>
      <c r="S380" s="411">
        <v>-0.56783085327301641</v>
      </c>
      <c r="T380" s="271">
        <v>2303.5857564729249</v>
      </c>
      <c r="U380" s="271">
        <v>693.78937199999996</v>
      </c>
      <c r="V380" s="271">
        <v>0</v>
      </c>
      <c r="W380" s="271">
        <v>2997.3751284729251</v>
      </c>
      <c r="X380" s="271">
        <v>-5900.2906819999998</v>
      </c>
      <c r="Y380" s="271">
        <v>-3430.4389759999999</v>
      </c>
      <c r="Z380" s="271">
        <v>2469.8517059999999</v>
      </c>
      <c r="AA380" s="271">
        <v>-527.52342247292518</v>
      </c>
      <c r="AB380" s="271">
        <v>-5900.2906819999998</v>
      </c>
      <c r="AC380" s="271">
        <v>-3430.4389759999999</v>
      </c>
      <c r="AD380" s="271">
        <v>2469.8517059999999</v>
      </c>
      <c r="AF380" s="271">
        <v>-29363.240143160001</v>
      </c>
      <c r="AG380" s="402">
        <f>IF(ISERROR(VLOOKUP(B380,Acc_Cash!$A:$H,3,FALSE)),0,VLOOKUP(B380,Acc_Cash!$A:$H,3,FALSE))</f>
        <v>0</v>
      </c>
      <c r="AH380" s="402">
        <f t="shared" si="50"/>
        <v>-3430.4389759999999</v>
      </c>
      <c r="AI380" s="402">
        <f>AH380-(IF(ISERROR(VLOOKUP(A380,'YTD Last'!$E$2:$Z$500,21,0)),0,VLOOKUP(A380,'YTD Last'!$E$2:$Z$500,21,0)))</f>
        <v>62883.381008999997</v>
      </c>
      <c r="AJ380" s="402">
        <f>AH380-IF(ISERROR(VLOOKUP(A380,'QTD Last'!$A$2:$AH$600,34,0)),0,VLOOKUP(A380,'QTD Last'!$A$2:$AH$600,34,0))</f>
        <v>2469.8517059999999</v>
      </c>
      <c r="AK380" s="402">
        <f>AH380-IF(ISERROR(VLOOKUP(A380,'MTD Last'!$A$2:$AH$600,34,0)),0,VLOOKUP(A380,'MTD Last'!$A$2:$AH$600,34,0))</f>
        <v>2469.8517059999999</v>
      </c>
      <c r="AL380" s="402">
        <f t="shared" si="51"/>
        <v>2469.8517059999999</v>
      </c>
      <c r="AM380" s="403" t="str">
        <f ca="1">ROUND((L380-Control!$C$3)/365,0)&amp;" Year"</f>
        <v>-9 Year</v>
      </c>
      <c r="AN380" s="45">
        <f t="shared" si="52"/>
        <v>8</v>
      </c>
      <c r="AO380" s="45" t="str">
        <f t="shared" si="53"/>
        <v>Code</v>
      </c>
      <c r="AP380" s="45">
        <f t="shared" si="54"/>
        <v>8</v>
      </c>
      <c r="AQ380" s="402">
        <f>AH380-(IF(ISERROR(VLOOKUP(A380,'WTD Last'!$A$1:$AQ$605,34,0)),0,VLOOKUP(A380,'WTD Last'!$A$1:$AQ$605,34,0)))</f>
        <v>13679.983438000001</v>
      </c>
      <c r="AR380" s="563">
        <f>R380-(IF(ISERROR(VLOOKUP(A380,'WTD Last'!$A$1:$AQ$605,18,0)),0,VLOOKUP(A380,'WTD Last'!$A$1:$AQ$605,18,0)))</f>
        <v>-2.9686850000000007</v>
      </c>
      <c r="AS380" s="402">
        <f>O380-(IF(ISERROR(VLOOKUP(A380,'WTD Last'!$A$1:$AQ$605,15,0)),0,VLOOKUP(A380,'WTD Last'!$A$1:$AQ$605,15,0)))</f>
        <v>37.227504999999837</v>
      </c>
      <c r="AT380" s="402">
        <f t="shared" si="55"/>
        <v>138.88888888888889</v>
      </c>
      <c r="AV380" s="564">
        <v>64631</v>
      </c>
      <c r="AW380" s="77"/>
      <c r="AX380" s="271"/>
    </row>
    <row r="381" spans="1:50">
      <c r="A381" s="77">
        <v>1627</v>
      </c>
      <c r="B381" s="77">
        <v>831</v>
      </c>
      <c r="C381" s="77" t="s">
        <v>27</v>
      </c>
      <c r="D381" s="77" t="s">
        <v>28</v>
      </c>
      <c r="E381" s="77" t="s">
        <v>363</v>
      </c>
      <c r="F381" s="77" t="s">
        <v>201</v>
      </c>
      <c r="G381" s="77" t="s">
        <v>487</v>
      </c>
      <c r="H381" s="77" t="s">
        <v>472</v>
      </c>
      <c r="I381" s="77" t="s">
        <v>97</v>
      </c>
      <c r="J381" s="454" t="s">
        <v>479</v>
      </c>
      <c r="K381" s="410">
        <v>36915</v>
      </c>
      <c r="L381" s="410">
        <v>38741</v>
      </c>
      <c r="M381" s="77" t="s">
        <v>30</v>
      </c>
      <c r="N381" s="271">
        <v>10000000</v>
      </c>
      <c r="O381" s="271">
        <v>-4120.6021380000002</v>
      </c>
      <c r="P381" s="411">
        <v>0.65</v>
      </c>
      <c r="Q381" s="271">
        <v>54.718448000000002</v>
      </c>
      <c r="R381" s="271">
        <v>54.156044999999999</v>
      </c>
      <c r="S381" s="411">
        <v>-0.56776741083564597</v>
      </c>
      <c r="T381" s="271">
        <v>2339.5436069760872</v>
      </c>
      <c r="U381" s="271">
        <v>729.54753300000004</v>
      </c>
      <c r="V381" s="271">
        <v>0</v>
      </c>
      <c r="W381" s="271">
        <v>3069.0911399760871</v>
      </c>
      <c r="X381" s="271">
        <v>55758.908857000002</v>
      </c>
      <c r="Y381" s="271">
        <v>58375.820262000001</v>
      </c>
      <c r="Z381" s="271">
        <v>2616.9114049999989</v>
      </c>
      <c r="AA381" s="271">
        <v>-452.17973497608818</v>
      </c>
      <c r="AB381" s="271">
        <v>55758.908857000002</v>
      </c>
      <c r="AC381" s="271">
        <v>58375.820262000001</v>
      </c>
      <c r="AD381" s="271">
        <v>2616.9114049999989</v>
      </c>
      <c r="AF381" s="271">
        <v>-29824.918274844003</v>
      </c>
      <c r="AG381" s="402">
        <f>IF(ISERROR(VLOOKUP(B381,Acc_Cash!$A:$H,3,FALSE)),0,VLOOKUP(B381,Acc_Cash!$A:$H,3,FALSE))</f>
        <v>0</v>
      </c>
      <c r="AH381" s="402">
        <f t="shared" si="50"/>
        <v>58375.820262000001</v>
      </c>
      <c r="AI381" s="402">
        <f>AH381-(IF(ISERROR(VLOOKUP(A381,'YTD Last'!$E$2:$Z$383,21,0)),0,VLOOKUP(A381,'YTD Last'!$E$2:$Z$383,21,0)))</f>
        <v>58375.820262000001</v>
      </c>
      <c r="AJ381" s="402">
        <f>AH381-IF(ISERROR(VLOOKUP(A381,'QTD Last'!$A$2:$AH$600,34,0)),0,VLOOKUP(A381,'QTD Last'!$A$2:$AH$600,34,0))</f>
        <v>2616.9114049999989</v>
      </c>
      <c r="AK381" s="402">
        <f>AH381-IF(ISERROR(VLOOKUP(A381,'MTD Last'!$A$2:$AH$600,34,0)),0,VLOOKUP(A381,'MTD Last'!$A$2:$AH$600,34,0))</f>
        <v>2616.9114049999989</v>
      </c>
      <c r="AL381" s="402">
        <f t="shared" si="51"/>
        <v>2616.9114049999989</v>
      </c>
      <c r="AM381" s="403" t="str">
        <f ca="1">ROUND((L381-Control!$C$3)/365,0)&amp;" Year"</f>
        <v>-9 Year</v>
      </c>
      <c r="AN381" s="45">
        <f t="shared" si="52"/>
        <v>8</v>
      </c>
      <c r="AO381" s="45" t="str">
        <f t="shared" si="53"/>
        <v>Code</v>
      </c>
      <c r="AP381" s="45">
        <f t="shared" si="54"/>
        <v>8</v>
      </c>
      <c r="AQ381" s="402">
        <f>AH381-(IF(ISERROR(VLOOKUP(A381,'WTD Last'!$A$1:$AQ$605,34,0)),0,VLOOKUP(A381,'WTD Last'!$A$1:$AQ$605,34,0)))</f>
        <v>13777.787864999998</v>
      </c>
      <c r="AR381" s="563">
        <f>R381-(IF(ISERROR(VLOOKUP(A381,'WTD Last'!$A$1:$AQ$605,18,0)),0,VLOOKUP(A381,'WTD Last'!$A$1:$AQ$605,18,0)))</f>
        <v>-2.9671209999999988</v>
      </c>
      <c r="AS381" s="402">
        <f>O381-(IF(ISERROR(VLOOKUP(A381,'WTD Last'!$A$1:$AQ$605,15,0)),0,VLOOKUP(A381,'WTD Last'!$A$1:$AQ$605,15,0)))</f>
        <v>38.119848000000275</v>
      </c>
      <c r="AT381" s="402">
        <f t="shared" si="55"/>
        <v>180.55555555555557</v>
      </c>
      <c r="AU381" s="564">
        <v>122</v>
      </c>
      <c r="AV381" s="564">
        <v>64631</v>
      </c>
      <c r="AW381" s="77"/>
      <c r="AX381" s="271"/>
    </row>
    <row r="382" spans="1:50">
      <c r="A382" s="77">
        <v>1667</v>
      </c>
      <c r="B382" s="77">
        <v>877</v>
      </c>
      <c r="C382" s="77" t="s">
        <v>27</v>
      </c>
      <c r="D382" s="77" t="s">
        <v>28</v>
      </c>
      <c r="E382" s="77" t="s">
        <v>553</v>
      </c>
      <c r="F382" s="77" t="s">
        <v>201</v>
      </c>
      <c r="G382" s="77" t="s">
        <v>467</v>
      </c>
      <c r="H382" s="77" t="s">
        <v>472</v>
      </c>
      <c r="I382" s="77" t="s">
        <v>554</v>
      </c>
      <c r="J382" s="454" t="s">
        <v>479</v>
      </c>
      <c r="K382" s="410">
        <v>36956</v>
      </c>
      <c r="L382" s="410">
        <v>38764</v>
      </c>
      <c r="M382" s="77" t="s">
        <v>30</v>
      </c>
      <c r="N382" s="271">
        <v>-10000000</v>
      </c>
      <c r="O382" s="271">
        <v>4146.8469889999997</v>
      </c>
      <c r="P382" s="411">
        <v>0.52</v>
      </c>
      <c r="Q382" s="271">
        <v>51.703246</v>
      </c>
      <c r="R382" s="271">
        <v>51.141083000000002</v>
      </c>
      <c r="S382" s="411">
        <v>-0.56986469741841284</v>
      </c>
      <c r="T382" s="271">
        <v>-2363.1417046269412</v>
      </c>
      <c r="U382" s="271">
        <v>-619.62777900000003</v>
      </c>
      <c r="V382" s="271">
        <v>0</v>
      </c>
      <c r="W382" s="271">
        <v>-2982.7694836269411</v>
      </c>
      <c r="X382" s="271">
        <v>-5306.7527659999996</v>
      </c>
      <c r="Y382" s="271">
        <v>-7853.1784699999998</v>
      </c>
      <c r="Z382" s="271">
        <v>-2546.4257040000002</v>
      </c>
      <c r="AA382" s="271">
        <v>436.34377962694089</v>
      </c>
      <c r="AB382" s="271">
        <v>-5306.7527659999996</v>
      </c>
      <c r="AC382" s="271">
        <v>-7853.1784699999998</v>
      </c>
      <c r="AD382" s="271">
        <v>-2546.4257040000002</v>
      </c>
      <c r="AF382" s="271">
        <v>30014.878506382</v>
      </c>
      <c r="AG382" s="402">
        <f>IF(ISERROR(VLOOKUP(B382,Acc_Cash!$A:$H,3,FALSE)),0,VLOOKUP(B382,Acc_Cash!$A:$H,3,FALSE))</f>
        <v>0</v>
      </c>
      <c r="AH382" s="402">
        <f t="shared" si="50"/>
        <v>-7853.1784699999998</v>
      </c>
      <c r="AI382" s="402">
        <f>AH382-(IF(ISERROR(VLOOKUP(A382,'YTD Last'!$E$2:$Z$500,21,0)),0,VLOOKUP(A382,'YTD Last'!$E$2:$Z$500,21,0)))</f>
        <v>-7853.1784699999998</v>
      </c>
      <c r="AJ382" s="402">
        <f>AH382-IF(ISERROR(VLOOKUP(A382,'QTD Last'!$A$2:$AH$600,34,0)),0,VLOOKUP(A382,'QTD Last'!$A$2:$AH$600,34,0))</f>
        <v>-2546.4257040000002</v>
      </c>
      <c r="AK382" s="402">
        <f>AH382-IF(ISERROR(VLOOKUP(A382,'MTD Last'!$A$2:$AH$600,34,0)),0,VLOOKUP(A382,'MTD Last'!$A$2:$AH$600,34,0))</f>
        <v>-2546.4257040000002</v>
      </c>
      <c r="AL382" s="402">
        <f t="shared" si="51"/>
        <v>-2546.4257040000002</v>
      </c>
      <c r="AM382" s="403" t="str">
        <f ca="1">ROUND((L382-Control!$C$3)/365,0)&amp;" Year"</f>
        <v>-9 Year</v>
      </c>
      <c r="AN382" s="45">
        <f t="shared" si="52"/>
        <v>8</v>
      </c>
      <c r="AO382" s="45" t="str">
        <f t="shared" si="53"/>
        <v>Code</v>
      </c>
      <c r="AP382" s="45">
        <f t="shared" si="54"/>
        <v>8</v>
      </c>
      <c r="AQ382" s="402">
        <f>AH382-(IF(ISERROR(VLOOKUP(A382,'WTD Last'!$A$1:$AQ$605,34,0)),0,VLOOKUP(A382,'WTD Last'!$A$1:$AQ$605,34,0)))</f>
        <v>-13039.200838000001</v>
      </c>
      <c r="AR382" s="563">
        <f>R382-(IF(ISERROR(VLOOKUP(A382,'WTD Last'!$A$1:$AQ$605,18,0)),0,VLOOKUP(A382,'WTD Last'!$A$1:$AQ$605,18,0)))</f>
        <v>-2.7737100000000012</v>
      </c>
      <c r="AS382" s="402">
        <f>O382-(IF(ISERROR(VLOOKUP(A382,'WTD Last'!$A$1:$AQ$605,15,0)),0,VLOOKUP(A382,'WTD Last'!$A$1:$AQ$605,15,0)))</f>
        <v>-38.698013000000174</v>
      </c>
      <c r="AT382" s="402">
        <f t="shared" si="55"/>
        <v>-144.44444444444446</v>
      </c>
      <c r="AU382" s="564">
        <v>54730</v>
      </c>
      <c r="AV382" s="564">
        <v>51055</v>
      </c>
      <c r="AW382" s="77"/>
      <c r="AX382" s="271"/>
    </row>
    <row r="383" spans="1:50">
      <c r="A383" s="77">
        <v>1737</v>
      </c>
      <c r="B383" s="77">
        <v>947</v>
      </c>
      <c r="C383" s="77" t="s">
        <v>27</v>
      </c>
      <c r="D383" s="77" t="s">
        <v>28</v>
      </c>
      <c r="E383" s="77" t="s">
        <v>612</v>
      </c>
      <c r="F383" s="77" t="s">
        <v>423</v>
      </c>
      <c r="G383" s="77" t="s">
        <v>474</v>
      </c>
      <c r="H383" s="77" t="s">
        <v>468</v>
      </c>
      <c r="I383" s="77" t="s">
        <v>613</v>
      </c>
      <c r="J383" s="454" t="s">
        <v>481</v>
      </c>
      <c r="K383" s="410">
        <v>36983</v>
      </c>
      <c r="L383" s="410">
        <v>37348</v>
      </c>
      <c r="M383" s="77" t="s">
        <v>30</v>
      </c>
      <c r="N383" s="271">
        <v>10000000</v>
      </c>
      <c r="O383" s="271">
        <v>-941.87763500000005</v>
      </c>
      <c r="P383" s="411">
        <v>1.04</v>
      </c>
      <c r="Q383" s="271">
        <v>104</v>
      </c>
      <c r="R383" s="271">
        <v>105.73863299999999</v>
      </c>
      <c r="S383" s="411">
        <v>1.738632999999993</v>
      </c>
      <c r="T383" s="271">
        <v>-1637.5795381729486</v>
      </c>
      <c r="U383" s="271">
        <v>569.1121290000001</v>
      </c>
      <c r="V383" s="271">
        <v>0</v>
      </c>
      <c r="W383" s="271">
        <v>-1068.4674091729485</v>
      </c>
      <c r="X383" s="271">
        <v>0</v>
      </c>
      <c r="Y383" s="271">
        <v>-1113.7393199999999</v>
      </c>
      <c r="Z383" s="271">
        <v>-1113.7393199999999</v>
      </c>
      <c r="AA383" s="271">
        <v>-45.271910827051443</v>
      </c>
      <c r="AB383" s="271">
        <v>0</v>
      </c>
      <c r="AC383" s="271">
        <v>-1113.7393199999999</v>
      </c>
      <c r="AD383" s="271">
        <v>-1113.7393199999999</v>
      </c>
      <c r="AG383" s="402">
        <f>IF(ISERROR(VLOOKUP(B383,Acc_Cash!$A:$H,3,FALSE)),0,VLOOKUP(B383,Acc_Cash!$A:$H,3,FALSE))</f>
        <v>0</v>
      </c>
      <c r="AH383" s="402">
        <f t="shared" ref="AH383:AH444" si="56">AG383+AC383</f>
        <v>-1113.7393199999999</v>
      </c>
      <c r="AI383" s="402">
        <f>AH383-(IF(ISERROR(VLOOKUP(A383,'YTD Last'!$E$2:$Z$383,21,0)),0,VLOOKUP(A383,'YTD Last'!$E$2:$Z$383,21,0)))</f>
        <v>-1113.7393199999999</v>
      </c>
      <c r="AJ383" s="402">
        <f>AH383-IF(ISERROR(VLOOKUP(A383,'QTD Last'!$A$2:$AH$600,34,0)),0,VLOOKUP(A383,'QTD Last'!$A$2:$AH$600,34,0))</f>
        <v>-1113.7393199999999</v>
      </c>
      <c r="AK383" s="402">
        <f>AH383-IF(ISERROR(VLOOKUP(A383,'MTD Last'!$A$2:$AH$600,34,0)),0,VLOOKUP(A383,'MTD Last'!$A$2:$AH$600,34,0))</f>
        <v>-1113.7393199999999</v>
      </c>
      <c r="AL383" s="402">
        <f t="shared" ref="AL383:AL421" si="57">AD383-AE383</f>
        <v>-1113.7393199999999</v>
      </c>
      <c r="AM383" s="403" t="str">
        <f ca="1">ROUND((L383-Control!$C$3)/365,0)&amp;" Year"</f>
        <v>-12 Year</v>
      </c>
      <c r="AN383" s="45" t="str">
        <f t="shared" ref="AN383:AN421" si="58">IF(F383="AAA",1,IF(F383="AA+",2,IF(F383="AA",3,IF(F383="AA-",4,IF(F383="A+",5,IF(F383="A",6,IF(F383="A-",7,IF(F383="BBB+",8,"Code"))))))))</f>
        <v>Code</v>
      </c>
      <c r="AO383" s="45" t="str">
        <f t="shared" ref="AO383:AO421" si="59">IF(F383="BBB",9,IF(F383="BBB-",10,IF(F383="BB+",11,IF(F383="BB",12,IF(F383="BB-",13,IF(F383="B+",14,IF(F383="B",15,IF(F383="B-",16,"Code"))))))))</f>
        <v>Code</v>
      </c>
      <c r="AP383" s="45" t="str">
        <f t="shared" ref="AP383:AP444" si="60">IF(AN383="Code",AO383,AN383)</f>
        <v>Code</v>
      </c>
      <c r="AQ383" s="402">
        <f>AH383-(IF(ISERROR(VLOOKUP(A383,'WTD Last'!$A$1:$AQ$605,34,0)),0,VLOOKUP(A383,'WTD Last'!$A$1:$AQ$605,34,0)))</f>
        <v>-1113.7393199999999</v>
      </c>
      <c r="AR383" s="563">
        <f>R383-(IF(ISERROR(VLOOKUP(A383,'WTD Last'!$A$1:$AQ$605,18,0)),0,VLOOKUP(A383,'WTD Last'!$A$1:$AQ$605,18,0)))</f>
        <v>105.73863299999999</v>
      </c>
      <c r="AS383" s="402">
        <f>O383-(IF(ISERROR(VLOOKUP(A383,'WTD Last'!$A$1:$AQ$605,15,0)),0,VLOOKUP(A383,'WTD Last'!$A$1:$AQ$605,15,0)))</f>
        <v>-941.87763500000005</v>
      </c>
      <c r="AT383" s="402">
        <f t="shared" si="55"/>
        <v>288.88888888888891</v>
      </c>
      <c r="AV383" s="564">
        <v>95136</v>
      </c>
      <c r="AW383" s="77"/>
      <c r="AX383" s="271"/>
    </row>
    <row r="384" spans="1:50">
      <c r="A384" s="77">
        <v>1347</v>
      </c>
      <c r="B384" s="77">
        <v>505</v>
      </c>
      <c r="C384" s="77" t="s">
        <v>27</v>
      </c>
      <c r="D384" s="77" t="s">
        <v>28</v>
      </c>
      <c r="E384" s="77" t="s">
        <v>364</v>
      </c>
      <c r="F384" s="77" t="s">
        <v>197</v>
      </c>
      <c r="G384" s="77" t="s">
        <v>476</v>
      </c>
      <c r="H384" s="77" t="s">
        <v>468</v>
      </c>
      <c r="I384" s="77" t="s">
        <v>405</v>
      </c>
      <c r="J384" s="454" t="s">
        <v>481</v>
      </c>
      <c r="K384" s="410">
        <v>36896</v>
      </c>
      <c r="L384" s="410">
        <v>38722</v>
      </c>
      <c r="M384" s="77" t="s">
        <v>30</v>
      </c>
      <c r="N384" s="271">
        <v>-10000000</v>
      </c>
      <c r="O384" s="271">
        <v>4216.1417550000006</v>
      </c>
      <c r="P384" s="411">
        <v>1.6</v>
      </c>
      <c r="Q384" s="271">
        <v>118.268558</v>
      </c>
      <c r="R384" s="271">
        <v>117.531633</v>
      </c>
      <c r="S384" s="411">
        <v>-0.68078262172079318</v>
      </c>
      <c r="T384" s="271">
        <v>-2870.2760375154066</v>
      </c>
      <c r="U384" s="271">
        <v>-1457.2674059999999</v>
      </c>
      <c r="V384" s="271">
        <v>0</v>
      </c>
      <c r="W384" s="271">
        <v>-4327.5434435154066</v>
      </c>
      <c r="X384" s="271">
        <v>-208991.02728000001</v>
      </c>
      <c r="Y384" s="271">
        <v>-212698.53257400001</v>
      </c>
      <c r="Z384" s="271">
        <v>-3707.5052940000023</v>
      </c>
      <c r="AA384" s="271">
        <v>620.03814951540426</v>
      </c>
      <c r="AB384" s="271">
        <v>-208991.02728000001</v>
      </c>
      <c r="AC384" s="271">
        <v>-212698.53257400001</v>
      </c>
      <c r="AD384" s="271">
        <v>-3707.5052940000023</v>
      </c>
      <c r="AF384" s="271">
        <v>52710.204221010012</v>
      </c>
      <c r="AG384" s="402">
        <f>IF(ISERROR(VLOOKUP(B384,Acc_Cash!$A:$H,3,FALSE)),0,VLOOKUP(B384,Acc_Cash!$A:$H,3,FALSE))</f>
        <v>0</v>
      </c>
      <c r="AH384" s="402">
        <f t="shared" si="56"/>
        <v>-212698.53257400001</v>
      </c>
      <c r="AI384" s="402">
        <f>AH384-(IF(ISERROR(VLOOKUP(A384,'YTD Last'!$E$2:$Z$383,21,0)),0,VLOOKUP(A384,'YTD Last'!$E$2:$Z$383,21,0)))</f>
        <v>-161153.71457500002</v>
      </c>
      <c r="AJ384" s="402">
        <f>AH384-IF(ISERROR(VLOOKUP(A384,'QTD Last'!$A$2:$AH$600,34,0)),0,VLOOKUP(A384,'QTD Last'!$A$2:$AH$600,34,0))</f>
        <v>-3707.5052940000023</v>
      </c>
      <c r="AK384" s="402">
        <f>AH384-IF(ISERROR(VLOOKUP(A384,'MTD Last'!$A$2:$AH$600,34,0)),0,VLOOKUP(A384,'MTD Last'!$A$2:$AH$600,34,0))</f>
        <v>-3707.5052940000023</v>
      </c>
      <c r="AL384" s="402">
        <f t="shared" si="57"/>
        <v>-3707.5052940000023</v>
      </c>
      <c r="AM384" s="403" t="str">
        <f ca="1">ROUND((L384-Control!$C$3)/365,0)&amp;" Year"</f>
        <v>-9 Year</v>
      </c>
      <c r="AN384" s="45" t="str">
        <f t="shared" si="58"/>
        <v>Code</v>
      </c>
      <c r="AO384" s="45">
        <f t="shared" si="59"/>
        <v>10</v>
      </c>
      <c r="AP384" s="45">
        <f t="shared" si="60"/>
        <v>10</v>
      </c>
      <c r="AQ384" s="402">
        <f>AH384-(IF(ISERROR(VLOOKUP(A384,'WTD Last'!$A$1:$AQ$605,34,0)),0,VLOOKUP(A384,'WTD Last'!$A$1:$AQ$605,34,0)))</f>
        <v>-20421.242211000004</v>
      </c>
      <c r="AR384" s="563">
        <f>R384-(IF(ISERROR(VLOOKUP(A384,'WTD Last'!$A$1:$AQ$605,18,0)),0,VLOOKUP(A384,'WTD Last'!$A$1:$AQ$605,18,0)))</f>
        <v>-4.3171970000000073</v>
      </c>
      <c r="AS384" s="402">
        <f>O384-(IF(ISERROR(VLOOKUP(A384,'WTD Last'!$A$1:$AQ$605,15,0)),0,VLOOKUP(A384,'WTD Last'!$A$1:$AQ$605,15,0)))</f>
        <v>-39.10506499999974</v>
      </c>
      <c r="AT384" s="402">
        <f t="shared" si="55"/>
        <v>-444.44444444444446</v>
      </c>
      <c r="AV384" s="564">
        <v>52171</v>
      </c>
      <c r="AW384" s="77"/>
      <c r="AX384" s="271"/>
    </row>
    <row r="385" spans="1:50">
      <c r="A385" s="77">
        <v>1528</v>
      </c>
      <c r="B385" s="77">
        <v>576</v>
      </c>
      <c r="C385" s="77" t="s">
        <v>27</v>
      </c>
      <c r="D385" s="77" t="s">
        <v>301</v>
      </c>
      <c r="E385" s="77" t="s">
        <v>364</v>
      </c>
      <c r="F385" s="77" t="s">
        <v>197</v>
      </c>
      <c r="G385" s="77" t="s">
        <v>476</v>
      </c>
      <c r="H385" s="77" t="s">
        <v>468</v>
      </c>
      <c r="I385" s="77" t="s">
        <v>405</v>
      </c>
      <c r="J385" s="454" t="s">
        <v>486</v>
      </c>
      <c r="K385" s="410">
        <v>36896</v>
      </c>
      <c r="L385" s="410">
        <v>38722</v>
      </c>
      <c r="M385" s="77" t="s">
        <v>30</v>
      </c>
      <c r="N385" s="271">
        <v>10000000</v>
      </c>
      <c r="O385" s="271">
        <v>-4216.1417550000006</v>
      </c>
      <c r="P385" s="411">
        <v>1.6</v>
      </c>
      <c r="Q385" s="271">
        <v>118.268558</v>
      </c>
      <c r="R385" s="271">
        <v>117.531633</v>
      </c>
      <c r="S385" s="411">
        <v>-0.68078262172079318</v>
      </c>
      <c r="T385" s="271">
        <v>2870.2760375154066</v>
      </c>
      <c r="U385" s="271">
        <v>1457.2674059999999</v>
      </c>
      <c r="V385" s="271">
        <v>0</v>
      </c>
      <c r="W385" s="271">
        <v>4327.5434435154066</v>
      </c>
      <c r="X385" s="271">
        <v>208991.02728000001</v>
      </c>
      <c r="Y385" s="271">
        <v>212698.53257400001</v>
      </c>
      <c r="Z385" s="271">
        <v>3707.5052940000023</v>
      </c>
      <c r="AA385" s="271">
        <v>-620.03814951540426</v>
      </c>
      <c r="AB385" s="271">
        <v>208991.02728000001</v>
      </c>
      <c r="AC385" s="271">
        <v>212698.53257400001</v>
      </c>
      <c r="AD385" s="271">
        <v>3707.5052940000023</v>
      </c>
      <c r="AF385" s="271">
        <v>-52710.204221010012</v>
      </c>
      <c r="AG385" s="402">
        <f>IF(ISERROR(VLOOKUP(B385,Acc_Cash!$A:$H,3,FALSE)),0,VLOOKUP(B385,Acc_Cash!$A:$H,3,FALSE))</f>
        <v>0</v>
      </c>
      <c r="AH385" s="402">
        <f t="shared" si="56"/>
        <v>212698.53257400001</v>
      </c>
      <c r="AI385" s="402">
        <f>AH385-(IF(ISERROR(VLOOKUP(A385,'YTD Last'!$E$2:$Z$383,21,0)),0,VLOOKUP(A385,'YTD Last'!$E$2:$Z$383,21,0)))</f>
        <v>161153.71457500002</v>
      </c>
      <c r="AJ385" s="402">
        <f>AH385-IF(ISERROR(VLOOKUP(A385,'QTD Last'!$A$2:$AH$600,34,0)),0,VLOOKUP(A385,'QTD Last'!$A$2:$AH$600,34,0))</f>
        <v>3707.5052940000023</v>
      </c>
      <c r="AK385" s="402">
        <f>AH385-IF(ISERROR(VLOOKUP(A385,'MTD Last'!$A$2:$AH$600,34,0)),0,VLOOKUP(A385,'MTD Last'!$A$2:$AH$600,34,0))</f>
        <v>3707.5052940000023</v>
      </c>
      <c r="AL385" s="402">
        <f t="shared" si="57"/>
        <v>3707.5052940000023</v>
      </c>
      <c r="AM385" s="403" t="str">
        <f ca="1">ROUND((L385-Control!$C$3)/365,0)&amp;" Year"</f>
        <v>-9 Year</v>
      </c>
      <c r="AN385" s="45" t="str">
        <f t="shared" si="58"/>
        <v>Code</v>
      </c>
      <c r="AO385" s="45">
        <f t="shared" si="59"/>
        <v>10</v>
      </c>
      <c r="AP385" s="45">
        <f t="shared" si="60"/>
        <v>10</v>
      </c>
      <c r="AQ385" s="402">
        <f>AH385-(IF(ISERROR(VLOOKUP(A385,'WTD Last'!$A$1:$AQ$605,34,0)),0,VLOOKUP(A385,'WTD Last'!$A$1:$AQ$605,34,0)))</f>
        <v>20421.242211000004</v>
      </c>
      <c r="AR385" s="563">
        <f>R385-(IF(ISERROR(VLOOKUP(A385,'WTD Last'!$A$1:$AQ$605,18,0)),0,VLOOKUP(A385,'WTD Last'!$A$1:$AQ$605,18,0)))</f>
        <v>-4.3171970000000073</v>
      </c>
      <c r="AS385" s="402">
        <f>O385-(IF(ISERROR(VLOOKUP(A385,'WTD Last'!$A$1:$AQ$605,15,0)),0,VLOOKUP(A385,'WTD Last'!$A$1:$AQ$605,15,0)))</f>
        <v>39.10506499999974</v>
      </c>
      <c r="AT385" s="402">
        <f t="shared" si="55"/>
        <v>444.44444444444446</v>
      </c>
      <c r="AV385" s="564">
        <v>52171</v>
      </c>
      <c r="AW385" s="77"/>
      <c r="AX385" s="271"/>
    </row>
    <row r="386" spans="1:50">
      <c r="A386" s="77">
        <v>1348</v>
      </c>
      <c r="B386" s="77">
        <v>506</v>
      </c>
      <c r="C386" s="77" t="s">
        <v>27</v>
      </c>
      <c r="D386" s="77" t="s">
        <v>28</v>
      </c>
      <c r="E386" s="77" t="s">
        <v>560</v>
      </c>
      <c r="F386" s="77" t="s">
        <v>197</v>
      </c>
      <c r="G386" s="77" t="s">
        <v>476</v>
      </c>
      <c r="H386" s="77" t="s">
        <v>468</v>
      </c>
      <c r="I386" s="77" t="s">
        <v>405</v>
      </c>
      <c r="J386" s="454" t="s">
        <v>481</v>
      </c>
      <c r="K386" s="410">
        <v>36896</v>
      </c>
      <c r="L386" s="410">
        <v>38722</v>
      </c>
      <c r="M386" s="77" t="s">
        <v>30</v>
      </c>
      <c r="N386" s="271">
        <v>-10000000</v>
      </c>
      <c r="O386" s="271">
        <v>4035.3812750000002</v>
      </c>
      <c r="P386" s="411">
        <v>0.66</v>
      </c>
      <c r="Q386" s="271">
        <v>122.233549</v>
      </c>
      <c r="R386" s="271">
        <v>121.478016</v>
      </c>
      <c r="S386" s="411">
        <v>-0.69822334594123447</v>
      </c>
      <c r="T386" s="271">
        <v>-2817.5974159791049</v>
      </c>
      <c r="U386" s="271">
        <v>-1187.7484650000001</v>
      </c>
      <c r="V386" s="271">
        <v>0</v>
      </c>
      <c r="W386" s="271">
        <v>-4005.345880979105</v>
      </c>
      <c r="X386" s="271">
        <v>214107.505985</v>
      </c>
      <c r="Y386" s="271">
        <v>211146.42900100001</v>
      </c>
      <c r="Z386" s="271">
        <v>-2961.0769839999848</v>
      </c>
      <c r="AA386" s="271">
        <v>1044.2688969791202</v>
      </c>
      <c r="AB386" s="271">
        <v>214107.505985</v>
      </c>
      <c r="AC386" s="271">
        <v>211146.42900100001</v>
      </c>
      <c r="AD386" s="271">
        <v>-2961.0769839999848</v>
      </c>
      <c r="AF386" s="271">
        <v>50450.336700050007</v>
      </c>
      <c r="AG386" s="402">
        <f>IF(ISERROR(VLOOKUP(B386,Acc_Cash!$A:$H,3,FALSE)),0,VLOOKUP(B386,Acc_Cash!$A:$H,3,FALSE))</f>
        <v>0</v>
      </c>
      <c r="AH386" s="402">
        <f t="shared" si="56"/>
        <v>211146.42900100001</v>
      </c>
      <c r="AI386" s="402">
        <f>AH386-(IF(ISERROR(VLOOKUP(A386,'YTD Last'!$E$2:$Z$500,21,0)),0,VLOOKUP(A386,'YTD Last'!$E$2:$Z$500,21,0)))</f>
        <v>149965.67328000002</v>
      </c>
      <c r="AJ386" s="402">
        <f>AH386-IF(ISERROR(VLOOKUP(A386,'QTD Last'!$A$2:$AH$600,34,0)),0,VLOOKUP(A386,'QTD Last'!$A$2:$AH$600,34,0))</f>
        <v>-2961.0769839999848</v>
      </c>
      <c r="AK386" s="402">
        <f>AH386-IF(ISERROR(VLOOKUP(A386,'MTD Last'!$A$2:$AH$600,34,0)),0,VLOOKUP(A386,'MTD Last'!$A$2:$AH$600,34,0))</f>
        <v>-2961.0769839999848</v>
      </c>
      <c r="AL386" s="402">
        <f t="shared" si="57"/>
        <v>-2961.0769839999848</v>
      </c>
      <c r="AM386" s="403" t="str">
        <f ca="1">ROUND((L386-Control!$C$3)/365,0)&amp;" Year"</f>
        <v>-9 Year</v>
      </c>
      <c r="AN386" s="45" t="str">
        <f t="shared" si="58"/>
        <v>Code</v>
      </c>
      <c r="AO386" s="45">
        <f t="shared" si="59"/>
        <v>10</v>
      </c>
      <c r="AP386" s="45">
        <f t="shared" si="60"/>
        <v>10</v>
      </c>
      <c r="AQ386" s="402">
        <f>AH386-(IF(ISERROR(VLOOKUP(A386,'WTD Last'!$A$1:$AQ$605,34,0)),0,VLOOKUP(A386,'WTD Last'!$A$1:$AQ$605,34,0)))</f>
        <v>-48383.955143999978</v>
      </c>
      <c r="AR386" s="563">
        <f>R386-(IF(ISERROR(VLOOKUP(A386,'WTD Last'!$A$1:$AQ$605,18,0)),0,VLOOKUP(A386,'WTD Last'!$A$1:$AQ$605,18,0)))</f>
        <v>-11.058374000000015</v>
      </c>
      <c r="AS386" s="402">
        <f>O386-(IF(ISERROR(VLOOKUP(A386,'WTD Last'!$A$1:$AQ$605,15,0)),0,VLOOKUP(A386,'WTD Last'!$A$1:$AQ$605,15,0)))</f>
        <v>-33.844424999999774</v>
      </c>
      <c r="AT386" s="402">
        <f t="shared" si="55"/>
        <v>-183.33333333333334</v>
      </c>
      <c r="AV386" s="564">
        <v>55962</v>
      </c>
      <c r="AW386" s="77"/>
      <c r="AX386" s="271"/>
    </row>
    <row r="387" spans="1:50">
      <c r="A387" s="77">
        <v>1529</v>
      </c>
      <c r="B387" s="77">
        <v>577</v>
      </c>
      <c r="C387" s="77" t="s">
        <v>27</v>
      </c>
      <c r="D387" s="77" t="s">
        <v>301</v>
      </c>
      <c r="E387" s="77" t="s">
        <v>560</v>
      </c>
      <c r="F387" s="77" t="s">
        <v>197</v>
      </c>
      <c r="G387" s="77" t="s">
        <v>476</v>
      </c>
      <c r="H387" s="77" t="s">
        <v>468</v>
      </c>
      <c r="I387" s="77" t="s">
        <v>405</v>
      </c>
      <c r="J387" s="454" t="s">
        <v>486</v>
      </c>
      <c r="K387" s="410">
        <v>36896</v>
      </c>
      <c r="L387" s="410">
        <v>38722</v>
      </c>
      <c r="M387" s="77" t="s">
        <v>30</v>
      </c>
      <c r="N387" s="271">
        <v>10000000</v>
      </c>
      <c r="O387" s="271">
        <v>-4035.3812750000002</v>
      </c>
      <c r="P387" s="411">
        <v>0.66</v>
      </c>
      <c r="Q387" s="271">
        <v>122.233549</v>
      </c>
      <c r="R387" s="271">
        <v>121.478016</v>
      </c>
      <c r="S387" s="411">
        <v>-0.69822334594123447</v>
      </c>
      <c r="T387" s="271">
        <v>2817.5974159791049</v>
      </c>
      <c r="U387" s="271">
        <v>1187.7484650000001</v>
      </c>
      <c r="V387" s="271">
        <v>0</v>
      </c>
      <c r="W387" s="271">
        <v>4005.345880979105</v>
      </c>
      <c r="X387" s="271">
        <v>-214107.505985</v>
      </c>
      <c r="Y387" s="271">
        <v>-211146.42900100001</v>
      </c>
      <c r="Z387" s="271">
        <v>2961.0769839999848</v>
      </c>
      <c r="AA387" s="271">
        <v>-1044.2688969791202</v>
      </c>
      <c r="AB387" s="271">
        <v>-214107.505985</v>
      </c>
      <c r="AC387" s="271">
        <v>-211146.42900100001</v>
      </c>
      <c r="AD387" s="271">
        <v>2961.0769839999848</v>
      </c>
      <c r="AF387" s="271">
        <v>-50450.336700050007</v>
      </c>
      <c r="AG387" s="402">
        <f>IF(ISERROR(VLOOKUP(B387,Acc_Cash!$A:$H,3,FALSE)),0,VLOOKUP(B387,Acc_Cash!$A:$H,3,FALSE))</f>
        <v>0</v>
      </c>
      <c r="AH387" s="402">
        <f t="shared" si="56"/>
        <v>-211146.42900100001</v>
      </c>
      <c r="AI387" s="402">
        <f>AH387-(IF(ISERROR(VLOOKUP(A387,'YTD Last'!$E$2:$Z$500,21,0)),0,VLOOKUP(A387,'YTD Last'!$E$2:$Z$500,21,0)))</f>
        <v>-149965.67328000002</v>
      </c>
      <c r="AJ387" s="402">
        <f>AH387-IF(ISERROR(VLOOKUP(A387,'QTD Last'!$A$2:$AH$600,34,0)),0,VLOOKUP(A387,'QTD Last'!$A$2:$AH$600,34,0))</f>
        <v>2961.0769839999848</v>
      </c>
      <c r="AK387" s="402">
        <f>AH387-IF(ISERROR(VLOOKUP(A387,'MTD Last'!$A$2:$AH$600,34,0)),0,VLOOKUP(A387,'MTD Last'!$A$2:$AH$600,34,0))</f>
        <v>2961.0769839999848</v>
      </c>
      <c r="AL387" s="402">
        <f t="shared" si="57"/>
        <v>2961.0769839999848</v>
      </c>
      <c r="AM387" s="403" t="str">
        <f ca="1">ROUND((L387-Control!$C$3)/365,0)&amp;" Year"</f>
        <v>-9 Year</v>
      </c>
      <c r="AN387" s="45" t="str">
        <f t="shared" si="58"/>
        <v>Code</v>
      </c>
      <c r="AO387" s="45">
        <f t="shared" si="59"/>
        <v>10</v>
      </c>
      <c r="AP387" s="45">
        <f t="shared" si="60"/>
        <v>10</v>
      </c>
      <c r="AQ387" s="402">
        <f>AH387-(IF(ISERROR(VLOOKUP(A387,'WTD Last'!$A$1:$AQ$605,34,0)),0,VLOOKUP(A387,'WTD Last'!$A$1:$AQ$605,34,0)))</f>
        <v>48383.955143999978</v>
      </c>
      <c r="AR387" s="563">
        <f>R387-(IF(ISERROR(VLOOKUP(A387,'WTD Last'!$A$1:$AQ$605,18,0)),0,VLOOKUP(A387,'WTD Last'!$A$1:$AQ$605,18,0)))</f>
        <v>-11.058374000000015</v>
      </c>
      <c r="AS387" s="402">
        <f>O387-(IF(ISERROR(VLOOKUP(A387,'WTD Last'!$A$1:$AQ$605,15,0)),0,VLOOKUP(A387,'WTD Last'!$A$1:$AQ$605,15,0)))</f>
        <v>33.844424999999774</v>
      </c>
      <c r="AT387" s="402">
        <f t="shared" ref="AT387:AT450" si="61">N387*(P387/100)/360</f>
        <v>183.33333333333334</v>
      </c>
      <c r="AV387" s="564">
        <v>55962</v>
      </c>
      <c r="AW387" s="77"/>
      <c r="AX387" s="271"/>
    </row>
    <row r="388" spans="1:50">
      <c r="A388" s="77">
        <v>1607</v>
      </c>
      <c r="B388" s="77">
        <v>661</v>
      </c>
      <c r="C388" s="77" t="s">
        <v>27</v>
      </c>
      <c r="D388" s="77" t="s">
        <v>28</v>
      </c>
      <c r="E388" s="77" t="s">
        <v>560</v>
      </c>
      <c r="F388" s="77" t="s">
        <v>197</v>
      </c>
      <c r="G388" s="77" t="s">
        <v>476</v>
      </c>
      <c r="H388" s="77" t="s">
        <v>468</v>
      </c>
      <c r="I388" s="77" t="s">
        <v>31</v>
      </c>
      <c r="J388" s="454" t="s">
        <v>481</v>
      </c>
      <c r="K388" s="410">
        <v>36907</v>
      </c>
      <c r="L388" s="410">
        <v>38733</v>
      </c>
      <c r="M388" s="77" t="s">
        <v>30</v>
      </c>
      <c r="N388" s="271">
        <v>-10000000</v>
      </c>
      <c r="O388" s="271">
        <v>4053.5908129999998</v>
      </c>
      <c r="P388" s="411">
        <v>0.63</v>
      </c>
      <c r="Q388" s="271">
        <v>122.514139</v>
      </c>
      <c r="R388" s="271">
        <v>121.759072</v>
      </c>
      <c r="S388" s="411">
        <v>-0.69825038714195009</v>
      </c>
      <c r="T388" s="271">
        <v>-2830.4213544923023</v>
      </c>
      <c r="U388" s="271">
        <v>-1178.75874</v>
      </c>
      <c r="V388" s="271">
        <v>0</v>
      </c>
      <c r="W388" s="271">
        <v>-4009.1800944923025</v>
      </c>
      <c r="X388" s="271">
        <v>231450.112295</v>
      </c>
      <c r="Y388" s="271">
        <v>228509.374347</v>
      </c>
      <c r="Z388" s="271">
        <v>-2940.7379479999945</v>
      </c>
      <c r="AA388" s="271">
        <v>1068.442146492308</v>
      </c>
      <c r="AB388" s="271">
        <v>231450.112295</v>
      </c>
      <c r="AC388" s="271">
        <v>228509.374347</v>
      </c>
      <c r="AD388" s="271">
        <v>-2940.7379479999945</v>
      </c>
      <c r="AF388" s="271">
        <v>50677.992344126003</v>
      </c>
      <c r="AG388" s="402">
        <f>IF(ISERROR(VLOOKUP(B388,Acc_Cash!$A:$H,3,FALSE)),0,VLOOKUP(B388,Acc_Cash!$A:$H,3,FALSE))</f>
        <v>0</v>
      </c>
      <c r="AH388" s="402">
        <f t="shared" si="56"/>
        <v>228509.374347</v>
      </c>
      <c r="AI388" s="402">
        <f>AH388-(IF(ISERROR(VLOOKUP(A388,'YTD Last'!$E$2:$Z$500,21,0)),0,VLOOKUP(A388,'YTD Last'!$E$2:$Z$500,21,0)))</f>
        <v>228509.374347</v>
      </c>
      <c r="AJ388" s="402">
        <f>AH388-IF(ISERROR(VLOOKUP(A388,'QTD Last'!$A$2:$AH$600,34,0)),0,VLOOKUP(A388,'QTD Last'!$A$2:$AH$600,34,0))</f>
        <v>-2940.7379479999945</v>
      </c>
      <c r="AK388" s="402">
        <f>AH388-IF(ISERROR(VLOOKUP(A388,'MTD Last'!$A$2:$AH$600,34,0)),0,VLOOKUP(A388,'MTD Last'!$A$2:$AH$600,34,0))</f>
        <v>-2940.7379479999945</v>
      </c>
      <c r="AL388" s="402">
        <f t="shared" si="57"/>
        <v>-2940.7379479999945</v>
      </c>
      <c r="AM388" s="403" t="str">
        <f ca="1">ROUND((L388-Control!$C$3)/365,0)&amp;" Year"</f>
        <v>-9 Year</v>
      </c>
      <c r="AN388" s="45" t="str">
        <f t="shared" si="58"/>
        <v>Code</v>
      </c>
      <c r="AO388" s="45">
        <f t="shared" si="59"/>
        <v>10</v>
      </c>
      <c r="AP388" s="45">
        <f t="shared" si="60"/>
        <v>10</v>
      </c>
      <c r="AQ388" s="402">
        <f>AH388-(IF(ISERROR(VLOOKUP(A388,'WTD Last'!$A$1:$AQ$605,34,0)),0,VLOOKUP(A388,'WTD Last'!$A$1:$AQ$605,34,0)))</f>
        <v>-49323.33571699998</v>
      </c>
      <c r="AR388" s="563">
        <f>R388-(IF(ISERROR(VLOOKUP(A388,'WTD Last'!$A$1:$AQ$605,18,0)),0,VLOOKUP(A388,'WTD Last'!$A$1:$AQ$605,18,0)))</f>
        <v>-11.22676100000001</v>
      </c>
      <c r="AS388" s="402">
        <f>O388-(IF(ISERROR(VLOOKUP(A388,'WTD Last'!$A$1:$AQ$605,15,0)),0,VLOOKUP(A388,'WTD Last'!$A$1:$AQ$605,15,0)))</f>
        <v>-34.004616000000169</v>
      </c>
      <c r="AT388" s="402">
        <f t="shared" si="61"/>
        <v>-175</v>
      </c>
      <c r="AU388" s="564">
        <v>86921</v>
      </c>
      <c r="AV388" s="564">
        <v>55962</v>
      </c>
      <c r="AW388" s="77"/>
      <c r="AX388" s="271"/>
    </row>
    <row r="389" spans="1:50">
      <c r="A389" s="77">
        <v>1672</v>
      </c>
      <c r="B389" s="77">
        <v>880</v>
      </c>
      <c r="C389" s="77" t="s">
        <v>27</v>
      </c>
      <c r="D389" s="77" t="s">
        <v>28</v>
      </c>
      <c r="E389" s="77" t="s">
        <v>560</v>
      </c>
      <c r="F389" s="77" t="s">
        <v>197</v>
      </c>
      <c r="G389" s="77" t="s">
        <v>476</v>
      </c>
      <c r="H389" s="77" t="s">
        <v>468</v>
      </c>
      <c r="I389" s="77" t="s">
        <v>259</v>
      </c>
      <c r="J389" s="454" t="s">
        <v>481</v>
      </c>
      <c r="K389" s="410">
        <v>36959</v>
      </c>
      <c r="L389" s="410">
        <v>38785</v>
      </c>
      <c r="M389" s="77" t="s">
        <v>30</v>
      </c>
      <c r="N389" s="271">
        <v>10000000</v>
      </c>
      <c r="O389" s="271">
        <v>-4172.1429319999997</v>
      </c>
      <c r="P389" s="411">
        <v>0.73</v>
      </c>
      <c r="Q389" s="271">
        <v>123.73230599999999</v>
      </c>
      <c r="R389" s="271">
        <v>122.979607</v>
      </c>
      <c r="S389" s="411">
        <v>-0.71044825160005576</v>
      </c>
      <c r="T389" s="271">
        <v>2964.0916514649302</v>
      </c>
      <c r="U389" s="271">
        <v>1210.658631</v>
      </c>
      <c r="V389" s="271">
        <v>0</v>
      </c>
      <c r="W389" s="271">
        <v>4174.75028246493</v>
      </c>
      <c r="X389" s="271">
        <v>-208784.976521</v>
      </c>
      <c r="Y389" s="271">
        <v>-205727.49919199999</v>
      </c>
      <c r="Z389" s="271">
        <v>3057.4773290000157</v>
      </c>
      <c r="AA389" s="271">
        <v>-1117.2729534649143</v>
      </c>
      <c r="AB389" s="271">
        <v>-208784.976521</v>
      </c>
      <c r="AC389" s="271">
        <v>-205727.49919199999</v>
      </c>
      <c r="AD389" s="271">
        <v>3057.4773290000157</v>
      </c>
      <c r="AF389" s="271">
        <v>-52160.130935863999</v>
      </c>
      <c r="AG389" s="402">
        <f>IF(ISERROR(VLOOKUP(B389,Acc_Cash!$A:$H,3,FALSE)),0,VLOOKUP(B389,Acc_Cash!$A:$H,3,FALSE))</f>
        <v>0</v>
      </c>
      <c r="AH389" s="402">
        <f t="shared" si="56"/>
        <v>-205727.49919199999</v>
      </c>
      <c r="AI389" s="402">
        <f>AH389-(IF(ISERROR(VLOOKUP(A389,'YTD Last'!$E$2:$Z$500,21,0)),0,VLOOKUP(A389,'YTD Last'!$E$2:$Z$500,21,0)))</f>
        <v>-205727.49919199999</v>
      </c>
      <c r="AJ389" s="402">
        <f>AH389-IF(ISERROR(VLOOKUP(A389,'QTD Last'!$A$2:$AH$600,34,0)),0,VLOOKUP(A389,'QTD Last'!$A$2:$AH$600,34,0))</f>
        <v>3057.4773290000157</v>
      </c>
      <c r="AK389" s="402">
        <f>AH389-IF(ISERROR(VLOOKUP(A389,'MTD Last'!$A$2:$AH$600,34,0)),0,VLOOKUP(A389,'MTD Last'!$A$2:$AH$600,34,0))</f>
        <v>3057.4773290000157</v>
      </c>
      <c r="AL389" s="402">
        <f t="shared" si="57"/>
        <v>3057.4773290000157</v>
      </c>
      <c r="AM389" s="403" t="str">
        <f ca="1">ROUND((L389-Control!$C$3)/365,0)&amp;" Year"</f>
        <v>-8 Year</v>
      </c>
      <c r="AN389" s="45" t="str">
        <f t="shared" si="58"/>
        <v>Code</v>
      </c>
      <c r="AO389" s="45">
        <f t="shared" si="59"/>
        <v>10</v>
      </c>
      <c r="AP389" s="45">
        <f t="shared" si="60"/>
        <v>10</v>
      </c>
      <c r="AQ389" s="402">
        <f>AH389-(IF(ISERROR(VLOOKUP(A389,'WTD Last'!$A$1:$AQ$605,34,0)),0,VLOOKUP(A389,'WTD Last'!$A$1:$AQ$605,34,0)))</f>
        <v>53618.84741300001</v>
      </c>
      <c r="AR389" s="563">
        <f>R389-(IF(ISERROR(VLOOKUP(A389,'WTD Last'!$A$1:$AQ$605,18,0)),0,VLOOKUP(A389,'WTD Last'!$A$1:$AQ$605,18,0)))</f>
        <v>-11.973089999999999</v>
      </c>
      <c r="AS389" s="402">
        <f>O389-(IF(ISERROR(VLOOKUP(A389,'WTD Last'!$A$1:$AQ$605,15,0)),0,VLOOKUP(A389,'WTD Last'!$A$1:$AQ$605,15,0)))</f>
        <v>35.528440000000046</v>
      </c>
      <c r="AT389" s="402">
        <f t="shared" si="61"/>
        <v>202.77777777777777</v>
      </c>
      <c r="AU389" s="564">
        <v>81224</v>
      </c>
      <c r="AV389" s="564">
        <v>55962</v>
      </c>
      <c r="AW389" s="77"/>
      <c r="AX389" s="271"/>
    </row>
    <row r="390" spans="1:50">
      <c r="A390" s="77">
        <v>1673</v>
      </c>
      <c r="B390" s="77">
        <v>881</v>
      </c>
      <c r="C390" s="77" t="s">
        <v>27</v>
      </c>
      <c r="D390" s="77" t="s">
        <v>28</v>
      </c>
      <c r="E390" s="77" t="s">
        <v>560</v>
      </c>
      <c r="F390" s="77" t="s">
        <v>197</v>
      </c>
      <c r="G390" s="77" t="s">
        <v>476</v>
      </c>
      <c r="H390" s="77" t="s">
        <v>468</v>
      </c>
      <c r="I390" s="77" t="s">
        <v>259</v>
      </c>
      <c r="J390" s="454" t="s">
        <v>481</v>
      </c>
      <c r="K390" s="410">
        <v>36959</v>
      </c>
      <c r="L390" s="410">
        <v>38785</v>
      </c>
      <c r="M390" s="77" t="s">
        <v>30</v>
      </c>
      <c r="N390" s="271">
        <v>5000000</v>
      </c>
      <c r="O390" s="271">
        <v>-2088.2151720000002</v>
      </c>
      <c r="P390" s="411">
        <v>0.76</v>
      </c>
      <c r="Q390" s="271">
        <v>123.73230599999999</v>
      </c>
      <c r="R390" s="271">
        <v>122.979607</v>
      </c>
      <c r="S390" s="411">
        <v>-0.71042280251227641</v>
      </c>
      <c r="T390" s="271">
        <v>1483.5156747408955</v>
      </c>
      <c r="U390" s="271">
        <v>609.16823399999998</v>
      </c>
      <c r="V390" s="271">
        <v>0</v>
      </c>
      <c r="W390" s="271">
        <v>2092.6839087408953</v>
      </c>
      <c r="X390" s="271">
        <v>-97965.440050999998</v>
      </c>
      <c r="Y390" s="271">
        <v>-96422.917067000002</v>
      </c>
      <c r="Z390" s="271">
        <v>1542.5229839999956</v>
      </c>
      <c r="AA390" s="271">
        <v>-550.16092474089965</v>
      </c>
      <c r="AB390" s="271">
        <v>-97965.440050999998</v>
      </c>
      <c r="AC390" s="271">
        <v>-96422.917067000002</v>
      </c>
      <c r="AD390" s="271">
        <v>1542.5229839999956</v>
      </c>
      <c r="AF390" s="271">
        <v>-26106.866080344003</v>
      </c>
      <c r="AG390" s="402">
        <f>IF(ISERROR(VLOOKUP(B390,Acc_Cash!$A:$H,3,FALSE)),0,VLOOKUP(B390,Acc_Cash!$A:$H,3,FALSE))</f>
        <v>0</v>
      </c>
      <c r="AH390" s="402">
        <f t="shared" si="56"/>
        <v>-96422.917067000002</v>
      </c>
      <c r="AI390" s="402">
        <f>AH390-(IF(ISERROR(VLOOKUP(A390,'YTD Last'!$E$2:$Z$500,21,0)),0,VLOOKUP(A390,'YTD Last'!$E$2:$Z$500,21,0)))</f>
        <v>-96422.917067000002</v>
      </c>
      <c r="AJ390" s="402">
        <f>AH390-IF(ISERROR(VLOOKUP(A390,'QTD Last'!$A$2:$AH$600,34,0)),0,VLOOKUP(A390,'QTD Last'!$A$2:$AH$600,34,0))</f>
        <v>1542.5229839999956</v>
      </c>
      <c r="AK390" s="402">
        <f>AH390-IF(ISERROR(VLOOKUP(A390,'MTD Last'!$A$2:$AH$600,34,0)),0,VLOOKUP(A390,'MTD Last'!$A$2:$AH$600,34,0))</f>
        <v>1542.5229839999956</v>
      </c>
      <c r="AL390" s="402">
        <f t="shared" si="57"/>
        <v>1542.5229839999956</v>
      </c>
      <c r="AM390" s="403" t="str">
        <f ca="1">ROUND((L390-Control!$C$3)/365,0)&amp;" Year"</f>
        <v>-8 Year</v>
      </c>
      <c r="AN390" s="45" t="str">
        <f t="shared" si="58"/>
        <v>Code</v>
      </c>
      <c r="AO390" s="45">
        <f t="shared" si="59"/>
        <v>10</v>
      </c>
      <c r="AP390" s="45">
        <f t="shared" si="60"/>
        <v>10</v>
      </c>
      <c r="AQ390" s="402">
        <f>AH390-(IF(ISERROR(VLOOKUP(A390,'WTD Last'!$A$1:$AQ$605,34,0)),0,VLOOKUP(A390,'WTD Last'!$A$1:$AQ$605,34,0)))</f>
        <v>26807.675932999991</v>
      </c>
      <c r="AR390" s="563">
        <f>R390-(IF(ISERROR(VLOOKUP(A390,'WTD Last'!$A$1:$AQ$605,18,0)),0,VLOOKUP(A390,'WTD Last'!$A$1:$AQ$605,18,0)))</f>
        <v>-11.973089999999999</v>
      </c>
      <c r="AS390" s="402">
        <f>O390-(IF(ISERROR(VLOOKUP(A390,'WTD Last'!$A$1:$AQ$605,15,0)),0,VLOOKUP(A390,'WTD Last'!$A$1:$AQ$605,15,0)))</f>
        <v>17.791373999999905</v>
      </c>
      <c r="AT390" s="402">
        <f t="shared" si="61"/>
        <v>105.55555555555556</v>
      </c>
      <c r="AU390" s="564">
        <v>81224</v>
      </c>
      <c r="AV390" s="564">
        <v>55962</v>
      </c>
      <c r="AW390" s="77"/>
      <c r="AX390" s="271"/>
    </row>
    <row r="391" spans="1:50">
      <c r="A391" s="77">
        <v>1674</v>
      </c>
      <c r="B391" s="77">
        <v>882</v>
      </c>
      <c r="C391" s="77" t="s">
        <v>27</v>
      </c>
      <c r="D391" s="77" t="s">
        <v>28</v>
      </c>
      <c r="E391" s="77" t="s">
        <v>560</v>
      </c>
      <c r="F391" s="77" t="s">
        <v>197</v>
      </c>
      <c r="G391" s="77" t="s">
        <v>476</v>
      </c>
      <c r="H391" s="77" t="s">
        <v>468</v>
      </c>
      <c r="I391" s="77" t="s">
        <v>259</v>
      </c>
      <c r="J391" s="454" t="s">
        <v>481</v>
      </c>
      <c r="K391" s="410">
        <v>36962</v>
      </c>
      <c r="L391" s="410">
        <v>38788</v>
      </c>
      <c r="M391" s="77" t="s">
        <v>30</v>
      </c>
      <c r="N391" s="271">
        <v>5000000</v>
      </c>
      <c r="O391" s="271">
        <v>-2097.6883349999998</v>
      </c>
      <c r="P391" s="411">
        <v>0.85</v>
      </c>
      <c r="Q391" s="271">
        <v>123.80693100000001</v>
      </c>
      <c r="R391" s="271">
        <v>123.054535</v>
      </c>
      <c r="S391" s="411">
        <v>-0.71034833238843853</v>
      </c>
      <c r="T391" s="271">
        <v>1490.0894106379301</v>
      </c>
      <c r="U391" s="271">
        <v>620.48361299999999</v>
      </c>
      <c r="V391" s="271">
        <v>0</v>
      </c>
      <c r="W391" s="271">
        <v>2110.57302363793</v>
      </c>
      <c r="X391" s="271">
        <v>-79306.664183000001</v>
      </c>
      <c r="Y391" s="271">
        <v>-77722.231004999994</v>
      </c>
      <c r="Z391" s="271">
        <v>1584.4331780000066</v>
      </c>
      <c r="AA391" s="271">
        <v>-526.13984563792337</v>
      </c>
      <c r="AB391" s="271">
        <v>-79306.664183000001</v>
      </c>
      <c r="AC391" s="271">
        <v>-77722.231004999994</v>
      </c>
      <c r="AD391" s="271">
        <v>1584.4331780000066</v>
      </c>
      <c r="AF391" s="271">
        <v>-26225.29956417</v>
      </c>
      <c r="AG391" s="402">
        <f>IF(ISERROR(VLOOKUP(B391,Acc_Cash!$A:$H,3,FALSE)),0,VLOOKUP(B391,Acc_Cash!$A:$H,3,FALSE))</f>
        <v>0</v>
      </c>
      <c r="AH391" s="402">
        <f t="shared" si="56"/>
        <v>-77722.231004999994</v>
      </c>
      <c r="AI391" s="402">
        <f>AH391-(IF(ISERROR(VLOOKUP(A391,'YTD Last'!$E$2:$Z$500,21,0)),0,VLOOKUP(A391,'YTD Last'!$E$2:$Z$500,21,0)))</f>
        <v>-77722.231004999994</v>
      </c>
      <c r="AJ391" s="402">
        <f>AH391-IF(ISERROR(VLOOKUP(A391,'QTD Last'!$A$2:$AH$600,34,0)),0,VLOOKUP(A391,'QTD Last'!$A$2:$AH$600,34,0))</f>
        <v>1584.4331780000066</v>
      </c>
      <c r="AK391" s="402">
        <f>AH391-IF(ISERROR(VLOOKUP(A391,'MTD Last'!$A$2:$AH$600,34,0)),0,VLOOKUP(A391,'MTD Last'!$A$2:$AH$600,34,0))</f>
        <v>1584.4331780000066</v>
      </c>
      <c r="AL391" s="402">
        <f t="shared" si="57"/>
        <v>1584.4331780000066</v>
      </c>
      <c r="AM391" s="403" t="str">
        <f ca="1">ROUND((L391-Control!$C$3)/365,0)&amp;" Year"</f>
        <v>-8 Year</v>
      </c>
      <c r="AN391" s="45" t="str">
        <f t="shared" si="58"/>
        <v>Code</v>
      </c>
      <c r="AO391" s="45">
        <f t="shared" si="59"/>
        <v>10</v>
      </c>
      <c r="AP391" s="45">
        <f t="shared" si="60"/>
        <v>10</v>
      </c>
      <c r="AQ391" s="402">
        <f>AH391-(IF(ISERROR(VLOOKUP(A391,'WTD Last'!$A$1:$AQ$605,34,0)),0,VLOOKUP(A391,'WTD Last'!$A$1:$AQ$605,34,0)))</f>
        <v>26927.504390000002</v>
      </c>
      <c r="AR391" s="563">
        <f>R391-(IF(ISERROR(VLOOKUP(A391,'WTD Last'!$A$1:$AQ$605,18,0)),0,VLOOKUP(A391,'WTD Last'!$A$1:$AQ$605,18,0)))</f>
        <v>-12.015594000000007</v>
      </c>
      <c r="AS391" s="402">
        <f>O391-(IF(ISERROR(VLOOKUP(A391,'WTD Last'!$A$1:$AQ$605,15,0)),0,VLOOKUP(A391,'WTD Last'!$A$1:$AQ$605,15,0)))</f>
        <v>17.906562000000122</v>
      </c>
      <c r="AT391" s="402">
        <f t="shared" si="61"/>
        <v>118.05555555555556</v>
      </c>
      <c r="AU391" s="564">
        <v>81224</v>
      </c>
      <c r="AV391" s="564">
        <v>55962</v>
      </c>
      <c r="AW391" s="77"/>
      <c r="AX391" s="271"/>
    </row>
    <row r="392" spans="1:50">
      <c r="A392" s="77">
        <v>1741</v>
      </c>
      <c r="B392" s="77">
        <v>948</v>
      </c>
      <c r="C392" s="77" t="s">
        <v>27</v>
      </c>
      <c r="D392" s="77" t="s">
        <v>28</v>
      </c>
      <c r="E392" s="77" t="s">
        <v>560</v>
      </c>
      <c r="F392" s="77" t="s">
        <v>197</v>
      </c>
      <c r="G392" s="77" t="s">
        <v>476</v>
      </c>
      <c r="H392" s="77" t="s">
        <v>468</v>
      </c>
      <c r="I392" s="77" t="s">
        <v>451</v>
      </c>
      <c r="J392" s="454" t="s">
        <v>481</v>
      </c>
      <c r="K392" s="410">
        <v>36983</v>
      </c>
      <c r="L392" s="410">
        <v>37377</v>
      </c>
      <c r="M392" s="77" t="s">
        <v>30</v>
      </c>
      <c r="N392" s="271">
        <v>10000000</v>
      </c>
      <c r="O392" s="271">
        <v>-1009.938073</v>
      </c>
      <c r="P392" s="411">
        <v>1.03</v>
      </c>
      <c r="Q392" s="271">
        <v>88.781062000000006</v>
      </c>
      <c r="R392" s="271">
        <v>87.718215999999998</v>
      </c>
      <c r="S392" s="411">
        <v>-0.67463456255397058</v>
      </c>
      <c r="T392" s="271">
        <v>681.33913008495506</v>
      </c>
      <c r="U392" s="271">
        <v>803.41856400000006</v>
      </c>
      <c r="V392" s="271">
        <v>0</v>
      </c>
      <c r="W392" s="271">
        <v>1484.7576940849551</v>
      </c>
      <c r="X392" s="271">
        <v>15203.26179</v>
      </c>
      <c r="Y392" s="271">
        <v>16575.621715000001</v>
      </c>
      <c r="Z392" s="271">
        <v>1372.3599250000007</v>
      </c>
      <c r="AA392" s="271">
        <v>-112.39776908495446</v>
      </c>
      <c r="AB392" s="271">
        <v>15203.26179</v>
      </c>
      <c r="AC392" s="271">
        <v>16575.621715000001</v>
      </c>
      <c r="AD392" s="271">
        <v>1372.3599250000007</v>
      </c>
      <c r="AF392" s="271">
        <v>-12626.245788646002</v>
      </c>
      <c r="AG392" s="402">
        <f>IF(ISERROR(VLOOKUP(B392,Acc_Cash!$A:$H,3,FALSE)),0,VLOOKUP(B392,Acc_Cash!$A:$H,3,FALSE))</f>
        <v>0</v>
      </c>
      <c r="AH392" s="402">
        <f t="shared" si="56"/>
        <v>16575.621715000001</v>
      </c>
      <c r="AI392" s="402">
        <f>AH392-(IF(ISERROR(VLOOKUP(A392,'YTD Last'!$E$2:$Z$383,21,0)),0,VLOOKUP(A392,'YTD Last'!$E$2:$Z$383,21,0)))</f>
        <v>16575.621715000001</v>
      </c>
      <c r="AJ392" s="402">
        <f>AH392-IF(ISERROR(VLOOKUP(A392,'QTD Last'!$A$2:$AH$600,34,0)),0,VLOOKUP(A392,'QTD Last'!$A$2:$AH$600,34,0))</f>
        <v>1372.3599250000007</v>
      </c>
      <c r="AK392" s="402">
        <f>AH392-IF(ISERROR(VLOOKUP(A392,'MTD Last'!$A$2:$AH$600,34,0)),0,VLOOKUP(A392,'MTD Last'!$A$2:$AH$600,34,0))</f>
        <v>1372.3599250000007</v>
      </c>
      <c r="AL392" s="402">
        <f t="shared" si="57"/>
        <v>1372.3599250000007</v>
      </c>
      <c r="AM392" s="403" t="str">
        <f ca="1">ROUND((L392-Control!$C$3)/365,0)&amp;" Year"</f>
        <v>-12 Year</v>
      </c>
      <c r="AN392" s="45" t="str">
        <f t="shared" si="58"/>
        <v>Code</v>
      </c>
      <c r="AO392" s="45">
        <f t="shared" si="59"/>
        <v>10</v>
      </c>
      <c r="AP392" s="45">
        <f t="shared" si="60"/>
        <v>10</v>
      </c>
      <c r="AQ392" s="402">
        <f>AH392-(IF(ISERROR(VLOOKUP(A392,'WTD Last'!$A$1:$AQ$605,34,0)),0,VLOOKUP(A392,'WTD Last'!$A$1:$AQ$605,34,0)))</f>
        <v>16575.621715000001</v>
      </c>
      <c r="AR392" s="563">
        <f>R392-(IF(ISERROR(VLOOKUP(A392,'WTD Last'!$A$1:$AQ$605,18,0)),0,VLOOKUP(A392,'WTD Last'!$A$1:$AQ$605,18,0)))</f>
        <v>87.718215999999998</v>
      </c>
      <c r="AS392" s="402">
        <f>O392-(IF(ISERROR(VLOOKUP(A392,'WTD Last'!$A$1:$AQ$605,15,0)),0,VLOOKUP(A392,'WTD Last'!$A$1:$AQ$605,15,0)))</f>
        <v>-1009.938073</v>
      </c>
      <c r="AT392" s="402">
        <f t="shared" si="61"/>
        <v>286.11111111111109</v>
      </c>
      <c r="AU392" s="564">
        <v>93466</v>
      </c>
      <c r="AV392" s="564">
        <v>55962</v>
      </c>
      <c r="AW392" s="77"/>
      <c r="AX392" s="271"/>
    </row>
    <row r="393" spans="1:50">
      <c r="A393" s="77">
        <v>1349</v>
      </c>
      <c r="B393" s="77">
        <v>507</v>
      </c>
      <c r="C393" s="77" t="s">
        <v>27</v>
      </c>
      <c r="D393" s="77" t="s">
        <v>28</v>
      </c>
      <c r="E393" s="77" t="s">
        <v>366</v>
      </c>
      <c r="F393" s="77" t="s">
        <v>197</v>
      </c>
      <c r="G393" s="77" t="s">
        <v>477</v>
      </c>
      <c r="H393" s="77" t="s">
        <v>468</v>
      </c>
      <c r="I393" s="77" t="s">
        <v>405</v>
      </c>
      <c r="J393" s="454" t="s">
        <v>470</v>
      </c>
      <c r="K393" s="410">
        <v>36896</v>
      </c>
      <c r="L393" s="410">
        <v>38722</v>
      </c>
      <c r="M393" s="77" t="s">
        <v>30</v>
      </c>
      <c r="N393" s="271">
        <v>-10000000</v>
      </c>
      <c r="O393" s="271">
        <v>4173.908735</v>
      </c>
      <c r="P393" s="411">
        <v>2.1</v>
      </c>
      <c r="Q393" s="271">
        <v>184.24877799999999</v>
      </c>
      <c r="R393" s="271">
        <v>184.03952799999999</v>
      </c>
      <c r="S393" s="411">
        <v>-0.14297844069860019</v>
      </c>
      <c r="T393" s="271">
        <v>-596.77896254856682</v>
      </c>
      <c r="U393" s="271">
        <v>-2287.186839</v>
      </c>
      <c r="V393" s="271">
        <v>0</v>
      </c>
      <c r="W393" s="271">
        <v>-2883.9658015485666</v>
      </c>
      <c r="X393" s="271">
        <v>-155628.33133799999</v>
      </c>
      <c r="Y393" s="271">
        <v>-157200.82091400001</v>
      </c>
      <c r="Z393" s="271">
        <v>-1572.4895760000218</v>
      </c>
      <c r="AA393" s="271">
        <v>1311.4762255485448</v>
      </c>
      <c r="AB393" s="271">
        <v>-155628.33133799999</v>
      </c>
      <c r="AC393" s="271">
        <v>-157200.82091400001</v>
      </c>
      <c r="AD393" s="271">
        <v>-1572.4895760000218</v>
      </c>
      <c r="AF393" s="271">
        <v>52182.207004970005</v>
      </c>
      <c r="AG393" s="402">
        <f>IF(ISERROR(VLOOKUP(B393,Acc_Cash!$A:$H,3,FALSE)),0,VLOOKUP(B393,Acc_Cash!$A:$H,3,FALSE))</f>
        <v>0</v>
      </c>
      <c r="AH393" s="402">
        <f t="shared" si="56"/>
        <v>-157200.82091400001</v>
      </c>
      <c r="AI393" s="402">
        <f>AH393-(IF(ISERROR(VLOOKUP(A393,'YTD Last'!$E$2:$Z$383,21,0)),0,VLOOKUP(A393,'YTD Last'!$E$2:$Z$383,21,0)))</f>
        <v>-99020.163545000018</v>
      </c>
      <c r="AJ393" s="402">
        <f>AH393-IF(ISERROR(VLOOKUP(A393,'QTD Last'!$A$2:$AH$600,34,0)),0,VLOOKUP(A393,'QTD Last'!$A$2:$AH$600,34,0))</f>
        <v>-1572.4895760000218</v>
      </c>
      <c r="AK393" s="402">
        <f>AH393-IF(ISERROR(VLOOKUP(A393,'MTD Last'!$A$2:$AH$600,34,0)),0,VLOOKUP(A393,'MTD Last'!$A$2:$AH$600,34,0))</f>
        <v>-1572.4895760000218</v>
      </c>
      <c r="AL393" s="402">
        <f t="shared" si="57"/>
        <v>-1572.4895760000218</v>
      </c>
      <c r="AM393" s="403" t="str">
        <f ca="1">ROUND((L393-Control!$C$3)/365,0)&amp;" Year"</f>
        <v>-9 Year</v>
      </c>
      <c r="AN393" s="45" t="str">
        <f t="shared" si="58"/>
        <v>Code</v>
      </c>
      <c r="AO393" s="45">
        <f t="shared" si="59"/>
        <v>10</v>
      </c>
      <c r="AP393" s="45">
        <f t="shared" si="60"/>
        <v>10</v>
      </c>
      <c r="AQ393" s="402">
        <f>AH393-(IF(ISERROR(VLOOKUP(A393,'WTD Last'!$A$1:$AQ$605,34,0)),0,VLOOKUP(A393,'WTD Last'!$A$1:$AQ$605,34,0)))</f>
        <v>-18847.204391000007</v>
      </c>
      <c r="AR393" s="563">
        <f>R393-(IF(ISERROR(VLOOKUP(A393,'WTD Last'!$A$1:$AQ$605,18,0)),0,VLOOKUP(A393,'WTD Last'!$A$1:$AQ$605,18,0)))</f>
        <v>-3.6176650000000166</v>
      </c>
      <c r="AS393" s="402">
        <f>O393-(IF(ISERROR(VLOOKUP(A393,'WTD Last'!$A$1:$AQ$605,15,0)),0,VLOOKUP(A393,'WTD Last'!$A$1:$AQ$605,15,0)))</f>
        <v>-38.771478999999999</v>
      </c>
      <c r="AT393" s="402">
        <f t="shared" si="61"/>
        <v>-583.33333333333337</v>
      </c>
      <c r="AV393" s="564">
        <v>93172</v>
      </c>
      <c r="AW393" s="77"/>
      <c r="AX393" s="271"/>
    </row>
    <row r="394" spans="1:50">
      <c r="A394" s="77">
        <v>1577</v>
      </c>
      <c r="B394" s="77">
        <v>623</v>
      </c>
      <c r="C394" s="77" t="s">
        <v>27</v>
      </c>
      <c r="D394" s="77" t="s">
        <v>301</v>
      </c>
      <c r="E394" s="77" t="s">
        <v>366</v>
      </c>
      <c r="F394" s="77" t="s">
        <v>197</v>
      </c>
      <c r="G394" s="77" t="s">
        <v>477</v>
      </c>
      <c r="H394" s="77" t="s">
        <v>468</v>
      </c>
      <c r="I394" s="77" t="s">
        <v>405</v>
      </c>
      <c r="J394" s="454" t="s">
        <v>486</v>
      </c>
      <c r="K394" s="410">
        <v>36896</v>
      </c>
      <c r="L394" s="410">
        <v>38722</v>
      </c>
      <c r="M394" s="77" t="s">
        <v>30</v>
      </c>
      <c r="N394" s="271">
        <v>10000000</v>
      </c>
      <c r="O394" s="271">
        <v>-4173.908735</v>
      </c>
      <c r="P394" s="411">
        <v>2.1</v>
      </c>
      <c r="Q394" s="271">
        <v>184.24877799999999</v>
      </c>
      <c r="R394" s="271">
        <v>184.03952799999999</v>
      </c>
      <c r="S394" s="411">
        <v>-0.14297844069860019</v>
      </c>
      <c r="T394" s="271">
        <v>596.77896254856682</v>
      </c>
      <c r="U394" s="271">
        <v>2287.186839</v>
      </c>
      <c r="V394" s="271">
        <v>0</v>
      </c>
      <c r="W394" s="271">
        <v>2883.9658015485666</v>
      </c>
      <c r="X394" s="271">
        <v>155628.33133799999</v>
      </c>
      <c r="Y394" s="271">
        <v>157200.82091400001</v>
      </c>
      <c r="Z394" s="271">
        <v>1572.4895760000218</v>
      </c>
      <c r="AA394" s="271">
        <v>-1311.4762255485448</v>
      </c>
      <c r="AB394" s="271">
        <v>155628.33133799999</v>
      </c>
      <c r="AC394" s="271">
        <v>157200.82091400001</v>
      </c>
      <c r="AD394" s="271">
        <v>1572.4895760000218</v>
      </c>
      <c r="AF394" s="271">
        <v>-52182.207004970005</v>
      </c>
      <c r="AG394" s="402">
        <f>IF(ISERROR(VLOOKUP(B394,Acc_Cash!$A:$H,3,FALSE)),0,VLOOKUP(B394,Acc_Cash!$A:$H,3,FALSE))</f>
        <v>0</v>
      </c>
      <c r="AH394" s="402">
        <f t="shared" si="56"/>
        <v>157200.82091400001</v>
      </c>
      <c r="AI394" s="402">
        <f>AH394-(IF(ISERROR(VLOOKUP(A394,'YTD Last'!$E$2:$Z$383,21,0)),0,VLOOKUP(A394,'YTD Last'!$E$2:$Z$383,21,0)))</f>
        <v>99020.163545000018</v>
      </c>
      <c r="AJ394" s="402">
        <f>AH394-IF(ISERROR(VLOOKUP(A394,'QTD Last'!$A$2:$AH$600,34,0)),0,VLOOKUP(A394,'QTD Last'!$A$2:$AH$600,34,0))</f>
        <v>1572.4895760000218</v>
      </c>
      <c r="AK394" s="402">
        <f>AH394-IF(ISERROR(VLOOKUP(A394,'MTD Last'!$A$2:$AH$600,34,0)),0,VLOOKUP(A394,'MTD Last'!$A$2:$AH$600,34,0))</f>
        <v>1572.4895760000218</v>
      </c>
      <c r="AL394" s="402">
        <f t="shared" si="57"/>
        <v>1572.4895760000218</v>
      </c>
      <c r="AM394" s="403" t="str">
        <f ca="1">ROUND((L394-Control!$C$3)/365,0)&amp;" Year"</f>
        <v>-9 Year</v>
      </c>
      <c r="AN394" s="45" t="str">
        <f t="shared" si="58"/>
        <v>Code</v>
      </c>
      <c r="AO394" s="45">
        <f t="shared" si="59"/>
        <v>10</v>
      </c>
      <c r="AP394" s="45">
        <f t="shared" si="60"/>
        <v>10</v>
      </c>
      <c r="AQ394" s="402">
        <f>AH394-(IF(ISERROR(VLOOKUP(A394,'WTD Last'!$A$1:$AQ$605,34,0)),0,VLOOKUP(A394,'WTD Last'!$A$1:$AQ$605,34,0)))</f>
        <v>18847.204391000007</v>
      </c>
      <c r="AR394" s="563">
        <f>R394-(IF(ISERROR(VLOOKUP(A394,'WTD Last'!$A$1:$AQ$605,18,0)),0,VLOOKUP(A394,'WTD Last'!$A$1:$AQ$605,18,0)))</f>
        <v>-3.6176650000000166</v>
      </c>
      <c r="AS394" s="402">
        <f>O394-(IF(ISERROR(VLOOKUP(A394,'WTD Last'!$A$1:$AQ$605,15,0)),0,VLOOKUP(A394,'WTD Last'!$A$1:$AQ$605,15,0)))</f>
        <v>38.771478999999999</v>
      </c>
      <c r="AT394" s="402">
        <f t="shared" si="61"/>
        <v>583.33333333333337</v>
      </c>
      <c r="AV394" s="564">
        <v>93172</v>
      </c>
      <c r="AW394" s="77"/>
      <c r="AX394" s="271"/>
    </row>
    <row r="395" spans="1:50">
      <c r="A395" s="77">
        <v>254</v>
      </c>
      <c r="B395" s="77">
        <v>368</v>
      </c>
      <c r="C395" s="77" t="s">
        <v>79</v>
      </c>
      <c r="D395" s="77" t="s">
        <v>80</v>
      </c>
      <c r="E395" s="77" t="s">
        <v>195</v>
      </c>
      <c r="F395" s="77" t="s">
        <v>203</v>
      </c>
      <c r="G395" s="77" t="s">
        <v>495</v>
      </c>
      <c r="H395" s="77" t="s">
        <v>496</v>
      </c>
      <c r="I395" s="77" t="s">
        <v>263</v>
      </c>
      <c r="J395" s="454" t="s">
        <v>480</v>
      </c>
      <c r="K395" s="410">
        <v>36600</v>
      </c>
      <c r="L395" s="410">
        <v>38930</v>
      </c>
      <c r="M395" s="77" t="s">
        <v>30</v>
      </c>
      <c r="N395" s="271">
        <v>-5000000</v>
      </c>
      <c r="O395" s="271">
        <v>2425.610201</v>
      </c>
      <c r="P395" s="411">
        <v>5.5</v>
      </c>
      <c r="Q395" s="271">
        <v>964.78430400000002</v>
      </c>
      <c r="R395" s="271">
        <v>962.20503299999996</v>
      </c>
      <c r="S395" s="411">
        <v>-1.6193333766172469</v>
      </c>
      <c r="T395" s="271">
        <v>-3927.8715571425687</v>
      </c>
      <c r="U395" s="271">
        <v>-2856.2467259999999</v>
      </c>
      <c r="V395" s="271">
        <v>0</v>
      </c>
      <c r="W395" s="271">
        <v>-6784.1182831425685</v>
      </c>
      <c r="X395" s="271">
        <v>684958.33333299996</v>
      </c>
      <c r="Y395" s="271">
        <v>682666.66666700004</v>
      </c>
      <c r="Z395" s="271">
        <v>-2291.6666659999173</v>
      </c>
      <c r="AA395" s="271">
        <v>4492.4516171426512</v>
      </c>
      <c r="AB395" s="271">
        <v>684958.33333299996</v>
      </c>
      <c r="AC395" s="271">
        <v>682666.66666700004</v>
      </c>
      <c r="AD395" s="271">
        <v>-2291.6666659999173</v>
      </c>
      <c r="AF395" s="271">
        <v>67832.189270964998</v>
      </c>
      <c r="AG395" s="402">
        <f>IF(ISERROR(VLOOKUP(B395,Acc_Cash!$A:$H,3,FALSE)),0,VLOOKUP(B395,Acc_Cash!$A:$H,3,FALSE))</f>
        <v>-246736.11111100001</v>
      </c>
      <c r="AH395" s="402">
        <f t="shared" si="56"/>
        <v>435930.55555600004</v>
      </c>
      <c r="AI395" s="402">
        <f>AH395-(IF(ISERROR(VLOOKUP(A395,'YTD Last'!$E$2:$Z$500,21,0)),0,VLOOKUP(A395,'YTD Last'!$E$2:$Z$500,21,0)))</f>
        <v>-77537.144443999976</v>
      </c>
      <c r="AJ395" s="402">
        <f>AH395-IF(ISERROR(VLOOKUP(A395,'QTD Last'!$A$2:$AH$600,34,0)),0,VLOOKUP(A395,'QTD Last'!$A$2:$AH$600,34,0))</f>
        <v>-2291.6666659999173</v>
      </c>
      <c r="AK395" s="402">
        <f>AH395-IF(ISERROR(VLOOKUP(A395,'MTD Last'!$A$2:$AH$600,34,0)),0,VLOOKUP(A395,'MTD Last'!$A$2:$AH$600,34,0))</f>
        <v>-2291.6666659999173</v>
      </c>
      <c r="AL395" s="402">
        <f t="shared" si="57"/>
        <v>-2291.6666659999173</v>
      </c>
      <c r="AM395" s="403" t="str">
        <f ca="1">ROUND((L395-Control!$C$3)/365,0)&amp;" Year"</f>
        <v>-8 Year</v>
      </c>
      <c r="AN395" s="45" t="str">
        <f t="shared" si="58"/>
        <v>Code</v>
      </c>
      <c r="AO395" s="45">
        <f t="shared" si="59"/>
        <v>16</v>
      </c>
      <c r="AP395" s="45">
        <f t="shared" si="60"/>
        <v>16</v>
      </c>
      <c r="AQ395" s="402">
        <f>AH395-(IF(ISERROR(VLOOKUP(A395,'WTD Last'!$A$1:$AQ$605,34,0)),0,VLOOKUP(A395,'WTD Last'!$A$1:$AQ$605,34,0)))</f>
        <v>-5396.5003060000017</v>
      </c>
      <c r="AR395" s="563">
        <f>R395-(IF(ISERROR(VLOOKUP(A395,'WTD Last'!$A$1:$AQ$605,18,0)),0,VLOOKUP(A395,'WTD Last'!$A$1:$AQ$605,18,0)))</f>
        <v>1.5030719999999747</v>
      </c>
      <c r="AS395" s="402">
        <f>O395-(IF(ISERROR(VLOOKUP(A395,'WTD Last'!$A$1:$AQ$605,15,0)),0,VLOOKUP(A395,'WTD Last'!$A$1:$AQ$605,15,0)))</f>
        <v>-26.994248999999854</v>
      </c>
      <c r="AT395" s="402">
        <f t="shared" si="61"/>
        <v>-763.88888888888891</v>
      </c>
      <c r="AU395" s="564">
        <v>93466</v>
      </c>
      <c r="AV395" s="564">
        <v>93960</v>
      </c>
      <c r="AW395" s="77"/>
      <c r="AX395" s="271"/>
    </row>
    <row r="396" spans="1:50">
      <c r="A396" s="77">
        <v>147</v>
      </c>
      <c r="B396" s="77">
        <v>205</v>
      </c>
      <c r="C396" s="77" t="s">
        <v>27</v>
      </c>
      <c r="D396" s="77" t="s">
        <v>28</v>
      </c>
      <c r="E396" s="77" t="s">
        <v>46</v>
      </c>
      <c r="F396" s="77" t="s">
        <v>199</v>
      </c>
      <c r="G396" s="77" t="s">
        <v>467</v>
      </c>
      <c r="H396" s="77" t="s">
        <v>488</v>
      </c>
      <c r="I396" s="77" t="s">
        <v>97</v>
      </c>
      <c r="J396" s="454" t="s">
        <v>469</v>
      </c>
      <c r="K396" s="410">
        <v>36791</v>
      </c>
      <c r="L396" s="410">
        <v>38617</v>
      </c>
      <c r="M396" s="77" t="s">
        <v>30</v>
      </c>
      <c r="N396" s="271">
        <v>-20000000</v>
      </c>
      <c r="O396" s="271">
        <v>7622.2635300000002</v>
      </c>
      <c r="P396" s="411">
        <v>0.27</v>
      </c>
      <c r="Q396" s="271">
        <v>40.474685000000001</v>
      </c>
      <c r="R396" s="271">
        <v>39.937713000000002</v>
      </c>
      <c r="S396" s="411">
        <v>-0.53519093119935524</v>
      </c>
      <c r="T396" s="271">
        <v>-4079.366316467585</v>
      </c>
      <c r="U396" s="271">
        <v>-892.26510299999995</v>
      </c>
      <c r="V396" s="271">
        <v>0</v>
      </c>
      <c r="W396" s="271">
        <v>-4971.6314194675851</v>
      </c>
      <c r="X396" s="271">
        <v>105285.599906</v>
      </c>
      <c r="Y396" s="271">
        <v>100987.47678300001</v>
      </c>
      <c r="Z396" s="271">
        <v>-4298.1231229999976</v>
      </c>
      <c r="AA396" s="271">
        <v>673.50829646758757</v>
      </c>
      <c r="AB396" s="271">
        <v>105285.599906</v>
      </c>
      <c r="AC396" s="271">
        <v>100987.47678300001</v>
      </c>
      <c r="AD396" s="271">
        <v>-4298.1231229999976</v>
      </c>
      <c r="AF396" s="271">
        <v>56423.805780825001</v>
      </c>
      <c r="AG396" s="402">
        <f>IF(ISERROR(VLOOKUP(B396,Acc_Cash!$A:$H,3,FALSE)),0,VLOOKUP(B396,Acc_Cash!$A:$H,3,FALSE))</f>
        <v>-27150</v>
      </c>
      <c r="AH396" s="402">
        <f t="shared" si="56"/>
        <v>73837.476783000006</v>
      </c>
      <c r="AI396" s="402">
        <f>AH396-(IF(ISERROR(VLOOKUP(A396,'YTD Last'!$E$2:$Z$500,21,0)),0,VLOOKUP(A396,'YTD Last'!$E$2:$Z$500,21,0)))</f>
        <v>-257451.35127400002</v>
      </c>
      <c r="AJ396" s="402">
        <f>AH396-IF(ISERROR(VLOOKUP(A396,'QTD Last'!$A$2:$AH$600,34,0)),0,VLOOKUP(A396,'QTD Last'!$A$2:$AH$600,34,0))</f>
        <v>-4298.1231229999976</v>
      </c>
      <c r="AK396" s="402">
        <f>AH396-IF(ISERROR(VLOOKUP(A396,'MTD Last'!$A$2:$AH$600,34,0)),0,VLOOKUP(A396,'MTD Last'!$A$2:$AH$600,34,0))</f>
        <v>-4298.1231229999976</v>
      </c>
      <c r="AL396" s="402">
        <f t="shared" si="57"/>
        <v>-4298.1231229999976</v>
      </c>
      <c r="AM396" s="403" t="str">
        <f ca="1">ROUND((L396-Control!$C$3)/365,0)&amp;" Year"</f>
        <v>-9 Year</v>
      </c>
      <c r="AN396" s="45">
        <f t="shared" si="58"/>
        <v>7</v>
      </c>
      <c r="AO396" s="45" t="str">
        <f t="shared" si="59"/>
        <v>Code</v>
      </c>
      <c r="AP396" s="45">
        <f t="shared" si="60"/>
        <v>7</v>
      </c>
      <c r="AQ396" s="402">
        <f>AH396-(IF(ISERROR(VLOOKUP(A396,'WTD Last'!$A$1:$AQ$605,34,0)),0,VLOOKUP(A396,'WTD Last'!$A$1:$AQ$605,34,0)))</f>
        <v>-20519.871342999992</v>
      </c>
      <c r="AR396" s="563">
        <f>R396-(IF(ISERROR(VLOOKUP(A396,'WTD Last'!$A$1:$AQ$605,18,0)),0,VLOOKUP(A396,'WTD Last'!$A$1:$AQ$605,18,0)))</f>
        <v>-2.3356309999999993</v>
      </c>
      <c r="AS396" s="402">
        <f>O396-(IF(ISERROR(VLOOKUP(A396,'WTD Last'!$A$1:$AQ$605,15,0)),0,VLOOKUP(A396,'WTD Last'!$A$1:$AQ$605,15,0)))</f>
        <v>-67.585239000000001</v>
      </c>
      <c r="AT396" s="402">
        <f t="shared" si="61"/>
        <v>-150</v>
      </c>
      <c r="AU396" s="564">
        <v>122</v>
      </c>
      <c r="AV396" s="564">
        <v>75112</v>
      </c>
      <c r="AW396" s="77"/>
      <c r="AX396" s="271"/>
    </row>
    <row r="397" spans="1:50">
      <c r="A397" s="77">
        <v>227</v>
      </c>
      <c r="B397" s="77">
        <v>343</v>
      </c>
      <c r="C397" s="77" t="s">
        <v>27</v>
      </c>
      <c r="D397" s="77" t="s">
        <v>28</v>
      </c>
      <c r="E397" s="77" t="s">
        <v>46</v>
      </c>
      <c r="F397" s="77" t="s">
        <v>199</v>
      </c>
      <c r="G397" s="77" t="s">
        <v>467</v>
      </c>
      <c r="H397" s="77" t="s">
        <v>488</v>
      </c>
      <c r="I397" s="77" t="s">
        <v>278</v>
      </c>
      <c r="J397" s="454" t="s">
        <v>469</v>
      </c>
      <c r="K397" s="410">
        <v>36819</v>
      </c>
      <c r="L397" s="410">
        <v>38617</v>
      </c>
      <c r="M397" s="77" t="s">
        <v>30</v>
      </c>
      <c r="N397" s="271">
        <v>10000000</v>
      </c>
      <c r="O397" s="271">
        <v>-3822.609555</v>
      </c>
      <c r="P397" s="411">
        <v>0.35</v>
      </c>
      <c r="Q397" s="271">
        <v>40.474685000000001</v>
      </c>
      <c r="R397" s="271">
        <v>39.937713000000002</v>
      </c>
      <c r="S397" s="411">
        <v>-0.53517819541428724</v>
      </c>
      <c r="T397" s="271">
        <v>2045.7772834183118</v>
      </c>
      <c r="U397" s="271">
        <v>462.21016499999996</v>
      </c>
      <c r="V397" s="271">
        <v>0</v>
      </c>
      <c r="W397" s="271">
        <v>2507.9874484183119</v>
      </c>
      <c r="X397" s="271">
        <v>-20587.907557999999</v>
      </c>
      <c r="Y397" s="271">
        <v>-18379.544562999999</v>
      </c>
      <c r="Z397" s="271">
        <v>2208.3629949999995</v>
      </c>
      <c r="AA397" s="271">
        <v>-299.62445341831244</v>
      </c>
      <c r="AB397" s="271">
        <v>-20587.907557999999</v>
      </c>
      <c r="AC397" s="271">
        <v>-18379.544562999999</v>
      </c>
      <c r="AD397" s="271">
        <v>2208.3629949999995</v>
      </c>
      <c r="AF397" s="271">
        <v>-28296.867230887499</v>
      </c>
      <c r="AG397" s="402">
        <f>IF(ISERROR(VLOOKUP(B397,Acc_Cash!$A:$H,3,FALSE)),0,VLOOKUP(B397,Acc_Cash!$A:$H,3,FALSE))</f>
        <v>14875</v>
      </c>
      <c r="AH397" s="402">
        <f t="shared" si="56"/>
        <v>-3504.5445629999995</v>
      </c>
      <c r="AI397" s="402">
        <f>AH397-(IF(ISERROR(VLOOKUP(A397,'YTD Last'!$E$2:$Z$500,21,0)),0,VLOOKUP(A397,'YTD Last'!$E$2:$Z$500,21,0)))</f>
        <v>130126.23703999998</v>
      </c>
      <c r="AJ397" s="402">
        <f>AH397-IF(ISERROR(VLOOKUP(A397,'QTD Last'!$A$2:$AH$600,34,0)),0,VLOOKUP(A397,'QTD Last'!$A$2:$AH$600,34,0))</f>
        <v>2208.3629949999995</v>
      </c>
      <c r="AK397" s="402">
        <f>AH397-IF(ISERROR(VLOOKUP(A397,'MTD Last'!$A$2:$AH$600,34,0)),0,VLOOKUP(A397,'MTD Last'!$A$2:$AH$600,34,0))</f>
        <v>2208.3629949999995</v>
      </c>
      <c r="AL397" s="402">
        <f t="shared" si="57"/>
        <v>2208.3629949999995</v>
      </c>
      <c r="AM397" s="403" t="str">
        <f ca="1">ROUND((L397-Control!$C$3)/365,0)&amp;" Year"</f>
        <v>-9 Year</v>
      </c>
      <c r="AN397" s="45">
        <f t="shared" si="58"/>
        <v>7</v>
      </c>
      <c r="AO397" s="45" t="str">
        <f t="shared" si="59"/>
        <v>Code</v>
      </c>
      <c r="AP397" s="45">
        <f t="shared" si="60"/>
        <v>7</v>
      </c>
      <c r="AQ397" s="402">
        <f>AH397-(IF(ISERROR(VLOOKUP(A397,'WTD Last'!$A$1:$AQ$605,34,0)),0,VLOOKUP(A397,'WTD Last'!$A$1:$AQ$605,34,0)))</f>
        <v>10244.703794000001</v>
      </c>
      <c r="AR397" s="563">
        <f>R397-(IF(ISERROR(VLOOKUP(A397,'WTD Last'!$A$1:$AQ$605,18,0)),0,VLOOKUP(A397,'WTD Last'!$A$1:$AQ$605,18,0)))</f>
        <v>-2.3356309999999993</v>
      </c>
      <c r="AS397" s="402">
        <f>O397-(IF(ISERROR(VLOOKUP(A397,'WTD Last'!$A$1:$AQ$605,15,0)),0,VLOOKUP(A397,'WTD Last'!$A$1:$AQ$605,15,0)))</f>
        <v>33.947137999999541</v>
      </c>
      <c r="AT397" s="402">
        <f t="shared" si="61"/>
        <v>97.222222222222229</v>
      </c>
      <c r="AU397" s="564">
        <v>83340</v>
      </c>
      <c r="AV397" s="564">
        <v>75112</v>
      </c>
      <c r="AW397" s="77"/>
      <c r="AX397" s="271"/>
    </row>
    <row r="398" spans="1:50">
      <c r="A398" s="77">
        <v>247</v>
      </c>
      <c r="B398" s="77">
        <v>361</v>
      </c>
      <c r="C398" s="77" t="s">
        <v>27</v>
      </c>
      <c r="D398" s="77" t="s">
        <v>28</v>
      </c>
      <c r="E398" s="77" t="s">
        <v>46</v>
      </c>
      <c r="F398" s="77" t="s">
        <v>199</v>
      </c>
      <c r="G398" s="77" t="s">
        <v>467</v>
      </c>
      <c r="H398" s="77" t="s">
        <v>488</v>
      </c>
      <c r="I398" s="77" t="s">
        <v>284</v>
      </c>
      <c r="J398" s="454" t="s">
        <v>469</v>
      </c>
      <c r="K398" s="410">
        <v>36826</v>
      </c>
      <c r="L398" s="410">
        <v>38617</v>
      </c>
      <c r="M398" s="77" t="s">
        <v>30</v>
      </c>
      <c r="N398" s="271">
        <v>10000000</v>
      </c>
      <c r="O398" s="271">
        <v>-3838.3915160000001</v>
      </c>
      <c r="P398" s="411">
        <v>0.46</v>
      </c>
      <c r="Q398" s="271">
        <v>40.474685000000001</v>
      </c>
      <c r="R398" s="271">
        <v>39.937713000000002</v>
      </c>
      <c r="S398" s="411">
        <v>-0.53516080807749078</v>
      </c>
      <c r="T398" s="271">
        <v>2054.1567054203451</v>
      </c>
      <c r="U398" s="271">
        <v>484.31688600000001</v>
      </c>
      <c r="V398" s="271">
        <v>0</v>
      </c>
      <c r="W398" s="271">
        <v>2538.4735914203452</v>
      </c>
      <c r="X398" s="271">
        <v>23487.569484</v>
      </c>
      <c r="Y398" s="271">
        <v>25777.471952</v>
      </c>
      <c r="Z398" s="271">
        <v>2289.9024680000002</v>
      </c>
      <c r="AA398" s="271">
        <v>-248.57112342034497</v>
      </c>
      <c r="AB398" s="271">
        <v>23487.569484</v>
      </c>
      <c r="AC398" s="271">
        <v>25777.471952</v>
      </c>
      <c r="AD398" s="271">
        <v>2289.9024680000002</v>
      </c>
      <c r="AF398" s="271">
        <v>-28413.693197190001</v>
      </c>
      <c r="AG398" s="402">
        <f>IF(ISERROR(VLOOKUP(B398,Acc_Cash!$A:$H,3,FALSE)),0,VLOOKUP(B398,Acc_Cash!$A:$H,3,FALSE))</f>
        <v>18655.555555999999</v>
      </c>
      <c r="AH398" s="402">
        <f t="shared" si="56"/>
        <v>44433.027507999999</v>
      </c>
      <c r="AI398" s="402">
        <f>AH398-(IF(ISERROR(VLOOKUP(A398,'YTD Last'!$E$2:$Z$500,21,0)),0,VLOOKUP(A398,'YTD Last'!$E$2:$Z$500,21,0)))</f>
        <v>132282.814526</v>
      </c>
      <c r="AJ398" s="402">
        <f>AH398-IF(ISERROR(VLOOKUP(A398,'QTD Last'!$A$2:$AH$600,34,0)),0,VLOOKUP(A398,'QTD Last'!$A$2:$AH$600,34,0))</f>
        <v>2289.9024680000002</v>
      </c>
      <c r="AK398" s="402">
        <f>AH398-IF(ISERROR(VLOOKUP(A398,'MTD Last'!$A$2:$AH$600,34,0)),0,VLOOKUP(A398,'MTD Last'!$A$2:$AH$600,34,0))</f>
        <v>2289.9024680000002</v>
      </c>
      <c r="AL398" s="402">
        <f t="shared" si="57"/>
        <v>2289.9024680000002</v>
      </c>
      <c r="AM398" s="403" t="str">
        <f ca="1">ROUND((L398-Control!$C$3)/365,0)&amp;" Year"</f>
        <v>-9 Year</v>
      </c>
      <c r="AN398" s="45">
        <f t="shared" si="58"/>
        <v>7</v>
      </c>
      <c r="AO398" s="45" t="str">
        <f t="shared" si="59"/>
        <v>Code</v>
      </c>
      <c r="AP398" s="45">
        <f t="shared" si="60"/>
        <v>7</v>
      </c>
      <c r="AQ398" s="402">
        <f>AH398-(IF(ISERROR(VLOOKUP(A398,'WTD Last'!$A$1:$AQ$605,34,0)),0,VLOOKUP(A398,'WTD Last'!$A$1:$AQ$605,34,0)))</f>
        <v>10223.759963000004</v>
      </c>
      <c r="AR398" s="563">
        <f>R398-(IF(ISERROR(VLOOKUP(A398,'WTD Last'!$A$1:$AQ$605,18,0)),0,VLOOKUP(A398,'WTD Last'!$A$1:$AQ$605,18,0)))</f>
        <v>-2.3356309999999993</v>
      </c>
      <c r="AS398" s="402">
        <f>O398-(IF(ISERROR(VLOOKUP(A398,'WTD Last'!$A$1:$AQ$605,15,0)),0,VLOOKUP(A398,'WTD Last'!$A$1:$AQ$605,15,0)))</f>
        <v>34.159603000000061</v>
      </c>
      <c r="AT398" s="402">
        <f t="shared" si="61"/>
        <v>127.77777777777777</v>
      </c>
      <c r="AU398" s="564">
        <v>88762</v>
      </c>
      <c r="AV398" s="564">
        <v>75112</v>
      </c>
      <c r="AW398" s="77"/>
      <c r="AX398" s="271"/>
    </row>
    <row r="399" spans="1:50">
      <c r="A399" s="77">
        <v>1350</v>
      </c>
      <c r="B399" s="77">
        <v>508</v>
      </c>
      <c r="C399" s="77" t="s">
        <v>27</v>
      </c>
      <c r="D399" s="77" t="s">
        <v>28</v>
      </c>
      <c r="E399" s="77" t="s">
        <v>367</v>
      </c>
      <c r="F399" s="77" t="s">
        <v>205</v>
      </c>
      <c r="G399" s="77" t="s">
        <v>476</v>
      </c>
      <c r="H399" s="77" t="s">
        <v>468</v>
      </c>
      <c r="I399" s="77" t="s">
        <v>405</v>
      </c>
      <c r="J399" s="454" t="s">
        <v>470</v>
      </c>
      <c r="K399" s="410">
        <v>36896</v>
      </c>
      <c r="L399" s="410">
        <v>38722</v>
      </c>
      <c r="M399" s="77" t="s">
        <v>30</v>
      </c>
      <c r="N399" s="271">
        <v>-10000000</v>
      </c>
      <c r="O399" s="271">
        <v>4178.0676859999994</v>
      </c>
      <c r="P399" s="411">
        <v>1.3</v>
      </c>
      <c r="Q399" s="271">
        <v>117.056366</v>
      </c>
      <c r="R399" s="271">
        <v>116.925358</v>
      </c>
      <c r="S399" s="411">
        <v>-7.8962252634674573E-2</v>
      </c>
      <c r="T399" s="271">
        <v>-329.90963614670216</v>
      </c>
      <c r="U399" s="271">
        <v>-1353.591021</v>
      </c>
      <c r="V399" s="271">
        <v>0</v>
      </c>
      <c r="W399" s="271">
        <v>-1683.500657146702</v>
      </c>
      <c r="X399" s="271">
        <v>-84306.673311999999</v>
      </c>
      <c r="Y399" s="271">
        <v>-85273.058415000007</v>
      </c>
      <c r="Z399" s="271">
        <v>-966.3851030000078</v>
      </c>
      <c r="AA399" s="271">
        <v>717.11555414669419</v>
      </c>
      <c r="AB399" s="271">
        <v>-84306.673311999999</v>
      </c>
      <c r="AC399" s="271">
        <v>-85273.058415000007</v>
      </c>
      <c r="AD399" s="271">
        <v>-966.3851030000078</v>
      </c>
      <c r="AF399" s="271">
        <v>41237.528060819997</v>
      </c>
      <c r="AG399" s="402">
        <f>IF(ISERROR(VLOOKUP(B399,Acc_Cash!$A:$H,3,FALSE)),0,VLOOKUP(B399,Acc_Cash!$A:$H,3,FALSE))</f>
        <v>0</v>
      </c>
      <c r="AH399" s="402">
        <f t="shared" si="56"/>
        <v>-85273.058415000007</v>
      </c>
      <c r="AI399" s="402">
        <f>AH399-(IF(ISERROR(VLOOKUP(A399,'YTD Last'!$E$2:$Z$500,21,0)),0,VLOOKUP(A399,'YTD Last'!$E$2:$Z$500,21,0)))</f>
        <v>-70060.555637000012</v>
      </c>
      <c r="AJ399" s="402">
        <f>AH399-IF(ISERROR(VLOOKUP(A399,'QTD Last'!$A$2:$AH$600,34,0)),0,VLOOKUP(A399,'QTD Last'!$A$2:$AH$600,34,0))</f>
        <v>-966.3851030000078</v>
      </c>
      <c r="AK399" s="402">
        <f>AH399-IF(ISERROR(VLOOKUP(A399,'MTD Last'!$A$2:$AH$600,34,0)),0,VLOOKUP(A399,'MTD Last'!$A$2:$AH$600,34,0))</f>
        <v>-966.3851030000078</v>
      </c>
      <c r="AL399" s="402">
        <f t="shared" si="57"/>
        <v>-966.3851030000078</v>
      </c>
      <c r="AM399" s="403" t="str">
        <f ca="1">ROUND((L399-Control!$C$3)/365,0)&amp;" Year"</f>
        <v>-9 Year</v>
      </c>
      <c r="AN399" s="45" t="str">
        <f t="shared" si="58"/>
        <v>Code</v>
      </c>
      <c r="AO399" s="45">
        <f t="shared" si="59"/>
        <v>9</v>
      </c>
      <c r="AP399" s="45">
        <f t="shared" si="60"/>
        <v>9</v>
      </c>
      <c r="AQ399" s="402">
        <f>AH399-(IF(ISERROR(VLOOKUP(A399,'WTD Last'!$A$1:$AQ$605,34,0)),0,VLOOKUP(A399,'WTD Last'!$A$1:$AQ$605,34,0)))</f>
        <v>-9634.529137000005</v>
      </c>
      <c r="AR399" s="563">
        <f>R399-(IF(ISERROR(VLOOKUP(A399,'WTD Last'!$A$1:$AQ$605,18,0)),0,VLOOKUP(A399,'WTD Last'!$A$1:$AQ$605,18,0)))</f>
        <v>-1.7245659999999958</v>
      </c>
      <c r="AS399" s="402">
        <f>O399-(IF(ISERROR(VLOOKUP(A399,'WTD Last'!$A$1:$AQ$605,15,0)),0,VLOOKUP(A399,'WTD Last'!$A$1:$AQ$605,15,0)))</f>
        <v>-39.475457000000461</v>
      </c>
      <c r="AT399" s="402">
        <f t="shared" si="61"/>
        <v>-361.11111111111114</v>
      </c>
      <c r="AV399" s="564">
        <v>93173</v>
      </c>
      <c r="AW399" s="77"/>
      <c r="AX399" s="271"/>
    </row>
    <row r="400" spans="1:50">
      <c r="A400" s="77">
        <v>1530</v>
      </c>
      <c r="B400" s="77">
        <v>578</v>
      </c>
      <c r="C400" s="77" t="s">
        <v>27</v>
      </c>
      <c r="D400" s="77" t="s">
        <v>301</v>
      </c>
      <c r="E400" s="77" t="s">
        <v>367</v>
      </c>
      <c r="F400" s="77" t="s">
        <v>205</v>
      </c>
      <c r="G400" s="77" t="s">
        <v>476</v>
      </c>
      <c r="H400" s="77" t="s">
        <v>468</v>
      </c>
      <c r="I400" s="77" t="s">
        <v>405</v>
      </c>
      <c r="J400" s="454" t="s">
        <v>486</v>
      </c>
      <c r="K400" s="410">
        <v>36896</v>
      </c>
      <c r="L400" s="410">
        <v>38722</v>
      </c>
      <c r="M400" s="77" t="s">
        <v>30</v>
      </c>
      <c r="N400" s="271">
        <v>10000000</v>
      </c>
      <c r="O400" s="271">
        <v>-4178.0676859999994</v>
      </c>
      <c r="P400" s="411">
        <v>1.3</v>
      </c>
      <c r="Q400" s="271">
        <v>117.056366</v>
      </c>
      <c r="R400" s="271">
        <v>116.925358</v>
      </c>
      <c r="S400" s="411">
        <v>-7.8962252634674573E-2</v>
      </c>
      <c r="T400" s="271">
        <v>329.90963614670216</v>
      </c>
      <c r="U400" s="271">
        <v>1353.591021</v>
      </c>
      <c r="V400" s="271">
        <v>0</v>
      </c>
      <c r="W400" s="271">
        <v>1683.500657146702</v>
      </c>
      <c r="X400" s="271">
        <v>84306.673311999999</v>
      </c>
      <c r="Y400" s="271">
        <v>85273.058415000007</v>
      </c>
      <c r="Z400" s="271">
        <v>966.3851030000078</v>
      </c>
      <c r="AA400" s="271">
        <v>-717.11555414669419</v>
      </c>
      <c r="AB400" s="271">
        <v>84306.673311999999</v>
      </c>
      <c r="AC400" s="271">
        <v>85273.058415000007</v>
      </c>
      <c r="AD400" s="271">
        <v>966.3851030000078</v>
      </c>
      <c r="AF400" s="271">
        <v>-41237.528060819997</v>
      </c>
      <c r="AG400" s="402">
        <f>IF(ISERROR(VLOOKUP(B400,Acc_Cash!$A:$H,3,FALSE)),0,VLOOKUP(B400,Acc_Cash!$A:$H,3,FALSE))</f>
        <v>0</v>
      </c>
      <c r="AH400" s="402">
        <f t="shared" si="56"/>
        <v>85273.058415000007</v>
      </c>
      <c r="AI400" s="402">
        <f>AH400-(IF(ISERROR(VLOOKUP(A400,'YTD Last'!$E$2:$Z$500,21,0)),0,VLOOKUP(A400,'YTD Last'!$E$2:$Z$500,21,0)))</f>
        <v>70060.555637000012</v>
      </c>
      <c r="AJ400" s="402">
        <f>AH400-IF(ISERROR(VLOOKUP(A400,'QTD Last'!$A$2:$AH$600,34,0)),0,VLOOKUP(A400,'QTD Last'!$A$2:$AH$600,34,0))</f>
        <v>966.3851030000078</v>
      </c>
      <c r="AK400" s="402">
        <f>AH400-IF(ISERROR(VLOOKUP(A400,'MTD Last'!$A$2:$AH$600,34,0)),0,VLOOKUP(A400,'MTD Last'!$A$2:$AH$600,34,0))</f>
        <v>966.3851030000078</v>
      </c>
      <c r="AL400" s="402">
        <f t="shared" si="57"/>
        <v>966.3851030000078</v>
      </c>
      <c r="AM400" s="403" t="str">
        <f ca="1">ROUND((L400-Control!$C$3)/365,0)&amp;" Year"</f>
        <v>-9 Year</v>
      </c>
      <c r="AN400" s="45" t="str">
        <f t="shared" si="58"/>
        <v>Code</v>
      </c>
      <c r="AO400" s="45">
        <f t="shared" si="59"/>
        <v>9</v>
      </c>
      <c r="AP400" s="45">
        <f t="shared" si="60"/>
        <v>9</v>
      </c>
      <c r="AQ400" s="402">
        <f>AH400-(IF(ISERROR(VLOOKUP(A400,'WTD Last'!$A$1:$AQ$605,34,0)),0,VLOOKUP(A400,'WTD Last'!$A$1:$AQ$605,34,0)))</f>
        <v>9634.529137000005</v>
      </c>
      <c r="AR400" s="563">
        <f>R400-(IF(ISERROR(VLOOKUP(A400,'WTD Last'!$A$1:$AQ$605,18,0)),0,VLOOKUP(A400,'WTD Last'!$A$1:$AQ$605,18,0)))</f>
        <v>-1.7245659999999958</v>
      </c>
      <c r="AS400" s="402">
        <f>O400-(IF(ISERROR(VLOOKUP(A400,'WTD Last'!$A$1:$AQ$605,15,0)),0,VLOOKUP(A400,'WTD Last'!$A$1:$AQ$605,15,0)))</f>
        <v>39.475457000000461</v>
      </c>
      <c r="AT400" s="402">
        <f t="shared" si="61"/>
        <v>361.11111111111114</v>
      </c>
      <c r="AV400" s="564">
        <v>93173</v>
      </c>
      <c r="AW400" s="77"/>
      <c r="AX400" s="271"/>
    </row>
    <row r="401" spans="1:50">
      <c r="A401" s="77">
        <v>1642</v>
      </c>
      <c r="B401" s="77">
        <v>846</v>
      </c>
      <c r="C401" s="77" t="s">
        <v>27</v>
      </c>
      <c r="D401" s="77" t="s">
        <v>28</v>
      </c>
      <c r="E401" s="77" t="s">
        <v>367</v>
      </c>
      <c r="F401" s="77" t="s">
        <v>205</v>
      </c>
      <c r="G401" s="77" t="s">
        <v>476</v>
      </c>
      <c r="H401" s="77" t="s">
        <v>468</v>
      </c>
      <c r="I401" s="77" t="s">
        <v>97</v>
      </c>
      <c r="J401" s="454" t="s">
        <v>470</v>
      </c>
      <c r="K401" s="410">
        <v>36935</v>
      </c>
      <c r="L401" s="410">
        <v>38761</v>
      </c>
      <c r="M401" s="77" t="s">
        <v>30</v>
      </c>
      <c r="N401" s="271">
        <v>-10000000</v>
      </c>
      <c r="O401" s="271">
        <v>4262.2578910000002</v>
      </c>
      <c r="P401" s="411">
        <v>1.3</v>
      </c>
      <c r="Q401" s="271">
        <v>118.106128</v>
      </c>
      <c r="R401" s="271">
        <v>117.976642</v>
      </c>
      <c r="S401" s="411">
        <v>-8.5912745462297116E-2</v>
      </c>
      <c r="T401" s="271">
        <v>-366.18227728415036</v>
      </c>
      <c r="U401" s="271">
        <v>-1323.248499</v>
      </c>
      <c r="V401" s="271">
        <v>0</v>
      </c>
      <c r="W401" s="271">
        <v>-1689.4307762841504</v>
      </c>
      <c r="X401" s="271">
        <v>-66840.068742999996</v>
      </c>
      <c r="Y401" s="271">
        <v>-67804.737309000004</v>
      </c>
      <c r="Z401" s="271">
        <v>-964.66856600000756</v>
      </c>
      <c r="AA401" s="271">
        <v>724.76221028414284</v>
      </c>
      <c r="AB401" s="271">
        <v>-66840.068742999996</v>
      </c>
      <c r="AC401" s="271">
        <v>-67804.737309000004</v>
      </c>
      <c r="AD401" s="271">
        <v>-964.66856600000756</v>
      </c>
      <c r="AF401" s="271">
        <v>42068.485384170002</v>
      </c>
      <c r="AG401" s="402">
        <f>IF(ISERROR(VLOOKUP(B401,Acc_Cash!$A:$H,3,FALSE)),0,VLOOKUP(B401,Acc_Cash!$A:$H,3,FALSE))</f>
        <v>0</v>
      </c>
      <c r="AH401" s="402">
        <f t="shared" si="56"/>
        <v>-67804.737309000004</v>
      </c>
      <c r="AI401" s="402">
        <f>AH401-(IF(ISERROR(VLOOKUP(A401,'YTD Last'!$E$2:$Z$500,21,0)),0,VLOOKUP(A401,'YTD Last'!$E$2:$Z$500,21,0)))</f>
        <v>-67804.737309000004</v>
      </c>
      <c r="AJ401" s="402">
        <f>AH401-IF(ISERROR(VLOOKUP(A401,'QTD Last'!$A$2:$AH$600,34,0)),0,VLOOKUP(A401,'QTD Last'!$A$2:$AH$600,34,0))</f>
        <v>-964.66856600000756</v>
      </c>
      <c r="AK401" s="402">
        <f>AH401-IF(ISERROR(VLOOKUP(A401,'MTD Last'!$A$2:$AH$600,34,0)),0,VLOOKUP(A401,'MTD Last'!$A$2:$AH$600,34,0))</f>
        <v>-964.66856600000756</v>
      </c>
      <c r="AL401" s="402">
        <f t="shared" si="57"/>
        <v>-964.66856600000756</v>
      </c>
      <c r="AM401" s="403" t="str">
        <f ca="1">ROUND((L401-Control!$C$3)/365,0)&amp;" Year"</f>
        <v>-9 Year</v>
      </c>
      <c r="AN401" s="45" t="str">
        <f t="shared" si="58"/>
        <v>Code</v>
      </c>
      <c r="AO401" s="45">
        <f t="shared" si="59"/>
        <v>9</v>
      </c>
      <c r="AP401" s="45">
        <f t="shared" si="60"/>
        <v>9</v>
      </c>
      <c r="AQ401" s="402">
        <f>AH401-(IF(ISERROR(VLOOKUP(A401,'WTD Last'!$A$1:$AQ$605,34,0)),0,VLOOKUP(A401,'WTD Last'!$A$1:$AQ$605,34,0)))</f>
        <v>-9755.5717610000065</v>
      </c>
      <c r="AR401" s="563">
        <f>R401-(IF(ISERROR(VLOOKUP(A401,'WTD Last'!$A$1:$AQ$605,18,0)),0,VLOOKUP(A401,'WTD Last'!$A$1:$AQ$605,18,0)))</f>
        <v>-1.7191800000000086</v>
      </c>
      <c r="AS401" s="402">
        <f>O401-(IF(ISERROR(VLOOKUP(A401,'WTD Last'!$A$1:$AQ$605,15,0)),0,VLOOKUP(A401,'WTD Last'!$A$1:$AQ$605,15,0)))</f>
        <v>-40.768242999999529</v>
      </c>
      <c r="AT401" s="402">
        <f t="shared" si="61"/>
        <v>-361.11111111111114</v>
      </c>
      <c r="AU401" s="564">
        <v>122</v>
      </c>
      <c r="AV401" s="564">
        <v>93173</v>
      </c>
      <c r="AW401" s="77"/>
      <c r="AX401" s="271"/>
    </row>
    <row r="402" spans="1:50">
      <c r="A402" s="77">
        <v>1351</v>
      </c>
      <c r="B402" s="77">
        <v>509</v>
      </c>
      <c r="C402" s="77" t="s">
        <v>27</v>
      </c>
      <c r="D402" s="77" t="s">
        <v>28</v>
      </c>
      <c r="E402" s="77" t="s">
        <v>368</v>
      </c>
      <c r="F402" s="77" t="s">
        <v>198</v>
      </c>
      <c r="G402" s="77" t="s">
        <v>473</v>
      </c>
      <c r="H402" s="77" t="s">
        <v>472</v>
      </c>
      <c r="I402" s="77" t="s">
        <v>405</v>
      </c>
      <c r="J402" s="454" t="s">
        <v>469</v>
      </c>
      <c r="K402" s="410">
        <v>36896</v>
      </c>
      <c r="L402" s="410">
        <v>38722</v>
      </c>
      <c r="M402" s="77" t="s">
        <v>30</v>
      </c>
      <c r="N402" s="271">
        <v>-10000000</v>
      </c>
      <c r="O402" s="271">
        <v>4016.1069780000003</v>
      </c>
      <c r="P402" s="411">
        <v>0.18</v>
      </c>
      <c r="Q402" s="271">
        <v>19.181601000000001</v>
      </c>
      <c r="R402" s="271">
        <v>19.067723000000001</v>
      </c>
      <c r="S402" s="411">
        <v>-0.11870898400549951</v>
      </c>
      <c r="T402" s="271">
        <v>-476.74797901577699</v>
      </c>
      <c r="U402" s="271">
        <v>-262.24790400000001</v>
      </c>
      <c r="V402" s="271">
        <v>0</v>
      </c>
      <c r="W402" s="271">
        <v>-738.99588301577705</v>
      </c>
      <c r="X402" s="271">
        <v>597.30126499999994</v>
      </c>
      <c r="Y402" s="271">
        <v>69.988877000000002</v>
      </c>
      <c r="Z402" s="271">
        <v>-527.31238799999994</v>
      </c>
      <c r="AA402" s="271">
        <v>211.68349501577711</v>
      </c>
      <c r="AB402" s="271">
        <v>597.30126499999994</v>
      </c>
      <c r="AC402" s="271">
        <v>69.988877000000002</v>
      </c>
      <c r="AD402" s="271">
        <v>-527.31238799999994</v>
      </c>
      <c r="AF402" s="271">
        <v>11891.692761857999</v>
      </c>
      <c r="AG402" s="402">
        <f>IF(ISERROR(VLOOKUP(B402,Acc_Cash!$A:$H,3,FALSE)),0,VLOOKUP(B402,Acc_Cash!$A:$H,3,FALSE))</f>
        <v>0</v>
      </c>
      <c r="AH402" s="402">
        <f t="shared" si="56"/>
        <v>69.988877000000002</v>
      </c>
      <c r="AI402" s="402">
        <f>AH402-(IF(ISERROR(VLOOKUP(A402,'YTD Last'!$E$2:$Z$500,21,0)),0,VLOOKUP(A402,'YTD Last'!$E$2:$Z$500,21,0)))</f>
        <v>5045.57413</v>
      </c>
      <c r="AJ402" s="402">
        <f>AH402-IF(ISERROR(VLOOKUP(A402,'QTD Last'!$A$2:$AH$600,34,0)),0,VLOOKUP(A402,'QTD Last'!$A$2:$AH$600,34,0))</f>
        <v>-527.31238799999994</v>
      </c>
      <c r="AK402" s="402">
        <f>AH402-IF(ISERROR(VLOOKUP(A402,'MTD Last'!$A$2:$AH$600,34,0)),0,VLOOKUP(A402,'MTD Last'!$A$2:$AH$600,34,0))</f>
        <v>-527.31238799999994</v>
      </c>
      <c r="AL402" s="402">
        <f t="shared" si="57"/>
        <v>-527.31238799999994</v>
      </c>
      <c r="AM402" s="403" t="str">
        <f ca="1">ROUND((L402-Control!$C$3)/365,0)&amp;" Year"</f>
        <v>-9 Year</v>
      </c>
      <c r="AN402" s="45">
        <f t="shared" si="58"/>
        <v>4</v>
      </c>
      <c r="AO402" s="45" t="str">
        <f t="shared" si="59"/>
        <v>Code</v>
      </c>
      <c r="AP402" s="45">
        <f t="shared" si="60"/>
        <v>4</v>
      </c>
      <c r="AQ402" s="402">
        <f>AH402-(IF(ISERROR(VLOOKUP(A402,'WTD Last'!$A$1:$AQ$605,34,0)),0,VLOOKUP(A402,'WTD Last'!$A$1:$AQ$605,34,0)))</f>
        <v>-2542.0631400000002</v>
      </c>
      <c r="AR402" s="563">
        <f>R402-(IF(ISERROR(VLOOKUP(A402,'WTD Last'!$A$1:$AQ$605,18,0)),0,VLOOKUP(A402,'WTD Last'!$A$1:$AQ$605,18,0)))</f>
        <v>-0.49465499999999807</v>
      </c>
      <c r="AS402" s="402">
        <f>O402-(IF(ISERROR(VLOOKUP(A402,'WTD Last'!$A$1:$AQ$605,15,0)),0,VLOOKUP(A402,'WTD Last'!$A$1:$AQ$605,15,0)))</f>
        <v>-37.468351999999413</v>
      </c>
      <c r="AT402" s="402">
        <f t="shared" si="61"/>
        <v>-50</v>
      </c>
      <c r="AV402" s="564">
        <v>83562</v>
      </c>
      <c r="AW402" s="77"/>
      <c r="AX402" s="271"/>
    </row>
    <row r="403" spans="1:50">
      <c r="A403" s="77">
        <v>1569</v>
      </c>
      <c r="B403" s="77">
        <v>615</v>
      </c>
      <c r="C403" s="77" t="s">
        <v>27</v>
      </c>
      <c r="D403" s="77" t="s">
        <v>301</v>
      </c>
      <c r="E403" s="77" t="s">
        <v>368</v>
      </c>
      <c r="F403" s="77" t="s">
        <v>198</v>
      </c>
      <c r="G403" s="77" t="s">
        <v>473</v>
      </c>
      <c r="H403" s="77" t="s">
        <v>472</v>
      </c>
      <c r="I403" s="77" t="s">
        <v>405</v>
      </c>
      <c r="J403" s="454" t="s">
        <v>486</v>
      </c>
      <c r="K403" s="410">
        <v>36896</v>
      </c>
      <c r="L403" s="410">
        <v>38722</v>
      </c>
      <c r="M403" s="77" t="s">
        <v>30</v>
      </c>
      <c r="N403" s="271">
        <v>10000000</v>
      </c>
      <c r="O403" s="271">
        <v>-4016.1069780000003</v>
      </c>
      <c r="P403" s="411">
        <v>0.18</v>
      </c>
      <c r="Q403" s="271">
        <v>19.181601000000001</v>
      </c>
      <c r="R403" s="271">
        <v>19.067723000000001</v>
      </c>
      <c r="S403" s="411">
        <v>-0.11870898400549951</v>
      </c>
      <c r="T403" s="271">
        <v>476.74797901577699</v>
      </c>
      <c r="U403" s="271">
        <v>262.24790400000001</v>
      </c>
      <c r="V403" s="271">
        <v>0</v>
      </c>
      <c r="W403" s="271">
        <v>738.99588301577705</v>
      </c>
      <c r="X403" s="271">
        <v>-597.30126499999994</v>
      </c>
      <c r="Y403" s="271">
        <v>-69.988877000000002</v>
      </c>
      <c r="Z403" s="271">
        <v>527.31238799999994</v>
      </c>
      <c r="AA403" s="271">
        <v>-211.68349501577711</v>
      </c>
      <c r="AB403" s="271">
        <v>-597.30126499999994</v>
      </c>
      <c r="AC403" s="271">
        <v>-69.988877000000002</v>
      </c>
      <c r="AD403" s="271">
        <v>527.31238799999994</v>
      </c>
      <c r="AF403" s="271">
        <v>-11891.692761857999</v>
      </c>
      <c r="AG403" s="402">
        <f>IF(ISERROR(VLOOKUP(B403,Acc_Cash!$A:$H,3,FALSE)),0,VLOOKUP(B403,Acc_Cash!$A:$H,3,FALSE))</f>
        <v>0</v>
      </c>
      <c r="AH403" s="402">
        <f t="shared" si="56"/>
        <v>-69.988877000000002</v>
      </c>
      <c r="AI403" s="402">
        <f>AH403-(IF(ISERROR(VLOOKUP(A403,'YTD Last'!$E$2:$Z$383,21,0)),0,VLOOKUP(A403,'YTD Last'!$E$2:$Z$383,21,0)))</f>
        <v>-5045.57413</v>
      </c>
      <c r="AJ403" s="402">
        <f>AH403-IF(ISERROR(VLOOKUP(A403,'QTD Last'!$A$2:$AH$600,34,0)),0,VLOOKUP(A403,'QTD Last'!$A$2:$AH$600,34,0))</f>
        <v>527.31238799999994</v>
      </c>
      <c r="AK403" s="402">
        <f>AH403-IF(ISERROR(VLOOKUP(A403,'MTD Last'!$A$2:$AH$600,34,0)),0,VLOOKUP(A403,'MTD Last'!$A$2:$AH$600,34,0))</f>
        <v>527.31238799999994</v>
      </c>
      <c r="AL403" s="402">
        <f t="shared" si="57"/>
        <v>527.31238799999994</v>
      </c>
      <c r="AM403" s="403" t="str">
        <f ca="1">ROUND((L403-Control!$C$3)/365,0)&amp;" Year"</f>
        <v>-9 Year</v>
      </c>
      <c r="AN403" s="45">
        <f t="shared" si="58"/>
        <v>4</v>
      </c>
      <c r="AO403" s="45" t="str">
        <f t="shared" si="59"/>
        <v>Code</v>
      </c>
      <c r="AP403" s="45">
        <f t="shared" si="60"/>
        <v>4</v>
      </c>
      <c r="AQ403" s="402">
        <f>AH403-(IF(ISERROR(VLOOKUP(A403,'WTD Last'!$A$1:$AQ$605,34,0)),0,VLOOKUP(A403,'WTD Last'!$A$1:$AQ$605,34,0)))</f>
        <v>2542.0631400000002</v>
      </c>
      <c r="AR403" s="563">
        <f>R403-(IF(ISERROR(VLOOKUP(A403,'WTD Last'!$A$1:$AQ$605,18,0)),0,VLOOKUP(A403,'WTD Last'!$A$1:$AQ$605,18,0)))</f>
        <v>-0.49465499999999807</v>
      </c>
      <c r="AS403" s="402">
        <f>O403-(IF(ISERROR(VLOOKUP(A403,'WTD Last'!$A$1:$AQ$605,15,0)),0,VLOOKUP(A403,'WTD Last'!$A$1:$AQ$605,15,0)))</f>
        <v>37.468351999999413</v>
      </c>
      <c r="AT403" s="402">
        <f t="shared" si="61"/>
        <v>50</v>
      </c>
      <c r="AV403" s="564">
        <v>83562</v>
      </c>
      <c r="AW403" s="77"/>
      <c r="AX403" s="271"/>
    </row>
    <row r="404" spans="1:50">
      <c r="A404" s="77">
        <v>1588</v>
      </c>
      <c r="B404" s="77">
        <v>642</v>
      </c>
      <c r="C404" s="77" t="s">
        <v>27</v>
      </c>
      <c r="D404" s="77" t="s">
        <v>28</v>
      </c>
      <c r="E404" s="77" t="s">
        <v>391</v>
      </c>
      <c r="F404" s="77" t="s">
        <v>200</v>
      </c>
      <c r="G404" s="77" t="s">
        <v>476</v>
      </c>
      <c r="H404" s="77" t="s">
        <v>472</v>
      </c>
      <c r="I404" s="77" t="s">
        <v>92</v>
      </c>
      <c r="J404" s="454" t="s">
        <v>469</v>
      </c>
      <c r="K404" s="410">
        <v>36888</v>
      </c>
      <c r="L404" s="410">
        <v>36987</v>
      </c>
      <c r="M404" s="77" t="s">
        <v>30</v>
      </c>
      <c r="N404" s="271">
        <v>20000000</v>
      </c>
      <c r="O404" s="271">
        <v>-36.341642</v>
      </c>
      <c r="P404" s="411">
        <v>0.6</v>
      </c>
      <c r="Q404" s="271">
        <v>92.721171999999996</v>
      </c>
      <c r="R404" s="271">
        <v>78.370755000000003</v>
      </c>
      <c r="S404" s="411">
        <v>-0.54866508962136962</v>
      </c>
      <c r="T404" s="271">
        <v>19.93939026491773</v>
      </c>
      <c r="U404" s="271">
        <v>667.834383</v>
      </c>
      <c r="V404" s="271">
        <v>0</v>
      </c>
      <c r="W404" s="271">
        <v>687.77377326491774</v>
      </c>
      <c r="X404" s="271">
        <v>31446.695544999999</v>
      </c>
      <c r="Y404" s="271">
        <v>32123.687529999999</v>
      </c>
      <c r="Z404" s="271">
        <v>676.99198500000057</v>
      </c>
      <c r="AA404" s="271">
        <v>-10.781788264917168</v>
      </c>
      <c r="AB404" s="271">
        <v>31446.695544999999</v>
      </c>
      <c r="AC404" s="271">
        <v>32123.687529999999</v>
      </c>
      <c r="AD404" s="271">
        <v>676.99198500000057</v>
      </c>
      <c r="AF404" s="271">
        <v>-209.23700381500001</v>
      </c>
      <c r="AG404" s="402">
        <f>IF(ISERROR(VLOOKUP(B404,Acc_Cash!$A:$H,3,FALSE)),0,VLOOKUP(B404,Acc_Cash!$A:$H,3,FALSE))</f>
        <v>0</v>
      </c>
      <c r="AH404" s="402">
        <f t="shared" si="56"/>
        <v>32123.687529999999</v>
      </c>
      <c r="AI404" s="402">
        <f>AH404-(IF(ISERROR(VLOOKUP(A404,'YTD Last'!$E$2:$Z$500,21,0)),0,VLOOKUP(A404,'YTD Last'!$E$2:$Z$500,21,0)))</f>
        <v>33806.081651</v>
      </c>
      <c r="AJ404" s="402">
        <f>AH404-IF(ISERROR(VLOOKUP(A404,'QTD Last'!$A$2:$AH$600,34,0)),0,VLOOKUP(A404,'QTD Last'!$A$2:$AH$600,34,0))</f>
        <v>676.99198500000057</v>
      </c>
      <c r="AK404" s="402">
        <f>AH404-IF(ISERROR(VLOOKUP(A404,'MTD Last'!$A$2:$AH$600,34,0)),0,VLOOKUP(A404,'MTD Last'!$A$2:$AH$600,34,0))</f>
        <v>676.99198500000057</v>
      </c>
      <c r="AL404" s="402">
        <f t="shared" si="57"/>
        <v>676.99198500000057</v>
      </c>
      <c r="AM404" s="403" t="str">
        <f ca="1">ROUND((L404-Control!$C$3)/365,0)&amp;" Year"</f>
        <v>-13 Year</v>
      </c>
      <c r="AN404" s="45">
        <f t="shared" si="58"/>
        <v>6</v>
      </c>
      <c r="AO404" s="45" t="str">
        <f t="shared" si="59"/>
        <v>Code</v>
      </c>
      <c r="AP404" s="45">
        <f t="shared" si="60"/>
        <v>6</v>
      </c>
      <c r="AQ404" s="402">
        <f>AH404-(IF(ISERROR(VLOOKUP(A404,'WTD Last'!$A$1:$AQ$605,34,0)),0,VLOOKUP(A404,'WTD Last'!$A$1:$AQ$605,34,0)))</f>
        <v>2397.132709999998</v>
      </c>
      <c r="AR404" s="563">
        <f>R404-(IF(ISERROR(VLOOKUP(A404,'WTD Last'!$A$1:$AQ$605,18,0)),0,VLOOKUP(A404,'WTD Last'!$A$1:$AQ$605,18,0)))</f>
        <v>19.776039000000004</v>
      </c>
      <c r="AS404" s="402">
        <f>O404-(IF(ISERROR(VLOOKUP(A404,'WTD Last'!$A$1:$AQ$605,15,0)),0,VLOOKUP(A404,'WTD Last'!$A$1:$AQ$605,15,0)))</f>
        <v>41.383854000000007</v>
      </c>
      <c r="AT404" s="402">
        <f t="shared" si="61"/>
        <v>333.33333333333331</v>
      </c>
      <c r="AU404" s="564">
        <v>81676</v>
      </c>
      <c r="AV404" s="564">
        <v>54821</v>
      </c>
      <c r="AW404" s="77"/>
      <c r="AX404" s="271"/>
    </row>
    <row r="405" spans="1:50">
      <c r="A405" s="77">
        <v>219</v>
      </c>
      <c r="B405" s="77">
        <v>336</v>
      </c>
      <c r="C405" s="77" t="s">
        <v>27</v>
      </c>
      <c r="D405" s="77" t="s">
        <v>28</v>
      </c>
      <c r="E405" s="77" t="s">
        <v>62</v>
      </c>
      <c r="F405" s="77" t="s">
        <v>199</v>
      </c>
      <c r="G405" s="77" t="s">
        <v>485</v>
      </c>
      <c r="H405" s="77" t="s">
        <v>468</v>
      </c>
      <c r="I405" s="77" t="s">
        <v>97</v>
      </c>
      <c r="J405" s="454" t="s">
        <v>481</v>
      </c>
      <c r="K405" s="410">
        <v>36802</v>
      </c>
      <c r="L405" s="410">
        <v>38628</v>
      </c>
      <c r="M405" s="77" t="s">
        <v>30</v>
      </c>
      <c r="N405" s="271">
        <v>-5000000</v>
      </c>
      <c r="O405" s="271">
        <v>1930.710834</v>
      </c>
      <c r="P405" s="411">
        <v>0.43</v>
      </c>
      <c r="Q405" s="271">
        <v>58.978265999999998</v>
      </c>
      <c r="R405" s="271">
        <v>58.400669000000001</v>
      </c>
      <c r="S405" s="411">
        <v>-0.55544761305786439</v>
      </c>
      <c r="T405" s="271">
        <v>-1072.4087242502587</v>
      </c>
      <c r="U405" s="271">
        <v>-316.54934100000003</v>
      </c>
      <c r="V405" s="271">
        <v>0</v>
      </c>
      <c r="W405" s="271">
        <v>-1388.9580652502586</v>
      </c>
      <c r="X405" s="271">
        <v>26232.398753000001</v>
      </c>
      <c r="Y405" s="271">
        <v>25065.581152999999</v>
      </c>
      <c r="Z405" s="271">
        <v>-1166.8176000000021</v>
      </c>
      <c r="AA405" s="271">
        <v>222.14046525025651</v>
      </c>
      <c r="AB405" s="271">
        <v>26232.398753000001</v>
      </c>
      <c r="AC405" s="271">
        <v>25065.581152999999</v>
      </c>
      <c r="AD405" s="271">
        <v>-1166.8176000000021</v>
      </c>
      <c r="AF405" s="271">
        <v>14292.086948684999</v>
      </c>
      <c r="AG405" s="402">
        <f>IF(ISERROR(VLOOKUP(B405,Acc_Cash!$A:$H,3,FALSE)),0,VLOOKUP(B405,Acc_Cash!$A:$H,3,FALSE))</f>
        <v>84518.555556000007</v>
      </c>
      <c r="AH405" s="402">
        <f t="shared" si="56"/>
        <v>109584.13670900001</v>
      </c>
      <c r="AI405" s="402">
        <f>AH405-(IF(ISERROR(VLOOKUP(A405,'YTD Last'!$E$2:$Z$383,21,0)),0,VLOOKUP(A405,'YTD Last'!$E$2:$Z$383,21,0)))</f>
        <v>-29561.30019899999</v>
      </c>
      <c r="AJ405" s="402">
        <f>AH405-IF(ISERROR(VLOOKUP(A405,'QTD Last'!$A$2:$AH$600,34,0)),0,VLOOKUP(A405,'QTD Last'!$A$2:$AH$600,34,0))</f>
        <v>-1166.8175999999949</v>
      </c>
      <c r="AK405" s="402">
        <f>AH405-IF(ISERROR(VLOOKUP(A405,'MTD Last'!$A$2:$AH$600,34,0)),0,VLOOKUP(A405,'MTD Last'!$A$2:$AH$600,34,0))</f>
        <v>-1166.8175999999949</v>
      </c>
      <c r="AL405" s="402">
        <f t="shared" si="57"/>
        <v>-1166.8176000000021</v>
      </c>
      <c r="AM405" s="403" t="str">
        <f ca="1">ROUND((L405-Control!$C$3)/365,0)&amp;" Year"</f>
        <v>-9 Year</v>
      </c>
      <c r="AN405" s="45">
        <f t="shared" si="58"/>
        <v>7</v>
      </c>
      <c r="AO405" s="45" t="str">
        <f t="shared" si="59"/>
        <v>Code</v>
      </c>
      <c r="AP405" s="45">
        <f t="shared" si="60"/>
        <v>7</v>
      </c>
      <c r="AQ405" s="402">
        <f>AH405-(IF(ISERROR(VLOOKUP(A405,'WTD Last'!$A$1:$AQ$605,34,0)),0,VLOOKUP(A405,'WTD Last'!$A$1:$AQ$605,34,0)))</f>
        <v>-37744.47181399999</v>
      </c>
      <c r="AR405" s="563">
        <f>R405-(IF(ISERROR(VLOOKUP(A405,'WTD Last'!$A$1:$AQ$605,18,0)),0,VLOOKUP(A405,'WTD Last'!$A$1:$AQ$605,18,0)))</f>
        <v>-18.842289000000001</v>
      </c>
      <c r="AS405" s="402">
        <f>O405-(IF(ISERROR(VLOOKUP(A405,'WTD Last'!$A$1:$AQ$605,15,0)),0,VLOOKUP(A405,'WTD Last'!$A$1:$AQ$605,15,0)))</f>
        <v>-13.845247000000199</v>
      </c>
      <c r="AT405" s="402">
        <f t="shared" si="61"/>
        <v>-59.722222222222221</v>
      </c>
      <c r="AU405" s="564">
        <v>122</v>
      </c>
      <c r="AV405" s="564">
        <v>4062</v>
      </c>
      <c r="AW405" s="77"/>
      <c r="AX405" s="271"/>
    </row>
    <row r="406" spans="1:50">
      <c r="A406" s="77">
        <v>236</v>
      </c>
      <c r="B406" s="77">
        <v>351</v>
      </c>
      <c r="C406" s="77" t="s">
        <v>27</v>
      </c>
      <c r="D406" s="77" t="s">
        <v>57</v>
      </c>
      <c r="E406" s="77" t="s">
        <v>62</v>
      </c>
      <c r="F406" s="77" t="s">
        <v>199</v>
      </c>
      <c r="G406" s="77" t="s">
        <v>485</v>
      </c>
      <c r="H406" s="77" t="s">
        <v>468</v>
      </c>
      <c r="I406" s="77" t="s">
        <v>281</v>
      </c>
      <c r="J406" s="454" t="s">
        <v>481</v>
      </c>
      <c r="K406" s="410">
        <v>36818</v>
      </c>
      <c r="L406" s="410">
        <v>38627</v>
      </c>
      <c r="M406" s="77" t="s">
        <v>30</v>
      </c>
      <c r="N406" s="271">
        <v>5000000</v>
      </c>
      <c r="O406" s="271">
        <v>-1941.777771</v>
      </c>
      <c r="P406" s="411">
        <v>0.56999999999999995</v>
      </c>
      <c r="Q406" s="271">
        <v>58.964440000000003</v>
      </c>
      <c r="R406" s="271">
        <v>58.386763000000002</v>
      </c>
      <c r="S406" s="411">
        <v>-0.55541718072001955</v>
      </c>
      <c r="T406" s="271">
        <v>1078.4967351536238</v>
      </c>
      <c r="U406" s="271">
        <v>332.51997599999999</v>
      </c>
      <c r="V406" s="271">
        <v>-7125</v>
      </c>
      <c r="W406" s="271">
        <v>-5713.983288846377</v>
      </c>
      <c r="X406" s="271">
        <v>3317.2653759999998</v>
      </c>
      <c r="Y406" s="271">
        <v>-2586.5940580000001</v>
      </c>
      <c r="Z406" s="271">
        <v>-5903.859434</v>
      </c>
      <c r="AA406" s="271">
        <v>-189.87614515362293</v>
      </c>
      <c r="AB406" s="271">
        <v>3317.2653759999998</v>
      </c>
      <c r="AC406" s="271">
        <v>-2586.5940580000001</v>
      </c>
      <c r="AD406" s="271">
        <v>-5903.859434</v>
      </c>
      <c r="AE406" s="271">
        <v>-7125</v>
      </c>
      <c r="AF406" s="271">
        <v>-14374.009949827499</v>
      </c>
      <c r="AG406" s="402">
        <f>IF(ISERROR(VLOOKUP(B406,Acc_Cash!$A:$H,3,FALSE)),0,VLOOKUP(B406,Acc_Cash!$A:$H,3,FALSE))</f>
        <v>13062.5</v>
      </c>
      <c r="AH406" s="402">
        <f t="shared" si="56"/>
        <v>10475.905941999999</v>
      </c>
      <c r="AI406" s="402">
        <f>AH406-(IF(ISERROR(VLOOKUP(A406,'YTD Last'!$E$2:$Z$500,21,0)),0,VLOOKUP(A406,'YTD Last'!$E$2:$Z$500,21,0)))</f>
        <v>30834.999450999996</v>
      </c>
      <c r="AJ406" s="402">
        <f>AH406-IF(ISERROR(VLOOKUP(A406,'QTD Last'!$A$2:$AH$600,34,0)),0,VLOOKUP(A406,'QTD Last'!$A$2:$AH$600,34,0))</f>
        <v>1221.140566</v>
      </c>
      <c r="AK406" s="402">
        <f>AH406-IF(ISERROR(VLOOKUP(A406,'MTD Last'!$A$2:$AH$600,34,0)),0,VLOOKUP(A406,'MTD Last'!$A$2:$AH$600,34,0))</f>
        <v>1221.140566</v>
      </c>
      <c r="AL406" s="402">
        <f t="shared" si="57"/>
        <v>1221.140566</v>
      </c>
      <c r="AM406" s="403" t="str">
        <f ca="1">ROUND((L406-Control!$C$3)/365,0)&amp;" Year"</f>
        <v>-9 Year</v>
      </c>
      <c r="AN406" s="45">
        <f t="shared" si="58"/>
        <v>7</v>
      </c>
      <c r="AO406" s="45" t="str">
        <f t="shared" si="59"/>
        <v>Code</v>
      </c>
      <c r="AP406" s="45">
        <f t="shared" si="60"/>
        <v>7</v>
      </c>
      <c r="AQ406" s="402">
        <f>AH406-(IF(ISERROR(VLOOKUP(A406,'WTD Last'!$A$1:$AQ$605,34,0)),0,VLOOKUP(A406,'WTD Last'!$A$1:$AQ$605,34,0)))</f>
        <v>37894.226471999995</v>
      </c>
      <c r="AR406" s="563">
        <f>R406-(IF(ISERROR(VLOOKUP(A406,'WTD Last'!$A$1:$AQ$605,18,0)),0,VLOOKUP(A406,'WTD Last'!$A$1:$AQ$605,18,0)))</f>
        <v>-18.837728999999996</v>
      </c>
      <c r="AS406" s="402">
        <f>O406-(IF(ISERROR(VLOOKUP(A406,'WTD Last'!$A$1:$AQ$605,15,0)),0,VLOOKUP(A406,'WTD Last'!$A$1:$AQ$605,15,0)))</f>
        <v>13.927872999999863</v>
      </c>
      <c r="AT406" s="402">
        <f t="shared" si="61"/>
        <v>79.166666666666657</v>
      </c>
      <c r="AU406" s="564">
        <v>61429</v>
      </c>
      <c r="AV406" s="564">
        <v>4062</v>
      </c>
      <c r="AW406" s="77"/>
      <c r="AX406" s="271"/>
    </row>
    <row r="407" spans="1:50">
      <c r="A407" s="77">
        <v>237</v>
      </c>
      <c r="B407" s="77">
        <v>352</v>
      </c>
      <c r="C407" s="77" t="s">
        <v>27</v>
      </c>
      <c r="D407" s="77" t="s">
        <v>54</v>
      </c>
      <c r="E407" s="77" t="s">
        <v>62</v>
      </c>
      <c r="F407" s="77" t="s">
        <v>199</v>
      </c>
      <c r="G407" s="77" t="s">
        <v>485</v>
      </c>
      <c r="H407" s="77" t="s">
        <v>468</v>
      </c>
      <c r="I407" s="77" t="s">
        <v>279</v>
      </c>
      <c r="J407" s="454" t="s">
        <v>481</v>
      </c>
      <c r="K407" s="410">
        <v>36818</v>
      </c>
      <c r="L407" s="410">
        <v>38627</v>
      </c>
      <c r="M407" s="77" t="s">
        <v>30</v>
      </c>
      <c r="N407" s="271">
        <v>-5000000</v>
      </c>
      <c r="O407" s="271">
        <v>1941.777771</v>
      </c>
      <c r="P407" s="411">
        <v>0.56999999999999995</v>
      </c>
      <c r="Q407" s="271">
        <v>58.964440000000003</v>
      </c>
      <c r="R407" s="271">
        <v>58.386763000000002</v>
      </c>
      <c r="S407" s="411">
        <v>-0.55541718072001955</v>
      </c>
      <c r="T407" s="271">
        <v>-1078.4967351536238</v>
      </c>
      <c r="U407" s="271">
        <v>-332.51997599999999</v>
      </c>
      <c r="V407" s="271">
        <v>7125</v>
      </c>
      <c r="W407" s="271">
        <v>5713.983288846377</v>
      </c>
      <c r="X407" s="271">
        <v>-3317.2653759999998</v>
      </c>
      <c r="Y407" s="271">
        <v>2586.5940580000001</v>
      </c>
      <c r="Z407" s="271">
        <v>5903.859434</v>
      </c>
      <c r="AA407" s="271">
        <v>189.87614515362293</v>
      </c>
      <c r="AB407" s="271">
        <v>-3317.2653759999998</v>
      </c>
      <c r="AC407" s="271">
        <v>2586.5940580000001</v>
      </c>
      <c r="AD407" s="271">
        <v>5903.859434</v>
      </c>
      <c r="AE407" s="271">
        <v>7125</v>
      </c>
      <c r="AF407" s="271">
        <v>14374.009949827499</v>
      </c>
      <c r="AG407" s="402">
        <f>IF(ISERROR(VLOOKUP(B407,Acc_Cash!$A:$H,3,FALSE)),0,VLOOKUP(B407,Acc_Cash!$A:$H,3,FALSE))</f>
        <v>-13062.5</v>
      </c>
      <c r="AH407" s="402">
        <f t="shared" si="56"/>
        <v>-10475.905941999999</v>
      </c>
      <c r="AI407" s="402">
        <f>AH407-(IF(ISERROR(VLOOKUP(A407,'YTD Last'!$E$2:$Z$500,21,0)),0,VLOOKUP(A407,'YTD Last'!$E$2:$Z$500,21,0)))</f>
        <v>-30834.999450999996</v>
      </c>
      <c r="AJ407" s="402">
        <f>AH407-IF(ISERROR(VLOOKUP(A407,'QTD Last'!$A$2:$AH$600,34,0)),0,VLOOKUP(A407,'QTD Last'!$A$2:$AH$600,34,0))</f>
        <v>-1221.140566</v>
      </c>
      <c r="AK407" s="402">
        <f>AH407-IF(ISERROR(VLOOKUP(A407,'MTD Last'!$A$2:$AH$600,34,0)),0,VLOOKUP(A407,'MTD Last'!$A$2:$AH$600,34,0))</f>
        <v>-1221.140566</v>
      </c>
      <c r="AL407" s="402">
        <f t="shared" si="57"/>
        <v>-1221.140566</v>
      </c>
      <c r="AM407" s="403" t="str">
        <f ca="1">ROUND((L407-Control!$C$3)/365,0)&amp;" Year"</f>
        <v>-9 Year</v>
      </c>
      <c r="AN407" s="45">
        <f t="shared" si="58"/>
        <v>7</v>
      </c>
      <c r="AO407" s="45" t="str">
        <f t="shared" si="59"/>
        <v>Code</v>
      </c>
      <c r="AP407" s="45">
        <f t="shared" si="60"/>
        <v>7</v>
      </c>
      <c r="AQ407" s="402">
        <f>AH407-(IF(ISERROR(VLOOKUP(A407,'WTD Last'!$A$1:$AQ$605,34,0)),0,VLOOKUP(A407,'WTD Last'!$A$1:$AQ$605,34,0)))</f>
        <v>-37894.226471999995</v>
      </c>
      <c r="AR407" s="563">
        <f>R407-(IF(ISERROR(VLOOKUP(A407,'WTD Last'!$A$1:$AQ$605,18,0)),0,VLOOKUP(A407,'WTD Last'!$A$1:$AQ$605,18,0)))</f>
        <v>-18.837728999999996</v>
      </c>
      <c r="AS407" s="402">
        <f>O407-(IF(ISERROR(VLOOKUP(A407,'WTD Last'!$A$1:$AQ$605,15,0)),0,VLOOKUP(A407,'WTD Last'!$A$1:$AQ$605,15,0)))</f>
        <v>-13.927872999999863</v>
      </c>
      <c r="AT407" s="402">
        <f t="shared" si="61"/>
        <v>-79.166666666666657</v>
      </c>
      <c r="AU407" s="564">
        <v>45549</v>
      </c>
      <c r="AV407" s="564">
        <v>4062</v>
      </c>
      <c r="AW407" s="77"/>
      <c r="AX407" s="271"/>
    </row>
    <row r="408" spans="1:50">
      <c r="A408" s="77">
        <v>238</v>
      </c>
      <c r="B408" s="77">
        <v>353</v>
      </c>
      <c r="C408" s="77" t="s">
        <v>27</v>
      </c>
      <c r="D408" s="77" t="s">
        <v>59</v>
      </c>
      <c r="E408" s="77" t="s">
        <v>62</v>
      </c>
      <c r="F408" s="77" t="s">
        <v>199</v>
      </c>
      <c r="G408" s="77" t="s">
        <v>485</v>
      </c>
      <c r="H408" s="77" t="s">
        <v>468</v>
      </c>
      <c r="I408" s="77" t="s">
        <v>277</v>
      </c>
      <c r="J408" s="454" t="s">
        <v>481</v>
      </c>
      <c r="K408" s="410">
        <v>36818</v>
      </c>
      <c r="L408" s="410">
        <v>38627</v>
      </c>
      <c r="M408" s="77" t="s">
        <v>30</v>
      </c>
      <c r="N408" s="271">
        <v>5000000</v>
      </c>
      <c r="O408" s="271">
        <v>-1941.777771</v>
      </c>
      <c r="P408" s="411">
        <v>0.56999999999999995</v>
      </c>
      <c r="Q408" s="271">
        <v>58.964440000000003</v>
      </c>
      <c r="R408" s="271">
        <v>58.386763000000002</v>
      </c>
      <c r="S408" s="411">
        <v>-0.55541718072001955</v>
      </c>
      <c r="T408" s="271">
        <v>1078.4967351536238</v>
      </c>
      <c r="U408" s="271">
        <v>332.51997599999999</v>
      </c>
      <c r="V408" s="271">
        <v>-7125</v>
      </c>
      <c r="W408" s="271">
        <v>-5713.983288846377</v>
      </c>
      <c r="X408" s="271">
        <v>3317.2653759999998</v>
      </c>
      <c r="Y408" s="271">
        <v>-2586.5940580000001</v>
      </c>
      <c r="Z408" s="271">
        <v>-5903.859434</v>
      </c>
      <c r="AA408" s="271">
        <v>-189.87614515362293</v>
      </c>
      <c r="AB408" s="271">
        <v>3317.2653759999998</v>
      </c>
      <c r="AC408" s="271">
        <v>-2586.5940580000001</v>
      </c>
      <c r="AD408" s="271">
        <v>-5903.859434</v>
      </c>
      <c r="AE408" s="271">
        <v>-7125</v>
      </c>
      <c r="AF408" s="271">
        <v>-14374.009949827499</v>
      </c>
      <c r="AG408" s="402">
        <f>IF(ISERROR(VLOOKUP(B408,Acc_Cash!$A:$H,3,FALSE)),0,VLOOKUP(B408,Acc_Cash!$A:$H,3,FALSE))</f>
        <v>13062.5</v>
      </c>
      <c r="AH408" s="402">
        <f t="shared" si="56"/>
        <v>10475.905941999999</v>
      </c>
      <c r="AI408" s="402">
        <f>AH408-(IF(ISERROR(VLOOKUP(A408,'YTD Last'!$E$2:$Z$383,21,0)),0,VLOOKUP(A408,'YTD Last'!$E$2:$Z$383,21,0)))</f>
        <v>30834.999450999996</v>
      </c>
      <c r="AJ408" s="402">
        <f>AH408-IF(ISERROR(VLOOKUP(A408,'QTD Last'!$A$2:$AH$600,34,0)),0,VLOOKUP(A408,'QTD Last'!$A$2:$AH$600,34,0))</f>
        <v>1221.140566</v>
      </c>
      <c r="AK408" s="402">
        <f>AH408-IF(ISERROR(VLOOKUP(A408,'MTD Last'!$A$2:$AH$600,34,0)),0,VLOOKUP(A408,'MTD Last'!$A$2:$AH$600,34,0))</f>
        <v>1221.140566</v>
      </c>
      <c r="AL408" s="402">
        <f t="shared" si="57"/>
        <v>1221.140566</v>
      </c>
      <c r="AM408" s="403" t="str">
        <f ca="1">ROUND((L408-Control!$C$3)/365,0)&amp;" Year"</f>
        <v>-9 Year</v>
      </c>
      <c r="AN408" s="45">
        <f t="shared" si="58"/>
        <v>7</v>
      </c>
      <c r="AO408" s="45" t="str">
        <f t="shared" si="59"/>
        <v>Code</v>
      </c>
      <c r="AP408" s="45">
        <f t="shared" si="60"/>
        <v>7</v>
      </c>
      <c r="AQ408" s="402">
        <f>AH408-(IF(ISERROR(VLOOKUP(A408,'WTD Last'!$A$1:$AQ$605,34,0)),0,VLOOKUP(A408,'WTD Last'!$A$1:$AQ$605,34,0)))</f>
        <v>37894.226471999995</v>
      </c>
      <c r="AR408" s="563">
        <f>R408-(IF(ISERROR(VLOOKUP(A408,'WTD Last'!$A$1:$AQ$605,18,0)),0,VLOOKUP(A408,'WTD Last'!$A$1:$AQ$605,18,0)))</f>
        <v>-18.837728999999996</v>
      </c>
      <c r="AS408" s="402">
        <f>O408-(IF(ISERROR(VLOOKUP(A408,'WTD Last'!$A$1:$AQ$605,15,0)),0,VLOOKUP(A408,'WTD Last'!$A$1:$AQ$605,15,0)))</f>
        <v>13.927872999999863</v>
      </c>
      <c r="AT408" s="402">
        <f t="shared" si="61"/>
        <v>79.166666666666657</v>
      </c>
      <c r="AU408" s="564">
        <v>1305</v>
      </c>
      <c r="AV408" s="564">
        <v>4062</v>
      </c>
      <c r="AW408" s="77"/>
      <c r="AX408" s="271"/>
    </row>
    <row r="409" spans="1:50">
      <c r="A409" s="77">
        <v>1712</v>
      </c>
      <c r="B409" s="77">
        <v>915</v>
      </c>
      <c r="C409" s="77" t="s">
        <v>27</v>
      </c>
      <c r="D409" s="77" t="s">
        <v>28</v>
      </c>
      <c r="E409" s="77" t="s">
        <v>596</v>
      </c>
      <c r="F409" s="77" t="s">
        <v>423</v>
      </c>
      <c r="G409" s="77" t="s">
        <v>487</v>
      </c>
      <c r="H409" s="77" t="s">
        <v>478</v>
      </c>
      <c r="I409" s="77" t="s">
        <v>263</v>
      </c>
      <c r="J409" s="454" t="s">
        <v>594</v>
      </c>
      <c r="K409" s="410">
        <v>36972</v>
      </c>
      <c r="L409" s="410">
        <v>38798</v>
      </c>
      <c r="M409" s="77" t="s">
        <v>45</v>
      </c>
      <c r="N409" s="271">
        <v>-10000000</v>
      </c>
      <c r="O409" s="271">
        <v>4295.1460440000001</v>
      </c>
      <c r="P409" s="411">
        <v>0.34</v>
      </c>
      <c r="Q409" s="271">
        <v>31.624559000000001</v>
      </c>
      <c r="R409" s="271">
        <v>31.497858000000001</v>
      </c>
      <c r="S409" s="411">
        <v>-0.10711625167985107</v>
      </c>
      <c r="T409" s="271">
        <v>-460.07994465082072</v>
      </c>
      <c r="U409" s="271">
        <v>-414.22440900000004</v>
      </c>
      <c r="V409" s="271">
        <v>0</v>
      </c>
      <c r="W409" s="271">
        <v>-874.30435365082076</v>
      </c>
      <c r="X409" s="271">
        <v>-11668.909900000001</v>
      </c>
      <c r="Y409" s="271">
        <v>-12329.887287</v>
      </c>
      <c r="Z409" s="271">
        <v>-660.977386999999</v>
      </c>
      <c r="AA409" s="271">
        <v>213.32696665082176</v>
      </c>
      <c r="AB409" s="271">
        <v>-10291.978531800001</v>
      </c>
      <c r="AC409" s="271">
        <v>-10819.476094342499</v>
      </c>
      <c r="AD409" s="271">
        <v>-527.49756254249769</v>
      </c>
      <c r="AG409" s="402">
        <f>IF(ISERROR(VLOOKUP(B409,Acc_Cash!$A:$H,3,FALSE)),0,VLOOKUP(B409,Acc_Cash!$A:$H,3,FALSE))</f>
        <v>0</v>
      </c>
      <c r="AH409" s="402">
        <f t="shared" si="56"/>
        <v>-10819.476094342499</v>
      </c>
      <c r="AI409" s="402">
        <f>AH409-(IF(ISERROR(VLOOKUP(A409,'YTD Last'!$E$2:$Z$500,21,0)),0,VLOOKUP(A409,'YTD Last'!$E$2:$Z$500,21,0)))</f>
        <v>-10819.476094342499</v>
      </c>
      <c r="AJ409" s="402">
        <f>AH409-IF(ISERROR(VLOOKUP(A409,'QTD Last'!$A$2:$AH$600,34,0)),0,VLOOKUP(A409,'QTD Last'!$A$2:$AH$600,34,0))</f>
        <v>-527.49756254249769</v>
      </c>
      <c r="AK409" s="402">
        <f>AH409-IF(ISERROR(VLOOKUP(A409,'MTD Last'!$A$2:$AH$600,34,0)),0,VLOOKUP(A409,'MTD Last'!$A$2:$AH$600,34,0))</f>
        <v>-527.49756254249769</v>
      </c>
      <c r="AL409" s="402">
        <f t="shared" si="57"/>
        <v>-527.49756254249769</v>
      </c>
      <c r="AM409" s="403" t="str">
        <f ca="1">ROUND((L409-Control!$C$3)/365,0)&amp;" Year"</f>
        <v>-8 Year</v>
      </c>
      <c r="AN409" s="45" t="str">
        <f t="shared" si="58"/>
        <v>Code</v>
      </c>
      <c r="AO409" s="45" t="str">
        <f t="shared" si="59"/>
        <v>Code</v>
      </c>
      <c r="AP409" s="45" t="str">
        <f t="shared" si="60"/>
        <v>Code</v>
      </c>
      <c r="AQ409" s="402">
        <f>AH409-(IF(ISERROR(VLOOKUP(A409,'WTD Last'!$A$1:$AQ$605,34,0)),0,VLOOKUP(A409,'WTD Last'!$A$1:$AQ$605,34,0)))</f>
        <v>-6230.2606183425123</v>
      </c>
      <c r="AR409" s="563">
        <f>R409-(IF(ISERROR(VLOOKUP(A409,'WTD Last'!$A$1:$AQ$605,18,0)),0,VLOOKUP(A409,'WTD Last'!$A$1:$AQ$605,18,0)))</f>
        <v>-1.5021419999999992</v>
      </c>
      <c r="AS409" s="402">
        <f>O409-(IF(ISERROR(VLOOKUP(A409,'WTD Last'!$A$1:$AQ$605,15,0)),0,VLOOKUP(A409,'WTD Last'!$A$1:$AQ$605,15,0)))</f>
        <v>68.146044000000074</v>
      </c>
      <c r="AT409" s="402">
        <f t="shared" si="61"/>
        <v>-94.444444444444443</v>
      </c>
      <c r="AU409" s="564">
        <v>93466</v>
      </c>
      <c r="AV409" s="564">
        <v>92868</v>
      </c>
      <c r="AW409" s="77"/>
      <c r="AX409" s="271"/>
    </row>
    <row r="410" spans="1:50">
      <c r="A410" s="77">
        <v>1352</v>
      </c>
      <c r="B410" s="77">
        <v>510</v>
      </c>
      <c r="C410" s="77" t="s">
        <v>27</v>
      </c>
      <c r="D410" s="77" t="s">
        <v>28</v>
      </c>
      <c r="E410" s="77" t="s">
        <v>369</v>
      </c>
      <c r="F410" s="77" t="s">
        <v>205</v>
      </c>
      <c r="G410" s="77" t="s">
        <v>476</v>
      </c>
      <c r="H410" s="77" t="s">
        <v>468</v>
      </c>
      <c r="I410" s="77" t="s">
        <v>405</v>
      </c>
      <c r="J410" s="454" t="s">
        <v>481</v>
      </c>
      <c r="K410" s="410">
        <v>36896</v>
      </c>
      <c r="L410" s="410">
        <v>38722</v>
      </c>
      <c r="M410" s="77" t="s">
        <v>30</v>
      </c>
      <c r="N410" s="271">
        <v>-10000000</v>
      </c>
      <c r="O410" s="271">
        <v>4177.1971039999999</v>
      </c>
      <c r="P410" s="411">
        <v>1.8</v>
      </c>
      <c r="Q410" s="271">
        <v>145.47922600000001</v>
      </c>
      <c r="R410" s="271">
        <v>144.80224000000001</v>
      </c>
      <c r="S410" s="411">
        <v>-0.58762452536344567</v>
      </c>
      <c r="T410" s="271">
        <v>-2454.6234655875596</v>
      </c>
      <c r="U410" s="271">
        <v>-1583.4446190000001</v>
      </c>
      <c r="V410" s="271">
        <v>0</v>
      </c>
      <c r="W410" s="271">
        <v>-4038.0680845875595</v>
      </c>
      <c r="X410" s="271">
        <v>-184128.15351999999</v>
      </c>
      <c r="Y410" s="271">
        <v>-187587.69587</v>
      </c>
      <c r="Z410" s="271">
        <v>-3459.5423500000034</v>
      </c>
      <c r="AA410" s="271">
        <v>578.52573458755614</v>
      </c>
      <c r="AB410" s="271">
        <v>-184128.15351999999</v>
      </c>
      <c r="AC410" s="271">
        <v>-187587.69587</v>
      </c>
      <c r="AD410" s="271">
        <v>-3459.5423500000034</v>
      </c>
      <c r="AF410" s="271">
        <v>41228.935416479995</v>
      </c>
      <c r="AG410" s="402">
        <f>IF(ISERROR(VLOOKUP(B410,Acc_Cash!$A:$H,3,FALSE)),0,VLOOKUP(B410,Acc_Cash!$A:$H,3,FALSE))</f>
        <v>0</v>
      </c>
      <c r="AH410" s="402">
        <f t="shared" si="56"/>
        <v>-187587.69587</v>
      </c>
      <c r="AI410" s="402">
        <f>AH410-(IF(ISERROR(VLOOKUP(A410,'YTD Last'!$E$2:$Z$500,21,0)),0,VLOOKUP(A410,'YTD Last'!$E$2:$Z$500,21,0)))</f>
        <v>-274129.09008200001</v>
      </c>
      <c r="AJ410" s="402">
        <f>AH410-IF(ISERROR(VLOOKUP(A410,'QTD Last'!$A$2:$AH$600,34,0)),0,VLOOKUP(A410,'QTD Last'!$A$2:$AH$600,34,0))</f>
        <v>-3459.5423500000034</v>
      </c>
      <c r="AK410" s="402">
        <f>AH410-IF(ISERROR(VLOOKUP(A410,'MTD Last'!$A$2:$AH$600,34,0)),0,VLOOKUP(A410,'MTD Last'!$A$2:$AH$600,34,0))</f>
        <v>-3459.5423500000034</v>
      </c>
      <c r="AL410" s="402">
        <f t="shared" si="57"/>
        <v>-3459.5423500000034</v>
      </c>
      <c r="AM410" s="403" t="str">
        <f ca="1">ROUND((L410-Control!$C$3)/365,0)&amp;" Year"</f>
        <v>-9 Year</v>
      </c>
      <c r="AN410" s="45" t="str">
        <f t="shared" si="58"/>
        <v>Code</v>
      </c>
      <c r="AO410" s="45">
        <f t="shared" si="59"/>
        <v>9</v>
      </c>
      <c r="AP410" s="45">
        <f t="shared" si="60"/>
        <v>9</v>
      </c>
      <c r="AQ410" s="402">
        <f>AH410-(IF(ISERROR(VLOOKUP(A410,'WTD Last'!$A$1:$AQ$605,34,0)),0,VLOOKUP(A410,'WTD Last'!$A$1:$AQ$605,34,0)))</f>
        <v>-214388.15513100001</v>
      </c>
      <c r="AR410" s="563">
        <f>R410-(IF(ISERROR(VLOOKUP(A410,'WTD Last'!$A$1:$AQ$605,18,0)),0,VLOOKUP(A410,'WTD Last'!$A$1:$AQ$605,18,0)))</f>
        <v>-51.910381999999998</v>
      </c>
      <c r="AS410" s="402"/>
      <c r="AT410" s="402">
        <f t="shared" si="61"/>
        <v>-500.00000000000006</v>
      </c>
      <c r="AV410" s="564">
        <v>92870</v>
      </c>
      <c r="AW410" s="77"/>
      <c r="AX410" s="271"/>
    </row>
    <row r="411" spans="1:50">
      <c r="A411" s="77">
        <v>1531</v>
      </c>
      <c r="B411" s="77">
        <v>579</v>
      </c>
      <c r="C411" s="77" t="s">
        <v>27</v>
      </c>
      <c r="D411" s="77" t="s">
        <v>301</v>
      </c>
      <c r="E411" s="77" t="s">
        <v>369</v>
      </c>
      <c r="F411" s="77" t="s">
        <v>205</v>
      </c>
      <c r="G411" s="77" t="s">
        <v>476</v>
      </c>
      <c r="H411" s="77" t="s">
        <v>468</v>
      </c>
      <c r="I411" s="77" t="s">
        <v>405</v>
      </c>
      <c r="J411" s="454" t="s">
        <v>486</v>
      </c>
      <c r="K411" s="410">
        <v>36896</v>
      </c>
      <c r="L411" s="410">
        <v>38722</v>
      </c>
      <c r="M411" s="77" t="s">
        <v>30</v>
      </c>
      <c r="N411" s="271">
        <v>10000000</v>
      </c>
      <c r="O411" s="271">
        <v>-4177.1971039999999</v>
      </c>
      <c r="P411" s="411">
        <v>1.8</v>
      </c>
      <c r="Q411" s="271">
        <v>145.47922600000001</v>
      </c>
      <c r="R411" s="271">
        <v>144.80224000000001</v>
      </c>
      <c r="S411" s="411">
        <v>-0.58762452536344567</v>
      </c>
      <c r="T411" s="271">
        <v>2454.6234655875596</v>
      </c>
      <c r="U411" s="271">
        <v>1583.4446190000001</v>
      </c>
      <c r="V411" s="271">
        <v>0</v>
      </c>
      <c r="W411" s="271">
        <v>4038.0680845875595</v>
      </c>
      <c r="X411" s="271">
        <v>184128.15351999999</v>
      </c>
      <c r="Y411" s="271">
        <v>187587.69587</v>
      </c>
      <c r="Z411" s="271">
        <v>3459.5423500000034</v>
      </c>
      <c r="AA411" s="271">
        <v>-578.52573458755614</v>
      </c>
      <c r="AB411" s="271">
        <v>184128.15351999999</v>
      </c>
      <c r="AC411" s="271">
        <v>187587.69587</v>
      </c>
      <c r="AD411" s="271">
        <v>3459.5423500000034</v>
      </c>
      <c r="AF411" s="271">
        <v>-41228.935416479995</v>
      </c>
      <c r="AG411" s="402">
        <f>IF(ISERROR(VLOOKUP(B411,Acc_Cash!$A:$H,3,FALSE)),0,VLOOKUP(B411,Acc_Cash!$A:$H,3,FALSE))</f>
        <v>0</v>
      </c>
      <c r="AH411" s="402">
        <f t="shared" si="56"/>
        <v>187587.69587</v>
      </c>
      <c r="AI411" s="402">
        <f>AH411-(IF(ISERROR(VLOOKUP(A411,'YTD Last'!$E$2:$Z$500,21,0)),0,VLOOKUP(A411,'YTD Last'!$E$2:$Z$500,21,0)))</f>
        <v>274129.09008200001</v>
      </c>
      <c r="AJ411" s="402">
        <f>AH411-IF(ISERROR(VLOOKUP(A411,'QTD Last'!$A$2:$AH$600,34,0)),0,VLOOKUP(A411,'QTD Last'!$A$2:$AH$600,34,0))</f>
        <v>3459.5423500000034</v>
      </c>
      <c r="AK411" s="402">
        <f>AH411-IF(ISERROR(VLOOKUP(A411,'MTD Last'!$A$2:$AH$600,34,0)),0,VLOOKUP(A411,'MTD Last'!$A$2:$AH$600,34,0))</f>
        <v>3459.5423500000034</v>
      </c>
      <c r="AL411" s="402">
        <f t="shared" si="57"/>
        <v>3459.5423500000034</v>
      </c>
      <c r="AM411" s="403" t="str">
        <f ca="1">ROUND((L411-Control!$C$3)/365,0)&amp;" Year"</f>
        <v>-9 Year</v>
      </c>
      <c r="AN411" s="45" t="str">
        <f t="shared" si="58"/>
        <v>Code</v>
      </c>
      <c r="AO411" s="45">
        <f t="shared" si="59"/>
        <v>9</v>
      </c>
      <c r="AP411" s="45">
        <f t="shared" si="60"/>
        <v>9</v>
      </c>
      <c r="AQ411" s="402">
        <f>AH411-(IF(ISERROR(VLOOKUP(A411,'WTD Last'!$A$1:$AQ$605,34,0)),0,VLOOKUP(A411,'WTD Last'!$A$1:$AQ$605,34,0)))</f>
        <v>214388.15513100001</v>
      </c>
      <c r="AR411" s="563">
        <f>R411-(IF(ISERROR(VLOOKUP(A411,'WTD Last'!$A$1:$AQ$605,18,0)),0,VLOOKUP(A411,'WTD Last'!$A$1:$AQ$605,18,0)))</f>
        <v>-51.910381999999998</v>
      </c>
      <c r="AS411" s="402">
        <f>O411-(IF(ISERROR(VLOOKUP(A411,'WTD Last'!$A$1:$AQ$605,15,0)),0,VLOOKUP(A411,'WTD Last'!$A$1:$AQ$605,15,0)))</f>
        <v>15.76944900000035</v>
      </c>
      <c r="AT411" s="402">
        <f t="shared" si="61"/>
        <v>500.00000000000006</v>
      </c>
      <c r="AV411" s="564">
        <v>92870</v>
      </c>
      <c r="AW411" s="77"/>
      <c r="AX411" s="271"/>
    </row>
    <row r="412" spans="1:50">
      <c r="A412" s="77">
        <v>1597</v>
      </c>
      <c r="B412" s="77">
        <v>651</v>
      </c>
      <c r="C412" s="77" t="s">
        <v>27</v>
      </c>
      <c r="D412" s="77" t="s">
        <v>28</v>
      </c>
      <c r="E412" s="77" t="s">
        <v>369</v>
      </c>
      <c r="F412" s="77" t="s">
        <v>205</v>
      </c>
      <c r="G412" s="77" t="s">
        <v>476</v>
      </c>
      <c r="H412" s="77" t="s">
        <v>468</v>
      </c>
      <c r="I412" s="77" t="s">
        <v>451</v>
      </c>
      <c r="J412" s="454" t="s">
        <v>481</v>
      </c>
      <c r="K412" s="410">
        <v>36896</v>
      </c>
      <c r="L412" s="410">
        <v>38722</v>
      </c>
      <c r="M412" s="77" t="s">
        <v>30</v>
      </c>
      <c r="N412" s="271">
        <v>10000000</v>
      </c>
      <c r="O412" s="271">
        <v>-4229.1285880000005</v>
      </c>
      <c r="P412" s="411">
        <v>2.19</v>
      </c>
      <c r="Q412" s="271">
        <v>145.47922600000001</v>
      </c>
      <c r="R412" s="271">
        <v>144.80224000000001</v>
      </c>
      <c r="S412" s="411">
        <v>-0.58740390015921984</v>
      </c>
      <c r="T412" s="271">
        <v>2484.2066268660546</v>
      </c>
      <c r="U412" s="271">
        <v>1687.1530320000002</v>
      </c>
      <c r="V412" s="271">
        <v>0</v>
      </c>
      <c r="W412" s="271">
        <v>4171.3596588660548</v>
      </c>
      <c r="X412" s="271">
        <v>351994.55592000001</v>
      </c>
      <c r="Y412" s="271">
        <v>355785.30587500002</v>
      </c>
      <c r="Z412" s="271">
        <v>3790.7499550000066</v>
      </c>
      <c r="AA412" s="271">
        <v>-380.60970386604822</v>
      </c>
      <c r="AB412" s="271">
        <v>351994.55592000001</v>
      </c>
      <c r="AC412" s="271">
        <v>355785.30587500002</v>
      </c>
      <c r="AD412" s="271">
        <v>3790.7499550000066</v>
      </c>
      <c r="AF412" s="271">
        <v>-41741.499163560009</v>
      </c>
      <c r="AG412" s="402">
        <f>IF(ISERROR(VLOOKUP(B412,Acc_Cash!$A:$H,3,FALSE)),0,VLOOKUP(B412,Acc_Cash!$A:$H,3,FALSE))</f>
        <v>0</v>
      </c>
      <c r="AH412" s="402">
        <f t="shared" si="56"/>
        <v>355785.30587500002</v>
      </c>
      <c r="AI412" s="402">
        <f>AH412-(IF(ISERROR(VLOOKUP(A412,'YTD Last'!$E$2:$Z$383,21,0)),0,VLOOKUP(A412,'YTD Last'!$E$2:$Z$383,21,0)))</f>
        <v>355785.30587500002</v>
      </c>
      <c r="AJ412" s="402">
        <f>AH412-IF(ISERROR(VLOOKUP(A412,'QTD Last'!$A$2:$AH$600,34,0)),0,VLOOKUP(A412,'QTD Last'!$A$2:$AH$600,34,0))</f>
        <v>3790.7499550000066</v>
      </c>
      <c r="AK412" s="402">
        <f>AH412-IF(ISERROR(VLOOKUP(A412,'MTD Last'!$A$2:$AH$600,34,0)),0,VLOOKUP(A412,'MTD Last'!$A$2:$AH$600,34,0))</f>
        <v>3790.7499550000066</v>
      </c>
      <c r="AL412" s="402">
        <f t="shared" si="57"/>
        <v>3790.7499550000066</v>
      </c>
      <c r="AM412" s="403" t="str">
        <f ca="1">ROUND((L412-Control!$C$3)/365,0)&amp;" Year"</f>
        <v>-9 Year</v>
      </c>
      <c r="AN412" s="45" t="str">
        <f t="shared" si="58"/>
        <v>Code</v>
      </c>
      <c r="AO412" s="45">
        <f t="shared" si="59"/>
        <v>9</v>
      </c>
      <c r="AP412" s="45">
        <f t="shared" si="60"/>
        <v>9</v>
      </c>
      <c r="AQ412" s="402">
        <f>AH412-(IF(ISERROR(VLOOKUP(A412,'WTD Last'!$A$1:$AQ$605,34,0)),0,VLOOKUP(A412,'WTD Last'!$A$1:$AQ$605,34,0)))</f>
        <v>216819.39535000001</v>
      </c>
      <c r="AR412" s="563">
        <f>R412-(IF(ISERROR(VLOOKUP(A412,'WTD Last'!$A$1:$AQ$605,18,0)),0,VLOOKUP(A412,'WTD Last'!$A$1:$AQ$605,18,0)))</f>
        <v>-51.910381999999998</v>
      </c>
      <c r="AS412" s="402">
        <f>O412-(IF(ISERROR(VLOOKUP(A412,'WTD Last'!$A$1:$AQ$605,15,0)),0,VLOOKUP(A412,'WTD Last'!$A$1:$AQ$605,15,0)))</f>
        <v>15.519521999999597</v>
      </c>
      <c r="AT412" s="402">
        <f t="shared" si="61"/>
        <v>608.33333333333337</v>
      </c>
      <c r="AU412" s="564">
        <v>93466</v>
      </c>
      <c r="AV412" s="564">
        <v>92870</v>
      </c>
      <c r="AW412" s="77"/>
      <c r="AX412" s="271"/>
    </row>
    <row r="413" spans="1:50">
      <c r="A413" s="77">
        <v>1353</v>
      </c>
      <c r="B413" s="77">
        <v>511</v>
      </c>
      <c r="C413" s="77" t="s">
        <v>27</v>
      </c>
      <c r="D413" s="77" t="s">
        <v>28</v>
      </c>
      <c r="E413" s="77" t="s">
        <v>370</v>
      </c>
      <c r="F413" s="77" t="s">
        <v>205</v>
      </c>
      <c r="G413" s="77" t="s">
        <v>471</v>
      </c>
      <c r="H413" s="77" t="s">
        <v>468</v>
      </c>
      <c r="I413" s="77" t="s">
        <v>405</v>
      </c>
      <c r="J413" s="454" t="s">
        <v>470</v>
      </c>
      <c r="K413" s="410">
        <v>36896</v>
      </c>
      <c r="L413" s="410">
        <v>38722</v>
      </c>
      <c r="M413" s="77" t="s">
        <v>30</v>
      </c>
      <c r="N413" s="271">
        <v>-10000000</v>
      </c>
      <c r="O413" s="271">
        <v>4068.8899659999997</v>
      </c>
      <c r="P413" s="411">
        <v>0.5</v>
      </c>
      <c r="Q413" s="271">
        <v>38.586272000000001</v>
      </c>
      <c r="R413" s="271">
        <v>38.551779000000003</v>
      </c>
      <c r="S413" s="411">
        <v>-2.7249916786002398E-2</v>
      </c>
      <c r="T413" s="271">
        <v>-110.87691298490012</v>
      </c>
      <c r="U413" s="271">
        <v>-523.19133599999998</v>
      </c>
      <c r="V413" s="271">
        <v>0</v>
      </c>
      <c r="W413" s="271">
        <v>-634.06824898490004</v>
      </c>
      <c r="X413" s="271">
        <v>-60057.152134000004</v>
      </c>
      <c r="Y413" s="271">
        <v>-60399.212894999997</v>
      </c>
      <c r="Z413" s="271">
        <v>-342.06076099999336</v>
      </c>
      <c r="AA413" s="271">
        <v>292.00748798490667</v>
      </c>
      <c r="AB413" s="271">
        <v>-60057.152134000004</v>
      </c>
      <c r="AC413" s="271">
        <v>-60399.212894999997</v>
      </c>
      <c r="AD413" s="271">
        <v>-342.06076099999336</v>
      </c>
      <c r="AF413" s="271">
        <v>40159.943964419996</v>
      </c>
      <c r="AG413" s="402">
        <f>IF(ISERROR(VLOOKUP(B413,Acc_Cash!$A:$H,3,FALSE)),0,VLOOKUP(B413,Acc_Cash!$A:$H,3,FALSE))</f>
        <v>0</v>
      </c>
      <c r="AH413" s="402">
        <f t="shared" si="56"/>
        <v>-60399.212894999997</v>
      </c>
      <c r="AI413" s="402">
        <f>AH413-(IF(ISERROR(VLOOKUP(A413,'YTD Last'!$E$2:$Z$500,21,0)),0,VLOOKUP(A413,'YTD Last'!$E$2:$Z$500,21,0)))</f>
        <v>-147090.01308899999</v>
      </c>
      <c r="AJ413" s="402">
        <f>AH413-IF(ISERROR(VLOOKUP(A413,'QTD Last'!$A$2:$AH$600,34,0)),0,VLOOKUP(A413,'QTD Last'!$A$2:$AH$600,34,0))</f>
        <v>-342.06076099999336</v>
      </c>
      <c r="AK413" s="402">
        <f>AH413-IF(ISERROR(VLOOKUP(A413,'MTD Last'!$A$2:$AH$600,34,0)),0,VLOOKUP(A413,'MTD Last'!$A$2:$AH$600,34,0))</f>
        <v>-342.06076099999336</v>
      </c>
      <c r="AL413" s="402">
        <f t="shared" si="57"/>
        <v>-342.06076099999336</v>
      </c>
      <c r="AM413" s="403" t="str">
        <f ca="1">ROUND((L413-Control!$C$3)/365,0)&amp;" Year"</f>
        <v>-9 Year</v>
      </c>
      <c r="AN413" s="45" t="str">
        <f t="shared" si="58"/>
        <v>Code</v>
      </c>
      <c r="AO413" s="45">
        <f t="shared" si="59"/>
        <v>9</v>
      </c>
      <c r="AP413" s="45">
        <f t="shared" si="60"/>
        <v>9</v>
      </c>
      <c r="AQ413" s="402">
        <f>AH413-(IF(ISERROR(VLOOKUP(A413,'WTD Last'!$A$1:$AQ$605,34,0)),0,VLOOKUP(A413,'WTD Last'!$A$1:$AQ$605,34,0)))</f>
        <v>-46285.407939999997</v>
      </c>
      <c r="AR413" s="563">
        <f>R413-(IF(ISERROR(VLOOKUP(A413,'WTD Last'!$A$1:$AQ$605,18,0)),0,VLOOKUP(A413,'WTD Last'!$A$1:$AQ$605,18,0)))</f>
        <v>-10.765683999999993</v>
      </c>
      <c r="AS413" s="402">
        <f>O413-(IF(ISERROR(VLOOKUP(A413,'WTD Last'!$A$1:$AQ$605,15,0)),0,VLOOKUP(A413,'WTD Last'!$A$1:$AQ$605,15,0)))</f>
        <v>-33.53371800000059</v>
      </c>
      <c r="AT413" s="402">
        <f t="shared" si="61"/>
        <v>-138.88888888888889</v>
      </c>
      <c r="AV413" s="564">
        <v>78415</v>
      </c>
      <c r="AW413" s="77"/>
      <c r="AX413" s="271"/>
    </row>
    <row r="414" spans="1:50">
      <c r="A414" s="77">
        <v>1532</v>
      </c>
      <c r="B414" s="77">
        <v>580</v>
      </c>
      <c r="C414" s="77" t="s">
        <v>27</v>
      </c>
      <c r="D414" s="77" t="s">
        <v>301</v>
      </c>
      <c r="E414" s="77" t="s">
        <v>370</v>
      </c>
      <c r="F414" s="77" t="s">
        <v>205</v>
      </c>
      <c r="G414" s="77" t="s">
        <v>471</v>
      </c>
      <c r="H414" s="77" t="s">
        <v>468</v>
      </c>
      <c r="I414" s="77" t="s">
        <v>405</v>
      </c>
      <c r="J414" s="454" t="s">
        <v>486</v>
      </c>
      <c r="K414" s="410">
        <v>36896</v>
      </c>
      <c r="L414" s="410">
        <v>38722</v>
      </c>
      <c r="M414" s="77" t="s">
        <v>30</v>
      </c>
      <c r="N414" s="271">
        <v>10000000</v>
      </c>
      <c r="O414" s="271">
        <v>-4068.8899659999997</v>
      </c>
      <c r="P414" s="411">
        <v>0.5</v>
      </c>
      <c r="Q414" s="271">
        <v>38.586272000000001</v>
      </c>
      <c r="R414" s="271">
        <v>38.551779000000003</v>
      </c>
      <c r="S414" s="411">
        <v>-2.7249916786002398E-2</v>
      </c>
      <c r="T414" s="271">
        <v>110.87691298490012</v>
      </c>
      <c r="U414" s="271">
        <v>523.19133599999998</v>
      </c>
      <c r="V414" s="271">
        <v>0</v>
      </c>
      <c r="W414" s="271">
        <v>634.06824898490004</v>
      </c>
      <c r="X414" s="271">
        <v>60057.152134000004</v>
      </c>
      <c r="Y414" s="271">
        <v>60399.212894999997</v>
      </c>
      <c r="Z414" s="271">
        <v>342.06076099999336</v>
      </c>
      <c r="AA414" s="271">
        <v>-292.00748798490667</v>
      </c>
      <c r="AB414" s="271">
        <v>60057.152134000004</v>
      </c>
      <c r="AC414" s="271">
        <v>60399.212894999997</v>
      </c>
      <c r="AD414" s="271">
        <v>342.06076099999336</v>
      </c>
      <c r="AF414" s="271">
        <v>-40159.943964419996</v>
      </c>
      <c r="AG414" s="402">
        <f>IF(ISERROR(VLOOKUP(B414,Acc_Cash!$A:$H,3,FALSE)),0,VLOOKUP(B414,Acc_Cash!$A:$H,3,FALSE))</f>
        <v>0</v>
      </c>
      <c r="AH414" s="402">
        <f t="shared" si="56"/>
        <v>60399.212894999997</v>
      </c>
      <c r="AI414" s="402">
        <f>AH414-(IF(ISERROR(VLOOKUP(A414,'YTD Last'!$E$2:$Z$500,21,0)),0,VLOOKUP(A414,'YTD Last'!$E$2:$Z$500,21,0)))</f>
        <v>147090.01308899999</v>
      </c>
      <c r="AJ414" s="402">
        <f>AH414-IF(ISERROR(VLOOKUP(A414,'QTD Last'!$A$2:$AH$600,34,0)),0,VLOOKUP(A414,'QTD Last'!$A$2:$AH$600,34,0))</f>
        <v>342.06076099999336</v>
      </c>
      <c r="AK414" s="402">
        <f>AH414-IF(ISERROR(VLOOKUP(A414,'MTD Last'!$A$2:$AH$600,34,0)),0,VLOOKUP(A414,'MTD Last'!$A$2:$AH$600,34,0))</f>
        <v>342.06076099999336</v>
      </c>
      <c r="AL414" s="402">
        <f t="shared" si="57"/>
        <v>342.06076099999336</v>
      </c>
      <c r="AM414" s="403" t="str">
        <f ca="1">ROUND((L414-Control!$C$3)/365,0)&amp;" Year"</f>
        <v>-9 Year</v>
      </c>
      <c r="AN414" s="45" t="str">
        <f t="shared" si="58"/>
        <v>Code</v>
      </c>
      <c r="AO414" s="45">
        <f t="shared" si="59"/>
        <v>9</v>
      </c>
      <c r="AP414" s="45">
        <f t="shared" si="60"/>
        <v>9</v>
      </c>
      <c r="AQ414" s="402">
        <f>AH414-(IF(ISERROR(VLOOKUP(A414,'WTD Last'!$A$1:$AQ$605,34,0)),0,VLOOKUP(A414,'WTD Last'!$A$1:$AQ$605,34,0)))</f>
        <v>46285.407939999997</v>
      </c>
      <c r="AR414" s="563">
        <f>R414-(IF(ISERROR(VLOOKUP(A414,'WTD Last'!$A$1:$AQ$605,18,0)),0,VLOOKUP(A414,'WTD Last'!$A$1:$AQ$605,18,0)))</f>
        <v>-10.765683999999993</v>
      </c>
      <c r="AS414" s="402">
        <f>O414-(IF(ISERROR(VLOOKUP(A414,'WTD Last'!$A$1:$AQ$605,15,0)),0,VLOOKUP(A414,'WTD Last'!$A$1:$AQ$605,15,0)))</f>
        <v>33.53371800000059</v>
      </c>
      <c r="AT414" s="402">
        <f t="shared" si="61"/>
        <v>138.88888888888889</v>
      </c>
      <c r="AV414" s="564">
        <v>78415</v>
      </c>
      <c r="AW414" s="77"/>
      <c r="AX414" s="271"/>
    </row>
    <row r="415" spans="1:50">
      <c r="A415" s="77">
        <v>273</v>
      </c>
      <c r="B415" s="77">
        <v>410</v>
      </c>
      <c r="C415" s="77" t="s">
        <v>27</v>
      </c>
      <c r="D415" s="77" t="s">
        <v>28</v>
      </c>
      <c r="E415" s="77" t="s">
        <v>239</v>
      </c>
      <c r="F415" s="77" t="s">
        <v>200</v>
      </c>
      <c r="G415" s="77" t="s">
        <v>471</v>
      </c>
      <c r="H415" s="77" t="s">
        <v>472</v>
      </c>
      <c r="I415" s="77" t="s">
        <v>267</v>
      </c>
      <c r="J415" s="454" t="s">
        <v>469</v>
      </c>
      <c r="K415" s="410">
        <v>36865</v>
      </c>
      <c r="L415" s="410">
        <v>38691</v>
      </c>
      <c r="M415" s="77" t="s">
        <v>30</v>
      </c>
      <c r="N415" s="271">
        <v>-10000000</v>
      </c>
      <c r="O415" s="271">
        <v>4009.0522820000001</v>
      </c>
      <c r="P415" s="411">
        <v>0.56999999999999995</v>
      </c>
      <c r="Q415" s="271">
        <v>37.446593</v>
      </c>
      <c r="R415" s="271">
        <v>34.516455999999998</v>
      </c>
      <c r="S415" s="411">
        <v>-3.0441939412980492</v>
      </c>
      <c r="T415" s="271">
        <v>-12204.332667211518</v>
      </c>
      <c r="U415" s="271">
        <v>-491.15313900000001</v>
      </c>
      <c r="V415" s="271">
        <v>0</v>
      </c>
      <c r="W415" s="271">
        <v>-12695.485806211518</v>
      </c>
      <c r="X415" s="271">
        <v>-85371.130692999999</v>
      </c>
      <c r="Y415" s="271">
        <v>-97829.735375000004</v>
      </c>
      <c r="Z415" s="271">
        <v>-12458.604682000005</v>
      </c>
      <c r="AA415" s="271">
        <v>236.88112421151345</v>
      </c>
      <c r="AB415" s="271">
        <v>-85371.130692999999</v>
      </c>
      <c r="AC415" s="271">
        <v>-97829.735375000004</v>
      </c>
      <c r="AD415" s="271">
        <v>-12458.604682000005</v>
      </c>
      <c r="AF415" s="271">
        <v>23082.118513615002</v>
      </c>
      <c r="AG415" s="402">
        <f>IF(ISERROR(VLOOKUP(B415,Acc_Cash!$A:$H,3,FALSE)),0,VLOOKUP(B415,Acc_Cash!$A:$H,3,FALSE))</f>
        <v>-14250</v>
      </c>
      <c r="AH415" s="402">
        <f t="shared" si="56"/>
        <v>-112079.735375</v>
      </c>
      <c r="AI415" s="402">
        <f>AH415-(IF(ISERROR(VLOOKUP(A415,'YTD Last'!$E$2:$Z$500,21,0)),0,VLOOKUP(A415,'YTD Last'!$E$2:$Z$500,21,0)))</f>
        <v>-62524.971637000002</v>
      </c>
      <c r="AJ415" s="402">
        <f>AH415-IF(ISERROR(VLOOKUP(A415,'QTD Last'!$A$2:$AH$600,34,0)),0,VLOOKUP(A415,'QTD Last'!$A$2:$AH$600,34,0))</f>
        <v>-12458.604682000005</v>
      </c>
      <c r="AK415" s="402">
        <f>AH415-IF(ISERROR(VLOOKUP(A415,'MTD Last'!$A$2:$AH$600,34,0)),0,VLOOKUP(A415,'MTD Last'!$A$2:$AH$600,34,0))</f>
        <v>-12458.604682000005</v>
      </c>
      <c r="AL415" s="402">
        <f t="shared" si="57"/>
        <v>-12458.604682000005</v>
      </c>
      <c r="AM415" s="403" t="str">
        <f ca="1">ROUND((L415-Control!$C$3)/365,0)&amp;" Year"</f>
        <v>-9 Year</v>
      </c>
      <c r="AN415" s="45">
        <f t="shared" si="58"/>
        <v>6</v>
      </c>
      <c r="AO415" s="45" t="str">
        <f t="shared" si="59"/>
        <v>Code</v>
      </c>
      <c r="AP415" s="45">
        <f t="shared" si="60"/>
        <v>6</v>
      </c>
      <c r="AQ415" s="402">
        <f>AH415-(IF(ISERROR(VLOOKUP(A415,'WTD Last'!$A$1:$AQ$605,34,0)),0,VLOOKUP(A415,'WTD Last'!$A$1:$AQ$605,34,0)))</f>
        <v>-15576.306049999999</v>
      </c>
      <c r="AR415" s="563">
        <f>R415-(IF(ISERROR(VLOOKUP(A415,'WTD Last'!$A$1:$AQ$605,18,0)),0,VLOOKUP(A415,'WTD Last'!$A$1:$AQ$605,18,0)))</f>
        <v>-3.5494079999999997</v>
      </c>
      <c r="AS415" s="402">
        <f>O415-(IF(ISERROR(VLOOKUP(A415,'WTD Last'!$A$1:$AQ$605,15,0)),0,VLOOKUP(A415,'WTD Last'!$A$1:$AQ$605,15,0)))</f>
        <v>-37.142113000000336</v>
      </c>
      <c r="AT415" s="402">
        <f t="shared" si="61"/>
        <v>-158.33333333333331</v>
      </c>
      <c r="AU415" s="564">
        <v>61984</v>
      </c>
      <c r="AV415" s="564">
        <v>68046</v>
      </c>
      <c r="AW415" s="77"/>
      <c r="AX415" s="271"/>
    </row>
    <row r="416" spans="1:50">
      <c r="A416" s="77">
        <v>277</v>
      </c>
      <c r="B416" s="77">
        <v>414</v>
      </c>
      <c r="C416" s="77" t="s">
        <v>27</v>
      </c>
      <c r="D416" s="77" t="s">
        <v>28</v>
      </c>
      <c r="E416" s="77" t="s">
        <v>239</v>
      </c>
      <c r="F416" s="77" t="s">
        <v>200</v>
      </c>
      <c r="G416" s="77" t="s">
        <v>471</v>
      </c>
      <c r="H416" s="77" t="s">
        <v>472</v>
      </c>
      <c r="I416" s="77" t="s">
        <v>97</v>
      </c>
      <c r="J416" s="454" t="s">
        <v>469</v>
      </c>
      <c r="K416" s="410">
        <v>36866</v>
      </c>
      <c r="L416" s="410">
        <v>38692</v>
      </c>
      <c r="M416" s="77" t="s">
        <v>30</v>
      </c>
      <c r="N416" s="271">
        <v>-10000000</v>
      </c>
      <c r="O416" s="271">
        <v>4008.0063719999998</v>
      </c>
      <c r="P416" s="411">
        <v>0.55000000000000004</v>
      </c>
      <c r="Q416" s="271">
        <v>37.457720999999999</v>
      </c>
      <c r="R416" s="271">
        <v>34.526735000000002</v>
      </c>
      <c r="S416" s="411">
        <v>-3.0444275383618686</v>
      </c>
      <c r="T416" s="271">
        <v>-12202.084972846644</v>
      </c>
      <c r="U416" s="271">
        <v>-486.93861000000004</v>
      </c>
      <c r="V416" s="271">
        <v>0</v>
      </c>
      <c r="W416" s="271">
        <v>-12689.023582846643</v>
      </c>
      <c r="X416" s="271">
        <v>-76785.102822999994</v>
      </c>
      <c r="Y416" s="271">
        <v>-89230.627624000001</v>
      </c>
      <c r="Z416" s="271">
        <v>-12445.524801000007</v>
      </c>
      <c r="AA416" s="271">
        <v>243.49878184663612</v>
      </c>
      <c r="AB416" s="271">
        <v>-76785.102822999994</v>
      </c>
      <c r="AC416" s="271">
        <v>-89230.627624000001</v>
      </c>
      <c r="AD416" s="271">
        <v>-12445.524801000007</v>
      </c>
      <c r="AF416" s="271">
        <v>23076.096686789999</v>
      </c>
      <c r="AG416" s="402">
        <f>IF(ISERROR(VLOOKUP(B416,Acc_Cash!$A:$H,3,FALSE)),0,VLOOKUP(B416,Acc_Cash!$A:$H,3,FALSE))</f>
        <v>-13750</v>
      </c>
      <c r="AH416" s="402">
        <f t="shared" si="56"/>
        <v>-102980.627624</v>
      </c>
      <c r="AI416" s="402">
        <f>AH416-(IF(ISERROR(VLOOKUP(A416,'YTD Last'!$E$2:$Z$383,21,0)),0,VLOOKUP(A416,'YTD Last'!$E$2:$Z$383,21,0)))</f>
        <v>-62172.337263000001</v>
      </c>
      <c r="AJ416" s="402">
        <f>AH416-IF(ISERROR(VLOOKUP(A416,'QTD Last'!$A$2:$AH$600,34,0)),0,VLOOKUP(A416,'QTD Last'!$A$2:$AH$600,34,0))</f>
        <v>-12445.524801000007</v>
      </c>
      <c r="AK416" s="402">
        <f>AH416-IF(ISERROR(VLOOKUP(A416,'MTD Last'!$A$2:$AH$600,34,0)),0,VLOOKUP(A416,'MTD Last'!$A$2:$AH$600,34,0))</f>
        <v>-12445.524801000007</v>
      </c>
      <c r="AL416" s="402">
        <f t="shared" si="57"/>
        <v>-12445.524801000007</v>
      </c>
      <c r="AM416" s="403" t="str">
        <f ca="1">ROUND((L416-Control!$C$3)/365,0)&amp;" Year"</f>
        <v>-9 Year</v>
      </c>
      <c r="AN416" s="45">
        <f t="shared" si="58"/>
        <v>6</v>
      </c>
      <c r="AO416" s="45" t="str">
        <f t="shared" si="59"/>
        <v>Code</v>
      </c>
      <c r="AP416" s="45">
        <f t="shared" si="60"/>
        <v>6</v>
      </c>
      <c r="AQ416" s="402">
        <f>AH416-(IF(ISERROR(VLOOKUP(A416,'WTD Last'!$A$1:$AQ$605,34,0)),0,VLOOKUP(A416,'WTD Last'!$A$1:$AQ$605,34,0)))</f>
        <v>-15563.594517000005</v>
      </c>
      <c r="AR416" s="563">
        <f>R416-(IF(ISERROR(VLOOKUP(A416,'WTD Last'!$A$1:$AQ$605,18,0)),0,VLOOKUP(A416,'WTD Last'!$A$1:$AQ$605,18,0)))</f>
        <v>-3.5454719999999966</v>
      </c>
      <c r="AS416" s="402"/>
      <c r="AT416" s="402">
        <f t="shared" si="61"/>
        <v>-152.7777777777778</v>
      </c>
      <c r="AU416" s="564">
        <v>122</v>
      </c>
      <c r="AV416" s="564">
        <v>68046</v>
      </c>
      <c r="AW416" s="77"/>
      <c r="AX416" s="271"/>
    </row>
    <row r="417" spans="1:50">
      <c r="A417" s="77">
        <v>240</v>
      </c>
      <c r="B417" s="77">
        <v>355</v>
      </c>
      <c r="C417" s="77" t="s">
        <v>27</v>
      </c>
      <c r="D417" s="77" t="s">
        <v>28</v>
      </c>
      <c r="E417" s="77" t="s">
        <v>70</v>
      </c>
      <c r="F417" s="77" t="s">
        <v>201</v>
      </c>
      <c r="G417" s="77" t="s">
        <v>474</v>
      </c>
      <c r="H417" s="77" t="s">
        <v>493</v>
      </c>
      <c r="I417" s="77" t="s">
        <v>97</v>
      </c>
      <c r="J417" s="454" t="s">
        <v>470</v>
      </c>
      <c r="K417" s="410">
        <v>36822</v>
      </c>
      <c r="L417" s="410">
        <v>38648</v>
      </c>
      <c r="M417" s="77" t="s">
        <v>30</v>
      </c>
      <c r="N417" s="271">
        <v>-10000000</v>
      </c>
      <c r="O417" s="271">
        <v>3872.545513</v>
      </c>
      <c r="P417" s="411">
        <v>0.35</v>
      </c>
      <c r="Q417" s="271">
        <v>70.185725000000005</v>
      </c>
      <c r="R417" s="271">
        <v>70.159315000000007</v>
      </c>
      <c r="S417" s="411">
        <v>-5.3976690499440358E-3</v>
      </c>
      <c r="T417" s="271">
        <v>-20.902719060019749</v>
      </c>
      <c r="U417" s="271">
        <v>-835.74408000000005</v>
      </c>
      <c r="V417" s="271">
        <v>0</v>
      </c>
      <c r="W417" s="271">
        <v>-856.64679906001982</v>
      </c>
      <c r="X417" s="271">
        <v>134153.002549</v>
      </c>
      <c r="Y417" s="271">
        <v>134092.26921699999</v>
      </c>
      <c r="Z417" s="271">
        <v>-60.733332000003429</v>
      </c>
      <c r="AA417" s="271">
        <v>795.91346706001639</v>
      </c>
      <c r="AB417" s="271">
        <v>134153.002549</v>
      </c>
      <c r="AC417" s="271">
        <v>134092.26921699999</v>
      </c>
      <c r="AD417" s="271">
        <v>-60.733332000003429</v>
      </c>
      <c r="AF417" s="271">
        <v>28029.484423094</v>
      </c>
      <c r="AG417" s="402">
        <f>IF(ISERROR(VLOOKUP(B417,Acc_Cash!$A:$H,3,FALSE)),0,VLOOKUP(B417,Acc_Cash!$A:$H,3,FALSE))</f>
        <v>-8944.4444440000007</v>
      </c>
      <c r="AH417" s="402">
        <f t="shared" si="56"/>
        <v>125147.824773</v>
      </c>
      <c r="AI417" s="402">
        <f>AH417-(IF(ISERROR(VLOOKUP(A417,'YTD Last'!$E$2:$Z$500,21,0)),0,VLOOKUP(A417,'YTD Last'!$E$2:$Z$500,21,0)))</f>
        <v>67965.189633000002</v>
      </c>
      <c r="AJ417" s="402">
        <f>AH417-IF(ISERROR(VLOOKUP(A417,'QTD Last'!$A$2:$AH$600,34,0)),0,VLOOKUP(A417,'QTD Last'!$A$2:$AH$600,34,0))</f>
        <v>-60.733332000003429</v>
      </c>
      <c r="AK417" s="402">
        <f>AH417-IF(ISERROR(VLOOKUP(A417,'MTD Last'!$A$2:$AH$600,34,0)),0,VLOOKUP(A417,'MTD Last'!$A$2:$AH$600,34,0))</f>
        <v>-60.733332000003429</v>
      </c>
      <c r="AL417" s="402">
        <f t="shared" si="57"/>
        <v>-60.733332000003429</v>
      </c>
      <c r="AM417" s="403" t="str">
        <f ca="1">ROUND((L417-Control!$C$3)/365,0)&amp;" Year"</f>
        <v>-9 Year</v>
      </c>
      <c r="AN417" s="45">
        <f t="shared" si="58"/>
        <v>8</v>
      </c>
      <c r="AO417" s="45" t="str">
        <f t="shared" si="59"/>
        <v>Code</v>
      </c>
      <c r="AP417" s="45">
        <f t="shared" si="60"/>
        <v>8</v>
      </c>
      <c r="AQ417" s="402">
        <f>AH417-(IF(ISERROR(VLOOKUP(A417,'WTD Last'!$A$1:$AQ$605,34,0)),0,VLOOKUP(A417,'WTD Last'!$A$1:$AQ$605,34,0)))</f>
        <v>-34704.291858000011</v>
      </c>
      <c r="AR417" s="563">
        <f>R417-(IF(ISERROR(VLOOKUP(A417,'WTD Last'!$A$1:$AQ$605,18,0)),0,VLOOKUP(A417,'WTD Last'!$A$1:$AQ$605,18,0)))</f>
        <v>-8.3403319999999894</v>
      </c>
      <c r="AS417" s="402">
        <f>O417-(IF(ISERROR(VLOOKUP(A417,'WTD Last'!$A$1:$AQ$605,15,0)),0,VLOOKUP(A417,'WTD Last'!$A$1:$AQ$605,15,0)))</f>
        <v>-31.981115999999929</v>
      </c>
      <c r="AT417" s="402">
        <f t="shared" si="61"/>
        <v>-97.222222222222229</v>
      </c>
      <c r="AU417" s="564">
        <v>122</v>
      </c>
      <c r="AV417" s="564">
        <v>62642</v>
      </c>
      <c r="AW417" s="77"/>
      <c r="AX417" s="271"/>
    </row>
    <row r="418" spans="1:50">
      <c r="A418" s="77">
        <v>1356</v>
      </c>
      <c r="B418" s="77">
        <v>513</v>
      </c>
      <c r="C418" s="77" t="s">
        <v>27</v>
      </c>
      <c r="D418" s="77" t="s">
        <v>28</v>
      </c>
      <c r="E418" s="77" t="s">
        <v>372</v>
      </c>
      <c r="F418" s="77" t="s">
        <v>205</v>
      </c>
      <c r="G418" s="77" t="s">
        <v>476</v>
      </c>
      <c r="H418" s="77" t="s">
        <v>468</v>
      </c>
      <c r="I418" s="77" t="s">
        <v>405</v>
      </c>
      <c r="J418" s="454" t="s">
        <v>475</v>
      </c>
      <c r="K418" s="410">
        <v>36896</v>
      </c>
      <c r="L418" s="410">
        <v>38722</v>
      </c>
      <c r="M418" s="77" t="s">
        <v>30</v>
      </c>
      <c r="N418" s="271">
        <v>-10000000</v>
      </c>
      <c r="O418" s="271">
        <v>4081.5182599999998</v>
      </c>
      <c r="P418" s="411">
        <v>1.5</v>
      </c>
      <c r="Q418" s="271">
        <v>314.51199400000002</v>
      </c>
      <c r="R418" s="271">
        <v>313.53422599999999</v>
      </c>
      <c r="S418" s="411">
        <v>-0.6238957572697954</v>
      </c>
      <c r="T418" s="271">
        <v>-2546.4419256331976</v>
      </c>
      <c r="U418" s="271">
        <v>-2163.7533360000002</v>
      </c>
      <c r="V418" s="271">
        <v>0</v>
      </c>
      <c r="W418" s="271">
        <v>-4710.1952616331982</v>
      </c>
      <c r="X418" s="271">
        <v>589171.48411700001</v>
      </c>
      <c r="Y418" s="271">
        <v>585998.10633900005</v>
      </c>
      <c r="Z418" s="271">
        <v>-3173.3777779999655</v>
      </c>
      <c r="AA418" s="271">
        <v>1536.8174836332328</v>
      </c>
      <c r="AB418" s="271">
        <v>589171.48411700001</v>
      </c>
      <c r="AC418" s="271">
        <v>585998.10633900005</v>
      </c>
      <c r="AD418" s="271">
        <v>-3173.3777779999655</v>
      </c>
      <c r="AF418" s="271">
        <v>40284.585226199997</v>
      </c>
      <c r="AG418" s="402">
        <f>IF(ISERROR(VLOOKUP(B418,Acc_Cash!$A:$H,3,FALSE)),0,VLOOKUP(B418,Acc_Cash!$A:$H,3,FALSE))</f>
        <v>0</v>
      </c>
      <c r="AH418" s="402">
        <f t="shared" si="56"/>
        <v>585998.10633900005</v>
      </c>
      <c r="AI418" s="402">
        <f>AH418-(IF(ISERROR(VLOOKUP(A418,'YTD Last'!$E$2:$Z$500,21,0)),0,VLOOKUP(A418,'YTD Last'!$E$2:$Z$500,21,0)))</f>
        <v>-331173.4604509999</v>
      </c>
      <c r="AJ418" s="402">
        <f>AH418-IF(ISERROR(VLOOKUP(A418,'QTD Last'!$A$2:$AH$600,34,0)),0,VLOOKUP(A418,'QTD Last'!$A$2:$AH$600,34,0))</f>
        <v>-3173.3777779999655</v>
      </c>
      <c r="AK418" s="402">
        <f>AH418-IF(ISERROR(VLOOKUP(A418,'MTD Last'!$A$2:$AH$600,34,0)),0,VLOOKUP(A418,'MTD Last'!$A$2:$AH$600,34,0))</f>
        <v>-3173.3777779999655</v>
      </c>
      <c r="AL418" s="402">
        <f t="shared" si="57"/>
        <v>-3173.3777779999655</v>
      </c>
      <c r="AM418" s="403" t="str">
        <f ca="1">ROUND((L418-Control!$C$3)/365,0)&amp;" Year"</f>
        <v>-9 Year</v>
      </c>
      <c r="AN418" s="45" t="str">
        <f t="shared" si="58"/>
        <v>Code</v>
      </c>
      <c r="AO418" s="45">
        <f t="shared" si="59"/>
        <v>9</v>
      </c>
      <c r="AP418" s="45">
        <f t="shared" si="60"/>
        <v>9</v>
      </c>
      <c r="AQ418" s="402">
        <f>AH418-(IF(ISERROR(VLOOKUP(A418,'WTD Last'!$A$1:$AQ$605,34,0)),0,VLOOKUP(A418,'WTD Last'!$A$1:$AQ$605,34,0)))</f>
        <v>-20709.557641999912</v>
      </c>
      <c r="AR418" s="563">
        <f>R418-(IF(ISERROR(VLOOKUP(A418,'WTD Last'!$A$1:$AQ$605,18,0)),0,VLOOKUP(A418,'WTD Last'!$A$1:$AQ$605,18,0)))</f>
        <v>-3.7552580000000262</v>
      </c>
      <c r="AS418" s="402">
        <f>O418-(IF(ISERROR(VLOOKUP(A418,'WTD Last'!$A$1:$AQ$605,15,0)),0,VLOOKUP(A418,'WTD Last'!$A$1:$AQ$605,15,0)))</f>
        <v>-38.057789999999841</v>
      </c>
      <c r="AT418" s="402">
        <f t="shared" si="61"/>
        <v>-416.66666666666669</v>
      </c>
      <c r="AV418" s="564">
        <v>55062</v>
      </c>
      <c r="AW418" s="77"/>
      <c r="AX418" s="271"/>
    </row>
    <row r="419" spans="1:50">
      <c r="A419" s="77">
        <v>1570</v>
      </c>
      <c r="B419" s="77">
        <v>616</v>
      </c>
      <c r="C419" s="77" t="s">
        <v>27</v>
      </c>
      <c r="D419" s="77" t="s">
        <v>301</v>
      </c>
      <c r="E419" s="77" t="s">
        <v>372</v>
      </c>
      <c r="F419" s="77" t="s">
        <v>205</v>
      </c>
      <c r="G419" s="77" t="s">
        <v>476</v>
      </c>
      <c r="H419" s="77" t="s">
        <v>468</v>
      </c>
      <c r="I419" s="77" t="s">
        <v>405</v>
      </c>
      <c r="J419" s="454" t="s">
        <v>486</v>
      </c>
      <c r="K419" s="410">
        <v>36896</v>
      </c>
      <c r="L419" s="410">
        <v>38722</v>
      </c>
      <c r="M419" s="77" t="s">
        <v>30</v>
      </c>
      <c r="N419" s="271">
        <v>10000000</v>
      </c>
      <c r="O419" s="271">
        <v>-4081.5182599999998</v>
      </c>
      <c r="P419" s="411">
        <v>1.5</v>
      </c>
      <c r="Q419" s="271">
        <v>314.51199400000002</v>
      </c>
      <c r="R419" s="271">
        <v>313.53422599999999</v>
      </c>
      <c r="S419" s="411">
        <v>-0.6238957572697954</v>
      </c>
      <c r="T419" s="271">
        <v>2546.4419256331976</v>
      </c>
      <c r="U419" s="271">
        <v>2163.7533360000002</v>
      </c>
      <c r="V419" s="271">
        <v>0</v>
      </c>
      <c r="W419" s="271">
        <v>4710.1952616331982</v>
      </c>
      <c r="X419" s="271">
        <v>-589171.48411700001</v>
      </c>
      <c r="Y419" s="271">
        <v>-585998.10633900005</v>
      </c>
      <c r="Z419" s="271">
        <v>3173.3777779999655</v>
      </c>
      <c r="AA419" s="271">
        <v>-1536.8174836332328</v>
      </c>
      <c r="AB419" s="271">
        <v>-589171.48411700001</v>
      </c>
      <c r="AC419" s="271">
        <v>-585998.10633900005</v>
      </c>
      <c r="AD419" s="271">
        <v>3173.3777779999655</v>
      </c>
      <c r="AF419" s="271">
        <v>-40284.585226199997</v>
      </c>
      <c r="AG419" s="402">
        <f>IF(ISERROR(VLOOKUP(B419,Acc_Cash!$A:$H,3,FALSE)),0,VLOOKUP(B419,Acc_Cash!$A:$H,3,FALSE))</f>
        <v>0</v>
      </c>
      <c r="AH419" s="402">
        <f>AG419+AC419</f>
        <v>-585998.10633900005</v>
      </c>
      <c r="AI419" s="402">
        <f>AH419-(IF(ISERROR(VLOOKUP(A419,'YTD Last'!$E$2:$Z$500,21,0)),0,VLOOKUP(A419,'YTD Last'!$E$2:$Z$500,21,0)))</f>
        <v>331173.4604509999</v>
      </c>
      <c r="AJ419" s="402">
        <f>AH419-IF(ISERROR(VLOOKUP(A419,'QTD Last'!$A$2:$AH$600,34,0)),0,VLOOKUP(A419,'QTD Last'!$A$2:$AH$600,34,0))</f>
        <v>3173.3777779999655</v>
      </c>
      <c r="AK419" s="402">
        <f>AH419-IF(ISERROR(VLOOKUP(A419,'MTD Last'!$A$2:$AH$600,34,0)),0,VLOOKUP(A419,'MTD Last'!$A$2:$AH$600,34,0))</f>
        <v>3173.3777779999655</v>
      </c>
      <c r="AL419" s="402">
        <f t="shared" si="57"/>
        <v>3173.3777779999655</v>
      </c>
      <c r="AM419" s="403" t="str">
        <f ca="1">ROUND((L419-Control!$C$3)/365,0)&amp;" Year"</f>
        <v>-9 Year</v>
      </c>
      <c r="AN419" s="45" t="str">
        <f t="shared" si="58"/>
        <v>Code</v>
      </c>
      <c r="AO419" s="45">
        <f t="shared" si="59"/>
        <v>9</v>
      </c>
      <c r="AP419" s="45">
        <f>IF(AN419="Code",AO419,AN419)</f>
        <v>9</v>
      </c>
      <c r="AQ419" s="402">
        <f>AH419-(IF(ISERROR(VLOOKUP(A419,'WTD Last'!$A$1:$AQ$605,34,0)),0,VLOOKUP(A419,'WTD Last'!$A$1:$AQ$605,34,0)))</f>
        <v>20709.557641999912</v>
      </c>
      <c r="AR419" s="563">
        <f>R419-(IF(ISERROR(VLOOKUP(A419,'WTD Last'!$A$1:$AQ$605,18,0)),0,VLOOKUP(A419,'WTD Last'!$A$1:$AQ$605,18,0)))</f>
        <v>-3.7552580000000262</v>
      </c>
      <c r="AS419" s="402">
        <f>O419-(IF(ISERROR(VLOOKUP(A419,'WTD Last'!$A$1:$AQ$605,15,0)),0,VLOOKUP(A419,'WTD Last'!$A$1:$AQ$605,15,0)))</f>
        <v>38.057789999999841</v>
      </c>
      <c r="AT419" s="402">
        <f t="shared" si="61"/>
        <v>416.66666666666669</v>
      </c>
      <c r="AV419" s="564">
        <v>55062</v>
      </c>
      <c r="AW419" s="77"/>
      <c r="AX419" s="271"/>
    </row>
    <row r="420" spans="1:50">
      <c r="A420" s="77">
        <v>1357</v>
      </c>
      <c r="B420" s="77">
        <v>514</v>
      </c>
      <c r="C420" s="77" t="s">
        <v>27</v>
      </c>
      <c r="D420" s="77" t="s">
        <v>28</v>
      </c>
      <c r="E420" s="77" t="s">
        <v>373</v>
      </c>
      <c r="F420" s="77" t="s">
        <v>199</v>
      </c>
      <c r="G420" s="77" t="s">
        <v>477</v>
      </c>
      <c r="H420" s="77" t="s">
        <v>468</v>
      </c>
      <c r="I420" s="77" t="s">
        <v>405</v>
      </c>
      <c r="J420" s="454" t="s">
        <v>470</v>
      </c>
      <c r="K420" s="410">
        <v>36896</v>
      </c>
      <c r="L420" s="410">
        <v>38722</v>
      </c>
      <c r="M420" s="77" t="s">
        <v>30</v>
      </c>
      <c r="N420" s="271">
        <v>-10000000</v>
      </c>
      <c r="O420" s="271">
        <v>4163.5560020000003</v>
      </c>
      <c r="P420" s="411">
        <v>1.3</v>
      </c>
      <c r="Q420" s="271">
        <v>67.203585000000004</v>
      </c>
      <c r="R420" s="271">
        <v>67.205004000000002</v>
      </c>
      <c r="S420" s="411">
        <v>1.06490700938758E-2</v>
      </c>
      <c r="T420" s="271">
        <v>44.337999705075291</v>
      </c>
      <c r="U420" s="271">
        <v>-1056.7905780000001</v>
      </c>
      <c r="V420" s="271">
        <v>0</v>
      </c>
      <c r="W420" s="271">
        <v>-1012.4525782949248</v>
      </c>
      <c r="X420" s="271">
        <v>-293391.69171899999</v>
      </c>
      <c r="Y420" s="271">
        <v>-294053.48641399998</v>
      </c>
      <c r="Z420" s="271">
        <v>-661.79469499998959</v>
      </c>
      <c r="AA420" s="271">
        <v>350.65788329493523</v>
      </c>
      <c r="AB420" s="271">
        <v>-293391.69171899999</v>
      </c>
      <c r="AC420" s="271">
        <v>-294053.48641399998</v>
      </c>
      <c r="AD420" s="271">
        <v>-661.79469499998959</v>
      </c>
      <c r="AF420" s="271">
        <v>30820.723304805004</v>
      </c>
      <c r="AG420" s="402">
        <f>IF(ISERROR(VLOOKUP(B420,Acc_Cash!$A:$H,3,FALSE)),0,VLOOKUP(B420,Acc_Cash!$A:$H,3,FALSE))</f>
        <v>0</v>
      </c>
      <c r="AH420" s="402">
        <f t="shared" si="56"/>
        <v>-294053.48641399998</v>
      </c>
      <c r="AI420" s="402">
        <f>AH420-(IF(ISERROR(VLOOKUP(A420,'YTD Last'!$E$2:$Z$500,21,0)),0,VLOOKUP(A420,'YTD Last'!$E$2:$Z$500,21,0)))</f>
        <v>-186536.55266299998</v>
      </c>
      <c r="AJ420" s="402">
        <f>AH420-IF(ISERROR(VLOOKUP(A420,'QTD Last'!$A$2:$AH$600,34,0)),0,VLOOKUP(A420,'QTD Last'!$A$2:$AH$600,34,0))</f>
        <v>-661.79469499998959</v>
      </c>
      <c r="AK420" s="402">
        <f>AH420-IF(ISERROR(VLOOKUP(A420,'MTD Last'!$A$2:$AH$600,34,0)),0,VLOOKUP(A420,'MTD Last'!$A$2:$AH$600,34,0))</f>
        <v>-661.79469499998959</v>
      </c>
      <c r="AL420" s="402">
        <f t="shared" si="57"/>
        <v>-661.79469499998959</v>
      </c>
      <c r="AM420" s="403" t="str">
        <f ca="1">ROUND((L420-Control!$C$3)/365,0)&amp;" Year"</f>
        <v>-9 Year</v>
      </c>
      <c r="AN420" s="45">
        <f t="shared" si="58"/>
        <v>7</v>
      </c>
      <c r="AO420" s="45" t="str">
        <f t="shared" si="59"/>
        <v>Code</v>
      </c>
      <c r="AP420" s="45">
        <f t="shared" si="60"/>
        <v>7</v>
      </c>
      <c r="AQ420" s="402">
        <f>AH420-(IF(ISERROR(VLOOKUP(A420,'WTD Last'!$A$1:$AQ$605,34,0)),0,VLOOKUP(A420,'WTD Last'!$A$1:$AQ$605,34,0)))</f>
        <v>-50701.650641999993</v>
      </c>
      <c r="AR420" s="563">
        <f>R420-(IF(ISERROR(VLOOKUP(A420,'WTD Last'!$A$1:$AQ$605,18,0)),0,VLOOKUP(A420,'WTD Last'!$A$1:$AQ$605,18,0)))</f>
        <v>-11.586924999999994</v>
      </c>
      <c r="AS420" s="402">
        <f>O420-(IF(ISERROR(VLOOKUP(A420,'WTD Last'!$A$1:$AQ$605,15,0)),0,VLOOKUP(A420,'WTD Last'!$A$1:$AQ$605,15,0)))</f>
        <v>-34.191701999999168</v>
      </c>
      <c r="AT420" s="402">
        <f t="shared" si="61"/>
        <v>-361.11111111111114</v>
      </c>
      <c r="AV420" s="564">
        <v>19938</v>
      </c>
      <c r="AW420" s="77"/>
      <c r="AX420" s="271"/>
    </row>
    <row r="421" spans="1:50">
      <c r="A421" s="77">
        <v>1534</v>
      </c>
      <c r="B421" s="77">
        <v>582</v>
      </c>
      <c r="C421" s="77" t="s">
        <v>27</v>
      </c>
      <c r="D421" s="77" t="s">
        <v>301</v>
      </c>
      <c r="E421" s="77" t="s">
        <v>373</v>
      </c>
      <c r="F421" s="77" t="s">
        <v>199</v>
      </c>
      <c r="G421" s="77" t="s">
        <v>477</v>
      </c>
      <c r="H421" s="77" t="s">
        <v>468</v>
      </c>
      <c r="I421" s="77" t="s">
        <v>405</v>
      </c>
      <c r="J421" s="454" t="s">
        <v>486</v>
      </c>
      <c r="K421" s="410">
        <v>36896</v>
      </c>
      <c r="L421" s="410">
        <v>38722</v>
      </c>
      <c r="M421" s="77" t="s">
        <v>30</v>
      </c>
      <c r="N421" s="271">
        <v>10000000</v>
      </c>
      <c r="O421" s="271">
        <v>-4163.5560020000003</v>
      </c>
      <c r="P421" s="411">
        <v>1.3</v>
      </c>
      <c r="Q421" s="271">
        <v>67.203585000000004</v>
      </c>
      <c r="R421" s="271">
        <v>67.205004000000002</v>
      </c>
      <c r="S421" s="411">
        <v>1.06490700938758E-2</v>
      </c>
      <c r="T421" s="271">
        <v>-44.337999705075291</v>
      </c>
      <c r="U421" s="271">
        <v>1056.7905780000001</v>
      </c>
      <c r="V421" s="271">
        <v>0</v>
      </c>
      <c r="W421" s="271">
        <v>1012.4525782949248</v>
      </c>
      <c r="X421" s="271">
        <v>293391.69171899999</v>
      </c>
      <c r="Y421" s="271">
        <v>294053.48641399998</v>
      </c>
      <c r="Z421" s="271">
        <v>661.79469499998959</v>
      </c>
      <c r="AA421" s="271">
        <v>-350.65788329493523</v>
      </c>
      <c r="AB421" s="271">
        <v>293391.69171899999</v>
      </c>
      <c r="AC421" s="271">
        <v>294053.48641399998</v>
      </c>
      <c r="AD421" s="271">
        <v>661.79469499998959</v>
      </c>
      <c r="AF421" s="271">
        <v>-30820.723304805004</v>
      </c>
      <c r="AG421" s="402">
        <f>IF(ISERROR(VLOOKUP(B421,Acc_Cash!$A:$H,3,FALSE)),0,VLOOKUP(B421,Acc_Cash!$A:$H,3,FALSE))</f>
        <v>0</v>
      </c>
      <c r="AH421" s="402">
        <f t="shared" si="56"/>
        <v>294053.48641399998</v>
      </c>
      <c r="AI421" s="402">
        <f>AH421-(IF(ISERROR(VLOOKUP(A421,'YTD Last'!$E$2:$Z$500,21,0)),0,VLOOKUP(A421,'YTD Last'!$E$2:$Z$500,21,0)))</f>
        <v>186536.55266299998</v>
      </c>
      <c r="AJ421" s="402">
        <f>AH421-IF(ISERROR(VLOOKUP(A421,'QTD Last'!$A$2:$AH$600,34,0)),0,VLOOKUP(A421,'QTD Last'!$A$2:$AH$600,34,0))</f>
        <v>661.79469499998959</v>
      </c>
      <c r="AK421" s="402">
        <f>AH421-IF(ISERROR(VLOOKUP(A421,'MTD Last'!$A$2:$AH$600,34,0)),0,VLOOKUP(A421,'MTD Last'!$A$2:$AH$600,34,0))</f>
        <v>661.79469499998959</v>
      </c>
      <c r="AL421" s="402">
        <f t="shared" si="57"/>
        <v>661.79469499998959</v>
      </c>
      <c r="AM421" s="403" t="str">
        <f ca="1">ROUND((L421-Control!$C$3)/365,0)&amp;" Year"</f>
        <v>-9 Year</v>
      </c>
      <c r="AN421" s="45">
        <f t="shared" si="58"/>
        <v>7</v>
      </c>
      <c r="AO421" s="45" t="str">
        <f t="shared" si="59"/>
        <v>Code</v>
      </c>
      <c r="AP421" s="45">
        <f t="shared" si="60"/>
        <v>7</v>
      </c>
      <c r="AQ421" s="402">
        <f>AH421-(IF(ISERROR(VLOOKUP(A421,'WTD Last'!$A$1:$AQ$605,34,0)),0,VLOOKUP(A421,'WTD Last'!$A$1:$AQ$605,34,0)))</f>
        <v>50701.650641999993</v>
      </c>
      <c r="AR421" s="563">
        <f>R421-(IF(ISERROR(VLOOKUP(A421,'WTD Last'!$A$1:$AQ$605,18,0)),0,VLOOKUP(A421,'WTD Last'!$A$1:$AQ$605,18,0)))</f>
        <v>-11.586924999999994</v>
      </c>
      <c r="AS421" s="402">
        <f>O421-(IF(ISERROR(VLOOKUP(A421,'WTD Last'!$A$1:$AQ$605,15,0)),0,VLOOKUP(A421,'WTD Last'!$A$1:$AQ$605,15,0)))</f>
        <v>34.191701999999168</v>
      </c>
      <c r="AT421" s="402">
        <f t="shared" si="61"/>
        <v>361.11111111111114</v>
      </c>
      <c r="AV421" s="564">
        <v>19938</v>
      </c>
      <c r="AW421" s="77"/>
      <c r="AX421" s="271"/>
    </row>
    <row r="422" spans="1:50">
      <c r="A422" s="77">
        <v>1587</v>
      </c>
      <c r="B422" s="77">
        <v>641</v>
      </c>
      <c r="C422" s="77" t="s">
        <v>27</v>
      </c>
      <c r="D422" s="77" t="s">
        <v>28</v>
      </c>
      <c r="E422" s="77" t="s">
        <v>390</v>
      </c>
      <c r="F422" s="77" t="s">
        <v>201</v>
      </c>
      <c r="G422" s="77" t="s">
        <v>471</v>
      </c>
      <c r="H422" s="77" t="s">
        <v>490</v>
      </c>
      <c r="I422" s="77" t="s">
        <v>92</v>
      </c>
      <c r="J422" s="454" t="s">
        <v>469</v>
      </c>
      <c r="K422" s="410">
        <v>36888</v>
      </c>
      <c r="L422" s="410">
        <v>36987</v>
      </c>
      <c r="M422" s="77" t="s">
        <v>30</v>
      </c>
      <c r="N422" s="271">
        <v>27000000</v>
      </c>
      <c r="O422" s="271">
        <v>-49.01887</v>
      </c>
      <c r="P422" s="411">
        <v>0.18</v>
      </c>
      <c r="Q422" s="271">
        <v>73.854395999999994</v>
      </c>
      <c r="R422" s="271">
        <v>62.170392999999997</v>
      </c>
      <c r="S422" s="411">
        <v>-0.55982346213401257</v>
      </c>
      <c r="T422" s="271">
        <v>27.441913513297084</v>
      </c>
      <c r="U422" s="271">
        <v>711.03095099999996</v>
      </c>
      <c r="V422" s="271">
        <v>0</v>
      </c>
      <c r="W422" s="271">
        <v>738.47286451329705</v>
      </c>
      <c r="X422" s="271">
        <v>11718.914779999999</v>
      </c>
      <c r="Y422" s="271">
        <v>12440.270358</v>
      </c>
      <c r="Z422" s="271">
        <v>721.35557800000061</v>
      </c>
      <c r="AA422" s="271">
        <v>-17.117286513296449</v>
      </c>
      <c r="AB422" s="271">
        <v>11718.914779999999</v>
      </c>
      <c r="AC422" s="271">
        <v>12440.270358</v>
      </c>
      <c r="AD422" s="271">
        <v>721.35557800000061</v>
      </c>
      <c r="AF422" s="271">
        <v>-354.79858106</v>
      </c>
      <c r="AG422" s="402">
        <f>IF(ISERROR(VLOOKUP(B422,Acc_Cash!$A:$H,3,FALSE)),0,VLOOKUP(B422,Acc_Cash!$A:$H,3,FALSE))</f>
        <v>0</v>
      </c>
      <c r="AH422" s="402">
        <f t="shared" ref="AH422:AH430" si="62">AG422+AC422</f>
        <v>12440.270358</v>
      </c>
      <c r="AI422" s="402">
        <f>AH422-(IF(ISERROR(VLOOKUP(A422,'YTD Last'!$E$2:$Z$383,21,0)),0,VLOOKUP(A422,'YTD Last'!$E$2:$Z$383,21,0)))</f>
        <v>42686.8606</v>
      </c>
      <c r="AJ422" s="402">
        <f>AH422-IF(ISERROR(VLOOKUP(A422,'QTD Last'!$A$2:$AH$600,34,0)),0,VLOOKUP(A422,'QTD Last'!$A$2:$AH$600,34,0))</f>
        <v>721.35557800000061</v>
      </c>
      <c r="AK422" s="402">
        <f>AH422-IF(ISERROR(VLOOKUP(A422,'MTD Last'!$A$2:$AH$600,34,0)),0,VLOOKUP(A422,'MTD Last'!$A$2:$AH$600,34,0))</f>
        <v>721.35557800000061</v>
      </c>
      <c r="AL422" s="402">
        <f t="shared" ref="AL422:AL430" si="63">AD422-AE422</f>
        <v>721.35557800000061</v>
      </c>
      <c r="AM422" s="403" t="str">
        <f ca="1">ROUND((L422-Control!$C$3)/365,0)&amp;" Year"</f>
        <v>-13 Year</v>
      </c>
      <c r="AN422" s="45">
        <f t="shared" ref="AN422:AN430" si="64">IF(F422="AAA",1,IF(F422="AA+",2,IF(F422="AA",3,IF(F422="AA-",4,IF(F422="A+",5,IF(F422="A",6,IF(F422="A-",7,IF(F422="BBB+",8,"Code"))))))))</f>
        <v>8</v>
      </c>
      <c r="AO422" s="45" t="str">
        <f t="shared" ref="AO422:AO430" si="65">IF(F422="BBB",9,IF(F422="BBB-",10,IF(F422="BB+",11,IF(F422="BB",12,IF(F422="BB-",13,IF(F422="B+",14,IF(F422="B",15,IF(F422="B-",16,"Code"))))))))</f>
        <v>Code</v>
      </c>
      <c r="AP422" s="45">
        <f t="shared" ref="AP422:AP430" si="66">IF(AN422="Code",AO422,AN422)</f>
        <v>8</v>
      </c>
      <c r="AQ422" s="402">
        <f>AH422-(IF(ISERROR(VLOOKUP(A422,'WTD Last'!$A$1:$AQ$605,34,0)),0,VLOOKUP(A422,'WTD Last'!$A$1:$AQ$605,34,0)))</f>
        <v>2692.4040509999995</v>
      </c>
      <c r="AR422" s="563">
        <f>R422-(IF(ISERROR(VLOOKUP(A422,'WTD Last'!$A$1:$AQ$605,18,0)),0,VLOOKUP(A422,'WTD Last'!$A$1:$AQ$605,18,0)))</f>
        <v>13.511826999999997</v>
      </c>
      <c r="AS422" s="402">
        <f>O422-(IF(ISERROR(VLOOKUP(A422,'WTD Last'!$A$1:$AQ$605,15,0)),0,VLOOKUP(A422,'WTD Last'!$A$1:$AQ$605,15,0)))</f>
        <v>55.811398000000004</v>
      </c>
      <c r="AT422" s="402">
        <f t="shared" si="61"/>
        <v>135</v>
      </c>
      <c r="AU422" s="564">
        <v>81676</v>
      </c>
      <c r="AV422" s="564">
        <v>93171</v>
      </c>
      <c r="AW422" s="77"/>
      <c r="AX422" s="271"/>
    </row>
    <row r="423" spans="1:50">
      <c r="A423" s="77">
        <v>1728</v>
      </c>
      <c r="B423" s="77">
        <v>933</v>
      </c>
      <c r="C423" s="77" t="s">
        <v>27</v>
      </c>
      <c r="D423" s="77" t="s">
        <v>28</v>
      </c>
      <c r="E423" s="77" t="s">
        <v>607</v>
      </c>
      <c r="F423" s="77" t="s">
        <v>423</v>
      </c>
      <c r="G423" s="77" t="s">
        <v>476</v>
      </c>
      <c r="H423" s="77" t="s">
        <v>478</v>
      </c>
      <c r="I423" s="77" t="s">
        <v>286</v>
      </c>
      <c r="J423" s="454" t="s">
        <v>469</v>
      </c>
      <c r="K423" s="410">
        <v>36979</v>
      </c>
      <c r="L423" s="410">
        <v>38898</v>
      </c>
      <c r="M423" s="77" t="s">
        <v>45</v>
      </c>
      <c r="N423" s="271">
        <v>10000000</v>
      </c>
      <c r="O423" s="271">
        <v>-4506.3454320000001</v>
      </c>
      <c r="P423" s="411">
        <v>0.41499999999999998</v>
      </c>
      <c r="Q423" s="271">
        <v>43.118613000000003</v>
      </c>
      <c r="R423" s="271">
        <v>41.023018</v>
      </c>
      <c r="S423" s="411">
        <v>-2.1239329242067737</v>
      </c>
      <c r="T423" s="271">
        <v>9571.1754308735963</v>
      </c>
      <c r="U423" s="271">
        <v>541.72626000000002</v>
      </c>
      <c r="V423" s="271">
        <v>0</v>
      </c>
      <c r="W423" s="271">
        <v>10112.901690873596</v>
      </c>
      <c r="X423" s="271">
        <v>-6923.1617340000003</v>
      </c>
      <c r="Y423" s="271">
        <v>2903.8261050000001</v>
      </c>
      <c r="Z423" s="271">
        <v>9826.9878390000013</v>
      </c>
      <c r="AA423" s="271">
        <v>-285.91385187359447</v>
      </c>
      <c r="AB423" s="271">
        <v>-6106.2286493880001</v>
      </c>
      <c r="AC423" s="271">
        <v>2548.1074071375001</v>
      </c>
      <c r="AD423" s="271">
        <v>8654.3360565255007</v>
      </c>
      <c r="AG423" s="402">
        <f>IF(ISERROR(VLOOKUP(B423,Acc_Cash!$A:$H,3,FALSE)),0,VLOOKUP(B423,Acc_Cash!$A:$H,3,FALSE))</f>
        <v>0</v>
      </c>
      <c r="AH423" s="402">
        <f t="shared" si="62"/>
        <v>2548.1074071375001</v>
      </c>
      <c r="AI423" s="402">
        <f>AH423-(IF(ISERROR(VLOOKUP(A423,'YTD Last'!$E$2:$Z$500,21,0)),0,VLOOKUP(A423,'YTD Last'!$E$2:$Z$500,21,0)))</f>
        <v>2548.1074071375001</v>
      </c>
      <c r="AJ423" s="402">
        <f>AH423-IF(ISERROR(VLOOKUP(A423,'QTD Last'!$A$2:$AH$600,34,0)),0,VLOOKUP(A423,'QTD Last'!$A$2:$AH$600,34,0))</f>
        <v>8654.3360565255007</v>
      </c>
      <c r="AK423" s="402">
        <f>AH423-IF(ISERROR(VLOOKUP(A423,'MTD Last'!$A$2:$AH$600,34,0)),0,VLOOKUP(A423,'MTD Last'!$A$2:$AH$600,34,0))</f>
        <v>8654.3360565255007</v>
      </c>
      <c r="AL423" s="402">
        <f t="shared" si="63"/>
        <v>8654.3360565255007</v>
      </c>
      <c r="AM423" s="403" t="str">
        <f ca="1">ROUND((L423-Control!$C$3)/365,0)&amp;" Year"</f>
        <v>-8 Year</v>
      </c>
      <c r="AN423" s="45" t="str">
        <f t="shared" si="64"/>
        <v>Code</v>
      </c>
      <c r="AO423" s="45" t="str">
        <f t="shared" si="65"/>
        <v>Code</v>
      </c>
      <c r="AP423" s="45" t="str">
        <f t="shared" si="66"/>
        <v>Code</v>
      </c>
      <c r="AQ423" s="402">
        <f>AH423-(IF(ISERROR(VLOOKUP(A423,'WTD Last'!$A$1:$AQ$605,34,0)),0,VLOOKUP(A423,'WTD Last'!$A$1:$AQ$605,34,0)))</f>
        <v>2548.1074071375001</v>
      </c>
      <c r="AR423" s="563">
        <f>R423-(IF(ISERROR(VLOOKUP(A423,'WTD Last'!$A$1:$AQ$605,18,0)),0,VLOOKUP(A423,'WTD Last'!$A$1:$AQ$605,18,0)))</f>
        <v>41.023018</v>
      </c>
      <c r="AS423" s="402">
        <f>O423-(IF(ISERROR(VLOOKUP(A423,'WTD Last'!$A$1:$AQ$605,15,0)),0,VLOOKUP(A423,'WTD Last'!$A$1:$AQ$605,15,0)))</f>
        <v>-4506.3454320000001</v>
      </c>
      <c r="AT423" s="402">
        <f t="shared" si="61"/>
        <v>115.27777777777777</v>
      </c>
      <c r="AU423" s="564">
        <v>89135</v>
      </c>
      <c r="AV423" s="564">
        <v>76014</v>
      </c>
      <c r="AW423" s="77"/>
      <c r="AX423" s="271"/>
    </row>
    <row r="424" spans="1:50">
      <c r="A424" s="77">
        <v>1358</v>
      </c>
      <c r="B424" s="77">
        <v>515</v>
      </c>
      <c r="C424" s="77" t="s">
        <v>27</v>
      </c>
      <c r="D424" s="77" t="s">
        <v>28</v>
      </c>
      <c r="E424" s="77" t="s">
        <v>374</v>
      </c>
      <c r="F424" s="77" t="s">
        <v>201</v>
      </c>
      <c r="G424" s="77" t="s">
        <v>476</v>
      </c>
      <c r="H424" s="77" t="s">
        <v>490</v>
      </c>
      <c r="I424" s="77" t="s">
        <v>405</v>
      </c>
      <c r="J424" s="454" t="s">
        <v>469</v>
      </c>
      <c r="K424" s="410">
        <v>36896</v>
      </c>
      <c r="L424" s="410">
        <v>38722</v>
      </c>
      <c r="M424" s="77" t="s">
        <v>30</v>
      </c>
      <c r="N424" s="271">
        <v>-10000000</v>
      </c>
      <c r="O424" s="271">
        <v>4121.9274269999996</v>
      </c>
      <c r="P424" s="411">
        <v>0.98</v>
      </c>
      <c r="Q424" s="271">
        <v>97.314836999999997</v>
      </c>
      <c r="R424" s="271">
        <v>96.671566999999996</v>
      </c>
      <c r="S424" s="411">
        <v>-0.59517626624313646</v>
      </c>
      <c r="T424" s="271">
        <v>-2453.273375727038</v>
      </c>
      <c r="U424" s="271">
        <v>-1123.3574550000001</v>
      </c>
      <c r="V424" s="271">
        <v>0</v>
      </c>
      <c r="W424" s="271">
        <v>-3576.6308307270383</v>
      </c>
      <c r="X424" s="271">
        <v>-26747.962018999999</v>
      </c>
      <c r="Y424" s="271">
        <v>-29668.978639000001</v>
      </c>
      <c r="Z424" s="271">
        <v>-2921.0166200000021</v>
      </c>
      <c r="AA424" s="271">
        <v>655.61421072703615</v>
      </c>
      <c r="AB424" s="271">
        <v>-26747.962018999999</v>
      </c>
      <c r="AC424" s="271">
        <v>-29668.978639000001</v>
      </c>
      <c r="AD424" s="271">
        <v>-2921.0166200000021</v>
      </c>
      <c r="AF424" s="271">
        <v>29834.510716625999</v>
      </c>
      <c r="AG424" s="402">
        <f>IF(ISERROR(VLOOKUP(B424,Acc_Cash!$A:$H,3,FALSE)),0,VLOOKUP(B424,Acc_Cash!$A:$H,3,FALSE))</f>
        <v>0</v>
      </c>
      <c r="AH424" s="402">
        <f t="shared" si="62"/>
        <v>-29668.978639000001</v>
      </c>
      <c r="AI424" s="402">
        <f>AH424-(IF(ISERROR(VLOOKUP(A424,'YTD Last'!$E$2:$Z$383,21,0)),0,VLOOKUP(A424,'YTD Last'!$E$2:$Z$383,21,0)))</f>
        <v>-31598.992525000001</v>
      </c>
      <c r="AJ424" s="402">
        <f>AH424-IF(ISERROR(VLOOKUP(A424,'QTD Last'!$A$2:$AH$600,34,0)),0,VLOOKUP(A424,'QTD Last'!$A$2:$AH$600,34,0))</f>
        <v>-2921.0166200000021</v>
      </c>
      <c r="AK424" s="402">
        <f>AH424-IF(ISERROR(VLOOKUP(A424,'MTD Last'!$A$2:$AH$600,34,0)),0,VLOOKUP(A424,'MTD Last'!$A$2:$AH$600,34,0))</f>
        <v>-2921.0166200000021</v>
      </c>
      <c r="AL424" s="402">
        <f t="shared" si="63"/>
        <v>-2921.0166200000021</v>
      </c>
      <c r="AM424" s="403" t="str">
        <f ca="1">ROUND((L424-Control!$C$3)/365,0)&amp;" Year"</f>
        <v>-9 Year</v>
      </c>
      <c r="AN424" s="45">
        <f t="shared" si="64"/>
        <v>8</v>
      </c>
      <c r="AO424" s="45" t="str">
        <f t="shared" si="65"/>
        <v>Code</v>
      </c>
      <c r="AP424" s="45">
        <f t="shared" si="66"/>
        <v>8</v>
      </c>
      <c r="AQ424" s="402">
        <f>AH424-(IF(ISERROR(VLOOKUP(A424,'WTD Last'!$A$1:$AQ$605,34,0)),0,VLOOKUP(A424,'WTD Last'!$A$1:$AQ$605,34,0)))</f>
        <v>-449.8063089999996</v>
      </c>
      <c r="AR424" s="563">
        <f>R424-(IF(ISERROR(VLOOKUP(A424,'WTD Last'!$A$1:$AQ$605,18,0)),0,VLOOKUP(A424,'WTD Last'!$A$1:$AQ$605,18,0)))</f>
        <v>0.41095099999999718</v>
      </c>
      <c r="AS424" s="402">
        <f>O424-(IF(ISERROR(VLOOKUP(A424,'WTD Last'!$A$1:$AQ$605,15,0)),0,VLOOKUP(A424,'WTD Last'!$A$1:$AQ$605,15,0)))</f>
        <v>-39.859065000000555</v>
      </c>
      <c r="AT424" s="402">
        <f t="shared" si="61"/>
        <v>-272.22222222222223</v>
      </c>
      <c r="AV424" s="564">
        <v>54888</v>
      </c>
      <c r="AW424" s="77"/>
      <c r="AX424" s="271"/>
    </row>
    <row r="425" spans="1:50">
      <c r="A425" s="77">
        <v>1571</v>
      </c>
      <c r="B425" s="77">
        <v>617</v>
      </c>
      <c r="C425" s="77" t="s">
        <v>27</v>
      </c>
      <c r="D425" s="77" t="s">
        <v>301</v>
      </c>
      <c r="E425" s="77" t="s">
        <v>374</v>
      </c>
      <c r="F425" s="77" t="s">
        <v>201</v>
      </c>
      <c r="G425" s="77" t="s">
        <v>476</v>
      </c>
      <c r="H425" s="77" t="s">
        <v>490</v>
      </c>
      <c r="I425" s="77" t="s">
        <v>405</v>
      </c>
      <c r="J425" s="454" t="s">
        <v>486</v>
      </c>
      <c r="K425" s="410">
        <v>36896</v>
      </c>
      <c r="L425" s="410">
        <v>38722</v>
      </c>
      <c r="M425" s="77" t="s">
        <v>30</v>
      </c>
      <c r="N425" s="271">
        <v>10000000</v>
      </c>
      <c r="O425" s="271">
        <v>-4121.9274269999996</v>
      </c>
      <c r="P425" s="411">
        <v>0.98</v>
      </c>
      <c r="Q425" s="271">
        <v>97.314836999999997</v>
      </c>
      <c r="R425" s="271">
        <v>96.671566999999996</v>
      </c>
      <c r="S425" s="411">
        <v>-0.59517626624313646</v>
      </c>
      <c r="T425" s="271">
        <v>2453.273375727038</v>
      </c>
      <c r="U425" s="271">
        <v>1123.3574550000001</v>
      </c>
      <c r="V425" s="271">
        <v>0</v>
      </c>
      <c r="W425" s="271">
        <v>3576.6308307270383</v>
      </c>
      <c r="X425" s="271">
        <v>26747.962018999999</v>
      </c>
      <c r="Y425" s="271">
        <v>29668.978639000001</v>
      </c>
      <c r="Z425" s="271">
        <v>2921.0166200000021</v>
      </c>
      <c r="AA425" s="271">
        <v>-655.61421072703615</v>
      </c>
      <c r="AB425" s="271">
        <v>26747.962018999999</v>
      </c>
      <c r="AC425" s="271">
        <v>29668.978639000001</v>
      </c>
      <c r="AD425" s="271">
        <v>2921.0166200000021</v>
      </c>
      <c r="AF425" s="271">
        <v>-29834.510716625999</v>
      </c>
      <c r="AG425" s="402">
        <f>IF(ISERROR(VLOOKUP(B425,Acc_Cash!$A:$H,3,FALSE)),0,VLOOKUP(B425,Acc_Cash!$A:$H,3,FALSE))</f>
        <v>0</v>
      </c>
      <c r="AH425" s="402">
        <f t="shared" si="62"/>
        <v>29668.978639000001</v>
      </c>
      <c r="AI425" s="402">
        <f>AH425-(IF(ISERROR(VLOOKUP(A425,'YTD Last'!$E$2:$Z$383,21,0)),0,VLOOKUP(A425,'YTD Last'!$E$2:$Z$383,21,0)))</f>
        <v>31598.992525000001</v>
      </c>
      <c r="AJ425" s="402">
        <f>AH425-IF(ISERROR(VLOOKUP(A425,'QTD Last'!$A$2:$AH$600,34,0)),0,VLOOKUP(A425,'QTD Last'!$A$2:$AH$600,34,0))</f>
        <v>2921.0166200000021</v>
      </c>
      <c r="AK425" s="402">
        <f>AH425-IF(ISERROR(VLOOKUP(A425,'MTD Last'!$A$2:$AH$600,34,0)),0,VLOOKUP(A425,'MTD Last'!$A$2:$AH$600,34,0))</f>
        <v>2921.0166200000021</v>
      </c>
      <c r="AL425" s="402">
        <f t="shared" si="63"/>
        <v>2921.0166200000021</v>
      </c>
      <c r="AM425" s="403" t="str">
        <f ca="1">ROUND((L425-Control!$C$3)/365,0)&amp;" Year"</f>
        <v>-9 Year</v>
      </c>
      <c r="AN425" s="45">
        <f t="shared" si="64"/>
        <v>8</v>
      </c>
      <c r="AO425" s="45" t="str">
        <f t="shared" si="65"/>
        <v>Code</v>
      </c>
      <c r="AP425" s="45">
        <f t="shared" si="66"/>
        <v>8</v>
      </c>
      <c r="AQ425" s="402">
        <f>AH425-(IF(ISERROR(VLOOKUP(A425,'WTD Last'!$A$1:$AQ$605,34,0)),0,VLOOKUP(A425,'WTD Last'!$A$1:$AQ$605,34,0)))</f>
        <v>449.8063089999996</v>
      </c>
      <c r="AR425" s="563">
        <f>R425-(IF(ISERROR(VLOOKUP(A425,'WTD Last'!$A$1:$AQ$605,18,0)),0,VLOOKUP(A425,'WTD Last'!$A$1:$AQ$605,18,0)))</f>
        <v>0.41095099999999718</v>
      </c>
      <c r="AS425" s="402">
        <f>O425-(IF(ISERROR(VLOOKUP(A425,'WTD Last'!$A$1:$AQ$605,15,0)),0,VLOOKUP(A425,'WTD Last'!$A$1:$AQ$605,15,0)))</f>
        <v>39.859065000000555</v>
      </c>
      <c r="AT425" s="402">
        <f t="shared" si="61"/>
        <v>272.22222222222223</v>
      </c>
      <c r="AV425" s="564">
        <v>54888</v>
      </c>
      <c r="AW425" s="77"/>
      <c r="AX425" s="271"/>
    </row>
    <row r="426" spans="1:50">
      <c r="A426" s="77">
        <v>35</v>
      </c>
      <c r="B426" s="77">
        <v>129</v>
      </c>
      <c r="C426" s="77" t="s">
        <v>27</v>
      </c>
      <c r="D426" s="77" t="s">
        <v>28</v>
      </c>
      <c r="E426" s="77" t="s">
        <v>61</v>
      </c>
      <c r="F426" s="77" t="s">
        <v>205</v>
      </c>
      <c r="G426" s="77" t="s">
        <v>476</v>
      </c>
      <c r="H426" s="77" t="s">
        <v>468</v>
      </c>
      <c r="I426" s="77" t="s">
        <v>97</v>
      </c>
      <c r="J426" s="454" t="s">
        <v>480</v>
      </c>
      <c r="K426" s="410">
        <v>36726</v>
      </c>
      <c r="L426" s="410">
        <v>37749</v>
      </c>
      <c r="M426" s="77" t="s">
        <v>30</v>
      </c>
      <c r="N426" s="271">
        <v>10000000</v>
      </c>
      <c r="O426" s="271">
        <v>-1814.942397</v>
      </c>
      <c r="P426" s="411">
        <v>1.4</v>
      </c>
      <c r="Q426" s="271">
        <v>665.63547300000005</v>
      </c>
      <c r="R426" s="271">
        <v>663.20128199999999</v>
      </c>
      <c r="S426" s="411">
        <v>-0.64309392575033064</v>
      </c>
      <c r="T426" s="271">
        <v>1167.1784310974451</v>
      </c>
      <c r="U426" s="271">
        <v>4732.764228</v>
      </c>
      <c r="V426" s="271">
        <v>0</v>
      </c>
      <c r="W426" s="271">
        <v>5899.9426590974454</v>
      </c>
      <c r="X426" s="271">
        <v>-941714.44917699997</v>
      </c>
      <c r="Y426" s="271">
        <v>-937005.74503700004</v>
      </c>
      <c r="Z426" s="271">
        <v>4708.7041399999289</v>
      </c>
      <c r="AA426" s="271">
        <v>-1191.2385190975165</v>
      </c>
      <c r="AB426" s="271">
        <v>-941714.44917699997</v>
      </c>
      <c r="AC426" s="271">
        <v>-937005.74503700004</v>
      </c>
      <c r="AD426" s="271">
        <v>4708.7041399999289</v>
      </c>
      <c r="AF426" s="271">
        <v>-17913.481458390001</v>
      </c>
      <c r="AG426" s="402">
        <f>IF(ISERROR(VLOOKUP(B426,Acc_Cash!$A:$H,3,FALSE)),0,VLOOKUP(B426,Acc_Cash!$A:$H,3,FALSE))</f>
        <v>71555.555556000007</v>
      </c>
      <c r="AH426" s="402">
        <f t="shared" si="62"/>
        <v>-865450.18948100007</v>
      </c>
      <c r="AI426" s="402">
        <f>AH426-(IF(ISERROR(VLOOKUP(A426,'YTD Last'!$E$2:$Z$383,21,0)),0,VLOOKUP(A426,'YTD Last'!$E$2:$Z$383,21,0)))</f>
        <v>-549552.63048900012</v>
      </c>
      <c r="AJ426" s="402">
        <f>AH426-IF(ISERROR(VLOOKUP(A426,'QTD Last'!$A$2:$AH$600,34,0)),0,VLOOKUP(A426,'QTD Last'!$A$2:$AH$600,34,0))</f>
        <v>4708.7041399999289</v>
      </c>
      <c r="AK426" s="402">
        <f>AH426-IF(ISERROR(VLOOKUP(A426,'MTD Last'!$A$2:$AH$600,34,0)),0,VLOOKUP(A426,'MTD Last'!$A$2:$AH$600,34,0))</f>
        <v>4708.7041399999289</v>
      </c>
      <c r="AL426" s="402">
        <f t="shared" si="63"/>
        <v>4708.7041399999289</v>
      </c>
      <c r="AM426" s="403" t="str">
        <f ca="1">ROUND((L426-Control!$C$3)/365,0)&amp;" Year"</f>
        <v>-11 Year</v>
      </c>
      <c r="AN426" s="45" t="str">
        <f t="shared" si="64"/>
        <v>Code</v>
      </c>
      <c r="AO426" s="45">
        <f t="shared" si="65"/>
        <v>9</v>
      </c>
      <c r="AP426" s="45">
        <f t="shared" si="66"/>
        <v>9</v>
      </c>
      <c r="AQ426" s="402">
        <f>AH426-(IF(ISERROR(VLOOKUP(A426,'WTD Last'!$A$1:$AQ$605,34,0)),0,VLOOKUP(A426,'WTD Last'!$A$1:$AQ$605,34,0)))</f>
        <v>-222926.94473400002</v>
      </c>
      <c r="AR426" s="563">
        <f>R426-(IF(ISERROR(VLOOKUP(A426,'WTD Last'!$A$1:$AQ$605,18,0)),0,VLOOKUP(A426,'WTD Last'!$A$1:$AQ$605,18,0)))</f>
        <v>132.81351399999994</v>
      </c>
      <c r="AS426" s="402">
        <f>O426-(IF(ISERROR(VLOOKUP(A426,'WTD Last'!$A$1:$AQ$605,15,0)),0,VLOOKUP(A426,'WTD Last'!$A$1:$AQ$605,15,0)))</f>
        <v>45.553219999999783</v>
      </c>
      <c r="AT426" s="402">
        <f t="shared" si="61"/>
        <v>388.88888888888891</v>
      </c>
      <c r="AU426" s="564">
        <v>122</v>
      </c>
      <c r="AV426" s="564">
        <v>92901</v>
      </c>
      <c r="AW426" s="77"/>
      <c r="AX426" s="271"/>
    </row>
    <row r="427" spans="1:50">
      <c r="A427" s="77">
        <v>1359</v>
      </c>
      <c r="B427" s="77">
        <v>516</v>
      </c>
      <c r="C427" s="77" t="s">
        <v>27</v>
      </c>
      <c r="D427" s="77" t="s">
        <v>28</v>
      </c>
      <c r="E427" s="77" t="s">
        <v>61</v>
      </c>
      <c r="F427" s="77" t="s">
        <v>205</v>
      </c>
      <c r="G427" s="77" t="s">
        <v>476</v>
      </c>
      <c r="H427" s="77" t="s">
        <v>468</v>
      </c>
      <c r="I427" s="77" t="s">
        <v>405</v>
      </c>
      <c r="J427" s="454" t="s">
        <v>480</v>
      </c>
      <c r="K427" s="410">
        <v>36896</v>
      </c>
      <c r="L427" s="410">
        <v>38722</v>
      </c>
      <c r="M427" s="77" t="s">
        <v>30</v>
      </c>
      <c r="N427" s="271">
        <v>-10000000</v>
      </c>
      <c r="O427" s="271">
        <v>3975.421648</v>
      </c>
      <c r="P427" s="411">
        <v>2.4500000000000002</v>
      </c>
      <c r="Q427" s="271">
        <v>702.10145199999999</v>
      </c>
      <c r="R427" s="271">
        <v>700.52191700000003</v>
      </c>
      <c r="S427" s="411">
        <v>-0.73153640977001477</v>
      </c>
      <c r="T427" s="271">
        <v>-2908.1656796999155</v>
      </c>
      <c r="U427" s="271">
        <v>-4553.2733550000003</v>
      </c>
      <c r="V427" s="271">
        <v>0</v>
      </c>
      <c r="W427" s="271">
        <v>-7461.4390346999153</v>
      </c>
      <c r="X427" s="271">
        <v>1569986</v>
      </c>
      <c r="Y427" s="271">
        <v>1566309</v>
      </c>
      <c r="Z427" s="271">
        <v>-3677</v>
      </c>
      <c r="AA427" s="271">
        <v>3784.4390346999153</v>
      </c>
      <c r="AB427" s="271">
        <v>1569986</v>
      </c>
      <c r="AC427" s="271">
        <v>1566309</v>
      </c>
      <c r="AD427" s="271">
        <v>-3677</v>
      </c>
      <c r="AF427" s="271">
        <v>39237.411665760003</v>
      </c>
      <c r="AG427" s="402">
        <f>IF(ISERROR(VLOOKUP(B427,Acc_Cash!$A:$H,3,FALSE)),0,VLOOKUP(B427,Acc_Cash!$A:$H,3,FALSE))</f>
        <v>0</v>
      </c>
      <c r="AH427" s="402">
        <f t="shared" si="62"/>
        <v>1566309</v>
      </c>
      <c r="AI427" s="402">
        <f>AH427-(IF(ISERROR(VLOOKUP(A427,'YTD Last'!$E$2:$Z$500,21,0)),0,VLOOKUP(A427,'YTD Last'!$E$2:$Z$500,21,0)))</f>
        <v>1231946.8729389999</v>
      </c>
      <c r="AJ427" s="402">
        <f>AH427-IF(ISERROR(VLOOKUP(A427,'QTD Last'!$A$2:$AH$600,34,0)),0,VLOOKUP(A427,'QTD Last'!$A$2:$AH$600,34,0))</f>
        <v>-3677</v>
      </c>
      <c r="AK427" s="402">
        <f>AH427-IF(ISERROR(VLOOKUP(A427,'MTD Last'!$A$2:$AH$600,34,0)),0,VLOOKUP(A427,'MTD Last'!$A$2:$AH$600,34,0))</f>
        <v>-3677</v>
      </c>
      <c r="AL427" s="402">
        <f t="shared" si="63"/>
        <v>-3677</v>
      </c>
      <c r="AM427" s="403" t="str">
        <f ca="1">ROUND((L427-Control!$C$3)/365,0)&amp;" Year"</f>
        <v>-9 Year</v>
      </c>
      <c r="AN427" s="45" t="str">
        <f t="shared" si="64"/>
        <v>Code</v>
      </c>
      <c r="AO427" s="45">
        <f t="shared" si="65"/>
        <v>9</v>
      </c>
      <c r="AP427" s="45">
        <f t="shared" si="66"/>
        <v>9</v>
      </c>
      <c r="AQ427" s="402">
        <f>AH427-(IF(ISERROR(VLOOKUP(A427,'WTD Last'!$A$1:$AQ$605,34,0)),0,VLOOKUP(A427,'WTD Last'!$A$1:$AQ$605,34,0)))</f>
        <v>401748</v>
      </c>
      <c r="AR427" s="563">
        <f>R427-(IF(ISERROR(VLOOKUP(A427,'WTD Last'!$A$1:$AQ$605,18,0)),0,VLOOKUP(A427,'WTD Last'!$A$1:$AQ$605,18,0)))</f>
        <v>126.45905800000003</v>
      </c>
      <c r="AS427" s="402">
        <f>O427-(IF(ISERROR(VLOOKUP(A427,'WTD Last'!$A$1:$AQ$605,15,0)),0,VLOOKUP(A427,'WTD Last'!$A$1:$AQ$605,15,0)))</f>
        <v>-86.917072000000189</v>
      </c>
      <c r="AT427" s="402">
        <f t="shared" si="61"/>
        <v>-680.55555555555554</v>
      </c>
      <c r="AV427" s="564">
        <v>92901</v>
      </c>
      <c r="AW427" s="77"/>
      <c r="AX427" s="271"/>
    </row>
    <row r="428" spans="1:50">
      <c r="A428" s="77">
        <v>1535</v>
      </c>
      <c r="B428" s="77">
        <v>583</v>
      </c>
      <c r="C428" s="77" t="s">
        <v>27</v>
      </c>
      <c r="D428" s="77" t="s">
        <v>301</v>
      </c>
      <c r="E428" s="77" t="s">
        <v>61</v>
      </c>
      <c r="F428" s="77" t="s">
        <v>205</v>
      </c>
      <c r="G428" s="77" t="s">
        <v>476</v>
      </c>
      <c r="H428" s="77" t="s">
        <v>468</v>
      </c>
      <c r="I428" s="77" t="s">
        <v>405</v>
      </c>
      <c r="J428" s="454" t="s">
        <v>486</v>
      </c>
      <c r="K428" s="410">
        <v>36896</v>
      </c>
      <c r="L428" s="410">
        <v>38722</v>
      </c>
      <c r="M428" s="77" t="s">
        <v>30</v>
      </c>
      <c r="N428" s="271">
        <v>10000000</v>
      </c>
      <c r="O428" s="271">
        <v>-3975.421648</v>
      </c>
      <c r="P428" s="411">
        <v>2.4500000000000002</v>
      </c>
      <c r="Q428" s="271">
        <v>702.10145199999999</v>
      </c>
      <c r="R428" s="271">
        <v>700.52191700000003</v>
      </c>
      <c r="S428" s="411">
        <v>-0.73153640977001477</v>
      </c>
      <c r="T428" s="271">
        <v>2908.1656796999155</v>
      </c>
      <c r="U428" s="271">
        <v>4553.2733550000003</v>
      </c>
      <c r="V428" s="271">
        <v>0</v>
      </c>
      <c r="W428" s="271">
        <v>7461.4390346999153</v>
      </c>
      <c r="X428" s="271">
        <v>-1569986</v>
      </c>
      <c r="Y428" s="271">
        <v>-1566309</v>
      </c>
      <c r="Z428" s="271">
        <v>3677</v>
      </c>
      <c r="AA428" s="271">
        <v>-3784.4390346999153</v>
      </c>
      <c r="AB428" s="271">
        <v>-1569986</v>
      </c>
      <c r="AC428" s="271">
        <v>-1566309</v>
      </c>
      <c r="AD428" s="271">
        <v>3677</v>
      </c>
      <c r="AF428" s="271">
        <v>-39237.411665760003</v>
      </c>
      <c r="AG428" s="402">
        <f>IF(ISERROR(VLOOKUP(B428,Acc_Cash!$A:$H,3,FALSE)),0,VLOOKUP(B428,Acc_Cash!$A:$H,3,FALSE))</f>
        <v>0</v>
      </c>
      <c r="AH428" s="402">
        <f t="shared" si="62"/>
        <v>-1566309</v>
      </c>
      <c r="AI428" s="402">
        <f>AH428-(IF(ISERROR(VLOOKUP(A428,'YTD Last'!$E$2:$Z$500,21,0)),0,VLOOKUP(A428,'YTD Last'!$E$2:$Z$500,21,0)))</f>
        <v>-1231946.8729389999</v>
      </c>
      <c r="AJ428" s="402">
        <f>AH428-IF(ISERROR(VLOOKUP(A428,'QTD Last'!$A$2:$AH$600,34,0)),0,VLOOKUP(A428,'QTD Last'!$A$2:$AH$600,34,0))</f>
        <v>3677</v>
      </c>
      <c r="AK428" s="402">
        <f>AH428-IF(ISERROR(VLOOKUP(A428,'MTD Last'!$A$2:$AH$600,34,0)),0,VLOOKUP(A428,'MTD Last'!$A$2:$AH$600,34,0))</f>
        <v>3677</v>
      </c>
      <c r="AL428" s="402">
        <f t="shared" si="63"/>
        <v>3677</v>
      </c>
      <c r="AM428" s="403" t="str">
        <f ca="1">ROUND((L428-Control!$C$3)/365,0)&amp;" Year"</f>
        <v>-9 Year</v>
      </c>
      <c r="AN428" s="45" t="str">
        <f t="shared" si="64"/>
        <v>Code</v>
      </c>
      <c r="AO428" s="45">
        <f t="shared" si="65"/>
        <v>9</v>
      </c>
      <c r="AP428" s="45">
        <f t="shared" si="66"/>
        <v>9</v>
      </c>
      <c r="AQ428" s="402">
        <f>AH428-(IF(ISERROR(VLOOKUP(A428,'WTD Last'!$A$1:$AQ$605,34,0)),0,VLOOKUP(A428,'WTD Last'!$A$1:$AQ$605,34,0)))</f>
        <v>-401748</v>
      </c>
      <c r="AR428" s="563"/>
      <c r="AS428" s="402"/>
      <c r="AT428" s="402">
        <f t="shared" si="61"/>
        <v>680.55555555555554</v>
      </c>
      <c r="AV428" s="564">
        <v>92901</v>
      </c>
      <c r="AW428" s="77"/>
      <c r="AX428" s="271"/>
    </row>
    <row r="429" spans="1:50">
      <c r="A429" s="77">
        <v>1681</v>
      </c>
      <c r="B429" s="77">
        <v>889</v>
      </c>
      <c r="C429" s="77" t="s">
        <v>27</v>
      </c>
      <c r="D429" s="77" t="s">
        <v>28</v>
      </c>
      <c r="E429" s="77" t="s">
        <v>61</v>
      </c>
      <c r="F429" s="77" t="s">
        <v>205</v>
      </c>
      <c r="G429" s="77" t="s">
        <v>476</v>
      </c>
      <c r="H429" s="77" t="s">
        <v>468</v>
      </c>
      <c r="I429" s="77" t="s">
        <v>259</v>
      </c>
      <c r="J429" s="454" t="s">
        <v>480</v>
      </c>
      <c r="K429" s="410">
        <v>36963</v>
      </c>
      <c r="L429" s="410">
        <v>37749</v>
      </c>
      <c r="M429" s="77" t="s">
        <v>30</v>
      </c>
      <c r="N429" s="271">
        <v>10000000</v>
      </c>
      <c r="O429" s="271">
        <v>-1871.2435330000001</v>
      </c>
      <c r="P429" s="411">
        <v>3.8</v>
      </c>
      <c r="Q429" s="271">
        <v>665.48240499999997</v>
      </c>
      <c r="R429" s="271">
        <v>663.08336099999997</v>
      </c>
      <c r="S429" s="411">
        <v>-0.64289783543383028</v>
      </c>
      <c r="T429" s="271">
        <v>1203.0184169352533</v>
      </c>
      <c r="U429" s="271">
        <v>5183.6626290000004</v>
      </c>
      <c r="V429" s="271">
        <v>0</v>
      </c>
      <c r="W429" s="271">
        <v>6386.6810459352537</v>
      </c>
      <c r="X429" s="271">
        <v>-505050.63903399999</v>
      </c>
      <c r="Y429" s="271">
        <v>-499630.22592400003</v>
      </c>
      <c r="Z429" s="271">
        <v>5420.4131099999649</v>
      </c>
      <c r="AA429" s="271">
        <v>-966.26793593528873</v>
      </c>
      <c r="AB429" s="271">
        <v>-505050.63903399999</v>
      </c>
      <c r="AC429" s="271">
        <v>-499630.22592400003</v>
      </c>
      <c r="AD429" s="271">
        <v>5420.4131099999649</v>
      </c>
      <c r="AF429" s="271">
        <v>-18469.173670709999</v>
      </c>
      <c r="AG429" s="402">
        <f>IF(ISERROR(VLOOKUP(B429,Acc_Cash!$A:$H,3,FALSE)),0,VLOOKUP(B429,Acc_Cash!$A:$H,3,FALSE))</f>
        <v>0</v>
      </c>
      <c r="AH429" s="402">
        <f t="shared" si="62"/>
        <v>-499630.22592400003</v>
      </c>
      <c r="AI429" s="402">
        <f>AH429-(IF(ISERROR(VLOOKUP(A429,'YTD Last'!$E$2:$Z$383,21,0)),0,VLOOKUP(A429,'YTD Last'!$E$2:$Z$383,21,0)))</f>
        <v>-499630.22592400003</v>
      </c>
      <c r="AJ429" s="402">
        <f>AH429-IF(ISERROR(VLOOKUP(A429,'QTD Last'!$A$2:$AH$600,34,0)),0,VLOOKUP(A429,'QTD Last'!$A$2:$AH$600,34,0))</f>
        <v>5420.4131099999649</v>
      </c>
      <c r="AK429" s="402">
        <f>AH429-IF(ISERROR(VLOOKUP(A429,'MTD Last'!$A$2:$AH$600,34,0)),0,VLOOKUP(A429,'MTD Last'!$A$2:$AH$600,34,0))</f>
        <v>5420.4131099999649</v>
      </c>
      <c r="AL429" s="402">
        <f t="shared" si="63"/>
        <v>5420.4131099999649</v>
      </c>
      <c r="AM429" s="403" t="str">
        <f ca="1">ROUND((L429-Control!$C$3)/365,0)&amp;" Year"</f>
        <v>-11 Year</v>
      </c>
      <c r="AN429" s="45" t="str">
        <f t="shared" si="64"/>
        <v>Code</v>
      </c>
      <c r="AO429" s="45">
        <f t="shared" si="65"/>
        <v>9</v>
      </c>
      <c r="AP429" s="45">
        <f t="shared" si="66"/>
        <v>9</v>
      </c>
      <c r="AQ429" s="402">
        <f>AH429-(IF(ISERROR(VLOOKUP(A429,'WTD Last'!$A$1:$AQ$605,34,0)),0,VLOOKUP(A429,'WTD Last'!$A$1:$AQ$605,34,0)))</f>
        <v>-229501.61317800003</v>
      </c>
      <c r="AR429" s="563">
        <f>R429-(IF(ISERROR(VLOOKUP(A429,'WTD Last'!$A$1:$AQ$605,18,0)),0,VLOOKUP(A429,'WTD Last'!$A$1:$AQ$605,18,0)))</f>
        <v>132.85440099999994</v>
      </c>
      <c r="AS429" s="402">
        <f>O429-(IF(ISERROR(VLOOKUP(A429,'WTD Last'!$A$1:$AQ$605,15,0)),0,VLOOKUP(A429,'WTD Last'!$A$1:$AQ$605,15,0)))</f>
        <v>48.314648999999918</v>
      </c>
      <c r="AT429" s="402">
        <f t="shared" si="61"/>
        <v>1055.5555555555557</v>
      </c>
      <c r="AU429" s="564">
        <v>81224</v>
      </c>
      <c r="AV429" s="564">
        <v>92901</v>
      </c>
      <c r="AW429" s="77"/>
      <c r="AX429" s="271"/>
    </row>
    <row r="430" spans="1:50">
      <c r="A430" s="77">
        <v>1360</v>
      </c>
      <c r="B430" s="77">
        <v>517</v>
      </c>
      <c r="C430" s="77" t="s">
        <v>27</v>
      </c>
      <c r="D430" s="77" t="s">
        <v>28</v>
      </c>
      <c r="E430" s="77" t="s">
        <v>375</v>
      </c>
      <c r="F430" s="77" t="s">
        <v>200</v>
      </c>
      <c r="G430" s="77" t="s">
        <v>477</v>
      </c>
      <c r="H430" s="77" t="s">
        <v>468</v>
      </c>
      <c r="I430" s="77" t="s">
        <v>405</v>
      </c>
      <c r="J430" s="454" t="s">
        <v>481</v>
      </c>
      <c r="K430" s="410">
        <v>36896</v>
      </c>
      <c r="L430" s="410">
        <v>38722</v>
      </c>
      <c r="M430" s="77" t="s">
        <v>30</v>
      </c>
      <c r="N430" s="271">
        <v>-10000000</v>
      </c>
      <c r="O430" s="271">
        <v>4019.617217</v>
      </c>
      <c r="P430" s="411">
        <v>0.36</v>
      </c>
      <c r="Q430" s="271">
        <v>64.583652999999998</v>
      </c>
      <c r="R430" s="271">
        <v>64.007446000000002</v>
      </c>
      <c r="S430" s="411">
        <v>-0.57858542339271835</v>
      </c>
      <c r="T430" s="271">
        <v>-2325.691929374605</v>
      </c>
      <c r="U430" s="271">
        <v>-788.42718300000001</v>
      </c>
      <c r="V430" s="271">
        <v>0</v>
      </c>
      <c r="W430" s="271">
        <v>-3114.1191123746048</v>
      </c>
      <c r="X430" s="271">
        <v>110507.248685</v>
      </c>
      <c r="Y430" s="271">
        <v>108155.947745</v>
      </c>
      <c r="Z430" s="271">
        <v>-2351.300940000001</v>
      </c>
      <c r="AA430" s="271">
        <v>762.81817237460382</v>
      </c>
      <c r="AB430" s="271">
        <v>110507.248685</v>
      </c>
      <c r="AC430" s="271">
        <v>108155.947745</v>
      </c>
      <c r="AD430" s="271">
        <v>-2351.300940000001</v>
      </c>
      <c r="AF430" s="271">
        <v>23142.946126877501</v>
      </c>
      <c r="AG430" s="402">
        <f>IF(ISERROR(VLOOKUP(B430,Acc_Cash!$A:$H,3,FALSE)),0,VLOOKUP(B430,Acc_Cash!$A:$H,3,FALSE))</f>
        <v>0</v>
      </c>
      <c r="AH430" s="402">
        <f t="shared" si="62"/>
        <v>108155.947745</v>
      </c>
      <c r="AI430" s="402">
        <f>AH430-(IF(ISERROR(VLOOKUP(A430,'YTD Last'!$E$2:$Z$500,21,0)),0,VLOOKUP(A430,'YTD Last'!$E$2:$Z$500,21,0)))</f>
        <v>-33892.845589999997</v>
      </c>
      <c r="AJ430" s="402">
        <f>AH430-IF(ISERROR(VLOOKUP(A430,'QTD Last'!$A$2:$AH$600,34,0)),0,VLOOKUP(A430,'QTD Last'!$A$2:$AH$600,34,0))</f>
        <v>-2351.300940000001</v>
      </c>
      <c r="AK430" s="402">
        <f>AH430-IF(ISERROR(VLOOKUP(A430,'MTD Last'!$A$2:$AH$600,34,0)),0,VLOOKUP(A430,'MTD Last'!$A$2:$AH$600,34,0))</f>
        <v>-2351.300940000001</v>
      </c>
      <c r="AL430" s="402">
        <f t="shared" si="63"/>
        <v>-2351.300940000001</v>
      </c>
      <c r="AM430" s="403" t="str">
        <f ca="1">ROUND((L430-Control!$C$3)/365,0)&amp;" Year"</f>
        <v>-9 Year</v>
      </c>
      <c r="AN430" s="45">
        <f t="shared" si="64"/>
        <v>6</v>
      </c>
      <c r="AO430" s="45" t="str">
        <f t="shared" si="65"/>
        <v>Code</v>
      </c>
      <c r="AP430" s="45">
        <f t="shared" si="66"/>
        <v>6</v>
      </c>
      <c r="AQ430" s="402">
        <f>AH430-(IF(ISERROR(VLOOKUP(A430,'WTD Last'!$A$1:$AQ$605,34,0)),0,VLOOKUP(A430,'WTD Last'!$A$1:$AQ$605,34,0)))</f>
        <v>-14697.387245000005</v>
      </c>
      <c r="AR430" s="563">
        <f>R430-(IF(ISERROR(VLOOKUP(A430,'WTD Last'!$A$1:$AQ$605,18,0)),0,VLOOKUP(A430,'WTD Last'!$A$1:$AQ$605,18,0)))</f>
        <v>-3.1454119999999932</v>
      </c>
      <c r="AS430" s="402">
        <f>O430-(IF(ISERROR(VLOOKUP(A430,'WTD Last'!$A$1:$AQ$605,15,0)),0,VLOOKUP(A430,'WTD Last'!$A$1:$AQ$605,15,0)))</f>
        <v>-36.663671000000249</v>
      </c>
      <c r="AT430" s="402">
        <f t="shared" si="61"/>
        <v>-100</v>
      </c>
      <c r="AV430" s="564">
        <v>56842</v>
      </c>
      <c r="AW430" s="77"/>
      <c r="AX430" s="271"/>
    </row>
    <row r="431" spans="1:50">
      <c r="A431" s="77">
        <v>1536</v>
      </c>
      <c r="B431" s="77">
        <v>584</v>
      </c>
      <c r="C431" s="77" t="s">
        <v>27</v>
      </c>
      <c r="D431" s="77" t="s">
        <v>301</v>
      </c>
      <c r="E431" s="77" t="s">
        <v>375</v>
      </c>
      <c r="F431" s="77" t="s">
        <v>200</v>
      </c>
      <c r="G431" s="77" t="s">
        <v>477</v>
      </c>
      <c r="H431" s="77" t="s">
        <v>468</v>
      </c>
      <c r="I431" s="77" t="s">
        <v>405</v>
      </c>
      <c r="J431" s="454" t="s">
        <v>486</v>
      </c>
      <c r="K431" s="410">
        <v>36896</v>
      </c>
      <c r="L431" s="410">
        <v>38722</v>
      </c>
      <c r="M431" s="77" t="s">
        <v>30</v>
      </c>
      <c r="N431" s="271">
        <v>10000000</v>
      </c>
      <c r="O431" s="271">
        <v>-4019.617217</v>
      </c>
      <c r="P431" s="411">
        <v>0.36</v>
      </c>
      <c r="Q431" s="271">
        <v>64.583652999999998</v>
      </c>
      <c r="R431" s="271">
        <v>64.007446000000002</v>
      </c>
      <c r="S431" s="411">
        <v>-0.57858542339271835</v>
      </c>
      <c r="T431" s="271">
        <v>2325.691929374605</v>
      </c>
      <c r="U431" s="271">
        <v>788.42718300000001</v>
      </c>
      <c r="V431" s="271">
        <v>0</v>
      </c>
      <c r="W431" s="271">
        <v>3114.1191123746048</v>
      </c>
      <c r="X431" s="271">
        <v>-110507.248685</v>
      </c>
      <c r="Y431" s="271">
        <v>-108155.947745</v>
      </c>
      <c r="Z431" s="271">
        <v>2351.300940000001</v>
      </c>
      <c r="AA431" s="271">
        <v>-762.81817237460382</v>
      </c>
      <c r="AB431" s="271">
        <v>-110507.248685</v>
      </c>
      <c r="AC431" s="271">
        <v>-108155.947745</v>
      </c>
      <c r="AD431" s="271">
        <v>2351.300940000001</v>
      </c>
      <c r="AF431" s="271">
        <v>-23142.946126877501</v>
      </c>
      <c r="AG431" s="402">
        <f>IF(ISERROR(VLOOKUP(B431,Acc_Cash!$A:$H,3,FALSE)),0,VLOOKUP(B431,Acc_Cash!$A:$H,3,FALSE))</f>
        <v>0</v>
      </c>
      <c r="AH431" s="402">
        <f t="shared" ref="AH431:AH436" si="67">AG431+AC431</f>
        <v>-108155.947745</v>
      </c>
      <c r="AI431" s="402">
        <f>AH431-(IF(ISERROR(VLOOKUP(A431,'YTD Last'!$E$2:$Z$383,21,0)),0,VLOOKUP(A431,'YTD Last'!$E$2:$Z$383,21,0)))</f>
        <v>33892.845589999997</v>
      </c>
      <c r="AJ431" s="402">
        <f>AH431-IF(ISERROR(VLOOKUP(A431,'QTD Last'!$A$2:$AH$600,34,0)),0,VLOOKUP(A431,'QTD Last'!$A$2:$AH$600,34,0))</f>
        <v>2351.300940000001</v>
      </c>
      <c r="AK431" s="402">
        <f>AH431-IF(ISERROR(VLOOKUP(A431,'MTD Last'!$A$2:$AH$600,34,0)),0,VLOOKUP(A431,'MTD Last'!$A$2:$AH$600,34,0))</f>
        <v>2351.300940000001</v>
      </c>
      <c r="AL431" s="402">
        <f t="shared" ref="AL431:AL436" si="68">AD431-AE431</f>
        <v>2351.300940000001</v>
      </c>
      <c r="AM431" s="403" t="str">
        <f ca="1">ROUND((L431-Control!$C$3)/365,0)&amp;" Year"</f>
        <v>-9 Year</v>
      </c>
      <c r="AN431" s="45">
        <f t="shared" ref="AN431:AN436" si="69">IF(F431="AAA",1,IF(F431="AA+",2,IF(F431="AA",3,IF(F431="AA-",4,IF(F431="A+",5,IF(F431="A",6,IF(F431="A-",7,IF(F431="BBB+",8,"Code"))))))))</f>
        <v>6</v>
      </c>
      <c r="AO431" s="45" t="str">
        <f t="shared" ref="AO431:AO436" si="70">IF(F431="BBB",9,IF(F431="BBB-",10,IF(F431="BB+",11,IF(F431="BB",12,IF(F431="BB-",13,IF(F431="B+",14,IF(F431="B",15,IF(F431="B-",16,"Code"))))))))</f>
        <v>Code</v>
      </c>
      <c r="AP431" s="45">
        <f t="shared" ref="AP431:AP436" si="71">IF(AN431="Code",AO431,AN431)</f>
        <v>6</v>
      </c>
      <c r="AQ431" s="402">
        <f>AH431-(IF(ISERROR(VLOOKUP(A431,'WTD Last'!$A$1:$AQ$605,34,0)),0,VLOOKUP(A431,'WTD Last'!$A$1:$AQ$605,34,0)))</f>
        <v>14697.387245000005</v>
      </c>
      <c r="AR431" s="563">
        <f>R431-(IF(ISERROR(VLOOKUP(A431,'WTD Last'!$A$1:$AQ$605,18,0)),0,VLOOKUP(A431,'WTD Last'!$A$1:$AQ$605,18,0)))</f>
        <v>-3.1454119999999932</v>
      </c>
      <c r="AS431" s="402">
        <f>O431-(IF(ISERROR(VLOOKUP(A431,'WTD Last'!$A$1:$AQ$605,15,0)),0,VLOOKUP(A431,'WTD Last'!$A$1:$AQ$605,15,0)))</f>
        <v>36.663671000000249</v>
      </c>
      <c r="AT431" s="402">
        <f t="shared" si="61"/>
        <v>100</v>
      </c>
      <c r="AV431" s="564">
        <v>56842</v>
      </c>
      <c r="AW431" s="77"/>
      <c r="AX431" s="271"/>
    </row>
    <row r="432" spans="1:50">
      <c r="A432" s="77">
        <v>1361</v>
      </c>
      <c r="B432" s="77">
        <v>632</v>
      </c>
      <c r="C432" s="77" t="s">
        <v>27</v>
      </c>
      <c r="D432" s="77" t="s">
        <v>28</v>
      </c>
      <c r="E432" s="77" t="s">
        <v>376</v>
      </c>
      <c r="F432" s="77" t="s">
        <v>201</v>
      </c>
      <c r="G432" s="77" t="s">
        <v>467</v>
      </c>
      <c r="H432" s="77" t="s">
        <v>497</v>
      </c>
      <c r="I432" s="77" t="s">
        <v>405</v>
      </c>
      <c r="J432" s="454" t="s">
        <v>479</v>
      </c>
      <c r="K432" s="410">
        <v>36896</v>
      </c>
      <c r="L432" s="410">
        <v>38722</v>
      </c>
      <c r="M432" s="77" t="s">
        <v>30</v>
      </c>
      <c r="N432" s="271">
        <v>-10000000</v>
      </c>
      <c r="O432" s="271">
        <v>4069.2701520000001</v>
      </c>
      <c r="P432" s="411">
        <v>0.68</v>
      </c>
      <c r="Q432" s="271">
        <v>54.198740000000001</v>
      </c>
      <c r="R432" s="271">
        <v>53.626322999999999</v>
      </c>
      <c r="S432" s="411">
        <v>-0.57954233986098402</v>
      </c>
      <c r="T432" s="271">
        <v>-2358.314345416542</v>
      </c>
      <c r="U432" s="271">
        <v>-740.32869000000005</v>
      </c>
      <c r="V432" s="271">
        <v>0</v>
      </c>
      <c r="W432" s="271">
        <v>-3098.6430354165423</v>
      </c>
      <c r="X432" s="271">
        <v>-74359.560673999993</v>
      </c>
      <c r="Y432" s="271">
        <v>-77028.363458000007</v>
      </c>
      <c r="Z432" s="271">
        <v>-2668.8027840000141</v>
      </c>
      <c r="AA432" s="271">
        <v>429.84025141652819</v>
      </c>
      <c r="AB432" s="271">
        <v>-74359.560673999993</v>
      </c>
      <c r="AC432" s="271">
        <v>-77028.363458000007</v>
      </c>
      <c r="AD432" s="271">
        <v>-2668.8027840000141</v>
      </c>
      <c r="AF432" s="271">
        <v>29453.377360176004</v>
      </c>
      <c r="AG432" s="402">
        <f>IF(ISERROR(VLOOKUP(B432,Acc_Cash!$A:$H,3,FALSE)),0,VLOOKUP(B432,Acc_Cash!$A:$H,3,FALSE))</f>
        <v>0</v>
      </c>
      <c r="AH432" s="402">
        <f t="shared" si="67"/>
        <v>-77028.363458000007</v>
      </c>
      <c r="AI432" s="402">
        <f>AH432-(IF(ISERROR(VLOOKUP(A432,'YTD Last'!$E$2:$Z$500,21,0)),0,VLOOKUP(A432,'YTD Last'!$E$2:$Z$500,21,0)))</f>
        <v>-105054.627978</v>
      </c>
      <c r="AJ432" s="402">
        <f>AH432-IF(ISERROR(VLOOKUP(A432,'QTD Last'!$A$2:$AH$600,34,0)),0,VLOOKUP(A432,'QTD Last'!$A$2:$AH$600,34,0))</f>
        <v>-2668.8027840000141</v>
      </c>
      <c r="AK432" s="402">
        <f>AH432-IF(ISERROR(VLOOKUP(A432,'MTD Last'!$A$2:$AH$600,34,0)),0,VLOOKUP(A432,'MTD Last'!$A$2:$AH$600,34,0))</f>
        <v>-2668.8027840000141</v>
      </c>
      <c r="AL432" s="402">
        <f t="shared" si="68"/>
        <v>-2668.8027840000141</v>
      </c>
      <c r="AM432" s="403" t="str">
        <f ca="1">ROUND((L432-Control!$C$3)/365,0)&amp;" Year"</f>
        <v>-9 Year</v>
      </c>
      <c r="AN432" s="45">
        <f t="shared" si="69"/>
        <v>8</v>
      </c>
      <c r="AO432" s="45" t="str">
        <f t="shared" si="70"/>
        <v>Code</v>
      </c>
      <c r="AP432" s="45">
        <f t="shared" si="71"/>
        <v>8</v>
      </c>
      <c r="AQ432" s="402">
        <f>AH432-(IF(ISERROR(VLOOKUP(A432,'WTD Last'!$A$1:$AQ$605,34,0)),0,VLOOKUP(A432,'WTD Last'!$A$1:$AQ$605,34,0)))</f>
        <v>-15175.616586000004</v>
      </c>
      <c r="AR432" s="563">
        <f>R432-(IF(ISERROR(VLOOKUP(A432,'WTD Last'!$A$1:$AQ$605,18,0)),0,VLOOKUP(A432,'WTD Last'!$A$1:$AQ$605,18,0)))</f>
        <v>-3.3229380000000006</v>
      </c>
      <c r="AS432" s="402">
        <f>O432-(IF(ISERROR(VLOOKUP(A432,'WTD Last'!$A$1:$AQ$605,15,0)),0,VLOOKUP(A432,'WTD Last'!$A$1:$AQ$605,15,0)))</f>
        <v>-37.235576000000037</v>
      </c>
      <c r="AT432" s="402">
        <f t="shared" si="61"/>
        <v>-188.88888888888889</v>
      </c>
      <c r="AV432" s="564">
        <v>6218</v>
      </c>
      <c r="AW432" s="77"/>
      <c r="AX432" s="271"/>
    </row>
    <row r="433" spans="1:50">
      <c r="A433" s="77">
        <v>1537</v>
      </c>
      <c r="B433" s="77">
        <v>627</v>
      </c>
      <c r="C433" s="77" t="s">
        <v>27</v>
      </c>
      <c r="D433" s="77" t="s">
        <v>301</v>
      </c>
      <c r="E433" s="77" t="s">
        <v>376</v>
      </c>
      <c r="F433" s="77" t="s">
        <v>201</v>
      </c>
      <c r="G433" s="77" t="s">
        <v>467</v>
      </c>
      <c r="H433" s="77" t="s">
        <v>497</v>
      </c>
      <c r="I433" s="77" t="s">
        <v>405</v>
      </c>
      <c r="J433" s="454" t="s">
        <v>486</v>
      </c>
      <c r="K433" s="410">
        <v>36896</v>
      </c>
      <c r="L433" s="410">
        <v>38722</v>
      </c>
      <c r="M433" s="77" t="s">
        <v>30</v>
      </c>
      <c r="N433" s="271">
        <v>10000000</v>
      </c>
      <c r="O433" s="271">
        <v>-4069.2701520000001</v>
      </c>
      <c r="P433" s="411">
        <v>0.68</v>
      </c>
      <c r="Q433" s="271">
        <v>54.198740000000001</v>
      </c>
      <c r="R433" s="271">
        <v>53.626322999999999</v>
      </c>
      <c r="S433" s="411">
        <v>-0.57954233986098402</v>
      </c>
      <c r="T433" s="271">
        <v>2358.314345416542</v>
      </c>
      <c r="U433" s="271">
        <v>740.32869000000005</v>
      </c>
      <c r="V433" s="271">
        <v>0</v>
      </c>
      <c r="W433" s="271">
        <v>3098.6430354165423</v>
      </c>
      <c r="X433" s="271">
        <v>74359.560673999993</v>
      </c>
      <c r="Y433" s="271">
        <v>77028.363458000007</v>
      </c>
      <c r="Z433" s="271">
        <v>2668.8027840000141</v>
      </c>
      <c r="AA433" s="271">
        <v>-429.84025141652819</v>
      </c>
      <c r="AB433" s="271">
        <v>74359.560673999993</v>
      </c>
      <c r="AC433" s="271">
        <v>77028.363458000007</v>
      </c>
      <c r="AD433" s="271">
        <v>2668.8027840000141</v>
      </c>
      <c r="AF433" s="271">
        <v>-29453.377360176004</v>
      </c>
      <c r="AG433" s="402">
        <f>IF(ISERROR(VLOOKUP(B433,Acc_Cash!$A:$H,3,FALSE)),0,VLOOKUP(B433,Acc_Cash!$A:$H,3,FALSE))</f>
        <v>0</v>
      </c>
      <c r="AH433" s="402">
        <f t="shared" si="67"/>
        <v>77028.363458000007</v>
      </c>
      <c r="AI433" s="402">
        <f>AH433-(IF(ISERROR(VLOOKUP(A433,'YTD Last'!$E$2:$Z$500,21,0)),0,VLOOKUP(A433,'YTD Last'!$E$2:$Z$500,21,0)))</f>
        <v>105054.627978</v>
      </c>
      <c r="AJ433" s="402">
        <f>AH433-IF(ISERROR(VLOOKUP(A433,'QTD Last'!$A$2:$AH$600,34,0)),0,VLOOKUP(A433,'QTD Last'!$A$2:$AH$600,34,0))</f>
        <v>2668.8027840000141</v>
      </c>
      <c r="AK433" s="402">
        <f>AH433-IF(ISERROR(VLOOKUP(A433,'MTD Last'!$A$2:$AH$600,34,0)),0,VLOOKUP(A433,'MTD Last'!$A$2:$AH$600,34,0))</f>
        <v>2668.8027840000141</v>
      </c>
      <c r="AL433" s="402">
        <f t="shared" si="68"/>
        <v>2668.8027840000141</v>
      </c>
      <c r="AM433" s="403" t="str">
        <f ca="1">ROUND((L433-Control!$C$3)/365,0)&amp;" Year"</f>
        <v>-9 Year</v>
      </c>
      <c r="AN433" s="45">
        <f t="shared" si="69"/>
        <v>8</v>
      </c>
      <c r="AO433" s="45" t="str">
        <f t="shared" si="70"/>
        <v>Code</v>
      </c>
      <c r="AP433" s="45">
        <f t="shared" si="71"/>
        <v>8</v>
      </c>
      <c r="AQ433" s="402">
        <f>AH433-(IF(ISERROR(VLOOKUP(A433,'WTD Last'!$A$1:$AQ$605,34,0)),0,VLOOKUP(A433,'WTD Last'!$A$1:$AQ$605,34,0)))</f>
        <v>15175.616586000004</v>
      </c>
      <c r="AR433" s="563">
        <f>R433-(IF(ISERROR(VLOOKUP(A433,'WTD Last'!$A$1:$AQ$605,18,0)),0,VLOOKUP(A433,'WTD Last'!$A$1:$AQ$605,18,0)))</f>
        <v>-3.3229380000000006</v>
      </c>
      <c r="AS433" s="402">
        <f>O433-(IF(ISERROR(VLOOKUP(A433,'WTD Last'!$A$1:$AQ$605,15,0)),0,VLOOKUP(A433,'WTD Last'!$A$1:$AQ$605,15,0)))</f>
        <v>37.235576000000037</v>
      </c>
      <c r="AT433" s="402">
        <f t="shared" si="61"/>
        <v>188.88888888888889</v>
      </c>
      <c r="AV433" s="564">
        <v>6218</v>
      </c>
      <c r="AW433" s="77"/>
      <c r="AX433" s="271"/>
    </row>
    <row r="434" spans="1:50">
      <c r="A434" s="77">
        <v>1362</v>
      </c>
      <c r="B434" s="77">
        <v>518</v>
      </c>
      <c r="C434" s="77" t="s">
        <v>27</v>
      </c>
      <c r="D434" s="77" t="s">
        <v>28</v>
      </c>
      <c r="E434" s="77" t="s">
        <v>377</v>
      </c>
      <c r="F434" s="77" t="s">
        <v>201</v>
      </c>
      <c r="G434" s="77" t="s">
        <v>471</v>
      </c>
      <c r="H434" s="77" t="s">
        <v>472</v>
      </c>
      <c r="I434" s="77" t="s">
        <v>405</v>
      </c>
      <c r="J434" s="454" t="s">
        <v>479</v>
      </c>
      <c r="K434" s="410">
        <v>36896</v>
      </c>
      <c r="L434" s="410">
        <v>38722</v>
      </c>
      <c r="M434" s="77" t="s">
        <v>30</v>
      </c>
      <c r="N434" s="271">
        <v>-10000000</v>
      </c>
      <c r="O434" s="271">
        <v>4089.762154</v>
      </c>
      <c r="P434" s="411">
        <v>0.7</v>
      </c>
      <c r="Q434" s="271">
        <v>69.535317000000006</v>
      </c>
      <c r="R434" s="271">
        <v>68.958430000000007</v>
      </c>
      <c r="S434" s="411">
        <v>-0.57044419729050477</v>
      </c>
      <c r="T434" s="271">
        <v>-2332.9810890476156</v>
      </c>
      <c r="U434" s="271">
        <v>-835.75452299999995</v>
      </c>
      <c r="V434" s="271">
        <v>0</v>
      </c>
      <c r="W434" s="271">
        <v>-3168.7356120476156</v>
      </c>
      <c r="X434" s="271">
        <v>-19027.905506999999</v>
      </c>
      <c r="Y434" s="271">
        <v>-21624.690044999999</v>
      </c>
      <c r="Z434" s="271">
        <v>-2596.7845379999999</v>
      </c>
      <c r="AA434" s="271">
        <v>571.95107404761575</v>
      </c>
      <c r="AB434" s="271">
        <v>-19027.905506999999</v>
      </c>
      <c r="AC434" s="271">
        <v>-21624.690044999999</v>
      </c>
      <c r="AD434" s="271">
        <v>-2596.7845379999999</v>
      </c>
      <c r="AF434" s="271">
        <v>29601.698470652002</v>
      </c>
      <c r="AG434" s="402">
        <f>IF(ISERROR(VLOOKUP(B434,Acc_Cash!$A:$H,3,FALSE)),0,VLOOKUP(B434,Acc_Cash!$A:$H,3,FALSE))</f>
        <v>0</v>
      </c>
      <c r="AH434" s="402">
        <f t="shared" si="67"/>
        <v>-21624.690044999999</v>
      </c>
      <c r="AI434" s="402">
        <f>AH434-(IF(ISERROR(VLOOKUP(A434,'YTD Last'!$E$2:$Z$383,21,0)),0,VLOOKUP(A434,'YTD Last'!$E$2:$Z$383,21,0)))</f>
        <v>-132319.809584</v>
      </c>
      <c r="AJ434" s="402">
        <f>AH434-IF(ISERROR(VLOOKUP(A434,'QTD Last'!$A$2:$AH$600,34,0)),0,VLOOKUP(A434,'QTD Last'!$A$2:$AH$600,34,0))</f>
        <v>-2596.7845379999999</v>
      </c>
      <c r="AK434" s="402">
        <f>AH434-IF(ISERROR(VLOOKUP(A434,'MTD Last'!$A$2:$AH$600,34,0)),0,VLOOKUP(A434,'MTD Last'!$A$2:$AH$600,34,0))</f>
        <v>-2596.7845379999999</v>
      </c>
      <c r="AL434" s="402">
        <f t="shared" si="68"/>
        <v>-2596.7845379999999</v>
      </c>
      <c r="AM434" s="403" t="str">
        <f ca="1">ROUND((L434-Control!$C$3)/365,0)&amp;" Year"</f>
        <v>-9 Year</v>
      </c>
      <c r="AN434" s="45">
        <f t="shared" si="69"/>
        <v>8</v>
      </c>
      <c r="AO434" s="45" t="str">
        <f t="shared" si="70"/>
        <v>Code</v>
      </c>
      <c r="AP434" s="45">
        <f t="shared" si="71"/>
        <v>8</v>
      </c>
      <c r="AQ434" s="402">
        <f>AH434-(IF(ISERROR(VLOOKUP(A434,'WTD Last'!$A$1:$AQ$605,34,0)),0,VLOOKUP(A434,'WTD Last'!$A$1:$AQ$605,34,0)))</f>
        <v>-16964.740614999999</v>
      </c>
      <c r="AR434" s="563">
        <f>R434-(IF(ISERROR(VLOOKUP(A434,'WTD Last'!$A$1:$AQ$605,18,0)),0,VLOOKUP(A434,'WTD Last'!$A$1:$AQ$605,18,0)))</f>
        <v>-3.6974399999999861</v>
      </c>
      <c r="AS434" s="402">
        <f>O434-(IF(ISERROR(VLOOKUP(A434,'WTD Last'!$A$1:$AQ$605,15,0)),0,VLOOKUP(A434,'WTD Last'!$A$1:$AQ$605,15,0)))</f>
        <v>-37.398807999999917</v>
      </c>
      <c r="AT434" s="402">
        <f t="shared" si="61"/>
        <v>-194.44444444444446</v>
      </c>
      <c r="AV434" s="564">
        <v>54820</v>
      </c>
      <c r="AW434" s="77"/>
      <c r="AX434" s="271"/>
    </row>
    <row r="435" spans="1:50">
      <c r="A435" s="77">
        <v>1572</v>
      </c>
      <c r="B435" s="77">
        <v>618</v>
      </c>
      <c r="C435" s="77" t="s">
        <v>27</v>
      </c>
      <c r="D435" s="77" t="s">
        <v>301</v>
      </c>
      <c r="E435" s="77" t="s">
        <v>377</v>
      </c>
      <c r="F435" s="77" t="s">
        <v>201</v>
      </c>
      <c r="G435" s="77" t="s">
        <v>471</v>
      </c>
      <c r="H435" s="77" t="s">
        <v>472</v>
      </c>
      <c r="I435" s="77" t="s">
        <v>405</v>
      </c>
      <c r="J435" s="454" t="s">
        <v>486</v>
      </c>
      <c r="K435" s="410">
        <v>36896</v>
      </c>
      <c r="L435" s="410">
        <v>38722</v>
      </c>
      <c r="M435" s="77" t="s">
        <v>30</v>
      </c>
      <c r="N435" s="271">
        <v>10000000</v>
      </c>
      <c r="O435" s="271">
        <v>-4089.762154</v>
      </c>
      <c r="P435" s="411">
        <v>0.7</v>
      </c>
      <c r="Q435" s="271">
        <v>69.535317000000006</v>
      </c>
      <c r="R435" s="271">
        <v>68.958430000000007</v>
      </c>
      <c r="S435" s="411">
        <v>-0.57044419729050477</v>
      </c>
      <c r="T435" s="271">
        <v>2332.9810890476156</v>
      </c>
      <c r="U435" s="271">
        <v>835.75452299999995</v>
      </c>
      <c r="V435" s="271">
        <v>0</v>
      </c>
      <c r="W435" s="271">
        <v>3168.7356120476156</v>
      </c>
      <c r="X435" s="271">
        <v>19027.905506999999</v>
      </c>
      <c r="Y435" s="271">
        <v>21624.690044999999</v>
      </c>
      <c r="Z435" s="271">
        <v>2596.7845379999999</v>
      </c>
      <c r="AA435" s="271">
        <v>-571.95107404761575</v>
      </c>
      <c r="AB435" s="271">
        <v>19027.905506999999</v>
      </c>
      <c r="AC435" s="271">
        <v>21624.690044999999</v>
      </c>
      <c r="AD435" s="271">
        <v>2596.7845379999999</v>
      </c>
      <c r="AF435" s="271">
        <v>-29601.698470652002</v>
      </c>
      <c r="AG435" s="402">
        <f>IF(ISERROR(VLOOKUP(B435,Acc_Cash!$A:$H,3,FALSE)),0,VLOOKUP(B435,Acc_Cash!$A:$H,3,FALSE))</f>
        <v>0</v>
      </c>
      <c r="AH435" s="402">
        <f t="shared" si="67"/>
        <v>21624.690044999999</v>
      </c>
      <c r="AI435" s="402">
        <f>AH435-(IF(ISERROR(VLOOKUP(A435,'YTD Last'!$E$2:$Z$500,21,0)),0,VLOOKUP(A435,'YTD Last'!$E$2:$Z$500,21,0)))</f>
        <v>132319.809584</v>
      </c>
      <c r="AJ435" s="402">
        <f>AH435-IF(ISERROR(VLOOKUP(A435,'QTD Last'!$A$2:$AH$600,34,0)),0,VLOOKUP(A435,'QTD Last'!$A$2:$AH$600,34,0))</f>
        <v>2596.7845379999999</v>
      </c>
      <c r="AK435" s="402">
        <f>AH435-IF(ISERROR(VLOOKUP(A435,'MTD Last'!$A$2:$AH$600,34,0)),0,VLOOKUP(A435,'MTD Last'!$A$2:$AH$600,34,0))</f>
        <v>2596.7845379999999</v>
      </c>
      <c r="AL435" s="402">
        <f t="shared" si="68"/>
        <v>2596.7845379999999</v>
      </c>
      <c r="AM435" s="403" t="str">
        <f ca="1">ROUND((L435-Control!$C$3)/365,0)&amp;" Year"</f>
        <v>-9 Year</v>
      </c>
      <c r="AN435" s="45">
        <f t="shared" si="69"/>
        <v>8</v>
      </c>
      <c r="AO435" s="45" t="str">
        <f t="shared" si="70"/>
        <v>Code</v>
      </c>
      <c r="AP435" s="45">
        <f t="shared" si="71"/>
        <v>8</v>
      </c>
      <c r="AQ435" s="402">
        <f>AH435-(IF(ISERROR(VLOOKUP(A435,'WTD Last'!$A$1:$AQ$605,34,0)),0,VLOOKUP(A435,'WTD Last'!$A$1:$AQ$605,34,0)))</f>
        <v>16964.740614999999</v>
      </c>
      <c r="AR435" s="563">
        <f>R435-(IF(ISERROR(VLOOKUP(A435,'WTD Last'!$A$1:$AQ$605,18,0)),0,VLOOKUP(A435,'WTD Last'!$A$1:$AQ$605,18,0)))</f>
        <v>-3.6974399999999861</v>
      </c>
      <c r="AS435" s="402">
        <f>O435-(IF(ISERROR(VLOOKUP(A435,'WTD Last'!$A$1:$AQ$605,15,0)),0,VLOOKUP(A435,'WTD Last'!$A$1:$AQ$605,15,0)))</f>
        <v>37.398807999999917</v>
      </c>
      <c r="AT435" s="402">
        <f t="shared" si="61"/>
        <v>194.44444444444446</v>
      </c>
      <c r="AV435" s="564">
        <v>54820</v>
      </c>
      <c r="AW435" s="77"/>
      <c r="AX435" s="271"/>
    </row>
    <row r="436" spans="1:50">
      <c r="A436" s="77">
        <v>1638</v>
      </c>
      <c r="B436" s="77">
        <v>842</v>
      </c>
      <c r="C436" s="77" t="s">
        <v>27</v>
      </c>
      <c r="D436" s="77" t="s">
        <v>28</v>
      </c>
      <c r="E436" s="77" t="s">
        <v>377</v>
      </c>
      <c r="F436" s="77" t="s">
        <v>201</v>
      </c>
      <c r="G436" s="77" t="s">
        <v>471</v>
      </c>
      <c r="H436" s="77" t="s">
        <v>472</v>
      </c>
      <c r="I436" s="77" t="s">
        <v>286</v>
      </c>
      <c r="J436" s="454" t="s">
        <v>479</v>
      </c>
      <c r="K436" s="410">
        <v>36934</v>
      </c>
      <c r="L436" s="410">
        <v>38760</v>
      </c>
      <c r="M436" s="77" t="s">
        <v>30</v>
      </c>
      <c r="N436" s="271">
        <v>10000000</v>
      </c>
      <c r="O436" s="271">
        <v>-4175.3862989999998</v>
      </c>
      <c r="P436" s="411">
        <v>0.74</v>
      </c>
      <c r="Q436" s="271">
        <v>70.285754999999995</v>
      </c>
      <c r="R436" s="271">
        <v>69.708995999999999</v>
      </c>
      <c r="S436" s="411">
        <v>-0.57467775383199293</v>
      </c>
      <c r="T436" s="271">
        <v>2399.5016196901979</v>
      </c>
      <c r="U436" s="271">
        <v>825.38717099999997</v>
      </c>
      <c r="V436" s="271">
        <v>0</v>
      </c>
      <c r="W436" s="271">
        <v>3224.8887906901978</v>
      </c>
      <c r="X436" s="271">
        <v>25947.721962</v>
      </c>
      <c r="Y436" s="271">
        <v>28616.546549999999</v>
      </c>
      <c r="Z436" s="271">
        <v>2668.8245879999995</v>
      </c>
      <c r="AA436" s="271">
        <v>-556.06420269019827</v>
      </c>
      <c r="AB436" s="271">
        <v>25947.721962</v>
      </c>
      <c r="AC436" s="271">
        <v>28616.546549999999</v>
      </c>
      <c r="AD436" s="271">
        <v>2668.8245879999995</v>
      </c>
      <c r="AF436" s="271">
        <v>-30221.446032161999</v>
      </c>
      <c r="AG436" s="402">
        <f>IF(ISERROR(VLOOKUP(B436,Acc_Cash!$A:$H,3,FALSE)),0,VLOOKUP(B436,Acc_Cash!$A:$H,3,FALSE))</f>
        <v>0</v>
      </c>
      <c r="AH436" s="402">
        <f t="shared" si="67"/>
        <v>28616.546549999999</v>
      </c>
      <c r="AI436" s="402">
        <f>AH436-(IF(ISERROR(VLOOKUP(A436,'YTD Last'!$E$2:$Z$383,21,0)),0,VLOOKUP(A436,'YTD Last'!$E$2:$Z$383,21,0)))</f>
        <v>28616.546549999999</v>
      </c>
      <c r="AJ436" s="402">
        <f>AH436-IF(ISERROR(VLOOKUP(A436,'QTD Last'!$A$2:$AH$600,34,0)),0,VLOOKUP(A436,'QTD Last'!$A$2:$AH$600,34,0))</f>
        <v>2668.8245879999995</v>
      </c>
      <c r="AK436" s="402">
        <f>AH436-IF(ISERROR(VLOOKUP(A436,'MTD Last'!$A$2:$AH$600,34,0)),0,VLOOKUP(A436,'MTD Last'!$A$2:$AH$600,34,0))</f>
        <v>2668.8245879999995</v>
      </c>
      <c r="AL436" s="402">
        <f t="shared" si="68"/>
        <v>2668.8245879999995</v>
      </c>
      <c r="AM436" s="403" t="str">
        <f ca="1">ROUND((L436-Control!$C$3)/365,0)&amp;" Year"</f>
        <v>-9 Year</v>
      </c>
      <c r="AN436" s="45">
        <f t="shared" si="69"/>
        <v>8</v>
      </c>
      <c r="AO436" s="45" t="str">
        <f t="shared" si="70"/>
        <v>Code</v>
      </c>
      <c r="AP436" s="45">
        <f t="shared" si="71"/>
        <v>8</v>
      </c>
      <c r="AQ436" s="402">
        <f>AH436-(IF(ISERROR(VLOOKUP(A436,'WTD Last'!$A$1:$AQ$605,34,0)),0,VLOOKUP(A436,'WTD Last'!$A$1:$AQ$605,34,0)))</f>
        <v>17227.774984</v>
      </c>
      <c r="AR436" s="563">
        <f>R436-(IF(ISERROR(VLOOKUP(A436,'WTD Last'!$A$1:$AQ$605,18,0)),0,VLOOKUP(A436,'WTD Last'!$A$1:$AQ$605,18,0)))</f>
        <v>-3.6895200000000017</v>
      </c>
      <c r="AS436" s="402">
        <f>O436-(IF(ISERROR(VLOOKUP(A436,'WTD Last'!$A$1:$AQ$605,15,0)),0,VLOOKUP(A436,'WTD Last'!$A$1:$AQ$605,15,0)))</f>
        <v>38.713897000000543</v>
      </c>
      <c r="AT436" s="402">
        <f t="shared" si="61"/>
        <v>205.55555555555554</v>
      </c>
      <c r="AU436" s="564">
        <v>89135</v>
      </c>
      <c r="AV436" s="564">
        <v>54820</v>
      </c>
      <c r="AW436" s="77"/>
      <c r="AX436" s="271"/>
    </row>
    <row r="437" spans="1:50">
      <c r="A437" s="77">
        <v>42</v>
      </c>
      <c r="B437" s="77">
        <v>138</v>
      </c>
      <c r="C437" s="77" t="s">
        <v>27</v>
      </c>
      <c r="D437" s="77" t="s">
        <v>28</v>
      </c>
      <c r="E437" s="77" t="s">
        <v>34</v>
      </c>
      <c r="F437" s="77" t="s">
        <v>205</v>
      </c>
      <c r="G437" s="77" t="s">
        <v>473</v>
      </c>
      <c r="H437" s="77" t="s">
        <v>483</v>
      </c>
      <c r="I437" s="77" t="s">
        <v>97</v>
      </c>
      <c r="J437" s="454" t="s">
        <v>469</v>
      </c>
      <c r="K437" s="410">
        <v>36746</v>
      </c>
      <c r="L437" s="410">
        <v>37841</v>
      </c>
      <c r="M437" s="77" t="s">
        <v>30</v>
      </c>
      <c r="N437" s="271">
        <v>10000000</v>
      </c>
      <c r="O437" s="271">
        <v>-2124.253338</v>
      </c>
      <c r="P437" s="411">
        <v>1</v>
      </c>
      <c r="Q437" s="271">
        <v>132.65221500000001</v>
      </c>
      <c r="R437" s="271">
        <v>159.930128</v>
      </c>
      <c r="S437" s="411">
        <v>28.183652648394336</v>
      </c>
      <c r="T437" s="271">
        <v>-59869.218215384208</v>
      </c>
      <c r="U437" s="271">
        <v>1607.494506</v>
      </c>
      <c r="V437" s="271">
        <v>0</v>
      </c>
      <c r="W437" s="271">
        <v>-58261.723709384205</v>
      </c>
      <c r="X437" s="271">
        <v>-56608.811443999999</v>
      </c>
      <c r="Y437" s="271">
        <v>-115503.384993</v>
      </c>
      <c r="Z437" s="271">
        <v>-58894.573549000001</v>
      </c>
      <c r="AA437" s="271">
        <v>-632.84983961579564</v>
      </c>
      <c r="AB437" s="271">
        <v>-56608.811443999999</v>
      </c>
      <c r="AC437" s="271">
        <v>-115503.384993</v>
      </c>
      <c r="AD437" s="271">
        <v>-58894.573549000001</v>
      </c>
      <c r="AF437" s="271">
        <v>-20966.38044606</v>
      </c>
      <c r="AG437" s="402">
        <f>IF(ISERROR(VLOOKUP(B437,Acc_Cash!$A:$H,3,FALSE)),0,VLOOKUP(B437,Acc_Cash!$A:$H,3,FALSE))</f>
        <v>51111.111110999998</v>
      </c>
      <c r="AH437" s="402">
        <f t="shared" ref="AH437:AH443" si="72">AG437+AC437</f>
        <v>-64392.273882000001</v>
      </c>
      <c r="AI437" s="402">
        <f>AH437-(IF(ISERROR(VLOOKUP(A437,'YTD Last'!$E$2:$Z$383,21,0)),0,VLOOKUP(A437,'YTD Last'!$E$2:$Z$383,21,0)))</f>
        <v>31232.723405000004</v>
      </c>
      <c r="AJ437" s="402">
        <f>AH437-IF(ISERROR(VLOOKUP(A437,'QTD Last'!$A$2:$AH$600,34,0)),0,VLOOKUP(A437,'QTD Last'!$A$2:$AH$600,34,0))</f>
        <v>-58894.573549000001</v>
      </c>
      <c r="AK437" s="402">
        <f>AH437-IF(ISERROR(VLOOKUP(A437,'MTD Last'!$A$2:$AH$600,34,0)),0,VLOOKUP(A437,'MTD Last'!$A$2:$AH$600,34,0))</f>
        <v>-58894.573549000001</v>
      </c>
      <c r="AL437" s="402">
        <f t="shared" ref="AL437:AL447" si="73">AD437-AE437</f>
        <v>-58894.573549000001</v>
      </c>
      <c r="AM437" s="403" t="str">
        <f ca="1">ROUND((L437-Control!$C$3)/365,0)&amp;" Year"</f>
        <v>-11 Year</v>
      </c>
      <c r="AN437" s="45" t="str">
        <f t="shared" ref="AN437:AN447" si="74">IF(F437="AAA",1,IF(F437="AA+",2,IF(F437="AA",3,IF(F437="AA-",4,IF(F437="A+",5,IF(F437="A",6,IF(F437="A-",7,IF(F437="BBB+",8,"Code"))))))))</f>
        <v>Code</v>
      </c>
      <c r="AO437" s="45">
        <f t="shared" ref="AO437:AO447" si="75">IF(F437="BBB",9,IF(F437="BBB-",10,IF(F437="BB+",11,IF(F437="BB",12,IF(F437="BB-",13,IF(F437="B+",14,IF(F437="B",15,IF(F437="B-",16,"Code"))))))))</f>
        <v>9</v>
      </c>
      <c r="AP437" s="45">
        <f t="shared" ref="AP437:AP443" si="76">IF(AN437="Code",AO437,AN437)</f>
        <v>9</v>
      </c>
      <c r="AQ437" s="402">
        <f>AH437-(IF(ISERROR(VLOOKUP(A437,'WTD Last'!$A$1:$AQ$605,34,0)),0,VLOOKUP(A437,'WTD Last'!$A$1:$AQ$605,34,0)))</f>
        <v>-42510.180317999999</v>
      </c>
      <c r="AR437" s="563">
        <f>R437-(IF(ISERROR(VLOOKUP(A437,'WTD Last'!$A$1:$AQ$605,18,0)),0,VLOOKUP(A437,'WTD Last'!$A$1:$AQ$605,18,0)))</f>
        <v>21.011055999999996</v>
      </c>
      <c r="AS437" s="402">
        <f>O437-(IF(ISERROR(VLOOKUP(A437,'WTD Last'!$A$1:$AQ$605,15,0)),0,VLOOKUP(A437,'WTD Last'!$A$1:$AQ$605,15,0)))</f>
        <v>21.919867000000067</v>
      </c>
      <c r="AT437" s="402">
        <f t="shared" si="61"/>
        <v>277.77777777777777</v>
      </c>
      <c r="AU437" s="564">
        <v>122</v>
      </c>
      <c r="AV437" s="564">
        <v>92930</v>
      </c>
      <c r="AW437" s="77"/>
      <c r="AX437" s="271"/>
    </row>
    <row r="438" spans="1:50">
      <c r="A438" s="77">
        <v>45</v>
      </c>
      <c r="B438" s="77">
        <v>139</v>
      </c>
      <c r="C438" s="77" t="s">
        <v>27</v>
      </c>
      <c r="D438" s="77" t="s">
        <v>28</v>
      </c>
      <c r="E438" s="77" t="s">
        <v>34</v>
      </c>
      <c r="F438" s="77" t="s">
        <v>205</v>
      </c>
      <c r="G438" s="77" t="s">
        <v>473</v>
      </c>
      <c r="H438" s="77" t="s">
        <v>483</v>
      </c>
      <c r="I438" s="77" t="s">
        <v>265</v>
      </c>
      <c r="J438" s="454" t="s">
        <v>469</v>
      </c>
      <c r="K438" s="410">
        <v>36747</v>
      </c>
      <c r="L438" s="410">
        <v>37112</v>
      </c>
      <c r="M438" s="77" t="s">
        <v>30</v>
      </c>
      <c r="N438" s="271">
        <v>-10000000</v>
      </c>
      <c r="O438" s="271">
        <v>338.94062500000001</v>
      </c>
      <c r="P438" s="411">
        <v>0.63</v>
      </c>
      <c r="Q438" s="271">
        <v>72.881929999999997</v>
      </c>
      <c r="R438" s="271">
        <v>102.00650400000001</v>
      </c>
      <c r="S438" s="411">
        <v>31.612790463739771</v>
      </c>
      <c r="T438" s="271">
        <v>10714.858957773999</v>
      </c>
      <c r="U438" s="271">
        <v>-678.98179200000004</v>
      </c>
      <c r="V438" s="271">
        <v>0</v>
      </c>
      <c r="W438" s="271">
        <v>10035.877165773998</v>
      </c>
      <c r="X438" s="271">
        <v>-5824.503256</v>
      </c>
      <c r="Y438" s="271">
        <v>4034.07519</v>
      </c>
      <c r="Z438" s="271">
        <v>9858.5784459999995</v>
      </c>
      <c r="AA438" s="271">
        <v>-177.29871977399853</v>
      </c>
      <c r="AB438" s="271">
        <v>-5824.503256</v>
      </c>
      <c r="AC438" s="271">
        <v>4034.07519</v>
      </c>
      <c r="AD438" s="271">
        <v>9858.5784459999995</v>
      </c>
      <c r="AF438" s="271">
        <v>3345.3439687500004</v>
      </c>
      <c r="AG438" s="402">
        <f>IF(ISERROR(VLOOKUP(B438,Acc_Cash!$A:$H,3,FALSE)),0,VLOOKUP(B438,Acc_Cash!$A:$H,3,FALSE))</f>
        <v>-32200</v>
      </c>
      <c r="AH438" s="402">
        <f t="shared" si="72"/>
        <v>-28165.92481</v>
      </c>
      <c r="AI438" s="402">
        <f>AH438-(IF(ISERROR(VLOOKUP(A438,'YTD Last'!$E$2:$Z$500,21,0)),0,VLOOKUP(A438,'YTD Last'!$E$2:$Z$500,21,0)))</f>
        <v>-35503.579461000001</v>
      </c>
      <c r="AJ438" s="402">
        <f>AH438-IF(ISERROR(VLOOKUP(A438,'QTD Last'!$A$2:$AH$600,34,0)),0,VLOOKUP(A438,'QTD Last'!$A$2:$AH$600,34,0))</f>
        <v>9858.5784459999959</v>
      </c>
      <c r="AK438" s="402">
        <f>AH438-IF(ISERROR(VLOOKUP(A438,'MTD Last'!$A$2:$AH$600,34,0)),0,VLOOKUP(A438,'MTD Last'!$A$2:$AH$600,34,0))</f>
        <v>9858.5784459999959</v>
      </c>
      <c r="AL438" s="402">
        <f t="shared" si="73"/>
        <v>9858.5784459999995</v>
      </c>
      <c r="AM438" s="403" t="str">
        <f ca="1">ROUND((L438-Control!$C$3)/365,0)&amp;" Year"</f>
        <v>-13 Year</v>
      </c>
      <c r="AN438" s="45" t="str">
        <f t="shared" si="74"/>
        <v>Code</v>
      </c>
      <c r="AO438" s="45">
        <f t="shared" si="75"/>
        <v>9</v>
      </c>
      <c r="AP438" s="45">
        <f t="shared" si="76"/>
        <v>9</v>
      </c>
      <c r="AQ438" s="402">
        <f>AH438-(IF(ISERROR(VLOOKUP(A438,'WTD Last'!$A$1:$AQ$605,34,0)),0,VLOOKUP(A438,'WTD Last'!$A$1:$AQ$605,34,0)))</f>
        <v>6172.2951189999985</v>
      </c>
      <c r="AR438" s="563">
        <f>R438-(IF(ISERROR(VLOOKUP(A438,'WTD Last'!$A$1:$AQ$605,18,0)),0,VLOOKUP(A438,'WTD Last'!$A$1:$AQ$605,18,0)))</f>
        <v>22.930498</v>
      </c>
      <c r="AS438" s="402">
        <f>O438-(IF(ISERROR(VLOOKUP(A438,'WTD Last'!$A$1:$AQ$605,15,0)),0,VLOOKUP(A438,'WTD Last'!$A$1:$AQ$605,15,0)))</f>
        <v>-20.295599999999979</v>
      </c>
      <c r="AT438" s="402">
        <f t="shared" si="61"/>
        <v>-175</v>
      </c>
      <c r="AU438" s="564">
        <v>86945</v>
      </c>
      <c r="AV438" s="564">
        <v>92930</v>
      </c>
      <c r="AW438" s="77"/>
      <c r="AX438" s="271"/>
    </row>
    <row r="439" spans="1:50">
      <c r="A439" s="77">
        <v>163</v>
      </c>
      <c r="B439" s="77">
        <v>317</v>
      </c>
      <c r="C439" s="77" t="s">
        <v>27</v>
      </c>
      <c r="D439" s="77" t="s">
        <v>28</v>
      </c>
      <c r="E439" s="77" t="s">
        <v>34</v>
      </c>
      <c r="F439" s="77" t="s">
        <v>205</v>
      </c>
      <c r="G439" s="77" t="s">
        <v>473</v>
      </c>
      <c r="H439" s="77" t="s">
        <v>483</v>
      </c>
      <c r="I439" s="77" t="s">
        <v>263</v>
      </c>
      <c r="J439" s="454" t="s">
        <v>469</v>
      </c>
      <c r="K439" s="410">
        <v>36802</v>
      </c>
      <c r="L439" s="410">
        <v>37897</v>
      </c>
      <c r="M439" s="77" t="s">
        <v>30</v>
      </c>
      <c r="N439" s="271">
        <v>10000000</v>
      </c>
      <c r="O439" s="271">
        <v>-2261.0331169999999</v>
      </c>
      <c r="P439" s="411">
        <v>1.18</v>
      </c>
      <c r="Q439" s="271">
        <v>137.195662</v>
      </c>
      <c r="R439" s="271">
        <v>164.44076100000001</v>
      </c>
      <c r="S439" s="411">
        <v>28.048160764368006</v>
      </c>
      <c r="T439" s="271">
        <v>-63417.820359176098</v>
      </c>
      <c r="U439" s="271">
        <v>1701.6201570000001</v>
      </c>
      <c r="V439" s="271">
        <v>0</v>
      </c>
      <c r="W439" s="271">
        <v>-61716.2002021761</v>
      </c>
      <c r="X439" s="271">
        <v>-15122.392468</v>
      </c>
      <c r="Y439" s="271">
        <v>-77548.360910999996</v>
      </c>
      <c r="Z439" s="271">
        <v>-62425.968442999998</v>
      </c>
      <c r="AA439" s="271">
        <v>-709.76824082389794</v>
      </c>
      <c r="AB439" s="271">
        <v>-15122.392468</v>
      </c>
      <c r="AC439" s="271">
        <v>-77548.360910999996</v>
      </c>
      <c r="AD439" s="271">
        <v>-62425.968442999998</v>
      </c>
      <c r="AF439" s="271">
        <v>-22316.39686479</v>
      </c>
      <c r="AG439" s="402">
        <f>IF(ISERROR(VLOOKUP(B439,Acc_Cash!$A:$H,3,FALSE)),0,VLOOKUP(B439,Acc_Cash!$A:$H,3,FALSE))</f>
        <v>30155.555555999999</v>
      </c>
      <c r="AH439" s="402">
        <f t="shared" si="72"/>
        <v>-47392.805354999997</v>
      </c>
      <c r="AI439" s="402">
        <f>AH439-(IF(ISERROR(VLOOKUP(A439,'YTD Last'!$E$2:$Z$500,21,0)),0,VLOOKUP(A439,'YTD Last'!$E$2:$Z$500,21,0)))</f>
        <v>31151.470036000006</v>
      </c>
      <c r="AJ439" s="402">
        <f>AH439-IF(ISERROR(VLOOKUP(A439,'QTD Last'!$A$2:$AH$600,34,0)),0,VLOOKUP(A439,'QTD Last'!$A$2:$AH$600,34,0))</f>
        <v>-62425.968442999998</v>
      </c>
      <c r="AK439" s="402">
        <f>AH439-IF(ISERROR(VLOOKUP(A439,'MTD Last'!$A$2:$AH$600,34,0)),0,VLOOKUP(A439,'MTD Last'!$A$2:$AH$600,34,0))</f>
        <v>-62425.968442999998</v>
      </c>
      <c r="AL439" s="402">
        <f t="shared" si="73"/>
        <v>-62425.968442999998</v>
      </c>
      <c r="AM439" s="403" t="str">
        <f ca="1">ROUND((L439-Control!$C$3)/365,0)&amp;" Year"</f>
        <v>-11 Year</v>
      </c>
      <c r="AN439" s="45" t="str">
        <f t="shared" si="74"/>
        <v>Code</v>
      </c>
      <c r="AO439" s="45">
        <f t="shared" si="75"/>
        <v>9</v>
      </c>
      <c r="AP439" s="45">
        <f t="shared" si="76"/>
        <v>9</v>
      </c>
      <c r="AQ439" s="402">
        <f>AH439-(IF(ISERROR(VLOOKUP(A439,'WTD Last'!$A$1:$AQ$605,34,0)),0,VLOOKUP(A439,'WTD Last'!$A$1:$AQ$605,34,0)))</f>
        <v>-45086.752038999999</v>
      </c>
      <c r="AR439" s="563">
        <f>R439-(IF(ISERROR(VLOOKUP(A439,'WTD Last'!$A$1:$AQ$605,18,0)),0,VLOOKUP(A439,'WTD Last'!$A$1:$AQ$605,18,0)))</f>
        <v>20.965328999999997</v>
      </c>
      <c r="AS439" s="402">
        <f>O439-(IF(ISERROR(VLOOKUP(A439,'WTD Last'!$A$1:$AQ$605,15,0)),0,VLOOKUP(A439,'WTD Last'!$A$1:$AQ$605,15,0)))</f>
        <v>22.520243999999821</v>
      </c>
      <c r="AT439" s="402">
        <f t="shared" si="61"/>
        <v>327.77777777777777</v>
      </c>
      <c r="AU439" s="564">
        <v>93466</v>
      </c>
      <c r="AV439" s="564">
        <v>92930</v>
      </c>
      <c r="AW439" s="77"/>
      <c r="AX439" s="271"/>
    </row>
    <row r="440" spans="1:50">
      <c r="A440" s="77">
        <v>882</v>
      </c>
      <c r="B440" s="77">
        <v>423</v>
      </c>
      <c r="C440" s="77" t="s">
        <v>27</v>
      </c>
      <c r="D440" s="77" t="s">
        <v>28</v>
      </c>
      <c r="E440" s="77" t="s">
        <v>251</v>
      </c>
      <c r="F440" s="77" t="s">
        <v>202</v>
      </c>
      <c r="G440" s="77" t="s">
        <v>473</v>
      </c>
      <c r="H440" s="77" t="s">
        <v>488</v>
      </c>
      <c r="I440" s="77" t="s">
        <v>31</v>
      </c>
      <c r="J440" s="454" t="s">
        <v>469</v>
      </c>
      <c r="K440" s="410">
        <v>36872</v>
      </c>
      <c r="L440" s="410">
        <v>38698</v>
      </c>
      <c r="M440" s="77" t="s">
        <v>45</v>
      </c>
      <c r="N440" s="271">
        <v>-10000000</v>
      </c>
      <c r="O440" s="271">
        <v>4159.6687910000001</v>
      </c>
      <c r="P440" s="411">
        <v>1.04</v>
      </c>
      <c r="Q440" s="271">
        <v>77.064280999999994</v>
      </c>
      <c r="R440" s="271">
        <v>76.762378999999996</v>
      </c>
      <c r="S440" s="411">
        <v>-0.2356673467744522</v>
      </c>
      <c r="T440" s="271">
        <v>-980.29810743546329</v>
      </c>
      <c r="U440" s="271">
        <v>-1004.385798</v>
      </c>
      <c r="V440" s="271">
        <v>0</v>
      </c>
      <c r="W440" s="271">
        <v>-1984.6839054354632</v>
      </c>
      <c r="X440" s="271">
        <v>-118542.007228</v>
      </c>
      <c r="Y440" s="271">
        <v>-120133.91871300001</v>
      </c>
      <c r="Z440" s="271">
        <v>-1591.9114850000042</v>
      </c>
      <c r="AA440" s="271">
        <v>392.77242043545903</v>
      </c>
      <c r="AB440" s="271">
        <v>-104554.05037509601</v>
      </c>
      <c r="AC440" s="271">
        <v>-105417.5136706575</v>
      </c>
      <c r="AD440" s="271">
        <v>-863.46329556149431</v>
      </c>
      <c r="AF440" s="271">
        <v>17106.637902987499</v>
      </c>
      <c r="AG440" s="402">
        <f>IF(ISERROR(VLOOKUP(B440,Acc_Cash!$A:$H,3,FALSE)),0,VLOOKUP(B440,Acc_Cash!$A:$H,3,FALSE))</f>
        <v>-22815</v>
      </c>
      <c r="AH440" s="402">
        <f t="shared" si="72"/>
        <v>-128232.5136706575</v>
      </c>
      <c r="AI440" s="402">
        <f>AH440-(IF(ISERROR(VLOOKUP(A440,'YTD Last'!$E$2:$Z$500,21,0)),0,VLOOKUP(A440,'YTD Last'!$E$2:$Z$500,21,0)))</f>
        <v>-121545.88985315965</v>
      </c>
      <c r="AJ440" s="402">
        <f>AH440-IF(ISERROR(VLOOKUP(A440,'QTD Last'!$A$2:$AH$600,34,0)),0,VLOOKUP(A440,'QTD Last'!$A$2:$AH$600,34,0))</f>
        <v>-746.46329556149431</v>
      </c>
      <c r="AK440" s="402">
        <f>AH440-IF(ISERROR(VLOOKUP(A440,'MTD Last'!$A$2:$AH$600,34,0)),0,VLOOKUP(A440,'MTD Last'!$A$2:$AH$600,34,0))</f>
        <v>-746.46329556149431</v>
      </c>
      <c r="AL440" s="402">
        <f t="shared" si="73"/>
        <v>-863.46329556149431</v>
      </c>
      <c r="AM440" s="403" t="str">
        <f ca="1">ROUND((L440-Control!$C$3)/365,0)&amp;" Year"</f>
        <v>-9 Year</v>
      </c>
      <c r="AN440" s="45">
        <f t="shared" si="74"/>
        <v>5</v>
      </c>
      <c r="AO440" s="45" t="str">
        <f t="shared" si="75"/>
        <v>Code</v>
      </c>
      <c r="AP440" s="45">
        <f t="shared" si="76"/>
        <v>5</v>
      </c>
      <c r="AQ440" s="402">
        <f>AH440-(IF(ISERROR(VLOOKUP(A440,'WTD Last'!$A$1:$AQ$605,34,0)),0,VLOOKUP(A440,'WTD Last'!$A$1:$AQ$605,34,0)))</f>
        <v>-59109.595828662306</v>
      </c>
      <c r="AR440" s="563">
        <f>R440-(IF(ISERROR(VLOOKUP(A440,'WTD Last'!$A$1:$AQ$605,18,0)),0,VLOOKUP(A440,'WTD Last'!$A$1:$AQ$605,18,0)))</f>
        <v>-15.846541000000002</v>
      </c>
      <c r="AS440" s="402">
        <f>O440-(IF(ISERROR(VLOOKUP(A440,'WTD Last'!$A$1:$AQ$605,15,0)),0,VLOOKUP(A440,'WTD Last'!$A$1:$AQ$605,15,0)))</f>
        <v>-6.3376499999994849</v>
      </c>
      <c r="AT440" s="402">
        <f t="shared" si="61"/>
        <v>-288.88888888888891</v>
      </c>
      <c r="AU440" s="564">
        <v>86921</v>
      </c>
      <c r="AV440" s="564">
        <v>92941</v>
      </c>
      <c r="AW440" s="77"/>
      <c r="AX440" s="271"/>
    </row>
    <row r="441" spans="1:50">
      <c r="A441" s="77">
        <v>1363</v>
      </c>
      <c r="B441" s="77">
        <v>519</v>
      </c>
      <c r="C441" s="77" t="s">
        <v>27</v>
      </c>
      <c r="D441" s="77" t="s">
        <v>28</v>
      </c>
      <c r="E441" s="77" t="s">
        <v>251</v>
      </c>
      <c r="F441" s="77" t="s">
        <v>202</v>
      </c>
      <c r="G441" s="77" t="s">
        <v>473</v>
      </c>
      <c r="H441" s="77" t="s">
        <v>488</v>
      </c>
      <c r="I441" s="77" t="s">
        <v>405</v>
      </c>
      <c r="J441" s="454" t="s">
        <v>469</v>
      </c>
      <c r="K441" s="410">
        <v>36896</v>
      </c>
      <c r="L441" s="410">
        <v>38722</v>
      </c>
      <c r="M441" s="77" t="s">
        <v>30</v>
      </c>
      <c r="N441" s="271">
        <v>-10000000</v>
      </c>
      <c r="O441" s="271">
        <v>4074.1300550000001</v>
      </c>
      <c r="P441" s="411">
        <v>0.75</v>
      </c>
      <c r="Q441" s="271">
        <v>77.396471000000005</v>
      </c>
      <c r="R441" s="271">
        <v>77.103553000000005</v>
      </c>
      <c r="S441" s="411">
        <v>-0.27613344844093085</v>
      </c>
      <c r="T441" s="271">
        <v>-1125.0035814839894</v>
      </c>
      <c r="U441" s="271">
        <v>-948.39226200000007</v>
      </c>
      <c r="V441" s="271">
        <v>0</v>
      </c>
      <c r="W441" s="271">
        <v>-2073.3958434839897</v>
      </c>
      <c r="X441" s="271">
        <v>-8377.1385570000002</v>
      </c>
      <c r="Y441" s="271">
        <v>-9795.3594969999995</v>
      </c>
      <c r="Z441" s="271">
        <v>-1418.2209399999992</v>
      </c>
      <c r="AA441" s="271">
        <v>655.17490348399042</v>
      </c>
      <c r="AB441" s="271">
        <v>-8377.1385570000002</v>
      </c>
      <c r="AC441" s="271">
        <v>-9795.3594969999995</v>
      </c>
      <c r="AD441" s="271">
        <v>-1418.2209399999992</v>
      </c>
      <c r="AF441" s="271">
        <v>16754.859851187499</v>
      </c>
      <c r="AG441" s="402">
        <f>IF(ISERROR(VLOOKUP(B441,Acc_Cash!$A:$H,3,FALSE)),0,VLOOKUP(B441,Acc_Cash!$A:$H,3,FALSE))</f>
        <v>0</v>
      </c>
      <c r="AH441" s="402">
        <f t="shared" si="72"/>
        <v>-9795.3594969999995</v>
      </c>
      <c r="AI441" s="402">
        <f>AH441-(IF(ISERROR(VLOOKUP(A441,'YTD Last'!$E$2:$Z$500,21,0)),0,VLOOKUP(A441,'YTD Last'!$E$2:$Z$500,21,0)))</f>
        <v>-130483.37944399999</v>
      </c>
      <c r="AJ441" s="402">
        <f>AH441-IF(ISERROR(VLOOKUP(A441,'QTD Last'!$A$2:$AH$600,34,0)),0,VLOOKUP(A441,'QTD Last'!$A$2:$AH$600,34,0))</f>
        <v>-1418.2209399999992</v>
      </c>
      <c r="AK441" s="402">
        <f>AH441-IF(ISERROR(VLOOKUP(A441,'MTD Last'!$A$2:$AH$600,34,0)),0,VLOOKUP(A441,'MTD Last'!$A$2:$AH$600,34,0))</f>
        <v>-1418.2209399999992</v>
      </c>
      <c r="AL441" s="402">
        <f t="shared" si="73"/>
        <v>-1418.2209399999992</v>
      </c>
      <c r="AM441" s="403" t="str">
        <f ca="1">ROUND((L441-Control!$C$3)/365,0)&amp;" Year"</f>
        <v>-9 Year</v>
      </c>
      <c r="AN441" s="45">
        <f t="shared" si="74"/>
        <v>5</v>
      </c>
      <c r="AO441" s="45" t="str">
        <f t="shared" si="75"/>
        <v>Code</v>
      </c>
      <c r="AP441" s="45">
        <f t="shared" si="76"/>
        <v>5</v>
      </c>
      <c r="AQ441" s="402">
        <f>AH441-(IF(ISERROR(VLOOKUP(A441,'WTD Last'!$A$1:$AQ$605,34,0)),0,VLOOKUP(A441,'WTD Last'!$A$1:$AQ$605,34,0)))</f>
        <v>-67019.373644000007</v>
      </c>
      <c r="AR441" s="563">
        <f>R441-(IF(ISERROR(VLOOKUP(A441,'WTD Last'!$A$1:$AQ$605,18,0)),0,VLOOKUP(A441,'WTD Last'!$A$1:$AQ$605,18,0)))</f>
        <v>-15.730133999999993</v>
      </c>
      <c r="AS441" s="402">
        <f>O441-(IF(ISERROR(VLOOKUP(A441,'WTD Last'!$A$1:$AQ$605,15,0)),0,VLOOKUP(A441,'WTD Last'!$A$1:$AQ$605,15,0)))</f>
        <v>-31.491931000000022</v>
      </c>
      <c r="AT441" s="402">
        <f t="shared" si="61"/>
        <v>-208.33333333333334</v>
      </c>
      <c r="AV441" s="564">
        <v>92941</v>
      </c>
      <c r="AW441" s="77"/>
      <c r="AX441" s="271"/>
    </row>
    <row r="442" spans="1:50">
      <c r="A442" s="77">
        <v>1538</v>
      </c>
      <c r="B442" s="77">
        <v>585</v>
      </c>
      <c r="C442" s="77" t="s">
        <v>27</v>
      </c>
      <c r="D442" s="77" t="s">
        <v>301</v>
      </c>
      <c r="E442" s="77" t="s">
        <v>251</v>
      </c>
      <c r="F442" s="77" t="s">
        <v>202</v>
      </c>
      <c r="G442" s="77" t="s">
        <v>473</v>
      </c>
      <c r="H442" s="77" t="s">
        <v>488</v>
      </c>
      <c r="I442" s="77" t="s">
        <v>405</v>
      </c>
      <c r="J442" s="454" t="s">
        <v>486</v>
      </c>
      <c r="K442" s="410">
        <v>36896</v>
      </c>
      <c r="L442" s="410">
        <v>38722</v>
      </c>
      <c r="M442" s="77" t="s">
        <v>30</v>
      </c>
      <c r="N442" s="271">
        <v>10000000</v>
      </c>
      <c r="O442" s="271">
        <v>-4074.1300550000001</v>
      </c>
      <c r="P442" s="411">
        <v>0.75</v>
      </c>
      <c r="Q442" s="271">
        <v>77.396471000000005</v>
      </c>
      <c r="R442" s="271">
        <v>77.103553000000005</v>
      </c>
      <c r="S442" s="411">
        <v>-0.27613344844093085</v>
      </c>
      <c r="T442" s="271">
        <v>1125.0035814839894</v>
      </c>
      <c r="U442" s="271">
        <v>948.39226200000007</v>
      </c>
      <c r="V442" s="271">
        <v>0</v>
      </c>
      <c r="W442" s="271">
        <v>2073.3958434839897</v>
      </c>
      <c r="X442" s="271">
        <v>8377.1385570000002</v>
      </c>
      <c r="Y442" s="271">
        <v>9795.3594969999995</v>
      </c>
      <c r="Z442" s="271">
        <v>1418.2209399999992</v>
      </c>
      <c r="AA442" s="271">
        <v>-655.17490348399042</v>
      </c>
      <c r="AB442" s="271">
        <v>8377.1385570000002</v>
      </c>
      <c r="AC442" s="271">
        <v>9795.3594969999995</v>
      </c>
      <c r="AD442" s="271">
        <v>1418.2209399999992</v>
      </c>
      <c r="AF442" s="271">
        <v>-16754.859851187499</v>
      </c>
      <c r="AG442" s="402">
        <f>IF(ISERROR(VLOOKUP(B442,Acc_Cash!$A:$H,3,FALSE)),0,VLOOKUP(B442,Acc_Cash!$A:$H,3,FALSE))</f>
        <v>0</v>
      </c>
      <c r="AH442" s="402">
        <f t="shared" si="72"/>
        <v>9795.3594969999995</v>
      </c>
      <c r="AI442" s="402">
        <f>AH442-(IF(ISERROR(VLOOKUP(A442,'YTD Last'!$E$2:$Z$500,21,0)),0,VLOOKUP(A442,'YTD Last'!$E$2:$Z$500,21,0)))</f>
        <v>130483.37944399999</v>
      </c>
      <c r="AJ442" s="402">
        <f>AH442-IF(ISERROR(VLOOKUP(A442,'QTD Last'!$A$2:$AH$600,34,0)),0,VLOOKUP(A442,'QTD Last'!$A$2:$AH$600,34,0))</f>
        <v>1418.2209399999992</v>
      </c>
      <c r="AK442" s="402">
        <f>AH442-IF(ISERROR(VLOOKUP(A442,'MTD Last'!$A$2:$AH$600,34,0)),0,VLOOKUP(A442,'MTD Last'!$A$2:$AH$600,34,0))</f>
        <v>1418.2209399999992</v>
      </c>
      <c r="AL442" s="402">
        <f t="shared" si="73"/>
        <v>1418.2209399999992</v>
      </c>
      <c r="AM442" s="403" t="str">
        <f ca="1">ROUND((L442-Control!$C$3)/365,0)&amp;" Year"</f>
        <v>-9 Year</v>
      </c>
      <c r="AN442" s="45">
        <f t="shared" si="74"/>
        <v>5</v>
      </c>
      <c r="AO442" s="45" t="str">
        <f t="shared" si="75"/>
        <v>Code</v>
      </c>
      <c r="AP442" s="45">
        <f t="shared" si="76"/>
        <v>5</v>
      </c>
      <c r="AQ442" s="402">
        <f>AH442-(IF(ISERROR(VLOOKUP(A442,'WTD Last'!$A$1:$AQ$605,34,0)),0,VLOOKUP(A442,'WTD Last'!$A$1:$AQ$605,34,0)))</f>
        <v>67019.373644000007</v>
      </c>
      <c r="AR442" s="563">
        <f>R442-(IF(ISERROR(VLOOKUP(A442,'WTD Last'!$A$1:$AQ$605,18,0)),0,VLOOKUP(A442,'WTD Last'!$A$1:$AQ$605,18,0)))</f>
        <v>-15.730133999999993</v>
      </c>
      <c r="AS442" s="402">
        <f>O442-(IF(ISERROR(VLOOKUP(A442,'WTD Last'!$A$1:$AQ$605,15,0)),0,VLOOKUP(A442,'WTD Last'!$A$1:$AQ$605,15,0)))</f>
        <v>31.491931000000022</v>
      </c>
      <c r="AT442" s="402">
        <f t="shared" si="61"/>
        <v>208.33333333333334</v>
      </c>
      <c r="AV442" s="564">
        <v>92941</v>
      </c>
      <c r="AW442" s="77"/>
      <c r="AX442" s="271"/>
    </row>
    <row r="443" spans="1:50">
      <c r="A443" s="77">
        <v>1599</v>
      </c>
      <c r="B443" s="77">
        <v>653</v>
      </c>
      <c r="C443" s="77" t="s">
        <v>27</v>
      </c>
      <c r="D443" s="77" t="s">
        <v>28</v>
      </c>
      <c r="E443" s="77" t="s">
        <v>251</v>
      </c>
      <c r="F443" s="77" t="s">
        <v>202</v>
      </c>
      <c r="G443" s="77" t="s">
        <v>473</v>
      </c>
      <c r="H443" s="77" t="s">
        <v>488</v>
      </c>
      <c r="I443" s="77" t="s">
        <v>267</v>
      </c>
      <c r="J443" s="454" t="s">
        <v>469</v>
      </c>
      <c r="K443" s="410">
        <v>36899</v>
      </c>
      <c r="L443" s="410">
        <v>38725</v>
      </c>
      <c r="M443" s="77" t="s">
        <v>30</v>
      </c>
      <c r="N443" s="271">
        <v>10000000</v>
      </c>
      <c r="O443" s="271">
        <v>-4144.6320720000003</v>
      </c>
      <c r="P443" s="411">
        <v>1.19</v>
      </c>
      <c r="Q443" s="271">
        <v>77.471906000000004</v>
      </c>
      <c r="R443" s="271">
        <v>77.178730000000002</v>
      </c>
      <c r="S443" s="411">
        <v>-0.27583504421501098</v>
      </c>
      <c r="T443" s="271">
        <v>1143.2347708350726</v>
      </c>
      <c r="U443" s="271">
        <v>1054.2666449999999</v>
      </c>
      <c r="V443" s="271">
        <v>0</v>
      </c>
      <c r="W443" s="271">
        <v>2197.5014158350723</v>
      </c>
      <c r="X443" s="271">
        <v>200675.587868</v>
      </c>
      <c r="Y443" s="271">
        <v>202450.17924299999</v>
      </c>
      <c r="Z443" s="271">
        <v>1774.5913749999891</v>
      </c>
      <c r="AA443" s="271">
        <v>-422.91004083508324</v>
      </c>
      <c r="AB443" s="271">
        <v>200675.587868</v>
      </c>
      <c r="AC443" s="271">
        <v>202450.17924299999</v>
      </c>
      <c r="AD443" s="271">
        <v>1774.5913749999891</v>
      </c>
      <c r="AF443" s="271">
        <v>-17044.799396100003</v>
      </c>
      <c r="AG443" s="402">
        <f>IF(ISERROR(VLOOKUP(B443,Acc_Cash!$A:$H,3,FALSE)),0,VLOOKUP(B443,Acc_Cash!$A:$H,3,FALSE))</f>
        <v>0</v>
      </c>
      <c r="AH443" s="402">
        <f t="shared" si="72"/>
        <v>202450.17924299999</v>
      </c>
      <c r="AI443" s="402">
        <f>AH443-(IF(ISERROR(VLOOKUP(A443,'YTD Last'!$E$2:$Z$500,21,0)),0,VLOOKUP(A443,'YTD Last'!$E$2:$Z$500,21,0)))</f>
        <v>202450.17924299999</v>
      </c>
      <c r="AJ443" s="402">
        <f>AH443-IF(ISERROR(VLOOKUP(A443,'QTD Last'!$A$2:$AH$600,34,0)),0,VLOOKUP(A443,'QTD Last'!$A$2:$AH$600,34,0))</f>
        <v>1774.5913749999891</v>
      </c>
      <c r="AK443" s="402">
        <f>AH443-IF(ISERROR(VLOOKUP(A443,'MTD Last'!$A$2:$AH$600,34,0)),0,VLOOKUP(A443,'MTD Last'!$A$2:$AH$600,34,0))</f>
        <v>1774.5913749999891</v>
      </c>
      <c r="AL443" s="402">
        <f t="shared" si="73"/>
        <v>1774.5913749999891</v>
      </c>
      <c r="AM443" s="403" t="str">
        <f ca="1">ROUND((L443-Control!$C$3)/365,0)&amp;" Year"</f>
        <v>-9 Year</v>
      </c>
      <c r="AN443" s="45">
        <f t="shared" si="74"/>
        <v>5</v>
      </c>
      <c r="AO443" s="45" t="str">
        <f t="shared" si="75"/>
        <v>Code</v>
      </c>
      <c r="AP443" s="45">
        <f t="shared" si="76"/>
        <v>5</v>
      </c>
      <c r="AQ443" s="402">
        <f>AH443-(IF(ISERROR(VLOOKUP(A443,'WTD Last'!$A$1:$AQ$605,34,0)),0,VLOOKUP(A443,'WTD Last'!$A$1:$AQ$605,34,0)))</f>
        <v>68008.519017999992</v>
      </c>
      <c r="AR443" s="563">
        <f>R443-(IF(ISERROR(VLOOKUP(A443,'WTD Last'!$A$1:$AQ$605,18,0)),0,VLOOKUP(A443,'WTD Last'!$A$1:$AQ$605,18,0)))</f>
        <v>-15.700136999999998</v>
      </c>
      <c r="AS443" s="402">
        <f>O443-(IF(ISERROR(VLOOKUP(A443,'WTD Last'!$A$1:$AQ$605,15,0)),0,VLOOKUP(A443,'WTD Last'!$A$1:$AQ$605,15,0)))</f>
        <v>32.039113999999245</v>
      </c>
      <c r="AT443" s="402">
        <f t="shared" si="61"/>
        <v>330.55555555555554</v>
      </c>
      <c r="AU443" s="564">
        <v>61984</v>
      </c>
      <c r="AV443" s="564">
        <v>92941</v>
      </c>
      <c r="AW443" s="77"/>
      <c r="AX443" s="271"/>
    </row>
    <row r="444" spans="1:50">
      <c r="A444" s="77">
        <v>1631</v>
      </c>
      <c r="B444" s="77">
        <v>835</v>
      </c>
      <c r="C444" s="77" t="s">
        <v>27</v>
      </c>
      <c r="D444" s="77" t="s">
        <v>28</v>
      </c>
      <c r="E444" s="77" t="s">
        <v>251</v>
      </c>
      <c r="F444" s="77" t="s">
        <v>202</v>
      </c>
      <c r="G444" s="77" t="s">
        <v>473</v>
      </c>
      <c r="H444" s="77" t="s">
        <v>488</v>
      </c>
      <c r="I444" s="77" t="s">
        <v>267</v>
      </c>
      <c r="J444" s="454" t="s">
        <v>469</v>
      </c>
      <c r="K444" s="410">
        <v>36924</v>
      </c>
      <c r="L444" s="410">
        <v>38750</v>
      </c>
      <c r="M444" s="77" t="s">
        <v>45</v>
      </c>
      <c r="N444" s="271">
        <v>-10000000</v>
      </c>
      <c r="O444" s="271">
        <v>4268.0286450000003</v>
      </c>
      <c r="P444" s="411">
        <v>1</v>
      </c>
      <c r="Q444" s="271">
        <v>78.348502999999994</v>
      </c>
      <c r="R444" s="271">
        <v>78.046058000000002</v>
      </c>
      <c r="S444" s="411">
        <v>-0.23851050012737091</v>
      </c>
      <c r="T444" s="271">
        <v>-1017.9696466768953</v>
      </c>
      <c r="U444" s="271">
        <v>-984.65892000000008</v>
      </c>
      <c r="V444" s="271">
        <v>0</v>
      </c>
      <c r="W444" s="271">
        <v>-2002.6285666768954</v>
      </c>
      <c r="X444" s="271">
        <v>-109173.61500400001</v>
      </c>
      <c r="Y444" s="271">
        <v>-110788.23687199999</v>
      </c>
      <c r="Z444" s="271">
        <v>-1614.6218679999874</v>
      </c>
      <c r="AA444" s="271">
        <v>388.00669867690794</v>
      </c>
      <c r="AB444" s="271">
        <v>-96291.128433528007</v>
      </c>
      <c r="AC444" s="271">
        <v>-97216.677855179994</v>
      </c>
      <c r="AD444" s="271">
        <v>-925.54942165198736</v>
      </c>
      <c r="AF444" s="271">
        <v>17552.267802562499</v>
      </c>
      <c r="AG444" s="402">
        <f>IF(ISERROR(VLOOKUP(B444,Acc_Cash!$A:$H,3,FALSE)),0,VLOOKUP(B444,Acc_Cash!$A:$H,3,FALSE))</f>
        <v>0</v>
      </c>
      <c r="AH444" s="402">
        <f t="shared" si="56"/>
        <v>-97216.677855179994</v>
      </c>
      <c r="AI444" s="402">
        <f>AH444-(IF(ISERROR(VLOOKUP(A444,'YTD Last'!$E$2:$Z$500,21,0)),0,VLOOKUP(A444,'YTD Last'!$E$2:$Z$500,21,0)))</f>
        <v>-97216.677855179994</v>
      </c>
      <c r="AJ444" s="402">
        <f>AH444-IF(ISERROR(VLOOKUP(A444,'QTD Last'!$A$2:$AH$600,34,0)),0,VLOOKUP(A444,'QTD Last'!$A$2:$AH$600,34,0))</f>
        <v>-925.54942165198736</v>
      </c>
      <c r="AK444" s="402">
        <f>AH444-IF(ISERROR(VLOOKUP(A444,'MTD Last'!$A$2:$AH$600,34,0)),0,VLOOKUP(A444,'MTD Last'!$A$2:$AH$600,34,0))</f>
        <v>-925.54942165198736</v>
      </c>
      <c r="AL444" s="402">
        <f t="shared" si="73"/>
        <v>-925.54942165198736</v>
      </c>
      <c r="AM444" s="403" t="str">
        <f ca="1">ROUND((L444-Control!$C$3)/365,0)&amp;" Year"</f>
        <v>-9 Year</v>
      </c>
      <c r="AN444" s="45">
        <f t="shared" si="74"/>
        <v>5</v>
      </c>
      <c r="AO444" s="45" t="str">
        <f t="shared" si="75"/>
        <v>Code</v>
      </c>
      <c r="AP444" s="45">
        <f t="shared" si="60"/>
        <v>5</v>
      </c>
      <c r="AQ444" s="402">
        <f>AH444-(IF(ISERROR(VLOOKUP(A444,'WTD Last'!$A$1:$AQ$605,34,0)),0,VLOOKUP(A444,'WTD Last'!$A$1:$AQ$605,34,0)))</f>
        <v>-58942.06137371339</v>
      </c>
      <c r="AR444" s="563"/>
      <c r="AS444" s="402"/>
      <c r="AT444" s="402">
        <f t="shared" si="61"/>
        <v>-277.77777777777777</v>
      </c>
      <c r="AU444" s="564">
        <v>61984</v>
      </c>
      <c r="AV444" s="564">
        <v>92941</v>
      </c>
      <c r="AW444" s="77"/>
      <c r="AX444" s="271"/>
    </row>
    <row r="445" spans="1:50">
      <c r="A445" s="77">
        <v>43</v>
      </c>
      <c r="B445" s="77">
        <v>140</v>
      </c>
      <c r="C445" s="77" t="s">
        <v>27</v>
      </c>
      <c r="D445" s="77" t="s">
        <v>28</v>
      </c>
      <c r="E445" s="77" t="s">
        <v>35</v>
      </c>
      <c r="F445" s="77" t="s">
        <v>201</v>
      </c>
      <c r="G445" s="77" t="s">
        <v>473</v>
      </c>
      <c r="H445" s="77" t="s">
        <v>497</v>
      </c>
      <c r="I445" s="77" t="s">
        <v>97</v>
      </c>
      <c r="J445" s="454" t="s">
        <v>479</v>
      </c>
      <c r="K445" s="410">
        <v>36746</v>
      </c>
      <c r="L445" s="410">
        <v>38572</v>
      </c>
      <c r="M445" s="77" t="s">
        <v>30</v>
      </c>
      <c r="N445" s="271">
        <v>12000000</v>
      </c>
      <c r="O445" s="271">
        <v>-4537.480509</v>
      </c>
      <c r="P445" s="411">
        <v>1</v>
      </c>
      <c r="Q445" s="271">
        <v>129.38756599999999</v>
      </c>
      <c r="R445" s="271">
        <v>128.710351</v>
      </c>
      <c r="S445" s="411">
        <v>-0.58851723891278251</v>
      </c>
      <c r="T445" s="271">
        <v>2670.3855007772468</v>
      </c>
      <c r="U445" s="271">
        <v>1894.8970380000001</v>
      </c>
      <c r="V445" s="271">
        <v>0</v>
      </c>
      <c r="W445" s="271">
        <v>4565.2825387772464</v>
      </c>
      <c r="X445" s="271">
        <v>-115339.92707600001</v>
      </c>
      <c r="Y445" s="271">
        <v>-112081.459369</v>
      </c>
      <c r="Z445" s="271">
        <v>3258.4677070000034</v>
      </c>
      <c r="AA445" s="271">
        <v>-1306.8148317772429</v>
      </c>
      <c r="AB445" s="271">
        <v>-115339.92707600001</v>
      </c>
      <c r="AC445" s="271">
        <v>-112081.459369</v>
      </c>
      <c r="AD445" s="271">
        <v>3258.4677070000034</v>
      </c>
      <c r="AF445" s="271">
        <v>-32842.283924142001</v>
      </c>
      <c r="AG445" s="402">
        <f>IF(ISERROR(VLOOKUP(B445,Acc_Cash!$A:$H,3,FALSE)),0,VLOOKUP(B445,Acc_Cash!$A:$H,3,FALSE))</f>
        <v>59527.333333000002</v>
      </c>
      <c r="AH445" s="402">
        <f t="shared" ref="AH445:AH453" si="77">AG445+AC445</f>
        <v>-52554.126036000001</v>
      </c>
      <c r="AI445" s="402">
        <f>AH445-(IF(ISERROR(VLOOKUP(A445,'YTD Last'!$E$2:$Z$500,21,0)),0,VLOOKUP(A445,'YTD Last'!$E$2:$Z$500,21,0)))</f>
        <v>156674.27522499999</v>
      </c>
      <c r="AJ445" s="402">
        <f>AH445-IF(ISERROR(VLOOKUP(A445,'QTD Last'!$A$2:$AH$600,34,0)),0,VLOOKUP(A445,'QTD Last'!$A$2:$AH$600,34,0))</f>
        <v>3258.4677070000034</v>
      </c>
      <c r="AK445" s="402">
        <f>AH445-IF(ISERROR(VLOOKUP(A445,'MTD Last'!$A$2:$AH$600,34,0)),0,VLOOKUP(A445,'MTD Last'!$A$2:$AH$600,34,0))</f>
        <v>3258.4677070000034</v>
      </c>
      <c r="AL445" s="402">
        <f t="shared" si="73"/>
        <v>3258.4677070000034</v>
      </c>
      <c r="AM445" s="403" t="str">
        <f ca="1">ROUND((L445-Control!$C$3)/365,0)&amp;" Year"</f>
        <v>-9 Year</v>
      </c>
      <c r="AN445" s="45">
        <f t="shared" si="74"/>
        <v>8</v>
      </c>
      <c r="AO445" s="45" t="str">
        <f t="shared" si="75"/>
        <v>Code</v>
      </c>
      <c r="AP445" s="45">
        <f t="shared" ref="AP445:AP453" si="78">IF(AN445="Code",AO445,AN445)</f>
        <v>8</v>
      </c>
      <c r="AQ445" s="402">
        <f>AH445-(IF(ISERROR(VLOOKUP(A445,'WTD Last'!$A$1:$AQ$605,34,0)),0,VLOOKUP(A445,'WTD Last'!$A$1:$AQ$605,34,0)))</f>
        <v>24879.480812000009</v>
      </c>
      <c r="AR445" s="563">
        <f>R445-(IF(ISERROR(VLOOKUP(A445,'WTD Last'!$A$1:$AQ$605,18,0)),0,VLOOKUP(A445,'WTD Last'!$A$1:$AQ$605,18,0)))</f>
        <v>-4.7132550000000037</v>
      </c>
      <c r="AS445" s="402">
        <f>O445-(IF(ISERROR(VLOOKUP(A445,'WTD Last'!$A$1:$AQ$605,15,0)),0,VLOOKUP(A445,'WTD Last'!$A$1:$AQ$605,15,0)))</f>
        <v>39.356826999999612</v>
      </c>
      <c r="AT445" s="402">
        <f t="shared" si="61"/>
        <v>333.33333333333331</v>
      </c>
      <c r="AU445" s="564">
        <v>122</v>
      </c>
      <c r="AV445" s="564">
        <v>89846</v>
      </c>
      <c r="AW445" s="77"/>
      <c r="AX445" s="271"/>
    </row>
    <row r="446" spans="1:50">
      <c r="A446" s="77">
        <v>47</v>
      </c>
      <c r="B446" s="77">
        <v>141</v>
      </c>
      <c r="C446" s="77" t="s">
        <v>27</v>
      </c>
      <c r="D446" s="77" t="s">
        <v>28</v>
      </c>
      <c r="E446" s="77" t="s">
        <v>35</v>
      </c>
      <c r="F446" s="77" t="s">
        <v>201</v>
      </c>
      <c r="G446" s="77" t="s">
        <v>473</v>
      </c>
      <c r="H446" s="77" t="s">
        <v>497</v>
      </c>
      <c r="I446" s="77" t="s">
        <v>265</v>
      </c>
      <c r="J446" s="454" t="s">
        <v>479</v>
      </c>
      <c r="K446" s="410">
        <v>36759</v>
      </c>
      <c r="L446" s="410">
        <v>36979</v>
      </c>
      <c r="M446" s="77" t="s">
        <v>30</v>
      </c>
      <c r="N446" s="271">
        <v>0</v>
      </c>
      <c r="O446" s="271">
        <v>0</v>
      </c>
      <c r="P446" s="411">
        <v>0.67</v>
      </c>
      <c r="Q446" s="271">
        <v>0</v>
      </c>
      <c r="R446" s="271">
        <v>0</v>
      </c>
      <c r="T446" s="271">
        <v>0</v>
      </c>
      <c r="U446" s="271">
        <v>0</v>
      </c>
      <c r="V446" s="271">
        <v>0</v>
      </c>
      <c r="W446" s="271">
        <v>0</v>
      </c>
      <c r="X446" s="271">
        <v>0</v>
      </c>
      <c r="Y446" s="271">
        <v>0</v>
      </c>
      <c r="Z446" s="271">
        <v>0</v>
      </c>
      <c r="AA446" s="271">
        <v>0</v>
      </c>
      <c r="AB446" s="271">
        <v>0</v>
      </c>
      <c r="AC446" s="271">
        <v>0</v>
      </c>
      <c r="AD446" s="271">
        <v>0</v>
      </c>
      <c r="AF446" s="271">
        <v>0</v>
      </c>
      <c r="AG446" s="402">
        <f>IF(ISERROR(VLOOKUP(B446,Acc_Cash!$A:$H,3,FALSE)),0,VLOOKUP(B446,Acc_Cash!$A:$H,3,FALSE))</f>
        <v>-61416.666666999998</v>
      </c>
      <c r="AH446" s="402">
        <f t="shared" si="77"/>
        <v>-61416.666666999998</v>
      </c>
      <c r="AI446" s="402">
        <f>AH446-(IF(ISERROR(VLOOKUP(A446,'YTD Last'!$E$2:$Z$500,21,0)),0,VLOOKUP(A446,'YTD Last'!$E$2:$Z$500,21,0)))</f>
        <v>-28237.786785999997</v>
      </c>
      <c r="AJ446" s="402">
        <f>AH446-IF(ISERROR(VLOOKUP(A446,'QTD Last'!$A$2:$AH$600,34,0)),0,VLOOKUP(A446,'QTD Last'!$A$2:$AH$600,34,0))</f>
        <v>0</v>
      </c>
      <c r="AK446" s="402">
        <f>AH446-IF(ISERROR(VLOOKUP(A446,'MTD Last'!$A$2:$AH$600,34,0)),0,VLOOKUP(A446,'MTD Last'!$A$2:$AH$600,34,0))</f>
        <v>0</v>
      </c>
      <c r="AL446" s="402">
        <f t="shared" si="73"/>
        <v>0</v>
      </c>
      <c r="AM446" s="403" t="str">
        <f ca="1">ROUND((L446-Control!$C$3)/365,0)&amp;" Year"</f>
        <v>-13 Year</v>
      </c>
      <c r="AN446" s="45">
        <f t="shared" si="74"/>
        <v>8</v>
      </c>
      <c r="AO446" s="45" t="str">
        <f t="shared" si="75"/>
        <v>Code</v>
      </c>
      <c r="AP446" s="45">
        <f t="shared" si="78"/>
        <v>8</v>
      </c>
      <c r="AQ446" s="402">
        <f>AH446-(IF(ISERROR(VLOOKUP(A446,'WTD Last'!$A$1:$AQ$605,34,0)),0,VLOOKUP(A446,'WTD Last'!$A$1:$AQ$605,34,0)))</f>
        <v>-1963.9238650000043</v>
      </c>
      <c r="AR446" s="563"/>
      <c r="AS446" s="402"/>
      <c r="AT446" s="402">
        <f t="shared" si="61"/>
        <v>0</v>
      </c>
      <c r="AU446" s="564">
        <v>86945</v>
      </c>
      <c r="AV446" s="564">
        <v>89846</v>
      </c>
      <c r="AW446" s="77"/>
      <c r="AX446" s="271"/>
    </row>
    <row r="447" spans="1:50">
      <c r="A447" s="77">
        <v>48</v>
      </c>
      <c r="B447" s="77">
        <v>142</v>
      </c>
      <c r="C447" s="77" t="s">
        <v>27</v>
      </c>
      <c r="D447" s="77" t="s">
        <v>28</v>
      </c>
      <c r="E447" s="77" t="s">
        <v>35</v>
      </c>
      <c r="F447" s="77" t="s">
        <v>201</v>
      </c>
      <c r="G447" s="77" t="s">
        <v>473</v>
      </c>
      <c r="H447" s="77" t="s">
        <v>497</v>
      </c>
      <c r="I447" s="77" t="s">
        <v>266</v>
      </c>
      <c r="J447" s="454" t="s">
        <v>479</v>
      </c>
      <c r="K447" s="410">
        <v>36759</v>
      </c>
      <c r="L447" s="410">
        <v>37124</v>
      </c>
      <c r="M447" s="77" t="s">
        <v>30</v>
      </c>
      <c r="N447" s="271">
        <v>10000000</v>
      </c>
      <c r="O447" s="271">
        <v>-370.18246099999999</v>
      </c>
      <c r="P447" s="411">
        <v>0.93</v>
      </c>
      <c r="Q447" s="271">
        <v>80.262300999999994</v>
      </c>
      <c r="R447" s="271">
        <v>78.624740000000003</v>
      </c>
      <c r="S447" s="411">
        <v>-0.54334234937947201</v>
      </c>
      <c r="T447" s="271">
        <v>201.13580805881475</v>
      </c>
      <c r="U447" s="271">
        <v>664.60455300000001</v>
      </c>
      <c r="V447" s="271">
        <v>0</v>
      </c>
      <c r="W447" s="271">
        <v>865.74036105881476</v>
      </c>
      <c r="X447" s="271">
        <v>15432.933016999999</v>
      </c>
      <c r="Y447" s="271">
        <v>16281.09057</v>
      </c>
      <c r="Z447" s="271">
        <v>848.15755300000092</v>
      </c>
      <c r="AA447" s="271">
        <v>-17.582808058813839</v>
      </c>
      <c r="AB447" s="271">
        <v>15432.933016999999</v>
      </c>
      <c r="AC447" s="271">
        <v>16281.09057</v>
      </c>
      <c r="AD447" s="271">
        <v>848.15755300000092</v>
      </c>
      <c r="AF447" s="271">
        <v>-2679.3806527180004</v>
      </c>
      <c r="AG447" s="402">
        <f>IF(ISERROR(VLOOKUP(B447,Acc_Cash!$A:$H,3,FALSE)),0,VLOOKUP(B447,Acc_Cash!$A:$H,3,FALSE))</f>
        <v>47533.333333000002</v>
      </c>
      <c r="AH447" s="402">
        <f t="shared" si="77"/>
        <v>63814.423903000003</v>
      </c>
      <c r="AI447" s="402">
        <f>AH447-(IF(ISERROR(VLOOKUP(A447,'YTD Last'!$E$2:$Z$500,21,0)),0,VLOOKUP(A447,'YTD Last'!$E$2:$Z$500,21,0)))</f>
        <v>24662.691977000002</v>
      </c>
      <c r="AJ447" s="402">
        <f>AH447-IF(ISERROR(VLOOKUP(A447,'QTD Last'!$A$2:$AH$600,34,0)),0,VLOOKUP(A447,'QTD Last'!$A$2:$AH$600,34,0))</f>
        <v>848.15755299999728</v>
      </c>
      <c r="AK447" s="402">
        <f>AH447-IF(ISERROR(VLOOKUP(A447,'MTD Last'!$A$2:$AH$600,34,0)),0,VLOOKUP(A447,'MTD Last'!$A$2:$AH$600,34,0))</f>
        <v>848.15755299999728</v>
      </c>
      <c r="AL447" s="402">
        <f t="shared" si="73"/>
        <v>848.15755300000092</v>
      </c>
      <c r="AM447" s="403" t="str">
        <f ca="1">ROUND((L447-Control!$C$3)/365,0)&amp;" Year"</f>
        <v>-13 Year</v>
      </c>
      <c r="AN447" s="45">
        <f t="shared" si="74"/>
        <v>8</v>
      </c>
      <c r="AO447" s="45" t="str">
        <f t="shared" si="75"/>
        <v>Code</v>
      </c>
      <c r="AP447" s="45">
        <f t="shared" si="78"/>
        <v>8</v>
      </c>
      <c r="AQ447" s="402">
        <f>AH447-(IF(ISERROR(VLOOKUP(A447,'WTD Last'!$A$1:$AQ$605,34,0)),0,VLOOKUP(A447,'WTD Last'!$A$1:$AQ$605,34,0)))</f>
        <v>3241.5537350000013</v>
      </c>
      <c r="AR447" s="563">
        <f>R447-(IF(ISERROR(VLOOKUP(A447,'WTD Last'!$A$1:$AQ$605,18,0)),0,VLOOKUP(A447,'WTD Last'!$A$1:$AQ$605,18,0)))</f>
        <v>-3.7060390000000041</v>
      </c>
      <c r="AS447" s="402">
        <f>O447-(IF(ISERROR(VLOOKUP(A447,'WTD Last'!$A$1:$AQ$605,15,0)),0,VLOOKUP(A447,'WTD Last'!$A$1:$AQ$605,15,0)))</f>
        <v>20.480709999999988</v>
      </c>
      <c r="AT447" s="402">
        <f t="shared" si="61"/>
        <v>258.33333333333337</v>
      </c>
      <c r="AU447" s="564">
        <v>21585</v>
      </c>
      <c r="AV447" s="564">
        <v>89846</v>
      </c>
      <c r="AW447" s="77"/>
      <c r="AX447" s="271"/>
    </row>
    <row r="448" spans="1:50">
      <c r="A448" s="77">
        <v>146</v>
      </c>
      <c r="B448" s="77">
        <v>204</v>
      </c>
      <c r="C448" s="77" t="s">
        <v>27</v>
      </c>
      <c r="D448" s="77" t="s">
        <v>28</v>
      </c>
      <c r="E448" s="77" t="s">
        <v>44</v>
      </c>
      <c r="F448" s="77" t="s">
        <v>209</v>
      </c>
      <c r="G448" s="77" t="s">
        <v>473</v>
      </c>
      <c r="H448" s="77" t="s">
        <v>490</v>
      </c>
      <c r="I448" s="77" t="s">
        <v>267</v>
      </c>
      <c r="J448" s="454" t="s">
        <v>469</v>
      </c>
      <c r="K448" s="410">
        <v>36790</v>
      </c>
      <c r="L448" s="410">
        <v>38616</v>
      </c>
      <c r="M448" s="77" t="s">
        <v>45</v>
      </c>
      <c r="N448" s="271">
        <v>-10000000</v>
      </c>
      <c r="O448" s="271">
        <v>3888.1291550000001</v>
      </c>
      <c r="P448" s="411">
        <v>0.39</v>
      </c>
      <c r="Q448" s="271">
        <v>71.113518999999997</v>
      </c>
      <c r="R448" s="271">
        <v>71.043334000000002</v>
      </c>
      <c r="S448" s="411">
        <v>-6.5816525417679121E-4</v>
      </c>
      <c r="T448" s="271">
        <v>-2.5590315135727675</v>
      </c>
      <c r="U448" s="271">
        <v>-688.52408100000002</v>
      </c>
      <c r="V448" s="271">
        <v>0</v>
      </c>
      <c r="W448" s="271">
        <v>-691.08311251357281</v>
      </c>
      <c r="X448" s="271">
        <v>127047.87916500001</v>
      </c>
      <c r="Y448" s="271">
        <v>126689.09331500001</v>
      </c>
      <c r="Z448" s="271">
        <v>-358.78585000000021</v>
      </c>
      <c r="AA448" s="271">
        <v>332.2972625135726</v>
      </c>
      <c r="AB448" s="271">
        <v>112056.22942353001</v>
      </c>
      <c r="AC448" s="271">
        <v>111169.6793839125</v>
      </c>
      <c r="AD448" s="271">
        <v>-886.55003961750481</v>
      </c>
      <c r="AF448" s="271">
        <v>7675.166951969999</v>
      </c>
      <c r="AG448" s="402">
        <f>IF(ISERROR(VLOOKUP(B448,Acc_Cash!$A:$H,3,FALSE)),0,VLOOKUP(B448,Acc_Cash!$A:$H,3,FALSE))</f>
        <v>-17206.3125</v>
      </c>
      <c r="AH448" s="402">
        <f t="shared" si="77"/>
        <v>93963.366883912502</v>
      </c>
      <c r="AI448" s="402">
        <f>AH448-(IF(ISERROR(VLOOKUP(A448,'YTD Last'!$E$2:$Z$500,21,0)),0,VLOOKUP(A448,'YTD Last'!$E$2:$Z$500,21,0)))</f>
        <v>-23343.017985619299</v>
      </c>
      <c r="AJ448" s="402">
        <f>AH448-IF(ISERROR(VLOOKUP(A448,'QTD Last'!$A$2:$AH$600,34,0)),0,VLOOKUP(A448,'QTD Last'!$A$2:$AH$600,34,0))</f>
        <v>-798.3125396175019</v>
      </c>
      <c r="AK448" s="402">
        <f>AH448-IF(ISERROR(VLOOKUP(A448,'MTD Last'!$A$2:$AH$600,34,0)),0,VLOOKUP(A448,'MTD Last'!$A$2:$AH$600,34,0))</f>
        <v>-798.3125396175019</v>
      </c>
      <c r="AL448" s="402">
        <f t="shared" ref="AL448:AL453" si="79">AD448-AE448</f>
        <v>-886.55003961750481</v>
      </c>
      <c r="AM448" s="403" t="str">
        <f ca="1">ROUND((L448-Control!$C$3)/365,0)&amp;" Year"</f>
        <v>-9 Year</v>
      </c>
      <c r="AN448" s="45">
        <f t="shared" ref="AN448:AN453" si="80">IF(F448="AAA",1,IF(F448="AA+",2,IF(F448="AA",3,IF(F448="AA-",4,IF(F448="A+",5,IF(F448="A",6,IF(F448="A-",7,IF(F448="BBB+",8,"Code"))))))))</f>
        <v>3</v>
      </c>
      <c r="AO448" s="45" t="str">
        <f t="shared" ref="AO448:AO453" si="81">IF(F448="BBB",9,IF(F448="BBB-",10,IF(F448="BB+",11,IF(F448="BB",12,IF(F448="BB-",13,IF(F448="B+",14,IF(F448="B",15,IF(F448="B-",16,"Code"))))))))</f>
        <v>Code</v>
      </c>
      <c r="AP448" s="45">
        <f t="shared" si="78"/>
        <v>3</v>
      </c>
      <c r="AQ448" s="402">
        <f>AH448-(IF(ISERROR(VLOOKUP(A448,'WTD Last'!$A$1:$AQ$605,34,0)),0,VLOOKUP(A448,'WTD Last'!$A$1:$AQ$605,34,0)))</f>
        <v>-17006.858757694325</v>
      </c>
      <c r="AR448" s="563">
        <f>R448-(IF(ISERROR(VLOOKUP(A448,'WTD Last'!$A$1:$AQ$605,18,0)),0,VLOOKUP(A448,'WTD Last'!$A$1:$AQ$605,18,0)))</f>
        <v>-4.079779000000002</v>
      </c>
      <c r="AS448" s="402">
        <f>O448-(IF(ISERROR(VLOOKUP(A448,'WTD Last'!$A$1:$AQ$605,15,0)),0,VLOOKUP(A448,'WTD Last'!$A$1:$AQ$605,15,0)))</f>
        <v>-11.788535999999567</v>
      </c>
      <c r="AT448" s="402">
        <f t="shared" si="61"/>
        <v>-108.33333333333333</v>
      </c>
      <c r="AU448" s="564">
        <v>61984</v>
      </c>
      <c r="AV448" s="564">
        <v>84632</v>
      </c>
      <c r="AW448" s="77"/>
      <c r="AX448" s="271"/>
    </row>
    <row r="449" spans="1:50">
      <c r="A449" s="77">
        <v>1364</v>
      </c>
      <c r="B449" s="77">
        <v>520</v>
      </c>
      <c r="C449" s="77" t="s">
        <v>27</v>
      </c>
      <c r="D449" s="77" t="s">
        <v>28</v>
      </c>
      <c r="E449" s="77" t="s">
        <v>378</v>
      </c>
      <c r="F449" s="77" t="s">
        <v>198</v>
      </c>
      <c r="G449" s="77" t="s">
        <v>471</v>
      </c>
      <c r="H449" s="77" t="s">
        <v>472</v>
      </c>
      <c r="I449" s="77" t="s">
        <v>405</v>
      </c>
      <c r="J449" s="454" t="s">
        <v>469</v>
      </c>
      <c r="K449" s="410">
        <v>36896</v>
      </c>
      <c r="L449" s="410">
        <v>38722</v>
      </c>
      <c r="M449" s="77" t="s">
        <v>30</v>
      </c>
      <c r="N449" s="271">
        <v>-10000000</v>
      </c>
      <c r="O449" s="271">
        <v>4043.2138479999999</v>
      </c>
      <c r="P449" s="411">
        <v>0.32</v>
      </c>
      <c r="Q449" s="271">
        <v>25.181457000000002</v>
      </c>
      <c r="R449" s="271">
        <v>25.061346</v>
      </c>
      <c r="S449" s="411">
        <v>-0.1192179149569869</v>
      </c>
      <c r="T449" s="271">
        <v>-482.02352468377575</v>
      </c>
      <c r="U449" s="271">
        <v>-294.49678499999999</v>
      </c>
      <c r="V449" s="271">
        <v>0</v>
      </c>
      <c r="W449" s="271">
        <v>-776.52030968377574</v>
      </c>
      <c r="X449" s="271">
        <v>-36528.029423</v>
      </c>
      <c r="Y449" s="271">
        <v>-37159.451455000002</v>
      </c>
      <c r="Z449" s="271">
        <v>-631.42203200000222</v>
      </c>
      <c r="AA449" s="271">
        <v>145.09827768377352</v>
      </c>
      <c r="AB449" s="271">
        <v>-36528.029423</v>
      </c>
      <c r="AC449" s="271">
        <v>-37159.451455000002</v>
      </c>
      <c r="AD449" s="271">
        <v>-631.42203200000222</v>
      </c>
      <c r="AF449" s="271">
        <v>11971.956203927999</v>
      </c>
      <c r="AG449" s="402">
        <f>IF(ISERROR(VLOOKUP(B449,Acc_Cash!$A:$H,3,FALSE)),0,VLOOKUP(B449,Acc_Cash!$A:$H,3,FALSE))</f>
        <v>0</v>
      </c>
      <c r="AH449" s="402">
        <f t="shared" si="77"/>
        <v>-37159.451455000002</v>
      </c>
      <c r="AI449" s="402">
        <f>AH449-(IF(ISERROR(VLOOKUP(A449,'YTD Last'!$E$2:$Z$500,21,0)),0,VLOOKUP(A449,'YTD Last'!$E$2:$Z$500,21,0)))</f>
        <v>-40409.179061000003</v>
      </c>
      <c r="AJ449" s="402">
        <f>AH449-IF(ISERROR(VLOOKUP(A449,'QTD Last'!$A$2:$AH$600,34,0)),0,VLOOKUP(A449,'QTD Last'!$A$2:$AH$600,34,0))</f>
        <v>-631.42203200000222</v>
      </c>
      <c r="AK449" s="402">
        <f>AH449-IF(ISERROR(VLOOKUP(A449,'MTD Last'!$A$2:$AH$600,34,0)),0,VLOOKUP(A449,'MTD Last'!$A$2:$AH$600,34,0))</f>
        <v>-631.42203200000222</v>
      </c>
      <c r="AL449" s="402">
        <f t="shared" si="79"/>
        <v>-631.42203200000222</v>
      </c>
      <c r="AM449" s="403" t="str">
        <f ca="1">ROUND((L449-Control!$C$3)/365,0)&amp;" Year"</f>
        <v>-9 Year</v>
      </c>
      <c r="AN449" s="45">
        <f t="shared" si="80"/>
        <v>4</v>
      </c>
      <c r="AO449" s="45" t="str">
        <f t="shared" si="81"/>
        <v>Code</v>
      </c>
      <c r="AP449" s="45">
        <f t="shared" si="78"/>
        <v>4</v>
      </c>
      <c r="AQ449" s="402">
        <f>AH449-(IF(ISERROR(VLOOKUP(A449,'WTD Last'!$A$1:$AQ$605,34,0)),0,VLOOKUP(A449,'WTD Last'!$A$1:$AQ$605,34,0)))</f>
        <v>-25136.568925</v>
      </c>
      <c r="AR449" s="563">
        <f>R449-(IF(ISERROR(VLOOKUP(A449,'WTD Last'!$A$1:$AQ$605,18,0)),0,VLOOKUP(A449,'WTD Last'!$A$1:$AQ$605,18,0)))</f>
        <v>-5.7999130000000001</v>
      </c>
      <c r="AS449" s="402">
        <f>O449-(IF(ISERROR(VLOOKUP(A449,'WTD Last'!$A$1:$AQ$605,15,0)),0,VLOOKUP(A449,'WTD Last'!$A$1:$AQ$605,15,0)))</f>
        <v>-35.519898000000012</v>
      </c>
      <c r="AT449" s="402">
        <f t="shared" si="61"/>
        <v>-88.888888888888886</v>
      </c>
      <c r="AV449" s="564">
        <v>92956</v>
      </c>
      <c r="AW449" s="77"/>
      <c r="AX449" s="271"/>
    </row>
    <row r="450" spans="1:50">
      <c r="A450" s="77">
        <v>1573</v>
      </c>
      <c r="B450" s="77">
        <v>619</v>
      </c>
      <c r="C450" s="77" t="s">
        <v>27</v>
      </c>
      <c r="D450" s="77" t="s">
        <v>301</v>
      </c>
      <c r="E450" s="77" t="s">
        <v>378</v>
      </c>
      <c r="F450" s="77" t="s">
        <v>198</v>
      </c>
      <c r="G450" s="77" t="s">
        <v>471</v>
      </c>
      <c r="H450" s="77" t="s">
        <v>472</v>
      </c>
      <c r="I450" s="77" t="s">
        <v>405</v>
      </c>
      <c r="J450" s="454" t="s">
        <v>486</v>
      </c>
      <c r="K450" s="410">
        <v>36896</v>
      </c>
      <c r="L450" s="410">
        <v>38722</v>
      </c>
      <c r="M450" s="77" t="s">
        <v>30</v>
      </c>
      <c r="N450" s="271">
        <v>10000000</v>
      </c>
      <c r="O450" s="271">
        <v>-4043.2138479999999</v>
      </c>
      <c r="P450" s="411">
        <v>0.32</v>
      </c>
      <c r="Q450" s="271">
        <v>25.181457000000002</v>
      </c>
      <c r="R450" s="271">
        <v>25.061346</v>
      </c>
      <c r="S450" s="411">
        <v>-0.1192179149569869</v>
      </c>
      <c r="T450" s="271">
        <v>482.02352468377575</v>
      </c>
      <c r="U450" s="271">
        <v>294.49678499999999</v>
      </c>
      <c r="V450" s="271">
        <v>0</v>
      </c>
      <c r="W450" s="271">
        <v>776.52030968377574</v>
      </c>
      <c r="X450" s="271">
        <v>36528.029423</v>
      </c>
      <c r="Y450" s="271">
        <v>37159.451455000002</v>
      </c>
      <c r="Z450" s="271">
        <v>631.42203200000222</v>
      </c>
      <c r="AA450" s="271">
        <v>-145.09827768377352</v>
      </c>
      <c r="AB450" s="271">
        <v>36528.029423</v>
      </c>
      <c r="AC450" s="271">
        <v>37159.451455000002</v>
      </c>
      <c r="AD450" s="271">
        <v>631.42203200000222</v>
      </c>
      <c r="AF450" s="271">
        <v>-11971.956203927999</v>
      </c>
      <c r="AG450" s="402">
        <f>IF(ISERROR(VLOOKUP(B450,Acc_Cash!$A:$H,3,FALSE)),0,VLOOKUP(B450,Acc_Cash!$A:$H,3,FALSE))</f>
        <v>0</v>
      </c>
      <c r="AH450" s="402">
        <f t="shared" si="77"/>
        <v>37159.451455000002</v>
      </c>
      <c r="AI450" s="402">
        <f>AH450-(IF(ISERROR(VLOOKUP(A450,'YTD Last'!$E$2:$Z$500,21,0)),0,VLOOKUP(A450,'YTD Last'!$E$2:$Z$500,21,0)))</f>
        <v>40409.179061000003</v>
      </c>
      <c r="AJ450" s="402">
        <f>AH450-IF(ISERROR(VLOOKUP(A450,'QTD Last'!$A$2:$AH$600,34,0)),0,VLOOKUP(A450,'QTD Last'!$A$2:$AH$600,34,0))</f>
        <v>631.42203200000222</v>
      </c>
      <c r="AK450" s="402">
        <f>AH450-IF(ISERROR(VLOOKUP(A450,'MTD Last'!$A$2:$AH$600,34,0)),0,VLOOKUP(A450,'MTD Last'!$A$2:$AH$600,34,0))</f>
        <v>631.42203200000222</v>
      </c>
      <c r="AL450" s="402">
        <f t="shared" si="79"/>
        <v>631.42203200000222</v>
      </c>
      <c r="AM450" s="403" t="str">
        <f ca="1">ROUND((L450-Control!$C$3)/365,0)&amp;" Year"</f>
        <v>-9 Year</v>
      </c>
      <c r="AN450" s="45">
        <f t="shared" si="80"/>
        <v>4</v>
      </c>
      <c r="AO450" s="45" t="str">
        <f t="shared" si="81"/>
        <v>Code</v>
      </c>
      <c r="AP450" s="45">
        <f t="shared" si="78"/>
        <v>4</v>
      </c>
      <c r="AQ450" s="402">
        <f>AH450-(IF(ISERROR(VLOOKUP(A450,'WTD Last'!$A$1:$AQ$605,34,0)),0,VLOOKUP(A450,'WTD Last'!$A$1:$AQ$605,34,0)))</f>
        <v>25136.568925</v>
      </c>
      <c r="AR450" s="563">
        <f>R450-(IF(ISERROR(VLOOKUP(A450,'WTD Last'!$A$1:$AQ$605,18,0)),0,VLOOKUP(A450,'WTD Last'!$A$1:$AQ$605,18,0)))</f>
        <v>-5.7999130000000001</v>
      </c>
      <c r="AS450" s="402">
        <f>O450-(IF(ISERROR(VLOOKUP(A450,'WTD Last'!$A$1:$AQ$605,15,0)),0,VLOOKUP(A450,'WTD Last'!$A$1:$AQ$605,15,0)))</f>
        <v>35.519898000000012</v>
      </c>
      <c r="AT450" s="402">
        <f t="shared" si="61"/>
        <v>88.888888888888886</v>
      </c>
      <c r="AV450" s="564">
        <v>92956</v>
      </c>
      <c r="AW450" s="77"/>
      <c r="AX450" s="271"/>
    </row>
    <row r="451" spans="1:50">
      <c r="A451" s="77">
        <v>1365</v>
      </c>
      <c r="B451" s="77">
        <v>521</v>
      </c>
      <c r="C451" s="77" t="s">
        <v>27</v>
      </c>
      <c r="D451" s="77" t="s">
        <v>28</v>
      </c>
      <c r="E451" s="77" t="s">
        <v>379</v>
      </c>
      <c r="F451" s="77" t="s">
        <v>201</v>
      </c>
      <c r="G451" s="77" t="s">
        <v>473</v>
      </c>
      <c r="H451" s="77" t="s">
        <v>468</v>
      </c>
      <c r="I451" s="77" t="s">
        <v>405</v>
      </c>
      <c r="J451" s="454" t="s">
        <v>475</v>
      </c>
      <c r="K451" s="410">
        <v>36896</v>
      </c>
      <c r="L451" s="410">
        <v>38722</v>
      </c>
      <c r="M451" s="77" t="s">
        <v>30</v>
      </c>
      <c r="N451" s="271">
        <v>-10000000</v>
      </c>
      <c r="O451" s="271">
        <v>4066.4859859999997</v>
      </c>
      <c r="P451" s="411">
        <v>0.65</v>
      </c>
      <c r="Q451" s="271">
        <v>61.826332999999998</v>
      </c>
      <c r="R451" s="271">
        <v>61.236718000000003</v>
      </c>
      <c r="S451" s="411">
        <v>-0.58334762529288886</v>
      </c>
      <c r="T451" s="271">
        <v>-2372.1749432199117</v>
      </c>
      <c r="U451" s="271">
        <v>-696.44003399999997</v>
      </c>
      <c r="V451" s="271">
        <v>0</v>
      </c>
      <c r="W451" s="271">
        <v>-3068.6149772199115</v>
      </c>
      <c r="X451" s="271">
        <v>-29104.474528999999</v>
      </c>
      <c r="Y451" s="271">
        <v>-31767.621015000001</v>
      </c>
      <c r="Z451" s="271">
        <v>-2663.1464860000015</v>
      </c>
      <c r="AA451" s="271">
        <v>405.46849121990999</v>
      </c>
      <c r="AB451" s="271">
        <v>-29104.474528999999</v>
      </c>
      <c r="AC451" s="271">
        <v>-31767.621015000001</v>
      </c>
      <c r="AD451" s="271">
        <v>-2663.1464860000015</v>
      </c>
      <c r="AF451" s="271">
        <v>29433.225566667999</v>
      </c>
      <c r="AG451" s="402">
        <f>IF(ISERROR(VLOOKUP(B451,Acc_Cash!$A:$H,3,FALSE)),0,VLOOKUP(B451,Acc_Cash!$A:$H,3,FALSE))</f>
        <v>0</v>
      </c>
      <c r="AH451" s="402">
        <f t="shared" si="77"/>
        <v>-31767.621015000001</v>
      </c>
      <c r="AI451" s="402">
        <f>AH451-(IF(ISERROR(VLOOKUP(A451,'YTD Last'!$E$2:$Z$383,21,0)),0,VLOOKUP(A451,'YTD Last'!$E$2:$Z$383,21,0)))</f>
        <v>-131216.14405999999</v>
      </c>
      <c r="AJ451" s="402">
        <f>AH451-IF(ISERROR(VLOOKUP(A451,'QTD Last'!$A$2:$AH$600,34,0)),0,VLOOKUP(A451,'QTD Last'!$A$2:$AH$600,34,0))</f>
        <v>-2663.1464860000015</v>
      </c>
      <c r="AK451" s="402">
        <f>AH451-IF(ISERROR(VLOOKUP(A451,'MTD Last'!$A$2:$AH$600,34,0)),0,VLOOKUP(A451,'MTD Last'!$A$2:$AH$600,34,0))</f>
        <v>-2663.1464860000015</v>
      </c>
      <c r="AL451" s="402">
        <f t="shared" si="79"/>
        <v>-2663.1464860000015</v>
      </c>
      <c r="AM451" s="403" t="str">
        <f ca="1">ROUND((L451-Control!$C$3)/365,0)&amp;" Year"</f>
        <v>-9 Year</v>
      </c>
      <c r="AN451" s="45">
        <f t="shared" si="80"/>
        <v>8</v>
      </c>
      <c r="AO451" s="45" t="str">
        <f t="shared" si="81"/>
        <v>Code</v>
      </c>
      <c r="AP451" s="45">
        <f t="shared" si="78"/>
        <v>8</v>
      </c>
      <c r="AQ451" s="402">
        <f>AH451-(IF(ISERROR(VLOOKUP(A451,'WTD Last'!$A$1:$AQ$605,34,0)),0,VLOOKUP(A451,'WTD Last'!$A$1:$AQ$605,34,0)))</f>
        <v>-14013.230475</v>
      </c>
      <c r="AR451" s="563">
        <f>R451-(IF(ISERROR(VLOOKUP(A451,'WTD Last'!$A$1:$AQ$605,18,0)),0,VLOOKUP(A451,'WTD Last'!$A$1:$AQ$605,18,0)))</f>
        <v>-3.0155310000000028</v>
      </c>
      <c r="AS451" s="402">
        <f>O451-(IF(ISERROR(VLOOKUP(A451,'WTD Last'!$A$1:$AQ$605,15,0)),0,VLOOKUP(A451,'WTD Last'!$A$1:$AQ$605,15,0)))</f>
        <v>-37.363593000000037</v>
      </c>
      <c r="AT451" s="402">
        <f t="shared" ref="AT451:AT475" si="82">N451*(P451/100)/360</f>
        <v>-180.55555555555557</v>
      </c>
      <c r="AV451" s="564">
        <v>55075</v>
      </c>
      <c r="AW451" s="77"/>
      <c r="AX451" s="271"/>
    </row>
    <row r="452" spans="1:50">
      <c r="A452" s="77">
        <v>1539</v>
      </c>
      <c r="B452" s="77">
        <v>586</v>
      </c>
      <c r="C452" s="77" t="s">
        <v>27</v>
      </c>
      <c r="D452" s="77" t="s">
        <v>301</v>
      </c>
      <c r="E452" s="77" t="s">
        <v>379</v>
      </c>
      <c r="F452" s="77" t="s">
        <v>201</v>
      </c>
      <c r="G452" s="77" t="s">
        <v>473</v>
      </c>
      <c r="H452" s="77" t="s">
        <v>468</v>
      </c>
      <c r="I452" s="77" t="s">
        <v>405</v>
      </c>
      <c r="J452" s="454" t="s">
        <v>486</v>
      </c>
      <c r="K452" s="410">
        <v>36896</v>
      </c>
      <c r="L452" s="410">
        <v>38722</v>
      </c>
      <c r="M452" s="77" t="s">
        <v>30</v>
      </c>
      <c r="N452" s="271">
        <v>10000000</v>
      </c>
      <c r="O452" s="271">
        <v>-4066.4859859999997</v>
      </c>
      <c r="P452" s="411">
        <v>0.65</v>
      </c>
      <c r="Q452" s="271">
        <v>61.826332999999998</v>
      </c>
      <c r="R452" s="271">
        <v>61.236718000000003</v>
      </c>
      <c r="S452" s="411">
        <v>-0.58334762529288886</v>
      </c>
      <c r="T452" s="271">
        <v>2372.1749432199117</v>
      </c>
      <c r="U452" s="271">
        <v>696.44003399999997</v>
      </c>
      <c r="V452" s="271">
        <v>0</v>
      </c>
      <c r="W452" s="271">
        <v>3068.6149772199115</v>
      </c>
      <c r="X452" s="271">
        <v>29104.474528999999</v>
      </c>
      <c r="Y452" s="271">
        <v>31767.621015000001</v>
      </c>
      <c r="Z452" s="271">
        <v>2663.1464860000015</v>
      </c>
      <c r="AA452" s="271">
        <v>-405.46849121990999</v>
      </c>
      <c r="AB452" s="271">
        <v>29104.474528999999</v>
      </c>
      <c r="AC452" s="271">
        <v>31767.621015000001</v>
      </c>
      <c r="AD452" s="271">
        <v>2663.1464860000015</v>
      </c>
      <c r="AF452" s="271">
        <v>-29433.225566667999</v>
      </c>
      <c r="AG452" s="402">
        <f>IF(ISERROR(VLOOKUP(B452,Acc_Cash!$A:$H,3,FALSE)),0,VLOOKUP(B452,Acc_Cash!$A:$H,3,FALSE))</f>
        <v>0</v>
      </c>
      <c r="AH452" s="402">
        <f t="shared" si="77"/>
        <v>31767.621015000001</v>
      </c>
      <c r="AI452" s="402">
        <f>AH452-(IF(ISERROR(VLOOKUP(A452,'YTD Last'!$E$2:$Z$500,21,0)),0,VLOOKUP(A452,'YTD Last'!$E$2:$Z$500,21,0)))</f>
        <v>131216.14405999999</v>
      </c>
      <c r="AJ452" s="402">
        <f>AH452-IF(ISERROR(VLOOKUP(A452,'QTD Last'!$A$2:$AH$600,34,0)),0,VLOOKUP(A452,'QTD Last'!$A$2:$AH$600,34,0))</f>
        <v>2663.1464860000015</v>
      </c>
      <c r="AK452" s="402">
        <f>AH452-IF(ISERROR(VLOOKUP(A452,'MTD Last'!$A$2:$AH$600,34,0)),0,VLOOKUP(A452,'MTD Last'!$A$2:$AH$600,34,0))</f>
        <v>2663.1464860000015</v>
      </c>
      <c r="AL452" s="402">
        <f t="shared" si="79"/>
        <v>2663.1464860000015</v>
      </c>
      <c r="AM452" s="403" t="str">
        <f ca="1">ROUND((L452-Control!$C$3)/365,0)&amp;" Year"</f>
        <v>-9 Year</v>
      </c>
      <c r="AN452" s="45">
        <f t="shared" si="80"/>
        <v>8</v>
      </c>
      <c r="AO452" s="45" t="str">
        <f t="shared" si="81"/>
        <v>Code</v>
      </c>
      <c r="AP452" s="45">
        <f t="shared" si="78"/>
        <v>8</v>
      </c>
      <c r="AQ452" s="402">
        <f>AH452-(IF(ISERROR(VLOOKUP(A452,'WTD Last'!$A$1:$AQ$605,34,0)),0,VLOOKUP(A452,'WTD Last'!$A$1:$AQ$605,34,0)))</f>
        <v>14013.230475</v>
      </c>
      <c r="AR452" s="563">
        <f>R452-(IF(ISERROR(VLOOKUP(A452,'WTD Last'!$A$1:$AQ$605,18,0)),0,VLOOKUP(A452,'WTD Last'!$A$1:$AQ$605,18,0)))</f>
        <v>-3.0155310000000028</v>
      </c>
      <c r="AS452" s="402">
        <f>O452-(IF(ISERROR(VLOOKUP(A452,'WTD Last'!$A$1:$AQ$605,15,0)),0,VLOOKUP(A452,'WTD Last'!$A$1:$AQ$605,15,0)))</f>
        <v>37.363593000000037</v>
      </c>
      <c r="AT452" s="402">
        <f t="shared" si="82"/>
        <v>180.55555555555557</v>
      </c>
      <c r="AV452" s="564">
        <v>55075</v>
      </c>
      <c r="AW452" s="77"/>
      <c r="AX452" s="271"/>
    </row>
    <row r="453" spans="1:50">
      <c r="A453" s="77">
        <v>1634</v>
      </c>
      <c r="B453" s="77">
        <v>838</v>
      </c>
      <c r="C453" s="77" t="s">
        <v>27</v>
      </c>
      <c r="D453" s="77" t="s">
        <v>28</v>
      </c>
      <c r="E453" s="77" t="s">
        <v>379</v>
      </c>
      <c r="F453" s="77" t="s">
        <v>201</v>
      </c>
      <c r="G453" s="77" t="s">
        <v>473</v>
      </c>
      <c r="H453" s="77" t="s">
        <v>468</v>
      </c>
      <c r="I453" s="77" t="s">
        <v>264</v>
      </c>
      <c r="J453" s="454" t="s">
        <v>475</v>
      </c>
      <c r="K453" s="410">
        <v>36931</v>
      </c>
      <c r="L453" s="410">
        <v>38757</v>
      </c>
      <c r="M453" s="77" t="s">
        <v>30</v>
      </c>
      <c r="N453" s="271">
        <v>10000000</v>
      </c>
      <c r="O453" s="271">
        <v>-4130.3488859999998</v>
      </c>
      <c r="P453" s="411">
        <v>0.6</v>
      </c>
      <c r="Q453" s="271">
        <v>62.295693</v>
      </c>
      <c r="R453" s="271">
        <v>61.706549000000003</v>
      </c>
      <c r="S453" s="411">
        <v>-0.58676728043778648</v>
      </c>
      <c r="T453" s="271">
        <v>2423.5535830974609</v>
      </c>
      <c r="U453" s="271">
        <v>670.437996</v>
      </c>
      <c r="V453" s="271">
        <v>0</v>
      </c>
      <c r="W453" s="271">
        <v>3093.991579097461</v>
      </c>
      <c r="X453" s="271">
        <v>-898.43137100000001</v>
      </c>
      <c r="Y453" s="271">
        <v>1756.6084450000001</v>
      </c>
      <c r="Z453" s="271">
        <v>2655.039816</v>
      </c>
      <c r="AA453" s="271">
        <v>-438.95176309746103</v>
      </c>
      <c r="AB453" s="271">
        <v>-898.43137100000001</v>
      </c>
      <c r="AC453" s="271">
        <v>1756.6084450000001</v>
      </c>
      <c r="AD453" s="271">
        <v>2655.039816</v>
      </c>
      <c r="AF453" s="271">
        <v>-29895.465236868</v>
      </c>
      <c r="AG453" s="402">
        <f>IF(ISERROR(VLOOKUP(B453,Acc_Cash!$A:$H,3,FALSE)),0,VLOOKUP(B453,Acc_Cash!$A:$H,3,FALSE))</f>
        <v>0</v>
      </c>
      <c r="AH453" s="402">
        <f t="shared" si="77"/>
        <v>1756.6084450000001</v>
      </c>
      <c r="AI453" s="402">
        <f>AH453-(IF(ISERROR(VLOOKUP(A453,'YTD Last'!$E$2:$Z$500,21,0)),0,VLOOKUP(A453,'YTD Last'!$E$2:$Z$500,21,0)))</f>
        <v>1756.6084450000001</v>
      </c>
      <c r="AJ453" s="402">
        <f>AH453-IF(ISERROR(VLOOKUP(A453,'QTD Last'!$A$2:$AH$600,34,0)),0,VLOOKUP(A453,'QTD Last'!$A$2:$AH$600,34,0))</f>
        <v>2655.039816</v>
      </c>
      <c r="AK453" s="402">
        <f>AH453-IF(ISERROR(VLOOKUP(A453,'MTD Last'!$A$2:$AH$600,34,0)),0,VLOOKUP(A453,'MTD Last'!$A$2:$AH$600,34,0))</f>
        <v>2655.039816</v>
      </c>
      <c r="AL453" s="402">
        <f t="shared" si="79"/>
        <v>2655.039816</v>
      </c>
      <c r="AM453" s="403" t="str">
        <f ca="1">ROUND((L453-Control!$C$3)/365,0)&amp;" Year"</f>
        <v>-9 Year</v>
      </c>
      <c r="AN453" s="45">
        <f t="shared" si="80"/>
        <v>8</v>
      </c>
      <c r="AO453" s="45" t="str">
        <f t="shared" si="81"/>
        <v>Code</v>
      </c>
      <c r="AP453" s="45">
        <f t="shared" si="78"/>
        <v>8</v>
      </c>
      <c r="AQ453" s="402">
        <f>AH453-(IF(ISERROR(VLOOKUP(A453,'WTD Last'!$A$1:$AQ$605,34,0)),0,VLOOKUP(A453,'WTD Last'!$A$1:$AQ$605,34,0)))</f>
        <v>14229.753365999999</v>
      </c>
      <c r="AR453" s="563">
        <f>R453-(IF(ISERROR(VLOOKUP(A453,'WTD Last'!$A$1:$AQ$605,18,0)),0,VLOOKUP(A453,'WTD Last'!$A$1:$AQ$605,18,0)))</f>
        <v>-3.0124499999999941</v>
      </c>
      <c r="AS453" s="402">
        <f>O453-(IF(ISERROR(VLOOKUP(A453,'WTD Last'!$A$1:$AQ$605,15,0)),0,VLOOKUP(A453,'WTD Last'!$A$1:$AQ$605,15,0)))</f>
        <v>38.387120000000323</v>
      </c>
      <c r="AT453" s="402">
        <f t="shared" si="82"/>
        <v>166.66666666666666</v>
      </c>
      <c r="AU453" s="564">
        <v>90590</v>
      </c>
      <c r="AV453" s="564">
        <v>55075</v>
      </c>
      <c r="AW453" s="77"/>
      <c r="AX453" s="271"/>
    </row>
    <row r="454" spans="1:50">
      <c r="A454" s="77">
        <v>1703</v>
      </c>
      <c r="B454" s="77">
        <v>909</v>
      </c>
      <c r="C454" s="77" t="s">
        <v>27</v>
      </c>
      <c r="D454" s="77" t="s">
        <v>28</v>
      </c>
      <c r="E454" s="77" t="s">
        <v>574</v>
      </c>
      <c r="F454" s="77" t="s">
        <v>423</v>
      </c>
      <c r="G454" s="77" t="s">
        <v>487</v>
      </c>
      <c r="H454" s="77" t="s">
        <v>493</v>
      </c>
      <c r="I454" s="77" t="s">
        <v>31</v>
      </c>
      <c r="J454" s="454" t="s">
        <v>479</v>
      </c>
      <c r="K454" s="410">
        <v>36970</v>
      </c>
      <c r="L454" s="410">
        <v>38796</v>
      </c>
      <c r="M454" s="77" t="s">
        <v>30</v>
      </c>
      <c r="N454" s="271">
        <v>-20000000</v>
      </c>
      <c r="O454" s="271">
        <v>8374.4430970000012</v>
      </c>
      <c r="P454" s="411">
        <v>0.32</v>
      </c>
      <c r="Q454" s="271">
        <v>27.646260000000002</v>
      </c>
      <c r="R454" s="271">
        <v>27.619098000000001</v>
      </c>
      <c r="S454" s="411">
        <v>-3.178116076015769E-2</v>
      </c>
      <c r="T454" s="271">
        <v>-266.14952234254986</v>
      </c>
      <c r="U454" s="271">
        <v>-835.13915700000007</v>
      </c>
      <c r="V454" s="271">
        <v>0</v>
      </c>
      <c r="W454" s="271">
        <v>-1101.28867934255</v>
      </c>
      <c r="X454" s="271">
        <v>-40508.387337</v>
      </c>
      <c r="Y454" s="271">
        <v>-40972.962005000001</v>
      </c>
      <c r="Z454" s="271">
        <v>-464.57466800000111</v>
      </c>
      <c r="AA454" s="271">
        <v>636.71401134254893</v>
      </c>
      <c r="AB454" s="271">
        <v>-40508.387337</v>
      </c>
      <c r="AC454" s="271">
        <v>-40972.962005000001</v>
      </c>
      <c r="AD454" s="271">
        <v>-464.57466800000111</v>
      </c>
      <c r="AG454" s="402">
        <f>IF(ISERROR(VLOOKUP(B454,Acc_Cash!$A:$H,3,FALSE)),0,VLOOKUP(B454,Acc_Cash!$A:$H,3,FALSE))</f>
        <v>0</v>
      </c>
      <c r="AH454" s="402">
        <f t="shared" ref="AH454:AH469" si="83">AG454+AC454</f>
        <v>-40972.962005000001</v>
      </c>
      <c r="AI454" s="402">
        <f>AH454-(IF(ISERROR(VLOOKUP(A454,'YTD Last'!$E$2:$Z$500,21,0)),0,VLOOKUP(A454,'YTD Last'!$E$2:$Z$500,21,0)))</f>
        <v>-40972.962005000001</v>
      </c>
      <c r="AJ454" s="402">
        <f>AH454-IF(ISERROR(VLOOKUP(A454,'QTD Last'!$A$2:$AH$600,34,0)),0,VLOOKUP(A454,'QTD Last'!$A$2:$AH$600,34,0))</f>
        <v>-464.57466800000111</v>
      </c>
      <c r="AK454" s="402">
        <f>AH454-IF(ISERROR(VLOOKUP(A454,'MTD Last'!$A$2:$AH$600,34,0)),0,VLOOKUP(A454,'MTD Last'!$A$2:$AH$600,34,0))</f>
        <v>-464.57466800000111</v>
      </c>
      <c r="AL454" s="402">
        <f t="shared" ref="AL454:AL469" si="84">AD454-AE454</f>
        <v>-464.57466800000111</v>
      </c>
      <c r="AM454" s="403" t="str">
        <f ca="1">ROUND((L454-Control!$C$3)/365,0)&amp;" Year"</f>
        <v>-8 Year</v>
      </c>
      <c r="AN454" s="45" t="str">
        <f t="shared" ref="AN454:AN469" si="85">IF(F454="AAA",1,IF(F454="AA+",2,IF(F454="AA",3,IF(F454="AA-",4,IF(F454="A+",5,IF(F454="A",6,IF(F454="A-",7,IF(F454="BBB+",8,"Code"))))))))</f>
        <v>Code</v>
      </c>
      <c r="AO454" s="45" t="str">
        <f t="shared" ref="AO454:AO469" si="86">IF(F454="BBB",9,IF(F454="BBB-",10,IF(F454="BB+",11,IF(F454="BB",12,IF(F454="BB-",13,IF(F454="B+",14,IF(F454="B",15,IF(F454="B-",16,"Code"))))))))</f>
        <v>Code</v>
      </c>
      <c r="AP454" s="45" t="str">
        <f t="shared" ref="AP454:AP469" si="87">IF(AN454="Code",AO454,AN454)</f>
        <v>Code</v>
      </c>
      <c r="AQ454" s="402">
        <f>AH454-(IF(ISERROR(VLOOKUP(A454,'WTD Last'!$A$1:$AQ$605,34,0)),0,VLOOKUP(A454,'WTD Last'!$A$1:$AQ$605,34,0)))</f>
        <v>-14812.883171000001</v>
      </c>
      <c r="AR454" s="563">
        <f>R454-(IF(ISERROR(VLOOKUP(A454,'WTD Last'!$A$1:$AQ$605,18,0)),0,VLOOKUP(A454,'WTD Last'!$A$1:$AQ$605,18,0)))</f>
        <v>-1.5453619999999972</v>
      </c>
      <c r="AS454" s="402">
        <f>O454-(IF(ISERROR(VLOOKUP(A454,'WTD Last'!$A$1:$AQ$605,15,0)),0,VLOOKUP(A454,'WTD Last'!$A$1:$AQ$605,15,0)))</f>
        <v>-79.378499999998894</v>
      </c>
      <c r="AT454" s="402">
        <f t="shared" si="82"/>
        <v>-177.77777777777777</v>
      </c>
      <c r="AU454" s="564">
        <v>86921</v>
      </c>
      <c r="AV454" s="564">
        <v>76953</v>
      </c>
      <c r="AW454" s="77"/>
      <c r="AX454" s="271"/>
    </row>
    <row r="455" spans="1:50">
      <c r="A455" s="77">
        <v>1690</v>
      </c>
      <c r="B455" s="77">
        <v>898</v>
      </c>
      <c r="C455" s="77" t="s">
        <v>27</v>
      </c>
      <c r="D455" s="77" t="s">
        <v>28</v>
      </c>
      <c r="E455" s="77" t="s">
        <v>573</v>
      </c>
      <c r="F455" s="77" t="s">
        <v>388</v>
      </c>
      <c r="G455" s="77" t="s">
        <v>477</v>
      </c>
      <c r="H455" s="77" t="s">
        <v>493</v>
      </c>
      <c r="I455" s="77" t="s">
        <v>56</v>
      </c>
      <c r="J455" s="454" t="s">
        <v>479</v>
      </c>
      <c r="K455" s="410">
        <v>36966</v>
      </c>
      <c r="L455" s="410">
        <v>38754</v>
      </c>
      <c r="M455" s="77" t="s">
        <v>30</v>
      </c>
      <c r="N455" s="271">
        <v>-20000000</v>
      </c>
      <c r="O455" s="271">
        <v>8167.6769490000006</v>
      </c>
      <c r="P455" s="411">
        <v>0.24</v>
      </c>
      <c r="Q455" s="271">
        <v>25.395150999999998</v>
      </c>
      <c r="R455" s="271">
        <v>25.377355999999999</v>
      </c>
      <c r="S455" s="411">
        <v>-1.8330493305996887E-2</v>
      </c>
      <c r="T455" s="271">
        <v>-149.7175476391896</v>
      </c>
      <c r="U455" s="271">
        <v>-605.90820600000006</v>
      </c>
      <c r="V455" s="271">
        <v>0</v>
      </c>
      <c r="W455" s="271">
        <v>-755.62575363918972</v>
      </c>
      <c r="X455" s="271">
        <v>9566.2017070000002</v>
      </c>
      <c r="Y455" s="271">
        <v>9293.6353629999994</v>
      </c>
      <c r="Z455" s="271">
        <v>-272.56634400000075</v>
      </c>
      <c r="AA455" s="271">
        <v>483.05940963918897</v>
      </c>
      <c r="AB455" s="271">
        <v>9566.2017070000002</v>
      </c>
      <c r="AC455" s="271">
        <v>9293.6353629999994</v>
      </c>
      <c r="AD455" s="271">
        <v>-272.56634400000075</v>
      </c>
      <c r="AF455" s="271">
        <v>12226.604008805552</v>
      </c>
      <c r="AG455" s="402">
        <f>IF(ISERROR(VLOOKUP(B455,Acc_Cash!$A:$H,3,FALSE)),0,VLOOKUP(B455,Acc_Cash!$A:$H,3,FALSE))</f>
        <v>0</v>
      </c>
      <c r="AH455" s="402">
        <f t="shared" si="83"/>
        <v>9293.6353629999994</v>
      </c>
      <c r="AI455" s="402">
        <f>AH455-(IF(ISERROR(VLOOKUP(A455,'YTD Last'!$E$2:$Z$500,21,0)),0,VLOOKUP(A455,'YTD Last'!$E$2:$Z$500,21,0)))</f>
        <v>9293.6353629999994</v>
      </c>
      <c r="AJ455" s="402">
        <f>AH455-IF(ISERROR(VLOOKUP(A455,'QTD Last'!$A$2:$AH$600,34,0)),0,VLOOKUP(A455,'QTD Last'!$A$2:$AH$600,34,0))</f>
        <v>-272.56634400000075</v>
      </c>
      <c r="AK455" s="402">
        <f>AH455-IF(ISERROR(VLOOKUP(A455,'MTD Last'!$A$2:$AH$600,34,0)),0,VLOOKUP(A455,'MTD Last'!$A$2:$AH$600,34,0))</f>
        <v>-272.56634400000075</v>
      </c>
      <c r="AL455" s="402">
        <f t="shared" si="84"/>
        <v>-272.56634400000075</v>
      </c>
      <c r="AM455" s="403" t="str">
        <f ca="1">ROUND((L455-Control!$C$3)/365,0)&amp;" Year"</f>
        <v>-9 Year</v>
      </c>
      <c r="AN455" s="45">
        <f t="shared" si="85"/>
        <v>1</v>
      </c>
      <c r="AO455" s="45" t="str">
        <f t="shared" si="86"/>
        <v>Code</v>
      </c>
      <c r="AP455" s="45">
        <f t="shared" si="87"/>
        <v>1</v>
      </c>
      <c r="AQ455" s="402">
        <f>AH455-(IF(ISERROR(VLOOKUP(A455,'WTD Last'!$A$1:$AQ$605,34,0)),0,VLOOKUP(A455,'WTD Last'!$A$1:$AQ$605,34,0)))</f>
        <v>12227.079197999999</v>
      </c>
      <c r="AR455" s="563">
        <f>R455-(IF(ISERROR(VLOOKUP(A455,'WTD Last'!$A$1:$AQ$605,18,0)),0,VLOOKUP(A455,'WTD Last'!$A$1:$AQ$605,18,0)))</f>
        <v>1.5471369999999993</v>
      </c>
      <c r="AS455" s="402">
        <f>O455-(IF(ISERROR(VLOOKUP(A455,'WTD Last'!$A$1:$AQ$605,15,0)),0,VLOOKUP(A455,'WTD Last'!$A$1:$AQ$605,15,0)))</f>
        <v>-78.858876999998756</v>
      </c>
      <c r="AT455" s="402">
        <f t="shared" si="82"/>
        <v>-133.33333333333331</v>
      </c>
      <c r="AU455" s="564">
        <v>89050</v>
      </c>
      <c r="AV455" s="564">
        <v>48618</v>
      </c>
      <c r="AW455" s="77"/>
      <c r="AX455" s="271"/>
    </row>
    <row r="456" spans="1:50">
      <c r="A456" s="77">
        <v>14</v>
      </c>
      <c r="B456" s="77">
        <v>104</v>
      </c>
      <c r="C456" s="77" t="s">
        <v>27</v>
      </c>
      <c r="D456" s="77" t="s">
        <v>32</v>
      </c>
      <c r="E456" s="77" t="s">
        <v>58</v>
      </c>
      <c r="F456" s="77" t="s">
        <v>199</v>
      </c>
      <c r="G456" s="77" t="s">
        <v>467</v>
      </c>
      <c r="H456" s="77" t="s">
        <v>468</v>
      </c>
      <c r="I456" s="77" t="s">
        <v>79</v>
      </c>
      <c r="J456" s="454" t="s">
        <v>475</v>
      </c>
      <c r="K456" s="410">
        <v>36683</v>
      </c>
      <c r="L456" s="410">
        <v>37765</v>
      </c>
      <c r="M456" s="77" t="s">
        <v>30</v>
      </c>
      <c r="N456" s="271">
        <v>4000000</v>
      </c>
      <c r="O456" s="271">
        <v>-780.98029199999996</v>
      </c>
      <c r="P456" s="411">
        <v>0.75</v>
      </c>
      <c r="Q456" s="271">
        <v>70.104755999999995</v>
      </c>
      <c r="R456" s="271">
        <v>69.421198000000004</v>
      </c>
      <c r="S456" s="411">
        <v>-0.55099230694412715</v>
      </c>
      <c r="T456" s="271">
        <v>430.31413276697799</v>
      </c>
      <c r="U456" s="271">
        <v>251.55140400000002</v>
      </c>
      <c r="V456" s="271">
        <v>0</v>
      </c>
      <c r="W456" s="271">
        <v>681.86553676697804</v>
      </c>
      <c r="X456" s="271">
        <v>6961.6029760000001</v>
      </c>
      <c r="Y456" s="271">
        <v>7598.4070339999998</v>
      </c>
      <c r="Z456" s="271">
        <v>636.80405799999971</v>
      </c>
      <c r="AA456" s="271">
        <v>-45.061478766978325</v>
      </c>
      <c r="AB456" s="271">
        <v>6961.6029760000001</v>
      </c>
      <c r="AC456" s="271">
        <v>7598.4070339999998</v>
      </c>
      <c r="AD456" s="271">
        <v>636.80405799999971</v>
      </c>
      <c r="AF456" s="271">
        <v>-5781.2066115299995</v>
      </c>
      <c r="AG456" s="402">
        <f>IF(ISERROR(VLOOKUP(B456,Acc_Cash!$A:$H,3,FALSE)),0,VLOOKUP(B456,Acc_Cash!$A:$H,3,FALSE))</f>
        <v>22083.333332999999</v>
      </c>
      <c r="AH456" s="402">
        <f t="shared" si="83"/>
        <v>29681.740366999999</v>
      </c>
      <c r="AI456" s="402">
        <f>AH456-(IF(ISERROR(VLOOKUP(A456,'YTD Last'!$E$2:$Z$500,21,0)),0,VLOOKUP(A456,'YTD Last'!$E$2:$Z$500,21,0)))</f>
        <v>15894.458395</v>
      </c>
      <c r="AJ456" s="402">
        <f>AH456-IF(ISERROR(VLOOKUP(A456,'QTD Last'!$A$2:$AH$600,34,0)),0,VLOOKUP(A456,'QTD Last'!$A$2:$AH$600,34,0))</f>
        <v>636.80405800000153</v>
      </c>
      <c r="AK456" s="402">
        <f>AH456-IF(ISERROR(VLOOKUP(A456,'MTD Last'!$A$2:$AH$600,34,0)),0,VLOOKUP(A456,'MTD Last'!$A$2:$AH$600,34,0))</f>
        <v>636.80405800000153</v>
      </c>
      <c r="AL456" s="402">
        <f t="shared" si="84"/>
        <v>636.80405799999971</v>
      </c>
      <c r="AM456" s="403" t="str">
        <f ca="1">ROUND((L456-Control!$C$3)/365,0)&amp;" Year"</f>
        <v>-11 Year</v>
      </c>
      <c r="AN456" s="45">
        <f t="shared" si="85"/>
        <v>7</v>
      </c>
      <c r="AO456" s="45" t="str">
        <f t="shared" si="86"/>
        <v>Code</v>
      </c>
      <c r="AP456" s="45">
        <f t="shared" si="87"/>
        <v>7</v>
      </c>
      <c r="AQ456" s="402">
        <f>AH456-(IF(ISERROR(VLOOKUP(A456,'WTD Last'!$A$1:$AQ$605,34,0)),0,VLOOKUP(A456,'WTD Last'!$A$1:$AQ$605,34,0)))</f>
        <v>2441.7683550000002</v>
      </c>
      <c r="AR456" s="563">
        <f>R456-(IF(ISERROR(VLOOKUP(A456,'WTD Last'!$A$1:$AQ$605,18,0)),0,VLOOKUP(A456,'WTD Last'!$A$1:$AQ$605,18,0)))</f>
        <v>-2.2252039999999909</v>
      </c>
      <c r="AS456" s="402">
        <f>O456-(IF(ISERROR(VLOOKUP(A456,'WTD Last'!$A$1:$AQ$605,15,0)),0,VLOOKUP(A456,'WTD Last'!$A$1:$AQ$605,15,0)))</f>
        <v>8.9872669999999744</v>
      </c>
      <c r="AT456" s="402">
        <f t="shared" si="82"/>
        <v>83.333333333333329</v>
      </c>
      <c r="AU456" s="564">
        <v>1305</v>
      </c>
      <c r="AV456" s="564">
        <v>92433</v>
      </c>
      <c r="AW456" s="77"/>
      <c r="AX456" s="271"/>
    </row>
    <row r="457" spans="1:50">
      <c r="A457" s="77">
        <v>16</v>
      </c>
      <c r="B457" s="77">
        <v>105</v>
      </c>
      <c r="C457" s="77" t="s">
        <v>27</v>
      </c>
      <c r="D457" s="77" t="s">
        <v>28</v>
      </c>
      <c r="E457" s="77" t="s">
        <v>58</v>
      </c>
      <c r="F457" s="77" t="s">
        <v>199</v>
      </c>
      <c r="G457" s="77" t="s">
        <v>467</v>
      </c>
      <c r="H457" s="77" t="s">
        <v>468</v>
      </c>
      <c r="I457" s="77" t="s">
        <v>259</v>
      </c>
      <c r="J457" s="454" t="s">
        <v>475</v>
      </c>
      <c r="K457" s="410">
        <v>36683</v>
      </c>
      <c r="L457" s="410">
        <v>37765</v>
      </c>
      <c r="M457" s="77" t="s">
        <v>30</v>
      </c>
      <c r="N457" s="271">
        <v>-10000000</v>
      </c>
      <c r="O457" s="271">
        <v>1947.4400450000001</v>
      </c>
      <c r="P457" s="411">
        <v>0.6</v>
      </c>
      <c r="Q457" s="271">
        <v>70.104721999999995</v>
      </c>
      <c r="R457" s="271">
        <v>69.421165000000002</v>
      </c>
      <c r="S457" s="411">
        <v>-0.55099260759959579</v>
      </c>
      <c r="T457" s="271">
        <v>-1073.0250685384242</v>
      </c>
      <c r="U457" s="271">
        <v>-613.31453699999997</v>
      </c>
      <c r="V457" s="271">
        <v>0</v>
      </c>
      <c r="W457" s="271">
        <v>-1686.3396055384242</v>
      </c>
      <c r="X457" s="271">
        <v>14455.891546999999</v>
      </c>
      <c r="Y457" s="271">
        <v>12900.754704000001</v>
      </c>
      <c r="Z457" s="271">
        <v>-1555.1368429999984</v>
      </c>
      <c r="AA457" s="271">
        <v>131.20276253842576</v>
      </c>
      <c r="AB457" s="271">
        <v>14455.891546999999</v>
      </c>
      <c r="AC457" s="271">
        <v>12900.754704000001</v>
      </c>
      <c r="AD457" s="271">
        <v>-1555.1368429999984</v>
      </c>
      <c r="AF457" s="271">
        <v>14415.924933112499</v>
      </c>
      <c r="AG457" s="402">
        <f>IF(ISERROR(VLOOKUP(B457,Acc_Cash!$A:$H,3,FALSE)),0,VLOOKUP(B457,Acc_Cash!$A:$H,3,FALSE))</f>
        <v>-44166.666666999998</v>
      </c>
      <c r="AH457" s="402">
        <f t="shared" si="83"/>
        <v>-31265.911962999999</v>
      </c>
      <c r="AI457" s="402">
        <f>AH457-(IF(ISERROR(VLOOKUP(A457,'YTD Last'!$E$2:$Z$500,21,0)),0,VLOOKUP(A457,'YTD Last'!$E$2:$Z$500,21,0)))</f>
        <v>-40106.387115999998</v>
      </c>
      <c r="AJ457" s="402">
        <f>AH457-IF(ISERROR(VLOOKUP(A457,'QTD Last'!$A$2:$AH$600,34,0)),0,VLOOKUP(A457,'QTD Last'!$A$2:$AH$600,34,0))</f>
        <v>-1555.1368430000002</v>
      </c>
      <c r="AK457" s="402">
        <f>AH457-IF(ISERROR(VLOOKUP(A457,'MTD Last'!$A$2:$AH$600,34,0)),0,VLOOKUP(A457,'MTD Last'!$A$2:$AH$600,34,0))</f>
        <v>-1555.1368430000002</v>
      </c>
      <c r="AL457" s="402">
        <f t="shared" si="84"/>
        <v>-1555.1368429999984</v>
      </c>
      <c r="AM457" s="403" t="str">
        <f ca="1">ROUND((L457-Control!$C$3)/365,0)&amp;" Year"</f>
        <v>-11 Year</v>
      </c>
      <c r="AN457" s="45">
        <f t="shared" si="85"/>
        <v>7</v>
      </c>
      <c r="AO457" s="45" t="str">
        <f t="shared" si="86"/>
        <v>Code</v>
      </c>
      <c r="AP457" s="45">
        <f t="shared" si="87"/>
        <v>7</v>
      </c>
      <c r="AQ457" s="402">
        <f>AH457-(IF(ISERROR(VLOOKUP(A457,'WTD Last'!$A$1:$AQ$605,34,0)),0,VLOOKUP(A457,'WTD Last'!$A$1:$AQ$605,34,0)))</f>
        <v>-6069.0076230000013</v>
      </c>
      <c r="AR457" s="563">
        <f>R457-(IF(ISERROR(VLOOKUP(A457,'WTD Last'!$A$1:$AQ$605,18,0)),0,VLOOKUP(A457,'WTD Last'!$A$1:$AQ$605,18,0)))</f>
        <v>-2.2252040000000051</v>
      </c>
      <c r="AS457" s="402">
        <f>O457-(IF(ISERROR(VLOOKUP(A457,'WTD Last'!$A$1:$AQ$605,15,0)),0,VLOOKUP(A457,'WTD Last'!$A$1:$AQ$605,15,0)))</f>
        <v>-22.368741999999884</v>
      </c>
      <c r="AT457" s="402">
        <f t="shared" si="82"/>
        <v>-166.66666666666666</v>
      </c>
      <c r="AU457" s="564">
        <v>81224</v>
      </c>
      <c r="AV457" s="564">
        <v>92433</v>
      </c>
      <c r="AW457" s="77"/>
      <c r="AX457" s="271"/>
    </row>
    <row r="458" spans="1:50">
      <c r="A458" s="77">
        <v>17</v>
      </c>
      <c r="B458" s="77">
        <v>106</v>
      </c>
      <c r="C458" s="77" t="s">
        <v>27</v>
      </c>
      <c r="D458" s="77" t="s">
        <v>28</v>
      </c>
      <c r="E458" s="77" t="s">
        <v>58</v>
      </c>
      <c r="F458" s="77" t="s">
        <v>199</v>
      </c>
      <c r="G458" s="77" t="s">
        <v>467</v>
      </c>
      <c r="H458" s="77" t="s">
        <v>468</v>
      </c>
      <c r="I458" s="77" t="s">
        <v>97</v>
      </c>
      <c r="J458" s="454" t="s">
        <v>475</v>
      </c>
      <c r="K458" s="410">
        <v>36683</v>
      </c>
      <c r="L458" s="410">
        <v>37765</v>
      </c>
      <c r="M458" s="77" t="s">
        <v>30</v>
      </c>
      <c r="N458" s="271">
        <v>6000000</v>
      </c>
      <c r="O458" s="271">
        <v>-1169.0654549999999</v>
      </c>
      <c r="P458" s="411">
        <v>0.63</v>
      </c>
      <c r="Q458" s="271">
        <v>70.104755999999995</v>
      </c>
      <c r="R458" s="271">
        <v>69.421198000000004</v>
      </c>
      <c r="S458" s="411">
        <v>-0.55099254736392966</v>
      </c>
      <c r="T458" s="271">
        <v>644.1463530856214</v>
      </c>
      <c r="U458" s="271">
        <v>369.85552800000005</v>
      </c>
      <c r="V458" s="271">
        <v>0</v>
      </c>
      <c r="W458" s="271">
        <v>1014.0018810856214</v>
      </c>
      <c r="X458" s="271">
        <v>-4850.3755879999999</v>
      </c>
      <c r="Y458" s="271">
        <v>-3912.8679630000001</v>
      </c>
      <c r="Z458" s="271">
        <v>937.50762499999973</v>
      </c>
      <c r="AA458" s="271">
        <v>-76.494256085621714</v>
      </c>
      <c r="AB458" s="271">
        <v>-4850.3755879999999</v>
      </c>
      <c r="AC458" s="271">
        <v>-3912.8679630000001</v>
      </c>
      <c r="AD458" s="271">
        <v>937.50762499999973</v>
      </c>
      <c r="AF458" s="271">
        <v>-8654.0070306375001</v>
      </c>
      <c r="AG458" s="402">
        <f>IF(ISERROR(VLOOKUP(B458,Acc_Cash!$A:$H,3,FALSE)),0,VLOOKUP(B458,Acc_Cash!$A:$H,3,FALSE))</f>
        <v>27825</v>
      </c>
      <c r="AH458" s="402">
        <f t="shared" si="83"/>
        <v>23912.132036999999</v>
      </c>
      <c r="AI458" s="402">
        <f>AH458-(IF(ISERROR(VLOOKUP(A458,'YTD Last'!$E$2:$Z$383,21,0)),0,VLOOKUP(A458,'YTD Last'!$E$2:$Z$383,21,0)))</f>
        <v>24194.365518999999</v>
      </c>
      <c r="AJ458" s="402">
        <f>AH458-IF(ISERROR(VLOOKUP(A458,'QTD Last'!$A$2:$AH$600,34,0)),0,VLOOKUP(A458,'QTD Last'!$A$2:$AH$600,34,0))</f>
        <v>937.50762499999837</v>
      </c>
      <c r="AK458" s="402">
        <f>AH458-IF(ISERROR(VLOOKUP(A458,'MTD Last'!$A$2:$AH$600,34,0)),0,VLOOKUP(A458,'MTD Last'!$A$2:$AH$600,34,0))</f>
        <v>937.50762499999837</v>
      </c>
      <c r="AL458" s="402">
        <f t="shared" si="84"/>
        <v>937.50762499999973</v>
      </c>
      <c r="AM458" s="403" t="str">
        <f ca="1">ROUND((L458-Control!$C$3)/365,0)&amp;" Year"</f>
        <v>-11 Year</v>
      </c>
      <c r="AN458" s="45">
        <f t="shared" si="85"/>
        <v>7</v>
      </c>
      <c r="AO458" s="45" t="str">
        <f t="shared" si="86"/>
        <v>Code</v>
      </c>
      <c r="AP458" s="45">
        <f t="shared" si="87"/>
        <v>7</v>
      </c>
      <c r="AQ458" s="402">
        <f>AH458-(IF(ISERROR(VLOOKUP(A458,'WTD Last'!$A$1:$AQ$605,34,0)),0,VLOOKUP(A458,'WTD Last'!$A$1:$AQ$605,34,0)))</f>
        <v>3645.6532479999987</v>
      </c>
      <c r="AR458" s="563">
        <f>R458-(IF(ISERROR(VLOOKUP(A458,'WTD Last'!$A$1:$AQ$605,18,0)),0,VLOOKUP(A458,'WTD Last'!$A$1:$AQ$605,18,0)))</f>
        <v>-2.2252039999999909</v>
      </c>
      <c r="AS458" s="402">
        <f>O458-(IF(ISERROR(VLOOKUP(A458,'WTD Last'!$A$1:$AQ$605,15,0)),0,VLOOKUP(A458,'WTD Last'!$A$1:$AQ$605,15,0)))</f>
        <v>13.433177000000114</v>
      </c>
      <c r="AT458" s="402">
        <f t="shared" si="82"/>
        <v>105</v>
      </c>
      <c r="AU458" s="564">
        <v>122</v>
      </c>
      <c r="AV458" s="564">
        <v>92433</v>
      </c>
      <c r="AW458" s="77"/>
      <c r="AX458" s="271"/>
    </row>
    <row r="459" spans="1:50">
      <c r="A459" s="77">
        <v>114</v>
      </c>
      <c r="B459" s="77">
        <v>120</v>
      </c>
      <c r="C459" s="77" t="s">
        <v>230</v>
      </c>
      <c r="D459" s="77" t="s">
        <v>233</v>
      </c>
      <c r="E459" s="77" t="s">
        <v>58</v>
      </c>
      <c r="F459" s="77" t="s">
        <v>199</v>
      </c>
      <c r="G459" s="77" t="s">
        <v>467</v>
      </c>
      <c r="H459" s="77" t="s">
        <v>468</v>
      </c>
      <c r="I459" s="77" t="s">
        <v>279</v>
      </c>
      <c r="J459" s="454" t="s">
        <v>475</v>
      </c>
      <c r="K459" s="410">
        <v>36683</v>
      </c>
      <c r="L459" s="410">
        <v>37765</v>
      </c>
      <c r="M459" s="77" t="s">
        <v>30</v>
      </c>
      <c r="N459" s="271">
        <v>-4000000</v>
      </c>
      <c r="O459" s="271">
        <v>780.98029199999996</v>
      </c>
      <c r="P459" s="411">
        <v>0.75</v>
      </c>
      <c r="Q459" s="271">
        <v>70.104755999999995</v>
      </c>
      <c r="R459" s="271">
        <v>69.421198000000004</v>
      </c>
      <c r="S459" s="411">
        <v>-0.55099230694412715</v>
      </c>
      <c r="T459" s="271">
        <v>-430.31413276697799</v>
      </c>
      <c r="U459" s="271">
        <v>-251.55140400000002</v>
      </c>
      <c r="V459" s="271">
        <v>0</v>
      </c>
      <c r="W459" s="271">
        <v>-681.86553676697804</v>
      </c>
      <c r="X459" s="271">
        <v>-6961.6029760000001</v>
      </c>
      <c r="Y459" s="271">
        <v>-7598.4070339999998</v>
      </c>
      <c r="Z459" s="271">
        <v>-636.80405799999971</v>
      </c>
      <c r="AA459" s="271">
        <v>45.061478766978325</v>
      </c>
      <c r="AB459" s="271">
        <v>-6961.6029760000001</v>
      </c>
      <c r="AC459" s="271">
        <v>-7598.4070339999998</v>
      </c>
      <c r="AD459" s="271">
        <v>-636.80405799999971</v>
      </c>
      <c r="AF459" s="271">
        <v>5781.2066115299995</v>
      </c>
      <c r="AG459" s="402">
        <f>IF(ISERROR(VLOOKUP(B459,Acc_Cash!$A:$H,3,FALSE)),0,VLOOKUP(B459,Acc_Cash!$A:$H,3,FALSE))</f>
        <v>-22083.333332999999</v>
      </c>
      <c r="AH459" s="402">
        <f t="shared" si="83"/>
        <v>-29681.740366999999</v>
      </c>
      <c r="AI459" s="402">
        <f>AH459-(IF(ISERROR(VLOOKUP(A459,'YTD Last'!$E$2:$Z$500,21,0)),0,VLOOKUP(A459,'YTD Last'!$E$2:$Z$500,21,0)))</f>
        <v>-15894.458395</v>
      </c>
      <c r="AJ459" s="402">
        <f>AH459-IF(ISERROR(VLOOKUP(A459,'QTD Last'!$A$2:$AH$600,34,0)),0,VLOOKUP(A459,'QTD Last'!$A$2:$AH$600,34,0))</f>
        <v>-636.80405800000153</v>
      </c>
      <c r="AK459" s="402">
        <f>AH459-IF(ISERROR(VLOOKUP(A459,'MTD Last'!$A$2:$AH$600,34,0)),0,VLOOKUP(A459,'MTD Last'!$A$2:$AH$600,34,0))</f>
        <v>-636.80405800000153</v>
      </c>
      <c r="AL459" s="402">
        <f t="shared" si="84"/>
        <v>-636.80405799999971</v>
      </c>
      <c r="AM459" s="403" t="str">
        <f ca="1">ROUND((L459-Control!$C$3)/365,0)&amp;" Year"</f>
        <v>-11 Year</v>
      </c>
      <c r="AN459" s="45">
        <f t="shared" si="85"/>
        <v>7</v>
      </c>
      <c r="AO459" s="45" t="str">
        <f t="shared" si="86"/>
        <v>Code</v>
      </c>
      <c r="AP459" s="45">
        <f t="shared" si="87"/>
        <v>7</v>
      </c>
      <c r="AQ459" s="402">
        <f>AH459-(IF(ISERROR(VLOOKUP(A459,'WTD Last'!$A$1:$AQ$605,34,0)),0,VLOOKUP(A459,'WTD Last'!$A$1:$AQ$605,34,0)))</f>
        <v>-2441.7683550000002</v>
      </c>
      <c r="AR459" s="563">
        <f>R459-(IF(ISERROR(VLOOKUP(A459,'WTD Last'!$A$1:$AQ$605,18,0)),0,VLOOKUP(A459,'WTD Last'!$A$1:$AQ$605,18,0)))</f>
        <v>-2.2252039999999909</v>
      </c>
      <c r="AS459" s="402">
        <f>O459-(IF(ISERROR(VLOOKUP(A459,'WTD Last'!$A$1:$AQ$605,15,0)),0,VLOOKUP(A459,'WTD Last'!$A$1:$AQ$605,15,0)))</f>
        <v>-8.9872669999999744</v>
      </c>
      <c r="AT459" s="402">
        <f t="shared" si="82"/>
        <v>-83.333333333333329</v>
      </c>
      <c r="AU459" s="564">
        <v>45549</v>
      </c>
      <c r="AV459" s="564">
        <v>92433</v>
      </c>
      <c r="AW459" s="77"/>
      <c r="AX459" s="271"/>
    </row>
    <row r="460" spans="1:50">
      <c r="A460" s="77">
        <v>1366</v>
      </c>
      <c r="B460" s="77">
        <v>522</v>
      </c>
      <c r="C460" s="77" t="s">
        <v>27</v>
      </c>
      <c r="D460" s="77" t="s">
        <v>28</v>
      </c>
      <c r="E460" s="77" t="s">
        <v>58</v>
      </c>
      <c r="F460" s="77" t="s">
        <v>199</v>
      </c>
      <c r="G460" s="77" t="s">
        <v>467</v>
      </c>
      <c r="H460" s="77" t="s">
        <v>468</v>
      </c>
      <c r="I460" s="77" t="s">
        <v>405</v>
      </c>
      <c r="J460" s="454" t="s">
        <v>475</v>
      </c>
      <c r="K460" s="410">
        <v>36896</v>
      </c>
      <c r="L460" s="410">
        <v>38722</v>
      </c>
      <c r="M460" s="77" t="s">
        <v>30</v>
      </c>
      <c r="N460" s="271">
        <v>-10000000</v>
      </c>
      <c r="O460" s="271">
        <v>4073.0553370000002</v>
      </c>
      <c r="P460" s="411">
        <v>0.8</v>
      </c>
      <c r="Q460" s="271">
        <v>82.380177000000003</v>
      </c>
      <c r="R460" s="271">
        <v>81.784013999999999</v>
      </c>
      <c r="S460" s="411">
        <v>-0.56790507871508111</v>
      </c>
      <c r="T460" s="271">
        <v>-2313.1088117698664</v>
      </c>
      <c r="U460" s="271">
        <v>-969.70272899999998</v>
      </c>
      <c r="V460" s="271">
        <v>0</v>
      </c>
      <c r="W460" s="271">
        <v>-3282.8115407698665</v>
      </c>
      <c r="X460" s="271">
        <v>-9688.2679079999998</v>
      </c>
      <c r="Y460" s="271">
        <v>-12374.615673</v>
      </c>
      <c r="Z460" s="271">
        <v>-2686.3477650000004</v>
      </c>
      <c r="AA460" s="271">
        <v>596.46377576986606</v>
      </c>
      <c r="AB460" s="271">
        <v>-9688.2679079999998</v>
      </c>
      <c r="AC460" s="271">
        <v>-12374.615673</v>
      </c>
      <c r="AD460" s="271">
        <v>-2686.3477650000004</v>
      </c>
      <c r="AF460" s="271">
        <v>30150.792132142502</v>
      </c>
      <c r="AG460" s="402">
        <f>IF(ISERROR(VLOOKUP(B460,Acc_Cash!$A:$H,3,FALSE)),0,VLOOKUP(B460,Acc_Cash!$A:$H,3,FALSE))</f>
        <v>0</v>
      </c>
      <c r="AH460" s="402">
        <f t="shared" si="83"/>
        <v>-12374.615673</v>
      </c>
      <c r="AI460" s="402">
        <f>AH460-(IF(ISERROR(VLOOKUP(A460,'YTD Last'!$E$2:$Z$500,21,0)),0,VLOOKUP(A460,'YTD Last'!$E$2:$Z$500,21,0)))</f>
        <v>-34771.686732999995</v>
      </c>
      <c r="AJ460" s="402">
        <f>AH460-IF(ISERROR(VLOOKUP(A460,'QTD Last'!$A$2:$AH$600,34,0)),0,VLOOKUP(A460,'QTD Last'!$A$2:$AH$600,34,0))</f>
        <v>-2686.3477650000004</v>
      </c>
      <c r="AK460" s="402">
        <f>AH460-IF(ISERROR(VLOOKUP(A460,'MTD Last'!$A$2:$AH$600,34,0)),0,VLOOKUP(A460,'MTD Last'!$A$2:$AH$600,34,0))</f>
        <v>-2686.3477650000004</v>
      </c>
      <c r="AL460" s="402">
        <f t="shared" si="84"/>
        <v>-2686.3477650000004</v>
      </c>
      <c r="AM460" s="403" t="str">
        <f ca="1">ROUND((L460-Control!$C$3)/365,0)&amp;" Year"</f>
        <v>-9 Year</v>
      </c>
      <c r="AN460" s="45">
        <f t="shared" si="85"/>
        <v>7</v>
      </c>
      <c r="AO460" s="45" t="str">
        <f t="shared" si="86"/>
        <v>Code</v>
      </c>
      <c r="AP460" s="45">
        <f t="shared" si="87"/>
        <v>7</v>
      </c>
      <c r="AQ460" s="402">
        <f>AH460-(IF(ISERROR(VLOOKUP(A460,'WTD Last'!$A$1:$AQ$605,34,0)),0,VLOOKUP(A460,'WTD Last'!$A$1:$AQ$605,34,0)))</f>
        <v>-13115.317754</v>
      </c>
      <c r="AR460" s="563">
        <f>R460-(IF(ISERROR(VLOOKUP(A460,'WTD Last'!$A$1:$AQ$605,18,0)),0,VLOOKUP(A460,'WTD Last'!$A$1:$AQ$605,18,0)))</f>
        <v>-2.7065520000000021</v>
      </c>
      <c r="AS460" s="402">
        <f>O460-(IF(ISERROR(VLOOKUP(A460,'WTD Last'!$A$1:$AQ$605,15,0)),0,VLOOKUP(A460,'WTD Last'!$A$1:$AQ$605,15,0)))</f>
        <v>-37.658210000000054</v>
      </c>
      <c r="AT460" s="402">
        <f t="shared" si="82"/>
        <v>-222.22222222222223</v>
      </c>
      <c r="AV460" s="564">
        <v>92433</v>
      </c>
      <c r="AW460" s="77"/>
      <c r="AX460" s="271"/>
    </row>
    <row r="461" spans="1:50">
      <c r="A461" s="77">
        <v>1540</v>
      </c>
      <c r="B461" s="77">
        <v>587</v>
      </c>
      <c r="C461" s="77" t="s">
        <v>27</v>
      </c>
      <c r="D461" s="77" t="s">
        <v>301</v>
      </c>
      <c r="E461" s="77" t="s">
        <v>58</v>
      </c>
      <c r="F461" s="77" t="s">
        <v>199</v>
      </c>
      <c r="G461" s="77" t="s">
        <v>467</v>
      </c>
      <c r="H461" s="77" t="s">
        <v>468</v>
      </c>
      <c r="I461" s="77" t="s">
        <v>405</v>
      </c>
      <c r="J461" s="454" t="s">
        <v>486</v>
      </c>
      <c r="K461" s="410">
        <v>36896</v>
      </c>
      <c r="L461" s="410">
        <v>38722</v>
      </c>
      <c r="M461" s="77" t="s">
        <v>30</v>
      </c>
      <c r="N461" s="271">
        <v>10000000</v>
      </c>
      <c r="O461" s="271">
        <v>-4073.0553370000002</v>
      </c>
      <c r="P461" s="411">
        <v>0.8</v>
      </c>
      <c r="Q461" s="271">
        <v>82.380177000000003</v>
      </c>
      <c r="R461" s="271">
        <v>81.784013999999999</v>
      </c>
      <c r="S461" s="411">
        <v>-0.56790507871508111</v>
      </c>
      <c r="T461" s="271">
        <v>2313.1088117698664</v>
      </c>
      <c r="U461" s="271">
        <v>969.70272899999998</v>
      </c>
      <c r="V461" s="271">
        <v>0</v>
      </c>
      <c r="W461" s="271">
        <v>3282.8115407698665</v>
      </c>
      <c r="X461" s="271">
        <v>9688.2679079999998</v>
      </c>
      <c r="Y461" s="271">
        <v>12374.615673</v>
      </c>
      <c r="Z461" s="271">
        <v>2686.3477650000004</v>
      </c>
      <c r="AA461" s="271">
        <v>-596.46377576986606</v>
      </c>
      <c r="AB461" s="271">
        <v>9688.2679079999998</v>
      </c>
      <c r="AC461" s="271">
        <v>12374.615673</v>
      </c>
      <c r="AD461" s="271">
        <v>2686.3477650000004</v>
      </c>
      <c r="AF461" s="271">
        <v>-30150.792132142502</v>
      </c>
      <c r="AG461" s="402">
        <f>IF(ISERROR(VLOOKUP(B461,Acc_Cash!$A:$H,3,FALSE)),0,VLOOKUP(B461,Acc_Cash!$A:$H,3,FALSE))</f>
        <v>0</v>
      </c>
      <c r="AH461" s="402">
        <f t="shared" si="83"/>
        <v>12374.615673</v>
      </c>
      <c r="AI461" s="402">
        <f>AH461-(IF(ISERROR(VLOOKUP(A461,'YTD Last'!$E$2:$Z$500,21,0)),0,VLOOKUP(A461,'YTD Last'!$E$2:$Z$500,21,0)))</f>
        <v>34771.686732999995</v>
      </c>
      <c r="AJ461" s="402">
        <f>AH461-IF(ISERROR(VLOOKUP(A461,'QTD Last'!$A$2:$AH$600,34,0)),0,VLOOKUP(A461,'QTD Last'!$A$2:$AH$600,34,0))</f>
        <v>2686.3477650000004</v>
      </c>
      <c r="AK461" s="402">
        <f>AH461-IF(ISERROR(VLOOKUP(A461,'MTD Last'!$A$2:$AH$600,34,0)),0,VLOOKUP(A461,'MTD Last'!$A$2:$AH$600,34,0))</f>
        <v>2686.3477650000004</v>
      </c>
      <c r="AL461" s="402">
        <f t="shared" si="84"/>
        <v>2686.3477650000004</v>
      </c>
      <c r="AM461" s="403" t="str">
        <f ca="1">ROUND((L461-Control!$C$3)/365,0)&amp;" Year"</f>
        <v>-9 Year</v>
      </c>
      <c r="AN461" s="45">
        <f t="shared" si="85"/>
        <v>7</v>
      </c>
      <c r="AO461" s="45" t="str">
        <f t="shared" si="86"/>
        <v>Code</v>
      </c>
      <c r="AP461" s="45">
        <f t="shared" si="87"/>
        <v>7</v>
      </c>
      <c r="AQ461" s="402">
        <f>AH461-(IF(ISERROR(VLOOKUP(A461,'WTD Last'!$A$1:$AQ$605,34,0)),0,VLOOKUP(A461,'WTD Last'!$A$1:$AQ$605,34,0)))</f>
        <v>13115.317754</v>
      </c>
      <c r="AR461" s="563">
        <f>R461-(IF(ISERROR(VLOOKUP(A461,'WTD Last'!$A$1:$AQ$605,18,0)),0,VLOOKUP(A461,'WTD Last'!$A$1:$AQ$605,18,0)))</f>
        <v>-2.7065520000000021</v>
      </c>
      <c r="AS461" s="402">
        <f>O461-(IF(ISERROR(VLOOKUP(A461,'WTD Last'!$A$1:$AQ$605,15,0)),0,VLOOKUP(A461,'WTD Last'!$A$1:$AQ$605,15,0)))</f>
        <v>37.658210000000054</v>
      </c>
      <c r="AT461" s="402">
        <f t="shared" si="82"/>
        <v>222.22222222222223</v>
      </c>
      <c r="AV461" s="564">
        <v>92433</v>
      </c>
      <c r="AW461" s="77"/>
      <c r="AX461" s="271"/>
    </row>
    <row r="462" spans="1:50">
      <c r="A462" s="77">
        <v>1367</v>
      </c>
      <c r="B462" s="77">
        <v>523</v>
      </c>
      <c r="C462" s="77" t="s">
        <v>27</v>
      </c>
      <c r="D462" s="77" t="s">
        <v>28</v>
      </c>
      <c r="E462" s="77" t="s">
        <v>380</v>
      </c>
      <c r="F462" s="77" t="s">
        <v>200</v>
      </c>
      <c r="G462" s="77" t="s">
        <v>473</v>
      </c>
      <c r="H462" s="77" t="s">
        <v>468</v>
      </c>
      <c r="I462" s="77" t="s">
        <v>405</v>
      </c>
      <c r="J462" s="454" t="s">
        <v>470</v>
      </c>
      <c r="K462" s="410">
        <v>36896</v>
      </c>
      <c r="L462" s="410">
        <v>38722</v>
      </c>
      <c r="M462" s="77" t="s">
        <v>30</v>
      </c>
      <c r="N462" s="271">
        <v>-10000000</v>
      </c>
      <c r="O462" s="271">
        <v>4030.570721</v>
      </c>
      <c r="P462" s="411">
        <v>0.35</v>
      </c>
      <c r="Q462" s="271">
        <v>43.538643999999998</v>
      </c>
      <c r="R462" s="271">
        <v>43.497458999999999</v>
      </c>
      <c r="S462" s="411">
        <v>-3.1033151222696252E-2</v>
      </c>
      <c r="T462" s="271">
        <v>-125.08131069856486</v>
      </c>
      <c r="U462" s="271">
        <v>-522.114192</v>
      </c>
      <c r="V462" s="271">
        <v>0</v>
      </c>
      <c r="W462" s="271">
        <v>-647.19550269856484</v>
      </c>
      <c r="X462" s="271">
        <v>27252.508321000001</v>
      </c>
      <c r="Y462" s="271">
        <v>27021.223458</v>
      </c>
      <c r="Z462" s="271">
        <v>-231.28486300000077</v>
      </c>
      <c r="AA462" s="271">
        <v>415.91063969856407</v>
      </c>
      <c r="AB462" s="271">
        <v>27252.508321000001</v>
      </c>
      <c r="AC462" s="271">
        <v>27021.223458</v>
      </c>
      <c r="AD462" s="271">
        <v>-231.28486300000077</v>
      </c>
      <c r="AF462" s="271">
        <v>23206.010926157498</v>
      </c>
      <c r="AG462" s="402">
        <f>IF(ISERROR(VLOOKUP(B462,Acc_Cash!$A:$H,3,FALSE)),0,VLOOKUP(B462,Acc_Cash!$A:$H,3,FALSE))</f>
        <v>0</v>
      </c>
      <c r="AH462" s="402">
        <f t="shared" si="83"/>
        <v>27021.223458</v>
      </c>
      <c r="AI462" s="402">
        <f>AH462-(IF(ISERROR(VLOOKUP(A462,'YTD Last'!$E$2:$Z$500,21,0)),0,VLOOKUP(A462,'YTD Last'!$E$2:$Z$500,21,0)))</f>
        <v>-123374.429852</v>
      </c>
      <c r="AJ462" s="402">
        <f>AH462-IF(ISERROR(VLOOKUP(A462,'QTD Last'!$A$2:$AH$600,34,0)),0,VLOOKUP(A462,'QTD Last'!$A$2:$AH$600,34,0))</f>
        <v>-231.28486300000077</v>
      </c>
      <c r="AK462" s="402">
        <f>AH462-IF(ISERROR(VLOOKUP(A462,'MTD Last'!$A$2:$AH$600,34,0)),0,VLOOKUP(A462,'MTD Last'!$A$2:$AH$600,34,0))</f>
        <v>-231.28486300000077</v>
      </c>
      <c r="AL462" s="402">
        <f t="shared" si="84"/>
        <v>-231.28486300000077</v>
      </c>
      <c r="AM462" s="403" t="str">
        <f ca="1">ROUND((L462-Control!$C$3)/365,0)&amp;" Year"</f>
        <v>-9 Year</v>
      </c>
      <c r="AN462" s="45">
        <f t="shared" si="85"/>
        <v>6</v>
      </c>
      <c r="AO462" s="45" t="str">
        <f t="shared" si="86"/>
        <v>Code</v>
      </c>
      <c r="AP462" s="45">
        <f t="shared" si="87"/>
        <v>6</v>
      </c>
      <c r="AQ462" s="402">
        <f>AH462-(IF(ISERROR(VLOOKUP(A462,'WTD Last'!$A$1:$AQ$605,34,0)),0,VLOOKUP(A462,'WTD Last'!$A$1:$AQ$605,34,0)))</f>
        <v>-25419.938688000002</v>
      </c>
      <c r="AR462" s="563">
        <f>R462-(IF(ISERROR(VLOOKUP(A462,'WTD Last'!$A$1:$AQ$605,18,0)),0,VLOOKUP(A462,'WTD Last'!$A$1:$AQ$605,18,0)))</f>
        <v>-5.8026690000000016</v>
      </c>
      <c r="AS462" s="402">
        <f>O462-(IF(ISERROR(VLOOKUP(A462,'WTD Last'!$A$1:$AQ$605,15,0)),0,VLOOKUP(A462,'WTD Last'!$A$1:$AQ$605,15,0)))</f>
        <v>-35.335638999999901</v>
      </c>
      <c r="AT462" s="402">
        <f t="shared" si="82"/>
        <v>-97.222222222222229</v>
      </c>
      <c r="AV462" s="564">
        <v>55078</v>
      </c>
      <c r="AW462" s="77"/>
      <c r="AX462" s="271"/>
    </row>
    <row r="463" spans="1:50">
      <c r="A463" s="77">
        <v>1541</v>
      </c>
      <c r="B463" s="77">
        <v>588</v>
      </c>
      <c r="C463" s="77" t="s">
        <v>27</v>
      </c>
      <c r="D463" s="77" t="s">
        <v>301</v>
      </c>
      <c r="E463" s="77" t="s">
        <v>380</v>
      </c>
      <c r="F463" s="77" t="s">
        <v>200</v>
      </c>
      <c r="G463" s="77" t="s">
        <v>473</v>
      </c>
      <c r="H463" s="77" t="s">
        <v>468</v>
      </c>
      <c r="I463" s="77" t="s">
        <v>405</v>
      </c>
      <c r="J463" s="454" t="s">
        <v>486</v>
      </c>
      <c r="K463" s="410">
        <v>36896</v>
      </c>
      <c r="L463" s="410">
        <v>38722</v>
      </c>
      <c r="M463" s="77" t="s">
        <v>30</v>
      </c>
      <c r="N463" s="271">
        <v>10000000</v>
      </c>
      <c r="O463" s="271">
        <v>-4030.570721</v>
      </c>
      <c r="P463" s="411">
        <v>0.35</v>
      </c>
      <c r="Q463" s="271">
        <v>43.538643999999998</v>
      </c>
      <c r="R463" s="271">
        <v>43.497458999999999</v>
      </c>
      <c r="S463" s="411">
        <v>-3.1033151222696252E-2</v>
      </c>
      <c r="T463" s="271">
        <v>125.08131069856486</v>
      </c>
      <c r="U463" s="271">
        <v>522.114192</v>
      </c>
      <c r="V463" s="271">
        <v>0</v>
      </c>
      <c r="W463" s="271">
        <v>647.19550269856484</v>
      </c>
      <c r="X463" s="271">
        <v>-27252.508321000001</v>
      </c>
      <c r="Y463" s="271">
        <v>-27021.223458</v>
      </c>
      <c r="Z463" s="271">
        <v>231.28486300000077</v>
      </c>
      <c r="AA463" s="271">
        <v>-415.91063969856407</v>
      </c>
      <c r="AB463" s="271">
        <v>-27252.508321000001</v>
      </c>
      <c r="AC463" s="271">
        <v>-27021.223458</v>
      </c>
      <c r="AD463" s="271">
        <v>231.28486300000077</v>
      </c>
      <c r="AF463" s="271">
        <v>-23206.010926157498</v>
      </c>
      <c r="AG463" s="402">
        <f>IF(ISERROR(VLOOKUP(B463,Acc_Cash!$A:$H,3,FALSE)),0,VLOOKUP(B463,Acc_Cash!$A:$H,3,FALSE))</f>
        <v>0</v>
      </c>
      <c r="AH463" s="402">
        <f t="shared" si="83"/>
        <v>-27021.223458</v>
      </c>
      <c r="AI463" s="402">
        <f>AH463-(IF(ISERROR(VLOOKUP(A463,'YTD Last'!$E$2:$Z$500,21,0)),0,VLOOKUP(A463,'YTD Last'!$E$2:$Z$500,21,0)))</f>
        <v>123374.429852</v>
      </c>
      <c r="AJ463" s="402">
        <f>AH463-IF(ISERROR(VLOOKUP(A463,'QTD Last'!$A$2:$AH$600,34,0)),0,VLOOKUP(A463,'QTD Last'!$A$2:$AH$600,34,0))</f>
        <v>231.28486300000077</v>
      </c>
      <c r="AK463" s="402">
        <f>AH463-IF(ISERROR(VLOOKUP(A463,'MTD Last'!$A$2:$AH$600,34,0)),0,VLOOKUP(A463,'MTD Last'!$A$2:$AH$600,34,0))</f>
        <v>231.28486300000077</v>
      </c>
      <c r="AL463" s="402">
        <f t="shared" si="84"/>
        <v>231.28486300000077</v>
      </c>
      <c r="AM463" s="403" t="str">
        <f ca="1">ROUND((L463-Control!$C$3)/365,0)&amp;" Year"</f>
        <v>-9 Year</v>
      </c>
      <c r="AN463" s="45">
        <f t="shared" si="85"/>
        <v>6</v>
      </c>
      <c r="AO463" s="45" t="str">
        <f t="shared" si="86"/>
        <v>Code</v>
      </c>
      <c r="AP463" s="45">
        <f t="shared" si="87"/>
        <v>6</v>
      </c>
      <c r="AQ463" s="402">
        <f>AH463-(IF(ISERROR(VLOOKUP(A463,'WTD Last'!$A$1:$AQ$605,34,0)),0,VLOOKUP(A463,'WTD Last'!$A$1:$AQ$605,34,0)))</f>
        <v>25419.938688000002</v>
      </c>
      <c r="AR463" s="563">
        <f>R463-(IF(ISERROR(VLOOKUP(A463,'WTD Last'!$A$1:$AQ$605,18,0)),0,VLOOKUP(A463,'WTD Last'!$A$1:$AQ$605,18,0)))</f>
        <v>-5.8026690000000016</v>
      </c>
      <c r="AS463" s="402">
        <f>O463-(IF(ISERROR(VLOOKUP(A463,'WTD Last'!$A$1:$AQ$605,15,0)),0,VLOOKUP(A463,'WTD Last'!$A$1:$AQ$605,15,0)))</f>
        <v>35.335638999999901</v>
      </c>
      <c r="AT463" s="402">
        <f t="shared" si="82"/>
        <v>97.222222222222229</v>
      </c>
      <c r="AV463" s="564">
        <v>55078</v>
      </c>
      <c r="AW463" s="77"/>
      <c r="AX463" s="271"/>
    </row>
    <row r="464" spans="1:50">
      <c r="A464" s="77">
        <v>883</v>
      </c>
      <c r="B464" s="77">
        <v>827</v>
      </c>
      <c r="C464" s="77" t="s">
        <v>79</v>
      </c>
      <c r="D464" s="77" t="s">
        <v>80</v>
      </c>
      <c r="E464" s="77" t="s">
        <v>428</v>
      </c>
      <c r="F464" s="77" t="s">
        <v>423</v>
      </c>
      <c r="I464" s="77" t="s">
        <v>263</v>
      </c>
      <c r="J464" s="454" t="s">
        <v>480</v>
      </c>
      <c r="K464" s="410">
        <v>36648</v>
      </c>
      <c r="L464" s="410">
        <v>38474</v>
      </c>
      <c r="M464" s="77" t="s">
        <v>30</v>
      </c>
      <c r="N464" s="271">
        <v>5000000</v>
      </c>
      <c r="P464" s="411">
        <v>6.4</v>
      </c>
      <c r="Q464" s="271">
        <v>0</v>
      </c>
      <c r="R464" s="271">
        <v>0</v>
      </c>
      <c r="S464" s="411">
        <v>0</v>
      </c>
      <c r="T464" s="271">
        <v>0</v>
      </c>
      <c r="U464" s="271">
        <v>0</v>
      </c>
      <c r="V464" s="271">
        <v>0</v>
      </c>
      <c r="W464" s="271">
        <v>0</v>
      </c>
      <c r="X464" s="271">
        <v>0</v>
      </c>
      <c r="Y464" s="271">
        <v>0</v>
      </c>
      <c r="Z464" s="271">
        <v>0</v>
      </c>
      <c r="AA464" s="271">
        <v>0</v>
      </c>
      <c r="AB464" s="271">
        <v>0</v>
      </c>
      <c r="AC464" s="271">
        <v>0</v>
      </c>
      <c r="AD464" s="271">
        <v>0</v>
      </c>
      <c r="AG464" s="402">
        <f>IF(ISERROR(VLOOKUP(B464,Acc_Cash!$A:$H,3,FALSE)),0,VLOOKUP(B464,Acc_Cash!$A:$H,3,FALSE))</f>
        <v>80000</v>
      </c>
      <c r="AH464" s="402">
        <f t="shared" si="83"/>
        <v>80000</v>
      </c>
      <c r="AI464" s="402">
        <f>AH464-(IF(ISERROR(VLOOKUP(A464,'YTD Last'!$E$2:$Z$500,21,0)),0,VLOOKUP(A464,'YTD Last'!$E$2:$Z$500,21,0)))</f>
        <v>80000</v>
      </c>
      <c r="AJ464" s="402">
        <f>AH464-IF(ISERROR(VLOOKUP(A464,'QTD Last'!$A$2:$AH$600,34,0)),0,VLOOKUP(A464,'QTD Last'!$A$2:$AH$600,34,0))</f>
        <v>0</v>
      </c>
      <c r="AK464" s="402">
        <f>AH464-IF(ISERROR(VLOOKUP(A464,'MTD Last'!$A$2:$AH$600,34,0)),0,VLOOKUP(A464,'MTD Last'!$A$2:$AH$600,34,0))</f>
        <v>0</v>
      </c>
      <c r="AL464" s="402">
        <f t="shared" si="84"/>
        <v>0</v>
      </c>
      <c r="AM464" s="403" t="str">
        <f ca="1">ROUND((L464-Control!$C$3)/365,0)&amp;" Year"</f>
        <v>-9 Year</v>
      </c>
      <c r="AN464" s="45" t="str">
        <f t="shared" si="85"/>
        <v>Code</v>
      </c>
      <c r="AO464" s="45" t="str">
        <f t="shared" si="86"/>
        <v>Code</v>
      </c>
      <c r="AP464" s="45" t="str">
        <f t="shared" si="87"/>
        <v>Code</v>
      </c>
      <c r="AQ464" s="402">
        <f>AH464-(IF(ISERROR(VLOOKUP(A464,'WTD Last'!$A$1:$AQ$605,34,0)),0,VLOOKUP(A464,'WTD Last'!$A$1:$AQ$605,34,0)))</f>
        <v>0</v>
      </c>
      <c r="AR464" s="563">
        <f>R464-(IF(ISERROR(VLOOKUP(A464,'WTD Last'!$A$1:$AQ$605,18,0)),0,VLOOKUP(A464,'WTD Last'!$A$1:$AQ$605,18,0)))</f>
        <v>0</v>
      </c>
      <c r="AS464" s="402">
        <f>O464-(IF(ISERROR(VLOOKUP(A464,'WTD Last'!$A$1:$AQ$605,15,0)),0,VLOOKUP(A464,'WTD Last'!$A$1:$AQ$605,15,0)))</f>
        <v>0</v>
      </c>
      <c r="AT464" s="402">
        <f t="shared" si="82"/>
        <v>888.88888888888891</v>
      </c>
      <c r="AU464" s="564">
        <v>93466</v>
      </c>
      <c r="AW464" s="77"/>
      <c r="AX464" s="271"/>
    </row>
    <row r="465" spans="1:50">
      <c r="A465" s="77">
        <v>884</v>
      </c>
      <c r="B465" s="77">
        <v>828</v>
      </c>
      <c r="C465" s="77" t="s">
        <v>79</v>
      </c>
      <c r="D465" s="77" t="s">
        <v>78</v>
      </c>
      <c r="E465" s="77" t="s">
        <v>428</v>
      </c>
      <c r="F465" s="77" t="s">
        <v>423</v>
      </c>
      <c r="I465" s="77" t="s">
        <v>279</v>
      </c>
      <c r="J465" s="454" t="s">
        <v>480</v>
      </c>
      <c r="K465" s="410">
        <v>36648</v>
      </c>
      <c r="L465" s="410">
        <v>38474</v>
      </c>
      <c r="M465" s="77" t="s">
        <v>30</v>
      </c>
      <c r="N465" s="271">
        <v>-5000000</v>
      </c>
      <c r="P465" s="411">
        <v>6.4</v>
      </c>
      <c r="Q465" s="271">
        <v>0</v>
      </c>
      <c r="R465" s="271">
        <v>0</v>
      </c>
      <c r="S465" s="411">
        <v>0</v>
      </c>
      <c r="T465" s="271">
        <v>0</v>
      </c>
      <c r="U465" s="271">
        <v>0</v>
      </c>
      <c r="V465" s="271">
        <v>0</v>
      </c>
      <c r="W465" s="271">
        <v>0</v>
      </c>
      <c r="X465" s="271">
        <v>0</v>
      </c>
      <c r="Y465" s="271">
        <v>0</v>
      </c>
      <c r="Z465" s="271">
        <v>0</v>
      </c>
      <c r="AA465" s="271">
        <v>0</v>
      </c>
      <c r="AB465" s="271">
        <v>0</v>
      </c>
      <c r="AC465" s="271">
        <v>0</v>
      </c>
      <c r="AD465" s="271">
        <v>0</v>
      </c>
      <c r="AG465" s="402">
        <f>IF(ISERROR(VLOOKUP(B465,Acc_Cash!$A:$H,3,FALSE)),0,VLOOKUP(B465,Acc_Cash!$A:$H,3,FALSE))</f>
        <v>-80000</v>
      </c>
      <c r="AH465" s="402">
        <f t="shared" si="83"/>
        <v>-80000</v>
      </c>
      <c r="AI465" s="402">
        <f>AH465-(IF(ISERROR(VLOOKUP(A465,'YTD Last'!$E$2:$Z$500,21,0)),0,VLOOKUP(A465,'YTD Last'!$E$2:$Z$500,21,0)))</f>
        <v>-80000</v>
      </c>
      <c r="AJ465" s="402">
        <f>AH465-IF(ISERROR(VLOOKUP(A465,'QTD Last'!$A$2:$AH$600,34,0)),0,VLOOKUP(A465,'QTD Last'!$A$2:$AH$600,34,0))</f>
        <v>0</v>
      </c>
      <c r="AK465" s="402">
        <f>AH465-IF(ISERROR(VLOOKUP(A465,'MTD Last'!$A$2:$AH$600,34,0)),0,VLOOKUP(A465,'MTD Last'!$A$2:$AH$600,34,0))</f>
        <v>0</v>
      </c>
      <c r="AL465" s="402">
        <f t="shared" si="84"/>
        <v>0</v>
      </c>
      <c r="AM465" s="403" t="str">
        <f ca="1">ROUND((L465-Control!$C$3)/365,0)&amp;" Year"</f>
        <v>-9 Year</v>
      </c>
      <c r="AN465" s="45" t="str">
        <f t="shared" si="85"/>
        <v>Code</v>
      </c>
      <c r="AO465" s="45" t="str">
        <f t="shared" si="86"/>
        <v>Code</v>
      </c>
      <c r="AP465" s="45" t="str">
        <f t="shared" si="87"/>
        <v>Code</v>
      </c>
      <c r="AQ465" s="402">
        <f>AH465-(IF(ISERROR(VLOOKUP(A465,'WTD Last'!$A$1:$AQ$605,34,0)),0,VLOOKUP(A465,'WTD Last'!$A$1:$AQ$605,34,0)))</f>
        <v>0</v>
      </c>
      <c r="AR465" s="563">
        <f>R465-(IF(ISERROR(VLOOKUP(A465,'WTD Last'!$A$1:$AQ$605,18,0)),0,VLOOKUP(A465,'WTD Last'!$A$1:$AQ$605,18,0)))</f>
        <v>0</v>
      </c>
      <c r="AS465" s="402">
        <f>O465-(IF(ISERROR(VLOOKUP(A465,'WTD Last'!$A$1:$AQ$605,15,0)),0,VLOOKUP(A465,'WTD Last'!$A$1:$AQ$605,15,0)))</f>
        <v>0</v>
      </c>
      <c r="AT465" s="402">
        <f t="shared" si="82"/>
        <v>-888.88888888888891</v>
      </c>
      <c r="AU465" s="564">
        <v>45549</v>
      </c>
      <c r="AW465" s="77"/>
      <c r="AX465" s="271"/>
    </row>
    <row r="466" spans="1:50">
      <c r="A466" s="77">
        <v>885</v>
      </c>
      <c r="B466" s="77">
        <v>830</v>
      </c>
      <c r="C466" s="77" t="s">
        <v>27</v>
      </c>
      <c r="D466" s="77" t="s">
        <v>32</v>
      </c>
      <c r="E466" s="77" t="s">
        <v>428</v>
      </c>
      <c r="F466" s="77" t="s">
        <v>423</v>
      </c>
      <c r="I466" s="77" t="s">
        <v>79</v>
      </c>
      <c r="J466" s="454" t="s">
        <v>480</v>
      </c>
      <c r="K466" s="410">
        <v>36648</v>
      </c>
      <c r="L466" s="410">
        <v>38474</v>
      </c>
      <c r="M466" s="77" t="s">
        <v>30</v>
      </c>
      <c r="N466" s="271">
        <v>5000000</v>
      </c>
      <c r="P466" s="411">
        <v>6.4</v>
      </c>
      <c r="Q466" s="271">
        <v>0</v>
      </c>
      <c r="R466" s="271">
        <v>0</v>
      </c>
      <c r="S466" s="411">
        <v>0</v>
      </c>
      <c r="T466" s="271">
        <v>0</v>
      </c>
      <c r="U466" s="271">
        <v>0</v>
      </c>
      <c r="V466" s="271">
        <v>0</v>
      </c>
      <c r="W466" s="271">
        <v>0</v>
      </c>
      <c r="X466" s="271">
        <v>0</v>
      </c>
      <c r="Y466" s="271">
        <v>0</v>
      </c>
      <c r="Z466" s="271">
        <v>0</v>
      </c>
      <c r="AA466" s="271">
        <v>0</v>
      </c>
      <c r="AB466" s="271">
        <v>0</v>
      </c>
      <c r="AC466" s="271">
        <v>0</v>
      </c>
      <c r="AD466" s="271">
        <v>0</v>
      </c>
      <c r="AG466" s="402">
        <f>IF(ISERROR(VLOOKUP(B466,Acc_Cash!$A:$H,3,FALSE)),0,VLOOKUP(B466,Acc_Cash!$A:$H,3,FALSE))</f>
        <v>80000</v>
      </c>
      <c r="AH466" s="402">
        <f t="shared" si="83"/>
        <v>80000</v>
      </c>
      <c r="AI466" s="402">
        <f>AH466-(IF(ISERROR(VLOOKUP(A466,'YTD Last'!$E$2:$Z$500,21,0)),0,VLOOKUP(A466,'YTD Last'!$E$2:$Z$500,21,0)))</f>
        <v>80000</v>
      </c>
      <c r="AJ466" s="402">
        <f>AH466-IF(ISERROR(VLOOKUP(A466,'QTD Last'!$A$2:$AH$600,34,0)),0,VLOOKUP(A466,'QTD Last'!$A$2:$AH$600,34,0))</f>
        <v>0</v>
      </c>
      <c r="AK466" s="402">
        <f>AH466-IF(ISERROR(VLOOKUP(A466,'MTD Last'!$A$2:$AH$600,34,0)),0,VLOOKUP(A466,'MTD Last'!$A$2:$AH$600,34,0))</f>
        <v>0</v>
      </c>
      <c r="AL466" s="402">
        <f t="shared" si="84"/>
        <v>0</v>
      </c>
      <c r="AM466" s="403" t="str">
        <f ca="1">ROUND((L466-Control!$C$3)/365,0)&amp;" Year"</f>
        <v>-9 Year</v>
      </c>
      <c r="AN466" s="45" t="str">
        <f t="shared" si="85"/>
        <v>Code</v>
      </c>
      <c r="AO466" s="45" t="str">
        <f t="shared" si="86"/>
        <v>Code</v>
      </c>
      <c r="AP466" s="45" t="str">
        <f t="shared" si="87"/>
        <v>Code</v>
      </c>
      <c r="AQ466" s="402">
        <f>AH466-(IF(ISERROR(VLOOKUP(A466,'WTD Last'!$A$1:$AQ$605,34,0)),0,VLOOKUP(A466,'WTD Last'!$A$1:$AQ$605,34,0)))</f>
        <v>0</v>
      </c>
      <c r="AR466" s="563">
        <f>R466-(IF(ISERROR(VLOOKUP(A466,'WTD Last'!$A$1:$AQ$605,18,0)),0,VLOOKUP(A466,'WTD Last'!$A$1:$AQ$605,18,0)))</f>
        <v>0</v>
      </c>
      <c r="AS466" s="402">
        <f>O466-(IF(ISERROR(VLOOKUP(A466,'WTD Last'!$A$1:$AQ$605,15,0)),0,VLOOKUP(A466,'WTD Last'!$A$1:$AQ$605,15,0)))</f>
        <v>0</v>
      </c>
      <c r="AT466" s="402">
        <f t="shared" si="82"/>
        <v>888.88888888888891</v>
      </c>
      <c r="AU466" s="564">
        <v>1305</v>
      </c>
      <c r="AW466" s="77"/>
      <c r="AX466" s="271"/>
    </row>
    <row r="467" spans="1:50">
      <c r="A467" s="77">
        <v>1368</v>
      </c>
      <c r="B467" s="77">
        <v>524</v>
      </c>
      <c r="C467" s="77" t="s">
        <v>27</v>
      </c>
      <c r="D467" s="77" t="s">
        <v>28</v>
      </c>
      <c r="E467" s="77" t="s">
        <v>386</v>
      </c>
      <c r="F467" s="77" t="s">
        <v>201</v>
      </c>
      <c r="G467" s="77" t="s">
        <v>487</v>
      </c>
      <c r="H467" s="77" t="s">
        <v>468</v>
      </c>
      <c r="I467" s="77" t="s">
        <v>405</v>
      </c>
      <c r="J467" s="454" t="s">
        <v>480</v>
      </c>
      <c r="K467" s="410">
        <v>36896</v>
      </c>
      <c r="L467" s="410">
        <v>38722</v>
      </c>
      <c r="M467" s="77" t="s">
        <v>30</v>
      </c>
      <c r="N467" s="271">
        <v>-10000000</v>
      </c>
      <c r="O467" s="271">
        <v>4100.0806259999999</v>
      </c>
      <c r="P467" s="411">
        <v>1</v>
      </c>
      <c r="Q467" s="271">
        <v>105.066034</v>
      </c>
      <c r="R467" s="271">
        <v>104.462008</v>
      </c>
      <c r="S467" s="411">
        <v>-0.56926722082839532</v>
      </c>
      <c r="T467" s="271">
        <v>-2334.0415031353673</v>
      </c>
      <c r="U467" s="271">
        <v>-1209.5192520000001</v>
      </c>
      <c r="V467" s="271">
        <v>0</v>
      </c>
      <c r="W467" s="271">
        <v>-3543.5607551353673</v>
      </c>
      <c r="X467" s="271">
        <v>-3602.7541569999999</v>
      </c>
      <c r="Y467" s="271">
        <v>-6345.583028</v>
      </c>
      <c r="Z467" s="271">
        <v>-2742.8288710000002</v>
      </c>
      <c r="AA467" s="271">
        <v>800.73188413536718</v>
      </c>
      <c r="AB467" s="271">
        <v>-3602.7541569999999</v>
      </c>
      <c r="AC467" s="271">
        <v>-6345.583028</v>
      </c>
      <c r="AD467" s="271">
        <v>-2742.8288710000002</v>
      </c>
      <c r="AF467" s="271">
        <v>29676.383570988</v>
      </c>
      <c r="AG467" s="402">
        <f>IF(ISERROR(VLOOKUP(B467,Acc_Cash!$A:$H,3,FALSE)),0,VLOOKUP(B467,Acc_Cash!$A:$H,3,FALSE))</f>
        <v>0</v>
      </c>
      <c r="AH467" s="402">
        <f t="shared" si="83"/>
        <v>-6345.583028</v>
      </c>
      <c r="AI467" s="402">
        <f>AH467-(IF(ISERROR(VLOOKUP(A467,'YTD Last'!$E$2:$Z$500,21,0)),0,VLOOKUP(A467,'YTD Last'!$E$2:$Z$500,21,0)))</f>
        <v>-140978.04345100001</v>
      </c>
      <c r="AJ467" s="402">
        <f>AH467-IF(ISERROR(VLOOKUP(A467,'QTD Last'!$A$2:$AH$600,34,0)),0,VLOOKUP(A467,'QTD Last'!$A$2:$AH$600,34,0))</f>
        <v>-2742.8288710000002</v>
      </c>
      <c r="AK467" s="402">
        <f>AH467-IF(ISERROR(VLOOKUP(A467,'MTD Last'!$A$2:$AH$600,34,0)),0,VLOOKUP(A467,'MTD Last'!$A$2:$AH$600,34,0))</f>
        <v>-2742.8288710000002</v>
      </c>
      <c r="AL467" s="402">
        <f t="shared" si="84"/>
        <v>-2742.8288710000002</v>
      </c>
      <c r="AM467" s="403" t="str">
        <f ca="1">ROUND((L467-Control!$C$3)/365,0)&amp;" Year"</f>
        <v>-9 Year</v>
      </c>
      <c r="AN467" s="45">
        <f t="shared" si="85"/>
        <v>8</v>
      </c>
      <c r="AO467" s="45" t="str">
        <f t="shared" si="86"/>
        <v>Code</v>
      </c>
      <c r="AP467" s="45">
        <f t="shared" si="87"/>
        <v>8</v>
      </c>
      <c r="AQ467" s="402">
        <f>AH467-(IF(ISERROR(VLOOKUP(A467,'WTD Last'!$A$1:$AQ$605,34,0)),0,VLOOKUP(A467,'WTD Last'!$A$1:$AQ$605,34,0)))</f>
        <v>-36864.368621000001</v>
      </c>
      <c r="AR467" s="563">
        <f>R467-(IF(ISERROR(VLOOKUP(A467,'WTD Last'!$A$1:$AQ$605,18,0)),0,VLOOKUP(A467,'WTD Last'!$A$1:$AQ$605,18,0)))</f>
        <v>-8.358311999999998</v>
      </c>
      <c r="AS467" s="402">
        <f>O467-(IF(ISERROR(VLOOKUP(A467,'WTD Last'!$A$1:$AQ$605,15,0)),0,VLOOKUP(A467,'WTD Last'!$A$1:$AQ$605,15,0)))</f>
        <v>-35.562407000000348</v>
      </c>
      <c r="AT467" s="402">
        <f t="shared" si="82"/>
        <v>-277.77777777777777</v>
      </c>
      <c r="AV467" s="564">
        <v>333</v>
      </c>
      <c r="AW467" s="77"/>
      <c r="AX467" s="271"/>
    </row>
    <row r="468" spans="1:50">
      <c r="A468" s="77">
        <v>1542</v>
      </c>
      <c r="B468" s="77">
        <v>589</v>
      </c>
      <c r="C468" s="77" t="s">
        <v>27</v>
      </c>
      <c r="D468" s="77" t="s">
        <v>301</v>
      </c>
      <c r="E468" s="77" t="s">
        <v>386</v>
      </c>
      <c r="F468" s="77" t="s">
        <v>201</v>
      </c>
      <c r="G468" s="77" t="s">
        <v>487</v>
      </c>
      <c r="H468" s="77" t="s">
        <v>468</v>
      </c>
      <c r="I468" s="77" t="s">
        <v>405</v>
      </c>
      <c r="J468" s="454" t="s">
        <v>486</v>
      </c>
      <c r="K468" s="410">
        <v>36896</v>
      </c>
      <c r="L468" s="410">
        <v>38722</v>
      </c>
      <c r="M468" s="77" t="s">
        <v>30</v>
      </c>
      <c r="N468" s="271">
        <v>10000000</v>
      </c>
      <c r="O468" s="271">
        <v>-4100.0806259999999</v>
      </c>
      <c r="P468" s="411">
        <v>1</v>
      </c>
      <c r="Q468" s="271">
        <v>105.066034</v>
      </c>
      <c r="R468" s="271">
        <v>104.462008</v>
      </c>
      <c r="S468" s="411">
        <v>-0.56926722082839532</v>
      </c>
      <c r="T468" s="271">
        <v>2334.0415031353673</v>
      </c>
      <c r="U468" s="271">
        <v>1209.5192520000001</v>
      </c>
      <c r="V468" s="271">
        <v>0</v>
      </c>
      <c r="W468" s="271">
        <v>3543.5607551353673</v>
      </c>
      <c r="X468" s="271">
        <v>3602.7541569999999</v>
      </c>
      <c r="Y468" s="271">
        <v>6345.583028</v>
      </c>
      <c r="Z468" s="271">
        <v>2742.8288710000002</v>
      </c>
      <c r="AA468" s="271">
        <v>-800.73188413536718</v>
      </c>
      <c r="AB468" s="271">
        <v>3602.7541569999999</v>
      </c>
      <c r="AC468" s="271">
        <v>6345.583028</v>
      </c>
      <c r="AD468" s="271">
        <v>2742.8288710000002</v>
      </c>
      <c r="AF468" s="271">
        <v>-29676.383570988</v>
      </c>
      <c r="AG468" s="402">
        <f>IF(ISERROR(VLOOKUP(B468,Acc_Cash!$A:$H,3,FALSE)),0,VLOOKUP(B468,Acc_Cash!$A:$H,3,FALSE))</f>
        <v>0</v>
      </c>
      <c r="AH468" s="402">
        <f t="shared" si="83"/>
        <v>6345.583028</v>
      </c>
      <c r="AI468" s="402">
        <f>AH468-(IF(ISERROR(VLOOKUP(A468,'YTD Last'!$E$2:$Z$500,21,0)),0,VLOOKUP(A468,'YTD Last'!$E$2:$Z$500,21,0)))</f>
        <v>140978.04345100001</v>
      </c>
      <c r="AJ468" s="402">
        <f>AH468-IF(ISERROR(VLOOKUP(A468,'QTD Last'!$A$2:$AH$600,34,0)),0,VLOOKUP(A468,'QTD Last'!$A$2:$AH$600,34,0))</f>
        <v>2742.8288710000002</v>
      </c>
      <c r="AK468" s="402">
        <f>AH468-IF(ISERROR(VLOOKUP(A468,'MTD Last'!$A$2:$AH$600,34,0)),0,VLOOKUP(A468,'MTD Last'!$A$2:$AH$600,34,0))</f>
        <v>2742.8288710000002</v>
      </c>
      <c r="AL468" s="402">
        <f t="shared" si="84"/>
        <v>2742.8288710000002</v>
      </c>
      <c r="AM468" s="403" t="str">
        <f ca="1">ROUND((L468-Control!$C$3)/365,0)&amp;" Year"</f>
        <v>-9 Year</v>
      </c>
      <c r="AN468" s="45">
        <f t="shared" si="85"/>
        <v>8</v>
      </c>
      <c r="AO468" s="45" t="str">
        <f t="shared" si="86"/>
        <v>Code</v>
      </c>
      <c r="AP468" s="45">
        <f t="shared" si="87"/>
        <v>8</v>
      </c>
      <c r="AQ468" s="402">
        <f>AH468-(IF(ISERROR(VLOOKUP(A468,'WTD Last'!$A$1:$AQ$605,34,0)),0,VLOOKUP(A468,'WTD Last'!$A$1:$AQ$605,34,0)))</f>
        <v>36864.368621000001</v>
      </c>
      <c r="AR468" s="563">
        <f>R468-(IF(ISERROR(VLOOKUP(A468,'WTD Last'!$A$1:$AQ$605,18,0)),0,VLOOKUP(A468,'WTD Last'!$A$1:$AQ$605,18,0)))</f>
        <v>-8.358311999999998</v>
      </c>
      <c r="AS468" s="402">
        <f>O468-(IF(ISERROR(VLOOKUP(A468,'WTD Last'!$A$1:$AQ$605,15,0)),0,VLOOKUP(A468,'WTD Last'!$A$1:$AQ$605,15,0)))</f>
        <v>35.562407000000348</v>
      </c>
      <c r="AT468" s="402">
        <f t="shared" si="82"/>
        <v>277.77777777777777</v>
      </c>
      <c r="AV468" s="564">
        <v>333</v>
      </c>
      <c r="AW468" s="77"/>
      <c r="AX468" s="271"/>
    </row>
    <row r="469" spans="1:50">
      <c r="A469" s="77">
        <v>424</v>
      </c>
      <c r="B469" s="77">
        <v>421</v>
      </c>
      <c r="C469" s="77" t="s">
        <v>27</v>
      </c>
      <c r="D469" s="77" t="s">
        <v>28</v>
      </c>
      <c r="E469" s="77" t="s">
        <v>249</v>
      </c>
      <c r="F469" s="77" t="s">
        <v>202</v>
      </c>
      <c r="G469" s="77" t="s">
        <v>471</v>
      </c>
      <c r="H469" s="77" t="s">
        <v>491</v>
      </c>
      <c r="I469" s="77" t="s">
        <v>264</v>
      </c>
      <c r="J469" s="454" t="s">
        <v>469</v>
      </c>
      <c r="K469" s="410">
        <v>36872</v>
      </c>
      <c r="L469" s="410">
        <v>38698</v>
      </c>
      <c r="M469" s="77" t="s">
        <v>45</v>
      </c>
      <c r="N469" s="271">
        <v>-10000000</v>
      </c>
      <c r="O469" s="271">
        <v>4078.264271</v>
      </c>
      <c r="P469" s="411">
        <v>0.26500000000000001</v>
      </c>
      <c r="Q469" s="271">
        <v>21.043251999999999</v>
      </c>
      <c r="R469" s="271">
        <v>21.021153000000002</v>
      </c>
      <c r="S469" s="411">
        <v>-5.1079783548984431E-3</v>
      </c>
      <c r="T469" s="271">
        <v>-20.831685621823677</v>
      </c>
      <c r="U469" s="271">
        <v>-291.46311000000003</v>
      </c>
      <c r="V469" s="271">
        <v>0</v>
      </c>
      <c r="W469" s="271">
        <v>-312.29479562182371</v>
      </c>
      <c r="X469" s="271">
        <v>-24715.083949</v>
      </c>
      <c r="Y469" s="271">
        <v>-24889.085782999999</v>
      </c>
      <c r="Z469" s="271">
        <v>-174.00183399999878</v>
      </c>
      <c r="AA469" s="271">
        <v>138.29296162182493</v>
      </c>
      <c r="AB469" s="271">
        <v>-21798.704043017999</v>
      </c>
      <c r="AC469" s="271">
        <v>-21840.172774582497</v>
      </c>
      <c r="AD469" s="271">
        <v>-41.468731564498739</v>
      </c>
      <c r="AF469" s="271">
        <v>16771.8618144875</v>
      </c>
      <c r="AG469" s="402">
        <f>IF(ISERROR(VLOOKUP(B469,Acc_Cash!$A:$H,3,FALSE)),0,VLOOKUP(B469,Acc_Cash!$A:$H,3,FALSE))</f>
        <v>-5813.4375</v>
      </c>
      <c r="AH469" s="402">
        <f t="shared" si="83"/>
        <v>-27653.610274582497</v>
      </c>
      <c r="AI469" s="402">
        <f>AH469-(IF(ISERROR(VLOOKUP(A469,'YTD Last'!$E$2:$Z$383,21,0)),0,VLOOKUP(A469,'YTD Last'!$E$2:$Z$383,21,0)))</f>
        <v>-21914.923644394668</v>
      </c>
      <c r="AJ469" s="402">
        <f>AH469-IF(ISERROR(VLOOKUP(A469,'QTD Last'!$A$2:$AH$600,34,0)),0,VLOOKUP(A469,'QTD Last'!$A$2:$AH$600,34,0))</f>
        <v>-11.656231564498739</v>
      </c>
      <c r="AK469" s="402">
        <f>AH469-IF(ISERROR(VLOOKUP(A469,'MTD Last'!$A$2:$AH$600,34,0)),0,VLOOKUP(A469,'MTD Last'!$A$2:$AH$600,34,0))</f>
        <v>-11.656231564498739</v>
      </c>
      <c r="AL469" s="402">
        <f t="shared" si="84"/>
        <v>-41.468731564498739</v>
      </c>
      <c r="AM469" s="403" t="str">
        <f ca="1">ROUND((L469-Control!$C$3)/365,0)&amp;" Year"</f>
        <v>-9 Year</v>
      </c>
      <c r="AN469" s="45">
        <f t="shared" si="85"/>
        <v>5</v>
      </c>
      <c r="AO469" s="45" t="str">
        <f t="shared" si="86"/>
        <v>Code</v>
      </c>
      <c r="AP469" s="45">
        <f t="shared" si="87"/>
        <v>5</v>
      </c>
      <c r="AQ469" s="402">
        <f>AH469-(IF(ISERROR(VLOOKUP(A469,'WTD Last'!$A$1:$AQ$605,34,0)),0,VLOOKUP(A469,'WTD Last'!$A$1:$AQ$605,34,0)))</f>
        <v>-1725.4682262884962</v>
      </c>
      <c r="AR469" s="563">
        <f>R469-(IF(ISERROR(VLOOKUP(A469,'WTD Last'!$A$1:$AQ$605,18,0)),0,VLOOKUP(A469,'WTD Last'!$A$1:$AQ$605,18,0)))</f>
        <v>-0.44448299999999819</v>
      </c>
      <c r="AS469" s="402">
        <f>O469-(IF(ISERROR(VLOOKUP(A469,'WTD Last'!$A$1:$AQ$605,15,0)),0,VLOOKUP(A469,'WTD Last'!$A$1:$AQ$605,15,0)))</f>
        <v>-13.010571000000255</v>
      </c>
      <c r="AT469" s="402">
        <f t="shared" si="82"/>
        <v>-73.611111111111114</v>
      </c>
      <c r="AU469" s="564">
        <v>90590</v>
      </c>
      <c r="AV469" s="564">
        <v>48622</v>
      </c>
      <c r="AW469" s="77"/>
      <c r="AX469" s="271"/>
    </row>
    <row r="470" spans="1:50">
      <c r="A470" s="77">
        <v>1676</v>
      </c>
      <c r="B470" s="77">
        <v>884</v>
      </c>
      <c r="C470" s="77" t="s">
        <v>27</v>
      </c>
      <c r="D470" s="77" t="s">
        <v>28</v>
      </c>
      <c r="E470" s="77" t="s">
        <v>249</v>
      </c>
      <c r="F470" s="77" t="s">
        <v>202</v>
      </c>
      <c r="G470" s="77" t="s">
        <v>471</v>
      </c>
      <c r="H470" s="77" t="s">
        <v>491</v>
      </c>
      <c r="I470" s="77" t="s">
        <v>267</v>
      </c>
      <c r="J470" s="454" t="s">
        <v>469</v>
      </c>
      <c r="K470" s="410">
        <v>36963</v>
      </c>
      <c r="L470" s="410">
        <v>38789</v>
      </c>
      <c r="M470" s="77" t="s">
        <v>45</v>
      </c>
      <c r="N470" s="271">
        <v>10000000</v>
      </c>
      <c r="O470" s="271">
        <v>-4266.1584309999998</v>
      </c>
      <c r="P470" s="411">
        <v>0.245</v>
      </c>
      <c r="Q470" s="271">
        <v>21.785964</v>
      </c>
      <c r="R470" s="271">
        <v>21.762993999999999</v>
      </c>
      <c r="S470" s="411">
        <v>-6.8119961930273162E-3</v>
      </c>
      <c r="T470" s="271">
        <v>29.061054990823386</v>
      </c>
      <c r="U470" s="271">
        <v>298.12572899999998</v>
      </c>
      <c r="V470" s="271">
        <v>0</v>
      </c>
      <c r="W470" s="271">
        <v>327.18678399082336</v>
      </c>
      <c r="X470" s="271">
        <v>13448.184018</v>
      </c>
      <c r="Y470" s="271">
        <v>13622.435871</v>
      </c>
      <c r="Z470" s="271">
        <v>174.25185299999976</v>
      </c>
      <c r="AA470" s="271">
        <v>-152.9349309908236</v>
      </c>
      <c r="AB470" s="271">
        <v>11861.298303875999</v>
      </c>
      <c r="AC470" s="271">
        <v>11953.687476802499</v>
      </c>
      <c r="AD470" s="271">
        <v>92.389172926499668</v>
      </c>
      <c r="AF470" s="271">
        <v>-17544.576547487501</v>
      </c>
      <c r="AG470" s="402">
        <f>IF(ISERROR(VLOOKUP(B470,Acc_Cash!$A:$H,3,FALSE)),0,VLOOKUP(B470,Acc_Cash!$A:$H,3,FALSE))</f>
        <v>0</v>
      </c>
      <c r="AH470" s="402">
        <f t="shared" ref="AH470:AH475" si="88">AG470+AC470</f>
        <v>11953.687476802499</v>
      </c>
      <c r="AI470" s="402">
        <f>AH470-(IF(ISERROR(VLOOKUP(A470,'YTD Last'!$E$2:$Z$500,21,0)),0,VLOOKUP(A470,'YTD Last'!$E$2:$Z$500,21,0)))</f>
        <v>11953.687476802499</v>
      </c>
      <c r="AJ470" s="402">
        <f>AH470-IF(ISERROR(VLOOKUP(A470,'QTD Last'!$A$2:$AH$600,34,0)),0,VLOOKUP(A470,'QTD Last'!$A$2:$AH$600,34,0))</f>
        <v>92.389172926499668</v>
      </c>
      <c r="AK470" s="402">
        <f>AH470-IF(ISERROR(VLOOKUP(A470,'MTD Last'!$A$2:$AH$600,34,0)),0,VLOOKUP(A470,'MTD Last'!$A$2:$AH$600,34,0))</f>
        <v>92.389172926499668</v>
      </c>
      <c r="AL470" s="402">
        <f t="shared" ref="AL470:AL475" si="89">AD470-AE470</f>
        <v>92.389172926499668</v>
      </c>
      <c r="AM470" s="403" t="str">
        <f ca="1">ROUND((L470-Control!$C$3)/365,0)&amp;" Year"</f>
        <v>-8 Year</v>
      </c>
      <c r="AN470" s="45">
        <f t="shared" ref="AN470:AN475" si="90">IF(F470="AAA",1,IF(F470="AA+",2,IF(F470="AA",3,IF(F470="AA-",4,IF(F470="A+",5,IF(F470="A",6,IF(F470="A-",7,IF(F470="BBB+",8,"Code"))))))))</f>
        <v>5</v>
      </c>
      <c r="AO470" s="45" t="str">
        <f t="shared" ref="AO470:AO475" si="91">IF(F470="BBB",9,IF(F470="BBB-",10,IF(F470="BB+",11,IF(F470="BB",12,IF(F470="BB-",13,IF(F470="B+",14,IF(F470="B",15,IF(F470="B-",16,"Code"))))))))</f>
        <v>Code</v>
      </c>
      <c r="AP470" s="45">
        <f t="shared" ref="AP470:AP475" si="92">IF(AN470="Code",AO470,AN470)</f>
        <v>5</v>
      </c>
      <c r="AQ470" s="402">
        <f>AH470-(IF(ISERROR(VLOOKUP(A470,'WTD Last'!$A$1:$AQ$605,34,0)),0,VLOOKUP(A470,'WTD Last'!$A$1:$AQ$605,34,0)))</f>
        <v>2023.2357872072989</v>
      </c>
      <c r="AR470" s="563">
        <f>R470-(IF(ISERROR(VLOOKUP(A470,'WTD Last'!$A$1:$AQ$605,18,0)),0,VLOOKUP(A470,'WTD Last'!$A$1:$AQ$605,18,0)))</f>
        <v>-0.44271200000000022</v>
      </c>
      <c r="AS470" s="402">
        <f>O470-(IF(ISERROR(VLOOKUP(A470,'WTD Last'!$A$1:$AQ$605,15,0)),0,VLOOKUP(A470,'WTD Last'!$A$1:$AQ$605,15,0)))</f>
        <v>12.617842000000564</v>
      </c>
      <c r="AT470" s="402">
        <f t="shared" si="82"/>
        <v>68.055555555555557</v>
      </c>
      <c r="AU470" s="564">
        <v>61984</v>
      </c>
      <c r="AV470" s="564">
        <v>48622</v>
      </c>
      <c r="AW470" s="77"/>
      <c r="AX470" s="271"/>
    </row>
    <row r="471" spans="1:50">
      <c r="A471" s="77">
        <v>1369</v>
      </c>
      <c r="B471" s="77">
        <v>525</v>
      </c>
      <c r="C471" s="77" t="s">
        <v>27</v>
      </c>
      <c r="D471" s="77" t="s">
        <v>28</v>
      </c>
      <c r="E471" s="77" t="s">
        <v>381</v>
      </c>
      <c r="F471" s="77" t="s">
        <v>197</v>
      </c>
      <c r="G471" s="77" t="s">
        <v>476</v>
      </c>
      <c r="H471" s="77" t="s">
        <v>468</v>
      </c>
      <c r="I471" s="77" t="s">
        <v>405</v>
      </c>
      <c r="J471" s="454" t="s">
        <v>481</v>
      </c>
      <c r="K471" s="410">
        <v>36896</v>
      </c>
      <c r="L471" s="410">
        <v>38722</v>
      </c>
      <c r="M471" s="77" t="s">
        <v>30</v>
      </c>
      <c r="N471" s="271">
        <v>-10000000</v>
      </c>
      <c r="O471" s="271">
        <v>4067.4736910000001</v>
      </c>
      <c r="P471" s="411">
        <v>0.7</v>
      </c>
      <c r="Q471" s="271">
        <v>62.074907000000003</v>
      </c>
      <c r="R471" s="271">
        <v>61.397911999999998</v>
      </c>
      <c r="S471" s="411">
        <v>-0.67760805076460873</v>
      </c>
      <c r="T471" s="271">
        <v>-2756.1529192948387</v>
      </c>
      <c r="U471" s="271">
        <v>-778.46813699999996</v>
      </c>
      <c r="V471" s="271">
        <v>0</v>
      </c>
      <c r="W471" s="271">
        <v>-3534.6210562948386</v>
      </c>
      <c r="X471" s="271">
        <v>-50174.484123000002</v>
      </c>
      <c r="Y471" s="271">
        <v>-53248.186199000003</v>
      </c>
      <c r="Z471" s="271">
        <v>-3073.7020760000014</v>
      </c>
      <c r="AA471" s="271">
        <v>460.91898029483718</v>
      </c>
      <c r="AB471" s="271">
        <v>-50174.484123000002</v>
      </c>
      <c r="AC471" s="271">
        <v>-53248.186199000003</v>
      </c>
      <c r="AD471" s="271">
        <v>-3073.7020760000014</v>
      </c>
      <c r="AF471" s="271">
        <v>50851.556084882002</v>
      </c>
      <c r="AG471" s="402">
        <f>IF(ISERROR(VLOOKUP(B471,Acc_Cash!$A:$H,3,FALSE)),0,VLOOKUP(B471,Acc_Cash!$A:$H,3,FALSE))</f>
        <v>0</v>
      </c>
      <c r="AH471" s="402">
        <f t="shared" si="88"/>
        <v>-53248.186199000003</v>
      </c>
      <c r="AI471" s="402">
        <f>AH471-(IF(ISERROR(VLOOKUP(A471,'YTD Last'!$E$2:$Z$500,21,0)),0,VLOOKUP(A471,'YTD Last'!$E$2:$Z$500,21,0)))</f>
        <v>-72196.353797999996</v>
      </c>
      <c r="AJ471" s="402">
        <f>AH471-IF(ISERROR(VLOOKUP(A471,'QTD Last'!$A$2:$AH$600,34,0)),0,VLOOKUP(A471,'QTD Last'!$A$2:$AH$600,34,0))</f>
        <v>-3073.7020760000014</v>
      </c>
      <c r="AK471" s="402">
        <f>AH471-IF(ISERROR(VLOOKUP(A471,'MTD Last'!$A$2:$AH$600,34,0)),0,VLOOKUP(A471,'MTD Last'!$A$2:$AH$600,34,0))</f>
        <v>-3073.7020760000014</v>
      </c>
      <c r="AL471" s="402">
        <f t="shared" si="89"/>
        <v>-3073.7020760000014</v>
      </c>
      <c r="AM471" s="403" t="str">
        <f ca="1">ROUND((L471-Control!$C$3)/365,0)&amp;" Year"</f>
        <v>-9 Year</v>
      </c>
      <c r="AN471" s="45" t="str">
        <f t="shared" si="90"/>
        <v>Code</v>
      </c>
      <c r="AO471" s="45">
        <f t="shared" si="91"/>
        <v>10</v>
      </c>
      <c r="AP471" s="45">
        <f t="shared" si="92"/>
        <v>10</v>
      </c>
      <c r="AQ471" s="402">
        <f>AH471-(IF(ISERROR(VLOOKUP(A471,'WTD Last'!$A$1:$AQ$605,34,0)),0,VLOOKUP(A471,'WTD Last'!$A$1:$AQ$605,34,0)))</f>
        <v>-15783.590878000003</v>
      </c>
      <c r="AR471" s="563">
        <f>R471-(IF(ISERROR(VLOOKUP(A471,'WTD Last'!$A$1:$AQ$605,18,0)),0,VLOOKUP(A471,'WTD Last'!$A$1:$AQ$605,18,0)))</f>
        <v>-3.4328250000000011</v>
      </c>
      <c r="AS471" s="402">
        <f>O471-(IF(ISERROR(VLOOKUP(A471,'WTD Last'!$A$1:$AQ$605,15,0)),0,VLOOKUP(A471,'WTD Last'!$A$1:$AQ$605,15,0)))</f>
        <v>-37.314040000000205</v>
      </c>
      <c r="AT471" s="402">
        <f t="shared" si="82"/>
        <v>-194.44444444444446</v>
      </c>
      <c r="AV471" s="564">
        <v>349</v>
      </c>
      <c r="AW471" s="77"/>
      <c r="AX471" s="271"/>
    </row>
    <row r="472" spans="1:50">
      <c r="A472" s="77">
        <v>1543</v>
      </c>
      <c r="B472" s="77">
        <v>590</v>
      </c>
      <c r="C472" s="77" t="s">
        <v>27</v>
      </c>
      <c r="D472" s="77" t="s">
        <v>301</v>
      </c>
      <c r="E472" s="77" t="s">
        <v>381</v>
      </c>
      <c r="F472" s="77" t="s">
        <v>197</v>
      </c>
      <c r="G472" s="77" t="s">
        <v>476</v>
      </c>
      <c r="H472" s="77" t="s">
        <v>468</v>
      </c>
      <c r="I472" s="77" t="s">
        <v>405</v>
      </c>
      <c r="J472" s="454" t="s">
        <v>486</v>
      </c>
      <c r="K472" s="410">
        <v>36896</v>
      </c>
      <c r="L472" s="410">
        <v>38722</v>
      </c>
      <c r="M472" s="77" t="s">
        <v>30</v>
      </c>
      <c r="N472" s="271">
        <v>10000000</v>
      </c>
      <c r="O472" s="271">
        <v>-4067.4736910000001</v>
      </c>
      <c r="P472" s="411">
        <v>0.7</v>
      </c>
      <c r="Q472" s="271">
        <v>62.074907000000003</v>
      </c>
      <c r="R472" s="271">
        <v>61.397911999999998</v>
      </c>
      <c r="S472" s="411">
        <v>-0.67760805076460873</v>
      </c>
      <c r="T472" s="271">
        <v>2756.1529192948387</v>
      </c>
      <c r="U472" s="271">
        <v>778.46813699999996</v>
      </c>
      <c r="V472" s="271">
        <v>0</v>
      </c>
      <c r="W472" s="271">
        <v>3534.6210562948386</v>
      </c>
      <c r="X472" s="271">
        <v>50174.484123000002</v>
      </c>
      <c r="Y472" s="271">
        <v>53248.186199000003</v>
      </c>
      <c r="Z472" s="271">
        <v>3073.7020760000014</v>
      </c>
      <c r="AA472" s="271">
        <v>-460.91898029483718</v>
      </c>
      <c r="AB472" s="271">
        <v>50174.484123000002</v>
      </c>
      <c r="AC472" s="271">
        <v>53248.186199000003</v>
      </c>
      <c r="AD472" s="271">
        <v>3073.7020760000014</v>
      </c>
      <c r="AF472" s="271">
        <v>-50851.556084882002</v>
      </c>
      <c r="AG472" s="402">
        <f>IF(ISERROR(VLOOKUP(B472,Acc_Cash!$A:$H,3,FALSE)),0,VLOOKUP(B472,Acc_Cash!$A:$H,3,FALSE))</f>
        <v>0</v>
      </c>
      <c r="AH472" s="402">
        <f t="shared" si="88"/>
        <v>53248.186199000003</v>
      </c>
      <c r="AI472" s="402">
        <f>AH472-(IF(ISERROR(VLOOKUP(A472,'YTD Last'!$E$2:$Z$500,21,0)),0,VLOOKUP(A472,'YTD Last'!$E$2:$Z$500,21,0)))</f>
        <v>72196.353797999996</v>
      </c>
      <c r="AJ472" s="402">
        <f>AH472-IF(ISERROR(VLOOKUP(A472,'QTD Last'!$A$2:$AH$600,34,0)),0,VLOOKUP(A472,'QTD Last'!$A$2:$AH$600,34,0))</f>
        <v>3073.7020760000014</v>
      </c>
      <c r="AK472" s="402">
        <f>AH472-IF(ISERROR(VLOOKUP(A472,'MTD Last'!$A$2:$AH$600,34,0)),0,VLOOKUP(A472,'MTD Last'!$A$2:$AH$600,34,0))</f>
        <v>3073.7020760000014</v>
      </c>
      <c r="AL472" s="402">
        <f t="shared" si="89"/>
        <v>3073.7020760000014</v>
      </c>
      <c r="AM472" s="403" t="str">
        <f ca="1">ROUND((L472-Control!$C$3)/365,0)&amp;" Year"</f>
        <v>-9 Year</v>
      </c>
      <c r="AN472" s="45" t="str">
        <f t="shared" si="90"/>
        <v>Code</v>
      </c>
      <c r="AO472" s="45">
        <f t="shared" si="91"/>
        <v>10</v>
      </c>
      <c r="AP472" s="45">
        <f t="shared" si="92"/>
        <v>10</v>
      </c>
      <c r="AQ472" s="402">
        <f>AH472-(IF(ISERROR(VLOOKUP(A472,'WTD Last'!$A$1:$AQ$605,34,0)),0,VLOOKUP(A472,'WTD Last'!$A$1:$AQ$605,34,0)))</f>
        <v>15783.590878000003</v>
      </c>
      <c r="AR472" s="563">
        <f>R472-(IF(ISERROR(VLOOKUP(A472,'WTD Last'!$A$1:$AQ$605,18,0)),0,VLOOKUP(A472,'WTD Last'!$A$1:$AQ$605,18,0)))</f>
        <v>-3.4328250000000011</v>
      </c>
      <c r="AS472" s="402">
        <f>O472-(IF(ISERROR(VLOOKUP(A472,'WTD Last'!$A$1:$AQ$605,15,0)),0,VLOOKUP(A472,'WTD Last'!$A$1:$AQ$605,15,0)))</f>
        <v>37.314040000000205</v>
      </c>
      <c r="AT472" s="402">
        <f t="shared" si="82"/>
        <v>194.44444444444446</v>
      </c>
      <c r="AV472" s="564">
        <v>349</v>
      </c>
      <c r="AW472" s="77"/>
      <c r="AX472" s="271"/>
    </row>
    <row r="473" spans="1:50">
      <c r="A473" s="77">
        <v>1370</v>
      </c>
      <c r="B473" s="77">
        <v>633</v>
      </c>
      <c r="C473" s="77" t="s">
        <v>27</v>
      </c>
      <c r="D473" s="77" t="s">
        <v>28</v>
      </c>
      <c r="E473" s="77" t="s">
        <v>382</v>
      </c>
      <c r="F473" s="77" t="s">
        <v>205</v>
      </c>
      <c r="G473" s="77" t="s">
        <v>485</v>
      </c>
      <c r="H473" s="77" t="s">
        <v>482</v>
      </c>
      <c r="I473" s="77" t="s">
        <v>405</v>
      </c>
      <c r="J473" s="454" t="s">
        <v>479</v>
      </c>
      <c r="K473" s="410">
        <v>36896</v>
      </c>
      <c r="L473" s="410">
        <v>38722</v>
      </c>
      <c r="M473" s="77" t="s">
        <v>30</v>
      </c>
      <c r="N473" s="271">
        <v>-10000000</v>
      </c>
      <c r="O473" s="271">
        <v>4179.4058709999999</v>
      </c>
      <c r="P473" s="411">
        <v>1.3</v>
      </c>
      <c r="Q473" s="271">
        <v>106.41699800000001</v>
      </c>
      <c r="R473" s="271">
        <v>101.789946</v>
      </c>
      <c r="S473" s="411">
        <v>-4.5627090225397451</v>
      </c>
      <c r="T473" s="271">
        <v>-19069.412876467282</v>
      </c>
      <c r="U473" s="271">
        <v>-1338.287055</v>
      </c>
      <c r="V473" s="271">
        <v>0</v>
      </c>
      <c r="W473" s="271">
        <v>-20407.699931467283</v>
      </c>
      <c r="X473" s="271">
        <v>-128079.75715600001</v>
      </c>
      <c r="Y473" s="271">
        <v>-147680.160065</v>
      </c>
      <c r="Z473" s="271">
        <v>-19600.402908999997</v>
      </c>
      <c r="AA473" s="271">
        <v>807.2970224672863</v>
      </c>
      <c r="AB473" s="271">
        <v>-128079.75715600001</v>
      </c>
      <c r="AC473" s="271">
        <v>-147680.160065</v>
      </c>
      <c r="AD473" s="271">
        <v>-19600.402908999997</v>
      </c>
      <c r="AF473" s="271">
        <v>41250.735946770001</v>
      </c>
      <c r="AG473" s="402">
        <f>IF(ISERROR(VLOOKUP(B473,Acc_Cash!$A:$H,3,FALSE)),0,VLOOKUP(B473,Acc_Cash!$A:$H,3,FALSE))</f>
        <v>0</v>
      </c>
      <c r="AH473" s="402">
        <f t="shared" si="88"/>
        <v>-147680.160065</v>
      </c>
      <c r="AI473" s="402">
        <f>AH473-(IF(ISERROR(VLOOKUP(A473,'YTD Last'!$E$2:$Z$500,21,0)),0,VLOOKUP(A473,'YTD Last'!$E$2:$Z$500,21,0)))</f>
        <v>-194166.60773799999</v>
      </c>
      <c r="AJ473" s="402">
        <f>AH473-IF(ISERROR(VLOOKUP(A473,'QTD Last'!$A$2:$AH$600,34,0)),0,VLOOKUP(A473,'QTD Last'!$A$2:$AH$600,34,0))</f>
        <v>-19600.402908999997</v>
      </c>
      <c r="AK473" s="402">
        <f>AH473-IF(ISERROR(VLOOKUP(A473,'MTD Last'!$A$2:$AH$600,34,0)),0,VLOOKUP(A473,'MTD Last'!$A$2:$AH$600,34,0))</f>
        <v>-19600.402908999997</v>
      </c>
      <c r="AL473" s="402">
        <f t="shared" si="89"/>
        <v>-19600.402908999997</v>
      </c>
      <c r="AM473" s="403" t="str">
        <f ca="1">ROUND((L473-Control!$C$3)/365,0)&amp;" Year"</f>
        <v>-9 Year</v>
      </c>
      <c r="AN473" s="45" t="str">
        <f t="shared" si="90"/>
        <v>Code</v>
      </c>
      <c r="AO473" s="45">
        <f t="shared" si="91"/>
        <v>9</v>
      </c>
      <c r="AP473" s="45">
        <f t="shared" si="92"/>
        <v>9</v>
      </c>
      <c r="AQ473" s="402">
        <f>AH473-(IF(ISERROR(VLOOKUP(A473,'WTD Last'!$A$1:$AQ$605,34,0)),0,VLOOKUP(A473,'WTD Last'!$A$1:$AQ$605,34,0)))</f>
        <v>-35558.71699700001</v>
      </c>
      <c r="AR473" s="563"/>
      <c r="AS473" s="402"/>
      <c r="AT473" s="402">
        <f t="shared" si="82"/>
        <v>-361.11111111111114</v>
      </c>
      <c r="AV473" s="564">
        <v>68529</v>
      </c>
      <c r="AW473" s="77"/>
      <c r="AX473" s="271"/>
    </row>
    <row r="474" spans="1:50">
      <c r="A474" s="77">
        <v>1549</v>
      </c>
      <c r="B474" s="77">
        <v>628</v>
      </c>
      <c r="C474" s="77" t="s">
        <v>27</v>
      </c>
      <c r="D474" s="77" t="s">
        <v>301</v>
      </c>
      <c r="E474" s="77" t="s">
        <v>382</v>
      </c>
      <c r="F474" s="77" t="s">
        <v>205</v>
      </c>
      <c r="G474" s="77" t="s">
        <v>485</v>
      </c>
      <c r="H474" s="77" t="s">
        <v>482</v>
      </c>
      <c r="I474" s="77" t="s">
        <v>405</v>
      </c>
      <c r="J474" s="454" t="s">
        <v>486</v>
      </c>
      <c r="K474" s="410">
        <v>36896</v>
      </c>
      <c r="L474" s="410">
        <v>38722</v>
      </c>
      <c r="M474" s="77" t="s">
        <v>30</v>
      </c>
      <c r="N474" s="271">
        <v>10000000</v>
      </c>
      <c r="O474" s="271">
        <v>-4179.4058709999999</v>
      </c>
      <c r="P474" s="411">
        <v>1.3</v>
      </c>
      <c r="Q474" s="271">
        <v>106.41699800000001</v>
      </c>
      <c r="R474" s="271">
        <v>101.789946</v>
      </c>
      <c r="S474" s="411">
        <v>-4.5627090225397451</v>
      </c>
      <c r="T474" s="271">
        <v>19069.412876467282</v>
      </c>
      <c r="U474" s="271">
        <v>1338.287055</v>
      </c>
      <c r="V474" s="271">
        <v>0</v>
      </c>
      <c r="W474" s="271">
        <v>20407.699931467283</v>
      </c>
      <c r="X474" s="271">
        <v>128079.75715600001</v>
      </c>
      <c r="Y474" s="271">
        <v>147680.160065</v>
      </c>
      <c r="Z474" s="271">
        <v>19600.402908999997</v>
      </c>
      <c r="AA474" s="271">
        <v>-807.2970224672863</v>
      </c>
      <c r="AB474" s="271">
        <v>128079.75715600001</v>
      </c>
      <c r="AC474" s="271">
        <v>147680.160065</v>
      </c>
      <c r="AD474" s="271">
        <v>19600.402908999997</v>
      </c>
      <c r="AF474" s="271">
        <v>-41250.735946770001</v>
      </c>
      <c r="AG474" s="402">
        <f>IF(ISERROR(VLOOKUP(B474,Acc_Cash!$A:$H,3,FALSE)),0,VLOOKUP(B474,Acc_Cash!$A:$H,3,FALSE))</f>
        <v>0</v>
      </c>
      <c r="AH474" s="402">
        <f t="shared" si="88"/>
        <v>147680.160065</v>
      </c>
      <c r="AI474" s="402">
        <f>AH474-(IF(ISERROR(VLOOKUP(A474,'YTD Last'!$E$2:$Z$383,21,0)),0,VLOOKUP(A474,'YTD Last'!$E$2:$Z$383,21,0)))</f>
        <v>194166.60773799999</v>
      </c>
      <c r="AJ474" s="402">
        <f>AH474-IF(ISERROR(VLOOKUP(A474,'QTD Last'!$A$2:$AH$600,34,0)),0,VLOOKUP(A474,'QTD Last'!$A$2:$AH$600,34,0))</f>
        <v>19600.402908999997</v>
      </c>
      <c r="AK474" s="402">
        <f>AH474-IF(ISERROR(VLOOKUP(A474,'MTD Last'!$A$2:$AH$600,34,0)),0,VLOOKUP(A474,'MTD Last'!$A$2:$AH$600,34,0))</f>
        <v>19600.402908999997</v>
      </c>
      <c r="AL474" s="402">
        <f t="shared" si="89"/>
        <v>19600.402908999997</v>
      </c>
      <c r="AM474" s="403" t="str">
        <f ca="1">ROUND((L474-Control!$C$3)/365,0)&amp;" Year"</f>
        <v>-9 Year</v>
      </c>
      <c r="AN474" s="45" t="str">
        <f t="shared" si="90"/>
        <v>Code</v>
      </c>
      <c r="AO474" s="45">
        <f t="shared" si="91"/>
        <v>9</v>
      </c>
      <c r="AP474" s="45">
        <f t="shared" si="92"/>
        <v>9</v>
      </c>
      <c r="AQ474" s="402">
        <f>AH474-(IF(ISERROR(VLOOKUP(A474,'WTD Last'!$A$1:$AQ$605,34,0)),0,VLOOKUP(A474,'WTD Last'!$A$1:$AQ$605,34,0)))</f>
        <v>35558.71699700001</v>
      </c>
      <c r="AR474" s="563">
        <f>R474-(IF(ISERROR(VLOOKUP(A474,'WTD Last'!$A$1:$AQ$605,18,0)),0,VLOOKUP(A474,'WTD Last'!$A$1:$AQ$605,18,0)))</f>
        <v>-8.0437359999999956</v>
      </c>
      <c r="AS474" s="402">
        <f>O474-(IF(ISERROR(VLOOKUP(A474,'WTD Last'!$A$1:$AQ$605,15,0)),0,VLOOKUP(A474,'WTD Last'!$A$1:$AQ$605,15,0)))</f>
        <v>38.580479000000196</v>
      </c>
      <c r="AT474" s="402">
        <f t="shared" si="82"/>
        <v>361.11111111111114</v>
      </c>
      <c r="AV474" s="564">
        <v>68529</v>
      </c>
      <c r="AW474" s="77"/>
      <c r="AX474" s="271"/>
    </row>
    <row r="475" spans="1:50">
      <c r="A475" s="77">
        <v>1371</v>
      </c>
      <c r="B475" s="77">
        <v>526</v>
      </c>
      <c r="C475" s="77" t="s">
        <v>27</v>
      </c>
      <c r="D475" s="77" t="s">
        <v>28</v>
      </c>
      <c r="E475" s="77" t="s">
        <v>383</v>
      </c>
      <c r="F475" s="77" t="s">
        <v>199</v>
      </c>
      <c r="G475" s="77" t="s">
        <v>473</v>
      </c>
      <c r="H475" s="77" t="s">
        <v>468</v>
      </c>
      <c r="I475" s="77" t="s">
        <v>405</v>
      </c>
      <c r="J475" s="454" t="s">
        <v>475</v>
      </c>
      <c r="K475" s="410">
        <v>36896</v>
      </c>
      <c r="L475" s="410">
        <v>38722</v>
      </c>
      <c r="M475" s="77" t="s">
        <v>30</v>
      </c>
      <c r="N475" s="271">
        <v>-10000000</v>
      </c>
      <c r="O475" s="271">
        <v>4072.50657</v>
      </c>
      <c r="P475" s="411">
        <v>0.7</v>
      </c>
      <c r="Q475" s="271">
        <v>64.596996000000004</v>
      </c>
      <c r="R475" s="271">
        <v>63.995134</v>
      </c>
      <c r="S475" s="411">
        <v>-0.58664872820530778</v>
      </c>
      <c r="T475" s="271">
        <v>-2389.1307998982602</v>
      </c>
      <c r="U475" s="271">
        <v>-751.84869600000002</v>
      </c>
      <c r="V475" s="271">
        <v>0</v>
      </c>
      <c r="W475" s="271">
        <v>-3140.9794958982602</v>
      </c>
      <c r="X475" s="271">
        <v>-39573.144295999999</v>
      </c>
      <c r="Y475" s="271">
        <v>-42309.687303999999</v>
      </c>
      <c r="Z475" s="271">
        <v>-2736.5430080000006</v>
      </c>
      <c r="AA475" s="271">
        <v>404.43648789825966</v>
      </c>
      <c r="AB475" s="271">
        <v>-39573.144295999999</v>
      </c>
      <c r="AC475" s="271">
        <v>-42309.687303999999</v>
      </c>
      <c r="AD475" s="271">
        <v>-2736.5430080000006</v>
      </c>
      <c r="AF475" s="271">
        <v>30146.729884425</v>
      </c>
      <c r="AG475" s="402">
        <f>IF(ISERROR(VLOOKUP(B475,Acc_Cash!$A:$H,3,FALSE)),0,VLOOKUP(B475,Acc_Cash!$A:$H,3,FALSE))</f>
        <v>0</v>
      </c>
      <c r="AH475" s="402">
        <f t="shared" si="88"/>
        <v>-42309.687303999999</v>
      </c>
      <c r="AI475" s="402">
        <f>AH475-(IF(ISERROR(VLOOKUP(A475,'YTD Last'!$E$2:$Z$500,21,0)),0,VLOOKUP(A475,'YTD Last'!$E$2:$Z$500,21,0)))</f>
        <v>-174145.16484799999</v>
      </c>
      <c r="AJ475" s="402">
        <f>AH475-IF(ISERROR(VLOOKUP(A475,'QTD Last'!$A$2:$AH$600,34,0)),0,VLOOKUP(A475,'QTD Last'!$A$2:$AH$600,34,0))</f>
        <v>-2736.5430080000006</v>
      </c>
      <c r="AK475" s="402">
        <f>AH475-IF(ISERROR(VLOOKUP(A475,'MTD Last'!$A$2:$AH$600,34,0)),0,VLOOKUP(A475,'MTD Last'!$A$2:$AH$600,34,0))</f>
        <v>-2736.5430080000006</v>
      </c>
      <c r="AL475" s="402">
        <f t="shared" si="89"/>
        <v>-2736.5430080000006</v>
      </c>
      <c r="AM475" s="403" t="str">
        <f ca="1">ROUND((L475-Control!$C$3)/365,0)&amp;" Year"</f>
        <v>-9 Year</v>
      </c>
      <c r="AN475" s="45">
        <f t="shared" si="90"/>
        <v>7</v>
      </c>
      <c r="AO475" s="45" t="str">
        <f t="shared" si="91"/>
        <v>Code</v>
      </c>
      <c r="AP475" s="45">
        <f t="shared" si="92"/>
        <v>7</v>
      </c>
      <c r="AQ475" s="402">
        <f>AH475-(IF(ISERROR(VLOOKUP(A475,'WTD Last'!$A$1:$AQ$605,34,0)),0,VLOOKUP(A475,'WTD Last'!$A$1:$AQ$605,34,0)))</f>
        <v>-13712.693180999999</v>
      </c>
      <c r="AR475" s="563">
        <f>R475-(IF(ISERROR(VLOOKUP(A475,'WTD Last'!$A$1:$AQ$605,18,0)),0,VLOOKUP(A475,'WTD Last'!$A$1:$AQ$605,18,0)))</f>
        <v>-2.9356639999999956</v>
      </c>
      <c r="AS475" s="402">
        <f>O475-(IF(ISERROR(VLOOKUP(A475,'WTD Last'!$A$1:$AQ$605,15,0)),0,VLOOKUP(A475,'WTD Last'!$A$1:$AQ$605,15,0)))</f>
        <v>-37.499897000000146</v>
      </c>
      <c r="AT475" s="402">
        <f t="shared" si="82"/>
        <v>-194.44444444444446</v>
      </c>
      <c r="AV475" s="564">
        <v>92434</v>
      </c>
      <c r="AW475" s="77"/>
      <c r="AX475" s="271"/>
    </row>
    <row r="476" spans="1:50">
      <c r="A476" s="77">
        <v>1544</v>
      </c>
      <c r="B476" s="77">
        <v>591</v>
      </c>
      <c r="C476" s="77" t="s">
        <v>27</v>
      </c>
      <c r="D476" s="77" t="s">
        <v>301</v>
      </c>
      <c r="E476" s="77" t="s">
        <v>383</v>
      </c>
      <c r="F476" s="77" t="s">
        <v>199</v>
      </c>
      <c r="G476" s="77" t="s">
        <v>473</v>
      </c>
      <c r="H476" s="77" t="s">
        <v>468</v>
      </c>
      <c r="I476" s="77" t="s">
        <v>405</v>
      </c>
      <c r="J476" s="454" t="s">
        <v>486</v>
      </c>
      <c r="K476" s="410">
        <v>36896</v>
      </c>
      <c r="L476" s="410">
        <v>38722</v>
      </c>
      <c r="M476" s="77" t="s">
        <v>30</v>
      </c>
      <c r="N476" s="271">
        <v>10000000</v>
      </c>
      <c r="O476" s="271">
        <v>-4072.50657</v>
      </c>
      <c r="P476" s="411">
        <v>0.7</v>
      </c>
      <c r="Q476" s="271">
        <v>64.596996000000004</v>
      </c>
      <c r="R476" s="271">
        <v>63.995134</v>
      </c>
      <c r="S476" s="411">
        <v>-0.58664872820530778</v>
      </c>
      <c r="T476" s="271">
        <v>2389.1307998982602</v>
      </c>
      <c r="U476" s="271">
        <v>751.84869600000002</v>
      </c>
      <c r="V476" s="271">
        <v>0</v>
      </c>
      <c r="W476" s="271">
        <v>3140.9794958982602</v>
      </c>
      <c r="X476" s="271">
        <v>39573.144295999999</v>
      </c>
      <c r="Y476" s="271">
        <v>42309.687303999999</v>
      </c>
      <c r="Z476" s="271">
        <v>2736.5430080000006</v>
      </c>
      <c r="AA476" s="271">
        <v>-404.43648789825966</v>
      </c>
      <c r="AB476" s="271">
        <v>39573.144295999999</v>
      </c>
      <c r="AC476" s="271">
        <v>42309.687303999999</v>
      </c>
      <c r="AD476" s="271">
        <v>2736.5430080000006</v>
      </c>
      <c r="AF476" s="271">
        <v>-30146.729884425</v>
      </c>
      <c r="AG476" s="402">
        <f>IF(ISERROR(VLOOKUP(B476,Acc_Cash!$A:$H,3,FALSE)),0,VLOOKUP(B476,Acc_Cash!$A:$H,3,FALSE))</f>
        <v>0</v>
      </c>
      <c r="AH476" s="402">
        <f t="shared" ref="AH476:AH483" si="93">AG476+AC476</f>
        <v>42309.687303999999</v>
      </c>
      <c r="AI476" s="402">
        <f>AH476-(IF(ISERROR(VLOOKUP(A476,'YTD Last'!$E$2:$Z$500,21,0)),0,VLOOKUP(A476,'YTD Last'!$E$2:$Z$500,21,0)))</f>
        <v>174145.16484799999</v>
      </c>
      <c r="AJ476" s="402">
        <f>AH476-IF(ISERROR(VLOOKUP(A476,'QTD Last'!$A$2:$AH$600,34,0)),0,VLOOKUP(A476,'QTD Last'!$A$2:$AH$600,34,0))</f>
        <v>2736.5430080000006</v>
      </c>
      <c r="AK476" s="402">
        <f>AH476-IF(ISERROR(VLOOKUP(A476,'MTD Last'!$A$2:$AH$600,34,0)),0,VLOOKUP(A476,'MTD Last'!$A$2:$AH$600,34,0))</f>
        <v>2736.5430080000006</v>
      </c>
      <c r="AL476" s="402">
        <f t="shared" ref="AL476:AL483" si="94">AD476-AE476</f>
        <v>2736.5430080000006</v>
      </c>
      <c r="AM476" s="403" t="str">
        <f ca="1">ROUND((L476-Control!$C$3)/365,0)&amp;" Year"</f>
        <v>-9 Year</v>
      </c>
      <c r="AN476" s="45">
        <f t="shared" ref="AN476:AN483" si="95">IF(F476="AAA",1,IF(F476="AA+",2,IF(F476="AA",3,IF(F476="AA-",4,IF(F476="A+",5,IF(F476="A",6,IF(F476="A-",7,IF(F476="BBB+",8,"Code"))))))))</f>
        <v>7</v>
      </c>
      <c r="AO476" s="45" t="str">
        <f t="shared" ref="AO476:AO483" si="96">IF(F476="BBB",9,IF(F476="BBB-",10,IF(F476="BB+",11,IF(F476="BB",12,IF(F476="BB-",13,IF(F476="B+",14,IF(F476="B",15,IF(F476="B-",16,"Code"))))))))</f>
        <v>Code</v>
      </c>
      <c r="AP476" s="45">
        <f t="shared" ref="AP476:AP483" si="97">IF(AN476="Code",AO476,AN476)</f>
        <v>7</v>
      </c>
      <c r="AQ476" s="402">
        <f>AH476-(IF(ISERROR(VLOOKUP(A476,'WTD Last'!$A$1:$AQ$605,34,0)),0,VLOOKUP(A476,'WTD Last'!$A$1:$AQ$605,34,0)))</f>
        <v>13712.693180999999</v>
      </c>
      <c r="AR476" s="563">
        <f>R476-(IF(ISERROR(VLOOKUP(A476,'WTD Last'!$A$1:$AQ$605,18,0)),0,VLOOKUP(A476,'WTD Last'!$A$1:$AQ$605,18,0)))</f>
        <v>-2.9356639999999956</v>
      </c>
      <c r="AS476" s="402">
        <f>O476-(IF(ISERROR(VLOOKUP(A476,'WTD Last'!$A$1:$AQ$605,15,0)),0,VLOOKUP(A476,'WTD Last'!$A$1:$AQ$605,15,0)))</f>
        <v>37.499897000000146</v>
      </c>
      <c r="AT476" s="402">
        <f>N476*(P476/100)/360</f>
        <v>194.44444444444446</v>
      </c>
      <c r="AV476" s="564">
        <v>92434</v>
      </c>
      <c r="AW476" s="77"/>
      <c r="AX476" s="271"/>
    </row>
    <row r="477" spans="1:50">
      <c r="A477" s="77">
        <v>1657</v>
      </c>
      <c r="B477" s="77">
        <v>867</v>
      </c>
      <c r="C477" s="77" t="s">
        <v>27</v>
      </c>
      <c r="D477" s="77" t="s">
        <v>28</v>
      </c>
      <c r="E477" s="77" t="s">
        <v>383</v>
      </c>
      <c r="F477" s="77" t="s">
        <v>199</v>
      </c>
      <c r="G477" s="77" t="s">
        <v>473</v>
      </c>
      <c r="H477" s="77" t="s">
        <v>468</v>
      </c>
      <c r="I477" s="77" t="s">
        <v>259</v>
      </c>
      <c r="J477" s="454" t="s">
        <v>475</v>
      </c>
      <c r="K477" s="410">
        <v>36949</v>
      </c>
      <c r="L477" s="410">
        <v>38775</v>
      </c>
      <c r="M477" s="77" t="s">
        <v>30</v>
      </c>
      <c r="N477" s="271">
        <v>10000000</v>
      </c>
      <c r="O477" s="271">
        <v>-4188.4955580000005</v>
      </c>
      <c r="P477" s="411">
        <v>0.75</v>
      </c>
      <c r="Q477" s="271">
        <v>65.395488999999998</v>
      </c>
      <c r="R477" s="271">
        <v>64.795184000000006</v>
      </c>
      <c r="S477" s="411">
        <v>-0.59023688400752916</v>
      </c>
      <c r="T477" s="271">
        <v>2472.2045668332976</v>
      </c>
      <c r="U477" s="271">
        <v>746.00965499999995</v>
      </c>
      <c r="V477" s="271">
        <v>0</v>
      </c>
      <c r="W477" s="271">
        <v>3218.2142218332974</v>
      </c>
      <c r="X477" s="271">
        <v>48250.272738</v>
      </c>
      <c r="Y477" s="271">
        <v>51084.385968000002</v>
      </c>
      <c r="Z477" s="271">
        <v>2834.1132300000027</v>
      </c>
      <c r="AA477" s="271">
        <v>-384.10099183329476</v>
      </c>
      <c r="AB477" s="271">
        <v>48250.272738</v>
      </c>
      <c r="AC477" s="271">
        <v>51084.385968000002</v>
      </c>
      <c r="AD477" s="271">
        <v>2834.1132300000027</v>
      </c>
      <c r="AF477" s="271">
        <v>-31005.338368095003</v>
      </c>
      <c r="AG477" s="402">
        <f>IF(ISERROR(VLOOKUP(B477,Acc_Cash!$A:$H,3,FALSE)),0,VLOOKUP(B477,Acc_Cash!$A:$H,3,FALSE))</f>
        <v>0</v>
      </c>
      <c r="AH477" s="402">
        <f t="shared" si="93"/>
        <v>51084.385968000002</v>
      </c>
      <c r="AI477" s="402">
        <f>AH477-(IF(ISERROR(VLOOKUP(A477,'YTD Last'!$E$2:$Z$500,21,0)),0,VLOOKUP(A477,'YTD Last'!$E$2:$Z$500,21,0)))</f>
        <v>51084.385968000002</v>
      </c>
      <c r="AJ477" s="402">
        <f>AH477-IF(ISERROR(VLOOKUP(A477,'QTD Last'!$A$2:$AH$600,34,0)),0,VLOOKUP(A477,'QTD Last'!$A$2:$AH$600,34,0))</f>
        <v>2834.1132300000027</v>
      </c>
      <c r="AK477" s="402">
        <f>AH477-IF(ISERROR(VLOOKUP(A477,'MTD Last'!$A$2:$AH$600,34,0)),0,VLOOKUP(A477,'MTD Last'!$A$2:$AH$600,34,0))</f>
        <v>2834.1132300000027</v>
      </c>
      <c r="AL477" s="402">
        <f t="shared" si="94"/>
        <v>2834.1132300000027</v>
      </c>
      <c r="AM477" s="403" t="str">
        <f ca="1">ROUND((L477-Control!$C$3)/365,0)&amp;" Year"</f>
        <v>-9 Year</v>
      </c>
      <c r="AN477" s="45">
        <f t="shared" si="95"/>
        <v>7</v>
      </c>
      <c r="AO477" s="45" t="str">
        <f t="shared" si="96"/>
        <v>Code</v>
      </c>
      <c r="AP477" s="45">
        <f t="shared" si="97"/>
        <v>7</v>
      </c>
      <c r="AQ477" s="402">
        <f>AH477-(IF(ISERROR(VLOOKUP(A477,'WTD Last'!$A$1:$AQ$605,34,0)),0,VLOOKUP(A477,'WTD Last'!$A$1:$AQ$605,34,0)))</f>
        <v>14020.089108</v>
      </c>
      <c r="AR477" s="563">
        <f>R477-(IF(ISERROR(VLOOKUP(A477,'WTD Last'!$A$1:$AQ$605,18,0)),0,VLOOKUP(A477,'WTD Last'!$A$1:$AQ$605,18,0)))</f>
        <v>-2.9336409999999944</v>
      </c>
      <c r="AS477" s="402">
        <f>O477-(IF(ISERROR(VLOOKUP(A477,'WTD Last'!$A$1:$AQ$605,15,0)),0,VLOOKUP(A477,'WTD Last'!$A$1:$AQ$605,15,0)))</f>
        <v>39.32128399999965</v>
      </c>
      <c r="AT477" s="402">
        <f>N477*(P477/100)/360</f>
        <v>208.33333333333334</v>
      </c>
      <c r="AU477" s="564">
        <v>81224</v>
      </c>
      <c r="AV477" s="564">
        <v>92434</v>
      </c>
      <c r="AW477" s="77"/>
      <c r="AX477" s="271"/>
    </row>
    <row r="478" spans="1:50">
      <c r="A478" s="77">
        <v>162</v>
      </c>
      <c r="B478" s="77">
        <v>316</v>
      </c>
      <c r="C478" s="77" t="s">
        <v>27</v>
      </c>
      <c r="D478" s="77" t="s">
        <v>28</v>
      </c>
      <c r="E478" s="77" t="s">
        <v>63</v>
      </c>
      <c r="F478" s="77" t="s">
        <v>205</v>
      </c>
      <c r="G478" s="77" t="s">
        <v>498</v>
      </c>
      <c r="H478" s="77" t="s">
        <v>482</v>
      </c>
      <c r="I478" s="77" t="s">
        <v>56</v>
      </c>
      <c r="J478" s="454" t="s">
        <v>479</v>
      </c>
      <c r="K478" s="410">
        <v>36797</v>
      </c>
      <c r="L478" s="410">
        <v>37892</v>
      </c>
      <c r="M478" s="77" t="s">
        <v>45</v>
      </c>
      <c r="N478" s="271">
        <v>-10000000</v>
      </c>
      <c r="O478" s="271">
        <v>2280.9383359999997</v>
      </c>
      <c r="P478" s="411">
        <v>0.72</v>
      </c>
      <c r="Q478" s="271">
        <v>84.692588999999998</v>
      </c>
      <c r="R478" s="271">
        <v>88.248278999999997</v>
      </c>
      <c r="S478" s="411">
        <v>3.7911211394083733</v>
      </c>
      <c r="T478" s="271">
        <v>8647.3135432965573</v>
      </c>
      <c r="U478" s="271">
        <v>-872.76914099999999</v>
      </c>
      <c r="V478" s="271">
        <v>0</v>
      </c>
      <c r="W478" s="271">
        <v>7774.5444022965576</v>
      </c>
      <c r="X478" s="271">
        <v>28373.182870000001</v>
      </c>
      <c r="Y478" s="271">
        <v>36404.795804000001</v>
      </c>
      <c r="Z478" s="271">
        <v>8031.6129340000007</v>
      </c>
      <c r="AA478" s="271">
        <v>257.06853170344311</v>
      </c>
      <c r="AB478" s="271">
        <v>25025.147291339999</v>
      </c>
      <c r="AC478" s="271">
        <v>31945.208318009998</v>
      </c>
      <c r="AD478" s="271">
        <v>6920.0610266699987</v>
      </c>
      <c r="AF478" s="271">
        <v>22512.861376319997</v>
      </c>
      <c r="AG478" s="402">
        <f>IF(ISERROR(VLOOKUP(B478,Acc_Cash!$A:$H,3,FALSE)),0,VLOOKUP(B478,Acc_Cash!$A:$H,3,FALSE))</f>
        <v>-31765.5</v>
      </c>
      <c r="AH478" s="402">
        <f t="shared" si="93"/>
        <v>179.70831800999804</v>
      </c>
      <c r="AI478" s="402">
        <f>AH478-(IF(ISERROR(VLOOKUP(A478,'YTD Last'!$E$2:$Z$383,21,0)),0,VLOOKUP(A478,'YTD Last'!$E$2:$Z$383,21,0)))</f>
        <v>-39432.023853218619</v>
      </c>
      <c r="AJ478" s="402">
        <f>AH478-IF(ISERROR(VLOOKUP(A478,'QTD Last'!$A$2:$AH$600,34,0)),0,VLOOKUP(A478,'QTD Last'!$A$2:$AH$600,34,0))</f>
        <v>7082.9610266700001</v>
      </c>
      <c r="AK478" s="402">
        <f>AH478-IF(ISERROR(VLOOKUP(A478,'MTD Last'!$A$2:$AH$600,34,0)),0,VLOOKUP(A478,'MTD Last'!$A$2:$AH$600,34,0))</f>
        <v>7082.9610266700001</v>
      </c>
      <c r="AL478" s="402">
        <f t="shared" si="94"/>
        <v>6920.0610266699987</v>
      </c>
      <c r="AM478" s="403" t="str">
        <f ca="1">ROUND((L478-Control!$C$3)/365,0)&amp;" Year"</f>
        <v>-11 Year</v>
      </c>
      <c r="AN478" s="45" t="str">
        <f t="shared" si="95"/>
        <v>Code</v>
      </c>
      <c r="AO478" s="45">
        <f t="shared" si="96"/>
        <v>9</v>
      </c>
      <c r="AP478" s="45">
        <f t="shared" si="97"/>
        <v>9</v>
      </c>
      <c r="AQ478" s="402">
        <f>AH478-(IF(ISERROR(VLOOKUP(A478,'WTD Last'!$A$1:$AQ$605,34,0)),0,VLOOKUP(A478,'WTD Last'!$A$1:$AQ$605,34,0)))</f>
        <v>-22869.088539033004</v>
      </c>
      <c r="AR478" s="563">
        <f>R478-(IF(ISERROR(VLOOKUP(A478,'WTD Last'!$A$1:$AQ$605,18,0)),0,VLOOKUP(A478,'WTD Last'!$A$1:$AQ$605,18,0)))</f>
        <v>-10.211364000000003</v>
      </c>
      <c r="AS478" s="402">
        <f>O478-(IF(ISERROR(VLOOKUP(A478,'WTD Last'!$A$1:$AQ$605,15,0)),0,VLOOKUP(A478,'WTD Last'!$A$1:$AQ$605,15,0)))</f>
        <v>-13.364209000000301</v>
      </c>
      <c r="AT478" s="402">
        <f>N478*(P478/100)/360</f>
        <v>-200</v>
      </c>
      <c r="AU478" s="564">
        <v>89050</v>
      </c>
      <c r="AV478" s="564">
        <v>79103</v>
      </c>
      <c r="AW478" s="77"/>
      <c r="AX478" s="271"/>
    </row>
    <row r="479" spans="1:50">
      <c r="A479" s="77">
        <v>224</v>
      </c>
      <c r="B479" s="77">
        <v>340</v>
      </c>
      <c r="C479" s="77" t="s">
        <v>27</v>
      </c>
      <c r="D479" s="77" t="s">
        <v>28</v>
      </c>
      <c r="E479" s="77" t="s">
        <v>63</v>
      </c>
      <c r="F479" s="77" t="s">
        <v>205</v>
      </c>
      <c r="G479" s="77" t="s">
        <v>498</v>
      </c>
      <c r="H479" s="77" t="s">
        <v>482</v>
      </c>
      <c r="I479" s="77" t="s">
        <v>56</v>
      </c>
      <c r="J479" s="454" t="s">
        <v>479</v>
      </c>
      <c r="K479" s="410">
        <v>36810</v>
      </c>
      <c r="L479" s="410">
        <v>38636</v>
      </c>
      <c r="M479" s="77" t="s">
        <v>45</v>
      </c>
      <c r="N479" s="271">
        <v>20000000</v>
      </c>
      <c r="O479" s="271">
        <v>-8013.0940359999995</v>
      </c>
      <c r="P479" s="411">
        <v>0.84499999999999997</v>
      </c>
      <c r="Q479" s="271">
        <v>105.00131</v>
      </c>
      <c r="R479" s="271">
        <v>109.62698399999999</v>
      </c>
      <c r="S479" s="411">
        <v>4.6714885362536673</v>
      </c>
      <c r="T479" s="271">
        <v>-37433.076929096627</v>
      </c>
      <c r="U479" s="271">
        <v>2333.0738670000001</v>
      </c>
      <c r="V479" s="271">
        <v>0</v>
      </c>
      <c r="W479" s="271">
        <v>-35100.003062096628</v>
      </c>
      <c r="X479" s="569">
        <v>-124299.423865</v>
      </c>
      <c r="Y479" s="271">
        <v>-160273.72524599999</v>
      </c>
      <c r="Z479" s="271">
        <v>-35974.301380999983</v>
      </c>
      <c r="AA479" s="271">
        <v>-874.29831890335481</v>
      </c>
      <c r="AB479" s="271">
        <v>-109632.09184893001</v>
      </c>
      <c r="AC479" s="271">
        <v>-140640.19390336497</v>
      </c>
      <c r="AD479" s="271">
        <v>-31008.102054434959</v>
      </c>
      <c r="AF479" s="271">
        <v>-79089.238135319989</v>
      </c>
      <c r="AG479" s="402">
        <f>IF(ISERROR(VLOOKUP(B479,Acc_Cash!$A:$H,3,FALSE)),0,VLOOKUP(B479,Acc_Cash!$A:$H,3,FALSE))</f>
        <v>37898.25</v>
      </c>
      <c r="AH479" s="402">
        <f t="shared" si="93"/>
        <v>-102741.94390336497</v>
      </c>
      <c r="AI479" s="402">
        <f>AH479-(IF(ISERROR(VLOOKUP(A479,'YTD Last'!$E$2:$Z$500,21,0)),0,VLOOKUP(A479,'YTD Last'!$E$2:$Z$500,21,0)))</f>
        <v>106704.53569587856</v>
      </c>
      <c r="AJ479" s="402">
        <f>AH479-IF(ISERROR(VLOOKUP(A479,'QTD Last'!$A$2:$AH$600,34,0)),0,VLOOKUP(A479,'QTD Last'!$A$2:$AH$600,34,0))</f>
        <v>-31202.452054434951</v>
      </c>
      <c r="AK479" s="402">
        <f>AH479-IF(ISERROR(VLOOKUP(A479,'MTD Last'!$A$2:$AH$600,34,0)),0,VLOOKUP(A479,'MTD Last'!$A$2:$AH$600,34,0))</f>
        <v>-31202.452054434951</v>
      </c>
      <c r="AL479" s="402">
        <f t="shared" si="94"/>
        <v>-31008.102054434959</v>
      </c>
      <c r="AM479" s="403" t="str">
        <f ca="1">ROUND((L479-Control!$C$3)/365,0)&amp;" Year"</f>
        <v>-9 Year</v>
      </c>
      <c r="AN479" s="45" t="str">
        <f t="shared" si="95"/>
        <v>Code</v>
      </c>
      <c r="AO479" s="45">
        <f t="shared" si="96"/>
        <v>9</v>
      </c>
      <c r="AP479" s="45">
        <f t="shared" si="97"/>
        <v>9</v>
      </c>
      <c r="AQ479" s="402">
        <f>AH479-(IF(ISERROR(VLOOKUP(A479,'WTD Last'!$A$1:$AQ$605,34,0)),0,VLOOKUP(A479,'WTD Last'!$A$1:$AQ$605,34,0)))</f>
        <v>15369.280752129242</v>
      </c>
      <c r="AR479" s="563">
        <f>R479-(IF(ISERROR(VLOOKUP(A479,'WTD Last'!$A$1:$AQ$605,18,0)),0,VLOOKUP(A479,'WTD Last'!$A$1:$AQ$605,18,0)))</f>
        <v>-1.4539690000000007</v>
      </c>
      <c r="AS479" s="402">
        <f>O479-(IF(ISERROR(VLOOKUP(A479,'WTD Last'!$A$1:$AQ$605,15,0)),0,VLOOKUP(A479,'WTD Last'!$A$1:$AQ$605,15,0)))</f>
        <v>22.58472299999994</v>
      </c>
      <c r="AT479" s="402">
        <f t="shared" ref="AT479:AT486" si="98">N479*(P479/100)/360</f>
        <v>469.44444444444434</v>
      </c>
      <c r="AU479" s="564">
        <v>89050</v>
      </c>
      <c r="AV479" s="564">
        <v>79103</v>
      </c>
      <c r="AW479" s="77"/>
      <c r="AX479" s="271"/>
    </row>
    <row r="480" spans="1:50">
      <c r="A480" s="77">
        <v>241</v>
      </c>
      <c r="B480" s="77">
        <v>356</v>
      </c>
      <c r="C480" s="77" t="s">
        <v>27</v>
      </c>
      <c r="D480" s="77" t="s">
        <v>28</v>
      </c>
      <c r="E480" s="77" t="s">
        <v>63</v>
      </c>
      <c r="F480" s="77" t="s">
        <v>205</v>
      </c>
      <c r="G480" s="77" t="s">
        <v>498</v>
      </c>
      <c r="H480" s="77" t="s">
        <v>482</v>
      </c>
      <c r="I480" s="77" t="s">
        <v>283</v>
      </c>
      <c r="J480" s="454" t="s">
        <v>479</v>
      </c>
      <c r="K480" s="410">
        <v>36823</v>
      </c>
      <c r="L480" s="410">
        <v>37816</v>
      </c>
      <c r="M480" s="77" t="s">
        <v>45</v>
      </c>
      <c r="N480" s="271">
        <v>-10000000</v>
      </c>
      <c r="O480" s="271">
        <v>2114.4717340000002</v>
      </c>
      <c r="P480" s="411">
        <v>1.05</v>
      </c>
      <c r="Q480" s="271">
        <v>82.621736999999996</v>
      </c>
      <c r="R480" s="271">
        <v>86.060486999999995</v>
      </c>
      <c r="S480" s="411">
        <v>3.7141707968683959</v>
      </c>
      <c r="T480" s="271">
        <v>7853.5091652264791</v>
      </c>
      <c r="U480" s="271">
        <v>-894.23725800000011</v>
      </c>
      <c r="V480" s="271">
        <v>0</v>
      </c>
      <c r="W480" s="271">
        <v>6959.271907226479</v>
      </c>
      <c r="X480" s="271">
        <v>-70814.927035999994</v>
      </c>
      <c r="Y480" s="271">
        <v>-63666.601971999997</v>
      </c>
      <c r="Z480" s="271">
        <v>7148.3250639999969</v>
      </c>
      <c r="AA480" s="271">
        <v>189.05315677351791</v>
      </c>
      <c r="AB480" s="271">
        <v>-62458.765645751992</v>
      </c>
      <c r="AC480" s="271">
        <v>-55867.443230429992</v>
      </c>
      <c r="AD480" s="271">
        <v>6591.3224153219999</v>
      </c>
      <c r="AF480" s="271">
        <v>20869.836014580003</v>
      </c>
      <c r="AG480" s="402">
        <f>IF(ISERROR(VLOOKUP(B480,Acc_Cash!$A:$H,3,FALSE)),0,VLOOKUP(B480,Acc_Cash!$A:$H,3,FALSE))</f>
        <v>-21242.8125</v>
      </c>
      <c r="AH480" s="402">
        <f t="shared" si="93"/>
        <v>-77110.255730429984</v>
      </c>
      <c r="AI480" s="402">
        <f>AH480-(IF(ISERROR(VLOOKUP(A480,'YTD Last'!$E$2:$Z$500,21,0)),0,VLOOKUP(A480,'YTD Last'!$E$2:$Z$500,21,0)))</f>
        <v>-37947.241343777343</v>
      </c>
      <c r="AJ480" s="402">
        <f>AH480-IF(ISERROR(VLOOKUP(A480,'QTD Last'!$A$2:$AH$600,34,0)),0,VLOOKUP(A480,'QTD Last'!$A$2:$AH$600,34,0))</f>
        <v>6700.2599153220071</v>
      </c>
      <c r="AK480" s="402">
        <f>AH480-IF(ISERROR(VLOOKUP(A480,'MTD Last'!$A$2:$AH$600,34,0)),0,VLOOKUP(A480,'MTD Last'!$A$2:$AH$600,34,0))</f>
        <v>6700.2599153220071</v>
      </c>
      <c r="AL480" s="402">
        <f t="shared" si="94"/>
        <v>6591.3224153219999</v>
      </c>
      <c r="AM480" s="403" t="str">
        <f ca="1">ROUND((L480-Control!$C$3)/365,0)&amp;" Year"</f>
        <v>-11 Year</v>
      </c>
      <c r="AN480" s="45" t="str">
        <f t="shared" si="95"/>
        <v>Code</v>
      </c>
      <c r="AO480" s="45">
        <f t="shared" si="96"/>
        <v>9</v>
      </c>
      <c r="AP480" s="45">
        <f t="shared" si="97"/>
        <v>9</v>
      </c>
      <c r="AQ480" s="402">
        <f>AH480-(IF(ISERROR(VLOOKUP(A480,'WTD Last'!$A$1:$AQ$605,34,0)),0,VLOOKUP(A480,'WTD Last'!$A$1:$AQ$605,34,0)))</f>
        <v>-21911.475348745575</v>
      </c>
      <c r="AR480" s="563">
        <f>R480-(IF(ISERROR(VLOOKUP(A480,'WTD Last'!$A$1:$AQ$605,18,0)),0,VLOOKUP(A480,'WTD Last'!$A$1:$AQ$605,18,0)))</f>
        <v>-11.003906999999998</v>
      </c>
      <c r="AS480" s="402">
        <f>O480-(IF(ISERROR(VLOOKUP(A480,'WTD Last'!$A$1:$AQ$605,15,0)),0,VLOOKUP(A480,'WTD Last'!$A$1:$AQ$605,15,0)))</f>
        <v>-13.981348999999682</v>
      </c>
      <c r="AT480" s="402">
        <f t="shared" si="98"/>
        <v>-291.66666666666669</v>
      </c>
      <c r="AU480" s="564">
        <v>89144</v>
      </c>
      <c r="AV480" s="564">
        <v>79103</v>
      </c>
      <c r="AW480" s="77"/>
      <c r="AX480" s="271"/>
    </row>
    <row r="481" spans="1:50">
      <c r="A481" s="77">
        <v>1354</v>
      </c>
      <c r="B481" s="77">
        <v>512</v>
      </c>
      <c r="C481" s="77" t="s">
        <v>27</v>
      </c>
      <c r="D481" s="77" t="s">
        <v>28</v>
      </c>
      <c r="E481" s="77" t="s">
        <v>63</v>
      </c>
      <c r="F481" s="77" t="s">
        <v>205</v>
      </c>
      <c r="G481" s="77" t="s">
        <v>498</v>
      </c>
      <c r="H481" s="77" t="s">
        <v>482</v>
      </c>
      <c r="I481" s="77" t="s">
        <v>405</v>
      </c>
      <c r="J481" s="454" t="s">
        <v>479</v>
      </c>
      <c r="K481" s="410">
        <v>36896</v>
      </c>
      <c r="L481" s="410">
        <v>38722</v>
      </c>
      <c r="M481" s="77" t="s">
        <v>30</v>
      </c>
      <c r="N481" s="271">
        <v>-10000000</v>
      </c>
      <c r="O481" s="271">
        <v>4135.8990360000007</v>
      </c>
      <c r="P481" s="411">
        <v>1.05</v>
      </c>
      <c r="Q481" s="271">
        <v>107.086831</v>
      </c>
      <c r="R481" s="271">
        <v>111.82739599999999</v>
      </c>
      <c r="S481" s="411">
        <v>4.7409329295154023</v>
      </c>
      <c r="T481" s="271">
        <v>19608.019932923413</v>
      </c>
      <c r="U481" s="271">
        <v>-1231.2346889999999</v>
      </c>
      <c r="V481" s="271">
        <v>0</v>
      </c>
      <c r="W481" s="271">
        <v>18376.785243923412</v>
      </c>
      <c r="X481" s="271">
        <v>-17138.14659</v>
      </c>
      <c r="Y481" s="271">
        <v>1888.130936</v>
      </c>
      <c r="Z481" s="271">
        <v>19026.277526000002</v>
      </c>
      <c r="AA481" s="271">
        <v>649.49228207658962</v>
      </c>
      <c r="AB481" s="271">
        <v>-17138.14659</v>
      </c>
      <c r="AC481" s="271">
        <v>1888.130936</v>
      </c>
      <c r="AD481" s="271">
        <v>19026.277526000002</v>
      </c>
      <c r="AF481" s="271">
        <v>40821.323485320012</v>
      </c>
      <c r="AG481" s="402">
        <f>IF(ISERROR(VLOOKUP(B481,Acc_Cash!$A:$H,3,FALSE)),0,VLOOKUP(B481,Acc_Cash!$A:$H,3,FALSE))</f>
        <v>0</v>
      </c>
      <c r="AH481" s="402">
        <f t="shared" si="93"/>
        <v>1888.130936</v>
      </c>
      <c r="AI481" s="402">
        <f>AH481-(IF(ISERROR(VLOOKUP(A481,'YTD Last'!$E$2:$Z$383,21,0)),0,VLOOKUP(A481,'YTD Last'!$E$2:$Z$383,21,0)))</f>
        <v>-14807.471637000001</v>
      </c>
      <c r="AJ481" s="402">
        <f>AH481-IF(ISERROR(VLOOKUP(A481,'QTD Last'!$A$2:$AH$600,34,0)),0,VLOOKUP(A481,'QTD Last'!$A$2:$AH$600,34,0))</f>
        <v>19026.277526000002</v>
      </c>
      <c r="AK481" s="402">
        <f>AH481-IF(ISERROR(VLOOKUP(A481,'MTD Last'!$A$2:$AH$600,34,0)),0,VLOOKUP(A481,'MTD Last'!$A$2:$AH$600,34,0))</f>
        <v>19026.277526000002</v>
      </c>
      <c r="AL481" s="402">
        <f t="shared" si="94"/>
        <v>19026.277526000002</v>
      </c>
      <c r="AM481" s="403" t="str">
        <f ca="1">ROUND((L481-Control!$C$3)/365,0)&amp;" Year"</f>
        <v>-9 Year</v>
      </c>
      <c r="AN481" s="45" t="str">
        <f t="shared" si="95"/>
        <v>Code</v>
      </c>
      <c r="AO481" s="45">
        <f t="shared" si="96"/>
        <v>9</v>
      </c>
      <c r="AP481" s="45">
        <f t="shared" si="97"/>
        <v>9</v>
      </c>
      <c r="AQ481" s="402">
        <f>AH481-(IF(ISERROR(VLOOKUP(A481,'WTD Last'!$A$1:$AQ$605,34,0)),0,VLOOKUP(A481,'WTD Last'!$A$1:$AQ$605,34,0)))</f>
        <v>-5336.6336850000007</v>
      </c>
      <c r="AR481" s="563">
        <f>R481-(IF(ISERROR(VLOOKUP(A481,'WTD Last'!$A$1:$AQ$605,18,0)),0,VLOOKUP(A481,'WTD Last'!$A$1:$AQ$605,18,0)))</f>
        <v>-0.70596100000000206</v>
      </c>
      <c r="AS481" s="402">
        <f>O481-(IF(ISERROR(VLOOKUP(A481,'WTD Last'!$A$1:$AQ$605,15,0)),0,VLOOKUP(A481,'WTD Last'!$A$1:$AQ$605,15,0)))</f>
        <v>-36.851447999999436</v>
      </c>
      <c r="AT481" s="402">
        <f t="shared" si="98"/>
        <v>-291.66666666666669</v>
      </c>
      <c r="AV481" s="564">
        <v>79103</v>
      </c>
      <c r="AW481" s="77"/>
      <c r="AX481" s="271"/>
    </row>
    <row r="482" spans="1:50">
      <c r="A482" s="77">
        <v>1373</v>
      </c>
      <c r="B482" s="77">
        <v>527</v>
      </c>
      <c r="C482" s="77" t="s">
        <v>27</v>
      </c>
      <c r="D482" s="77" t="s">
        <v>28</v>
      </c>
      <c r="E482" s="77" t="s">
        <v>63</v>
      </c>
      <c r="F482" s="77" t="s">
        <v>205</v>
      </c>
      <c r="G482" s="77" t="s">
        <v>498</v>
      </c>
      <c r="H482" s="77" t="s">
        <v>482</v>
      </c>
      <c r="I482" s="77" t="s">
        <v>405</v>
      </c>
      <c r="J482" s="454" t="s">
        <v>479</v>
      </c>
      <c r="K482" s="410">
        <v>36896</v>
      </c>
      <c r="L482" s="410">
        <v>38722</v>
      </c>
      <c r="M482" s="77" t="s">
        <v>30</v>
      </c>
      <c r="N482" s="271">
        <v>-10000000</v>
      </c>
      <c r="O482" s="271">
        <v>4162.0161450000005</v>
      </c>
      <c r="P482" s="411">
        <v>1.2</v>
      </c>
      <c r="Q482" s="271">
        <v>107.086831</v>
      </c>
      <c r="R482" s="271">
        <v>111.82739599999999</v>
      </c>
      <c r="S482" s="411">
        <v>4.7384825833914999</v>
      </c>
      <c r="T482" s="271">
        <v>19721.641014876735</v>
      </c>
      <c r="U482" s="271">
        <v>-1270.8263219999999</v>
      </c>
      <c r="V482" s="271">
        <v>0</v>
      </c>
      <c r="W482" s="271">
        <v>18450.814692876735</v>
      </c>
      <c r="X482" s="271">
        <v>-82001.144058000005</v>
      </c>
      <c r="Y482" s="271">
        <v>-62982.607774999997</v>
      </c>
      <c r="Z482" s="271">
        <v>19018.536283000009</v>
      </c>
      <c r="AA482" s="271">
        <v>567.72159012327393</v>
      </c>
      <c r="AB482" s="271">
        <v>-82001.144058000005</v>
      </c>
      <c r="AC482" s="271">
        <v>-62982.607774999997</v>
      </c>
      <c r="AD482" s="271">
        <v>19018.536283000009</v>
      </c>
      <c r="AF482" s="271">
        <v>41079.099351150006</v>
      </c>
      <c r="AG482" s="402">
        <f>IF(ISERROR(VLOOKUP(B482,Acc_Cash!$A:$H,3,FALSE)),0,VLOOKUP(B482,Acc_Cash!$A:$H,3,FALSE))</f>
        <v>0</v>
      </c>
      <c r="AH482" s="402">
        <f t="shared" si="93"/>
        <v>-62982.607774999997</v>
      </c>
      <c r="AI482" s="402">
        <f>AH482-(IF(ISERROR(VLOOKUP(A482,'YTD Last'!$E$2:$Z$500,21,0)),0,VLOOKUP(A482,'YTD Last'!$E$2:$Z$500,21,0)))</f>
        <v>-64532.167393999996</v>
      </c>
      <c r="AJ482" s="402">
        <f>AH482-IF(ISERROR(VLOOKUP(A482,'QTD Last'!$A$2:$AH$600,34,0)),0,VLOOKUP(A482,'QTD Last'!$A$2:$AH$600,34,0))</f>
        <v>19018.536283000009</v>
      </c>
      <c r="AK482" s="402">
        <f>AH482-IF(ISERROR(VLOOKUP(A482,'MTD Last'!$A$2:$AH$600,34,0)),0,VLOOKUP(A482,'MTD Last'!$A$2:$AH$600,34,0))</f>
        <v>19018.536283000009</v>
      </c>
      <c r="AL482" s="402">
        <f t="shared" si="94"/>
        <v>19018.536283000009</v>
      </c>
      <c r="AM482" s="403" t="str">
        <f ca="1">ROUND((L482-Control!$C$3)/365,0)&amp;" Year"</f>
        <v>-9 Year</v>
      </c>
      <c r="AN482" s="45" t="str">
        <f t="shared" si="95"/>
        <v>Code</v>
      </c>
      <c r="AO482" s="45">
        <f t="shared" si="96"/>
        <v>9</v>
      </c>
      <c r="AP482" s="45">
        <f t="shared" si="97"/>
        <v>9</v>
      </c>
      <c r="AQ482" s="402">
        <f>AH482-(IF(ISERROR(VLOOKUP(A482,'WTD Last'!$A$1:$AQ$605,34,0)),0,VLOOKUP(A482,'WTD Last'!$A$1:$AQ$605,34,0)))</f>
        <v>-5434.6793159999943</v>
      </c>
      <c r="AR482" s="563">
        <f>R482-(IF(ISERROR(VLOOKUP(A482,'WTD Last'!$A$1:$AQ$605,18,0)),0,VLOOKUP(A482,'WTD Last'!$A$1:$AQ$605,18,0)))</f>
        <v>-0.70596100000000206</v>
      </c>
      <c r="AS482" s="402">
        <f>O482-(IF(ISERROR(VLOOKUP(A482,'WTD Last'!$A$1:$AQ$605,15,0)),0,VLOOKUP(A482,'WTD Last'!$A$1:$AQ$605,15,0)))</f>
        <v>-37.138763999999355</v>
      </c>
      <c r="AT482" s="402">
        <f t="shared" si="98"/>
        <v>-333.33333333333331</v>
      </c>
      <c r="AV482" s="564">
        <v>79103</v>
      </c>
      <c r="AW482" s="77"/>
      <c r="AX482" s="271"/>
    </row>
    <row r="483" spans="1:50">
      <c r="A483" s="77">
        <v>1533</v>
      </c>
      <c r="B483" s="77">
        <v>581</v>
      </c>
      <c r="C483" s="77" t="s">
        <v>27</v>
      </c>
      <c r="D483" s="77" t="s">
        <v>301</v>
      </c>
      <c r="E483" s="77" t="s">
        <v>63</v>
      </c>
      <c r="F483" s="77" t="s">
        <v>205</v>
      </c>
      <c r="G483" s="77" t="s">
        <v>498</v>
      </c>
      <c r="H483" s="77" t="s">
        <v>482</v>
      </c>
      <c r="I483" s="77" t="s">
        <v>405</v>
      </c>
      <c r="J483" s="454" t="s">
        <v>486</v>
      </c>
      <c r="K483" s="410">
        <v>36896</v>
      </c>
      <c r="L483" s="410">
        <v>38722</v>
      </c>
      <c r="M483" s="77" t="s">
        <v>30</v>
      </c>
      <c r="N483" s="271">
        <v>10000000</v>
      </c>
      <c r="O483" s="271">
        <v>-4135.8990360000007</v>
      </c>
      <c r="P483" s="411">
        <v>1.05</v>
      </c>
      <c r="Q483" s="271">
        <v>107.086831</v>
      </c>
      <c r="R483" s="271">
        <v>111.82739599999999</v>
      </c>
      <c r="S483" s="411">
        <v>4.7409329295154023</v>
      </c>
      <c r="T483" s="271">
        <v>-19608.019932923413</v>
      </c>
      <c r="U483" s="271">
        <v>1231.2346889999999</v>
      </c>
      <c r="V483" s="271">
        <v>0</v>
      </c>
      <c r="W483" s="271">
        <v>-18376.785243923412</v>
      </c>
      <c r="X483" s="271">
        <v>17138.14659</v>
      </c>
      <c r="Y483" s="271">
        <v>-1888.130936</v>
      </c>
      <c r="Z483" s="271">
        <v>-19026.277526000002</v>
      </c>
      <c r="AA483" s="271">
        <v>-649.49228207658962</v>
      </c>
      <c r="AB483" s="271">
        <v>17138.14659</v>
      </c>
      <c r="AC483" s="271">
        <v>-1888.130936</v>
      </c>
      <c r="AD483" s="271">
        <v>-19026.277526000002</v>
      </c>
      <c r="AF483" s="271">
        <v>-40821.323485320012</v>
      </c>
      <c r="AG483" s="402">
        <f>IF(ISERROR(VLOOKUP(B483,Acc_Cash!$A:$H,3,FALSE)),0,VLOOKUP(B483,Acc_Cash!$A:$H,3,FALSE))</f>
        <v>0</v>
      </c>
      <c r="AH483" s="402">
        <f t="shared" si="93"/>
        <v>-1888.130936</v>
      </c>
      <c r="AI483" s="402">
        <f>AH483-(IF(ISERROR(VLOOKUP(A483,'YTD Last'!$E$2:$Z$500,21,0)),0,VLOOKUP(A483,'YTD Last'!$E$2:$Z$500,21,0)))</f>
        <v>14807.471637000001</v>
      </c>
      <c r="AJ483" s="402">
        <f>AH483-IF(ISERROR(VLOOKUP(A483,'QTD Last'!$A$2:$AH$600,34,0)),0,VLOOKUP(A483,'QTD Last'!$A$2:$AH$600,34,0))</f>
        <v>-19026.277526000002</v>
      </c>
      <c r="AK483" s="402">
        <f>AH483-IF(ISERROR(VLOOKUP(A483,'MTD Last'!$A$2:$AH$600,34,0)),0,VLOOKUP(A483,'MTD Last'!$A$2:$AH$600,34,0))</f>
        <v>-19026.277526000002</v>
      </c>
      <c r="AL483" s="402">
        <f t="shared" si="94"/>
        <v>-19026.277526000002</v>
      </c>
      <c r="AM483" s="403" t="str">
        <f ca="1">ROUND((L483-Control!$C$3)/365,0)&amp;" Year"</f>
        <v>-9 Year</v>
      </c>
      <c r="AN483" s="45" t="str">
        <f t="shared" si="95"/>
        <v>Code</v>
      </c>
      <c r="AO483" s="45">
        <f t="shared" si="96"/>
        <v>9</v>
      </c>
      <c r="AP483" s="45">
        <f t="shared" si="97"/>
        <v>9</v>
      </c>
      <c r="AQ483" s="402">
        <f>AH483-(IF(ISERROR(VLOOKUP(A483,'WTD Last'!$A$1:$AQ$605,34,0)),0,VLOOKUP(A483,'WTD Last'!$A$1:$AQ$605,34,0)))</f>
        <v>5336.6336850000007</v>
      </c>
      <c r="AR483" s="563">
        <f>R483-(IF(ISERROR(VLOOKUP(A483,'WTD Last'!$A$1:$AQ$605,18,0)),0,VLOOKUP(A483,'WTD Last'!$A$1:$AQ$605,18,0)))</f>
        <v>-0.70596100000000206</v>
      </c>
      <c r="AS483" s="402">
        <f>O483-(IF(ISERROR(VLOOKUP(A483,'WTD Last'!$A$1:$AQ$605,15,0)),0,VLOOKUP(A483,'WTD Last'!$A$1:$AQ$605,15,0)))</f>
        <v>36.851447999999436</v>
      </c>
      <c r="AT483" s="402">
        <f t="shared" si="98"/>
        <v>291.66666666666669</v>
      </c>
      <c r="AV483" s="564">
        <v>79103</v>
      </c>
      <c r="AW483" s="77"/>
      <c r="AX483" s="271"/>
    </row>
    <row r="484" spans="1:50">
      <c r="A484" s="77">
        <v>1545</v>
      </c>
      <c r="B484" s="77">
        <v>592</v>
      </c>
      <c r="C484" s="77" t="s">
        <v>27</v>
      </c>
      <c r="D484" s="77" t="s">
        <v>301</v>
      </c>
      <c r="E484" s="77" t="s">
        <v>63</v>
      </c>
      <c r="F484" s="77" t="s">
        <v>205</v>
      </c>
      <c r="G484" s="77" t="s">
        <v>498</v>
      </c>
      <c r="H484" s="77" t="s">
        <v>482</v>
      </c>
      <c r="I484" s="77" t="s">
        <v>405</v>
      </c>
      <c r="J484" s="454" t="s">
        <v>479</v>
      </c>
      <c r="K484" s="410">
        <v>36896</v>
      </c>
      <c r="L484" s="410">
        <v>38722</v>
      </c>
      <c r="M484" s="77" t="s">
        <v>30</v>
      </c>
      <c r="N484" s="271">
        <v>10000000</v>
      </c>
      <c r="O484" s="271">
        <v>-4162.0161450000005</v>
      </c>
      <c r="P484" s="411">
        <v>1.2</v>
      </c>
      <c r="Q484" s="271">
        <v>107.086831</v>
      </c>
      <c r="R484" s="271">
        <v>111.82739599999999</v>
      </c>
      <c r="S484" s="411">
        <v>4.7384825833914999</v>
      </c>
      <c r="T484" s="271">
        <v>-19721.641014876735</v>
      </c>
      <c r="U484" s="271">
        <v>1270.8263219999999</v>
      </c>
      <c r="V484" s="271">
        <v>0</v>
      </c>
      <c r="W484" s="271">
        <v>-18450.814692876735</v>
      </c>
      <c r="X484" s="271">
        <v>82001.144058000005</v>
      </c>
      <c r="Y484" s="271">
        <v>62982.607774999997</v>
      </c>
      <c r="Z484" s="271">
        <v>-19018.536283000009</v>
      </c>
      <c r="AA484" s="271">
        <v>-567.72159012327393</v>
      </c>
      <c r="AB484" s="271">
        <v>82001.144058000005</v>
      </c>
      <c r="AC484" s="271">
        <v>62982.607774999997</v>
      </c>
      <c r="AD484" s="271">
        <v>-19018.536283000009</v>
      </c>
      <c r="AF484" s="271">
        <v>-41079.099351150006</v>
      </c>
      <c r="AG484" s="402">
        <f>IF(ISERROR(VLOOKUP(B484,Acc_Cash!$A:$H,3,FALSE)),0,VLOOKUP(B484,Acc_Cash!$A:$H,3,FALSE))</f>
        <v>0</v>
      </c>
      <c r="AH484" s="402">
        <f t="shared" ref="AH484:AH494" si="99">AG484+AC484</f>
        <v>62982.607774999997</v>
      </c>
      <c r="AI484" s="402">
        <f>AH484-(IF(ISERROR(VLOOKUP(A484,'YTD Last'!$E$2:$Z$500,21,0)),0,VLOOKUP(A484,'YTD Last'!$E$2:$Z$500,21,0)))</f>
        <v>64532.167393999996</v>
      </c>
      <c r="AJ484" s="402">
        <f>AH484-IF(ISERROR(VLOOKUP(A484,'QTD Last'!$A$2:$AH$600,34,0)),0,VLOOKUP(A484,'QTD Last'!$A$2:$AH$600,34,0))</f>
        <v>-19018.536283000009</v>
      </c>
      <c r="AK484" s="402">
        <f>AH484-IF(ISERROR(VLOOKUP(A484,'MTD Last'!$A$2:$AH$600,34,0)),0,VLOOKUP(A484,'MTD Last'!$A$2:$AH$600,34,0))</f>
        <v>-19018.536283000009</v>
      </c>
      <c r="AL484" s="402">
        <f t="shared" ref="AL484:AL494" si="100">AD484-AE484</f>
        <v>-19018.536283000009</v>
      </c>
      <c r="AM484" s="403" t="str">
        <f ca="1">ROUND((L484-Control!$C$3)/365,0)&amp;" Year"</f>
        <v>-9 Year</v>
      </c>
      <c r="AN484" s="45" t="str">
        <f t="shared" ref="AN484:AN494" si="101">IF(F484="AAA",1,IF(F484="AA+",2,IF(F484="AA",3,IF(F484="AA-",4,IF(F484="A+",5,IF(F484="A",6,IF(F484="A-",7,IF(F484="BBB+",8,"Code"))))))))</f>
        <v>Code</v>
      </c>
      <c r="AO484" s="45">
        <f t="shared" ref="AO484:AO494" si="102">IF(F484="BBB",9,IF(F484="BBB-",10,IF(F484="BB+",11,IF(F484="BB",12,IF(F484="BB-",13,IF(F484="B+",14,IF(F484="B",15,IF(F484="B-",16,"Code"))))))))</f>
        <v>9</v>
      </c>
      <c r="AP484" s="45">
        <f t="shared" ref="AP484:AP494" si="103">IF(AN484="Code",AO484,AN484)</f>
        <v>9</v>
      </c>
      <c r="AQ484" s="402">
        <f>AH484-(IF(ISERROR(VLOOKUP(A484,'WTD Last'!$A$1:$AQ$605,34,0)),0,VLOOKUP(A484,'WTD Last'!$A$1:$AQ$605,34,0)))</f>
        <v>5434.6793159999943</v>
      </c>
      <c r="AR484" s="563">
        <f>R484-(IF(ISERROR(VLOOKUP(A484,'WTD Last'!$A$1:$AQ$605,18,0)),0,VLOOKUP(A484,'WTD Last'!$A$1:$AQ$605,18,0)))</f>
        <v>-0.70596100000000206</v>
      </c>
      <c r="AS484" s="402">
        <f>O484-(IF(ISERROR(VLOOKUP(A484,'WTD Last'!$A$1:$AQ$605,15,0)),0,VLOOKUP(A484,'WTD Last'!$A$1:$AQ$605,15,0)))</f>
        <v>37.138763999999355</v>
      </c>
      <c r="AT484" s="402">
        <f t="shared" si="98"/>
        <v>333.33333333333331</v>
      </c>
      <c r="AV484" s="564">
        <v>79103</v>
      </c>
      <c r="AW484" s="77"/>
      <c r="AX484" s="271"/>
    </row>
    <row r="485" spans="1:50">
      <c r="A485" s="77">
        <v>1711</v>
      </c>
      <c r="B485" s="77">
        <v>914</v>
      </c>
      <c r="C485" s="77" t="s">
        <v>27</v>
      </c>
      <c r="D485" s="77" t="s">
        <v>28</v>
      </c>
      <c r="E485" s="77" t="s">
        <v>63</v>
      </c>
      <c r="F485" s="77" t="s">
        <v>205</v>
      </c>
      <c r="G485" s="77" t="s">
        <v>498</v>
      </c>
      <c r="H485" s="77" t="s">
        <v>482</v>
      </c>
      <c r="I485" s="77" t="s">
        <v>267</v>
      </c>
      <c r="J485" s="454" t="s">
        <v>479</v>
      </c>
      <c r="K485" s="410">
        <v>36972</v>
      </c>
      <c r="L485" s="410">
        <v>37816</v>
      </c>
      <c r="M485" s="77" t="s">
        <v>45</v>
      </c>
      <c r="N485" s="271">
        <v>10000000</v>
      </c>
      <c r="O485" s="271">
        <v>-2113.347088</v>
      </c>
      <c r="P485" s="411">
        <v>1.03</v>
      </c>
      <c r="Q485" s="271">
        <v>82.604933000000003</v>
      </c>
      <c r="R485" s="271">
        <v>86.044360999999995</v>
      </c>
      <c r="S485" s="411">
        <v>3.7142757877119781</v>
      </c>
      <c r="T485" s="271">
        <v>-7849.5539199900149</v>
      </c>
      <c r="U485" s="271">
        <v>882.76474199999996</v>
      </c>
      <c r="V485" s="271">
        <v>0</v>
      </c>
      <c r="W485" s="271">
        <v>-6966.7891779900147</v>
      </c>
      <c r="X485" s="271">
        <v>47256.650528999999</v>
      </c>
      <c r="Y485" s="271">
        <v>40100.285090999998</v>
      </c>
      <c r="Z485" s="271">
        <v>-7156.3654380000007</v>
      </c>
      <c r="AA485" s="271">
        <v>-189.57626000998607</v>
      </c>
      <c r="AB485" s="271">
        <v>41680.365766577997</v>
      </c>
      <c r="AC485" s="271">
        <v>35188.000167352497</v>
      </c>
      <c r="AD485" s="271">
        <v>-6492.3655992255008</v>
      </c>
      <c r="AF485" s="271">
        <v>-20858.73575856</v>
      </c>
      <c r="AG485" s="402">
        <f>IF(ISERROR(VLOOKUP(B485,Acc_Cash!$A:$H,3,FALSE)),0,VLOOKUP(B485,Acc_Cash!$A:$H,3,FALSE))</f>
        <v>0</v>
      </c>
      <c r="AH485" s="402">
        <f>AG485+AC485</f>
        <v>35188.000167352497</v>
      </c>
      <c r="AI485" s="402">
        <f>AH485-(IF(ISERROR(VLOOKUP(A485,'YTD Last'!$E$2:$Z$500,21,0)),0,VLOOKUP(A485,'YTD Last'!$E$2:$Z$500,21,0)))</f>
        <v>35188.000167352497</v>
      </c>
      <c r="AJ485" s="402">
        <f>AH485-IF(ISERROR(VLOOKUP(A485,'QTD Last'!$A$2:$AH$600,34,0)),0,VLOOKUP(A485,'QTD Last'!$A$2:$AH$600,34,0))</f>
        <v>-6492.3655992255008</v>
      </c>
      <c r="AK485" s="402">
        <f>AH485-IF(ISERROR(VLOOKUP(A485,'MTD Last'!$A$2:$AH$600,34,0)),0,VLOOKUP(A485,'MTD Last'!$A$2:$AH$600,34,0))</f>
        <v>-6492.3655992255008</v>
      </c>
      <c r="AL485" s="402">
        <f>AD485-AE485</f>
        <v>-6492.3655992255008</v>
      </c>
      <c r="AM485" s="403" t="str">
        <f ca="1">ROUND((L485-Control!$C$3)/365,0)&amp;" Year"</f>
        <v>-11 Year</v>
      </c>
      <c r="AN485" s="45" t="str">
        <f>IF(F485="AAA",1,IF(F485="AA+",2,IF(F485="AA",3,IF(F485="AA-",4,IF(F485="A+",5,IF(F485="A",6,IF(F485="A-",7,IF(F485="BBB+",8,"Code"))))))))</f>
        <v>Code</v>
      </c>
      <c r="AO485" s="45">
        <f>IF(F485="BBB",9,IF(F485="BBB-",10,IF(F485="BB+",11,IF(F485="BB",12,IF(F485="BB-",13,IF(F485="B+",14,IF(F485="B",15,IF(F485="B-",16,"Code"))))))))</f>
        <v>9</v>
      </c>
      <c r="AP485" s="45">
        <f>IF(AN485="Code",AO485,AN485)</f>
        <v>9</v>
      </c>
      <c r="AQ485" s="402">
        <f>AH485-(IF(ISERROR(VLOOKUP(A485,'WTD Last'!$A$1:$AQ$605,34,0)),0,VLOOKUP(A485,'WTD Last'!$A$1:$AQ$605,34,0)))</f>
        <v>22452.280759501497</v>
      </c>
      <c r="AR485" s="563">
        <f>R485-(IF(ISERROR(VLOOKUP(A485,'WTD Last'!$A$1:$AQ$605,18,0)),0,VLOOKUP(A485,'WTD Last'!$A$1:$AQ$605,18,0)))</f>
        <v>-10.989100000000008</v>
      </c>
      <c r="AS485" s="402">
        <f>O485-(IF(ISERROR(VLOOKUP(A485,'WTD Last'!$A$1:$AQ$605,15,0)),0,VLOOKUP(A485,'WTD Last'!$A$1:$AQ$605,15,0)))</f>
        <v>13.897471000000223</v>
      </c>
      <c r="AT485" s="402">
        <f t="shared" si="98"/>
        <v>286.11111111111109</v>
      </c>
      <c r="AU485" s="564">
        <v>61984</v>
      </c>
      <c r="AV485" s="564">
        <v>79103</v>
      </c>
      <c r="AW485" s="77"/>
      <c r="AX485" s="271"/>
    </row>
    <row r="486" spans="1:50">
      <c r="A486" s="77">
        <v>1736</v>
      </c>
      <c r="B486" s="77">
        <v>943</v>
      </c>
      <c r="C486" s="77" t="s">
        <v>27</v>
      </c>
      <c r="D486" s="77" t="s">
        <v>28</v>
      </c>
      <c r="E486" s="77" t="s">
        <v>63</v>
      </c>
      <c r="F486" s="77" t="s">
        <v>205</v>
      </c>
      <c r="G486" s="77" t="s">
        <v>498</v>
      </c>
      <c r="H486" s="77" t="s">
        <v>482</v>
      </c>
      <c r="I486" s="77" t="s">
        <v>97</v>
      </c>
      <c r="J486" s="454" t="s">
        <v>479</v>
      </c>
      <c r="K486" s="410">
        <v>36983</v>
      </c>
      <c r="L486" s="410">
        <v>38809</v>
      </c>
      <c r="M486" s="77" t="s">
        <v>45</v>
      </c>
      <c r="N486" s="271">
        <v>10000000</v>
      </c>
      <c r="O486" s="271">
        <v>-4435.2993340000003</v>
      </c>
      <c r="P486" s="411">
        <v>1.1000000000000001</v>
      </c>
      <c r="Q486" s="271">
        <v>109.71319</v>
      </c>
      <c r="R486" s="271">
        <v>114.574434</v>
      </c>
      <c r="S486" s="411">
        <v>4.8566298036714253</v>
      </c>
      <c r="T486" s="271">
        <v>-21540.606933708426</v>
      </c>
      <c r="U486" s="271">
        <v>1264.7211750000001</v>
      </c>
      <c r="V486" s="271">
        <v>0</v>
      </c>
      <c r="W486" s="271">
        <v>-20275.885758708428</v>
      </c>
      <c r="X486" s="271">
        <v>1543.104675</v>
      </c>
      <c r="Y486" s="271">
        <v>-19100.521731000001</v>
      </c>
      <c r="Z486" s="271">
        <v>-20643.626405999999</v>
      </c>
      <c r="AA486" s="271">
        <v>-367.7406472915718</v>
      </c>
      <c r="AB486" s="271">
        <v>1361.0183233499999</v>
      </c>
      <c r="AC486" s="271">
        <v>-16760.707818952498</v>
      </c>
      <c r="AD486" s="271">
        <v>-18121.726142302497</v>
      </c>
      <c r="AF486" s="271">
        <v>-43776.404426580004</v>
      </c>
      <c r="AG486" s="402">
        <f>IF(ISERROR(VLOOKUP(B486,Acc_Cash!$A:$H,3,FALSE)),0,VLOOKUP(B486,Acc_Cash!$A:$H,3,FALSE))</f>
        <v>0</v>
      </c>
      <c r="AH486" s="402">
        <f>AG486+AC486</f>
        <v>-16760.707818952498</v>
      </c>
      <c r="AI486" s="402">
        <f>AH486-(IF(ISERROR(VLOOKUP(A486,'YTD Last'!$E$2:$Z$500,21,0)),0,VLOOKUP(A486,'YTD Last'!$E$2:$Z$500,21,0)))</f>
        <v>-16760.707818952498</v>
      </c>
      <c r="AJ486" s="402">
        <f>AH486-IF(ISERROR(VLOOKUP(A486,'QTD Last'!$A$2:$AH$600,34,0)),0,VLOOKUP(A486,'QTD Last'!$A$2:$AH$600,34,0))</f>
        <v>-18121.726142302497</v>
      </c>
      <c r="AK486" s="402">
        <f>AH486-IF(ISERROR(VLOOKUP(A486,'MTD Last'!$A$2:$AH$600,34,0)),0,VLOOKUP(A486,'MTD Last'!$A$2:$AH$600,34,0))</f>
        <v>-18121.726142302497</v>
      </c>
      <c r="AL486" s="402">
        <f>AD486-AE486</f>
        <v>-18121.726142302497</v>
      </c>
      <c r="AM486" s="403" t="str">
        <f ca="1">ROUND((L486-Control!$C$3)/365,0)&amp;" Year"</f>
        <v>-8 Year</v>
      </c>
      <c r="AN486" s="45" t="str">
        <f>IF(F486="AAA",1,IF(F486="AA+",2,IF(F486="AA",3,IF(F486="AA-",4,IF(F486="A+",5,IF(F486="A",6,IF(F486="A-",7,IF(F486="BBB+",8,"Code"))))))))</f>
        <v>Code</v>
      </c>
      <c r="AO486" s="45">
        <f>IF(F486="BBB",9,IF(F486="BBB-",10,IF(F486="BB+",11,IF(F486="BB",12,IF(F486="BB-",13,IF(F486="B+",14,IF(F486="B",15,IF(F486="B-",16,"Code"))))))))</f>
        <v>9</v>
      </c>
      <c r="AP486" s="45">
        <f>IF(AN486="Code",AO486,AN486)</f>
        <v>9</v>
      </c>
      <c r="AQ486" s="402">
        <f>AH486-(IF(ISERROR(VLOOKUP(A486,'WTD Last'!$A$1:$AQ$605,34,0)),0,VLOOKUP(A486,'WTD Last'!$A$1:$AQ$605,34,0)))</f>
        <v>-16760.707818952498</v>
      </c>
      <c r="AR486" s="563">
        <f>R486-(IF(ISERROR(VLOOKUP(A486,'WTD Last'!$A$1:$AQ$605,18,0)),0,VLOOKUP(A486,'WTD Last'!$A$1:$AQ$605,18,0)))</f>
        <v>114.574434</v>
      </c>
      <c r="AS486" s="402">
        <f>O486-(IF(ISERROR(VLOOKUP(A486,'WTD Last'!$A$1:$AQ$605,15,0)),0,VLOOKUP(A486,'WTD Last'!$A$1:$AQ$605,15,0)))</f>
        <v>-4435.2993340000003</v>
      </c>
      <c r="AT486" s="402">
        <f t="shared" si="98"/>
        <v>305.5555555555556</v>
      </c>
      <c r="AU486" s="564">
        <v>122</v>
      </c>
      <c r="AV486" s="564">
        <v>79103</v>
      </c>
      <c r="AW486" s="77"/>
      <c r="AX486" s="271"/>
    </row>
    <row r="487" spans="1:50">
      <c r="A487" s="77">
        <v>1374</v>
      </c>
      <c r="B487" s="77">
        <v>528</v>
      </c>
      <c r="C487" s="77" t="s">
        <v>27</v>
      </c>
      <c r="D487" s="77" t="s">
        <v>28</v>
      </c>
      <c r="E487" s="77" t="s">
        <v>384</v>
      </c>
      <c r="F487" s="77" t="s">
        <v>201</v>
      </c>
      <c r="G487" s="77" t="s">
        <v>473</v>
      </c>
      <c r="H487" s="77" t="s">
        <v>491</v>
      </c>
      <c r="I487" s="77" t="s">
        <v>405</v>
      </c>
      <c r="J487" s="454" t="s">
        <v>469</v>
      </c>
      <c r="K487" s="410">
        <v>36896</v>
      </c>
      <c r="L487" s="410">
        <v>38722</v>
      </c>
      <c r="M487" s="77" t="s">
        <v>30</v>
      </c>
      <c r="N487" s="271">
        <v>-10000000</v>
      </c>
      <c r="O487" s="271">
        <v>4062.0048569999999</v>
      </c>
      <c r="P487" s="411">
        <v>0.6</v>
      </c>
      <c r="Q487" s="271">
        <v>55.718983000000001</v>
      </c>
      <c r="R487" s="271">
        <v>55.159728000000001</v>
      </c>
      <c r="S487" s="411">
        <v>-0.56937043832428935</v>
      </c>
      <c r="T487" s="271">
        <v>-2312.7854859054823</v>
      </c>
      <c r="U487" s="271">
        <v>-753.222936</v>
      </c>
      <c r="V487" s="271">
        <v>0</v>
      </c>
      <c r="W487" s="271">
        <v>-3066.0084219054825</v>
      </c>
      <c r="X487" s="271">
        <v>-32563.554679000001</v>
      </c>
      <c r="Y487" s="271">
        <v>-35100.441691</v>
      </c>
      <c r="Z487" s="271">
        <v>-2536.8870119999992</v>
      </c>
      <c r="AA487" s="271">
        <v>529.12140990548323</v>
      </c>
      <c r="AB487" s="271">
        <v>-32563.554679000001</v>
      </c>
      <c r="AC487" s="271">
        <v>-35100.441691</v>
      </c>
      <c r="AD487" s="271">
        <v>-2536.8870119999992</v>
      </c>
      <c r="AF487" s="271">
        <v>29400.791154966002</v>
      </c>
      <c r="AG487" s="402">
        <f>IF(ISERROR(VLOOKUP(B487,Acc_Cash!$A:$H,3,FALSE)),0,VLOOKUP(B487,Acc_Cash!$A:$H,3,FALSE))</f>
        <v>0</v>
      </c>
      <c r="AH487" s="402">
        <f t="shared" si="99"/>
        <v>-35100.441691</v>
      </c>
      <c r="AI487" s="402">
        <f>AH487-(IF(ISERROR(VLOOKUP(A487,'YTD Last'!$E$2:$Z$500,21,0)),0,VLOOKUP(A487,'YTD Last'!$E$2:$Z$500,21,0)))</f>
        <v>-70980.669078999999</v>
      </c>
      <c r="AJ487" s="402">
        <f>AH487-IF(ISERROR(VLOOKUP(A487,'QTD Last'!$A$2:$AH$600,34,0)),0,VLOOKUP(A487,'QTD Last'!$A$2:$AH$600,34,0))</f>
        <v>-2536.8870119999992</v>
      </c>
      <c r="AK487" s="402">
        <f>AH487-IF(ISERROR(VLOOKUP(A487,'MTD Last'!$A$2:$AH$600,34,0)),0,VLOOKUP(A487,'MTD Last'!$A$2:$AH$600,34,0))</f>
        <v>-2536.8870119999992</v>
      </c>
      <c r="AL487" s="402">
        <f t="shared" si="100"/>
        <v>-2536.8870119999992</v>
      </c>
      <c r="AM487" s="403" t="str">
        <f ca="1">ROUND((L487-Control!$C$3)/365,0)&amp;" Year"</f>
        <v>-9 Year</v>
      </c>
      <c r="AN487" s="45">
        <f t="shared" si="101"/>
        <v>8</v>
      </c>
      <c r="AO487" s="45" t="str">
        <f t="shared" si="102"/>
        <v>Code</v>
      </c>
      <c r="AP487" s="45">
        <f t="shared" si="103"/>
        <v>8</v>
      </c>
      <c r="AQ487" s="402">
        <f>AH487-(IF(ISERROR(VLOOKUP(A487,'WTD Last'!$A$1:$AQ$605,34,0)),0,VLOOKUP(A487,'WTD Last'!$A$1:$AQ$605,34,0)))</f>
        <v>-17799.231607000002</v>
      </c>
      <c r="AR487" s="563">
        <f>R487-(IF(ISERROR(VLOOKUP(A487,'WTD Last'!$A$1:$AQ$605,18,0)),0,VLOOKUP(A487,'WTD Last'!$A$1:$AQ$605,18,0)))</f>
        <v>-3.935487000000002</v>
      </c>
      <c r="AS487" s="402">
        <f>O487-(IF(ISERROR(VLOOKUP(A487,'WTD Last'!$A$1:$AQ$605,15,0)),0,VLOOKUP(A487,'WTD Last'!$A$1:$AQ$605,15,0)))</f>
        <v>-36.842673000000104</v>
      </c>
      <c r="AT487" s="402">
        <f t="shared" ref="AT487:AT494" si="104">N487*(P487/100)/360</f>
        <v>-166.66666666666666</v>
      </c>
      <c r="AV487" s="564">
        <v>93021</v>
      </c>
      <c r="AW487" s="77"/>
      <c r="AX487" s="271"/>
    </row>
    <row r="488" spans="1:50">
      <c r="A488" s="77">
        <v>1574</v>
      </c>
      <c r="B488" s="77">
        <v>620</v>
      </c>
      <c r="C488" s="77" t="s">
        <v>27</v>
      </c>
      <c r="D488" s="77" t="s">
        <v>301</v>
      </c>
      <c r="E488" s="77" t="s">
        <v>384</v>
      </c>
      <c r="F488" s="77" t="s">
        <v>201</v>
      </c>
      <c r="G488" s="77" t="s">
        <v>473</v>
      </c>
      <c r="H488" s="77" t="s">
        <v>491</v>
      </c>
      <c r="I488" s="77" t="s">
        <v>405</v>
      </c>
      <c r="J488" s="454" t="s">
        <v>486</v>
      </c>
      <c r="K488" s="410">
        <v>36896</v>
      </c>
      <c r="L488" s="410">
        <v>38722</v>
      </c>
      <c r="M488" s="77" t="s">
        <v>30</v>
      </c>
      <c r="N488" s="271">
        <v>10000000</v>
      </c>
      <c r="O488" s="271">
        <v>-4062.0048569999999</v>
      </c>
      <c r="P488" s="411">
        <v>0.6</v>
      </c>
      <c r="Q488" s="271">
        <v>55.718983000000001</v>
      </c>
      <c r="R488" s="271">
        <v>55.159728000000001</v>
      </c>
      <c r="S488" s="411">
        <v>-0.56937043832428935</v>
      </c>
      <c r="T488" s="271">
        <v>2312.7854859054823</v>
      </c>
      <c r="U488" s="271">
        <v>753.222936</v>
      </c>
      <c r="V488" s="271">
        <v>0</v>
      </c>
      <c r="W488" s="271">
        <v>3066.0084219054825</v>
      </c>
      <c r="X488" s="271">
        <v>32563.554679000001</v>
      </c>
      <c r="Y488" s="271">
        <v>35100.441691</v>
      </c>
      <c r="Z488" s="271">
        <v>2536.8870119999992</v>
      </c>
      <c r="AA488" s="271">
        <v>-529.12140990548323</v>
      </c>
      <c r="AB488" s="271">
        <v>32563.554679000001</v>
      </c>
      <c r="AC488" s="271">
        <v>35100.441691</v>
      </c>
      <c r="AD488" s="271">
        <v>2536.8870119999992</v>
      </c>
      <c r="AF488" s="271">
        <v>-29400.791154966002</v>
      </c>
      <c r="AG488" s="402">
        <f>IF(ISERROR(VLOOKUP(B488,Acc_Cash!$A:$H,3,FALSE)),0,VLOOKUP(B488,Acc_Cash!$A:$H,3,FALSE))</f>
        <v>0</v>
      </c>
      <c r="AH488" s="402">
        <f t="shared" si="99"/>
        <v>35100.441691</v>
      </c>
      <c r="AI488" s="402">
        <f>AH488-(IF(ISERROR(VLOOKUP(A488,'YTD Last'!$E$2:$Z$500,21,0)),0,VLOOKUP(A488,'YTD Last'!$E$2:$Z$500,21,0)))</f>
        <v>70980.669078999999</v>
      </c>
      <c r="AJ488" s="402">
        <f>AH488-IF(ISERROR(VLOOKUP(A488,'QTD Last'!$A$2:$AH$600,34,0)),0,VLOOKUP(A488,'QTD Last'!$A$2:$AH$600,34,0))</f>
        <v>2536.8870119999992</v>
      </c>
      <c r="AK488" s="402">
        <f>AH488-IF(ISERROR(VLOOKUP(A488,'MTD Last'!$A$2:$AH$600,34,0)),0,VLOOKUP(A488,'MTD Last'!$A$2:$AH$600,34,0))</f>
        <v>2536.8870119999992</v>
      </c>
      <c r="AL488" s="402">
        <f t="shared" si="100"/>
        <v>2536.8870119999992</v>
      </c>
      <c r="AM488" s="403" t="str">
        <f ca="1">ROUND((L488-Control!$C$3)/365,0)&amp;" Year"</f>
        <v>-9 Year</v>
      </c>
      <c r="AN488" s="45">
        <f t="shared" si="101"/>
        <v>8</v>
      </c>
      <c r="AO488" s="45" t="str">
        <f t="shared" si="102"/>
        <v>Code</v>
      </c>
      <c r="AP488" s="45">
        <f t="shared" si="103"/>
        <v>8</v>
      </c>
      <c r="AQ488" s="402">
        <f>AH488-(IF(ISERROR(VLOOKUP(A488,'WTD Last'!$A$1:$AQ$605,34,0)),0,VLOOKUP(A488,'WTD Last'!$A$1:$AQ$605,34,0)))</f>
        <v>17799.231607000002</v>
      </c>
      <c r="AR488" s="563">
        <f>R488-(IF(ISERROR(VLOOKUP(A488,'WTD Last'!$A$1:$AQ$605,18,0)),0,VLOOKUP(A488,'WTD Last'!$A$1:$AQ$605,18,0)))</f>
        <v>-3.935487000000002</v>
      </c>
      <c r="AS488" s="402">
        <f>O488-(IF(ISERROR(VLOOKUP(A488,'WTD Last'!$A$1:$AQ$605,15,0)),0,VLOOKUP(A488,'WTD Last'!$A$1:$AQ$605,15,0)))</f>
        <v>36.842673000000104</v>
      </c>
      <c r="AT488" s="402">
        <f t="shared" si="104"/>
        <v>166.66666666666666</v>
      </c>
      <c r="AV488" s="564">
        <v>93021</v>
      </c>
      <c r="AW488" s="77"/>
      <c r="AX488" s="271"/>
    </row>
    <row r="489" spans="1:50">
      <c r="A489" s="77">
        <v>1718</v>
      </c>
      <c r="B489" s="77">
        <v>922</v>
      </c>
      <c r="C489" s="77" t="s">
        <v>27</v>
      </c>
      <c r="D489" s="77" t="s">
        <v>28</v>
      </c>
      <c r="E489" s="77" t="s">
        <v>602</v>
      </c>
      <c r="F489" s="77" t="s">
        <v>423</v>
      </c>
      <c r="G489" s="77" t="s">
        <v>473</v>
      </c>
      <c r="H489" s="77" t="s">
        <v>472</v>
      </c>
      <c r="I489" s="77" t="s">
        <v>97</v>
      </c>
      <c r="J489" s="454" t="s">
        <v>469</v>
      </c>
      <c r="K489" s="410">
        <v>36973</v>
      </c>
      <c r="L489" s="410">
        <v>38069</v>
      </c>
      <c r="M489" s="77" t="s">
        <v>30</v>
      </c>
      <c r="N489" s="271">
        <v>-5000000</v>
      </c>
      <c r="O489" s="271">
        <v>1327.222884</v>
      </c>
      <c r="P489" s="411">
        <v>0.53</v>
      </c>
      <c r="Q489" s="271">
        <v>49.395152000000003</v>
      </c>
      <c r="R489" s="271">
        <v>43.990780999999998</v>
      </c>
      <c r="S489" s="411">
        <v>-5.5497690062151577</v>
      </c>
      <c r="T489" s="271">
        <v>-7365.7804259626955</v>
      </c>
      <c r="U489" s="271">
        <v>-275.19264299999998</v>
      </c>
      <c r="V489" s="271">
        <v>0</v>
      </c>
      <c r="W489" s="271">
        <v>-7640.9730689626958</v>
      </c>
      <c r="X489" s="271">
        <v>-5772.6441439999999</v>
      </c>
      <c r="Y489" s="271">
        <v>-13306.367849</v>
      </c>
      <c r="Z489" s="271">
        <v>-7533.7237050000003</v>
      </c>
      <c r="AA489" s="271">
        <v>107.2493639626955</v>
      </c>
      <c r="AB489" s="271">
        <v>-5772.6441439999999</v>
      </c>
      <c r="AC489" s="271">
        <v>-13306.367849</v>
      </c>
      <c r="AD489" s="271">
        <v>-7533.7237050000003</v>
      </c>
      <c r="AG489" s="402">
        <f>IF(ISERROR(VLOOKUP(B489,Acc_Cash!$A:$H,3,FALSE)),0,VLOOKUP(B489,Acc_Cash!$A:$H,3,FALSE))</f>
        <v>0</v>
      </c>
      <c r="AH489" s="402">
        <f>AG489+AC489</f>
        <v>-13306.367849</v>
      </c>
      <c r="AI489" s="402">
        <f>AH489-(IF(ISERROR(VLOOKUP(A489,'YTD Last'!$E$2:$Z$500,21,0)),0,VLOOKUP(A489,'YTD Last'!$E$2:$Z$500,21,0)))</f>
        <v>-13306.367849</v>
      </c>
      <c r="AJ489" s="402">
        <f>AH489-IF(ISERROR(VLOOKUP(A489,'QTD Last'!$A$2:$AH$600,34,0)),0,VLOOKUP(A489,'QTD Last'!$A$2:$AH$600,34,0))</f>
        <v>-7533.7237050000003</v>
      </c>
      <c r="AK489" s="402">
        <f>AH489-IF(ISERROR(VLOOKUP(A489,'MTD Last'!$A$2:$AH$600,34,0)),0,VLOOKUP(A489,'MTD Last'!$A$2:$AH$600,34,0))</f>
        <v>-7533.7237050000003</v>
      </c>
      <c r="AL489" s="402">
        <f>AD489-AE489</f>
        <v>-7533.7237050000003</v>
      </c>
      <c r="AM489" s="403" t="str">
        <f ca="1">ROUND((L489-Control!$C$3)/365,0)&amp;" Year"</f>
        <v>-10 Year</v>
      </c>
      <c r="AN489" s="45" t="str">
        <f>IF(F489="AAA",1,IF(F489="AA+",2,IF(F489="AA",3,IF(F489="AA-",4,IF(F489="A+",5,IF(F489="A",6,IF(F489="A-",7,IF(F489="BBB+",8,"Code"))))))))</f>
        <v>Code</v>
      </c>
      <c r="AO489" s="45" t="str">
        <f>IF(F489="BBB",9,IF(F489="BBB-",10,IF(F489="BB+",11,IF(F489="BB",12,IF(F489="BB-",13,IF(F489="B+",14,IF(F489="B",15,IF(F489="B-",16,"Code"))))))))</f>
        <v>Code</v>
      </c>
      <c r="AP489" s="45" t="str">
        <f>IF(AN489="Code",AO489,AN489)</f>
        <v>Code</v>
      </c>
      <c r="AQ489" s="402">
        <f>AH489-(IF(ISERROR(VLOOKUP(A489,'WTD Last'!$A$1:$AQ$605,34,0)),0,VLOOKUP(A489,'WTD Last'!$A$1:$AQ$605,34,0)))</f>
        <v>-29361.104613</v>
      </c>
      <c r="AR489" s="563">
        <f>R489-(IF(ISERROR(VLOOKUP(A489,'WTD Last'!$A$1:$AQ$605,18,0)),0,VLOOKUP(A489,'WTD Last'!$A$1:$AQ$605,18,0)))</f>
        <v>-20.831918999999999</v>
      </c>
      <c r="AS489" s="402">
        <f>O489-(IF(ISERROR(VLOOKUP(A489,'WTD Last'!$A$1:$AQ$605,15,0)),0,VLOOKUP(A489,'WTD Last'!$A$1:$AQ$605,15,0)))</f>
        <v>-10.602056999999832</v>
      </c>
      <c r="AT489" s="402">
        <f t="shared" si="104"/>
        <v>-73.611111111111114</v>
      </c>
      <c r="AU489" s="564">
        <v>122</v>
      </c>
      <c r="AV489" s="564">
        <v>80938</v>
      </c>
      <c r="AW489" s="77"/>
      <c r="AX489" s="271"/>
    </row>
    <row r="490" spans="1:50">
      <c r="A490" s="77">
        <v>1720</v>
      </c>
      <c r="B490" s="77">
        <v>924</v>
      </c>
      <c r="C490" s="77" t="s">
        <v>27</v>
      </c>
      <c r="D490" s="77" t="s">
        <v>28</v>
      </c>
      <c r="E490" s="77" t="s">
        <v>602</v>
      </c>
      <c r="F490" s="77" t="s">
        <v>423</v>
      </c>
      <c r="G490" s="77" t="s">
        <v>473</v>
      </c>
      <c r="H490" s="77" t="s">
        <v>472</v>
      </c>
      <c r="I490" s="77" t="s">
        <v>267</v>
      </c>
      <c r="J490" s="454" t="s">
        <v>469</v>
      </c>
      <c r="K490" s="410">
        <v>36976</v>
      </c>
      <c r="L490" s="410">
        <v>38072</v>
      </c>
      <c r="M490" s="77" t="s">
        <v>30</v>
      </c>
      <c r="N490" s="271">
        <v>-5000000</v>
      </c>
      <c r="O490" s="271">
        <v>1329.2152719999999</v>
      </c>
      <c r="P490" s="411">
        <v>0.49</v>
      </c>
      <c r="Q490" s="271">
        <v>49.443846999999998</v>
      </c>
      <c r="R490" s="271">
        <v>44.034903</v>
      </c>
      <c r="S490" s="411">
        <v>-5.5502307209944597</v>
      </c>
      <c r="T490" s="271">
        <v>-7377.4514374694063</v>
      </c>
      <c r="U490" s="271">
        <v>-272.566686</v>
      </c>
      <c r="V490" s="271">
        <v>0</v>
      </c>
      <c r="W490" s="271">
        <v>-7650.0181234694064</v>
      </c>
      <c r="X490" s="271">
        <v>68.522535000000005</v>
      </c>
      <c r="Y490" s="271">
        <v>-7476.3125710000004</v>
      </c>
      <c r="Z490" s="271">
        <v>-7544.8351060000005</v>
      </c>
      <c r="AA490" s="271">
        <v>105.18301746940597</v>
      </c>
      <c r="AB490" s="271">
        <v>68.522535000000005</v>
      </c>
      <c r="AC490" s="271">
        <v>-7476.3125710000004</v>
      </c>
      <c r="AD490" s="271">
        <v>-7544.8351060000005</v>
      </c>
      <c r="AG490" s="402">
        <f>IF(ISERROR(VLOOKUP(B490,Acc_Cash!$A:$H,3,FALSE)),0,VLOOKUP(B490,Acc_Cash!$A:$H,3,FALSE))</f>
        <v>0</v>
      </c>
      <c r="AH490" s="402">
        <f t="shared" si="99"/>
        <v>-7476.3125710000004</v>
      </c>
      <c r="AI490" s="402">
        <f>AH490-(IF(ISERROR(VLOOKUP(A490,'YTD Last'!$E$2:$Z$500,21,0)),0,VLOOKUP(A490,'YTD Last'!$E$2:$Z$500,21,0)))</f>
        <v>-7476.3125710000004</v>
      </c>
      <c r="AJ490" s="402">
        <f>AH490-IF(ISERROR(VLOOKUP(A490,'QTD Last'!$A$2:$AH$600,34,0)),0,VLOOKUP(A490,'QTD Last'!$A$2:$AH$600,34,0))</f>
        <v>-7544.8351060000005</v>
      </c>
      <c r="AK490" s="402">
        <f>AH490-IF(ISERROR(VLOOKUP(A490,'MTD Last'!$A$2:$AH$600,34,0)),0,VLOOKUP(A490,'MTD Last'!$A$2:$AH$600,34,0))</f>
        <v>-7544.8351060000005</v>
      </c>
      <c r="AL490" s="402">
        <f t="shared" si="100"/>
        <v>-7544.8351060000005</v>
      </c>
      <c r="AM490" s="403" t="str">
        <f ca="1">ROUND((L490-Control!$C$3)/365,0)&amp;" Year"</f>
        <v>-10 Year</v>
      </c>
      <c r="AN490" s="45" t="str">
        <f t="shared" si="101"/>
        <v>Code</v>
      </c>
      <c r="AO490" s="45" t="str">
        <f t="shared" si="102"/>
        <v>Code</v>
      </c>
      <c r="AP490" s="45" t="str">
        <f t="shared" si="103"/>
        <v>Code</v>
      </c>
      <c r="AQ490" s="402">
        <f>AH490-(IF(ISERROR(VLOOKUP(A490,'WTD Last'!$A$1:$AQ$605,34,0)),0,VLOOKUP(A490,'WTD Last'!$A$1:$AQ$605,34,0)))</f>
        <v>-29387.049671000001</v>
      </c>
      <c r="AR490" s="563"/>
      <c r="AS490" s="402"/>
      <c r="AT490" s="402">
        <f t="shared" si="104"/>
        <v>-68.055555555555557</v>
      </c>
      <c r="AU490" s="564">
        <v>61984</v>
      </c>
      <c r="AV490" s="564">
        <v>80938</v>
      </c>
      <c r="AW490" s="77"/>
      <c r="AX490" s="271"/>
    </row>
    <row r="491" spans="1:50">
      <c r="A491" s="77">
        <v>1724</v>
      </c>
      <c r="B491" s="77">
        <v>928</v>
      </c>
      <c r="C491" s="77" t="s">
        <v>27</v>
      </c>
      <c r="D491" s="77" t="s">
        <v>28</v>
      </c>
      <c r="E491" s="77" t="s">
        <v>602</v>
      </c>
      <c r="F491" s="77" t="s">
        <v>423</v>
      </c>
      <c r="G491" s="77" t="s">
        <v>473</v>
      </c>
      <c r="H491" s="77" t="s">
        <v>472</v>
      </c>
      <c r="I491" s="77" t="s">
        <v>259</v>
      </c>
      <c r="J491" s="454" t="s">
        <v>469</v>
      </c>
      <c r="K491" s="410">
        <v>36977</v>
      </c>
      <c r="L491" s="410">
        <v>38803</v>
      </c>
      <c r="M491" s="77" t="s">
        <v>30</v>
      </c>
      <c r="N491" s="271">
        <v>10000000</v>
      </c>
      <c r="O491" s="271">
        <v>-4237.8403710000002</v>
      </c>
      <c r="P491" s="411">
        <v>0.64</v>
      </c>
      <c r="Q491" s="271">
        <v>63.228247000000003</v>
      </c>
      <c r="R491" s="271">
        <v>56.481005000000003</v>
      </c>
      <c r="S491" s="411">
        <v>-6.9028397915008242</v>
      </c>
      <c r="T491" s="271">
        <v>29253.133142967417</v>
      </c>
      <c r="U491" s="271">
        <v>775.22326799999996</v>
      </c>
      <c r="V491" s="271">
        <v>0</v>
      </c>
      <c r="W491" s="271">
        <v>30028.356410967419</v>
      </c>
      <c r="X491" s="271">
        <v>4581.3154379999996</v>
      </c>
      <c r="Y491" s="271">
        <v>34056.536384999999</v>
      </c>
      <c r="Z491" s="271">
        <v>29475.220947000002</v>
      </c>
      <c r="AA491" s="271">
        <v>-553.13546396741731</v>
      </c>
      <c r="AB491" s="271">
        <v>4581.3154379999996</v>
      </c>
      <c r="AC491" s="271">
        <v>34056.536384999999</v>
      </c>
      <c r="AD491" s="271">
        <v>29475.220947000002</v>
      </c>
      <c r="AG491" s="402">
        <f>IF(ISERROR(VLOOKUP(B491,Acc_Cash!$A:$H,3,FALSE)),0,VLOOKUP(B491,Acc_Cash!$A:$H,3,FALSE))</f>
        <v>0</v>
      </c>
      <c r="AH491" s="402">
        <f t="shared" si="99"/>
        <v>34056.536384999999</v>
      </c>
      <c r="AI491" s="402">
        <f>AH491-(IF(ISERROR(VLOOKUP(A491,'YTD Last'!$E$2:$Z$500,21,0)),0,VLOOKUP(A491,'YTD Last'!$E$2:$Z$500,21,0)))</f>
        <v>34056.536384999999</v>
      </c>
      <c r="AJ491" s="402">
        <f>AH491-IF(ISERROR(VLOOKUP(A491,'QTD Last'!$A$2:$AH$600,34,0)),0,VLOOKUP(A491,'QTD Last'!$A$2:$AH$600,34,0))</f>
        <v>29475.220947000002</v>
      </c>
      <c r="AK491" s="402">
        <f>AH491-IF(ISERROR(VLOOKUP(A491,'MTD Last'!$A$2:$AH$600,34,0)),0,VLOOKUP(A491,'MTD Last'!$A$2:$AH$600,34,0))</f>
        <v>29475.220947000002</v>
      </c>
      <c r="AL491" s="402">
        <f t="shared" si="100"/>
        <v>29475.220947000002</v>
      </c>
      <c r="AM491" s="403" t="str">
        <f ca="1">ROUND((L491-Control!$C$3)/365,0)&amp;" Year"</f>
        <v>-8 Year</v>
      </c>
      <c r="AN491" s="45" t="str">
        <f t="shared" si="101"/>
        <v>Code</v>
      </c>
      <c r="AO491" s="45" t="str">
        <f t="shared" si="102"/>
        <v>Code</v>
      </c>
      <c r="AP491" s="45" t="str">
        <f t="shared" si="103"/>
        <v>Code</v>
      </c>
      <c r="AQ491" s="402">
        <f>AH491-(IF(ISERROR(VLOOKUP(A491,'WTD Last'!$A$1:$AQ$605,34,0)),0,VLOOKUP(A491,'WTD Last'!$A$1:$AQ$605,34,0)))</f>
        <v>72367.337131000008</v>
      </c>
      <c r="AR491" s="563"/>
      <c r="AS491" s="402"/>
      <c r="AT491" s="402">
        <f t="shared" si="104"/>
        <v>177.77777777777777</v>
      </c>
      <c r="AU491" s="564">
        <v>81224</v>
      </c>
      <c r="AV491" s="564">
        <v>80938</v>
      </c>
      <c r="AW491" s="77"/>
      <c r="AX491" s="271"/>
    </row>
    <row r="492" spans="1:50">
      <c r="A492" s="77">
        <v>1739</v>
      </c>
      <c r="B492" s="77">
        <v>945</v>
      </c>
      <c r="C492" s="77" t="s">
        <v>27</v>
      </c>
      <c r="D492" s="77" t="s">
        <v>28</v>
      </c>
      <c r="E492" s="77" t="s">
        <v>602</v>
      </c>
      <c r="F492" s="77" t="s">
        <v>423</v>
      </c>
      <c r="G492" s="77" t="s">
        <v>473</v>
      </c>
      <c r="H492" s="77" t="s">
        <v>472</v>
      </c>
      <c r="I492" s="77" t="s">
        <v>31</v>
      </c>
      <c r="J492" s="454" t="s">
        <v>469</v>
      </c>
      <c r="K492" s="410">
        <v>36983</v>
      </c>
      <c r="L492" s="410">
        <v>38079</v>
      </c>
      <c r="M492" s="77" t="s">
        <v>30</v>
      </c>
      <c r="N492" s="271">
        <v>-10000000</v>
      </c>
      <c r="O492" s="271">
        <v>2669.93822</v>
      </c>
      <c r="P492" s="411">
        <v>0.43</v>
      </c>
      <c r="Q492" s="271">
        <v>49.558691000000003</v>
      </c>
      <c r="R492" s="271">
        <v>44.139004</v>
      </c>
      <c r="S492" s="411">
        <v>-5.6034600938663344</v>
      </c>
      <c r="T492" s="271">
        <v>-14960.892268858513</v>
      </c>
      <c r="U492" s="271">
        <v>-554.79310499999997</v>
      </c>
      <c r="V492" s="271">
        <v>0</v>
      </c>
      <c r="W492" s="271">
        <v>-15515.685373858514</v>
      </c>
      <c r="X492" s="271">
        <v>18093.604815999999</v>
      </c>
      <c r="Y492" s="271">
        <v>2928.98981</v>
      </c>
      <c r="Z492" s="271">
        <v>-15164.615006</v>
      </c>
      <c r="AA492" s="271">
        <v>351.07036785851415</v>
      </c>
      <c r="AB492" s="271">
        <v>18093.604815999999</v>
      </c>
      <c r="AC492" s="271">
        <v>2928.98981</v>
      </c>
      <c r="AD492" s="271">
        <v>-15164.615006</v>
      </c>
      <c r="AG492" s="402">
        <f>IF(ISERROR(VLOOKUP(B492,Acc_Cash!$A:$H,3,FALSE)),0,VLOOKUP(B492,Acc_Cash!$A:$H,3,FALSE))</f>
        <v>0</v>
      </c>
      <c r="AH492" s="402">
        <f t="shared" si="99"/>
        <v>2928.98981</v>
      </c>
      <c r="AI492" s="402">
        <f>AH492-(IF(ISERROR(VLOOKUP(A492,'YTD Last'!$E$2:$Z$383,21,0)),0,VLOOKUP(A492,'YTD Last'!$E$2:$Z$383,21,0)))</f>
        <v>2928.98981</v>
      </c>
      <c r="AJ492" s="402">
        <f>AH492-IF(ISERROR(VLOOKUP(A492,'QTD Last'!$A$2:$AH$600,34,0)),0,VLOOKUP(A492,'QTD Last'!$A$2:$AH$600,34,0))</f>
        <v>-15164.615006</v>
      </c>
      <c r="AK492" s="402">
        <f>AH492-IF(ISERROR(VLOOKUP(A492,'MTD Last'!$A$2:$AH$600,34,0)),0,VLOOKUP(A492,'MTD Last'!$A$2:$AH$600,34,0))</f>
        <v>-15164.615006</v>
      </c>
      <c r="AL492" s="402">
        <f t="shared" si="100"/>
        <v>-15164.615006</v>
      </c>
      <c r="AM492" s="403" t="str">
        <f ca="1">ROUND((L492-Control!$C$3)/365,0)&amp;" Year"</f>
        <v>-10 Year</v>
      </c>
      <c r="AN492" s="45" t="str">
        <f t="shared" si="101"/>
        <v>Code</v>
      </c>
      <c r="AO492" s="45" t="str">
        <f t="shared" si="102"/>
        <v>Code</v>
      </c>
      <c r="AP492" s="45" t="str">
        <f t="shared" si="103"/>
        <v>Code</v>
      </c>
      <c r="AQ492" s="402">
        <f>AH492-(IF(ISERROR(VLOOKUP(A492,'WTD Last'!$A$1:$AQ$605,34,0)),0,VLOOKUP(A492,'WTD Last'!$A$1:$AQ$605,34,0)))</f>
        <v>2928.98981</v>
      </c>
      <c r="AR492" s="563"/>
      <c r="AS492" s="402"/>
      <c r="AT492" s="402">
        <f t="shared" si="104"/>
        <v>-119.44444444444444</v>
      </c>
      <c r="AU492" s="564">
        <v>86921</v>
      </c>
      <c r="AV492" s="564">
        <v>80938</v>
      </c>
      <c r="AW492" s="77"/>
      <c r="AX492" s="271"/>
    </row>
    <row r="493" spans="1:50">
      <c r="A493" s="77">
        <v>1722</v>
      </c>
      <c r="B493" s="77">
        <v>926</v>
      </c>
      <c r="C493" s="77" t="s">
        <v>27</v>
      </c>
      <c r="D493" s="77" t="s">
        <v>28</v>
      </c>
      <c r="E493" s="77" t="s">
        <v>605</v>
      </c>
      <c r="F493" s="77" t="s">
        <v>423</v>
      </c>
      <c r="G493" s="77" t="s">
        <v>477</v>
      </c>
      <c r="H493" s="77" t="s">
        <v>478</v>
      </c>
      <c r="I493" s="77" t="s">
        <v>267</v>
      </c>
      <c r="J493" s="454" t="s">
        <v>479</v>
      </c>
      <c r="K493" s="410">
        <v>36976</v>
      </c>
      <c r="L493" s="410">
        <v>38802</v>
      </c>
      <c r="M493" s="77" t="s">
        <v>30</v>
      </c>
      <c r="N493" s="271">
        <v>-5000000</v>
      </c>
      <c r="O493" s="271">
        <v>2098.1379390000002</v>
      </c>
      <c r="P493" s="411">
        <v>0.4</v>
      </c>
      <c r="Q493" s="271">
        <v>39.648069999999997</v>
      </c>
      <c r="R493" s="271">
        <v>36.638542000000001</v>
      </c>
      <c r="S493" s="411">
        <v>-3.1395195806341412</v>
      </c>
      <c r="T493" s="271">
        <v>-6587.1451423618619</v>
      </c>
      <c r="U493" s="271">
        <v>-254.057523</v>
      </c>
      <c r="V493" s="271">
        <v>0</v>
      </c>
      <c r="W493" s="271">
        <v>-6841.2026653618623</v>
      </c>
      <c r="X493" s="271">
        <v>-1212.7917379999999</v>
      </c>
      <c r="Y493" s="271">
        <v>-7856.8757310000001</v>
      </c>
      <c r="Z493" s="271">
        <v>-6644.0839930000002</v>
      </c>
      <c r="AA493" s="271">
        <v>197.11867236186208</v>
      </c>
      <c r="AB493" s="271">
        <v>-1212.7917379999999</v>
      </c>
      <c r="AC493" s="271">
        <v>-7856.8757310000001</v>
      </c>
      <c r="AD493" s="271">
        <v>-6644.0839930000002</v>
      </c>
      <c r="AG493" s="402">
        <f>IF(ISERROR(VLOOKUP(B493,Acc_Cash!$A:$H,3,FALSE)),0,VLOOKUP(B493,Acc_Cash!$A:$H,3,FALSE))</f>
        <v>0</v>
      </c>
      <c r="AH493" s="402">
        <f t="shared" si="99"/>
        <v>-7856.8757310000001</v>
      </c>
      <c r="AI493" s="402">
        <f>AH493-(IF(ISERROR(VLOOKUP(A493,'YTD Last'!$E$2:$Z$383,21,0)),0,VLOOKUP(A493,'YTD Last'!$E$2:$Z$383,21,0)))</f>
        <v>-7856.8757310000001</v>
      </c>
      <c r="AJ493" s="402">
        <f>AH493-IF(ISERROR(VLOOKUP(A493,'QTD Last'!$A$2:$AH$600,34,0)),0,VLOOKUP(A493,'QTD Last'!$A$2:$AH$600,34,0))</f>
        <v>-6644.0839930000002</v>
      </c>
      <c r="AK493" s="402">
        <f>AH493-IF(ISERROR(VLOOKUP(A493,'MTD Last'!$A$2:$AH$600,34,0)),0,VLOOKUP(A493,'MTD Last'!$A$2:$AH$600,34,0))</f>
        <v>-6644.0839930000002</v>
      </c>
      <c r="AL493" s="402">
        <f t="shared" si="100"/>
        <v>-6644.0839930000002</v>
      </c>
      <c r="AM493" s="403" t="str">
        <f ca="1">ROUND((L493-Control!$C$3)/365,0)&amp;" Year"</f>
        <v>-8 Year</v>
      </c>
      <c r="AN493" s="45" t="str">
        <f t="shared" si="101"/>
        <v>Code</v>
      </c>
      <c r="AO493" s="45" t="str">
        <f t="shared" si="102"/>
        <v>Code</v>
      </c>
      <c r="AP493" s="45" t="str">
        <f t="shared" si="103"/>
        <v>Code</v>
      </c>
      <c r="AQ493" s="402">
        <f>AH493-(IF(ISERROR(VLOOKUP(A493,'WTD Last'!$A$1:$AQ$605,34,0)),0,VLOOKUP(A493,'WTD Last'!$A$1:$AQ$605,34,0)))</f>
        <v>-25069.469482</v>
      </c>
      <c r="AR493" s="563"/>
      <c r="AS493" s="402"/>
      <c r="AT493" s="402">
        <f t="shared" si="104"/>
        <v>-55.555555555555557</v>
      </c>
      <c r="AU493" s="564">
        <v>61984</v>
      </c>
      <c r="AV493" s="564">
        <v>92463</v>
      </c>
      <c r="AW493" s="77"/>
      <c r="AX493" s="271"/>
    </row>
    <row r="494" spans="1:50">
      <c r="A494" s="77">
        <v>1663</v>
      </c>
      <c r="B494" s="77">
        <v>874</v>
      </c>
      <c r="C494" s="77" t="s">
        <v>27</v>
      </c>
      <c r="D494" s="77" t="s">
        <v>28</v>
      </c>
      <c r="E494" s="77" t="s">
        <v>539</v>
      </c>
      <c r="F494" s="77" t="s">
        <v>199</v>
      </c>
      <c r="G494" s="77" t="s">
        <v>477</v>
      </c>
      <c r="H494" s="77" t="s">
        <v>490</v>
      </c>
      <c r="I494" s="77" t="s">
        <v>31</v>
      </c>
      <c r="J494" s="454" t="s">
        <v>479</v>
      </c>
      <c r="K494" s="410">
        <v>36952</v>
      </c>
      <c r="L494" s="410">
        <v>38778</v>
      </c>
      <c r="M494" s="77" t="s">
        <v>30</v>
      </c>
      <c r="N494" s="271">
        <v>-10000000</v>
      </c>
      <c r="O494" s="271">
        <v>4186.3442349999996</v>
      </c>
      <c r="P494" s="411">
        <v>0.74</v>
      </c>
      <c r="Q494" s="271">
        <v>65.102542999999997</v>
      </c>
      <c r="R494" s="271">
        <v>64.109948000000003</v>
      </c>
      <c r="S494" s="411">
        <v>-1.0187989965758162</v>
      </c>
      <c r="T494" s="271">
        <v>-4265.0433059389525</v>
      </c>
      <c r="U494" s="271">
        <v>-738.83526600000005</v>
      </c>
      <c r="V494" s="271">
        <v>0</v>
      </c>
      <c r="W494" s="271">
        <v>-5003.8785719389525</v>
      </c>
      <c r="X494" s="271">
        <v>-44708.751607999999</v>
      </c>
      <c r="Y494" s="271">
        <v>-49236.040990000001</v>
      </c>
      <c r="Z494" s="271">
        <v>-4527.2893820000027</v>
      </c>
      <c r="AA494" s="271">
        <v>476.58918993894986</v>
      </c>
      <c r="AB494" s="271">
        <v>-44708.751607999999</v>
      </c>
      <c r="AC494" s="271">
        <v>-49236.040990000001</v>
      </c>
      <c r="AD494" s="271">
        <v>-4527.2893820000027</v>
      </c>
      <c r="AF494" s="271">
        <v>30989.413199587496</v>
      </c>
      <c r="AG494" s="402">
        <f>IF(ISERROR(VLOOKUP(B494,Acc_Cash!$A:$H,3,FALSE)),0,VLOOKUP(B494,Acc_Cash!$A:$H,3,FALSE))</f>
        <v>0</v>
      </c>
      <c r="AH494" s="402">
        <f t="shared" si="99"/>
        <v>-49236.040990000001</v>
      </c>
      <c r="AI494" s="402">
        <f>AH494-(IF(ISERROR(VLOOKUP(A494,'YTD Last'!$E$2:$Z$500,21,0)),0,VLOOKUP(A494,'YTD Last'!$E$2:$Z$500,21,0)))</f>
        <v>-49236.040990000001</v>
      </c>
      <c r="AJ494" s="402">
        <f>AH494-IF(ISERROR(VLOOKUP(A494,'QTD Last'!$A$2:$AH$600,34,0)),0,VLOOKUP(A494,'QTD Last'!$A$2:$AH$600,34,0))</f>
        <v>-4527.2893820000027</v>
      </c>
      <c r="AK494" s="402">
        <f>AH494-IF(ISERROR(VLOOKUP(A494,'MTD Last'!$A$2:$AH$600,34,0)),0,VLOOKUP(A494,'MTD Last'!$A$2:$AH$600,34,0))</f>
        <v>-4527.2893820000027</v>
      </c>
      <c r="AL494" s="402">
        <f t="shared" si="100"/>
        <v>-4527.2893820000027</v>
      </c>
      <c r="AM494" s="403" t="str">
        <f ca="1">ROUND((L494-Control!$C$3)/365,0)&amp;" Year"</f>
        <v>-9 Year</v>
      </c>
      <c r="AN494" s="45">
        <f t="shared" si="101"/>
        <v>7</v>
      </c>
      <c r="AO494" s="45" t="str">
        <f t="shared" si="102"/>
        <v>Code</v>
      </c>
      <c r="AP494" s="45">
        <f t="shared" si="103"/>
        <v>7</v>
      </c>
      <c r="AQ494" s="402">
        <f>AH494-(IF(ISERROR(VLOOKUP(A494,'WTD Last'!$A$1:$AQ$605,34,0)),0,VLOOKUP(A494,'WTD Last'!$A$1:$AQ$605,34,0)))</f>
        <v>-15957.162586999999</v>
      </c>
      <c r="AR494" s="563"/>
      <c r="AS494" s="402"/>
      <c r="AT494" s="402">
        <f t="shared" si="104"/>
        <v>-205.55555555555554</v>
      </c>
      <c r="AU494" s="564">
        <v>86921</v>
      </c>
      <c r="AV494" s="564">
        <v>68620</v>
      </c>
      <c r="AW494" s="77"/>
      <c r="AX494" s="271"/>
    </row>
    <row r="495" spans="1:50">
      <c r="A495" s="77">
        <v>1668</v>
      </c>
      <c r="B495" s="77">
        <v>875</v>
      </c>
      <c r="C495" s="77" t="s">
        <v>27</v>
      </c>
      <c r="D495" s="77" t="s">
        <v>28</v>
      </c>
      <c r="E495" s="77" t="s">
        <v>539</v>
      </c>
      <c r="F495" s="77" t="s">
        <v>199</v>
      </c>
      <c r="G495" s="77" t="s">
        <v>477</v>
      </c>
      <c r="H495" s="77" t="s">
        <v>490</v>
      </c>
      <c r="I495" s="77" t="s">
        <v>259</v>
      </c>
      <c r="J495" s="454" t="s">
        <v>479</v>
      </c>
      <c r="K495" s="410">
        <v>36955</v>
      </c>
      <c r="L495" s="410">
        <v>38781</v>
      </c>
      <c r="M495" s="77" t="s">
        <v>30</v>
      </c>
      <c r="N495" s="271">
        <v>-10000000</v>
      </c>
      <c r="O495" s="271">
        <v>4188.0569809999997</v>
      </c>
      <c r="P495" s="411">
        <v>0.71</v>
      </c>
      <c r="Q495" s="271">
        <v>65.144426999999993</v>
      </c>
      <c r="R495" s="271">
        <v>64.151427999999996</v>
      </c>
      <c r="S495" s="411">
        <v>-1.0188893680925948</v>
      </c>
      <c r="T495" s="271">
        <v>-4267.1667309068698</v>
      </c>
      <c r="U495" s="271">
        <v>-735.16343399999994</v>
      </c>
      <c r="V495" s="271">
        <v>0</v>
      </c>
      <c r="W495" s="271">
        <v>-5002.3301649068699</v>
      </c>
      <c r="X495" s="271">
        <v>-30848.254652</v>
      </c>
      <c r="Y495" s="271">
        <v>-35354.682704999999</v>
      </c>
      <c r="Z495" s="271">
        <v>-4506.4280529999996</v>
      </c>
      <c r="AA495" s="271">
        <v>495.90211190687023</v>
      </c>
      <c r="AB495" s="271">
        <v>-30848.254652</v>
      </c>
      <c r="AC495" s="271">
        <v>-35354.682704999999</v>
      </c>
      <c r="AD495" s="271">
        <v>-4506.4280529999996</v>
      </c>
      <c r="AF495" s="271">
        <v>31002.091801852497</v>
      </c>
      <c r="AG495" s="402">
        <f>IF(ISERROR(VLOOKUP(B495,Acc_Cash!$A:$H,3,FALSE)),0,VLOOKUP(B495,Acc_Cash!$A:$H,3,FALSE))</f>
        <v>0</v>
      </c>
      <c r="AH495" s="402">
        <f>AG495+AC495</f>
        <v>-35354.682704999999</v>
      </c>
      <c r="AI495" s="402">
        <f>AH495-(IF(ISERROR(VLOOKUP(A495,'YTD Last'!$E$2:$Z$500,21,0)),0,VLOOKUP(A495,'YTD Last'!$E$2:$Z$500,21,0)))</f>
        <v>-35354.682704999999</v>
      </c>
      <c r="AJ495" s="402">
        <f>AH495-IF(ISERROR(VLOOKUP(A495,'QTD Last'!$A$2:$AH$600,34,0)),0,VLOOKUP(A495,'QTD Last'!$A$2:$AH$600,34,0))</f>
        <v>-4506.4280529999996</v>
      </c>
      <c r="AK495" s="402">
        <f>AH495-IF(ISERROR(VLOOKUP(A495,'MTD Last'!$A$2:$AH$600,34,0)),0,VLOOKUP(A495,'MTD Last'!$A$2:$AH$600,34,0))</f>
        <v>-4506.4280529999996</v>
      </c>
      <c r="AL495" s="402">
        <f>AD495-AE495</f>
        <v>-4506.4280529999996</v>
      </c>
      <c r="AM495" s="403" t="str">
        <f ca="1">ROUND((L495-Control!$C$3)/365,0)&amp;" Year"</f>
        <v>-9 Year</v>
      </c>
      <c r="AN495" s="45">
        <f>IF(F495="AAA",1,IF(F495="AA+",2,IF(F495="AA",3,IF(F495="AA-",4,IF(F495="A+",5,IF(F495="A",6,IF(F495="A-",7,IF(F495="BBB+",8,"Code"))))))))</f>
        <v>7</v>
      </c>
      <c r="AO495" s="45" t="str">
        <f>IF(F495="BBB",9,IF(F495="BBB-",10,IF(F495="BB+",11,IF(F495="BB",12,IF(F495="BB-",13,IF(F495="B+",14,IF(F495="B",15,IF(F495="B-",16,"Code"))))))))</f>
        <v>Code</v>
      </c>
      <c r="AP495" s="45">
        <f>IF(AN495="Code",AO495,AN495)</f>
        <v>7</v>
      </c>
      <c r="AQ495" s="402">
        <f>AH495-(IF(ISERROR(VLOOKUP(A495,'WTD Last'!$A$1:$AQ$605,34,0)),0,VLOOKUP(A495,'WTD Last'!$A$1:$AQ$605,34,0)))</f>
        <v>-15808.923654999999</v>
      </c>
      <c r="AR495" s="563"/>
      <c r="AS495" s="402"/>
      <c r="AT495" s="402">
        <f>N495*(P495/100)/360</f>
        <v>-197.22222222222223</v>
      </c>
      <c r="AU495" s="564">
        <v>81224</v>
      </c>
      <c r="AV495" s="564">
        <v>68620</v>
      </c>
      <c r="AW495" s="77"/>
      <c r="AX495" s="271"/>
    </row>
    <row r="496" spans="1:50">
      <c r="A496" s="77">
        <v>1723</v>
      </c>
      <c r="B496" s="77">
        <v>927</v>
      </c>
      <c r="C496" s="77" t="s">
        <v>27</v>
      </c>
      <c r="D496" s="77" t="s">
        <v>28</v>
      </c>
      <c r="E496" s="77" t="s">
        <v>539</v>
      </c>
      <c r="F496" s="77" t="s">
        <v>199</v>
      </c>
      <c r="G496" s="77" t="s">
        <v>477</v>
      </c>
      <c r="H496" s="77" t="s">
        <v>490</v>
      </c>
      <c r="I496" s="77" t="s">
        <v>71</v>
      </c>
      <c r="J496" s="454" t="s">
        <v>479</v>
      </c>
      <c r="K496" s="410">
        <v>36972</v>
      </c>
      <c r="L496" s="410">
        <v>38798</v>
      </c>
      <c r="M496" s="77" t="s">
        <v>30</v>
      </c>
      <c r="N496" s="271">
        <v>-5000000</v>
      </c>
      <c r="O496" s="271">
        <v>2109.0074060000002</v>
      </c>
      <c r="P496" s="411">
        <v>0.68</v>
      </c>
      <c r="Q496" s="271">
        <v>65.377577000000002</v>
      </c>
      <c r="R496" s="271">
        <v>64.383433999999994</v>
      </c>
      <c r="S496" s="411">
        <v>-1.0190214801364017</v>
      </c>
      <c r="T496" s="271">
        <v>-2149.1238484807532</v>
      </c>
      <c r="U496" s="271">
        <v>-363.625407</v>
      </c>
      <c r="V496" s="271">
        <v>0</v>
      </c>
      <c r="W496" s="271">
        <v>-2512.7492554807532</v>
      </c>
      <c r="X496" s="271">
        <v>-6805.0961230000003</v>
      </c>
      <c r="Y496" s="271">
        <v>-9062.6216729999996</v>
      </c>
      <c r="Z496" s="271">
        <v>-2257.5255499999994</v>
      </c>
      <c r="AA496" s="271">
        <v>255.22370548075378</v>
      </c>
      <c r="AB496" s="271">
        <v>-6805.0961230000003</v>
      </c>
      <c r="AC496" s="271">
        <v>-9062.6216729999996</v>
      </c>
      <c r="AD496" s="271">
        <v>-2257.5255499999994</v>
      </c>
      <c r="AF496" s="271">
        <v>15611.927322915</v>
      </c>
      <c r="AG496" s="402">
        <f>IF(ISERROR(VLOOKUP(B496,Acc_Cash!$A:$H,3,FALSE)),0,VLOOKUP(B496,Acc_Cash!$A:$H,3,FALSE))</f>
        <v>0</v>
      </c>
      <c r="AH496" s="402">
        <f>AG496+AC496</f>
        <v>-9062.6216729999996</v>
      </c>
      <c r="AI496" s="402">
        <f>AH496-(IF(ISERROR(VLOOKUP(A496,'YTD Last'!$E$2:$Z$383,21,0)),0,VLOOKUP(A496,'YTD Last'!$E$2:$Z$383,21,0)))</f>
        <v>-9062.6216729999996</v>
      </c>
      <c r="AJ496" s="402">
        <f>AH496-IF(ISERROR(VLOOKUP(A496,'QTD Last'!$A$2:$AH$600,34,0)),0,VLOOKUP(A496,'QTD Last'!$A$2:$AH$600,34,0))</f>
        <v>-2257.5255499999994</v>
      </c>
      <c r="AK496" s="402">
        <f>AH496-IF(ISERROR(VLOOKUP(A496,'MTD Last'!$A$2:$AH$600,34,0)),0,VLOOKUP(A496,'MTD Last'!$A$2:$AH$600,34,0))</f>
        <v>-2257.5255499999994</v>
      </c>
      <c r="AL496" s="402">
        <f>AD496-AE496</f>
        <v>-2257.5255499999994</v>
      </c>
      <c r="AM496" s="403" t="str">
        <f ca="1">ROUND((L496-Control!$C$3)/365,0)&amp;" Year"</f>
        <v>-8 Year</v>
      </c>
      <c r="AN496" s="45">
        <f>IF(F496="AAA",1,IF(F496="AA+",2,IF(F496="AA",3,IF(F496="AA-",4,IF(F496="A+",5,IF(F496="A",6,IF(F496="A-",7,IF(F496="BBB+",8,"Code"))))))))</f>
        <v>7</v>
      </c>
      <c r="AO496" s="45" t="str">
        <f>IF(F496="BBB",9,IF(F496="BBB-",10,IF(F496="BB+",11,IF(F496="BB",12,IF(F496="BB-",13,IF(F496="B+",14,IF(F496="B",15,IF(F496="B-",16,"Code"))))))))</f>
        <v>Code</v>
      </c>
      <c r="AP496" s="45">
        <f>IF(AN496="Code",AO496,AN496)</f>
        <v>7</v>
      </c>
      <c r="AQ496" s="402">
        <f>AH496-(IF(ISERROR(VLOOKUP(A496,'WTD Last'!$A$1:$AQ$605,34,0)),0,VLOOKUP(A496,'WTD Last'!$A$1:$AQ$605,34,0)))</f>
        <v>-7464.2852519999997</v>
      </c>
      <c r="AR496" s="563"/>
      <c r="AS496" s="402"/>
      <c r="AT496" s="402">
        <f>N496*(P496/100)/360</f>
        <v>-94.444444444444443</v>
      </c>
      <c r="AU496" s="564">
        <v>82003</v>
      </c>
      <c r="AV496" s="564">
        <v>68620</v>
      </c>
      <c r="AW496" s="77"/>
      <c r="AX496" s="271"/>
    </row>
    <row r="497" spans="1:50">
      <c r="A497" s="77">
        <v>1695</v>
      </c>
      <c r="B497" s="77">
        <v>901</v>
      </c>
      <c r="C497" s="77" t="s">
        <v>27</v>
      </c>
      <c r="D497" s="77" t="s">
        <v>57</v>
      </c>
      <c r="E497" s="77" t="s">
        <v>33</v>
      </c>
      <c r="F497" s="77" t="s">
        <v>205</v>
      </c>
      <c r="G497" s="77" t="s">
        <v>476</v>
      </c>
      <c r="H497" s="77" t="s">
        <v>468</v>
      </c>
      <c r="I497" s="77" t="s">
        <v>264</v>
      </c>
      <c r="J497" s="454" t="s">
        <v>480</v>
      </c>
      <c r="K497" s="410">
        <v>36742</v>
      </c>
      <c r="L497" s="410">
        <v>37837</v>
      </c>
      <c r="M497" s="77" t="s">
        <v>30</v>
      </c>
      <c r="N497" s="271">
        <v>-10000000</v>
      </c>
      <c r="O497" s="271">
        <v>2135.720542</v>
      </c>
      <c r="P497" s="411">
        <v>2</v>
      </c>
      <c r="Q497" s="271">
        <v>165.269722</v>
      </c>
      <c r="R497" s="271">
        <v>164.36622800000001</v>
      </c>
      <c r="S497" s="411">
        <v>-0.58144618549215166</v>
      </c>
      <c r="T497" s="271">
        <v>-1241.8065624231306</v>
      </c>
      <c r="U497" s="271">
        <v>-1604.7628499999998</v>
      </c>
      <c r="V497" s="271">
        <v>0</v>
      </c>
      <c r="W497" s="271">
        <v>-2846.5694124231304</v>
      </c>
      <c r="X497" s="271">
        <v>-107081.060984</v>
      </c>
      <c r="Y497" s="271">
        <v>-109611.183745</v>
      </c>
      <c r="Z497" s="271">
        <v>-2530.122761000006</v>
      </c>
      <c r="AA497" s="271">
        <v>316.44665142312442</v>
      </c>
      <c r="AB497" s="271">
        <v>-107081.060984</v>
      </c>
      <c r="AC497" s="271">
        <v>-109611.183745</v>
      </c>
      <c r="AD497" s="271">
        <v>-2530.122761000006</v>
      </c>
      <c r="AF497" s="271">
        <v>21079.56174954</v>
      </c>
      <c r="AG497" s="402">
        <f>IF(ISERROR(VLOOKUP(B497,Acc_Cash!$A:$H,3,FALSE)),0,VLOOKUP(B497,Acc_Cash!$A:$H,3,FALSE))</f>
        <v>-102777.777778</v>
      </c>
      <c r="AH497" s="402">
        <f>AG497+AC497</f>
        <v>-212388.96152300001</v>
      </c>
      <c r="AI497" s="402">
        <f>AH497-(IF(ISERROR(VLOOKUP(A497,'YTD Last'!$E$2:$Z$500,21,0)),0,VLOOKUP(A497,'YTD Last'!$E$2:$Z$500,21,0)))</f>
        <v>-136251.43188400002</v>
      </c>
      <c r="AJ497" s="402">
        <f>AH497-IF(ISERROR(VLOOKUP(A497,'QTD Last'!$A$2:$AH$600,34,0)),0,VLOOKUP(A497,'QTD Last'!$A$2:$AH$600,34,0))</f>
        <v>-2530.122761000006</v>
      </c>
      <c r="AK497" s="402">
        <f>AH497-IF(ISERROR(VLOOKUP(A497,'MTD Last'!$A$2:$AH$600,34,0)),0,VLOOKUP(A497,'MTD Last'!$A$2:$AH$600,34,0))</f>
        <v>-2530.122761000006</v>
      </c>
      <c r="AL497" s="402">
        <f>AD497-AE497</f>
        <v>-2530.122761000006</v>
      </c>
      <c r="AM497" s="403" t="str">
        <f ca="1">ROUND((L497-Control!$C$3)/365,0)&amp;" Year"</f>
        <v>-11 Year</v>
      </c>
      <c r="AN497" s="45" t="str">
        <f>IF(F497="AAA",1,IF(F497="AA+",2,IF(F497="AA",3,IF(F497="AA-",4,IF(F497="A+",5,IF(F497="A",6,IF(F497="A-",7,IF(F497="BBB+",8,"Code"))))))))</f>
        <v>Code</v>
      </c>
      <c r="AO497" s="45">
        <f>IF(F497="BBB",9,IF(F497="BBB-",10,IF(F497="BB+",11,IF(F497="BB",12,IF(F497="BB-",13,IF(F497="B+",14,IF(F497="B",15,IF(F497="B-",16,"Code"))))))))</f>
        <v>9</v>
      </c>
      <c r="AP497" s="45">
        <f>IF(AN497="Code",AO497,AN497)</f>
        <v>9</v>
      </c>
      <c r="AQ497" s="402">
        <f>AH497-(IF(ISERROR(VLOOKUP(A497,'WTD Last'!$A$1:$AQ$605,34,0)),0,VLOOKUP(A497,'WTD Last'!$A$1:$AQ$605,34,0)))</f>
        <v>-13556.997709999996</v>
      </c>
      <c r="AR497" s="563"/>
      <c r="AS497" s="402"/>
      <c r="AT497" s="402">
        <f>N497*(P497/100)/360</f>
        <v>-555.55555555555554</v>
      </c>
      <c r="AU497" s="564">
        <v>90590</v>
      </c>
      <c r="AV497" s="564">
        <v>55990</v>
      </c>
      <c r="AW497" s="77"/>
      <c r="AX497" s="271"/>
    </row>
    <row r="498" spans="1:50">
      <c r="A498" s="77">
        <v>1696</v>
      </c>
      <c r="B498" s="77">
        <v>902</v>
      </c>
      <c r="C498" s="77" t="s">
        <v>27</v>
      </c>
      <c r="D498" s="77" t="s">
        <v>54</v>
      </c>
      <c r="E498" s="77" t="s">
        <v>33</v>
      </c>
      <c r="F498" s="77" t="s">
        <v>205</v>
      </c>
      <c r="G498" s="77" t="s">
        <v>476</v>
      </c>
      <c r="H498" s="77" t="s">
        <v>468</v>
      </c>
      <c r="I498" s="77" t="s">
        <v>279</v>
      </c>
      <c r="J498" s="454" t="s">
        <v>480</v>
      </c>
      <c r="K498" s="410">
        <v>36742</v>
      </c>
      <c r="L498" s="410">
        <v>37837</v>
      </c>
      <c r="M498" s="77" t="s">
        <v>30</v>
      </c>
      <c r="N498" s="271">
        <v>10000000</v>
      </c>
      <c r="O498" s="271">
        <v>-2135.720542</v>
      </c>
      <c r="P498" s="411">
        <v>2</v>
      </c>
      <c r="Q498" s="271">
        <v>165.269722</v>
      </c>
      <c r="R498" s="271">
        <v>164.36622800000001</v>
      </c>
      <c r="S498" s="411">
        <v>-0.58144618549215166</v>
      </c>
      <c r="T498" s="271">
        <v>1241.8065624231306</v>
      </c>
      <c r="U498" s="271">
        <v>1604.7628499999998</v>
      </c>
      <c r="V498" s="271">
        <v>0</v>
      </c>
      <c r="W498" s="271">
        <v>2846.5694124231304</v>
      </c>
      <c r="X498" s="271">
        <v>107081.060984</v>
      </c>
      <c r="Y498" s="271">
        <v>109611.183745</v>
      </c>
      <c r="Z498" s="271">
        <v>2530.122761000006</v>
      </c>
      <c r="AA498" s="271">
        <v>-316.44665142312442</v>
      </c>
      <c r="AB498" s="271">
        <v>107081.060984</v>
      </c>
      <c r="AC498" s="271">
        <v>109611.183745</v>
      </c>
      <c r="AD498" s="271">
        <v>2530.122761000006</v>
      </c>
      <c r="AF498" s="271">
        <v>-21079.56174954</v>
      </c>
      <c r="AG498" s="402">
        <f>IF(ISERROR(VLOOKUP(B498,Acc_Cash!$A:$H,3,FALSE)),0,VLOOKUP(B498,Acc_Cash!$A:$H,3,FALSE))</f>
        <v>102777.777778</v>
      </c>
      <c r="AH498" s="402">
        <f>AG498+AC498</f>
        <v>212388.96152300001</v>
      </c>
      <c r="AI498" s="402">
        <f>AH498-(IF(ISERROR(VLOOKUP(A498,'YTD Last'!$E$2:$Z$383,21,0)),0,VLOOKUP(A498,'YTD Last'!$E$2:$Z$383,21,0)))</f>
        <v>136251.43188400002</v>
      </c>
      <c r="AJ498" s="402">
        <f>AH498-IF(ISERROR(VLOOKUP(A498,'QTD Last'!$A$2:$AH$600,34,0)),0,VLOOKUP(A498,'QTD Last'!$A$2:$AH$600,34,0))</f>
        <v>2530.122761000006</v>
      </c>
      <c r="AK498" s="402">
        <f>AH498-IF(ISERROR(VLOOKUP(A498,'MTD Last'!$A$2:$AH$600,34,0)),0,VLOOKUP(A498,'MTD Last'!$A$2:$AH$600,34,0))</f>
        <v>2530.122761000006</v>
      </c>
      <c r="AL498" s="402">
        <f>AD498-AE498</f>
        <v>2530.122761000006</v>
      </c>
      <c r="AM498" s="403" t="str">
        <f ca="1">ROUND((L498-Control!$C$3)/365,0)&amp;" Year"</f>
        <v>-11 Year</v>
      </c>
      <c r="AN498" s="45" t="str">
        <f>IF(F498="AAA",1,IF(F498="AA+",2,IF(F498="AA",3,IF(F498="AA-",4,IF(F498="A+",5,IF(F498="A",6,IF(F498="A-",7,IF(F498="BBB+",8,"Code"))))))))</f>
        <v>Code</v>
      </c>
      <c r="AO498" s="45">
        <f>IF(F498="BBB",9,IF(F498="BBB-",10,IF(F498="BB+",11,IF(F498="BB",12,IF(F498="BB-",13,IF(F498="B+",14,IF(F498="B",15,IF(F498="B-",16,"Code"))))))))</f>
        <v>9</v>
      </c>
      <c r="AP498" s="45">
        <f>IF(AN498="Code",AO498,AN498)</f>
        <v>9</v>
      </c>
      <c r="AQ498" s="402">
        <f>AH498-(IF(ISERROR(VLOOKUP(A498,'WTD Last'!$A$1:$AQ$605,34,0)),0,VLOOKUP(A498,'WTD Last'!$A$1:$AQ$605,34,0)))</f>
        <v>13556.997709999996</v>
      </c>
      <c r="AR498" s="563"/>
      <c r="AS498" s="402"/>
      <c r="AT498" s="402">
        <f>N498*(P498/100)/360</f>
        <v>555.55555555555554</v>
      </c>
      <c r="AU498" s="564">
        <v>45549</v>
      </c>
      <c r="AV498" s="564">
        <v>55990</v>
      </c>
      <c r="AW498" s="77"/>
      <c r="AX498" s="271"/>
    </row>
    <row r="499" spans="1:50">
      <c r="A499" s="77">
        <v>1697</v>
      </c>
      <c r="B499" s="77">
        <v>903</v>
      </c>
      <c r="C499" s="77" t="s">
        <v>27</v>
      </c>
      <c r="D499" s="77" t="s">
        <v>59</v>
      </c>
      <c r="E499" s="77" t="s">
        <v>33</v>
      </c>
      <c r="F499" s="77" t="s">
        <v>205</v>
      </c>
      <c r="G499" s="77" t="s">
        <v>476</v>
      </c>
      <c r="H499" s="77" t="s">
        <v>468</v>
      </c>
      <c r="I499" s="77" t="s">
        <v>277</v>
      </c>
      <c r="J499" s="454" t="s">
        <v>480</v>
      </c>
      <c r="K499" s="410">
        <v>36742</v>
      </c>
      <c r="L499" s="410">
        <v>37837</v>
      </c>
      <c r="M499" s="77" t="s">
        <v>30</v>
      </c>
      <c r="N499" s="271">
        <v>-10000000</v>
      </c>
      <c r="O499" s="271">
        <v>2135.720542</v>
      </c>
      <c r="P499" s="411">
        <v>2</v>
      </c>
      <c r="Q499" s="271">
        <v>165.269722</v>
      </c>
      <c r="R499" s="271">
        <v>164.36622800000001</v>
      </c>
      <c r="S499" s="411">
        <v>-0.58144618549215166</v>
      </c>
      <c r="T499" s="271">
        <v>-1241.8065624231306</v>
      </c>
      <c r="U499" s="271">
        <v>-1604.7628499999998</v>
      </c>
      <c r="V499" s="271">
        <v>0</v>
      </c>
      <c r="W499" s="271">
        <v>-2846.5694124231304</v>
      </c>
      <c r="X499" s="271">
        <v>-107081.060984</v>
      </c>
      <c r="Y499" s="271">
        <v>-109611.183745</v>
      </c>
      <c r="Z499" s="271">
        <v>-2530.122761000006</v>
      </c>
      <c r="AA499" s="271">
        <v>316.44665142312442</v>
      </c>
      <c r="AB499" s="271">
        <v>-107081.060984</v>
      </c>
      <c r="AC499" s="271">
        <v>-109611.183745</v>
      </c>
      <c r="AD499" s="271">
        <v>-2530.122761000006</v>
      </c>
      <c r="AF499" s="271">
        <v>21079.56174954</v>
      </c>
      <c r="AG499" s="402">
        <f>IF(ISERROR(VLOOKUP(B499,Acc_Cash!$A:$H,3,FALSE)),0,VLOOKUP(B499,Acc_Cash!$A:$H,3,FALSE))</f>
        <v>-102777.777778</v>
      </c>
      <c r="AH499" s="402">
        <f t="shared" ref="AH499:AH506" si="105">AG499+AC499</f>
        <v>-212388.96152300001</v>
      </c>
      <c r="AI499" s="402">
        <f>AH499-(IF(ISERROR(VLOOKUP(A499,'YTD Last'!$E$2:$Z$500,21,0)),0,VLOOKUP(A499,'YTD Last'!$E$2:$Z$500,21,0)))</f>
        <v>-136251.43188400002</v>
      </c>
      <c r="AJ499" s="402">
        <f>AH499-IF(ISERROR(VLOOKUP(A499,'QTD Last'!$A$2:$AH$600,34,0)),0,VLOOKUP(A499,'QTD Last'!$A$2:$AH$600,34,0))</f>
        <v>-2530.122761000006</v>
      </c>
      <c r="AK499" s="402">
        <f>AH499-IF(ISERROR(VLOOKUP(A499,'MTD Last'!$A$2:$AH$600,34,0)),0,VLOOKUP(A499,'MTD Last'!$A$2:$AH$600,34,0))</f>
        <v>-2530.122761000006</v>
      </c>
      <c r="AL499" s="402">
        <f t="shared" ref="AL499:AL506" si="106">AD499-AE499</f>
        <v>-2530.122761000006</v>
      </c>
      <c r="AM499" s="403" t="str">
        <f ca="1">ROUND((L499-Control!$C$3)/365,0)&amp;" Year"</f>
        <v>-11 Year</v>
      </c>
      <c r="AN499" s="45" t="str">
        <f t="shared" ref="AN499:AN506" si="107">IF(F499="AAA",1,IF(F499="AA+",2,IF(F499="AA",3,IF(F499="AA-",4,IF(F499="A+",5,IF(F499="A",6,IF(F499="A-",7,IF(F499="BBB+",8,"Code"))))))))</f>
        <v>Code</v>
      </c>
      <c r="AO499" s="45">
        <f t="shared" ref="AO499:AO506" si="108">IF(F499="BBB",9,IF(F499="BBB-",10,IF(F499="BB+",11,IF(F499="BB",12,IF(F499="BB-",13,IF(F499="B+",14,IF(F499="B",15,IF(F499="B-",16,"Code"))))))))</f>
        <v>9</v>
      </c>
      <c r="AP499" s="45">
        <f t="shared" ref="AP499:AP506" si="109">IF(AN499="Code",AO499,AN499)</f>
        <v>9</v>
      </c>
      <c r="AQ499" s="402">
        <f>AH499-(IF(ISERROR(VLOOKUP(A499,'WTD Last'!$A$1:$AQ$605,34,0)),0,VLOOKUP(A499,'WTD Last'!$A$1:$AQ$605,34,0)))</f>
        <v>-13556.997709999996</v>
      </c>
      <c r="AR499" s="563"/>
      <c r="AS499" s="402"/>
      <c r="AT499" s="402">
        <f t="shared" ref="AT499:AT506" si="110">N499*(P499/100)/360</f>
        <v>-555.55555555555554</v>
      </c>
      <c r="AU499" s="564">
        <v>1305</v>
      </c>
      <c r="AV499" s="564">
        <v>55990</v>
      </c>
      <c r="AW499" s="77"/>
      <c r="AX499" s="271"/>
    </row>
    <row r="500" spans="1:50">
      <c r="A500" s="77">
        <v>23</v>
      </c>
      <c r="B500" s="77">
        <v>112</v>
      </c>
      <c r="C500" s="77" t="s">
        <v>27</v>
      </c>
      <c r="D500" s="77" t="s">
        <v>57</v>
      </c>
      <c r="E500" s="77" t="s">
        <v>55</v>
      </c>
      <c r="F500" s="77" t="s">
        <v>202</v>
      </c>
      <c r="G500" s="77" t="s">
        <v>474</v>
      </c>
      <c r="H500" s="77" t="s">
        <v>468</v>
      </c>
      <c r="I500" s="77" t="s">
        <v>261</v>
      </c>
      <c r="J500" s="454" t="s">
        <v>470</v>
      </c>
      <c r="K500" s="410">
        <v>36728</v>
      </c>
      <c r="L500" s="410">
        <v>38554</v>
      </c>
      <c r="M500" s="77" t="s">
        <v>30</v>
      </c>
      <c r="N500" s="271">
        <v>-10000000</v>
      </c>
      <c r="O500" s="271">
        <v>3679.3120680000002</v>
      </c>
      <c r="P500" s="411">
        <v>0.25</v>
      </c>
      <c r="Q500" s="271">
        <v>38.300477999999998</v>
      </c>
      <c r="R500" s="271">
        <v>38.242082000000003</v>
      </c>
      <c r="S500" s="411">
        <v>-3.5812889099236078E-2</v>
      </c>
      <c r="T500" s="271">
        <v>-131.76679505276496</v>
      </c>
      <c r="U500" s="271">
        <v>-451.95556199999999</v>
      </c>
      <c r="V500" s="271">
        <v>0</v>
      </c>
      <c r="W500" s="271">
        <v>-583.72235705276489</v>
      </c>
      <c r="X500" s="271">
        <v>46200.500806999997</v>
      </c>
      <c r="Y500" s="271">
        <v>45950.788472</v>
      </c>
      <c r="Z500" s="271">
        <v>-249.71233499999653</v>
      </c>
      <c r="AA500" s="271">
        <v>334.01002205276836</v>
      </c>
      <c r="AB500" s="271">
        <v>46200.500806999997</v>
      </c>
      <c r="AC500" s="271">
        <v>45950.788472</v>
      </c>
      <c r="AD500" s="271">
        <v>-249.71233499999653</v>
      </c>
      <c r="AF500" s="271">
        <v>15131.170879650001</v>
      </c>
      <c r="AG500" s="402">
        <f>IF(ISERROR(VLOOKUP(B500,Acc_Cash!$A:$H,3,FALSE)),0,VLOOKUP(B500,Acc_Cash!$A:$H,3,FALSE))</f>
        <v>-12847.222222</v>
      </c>
      <c r="AH500" s="402">
        <f t="shared" si="105"/>
        <v>33103.566250000003</v>
      </c>
      <c r="AI500" s="402">
        <f>AH500-(IF(ISERROR(VLOOKUP(A500,'YTD Last'!$E$2:$Z$500,21,0)),0,VLOOKUP(A500,'YTD Last'!$E$2:$Z$500,21,0)))</f>
        <v>-36239.115861999991</v>
      </c>
      <c r="AJ500" s="402">
        <f>AH500-IF(ISERROR(VLOOKUP(A500,'QTD Last'!$A$2:$AH$600,34,0)),0,VLOOKUP(A500,'QTD Last'!$A$2:$AH$600,34,0))</f>
        <v>-249.71233499998925</v>
      </c>
      <c r="AK500" s="402">
        <f>AH500-IF(ISERROR(VLOOKUP(A500,'MTD Last'!$A$2:$AH$600,34,0)),0,VLOOKUP(A500,'MTD Last'!$A$2:$AH$600,34,0))</f>
        <v>-249.71233499998925</v>
      </c>
      <c r="AL500" s="402">
        <f t="shared" si="106"/>
        <v>-249.71233499999653</v>
      </c>
      <c r="AM500" s="403" t="str">
        <f ca="1">ROUND((L500-Control!$C$3)/365,0)&amp;" Year"</f>
        <v>-9 Year</v>
      </c>
      <c r="AN500" s="45">
        <f t="shared" si="107"/>
        <v>5</v>
      </c>
      <c r="AO500" s="45" t="str">
        <f t="shared" si="108"/>
        <v>Code</v>
      </c>
      <c r="AP500" s="45">
        <f t="shared" si="109"/>
        <v>5</v>
      </c>
      <c r="AQ500" s="402">
        <f>AH500-(IF(ISERROR(VLOOKUP(A500,'WTD Last'!$A$1:$AQ$605,34,0)),0,VLOOKUP(A500,'WTD Last'!$A$1:$AQ$605,34,0)))</f>
        <v>-15798.430660999991</v>
      </c>
      <c r="AR500" s="563"/>
      <c r="AS500" s="402"/>
      <c r="AT500" s="402">
        <f t="shared" si="110"/>
        <v>-69.444444444444443</v>
      </c>
      <c r="AU500" s="564">
        <v>63051</v>
      </c>
      <c r="AV500" s="564">
        <v>69031</v>
      </c>
      <c r="AW500" s="77"/>
      <c r="AX500" s="271"/>
    </row>
    <row r="501" spans="1:50">
      <c r="A501" s="77">
        <v>24</v>
      </c>
      <c r="B501" s="77">
        <v>114</v>
      </c>
      <c r="C501" s="77" t="s">
        <v>27</v>
      </c>
      <c r="D501" s="77" t="s">
        <v>57</v>
      </c>
      <c r="E501" s="77" t="s">
        <v>55</v>
      </c>
      <c r="F501" s="77" t="s">
        <v>202</v>
      </c>
      <c r="G501" s="77" t="s">
        <v>474</v>
      </c>
      <c r="H501" s="77" t="s">
        <v>468</v>
      </c>
      <c r="I501" s="77" t="s">
        <v>261</v>
      </c>
      <c r="J501" s="454" t="s">
        <v>470</v>
      </c>
      <c r="K501" s="410">
        <v>36728</v>
      </c>
      <c r="L501" s="410">
        <v>38554</v>
      </c>
      <c r="M501" s="77" t="s">
        <v>30</v>
      </c>
      <c r="N501" s="271">
        <v>-10000000</v>
      </c>
      <c r="O501" s="271">
        <v>3679.3120680000002</v>
      </c>
      <c r="P501" s="411">
        <v>0.25</v>
      </c>
      <c r="Q501" s="271">
        <v>38.300477999999998</v>
      </c>
      <c r="R501" s="271">
        <v>38.242082000000003</v>
      </c>
      <c r="S501" s="411">
        <v>-3.5812889099236078E-2</v>
      </c>
      <c r="T501" s="271">
        <v>-131.76679505276496</v>
      </c>
      <c r="U501" s="271">
        <v>-451.95556199999999</v>
      </c>
      <c r="V501" s="271">
        <v>0</v>
      </c>
      <c r="W501" s="271">
        <v>-583.72235705276489</v>
      </c>
      <c r="X501" s="271">
        <v>46200.500806999997</v>
      </c>
      <c r="Y501" s="271">
        <v>45950.788472</v>
      </c>
      <c r="Z501" s="271">
        <v>-249.71233499999653</v>
      </c>
      <c r="AA501" s="271">
        <v>334.01002205276836</v>
      </c>
      <c r="AB501" s="271">
        <v>46200.500806999997</v>
      </c>
      <c r="AC501" s="271">
        <v>45950.788472</v>
      </c>
      <c r="AD501" s="271">
        <v>-249.71233499999653</v>
      </c>
      <c r="AF501" s="271">
        <v>15131.170879650001</v>
      </c>
      <c r="AG501" s="402">
        <f>IF(ISERROR(VLOOKUP(B501,Acc_Cash!$A:$H,3,FALSE)),0,VLOOKUP(B501,Acc_Cash!$A:$H,3,FALSE))</f>
        <v>-12847.222222</v>
      </c>
      <c r="AH501" s="402">
        <f t="shared" si="105"/>
        <v>33103.566250000003</v>
      </c>
      <c r="AI501" s="402">
        <f>AH501-(IF(ISERROR(VLOOKUP(A501,'YTD Last'!$E$2:$Z$383,21,0)),0,VLOOKUP(A501,'YTD Last'!$E$2:$Z$383,21,0)))</f>
        <v>-36239.115861999991</v>
      </c>
      <c r="AJ501" s="402">
        <f>AH501-IF(ISERROR(VLOOKUP(A501,'QTD Last'!$A$2:$AH$600,34,0)),0,VLOOKUP(A501,'QTD Last'!$A$2:$AH$600,34,0))</f>
        <v>-249.71233499998925</v>
      </c>
      <c r="AK501" s="402">
        <f>AH501-IF(ISERROR(VLOOKUP(A501,'MTD Last'!$A$2:$AH$600,34,0)),0,VLOOKUP(A501,'MTD Last'!$A$2:$AH$600,34,0))</f>
        <v>-249.71233499998925</v>
      </c>
      <c r="AL501" s="402">
        <f t="shared" si="106"/>
        <v>-249.71233499999653</v>
      </c>
      <c r="AM501" s="403" t="str">
        <f ca="1">ROUND((L501-Control!$C$3)/365,0)&amp;" Year"</f>
        <v>-9 Year</v>
      </c>
      <c r="AN501" s="45">
        <f t="shared" si="107"/>
        <v>5</v>
      </c>
      <c r="AO501" s="45" t="str">
        <f t="shared" si="108"/>
        <v>Code</v>
      </c>
      <c r="AP501" s="45">
        <f t="shared" si="109"/>
        <v>5</v>
      </c>
      <c r="AQ501" s="402">
        <f>AH501-(IF(ISERROR(VLOOKUP(A501,'WTD Last'!$A$1:$AQ$605,34,0)),0,VLOOKUP(A501,'WTD Last'!$A$1:$AQ$605,34,0)))</f>
        <v>-15798.430660999991</v>
      </c>
      <c r="AR501" s="563"/>
      <c r="AS501" s="402"/>
      <c r="AT501" s="402">
        <f t="shared" si="110"/>
        <v>-69.444444444444443</v>
      </c>
      <c r="AU501" s="564">
        <v>63051</v>
      </c>
      <c r="AV501" s="564">
        <v>69031</v>
      </c>
      <c r="AW501" s="77"/>
      <c r="AX501" s="271"/>
    </row>
    <row r="502" spans="1:50">
      <c r="A502" s="77">
        <v>26</v>
      </c>
      <c r="B502" s="77">
        <v>113</v>
      </c>
      <c r="C502" s="77" t="s">
        <v>27</v>
      </c>
      <c r="D502" s="77" t="s">
        <v>54</v>
      </c>
      <c r="E502" s="77" t="s">
        <v>55</v>
      </c>
      <c r="F502" s="77" t="s">
        <v>202</v>
      </c>
      <c r="G502" s="77" t="s">
        <v>474</v>
      </c>
      <c r="H502" s="77" t="s">
        <v>468</v>
      </c>
      <c r="I502" s="77" t="s">
        <v>279</v>
      </c>
      <c r="J502" s="454" t="s">
        <v>470</v>
      </c>
      <c r="K502" s="410">
        <v>36728</v>
      </c>
      <c r="L502" s="410">
        <v>38554</v>
      </c>
      <c r="M502" s="77" t="s">
        <v>30</v>
      </c>
      <c r="N502" s="271">
        <v>10000000</v>
      </c>
      <c r="O502" s="271">
        <v>-3679.3120680000002</v>
      </c>
      <c r="P502" s="411">
        <v>0.25</v>
      </c>
      <c r="Q502" s="271">
        <v>38.300477999999998</v>
      </c>
      <c r="R502" s="271">
        <v>38.242082000000003</v>
      </c>
      <c r="S502" s="411">
        <v>-3.5812889099236078E-2</v>
      </c>
      <c r="T502" s="271">
        <v>131.76679505276496</v>
      </c>
      <c r="U502" s="271">
        <v>451.95556199999999</v>
      </c>
      <c r="V502" s="271">
        <v>0</v>
      </c>
      <c r="W502" s="271">
        <v>583.72235705276489</v>
      </c>
      <c r="X502" s="271">
        <v>-46200.500806999997</v>
      </c>
      <c r="Y502" s="271">
        <v>-45950.788472</v>
      </c>
      <c r="Z502" s="271">
        <v>249.71233499999653</v>
      </c>
      <c r="AA502" s="271">
        <v>-334.01002205276836</v>
      </c>
      <c r="AB502" s="271">
        <v>-46200.500806999997</v>
      </c>
      <c r="AC502" s="271">
        <v>-45950.788472</v>
      </c>
      <c r="AD502" s="271">
        <v>249.71233499999653</v>
      </c>
      <c r="AF502" s="271">
        <v>-15131.170879650001</v>
      </c>
      <c r="AG502" s="402">
        <f>IF(ISERROR(VLOOKUP(B502,Acc_Cash!$A:$H,3,FALSE)),0,VLOOKUP(B502,Acc_Cash!$A:$H,3,FALSE))</f>
        <v>12847.222222</v>
      </c>
      <c r="AH502" s="402">
        <f t="shared" si="105"/>
        <v>-33103.566250000003</v>
      </c>
      <c r="AI502" s="402">
        <f>AH502-(IF(ISERROR(VLOOKUP(A502,'YTD Last'!$E$2:$Z$383,21,0)),0,VLOOKUP(A502,'YTD Last'!$E$2:$Z$383,21,0)))</f>
        <v>36239.115861999991</v>
      </c>
      <c r="AJ502" s="402">
        <f>AH502-IF(ISERROR(VLOOKUP(A502,'QTD Last'!$A$2:$AH$600,34,0)),0,VLOOKUP(A502,'QTD Last'!$A$2:$AH$600,34,0))</f>
        <v>249.71233499998925</v>
      </c>
      <c r="AK502" s="402">
        <f>AH502-IF(ISERROR(VLOOKUP(A502,'MTD Last'!$A$2:$AH$600,34,0)),0,VLOOKUP(A502,'MTD Last'!$A$2:$AH$600,34,0))</f>
        <v>249.71233499998925</v>
      </c>
      <c r="AL502" s="402">
        <f t="shared" si="106"/>
        <v>249.71233499999653</v>
      </c>
      <c r="AM502" s="403" t="str">
        <f ca="1">ROUND((L502-Control!$C$3)/365,0)&amp;" Year"</f>
        <v>-9 Year</v>
      </c>
      <c r="AN502" s="45">
        <f t="shared" si="107"/>
        <v>5</v>
      </c>
      <c r="AO502" s="45" t="str">
        <f t="shared" si="108"/>
        <v>Code</v>
      </c>
      <c r="AP502" s="45">
        <f t="shared" si="109"/>
        <v>5</v>
      </c>
      <c r="AQ502" s="402">
        <f>AH502-(IF(ISERROR(VLOOKUP(A502,'WTD Last'!$A$1:$AQ$605,34,0)),0,VLOOKUP(A502,'WTD Last'!$A$1:$AQ$605,34,0)))</f>
        <v>15798.430660999991</v>
      </c>
      <c r="AR502" s="563"/>
      <c r="AS502" s="402"/>
      <c r="AT502" s="402">
        <f t="shared" si="110"/>
        <v>69.444444444444443</v>
      </c>
      <c r="AU502" s="564">
        <v>45549</v>
      </c>
      <c r="AV502" s="564">
        <v>69031</v>
      </c>
      <c r="AW502" s="77"/>
      <c r="AX502" s="271"/>
    </row>
    <row r="503" spans="1:50">
      <c r="A503" s="77">
        <v>28</v>
      </c>
      <c r="B503" s="77">
        <v>115</v>
      </c>
      <c r="C503" s="77" t="s">
        <v>27</v>
      </c>
      <c r="D503" s="77" t="s">
        <v>54</v>
      </c>
      <c r="E503" s="77" t="s">
        <v>55</v>
      </c>
      <c r="F503" s="77" t="s">
        <v>202</v>
      </c>
      <c r="G503" s="77" t="s">
        <v>474</v>
      </c>
      <c r="H503" s="77" t="s">
        <v>468</v>
      </c>
      <c r="I503" s="77" t="s">
        <v>279</v>
      </c>
      <c r="J503" s="454" t="s">
        <v>470</v>
      </c>
      <c r="K503" s="410">
        <v>36728</v>
      </c>
      <c r="L503" s="410">
        <v>38554</v>
      </c>
      <c r="M503" s="77" t="s">
        <v>30</v>
      </c>
      <c r="N503" s="271">
        <v>10000000</v>
      </c>
      <c r="O503" s="271">
        <v>-3679.3120680000002</v>
      </c>
      <c r="P503" s="411">
        <v>0.25</v>
      </c>
      <c r="Q503" s="271">
        <v>38.300477999999998</v>
      </c>
      <c r="R503" s="271">
        <v>38.242082000000003</v>
      </c>
      <c r="S503" s="411">
        <v>-3.5812889099236078E-2</v>
      </c>
      <c r="T503" s="271">
        <v>131.76679505276496</v>
      </c>
      <c r="U503" s="271">
        <v>451.95556199999999</v>
      </c>
      <c r="V503" s="271">
        <v>0</v>
      </c>
      <c r="W503" s="271">
        <v>583.72235705276489</v>
      </c>
      <c r="X503" s="271">
        <v>-46200.500806999997</v>
      </c>
      <c r="Y503" s="271">
        <v>-45950.788472</v>
      </c>
      <c r="Z503" s="271">
        <v>249.71233499999653</v>
      </c>
      <c r="AA503" s="271">
        <v>-334.01002205276836</v>
      </c>
      <c r="AB503" s="271">
        <v>-46200.500806999997</v>
      </c>
      <c r="AC503" s="271">
        <v>-45950.788472</v>
      </c>
      <c r="AD503" s="271">
        <v>249.71233499999653</v>
      </c>
      <c r="AF503" s="271">
        <v>-15131.170879650001</v>
      </c>
      <c r="AG503" s="402">
        <f>IF(ISERROR(VLOOKUP(B503,Acc_Cash!$A:$H,3,FALSE)),0,VLOOKUP(B503,Acc_Cash!$A:$H,3,FALSE))</f>
        <v>12847.222222</v>
      </c>
      <c r="AH503" s="402">
        <f t="shared" si="105"/>
        <v>-33103.566250000003</v>
      </c>
      <c r="AI503" s="402">
        <f>AH503-(IF(ISERROR(VLOOKUP(A503,'YTD Last'!$E$2:$Z$500,21,0)),0,VLOOKUP(A503,'YTD Last'!$E$2:$Z$500,21,0)))</f>
        <v>36239.115861999991</v>
      </c>
      <c r="AJ503" s="402">
        <f>AH503-IF(ISERROR(VLOOKUP(A503,'QTD Last'!$A$2:$AH$600,34,0)),0,VLOOKUP(A503,'QTD Last'!$A$2:$AH$600,34,0))</f>
        <v>249.71233499998925</v>
      </c>
      <c r="AK503" s="402">
        <f>AH503-IF(ISERROR(VLOOKUP(A503,'MTD Last'!$A$2:$AH$600,34,0)),0,VLOOKUP(A503,'MTD Last'!$A$2:$AH$600,34,0))</f>
        <v>249.71233499998925</v>
      </c>
      <c r="AL503" s="402">
        <f t="shared" si="106"/>
        <v>249.71233499999653</v>
      </c>
      <c r="AM503" s="403" t="str">
        <f ca="1">ROUND((L503-Control!$C$3)/365,0)&amp;" Year"</f>
        <v>-9 Year</v>
      </c>
      <c r="AN503" s="45">
        <f t="shared" si="107"/>
        <v>5</v>
      </c>
      <c r="AO503" s="45" t="str">
        <f t="shared" si="108"/>
        <v>Code</v>
      </c>
      <c r="AP503" s="45">
        <f t="shared" si="109"/>
        <v>5</v>
      </c>
      <c r="AQ503" s="402">
        <f>AH503-(IF(ISERROR(VLOOKUP(A503,'WTD Last'!$A$1:$AQ$605,34,0)),0,VLOOKUP(A503,'WTD Last'!$A$1:$AQ$605,34,0)))</f>
        <v>15798.430660999991</v>
      </c>
      <c r="AR503" s="563"/>
      <c r="AS503" s="402"/>
      <c r="AT503" s="402">
        <f t="shared" si="110"/>
        <v>69.444444444444443</v>
      </c>
      <c r="AU503" s="564">
        <v>45549</v>
      </c>
      <c r="AV503" s="564">
        <v>69031</v>
      </c>
      <c r="AW503" s="77"/>
      <c r="AX503" s="271"/>
    </row>
    <row r="504" spans="1:50">
      <c r="A504" s="77">
        <v>31</v>
      </c>
      <c r="B504" s="77">
        <v>116</v>
      </c>
      <c r="C504" s="77" t="s">
        <v>27</v>
      </c>
      <c r="D504" s="77" t="s">
        <v>59</v>
      </c>
      <c r="E504" s="77" t="s">
        <v>55</v>
      </c>
      <c r="F504" s="77" t="s">
        <v>202</v>
      </c>
      <c r="G504" s="77" t="s">
        <v>474</v>
      </c>
      <c r="H504" s="77" t="s">
        <v>468</v>
      </c>
      <c r="I504" s="77" t="s">
        <v>277</v>
      </c>
      <c r="J504" s="454" t="s">
        <v>470</v>
      </c>
      <c r="K504" s="410">
        <v>36728</v>
      </c>
      <c r="L504" s="410">
        <v>38554</v>
      </c>
      <c r="M504" s="77" t="s">
        <v>30</v>
      </c>
      <c r="N504" s="271">
        <v>-10000000</v>
      </c>
      <c r="O504" s="271">
        <v>3679.3120680000002</v>
      </c>
      <c r="P504" s="411">
        <v>0.25</v>
      </c>
      <c r="Q504" s="271">
        <v>38.300477999999998</v>
      </c>
      <c r="R504" s="271">
        <v>38.242082000000003</v>
      </c>
      <c r="S504" s="411">
        <v>-3.5812889099236078E-2</v>
      </c>
      <c r="T504" s="271">
        <v>-131.76679505276496</v>
      </c>
      <c r="U504" s="271">
        <v>-451.95556199999999</v>
      </c>
      <c r="V504" s="271">
        <v>0</v>
      </c>
      <c r="W504" s="271">
        <v>-583.72235705276489</v>
      </c>
      <c r="X504" s="271">
        <v>46200.500806999997</v>
      </c>
      <c r="Y504" s="271">
        <v>45950.788472</v>
      </c>
      <c r="Z504" s="271">
        <v>-249.71233499999653</v>
      </c>
      <c r="AA504" s="271">
        <v>334.01002205276836</v>
      </c>
      <c r="AB504" s="271">
        <v>46200.500806999997</v>
      </c>
      <c r="AC504" s="271">
        <v>45950.788472</v>
      </c>
      <c r="AD504" s="271">
        <v>-249.71233499999653</v>
      </c>
      <c r="AF504" s="271">
        <v>15131.170879650001</v>
      </c>
      <c r="AG504" s="402">
        <f>IF(ISERROR(VLOOKUP(B504,Acc_Cash!$A:$H,3,FALSE)),0,VLOOKUP(B504,Acc_Cash!$A:$H,3,FALSE))</f>
        <v>-12847.222222</v>
      </c>
      <c r="AH504" s="402">
        <f t="shared" si="105"/>
        <v>33103.566250000003</v>
      </c>
      <c r="AI504" s="402">
        <f>AH504-(IF(ISERROR(VLOOKUP(A504,'YTD Last'!$E$2:$Z$383,21,0)),0,VLOOKUP(A504,'YTD Last'!$E$2:$Z$383,21,0)))</f>
        <v>-36239.115861999991</v>
      </c>
      <c r="AJ504" s="402">
        <f>AH504-IF(ISERROR(VLOOKUP(A504,'QTD Last'!$A$2:$AH$600,34,0)),0,VLOOKUP(A504,'QTD Last'!$A$2:$AH$600,34,0))</f>
        <v>-249.71233499998925</v>
      </c>
      <c r="AK504" s="402">
        <f>AH504-IF(ISERROR(VLOOKUP(A504,'MTD Last'!$A$2:$AH$600,34,0)),0,VLOOKUP(A504,'MTD Last'!$A$2:$AH$600,34,0))</f>
        <v>-249.71233499998925</v>
      </c>
      <c r="AL504" s="402">
        <f t="shared" si="106"/>
        <v>-249.71233499999653</v>
      </c>
      <c r="AM504" s="403" t="str">
        <f ca="1">ROUND((L504-Control!$C$3)/365,0)&amp;" Year"</f>
        <v>-9 Year</v>
      </c>
      <c r="AN504" s="45">
        <f t="shared" si="107"/>
        <v>5</v>
      </c>
      <c r="AO504" s="45" t="str">
        <f t="shared" si="108"/>
        <v>Code</v>
      </c>
      <c r="AP504" s="45">
        <f t="shared" si="109"/>
        <v>5</v>
      </c>
      <c r="AQ504" s="402">
        <f>AH504-(IF(ISERROR(VLOOKUP(A504,'WTD Last'!$A$1:$AQ$605,34,0)),0,VLOOKUP(A504,'WTD Last'!$A$1:$AQ$605,34,0)))</f>
        <v>-15798.430660999991</v>
      </c>
      <c r="AR504" s="563"/>
      <c r="AS504" s="402"/>
      <c r="AT504" s="402">
        <f t="shared" si="110"/>
        <v>-69.444444444444443</v>
      </c>
      <c r="AU504" s="564">
        <v>1305</v>
      </c>
      <c r="AV504" s="564">
        <v>69031</v>
      </c>
      <c r="AW504" s="77"/>
      <c r="AX504" s="271"/>
    </row>
    <row r="505" spans="1:50">
      <c r="A505" s="77">
        <v>32</v>
      </c>
      <c r="B505" s="77">
        <v>117</v>
      </c>
      <c r="C505" s="77" t="s">
        <v>27</v>
      </c>
      <c r="D505" s="77" t="s">
        <v>59</v>
      </c>
      <c r="E505" s="77" t="s">
        <v>55</v>
      </c>
      <c r="F505" s="77" t="s">
        <v>202</v>
      </c>
      <c r="G505" s="77" t="s">
        <v>474</v>
      </c>
      <c r="H505" s="77" t="s">
        <v>468</v>
      </c>
      <c r="I505" s="77" t="s">
        <v>277</v>
      </c>
      <c r="J505" s="454" t="s">
        <v>470</v>
      </c>
      <c r="K505" s="410">
        <v>36728</v>
      </c>
      <c r="L505" s="410">
        <v>38554</v>
      </c>
      <c r="M505" s="77" t="s">
        <v>30</v>
      </c>
      <c r="N505" s="271">
        <v>-10000000</v>
      </c>
      <c r="O505" s="271">
        <v>3679.3120680000002</v>
      </c>
      <c r="P505" s="411">
        <v>0.25</v>
      </c>
      <c r="Q505" s="271">
        <v>38.300477999999998</v>
      </c>
      <c r="R505" s="271">
        <v>38.242082000000003</v>
      </c>
      <c r="S505" s="411">
        <v>-3.5812889099236078E-2</v>
      </c>
      <c r="T505" s="271">
        <v>-131.76679505276496</v>
      </c>
      <c r="U505" s="271">
        <v>-451.95556199999999</v>
      </c>
      <c r="V505" s="271">
        <v>0</v>
      </c>
      <c r="W505" s="271">
        <v>-583.72235705276489</v>
      </c>
      <c r="X505" s="271">
        <v>46200.500806999997</v>
      </c>
      <c r="Y505" s="271">
        <v>45950.788472</v>
      </c>
      <c r="Z505" s="271">
        <v>-249.71233499999653</v>
      </c>
      <c r="AA505" s="271">
        <v>334.01002205276836</v>
      </c>
      <c r="AB505" s="271">
        <v>46200.500806999997</v>
      </c>
      <c r="AC505" s="271">
        <v>45950.788472</v>
      </c>
      <c r="AD505" s="271">
        <v>-249.71233499999653</v>
      </c>
      <c r="AF505" s="271">
        <v>15131.170879650001</v>
      </c>
      <c r="AG505" s="402">
        <f>IF(ISERROR(VLOOKUP(B505,Acc_Cash!$A:$H,3,FALSE)),0,VLOOKUP(B505,Acc_Cash!$A:$H,3,FALSE))</f>
        <v>-12847.222222</v>
      </c>
      <c r="AH505" s="402">
        <f t="shared" si="105"/>
        <v>33103.566250000003</v>
      </c>
      <c r="AI505" s="402">
        <f>AH505-(IF(ISERROR(VLOOKUP(A505,'YTD Last'!$E$2:$Z$500,21,0)),0,VLOOKUP(A505,'YTD Last'!$E$2:$Z$500,21,0)))</f>
        <v>-36239.115861999991</v>
      </c>
      <c r="AJ505" s="402">
        <f>AH505-IF(ISERROR(VLOOKUP(A505,'QTD Last'!$A$2:$AH$600,34,0)),0,VLOOKUP(A505,'QTD Last'!$A$2:$AH$600,34,0))</f>
        <v>-249.71233499998925</v>
      </c>
      <c r="AK505" s="402">
        <f>AH505-IF(ISERROR(VLOOKUP(A505,'MTD Last'!$A$2:$AH$600,34,0)),0,VLOOKUP(A505,'MTD Last'!$A$2:$AH$600,34,0))</f>
        <v>-249.71233499998925</v>
      </c>
      <c r="AL505" s="402">
        <f t="shared" si="106"/>
        <v>-249.71233499999653</v>
      </c>
      <c r="AM505" s="403" t="str">
        <f ca="1">ROUND((L505-Control!$C$3)/365,0)&amp;" Year"</f>
        <v>-9 Year</v>
      </c>
      <c r="AN505" s="45">
        <f t="shared" si="107"/>
        <v>5</v>
      </c>
      <c r="AO505" s="45" t="str">
        <f t="shared" si="108"/>
        <v>Code</v>
      </c>
      <c r="AP505" s="45">
        <f t="shared" si="109"/>
        <v>5</v>
      </c>
      <c r="AQ505" s="402">
        <f>AH505-(IF(ISERROR(VLOOKUP(A505,'WTD Last'!$A$1:$AQ$605,34,0)),0,VLOOKUP(A505,'WTD Last'!$A$1:$AQ$605,34,0)))</f>
        <v>-15798.430660999991</v>
      </c>
      <c r="AR505" s="563"/>
      <c r="AS505" s="402"/>
      <c r="AT505" s="402">
        <f t="shared" si="110"/>
        <v>-69.444444444444443</v>
      </c>
      <c r="AU505" s="564">
        <v>1305</v>
      </c>
      <c r="AV505" s="564">
        <v>69031</v>
      </c>
      <c r="AW505" s="77"/>
      <c r="AX505" s="271"/>
    </row>
    <row r="506" spans="1:50">
      <c r="A506" s="77">
        <v>1375</v>
      </c>
      <c r="B506" s="77">
        <v>529</v>
      </c>
      <c r="C506" s="77" t="s">
        <v>27</v>
      </c>
      <c r="D506" s="77" t="s">
        <v>28</v>
      </c>
      <c r="E506" s="77" t="s">
        <v>385</v>
      </c>
      <c r="F506" s="77" t="s">
        <v>200</v>
      </c>
      <c r="G506" s="77" t="s">
        <v>485</v>
      </c>
      <c r="H506" s="77" t="s">
        <v>468</v>
      </c>
      <c r="I506" s="77" t="s">
        <v>405</v>
      </c>
      <c r="J506" s="454" t="s">
        <v>481</v>
      </c>
      <c r="K506" s="410">
        <v>36896</v>
      </c>
      <c r="L506" s="410">
        <v>38722</v>
      </c>
      <c r="M506" s="77" t="s">
        <v>30</v>
      </c>
      <c r="N506" s="271">
        <v>-10000000</v>
      </c>
      <c r="O506" s="271">
        <v>4109.2130950000001</v>
      </c>
      <c r="P506" s="411">
        <v>0.98</v>
      </c>
      <c r="Q506" s="271">
        <v>99.295305999999997</v>
      </c>
      <c r="R506" s="271">
        <v>98.654715999999993</v>
      </c>
      <c r="S506" s="411">
        <v>-0.58472746198606829</v>
      </c>
      <c r="T506" s="271">
        <v>-2402.7697437992665</v>
      </c>
      <c r="U506" s="271">
        <v>-964.73152200000004</v>
      </c>
      <c r="V506" s="271">
        <v>0</v>
      </c>
      <c r="W506" s="271">
        <v>-3367.5012657992665</v>
      </c>
      <c r="X506" s="271">
        <v>-18635.052468000002</v>
      </c>
      <c r="Y506" s="271">
        <v>-21534.725071000001</v>
      </c>
      <c r="Z506" s="271">
        <v>-2899.6726029999991</v>
      </c>
      <c r="AA506" s="271">
        <v>467.82866279926748</v>
      </c>
      <c r="AB506" s="271">
        <v>-18635.052468000002</v>
      </c>
      <c r="AC506" s="271">
        <v>-21534.725071000001</v>
      </c>
      <c r="AD506" s="271">
        <v>-2899.6726029999991</v>
      </c>
      <c r="AF506" s="271">
        <v>23658.7943944625</v>
      </c>
      <c r="AG506" s="402">
        <f>IF(ISERROR(VLOOKUP(B506,Acc_Cash!$A:$H,3,FALSE)),0,VLOOKUP(B506,Acc_Cash!$A:$H,3,FALSE))</f>
        <v>0</v>
      </c>
      <c r="AH506" s="402">
        <f t="shared" si="105"/>
        <v>-21534.725071000001</v>
      </c>
      <c r="AI506" s="402">
        <f>AH506-(IF(ISERROR(VLOOKUP(A506,'YTD Last'!$E$2:$Z$500,21,0)),0,VLOOKUP(A506,'YTD Last'!$E$2:$Z$500,21,0)))</f>
        <v>-224459.050437</v>
      </c>
      <c r="AJ506" s="402">
        <f>AH506-IF(ISERROR(VLOOKUP(A506,'QTD Last'!$A$2:$AH$600,34,0)),0,VLOOKUP(A506,'QTD Last'!$A$2:$AH$600,34,0))</f>
        <v>-2899.6726029999991</v>
      </c>
      <c r="AK506" s="402">
        <f>AH506-IF(ISERROR(VLOOKUP(A506,'MTD Last'!$A$2:$AH$600,34,0)),0,VLOOKUP(A506,'MTD Last'!$A$2:$AH$600,34,0))</f>
        <v>-2899.6726029999991</v>
      </c>
      <c r="AL506" s="402">
        <f t="shared" si="106"/>
        <v>-2899.6726029999991</v>
      </c>
      <c r="AM506" s="403" t="str">
        <f ca="1">ROUND((L506-Control!$C$3)/365,0)&amp;" Year"</f>
        <v>-9 Year</v>
      </c>
      <c r="AN506" s="45">
        <f t="shared" si="107"/>
        <v>6</v>
      </c>
      <c r="AO506" s="45" t="str">
        <f t="shared" si="108"/>
        <v>Code</v>
      </c>
      <c r="AP506" s="45">
        <f t="shared" si="109"/>
        <v>6</v>
      </c>
      <c r="AQ506" s="402">
        <f>AH506-(IF(ISERROR(VLOOKUP(A506,'WTD Last'!$A$1:$AQ$605,34,0)),0,VLOOKUP(A506,'WTD Last'!$A$1:$AQ$605,34,0)))</f>
        <v>-12779.973822</v>
      </c>
      <c r="AR506" s="563"/>
      <c r="AS506" s="402"/>
      <c r="AT506" s="402">
        <f t="shared" si="110"/>
        <v>-272.22222222222223</v>
      </c>
      <c r="AV506" s="564">
        <v>11319</v>
      </c>
      <c r="AW506" s="77"/>
      <c r="AX506" s="271"/>
    </row>
    <row r="507" spans="1:50">
      <c r="A507" s="77">
        <v>1546</v>
      </c>
      <c r="B507" s="77">
        <v>593</v>
      </c>
      <c r="C507" s="77" t="s">
        <v>27</v>
      </c>
      <c r="D507" s="77" t="s">
        <v>301</v>
      </c>
      <c r="E507" s="77" t="s">
        <v>385</v>
      </c>
      <c r="F507" s="77" t="s">
        <v>200</v>
      </c>
      <c r="G507" s="77" t="s">
        <v>485</v>
      </c>
      <c r="H507" s="77" t="s">
        <v>468</v>
      </c>
      <c r="I507" s="77" t="s">
        <v>405</v>
      </c>
      <c r="J507" s="454" t="s">
        <v>486</v>
      </c>
      <c r="K507" s="410">
        <v>36896</v>
      </c>
      <c r="L507" s="410">
        <v>38722</v>
      </c>
      <c r="M507" s="77" t="s">
        <v>30</v>
      </c>
      <c r="N507" s="271">
        <v>10000000</v>
      </c>
      <c r="O507" s="271">
        <v>-4109.2130950000001</v>
      </c>
      <c r="P507" s="411">
        <v>0.98</v>
      </c>
      <c r="Q507" s="271">
        <v>99.295305999999997</v>
      </c>
      <c r="R507" s="271">
        <v>98.654715999999993</v>
      </c>
      <c r="S507" s="411">
        <v>-0.58472746198606829</v>
      </c>
      <c r="T507" s="271">
        <v>2402.7697437992665</v>
      </c>
      <c r="U507" s="271">
        <v>964.73152200000004</v>
      </c>
      <c r="V507" s="271">
        <v>0</v>
      </c>
      <c r="W507" s="271">
        <v>3367.5012657992665</v>
      </c>
      <c r="X507" s="271">
        <v>18635.052468000002</v>
      </c>
      <c r="Y507" s="271">
        <v>21534.725071000001</v>
      </c>
      <c r="Z507" s="271">
        <v>2899.6726029999991</v>
      </c>
      <c r="AA507" s="271">
        <v>-467.82866279926748</v>
      </c>
      <c r="AB507" s="271">
        <v>18635.052468000002</v>
      </c>
      <c r="AC507" s="271">
        <v>21534.725071000001</v>
      </c>
      <c r="AD507" s="271">
        <v>2899.6726029999991</v>
      </c>
      <c r="AF507" s="271">
        <v>-23658.7943944625</v>
      </c>
      <c r="AG507" s="402">
        <f>IF(ISERROR(VLOOKUP(B507,Acc_Cash!$A:$H,3,FALSE)),0,VLOOKUP(B507,Acc_Cash!$A:$H,3,FALSE))</f>
        <v>0</v>
      </c>
      <c r="AH507" s="402">
        <f t="shared" ref="AH507:AH513" si="111">AG507+AC507</f>
        <v>21534.725071000001</v>
      </c>
      <c r="AI507" s="402">
        <f>AH507-(IF(ISERROR(VLOOKUP(A507,'YTD Last'!$E$2:$Z$383,21,0)),0,VLOOKUP(A507,'YTD Last'!$E$2:$Z$383,21,0)))</f>
        <v>224459.050437</v>
      </c>
      <c r="AJ507" s="402">
        <f>AH507-IF(ISERROR(VLOOKUP(A507,'QTD Last'!$A$2:$AH$600,34,0)),0,VLOOKUP(A507,'QTD Last'!$A$2:$AH$600,34,0))</f>
        <v>2899.6726029999991</v>
      </c>
      <c r="AK507" s="402">
        <f>AH507-IF(ISERROR(VLOOKUP(A507,'MTD Last'!$A$2:$AH$600,34,0)),0,VLOOKUP(A507,'MTD Last'!$A$2:$AH$600,34,0))</f>
        <v>2899.6726029999991</v>
      </c>
      <c r="AL507" s="402">
        <f t="shared" ref="AL507:AL513" si="112">AD507-AE507</f>
        <v>2899.6726029999991</v>
      </c>
      <c r="AM507" s="403" t="str">
        <f ca="1">ROUND((L507-Control!$C$3)/365,0)&amp;" Year"</f>
        <v>-9 Year</v>
      </c>
      <c r="AN507" s="45">
        <f t="shared" ref="AN507:AN513" si="113">IF(F507="AAA",1,IF(F507="AA+",2,IF(F507="AA",3,IF(F507="AA-",4,IF(F507="A+",5,IF(F507="A",6,IF(F507="A-",7,IF(F507="BBB+",8,"Code"))))))))</f>
        <v>6</v>
      </c>
      <c r="AO507" s="45" t="str">
        <f t="shared" ref="AO507:AO513" si="114">IF(F507="BBB",9,IF(F507="BBB-",10,IF(F507="BB+",11,IF(F507="BB",12,IF(F507="BB-",13,IF(F507="B+",14,IF(F507="B",15,IF(F507="B-",16,"Code"))))))))</f>
        <v>Code</v>
      </c>
      <c r="AP507" s="45">
        <f t="shared" ref="AP507:AP513" si="115">IF(AN507="Code",AO507,AN507)</f>
        <v>6</v>
      </c>
      <c r="AQ507" s="402">
        <f>AH507-(IF(ISERROR(VLOOKUP(A507,'WTD Last'!$A$1:$AQ$605,34,0)),0,VLOOKUP(A507,'WTD Last'!$A$1:$AQ$605,34,0)))</f>
        <v>12779.973822</v>
      </c>
      <c r="AR507" s="563"/>
      <c r="AS507" s="402"/>
      <c r="AT507" s="402">
        <f t="shared" ref="AT507:AT513" si="116">N507*(P507/100)/360</f>
        <v>272.22222222222223</v>
      </c>
      <c r="AV507" s="564">
        <v>11319</v>
      </c>
      <c r="AW507" s="77"/>
      <c r="AX507" s="271"/>
    </row>
    <row r="508" spans="1:50">
      <c r="A508" s="77">
        <v>49</v>
      </c>
      <c r="B508" s="77">
        <v>147</v>
      </c>
      <c r="C508" s="77" t="s">
        <v>27</v>
      </c>
      <c r="D508" s="77" t="s">
        <v>28</v>
      </c>
      <c r="E508" s="77" t="s">
        <v>53</v>
      </c>
      <c r="F508" s="77" t="s">
        <v>199</v>
      </c>
      <c r="G508" s="77" t="s">
        <v>473</v>
      </c>
      <c r="H508" s="77" t="s">
        <v>468</v>
      </c>
      <c r="I508" s="77" t="s">
        <v>31</v>
      </c>
      <c r="J508" s="454" t="s">
        <v>481</v>
      </c>
      <c r="K508" s="410">
        <v>36759</v>
      </c>
      <c r="L508" s="410">
        <v>38585</v>
      </c>
      <c r="M508" s="77" t="s">
        <v>30</v>
      </c>
      <c r="N508" s="271">
        <v>5000000</v>
      </c>
      <c r="O508" s="271">
        <v>-1858.1901250000001</v>
      </c>
      <c r="P508" s="411">
        <v>0.41</v>
      </c>
      <c r="Q508" s="271">
        <v>152.00923700000001</v>
      </c>
      <c r="R508" s="271">
        <v>151.31529599999999</v>
      </c>
      <c r="S508" s="411">
        <v>-0.55878072999479733</v>
      </c>
      <c r="T508" s="271">
        <v>1038.3208345166238</v>
      </c>
      <c r="U508" s="271">
        <v>573.09178500000007</v>
      </c>
      <c r="V508" s="271">
        <v>0</v>
      </c>
      <c r="W508" s="271">
        <v>1611.4126195166239</v>
      </c>
      <c r="X508" s="271">
        <v>-207127.67035999999</v>
      </c>
      <c r="Y508" s="271">
        <v>-206005.609192</v>
      </c>
      <c r="Z508" s="271">
        <v>1122.0611679999856</v>
      </c>
      <c r="AA508" s="271">
        <v>-489.35145151663824</v>
      </c>
      <c r="AB508" s="271">
        <v>-207127.67035999999</v>
      </c>
      <c r="AC508" s="271">
        <v>-206005.609192</v>
      </c>
      <c r="AD508" s="271">
        <v>1122.0611679999856</v>
      </c>
      <c r="AF508" s="271">
        <v>-13755.2524003125</v>
      </c>
      <c r="AG508" s="402">
        <f>IF(ISERROR(VLOOKUP(B508,Acc_Cash!$A:$H,3,FALSE)),0,VLOOKUP(B508,Acc_Cash!$A:$H,3,FALSE))</f>
        <v>10477.777778</v>
      </c>
      <c r="AH508" s="402">
        <f t="shared" si="111"/>
        <v>-195527.83141400001</v>
      </c>
      <c r="AI508" s="402">
        <f>AH508-(IF(ISERROR(VLOOKUP(A508,'YTD Last'!$E$2:$Z$500,21,0)),0,VLOOKUP(A508,'YTD Last'!$E$2:$Z$500,21,0)))</f>
        <v>-25751.455692000018</v>
      </c>
      <c r="AJ508" s="402">
        <f>AH508-IF(ISERROR(VLOOKUP(A508,'QTD Last'!$A$2:$AH$600,34,0)),0,VLOOKUP(A508,'QTD Last'!$A$2:$AH$600,34,0))</f>
        <v>1122.0611679999856</v>
      </c>
      <c r="AK508" s="402">
        <f>AH508-IF(ISERROR(VLOOKUP(A508,'MTD Last'!$A$2:$AH$600,34,0)),0,VLOOKUP(A508,'MTD Last'!$A$2:$AH$600,34,0))</f>
        <v>1122.0611679999856</v>
      </c>
      <c r="AL508" s="402">
        <f t="shared" si="112"/>
        <v>1122.0611679999856</v>
      </c>
      <c r="AM508" s="403" t="str">
        <f ca="1">ROUND((L508-Control!$C$3)/365,0)&amp;" Year"</f>
        <v>-9 Year</v>
      </c>
      <c r="AN508" s="45">
        <f t="shared" si="113"/>
        <v>7</v>
      </c>
      <c r="AO508" s="45" t="str">
        <f t="shared" si="114"/>
        <v>Code</v>
      </c>
      <c r="AP508" s="45">
        <f t="shared" si="115"/>
        <v>7</v>
      </c>
      <c r="AQ508" s="402">
        <f>AH508-(IF(ISERROR(VLOOKUP(A508,'WTD Last'!$A$1:$AQ$605,34,0)),0,VLOOKUP(A508,'WTD Last'!$A$1:$AQ$605,34,0)))</f>
        <v>16510.966797000001</v>
      </c>
      <c r="AR508" s="563"/>
      <c r="AS508" s="402"/>
      <c r="AT508" s="402">
        <f t="shared" si="116"/>
        <v>56.944444444444436</v>
      </c>
      <c r="AU508" s="564">
        <v>86921</v>
      </c>
      <c r="AV508" s="564">
        <v>80713</v>
      </c>
      <c r="AW508" s="77"/>
      <c r="AX508" s="271"/>
    </row>
    <row r="509" spans="1:50">
      <c r="A509" s="77">
        <v>153</v>
      </c>
      <c r="B509" s="77">
        <v>210</v>
      </c>
      <c r="C509" s="77" t="s">
        <v>27</v>
      </c>
      <c r="D509" s="77" t="s">
        <v>28</v>
      </c>
      <c r="E509" s="77" t="s">
        <v>53</v>
      </c>
      <c r="F509" s="77" t="s">
        <v>199</v>
      </c>
      <c r="G509" s="77" t="s">
        <v>473</v>
      </c>
      <c r="H509" s="77" t="s">
        <v>468</v>
      </c>
      <c r="I509" s="77" t="s">
        <v>259</v>
      </c>
      <c r="J509" s="454" t="s">
        <v>481</v>
      </c>
      <c r="K509" s="410">
        <v>36794</v>
      </c>
      <c r="L509" s="410">
        <v>38620</v>
      </c>
      <c r="M509" s="77" t="s">
        <v>30</v>
      </c>
      <c r="N509" s="271">
        <v>-5000000</v>
      </c>
      <c r="O509" s="271">
        <v>1895.6608920000001</v>
      </c>
      <c r="P509" s="411">
        <v>0.44</v>
      </c>
      <c r="Q509" s="271">
        <v>152.461432</v>
      </c>
      <c r="R509" s="271">
        <v>151.771072</v>
      </c>
      <c r="S509" s="411">
        <v>-0.56478357844730576</v>
      </c>
      <c r="T509" s="271">
        <v>-1070.6381421063716</v>
      </c>
      <c r="U509" s="271">
        <v>-572.73097200000007</v>
      </c>
      <c r="V509" s="271">
        <v>0</v>
      </c>
      <c r="W509" s="271">
        <v>-1643.3691141063716</v>
      </c>
      <c r="X509" s="271">
        <v>207878.04844899999</v>
      </c>
      <c r="Y509" s="271">
        <v>206743.38904899999</v>
      </c>
      <c r="Z509" s="271">
        <v>-1134.6594000000041</v>
      </c>
      <c r="AA509" s="271">
        <v>508.70971410636753</v>
      </c>
      <c r="AB509" s="271">
        <v>207878.04844899999</v>
      </c>
      <c r="AC509" s="271">
        <v>206743.38904899999</v>
      </c>
      <c r="AD509" s="271">
        <v>-1134.6594000000041</v>
      </c>
      <c r="AF509" s="271">
        <v>14032.629753030002</v>
      </c>
      <c r="AG509" s="402">
        <f>IF(ISERROR(VLOOKUP(B509,Acc_Cash!$A:$H,3,FALSE)),0,VLOOKUP(B509,Acc_Cash!$A:$H,3,FALSE))</f>
        <v>-11122.222222</v>
      </c>
      <c r="AH509" s="402">
        <f t="shared" si="111"/>
        <v>195621.16682699998</v>
      </c>
      <c r="AI509" s="402">
        <f>AH509-(IF(ISERROR(VLOOKUP(A509,'YTD Last'!$E$2:$Z$500,21,0)),0,VLOOKUP(A509,'YTD Last'!$E$2:$Z$500,21,0)))</f>
        <v>26247.037715999992</v>
      </c>
      <c r="AJ509" s="402">
        <f>AH509-IF(ISERROR(VLOOKUP(A509,'QTD Last'!$A$2:$AH$600,34,0)),0,VLOOKUP(A509,'QTD Last'!$A$2:$AH$600,34,0))</f>
        <v>-1134.6594000000041</v>
      </c>
      <c r="AK509" s="402">
        <f>AH509-IF(ISERROR(VLOOKUP(A509,'MTD Last'!$A$2:$AH$600,34,0)),0,VLOOKUP(A509,'MTD Last'!$A$2:$AH$600,34,0))</f>
        <v>-1134.6594000000041</v>
      </c>
      <c r="AL509" s="402">
        <f t="shared" si="112"/>
        <v>-1134.6594000000041</v>
      </c>
      <c r="AM509" s="403" t="str">
        <f ca="1">ROUND((L509-Control!$C$3)/365,0)&amp;" Year"</f>
        <v>-9 Year</v>
      </c>
      <c r="AN509" s="45">
        <f t="shared" si="113"/>
        <v>7</v>
      </c>
      <c r="AO509" s="45" t="str">
        <f t="shared" si="114"/>
        <v>Code</v>
      </c>
      <c r="AP509" s="45">
        <f t="shared" si="115"/>
        <v>7</v>
      </c>
      <c r="AQ509" s="402">
        <f>AH509-(IF(ISERROR(VLOOKUP(A509,'WTD Last'!$A$1:$AQ$605,34,0)),0,VLOOKUP(A509,'WTD Last'!$A$1:$AQ$605,34,0)))</f>
        <v>-17517.458876999997</v>
      </c>
      <c r="AR509" s="563"/>
      <c r="AS509" s="402"/>
      <c r="AT509" s="402">
        <f t="shared" si="116"/>
        <v>-61.111111111111114</v>
      </c>
      <c r="AU509" s="564">
        <v>81224</v>
      </c>
      <c r="AV509" s="564">
        <v>80713</v>
      </c>
      <c r="AW509" s="77"/>
      <c r="AX509" s="271"/>
    </row>
    <row r="510" spans="1:50">
      <c r="A510" s="77">
        <v>1670</v>
      </c>
      <c r="B510" s="77">
        <v>878</v>
      </c>
      <c r="C510" s="77" t="s">
        <v>27</v>
      </c>
      <c r="D510" s="77" t="s">
        <v>28</v>
      </c>
      <c r="E510" s="77" t="s">
        <v>53</v>
      </c>
      <c r="F510" s="77" t="s">
        <v>199</v>
      </c>
      <c r="G510" s="77" t="s">
        <v>473</v>
      </c>
      <c r="H510" s="77" t="s">
        <v>468</v>
      </c>
      <c r="I510" s="77" t="s">
        <v>259</v>
      </c>
      <c r="J510" s="454" t="s">
        <v>475</v>
      </c>
      <c r="K510" s="410">
        <v>36957</v>
      </c>
      <c r="L510" s="410">
        <v>38783</v>
      </c>
      <c r="M510" s="77" t="s">
        <v>30</v>
      </c>
      <c r="N510" s="271">
        <v>10000000</v>
      </c>
      <c r="O510" s="271">
        <v>-4293.7853640000003</v>
      </c>
      <c r="P510" s="411">
        <v>1.615</v>
      </c>
      <c r="Q510" s="271">
        <v>154.63043099999999</v>
      </c>
      <c r="R510" s="271">
        <v>153.94739899999999</v>
      </c>
      <c r="S510" s="411">
        <v>-0.60142536157054372</v>
      </c>
      <c r="T510" s="271">
        <v>2582.3914150500091</v>
      </c>
      <c r="U510" s="271">
        <v>1473.885636</v>
      </c>
      <c r="V510" s="271">
        <v>0</v>
      </c>
      <c r="W510" s="271">
        <v>4056.277051050009</v>
      </c>
      <c r="X510" s="271">
        <v>40625.527213000001</v>
      </c>
      <c r="Y510" s="271">
        <v>43960.278197</v>
      </c>
      <c r="Z510" s="271">
        <v>3334.7509839999984</v>
      </c>
      <c r="AA510" s="271">
        <v>-721.52606705001062</v>
      </c>
      <c r="AB510" s="271">
        <v>40625.527213000001</v>
      </c>
      <c r="AC510" s="271">
        <v>43960.278197</v>
      </c>
      <c r="AD510" s="271">
        <v>3334.7509839999984</v>
      </c>
      <c r="AF510" s="271">
        <v>-31784.746157010002</v>
      </c>
      <c r="AG510" s="402">
        <f>IF(ISERROR(VLOOKUP(B510,Acc_Cash!$A:$H,3,FALSE)),0,VLOOKUP(B510,Acc_Cash!$A:$H,3,FALSE))</f>
        <v>0</v>
      </c>
      <c r="AH510" s="402">
        <f t="shared" si="111"/>
        <v>43960.278197</v>
      </c>
      <c r="AI510" s="402">
        <f>AH510-(IF(ISERROR(VLOOKUP(A510,'YTD Last'!$E$2:$Z$500,21,0)),0,VLOOKUP(A510,'YTD Last'!$E$2:$Z$500,21,0)))</f>
        <v>43960.278197</v>
      </c>
      <c r="AJ510" s="402">
        <f>AH510-IF(ISERROR(VLOOKUP(A510,'QTD Last'!$A$2:$AH$600,34,0)),0,VLOOKUP(A510,'QTD Last'!$A$2:$AH$600,34,0))</f>
        <v>3334.7509839999984</v>
      </c>
      <c r="AK510" s="402">
        <f>AH510-IF(ISERROR(VLOOKUP(A510,'MTD Last'!$A$2:$AH$600,34,0)),0,VLOOKUP(A510,'MTD Last'!$A$2:$AH$600,34,0))</f>
        <v>3334.7509839999984</v>
      </c>
      <c r="AL510" s="402">
        <f t="shared" si="112"/>
        <v>3334.7509839999984</v>
      </c>
      <c r="AM510" s="403" t="str">
        <f ca="1">ROUND((L510-Control!$C$3)/365,0)&amp;" Year"</f>
        <v>-8 Year</v>
      </c>
      <c r="AN510" s="45">
        <f t="shared" si="113"/>
        <v>7</v>
      </c>
      <c r="AO510" s="45" t="str">
        <f t="shared" si="114"/>
        <v>Code</v>
      </c>
      <c r="AP510" s="45">
        <f t="shared" si="115"/>
        <v>7</v>
      </c>
      <c r="AQ510" s="402">
        <f>AH510-(IF(ISERROR(VLOOKUP(A510,'WTD Last'!$A$1:$AQ$605,34,0)),0,VLOOKUP(A510,'WTD Last'!$A$1:$AQ$605,34,0)))</f>
        <v>45908.861903999998</v>
      </c>
      <c r="AR510" s="563"/>
      <c r="AS510" s="402"/>
      <c r="AT510" s="402">
        <f t="shared" si="116"/>
        <v>448.61111111111109</v>
      </c>
      <c r="AU510" s="564">
        <v>81224</v>
      </c>
      <c r="AV510" s="564">
        <v>80713</v>
      </c>
      <c r="AW510" s="77"/>
      <c r="AX510" s="271"/>
    </row>
    <row r="511" spans="1:50">
      <c r="A511" s="77">
        <v>1671</v>
      </c>
      <c r="B511" s="77">
        <v>879</v>
      </c>
      <c r="C511" s="77" t="s">
        <v>27</v>
      </c>
      <c r="D511" s="77" t="s">
        <v>28</v>
      </c>
      <c r="E511" s="77" t="s">
        <v>53</v>
      </c>
      <c r="F511" s="77" t="s">
        <v>199</v>
      </c>
      <c r="G511" s="77" t="s">
        <v>473</v>
      </c>
      <c r="H511" s="77" t="s">
        <v>468</v>
      </c>
      <c r="I511" s="77" t="s">
        <v>259</v>
      </c>
      <c r="J511" s="454" t="s">
        <v>475</v>
      </c>
      <c r="K511" s="410">
        <v>36957</v>
      </c>
      <c r="L511" s="410">
        <v>38783</v>
      </c>
      <c r="M511" s="77" t="s">
        <v>30</v>
      </c>
      <c r="N511" s="271">
        <v>5000000</v>
      </c>
      <c r="O511" s="271">
        <v>-2153.2622430000001</v>
      </c>
      <c r="P511" s="411">
        <v>1.7</v>
      </c>
      <c r="Q511" s="271">
        <v>154.63043099999999</v>
      </c>
      <c r="R511" s="271">
        <v>153.94739899999999</v>
      </c>
      <c r="S511" s="411">
        <v>-0.60134036991310025</v>
      </c>
      <c r="T511" s="271">
        <v>1294.8435137255319</v>
      </c>
      <c r="U511" s="271">
        <v>748.50357899999995</v>
      </c>
      <c r="V511" s="271">
        <v>0</v>
      </c>
      <c r="W511" s="271">
        <v>2043.3470927255319</v>
      </c>
      <c r="X511" s="271">
        <v>38275.728346999997</v>
      </c>
      <c r="Y511" s="271">
        <v>39981.536246000003</v>
      </c>
      <c r="Z511" s="271">
        <v>1705.8078990000067</v>
      </c>
      <c r="AA511" s="271">
        <v>-337.53919372552514</v>
      </c>
      <c r="AB511" s="271">
        <v>38275.728346999997</v>
      </c>
      <c r="AC511" s="271">
        <v>39981.536246000003</v>
      </c>
      <c r="AD511" s="271">
        <v>1705.8078990000067</v>
      </c>
      <c r="AF511" s="271">
        <v>-15939.523753807502</v>
      </c>
      <c r="AG511" s="402">
        <f>IF(ISERROR(VLOOKUP(B511,Acc_Cash!$A:$H,3,FALSE)),0,VLOOKUP(B511,Acc_Cash!$A:$H,3,FALSE))</f>
        <v>0</v>
      </c>
      <c r="AH511" s="402">
        <f t="shared" si="111"/>
        <v>39981.536246000003</v>
      </c>
      <c r="AI511" s="402">
        <f>AH511-(IF(ISERROR(VLOOKUP(A511,'YTD Last'!$E$2:$Z$500,21,0)),0,VLOOKUP(A511,'YTD Last'!$E$2:$Z$500,21,0)))</f>
        <v>39981.536246000003</v>
      </c>
      <c r="AJ511" s="402">
        <f>AH511-IF(ISERROR(VLOOKUP(A511,'QTD Last'!$A$2:$AH$600,34,0)),0,VLOOKUP(A511,'QTD Last'!$A$2:$AH$600,34,0))</f>
        <v>1705.8078990000067</v>
      </c>
      <c r="AK511" s="402">
        <f>AH511-IF(ISERROR(VLOOKUP(A511,'MTD Last'!$A$2:$AH$600,34,0)),0,VLOOKUP(A511,'MTD Last'!$A$2:$AH$600,34,0))</f>
        <v>1705.8078990000067</v>
      </c>
      <c r="AL511" s="402">
        <f t="shared" si="112"/>
        <v>1705.8078990000067</v>
      </c>
      <c r="AM511" s="403" t="str">
        <f ca="1">ROUND((L511-Control!$C$3)/365,0)&amp;" Year"</f>
        <v>-8 Year</v>
      </c>
      <c r="AN511" s="45">
        <f t="shared" si="113"/>
        <v>7</v>
      </c>
      <c r="AO511" s="45" t="str">
        <f t="shared" si="114"/>
        <v>Code</v>
      </c>
      <c r="AP511" s="45">
        <f t="shared" si="115"/>
        <v>7</v>
      </c>
      <c r="AQ511" s="402">
        <f>AH511-(IF(ISERROR(VLOOKUP(A511,'WTD Last'!$A$1:$AQ$605,34,0)),0,VLOOKUP(A511,'WTD Last'!$A$1:$AQ$605,34,0)))</f>
        <v>22990.829964000004</v>
      </c>
      <c r="AR511" s="563"/>
      <c r="AS511" s="402"/>
      <c r="AT511" s="402">
        <f t="shared" si="116"/>
        <v>236.11111111111111</v>
      </c>
      <c r="AU511" s="564">
        <v>81224</v>
      </c>
      <c r="AV511" s="564">
        <v>80713</v>
      </c>
      <c r="AW511" s="77"/>
      <c r="AX511" s="271"/>
    </row>
    <row r="512" spans="1:50">
      <c r="A512" s="77">
        <v>1714</v>
      </c>
      <c r="B512" s="77">
        <v>918</v>
      </c>
      <c r="C512" s="77" t="s">
        <v>27</v>
      </c>
      <c r="D512" s="77" t="s">
        <v>28</v>
      </c>
      <c r="E512" s="77" t="s">
        <v>53</v>
      </c>
      <c r="F512" s="77" t="s">
        <v>199</v>
      </c>
      <c r="G512" s="77" t="s">
        <v>473</v>
      </c>
      <c r="H512" s="77" t="s">
        <v>468</v>
      </c>
      <c r="I512" s="77" t="s">
        <v>97</v>
      </c>
      <c r="J512" s="454" t="s">
        <v>475</v>
      </c>
      <c r="K512" s="410">
        <v>36972</v>
      </c>
      <c r="L512" s="410">
        <v>38798</v>
      </c>
      <c r="M512" s="77" t="s">
        <v>30</v>
      </c>
      <c r="N512" s="271">
        <v>-10000000</v>
      </c>
      <c r="O512" s="271">
        <v>4323.5139730000001</v>
      </c>
      <c r="P512" s="411">
        <v>1.6</v>
      </c>
      <c r="Q512" s="271">
        <v>154.827279</v>
      </c>
      <c r="R512" s="271">
        <v>154.14649</v>
      </c>
      <c r="S512" s="411">
        <v>-0.60145008116110743</v>
      </c>
      <c r="T512" s="271">
        <v>-2600.3778299620321</v>
      </c>
      <c r="U512" s="271">
        <v>-1464.8406089999999</v>
      </c>
      <c r="V512" s="271">
        <v>0</v>
      </c>
      <c r="W512" s="271">
        <v>-4065.218438962032</v>
      </c>
      <c r="X512" s="271">
        <v>-26950.616413</v>
      </c>
      <c r="Y512" s="271">
        <v>-30279.345499999999</v>
      </c>
      <c r="Z512" s="271">
        <v>-3328.7290869999997</v>
      </c>
      <c r="AA512" s="271">
        <v>736.48935196203229</v>
      </c>
      <c r="AB512" s="271">
        <v>-26950.616413</v>
      </c>
      <c r="AC512" s="271">
        <v>-30279.345499999999</v>
      </c>
      <c r="AD512" s="271">
        <v>-3328.7290869999997</v>
      </c>
      <c r="AF512" s="271">
        <v>32004.812185132501</v>
      </c>
      <c r="AG512" s="402">
        <f>IF(ISERROR(VLOOKUP(B512,Acc_Cash!$A:$H,3,FALSE)),0,VLOOKUP(B512,Acc_Cash!$A:$H,3,FALSE))</f>
        <v>0</v>
      </c>
      <c r="AH512" s="402">
        <f t="shared" si="111"/>
        <v>-30279.345499999999</v>
      </c>
      <c r="AI512" s="402">
        <f>AH512-(IF(ISERROR(VLOOKUP(A512,'YTD Last'!$E$2:$Z$500,21,0)),0,VLOOKUP(A512,'YTD Last'!$E$2:$Z$500,21,0)))</f>
        <v>-30279.345499999999</v>
      </c>
      <c r="AJ512" s="402">
        <f>AH512-IF(ISERROR(VLOOKUP(A512,'QTD Last'!$A$2:$AH$600,34,0)),0,VLOOKUP(A512,'QTD Last'!$A$2:$AH$600,34,0))</f>
        <v>-3328.7290869999997</v>
      </c>
      <c r="AK512" s="402">
        <f>AH512-IF(ISERROR(VLOOKUP(A512,'MTD Last'!$A$2:$AH$600,34,0)),0,VLOOKUP(A512,'MTD Last'!$A$2:$AH$600,34,0))</f>
        <v>-3328.7290869999997</v>
      </c>
      <c r="AL512" s="402">
        <f t="shared" si="112"/>
        <v>-3328.7290869999997</v>
      </c>
      <c r="AM512" s="403" t="str">
        <f ca="1">ROUND((L512-Control!$C$3)/365,0)&amp;" Year"</f>
        <v>-8 Year</v>
      </c>
      <c r="AN512" s="45">
        <f t="shared" si="113"/>
        <v>7</v>
      </c>
      <c r="AO512" s="45" t="str">
        <f t="shared" si="114"/>
        <v>Code</v>
      </c>
      <c r="AP512" s="45">
        <f t="shared" si="115"/>
        <v>7</v>
      </c>
      <c r="AQ512" s="402">
        <f>AH512-(IF(ISERROR(VLOOKUP(A512,'WTD Last'!$A$1:$AQ$605,34,0)),0,VLOOKUP(A512,'WTD Last'!$A$1:$AQ$605,34,0)))</f>
        <v>-46892.323638000002</v>
      </c>
      <c r="AR512" s="563"/>
      <c r="AS512" s="402"/>
      <c r="AT512" s="402">
        <f t="shared" si="116"/>
        <v>-444.44444444444446</v>
      </c>
      <c r="AU512" s="564">
        <v>122</v>
      </c>
      <c r="AV512" s="564">
        <v>80713</v>
      </c>
      <c r="AW512" s="77"/>
      <c r="AX512" s="271"/>
    </row>
    <row r="513" spans="1:50">
      <c r="A513" s="77">
        <v>1733</v>
      </c>
      <c r="B513" s="77">
        <v>940</v>
      </c>
      <c r="C513" s="77" t="s">
        <v>27</v>
      </c>
      <c r="D513" s="77" t="s">
        <v>28</v>
      </c>
      <c r="E513" s="77" t="s">
        <v>53</v>
      </c>
      <c r="F513" s="77" t="s">
        <v>199</v>
      </c>
      <c r="G513" s="77" t="s">
        <v>473</v>
      </c>
      <c r="H513" s="77" t="s">
        <v>468</v>
      </c>
      <c r="I513" s="77" t="s">
        <v>31</v>
      </c>
      <c r="J513" s="454" t="s">
        <v>475</v>
      </c>
      <c r="K513" s="410">
        <v>36980</v>
      </c>
      <c r="L513" s="410">
        <v>37345</v>
      </c>
      <c r="M513" s="77" t="s">
        <v>30</v>
      </c>
      <c r="N513" s="271">
        <v>10000000</v>
      </c>
      <c r="O513" s="271">
        <v>-928.81597199999999</v>
      </c>
      <c r="P513" s="411">
        <v>1.05</v>
      </c>
      <c r="Q513" s="271">
        <v>107.09273</v>
      </c>
      <c r="R513" s="271">
        <v>106.021936</v>
      </c>
      <c r="S513" s="411">
        <v>-0.54051288239209683</v>
      </c>
      <c r="T513" s="271">
        <v>502.03699823753709</v>
      </c>
      <c r="U513" s="271">
        <v>1054.650093</v>
      </c>
      <c r="V513" s="271">
        <v>0</v>
      </c>
      <c r="W513" s="271">
        <v>1556.6870912375371</v>
      </c>
      <c r="X513" s="271">
        <v>-851.23308999999995</v>
      </c>
      <c r="Y513" s="271">
        <v>474.86590000000001</v>
      </c>
      <c r="Z513" s="271">
        <v>1326.09899</v>
      </c>
      <c r="AA513" s="271">
        <v>-230.5881012375371</v>
      </c>
      <c r="AB513" s="271">
        <v>-851.23308999999995</v>
      </c>
      <c r="AC513" s="271">
        <v>474.86590000000001</v>
      </c>
      <c r="AD513" s="271">
        <v>1326.09899</v>
      </c>
      <c r="AF513" s="271">
        <v>-6875.5602327300003</v>
      </c>
      <c r="AG513" s="402">
        <f>IF(ISERROR(VLOOKUP(B513,Acc_Cash!$A:$H,3,FALSE)),0,VLOOKUP(B513,Acc_Cash!$A:$H,3,FALSE))</f>
        <v>0</v>
      </c>
      <c r="AH513" s="402">
        <f t="shared" si="111"/>
        <v>474.86590000000001</v>
      </c>
      <c r="AI513" s="402">
        <f>AH513-(IF(ISERROR(VLOOKUP(A513,'YTD Last'!$E$2:$Z$500,21,0)),0,VLOOKUP(A513,'YTD Last'!$E$2:$Z$500,21,0)))</f>
        <v>474.86590000000001</v>
      </c>
      <c r="AJ513" s="402">
        <f>AH513-IF(ISERROR(VLOOKUP(A513,'QTD Last'!$A$2:$AH$600,34,0)),0,VLOOKUP(A513,'QTD Last'!$A$2:$AH$600,34,0))</f>
        <v>1326.09899</v>
      </c>
      <c r="AK513" s="402">
        <f>AH513-IF(ISERROR(VLOOKUP(A513,'MTD Last'!$A$2:$AH$600,34,0)),0,VLOOKUP(A513,'MTD Last'!$A$2:$AH$600,34,0))</f>
        <v>1326.09899</v>
      </c>
      <c r="AL513" s="402">
        <f t="shared" si="112"/>
        <v>1326.09899</v>
      </c>
      <c r="AM513" s="403" t="str">
        <f ca="1">ROUND((L513-Control!$C$3)/365,0)&amp;" Year"</f>
        <v>-12 Year</v>
      </c>
      <c r="AN513" s="45">
        <f t="shared" si="113"/>
        <v>7</v>
      </c>
      <c r="AO513" s="45" t="str">
        <f t="shared" si="114"/>
        <v>Code</v>
      </c>
      <c r="AP513" s="45">
        <f t="shared" si="115"/>
        <v>7</v>
      </c>
      <c r="AQ513" s="402">
        <f>AH513-(IF(ISERROR(VLOOKUP(A513,'WTD Last'!$A$1:$AQ$605,34,0)),0,VLOOKUP(A513,'WTD Last'!$A$1:$AQ$605,34,0)))</f>
        <v>474.86590000000001</v>
      </c>
      <c r="AR513" s="563"/>
      <c r="AS513" s="402"/>
      <c r="AT513" s="402">
        <f t="shared" si="116"/>
        <v>291.66666666666669</v>
      </c>
      <c r="AU513" s="564">
        <v>86921</v>
      </c>
      <c r="AV513" s="564">
        <v>80713</v>
      </c>
      <c r="AW513" s="77"/>
      <c r="AX513" s="271"/>
    </row>
    <row r="514" spans="1:50">
      <c r="A514" s="77">
        <v>1751</v>
      </c>
      <c r="B514" s="77">
        <v>957</v>
      </c>
      <c r="C514" s="77" t="s">
        <v>27</v>
      </c>
      <c r="D514" s="77" t="s">
        <v>619</v>
      </c>
      <c r="E514" s="77" t="s">
        <v>29</v>
      </c>
      <c r="F514" s="77" t="s">
        <v>199</v>
      </c>
      <c r="G514" s="77" t="s">
        <v>473</v>
      </c>
      <c r="H514" s="77" t="s">
        <v>478</v>
      </c>
      <c r="I514" s="77" t="s">
        <v>620</v>
      </c>
      <c r="J514" s="454" t="s">
        <v>610</v>
      </c>
      <c r="K514" s="410">
        <v>36979</v>
      </c>
      <c r="L514" s="410">
        <v>38812</v>
      </c>
      <c r="M514" s="77" t="s">
        <v>45</v>
      </c>
      <c r="N514" s="271">
        <v>20000000</v>
      </c>
      <c r="O514" s="271">
        <v>-8933.5572300000003</v>
      </c>
      <c r="P514" s="411">
        <v>1.65</v>
      </c>
      <c r="Q514" s="271">
        <v>154.27609699999999</v>
      </c>
      <c r="R514" s="271">
        <v>154.27609699999999</v>
      </c>
      <c r="S514" s="411">
        <v>0</v>
      </c>
      <c r="T514" s="271">
        <v>96565.694111999997</v>
      </c>
      <c r="U514" s="271">
        <v>1098.7109270000001</v>
      </c>
      <c r="V514" s="271">
        <v>0</v>
      </c>
      <c r="W514" s="271">
        <v>96565.694111999997</v>
      </c>
      <c r="X514" s="271">
        <v>0</v>
      </c>
      <c r="Y514" s="271">
        <v>96565.694111999997</v>
      </c>
      <c r="Z514" s="271">
        <v>96565.694111999997</v>
      </c>
      <c r="AA514" s="271">
        <v>0</v>
      </c>
      <c r="AB514" s="271">
        <v>0</v>
      </c>
      <c r="AC514" s="271">
        <v>84736.396583279988</v>
      </c>
      <c r="AD514" s="271">
        <v>84736.396583279988</v>
      </c>
      <c r="AF514" s="271">
        <v>0</v>
      </c>
      <c r="AG514" s="402">
        <f>IF(ISERROR(VLOOKUP(B514,Acc_Cash!$A:$H,3,FALSE)),0,VLOOKUP(B514,Acc_Cash!$A:$H,3,FALSE))</f>
        <v>804.375</v>
      </c>
      <c r="AH514" s="402">
        <f t="shared" ref="AH514:AH529" si="117">AG514+AC514</f>
        <v>85540.771583279988</v>
      </c>
      <c r="AI514" s="402">
        <f>AH514-(IF(ISERROR(VLOOKUP(A514,'YTD Last'!$E$2:$Z$500,21,0)),0,VLOOKUP(A514,'YTD Last'!$E$2:$Z$500,21,0)))</f>
        <v>85540.771583279988</v>
      </c>
      <c r="AJ514" s="402">
        <f>AH514-IF(ISERROR(VLOOKUP(A514,'QTD Last'!$A$2:$AH$600,34,0)),0,VLOOKUP(A514,'QTD Last'!$A$2:$AH$600,34,0))</f>
        <v>85540.771583279988</v>
      </c>
      <c r="AK514" s="402">
        <f>AH514-IF(ISERROR(VLOOKUP(A514,'MTD Last'!$A$2:$AH$600,34,0)),0,VLOOKUP(A514,'MTD Last'!$A$2:$AH$600,34,0))</f>
        <v>85540.771583279988</v>
      </c>
      <c r="AL514" s="402">
        <f t="shared" ref="AL514:AL529" si="118">AD514-AE514</f>
        <v>84736.396583279988</v>
      </c>
      <c r="AM514" s="403" t="str">
        <f ca="1">ROUND((L514-Control!$C$3)/365,0)&amp;" Year"</f>
        <v>-8 Year</v>
      </c>
      <c r="AN514" s="45">
        <f t="shared" ref="AN514:AN529" si="119">IF(F514="AAA",1,IF(F514="AA+",2,IF(F514="AA",3,IF(F514="AA-",4,IF(F514="A+",5,IF(F514="A",6,IF(F514="A-",7,IF(F514="BBB+",8,"Code"))))))))</f>
        <v>7</v>
      </c>
      <c r="AO514" s="45" t="str">
        <f t="shared" ref="AO514:AO529" si="120">IF(F514="BBB",9,IF(F514="BBB-",10,IF(F514="BB+",11,IF(F514="BB",12,IF(F514="BB-",13,IF(F514="B+",14,IF(F514="B",15,IF(F514="B-",16,"Code"))))))))</f>
        <v>Code</v>
      </c>
      <c r="AP514" s="45">
        <f t="shared" ref="AP514:AP529" si="121">IF(AN514="Code",AO514,AN514)</f>
        <v>7</v>
      </c>
      <c r="AQ514" s="402">
        <f>AH514-(IF(ISERROR(VLOOKUP(A514,'WTD Last'!$A$1:$AQ$605,34,0)),0,VLOOKUP(A514,'WTD Last'!$A$1:$AQ$605,34,0)))</f>
        <v>85540.771583279988</v>
      </c>
      <c r="AR514" s="563"/>
      <c r="AS514" s="402"/>
      <c r="AT514" s="402">
        <f t="shared" ref="AT514:AT529" si="122">N514*(P514/100)/360</f>
        <v>916.66666666666663</v>
      </c>
      <c r="AV514" s="564">
        <v>93020</v>
      </c>
      <c r="AW514" s="77"/>
      <c r="AX514" s="271"/>
    </row>
    <row r="515" spans="1:50">
      <c r="A515" s="77">
        <v>1752</v>
      </c>
      <c r="B515" s="77">
        <v>958</v>
      </c>
      <c r="C515" s="77" t="s">
        <v>27</v>
      </c>
      <c r="D515" s="77" t="s">
        <v>619</v>
      </c>
      <c r="E515" s="77" t="s">
        <v>67</v>
      </c>
      <c r="F515" s="77" t="s">
        <v>200</v>
      </c>
      <c r="G515" s="77" t="s">
        <v>473</v>
      </c>
      <c r="H515" s="77" t="s">
        <v>490</v>
      </c>
      <c r="I515" s="77" t="s">
        <v>620</v>
      </c>
      <c r="J515" s="454" t="s">
        <v>610</v>
      </c>
      <c r="K515" s="410">
        <v>36979</v>
      </c>
      <c r="L515" s="410">
        <v>38898</v>
      </c>
      <c r="M515" s="77" t="s">
        <v>45</v>
      </c>
      <c r="N515" s="271">
        <v>20000000</v>
      </c>
      <c r="O515" s="271">
        <v>-9236.9826869999997</v>
      </c>
      <c r="P515" s="411">
        <v>1</v>
      </c>
      <c r="Q515" s="271">
        <v>102.161948</v>
      </c>
      <c r="R515" s="271">
        <v>102.161948</v>
      </c>
      <c r="S515" s="411">
        <v>0</v>
      </c>
      <c r="T515" s="271">
        <v>-16718.792824</v>
      </c>
      <c r="U515" s="271">
        <v>817.76459199999999</v>
      </c>
      <c r="V515" s="271">
        <v>0</v>
      </c>
      <c r="W515" s="271">
        <v>-16718.792824</v>
      </c>
      <c r="X515" s="271">
        <v>0</v>
      </c>
      <c r="Y515" s="271">
        <v>-16718.792824</v>
      </c>
      <c r="Z515" s="271">
        <v>-16718.792824</v>
      </c>
      <c r="AA515" s="271">
        <v>0</v>
      </c>
      <c r="AB515" s="271">
        <v>0</v>
      </c>
      <c r="AC515" s="271">
        <v>-14670.740703059999</v>
      </c>
      <c r="AD515" s="271">
        <v>-14670.740703059999</v>
      </c>
      <c r="AF515" s="271">
        <v>0</v>
      </c>
      <c r="AG515" s="402">
        <f>IF(ISERROR(VLOOKUP(B515,Acc_Cash!$A:$H,3,FALSE)),0,VLOOKUP(B515,Acc_Cash!$A:$H,3,FALSE))</f>
        <v>487.5</v>
      </c>
      <c r="AH515" s="402">
        <f t="shared" si="117"/>
        <v>-14183.240703059999</v>
      </c>
      <c r="AI515" s="402">
        <f>AH515-(IF(ISERROR(VLOOKUP(A515,'YTD Last'!$E$2:$Z$500,21,0)),0,VLOOKUP(A515,'YTD Last'!$E$2:$Z$500,21,0)))</f>
        <v>-14183.240703059999</v>
      </c>
      <c r="AJ515" s="402">
        <f>AH515-IF(ISERROR(VLOOKUP(A515,'QTD Last'!$A$2:$AH$600,34,0)),0,VLOOKUP(A515,'QTD Last'!$A$2:$AH$600,34,0))</f>
        <v>-14183.240703059999</v>
      </c>
      <c r="AK515" s="402">
        <f>AH515-IF(ISERROR(VLOOKUP(A515,'MTD Last'!$A$2:$AH$600,34,0)),0,VLOOKUP(A515,'MTD Last'!$A$2:$AH$600,34,0))</f>
        <v>-14183.240703059999</v>
      </c>
      <c r="AL515" s="402">
        <f t="shared" si="118"/>
        <v>-14670.740703059999</v>
      </c>
      <c r="AM515" s="403" t="str">
        <f ca="1">ROUND((L515-Control!$C$3)/365,0)&amp;" Year"</f>
        <v>-8 Year</v>
      </c>
      <c r="AN515" s="45">
        <f t="shared" si="119"/>
        <v>6</v>
      </c>
      <c r="AO515" s="45" t="str">
        <f t="shared" si="120"/>
        <v>Code</v>
      </c>
      <c r="AP515" s="45">
        <f t="shared" si="121"/>
        <v>6</v>
      </c>
      <c r="AQ515" s="402">
        <f>AH515-(IF(ISERROR(VLOOKUP(A515,'WTD Last'!$A$1:$AQ$605,34,0)),0,VLOOKUP(A515,'WTD Last'!$A$1:$AQ$605,34,0)))</f>
        <v>-14183.240703059999</v>
      </c>
      <c r="AR515" s="563"/>
      <c r="AS515" s="402"/>
      <c r="AT515" s="402">
        <f t="shared" si="122"/>
        <v>555.55555555555554</v>
      </c>
      <c r="AV515" s="564">
        <v>68514</v>
      </c>
      <c r="AW515" s="77"/>
      <c r="AX515" s="271"/>
    </row>
    <row r="516" spans="1:50">
      <c r="A516" s="77">
        <v>1753</v>
      </c>
      <c r="B516" s="77">
        <v>959</v>
      </c>
      <c r="C516" s="77" t="s">
        <v>27</v>
      </c>
      <c r="D516" s="77" t="s">
        <v>28</v>
      </c>
      <c r="E516" s="77" t="s">
        <v>67</v>
      </c>
      <c r="F516" s="77" t="s">
        <v>200</v>
      </c>
      <c r="G516" s="77" t="s">
        <v>473</v>
      </c>
      <c r="H516" s="77" t="s">
        <v>490</v>
      </c>
      <c r="I516" s="77" t="s">
        <v>620</v>
      </c>
      <c r="J516" s="454" t="s">
        <v>469</v>
      </c>
      <c r="K516" s="410">
        <v>36979</v>
      </c>
      <c r="L516" s="410">
        <v>38898</v>
      </c>
      <c r="M516" s="77" t="s">
        <v>45</v>
      </c>
      <c r="N516" s="271">
        <v>-20000000</v>
      </c>
      <c r="O516" s="271">
        <v>9236.9826869999997</v>
      </c>
      <c r="P516" s="411">
        <v>1</v>
      </c>
      <c r="Q516" s="271">
        <v>102.161948</v>
      </c>
      <c r="R516" s="271">
        <v>102.161948</v>
      </c>
      <c r="S516" s="411">
        <v>0</v>
      </c>
      <c r="T516" s="271">
        <v>16718.792824</v>
      </c>
      <c r="U516" s="271">
        <v>-817.76459199999999</v>
      </c>
      <c r="V516" s="271">
        <v>0</v>
      </c>
      <c r="W516" s="271">
        <v>16718.792824</v>
      </c>
      <c r="X516" s="271">
        <v>0</v>
      </c>
      <c r="Y516" s="271">
        <v>16718.792824</v>
      </c>
      <c r="Z516" s="271">
        <v>16718.792824</v>
      </c>
      <c r="AA516" s="271">
        <v>0</v>
      </c>
      <c r="AB516" s="271">
        <v>0</v>
      </c>
      <c r="AC516" s="271">
        <v>14670.740703059999</v>
      </c>
      <c r="AD516" s="271">
        <v>14670.740703059999</v>
      </c>
      <c r="AF516" s="271">
        <v>0</v>
      </c>
      <c r="AG516" s="402">
        <f>IF(ISERROR(VLOOKUP(B516,Acc_Cash!$A:$H,3,FALSE)),0,VLOOKUP(B516,Acc_Cash!$A:$H,3,FALSE))</f>
        <v>-487.5</v>
      </c>
      <c r="AH516" s="402">
        <f t="shared" si="117"/>
        <v>14183.240703059999</v>
      </c>
      <c r="AI516" s="402">
        <f>AH516-(IF(ISERROR(VLOOKUP(A516,'YTD Last'!$E$2:$Z$500,21,0)),0,VLOOKUP(A516,'YTD Last'!$E$2:$Z$500,21,0)))</f>
        <v>14183.240703059999</v>
      </c>
      <c r="AJ516" s="402">
        <f>AH516-IF(ISERROR(VLOOKUP(A516,'QTD Last'!$A$2:$AH$600,34,0)),0,VLOOKUP(A516,'QTD Last'!$A$2:$AH$600,34,0))</f>
        <v>14183.240703059999</v>
      </c>
      <c r="AK516" s="402">
        <f>AH516-IF(ISERROR(VLOOKUP(A516,'MTD Last'!$A$2:$AH$600,34,0)),0,VLOOKUP(A516,'MTD Last'!$A$2:$AH$600,34,0))</f>
        <v>14183.240703059999</v>
      </c>
      <c r="AL516" s="402">
        <f t="shared" si="118"/>
        <v>14670.740703059999</v>
      </c>
      <c r="AM516" s="403" t="str">
        <f ca="1">ROUND((L516-Control!$C$3)/365,0)&amp;" Year"</f>
        <v>-8 Year</v>
      </c>
      <c r="AN516" s="45">
        <f t="shared" si="119"/>
        <v>6</v>
      </c>
      <c r="AO516" s="45" t="str">
        <f t="shared" si="120"/>
        <v>Code</v>
      </c>
      <c r="AP516" s="45">
        <f t="shared" si="121"/>
        <v>6</v>
      </c>
      <c r="AQ516" s="402">
        <f>AH516-(IF(ISERROR(VLOOKUP(A516,'WTD Last'!$A$1:$AQ$605,34,0)),0,VLOOKUP(A516,'WTD Last'!$A$1:$AQ$605,34,0)))</f>
        <v>14183.240703059999</v>
      </c>
      <c r="AR516" s="563"/>
      <c r="AS516" s="402"/>
      <c r="AT516" s="402">
        <f t="shared" si="122"/>
        <v>-555.55555555555554</v>
      </c>
      <c r="AV516" s="564">
        <v>68514</v>
      </c>
      <c r="AW516" s="77"/>
      <c r="AX516" s="271"/>
    </row>
    <row r="517" spans="1:50">
      <c r="A517" s="77">
        <v>1754</v>
      </c>
      <c r="B517" s="77">
        <v>960</v>
      </c>
      <c r="C517" s="77" t="s">
        <v>27</v>
      </c>
      <c r="D517" s="77" t="s">
        <v>619</v>
      </c>
      <c r="E517" s="77" t="s">
        <v>68</v>
      </c>
      <c r="F517" s="77" t="s">
        <v>200</v>
      </c>
      <c r="G517" s="77" t="s">
        <v>473</v>
      </c>
      <c r="H517" s="77" t="s">
        <v>482</v>
      </c>
      <c r="I517" s="77" t="s">
        <v>620</v>
      </c>
      <c r="J517" s="454" t="s">
        <v>610</v>
      </c>
      <c r="K517" s="410">
        <v>36979</v>
      </c>
      <c r="L517" s="410">
        <v>38898</v>
      </c>
      <c r="M517" s="77" t="s">
        <v>45</v>
      </c>
      <c r="N517" s="271">
        <v>20000000</v>
      </c>
      <c r="O517" s="271">
        <v>-9095.5009639999989</v>
      </c>
      <c r="P517" s="411">
        <v>0.75</v>
      </c>
      <c r="Q517" s="271">
        <v>70.458690000000004</v>
      </c>
      <c r="R517" s="271">
        <v>70.458690000000004</v>
      </c>
      <c r="S517" s="411">
        <v>0</v>
      </c>
      <c r="T517" s="271">
        <v>43762.915202999997</v>
      </c>
      <c r="U517" s="271">
        <v>518.39200000000005</v>
      </c>
      <c r="V517" s="271">
        <v>0</v>
      </c>
      <c r="W517" s="271">
        <v>43762.915202999997</v>
      </c>
      <c r="X517" s="271">
        <v>0</v>
      </c>
      <c r="Y517" s="271">
        <v>43762.915202999997</v>
      </c>
      <c r="Z517" s="271">
        <v>43762.915202999997</v>
      </c>
      <c r="AA517" s="271">
        <v>0</v>
      </c>
      <c r="AB517" s="271">
        <v>0</v>
      </c>
      <c r="AC517" s="271">
        <v>38401.958090632492</v>
      </c>
      <c r="AD517" s="271">
        <v>38401.958090632492</v>
      </c>
      <c r="AF517" s="271">
        <v>0</v>
      </c>
      <c r="AG517" s="402">
        <f>IF(ISERROR(VLOOKUP(B517,Acc_Cash!$A:$H,3,FALSE)),0,VLOOKUP(B517,Acc_Cash!$A:$H,3,FALSE))</f>
        <v>365.625</v>
      </c>
      <c r="AH517" s="402">
        <f t="shared" si="117"/>
        <v>38767.583090632492</v>
      </c>
      <c r="AI517" s="402">
        <f>AH517-(IF(ISERROR(VLOOKUP(A517,'YTD Last'!$E$2:$Z$500,21,0)),0,VLOOKUP(A517,'YTD Last'!$E$2:$Z$500,21,0)))</f>
        <v>38767.583090632492</v>
      </c>
      <c r="AJ517" s="402">
        <f>AH517-IF(ISERROR(VLOOKUP(A517,'QTD Last'!$A$2:$AH$600,34,0)),0,VLOOKUP(A517,'QTD Last'!$A$2:$AH$600,34,0))</f>
        <v>38767.583090632492</v>
      </c>
      <c r="AK517" s="402">
        <f>AH517-IF(ISERROR(VLOOKUP(A517,'MTD Last'!$A$2:$AH$600,34,0)),0,VLOOKUP(A517,'MTD Last'!$A$2:$AH$600,34,0))</f>
        <v>38767.583090632492</v>
      </c>
      <c r="AL517" s="402">
        <f t="shared" si="118"/>
        <v>38401.958090632492</v>
      </c>
      <c r="AM517" s="403" t="str">
        <f ca="1">ROUND((L517-Control!$C$3)/365,0)&amp;" Year"</f>
        <v>-8 Year</v>
      </c>
      <c r="AN517" s="45">
        <f t="shared" si="119"/>
        <v>6</v>
      </c>
      <c r="AO517" s="45" t="str">
        <f t="shared" si="120"/>
        <v>Code</v>
      </c>
      <c r="AP517" s="45">
        <f t="shared" si="121"/>
        <v>6</v>
      </c>
      <c r="AQ517" s="402">
        <f>AH517-(IF(ISERROR(VLOOKUP(A517,'WTD Last'!$A$1:$AQ$605,34,0)),0,VLOOKUP(A517,'WTD Last'!$A$1:$AQ$605,34,0)))</f>
        <v>38767.583090632492</v>
      </c>
      <c r="AR517" s="563"/>
      <c r="AS517" s="402"/>
      <c r="AT517" s="402">
        <f t="shared" si="122"/>
        <v>416.66666666666669</v>
      </c>
      <c r="AV517" s="564">
        <v>72563</v>
      </c>
      <c r="AW517" s="77"/>
      <c r="AX517" s="271"/>
    </row>
    <row r="518" spans="1:50">
      <c r="A518" s="77">
        <v>1755</v>
      </c>
      <c r="B518" s="77">
        <v>961</v>
      </c>
      <c r="C518" s="77" t="s">
        <v>27</v>
      </c>
      <c r="D518" s="77" t="s">
        <v>28</v>
      </c>
      <c r="E518" s="77" t="s">
        <v>68</v>
      </c>
      <c r="F518" s="77" t="s">
        <v>200</v>
      </c>
      <c r="G518" s="77" t="s">
        <v>473</v>
      </c>
      <c r="H518" s="77" t="s">
        <v>482</v>
      </c>
      <c r="I518" s="77" t="s">
        <v>620</v>
      </c>
      <c r="J518" s="454" t="s">
        <v>469</v>
      </c>
      <c r="K518" s="410">
        <v>36979</v>
      </c>
      <c r="L518" s="410">
        <v>38898</v>
      </c>
      <c r="M518" s="77" t="s">
        <v>45</v>
      </c>
      <c r="N518" s="271">
        <v>-20000000</v>
      </c>
      <c r="O518" s="271">
        <v>9095.5009639999989</v>
      </c>
      <c r="P518" s="411">
        <v>0.75</v>
      </c>
      <c r="Q518" s="271">
        <v>70.458690000000004</v>
      </c>
      <c r="R518" s="271">
        <v>70.458690000000004</v>
      </c>
      <c r="S518" s="411">
        <v>0</v>
      </c>
      <c r="T518" s="271">
        <v>-43762.915202999997</v>
      </c>
      <c r="U518" s="271">
        <v>-518.39200000000005</v>
      </c>
      <c r="V518" s="271">
        <v>0</v>
      </c>
      <c r="W518" s="271">
        <v>-43762.915202999997</v>
      </c>
      <c r="X518" s="271">
        <v>0</v>
      </c>
      <c r="Y518" s="271">
        <v>-43762.915202999997</v>
      </c>
      <c r="Z518" s="271">
        <v>-43762.915202999997</v>
      </c>
      <c r="AA518" s="271">
        <v>0</v>
      </c>
      <c r="AB518" s="271">
        <v>0</v>
      </c>
      <c r="AC518" s="271">
        <v>-38401.958090632492</v>
      </c>
      <c r="AD518" s="271">
        <v>-38401.958090632492</v>
      </c>
      <c r="AF518" s="271">
        <v>0</v>
      </c>
      <c r="AG518" s="402">
        <f>IF(ISERROR(VLOOKUP(B518,Acc_Cash!$A:$H,3,FALSE)),0,VLOOKUP(B518,Acc_Cash!$A:$H,3,FALSE))</f>
        <v>-365.625</v>
      </c>
      <c r="AH518" s="402">
        <f t="shared" si="117"/>
        <v>-38767.583090632492</v>
      </c>
      <c r="AI518" s="402">
        <f>AH518-(IF(ISERROR(VLOOKUP(A518,'YTD Last'!$E$2:$Z$500,21,0)),0,VLOOKUP(A518,'YTD Last'!$E$2:$Z$500,21,0)))</f>
        <v>-38767.583090632492</v>
      </c>
      <c r="AJ518" s="402">
        <f>AH518-IF(ISERROR(VLOOKUP(A518,'QTD Last'!$A$2:$AH$600,34,0)),0,VLOOKUP(A518,'QTD Last'!$A$2:$AH$600,34,0))</f>
        <v>-38767.583090632492</v>
      </c>
      <c r="AK518" s="402">
        <f>AH518-IF(ISERROR(VLOOKUP(A518,'MTD Last'!$A$2:$AH$600,34,0)),0,VLOOKUP(A518,'MTD Last'!$A$2:$AH$600,34,0))</f>
        <v>-38767.583090632492</v>
      </c>
      <c r="AL518" s="402">
        <f t="shared" si="118"/>
        <v>-38401.958090632492</v>
      </c>
      <c r="AM518" s="403" t="str">
        <f ca="1">ROUND((L518-Control!$C$3)/365,0)&amp;" Year"</f>
        <v>-8 Year</v>
      </c>
      <c r="AN518" s="45">
        <f t="shared" si="119"/>
        <v>6</v>
      </c>
      <c r="AO518" s="45" t="str">
        <f t="shared" si="120"/>
        <v>Code</v>
      </c>
      <c r="AP518" s="45">
        <f t="shared" si="121"/>
        <v>6</v>
      </c>
      <c r="AQ518" s="402">
        <f>AH518-(IF(ISERROR(VLOOKUP(A518,'WTD Last'!$A$1:$AQ$605,34,0)),0,VLOOKUP(A518,'WTD Last'!$A$1:$AQ$605,34,0)))</f>
        <v>-38767.583090632492</v>
      </c>
      <c r="AR518" s="563"/>
      <c r="AS518" s="402"/>
      <c r="AT518" s="402">
        <f t="shared" si="122"/>
        <v>-416.66666666666669</v>
      </c>
      <c r="AV518" s="564">
        <v>72563</v>
      </c>
      <c r="AW518" s="77"/>
      <c r="AX518" s="271"/>
    </row>
    <row r="519" spans="1:50">
      <c r="A519" s="77">
        <v>1756</v>
      </c>
      <c r="B519" s="77">
        <v>962</v>
      </c>
      <c r="C519" s="77" t="s">
        <v>27</v>
      </c>
      <c r="D519" s="77" t="s">
        <v>619</v>
      </c>
      <c r="E519" s="77" t="s">
        <v>611</v>
      </c>
      <c r="F519" s="77" t="s">
        <v>423</v>
      </c>
      <c r="G519" s="77" t="s">
        <v>473</v>
      </c>
      <c r="H519" s="77" t="s">
        <v>472</v>
      </c>
      <c r="I519" s="77" t="s">
        <v>620</v>
      </c>
      <c r="J519" s="454" t="s">
        <v>610</v>
      </c>
      <c r="K519" s="410">
        <v>36979</v>
      </c>
      <c r="L519" s="410">
        <v>38898</v>
      </c>
      <c r="M519" s="77" t="s">
        <v>45</v>
      </c>
      <c r="N519" s="271">
        <v>20000000</v>
      </c>
      <c r="O519" s="271">
        <v>-9265.0873780000002</v>
      </c>
      <c r="P519" s="411">
        <v>1.45</v>
      </c>
      <c r="Q519" s="271">
        <v>142.63259099999999</v>
      </c>
      <c r="R519" s="271">
        <v>142.63259099999999</v>
      </c>
      <c r="S519" s="411">
        <v>0</v>
      </c>
      <c r="T519" s="271">
        <v>25169.351208</v>
      </c>
      <c r="U519" s="271">
        <v>1176.054905</v>
      </c>
      <c r="V519" s="271">
        <v>0</v>
      </c>
      <c r="W519" s="271">
        <v>25169.351208</v>
      </c>
      <c r="X519" s="271">
        <v>0</v>
      </c>
      <c r="Y519" s="271">
        <v>25169.351208</v>
      </c>
      <c r="Z519" s="271">
        <v>25169.351208</v>
      </c>
      <c r="AA519" s="271">
        <v>0</v>
      </c>
      <c r="AB519" s="271">
        <v>0</v>
      </c>
      <c r="AC519" s="271">
        <v>22086.10568502</v>
      </c>
      <c r="AD519" s="271">
        <v>22086.10568502</v>
      </c>
      <c r="AF519" s="271">
        <v>0</v>
      </c>
      <c r="AG519" s="402">
        <f>IF(ISERROR(VLOOKUP(B519,Acc_Cash!$A:$H,3,FALSE)),0,VLOOKUP(B519,Acc_Cash!$A:$H,3,FALSE))</f>
        <v>706.875</v>
      </c>
      <c r="AH519" s="402">
        <f t="shared" si="117"/>
        <v>22792.98068502</v>
      </c>
      <c r="AI519" s="402">
        <f>AH519-(IF(ISERROR(VLOOKUP(A519,'YTD Last'!$E$2:$Z$500,21,0)),0,VLOOKUP(A519,'YTD Last'!$E$2:$Z$500,21,0)))</f>
        <v>22792.98068502</v>
      </c>
      <c r="AJ519" s="402">
        <f>AH519-IF(ISERROR(VLOOKUP(A519,'QTD Last'!$A$2:$AH$600,34,0)),0,VLOOKUP(A519,'QTD Last'!$A$2:$AH$600,34,0))</f>
        <v>22792.98068502</v>
      </c>
      <c r="AK519" s="402">
        <f>AH519-IF(ISERROR(VLOOKUP(A519,'MTD Last'!$A$2:$AH$600,34,0)),0,VLOOKUP(A519,'MTD Last'!$A$2:$AH$600,34,0))</f>
        <v>22792.98068502</v>
      </c>
      <c r="AL519" s="402">
        <f t="shared" si="118"/>
        <v>22086.10568502</v>
      </c>
      <c r="AM519" s="403" t="str">
        <f ca="1">ROUND((L519-Control!$C$3)/365,0)&amp;" Year"</f>
        <v>-8 Year</v>
      </c>
      <c r="AN519" s="45" t="str">
        <f t="shared" si="119"/>
        <v>Code</v>
      </c>
      <c r="AO519" s="45" t="str">
        <f t="shared" si="120"/>
        <v>Code</v>
      </c>
      <c r="AP519" s="45" t="str">
        <f t="shared" si="121"/>
        <v>Code</v>
      </c>
      <c r="AQ519" s="402">
        <f>AH519-(IF(ISERROR(VLOOKUP(A519,'WTD Last'!$A$1:$AQ$605,34,0)),0,VLOOKUP(A519,'WTD Last'!$A$1:$AQ$605,34,0)))</f>
        <v>22792.98068502</v>
      </c>
      <c r="AR519" s="563"/>
      <c r="AS519" s="402"/>
      <c r="AT519" s="402">
        <f t="shared" si="122"/>
        <v>805.55555555555554</v>
      </c>
      <c r="AV519" s="564">
        <v>93018</v>
      </c>
      <c r="AW519" s="77"/>
      <c r="AX519" s="271"/>
    </row>
    <row r="520" spans="1:50">
      <c r="A520" s="77">
        <v>1757</v>
      </c>
      <c r="B520" s="77">
        <v>963</v>
      </c>
      <c r="C520" s="77" t="s">
        <v>27</v>
      </c>
      <c r="D520" s="77" t="s">
        <v>28</v>
      </c>
      <c r="E520" s="77" t="s">
        <v>611</v>
      </c>
      <c r="F520" s="77" t="s">
        <v>423</v>
      </c>
      <c r="G520" s="77" t="s">
        <v>473</v>
      </c>
      <c r="H520" s="77" t="s">
        <v>472</v>
      </c>
      <c r="I520" s="77" t="s">
        <v>620</v>
      </c>
      <c r="J520" s="454" t="s">
        <v>469</v>
      </c>
      <c r="K520" s="410">
        <v>36979</v>
      </c>
      <c r="L520" s="410">
        <v>38898</v>
      </c>
      <c r="M520" s="77" t="s">
        <v>45</v>
      </c>
      <c r="N520" s="271">
        <v>-20000000</v>
      </c>
      <c r="O520" s="271">
        <v>9265.0873780000002</v>
      </c>
      <c r="P520" s="411">
        <v>1.45</v>
      </c>
      <c r="Q520" s="271">
        <v>142.63259099999999</v>
      </c>
      <c r="R520" s="271">
        <v>142.63259099999999</v>
      </c>
      <c r="S520" s="411">
        <v>0</v>
      </c>
      <c r="T520" s="271">
        <v>-25169.351208</v>
      </c>
      <c r="U520" s="271">
        <v>-1176.054905</v>
      </c>
      <c r="V520" s="271">
        <v>0</v>
      </c>
      <c r="W520" s="271">
        <v>-25169.351208</v>
      </c>
      <c r="X520" s="271">
        <v>0</v>
      </c>
      <c r="Y520" s="271">
        <v>-25169.351208</v>
      </c>
      <c r="Z520" s="271">
        <v>-25169.351208</v>
      </c>
      <c r="AA520" s="271">
        <v>0</v>
      </c>
      <c r="AB520" s="271">
        <v>0</v>
      </c>
      <c r="AC520" s="271">
        <v>-22086.10568502</v>
      </c>
      <c r="AD520" s="271">
        <v>-22086.10568502</v>
      </c>
      <c r="AF520" s="271">
        <v>0</v>
      </c>
      <c r="AG520" s="402">
        <f>IF(ISERROR(VLOOKUP(B520,Acc_Cash!$A:$H,3,FALSE)),0,VLOOKUP(B520,Acc_Cash!$A:$H,3,FALSE))</f>
        <v>-706.875</v>
      </c>
      <c r="AH520" s="402">
        <f t="shared" si="117"/>
        <v>-22792.98068502</v>
      </c>
      <c r="AI520" s="402">
        <f>AH520-(IF(ISERROR(VLOOKUP(A520,'YTD Last'!$E$2:$Z$500,21,0)),0,VLOOKUP(A520,'YTD Last'!$E$2:$Z$500,21,0)))</f>
        <v>-22792.98068502</v>
      </c>
      <c r="AJ520" s="402">
        <f>AH520-IF(ISERROR(VLOOKUP(A520,'QTD Last'!$A$2:$AH$600,34,0)),0,VLOOKUP(A520,'QTD Last'!$A$2:$AH$600,34,0))</f>
        <v>-22792.98068502</v>
      </c>
      <c r="AK520" s="402">
        <f>AH520-IF(ISERROR(VLOOKUP(A520,'MTD Last'!$A$2:$AH$600,34,0)),0,VLOOKUP(A520,'MTD Last'!$A$2:$AH$600,34,0))</f>
        <v>-22792.98068502</v>
      </c>
      <c r="AL520" s="402">
        <f t="shared" si="118"/>
        <v>-22086.10568502</v>
      </c>
      <c r="AM520" s="403" t="str">
        <f ca="1">ROUND((L520-Control!$C$3)/365,0)&amp;" Year"</f>
        <v>-8 Year</v>
      </c>
      <c r="AN520" s="45" t="str">
        <f t="shared" si="119"/>
        <v>Code</v>
      </c>
      <c r="AO520" s="45" t="str">
        <f t="shared" si="120"/>
        <v>Code</v>
      </c>
      <c r="AP520" s="45" t="str">
        <f t="shared" si="121"/>
        <v>Code</v>
      </c>
      <c r="AQ520" s="402">
        <f>AH520-(IF(ISERROR(VLOOKUP(A520,'WTD Last'!$A$1:$AQ$605,34,0)),0,VLOOKUP(A520,'WTD Last'!$A$1:$AQ$605,34,0)))</f>
        <v>-22792.98068502</v>
      </c>
      <c r="AR520" s="563"/>
      <c r="AS520" s="402"/>
      <c r="AT520" s="402">
        <f t="shared" si="122"/>
        <v>-805.55555555555554</v>
      </c>
      <c r="AV520" s="564">
        <v>93018</v>
      </c>
      <c r="AW520" s="77"/>
      <c r="AX520" s="271"/>
    </row>
    <row r="521" spans="1:50">
      <c r="A521" s="77">
        <v>1758</v>
      </c>
      <c r="B521" s="77">
        <v>964</v>
      </c>
      <c r="C521" s="77" t="s">
        <v>27</v>
      </c>
      <c r="D521" s="77" t="s">
        <v>619</v>
      </c>
      <c r="E521" s="77" t="s">
        <v>607</v>
      </c>
      <c r="F521" s="77" t="s">
        <v>423</v>
      </c>
      <c r="G521" s="77" t="s">
        <v>476</v>
      </c>
      <c r="H521" s="77" t="s">
        <v>478</v>
      </c>
      <c r="I521" s="77" t="s">
        <v>620</v>
      </c>
      <c r="J521" s="454" t="s">
        <v>610</v>
      </c>
      <c r="K521" s="410">
        <v>36979</v>
      </c>
      <c r="L521" s="410">
        <v>38898</v>
      </c>
      <c r="M521" s="77" t="s">
        <v>45</v>
      </c>
      <c r="N521" s="271">
        <v>20000000</v>
      </c>
      <c r="O521" s="271">
        <v>-8985.5663189999996</v>
      </c>
      <c r="P521" s="411">
        <v>0.35</v>
      </c>
      <c r="Q521" s="271">
        <v>41.022728000000001</v>
      </c>
      <c r="R521" s="271">
        <v>41.022728000000001</v>
      </c>
      <c r="S521" s="411">
        <v>0</v>
      </c>
      <c r="T521" s="271">
        <v>-54897.760943000001</v>
      </c>
      <c r="U521" s="271">
        <v>337.77118200000001</v>
      </c>
      <c r="V521" s="271">
        <v>0</v>
      </c>
      <c r="W521" s="271">
        <v>-54897.760943000001</v>
      </c>
      <c r="X521" s="271">
        <v>0</v>
      </c>
      <c r="Y521" s="271">
        <v>-54897.760943000001</v>
      </c>
      <c r="Z521" s="271">
        <v>-54897.760943000001</v>
      </c>
      <c r="AA521" s="271">
        <v>0</v>
      </c>
      <c r="AB521" s="271">
        <v>0</v>
      </c>
      <c r="AC521" s="271">
        <v>-48172.785227482498</v>
      </c>
      <c r="AD521" s="271">
        <v>-48172.785227482498</v>
      </c>
      <c r="AF521" s="271">
        <v>0</v>
      </c>
      <c r="AG521" s="402">
        <f>IF(ISERROR(VLOOKUP(B521,Acc_Cash!$A:$H,3,FALSE)),0,VLOOKUP(B521,Acc_Cash!$A:$H,3,FALSE))</f>
        <v>170.625</v>
      </c>
      <c r="AH521" s="402">
        <f t="shared" si="117"/>
        <v>-48002.160227482498</v>
      </c>
      <c r="AI521" s="402">
        <f>AH521-(IF(ISERROR(VLOOKUP(A521,'YTD Last'!$E$2:$Z$500,21,0)),0,VLOOKUP(A521,'YTD Last'!$E$2:$Z$500,21,0)))</f>
        <v>-48002.160227482498</v>
      </c>
      <c r="AJ521" s="402">
        <f>AH521-IF(ISERROR(VLOOKUP(A521,'QTD Last'!$A$2:$AH$600,34,0)),0,VLOOKUP(A521,'QTD Last'!$A$2:$AH$600,34,0))</f>
        <v>-48002.160227482498</v>
      </c>
      <c r="AK521" s="402">
        <f>AH521-IF(ISERROR(VLOOKUP(A521,'MTD Last'!$A$2:$AH$600,34,0)),0,VLOOKUP(A521,'MTD Last'!$A$2:$AH$600,34,0))</f>
        <v>-48002.160227482498</v>
      </c>
      <c r="AL521" s="402">
        <f t="shared" si="118"/>
        <v>-48172.785227482498</v>
      </c>
      <c r="AM521" s="403" t="str">
        <f ca="1">ROUND((L521-Control!$C$3)/365,0)&amp;" Year"</f>
        <v>-8 Year</v>
      </c>
      <c r="AN521" s="45" t="str">
        <f t="shared" si="119"/>
        <v>Code</v>
      </c>
      <c r="AO521" s="45" t="str">
        <f t="shared" si="120"/>
        <v>Code</v>
      </c>
      <c r="AP521" s="45" t="str">
        <f t="shared" si="121"/>
        <v>Code</v>
      </c>
      <c r="AQ521" s="402">
        <f>AH521-(IF(ISERROR(VLOOKUP(A521,'WTD Last'!$A$1:$AQ$605,34,0)),0,VLOOKUP(A521,'WTD Last'!$A$1:$AQ$605,34,0)))</f>
        <v>-48002.160227482498</v>
      </c>
      <c r="AR521" s="563"/>
      <c r="AS521" s="402"/>
      <c r="AT521" s="402">
        <f t="shared" si="122"/>
        <v>194.44444444444446</v>
      </c>
      <c r="AV521" s="564">
        <v>76014</v>
      </c>
      <c r="AW521" s="77"/>
      <c r="AX521" s="271"/>
    </row>
    <row r="522" spans="1:50">
      <c r="A522" s="77">
        <v>1759</v>
      </c>
      <c r="B522" s="77">
        <v>965</v>
      </c>
      <c r="C522" s="77" t="s">
        <v>27</v>
      </c>
      <c r="D522" s="77" t="s">
        <v>28</v>
      </c>
      <c r="E522" s="77" t="s">
        <v>607</v>
      </c>
      <c r="F522" s="77" t="s">
        <v>423</v>
      </c>
      <c r="G522" s="77" t="s">
        <v>476</v>
      </c>
      <c r="H522" s="77" t="s">
        <v>478</v>
      </c>
      <c r="I522" s="77" t="s">
        <v>620</v>
      </c>
      <c r="J522" s="454" t="s">
        <v>469</v>
      </c>
      <c r="K522" s="410">
        <v>36979</v>
      </c>
      <c r="L522" s="410">
        <v>38898</v>
      </c>
      <c r="M522" s="77" t="s">
        <v>45</v>
      </c>
      <c r="N522" s="271">
        <v>-20000000</v>
      </c>
      <c r="O522" s="271">
        <v>8985.5663189999996</v>
      </c>
      <c r="P522" s="411">
        <v>0.35</v>
      </c>
      <c r="Q522" s="271">
        <v>41.022728000000001</v>
      </c>
      <c r="R522" s="271">
        <v>41.022728000000001</v>
      </c>
      <c r="S522" s="411">
        <v>0</v>
      </c>
      <c r="T522" s="271">
        <v>54897.760943000001</v>
      </c>
      <c r="U522" s="271">
        <v>-337.77118200000001</v>
      </c>
      <c r="V522" s="271">
        <v>0</v>
      </c>
      <c r="W522" s="271">
        <v>54897.760943000001</v>
      </c>
      <c r="X522" s="271">
        <v>0</v>
      </c>
      <c r="Y522" s="271">
        <v>54897.760943000001</v>
      </c>
      <c r="Z522" s="271">
        <v>54897.760943000001</v>
      </c>
      <c r="AA522" s="271">
        <v>0</v>
      </c>
      <c r="AB522" s="271">
        <v>0</v>
      </c>
      <c r="AC522" s="271">
        <v>48172.785227482498</v>
      </c>
      <c r="AD522" s="271">
        <v>48172.785227482498</v>
      </c>
      <c r="AF522" s="271">
        <v>0</v>
      </c>
      <c r="AG522" s="402">
        <f>IF(ISERROR(VLOOKUP(B522,Acc_Cash!$A:$H,3,FALSE)),0,VLOOKUP(B522,Acc_Cash!$A:$H,3,FALSE))</f>
        <v>-170.625</v>
      </c>
      <c r="AH522" s="402">
        <f t="shared" si="117"/>
        <v>48002.160227482498</v>
      </c>
      <c r="AI522" s="402">
        <f>AH522-(IF(ISERROR(VLOOKUP(A522,'YTD Last'!$E$2:$Z$500,21,0)),0,VLOOKUP(A522,'YTD Last'!$E$2:$Z$500,21,0)))</f>
        <v>48002.160227482498</v>
      </c>
      <c r="AJ522" s="402">
        <f>AH522-IF(ISERROR(VLOOKUP(A522,'QTD Last'!$A$2:$AH$600,34,0)),0,VLOOKUP(A522,'QTD Last'!$A$2:$AH$600,34,0))</f>
        <v>48002.160227482498</v>
      </c>
      <c r="AK522" s="402">
        <f>AH522-IF(ISERROR(VLOOKUP(A522,'MTD Last'!$A$2:$AH$600,34,0)),0,VLOOKUP(A522,'MTD Last'!$A$2:$AH$600,34,0))</f>
        <v>48002.160227482498</v>
      </c>
      <c r="AL522" s="402">
        <f t="shared" si="118"/>
        <v>48172.785227482498</v>
      </c>
      <c r="AM522" s="403" t="str">
        <f ca="1">ROUND((L522-Control!$C$3)/365,0)&amp;" Year"</f>
        <v>-8 Year</v>
      </c>
      <c r="AN522" s="45" t="str">
        <f t="shared" si="119"/>
        <v>Code</v>
      </c>
      <c r="AO522" s="45" t="str">
        <f t="shared" si="120"/>
        <v>Code</v>
      </c>
      <c r="AP522" s="45" t="str">
        <f t="shared" si="121"/>
        <v>Code</v>
      </c>
      <c r="AQ522" s="402">
        <f>AH522-(IF(ISERROR(VLOOKUP(A522,'WTD Last'!$A$1:$AQ$605,34,0)),0,VLOOKUP(A522,'WTD Last'!$A$1:$AQ$605,34,0)))</f>
        <v>48002.160227482498</v>
      </c>
      <c r="AR522" s="563"/>
      <c r="AS522" s="402"/>
      <c r="AT522" s="402">
        <f t="shared" si="122"/>
        <v>-194.44444444444446</v>
      </c>
      <c r="AV522" s="564">
        <v>76014</v>
      </c>
      <c r="AW522" s="77"/>
      <c r="AX522" s="271"/>
    </row>
    <row r="523" spans="1:50">
      <c r="A523" s="77">
        <v>1760</v>
      </c>
      <c r="B523" s="77">
        <v>966</v>
      </c>
      <c r="C523" s="77" t="s">
        <v>27</v>
      </c>
      <c r="D523" s="77" t="s">
        <v>28</v>
      </c>
      <c r="E523" s="77" t="s">
        <v>29</v>
      </c>
      <c r="F523" s="77" t="s">
        <v>199</v>
      </c>
      <c r="G523" s="77" t="s">
        <v>473</v>
      </c>
      <c r="H523" s="77" t="s">
        <v>478</v>
      </c>
      <c r="I523" s="77" t="s">
        <v>620</v>
      </c>
      <c r="J523" s="454" t="s">
        <v>469</v>
      </c>
      <c r="K523" s="410">
        <v>36979</v>
      </c>
      <c r="L523" s="410">
        <v>38898</v>
      </c>
      <c r="M523" s="77" t="s">
        <v>45</v>
      </c>
      <c r="N523" s="271">
        <v>-20000000</v>
      </c>
      <c r="O523" s="271">
        <v>9319.4535190000006</v>
      </c>
      <c r="P523" s="411">
        <v>1.65</v>
      </c>
      <c r="Q523" s="271">
        <v>156.586611</v>
      </c>
      <c r="R523" s="271">
        <v>156.586611</v>
      </c>
      <c r="S523" s="411">
        <v>0</v>
      </c>
      <c r="T523" s="271">
        <v>-79510.633919999993</v>
      </c>
      <c r="U523" s="271">
        <v>-1115.288184</v>
      </c>
      <c r="V523" s="271">
        <v>0</v>
      </c>
      <c r="W523" s="271">
        <v>-79510.633919999993</v>
      </c>
      <c r="X523" s="271">
        <v>0</v>
      </c>
      <c r="Y523" s="271">
        <v>-79510.633919999993</v>
      </c>
      <c r="Z523" s="271">
        <v>-79510.633919999993</v>
      </c>
      <c r="AA523" s="271">
        <v>0</v>
      </c>
      <c r="AB523" s="271">
        <v>0</v>
      </c>
      <c r="AC523" s="271">
        <v>-69770.581264799985</v>
      </c>
      <c r="AD523" s="271">
        <v>-69770.581264799985</v>
      </c>
      <c r="AF523" s="271">
        <v>0</v>
      </c>
      <c r="AG523" s="402">
        <f>IF(ISERROR(VLOOKUP(B523,Acc_Cash!$A:$H,3,FALSE)),0,VLOOKUP(B523,Acc_Cash!$A:$H,3,FALSE))</f>
        <v>-804.375</v>
      </c>
      <c r="AH523" s="402">
        <f t="shared" si="117"/>
        <v>-70574.956264799985</v>
      </c>
      <c r="AI523" s="402">
        <f>AH523-(IF(ISERROR(VLOOKUP(A523,'YTD Last'!$E$2:$Z$500,21,0)),0,VLOOKUP(A523,'YTD Last'!$E$2:$Z$500,21,0)))</f>
        <v>-70574.956264799985</v>
      </c>
      <c r="AJ523" s="402">
        <f>AH523-IF(ISERROR(VLOOKUP(A523,'QTD Last'!$A$2:$AH$600,34,0)),0,VLOOKUP(A523,'QTD Last'!$A$2:$AH$600,34,0))</f>
        <v>-70574.956264799985</v>
      </c>
      <c r="AK523" s="402">
        <f>AH523-IF(ISERROR(VLOOKUP(A523,'MTD Last'!$A$2:$AH$600,34,0)),0,VLOOKUP(A523,'MTD Last'!$A$2:$AH$600,34,0))</f>
        <v>-70574.956264799985</v>
      </c>
      <c r="AL523" s="402">
        <f t="shared" si="118"/>
        <v>-69770.581264799985</v>
      </c>
      <c r="AM523" s="403" t="str">
        <f ca="1">ROUND((L523-Control!$C$3)/365,0)&amp;" Year"</f>
        <v>-8 Year</v>
      </c>
      <c r="AN523" s="45">
        <f t="shared" si="119"/>
        <v>7</v>
      </c>
      <c r="AO523" s="45" t="str">
        <f t="shared" si="120"/>
        <v>Code</v>
      </c>
      <c r="AP523" s="45">
        <f t="shared" si="121"/>
        <v>7</v>
      </c>
      <c r="AQ523" s="402">
        <f>AH523-(IF(ISERROR(VLOOKUP(A523,'WTD Last'!$A$1:$AQ$605,34,0)),0,VLOOKUP(A523,'WTD Last'!$A$1:$AQ$605,34,0)))</f>
        <v>-70574.956264799985</v>
      </c>
      <c r="AR523" s="563"/>
      <c r="AS523" s="402"/>
      <c r="AT523" s="402">
        <f t="shared" si="122"/>
        <v>-916.66666666666663</v>
      </c>
      <c r="AV523" s="564">
        <v>93020</v>
      </c>
      <c r="AW523" s="77"/>
      <c r="AX523" s="271"/>
    </row>
    <row r="524" spans="1:50">
      <c r="A524" s="77">
        <v>1761</v>
      </c>
      <c r="B524" s="77">
        <v>967</v>
      </c>
      <c r="C524" s="77" t="s">
        <v>27</v>
      </c>
      <c r="D524" s="77" t="s">
        <v>619</v>
      </c>
      <c r="E524" s="77" t="s">
        <v>334</v>
      </c>
      <c r="F524" s="77" t="s">
        <v>200</v>
      </c>
      <c r="G524" s="77" t="s">
        <v>473</v>
      </c>
      <c r="H524" s="77" t="s">
        <v>482</v>
      </c>
      <c r="I524" s="77" t="s">
        <v>620</v>
      </c>
      <c r="J524" s="454" t="s">
        <v>610</v>
      </c>
      <c r="K524" s="410">
        <v>36979</v>
      </c>
      <c r="L524" s="410">
        <v>38898</v>
      </c>
      <c r="M524" s="77" t="s">
        <v>45</v>
      </c>
      <c r="N524" s="271">
        <v>20000000</v>
      </c>
      <c r="O524" s="271">
        <v>-9257.5397470000007</v>
      </c>
      <c r="P524" s="411">
        <v>1.65</v>
      </c>
      <c r="Q524" s="271">
        <v>151.481741</v>
      </c>
      <c r="R524" s="271">
        <v>151.481741</v>
      </c>
      <c r="S524" s="411">
        <v>0</v>
      </c>
      <c r="T524" s="271">
        <v>125921.388915</v>
      </c>
      <c r="U524" s="271">
        <v>1080.7308479999999</v>
      </c>
      <c r="V524" s="271">
        <v>0</v>
      </c>
      <c r="W524" s="271">
        <v>125921.388915</v>
      </c>
      <c r="X524" s="271">
        <v>0</v>
      </c>
      <c r="Y524" s="271">
        <v>125921.388915</v>
      </c>
      <c r="Z524" s="271">
        <v>125921.388915</v>
      </c>
      <c r="AA524" s="271">
        <v>0</v>
      </c>
      <c r="AB524" s="271">
        <v>0</v>
      </c>
      <c r="AC524" s="271">
        <v>110496.0187729125</v>
      </c>
      <c r="AD524" s="271">
        <v>110496.0187729125</v>
      </c>
      <c r="AF524" s="271">
        <v>0</v>
      </c>
      <c r="AG524" s="402">
        <f>IF(ISERROR(VLOOKUP(B524,Acc_Cash!$A:$H,3,FALSE)),0,VLOOKUP(B524,Acc_Cash!$A:$H,3,FALSE))</f>
        <v>804.375</v>
      </c>
      <c r="AH524" s="402">
        <f t="shared" si="117"/>
        <v>111300.3937729125</v>
      </c>
      <c r="AI524" s="402">
        <f>AH524-(IF(ISERROR(VLOOKUP(A524,'YTD Last'!$E$2:$Z$500,21,0)),0,VLOOKUP(A524,'YTD Last'!$E$2:$Z$500,21,0)))</f>
        <v>111300.3937729125</v>
      </c>
      <c r="AJ524" s="402">
        <f>AH524-IF(ISERROR(VLOOKUP(A524,'QTD Last'!$A$2:$AH$600,34,0)),0,VLOOKUP(A524,'QTD Last'!$A$2:$AH$600,34,0))</f>
        <v>111300.3937729125</v>
      </c>
      <c r="AK524" s="402">
        <f>AH524-IF(ISERROR(VLOOKUP(A524,'MTD Last'!$A$2:$AH$600,34,0)),0,VLOOKUP(A524,'MTD Last'!$A$2:$AH$600,34,0))</f>
        <v>111300.3937729125</v>
      </c>
      <c r="AL524" s="402">
        <f t="shared" si="118"/>
        <v>110496.0187729125</v>
      </c>
      <c r="AM524" s="403" t="str">
        <f ca="1">ROUND((L524-Control!$C$3)/365,0)&amp;" Year"</f>
        <v>-8 Year</v>
      </c>
      <c r="AN524" s="45">
        <f t="shared" si="119"/>
        <v>6</v>
      </c>
      <c r="AO524" s="45" t="str">
        <f t="shared" si="120"/>
        <v>Code</v>
      </c>
      <c r="AP524" s="45">
        <f t="shared" si="121"/>
        <v>6</v>
      </c>
      <c r="AQ524" s="402">
        <f>AH524-(IF(ISERROR(VLOOKUP(A524,'WTD Last'!$A$1:$AQ$605,34,0)),0,VLOOKUP(A524,'WTD Last'!$A$1:$AQ$605,34,0)))</f>
        <v>111300.3937729125</v>
      </c>
      <c r="AR524" s="563"/>
      <c r="AS524" s="402"/>
      <c r="AT524" s="402">
        <f t="shared" si="122"/>
        <v>916.66666666666663</v>
      </c>
      <c r="AV524" s="564">
        <v>91784</v>
      </c>
      <c r="AW524" s="77"/>
      <c r="AX524" s="271"/>
    </row>
    <row r="525" spans="1:50">
      <c r="A525" s="77">
        <v>1762</v>
      </c>
      <c r="B525" s="77">
        <v>968</v>
      </c>
      <c r="C525" s="77" t="s">
        <v>27</v>
      </c>
      <c r="D525" s="77" t="s">
        <v>28</v>
      </c>
      <c r="E525" s="77" t="s">
        <v>334</v>
      </c>
      <c r="F525" s="77" t="s">
        <v>200</v>
      </c>
      <c r="G525" s="77" t="s">
        <v>473</v>
      </c>
      <c r="H525" s="77" t="s">
        <v>482</v>
      </c>
      <c r="I525" s="77" t="s">
        <v>620</v>
      </c>
      <c r="J525" s="454" t="s">
        <v>469</v>
      </c>
      <c r="K525" s="410">
        <v>36979</v>
      </c>
      <c r="L525" s="410">
        <v>38898</v>
      </c>
      <c r="M525" s="77" t="s">
        <v>45</v>
      </c>
      <c r="N525" s="271">
        <v>-20000000</v>
      </c>
      <c r="O525" s="271">
        <v>9257.5397470000007</v>
      </c>
      <c r="P525" s="411">
        <v>1.65</v>
      </c>
      <c r="Q525" s="271">
        <v>151.481741</v>
      </c>
      <c r="R525" s="271">
        <v>151.481741</v>
      </c>
      <c r="S525" s="411">
        <v>0</v>
      </c>
      <c r="T525" s="271">
        <v>-125921.388915</v>
      </c>
      <c r="U525" s="271">
        <v>-1080.7308479999999</v>
      </c>
      <c r="V525" s="271">
        <v>0</v>
      </c>
      <c r="W525" s="271">
        <v>-125921.388915</v>
      </c>
      <c r="X525" s="271">
        <v>0</v>
      </c>
      <c r="Y525" s="271">
        <v>-125921.388915</v>
      </c>
      <c r="Z525" s="271">
        <v>-125921.388915</v>
      </c>
      <c r="AA525" s="271">
        <v>0</v>
      </c>
      <c r="AB525" s="271">
        <v>0</v>
      </c>
      <c r="AC525" s="271">
        <v>-110496.0187729125</v>
      </c>
      <c r="AD525" s="271">
        <v>-110496.0187729125</v>
      </c>
      <c r="AF525" s="271">
        <v>0</v>
      </c>
      <c r="AG525" s="402">
        <f>IF(ISERROR(VLOOKUP(B525,Acc_Cash!$A:$H,3,FALSE)),0,VLOOKUP(B525,Acc_Cash!$A:$H,3,FALSE))</f>
        <v>-804.375</v>
      </c>
      <c r="AH525" s="402">
        <f t="shared" si="117"/>
        <v>-111300.3937729125</v>
      </c>
      <c r="AI525" s="402">
        <f>AH525-(IF(ISERROR(VLOOKUP(A525,'YTD Last'!$E$2:$Z$500,21,0)),0,VLOOKUP(A525,'YTD Last'!$E$2:$Z$500,21,0)))</f>
        <v>-111300.3937729125</v>
      </c>
      <c r="AJ525" s="402">
        <f>AH525-IF(ISERROR(VLOOKUP(A525,'QTD Last'!$A$2:$AH$600,34,0)),0,VLOOKUP(A525,'QTD Last'!$A$2:$AH$600,34,0))</f>
        <v>-111300.3937729125</v>
      </c>
      <c r="AK525" s="402">
        <f>AH525-IF(ISERROR(VLOOKUP(A525,'MTD Last'!$A$2:$AH$600,34,0)),0,VLOOKUP(A525,'MTD Last'!$A$2:$AH$600,34,0))</f>
        <v>-111300.3937729125</v>
      </c>
      <c r="AL525" s="402">
        <f t="shared" si="118"/>
        <v>-110496.0187729125</v>
      </c>
      <c r="AM525" s="403" t="str">
        <f ca="1">ROUND((L525-Control!$C$3)/365,0)&amp;" Year"</f>
        <v>-8 Year</v>
      </c>
      <c r="AN525" s="45">
        <f t="shared" si="119"/>
        <v>6</v>
      </c>
      <c r="AO525" s="45" t="str">
        <f t="shared" si="120"/>
        <v>Code</v>
      </c>
      <c r="AP525" s="45">
        <f t="shared" si="121"/>
        <v>6</v>
      </c>
      <c r="AQ525" s="402">
        <f>AH525-(IF(ISERROR(VLOOKUP(A525,'WTD Last'!$A$1:$AQ$605,34,0)),0,VLOOKUP(A525,'WTD Last'!$A$1:$AQ$605,34,0)))</f>
        <v>-111300.3937729125</v>
      </c>
      <c r="AR525" s="563"/>
      <c r="AS525" s="402"/>
      <c r="AT525" s="402">
        <f t="shared" si="122"/>
        <v>-916.66666666666663</v>
      </c>
      <c r="AV525" s="564">
        <v>91784</v>
      </c>
      <c r="AW525" s="77"/>
      <c r="AX525" s="271"/>
    </row>
    <row r="526" spans="1:50">
      <c r="A526" s="77">
        <v>1763</v>
      </c>
      <c r="B526" s="77">
        <v>969</v>
      </c>
      <c r="C526" s="77" t="s">
        <v>27</v>
      </c>
      <c r="D526" s="77" t="s">
        <v>619</v>
      </c>
      <c r="E526" s="77" t="s">
        <v>40</v>
      </c>
      <c r="F526" s="77" t="s">
        <v>200</v>
      </c>
      <c r="G526" s="77" t="s">
        <v>473</v>
      </c>
      <c r="H526" s="77" t="s">
        <v>472</v>
      </c>
      <c r="I526" s="77" t="s">
        <v>620</v>
      </c>
      <c r="J526" s="454" t="s">
        <v>610</v>
      </c>
      <c r="K526" s="410">
        <v>36979</v>
      </c>
      <c r="L526" s="410">
        <v>38898</v>
      </c>
      <c r="M526" s="77" t="s">
        <v>45</v>
      </c>
      <c r="N526" s="271">
        <v>20000000</v>
      </c>
      <c r="O526" s="271">
        <v>-9320.0754849999994</v>
      </c>
      <c r="P526" s="411">
        <v>1.65</v>
      </c>
      <c r="Q526" s="271">
        <v>156.03814700000001</v>
      </c>
      <c r="R526" s="271">
        <v>156.03814700000001</v>
      </c>
      <c r="S526" s="411">
        <v>0</v>
      </c>
      <c r="T526" s="271">
        <v>84417.387279000002</v>
      </c>
      <c r="U526" s="271">
        <v>1110.5790589999999</v>
      </c>
      <c r="V526" s="271">
        <v>0</v>
      </c>
      <c r="W526" s="271">
        <v>84417.387279000002</v>
      </c>
      <c r="X526" s="271">
        <v>0</v>
      </c>
      <c r="Y526" s="271">
        <v>84417.387279000002</v>
      </c>
      <c r="Z526" s="271">
        <v>84417.387279000002</v>
      </c>
      <c r="AA526" s="271">
        <v>0</v>
      </c>
      <c r="AB526" s="271">
        <v>0</v>
      </c>
      <c r="AC526" s="271">
        <v>74076.257337322502</v>
      </c>
      <c r="AD526" s="271">
        <v>74076.257337322502</v>
      </c>
      <c r="AF526" s="271">
        <v>0</v>
      </c>
      <c r="AG526" s="402">
        <f>IF(ISERROR(VLOOKUP(B526,Acc_Cash!$A:$H,3,FALSE)),0,VLOOKUP(B526,Acc_Cash!$A:$H,3,FALSE))</f>
        <v>804.375</v>
      </c>
      <c r="AH526" s="402">
        <f t="shared" si="117"/>
        <v>74880.632337322502</v>
      </c>
      <c r="AI526" s="402">
        <f>AH526-(IF(ISERROR(VLOOKUP(A526,'YTD Last'!$E$2:$Z$500,21,0)),0,VLOOKUP(A526,'YTD Last'!$E$2:$Z$500,21,0)))</f>
        <v>74880.632337322502</v>
      </c>
      <c r="AJ526" s="402">
        <f>AH526-IF(ISERROR(VLOOKUP(A526,'QTD Last'!$A$2:$AH$600,34,0)),0,VLOOKUP(A526,'QTD Last'!$A$2:$AH$600,34,0))</f>
        <v>74880.632337322502</v>
      </c>
      <c r="AK526" s="402">
        <f>AH526-IF(ISERROR(VLOOKUP(A526,'MTD Last'!$A$2:$AH$600,34,0)),0,VLOOKUP(A526,'MTD Last'!$A$2:$AH$600,34,0))</f>
        <v>74880.632337322502</v>
      </c>
      <c r="AL526" s="402">
        <f t="shared" si="118"/>
        <v>74076.257337322502</v>
      </c>
      <c r="AM526" s="403" t="str">
        <f ca="1">ROUND((L526-Control!$C$3)/365,0)&amp;" Year"</f>
        <v>-8 Year</v>
      </c>
      <c r="AN526" s="45">
        <f t="shared" si="119"/>
        <v>6</v>
      </c>
      <c r="AO526" s="45" t="str">
        <f t="shared" si="120"/>
        <v>Code</v>
      </c>
      <c r="AP526" s="45">
        <f t="shared" si="121"/>
        <v>6</v>
      </c>
      <c r="AQ526" s="402">
        <f>AH526-(IF(ISERROR(VLOOKUP(A526,'WTD Last'!$A$1:$AQ$605,34,0)),0,VLOOKUP(A526,'WTD Last'!$A$1:$AQ$605,34,0)))</f>
        <v>74880.632337322502</v>
      </c>
      <c r="AR526" s="563"/>
      <c r="AS526" s="402"/>
      <c r="AT526" s="402">
        <f t="shared" si="122"/>
        <v>916.66666666666663</v>
      </c>
      <c r="AV526" s="564">
        <v>81090</v>
      </c>
      <c r="AW526" s="77"/>
      <c r="AX526" s="271"/>
    </row>
    <row r="527" spans="1:50">
      <c r="A527" s="77">
        <v>1764</v>
      </c>
      <c r="B527" s="77">
        <v>970</v>
      </c>
      <c r="C527" s="77" t="s">
        <v>27</v>
      </c>
      <c r="D527" s="77" t="s">
        <v>28</v>
      </c>
      <c r="E527" s="77" t="s">
        <v>40</v>
      </c>
      <c r="F527" s="77" t="s">
        <v>200</v>
      </c>
      <c r="G527" s="77" t="s">
        <v>473</v>
      </c>
      <c r="H527" s="77" t="s">
        <v>472</v>
      </c>
      <c r="I527" s="77" t="s">
        <v>620</v>
      </c>
      <c r="J527" s="454" t="s">
        <v>469</v>
      </c>
      <c r="K527" s="410">
        <v>36979</v>
      </c>
      <c r="L527" s="410">
        <v>38898</v>
      </c>
      <c r="M527" s="77" t="s">
        <v>45</v>
      </c>
      <c r="N527" s="271">
        <v>-20000000</v>
      </c>
      <c r="O527" s="271">
        <v>9320.0754849999994</v>
      </c>
      <c r="P527" s="411">
        <v>1.65</v>
      </c>
      <c r="Q527" s="271">
        <v>156.03814700000001</v>
      </c>
      <c r="R527" s="271">
        <v>156.03814700000001</v>
      </c>
      <c r="S527" s="411">
        <v>0</v>
      </c>
      <c r="T527" s="271">
        <v>-84417.387279000002</v>
      </c>
      <c r="U527" s="271">
        <v>-1110.5790589999999</v>
      </c>
      <c r="V527" s="271">
        <v>0</v>
      </c>
      <c r="W527" s="271">
        <v>-84417.387279000002</v>
      </c>
      <c r="X527" s="271">
        <v>0</v>
      </c>
      <c r="Y527" s="271">
        <v>-84417.387279000002</v>
      </c>
      <c r="Z527" s="271">
        <v>-84417.387279000002</v>
      </c>
      <c r="AA527" s="271">
        <v>0</v>
      </c>
      <c r="AB527" s="271">
        <v>0</v>
      </c>
      <c r="AC527" s="271">
        <v>-74076.257337322502</v>
      </c>
      <c r="AD527" s="271">
        <v>-74076.257337322502</v>
      </c>
      <c r="AF527" s="271">
        <v>0</v>
      </c>
      <c r="AG527" s="402">
        <f>IF(ISERROR(VLOOKUP(B527,Acc_Cash!$A:$H,3,FALSE)),0,VLOOKUP(B527,Acc_Cash!$A:$H,3,FALSE))</f>
        <v>-804.375</v>
      </c>
      <c r="AH527" s="402">
        <f t="shared" si="117"/>
        <v>-74880.632337322502</v>
      </c>
      <c r="AI527" s="402">
        <f>AH527-(IF(ISERROR(VLOOKUP(A527,'YTD Last'!$E$2:$Z$500,21,0)),0,VLOOKUP(A527,'YTD Last'!$E$2:$Z$500,21,0)))</f>
        <v>-74880.632337322502</v>
      </c>
      <c r="AJ527" s="402">
        <f>AH527-IF(ISERROR(VLOOKUP(A527,'QTD Last'!$A$2:$AH$600,34,0)),0,VLOOKUP(A527,'QTD Last'!$A$2:$AH$600,34,0))</f>
        <v>-74880.632337322502</v>
      </c>
      <c r="AK527" s="402">
        <f>AH527-IF(ISERROR(VLOOKUP(A527,'MTD Last'!$A$2:$AH$600,34,0)),0,VLOOKUP(A527,'MTD Last'!$A$2:$AH$600,34,0))</f>
        <v>-74880.632337322502</v>
      </c>
      <c r="AL527" s="402">
        <f t="shared" si="118"/>
        <v>-74076.257337322502</v>
      </c>
      <c r="AM527" s="403" t="str">
        <f ca="1">ROUND((L527-Control!$C$3)/365,0)&amp;" Year"</f>
        <v>-8 Year</v>
      </c>
      <c r="AN527" s="45">
        <f t="shared" si="119"/>
        <v>6</v>
      </c>
      <c r="AO527" s="45" t="str">
        <f t="shared" si="120"/>
        <v>Code</v>
      </c>
      <c r="AP527" s="45">
        <f t="shared" si="121"/>
        <v>6</v>
      </c>
      <c r="AQ527" s="402">
        <f>AH527-(IF(ISERROR(VLOOKUP(A527,'WTD Last'!$A$1:$AQ$605,34,0)),0,VLOOKUP(A527,'WTD Last'!$A$1:$AQ$605,34,0)))</f>
        <v>-74880.632337322502</v>
      </c>
      <c r="AR527" s="563"/>
      <c r="AS527" s="402"/>
      <c r="AT527" s="402">
        <f t="shared" si="122"/>
        <v>-916.66666666666663</v>
      </c>
      <c r="AV527" s="564">
        <v>81090</v>
      </c>
      <c r="AW527" s="77"/>
      <c r="AX527" s="271"/>
    </row>
    <row r="528" spans="1:50">
      <c r="A528" s="77">
        <v>1765</v>
      </c>
      <c r="B528" s="77">
        <v>971</v>
      </c>
      <c r="C528" s="77" t="s">
        <v>27</v>
      </c>
      <c r="D528" s="77" t="s">
        <v>619</v>
      </c>
      <c r="E528" s="77" t="s">
        <v>47</v>
      </c>
      <c r="F528" s="77" t="s">
        <v>201</v>
      </c>
      <c r="G528" s="77" t="s">
        <v>473</v>
      </c>
      <c r="H528" s="77" t="s">
        <v>491</v>
      </c>
      <c r="I528" s="77" t="s">
        <v>620</v>
      </c>
      <c r="J528" s="454" t="s">
        <v>610</v>
      </c>
      <c r="K528" s="410">
        <v>36979</v>
      </c>
      <c r="L528" s="410">
        <v>38898</v>
      </c>
      <c r="M528" s="77" t="s">
        <v>45</v>
      </c>
      <c r="N528" s="271">
        <v>20000000</v>
      </c>
      <c r="O528" s="271">
        <v>-9425.9387349999997</v>
      </c>
      <c r="P528" s="411">
        <v>2.2999999999999998</v>
      </c>
      <c r="Q528" s="271">
        <v>261.14713</v>
      </c>
      <c r="R528" s="271">
        <v>261.14713</v>
      </c>
      <c r="S528" s="411">
        <v>0</v>
      </c>
      <c r="T528" s="271">
        <v>-261215.919918</v>
      </c>
      <c r="U528" s="271">
        <v>1613.630897</v>
      </c>
      <c r="V528" s="271">
        <v>0</v>
      </c>
      <c r="W528" s="271">
        <v>-261215.919918</v>
      </c>
      <c r="X528" s="271">
        <v>0</v>
      </c>
      <c r="Y528" s="271">
        <v>-261215.919918</v>
      </c>
      <c r="Z528" s="271">
        <v>-261215.919918</v>
      </c>
      <c r="AA528" s="271">
        <v>0</v>
      </c>
      <c r="AB528" s="271">
        <v>0</v>
      </c>
      <c r="AC528" s="271">
        <v>-229216.96972804499</v>
      </c>
      <c r="AD528" s="271">
        <v>-229216.96972804499</v>
      </c>
      <c r="AF528" s="271">
        <v>0</v>
      </c>
      <c r="AG528" s="402">
        <f>IF(ISERROR(VLOOKUP(B528,Acc_Cash!$A:$H,3,FALSE)),0,VLOOKUP(B528,Acc_Cash!$A:$H,3,FALSE))</f>
        <v>1121.25</v>
      </c>
      <c r="AH528" s="402">
        <f t="shared" si="117"/>
        <v>-228095.71972804499</v>
      </c>
      <c r="AI528" s="402">
        <f>AH528-(IF(ISERROR(VLOOKUP(A528,'YTD Last'!$E$2:$Z$500,21,0)),0,VLOOKUP(A528,'YTD Last'!$E$2:$Z$500,21,0)))</f>
        <v>-228095.71972804499</v>
      </c>
      <c r="AJ528" s="402">
        <f>AH528-IF(ISERROR(VLOOKUP(A528,'QTD Last'!$A$2:$AH$600,34,0)),0,VLOOKUP(A528,'QTD Last'!$A$2:$AH$600,34,0))</f>
        <v>-228095.71972804499</v>
      </c>
      <c r="AK528" s="402">
        <f>AH528-IF(ISERROR(VLOOKUP(A528,'MTD Last'!$A$2:$AH$600,34,0)),0,VLOOKUP(A528,'MTD Last'!$A$2:$AH$600,34,0))</f>
        <v>-228095.71972804499</v>
      </c>
      <c r="AL528" s="402">
        <f t="shared" si="118"/>
        <v>-229216.96972804499</v>
      </c>
      <c r="AM528" s="403" t="str">
        <f ca="1">ROUND((L528-Control!$C$3)/365,0)&amp;" Year"</f>
        <v>-8 Year</v>
      </c>
      <c r="AN528" s="45">
        <f t="shared" si="119"/>
        <v>8</v>
      </c>
      <c r="AO528" s="45" t="str">
        <f t="shared" si="120"/>
        <v>Code</v>
      </c>
      <c r="AP528" s="45">
        <f t="shared" si="121"/>
        <v>8</v>
      </c>
      <c r="AQ528" s="402">
        <f>AH528-(IF(ISERROR(VLOOKUP(A528,'WTD Last'!$A$1:$AQ$605,34,0)),0,VLOOKUP(A528,'WTD Last'!$A$1:$AQ$605,34,0)))</f>
        <v>-228095.71972804499</v>
      </c>
      <c r="AR528" s="563"/>
      <c r="AS528" s="402"/>
      <c r="AT528" s="402">
        <f t="shared" si="122"/>
        <v>1277.7777777777778</v>
      </c>
      <c r="AV528" s="564">
        <v>92896</v>
      </c>
      <c r="AW528" s="77"/>
      <c r="AX528" s="271"/>
    </row>
    <row r="529" spans="1:50">
      <c r="A529" s="77">
        <v>1766</v>
      </c>
      <c r="B529" s="77">
        <v>972</v>
      </c>
      <c r="C529" s="77" t="s">
        <v>27</v>
      </c>
      <c r="D529" s="77" t="s">
        <v>28</v>
      </c>
      <c r="E529" s="77" t="s">
        <v>47</v>
      </c>
      <c r="F529" s="77" t="s">
        <v>201</v>
      </c>
      <c r="G529" s="77" t="s">
        <v>473</v>
      </c>
      <c r="H529" s="77" t="s">
        <v>491</v>
      </c>
      <c r="I529" s="77" t="s">
        <v>620</v>
      </c>
      <c r="J529" s="454" t="s">
        <v>469</v>
      </c>
      <c r="K529" s="410">
        <v>36979</v>
      </c>
      <c r="L529" s="410">
        <v>38898</v>
      </c>
      <c r="M529" s="77" t="s">
        <v>45</v>
      </c>
      <c r="N529" s="271">
        <v>-20000000</v>
      </c>
      <c r="O529" s="271">
        <v>9425.9387349999997</v>
      </c>
      <c r="P529" s="411">
        <v>2.2999999999999998</v>
      </c>
      <c r="Q529" s="271">
        <v>261.14713</v>
      </c>
      <c r="R529" s="271">
        <v>261.14713</v>
      </c>
      <c r="S529" s="411">
        <v>0</v>
      </c>
      <c r="T529" s="271">
        <v>261215.919918</v>
      </c>
      <c r="U529" s="271">
        <v>-1613.630897</v>
      </c>
      <c r="V529" s="271">
        <v>0</v>
      </c>
      <c r="W529" s="271">
        <v>261215.919918</v>
      </c>
      <c r="X529" s="271">
        <v>0</v>
      </c>
      <c r="Y529" s="271">
        <v>261215.919918</v>
      </c>
      <c r="Z529" s="271">
        <v>261215.919918</v>
      </c>
      <c r="AA529" s="271">
        <v>0</v>
      </c>
      <c r="AB529" s="271">
        <v>0</v>
      </c>
      <c r="AC529" s="271">
        <v>229216.96972804499</v>
      </c>
      <c r="AD529" s="271">
        <v>229216.96972804499</v>
      </c>
      <c r="AF529" s="271">
        <v>0</v>
      </c>
      <c r="AG529" s="402">
        <f>IF(ISERROR(VLOOKUP(B529,Acc_Cash!$A:$H,3,FALSE)),0,VLOOKUP(B529,Acc_Cash!$A:$H,3,FALSE))</f>
        <v>-1121.25</v>
      </c>
      <c r="AH529" s="402">
        <f t="shared" si="117"/>
        <v>228095.71972804499</v>
      </c>
      <c r="AI529" s="402">
        <f>AH529-(IF(ISERROR(VLOOKUP(A529,'YTD Last'!$E$2:$Z$500,21,0)),0,VLOOKUP(A529,'YTD Last'!$E$2:$Z$500,21,0)))</f>
        <v>228095.71972804499</v>
      </c>
      <c r="AJ529" s="402">
        <f>AH529-IF(ISERROR(VLOOKUP(A529,'QTD Last'!$A$2:$AH$600,34,0)),0,VLOOKUP(A529,'QTD Last'!$A$2:$AH$600,34,0))</f>
        <v>228095.71972804499</v>
      </c>
      <c r="AK529" s="402">
        <f>AH529-IF(ISERROR(VLOOKUP(A529,'MTD Last'!$A$2:$AH$600,34,0)),0,VLOOKUP(A529,'MTD Last'!$A$2:$AH$600,34,0))</f>
        <v>228095.71972804499</v>
      </c>
      <c r="AL529" s="402">
        <f t="shared" si="118"/>
        <v>229216.96972804499</v>
      </c>
      <c r="AM529" s="403" t="str">
        <f ca="1">ROUND((L529-Control!$C$3)/365,0)&amp;" Year"</f>
        <v>-8 Year</v>
      </c>
      <c r="AN529" s="45">
        <f t="shared" si="119"/>
        <v>8</v>
      </c>
      <c r="AO529" s="45" t="str">
        <f t="shared" si="120"/>
        <v>Code</v>
      </c>
      <c r="AP529" s="45">
        <f t="shared" si="121"/>
        <v>8</v>
      </c>
      <c r="AQ529" s="402">
        <f>AH529-(IF(ISERROR(VLOOKUP(A529,'WTD Last'!$A$1:$AQ$605,34,0)),0,VLOOKUP(A529,'WTD Last'!$A$1:$AQ$605,34,0)))</f>
        <v>228095.71972804499</v>
      </c>
      <c r="AR529" s="563"/>
      <c r="AS529" s="402"/>
      <c r="AT529" s="402">
        <f t="shared" si="122"/>
        <v>-1277.7777777777778</v>
      </c>
      <c r="AV529" s="564">
        <v>92896</v>
      </c>
      <c r="AW529" s="77"/>
      <c r="AX529" s="271"/>
    </row>
    <row r="530" spans="1:50">
      <c r="K530" s="410"/>
      <c r="L530" s="410"/>
      <c r="X530" s="271">
        <f>SUM(X2:X529)</f>
        <v>593858.0737530014</v>
      </c>
      <c r="Y530" s="271">
        <f>SUM(Y2:Y529)</f>
        <v>391086.27047799766</v>
      </c>
      <c r="AD530" s="271">
        <f>SUM(AD2:AD529)</f>
        <v>-194990.99327766761</v>
      </c>
      <c r="AH530" s="402"/>
      <c r="AL530" s="402"/>
      <c r="AM530" s="403"/>
      <c r="AR530" s="563"/>
      <c r="AS530" s="402"/>
    </row>
    <row r="531" spans="1:50">
      <c r="K531" s="410"/>
      <c r="L531" s="410"/>
      <c r="AH531" s="402"/>
      <c r="AL531" s="402"/>
      <c r="AM531" s="403"/>
      <c r="AR531" s="563"/>
      <c r="AS531" s="402"/>
    </row>
    <row r="532" spans="1:50">
      <c r="K532" s="410"/>
      <c r="L532" s="410"/>
      <c r="AH532" s="402"/>
      <c r="AL532" s="402"/>
      <c r="AM532" s="403"/>
      <c r="AR532" s="563"/>
      <c r="AS532" s="402"/>
    </row>
    <row r="533" spans="1:50">
      <c r="K533" s="410"/>
      <c r="L533" s="410"/>
      <c r="AH533" s="402"/>
      <c r="AL533" s="402"/>
      <c r="AM533" s="403"/>
      <c r="AR533" s="563"/>
      <c r="AS533" s="402"/>
    </row>
    <row r="534" spans="1:50">
      <c r="K534" s="410"/>
      <c r="L534" s="410"/>
      <c r="AH534" s="402"/>
      <c r="AL534" s="402"/>
      <c r="AM534" s="403"/>
      <c r="AR534" s="563"/>
      <c r="AS534" s="402"/>
    </row>
    <row r="535" spans="1:50">
      <c r="K535" s="410"/>
      <c r="L535" s="410"/>
      <c r="AH535" s="402"/>
      <c r="AL535" s="402"/>
      <c r="AM535" s="403"/>
      <c r="AR535" s="563"/>
      <c r="AS535" s="402"/>
    </row>
    <row r="536" spans="1:50">
      <c r="K536" s="410"/>
      <c r="L536" s="410"/>
      <c r="AH536" s="402"/>
      <c r="AL536" s="402"/>
      <c r="AM536" s="403"/>
      <c r="AR536" s="563"/>
      <c r="AS536" s="402"/>
    </row>
    <row r="537" spans="1:50">
      <c r="K537" s="410"/>
      <c r="L537" s="410"/>
      <c r="AH537" s="402"/>
      <c r="AL537" s="402"/>
      <c r="AM537" s="403"/>
      <c r="AR537" s="563"/>
      <c r="AS537" s="402"/>
    </row>
    <row r="538" spans="1:50">
      <c r="K538" s="410"/>
      <c r="L538" s="410"/>
      <c r="AH538" s="402"/>
      <c r="AL538" s="402"/>
      <c r="AM538" s="403"/>
      <c r="AR538" s="563"/>
      <c r="AS538" s="402"/>
    </row>
    <row r="539" spans="1:50">
      <c r="K539" s="410"/>
      <c r="L539" s="410"/>
      <c r="AH539" s="402"/>
      <c r="AL539" s="402"/>
      <c r="AM539" s="403"/>
      <c r="AR539" s="563"/>
      <c r="AS539" s="402"/>
    </row>
    <row r="540" spans="1:50">
      <c r="K540" s="410"/>
      <c r="L540" s="410"/>
      <c r="AH540" s="402"/>
      <c r="AL540" s="402"/>
      <c r="AM540" s="403"/>
      <c r="AR540" s="563"/>
      <c r="AS540" s="402"/>
    </row>
    <row r="541" spans="1:50">
      <c r="K541" s="410"/>
      <c r="L541" s="410"/>
      <c r="AH541" s="402"/>
      <c r="AL541" s="402"/>
      <c r="AM541" s="403"/>
      <c r="AR541" s="563"/>
      <c r="AS541" s="402"/>
    </row>
    <row r="542" spans="1:50">
      <c r="K542" s="410"/>
      <c r="L542" s="410"/>
      <c r="AH542" s="402"/>
      <c r="AL542" s="402"/>
      <c r="AM542" s="403"/>
      <c r="AR542" s="563"/>
      <c r="AS542" s="402"/>
    </row>
    <row r="543" spans="1:50">
      <c r="K543" s="410"/>
      <c r="L543" s="410"/>
      <c r="AH543" s="402"/>
      <c r="AL543" s="402"/>
      <c r="AM543" s="403"/>
      <c r="AR543" s="563"/>
      <c r="AS543" s="402"/>
    </row>
    <row r="544" spans="1:50">
      <c r="K544" s="410"/>
      <c r="L544" s="410"/>
      <c r="AH544" s="402"/>
      <c r="AL544" s="402"/>
      <c r="AM544" s="403"/>
      <c r="AR544" s="563"/>
      <c r="AS544" s="402"/>
    </row>
    <row r="545" spans="11:45">
      <c r="K545" s="410"/>
      <c r="L545" s="410"/>
      <c r="AH545" s="402"/>
      <c r="AL545" s="402"/>
      <c r="AM545" s="403"/>
      <c r="AR545" s="563"/>
      <c r="AS545" s="402"/>
    </row>
    <row r="546" spans="11:45">
      <c r="K546" s="410"/>
      <c r="L546" s="410"/>
      <c r="AH546" s="402"/>
      <c r="AL546" s="402"/>
      <c r="AM546" s="403"/>
      <c r="AR546" s="563"/>
      <c r="AS546" s="402"/>
    </row>
    <row r="547" spans="11:45">
      <c r="K547" s="410"/>
      <c r="L547" s="410"/>
      <c r="AH547" s="402"/>
      <c r="AL547" s="402"/>
      <c r="AM547" s="403"/>
      <c r="AR547" s="563"/>
      <c r="AS547" s="402"/>
    </row>
    <row r="548" spans="11:45">
      <c r="K548" s="410"/>
      <c r="L548" s="410"/>
      <c r="AH548" s="402"/>
      <c r="AL548" s="402"/>
      <c r="AM548" s="403"/>
      <c r="AR548" s="563"/>
      <c r="AS548" s="402"/>
    </row>
    <row r="549" spans="11:45">
      <c r="K549" s="410"/>
      <c r="L549" s="410"/>
      <c r="AH549" s="402"/>
      <c r="AL549" s="402"/>
      <c r="AM549" s="403"/>
      <c r="AR549" s="563"/>
      <c r="AS549" s="402"/>
    </row>
    <row r="550" spans="11:45">
      <c r="K550" s="410"/>
      <c r="L550" s="410"/>
      <c r="AH550" s="402"/>
      <c r="AL550" s="402"/>
      <c r="AM550" s="403"/>
      <c r="AR550" s="563"/>
      <c r="AS550" s="402"/>
    </row>
    <row r="551" spans="11:45">
      <c r="K551" s="410"/>
      <c r="L551" s="410"/>
      <c r="AH551" s="402"/>
      <c r="AL551" s="402"/>
      <c r="AM551" s="403"/>
      <c r="AR551" s="563"/>
      <c r="AS551" s="402"/>
    </row>
    <row r="552" spans="11:45">
      <c r="K552" s="410"/>
      <c r="L552" s="410"/>
      <c r="AH552" s="402"/>
      <c r="AL552" s="402"/>
      <c r="AM552" s="403"/>
      <c r="AR552" s="563"/>
      <c r="AS552" s="402"/>
    </row>
    <row r="553" spans="11:45">
      <c r="K553" s="410"/>
      <c r="L553" s="410"/>
      <c r="AH553" s="402"/>
      <c r="AL553" s="402"/>
      <c r="AM553" s="403"/>
      <c r="AR553" s="563"/>
      <c r="AS553" s="402"/>
    </row>
    <row r="554" spans="11:45">
      <c r="K554" s="410"/>
      <c r="L554" s="410"/>
      <c r="AH554" s="402"/>
      <c r="AL554" s="402"/>
      <c r="AM554" s="403"/>
      <c r="AR554" s="563"/>
      <c r="AS554" s="402"/>
    </row>
    <row r="555" spans="11:45">
      <c r="K555" s="410"/>
      <c r="L555" s="410"/>
      <c r="AH555" s="402"/>
      <c r="AL555" s="402"/>
      <c r="AM555" s="403"/>
      <c r="AR555" s="563"/>
      <c r="AS555" s="402"/>
    </row>
    <row r="556" spans="11:45">
      <c r="K556" s="410"/>
      <c r="L556" s="410"/>
      <c r="AH556" s="402"/>
      <c r="AL556" s="402"/>
      <c r="AM556" s="403"/>
      <c r="AR556" s="563"/>
      <c r="AS556" s="402"/>
    </row>
    <row r="557" spans="11:45">
      <c r="K557" s="410"/>
      <c r="L557" s="410"/>
      <c r="AH557" s="402"/>
      <c r="AL557" s="402"/>
      <c r="AM557" s="403"/>
      <c r="AR557" s="563"/>
      <c r="AS557" s="402"/>
    </row>
    <row r="558" spans="11:45">
      <c r="K558" s="410"/>
      <c r="L558" s="410"/>
      <c r="AH558" s="402"/>
      <c r="AL558" s="402"/>
      <c r="AM558" s="403"/>
      <c r="AR558" s="563"/>
      <c r="AS558" s="402"/>
    </row>
    <row r="559" spans="11:45">
      <c r="K559" s="410"/>
      <c r="L559" s="410"/>
      <c r="AH559" s="402"/>
      <c r="AL559" s="402"/>
      <c r="AM559" s="403"/>
      <c r="AR559" s="563"/>
      <c r="AS559" s="402"/>
    </row>
    <row r="560" spans="11:45">
      <c r="K560" s="410"/>
      <c r="L560" s="410"/>
      <c r="AH560" s="402"/>
      <c r="AL560" s="402"/>
      <c r="AM560" s="403"/>
      <c r="AR560" s="563"/>
      <c r="AS560" s="402"/>
    </row>
    <row r="561" spans="11:45">
      <c r="K561" s="410"/>
      <c r="L561" s="410"/>
      <c r="AH561" s="402"/>
      <c r="AL561" s="402"/>
      <c r="AM561" s="403"/>
      <c r="AR561" s="563"/>
      <c r="AS561" s="402"/>
    </row>
    <row r="562" spans="11:45">
      <c r="K562" s="410"/>
      <c r="L562" s="410"/>
      <c r="AH562" s="402"/>
      <c r="AL562" s="402"/>
      <c r="AM562" s="403"/>
      <c r="AR562" s="563"/>
      <c r="AS562" s="402"/>
    </row>
    <row r="563" spans="11:45">
      <c r="K563" s="410"/>
      <c r="L563" s="410"/>
      <c r="AH563" s="402"/>
      <c r="AL563" s="402"/>
      <c r="AM563" s="403"/>
      <c r="AR563" s="563"/>
      <c r="AS563" s="402"/>
    </row>
    <row r="564" spans="11:45">
      <c r="K564" s="410"/>
      <c r="L564" s="410"/>
      <c r="AH564" s="402"/>
      <c r="AL564" s="402"/>
      <c r="AM564" s="403"/>
      <c r="AR564" s="563"/>
      <c r="AS564" s="402"/>
    </row>
    <row r="565" spans="11:45">
      <c r="K565" s="410"/>
      <c r="L565" s="410"/>
      <c r="AH565" s="402"/>
      <c r="AL565" s="402"/>
      <c r="AM565" s="403"/>
      <c r="AR565" s="563"/>
      <c r="AS565" s="402"/>
    </row>
    <row r="566" spans="11:45">
      <c r="K566" s="410"/>
      <c r="L566" s="410"/>
      <c r="AH566" s="402"/>
      <c r="AL566" s="402"/>
      <c r="AM566" s="403"/>
      <c r="AR566" s="563"/>
      <c r="AS566" s="402"/>
    </row>
    <row r="567" spans="11:45">
      <c r="K567" s="410"/>
      <c r="L567" s="410"/>
      <c r="AH567" s="402"/>
      <c r="AL567" s="402"/>
      <c r="AM567" s="403"/>
      <c r="AR567" s="563"/>
      <c r="AS567" s="402"/>
    </row>
    <row r="568" spans="11:45">
      <c r="K568" s="410"/>
      <c r="L568" s="410"/>
      <c r="AH568" s="402"/>
      <c r="AL568" s="402"/>
      <c r="AM568" s="403"/>
      <c r="AR568" s="563"/>
      <c r="AS568" s="402"/>
    </row>
    <row r="569" spans="11:45">
      <c r="K569" s="410"/>
      <c r="L569" s="410"/>
      <c r="AH569" s="402"/>
      <c r="AL569" s="402"/>
      <c r="AM569" s="403"/>
      <c r="AR569" s="563"/>
      <c r="AS569" s="402"/>
    </row>
    <row r="570" spans="11:45">
      <c r="K570" s="410"/>
      <c r="L570" s="410"/>
      <c r="AH570" s="402"/>
      <c r="AL570" s="402"/>
      <c r="AM570" s="403"/>
      <c r="AR570" s="563"/>
      <c r="AS570" s="402"/>
    </row>
    <row r="571" spans="11:45">
      <c r="K571" s="410"/>
      <c r="L571" s="410"/>
      <c r="AH571" s="402"/>
      <c r="AL571" s="402"/>
      <c r="AM571" s="403"/>
      <c r="AR571" s="563"/>
      <c r="AS571" s="402"/>
    </row>
    <row r="572" spans="11:45">
      <c r="K572" s="410"/>
      <c r="L572" s="410"/>
      <c r="AH572" s="402"/>
      <c r="AL572" s="402"/>
      <c r="AM572" s="403"/>
      <c r="AR572" s="563"/>
      <c r="AS572" s="402"/>
    </row>
    <row r="573" spans="11:45">
      <c r="K573" s="410"/>
      <c r="L573" s="410"/>
      <c r="AH573" s="402"/>
      <c r="AL573" s="402"/>
      <c r="AM573" s="403"/>
      <c r="AR573" s="563"/>
      <c r="AS573" s="402"/>
    </row>
    <row r="574" spans="11:45">
      <c r="K574" s="410"/>
      <c r="L574" s="410"/>
      <c r="AH574" s="402"/>
      <c r="AL574" s="402"/>
      <c r="AM574" s="403"/>
      <c r="AR574" s="563"/>
      <c r="AS574" s="402"/>
    </row>
    <row r="575" spans="11:45">
      <c r="K575" s="410"/>
      <c r="L575" s="410"/>
      <c r="AH575" s="402"/>
      <c r="AL575" s="402"/>
      <c r="AM575" s="403"/>
      <c r="AR575" s="563"/>
      <c r="AS575" s="402"/>
    </row>
    <row r="576" spans="11:45">
      <c r="K576" s="410"/>
      <c r="L576" s="410"/>
      <c r="AH576" s="402"/>
      <c r="AL576" s="402"/>
      <c r="AM576" s="403"/>
      <c r="AR576" s="563"/>
      <c r="AS576" s="402"/>
    </row>
    <row r="577" spans="11:45">
      <c r="K577" s="410"/>
      <c r="L577" s="410"/>
      <c r="AH577" s="402"/>
      <c r="AL577" s="402"/>
      <c r="AM577" s="403"/>
      <c r="AR577" s="563"/>
      <c r="AS577" s="402"/>
    </row>
    <row r="578" spans="11:45">
      <c r="K578" s="410"/>
      <c r="L578" s="410"/>
      <c r="AH578" s="402"/>
      <c r="AL578" s="402"/>
      <c r="AM578" s="403"/>
      <c r="AR578" s="563"/>
      <c r="AS578" s="402"/>
    </row>
    <row r="579" spans="11:45">
      <c r="K579" s="410"/>
      <c r="L579" s="410"/>
      <c r="AH579" s="402"/>
      <c r="AL579" s="402"/>
      <c r="AM579" s="403"/>
      <c r="AR579" s="563"/>
      <c r="AS579" s="402"/>
    </row>
    <row r="580" spans="11:45">
      <c r="K580" s="410"/>
      <c r="L580" s="410"/>
      <c r="AH580" s="402"/>
      <c r="AL580" s="402"/>
      <c r="AM580" s="403"/>
      <c r="AR580" s="563"/>
      <c r="AS580" s="402"/>
    </row>
    <row r="581" spans="11:45">
      <c r="K581" s="410"/>
      <c r="L581" s="410"/>
      <c r="AH581" s="402"/>
      <c r="AL581" s="402"/>
      <c r="AM581" s="403"/>
      <c r="AR581" s="563"/>
      <c r="AS581" s="402"/>
    </row>
    <row r="582" spans="11:45">
      <c r="K582" s="410"/>
      <c r="L582" s="410"/>
      <c r="AH582" s="402"/>
      <c r="AL582" s="402"/>
      <c r="AM582" s="403"/>
      <c r="AR582" s="563"/>
      <c r="AS582" s="402"/>
    </row>
    <row r="583" spans="11:45">
      <c r="K583" s="410"/>
      <c r="L583" s="410"/>
      <c r="AH583" s="402"/>
      <c r="AL583" s="402"/>
      <c r="AM583" s="403"/>
      <c r="AR583" s="563"/>
      <c r="AS583" s="402"/>
    </row>
    <row r="584" spans="11:45">
      <c r="K584" s="410"/>
      <c r="L584" s="410"/>
      <c r="AH584" s="402"/>
      <c r="AL584" s="402"/>
      <c r="AM584" s="403"/>
      <c r="AR584" s="563"/>
      <c r="AS584" s="402"/>
    </row>
    <row r="585" spans="11:45">
      <c r="K585" s="410"/>
      <c r="L585" s="410"/>
      <c r="AH585" s="402"/>
      <c r="AL585" s="402"/>
      <c r="AM585" s="403"/>
      <c r="AR585" s="563"/>
      <c r="AS585" s="402"/>
    </row>
    <row r="586" spans="11:45">
      <c r="K586" s="410"/>
      <c r="L586" s="410"/>
      <c r="AH586" s="402"/>
      <c r="AL586" s="402"/>
      <c r="AM586" s="403"/>
      <c r="AR586" s="563"/>
      <c r="AS586" s="402"/>
    </row>
    <row r="587" spans="11:45">
      <c r="K587" s="410"/>
      <c r="L587" s="410"/>
      <c r="AH587" s="402"/>
      <c r="AL587" s="402"/>
      <c r="AM587" s="403"/>
      <c r="AR587" s="563"/>
      <c r="AS587" s="402"/>
    </row>
    <row r="588" spans="11:45">
      <c r="K588" s="410"/>
      <c r="L588" s="410"/>
      <c r="AH588" s="402"/>
      <c r="AL588" s="402"/>
      <c r="AM588" s="403"/>
      <c r="AR588" s="563"/>
      <c r="AS588" s="402"/>
    </row>
    <row r="589" spans="11:45">
      <c r="K589" s="410"/>
      <c r="L589" s="410"/>
      <c r="AH589" s="402"/>
      <c r="AL589" s="402"/>
      <c r="AM589" s="403"/>
      <c r="AR589" s="563"/>
      <c r="AS589" s="402"/>
    </row>
    <row r="590" spans="11:45">
      <c r="K590" s="410"/>
      <c r="L590" s="410"/>
      <c r="AH590" s="402"/>
      <c r="AL590" s="402"/>
      <c r="AM590" s="403"/>
      <c r="AR590" s="563"/>
      <c r="AS590" s="402"/>
    </row>
    <row r="591" spans="11:45">
      <c r="K591" s="410"/>
      <c r="L591" s="410"/>
      <c r="AH591" s="402"/>
      <c r="AL591" s="402"/>
      <c r="AM591" s="403"/>
      <c r="AR591" s="563"/>
      <c r="AS591" s="402"/>
    </row>
    <row r="592" spans="11:45">
      <c r="K592" s="410"/>
      <c r="L592" s="410"/>
      <c r="AH592" s="402"/>
      <c r="AL592" s="402"/>
      <c r="AM592" s="403"/>
      <c r="AR592" s="563"/>
      <c r="AS592" s="402"/>
    </row>
    <row r="593" spans="11:45">
      <c r="K593" s="410"/>
      <c r="L593" s="410"/>
      <c r="AH593" s="402"/>
      <c r="AL593" s="402"/>
      <c r="AM593" s="403"/>
      <c r="AR593" s="563"/>
      <c r="AS593" s="402"/>
    </row>
    <row r="594" spans="11:45">
      <c r="K594" s="410"/>
      <c r="L594" s="410"/>
      <c r="AH594" s="402"/>
      <c r="AL594" s="402"/>
      <c r="AM594" s="403"/>
      <c r="AR594" s="563"/>
      <c r="AS594" s="402"/>
    </row>
    <row r="595" spans="11:45">
      <c r="K595" s="410"/>
      <c r="L595" s="410"/>
      <c r="AH595" s="402"/>
      <c r="AL595" s="402"/>
      <c r="AM595" s="403"/>
      <c r="AR595" s="563"/>
      <c r="AS595" s="402"/>
    </row>
    <row r="596" spans="11:45">
      <c r="K596" s="410"/>
      <c r="L596" s="410"/>
      <c r="AH596" s="402"/>
      <c r="AL596" s="402"/>
      <c r="AM596" s="403"/>
      <c r="AR596" s="563"/>
      <c r="AS596" s="402"/>
    </row>
    <row r="597" spans="11:45">
      <c r="K597" s="410"/>
      <c r="L597" s="410"/>
      <c r="AH597" s="402"/>
      <c r="AL597" s="402"/>
      <c r="AM597" s="403"/>
      <c r="AR597" s="563"/>
      <c r="AS597" s="402"/>
    </row>
    <row r="598" spans="11:45">
      <c r="K598" s="410"/>
      <c r="L598" s="410"/>
      <c r="AH598" s="402"/>
      <c r="AL598" s="402"/>
      <c r="AM598" s="403"/>
      <c r="AR598" s="563"/>
      <c r="AS598" s="402"/>
    </row>
    <row r="599" spans="11:45">
      <c r="K599" s="410"/>
      <c r="L599" s="410"/>
      <c r="AH599" s="402"/>
      <c r="AL599" s="402"/>
      <c r="AM599" s="403"/>
      <c r="AR599" s="563"/>
      <c r="AS599" s="402"/>
    </row>
    <row r="600" spans="11:45">
      <c r="K600" s="410"/>
      <c r="L600" s="410"/>
      <c r="AH600" s="402"/>
      <c r="AL600" s="402"/>
      <c r="AM600" s="403"/>
      <c r="AR600" s="563"/>
      <c r="AS600" s="402"/>
    </row>
    <row r="601" spans="11:45">
      <c r="K601" s="410"/>
      <c r="L601" s="410"/>
      <c r="AH601" s="402"/>
      <c r="AL601" s="402"/>
      <c r="AM601" s="403"/>
      <c r="AR601" s="563"/>
      <c r="AS601" s="402"/>
    </row>
    <row r="602" spans="11:45">
      <c r="K602" s="410"/>
      <c r="L602" s="410"/>
      <c r="AH602" s="402"/>
      <c r="AL602" s="402"/>
      <c r="AM602" s="403"/>
      <c r="AR602" s="563"/>
      <c r="AS602" s="402"/>
    </row>
    <row r="603" spans="11:45">
      <c r="K603" s="410"/>
      <c r="L603" s="410"/>
      <c r="AH603" s="402"/>
      <c r="AL603" s="402"/>
      <c r="AM603" s="403"/>
      <c r="AR603" s="563"/>
      <c r="AS603" s="402"/>
    </row>
    <row r="604" spans="11:45">
      <c r="K604" s="410"/>
      <c r="L604" s="410"/>
      <c r="AH604" s="402"/>
      <c r="AL604" s="402"/>
      <c r="AM604" s="403"/>
      <c r="AR604" s="563"/>
      <c r="AS604" s="402"/>
    </row>
    <row r="605" spans="11:45">
      <c r="K605" s="410"/>
      <c r="L605" s="410"/>
      <c r="AH605" s="402"/>
      <c r="AL605" s="402"/>
      <c r="AM605" s="403"/>
      <c r="AR605" s="563"/>
      <c r="AS605" s="402"/>
    </row>
    <row r="606" spans="11:45">
      <c r="K606" s="410"/>
      <c r="L606" s="410"/>
      <c r="AH606" s="402"/>
      <c r="AL606" s="402"/>
      <c r="AM606" s="403"/>
      <c r="AR606" s="563"/>
      <c r="AS606" s="402"/>
    </row>
    <row r="607" spans="11:45">
      <c r="K607" s="410"/>
      <c r="L607" s="410"/>
      <c r="AH607" s="402"/>
      <c r="AL607" s="402"/>
      <c r="AM607" s="403"/>
      <c r="AR607" s="563"/>
      <c r="AS607" s="402"/>
    </row>
    <row r="608" spans="11:45">
      <c r="K608" s="410"/>
      <c r="L608" s="410"/>
      <c r="AH608" s="402"/>
      <c r="AL608" s="402"/>
      <c r="AM608" s="403"/>
      <c r="AR608" s="563"/>
      <c r="AS608" s="402"/>
    </row>
    <row r="609" spans="11:45">
      <c r="K609" s="410"/>
      <c r="L609" s="410"/>
      <c r="AH609" s="402"/>
      <c r="AL609" s="402"/>
      <c r="AM609" s="403"/>
      <c r="AR609" s="563"/>
      <c r="AS609" s="402"/>
    </row>
    <row r="610" spans="11:45">
      <c r="K610" s="410"/>
      <c r="L610" s="410"/>
      <c r="AH610" s="402"/>
      <c r="AL610" s="402"/>
      <c r="AM610" s="403"/>
      <c r="AR610" s="563"/>
      <c r="AS610" s="402"/>
    </row>
    <row r="611" spans="11:45">
      <c r="K611" s="410"/>
      <c r="L611" s="410"/>
      <c r="AH611" s="402"/>
      <c r="AL611" s="402"/>
      <c r="AM611" s="403"/>
      <c r="AR611" s="563"/>
      <c r="AS611" s="402"/>
    </row>
    <row r="612" spans="11:45">
      <c r="K612" s="410"/>
      <c r="L612" s="410"/>
      <c r="AH612" s="402"/>
      <c r="AL612" s="402"/>
      <c r="AM612" s="403"/>
      <c r="AR612" s="563"/>
      <c r="AS612" s="402"/>
    </row>
    <row r="613" spans="11:45">
      <c r="K613" s="410"/>
      <c r="L613" s="410"/>
      <c r="AH613" s="402"/>
      <c r="AL613" s="402"/>
      <c r="AM613" s="403"/>
      <c r="AR613" s="563"/>
      <c r="AS613" s="402"/>
    </row>
    <row r="614" spans="11:45">
      <c r="K614" s="410"/>
      <c r="L614" s="410"/>
      <c r="AH614" s="402"/>
      <c r="AL614" s="402"/>
      <c r="AM614" s="403"/>
      <c r="AR614" s="563"/>
      <c r="AS614" s="402"/>
    </row>
    <row r="615" spans="11:45">
      <c r="K615" s="410"/>
      <c r="L615" s="410"/>
      <c r="AH615" s="402"/>
      <c r="AL615" s="402"/>
      <c r="AM615" s="403"/>
      <c r="AR615" s="563"/>
      <c r="AS615" s="402"/>
    </row>
    <row r="616" spans="11:45">
      <c r="K616" s="410"/>
      <c r="L616" s="410"/>
      <c r="AH616" s="402"/>
      <c r="AL616" s="402"/>
      <c r="AM616" s="403"/>
      <c r="AR616" s="563"/>
      <c r="AS616" s="402"/>
    </row>
    <row r="617" spans="11:45">
      <c r="K617" s="410"/>
      <c r="L617" s="410"/>
      <c r="AH617" s="402"/>
      <c r="AL617" s="402"/>
      <c r="AM617" s="403"/>
      <c r="AR617" s="563"/>
      <c r="AS617" s="402"/>
    </row>
    <row r="618" spans="11:45">
      <c r="K618" s="410"/>
      <c r="L618" s="410"/>
      <c r="AH618" s="402"/>
      <c r="AL618" s="402"/>
      <c r="AM618" s="403"/>
      <c r="AR618" s="563"/>
      <c r="AS618" s="402"/>
    </row>
    <row r="619" spans="11:45">
      <c r="K619" s="410"/>
      <c r="L619" s="410"/>
      <c r="AH619" s="402"/>
      <c r="AL619" s="402"/>
      <c r="AM619" s="403"/>
      <c r="AR619" s="563"/>
      <c r="AS619" s="402"/>
    </row>
    <row r="620" spans="11:45">
      <c r="K620" s="410"/>
      <c r="L620" s="410"/>
      <c r="AH620" s="402"/>
      <c r="AL620" s="402"/>
      <c r="AM620" s="403"/>
      <c r="AR620" s="563"/>
      <c r="AS620" s="402"/>
    </row>
    <row r="621" spans="11:45">
      <c r="K621" s="410"/>
      <c r="L621" s="410"/>
      <c r="AH621" s="402"/>
      <c r="AL621" s="402"/>
      <c r="AM621" s="403"/>
      <c r="AR621" s="563"/>
      <c r="AS621" s="402"/>
    </row>
    <row r="622" spans="11:45">
      <c r="K622" s="410"/>
      <c r="L622" s="410"/>
      <c r="AH622" s="402"/>
      <c r="AL622" s="402"/>
      <c r="AM622" s="403"/>
      <c r="AR622" s="563"/>
      <c r="AS622" s="402"/>
    </row>
    <row r="623" spans="11:45">
      <c r="K623" s="410"/>
      <c r="L623" s="410"/>
      <c r="AH623" s="402"/>
      <c r="AL623" s="402"/>
      <c r="AM623" s="403"/>
      <c r="AR623" s="563"/>
      <c r="AS623" s="402"/>
    </row>
    <row r="624" spans="11:45">
      <c r="K624" s="410"/>
      <c r="L624" s="410"/>
      <c r="AH624" s="402"/>
      <c r="AL624" s="402"/>
      <c r="AM624" s="403"/>
      <c r="AR624" s="563"/>
      <c r="AS624" s="402"/>
    </row>
    <row r="625" spans="11:45">
      <c r="K625" s="410"/>
      <c r="L625" s="410"/>
      <c r="AH625" s="402"/>
      <c r="AL625" s="402"/>
      <c r="AM625" s="403"/>
      <c r="AR625" s="563"/>
      <c r="AS625" s="402"/>
    </row>
    <row r="626" spans="11:45">
      <c r="K626" s="410"/>
      <c r="L626" s="410"/>
      <c r="AH626" s="402"/>
      <c r="AL626" s="402"/>
      <c r="AM626" s="403"/>
      <c r="AR626" s="563"/>
      <c r="AS626" s="402"/>
    </row>
    <row r="627" spans="11:45">
      <c r="K627" s="410"/>
      <c r="L627" s="410"/>
      <c r="AH627" s="402"/>
      <c r="AL627" s="402"/>
      <c r="AM627" s="403"/>
      <c r="AR627" s="563"/>
      <c r="AS627" s="402"/>
    </row>
    <row r="628" spans="11:45">
      <c r="K628" s="410"/>
      <c r="L628" s="410"/>
      <c r="AH628" s="402"/>
      <c r="AL628" s="402"/>
      <c r="AM628" s="403"/>
      <c r="AR628" s="563"/>
      <c r="AS628" s="402"/>
    </row>
    <row r="629" spans="11:45">
      <c r="K629" s="410"/>
      <c r="L629" s="410"/>
      <c r="AH629" s="402"/>
      <c r="AL629" s="402"/>
      <c r="AM629" s="403"/>
      <c r="AR629" s="563"/>
      <c r="AS629" s="402"/>
    </row>
    <row r="630" spans="11:45">
      <c r="K630" s="410"/>
      <c r="L630" s="410"/>
      <c r="AH630" s="402"/>
      <c r="AL630" s="402"/>
      <c r="AM630" s="403"/>
      <c r="AR630" s="563"/>
      <c r="AS630" s="402"/>
    </row>
    <row r="631" spans="11:45">
      <c r="K631" s="410"/>
      <c r="L631" s="410"/>
      <c r="AH631" s="402"/>
      <c r="AL631" s="402"/>
      <c r="AM631" s="403"/>
      <c r="AR631" s="563"/>
      <c r="AS631" s="402"/>
    </row>
    <row r="632" spans="11:45">
      <c r="K632" s="410"/>
      <c r="L632" s="410"/>
      <c r="AH632" s="402"/>
      <c r="AL632" s="402"/>
      <c r="AM632" s="403"/>
      <c r="AR632" s="563"/>
      <c r="AS632" s="402"/>
    </row>
    <row r="633" spans="11:45">
      <c r="K633" s="410"/>
      <c r="L633" s="410"/>
      <c r="AH633" s="402"/>
      <c r="AL633" s="402"/>
      <c r="AM633" s="403"/>
      <c r="AR633" s="563"/>
      <c r="AS633" s="402"/>
    </row>
    <row r="634" spans="11:45">
      <c r="K634" s="410"/>
      <c r="L634" s="410"/>
      <c r="AH634" s="402"/>
      <c r="AL634" s="402"/>
      <c r="AM634" s="403"/>
      <c r="AR634" s="563"/>
      <c r="AS634" s="402"/>
    </row>
    <row r="635" spans="11:45">
      <c r="K635" s="410"/>
      <c r="L635" s="410"/>
      <c r="AH635" s="402"/>
      <c r="AL635" s="402"/>
      <c r="AM635" s="403"/>
      <c r="AR635" s="563"/>
      <c r="AS635" s="402"/>
    </row>
    <row r="636" spans="11:45">
      <c r="K636" s="410"/>
      <c r="L636" s="410"/>
      <c r="AH636" s="402"/>
      <c r="AL636" s="402"/>
      <c r="AM636" s="403"/>
      <c r="AR636" s="563"/>
      <c r="AS636" s="402"/>
    </row>
    <row r="637" spans="11:45">
      <c r="K637" s="410"/>
      <c r="L637" s="410"/>
      <c r="AH637" s="402"/>
      <c r="AL637" s="402"/>
      <c r="AM637" s="403"/>
      <c r="AR637" s="563"/>
      <c r="AS637" s="402"/>
    </row>
    <row r="638" spans="11:45">
      <c r="K638" s="410"/>
      <c r="L638" s="410"/>
      <c r="AH638" s="402"/>
      <c r="AL638" s="402"/>
      <c r="AM638" s="403"/>
      <c r="AR638" s="563"/>
      <c r="AS638" s="402"/>
    </row>
    <row r="639" spans="11:45">
      <c r="K639" s="410"/>
      <c r="L639" s="410"/>
      <c r="AH639" s="402"/>
      <c r="AL639" s="402"/>
      <c r="AM639" s="403"/>
      <c r="AR639" s="563"/>
      <c r="AS639" s="402"/>
    </row>
    <row r="640" spans="11:45">
      <c r="K640" s="410"/>
      <c r="L640" s="410"/>
      <c r="AH640" s="402"/>
      <c r="AL640" s="402"/>
      <c r="AM640" s="403"/>
      <c r="AR640" s="563"/>
      <c r="AS640" s="402"/>
    </row>
    <row r="641" spans="11:45">
      <c r="K641" s="410"/>
      <c r="L641" s="410"/>
      <c r="AH641" s="402"/>
      <c r="AL641" s="402"/>
      <c r="AM641" s="403"/>
      <c r="AR641" s="563"/>
      <c r="AS641" s="402"/>
    </row>
    <row r="642" spans="11:45">
      <c r="K642" s="410"/>
      <c r="L642" s="410"/>
      <c r="AH642" s="402"/>
      <c r="AL642" s="402"/>
      <c r="AM642" s="403"/>
      <c r="AR642" s="563"/>
      <c r="AS642" s="402"/>
    </row>
    <row r="643" spans="11:45">
      <c r="K643" s="410"/>
      <c r="L643" s="410"/>
      <c r="AH643" s="402"/>
      <c r="AL643" s="402"/>
      <c r="AM643" s="403"/>
      <c r="AR643" s="563"/>
      <c r="AS643" s="402"/>
    </row>
    <row r="644" spans="11:45">
      <c r="K644" s="410"/>
      <c r="L644" s="410"/>
      <c r="AH644" s="402"/>
      <c r="AL644" s="402"/>
      <c r="AM644" s="403"/>
      <c r="AR644" s="563"/>
      <c r="AS644" s="402"/>
    </row>
    <row r="645" spans="11:45">
      <c r="K645" s="410"/>
      <c r="L645" s="410"/>
      <c r="AH645" s="402"/>
      <c r="AL645" s="402"/>
      <c r="AM645" s="403"/>
      <c r="AR645" s="563"/>
      <c r="AS645" s="402"/>
    </row>
    <row r="646" spans="11:45">
      <c r="K646" s="410"/>
      <c r="L646" s="410"/>
      <c r="AH646" s="402"/>
      <c r="AL646" s="402"/>
      <c r="AM646" s="403"/>
      <c r="AR646" s="563"/>
      <c r="AS646" s="402"/>
    </row>
    <row r="647" spans="11:45">
      <c r="K647" s="410"/>
      <c r="L647" s="410"/>
      <c r="AH647" s="402"/>
      <c r="AL647" s="402"/>
      <c r="AM647" s="403"/>
      <c r="AR647" s="563"/>
      <c r="AS647" s="402"/>
    </row>
    <row r="648" spans="11:45">
      <c r="K648" s="410"/>
      <c r="L648" s="410"/>
      <c r="AH648" s="402"/>
      <c r="AL648" s="402"/>
      <c r="AM648" s="403"/>
      <c r="AR648" s="563"/>
      <c r="AS648" s="402"/>
    </row>
    <row r="649" spans="11:45">
      <c r="K649" s="410"/>
      <c r="L649" s="410"/>
      <c r="AH649" s="402"/>
      <c r="AL649" s="402"/>
      <c r="AM649" s="403"/>
      <c r="AR649" s="563"/>
      <c r="AS649" s="402"/>
    </row>
    <row r="650" spans="11:45">
      <c r="K650" s="410"/>
      <c r="L650" s="410"/>
      <c r="AH650" s="402"/>
      <c r="AL650" s="402"/>
      <c r="AM650" s="403"/>
      <c r="AR650" s="563"/>
      <c r="AS650" s="402"/>
    </row>
    <row r="651" spans="11:45">
      <c r="K651" s="410"/>
      <c r="L651" s="410"/>
      <c r="AH651" s="402"/>
      <c r="AL651" s="402"/>
      <c r="AM651" s="403"/>
      <c r="AR651" s="563"/>
      <c r="AS651" s="402"/>
    </row>
    <row r="652" spans="11:45">
      <c r="K652" s="410"/>
      <c r="L652" s="410"/>
      <c r="AH652" s="402"/>
      <c r="AL652" s="402"/>
      <c r="AM652" s="403"/>
      <c r="AR652" s="563"/>
      <c r="AS652" s="402"/>
    </row>
    <row r="653" spans="11:45">
      <c r="K653" s="410"/>
      <c r="L653" s="410"/>
      <c r="AH653" s="402"/>
      <c r="AL653" s="402"/>
      <c r="AM653" s="403"/>
      <c r="AR653" s="563"/>
      <c r="AS653" s="402"/>
    </row>
    <row r="654" spans="11:45">
      <c r="K654" s="410"/>
      <c r="L654" s="410"/>
      <c r="AH654" s="402"/>
      <c r="AL654" s="402"/>
      <c r="AM654" s="403"/>
      <c r="AR654" s="563"/>
      <c r="AS654" s="402"/>
    </row>
    <row r="655" spans="11:45">
      <c r="K655" s="410"/>
      <c r="L655" s="410"/>
      <c r="AH655" s="402"/>
      <c r="AL655" s="402"/>
      <c r="AM655" s="403"/>
      <c r="AR655" s="563"/>
      <c r="AS655" s="402"/>
    </row>
    <row r="656" spans="11:45">
      <c r="K656" s="410"/>
      <c r="L656" s="410"/>
      <c r="AH656" s="402"/>
      <c r="AL656" s="402"/>
      <c r="AM656" s="403"/>
      <c r="AR656" s="563"/>
      <c r="AS656" s="402"/>
    </row>
    <row r="657" spans="11:45">
      <c r="K657" s="410"/>
      <c r="L657" s="410"/>
      <c r="AH657" s="402"/>
      <c r="AL657" s="402"/>
      <c r="AM657" s="403"/>
      <c r="AR657" s="563"/>
      <c r="AS657" s="402"/>
    </row>
    <row r="658" spans="11:45">
      <c r="K658" s="410"/>
      <c r="L658" s="410"/>
      <c r="AH658" s="402"/>
      <c r="AL658" s="402"/>
      <c r="AM658" s="403"/>
      <c r="AR658" s="563"/>
      <c r="AS658" s="402"/>
    </row>
    <row r="659" spans="11:45">
      <c r="K659" s="410"/>
      <c r="L659" s="410"/>
      <c r="AH659" s="402"/>
      <c r="AL659" s="402"/>
      <c r="AM659" s="403"/>
      <c r="AR659" s="563"/>
      <c r="AS659" s="402"/>
    </row>
    <row r="660" spans="11:45">
      <c r="K660" s="410"/>
      <c r="L660" s="410"/>
      <c r="AH660" s="402"/>
      <c r="AL660" s="402"/>
      <c r="AM660" s="403"/>
      <c r="AR660" s="563"/>
      <c r="AS660" s="402"/>
    </row>
    <row r="661" spans="11:45">
      <c r="K661" s="410"/>
      <c r="L661" s="410"/>
      <c r="AH661" s="402"/>
      <c r="AL661" s="402"/>
      <c r="AM661" s="403"/>
      <c r="AR661" s="563"/>
      <c r="AS661" s="402"/>
    </row>
    <row r="662" spans="11:45">
      <c r="K662" s="410"/>
      <c r="L662" s="410"/>
      <c r="AH662" s="402"/>
      <c r="AL662" s="402"/>
      <c r="AM662" s="403"/>
      <c r="AR662" s="563"/>
      <c r="AS662" s="402"/>
    </row>
    <row r="663" spans="11:45">
      <c r="K663" s="410"/>
      <c r="L663" s="410"/>
      <c r="AH663" s="402"/>
      <c r="AL663" s="402"/>
      <c r="AM663" s="403"/>
      <c r="AR663" s="563"/>
      <c r="AS663" s="402"/>
    </row>
    <row r="664" spans="11:45">
      <c r="K664" s="410"/>
      <c r="L664" s="410"/>
      <c r="AH664" s="402"/>
      <c r="AL664" s="402"/>
      <c r="AM664" s="403"/>
      <c r="AR664" s="563"/>
      <c r="AS664" s="402"/>
    </row>
    <row r="665" spans="11:45">
      <c r="K665" s="410"/>
      <c r="L665" s="410"/>
      <c r="AH665" s="402"/>
      <c r="AL665" s="402"/>
      <c r="AM665" s="403"/>
      <c r="AR665" s="563"/>
      <c r="AS665" s="402"/>
    </row>
    <row r="666" spans="11:45">
      <c r="K666" s="410"/>
      <c r="L666" s="410"/>
      <c r="AH666" s="402"/>
      <c r="AL666" s="402"/>
      <c r="AM666" s="403"/>
      <c r="AR666" s="563"/>
      <c r="AS666" s="402"/>
    </row>
    <row r="667" spans="11:45">
      <c r="K667" s="410"/>
      <c r="L667" s="410"/>
      <c r="AH667" s="402"/>
      <c r="AL667" s="402"/>
      <c r="AM667" s="403"/>
      <c r="AR667" s="563"/>
      <c r="AS667" s="402"/>
    </row>
    <row r="668" spans="11:45">
      <c r="K668" s="410"/>
      <c r="L668" s="410"/>
      <c r="AH668" s="402"/>
      <c r="AL668" s="402"/>
      <c r="AM668" s="403"/>
      <c r="AR668" s="563"/>
      <c r="AS668" s="402"/>
    </row>
    <row r="669" spans="11:45">
      <c r="K669" s="410"/>
      <c r="L669" s="410"/>
      <c r="AH669" s="402"/>
      <c r="AL669" s="402"/>
      <c r="AM669" s="403"/>
      <c r="AR669" s="563"/>
      <c r="AS669" s="402"/>
    </row>
    <row r="670" spans="11:45">
      <c r="K670" s="410"/>
      <c r="L670" s="410"/>
      <c r="AH670" s="402"/>
      <c r="AL670" s="402"/>
      <c r="AM670" s="403"/>
      <c r="AR670" s="563"/>
      <c r="AS670" s="402"/>
    </row>
    <row r="671" spans="11:45">
      <c r="K671" s="410"/>
      <c r="L671" s="410"/>
      <c r="AH671" s="402"/>
      <c r="AL671" s="402"/>
      <c r="AM671" s="403"/>
      <c r="AR671" s="563"/>
      <c r="AS671" s="402"/>
    </row>
    <row r="672" spans="11:45">
      <c r="K672" s="410"/>
      <c r="L672" s="410"/>
      <c r="AH672" s="402"/>
      <c r="AL672" s="402"/>
      <c r="AM672" s="403"/>
      <c r="AR672" s="563"/>
      <c r="AS672" s="402"/>
    </row>
    <row r="673" spans="11:45">
      <c r="K673" s="410"/>
      <c r="L673" s="410"/>
      <c r="AH673" s="402"/>
      <c r="AL673" s="402"/>
      <c r="AM673" s="403"/>
      <c r="AR673" s="563"/>
      <c r="AS673" s="402"/>
    </row>
    <row r="674" spans="11:45">
      <c r="K674" s="410"/>
      <c r="L674" s="410"/>
      <c r="AH674" s="402"/>
      <c r="AL674" s="402"/>
      <c r="AM674" s="403"/>
      <c r="AR674" s="563"/>
      <c r="AS674" s="402"/>
    </row>
    <row r="675" spans="11:45">
      <c r="K675" s="410"/>
      <c r="L675" s="410"/>
      <c r="AH675" s="402"/>
      <c r="AL675" s="402"/>
      <c r="AM675" s="403"/>
      <c r="AR675" s="563"/>
      <c r="AS675" s="402"/>
    </row>
    <row r="676" spans="11:45">
      <c r="K676" s="410"/>
      <c r="L676" s="410"/>
      <c r="AH676" s="402"/>
      <c r="AL676" s="402"/>
      <c r="AM676" s="403"/>
      <c r="AR676" s="563"/>
      <c r="AS676" s="402"/>
    </row>
    <row r="677" spans="11:45">
      <c r="K677" s="410"/>
      <c r="L677" s="410"/>
      <c r="AH677" s="402"/>
      <c r="AL677" s="402"/>
      <c r="AM677" s="403"/>
      <c r="AR677" s="563"/>
      <c r="AS677" s="402"/>
    </row>
    <row r="678" spans="11:45">
      <c r="K678" s="410"/>
      <c r="L678" s="410"/>
      <c r="AH678" s="402"/>
      <c r="AL678" s="402"/>
      <c r="AM678" s="403"/>
      <c r="AR678" s="563"/>
      <c r="AS678" s="402"/>
    </row>
    <row r="679" spans="11:45">
      <c r="K679" s="410"/>
      <c r="L679" s="410"/>
      <c r="AH679" s="402"/>
      <c r="AL679" s="402"/>
      <c r="AM679" s="403"/>
      <c r="AR679" s="563"/>
      <c r="AS679" s="402"/>
    </row>
    <row r="680" spans="11:45">
      <c r="K680" s="410"/>
      <c r="L680" s="410"/>
      <c r="AH680" s="402"/>
      <c r="AL680" s="402"/>
      <c r="AM680" s="403"/>
      <c r="AR680" s="563"/>
      <c r="AS680" s="402"/>
    </row>
    <row r="681" spans="11:45">
      <c r="K681" s="410"/>
      <c r="L681" s="410"/>
      <c r="AH681" s="402"/>
      <c r="AL681" s="402"/>
      <c r="AM681" s="403"/>
      <c r="AR681" s="563"/>
      <c r="AS681" s="402"/>
    </row>
    <row r="682" spans="11:45">
      <c r="K682" s="410"/>
      <c r="L682" s="410"/>
      <c r="AH682" s="402"/>
      <c r="AL682" s="402"/>
      <c r="AM682" s="403"/>
      <c r="AR682" s="563"/>
      <c r="AS682" s="402"/>
    </row>
    <row r="683" spans="11:45">
      <c r="K683" s="410"/>
      <c r="L683" s="410"/>
      <c r="AH683" s="402"/>
      <c r="AL683" s="402"/>
      <c r="AM683" s="403"/>
      <c r="AR683" s="563"/>
      <c r="AS683" s="402"/>
    </row>
    <row r="684" spans="11:45">
      <c r="K684" s="410"/>
      <c r="L684" s="410"/>
      <c r="AH684" s="402"/>
      <c r="AL684" s="402"/>
      <c r="AM684" s="403"/>
      <c r="AR684" s="563"/>
      <c r="AS684" s="402"/>
    </row>
    <row r="685" spans="11:45">
      <c r="K685" s="410"/>
      <c r="L685" s="410"/>
      <c r="AH685" s="402"/>
      <c r="AL685" s="402"/>
      <c r="AM685" s="403"/>
      <c r="AR685" s="563"/>
      <c r="AS685" s="402"/>
    </row>
    <row r="686" spans="11:45">
      <c r="K686" s="410"/>
      <c r="L686" s="410"/>
      <c r="AH686" s="402"/>
      <c r="AL686" s="402"/>
      <c r="AM686" s="403"/>
      <c r="AR686" s="563"/>
      <c r="AS686" s="402"/>
    </row>
    <row r="687" spans="11:45">
      <c r="K687" s="410"/>
      <c r="L687" s="410"/>
      <c r="AH687" s="402"/>
      <c r="AL687" s="402"/>
      <c r="AM687" s="403"/>
      <c r="AR687" s="563"/>
      <c r="AS687" s="402"/>
    </row>
    <row r="688" spans="11:45">
      <c r="K688" s="410"/>
      <c r="L688" s="410"/>
      <c r="AH688" s="402"/>
      <c r="AL688" s="402"/>
      <c r="AM688" s="403"/>
      <c r="AR688" s="563"/>
      <c r="AS688" s="402"/>
    </row>
    <row r="689" spans="11:45">
      <c r="K689" s="410"/>
      <c r="L689" s="410"/>
      <c r="AH689" s="402"/>
      <c r="AL689" s="402"/>
      <c r="AM689" s="403"/>
      <c r="AR689" s="563"/>
      <c r="AS689" s="402"/>
    </row>
    <row r="690" spans="11:45">
      <c r="K690" s="410"/>
      <c r="L690" s="410"/>
      <c r="AH690" s="402"/>
      <c r="AL690" s="402"/>
      <c r="AM690" s="403"/>
      <c r="AR690" s="563"/>
      <c r="AS690" s="402"/>
    </row>
    <row r="691" spans="11:45">
      <c r="K691" s="410"/>
      <c r="L691" s="410"/>
      <c r="AH691" s="402"/>
      <c r="AL691" s="402"/>
      <c r="AM691" s="403"/>
      <c r="AR691" s="563"/>
      <c r="AS691" s="402"/>
    </row>
    <row r="692" spans="11:45">
      <c r="K692" s="410"/>
      <c r="L692" s="410"/>
      <c r="AH692" s="402"/>
      <c r="AL692" s="402"/>
      <c r="AM692" s="403"/>
      <c r="AR692" s="563"/>
      <c r="AS692" s="402"/>
    </row>
    <row r="693" spans="11:45">
      <c r="K693" s="410"/>
      <c r="L693" s="410"/>
      <c r="AH693" s="402"/>
      <c r="AL693" s="402"/>
      <c r="AM693" s="403"/>
      <c r="AR693" s="563"/>
      <c r="AS693" s="402"/>
    </row>
    <row r="694" spans="11:45">
      <c r="K694" s="410"/>
      <c r="L694" s="410"/>
      <c r="AH694" s="402"/>
      <c r="AL694" s="402"/>
      <c r="AM694" s="403"/>
      <c r="AR694" s="563"/>
      <c r="AS694" s="402"/>
    </row>
    <row r="695" spans="11:45">
      <c r="K695" s="410"/>
      <c r="L695" s="410"/>
      <c r="AH695" s="402"/>
      <c r="AL695" s="402"/>
      <c r="AM695" s="403"/>
      <c r="AR695" s="563"/>
      <c r="AS695" s="402"/>
    </row>
    <row r="696" spans="11:45">
      <c r="K696" s="410"/>
      <c r="L696" s="410"/>
      <c r="AH696" s="402"/>
      <c r="AL696" s="402"/>
      <c r="AM696" s="403"/>
      <c r="AR696" s="563"/>
      <c r="AS696" s="402"/>
    </row>
    <row r="697" spans="11:45">
      <c r="K697" s="410"/>
      <c r="L697" s="410"/>
      <c r="AH697" s="402"/>
      <c r="AL697" s="402"/>
      <c r="AM697" s="403"/>
      <c r="AR697" s="563"/>
      <c r="AS697" s="402"/>
    </row>
    <row r="698" spans="11:45">
      <c r="K698" s="410"/>
      <c r="L698" s="410"/>
      <c r="AH698" s="402"/>
      <c r="AL698" s="402"/>
      <c r="AM698" s="403"/>
      <c r="AR698" s="563"/>
      <c r="AS698" s="402"/>
    </row>
    <row r="699" spans="11:45">
      <c r="K699" s="410"/>
      <c r="L699" s="410"/>
      <c r="AH699" s="402"/>
      <c r="AL699" s="402"/>
      <c r="AM699" s="403"/>
      <c r="AR699" s="563"/>
      <c r="AS699" s="402"/>
    </row>
    <row r="700" spans="11:45">
      <c r="K700" s="410"/>
      <c r="L700" s="410"/>
      <c r="AH700" s="402"/>
      <c r="AL700" s="402"/>
      <c r="AM700" s="403"/>
      <c r="AR700" s="563"/>
      <c r="AS700" s="402"/>
    </row>
    <row r="701" spans="11:45">
      <c r="K701" s="410"/>
      <c r="L701" s="410"/>
      <c r="AH701" s="402"/>
      <c r="AL701" s="402"/>
      <c r="AM701" s="403"/>
      <c r="AR701" s="563"/>
      <c r="AS701" s="402"/>
    </row>
    <row r="702" spans="11:45">
      <c r="K702" s="410"/>
      <c r="L702" s="410"/>
      <c r="AH702" s="402"/>
      <c r="AL702" s="402"/>
      <c r="AM702" s="403"/>
      <c r="AR702" s="563"/>
      <c r="AS702" s="402"/>
    </row>
    <row r="703" spans="11:45">
      <c r="K703" s="410"/>
      <c r="L703" s="410"/>
      <c r="AH703" s="402"/>
      <c r="AL703" s="402"/>
      <c r="AM703" s="403"/>
      <c r="AR703" s="563"/>
      <c r="AS703" s="402"/>
    </row>
    <row r="704" spans="11:45">
      <c r="K704" s="410"/>
      <c r="L704" s="410"/>
      <c r="AH704" s="402"/>
      <c r="AL704" s="402"/>
      <c r="AM704" s="403"/>
      <c r="AR704" s="563"/>
      <c r="AS704" s="402"/>
    </row>
    <row r="705" spans="11:45">
      <c r="K705" s="410"/>
      <c r="L705" s="410"/>
      <c r="AH705" s="402"/>
      <c r="AL705" s="402"/>
      <c r="AM705" s="403"/>
      <c r="AR705" s="563"/>
      <c r="AS705" s="402"/>
    </row>
    <row r="706" spans="11:45">
      <c r="K706" s="410"/>
      <c r="L706" s="410"/>
      <c r="AH706" s="402"/>
      <c r="AL706" s="402"/>
      <c r="AM706" s="403"/>
      <c r="AR706" s="563"/>
      <c r="AS706" s="402"/>
    </row>
    <row r="707" spans="11:45">
      <c r="K707" s="410"/>
      <c r="L707" s="410"/>
      <c r="AH707" s="402"/>
      <c r="AL707" s="402"/>
      <c r="AM707" s="403"/>
      <c r="AR707" s="563"/>
      <c r="AS707" s="402"/>
    </row>
    <row r="708" spans="11:45">
      <c r="K708" s="410"/>
      <c r="L708" s="410"/>
      <c r="AH708" s="402"/>
      <c r="AL708" s="402"/>
      <c r="AM708" s="403"/>
      <c r="AR708" s="563"/>
      <c r="AS708" s="402"/>
    </row>
    <row r="709" spans="11:45">
      <c r="K709" s="410"/>
      <c r="L709" s="410"/>
      <c r="AH709" s="402"/>
      <c r="AL709" s="402"/>
      <c r="AM709" s="403"/>
      <c r="AR709" s="563"/>
      <c r="AS709" s="402"/>
    </row>
    <row r="710" spans="11:45">
      <c r="K710" s="410"/>
      <c r="L710" s="410"/>
      <c r="AH710" s="402"/>
      <c r="AL710" s="402"/>
      <c r="AM710" s="403"/>
      <c r="AR710" s="563"/>
      <c r="AS710" s="402"/>
    </row>
    <row r="711" spans="11:45">
      <c r="K711" s="410"/>
      <c r="L711" s="410"/>
      <c r="AH711" s="402"/>
      <c r="AL711" s="402"/>
      <c r="AM711" s="403"/>
      <c r="AR711" s="563"/>
      <c r="AS711" s="402"/>
    </row>
    <row r="712" spans="11:45">
      <c r="K712" s="410"/>
      <c r="L712" s="410"/>
      <c r="AH712" s="402"/>
      <c r="AL712" s="402"/>
      <c r="AM712" s="403"/>
      <c r="AR712" s="563"/>
      <c r="AS712" s="402"/>
    </row>
    <row r="713" spans="11:45">
      <c r="K713" s="410"/>
      <c r="L713" s="410"/>
      <c r="AH713" s="402"/>
      <c r="AL713" s="402"/>
      <c r="AM713" s="403"/>
      <c r="AR713" s="563"/>
      <c r="AS713" s="402"/>
    </row>
    <row r="714" spans="11:45">
      <c r="K714" s="410"/>
      <c r="L714" s="410"/>
      <c r="AH714" s="402"/>
      <c r="AL714" s="402"/>
      <c r="AM714" s="403"/>
      <c r="AR714" s="563"/>
      <c r="AS714" s="402"/>
    </row>
    <row r="715" spans="11:45">
      <c r="K715" s="410"/>
      <c r="L715" s="410"/>
      <c r="AH715" s="402"/>
      <c r="AL715" s="402"/>
      <c r="AM715" s="403"/>
      <c r="AR715" s="563"/>
      <c r="AS715" s="402"/>
    </row>
    <row r="716" spans="11:45">
      <c r="K716" s="410"/>
      <c r="L716" s="410"/>
      <c r="AH716" s="402"/>
      <c r="AL716" s="402"/>
      <c r="AM716" s="403"/>
      <c r="AR716" s="563"/>
      <c r="AS716" s="402"/>
    </row>
    <row r="717" spans="11:45">
      <c r="K717" s="410"/>
      <c r="L717" s="410"/>
      <c r="AH717" s="402"/>
      <c r="AL717" s="402"/>
      <c r="AM717" s="403"/>
      <c r="AR717" s="563"/>
      <c r="AS717" s="402"/>
    </row>
    <row r="718" spans="11:45">
      <c r="K718" s="410"/>
      <c r="L718" s="410"/>
      <c r="AH718" s="402"/>
      <c r="AL718" s="402"/>
      <c r="AM718" s="403"/>
      <c r="AR718" s="563"/>
      <c r="AS718" s="402"/>
    </row>
    <row r="719" spans="11:45">
      <c r="K719" s="410"/>
      <c r="L719" s="410"/>
      <c r="AH719" s="402"/>
      <c r="AL719" s="402"/>
      <c r="AM719" s="403"/>
      <c r="AR719" s="563"/>
      <c r="AS719" s="402"/>
    </row>
    <row r="720" spans="11:45">
      <c r="K720" s="410"/>
      <c r="L720" s="410"/>
      <c r="AH720" s="402"/>
      <c r="AL720" s="402"/>
      <c r="AM720" s="403"/>
      <c r="AR720" s="563"/>
      <c r="AS720" s="402"/>
    </row>
    <row r="721" spans="11:45">
      <c r="K721" s="410"/>
      <c r="L721" s="410"/>
      <c r="AH721" s="402"/>
      <c r="AL721" s="402"/>
      <c r="AM721" s="403"/>
      <c r="AR721" s="563"/>
      <c r="AS721" s="402"/>
    </row>
    <row r="722" spans="11:45">
      <c r="K722" s="410"/>
      <c r="L722" s="410"/>
      <c r="AH722" s="402"/>
      <c r="AL722" s="402"/>
      <c r="AM722" s="403"/>
      <c r="AR722" s="563"/>
      <c r="AS722" s="402"/>
    </row>
    <row r="723" spans="11:45">
      <c r="K723" s="410"/>
      <c r="L723" s="410"/>
      <c r="AH723" s="402"/>
      <c r="AL723" s="402"/>
      <c r="AM723" s="403"/>
      <c r="AR723" s="563"/>
      <c r="AS723" s="402"/>
    </row>
    <row r="724" spans="11:45">
      <c r="K724" s="410"/>
      <c r="L724" s="410"/>
      <c r="AH724" s="402"/>
      <c r="AL724" s="402"/>
      <c r="AM724" s="403"/>
      <c r="AR724" s="563"/>
      <c r="AS724" s="402"/>
    </row>
    <row r="725" spans="11:45">
      <c r="K725" s="410"/>
      <c r="L725" s="410"/>
      <c r="AH725" s="402"/>
      <c r="AL725" s="402"/>
      <c r="AM725" s="403"/>
      <c r="AR725" s="563"/>
      <c r="AS725" s="402"/>
    </row>
    <row r="726" spans="11:45">
      <c r="K726" s="410"/>
      <c r="L726" s="410"/>
      <c r="AH726" s="402"/>
      <c r="AL726" s="402"/>
      <c r="AM726" s="403"/>
      <c r="AR726" s="563"/>
      <c r="AS726" s="402"/>
    </row>
    <row r="727" spans="11:45">
      <c r="K727" s="410"/>
      <c r="L727" s="410"/>
      <c r="AH727" s="402"/>
      <c r="AL727" s="402"/>
      <c r="AM727" s="403"/>
      <c r="AR727" s="563"/>
      <c r="AS727" s="402"/>
    </row>
    <row r="728" spans="11:45">
      <c r="K728" s="410"/>
      <c r="L728" s="410"/>
      <c r="AH728" s="402"/>
      <c r="AL728" s="402"/>
      <c r="AM728" s="403"/>
      <c r="AR728" s="563"/>
      <c r="AS728" s="402"/>
    </row>
    <row r="729" spans="11:45">
      <c r="K729" s="410"/>
      <c r="L729" s="410"/>
      <c r="AH729" s="402"/>
      <c r="AL729" s="402"/>
      <c r="AM729" s="403"/>
      <c r="AR729" s="563"/>
      <c r="AS729" s="402"/>
    </row>
    <row r="730" spans="11:45">
      <c r="K730" s="410"/>
      <c r="L730" s="410"/>
      <c r="AH730" s="402"/>
      <c r="AL730" s="402"/>
      <c r="AM730" s="403"/>
      <c r="AR730" s="563"/>
      <c r="AS730" s="402"/>
    </row>
    <row r="731" spans="11:45">
      <c r="K731" s="410"/>
      <c r="L731" s="410"/>
      <c r="AH731" s="402"/>
      <c r="AL731" s="402"/>
      <c r="AM731" s="403"/>
      <c r="AR731" s="563"/>
      <c r="AS731" s="402"/>
    </row>
    <row r="732" spans="11:45">
      <c r="K732" s="410"/>
      <c r="L732" s="410"/>
      <c r="AH732" s="402"/>
      <c r="AL732" s="402"/>
      <c r="AM732" s="403"/>
      <c r="AR732" s="563"/>
      <c r="AS732" s="402"/>
    </row>
    <row r="733" spans="11:45">
      <c r="K733" s="410"/>
      <c r="L733" s="410"/>
      <c r="AH733" s="402"/>
      <c r="AL733" s="402"/>
      <c r="AM733" s="403"/>
      <c r="AR733" s="563"/>
      <c r="AS733" s="402"/>
    </row>
    <row r="734" spans="11:45">
      <c r="K734" s="410"/>
      <c r="L734" s="410"/>
      <c r="AH734" s="402"/>
      <c r="AL734" s="402"/>
      <c r="AM734" s="403"/>
      <c r="AR734" s="563"/>
      <c r="AS734" s="402"/>
    </row>
    <row r="735" spans="11:45">
      <c r="K735" s="410"/>
      <c r="L735" s="410"/>
      <c r="AH735" s="402"/>
      <c r="AL735" s="402"/>
      <c r="AM735" s="403"/>
      <c r="AR735" s="563"/>
      <c r="AS735" s="402"/>
    </row>
    <row r="736" spans="11:45">
      <c r="K736" s="410"/>
      <c r="L736" s="410"/>
      <c r="AH736" s="402"/>
      <c r="AL736" s="402"/>
      <c r="AM736" s="403"/>
      <c r="AR736" s="563"/>
      <c r="AS736" s="402"/>
    </row>
    <row r="737" spans="11:45">
      <c r="K737" s="410"/>
      <c r="L737" s="410"/>
      <c r="AH737" s="402"/>
      <c r="AL737" s="402"/>
      <c r="AM737" s="403"/>
      <c r="AR737" s="563"/>
      <c r="AS737" s="402"/>
    </row>
    <row r="738" spans="11:45">
      <c r="K738" s="410"/>
      <c r="L738" s="410"/>
      <c r="AH738" s="402"/>
      <c r="AL738" s="402"/>
      <c r="AM738" s="403"/>
      <c r="AR738" s="563"/>
      <c r="AS738" s="402"/>
    </row>
    <row r="739" spans="11:45">
      <c r="K739" s="410"/>
      <c r="L739" s="410"/>
      <c r="AH739" s="402"/>
      <c r="AL739" s="402"/>
      <c r="AM739" s="403"/>
      <c r="AR739" s="563"/>
      <c r="AS739" s="402"/>
    </row>
    <row r="740" spans="11:45">
      <c r="K740" s="410"/>
      <c r="L740" s="410"/>
      <c r="AH740" s="402"/>
      <c r="AL740" s="402"/>
      <c r="AM740" s="403"/>
      <c r="AR740" s="563"/>
      <c r="AS740" s="402"/>
    </row>
    <row r="741" spans="11:45">
      <c r="K741" s="410"/>
      <c r="L741" s="410"/>
      <c r="AH741" s="402"/>
      <c r="AL741" s="402"/>
      <c r="AM741" s="403"/>
      <c r="AR741" s="563"/>
      <c r="AS741" s="402"/>
    </row>
    <row r="742" spans="11:45">
      <c r="K742" s="410"/>
      <c r="L742" s="410"/>
      <c r="AH742" s="402"/>
      <c r="AL742" s="402"/>
      <c r="AM742" s="403"/>
      <c r="AR742" s="563"/>
      <c r="AS742" s="402"/>
    </row>
    <row r="743" spans="11:45">
      <c r="K743" s="410"/>
      <c r="L743" s="410"/>
      <c r="AH743" s="402"/>
      <c r="AL743" s="402"/>
      <c r="AM743" s="403"/>
      <c r="AR743" s="563"/>
      <c r="AS743" s="402"/>
    </row>
    <row r="744" spans="11:45">
      <c r="K744" s="410"/>
      <c r="L744" s="410"/>
      <c r="AH744" s="402"/>
      <c r="AL744" s="402"/>
      <c r="AM744" s="403"/>
      <c r="AR744" s="563"/>
      <c r="AS744" s="402"/>
    </row>
    <row r="745" spans="11:45">
      <c r="K745" s="410"/>
      <c r="L745" s="410"/>
      <c r="AH745" s="402"/>
      <c r="AL745" s="402"/>
      <c r="AM745" s="403"/>
      <c r="AR745" s="563"/>
      <c r="AS745" s="402"/>
    </row>
    <row r="746" spans="11:45">
      <c r="K746" s="410"/>
      <c r="L746" s="410"/>
      <c r="AH746" s="402"/>
      <c r="AL746" s="402"/>
      <c r="AM746" s="403"/>
      <c r="AR746" s="563"/>
      <c r="AS746" s="402"/>
    </row>
    <row r="747" spans="11:45">
      <c r="K747" s="410"/>
      <c r="L747" s="410"/>
      <c r="AH747" s="402"/>
      <c r="AL747" s="402"/>
      <c r="AM747" s="403"/>
      <c r="AR747" s="563"/>
      <c r="AS747" s="402"/>
    </row>
    <row r="748" spans="11:45">
      <c r="K748" s="410"/>
      <c r="L748" s="410"/>
      <c r="AH748" s="402"/>
      <c r="AL748" s="402"/>
      <c r="AM748" s="403"/>
      <c r="AR748" s="563"/>
      <c r="AS748" s="402"/>
    </row>
    <row r="749" spans="11:45">
      <c r="K749" s="410"/>
      <c r="L749" s="410"/>
      <c r="AH749" s="402"/>
      <c r="AL749" s="402"/>
      <c r="AM749" s="403"/>
      <c r="AR749" s="563"/>
      <c r="AS749" s="402"/>
    </row>
    <row r="750" spans="11:45">
      <c r="K750" s="410"/>
      <c r="L750" s="410"/>
      <c r="AH750" s="402"/>
      <c r="AL750" s="402"/>
      <c r="AM750" s="403"/>
      <c r="AR750" s="563"/>
      <c r="AS750" s="402"/>
    </row>
    <row r="751" spans="11:45">
      <c r="K751" s="410"/>
      <c r="L751" s="410"/>
      <c r="AH751" s="402"/>
      <c r="AL751" s="402"/>
      <c r="AM751" s="403"/>
      <c r="AR751" s="563"/>
      <c r="AS751" s="402"/>
    </row>
    <row r="752" spans="11:45">
      <c r="K752" s="410"/>
      <c r="L752" s="410"/>
      <c r="AH752" s="402"/>
      <c r="AL752" s="402"/>
      <c r="AM752" s="403"/>
      <c r="AR752" s="563"/>
      <c r="AS752" s="402"/>
    </row>
    <row r="753" spans="11:45">
      <c r="K753" s="410"/>
      <c r="L753" s="410"/>
      <c r="AH753" s="402"/>
      <c r="AL753" s="402"/>
      <c r="AM753" s="403"/>
      <c r="AR753" s="563"/>
      <c r="AS753" s="402"/>
    </row>
    <row r="754" spans="11:45">
      <c r="K754" s="410"/>
      <c r="L754" s="410"/>
      <c r="AH754" s="402"/>
      <c r="AL754" s="402"/>
      <c r="AM754" s="403"/>
      <c r="AR754" s="563"/>
      <c r="AS754" s="402"/>
    </row>
    <row r="755" spans="11:45">
      <c r="K755" s="410"/>
      <c r="L755" s="410"/>
      <c r="AH755" s="402"/>
      <c r="AL755" s="402"/>
      <c r="AM755" s="403"/>
      <c r="AR755" s="563"/>
      <c r="AS755" s="402"/>
    </row>
    <row r="756" spans="11:45">
      <c r="K756" s="410"/>
      <c r="L756" s="410"/>
      <c r="AH756" s="402"/>
      <c r="AL756" s="402"/>
      <c r="AM756" s="403"/>
      <c r="AR756" s="563"/>
      <c r="AS756" s="402"/>
    </row>
    <row r="757" spans="11:45">
      <c r="K757" s="410"/>
      <c r="L757" s="410"/>
      <c r="AH757" s="402"/>
      <c r="AL757" s="402"/>
      <c r="AM757" s="403"/>
      <c r="AR757" s="563"/>
      <c r="AS757" s="402"/>
    </row>
    <row r="758" spans="11:45">
      <c r="K758" s="410"/>
      <c r="L758" s="410"/>
      <c r="AH758" s="402"/>
      <c r="AL758" s="402"/>
      <c r="AM758" s="403"/>
      <c r="AR758" s="563"/>
      <c r="AS758" s="402"/>
    </row>
    <row r="759" spans="11:45">
      <c r="K759" s="410"/>
      <c r="L759" s="410"/>
      <c r="AH759" s="402"/>
      <c r="AL759" s="402"/>
      <c r="AM759" s="403"/>
      <c r="AR759" s="563"/>
      <c r="AS759" s="402"/>
    </row>
    <row r="760" spans="11:45">
      <c r="K760" s="410"/>
      <c r="L760" s="410"/>
      <c r="AH760" s="402"/>
      <c r="AL760" s="402"/>
      <c r="AM760" s="403"/>
      <c r="AR760" s="563"/>
      <c r="AS760" s="402"/>
    </row>
    <row r="761" spans="11:45">
      <c r="K761" s="410"/>
      <c r="L761" s="410"/>
      <c r="AH761" s="402"/>
      <c r="AL761" s="402"/>
      <c r="AM761" s="403"/>
      <c r="AR761" s="563"/>
      <c r="AS761" s="402"/>
    </row>
    <row r="762" spans="11:45">
      <c r="K762" s="410"/>
      <c r="L762" s="410"/>
      <c r="AH762" s="402"/>
      <c r="AL762" s="402"/>
      <c r="AM762" s="403"/>
      <c r="AR762" s="563"/>
      <c r="AS762" s="402"/>
    </row>
    <row r="763" spans="11:45">
      <c r="K763" s="410"/>
      <c r="L763" s="410"/>
      <c r="AH763" s="402"/>
      <c r="AL763" s="402"/>
      <c r="AM763" s="403"/>
      <c r="AR763" s="563"/>
      <c r="AS763" s="402"/>
    </row>
    <row r="764" spans="11:45">
      <c r="K764" s="410"/>
      <c r="L764" s="410"/>
      <c r="AH764" s="402"/>
      <c r="AL764" s="402"/>
      <c r="AM764" s="403"/>
      <c r="AR764" s="563"/>
      <c r="AS764" s="402"/>
    </row>
    <row r="765" spans="11:45">
      <c r="K765" s="410"/>
      <c r="L765" s="410"/>
      <c r="AH765" s="402"/>
      <c r="AL765" s="402"/>
      <c r="AM765" s="403"/>
      <c r="AR765" s="563"/>
      <c r="AS765" s="402"/>
    </row>
    <row r="766" spans="11:45">
      <c r="K766" s="410"/>
      <c r="L766" s="410"/>
      <c r="AH766" s="402"/>
      <c r="AL766" s="402"/>
      <c r="AM766" s="403"/>
      <c r="AR766" s="563"/>
      <c r="AS766" s="402"/>
    </row>
    <row r="767" spans="11:45">
      <c r="K767" s="410"/>
      <c r="L767" s="410"/>
      <c r="AH767" s="402"/>
      <c r="AL767" s="402"/>
      <c r="AM767" s="403"/>
      <c r="AR767" s="563"/>
      <c r="AS767" s="402"/>
    </row>
    <row r="768" spans="11:45">
      <c r="K768" s="410"/>
      <c r="L768" s="410"/>
      <c r="AH768" s="402"/>
      <c r="AL768" s="402"/>
      <c r="AM768" s="403"/>
      <c r="AR768" s="563"/>
      <c r="AS768" s="402"/>
    </row>
    <row r="769" spans="11:45">
      <c r="K769" s="410"/>
      <c r="L769" s="410"/>
      <c r="AH769" s="402"/>
      <c r="AL769" s="402"/>
      <c r="AM769" s="403"/>
      <c r="AR769" s="563"/>
      <c r="AS769" s="402"/>
    </row>
    <row r="770" spans="11:45">
      <c r="K770" s="410"/>
      <c r="L770" s="410"/>
      <c r="AH770" s="402"/>
      <c r="AL770" s="402"/>
      <c r="AM770" s="403"/>
      <c r="AR770" s="563"/>
      <c r="AS770" s="402"/>
    </row>
    <row r="771" spans="11:45">
      <c r="K771" s="410"/>
      <c r="L771" s="410"/>
      <c r="AH771" s="402"/>
      <c r="AL771" s="402"/>
      <c r="AM771" s="403"/>
      <c r="AR771" s="563"/>
      <c r="AS771" s="402"/>
    </row>
    <row r="772" spans="11:45">
      <c r="K772" s="410"/>
      <c r="L772" s="410"/>
      <c r="AH772" s="402"/>
      <c r="AL772" s="402"/>
      <c r="AM772" s="403"/>
      <c r="AR772" s="563"/>
      <c r="AS772" s="402"/>
    </row>
    <row r="773" spans="11:45">
      <c r="K773" s="410"/>
      <c r="L773" s="410"/>
      <c r="AH773" s="402"/>
      <c r="AL773" s="402"/>
      <c r="AM773" s="403"/>
      <c r="AR773" s="563"/>
      <c r="AS773" s="402"/>
    </row>
    <row r="774" spans="11:45">
      <c r="K774" s="410"/>
      <c r="L774" s="410"/>
      <c r="AH774" s="402"/>
      <c r="AL774" s="402"/>
      <c r="AM774" s="403"/>
      <c r="AR774" s="563"/>
      <c r="AS774" s="402"/>
    </row>
    <row r="775" spans="11:45">
      <c r="K775" s="410"/>
      <c r="L775" s="410"/>
      <c r="AH775" s="402"/>
      <c r="AL775" s="402"/>
      <c r="AM775" s="403"/>
      <c r="AR775" s="563"/>
      <c r="AS775" s="402"/>
    </row>
    <row r="776" spans="11:45">
      <c r="K776" s="410"/>
      <c r="L776" s="410"/>
      <c r="AH776" s="402"/>
      <c r="AL776" s="402"/>
      <c r="AM776" s="403"/>
      <c r="AR776" s="563"/>
      <c r="AS776" s="402"/>
    </row>
    <row r="777" spans="11:45">
      <c r="K777" s="410"/>
      <c r="L777" s="410"/>
      <c r="AH777" s="402"/>
      <c r="AL777" s="402"/>
      <c r="AM777" s="403"/>
      <c r="AR777" s="563"/>
      <c r="AS777" s="402"/>
    </row>
    <row r="778" spans="11:45">
      <c r="K778" s="410"/>
      <c r="L778" s="410"/>
      <c r="AH778" s="402"/>
      <c r="AL778" s="402"/>
      <c r="AM778" s="403"/>
      <c r="AR778" s="563"/>
      <c r="AS778" s="402"/>
    </row>
    <row r="779" spans="11:45">
      <c r="K779" s="410"/>
      <c r="L779" s="410"/>
      <c r="AH779" s="402"/>
      <c r="AL779" s="402"/>
      <c r="AM779" s="403"/>
      <c r="AR779" s="563"/>
      <c r="AS779" s="402"/>
    </row>
    <row r="780" spans="11:45">
      <c r="K780" s="410"/>
      <c r="L780" s="410"/>
      <c r="AH780" s="402"/>
      <c r="AL780" s="402"/>
      <c r="AM780" s="403"/>
      <c r="AR780" s="563"/>
      <c r="AS780" s="402"/>
    </row>
    <row r="781" spans="11:45">
      <c r="K781" s="410"/>
      <c r="L781" s="410"/>
      <c r="AH781" s="402"/>
      <c r="AL781" s="402"/>
      <c r="AM781" s="403"/>
      <c r="AR781" s="563"/>
      <c r="AS781" s="402"/>
    </row>
    <row r="782" spans="11:45">
      <c r="K782" s="410"/>
      <c r="L782" s="410"/>
      <c r="AH782" s="402"/>
      <c r="AL782" s="402"/>
      <c r="AM782" s="403"/>
      <c r="AR782" s="563"/>
      <c r="AS782" s="402"/>
    </row>
    <row r="783" spans="11:45">
      <c r="K783" s="410"/>
      <c r="L783" s="410"/>
      <c r="AH783" s="402"/>
      <c r="AL783" s="402"/>
      <c r="AM783" s="403"/>
      <c r="AR783" s="563"/>
      <c r="AS783" s="402"/>
    </row>
    <row r="784" spans="11:45">
      <c r="K784" s="410"/>
      <c r="L784" s="410"/>
      <c r="AH784" s="402"/>
      <c r="AL784" s="402"/>
      <c r="AM784" s="403"/>
      <c r="AR784" s="563"/>
      <c r="AS784" s="402"/>
    </row>
    <row r="785" spans="11:45">
      <c r="K785" s="410"/>
      <c r="L785" s="410"/>
      <c r="AH785" s="402"/>
      <c r="AL785" s="402"/>
      <c r="AM785" s="403"/>
      <c r="AR785" s="563"/>
      <c r="AS785" s="402"/>
    </row>
    <row r="786" spans="11:45">
      <c r="K786" s="410"/>
      <c r="L786" s="410"/>
      <c r="AH786" s="402"/>
      <c r="AL786" s="402"/>
      <c r="AM786" s="403"/>
      <c r="AR786" s="563"/>
      <c r="AS786" s="402"/>
    </row>
    <row r="787" spans="11:45">
      <c r="K787" s="410"/>
      <c r="L787" s="410"/>
      <c r="AH787" s="402"/>
      <c r="AL787" s="402"/>
      <c r="AM787" s="403"/>
      <c r="AR787" s="563"/>
      <c r="AS787" s="402"/>
    </row>
    <row r="788" spans="11:45">
      <c r="K788" s="410"/>
      <c r="L788" s="410"/>
      <c r="AH788" s="402"/>
      <c r="AL788" s="402"/>
      <c r="AM788" s="403"/>
      <c r="AR788" s="563"/>
      <c r="AS788" s="402"/>
    </row>
    <row r="789" spans="11:45">
      <c r="K789" s="410"/>
      <c r="L789" s="410"/>
      <c r="AH789" s="402"/>
      <c r="AL789" s="402"/>
      <c r="AM789" s="403"/>
      <c r="AR789" s="563"/>
      <c r="AS789" s="402"/>
    </row>
    <row r="790" spans="11:45">
      <c r="K790" s="410"/>
      <c r="L790" s="410"/>
      <c r="AH790" s="402"/>
      <c r="AL790" s="402"/>
      <c r="AM790" s="403"/>
      <c r="AR790" s="563"/>
      <c r="AS790" s="402"/>
    </row>
    <row r="791" spans="11:45">
      <c r="K791" s="410"/>
      <c r="L791" s="410"/>
      <c r="AH791" s="402"/>
      <c r="AL791" s="402"/>
      <c r="AM791" s="403"/>
      <c r="AR791" s="563"/>
      <c r="AS791" s="402"/>
    </row>
    <row r="792" spans="11:45">
      <c r="K792" s="410"/>
      <c r="L792" s="410"/>
      <c r="AH792" s="402"/>
      <c r="AL792" s="402"/>
      <c r="AM792" s="403"/>
      <c r="AR792" s="563"/>
      <c r="AS792" s="402"/>
    </row>
    <row r="793" spans="11:45">
      <c r="K793" s="410"/>
      <c r="L793" s="410"/>
      <c r="AH793" s="402"/>
      <c r="AL793" s="402"/>
      <c r="AM793" s="403"/>
      <c r="AR793" s="563"/>
      <c r="AS793" s="402"/>
    </row>
    <row r="794" spans="11:45">
      <c r="K794" s="410"/>
      <c r="L794" s="410"/>
      <c r="AH794" s="402"/>
      <c r="AL794" s="402"/>
      <c r="AM794" s="403"/>
      <c r="AR794" s="563"/>
      <c r="AS794" s="402"/>
    </row>
    <row r="795" spans="11:45">
      <c r="K795" s="410"/>
      <c r="L795" s="410"/>
      <c r="AH795" s="402"/>
      <c r="AL795" s="402"/>
      <c r="AM795" s="403"/>
      <c r="AR795" s="563"/>
      <c r="AS795" s="402"/>
    </row>
    <row r="796" spans="11:45">
      <c r="K796" s="410"/>
      <c r="L796" s="410"/>
      <c r="AH796" s="402"/>
      <c r="AL796" s="402"/>
      <c r="AM796" s="403"/>
      <c r="AR796" s="563"/>
      <c r="AS796" s="402"/>
    </row>
    <row r="797" spans="11:45">
      <c r="K797" s="410"/>
      <c r="L797" s="410"/>
      <c r="AH797" s="402"/>
      <c r="AL797" s="402"/>
      <c r="AM797" s="403"/>
      <c r="AR797" s="563"/>
      <c r="AS797" s="402"/>
    </row>
    <row r="798" spans="11:45">
      <c r="K798" s="410"/>
      <c r="L798" s="410"/>
      <c r="AH798" s="402"/>
      <c r="AL798" s="402"/>
      <c r="AM798" s="403"/>
      <c r="AR798" s="563"/>
      <c r="AS798" s="402"/>
    </row>
    <row r="799" spans="11:45">
      <c r="K799" s="410"/>
      <c r="L799" s="410"/>
      <c r="AH799" s="402"/>
      <c r="AL799" s="402"/>
      <c r="AM799" s="403"/>
      <c r="AR799" s="563"/>
      <c r="AS799" s="402"/>
    </row>
    <row r="800" spans="11:45">
      <c r="K800" s="410"/>
      <c r="L800" s="410"/>
      <c r="AH800" s="402"/>
      <c r="AL800" s="402"/>
      <c r="AM800" s="403"/>
      <c r="AR800" s="563"/>
      <c r="AS800" s="402"/>
    </row>
    <row r="801" spans="11:45">
      <c r="K801" s="410"/>
      <c r="L801" s="410"/>
      <c r="AH801" s="402"/>
      <c r="AL801" s="402"/>
      <c r="AM801" s="403"/>
      <c r="AR801" s="563"/>
      <c r="AS801" s="402"/>
    </row>
    <row r="802" spans="11:45">
      <c r="K802" s="410"/>
      <c r="L802" s="410"/>
      <c r="AH802" s="402"/>
      <c r="AL802" s="402"/>
      <c r="AM802" s="403"/>
      <c r="AR802" s="563"/>
      <c r="AS802" s="402"/>
    </row>
    <row r="803" spans="11:45">
      <c r="K803" s="410"/>
      <c r="L803" s="410"/>
      <c r="AH803" s="402"/>
      <c r="AL803" s="402"/>
      <c r="AM803" s="403"/>
      <c r="AR803" s="563"/>
      <c r="AS803" s="402"/>
    </row>
    <row r="804" spans="11:45">
      <c r="K804" s="410"/>
      <c r="L804" s="410"/>
      <c r="AH804" s="402"/>
      <c r="AL804" s="402"/>
      <c r="AM804" s="403"/>
      <c r="AR804" s="563"/>
      <c r="AS804" s="402"/>
    </row>
    <row r="805" spans="11:45">
      <c r="K805" s="410"/>
      <c r="L805" s="410"/>
      <c r="AH805" s="402"/>
      <c r="AL805" s="402"/>
      <c r="AM805" s="403"/>
      <c r="AR805" s="563"/>
      <c r="AS805" s="402"/>
    </row>
    <row r="806" spans="11:45">
      <c r="K806" s="410"/>
      <c r="L806" s="410"/>
      <c r="AH806" s="402"/>
      <c r="AL806" s="402"/>
      <c r="AM806" s="403"/>
      <c r="AR806" s="563"/>
      <c r="AS806" s="402"/>
    </row>
    <row r="807" spans="11:45">
      <c r="K807" s="410"/>
      <c r="L807" s="410"/>
      <c r="AH807" s="402"/>
      <c r="AL807" s="402"/>
      <c r="AM807" s="403"/>
      <c r="AR807" s="563"/>
      <c r="AS807" s="402"/>
    </row>
    <row r="808" spans="11:45">
      <c r="K808" s="410"/>
      <c r="L808" s="410"/>
      <c r="AH808" s="402"/>
      <c r="AL808" s="402"/>
      <c r="AM808" s="403"/>
      <c r="AR808" s="563"/>
      <c r="AS808" s="402"/>
    </row>
    <row r="809" spans="11:45">
      <c r="K809" s="410"/>
      <c r="L809" s="410"/>
      <c r="AH809" s="402"/>
      <c r="AL809" s="402"/>
      <c r="AM809" s="403"/>
      <c r="AR809" s="563"/>
      <c r="AS809" s="402"/>
    </row>
    <row r="810" spans="11:45">
      <c r="K810" s="410"/>
      <c r="L810" s="410"/>
      <c r="AH810" s="402"/>
      <c r="AL810" s="402"/>
      <c r="AM810" s="403"/>
      <c r="AR810" s="563"/>
      <c r="AS810" s="402"/>
    </row>
    <row r="811" spans="11:45">
      <c r="K811" s="410"/>
      <c r="L811" s="410"/>
      <c r="AH811" s="402"/>
      <c r="AL811" s="402"/>
      <c r="AM811" s="403"/>
      <c r="AR811" s="563"/>
      <c r="AS811" s="402"/>
    </row>
    <row r="812" spans="11:45">
      <c r="K812" s="410"/>
      <c r="L812" s="410"/>
      <c r="AH812" s="402"/>
      <c r="AL812" s="402"/>
      <c r="AM812" s="403"/>
      <c r="AR812" s="563"/>
      <c r="AS812" s="402"/>
    </row>
    <row r="813" spans="11:45">
      <c r="K813" s="410"/>
      <c r="L813" s="410"/>
      <c r="AH813" s="402"/>
      <c r="AL813" s="402"/>
      <c r="AM813" s="403"/>
      <c r="AR813" s="563"/>
      <c r="AS813" s="402"/>
    </row>
    <row r="814" spans="11:45">
      <c r="K814" s="410"/>
      <c r="L814" s="410"/>
      <c r="AH814" s="402"/>
      <c r="AL814" s="402"/>
      <c r="AM814" s="403"/>
      <c r="AR814" s="563"/>
      <c r="AS814" s="402"/>
    </row>
    <row r="815" spans="11:45">
      <c r="K815" s="410"/>
      <c r="L815" s="410"/>
      <c r="AH815" s="402"/>
      <c r="AL815" s="402"/>
      <c r="AM815" s="403"/>
      <c r="AR815" s="563"/>
      <c r="AS815" s="402"/>
    </row>
    <row r="816" spans="11:45">
      <c r="K816" s="410"/>
      <c r="L816" s="410"/>
      <c r="AH816" s="402"/>
      <c r="AL816" s="402"/>
      <c r="AM816" s="403"/>
      <c r="AR816" s="563"/>
      <c r="AS816" s="402"/>
    </row>
    <row r="817" spans="11:45">
      <c r="K817" s="410"/>
      <c r="L817" s="410"/>
      <c r="AH817" s="402"/>
      <c r="AL817" s="402"/>
      <c r="AM817" s="403"/>
      <c r="AR817" s="563"/>
      <c r="AS817" s="402"/>
    </row>
    <row r="818" spans="11:45">
      <c r="K818" s="410"/>
      <c r="L818" s="410"/>
      <c r="AH818" s="402"/>
      <c r="AL818" s="402"/>
      <c r="AM818" s="403"/>
      <c r="AR818" s="563"/>
      <c r="AS818" s="402"/>
    </row>
    <row r="819" spans="11:45">
      <c r="K819" s="410"/>
      <c r="L819" s="410"/>
      <c r="AH819" s="402"/>
      <c r="AL819" s="402"/>
      <c r="AM819" s="403"/>
      <c r="AR819" s="563"/>
      <c r="AS819" s="402"/>
    </row>
    <row r="820" spans="11:45">
      <c r="K820" s="410"/>
      <c r="L820" s="410"/>
      <c r="AH820" s="402"/>
      <c r="AL820" s="402"/>
      <c r="AM820" s="403"/>
      <c r="AR820" s="563"/>
      <c r="AS820" s="402"/>
    </row>
    <row r="821" spans="11:45">
      <c r="K821" s="410"/>
      <c r="L821" s="410"/>
      <c r="AH821" s="402"/>
      <c r="AL821" s="402"/>
      <c r="AM821" s="403"/>
      <c r="AR821" s="563"/>
      <c r="AS821" s="402"/>
    </row>
    <row r="822" spans="11:45">
      <c r="K822" s="410"/>
      <c r="L822" s="410"/>
      <c r="AH822" s="402"/>
      <c r="AL822" s="402"/>
      <c r="AM822" s="403"/>
      <c r="AR822" s="563"/>
      <c r="AS822" s="402"/>
    </row>
    <row r="823" spans="11:45">
      <c r="K823" s="410"/>
      <c r="L823" s="410"/>
      <c r="AH823" s="402"/>
      <c r="AL823" s="402"/>
      <c r="AM823" s="403"/>
      <c r="AR823" s="563"/>
      <c r="AS823" s="402"/>
    </row>
    <row r="824" spans="11:45">
      <c r="K824" s="410"/>
      <c r="L824" s="410"/>
      <c r="AH824" s="402"/>
      <c r="AL824" s="402"/>
      <c r="AM824" s="403"/>
      <c r="AR824" s="563"/>
      <c r="AS824" s="402"/>
    </row>
    <row r="825" spans="11:45">
      <c r="K825" s="410"/>
      <c r="L825" s="410"/>
      <c r="AH825" s="402"/>
      <c r="AL825" s="402"/>
      <c r="AM825" s="403"/>
      <c r="AR825" s="563"/>
      <c r="AS825" s="402"/>
    </row>
    <row r="826" spans="11:45">
      <c r="K826" s="410"/>
      <c r="L826" s="410"/>
      <c r="AH826" s="402"/>
      <c r="AL826" s="402"/>
      <c r="AM826" s="403"/>
      <c r="AR826" s="563"/>
      <c r="AS826" s="402"/>
    </row>
    <row r="827" spans="11:45">
      <c r="K827" s="410"/>
      <c r="L827" s="410"/>
      <c r="AH827" s="402"/>
      <c r="AL827" s="402"/>
      <c r="AM827" s="403"/>
      <c r="AR827" s="563"/>
      <c r="AS827" s="402"/>
    </row>
    <row r="828" spans="11:45">
      <c r="K828" s="410"/>
      <c r="L828" s="410"/>
      <c r="AH828" s="402"/>
      <c r="AL828" s="402"/>
      <c r="AM828" s="403"/>
      <c r="AR828" s="563"/>
      <c r="AS828" s="402"/>
    </row>
    <row r="829" spans="11:45">
      <c r="K829" s="410"/>
      <c r="L829" s="410"/>
      <c r="AH829" s="402"/>
      <c r="AL829" s="402"/>
      <c r="AM829" s="403"/>
      <c r="AR829" s="563"/>
      <c r="AS829" s="402"/>
    </row>
    <row r="830" spans="11:45">
      <c r="K830" s="410"/>
      <c r="L830" s="410"/>
      <c r="AH830" s="402"/>
      <c r="AL830" s="402"/>
      <c r="AM830" s="403"/>
      <c r="AR830" s="563"/>
      <c r="AS830" s="402"/>
    </row>
    <row r="831" spans="11:45">
      <c r="K831" s="410"/>
      <c r="L831" s="410"/>
      <c r="AH831" s="402"/>
      <c r="AL831" s="402"/>
      <c r="AM831" s="403"/>
      <c r="AR831" s="563"/>
      <c r="AS831" s="402"/>
    </row>
    <row r="832" spans="11:45">
      <c r="K832" s="410"/>
      <c r="L832" s="410"/>
      <c r="AH832" s="402"/>
      <c r="AL832" s="402"/>
      <c r="AM832" s="403"/>
      <c r="AR832" s="563"/>
      <c r="AS832" s="402"/>
    </row>
    <row r="833" spans="11:45">
      <c r="K833" s="410"/>
      <c r="L833" s="410"/>
      <c r="AH833" s="402"/>
      <c r="AL833" s="402"/>
      <c r="AM833" s="403"/>
      <c r="AR833" s="563"/>
      <c r="AS833" s="402"/>
    </row>
    <row r="834" spans="11:45">
      <c r="K834" s="410"/>
      <c r="L834" s="410"/>
      <c r="AH834" s="402"/>
      <c r="AL834" s="402"/>
      <c r="AM834" s="403"/>
      <c r="AR834" s="563"/>
      <c r="AS834" s="402"/>
    </row>
    <row r="835" spans="11:45">
      <c r="K835" s="410"/>
      <c r="L835" s="410"/>
      <c r="AH835" s="402"/>
      <c r="AL835" s="402"/>
      <c r="AM835" s="403"/>
      <c r="AR835" s="563"/>
      <c r="AS835" s="402"/>
    </row>
    <row r="836" spans="11:45">
      <c r="K836" s="410"/>
      <c r="L836" s="410"/>
      <c r="AH836" s="402"/>
      <c r="AL836" s="402"/>
      <c r="AM836" s="403"/>
      <c r="AR836" s="563"/>
      <c r="AS836" s="402"/>
    </row>
    <row r="837" spans="11:45">
      <c r="K837" s="410"/>
      <c r="L837" s="410"/>
      <c r="AH837" s="402"/>
      <c r="AL837" s="402"/>
      <c r="AM837" s="403"/>
      <c r="AR837" s="563"/>
      <c r="AS837" s="402"/>
    </row>
    <row r="838" spans="11:45">
      <c r="K838" s="410"/>
      <c r="L838" s="410"/>
      <c r="AH838" s="402"/>
      <c r="AL838" s="402"/>
      <c r="AM838" s="403"/>
      <c r="AR838" s="563"/>
      <c r="AS838" s="402"/>
    </row>
    <row r="839" spans="11:45">
      <c r="K839" s="410"/>
      <c r="L839" s="410"/>
      <c r="AH839" s="402"/>
      <c r="AL839" s="402"/>
      <c r="AM839" s="403"/>
      <c r="AR839" s="563"/>
      <c r="AS839" s="402"/>
    </row>
    <row r="840" spans="11:45">
      <c r="K840" s="410"/>
      <c r="L840" s="410"/>
      <c r="AH840" s="402"/>
      <c r="AL840" s="402"/>
      <c r="AM840" s="403"/>
      <c r="AR840" s="563"/>
      <c r="AS840" s="402"/>
    </row>
    <row r="841" spans="11:45">
      <c r="K841" s="410"/>
      <c r="L841" s="410"/>
      <c r="AH841" s="402"/>
      <c r="AL841" s="402"/>
      <c r="AM841" s="403"/>
      <c r="AR841" s="563"/>
      <c r="AS841" s="402"/>
    </row>
    <row r="842" spans="11:45">
      <c r="K842" s="410"/>
      <c r="L842" s="410"/>
      <c r="AH842" s="402"/>
      <c r="AL842" s="402"/>
      <c r="AM842" s="403"/>
      <c r="AR842" s="563"/>
      <c r="AS842" s="402"/>
    </row>
    <row r="843" spans="11:45">
      <c r="K843" s="410"/>
      <c r="L843" s="410"/>
      <c r="AH843" s="402"/>
      <c r="AL843" s="402"/>
      <c r="AM843" s="403"/>
      <c r="AR843" s="563"/>
      <c r="AS843" s="402"/>
    </row>
    <row r="844" spans="11:45">
      <c r="K844" s="410"/>
      <c r="L844" s="410"/>
      <c r="AH844" s="402"/>
      <c r="AL844" s="402"/>
      <c r="AM844" s="403"/>
      <c r="AR844" s="563"/>
      <c r="AS844" s="402"/>
    </row>
    <row r="845" spans="11:45">
      <c r="K845" s="410"/>
      <c r="L845" s="410"/>
      <c r="AH845" s="402"/>
      <c r="AL845" s="402"/>
      <c r="AM845" s="403"/>
      <c r="AR845" s="563"/>
      <c r="AS845" s="402"/>
    </row>
    <row r="846" spans="11:45">
      <c r="K846" s="410"/>
      <c r="L846" s="410"/>
      <c r="AH846" s="402"/>
      <c r="AL846" s="402"/>
      <c r="AM846" s="403"/>
      <c r="AR846" s="563"/>
      <c r="AS846" s="402"/>
    </row>
    <row r="847" spans="11:45">
      <c r="K847" s="410"/>
      <c r="L847" s="410"/>
      <c r="AH847" s="402"/>
      <c r="AL847" s="402"/>
      <c r="AM847" s="403"/>
      <c r="AR847" s="563"/>
      <c r="AS847" s="402"/>
    </row>
    <row r="848" spans="11:45">
      <c r="K848" s="410"/>
      <c r="L848" s="410"/>
      <c r="AH848" s="402"/>
      <c r="AL848" s="402"/>
      <c r="AM848" s="403"/>
      <c r="AR848" s="563"/>
      <c r="AS848" s="402"/>
    </row>
    <row r="849" spans="11:45">
      <c r="K849" s="410"/>
      <c r="L849" s="410"/>
      <c r="AH849" s="402"/>
      <c r="AL849" s="402"/>
      <c r="AM849" s="403"/>
      <c r="AR849" s="563"/>
      <c r="AS849" s="402"/>
    </row>
    <row r="850" spans="11:45">
      <c r="K850" s="410"/>
      <c r="L850" s="410"/>
      <c r="AH850" s="402"/>
      <c r="AL850" s="402"/>
      <c r="AM850" s="403"/>
      <c r="AR850" s="563"/>
      <c r="AS850" s="402"/>
    </row>
    <row r="851" spans="11:45">
      <c r="K851" s="410"/>
      <c r="L851" s="410"/>
      <c r="AH851" s="402"/>
      <c r="AL851" s="402"/>
      <c r="AM851" s="403"/>
      <c r="AR851" s="563"/>
      <c r="AS851" s="402"/>
    </row>
    <row r="852" spans="11:45">
      <c r="K852" s="410"/>
      <c r="L852" s="410"/>
      <c r="AH852" s="402"/>
      <c r="AL852" s="402"/>
      <c r="AM852" s="403"/>
      <c r="AR852" s="563"/>
      <c r="AS852" s="402"/>
    </row>
    <row r="853" spans="11:45">
      <c r="K853" s="410"/>
      <c r="L853" s="410"/>
      <c r="AH853" s="402"/>
      <c r="AL853" s="402"/>
      <c r="AM853" s="403"/>
      <c r="AR853" s="563"/>
      <c r="AS853" s="402"/>
    </row>
    <row r="854" spans="11:45">
      <c r="K854" s="410"/>
      <c r="L854" s="410"/>
      <c r="AH854" s="402"/>
      <c r="AL854" s="402"/>
      <c r="AM854" s="403"/>
      <c r="AR854" s="563"/>
      <c r="AS854" s="402"/>
    </row>
    <row r="855" spans="11:45">
      <c r="K855" s="410"/>
      <c r="L855" s="410"/>
      <c r="AH855" s="402"/>
      <c r="AL855" s="402"/>
      <c r="AM855" s="403"/>
      <c r="AR855" s="563"/>
      <c r="AS855" s="402"/>
    </row>
    <row r="856" spans="11:45">
      <c r="K856" s="410"/>
      <c r="L856" s="410"/>
      <c r="AH856" s="402"/>
      <c r="AL856" s="402"/>
      <c r="AM856" s="403"/>
      <c r="AR856" s="563"/>
      <c r="AS856" s="402"/>
    </row>
    <row r="857" spans="11:45">
      <c r="K857" s="410"/>
      <c r="L857" s="410"/>
      <c r="AH857" s="402"/>
      <c r="AL857" s="402"/>
      <c r="AM857" s="403"/>
      <c r="AR857" s="563"/>
      <c r="AS857" s="402"/>
    </row>
    <row r="858" spans="11:45">
      <c r="K858" s="410"/>
      <c r="L858" s="410"/>
      <c r="AH858" s="402"/>
      <c r="AL858" s="402"/>
      <c r="AM858" s="403"/>
      <c r="AR858" s="563"/>
      <c r="AS858" s="402"/>
    </row>
    <row r="859" spans="11:45">
      <c r="K859" s="410"/>
      <c r="L859" s="410"/>
      <c r="AH859" s="402"/>
      <c r="AL859" s="402"/>
      <c r="AM859" s="403"/>
      <c r="AR859" s="563"/>
      <c r="AS859" s="402"/>
    </row>
    <row r="860" spans="11:45">
      <c r="K860" s="410"/>
      <c r="L860" s="410"/>
      <c r="AH860" s="402"/>
      <c r="AL860" s="402"/>
      <c r="AM860" s="403"/>
      <c r="AR860" s="563"/>
      <c r="AS860" s="402"/>
    </row>
    <row r="861" spans="11:45">
      <c r="K861" s="410"/>
      <c r="L861" s="410"/>
      <c r="AH861" s="402"/>
      <c r="AL861" s="402"/>
      <c r="AM861" s="403"/>
      <c r="AR861" s="563"/>
      <c r="AS861" s="402"/>
    </row>
    <row r="862" spans="11:45">
      <c r="K862" s="410"/>
      <c r="L862" s="410"/>
      <c r="AH862" s="402"/>
      <c r="AL862" s="402"/>
      <c r="AM862" s="403"/>
      <c r="AR862" s="563"/>
      <c r="AS862" s="402"/>
    </row>
    <row r="863" spans="11:45">
      <c r="K863" s="410"/>
      <c r="L863" s="410"/>
      <c r="AH863" s="402"/>
      <c r="AL863" s="402"/>
      <c r="AM863" s="403"/>
      <c r="AR863" s="563"/>
      <c r="AS863" s="402"/>
    </row>
    <row r="864" spans="11:45">
      <c r="K864" s="410"/>
      <c r="L864" s="410"/>
      <c r="AH864" s="402"/>
      <c r="AL864" s="402"/>
      <c r="AM864" s="403"/>
      <c r="AR864" s="563"/>
      <c r="AS864" s="402"/>
    </row>
    <row r="865" spans="11:45">
      <c r="K865" s="410"/>
      <c r="L865" s="410"/>
      <c r="AH865" s="402"/>
      <c r="AL865" s="402"/>
      <c r="AM865" s="403"/>
      <c r="AR865" s="563"/>
      <c r="AS865" s="402"/>
    </row>
    <row r="866" spans="11:45">
      <c r="K866" s="410"/>
      <c r="L866" s="410"/>
      <c r="AH866" s="402"/>
      <c r="AL866" s="402"/>
      <c r="AM866" s="403"/>
      <c r="AR866" s="563"/>
      <c r="AS866" s="402"/>
    </row>
    <row r="867" spans="11:45">
      <c r="K867" s="410"/>
      <c r="L867" s="410"/>
      <c r="AH867" s="402"/>
      <c r="AL867" s="402"/>
      <c r="AM867" s="403"/>
      <c r="AR867" s="563"/>
      <c r="AS867" s="402"/>
    </row>
    <row r="868" spans="11:45">
      <c r="K868" s="410"/>
      <c r="L868" s="410"/>
      <c r="AH868" s="402"/>
      <c r="AL868" s="402"/>
      <c r="AM868" s="403"/>
      <c r="AR868" s="563"/>
      <c r="AS868" s="402"/>
    </row>
    <row r="869" spans="11:45">
      <c r="K869" s="410"/>
      <c r="L869" s="410"/>
      <c r="AH869" s="402"/>
      <c r="AL869" s="402"/>
      <c r="AM869" s="403"/>
      <c r="AR869" s="563"/>
      <c r="AS869" s="402"/>
    </row>
    <row r="870" spans="11:45">
      <c r="K870" s="410"/>
      <c r="L870" s="410"/>
      <c r="AH870" s="402"/>
      <c r="AL870" s="402"/>
      <c r="AM870" s="403"/>
      <c r="AR870" s="563"/>
      <c r="AS870" s="402"/>
    </row>
    <row r="871" spans="11:45">
      <c r="K871" s="410"/>
      <c r="L871" s="410"/>
      <c r="AH871" s="402"/>
      <c r="AL871" s="402"/>
      <c r="AM871" s="403"/>
      <c r="AR871" s="563"/>
      <c r="AS871" s="402"/>
    </row>
    <row r="872" spans="11:45">
      <c r="K872" s="410"/>
      <c r="L872" s="410"/>
      <c r="AH872" s="402"/>
      <c r="AL872" s="402"/>
      <c r="AM872" s="403"/>
      <c r="AR872" s="563"/>
      <c r="AS872" s="402"/>
    </row>
    <row r="873" spans="11:45">
      <c r="K873" s="410"/>
      <c r="L873" s="410"/>
      <c r="AH873" s="402"/>
      <c r="AL873" s="402"/>
      <c r="AM873" s="403"/>
      <c r="AR873" s="563"/>
      <c r="AS873" s="402"/>
    </row>
    <row r="874" spans="11:45">
      <c r="K874" s="410"/>
      <c r="L874" s="410"/>
      <c r="AH874" s="402"/>
      <c r="AL874" s="402"/>
      <c r="AM874" s="403"/>
      <c r="AR874" s="563"/>
      <c r="AS874" s="402"/>
    </row>
    <row r="875" spans="11:45">
      <c r="K875" s="410"/>
      <c r="L875" s="410"/>
      <c r="AH875" s="402"/>
      <c r="AL875" s="402"/>
      <c r="AM875" s="403"/>
      <c r="AR875" s="563"/>
      <c r="AS875" s="402"/>
    </row>
    <row r="876" spans="11:45">
      <c r="K876" s="410"/>
      <c r="L876" s="410"/>
      <c r="AH876" s="402"/>
      <c r="AL876" s="402"/>
      <c r="AM876" s="403"/>
      <c r="AR876" s="563"/>
      <c r="AS876" s="402"/>
    </row>
    <row r="877" spans="11:45">
      <c r="K877" s="410"/>
      <c r="L877" s="410"/>
      <c r="AH877" s="402"/>
      <c r="AL877" s="402"/>
      <c r="AM877" s="403"/>
      <c r="AR877" s="563"/>
      <c r="AS877" s="402"/>
    </row>
    <row r="878" spans="11:45">
      <c r="K878" s="410"/>
      <c r="L878" s="410"/>
      <c r="AH878" s="402"/>
      <c r="AL878" s="402"/>
      <c r="AM878" s="403"/>
      <c r="AR878" s="563"/>
      <c r="AS878" s="402"/>
    </row>
    <row r="879" spans="11:45">
      <c r="K879" s="410"/>
      <c r="L879" s="410"/>
      <c r="AH879" s="402"/>
      <c r="AL879" s="402"/>
      <c r="AM879" s="403"/>
      <c r="AR879" s="563"/>
      <c r="AS879" s="402"/>
    </row>
    <row r="880" spans="11:45">
      <c r="K880" s="410"/>
      <c r="L880" s="410"/>
      <c r="AH880" s="402"/>
      <c r="AL880" s="402"/>
      <c r="AM880" s="403"/>
      <c r="AR880" s="563"/>
      <c r="AS880" s="402"/>
    </row>
    <row r="881" spans="11:45">
      <c r="K881" s="410"/>
      <c r="L881" s="410"/>
      <c r="AH881" s="402"/>
      <c r="AL881" s="402"/>
      <c r="AM881" s="403"/>
      <c r="AR881" s="563"/>
      <c r="AS881" s="402"/>
    </row>
    <row r="882" spans="11:45">
      <c r="K882" s="410"/>
      <c r="L882" s="410"/>
      <c r="AH882" s="402"/>
      <c r="AL882" s="402"/>
      <c r="AM882" s="403"/>
      <c r="AR882" s="563"/>
      <c r="AS882" s="402"/>
    </row>
    <row r="883" spans="11:45">
      <c r="K883" s="410"/>
      <c r="L883" s="410"/>
      <c r="AH883" s="402"/>
      <c r="AL883" s="402"/>
      <c r="AM883" s="403"/>
      <c r="AR883" s="563"/>
      <c r="AS883" s="402"/>
    </row>
    <row r="884" spans="11:45">
      <c r="K884" s="410"/>
      <c r="L884" s="410"/>
      <c r="AH884" s="402"/>
      <c r="AL884" s="402"/>
      <c r="AM884" s="403"/>
      <c r="AR884" s="563"/>
      <c r="AS884" s="402"/>
    </row>
    <row r="885" spans="11:45">
      <c r="K885" s="410"/>
      <c r="L885" s="410"/>
      <c r="AH885" s="402"/>
      <c r="AL885" s="402"/>
      <c r="AM885" s="403"/>
      <c r="AR885" s="563"/>
      <c r="AS885" s="402"/>
    </row>
    <row r="886" spans="11:45">
      <c r="K886" s="410"/>
      <c r="L886" s="410"/>
      <c r="AH886" s="402"/>
      <c r="AL886" s="402"/>
      <c r="AM886" s="403"/>
      <c r="AR886" s="563"/>
      <c r="AS886" s="402"/>
    </row>
    <row r="887" spans="11:45">
      <c r="K887" s="410"/>
      <c r="L887" s="410"/>
      <c r="AH887" s="402"/>
      <c r="AL887" s="402"/>
      <c r="AM887" s="403"/>
      <c r="AR887" s="563"/>
      <c r="AS887" s="402"/>
    </row>
    <row r="888" spans="11:45">
      <c r="K888" s="410"/>
      <c r="L888" s="410"/>
      <c r="AH888" s="402"/>
      <c r="AL888" s="402"/>
      <c r="AM888" s="403"/>
      <c r="AR888" s="563"/>
      <c r="AS888" s="402"/>
    </row>
    <row r="889" spans="11:45">
      <c r="K889" s="410"/>
      <c r="L889" s="410"/>
      <c r="AH889" s="402"/>
      <c r="AL889" s="402"/>
      <c r="AM889" s="403"/>
      <c r="AR889" s="563"/>
      <c r="AS889" s="402"/>
    </row>
    <row r="890" spans="11:45">
      <c r="K890" s="410"/>
      <c r="L890" s="410"/>
      <c r="AH890" s="402"/>
      <c r="AL890" s="402"/>
      <c r="AM890" s="403"/>
      <c r="AR890" s="563"/>
      <c r="AS890" s="402"/>
    </row>
    <row r="891" spans="11:45">
      <c r="K891" s="410"/>
      <c r="L891" s="410"/>
      <c r="AH891" s="402"/>
      <c r="AL891" s="402"/>
      <c r="AM891" s="403"/>
      <c r="AR891" s="563"/>
      <c r="AS891" s="402"/>
    </row>
    <row r="892" spans="11:45">
      <c r="K892" s="410"/>
      <c r="L892" s="410"/>
      <c r="AH892" s="402"/>
      <c r="AL892" s="402"/>
      <c r="AM892" s="403"/>
      <c r="AR892" s="563"/>
      <c r="AS892" s="402"/>
    </row>
    <row r="893" spans="11:45">
      <c r="K893" s="410"/>
      <c r="L893" s="410"/>
      <c r="AH893" s="402"/>
      <c r="AL893" s="402"/>
      <c r="AM893" s="403"/>
      <c r="AR893" s="563"/>
      <c r="AS893" s="402"/>
    </row>
    <row r="894" spans="11:45">
      <c r="K894" s="410"/>
      <c r="L894" s="410"/>
      <c r="AH894" s="402"/>
      <c r="AL894" s="402"/>
      <c r="AM894" s="403"/>
      <c r="AR894" s="563"/>
      <c r="AS894" s="402"/>
    </row>
    <row r="895" spans="11:45">
      <c r="K895" s="410"/>
      <c r="L895" s="410"/>
      <c r="AH895" s="402"/>
      <c r="AL895" s="402"/>
      <c r="AM895" s="403"/>
      <c r="AR895" s="563"/>
      <c r="AS895" s="402"/>
    </row>
    <row r="896" spans="11:45">
      <c r="K896" s="410"/>
      <c r="L896" s="410"/>
      <c r="AH896" s="402"/>
      <c r="AL896" s="402"/>
      <c r="AM896" s="403"/>
      <c r="AR896" s="563"/>
      <c r="AS896" s="402"/>
    </row>
    <row r="897" spans="11:45">
      <c r="K897" s="410"/>
      <c r="L897" s="410"/>
      <c r="AH897" s="402"/>
      <c r="AL897" s="402"/>
      <c r="AM897" s="403"/>
      <c r="AR897" s="563"/>
      <c r="AS897" s="402"/>
    </row>
    <row r="898" spans="11:45">
      <c r="K898" s="410"/>
      <c r="L898" s="410"/>
      <c r="AH898" s="402"/>
      <c r="AL898" s="402"/>
      <c r="AM898" s="403"/>
      <c r="AR898" s="563"/>
      <c r="AS898" s="402"/>
    </row>
    <row r="899" spans="11:45">
      <c r="K899" s="410"/>
      <c r="L899" s="410"/>
      <c r="AH899" s="402"/>
      <c r="AL899" s="402"/>
      <c r="AM899" s="403"/>
      <c r="AR899" s="563"/>
      <c r="AS899" s="402"/>
    </row>
    <row r="900" spans="11:45">
      <c r="K900" s="410"/>
      <c r="L900" s="410"/>
      <c r="AH900" s="402"/>
      <c r="AL900" s="402"/>
      <c r="AM900" s="403"/>
      <c r="AR900" s="563"/>
      <c r="AS900" s="402"/>
    </row>
    <row r="901" spans="11:45">
      <c r="K901" s="410"/>
      <c r="L901" s="410"/>
      <c r="AH901" s="402"/>
      <c r="AL901" s="402"/>
      <c r="AM901" s="403"/>
      <c r="AR901" s="563"/>
      <c r="AS901" s="402"/>
    </row>
    <row r="902" spans="11:45">
      <c r="K902" s="410"/>
      <c r="L902" s="410"/>
      <c r="AH902" s="402"/>
      <c r="AL902" s="402"/>
      <c r="AM902" s="403"/>
      <c r="AR902" s="563"/>
      <c r="AS902" s="402"/>
    </row>
    <row r="903" spans="11:45">
      <c r="K903" s="410"/>
      <c r="L903" s="410"/>
      <c r="AH903" s="402"/>
      <c r="AL903" s="402"/>
      <c r="AM903" s="403"/>
      <c r="AR903" s="563"/>
      <c r="AS903" s="402"/>
    </row>
    <row r="904" spans="11:45">
      <c r="K904" s="410"/>
      <c r="L904" s="410"/>
      <c r="AH904" s="402"/>
      <c r="AL904" s="402"/>
      <c r="AM904" s="403"/>
      <c r="AR904" s="563"/>
      <c r="AS904" s="402"/>
    </row>
    <row r="905" spans="11:45">
      <c r="K905" s="410"/>
      <c r="L905" s="410"/>
      <c r="AH905" s="402"/>
      <c r="AL905" s="402"/>
      <c r="AM905" s="403"/>
      <c r="AR905" s="563"/>
      <c r="AS905" s="402"/>
    </row>
    <row r="906" spans="11:45">
      <c r="K906" s="410"/>
      <c r="L906" s="410"/>
      <c r="AH906" s="402"/>
      <c r="AL906" s="402"/>
      <c r="AM906" s="403"/>
      <c r="AR906" s="563"/>
      <c r="AS906" s="402"/>
    </row>
    <row r="907" spans="11:45">
      <c r="K907" s="410"/>
      <c r="L907" s="410"/>
      <c r="AH907" s="402"/>
      <c r="AL907" s="402"/>
      <c r="AM907" s="403"/>
      <c r="AR907" s="563"/>
      <c r="AS907" s="402"/>
    </row>
    <row r="908" spans="11:45">
      <c r="K908" s="410"/>
      <c r="L908" s="410"/>
      <c r="AH908" s="402"/>
      <c r="AL908" s="402"/>
      <c r="AM908" s="403"/>
      <c r="AR908" s="563"/>
      <c r="AS908" s="402"/>
    </row>
    <row r="909" spans="11:45">
      <c r="K909" s="410"/>
      <c r="L909" s="410"/>
      <c r="AH909" s="402"/>
      <c r="AL909" s="402"/>
      <c r="AM909" s="403"/>
      <c r="AR909" s="563"/>
      <c r="AS909" s="402"/>
    </row>
    <row r="910" spans="11:45">
      <c r="K910" s="410"/>
      <c r="L910" s="410"/>
      <c r="AH910" s="402"/>
      <c r="AL910" s="402"/>
      <c r="AM910" s="403"/>
      <c r="AR910" s="563"/>
      <c r="AS910" s="402"/>
    </row>
    <row r="911" spans="11:45">
      <c r="K911" s="410"/>
      <c r="L911" s="410"/>
      <c r="AH911" s="402"/>
      <c r="AL911" s="402"/>
      <c r="AM911" s="403"/>
      <c r="AR911" s="563"/>
      <c r="AS911" s="402"/>
    </row>
    <row r="912" spans="11:45">
      <c r="K912" s="410"/>
      <c r="L912" s="410"/>
      <c r="AH912" s="402"/>
      <c r="AL912" s="402"/>
      <c r="AM912" s="403"/>
      <c r="AR912" s="563"/>
      <c r="AS912" s="402"/>
    </row>
    <row r="913" spans="11:45">
      <c r="K913" s="410"/>
      <c r="L913" s="410"/>
      <c r="AH913" s="402"/>
      <c r="AL913" s="402"/>
      <c r="AM913" s="403"/>
      <c r="AR913" s="563"/>
      <c r="AS913" s="402"/>
    </row>
    <row r="914" spans="11:45">
      <c r="K914" s="410"/>
      <c r="L914" s="410"/>
      <c r="AH914" s="402"/>
      <c r="AL914" s="402"/>
      <c r="AM914" s="403"/>
      <c r="AR914" s="563"/>
      <c r="AS914" s="402"/>
    </row>
    <row r="915" spans="11:45">
      <c r="K915" s="410"/>
      <c r="L915" s="410"/>
      <c r="AH915" s="402"/>
      <c r="AL915" s="402"/>
      <c r="AM915" s="403"/>
      <c r="AR915" s="563"/>
      <c r="AS915" s="402"/>
    </row>
    <row r="916" spans="11:45">
      <c r="K916" s="410"/>
      <c r="L916" s="410"/>
      <c r="AH916" s="402"/>
      <c r="AL916" s="402"/>
      <c r="AM916" s="403"/>
      <c r="AR916" s="563"/>
      <c r="AS916" s="402"/>
    </row>
    <row r="917" spans="11:45">
      <c r="K917" s="410"/>
      <c r="L917" s="410"/>
      <c r="AH917" s="402"/>
      <c r="AL917" s="402"/>
      <c r="AM917" s="403"/>
      <c r="AR917" s="563"/>
      <c r="AS917" s="402"/>
    </row>
    <row r="918" spans="11:45">
      <c r="K918" s="410"/>
      <c r="L918" s="410"/>
      <c r="AH918" s="402"/>
      <c r="AL918" s="402"/>
      <c r="AM918" s="403"/>
      <c r="AR918" s="563"/>
      <c r="AS918" s="402"/>
    </row>
    <row r="919" spans="11:45">
      <c r="K919" s="410"/>
      <c r="L919" s="410"/>
      <c r="AH919" s="402"/>
      <c r="AL919" s="402"/>
      <c r="AM919" s="403"/>
      <c r="AR919" s="563"/>
      <c r="AS919" s="402"/>
    </row>
    <row r="920" spans="11:45">
      <c r="K920" s="410"/>
      <c r="L920" s="410"/>
      <c r="AH920" s="402"/>
      <c r="AL920" s="402"/>
      <c r="AM920" s="403"/>
      <c r="AR920" s="563"/>
      <c r="AS920" s="402"/>
    </row>
    <row r="921" spans="11:45">
      <c r="K921" s="410"/>
      <c r="L921" s="410"/>
      <c r="AH921" s="402"/>
      <c r="AL921" s="402"/>
      <c r="AM921" s="403"/>
      <c r="AR921" s="563"/>
      <c r="AS921" s="402"/>
    </row>
    <row r="922" spans="11:45">
      <c r="K922" s="410"/>
      <c r="L922" s="410"/>
      <c r="AH922" s="402"/>
      <c r="AL922" s="402"/>
      <c r="AM922" s="403"/>
      <c r="AR922" s="563"/>
      <c r="AS922" s="402"/>
    </row>
    <row r="923" spans="11:45">
      <c r="K923" s="410"/>
      <c r="L923" s="410"/>
      <c r="AH923" s="402"/>
      <c r="AL923" s="402"/>
      <c r="AM923" s="403"/>
      <c r="AR923" s="563"/>
      <c r="AS923" s="402"/>
    </row>
    <row r="924" spans="11:45">
      <c r="K924" s="410"/>
      <c r="L924" s="410"/>
      <c r="AH924" s="402"/>
      <c r="AL924" s="402"/>
      <c r="AM924" s="403"/>
      <c r="AR924" s="563"/>
      <c r="AS924" s="402"/>
    </row>
    <row r="925" spans="11:45">
      <c r="K925" s="410"/>
      <c r="L925" s="410"/>
      <c r="AH925" s="402"/>
      <c r="AL925" s="402"/>
      <c r="AM925" s="403"/>
      <c r="AR925" s="563"/>
      <c r="AS925" s="402"/>
    </row>
    <row r="926" spans="11:45">
      <c r="K926" s="410"/>
      <c r="L926" s="410"/>
      <c r="AH926" s="402"/>
      <c r="AL926" s="402"/>
      <c r="AM926" s="403"/>
      <c r="AR926" s="563"/>
      <c r="AS926" s="402"/>
    </row>
    <row r="927" spans="11:45">
      <c r="K927" s="410"/>
      <c r="L927" s="410"/>
      <c r="AH927" s="402"/>
      <c r="AL927" s="402"/>
      <c r="AM927" s="403"/>
      <c r="AR927" s="563"/>
      <c r="AS927" s="402"/>
    </row>
    <row r="928" spans="11:45">
      <c r="K928" s="410"/>
      <c r="L928" s="410"/>
      <c r="AH928" s="402"/>
      <c r="AL928" s="402"/>
      <c r="AM928" s="403"/>
      <c r="AR928" s="563"/>
      <c r="AS928" s="402"/>
    </row>
    <row r="929" spans="11:45">
      <c r="K929" s="410"/>
      <c r="L929" s="410"/>
      <c r="AH929" s="402"/>
      <c r="AL929" s="402"/>
      <c r="AM929" s="403"/>
      <c r="AR929" s="563"/>
      <c r="AS929" s="402"/>
    </row>
    <row r="930" spans="11:45">
      <c r="K930" s="410"/>
      <c r="L930" s="410"/>
      <c r="AH930" s="402"/>
      <c r="AL930" s="402"/>
      <c r="AM930" s="403"/>
      <c r="AR930" s="563"/>
      <c r="AS930" s="402"/>
    </row>
    <row r="931" spans="11:45">
      <c r="K931" s="410"/>
      <c r="L931" s="410"/>
      <c r="AH931" s="402"/>
      <c r="AL931" s="402"/>
      <c r="AM931" s="403"/>
      <c r="AR931" s="563"/>
      <c r="AS931" s="402"/>
    </row>
    <row r="932" spans="11:45">
      <c r="K932" s="410"/>
      <c r="L932" s="410"/>
      <c r="AH932" s="402"/>
      <c r="AL932" s="402"/>
      <c r="AM932" s="403"/>
      <c r="AR932" s="563"/>
      <c r="AS932" s="402"/>
    </row>
    <row r="933" spans="11:45">
      <c r="K933" s="410"/>
      <c r="L933" s="410"/>
      <c r="AH933" s="402"/>
      <c r="AL933" s="402"/>
      <c r="AM933" s="403"/>
      <c r="AR933" s="563"/>
      <c r="AS933" s="402"/>
    </row>
    <row r="934" spans="11:45">
      <c r="K934" s="410"/>
      <c r="L934" s="410"/>
      <c r="AH934" s="402"/>
      <c r="AL934" s="402"/>
      <c r="AM934" s="403"/>
      <c r="AR934" s="563"/>
      <c r="AS934" s="402"/>
    </row>
    <row r="935" spans="11:45">
      <c r="K935" s="410"/>
      <c r="L935" s="410"/>
      <c r="AH935" s="402"/>
      <c r="AL935" s="402"/>
      <c r="AM935" s="403"/>
      <c r="AR935" s="563"/>
      <c r="AS935" s="402"/>
    </row>
    <row r="936" spans="11:45">
      <c r="K936" s="410"/>
      <c r="L936" s="410"/>
      <c r="AH936" s="402"/>
      <c r="AL936" s="402"/>
      <c r="AM936" s="403"/>
      <c r="AR936" s="563"/>
      <c r="AS936" s="402"/>
    </row>
    <row r="937" spans="11:45">
      <c r="K937" s="410"/>
      <c r="L937" s="410"/>
      <c r="AH937" s="402"/>
      <c r="AL937" s="402"/>
      <c r="AM937" s="403"/>
      <c r="AR937" s="563"/>
      <c r="AS937" s="402"/>
    </row>
    <row r="938" spans="11:45">
      <c r="K938" s="410"/>
      <c r="L938" s="410"/>
      <c r="AH938" s="402"/>
      <c r="AL938" s="402"/>
      <c r="AM938" s="403"/>
      <c r="AR938" s="563"/>
      <c r="AS938" s="402"/>
    </row>
    <row r="939" spans="11:45">
      <c r="K939" s="410"/>
      <c r="L939" s="410"/>
      <c r="AH939" s="402"/>
      <c r="AL939" s="402"/>
      <c r="AM939" s="403"/>
      <c r="AR939" s="563"/>
      <c r="AS939" s="402"/>
    </row>
    <row r="940" spans="11:45">
      <c r="K940" s="410"/>
      <c r="L940" s="410"/>
      <c r="AH940" s="402"/>
      <c r="AL940" s="402"/>
      <c r="AM940" s="403"/>
      <c r="AR940" s="563"/>
      <c r="AS940" s="402"/>
    </row>
    <row r="941" spans="11:45">
      <c r="K941" s="410"/>
      <c r="L941" s="410"/>
      <c r="AH941" s="402"/>
      <c r="AL941" s="402"/>
      <c r="AM941" s="403"/>
      <c r="AR941" s="563"/>
      <c r="AS941" s="402"/>
    </row>
    <row r="942" spans="11:45">
      <c r="K942" s="410"/>
      <c r="L942" s="410"/>
      <c r="AH942" s="402"/>
      <c r="AL942" s="402"/>
      <c r="AM942" s="403"/>
      <c r="AR942" s="563"/>
      <c r="AS942" s="402"/>
    </row>
    <row r="943" spans="11:45">
      <c r="K943" s="410"/>
      <c r="L943" s="410"/>
      <c r="AH943" s="402"/>
      <c r="AL943" s="402"/>
      <c r="AM943" s="403"/>
      <c r="AR943" s="563"/>
      <c r="AS943" s="402"/>
    </row>
    <row r="944" spans="11:45">
      <c r="K944" s="410"/>
      <c r="L944" s="410"/>
      <c r="AH944" s="402"/>
      <c r="AL944" s="402"/>
      <c r="AM944" s="403"/>
      <c r="AR944" s="563"/>
      <c r="AS944" s="402"/>
    </row>
    <row r="945" spans="11:45">
      <c r="K945" s="410"/>
      <c r="L945" s="410"/>
      <c r="AH945" s="402"/>
      <c r="AL945" s="402"/>
      <c r="AM945" s="403"/>
      <c r="AR945" s="563"/>
      <c r="AS945" s="402"/>
    </row>
    <row r="946" spans="11:45">
      <c r="K946" s="410"/>
      <c r="L946" s="410"/>
      <c r="AH946" s="402"/>
      <c r="AL946" s="402"/>
      <c r="AM946" s="403"/>
      <c r="AR946" s="563"/>
      <c r="AS946" s="402"/>
    </row>
    <row r="947" spans="11:45">
      <c r="K947" s="410"/>
      <c r="L947" s="410"/>
      <c r="AH947" s="402"/>
      <c r="AL947" s="402"/>
      <c r="AM947" s="403"/>
      <c r="AR947" s="563"/>
      <c r="AS947" s="402"/>
    </row>
    <row r="948" spans="11:45">
      <c r="K948" s="410"/>
      <c r="L948" s="410"/>
      <c r="AH948" s="402"/>
      <c r="AL948" s="402"/>
      <c r="AM948" s="403"/>
      <c r="AR948" s="563"/>
      <c r="AS948" s="402"/>
    </row>
    <row r="949" spans="11:45">
      <c r="K949" s="410"/>
      <c r="L949" s="410"/>
      <c r="AH949" s="402"/>
      <c r="AL949" s="402"/>
      <c r="AM949" s="403"/>
      <c r="AR949" s="563"/>
      <c r="AS949" s="402"/>
    </row>
    <row r="950" spans="11:45">
      <c r="K950" s="410"/>
      <c r="L950" s="410"/>
      <c r="AH950" s="402"/>
      <c r="AL950" s="402"/>
      <c r="AM950" s="403"/>
      <c r="AR950" s="563"/>
      <c r="AS950" s="402"/>
    </row>
    <row r="951" spans="11:45">
      <c r="K951" s="410"/>
      <c r="L951" s="410"/>
      <c r="AH951" s="402"/>
      <c r="AL951" s="402"/>
      <c r="AM951" s="403"/>
      <c r="AR951" s="563"/>
      <c r="AS951" s="402"/>
    </row>
    <row r="952" spans="11:45">
      <c r="K952" s="410"/>
      <c r="L952" s="410"/>
      <c r="AH952" s="402"/>
      <c r="AL952" s="402"/>
      <c r="AM952" s="403"/>
      <c r="AR952" s="563"/>
      <c r="AS952" s="402"/>
    </row>
    <row r="953" spans="11:45">
      <c r="K953" s="410"/>
      <c r="L953" s="410"/>
      <c r="AH953" s="402"/>
      <c r="AL953" s="402"/>
      <c r="AM953" s="403"/>
      <c r="AR953" s="563"/>
      <c r="AS953" s="402"/>
    </row>
    <row r="954" spans="11:45">
      <c r="K954" s="410"/>
      <c r="L954" s="410"/>
      <c r="AH954" s="402"/>
      <c r="AL954" s="402"/>
      <c r="AM954" s="403"/>
      <c r="AR954" s="563"/>
      <c r="AS954" s="402"/>
    </row>
    <row r="955" spans="11:45">
      <c r="K955" s="410"/>
      <c r="L955" s="410"/>
      <c r="AH955" s="402"/>
      <c r="AL955" s="402"/>
      <c r="AM955" s="403"/>
      <c r="AR955" s="563"/>
      <c r="AS955" s="402"/>
    </row>
    <row r="956" spans="11:45">
      <c r="K956" s="410"/>
      <c r="L956" s="410"/>
      <c r="AH956" s="402"/>
      <c r="AL956" s="402"/>
      <c r="AM956" s="403"/>
      <c r="AR956" s="563"/>
      <c r="AS956" s="402"/>
    </row>
    <row r="957" spans="11:45">
      <c r="K957" s="410"/>
      <c r="L957" s="410"/>
      <c r="AH957" s="402"/>
      <c r="AL957" s="402"/>
      <c r="AM957" s="403"/>
      <c r="AR957" s="563"/>
      <c r="AS957" s="402"/>
    </row>
    <row r="958" spans="11:45">
      <c r="K958" s="410"/>
      <c r="L958" s="410"/>
      <c r="AH958" s="402"/>
      <c r="AL958" s="402"/>
      <c r="AM958" s="403"/>
      <c r="AR958" s="563"/>
      <c r="AS958" s="402"/>
    </row>
    <row r="959" spans="11:45">
      <c r="K959" s="410"/>
      <c r="L959" s="410"/>
      <c r="AH959" s="402"/>
      <c r="AL959" s="402"/>
      <c r="AM959" s="403"/>
      <c r="AR959" s="563"/>
      <c r="AS959" s="402"/>
    </row>
    <row r="960" spans="11:45">
      <c r="K960" s="410"/>
      <c r="L960" s="410"/>
      <c r="AH960" s="402"/>
      <c r="AL960" s="402"/>
      <c r="AM960" s="403"/>
      <c r="AR960" s="563"/>
      <c r="AS960" s="402"/>
    </row>
    <row r="961" spans="11:45">
      <c r="K961" s="410"/>
      <c r="L961" s="410"/>
      <c r="AH961" s="402"/>
      <c r="AL961" s="402"/>
      <c r="AM961" s="403"/>
      <c r="AR961" s="563"/>
      <c r="AS961" s="402"/>
    </row>
    <row r="962" spans="11:45">
      <c r="K962" s="410"/>
      <c r="L962" s="410"/>
      <c r="AH962" s="402"/>
      <c r="AL962" s="402"/>
      <c r="AM962" s="403"/>
      <c r="AR962" s="563"/>
      <c r="AS962" s="402"/>
    </row>
    <row r="963" spans="11:45">
      <c r="K963" s="410"/>
      <c r="L963" s="410"/>
      <c r="AH963" s="402"/>
      <c r="AL963" s="402"/>
      <c r="AM963" s="403"/>
      <c r="AR963" s="563"/>
      <c r="AS963" s="402"/>
    </row>
    <row r="964" spans="11:45">
      <c r="K964" s="410"/>
      <c r="L964" s="410"/>
      <c r="AH964" s="402"/>
      <c r="AL964" s="402"/>
      <c r="AM964" s="403"/>
      <c r="AR964" s="563"/>
      <c r="AS964" s="402"/>
    </row>
    <row r="965" spans="11:45">
      <c r="K965" s="410"/>
      <c r="L965" s="410"/>
      <c r="AH965" s="402"/>
      <c r="AL965" s="402"/>
      <c r="AM965" s="403"/>
      <c r="AR965" s="563"/>
      <c r="AS965" s="402"/>
    </row>
    <row r="966" spans="11:45">
      <c r="K966" s="410"/>
      <c r="L966" s="410"/>
      <c r="AH966" s="402"/>
      <c r="AL966" s="402"/>
      <c r="AM966" s="403"/>
      <c r="AR966" s="563"/>
      <c r="AS966" s="402"/>
    </row>
    <row r="967" spans="11:45">
      <c r="K967" s="410"/>
      <c r="L967" s="410"/>
      <c r="AH967" s="402"/>
      <c r="AL967" s="402"/>
      <c r="AM967" s="403"/>
      <c r="AR967" s="563"/>
      <c r="AS967" s="402"/>
    </row>
    <row r="968" spans="11:45">
      <c r="K968" s="410"/>
      <c r="L968" s="410"/>
      <c r="AH968" s="402"/>
      <c r="AL968" s="402"/>
      <c r="AM968" s="403"/>
      <c r="AR968" s="563"/>
      <c r="AS968" s="402"/>
    </row>
    <row r="969" spans="11:45">
      <c r="K969" s="410"/>
      <c r="L969" s="410"/>
      <c r="AH969" s="402"/>
      <c r="AL969" s="402"/>
      <c r="AM969" s="403"/>
      <c r="AR969" s="563"/>
      <c r="AS969" s="402"/>
    </row>
    <row r="970" spans="11:45">
      <c r="K970" s="410"/>
      <c r="L970" s="410"/>
      <c r="AH970" s="402"/>
      <c r="AL970" s="402"/>
      <c r="AM970" s="403"/>
      <c r="AR970" s="563"/>
      <c r="AS970" s="402"/>
    </row>
    <row r="971" spans="11:45">
      <c r="K971" s="410"/>
      <c r="L971" s="410"/>
      <c r="AH971" s="402"/>
      <c r="AL971" s="402"/>
      <c r="AM971" s="403"/>
      <c r="AR971" s="563"/>
      <c r="AS971" s="402"/>
    </row>
    <row r="972" spans="11:45">
      <c r="K972" s="410"/>
      <c r="L972" s="410"/>
      <c r="AH972" s="402"/>
      <c r="AL972" s="402"/>
      <c r="AM972" s="403"/>
      <c r="AR972" s="563"/>
      <c r="AS972" s="402"/>
    </row>
    <row r="973" spans="11:45">
      <c r="K973" s="410"/>
      <c r="L973" s="410"/>
      <c r="AH973" s="402"/>
      <c r="AL973" s="402"/>
      <c r="AM973" s="403"/>
      <c r="AR973" s="563"/>
      <c r="AS973" s="402"/>
    </row>
    <row r="974" spans="11:45">
      <c r="K974" s="410"/>
      <c r="L974" s="410"/>
      <c r="AH974" s="402"/>
      <c r="AL974" s="402"/>
      <c r="AM974" s="403"/>
      <c r="AR974" s="563"/>
      <c r="AS974" s="402"/>
    </row>
    <row r="975" spans="11:45">
      <c r="K975" s="410"/>
      <c r="L975" s="410"/>
      <c r="AH975" s="402"/>
      <c r="AL975" s="402"/>
      <c r="AM975" s="403"/>
      <c r="AR975" s="563"/>
      <c r="AS975" s="402"/>
    </row>
    <row r="976" spans="11:45">
      <c r="K976" s="410"/>
      <c r="L976" s="410"/>
      <c r="AH976" s="402"/>
      <c r="AL976" s="402"/>
      <c r="AM976" s="403"/>
      <c r="AR976" s="563"/>
      <c r="AS976" s="402"/>
    </row>
    <row r="977" spans="11:45">
      <c r="K977" s="410"/>
      <c r="L977" s="410"/>
      <c r="AH977" s="402"/>
      <c r="AL977" s="402"/>
      <c r="AM977" s="403"/>
      <c r="AR977" s="563"/>
      <c r="AS977" s="402"/>
    </row>
    <row r="978" spans="11:45">
      <c r="K978" s="410"/>
      <c r="L978" s="410"/>
      <c r="AH978" s="402"/>
      <c r="AL978" s="402"/>
      <c r="AM978" s="403"/>
      <c r="AR978" s="563"/>
      <c r="AS978" s="402"/>
    </row>
    <row r="979" spans="11:45">
      <c r="K979" s="410"/>
      <c r="L979" s="410"/>
      <c r="AH979" s="402"/>
      <c r="AL979" s="402"/>
      <c r="AM979" s="403"/>
      <c r="AR979" s="563"/>
      <c r="AS979" s="402"/>
    </row>
    <row r="980" spans="11:45">
      <c r="K980" s="410"/>
      <c r="L980" s="410"/>
      <c r="AH980" s="402"/>
      <c r="AL980" s="402"/>
      <c r="AM980" s="403"/>
      <c r="AR980" s="563"/>
      <c r="AS980" s="402"/>
    </row>
    <row r="981" spans="11:45">
      <c r="K981" s="410"/>
      <c r="L981" s="410"/>
      <c r="AH981" s="402"/>
      <c r="AL981" s="402"/>
      <c r="AM981" s="403"/>
      <c r="AR981" s="563"/>
      <c r="AS981" s="402"/>
    </row>
    <row r="982" spans="11:45">
      <c r="K982" s="410"/>
      <c r="L982" s="410"/>
      <c r="AH982" s="402"/>
      <c r="AL982" s="402"/>
      <c r="AM982" s="403"/>
      <c r="AR982" s="563"/>
      <c r="AS982" s="402"/>
    </row>
    <row r="983" spans="11:45">
      <c r="K983" s="410"/>
      <c r="L983" s="410"/>
      <c r="AH983" s="402"/>
      <c r="AL983" s="402"/>
      <c r="AM983" s="403"/>
      <c r="AR983" s="563"/>
      <c r="AS983" s="402"/>
    </row>
    <row r="984" spans="11:45">
      <c r="K984" s="410"/>
      <c r="L984" s="410"/>
      <c r="AH984" s="402"/>
      <c r="AL984" s="402"/>
      <c r="AM984" s="403"/>
      <c r="AR984" s="563"/>
      <c r="AS984" s="402"/>
    </row>
    <row r="985" spans="11:45">
      <c r="K985" s="410"/>
      <c r="L985" s="410"/>
      <c r="AH985" s="402"/>
      <c r="AL985" s="402"/>
      <c r="AM985" s="403"/>
      <c r="AR985" s="563"/>
      <c r="AS985" s="402"/>
    </row>
    <row r="986" spans="11:45">
      <c r="K986" s="410"/>
      <c r="L986" s="410"/>
      <c r="AH986" s="402"/>
      <c r="AL986" s="402"/>
      <c r="AM986" s="403"/>
      <c r="AR986" s="563"/>
      <c r="AS986" s="402"/>
    </row>
    <row r="987" spans="11:45">
      <c r="K987" s="410"/>
      <c r="L987" s="410"/>
      <c r="AH987" s="402"/>
      <c r="AL987" s="402"/>
      <c r="AM987" s="403"/>
      <c r="AR987" s="563"/>
      <c r="AS987" s="402"/>
    </row>
    <row r="988" spans="11:45">
      <c r="K988" s="410"/>
      <c r="L988" s="410"/>
      <c r="AH988" s="402"/>
      <c r="AL988" s="402"/>
      <c r="AM988" s="403"/>
      <c r="AR988" s="563"/>
      <c r="AS988" s="402"/>
    </row>
    <row r="989" spans="11:45">
      <c r="K989" s="410"/>
      <c r="L989" s="410"/>
      <c r="AH989" s="402"/>
      <c r="AL989" s="402"/>
      <c r="AM989" s="403"/>
      <c r="AR989" s="563"/>
      <c r="AS989" s="402"/>
    </row>
    <row r="990" spans="11:45">
      <c r="K990" s="410"/>
      <c r="L990" s="410"/>
      <c r="AH990" s="402"/>
      <c r="AL990" s="402"/>
      <c r="AM990" s="403"/>
      <c r="AR990" s="563"/>
      <c r="AS990" s="402"/>
    </row>
    <row r="991" spans="11:45">
      <c r="K991" s="410"/>
      <c r="L991" s="410"/>
      <c r="AH991" s="402"/>
      <c r="AL991" s="402"/>
      <c r="AM991" s="403"/>
      <c r="AR991" s="563"/>
      <c r="AS991" s="402"/>
    </row>
    <row r="992" spans="11:45">
      <c r="K992" s="410"/>
      <c r="L992" s="410"/>
      <c r="AH992" s="402"/>
      <c r="AL992" s="402"/>
      <c r="AM992" s="403"/>
      <c r="AR992" s="563"/>
      <c r="AS992" s="402"/>
    </row>
    <row r="993" spans="11:45">
      <c r="K993" s="410"/>
      <c r="L993" s="410"/>
      <c r="AH993" s="402"/>
      <c r="AL993" s="402"/>
      <c r="AM993" s="403"/>
      <c r="AR993" s="563"/>
      <c r="AS993" s="402"/>
    </row>
    <row r="994" spans="11:45">
      <c r="K994" s="410"/>
      <c r="L994" s="410"/>
      <c r="AH994" s="402"/>
      <c r="AL994" s="402"/>
      <c r="AM994" s="403"/>
      <c r="AR994" s="563"/>
      <c r="AS994" s="402"/>
    </row>
    <row r="995" spans="11:45">
      <c r="K995" s="410"/>
      <c r="L995" s="410"/>
      <c r="AH995" s="402"/>
      <c r="AL995" s="402"/>
      <c r="AM995" s="403"/>
      <c r="AR995" s="563"/>
      <c r="AS995" s="402"/>
    </row>
    <row r="996" spans="11:45">
      <c r="K996" s="410"/>
      <c r="L996" s="410"/>
      <c r="AH996" s="402"/>
      <c r="AL996" s="402"/>
      <c r="AM996" s="403"/>
      <c r="AR996" s="563"/>
      <c r="AS996" s="402"/>
    </row>
    <row r="997" spans="11:45">
      <c r="K997" s="410"/>
      <c r="L997" s="410"/>
      <c r="AH997" s="402"/>
      <c r="AL997" s="402"/>
      <c r="AM997" s="403"/>
      <c r="AR997" s="563"/>
      <c r="AS997" s="402"/>
    </row>
    <row r="998" spans="11:45">
      <c r="K998" s="410"/>
      <c r="L998" s="410"/>
      <c r="AH998" s="402"/>
      <c r="AL998" s="402"/>
      <c r="AM998" s="403"/>
      <c r="AR998" s="563"/>
      <c r="AS998" s="402"/>
    </row>
    <row r="999" spans="11:45">
      <c r="K999" s="410"/>
      <c r="L999" s="410"/>
      <c r="AH999" s="402"/>
      <c r="AL999" s="402"/>
      <c r="AM999" s="403"/>
      <c r="AR999" s="563"/>
      <c r="AS999" s="402"/>
    </row>
    <row r="1000" spans="11:45">
      <c r="K1000" s="410"/>
      <c r="L1000" s="410"/>
      <c r="AH1000" s="402"/>
      <c r="AL1000" s="402"/>
      <c r="AM1000" s="403"/>
      <c r="AR1000" s="563"/>
      <c r="AS1000" s="402"/>
    </row>
    <row r="1001" spans="11:45">
      <c r="K1001" s="410"/>
      <c r="L1001" s="410"/>
      <c r="AH1001" s="402"/>
      <c r="AL1001" s="402"/>
      <c r="AM1001" s="403"/>
      <c r="AR1001" s="563"/>
      <c r="AS1001" s="402"/>
    </row>
    <row r="1002" spans="11:45">
      <c r="K1002" s="410"/>
      <c r="L1002" s="410"/>
      <c r="AH1002" s="402"/>
      <c r="AL1002" s="402"/>
      <c r="AM1002" s="403"/>
      <c r="AR1002" s="563"/>
      <c r="AS1002" s="402"/>
    </row>
    <row r="1003" spans="11:45">
      <c r="K1003" s="410"/>
      <c r="L1003" s="410"/>
      <c r="AH1003" s="402"/>
      <c r="AL1003" s="402"/>
      <c r="AM1003" s="403"/>
      <c r="AR1003" s="563"/>
      <c r="AS1003" s="402"/>
    </row>
    <row r="1004" spans="11:45">
      <c r="K1004" s="410"/>
      <c r="L1004" s="410"/>
      <c r="AH1004" s="402"/>
      <c r="AL1004" s="402"/>
      <c r="AM1004" s="403"/>
      <c r="AR1004" s="563"/>
      <c r="AS1004" s="402"/>
    </row>
    <row r="1005" spans="11:45">
      <c r="K1005" s="410"/>
      <c r="L1005" s="410"/>
      <c r="AH1005" s="402"/>
      <c r="AL1005" s="402"/>
      <c r="AM1005" s="403"/>
      <c r="AR1005" s="563"/>
      <c r="AS1005" s="402"/>
    </row>
    <row r="1006" spans="11:45">
      <c r="K1006" s="410"/>
      <c r="L1006" s="410"/>
      <c r="AH1006" s="402"/>
      <c r="AL1006" s="402"/>
      <c r="AM1006" s="403"/>
      <c r="AR1006" s="563"/>
      <c r="AS1006" s="402"/>
    </row>
    <row r="1007" spans="11:45">
      <c r="K1007" s="410"/>
      <c r="L1007" s="410"/>
      <c r="AH1007" s="402"/>
      <c r="AL1007" s="402"/>
      <c r="AM1007" s="403"/>
      <c r="AR1007" s="563"/>
      <c r="AS1007" s="402"/>
    </row>
    <row r="1008" spans="11:45">
      <c r="K1008" s="410"/>
      <c r="L1008" s="410"/>
      <c r="AH1008" s="402"/>
      <c r="AL1008" s="402"/>
      <c r="AM1008" s="403"/>
      <c r="AR1008" s="563"/>
      <c r="AS1008" s="402"/>
    </row>
    <row r="1009" spans="11:45">
      <c r="K1009" s="410"/>
      <c r="L1009" s="410"/>
      <c r="AH1009" s="402"/>
      <c r="AL1009" s="402"/>
      <c r="AM1009" s="403"/>
      <c r="AR1009" s="563"/>
      <c r="AS1009" s="402"/>
    </row>
    <row r="1010" spans="11:45">
      <c r="K1010" s="410"/>
      <c r="L1010" s="410"/>
      <c r="AH1010" s="402"/>
      <c r="AL1010" s="402"/>
      <c r="AM1010" s="403"/>
      <c r="AR1010" s="563"/>
      <c r="AS1010" s="402"/>
    </row>
    <row r="1011" spans="11:45">
      <c r="K1011" s="410"/>
      <c r="L1011" s="410"/>
      <c r="AH1011" s="402"/>
      <c r="AL1011" s="402"/>
      <c r="AM1011" s="403"/>
      <c r="AR1011" s="563"/>
      <c r="AS1011" s="402"/>
    </row>
    <row r="1012" spans="11:45">
      <c r="K1012" s="410"/>
      <c r="L1012" s="410"/>
      <c r="AH1012" s="402"/>
      <c r="AL1012" s="402"/>
      <c r="AM1012" s="403"/>
      <c r="AR1012" s="563"/>
      <c r="AS1012" s="402"/>
    </row>
    <row r="1013" spans="11:45">
      <c r="K1013" s="410"/>
      <c r="L1013" s="410"/>
      <c r="AH1013" s="402"/>
      <c r="AL1013" s="402"/>
      <c r="AM1013" s="403"/>
      <c r="AR1013" s="563"/>
      <c r="AS1013" s="402"/>
    </row>
    <row r="1014" spans="11:45">
      <c r="K1014" s="410"/>
      <c r="L1014" s="410"/>
      <c r="AH1014" s="402"/>
      <c r="AL1014" s="402"/>
      <c r="AM1014" s="403"/>
      <c r="AR1014" s="563"/>
      <c r="AS1014" s="402"/>
    </row>
    <row r="1015" spans="11:45">
      <c r="K1015" s="410"/>
      <c r="L1015" s="410"/>
      <c r="AH1015" s="402"/>
      <c r="AL1015" s="402"/>
      <c r="AM1015" s="403"/>
      <c r="AR1015" s="563"/>
      <c r="AS1015" s="402"/>
    </row>
    <row r="1016" spans="11:45">
      <c r="K1016" s="410"/>
      <c r="L1016" s="410"/>
      <c r="AH1016" s="402"/>
      <c r="AL1016" s="402"/>
      <c r="AM1016" s="403"/>
      <c r="AR1016" s="563"/>
      <c r="AS1016" s="402"/>
    </row>
    <row r="1017" spans="11:45">
      <c r="K1017" s="410"/>
      <c r="L1017" s="410"/>
      <c r="AH1017" s="402"/>
      <c r="AL1017" s="402"/>
      <c r="AM1017" s="403"/>
      <c r="AR1017" s="563"/>
      <c r="AS1017" s="402"/>
    </row>
    <row r="1018" spans="11:45">
      <c r="K1018" s="410"/>
      <c r="L1018" s="410"/>
      <c r="AH1018" s="402"/>
      <c r="AL1018" s="402"/>
      <c r="AM1018" s="403"/>
      <c r="AR1018" s="563"/>
      <c r="AS1018" s="402"/>
    </row>
    <row r="1019" spans="11:45">
      <c r="K1019" s="410"/>
      <c r="L1019" s="410"/>
      <c r="AH1019" s="402"/>
      <c r="AL1019" s="402"/>
      <c r="AM1019" s="403"/>
      <c r="AR1019" s="563"/>
      <c r="AS1019" s="402"/>
    </row>
    <row r="1020" spans="11:45">
      <c r="K1020" s="410"/>
      <c r="L1020" s="410"/>
      <c r="AH1020" s="402"/>
      <c r="AL1020" s="402"/>
      <c r="AM1020" s="403"/>
      <c r="AR1020" s="563"/>
      <c r="AS1020" s="402"/>
    </row>
    <row r="1021" spans="11:45">
      <c r="K1021" s="410"/>
      <c r="L1021" s="410"/>
      <c r="AH1021" s="402"/>
      <c r="AL1021" s="402"/>
      <c r="AM1021" s="403"/>
      <c r="AR1021" s="563"/>
      <c r="AS1021" s="402"/>
    </row>
    <row r="1022" spans="11:45">
      <c r="K1022" s="410"/>
      <c r="L1022" s="410"/>
      <c r="AH1022" s="402"/>
      <c r="AL1022" s="402"/>
      <c r="AM1022" s="403"/>
      <c r="AR1022" s="563"/>
      <c r="AS1022" s="402"/>
    </row>
    <row r="1023" spans="11:45">
      <c r="K1023" s="410"/>
      <c r="L1023" s="410"/>
      <c r="AH1023" s="402"/>
      <c r="AL1023" s="402"/>
      <c r="AM1023" s="403"/>
      <c r="AR1023" s="563"/>
      <c r="AS1023" s="402"/>
    </row>
    <row r="1024" spans="11:45">
      <c r="K1024" s="410"/>
      <c r="L1024" s="410"/>
      <c r="AH1024" s="402"/>
      <c r="AL1024" s="402"/>
      <c r="AM1024" s="403"/>
      <c r="AR1024" s="563"/>
      <c r="AS1024" s="402"/>
    </row>
    <row r="1025" spans="11:45">
      <c r="K1025" s="410"/>
      <c r="L1025" s="410"/>
      <c r="AH1025" s="402"/>
      <c r="AL1025" s="402"/>
      <c r="AM1025" s="403"/>
      <c r="AR1025" s="563"/>
      <c r="AS1025" s="402"/>
    </row>
    <row r="1026" spans="11:45">
      <c r="K1026" s="410"/>
      <c r="L1026" s="410"/>
      <c r="AH1026" s="402"/>
      <c r="AL1026" s="402"/>
      <c r="AM1026" s="403"/>
      <c r="AR1026" s="563"/>
      <c r="AS1026" s="402"/>
    </row>
    <row r="1027" spans="11:45">
      <c r="K1027" s="410"/>
      <c r="L1027" s="410"/>
      <c r="AH1027" s="402"/>
      <c r="AL1027" s="402"/>
      <c r="AM1027" s="403"/>
      <c r="AR1027" s="563"/>
      <c r="AS1027" s="402"/>
    </row>
    <row r="1028" spans="11:45">
      <c r="K1028" s="410"/>
      <c r="L1028" s="410"/>
      <c r="AH1028" s="402"/>
      <c r="AL1028" s="402"/>
      <c r="AM1028" s="403"/>
      <c r="AR1028" s="563"/>
      <c r="AS1028" s="402"/>
    </row>
    <row r="1029" spans="11:45">
      <c r="K1029" s="410"/>
      <c r="L1029" s="410"/>
      <c r="AH1029" s="402"/>
      <c r="AL1029" s="402"/>
      <c r="AM1029" s="403"/>
      <c r="AR1029" s="563"/>
      <c r="AS1029" s="402"/>
    </row>
    <row r="1030" spans="11:45">
      <c r="K1030" s="410"/>
      <c r="L1030" s="410"/>
      <c r="AH1030" s="402"/>
      <c r="AL1030" s="402"/>
      <c r="AM1030" s="403"/>
      <c r="AR1030" s="563"/>
      <c r="AS1030" s="402"/>
    </row>
    <row r="1031" spans="11:45">
      <c r="K1031" s="410"/>
      <c r="L1031" s="410"/>
      <c r="AH1031" s="402"/>
      <c r="AL1031" s="402"/>
      <c r="AM1031" s="403"/>
      <c r="AR1031" s="563"/>
      <c r="AS1031" s="402"/>
    </row>
    <row r="1032" spans="11:45">
      <c r="K1032" s="410"/>
      <c r="L1032" s="410"/>
      <c r="AH1032" s="402"/>
      <c r="AL1032" s="402"/>
      <c r="AM1032" s="403"/>
      <c r="AR1032" s="563"/>
      <c r="AS1032" s="402"/>
    </row>
    <row r="1033" spans="11:45">
      <c r="K1033" s="410"/>
      <c r="L1033" s="410"/>
      <c r="AH1033" s="402"/>
      <c r="AL1033" s="402"/>
      <c r="AM1033" s="403"/>
      <c r="AR1033" s="563"/>
      <c r="AS1033" s="402"/>
    </row>
    <row r="1034" spans="11:45">
      <c r="K1034" s="410"/>
      <c r="L1034" s="410"/>
      <c r="AH1034" s="402"/>
      <c r="AL1034" s="402"/>
      <c r="AM1034" s="403"/>
      <c r="AR1034" s="563"/>
      <c r="AS1034" s="402"/>
    </row>
    <row r="1035" spans="11:45">
      <c r="K1035" s="410"/>
      <c r="L1035" s="410"/>
      <c r="AH1035" s="402"/>
      <c r="AL1035" s="402"/>
      <c r="AM1035" s="403"/>
      <c r="AR1035" s="563"/>
      <c r="AS1035" s="402"/>
    </row>
    <row r="1036" spans="11:45">
      <c r="K1036" s="410"/>
      <c r="L1036" s="410"/>
      <c r="AH1036" s="402"/>
      <c r="AL1036" s="402"/>
      <c r="AM1036" s="403"/>
      <c r="AR1036" s="563"/>
      <c r="AS1036" s="402"/>
    </row>
    <row r="1037" spans="11:45">
      <c r="K1037" s="410"/>
      <c r="L1037" s="410"/>
      <c r="AH1037" s="402"/>
      <c r="AL1037" s="402"/>
      <c r="AM1037" s="403"/>
      <c r="AR1037" s="563"/>
      <c r="AS1037" s="402"/>
    </row>
    <row r="1038" spans="11:45">
      <c r="K1038" s="410"/>
      <c r="L1038" s="410"/>
      <c r="AH1038" s="402"/>
      <c r="AL1038" s="402"/>
      <c r="AM1038" s="403"/>
      <c r="AR1038" s="563"/>
      <c r="AS1038" s="402"/>
    </row>
    <row r="1039" spans="11:45">
      <c r="K1039" s="410"/>
      <c r="L1039" s="410"/>
      <c r="AH1039" s="402"/>
      <c r="AL1039" s="402"/>
      <c r="AM1039" s="403"/>
      <c r="AR1039" s="563"/>
      <c r="AS1039" s="402"/>
    </row>
    <row r="1040" spans="11:45">
      <c r="K1040" s="410"/>
      <c r="L1040" s="410"/>
      <c r="AH1040" s="402"/>
      <c r="AL1040" s="402"/>
      <c r="AM1040" s="403"/>
      <c r="AR1040" s="563"/>
      <c r="AS1040" s="402"/>
    </row>
    <row r="1041" spans="11:45">
      <c r="K1041" s="410"/>
      <c r="L1041" s="410"/>
      <c r="AH1041" s="402"/>
      <c r="AL1041" s="402"/>
      <c r="AM1041" s="403"/>
      <c r="AR1041" s="563"/>
      <c r="AS1041" s="402"/>
    </row>
    <row r="1042" spans="11:45">
      <c r="K1042" s="410"/>
      <c r="L1042" s="410"/>
      <c r="AH1042" s="402"/>
      <c r="AL1042" s="402"/>
      <c r="AM1042" s="403"/>
      <c r="AR1042" s="563"/>
      <c r="AS1042" s="402"/>
    </row>
    <row r="1043" spans="11:45">
      <c r="K1043" s="410"/>
      <c r="L1043" s="410"/>
      <c r="AH1043" s="402"/>
      <c r="AL1043" s="402"/>
      <c r="AM1043" s="403"/>
      <c r="AR1043" s="563"/>
      <c r="AS1043" s="402"/>
    </row>
    <row r="1044" spans="11:45">
      <c r="K1044" s="410"/>
      <c r="L1044" s="410"/>
      <c r="AH1044" s="402"/>
      <c r="AL1044" s="402"/>
      <c r="AM1044" s="403"/>
      <c r="AR1044" s="563"/>
      <c r="AS1044" s="402"/>
    </row>
    <row r="1045" spans="11:45">
      <c r="K1045" s="410"/>
      <c r="L1045" s="410"/>
      <c r="AH1045" s="402"/>
      <c r="AL1045" s="402"/>
      <c r="AM1045" s="403"/>
      <c r="AR1045" s="563"/>
      <c r="AS1045" s="402"/>
    </row>
    <row r="1046" spans="11:45">
      <c r="K1046" s="410"/>
      <c r="L1046" s="410"/>
      <c r="AH1046" s="402"/>
      <c r="AL1046" s="402"/>
      <c r="AM1046" s="403"/>
      <c r="AR1046" s="563"/>
      <c r="AS1046" s="402"/>
    </row>
    <row r="1047" spans="11:45">
      <c r="K1047" s="410"/>
      <c r="L1047" s="410"/>
      <c r="AH1047" s="402"/>
      <c r="AL1047" s="402"/>
      <c r="AM1047" s="403"/>
      <c r="AR1047" s="563"/>
      <c r="AS1047" s="402"/>
    </row>
    <row r="1048" spans="11:45">
      <c r="K1048" s="410"/>
      <c r="L1048" s="410"/>
      <c r="AH1048" s="402"/>
      <c r="AL1048" s="402"/>
      <c r="AM1048" s="403"/>
      <c r="AR1048" s="563"/>
      <c r="AS1048" s="402"/>
    </row>
    <row r="1049" spans="11:45">
      <c r="K1049" s="410"/>
      <c r="L1049" s="410"/>
      <c r="AH1049" s="402"/>
      <c r="AL1049" s="402"/>
      <c r="AM1049" s="403"/>
      <c r="AR1049" s="563"/>
      <c r="AS1049" s="402"/>
    </row>
    <row r="1050" spans="11:45">
      <c r="K1050" s="410"/>
      <c r="L1050" s="410"/>
      <c r="AH1050" s="402"/>
      <c r="AL1050" s="402"/>
      <c r="AM1050" s="403"/>
      <c r="AR1050" s="563"/>
      <c r="AS1050" s="402"/>
    </row>
    <row r="1051" spans="11:45">
      <c r="K1051" s="410"/>
      <c r="L1051" s="410"/>
      <c r="AH1051" s="402"/>
      <c r="AL1051" s="402"/>
      <c r="AM1051" s="403"/>
      <c r="AR1051" s="563"/>
      <c r="AS1051" s="402"/>
    </row>
    <row r="1052" spans="11:45">
      <c r="K1052" s="410"/>
      <c r="L1052" s="410"/>
      <c r="AH1052" s="402"/>
      <c r="AL1052" s="402"/>
      <c r="AM1052" s="403"/>
      <c r="AR1052" s="563"/>
      <c r="AS1052" s="402"/>
    </row>
    <row r="1053" spans="11:45">
      <c r="K1053" s="410"/>
      <c r="L1053" s="410"/>
      <c r="AH1053" s="402"/>
      <c r="AL1053" s="402"/>
      <c r="AM1053" s="403"/>
      <c r="AR1053" s="563"/>
      <c r="AS1053" s="402"/>
    </row>
    <row r="1054" spans="11:45">
      <c r="K1054" s="410"/>
      <c r="L1054" s="410"/>
      <c r="AH1054" s="402"/>
      <c r="AL1054" s="402"/>
      <c r="AM1054" s="403"/>
      <c r="AR1054" s="563"/>
      <c r="AS1054" s="402"/>
    </row>
    <row r="1055" spans="11:45">
      <c r="K1055" s="410"/>
      <c r="L1055" s="410"/>
      <c r="AH1055" s="402"/>
      <c r="AL1055" s="402"/>
      <c r="AM1055" s="403"/>
      <c r="AR1055" s="563"/>
      <c r="AS1055" s="402"/>
    </row>
    <row r="1056" spans="11:45">
      <c r="K1056" s="410"/>
      <c r="L1056" s="410"/>
      <c r="AH1056" s="402"/>
      <c r="AL1056" s="402"/>
      <c r="AM1056" s="403"/>
      <c r="AR1056" s="563"/>
      <c r="AS1056" s="402"/>
    </row>
    <row r="1057" spans="11:45">
      <c r="K1057" s="410"/>
      <c r="L1057" s="410"/>
      <c r="AH1057" s="402"/>
      <c r="AL1057" s="402"/>
      <c r="AM1057" s="403"/>
      <c r="AR1057" s="563"/>
      <c r="AS1057" s="402"/>
    </row>
    <row r="1058" spans="11:45">
      <c r="K1058" s="410"/>
      <c r="L1058" s="410"/>
      <c r="AH1058" s="402"/>
      <c r="AL1058" s="402"/>
      <c r="AM1058" s="403"/>
      <c r="AR1058" s="563"/>
      <c r="AS1058" s="402"/>
    </row>
    <row r="1059" spans="11:45">
      <c r="K1059" s="410"/>
      <c r="L1059" s="410"/>
      <c r="AH1059" s="402"/>
      <c r="AL1059" s="402"/>
      <c r="AM1059" s="403"/>
      <c r="AR1059" s="563"/>
      <c r="AS1059" s="402"/>
    </row>
    <row r="1060" spans="11:45">
      <c r="K1060" s="410"/>
      <c r="L1060" s="410"/>
      <c r="AH1060" s="402"/>
      <c r="AL1060" s="402"/>
      <c r="AM1060" s="403"/>
      <c r="AR1060" s="563"/>
      <c r="AS1060" s="402"/>
    </row>
    <row r="1061" spans="11:45">
      <c r="K1061" s="410"/>
      <c r="L1061" s="410"/>
      <c r="AH1061" s="402"/>
      <c r="AL1061" s="402"/>
      <c r="AM1061" s="403"/>
      <c r="AR1061" s="563"/>
      <c r="AS1061" s="402"/>
    </row>
    <row r="1062" spans="11:45">
      <c r="K1062" s="410"/>
      <c r="L1062" s="410"/>
      <c r="AH1062" s="402"/>
      <c r="AL1062" s="402"/>
      <c r="AM1062" s="403"/>
      <c r="AR1062" s="563"/>
      <c r="AS1062" s="402"/>
    </row>
    <row r="1063" spans="11:45">
      <c r="K1063" s="410"/>
      <c r="L1063" s="410"/>
      <c r="AH1063" s="402"/>
      <c r="AL1063" s="402"/>
      <c r="AM1063" s="403"/>
      <c r="AR1063" s="563"/>
      <c r="AS1063" s="402"/>
    </row>
    <row r="1064" spans="11:45">
      <c r="K1064" s="410"/>
      <c r="L1064" s="410"/>
      <c r="AH1064" s="402"/>
      <c r="AL1064" s="402"/>
      <c r="AM1064" s="403"/>
      <c r="AR1064" s="563"/>
      <c r="AS1064" s="402"/>
    </row>
    <row r="1065" spans="11:45">
      <c r="K1065" s="410"/>
      <c r="L1065" s="410"/>
      <c r="AH1065" s="402"/>
      <c r="AL1065" s="402"/>
      <c r="AM1065" s="403"/>
      <c r="AR1065" s="563"/>
      <c r="AS1065" s="402"/>
    </row>
    <row r="1066" spans="11:45">
      <c r="K1066" s="410"/>
      <c r="L1066" s="410"/>
      <c r="AH1066" s="402"/>
      <c r="AL1066" s="402"/>
      <c r="AM1066" s="403"/>
      <c r="AR1066" s="563"/>
      <c r="AS1066" s="402"/>
    </row>
    <row r="1067" spans="11:45">
      <c r="K1067" s="410"/>
      <c r="L1067" s="410"/>
      <c r="AH1067" s="402"/>
      <c r="AL1067" s="402"/>
      <c r="AM1067" s="403"/>
      <c r="AR1067" s="563"/>
      <c r="AS1067" s="402"/>
    </row>
    <row r="1068" spans="11:45">
      <c r="K1068" s="410"/>
      <c r="L1068" s="410"/>
      <c r="AH1068" s="402"/>
      <c r="AL1068" s="402"/>
      <c r="AM1068" s="403"/>
      <c r="AR1068" s="563"/>
      <c r="AS1068" s="402"/>
    </row>
    <row r="1069" spans="11:45">
      <c r="K1069" s="410"/>
      <c r="L1069" s="410"/>
      <c r="AH1069" s="402"/>
      <c r="AL1069" s="402"/>
      <c r="AM1069" s="403"/>
      <c r="AR1069" s="563"/>
      <c r="AS1069" s="402"/>
    </row>
    <row r="1070" spans="11:45">
      <c r="K1070" s="410"/>
      <c r="L1070" s="410"/>
      <c r="AH1070" s="402"/>
      <c r="AL1070" s="402"/>
      <c r="AM1070" s="403"/>
      <c r="AR1070" s="563"/>
      <c r="AS1070" s="402"/>
    </row>
    <row r="1071" spans="11:45">
      <c r="K1071" s="410"/>
      <c r="L1071" s="410"/>
      <c r="AH1071" s="402"/>
      <c r="AL1071" s="402"/>
      <c r="AM1071" s="403"/>
      <c r="AR1071" s="563"/>
      <c r="AS1071" s="402"/>
    </row>
    <row r="1072" spans="11:45">
      <c r="K1072" s="410"/>
      <c r="L1072" s="410"/>
      <c r="AH1072" s="402"/>
      <c r="AL1072" s="402"/>
      <c r="AM1072" s="403"/>
      <c r="AR1072" s="563"/>
      <c r="AS1072" s="402"/>
    </row>
    <row r="1073" spans="11:45">
      <c r="K1073" s="410"/>
      <c r="L1073" s="410"/>
      <c r="AH1073" s="402"/>
      <c r="AL1073" s="402"/>
      <c r="AM1073" s="403"/>
      <c r="AR1073" s="563"/>
      <c r="AS1073" s="402"/>
    </row>
    <row r="1074" spans="11:45">
      <c r="K1074" s="410"/>
      <c r="L1074" s="410"/>
      <c r="AH1074" s="402"/>
      <c r="AL1074" s="402"/>
      <c r="AM1074" s="403"/>
      <c r="AR1074" s="563"/>
      <c r="AS1074" s="402"/>
    </row>
    <row r="1075" spans="11:45">
      <c r="K1075" s="410"/>
      <c r="L1075" s="410"/>
      <c r="AH1075" s="402"/>
      <c r="AL1075" s="402"/>
      <c r="AM1075" s="403"/>
      <c r="AR1075" s="563"/>
      <c r="AS1075" s="402"/>
    </row>
    <row r="1076" spans="11:45">
      <c r="K1076" s="410"/>
      <c r="L1076" s="410"/>
      <c r="AH1076" s="402"/>
      <c r="AL1076" s="402"/>
      <c r="AM1076" s="403"/>
      <c r="AR1076" s="563"/>
      <c r="AS1076" s="402"/>
    </row>
    <row r="1077" spans="11:45">
      <c r="K1077" s="410"/>
      <c r="L1077" s="410"/>
      <c r="AH1077" s="402"/>
      <c r="AL1077" s="402"/>
      <c r="AM1077" s="403"/>
      <c r="AR1077" s="563"/>
      <c r="AS1077" s="402"/>
    </row>
    <row r="1078" spans="11:45">
      <c r="K1078" s="410"/>
      <c r="L1078" s="410"/>
      <c r="AH1078" s="402"/>
      <c r="AL1078" s="402"/>
      <c r="AM1078" s="403"/>
      <c r="AR1078" s="563"/>
      <c r="AS1078" s="402"/>
    </row>
    <row r="1079" spans="11:45">
      <c r="K1079" s="410"/>
      <c r="L1079" s="410"/>
      <c r="AH1079" s="402"/>
      <c r="AL1079" s="402"/>
      <c r="AM1079" s="403"/>
      <c r="AR1079" s="563"/>
      <c r="AS1079" s="402"/>
    </row>
    <row r="1080" spans="11:45">
      <c r="K1080" s="410"/>
      <c r="L1080" s="410"/>
      <c r="AH1080" s="402"/>
      <c r="AL1080" s="402"/>
      <c r="AM1080" s="403"/>
      <c r="AR1080" s="563"/>
      <c r="AS1080" s="402"/>
    </row>
    <row r="1081" spans="11:45">
      <c r="K1081" s="410"/>
      <c r="L1081" s="410"/>
      <c r="AH1081" s="402"/>
      <c r="AL1081" s="402"/>
      <c r="AM1081" s="403"/>
      <c r="AR1081" s="563"/>
      <c r="AS1081" s="402"/>
    </row>
    <row r="1082" spans="11:45">
      <c r="K1082" s="410"/>
      <c r="L1082" s="410"/>
      <c r="AH1082" s="402"/>
      <c r="AL1082" s="402"/>
      <c r="AM1082" s="403"/>
      <c r="AR1082" s="563"/>
      <c r="AS1082" s="402"/>
    </row>
    <row r="1083" spans="11:45">
      <c r="K1083" s="410"/>
      <c r="L1083" s="410"/>
      <c r="AH1083" s="402"/>
      <c r="AL1083" s="402"/>
      <c r="AM1083" s="403"/>
      <c r="AR1083" s="563"/>
      <c r="AS1083" s="402"/>
    </row>
    <row r="1084" spans="11:45">
      <c r="K1084" s="410"/>
      <c r="L1084" s="410"/>
      <c r="AH1084" s="402"/>
      <c r="AL1084" s="402"/>
      <c r="AM1084" s="403"/>
      <c r="AR1084" s="563"/>
      <c r="AS1084" s="402"/>
    </row>
    <row r="1085" spans="11:45">
      <c r="K1085" s="410"/>
      <c r="L1085" s="410"/>
      <c r="AH1085" s="402"/>
      <c r="AL1085" s="402"/>
      <c r="AM1085" s="403"/>
      <c r="AR1085" s="563"/>
      <c r="AS1085" s="402"/>
    </row>
    <row r="1086" spans="11:45">
      <c r="K1086" s="410"/>
      <c r="L1086" s="410"/>
      <c r="AH1086" s="402"/>
      <c r="AL1086" s="402"/>
      <c r="AM1086" s="403"/>
      <c r="AR1086" s="563"/>
      <c r="AS1086" s="402"/>
    </row>
    <row r="1087" spans="11:45">
      <c r="K1087" s="410"/>
      <c r="L1087" s="410"/>
      <c r="AH1087" s="402"/>
      <c r="AL1087" s="402"/>
      <c r="AM1087" s="403"/>
      <c r="AR1087" s="563"/>
      <c r="AS1087" s="402"/>
    </row>
    <row r="1088" spans="11:45">
      <c r="K1088" s="410"/>
      <c r="L1088" s="410"/>
      <c r="AH1088" s="402"/>
      <c r="AL1088" s="402"/>
      <c r="AM1088" s="403"/>
      <c r="AR1088" s="563"/>
      <c r="AS1088" s="402"/>
    </row>
    <row r="1089" spans="11:45">
      <c r="K1089" s="410"/>
      <c r="L1089" s="410"/>
      <c r="AH1089" s="402"/>
      <c r="AL1089" s="402"/>
      <c r="AM1089" s="403"/>
      <c r="AR1089" s="563"/>
      <c r="AS1089" s="402"/>
    </row>
    <row r="1090" spans="11:45">
      <c r="K1090" s="410"/>
      <c r="L1090" s="410"/>
      <c r="AH1090" s="402"/>
      <c r="AL1090" s="402"/>
      <c r="AM1090" s="403"/>
      <c r="AR1090" s="563"/>
      <c r="AS1090" s="402"/>
    </row>
    <row r="1091" spans="11:45">
      <c r="K1091" s="410"/>
      <c r="L1091" s="410"/>
      <c r="AH1091" s="402"/>
      <c r="AL1091" s="402"/>
      <c r="AM1091" s="403"/>
      <c r="AR1091" s="563"/>
      <c r="AS1091" s="402"/>
    </row>
    <row r="1092" spans="11:45">
      <c r="K1092" s="410"/>
      <c r="L1092" s="410"/>
      <c r="AH1092" s="402"/>
      <c r="AL1092" s="402"/>
      <c r="AM1092" s="403"/>
      <c r="AR1092" s="563"/>
      <c r="AS1092" s="402"/>
    </row>
    <row r="1093" spans="11:45">
      <c r="K1093" s="410"/>
      <c r="L1093" s="410"/>
      <c r="AH1093" s="402"/>
      <c r="AL1093" s="402"/>
      <c r="AM1093" s="403"/>
      <c r="AR1093" s="563"/>
      <c r="AS1093" s="402"/>
    </row>
    <row r="1094" spans="11:45">
      <c r="K1094" s="410"/>
      <c r="L1094" s="410"/>
      <c r="AH1094" s="402"/>
      <c r="AL1094" s="402"/>
      <c r="AM1094" s="403"/>
      <c r="AR1094" s="563"/>
      <c r="AS1094" s="402"/>
    </row>
    <row r="1095" spans="11:45">
      <c r="K1095" s="410"/>
      <c r="L1095" s="410"/>
      <c r="AH1095" s="402"/>
      <c r="AL1095" s="402"/>
      <c r="AM1095" s="403"/>
      <c r="AR1095" s="563"/>
      <c r="AS1095" s="402"/>
    </row>
    <row r="1096" spans="11:45">
      <c r="K1096" s="410"/>
      <c r="L1096" s="410"/>
      <c r="AH1096" s="402"/>
      <c r="AL1096" s="402"/>
      <c r="AM1096" s="403"/>
      <c r="AR1096" s="563"/>
      <c r="AS1096" s="402"/>
    </row>
    <row r="1097" spans="11:45">
      <c r="K1097" s="410"/>
      <c r="L1097" s="410"/>
      <c r="AH1097" s="402"/>
      <c r="AL1097" s="402"/>
      <c r="AM1097" s="403"/>
      <c r="AR1097" s="563"/>
      <c r="AS1097" s="402"/>
    </row>
    <row r="1098" spans="11:45">
      <c r="K1098" s="410"/>
      <c r="L1098" s="410"/>
      <c r="AH1098" s="402"/>
      <c r="AL1098" s="402"/>
      <c r="AM1098" s="403"/>
      <c r="AR1098" s="563"/>
      <c r="AS1098" s="402"/>
    </row>
    <row r="1099" spans="11:45">
      <c r="K1099" s="410"/>
      <c r="L1099" s="410"/>
      <c r="AH1099" s="402"/>
      <c r="AL1099" s="402"/>
      <c r="AM1099" s="403"/>
      <c r="AR1099" s="563"/>
      <c r="AS1099" s="402"/>
    </row>
    <row r="1100" spans="11:45">
      <c r="K1100" s="410"/>
      <c r="L1100" s="410"/>
      <c r="AH1100" s="402"/>
      <c r="AL1100" s="402"/>
      <c r="AM1100" s="403"/>
      <c r="AR1100" s="563"/>
      <c r="AS1100" s="402"/>
    </row>
    <row r="1101" spans="11:45">
      <c r="K1101" s="410"/>
      <c r="L1101" s="410"/>
      <c r="AH1101" s="402"/>
      <c r="AL1101" s="402"/>
      <c r="AM1101" s="403"/>
      <c r="AR1101" s="563"/>
      <c r="AS1101" s="402"/>
    </row>
    <row r="1102" spans="11:45">
      <c r="K1102" s="410"/>
      <c r="L1102" s="410"/>
      <c r="AH1102" s="402"/>
      <c r="AL1102" s="402"/>
      <c r="AM1102" s="403"/>
      <c r="AR1102" s="563"/>
      <c r="AS1102" s="402"/>
    </row>
    <row r="1103" spans="11:45">
      <c r="K1103" s="410"/>
      <c r="L1103" s="410"/>
      <c r="AH1103" s="402"/>
      <c r="AL1103" s="402"/>
      <c r="AM1103" s="403"/>
      <c r="AR1103" s="563"/>
      <c r="AS1103" s="402"/>
    </row>
    <row r="1104" spans="11:45">
      <c r="K1104" s="410"/>
      <c r="L1104" s="410"/>
      <c r="AH1104" s="402"/>
      <c r="AL1104" s="402"/>
      <c r="AM1104" s="403"/>
      <c r="AR1104" s="563"/>
      <c r="AS1104" s="402"/>
    </row>
    <row r="1105" spans="11:45">
      <c r="K1105" s="410"/>
      <c r="L1105" s="410"/>
      <c r="AH1105" s="402"/>
      <c r="AL1105" s="402"/>
      <c r="AM1105" s="403"/>
      <c r="AR1105" s="563"/>
      <c r="AS1105" s="402"/>
    </row>
    <row r="1106" spans="11:45">
      <c r="K1106" s="410"/>
      <c r="L1106" s="410"/>
      <c r="AH1106" s="402"/>
      <c r="AL1106" s="402"/>
      <c r="AM1106" s="403"/>
      <c r="AR1106" s="563"/>
      <c r="AS1106" s="402"/>
    </row>
    <row r="1107" spans="11:45">
      <c r="K1107" s="410"/>
      <c r="L1107" s="410"/>
      <c r="AH1107" s="402"/>
      <c r="AL1107" s="402"/>
      <c r="AM1107" s="403"/>
      <c r="AR1107" s="563"/>
      <c r="AS1107" s="402"/>
    </row>
    <row r="1108" spans="11:45">
      <c r="K1108" s="410"/>
      <c r="L1108" s="410"/>
      <c r="AH1108" s="402"/>
      <c r="AL1108" s="402"/>
      <c r="AM1108" s="403"/>
      <c r="AR1108" s="563"/>
      <c r="AS1108" s="402"/>
    </row>
    <row r="1109" spans="11:45">
      <c r="K1109" s="410"/>
      <c r="L1109" s="410"/>
      <c r="AH1109" s="402"/>
      <c r="AL1109" s="402"/>
      <c r="AM1109" s="403"/>
      <c r="AR1109" s="563"/>
      <c r="AS1109" s="402"/>
    </row>
    <row r="1110" spans="11:45">
      <c r="K1110" s="410"/>
      <c r="L1110" s="410"/>
      <c r="AH1110" s="402"/>
      <c r="AL1110" s="402"/>
      <c r="AM1110" s="403"/>
      <c r="AR1110" s="563"/>
      <c r="AS1110" s="402"/>
    </row>
    <row r="1111" spans="11:45">
      <c r="K1111" s="410"/>
      <c r="L1111" s="410"/>
      <c r="AH1111" s="402"/>
      <c r="AL1111" s="402"/>
      <c r="AM1111" s="403"/>
      <c r="AR1111" s="563"/>
      <c r="AS1111" s="402"/>
    </row>
    <row r="1112" spans="11:45">
      <c r="K1112" s="410"/>
      <c r="L1112" s="410"/>
      <c r="AH1112" s="402"/>
      <c r="AL1112" s="402"/>
      <c r="AM1112" s="403"/>
      <c r="AR1112" s="563"/>
      <c r="AS1112" s="402"/>
    </row>
    <row r="1113" spans="11:45">
      <c r="K1113" s="410"/>
      <c r="L1113" s="410"/>
      <c r="AH1113" s="402"/>
      <c r="AL1113" s="402"/>
      <c r="AM1113" s="403"/>
      <c r="AR1113" s="563"/>
      <c r="AS1113" s="402"/>
    </row>
    <row r="1114" spans="11:45">
      <c r="K1114" s="410"/>
      <c r="L1114" s="410"/>
      <c r="AH1114" s="402"/>
      <c r="AL1114" s="402"/>
      <c r="AM1114" s="403"/>
      <c r="AR1114" s="563"/>
      <c r="AS1114" s="402"/>
    </row>
    <row r="1115" spans="11:45">
      <c r="K1115" s="410"/>
      <c r="L1115" s="410"/>
      <c r="AH1115" s="402"/>
      <c r="AL1115" s="402"/>
      <c r="AM1115" s="403"/>
      <c r="AR1115" s="563"/>
      <c r="AS1115" s="402"/>
    </row>
    <row r="1116" spans="11:45">
      <c r="K1116" s="410"/>
      <c r="L1116" s="410"/>
      <c r="AH1116" s="402"/>
      <c r="AL1116" s="402"/>
      <c r="AM1116" s="403"/>
      <c r="AR1116" s="563"/>
      <c r="AS1116" s="402"/>
    </row>
    <row r="1117" spans="11:45">
      <c r="K1117" s="410"/>
      <c r="L1117" s="410"/>
      <c r="AH1117" s="402"/>
      <c r="AL1117" s="402"/>
      <c r="AM1117" s="403"/>
      <c r="AR1117" s="563"/>
      <c r="AS1117" s="402"/>
    </row>
    <row r="1118" spans="11:45">
      <c r="K1118" s="410"/>
      <c r="L1118" s="410"/>
      <c r="AH1118" s="402"/>
      <c r="AL1118" s="402"/>
      <c r="AM1118" s="403"/>
      <c r="AR1118" s="563"/>
      <c r="AS1118" s="402"/>
    </row>
    <row r="1119" spans="11:45">
      <c r="K1119" s="410"/>
      <c r="L1119" s="410"/>
      <c r="AH1119" s="402"/>
      <c r="AL1119" s="402"/>
      <c r="AM1119" s="403"/>
      <c r="AR1119" s="563"/>
      <c r="AS1119" s="402"/>
    </row>
    <row r="1120" spans="11:45">
      <c r="K1120" s="410"/>
      <c r="L1120" s="410"/>
      <c r="AH1120" s="402"/>
      <c r="AL1120" s="402"/>
      <c r="AM1120" s="403"/>
      <c r="AR1120" s="563"/>
      <c r="AS1120" s="402"/>
    </row>
    <row r="1121" spans="11:45">
      <c r="K1121" s="410"/>
      <c r="L1121" s="410"/>
      <c r="AH1121" s="402"/>
      <c r="AL1121" s="402"/>
      <c r="AM1121" s="403"/>
      <c r="AR1121" s="563"/>
      <c r="AS1121" s="402"/>
    </row>
    <row r="1122" spans="11:45">
      <c r="K1122" s="410"/>
      <c r="L1122" s="410"/>
      <c r="AH1122" s="402"/>
      <c r="AL1122" s="402"/>
      <c r="AM1122" s="403"/>
      <c r="AR1122" s="563"/>
      <c r="AS1122" s="402"/>
    </row>
    <row r="1123" spans="11:45">
      <c r="K1123" s="410"/>
      <c r="L1123" s="410"/>
      <c r="AH1123" s="402"/>
      <c r="AL1123" s="402"/>
      <c r="AM1123" s="403"/>
      <c r="AR1123" s="563"/>
      <c r="AS1123" s="402"/>
    </row>
    <row r="1124" spans="11:45">
      <c r="K1124" s="410"/>
      <c r="L1124" s="410"/>
      <c r="AH1124" s="402"/>
      <c r="AL1124" s="402"/>
      <c r="AM1124" s="403"/>
      <c r="AR1124" s="563"/>
      <c r="AS1124" s="402"/>
    </row>
    <row r="1125" spans="11:45">
      <c r="K1125" s="410"/>
      <c r="L1125" s="410"/>
      <c r="AH1125" s="402"/>
      <c r="AL1125" s="402"/>
      <c r="AM1125" s="403"/>
      <c r="AR1125" s="563"/>
      <c r="AS1125" s="402"/>
    </row>
    <row r="1126" spans="11:45">
      <c r="K1126" s="410"/>
      <c r="L1126" s="410"/>
      <c r="AH1126" s="402"/>
      <c r="AL1126" s="402"/>
      <c r="AM1126" s="403"/>
      <c r="AR1126" s="563"/>
      <c r="AS1126" s="402"/>
    </row>
    <row r="1127" spans="11:45">
      <c r="K1127" s="410"/>
      <c r="L1127" s="410"/>
      <c r="AH1127" s="402"/>
      <c r="AL1127" s="402"/>
      <c r="AM1127" s="403"/>
      <c r="AR1127" s="563"/>
      <c r="AS1127" s="402"/>
    </row>
    <row r="1128" spans="11:45">
      <c r="K1128" s="410"/>
      <c r="L1128" s="410"/>
      <c r="AH1128" s="402"/>
      <c r="AL1128" s="402"/>
      <c r="AM1128" s="403"/>
      <c r="AR1128" s="563"/>
      <c r="AS1128" s="402"/>
    </row>
    <row r="1129" spans="11:45">
      <c r="K1129" s="410"/>
      <c r="L1129" s="410"/>
      <c r="AH1129" s="402"/>
      <c r="AL1129" s="402"/>
      <c r="AM1129" s="403"/>
      <c r="AR1129" s="563"/>
      <c r="AS1129" s="402"/>
    </row>
    <row r="1130" spans="11:45">
      <c r="K1130" s="410"/>
      <c r="L1130" s="410"/>
      <c r="AH1130" s="402"/>
      <c r="AL1130" s="402"/>
      <c r="AM1130" s="403"/>
      <c r="AR1130" s="563"/>
      <c r="AS1130" s="402"/>
    </row>
    <row r="1131" spans="11:45">
      <c r="K1131" s="410"/>
      <c r="L1131" s="410"/>
      <c r="AH1131" s="402"/>
      <c r="AL1131" s="402"/>
      <c r="AM1131" s="403"/>
      <c r="AR1131" s="563"/>
      <c r="AS1131" s="402"/>
    </row>
    <row r="1132" spans="11:45">
      <c r="K1132" s="410"/>
      <c r="L1132" s="410"/>
      <c r="AH1132" s="402"/>
      <c r="AL1132" s="402"/>
      <c r="AM1132" s="403"/>
      <c r="AR1132" s="563"/>
      <c r="AS1132" s="402"/>
    </row>
    <row r="1133" spans="11:45">
      <c r="K1133" s="410"/>
      <c r="L1133" s="410"/>
      <c r="AH1133" s="402"/>
      <c r="AL1133" s="402"/>
      <c r="AM1133" s="403"/>
      <c r="AR1133" s="563"/>
      <c r="AS1133" s="402"/>
    </row>
    <row r="1134" spans="11:45">
      <c r="K1134" s="410"/>
      <c r="L1134" s="410"/>
      <c r="AH1134" s="402"/>
      <c r="AL1134" s="402"/>
      <c r="AM1134" s="403"/>
      <c r="AR1134" s="563"/>
      <c r="AS1134" s="402"/>
    </row>
    <row r="1135" spans="11:45">
      <c r="K1135" s="410"/>
      <c r="L1135" s="410"/>
      <c r="AH1135" s="402"/>
      <c r="AL1135" s="402"/>
      <c r="AM1135" s="403"/>
      <c r="AR1135" s="563"/>
      <c r="AS1135" s="402"/>
    </row>
    <row r="1136" spans="11:45">
      <c r="K1136" s="410"/>
      <c r="L1136" s="410"/>
      <c r="AH1136" s="402"/>
      <c r="AL1136" s="402"/>
      <c r="AM1136" s="403"/>
      <c r="AR1136" s="563"/>
      <c r="AS1136" s="402"/>
    </row>
    <row r="1137" spans="11:45">
      <c r="K1137" s="410"/>
      <c r="L1137" s="410"/>
      <c r="AH1137" s="402"/>
      <c r="AL1137" s="402"/>
      <c r="AM1137" s="403"/>
      <c r="AR1137" s="563"/>
      <c r="AS1137" s="402"/>
    </row>
    <row r="1138" spans="11:45">
      <c r="K1138" s="410"/>
      <c r="L1138" s="410"/>
      <c r="AH1138" s="402"/>
      <c r="AL1138" s="402"/>
      <c r="AM1138" s="403"/>
      <c r="AR1138" s="563"/>
      <c r="AS1138" s="402"/>
    </row>
    <row r="1139" spans="11:45">
      <c r="K1139" s="410"/>
      <c r="L1139" s="410"/>
      <c r="AH1139" s="402"/>
      <c r="AL1139" s="402"/>
      <c r="AM1139" s="403"/>
      <c r="AR1139" s="563"/>
      <c r="AS1139" s="402"/>
    </row>
    <row r="1140" spans="11:45">
      <c r="K1140" s="410"/>
      <c r="L1140" s="410"/>
      <c r="AH1140" s="402"/>
      <c r="AL1140" s="402"/>
      <c r="AM1140" s="403"/>
      <c r="AR1140" s="563"/>
      <c r="AS1140" s="402"/>
    </row>
    <row r="1141" spans="11:45">
      <c r="K1141" s="410"/>
      <c r="L1141" s="410"/>
      <c r="AH1141" s="402"/>
      <c r="AL1141" s="402"/>
      <c r="AM1141" s="403"/>
      <c r="AR1141" s="563"/>
      <c r="AS1141" s="402"/>
    </row>
    <row r="1142" spans="11:45">
      <c r="K1142" s="410"/>
      <c r="L1142" s="410"/>
      <c r="AH1142" s="402"/>
      <c r="AL1142" s="402"/>
      <c r="AM1142" s="403"/>
      <c r="AR1142" s="563"/>
      <c r="AS1142" s="402"/>
    </row>
    <row r="1143" spans="11:45">
      <c r="K1143" s="410"/>
      <c r="L1143" s="410"/>
      <c r="AH1143" s="402"/>
      <c r="AL1143" s="402"/>
      <c r="AM1143" s="403"/>
      <c r="AR1143" s="563"/>
      <c r="AS1143" s="402"/>
    </row>
    <row r="1144" spans="11:45">
      <c r="K1144" s="410"/>
      <c r="L1144" s="410"/>
      <c r="AH1144" s="402"/>
      <c r="AL1144" s="402"/>
      <c r="AM1144" s="403"/>
      <c r="AR1144" s="563"/>
      <c r="AS1144" s="402"/>
    </row>
    <row r="1145" spans="11:45">
      <c r="K1145" s="410"/>
      <c r="L1145" s="410"/>
      <c r="AH1145" s="402"/>
      <c r="AL1145" s="402"/>
      <c r="AM1145" s="403"/>
      <c r="AR1145" s="563"/>
      <c r="AS1145" s="402"/>
    </row>
    <row r="1146" spans="11:45">
      <c r="K1146" s="410"/>
      <c r="L1146" s="410"/>
      <c r="AH1146" s="402"/>
      <c r="AL1146" s="402"/>
      <c r="AM1146" s="403"/>
      <c r="AR1146" s="563"/>
      <c r="AS1146" s="402"/>
    </row>
    <row r="1147" spans="11:45">
      <c r="K1147" s="410"/>
      <c r="L1147" s="410"/>
      <c r="AH1147" s="402"/>
      <c r="AL1147" s="402"/>
      <c r="AM1147" s="403"/>
      <c r="AR1147" s="563"/>
      <c r="AS1147" s="402"/>
    </row>
    <row r="1148" spans="11:45">
      <c r="K1148" s="410"/>
      <c r="L1148" s="410"/>
      <c r="AH1148" s="402"/>
      <c r="AL1148" s="402"/>
      <c r="AM1148" s="403"/>
      <c r="AR1148" s="563"/>
      <c r="AS1148" s="402"/>
    </row>
    <row r="1149" spans="11:45">
      <c r="K1149" s="410"/>
      <c r="L1149" s="410"/>
      <c r="AH1149" s="402"/>
      <c r="AL1149" s="402"/>
      <c r="AM1149" s="403"/>
      <c r="AR1149" s="563"/>
      <c r="AS1149" s="402"/>
    </row>
    <row r="1150" spans="11:45">
      <c r="K1150" s="410"/>
      <c r="L1150" s="410"/>
      <c r="AH1150" s="402"/>
      <c r="AL1150" s="402"/>
      <c r="AM1150" s="403"/>
      <c r="AR1150" s="563"/>
      <c r="AS1150" s="402"/>
    </row>
    <row r="1151" spans="11:45">
      <c r="K1151" s="410"/>
      <c r="L1151" s="410"/>
      <c r="AH1151" s="402"/>
      <c r="AL1151" s="402"/>
      <c r="AM1151" s="403"/>
      <c r="AR1151" s="563"/>
      <c r="AS1151" s="402"/>
    </row>
    <row r="1152" spans="11:45">
      <c r="K1152" s="410"/>
      <c r="L1152" s="410"/>
      <c r="AH1152" s="402"/>
      <c r="AL1152" s="402"/>
      <c r="AM1152" s="403"/>
      <c r="AR1152" s="563"/>
      <c r="AS1152" s="402"/>
    </row>
    <row r="1153" spans="11:45">
      <c r="K1153" s="410"/>
      <c r="L1153" s="410"/>
      <c r="AH1153" s="402"/>
      <c r="AL1153" s="402"/>
      <c r="AM1153" s="403"/>
      <c r="AR1153" s="563"/>
      <c r="AS1153" s="402"/>
    </row>
    <row r="1154" spans="11:45">
      <c r="K1154" s="410"/>
      <c r="L1154" s="410"/>
      <c r="AH1154" s="402"/>
      <c r="AL1154" s="402"/>
      <c r="AM1154" s="403"/>
      <c r="AR1154" s="563"/>
      <c r="AS1154" s="402"/>
    </row>
    <row r="1155" spans="11:45">
      <c r="K1155" s="410"/>
      <c r="L1155" s="410"/>
      <c r="AH1155" s="402"/>
      <c r="AL1155" s="402"/>
      <c r="AM1155" s="403"/>
      <c r="AR1155" s="563"/>
      <c r="AS1155" s="402"/>
    </row>
    <row r="1156" spans="11:45">
      <c r="K1156" s="410"/>
      <c r="L1156" s="410"/>
      <c r="AH1156" s="402"/>
      <c r="AL1156" s="402"/>
      <c r="AM1156" s="403"/>
      <c r="AR1156" s="563"/>
      <c r="AS1156" s="402"/>
    </row>
    <row r="1157" spans="11:45">
      <c r="K1157" s="410"/>
      <c r="L1157" s="410"/>
      <c r="AH1157" s="402"/>
      <c r="AL1157" s="402"/>
      <c r="AM1157" s="403"/>
      <c r="AR1157" s="563"/>
      <c r="AS1157" s="402"/>
    </row>
    <row r="1158" spans="11:45">
      <c r="K1158" s="410"/>
      <c r="L1158" s="410"/>
      <c r="AH1158" s="402"/>
      <c r="AL1158" s="402"/>
      <c r="AM1158" s="403"/>
      <c r="AR1158" s="563"/>
      <c r="AS1158" s="402"/>
    </row>
    <row r="1159" spans="11:45">
      <c r="K1159" s="410"/>
      <c r="L1159" s="410"/>
      <c r="AH1159" s="402"/>
      <c r="AL1159" s="402"/>
      <c r="AM1159" s="403"/>
      <c r="AR1159" s="563"/>
      <c r="AS1159" s="402"/>
    </row>
    <row r="1160" spans="11:45">
      <c r="K1160" s="410"/>
      <c r="L1160" s="410"/>
      <c r="AH1160" s="402"/>
      <c r="AL1160" s="402"/>
      <c r="AM1160" s="403"/>
      <c r="AR1160" s="563"/>
      <c r="AS1160" s="402"/>
    </row>
    <row r="1161" spans="11:45">
      <c r="K1161" s="410"/>
      <c r="L1161" s="410"/>
      <c r="AH1161" s="402"/>
      <c r="AL1161" s="402"/>
      <c r="AM1161" s="403"/>
      <c r="AR1161" s="563"/>
      <c r="AS1161" s="402"/>
    </row>
    <row r="1162" spans="11:45">
      <c r="K1162" s="410"/>
      <c r="L1162" s="410"/>
      <c r="AH1162" s="402"/>
      <c r="AL1162" s="402"/>
      <c r="AM1162" s="403"/>
      <c r="AR1162" s="563"/>
      <c r="AS1162" s="402"/>
    </row>
    <row r="1163" spans="11:45">
      <c r="K1163" s="410"/>
      <c r="L1163" s="410"/>
      <c r="AH1163" s="402"/>
      <c r="AL1163" s="402"/>
      <c r="AM1163" s="403"/>
      <c r="AR1163" s="563"/>
      <c r="AS1163" s="402"/>
    </row>
    <row r="1164" spans="11:45">
      <c r="K1164" s="410"/>
      <c r="L1164" s="410"/>
      <c r="AH1164" s="402"/>
      <c r="AL1164" s="402"/>
      <c r="AM1164" s="403"/>
      <c r="AR1164" s="563"/>
      <c r="AS1164" s="402"/>
    </row>
    <row r="1165" spans="11:45">
      <c r="K1165" s="410"/>
      <c r="L1165" s="410"/>
      <c r="AH1165" s="402"/>
      <c r="AL1165" s="402"/>
      <c r="AM1165" s="403"/>
      <c r="AR1165" s="563"/>
      <c r="AS1165" s="402"/>
    </row>
    <row r="1166" spans="11:45">
      <c r="K1166" s="410"/>
      <c r="L1166" s="410"/>
      <c r="AH1166" s="402"/>
      <c r="AL1166" s="402"/>
      <c r="AM1166" s="403"/>
      <c r="AR1166" s="563"/>
      <c r="AS1166" s="402"/>
    </row>
    <row r="1167" spans="11:45">
      <c r="K1167" s="410"/>
      <c r="L1167" s="410"/>
      <c r="AH1167" s="402"/>
      <c r="AL1167" s="402"/>
      <c r="AM1167" s="403"/>
      <c r="AR1167" s="563"/>
      <c r="AS1167" s="402"/>
    </row>
    <row r="1168" spans="11:45">
      <c r="K1168" s="410"/>
      <c r="L1168" s="410"/>
      <c r="AH1168" s="402"/>
      <c r="AL1168" s="402"/>
      <c r="AM1168" s="403"/>
      <c r="AR1168" s="563"/>
      <c r="AS1168" s="402"/>
    </row>
    <row r="1169" spans="11:45">
      <c r="K1169" s="410"/>
      <c r="L1169" s="410"/>
      <c r="AH1169" s="402"/>
      <c r="AL1169" s="402"/>
      <c r="AM1169" s="403"/>
      <c r="AR1169" s="563"/>
      <c r="AS1169" s="402"/>
    </row>
    <row r="1170" spans="11:45">
      <c r="K1170" s="410"/>
      <c r="L1170" s="410"/>
      <c r="AH1170" s="402"/>
      <c r="AL1170" s="402"/>
      <c r="AM1170" s="403"/>
      <c r="AR1170" s="563"/>
      <c r="AS1170" s="402"/>
    </row>
    <row r="1171" spans="11:45">
      <c r="K1171" s="410"/>
      <c r="L1171" s="410"/>
      <c r="AH1171" s="402"/>
      <c r="AL1171" s="402"/>
      <c r="AM1171" s="403"/>
      <c r="AR1171" s="563"/>
      <c r="AS1171" s="402"/>
    </row>
    <row r="1172" spans="11:45">
      <c r="K1172" s="410"/>
      <c r="L1172" s="410"/>
      <c r="AH1172" s="402"/>
      <c r="AL1172" s="402"/>
      <c r="AM1172" s="403"/>
      <c r="AR1172" s="563"/>
      <c r="AS1172" s="402"/>
    </row>
    <row r="1173" spans="11:45">
      <c r="K1173" s="410"/>
      <c r="L1173" s="410"/>
      <c r="AH1173" s="402"/>
      <c r="AL1173" s="402"/>
      <c r="AM1173" s="403"/>
      <c r="AR1173" s="563"/>
      <c r="AS1173" s="402"/>
    </row>
    <row r="1174" spans="11:45">
      <c r="K1174" s="410"/>
      <c r="L1174" s="410"/>
      <c r="AH1174" s="402"/>
      <c r="AL1174" s="402"/>
      <c r="AM1174" s="403"/>
      <c r="AR1174" s="563"/>
      <c r="AS1174" s="402"/>
    </row>
    <row r="1175" spans="11:45">
      <c r="K1175" s="410"/>
      <c r="L1175" s="410"/>
      <c r="AH1175" s="402"/>
      <c r="AL1175" s="402"/>
      <c r="AM1175" s="403"/>
      <c r="AR1175" s="563"/>
      <c r="AS1175" s="402"/>
    </row>
    <row r="1176" spans="11:45">
      <c r="K1176" s="410"/>
      <c r="L1176" s="410"/>
      <c r="AH1176" s="402"/>
      <c r="AL1176" s="402"/>
      <c r="AM1176" s="403"/>
      <c r="AR1176" s="563"/>
      <c r="AS1176" s="402"/>
    </row>
    <row r="1177" spans="11:45">
      <c r="K1177" s="410"/>
      <c r="L1177" s="410"/>
      <c r="AH1177" s="402"/>
      <c r="AL1177" s="402"/>
      <c r="AM1177" s="403"/>
      <c r="AR1177" s="563"/>
      <c r="AS1177" s="402"/>
    </row>
    <row r="1178" spans="11:45">
      <c r="K1178" s="410"/>
      <c r="L1178" s="410"/>
      <c r="AH1178" s="402"/>
      <c r="AL1178" s="402"/>
      <c r="AM1178" s="403"/>
      <c r="AR1178" s="563"/>
      <c r="AS1178" s="402"/>
    </row>
    <row r="1179" spans="11:45">
      <c r="K1179" s="410"/>
      <c r="L1179" s="410"/>
      <c r="AH1179" s="402"/>
      <c r="AL1179" s="402"/>
      <c r="AM1179" s="403"/>
      <c r="AR1179" s="563"/>
      <c r="AS1179" s="402"/>
    </row>
    <row r="1180" spans="11:45">
      <c r="K1180" s="410"/>
      <c r="L1180" s="410"/>
      <c r="AH1180" s="402"/>
      <c r="AL1180" s="402"/>
      <c r="AM1180" s="403"/>
      <c r="AR1180" s="563"/>
      <c r="AS1180" s="402"/>
    </row>
    <row r="1181" spans="11:45">
      <c r="K1181" s="410"/>
      <c r="L1181" s="410"/>
      <c r="AH1181" s="402"/>
      <c r="AL1181" s="402"/>
      <c r="AM1181" s="403"/>
      <c r="AR1181" s="563"/>
      <c r="AS1181" s="402"/>
    </row>
    <row r="1182" spans="11:45">
      <c r="K1182" s="410"/>
      <c r="L1182" s="410"/>
      <c r="AH1182" s="402"/>
      <c r="AL1182" s="402"/>
      <c r="AM1182" s="403"/>
      <c r="AR1182" s="563"/>
      <c r="AS1182" s="402"/>
    </row>
    <row r="1183" spans="11:45">
      <c r="K1183" s="410"/>
      <c r="L1183" s="410"/>
      <c r="AH1183" s="402"/>
      <c r="AL1183" s="402"/>
      <c r="AM1183" s="403"/>
      <c r="AR1183" s="563"/>
      <c r="AS1183" s="402"/>
    </row>
    <row r="1184" spans="11:45">
      <c r="K1184" s="410"/>
      <c r="L1184" s="410"/>
      <c r="AH1184" s="402"/>
      <c r="AL1184" s="402"/>
      <c r="AM1184" s="403"/>
      <c r="AR1184" s="563"/>
      <c r="AS1184" s="402"/>
    </row>
    <row r="1185" spans="11:45">
      <c r="K1185" s="410"/>
      <c r="L1185" s="410"/>
      <c r="AH1185" s="402"/>
      <c r="AL1185" s="402"/>
      <c r="AM1185" s="403"/>
      <c r="AR1185" s="563"/>
      <c r="AS1185" s="402"/>
    </row>
    <row r="1186" spans="11:45">
      <c r="K1186" s="410"/>
      <c r="L1186" s="410"/>
      <c r="AH1186" s="402"/>
      <c r="AL1186" s="402"/>
      <c r="AM1186" s="403"/>
      <c r="AR1186" s="563"/>
      <c r="AS1186" s="402"/>
    </row>
    <row r="1187" spans="11:45">
      <c r="K1187" s="410"/>
      <c r="L1187" s="410"/>
      <c r="AH1187" s="402"/>
      <c r="AL1187" s="402"/>
      <c r="AM1187" s="403"/>
      <c r="AR1187" s="563"/>
      <c r="AS1187" s="402"/>
    </row>
    <row r="1188" spans="11:45">
      <c r="K1188" s="410"/>
      <c r="L1188" s="410"/>
      <c r="AH1188" s="402"/>
      <c r="AL1188" s="402"/>
      <c r="AM1188" s="403"/>
      <c r="AR1188" s="563"/>
      <c r="AS1188" s="402"/>
    </row>
    <row r="1189" spans="11:45">
      <c r="K1189" s="410"/>
      <c r="L1189" s="410"/>
      <c r="AH1189" s="402"/>
      <c r="AL1189" s="402"/>
      <c r="AM1189" s="403"/>
      <c r="AR1189" s="563"/>
      <c r="AS1189" s="402"/>
    </row>
    <row r="1190" spans="11:45">
      <c r="K1190" s="410"/>
      <c r="L1190" s="410"/>
      <c r="AH1190" s="402"/>
      <c r="AL1190" s="402"/>
      <c r="AM1190" s="403"/>
      <c r="AR1190" s="563"/>
      <c r="AS1190" s="402"/>
    </row>
    <row r="1191" spans="11:45">
      <c r="K1191" s="410"/>
      <c r="L1191" s="410"/>
      <c r="AH1191" s="402"/>
      <c r="AL1191" s="402"/>
      <c r="AM1191" s="403"/>
      <c r="AR1191" s="563"/>
      <c r="AS1191" s="402"/>
    </row>
    <row r="1192" spans="11:45">
      <c r="K1192" s="410"/>
      <c r="L1192" s="410"/>
      <c r="AH1192" s="402"/>
      <c r="AL1192" s="402"/>
      <c r="AM1192" s="403"/>
      <c r="AR1192" s="563"/>
      <c r="AS1192" s="402"/>
    </row>
    <row r="1193" spans="11:45">
      <c r="K1193" s="410"/>
      <c r="L1193" s="410"/>
      <c r="AH1193" s="402"/>
      <c r="AL1193" s="402"/>
      <c r="AM1193" s="403"/>
      <c r="AR1193" s="563"/>
      <c r="AS1193" s="402"/>
    </row>
    <row r="1194" spans="11:45">
      <c r="K1194" s="410"/>
      <c r="L1194" s="410"/>
      <c r="AH1194" s="402"/>
      <c r="AL1194" s="402"/>
      <c r="AM1194" s="403"/>
      <c r="AR1194" s="563"/>
      <c r="AS1194" s="402"/>
    </row>
    <row r="1195" spans="11:45">
      <c r="K1195" s="410"/>
      <c r="L1195" s="410"/>
      <c r="AH1195" s="402"/>
      <c r="AL1195" s="402"/>
      <c r="AM1195" s="403"/>
      <c r="AR1195" s="563"/>
      <c r="AS1195" s="402"/>
    </row>
    <row r="1196" spans="11:45">
      <c r="K1196" s="410"/>
      <c r="L1196" s="410"/>
      <c r="AH1196" s="402"/>
      <c r="AL1196" s="402"/>
      <c r="AM1196" s="403"/>
      <c r="AR1196" s="563"/>
      <c r="AS1196" s="402"/>
    </row>
    <row r="1197" spans="11:45">
      <c r="K1197" s="410"/>
      <c r="L1197" s="410"/>
      <c r="AH1197" s="402"/>
      <c r="AL1197" s="402"/>
      <c r="AM1197" s="403"/>
      <c r="AR1197" s="563"/>
      <c r="AS1197" s="402"/>
    </row>
    <row r="1198" spans="11:45">
      <c r="K1198" s="410"/>
      <c r="L1198" s="410"/>
      <c r="AH1198" s="402"/>
      <c r="AL1198" s="402"/>
      <c r="AM1198" s="403"/>
      <c r="AR1198" s="563"/>
      <c r="AS1198" s="402"/>
    </row>
    <row r="1199" spans="11:45">
      <c r="K1199" s="410"/>
      <c r="L1199" s="410"/>
      <c r="AH1199" s="402"/>
      <c r="AL1199" s="402"/>
      <c r="AM1199" s="403"/>
      <c r="AR1199" s="563"/>
      <c r="AS1199" s="402"/>
    </row>
    <row r="1200" spans="11:45">
      <c r="K1200" s="410"/>
      <c r="L1200" s="410"/>
      <c r="AH1200" s="402"/>
      <c r="AL1200" s="402"/>
      <c r="AM1200" s="403"/>
      <c r="AR1200" s="563"/>
      <c r="AS1200" s="402"/>
    </row>
    <row r="1201" spans="11:45">
      <c r="K1201" s="410"/>
      <c r="L1201" s="410"/>
      <c r="AH1201" s="402"/>
      <c r="AL1201" s="402"/>
      <c r="AM1201" s="403"/>
      <c r="AR1201" s="563"/>
      <c r="AS1201" s="402"/>
    </row>
    <row r="1202" spans="11:45">
      <c r="K1202" s="410"/>
      <c r="L1202" s="410"/>
      <c r="AH1202" s="402"/>
      <c r="AL1202" s="402"/>
      <c r="AM1202" s="403"/>
      <c r="AR1202" s="563"/>
      <c r="AS1202" s="402"/>
    </row>
    <row r="1203" spans="11:45">
      <c r="K1203" s="410"/>
      <c r="L1203" s="410"/>
      <c r="AH1203" s="402"/>
      <c r="AL1203" s="402"/>
      <c r="AM1203" s="403"/>
      <c r="AR1203" s="563"/>
      <c r="AS1203" s="402"/>
    </row>
    <row r="1204" spans="11:45">
      <c r="K1204" s="410"/>
      <c r="L1204" s="410"/>
      <c r="AH1204" s="402"/>
      <c r="AL1204" s="402"/>
      <c r="AM1204" s="403"/>
      <c r="AR1204" s="563"/>
      <c r="AS1204" s="402"/>
    </row>
    <row r="1205" spans="11:45">
      <c r="K1205" s="410"/>
      <c r="L1205" s="410"/>
      <c r="AH1205" s="402"/>
      <c r="AL1205" s="402"/>
      <c r="AM1205" s="403"/>
      <c r="AR1205" s="563"/>
      <c r="AS1205" s="402"/>
    </row>
    <row r="1206" spans="11:45">
      <c r="K1206" s="410"/>
      <c r="L1206" s="410"/>
      <c r="AH1206" s="402"/>
      <c r="AL1206" s="402"/>
      <c r="AM1206" s="403"/>
      <c r="AR1206" s="563"/>
      <c r="AS1206" s="402"/>
    </row>
    <row r="1207" spans="11:45">
      <c r="K1207" s="410"/>
      <c r="L1207" s="410"/>
      <c r="AH1207" s="402"/>
      <c r="AL1207" s="402"/>
      <c r="AM1207" s="403"/>
      <c r="AR1207" s="563"/>
      <c r="AS1207" s="402"/>
    </row>
    <row r="1208" spans="11:45">
      <c r="K1208" s="410"/>
      <c r="L1208" s="410"/>
      <c r="AH1208" s="402"/>
      <c r="AL1208" s="402"/>
      <c r="AM1208" s="403"/>
      <c r="AR1208" s="563"/>
      <c r="AS1208" s="402"/>
    </row>
    <row r="1209" spans="11:45">
      <c r="K1209" s="410"/>
      <c r="L1209" s="410"/>
      <c r="AH1209" s="402"/>
      <c r="AL1209" s="402"/>
      <c r="AM1209" s="403"/>
      <c r="AR1209" s="563"/>
      <c r="AS1209" s="402"/>
    </row>
    <row r="1210" spans="11:45">
      <c r="K1210" s="410"/>
      <c r="L1210" s="410"/>
      <c r="AH1210" s="402"/>
      <c r="AL1210" s="402"/>
      <c r="AM1210" s="403"/>
      <c r="AR1210" s="563"/>
      <c r="AS1210" s="402"/>
    </row>
    <row r="1211" spans="11:45">
      <c r="K1211" s="410"/>
      <c r="L1211" s="410"/>
      <c r="AH1211" s="402"/>
      <c r="AL1211" s="402"/>
      <c r="AM1211" s="403"/>
      <c r="AR1211" s="563"/>
      <c r="AS1211" s="402"/>
    </row>
    <row r="1212" spans="11:45">
      <c r="K1212" s="410"/>
      <c r="L1212" s="410"/>
      <c r="AH1212" s="402"/>
      <c r="AL1212" s="402"/>
      <c r="AM1212" s="403"/>
      <c r="AR1212" s="563"/>
      <c r="AS1212" s="402"/>
    </row>
    <row r="1213" spans="11:45">
      <c r="K1213" s="410"/>
      <c r="L1213" s="410"/>
      <c r="AH1213" s="402"/>
      <c r="AL1213" s="402"/>
      <c r="AM1213" s="403"/>
      <c r="AR1213" s="563"/>
      <c r="AS1213" s="402"/>
    </row>
    <row r="1214" spans="11:45">
      <c r="K1214" s="410"/>
      <c r="L1214" s="410"/>
      <c r="AH1214" s="402"/>
      <c r="AL1214" s="402"/>
      <c r="AM1214" s="403"/>
      <c r="AR1214" s="563"/>
      <c r="AS1214" s="402"/>
    </row>
    <row r="1215" spans="11:45">
      <c r="K1215" s="410"/>
      <c r="L1215" s="410"/>
      <c r="AH1215" s="402"/>
      <c r="AL1215" s="402"/>
      <c r="AM1215" s="403"/>
      <c r="AR1215" s="563"/>
      <c r="AS1215" s="402"/>
    </row>
    <row r="1216" spans="11:45">
      <c r="K1216" s="410"/>
      <c r="L1216" s="410"/>
      <c r="AH1216" s="402"/>
      <c r="AL1216" s="402"/>
      <c r="AM1216" s="403"/>
      <c r="AR1216" s="563"/>
      <c r="AS1216" s="402"/>
    </row>
    <row r="1217" spans="11:45">
      <c r="K1217" s="410"/>
      <c r="L1217" s="410"/>
      <c r="AH1217" s="402"/>
      <c r="AL1217" s="402"/>
      <c r="AM1217" s="403"/>
      <c r="AR1217" s="563"/>
      <c r="AS1217" s="402"/>
    </row>
    <row r="1218" spans="11:45">
      <c r="K1218" s="410"/>
      <c r="L1218" s="410"/>
      <c r="AH1218" s="402"/>
      <c r="AL1218" s="402"/>
      <c r="AM1218" s="403"/>
      <c r="AR1218" s="563"/>
      <c r="AS1218" s="402"/>
    </row>
    <row r="1219" spans="11:45">
      <c r="K1219" s="410"/>
      <c r="L1219" s="410"/>
      <c r="AH1219" s="402"/>
      <c r="AL1219" s="402"/>
      <c r="AM1219" s="403"/>
      <c r="AR1219" s="563"/>
      <c r="AS1219" s="402"/>
    </row>
    <row r="1220" spans="11:45">
      <c r="K1220" s="410"/>
      <c r="L1220" s="410"/>
      <c r="AH1220" s="402"/>
      <c r="AL1220" s="402"/>
      <c r="AM1220" s="403"/>
      <c r="AR1220" s="563"/>
      <c r="AS1220" s="402"/>
    </row>
    <row r="1221" spans="11:45">
      <c r="K1221" s="410"/>
      <c r="L1221" s="410"/>
      <c r="AH1221" s="402"/>
      <c r="AL1221" s="402"/>
      <c r="AM1221" s="403"/>
      <c r="AR1221" s="563"/>
      <c r="AS1221" s="402"/>
    </row>
    <row r="1222" spans="11:45">
      <c r="K1222" s="410"/>
      <c r="L1222" s="410"/>
      <c r="AH1222" s="402"/>
      <c r="AL1222" s="402"/>
      <c r="AM1222" s="403"/>
      <c r="AR1222" s="563"/>
      <c r="AS1222" s="402"/>
    </row>
    <row r="1223" spans="11:45">
      <c r="K1223" s="410"/>
      <c r="L1223" s="410"/>
      <c r="AH1223" s="402"/>
      <c r="AL1223" s="402"/>
      <c r="AM1223" s="403"/>
      <c r="AR1223" s="563"/>
      <c r="AS1223" s="402"/>
    </row>
    <row r="1224" spans="11:45">
      <c r="K1224" s="410"/>
      <c r="L1224" s="410"/>
      <c r="AH1224" s="402"/>
      <c r="AL1224" s="402"/>
      <c r="AM1224" s="403"/>
      <c r="AR1224" s="563"/>
      <c r="AS1224" s="402"/>
    </row>
    <row r="1225" spans="11:45">
      <c r="K1225" s="410"/>
      <c r="L1225" s="410"/>
      <c r="AH1225" s="402"/>
      <c r="AL1225" s="402"/>
      <c r="AM1225" s="403"/>
      <c r="AR1225" s="563"/>
      <c r="AS1225" s="402"/>
    </row>
    <row r="1226" spans="11:45">
      <c r="K1226" s="410"/>
      <c r="L1226" s="410"/>
      <c r="AH1226" s="402"/>
      <c r="AL1226" s="402"/>
      <c r="AM1226" s="403"/>
      <c r="AR1226" s="563"/>
      <c r="AS1226" s="402"/>
    </row>
    <row r="1227" spans="11:45">
      <c r="K1227" s="410"/>
      <c r="L1227" s="410"/>
      <c r="AH1227" s="402"/>
      <c r="AL1227" s="402"/>
      <c r="AM1227" s="403"/>
      <c r="AR1227" s="563"/>
      <c r="AS1227" s="402"/>
    </row>
    <row r="1228" spans="11:45">
      <c r="K1228" s="410"/>
      <c r="L1228" s="410"/>
      <c r="AH1228" s="402"/>
      <c r="AL1228" s="402"/>
      <c r="AM1228" s="403"/>
      <c r="AR1228" s="563"/>
      <c r="AS1228" s="402"/>
    </row>
    <row r="1229" spans="11:45">
      <c r="K1229" s="410"/>
      <c r="L1229" s="410"/>
      <c r="AH1229" s="402"/>
      <c r="AL1229" s="402"/>
      <c r="AM1229" s="403"/>
      <c r="AR1229" s="563"/>
      <c r="AS1229" s="402"/>
    </row>
    <row r="1230" spans="11:45">
      <c r="K1230" s="410"/>
      <c r="L1230" s="410"/>
      <c r="AH1230" s="402"/>
      <c r="AL1230" s="402"/>
      <c r="AM1230" s="403"/>
      <c r="AR1230" s="563"/>
      <c r="AS1230" s="402"/>
    </row>
    <row r="1231" spans="11:45">
      <c r="K1231" s="410"/>
      <c r="L1231" s="410"/>
      <c r="AH1231" s="402"/>
      <c r="AL1231" s="402"/>
      <c r="AM1231" s="403"/>
      <c r="AR1231" s="563"/>
      <c r="AS1231" s="402"/>
    </row>
    <row r="1232" spans="11:45">
      <c r="K1232" s="410"/>
      <c r="L1232" s="410"/>
      <c r="AH1232" s="402"/>
      <c r="AL1232" s="402"/>
      <c r="AM1232" s="403"/>
      <c r="AR1232" s="563"/>
      <c r="AS1232" s="402"/>
    </row>
    <row r="1233" spans="11:45">
      <c r="K1233" s="410"/>
      <c r="L1233" s="410"/>
      <c r="AH1233" s="402"/>
      <c r="AL1233" s="402"/>
      <c r="AM1233" s="403"/>
      <c r="AR1233" s="563"/>
      <c r="AS1233" s="402"/>
    </row>
    <row r="1234" spans="11:45">
      <c r="K1234" s="410"/>
      <c r="L1234" s="410"/>
      <c r="AH1234" s="402"/>
      <c r="AL1234" s="402"/>
      <c r="AM1234" s="403"/>
      <c r="AR1234" s="563"/>
      <c r="AS1234" s="402"/>
    </row>
    <row r="1235" spans="11:45">
      <c r="K1235" s="410"/>
      <c r="L1235" s="410"/>
      <c r="AH1235" s="402"/>
      <c r="AL1235" s="402"/>
      <c r="AM1235" s="403"/>
      <c r="AR1235" s="563"/>
      <c r="AS1235" s="402"/>
    </row>
    <row r="1236" spans="11:45">
      <c r="K1236" s="410"/>
      <c r="L1236" s="410"/>
      <c r="AH1236" s="402"/>
      <c r="AL1236" s="402"/>
      <c r="AM1236" s="403"/>
      <c r="AR1236" s="563"/>
      <c r="AS1236" s="402"/>
    </row>
    <row r="1237" spans="11:45">
      <c r="K1237" s="410"/>
      <c r="L1237" s="410"/>
      <c r="AH1237" s="402"/>
      <c r="AL1237" s="402"/>
      <c r="AM1237" s="403"/>
      <c r="AR1237" s="563"/>
      <c r="AS1237" s="402"/>
    </row>
    <row r="1238" spans="11:45">
      <c r="K1238" s="410"/>
      <c r="L1238" s="410"/>
      <c r="AH1238" s="402"/>
      <c r="AL1238" s="402"/>
      <c r="AM1238" s="403"/>
      <c r="AR1238" s="563"/>
      <c r="AS1238" s="402"/>
    </row>
    <row r="1239" spans="11:45">
      <c r="K1239" s="410"/>
      <c r="L1239" s="410"/>
      <c r="AH1239" s="402"/>
      <c r="AL1239" s="402"/>
      <c r="AM1239" s="403"/>
      <c r="AR1239" s="563"/>
      <c r="AS1239" s="402"/>
    </row>
    <row r="1240" spans="11:45">
      <c r="K1240" s="410"/>
      <c r="L1240" s="410"/>
      <c r="AH1240" s="402"/>
      <c r="AL1240" s="402"/>
      <c r="AM1240" s="403"/>
      <c r="AR1240" s="563"/>
      <c r="AS1240" s="402"/>
    </row>
    <row r="1241" spans="11:45">
      <c r="K1241" s="410"/>
      <c r="L1241" s="410"/>
      <c r="AH1241" s="402"/>
      <c r="AL1241" s="402"/>
      <c r="AM1241" s="403"/>
      <c r="AR1241" s="563"/>
      <c r="AS1241" s="402"/>
    </row>
    <row r="1242" spans="11:45">
      <c r="K1242" s="410"/>
      <c r="L1242" s="410"/>
      <c r="AH1242" s="402"/>
      <c r="AL1242" s="402"/>
      <c r="AM1242" s="403"/>
      <c r="AR1242" s="563"/>
      <c r="AS1242" s="402"/>
    </row>
    <row r="1243" spans="11:45">
      <c r="K1243" s="410"/>
      <c r="L1243" s="410"/>
      <c r="AH1243" s="402"/>
      <c r="AL1243" s="402"/>
      <c r="AM1243" s="403"/>
      <c r="AR1243" s="563"/>
      <c r="AS1243" s="402"/>
    </row>
    <row r="1244" spans="11:45">
      <c r="K1244" s="410"/>
      <c r="L1244" s="410"/>
      <c r="AH1244" s="402"/>
      <c r="AL1244" s="402"/>
      <c r="AM1244" s="403"/>
      <c r="AR1244" s="563"/>
      <c r="AS1244" s="402"/>
    </row>
    <row r="1245" spans="11:45">
      <c r="K1245" s="410"/>
      <c r="L1245" s="410"/>
      <c r="AH1245" s="402"/>
      <c r="AL1245" s="402"/>
      <c r="AM1245" s="403"/>
      <c r="AR1245" s="563"/>
      <c r="AS1245" s="402"/>
    </row>
    <row r="1246" spans="11:45">
      <c r="K1246" s="410"/>
      <c r="L1246" s="410"/>
      <c r="AH1246" s="402"/>
      <c r="AL1246" s="402"/>
      <c r="AM1246" s="403"/>
      <c r="AR1246" s="563"/>
      <c r="AS1246" s="402"/>
    </row>
    <row r="1247" spans="11:45">
      <c r="K1247" s="410"/>
      <c r="L1247" s="410"/>
      <c r="AH1247" s="402"/>
      <c r="AL1247" s="402"/>
      <c r="AM1247" s="403"/>
      <c r="AR1247" s="563"/>
      <c r="AS1247" s="402"/>
    </row>
    <row r="1248" spans="11:45">
      <c r="K1248" s="410"/>
      <c r="L1248" s="410"/>
      <c r="AH1248" s="402"/>
      <c r="AL1248" s="402"/>
      <c r="AM1248" s="403"/>
      <c r="AR1248" s="563"/>
      <c r="AS1248" s="402"/>
    </row>
    <row r="1249" spans="11:45">
      <c r="K1249" s="410"/>
      <c r="L1249" s="410"/>
      <c r="AH1249" s="402"/>
      <c r="AL1249" s="402"/>
      <c r="AM1249" s="403"/>
      <c r="AR1249" s="563"/>
      <c r="AS1249" s="402"/>
    </row>
    <row r="1250" spans="11:45">
      <c r="K1250" s="410"/>
      <c r="L1250" s="410"/>
      <c r="AH1250" s="402"/>
      <c r="AL1250" s="402"/>
      <c r="AM1250" s="403"/>
      <c r="AR1250" s="563"/>
      <c r="AS1250" s="402"/>
    </row>
    <row r="1251" spans="11:45">
      <c r="K1251" s="410"/>
      <c r="L1251" s="410"/>
      <c r="AH1251" s="402"/>
      <c r="AL1251" s="402"/>
      <c r="AM1251" s="403"/>
      <c r="AR1251" s="563"/>
      <c r="AS1251" s="402"/>
    </row>
    <row r="1252" spans="11:45">
      <c r="K1252" s="410"/>
      <c r="L1252" s="410"/>
      <c r="AH1252" s="402"/>
      <c r="AL1252" s="402"/>
      <c r="AM1252" s="403"/>
      <c r="AR1252" s="563"/>
      <c r="AS1252" s="402"/>
    </row>
    <row r="1253" spans="11:45">
      <c r="K1253" s="410"/>
      <c r="L1253" s="410"/>
      <c r="AH1253" s="402"/>
      <c r="AL1253" s="402"/>
      <c r="AM1253" s="403"/>
      <c r="AR1253" s="563"/>
      <c r="AS1253" s="402"/>
    </row>
    <row r="1254" spans="11:45">
      <c r="K1254" s="410"/>
      <c r="L1254" s="410"/>
      <c r="AH1254" s="402"/>
      <c r="AL1254" s="402"/>
      <c r="AM1254" s="403"/>
      <c r="AR1254" s="563"/>
      <c r="AS1254" s="402"/>
    </row>
    <row r="1255" spans="11:45">
      <c r="K1255" s="410"/>
      <c r="L1255" s="410"/>
      <c r="AH1255" s="402"/>
      <c r="AL1255" s="402"/>
      <c r="AM1255" s="403"/>
      <c r="AR1255" s="563"/>
      <c r="AS1255" s="402"/>
    </row>
    <row r="1256" spans="11:45">
      <c r="K1256" s="410"/>
      <c r="L1256" s="410"/>
      <c r="AH1256" s="402"/>
      <c r="AL1256" s="402"/>
      <c r="AM1256" s="403"/>
      <c r="AR1256" s="563"/>
      <c r="AS1256" s="402"/>
    </row>
    <row r="1257" spans="11:45">
      <c r="K1257" s="410"/>
      <c r="L1257" s="410"/>
      <c r="AH1257" s="402"/>
      <c r="AL1257" s="402"/>
      <c r="AM1257" s="403"/>
      <c r="AR1257" s="563"/>
      <c r="AS1257" s="402"/>
    </row>
    <row r="1258" spans="11:45">
      <c r="K1258" s="410"/>
      <c r="L1258" s="410"/>
      <c r="AH1258" s="402"/>
      <c r="AL1258" s="402"/>
      <c r="AM1258" s="403"/>
      <c r="AR1258" s="563"/>
      <c r="AS1258" s="402"/>
    </row>
    <row r="1259" spans="11:45">
      <c r="K1259" s="410"/>
      <c r="L1259" s="410"/>
      <c r="AH1259" s="402"/>
      <c r="AL1259" s="402"/>
      <c r="AM1259" s="403"/>
      <c r="AR1259" s="563"/>
      <c r="AS1259" s="402"/>
    </row>
    <row r="1260" spans="11:45">
      <c r="K1260" s="410"/>
      <c r="L1260" s="410"/>
      <c r="AH1260" s="402"/>
      <c r="AL1260" s="402"/>
      <c r="AM1260" s="403"/>
      <c r="AR1260" s="563"/>
      <c r="AS1260" s="402"/>
    </row>
    <row r="1261" spans="11:45">
      <c r="K1261" s="410"/>
      <c r="L1261" s="410"/>
      <c r="AH1261" s="402"/>
      <c r="AL1261" s="402"/>
      <c r="AM1261" s="403"/>
      <c r="AR1261" s="563"/>
      <c r="AS1261" s="402"/>
    </row>
    <row r="1262" spans="11:45">
      <c r="K1262" s="410"/>
      <c r="L1262" s="410"/>
      <c r="AH1262" s="402"/>
      <c r="AL1262" s="402"/>
      <c r="AM1262" s="403"/>
      <c r="AR1262" s="563"/>
      <c r="AS1262" s="402"/>
    </row>
    <row r="1263" spans="11:45">
      <c r="K1263" s="410"/>
      <c r="L1263" s="410"/>
      <c r="AH1263" s="402"/>
      <c r="AL1263" s="402"/>
      <c r="AM1263" s="403"/>
      <c r="AR1263" s="563"/>
      <c r="AS1263" s="402"/>
    </row>
    <row r="1264" spans="11:45">
      <c r="K1264" s="410"/>
      <c r="L1264" s="410"/>
      <c r="AH1264" s="402"/>
      <c r="AL1264" s="402"/>
      <c r="AM1264" s="403"/>
      <c r="AR1264" s="563"/>
      <c r="AS1264" s="402"/>
    </row>
    <row r="1265" spans="11:45">
      <c r="K1265" s="410"/>
      <c r="L1265" s="410"/>
      <c r="AH1265" s="402"/>
      <c r="AL1265" s="402"/>
      <c r="AM1265" s="403"/>
      <c r="AR1265" s="563"/>
      <c r="AS1265" s="402"/>
    </row>
    <row r="1266" spans="11:45">
      <c r="K1266" s="410"/>
      <c r="L1266" s="410"/>
      <c r="AH1266" s="402"/>
      <c r="AL1266" s="402"/>
      <c r="AM1266" s="403"/>
      <c r="AR1266" s="563"/>
      <c r="AS1266" s="402"/>
    </row>
    <row r="1267" spans="11:45">
      <c r="K1267" s="410"/>
      <c r="L1267" s="410"/>
      <c r="AH1267" s="402"/>
      <c r="AL1267" s="402"/>
      <c r="AM1267" s="403"/>
      <c r="AR1267" s="563"/>
      <c r="AS1267" s="402"/>
    </row>
    <row r="1268" spans="11:45">
      <c r="K1268" s="410"/>
      <c r="L1268" s="410"/>
      <c r="AH1268" s="402"/>
      <c r="AL1268" s="402"/>
      <c r="AM1268" s="403"/>
      <c r="AR1268" s="563"/>
      <c r="AS1268" s="402"/>
    </row>
    <row r="1269" spans="11:45">
      <c r="K1269" s="410"/>
      <c r="L1269" s="410"/>
      <c r="AH1269" s="402"/>
      <c r="AL1269" s="402"/>
      <c r="AM1269" s="403"/>
      <c r="AR1269" s="563"/>
      <c r="AS1269" s="402"/>
    </row>
    <row r="1270" spans="11:45">
      <c r="K1270" s="410"/>
      <c r="L1270" s="410"/>
      <c r="AH1270" s="402"/>
      <c r="AL1270" s="402"/>
      <c r="AM1270" s="403"/>
      <c r="AR1270" s="563"/>
      <c r="AS1270" s="402"/>
    </row>
    <row r="1271" spans="11:45">
      <c r="K1271" s="410"/>
      <c r="L1271" s="410"/>
      <c r="AH1271" s="402"/>
      <c r="AL1271" s="402"/>
      <c r="AM1271" s="403"/>
      <c r="AR1271" s="563"/>
      <c r="AS1271" s="402"/>
    </row>
    <row r="1272" spans="11:45">
      <c r="K1272" s="410"/>
      <c r="L1272" s="410"/>
      <c r="AH1272" s="402"/>
      <c r="AL1272" s="402"/>
      <c r="AM1272" s="403"/>
      <c r="AR1272" s="563"/>
      <c r="AS1272" s="402"/>
    </row>
    <row r="1273" spans="11:45">
      <c r="K1273" s="410"/>
      <c r="L1273" s="410"/>
      <c r="AH1273" s="402"/>
      <c r="AL1273" s="402"/>
      <c r="AM1273" s="403"/>
      <c r="AR1273" s="563"/>
      <c r="AS1273" s="402"/>
    </row>
    <row r="1274" spans="11:45">
      <c r="K1274" s="410"/>
      <c r="L1274" s="410"/>
      <c r="AH1274" s="402"/>
      <c r="AL1274" s="402"/>
      <c r="AM1274" s="403"/>
      <c r="AR1274" s="563"/>
      <c r="AS1274" s="402"/>
    </row>
    <row r="1275" spans="11:45">
      <c r="K1275" s="410"/>
      <c r="L1275" s="410"/>
      <c r="AH1275" s="402"/>
      <c r="AL1275" s="402"/>
      <c r="AM1275" s="403"/>
      <c r="AR1275" s="563"/>
      <c r="AS1275" s="402"/>
    </row>
    <row r="1276" spans="11:45">
      <c r="K1276" s="410"/>
      <c r="L1276" s="410"/>
      <c r="AH1276" s="402"/>
      <c r="AL1276" s="402"/>
      <c r="AM1276" s="403"/>
      <c r="AR1276" s="563"/>
      <c r="AS1276" s="402"/>
    </row>
    <row r="1277" spans="11:45">
      <c r="K1277" s="410"/>
      <c r="L1277" s="410"/>
      <c r="AH1277" s="402"/>
      <c r="AL1277" s="402"/>
      <c r="AM1277" s="403"/>
      <c r="AR1277" s="563"/>
      <c r="AS1277" s="402"/>
    </row>
    <row r="1278" spans="11:45">
      <c r="K1278" s="410"/>
      <c r="L1278" s="410"/>
      <c r="AH1278" s="402"/>
      <c r="AL1278" s="402"/>
      <c r="AM1278" s="403"/>
      <c r="AR1278" s="563"/>
      <c r="AS1278" s="402"/>
    </row>
    <row r="1279" spans="11:45">
      <c r="K1279" s="410"/>
      <c r="L1279" s="410"/>
      <c r="AH1279" s="402"/>
      <c r="AL1279" s="402"/>
      <c r="AM1279" s="403"/>
      <c r="AR1279" s="563"/>
      <c r="AS1279" s="402"/>
    </row>
    <row r="1280" spans="11:45">
      <c r="K1280" s="410"/>
      <c r="L1280" s="410"/>
      <c r="AH1280" s="402"/>
      <c r="AL1280" s="402"/>
      <c r="AM1280" s="403"/>
      <c r="AR1280" s="563"/>
      <c r="AS1280" s="402"/>
    </row>
    <row r="1281" spans="11:45">
      <c r="K1281" s="410"/>
      <c r="L1281" s="410"/>
      <c r="AH1281" s="402"/>
      <c r="AL1281" s="402"/>
      <c r="AM1281" s="403"/>
      <c r="AR1281" s="563"/>
      <c r="AS1281" s="402"/>
    </row>
    <row r="1282" spans="11:45">
      <c r="K1282" s="410"/>
      <c r="L1282" s="410"/>
      <c r="AH1282" s="402"/>
      <c r="AL1282" s="402"/>
      <c r="AM1282" s="403"/>
      <c r="AR1282" s="563"/>
      <c r="AS1282" s="402"/>
    </row>
    <row r="1283" spans="11:45">
      <c r="K1283" s="410"/>
      <c r="L1283" s="410"/>
      <c r="AH1283" s="402"/>
      <c r="AL1283" s="402"/>
      <c r="AM1283" s="403"/>
      <c r="AR1283" s="563"/>
      <c r="AS1283" s="402"/>
    </row>
    <row r="1284" spans="11:45">
      <c r="K1284" s="410"/>
      <c r="L1284" s="410"/>
      <c r="AH1284" s="402"/>
      <c r="AL1284" s="402"/>
      <c r="AM1284" s="403"/>
      <c r="AR1284" s="563"/>
      <c r="AS1284" s="402"/>
    </row>
    <row r="1285" spans="11:45">
      <c r="K1285" s="410"/>
      <c r="L1285" s="410"/>
      <c r="AH1285" s="402"/>
      <c r="AL1285" s="402"/>
      <c r="AM1285" s="403"/>
      <c r="AR1285" s="563"/>
      <c r="AS1285" s="402"/>
    </row>
    <row r="1286" spans="11:45">
      <c r="K1286" s="410"/>
      <c r="L1286" s="410"/>
      <c r="AH1286" s="402"/>
      <c r="AL1286" s="402"/>
      <c r="AM1286" s="403"/>
      <c r="AR1286" s="563"/>
      <c r="AS1286" s="402"/>
    </row>
    <row r="1287" spans="11:45">
      <c r="K1287" s="410"/>
      <c r="L1287" s="410"/>
      <c r="AH1287" s="402"/>
      <c r="AL1287" s="402"/>
      <c r="AM1287" s="403"/>
      <c r="AR1287" s="563"/>
      <c r="AS1287" s="402"/>
    </row>
    <row r="1288" spans="11:45">
      <c r="K1288" s="410"/>
      <c r="L1288" s="410"/>
      <c r="AH1288" s="402"/>
      <c r="AL1288" s="402"/>
      <c r="AM1288" s="403"/>
      <c r="AR1288" s="563"/>
      <c r="AS1288" s="402"/>
    </row>
    <row r="1289" spans="11:45">
      <c r="K1289" s="410"/>
      <c r="L1289" s="410"/>
      <c r="AH1289" s="402"/>
      <c r="AL1289" s="402"/>
      <c r="AM1289" s="403"/>
      <c r="AR1289" s="563"/>
      <c r="AS1289" s="402"/>
    </row>
    <row r="1290" spans="11:45">
      <c r="K1290" s="410"/>
      <c r="L1290" s="410"/>
      <c r="AH1290" s="402"/>
      <c r="AL1290" s="402"/>
      <c r="AM1290" s="403"/>
      <c r="AR1290" s="563"/>
      <c r="AS1290" s="402"/>
    </row>
    <row r="1291" spans="11:45">
      <c r="K1291" s="410"/>
      <c r="L1291" s="410"/>
      <c r="AH1291" s="402"/>
      <c r="AL1291" s="402"/>
      <c r="AM1291" s="403"/>
      <c r="AR1291" s="563"/>
      <c r="AS1291" s="402"/>
    </row>
    <row r="1292" spans="11:45">
      <c r="K1292" s="410"/>
      <c r="L1292" s="410"/>
      <c r="AH1292" s="402"/>
      <c r="AL1292" s="402"/>
      <c r="AM1292" s="403"/>
      <c r="AR1292" s="563"/>
      <c r="AS1292" s="402"/>
    </row>
    <row r="1293" spans="11:45">
      <c r="K1293" s="410"/>
      <c r="L1293" s="410"/>
      <c r="AH1293" s="402"/>
      <c r="AL1293" s="402"/>
      <c r="AM1293" s="403"/>
      <c r="AR1293" s="563"/>
      <c r="AS1293" s="402"/>
    </row>
    <row r="1294" spans="11:45">
      <c r="K1294" s="410"/>
      <c r="L1294" s="410"/>
      <c r="AH1294" s="402"/>
      <c r="AL1294" s="402"/>
      <c r="AM1294" s="403"/>
      <c r="AR1294" s="563"/>
      <c r="AS1294" s="402"/>
    </row>
    <row r="1295" spans="11:45">
      <c r="K1295" s="410"/>
      <c r="L1295" s="410"/>
      <c r="AH1295" s="402"/>
      <c r="AL1295" s="402"/>
      <c r="AM1295" s="403"/>
      <c r="AR1295" s="563"/>
      <c r="AS1295" s="402"/>
    </row>
    <row r="1296" spans="11:45">
      <c r="K1296" s="410"/>
      <c r="L1296" s="410"/>
      <c r="AH1296" s="402"/>
      <c r="AL1296" s="402"/>
      <c r="AM1296" s="403"/>
      <c r="AR1296" s="563"/>
      <c r="AS1296" s="402"/>
    </row>
    <row r="1297" spans="11:45">
      <c r="K1297" s="410"/>
      <c r="L1297" s="410"/>
      <c r="AH1297" s="402"/>
      <c r="AL1297" s="402"/>
      <c r="AM1297" s="403"/>
      <c r="AR1297" s="563"/>
      <c r="AS1297" s="402"/>
    </row>
    <row r="1298" spans="11:45">
      <c r="K1298" s="410"/>
      <c r="L1298" s="410"/>
      <c r="AH1298" s="402"/>
      <c r="AL1298" s="402"/>
      <c r="AM1298" s="403"/>
      <c r="AR1298" s="563"/>
      <c r="AS1298" s="402"/>
    </row>
    <row r="1299" spans="11:45">
      <c r="K1299" s="410"/>
      <c r="L1299" s="410"/>
      <c r="AH1299" s="402"/>
      <c r="AL1299" s="402"/>
      <c r="AM1299" s="403"/>
      <c r="AR1299" s="563"/>
      <c r="AS1299" s="402"/>
    </row>
    <row r="1300" spans="11:45">
      <c r="K1300" s="410"/>
      <c r="L1300" s="410"/>
      <c r="AH1300" s="402"/>
      <c r="AL1300" s="402"/>
      <c r="AM1300" s="403"/>
      <c r="AR1300" s="563"/>
      <c r="AS1300" s="402"/>
    </row>
    <row r="1301" spans="11:45">
      <c r="K1301" s="410"/>
      <c r="L1301" s="410"/>
      <c r="AH1301" s="402"/>
      <c r="AL1301" s="402"/>
      <c r="AM1301" s="403"/>
      <c r="AR1301" s="563"/>
      <c r="AS1301" s="402"/>
    </row>
    <row r="1302" spans="11:45">
      <c r="K1302" s="410"/>
      <c r="L1302" s="410"/>
      <c r="AH1302" s="402"/>
      <c r="AL1302" s="402"/>
      <c r="AM1302" s="403"/>
      <c r="AR1302" s="563"/>
      <c r="AS1302" s="402"/>
    </row>
    <row r="1303" spans="11:45">
      <c r="K1303" s="410"/>
      <c r="L1303" s="410"/>
      <c r="AH1303" s="402"/>
      <c r="AL1303" s="402"/>
      <c r="AM1303" s="403"/>
      <c r="AR1303" s="563"/>
      <c r="AS1303" s="402"/>
    </row>
    <row r="1304" spans="11:45">
      <c r="K1304" s="410"/>
      <c r="L1304" s="410"/>
      <c r="AH1304" s="402"/>
      <c r="AL1304" s="402"/>
      <c r="AM1304" s="403"/>
      <c r="AR1304" s="563"/>
      <c r="AS1304" s="402"/>
    </row>
    <row r="1305" spans="11:45">
      <c r="K1305" s="410"/>
      <c r="L1305" s="410"/>
      <c r="AH1305" s="402"/>
      <c r="AL1305" s="402"/>
      <c r="AM1305" s="403"/>
      <c r="AR1305" s="563"/>
      <c r="AS1305" s="402"/>
    </row>
    <row r="1306" spans="11:45">
      <c r="K1306" s="410"/>
      <c r="L1306" s="410"/>
      <c r="AH1306" s="402"/>
      <c r="AL1306" s="402"/>
      <c r="AM1306" s="403"/>
      <c r="AR1306" s="563"/>
      <c r="AS1306" s="402"/>
    </row>
    <row r="1307" spans="11:45">
      <c r="K1307" s="410"/>
      <c r="L1307" s="410"/>
      <c r="AH1307" s="402"/>
      <c r="AL1307" s="402"/>
      <c r="AM1307" s="403"/>
      <c r="AR1307" s="563"/>
      <c r="AS1307" s="402"/>
    </row>
    <row r="1308" spans="11:45">
      <c r="K1308" s="410"/>
      <c r="L1308" s="410"/>
      <c r="AH1308" s="402"/>
      <c r="AL1308" s="402"/>
      <c r="AM1308" s="403"/>
      <c r="AR1308" s="563"/>
      <c r="AS1308" s="402"/>
    </row>
    <row r="1309" spans="11:45">
      <c r="K1309" s="410"/>
      <c r="L1309" s="410"/>
      <c r="AH1309" s="402"/>
      <c r="AL1309" s="402"/>
      <c r="AM1309" s="403"/>
      <c r="AR1309" s="563"/>
      <c r="AS1309" s="402"/>
    </row>
    <row r="1310" spans="11:45">
      <c r="K1310" s="410"/>
      <c r="L1310" s="410"/>
      <c r="AH1310" s="402"/>
      <c r="AL1310" s="402"/>
      <c r="AM1310" s="403"/>
      <c r="AR1310" s="563"/>
      <c r="AS1310" s="402"/>
    </row>
    <row r="1311" spans="11:45">
      <c r="K1311" s="410"/>
      <c r="L1311" s="410"/>
      <c r="AH1311" s="402"/>
      <c r="AL1311" s="402"/>
      <c r="AM1311" s="403"/>
      <c r="AR1311" s="563"/>
      <c r="AS1311" s="402"/>
    </row>
    <row r="1312" spans="11:45">
      <c r="K1312" s="410"/>
      <c r="L1312" s="410"/>
      <c r="AH1312" s="402"/>
      <c r="AL1312" s="402"/>
      <c r="AM1312" s="403"/>
      <c r="AR1312" s="563"/>
      <c r="AS1312" s="402"/>
    </row>
    <row r="1313" spans="11:45">
      <c r="K1313" s="410"/>
      <c r="L1313" s="410"/>
      <c r="AH1313" s="402"/>
      <c r="AL1313" s="402"/>
      <c r="AM1313" s="403"/>
      <c r="AR1313" s="563"/>
      <c r="AS1313" s="402"/>
    </row>
    <row r="1314" spans="11:45">
      <c r="K1314" s="410"/>
      <c r="L1314" s="410"/>
      <c r="AH1314" s="402"/>
      <c r="AL1314" s="402"/>
      <c r="AM1314" s="403"/>
      <c r="AR1314" s="563"/>
      <c r="AS1314" s="402"/>
    </row>
    <row r="1315" spans="11:45">
      <c r="K1315" s="410"/>
      <c r="L1315" s="410"/>
      <c r="AH1315" s="402"/>
      <c r="AL1315" s="402"/>
      <c r="AM1315" s="403"/>
      <c r="AR1315" s="563"/>
      <c r="AS1315" s="402"/>
    </row>
    <row r="1316" spans="11:45">
      <c r="K1316" s="410"/>
      <c r="L1316" s="410"/>
      <c r="AH1316" s="402"/>
      <c r="AL1316" s="402"/>
      <c r="AM1316" s="403"/>
      <c r="AR1316" s="563"/>
      <c r="AS1316" s="402"/>
    </row>
    <row r="1317" spans="11:45">
      <c r="K1317" s="410"/>
      <c r="L1317" s="410"/>
      <c r="AH1317" s="402"/>
      <c r="AL1317" s="402"/>
      <c r="AM1317" s="403"/>
      <c r="AR1317" s="563"/>
      <c r="AS1317" s="402"/>
    </row>
    <row r="1318" spans="11:45">
      <c r="K1318" s="410"/>
      <c r="L1318" s="410"/>
      <c r="AH1318" s="402"/>
      <c r="AL1318" s="402"/>
      <c r="AM1318" s="403"/>
      <c r="AR1318" s="563"/>
      <c r="AS1318" s="402"/>
    </row>
    <row r="1319" spans="11:45">
      <c r="K1319" s="410"/>
      <c r="L1319" s="410"/>
      <c r="AH1319" s="402"/>
      <c r="AL1319" s="402"/>
      <c r="AM1319" s="403"/>
      <c r="AR1319" s="563"/>
      <c r="AS1319" s="402"/>
    </row>
    <row r="1320" spans="11:45">
      <c r="K1320" s="410"/>
      <c r="L1320" s="410"/>
      <c r="AH1320" s="402"/>
      <c r="AL1320" s="402"/>
      <c r="AM1320" s="403"/>
      <c r="AR1320" s="563"/>
      <c r="AS1320" s="402"/>
    </row>
    <row r="1321" spans="11:45">
      <c r="K1321" s="410"/>
      <c r="L1321" s="410"/>
      <c r="AH1321" s="402"/>
      <c r="AL1321" s="402"/>
      <c r="AM1321" s="403"/>
      <c r="AR1321" s="563"/>
      <c r="AS1321" s="402"/>
    </row>
    <row r="1322" spans="11:45">
      <c r="K1322" s="410"/>
      <c r="L1322" s="410"/>
      <c r="AH1322" s="402"/>
      <c r="AL1322" s="402"/>
      <c r="AM1322" s="403"/>
      <c r="AR1322" s="563"/>
      <c r="AS1322" s="402"/>
    </row>
    <row r="1323" spans="11:45">
      <c r="K1323" s="410"/>
      <c r="L1323" s="410"/>
      <c r="AH1323" s="402"/>
      <c r="AL1323" s="402"/>
      <c r="AM1323" s="403"/>
      <c r="AR1323" s="563"/>
      <c r="AS1323" s="402"/>
    </row>
    <row r="1324" spans="11:45">
      <c r="K1324" s="410"/>
      <c r="L1324" s="410"/>
      <c r="AH1324" s="402"/>
      <c r="AL1324" s="402"/>
      <c r="AM1324" s="403"/>
      <c r="AR1324" s="563"/>
      <c r="AS1324" s="402"/>
    </row>
    <row r="1325" spans="11:45">
      <c r="K1325" s="410"/>
      <c r="L1325" s="410"/>
      <c r="AH1325" s="402"/>
      <c r="AL1325" s="402"/>
      <c r="AM1325" s="403"/>
      <c r="AR1325" s="563"/>
      <c r="AS1325" s="402"/>
    </row>
    <row r="1326" spans="11:45">
      <c r="K1326" s="410"/>
      <c r="L1326" s="410"/>
      <c r="AH1326" s="402"/>
      <c r="AL1326" s="402"/>
      <c r="AM1326" s="403"/>
      <c r="AR1326" s="563"/>
      <c r="AS1326" s="402"/>
    </row>
    <row r="1327" spans="11:45">
      <c r="K1327" s="410"/>
      <c r="L1327" s="410"/>
      <c r="AH1327" s="402"/>
      <c r="AL1327" s="402"/>
      <c r="AM1327" s="403"/>
      <c r="AR1327" s="563"/>
      <c r="AS1327" s="402"/>
    </row>
    <row r="1328" spans="11:45">
      <c r="K1328" s="410"/>
      <c r="L1328" s="410"/>
      <c r="AH1328" s="402"/>
      <c r="AL1328" s="402"/>
      <c r="AM1328" s="403"/>
      <c r="AR1328" s="563"/>
      <c r="AS1328" s="402"/>
    </row>
    <row r="1329" spans="11:45">
      <c r="K1329" s="410"/>
      <c r="L1329" s="410"/>
      <c r="AH1329" s="402"/>
      <c r="AL1329" s="402"/>
      <c r="AM1329" s="403"/>
      <c r="AR1329" s="563"/>
      <c r="AS1329" s="402"/>
    </row>
    <row r="1330" spans="11:45">
      <c r="K1330" s="410"/>
      <c r="L1330" s="410"/>
      <c r="AH1330" s="402"/>
      <c r="AL1330" s="402"/>
      <c r="AM1330" s="403"/>
      <c r="AR1330" s="563"/>
      <c r="AS1330" s="402"/>
    </row>
    <row r="1331" spans="11:45">
      <c r="K1331" s="410"/>
      <c r="L1331" s="410"/>
      <c r="AH1331" s="402"/>
      <c r="AL1331" s="402"/>
      <c r="AM1331" s="403"/>
      <c r="AR1331" s="563"/>
      <c r="AS1331" s="402"/>
    </row>
    <row r="1332" spans="11:45">
      <c r="K1332" s="410"/>
      <c r="L1332" s="410"/>
      <c r="AH1332" s="402"/>
      <c r="AL1332" s="402"/>
      <c r="AM1332" s="403"/>
      <c r="AR1332" s="563"/>
      <c r="AS1332" s="402"/>
    </row>
    <row r="1333" spans="11:45">
      <c r="K1333" s="410"/>
      <c r="L1333" s="410"/>
      <c r="AH1333" s="402"/>
      <c r="AL1333" s="402"/>
      <c r="AM1333" s="403"/>
      <c r="AR1333" s="563"/>
      <c r="AS1333" s="402"/>
    </row>
    <row r="1334" spans="11:45">
      <c r="K1334" s="410"/>
      <c r="L1334" s="410"/>
      <c r="AH1334" s="402"/>
      <c r="AL1334" s="402"/>
      <c r="AM1334" s="403"/>
      <c r="AR1334" s="563"/>
      <c r="AS1334" s="402"/>
    </row>
    <row r="1335" spans="11:45">
      <c r="K1335" s="410"/>
      <c r="L1335" s="410"/>
      <c r="AH1335" s="402"/>
      <c r="AL1335" s="402"/>
      <c r="AM1335" s="403"/>
      <c r="AR1335" s="563"/>
      <c r="AS1335" s="402"/>
    </row>
    <row r="1336" spans="11:45">
      <c r="K1336" s="410"/>
      <c r="L1336" s="410"/>
      <c r="AH1336" s="402"/>
      <c r="AL1336" s="402"/>
      <c r="AM1336" s="403"/>
      <c r="AR1336" s="563"/>
      <c r="AS1336" s="402"/>
    </row>
    <row r="1337" spans="11:45">
      <c r="K1337" s="410"/>
      <c r="L1337" s="410"/>
      <c r="AH1337" s="402"/>
      <c r="AL1337" s="402"/>
      <c r="AM1337" s="403"/>
      <c r="AR1337" s="563"/>
      <c r="AS1337" s="402"/>
    </row>
    <row r="1338" spans="11:45">
      <c r="K1338" s="410"/>
      <c r="L1338" s="410"/>
      <c r="AH1338" s="402"/>
      <c r="AL1338" s="402"/>
      <c r="AM1338" s="403"/>
      <c r="AR1338" s="563"/>
      <c r="AS1338" s="402"/>
    </row>
    <row r="1339" spans="11:45">
      <c r="K1339" s="410"/>
      <c r="L1339" s="410"/>
      <c r="AH1339" s="402"/>
      <c r="AL1339" s="402"/>
      <c r="AM1339" s="403"/>
      <c r="AR1339" s="563"/>
      <c r="AS1339" s="402"/>
    </row>
    <row r="1340" spans="11:45">
      <c r="K1340" s="410"/>
      <c r="L1340" s="410"/>
      <c r="AH1340" s="402"/>
      <c r="AL1340" s="402"/>
      <c r="AM1340" s="403"/>
      <c r="AR1340" s="563"/>
      <c r="AS1340" s="402"/>
    </row>
    <row r="1341" spans="11:45">
      <c r="K1341" s="410"/>
      <c r="L1341" s="410"/>
      <c r="AH1341" s="402"/>
      <c r="AL1341" s="402"/>
      <c r="AM1341" s="403"/>
      <c r="AR1341" s="563"/>
      <c r="AS1341" s="402"/>
    </row>
    <row r="1342" spans="11:45">
      <c r="K1342" s="410"/>
      <c r="L1342" s="410"/>
      <c r="AH1342" s="402"/>
      <c r="AL1342" s="402"/>
      <c r="AM1342" s="403"/>
      <c r="AR1342" s="563"/>
      <c r="AS1342" s="402"/>
    </row>
    <row r="1343" spans="11:45">
      <c r="K1343" s="410"/>
      <c r="L1343" s="410"/>
      <c r="AH1343" s="402"/>
      <c r="AL1343" s="402"/>
      <c r="AM1343" s="403"/>
      <c r="AR1343" s="563"/>
      <c r="AS1343" s="402"/>
    </row>
    <row r="1344" spans="11:45">
      <c r="K1344" s="410"/>
      <c r="L1344" s="410"/>
      <c r="AH1344" s="402"/>
      <c r="AL1344" s="402"/>
      <c r="AM1344" s="403"/>
      <c r="AR1344" s="563"/>
      <c r="AS1344" s="402"/>
    </row>
    <row r="1345" spans="11:45">
      <c r="K1345" s="410"/>
      <c r="L1345" s="410"/>
      <c r="AH1345" s="402"/>
      <c r="AL1345" s="402"/>
      <c r="AM1345" s="403"/>
      <c r="AR1345" s="563"/>
      <c r="AS1345" s="402"/>
    </row>
    <row r="1346" spans="11:45">
      <c r="K1346" s="410"/>
      <c r="L1346" s="410"/>
      <c r="AH1346" s="402"/>
      <c r="AL1346" s="402"/>
      <c r="AM1346" s="403"/>
      <c r="AR1346" s="563"/>
      <c r="AS1346" s="402"/>
    </row>
    <row r="1347" spans="11:45">
      <c r="K1347" s="410"/>
      <c r="L1347" s="410"/>
      <c r="AH1347" s="402"/>
      <c r="AL1347" s="402"/>
      <c r="AM1347" s="403"/>
      <c r="AR1347" s="563"/>
      <c r="AS1347" s="402"/>
    </row>
    <row r="1348" spans="11:45">
      <c r="K1348" s="410"/>
      <c r="L1348" s="410"/>
      <c r="AH1348" s="402"/>
      <c r="AL1348" s="402"/>
      <c r="AM1348" s="403"/>
      <c r="AR1348" s="563"/>
      <c r="AS1348" s="402"/>
    </row>
    <row r="1349" spans="11:45">
      <c r="K1349" s="410"/>
      <c r="L1349" s="410"/>
      <c r="AH1349" s="402"/>
      <c r="AL1349" s="402"/>
      <c r="AM1349" s="403"/>
      <c r="AR1349" s="563"/>
      <c r="AS1349" s="402"/>
    </row>
    <row r="1350" spans="11:45">
      <c r="K1350" s="410"/>
      <c r="L1350" s="410"/>
      <c r="AH1350" s="402"/>
      <c r="AL1350" s="402"/>
      <c r="AM1350" s="403"/>
      <c r="AR1350" s="563"/>
      <c r="AS1350" s="402"/>
    </row>
    <row r="1351" spans="11:45">
      <c r="K1351" s="410"/>
      <c r="L1351" s="410"/>
      <c r="AH1351" s="402"/>
      <c r="AL1351" s="402"/>
      <c r="AM1351" s="403"/>
      <c r="AR1351" s="563"/>
      <c r="AS1351" s="402"/>
    </row>
    <row r="1352" spans="11:45">
      <c r="K1352" s="410"/>
      <c r="L1352" s="410"/>
      <c r="AH1352" s="402"/>
      <c r="AL1352" s="402"/>
      <c r="AM1352" s="403"/>
      <c r="AR1352" s="563"/>
      <c r="AS1352" s="402"/>
    </row>
    <row r="1353" spans="11:45">
      <c r="K1353" s="410"/>
      <c r="L1353" s="410"/>
      <c r="AH1353" s="402"/>
      <c r="AL1353" s="402"/>
      <c r="AM1353" s="403"/>
      <c r="AR1353" s="563"/>
      <c r="AS1353" s="402"/>
    </row>
    <row r="1354" spans="11:45">
      <c r="K1354" s="410"/>
      <c r="L1354" s="410"/>
      <c r="AH1354" s="402"/>
      <c r="AL1354" s="402"/>
      <c r="AM1354" s="403"/>
      <c r="AR1354" s="563"/>
      <c r="AS1354" s="402"/>
    </row>
    <row r="1355" spans="11:45">
      <c r="K1355" s="410"/>
      <c r="L1355" s="410"/>
      <c r="AH1355" s="402"/>
      <c r="AL1355" s="402"/>
      <c r="AM1355" s="403"/>
      <c r="AR1355" s="563"/>
      <c r="AS1355" s="402"/>
    </row>
    <row r="1356" spans="11:45">
      <c r="K1356" s="410"/>
      <c r="L1356" s="410"/>
      <c r="AH1356" s="402"/>
      <c r="AL1356" s="402"/>
      <c r="AM1356" s="403"/>
      <c r="AR1356" s="563"/>
      <c r="AS1356" s="402"/>
    </row>
    <row r="1357" spans="11:45">
      <c r="K1357" s="410"/>
      <c r="L1357" s="410"/>
      <c r="AH1357" s="402"/>
      <c r="AL1357" s="402"/>
      <c r="AM1357" s="403"/>
      <c r="AR1357" s="563"/>
      <c r="AS1357" s="402"/>
    </row>
    <row r="1358" spans="11:45">
      <c r="K1358" s="410"/>
      <c r="L1358" s="410"/>
      <c r="AH1358" s="402"/>
      <c r="AL1358" s="402"/>
      <c r="AM1358" s="403"/>
      <c r="AR1358" s="563"/>
      <c r="AS1358" s="402"/>
    </row>
    <row r="1359" spans="11:45">
      <c r="K1359" s="410"/>
      <c r="L1359" s="410"/>
      <c r="AH1359" s="402"/>
      <c r="AL1359" s="402"/>
      <c r="AM1359" s="403"/>
      <c r="AR1359" s="563"/>
      <c r="AS1359" s="402"/>
    </row>
    <row r="1360" spans="11:45">
      <c r="K1360" s="410"/>
      <c r="L1360" s="410"/>
      <c r="AH1360" s="402"/>
      <c r="AL1360" s="402"/>
      <c r="AM1360" s="403"/>
      <c r="AR1360" s="563"/>
      <c r="AS1360" s="402"/>
    </row>
    <row r="1361" spans="11:45">
      <c r="K1361" s="410"/>
      <c r="L1361" s="410"/>
      <c r="AH1361" s="402"/>
      <c r="AL1361" s="402"/>
      <c r="AM1361" s="403"/>
      <c r="AR1361" s="563"/>
      <c r="AS1361" s="402"/>
    </row>
    <row r="1362" spans="11:45">
      <c r="K1362" s="410"/>
      <c r="L1362" s="410"/>
      <c r="AH1362" s="402"/>
      <c r="AL1362" s="402"/>
      <c r="AM1362" s="403"/>
      <c r="AR1362" s="563"/>
      <c r="AS1362" s="402"/>
    </row>
    <row r="1363" spans="11:45">
      <c r="K1363" s="410"/>
      <c r="L1363" s="410"/>
      <c r="AH1363" s="402"/>
      <c r="AL1363" s="402"/>
      <c r="AM1363" s="403"/>
      <c r="AR1363" s="563"/>
      <c r="AS1363" s="402"/>
    </row>
    <row r="1364" spans="11:45">
      <c r="K1364" s="410"/>
      <c r="L1364" s="410"/>
      <c r="AH1364" s="402"/>
      <c r="AL1364" s="402"/>
      <c r="AM1364" s="403"/>
      <c r="AR1364" s="563"/>
      <c r="AS1364" s="402"/>
    </row>
    <row r="1365" spans="11:45">
      <c r="K1365" s="410"/>
      <c r="L1365" s="410"/>
      <c r="AH1365" s="402"/>
      <c r="AL1365" s="402"/>
      <c r="AM1365" s="403"/>
      <c r="AR1365" s="563"/>
      <c r="AS1365" s="402"/>
    </row>
    <row r="1366" spans="11:45">
      <c r="K1366" s="410"/>
      <c r="L1366" s="410"/>
      <c r="AH1366" s="402"/>
      <c r="AL1366" s="402"/>
      <c r="AM1366" s="403"/>
      <c r="AR1366" s="563"/>
      <c r="AS1366" s="402"/>
    </row>
    <row r="1367" spans="11:45">
      <c r="K1367" s="410"/>
      <c r="L1367" s="410"/>
      <c r="AH1367" s="402"/>
      <c r="AL1367" s="402"/>
      <c r="AM1367" s="403"/>
      <c r="AR1367" s="563"/>
      <c r="AS1367" s="402"/>
    </row>
    <row r="1368" spans="11:45">
      <c r="K1368" s="410"/>
      <c r="L1368" s="410"/>
      <c r="AH1368" s="402"/>
      <c r="AL1368" s="402"/>
      <c r="AM1368" s="403"/>
      <c r="AR1368" s="563"/>
      <c r="AS1368" s="402"/>
    </row>
    <row r="1369" spans="11:45">
      <c r="K1369" s="410"/>
      <c r="L1369" s="410"/>
      <c r="AH1369" s="402"/>
      <c r="AL1369" s="402"/>
      <c r="AM1369" s="403"/>
      <c r="AR1369" s="563"/>
      <c r="AS1369" s="402"/>
    </row>
    <row r="1370" spans="11:45">
      <c r="K1370" s="410"/>
      <c r="L1370" s="410"/>
      <c r="AH1370" s="402"/>
      <c r="AL1370" s="402"/>
      <c r="AM1370" s="403"/>
      <c r="AR1370" s="563"/>
      <c r="AS1370" s="402"/>
    </row>
    <row r="1371" spans="11:45">
      <c r="K1371" s="410"/>
      <c r="L1371" s="410"/>
      <c r="AH1371" s="402"/>
      <c r="AL1371" s="402"/>
      <c r="AM1371" s="403"/>
      <c r="AR1371" s="563"/>
      <c r="AS1371" s="402"/>
    </row>
    <row r="1372" spans="11:45">
      <c r="K1372" s="410"/>
      <c r="L1372" s="410"/>
      <c r="AH1372" s="402"/>
      <c r="AL1372" s="402"/>
      <c r="AM1372" s="403"/>
      <c r="AR1372" s="563"/>
      <c r="AS1372" s="402"/>
    </row>
    <row r="1373" spans="11:45">
      <c r="K1373" s="410"/>
      <c r="L1373" s="410"/>
      <c r="AH1373" s="402"/>
      <c r="AL1373" s="402"/>
      <c r="AM1373" s="403"/>
      <c r="AR1373" s="563"/>
      <c r="AS1373" s="402"/>
    </row>
    <row r="1374" spans="11:45">
      <c r="K1374" s="410"/>
      <c r="L1374" s="410"/>
      <c r="AH1374" s="402"/>
      <c r="AL1374" s="402"/>
      <c r="AM1374" s="403"/>
      <c r="AR1374" s="563"/>
      <c r="AS1374" s="402"/>
    </row>
    <row r="1375" spans="11:45">
      <c r="K1375" s="410"/>
      <c r="L1375" s="410"/>
      <c r="AH1375" s="402"/>
      <c r="AL1375" s="402"/>
      <c r="AM1375" s="403"/>
      <c r="AR1375" s="563"/>
      <c r="AS1375" s="402"/>
    </row>
    <row r="1376" spans="11:45">
      <c r="K1376" s="410"/>
      <c r="L1376" s="410"/>
      <c r="AH1376" s="402"/>
      <c r="AL1376" s="402"/>
      <c r="AM1376" s="403"/>
      <c r="AR1376" s="563"/>
      <c r="AS1376" s="402"/>
    </row>
    <row r="1377" spans="11:45">
      <c r="K1377" s="410"/>
      <c r="L1377" s="410"/>
      <c r="AH1377" s="402"/>
      <c r="AL1377" s="402"/>
      <c r="AM1377" s="403"/>
      <c r="AR1377" s="563"/>
      <c r="AS1377" s="402"/>
    </row>
    <row r="1378" spans="11:45">
      <c r="K1378" s="410"/>
      <c r="L1378" s="410"/>
      <c r="AH1378" s="402"/>
      <c r="AL1378" s="402"/>
      <c r="AM1378" s="403"/>
      <c r="AR1378" s="563"/>
      <c r="AS1378" s="402"/>
    </row>
    <row r="1379" spans="11:45">
      <c r="K1379" s="410"/>
      <c r="L1379" s="410"/>
      <c r="AH1379" s="402"/>
      <c r="AL1379" s="402"/>
      <c r="AM1379" s="403"/>
      <c r="AR1379" s="563"/>
      <c r="AS1379" s="402"/>
    </row>
    <row r="1380" spans="11:45">
      <c r="K1380" s="410"/>
      <c r="L1380" s="410"/>
      <c r="AH1380" s="402"/>
      <c r="AL1380" s="402"/>
      <c r="AM1380" s="403"/>
      <c r="AR1380" s="563"/>
      <c r="AS1380" s="402"/>
    </row>
    <row r="1381" spans="11:45">
      <c r="K1381" s="410"/>
      <c r="L1381" s="410"/>
      <c r="AH1381" s="402"/>
      <c r="AL1381" s="402"/>
      <c r="AM1381" s="403"/>
      <c r="AR1381" s="563"/>
      <c r="AS1381" s="402"/>
    </row>
    <row r="1382" spans="11:45">
      <c r="K1382" s="410"/>
      <c r="L1382" s="410"/>
      <c r="AH1382" s="402"/>
      <c r="AL1382" s="402"/>
      <c r="AM1382" s="403"/>
      <c r="AR1382" s="563"/>
      <c r="AS1382" s="402"/>
    </row>
    <row r="1383" spans="11:45">
      <c r="K1383" s="410"/>
      <c r="L1383" s="410"/>
      <c r="AH1383" s="402"/>
      <c r="AL1383" s="402"/>
      <c r="AM1383" s="403"/>
      <c r="AR1383" s="563"/>
      <c r="AS1383" s="402"/>
    </row>
    <row r="1384" spans="11:45">
      <c r="K1384" s="410"/>
      <c r="L1384" s="410"/>
      <c r="AH1384" s="402"/>
      <c r="AL1384" s="402"/>
      <c r="AM1384" s="403"/>
      <c r="AR1384" s="563"/>
      <c r="AS1384" s="402"/>
    </row>
    <row r="1385" spans="11:45">
      <c r="K1385" s="410"/>
      <c r="L1385" s="410"/>
      <c r="AH1385" s="402"/>
      <c r="AL1385" s="402"/>
      <c r="AM1385" s="403"/>
      <c r="AR1385" s="563"/>
      <c r="AS1385" s="402"/>
    </row>
    <row r="1386" spans="11:45">
      <c r="K1386" s="410"/>
      <c r="L1386" s="410"/>
      <c r="AH1386" s="402"/>
      <c r="AL1386" s="402"/>
      <c r="AM1386" s="403"/>
      <c r="AR1386" s="563"/>
      <c r="AS1386" s="402"/>
    </row>
    <row r="1387" spans="11:45">
      <c r="K1387" s="410"/>
      <c r="L1387" s="410"/>
      <c r="AH1387" s="402"/>
      <c r="AL1387" s="402"/>
      <c r="AM1387" s="403"/>
      <c r="AR1387" s="563"/>
      <c r="AS1387" s="402"/>
    </row>
    <row r="1388" spans="11:45">
      <c r="K1388" s="410"/>
      <c r="L1388" s="410"/>
      <c r="AH1388" s="402"/>
      <c r="AL1388" s="402"/>
      <c r="AM1388" s="403"/>
      <c r="AR1388" s="563"/>
      <c r="AS1388" s="402"/>
    </row>
    <row r="1389" spans="11:45">
      <c r="K1389" s="410"/>
      <c r="L1389" s="410"/>
      <c r="AH1389" s="402"/>
      <c r="AL1389" s="402"/>
      <c r="AM1389" s="403"/>
      <c r="AR1389" s="563"/>
      <c r="AS1389" s="402"/>
    </row>
    <row r="1390" spans="11:45">
      <c r="K1390" s="410"/>
      <c r="L1390" s="410"/>
      <c r="AH1390" s="402"/>
      <c r="AL1390" s="402"/>
      <c r="AM1390" s="403"/>
      <c r="AR1390" s="563"/>
      <c r="AS1390" s="402"/>
    </row>
    <row r="1391" spans="11:45">
      <c r="K1391" s="410"/>
      <c r="L1391" s="410"/>
      <c r="AH1391" s="402"/>
      <c r="AL1391" s="402"/>
      <c r="AM1391" s="403"/>
      <c r="AR1391" s="563"/>
      <c r="AS1391" s="402"/>
    </row>
    <row r="1392" spans="11:45">
      <c r="K1392" s="410"/>
      <c r="L1392" s="410"/>
      <c r="AH1392" s="402"/>
      <c r="AL1392" s="402"/>
      <c r="AM1392" s="403"/>
      <c r="AR1392" s="563"/>
      <c r="AS1392" s="402"/>
    </row>
    <row r="1393" spans="11:45">
      <c r="K1393" s="410"/>
      <c r="L1393" s="410"/>
      <c r="AH1393" s="402"/>
      <c r="AL1393" s="402"/>
      <c r="AM1393" s="403"/>
      <c r="AR1393" s="563"/>
      <c r="AS1393" s="402"/>
    </row>
    <row r="1394" spans="11:45">
      <c r="K1394" s="410"/>
      <c r="L1394" s="410"/>
      <c r="AH1394" s="402"/>
      <c r="AL1394" s="402"/>
      <c r="AM1394" s="403"/>
      <c r="AR1394" s="563"/>
      <c r="AS1394" s="402"/>
    </row>
    <row r="1395" spans="11:45">
      <c r="K1395" s="410"/>
      <c r="L1395" s="410"/>
      <c r="AH1395" s="402"/>
      <c r="AL1395" s="402"/>
      <c r="AM1395" s="403"/>
      <c r="AR1395" s="563"/>
      <c r="AS1395" s="402"/>
    </row>
    <row r="1396" spans="11:45">
      <c r="K1396" s="410"/>
      <c r="L1396" s="410"/>
      <c r="AH1396" s="402"/>
      <c r="AL1396" s="402"/>
      <c r="AM1396" s="403"/>
      <c r="AR1396" s="563"/>
      <c r="AS1396" s="402"/>
    </row>
    <row r="1397" spans="11:45">
      <c r="K1397" s="410"/>
      <c r="L1397" s="410"/>
      <c r="AH1397" s="402"/>
      <c r="AL1397" s="402"/>
      <c r="AM1397" s="403"/>
      <c r="AR1397" s="563"/>
      <c r="AS1397" s="402"/>
    </row>
    <row r="1398" spans="11:45">
      <c r="K1398" s="410"/>
      <c r="L1398" s="410"/>
      <c r="AH1398" s="402"/>
      <c r="AL1398" s="402"/>
      <c r="AM1398" s="403"/>
      <c r="AR1398" s="563"/>
      <c r="AS1398" s="402"/>
    </row>
    <row r="1399" spans="11:45">
      <c r="K1399" s="410"/>
      <c r="L1399" s="410"/>
      <c r="AH1399" s="402"/>
      <c r="AL1399" s="402"/>
      <c r="AM1399" s="403"/>
      <c r="AR1399" s="563"/>
      <c r="AS1399" s="402"/>
    </row>
    <row r="1400" spans="11:45">
      <c r="K1400" s="410"/>
      <c r="L1400" s="410"/>
      <c r="AH1400" s="402"/>
      <c r="AL1400" s="402"/>
      <c r="AM1400" s="403"/>
      <c r="AR1400" s="563"/>
      <c r="AS1400" s="402"/>
    </row>
    <row r="1401" spans="11:45">
      <c r="K1401" s="410"/>
      <c r="L1401" s="410"/>
      <c r="AH1401" s="402"/>
      <c r="AL1401" s="402"/>
      <c r="AM1401" s="403"/>
      <c r="AR1401" s="563"/>
      <c r="AS1401" s="402"/>
    </row>
    <row r="1402" spans="11:45">
      <c r="K1402" s="410"/>
      <c r="L1402" s="410"/>
      <c r="AH1402" s="402"/>
      <c r="AL1402" s="402"/>
      <c r="AM1402" s="403"/>
      <c r="AR1402" s="563"/>
      <c r="AS1402" s="402"/>
    </row>
    <row r="1403" spans="11:45">
      <c r="K1403" s="410"/>
      <c r="L1403" s="410"/>
      <c r="AH1403" s="402"/>
      <c r="AL1403" s="402"/>
      <c r="AM1403" s="403"/>
      <c r="AR1403" s="563"/>
      <c r="AS1403" s="402"/>
    </row>
    <row r="1404" spans="11:45">
      <c r="K1404" s="410"/>
      <c r="L1404" s="410"/>
      <c r="AH1404" s="402"/>
      <c r="AL1404" s="402"/>
      <c r="AM1404" s="403"/>
      <c r="AR1404" s="563"/>
      <c r="AS1404" s="402"/>
    </row>
    <row r="1405" spans="11:45">
      <c r="K1405" s="410"/>
      <c r="L1405" s="410"/>
      <c r="AH1405" s="402"/>
      <c r="AL1405" s="402"/>
      <c r="AM1405" s="403"/>
      <c r="AR1405" s="563"/>
      <c r="AS1405" s="402"/>
    </row>
    <row r="1406" spans="11:45">
      <c r="K1406" s="410"/>
      <c r="L1406" s="410"/>
      <c r="AH1406" s="402"/>
      <c r="AL1406" s="402"/>
      <c r="AM1406" s="403"/>
      <c r="AR1406" s="563"/>
      <c r="AS1406" s="402"/>
    </row>
    <row r="1407" spans="11:45">
      <c r="K1407" s="410"/>
      <c r="L1407" s="410"/>
      <c r="AH1407" s="402"/>
      <c r="AL1407" s="402"/>
      <c r="AM1407" s="403"/>
      <c r="AR1407" s="563"/>
      <c r="AS1407" s="402"/>
    </row>
    <row r="1408" spans="11:45">
      <c r="K1408" s="410"/>
      <c r="L1408" s="410"/>
      <c r="AH1408" s="402"/>
      <c r="AL1408" s="402"/>
      <c r="AM1408" s="403"/>
      <c r="AR1408" s="563"/>
      <c r="AS1408" s="402"/>
    </row>
    <row r="1409" spans="11:45">
      <c r="K1409" s="410"/>
      <c r="L1409" s="410"/>
      <c r="AH1409" s="402"/>
      <c r="AL1409" s="402"/>
      <c r="AM1409" s="403"/>
      <c r="AR1409" s="563"/>
      <c r="AS1409" s="402"/>
    </row>
    <row r="1410" spans="11:45">
      <c r="K1410" s="410"/>
      <c r="L1410" s="410"/>
      <c r="AH1410" s="402"/>
      <c r="AL1410" s="402"/>
      <c r="AM1410" s="403"/>
      <c r="AR1410" s="563"/>
      <c r="AS1410" s="402"/>
    </row>
    <row r="1411" spans="11:45">
      <c r="K1411" s="410"/>
      <c r="L1411" s="410"/>
      <c r="AH1411" s="402"/>
      <c r="AL1411" s="402"/>
      <c r="AM1411" s="403"/>
      <c r="AR1411" s="563"/>
      <c r="AS1411" s="402"/>
    </row>
    <row r="1412" spans="11:45">
      <c r="K1412" s="410"/>
      <c r="L1412" s="410"/>
      <c r="AH1412" s="402"/>
      <c r="AL1412" s="402"/>
      <c r="AM1412" s="403"/>
      <c r="AR1412" s="563"/>
      <c r="AS1412" s="402"/>
    </row>
    <row r="1413" spans="11:45">
      <c r="K1413" s="410"/>
      <c r="L1413" s="410"/>
      <c r="AH1413" s="402"/>
      <c r="AL1413" s="402"/>
      <c r="AM1413" s="403"/>
      <c r="AR1413" s="563"/>
      <c r="AS1413" s="402"/>
    </row>
    <row r="1414" spans="11:45">
      <c r="K1414" s="410"/>
      <c r="L1414" s="410"/>
      <c r="AH1414" s="402"/>
      <c r="AL1414" s="402"/>
      <c r="AM1414" s="403"/>
      <c r="AR1414" s="563"/>
      <c r="AS1414" s="402"/>
    </row>
    <row r="1415" spans="11:45">
      <c r="K1415" s="410"/>
      <c r="L1415" s="410"/>
      <c r="AH1415" s="402"/>
      <c r="AL1415" s="402"/>
      <c r="AM1415" s="403"/>
      <c r="AR1415" s="563"/>
      <c r="AS1415" s="402"/>
    </row>
    <row r="1416" spans="11:45">
      <c r="K1416" s="410"/>
      <c r="L1416" s="410"/>
      <c r="AH1416" s="402"/>
      <c r="AL1416" s="402"/>
      <c r="AM1416" s="403"/>
      <c r="AR1416" s="563"/>
      <c r="AS1416" s="402"/>
    </row>
    <row r="1417" spans="11:45">
      <c r="K1417" s="410"/>
      <c r="L1417" s="410"/>
      <c r="AH1417" s="402"/>
      <c r="AL1417" s="402"/>
      <c r="AM1417" s="403"/>
      <c r="AR1417" s="563"/>
      <c r="AS1417" s="402"/>
    </row>
    <row r="1418" spans="11:45">
      <c r="K1418" s="410"/>
      <c r="L1418" s="410"/>
      <c r="AH1418" s="402"/>
      <c r="AL1418" s="402"/>
      <c r="AM1418" s="403"/>
      <c r="AR1418" s="563"/>
      <c r="AS1418" s="402"/>
    </row>
    <row r="1419" spans="11:45">
      <c r="K1419" s="410"/>
      <c r="L1419" s="410"/>
      <c r="AH1419" s="402"/>
      <c r="AL1419" s="402"/>
      <c r="AM1419" s="403"/>
      <c r="AR1419" s="563"/>
      <c r="AS1419" s="402"/>
    </row>
    <row r="1420" spans="11:45">
      <c r="K1420" s="410"/>
      <c r="L1420" s="410"/>
      <c r="AH1420" s="402"/>
      <c r="AL1420" s="402"/>
      <c r="AM1420" s="403"/>
      <c r="AR1420" s="563"/>
      <c r="AS1420" s="402"/>
    </row>
    <row r="1421" spans="11:45">
      <c r="K1421" s="410"/>
      <c r="L1421" s="410"/>
      <c r="AH1421" s="402"/>
      <c r="AL1421" s="402"/>
      <c r="AM1421" s="403"/>
      <c r="AR1421" s="563"/>
      <c r="AS1421" s="402"/>
    </row>
    <row r="1422" spans="11:45">
      <c r="K1422" s="410"/>
      <c r="L1422" s="410"/>
      <c r="AH1422" s="402"/>
      <c r="AL1422" s="402"/>
      <c r="AM1422" s="403"/>
      <c r="AR1422" s="563"/>
      <c r="AS1422" s="402"/>
    </row>
    <row r="1423" spans="11:45">
      <c r="K1423" s="410"/>
      <c r="L1423" s="410"/>
      <c r="AH1423" s="402"/>
      <c r="AL1423" s="402"/>
      <c r="AM1423" s="403"/>
      <c r="AR1423" s="563"/>
      <c r="AS1423" s="402"/>
    </row>
    <row r="1424" spans="11:45">
      <c r="K1424" s="410"/>
      <c r="L1424" s="410"/>
      <c r="AH1424" s="402"/>
      <c r="AL1424" s="402"/>
      <c r="AM1424" s="403"/>
      <c r="AR1424" s="563"/>
      <c r="AS1424" s="402"/>
    </row>
    <row r="1425" spans="11:45">
      <c r="K1425" s="410"/>
      <c r="L1425" s="410"/>
      <c r="AH1425" s="402"/>
      <c r="AL1425" s="402"/>
      <c r="AM1425" s="403"/>
      <c r="AR1425" s="563"/>
      <c r="AS1425" s="402"/>
    </row>
    <row r="1426" spans="11:45">
      <c r="K1426" s="410"/>
      <c r="L1426" s="410"/>
      <c r="AH1426" s="402"/>
      <c r="AL1426" s="402"/>
      <c r="AM1426" s="403"/>
      <c r="AR1426" s="563"/>
      <c r="AS1426" s="402"/>
    </row>
    <row r="1427" spans="11:45">
      <c r="K1427" s="410"/>
      <c r="L1427" s="410"/>
      <c r="AH1427" s="402"/>
      <c r="AL1427" s="402"/>
      <c r="AM1427" s="403"/>
      <c r="AR1427" s="563"/>
      <c r="AS1427" s="402"/>
    </row>
    <row r="1428" spans="11:45">
      <c r="K1428" s="410"/>
      <c r="L1428" s="410"/>
      <c r="AH1428" s="402"/>
      <c r="AL1428" s="402"/>
      <c r="AM1428" s="403"/>
      <c r="AR1428" s="563"/>
      <c r="AS1428" s="402"/>
    </row>
    <row r="1429" spans="11:45">
      <c r="K1429" s="410"/>
      <c r="L1429" s="410"/>
      <c r="AH1429" s="402"/>
      <c r="AL1429" s="402"/>
      <c r="AM1429" s="403"/>
      <c r="AR1429" s="563"/>
      <c r="AS1429" s="402"/>
    </row>
    <row r="1430" spans="11:45">
      <c r="K1430" s="410"/>
      <c r="L1430" s="410"/>
      <c r="AH1430" s="402"/>
      <c r="AL1430" s="402"/>
      <c r="AM1430" s="403"/>
      <c r="AR1430" s="563"/>
      <c r="AS1430" s="402"/>
    </row>
    <row r="1431" spans="11:45">
      <c r="K1431" s="410"/>
      <c r="L1431" s="410"/>
      <c r="AH1431" s="402"/>
      <c r="AL1431" s="402"/>
      <c r="AM1431" s="403"/>
      <c r="AR1431" s="563"/>
      <c r="AS1431" s="402"/>
    </row>
    <row r="1432" spans="11:45">
      <c r="K1432" s="410"/>
      <c r="L1432" s="410"/>
      <c r="AH1432" s="402"/>
      <c r="AL1432" s="402"/>
      <c r="AM1432" s="403"/>
      <c r="AR1432" s="563"/>
      <c r="AS1432" s="402"/>
    </row>
    <row r="1433" spans="11:45">
      <c r="K1433" s="410"/>
      <c r="L1433" s="410"/>
      <c r="AH1433" s="402"/>
      <c r="AL1433" s="402"/>
      <c r="AM1433" s="403"/>
      <c r="AR1433" s="563"/>
      <c r="AS1433" s="402"/>
    </row>
    <row r="1434" spans="11:45">
      <c r="K1434" s="410"/>
      <c r="L1434" s="410"/>
      <c r="AH1434" s="402"/>
      <c r="AL1434" s="402"/>
      <c r="AM1434" s="403"/>
      <c r="AR1434" s="563"/>
      <c r="AS1434" s="402"/>
    </row>
    <row r="1435" spans="11:45">
      <c r="K1435" s="410"/>
      <c r="L1435" s="410"/>
      <c r="AH1435" s="402"/>
      <c r="AL1435" s="402"/>
      <c r="AM1435" s="403"/>
      <c r="AR1435" s="563"/>
      <c r="AS1435" s="402"/>
    </row>
    <row r="1436" spans="11:45">
      <c r="K1436" s="410"/>
      <c r="L1436" s="410"/>
      <c r="AH1436" s="402"/>
      <c r="AL1436" s="402"/>
      <c r="AM1436" s="403"/>
      <c r="AR1436" s="563"/>
      <c r="AS1436" s="402"/>
    </row>
    <row r="1437" spans="11:45">
      <c r="K1437" s="410"/>
      <c r="L1437" s="410"/>
      <c r="AH1437" s="402"/>
      <c r="AL1437" s="402"/>
      <c r="AM1437" s="403"/>
      <c r="AR1437" s="563"/>
      <c r="AS1437" s="402"/>
    </row>
    <row r="1438" spans="11:45">
      <c r="K1438" s="410"/>
      <c r="L1438" s="410"/>
      <c r="AH1438" s="402"/>
      <c r="AL1438" s="402"/>
      <c r="AM1438" s="403"/>
      <c r="AR1438" s="563"/>
      <c r="AS1438" s="402"/>
    </row>
    <row r="1439" spans="11:45">
      <c r="K1439" s="410"/>
      <c r="L1439" s="410"/>
      <c r="AH1439" s="402"/>
      <c r="AL1439" s="402"/>
      <c r="AM1439" s="403"/>
      <c r="AR1439" s="563"/>
      <c r="AS1439" s="402"/>
    </row>
    <row r="1440" spans="11:45">
      <c r="K1440" s="410"/>
      <c r="L1440" s="410"/>
      <c r="AH1440" s="402"/>
      <c r="AL1440" s="402"/>
      <c r="AM1440" s="403"/>
      <c r="AR1440" s="563"/>
      <c r="AS1440" s="402"/>
    </row>
    <row r="1441" spans="11:45">
      <c r="K1441" s="410"/>
      <c r="L1441" s="410"/>
      <c r="AH1441" s="402"/>
      <c r="AL1441" s="402"/>
      <c r="AM1441" s="403"/>
      <c r="AR1441" s="563"/>
      <c r="AS1441" s="402"/>
    </row>
    <row r="1442" spans="11:45">
      <c r="K1442" s="410"/>
      <c r="L1442" s="410"/>
      <c r="AH1442" s="402"/>
      <c r="AL1442" s="402"/>
      <c r="AM1442" s="403"/>
      <c r="AR1442" s="563"/>
      <c r="AS1442" s="402"/>
    </row>
    <row r="1443" spans="11:45">
      <c r="K1443" s="410"/>
      <c r="L1443" s="410"/>
      <c r="AH1443" s="402"/>
      <c r="AL1443" s="402"/>
      <c r="AM1443" s="403"/>
      <c r="AR1443" s="563"/>
      <c r="AS1443" s="402"/>
    </row>
    <row r="1444" spans="11:45">
      <c r="K1444" s="410"/>
      <c r="L1444" s="410"/>
      <c r="AH1444" s="402"/>
      <c r="AL1444" s="402"/>
      <c r="AM1444" s="403"/>
      <c r="AR1444" s="563"/>
      <c r="AS1444" s="402"/>
    </row>
    <row r="1445" spans="11:45">
      <c r="K1445" s="410"/>
      <c r="L1445" s="410"/>
      <c r="AH1445" s="402"/>
      <c r="AL1445" s="402"/>
      <c r="AM1445" s="403"/>
      <c r="AR1445" s="563"/>
      <c r="AS1445" s="402"/>
    </row>
    <row r="1446" spans="11:45">
      <c r="K1446" s="410"/>
      <c r="L1446" s="410"/>
      <c r="AH1446" s="402"/>
      <c r="AL1446" s="402"/>
      <c r="AM1446" s="403"/>
      <c r="AR1446" s="563"/>
      <c r="AS1446" s="402"/>
    </row>
    <row r="1447" spans="11:45">
      <c r="K1447" s="410"/>
      <c r="L1447" s="410"/>
      <c r="AH1447" s="402"/>
      <c r="AL1447" s="402"/>
      <c r="AM1447" s="403"/>
      <c r="AR1447" s="563"/>
      <c r="AS1447" s="402"/>
    </row>
    <row r="1448" spans="11:45">
      <c r="K1448" s="410"/>
      <c r="L1448" s="410"/>
      <c r="AH1448" s="402"/>
      <c r="AL1448" s="402"/>
      <c r="AM1448" s="403"/>
      <c r="AR1448" s="563"/>
      <c r="AS1448" s="402"/>
    </row>
    <row r="1449" spans="11:45">
      <c r="K1449" s="410"/>
      <c r="L1449" s="410"/>
      <c r="AH1449" s="402"/>
      <c r="AL1449" s="402"/>
      <c r="AM1449" s="403"/>
      <c r="AR1449" s="563"/>
      <c r="AS1449" s="402"/>
    </row>
    <row r="1450" spans="11:45">
      <c r="K1450" s="410"/>
      <c r="L1450" s="410"/>
      <c r="AH1450" s="402"/>
      <c r="AL1450" s="402"/>
      <c r="AM1450" s="403"/>
      <c r="AR1450" s="563"/>
      <c r="AS1450" s="402"/>
    </row>
    <row r="1451" spans="11:45">
      <c r="K1451" s="410"/>
      <c r="L1451" s="410"/>
      <c r="AH1451" s="402"/>
      <c r="AL1451" s="402"/>
      <c r="AM1451" s="403"/>
      <c r="AR1451" s="563"/>
      <c r="AS1451" s="402"/>
    </row>
    <row r="1452" spans="11:45">
      <c r="K1452" s="410"/>
      <c r="L1452" s="410"/>
      <c r="AH1452" s="402"/>
      <c r="AL1452" s="402"/>
      <c r="AM1452" s="403"/>
      <c r="AR1452" s="563"/>
      <c r="AS1452" s="402"/>
    </row>
    <row r="1453" spans="11:45">
      <c r="K1453" s="410"/>
      <c r="L1453" s="410"/>
      <c r="AH1453" s="402"/>
      <c r="AL1453" s="402"/>
      <c r="AM1453" s="403"/>
      <c r="AR1453" s="563"/>
      <c r="AS1453" s="402"/>
    </row>
    <row r="1454" spans="11:45">
      <c r="K1454" s="410"/>
      <c r="L1454" s="410"/>
      <c r="AH1454" s="402"/>
      <c r="AL1454" s="402"/>
      <c r="AM1454" s="403"/>
      <c r="AR1454" s="563"/>
      <c r="AS1454" s="402"/>
    </row>
    <row r="1455" spans="11:45">
      <c r="K1455" s="410"/>
      <c r="L1455" s="410"/>
      <c r="AH1455" s="402"/>
      <c r="AL1455" s="402"/>
      <c r="AM1455" s="403"/>
      <c r="AR1455" s="563"/>
      <c r="AS1455" s="402"/>
    </row>
    <row r="1456" spans="11:45">
      <c r="K1456" s="410"/>
      <c r="L1456" s="410"/>
      <c r="AH1456" s="402"/>
      <c r="AL1456" s="402"/>
      <c r="AM1456" s="403"/>
      <c r="AR1456" s="563"/>
      <c r="AS1456" s="402"/>
    </row>
    <row r="1457" spans="11:45">
      <c r="K1457" s="410"/>
      <c r="L1457" s="410"/>
      <c r="AH1457" s="402"/>
      <c r="AL1457" s="402"/>
      <c r="AM1457" s="403"/>
      <c r="AR1457" s="563"/>
      <c r="AS1457" s="402"/>
    </row>
    <row r="1458" spans="11:45">
      <c r="K1458" s="410"/>
      <c r="L1458" s="410"/>
      <c r="AH1458" s="402"/>
      <c r="AL1458" s="402"/>
      <c r="AM1458" s="403"/>
      <c r="AR1458" s="563"/>
      <c r="AS1458" s="402"/>
    </row>
    <row r="1459" spans="11:45">
      <c r="K1459" s="410"/>
      <c r="L1459" s="410"/>
      <c r="AH1459" s="402"/>
      <c r="AL1459" s="402"/>
      <c r="AM1459" s="403"/>
      <c r="AR1459" s="563"/>
      <c r="AS1459" s="402"/>
    </row>
    <row r="1460" spans="11:45">
      <c r="K1460" s="410"/>
      <c r="L1460" s="410"/>
      <c r="AH1460" s="402"/>
      <c r="AL1460" s="402"/>
      <c r="AM1460" s="403"/>
      <c r="AR1460" s="563"/>
      <c r="AS1460" s="402"/>
    </row>
    <row r="1461" spans="11:45">
      <c r="K1461" s="410"/>
      <c r="L1461" s="410"/>
      <c r="AH1461" s="402"/>
      <c r="AL1461" s="402"/>
      <c r="AM1461" s="403"/>
      <c r="AR1461" s="563"/>
      <c r="AS1461" s="402"/>
    </row>
    <row r="1462" spans="11:45">
      <c r="K1462" s="410"/>
      <c r="L1462" s="410"/>
      <c r="AH1462" s="402"/>
      <c r="AL1462" s="402"/>
      <c r="AM1462" s="403"/>
      <c r="AR1462" s="563"/>
      <c r="AS1462" s="402"/>
    </row>
    <row r="1463" spans="11:45">
      <c r="K1463" s="410"/>
      <c r="L1463" s="410"/>
      <c r="AH1463" s="402"/>
      <c r="AL1463" s="402"/>
      <c r="AM1463" s="403"/>
      <c r="AR1463" s="563"/>
      <c r="AS1463" s="402"/>
    </row>
    <row r="1464" spans="11:45">
      <c r="K1464" s="410"/>
      <c r="L1464" s="410"/>
      <c r="AH1464" s="402"/>
      <c r="AL1464" s="402"/>
      <c r="AM1464" s="403"/>
      <c r="AR1464" s="563"/>
      <c r="AS1464" s="402"/>
    </row>
    <row r="1465" spans="11:45">
      <c r="K1465" s="410"/>
      <c r="L1465" s="410"/>
      <c r="AH1465" s="402"/>
      <c r="AL1465" s="402"/>
      <c r="AM1465" s="403"/>
      <c r="AR1465" s="563"/>
      <c r="AS1465" s="402"/>
    </row>
    <row r="1466" spans="11:45">
      <c r="K1466" s="410"/>
      <c r="L1466" s="410"/>
      <c r="AH1466" s="402"/>
      <c r="AL1466" s="402"/>
      <c r="AM1466" s="403"/>
      <c r="AR1466" s="563"/>
      <c r="AS1466" s="402"/>
    </row>
    <row r="1467" spans="11:45">
      <c r="K1467" s="410"/>
      <c r="L1467" s="410"/>
      <c r="AH1467" s="402"/>
      <c r="AL1467" s="402"/>
      <c r="AM1467" s="403"/>
      <c r="AR1467" s="563"/>
      <c r="AS1467" s="402"/>
    </row>
    <row r="1468" spans="11:45">
      <c r="K1468" s="410"/>
      <c r="L1468" s="410"/>
      <c r="AH1468" s="402"/>
      <c r="AL1468" s="402"/>
      <c r="AM1468" s="403"/>
      <c r="AR1468" s="563"/>
      <c r="AS1468" s="402"/>
    </row>
    <row r="1469" spans="11:45">
      <c r="K1469" s="410"/>
      <c r="L1469" s="410"/>
      <c r="AH1469" s="402"/>
      <c r="AL1469" s="402"/>
      <c r="AM1469" s="403"/>
      <c r="AR1469" s="563"/>
      <c r="AS1469" s="402"/>
    </row>
    <row r="1470" spans="11:45">
      <c r="K1470" s="410"/>
      <c r="L1470" s="410"/>
      <c r="AH1470" s="402"/>
      <c r="AL1470" s="402"/>
      <c r="AM1470" s="403"/>
      <c r="AR1470" s="563"/>
      <c r="AS1470" s="402"/>
    </row>
    <row r="1471" spans="11:45">
      <c r="K1471" s="410"/>
      <c r="L1471" s="410"/>
      <c r="AH1471" s="402"/>
      <c r="AL1471" s="402"/>
      <c r="AM1471" s="403"/>
      <c r="AR1471" s="563"/>
      <c r="AS1471" s="402"/>
    </row>
    <row r="1472" spans="11:45">
      <c r="K1472" s="410"/>
      <c r="L1472" s="410"/>
      <c r="AH1472" s="402"/>
      <c r="AL1472" s="402"/>
      <c r="AM1472" s="403"/>
      <c r="AR1472" s="563"/>
      <c r="AS1472" s="402"/>
    </row>
    <row r="1473" spans="11:45">
      <c r="K1473" s="410"/>
      <c r="L1473" s="410"/>
      <c r="AH1473" s="402"/>
      <c r="AL1473" s="402"/>
      <c r="AM1473" s="403"/>
      <c r="AR1473" s="563"/>
      <c r="AS1473" s="402"/>
    </row>
    <row r="1474" spans="11:45">
      <c r="K1474" s="410"/>
      <c r="L1474" s="410"/>
      <c r="AH1474" s="402"/>
      <c r="AL1474" s="402"/>
      <c r="AM1474" s="403"/>
      <c r="AR1474" s="563"/>
      <c r="AS1474" s="402"/>
    </row>
    <row r="1475" spans="11:45">
      <c r="K1475" s="410"/>
      <c r="L1475" s="410"/>
      <c r="AH1475" s="402"/>
      <c r="AL1475" s="402"/>
      <c r="AM1475" s="403"/>
      <c r="AR1475" s="563"/>
      <c r="AS1475" s="402"/>
    </row>
    <row r="1476" spans="11:45">
      <c r="K1476" s="410"/>
      <c r="L1476" s="410"/>
      <c r="AH1476" s="402"/>
      <c r="AL1476" s="402"/>
      <c r="AM1476" s="403"/>
      <c r="AR1476" s="563"/>
      <c r="AS1476" s="402"/>
    </row>
    <row r="1477" spans="11:45">
      <c r="K1477" s="410"/>
      <c r="L1477" s="410"/>
      <c r="AH1477" s="402"/>
      <c r="AL1477" s="402"/>
      <c r="AM1477" s="403"/>
      <c r="AR1477" s="563"/>
      <c r="AS1477" s="402"/>
    </row>
    <row r="1478" spans="11:45">
      <c r="K1478" s="410"/>
      <c r="L1478" s="410"/>
      <c r="AH1478" s="402"/>
      <c r="AL1478" s="402"/>
      <c r="AM1478" s="403"/>
      <c r="AR1478" s="563"/>
      <c r="AS1478" s="402"/>
    </row>
    <row r="1479" spans="11:45">
      <c r="K1479" s="410"/>
      <c r="L1479" s="410"/>
      <c r="AH1479" s="402"/>
      <c r="AL1479" s="402"/>
      <c r="AM1479" s="403"/>
      <c r="AR1479" s="563"/>
      <c r="AS1479" s="402"/>
    </row>
    <row r="1480" spans="11:45">
      <c r="K1480" s="410"/>
      <c r="L1480" s="410"/>
      <c r="AH1480" s="402"/>
      <c r="AL1480" s="402"/>
      <c r="AM1480" s="403"/>
      <c r="AR1480" s="563"/>
      <c r="AS1480" s="402"/>
    </row>
    <row r="1481" spans="11:45">
      <c r="K1481" s="410"/>
      <c r="L1481" s="410"/>
      <c r="AH1481" s="402"/>
      <c r="AL1481" s="402"/>
      <c r="AM1481" s="403"/>
      <c r="AR1481" s="563"/>
      <c r="AS1481" s="402"/>
    </row>
    <row r="1482" spans="11:45">
      <c r="K1482" s="410"/>
      <c r="L1482" s="410"/>
      <c r="AH1482" s="402"/>
      <c r="AL1482" s="402"/>
      <c r="AM1482" s="403"/>
      <c r="AR1482" s="563"/>
      <c r="AS1482" s="402"/>
    </row>
    <row r="1483" spans="11:45">
      <c r="K1483" s="410"/>
      <c r="L1483" s="410"/>
      <c r="AH1483" s="402"/>
      <c r="AL1483" s="402"/>
      <c r="AM1483" s="403"/>
      <c r="AR1483" s="563"/>
      <c r="AS1483" s="402"/>
    </row>
    <row r="1484" spans="11:45">
      <c r="K1484" s="410"/>
      <c r="L1484" s="410"/>
      <c r="AH1484" s="402"/>
      <c r="AL1484" s="402"/>
      <c r="AM1484" s="403"/>
      <c r="AR1484" s="563"/>
      <c r="AS1484" s="402"/>
    </row>
    <row r="1485" spans="11:45">
      <c r="K1485" s="410"/>
      <c r="L1485" s="410"/>
      <c r="AH1485" s="402"/>
      <c r="AL1485" s="402"/>
      <c r="AM1485" s="403"/>
      <c r="AR1485" s="563"/>
      <c r="AS1485" s="402"/>
    </row>
    <row r="1486" spans="11:45">
      <c r="K1486" s="410"/>
      <c r="L1486" s="410"/>
      <c r="AH1486" s="402"/>
      <c r="AL1486" s="402"/>
      <c r="AM1486" s="403"/>
      <c r="AR1486" s="563"/>
      <c r="AS1486" s="402"/>
    </row>
    <row r="1487" spans="11:45">
      <c r="K1487" s="410"/>
      <c r="L1487" s="410"/>
      <c r="AH1487" s="402"/>
      <c r="AL1487" s="402"/>
      <c r="AM1487" s="403"/>
      <c r="AR1487" s="563"/>
      <c r="AS1487" s="402"/>
    </row>
    <row r="1488" spans="11:45">
      <c r="K1488" s="410"/>
      <c r="L1488" s="410"/>
      <c r="AH1488" s="402"/>
      <c r="AL1488" s="402"/>
      <c r="AM1488" s="403"/>
      <c r="AR1488" s="563"/>
      <c r="AS1488" s="402"/>
    </row>
    <row r="1489" spans="11:45">
      <c r="K1489" s="410"/>
      <c r="L1489" s="410"/>
      <c r="AH1489" s="402"/>
      <c r="AL1489" s="402"/>
      <c r="AM1489" s="403"/>
      <c r="AR1489" s="563"/>
      <c r="AS1489" s="402"/>
    </row>
    <row r="1490" spans="11:45">
      <c r="K1490" s="410"/>
      <c r="L1490" s="410"/>
      <c r="AH1490" s="402"/>
      <c r="AL1490" s="402"/>
      <c r="AM1490" s="403"/>
      <c r="AR1490" s="563"/>
      <c r="AS1490" s="402"/>
    </row>
    <row r="1491" spans="11:45">
      <c r="K1491" s="410"/>
      <c r="L1491" s="410"/>
      <c r="AH1491" s="402"/>
      <c r="AL1491" s="402"/>
      <c r="AM1491" s="403"/>
      <c r="AR1491" s="563"/>
      <c r="AS1491" s="402"/>
    </row>
    <row r="1492" spans="11:45">
      <c r="K1492" s="410"/>
      <c r="L1492" s="410"/>
      <c r="AH1492" s="402"/>
      <c r="AL1492" s="402"/>
      <c r="AM1492" s="403"/>
      <c r="AR1492" s="563"/>
      <c r="AS1492" s="402"/>
    </row>
    <row r="1493" spans="11:45">
      <c r="K1493" s="410"/>
      <c r="L1493" s="410"/>
      <c r="AH1493" s="402"/>
      <c r="AL1493" s="402"/>
      <c r="AM1493" s="403"/>
      <c r="AR1493" s="563"/>
      <c r="AS1493" s="402"/>
    </row>
    <row r="1494" spans="11:45">
      <c r="K1494" s="410"/>
      <c r="L1494" s="410"/>
      <c r="AH1494" s="402"/>
      <c r="AL1494" s="402"/>
      <c r="AM1494" s="403"/>
      <c r="AR1494" s="563"/>
      <c r="AS1494" s="402"/>
    </row>
    <row r="1495" spans="11:45">
      <c r="K1495" s="410"/>
      <c r="L1495" s="410"/>
      <c r="AH1495" s="402"/>
      <c r="AL1495" s="402"/>
      <c r="AM1495" s="403"/>
      <c r="AR1495" s="563"/>
      <c r="AS1495" s="402"/>
    </row>
    <row r="1496" spans="11:45">
      <c r="K1496" s="410"/>
      <c r="L1496" s="410"/>
      <c r="AH1496" s="402"/>
      <c r="AL1496" s="402"/>
      <c r="AM1496" s="403"/>
      <c r="AR1496" s="563"/>
      <c r="AS1496" s="402"/>
    </row>
    <row r="1497" spans="11:45">
      <c r="K1497" s="410"/>
      <c r="L1497" s="410"/>
      <c r="AH1497" s="402"/>
      <c r="AL1497" s="402"/>
      <c r="AM1497" s="403"/>
      <c r="AR1497" s="563"/>
      <c r="AS1497" s="402"/>
    </row>
    <row r="1498" spans="11:45">
      <c r="K1498" s="410"/>
      <c r="L1498" s="410"/>
      <c r="AH1498" s="402"/>
      <c r="AL1498" s="402"/>
      <c r="AM1498" s="403"/>
      <c r="AR1498" s="563"/>
      <c r="AS1498" s="402"/>
    </row>
    <row r="1499" spans="11:45">
      <c r="K1499" s="410"/>
      <c r="L1499" s="410"/>
      <c r="AH1499" s="402"/>
      <c r="AL1499" s="402"/>
      <c r="AM1499" s="403"/>
      <c r="AR1499" s="563"/>
      <c r="AS1499" s="402"/>
    </row>
    <row r="1500" spans="11:45">
      <c r="K1500" s="410"/>
      <c r="L1500" s="410"/>
      <c r="AH1500" s="402"/>
      <c r="AL1500" s="402"/>
      <c r="AM1500" s="403"/>
      <c r="AR1500" s="563"/>
      <c r="AS1500" s="402"/>
    </row>
    <row r="1501" spans="11:45">
      <c r="K1501" s="410"/>
      <c r="L1501" s="410"/>
      <c r="AH1501" s="402"/>
      <c r="AL1501" s="402"/>
      <c r="AM1501" s="403"/>
      <c r="AR1501" s="563"/>
      <c r="AS1501" s="402"/>
    </row>
    <row r="1502" spans="11:45">
      <c r="K1502" s="410"/>
      <c r="L1502" s="410"/>
      <c r="AH1502" s="402"/>
      <c r="AL1502" s="402"/>
      <c r="AM1502" s="403"/>
      <c r="AR1502" s="563"/>
      <c r="AS1502" s="402"/>
    </row>
    <row r="1503" spans="11:45">
      <c r="K1503" s="410"/>
      <c r="L1503" s="410"/>
      <c r="AH1503" s="402"/>
      <c r="AL1503" s="402"/>
      <c r="AM1503" s="403"/>
      <c r="AR1503" s="563"/>
      <c r="AS1503" s="402"/>
    </row>
    <row r="1504" spans="11:45">
      <c r="K1504" s="410"/>
      <c r="L1504" s="410"/>
      <c r="AH1504" s="402"/>
      <c r="AL1504" s="402"/>
      <c r="AM1504" s="403"/>
      <c r="AR1504" s="563"/>
      <c r="AS1504" s="402"/>
    </row>
    <row r="1505" spans="11:45">
      <c r="K1505" s="410"/>
      <c r="L1505" s="410"/>
      <c r="AH1505" s="402"/>
      <c r="AL1505" s="402"/>
      <c r="AM1505" s="403"/>
      <c r="AR1505" s="563"/>
      <c r="AS1505" s="402"/>
    </row>
    <row r="1506" spans="11:45">
      <c r="K1506" s="410"/>
      <c r="L1506" s="410"/>
      <c r="AH1506" s="402"/>
      <c r="AL1506" s="402"/>
      <c r="AM1506" s="403"/>
      <c r="AR1506" s="563"/>
      <c r="AS1506" s="402"/>
    </row>
    <row r="1507" spans="11:45">
      <c r="K1507" s="410"/>
      <c r="L1507" s="410"/>
      <c r="AH1507" s="402"/>
      <c r="AL1507" s="402"/>
      <c r="AM1507" s="403"/>
      <c r="AR1507" s="563"/>
      <c r="AS1507" s="402"/>
    </row>
    <row r="1508" spans="11:45">
      <c r="K1508" s="410"/>
      <c r="L1508" s="410"/>
      <c r="AH1508" s="402"/>
      <c r="AL1508" s="402"/>
      <c r="AM1508" s="403"/>
      <c r="AR1508" s="563"/>
      <c r="AS1508" s="402"/>
    </row>
    <row r="1509" spans="11:45">
      <c r="K1509" s="410"/>
      <c r="L1509" s="410"/>
      <c r="AH1509" s="402"/>
      <c r="AL1509" s="402"/>
      <c r="AM1509" s="403"/>
      <c r="AR1509" s="563"/>
      <c r="AS1509" s="402"/>
    </row>
    <row r="1510" spans="11:45">
      <c r="K1510" s="410"/>
      <c r="L1510" s="410"/>
      <c r="AH1510" s="402"/>
      <c r="AL1510" s="402"/>
      <c r="AM1510" s="403"/>
      <c r="AR1510" s="563"/>
      <c r="AS1510" s="402"/>
    </row>
    <row r="1511" spans="11:45">
      <c r="K1511" s="410"/>
      <c r="L1511" s="410"/>
      <c r="AH1511" s="402"/>
      <c r="AL1511" s="402"/>
      <c r="AM1511" s="403"/>
      <c r="AR1511" s="563"/>
      <c r="AS1511" s="402"/>
    </row>
    <row r="1512" spans="11:45">
      <c r="K1512" s="410"/>
      <c r="L1512" s="410"/>
      <c r="AH1512" s="402"/>
      <c r="AL1512" s="402"/>
      <c r="AM1512" s="403"/>
      <c r="AR1512" s="563"/>
      <c r="AS1512" s="402"/>
    </row>
    <row r="1513" spans="11:45">
      <c r="K1513" s="410"/>
      <c r="L1513" s="410"/>
      <c r="AH1513" s="402"/>
      <c r="AL1513" s="402"/>
      <c r="AM1513" s="403"/>
      <c r="AR1513" s="563"/>
      <c r="AS1513" s="402"/>
    </row>
    <row r="1514" spans="11:45">
      <c r="K1514" s="410"/>
      <c r="L1514" s="410"/>
      <c r="AH1514" s="402"/>
      <c r="AL1514" s="402"/>
      <c r="AM1514" s="403"/>
      <c r="AR1514" s="563"/>
      <c r="AS1514" s="402"/>
    </row>
    <row r="1515" spans="11:45">
      <c r="K1515" s="410"/>
      <c r="L1515" s="410"/>
      <c r="AH1515" s="402"/>
      <c r="AL1515" s="402"/>
      <c r="AM1515" s="403"/>
      <c r="AR1515" s="563"/>
      <c r="AS1515" s="402"/>
    </row>
    <row r="1516" spans="11:45">
      <c r="K1516" s="410"/>
      <c r="L1516" s="410"/>
      <c r="AH1516" s="402"/>
      <c r="AL1516" s="402"/>
      <c r="AM1516" s="403"/>
      <c r="AR1516" s="563"/>
      <c r="AS1516" s="402"/>
    </row>
    <row r="1517" spans="11:45">
      <c r="K1517" s="410"/>
      <c r="L1517" s="410"/>
      <c r="AH1517" s="402"/>
      <c r="AL1517" s="402"/>
      <c r="AM1517" s="403"/>
      <c r="AR1517" s="563"/>
      <c r="AS1517" s="402"/>
    </row>
    <row r="1518" spans="11:45">
      <c r="K1518" s="410"/>
      <c r="L1518" s="410"/>
      <c r="AH1518" s="402"/>
      <c r="AL1518" s="402"/>
      <c r="AM1518" s="403"/>
      <c r="AR1518" s="563"/>
      <c r="AS1518" s="402"/>
    </row>
    <row r="1519" spans="11:45">
      <c r="K1519" s="410"/>
      <c r="L1519" s="410"/>
      <c r="AH1519" s="402"/>
      <c r="AL1519" s="402"/>
      <c r="AM1519" s="403"/>
      <c r="AR1519" s="563"/>
      <c r="AS1519" s="402"/>
    </row>
    <row r="1520" spans="11:45">
      <c r="K1520" s="410"/>
      <c r="L1520" s="410"/>
      <c r="AH1520" s="402"/>
      <c r="AL1520" s="402"/>
      <c r="AM1520" s="403"/>
      <c r="AR1520" s="563"/>
      <c r="AS1520" s="402"/>
    </row>
    <row r="1521" spans="11:45">
      <c r="K1521" s="410"/>
      <c r="L1521" s="410"/>
      <c r="AH1521" s="402"/>
      <c r="AL1521" s="402"/>
      <c r="AM1521" s="403"/>
      <c r="AR1521" s="563"/>
      <c r="AS1521" s="402"/>
    </row>
    <row r="1522" spans="11:45">
      <c r="K1522" s="410"/>
      <c r="L1522" s="410"/>
      <c r="AH1522" s="402"/>
      <c r="AL1522" s="402"/>
      <c r="AM1522" s="403"/>
      <c r="AR1522" s="563"/>
      <c r="AS1522" s="402"/>
    </row>
    <row r="1523" spans="11:45">
      <c r="K1523" s="410"/>
      <c r="L1523" s="410"/>
      <c r="AH1523" s="402"/>
      <c r="AL1523" s="402"/>
      <c r="AM1523" s="403"/>
      <c r="AR1523" s="563"/>
      <c r="AS1523" s="402"/>
    </row>
    <row r="1524" spans="11:45">
      <c r="K1524" s="410"/>
      <c r="L1524" s="410"/>
      <c r="AH1524" s="402"/>
      <c r="AL1524" s="402"/>
      <c r="AM1524" s="403"/>
      <c r="AR1524" s="563"/>
      <c r="AS1524" s="402"/>
    </row>
    <row r="1525" spans="11:45">
      <c r="K1525" s="410"/>
      <c r="L1525" s="410"/>
      <c r="AH1525" s="402"/>
      <c r="AL1525" s="402"/>
      <c r="AM1525" s="403"/>
      <c r="AR1525" s="563"/>
      <c r="AS1525" s="402"/>
    </row>
    <row r="1526" spans="11:45">
      <c r="K1526" s="410"/>
      <c r="L1526" s="410"/>
      <c r="AH1526" s="402"/>
      <c r="AL1526" s="402"/>
      <c r="AM1526" s="403"/>
      <c r="AR1526" s="563"/>
      <c r="AS1526" s="402"/>
    </row>
    <row r="1527" spans="11:45">
      <c r="K1527" s="410"/>
      <c r="L1527" s="410"/>
      <c r="AH1527" s="402"/>
      <c r="AL1527" s="402"/>
      <c r="AM1527" s="403"/>
      <c r="AR1527" s="563"/>
      <c r="AS1527" s="402"/>
    </row>
    <row r="1528" spans="11:45">
      <c r="K1528" s="410"/>
      <c r="L1528" s="410"/>
      <c r="AH1528" s="402"/>
      <c r="AL1528" s="402"/>
      <c r="AM1528" s="403"/>
      <c r="AR1528" s="563"/>
      <c r="AS1528" s="402"/>
    </row>
    <row r="1529" spans="11:45">
      <c r="K1529" s="410"/>
      <c r="L1529" s="410"/>
      <c r="AH1529" s="402"/>
      <c r="AL1529" s="402"/>
      <c r="AM1529" s="403"/>
      <c r="AR1529" s="563"/>
      <c r="AS1529" s="402"/>
    </row>
    <row r="1530" spans="11:45">
      <c r="K1530" s="410"/>
      <c r="L1530" s="410"/>
      <c r="AH1530" s="402"/>
      <c r="AL1530" s="402"/>
      <c r="AM1530" s="403"/>
      <c r="AR1530" s="563"/>
      <c r="AS1530" s="402"/>
    </row>
    <row r="1531" spans="11:45">
      <c r="K1531" s="410"/>
      <c r="L1531" s="410"/>
      <c r="AH1531" s="402"/>
      <c r="AL1531" s="402"/>
      <c r="AM1531" s="403"/>
      <c r="AR1531" s="563"/>
      <c r="AS1531" s="402"/>
    </row>
    <row r="1532" spans="11:45">
      <c r="K1532" s="410"/>
      <c r="L1532" s="410"/>
      <c r="AH1532" s="402"/>
      <c r="AL1532" s="402"/>
      <c r="AM1532" s="403"/>
      <c r="AR1532" s="563"/>
      <c r="AS1532" s="402"/>
    </row>
    <row r="1533" spans="11:45">
      <c r="K1533" s="410"/>
      <c r="L1533" s="410"/>
      <c r="AH1533" s="402"/>
      <c r="AL1533" s="402"/>
      <c r="AM1533" s="403"/>
      <c r="AR1533" s="563"/>
      <c r="AS1533" s="402"/>
    </row>
    <row r="1534" spans="11:45">
      <c r="K1534" s="410"/>
      <c r="L1534" s="410"/>
      <c r="AH1534" s="402"/>
      <c r="AL1534" s="402"/>
      <c r="AM1534" s="403"/>
      <c r="AR1534" s="563"/>
      <c r="AS1534" s="402"/>
    </row>
    <row r="1535" spans="11:45">
      <c r="K1535" s="410"/>
      <c r="L1535" s="410"/>
      <c r="AH1535" s="402"/>
      <c r="AL1535" s="402"/>
      <c r="AM1535" s="403"/>
      <c r="AR1535" s="563"/>
      <c r="AS1535" s="402"/>
    </row>
    <row r="1536" spans="11:45">
      <c r="K1536" s="410"/>
      <c r="L1536" s="410"/>
      <c r="AH1536" s="402"/>
      <c r="AL1536" s="402"/>
      <c r="AM1536" s="403"/>
      <c r="AR1536" s="563"/>
      <c r="AS1536" s="402"/>
    </row>
    <row r="1537" spans="11:45">
      <c r="K1537" s="410"/>
      <c r="L1537" s="410"/>
      <c r="AH1537" s="402"/>
      <c r="AL1537" s="402"/>
      <c r="AM1537" s="403"/>
      <c r="AR1537" s="563"/>
      <c r="AS1537" s="402"/>
    </row>
    <row r="1538" spans="11:45">
      <c r="K1538" s="410"/>
      <c r="L1538" s="410"/>
      <c r="AH1538" s="402"/>
      <c r="AL1538" s="402"/>
      <c r="AM1538" s="403"/>
      <c r="AR1538" s="563"/>
      <c r="AS1538" s="402"/>
    </row>
    <row r="1539" spans="11:45">
      <c r="K1539" s="410"/>
      <c r="L1539" s="410"/>
      <c r="AH1539" s="402"/>
      <c r="AL1539" s="402"/>
      <c r="AM1539" s="403"/>
      <c r="AR1539" s="563"/>
      <c r="AS1539" s="402"/>
    </row>
    <row r="1540" spans="11:45">
      <c r="K1540" s="410"/>
      <c r="L1540" s="410"/>
      <c r="AH1540" s="402"/>
      <c r="AL1540" s="402"/>
      <c r="AM1540" s="403"/>
      <c r="AR1540" s="563"/>
      <c r="AS1540" s="402"/>
    </row>
    <row r="1541" spans="11:45">
      <c r="K1541" s="410"/>
      <c r="L1541" s="410"/>
      <c r="AH1541" s="402"/>
      <c r="AL1541" s="402"/>
      <c r="AM1541" s="403"/>
      <c r="AR1541" s="563"/>
      <c r="AS1541" s="402"/>
    </row>
    <row r="1542" spans="11:45">
      <c r="K1542" s="410"/>
      <c r="L1542" s="410"/>
      <c r="AH1542" s="402"/>
      <c r="AL1542" s="402"/>
      <c r="AM1542" s="403"/>
      <c r="AR1542" s="563"/>
      <c r="AS1542" s="402"/>
    </row>
    <row r="1543" spans="11:45">
      <c r="K1543" s="410"/>
      <c r="L1543" s="410"/>
      <c r="AH1543" s="402"/>
      <c r="AL1543" s="402"/>
      <c r="AM1543" s="403"/>
      <c r="AR1543" s="563"/>
      <c r="AS1543" s="402"/>
    </row>
    <row r="1544" spans="11:45">
      <c r="K1544" s="410"/>
      <c r="L1544" s="410"/>
      <c r="AH1544" s="402"/>
      <c r="AL1544" s="402"/>
      <c r="AM1544" s="403"/>
      <c r="AR1544" s="563"/>
      <c r="AS1544" s="402"/>
    </row>
    <row r="1545" spans="11:45">
      <c r="K1545" s="410"/>
      <c r="L1545" s="410"/>
      <c r="AH1545" s="402"/>
      <c r="AL1545" s="402"/>
      <c r="AM1545" s="403"/>
      <c r="AR1545" s="563"/>
      <c r="AS1545" s="402"/>
    </row>
    <row r="1546" spans="11:45">
      <c r="K1546" s="410"/>
      <c r="L1546" s="410"/>
      <c r="AH1546" s="402"/>
      <c r="AL1546" s="402"/>
      <c r="AM1546" s="403"/>
      <c r="AR1546" s="563"/>
      <c r="AS1546" s="402"/>
    </row>
    <row r="1547" spans="11:45">
      <c r="K1547" s="410"/>
      <c r="L1547" s="410"/>
      <c r="AH1547" s="402"/>
      <c r="AL1547" s="402"/>
      <c r="AM1547" s="403"/>
      <c r="AR1547" s="563"/>
      <c r="AS1547" s="402"/>
    </row>
    <row r="1548" spans="11:45">
      <c r="K1548" s="410"/>
      <c r="L1548" s="410"/>
      <c r="AH1548" s="402"/>
      <c r="AL1548" s="402"/>
      <c r="AM1548" s="403"/>
      <c r="AR1548" s="563"/>
      <c r="AS1548" s="402"/>
    </row>
    <row r="1549" spans="11:45">
      <c r="K1549" s="410"/>
      <c r="L1549" s="410"/>
      <c r="AH1549" s="402"/>
      <c r="AL1549" s="402"/>
      <c r="AM1549" s="403"/>
      <c r="AR1549" s="563"/>
      <c r="AS1549" s="402"/>
    </row>
    <row r="1550" spans="11:45">
      <c r="K1550" s="410"/>
      <c r="L1550" s="410"/>
      <c r="AH1550" s="402"/>
      <c r="AL1550" s="402"/>
      <c r="AM1550" s="403"/>
      <c r="AR1550" s="563"/>
      <c r="AS1550" s="402"/>
    </row>
    <row r="1551" spans="11:45">
      <c r="K1551" s="410"/>
      <c r="L1551" s="410"/>
      <c r="AH1551" s="402"/>
      <c r="AL1551" s="402"/>
      <c r="AM1551" s="403"/>
      <c r="AR1551" s="563"/>
      <c r="AS1551" s="402"/>
    </row>
    <row r="1552" spans="11:45">
      <c r="K1552" s="410"/>
      <c r="L1552" s="410"/>
      <c r="AH1552" s="402"/>
      <c r="AL1552" s="402"/>
      <c r="AM1552" s="403"/>
      <c r="AR1552" s="563"/>
      <c r="AS1552" s="402"/>
    </row>
    <row r="1553" spans="11:45">
      <c r="K1553" s="410"/>
      <c r="L1553" s="410"/>
      <c r="AH1553" s="402"/>
      <c r="AL1553" s="402"/>
      <c r="AM1553" s="403"/>
      <c r="AR1553" s="563"/>
      <c r="AS1553" s="402"/>
    </row>
    <row r="1554" spans="11:45">
      <c r="K1554" s="410"/>
      <c r="L1554" s="410"/>
      <c r="AH1554" s="402"/>
      <c r="AL1554" s="402"/>
      <c r="AM1554" s="403"/>
      <c r="AR1554" s="563"/>
      <c r="AS1554" s="402"/>
    </row>
    <row r="1555" spans="11:45">
      <c r="K1555" s="410"/>
      <c r="L1555" s="410"/>
      <c r="AH1555" s="402"/>
      <c r="AL1555" s="402"/>
      <c r="AM1555" s="403"/>
      <c r="AR1555" s="563"/>
      <c r="AS1555" s="402"/>
    </row>
    <row r="1556" spans="11:45">
      <c r="K1556" s="410"/>
      <c r="L1556" s="410"/>
      <c r="AH1556" s="402"/>
      <c r="AL1556" s="402"/>
      <c r="AM1556" s="403"/>
      <c r="AR1556" s="563"/>
      <c r="AS1556" s="402"/>
    </row>
    <row r="1557" spans="11:45">
      <c r="K1557" s="410"/>
      <c r="L1557" s="410"/>
      <c r="AH1557" s="402"/>
      <c r="AL1557" s="402"/>
      <c r="AM1557" s="403"/>
      <c r="AR1557" s="563"/>
      <c r="AS1557" s="402"/>
    </row>
    <row r="1558" spans="11:45">
      <c r="K1558" s="410"/>
      <c r="L1558" s="410"/>
      <c r="AH1558" s="402"/>
      <c r="AL1558" s="402"/>
      <c r="AM1558" s="403"/>
      <c r="AR1558" s="563"/>
      <c r="AS1558" s="402"/>
    </row>
    <row r="1559" spans="11:45">
      <c r="K1559" s="410"/>
      <c r="L1559" s="410"/>
      <c r="AH1559" s="402"/>
      <c r="AL1559" s="402"/>
      <c r="AM1559" s="403"/>
      <c r="AR1559" s="563"/>
      <c r="AS1559" s="402"/>
    </row>
    <row r="1560" spans="11:45">
      <c r="K1560" s="410"/>
      <c r="L1560" s="410"/>
      <c r="AH1560" s="402"/>
      <c r="AL1560" s="402"/>
      <c r="AM1560" s="403"/>
      <c r="AR1560" s="563"/>
      <c r="AS1560" s="402"/>
    </row>
    <row r="1561" spans="11:45">
      <c r="K1561" s="410"/>
      <c r="L1561" s="410"/>
      <c r="AH1561" s="402"/>
      <c r="AL1561" s="402"/>
      <c r="AM1561" s="403"/>
      <c r="AR1561" s="563"/>
      <c r="AS1561" s="402"/>
    </row>
    <row r="1562" spans="11:45">
      <c r="K1562" s="410"/>
      <c r="L1562" s="410"/>
      <c r="AH1562" s="402"/>
      <c r="AL1562" s="402"/>
      <c r="AM1562" s="403"/>
      <c r="AR1562" s="563"/>
      <c r="AS1562" s="402"/>
    </row>
    <row r="1563" spans="11:45">
      <c r="K1563" s="410"/>
      <c r="L1563" s="410"/>
      <c r="AH1563" s="402"/>
      <c r="AL1563" s="402"/>
      <c r="AM1563" s="403"/>
      <c r="AR1563" s="563"/>
      <c r="AS1563" s="402"/>
    </row>
    <row r="1564" spans="11:45">
      <c r="K1564" s="410"/>
      <c r="L1564" s="410"/>
      <c r="AH1564" s="402"/>
      <c r="AL1564" s="402"/>
      <c r="AM1564" s="403"/>
      <c r="AR1564" s="563"/>
      <c r="AS1564" s="402"/>
    </row>
    <row r="1565" spans="11:45">
      <c r="K1565" s="410"/>
      <c r="L1565" s="410"/>
      <c r="AH1565" s="402"/>
      <c r="AL1565" s="402"/>
      <c r="AM1565" s="403"/>
      <c r="AR1565" s="563"/>
      <c r="AS1565" s="402"/>
    </row>
    <row r="1566" spans="11:45">
      <c r="K1566" s="410"/>
      <c r="L1566" s="410"/>
      <c r="AH1566" s="402"/>
      <c r="AL1566" s="402"/>
      <c r="AM1566" s="403"/>
      <c r="AR1566" s="563"/>
      <c r="AS1566" s="402"/>
    </row>
    <row r="1567" spans="11:45">
      <c r="K1567" s="410"/>
      <c r="L1567" s="410"/>
      <c r="AH1567" s="402"/>
      <c r="AL1567" s="402"/>
      <c r="AM1567" s="403"/>
      <c r="AR1567" s="563"/>
      <c r="AS1567" s="402"/>
    </row>
    <row r="1568" spans="11:45">
      <c r="K1568" s="410"/>
      <c r="L1568" s="410"/>
      <c r="AH1568" s="402"/>
      <c r="AL1568" s="402"/>
      <c r="AM1568" s="403"/>
      <c r="AR1568" s="563"/>
      <c r="AS1568" s="402"/>
    </row>
    <row r="1569" spans="11:45">
      <c r="K1569" s="410"/>
      <c r="L1569" s="410"/>
      <c r="AH1569" s="402"/>
      <c r="AL1569" s="402"/>
      <c r="AM1569" s="403"/>
      <c r="AR1569" s="563"/>
      <c r="AS1569" s="402"/>
    </row>
    <row r="1570" spans="11:45">
      <c r="K1570" s="410"/>
      <c r="L1570" s="410"/>
      <c r="AH1570" s="402"/>
      <c r="AL1570" s="402"/>
      <c r="AM1570" s="403"/>
      <c r="AR1570" s="563"/>
      <c r="AS1570" s="402"/>
    </row>
    <row r="1571" spans="11:45">
      <c r="K1571" s="410"/>
      <c r="L1571" s="410"/>
      <c r="AH1571" s="402"/>
      <c r="AL1571" s="402"/>
      <c r="AM1571" s="403"/>
      <c r="AR1571" s="563"/>
      <c r="AS1571" s="402"/>
    </row>
    <row r="1572" spans="11:45">
      <c r="K1572" s="410"/>
      <c r="L1572" s="410"/>
      <c r="AH1572" s="402"/>
      <c r="AL1572" s="402"/>
      <c r="AM1572" s="403"/>
      <c r="AR1572" s="563"/>
      <c r="AS1572" s="402"/>
    </row>
    <row r="1573" spans="11:45">
      <c r="K1573" s="410"/>
      <c r="L1573" s="410"/>
      <c r="AH1573" s="402"/>
      <c r="AL1573" s="402"/>
      <c r="AM1573" s="403"/>
      <c r="AR1573" s="563"/>
      <c r="AS1573" s="402"/>
    </row>
    <row r="1574" spans="11:45">
      <c r="K1574" s="410"/>
      <c r="L1574" s="410"/>
      <c r="AH1574" s="402"/>
      <c r="AL1574" s="402"/>
      <c r="AM1574" s="403"/>
      <c r="AR1574" s="563"/>
      <c r="AS1574" s="402"/>
    </row>
    <row r="1575" spans="11:45">
      <c r="K1575" s="410"/>
      <c r="L1575" s="410"/>
      <c r="AH1575" s="402"/>
      <c r="AL1575" s="402"/>
      <c r="AM1575" s="403"/>
      <c r="AR1575" s="563"/>
      <c r="AS1575" s="402"/>
    </row>
    <row r="1576" spans="11:45">
      <c r="K1576" s="410"/>
      <c r="L1576" s="410"/>
      <c r="AH1576" s="402"/>
      <c r="AL1576" s="402"/>
      <c r="AM1576" s="403"/>
      <c r="AR1576" s="563"/>
      <c r="AS1576" s="402"/>
    </row>
    <row r="1577" spans="11:45">
      <c r="K1577" s="410"/>
      <c r="L1577" s="410"/>
      <c r="AH1577" s="402"/>
      <c r="AL1577" s="402"/>
      <c r="AM1577" s="403"/>
      <c r="AR1577" s="563"/>
      <c r="AS1577" s="402"/>
    </row>
    <row r="1578" spans="11:45">
      <c r="K1578" s="410"/>
      <c r="L1578" s="410"/>
      <c r="AH1578" s="402"/>
      <c r="AL1578" s="402"/>
      <c r="AM1578" s="403"/>
      <c r="AR1578" s="563"/>
      <c r="AS1578" s="402"/>
    </row>
    <row r="1579" spans="11:45">
      <c r="K1579" s="410"/>
      <c r="L1579" s="410"/>
      <c r="AH1579" s="402"/>
      <c r="AL1579" s="402"/>
      <c r="AM1579" s="403"/>
      <c r="AR1579" s="563"/>
      <c r="AS1579" s="402"/>
    </row>
    <row r="1580" spans="11:45">
      <c r="K1580" s="410"/>
      <c r="L1580" s="410"/>
      <c r="AH1580" s="402"/>
      <c r="AL1580" s="402"/>
      <c r="AM1580" s="403"/>
      <c r="AR1580" s="563"/>
      <c r="AS1580" s="402"/>
    </row>
    <row r="1581" spans="11:45">
      <c r="K1581" s="410"/>
      <c r="L1581" s="410"/>
      <c r="AH1581" s="402"/>
      <c r="AL1581" s="402"/>
      <c r="AM1581" s="403"/>
      <c r="AR1581" s="563"/>
      <c r="AS1581" s="402"/>
    </row>
    <row r="1582" spans="11:45">
      <c r="K1582" s="410"/>
      <c r="L1582" s="410"/>
      <c r="AH1582" s="402"/>
      <c r="AL1582" s="402"/>
      <c r="AM1582" s="403"/>
      <c r="AR1582" s="563"/>
      <c r="AS1582" s="402"/>
    </row>
    <row r="1583" spans="11:45">
      <c r="K1583" s="410"/>
      <c r="L1583" s="410"/>
      <c r="AH1583" s="402"/>
      <c r="AL1583" s="402"/>
      <c r="AM1583" s="403"/>
      <c r="AR1583" s="563"/>
      <c r="AS1583" s="402"/>
    </row>
    <row r="1584" spans="11:45">
      <c r="K1584" s="410"/>
      <c r="L1584" s="410"/>
      <c r="AH1584" s="402"/>
      <c r="AL1584" s="402"/>
      <c r="AM1584" s="403"/>
      <c r="AR1584" s="563"/>
      <c r="AS1584" s="402"/>
    </row>
    <row r="1585" spans="11:45">
      <c r="K1585" s="410"/>
      <c r="L1585" s="410"/>
      <c r="AH1585" s="402"/>
      <c r="AL1585" s="402"/>
      <c r="AM1585" s="403"/>
      <c r="AR1585" s="563"/>
      <c r="AS1585" s="402"/>
    </row>
    <row r="1586" spans="11:45">
      <c r="K1586" s="410"/>
      <c r="L1586" s="410"/>
      <c r="AH1586" s="402"/>
      <c r="AL1586" s="402"/>
      <c r="AM1586" s="403"/>
      <c r="AR1586" s="563"/>
      <c r="AS1586" s="402"/>
    </row>
    <row r="1587" spans="11:45">
      <c r="K1587" s="410"/>
      <c r="L1587" s="410"/>
      <c r="AH1587" s="402"/>
      <c r="AL1587" s="402"/>
      <c r="AM1587" s="403"/>
      <c r="AR1587" s="563"/>
      <c r="AS1587" s="402"/>
    </row>
    <row r="1588" spans="11:45">
      <c r="K1588" s="410"/>
      <c r="L1588" s="410"/>
      <c r="AH1588" s="402"/>
      <c r="AL1588" s="402"/>
      <c r="AM1588" s="403"/>
      <c r="AR1588" s="563"/>
      <c r="AS1588" s="402"/>
    </row>
    <row r="1589" spans="11:45">
      <c r="K1589" s="410"/>
      <c r="L1589" s="410"/>
      <c r="AH1589" s="402"/>
      <c r="AL1589" s="402"/>
      <c r="AM1589" s="403"/>
      <c r="AR1589" s="563"/>
      <c r="AS1589" s="402"/>
    </row>
    <row r="1590" spans="11:45">
      <c r="K1590" s="410"/>
      <c r="L1590" s="410"/>
      <c r="AH1590" s="402"/>
      <c r="AL1590" s="402"/>
      <c r="AM1590" s="403"/>
      <c r="AR1590" s="563"/>
      <c r="AS1590" s="402"/>
    </row>
    <row r="1591" spans="11:45">
      <c r="K1591" s="410"/>
      <c r="L1591" s="410"/>
      <c r="AH1591" s="402"/>
      <c r="AL1591" s="402"/>
      <c r="AM1591" s="403"/>
      <c r="AR1591" s="563"/>
      <c r="AS1591" s="402"/>
    </row>
    <row r="1592" spans="11:45">
      <c r="K1592" s="410"/>
      <c r="L1592" s="410"/>
      <c r="AH1592" s="402"/>
      <c r="AL1592" s="402"/>
      <c r="AM1592" s="403"/>
      <c r="AR1592" s="563"/>
      <c r="AS1592" s="402"/>
    </row>
    <row r="1593" spans="11:45">
      <c r="K1593" s="410"/>
      <c r="L1593" s="410"/>
      <c r="AH1593" s="402"/>
      <c r="AL1593" s="402"/>
      <c r="AM1593" s="403"/>
      <c r="AR1593" s="563"/>
      <c r="AS1593" s="402"/>
    </row>
    <row r="1594" spans="11:45">
      <c r="K1594" s="410"/>
      <c r="L1594" s="410"/>
      <c r="AH1594" s="402"/>
      <c r="AL1594" s="402"/>
      <c r="AM1594" s="403"/>
      <c r="AR1594" s="563"/>
      <c r="AS1594" s="402"/>
    </row>
    <row r="1595" spans="11:45">
      <c r="K1595" s="410"/>
      <c r="L1595" s="410"/>
      <c r="AH1595" s="402"/>
      <c r="AL1595" s="402"/>
      <c r="AM1595" s="403"/>
      <c r="AR1595" s="563"/>
      <c r="AS1595" s="402"/>
    </row>
    <row r="1596" spans="11:45">
      <c r="K1596" s="410"/>
      <c r="L1596" s="410"/>
      <c r="AH1596" s="402"/>
      <c r="AL1596" s="402"/>
      <c r="AM1596" s="403"/>
      <c r="AR1596" s="563"/>
      <c r="AS1596" s="402"/>
    </row>
    <row r="1597" spans="11:45">
      <c r="K1597" s="410"/>
      <c r="L1597" s="410"/>
      <c r="AH1597" s="402"/>
      <c r="AL1597" s="402"/>
      <c r="AM1597" s="403"/>
      <c r="AR1597" s="563"/>
      <c r="AS1597" s="402"/>
    </row>
    <row r="1598" spans="11:45">
      <c r="K1598" s="410"/>
      <c r="L1598" s="410"/>
      <c r="AH1598" s="402"/>
      <c r="AL1598" s="402"/>
      <c r="AM1598" s="403"/>
      <c r="AR1598" s="563"/>
      <c r="AS1598" s="402"/>
    </row>
    <row r="1599" spans="11:45">
      <c r="K1599" s="410"/>
      <c r="L1599" s="410"/>
      <c r="AH1599" s="402"/>
      <c r="AL1599" s="402"/>
      <c r="AM1599" s="403"/>
      <c r="AR1599" s="563"/>
      <c r="AS1599" s="402"/>
    </row>
    <row r="1600" spans="11:45">
      <c r="K1600" s="410"/>
      <c r="L1600" s="410"/>
      <c r="AH1600" s="402"/>
      <c r="AL1600" s="402"/>
      <c r="AM1600" s="403"/>
      <c r="AR1600" s="563"/>
      <c r="AS1600" s="402"/>
    </row>
    <row r="1601" spans="11:45">
      <c r="K1601" s="410"/>
      <c r="L1601" s="410"/>
      <c r="AH1601" s="402"/>
      <c r="AL1601" s="402"/>
      <c r="AM1601" s="403"/>
      <c r="AR1601" s="563"/>
      <c r="AS1601" s="402"/>
    </row>
    <row r="1602" spans="11:45">
      <c r="K1602" s="410"/>
      <c r="L1602" s="410"/>
      <c r="AH1602" s="402"/>
      <c r="AL1602" s="402"/>
      <c r="AM1602" s="403"/>
      <c r="AR1602" s="563"/>
      <c r="AS1602" s="402"/>
    </row>
    <row r="1603" spans="11:45">
      <c r="K1603" s="410"/>
      <c r="L1603" s="410"/>
      <c r="AH1603" s="402"/>
      <c r="AL1603" s="402"/>
      <c r="AM1603" s="403"/>
      <c r="AR1603" s="563"/>
      <c r="AS1603" s="402"/>
    </row>
    <row r="1604" spans="11:45">
      <c r="K1604" s="410"/>
      <c r="L1604" s="410"/>
      <c r="AH1604" s="402"/>
      <c r="AL1604" s="402"/>
      <c r="AM1604" s="403"/>
      <c r="AR1604" s="563"/>
      <c r="AS1604" s="402"/>
    </row>
    <row r="1605" spans="11:45">
      <c r="K1605" s="410"/>
      <c r="L1605" s="410"/>
      <c r="AH1605" s="402"/>
      <c r="AL1605" s="402"/>
      <c r="AM1605" s="403"/>
      <c r="AR1605" s="563"/>
      <c r="AS1605" s="402"/>
    </row>
    <row r="1606" spans="11:45">
      <c r="K1606" s="410"/>
      <c r="L1606" s="410"/>
      <c r="AH1606" s="402"/>
      <c r="AL1606" s="402"/>
      <c r="AM1606" s="403"/>
      <c r="AR1606" s="563"/>
      <c r="AS1606" s="402"/>
    </row>
    <row r="1607" spans="11:45">
      <c r="K1607" s="410"/>
      <c r="L1607" s="410"/>
      <c r="AH1607" s="402"/>
      <c r="AL1607" s="402"/>
      <c r="AM1607" s="403"/>
      <c r="AR1607" s="563"/>
      <c r="AS1607" s="402"/>
    </row>
    <row r="1608" spans="11:45">
      <c r="K1608" s="410"/>
      <c r="L1608" s="410"/>
      <c r="AH1608" s="402"/>
      <c r="AL1608" s="402"/>
      <c r="AM1608" s="403"/>
      <c r="AR1608" s="563"/>
      <c r="AS1608" s="402"/>
    </row>
    <row r="1609" spans="11:45">
      <c r="K1609" s="410"/>
      <c r="L1609" s="410"/>
      <c r="AH1609" s="402"/>
      <c r="AL1609" s="402"/>
      <c r="AM1609" s="403"/>
      <c r="AR1609" s="563"/>
      <c r="AS1609" s="402"/>
    </row>
    <row r="1610" spans="11:45">
      <c r="K1610" s="410"/>
      <c r="L1610" s="410"/>
      <c r="AH1610" s="402"/>
      <c r="AL1610" s="402"/>
      <c r="AM1610" s="403"/>
      <c r="AR1610" s="563"/>
      <c r="AS1610" s="402"/>
    </row>
    <row r="1611" spans="11:45">
      <c r="K1611" s="410"/>
      <c r="L1611" s="410"/>
      <c r="AH1611" s="402"/>
      <c r="AL1611" s="402"/>
      <c r="AM1611" s="403"/>
      <c r="AR1611" s="563"/>
      <c r="AS1611" s="402"/>
    </row>
    <row r="1612" spans="11:45">
      <c r="K1612" s="410"/>
      <c r="L1612" s="410"/>
      <c r="AH1612" s="402"/>
      <c r="AL1612" s="402"/>
      <c r="AM1612" s="403"/>
      <c r="AR1612" s="563"/>
      <c r="AS1612" s="402"/>
    </row>
    <row r="1613" spans="11:45">
      <c r="K1613" s="410"/>
      <c r="L1613" s="410"/>
      <c r="AH1613" s="402"/>
      <c r="AL1613" s="402"/>
      <c r="AM1613" s="403"/>
      <c r="AR1613" s="563"/>
      <c r="AS1613" s="402"/>
    </row>
    <row r="1614" spans="11:45">
      <c r="K1614" s="410"/>
      <c r="L1614" s="410"/>
      <c r="AH1614" s="402"/>
      <c r="AL1614" s="402"/>
      <c r="AM1614" s="403"/>
      <c r="AR1614" s="563"/>
      <c r="AS1614" s="402"/>
    </row>
    <row r="1615" spans="11:45">
      <c r="K1615" s="410"/>
      <c r="L1615" s="410"/>
      <c r="AH1615" s="402"/>
      <c r="AL1615" s="402"/>
      <c r="AM1615" s="403"/>
      <c r="AR1615" s="563"/>
      <c r="AS1615" s="402"/>
    </row>
    <row r="1616" spans="11:45">
      <c r="K1616" s="410"/>
      <c r="L1616" s="410"/>
      <c r="AH1616" s="402"/>
      <c r="AL1616" s="402"/>
      <c r="AM1616" s="403"/>
      <c r="AR1616" s="563"/>
      <c r="AS1616" s="402"/>
    </row>
    <row r="1617" spans="11:45">
      <c r="K1617" s="410"/>
      <c r="L1617" s="410"/>
      <c r="AH1617" s="402"/>
      <c r="AL1617" s="402"/>
      <c r="AM1617" s="403"/>
      <c r="AR1617" s="563"/>
      <c r="AS1617" s="402"/>
    </row>
    <row r="1618" spans="11:45">
      <c r="K1618" s="410"/>
      <c r="L1618" s="410"/>
      <c r="AH1618" s="402"/>
      <c r="AL1618" s="402"/>
      <c r="AM1618" s="403"/>
      <c r="AR1618" s="563"/>
      <c r="AS1618" s="402"/>
    </row>
    <row r="1619" spans="11:45">
      <c r="K1619" s="410"/>
      <c r="L1619" s="410"/>
      <c r="AH1619" s="402"/>
      <c r="AL1619" s="402"/>
      <c r="AM1619" s="403"/>
      <c r="AR1619" s="563"/>
      <c r="AS1619" s="402"/>
    </row>
    <row r="1620" spans="11:45">
      <c r="K1620" s="410"/>
      <c r="L1620" s="410"/>
      <c r="AH1620" s="402"/>
      <c r="AL1620" s="402"/>
      <c r="AM1620" s="403"/>
      <c r="AR1620" s="563"/>
      <c r="AS1620" s="402"/>
    </row>
    <row r="1621" spans="11:45">
      <c r="K1621" s="410"/>
      <c r="L1621" s="410"/>
      <c r="AH1621" s="402"/>
      <c r="AL1621" s="402"/>
      <c r="AM1621" s="403"/>
      <c r="AR1621" s="563"/>
      <c r="AS1621" s="402"/>
    </row>
    <row r="1622" spans="11:45">
      <c r="K1622" s="410"/>
      <c r="L1622" s="410"/>
      <c r="AH1622" s="402"/>
      <c r="AL1622" s="402"/>
      <c r="AM1622" s="403"/>
      <c r="AR1622" s="563"/>
      <c r="AS1622" s="402"/>
    </row>
    <row r="1623" spans="11:45">
      <c r="K1623" s="410"/>
      <c r="L1623" s="410"/>
      <c r="AH1623" s="402"/>
      <c r="AL1623" s="402"/>
      <c r="AM1623" s="403"/>
      <c r="AR1623" s="563"/>
      <c r="AS1623" s="402"/>
    </row>
    <row r="1624" spans="11:45">
      <c r="K1624" s="410"/>
      <c r="L1624" s="410"/>
      <c r="AH1624" s="402"/>
      <c r="AL1624" s="402"/>
      <c r="AM1624" s="403"/>
      <c r="AR1624" s="563"/>
      <c r="AS1624" s="402"/>
    </row>
    <row r="1625" spans="11:45">
      <c r="K1625" s="410"/>
      <c r="L1625" s="410"/>
      <c r="AH1625" s="402"/>
      <c r="AL1625" s="402"/>
      <c r="AM1625" s="403"/>
      <c r="AR1625" s="563"/>
      <c r="AS1625" s="402"/>
    </row>
    <row r="1626" spans="11:45">
      <c r="K1626" s="410"/>
      <c r="L1626" s="410"/>
      <c r="AH1626" s="402"/>
      <c r="AL1626" s="402"/>
      <c r="AM1626" s="403"/>
      <c r="AR1626" s="563"/>
      <c r="AS1626" s="402"/>
    </row>
    <row r="1627" spans="11:45">
      <c r="K1627" s="410"/>
      <c r="L1627" s="410"/>
      <c r="AH1627" s="402"/>
      <c r="AL1627" s="402"/>
      <c r="AM1627" s="403"/>
      <c r="AR1627" s="563"/>
      <c r="AS1627" s="402"/>
    </row>
    <row r="1628" spans="11:45">
      <c r="K1628" s="410"/>
      <c r="L1628" s="410"/>
      <c r="AH1628" s="402"/>
      <c r="AL1628" s="402"/>
      <c r="AM1628" s="403"/>
      <c r="AR1628" s="563"/>
      <c r="AS1628" s="402"/>
    </row>
    <row r="1629" spans="11:45">
      <c r="K1629" s="410"/>
      <c r="L1629" s="410"/>
      <c r="AH1629" s="402"/>
      <c r="AL1629" s="402"/>
      <c r="AM1629" s="403"/>
      <c r="AR1629" s="563"/>
      <c r="AS1629" s="402"/>
    </row>
    <row r="1630" spans="11:45">
      <c r="K1630" s="410"/>
      <c r="L1630" s="410"/>
      <c r="AH1630" s="402"/>
      <c r="AL1630" s="402"/>
      <c r="AM1630" s="403"/>
      <c r="AR1630" s="563"/>
      <c r="AS1630" s="402"/>
    </row>
    <row r="1631" spans="11:45">
      <c r="K1631" s="410"/>
      <c r="L1631" s="410"/>
      <c r="AH1631" s="402"/>
      <c r="AL1631" s="402"/>
      <c r="AM1631" s="403"/>
      <c r="AR1631" s="563"/>
      <c r="AS1631" s="402"/>
    </row>
    <row r="1632" spans="11:45">
      <c r="K1632" s="410"/>
      <c r="L1632" s="410"/>
      <c r="AH1632" s="402"/>
      <c r="AL1632" s="402"/>
      <c r="AM1632" s="403"/>
      <c r="AR1632" s="563"/>
      <c r="AS1632" s="402"/>
    </row>
    <row r="1633" spans="11:45">
      <c r="K1633" s="410"/>
      <c r="L1633" s="410"/>
      <c r="AH1633" s="402"/>
      <c r="AL1633" s="402"/>
      <c r="AM1633" s="403"/>
      <c r="AR1633" s="563"/>
      <c r="AS1633" s="402"/>
    </row>
    <row r="1634" spans="11:45">
      <c r="K1634" s="410"/>
      <c r="L1634" s="410"/>
      <c r="AH1634" s="402"/>
      <c r="AL1634" s="402"/>
      <c r="AM1634" s="403"/>
      <c r="AR1634" s="563"/>
      <c r="AS1634" s="402"/>
    </row>
    <row r="1635" spans="11:45">
      <c r="K1635" s="410"/>
      <c r="L1635" s="410"/>
      <c r="AH1635" s="402"/>
      <c r="AL1635" s="402"/>
      <c r="AM1635" s="403"/>
      <c r="AR1635" s="563"/>
      <c r="AS1635" s="402"/>
    </row>
    <row r="1636" spans="11:45">
      <c r="K1636" s="410"/>
      <c r="L1636" s="410"/>
      <c r="AH1636" s="402"/>
      <c r="AL1636" s="402"/>
      <c r="AM1636" s="403"/>
      <c r="AR1636" s="563"/>
      <c r="AS1636" s="402"/>
    </row>
    <row r="1637" spans="11:45">
      <c r="K1637" s="410"/>
      <c r="L1637" s="410"/>
      <c r="AH1637" s="402"/>
      <c r="AL1637" s="402"/>
      <c r="AM1637" s="403"/>
      <c r="AR1637" s="563"/>
      <c r="AS1637" s="402"/>
    </row>
    <row r="1638" spans="11:45">
      <c r="K1638" s="410"/>
      <c r="L1638" s="410"/>
      <c r="AH1638" s="402"/>
      <c r="AL1638" s="402"/>
      <c r="AM1638" s="403"/>
      <c r="AR1638" s="563"/>
      <c r="AS1638" s="402"/>
    </row>
    <row r="1639" spans="11:45">
      <c r="K1639" s="410"/>
      <c r="L1639" s="410"/>
      <c r="AH1639" s="402"/>
      <c r="AL1639" s="402"/>
      <c r="AM1639" s="403"/>
      <c r="AR1639" s="563"/>
      <c r="AS1639" s="402"/>
    </row>
    <row r="1640" spans="11:45">
      <c r="K1640" s="410"/>
      <c r="L1640" s="410"/>
      <c r="AH1640" s="402"/>
      <c r="AL1640" s="402"/>
      <c r="AM1640" s="403"/>
      <c r="AR1640" s="563"/>
      <c r="AS1640" s="402"/>
    </row>
    <row r="1641" spans="11:45">
      <c r="K1641" s="410"/>
      <c r="L1641" s="410"/>
      <c r="AH1641" s="402"/>
      <c r="AL1641" s="402"/>
      <c r="AM1641" s="403"/>
      <c r="AR1641" s="563"/>
      <c r="AS1641" s="402"/>
    </row>
    <row r="1642" spans="11:45">
      <c r="K1642" s="410"/>
      <c r="L1642" s="410"/>
      <c r="AH1642" s="402"/>
      <c r="AL1642" s="402"/>
      <c r="AM1642" s="403"/>
      <c r="AR1642" s="563"/>
      <c r="AS1642" s="402"/>
    </row>
    <row r="1643" spans="11:45">
      <c r="K1643" s="410"/>
      <c r="L1643" s="410"/>
      <c r="AH1643" s="402"/>
      <c r="AL1643" s="402"/>
      <c r="AM1643" s="403"/>
      <c r="AR1643" s="563"/>
      <c r="AS1643" s="402"/>
    </row>
    <row r="1644" spans="11:45">
      <c r="K1644" s="410"/>
      <c r="L1644" s="410"/>
      <c r="AH1644" s="402"/>
      <c r="AL1644" s="402"/>
      <c r="AM1644" s="403"/>
      <c r="AR1644" s="563"/>
      <c r="AS1644" s="402"/>
    </row>
    <row r="1645" spans="11:45">
      <c r="K1645" s="410"/>
      <c r="L1645" s="410"/>
      <c r="AH1645" s="402"/>
      <c r="AL1645" s="402"/>
      <c r="AM1645" s="403"/>
      <c r="AR1645" s="563"/>
      <c r="AS1645" s="402"/>
    </row>
    <row r="1646" spans="11:45">
      <c r="K1646" s="410"/>
      <c r="L1646" s="410"/>
      <c r="AH1646" s="402"/>
      <c r="AL1646" s="402"/>
      <c r="AM1646" s="403"/>
      <c r="AR1646" s="563"/>
      <c r="AS1646" s="402"/>
    </row>
    <row r="1647" spans="11:45">
      <c r="K1647" s="410"/>
      <c r="L1647" s="410"/>
      <c r="AH1647" s="402"/>
      <c r="AL1647" s="402"/>
      <c r="AM1647" s="403"/>
      <c r="AR1647" s="563"/>
      <c r="AS1647" s="402"/>
    </row>
    <row r="1648" spans="11:45">
      <c r="K1648" s="410"/>
      <c r="L1648" s="410"/>
      <c r="AH1648" s="402"/>
      <c r="AL1648" s="402"/>
      <c r="AM1648" s="403"/>
      <c r="AR1648" s="563"/>
      <c r="AS1648" s="402"/>
    </row>
    <row r="1649" spans="11:45">
      <c r="K1649" s="410"/>
      <c r="L1649" s="410"/>
      <c r="AH1649" s="402"/>
      <c r="AL1649" s="402"/>
      <c r="AM1649" s="403"/>
      <c r="AR1649" s="563"/>
      <c r="AS1649" s="402"/>
    </row>
    <row r="1650" spans="11:45">
      <c r="K1650" s="410"/>
      <c r="L1650" s="410"/>
      <c r="AH1650" s="402"/>
      <c r="AL1650" s="402"/>
      <c r="AM1650" s="403"/>
      <c r="AR1650" s="563"/>
      <c r="AS1650" s="402"/>
    </row>
    <row r="1651" spans="11:45">
      <c r="K1651" s="410"/>
      <c r="L1651" s="410"/>
      <c r="AH1651" s="402"/>
      <c r="AL1651" s="402"/>
      <c r="AM1651" s="403"/>
      <c r="AR1651" s="563"/>
      <c r="AS1651" s="402"/>
    </row>
    <row r="1652" spans="11:45">
      <c r="K1652" s="410"/>
      <c r="L1652" s="410"/>
      <c r="AH1652" s="402"/>
      <c r="AL1652" s="402"/>
      <c r="AM1652" s="403"/>
      <c r="AR1652" s="563"/>
      <c r="AS1652" s="402"/>
    </row>
    <row r="1653" spans="11:45">
      <c r="K1653" s="410"/>
      <c r="L1653" s="410"/>
      <c r="AH1653" s="402"/>
      <c r="AL1653" s="402"/>
      <c r="AM1653" s="403"/>
      <c r="AR1653" s="563"/>
      <c r="AS1653" s="402"/>
    </row>
    <row r="1654" spans="11:45">
      <c r="K1654" s="410"/>
      <c r="L1654" s="410"/>
      <c r="AH1654" s="402"/>
      <c r="AL1654" s="402"/>
      <c r="AM1654" s="403"/>
      <c r="AR1654" s="563"/>
      <c r="AS1654" s="402"/>
    </row>
    <row r="1655" spans="11:45">
      <c r="K1655" s="410"/>
      <c r="L1655" s="410"/>
      <c r="AH1655" s="402"/>
      <c r="AL1655" s="402"/>
      <c r="AM1655" s="403"/>
      <c r="AR1655" s="563"/>
      <c r="AS1655" s="402"/>
    </row>
    <row r="1656" spans="11:45">
      <c r="K1656" s="410"/>
      <c r="L1656" s="410"/>
      <c r="AH1656" s="402"/>
      <c r="AL1656" s="402"/>
      <c r="AM1656" s="403"/>
      <c r="AR1656" s="563"/>
      <c r="AS1656" s="402"/>
    </row>
    <row r="1657" spans="11:45">
      <c r="K1657" s="410"/>
      <c r="L1657" s="410"/>
      <c r="AH1657" s="402"/>
      <c r="AL1657" s="402"/>
      <c r="AM1657" s="403"/>
      <c r="AR1657" s="563"/>
      <c r="AS1657" s="402"/>
    </row>
    <row r="1658" spans="11:45">
      <c r="K1658" s="410"/>
      <c r="L1658" s="410"/>
      <c r="AH1658" s="402"/>
      <c r="AL1658" s="402"/>
      <c r="AM1658" s="403"/>
      <c r="AR1658" s="563"/>
      <c r="AS1658" s="402"/>
    </row>
    <row r="1659" spans="11:45">
      <c r="K1659" s="410"/>
      <c r="L1659" s="410"/>
      <c r="AH1659" s="402"/>
      <c r="AL1659" s="402"/>
      <c r="AM1659" s="403"/>
      <c r="AR1659" s="563"/>
      <c r="AS1659" s="402"/>
    </row>
    <row r="1660" spans="11:45">
      <c r="K1660" s="410"/>
      <c r="L1660" s="410"/>
      <c r="AH1660" s="402"/>
      <c r="AL1660" s="402"/>
      <c r="AM1660" s="403"/>
      <c r="AR1660" s="563"/>
      <c r="AS1660" s="402"/>
    </row>
    <row r="1661" spans="11:45">
      <c r="K1661" s="410"/>
      <c r="L1661" s="410"/>
      <c r="AH1661" s="402"/>
      <c r="AL1661" s="402"/>
      <c r="AM1661" s="403"/>
      <c r="AR1661" s="563"/>
      <c r="AS1661" s="402"/>
    </row>
    <row r="1662" spans="11:45">
      <c r="K1662" s="410"/>
      <c r="L1662" s="410"/>
      <c r="AH1662" s="402"/>
      <c r="AL1662" s="402"/>
      <c r="AM1662" s="403"/>
      <c r="AR1662" s="563"/>
      <c r="AS1662" s="402"/>
    </row>
    <row r="1663" spans="11:45">
      <c r="K1663" s="410"/>
      <c r="L1663" s="410"/>
      <c r="AH1663" s="402"/>
      <c r="AL1663" s="402"/>
      <c r="AM1663" s="403"/>
      <c r="AR1663" s="563"/>
      <c r="AS1663" s="402"/>
    </row>
    <row r="1664" spans="11:45">
      <c r="K1664" s="410"/>
      <c r="L1664" s="410"/>
      <c r="AH1664" s="402"/>
      <c r="AL1664" s="402"/>
      <c r="AM1664" s="403"/>
      <c r="AR1664" s="563"/>
      <c r="AS1664" s="402"/>
    </row>
    <row r="1665" spans="11:45">
      <c r="K1665" s="410"/>
      <c r="L1665" s="410"/>
      <c r="AH1665" s="402"/>
      <c r="AL1665" s="402"/>
      <c r="AM1665" s="403"/>
      <c r="AR1665" s="563"/>
      <c r="AS1665" s="402"/>
    </row>
    <row r="1666" spans="11:45">
      <c r="K1666" s="410"/>
      <c r="L1666" s="410"/>
      <c r="AH1666" s="402"/>
      <c r="AL1666" s="402"/>
      <c r="AM1666" s="403"/>
      <c r="AR1666" s="563"/>
      <c r="AS1666" s="402"/>
    </row>
    <row r="1667" spans="11:45">
      <c r="K1667" s="410"/>
      <c r="L1667" s="410"/>
      <c r="AH1667" s="402"/>
      <c r="AL1667" s="402"/>
      <c r="AM1667" s="403"/>
      <c r="AR1667" s="563"/>
      <c r="AS1667" s="402"/>
    </row>
    <row r="1668" spans="11:45">
      <c r="K1668" s="410"/>
      <c r="L1668" s="410"/>
      <c r="AH1668" s="402"/>
      <c r="AL1668" s="402"/>
      <c r="AM1668" s="403"/>
      <c r="AR1668" s="563"/>
      <c r="AS1668" s="402"/>
    </row>
    <row r="1669" spans="11:45">
      <c r="K1669" s="410"/>
      <c r="L1669" s="410"/>
      <c r="AH1669" s="402"/>
      <c r="AL1669" s="402"/>
      <c r="AM1669" s="403"/>
      <c r="AR1669" s="563"/>
      <c r="AS1669" s="402"/>
    </row>
    <row r="1670" spans="11:45">
      <c r="K1670" s="410"/>
      <c r="L1670" s="410"/>
      <c r="AH1670" s="402"/>
      <c r="AL1670" s="402"/>
      <c r="AM1670" s="403"/>
      <c r="AR1670" s="563"/>
      <c r="AS1670" s="402"/>
    </row>
    <row r="1671" spans="11:45">
      <c r="K1671" s="410"/>
      <c r="L1671" s="410"/>
      <c r="AH1671" s="402"/>
      <c r="AL1671" s="402"/>
      <c r="AM1671" s="403"/>
      <c r="AR1671" s="563"/>
      <c r="AS1671" s="402"/>
    </row>
    <row r="1672" spans="11:45">
      <c r="K1672" s="410"/>
      <c r="L1672" s="410"/>
      <c r="AH1672" s="402"/>
      <c r="AL1672" s="402"/>
      <c r="AM1672" s="403"/>
      <c r="AR1672" s="563"/>
      <c r="AS1672" s="402"/>
    </row>
    <row r="1673" spans="11:45">
      <c r="K1673" s="410"/>
      <c r="L1673" s="410"/>
      <c r="AH1673" s="402"/>
      <c r="AL1673" s="402"/>
      <c r="AM1673" s="403"/>
      <c r="AR1673" s="563"/>
      <c r="AS1673" s="402"/>
    </row>
    <row r="1674" spans="11:45">
      <c r="K1674" s="410"/>
      <c r="L1674" s="410"/>
      <c r="AH1674" s="402"/>
      <c r="AL1674" s="402"/>
      <c r="AM1674" s="403"/>
      <c r="AR1674" s="563"/>
      <c r="AS1674" s="402"/>
    </row>
    <row r="1675" spans="11:45">
      <c r="K1675" s="410"/>
      <c r="L1675" s="410"/>
      <c r="AH1675" s="402"/>
      <c r="AL1675" s="402"/>
      <c r="AM1675" s="403"/>
      <c r="AR1675" s="563"/>
      <c r="AS1675" s="402"/>
    </row>
    <row r="1676" spans="11:45">
      <c r="K1676" s="410"/>
      <c r="L1676" s="410"/>
      <c r="AH1676" s="402"/>
      <c r="AL1676" s="402"/>
      <c r="AM1676" s="403"/>
      <c r="AR1676" s="563"/>
      <c r="AS1676" s="402"/>
    </row>
    <row r="1677" spans="11:45">
      <c r="K1677" s="410"/>
      <c r="L1677" s="410"/>
      <c r="AH1677" s="402"/>
      <c r="AL1677" s="402"/>
      <c r="AM1677" s="403"/>
      <c r="AR1677" s="563"/>
      <c r="AS1677" s="402"/>
    </row>
    <row r="1678" spans="11:45">
      <c r="K1678" s="410"/>
      <c r="L1678" s="410"/>
      <c r="AH1678" s="402"/>
      <c r="AL1678" s="402"/>
      <c r="AM1678" s="403"/>
      <c r="AR1678" s="563"/>
      <c r="AS1678" s="402"/>
    </row>
    <row r="1679" spans="11:45">
      <c r="K1679" s="410"/>
      <c r="L1679" s="410"/>
      <c r="AH1679" s="402"/>
      <c r="AL1679" s="402"/>
      <c r="AM1679" s="403"/>
      <c r="AR1679" s="563"/>
      <c r="AS1679" s="402"/>
    </row>
    <row r="1680" spans="11:45">
      <c r="K1680" s="410"/>
      <c r="L1680" s="410"/>
      <c r="AH1680" s="402"/>
      <c r="AL1680" s="402"/>
      <c r="AM1680" s="403"/>
      <c r="AR1680" s="563"/>
      <c r="AS1680" s="402"/>
    </row>
    <row r="1681" spans="11:45">
      <c r="K1681" s="410"/>
      <c r="L1681" s="410"/>
      <c r="AH1681" s="402"/>
      <c r="AL1681" s="402"/>
      <c r="AM1681" s="403"/>
      <c r="AR1681" s="563"/>
      <c r="AS1681" s="402"/>
    </row>
    <row r="1682" spans="11:45">
      <c r="K1682" s="410"/>
      <c r="L1682" s="410"/>
      <c r="AH1682" s="402"/>
      <c r="AL1682" s="402"/>
      <c r="AM1682" s="403"/>
      <c r="AR1682" s="563"/>
      <c r="AS1682" s="402"/>
    </row>
    <row r="1683" spans="11:45">
      <c r="K1683" s="410"/>
      <c r="L1683" s="410"/>
      <c r="AH1683" s="402"/>
      <c r="AL1683" s="402"/>
      <c r="AM1683" s="403"/>
      <c r="AR1683" s="563"/>
      <c r="AS1683" s="402"/>
    </row>
    <row r="1684" spans="11:45">
      <c r="K1684" s="410"/>
      <c r="L1684" s="410"/>
      <c r="AH1684" s="402"/>
      <c r="AL1684" s="402"/>
      <c r="AM1684" s="403"/>
      <c r="AR1684" s="563"/>
      <c r="AS1684" s="402"/>
    </row>
    <row r="1685" spans="11:45">
      <c r="K1685" s="410"/>
      <c r="L1685" s="410"/>
      <c r="AH1685" s="402"/>
      <c r="AL1685" s="402"/>
      <c r="AM1685" s="403"/>
      <c r="AR1685" s="563"/>
      <c r="AS1685" s="402"/>
    </row>
    <row r="1686" spans="11:45">
      <c r="K1686" s="410"/>
      <c r="L1686" s="410"/>
      <c r="AH1686" s="402"/>
      <c r="AL1686" s="402"/>
      <c r="AM1686" s="403"/>
      <c r="AR1686" s="563"/>
      <c r="AS1686" s="402"/>
    </row>
    <row r="1687" spans="11:45">
      <c r="K1687" s="410"/>
      <c r="L1687" s="410"/>
      <c r="AH1687" s="402"/>
      <c r="AL1687" s="402"/>
      <c r="AM1687" s="403"/>
      <c r="AR1687" s="563"/>
      <c r="AS1687" s="402"/>
    </row>
    <row r="1688" spans="11:45">
      <c r="K1688" s="410"/>
      <c r="L1688" s="410"/>
      <c r="AH1688" s="402"/>
      <c r="AL1688" s="402"/>
      <c r="AM1688" s="403"/>
      <c r="AR1688" s="563"/>
      <c r="AS1688" s="402"/>
    </row>
    <row r="1689" spans="11:45">
      <c r="K1689" s="410"/>
      <c r="L1689" s="410"/>
      <c r="AH1689" s="402"/>
      <c r="AL1689" s="402"/>
      <c r="AM1689" s="403"/>
      <c r="AR1689" s="563"/>
      <c r="AS1689" s="402"/>
    </row>
    <row r="1690" spans="11:45">
      <c r="K1690" s="410"/>
      <c r="L1690" s="410"/>
      <c r="AH1690" s="402"/>
      <c r="AL1690" s="402"/>
      <c r="AM1690" s="403"/>
      <c r="AR1690" s="563"/>
      <c r="AS1690" s="402"/>
    </row>
    <row r="1691" spans="11:45">
      <c r="K1691" s="410"/>
      <c r="L1691" s="410"/>
      <c r="AH1691" s="402"/>
      <c r="AL1691" s="402"/>
      <c r="AM1691" s="403"/>
      <c r="AR1691" s="563"/>
      <c r="AS1691" s="402"/>
    </row>
    <row r="1692" spans="11:45">
      <c r="K1692" s="410"/>
      <c r="L1692" s="410"/>
      <c r="AH1692" s="402"/>
      <c r="AL1692" s="402"/>
      <c r="AM1692" s="403"/>
      <c r="AR1692" s="563"/>
      <c r="AS1692" s="402"/>
    </row>
    <row r="1693" spans="11:45">
      <c r="K1693" s="410"/>
      <c r="L1693" s="410"/>
      <c r="AH1693" s="402"/>
      <c r="AL1693" s="402"/>
      <c r="AM1693" s="403"/>
      <c r="AR1693" s="563"/>
      <c r="AS1693" s="402"/>
    </row>
    <row r="1694" spans="11:45">
      <c r="K1694" s="410"/>
      <c r="L1694" s="410"/>
      <c r="AH1694" s="402"/>
      <c r="AL1694" s="402"/>
      <c r="AM1694" s="403"/>
      <c r="AR1694" s="563"/>
      <c r="AS1694" s="402"/>
    </row>
    <row r="1695" spans="11:45">
      <c r="K1695" s="410"/>
      <c r="L1695" s="410"/>
      <c r="AH1695" s="402"/>
      <c r="AL1695" s="402"/>
      <c r="AM1695" s="403"/>
      <c r="AR1695" s="563"/>
      <c r="AS1695" s="402"/>
    </row>
    <row r="1696" spans="11:45">
      <c r="K1696" s="410"/>
      <c r="L1696" s="410"/>
      <c r="AH1696" s="402"/>
      <c r="AL1696" s="402"/>
      <c r="AM1696" s="403"/>
      <c r="AR1696" s="563"/>
      <c r="AS1696" s="402"/>
    </row>
    <row r="1697" spans="11:45">
      <c r="K1697" s="410"/>
      <c r="L1697" s="410"/>
      <c r="AH1697" s="402"/>
      <c r="AL1697" s="402"/>
      <c r="AM1697" s="403"/>
      <c r="AR1697" s="563"/>
      <c r="AS1697" s="402"/>
    </row>
    <row r="1698" spans="11:45">
      <c r="K1698" s="410"/>
      <c r="L1698" s="410"/>
      <c r="AH1698" s="402"/>
      <c r="AL1698" s="402"/>
      <c r="AM1698" s="403"/>
      <c r="AR1698" s="563"/>
      <c r="AS1698" s="402"/>
    </row>
    <row r="1699" spans="11:45">
      <c r="K1699" s="410"/>
      <c r="L1699" s="410"/>
      <c r="AH1699" s="402"/>
      <c r="AL1699" s="402"/>
      <c r="AM1699" s="403"/>
      <c r="AR1699" s="563"/>
      <c r="AS1699" s="402"/>
    </row>
    <row r="1700" spans="11:45">
      <c r="K1700" s="410"/>
      <c r="L1700" s="410"/>
      <c r="AH1700" s="402"/>
      <c r="AL1700" s="402"/>
      <c r="AM1700" s="403"/>
      <c r="AR1700" s="563"/>
      <c r="AS1700" s="402"/>
    </row>
    <row r="1701" spans="11:45">
      <c r="K1701" s="410"/>
      <c r="L1701" s="410"/>
      <c r="AH1701" s="402"/>
      <c r="AL1701" s="402"/>
      <c r="AM1701" s="403"/>
      <c r="AR1701" s="563"/>
      <c r="AS1701" s="402"/>
    </row>
    <row r="1702" spans="11:45">
      <c r="K1702" s="410"/>
      <c r="L1702" s="410"/>
      <c r="AH1702" s="402"/>
      <c r="AL1702" s="402"/>
      <c r="AM1702" s="403"/>
      <c r="AR1702" s="563"/>
      <c r="AS1702" s="402"/>
    </row>
    <row r="1703" spans="11:45">
      <c r="K1703" s="410"/>
      <c r="L1703" s="410"/>
      <c r="AH1703" s="402"/>
      <c r="AL1703" s="402"/>
      <c r="AM1703" s="403"/>
      <c r="AR1703" s="563"/>
      <c r="AS1703" s="402"/>
    </row>
    <row r="1704" spans="11:45">
      <c r="K1704" s="410"/>
      <c r="L1704" s="410"/>
      <c r="AH1704" s="402"/>
      <c r="AL1704" s="402"/>
      <c r="AM1704" s="403"/>
      <c r="AR1704" s="563"/>
      <c r="AS1704" s="402"/>
    </row>
    <row r="1705" spans="11:45">
      <c r="K1705" s="410"/>
      <c r="L1705" s="410"/>
      <c r="AH1705" s="402"/>
      <c r="AL1705" s="402"/>
      <c r="AM1705" s="403"/>
      <c r="AR1705" s="563"/>
      <c r="AS1705" s="402"/>
    </row>
    <row r="1706" spans="11:45">
      <c r="K1706" s="410"/>
      <c r="L1706" s="410"/>
      <c r="AH1706" s="402"/>
      <c r="AL1706" s="402"/>
      <c r="AM1706" s="403"/>
      <c r="AR1706" s="563"/>
      <c r="AS1706" s="402"/>
    </row>
    <row r="1707" spans="11:45">
      <c r="K1707" s="410"/>
      <c r="L1707" s="410"/>
      <c r="AH1707" s="402"/>
      <c r="AL1707" s="402"/>
      <c r="AM1707" s="403"/>
      <c r="AR1707" s="563"/>
      <c r="AS1707" s="402"/>
    </row>
    <row r="1708" spans="11:45">
      <c r="K1708" s="410"/>
      <c r="L1708" s="410"/>
      <c r="AH1708" s="402"/>
      <c r="AL1708" s="402"/>
      <c r="AM1708" s="403"/>
      <c r="AR1708" s="563"/>
      <c r="AS1708" s="402"/>
    </row>
    <row r="1709" spans="11:45">
      <c r="K1709" s="410"/>
      <c r="L1709" s="410"/>
      <c r="AH1709" s="402"/>
      <c r="AL1709" s="402"/>
      <c r="AM1709" s="403"/>
      <c r="AR1709" s="563"/>
      <c r="AS1709" s="402"/>
    </row>
    <row r="1710" spans="11:45">
      <c r="K1710" s="410"/>
      <c r="L1710" s="410"/>
      <c r="AH1710" s="402"/>
      <c r="AL1710" s="402"/>
      <c r="AM1710" s="403"/>
      <c r="AR1710" s="563"/>
      <c r="AS1710" s="402"/>
    </row>
    <row r="1711" spans="11:45">
      <c r="K1711" s="410"/>
      <c r="L1711" s="410"/>
      <c r="AH1711" s="402"/>
      <c r="AL1711" s="402"/>
      <c r="AM1711" s="403"/>
      <c r="AR1711" s="563"/>
      <c r="AS1711" s="402"/>
    </row>
    <row r="1712" spans="11:45">
      <c r="K1712" s="410"/>
      <c r="L1712" s="410"/>
      <c r="AH1712" s="402"/>
      <c r="AL1712" s="402"/>
      <c r="AM1712" s="403"/>
      <c r="AR1712" s="563"/>
      <c r="AS1712" s="402"/>
    </row>
    <row r="1713" spans="11:45">
      <c r="K1713" s="410"/>
      <c r="L1713" s="410"/>
      <c r="AH1713" s="402"/>
      <c r="AL1713" s="402"/>
      <c r="AM1713" s="403"/>
      <c r="AR1713" s="563"/>
      <c r="AS1713" s="402"/>
    </row>
    <row r="1714" spans="11:45">
      <c r="K1714" s="410"/>
      <c r="L1714" s="410"/>
      <c r="AH1714" s="402"/>
      <c r="AL1714" s="402"/>
      <c r="AM1714" s="403"/>
      <c r="AR1714" s="563"/>
      <c r="AS1714" s="402"/>
    </row>
    <row r="1715" spans="11:45">
      <c r="K1715" s="410"/>
      <c r="L1715" s="410"/>
      <c r="AH1715" s="402"/>
      <c r="AL1715" s="402"/>
      <c r="AM1715" s="403"/>
      <c r="AR1715" s="563"/>
      <c r="AS1715" s="402"/>
    </row>
    <row r="1716" spans="11:45">
      <c r="K1716" s="410"/>
      <c r="L1716" s="410"/>
      <c r="AH1716" s="402"/>
      <c r="AL1716" s="402"/>
      <c r="AM1716" s="403"/>
      <c r="AR1716" s="563"/>
      <c r="AS1716" s="402"/>
    </row>
    <row r="1717" spans="11:45">
      <c r="K1717" s="410"/>
      <c r="L1717" s="410"/>
      <c r="AH1717" s="402"/>
      <c r="AL1717" s="402"/>
      <c r="AM1717" s="403"/>
      <c r="AR1717" s="563"/>
      <c r="AS1717" s="402"/>
    </row>
    <row r="1718" spans="11:45">
      <c r="K1718" s="410"/>
      <c r="L1718" s="410"/>
      <c r="AH1718" s="402"/>
      <c r="AL1718" s="402"/>
      <c r="AM1718" s="403"/>
      <c r="AR1718" s="563"/>
      <c r="AS1718" s="402"/>
    </row>
    <row r="1719" spans="11:45">
      <c r="K1719" s="410"/>
      <c r="L1719" s="410"/>
      <c r="AH1719" s="402"/>
      <c r="AL1719" s="402"/>
      <c r="AM1719" s="403"/>
      <c r="AR1719" s="563"/>
      <c r="AS1719" s="402"/>
    </row>
    <row r="1720" spans="11:45">
      <c r="K1720" s="410"/>
      <c r="L1720" s="410"/>
      <c r="AH1720" s="402"/>
      <c r="AL1720" s="402"/>
      <c r="AM1720" s="403"/>
      <c r="AR1720" s="563"/>
      <c r="AS1720" s="402"/>
    </row>
    <row r="1721" spans="11:45">
      <c r="K1721" s="410"/>
      <c r="L1721" s="410"/>
      <c r="AH1721" s="402"/>
      <c r="AL1721" s="402"/>
      <c r="AM1721" s="403"/>
      <c r="AR1721" s="563"/>
      <c r="AS1721" s="402"/>
    </row>
    <row r="1722" spans="11:45">
      <c r="K1722" s="410"/>
      <c r="L1722" s="410"/>
      <c r="AH1722" s="402"/>
      <c r="AL1722" s="402"/>
      <c r="AM1722" s="403"/>
      <c r="AR1722" s="563"/>
      <c r="AS1722" s="402"/>
    </row>
    <row r="1723" spans="11:45">
      <c r="K1723" s="410"/>
      <c r="L1723" s="410"/>
      <c r="AH1723" s="402"/>
      <c r="AL1723" s="402"/>
      <c r="AM1723" s="403"/>
      <c r="AR1723" s="563"/>
      <c r="AS1723" s="402"/>
    </row>
    <row r="1724" spans="11:45">
      <c r="K1724" s="410"/>
      <c r="L1724" s="410"/>
      <c r="AH1724" s="402"/>
      <c r="AL1724" s="402"/>
      <c r="AM1724" s="403"/>
      <c r="AR1724" s="563"/>
      <c r="AS1724" s="402"/>
    </row>
    <row r="1725" spans="11:45">
      <c r="K1725" s="410"/>
      <c r="L1725" s="410"/>
      <c r="AH1725" s="402"/>
      <c r="AL1725" s="402"/>
      <c r="AM1725" s="403"/>
      <c r="AR1725" s="563"/>
      <c r="AS1725" s="402"/>
    </row>
    <row r="1726" spans="11:45">
      <c r="K1726" s="410"/>
      <c r="L1726" s="410"/>
      <c r="AH1726" s="402"/>
      <c r="AL1726" s="402"/>
      <c r="AM1726" s="403"/>
      <c r="AR1726" s="563"/>
      <c r="AS1726" s="402"/>
    </row>
    <row r="1727" spans="11:45">
      <c r="K1727" s="410"/>
      <c r="L1727" s="410"/>
      <c r="AH1727" s="402"/>
      <c r="AL1727" s="402"/>
      <c r="AM1727" s="403"/>
      <c r="AR1727" s="563"/>
      <c r="AS1727" s="402"/>
    </row>
    <row r="1728" spans="11:45">
      <c r="K1728" s="410"/>
      <c r="L1728" s="410"/>
      <c r="AH1728" s="402"/>
      <c r="AL1728" s="402"/>
      <c r="AM1728" s="403"/>
      <c r="AR1728" s="563"/>
      <c r="AS1728" s="402"/>
    </row>
    <row r="1729" spans="11:45">
      <c r="K1729" s="410"/>
      <c r="L1729" s="410"/>
      <c r="AH1729" s="402"/>
      <c r="AL1729" s="402"/>
      <c r="AM1729" s="403"/>
      <c r="AR1729" s="563"/>
      <c r="AS1729" s="402"/>
    </row>
    <row r="1730" spans="11:45">
      <c r="K1730" s="410"/>
      <c r="L1730" s="410"/>
      <c r="AH1730" s="402"/>
      <c r="AL1730" s="402"/>
      <c r="AM1730" s="403"/>
      <c r="AR1730" s="563"/>
      <c r="AS1730" s="402"/>
    </row>
    <row r="1731" spans="11:45">
      <c r="K1731" s="410"/>
      <c r="L1731" s="410"/>
      <c r="AH1731" s="402"/>
      <c r="AL1731" s="402"/>
      <c r="AM1731" s="403"/>
      <c r="AR1731" s="563"/>
      <c r="AS1731" s="402"/>
    </row>
    <row r="1732" spans="11:45">
      <c r="K1732" s="410"/>
      <c r="L1732" s="410"/>
      <c r="AH1732" s="402"/>
      <c r="AL1732" s="402"/>
      <c r="AM1732" s="403"/>
      <c r="AR1732" s="563"/>
      <c r="AS1732" s="402"/>
    </row>
    <row r="1733" spans="11:45">
      <c r="K1733" s="410"/>
      <c r="L1733" s="410"/>
      <c r="AH1733" s="402"/>
      <c r="AL1733" s="402"/>
      <c r="AM1733" s="403"/>
      <c r="AR1733" s="563"/>
      <c r="AS1733" s="402"/>
    </row>
    <row r="1734" spans="11:45">
      <c r="K1734" s="410"/>
      <c r="L1734" s="410"/>
      <c r="AH1734" s="402"/>
      <c r="AL1734" s="402"/>
      <c r="AM1734" s="403"/>
      <c r="AR1734" s="563"/>
      <c r="AS1734" s="402"/>
    </row>
    <row r="1735" spans="11:45">
      <c r="K1735" s="410"/>
      <c r="L1735" s="410"/>
      <c r="AH1735" s="402"/>
      <c r="AL1735" s="402"/>
      <c r="AM1735" s="403"/>
      <c r="AR1735" s="563"/>
      <c r="AS1735" s="402"/>
    </row>
    <row r="1736" spans="11:45">
      <c r="K1736" s="410"/>
      <c r="L1736" s="410"/>
      <c r="AH1736" s="402"/>
      <c r="AL1736" s="402"/>
      <c r="AM1736" s="403"/>
      <c r="AR1736" s="563"/>
      <c r="AS1736" s="402"/>
    </row>
    <row r="1737" spans="11:45">
      <c r="K1737" s="410"/>
      <c r="L1737" s="410"/>
      <c r="AH1737" s="402"/>
      <c r="AL1737" s="402"/>
      <c r="AM1737" s="403"/>
      <c r="AR1737" s="563"/>
      <c r="AS1737" s="402"/>
    </row>
    <row r="1738" spans="11:45">
      <c r="K1738" s="410"/>
      <c r="L1738" s="410"/>
      <c r="AH1738" s="402"/>
      <c r="AL1738" s="402"/>
      <c r="AM1738" s="403"/>
      <c r="AR1738" s="563"/>
      <c r="AS1738" s="402"/>
    </row>
    <row r="1739" spans="11:45">
      <c r="K1739" s="410"/>
      <c r="L1739" s="410"/>
      <c r="AH1739" s="402"/>
      <c r="AL1739" s="402"/>
      <c r="AM1739" s="403"/>
      <c r="AR1739" s="563"/>
      <c r="AS1739" s="402"/>
    </row>
    <row r="1740" spans="11:45">
      <c r="K1740" s="410"/>
      <c r="L1740" s="410"/>
      <c r="AH1740" s="402"/>
      <c r="AL1740" s="402"/>
      <c r="AM1740" s="403"/>
      <c r="AR1740" s="563"/>
      <c r="AS1740" s="402"/>
    </row>
    <row r="1741" spans="11:45">
      <c r="K1741" s="410"/>
      <c r="L1741" s="410"/>
      <c r="AH1741" s="402"/>
      <c r="AL1741" s="402"/>
      <c r="AM1741" s="403"/>
      <c r="AR1741" s="563"/>
      <c r="AS1741" s="402"/>
    </row>
    <row r="1742" spans="11:45">
      <c r="K1742" s="410"/>
      <c r="L1742" s="410"/>
      <c r="AH1742" s="402"/>
      <c r="AL1742" s="402"/>
      <c r="AM1742" s="403"/>
      <c r="AR1742" s="563"/>
      <c r="AS1742" s="402"/>
    </row>
    <row r="1743" spans="11:45">
      <c r="K1743" s="410"/>
      <c r="L1743" s="410"/>
      <c r="AH1743" s="402"/>
      <c r="AL1743" s="402"/>
      <c r="AM1743" s="403"/>
      <c r="AR1743" s="563"/>
      <c r="AS1743" s="402"/>
    </row>
    <row r="1744" spans="11:45">
      <c r="K1744" s="410"/>
      <c r="L1744" s="410"/>
      <c r="AH1744" s="402"/>
      <c r="AL1744" s="402"/>
      <c r="AM1744" s="403"/>
      <c r="AR1744" s="563"/>
      <c r="AS1744" s="402"/>
    </row>
    <row r="1745" spans="11:45">
      <c r="K1745" s="410"/>
      <c r="L1745" s="410"/>
      <c r="AH1745" s="402"/>
      <c r="AL1745" s="402"/>
      <c r="AM1745" s="403"/>
      <c r="AR1745" s="563"/>
      <c r="AS1745" s="402"/>
    </row>
    <row r="1746" spans="11:45">
      <c r="K1746" s="410"/>
      <c r="L1746" s="410"/>
      <c r="AH1746" s="402"/>
      <c r="AL1746" s="402"/>
      <c r="AM1746" s="403"/>
      <c r="AR1746" s="563"/>
      <c r="AS1746" s="402"/>
    </row>
    <row r="1747" spans="11:45">
      <c r="K1747" s="410"/>
      <c r="L1747" s="410"/>
      <c r="AH1747" s="402"/>
      <c r="AL1747" s="402"/>
      <c r="AM1747" s="403"/>
      <c r="AR1747" s="563"/>
      <c r="AS1747" s="402"/>
    </row>
    <row r="1748" spans="11:45">
      <c r="K1748" s="410"/>
      <c r="L1748" s="410"/>
      <c r="AH1748" s="402"/>
      <c r="AL1748" s="402"/>
      <c r="AM1748" s="403"/>
      <c r="AR1748" s="563"/>
      <c r="AS1748" s="402"/>
    </row>
    <row r="1749" spans="11:45">
      <c r="K1749" s="410"/>
      <c r="L1749" s="410"/>
      <c r="AH1749" s="402"/>
      <c r="AL1749" s="402"/>
      <c r="AM1749" s="403"/>
      <c r="AR1749" s="563"/>
      <c r="AS1749" s="402"/>
    </row>
    <row r="1750" spans="11:45">
      <c r="K1750" s="410"/>
      <c r="L1750" s="410"/>
      <c r="AH1750" s="402"/>
      <c r="AL1750" s="402"/>
      <c r="AM1750" s="403"/>
      <c r="AR1750" s="563"/>
      <c r="AS1750" s="402"/>
    </row>
    <row r="1751" spans="11:45">
      <c r="K1751" s="410"/>
      <c r="L1751" s="410"/>
      <c r="AH1751" s="402"/>
      <c r="AL1751" s="402"/>
      <c r="AM1751" s="403"/>
      <c r="AR1751" s="563"/>
      <c r="AS1751" s="402"/>
    </row>
    <row r="1752" spans="11:45">
      <c r="K1752" s="410"/>
      <c r="L1752" s="410"/>
      <c r="AH1752" s="402"/>
      <c r="AL1752" s="402"/>
      <c r="AM1752" s="403"/>
      <c r="AR1752" s="563"/>
      <c r="AS1752" s="402"/>
    </row>
    <row r="1753" spans="11:45">
      <c r="K1753" s="410"/>
      <c r="L1753" s="410"/>
      <c r="AH1753" s="402"/>
      <c r="AL1753" s="402"/>
      <c r="AM1753" s="403"/>
      <c r="AR1753" s="563"/>
      <c r="AS1753" s="402"/>
    </row>
    <row r="1754" spans="11:45">
      <c r="K1754" s="410"/>
      <c r="L1754" s="410"/>
      <c r="AH1754" s="402"/>
      <c r="AL1754" s="402"/>
      <c r="AM1754" s="403"/>
      <c r="AR1754" s="563"/>
      <c r="AS1754" s="402"/>
    </row>
    <row r="1755" spans="11:45">
      <c r="K1755" s="410"/>
      <c r="L1755" s="410"/>
      <c r="AH1755" s="402"/>
      <c r="AL1755" s="402"/>
      <c r="AM1755" s="403"/>
      <c r="AR1755" s="563"/>
      <c r="AS1755" s="402"/>
    </row>
    <row r="1756" spans="11:45">
      <c r="K1756" s="410"/>
      <c r="L1756" s="410"/>
      <c r="AH1756" s="402"/>
      <c r="AL1756" s="402"/>
      <c r="AM1756" s="403"/>
      <c r="AR1756" s="563"/>
      <c r="AS1756" s="402"/>
    </row>
    <row r="1757" spans="11:45">
      <c r="K1757" s="410"/>
      <c r="L1757" s="410"/>
      <c r="AH1757" s="402"/>
      <c r="AL1757" s="402"/>
      <c r="AM1757" s="403"/>
      <c r="AR1757" s="563"/>
      <c r="AS1757" s="402"/>
    </row>
    <row r="1758" spans="11:45">
      <c r="K1758" s="410"/>
      <c r="L1758" s="410"/>
      <c r="AH1758" s="402"/>
      <c r="AL1758" s="402"/>
      <c r="AM1758" s="403"/>
      <c r="AR1758" s="563"/>
      <c r="AS1758" s="402"/>
    </row>
    <row r="1759" spans="11:45">
      <c r="K1759" s="410"/>
      <c r="L1759" s="410"/>
      <c r="AH1759" s="402"/>
      <c r="AL1759" s="402"/>
      <c r="AM1759" s="403"/>
      <c r="AR1759" s="563"/>
      <c r="AS1759" s="402"/>
    </row>
    <row r="1760" spans="11:45">
      <c r="K1760" s="410"/>
      <c r="L1760" s="410"/>
      <c r="AH1760" s="402"/>
      <c r="AL1760" s="402"/>
      <c r="AM1760" s="403"/>
      <c r="AR1760" s="563"/>
      <c r="AS1760" s="402"/>
    </row>
    <row r="1761" spans="11:45">
      <c r="K1761" s="410"/>
      <c r="L1761" s="410"/>
      <c r="AH1761" s="402"/>
      <c r="AL1761" s="402"/>
      <c r="AM1761" s="403"/>
      <c r="AR1761" s="563"/>
      <c r="AS1761" s="402"/>
    </row>
    <row r="1762" spans="11:45">
      <c r="K1762" s="410"/>
      <c r="L1762" s="410"/>
      <c r="AH1762" s="402"/>
      <c r="AL1762" s="402"/>
      <c r="AM1762" s="403"/>
      <c r="AR1762" s="563"/>
      <c r="AS1762" s="402"/>
    </row>
    <row r="1763" spans="11:45">
      <c r="K1763" s="410"/>
      <c r="L1763" s="410"/>
      <c r="AH1763" s="402"/>
      <c r="AL1763" s="402"/>
      <c r="AM1763" s="403"/>
      <c r="AR1763" s="563"/>
      <c r="AS1763" s="402"/>
    </row>
    <row r="1764" spans="11:45">
      <c r="K1764" s="410"/>
      <c r="L1764" s="410"/>
      <c r="AH1764" s="402"/>
      <c r="AL1764" s="402"/>
      <c r="AM1764" s="403"/>
      <c r="AR1764" s="563"/>
      <c r="AS1764" s="402"/>
    </row>
    <row r="1765" spans="11:45">
      <c r="K1765" s="410"/>
      <c r="L1765" s="410"/>
      <c r="AH1765" s="402"/>
      <c r="AL1765" s="402"/>
      <c r="AM1765" s="403"/>
      <c r="AR1765" s="563"/>
      <c r="AS1765" s="402"/>
    </row>
    <row r="1766" spans="11:45">
      <c r="K1766" s="410"/>
      <c r="L1766" s="410"/>
      <c r="AH1766" s="402"/>
      <c r="AL1766" s="402"/>
      <c r="AM1766" s="403"/>
      <c r="AR1766" s="563"/>
      <c r="AS1766" s="402"/>
    </row>
    <row r="1767" spans="11:45">
      <c r="K1767" s="410"/>
      <c r="L1767" s="410"/>
      <c r="AH1767" s="402"/>
      <c r="AL1767" s="402"/>
      <c r="AM1767" s="403"/>
      <c r="AR1767" s="563"/>
      <c r="AS1767" s="402"/>
    </row>
    <row r="1768" spans="11:45">
      <c r="K1768" s="410"/>
      <c r="L1768" s="410"/>
      <c r="AH1768" s="402"/>
      <c r="AL1768" s="402"/>
      <c r="AM1768" s="403"/>
      <c r="AR1768" s="563"/>
      <c r="AS1768" s="402"/>
    </row>
    <row r="1769" spans="11:45">
      <c r="K1769" s="410"/>
      <c r="L1769" s="410"/>
      <c r="AH1769" s="402"/>
      <c r="AL1769" s="402"/>
      <c r="AM1769" s="403"/>
      <c r="AR1769" s="563"/>
      <c r="AS1769" s="402"/>
    </row>
    <row r="1770" spans="11:45">
      <c r="K1770" s="410"/>
      <c r="L1770" s="410"/>
      <c r="AH1770" s="402"/>
      <c r="AL1770" s="402"/>
      <c r="AM1770" s="403"/>
      <c r="AR1770" s="563"/>
      <c r="AS1770" s="402"/>
    </row>
    <row r="1771" spans="11:45">
      <c r="K1771" s="410"/>
      <c r="L1771" s="410"/>
      <c r="AH1771" s="402"/>
      <c r="AL1771" s="402"/>
      <c r="AM1771" s="403"/>
      <c r="AR1771" s="563"/>
      <c r="AS1771" s="402"/>
    </row>
    <row r="1772" spans="11:45">
      <c r="K1772" s="410"/>
      <c r="L1772" s="410"/>
      <c r="AH1772" s="402"/>
      <c r="AL1772" s="402"/>
      <c r="AM1772" s="403"/>
      <c r="AR1772" s="563"/>
      <c r="AS1772" s="402"/>
    </row>
    <row r="1773" spans="11:45">
      <c r="K1773" s="410"/>
      <c r="L1773" s="410"/>
      <c r="AH1773" s="402"/>
      <c r="AL1773" s="402"/>
      <c r="AM1773" s="403"/>
      <c r="AR1773" s="563"/>
      <c r="AS1773" s="402"/>
    </row>
    <row r="1774" spans="11:45">
      <c r="K1774" s="410"/>
      <c r="L1774" s="410"/>
      <c r="AH1774" s="402"/>
      <c r="AL1774" s="402"/>
      <c r="AM1774" s="403"/>
      <c r="AR1774" s="563"/>
      <c r="AS1774" s="402"/>
    </row>
    <row r="1775" spans="11:45">
      <c r="K1775" s="410"/>
      <c r="L1775" s="410"/>
      <c r="AH1775" s="402"/>
      <c r="AL1775" s="402"/>
      <c r="AM1775" s="403"/>
      <c r="AR1775" s="563"/>
      <c r="AS1775" s="402"/>
    </row>
    <row r="1776" spans="11:45">
      <c r="K1776" s="410"/>
      <c r="L1776" s="410"/>
      <c r="AH1776" s="402"/>
      <c r="AL1776" s="402"/>
      <c r="AM1776" s="403"/>
      <c r="AR1776" s="563"/>
      <c r="AS1776" s="402"/>
    </row>
    <row r="1777" spans="11:45">
      <c r="K1777" s="410"/>
      <c r="L1777" s="410"/>
      <c r="AH1777" s="402"/>
      <c r="AL1777" s="402"/>
      <c r="AM1777" s="403"/>
      <c r="AR1777" s="563"/>
      <c r="AS1777" s="402"/>
    </row>
    <row r="1778" spans="11:45">
      <c r="K1778" s="410"/>
      <c r="L1778" s="410"/>
      <c r="AH1778" s="402"/>
      <c r="AL1778" s="402"/>
      <c r="AM1778" s="403"/>
      <c r="AR1778" s="563"/>
      <c r="AS1778" s="402"/>
    </row>
    <row r="1779" spans="11:45">
      <c r="K1779" s="410"/>
      <c r="L1779" s="410"/>
      <c r="AH1779" s="402"/>
      <c r="AL1779" s="402"/>
      <c r="AM1779" s="403"/>
      <c r="AR1779" s="563"/>
      <c r="AS1779" s="402"/>
    </row>
    <row r="1780" spans="11:45">
      <c r="K1780" s="410"/>
      <c r="L1780" s="410"/>
      <c r="AH1780" s="402"/>
      <c r="AL1780" s="402"/>
      <c r="AM1780" s="403"/>
      <c r="AR1780" s="563"/>
      <c r="AS1780" s="402"/>
    </row>
    <row r="1781" spans="11:45">
      <c r="K1781" s="410"/>
      <c r="L1781" s="410"/>
      <c r="AH1781" s="402"/>
      <c r="AL1781" s="402"/>
      <c r="AM1781" s="403"/>
      <c r="AR1781" s="563"/>
      <c r="AS1781" s="402"/>
    </row>
    <row r="1782" spans="11:45">
      <c r="K1782" s="410"/>
      <c r="L1782" s="410"/>
      <c r="AH1782" s="402"/>
      <c r="AL1782" s="402"/>
      <c r="AM1782" s="403"/>
      <c r="AR1782" s="563"/>
      <c r="AS1782" s="402"/>
    </row>
    <row r="1783" spans="11:45">
      <c r="K1783" s="410"/>
      <c r="L1783" s="410"/>
      <c r="AH1783" s="402"/>
      <c r="AL1783" s="402"/>
      <c r="AM1783" s="403"/>
      <c r="AR1783" s="563"/>
      <c r="AS1783" s="402"/>
    </row>
    <row r="1784" spans="11:45">
      <c r="K1784" s="410"/>
      <c r="L1784" s="410"/>
      <c r="AH1784" s="402"/>
      <c r="AL1784" s="402"/>
      <c r="AM1784" s="403"/>
      <c r="AR1784" s="563"/>
      <c r="AS1784" s="402"/>
    </row>
    <row r="1785" spans="11:45">
      <c r="K1785" s="410"/>
      <c r="L1785" s="410"/>
      <c r="AH1785" s="402"/>
      <c r="AL1785" s="402"/>
      <c r="AM1785" s="403"/>
      <c r="AR1785" s="563"/>
      <c r="AS1785" s="402"/>
    </row>
    <row r="1786" spans="11:45">
      <c r="K1786" s="410"/>
      <c r="L1786" s="410"/>
      <c r="AH1786" s="402"/>
      <c r="AL1786" s="402"/>
      <c r="AM1786" s="403"/>
      <c r="AR1786" s="563"/>
      <c r="AS1786" s="402"/>
    </row>
    <row r="1787" spans="11:45">
      <c r="K1787" s="410"/>
      <c r="L1787" s="410"/>
      <c r="AH1787" s="402"/>
      <c r="AL1787" s="402"/>
      <c r="AM1787" s="403"/>
      <c r="AR1787" s="563"/>
      <c r="AS1787" s="402"/>
    </row>
    <row r="1788" spans="11:45">
      <c r="K1788" s="410"/>
      <c r="L1788" s="410"/>
      <c r="AH1788" s="402"/>
      <c r="AL1788" s="402"/>
      <c r="AM1788" s="403"/>
      <c r="AR1788" s="563"/>
      <c r="AS1788" s="402"/>
    </row>
    <row r="1789" spans="11:45">
      <c r="K1789" s="410"/>
      <c r="L1789" s="410"/>
      <c r="AH1789" s="402"/>
      <c r="AL1789" s="402"/>
      <c r="AM1789" s="403"/>
      <c r="AR1789" s="563"/>
      <c r="AS1789" s="402"/>
    </row>
    <row r="1790" spans="11:45">
      <c r="K1790" s="410"/>
      <c r="L1790" s="410"/>
      <c r="AH1790" s="402"/>
      <c r="AL1790" s="402"/>
      <c r="AM1790" s="403"/>
      <c r="AR1790" s="563"/>
      <c r="AS1790" s="402"/>
    </row>
    <row r="1791" spans="11:45">
      <c r="K1791" s="410"/>
      <c r="L1791" s="410"/>
      <c r="AH1791" s="402"/>
      <c r="AL1791" s="402"/>
      <c r="AM1791" s="403"/>
      <c r="AR1791" s="563"/>
      <c r="AS1791" s="402"/>
    </row>
    <row r="1792" spans="11:45">
      <c r="K1792" s="410"/>
      <c r="L1792" s="410"/>
      <c r="AH1792" s="402"/>
      <c r="AL1792" s="402"/>
      <c r="AM1792" s="403"/>
      <c r="AR1792" s="563"/>
      <c r="AS1792" s="402"/>
    </row>
    <row r="1793" spans="11:45">
      <c r="K1793" s="410"/>
      <c r="L1793" s="410"/>
      <c r="AH1793" s="402"/>
      <c r="AL1793" s="402"/>
      <c r="AM1793" s="403"/>
      <c r="AR1793" s="563"/>
      <c r="AS1793" s="402"/>
    </row>
    <row r="1794" spans="11:45">
      <c r="K1794" s="410"/>
      <c r="L1794" s="410"/>
      <c r="AH1794" s="402"/>
      <c r="AL1794" s="402"/>
      <c r="AM1794" s="403"/>
      <c r="AR1794" s="563"/>
      <c r="AS1794" s="402"/>
    </row>
    <row r="1795" spans="11:45">
      <c r="K1795" s="410"/>
      <c r="L1795" s="410"/>
      <c r="AH1795" s="402"/>
      <c r="AL1795" s="402"/>
      <c r="AM1795" s="403"/>
      <c r="AR1795" s="563"/>
      <c r="AS1795" s="402"/>
    </row>
    <row r="1796" spans="11:45">
      <c r="K1796" s="410"/>
      <c r="L1796" s="410"/>
      <c r="AH1796" s="402"/>
      <c r="AL1796" s="402"/>
      <c r="AM1796" s="403"/>
      <c r="AR1796" s="563"/>
      <c r="AS1796" s="402"/>
    </row>
    <row r="1797" spans="11:45">
      <c r="K1797" s="410"/>
      <c r="L1797" s="410"/>
      <c r="AH1797" s="402"/>
      <c r="AL1797" s="402"/>
      <c r="AM1797" s="403"/>
      <c r="AR1797" s="563"/>
      <c r="AS1797" s="402"/>
    </row>
    <row r="1798" spans="11:45">
      <c r="K1798" s="410"/>
      <c r="L1798" s="410"/>
      <c r="AH1798" s="402"/>
      <c r="AL1798" s="402"/>
      <c r="AM1798" s="403"/>
      <c r="AR1798" s="563"/>
      <c r="AS1798" s="402"/>
    </row>
    <row r="1799" spans="11:45">
      <c r="K1799" s="410"/>
      <c r="L1799" s="410"/>
      <c r="AH1799" s="402"/>
      <c r="AL1799" s="402"/>
      <c r="AM1799" s="403"/>
      <c r="AR1799" s="563"/>
      <c r="AS1799" s="402"/>
    </row>
    <row r="1800" spans="11:45">
      <c r="K1800" s="410"/>
      <c r="L1800" s="410"/>
      <c r="AH1800" s="402"/>
      <c r="AL1800" s="402"/>
      <c r="AM1800" s="403"/>
      <c r="AR1800" s="563"/>
      <c r="AS1800" s="402"/>
    </row>
    <row r="1801" spans="11:45">
      <c r="K1801" s="410"/>
      <c r="L1801" s="410"/>
      <c r="AH1801" s="402"/>
      <c r="AL1801" s="402"/>
      <c r="AM1801" s="403"/>
      <c r="AR1801" s="563"/>
      <c r="AS1801" s="402"/>
    </row>
    <row r="1802" spans="11:45">
      <c r="K1802" s="410"/>
      <c r="L1802" s="410"/>
      <c r="AH1802" s="402"/>
      <c r="AL1802" s="402"/>
      <c r="AM1802" s="403"/>
      <c r="AR1802" s="563"/>
      <c r="AS1802" s="402"/>
    </row>
    <row r="1803" spans="11:45">
      <c r="K1803" s="410"/>
      <c r="L1803" s="410"/>
      <c r="AH1803" s="402"/>
      <c r="AL1803" s="402"/>
      <c r="AM1803" s="403"/>
      <c r="AR1803" s="563"/>
      <c r="AS1803" s="402"/>
    </row>
    <row r="1804" spans="11:45">
      <c r="K1804" s="410"/>
      <c r="L1804" s="410"/>
      <c r="AH1804" s="402"/>
      <c r="AL1804" s="402"/>
      <c r="AM1804" s="403"/>
      <c r="AR1804" s="563"/>
      <c r="AS1804" s="402"/>
    </row>
    <row r="1805" spans="11:45">
      <c r="K1805" s="410"/>
      <c r="L1805" s="410"/>
      <c r="AH1805" s="402"/>
      <c r="AL1805" s="402"/>
      <c r="AM1805" s="403"/>
      <c r="AR1805" s="563"/>
      <c r="AS1805" s="402"/>
    </row>
    <row r="1806" spans="11:45">
      <c r="K1806" s="410"/>
      <c r="L1806" s="410"/>
      <c r="AH1806" s="402"/>
      <c r="AL1806" s="402"/>
      <c r="AM1806" s="403"/>
      <c r="AR1806" s="563"/>
      <c r="AS1806" s="402"/>
    </row>
    <row r="1807" spans="11:45">
      <c r="K1807" s="410"/>
      <c r="L1807" s="410"/>
      <c r="AH1807" s="402"/>
      <c r="AL1807" s="402"/>
      <c r="AM1807" s="403"/>
      <c r="AR1807" s="563"/>
      <c r="AS1807" s="402"/>
    </row>
    <row r="1808" spans="11:45">
      <c r="K1808" s="410"/>
      <c r="L1808" s="410"/>
      <c r="AH1808" s="402"/>
      <c r="AL1808" s="402"/>
      <c r="AM1808" s="403"/>
      <c r="AR1808" s="563"/>
      <c r="AS1808" s="402"/>
    </row>
    <row r="1809" spans="11:45">
      <c r="K1809" s="410"/>
      <c r="L1809" s="410"/>
      <c r="AH1809" s="402"/>
      <c r="AL1809" s="402"/>
      <c r="AM1809" s="403"/>
      <c r="AR1809" s="563"/>
      <c r="AS1809" s="402"/>
    </row>
    <row r="1810" spans="11:45">
      <c r="K1810" s="410"/>
      <c r="L1810" s="410"/>
      <c r="AH1810" s="402"/>
      <c r="AL1810" s="402"/>
      <c r="AM1810" s="403"/>
      <c r="AR1810" s="563"/>
      <c r="AS1810" s="402"/>
    </row>
    <row r="1811" spans="11:45">
      <c r="K1811" s="410"/>
      <c r="L1811" s="410"/>
      <c r="AH1811" s="402"/>
      <c r="AL1811" s="402"/>
      <c r="AM1811" s="403"/>
      <c r="AR1811" s="563"/>
      <c r="AS1811" s="402"/>
    </row>
    <row r="1812" spans="11:45">
      <c r="K1812" s="410"/>
      <c r="L1812" s="410"/>
      <c r="AH1812" s="402"/>
      <c r="AL1812" s="402"/>
      <c r="AM1812" s="403"/>
      <c r="AR1812" s="563"/>
      <c r="AS1812" s="402"/>
    </row>
    <row r="1813" spans="11:45">
      <c r="K1813" s="410"/>
      <c r="L1813" s="410"/>
      <c r="AH1813" s="402"/>
      <c r="AL1813" s="402"/>
      <c r="AM1813" s="403"/>
      <c r="AR1813" s="563"/>
      <c r="AS1813" s="402"/>
    </row>
    <row r="1814" spans="11:45">
      <c r="K1814" s="410"/>
      <c r="L1814" s="410"/>
      <c r="AH1814" s="402"/>
      <c r="AL1814" s="402"/>
      <c r="AM1814" s="403"/>
      <c r="AR1814" s="563"/>
      <c r="AS1814" s="402"/>
    </row>
    <row r="1815" spans="11:45">
      <c r="K1815" s="410"/>
      <c r="L1815" s="410"/>
      <c r="AH1815" s="402"/>
      <c r="AL1815" s="402"/>
      <c r="AM1815" s="403"/>
      <c r="AR1815" s="563"/>
      <c r="AS1815" s="402"/>
    </row>
    <row r="1816" spans="11:45">
      <c r="K1816" s="410"/>
      <c r="L1816" s="410"/>
      <c r="AH1816" s="402"/>
      <c r="AL1816" s="402"/>
      <c r="AM1816" s="403"/>
      <c r="AR1816" s="563"/>
      <c r="AS1816" s="402"/>
    </row>
    <row r="1817" spans="11:45">
      <c r="K1817" s="410"/>
      <c r="L1817" s="410"/>
      <c r="AH1817" s="402"/>
      <c r="AL1817" s="402"/>
      <c r="AM1817" s="403"/>
      <c r="AR1817" s="563"/>
      <c r="AS1817" s="402"/>
    </row>
    <row r="1818" spans="11:45">
      <c r="K1818" s="410"/>
      <c r="L1818" s="410"/>
      <c r="AH1818" s="402"/>
      <c r="AL1818" s="402"/>
      <c r="AM1818" s="403"/>
      <c r="AR1818" s="563"/>
      <c r="AS1818" s="402"/>
    </row>
    <row r="1819" spans="11:45">
      <c r="K1819" s="410"/>
      <c r="L1819" s="410"/>
      <c r="AH1819" s="402"/>
      <c r="AL1819" s="402"/>
      <c r="AM1819" s="403"/>
      <c r="AR1819" s="563"/>
      <c r="AS1819" s="402"/>
    </row>
    <row r="1820" spans="11:45">
      <c r="K1820" s="410"/>
      <c r="L1820" s="410"/>
      <c r="AH1820" s="402"/>
      <c r="AL1820" s="402"/>
      <c r="AM1820" s="403"/>
      <c r="AR1820" s="563"/>
      <c r="AS1820" s="402"/>
    </row>
    <row r="1821" spans="11:45">
      <c r="K1821" s="410"/>
      <c r="L1821" s="410"/>
      <c r="AH1821" s="402"/>
      <c r="AL1821" s="402"/>
      <c r="AM1821" s="403"/>
      <c r="AR1821" s="563"/>
      <c r="AS1821" s="402"/>
    </row>
    <row r="1822" spans="11:45">
      <c r="K1822" s="410"/>
      <c r="L1822" s="410"/>
      <c r="AH1822" s="402"/>
      <c r="AL1822" s="402"/>
      <c r="AM1822" s="403"/>
      <c r="AR1822" s="563"/>
      <c r="AS1822" s="402"/>
    </row>
    <row r="1823" spans="11:45">
      <c r="K1823" s="410"/>
      <c r="L1823" s="410"/>
      <c r="AH1823" s="402"/>
      <c r="AL1823" s="402"/>
      <c r="AM1823" s="403"/>
      <c r="AR1823" s="563"/>
      <c r="AS1823" s="402"/>
    </row>
    <row r="1824" spans="11:45">
      <c r="K1824" s="410"/>
      <c r="L1824" s="410"/>
      <c r="AH1824" s="402"/>
      <c r="AL1824" s="402"/>
      <c r="AM1824" s="403"/>
      <c r="AR1824" s="563"/>
      <c r="AS1824" s="402"/>
    </row>
    <row r="1825" spans="11:45">
      <c r="K1825" s="410"/>
      <c r="L1825" s="410"/>
      <c r="AH1825" s="402"/>
      <c r="AL1825" s="402"/>
      <c r="AM1825" s="403"/>
      <c r="AR1825" s="563"/>
      <c r="AS1825" s="402"/>
    </row>
    <row r="1826" spans="11:45">
      <c r="K1826" s="410"/>
      <c r="L1826" s="410"/>
      <c r="AH1826" s="402"/>
      <c r="AL1826" s="402"/>
      <c r="AM1826" s="403"/>
      <c r="AR1826" s="563"/>
      <c r="AS1826" s="402"/>
    </row>
    <row r="1827" spans="11:45">
      <c r="K1827" s="410"/>
      <c r="L1827" s="410"/>
      <c r="AH1827" s="402"/>
      <c r="AL1827" s="402"/>
      <c r="AM1827" s="403"/>
      <c r="AR1827" s="563"/>
      <c r="AS1827" s="402"/>
    </row>
    <row r="1828" spans="11:45">
      <c r="K1828" s="410"/>
      <c r="L1828" s="410"/>
      <c r="AH1828" s="402"/>
      <c r="AL1828" s="402"/>
      <c r="AM1828" s="403"/>
      <c r="AR1828" s="563"/>
      <c r="AS1828" s="402"/>
    </row>
    <row r="1829" spans="11:45">
      <c r="K1829" s="410"/>
      <c r="L1829" s="410"/>
      <c r="AH1829" s="402"/>
      <c r="AL1829" s="402"/>
      <c r="AM1829" s="403"/>
      <c r="AR1829" s="563"/>
      <c r="AS1829" s="402"/>
    </row>
    <row r="1830" spans="11:45">
      <c r="K1830" s="410"/>
      <c r="L1830" s="410"/>
      <c r="AH1830" s="402"/>
      <c r="AL1830" s="402"/>
      <c r="AM1830" s="403"/>
      <c r="AR1830" s="563"/>
      <c r="AS1830" s="402"/>
    </row>
    <row r="1831" spans="11:45">
      <c r="K1831" s="410"/>
      <c r="L1831" s="410"/>
      <c r="AH1831" s="402"/>
      <c r="AL1831" s="402"/>
      <c r="AM1831" s="403"/>
      <c r="AR1831" s="563"/>
      <c r="AS1831" s="402"/>
    </row>
    <row r="1832" spans="11:45">
      <c r="K1832" s="410"/>
      <c r="L1832" s="410"/>
      <c r="AH1832" s="402"/>
      <c r="AL1832" s="402"/>
      <c r="AM1832" s="403"/>
      <c r="AR1832" s="563"/>
      <c r="AS1832" s="402"/>
    </row>
    <row r="1833" spans="11:45">
      <c r="K1833" s="410"/>
      <c r="L1833" s="410"/>
      <c r="AH1833" s="402"/>
      <c r="AL1833" s="402"/>
      <c r="AM1833" s="403"/>
      <c r="AR1833" s="563"/>
      <c r="AS1833" s="402"/>
    </row>
    <row r="1834" spans="11:45">
      <c r="K1834" s="410"/>
      <c r="L1834" s="410"/>
      <c r="AH1834" s="402"/>
      <c r="AL1834" s="402"/>
      <c r="AM1834" s="403"/>
      <c r="AR1834" s="563"/>
      <c r="AS1834" s="402"/>
    </row>
    <row r="1835" spans="11:45">
      <c r="K1835" s="410"/>
      <c r="L1835" s="410"/>
      <c r="AH1835" s="402"/>
      <c r="AL1835" s="402"/>
      <c r="AM1835" s="403"/>
      <c r="AR1835" s="563"/>
      <c r="AS1835" s="402"/>
    </row>
    <row r="1836" spans="11:45">
      <c r="K1836" s="410"/>
      <c r="L1836" s="410"/>
      <c r="AH1836" s="402"/>
      <c r="AL1836" s="402"/>
      <c r="AM1836" s="403"/>
      <c r="AR1836" s="563"/>
      <c r="AS1836" s="402"/>
    </row>
    <row r="1837" spans="11:45">
      <c r="K1837" s="410"/>
      <c r="L1837" s="410"/>
      <c r="AH1837" s="402"/>
      <c r="AL1837" s="402"/>
      <c r="AM1837" s="403"/>
      <c r="AR1837" s="563"/>
      <c r="AS1837" s="402"/>
    </row>
    <row r="1838" spans="11:45">
      <c r="K1838" s="410"/>
      <c r="L1838" s="410"/>
      <c r="AH1838" s="402"/>
      <c r="AL1838" s="402"/>
      <c r="AM1838" s="403"/>
      <c r="AR1838" s="563"/>
      <c r="AS1838" s="402"/>
    </row>
    <row r="1839" spans="11:45">
      <c r="K1839" s="410"/>
      <c r="L1839" s="410"/>
      <c r="AH1839" s="402"/>
      <c r="AL1839" s="402"/>
      <c r="AM1839" s="403"/>
      <c r="AR1839" s="563"/>
      <c r="AS1839" s="402"/>
    </row>
    <row r="1840" spans="11:45">
      <c r="K1840" s="410"/>
      <c r="L1840" s="410"/>
      <c r="AH1840" s="402"/>
      <c r="AL1840" s="402"/>
      <c r="AM1840" s="403"/>
      <c r="AR1840" s="563"/>
      <c r="AS1840" s="402"/>
    </row>
    <row r="1841" spans="11:45">
      <c r="K1841" s="410"/>
      <c r="L1841" s="410"/>
      <c r="AH1841" s="402"/>
      <c r="AL1841" s="402"/>
      <c r="AM1841" s="403"/>
      <c r="AR1841" s="563"/>
      <c r="AS1841" s="402"/>
    </row>
    <row r="1842" spans="11:45">
      <c r="K1842" s="410"/>
      <c r="L1842" s="410"/>
      <c r="AH1842" s="402"/>
      <c r="AL1842" s="402"/>
      <c r="AM1842" s="403"/>
      <c r="AR1842" s="563"/>
      <c r="AS1842" s="402"/>
    </row>
    <row r="1843" spans="11:45">
      <c r="K1843" s="410"/>
      <c r="L1843" s="410"/>
      <c r="AH1843" s="402"/>
      <c r="AL1843" s="402"/>
      <c r="AM1843" s="403"/>
      <c r="AR1843" s="563"/>
      <c r="AS1843" s="402"/>
    </row>
    <row r="1844" spans="11:45">
      <c r="K1844" s="410"/>
      <c r="L1844" s="410"/>
      <c r="AH1844" s="402"/>
      <c r="AL1844" s="402"/>
      <c r="AM1844" s="403"/>
      <c r="AR1844" s="563"/>
      <c r="AS1844" s="402"/>
    </row>
    <row r="1845" spans="11:45">
      <c r="K1845" s="410"/>
      <c r="L1845" s="410"/>
      <c r="AH1845" s="402"/>
      <c r="AL1845" s="402"/>
      <c r="AM1845" s="403"/>
      <c r="AR1845" s="563"/>
      <c r="AS1845" s="402"/>
    </row>
    <row r="1846" spans="11:45">
      <c r="K1846" s="410"/>
      <c r="L1846" s="410"/>
      <c r="AH1846" s="402"/>
      <c r="AL1846" s="402"/>
      <c r="AM1846" s="403"/>
      <c r="AR1846" s="563"/>
      <c r="AS1846" s="402"/>
    </row>
    <row r="1847" spans="11:45">
      <c r="K1847" s="410"/>
      <c r="L1847" s="410"/>
      <c r="AH1847" s="402"/>
      <c r="AL1847" s="402"/>
      <c r="AM1847" s="403"/>
      <c r="AR1847" s="563"/>
      <c r="AS1847" s="402"/>
    </row>
    <row r="1848" spans="11:45">
      <c r="K1848" s="410"/>
      <c r="L1848" s="410"/>
      <c r="AH1848" s="402"/>
      <c r="AL1848" s="402"/>
      <c r="AM1848" s="403"/>
      <c r="AR1848" s="563"/>
      <c r="AS1848" s="402"/>
    </row>
    <row r="1849" spans="11:45">
      <c r="K1849" s="410"/>
      <c r="L1849" s="410"/>
      <c r="AH1849" s="402"/>
      <c r="AL1849" s="402"/>
      <c r="AM1849" s="403"/>
      <c r="AR1849" s="563"/>
      <c r="AS1849" s="402"/>
    </row>
    <row r="1850" spans="11:45">
      <c r="K1850" s="410"/>
      <c r="L1850" s="410"/>
      <c r="AH1850" s="402"/>
      <c r="AL1850" s="402"/>
      <c r="AM1850" s="403"/>
      <c r="AR1850" s="563"/>
      <c r="AS1850" s="402"/>
    </row>
    <row r="1851" spans="11:45">
      <c r="K1851" s="410"/>
      <c r="L1851" s="410"/>
      <c r="AH1851" s="402"/>
      <c r="AL1851" s="402"/>
      <c r="AM1851" s="403"/>
      <c r="AR1851" s="563"/>
      <c r="AS1851" s="402"/>
    </row>
    <row r="1852" spans="11:45">
      <c r="K1852" s="410"/>
      <c r="L1852" s="410"/>
      <c r="AH1852" s="402"/>
      <c r="AL1852" s="402"/>
      <c r="AM1852" s="403"/>
      <c r="AR1852" s="563"/>
      <c r="AS1852" s="402"/>
    </row>
    <row r="1853" spans="11:45">
      <c r="K1853" s="410"/>
      <c r="L1853" s="410"/>
      <c r="AH1853" s="402"/>
      <c r="AL1853" s="402"/>
      <c r="AM1853" s="403"/>
      <c r="AR1853" s="563"/>
      <c r="AS1853" s="402"/>
    </row>
    <row r="1854" spans="11:45">
      <c r="K1854" s="410"/>
      <c r="L1854" s="410"/>
      <c r="AH1854" s="402"/>
      <c r="AL1854" s="402"/>
      <c r="AM1854" s="403"/>
      <c r="AR1854" s="563"/>
      <c r="AS1854" s="402"/>
    </row>
    <row r="1855" spans="11:45">
      <c r="K1855" s="410"/>
      <c r="L1855" s="410"/>
      <c r="AH1855" s="402"/>
      <c r="AL1855" s="402"/>
      <c r="AM1855" s="403"/>
      <c r="AR1855" s="563"/>
      <c r="AS1855" s="402"/>
    </row>
    <row r="1856" spans="11:45">
      <c r="K1856" s="410"/>
      <c r="L1856" s="410"/>
      <c r="AH1856" s="402"/>
      <c r="AL1856" s="402"/>
      <c r="AM1856" s="403"/>
      <c r="AR1856" s="563"/>
      <c r="AS1856" s="402"/>
    </row>
    <row r="1857" spans="11:45">
      <c r="K1857" s="410"/>
      <c r="L1857" s="410"/>
      <c r="AH1857" s="402"/>
      <c r="AL1857" s="402"/>
      <c r="AM1857" s="403"/>
      <c r="AR1857" s="563"/>
      <c r="AS1857" s="402"/>
    </row>
    <row r="1858" spans="11:45">
      <c r="K1858" s="410"/>
      <c r="L1858" s="410"/>
      <c r="AH1858" s="402"/>
      <c r="AL1858" s="402"/>
      <c r="AM1858" s="403"/>
      <c r="AR1858" s="563"/>
      <c r="AS1858" s="402"/>
    </row>
    <row r="1859" spans="11:45">
      <c r="K1859" s="410"/>
      <c r="L1859" s="410"/>
      <c r="AH1859" s="402"/>
      <c r="AL1859" s="402"/>
      <c r="AM1859" s="403"/>
      <c r="AR1859" s="563"/>
      <c r="AS1859" s="402"/>
    </row>
    <row r="1860" spans="11:45">
      <c r="K1860" s="410"/>
      <c r="L1860" s="410"/>
      <c r="AH1860" s="402"/>
      <c r="AL1860" s="402"/>
      <c r="AM1860" s="403"/>
      <c r="AR1860" s="563"/>
      <c r="AS1860" s="402"/>
    </row>
    <row r="1861" spans="11:45">
      <c r="K1861" s="410"/>
      <c r="L1861" s="410"/>
      <c r="AH1861" s="402"/>
      <c r="AL1861" s="402"/>
      <c r="AM1861" s="403"/>
      <c r="AR1861" s="563"/>
      <c r="AS1861" s="402"/>
    </row>
    <row r="1862" spans="11:45">
      <c r="K1862" s="410"/>
      <c r="L1862" s="410"/>
      <c r="AH1862" s="402"/>
      <c r="AL1862" s="402"/>
      <c r="AM1862" s="403"/>
      <c r="AR1862" s="563"/>
      <c r="AS1862" s="402"/>
    </row>
    <row r="1863" spans="11:45">
      <c r="K1863" s="410"/>
      <c r="L1863" s="410"/>
      <c r="AH1863" s="402"/>
      <c r="AL1863" s="402"/>
      <c r="AM1863" s="403"/>
      <c r="AR1863" s="563"/>
      <c r="AS1863" s="402"/>
    </row>
    <row r="1864" spans="11:45">
      <c r="K1864" s="410"/>
      <c r="L1864" s="410"/>
      <c r="AH1864" s="402"/>
      <c r="AL1864" s="402"/>
      <c r="AM1864" s="403"/>
      <c r="AR1864" s="563"/>
      <c r="AS1864" s="402"/>
    </row>
    <row r="1865" spans="11:45">
      <c r="K1865" s="410"/>
      <c r="L1865" s="410"/>
      <c r="AH1865" s="402"/>
      <c r="AL1865" s="402"/>
      <c r="AM1865" s="403"/>
      <c r="AR1865" s="563"/>
      <c r="AS1865" s="402"/>
    </row>
    <row r="1866" spans="11:45">
      <c r="K1866" s="410"/>
      <c r="L1866" s="410"/>
      <c r="AH1866" s="402"/>
      <c r="AL1866" s="402"/>
      <c r="AM1866" s="403"/>
      <c r="AR1866" s="563"/>
      <c r="AS1866" s="402"/>
    </row>
    <row r="1867" spans="11:45">
      <c r="K1867" s="410"/>
      <c r="L1867" s="410"/>
      <c r="AH1867" s="402"/>
      <c r="AL1867" s="402"/>
      <c r="AM1867" s="403"/>
      <c r="AR1867" s="563"/>
      <c r="AS1867" s="402"/>
    </row>
    <row r="1868" spans="11:45">
      <c r="K1868" s="410"/>
      <c r="L1868" s="410"/>
      <c r="AH1868" s="402"/>
      <c r="AL1868" s="402"/>
      <c r="AM1868" s="403"/>
      <c r="AR1868" s="563"/>
      <c r="AS1868" s="402"/>
    </row>
    <row r="1869" spans="11:45">
      <c r="K1869" s="410"/>
      <c r="L1869" s="410"/>
      <c r="AH1869" s="402"/>
      <c r="AL1869" s="402"/>
      <c r="AM1869" s="403"/>
      <c r="AR1869" s="563"/>
      <c r="AS1869" s="402"/>
    </row>
    <row r="1870" spans="11:45">
      <c r="K1870" s="410"/>
      <c r="L1870" s="410"/>
      <c r="AH1870" s="402"/>
      <c r="AL1870" s="402"/>
      <c r="AM1870" s="403"/>
      <c r="AR1870" s="563"/>
      <c r="AS1870" s="402"/>
    </row>
    <row r="1871" spans="11:45">
      <c r="K1871" s="410"/>
      <c r="L1871" s="410"/>
      <c r="AH1871" s="402"/>
      <c r="AL1871" s="402"/>
      <c r="AM1871" s="403"/>
      <c r="AR1871" s="563"/>
      <c r="AS1871" s="402"/>
    </row>
    <row r="1872" spans="11:45">
      <c r="K1872" s="410"/>
      <c r="L1872" s="410"/>
      <c r="AH1872" s="402"/>
      <c r="AL1872" s="402"/>
      <c r="AM1872" s="403"/>
      <c r="AR1872" s="563"/>
      <c r="AS1872" s="402"/>
    </row>
    <row r="1873" spans="11:45">
      <c r="K1873" s="410"/>
      <c r="L1873" s="410"/>
      <c r="AH1873" s="402"/>
      <c r="AL1873" s="402"/>
      <c r="AM1873" s="403"/>
      <c r="AR1873" s="563"/>
      <c r="AS1873" s="402"/>
    </row>
    <row r="1874" spans="11:45">
      <c r="K1874" s="410"/>
      <c r="L1874" s="410"/>
      <c r="AH1874" s="402"/>
      <c r="AL1874" s="402"/>
      <c r="AM1874" s="403"/>
      <c r="AR1874" s="563"/>
      <c r="AS1874" s="402"/>
    </row>
    <row r="1875" spans="11:45">
      <c r="K1875" s="410"/>
      <c r="L1875" s="410"/>
      <c r="AH1875" s="402"/>
      <c r="AL1875" s="402"/>
      <c r="AM1875" s="403"/>
      <c r="AR1875" s="563"/>
      <c r="AS1875" s="402"/>
    </row>
    <row r="1876" spans="11:45">
      <c r="K1876" s="410"/>
      <c r="L1876" s="410"/>
      <c r="AH1876" s="402"/>
      <c r="AL1876" s="402"/>
      <c r="AM1876" s="403"/>
      <c r="AR1876" s="563"/>
      <c r="AS1876" s="402"/>
    </row>
    <row r="1877" spans="11:45">
      <c r="K1877" s="410"/>
      <c r="L1877" s="410"/>
      <c r="AH1877" s="402"/>
      <c r="AL1877" s="402"/>
      <c r="AM1877" s="403"/>
      <c r="AR1877" s="563"/>
      <c r="AS1877" s="402"/>
    </row>
    <row r="1878" spans="11:45">
      <c r="K1878" s="410"/>
      <c r="L1878" s="410"/>
      <c r="AH1878" s="402"/>
      <c r="AL1878" s="402"/>
      <c r="AM1878" s="403"/>
      <c r="AR1878" s="563"/>
      <c r="AS1878" s="402"/>
    </row>
    <row r="1879" spans="11:45">
      <c r="K1879" s="410"/>
      <c r="L1879" s="410"/>
      <c r="AH1879" s="402"/>
      <c r="AL1879" s="402"/>
      <c r="AM1879" s="403"/>
      <c r="AR1879" s="563"/>
      <c r="AS1879" s="402"/>
    </row>
    <row r="1880" spans="11:45">
      <c r="K1880" s="410"/>
      <c r="L1880" s="410"/>
      <c r="AH1880" s="402"/>
      <c r="AL1880" s="402"/>
      <c r="AM1880" s="403"/>
      <c r="AR1880" s="563"/>
      <c r="AS1880" s="402"/>
    </row>
    <row r="1881" spans="11:45">
      <c r="K1881" s="410"/>
      <c r="L1881" s="410"/>
      <c r="AH1881" s="402"/>
      <c r="AL1881" s="402"/>
      <c r="AM1881" s="403"/>
      <c r="AR1881" s="563"/>
      <c r="AS1881" s="402"/>
    </row>
    <row r="1882" spans="11:45">
      <c r="K1882" s="410"/>
      <c r="L1882" s="410"/>
      <c r="AH1882" s="402"/>
      <c r="AL1882" s="402"/>
      <c r="AM1882" s="403"/>
      <c r="AR1882" s="563"/>
      <c r="AS1882" s="402"/>
    </row>
    <row r="1883" spans="11:45">
      <c r="K1883" s="410"/>
      <c r="L1883" s="410"/>
      <c r="AH1883" s="402"/>
      <c r="AL1883" s="402"/>
      <c r="AM1883" s="403"/>
      <c r="AR1883" s="563"/>
      <c r="AS1883" s="402"/>
    </row>
    <row r="1884" spans="11:45">
      <c r="K1884" s="410"/>
      <c r="L1884" s="410"/>
      <c r="AH1884" s="402"/>
      <c r="AL1884" s="402"/>
      <c r="AM1884" s="403"/>
      <c r="AR1884" s="563"/>
      <c r="AS1884" s="402"/>
    </row>
    <row r="1885" spans="11:45">
      <c r="K1885" s="410"/>
      <c r="L1885" s="410"/>
      <c r="AH1885" s="402"/>
      <c r="AL1885" s="402"/>
      <c r="AM1885" s="403"/>
      <c r="AR1885" s="563"/>
      <c r="AS1885" s="402"/>
    </row>
    <row r="1886" spans="11:45">
      <c r="K1886" s="410"/>
      <c r="L1886" s="410"/>
      <c r="AH1886" s="402"/>
      <c r="AL1886" s="402"/>
      <c r="AM1886" s="403"/>
      <c r="AR1886" s="563"/>
      <c r="AS1886" s="402"/>
    </row>
    <row r="1887" spans="11:45">
      <c r="K1887" s="410"/>
      <c r="L1887" s="410"/>
      <c r="AH1887" s="402"/>
      <c r="AL1887" s="402"/>
      <c r="AM1887" s="403"/>
      <c r="AR1887" s="563"/>
      <c r="AS1887" s="402"/>
    </row>
    <row r="1888" spans="11:45">
      <c r="K1888" s="410"/>
      <c r="L1888" s="410"/>
      <c r="AH1888" s="402"/>
      <c r="AL1888" s="402"/>
      <c r="AM1888" s="403"/>
      <c r="AR1888" s="563"/>
      <c r="AS1888" s="402"/>
    </row>
    <row r="1889" spans="11:45">
      <c r="K1889" s="410"/>
      <c r="L1889" s="410"/>
      <c r="AH1889" s="402"/>
      <c r="AL1889" s="402"/>
      <c r="AM1889" s="403"/>
      <c r="AR1889" s="563"/>
      <c r="AS1889" s="402"/>
    </row>
    <row r="1890" spans="11:45">
      <c r="K1890" s="410"/>
      <c r="L1890" s="410"/>
      <c r="AH1890" s="402"/>
      <c r="AL1890" s="402"/>
      <c r="AM1890" s="403"/>
      <c r="AR1890" s="563"/>
      <c r="AS1890" s="402"/>
    </row>
    <row r="1891" spans="11:45">
      <c r="K1891" s="410"/>
      <c r="L1891" s="410"/>
      <c r="AH1891" s="402"/>
      <c r="AL1891" s="402"/>
      <c r="AM1891" s="403"/>
      <c r="AR1891" s="563"/>
      <c r="AS1891" s="402"/>
    </row>
    <row r="1892" spans="11:45">
      <c r="K1892" s="410"/>
      <c r="L1892" s="410"/>
      <c r="AH1892" s="402"/>
      <c r="AL1892" s="402"/>
      <c r="AM1892" s="403"/>
      <c r="AR1892" s="563"/>
      <c r="AS1892" s="402"/>
    </row>
    <row r="1893" spans="11:45">
      <c r="K1893" s="410"/>
      <c r="L1893" s="410"/>
      <c r="AH1893" s="402"/>
      <c r="AL1893" s="402"/>
      <c r="AM1893" s="403"/>
      <c r="AR1893" s="563"/>
      <c r="AS1893" s="402"/>
    </row>
    <row r="1894" spans="11:45">
      <c r="K1894" s="410"/>
      <c r="L1894" s="410"/>
      <c r="AH1894" s="402"/>
      <c r="AL1894" s="402"/>
      <c r="AM1894" s="403"/>
      <c r="AR1894" s="563"/>
      <c r="AS1894" s="402"/>
    </row>
    <row r="1895" spans="11:45">
      <c r="K1895" s="410"/>
      <c r="L1895" s="410"/>
      <c r="AH1895" s="402"/>
      <c r="AL1895" s="402"/>
      <c r="AM1895" s="403"/>
      <c r="AR1895" s="563"/>
      <c r="AS1895" s="402"/>
    </row>
    <row r="1896" spans="11:45">
      <c r="K1896" s="410"/>
      <c r="L1896" s="410"/>
      <c r="AH1896" s="402"/>
      <c r="AL1896" s="402"/>
      <c r="AM1896" s="403"/>
      <c r="AR1896" s="563"/>
      <c r="AS1896" s="402"/>
    </row>
    <row r="1897" spans="11:45">
      <c r="K1897" s="410"/>
      <c r="L1897" s="410"/>
      <c r="AH1897" s="402"/>
      <c r="AL1897" s="402"/>
      <c r="AM1897" s="403"/>
      <c r="AR1897" s="563"/>
      <c r="AS1897" s="402"/>
    </row>
    <row r="1898" spans="11:45">
      <c r="K1898" s="410"/>
      <c r="L1898" s="410"/>
      <c r="AH1898" s="402"/>
      <c r="AL1898" s="402"/>
      <c r="AM1898" s="403"/>
      <c r="AR1898" s="563"/>
      <c r="AS1898" s="402"/>
    </row>
    <row r="1899" spans="11:45">
      <c r="K1899" s="410"/>
      <c r="L1899" s="410"/>
      <c r="AH1899" s="402"/>
      <c r="AL1899" s="402"/>
      <c r="AM1899" s="403"/>
      <c r="AR1899" s="563"/>
      <c r="AS1899" s="402"/>
    </row>
    <row r="1900" spans="11:45">
      <c r="K1900" s="410"/>
      <c r="L1900" s="410"/>
      <c r="AH1900" s="402"/>
      <c r="AL1900" s="402"/>
      <c r="AM1900" s="403"/>
      <c r="AR1900" s="563"/>
      <c r="AS1900" s="402"/>
    </row>
    <row r="1901" spans="11:45">
      <c r="K1901" s="410"/>
      <c r="L1901" s="410"/>
      <c r="AH1901" s="402"/>
      <c r="AL1901" s="402"/>
      <c r="AM1901" s="403"/>
      <c r="AR1901" s="563"/>
      <c r="AS1901" s="402"/>
    </row>
    <row r="1902" spans="11:45">
      <c r="K1902" s="410"/>
      <c r="L1902" s="410"/>
      <c r="AH1902" s="402"/>
      <c r="AL1902" s="402"/>
      <c r="AM1902" s="403"/>
      <c r="AR1902" s="563"/>
      <c r="AS1902" s="402"/>
    </row>
    <row r="1903" spans="11:45">
      <c r="K1903" s="410"/>
      <c r="L1903" s="410"/>
      <c r="AH1903" s="402"/>
      <c r="AL1903" s="402"/>
      <c r="AM1903" s="403"/>
      <c r="AR1903" s="563"/>
      <c r="AS1903" s="402"/>
    </row>
    <row r="1904" spans="11:45">
      <c r="K1904" s="410"/>
      <c r="L1904" s="410"/>
      <c r="AH1904" s="402"/>
      <c r="AL1904" s="402"/>
      <c r="AM1904" s="403"/>
      <c r="AR1904" s="563"/>
      <c r="AS1904" s="402"/>
    </row>
    <row r="1905" spans="11:45">
      <c r="K1905" s="410"/>
      <c r="L1905" s="410"/>
      <c r="AH1905" s="402"/>
      <c r="AL1905" s="402"/>
      <c r="AM1905" s="403"/>
      <c r="AR1905" s="563"/>
      <c r="AS1905" s="402"/>
    </row>
    <row r="1906" spans="11:45">
      <c r="K1906" s="410"/>
      <c r="L1906" s="410"/>
      <c r="AH1906" s="402"/>
      <c r="AL1906" s="402"/>
      <c r="AM1906" s="403"/>
      <c r="AR1906" s="563"/>
      <c r="AS1906" s="402"/>
    </row>
    <row r="1907" spans="11:45">
      <c r="K1907" s="410"/>
      <c r="L1907" s="410"/>
      <c r="AH1907" s="402"/>
      <c r="AL1907" s="402"/>
      <c r="AM1907" s="403"/>
      <c r="AR1907" s="563"/>
      <c r="AS1907" s="402"/>
    </row>
    <row r="1908" spans="11:45">
      <c r="K1908" s="410"/>
      <c r="L1908" s="410"/>
      <c r="AH1908" s="402"/>
      <c r="AL1908" s="402"/>
      <c r="AM1908" s="403"/>
      <c r="AR1908" s="563"/>
      <c r="AS1908" s="402"/>
    </row>
    <row r="1909" spans="11:45">
      <c r="K1909" s="410"/>
      <c r="L1909" s="410"/>
      <c r="AH1909" s="402"/>
      <c r="AL1909" s="402"/>
      <c r="AM1909" s="403"/>
      <c r="AR1909" s="563"/>
      <c r="AS1909" s="402"/>
    </row>
    <row r="1910" spans="11:45">
      <c r="K1910" s="410"/>
      <c r="L1910" s="410"/>
      <c r="AH1910" s="402"/>
      <c r="AL1910" s="402"/>
      <c r="AM1910" s="403"/>
      <c r="AR1910" s="563"/>
      <c r="AS1910" s="402"/>
    </row>
    <row r="1911" spans="11:45">
      <c r="K1911" s="410"/>
      <c r="L1911" s="410"/>
      <c r="AH1911" s="402"/>
      <c r="AL1911" s="402"/>
      <c r="AM1911" s="403"/>
      <c r="AR1911" s="563"/>
      <c r="AS1911" s="402"/>
    </row>
    <row r="1912" spans="11:45">
      <c r="K1912" s="410"/>
      <c r="L1912" s="410"/>
      <c r="AH1912" s="402"/>
      <c r="AL1912" s="402"/>
      <c r="AM1912" s="403"/>
      <c r="AR1912" s="563"/>
      <c r="AS1912" s="402"/>
    </row>
    <row r="1913" spans="11:45">
      <c r="K1913" s="410"/>
      <c r="L1913" s="410"/>
      <c r="AH1913" s="402"/>
      <c r="AL1913" s="402"/>
      <c r="AM1913" s="403"/>
      <c r="AR1913" s="563"/>
      <c r="AS1913" s="402"/>
    </row>
    <row r="1914" spans="11:45">
      <c r="K1914" s="410"/>
      <c r="L1914" s="410"/>
      <c r="AH1914" s="402"/>
      <c r="AL1914" s="402"/>
      <c r="AM1914" s="403"/>
      <c r="AR1914" s="563"/>
      <c r="AS1914" s="402"/>
    </row>
    <row r="1915" spans="11:45">
      <c r="K1915" s="410"/>
      <c r="L1915" s="410"/>
      <c r="AH1915" s="402"/>
      <c r="AL1915" s="402"/>
      <c r="AM1915" s="403"/>
      <c r="AR1915" s="563"/>
      <c r="AS1915" s="402"/>
    </row>
    <row r="1916" spans="11:45">
      <c r="K1916" s="410"/>
      <c r="L1916" s="410"/>
      <c r="AH1916" s="402"/>
      <c r="AL1916" s="402"/>
      <c r="AM1916" s="403"/>
      <c r="AR1916" s="563"/>
      <c r="AS1916" s="402"/>
    </row>
    <row r="1917" spans="11:45">
      <c r="K1917" s="410"/>
      <c r="L1917" s="410"/>
      <c r="AH1917" s="402"/>
      <c r="AL1917" s="402"/>
      <c r="AM1917" s="403"/>
      <c r="AR1917" s="563"/>
      <c r="AS1917" s="402"/>
    </row>
    <row r="1918" spans="11:45">
      <c r="K1918" s="410"/>
      <c r="L1918" s="410"/>
      <c r="AH1918" s="402"/>
      <c r="AL1918" s="402"/>
      <c r="AM1918" s="403"/>
      <c r="AR1918" s="563"/>
      <c r="AS1918" s="402"/>
    </row>
    <row r="1919" spans="11:45">
      <c r="K1919" s="410"/>
      <c r="L1919" s="410"/>
      <c r="AH1919" s="402"/>
      <c r="AL1919" s="402"/>
      <c r="AM1919" s="403"/>
      <c r="AR1919" s="563"/>
      <c r="AS1919" s="402"/>
    </row>
    <row r="1920" spans="11:45">
      <c r="K1920" s="410"/>
      <c r="L1920" s="410"/>
      <c r="AH1920" s="402"/>
      <c r="AL1920" s="402"/>
      <c r="AM1920" s="403"/>
      <c r="AR1920" s="563"/>
      <c r="AS1920" s="402"/>
    </row>
    <row r="1921" spans="11:45">
      <c r="K1921" s="410"/>
      <c r="L1921" s="410"/>
      <c r="AH1921" s="402"/>
      <c r="AL1921" s="402"/>
      <c r="AM1921" s="403"/>
      <c r="AR1921" s="563"/>
      <c r="AS1921" s="402"/>
    </row>
    <row r="1922" spans="11:45">
      <c r="K1922" s="410"/>
      <c r="L1922" s="410"/>
      <c r="AH1922" s="402"/>
      <c r="AL1922" s="402"/>
      <c r="AM1922" s="403"/>
      <c r="AR1922" s="563"/>
      <c r="AS1922" s="402"/>
    </row>
    <row r="1923" spans="11:45">
      <c r="K1923" s="410"/>
      <c r="L1923" s="410"/>
      <c r="AH1923" s="402"/>
      <c r="AL1923" s="402"/>
      <c r="AM1923" s="403"/>
      <c r="AR1923" s="563"/>
      <c r="AS1923" s="402"/>
    </row>
    <row r="1924" spans="11:45">
      <c r="K1924" s="410"/>
      <c r="L1924" s="410"/>
      <c r="AH1924" s="402"/>
      <c r="AL1924" s="402"/>
      <c r="AM1924" s="403"/>
      <c r="AR1924" s="563"/>
      <c r="AS1924" s="402"/>
    </row>
    <row r="1925" spans="11:45">
      <c r="K1925" s="410"/>
      <c r="L1925" s="410"/>
      <c r="AH1925" s="402"/>
      <c r="AL1925" s="402"/>
      <c r="AM1925" s="403"/>
      <c r="AR1925" s="563"/>
      <c r="AS1925" s="402"/>
    </row>
    <row r="1926" spans="11:45">
      <c r="K1926" s="410"/>
      <c r="L1926" s="410"/>
      <c r="AH1926" s="402"/>
      <c r="AL1926" s="402"/>
      <c r="AM1926" s="403"/>
      <c r="AR1926" s="563"/>
      <c r="AS1926" s="402"/>
    </row>
    <row r="1927" spans="11:45">
      <c r="K1927" s="410"/>
      <c r="L1927" s="410"/>
      <c r="AH1927" s="402"/>
      <c r="AL1927" s="402"/>
      <c r="AM1927" s="403"/>
      <c r="AR1927" s="563"/>
      <c r="AS1927" s="402"/>
    </row>
    <row r="1928" spans="11:45">
      <c r="K1928" s="410"/>
      <c r="L1928" s="410"/>
      <c r="AH1928" s="402"/>
      <c r="AL1928" s="402"/>
      <c r="AM1928" s="403"/>
      <c r="AR1928" s="563"/>
      <c r="AS1928" s="402"/>
    </row>
    <row r="1929" spans="11:45">
      <c r="K1929" s="410"/>
      <c r="L1929" s="410"/>
      <c r="AH1929" s="402"/>
      <c r="AL1929" s="402"/>
      <c r="AM1929" s="403"/>
      <c r="AR1929" s="563"/>
      <c r="AS1929" s="402"/>
    </row>
    <row r="1930" spans="11:45">
      <c r="K1930" s="410"/>
      <c r="L1930" s="410"/>
      <c r="AH1930" s="402"/>
      <c r="AL1930" s="402"/>
      <c r="AM1930" s="403"/>
      <c r="AR1930" s="563"/>
      <c r="AS1930" s="402"/>
    </row>
    <row r="1931" spans="11:45">
      <c r="K1931" s="410"/>
      <c r="L1931" s="410"/>
      <c r="AH1931" s="402"/>
      <c r="AL1931" s="402"/>
      <c r="AM1931" s="403"/>
      <c r="AR1931" s="563"/>
      <c r="AS1931" s="402"/>
    </row>
    <row r="1932" spans="11:45">
      <c r="K1932" s="410"/>
      <c r="L1932" s="410"/>
      <c r="AH1932" s="402"/>
      <c r="AL1932" s="402"/>
      <c r="AM1932" s="403"/>
      <c r="AR1932" s="563"/>
      <c r="AS1932" s="402"/>
    </row>
    <row r="1933" spans="11:45">
      <c r="K1933" s="410"/>
      <c r="L1933" s="410"/>
      <c r="AH1933" s="402"/>
      <c r="AL1933" s="402"/>
      <c r="AM1933" s="403"/>
      <c r="AR1933" s="563"/>
      <c r="AS1933" s="402"/>
    </row>
    <row r="1934" spans="11:45">
      <c r="K1934" s="410"/>
      <c r="L1934" s="410"/>
      <c r="AH1934" s="402"/>
      <c r="AL1934" s="402"/>
      <c r="AM1934" s="403"/>
      <c r="AR1934" s="563"/>
      <c r="AS1934" s="402"/>
    </row>
    <row r="1935" spans="11:45">
      <c r="K1935" s="410"/>
      <c r="L1935" s="410"/>
      <c r="AH1935" s="402"/>
      <c r="AL1935" s="402"/>
      <c r="AM1935" s="403"/>
      <c r="AR1935" s="563"/>
      <c r="AS1935" s="402"/>
    </row>
    <row r="1936" spans="11:45">
      <c r="K1936" s="410"/>
      <c r="L1936" s="410"/>
      <c r="AH1936" s="402"/>
      <c r="AL1936" s="402"/>
      <c r="AM1936" s="403"/>
      <c r="AR1936" s="563"/>
      <c r="AS1936" s="402"/>
    </row>
    <row r="1937" spans="11:45">
      <c r="K1937" s="410"/>
      <c r="L1937" s="410"/>
      <c r="AH1937" s="402"/>
      <c r="AL1937" s="402"/>
      <c r="AM1937" s="403"/>
      <c r="AR1937" s="563"/>
      <c r="AS1937" s="402"/>
    </row>
    <row r="1938" spans="11:45">
      <c r="K1938" s="410"/>
      <c r="L1938" s="410"/>
      <c r="AH1938" s="402"/>
      <c r="AL1938" s="402"/>
      <c r="AM1938" s="403"/>
      <c r="AR1938" s="563"/>
      <c r="AS1938" s="402"/>
    </row>
    <row r="1939" spans="11:45">
      <c r="K1939" s="410"/>
      <c r="L1939" s="410"/>
      <c r="AH1939" s="402"/>
      <c r="AL1939" s="402"/>
      <c r="AM1939" s="403"/>
      <c r="AR1939" s="563"/>
      <c r="AS1939" s="402"/>
    </row>
    <row r="1940" spans="11:45">
      <c r="K1940" s="410"/>
      <c r="L1940" s="410"/>
      <c r="AH1940" s="402"/>
      <c r="AL1940" s="402"/>
      <c r="AM1940" s="403"/>
      <c r="AR1940" s="563"/>
      <c r="AS1940" s="402"/>
    </row>
    <row r="1941" spans="11:45">
      <c r="K1941" s="410"/>
      <c r="L1941" s="410"/>
      <c r="AH1941" s="402"/>
      <c r="AL1941" s="402"/>
      <c r="AM1941" s="403"/>
      <c r="AR1941" s="563"/>
      <c r="AS1941" s="402"/>
    </row>
    <row r="1942" spans="11:45">
      <c r="K1942" s="410"/>
      <c r="L1942" s="410"/>
      <c r="AH1942" s="402"/>
      <c r="AL1942" s="402"/>
      <c r="AM1942" s="403"/>
      <c r="AR1942" s="563"/>
      <c r="AS1942" s="402"/>
    </row>
    <row r="1943" spans="11:45">
      <c r="K1943" s="410"/>
      <c r="L1943" s="410"/>
      <c r="AH1943" s="402"/>
      <c r="AL1943" s="402"/>
      <c r="AM1943" s="403"/>
      <c r="AR1943" s="563"/>
      <c r="AS1943" s="402"/>
    </row>
    <row r="1944" spans="11:45">
      <c r="K1944" s="410"/>
      <c r="L1944" s="410"/>
      <c r="AH1944" s="402"/>
      <c r="AL1944" s="402"/>
      <c r="AM1944" s="403"/>
      <c r="AR1944" s="563"/>
      <c r="AS1944" s="402"/>
    </row>
    <row r="1945" spans="11:45">
      <c r="K1945" s="410"/>
      <c r="L1945" s="410"/>
      <c r="AH1945" s="402"/>
      <c r="AL1945" s="402"/>
      <c r="AM1945" s="403"/>
      <c r="AR1945" s="563"/>
      <c r="AS1945" s="402"/>
    </row>
    <row r="1946" spans="11:45">
      <c r="K1946" s="410"/>
      <c r="L1946" s="410"/>
      <c r="AH1946" s="402"/>
      <c r="AL1946" s="402"/>
      <c r="AM1946" s="403"/>
      <c r="AR1946" s="563"/>
      <c r="AS1946" s="402"/>
    </row>
    <row r="1947" spans="11:45">
      <c r="K1947" s="410"/>
      <c r="L1947" s="410"/>
      <c r="AH1947" s="402"/>
      <c r="AL1947" s="402"/>
      <c r="AM1947" s="403"/>
      <c r="AR1947" s="563"/>
      <c r="AS1947" s="402"/>
    </row>
    <row r="1948" spans="11:45">
      <c r="K1948" s="410"/>
      <c r="L1948" s="410"/>
      <c r="AH1948" s="402"/>
      <c r="AL1948" s="402"/>
      <c r="AM1948" s="403"/>
      <c r="AR1948" s="563"/>
      <c r="AS1948" s="402"/>
    </row>
    <row r="1949" spans="11:45">
      <c r="K1949" s="410"/>
      <c r="L1949" s="410"/>
      <c r="AH1949" s="402"/>
      <c r="AL1949" s="402"/>
      <c r="AM1949" s="403"/>
      <c r="AR1949" s="563"/>
      <c r="AS1949" s="402"/>
    </row>
    <row r="1950" spans="11:45">
      <c r="K1950" s="410"/>
      <c r="L1950" s="410"/>
      <c r="AH1950" s="402"/>
      <c r="AL1950" s="402"/>
      <c r="AM1950" s="403"/>
      <c r="AR1950" s="563"/>
      <c r="AS1950" s="402"/>
    </row>
    <row r="1951" spans="11:45">
      <c r="K1951" s="410"/>
      <c r="L1951" s="410"/>
      <c r="AH1951" s="402"/>
      <c r="AL1951" s="402"/>
      <c r="AM1951" s="403"/>
      <c r="AR1951" s="563"/>
      <c r="AS1951" s="402"/>
    </row>
    <row r="1952" spans="11:45">
      <c r="K1952" s="410"/>
      <c r="L1952" s="410"/>
      <c r="AH1952" s="402"/>
      <c r="AL1952" s="402"/>
      <c r="AM1952" s="403"/>
      <c r="AR1952" s="563"/>
      <c r="AS1952" s="402"/>
    </row>
    <row r="1953" spans="11:45">
      <c r="K1953" s="410"/>
      <c r="L1953" s="410"/>
      <c r="AH1953" s="402"/>
      <c r="AL1953" s="402"/>
      <c r="AM1953" s="403"/>
      <c r="AR1953" s="563"/>
      <c r="AS1953" s="402"/>
    </row>
    <row r="1954" spans="11:45">
      <c r="K1954" s="410"/>
      <c r="L1954" s="410"/>
      <c r="AH1954" s="402"/>
      <c r="AL1954" s="402"/>
      <c r="AM1954" s="403"/>
      <c r="AR1954" s="563"/>
      <c r="AS1954" s="402"/>
    </row>
    <row r="1955" spans="11:45">
      <c r="K1955" s="410"/>
      <c r="L1955" s="410"/>
      <c r="AH1955" s="402"/>
      <c r="AL1955" s="402"/>
      <c r="AM1955" s="403"/>
      <c r="AR1955" s="563"/>
      <c r="AS1955" s="402"/>
    </row>
    <row r="1956" spans="11:45">
      <c r="K1956" s="410"/>
      <c r="L1956" s="410"/>
      <c r="AH1956" s="402"/>
      <c r="AL1956" s="402"/>
      <c r="AM1956" s="403"/>
      <c r="AR1956" s="563"/>
      <c r="AS1956" s="402"/>
    </row>
    <row r="1957" spans="11:45">
      <c r="K1957" s="410"/>
      <c r="L1957" s="410"/>
      <c r="AH1957" s="402"/>
      <c r="AL1957" s="402"/>
      <c r="AM1957" s="403"/>
      <c r="AR1957" s="563"/>
      <c r="AS1957" s="402"/>
    </row>
    <row r="1958" spans="11:45">
      <c r="K1958" s="410"/>
      <c r="L1958" s="410"/>
      <c r="AH1958" s="402"/>
      <c r="AL1958" s="402"/>
      <c r="AM1958" s="403"/>
      <c r="AR1958" s="563"/>
      <c r="AS1958" s="402"/>
    </row>
    <row r="1959" spans="11:45">
      <c r="K1959" s="410"/>
      <c r="L1959" s="410"/>
      <c r="AH1959" s="402"/>
      <c r="AL1959" s="402"/>
      <c r="AM1959" s="403"/>
      <c r="AR1959" s="563"/>
      <c r="AS1959" s="402"/>
    </row>
    <row r="1960" spans="11:45">
      <c r="K1960" s="410"/>
      <c r="L1960" s="410"/>
      <c r="AH1960" s="402"/>
      <c r="AL1960" s="402"/>
      <c r="AM1960" s="403"/>
      <c r="AR1960" s="563"/>
      <c r="AS1960" s="402"/>
    </row>
    <row r="1961" spans="11:45">
      <c r="K1961" s="410"/>
      <c r="L1961" s="410"/>
      <c r="AH1961" s="402"/>
      <c r="AL1961" s="402"/>
      <c r="AM1961" s="403"/>
      <c r="AR1961" s="563"/>
      <c r="AS1961" s="402"/>
    </row>
    <row r="1962" spans="11:45">
      <c r="K1962" s="410"/>
      <c r="L1962" s="410"/>
      <c r="AH1962" s="402"/>
      <c r="AL1962" s="402"/>
      <c r="AM1962" s="403"/>
      <c r="AR1962" s="563"/>
      <c r="AS1962" s="402"/>
    </row>
    <row r="1963" spans="11:45">
      <c r="K1963" s="410"/>
      <c r="L1963" s="410"/>
      <c r="AH1963" s="402"/>
      <c r="AL1963" s="402"/>
      <c r="AM1963" s="403"/>
      <c r="AR1963" s="563"/>
      <c r="AS1963" s="402"/>
    </row>
    <row r="1964" spans="11:45">
      <c r="K1964" s="410"/>
      <c r="L1964" s="410"/>
      <c r="AH1964" s="402"/>
      <c r="AL1964" s="402"/>
      <c r="AM1964" s="403"/>
      <c r="AR1964" s="563"/>
      <c r="AS1964" s="402"/>
    </row>
    <row r="1965" spans="11:45">
      <c r="K1965" s="410"/>
      <c r="L1965" s="410"/>
      <c r="AH1965" s="402"/>
      <c r="AL1965" s="402"/>
      <c r="AM1965" s="403"/>
      <c r="AR1965" s="563"/>
      <c r="AS1965" s="402"/>
    </row>
    <row r="1966" spans="11:45">
      <c r="K1966" s="410"/>
      <c r="L1966" s="410"/>
      <c r="AH1966" s="402"/>
      <c r="AL1966" s="402"/>
      <c r="AM1966" s="403"/>
      <c r="AR1966" s="563"/>
      <c r="AS1966" s="402"/>
    </row>
    <row r="1967" spans="11:45">
      <c r="K1967" s="410"/>
      <c r="L1967" s="410"/>
      <c r="AH1967" s="402"/>
      <c r="AL1967" s="402"/>
      <c r="AM1967" s="403"/>
      <c r="AR1967" s="563"/>
      <c r="AS1967" s="402"/>
    </row>
    <row r="1968" spans="11:45">
      <c r="K1968" s="410"/>
      <c r="L1968" s="410"/>
      <c r="AH1968" s="402"/>
      <c r="AL1968" s="402"/>
      <c r="AM1968" s="403"/>
      <c r="AR1968" s="563"/>
      <c r="AS1968" s="402"/>
    </row>
    <row r="1969" spans="11:45">
      <c r="K1969" s="410"/>
      <c r="L1969" s="410"/>
      <c r="AH1969" s="402"/>
      <c r="AL1969" s="402"/>
      <c r="AM1969" s="403"/>
      <c r="AR1969" s="563"/>
      <c r="AS1969" s="402"/>
    </row>
    <row r="1970" spans="11:45">
      <c r="K1970" s="410"/>
      <c r="L1970" s="410"/>
      <c r="AH1970" s="402"/>
      <c r="AL1970" s="402"/>
      <c r="AM1970" s="403"/>
      <c r="AR1970" s="563"/>
      <c r="AS1970" s="402"/>
    </row>
    <row r="1971" spans="11:45">
      <c r="K1971" s="410"/>
      <c r="L1971" s="410"/>
      <c r="AH1971" s="402"/>
      <c r="AL1971" s="402"/>
      <c r="AM1971" s="403"/>
      <c r="AR1971" s="563"/>
      <c r="AS1971" s="402"/>
    </row>
    <row r="1972" spans="11:45">
      <c r="K1972" s="410"/>
      <c r="L1972" s="410"/>
      <c r="AH1972" s="402"/>
      <c r="AL1972" s="402"/>
      <c r="AM1972" s="403"/>
      <c r="AR1972" s="563"/>
      <c r="AS1972" s="402"/>
    </row>
    <row r="1973" spans="11:45">
      <c r="K1973" s="410"/>
      <c r="L1973" s="410"/>
      <c r="AH1973" s="402"/>
      <c r="AL1973" s="402"/>
      <c r="AM1973" s="403"/>
      <c r="AR1973" s="563"/>
      <c r="AS1973" s="402"/>
    </row>
    <row r="1974" spans="11:45">
      <c r="K1974" s="410"/>
      <c r="L1974" s="410"/>
      <c r="AH1974" s="402"/>
      <c r="AL1974" s="402"/>
      <c r="AM1974" s="403"/>
      <c r="AR1974" s="563"/>
      <c r="AS1974" s="402"/>
    </row>
    <row r="1975" spans="11:45">
      <c r="K1975" s="410"/>
      <c r="L1975" s="410"/>
      <c r="AH1975" s="402"/>
      <c r="AL1975" s="402"/>
      <c r="AM1975" s="403"/>
      <c r="AR1975" s="563"/>
      <c r="AS1975" s="402"/>
    </row>
    <row r="1976" spans="11:45">
      <c r="K1976" s="410"/>
      <c r="L1976" s="410"/>
      <c r="AH1976" s="402"/>
      <c r="AL1976" s="402"/>
      <c r="AM1976" s="403"/>
      <c r="AR1976" s="563"/>
      <c r="AS1976" s="402"/>
    </row>
    <row r="1977" spans="11:45">
      <c r="K1977" s="410"/>
      <c r="L1977" s="410"/>
      <c r="AH1977" s="402"/>
      <c r="AL1977" s="402"/>
      <c r="AM1977" s="403"/>
      <c r="AR1977" s="563"/>
      <c r="AS1977" s="402"/>
    </row>
    <row r="1978" spans="11:45">
      <c r="K1978" s="410"/>
      <c r="L1978" s="410"/>
      <c r="AH1978" s="402"/>
      <c r="AL1978" s="402"/>
      <c r="AM1978" s="403"/>
      <c r="AR1978" s="563"/>
      <c r="AS1978" s="402"/>
    </row>
    <row r="1979" spans="11:45">
      <c r="K1979" s="410"/>
      <c r="L1979" s="410"/>
      <c r="AH1979" s="402"/>
      <c r="AL1979" s="402"/>
      <c r="AM1979" s="403"/>
      <c r="AR1979" s="563"/>
      <c r="AS1979" s="402"/>
    </row>
    <row r="1980" spans="11:45">
      <c r="K1980" s="410"/>
      <c r="L1980" s="410"/>
      <c r="AH1980" s="402"/>
      <c r="AL1980" s="402"/>
      <c r="AM1980" s="403"/>
      <c r="AR1980" s="563"/>
      <c r="AS1980" s="402"/>
    </row>
    <row r="1981" spans="11:45">
      <c r="K1981" s="410"/>
      <c r="L1981" s="410"/>
      <c r="AH1981" s="402"/>
      <c r="AL1981" s="402"/>
      <c r="AM1981" s="403"/>
      <c r="AR1981" s="563"/>
      <c r="AS1981" s="402"/>
    </row>
    <row r="1982" spans="11:45">
      <c r="K1982" s="410"/>
      <c r="L1982" s="410"/>
      <c r="AH1982" s="402"/>
      <c r="AL1982" s="402"/>
      <c r="AM1982" s="403"/>
      <c r="AR1982" s="563"/>
      <c r="AS1982" s="402"/>
    </row>
    <row r="1983" spans="11:45">
      <c r="K1983" s="410"/>
      <c r="L1983" s="410"/>
      <c r="AH1983" s="402"/>
      <c r="AL1983" s="402"/>
      <c r="AM1983" s="403"/>
      <c r="AR1983" s="563"/>
      <c r="AS1983" s="402"/>
    </row>
    <row r="1984" spans="11:45">
      <c r="K1984" s="410"/>
      <c r="L1984" s="410"/>
      <c r="AH1984" s="402"/>
      <c r="AL1984" s="402"/>
      <c r="AM1984" s="403"/>
      <c r="AR1984" s="563"/>
      <c r="AS1984" s="402"/>
    </row>
    <row r="1985" spans="11:45">
      <c r="K1985" s="410"/>
      <c r="L1985" s="410"/>
      <c r="AH1985" s="402"/>
      <c r="AL1985" s="402"/>
      <c r="AM1985" s="403"/>
      <c r="AR1985" s="563"/>
      <c r="AS1985" s="402"/>
    </row>
    <row r="1986" spans="11:45">
      <c r="K1986" s="410"/>
      <c r="L1986" s="410"/>
      <c r="AH1986" s="402"/>
      <c r="AL1986" s="402"/>
      <c r="AM1986" s="403"/>
      <c r="AR1986" s="563"/>
      <c r="AS1986" s="402"/>
    </row>
    <row r="1987" spans="11:45">
      <c r="K1987" s="410"/>
      <c r="L1987" s="410"/>
      <c r="AH1987" s="402"/>
      <c r="AL1987" s="402"/>
      <c r="AM1987" s="403"/>
      <c r="AR1987" s="563"/>
      <c r="AS1987" s="402"/>
    </row>
    <row r="1988" spans="11:45">
      <c r="K1988" s="410"/>
      <c r="L1988" s="410"/>
      <c r="AH1988" s="402"/>
      <c r="AL1988" s="402"/>
      <c r="AM1988" s="403"/>
      <c r="AR1988" s="563"/>
      <c r="AS1988" s="402"/>
    </row>
    <row r="1989" spans="11:45">
      <c r="K1989" s="410"/>
      <c r="L1989" s="410"/>
      <c r="AH1989" s="402"/>
      <c r="AL1989" s="402"/>
      <c r="AM1989" s="403"/>
      <c r="AR1989" s="563"/>
      <c r="AS1989" s="402"/>
    </row>
    <row r="1990" spans="11:45">
      <c r="K1990" s="410"/>
      <c r="L1990" s="410"/>
      <c r="AH1990" s="402"/>
      <c r="AL1990" s="402"/>
      <c r="AM1990" s="403"/>
      <c r="AR1990" s="563"/>
      <c r="AS1990" s="402"/>
    </row>
    <row r="1991" spans="11:45">
      <c r="K1991" s="410"/>
      <c r="L1991" s="410"/>
      <c r="AH1991" s="402"/>
      <c r="AL1991" s="402"/>
      <c r="AM1991" s="403"/>
      <c r="AR1991" s="563"/>
      <c r="AS1991" s="402"/>
    </row>
    <row r="1992" spans="11:45">
      <c r="K1992" s="410"/>
      <c r="L1992" s="410"/>
      <c r="AH1992" s="402"/>
      <c r="AL1992" s="402"/>
      <c r="AM1992" s="403"/>
      <c r="AR1992" s="563"/>
      <c r="AS1992" s="402"/>
    </row>
    <row r="1993" spans="11:45">
      <c r="K1993" s="410"/>
      <c r="L1993" s="410"/>
      <c r="AH1993" s="402"/>
      <c r="AL1993" s="402"/>
      <c r="AM1993" s="403"/>
      <c r="AR1993" s="563"/>
      <c r="AS1993" s="402"/>
    </row>
    <row r="1994" spans="11:45">
      <c r="K1994" s="410"/>
      <c r="L1994" s="410"/>
      <c r="AH1994" s="402"/>
      <c r="AL1994" s="402"/>
      <c r="AM1994" s="403"/>
      <c r="AR1994" s="563"/>
      <c r="AS1994" s="402"/>
    </row>
    <row r="1995" spans="11:45">
      <c r="K1995" s="410"/>
      <c r="L1995" s="410"/>
      <c r="AH1995" s="402"/>
      <c r="AL1995" s="402"/>
      <c r="AM1995" s="403"/>
      <c r="AR1995" s="563"/>
      <c r="AS1995" s="402"/>
    </row>
    <row r="1996" spans="11:45">
      <c r="K1996" s="410"/>
      <c r="L1996" s="410"/>
      <c r="AH1996" s="402"/>
      <c r="AL1996" s="402"/>
      <c r="AM1996" s="403"/>
      <c r="AR1996" s="563"/>
      <c r="AS1996" s="402"/>
    </row>
    <row r="1997" spans="11:45">
      <c r="K1997" s="410"/>
      <c r="L1997" s="410"/>
      <c r="AH1997" s="402"/>
      <c r="AL1997" s="402"/>
      <c r="AM1997" s="403"/>
      <c r="AR1997" s="563"/>
      <c r="AS1997" s="402"/>
    </row>
    <row r="1998" spans="11:45">
      <c r="K1998" s="410"/>
      <c r="L1998" s="410"/>
      <c r="AH1998" s="402"/>
      <c r="AL1998" s="402"/>
      <c r="AM1998" s="403"/>
      <c r="AR1998" s="563"/>
      <c r="AS1998" s="402"/>
    </row>
    <row r="1999" spans="11:45">
      <c r="K1999" s="410"/>
      <c r="L1999" s="410"/>
      <c r="AH1999" s="402"/>
      <c r="AL1999" s="402"/>
      <c r="AM1999" s="403"/>
      <c r="AR1999" s="563"/>
      <c r="AS1999" s="402"/>
    </row>
    <row r="2000" spans="11:45">
      <c r="K2000" s="410"/>
      <c r="L2000" s="410"/>
      <c r="AH2000" s="402"/>
      <c r="AL2000" s="402"/>
      <c r="AM2000" s="403"/>
      <c r="AR2000" s="563"/>
      <c r="AS2000" s="402"/>
    </row>
    <row r="2001" spans="11:45">
      <c r="K2001" s="410"/>
      <c r="L2001" s="410"/>
      <c r="AH2001" s="402"/>
      <c r="AL2001" s="402"/>
      <c r="AM2001" s="403"/>
      <c r="AR2001" s="563"/>
      <c r="AS2001" s="402"/>
    </row>
    <row r="2002" spans="11:45">
      <c r="K2002" s="410"/>
      <c r="L2002" s="410"/>
      <c r="AH2002" s="402"/>
      <c r="AL2002" s="402"/>
      <c r="AM2002" s="403"/>
      <c r="AR2002" s="563"/>
      <c r="AS2002" s="402"/>
    </row>
    <row r="2003" spans="11:45">
      <c r="K2003" s="410"/>
      <c r="L2003" s="410"/>
      <c r="AH2003" s="402"/>
      <c r="AL2003" s="402"/>
      <c r="AM2003" s="403"/>
      <c r="AR2003" s="563"/>
      <c r="AS2003" s="402"/>
    </row>
    <row r="2004" spans="11:45">
      <c r="K2004" s="410"/>
      <c r="L2004" s="410"/>
      <c r="AH2004" s="402"/>
      <c r="AL2004" s="402"/>
      <c r="AM2004" s="403"/>
      <c r="AR2004" s="563"/>
      <c r="AS2004" s="402"/>
    </row>
    <row r="2005" spans="11:45">
      <c r="K2005" s="410"/>
      <c r="L2005" s="410"/>
      <c r="AH2005" s="402"/>
      <c r="AL2005" s="402"/>
      <c r="AM2005" s="403"/>
      <c r="AR2005" s="563"/>
      <c r="AS2005" s="402"/>
    </row>
    <row r="2006" spans="11:45">
      <c r="K2006" s="410"/>
      <c r="L2006" s="410"/>
      <c r="AH2006" s="402"/>
      <c r="AL2006" s="402"/>
      <c r="AM2006" s="403"/>
      <c r="AR2006" s="563"/>
      <c r="AS2006" s="402"/>
    </row>
    <row r="2007" spans="11:45">
      <c r="K2007" s="410"/>
      <c r="L2007" s="410"/>
      <c r="AH2007" s="402"/>
      <c r="AL2007" s="402"/>
      <c r="AM2007" s="403"/>
      <c r="AR2007" s="563"/>
      <c r="AS2007" s="402"/>
    </row>
    <row r="2008" spans="11:45">
      <c r="K2008" s="410"/>
      <c r="L2008" s="410"/>
      <c r="AH2008" s="402"/>
      <c r="AL2008" s="402"/>
      <c r="AM2008" s="403"/>
      <c r="AR2008" s="563"/>
      <c r="AS2008" s="402"/>
    </row>
    <row r="2009" spans="11:45">
      <c r="K2009" s="410"/>
      <c r="L2009" s="410"/>
      <c r="AH2009" s="402"/>
      <c r="AL2009" s="402"/>
      <c r="AM2009" s="403"/>
      <c r="AR2009" s="563"/>
      <c r="AS2009" s="402"/>
    </row>
    <row r="2010" spans="11:45">
      <c r="K2010" s="410"/>
      <c r="L2010" s="410"/>
      <c r="AH2010" s="402"/>
      <c r="AL2010" s="402"/>
      <c r="AM2010" s="403"/>
      <c r="AR2010" s="563"/>
      <c r="AS2010" s="402"/>
    </row>
    <row r="2011" spans="11:45">
      <c r="K2011" s="410"/>
      <c r="L2011" s="410"/>
      <c r="AH2011" s="402"/>
      <c r="AL2011" s="402"/>
      <c r="AM2011" s="403"/>
      <c r="AR2011" s="563"/>
      <c r="AS2011" s="402"/>
    </row>
    <row r="2012" spans="11:45">
      <c r="K2012" s="410"/>
      <c r="L2012" s="410"/>
      <c r="AH2012" s="402"/>
      <c r="AL2012" s="402"/>
      <c r="AM2012" s="403"/>
      <c r="AR2012" s="563"/>
      <c r="AS2012" s="402"/>
    </row>
    <row r="2013" spans="11:45">
      <c r="K2013" s="410"/>
      <c r="L2013" s="410"/>
      <c r="AH2013" s="402"/>
      <c r="AL2013" s="402"/>
      <c r="AM2013" s="403"/>
      <c r="AR2013" s="563"/>
      <c r="AS2013" s="402"/>
    </row>
    <row r="2014" spans="11:45">
      <c r="K2014" s="410"/>
      <c r="L2014" s="410"/>
      <c r="AH2014" s="402"/>
      <c r="AL2014" s="402"/>
      <c r="AM2014" s="403"/>
      <c r="AR2014" s="563"/>
      <c r="AS2014" s="402"/>
    </row>
    <row r="2015" spans="11:45">
      <c r="K2015" s="410"/>
      <c r="L2015" s="410"/>
      <c r="AH2015" s="402"/>
      <c r="AL2015" s="402"/>
      <c r="AM2015" s="403"/>
      <c r="AR2015" s="563"/>
      <c r="AS2015" s="402"/>
    </row>
    <row r="2016" spans="11:45">
      <c r="K2016" s="410"/>
      <c r="L2016" s="410"/>
      <c r="AH2016" s="402"/>
      <c r="AL2016" s="402"/>
      <c r="AM2016" s="403"/>
      <c r="AR2016" s="563"/>
      <c r="AS2016" s="402"/>
    </row>
    <row r="2017" spans="11:45">
      <c r="K2017" s="410"/>
      <c r="L2017" s="410"/>
      <c r="AH2017" s="402"/>
      <c r="AL2017" s="402"/>
      <c r="AM2017" s="403"/>
      <c r="AR2017" s="563"/>
      <c r="AS2017" s="402"/>
    </row>
    <row r="2018" spans="11:45">
      <c r="K2018" s="410"/>
      <c r="L2018" s="410"/>
      <c r="AH2018" s="402"/>
      <c r="AL2018" s="402"/>
      <c r="AM2018" s="403"/>
      <c r="AR2018" s="563"/>
      <c r="AS2018" s="402"/>
    </row>
    <row r="2019" spans="11:45">
      <c r="K2019" s="410"/>
      <c r="L2019" s="410"/>
      <c r="AH2019" s="402"/>
      <c r="AL2019" s="402"/>
      <c r="AM2019" s="403"/>
      <c r="AR2019" s="563"/>
      <c r="AS2019" s="402"/>
    </row>
    <row r="2020" spans="11:45">
      <c r="K2020" s="410"/>
      <c r="L2020" s="410"/>
      <c r="AH2020" s="402"/>
      <c r="AL2020" s="402"/>
      <c r="AM2020" s="403"/>
      <c r="AR2020" s="563"/>
      <c r="AS2020" s="402"/>
    </row>
    <row r="2021" spans="11:45">
      <c r="K2021" s="410"/>
      <c r="L2021" s="410"/>
      <c r="AH2021" s="402"/>
      <c r="AL2021" s="402"/>
      <c r="AM2021" s="403"/>
      <c r="AR2021" s="563"/>
      <c r="AS2021" s="402"/>
    </row>
    <row r="2022" spans="11:45">
      <c r="K2022" s="410"/>
      <c r="L2022" s="410"/>
      <c r="AH2022" s="402"/>
      <c r="AL2022" s="402"/>
      <c r="AM2022" s="403"/>
      <c r="AR2022" s="563"/>
      <c r="AS2022" s="402"/>
    </row>
    <row r="2023" spans="11:45">
      <c r="K2023" s="410"/>
      <c r="L2023" s="410"/>
      <c r="AH2023" s="402"/>
      <c r="AL2023" s="402"/>
      <c r="AM2023" s="403"/>
      <c r="AR2023" s="563"/>
      <c r="AS2023" s="402"/>
    </row>
    <row r="2024" spans="11:45">
      <c r="K2024" s="410"/>
      <c r="L2024" s="410"/>
      <c r="AH2024" s="402"/>
      <c r="AL2024" s="402"/>
      <c r="AM2024" s="403"/>
      <c r="AR2024" s="563"/>
      <c r="AS2024" s="402"/>
    </row>
    <row r="2025" spans="11:45">
      <c r="K2025" s="410"/>
      <c r="L2025" s="410"/>
      <c r="AH2025" s="402"/>
      <c r="AL2025" s="402"/>
      <c r="AM2025" s="403"/>
      <c r="AR2025" s="563"/>
      <c r="AS2025" s="402"/>
    </row>
    <row r="2026" spans="11:45">
      <c r="K2026" s="410"/>
      <c r="L2026" s="410"/>
      <c r="AH2026" s="402"/>
      <c r="AL2026" s="402"/>
      <c r="AM2026" s="403"/>
      <c r="AR2026" s="563"/>
      <c r="AS2026" s="402"/>
    </row>
    <row r="2027" spans="11:45">
      <c r="K2027" s="410"/>
      <c r="L2027" s="410"/>
      <c r="AH2027" s="402"/>
      <c r="AL2027" s="402"/>
      <c r="AM2027" s="403"/>
      <c r="AR2027" s="563"/>
      <c r="AS2027" s="402"/>
    </row>
    <row r="2028" spans="11:45">
      <c r="K2028" s="410"/>
      <c r="L2028" s="410"/>
      <c r="AH2028" s="402"/>
      <c r="AL2028" s="402"/>
      <c r="AM2028" s="403"/>
      <c r="AR2028" s="563"/>
      <c r="AS2028" s="402"/>
    </row>
    <row r="2029" spans="11:45">
      <c r="K2029" s="410"/>
      <c r="L2029" s="410"/>
      <c r="AH2029" s="402"/>
      <c r="AL2029" s="402"/>
      <c r="AM2029" s="403"/>
      <c r="AR2029" s="563"/>
      <c r="AS2029" s="402"/>
    </row>
    <row r="2030" spans="11:45">
      <c r="K2030" s="410"/>
      <c r="L2030" s="410"/>
      <c r="AH2030" s="402"/>
      <c r="AL2030" s="402"/>
      <c r="AM2030" s="403"/>
      <c r="AR2030" s="563"/>
      <c r="AS2030" s="402"/>
    </row>
    <row r="2031" spans="11:45">
      <c r="K2031" s="410"/>
      <c r="L2031" s="410"/>
      <c r="AH2031" s="402"/>
      <c r="AL2031" s="402"/>
      <c r="AM2031" s="403"/>
      <c r="AR2031" s="563"/>
      <c r="AS2031" s="402"/>
    </row>
    <row r="2032" spans="11:45">
      <c r="K2032" s="410"/>
      <c r="L2032" s="410"/>
      <c r="AH2032" s="402"/>
      <c r="AL2032" s="402"/>
      <c r="AM2032" s="403"/>
      <c r="AR2032" s="563"/>
      <c r="AS2032" s="402"/>
    </row>
    <row r="2033" spans="11:45">
      <c r="K2033" s="410"/>
      <c r="L2033" s="410"/>
      <c r="AH2033" s="402"/>
      <c r="AL2033" s="402"/>
      <c r="AM2033" s="403"/>
      <c r="AR2033" s="563"/>
      <c r="AS2033" s="402"/>
    </row>
    <row r="2034" spans="11:45">
      <c r="K2034" s="410"/>
      <c r="L2034" s="410"/>
      <c r="AH2034" s="402"/>
      <c r="AL2034" s="402"/>
      <c r="AM2034" s="403"/>
      <c r="AR2034" s="563"/>
      <c r="AS2034" s="402"/>
    </row>
    <row r="2035" spans="11:45">
      <c r="K2035" s="410"/>
      <c r="L2035" s="410"/>
      <c r="AH2035" s="402"/>
      <c r="AL2035" s="402"/>
      <c r="AM2035" s="403"/>
      <c r="AR2035" s="563"/>
      <c r="AS2035" s="402"/>
    </row>
    <row r="2036" spans="11:45">
      <c r="K2036" s="410"/>
      <c r="L2036" s="410"/>
      <c r="AH2036" s="402"/>
      <c r="AL2036" s="402"/>
      <c r="AM2036" s="403"/>
      <c r="AR2036" s="563"/>
      <c r="AS2036" s="402"/>
    </row>
    <row r="2037" spans="11:45">
      <c r="K2037" s="410"/>
      <c r="L2037" s="410"/>
      <c r="AH2037" s="402"/>
      <c r="AL2037" s="402"/>
      <c r="AM2037" s="403"/>
      <c r="AR2037" s="563"/>
      <c r="AS2037" s="402"/>
    </row>
    <row r="2038" spans="11:45">
      <c r="K2038" s="410"/>
      <c r="L2038" s="410"/>
      <c r="AH2038" s="402"/>
      <c r="AL2038" s="402"/>
      <c r="AM2038" s="403"/>
      <c r="AR2038" s="563"/>
      <c r="AS2038" s="402"/>
    </row>
    <row r="2039" spans="11:45">
      <c r="K2039" s="410"/>
      <c r="L2039" s="410"/>
      <c r="AH2039" s="402"/>
      <c r="AL2039" s="402"/>
      <c r="AM2039" s="403"/>
      <c r="AR2039" s="563"/>
      <c r="AS2039" s="402"/>
    </row>
    <row r="2040" spans="11:45">
      <c r="K2040" s="410"/>
      <c r="L2040" s="410"/>
      <c r="AH2040" s="402"/>
      <c r="AL2040" s="402"/>
      <c r="AM2040" s="403"/>
      <c r="AR2040" s="563"/>
      <c r="AS2040" s="402"/>
    </row>
    <row r="2041" spans="11:45">
      <c r="K2041" s="410"/>
      <c r="L2041" s="410"/>
      <c r="AH2041" s="402"/>
      <c r="AL2041" s="402"/>
      <c r="AM2041" s="403"/>
      <c r="AR2041" s="563"/>
      <c r="AS2041" s="402"/>
    </row>
    <row r="2042" spans="11:45">
      <c r="K2042" s="410"/>
      <c r="L2042" s="410"/>
      <c r="AH2042" s="402"/>
      <c r="AL2042" s="402"/>
      <c r="AM2042" s="403"/>
      <c r="AR2042" s="563"/>
      <c r="AS2042" s="402"/>
    </row>
    <row r="2043" spans="11:45">
      <c r="K2043" s="410"/>
      <c r="L2043" s="410"/>
      <c r="AH2043" s="402"/>
      <c r="AL2043" s="402"/>
      <c r="AM2043" s="403"/>
      <c r="AR2043" s="563"/>
      <c r="AS2043" s="402"/>
    </row>
    <row r="2044" spans="11:45">
      <c r="K2044" s="410"/>
      <c r="L2044" s="410"/>
      <c r="AH2044" s="402"/>
      <c r="AL2044" s="402"/>
      <c r="AM2044" s="403"/>
      <c r="AR2044" s="563"/>
      <c r="AS2044" s="402"/>
    </row>
    <row r="2045" spans="11:45">
      <c r="K2045" s="410"/>
      <c r="L2045" s="410"/>
      <c r="AH2045" s="402"/>
      <c r="AL2045" s="402"/>
      <c r="AM2045" s="403"/>
      <c r="AR2045" s="563"/>
      <c r="AS2045" s="402"/>
    </row>
    <row r="2046" spans="11:45">
      <c r="K2046" s="410"/>
      <c r="L2046" s="410"/>
      <c r="AH2046" s="402"/>
      <c r="AL2046" s="402"/>
      <c r="AM2046" s="403"/>
      <c r="AR2046" s="563"/>
      <c r="AS2046" s="402"/>
    </row>
    <row r="2047" spans="11:45">
      <c r="K2047" s="410"/>
      <c r="L2047" s="410"/>
      <c r="AH2047" s="402"/>
      <c r="AL2047" s="402"/>
      <c r="AM2047" s="403"/>
      <c r="AR2047" s="563"/>
      <c r="AS2047" s="402"/>
    </row>
    <row r="2048" spans="11:45">
      <c r="K2048" s="410"/>
      <c r="L2048" s="410"/>
      <c r="AH2048" s="402"/>
      <c r="AL2048" s="402"/>
      <c r="AM2048" s="403"/>
      <c r="AR2048" s="563"/>
      <c r="AS2048" s="402"/>
    </row>
    <row r="2049" spans="11:45">
      <c r="K2049" s="410"/>
      <c r="L2049" s="410"/>
      <c r="AH2049" s="402"/>
      <c r="AL2049" s="402"/>
      <c r="AM2049" s="403"/>
      <c r="AR2049" s="563"/>
      <c r="AS2049" s="402"/>
    </row>
    <row r="2050" spans="11:45">
      <c r="K2050" s="410"/>
      <c r="L2050" s="410"/>
      <c r="AH2050" s="402"/>
      <c r="AL2050" s="402"/>
      <c r="AM2050" s="403"/>
      <c r="AR2050" s="563"/>
      <c r="AS2050" s="402"/>
    </row>
    <row r="2051" spans="11:45">
      <c r="K2051" s="410"/>
      <c r="L2051" s="410"/>
      <c r="AH2051" s="402"/>
      <c r="AL2051" s="402"/>
      <c r="AM2051" s="403"/>
      <c r="AR2051" s="563"/>
      <c r="AS2051" s="402"/>
    </row>
    <row r="2052" spans="11:45">
      <c r="K2052" s="410"/>
      <c r="L2052" s="410"/>
      <c r="AH2052" s="402"/>
      <c r="AL2052" s="402"/>
      <c r="AM2052" s="403"/>
      <c r="AR2052" s="563"/>
      <c r="AS2052" s="402"/>
    </row>
    <row r="2053" spans="11:45">
      <c r="K2053" s="410"/>
      <c r="L2053" s="410"/>
      <c r="AH2053" s="402"/>
      <c r="AL2053" s="402"/>
      <c r="AM2053" s="403"/>
      <c r="AR2053" s="563"/>
      <c r="AS2053" s="402"/>
    </row>
    <row r="2054" spans="11:45">
      <c r="K2054" s="410"/>
      <c r="L2054" s="410"/>
      <c r="AH2054" s="402"/>
      <c r="AL2054" s="402"/>
      <c r="AM2054" s="403"/>
      <c r="AR2054" s="563"/>
      <c r="AS2054" s="402"/>
    </row>
    <row r="2055" spans="11:45">
      <c r="K2055" s="410"/>
      <c r="L2055" s="410"/>
      <c r="AH2055" s="402"/>
      <c r="AL2055" s="402"/>
      <c r="AM2055" s="403"/>
      <c r="AR2055" s="563"/>
      <c r="AS2055" s="402"/>
    </row>
    <row r="2056" spans="11:45">
      <c r="K2056" s="410"/>
      <c r="L2056" s="410"/>
      <c r="AH2056" s="402"/>
      <c r="AL2056" s="402"/>
      <c r="AM2056" s="403"/>
      <c r="AR2056" s="563"/>
      <c r="AS2056" s="402"/>
    </row>
    <row r="2057" spans="11:45">
      <c r="K2057" s="410"/>
      <c r="L2057" s="410"/>
      <c r="AH2057" s="402"/>
      <c r="AL2057" s="402"/>
      <c r="AM2057" s="403"/>
      <c r="AR2057" s="563"/>
      <c r="AS2057" s="402"/>
    </row>
    <row r="2058" spans="11:45">
      <c r="K2058" s="410"/>
      <c r="L2058" s="410"/>
      <c r="AH2058" s="402"/>
      <c r="AL2058" s="402"/>
      <c r="AM2058" s="403"/>
      <c r="AR2058" s="563"/>
      <c r="AS2058" s="402"/>
    </row>
    <row r="2059" spans="11:45">
      <c r="K2059" s="410"/>
      <c r="L2059" s="410"/>
      <c r="AH2059" s="402"/>
      <c r="AL2059" s="402"/>
      <c r="AM2059" s="403"/>
      <c r="AR2059" s="563"/>
      <c r="AS2059" s="402"/>
    </row>
    <row r="2060" spans="11:45">
      <c r="K2060" s="410"/>
      <c r="L2060" s="410"/>
      <c r="AH2060" s="402"/>
      <c r="AL2060" s="402"/>
      <c r="AM2060" s="403"/>
      <c r="AR2060" s="563"/>
      <c r="AS2060" s="402"/>
    </row>
    <row r="2061" spans="11:45">
      <c r="K2061" s="410"/>
      <c r="L2061" s="410"/>
      <c r="AH2061" s="402"/>
      <c r="AL2061" s="402"/>
      <c r="AM2061" s="403"/>
      <c r="AR2061" s="563"/>
      <c r="AS2061" s="402"/>
    </row>
    <row r="2062" spans="11:45">
      <c r="K2062" s="410"/>
      <c r="L2062" s="410"/>
      <c r="AH2062" s="402"/>
      <c r="AL2062" s="402"/>
      <c r="AM2062" s="403"/>
      <c r="AR2062" s="563"/>
      <c r="AS2062" s="402"/>
    </row>
    <row r="2063" spans="11:45">
      <c r="K2063" s="410"/>
      <c r="L2063" s="410"/>
      <c r="AH2063" s="402"/>
      <c r="AL2063" s="402"/>
      <c r="AM2063" s="403"/>
      <c r="AR2063" s="563"/>
      <c r="AS2063" s="402"/>
    </row>
    <row r="2064" spans="11:45">
      <c r="K2064" s="410"/>
      <c r="L2064" s="410"/>
      <c r="AH2064" s="402"/>
      <c r="AL2064" s="402"/>
      <c r="AM2064" s="403"/>
      <c r="AR2064" s="563"/>
      <c r="AS2064" s="402"/>
    </row>
    <row r="2065" spans="11:45">
      <c r="K2065" s="410"/>
      <c r="L2065" s="410"/>
      <c r="AH2065" s="402"/>
      <c r="AL2065" s="402"/>
      <c r="AM2065" s="403"/>
      <c r="AR2065" s="563"/>
      <c r="AS2065" s="402"/>
    </row>
    <row r="2066" spans="11:45">
      <c r="K2066" s="410"/>
      <c r="L2066" s="410"/>
      <c r="AH2066" s="402"/>
      <c r="AL2066" s="402"/>
      <c r="AM2066" s="403"/>
      <c r="AR2066" s="563"/>
      <c r="AS2066" s="402"/>
    </row>
    <row r="2067" spans="11:45">
      <c r="K2067" s="410"/>
      <c r="L2067" s="410"/>
      <c r="AH2067" s="402"/>
      <c r="AL2067" s="402"/>
      <c r="AM2067" s="403"/>
      <c r="AR2067" s="563"/>
      <c r="AS2067" s="402"/>
    </row>
    <row r="2068" spans="11:45">
      <c r="K2068" s="410"/>
      <c r="L2068" s="410"/>
      <c r="AH2068" s="402"/>
      <c r="AL2068" s="402"/>
      <c r="AM2068" s="403"/>
      <c r="AR2068" s="563"/>
      <c r="AS2068" s="402"/>
    </row>
    <row r="2069" spans="11:45">
      <c r="K2069" s="410"/>
      <c r="L2069" s="410"/>
      <c r="AH2069" s="402"/>
      <c r="AL2069" s="402"/>
      <c r="AM2069" s="403"/>
      <c r="AR2069" s="563"/>
      <c r="AS2069" s="402"/>
    </row>
    <row r="2070" spans="11:45">
      <c r="K2070" s="410"/>
      <c r="L2070" s="410"/>
      <c r="AH2070" s="402"/>
      <c r="AL2070" s="402"/>
      <c r="AM2070" s="403"/>
      <c r="AR2070" s="563"/>
      <c r="AS2070" s="402"/>
    </row>
    <row r="2071" spans="11:45">
      <c r="K2071" s="410"/>
      <c r="L2071" s="410"/>
      <c r="AH2071" s="402"/>
      <c r="AL2071" s="402"/>
      <c r="AM2071" s="403"/>
      <c r="AR2071" s="563"/>
      <c r="AS2071" s="402"/>
    </row>
    <row r="2072" spans="11:45">
      <c r="K2072" s="410"/>
      <c r="L2072" s="410"/>
      <c r="AH2072" s="402"/>
      <c r="AL2072" s="402"/>
      <c r="AM2072" s="403"/>
      <c r="AR2072" s="563"/>
      <c r="AS2072" s="402"/>
    </row>
    <row r="2073" spans="11:45">
      <c r="K2073" s="410"/>
      <c r="L2073" s="410"/>
      <c r="AH2073" s="402"/>
      <c r="AL2073" s="402"/>
      <c r="AM2073" s="403"/>
      <c r="AR2073" s="563"/>
      <c r="AS2073" s="402"/>
    </row>
    <row r="2074" spans="11:45">
      <c r="K2074" s="410"/>
      <c r="L2074" s="410"/>
      <c r="AH2074" s="402"/>
      <c r="AL2074" s="402"/>
      <c r="AM2074" s="403"/>
      <c r="AR2074" s="563"/>
      <c r="AS2074" s="402"/>
    </row>
    <row r="2075" spans="11:45">
      <c r="K2075" s="410"/>
      <c r="L2075" s="410"/>
      <c r="AH2075" s="402"/>
      <c r="AL2075" s="402"/>
      <c r="AM2075" s="403"/>
      <c r="AR2075" s="563"/>
      <c r="AS2075" s="402"/>
    </row>
    <row r="2076" spans="11:45">
      <c r="K2076" s="410"/>
      <c r="L2076" s="410"/>
      <c r="AH2076" s="402"/>
      <c r="AL2076" s="402"/>
      <c r="AM2076" s="403"/>
      <c r="AR2076" s="563"/>
      <c r="AS2076" s="402"/>
    </row>
    <row r="2077" spans="11:45">
      <c r="K2077" s="410"/>
      <c r="L2077" s="410"/>
      <c r="AH2077" s="402"/>
      <c r="AL2077" s="402"/>
      <c r="AM2077" s="403"/>
      <c r="AR2077" s="563"/>
      <c r="AS2077" s="402"/>
    </row>
    <row r="2078" spans="11:45">
      <c r="K2078" s="410"/>
      <c r="L2078" s="410"/>
      <c r="AH2078" s="402"/>
      <c r="AL2078" s="402"/>
      <c r="AM2078" s="403"/>
      <c r="AR2078" s="563"/>
      <c r="AS2078" s="402"/>
    </row>
    <row r="2079" spans="11:45">
      <c r="K2079" s="410"/>
      <c r="L2079" s="410"/>
      <c r="AH2079" s="402"/>
      <c r="AL2079" s="402"/>
      <c r="AM2079" s="403"/>
      <c r="AR2079" s="563"/>
      <c r="AS2079" s="402"/>
    </row>
    <row r="2080" spans="11:45">
      <c r="K2080" s="410"/>
      <c r="L2080" s="410"/>
      <c r="AH2080" s="402"/>
      <c r="AL2080" s="402"/>
      <c r="AM2080" s="403"/>
      <c r="AR2080" s="563"/>
      <c r="AS2080" s="402"/>
    </row>
    <row r="2081" spans="11:45">
      <c r="K2081" s="410"/>
      <c r="L2081" s="410"/>
      <c r="AH2081" s="402"/>
      <c r="AL2081" s="402"/>
      <c r="AM2081" s="403"/>
      <c r="AR2081" s="563"/>
      <c r="AS2081" s="402"/>
    </row>
    <row r="2082" spans="11:45">
      <c r="K2082" s="410"/>
      <c r="L2082" s="410"/>
      <c r="AH2082" s="402"/>
      <c r="AL2082" s="402"/>
      <c r="AM2082" s="403"/>
      <c r="AR2082" s="563"/>
      <c r="AS2082" s="402"/>
    </row>
    <row r="2083" spans="11:45">
      <c r="K2083" s="410"/>
      <c r="L2083" s="410"/>
      <c r="AH2083" s="402"/>
      <c r="AL2083" s="402"/>
      <c r="AM2083" s="403"/>
      <c r="AR2083" s="563"/>
      <c r="AS2083" s="402"/>
    </row>
    <row r="2084" spans="11:45">
      <c r="K2084" s="410"/>
      <c r="L2084" s="410"/>
      <c r="AH2084" s="402"/>
      <c r="AL2084" s="402"/>
      <c r="AM2084" s="403"/>
      <c r="AR2084" s="563"/>
      <c r="AS2084" s="402"/>
    </row>
    <row r="2085" spans="11:45">
      <c r="K2085" s="410"/>
      <c r="L2085" s="410"/>
      <c r="AH2085" s="402"/>
      <c r="AL2085" s="402"/>
      <c r="AM2085" s="403"/>
      <c r="AR2085" s="563"/>
      <c r="AS2085" s="402"/>
    </row>
    <row r="2086" spans="11:45">
      <c r="K2086" s="410"/>
      <c r="L2086" s="410"/>
      <c r="AH2086" s="402"/>
      <c r="AL2086" s="402"/>
      <c r="AM2086" s="403"/>
      <c r="AR2086" s="563"/>
      <c r="AS2086" s="402"/>
    </row>
    <row r="2087" spans="11:45">
      <c r="K2087" s="410"/>
      <c r="L2087" s="410"/>
      <c r="AH2087" s="402"/>
      <c r="AL2087" s="402"/>
      <c r="AM2087" s="403"/>
      <c r="AR2087" s="563"/>
      <c r="AS2087" s="402"/>
    </row>
    <row r="2088" spans="11:45">
      <c r="K2088" s="410"/>
      <c r="L2088" s="410"/>
      <c r="AH2088" s="402"/>
      <c r="AL2088" s="402"/>
      <c r="AM2088" s="403"/>
      <c r="AR2088" s="563"/>
      <c r="AS2088" s="402"/>
    </row>
    <row r="2089" spans="11:45">
      <c r="K2089" s="410"/>
      <c r="L2089" s="410"/>
      <c r="AH2089" s="402"/>
      <c r="AL2089" s="402"/>
      <c r="AM2089" s="403"/>
      <c r="AR2089" s="563"/>
      <c r="AS2089" s="402"/>
    </row>
    <row r="2090" spans="11:45">
      <c r="K2090" s="410"/>
      <c r="L2090" s="410"/>
      <c r="AH2090" s="402"/>
      <c r="AL2090" s="402"/>
      <c r="AM2090" s="403"/>
      <c r="AR2090" s="563"/>
      <c r="AS2090" s="402"/>
    </row>
    <row r="2091" spans="11:45">
      <c r="K2091" s="410"/>
      <c r="L2091" s="410"/>
      <c r="AH2091" s="402"/>
      <c r="AL2091" s="402"/>
      <c r="AM2091" s="403"/>
      <c r="AR2091" s="563"/>
      <c r="AS2091" s="402"/>
    </row>
    <row r="2092" spans="11:45">
      <c r="K2092" s="410"/>
      <c r="L2092" s="410"/>
      <c r="AH2092" s="402"/>
      <c r="AL2092" s="402"/>
      <c r="AM2092" s="403"/>
      <c r="AR2092" s="563"/>
      <c r="AS2092" s="402"/>
    </row>
    <row r="2093" spans="11:45">
      <c r="K2093" s="410"/>
      <c r="L2093" s="410"/>
      <c r="AH2093" s="402"/>
      <c r="AL2093" s="402"/>
      <c r="AM2093" s="403"/>
      <c r="AR2093" s="563"/>
      <c r="AS2093" s="402"/>
    </row>
    <row r="2094" spans="11:45">
      <c r="K2094" s="410"/>
      <c r="L2094" s="410"/>
      <c r="AH2094" s="402"/>
      <c r="AL2094" s="402"/>
      <c r="AM2094" s="403"/>
      <c r="AR2094" s="563"/>
      <c r="AS2094" s="402"/>
    </row>
    <row r="2095" spans="11:45">
      <c r="K2095" s="410"/>
      <c r="L2095" s="410"/>
      <c r="AH2095" s="402"/>
      <c r="AL2095" s="402"/>
      <c r="AM2095" s="403"/>
      <c r="AR2095" s="563"/>
      <c r="AS2095" s="402"/>
    </row>
    <row r="2096" spans="11:45">
      <c r="K2096" s="410"/>
      <c r="L2096" s="410"/>
      <c r="AH2096" s="402"/>
      <c r="AL2096" s="402"/>
      <c r="AM2096" s="403"/>
      <c r="AR2096" s="563"/>
      <c r="AS2096" s="402"/>
    </row>
    <row r="2097" spans="11:45">
      <c r="K2097" s="410"/>
      <c r="L2097" s="410"/>
      <c r="AH2097" s="402"/>
      <c r="AL2097" s="402"/>
      <c r="AM2097" s="403"/>
      <c r="AR2097" s="563"/>
      <c r="AS2097" s="402"/>
    </row>
    <row r="2098" spans="11:45">
      <c r="K2098" s="410"/>
      <c r="L2098" s="410"/>
      <c r="AH2098" s="402"/>
      <c r="AL2098" s="402"/>
      <c r="AM2098" s="403"/>
      <c r="AR2098" s="563"/>
      <c r="AS2098" s="402"/>
    </row>
    <row r="2099" spans="11:45">
      <c r="K2099" s="410"/>
      <c r="L2099" s="410"/>
      <c r="AH2099" s="402"/>
      <c r="AL2099" s="402"/>
      <c r="AM2099" s="403"/>
      <c r="AR2099" s="563"/>
      <c r="AS2099" s="402"/>
    </row>
    <row r="2100" spans="11:45">
      <c r="K2100" s="410"/>
      <c r="L2100" s="410"/>
      <c r="AH2100" s="402"/>
      <c r="AL2100" s="402"/>
      <c r="AM2100" s="403"/>
      <c r="AR2100" s="563"/>
      <c r="AS2100" s="402"/>
    </row>
    <row r="2101" spans="11:45">
      <c r="K2101" s="410"/>
      <c r="L2101" s="410"/>
      <c r="AH2101" s="402"/>
      <c r="AL2101" s="402"/>
      <c r="AM2101" s="403"/>
      <c r="AR2101" s="563"/>
      <c r="AS2101" s="402"/>
    </row>
    <row r="2102" spans="11:45">
      <c r="K2102" s="410"/>
      <c r="L2102" s="410"/>
      <c r="AH2102" s="402"/>
      <c r="AL2102" s="402"/>
      <c r="AM2102" s="403"/>
      <c r="AR2102" s="563"/>
      <c r="AS2102" s="402"/>
    </row>
    <row r="2103" spans="11:45">
      <c r="K2103" s="410"/>
      <c r="L2103" s="410"/>
      <c r="AH2103" s="402"/>
      <c r="AL2103" s="402"/>
      <c r="AM2103" s="403"/>
      <c r="AR2103" s="563"/>
      <c r="AS2103" s="402"/>
    </row>
    <row r="2104" spans="11:45">
      <c r="K2104" s="410"/>
      <c r="L2104" s="410"/>
      <c r="AH2104" s="402"/>
      <c r="AL2104" s="402"/>
      <c r="AM2104" s="403"/>
      <c r="AR2104" s="563"/>
      <c r="AS2104" s="402"/>
    </row>
    <row r="2105" spans="11:45">
      <c r="K2105" s="410"/>
      <c r="L2105" s="410"/>
      <c r="AH2105" s="402"/>
      <c r="AL2105" s="402"/>
      <c r="AM2105" s="403"/>
      <c r="AR2105" s="563"/>
      <c r="AS2105" s="402"/>
    </row>
    <row r="2106" spans="11:45">
      <c r="K2106" s="410"/>
      <c r="L2106" s="410"/>
      <c r="AH2106" s="402"/>
      <c r="AL2106" s="402"/>
      <c r="AM2106" s="403"/>
      <c r="AR2106" s="563"/>
      <c r="AS2106" s="402"/>
    </row>
    <row r="2107" spans="11:45">
      <c r="K2107" s="410"/>
      <c r="L2107" s="410"/>
      <c r="AH2107" s="402"/>
      <c r="AL2107" s="402"/>
      <c r="AM2107" s="403"/>
      <c r="AR2107" s="563"/>
      <c r="AS2107" s="402"/>
    </row>
    <row r="2108" spans="11:45">
      <c r="K2108" s="410"/>
      <c r="L2108" s="410"/>
      <c r="AH2108" s="402"/>
      <c r="AL2108" s="402"/>
      <c r="AM2108" s="403"/>
      <c r="AR2108" s="563"/>
      <c r="AS2108" s="402"/>
    </row>
    <row r="2109" spans="11:45">
      <c r="K2109" s="410"/>
      <c r="L2109" s="410"/>
      <c r="AH2109" s="402"/>
      <c r="AL2109" s="402"/>
      <c r="AM2109" s="403"/>
      <c r="AR2109" s="563"/>
      <c r="AS2109" s="402"/>
    </row>
    <row r="2110" spans="11:45">
      <c r="K2110" s="410"/>
      <c r="L2110" s="410"/>
      <c r="AH2110" s="402"/>
      <c r="AL2110" s="402"/>
      <c r="AM2110" s="403"/>
      <c r="AR2110" s="563"/>
      <c r="AS2110" s="402"/>
    </row>
    <row r="2111" spans="11:45">
      <c r="K2111" s="410"/>
      <c r="L2111" s="410"/>
      <c r="AH2111" s="402"/>
      <c r="AL2111" s="402"/>
      <c r="AM2111" s="403"/>
      <c r="AR2111" s="563"/>
      <c r="AS2111" s="402"/>
    </row>
    <row r="2112" spans="11:45">
      <c r="K2112" s="410"/>
      <c r="L2112" s="410"/>
      <c r="AH2112" s="402"/>
      <c r="AL2112" s="402"/>
      <c r="AM2112" s="403"/>
      <c r="AR2112" s="563"/>
      <c r="AS2112" s="402"/>
    </row>
    <row r="2113" spans="11:45">
      <c r="K2113" s="410"/>
      <c r="L2113" s="410"/>
      <c r="AH2113" s="402"/>
      <c r="AL2113" s="402"/>
      <c r="AM2113" s="403"/>
      <c r="AR2113" s="563"/>
      <c r="AS2113" s="402"/>
    </row>
    <row r="2114" spans="11:45">
      <c r="K2114" s="410"/>
      <c r="L2114" s="410"/>
      <c r="AH2114" s="402"/>
      <c r="AL2114" s="402"/>
      <c r="AM2114" s="403"/>
      <c r="AR2114" s="563"/>
      <c r="AS2114" s="402"/>
    </row>
    <row r="2115" spans="11:45">
      <c r="K2115" s="410"/>
      <c r="L2115" s="410"/>
      <c r="AH2115" s="402"/>
      <c r="AL2115" s="402"/>
      <c r="AM2115" s="403"/>
      <c r="AR2115" s="563"/>
      <c r="AS2115" s="402"/>
    </row>
    <row r="2116" spans="11:45">
      <c r="K2116" s="410"/>
      <c r="L2116" s="410"/>
      <c r="AH2116" s="402"/>
      <c r="AL2116" s="402"/>
      <c r="AM2116" s="403"/>
      <c r="AR2116" s="563"/>
      <c r="AS2116" s="402"/>
    </row>
    <row r="2117" spans="11:45">
      <c r="K2117" s="410"/>
      <c r="L2117" s="410"/>
      <c r="AH2117" s="402"/>
      <c r="AL2117" s="402"/>
      <c r="AM2117" s="403"/>
      <c r="AR2117" s="563"/>
      <c r="AS2117" s="402"/>
    </row>
    <row r="2118" spans="11:45">
      <c r="K2118" s="410"/>
      <c r="L2118" s="410"/>
      <c r="AH2118" s="402"/>
      <c r="AL2118" s="402"/>
      <c r="AM2118" s="403"/>
      <c r="AR2118" s="563"/>
      <c r="AS2118" s="402"/>
    </row>
    <row r="2119" spans="11:45">
      <c r="K2119" s="410"/>
      <c r="L2119" s="410"/>
      <c r="AH2119" s="402"/>
      <c r="AL2119" s="402"/>
      <c r="AM2119" s="403"/>
      <c r="AR2119" s="563"/>
      <c r="AS2119" s="402"/>
    </row>
    <row r="2120" spans="11:45">
      <c r="K2120" s="410"/>
      <c r="L2120" s="410"/>
      <c r="AH2120" s="402"/>
      <c r="AL2120" s="402"/>
      <c r="AM2120" s="403"/>
      <c r="AR2120" s="563"/>
      <c r="AS2120" s="402"/>
    </row>
    <row r="2121" spans="11:45">
      <c r="K2121" s="410"/>
      <c r="L2121" s="410"/>
      <c r="AH2121" s="402"/>
      <c r="AL2121" s="402"/>
      <c r="AM2121" s="403"/>
      <c r="AR2121" s="563"/>
      <c r="AS2121" s="402"/>
    </row>
    <row r="2122" spans="11:45">
      <c r="K2122" s="410"/>
      <c r="L2122" s="410"/>
      <c r="AH2122" s="402"/>
      <c r="AL2122" s="402"/>
      <c r="AM2122" s="403"/>
      <c r="AR2122" s="563"/>
      <c r="AS2122" s="402"/>
    </row>
    <row r="2123" spans="11:45">
      <c r="K2123" s="410"/>
      <c r="L2123" s="410"/>
      <c r="AH2123" s="402"/>
      <c r="AL2123" s="402"/>
      <c r="AM2123" s="403"/>
      <c r="AR2123" s="563"/>
      <c r="AS2123" s="402"/>
    </row>
    <row r="2124" spans="11:45">
      <c r="K2124" s="410"/>
      <c r="L2124" s="410"/>
      <c r="AH2124" s="402"/>
      <c r="AL2124" s="402"/>
      <c r="AM2124" s="403"/>
      <c r="AR2124" s="563"/>
      <c r="AS2124" s="402"/>
    </row>
    <row r="2125" spans="11:45">
      <c r="K2125" s="410"/>
      <c r="L2125" s="410"/>
      <c r="AH2125" s="402"/>
      <c r="AL2125" s="402"/>
      <c r="AM2125" s="403"/>
      <c r="AR2125" s="563"/>
      <c r="AS2125" s="402"/>
    </row>
    <row r="2126" spans="11:45">
      <c r="K2126" s="410"/>
      <c r="L2126" s="410"/>
      <c r="AH2126" s="402"/>
      <c r="AL2126" s="402"/>
      <c r="AM2126" s="403"/>
      <c r="AR2126" s="563"/>
      <c r="AS2126" s="402"/>
    </row>
    <row r="2127" spans="11:45">
      <c r="K2127" s="410"/>
      <c r="L2127" s="410"/>
      <c r="AH2127" s="402"/>
      <c r="AL2127" s="402"/>
      <c r="AM2127" s="403"/>
      <c r="AR2127" s="563"/>
      <c r="AS2127" s="402"/>
    </row>
    <row r="2128" spans="11:45">
      <c r="K2128" s="410"/>
      <c r="L2128" s="410"/>
      <c r="AH2128" s="402"/>
      <c r="AL2128" s="402"/>
      <c r="AM2128" s="403"/>
      <c r="AR2128" s="563"/>
      <c r="AS2128" s="402"/>
    </row>
    <row r="2129" spans="11:45">
      <c r="K2129" s="410"/>
      <c r="L2129" s="410"/>
      <c r="AH2129" s="402"/>
      <c r="AL2129" s="402"/>
      <c r="AM2129" s="403"/>
      <c r="AR2129" s="563"/>
      <c r="AS2129" s="402"/>
    </row>
    <row r="2130" spans="11:45">
      <c r="K2130" s="410"/>
      <c r="L2130" s="410"/>
      <c r="AH2130" s="402"/>
      <c r="AL2130" s="402"/>
      <c r="AM2130" s="403"/>
      <c r="AR2130" s="563"/>
      <c r="AS2130" s="402"/>
    </row>
    <row r="2131" spans="11:45">
      <c r="K2131" s="410"/>
      <c r="L2131" s="410"/>
      <c r="AH2131" s="402"/>
      <c r="AL2131" s="402"/>
      <c r="AM2131" s="403"/>
      <c r="AR2131" s="563"/>
      <c r="AS2131" s="402"/>
    </row>
    <row r="2132" spans="11:45">
      <c r="K2132" s="410"/>
      <c r="L2132" s="410"/>
      <c r="AH2132" s="402"/>
      <c r="AL2132" s="402"/>
      <c r="AM2132" s="403"/>
      <c r="AR2132" s="563"/>
      <c r="AS2132" s="402"/>
    </row>
    <row r="2133" spans="11:45">
      <c r="K2133" s="410"/>
      <c r="L2133" s="410"/>
      <c r="AH2133" s="402"/>
      <c r="AL2133" s="402"/>
      <c r="AM2133" s="403"/>
      <c r="AR2133" s="563"/>
      <c r="AS2133" s="402"/>
    </row>
    <row r="2134" spans="11:45">
      <c r="K2134" s="410"/>
      <c r="L2134" s="410"/>
      <c r="AH2134" s="402"/>
      <c r="AL2134" s="402"/>
      <c r="AM2134" s="403"/>
      <c r="AR2134" s="563"/>
      <c r="AS2134" s="402"/>
    </row>
    <row r="2135" spans="11:45">
      <c r="K2135" s="410"/>
      <c r="L2135" s="410"/>
      <c r="AH2135" s="402"/>
      <c r="AL2135" s="402"/>
      <c r="AM2135" s="403"/>
      <c r="AR2135" s="563"/>
      <c r="AS2135" s="402"/>
    </row>
    <row r="2136" spans="11:45">
      <c r="K2136" s="410"/>
      <c r="L2136" s="410"/>
      <c r="AH2136" s="402"/>
      <c r="AL2136" s="402"/>
      <c r="AM2136" s="403"/>
      <c r="AR2136" s="563"/>
      <c r="AS2136" s="402"/>
    </row>
    <row r="2137" spans="11:45">
      <c r="K2137" s="410"/>
      <c r="L2137" s="410"/>
      <c r="AH2137" s="402"/>
      <c r="AL2137" s="402"/>
      <c r="AM2137" s="403"/>
      <c r="AR2137" s="563"/>
      <c r="AS2137" s="402"/>
    </row>
    <row r="2138" spans="11:45">
      <c r="K2138" s="410"/>
      <c r="L2138" s="410"/>
      <c r="AH2138" s="402"/>
      <c r="AL2138" s="402"/>
      <c r="AM2138" s="403"/>
      <c r="AR2138" s="563"/>
      <c r="AS2138" s="402"/>
    </row>
    <row r="2139" spans="11:45">
      <c r="K2139" s="410"/>
      <c r="L2139" s="410"/>
      <c r="AH2139" s="402"/>
      <c r="AL2139" s="402"/>
      <c r="AM2139" s="403"/>
      <c r="AR2139" s="563"/>
      <c r="AS2139" s="402"/>
    </row>
    <row r="2140" spans="11:45">
      <c r="K2140" s="410"/>
      <c r="L2140" s="410"/>
      <c r="AH2140" s="402"/>
      <c r="AL2140" s="402"/>
      <c r="AM2140" s="403"/>
      <c r="AR2140" s="563"/>
      <c r="AS2140" s="402"/>
    </row>
    <row r="2141" spans="11:45">
      <c r="K2141" s="410"/>
      <c r="L2141" s="410"/>
      <c r="AH2141" s="402"/>
      <c r="AL2141" s="402"/>
      <c r="AM2141" s="403"/>
      <c r="AR2141" s="563"/>
      <c r="AS2141" s="402"/>
    </row>
    <row r="2142" spans="11:45">
      <c r="K2142" s="410"/>
      <c r="L2142" s="410"/>
      <c r="AH2142" s="402"/>
      <c r="AL2142" s="402"/>
      <c r="AM2142" s="403"/>
      <c r="AR2142" s="563"/>
      <c r="AS2142" s="402"/>
    </row>
    <row r="2143" spans="11:45">
      <c r="K2143" s="410"/>
      <c r="L2143" s="410"/>
      <c r="AH2143" s="402"/>
      <c r="AL2143" s="402"/>
      <c r="AM2143" s="403"/>
      <c r="AR2143" s="563"/>
      <c r="AS2143" s="402"/>
    </row>
    <row r="2144" spans="11:45">
      <c r="K2144" s="410"/>
      <c r="L2144" s="410"/>
      <c r="AH2144" s="402"/>
      <c r="AL2144" s="402"/>
      <c r="AM2144" s="403"/>
      <c r="AR2144" s="563"/>
      <c r="AS2144" s="402"/>
    </row>
    <row r="2145" spans="11:45">
      <c r="K2145" s="410"/>
      <c r="L2145" s="410"/>
      <c r="AH2145" s="402"/>
      <c r="AL2145" s="402"/>
      <c r="AM2145" s="403"/>
      <c r="AR2145" s="563"/>
      <c r="AS2145" s="402"/>
    </row>
    <row r="2146" spans="11:45">
      <c r="K2146" s="410"/>
      <c r="L2146" s="410"/>
      <c r="AH2146" s="402"/>
      <c r="AL2146" s="402"/>
      <c r="AM2146" s="403"/>
      <c r="AR2146" s="563"/>
      <c r="AS2146" s="402"/>
    </row>
    <row r="2147" spans="11:45">
      <c r="K2147" s="410"/>
      <c r="L2147" s="410"/>
      <c r="AH2147" s="402"/>
      <c r="AL2147" s="402"/>
      <c r="AM2147" s="403"/>
      <c r="AR2147" s="563"/>
      <c r="AS2147" s="402"/>
    </row>
    <row r="2148" spans="11:45">
      <c r="K2148" s="410"/>
      <c r="L2148" s="410"/>
      <c r="AH2148" s="402"/>
      <c r="AL2148" s="402"/>
      <c r="AM2148" s="403"/>
      <c r="AR2148" s="563"/>
      <c r="AS2148" s="402"/>
    </row>
    <row r="2149" spans="11:45">
      <c r="K2149" s="410"/>
      <c r="L2149" s="410"/>
      <c r="AH2149" s="402"/>
      <c r="AL2149" s="402"/>
      <c r="AM2149" s="403"/>
      <c r="AR2149" s="563"/>
      <c r="AS2149" s="402"/>
    </row>
    <row r="2150" spans="11:45">
      <c r="K2150" s="410"/>
      <c r="L2150" s="410"/>
      <c r="AH2150" s="402"/>
      <c r="AL2150" s="402"/>
      <c r="AM2150" s="403"/>
      <c r="AR2150" s="563"/>
      <c r="AS2150" s="402"/>
    </row>
    <row r="2151" spans="11:45">
      <c r="K2151" s="410"/>
      <c r="L2151" s="410"/>
      <c r="AH2151" s="402"/>
      <c r="AL2151" s="402"/>
      <c r="AM2151" s="403"/>
      <c r="AR2151" s="563"/>
      <c r="AS2151" s="402"/>
    </row>
    <row r="2152" spans="11:45">
      <c r="K2152" s="410"/>
      <c r="L2152" s="410"/>
      <c r="AH2152" s="402"/>
      <c r="AL2152" s="402"/>
      <c r="AM2152" s="403"/>
      <c r="AR2152" s="563"/>
      <c r="AS2152" s="402"/>
    </row>
    <row r="2153" spans="11:45">
      <c r="K2153" s="410"/>
      <c r="L2153" s="410"/>
      <c r="AH2153" s="402"/>
      <c r="AL2153" s="402"/>
      <c r="AM2153" s="403"/>
      <c r="AR2153" s="563"/>
      <c r="AS2153" s="402"/>
    </row>
    <row r="2154" spans="11:45">
      <c r="K2154" s="410"/>
      <c r="L2154" s="410"/>
      <c r="AH2154" s="402"/>
      <c r="AL2154" s="402"/>
      <c r="AM2154" s="403"/>
      <c r="AR2154" s="563"/>
      <c r="AS2154" s="402"/>
    </row>
    <row r="2155" spans="11:45">
      <c r="K2155" s="410"/>
      <c r="L2155" s="410"/>
      <c r="AH2155" s="402"/>
      <c r="AL2155" s="402"/>
      <c r="AM2155" s="403"/>
      <c r="AR2155" s="563"/>
      <c r="AS2155" s="402"/>
    </row>
    <row r="2156" spans="11:45">
      <c r="K2156" s="410"/>
      <c r="L2156" s="410"/>
      <c r="AH2156" s="402"/>
      <c r="AL2156" s="402"/>
      <c r="AM2156" s="403"/>
      <c r="AR2156" s="563"/>
      <c r="AS2156" s="402"/>
    </row>
    <row r="2157" spans="11:45">
      <c r="K2157" s="410"/>
      <c r="L2157" s="410"/>
      <c r="AH2157" s="402"/>
      <c r="AL2157" s="402"/>
      <c r="AM2157" s="403"/>
      <c r="AR2157" s="563"/>
      <c r="AS2157" s="402"/>
    </row>
    <row r="2158" spans="11:45">
      <c r="K2158" s="410"/>
      <c r="L2158" s="410"/>
      <c r="AH2158" s="402"/>
      <c r="AL2158" s="402"/>
      <c r="AM2158" s="403"/>
      <c r="AR2158" s="563"/>
      <c r="AS2158" s="402"/>
    </row>
    <row r="2159" spans="11:45">
      <c r="K2159" s="410"/>
      <c r="L2159" s="410"/>
      <c r="AH2159" s="402"/>
      <c r="AL2159" s="402"/>
      <c r="AM2159" s="403"/>
      <c r="AR2159" s="563"/>
      <c r="AS2159" s="402"/>
    </row>
    <row r="2160" spans="11:45">
      <c r="K2160" s="410"/>
      <c r="L2160" s="410"/>
      <c r="AH2160" s="402"/>
      <c r="AL2160" s="402"/>
      <c r="AM2160" s="403"/>
      <c r="AR2160" s="563"/>
      <c r="AS2160" s="402"/>
    </row>
    <row r="2161" spans="11:45">
      <c r="K2161" s="410"/>
      <c r="L2161" s="410"/>
      <c r="AH2161" s="402"/>
      <c r="AL2161" s="402"/>
      <c r="AM2161" s="403"/>
      <c r="AR2161" s="563"/>
      <c r="AS2161" s="402"/>
    </row>
    <row r="2162" spans="11:45">
      <c r="K2162" s="410"/>
      <c r="L2162" s="410"/>
      <c r="AH2162" s="402"/>
      <c r="AL2162" s="402"/>
      <c r="AM2162" s="403"/>
      <c r="AR2162" s="563"/>
      <c r="AS2162" s="402"/>
    </row>
    <row r="2163" spans="11:45">
      <c r="K2163" s="410"/>
      <c r="L2163" s="410"/>
      <c r="AH2163" s="402"/>
      <c r="AL2163" s="402"/>
      <c r="AM2163" s="403"/>
      <c r="AR2163" s="563"/>
      <c r="AS2163" s="402"/>
    </row>
    <row r="2164" spans="11:45">
      <c r="K2164" s="410"/>
      <c r="L2164" s="410"/>
      <c r="AH2164" s="402"/>
      <c r="AL2164" s="402"/>
      <c r="AM2164" s="403"/>
      <c r="AR2164" s="563"/>
      <c r="AS2164" s="402"/>
    </row>
    <row r="2165" spans="11:45">
      <c r="K2165" s="410"/>
      <c r="L2165" s="410"/>
      <c r="AH2165" s="402"/>
      <c r="AL2165" s="402"/>
      <c r="AM2165" s="403"/>
      <c r="AR2165" s="563"/>
      <c r="AS2165" s="402"/>
    </row>
    <row r="2166" spans="11:45">
      <c r="K2166" s="410"/>
      <c r="L2166" s="410"/>
      <c r="AH2166" s="402"/>
      <c r="AL2166" s="402"/>
      <c r="AM2166" s="403"/>
      <c r="AR2166" s="563"/>
      <c r="AS2166" s="402"/>
    </row>
    <row r="2167" spans="11:45">
      <c r="K2167" s="410"/>
      <c r="L2167" s="410"/>
      <c r="AH2167" s="402"/>
      <c r="AL2167" s="402"/>
      <c r="AM2167" s="403"/>
      <c r="AR2167" s="563"/>
      <c r="AS2167" s="402"/>
    </row>
    <row r="2168" spans="11:45">
      <c r="K2168" s="410"/>
      <c r="L2168" s="410"/>
      <c r="AH2168" s="402"/>
      <c r="AL2168" s="402"/>
      <c r="AM2168" s="403"/>
      <c r="AR2168" s="563"/>
      <c r="AS2168" s="402"/>
    </row>
    <row r="2169" spans="11:45">
      <c r="K2169" s="410"/>
      <c r="L2169" s="410"/>
      <c r="AH2169" s="402"/>
      <c r="AL2169" s="402"/>
      <c r="AM2169" s="403"/>
      <c r="AR2169" s="563"/>
      <c r="AS2169" s="402"/>
    </row>
    <row r="2170" spans="11:45">
      <c r="K2170" s="410"/>
      <c r="L2170" s="410"/>
      <c r="AH2170" s="402"/>
      <c r="AL2170" s="402"/>
      <c r="AM2170" s="403"/>
      <c r="AR2170" s="563"/>
      <c r="AS2170" s="402"/>
    </row>
    <row r="2171" spans="11:45">
      <c r="K2171" s="410"/>
      <c r="L2171" s="410"/>
      <c r="AH2171" s="402"/>
      <c r="AL2171" s="402"/>
      <c r="AM2171" s="403"/>
      <c r="AR2171" s="563"/>
      <c r="AS2171" s="402"/>
    </row>
    <row r="2172" spans="11:45">
      <c r="K2172" s="410"/>
      <c r="L2172" s="410"/>
      <c r="AH2172" s="402"/>
      <c r="AL2172" s="402"/>
      <c r="AM2172" s="403"/>
      <c r="AR2172" s="563"/>
      <c r="AS2172" s="402"/>
    </row>
    <row r="2173" spans="11:45">
      <c r="K2173" s="410"/>
      <c r="L2173" s="410"/>
      <c r="AH2173" s="402"/>
      <c r="AL2173" s="402"/>
      <c r="AM2173" s="403"/>
      <c r="AR2173" s="563"/>
      <c r="AS2173" s="402"/>
    </row>
    <row r="2174" spans="11:45">
      <c r="K2174" s="410"/>
      <c r="L2174" s="410"/>
      <c r="AH2174" s="402"/>
      <c r="AL2174" s="402"/>
      <c r="AM2174" s="403"/>
      <c r="AR2174" s="563"/>
      <c r="AS2174" s="402"/>
    </row>
    <row r="2175" spans="11:45">
      <c r="K2175" s="410"/>
      <c r="L2175" s="410"/>
      <c r="AH2175" s="402"/>
      <c r="AL2175" s="402"/>
      <c r="AM2175" s="403"/>
      <c r="AR2175" s="563"/>
      <c r="AS2175" s="402"/>
    </row>
    <row r="2176" spans="11:45">
      <c r="K2176" s="410"/>
      <c r="L2176" s="410"/>
      <c r="AH2176" s="402"/>
      <c r="AL2176" s="402"/>
      <c r="AM2176" s="403"/>
      <c r="AR2176" s="563"/>
      <c r="AS2176" s="402"/>
    </row>
    <row r="2177" spans="11:45">
      <c r="K2177" s="410"/>
      <c r="L2177" s="410"/>
      <c r="AH2177" s="402"/>
      <c r="AL2177" s="402"/>
      <c r="AM2177" s="403"/>
      <c r="AR2177" s="563"/>
      <c r="AS2177" s="402"/>
    </row>
    <row r="2178" spans="11:45">
      <c r="K2178" s="410"/>
      <c r="L2178" s="410"/>
      <c r="AH2178" s="402"/>
      <c r="AL2178" s="402"/>
      <c r="AM2178" s="403"/>
      <c r="AR2178" s="563"/>
      <c r="AS2178" s="402"/>
    </row>
    <row r="2179" spans="11:45">
      <c r="K2179" s="410"/>
      <c r="L2179" s="410"/>
      <c r="AH2179" s="402"/>
      <c r="AL2179" s="402"/>
      <c r="AM2179" s="403"/>
      <c r="AR2179" s="563"/>
      <c r="AS2179" s="402"/>
    </row>
    <row r="2180" spans="11:45">
      <c r="K2180" s="410"/>
      <c r="L2180" s="410"/>
      <c r="AH2180" s="402"/>
      <c r="AL2180" s="402"/>
      <c r="AM2180" s="403"/>
      <c r="AR2180" s="563"/>
      <c r="AS2180" s="402"/>
    </row>
    <row r="2181" spans="11:45">
      <c r="K2181" s="410"/>
      <c r="L2181" s="410"/>
      <c r="AH2181" s="402"/>
      <c r="AL2181" s="402"/>
      <c r="AM2181" s="403"/>
      <c r="AR2181" s="563"/>
      <c r="AS2181" s="402"/>
    </row>
    <row r="2182" spans="11:45">
      <c r="K2182" s="410"/>
      <c r="L2182" s="410"/>
      <c r="AH2182" s="402"/>
      <c r="AL2182" s="402"/>
      <c r="AM2182" s="403"/>
      <c r="AR2182" s="563"/>
      <c r="AS2182" s="402"/>
    </row>
    <row r="2183" spans="11:45">
      <c r="K2183" s="410"/>
      <c r="L2183" s="410"/>
      <c r="AH2183" s="402"/>
      <c r="AL2183" s="402"/>
      <c r="AM2183" s="403"/>
      <c r="AR2183" s="563"/>
      <c r="AS2183" s="402"/>
    </row>
    <row r="2184" spans="11:45">
      <c r="K2184" s="410"/>
      <c r="L2184" s="410"/>
      <c r="AH2184" s="402"/>
      <c r="AL2184" s="402"/>
      <c r="AM2184" s="403"/>
      <c r="AR2184" s="563"/>
      <c r="AS2184" s="402"/>
    </row>
    <row r="2185" spans="11:45">
      <c r="K2185" s="410"/>
      <c r="L2185" s="410"/>
      <c r="AH2185" s="402"/>
      <c r="AL2185" s="402"/>
      <c r="AM2185" s="403"/>
      <c r="AR2185" s="563"/>
      <c r="AS2185" s="402"/>
    </row>
    <row r="2186" spans="11:45">
      <c r="K2186" s="410"/>
      <c r="L2186" s="410"/>
      <c r="AH2186" s="402"/>
      <c r="AL2186" s="402"/>
      <c r="AM2186" s="403"/>
      <c r="AR2186" s="563"/>
      <c r="AS2186" s="402"/>
    </row>
    <row r="2187" spans="11:45">
      <c r="K2187" s="410"/>
      <c r="L2187" s="410"/>
      <c r="AH2187" s="402"/>
      <c r="AL2187" s="402"/>
      <c r="AM2187" s="403"/>
      <c r="AR2187" s="563"/>
      <c r="AS2187" s="402"/>
    </row>
    <row r="2188" spans="11:45">
      <c r="K2188" s="410"/>
      <c r="L2188" s="410"/>
      <c r="AH2188" s="402"/>
      <c r="AL2188" s="402"/>
      <c r="AM2188" s="403"/>
      <c r="AR2188" s="563"/>
      <c r="AS2188" s="402"/>
    </row>
    <row r="2189" spans="11:45">
      <c r="K2189" s="410"/>
      <c r="L2189" s="410"/>
      <c r="AH2189" s="402"/>
      <c r="AL2189" s="402"/>
      <c r="AM2189" s="403"/>
      <c r="AR2189" s="563"/>
      <c r="AS2189" s="402"/>
    </row>
    <row r="2190" spans="11:45">
      <c r="K2190" s="410"/>
      <c r="L2190" s="410"/>
      <c r="AH2190" s="402"/>
      <c r="AL2190" s="402"/>
      <c r="AM2190" s="403"/>
      <c r="AR2190" s="563"/>
      <c r="AS2190" s="402"/>
    </row>
    <row r="2191" spans="11:45">
      <c r="K2191" s="410"/>
      <c r="L2191" s="410"/>
      <c r="AH2191" s="402"/>
      <c r="AL2191" s="402"/>
      <c r="AM2191" s="403"/>
      <c r="AR2191" s="563"/>
      <c r="AS2191" s="402"/>
    </row>
    <row r="2192" spans="11:45">
      <c r="K2192" s="410"/>
      <c r="L2192" s="410"/>
      <c r="AH2192" s="402"/>
      <c r="AL2192" s="402"/>
      <c r="AM2192" s="403"/>
      <c r="AR2192" s="563"/>
      <c r="AS2192" s="402"/>
    </row>
    <row r="2193" spans="11:45">
      <c r="K2193" s="410"/>
      <c r="L2193" s="410"/>
      <c r="AH2193" s="402"/>
      <c r="AL2193" s="402"/>
      <c r="AM2193" s="403"/>
      <c r="AR2193" s="563"/>
      <c r="AS2193" s="402"/>
    </row>
    <row r="2194" spans="11:45">
      <c r="K2194" s="410"/>
      <c r="L2194" s="410"/>
      <c r="AH2194" s="402"/>
      <c r="AL2194" s="402"/>
      <c r="AM2194" s="403"/>
      <c r="AR2194" s="563"/>
      <c r="AS2194" s="402"/>
    </row>
    <row r="2195" spans="11:45">
      <c r="K2195" s="410"/>
      <c r="L2195" s="410"/>
      <c r="AH2195" s="402"/>
      <c r="AL2195" s="402"/>
      <c r="AM2195" s="403"/>
      <c r="AR2195" s="563"/>
      <c r="AS2195" s="402"/>
    </row>
    <row r="2196" spans="11:45">
      <c r="K2196" s="410"/>
      <c r="L2196" s="410"/>
      <c r="AH2196" s="402"/>
      <c r="AL2196" s="402"/>
      <c r="AM2196" s="403"/>
      <c r="AR2196" s="563"/>
      <c r="AS2196" s="402"/>
    </row>
    <row r="2197" spans="11:45">
      <c r="K2197" s="410"/>
      <c r="L2197" s="410"/>
      <c r="AH2197" s="402"/>
      <c r="AL2197" s="402"/>
      <c r="AM2197" s="403"/>
      <c r="AR2197" s="563"/>
      <c r="AS2197" s="402"/>
    </row>
    <row r="2198" spans="11:45">
      <c r="K2198" s="410"/>
      <c r="L2198" s="410"/>
      <c r="AH2198" s="402"/>
      <c r="AL2198" s="402"/>
      <c r="AM2198" s="403"/>
      <c r="AR2198" s="563"/>
      <c r="AS2198" s="402"/>
    </row>
    <row r="2199" spans="11:45">
      <c r="K2199" s="410"/>
      <c r="L2199" s="410"/>
      <c r="AH2199" s="402"/>
      <c r="AL2199" s="402"/>
      <c r="AM2199" s="403"/>
      <c r="AR2199" s="563"/>
      <c r="AS2199" s="402"/>
    </row>
    <row r="2200" spans="11:45">
      <c r="K2200" s="410"/>
      <c r="L2200" s="410"/>
      <c r="AH2200" s="402"/>
      <c r="AL2200" s="402"/>
      <c r="AM2200" s="403"/>
      <c r="AR2200" s="563"/>
      <c r="AS2200" s="402"/>
    </row>
    <row r="2201" spans="11:45">
      <c r="K2201" s="410"/>
      <c r="L2201" s="410"/>
      <c r="AH2201" s="402"/>
      <c r="AL2201" s="402"/>
      <c r="AM2201" s="403"/>
      <c r="AR2201" s="563"/>
      <c r="AS2201" s="402"/>
    </row>
    <row r="2202" spans="11:45">
      <c r="K2202" s="410"/>
      <c r="L2202" s="410"/>
      <c r="AH2202" s="402"/>
      <c r="AL2202" s="402"/>
      <c r="AM2202" s="403"/>
      <c r="AR2202" s="563"/>
      <c r="AS2202" s="402"/>
    </row>
    <row r="2203" spans="11:45">
      <c r="K2203" s="410"/>
      <c r="L2203" s="410"/>
      <c r="AH2203" s="402"/>
      <c r="AL2203" s="402"/>
      <c r="AM2203" s="403"/>
      <c r="AR2203" s="563"/>
      <c r="AS2203" s="402"/>
    </row>
    <row r="2204" spans="11:45">
      <c r="K2204" s="410"/>
      <c r="L2204" s="410"/>
      <c r="AH2204" s="402"/>
      <c r="AL2204" s="402"/>
      <c r="AM2204" s="403"/>
      <c r="AR2204" s="563"/>
      <c r="AS2204" s="402"/>
    </row>
    <row r="2205" spans="11:45">
      <c r="K2205" s="410"/>
      <c r="L2205" s="410"/>
      <c r="AH2205" s="402"/>
      <c r="AL2205" s="402"/>
      <c r="AM2205" s="403"/>
      <c r="AR2205" s="563"/>
      <c r="AS2205" s="402"/>
    </row>
    <row r="2206" spans="11:45">
      <c r="K2206" s="410"/>
      <c r="L2206" s="410"/>
      <c r="AH2206" s="402"/>
      <c r="AL2206" s="402"/>
      <c r="AM2206" s="403"/>
      <c r="AR2206" s="563"/>
      <c r="AS2206" s="402"/>
    </row>
    <row r="2207" spans="11:45">
      <c r="K2207" s="410"/>
      <c r="L2207" s="410"/>
      <c r="AH2207" s="402"/>
      <c r="AL2207" s="402"/>
      <c r="AM2207" s="403"/>
      <c r="AR2207" s="563"/>
      <c r="AS2207" s="402"/>
    </row>
    <row r="2208" spans="11:45">
      <c r="K2208" s="410"/>
      <c r="L2208" s="410"/>
      <c r="AH2208" s="402"/>
      <c r="AL2208" s="402"/>
      <c r="AM2208" s="403"/>
      <c r="AR2208" s="563"/>
      <c r="AS2208" s="402"/>
    </row>
    <row r="2209" spans="11:45">
      <c r="K2209" s="410"/>
      <c r="L2209" s="410"/>
      <c r="AH2209" s="402"/>
      <c r="AL2209" s="402"/>
      <c r="AM2209" s="403"/>
      <c r="AR2209" s="563"/>
      <c r="AS2209" s="402"/>
    </row>
    <row r="2210" spans="11:45">
      <c r="K2210" s="410"/>
      <c r="L2210" s="410"/>
      <c r="AH2210" s="402"/>
      <c r="AL2210" s="402"/>
      <c r="AM2210" s="403"/>
      <c r="AR2210" s="563"/>
      <c r="AS2210" s="402"/>
    </row>
    <row r="2211" spans="11:45">
      <c r="K2211" s="410"/>
      <c r="L2211" s="410"/>
      <c r="AH2211" s="402"/>
      <c r="AL2211" s="402"/>
      <c r="AM2211" s="403"/>
      <c r="AR2211" s="563"/>
      <c r="AS2211" s="402"/>
    </row>
    <row r="2212" spans="11:45">
      <c r="K2212" s="410"/>
      <c r="L2212" s="410"/>
      <c r="AH2212" s="402"/>
      <c r="AL2212" s="402"/>
      <c r="AM2212" s="403"/>
      <c r="AR2212" s="563"/>
      <c r="AS2212" s="402"/>
    </row>
    <row r="2213" spans="11:45">
      <c r="K2213" s="410"/>
      <c r="L2213" s="410"/>
      <c r="AH2213" s="402"/>
      <c r="AL2213" s="402"/>
      <c r="AM2213" s="403"/>
      <c r="AR2213" s="563"/>
      <c r="AS2213" s="402"/>
    </row>
    <row r="2214" spans="11:45">
      <c r="K2214" s="410"/>
      <c r="L2214" s="410"/>
      <c r="AH2214" s="402"/>
      <c r="AL2214" s="402"/>
      <c r="AM2214" s="403"/>
      <c r="AR2214" s="563"/>
      <c r="AS2214" s="402"/>
    </row>
    <row r="2215" spans="11:45">
      <c r="K2215" s="410"/>
      <c r="L2215" s="410"/>
      <c r="AH2215" s="402"/>
      <c r="AL2215" s="402"/>
      <c r="AM2215" s="403"/>
      <c r="AR2215" s="563"/>
      <c r="AS2215" s="402"/>
    </row>
    <row r="2216" spans="11:45">
      <c r="K2216" s="410"/>
      <c r="L2216" s="410"/>
      <c r="AH2216" s="402"/>
      <c r="AL2216" s="402"/>
      <c r="AM2216" s="403"/>
      <c r="AR2216" s="563"/>
      <c r="AS2216" s="402"/>
    </row>
    <row r="2217" spans="11:45">
      <c r="K2217" s="410"/>
      <c r="L2217" s="410"/>
      <c r="AH2217" s="402"/>
      <c r="AL2217" s="402"/>
      <c r="AM2217" s="403"/>
      <c r="AR2217" s="563"/>
      <c r="AS2217" s="402"/>
    </row>
    <row r="2218" spans="11:45">
      <c r="K2218" s="410"/>
      <c r="L2218" s="410"/>
      <c r="AH2218" s="402"/>
      <c r="AL2218" s="402"/>
      <c r="AM2218" s="403"/>
      <c r="AR2218" s="563"/>
      <c r="AS2218" s="402"/>
    </row>
    <row r="2219" spans="11:45">
      <c r="K2219" s="410"/>
      <c r="L2219" s="410"/>
      <c r="AH2219" s="402"/>
      <c r="AL2219" s="402"/>
      <c r="AM2219" s="403"/>
      <c r="AR2219" s="563"/>
      <c r="AS2219" s="402"/>
    </row>
    <row r="2220" spans="11:45">
      <c r="K2220" s="410"/>
      <c r="L2220" s="410"/>
      <c r="AH2220" s="402"/>
      <c r="AL2220" s="402"/>
      <c r="AM2220" s="403"/>
      <c r="AR2220" s="563"/>
      <c r="AS2220" s="402"/>
    </row>
  </sheetData>
  <sheetCalcPr fullCalcOnLoad="1"/>
  <autoFilter ref="A1:AV2220"/>
  <pageMargins left="0.75" right="0.75" top="1" bottom="1" header="0.5" footer="0.5"/>
  <pageSetup paperSize="9" orientation="portrait" r:id="rId1"/>
  <headerFooter alignWithMargins="0">
    <oddHeader>&amp;A</oddHeader>
    <oddFooter>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N531"/>
  <sheetViews>
    <sheetView topLeftCell="D1" workbookViewId="0">
      <selection activeCell="F17" sqref="F17"/>
    </sheetView>
  </sheetViews>
  <sheetFormatPr defaultRowHeight="12.75"/>
  <cols>
    <col min="1" max="1" width="5.7109375" style="5" customWidth="1"/>
    <col min="2" max="2" width="16.5703125" style="5" customWidth="1"/>
    <col min="3" max="3" width="17.5703125" style="10" bestFit="1" customWidth="1"/>
    <col min="4" max="4" width="16.5703125" style="5" customWidth="1"/>
    <col min="5" max="5" width="27.140625" style="10" bestFit="1" customWidth="1"/>
    <col min="6" max="7" width="27.140625" style="10" customWidth="1"/>
    <col min="8" max="8" width="17" style="1" customWidth="1"/>
    <col min="9" max="9" width="11" style="1" hidden="1" customWidth="1"/>
    <col min="10" max="10" width="0" hidden="1" customWidth="1"/>
  </cols>
  <sheetData>
    <row r="1" spans="1:14">
      <c r="C1" s="10">
        <f>SUM(C4:C991)</f>
        <v>2436410.8765309993</v>
      </c>
      <c r="D1" s="488"/>
      <c r="H1" s="353" t="s">
        <v>459</v>
      </c>
    </row>
    <row r="2" spans="1:14">
      <c r="C2" s="370" t="s">
        <v>458</v>
      </c>
      <c r="H2" s="1">
        <f>SUM(H4:H668)</f>
        <v>2423530.1405790001</v>
      </c>
      <c r="I2" s="1">
        <v>368196.8</v>
      </c>
      <c r="J2" s="2">
        <f>H2-I2</f>
        <v>2055333.3405790001</v>
      </c>
    </row>
    <row r="3" spans="1:14">
      <c r="A3" s="98" t="s">
        <v>82</v>
      </c>
      <c r="B3" s="98" t="s">
        <v>11</v>
      </c>
      <c r="C3" s="155" t="s">
        <v>228</v>
      </c>
      <c r="D3" s="98" t="s">
        <v>213</v>
      </c>
      <c r="E3" s="98" t="s">
        <v>7</v>
      </c>
      <c r="F3" s="98" t="s">
        <v>6</v>
      </c>
      <c r="G3" s="98" t="s">
        <v>8</v>
      </c>
      <c r="H3" s="98" t="s">
        <v>229</v>
      </c>
      <c r="I3" s="1" t="s">
        <v>229</v>
      </c>
    </row>
    <row r="4" spans="1:14">
      <c r="A4" s="98">
        <v>2</v>
      </c>
      <c r="B4" s="98" t="s">
        <v>30</v>
      </c>
      <c r="C4" s="155">
        <v>-19933.333332999999</v>
      </c>
      <c r="D4" s="98">
        <v>9</v>
      </c>
      <c r="E4" s="98" t="s">
        <v>28</v>
      </c>
      <c r="F4" s="98" t="s">
        <v>27</v>
      </c>
      <c r="G4" s="98" t="s">
        <v>29</v>
      </c>
      <c r="H4" s="98">
        <v>-19933.333332999999</v>
      </c>
      <c r="I4" s="1">
        <f>[7]Acc_Cash!H57</f>
        <v>26833.3</v>
      </c>
      <c r="J4" s="2">
        <f t="shared" ref="J4:J132" si="0">H4-I4</f>
        <v>-46766.633332999998</v>
      </c>
      <c r="L4" s="2"/>
      <c r="N4" s="2"/>
    </row>
    <row r="5" spans="1:14">
      <c r="A5" s="98">
        <v>3</v>
      </c>
      <c r="B5" s="98" t="s">
        <v>30</v>
      </c>
      <c r="C5" s="155">
        <v>6083.3255559999998</v>
      </c>
      <c r="D5" s="98">
        <v>10</v>
      </c>
      <c r="E5" s="98" t="s">
        <v>28</v>
      </c>
      <c r="F5" s="98" t="s">
        <v>27</v>
      </c>
      <c r="G5" s="98" t="s">
        <v>29</v>
      </c>
      <c r="H5" s="98">
        <v>6083.3255559999998</v>
      </c>
      <c r="I5" s="1">
        <f>[7]Acc_Cash!H253</f>
        <v>0</v>
      </c>
      <c r="J5" s="2">
        <f t="shared" ref="J5:J68" si="1">H5-I5</f>
        <v>6083.3255559999998</v>
      </c>
      <c r="L5" s="2"/>
      <c r="N5" s="2"/>
    </row>
    <row r="6" spans="1:14">
      <c r="A6" s="98">
        <v>4</v>
      </c>
      <c r="B6" s="98" t="s">
        <v>30</v>
      </c>
      <c r="C6" s="155">
        <v>188298.61111100001</v>
      </c>
      <c r="D6" s="98">
        <v>11</v>
      </c>
      <c r="E6" s="98" t="s">
        <v>57</v>
      </c>
      <c r="F6" s="98" t="s">
        <v>27</v>
      </c>
      <c r="G6" s="98" t="s">
        <v>48</v>
      </c>
      <c r="H6" s="98">
        <v>188298.61111100001</v>
      </c>
      <c r="I6" s="1">
        <f>[7]Acc_Cash!H357</f>
        <v>0</v>
      </c>
      <c r="J6" s="2">
        <f t="shared" si="1"/>
        <v>188298.61111100001</v>
      </c>
      <c r="L6" s="2"/>
      <c r="N6" s="2"/>
    </row>
    <row r="7" spans="1:14">
      <c r="A7" s="98">
        <v>102</v>
      </c>
      <c r="B7" s="98" t="s">
        <v>30</v>
      </c>
      <c r="C7" s="155">
        <v>-97750</v>
      </c>
      <c r="D7" s="98">
        <v>12</v>
      </c>
      <c r="E7" s="98" t="s">
        <v>28</v>
      </c>
      <c r="F7" s="98" t="s">
        <v>27</v>
      </c>
      <c r="G7" s="98" t="s">
        <v>48</v>
      </c>
      <c r="H7" s="98">
        <v>-97750</v>
      </c>
      <c r="I7" s="1">
        <f>[7]Acc_Cash!H160</f>
        <v>0</v>
      </c>
      <c r="J7" s="2">
        <f t="shared" si="1"/>
        <v>-97750</v>
      </c>
      <c r="L7" s="2"/>
      <c r="N7" s="2"/>
    </row>
    <row r="8" spans="1:14">
      <c r="A8" s="98">
        <v>103</v>
      </c>
      <c r="B8" s="98" t="s">
        <v>30</v>
      </c>
      <c r="C8" s="155">
        <v>-43858.333333000002</v>
      </c>
      <c r="D8" s="98">
        <v>13</v>
      </c>
      <c r="E8" s="98" t="s">
        <v>28</v>
      </c>
      <c r="F8" s="98" t="s">
        <v>27</v>
      </c>
      <c r="G8" s="98" t="s">
        <v>47</v>
      </c>
      <c r="H8" s="98">
        <v>-43858.333333000002</v>
      </c>
      <c r="I8" s="1">
        <f>[7]Acc_Cash!H321</f>
        <v>0</v>
      </c>
      <c r="J8" s="2">
        <f t="shared" si="1"/>
        <v>-43858.333333000002</v>
      </c>
      <c r="L8" s="2"/>
      <c r="N8" s="2"/>
    </row>
    <row r="9" spans="1:14">
      <c r="A9" s="98">
        <v>104</v>
      </c>
      <c r="B9" s="98" t="s">
        <v>30</v>
      </c>
      <c r="C9" s="155">
        <v>22083.333332999999</v>
      </c>
      <c r="D9" s="98">
        <v>14</v>
      </c>
      <c r="E9" s="98" t="s">
        <v>32</v>
      </c>
      <c r="F9" s="98" t="s">
        <v>27</v>
      </c>
      <c r="G9" s="98" t="s">
        <v>58</v>
      </c>
      <c r="H9" s="98">
        <v>22083.333332999999</v>
      </c>
      <c r="I9" s="1">
        <f>[7]Acc_Cash!H161</f>
        <v>0</v>
      </c>
      <c r="J9" s="2">
        <f t="shared" si="1"/>
        <v>22083.333332999999</v>
      </c>
      <c r="L9" s="2"/>
      <c r="N9" s="2"/>
    </row>
    <row r="10" spans="1:14">
      <c r="A10" s="98">
        <v>105</v>
      </c>
      <c r="B10" s="98" t="s">
        <v>30</v>
      </c>
      <c r="C10" s="155">
        <v>-44166.666666999998</v>
      </c>
      <c r="D10" s="98">
        <v>16</v>
      </c>
      <c r="E10" s="98" t="s">
        <v>28</v>
      </c>
      <c r="F10" s="98" t="s">
        <v>27</v>
      </c>
      <c r="G10" s="98" t="s">
        <v>58</v>
      </c>
      <c r="H10" s="98">
        <v>-44166.666666999998</v>
      </c>
      <c r="I10" s="1">
        <f>[7]Acc_Cash!H322</f>
        <v>0</v>
      </c>
      <c r="J10" s="2">
        <f t="shared" si="1"/>
        <v>-44166.666666999998</v>
      </c>
      <c r="L10" s="2"/>
      <c r="N10" s="2"/>
    </row>
    <row r="11" spans="1:14">
      <c r="A11" s="98">
        <v>106</v>
      </c>
      <c r="B11" s="98" t="s">
        <v>30</v>
      </c>
      <c r="C11" s="155">
        <v>27825</v>
      </c>
      <c r="D11" s="98">
        <v>17</v>
      </c>
      <c r="E11" s="98" t="s">
        <v>28</v>
      </c>
      <c r="F11" s="98" t="s">
        <v>27</v>
      </c>
      <c r="G11" s="98" t="s">
        <v>58</v>
      </c>
      <c r="H11" s="98">
        <v>27825</v>
      </c>
      <c r="I11" s="1">
        <f>[7]Acc_Cash!H404</f>
        <v>0</v>
      </c>
      <c r="J11" s="2">
        <f t="shared" si="1"/>
        <v>27825</v>
      </c>
      <c r="L11" s="2"/>
      <c r="N11" s="2"/>
    </row>
    <row r="12" spans="1:14">
      <c r="A12" s="98">
        <v>107</v>
      </c>
      <c r="B12" s="98" t="s">
        <v>30</v>
      </c>
      <c r="C12" s="155">
        <v>92137.5</v>
      </c>
      <c r="D12" s="98">
        <v>18</v>
      </c>
      <c r="E12" s="98" t="s">
        <v>28</v>
      </c>
      <c r="F12" s="98" t="s">
        <v>27</v>
      </c>
      <c r="G12" s="98" t="s">
        <v>49</v>
      </c>
      <c r="H12" s="98">
        <v>92137.5</v>
      </c>
      <c r="I12" s="1">
        <f>[7]Acc_Cash!H162</f>
        <v>0</v>
      </c>
      <c r="J12" s="2">
        <f t="shared" si="1"/>
        <v>92137.5</v>
      </c>
      <c r="L12" s="2"/>
      <c r="N12" s="2"/>
    </row>
    <row r="13" spans="1:14">
      <c r="A13" s="98">
        <v>109</v>
      </c>
      <c r="B13" s="98" t="s">
        <v>30</v>
      </c>
      <c r="C13" s="155">
        <v>-57633.333333000002</v>
      </c>
      <c r="D13" s="98">
        <v>20</v>
      </c>
      <c r="E13" s="98" t="s">
        <v>28</v>
      </c>
      <c r="F13" s="98" t="s">
        <v>27</v>
      </c>
      <c r="G13" s="98" t="s">
        <v>49</v>
      </c>
      <c r="H13" s="98">
        <v>-57633.333333000002</v>
      </c>
      <c r="I13" s="1">
        <f>[7]Acc_Cash!H254</f>
        <v>0</v>
      </c>
      <c r="J13" s="2">
        <f t="shared" si="1"/>
        <v>-57633.333333000002</v>
      </c>
      <c r="L13" s="2"/>
      <c r="N13" s="2"/>
    </row>
    <row r="14" spans="1:14">
      <c r="A14" s="98">
        <v>110</v>
      </c>
      <c r="B14" s="98" t="s">
        <v>30</v>
      </c>
      <c r="C14" s="155">
        <v>-29644.444444000001</v>
      </c>
      <c r="D14" s="98">
        <v>21</v>
      </c>
      <c r="E14" s="98" t="s">
        <v>28</v>
      </c>
      <c r="F14" s="98" t="s">
        <v>27</v>
      </c>
      <c r="G14" s="98" t="s">
        <v>56</v>
      </c>
      <c r="H14" s="98">
        <v>-29644.444444000001</v>
      </c>
      <c r="I14" s="1">
        <f>[7]Acc_Cash!H71</f>
        <v>-8030.6</v>
      </c>
      <c r="J14" s="2">
        <f t="shared" si="1"/>
        <v>-21613.844444000002</v>
      </c>
      <c r="L14" s="2"/>
      <c r="N14" s="2"/>
    </row>
    <row r="15" spans="1:14">
      <c r="A15" s="98">
        <v>111</v>
      </c>
      <c r="B15" s="98" t="s">
        <v>30</v>
      </c>
      <c r="C15" s="155">
        <v>24272.222222</v>
      </c>
      <c r="D15" s="98">
        <v>22</v>
      </c>
      <c r="E15" s="98" t="s">
        <v>32</v>
      </c>
      <c r="F15" s="98" t="s">
        <v>27</v>
      </c>
      <c r="G15" s="98" t="s">
        <v>38</v>
      </c>
      <c r="H15" s="98">
        <v>24272.222222</v>
      </c>
      <c r="I15" s="1">
        <f>[7]Acc_Cash!H76</f>
        <v>8030.6</v>
      </c>
      <c r="J15" s="2">
        <f t="shared" si="1"/>
        <v>16241.622222</v>
      </c>
      <c r="L15" s="2"/>
      <c r="N15" s="2"/>
    </row>
    <row r="16" spans="1:14">
      <c r="A16" s="98">
        <v>112</v>
      </c>
      <c r="B16" s="98" t="s">
        <v>30</v>
      </c>
      <c r="C16" s="155">
        <v>-12847.222222</v>
      </c>
      <c r="D16" s="98">
        <v>23</v>
      </c>
      <c r="E16" s="98" t="s">
        <v>57</v>
      </c>
      <c r="F16" s="98" t="s">
        <v>27</v>
      </c>
      <c r="G16" s="98" t="s">
        <v>55</v>
      </c>
      <c r="H16" s="98">
        <v>-12847.222222</v>
      </c>
      <c r="I16" s="1">
        <f>[7]Acc_Cash!H77</f>
        <v>-8030.6</v>
      </c>
      <c r="J16" s="2">
        <f t="shared" si="1"/>
        <v>-4816.622222</v>
      </c>
      <c r="L16" s="2"/>
      <c r="N16" s="2"/>
    </row>
    <row r="17" spans="1:14">
      <c r="A17" s="98">
        <v>113</v>
      </c>
      <c r="B17" s="98" t="s">
        <v>30</v>
      </c>
      <c r="C17" s="155">
        <v>12847.222222</v>
      </c>
      <c r="D17" s="98">
        <v>26</v>
      </c>
      <c r="E17" s="98" t="s">
        <v>54</v>
      </c>
      <c r="F17" s="98" t="s">
        <v>27</v>
      </c>
      <c r="G17" s="98" t="s">
        <v>55</v>
      </c>
      <c r="H17" s="98">
        <v>12847.222222</v>
      </c>
      <c r="I17" s="1">
        <f>[7]Acc_Cash!H100</f>
        <v>-19322.2</v>
      </c>
      <c r="J17" s="2">
        <f t="shared" si="1"/>
        <v>32169.422222000001</v>
      </c>
      <c r="L17" s="2"/>
      <c r="N17" s="2"/>
    </row>
    <row r="18" spans="1:14">
      <c r="A18" s="98">
        <v>114</v>
      </c>
      <c r="B18" s="98" t="s">
        <v>30</v>
      </c>
      <c r="C18" s="155">
        <v>-12847.222222</v>
      </c>
      <c r="D18" s="98">
        <v>24</v>
      </c>
      <c r="E18" s="98" t="s">
        <v>57</v>
      </c>
      <c r="F18" s="98" t="s">
        <v>27</v>
      </c>
      <c r="G18" s="98" t="s">
        <v>55</v>
      </c>
      <c r="H18" s="98">
        <v>-12847.222222</v>
      </c>
      <c r="I18" s="1">
        <f>[7]Acc_Cash!H409</f>
        <v>0</v>
      </c>
      <c r="J18" s="2">
        <f t="shared" si="1"/>
        <v>-12847.222222</v>
      </c>
      <c r="L18" s="2"/>
      <c r="N18" s="2"/>
    </row>
    <row r="19" spans="1:14">
      <c r="A19" s="98">
        <v>115</v>
      </c>
      <c r="B19" s="98" t="s">
        <v>30</v>
      </c>
      <c r="C19" s="155">
        <v>12847.222222</v>
      </c>
      <c r="D19" s="98">
        <v>28</v>
      </c>
      <c r="E19" s="98" t="s">
        <v>54</v>
      </c>
      <c r="F19" s="98" t="s">
        <v>27</v>
      </c>
      <c r="G19" s="98" t="s">
        <v>55</v>
      </c>
      <c r="H19" s="98">
        <v>12847.222222</v>
      </c>
      <c r="I19" s="1">
        <f>[7]Acc_Cash!H128</f>
        <v>-6133.3</v>
      </c>
      <c r="J19" s="2">
        <f t="shared" si="1"/>
        <v>18980.522222</v>
      </c>
      <c r="L19" s="2"/>
      <c r="N19" s="2"/>
    </row>
    <row r="20" spans="1:14">
      <c r="A20" s="98">
        <v>116</v>
      </c>
      <c r="B20" s="98" t="s">
        <v>30</v>
      </c>
      <c r="C20" s="155">
        <v>-12847.222222</v>
      </c>
      <c r="D20" s="98">
        <v>31</v>
      </c>
      <c r="E20" s="98" t="s">
        <v>59</v>
      </c>
      <c r="F20" s="98" t="s">
        <v>27</v>
      </c>
      <c r="G20" s="98" t="s">
        <v>55</v>
      </c>
      <c r="H20" s="98">
        <v>-12847.222222</v>
      </c>
      <c r="I20" s="1">
        <f>[7]Acc_Cash!H129</f>
        <v>6133.3</v>
      </c>
      <c r="J20" s="2">
        <f t="shared" si="1"/>
        <v>-18980.522222</v>
      </c>
      <c r="L20" s="2"/>
      <c r="N20" s="2"/>
    </row>
    <row r="21" spans="1:14">
      <c r="A21" s="98">
        <v>117</v>
      </c>
      <c r="B21" s="98" t="s">
        <v>30</v>
      </c>
      <c r="C21" s="155">
        <v>-12847.222222</v>
      </c>
      <c r="D21" s="98">
        <v>32</v>
      </c>
      <c r="E21" s="98" t="s">
        <v>59</v>
      </c>
      <c r="F21" s="98" t="s">
        <v>27</v>
      </c>
      <c r="G21" s="98" t="s">
        <v>55</v>
      </c>
      <c r="H21" s="98">
        <v>-12847.222222</v>
      </c>
      <c r="I21" s="1">
        <f>[7]Acc_Cash!H130</f>
        <v>-6133.3</v>
      </c>
      <c r="J21" s="2">
        <f t="shared" si="1"/>
        <v>-6713.9222220000001</v>
      </c>
      <c r="L21" s="2"/>
      <c r="N21" s="2"/>
    </row>
    <row r="22" spans="1:14">
      <c r="A22" s="98">
        <v>120</v>
      </c>
      <c r="B22" s="98" t="s">
        <v>30</v>
      </c>
      <c r="C22" s="155">
        <v>-22083.333332999999</v>
      </c>
      <c r="D22" s="98">
        <v>114</v>
      </c>
      <c r="E22" s="98" t="s">
        <v>233</v>
      </c>
      <c r="F22" s="98" t="s">
        <v>230</v>
      </c>
      <c r="G22" s="98" t="s">
        <v>58</v>
      </c>
      <c r="H22" s="98">
        <v>-22083.333332999999</v>
      </c>
      <c r="I22" s="1">
        <f>[7]Acc_Cash!H164</f>
        <v>0</v>
      </c>
      <c r="J22" s="2">
        <f t="shared" si="1"/>
        <v>-22083.333332999999</v>
      </c>
      <c r="L22" s="2"/>
      <c r="N22" s="2"/>
    </row>
    <row r="23" spans="1:14">
      <c r="A23" s="98">
        <v>121</v>
      </c>
      <c r="B23" s="98" t="s">
        <v>30</v>
      </c>
      <c r="C23" s="155">
        <v>24933.333332999999</v>
      </c>
      <c r="D23" s="98">
        <v>25</v>
      </c>
      <c r="E23" s="98" t="s">
        <v>32</v>
      </c>
      <c r="F23" s="98" t="s">
        <v>27</v>
      </c>
      <c r="G23" s="98" t="s">
        <v>39</v>
      </c>
      <c r="H23" s="98">
        <v>24933.333332999999</v>
      </c>
      <c r="I23" s="1">
        <f>[7]Acc_Cash!H255</f>
        <v>0</v>
      </c>
      <c r="J23" s="2">
        <f t="shared" si="1"/>
        <v>24933.333332999999</v>
      </c>
      <c r="L23" s="2"/>
      <c r="N23" s="2"/>
    </row>
    <row r="24" spans="1:14">
      <c r="A24" s="98">
        <v>122</v>
      </c>
      <c r="B24" s="98" t="s">
        <v>30</v>
      </c>
      <c r="C24" s="155">
        <v>-24933.333332999999</v>
      </c>
      <c r="D24" s="98">
        <v>125</v>
      </c>
      <c r="E24" s="98" t="s">
        <v>233</v>
      </c>
      <c r="F24" s="98" t="s">
        <v>230</v>
      </c>
      <c r="G24" s="98" t="s">
        <v>39</v>
      </c>
      <c r="H24" s="98">
        <v>-24933.333332999999</v>
      </c>
      <c r="I24" s="1">
        <f>[7]Acc_Cash!H165</f>
        <v>0</v>
      </c>
      <c r="J24" s="2">
        <f t="shared" si="1"/>
        <v>-24933.333332999999</v>
      </c>
      <c r="L24" s="2"/>
      <c r="N24" s="2"/>
    </row>
    <row r="25" spans="1:14">
      <c r="A25" s="98">
        <v>123</v>
      </c>
      <c r="B25" s="98" t="s">
        <v>30</v>
      </c>
      <c r="C25" s="155">
        <v>-188298.61111100001</v>
      </c>
      <c r="D25" s="98">
        <v>27</v>
      </c>
      <c r="E25" s="98" t="s">
        <v>54</v>
      </c>
      <c r="F25" s="98" t="s">
        <v>27</v>
      </c>
      <c r="G25" s="98" t="s">
        <v>48</v>
      </c>
      <c r="H25" s="98">
        <v>-188298.61111100001</v>
      </c>
      <c r="I25" s="1">
        <f>[7]Acc_Cash!H256</f>
        <v>0</v>
      </c>
      <c r="J25" s="2">
        <f t="shared" si="1"/>
        <v>-188298.61111100001</v>
      </c>
      <c r="L25" s="2"/>
      <c r="N25" s="2"/>
    </row>
    <row r="26" spans="1:14">
      <c r="A26" s="98">
        <v>124</v>
      </c>
      <c r="B26" s="98" t="s">
        <v>30</v>
      </c>
      <c r="C26" s="155">
        <v>188298.61111100001</v>
      </c>
      <c r="D26" s="98">
        <v>33</v>
      </c>
      <c r="E26" s="98" t="s">
        <v>59</v>
      </c>
      <c r="F26" s="98" t="s">
        <v>27</v>
      </c>
      <c r="G26" s="98" t="s">
        <v>48</v>
      </c>
      <c r="H26" s="98">
        <v>188298.61111100001</v>
      </c>
      <c r="I26" s="1">
        <f>[7]Acc_Cash!H122</f>
        <v>381875</v>
      </c>
      <c r="J26" s="2">
        <f t="shared" si="1"/>
        <v>-193576.38888899999</v>
      </c>
      <c r="L26" s="2"/>
      <c r="N26" s="2"/>
    </row>
    <row r="27" spans="1:14">
      <c r="A27" s="98">
        <v>125</v>
      </c>
      <c r="B27" s="98" t="s">
        <v>30</v>
      </c>
      <c r="C27" s="155">
        <v>8711.1111110000002</v>
      </c>
      <c r="D27" s="98">
        <v>30</v>
      </c>
      <c r="E27" s="98" t="s">
        <v>28</v>
      </c>
      <c r="F27" s="98" t="s">
        <v>27</v>
      </c>
      <c r="G27" s="98" t="s">
        <v>56</v>
      </c>
      <c r="H27" s="98">
        <v>8711.1111110000002</v>
      </c>
      <c r="I27" s="1">
        <f>[7]Acc_Cash!H36</f>
        <v>116416.7</v>
      </c>
      <c r="J27" s="2">
        <f t="shared" si="1"/>
        <v>-107705.58888899999</v>
      </c>
      <c r="L27" s="2"/>
      <c r="N27" s="2"/>
    </row>
    <row r="28" spans="1:14">
      <c r="A28" s="98">
        <v>126</v>
      </c>
      <c r="B28" s="98" t="s">
        <v>30</v>
      </c>
      <c r="C28" s="155">
        <v>15416.666667</v>
      </c>
      <c r="D28" s="98">
        <v>51</v>
      </c>
      <c r="E28" s="98" t="s">
        <v>57</v>
      </c>
      <c r="F28" s="98" t="s">
        <v>27</v>
      </c>
      <c r="G28" s="98" t="s">
        <v>60</v>
      </c>
      <c r="H28" s="98">
        <v>15416.666667</v>
      </c>
      <c r="I28" s="1">
        <f>[7]Acc_Cash!H56</f>
        <v>-11122.2</v>
      </c>
      <c r="J28" s="2">
        <f t="shared" si="1"/>
        <v>26538.866667000002</v>
      </c>
      <c r="L28" s="2"/>
      <c r="N28" s="2"/>
    </row>
    <row r="29" spans="1:14">
      <c r="A29" s="98">
        <v>127</v>
      </c>
      <c r="B29" s="98" t="s">
        <v>30</v>
      </c>
      <c r="C29" s="155">
        <v>-15416.666667</v>
      </c>
      <c r="D29" s="98">
        <v>52</v>
      </c>
      <c r="E29" s="98" t="s">
        <v>54</v>
      </c>
      <c r="F29" s="98" t="s">
        <v>27</v>
      </c>
      <c r="G29" s="98" t="s">
        <v>60</v>
      </c>
      <c r="H29" s="98">
        <v>-15416.666667</v>
      </c>
      <c r="I29" s="1">
        <f>[7]Acc_Cash!H88</f>
        <v>12522.2</v>
      </c>
      <c r="J29" s="2">
        <f t="shared" si="1"/>
        <v>-27938.866667000002</v>
      </c>
      <c r="L29" s="2"/>
      <c r="N29" s="2"/>
    </row>
    <row r="30" spans="1:14">
      <c r="A30" s="98">
        <v>128</v>
      </c>
      <c r="B30" s="98" t="s">
        <v>30</v>
      </c>
      <c r="C30" s="155">
        <v>15416.666667</v>
      </c>
      <c r="D30" s="98">
        <v>53</v>
      </c>
      <c r="E30" s="98" t="s">
        <v>59</v>
      </c>
      <c r="F30" s="98" t="s">
        <v>27</v>
      </c>
      <c r="G30" s="98" t="s">
        <v>60</v>
      </c>
      <c r="H30" s="98">
        <v>15416.666667</v>
      </c>
      <c r="I30" s="1">
        <f>[7]Acc_Cash!H166</f>
        <v>0</v>
      </c>
      <c r="J30" s="2">
        <f t="shared" si="1"/>
        <v>15416.666667</v>
      </c>
      <c r="L30" s="2"/>
      <c r="N30" s="2"/>
    </row>
    <row r="31" spans="1:14">
      <c r="A31" s="98">
        <v>129</v>
      </c>
      <c r="B31" s="98" t="s">
        <v>30</v>
      </c>
      <c r="C31" s="155">
        <v>71555.555556000007</v>
      </c>
      <c r="D31" s="98">
        <v>35</v>
      </c>
      <c r="E31" s="98" t="s">
        <v>28</v>
      </c>
      <c r="F31" s="98" t="s">
        <v>27</v>
      </c>
      <c r="G31" s="98" t="s">
        <v>61</v>
      </c>
      <c r="H31" s="98">
        <v>71555.555556000007</v>
      </c>
      <c r="I31" s="1">
        <f>[7]Acc_Cash!H257</f>
        <v>0</v>
      </c>
      <c r="J31" s="2">
        <f t="shared" si="1"/>
        <v>71555.555556000007</v>
      </c>
      <c r="L31" s="2"/>
      <c r="N31" s="2"/>
    </row>
    <row r="32" spans="1:14">
      <c r="A32" s="98">
        <v>130</v>
      </c>
      <c r="B32" s="98" t="s">
        <v>30</v>
      </c>
      <c r="C32" s="155">
        <v>-20250</v>
      </c>
      <c r="D32" s="98">
        <v>36</v>
      </c>
      <c r="E32" s="98" t="s">
        <v>28</v>
      </c>
      <c r="F32" s="98" t="s">
        <v>27</v>
      </c>
      <c r="G32" s="98" t="s">
        <v>39</v>
      </c>
      <c r="H32" s="98">
        <v>-20250</v>
      </c>
      <c r="I32" s="1">
        <f>[7]Acc_Cash!H137</f>
        <v>0</v>
      </c>
      <c r="J32" s="2">
        <f t="shared" si="1"/>
        <v>-20250</v>
      </c>
      <c r="L32" s="2"/>
      <c r="N32" s="2"/>
    </row>
    <row r="33" spans="1:14">
      <c r="A33" s="98">
        <v>131</v>
      </c>
      <c r="B33" s="98" t="s">
        <v>30</v>
      </c>
      <c r="C33" s="155">
        <v>-15211.111111</v>
      </c>
      <c r="D33" s="98">
        <v>37</v>
      </c>
      <c r="E33" s="98" t="s">
        <v>28</v>
      </c>
      <c r="F33" s="98" t="s">
        <v>27</v>
      </c>
      <c r="G33" s="98" t="s">
        <v>38</v>
      </c>
      <c r="H33" s="98">
        <v>-15211.111111</v>
      </c>
      <c r="I33" s="1">
        <f>[7]Acc_Cash!H167</f>
        <v>0</v>
      </c>
      <c r="J33" s="2">
        <f t="shared" si="1"/>
        <v>-15211.111111</v>
      </c>
      <c r="L33" s="2"/>
      <c r="N33" s="2"/>
    </row>
    <row r="34" spans="1:14">
      <c r="A34" s="98">
        <v>132</v>
      </c>
      <c r="B34" s="98" t="s">
        <v>30</v>
      </c>
      <c r="C34" s="155">
        <v>-24272.222222</v>
      </c>
      <c r="D34" s="98">
        <v>122</v>
      </c>
      <c r="E34" s="98" t="s">
        <v>233</v>
      </c>
      <c r="F34" s="98" t="s">
        <v>230</v>
      </c>
      <c r="G34" s="98" t="s">
        <v>38</v>
      </c>
      <c r="H34" s="98">
        <v>-24272.222222</v>
      </c>
      <c r="I34" s="1">
        <f>[7]Acc_Cash!H258</f>
        <v>0</v>
      </c>
      <c r="J34" s="2">
        <f t="shared" si="1"/>
        <v>-24272.222222</v>
      </c>
      <c r="L34" s="2"/>
      <c r="N34" s="2"/>
    </row>
    <row r="35" spans="1:14">
      <c r="A35" s="98">
        <v>133</v>
      </c>
      <c r="B35" s="98" t="s">
        <v>30</v>
      </c>
      <c r="C35" s="155">
        <v>-20493.055555999999</v>
      </c>
      <c r="D35" s="98">
        <v>38</v>
      </c>
      <c r="E35" s="98" t="s">
        <v>28</v>
      </c>
      <c r="F35" s="98" t="s">
        <v>27</v>
      </c>
      <c r="G35" s="98" t="s">
        <v>49</v>
      </c>
      <c r="H35" s="98">
        <v>-20493.055555999999</v>
      </c>
      <c r="I35" s="1">
        <f>[7]Acc_Cash!H386</f>
        <v>0</v>
      </c>
      <c r="J35" s="2">
        <f t="shared" si="1"/>
        <v>-20493.055555999999</v>
      </c>
      <c r="L35" s="2"/>
      <c r="N35" s="2"/>
    </row>
    <row r="36" spans="1:14">
      <c r="A36" s="98">
        <v>134</v>
      </c>
      <c r="B36" s="98" t="s">
        <v>30</v>
      </c>
      <c r="C36" s="155">
        <v>116416.666667</v>
      </c>
      <c r="D36" s="98">
        <v>39</v>
      </c>
      <c r="E36" s="98" t="s">
        <v>28</v>
      </c>
      <c r="F36" s="98" t="s">
        <v>27</v>
      </c>
      <c r="G36" s="98" t="s">
        <v>204</v>
      </c>
      <c r="H36" s="98">
        <v>116416.666667</v>
      </c>
      <c r="I36" s="1">
        <f>[7]Acc_Cash!H408</f>
        <v>0</v>
      </c>
      <c r="J36" s="2">
        <f t="shared" si="1"/>
        <v>116416.666667</v>
      </c>
      <c r="L36" s="2"/>
      <c r="N36" s="2"/>
    </row>
    <row r="37" spans="1:14">
      <c r="A37" s="98">
        <v>138</v>
      </c>
      <c r="B37" s="98" t="s">
        <v>30</v>
      </c>
      <c r="C37" s="155">
        <v>51111.111110999998</v>
      </c>
      <c r="D37" s="98">
        <v>42</v>
      </c>
      <c r="E37" s="98" t="s">
        <v>28</v>
      </c>
      <c r="F37" s="98" t="s">
        <v>27</v>
      </c>
      <c r="G37" s="98" t="s">
        <v>34</v>
      </c>
      <c r="H37" s="98">
        <v>51111.111110999998</v>
      </c>
      <c r="I37" s="1">
        <f>[7]Acc_Cash!H125</f>
        <v>0</v>
      </c>
      <c r="J37" s="2">
        <f t="shared" si="1"/>
        <v>51111.111110999998</v>
      </c>
      <c r="L37" s="2"/>
      <c r="N37" s="2"/>
    </row>
    <row r="38" spans="1:14">
      <c r="A38" s="98">
        <v>139</v>
      </c>
      <c r="B38" s="98" t="s">
        <v>30</v>
      </c>
      <c r="C38" s="155">
        <v>-32200</v>
      </c>
      <c r="D38" s="98">
        <v>45</v>
      </c>
      <c r="E38" s="98" t="s">
        <v>28</v>
      </c>
      <c r="F38" s="98" t="s">
        <v>27</v>
      </c>
      <c r="G38" s="98" t="s">
        <v>34</v>
      </c>
      <c r="H38" s="98">
        <v>-32200</v>
      </c>
      <c r="I38" s="1">
        <f>[7]Acc_Cash!H126</f>
        <v>0</v>
      </c>
      <c r="J38" s="2">
        <f t="shared" si="1"/>
        <v>-32200</v>
      </c>
      <c r="L38" s="2"/>
      <c r="N38" s="2"/>
    </row>
    <row r="39" spans="1:14">
      <c r="A39" s="98">
        <v>140</v>
      </c>
      <c r="B39" s="98" t="s">
        <v>30</v>
      </c>
      <c r="C39" s="155">
        <v>59527.333333000002</v>
      </c>
      <c r="D39" s="98">
        <v>43</v>
      </c>
      <c r="E39" s="98" t="s">
        <v>28</v>
      </c>
      <c r="F39" s="98" t="s">
        <v>27</v>
      </c>
      <c r="G39" s="98" t="s">
        <v>35</v>
      </c>
      <c r="H39" s="98">
        <v>59527.333333000002</v>
      </c>
      <c r="I39" s="1">
        <f>[7]Acc_Cash!H127</f>
        <v>0</v>
      </c>
      <c r="J39" s="2">
        <f t="shared" si="1"/>
        <v>59527.333333000002</v>
      </c>
      <c r="L39" s="2"/>
      <c r="N39" s="2"/>
    </row>
    <row r="40" spans="1:14">
      <c r="A40" s="98">
        <v>141</v>
      </c>
      <c r="B40" s="98" t="s">
        <v>30</v>
      </c>
      <c r="C40" s="155">
        <v>-61416.666666999998</v>
      </c>
      <c r="D40" s="98">
        <v>47</v>
      </c>
      <c r="E40" s="98" t="s">
        <v>28</v>
      </c>
      <c r="F40" s="98" t="s">
        <v>27</v>
      </c>
      <c r="G40" s="98" t="s">
        <v>35</v>
      </c>
      <c r="H40" s="98">
        <v>-61416.666666999998</v>
      </c>
      <c r="I40" s="1">
        <f>[7]Acc_Cash!H152</f>
        <v>-30.9</v>
      </c>
      <c r="J40" s="2">
        <f t="shared" si="1"/>
        <v>-61385.766666999996</v>
      </c>
      <c r="L40" s="2"/>
      <c r="N40" s="2"/>
    </row>
    <row r="41" spans="1:14">
      <c r="A41" s="98">
        <v>142</v>
      </c>
      <c r="B41" s="98" t="s">
        <v>30</v>
      </c>
      <c r="C41" s="155">
        <v>47533.333333000002</v>
      </c>
      <c r="D41" s="98">
        <v>48</v>
      </c>
      <c r="E41" s="98" t="s">
        <v>28</v>
      </c>
      <c r="F41" s="98" t="s">
        <v>27</v>
      </c>
      <c r="G41" s="98" t="s">
        <v>35</v>
      </c>
      <c r="H41" s="98">
        <v>47533.333333000002</v>
      </c>
      <c r="I41" s="1">
        <f>[7]Acc_Cash!H14</f>
        <v>-14983.3</v>
      </c>
      <c r="J41" s="2">
        <f t="shared" si="1"/>
        <v>62516.633333000005</v>
      </c>
      <c r="L41" s="2"/>
      <c r="N41" s="2"/>
    </row>
    <row r="42" spans="1:14">
      <c r="A42" s="98">
        <v>143</v>
      </c>
      <c r="B42" s="98" t="s">
        <v>30</v>
      </c>
      <c r="C42" s="155">
        <v>138125</v>
      </c>
      <c r="D42" s="98">
        <v>44</v>
      </c>
      <c r="E42" s="98" t="s">
        <v>32</v>
      </c>
      <c r="F42" s="98" t="s">
        <v>27</v>
      </c>
      <c r="G42" s="98" t="s">
        <v>36</v>
      </c>
      <c r="H42" s="98">
        <v>138125</v>
      </c>
      <c r="I42" s="1">
        <f>[7]Acc_Cash!H27</f>
        <v>8711.1</v>
      </c>
      <c r="J42" s="2">
        <f t="shared" si="1"/>
        <v>129413.9</v>
      </c>
      <c r="L42" s="2"/>
      <c r="N42" s="2"/>
    </row>
    <row r="43" spans="1:14">
      <c r="A43" s="98">
        <v>144</v>
      </c>
      <c r="B43" s="98" t="s">
        <v>30</v>
      </c>
      <c r="C43" s="155">
        <v>138125</v>
      </c>
      <c r="D43" s="98">
        <v>57</v>
      </c>
      <c r="E43" s="98" t="s">
        <v>80</v>
      </c>
      <c r="F43" s="98" t="s">
        <v>79</v>
      </c>
      <c r="G43" s="98" t="s">
        <v>36</v>
      </c>
      <c r="H43" s="98">
        <v>138125</v>
      </c>
      <c r="I43" s="1">
        <f>[7]Acc_Cash!H121</f>
        <v>0</v>
      </c>
      <c r="J43" s="2">
        <f t="shared" si="1"/>
        <v>138125</v>
      </c>
      <c r="L43" s="2"/>
      <c r="N43" s="2"/>
    </row>
    <row r="44" spans="1:14">
      <c r="A44" s="98">
        <v>145</v>
      </c>
      <c r="B44" s="98" t="s">
        <v>30</v>
      </c>
      <c r="C44" s="155">
        <v>-138125</v>
      </c>
      <c r="D44" s="98">
        <v>144</v>
      </c>
      <c r="E44" s="98" t="s">
        <v>78</v>
      </c>
      <c r="F44" s="98" t="s">
        <v>79</v>
      </c>
      <c r="G44" s="98" t="s">
        <v>36</v>
      </c>
      <c r="H44" s="98">
        <v>-138125</v>
      </c>
      <c r="I44" s="1">
        <f>[7]Acc_Cash!H358</f>
        <v>0</v>
      </c>
      <c r="J44" s="2">
        <f t="shared" si="1"/>
        <v>-138125</v>
      </c>
      <c r="L44" s="2"/>
      <c r="N44" s="2"/>
    </row>
    <row r="45" spans="1:14">
      <c r="A45" s="98">
        <v>146</v>
      </c>
      <c r="B45" s="98" t="s">
        <v>30</v>
      </c>
      <c r="C45" s="155">
        <v>-16866.666667000001</v>
      </c>
      <c r="D45" s="98">
        <v>46</v>
      </c>
      <c r="E45" s="98" t="s">
        <v>28</v>
      </c>
      <c r="F45" s="98" t="s">
        <v>27</v>
      </c>
      <c r="G45" s="98" t="s">
        <v>37</v>
      </c>
      <c r="H45" s="98">
        <v>-16866.666667000001</v>
      </c>
      <c r="I45" s="1">
        <f>[7]Acc_Cash!H359</f>
        <v>0</v>
      </c>
      <c r="J45" s="2">
        <f t="shared" si="1"/>
        <v>-16866.666667000001</v>
      </c>
      <c r="L45" s="2"/>
      <c r="N45" s="2"/>
    </row>
    <row r="46" spans="1:14">
      <c r="A46" s="98">
        <v>147</v>
      </c>
      <c r="B46" s="98" t="s">
        <v>30</v>
      </c>
      <c r="C46" s="155">
        <v>10477.777778</v>
      </c>
      <c r="D46" s="98">
        <v>49</v>
      </c>
      <c r="E46" s="98" t="s">
        <v>28</v>
      </c>
      <c r="F46" s="98" t="s">
        <v>27</v>
      </c>
      <c r="G46" s="98" t="s">
        <v>53</v>
      </c>
      <c r="H46" s="98">
        <v>10477.777778</v>
      </c>
      <c r="I46" s="1">
        <f>[7]Acc_Cash!H168</f>
        <v>0</v>
      </c>
      <c r="J46" s="2">
        <f t="shared" si="1"/>
        <v>10477.777778</v>
      </c>
      <c r="L46" s="2"/>
      <c r="N46" s="2"/>
    </row>
    <row r="47" spans="1:14">
      <c r="A47" s="98">
        <v>150</v>
      </c>
      <c r="B47" s="98" t="s">
        <v>30</v>
      </c>
      <c r="C47" s="155">
        <v>-23383.333332999999</v>
      </c>
      <c r="D47" s="98">
        <v>55</v>
      </c>
      <c r="E47" s="98" t="s">
        <v>28</v>
      </c>
      <c r="F47" s="98" t="s">
        <v>27</v>
      </c>
      <c r="G47" s="98" t="s">
        <v>40</v>
      </c>
      <c r="H47" s="98">
        <v>-23383.333332999999</v>
      </c>
      <c r="I47" s="1">
        <f>[7]Acc_Cash!H259</f>
        <v>0</v>
      </c>
      <c r="J47" s="2">
        <f t="shared" si="1"/>
        <v>-23383.333332999999</v>
      </c>
      <c r="L47" s="2"/>
      <c r="N47" s="2"/>
    </row>
    <row r="48" spans="1:14">
      <c r="A48" s="98">
        <v>152</v>
      </c>
      <c r="B48" s="98" t="s">
        <v>30</v>
      </c>
      <c r="C48" s="155">
        <v>-22625</v>
      </c>
      <c r="D48" s="98">
        <v>59</v>
      </c>
      <c r="E48" s="98" t="s">
        <v>28</v>
      </c>
      <c r="F48" s="98" t="s">
        <v>27</v>
      </c>
      <c r="G48" s="98" t="s">
        <v>42</v>
      </c>
      <c r="H48" s="98">
        <v>-22625</v>
      </c>
      <c r="I48" s="1">
        <f>[7]Acc_Cash!H141</f>
        <v>-28675</v>
      </c>
      <c r="J48" s="2">
        <f t="shared" si="1"/>
        <v>6050</v>
      </c>
      <c r="L48" s="2"/>
      <c r="N48" s="2"/>
    </row>
    <row r="49" spans="1:14">
      <c r="A49" s="98">
        <v>203</v>
      </c>
      <c r="B49" s="98" t="s">
        <v>30</v>
      </c>
      <c r="C49" s="155">
        <v>25277.777778</v>
      </c>
      <c r="D49" s="98">
        <v>145</v>
      </c>
      <c r="E49" s="98" t="s">
        <v>28</v>
      </c>
      <c r="F49" s="98" t="s">
        <v>27</v>
      </c>
      <c r="G49" s="98" t="s">
        <v>43</v>
      </c>
      <c r="H49" s="98">
        <v>25277.777778</v>
      </c>
      <c r="I49" s="1">
        <f>[7]Acc_Cash!H143</f>
        <v>34125</v>
      </c>
      <c r="J49" s="2">
        <f t="shared" si="1"/>
        <v>-8847.2222220000003</v>
      </c>
      <c r="L49" s="2"/>
      <c r="N49" s="2"/>
    </row>
    <row r="50" spans="1:14">
      <c r="A50" s="98">
        <v>204</v>
      </c>
      <c r="B50" s="98" t="s">
        <v>45</v>
      </c>
      <c r="C50" s="155">
        <v>-17206.3125</v>
      </c>
      <c r="D50" s="98">
        <v>146</v>
      </c>
      <c r="E50" s="98" t="s">
        <v>28</v>
      </c>
      <c r="F50" s="98" t="s">
        <v>27</v>
      </c>
      <c r="G50" s="98" t="s">
        <v>44</v>
      </c>
      <c r="H50" s="98">
        <v>-15098.539219</v>
      </c>
      <c r="I50" s="1">
        <f>[7]Acc_Cash!H369</f>
        <v>-34125</v>
      </c>
      <c r="J50" s="2">
        <f t="shared" si="1"/>
        <v>19026.460781000002</v>
      </c>
      <c r="L50" s="2"/>
      <c r="N50" s="2"/>
    </row>
    <row r="51" spans="1:14">
      <c r="A51" s="98">
        <v>205</v>
      </c>
      <c r="B51" s="98" t="s">
        <v>30</v>
      </c>
      <c r="C51" s="155">
        <v>-27150</v>
      </c>
      <c r="D51" s="98">
        <v>147</v>
      </c>
      <c r="E51" s="98" t="s">
        <v>28</v>
      </c>
      <c r="F51" s="98" t="s">
        <v>27</v>
      </c>
      <c r="G51" s="98" t="s">
        <v>46</v>
      </c>
      <c r="H51" s="98">
        <v>-27150</v>
      </c>
      <c r="I51" s="1">
        <f>[7]Acc_Cash!H370</f>
        <v>34125</v>
      </c>
      <c r="J51" s="2">
        <f t="shared" si="1"/>
        <v>-61275</v>
      </c>
      <c r="L51" s="2"/>
      <c r="N51" s="2"/>
    </row>
    <row r="52" spans="1:14">
      <c r="A52" s="98">
        <v>206</v>
      </c>
      <c r="B52" s="98" t="s">
        <v>30</v>
      </c>
      <c r="C52" s="155">
        <v>38462.5</v>
      </c>
      <c r="D52" s="98">
        <v>150</v>
      </c>
      <c r="E52" s="98" t="s">
        <v>28</v>
      </c>
      <c r="F52" s="98" t="s">
        <v>27</v>
      </c>
      <c r="G52" s="98" t="s">
        <v>47</v>
      </c>
      <c r="H52" s="98">
        <v>38462.5</v>
      </c>
      <c r="I52" s="1">
        <f>[7]Acc_Cash!H411</f>
        <v>0</v>
      </c>
      <c r="J52" s="2">
        <f t="shared" si="1"/>
        <v>38462.5</v>
      </c>
      <c r="L52" s="2"/>
      <c r="N52" s="2"/>
    </row>
    <row r="53" spans="1:14">
      <c r="A53" s="98">
        <v>207</v>
      </c>
      <c r="B53" s="98" t="s">
        <v>30</v>
      </c>
      <c r="C53" s="155">
        <v>-22625</v>
      </c>
      <c r="D53" s="98">
        <v>152</v>
      </c>
      <c r="E53" s="98" t="s">
        <v>28</v>
      </c>
      <c r="F53" s="98" t="s">
        <v>27</v>
      </c>
      <c r="G53" s="98" t="s">
        <v>48</v>
      </c>
      <c r="H53" s="98">
        <v>-22625</v>
      </c>
      <c r="I53" s="1">
        <f>[7]Acc_Cash!H171</f>
        <v>0</v>
      </c>
      <c r="J53" s="2">
        <f t="shared" si="1"/>
        <v>-22625</v>
      </c>
      <c r="L53" s="2"/>
      <c r="N53" s="2"/>
    </row>
    <row r="54" spans="1:14">
      <c r="A54" s="98">
        <v>208</v>
      </c>
      <c r="B54" s="98" t="s">
        <v>30</v>
      </c>
      <c r="C54" s="155">
        <v>-22122.222222</v>
      </c>
      <c r="D54" s="98">
        <v>149</v>
      </c>
      <c r="E54" s="98" t="s">
        <v>28</v>
      </c>
      <c r="F54" s="98" t="s">
        <v>27</v>
      </c>
      <c r="G54" s="98" t="s">
        <v>64</v>
      </c>
      <c r="H54" s="98">
        <v>-22122.222222</v>
      </c>
      <c r="I54" s="1">
        <f>[7]Acc_Cash!H261</f>
        <v>0</v>
      </c>
      <c r="J54" s="2">
        <f t="shared" si="1"/>
        <v>-22122.222222</v>
      </c>
      <c r="L54" s="2"/>
      <c r="N54" s="2"/>
    </row>
    <row r="55" spans="1:14">
      <c r="A55" s="98">
        <v>209</v>
      </c>
      <c r="B55" s="98" t="s">
        <v>30</v>
      </c>
      <c r="C55" s="155">
        <v>52791.666666999998</v>
      </c>
      <c r="D55" s="98">
        <v>151</v>
      </c>
      <c r="E55" s="98" t="s">
        <v>28</v>
      </c>
      <c r="F55" s="98" t="s">
        <v>27</v>
      </c>
      <c r="G55" s="98" t="s">
        <v>50</v>
      </c>
      <c r="H55" s="98">
        <v>52791.666666999998</v>
      </c>
      <c r="I55" s="1">
        <f>[7]Acc_Cash!H108</f>
        <v>8944.4</v>
      </c>
      <c r="J55" s="2">
        <f t="shared" si="1"/>
        <v>43847.266666999996</v>
      </c>
      <c r="L55" s="2"/>
      <c r="N55" s="2"/>
    </row>
    <row r="56" spans="1:14">
      <c r="A56" s="98">
        <v>210</v>
      </c>
      <c r="B56" s="98" t="s">
        <v>30</v>
      </c>
      <c r="C56" s="155">
        <v>-11122.222222</v>
      </c>
      <c r="D56" s="98">
        <v>153</v>
      </c>
      <c r="E56" s="98" t="s">
        <v>28</v>
      </c>
      <c r="F56" s="98" t="s">
        <v>27</v>
      </c>
      <c r="G56" s="98" t="s">
        <v>53</v>
      </c>
      <c r="H56" s="98">
        <v>-11122.222222</v>
      </c>
      <c r="I56" s="1">
        <f>[7]Acc_Cash!H109</f>
        <v>-8944.4</v>
      </c>
      <c r="J56" s="2">
        <f t="shared" si="1"/>
        <v>-2177.8222220000007</v>
      </c>
      <c r="L56" s="2"/>
      <c r="N56" s="2"/>
    </row>
    <row r="57" spans="1:14">
      <c r="A57" s="98">
        <v>211</v>
      </c>
      <c r="B57" s="98" t="s">
        <v>30</v>
      </c>
      <c r="C57" s="155">
        <v>-32355.555555999999</v>
      </c>
      <c r="D57" s="98">
        <v>154</v>
      </c>
      <c r="E57" s="98" t="s">
        <v>28</v>
      </c>
      <c r="F57" s="98" t="s">
        <v>27</v>
      </c>
      <c r="G57" s="98" t="s">
        <v>52</v>
      </c>
      <c r="H57" s="98">
        <v>-32355.555555999999</v>
      </c>
      <c r="I57" s="1">
        <f>[7]Acc_Cash!H110</f>
        <v>8944.4</v>
      </c>
      <c r="J57" s="2">
        <f t="shared" si="1"/>
        <v>-41299.955556000001</v>
      </c>
      <c r="L57" s="2"/>
      <c r="N57" s="2"/>
    </row>
    <row r="58" spans="1:14">
      <c r="A58" s="98">
        <v>212</v>
      </c>
      <c r="B58" s="98" t="s">
        <v>30</v>
      </c>
      <c r="C58" s="155">
        <v>-26144.444444000001</v>
      </c>
      <c r="D58" s="98">
        <v>159</v>
      </c>
      <c r="E58" s="98" t="s">
        <v>28</v>
      </c>
      <c r="F58" s="98" t="s">
        <v>27</v>
      </c>
      <c r="G58" s="98" t="s">
        <v>31</v>
      </c>
      <c r="H58" s="98">
        <v>-26144.444444000001</v>
      </c>
      <c r="I58" s="1">
        <f>[7]Acc_Cash!H111</f>
        <v>26833.3</v>
      </c>
      <c r="J58" s="2">
        <f t="shared" si="1"/>
        <v>-52977.744443999996</v>
      </c>
      <c r="L58" s="2"/>
      <c r="N58" s="2"/>
    </row>
    <row r="59" spans="1:14">
      <c r="A59" s="98">
        <v>214</v>
      </c>
      <c r="B59" s="98" t="s">
        <v>30</v>
      </c>
      <c r="C59" s="155">
        <v>-769250</v>
      </c>
      <c r="D59" s="98">
        <v>158</v>
      </c>
      <c r="E59" s="98" t="s">
        <v>57</v>
      </c>
      <c r="F59" s="98" t="s">
        <v>27</v>
      </c>
      <c r="G59" s="98" t="s">
        <v>84</v>
      </c>
      <c r="H59" s="98">
        <v>-769250</v>
      </c>
      <c r="I59" s="1">
        <f>[7]Acc_Cash!H113</f>
        <v>-28111.1</v>
      </c>
      <c r="J59" s="2">
        <f t="shared" si="1"/>
        <v>-741138.9</v>
      </c>
      <c r="L59" s="2"/>
      <c r="N59" s="2"/>
    </row>
    <row r="60" spans="1:14">
      <c r="A60" s="98">
        <v>215</v>
      </c>
      <c r="B60" s="98" t="s">
        <v>30</v>
      </c>
      <c r="C60" s="155">
        <v>1267000</v>
      </c>
      <c r="D60" s="98">
        <v>214</v>
      </c>
      <c r="E60" s="98" t="s">
        <v>57</v>
      </c>
      <c r="F60" s="98" t="s">
        <v>27</v>
      </c>
      <c r="G60" s="98" t="s">
        <v>84</v>
      </c>
      <c r="H60" s="98">
        <v>1267000</v>
      </c>
      <c r="I60" s="1">
        <f>[7]Acc_Cash!H114</f>
        <v>28111.1</v>
      </c>
      <c r="J60" s="2">
        <f t="shared" si="1"/>
        <v>1238888.8999999999</v>
      </c>
      <c r="L60" s="2"/>
      <c r="N60" s="2"/>
    </row>
    <row r="61" spans="1:14">
      <c r="A61" s="98">
        <v>216</v>
      </c>
      <c r="B61" s="98" t="s">
        <v>30</v>
      </c>
      <c r="C61" s="155">
        <v>-58070.833333000002</v>
      </c>
      <c r="D61" s="98">
        <v>157</v>
      </c>
      <c r="E61" s="98" t="s">
        <v>57</v>
      </c>
      <c r="F61" s="98" t="s">
        <v>27</v>
      </c>
      <c r="G61" s="98" t="s">
        <v>84</v>
      </c>
      <c r="H61" s="98">
        <v>-58070.833333000002</v>
      </c>
      <c r="I61" s="1">
        <f>[7]Acc_Cash!H115</f>
        <v>-28111.1</v>
      </c>
      <c r="J61" s="2">
        <f t="shared" si="1"/>
        <v>-29959.733333000004</v>
      </c>
      <c r="L61" s="2"/>
      <c r="N61" s="2"/>
    </row>
    <row r="62" spans="1:14">
      <c r="A62" s="98">
        <v>217</v>
      </c>
      <c r="B62" s="98" t="s">
        <v>30</v>
      </c>
      <c r="C62" s="155">
        <v>-177229.16666700001</v>
      </c>
      <c r="D62" s="98">
        <v>156</v>
      </c>
      <c r="E62" s="98" t="s">
        <v>57</v>
      </c>
      <c r="F62" s="98" t="s">
        <v>27</v>
      </c>
      <c r="G62" s="98" t="s">
        <v>84</v>
      </c>
      <c r="H62" s="98">
        <v>-177229.16666700001</v>
      </c>
      <c r="I62" s="1">
        <f>[7]Acc_Cash!H158</f>
        <v>0</v>
      </c>
      <c r="J62" s="2">
        <f t="shared" si="1"/>
        <v>-177229.16666700001</v>
      </c>
      <c r="L62" s="2"/>
      <c r="N62" s="2"/>
    </row>
    <row r="63" spans="1:14">
      <c r="A63" s="98">
        <v>306</v>
      </c>
      <c r="B63" s="98" t="s">
        <v>74</v>
      </c>
      <c r="C63" s="155">
        <v>-137860.86249999999</v>
      </c>
      <c r="D63" s="98">
        <v>2</v>
      </c>
      <c r="E63" s="98" t="s">
        <v>28</v>
      </c>
      <c r="F63" s="98" t="s">
        <v>27</v>
      </c>
      <c r="G63" s="98" t="s">
        <v>236</v>
      </c>
      <c r="H63" s="98">
        <v>-195279.911731</v>
      </c>
      <c r="I63" s="1">
        <f>[7]Acc_Cash!H138</f>
        <v>0</v>
      </c>
      <c r="J63" s="2">
        <f t="shared" si="1"/>
        <v>-195279.911731</v>
      </c>
      <c r="L63" s="2"/>
      <c r="N63" s="2"/>
    </row>
    <row r="64" spans="1:14">
      <c r="A64" s="98">
        <v>307</v>
      </c>
      <c r="B64" s="98" t="s">
        <v>74</v>
      </c>
      <c r="C64" s="155">
        <v>-151388.4375</v>
      </c>
      <c r="D64" s="98">
        <v>1</v>
      </c>
      <c r="E64" s="98" t="s">
        <v>28</v>
      </c>
      <c r="F64" s="98" t="s">
        <v>27</v>
      </c>
      <c r="G64" s="98" t="s">
        <v>236</v>
      </c>
      <c r="H64" s="98">
        <v>-214441.72171899999</v>
      </c>
      <c r="I64" s="1">
        <f>[7]Acc_Cash!H139</f>
        <v>0</v>
      </c>
      <c r="J64" s="2">
        <f t="shared" si="1"/>
        <v>-214441.72171899999</v>
      </c>
      <c r="L64" s="2"/>
      <c r="N64" s="2"/>
    </row>
    <row r="65" spans="1:14">
      <c r="A65" s="98">
        <v>308</v>
      </c>
      <c r="B65" s="98" t="s">
        <v>74</v>
      </c>
      <c r="C65" s="155">
        <v>137860.86249999999</v>
      </c>
      <c r="D65" s="98">
        <v>3</v>
      </c>
      <c r="E65" s="98" t="s">
        <v>28</v>
      </c>
      <c r="F65" s="98" t="s">
        <v>27</v>
      </c>
      <c r="G65" s="98" t="s">
        <v>236</v>
      </c>
      <c r="H65" s="98">
        <v>195279.911731</v>
      </c>
      <c r="I65" s="1">
        <f>[7]Acc_Cash!H392</f>
        <v>0</v>
      </c>
      <c r="J65" s="2">
        <f t="shared" si="1"/>
        <v>195279.911731</v>
      </c>
      <c r="L65" s="2"/>
      <c r="N65" s="2"/>
    </row>
    <row r="66" spans="1:14">
      <c r="A66" s="98">
        <v>309</v>
      </c>
      <c r="B66" s="98" t="s">
        <v>74</v>
      </c>
      <c r="C66" s="155">
        <v>151388.4375</v>
      </c>
      <c r="D66" s="98">
        <v>4</v>
      </c>
      <c r="E66" s="98" t="s">
        <v>28</v>
      </c>
      <c r="F66" s="98" t="s">
        <v>27</v>
      </c>
      <c r="G66" s="98" t="s">
        <v>236</v>
      </c>
      <c r="H66" s="98">
        <v>214441.72171899999</v>
      </c>
      <c r="I66" s="1">
        <f>[7]Acc_Cash!H169</f>
        <v>0</v>
      </c>
      <c r="J66" s="2">
        <f t="shared" si="1"/>
        <v>214441.72171899999</v>
      </c>
      <c r="L66" s="2"/>
      <c r="N66" s="2"/>
    </row>
    <row r="67" spans="1:14">
      <c r="A67" s="98">
        <v>310</v>
      </c>
      <c r="B67" s="98" t="s">
        <v>30</v>
      </c>
      <c r="C67" s="155">
        <v>-261076.38888899999</v>
      </c>
      <c r="D67" s="98">
        <v>5</v>
      </c>
      <c r="E67" s="98" t="s">
        <v>28</v>
      </c>
      <c r="F67" s="98" t="s">
        <v>27</v>
      </c>
      <c r="G67" s="98" t="s">
        <v>73</v>
      </c>
      <c r="H67" s="98">
        <v>-261076.38888899999</v>
      </c>
      <c r="I67" s="1">
        <f>[7]Acc_Cash!H260</f>
        <v>0</v>
      </c>
      <c r="J67" s="2">
        <f t="shared" si="1"/>
        <v>-261076.38888899999</v>
      </c>
      <c r="L67" s="2"/>
      <c r="N67" s="2"/>
    </row>
    <row r="68" spans="1:14">
      <c r="A68" s="98">
        <v>311</v>
      </c>
      <c r="B68" s="98" t="s">
        <v>30</v>
      </c>
      <c r="C68" s="155">
        <v>261076.38888899999</v>
      </c>
      <c r="D68" s="98">
        <v>6</v>
      </c>
      <c r="E68" s="98" t="s">
        <v>28</v>
      </c>
      <c r="F68" s="98" t="s">
        <v>27</v>
      </c>
      <c r="G68" s="98" t="s">
        <v>73</v>
      </c>
      <c r="H68" s="98">
        <v>261076.38888899999</v>
      </c>
      <c r="I68" s="1">
        <f>[7]Acc_Cash!H361</f>
        <v>0</v>
      </c>
      <c r="J68" s="2">
        <f t="shared" si="1"/>
        <v>261076.38888899999</v>
      </c>
      <c r="L68" s="2"/>
      <c r="N68" s="2"/>
    </row>
    <row r="69" spans="1:14">
      <c r="A69" s="98">
        <v>314</v>
      </c>
      <c r="B69" s="98" t="s">
        <v>30</v>
      </c>
      <c r="C69" s="155">
        <v>-22944.444444000001</v>
      </c>
      <c r="D69" s="98">
        <v>155</v>
      </c>
      <c r="E69" s="98" t="s">
        <v>57</v>
      </c>
      <c r="F69" s="98" t="s">
        <v>27</v>
      </c>
      <c r="G69" s="98" t="s">
        <v>72</v>
      </c>
      <c r="H69" s="98">
        <v>-22944.444444000001</v>
      </c>
      <c r="I69" s="1">
        <f>[7]Acc_Cash!H170</f>
        <v>0</v>
      </c>
      <c r="J69" s="2">
        <f t="shared" si="0"/>
        <v>-22944.444444000001</v>
      </c>
      <c r="L69" s="2"/>
      <c r="N69" s="2"/>
    </row>
    <row r="70" spans="1:14">
      <c r="A70" s="98">
        <v>315</v>
      </c>
      <c r="B70" s="98" t="s">
        <v>30</v>
      </c>
      <c r="C70" s="155">
        <v>-58262.5</v>
      </c>
      <c r="D70" s="98">
        <v>161</v>
      </c>
      <c r="E70" s="98" t="s">
        <v>28</v>
      </c>
      <c r="F70" s="98" t="s">
        <v>27</v>
      </c>
      <c r="G70" s="98" t="s">
        <v>75</v>
      </c>
      <c r="H70" s="98">
        <v>-58262.5</v>
      </c>
      <c r="I70" s="1">
        <f>[7]Acc_Cash!H323</f>
        <v>0</v>
      </c>
      <c r="J70" s="2">
        <f t="shared" si="0"/>
        <v>-58262.5</v>
      </c>
      <c r="L70" s="2"/>
      <c r="N70" s="2"/>
    </row>
    <row r="71" spans="1:14" s="54" customFormat="1">
      <c r="A71" s="98">
        <v>316</v>
      </c>
      <c r="B71" s="98" t="s">
        <v>45</v>
      </c>
      <c r="C71" s="155">
        <v>-31765.5</v>
      </c>
      <c r="D71" s="98">
        <v>162</v>
      </c>
      <c r="E71" s="98" t="s">
        <v>28</v>
      </c>
      <c r="F71" s="98" t="s">
        <v>27</v>
      </c>
      <c r="G71" s="98" t="s">
        <v>63</v>
      </c>
      <c r="H71" s="98">
        <v>-27874.22625</v>
      </c>
      <c r="I71" s="258">
        <f>[7]Acc_Cash!H131</f>
        <v>0</v>
      </c>
      <c r="J71" s="352">
        <f t="shared" si="0"/>
        <v>-27874.22625</v>
      </c>
      <c r="K71"/>
      <c r="L71" s="2"/>
      <c r="M71"/>
      <c r="N71" s="2"/>
    </row>
    <row r="72" spans="1:14">
      <c r="A72" s="98">
        <v>317</v>
      </c>
      <c r="B72" s="98" t="s">
        <v>30</v>
      </c>
      <c r="C72" s="155">
        <v>30155.555555999999</v>
      </c>
      <c r="D72" s="98">
        <v>163</v>
      </c>
      <c r="E72" s="98" t="s">
        <v>28</v>
      </c>
      <c r="F72" s="98" t="s">
        <v>27</v>
      </c>
      <c r="G72" s="98" t="s">
        <v>34</v>
      </c>
      <c r="H72" s="98">
        <v>30155.555555999999</v>
      </c>
      <c r="I72" s="1">
        <f>[7]Acc_Cash!H50</f>
        <v>-11375</v>
      </c>
      <c r="J72" s="2">
        <f t="shared" si="0"/>
        <v>41530.555555999999</v>
      </c>
      <c r="L72" s="2"/>
      <c r="N72" s="2"/>
    </row>
    <row r="73" spans="1:14">
      <c r="A73" s="98">
        <v>318</v>
      </c>
      <c r="B73" s="98" t="s">
        <v>30</v>
      </c>
      <c r="C73" s="155">
        <v>42291.666666999998</v>
      </c>
      <c r="D73" s="98">
        <v>164</v>
      </c>
      <c r="E73" s="98" t="s">
        <v>28</v>
      </c>
      <c r="F73" s="98" t="s">
        <v>27</v>
      </c>
      <c r="G73" s="98" t="s">
        <v>76</v>
      </c>
      <c r="H73" s="98">
        <v>42291.666666999998</v>
      </c>
      <c r="I73" s="1">
        <f>[7]Acc_Cash!H388</f>
        <v>0</v>
      </c>
      <c r="J73" s="2">
        <f t="shared" si="0"/>
        <v>42291.666666999998</v>
      </c>
      <c r="L73" s="2"/>
      <c r="N73" s="2"/>
    </row>
    <row r="74" spans="1:14">
      <c r="A74" s="98">
        <v>319</v>
      </c>
      <c r="B74" s="98" t="s">
        <v>30</v>
      </c>
      <c r="C74" s="155">
        <v>22944.444444000001</v>
      </c>
      <c r="D74" s="98">
        <v>200</v>
      </c>
      <c r="E74" s="98" t="s">
        <v>54</v>
      </c>
      <c r="F74" s="98" t="s">
        <v>27</v>
      </c>
      <c r="G74" s="98" t="s">
        <v>72</v>
      </c>
      <c r="H74" s="98">
        <v>22944.444444000001</v>
      </c>
      <c r="I74" s="1">
        <f>[7]Acc_Cash!H49</f>
        <v>-11755.6</v>
      </c>
      <c r="J74" s="2">
        <f t="shared" si="0"/>
        <v>34700.044443999999</v>
      </c>
      <c r="L74" s="2"/>
      <c r="N74" s="2"/>
    </row>
    <row r="75" spans="1:14">
      <c r="A75" s="98">
        <v>320</v>
      </c>
      <c r="B75" s="98" t="s">
        <v>30</v>
      </c>
      <c r="C75" s="155">
        <v>-22944.444444000001</v>
      </c>
      <c r="D75" s="98">
        <v>201</v>
      </c>
      <c r="E75" s="98" t="s">
        <v>59</v>
      </c>
      <c r="F75" s="98" t="s">
        <v>27</v>
      </c>
      <c r="G75" s="98" t="s">
        <v>72</v>
      </c>
      <c r="H75" s="98">
        <v>-22944.444444000001</v>
      </c>
      <c r="I75" s="1">
        <f>[7]Acc_Cash!H157</f>
        <v>0</v>
      </c>
      <c r="J75" s="2">
        <f t="shared" si="0"/>
        <v>-22944.444444000001</v>
      </c>
      <c r="L75" s="2"/>
      <c r="N75" s="2"/>
    </row>
    <row r="76" spans="1:14" s="54" customFormat="1">
      <c r="A76" s="99">
        <v>323</v>
      </c>
      <c r="B76" s="99" t="s">
        <v>30</v>
      </c>
      <c r="C76" s="145">
        <v>177229.16666700001</v>
      </c>
      <c r="D76" s="99">
        <v>204</v>
      </c>
      <c r="E76" s="99" t="s">
        <v>54</v>
      </c>
      <c r="F76" s="99" t="s">
        <v>27</v>
      </c>
      <c r="G76" s="99" t="s">
        <v>216</v>
      </c>
      <c r="H76" s="99">
        <v>177229.16666700001</v>
      </c>
      <c r="I76" s="258">
        <f>[7]Acc_Cash!H172</f>
        <v>0</v>
      </c>
      <c r="J76" s="352">
        <f t="shared" si="0"/>
        <v>177229.16666700001</v>
      </c>
      <c r="K76"/>
      <c r="L76" s="2"/>
      <c r="M76"/>
      <c r="N76" s="2"/>
    </row>
    <row r="77" spans="1:14" s="54" customFormat="1">
      <c r="A77" s="98">
        <v>324</v>
      </c>
      <c r="B77" s="98" t="s">
        <v>30</v>
      </c>
      <c r="C77" s="155">
        <v>-177229.16666700001</v>
      </c>
      <c r="D77" s="98">
        <v>205</v>
      </c>
      <c r="E77" s="98" t="s">
        <v>59</v>
      </c>
      <c r="F77" s="98" t="s">
        <v>27</v>
      </c>
      <c r="G77" s="98" t="s">
        <v>216</v>
      </c>
      <c r="H77" s="98">
        <v>-177229.16666700001</v>
      </c>
      <c r="I77" s="258">
        <f>[7]Acc_Cash!H262</f>
        <v>0</v>
      </c>
      <c r="J77" s="352">
        <f t="shared" si="0"/>
        <v>-177229.16666700001</v>
      </c>
      <c r="K77"/>
      <c r="L77" s="2"/>
      <c r="M77"/>
      <c r="N77" s="2"/>
    </row>
    <row r="78" spans="1:14">
      <c r="A78" s="98">
        <v>325</v>
      </c>
      <c r="B78" s="98" t="s">
        <v>30</v>
      </c>
      <c r="C78" s="155">
        <v>58070.833333000002</v>
      </c>
      <c r="D78" s="98">
        <v>206</v>
      </c>
      <c r="E78" s="98" t="s">
        <v>54</v>
      </c>
      <c r="F78" s="98" t="s">
        <v>27</v>
      </c>
      <c r="G78" s="98" t="s">
        <v>217</v>
      </c>
      <c r="H78" s="98">
        <v>58070.833333000002</v>
      </c>
      <c r="I78" s="1">
        <f>[7]Acc_Cash!H173</f>
        <v>0</v>
      </c>
      <c r="J78" s="2">
        <f t="shared" si="0"/>
        <v>58070.833333000002</v>
      </c>
      <c r="L78" s="2"/>
      <c r="N78" s="2"/>
    </row>
    <row r="79" spans="1:14">
      <c r="A79" s="98">
        <v>326</v>
      </c>
      <c r="B79" s="98" t="s">
        <v>30</v>
      </c>
      <c r="C79" s="155">
        <v>-58070.833333000002</v>
      </c>
      <c r="D79" s="98">
        <v>207</v>
      </c>
      <c r="E79" s="98" t="s">
        <v>59</v>
      </c>
      <c r="F79" s="98" t="s">
        <v>27</v>
      </c>
      <c r="G79" s="98" t="s">
        <v>217</v>
      </c>
      <c r="H79" s="98">
        <v>-58070.833333000002</v>
      </c>
      <c r="I79" s="1">
        <f>[7]Acc_Cash!H263</f>
        <v>0</v>
      </c>
      <c r="J79" s="2">
        <f t="shared" si="0"/>
        <v>-58070.833333000002</v>
      </c>
      <c r="L79" s="2"/>
      <c r="N79" s="2"/>
    </row>
    <row r="80" spans="1:14">
      <c r="A80" s="98">
        <v>327</v>
      </c>
      <c r="B80" s="98" t="s">
        <v>30</v>
      </c>
      <c r="C80" s="155">
        <v>769250</v>
      </c>
      <c r="D80" s="98">
        <v>209</v>
      </c>
      <c r="E80" s="98" t="s">
        <v>54</v>
      </c>
      <c r="F80" s="98" t="s">
        <v>27</v>
      </c>
      <c r="G80" s="98" t="s">
        <v>218</v>
      </c>
      <c r="H80" s="98">
        <v>769250</v>
      </c>
      <c r="I80" s="1">
        <f>[7]Acc_Cash!H12</f>
        <v>61762.5</v>
      </c>
      <c r="J80" s="2">
        <f t="shared" si="0"/>
        <v>707487.5</v>
      </c>
      <c r="L80" s="2"/>
      <c r="N80" s="2"/>
    </row>
    <row r="81" spans="1:14">
      <c r="A81" s="98">
        <v>328</v>
      </c>
      <c r="B81" s="98" t="s">
        <v>30</v>
      </c>
      <c r="C81" s="155">
        <v>-769250</v>
      </c>
      <c r="D81" s="98">
        <v>210</v>
      </c>
      <c r="E81" s="98" t="s">
        <v>59</v>
      </c>
      <c r="F81" s="98" t="s">
        <v>27</v>
      </c>
      <c r="G81" s="98" t="s">
        <v>218</v>
      </c>
      <c r="H81" s="98">
        <v>-769250</v>
      </c>
      <c r="I81" s="1">
        <f>[7]Acc_Cash!H13</f>
        <v>-38633.300000000003</v>
      </c>
      <c r="J81" s="2">
        <f t="shared" si="0"/>
        <v>-730616.7</v>
      </c>
      <c r="L81" s="2"/>
      <c r="N81" s="2"/>
    </row>
    <row r="82" spans="1:14">
      <c r="A82" s="98">
        <v>331</v>
      </c>
      <c r="B82" s="98" t="s">
        <v>30</v>
      </c>
      <c r="C82" s="155">
        <v>1267000</v>
      </c>
      <c r="D82" s="98">
        <v>714</v>
      </c>
      <c r="E82" s="98" t="s">
        <v>59</v>
      </c>
      <c r="F82" s="98" t="s">
        <v>27</v>
      </c>
      <c r="G82" s="98" t="s">
        <v>219</v>
      </c>
      <c r="H82" s="98">
        <v>1267000</v>
      </c>
      <c r="I82" s="1">
        <f>[7]Acc_Cash!H35</f>
        <v>-12368.1</v>
      </c>
      <c r="J82" s="2">
        <f t="shared" si="0"/>
        <v>1279368.1000000001</v>
      </c>
      <c r="L82" s="2"/>
      <c r="N82" s="2"/>
    </row>
    <row r="83" spans="1:14">
      <c r="A83" s="98">
        <v>332</v>
      </c>
      <c r="B83" s="98" t="s">
        <v>30</v>
      </c>
      <c r="C83" s="155">
        <v>-1267000</v>
      </c>
      <c r="D83" s="98">
        <v>514</v>
      </c>
      <c r="E83" s="98" t="s">
        <v>54</v>
      </c>
      <c r="F83" s="98" t="s">
        <v>27</v>
      </c>
      <c r="G83" s="98" t="s">
        <v>219</v>
      </c>
      <c r="H83" s="98">
        <v>-1267000</v>
      </c>
      <c r="I83" s="1">
        <f>[7]Acc_Cash!H174</f>
        <v>0</v>
      </c>
      <c r="J83" s="2">
        <f t="shared" si="0"/>
        <v>-1267000</v>
      </c>
      <c r="L83" s="2"/>
      <c r="N83" s="2"/>
    </row>
    <row r="84" spans="1:14">
      <c r="A84" s="98">
        <v>334</v>
      </c>
      <c r="B84" s="98" t="s">
        <v>30</v>
      </c>
      <c r="C84" s="155">
        <v>-8944.4444440000007</v>
      </c>
      <c r="D84" s="98">
        <v>217</v>
      </c>
      <c r="E84" s="98" t="s">
        <v>28</v>
      </c>
      <c r="F84" s="98" t="s">
        <v>27</v>
      </c>
      <c r="G84" s="98" t="s">
        <v>51</v>
      </c>
      <c r="H84" s="98">
        <v>-8944.4444440000007</v>
      </c>
      <c r="I84" s="1">
        <f>[7]Acc_Cash!H264</f>
        <v>0</v>
      </c>
      <c r="J84" s="2">
        <f t="shared" si="0"/>
        <v>-8944.4444440000007</v>
      </c>
      <c r="L84" s="2"/>
      <c r="N84" s="2"/>
    </row>
    <row r="85" spans="1:14">
      <c r="A85" s="98">
        <v>336</v>
      </c>
      <c r="B85" s="98" t="s">
        <v>30</v>
      </c>
      <c r="C85" s="155">
        <v>84518.555556000007</v>
      </c>
      <c r="D85" s="98">
        <v>219</v>
      </c>
      <c r="E85" s="98" t="s">
        <v>28</v>
      </c>
      <c r="F85" s="98" t="s">
        <v>27</v>
      </c>
      <c r="G85" s="98" t="s">
        <v>62</v>
      </c>
      <c r="H85" s="98">
        <v>84518.555556000007</v>
      </c>
      <c r="I85" s="1">
        <f>[7]Acc_Cash!H175</f>
        <v>0</v>
      </c>
      <c r="J85" s="2">
        <f t="shared" si="0"/>
        <v>84518.555556000007</v>
      </c>
      <c r="L85" s="2"/>
      <c r="N85" s="2"/>
    </row>
    <row r="86" spans="1:14">
      <c r="A86" s="98">
        <v>337</v>
      </c>
      <c r="B86" s="98" t="s">
        <v>30</v>
      </c>
      <c r="C86" s="155">
        <v>12522.222222</v>
      </c>
      <c r="D86" s="98">
        <v>220</v>
      </c>
      <c r="E86" s="98" t="s">
        <v>28</v>
      </c>
      <c r="F86" s="98" t="s">
        <v>27</v>
      </c>
      <c r="G86" s="98" t="s">
        <v>64</v>
      </c>
      <c r="H86" s="98">
        <v>12522.222222</v>
      </c>
      <c r="I86" s="1">
        <f>[7]Acc_Cash!H324</f>
        <v>0</v>
      </c>
      <c r="J86" s="2">
        <f t="shared" si="0"/>
        <v>12522.222222</v>
      </c>
      <c r="L86" s="2"/>
      <c r="N86" s="2"/>
    </row>
    <row r="87" spans="1:14">
      <c r="A87" s="98">
        <v>338</v>
      </c>
      <c r="B87" s="98" t="s">
        <v>30</v>
      </c>
      <c r="C87" s="155">
        <v>-13175</v>
      </c>
      <c r="D87" s="98">
        <v>221</v>
      </c>
      <c r="E87" s="98" t="s">
        <v>28</v>
      </c>
      <c r="F87" s="98" t="s">
        <v>27</v>
      </c>
      <c r="G87" s="98" t="s">
        <v>31</v>
      </c>
      <c r="H87" s="98">
        <v>-13175</v>
      </c>
      <c r="I87" s="1">
        <f>[7]Acc_Cash!H176</f>
        <v>0</v>
      </c>
      <c r="J87" s="2">
        <f t="shared" si="0"/>
        <v>-13175</v>
      </c>
      <c r="L87" s="2"/>
      <c r="N87" s="2"/>
    </row>
    <row r="88" spans="1:14">
      <c r="A88" s="98">
        <v>339</v>
      </c>
      <c r="B88" s="98" t="s">
        <v>30</v>
      </c>
      <c r="C88" s="155">
        <v>14566.666667</v>
      </c>
      <c r="D88" s="98">
        <v>223</v>
      </c>
      <c r="E88" s="98" t="s">
        <v>28</v>
      </c>
      <c r="F88" s="98" t="s">
        <v>27</v>
      </c>
      <c r="G88" s="98" t="s">
        <v>31</v>
      </c>
      <c r="H88" s="98">
        <v>14566.666667</v>
      </c>
      <c r="I88" s="1">
        <f>[7]Acc_Cash!H265</f>
        <v>0</v>
      </c>
      <c r="J88" s="2">
        <f t="shared" si="0"/>
        <v>14566.666667</v>
      </c>
      <c r="L88" s="2"/>
      <c r="N88" s="2"/>
    </row>
    <row r="89" spans="1:14">
      <c r="A89" s="98">
        <v>340</v>
      </c>
      <c r="B89" s="98" t="s">
        <v>45</v>
      </c>
      <c r="C89" s="155">
        <v>37898.25</v>
      </c>
      <c r="D89" s="98">
        <v>224</v>
      </c>
      <c r="E89" s="98" t="s">
        <v>28</v>
      </c>
      <c r="F89" s="98" t="s">
        <v>27</v>
      </c>
      <c r="G89" s="98" t="s">
        <v>63</v>
      </c>
      <c r="H89" s="98">
        <v>33255.714375000003</v>
      </c>
      <c r="I89" s="1">
        <f>[7]Acc_Cash!H177</f>
        <v>0</v>
      </c>
      <c r="J89" s="2">
        <f t="shared" si="0"/>
        <v>33255.714375000003</v>
      </c>
      <c r="L89" s="2"/>
      <c r="N89" s="2"/>
    </row>
    <row r="90" spans="1:14">
      <c r="A90" s="98">
        <v>341</v>
      </c>
      <c r="B90" s="98" t="s">
        <v>30</v>
      </c>
      <c r="C90" s="155">
        <v>11083.333333</v>
      </c>
      <c r="D90" s="98">
        <v>225</v>
      </c>
      <c r="E90" s="98" t="s">
        <v>28</v>
      </c>
      <c r="F90" s="98" t="s">
        <v>27</v>
      </c>
      <c r="G90" s="98" t="s">
        <v>51</v>
      </c>
      <c r="H90" s="98">
        <v>11083.333333</v>
      </c>
      <c r="I90" s="1">
        <f>[7]Acc_Cash!H325</f>
        <v>0</v>
      </c>
      <c r="J90" s="2">
        <f t="shared" si="0"/>
        <v>11083.333333</v>
      </c>
      <c r="L90" s="2"/>
      <c r="N90" s="2"/>
    </row>
    <row r="91" spans="1:14">
      <c r="A91" s="98">
        <v>342</v>
      </c>
      <c r="B91" s="98" t="s">
        <v>30</v>
      </c>
      <c r="C91" s="155">
        <v>15569.444444000001</v>
      </c>
      <c r="D91" s="98">
        <v>226</v>
      </c>
      <c r="E91" s="98" t="s">
        <v>28</v>
      </c>
      <c r="F91" s="98" t="s">
        <v>27</v>
      </c>
      <c r="G91" s="98" t="s">
        <v>31</v>
      </c>
      <c r="H91" s="98">
        <v>15569.444444000001</v>
      </c>
      <c r="I91" s="1">
        <f>[7]Acc_Cash!H413</f>
        <v>0</v>
      </c>
      <c r="J91" s="2">
        <f t="shared" si="0"/>
        <v>15569.444444000001</v>
      </c>
      <c r="L91" s="2"/>
      <c r="N91" s="2"/>
    </row>
    <row r="92" spans="1:14">
      <c r="A92" s="98">
        <v>343</v>
      </c>
      <c r="B92" s="98" t="s">
        <v>30</v>
      </c>
      <c r="C92" s="155">
        <v>14875</v>
      </c>
      <c r="D92" s="98">
        <v>227</v>
      </c>
      <c r="E92" s="98" t="s">
        <v>28</v>
      </c>
      <c r="F92" s="98" t="s">
        <v>27</v>
      </c>
      <c r="G92" s="98" t="s">
        <v>46</v>
      </c>
      <c r="H92" s="98">
        <v>14875</v>
      </c>
      <c r="I92" s="1">
        <f>[7]Acc_Cash!H178</f>
        <v>0</v>
      </c>
      <c r="J92" s="2">
        <f t="shared" si="0"/>
        <v>14875</v>
      </c>
      <c r="L92" s="2"/>
      <c r="N92" s="2"/>
    </row>
    <row r="93" spans="1:14">
      <c r="A93" s="98">
        <v>344</v>
      </c>
      <c r="B93" s="98" t="s">
        <v>30</v>
      </c>
      <c r="C93" s="155">
        <v>-18277.777778</v>
      </c>
      <c r="D93" s="98">
        <v>229</v>
      </c>
      <c r="E93" s="98" t="s">
        <v>28</v>
      </c>
      <c r="F93" s="98" t="s">
        <v>27</v>
      </c>
      <c r="G93" s="98" t="s">
        <v>65</v>
      </c>
      <c r="H93" s="98">
        <v>-18277.777778</v>
      </c>
      <c r="I93" s="1">
        <f>[7]Acc_Cash!H345</f>
        <v>0</v>
      </c>
      <c r="J93" s="2">
        <f t="shared" si="0"/>
        <v>-18277.777778</v>
      </c>
      <c r="L93" s="2"/>
      <c r="N93" s="2"/>
    </row>
    <row r="94" spans="1:14">
      <c r="A94" s="98">
        <v>345</v>
      </c>
      <c r="B94" s="98" t="s">
        <v>30</v>
      </c>
      <c r="C94" s="155">
        <v>-14622.222222</v>
      </c>
      <c r="D94" s="98">
        <v>230</v>
      </c>
      <c r="E94" s="98" t="s">
        <v>57</v>
      </c>
      <c r="F94" s="98" t="s">
        <v>27</v>
      </c>
      <c r="G94" s="98" t="s">
        <v>66</v>
      </c>
      <c r="H94" s="98">
        <v>-14622.222222</v>
      </c>
      <c r="I94" s="1">
        <f>[7]Acc_Cash!H179</f>
        <v>0</v>
      </c>
      <c r="J94" s="2">
        <f t="shared" si="0"/>
        <v>-14622.222222</v>
      </c>
      <c r="L94" s="2"/>
      <c r="N94" s="2"/>
    </row>
    <row r="95" spans="1:14">
      <c r="A95" s="98">
        <v>346</v>
      </c>
      <c r="B95" s="98" t="s">
        <v>30</v>
      </c>
      <c r="C95" s="155">
        <v>14622.222222</v>
      </c>
      <c r="D95" s="98">
        <v>231</v>
      </c>
      <c r="E95" s="98" t="s">
        <v>54</v>
      </c>
      <c r="F95" s="98" t="s">
        <v>27</v>
      </c>
      <c r="G95" s="98" t="s">
        <v>66</v>
      </c>
      <c r="H95" s="98">
        <v>14622.222222</v>
      </c>
      <c r="I95" s="1">
        <f>[7]Acc_Cash!H266</f>
        <v>0</v>
      </c>
      <c r="J95" s="2">
        <f t="shared" si="0"/>
        <v>14622.222222</v>
      </c>
      <c r="L95" s="2"/>
      <c r="N95" s="2"/>
    </row>
    <row r="96" spans="1:14">
      <c r="A96" s="98">
        <v>347</v>
      </c>
      <c r="B96" s="98" t="s">
        <v>30</v>
      </c>
      <c r="C96" s="155">
        <v>-14622.222222</v>
      </c>
      <c r="D96" s="98">
        <v>232</v>
      </c>
      <c r="E96" s="98" t="s">
        <v>59</v>
      </c>
      <c r="F96" s="98" t="s">
        <v>27</v>
      </c>
      <c r="G96" s="98" t="s">
        <v>66</v>
      </c>
      <c r="H96" s="98">
        <v>-14622.222222</v>
      </c>
      <c r="I96" s="1">
        <f>[7]Acc_Cash!H181</f>
        <v>0</v>
      </c>
      <c r="J96" s="2">
        <f t="shared" si="0"/>
        <v>-14622.222222</v>
      </c>
      <c r="L96" s="2"/>
      <c r="N96" s="2"/>
    </row>
    <row r="97" spans="1:14">
      <c r="A97" s="98">
        <v>348</v>
      </c>
      <c r="B97" s="98" t="s">
        <v>30</v>
      </c>
      <c r="C97" s="155">
        <v>429743.44444400002</v>
      </c>
      <c r="D97" s="98">
        <v>233</v>
      </c>
      <c r="E97" s="98" t="s">
        <v>28</v>
      </c>
      <c r="F97" s="98" t="s">
        <v>27</v>
      </c>
      <c r="G97" s="98" t="s">
        <v>67</v>
      </c>
      <c r="H97" s="98">
        <v>429743.44444400002</v>
      </c>
      <c r="I97" s="1">
        <f>[7]Acc_Cash!H267</f>
        <v>0</v>
      </c>
      <c r="J97" s="2">
        <f t="shared" si="0"/>
        <v>429743.44444400002</v>
      </c>
      <c r="L97" s="2"/>
      <c r="N97" s="2"/>
    </row>
    <row r="98" spans="1:14">
      <c r="A98" s="98">
        <v>349</v>
      </c>
      <c r="B98" s="98" t="s">
        <v>30</v>
      </c>
      <c r="C98" s="155">
        <v>-19322.222222</v>
      </c>
      <c r="D98" s="98">
        <v>234</v>
      </c>
      <c r="E98" s="98" t="s">
        <v>28</v>
      </c>
      <c r="F98" s="98" t="s">
        <v>27</v>
      </c>
      <c r="G98" s="98" t="s">
        <v>68</v>
      </c>
      <c r="H98" s="98">
        <v>-19322.222222</v>
      </c>
      <c r="I98" s="1">
        <f>[7]Acc_Cash!H180</f>
        <v>0</v>
      </c>
      <c r="J98" s="2">
        <f t="shared" si="0"/>
        <v>-19322.222222</v>
      </c>
      <c r="L98" s="2"/>
      <c r="N98" s="2"/>
    </row>
    <row r="99" spans="1:14">
      <c r="A99" s="98">
        <v>350</v>
      </c>
      <c r="B99" s="98" t="s">
        <v>30</v>
      </c>
      <c r="C99" s="155">
        <v>-13055.555555999999</v>
      </c>
      <c r="D99" s="98">
        <v>235</v>
      </c>
      <c r="E99" s="98" t="s">
        <v>28</v>
      </c>
      <c r="F99" s="98" t="s">
        <v>27</v>
      </c>
      <c r="G99" s="98" t="s">
        <v>69</v>
      </c>
      <c r="H99" s="98">
        <v>-13055.555555999999</v>
      </c>
      <c r="I99" s="1">
        <f>[7]Acc_Cash!H320</f>
        <v>0</v>
      </c>
      <c r="J99" s="2">
        <f t="shared" si="0"/>
        <v>-13055.555555999999</v>
      </c>
      <c r="L99" s="2"/>
      <c r="N99" s="2"/>
    </row>
    <row r="100" spans="1:14">
      <c r="A100" s="98">
        <v>351</v>
      </c>
      <c r="B100" s="98" t="s">
        <v>30</v>
      </c>
      <c r="C100" s="155">
        <v>13062.5</v>
      </c>
      <c r="D100" s="98">
        <v>236</v>
      </c>
      <c r="E100" s="98" t="s">
        <v>57</v>
      </c>
      <c r="F100" s="98" t="s">
        <v>27</v>
      </c>
      <c r="G100" s="98" t="s">
        <v>62</v>
      </c>
      <c r="H100" s="98">
        <v>13062.5</v>
      </c>
      <c r="I100" s="1">
        <f>[7]Acc_Cash!H155</f>
        <v>0</v>
      </c>
      <c r="J100" s="2">
        <f t="shared" si="0"/>
        <v>13062.5</v>
      </c>
      <c r="L100" s="2"/>
      <c r="N100" s="2"/>
    </row>
    <row r="101" spans="1:14">
      <c r="A101" s="98">
        <v>352</v>
      </c>
      <c r="B101" s="98" t="s">
        <v>30</v>
      </c>
      <c r="C101" s="155">
        <v>-13062.5</v>
      </c>
      <c r="D101" s="98">
        <v>237</v>
      </c>
      <c r="E101" s="98" t="s">
        <v>54</v>
      </c>
      <c r="F101" s="98" t="s">
        <v>27</v>
      </c>
      <c r="G101" s="98" t="s">
        <v>62</v>
      </c>
      <c r="H101" s="98">
        <v>-13062.5</v>
      </c>
      <c r="I101" s="1">
        <f>[7]Acc_Cash!H182</f>
        <v>0</v>
      </c>
      <c r="J101" s="2">
        <f t="shared" si="0"/>
        <v>-13062.5</v>
      </c>
      <c r="L101" s="2"/>
      <c r="N101" s="2"/>
    </row>
    <row r="102" spans="1:14">
      <c r="A102" s="98">
        <v>353</v>
      </c>
      <c r="B102" s="98" t="s">
        <v>30</v>
      </c>
      <c r="C102" s="155">
        <v>13062.5</v>
      </c>
      <c r="D102" s="98">
        <v>238</v>
      </c>
      <c r="E102" s="98" t="s">
        <v>59</v>
      </c>
      <c r="F102" s="98" t="s">
        <v>27</v>
      </c>
      <c r="G102" s="98" t="s">
        <v>62</v>
      </c>
      <c r="H102" s="98">
        <v>13062.5</v>
      </c>
      <c r="I102" s="1">
        <f>[7]Acc_Cash!H268</f>
        <v>0</v>
      </c>
      <c r="J102" s="2">
        <f t="shared" si="0"/>
        <v>13062.5</v>
      </c>
      <c r="L102" s="2"/>
      <c r="N102" s="2"/>
    </row>
    <row r="103" spans="1:14">
      <c r="A103" s="98">
        <v>354</v>
      </c>
      <c r="B103" s="98" t="s">
        <v>30</v>
      </c>
      <c r="C103" s="155">
        <v>19977.777778</v>
      </c>
      <c r="D103" s="98">
        <v>239</v>
      </c>
      <c r="E103" s="98" t="s">
        <v>28</v>
      </c>
      <c r="F103" s="98" t="s">
        <v>27</v>
      </c>
      <c r="G103" s="98" t="s">
        <v>37</v>
      </c>
      <c r="H103" s="98">
        <v>19977.777778</v>
      </c>
      <c r="I103" s="1">
        <f>[7]Acc_Cash!H183</f>
        <v>0</v>
      </c>
      <c r="J103" s="2">
        <f t="shared" si="0"/>
        <v>19977.777778</v>
      </c>
      <c r="L103" s="2"/>
      <c r="N103" s="2"/>
    </row>
    <row r="104" spans="1:14">
      <c r="A104" s="98">
        <v>355</v>
      </c>
      <c r="B104" s="98" t="s">
        <v>30</v>
      </c>
      <c r="C104" s="155">
        <v>-8944.4444440000007</v>
      </c>
      <c r="D104" s="98">
        <v>240</v>
      </c>
      <c r="E104" s="98" t="s">
        <v>28</v>
      </c>
      <c r="F104" s="98" t="s">
        <v>27</v>
      </c>
      <c r="G104" s="98" t="s">
        <v>70</v>
      </c>
      <c r="H104" s="98">
        <v>-8944.4444440000007</v>
      </c>
      <c r="I104" s="1">
        <f>[7]Acc_Cash!H326</f>
        <v>0</v>
      </c>
      <c r="J104" s="2">
        <f t="shared" si="0"/>
        <v>-8944.4444440000007</v>
      </c>
      <c r="L104" s="2"/>
      <c r="N104" s="2"/>
    </row>
    <row r="105" spans="1:14">
      <c r="A105" s="98">
        <v>356</v>
      </c>
      <c r="B105" s="98" t="s">
        <v>45</v>
      </c>
      <c r="C105" s="155">
        <v>-21242.8125</v>
      </c>
      <c r="D105" s="98">
        <v>241</v>
      </c>
      <c r="E105" s="98" t="s">
        <v>28</v>
      </c>
      <c r="F105" s="98" t="s">
        <v>27</v>
      </c>
      <c r="G105" s="98" t="s">
        <v>63</v>
      </c>
      <c r="H105" s="98">
        <v>-18640.567969</v>
      </c>
      <c r="I105" s="1">
        <f>[7]Acc_Cash!H184</f>
        <v>0</v>
      </c>
      <c r="J105" s="2">
        <f t="shared" si="0"/>
        <v>-18640.567969</v>
      </c>
      <c r="L105" s="2"/>
      <c r="N105" s="2"/>
    </row>
    <row r="106" spans="1:14">
      <c r="A106" s="98">
        <v>357</v>
      </c>
      <c r="B106" s="98" t="s">
        <v>30</v>
      </c>
      <c r="C106" s="155">
        <v>8944.4444440000007</v>
      </c>
      <c r="D106" s="98">
        <v>242</v>
      </c>
      <c r="E106" s="98" t="s">
        <v>57</v>
      </c>
      <c r="F106" s="98" t="s">
        <v>27</v>
      </c>
      <c r="G106" s="98" t="s">
        <v>71</v>
      </c>
      <c r="H106" s="98">
        <v>8944.4444440000007</v>
      </c>
      <c r="I106" s="1">
        <f>[7]Acc_Cash!H344</f>
        <v>0</v>
      </c>
      <c r="J106" s="2">
        <f t="shared" si="0"/>
        <v>8944.4444440000007</v>
      </c>
      <c r="L106" s="2"/>
      <c r="N106" s="2"/>
    </row>
    <row r="107" spans="1:14">
      <c r="A107" s="98">
        <v>358</v>
      </c>
      <c r="B107" s="98" t="s">
        <v>30</v>
      </c>
      <c r="C107" s="155">
        <v>-8944.4444440000007</v>
      </c>
      <c r="D107" s="98">
        <v>243</v>
      </c>
      <c r="E107" s="98" t="s">
        <v>54</v>
      </c>
      <c r="F107" s="98" t="s">
        <v>27</v>
      </c>
      <c r="G107" s="98" t="s">
        <v>71</v>
      </c>
      <c r="H107" s="98">
        <v>-8944.4444440000007</v>
      </c>
      <c r="I107" s="1">
        <f>[7]Acc_Cash!H405</f>
        <v>0</v>
      </c>
      <c r="J107" s="2">
        <f t="shared" si="0"/>
        <v>-8944.4444440000007</v>
      </c>
      <c r="L107" s="2"/>
      <c r="N107" s="2"/>
    </row>
    <row r="108" spans="1:14">
      <c r="A108" s="98">
        <v>359</v>
      </c>
      <c r="B108" s="98" t="s">
        <v>30</v>
      </c>
      <c r="C108" s="155">
        <v>8944.4444440000007</v>
      </c>
      <c r="D108" s="98">
        <v>244</v>
      </c>
      <c r="E108" s="98" t="s">
        <v>59</v>
      </c>
      <c r="F108" s="98" t="s">
        <v>27</v>
      </c>
      <c r="G108" s="98" t="s">
        <v>71</v>
      </c>
      <c r="H108" s="98">
        <v>8944.4444440000007</v>
      </c>
      <c r="I108" s="1">
        <f>[7]Acc_Cash!H101</f>
        <v>-13055.6</v>
      </c>
      <c r="J108" s="2">
        <f t="shared" si="0"/>
        <v>22000.044443999999</v>
      </c>
      <c r="L108" s="2"/>
      <c r="N108" s="2"/>
    </row>
    <row r="109" spans="1:14">
      <c r="A109" s="98">
        <v>360</v>
      </c>
      <c r="B109" s="98" t="s">
        <v>30</v>
      </c>
      <c r="C109" s="155">
        <v>26833.333332999999</v>
      </c>
      <c r="D109" s="98">
        <v>245</v>
      </c>
      <c r="E109" s="98" t="s">
        <v>28</v>
      </c>
      <c r="F109" s="98" t="s">
        <v>27</v>
      </c>
      <c r="G109" s="98" t="s">
        <v>71</v>
      </c>
      <c r="H109" s="98">
        <v>26833.333332999999</v>
      </c>
      <c r="I109" s="1">
        <f>[7]Acc_Cash!H148</f>
        <v>10291.700000000001</v>
      </c>
      <c r="J109" s="2">
        <f t="shared" si="0"/>
        <v>16541.633332999998</v>
      </c>
      <c r="L109" s="2"/>
      <c r="N109" s="2"/>
    </row>
    <row r="110" spans="1:14">
      <c r="A110" s="98">
        <v>361</v>
      </c>
      <c r="B110" s="98" t="s">
        <v>30</v>
      </c>
      <c r="C110" s="155">
        <v>18655.555555999999</v>
      </c>
      <c r="D110" s="98">
        <v>247</v>
      </c>
      <c r="E110" s="98" t="s">
        <v>28</v>
      </c>
      <c r="F110" s="98" t="s">
        <v>27</v>
      </c>
      <c r="G110" s="98" t="s">
        <v>46</v>
      </c>
      <c r="H110" s="98">
        <v>18655.555555999999</v>
      </c>
      <c r="I110" s="1">
        <f>[7]Acc_Cash!H185</f>
        <v>0</v>
      </c>
      <c r="J110" s="2">
        <f t="shared" si="0"/>
        <v>18655.555555999999</v>
      </c>
      <c r="L110" s="2"/>
      <c r="N110" s="2"/>
    </row>
    <row r="111" spans="1:14">
      <c r="A111" s="98">
        <v>362</v>
      </c>
      <c r="B111" s="98" t="s">
        <v>30</v>
      </c>
      <c r="C111" s="155">
        <v>-28111.111110999998</v>
      </c>
      <c r="D111" s="98">
        <v>248</v>
      </c>
      <c r="E111" s="98" t="s">
        <v>57</v>
      </c>
      <c r="F111" s="98" t="s">
        <v>27</v>
      </c>
      <c r="G111" s="98" t="s">
        <v>71</v>
      </c>
      <c r="H111" s="98">
        <v>-28111.111110999998</v>
      </c>
      <c r="I111" s="1">
        <f>[7]Acc_Cash!H269</f>
        <v>0</v>
      </c>
      <c r="J111" s="2">
        <f t="shared" si="0"/>
        <v>-28111.111110999998</v>
      </c>
      <c r="L111" s="2"/>
      <c r="N111" s="2"/>
    </row>
    <row r="112" spans="1:14">
      <c r="A112" s="98">
        <v>363</v>
      </c>
      <c r="B112" s="98" t="s">
        <v>30</v>
      </c>
      <c r="C112" s="155">
        <v>28111.111110999998</v>
      </c>
      <c r="D112" s="98">
        <v>249</v>
      </c>
      <c r="E112" s="98" t="s">
        <v>54</v>
      </c>
      <c r="F112" s="98" t="s">
        <v>27</v>
      </c>
      <c r="G112" s="98" t="s">
        <v>71</v>
      </c>
      <c r="H112" s="98">
        <v>28111.111110999998</v>
      </c>
      <c r="I112" s="1">
        <f>[7]Acc_Cash!H186</f>
        <v>0</v>
      </c>
      <c r="J112" s="2">
        <f t="shared" si="0"/>
        <v>28111.111110999998</v>
      </c>
      <c r="L112" s="2"/>
      <c r="N112" s="2"/>
    </row>
    <row r="113" spans="1:14">
      <c r="A113" s="98">
        <v>364</v>
      </c>
      <c r="B113" s="98" t="s">
        <v>30</v>
      </c>
      <c r="C113" s="155">
        <v>-28111.111110999998</v>
      </c>
      <c r="D113" s="98">
        <v>250</v>
      </c>
      <c r="E113" s="98" t="s">
        <v>59</v>
      </c>
      <c r="F113" s="98" t="s">
        <v>27</v>
      </c>
      <c r="G113" s="98" t="s">
        <v>71</v>
      </c>
      <c r="H113" s="98">
        <v>-28111.111110999998</v>
      </c>
      <c r="I113" s="1">
        <f>[7]Acc_Cash!H270</f>
        <v>0</v>
      </c>
      <c r="J113" s="2">
        <f t="shared" si="0"/>
        <v>-28111.111110999998</v>
      </c>
      <c r="L113" s="2"/>
      <c r="N113" s="2"/>
    </row>
    <row r="114" spans="1:14">
      <c r="A114" s="98">
        <v>365</v>
      </c>
      <c r="B114" s="98" t="s">
        <v>30</v>
      </c>
      <c r="C114" s="155">
        <v>111000</v>
      </c>
      <c r="D114" s="98">
        <v>251</v>
      </c>
      <c r="E114" s="98" t="s">
        <v>80</v>
      </c>
      <c r="F114" s="98" t="s">
        <v>79</v>
      </c>
      <c r="G114" s="98" t="s">
        <v>75</v>
      </c>
      <c r="H114" s="98">
        <v>111000</v>
      </c>
      <c r="I114" s="1">
        <f>[7]Acc_Cash!H377</f>
        <v>0</v>
      </c>
      <c r="J114" s="2">
        <f t="shared" si="0"/>
        <v>111000</v>
      </c>
      <c r="L114" s="2"/>
      <c r="N114" s="2"/>
    </row>
    <row r="115" spans="1:14">
      <c r="A115" s="98">
        <v>366</v>
      </c>
      <c r="B115" s="98" t="s">
        <v>30</v>
      </c>
      <c r="C115" s="155">
        <v>358891.81555599999</v>
      </c>
      <c r="D115" s="98">
        <v>252</v>
      </c>
      <c r="E115" s="98" t="s">
        <v>80</v>
      </c>
      <c r="F115" s="98" t="s">
        <v>79</v>
      </c>
      <c r="G115" s="98" t="s">
        <v>212</v>
      </c>
      <c r="H115" s="98">
        <v>358891.81555599999</v>
      </c>
      <c r="I115" s="1">
        <f>[7]Acc_Cash!H135</f>
        <v>-4047.2</v>
      </c>
      <c r="J115" s="2">
        <f t="shared" si="0"/>
        <v>362939.015556</v>
      </c>
      <c r="L115" s="2"/>
      <c r="N115" s="2"/>
    </row>
    <row r="116" spans="1:14">
      <c r="A116" s="98">
        <v>368</v>
      </c>
      <c r="B116" s="98" t="s">
        <v>30</v>
      </c>
      <c r="C116" s="155">
        <v>-246736.11111100001</v>
      </c>
      <c r="D116" s="98">
        <v>254</v>
      </c>
      <c r="E116" s="98" t="s">
        <v>80</v>
      </c>
      <c r="F116" s="98" t="s">
        <v>79</v>
      </c>
      <c r="G116" s="98" t="s">
        <v>195</v>
      </c>
      <c r="H116" s="98">
        <v>-246736.11111100001</v>
      </c>
      <c r="I116" s="1">
        <f>[7]Acc_Cash!H390</f>
        <v>0</v>
      </c>
      <c r="J116" s="2">
        <f t="shared" si="0"/>
        <v>-246736.11111100001</v>
      </c>
      <c r="L116" s="2"/>
      <c r="N116" s="2"/>
    </row>
    <row r="117" spans="1:14">
      <c r="A117" s="98">
        <v>369</v>
      </c>
      <c r="B117" s="98" t="s">
        <v>30</v>
      </c>
      <c r="C117" s="155">
        <v>-35777.777778000003</v>
      </c>
      <c r="D117" s="98">
        <v>255</v>
      </c>
      <c r="E117" s="98" t="s">
        <v>194</v>
      </c>
      <c r="F117" s="98" t="s">
        <v>230</v>
      </c>
      <c r="G117" s="98" t="s">
        <v>234</v>
      </c>
      <c r="H117" s="98">
        <v>-35777.777778000003</v>
      </c>
      <c r="I117" s="1">
        <f>[7]Acc_Cash!H4</f>
        <v>-19933.3</v>
      </c>
      <c r="J117" s="2">
        <f>H117-I117</f>
        <v>-15844.477778000004</v>
      </c>
      <c r="L117" s="2"/>
      <c r="N117" s="2"/>
    </row>
    <row r="118" spans="1:14">
      <c r="A118" s="98">
        <v>370</v>
      </c>
      <c r="B118" s="98" t="s">
        <v>30</v>
      </c>
      <c r="C118" s="155">
        <v>0</v>
      </c>
      <c r="D118" s="98">
        <v>256</v>
      </c>
      <c r="E118" s="98" t="s">
        <v>28</v>
      </c>
      <c r="F118" s="98" t="s">
        <v>27</v>
      </c>
      <c r="G118" s="98" t="s">
        <v>207</v>
      </c>
      <c r="H118" s="98">
        <v>0</v>
      </c>
      <c r="I118" s="1">
        <f>[7]Acc_Cash!H5</f>
        <v>6083.3</v>
      </c>
      <c r="J118" s="2">
        <f t="shared" si="0"/>
        <v>-6083.3</v>
      </c>
      <c r="L118" s="2"/>
      <c r="N118" s="2"/>
    </row>
    <row r="119" spans="1:14">
      <c r="A119" s="98">
        <v>373</v>
      </c>
      <c r="B119" s="98" t="s">
        <v>30</v>
      </c>
      <c r="C119" s="155">
        <v>13904.166667</v>
      </c>
      <c r="D119" s="98">
        <v>259</v>
      </c>
      <c r="E119" s="98" t="s">
        <v>28</v>
      </c>
      <c r="F119" s="98" t="s">
        <v>27</v>
      </c>
      <c r="G119" s="98" t="s">
        <v>56</v>
      </c>
      <c r="H119" s="98">
        <v>13904.166667</v>
      </c>
      <c r="I119" s="1">
        <f>[7]Acc_Cash!H48</f>
        <v>13433.3</v>
      </c>
      <c r="J119" s="2">
        <f t="shared" si="0"/>
        <v>470.86666700000023</v>
      </c>
      <c r="L119" s="2"/>
      <c r="N119" s="2"/>
    </row>
    <row r="120" spans="1:14">
      <c r="A120" s="98">
        <v>374</v>
      </c>
      <c r="B120" s="98" t="s">
        <v>30</v>
      </c>
      <c r="C120" s="155">
        <v>915416.66666700004</v>
      </c>
      <c r="D120" s="98">
        <v>253</v>
      </c>
      <c r="E120" s="98" t="s">
        <v>80</v>
      </c>
      <c r="F120" s="98" t="s">
        <v>79</v>
      </c>
      <c r="G120" s="98" t="s">
        <v>211</v>
      </c>
      <c r="H120" s="98">
        <v>915416.66666700004</v>
      </c>
      <c r="I120" s="1">
        <f>[7]Acc_Cash!H187</f>
        <v>0</v>
      </c>
      <c r="J120" s="2">
        <f t="shared" si="0"/>
        <v>915416.66666700004</v>
      </c>
      <c r="L120" s="2"/>
      <c r="N120" s="2"/>
    </row>
    <row r="121" spans="1:14">
      <c r="A121" s="98">
        <v>375</v>
      </c>
      <c r="B121" s="98" t="s">
        <v>30</v>
      </c>
      <c r="C121" s="155">
        <v>13033.333333</v>
      </c>
      <c r="D121" s="98">
        <v>260</v>
      </c>
      <c r="E121" s="98" t="s">
        <v>28</v>
      </c>
      <c r="F121" s="98" t="s">
        <v>27</v>
      </c>
      <c r="G121" s="98" t="s">
        <v>51</v>
      </c>
      <c r="H121" s="98">
        <v>13033.333333</v>
      </c>
      <c r="I121" s="1">
        <f>[7]Acc_Cash!H271</f>
        <v>0</v>
      </c>
      <c r="J121" s="2">
        <f t="shared" si="0"/>
        <v>13033.333333</v>
      </c>
      <c r="L121" s="2"/>
      <c r="N121" s="2"/>
    </row>
    <row r="122" spans="1:14">
      <c r="A122" s="98">
        <v>376</v>
      </c>
      <c r="B122" s="98" t="s">
        <v>30</v>
      </c>
      <c r="C122" s="155">
        <v>-7155.5555560000003</v>
      </c>
      <c r="D122" s="98">
        <v>261</v>
      </c>
      <c r="E122" s="98" t="s">
        <v>28</v>
      </c>
      <c r="F122" s="98" t="s">
        <v>27</v>
      </c>
      <c r="G122" s="98" t="s">
        <v>183</v>
      </c>
      <c r="H122" s="98">
        <v>-7155.5555560000003</v>
      </c>
      <c r="I122" s="1">
        <f>[7]Acc_Cash!H188</f>
        <v>0</v>
      </c>
      <c r="J122" s="2">
        <f t="shared" si="0"/>
        <v>-7155.5555560000003</v>
      </c>
      <c r="L122" s="2"/>
      <c r="N122" s="2"/>
    </row>
    <row r="123" spans="1:14">
      <c r="A123" s="98">
        <v>377</v>
      </c>
      <c r="B123" s="98" t="s">
        <v>45</v>
      </c>
      <c r="C123" s="155">
        <v>-4372.875</v>
      </c>
      <c r="D123" s="98">
        <v>262</v>
      </c>
      <c r="E123" s="98" t="s">
        <v>28</v>
      </c>
      <c r="F123" s="98" t="s">
        <v>27</v>
      </c>
      <c r="G123" s="98" t="s">
        <v>184</v>
      </c>
      <c r="H123" s="98">
        <v>-3837.1978130000002</v>
      </c>
      <c r="I123" s="1">
        <f>[7]Acc_Cash!H272</f>
        <v>0</v>
      </c>
      <c r="J123" s="2">
        <f t="shared" si="0"/>
        <v>-3837.1978130000002</v>
      </c>
      <c r="L123" s="2"/>
      <c r="N123" s="2"/>
    </row>
    <row r="124" spans="1:14">
      <c r="A124" s="98">
        <v>378</v>
      </c>
      <c r="B124" s="98" t="s">
        <v>45</v>
      </c>
      <c r="C124" s="155">
        <v>-5728.125</v>
      </c>
      <c r="D124" s="98">
        <v>263</v>
      </c>
      <c r="E124" s="98" t="s">
        <v>28</v>
      </c>
      <c r="F124" s="98" t="s">
        <v>27</v>
      </c>
      <c r="G124" s="98" t="s">
        <v>184</v>
      </c>
      <c r="H124" s="98">
        <v>-5026.4296880000002</v>
      </c>
      <c r="I124" s="1">
        <f>[7]Acc_Cash!H375</f>
        <v>0</v>
      </c>
      <c r="J124" s="2">
        <f t="shared" si="0"/>
        <v>-5026.4296880000002</v>
      </c>
      <c r="L124" s="2"/>
      <c r="N124" s="2"/>
    </row>
    <row r="125" spans="1:14">
      <c r="A125" s="98">
        <v>379</v>
      </c>
      <c r="B125" s="98" t="s">
        <v>30</v>
      </c>
      <c r="C125" s="155">
        <v>-11244.444444000001</v>
      </c>
      <c r="D125" s="98">
        <v>264</v>
      </c>
      <c r="E125" s="98" t="s">
        <v>28</v>
      </c>
      <c r="F125" s="98" t="s">
        <v>27</v>
      </c>
      <c r="G125" s="98" t="s">
        <v>184</v>
      </c>
      <c r="H125" s="98">
        <v>-11244.444444000001</v>
      </c>
      <c r="I125" s="1">
        <f>[7]Acc_Cash!H15</f>
        <v>15772.2</v>
      </c>
      <c r="J125" s="2">
        <f t="shared" si="0"/>
        <v>-27016.644444000001</v>
      </c>
      <c r="L125" s="2"/>
      <c r="N125" s="2"/>
    </row>
    <row r="126" spans="1:14" s="6" customFormat="1">
      <c r="A126" s="98">
        <v>380</v>
      </c>
      <c r="B126" s="98" t="s">
        <v>30</v>
      </c>
      <c r="C126" s="155">
        <v>-6133.3333329999996</v>
      </c>
      <c r="D126" s="98">
        <v>265</v>
      </c>
      <c r="E126" s="98" t="s">
        <v>57</v>
      </c>
      <c r="F126" s="98" t="s">
        <v>27</v>
      </c>
      <c r="G126" s="98" t="s">
        <v>77</v>
      </c>
      <c r="H126" s="98">
        <v>-6133.3333329999996</v>
      </c>
      <c r="I126" s="369">
        <f>[7]Acc_Cash!H33</f>
        <v>-15211.1</v>
      </c>
      <c r="J126" s="7">
        <f t="shared" si="0"/>
        <v>9077.7666669999999</v>
      </c>
      <c r="K126"/>
      <c r="L126" s="2"/>
      <c r="M126"/>
      <c r="N126" s="2"/>
    </row>
    <row r="127" spans="1:14">
      <c r="A127" s="98">
        <v>381</v>
      </c>
      <c r="B127" s="98" t="s">
        <v>30</v>
      </c>
      <c r="C127" s="155">
        <v>6133.3333329999996</v>
      </c>
      <c r="D127" s="98">
        <v>266</v>
      </c>
      <c r="E127" s="98" t="s">
        <v>54</v>
      </c>
      <c r="F127" s="98" t="s">
        <v>27</v>
      </c>
      <c r="G127" s="98" t="s">
        <v>77</v>
      </c>
      <c r="H127" s="98">
        <v>6133.3333329999996</v>
      </c>
      <c r="I127" s="1">
        <f>[7]Acc_Cash!H34</f>
        <v>-15772.2</v>
      </c>
      <c r="J127" s="2">
        <f t="shared" si="0"/>
        <v>21905.533332999999</v>
      </c>
      <c r="L127" s="2"/>
      <c r="N127" s="2"/>
    </row>
    <row r="128" spans="1:14">
      <c r="A128" s="98">
        <v>382</v>
      </c>
      <c r="B128" s="98" t="s">
        <v>30</v>
      </c>
      <c r="C128" s="155">
        <v>-6133.3333329999996</v>
      </c>
      <c r="D128" s="98">
        <v>267</v>
      </c>
      <c r="E128" s="98" t="s">
        <v>59</v>
      </c>
      <c r="F128" s="98" t="s">
        <v>27</v>
      </c>
      <c r="G128" s="98" t="s">
        <v>77</v>
      </c>
      <c r="H128" s="98">
        <v>-6133.3333329999996</v>
      </c>
      <c r="I128" s="1">
        <f>[7]Acc_Cash!H28</f>
        <v>15416.7</v>
      </c>
      <c r="J128" s="2">
        <f t="shared" si="0"/>
        <v>-21550.033332999999</v>
      </c>
      <c r="L128" s="2"/>
      <c r="N128" s="2"/>
    </row>
    <row r="129" spans="1:14">
      <c r="A129" s="98">
        <v>405</v>
      </c>
      <c r="B129" s="98" t="s">
        <v>30</v>
      </c>
      <c r="C129" s="155">
        <v>-7916.6666670000004</v>
      </c>
      <c r="D129" s="98">
        <v>268</v>
      </c>
      <c r="E129" s="98" t="s">
        <v>28</v>
      </c>
      <c r="F129" s="98" t="s">
        <v>27</v>
      </c>
      <c r="G129" s="98" t="s">
        <v>81</v>
      </c>
      <c r="H129" s="98">
        <v>-7916.6666670000004</v>
      </c>
      <c r="I129" s="1">
        <f>[7]Acc_Cash!H29</f>
        <v>-15416.7</v>
      </c>
      <c r="J129" s="2">
        <f t="shared" si="0"/>
        <v>7500.0333330000003</v>
      </c>
      <c r="L129" s="2"/>
      <c r="N129" s="2"/>
    </row>
    <row r="130" spans="1:14">
      <c r="A130" s="98">
        <v>406</v>
      </c>
      <c r="B130" s="98" t="s">
        <v>30</v>
      </c>
      <c r="C130" s="155">
        <v>20444.444444000001</v>
      </c>
      <c r="D130" s="98">
        <v>269</v>
      </c>
      <c r="E130" s="98" t="s">
        <v>28</v>
      </c>
      <c r="F130" s="98" t="s">
        <v>27</v>
      </c>
      <c r="G130" s="98" t="s">
        <v>52</v>
      </c>
      <c r="H130" s="98">
        <v>20444.444444000001</v>
      </c>
      <c r="I130" s="1">
        <f>[7]Acc_Cash!H30</f>
        <v>15416.7</v>
      </c>
      <c r="J130" s="2">
        <f t="shared" si="0"/>
        <v>5027.7444439999999</v>
      </c>
      <c r="L130" s="2"/>
      <c r="N130" s="2"/>
    </row>
    <row r="131" spans="1:14">
      <c r="A131" s="98">
        <v>407</v>
      </c>
      <c r="B131" s="98" t="s">
        <v>74</v>
      </c>
      <c r="C131" s="155">
        <v>132918.150685</v>
      </c>
      <c r="D131" s="98">
        <v>271</v>
      </c>
      <c r="E131" s="98" t="s">
        <v>59</v>
      </c>
      <c r="F131" s="98" t="s">
        <v>27</v>
      </c>
      <c r="G131" s="98" t="s">
        <v>236</v>
      </c>
      <c r="H131" s="98">
        <v>188278.56044500001</v>
      </c>
      <c r="I131" s="1">
        <f>[7]Acc_Cash!H189</f>
        <v>0</v>
      </c>
      <c r="J131" s="2">
        <f t="shared" si="0"/>
        <v>188278.56044500001</v>
      </c>
      <c r="L131" s="2"/>
      <c r="N131" s="2"/>
    </row>
    <row r="132" spans="1:14">
      <c r="A132" s="98">
        <v>408</v>
      </c>
      <c r="B132" s="98" t="s">
        <v>74</v>
      </c>
      <c r="C132" s="155">
        <v>-132918.150685</v>
      </c>
      <c r="D132" s="98">
        <v>270</v>
      </c>
      <c r="E132" s="98" t="s">
        <v>59</v>
      </c>
      <c r="F132" s="98" t="s">
        <v>27</v>
      </c>
      <c r="G132" s="98" t="s">
        <v>236</v>
      </c>
      <c r="H132" s="98">
        <v>-188278.56044500001</v>
      </c>
      <c r="I132" s="1">
        <f>[7]Acc_Cash!H273</f>
        <v>0</v>
      </c>
      <c r="J132" s="2">
        <f t="shared" si="0"/>
        <v>-188278.56044500001</v>
      </c>
      <c r="L132" s="2"/>
      <c r="N132" s="2"/>
    </row>
    <row r="133" spans="1:14">
      <c r="A133" s="98">
        <v>409</v>
      </c>
      <c r="B133" s="98" t="s">
        <v>30</v>
      </c>
      <c r="C133" s="155">
        <v>-4047.2222219999999</v>
      </c>
      <c r="D133" s="98">
        <v>272</v>
      </c>
      <c r="E133" s="98" t="s">
        <v>28</v>
      </c>
      <c r="F133" s="98" t="s">
        <v>27</v>
      </c>
      <c r="G133" s="98" t="s">
        <v>237</v>
      </c>
      <c r="H133" s="98">
        <v>-4047.2222219999999</v>
      </c>
      <c r="I133" s="1">
        <f>[7]Acc_Cash!H133</f>
        <v>194378.4</v>
      </c>
      <c r="J133" s="2">
        <f t="shared" ref="J133:J153" si="2">H133-I133</f>
        <v>-198425.62222200001</v>
      </c>
      <c r="L133" s="2"/>
      <c r="N133" s="2"/>
    </row>
    <row r="134" spans="1:14">
      <c r="A134" s="98">
        <v>410</v>
      </c>
      <c r="B134" s="98" t="s">
        <v>30</v>
      </c>
      <c r="C134" s="155">
        <v>-14250</v>
      </c>
      <c r="D134" s="98">
        <v>273</v>
      </c>
      <c r="E134" s="98" t="s">
        <v>28</v>
      </c>
      <c r="F134" s="98" t="s">
        <v>27</v>
      </c>
      <c r="G134" s="98" t="s">
        <v>239</v>
      </c>
      <c r="H134" s="98">
        <v>-14250</v>
      </c>
      <c r="I134" s="1">
        <f>[7]Acc_Cash!H134</f>
        <v>-194378.4</v>
      </c>
      <c r="J134" s="2">
        <f t="shared" si="2"/>
        <v>180128.4</v>
      </c>
      <c r="L134" s="2"/>
      <c r="N134" s="2"/>
    </row>
    <row r="135" spans="1:14">
      <c r="A135" s="98">
        <v>411</v>
      </c>
      <c r="B135" s="98" t="s">
        <v>30</v>
      </c>
      <c r="C135" s="155">
        <v>-17250</v>
      </c>
      <c r="D135" s="98">
        <v>274</v>
      </c>
      <c r="E135" s="98" t="s">
        <v>28</v>
      </c>
      <c r="F135" s="98" t="s">
        <v>27</v>
      </c>
      <c r="G135" s="98" t="s">
        <v>241</v>
      </c>
      <c r="H135" s="98">
        <v>-17250</v>
      </c>
      <c r="I135" s="1">
        <f>[7]Acc_Cash!H65</f>
        <v>-161989.6</v>
      </c>
      <c r="J135" s="2">
        <f t="shared" si="2"/>
        <v>144739.6</v>
      </c>
      <c r="L135" s="2"/>
      <c r="N135" s="2"/>
    </row>
    <row r="136" spans="1:14">
      <c r="A136" s="98">
        <v>413</v>
      </c>
      <c r="B136" s="98" t="s">
        <v>30</v>
      </c>
      <c r="C136" s="155">
        <v>-8750</v>
      </c>
      <c r="D136" s="98">
        <v>276</v>
      </c>
      <c r="E136" s="98" t="s">
        <v>28</v>
      </c>
      <c r="F136" s="98" t="s">
        <v>27</v>
      </c>
      <c r="G136" s="98" t="s">
        <v>242</v>
      </c>
      <c r="H136" s="98">
        <v>-8750</v>
      </c>
      <c r="I136" s="1">
        <f>[7]Acc_Cash!H66</f>
        <v>-184491</v>
      </c>
      <c r="J136" s="2">
        <f t="shared" si="2"/>
        <v>175741</v>
      </c>
      <c r="L136" s="2"/>
      <c r="N136" s="2"/>
    </row>
    <row r="137" spans="1:14">
      <c r="A137" s="98">
        <v>414</v>
      </c>
      <c r="B137" s="98" t="s">
        <v>30</v>
      </c>
      <c r="C137" s="155">
        <v>-13750</v>
      </c>
      <c r="D137" s="98">
        <v>277</v>
      </c>
      <c r="E137" s="98" t="s">
        <v>28</v>
      </c>
      <c r="F137" s="98" t="s">
        <v>27</v>
      </c>
      <c r="G137" s="98" t="s">
        <v>239</v>
      </c>
      <c r="H137" s="98">
        <v>-13750</v>
      </c>
      <c r="I137" s="1">
        <f>[7]Acc_Cash!H67</f>
        <v>161989.6</v>
      </c>
      <c r="J137" s="2">
        <f t="shared" si="2"/>
        <v>-175739.6</v>
      </c>
      <c r="L137" s="2"/>
      <c r="N137" s="2"/>
    </row>
    <row r="138" spans="1:14">
      <c r="A138" s="98">
        <v>416</v>
      </c>
      <c r="B138" s="98" t="s">
        <v>30</v>
      </c>
      <c r="C138" s="155">
        <v>-56116.666666999998</v>
      </c>
      <c r="D138" s="98">
        <v>402</v>
      </c>
      <c r="E138" s="98" t="s">
        <v>28</v>
      </c>
      <c r="F138" s="98" t="s">
        <v>27</v>
      </c>
      <c r="G138" s="98" t="s">
        <v>248</v>
      </c>
      <c r="H138" s="98">
        <v>-56116.666666999998</v>
      </c>
      <c r="I138" s="1">
        <f>[7]Acc_Cash!H68</f>
        <v>184491</v>
      </c>
      <c r="J138" s="2">
        <f t="shared" si="2"/>
        <v>-240607.66666699998</v>
      </c>
      <c r="L138" s="2"/>
      <c r="N138" s="2"/>
    </row>
    <row r="139" spans="1:14">
      <c r="A139" s="98">
        <v>419</v>
      </c>
      <c r="B139" s="98" t="s">
        <v>30</v>
      </c>
      <c r="C139" s="155">
        <v>13750</v>
      </c>
      <c r="D139" s="98">
        <v>418</v>
      </c>
      <c r="E139" s="98" t="s">
        <v>28</v>
      </c>
      <c r="F139" s="98" t="s">
        <v>27</v>
      </c>
      <c r="G139" s="98" t="s">
        <v>67</v>
      </c>
      <c r="H139" s="98">
        <v>13750</v>
      </c>
      <c r="I139" s="1">
        <f>[7]Acc_Cash!H69</f>
        <v>-196701.4</v>
      </c>
      <c r="J139" s="2">
        <f t="shared" si="2"/>
        <v>210451.4</v>
      </c>
      <c r="L139" s="2"/>
      <c r="N139" s="2"/>
    </row>
    <row r="140" spans="1:14">
      <c r="A140" s="98">
        <v>420</v>
      </c>
      <c r="B140" s="98" t="s">
        <v>30</v>
      </c>
      <c r="C140" s="155">
        <v>67875</v>
      </c>
      <c r="D140" s="98">
        <v>419</v>
      </c>
      <c r="E140" s="98" t="s">
        <v>80</v>
      </c>
      <c r="F140" s="98" t="s">
        <v>79</v>
      </c>
      <c r="G140" s="98" t="s">
        <v>247</v>
      </c>
      <c r="H140" s="98">
        <v>67875</v>
      </c>
      <c r="I140" s="1">
        <f>[7]Acc_Cash!H70</f>
        <v>196701.4</v>
      </c>
      <c r="J140" s="2">
        <f t="shared" si="2"/>
        <v>-128826.4</v>
      </c>
      <c r="L140" s="2"/>
      <c r="N140" s="2"/>
    </row>
    <row r="141" spans="1:14">
      <c r="A141" s="98">
        <v>421</v>
      </c>
      <c r="B141" s="98" t="s">
        <v>45</v>
      </c>
      <c r="C141" s="155">
        <v>-5813.4375</v>
      </c>
      <c r="D141" s="98">
        <v>424</v>
      </c>
      <c r="E141" s="98" t="s">
        <v>28</v>
      </c>
      <c r="F141" s="98" t="s">
        <v>27</v>
      </c>
      <c r="G141" s="98" t="s">
        <v>249</v>
      </c>
      <c r="H141" s="98">
        <v>-5101.2914060000003</v>
      </c>
      <c r="I141" s="1">
        <f>[7]Acc_Cash!H190</f>
        <v>0</v>
      </c>
      <c r="J141" s="2">
        <f t="shared" si="2"/>
        <v>-5101.2914060000003</v>
      </c>
      <c r="L141" s="2"/>
      <c r="N141" s="2"/>
    </row>
    <row r="142" spans="1:14">
      <c r="A142" s="98">
        <v>422</v>
      </c>
      <c r="B142" s="98" t="s">
        <v>45</v>
      </c>
      <c r="C142" s="155">
        <v>-8775</v>
      </c>
      <c r="D142" s="98">
        <v>881</v>
      </c>
      <c r="E142" s="98" t="s">
        <v>28</v>
      </c>
      <c r="F142" s="98" t="s">
        <v>27</v>
      </c>
      <c r="G142" s="98" t="s">
        <v>250</v>
      </c>
      <c r="H142" s="98">
        <v>-7700.0625</v>
      </c>
      <c r="I142" s="1">
        <f>[7]Acc_Cash!H274</f>
        <v>0</v>
      </c>
      <c r="J142" s="2">
        <f t="shared" si="2"/>
        <v>-7700.0625</v>
      </c>
      <c r="L142" s="2"/>
      <c r="N142" s="2"/>
    </row>
    <row r="143" spans="1:14">
      <c r="A143" s="98">
        <v>423</v>
      </c>
      <c r="B143" s="98" t="s">
        <v>45</v>
      </c>
      <c r="C143" s="155">
        <v>-22815</v>
      </c>
      <c r="D143" s="98">
        <v>882</v>
      </c>
      <c r="E143" s="98" t="s">
        <v>28</v>
      </c>
      <c r="F143" s="98" t="s">
        <v>27</v>
      </c>
      <c r="G143" s="98" t="s">
        <v>251</v>
      </c>
      <c r="H143" s="98">
        <v>-20020.162499999999</v>
      </c>
      <c r="I143" s="1">
        <f>[7]Acc_Cash!H360</f>
        <v>0</v>
      </c>
      <c r="J143" s="2">
        <f t="shared" si="2"/>
        <v>-20020.162499999999</v>
      </c>
      <c r="L143" s="2"/>
      <c r="N143" s="2"/>
    </row>
    <row r="144" spans="1:14">
      <c r="A144" s="98">
        <v>424</v>
      </c>
      <c r="B144" s="98" t="s">
        <v>30</v>
      </c>
      <c r="C144" s="155">
        <v>-18750</v>
      </c>
      <c r="D144" s="98">
        <v>1060</v>
      </c>
      <c r="E144" s="98" t="s">
        <v>28</v>
      </c>
      <c r="F144" s="98" t="s">
        <v>27</v>
      </c>
      <c r="G144" s="98" t="s">
        <v>51</v>
      </c>
      <c r="H144" s="98">
        <v>-18750</v>
      </c>
      <c r="I144" s="1">
        <f>[7]Acc_Cash!H383</f>
        <v>0</v>
      </c>
      <c r="J144" s="2">
        <f t="shared" si="2"/>
        <v>-18750</v>
      </c>
      <c r="L144" s="2"/>
      <c r="N144" s="2"/>
    </row>
    <row r="145" spans="1:14">
      <c r="A145" s="98">
        <v>425</v>
      </c>
      <c r="B145" s="98" t="s">
        <v>30</v>
      </c>
      <c r="C145" s="155">
        <v>10291.666667</v>
      </c>
      <c r="D145" s="98">
        <v>1061</v>
      </c>
      <c r="E145" s="98" t="s">
        <v>28</v>
      </c>
      <c r="F145" s="98" t="s">
        <v>27</v>
      </c>
      <c r="G145" s="98" t="s">
        <v>69</v>
      </c>
      <c r="H145" s="98">
        <v>10291.666667</v>
      </c>
      <c r="I145" s="1">
        <f>[7]Acc_Cash!H154</f>
        <v>0</v>
      </c>
      <c r="J145" s="2">
        <f t="shared" si="2"/>
        <v>10291.666667</v>
      </c>
      <c r="L145" s="2"/>
      <c r="N145" s="2"/>
    </row>
    <row r="146" spans="1:14">
      <c r="A146" s="98">
        <v>426</v>
      </c>
      <c r="B146" s="98" t="s">
        <v>30</v>
      </c>
      <c r="C146" s="155">
        <v>-5277.7777779999997</v>
      </c>
      <c r="D146" s="98">
        <v>1062</v>
      </c>
      <c r="E146" s="98" t="s">
        <v>57</v>
      </c>
      <c r="F146" s="98" t="s">
        <v>27</v>
      </c>
      <c r="G146" s="98" t="s">
        <v>252</v>
      </c>
      <c r="H146" s="98">
        <v>-30277.777778</v>
      </c>
      <c r="I146" s="1">
        <f>[7]Acc_Cash!H156</f>
        <v>-13416.7</v>
      </c>
      <c r="J146" s="2">
        <f t="shared" si="2"/>
        <v>-16861.077777999999</v>
      </c>
      <c r="L146" s="2"/>
      <c r="N146" s="2"/>
    </row>
    <row r="147" spans="1:14">
      <c r="A147" s="98">
        <v>427</v>
      </c>
      <c r="B147" s="98" t="s">
        <v>30</v>
      </c>
      <c r="C147" s="155">
        <v>5277.7777779999997</v>
      </c>
      <c r="D147" s="98">
        <v>1063</v>
      </c>
      <c r="E147" s="98" t="s">
        <v>54</v>
      </c>
      <c r="F147" s="98" t="s">
        <v>27</v>
      </c>
      <c r="G147" s="98" t="s">
        <v>252</v>
      </c>
      <c r="H147" s="98">
        <v>30277.777778</v>
      </c>
      <c r="I147" s="1">
        <f>[7]Acc_Cash!H191</f>
        <v>0</v>
      </c>
      <c r="J147" s="2">
        <f t="shared" si="2"/>
        <v>30277.777778</v>
      </c>
      <c r="L147" s="2"/>
      <c r="N147" s="2"/>
    </row>
    <row r="148" spans="1:14">
      <c r="A148" s="98">
        <v>428</v>
      </c>
      <c r="B148" s="98" t="s">
        <v>30</v>
      </c>
      <c r="C148" s="155">
        <v>-5277.7777779999997</v>
      </c>
      <c r="D148" s="98">
        <v>1064</v>
      </c>
      <c r="E148" s="98" t="s">
        <v>59</v>
      </c>
      <c r="F148" s="98" t="s">
        <v>27</v>
      </c>
      <c r="G148" s="98" t="s">
        <v>252</v>
      </c>
      <c r="H148" s="98">
        <v>-30277.777778</v>
      </c>
      <c r="I148" s="1">
        <f>[7]Acc_Cash!H275</f>
        <v>0</v>
      </c>
      <c r="J148" s="2">
        <f t="shared" si="2"/>
        <v>-30277.777778</v>
      </c>
      <c r="L148" s="2"/>
      <c r="N148" s="2"/>
    </row>
    <row r="149" spans="1:14">
      <c r="A149" s="98">
        <v>429</v>
      </c>
      <c r="B149" s="98" t="s">
        <v>45</v>
      </c>
      <c r="C149" s="155">
        <v>-3327.1875</v>
      </c>
      <c r="D149" s="98">
        <v>1065</v>
      </c>
      <c r="E149" s="98" t="s">
        <v>28</v>
      </c>
      <c r="F149" s="98" t="s">
        <v>27</v>
      </c>
      <c r="G149" s="98" t="s">
        <v>184</v>
      </c>
      <c r="H149" s="98">
        <v>-2919.607031</v>
      </c>
      <c r="I149" s="1">
        <f>[7]Acc_Cash!H43</f>
        <v>84409.7</v>
      </c>
      <c r="J149" s="2">
        <f t="shared" si="2"/>
        <v>-87329.307031000004</v>
      </c>
      <c r="L149" s="2"/>
      <c r="N149" s="2"/>
    </row>
    <row r="150" spans="1:14">
      <c r="A150" s="98">
        <v>430</v>
      </c>
      <c r="B150" s="98" t="s">
        <v>30</v>
      </c>
      <c r="C150" s="155">
        <v>13902.777778</v>
      </c>
      <c r="D150" s="98">
        <v>1069</v>
      </c>
      <c r="E150" s="98" t="s">
        <v>28</v>
      </c>
      <c r="F150" s="98" t="s">
        <v>27</v>
      </c>
      <c r="G150" s="98" t="s">
        <v>297</v>
      </c>
      <c r="H150" s="98">
        <v>13902.777778</v>
      </c>
      <c r="I150" s="1">
        <f>[7]Acc_Cash!H44</f>
        <v>84409.7</v>
      </c>
      <c r="J150" s="2">
        <f t="shared" si="2"/>
        <v>-70506.922221999994</v>
      </c>
      <c r="L150" s="2"/>
      <c r="N150" s="2"/>
    </row>
    <row r="151" spans="1:14">
      <c r="A151" s="98">
        <v>431</v>
      </c>
      <c r="B151" s="98" t="s">
        <v>30</v>
      </c>
      <c r="C151" s="155">
        <v>-20000</v>
      </c>
      <c r="D151" s="98">
        <v>1073</v>
      </c>
      <c r="E151" s="98" t="s">
        <v>28</v>
      </c>
      <c r="F151" s="98" t="s">
        <v>27</v>
      </c>
      <c r="G151" s="98" t="s">
        <v>298</v>
      </c>
      <c r="H151" s="98">
        <v>-20000</v>
      </c>
      <c r="I151" s="1">
        <f>[7]Acc_Cash!H45</f>
        <v>-84409.7</v>
      </c>
      <c r="J151" s="2">
        <f t="shared" si="2"/>
        <v>64409.7</v>
      </c>
      <c r="L151" s="2"/>
      <c r="N151" s="2"/>
    </row>
    <row r="152" spans="1:14">
      <c r="A152" s="98">
        <v>432</v>
      </c>
      <c r="B152" s="98" t="s">
        <v>30</v>
      </c>
      <c r="C152" s="155">
        <v>220022.65333299999</v>
      </c>
      <c r="D152" s="98">
        <v>1075</v>
      </c>
      <c r="E152" s="98" t="s">
        <v>28</v>
      </c>
      <c r="F152" s="98" t="s">
        <v>27</v>
      </c>
      <c r="G152" s="98" t="s">
        <v>299</v>
      </c>
      <c r="H152" s="98">
        <v>220022.65333299999</v>
      </c>
      <c r="I152" s="1">
        <f>[7]Acc_Cash!H192</f>
        <v>0</v>
      </c>
      <c r="J152" s="2">
        <f t="shared" si="2"/>
        <v>220022.65333299999</v>
      </c>
      <c r="L152" s="2"/>
      <c r="N152" s="2"/>
    </row>
    <row r="153" spans="1:14">
      <c r="A153" s="98">
        <v>433</v>
      </c>
      <c r="B153" s="98" t="s">
        <v>30</v>
      </c>
      <c r="C153" s="155">
        <v>-13416.666667</v>
      </c>
      <c r="D153" s="98">
        <v>1376</v>
      </c>
      <c r="E153" s="98" t="s">
        <v>28</v>
      </c>
      <c r="F153" s="98" t="s">
        <v>27</v>
      </c>
      <c r="G153" s="98" t="s">
        <v>298</v>
      </c>
      <c r="H153" s="98">
        <v>-13416.666667</v>
      </c>
      <c r="I153" s="1">
        <f>[7]Acc_Cash!H276</f>
        <v>0</v>
      </c>
      <c r="J153" s="2">
        <f t="shared" si="2"/>
        <v>-13416.666667</v>
      </c>
      <c r="L153" s="2"/>
      <c r="N153" s="2"/>
    </row>
    <row r="154" spans="1:14">
      <c r="A154" s="98">
        <v>434</v>
      </c>
      <c r="B154" s="98" t="s">
        <v>30</v>
      </c>
      <c r="C154" s="155">
        <v>34000</v>
      </c>
      <c r="D154" s="98">
        <v>1377</v>
      </c>
      <c r="E154" s="98" t="s">
        <v>28</v>
      </c>
      <c r="F154" s="98" t="s">
        <v>27</v>
      </c>
      <c r="G154" s="98" t="s">
        <v>40</v>
      </c>
      <c r="H154" s="98">
        <v>34000</v>
      </c>
      <c r="I154" s="1">
        <f>[7]Acc_Cash!H145</f>
        <v>0</v>
      </c>
      <c r="J154" s="2">
        <f t="shared" ref="J154:J217" si="3">H154-I154</f>
        <v>34000</v>
      </c>
      <c r="L154" s="2"/>
      <c r="N154" s="2"/>
    </row>
    <row r="155" spans="1:14">
      <c r="A155" s="98">
        <v>435</v>
      </c>
      <c r="B155" s="98" t="s">
        <v>30</v>
      </c>
      <c r="C155" s="155">
        <v>-25000</v>
      </c>
      <c r="D155" s="98">
        <v>1379</v>
      </c>
      <c r="E155" s="98" t="s">
        <v>28</v>
      </c>
      <c r="F155" s="98" t="s">
        <v>27</v>
      </c>
      <c r="G155" s="98" t="s">
        <v>71</v>
      </c>
      <c r="H155" s="98">
        <v>-25000</v>
      </c>
      <c r="I155" s="1">
        <f>[7]Acc_Cash!H99</f>
        <v>-17755.599999999999</v>
      </c>
      <c r="J155" s="2">
        <f t="shared" si="3"/>
        <v>-7244.4000000000015</v>
      </c>
      <c r="L155" s="2"/>
      <c r="N155" s="2"/>
    </row>
    <row r="156" spans="1:14">
      <c r="A156" s="98">
        <v>436</v>
      </c>
      <c r="B156" s="98" t="s">
        <v>30</v>
      </c>
      <c r="C156" s="155">
        <v>10750</v>
      </c>
      <c r="D156" s="98">
        <v>1378</v>
      </c>
      <c r="E156" s="98" t="s">
        <v>28</v>
      </c>
      <c r="F156" s="98" t="s">
        <v>27</v>
      </c>
      <c r="G156" s="98" t="s">
        <v>300</v>
      </c>
      <c r="H156" s="98">
        <v>10750</v>
      </c>
      <c r="I156" s="1">
        <f>[7]Acc_Cash!H142</f>
        <v>0</v>
      </c>
      <c r="J156" s="2">
        <f t="shared" si="3"/>
        <v>10750</v>
      </c>
      <c r="L156" s="2"/>
      <c r="N156" s="2"/>
    </row>
    <row r="157" spans="1:14">
      <c r="A157" s="98">
        <v>437</v>
      </c>
      <c r="B157" s="98" t="s">
        <v>30</v>
      </c>
      <c r="C157" s="155">
        <v>0</v>
      </c>
      <c r="D157" s="98">
        <v>1276</v>
      </c>
      <c r="E157" s="98" t="s">
        <v>28</v>
      </c>
      <c r="F157" s="98" t="s">
        <v>27</v>
      </c>
      <c r="G157" s="98" t="s">
        <v>302</v>
      </c>
      <c r="H157" s="98">
        <v>0</v>
      </c>
      <c r="I157" s="1">
        <f>[7]Acc_Cash!H389</f>
        <v>0</v>
      </c>
      <c r="J157" s="2">
        <f t="shared" si="3"/>
        <v>0</v>
      </c>
      <c r="L157" s="2"/>
      <c r="N157" s="2"/>
    </row>
    <row r="158" spans="1:14">
      <c r="A158" s="98">
        <v>438</v>
      </c>
      <c r="B158" s="98" t="s">
        <v>30</v>
      </c>
      <c r="C158" s="155">
        <v>0</v>
      </c>
      <c r="D158" s="98">
        <v>1277</v>
      </c>
      <c r="E158" s="98" t="s">
        <v>28</v>
      </c>
      <c r="F158" s="98" t="s">
        <v>27</v>
      </c>
      <c r="G158" s="98" t="s">
        <v>303</v>
      </c>
      <c r="H158" s="98">
        <v>0</v>
      </c>
      <c r="I158" s="1">
        <f>[7]Acc_Cash!H120</f>
        <v>20220</v>
      </c>
      <c r="J158" s="2">
        <f t="shared" si="3"/>
        <v>-20220</v>
      </c>
      <c r="L158" s="2"/>
      <c r="N158" s="2"/>
    </row>
    <row r="159" spans="1:14">
      <c r="A159" s="98">
        <v>439</v>
      </c>
      <c r="B159" s="98" t="s">
        <v>30</v>
      </c>
      <c r="C159" s="155">
        <v>0</v>
      </c>
      <c r="D159" s="98">
        <v>1278</v>
      </c>
      <c r="E159" s="98" t="s">
        <v>28</v>
      </c>
      <c r="F159" s="98" t="s">
        <v>27</v>
      </c>
      <c r="G159" s="98" t="s">
        <v>304</v>
      </c>
      <c r="H159" s="98">
        <v>0</v>
      </c>
      <c r="I159" s="1">
        <f>[7]Acc_Cash!H347</f>
        <v>0</v>
      </c>
      <c r="J159" s="2">
        <f t="shared" si="3"/>
        <v>0</v>
      </c>
      <c r="L159" s="2"/>
      <c r="N159" s="2"/>
    </row>
    <row r="160" spans="1:14">
      <c r="A160" s="98">
        <v>440</v>
      </c>
      <c r="B160" s="98" t="s">
        <v>30</v>
      </c>
      <c r="C160" s="155">
        <v>0</v>
      </c>
      <c r="D160" s="98">
        <v>1279</v>
      </c>
      <c r="E160" s="98" t="s">
        <v>28</v>
      </c>
      <c r="F160" s="98" t="s">
        <v>27</v>
      </c>
      <c r="G160" s="98" t="s">
        <v>343</v>
      </c>
      <c r="H160" s="98">
        <v>0</v>
      </c>
      <c r="I160" s="1">
        <f>[7]Acc_Cash!H352</f>
        <v>0</v>
      </c>
      <c r="J160" s="2">
        <f t="shared" si="3"/>
        <v>0</v>
      </c>
      <c r="L160" s="2"/>
      <c r="N160" s="2"/>
    </row>
    <row r="161" spans="1:14">
      <c r="A161" s="98">
        <v>441</v>
      </c>
      <c r="B161" s="98" t="s">
        <v>30</v>
      </c>
      <c r="C161" s="155">
        <v>0</v>
      </c>
      <c r="D161" s="98">
        <v>1280</v>
      </c>
      <c r="E161" s="98" t="s">
        <v>28</v>
      </c>
      <c r="F161" s="98" t="s">
        <v>27</v>
      </c>
      <c r="G161" s="98" t="s">
        <v>305</v>
      </c>
      <c r="H161" s="98">
        <v>0</v>
      </c>
      <c r="I161" s="1">
        <f>[7]Acc_Cash!H378</f>
        <v>0</v>
      </c>
      <c r="J161" s="2">
        <f t="shared" si="3"/>
        <v>0</v>
      </c>
      <c r="L161" s="2"/>
      <c r="N161" s="2"/>
    </row>
    <row r="162" spans="1:14">
      <c r="A162" s="98">
        <v>442</v>
      </c>
      <c r="B162" s="98" t="s">
        <v>30</v>
      </c>
      <c r="C162" s="155">
        <v>0</v>
      </c>
      <c r="D162" s="98">
        <v>1281</v>
      </c>
      <c r="E162" s="98" t="s">
        <v>28</v>
      </c>
      <c r="F162" s="98" t="s">
        <v>27</v>
      </c>
      <c r="G162" s="98" t="s">
        <v>306</v>
      </c>
      <c r="H162" s="98">
        <v>0</v>
      </c>
      <c r="I162" s="1">
        <f>[7]Acc_Cash!H193</f>
        <v>0</v>
      </c>
      <c r="J162" s="2">
        <f t="shared" si="3"/>
        <v>0</v>
      </c>
      <c r="L162" s="2"/>
      <c r="N162" s="2"/>
    </row>
    <row r="163" spans="1:14">
      <c r="A163" s="98">
        <v>443</v>
      </c>
      <c r="B163" s="98" t="s">
        <v>30</v>
      </c>
      <c r="C163" s="155">
        <v>0</v>
      </c>
      <c r="D163" s="98">
        <v>1282</v>
      </c>
      <c r="E163" s="98" t="s">
        <v>28</v>
      </c>
      <c r="F163" s="98" t="s">
        <v>27</v>
      </c>
      <c r="G163" s="98" t="s">
        <v>307</v>
      </c>
      <c r="H163" s="98">
        <v>0</v>
      </c>
      <c r="I163" s="1">
        <f>[7]Acc_Cash!H317</f>
        <v>0</v>
      </c>
      <c r="J163" s="2">
        <f t="shared" si="3"/>
        <v>0</v>
      </c>
      <c r="L163" s="2"/>
      <c r="N163" s="2"/>
    </row>
    <row r="164" spans="1:14">
      <c r="A164" s="98">
        <v>444</v>
      </c>
      <c r="B164" s="98" t="s">
        <v>30</v>
      </c>
      <c r="C164" s="155">
        <v>0</v>
      </c>
      <c r="D164" s="98">
        <v>1283</v>
      </c>
      <c r="E164" s="98" t="s">
        <v>28</v>
      </c>
      <c r="F164" s="98" t="s">
        <v>27</v>
      </c>
      <c r="G164" s="98" t="s">
        <v>241</v>
      </c>
      <c r="H164" s="98">
        <v>0</v>
      </c>
      <c r="I164" s="1">
        <f>[7]Acc_Cash!H400</f>
        <v>0</v>
      </c>
      <c r="J164" s="2">
        <f t="shared" si="3"/>
        <v>0</v>
      </c>
      <c r="L164" s="2"/>
      <c r="N164" s="2"/>
    </row>
    <row r="165" spans="1:14">
      <c r="A165" s="98">
        <v>445</v>
      </c>
      <c r="B165" s="98" t="s">
        <v>30</v>
      </c>
      <c r="C165" s="155">
        <v>0</v>
      </c>
      <c r="D165" s="98">
        <v>1284</v>
      </c>
      <c r="E165" s="98" t="s">
        <v>28</v>
      </c>
      <c r="F165" s="98" t="s">
        <v>27</v>
      </c>
      <c r="G165" s="98" t="s">
        <v>308</v>
      </c>
      <c r="H165" s="98">
        <v>0</v>
      </c>
      <c r="I165" s="1">
        <f>[7]Acc_Cash!H194</f>
        <v>0</v>
      </c>
      <c r="J165" s="2">
        <f t="shared" si="3"/>
        <v>0</v>
      </c>
      <c r="L165" s="2"/>
      <c r="N165" s="2"/>
    </row>
    <row r="166" spans="1:14">
      <c r="A166" s="98">
        <v>446</v>
      </c>
      <c r="B166" s="98" t="s">
        <v>30</v>
      </c>
      <c r="C166" s="155">
        <v>0</v>
      </c>
      <c r="D166" s="98">
        <v>1285</v>
      </c>
      <c r="E166" s="98" t="s">
        <v>28</v>
      </c>
      <c r="F166" s="98" t="s">
        <v>27</v>
      </c>
      <c r="G166" s="98" t="s">
        <v>310</v>
      </c>
      <c r="H166" s="98">
        <v>0</v>
      </c>
      <c r="I166" s="1">
        <f>[7]Acc_Cash!H277</f>
        <v>0</v>
      </c>
      <c r="J166" s="2">
        <f t="shared" si="3"/>
        <v>0</v>
      </c>
      <c r="L166" s="2"/>
      <c r="N166" s="2"/>
    </row>
    <row r="167" spans="1:14">
      <c r="A167" s="98">
        <v>447</v>
      </c>
      <c r="B167" s="98" t="s">
        <v>30</v>
      </c>
      <c r="C167" s="155">
        <v>0</v>
      </c>
      <c r="D167" s="98">
        <v>1286</v>
      </c>
      <c r="E167" s="98" t="s">
        <v>28</v>
      </c>
      <c r="F167" s="98" t="s">
        <v>27</v>
      </c>
      <c r="G167" s="98" t="s">
        <v>311</v>
      </c>
      <c r="H167" s="98">
        <v>0</v>
      </c>
      <c r="I167" s="1">
        <f>[7]Acc_Cash!H195</f>
        <v>0</v>
      </c>
      <c r="J167" s="2">
        <f t="shared" si="3"/>
        <v>0</v>
      </c>
      <c r="L167" s="2"/>
      <c r="N167" s="2"/>
    </row>
    <row r="168" spans="1:14">
      <c r="A168" s="98">
        <v>448</v>
      </c>
      <c r="B168" s="98" t="s">
        <v>30</v>
      </c>
      <c r="C168" s="155">
        <v>0</v>
      </c>
      <c r="D168" s="98">
        <v>1287</v>
      </c>
      <c r="E168" s="98" t="s">
        <v>28</v>
      </c>
      <c r="F168" s="98" t="s">
        <v>27</v>
      </c>
      <c r="G168" s="98" t="s">
        <v>309</v>
      </c>
      <c r="H168" s="98">
        <v>0</v>
      </c>
      <c r="I168" s="1">
        <f>[7]Acc_Cash!H327</f>
        <v>0</v>
      </c>
      <c r="J168" s="2">
        <f t="shared" si="3"/>
        <v>0</v>
      </c>
      <c r="L168" s="2"/>
      <c r="N168" s="2"/>
    </row>
    <row r="169" spans="1:14">
      <c r="A169" s="98">
        <v>449</v>
      </c>
      <c r="B169" s="98" t="s">
        <v>30</v>
      </c>
      <c r="C169" s="155">
        <v>0</v>
      </c>
      <c r="D169" s="98">
        <v>1288</v>
      </c>
      <c r="E169" s="98" t="s">
        <v>28</v>
      </c>
      <c r="F169" s="98" t="s">
        <v>27</v>
      </c>
      <c r="G169" s="98" t="s">
        <v>40</v>
      </c>
      <c r="H169" s="98">
        <v>0</v>
      </c>
      <c r="I169" s="1">
        <f>[7]Acc_Cash!H196</f>
        <v>0</v>
      </c>
      <c r="J169" s="2">
        <f t="shared" si="3"/>
        <v>0</v>
      </c>
      <c r="L169" s="2"/>
      <c r="N169" s="2"/>
    </row>
    <row r="170" spans="1:14">
      <c r="A170" s="98">
        <v>450</v>
      </c>
      <c r="B170" s="98" t="s">
        <v>30</v>
      </c>
      <c r="C170" s="155">
        <v>0</v>
      </c>
      <c r="D170" s="98">
        <v>1289</v>
      </c>
      <c r="E170" s="98" t="s">
        <v>28</v>
      </c>
      <c r="F170" s="98" t="s">
        <v>27</v>
      </c>
      <c r="G170" s="98" t="s">
        <v>312</v>
      </c>
      <c r="H170" s="98">
        <v>0</v>
      </c>
      <c r="I170" s="1">
        <f>[7]Acc_Cash!H278</f>
        <v>0</v>
      </c>
      <c r="J170" s="2">
        <f t="shared" si="3"/>
        <v>0</v>
      </c>
      <c r="L170" s="2"/>
      <c r="N170" s="2"/>
    </row>
    <row r="171" spans="1:14">
      <c r="A171" s="98">
        <v>451</v>
      </c>
      <c r="B171" s="98" t="s">
        <v>30</v>
      </c>
      <c r="C171" s="155">
        <v>0</v>
      </c>
      <c r="D171" s="98">
        <v>1290</v>
      </c>
      <c r="E171" s="98" t="s">
        <v>28</v>
      </c>
      <c r="F171" s="98" t="s">
        <v>27</v>
      </c>
      <c r="G171" s="98" t="s">
        <v>313</v>
      </c>
      <c r="H171" s="98">
        <v>0</v>
      </c>
      <c r="I171" s="1">
        <f>[7]Acc_Cash!H373</f>
        <v>0</v>
      </c>
      <c r="J171" s="2">
        <f t="shared" si="3"/>
        <v>0</v>
      </c>
      <c r="L171" s="2"/>
      <c r="N171" s="2"/>
    </row>
    <row r="172" spans="1:14">
      <c r="A172" s="98">
        <v>452</v>
      </c>
      <c r="B172" s="98" t="s">
        <v>30</v>
      </c>
      <c r="C172" s="155">
        <v>0</v>
      </c>
      <c r="D172" s="98">
        <v>1291</v>
      </c>
      <c r="E172" s="98" t="s">
        <v>28</v>
      </c>
      <c r="F172" s="98" t="s">
        <v>27</v>
      </c>
      <c r="G172" s="98" t="s">
        <v>314</v>
      </c>
      <c r="H172" s="98">
        <v>0</v>
      </c>
      <c r="I172" s="1">
        <f>[7]Acc_Cash!H394</f>
        <v>0</v>
      </c>
      <c r="J172" s="2">
        <f t="shared" si="3"/>
        <v>0</v>
      </c>
      <c r="L172" s="2"/>
      <c r="N172" s="2"/>
    </row>
    <row r="173" spans="1:14">
      <c r="A173" s="98">
        <v>453</v>
      </c>
      <c r="B173" s="98" t="s">
        <v>30</v>
      </c>
      <c r="C173" s="155">
        <v>0</v>
      </c>
      <c r="D173" s="98">
        <v>1292</v>
      </c>
      <c r="E173" s="98" t="s">
        <v>28</v>
      </c>
      <c r="F173" s="98" t="s">
        <v>27</v>
      </c>
      <c r="G173" s="98" t="s">
        <v>315</v>
      </c>
      <c r="H173" s="98">
        <v>0</v>
      </c>
      <c r="I173" s="1">
        <f>[7]Acc_Cash!H197</f>
        <v>0</v>
      </c>
      <c r="J173" s="2">
        <f t="shared" si="3"/>
        <v>0</v>
      </c>
      <c r="L173" s="2"/>
      <c r="N173" s="2"/>
    </row>
    <row r="174" spans="1:14">
      <c r="A174" s="98">
        <v>454</v>
      </c>
      <c r="B174" s="98" t="s">
        <v>30</v>
      </c>
      <c r="C174" s="155">
        <v>0</v>
      </c>
      <c r="D174" s="98">
        <v>1293</v>
      </c>
      <c r="E174" s="98" t="s">
        <v>28</v>
      </c>
      <c r="F174" s="98" t="s">
        <v>27</v>
      </c>
      <c r="G174" s="98" t="s">
        <v>316</v>
      </c>
      <c r="H174" s="98">
        <v>0</v>
      </c>
      <c r="I174" s="1">
        <f>[7]Acc_Cash!H319</f>
        <v>0</v>
      </c>
      <c r="J174" s="2">
        <f t="shared" si="3"/>
        <v>0</v>
      </c>
      <c r="L174" s="2"/>
      <c r="N174" s="2"/>
    </row>
    <row r="175" spans="1:14">
      <c r="A175" s="98">
        <v>455</v>
      </c>
      <c r="B175" s="98" t="s">
        <v>30</v>
      </c>
      <c r="C175" s="155">
        <v>0</v>
      </c>
      <c r="D175" s="98">
        <v>1294</v>
      </c>
      <c r="E175" s="98" t="s">
        <v>28</v>
      </c>
      <c r="F175" s="98" t="s">
        <v>27</v>
      </c>
      <c r="G175" s="98" t="s">
        <v>317</v>
      </c>
      <c r="H175" s="98">
        <v>0</v>
      </c>
      <c r="I175" s="1">
        <f>[7]Acc_Cash!H198</f>
        <v>0</v>
      </c>
      <c r="J175" s="2">
        <f t="shared" si="3"/>
        <v>0</v>
      </c>
      <c r="L175" s="2"/>
      <c r="N175" s="2"/>
    </row>
    <row r="176" spans="1:14">
      <c r="A176" s="98">
        <v>456</v>
      </c>
      <c r="B176" s="98" t="s">
        <v>30</v>
      </c>
      <c r="C176" s="155">
        <v>0</v>
      </c>
      <c r="D176" s="98">
        <v>1295</v>
      </c>
      <c r="E176" s="98" t="s">
        <v>28</v>
      </c>
      <c r="F176" s="98" t="s">
        <v>27</v>
      </c>
      <c r="G176" s="98" t="s">
        <v>318</v>
      </c>
      <c r="H176" s="98">
        <v>0</v>
      </c>
      <c r="I176" s="1">
        <f>[7]Acc_Cash!H279</f>
        <v>0</v>
      </c>
      <c r="J176" s="2">
        <f t="shared" si="3"/>
        <v>0</v>
      </c>
      <c r="L176" s="2"/>
      <c r="N176" s="2"/>
    </row>
    <row r="177" spans="1:14">
      <c r="A177" s="98">
        <v>457</v>
      </c>
      <c r="B177" s="98" t="s">
        <v>30</v>
      </c>
      <c r="C177" s="155">
        <v>0</v>
      </c>
      <c r="D177" s="98">
        <v>1296</v>
      </c>
      <c r="E177" s="98" t="s">
        <v>28</v>
      </c>
      <c r="F177" s="98" t="s">
        <v>27</v>
      </c>
      <c r="G177" s="98" t="s">
        <v>320</v>
      </c>
      <c r="H177" s="98">
        <v>0</v>
      </c>
      <c r="I177" s="1">
        <f>[7]Acc_Cash!H199</f>
        <v>0</v>
      </c>
      <c r="J177" s="2">
        <f t="shared" si="3"/>
        <v>0</v>
      </c>
      <c r="L177" s="2"/>
      <c r="N177" s="2"/>
    </row>
    <row r="178" spans="1:14">
      <c r="A178" s="98">
        <v>458</v>
      </c>
      <c r="B178" s="98" t="s">
        <v>30</v>
      </c>
      <c r="C178" s="155">
        <v>0</v>
      </c>
      <c r="D178" s="98">
        <v>1297</v>
      </c>
      <c r="E178" s="98" t="s">
        <v>28</v>
      </c>
      <c r="F178" s="98" t="s">
        <v>27</v>
      </c>
      <c r="G178" s="98" t="s">
        <v>319</v>
      </c>
      <c r="H178" s="98">
        <v>0</v>
      </c>
      <c r="I178" s="1">
        <f>[7]Acc_Cash!H280</f>
        <v>0</v>
      </c>
      <c r="J178" s="2">
        <f t="shared" si="3"/>
        <v>0</v>
      </c>
      <c r="L178" s="2"/>
      <c r="N178" s="2"/>
    </row>
    <row r="179" spans="1:14">
      <c r="A179" s="98">
        <v>459</v>
      </c>
      <c r="B179" s="98" t="s">
        <v>30</v>
      </c>
      <c r="C179" s="155">
        <v>0</v>
      </c>
      <c r="D179" s="98">
        <v>1298</v>
      </c>
      <c r="E179" s="98" t="s">
        <v>28</v>
      </c>
      <c r="F179" s="98" t="s">
        <v>27</v>
      </c>
      <c r="G179" s="98" t="s">
        <v>299</v>
      </c>
      <c r="H179" s="98">
        <v>0</v>
      </c>
      <c r="I179" s="1">
        <f>[7]Acc_Cash!H393</f>
        <v>0</v>
      </c>
      <c r="J179" s="2">
        <f t="shared" si="3"/>
        <v>0</v>
      </c>
      <c r="L179" s="2"/>
      <c r="N179" s="2"/>
    </row>
    <row r="180" spans="1:14">
      <c r="A180" s="98">
        <v>460</v>
      </c>
      <c r="B180" s="98" t="s">
        <v>30</v>
      </c>
      <c r="C180" s="155">
        <v>0</v>
      </c>
      <c r="D180" s="98">
        <v>1299</v>
      </c>
      <c r="E180" s="98" t="s">
        <v>28</v>
      </c>
      <c r="F180" s="98" t="s">
        <v>27</v>
      </c>
      <c r="G180" s="98" t="s">
        <v>321</v>
      </c>
      <c r="H180" s="98">
        <v>0</v>
      </c>
      <c r="I180" s="1">
        <f>[7]Acc_Cash!H200</f>
        <v>0</v>
      </c>
      <c r="J180" s="2">
        <f t="shared" si="3"/>
        <v>0</v>
      </c>
      <c r="L180" s="2"/>
      <c r="N180" s="2"/>
    </row>
    <row r="181" spans="1:14">
      <c r="A181" s="98">
        <v>461</v>
      </c>
      <c r="B181" s="98" t="s">
        <v>30</v>
      </c>
      <c r="C181" s="155">
        <v>0</v>
      </c>
      <c r="D181" s="98">
        <v>1300</v>
      </c>
      <c r="E181" s="98" t="s">
        <v>28</v>
      </c>
      <c r="F181" s="98" t="s">
        <v>27</v>
      </c>
      <c r="G181" s="98" t="s">
        <v>322</v>
      </c>
      <c r="H181" s="98">
        <v>0</v>
      </c>
      <c r="I181" s="1">
        <f>[7]Acc_Cash!H328</f>
        <v>0</v>
      </c>
      <c r="J181" s="2">
        <f t="shared" si="3"/>
        <v>0</v>
      </c>
      <c r="L181" s="2"/>
      <c r="N181" s="2"/>
    </row>
    <row r="182" spans="1:14">
      <c r="A182" s="98">
        <v>462</v>
      </c>
      <c r="B182" s="98" t="s">
        <v>30</v>
      </c>
      <c r="C182" s="155">
        <v>0</v>
      </c>
      <c r="D182" s="98">
        <v>1301</v>
      </c>
      <c r="E182" s="98" t="s">
        <v>28</v>
      </c>
      <c r="F182" s="98" t="s">
        <v>27</v>
      </c>
      <c r="G182" s="98" t="s">
        <v>323</v>
      </c>
      <c r="H182" s="98">
        <v>0</v>
      </c>
      <c r="I182" s="1">
        <f>[7]Acc_Cash!H86</f>
        <v>-8944.4</v>
      </c>
      <c r="J182" s="2">
        <f t="shared" si="3"/>
        <v>8944.4</v>
      </c>
      <c r="L182" s="2"/>
      <c r="N182" s="2"/>
    </row>
    <row r="183" spans="1:14">
      <c r="A183" s="98">
        <v>463</v>
      </c>
      <c r="B183" s="98" t="s">
        <v>30</v>
      </c>
      <c r="C183" s="155">
        <v>0</v>
      </c>
      <c r="D183" s="98">
        <v>1302</v>
      </c>
      <c r="E183" s="98" t="s">
        <v>28</v>
      </c>
      <c r="F183" s="98" t="s">
        <v>27</v>
      </c>
      <c r="G183" s="98" t="s">
        <v>324</v>
      </c>
      <c r="H183" s="98">
        <v>0</v>
      </c>
      <c r="I183" s="1">
        <f>[7]Acc_Cash!H92</f>
        <v>11083.3</v>
      </c>
      <c r="J183" s="2">
        <f t="shared" si="3"/>
        <v>-11083.3</v>
      </c>
      <c r="L183" s="2"/>
      <c r="N183" s="2"/>
    </row>
    <row r="184" spans="1:14">
      <c r="A184" s="98">
        <v>464</v>
      </c>
      <c r="B184" s="98" t="s">
        <v>30</v>
      </c>
      <c r="C184" s="155">
        <v>0</v>
      </c>
      <c r="D184" s="98">
        <v>1303</v>
      </c>
      <c r="E184" s="98" t="s">
        <v>28</v>
      </c>
      <c r="F184" s="98" t="s">
        <v>27</v>
      </c>
      <c r="G184" s="98" t="s">
        <v>29</v>
      </c>
      <c r="H184" s="98">
        <v>0</v>
      </c>
      <c r="I184" s="1">
        <f>[7]Acc_Cash!H123</f>
        <v>0</v>
      </c>
      <c r="J184" s="2">
        <f t="shared" si="3"/>
        <v>0</v>
      </c>
      <c r="L184" s="2"/>
      <c r="N184" s="2"/>
    </row>
    <row r="185" spans="1:14">
      <c r="A185" s="98">
        <v>465</v>
      </c>
      <c r="B185" s="98" t="s">
        <v>30</v>
      </c>
      <c r="C185" s="155">
        <v>0</v>
      </c>
      <c r="D185" s="98">
        <v>1304</v>
      </c>
      <c r="E185" s="98" t="s">
        <v>28</v>
      </c>
      <c r="F185" s="98" t="s">
        <v>27</v>
      </c>
      <c r="G185" s="98" t="s">
        <v>325</v>
      </c>
      <c r="H185" s="98">
        <v>0</v>
      </c>
      <c r="I185" s="1">
        <f>[7]Acc_Cash!H147</f>
        <v>0</v>
      </c>
      <c r="J185" s="2">
        <f t="shared" si="3"/>
        <v>0</v>
      </c>
      <c r="L185" s="2"/>
      <c r="N185" s="2"/>
    </row>
    <row r="186" spans="1:14">
      <c r="A186" s="98">
        <v>466</v>
      </c>
      <c r="B186" s="98" t="s">
        <v>30</v>
      </c>
      <c r="C186" s="155">
        <v>0</v>
      </c>
      <c r="D186" s="98">
        <v>1305</v>
      </c>
      <c r="E186" s="98" t="s">
        <v>28</v>
      </c>
      <c r="F186" s="98" t="s">
        <v>27</v>
      </c>
      <c r="G186" s="98" t="s">
        <v>326</v>
      </c>
      <c r="H186" s="98">
        <v>0</v>
      </c>
      <c r="I186" s="1">
        <f>[7]Acc_Cash!H201</f>
        <v>0</v>
      </c>
      <c r="J186" s="2">
        <f t="shared" si="3"/>
        <v>0</v>
      </c>
      <c r="L186" s="2"/>
      <c r="N186" s="2"/>
    </row>
    <row r="187" spans="1:14">
      <c r="A187" s="98">
        <v>467</v>
      </c>
      <c r="B187" s="98" t="s">
        <v>30</v>
      </c>
      <c r="C187" s="155">
        <v>0</v>
      </c>
      <c r="D187" s="98">
        <v>1306</v>
      </c>
      <c r="E187" s="98" t="s">
        <v>28</v>
      </c>
      <c r="F187" s="98" t="s">
        <v>27</v>
      </c>
      <c r="G187" s="98" t="s">
        <v>327</v>
      </c>
      <c r="H187" s="98">
        <v>0</v>
      </c>
      <c r="I187" s="1">
        <f>[7]Acc_Cash!H281</f>
        <v>0</v>
      </c>
      <c r="J187" s="2">
        <f t="shared" si="3"/>
        <v>0</v>
      </c>
      <c r="L187" s="2"/>
      <c r="N187" s="2"/>
    </row>
    <row r="188" spans="1:14">
      <c r="A188" s="98">
        <v>468</v>
      </c>
      <c r="B188" s="98" t="s">
        <v>30</v>
      </c>
      <c r="C188" s="155">
        <v>0</v>
      </c>
      <c r="D188" s="98">
        <v>1307</v>
      </c>
      <c r="E188" s="98" t="s">
        <v>28</v>
      </c>
      <c r="F188" s="98" t="s">
        <v>27</v>
      </c>
      <c r="G188" s="98" t="s">
        <v>328</v>
      </c>
      <c r="H188" s="98">
        <v>0</v>
      </c>
      <c r="I188" s="1">
        <f>[7]Acc_Cash!H202</f>
        <v>0</v>
      </c>
      <c r="J188" s="2">
        <f t="shared" si="3"/>
        <v>0</v>
      </c>
      <c r="L188" s="2"/>
      <c r="N188" s="2"/>
    </row>
    <row r="189" spans="1:14">
      <c r="A189" s="98">
        <v>469</v>
      </c>
      <c r="B189" s="98" t="s">
        <v>30</v>
      </c>
      <c r="C189" s="155">
        <v>0</v>
      </c>
      <c r="D189" s="98">
        <v>1308</v>
      </c>
      <c r="E189" s="98" t="s">
        <v>28</v>
      </c>
      <c r="F189" s="98" t="s">
        <v>27</v>
      </c>
      <c r="G189" s="98" t="s">
        <v>329</v>
      </c>
      <c r="H189" s="98">
        <v>0</v>
      </c>
      <c r="I189" s="1">
        <f>[7]Acc_Cash!H329</f>
        <v>0</v>
      </c>
      <c r="J189" s="2">
        <f t="shared" si="3"/>
        <v>0</v>
      </c>
      <c r="L189" s="2"/>
      <c r="N189" s="2"/>
    </row>
    <row r="190" spans="1:14">
      <c r="A190" s="98">
        <v>470</v>
      </c>
      <c r="B190" s="98" t="s">
        <v>30</v>
      </c>
      <c r="C190" s="155">
        <v>0</v>
      </c>
      <c r="D190" s="98">
        <v>1310</v>
      </c>
      <c r="E190" s="98" t="s">
        <v>28</v>
      </c>
      <c r="F190" s="98" t="s">
        <v>27</v>
      </c>
      <c r="G190" s="98" t="s">
        <v>331</v>
      </c>
      <c r="H190" s="98">
        <v>0</v>
      </c>
      <c r="I190" s="1">
        <f>[7]Acc_Cash!H382</f>
        <v>0</v>
      </c>
      <c r="J190" s="2">
        <f t="shared" si="3"/>
        <v>0</v>
      </c>
      <c r="L190" s="2"/>
      <c r="N190" s="2"/>
    </row>
    <row r="191" spans="1:14">
      <c r="A191" s="98">
        <v>471</v>
      </c>
      <c r="B191" s="98" t="s">
        <v>30</v>
      </c>
      <c r="C191" s="155">
        <v>0</v>
      </c>
      <c r="D191" s="98">
        <v>1311</v>
      </c>
      <c r="E191" s="98" t="s">
        <v>28</v>
      </c>
      <c r="F191" s="98" t="s">
        <v>27</v>
      </c>
      <c r="G191" s="98" t="s">
        <v>332</v>
      </c>
      <c r="H191" s="98">
        <v>0</v>
      </c>
      <c r="I191" s="1">
        <f>[7]Acc_Cash!H363</f>
        <v>0</v>
      </c>
      <c r="J191" s="2">
        <f t="shared" si="3"/>
        <v>0</v>
      </c>
      <c r="L191" s="2"/>
      <c r="N191" s="2"/>
    </row>
    <row r="192" spans="1:14">
      <c r="A192" s="98">
        <v>472</v>
      </c>
      <c r="B192" s="98" t="s">
        <v>30</v>
      </c>
      <c r="C192" s="155">
        <v>0</v>
      </c>
      <c r="D192" s="98">
        <v>1312</v>
      </c>
      <c r="E192" s="98" t="s">
        <v>28</v>
      </c>
      <c r="F192" s="98" t="s">
        <v>27</v>
      </c>
      <c r="G192" s="98" t="s">
        <v>333</v>
      </c>
      <c r="H192" s="98">
        <v>0</v>
      </c>
      <c r="I192" s="1">
        <f>[7]Acc_Cash!H366</f>
        <v>0</v>
      </c>
      <c r="J192" s="2">
        <f t="shared" si="3"/>
        <v>0</v>
      </c>
      <c r="L192" s="2"/>
      <c r="N192" s="2"/>
    </row>
    <row r="193" spans="1:14">
      <c r="A193" s="98">
        <v>473</v>
      </c>
      <c r="B193" s="98" t="s">
        <v>30</v>
      </c>
      <c r="C193" s="155">
        <v>0</v>
      </c>
      <c r="D193" s="98">
        <v>1313</v>
      </c>
      <c r="E193" s="98" t="s">
        <v>28</v>
      </c>
      <c r="F193" s="98" t="s">
        <v>27</v>
      </c>
      <c r="G193" s="98" t="s">
        <v>334</v>
      </c>
      <c r="H193" s="98">
        <v>0</v>
      </c>
      <c r="I193" s="1">
        <f>[7]Acc_Cash!H153</f>
        <v>0</v>
      </c>
      <c r="J193" s="2">
        <f t="shared" si="3"/>
        <v>0</v>
      </c>
      <c r="L193" s="2"/>
      <c r="N193" s="2"/>
    </row>
    <row r="194" spans="1:14">
      <c r="A194" s="98">
        <v>474</v>
      </c>
      <c r="B194" s="98" t="s">
        <v>30</v>
      </c>
      <c r="C194" s="155">
        <v>0</v>
      </c>
      <c r="D194" s="98">
        <v>1314</v>
      </c>
      <c r="E194" s="98" t="s">
        <v>28</v>
      </c>
      <c r="F194" s="98" t="s">
        <v>27</v>
      </c>
      <c r="G194" s="98" t="s">
        <v>335</v>
      </c>
      <c r="H194" s="98">
        <v>0</v>
      </c>
      <c r="I194" s="1">
        <f>[7]Acc_Cash!H203</f>
        <v>0</v>
      </c>
      <c r="J194" s="2">
        <f t="shared" si="3"/>
        <v>0</v>
      </c>
      <c r="L194" s="2"/>
      <c r="N194" s="2"/>
    </row>
    <row r="195" spans="1:14">
      <c r="A195" s="98">
        <v>475</v>
      </c>
      <c r="B195" s="98" t="s">
        <v>30</v>
      </c>
      <c r="C195" s="155">
        <v>0</v>
      </c>
      <c r="D195" s="98">
        <v>1315</v>
      </c>
      <c r="E195" s="98" t="s">
        <v>28</v>
      </c>
      <c r="F195" s="98" t="s">
        <v>27</v>
      </c>
      <c r="G195" s="98" t="s">
        <v>336</v>
      </c>
      <c r="H195" s="98">
        <v>0</v>
      </c>
      <c r="I195" s="1">
        <f>[7]Acc_Cash!H282</f>
        <v>0</v>
      </c>
      <c r="J195" s="2">
        <f t="shared" si="3"/>
        <v>0</v>
      </c>
      <c r="L195" s="2"/>
      <c r="N195" s="2"/>
    </row>
    <row r="196" spans="1:14">
      <c r="A196" s="98">
        <v>476</v>
      </c>
      <c r="B196" s="98" t="s">
        <v>30</v>
      </c>
      <c r="C196" s="155">
        <v>0</v>
      </c>
      <c r="D196" s="98">
        <v>1316</v>
      </c>
      <c r="E196" s="98" t="s">
        <v>28</v>
      </c>
      <c r="F196" s="98" t="s">
        <v>27</v>
      </c>
      <c r="G196" s="98" t="s">
        <v>337</v>
      </c>
      <c r="H196" s="98">
        <v>0</v>
      </c>
      <c r="I196" s="1">
        <f>[7]Acc_Cash!H204</f>
        <v>0</v>
      </c>
      <c r="J196" s="2">
        <f t="shared" si="3"/>
        <v>0</v>
      </c>
      <c r="L196" s="2"/>
      <c r="N196" s="2"/>
    </row>
    <row r="197" spans="1:14">
      <c r="A197" s="98">
        <v>477</v>
      </c>
      <c r="B197" s="98" t="s">
        <v>30</v>
      </c>
      <c r="C197" s="155">
        <v>0</v>
      </c>
      <c r="D197" s="98">
        <v>1317</v>
      </c>
      <c r="E197" s="98" t="s">
        <v>28</v>
      </c>
      <c r="F197" s="98" t="s">
        <v>27</v>
      </c>
      <c r="G197" s="98" t="s">
        <v>338</v>
      </c>
      <c r="H197" s="98">
        <v>0</v>
      </c>
      <c r="I197" s="1">
        <f>[7]Acc_Cash!H283</f>
        <v>0</v>
      </c>
      <c r="J197" s="2">
        <f t="shared" si="3"/>
        <v>0</v>
      </c>
      <c r="L197" s="2"/>
      <c r="N197" s="2"/>
    </row>
    <row r="198" spans="1:14">
      <c r="A198" s="98">
        <v>478</v>
      </c>
      <c r="B198" s="98" t="s">
        <v>30</v>
      </c>
      <c r="C198" s="155">
        <v>0</v>
      </c>
      <c r="D198" s="98">
        <v>1318</v>
      </c>
      <c r="E198" s="98" t="s">
        <v>28</v>
      </c>
      <c r="F198" s="98" t="s">
        <v>27</v>
      </c>
      <c r="G198" s="98" t="s">
        <v>339</v>
      </c>
      <c r="H198" s="98">
        <v>0</v>
      </c>
      <c r="I198" s="1">
        <f>[7]Acc_Cash!H412</f>
        <v>0</v>
      </c>
      <c r="J198" s="2">
        <f t="shared" si="3"/>
        <v>0</v>
      </c>
      <c r="L198" s="2"/>
      <c r="N198" s="2"/>
    </row>
    <row r="199" spans="1:14">
      <c r="A199" s="98">
        <v>479</v>
      </c>
      <c r="B199" s="98" t="s">
        <v>30</v>
      </c>
      <c r="C199" s="155">
        <v>0</v>
      </c>
      <c r="D199" s="98">
        <v>1319</v>
      </c>
      <c r="E199" s="98" t="s">
        <v>28</v>
      </c>
      <c r="F199" s="98" t="s">
        <v>27</v>
      </c>
      <c r="G199" s="98" t="s">
        <v>340</v>
      </c>
      <c r="H199" s="98">
        <v>0</v>
      </c>
      <c r="I199" s="1">
        <f>[7]Acc_Cash!H75</f>
        <v>42291.7</v>
      </c>
      <c r="J199" s="2">
        <f t="shared" si="3"/>
        <v>-42291.7</v>
      </c>
      <c r="L199" s="2"/>
      <c r="N199" s="2"/>
    </row>
    <row r="200" spans="1:14">
      <c r="A200" s="98">
        <v>480</v>
      </c>
      <c r="B200" s="98" t="s">
        <v>30</v>
      </c>
      <c r="C200" s="155">
        <v>0</v>
      </c>
      <c r="D200" s="98">
        <v>1320</v>
      </c>
      <c r="E200" s="98" t="s">
        <v>28</v>
      </c>
      <c r="F200" s="98" t="s">
        <v>27</v>
      </c>
      <c r="G200" s="98" t="s">
        <v>297</v>
      </c>
      <c r="H200" s="98">
        <v>0</v>
      </c>
      <c r="I200" s="1">
        <f>[7]Acc_Cash!H205</f>
        <v>0</v>
      </c>
      <c r="J200" s="2">
        <f t="shared" si="3"/>
        <v>0</v>
      </c>
      <c r="L200" s="2"/>
      <c r="N200" s="2"/>
    </row>
    <row r="201" spans="1:14">
      <c r="A201" s="98">
        <v>481</v>
      </c>
      <c r="B201" s="98" t="s">
        <v>30</v>
      </c>
      <c r="C201" s="155">
        <v>0</v>
      </c>
      <c r="D201" s="98">
        <v>1321</v>
      </c>
      <c r="E201" s="98" t="s">
        <v>28</v>
      </c>
      <c r="F201" s="98" t="s">
        <v>27</v>
      </c>
      <c r="G201" s="98" t="s">
        <v>341</v>
      </c>
      <c r="H201" s="98">
        <v>0</v>
      </c>
      <c r="I201" s="1">
        <f>[7]Acc_Cash!H284</f>
        <v>0</v>
      </c>
      <c r="J201" s="2">
        <f t="shared" si="3"/>
        <v>0</v>
      </c>
      <c r="L201" s="2"/>
      <c r="N201" s="2"/>
    </row>
    <row r="202" spans="1:14">
      <c r="A202" s="98">
        <v>482</v>
      </c>
      <c r="B202" s="98" t="s">
        <v>30</v>
      </c>
      <c r="C202" s="155">
        <v>0</v>
      </c>
      <c r="D202" s="98">
        <v>1322</v>
      </c>
      <c r="E202" s="98" t="s">
        <v>28</v>
      </c>
      <c r="F202" s="98" t="s">
        <v>27</v>
      </c>
      <c r="G202" s="98" t="s">
        <v>76</v>
      </c>
      <c r="H202" s="98">
        <v>0</v>
      </c>
      <c r="I202" s="1">
        <f>[7]Acc_Cash!H385</f>
        <v>0</v>
      </c>
      <c r="J202" s="2">
        <f t="shared" si="3"/>
        <v>0</v>
      </c>
      <c r="L202" s="2"/>
      <c r="N202" s="2"/>
    </row>
    <row r="203" spans="1:14">
      <c r="A203" s="98">
        <v>483</v>
      </c>
      <c r="B203" s="98" t="s">
        <v>30</v>
      </c>
      <c r="C203" s="155">
        <v>0</v>
      </c>
      <c r="D203" s="98">
        <v>1323</v>
      </c>
      <c r="E203" s="98" t="s">
        <v>28</v>
      </c>
      <c r="F203" s="98" t="s">
        <v>27</v>
      </c>
      <c r="G203" s="98" t="s">
        <v>342</v>
      </c>
      <c r="H203" s="98">
        <v>0</v>
      </c>
      <c r="I203" s="1">
        <f>[7]Acc_Cash!H387</f>
        <v>0</v>
      </c>
      <c r="J203" s="2">
        <f t="shared" si="3"/>
        <v>0</v>
      </c>
      <c r="L203" s="2"/>
      <c r="N203" s="2"/>
    </row>
    <row r="204" spans="1:14">
      <c r="A204" s="98">
        <v>484</v>
      </c>
      <c r="B204" s="98" t="s">
        <v>30</v>
      </c>
      <c r="C204" s="155">
        <v>0</v>
      </c>
      <c r="D204" s="98">
        <v>1324</v>
      </c>
      <c r="E204" s="98" t="s">
        <v>28</v>
      </c>
      <c r="F204" s="98" t="s">
        <v>27</v>
      </c>
      <c r="G204" s="98" t="s">
        <v>52</v>
      </c>
      <c r="H204" s="98">
        <v>0</v>
      </c>
      <c r="I204" s="1">
        <f>[7]Acc_Cash!H206</f>
        <v>0</v>
      </c>
      <c r="J204" s="2">
        <f t="shared" si="3"/>
        <v>0</v>
      </c>
      <c r="L204" s="2"/>
      <c r="N204" s="2"/>
    </row>
    <row r="205" spans="1:14">
      <c r="A205" s="98">
        <v>485</v>
      </c>
      <c r="B205" s="98" t="s">
        <v>30</v>
      </c>
      <c r="C205" s="155">
        <v>0</v>
      </c>
      <c r="D205" s="98">
        <v>1325</v>
      </c>
      <c r="E205" s="98" t="s">
        <v>28</v>
      </c>
      <c r="F205" s="98" t="s">
        <v>27</v>
      </c>
      <c r="G205" s="98" t="s">
        <v>344</v>
      </c>
      <c r="H205" s="98">
        <v>0</v>
      </c>
      <c r="I205" s="1">
        <f>[7]Acc_Cash!H285</f>
        <v>0</v>
      </c>
      <c r="J205" s="2">
        <f t="shared" si="3"/>
        <v>0</v>
      </c>
      <c r="L205" s="2"/>
      <c r="N205" s="2"/>
    </row>
    <row r="206" spans="1:14">
      <c r="A206" s="98">
        <v>486</v>
      </c>
      <c r="B206" s="98" t="s">
        <v>30</v>
      </c>
      <c r="C206" s="155">
        <v>0</v>
      </c>
      <c r="D206" s="98">
        <v>1326</v>
      </c>
      <c r="E206" s="98" t="s">
        <v>28</v>
      </c>
      <c r="F206" s="98" t="s">
        <v>27</v>
      </c>
      <c r="G206" s="98" t="s">
        <v>345</v>
      </c>
      <c r="H206" s="98">
        <v>0</v>
      </c>
      <c r="I206" s="1">
        <f>[7]Acc_Cash!H59</f>
        <v>-16355.6</v>
      </c>
      <c r="J206" s="2">
        <f t="shared" si="3"/>
        <v>16355.6</v>
      </c>
      <c r="L206" s="2"/>
      <c r="N206" s="2"/>
    </row>
    <row r="207" spans="1:14">
      <c r="A207" s="98">
        <v>487</v>
      </c>
      <c r="B207" s="98" t="s">
        <v>30</v>
      </c>
      <c r="C207" s="155">
        <v>0</v>
      </c>
      <c r="D207" s="98">
        <v>1327</v>
      </c>
      <c r="E207" s="98" t="s">
        <v>28</v>
      </c>
      <c r="F207" s="98" t="s">
        <v>27</v>
      </c>
      <c r="G207" s="98" t="s">
        <v>346</v>
      </c>
      <c r="H207" s="98">
        <v>0</v>
      </c>
      <c r="I207" s="1">
        <f>[7]Acc_Cash!H132</f>
        <v>0</v>
      </c>
      <c r="J207" s="2">
        <f t="shared" si="3"/>
        <v>0</v>
      </c>
      <c r="L207" s="2"/>
      <c r="N207" s="2"/>
    </row>
    <row r="208" spans="1:14">
      <c r="A208" s="98">
        <v>488</v>
      </c>
      <c r="B208" s="98" t="s">
        <v>30</v>
      </c>
      <c r="C208" s="155">
        <v>0</v>
      </c>
      <c r="D208" s="98">
        <v>1328</v>
      </c>
      <c r="E208" s="98" t="s">
        <v>28</v>
      </c>
      <c r="F208" s="98" t="s">
        <v>27</v>
      </c>
      <c r="G208" s="98" t="s">
        <v>31</v>
      </c>
      <c r="H208" s="98">
        <v>0</v>
      </c>
      <c r="I208" s="1">
        <f>[7]Acc_Cash!H207</f>
        <v>0</v>
      </c>
      <c r="J208" s="2">
        <f t="shared" si="3"/>
        <v>0</v>
      </c>
      <c r="L208" s="2"/>
      <c r="N208" s="2"/>
    </row>
    <row r="209" spans="1:14">
      <c r="A209" s="98">
        <v>489</v>
      </c>
      <c r="B209" s="98" t="s">
        <v>30</v>
      </c>
      <c r="C209" s="155">
        <v>0</v>
      </c>
      <c r="D209" s="98">
        <v>1329</v>
      </c>
      <c r="E209" s="98" t="s">
        <v>28</v>
      </c>
      <c r="F209" s="98" t="s">
        <v>27</v>
      </c>
      <c r="G209" s="98" t="s">
        <v>48</v>
      </c>
      <c r="H209" s="98">
        <v>0</v>
      </c>
      <c r="I209" s="1">
        <f>[7]Acc_Cash!H286</f>
        <v>0</v>
      </c>
      <c r="J209" s="2">
        <f t="shared" si="3"/>
        <v>0</v>
      </c>
      <c r="L209" s="2"/>
      <c r="N209" s="2"/>
    </row>
    <row r="210" spans="1:14">
      <c r="A210" s="98">
        <v>490</v>
      </c>
      <c r="B210" s="98" t="s">
        <v>30</v>
      </c>
      <c r="C210" s="155">
        <v>0</v>
      </c>
      <c r="D210" s="98">
        <v>1330</v>
      </c>
      <c r="E210" s="98" t="s">
        <v>28</v>
      </c>
      <c r="F210" s="98" t="s">
        <v>27</v>
      </c>
      <c r="G210" s="98" t="s">
        <v>347</v>
      </c>
      <c r="H210" s="98">
        <v>0</v>
      </c>
      <c r="I210" s="1">
        <f>[7]Acc_Cash!H401</f>
        <v>0</v>
      </c>
      <c r="J210" s="2">
        <f t="shared" si="3"/>
        <v>0</v>
      </c>
      <c r="L210" s="2"/>
      <c r="N210" s="2"/>
    </row>
    <row r="211" spans="1:14">
      <c r="A211" s="98">
        <v>491</v>
      </c>
      <c r="B211" s="98" t="s">
        <v>30</v>
      </c>
      <c r="C211" s="155">
        <v>0</v>
      </c>
      <c r="D211" s="98">
        <v>1331</v>
      </c>
      <c r="E211" s="98" t="s">
        <v>28</v>
      </c>
      <c r="F211" s="98" t="s">
        <v>27</v>
      </c>
      <c r="G211" s="98" t="s">
        <v>348</v>
      </c>
      <c r="H211" s="98">
        <v>0</v>
      </c>
      <c r="I211" s="1">
        <f>[7]Acc_Cash!H163</f>
        <v>0</v>
      </c>
      <c r="J211" s="2">
        <f t="shared" si="3"/>
        <v>0</v>
      </c>
      <c r="L211" s="2"/>
      <c r="N211" s="2"/>
    </row>
    <row r="212" spans="1:14">
      <c r="A212" s="98">
        <v>492</v>
      </c>
      <c r="B212" s="98" t="s">
        <v>30</v>
      </c>
      <c r="C212" s="155">
        <v>0</v>
      </c>
      <c r="D212" s="98">
        <v>1332</v>
      </c>
      <c r="E212" s="98" t="s">
        <v>28</v>
      </c>
      <c r="F212" s="98" t="s">
        <v>27</v>
      </c>
      <c r="G212" s="98" t="s">
        <v>349</v>
      </c>
      <c r="H212" s="98">
        <v>0</v>
      </c>
      <c r="I212" s="1">
        <f>[7]Acc_Cash!H287</f>
        <v>0</v>
      </c>
      <c r="J212" s="2">
        <f t="shared" si="3"/>
        <v>0</v>
      </c>
      <c r="L212" s="2"/>
      <c r="N212" s="2"/>
    </row>
    <row r="213" spans="1:14">
      <c r="A213" s="98">
        <v>493</v>
      </c>
      <c r="B213" s="98" t="s">
        <v>30</v>
      </c>
      <c r="C213" s="155">
        <v>0</v>
      </c>
      <c r="D213" s="98">
        <v>1333</v>
      </c>
      <c r="E213" s="98" t="s">
        <v>28</v>
      </c>
      <c r="F213" s="98" t="s">
        <v>27</v>
      </c>
      <c r="G213" s="98" t="s">
        <v>350</v>
      </c>
      <c r="H213" s="98">
        <v>0</v>
      </c>
      <c r="I213" s="1">
        <f>[7]Acc_Cash!H381</f>
        <v>0</v>
      </c>
      <c r="J213" s="2">
        <f t="shared" si="3"/>
        <v>0</v>
      </c>
      <c r="L213" s="2"/>
      <c r="N213" s="2"/>
    </row>
    <row r="214" spans="1:14">
      <c r="A214" s="98">
        <v>494</v>
      </c>
      <c r="B214" s="98" t="s">
        <v>30</v>
      </c>
      <c r="C214" s="155">
        <v>0</v>
      </c>
      <c r="D214" s="98">
        <v>1334</v>
      </c>
      <c r="E214" s="98" t="s">
        <v>28</v>
      </c>
      <c r="F214" s="98" t="s">
        <v>27</v>
      </c>
      <c r="G214" s="98" t="s">
        <v>351</v>
      </c>
      <c r="H214" s="98">
        <v>0</v>
      </c>
      <c r="I214" s="1">
        <f>[7]Acc_Cash!H8</f>
        <v>-29450</v>
      </c>
      <c r="J214" s="2">
        <f t="shared" si="3"/>
        <v>29450</v>
      </c>
      <c r="L214" s="2"/>
      <c r="N214" s="2"/>
    </row>
    <row r="215" spans="1:14">
      <c r="A215" s="98">
        <v>495</v>
      </c>
      <c r="B215" s="98" t="s">
        <v>30</v>
      </c>
      <c r="C215" s="155">
        <v>0</v>
      </c>
      <c r="D215" s="98">
        <v>1335</v>
      </c>
      <c r="E215" s="98" t="s">
        <v>28</v>
      </c>
      <c r="F215" s="98" t="s">
        <v>27</v>
      </c>
      <c r="G215" s="98" t="s">
        <v>352</v>
      </c>
      <c r="H215" s="98">
        <v>0</v>
      </c>
      <c r="I215" s="1">
        <f>[7]Acc_Cash!H54</f>
        <v>19550</v>
      </c>
      <c r="J215" s="2">
        <f t="shared" si="3"/>
        <v>-19550</v>
      </c>
      <c r="L215" s="2"/>
      <c r="N215" s="2"/>
    </row>
    <row r="216" spans="1:14">
      <c r="A216" s="98">
        <v>496</v>
      </c>
      <c r="B216" s="98" t="s">
        <v>30</v>
      </c>
      <c r="C216" s="155">
        <v>0</v>
      </c>
      <c r="D216" s="98">
        <v>1336</v>
      </c>
      <c r="E216" s="98" t="s">
        <v>28</v>
      </c>
      <c r="F216" s="98" t="s">
        <v>27</v>
      </c>
      <c r="G216" s="98" t="s">
        <v>353</v>
      </c>
      <c r="H216" s="98">
        <v>0</v>
      </c>
      <c r="I216" s="1">
        <f>[7]Acc_Cash!H208</f>
        <v>0</v>
      </c>
      <c r="J216" s="2">
        <f t="shared" si="3"/>
        <v>0</v>
      </c>
      <c r="L216" s="2"/>
      <c r="N216" s="2"/>
    </row>
    <row r="217" spans="1:14">
      <c r="A217" s="98">
        <v>497</v>
      </c>
      <c r="B217" s="98" t="s">
        <v>30</v>
      </c>
      <c r="C217" s="155">
        <v>0</v>
      </c>
      <c r="D217" s="98">
        <v>1337</v>
      </c>
      <c r="E217" s="98" t="s">
        <v>28</v>
      </c>
      <c r="F217" s="98" t="s">
        <v>27</v>
      </c>
      <c r="G217" s="98" t="s">
        <v>354</v>
      </c>
      <c r="H217" s="98">
        <v>0</v>
      </c>
      <c r="I217" s="1">
        <f>[7]Acc_Cash!H288</f>
        <v>0</v>
      </c>
      <c r="J217" s="2">
        <f t="shared" si="3"/>
        <v>0</v>
      </c>
      <c r="L217" s="2"/>
      <c r="N217" s="2"/>
    </row>
    <row r="218" spans="1:14">
      <c r="A218" s="98">
        <v>498</v>
      </c>
      <c r="B218" s="98" t="s">
        <v>30</v>
      </c>
      <c r="C218" s="155">
        <v>0</v>
      </c>
      <c r="D218" s="98">
        <v>1338</v>
      </c>
      <c r="E218" s="98" t="s">
        <v>28</v>
      </c>
      <c r="F218" s="98" t="s">
        <v>27</v>
      </c>
      <c r="G218" s="98" t="s">
        <v>355</v>
      </c>
      <c r="H218" s="98">
        <v>0</v>
      </c>
      <c r="I218" s="1">
        <f>[7]Acc_Cash!H72</f>
        <v>-28637.5</v>
      </c>
      <c r="J218" s="2">
        <f t="shared" ref="J218:J279" si="4">H218-I218</f>
        <v>28637.5</v>
      </c>
      <c r="L218" s="2"/>
      <c r="N218" s="2"/>
    </row>
    <row r="219" spans="1:14">
      <c r="A219" s="98">
        <v>499</v>
      </c>
      <c r="B219" s="98" t="s">
        <v>30</v>
      </c>
      <c r="C219" s="155">
        <v>0</v>
      </c>
      <c r="D219" s="98">
        <v>1339</v>
      </c>
      <c r="E219" s="98" t="s">
        <v>28</v>
      </c>
      <c r="F219" s="98" t="s">
        <v>27</v>
      </c>
      <c r="G219" s="98" t="s">
        <v>356</v>
      </c>
      <c r="H219" s="98">
        <v>0</v>
      </c>
      <c r="I219" s="1">
        <f>[7]Acc_Cash!H116</f>
        <v>56700</v>
      </c>
      <c r="J219" s="2">
        <f t="shared" si="4"/>
        <v>-56700</v>
      </c>
      <c r="L219" s="2"/>
      <c r="N219" s="2"/>
    </row>
    <row r="220" spans="1:14">
      <c r="A220" s="98">
        <v>500</v>
      </c>
      <c r="B220" s="98" t="s">
        <v>30</v>
      </c>
      <c r="C220" s="155">
        <v>0</v>
      </c>
      <c r="D220" s="98">
        <v>1340</v>
      </c>
      <c r="E220" s="98" t="s">
        <v>28</v>
      </c>
      <c r="F220" s="98" t="s">
        <v>27</v>
      </c>
      <c r="G220" s="98" t="s">
        <v>357</v>
      </c>
      <c r="H220" s="98">
        <v>0</v>
      </c>
      <c r="I220" s="1">
        <f>[7]Acc_Cash!H371</f>
        <v>-56700</v>
      </c>
      <c r="J220" s="2">
        <f t="shared" si="4"/>
        <v>56700</v>
      </c>
      <c r="L220" s="2"/>
      <c r="N220" s="2"/>
    </row>
    <row r="221" spans="1:14">
      <c r="A221" s="98">
        <v>501</v>
      </c>
      <c r="B221" s="98" t="s">
        <v>30</v>
      </c>
      <c r="C221" s="155">
        <v>0</v>
      </c>
      <c r="D221" s="98">
        <v>1341</v>
      </c>
      <c r="E221" s="98" t="s">
        <v>28</v>
      </c>
      <c r="F221" s="98" t="s">
        <v>27</v>
      </c>
      <c r="G221" s="98" t="s">
        <v>358</v>
      </c>
      <c r="H221" s="98">
        <v>0</v>
      </c>
      <c r="I221" s="1">
        <f>[7]Acc_Cash!H372</f>
        <v>56700</v>
      </c>
      <c r="J221" s="2">
        <f t="shared" si="4"/>
        <v>-56700</v>
      </c>
      <c r="L221" s="2"/>
      <c r="N221" s="2"/>
    </row>
    <row r="222" spans="1:14">
      <c r="A222" s="98">
        <v>502</v>
      </c>
      <c r="B222" s="98" t="s">
        <v>30</v>
      </c>
      <c r="C222" s="155">
        <v>0</v>
      </c>
      <c r="D222" s="98">
        <v>1343</v>
      </c>
      <c r="E222" s="98" t="s">
        <v>28</v>
      </c>
      <c r="F222" s="98" t="s">
        <v>27</v>
      </c>
      <c r="G222" s="98" t="s">
        <v>360</v>
      </c>
      <c r="H222" s="98">
        <v>0</v>
      </c>
      <c r="I222" s="1">
        <f>[7]Acc_Cash!H209</f>
        <v>0</v>
      </c>
      <c r="J222" s="2">
        <f t="shared" si="4"/>
        <v>0</v>
      </c>
      <c r="L222" s="2"/>
      <c r="N222" s="2"/>
    </row>
    <row r="223" spans="1:14">
      <c r="A223" s="98">
        <v>503</v>
      </c>
      <c r="B223" s="98" t="s">
        <v>30</v>
      </c>
      <c r="C223" s="155">
        <v>0</v>
      </c>
      <c r="D223" s="98">
        <v>1344</v>
      </c>
      <c r="E223" s="98" t="s">
        <v>28</v>
      </c>
      <c r="F223" s="98" t="s">
        <v>27</v>
      </c>
      <c r="G223" s="98" t="s">
        <v>361</v>
      </c>
      <c r="H223" s="98">
        <v>0</v>
      </c>
      <c r="I223" s="1">
        <f>[7]Acc_Cash!H289</f>
        <v>0</v>
      </c>
      <c r="J223" s="2">
        <f t="shared" si="4"/>
        <v>0</v>
      </c>
      <c r="L223" s="2"/>
      <c r="N223" s="2"/>
    </row>
    <row r="224" spans="1:14">
      <c r="A224" s="98">
        <v>504</v>
      </c>
      <c r="B224" s="98" t="s">
        <v>30</v>
      </c>
      <c r="C224" s="155">
        <v>0</v>
      </c>
      <c r="D224" s="98">
        <v>1345</v>
      </c>
      <c r="E224" s="98" t="s">
        <v>28</v>
      </c>
      <c r="F224" s="98" t="s">
        <v>27</v>
      </c>
      <c r="G224" s="98" t="s">
        <v>362</v>
      </c>
      <c r="H224" s="98">
        <v>0</v>
      </c>
      <c r="I224" s="1">
        <f>[7]Acc_Cash!H380</f>
        <v>0</v>
      </c>
      <c r="J224" s="2">
        <f t="shared" si="4"/>
        <v>0</v>
      </c>
      <c r="L224" s="2"/>
      <c r="N224" s="2"/>
    </row>
    <row r="225" spans="1:14">
      <c r="A225" s="98">
        <v>505</v>
      </c>
      <c r="B225" s="98" t="s">
        <v>30</v>
      </c>
      <c r="C225" s="155">
        <v>0</v>
      </c>
      <c r="D225" s="98">
        <v>1347</v>
      </c>
      <c r="E225" s="98" t="s">
        <v>28</v>
      </c>
      <c r="F225" s="98" t="s">
        <v>27</v>
      </c>
      <c r="G225" s="98" t="s">
        <v>364</v>
      </c>
      <c r="H225" s="98">
        <v>0</v>
      </c>
      <c r="I225" s="1">
        <f>[7]Acc_Cash!H60</f>
        <v>-13288.9</v>
      </c>
      <c r="J225" s="2">
        <f t="shared" si="4"/>
        <v>13288.9</v>
      </c>
      <c r="L225" s="2"/>
      <c r="N225" s="2"/>
    </row>
    <row r="226" spans="1:14">
      <c r="A226" s="98">
        <v>506</v>
      </c>
      <c r="B226" s="98" t="s">
        <v>30</v>
      </c>
      <c r="C226" s="155">
        <v>0</v>
      </c>
      <c r="D226" s="98">
        <v>1348</v>
      </c>
      <c r="E226" s="98" t="s">
        <v>28</v>
      </c>
      <c r="F226" s="98" t="s">
        <v>27</v>
      </c>
      <c r="G226" s="98" t="s">
        <v>560</v>
      </c>
      <c r="H226" s="98">
        <v>0</v>
      </c>
      <c r="I226" s="1">
        <f>[7]Acc_Cash!H89</f>
        <v>-13175</v>
      </c>
      <c r="J226" s="2">
        <f t="shared" si="4"/>
        <v>13175</v>
      </c>
      <c r="L226" s="2"/>
      <c r="N226" s="2"/>
    </row>
    <row r="227" spans="1:14">
      <c r="A227" s="98">
        <v>507</v>
      </c>
      <c r="B227" s="98" t="s">
        <v>30</v>
      </c>
      <c r="C227" s="155">
        <v>0</v>
      </c>
      <c r="D227" s="98">
        <v>1349</v>
      </c>
      <c r="E227" s="98" t="s">
        <v>28</v>
      </c>
      <c r="F227" s="98" t="s">
        <v>27</v>
      </c>
      <c r="G227" s="98" t="s">
        <v>366</v>
      </c>
      <c r="H227" s="98">
        <v>0</v>
      </c>
      <c r="I227" s="1">
        <f>[7]Acc_Cash!H90</f>
        <v>14566.7</v>
      </c>
      <c r="J227" s="2">
        <f t="shared" si="4"/>
        <v>-14566.7</v>
      </c>
      <c r="L227" s="2"/>
      <c r="N227" s="2"/>
    </row>
    <row r="228" spans="1:14">
      <c r="A228" s="98">
        <v>508</v>
      </c>
      <c r="B228" s="98" t="s">
        <v>30</v>
      </c>
      <c r="C228" s="155">
        <v>0</v>
      </c>
      <c r="D228" s="98">
        <v>1350</v>
      </c>
      <c r="E228" s="98" t="s">
        <v>28</v>
      </c>
      <c r="F228" s="98" t="s">
        <v>27</v>
      </c>
      <c r="G228" s="98" t="s">
        <v>367</v>
      </c>
      <c r="H228" s="98">
        <v>0</v>
      </c>
      <c r="I228" s="1">
        <f>[7]Acc_Cash!H93</f>
        <v>15569.4</v>
      </c>
      <c r="J228" s="2">
        <f t="shared" si="4"/>
        <v>-15569.4</v>
      </c>
      <c r="L228" s="2"/>
      <c r="N228" s="2"/>
    </row>
    <row r="229" spans="1:14">
      <c r="A229" s="98">
        <v>509</v>
      </c>
      <c r="B229" s="98" t="s">
        <v>30</v>
      </c>
      <c r="C229" s="155">
        <v>0</v>
      </c>
      <c r="D229" s="98">
        <v>1351</v>
      </c>
      <c r="E229" s="98" t="s">
        <v>28</v>
      </c>
      <c r="F229" s="98" t="s">
        <v>27</v>
      </c>
      <c r="G229" s="98" t="s">
        <v>368</v>
      </c>
      <c r="H229" s="98">
        <v>0</v>
      </c>
      <c r="I229" s="1">
        <f>[7]Acc_Cash!H211</f>
        <v>0</v>
      </c>
      <c r="J229" s="2">
        <f t="shared" si="4"/>
        <v>0</v>
      </c>
      <c r="L229" s="2"/>
      <c r="N229" s="2"/>
    </row>
    <row r="230" spans="1:14">
      <c r="A230" s="98">
        <v>510</v>
      </c>
      <c r="B230" s="98" t="s">
        <v>30</v>
      </c>
      <c r="C230" s="155">
        <v>0</v>
      </c>
      <c r="D230" s="98">
        <v>1352</v>
      </c>
      <c r="E230" s="98" t="s">
        <v>28</v>
      </c>
      <c r="F230" s="98" t="s">
        <v>27</v>
      </c>
      <c r="G230" s="98" t="s">
        <v>369</v>
      </c>
      <c r="H230" s="98">
        <v>0</v>
      </c>
      <c r="I230" s="1">
        <f>[7]Acc_Cash!H330</f>
        <v>0</v>
      </c>
      <c r="J230" s="2">
        <f t="shared" si="4"/>
        <v>0</v>
      </c>
      <c r="L230" s="2"/>
      <c r="N230" s="2"/>
    </row>
    <row r="231" spans="1:14">
      <c r="A231" s="98">
        <v>511</v>
      </c>
      <c r="B231" s="98" t="s">
        <v>30</v>
      </c>
      <c r="C231" s="155">
        <v>0</v>
      </c>
      <c r="D231" s="98">
        <v>1353</v>
      </c>
      <c r="E231" s="98" t="s">
        <v>28</v>
      </c>
      <c r="F231" s="98" t="s">
        <v>27</v>
      </c>
      <c r="G231" s="98" t="s">
        <v>370</v>
      </c>
      <c r="H231" s="98">
        <v>0</v>
      </c>
      <c r="I231" s="1">
        <f>[7]Acc_Cash!H210</f>
        <v>0</v>
      </c>
      <c r="J231" s="2">
        <f t="shared" si="4"/>
        <v>0</v>
      </c>
      <c r="L231" s="2"/>
      <c r="N231" s="2"/>
    </row>
    <row r="232" spans="1:14">
      <c r="A232" s="98">
        <v>512</v>
      </c>
      <c r="B232" s="98" t="s">
        <v>30</v>
      </c>
      <c r="C232" s="155">
        <v>0</v>
      </c>
      <c r="D232" s="98">
        <v>1354</v>
      </c>
      <c r="E232" s="98" t="s">
        <v>28</v>
      </c>
      <c r="F232" s="98" t="s">
        <v>27</v>
      </c>
      <c r="G232" s="98" t="s">
        <v>63</v>
      </c>
      <c r="H232" s="98">
        <v>0</v>
      </c>
      <c r="I232" s="1">
        <f>[7]Acc_Cash!H290</f>
        <v>0</v>
      </c>
      <c r="J232" s="2">
        <f t="shared" si="4"/>
        <v>0</v>
      </c>
      <c r="L232" s="2"/>
      <c r="N232" s="2"/>
    </row>
    <row r="233" spans="1:14">
      <c r="A233" s="98">
        <v>513</v>
      </c>
      <c r="B233" s="98" t="s">
        <v>30</v>
      </c>
      <c r="C233" s="155">
        <v>0</v>
      </c>
      <c r="D233" s="98">
        <v>1356</v>
      </c>
      <c r="E233" s="98" t="s">
        <v>28</v>
      </c>
      <c r="F233" s="98" t="s">
        <v>27</v>
      </c>
      <c r="G233" s="98" t="s">
        <v>372</v>
      </c>
      <c r="H233" s="98">
        <v>0</v>
      </c>
      <c r="I233" s="1">
        <f>[7]Acc_Cash!H124</f>
        <v>0</v>
      </c>
      <c r="J233" s="2">
        <f t="shared" si="4"/>
        <v>0</v>
      </c>
      <c r="L233" s="2"/>
      <c r="N233" s="2"/>
    </row>
    <row r="234" spans="1:14">
      <c r="A234" s="98">
        <v>514</v>
      </c>
      <c r="B234" s="98" t="s">
        <v>30</v>
      </c>
      <c r="C234" s="155">
        <v>0</v>
      </c>
      <c r="D234" s="98">
        <v>1357</v>
      </c>
      <c r="E234" s="98" t="s">
        <v>28</v>
      </c>
      <c r="F234" s="98" t="s">
        <v>27</v>
      </c>
      <c r="G234" s="98" t="s">
        <v>373</v>
      </c>
      <c r="H234" s="98">
        <v>0</v>
      </c>
      <c r="I234" s="1">
        <f>[7]Acc_Cash!H6</f>
        <v>135173.6</v>
      </c>
      <c r="J234" s="2">
        <f t="shared" si="4"/>
        <v>-135173.6</v>
      </c>
      <c r="L234" s="2"/>
      <c r="N234" s="2"/>
    </row>
    <row r="235" spans="1:14">
      <c r="A235" s="98">
        <v>515</v>
      </c>
      <c r="B235" s="98" t="s">
        <v>30</v>
      </c>
      <c r="C235" s="155">
        <v>0</v>
      </c>
      <c r="D235" s="98">
        <v>1358</v>
      </c>
      <c r="E235" s="98" t="s">
        <v>28</v>
      </c>
      <c r="F235" s="98" t="s">
        <v>27</v>
      </c>
      <c r="G235" s="98" t="s">
        <v>374</v>
      </c>
      <c r="H235" s="98">
        <v>0</v>
      </c>
      <c r="I235" s="1">
        <f>[7]Acc_Cash!H7</f>
        <v>-65520.800000000003</v>
      </c>
      <c r="J235" s="2">
        <f t="shared" si="4"/>
        <v>65520.800000000003</v>
      </c>
      <c r="L235" s="2"/>
      <c r="N235" s="2"/>
    </row>
    <row r="236" spans="1:14">
      <c r="A236" s="98">
        <v>516</v>
      </c>
      <c r="B236" s="98" t="s">
        <v>30</v>
      </c>
      <c r="C236" s="155">
        <v>0</v>
      </c>
      <c r="D236" s="98">
        <v>1359</v>
      </c>
      <c r="E236" s="98" t="s">
        <v>28</v>
      </c>
      <c r="F236" s="98" t="s">
        <v>27</v>
      </c>
      <c r="G236" s="98" t="s">
        <v>61</v>
      </c>
      <c r="H236" s="98">
        <v>0</v>
      </c>
      <c r="I236" s="1">
        <f>[7]Acc_Cash!H25</f>
        <v>-135173.6</v>
      </c>
      <c r="J236" s="2">
        <f t="shared" si="4"/>
        <v>135173.6</v>
      </c>
      <c r="L236" s="2"/>
      <c r="N236" s="2"/>
    </row>
    <row r="237" spans="1:14">
      <c r="A237" s="98">
        <v>517</v>
      </c>
      <c r="B237" s="98" t="s">
        <v>30</v>
      </c>
      <c r="C237" s="155">
        <v>0</v>
      </c>
      <c r="D237" s="98">
        <v>1360</v>
      </c>
      <c r="E237" s="98" t="s">
        <v>28</v>
      </c>
      <c r="F237" s="98" t="s">
        <v>27</v>
      </c>
      <c r="G237" s="98" t="s">
        <v>375</v>
      </c>
      <c r="H237" s="98">
        <v>0</v>
      </c>
      <c r="I237" s="1">
        <f>[7]Acc_Cash!H26</f>
        <v>135173.6</v>
      </c>
      <c r="J237" s="2">
        <f t="shared" si="4"/>
        <v>-135173.6</v>
      </c>
      <c r="L237" s="2"/>
      <c r="N237" s="2"/>
    </row>
    <row r="238" spans="1:14">
      <c r="A238" s="98">
        <v>518</v>
      </c>
      <c r="B238" s="98" t="s">
        <v>30</v>
      </c>
      <c r="C238" s="155">
        <v>0</v>
      </c>
      <c r="D238" s="98">
        <v>1362</v>
      </c>
      <c r="E238" s="98" t="s">
        <v>28</v>
      </c>
      <c r="F238" s="98" t="s">
        <v>27</v>
      </c>
      <c r="G238" s="98" t="s">
        <v>377</v>
      </c>
      <c r="H238" s="98">
        <v>0</v>
      </c>
      <c r="I238" s="1">
        <f>[7]Acc_Cash!H55</f>
        <v>-11500</v>
      </c>
      <c r="J238" s="2">
        <f t="shared" si="4"/>
        <v>11500</v>
      </c>
      <c r="L238" s="2"/>
      <c r="N238" s="2"/>
    </row>
    <row r="239" spans="1:14">
      <c r="A239" s="98">
        <v>519</v>
      </c>
      <c r="B239" s="98" t="s">
        <v>30</v>
      </c>
      <c r="C239" s="155">
        <v>0</v>
      </c>
      <c r="D239" s="98">
        <v>1363</v>
      </c>
      <c r="E239" s="98" t="s">
        <v>28</v>
      </c>
      <c r="F239" s="98" t="s">
        <v>27</v>
      </c>
      <c r="G239" s="98" t="s">
        <v>251</v>
      </c>
      <c r="H239" s="98">
        <v>0</v>
      </c>
      <c r="I239" s="1">
        <f>[7]Acc_Cash!H212</f>
        <v>0</v>
      </c>
      <c r="J239" s="2">
        <f t="shared" si="4"/>
        <v>0</v>
      </c>
      <c r="L239" s="2"/>
      <c r="N239" s="2"/>
    </row>
    <row r="240" spans="1:14">
      <c r="A240" s="98">
        <v>520</v>
      </c>
      <c r="B240" s="98" t="s">
        <v>30</v>
      </c>
      <c r="C240" s="155">
        <v>0</v>
      </c>
      <c r="D240" s="98">
        <v>1364</v>
      </c>
      <c r="E240" s="98" t="s">
        <v>28</v>
      </c>
      <c r="F240" s="98" t="s">
        <v>27</v>
      </c>
      <c r="G240" s="98" t="s">
        <v>378</v>
      </c>
      <c r="H240" s="98">
        <v>0</v>
      </c>
      <c r="I240" s="1">
        <f>[7]Acc_Cash!H291</f>
        <v>0</v>
      </c>
      <c r="J240" s="2">
        <f t="shared" si="4"/>
        <v>0</v>
      </c>
      <c r="L240" s="2"/>
      <c r="N240" s="2"/>
    </row>
    <row r="241" spans="1:14">
      <c r="A241" s="98">
        <v>521</v>
      </c>
      <c r="B241" s="98" t="s">
        <v>30</v>
      </c>
      <c r="C241" s="155">
        <v>0</v>
      </c>
      <c r="D241" s="98">
        <v>1365</v>
      </c>
      <c r="E241" s="98" t="s">
        <v>28</v>
      </c>
      <c r="F241" s="98" t="s">
        <v>27</v>
      </c>
      <c r="G241" s="98" t="s">
        <v>379</v>
      </c>
      <c r="H241" s="98">
        <v>0</v>
      </c>
      <c r="I241" s="1">
        <f>[7]Acc_Cash!H119</f>
        <v>-35777.800000000003</v>
      </c>
      <c r="J241" s="2">
        <f t="shared" si="4"/>
        <v>35777.800000000003</v>
      </c>
      <c r="L241" s="2"/>
      <c r="N241" s="2"/>
    </row>
    <row r="242" spans="1:14">
      <c r="A242" s="98">
        <v>522</v>
      </c>
      <c r="B242" s="98" t="s">
        <v>30</v>
      </c>
      <c r="C242" s="155">
        <v>0</v>
      </c>
      <c r="D242" s="98">
        <v>1366</v>
      </c>
      <c r="E242" s="98" t="s">
        <v>28</v>
      </c>
      <c r="F242" s="98" t="s">
        <v>27</v>
      </c>
      <c r="G242" s="98" t="s">
        <v>58</v>
      </c>
      <c r="H242" s="98">
        <v>0</v>
      </c>
      <c r="I242" s="1">
        <f>[7]Acc_Cash!H213</f>
        <v>0</v>
      </c>
      <c r="J242" s="2">
        <f t="shared" si="4"/>
        <v>0</v>
      </c>
      <c r="L242" s="2"/>
      <c r="N242" s="2"/>
    </row>
    <row r="243" spans="1:14">
      <c r="A243" s="98">
        <v>523</v>
      </c>
      <c r="B243" s="98" t="s">
        <v>30</v>
      </c>
      <c r="C243" s="155">
        <v>0</v>
      </c>
      <c r="D243" s="98">
        <v>1367</v>
      </c>
      <c r="E243" s="98" t="s">
        <v>28</v>
      </c>
      <c r="F243" s="98" t="s">
        <v>27</v>
      </c>
      <c r="G243" s="98" t="s">
        <v>380</v>
      </c>
      <c r="H243" s="98">
        <v>0</v>
      </c>
      <c r="I243" s="1">
        <f>[7]Acc_Cash!H292</f>
        <v>0</v>
      </c>
      <c r="J243" s="2">
        <f t="shared" si="4"/>
        <v>0</v>
      </c>
      <c r="L243" s="2"/>
      <c r="N243" s="2"/>
    </row>
    <row r="244" spans="1:14">
      <c r="A244" s="98">
        <v>524</v>
      </c>
      <c r="B244" s="98" t="s">
        <v>30</v>
      </c>
      <c r="C244" s="155">
        <v>0</v>
      </c>
      <c r="D244" s="98">
        <v>1368</v>
      </c>
      <c r="E244" s="98" t="s">
        <v>28</v>
      </c>
      <c r="F244" s="98" t="s">
        <v>27</v>
      </c>
      <c r="G244" s="98" t="s">
        <v>386</v>
      </c>
      <c r="H244" s="98">
        <v>0</v>
      </c>
      <c r="I244" s="1">
        <f>[7]Acc_Cash!H395</f>
        <v>0</v>
      </c>
      <c r="J244" s="2">
        <f t="shared" si="4"/>
        <v>0</v>
      </c>
      <c r="L244" s="2"/>
      <c r="N244" s="2"/>
    </row>
    <row r="245" spans="1:14">
      <c r="A245" s="98">
        <v>525</v>
      </c>
      <c r="B245" s="98" t="s">
        <v>30</v>
      </c>
      <c r="C245" s="155">
        <v>0</v>
      </c>
      <c r="D245" s="98">
        <v>1369</v>
      </c>
      <c r="E245" s="98" t="s">
        <v>28</v>
      </c>
      <c r="F245" s="98" t="s">
        <v>27</v>
      </c>
      <c r="G245" s="98" t="s">
        <v>381</v>
      </c>
      <c r="H245" s="98">
        <v>0</v>
      </c>
      <c r="I245" s="1">
        <f>[7]Acc_Cash!H214</f>
        <v>0</v>
      </c>
      <c r="J245" s="2">
        <f t="shared" si="4"/>
        <v>0</v>
      </c>
      <c r="L245" s="2"/>
      <c r="N245" s="2"/>
    </row>
    <row r="246" spans="1:14">
      <c r="A246" s="98">
        <v>526</v>
      </c>
      <c r="B246" s="98" t="s">
        <v>30</v>
      </c>
      <c r="C246" s="155">
        <v>0</v>
      </c>
      <c r="D246" s="98">
        <v>1371</v>
      </c>
      <c r="E246" s="98" t="s">
        <v>28</v>
      </c>
      <c r="F246" s="98" t="s">
        <v>27</v>
      </c>
      <c r="G246" s="98" t="s">
        <v>383</v>
      </c>
      <c r="H246" s="98">
        <v>0</v>
      </c>
      <c r="I246" s="1">
        <f>[7]Acc_Cash!H331</f>
        <v>0</v>
      </c>
      <c r="J246" s="2">
        <f t="shared" si="4"/>
        <v>0</v>
      </c>
      <c r="L246" s="2"/>
      <c r="N246" s="2"/>
    </row>
    <row r="247" spans="1:14">
      <c r="A247" s="98">
        <v>527</v>
      </c>
      <c r="B247" s="98" t="s">
        <v>30</v>
      </c>
      <c r="C247" s="155">
        <v>0</v>
      </c>
      <c r="D247" s="98">
        <v>1373</v>
      </c>
      <c r="E247" s="98" t="s">
        <v>28</v>
      </c>
      <c r="F247" s="98" t="s">
        <v>27</v>
      </c>
      <c r="G247" s="98" t="s">
        <v>63</v>
      </c>
      <c r="H247" s="98">
        <v>0</v>
      </c>
      <c r="I247" s="1">
        <f>[7]Acc_Cash!H46</f>
        <v>-8433.2999999999993</v>
      </c>
      <c r="J247" s="2">
        <f t="shared" si="4"/>
        <v>8433.2999999999993</v>
      </c>
      <c r="L247" s="2"/>
      <c r="N247" s="2"/>
    </row>
    <row r="248" spans="1:14">
      <c r="A248" s="98">
        <v>528</v>
      </c>
      <c r="B248" s="98" t="s">
        <v>30</v>
      </c>
      <c r="C248" s="155">
        <v>0</v>
      </c>
      <c r="D248" s="98">
        <v>1374</v>
      </c>
      <c r="E248" s="98" t="s">
        <v>28</v>
      </c>
      <c r="F248" s="98" t="s">
        <v>27</v>
      </c>
      <c r="G248" s="98" t="s">
        <v>384</v>
      </c>
      <c r="H248" s="98">
        <v>0</v>
      </c>
      <c r="I248" s="1">
        <f>[7]Acc_Cash!H105</f>
        <v>0</v>
      </c>
      <c r="J248" s="2">
        <f t="shared" si="4"/>
        <v>0</v>
      </c>
      <c r="L248" s="2"/>
      <c r="N248" s="2"/>
    </row>
    <row r="249" spans="1:14">
      <c r="A249" s="98">
        <v>529</v>
      </c>
      <c r="B249" s="98" t="s">
        <v>30</v>
      </c>
      <c r="C249" s="155">
        <v>0</v>
      </c>
      <c r="D249" s="98">
        <v>1375</v>
      </c>
      <c r="E249" s="98" t="s">
        <v>28</v>
      </c>
      <c r="F249" s="98" t="s">
        <v>27</v>
      </c>
      <c r="G249" s="98" t="s">
        <v>385</v>
      </c>
      <c r="H249" s="98">
        <v>0</v>
      </c>
      <c r="I249" s="1">
        <f>[7]Acc_Cash!H215</f>
        <v>0</v>
      </c>
      <c r="J249" s="2">
        <f t="shared" si="4"/>
        <v>0</v>
      </c>
      <c r="L249" s="2"/>
      <c r="N249" s="2"/>
    </row>
    <row r="250" spans="1:14">
      <c r="A250" s="98">
        <v>530</v>
      </c>
      <c r="B250" s="98" t="s">
        <v>30</v>
      </c>
      <c r="C250" s="155">
        <v>0</v>
      </c>
      <c r="D250" s="98">
        <v>1074</v>
      </c>
      <c r="E250" s="98" t="s">
        <v>28</v>
      </c>
      <c r="F250" s="98" t="s">
        <v>27</v>
      </c>
      <c r="G250" s="98" t="s">
        <v>50</v>
      </c>
      <c r="H250" s="98">
        <v>0</v>
      </c>
      <c r="I250" s="1">
        <f>[7]Acc_Cash!H332</f>
        <v>0</v>
      </c>
      <c r="J250" s="2">
        <f t="shared" si="4"/>
        <v>0</v>
      </c>
      <c r="L250" s="2"/>
      <c r="N250" s="2"/>
    </row>
    <row r="251" spans="1:14">
      <c r="A251" s="98">
        <v>531</v>
      </c>
      <c r="B251" s="98" t="s">
        <v>30</v>
      </c>
      <c r="C251" s="155">
        <v>0</v>
      </c>
      <c r="D251" s="98">
        <v>1480</v>
      </c>
      <c r="E251" s="98" t="s">
        <v>301</v>
      </c>
      <c r="F251" s="98" t="s">
        <v>27</v>
      </c>
      <c r="G251" s="98" t="s">
        <v>304</v>
      </c>
      <c r="H251" s="98">
        <v>0</v>
      </c>
      <c r="I251" s="1">
        <f>[7]Acc_Cash!H216</f>
        <v>0</v>
      </c>
      <c r="J251" s="2">
        <f t="shared" si="4"/>
        <v>0</v>
      </c>
      <c r="L251" s="2"/>
      <c r="N251" s="2"/>
    </row>
    <row r="252" spans="1:14">
      <c r="A252" s="98">
        <v>532</v>
      </c>
      <c r="B252" s="98" t="s">
        <v>30</v>
      </c>
      <c r="C252" s="155">
        <v>0</v>
      </c>
      <c r="D252" s="98">
        <v>1481</v>
      </c>
      <c r="E252" s="98" t="s">
        <v>301</v>
      </c>
      <c r="F252" s="98" t="s">
        <v>27</v>
      </c>
      <c r="G252" s="98" t="s">
        <v>305</v>
      </c>
      <c r="H252" s="98">
        <v>0</v>
      </c>
      <c r="I252" s="1">
        <f>[7]Acc_Cash!H333</f>
        <v>0</v>
      </c>
      <c r="J252" s="2">
        <f t="shared" si="4"/>
        <v>0</v>
      </c>
      <c r="L252" s="2"/>
      <c r="N252" s="2"/>
    </row>
    <row r="253" spans="1:14">
      <c r="A253" s="98">
        <v>533</v>
      </c>
      <c r="B253" s="98" t="s">
        <v>30</v>
      </c>
      <c r="C253" s="155">
        <v>0</v>
      </c>
      <c r="D253" s="98">
        <v>1482</v>
      </c>
      <c r="E253" s="98" t="s">
        <v>301</v>
      </c>
      <c r="F253" s="98" t="s">
        <v>27</v>
      </c>
      <c r="G253" s="98" t="s">
        <v>306</v>
      </c>
      <c r="H253" s="98">
        <v>0</v>
      </c>
      <c r="I253" s="1">
        <f>[7]Acc_Cash!H217</f>
        <v>0</v>
      </c>
      <c r="J253" s="2">
        <f t="shared" si="4"/>
        <v>0</v>
      </c>
      <c r="L253" s="2"/>
      <c r="N253" s="2"/>
    </row>
    <row r="254" spans="1:14">
      <c r="A254" s="98">
        <v>534</v>
      </c>
      <c r="B254" s="98" t="s">
        <v>30</v>
      </c>
      <c r="C254" s="155">
        <v>0</v>
      </c>
      <c r="D254" s="98">
        <v>1483</v>
      </c>
      <c r="E254" s="98" t="s">
        <v>301</v>
      </c>
      <c r="F254" s="98" t="s">
        <v>27</v>
      </c>
      <c r="G254" s="98" t="s">
        <v>307</v>
      </c>
      <c r="H254" s="98">
        <v>0</v>
      </c>
      <c r="I254" s="1">
        <f>[7]Acc_Cash!H334</f>
        <v>0</v>
      </c>
      <c r="J254" s="2">
        <f t="shared" si="4"/>
        <v>0</v>
      </c>
      <c r="L254" s="2"/>
      <c r="N254" s="2"/>
    </row>
    <row r="255" spans="1:14">
      <c r="A255" s="98">
        <v>535</v>
      </c>
      <c r="B255" s="98" t="s">
        <v>30</v>
      </c>
      <c r="C255" s="155">
        <v>0</v>
      </c>
      <c r="D255" s="98">
        <v>1484</v>
      </c>
      <c r="E255" s="98" t="s">
        <v>301</v>
      </c>
      <c r="F255" s="98" t="s">
        <v>27</v>
      </c>
      <c r="G255" s="98" t="s">
        <v>241</v>
      </c>
      <c r="H255" s="98">
        <v>0</v>
      </c>
      <c r="I255" s="1">
        <f>[7]Acc_Cash!H218</f>
        <v>0</v>
      </c>
      <c r="J255" s="2">
        <f t="shared" si="4"/>
        <v>0</v>
      </c>
      <c r="L255" s="2"/>
      <c r="N255" s="2"/>
    </row>
    <row r="256" spans="1:14">
      <c r="A256" s="98">
        <v>536</v>
      </c>
      <c r="B256" s="98" t="s">
        <v>30</v>
      </c>
      <c r="C256" s="155">
        <v>0</v>
      </c>
      <c r="D256" s="98">
        <v>1485</v>
      </c>
      <c r="E256" s="98" t="s">
        <v>301</v>
      </c>
      <c r="F256" s="98" t="s">
        <v>27</v>
      </c>
      <c r="G256" s="98" t="s">
        <v>308</v>
      </c>
      <c r="H256" s="98">
        <v>0</v>
      </c>
      <c r="I256" s="1">
        <f>[7]Acc_Cash!H318</f>
        <v>0</v>
      </c>
      <c r="J256" s="2">
        <f t="shared" si="4"/>
        <v>0</v>
      </c>
      <c r="L256" s="2"/>
      <c r="N256" s="2"/>
    </row>
    <row r="257" spans="1:14">
      <c r="A257" s="98">
        <v>537</v>
      </c>
      <c r="B257" s="98" t="s">
        <v>30</v>
      </c>
      <c r="C257" s="155">
        <v>0</v>
      </c>
      <c r="D257" s="98">
        <v>1486</v>
      </c>
      <c r="E257" s="98" t="s">
        <v>301</v>
      </c>
      <c r="F257" s="98" t="s">
        <v>27</v>
      </c>
      <c r="G257" s="98" t="s">
        <v>310</v>
      </c>
      <c r="H257" s="98">
        <v>0</v>
      </c>
      <c r="I257" s="1">
        <f>[7]Acc_Cash!H219</f>
        <v>0</v>
      </c>
      <c r="J257" s="2">
        <f t="shared" si="4"/>
        <v>0</v>
      </c>
      <c r="L257" s="2"/>
      <c r="N257" s="2"/>
    </row>
    <row r="258" spans="1:14">
      <c r="A258" s="98">
        <v>538</v>
      </c>
      <c r="B258" s="98" t="s">
        <v>30</v>
      </c>
      <c r="C258" s="155">
        <v>0</v>
      </c>
      <c r="D258" s="98">
        <v>1487</v>
      </c>
      <c r="E258" s="98" t="s">
        <v>301</v>
      </c>
      <c r="F258" s="98" t="s">
        <v>27</v>
      </c>
      <c r="G258" s="98" t="s">
        <v>309</v>
      </c>
      <c r="H258" s="98">
        <v>0</v>
      </c>
      <c r="I258" s="1">
        <f>[7]Acc_Cash!H293</f>
        <v>0</v>
      </c>
      <c r="J258" s="2">
        <f t="shared" si="4"/>
        <v>0</v>
      </c>
      <c r="L258" s="2"/>
      <c r="N258" s="2"/>
    </row>
    <row r="259" spans="1:14">
      <c r="A259" s="98">
        <v>539</v>
      </c>
      <c r="B259" s="98" t="s">
        <v>30</v>
      </c>
      <c r="C259" s="155">
        <v>0</v>
      </c>
      <c r="D259" s="98">
        <v>1488</v>
      </c>
      <c r="E259" s="98" t="s">
        <v>301</v>
      </c>
      <c r="F259" s="98" t="s">
        <v>27</v>
      </c>
      <c r="G259" s="98" t="s">
        <v>40</v>
      </c>
      <c r="H259" s="98">
        <v>0</v>
      </c>
      <c r="I259" s="1">
        <f>[7]Acc_Cash!H220</f>
        <v>0</v>
      </c>
      <c r="J259" s="2">
        <f t="shared" si="4"/>
        <v>0</v>
      </c>
      <c r="L259" s="2"/>
      <c r="N259" s="2"/>
    </row>
    <row r="260" spans="1:14">
      <c r="A260" s="98">
        <v>540</v>
      </c>
      <c r="B260" s="98" t="s">
        <v>30</v>
      </c>
      <c r="C260" s="155">
        <v>0</v>
      </c>
      <c r="D260" s="98">
        <v>1489</v>
      </c>
      <c r="E260" s="98" t="s">
        <v>301</v>
      </c>
      <c r="F260" s="98" t="s">
        <v>27</v>
      </c>
      <c r="G260" s="98" t="s">
        <v>312</v>
      </c>
      <c r="H260" s="98">
        <v>0</v>
      </c>
      <c r="I260" s="1">
        <f>[7]Acc_Cash!H335</f>
        <v>0</v>
      </c>
      <c r="J260" s="2">
        <f t="shared" si="4"/>
        <v>0</v>
      </c>
      <c r="L260" s="2"/>
      <c r="N260" s="2"/>
    </row>
    <row r="261" spans="1:14">
      <c r="A261" s="98">
        <v>541</v>
      </c>
      <c r="B261" s="98" t="s">
        <v>30</v>
      </c>
      <c r="C261" s="155">
        <v>0</v>
      </c>
      <c r="D261" s="98">
        <v>1490</v>
      </c>
      <c r="E261" s="98" t="s">
        <v>301</v>
      </c>
      <c r="F261" s="98" t="s">
        <v>27</v>
      </c>
      <c r="G261" s="98" t="s">
        <v>313</v>
      </c>
      <c r="H261" s="98">
        <v>0</v>
      </c>
      <c r="I261" s="1">
        <f>[7]Acc_Cash!H23</f>
        <v>16433.3</v>
      </c>
      <c r="J261" s="2">
        <f t="shared" si="4"/>
        <v>-16433.3</v>
      </c>
      <c r="L261" s="2"/>
      <c r="N261" s="2"/>
    </row>
    <row r="262" spans="1:14">
      <c r="A262" s="98">
        <v>542</v>
      </c>
      <c r="B262" s="98" t="s">
        <v>30</v>
      </c>
      <c r="C262" s="155">
        <v>0</v>
      </c>
      <c r="D262" s="98">
        <v>1491</v>
      </c>
      <c r="E262" s="98" t="s">
        <v>301</v>
      </c>
      <c r="F262" s="98" t="s">
        <v>27</v>
      </c>
      <c r="G262" s="98" t="s">
        <v>315</v>
      </c>
      <c r="H262" s="98">
        <v>0</v>
      </c>
      <c r="I262" s="1">
        <f>[7]Acc_Cash!H24</f>
        <v>-16433.3</v>
      </c>
      <c r="J262" s="2">
        <f t="shared" si="4"/>
        <v>16433.3</v>
      </c>
      <c r="L262" s="2"/>
      <c r="N262" s="2"/>
    </row>
    <row r="263" spans="1:14">
      <c r="A263" s="98">
        <v>543</v>
      </c>
      <c r="B263" s="98" t="s">
        <v>30</v>
      </c>
      <c r="C263" s="155">
        <v>0</v>
      </c>
      <c r="D263" s="98">
        <v>1492</v>
      </c>
      <c r="E263" s="98" t="s">
        <v>301</v>
      </c>
      <c r="F263" s="98" t="s">
        <v>27</v>
      </c>
      <c r="G263" s="98" t="s">
        <v>318</v>
      </c>
      <c r="H263" s="98">
        <v>0</v>
      </c>
      <c r="I263" s="1">
        <f>[7]Acc_Cash!H32</f>
        <v>-12750</v>
      </c>
      <c r="J263" s="2">
        <f t="shared" si="4"/>
        <v>12750</v>
      </c>
      <c r="L263" s="2"/>
      <c r="N263" s="2"/>
    </row>
    <row r="264" spans="1:14">
      <c r="A264" s="98">
        <v>544</v>
      </c>
      <c r="B264" s="98" t="s">
        <v>30</v>
      </c>
      <c r="C264" s="155">
        <v>0</v>
      </c>
      <c r="D264" s="98">
        <v>1493</v>
      </c>
      <c r="E264" s="98" t="s">
        <v>301</v>
      </c>
      <c r="F264" s="98" t="s">
        <v>27</v>
      </c>
      <c r="G264" s="98" t="s">
        <v>319</v>
      </c>
      <c r="H264" s="98">
        <v>0</v>
      </c>
      <c r="I264" s="1">
        <f>[7]Acc_Cash!H221</f>
        <v>0</v>
      </c>
      <c r="J264" s="2">
        <f t="shared" si="4"/>
        <v>0</v>
      </c>
      <c r="L264" s="2"/>
      <c r="N264" s="2"/>
    </row>
    <row r="265" spans="1:14">
      <c r="A265" s="98">
        <v>545</v>
      </c>
      <c r="B265" s="98" t="s">
        <v>30</v>
      </c>
      <c r="C265" s="155">
        <v>0</v>
      </c>
      <c r="D265" s="98">
        <v>1494</v>
      </c>
      <c r="E265" s="98" t="s">
        <v>301</v>
      </c>
      <c r="F265" s="98" t="s">
        <v>27</v>
      </c>
      <c r="G265" s="98" t="s">
        <v>299</v>
      </c>
      <c r="H265" s="98">
        <v>0</v>
      </c>
      <c r="I265" s="1">
        <f>[7]Acc_Cash!H294</f>
        <v>0</v>
      </c>
      <c r="J265" s="2">
        <f t="shared" si="4"/>
        <v>0</v>
      </c>
      <c r="L265" s="2"/>
      <c r="N265" s="2"/>
    </row>
    <row r="266" spans="1:14">
      <c r="A266" s="98">
        <v>546</v>
      </c>
      <c r="B266" s="98" t="s">
        <v>30</v>
      </c>
      <c r="C266" s="155">
        <v>0</v>
      </c>
      <c r="D266" s="98">
        <v>1495</v>
      </c>
      <c r="E266" s="98" t="s">
        <v>301</v>
      </c>
      <c r="F266" s="98" t="s">
        <v>27</v>
      </c>
      <c r="G266" s="98" t="s">
        <v>323</v>
      </c>
      <c r="H266" s="98">
        <v>0</v>
      </c>
      <c r="I266" s="1">
        <f>[7]Acc_Cash!H402</f>
        <v>0</v>
      </c>
      <c r="J266" s="2">
        <f t="shared" si="4"/>
        <v>0</v>
      </c>
      <c r="L266" s="2"/>
      <c r="N266" s="2"/>
    </row>
    <row r="267" spans="1:14">
      <c r="A267" s="98">
        <v>547</v>
      </c>
      <c r="B267" s="98" t="s">
        <v>30</v>
      </c>
      <c r="C267" s="155">
        <v>0</v>
      </c>
      <c r="D267" s="98">
        <v>1496</v>
      </c>
      <c r="E267" s="98" t="s">
        <v>301</v>
      </c>
      <c r="F267" s="98" t="s">
        <v>27</v>
      </c>
      <c r="G267" s="98" t="s">
        <v>324</v>
      </c>
      <c r="H267" s="98">
        <v>0</v>
      </c>
      <c r="I267" s="1">
        <f>[7]Acc_Cash!H222</f>
        <v>0</v>
      </c>
      <c r="J267" s="2">
        <f t="shared" si="4"/>
        <v>0</v>
      </c>
      <c r="L267" s="2"/>
      <c r="N267" s="2"/>
    </row>
    <row r="268" spans="1:14">
      <c r="A268" s="98">
        <v>548</v>
      </c>
      <c r="B268" s="98" t="s">
        <v>30</v>
      </c>
      <c r="C268" s="155">
        <v>0</v>
      </c>
      <c r="D268" s="98">
        <v>1497</v>
      </c>
      <c r="E268" s="98" t="s">
        <v>301</v>
      </c>
      <c r="F268" s="98" t="s">
        <v>27</v>
      </c>
      <c r="G268" s="98" t="s">
        <v>29</v>
      </c>
      <c r="H268" s="98">
        <v>0</v>
      </c>
      <c r="I268" s="1">
        <f>[7]Acc_Cash!H336</f>
        <v>0</v>
      </c>
      <c r="J268" s="2">
        <f t="shared" si="4"/>
        <v>0</v>
      </c>
      <c r="L268" s="2"/>
      <c r="N268" s="2"/>
    </row>
    <row r="269" spans="1:14">
      <c r="A269" s="98">
        <v>549</v>
      </c>
      <c r="B269" s="98" t="s">
        <v>30</v>
      </c>
      <c r="C269" s="155">
        <v>0</v>
      </c>
      <c r="D269" s="98">
        <v>1498</v>
      </c>
      <c r="E269" s="98" t="s">
        <v>301</v>
      </c>
      <c r="F269" s="98" t="s">
        <v>27</v>
      </c>
      <c r="G269" s="98" t="s">
        <v>325</v>
      </c>
      <c r="H269" s="98">
        <v>0</v>
      </c>
      <c r="I269" s="1">
        <f>[7]Acc_Cash!H95</f>
        <v>-18277.8</v>
      </c>
      <c r="J269" s="2">
        <f t="shared" si="4"/>
        <v>18277.8</v>
      </c>
      <c r="L269" s="2"/>
      <c r="N269" s="2"/>
    </row>
    <row r="270" spans="1:14">
      <c r="A270" s="98">
        <v>550</v>
      </c>
      <c r="B270" s="98" t="s">
        <v>30</v>
      </c>
      <c r="C270" s="155">
        <v>0</v>
      </c>
      <c r="D270" s="98">
        <v>1499</v>
      </c>
      <c r="E270" s="98" t="s">
        <v>301</v>
      </c>
      <c r="F270" s="98" t="s">
        <v>27</v>
      </c>
      <c r="G270" s="98" t="s">
        <v>326</v>
      </c>
      <c r="H270" s="98">
        <v>0</v>
      </c>
      <c r="I270" s="1">
        <f>[7]Acc_Cash!H223</f>
        <v>0</v>
      </c>
      <c r="J270" s="2">
        <f t="shared" si="4"/>
        <v>0</v>
      </c>
      <c r="L270" s="2"/>
      <c r="N270" s="2"/>
    </row>
    <row r="271" spans="1:14">
      <c r="A271" s="98">
        <v>551</v>
      </c>
      <c r="B271" s="98" t="s">
        <v>30</v>
      </c>
      <c r="C271" s="155">
        <v>0</v>
      </c>
      <c r="D271" s="98">
        <v>1500</v>
      </c>
      <c r="E271" s="98" t="s">
        <v>301</v>
      </c>
      <c r="F271" s="98" t="s">
        <v>27</v>
      </c>
      <c r="G271" s="98" t="s">
        <v>327</v>
      </c>
      <c r="H271" s="98">
        <v>0</v>
      </c>
      <c r="I271" s="1">
        <f>[7]Acc_Cash!H295</f>
        <v>0</v>
      </c>
      <c r="J271" s="2">
        <f t="shared" si="4"/>
        <v>0</v>
      </c>
      <c r="L271" s="2"/>
      <c r="N271" s="2"/>
    </row>
    <row r="272" spans="1:14">
      <c r="A272" s="98">
        <v>552</v>
      </c>
      <c r="B272" s="98" t="s">
        <v>30</v>
      </c>
      <c r="C272" s="155">
        <v>0</v>
      </c>
      <c r="D272" s="98">
        <v>1501</v>
      </c>
      <c r="E272" s="98" t="s">
        <v>301</v>
      </c>
      <c r="F272" s="98" t="s">
        <v>27</v>
      </c>
      <c r="G272" s="98" t="s">
        <v>328</v>
      </c>
      <c r="H272" s="98">
        <v>0</v>
      </c>
      <c r="I272" s="1">
        <f>[7]Acc_Cash!H117</f>
        <v>311111.09999999998</v>
      </c>
      <c r="J272" s="2">
        <f t="shared" si="4"/>
        <v>-311111.09999999998</v>
      </c>
      <c r="L272" s="2"/>
      <c r="N272" s="2"/>
    </row>
    <row r="273" spans="1:14">
      <c r="A273" s="98">
        <v>553</v>
      </c>
      <c r="B273" s="98" t="s">
        <v>30</v>
      </c>
      <c r="C273" s="155">
        <v>0</v>
      </c>
      <c r="D273" s="98">
        <v>1502</v>
      </c>
      <c r="E273" s="98" t="s">
        <v>301</v>
      </c>
      <c r="F273" s="98" t="s">
        <v>27</v>
      </c>
      <c r="G273" s="98" t="s">
        <v>329</v>
      </c>
      <c r="H273" s="98">
        <v>0</v>
      </c>
      <c r="I273" s="1">
        <f>[7]Acc_Cash!H367</f>
        <v>-311111.09999999998</v>
      </c>
      <c r="J273" s="2">
        <f t="shared" si="4"/>
        <v>311111.09999999998</v>
      </c>
      <c r="L273" s="2"/>
      <c r="N273" s="2"/>
    </row>
    <row r="274" spans="1:14">
      <c r="A274" s="98">
        <v>554</v>
      </c>
      <c r="B274" s="98" t="s">
        <v>30</v>
      </c>
      <c r="C274" s="155">
        <v>0</v>
      </c>
      <c r="D274" s="98">
        <v>1504</v>
      </c>
      <c r="E274" s="98" t="s">
        <v>301</v>
      </c>
      <c r="F274" s="98" t="s">
        <v>27</v>
      </c>
      <c r="G274" s="98" t="s">
        <v>332</v>
      </c>
      <c r="H274" s="98">
        <v>0</v>
      </c>
      <c r="I274" s="1">
        <f>[7]Acc_Cash!H368</f>
        <v>311111.09999999998</v>
      </c>
      <c r="J274" s="2">
        <f t="shared" si="4"/>
        <v>-311111.09999999998</v>
      </c>
      <c r="L274" s="2"/>
      <c r="N274" s="2"/>
    </row>
    <row r="275" spans="1:14">
      <c r="A275" s="98">
        <v>555</v>
      </c>
      <c r="B275" s="98" t="s">
        <v>30</v>
      </c>
      <c r="C275" s="155">
        <v>0</v>
      </c>
      <c r="D275" s="98">
        <v>1505</v>
      </c>
      <c r="E275" s="98" t="s">
        <v>301</v>
      </c>
      <c r="F275" s="98" t="s">
        <v>27</v>
      </c>
      <c r="G275" s="98" t="s">
        <v>334</v>
      </c>
      <c r="H275" s="98">
        <v>0</v>
      </c>
      <c r="I275" s="1">
        <f>[7]Acc_Cash!H224</f>
        <v>0</v>
      </c>
      <c r="J275" s="2">
        <f t="shared" si="4"/>
        <v>0</v>
      </c>
      <c r="L275" s="2"/>
      <c r="N275" s="2"/>
    </row>
    <row r="276" spans="1:14">
      <c r="A276" s="98">
        <v>556</v>
      </c>
      <c r="B276" s="98" t="s">
        <v>30</v>
      </c>
      <c r="C276" s="155">
        <v>0</v>
      </c>
      <c r="D276" s="98">
        <v>1506</v>
      </c>
      <c r="E276" s="98" t="s">
        <v>301</v>
      </c>
      <c r="F276" s="98" t="s">
        <v>27</v>
      </c>
      <c r="G276" s="98" t="s">
        <v>336</v>
      </c>
      <c r="H276" s="98">
        <v>0</v>
      </c>
      <c r="I276" s="1">
        <f>[7]Acc_Cash!H296</f>
        <v>0</v>
      </c>
      <c r="J276" s="2">
        <f t="shared" si="4"/>
        <v>0</v>
      </c>
      <c r="L276" s="2"/>
      <c r="N276" s="2"/>
    </row>
    <row r="277" spans="1:14">
      <c r="A277" s="98">
        <v>557</v>
      </c>
      <c r="B277" s="98" t="s">
        <v>30</v>
      </c>
      <c r="C277" s="155">
        <v>0</v>
      </c>
      <c r="D277" s="98">
        <v>1507</v>
      </c>
      <c r="E277" s="98" t="s">
        <v>301</v>
      </c>
      <c r="F277" s="98" t="s">
        <v>27</v>
      </c>
      <c r="G277" s="98" t="s">
        <v>337</v>
      </c>
      <c r="H277" s="98">
        <v>0</v>
      </c>
      <c r="I277" s="1">
        <f>[7]Acc_Cash!H96</f>
        <v>-14622.2</v>
      </c>
      <c r="J277" s="2">
        <f t="shared" si="4"/>
        <v>14622.2</v>
      </c>
      <c r="L277" s="2"/>
      <c r="N277" s="2"/>
    </row>
    <row r="278" spans="1:14">
      <c r="A278" s="98">
        <v>558</v>
      </c>
      <c r="B278" s="98" t="s">
        <v>30</v>
      </c>
      <c r="C278" s="155">
        <v>0</v>
      </c>
      <c r="D278" s="98">
        <v>1508</v>
      </c>
      <c r="E278" s="98" t="s">
        <v>301</v>
      </c>
      <c r="F278" s="98" t="s">
        <v>27</v>
      </c>
      <c r="G278" s="98" t="s">
        <v>339</v>
      </c>
      <c r="H278" s="98">
        <v>0</v>
      </c>
      <c r="I278" s="1">
        <f>[7]Acc_Cash!H97</f>
        <v>14622.2</v>
      </c>
      <c r="J278" s="2">
        <f t="shared" si="4"/>
        <v>-14622.2</v>
      </c>
      <c r="L278" s="2"/>
      <c r="N278" s="2"/>
    </row>
    <row r="279" spans="1:14">
      <c r="A279" s="98">
        <v>559</v>
      </c>
      <c r="B279" s="98" t="s">
        <v>30</v>
      </c>
      <c r="C279" s="155">
        <v>0</v>
      </c>
      <c r="D279" s="98">
        <v>1509</v>
      </c>
      <c r="E279" s="98" t="s">
        <v>301</v>
      </c>
      <c r="F279" s="98" t="s">
        <v>27</v>
      </c>
      <c r="G279" s="98" t="s">
        <v>297</v>
      </c>
      <c r="H279" s="98">
        <v>0</v>
      </c>
      <c r="I279" s="1">
        <f>[7]Acc_Cash!H98</f>
        <v>-14622.2</v>
      </c>
      <c r="J279" s="2">
        <f t="shared" si="4"/>
        <v>14622.2</v>
      </c>
      <c r="L279" s="2"/>
      <c r="N279" s="2"/>
    </row>
    <row r="280" spans="1:14">
      <c r="A280" s="98">
        <v>560</v>
      </c>
      <c r="B280" s="98" t="s">
        <v>30</v>
      </c>
      <c r="C280" s="155">
        <v>0</v>
      </c>
      <c r="D280" s="98">
        <v>1510</v>
      </c>
      <c r="E280" s="98" t="s">
        <v>301</v>
      </c>
      <c r="F280" s="98" t="s">
        <v>27</v>
      </c>
      <c r="G280" s="98" t="s">
        <v>341</v>
      </c>
      <c r="H280" s="98">
        <v>0</v>
      </c>
      <c r="I280" s="1">
        <f>[7]Acc_Cash!H149</f>
        <v>-5277.8</v>
      </c>
      <c r="J280" s="2">
        <f t="shared" ref="J280:J333" si="5">H280-I280</f>
        <v>5277.8</v>
      </c>
      <c r="L280" s="2"/>
      <c r="N280" s="2"/>
    </row>
    <row r="281" spans="1:14">
      <c r="A281" s="98">
        <v>561</v>
      </c>
      <c r="B281" s="98" t="s">
        <v>30</v>
      </c>
      <c r="C281" s="155">
        <v>0</v>
      </c>
      <c r="D281" s="98">
        <v>1511</v>
      </c>
      <c r="E281" s="98" t="s">
        <v>301</v>
      </c>
      <c r="F281" s="98" t="s">
        <v>27</v>
      </c>
      <c r="G281" s="98" t="s">
        <v>76</v>
      </c>
      <c r="H281" s="98">
        <v>0</v>
      </c>
      <c r="I281" s="1">
        <f>[7]Acc_Cash!H150</f>
        <v>5277.8</v>
      </c>
      <c r="J281" s="2">
        <f t="shared" si="5"/>
        <v>-5277.8</v>
      </c>
      <c r="L281" s="2"/>
      <c r="N281" s="2"/>
    </row>
    <row r="282" spans="1:14">
      <c r="A282" s="98">
        <v>562</v>
      </c>
      <c r="B282" s="98" t="s">
        <v>30</v>
      </c>
      <c r="C282" s="155">
        <v>0</v>
      </c>
      <c r="D282" s="98">
        <v>1512</v>
      </c>
      <c r="E282" s="98" t="s">
        <v>301</v>
      </c>
      <c r="F282" s="98" t="s">
        <v>27</v>
      </c>
      <c r="G282" s="98" t="s">
        <v>342</v>
      </c>
      <c r="H282" s="98">
        <v>0</v>
      </c>
      <c r="I282" s="1">
        <f>[7]Acc_Cash!H151</f>
        <v>-5277.8</v>
      </c>
      <c r="J282" s="2">
        <f t="shared" si="5"/>
        <v>5277.8</v>
      </c>
      <c r="L282" s="2"/>
      <c r="N282" s="2"/>
    </row>
    <row r="283" spans="1:14">
      <c r="A283" s="98">
        <v>563</v>
      </c>
      <c r="B283" s="98" t="s">
        <v>30</v>
      </c>
      <c r="C283" s="155">
        <v>0</v>
      </c>
      <c r="D283" s="98">
        <v>1513</v>
      </c>
      <c r="E283" s="98" t="s">
        <v>301</v>
      </c>
      <c r="F283" s="98" t="s">
        <v>27</v>
      </c>
      <c r="G283" s="98" t="s">
        <v>52</v>
      </c>
      <c r="H283" s="98">
        <v>0</v>
      </c>
      <c r="I283" s="1">
        <f>[7]Acc_Cash!H362</f>
        <v>11250</v>
      </c>
      <c r="J283" s="2">
        <f t="shared" si="5"/>
        <v>-11250</v>
      </c>
      <c r="L283" s="2"/>
      <c r="N283" s="2"/>
    </row>
    <row r="284" spans="1:14">
      <c r="A284" s="98">
        <v>564</v>
      </c>
      <c r="B284" s="98" t="s">
        <v>30</v>
      </c>
      <c r="C284" s="155">
        <v>0</v>
      </c>
      <c r="D284" s="98">
        <v>1514</v>
      </c>
      <c r="E284" s="98" t="s">
        <v>301</v>
      </c>
      <c r="F284" s="98" t="s">
        <v>27</v>
      </c>
      <c r="G284" s="98" t="s">
        <v>343</v>
      </c>
      <c r="H284" s="98">
        <v>0</v>
      </c>
      <c r="I284" s="1">
        <f>[7]Acc_Cash!H379</f>
        <v>0</v>
      </c>
      <c r="J284" s="2">
        <f t="shared" si="5"/>
        <v>0</v>
      </c>
      <c r="L284" s="2"/>
      <c r="N284" s="2"/>
    </row>
    <row r="285" spans="1:14">
      <c r="A285" s="98">
        <v>565</v>
      </c>
      <c r="B285" s="98" t="s">
        <v>30</v>
      </c>
      <c r="C285" s="155">
        <v>0</v>
      </c>
      <c r="D285" s="98">
        <v>1515</v>
      </c>
      <c r="E285" s="98" t="s">
        <v>301</v>
      </c>
      <c r="F285" s="98" t="s">
        <v>27</v>
      </c>
      <c r="G285" s="98" t="s">
        <v>344</v>
      </c>
      <c r="H285" s="98">
        <v>0</v>
      </c>
      <c r="I285" s="1">
        <f>[7]Acc_Cash!H51</f>
        <v>12777.8</v>
      </c>
      <c r="J285" s="2">
        <f t="shared" si="5"/>
        <v>-12777.8</v>
      </c>
      <c r="L285" s="2"/>
      <c r="N285" s="2"/>
    </row>
    <row r="286" spans="1:14">
      <c r="A286" s="98">
        <v>566</v>
      </c>
      <c r="B286" s="98" t="s">
        <v>30</v>
      </c>
      <c r="C286" s="155">
        <v>0</v>
      </c>
      <c r="D286" s="98">
        <v>1516</v>
      </c>
      <c r="E286" s="98" t="s">
        <v>301</v>
      </c>
      <c r="F286" s="98" t="s">
        <v>27</v>
      </c>
      <c r="G286" s="98" t="s">
        <v>345</v>
      </c>
      <c r="H286" s="98">
        <v>0</v>
      </c>
      <c r="I286" s="1">
        <f>[7]Acc_Cash!H348</f>
        <v>0</v>
      </c>
      <c r="J286" s="2">
        <f t="shared" si="5"/>
        <v>0</v>
      </c>
      <c r="L286" s="2"/>
      <c r="N286" s="2"/>
    </row>
    <row r="287" spans="1:14">
      <c r="A287" s="98">
        <v>567</v>
      </c>
      <c r="B287" s="98" t="s">
        <v>30</v>
      </c>
      <c r="C287" s="155">
        <v>0</v>
      </c>
      <c r="D287" s="98">
        <v>1517</v>
      </c>
      <c r="E287" s="98" t="s">
        <v>301</v>
      </c>
      <c r="F287" s="98" t="s">
        <v>27</v>
      </c>
      <c r="G287" s="98" t="s">
        <v>346</v>
      </c>
      <c r="H287" s="98">
        <v>0</v>
      </c>
      <c r="I287" s="1">
        <f>[7]Acc_Cash!H353</f>
        <v>0</v>
      </c>
      <c r="J287" s="2">
        <f t="shared" si="5"/>
        <v>0</v>
      </c>
      <c r="L287" s="2"/>
      <c r="N287" s="2"/>
    </row>
    <row r="288" spans="1:14">
      <c r="A288" s="98">
        <v>568</v>
      </c>
      <c r="B288" s="98" t="s">
        <v>30</v>
      </c>
      <c r="C288" s="155">
        <v>0</v>
      </c>
      <c r="D288" s="98">
        <v>1518</v>
      </c>
      <c r="E288" s="98" t="s">
        <v>301</v>
      </c>
      <c r="F288" s="98" t="s">
        <v>27</v>
      </c>
      <c r="G288" s="98" t="s">
        <v>48</v>
      </c>
      <c r="H288" s="98">
        <v>0</v>
      </c>
      <c r="I288" s="1">
        <f>[7]Acc_Cash!H225</f>
        <v>0</v>
      </c>
      <c r="J288" s="2">
        <f t="shared" si="5"/>
        <v>0</v>
      </c>
      <c r="L288" s="2"/>
      <c r="N288" s="2"/>
    </row>
    <row r="289" spans="1:14">
      <c r="A289" s="98">
        <v>569</v>
      </c>
      <c r="B289" s="98" t="s">
        <v>30</v>
      </c>
      <c r="C289" s="155">
        <v>0</v>
      </c>
      <c r="D289" s="98">
        <v>1519</v>
      </c>
      <c r="E289" s="98" t="s">
        <v>301</v>
      </c>
      <c r="F289" s="98" t="s">
        <v>27</v>
      </c>
      <c r="G289" s="98" t="s">
        <v>347</v>
      </c>
      <c r="H289" s="98">
        <v>0</v>
      </c>
      <c r="I289" s="1">
        <f>[7]Acc_Cash!H337</f>
        <v>0</v>
      </c>
      <c r="J289" s="2">
        <f t="shared" si="5"/>
        <v>0</v>
      </c>
      <c r="L289" s="2"/>
      <c r="N289" s="2"/>
    </row>
    <row r="290" spans="1:14">
      <c r="A290" s="98">
        <v>570</v>
      </c>
      <c r="B290" s="98" t="s">
        <v>30</v>
      </c>
      <c r="C290" s="155">
        <v>0</v>
      </c>
      <c r="D290" s="98">
        <v>1520</v>
      </c>
      <c r="E290" s="98" t="s">
        <v>301</v>
      </c>
      <c r="F290" s="98" t="s">
        <v>27</v>
      </c>
      <c r="G290" s="98" t="s">
        <v>353</v>
      </c>
      <c r="H290" s="98">
        <v>0</v>
      </c>
      <c r="I290" s="1">
        <f>[7]Acc_Cash!H159</f>
        <v>0</v>
      </c>
      <c r="J290" s="2">
        <f t="shared" si="5"/>
        <v>0</v>
      </c>
      <c r="L290" s="2"/>
      <c r="N290" s="2"/>
    </row>
    <row r="291" spans="1:14">
      <c r="A291" s="98">
        <v>571</v>
      </c>
      <c r="B291" s="98" t="s">
        <v>30</v>
      </c>
      <c r="C291" s="155">
        <v>0</v>
      </c>
      <c r="D291" s="98">
        <v>1521</v>
      </c>
      <c r="E291" s="98" t="s">
        <v>301</v>
      </c>
      <c r="F291" s="98" t="s">
        <v>27</v>
      </c>
      <c r="G291" s="98" t="s">
        <v>355</v>
      </c>
      <c r="H291" s="98">
        <v>0</v>
      </c>
      <c r="I291" s="1">
        <f>[7]Acc_Cash!H226</f>
        <v>0</v>
      </c>
      <c r="J291" s="2">
        <f t="shared" si="5"/>
        <v>0</v>
      </c>
      <c r="L291" s="2"/>
      <c r="N291" s="2"/>
    </row>
    <row r="292" spans="1:14">
      <c r="A292" s="98">
        <v>572</v>
      </c>
      <c r="B292" s="98" t="s">
        <v>30</v>
      </c>
      <c r="C292" s="155">
        <v>0</v>
      </c>
      <c r="D292" s="98">
        <v>1522</v>
      </c>
      <c r="E292" s="98" t="s">
        <v>301</v>
      </c>
      <c r="F292" s="98" t="s">
        <v>27</v>
      </c>
      <c r="G292" s="98" t="s">
        <v>357</v>
      </c>
      <c r="H292" s="98">
        <v>0</v>
      </c>
      <c r="I292" s="1">
        <f>[7]Acc_Cash!H297</f>
        <v>0</v>
      </c>
      <c r="J292" s="2">
        <f t="shared" si="5"/>
        <v>0</v>
      </c>
      <c r="L292" s="2"/>
      <c r="N292" s="2"/>
    </row>
    <row r="293" spans="1:14">
      <c r="A293" s="98">
        <v>573</v>
      </c>
      <c r="B293" s="98" t="s">
        <v>30</v>
      </c>
      <c r="C293" s="155">
        <v>0</v>
      </c>
      <c r="D293" s="98">
        <v>1523</v>
      </c>
      <c r="E293" s="98" t="s">
        <v>301</v>
      </c>
      <c r="F293" s="98" t="s">
        <v>27</v>
      </c>
      <c r="G293" s="98" t="s">
        <v>358</v>
      </c>
      <c r="H293" s="98">
        <v>0</v>
      </c>
      <c r="I293" s="1">
        <f>[7]Acc_Cash!H391</f>
        <v>0</v>
      </c>
      <c r="J293" s="2">
        <f t="shared" si="5"/>
        <v>0</v>
      </c>
      <c r="L293" s="2"/>
      <c r="N293" s="2"/>
    </row>
    <row r="294" spans="1:14">
      <c r="A294" s="98">
        <v>574</v>
      </c>
      <c r="B294" s="98" t="s">
        <v>30</v>
      </c>
      <c r="C294" s="155">
        <v>0</v>
      </c>
      <c r="D294" s="98">
        <v>1525</v>
      </c>
      <c r="E294" s="98" t="s">
        <v>301</v>
      </c>
      <c r="F294" s="98" t="s">
        <v>27</v>
      </c>
      <c r="G294" s="98" t="s">
        <v>361</v>
      </c>
      <c r="H294" s="98">
        <v>0</v>
      </c>
      <c r="I294" s="1">
        <f>[7]Acc_Cash!H227</f>
        <v>0</v>
      </c>
      <c r="J294" s="2">
        <f t="shared" si="5"/>
        <v>0</v>
      </c>
      <c r="L294" s="2"/>
      <c r="N294" s="2"/>
    </row>
    <row r="295" spans="1:14">
      <c r="A295" s="98">
        <v>575</v>
      </c>
      <c r="B295" s="98" t="s">
        <v>30</v>
      </c>
      <c r="C295" s="155">
        <v>0</v>
      </c>
      <c r="D295" s="98">
        <v>1526</v>
      </c>
      <c r="E295" s="98" t="s">
        <v>301</v>
      </c>
      <c r="F295" s="98" t="s">
        <v>27</v>
      </c>
      <c r="G295" s="98" t="s">
        <v>362</v>
      </c>
      <c r="H295" s="98">
        <v>0</v>
      </c>
      <c r="I295" s="1">
        <f>[7]Acc_Cash!H298</f>
        <v>0</v>
      </c>
      <c r="J295" s="2">
        <f t="shared" si="5"/>
        <v>0</v>
      </c>
      <c r="L295" s="2"/>
      <c r="N295" s="2"/>
    </row>
    <row r="296" spans="1:14">
      <c r="A296" s="98">
        <v>576</v>
      </c>
      <c r="B296" s="98" t="s">
        <v>30</v>
      </c>
      <c r="C296" s="155">
        <v>0</v>
      </c>
      <c r="D296" s="98">
        <v>1528</v>
      </c>
      <c r="E296" s="98" t="s">
        <v>301</v>
      </c>
      <c r="F296" s="98" t="s">
        <v>27</v>
      </c>
      <c r="G296" s="98" t="s">
        <v>364</v>
      </c>
      <c r="H296" s="98">
        <v>0</v>
      </c>
      <c r="I296" s="1">
        <f>[7]Acc_Cash!H349</f>
        <v>0</v>
      </c>
      <c r="J296" s="2">
        <f t="shared" si="5"/>
        <v>0</v>
      </c>
      <c r="L296" s="2"/>
      <c r="N296" s="2"/>
    </row>
    <row r="297" spans="1:14">
      <c r="A297" s="98">
        <v>577</v>
      </c>
      <c r="B297" s="98" t="s">
        <v>30</v>
      </c>
      <c r="C297" s="155">
        <v>0</v>
      </c>
      <c r="D297" s="98">
        <v>1529</v>
      </c>
      <c r="E297" s="98" t="s">
        <v>301</v>
      </c>
      <c r="F297" s="98" t="s">
        <v>27</v>
      </c>
      <c r="G297" s="98" t="s">
        <v>560</v>
      </c>
      <c r="H297" s="98">
        <v>0</v>
      </c>
      <c r="I297" s="1">
        <f>[7]Acc_Cash!H354</f>
        <v>0</v>
      </c>
      <c r="J297" s="2">
        <f t="shared" si="5"/>
        <v>0</v>
      </c>
      <c r="L297" s="2"/>
      <c r="N297" s="2"/>
    </row>
    <row r="298" spans="1:14">
      <c r="A298" s="98">
        <v>578</v>
      </c>
      <c r="B298" s="98" t="s">
        <v>30</v>
      </c>
      <c r="C298" s="155">
        <v>0</v>
      </c>
      <c r="D298" s="98">
        <v>1530</v>
      </c>
      <c r="E298" s="98" t="s">
        <v>301</v>
      </c>
      <c r="F298" s="98" t="s">
        <v>27</v>
      </c>
      <c r="G298" s="98" t="s">
        <v>367</v>
      </c>
      <c r="H298" s="98">
        <v>0</v>
      </c>
      <c r="I298" s="1">
        <f>[7]Acc_Cash!H399</f>
        <v>0</v>
      </c>
      <c r="J298" s="2">
        <f t="shared" si="5"/>
        <v>0</v>
      </c>
      <c r="L298" s="2"/>
      <c r="N298" s="2"/>
    </row>
    <row r="299" spans="1:14">
      <c r="A299" s="98">
        <v>579</v>
      </c>
      <c r="B299" s="98" t="s">
        <v>30</v>
      </c>
      <c r="C299" s="155">
        <v>0</v>
      </c>
      <c r="D299" s="98">
        <v>1531</v>
      </c>
      <c r="E299" s="98" t="s">
        <v>301</v>
      </c>
      <c r="F299" s="98" t="s">
        <v>27</v>
      </c>
      <c r="G299" s="98" t="s">
        <v>369</v>
      </c>
      <c r="H299" s="98">
        <v>0</v>
      </c>
      <c r="I299" s="1">
        <f>[7]Acc_Cash!H228</f>
        <v>0</v>
      </c>
      <c r="J299" s="2">
        <f t="shared" si="5"/>
        <v>0</v>
      </c>
      <c r="L299" s="2"/>
      <c r="N299" s="2"/>
    </row>
    <row r="300" spans="1:14">
      <c r="A300" s="98">
        <v>580</v>
      </c>
      <c r="B300" s="98" t="s">
        <v>30</v>
      </c>
      <c r="C300" s="155">
        <v>0</v>
      </c>
      <c r="D300" s="98">
        <v>1532</v>
      </c>
      <c r="E300" s="98" t="s">
        <v>301</v>
      </c>
      <c r="F300" s="98" t="s">
        <v>27</v>
      </c>
      <c r="G300" s="98" t="s">
        <v>370</v>
      </c>
      <c r="H300" s="98">
        <v>0</v>
      </c>
      <c r="I300" s="1">
        <f>[7]Acc_Cash!H299</f>
        <v>0</v>
      </c>
      <c r="J300" s="2">
        <f t="shared" si="5"/>
        <v>0</v>
      </c>
      <c r="L300" s="2"/>
      <c r="N300" s="2"/>
    </row>
    <row r="301" spans="1:14">
      <c r="A301" s="98">
        <v>581</v>
      </c>
      <c r="B301" s="98" t="s">
        <v>30</v>
      </c>
      <c r="C301" s="155">
        <v>0</v>
      </c>
      <c r="D301" s="98">
        <v>1533</v>
      </c>
      <c r="E301" s="98" t="s">
        <v>301</v>
      </c>
      <c r="F301" s="98" t="s">
        <v>27</v>
      </c>
      <c r="G301" s="98" t="s">
        <v>63</v>
      </c>
      <c r="H301" s="98">
        <v>0</v>
      </c>
      <c r="I301" s="1">
        <f>[7]Acc_Cash!H229</f>
        <v>0</v>
      </c>
      <c r="J301" s="2">
        <f t="shared" si="5"/>
        <v>0</v>
      </c>
      <c r="L301" s="2"/>
      <c r="N301" s="2"/>
    </row>
    <row r="302" spans="1:14">
      <c r="A302" s="98">
        <v>582</v>
      </c>
      <c r="B302" s="98" t="s">
        <v>30</v>
      </c>
      <c r="C302" s="155">
        <v>0</v>
      </c>
      <c r="D302" s="98">
        <v>1534</v>
      </c>
      <c r="E302" s="98" t="s">
        <v>301</v>
      </c>
      <c r="F302" s="98" t="s">
        <v>27</v>
      </c>
      <c r="G302" s="98" t="s">
        <v>373</v>
      </c>
      <c r="H302" s="98">
        <v>0</v>
      </c>
      <c r="I302" s="1">
        <f>[7]Acc_Cash!H300</f>
        <v>0</v>
      </c>
      <c r="J302" s="2">
        <f t="shared" si="5"/>
        <v>0</v>
      </c>
      <c r="L302" s="2"/>
      <c r="N302" s="2"/>
    </row>
    <row r="303" spans="1:14">
      <c r="A303" s="98">
        <v>583</v>
      </c>
      <c r="B303" s="98" t="s">
        <v>30</v>
      </c>
      <c r="C303" s="155">
        <v>0</v>
      </c>
      <c r="D303" s="98">
        <v>1535</v>
      </c>
      <c r="E303" s="98" t="s">
        <v>301</v>
      </c>
      <c r="F303" s="98" t="s">
        <v>27</v>
      </c>
      <c r="G303" s="98" t="s">
        <v>61</v>
      </c>
      <c r="H303" s="98">
        <v>0</v>
      </c>
      <c r="I303" s="1">
        <f>[7]Acc_Cash!H384</f>
        <v>0</v>
      </c>
      <c r="J303" s="2">
        <f t="shared" si="5"/>
        <v>0</v>
      </c>
      <c r="L303" s="2"/>
      <c r="N303" s="2"/>
    </row>
    <row r="304" spans="1:14">
      <c r="A304" s="98">
        <v>584</v>
      </c>
      <c r="B304" s="98" t="s">
        <v>30</v>
      </c>
      <c r="C304" s="155">
        <v>0</v>
      </c>
      <c r="D304" s="98">
        <v>1536</v>
      </c>
      <c r="E304" s="98" t="s">
        <v>301</v>
      </c>
      <c r="F304" s="98" t="s">
        <v>27</v>
      </c>
      <c r="G304" s="98" t="s">
        <v>375</v>
      </c>
      <c r="H304" s="98">
        <v>0</v>
      </c>
      <c r="I304" s="1">
        <f>[7]Acc_Cash!H230</f>
        <v>0</v>
      </c>
      <c r="J304" s="2">
        <f t="shared" si="5"/>
        <v>0</v>
      </c>
      <c r="L304" s="2"/>
      <c r="N304" s="2"/>
    </row>
    <row r="305" spans="1:14">
      <c r="A305" s="98">
        <v>585</v>
      </c>
      <c r="B305" s="98" t="s">
        <v>30</v>
      </c>
      <c r="C305" s="155">
        <v>0</v>
      </c>
      <c r="D305" s="98">
        <v>1538</v>
      </c>
      <c r="E305" s="98" t="s">
        <v>301</v>
      </c>
      <c r="F305" s="98" t="s">
        <v>27</v>
      </c>
      <c r="G305" s="98" t="s">
        <v>251</v>
      </c>
      <c r="H305" s="98">
        <v>0</v>
      </c>
      <c r="I305" s="1">
        <f>[7]Acc_Cash!H346</f>
        <v>0</v>
      </c>
      <c r="J305" s="2">
        <f t="shared" si="5"/>
        <v>0</v>
      </c>
      <c r="L305" s="2"/>
      <c r="N305" s="2"/>
    </row>
    <row r="306" spans="1:14">
      <c r="A306" s="98">
        <v>586</v>
      </c>
      <c r="B306" s="98" t="s">
        <v>30</v>
      </c>
      <c r="C306" s="155">
        <v>0</v>
      </c>
      <c r="D306" s="98">
        <v>1539</v>
      </c>
      <c r="E306" s="98" t="s">
        <v>301</v>
      </c>
      <c r="F306" s="98" t="s">
        <v>27</v>
      </c>
      <c r="G306" s="98" t="s">
        <v>379</v>
      </c>
      <c r="H306" s="98">
        <v>0</v>
      </c>
      <c r="I306" s="1">
        <f>[7]Acc_Cash!H118</f>
        <v>-176458.3</v>
      </c>
      <c r="J306" s="2">
        <f t="shared" si="5"/>
        <v>176458.3</v>
      </c>
      <c r="L306" s="2"/>
      <c r="N306" s="2"/>
    </row>
    <row r="307" spans="1:14">
      <c r="A307" s="98">
        <v>587</v>
      </c>
      <c r="B307" s="98" t="s">
        <v>30</v>
      </c>
      <c r="C307" s="155">
        <v>0</v>
      </c>
      <c r="D307" s="98">
        <v>1540</v>
      </c>
      <c r="E307" s="98" t="s">
        <v>301</v>
      </c>
      <c r="F307" s="98" t="s">
        <v>27</v>
      </c>
      <c r="G307" s="98" t="s">
        <v>58</v>
      </c>
      <c r="H307" s="98">
        <v>0</v>
      </c>
      <c r="I307" s="1">
        <f>[7]Acc_Cash!H53</f>
        <v>-13650</v>
      </c>
      <c r="J307" s="2">
        <f t="shared" si="5"/>
        <v>13650</v>
      </c>
      <c r="L307" s="2"/>
      <c r="N307" s="2"/>
    </row>
    <row r="308" spans="1:14">
      <c r="A308" s="98">
        <v>588</v>
      </c>
      <c r="B308" s="98" t="s">
        <v>30</v>
      </c>
      <c r="C308" s="155">
        <v>0</v>
      </c>
      <c r="D308" s="98">
        <v>1541</v>
      </c>
      <c r="E308" s="98" t="s">
        <v>301</v>
      </c>
      <c r="F308" s="98" t="s">
        <v>27</v>
      </c>
      <c r="G308" s="98" t="s">
        <v>380</v>
      </c>
      <c r="H308" s="98">
        <v>0</v>
      </c>
      <c r="I308" s="1">
        <f>[7]Acc_Cash!H94</f>
        <v>6125</v>
      </c>
      <c r="J308" s="2">
        <f t="shared" si="5"/>
        <v>-6125</v>
      </c>
      <c r="L308" s="2"/>
      <c r="N308" s="2"/>
    </row>
    <row r="309" spans="1:14">
      <c r="A309" s="98">
        <v>589</v>
      </c>
      <c r="B309" s="98" t="s">
        <v>30</v>
      </c>
      <c r="C309" s="155">
        <v>0</v>
      </c>
      <c r="D309" s="98">
        <v>1542</v>
      </c>
      <c r="E309" s="98" t="s">
        <v>301</v>
      </c>
      <c r="F309" s="98" t="s">
        <v>27</v>
      </c>
      <c r="G309" s="98" t="s">
        <v>386</v>
      </c>
      <c r="H309" s="98">
        <v>0</v>
      </c>
      <c r="I309" s="1">
        <f>[7]Acc_Cash!H112</f>
        <v>7155.6</v>
      </c>
      <c r="J309" s="2">
        <f t="shared" si="5"/>
        <v>-7155.6</v>
      </c>
      <c r="L309" s="2"/>
      <c r="N309" s="2"/>
    </row>
    <row r="310" spans="1:14">
      <c r="A310" s="98">
        <v>590</v>
      </c>
      <c r="B310" s="98" t="s">
        <v>30</v>
      </c>
      <c r="C310" s="155">
        <v>0</v>
      </c>
      <c r="D310" s="98">
        <v>1543</v>
      </c>
      <c r="E310" s="98" t="s">
        <v>301</v>
      </c>
      <c r="F310" s="98" t="s">
        <v>27</v>
      </c>
      <c r="G310" s="98" t="s">
        <v>381</v>
      </c>
      <c r="H310" s="98">
        <v>0</v>
      </c>
      <c r="I310" s="1">
        <f>[7]Acc_Cash!H231</f>
        <v>0</v>
      </c>
      <c r="J310" s="2">
        <f t="shared" si="5"/>
        <v>0</v>
      </c>
      <c r="L310" s="2"/>
      <c r="N310" s="2"/>
    </row>
    <row r="311" spans="1:14">
      <c r="A311" s="98">
        <v>591</v>
      </c>
      <c r="B311" s="98" t="s">
        <v>30</v>
      </c>
      <c r="C311" s="155">
        <v>0</v>
      </c>
      <c r="D311" s="98">
        <v>1544</v>
      </c>
      <c r="E311" s="98" t="s">
        <v>301</v>
      </c>
      <c r="F311" s="98" t="s">
        <v>27</v>
      </c>
      <c r="G311" s="98" t="s">
        <v>383</v>
      </c>
      <c r="H311" s="98">
        <v>0</v>
      </c>
      <c r="I311" s="1">
        <f>[7]Acc_Cash!H301</f>
        <v>0</v>
      </c>
      <c r="J311" s="2">
        <f t="shared" si="5"/>
        <v>0</v>
      </c>
      <c r="L311" s="2"/>
      <c r="N311" s="2"/>
    </row>
    <row r="312" spans="1:14">
      <c r="A312" s="98">
        <v>592</v>
      </c>
      <c r="B312" s="98" t="s">
        <v>30</v>
      </c>
      <c r="C312" s="155">
        <v>0</v>
      </c>
      <c r="D312" s="98">
        <v>1545</v>
      </c>
      <c r="E312" s="98" t="s">
        <v>301</v>
      </c>
      <c r="F312" s="98" t="s">
        <v>27</v>
      </c>
      <c r="G312" s="98" t="s">
        <v>63</v>
      </c>
      <c r="H312" s="98">
        <v>0</v>
      </c>
      <c r="I312" s="1">
        <f>[7]Acc_Cash!H232</f>
        <v>0</v>
      </c>
      <c r="J312" s="2">
        <f t="shared" si="5"/>
        <v>0</v>
      </c>
      <c r="L312" s="2"/>
      <c r="N312" s="2"/>
    </row>
    <row r="313" spans="1:14">
      <c r="A313" s="98">
        <v>593</v>
      </c>
      <c r="B313" s="98" t="s">
        <v>30</v>
      </c>
      <c r="C313" s="155">
        <v>0</v>
      </c>
      <c r="D313" s="98">
        <v>1546</v>
      </c>
      <c r="E313" s="98" t="s">
        <v>301</v>
      </c>
      <c r="F313" s="98" t="s">
        <v>27</v>
      </c>
      <c r="G313" s="98" t="s">
        <v>385</v>
      </c>
      <c r="H313" s="98">
        <v>0</v>
      </c>
      <c r="I313" s="1">
        <f>[7]Acc_Cash!H338</f>
        <v>0</v>
      </c>
      <c r="J313" s="2">
        <f t="shared" si="5"/>
        <v>0</v>
      </c>
      <c r="L313" s="2"/>
      <c r="N313" s="2"/>
    </row>
    <row r="314" spans="1:14">
      <c r="A314" s="98">
        <v>594</v>
      </c>
      <c r="B314" s="98" t="s">
        <v>30</v>
      </c>
      <c r="C314" s="155">
        <v>0</v>
      </c>
      <c r="D314" s="98">
        <v>1547</v>
      </c>
      <c r="E314" s="98" t="s">
        <v>301</v>
      </c>
      <c r="F314" s="98" t="s">
        <v>27</v>
      </c>
      <c r="G314" s="98" t="s">
        <v>331</v>
      </c>
      <c r="H314" s="98">
        <v>0</v>
      </c>
      <c r="I314" s="1">
        <f>[7]Acc_Cash!H365</f>
        <v>0</v>
      </c>
      <c r="J314" s="2">
        <f t="shared" si="5"/>
        <v>0</v>
      </c>
      <c r="L314" s="2"/>
      <c r="N314" s="2"/>
    </row>
    <row r="315" spans="1:14">
      <c r="A315" s="98">
        <v>595</v>
      </c>
      <c r="B315" s="98" t="s">
        <v>30</v>
      </c>
      <c r="C315" s="155">
        <v>0</v>
      </c>
      <c r="D315" s="98">
        <v>1548</v>
      </c>
      <c r="E315" s="98" t="s">
        <v>301</v>
      </c>
      <c r="F315" s="98" t="s">
        <v>27</v>
      </c>
      <c r="G315" s="98" t="s">
        <v>352</v>
      </c>
      <c r="H315" s="98">
        <v>0</v>
      </c>
      <c r="I315" s="1">
        <f>[7]Acc_Cash!H87</f>
        <v>84518.6</v>
      </c>
      <c r="J315" s="2">
        <f t="shared" si="5"/>
        <v>-84518.6</v>
      </c>
      <c r="L315" s="2"/>
      <c r="N315" s="2"/>
    </row>
    <row r="316" spans="1:14">
      <c r="A316" s="98">
        <v>596</v>
      </c>
      <c r="B316" s="98" t="s">
        <v>30</v>
      </c>
      <c r="C316" s="155">
        <v>0</v>
      </c>
      <c r="D316" s="98">
        <v>1550</v>
      </c>
      <c r="E316" s="98" t="s">
        <v>301</v>
      </c>
      <c r="F316" s="98" t="s">
        <v>27</v>
      </c>
      <c r="G316" s="98" t="s">
        <v>335</v>
      </c>
      <c r="H316" s="98">
        <v>0</v>
      </c>
      <c r="I316" s="1">
        <f>[7]Acc_Cash!H102</f>
        <v>5937.5</v>
      </c>
      <c r="J316" s="2">
        <f t="shared" si="5"/>
        <v>-5937.5</v>
      </c>
      <c r="L316" s="2"/>
      <c r="N316" s="2"/>
    </row>
    <row r="317" spans="1:14">
      <c r="A317" s="98">
        <v>597</v>
      </c>
      <c r="B317" s="98" t="s">
        <v>30</v>
      </c>
      <c r="C317" s="155">
        <v>0</v>
      </c>
      <c r="D317" s="98">
        <v>1551</v>
      </c>
      <c r="E317" s="98" t="s">
        <v>301</v>
      </c>
      <c r="F317" s="98" t="s">
        <v>27</v>
      </c>
      <c r="G317" s="98" t="s">
        <v>320</v>
      </c>
      <c r="H317" s="98">
        <v>0</v>
      </c>
      <c r="I317" s="1">
        <f>[7]Acc_Cash!H103</f>
        <v>-5937.5</v>
      </c>
      <c r="J317" s="2">
        <f t="shared" si="5"/>
        <v>5937.5</v>
      </c>
      <c r="L317" s="2"/>
      <c r="N317" s="2"/>
    </row>
    <row r="318" spans="1:14">
      <c r="A318" s="98">
        <v>598</v>
      </c>
      <c r="B318" s="98" t="s">
        <v>30</v>
      </c>
      <c r="C318" s="155">
        <v>0</v>
      </c>
      <c r="D318" s="98">
        <v>1552</v>
      </c>
      <c r="E318" s="98" t="s">
        <v>301</v>
      </c>
      <c r="F318" s="98" t="s">
        <v>27</v>
      </c>
      <c r="G318" s="98" t="s">
        <v>302</v>
      </c>
      <c r="H318" s="98">
        <v>0</v>
      </c>
      <c r="I318" s="1">
        <f>[7]Acc_Cash!H104</f>
        <v>5937.5</v>
      </c>
      <c r="J318" s="2">
        <f t="shared" si="5"/>
        <v>-5937.5</v>
      </c>
      <c r="L318" s="2"/>
      <c r="N318" s="2"/>
    </row>
    <row r="319" spans="1:14">
      <c r="A319" s="98">
        <v>599</v>
      </c>
      <c r="B319" s="98" t="s">
        <v>30</v>
      </c>
      <c r="C319" s="155">
        <v>0</v>
      </c>
      <c r="D319" s="98">
        <v>1553</v>
      </c>
      <c r="E319" s="98" t="s">
        <v>301</v>
      </c>
      <c r="F319" s="98" t="s">
        <v>27</v>
      </c>
      <c r="G319" s="98" t="s">
        <v>303</v>
      </c>
      <c r="H319" s="98">
        <v>0</v>
      </c>
      <c r="I319" s="1">
        <f>[7]Acc_Cash!H233</f>
        <v>0</v>
      </c>
      <c r="J319" s="2">
        <f t="shared" si="5"/>
        <v>0</v>
      </c>
      <c r="L319" s="2"/>
      <c r="N319" s="2"/>
    </row>
    <row r="320" spans="1:14">
      <c r="A320" s="98">
        <v>600</v>
      </c>
      <c r="B320" s="98" t="s">
        <v>30</v>
      </c>
      <c r="C320" s="155">
        <v>0</v>
      </c>
      <c r="D320" s="98">
        <v>1554</v>
      </c>
      <c r="E320" s="98" t="s">
        <v>301</v>
      </c>
      <c r="F320" s="98" t="s">
        <v>27</v>
      </c>
      <c r="G320" s="98" t="s">
        <v>311</v>
      </c>
      <c r="H320" s="98">
        <v>0</v>
      </c>
      <c r="I320" s="1">
        <f>[7]Acc_Cash!H302</f>
        <v>0</v>
      </c>
      <c r="J320" s="2">
        <f t="shared" si="5"/>
        <v>0</v>
      </c>
      <c r="L320" s="2"/>
      <c r="N320" s="2"/>
    </row>
    <row r="321" spans="1:14">
      <c r="A321" s="98">
        <v>601</v>
      </c>
      <c r="B321" s="98" t="s">
        <v>30</v>
      </c>
      <c r="C321" s="155">
        <v>0</v>
      </c>
      <c r="D321" s="98">
        <v>1555</v>
      </c>
      <c r="E321" s="98" t="s">
        <v>301</v>
      </c>
      <c r="F321" s="98" t="s">
        <v>27</v>
      </c>
      <c r="G321" s="98" t="s">
        <v>314</v>
      </c>
      <c r="H321" s="98">
        <v>0</v>
      </c>
      <c r="I321" s="1">
        <f>[7]Acc_Cash!H374</f>
        <v>0</v>
      </c>
      <c r="J321" s="2">
        <f t="shared" si="5"/>
        <v>0</v>
      </c>
      <c r="L321" s="2"/>
      <c r="N321" s="2"/>
    </row>
    <row r="322" spans="1:14">
      <c r="A322" s="98">
        <v>602</v>
      </c>
      <c r="B322" s="98" t="s">
        <v>30</v>
      </c>
      <c r="C322" s="155">
        <v>0</v>
      </c>
      <c r="D322" s="98">
        <v>1556</v>
      </c>
      <c r="E322" s="98" t="s">
        <v>301</v>
      </c>
      <c r="F322" s="98" t="s">
        <v>27</v>
      </c>
      <c r="G322" s="98" t="s">
        <v>316</v>
      </c>
      <c r="H322" s="98">
        <v>0</v>
      </c>
      <c r="I322" s="1">
        <f>[7]Acc_Cash!H234</f>
        <v>0</v>
      </c>
      <c r="J322" s="2">
        <f t="shared" si="5"/>
        <v>0</v>
      </c>
      <c r="L322" s="2"/>
      <c r="N322" s="2"/>
    </row>
    <row r="323" spans="1:14">
      <c r="A323" s="98">
        <v>603</v>
      </c>
      <c r="B323" s="98" t="s">
        <v>30</v>
      </c>
      <c r="C323" s="155">
        <v>0</v>
      </c>
      <c r="D323" s="98">
        <v>1557</v>
      </c>
      <c r="E323" s="98" t="s">
        <v>301</v>
      </c>
      <c r="F323" s="98" t="s">
        <v>27</v>
      </c>
      <c r="G323" s="98" t="s">
        <v>321</v>
      </c>
      <c r="H323" s="98">
        <v>0</v>
      </c>
      <c r="I323" s="1">
        <f>[7]Acc_Cash!H303</f>
        <v>0</v>
      </c>
      <c r="J323" s="2">
        <f t="shared" si="5"/>
        <v>0</v>
      </c>
      <c r="L323" s="2"/>
      <c r="N323" s="2"/>
    </row>
    <row r="324" spans="1:14">
      <c r="A324" s="98">
        <v>604</v>
      </c>
      <c r="B324" s="98" t="s">
        <v>30</v>
      </c>
      <c r="C324" s="155">
        <v>0</v>
      </c>
      <c r="D324" s="98">
        <v>1558</v>
      </c>
      <c r="E324" s="98" t="s">
        <v>301</v>
      </c>
      <c r="F324" s="98" t="s">
        <v>27</v>
      </c>
      <c r="G324" s="98" t="s">
        <v>333</v>
      </c>
      <c r="H324" s="98">
        <v>0</v>
      </c>
      <c r="I324" s="1">
        <f>[7]Acc_Cash!H407</f>
        <v>0</v>
      </c>
      <c r="J324" s="2">
        <f t="shared" si="5"/>
        <v>0</v>
      </c>
      <c r="L324" s="2"/>
      <c r="N324" s="2"/>
    </row>
    <row r="325" spans="1:14">
      <c r="A325" s="98">
        <v>605</v>
      </c>
      <c r="B325" s="98" t="s">
        <v>30</v>
      </c>
      <c r="C325" s="155">
        <v>0</v>
      </c>
      <c r="D325" s="98">
        <v>1559</v>
      </c>
      <c r="E325" s="98" t="s">
        <v>301</v>
      </c>
      <c r="F325" s="98" t="s">
        <v>27</v>
      </c>
      <c r="G325" s="98" t="s">
        <v>338</v>
      </c>
      <c r="H325" s="98">
        <v>0</v>
      </c>
      <c r="I325" s="1">
        <f>[7]Acc_Cash!H136</f>
        <v>0</v>
      </c>
      <c r="J325" s="2">
        <f t="shared" si="5"/>
        <v>0</v>
      </c>
      <c r="L325" s="2"/>
      <c r="N325" s="2"/>
    </row>
    <row r="326" spans="1:14">
      <c r="A326" s="98">
        <v>606</v>
      </c>
      <c r="B326" s="98" t="s">
        <v>30</v>
      </c>
      <c r="C326" s="155">
        <v>0</v>
      </c>
      <c r="D326" s="98">
        <v>1560</v>
      </c>
      <c r="E326" s="98" t="s">
        <v>301</v>
      </c>
      <c r="F326" s="98" t="s">
        <v>27</v>
      </c>
      <c r="G326" s="98" t="s">
        <v>340</v>
      </c>
      <c r="H326" s="98">
        <v>0</v>
      </c>
      <c r="I326" s="1">
        <f>[7]Acc_Cash!H140</f>
        <v>0</v>
      </c>
      <c r="J326" s="2">
        <f t="shared" si="5"/>
        <v>0</v>
      </c>
      <c r="L326" s="2"/>
      <c r="N326" s="2"/>
    </row>
    <row r="327" spans="1:14">
      <c r="A327" s="98">
        <v>607</v>
      </c>
      <c r="B327" s="98" t="s">
        <v>30</v>
      </c>
      <c r="C327" s="155">
        <v>0</v>
      </c>
      <c r="D327" s="98">
        <v>1561</v>
      </c>
      <c r="E327" s="98" t="s">
        <v>301</v>
      </c>
      <c r="F327" s="98" t="s">
        <v>27</v>
      </c>
      <c r="G327" s="98" t="s">
        <v>31</v>
      </c>
      <c r="H327" s="98">
        <v>0</v>
      </c>
      <c r="I327" s="1">
        <f>[7]Acc_Cash!H106</f>
        <v>-8944.4</v>
      </c>
      <c r="J327" s="2">
        <f t="shared" si="5"/>
        <v>8944.4</v>
      </c>
      <c r="L327" s="2"/>
      <c r="N327" s="2"/>
    </row>
    <row r="328" spans="1:14">
      <c r="A328" s="98">
        <v>608</v>
      </c>
      <c r="B328" s="98" t="s">
        <v>30</v>
      </c>
      <c r="C328" s="155">
        <v>0</v>
      </c>
      <c r="D328" s="98">
        <v>1562</v>
      </c>
      <c r="E328" s="98" t="s">
        <v>301</v>
      </c>
      <c r="F328" s="98" t="s">
        <v>27</v>
      </c>
      <c r="G328" s="98" t="s">
        <v>348</v>
      </c>
      <c r="H328" s="98">
        <v>0</v>
      </c>
      <c r="I328" s="1">
        <f>[7]Acc_Cash!H235</f>
        <v>0</v>
      </c>
      <c r="J328" s="2">
        <f t="shared" si="5"/>
        <v>0</v>
      </c>
      <c r="L328" s="2"/>
      <c r="N328" s="2"/>
    </row>
    <row r="329" spans="1:14">
      <c r="A329" s="98">
        <v>609</v>
      </c>
      <c r="B329" s="98" t="s">
        <v>30</v>
      </c>
      <c r="C329" s="155">
        <v>0</v>
      </c>
      <c r="D329" s="98">
        <v>1563</v>
      </c>
      <c r="E329" s="98" t="s">
        <v>301</v>
      </c>
      <c r="F329" s="98" t="s">
        <v>27</v>
      </c>
      <c r="G329" s="98" t="s">
        <v>349</v>
      </c>
      <c r="H329" s="98">
        <v>0</v>
      </c>
      <c r="I329" s="1">
        <f>[7]Acc_Cash!H304</f>
        <v>0</v>
      </c>
      <c r="J329" s="2">
        <f t="shared" si="5"/>
        <v>0</v>
      </c>
      <c r="L329" s="2"/>
      <c r="N329" s="2"/>
    </row>
    <row r="330" spans="1:14">
      <c r="A330" s="98">
        <v>610</v>
      </c>
      <c r="B330" s="98" t="s">
        <v>30</v>
      </c>
      <c r="C330" s="155">
        <v>0</v>
      </c>
      <c r="D330" s="98">
        <v>1564</v>
      </c>
      <c r="E330" s="98" t="s">
        <v>301</v>
      </c>
      <c r="F330" s="98" t="s">
        <v>27</v>
      </c>
      <c r="G330" s="98" t="s">
        <v>350</v>
      </c>
      <c r="H330" s="98">
        <v>0</v>
      </c>
      <c r="I330" s="1">
        <f>[7]Acc_Cash!H236</f>
        <v>0</v>
      </c>
      <c r="J330" s="2">
        <f t="shared" si="5"/>
        <v>0</v>
      </c>
      <c r="L330" s="2"/>
      <c r="N330" s="2"/>
    </row>
    <row r="331" spans="1:14">
      <c r="A331" s="98">
        <v>611</v>
      </c>
      <c r="B331" s="98" t="s">
        <v>30</v>
      </c>
      <c r="C331" s="155">
        <v>0</v>
      </c>
      <c r="D331" s="98">
        <v>1565</v>
      </c>
      <c r="E331" s="98" t="s">
        <v>301</v>
      </c>
      <c r="F331" s="98" t="s">
        <v>27</v>
      </c>
      <c r="G331" s="98" t="s">
        <v>351</v>
      </c>
      <c r="H331" s="98">
        <v>0</v>
      </c>
      <c r="I331" s="1">
        <f>[7]Acc_Cash!H339</f>
        <v>0</v>
      </c>
      <c r="J331" s="2">
        <f t="shared" si="5"/>
        <v>0</v>
      </c>
      <c r="L331" s="2"/>
      <c r="N331" s="2"/>
    </row>
    <row r="332" spans="1:14">
      <c r="A332" s="98">
        <v>612</v>
      </c>
      <c r="B332" s="98" t="s">
        <v>30</v>
      </c>
      <c r="C332" s="155">
        <v>0</v>
      </c>
      <c r="D332" s="98">
        <v>1566</v>
      </c>
      <c r="E332" s="98" t="s">
        <v>301</v>
      </c>
      <c r="F332" s="98" t="s">
        <v>27</v>
      </c>
      <c r="G332" s="98" t="s">
        <v>354</v>
      </c>
      <c r="H332" s="98">
        <v>0</v>
      </c>
      <c r="I332" s="1">
        <f>[7]Acc_Cash!H237</f>
        <v>0</v>
      </c>
      <c r="J332" s="2">
        <f t="shared" si="5"/>
        <v>0</v>
      </c>
      <c r="L332" s="2"/>
      <c r="N332" s="2"/>
    </row>
    <row r="333" spans="1:14">
      <c r="A333" s="98">
        <v>613</v>
      </c>
      <c r="B333" s="98" t="s">
        <v>30</v>
      </c>
      <c r="C333" s="155">
        <v>0</v>
      </c>
      <c r="D333" s="98">
        <v>1567</v>
      </c>
      <c r="E333" s="98" t="s">
        <v>301</v>
      </c>
      <c r="F333" s="98" t="s">
        <v>27</v>
      </c>
      <c r="G333" s="98" t="s">
        <v>356</v>
      </c>
      <c r="H333" s="98">
        <v>0</v>
      </c>
      <c r="I333" s="1">
        <f>[7]Acc_Cash!H305</f>
        <v>0</v>
      </c>
      <c r="J333" s="2">
        <f t="shared" si="5"/>
        <v>0</v>
      </c>
      <c r="L333" s="2"/>
      <c r="N333" s="2"/>
    </row>
    <row r="334" spans="1:14">
      <c r="A334" s="98">
        <v>614</v>
      </c>
      <c r="B334" s="98" t="s">
        <v>30</v>
      </c>
      <c r="C334" s="155">
        <v>0</v>
      </c>
      <c r="D334" s="98">
        <v>1568</v>
      </c>
      <c r="E334" s="98" t="s">
        <v>301</v>
      </c>
      <c r="F334" s="98" t="s">
        <v>27</v>
      </c>
      <c r="G334" s="98" t="s">
        <v>360</v>
      </c>
      <c r="H334" s="98">
        <v>0</v>
      </c>
      <c r="I334" s="1">
        <f>[7]Acc_Cash!H364</f>
        <v>0</v>
      </c>
      <c r="J334" s="2">
        <f t="shared" ref="J334:J374" si="6">H334-I334</f>
        <v>0</v>
      </c>
      <c r="L334" s="2"/>
      <c r="N334" s="2"/>
    </row>
    <row r="335" spans="1:14">
      <c r="A335" s="98">
        <v>615</v>
      </c>
      <c r="B335" s="98" t="s">
        <v>30</v>
      </c>
      <c r="C335" s="155">
        <v>0</v>
      </c>
      <c r="D335" s="98">
        <v>1569</v>
      </c>
      <c r="E335" s="98" t="s">
        <v>301</v>
      </c>
      <c r="F335" s="98" t="s">
        <v>27</v>
      </c>
      <c r="G335" s="98" t="s">
        <v>368</v>
      </c>
      <c r="H335" s="98">
        <v>0</v>
      </c>
      <c r="I335" s="1">
        <f>[7]Acc_Cash!H238</f>
        <v>0</v>
      </c>
      <c r="J335" s="2">
        <f t="shared" si="6"/>
        <v>0</v>
      </c>
      <c r="L335" s="2"/>
      <c r="N335" s="2"/>
    </row>
    <row r="336" spans="1:14">
      <c r="A336" s="98">
        <v>616</v>
      </c>
      <c r="B336" s="98" t="s">
        <v>30</v>
      </c>
      <c r="C336" s="155">
        <v>0</v>
      </c>
      <c r="D336" s="98">
        <v>1570</v>
      </c>
      <c r="E336" s="98" t="s">
        <v>301</v>
      </c>
      <c r="F336" s="98" t="s">
        <v>27</v>
      </c>
      <c r="G336" s="98" t="s">
        <v>372</v>
      </c>
      <c r="H336" s="98">
        <v>0</v>
      </c>
      <c r="I336" s="1">
        <f>[7]Acc_Cash!H340</f>
        <v>0</v>
      </c>
      <c r="J336" s="2">
        <f t="shared" si="6"/>
        <v>0</v>
      </c>
      <c r="L336" s="2"/>
      <c r="N336" s="2"/>
    </row>
    <row r="337" spans="1:14">
      <c r="A337" s="98">
        <v>617</v>
      </c>
      <c r="B337" s="98" t="s">
        <v>30</v>
      </c>
      <c r="C337" s="155">
        <v>0</v>
      </c>
      <c r="D337" s="98">
        <v>1571</v>
      </c>
      <c r="E337" s="98" t="s">
        <v>301</v>
      </c>
      <c r="F337" s="98" t="s">
        <v>27</v>
      </c>
      <c r="G337" s="98" t="s">
        <v>374</v>
      </c>
      <c r="H337" s="98">
        <v>0</v>
      </c>
      <c r="I337" s="1">
        <f>[7]Acc_Cash!H31</f>
        <v>71555.600000000006</v>
      </c>
      <c r="J337" s="2">
        <f t="shared" si="6"/>
        <v>-71555.600000000006</v>
      </c>
      <c r="L337" s="2"/>
      <c r="N337" s="2"/>
    </row>
    <row r="338" spans="1:14">
      <c r="A338" s="98">
        <v>618</v>
      </c>
      <c r="B338" s="98" t="s">
        <v>30</v>
      </c>
      <c r="C338" s="155">
        <v>0</v>
      </c>
      <c r="D338" s="98">
        <v>1572</v>
      </c>
      <c r="E338" s="98" t="s">
        <v>301</v>
      </c>
      <c r="F338" s="98" t="s">
        <v>27</v>
      </c>
      <c r="G338" s="98" t="s">
        <v>377</v>
      </c>
      <c r="H338" s="98">
        <v>0</v>
      </c>
      <c r="I338" s="1">
        <f>[7]Acc_Cash!H239</f>
        <v>0</v>
      </c>
      <c r="J338" s="2">
        <f t="shared" si="6"/>
        <v>0</v>
      </c>
      <c r="L338" s="2"/>
      <c r="N338" s="2"/>
    </row>
    <row r="339" spans="1:14">
      <c r="A339" s="98">
        <v>619</v>
      </c>
      <c r="B339" s="98" t="s">
        <v>30</v>
      </c>
      <c r="C339" s="155">
        <v>0</v>
      </c>
      <c r="D339" s="98">
        <v>1573</v>
      </c>
      <c r="E339" s="98" t="s">
        <v>301</v>
      </c>
      <c r="F339" s="98" t="s">
        <v>27</v>
      </c>
      <c r="G339" s="98" t="s">
        <v>378</v>
      </c>
      <c r="H339" s="98">
        <v>0</v>
      </c>
      <c r="I339" s="1">
        <f>[7]Acc_Cash!H306</f>
        <v>0</v>
      </c>
      <c r="J339" s="2">
        <f t="shared" si="6"/>
        <v>0</v>
      </c>
      <c r="L339" s="2"/>
      <c r="N339" s="2"/>
    </row>
    <row r="340" spans="1:14">
      <c r="A340" s="98">
        <v>620</v>
      </c>
      <c r="B340" s="98" t="s">
        <v>30</v>
      </c>
      <c r="C340" s="155">
        <v>0</v>
      </c>
      <c r="D340" s="98">
        <v>1574</v>
      </c>
      <c r="E340" s="98" t="s">
        <v>301</v>
      </c>
      <c r="F340" s="98" t="s">
        <v>27</v>
      </c>
      <c r="G340" s="98" t="s">
        <v>384</v>
      </c>
      <c r="H340" s="98">
        <v>0</v>
      </c>
      <c r="I340" s="1">
        <f>[7]Acc_Cash!H240</f>
        <v>0</v>
      </c>
      <c r="J340" s="2">
        <f t="shared" si="6"/>
        <v>0</v>
      </c>
      <c r="L340" s="2"/>
      <c r="N340" s="2"/>
    </row>
    <row r="341" spans="1:14">
      <c r="A341" s="98">
        <v>621</v>
      </c>
      <c r="B341" s="98" t="s">
        <v>30</v>
      </c>
      <c r="C341" s="155">
        <v>0</v>
      </c>
      <c r="D341" s="98">
        <v>1575</v>
      </c>
      <c r="E341" s="98" t="s">
        <v>301</v>
      </c>
      <c r="F341" s="98" t="s">
        <v>27</v>
      </c>
      <c r="G341" s="98" t="s">
        <v>322</v>
      </c>
      <c r="H341" s="98">
        <v>0</v>
      </c>
      <c r="I341" s="1">
        <f>[7]Acc_Cash!H307</f>
        <v>0</v>
      </c>
      <c r="J341" s="2">
        <f t="shared" si="6"/>
        <v>0</v>
      </c>
      <c r="L341" s="2"/>
      <c r="N341" s="2"/>
    </row>
    <row r="342" spans="1:14">
      <c r="A342" s="98">
        <v>622</v>
      </c>
      <c r="B342" s="98" t="s">
        <v>30</v>
      </c>
      <c r="C342" s="155">
        <v>0</v>
      </c>
      <c r="D342" s="98">
        <v>1576</v>
      </c>
      <c r="E342" s="98" t="s">
        <v>301</v>
      </c>
      <c r="F342" s="98" t="s">
        <v>27</v>
      </c>
      <c r="G342" s="98" t="s">
        <v>317</v>
      </c>
      <c r="H342" s="98">
        <v>0</v>
      </c>
      <c r="I342" s="1">
        <f>[7]Acc_Cash!H350</f>
        <v>0</v>
      </c>
      <c r="J342" s="2">
        <f t="shared" si="6"/>
        <v>0</v>
      </c>
      <c r="L342" s="2"/>
      <c r="N342" s="2"/>
    </row>
    <row r="343" spans="1:14">
      <c r="A343" s="98">
        <v>623</v>
      </c>
      <c r="B343" s="98" t="s">
        <v>30</v>
      </c>
      <c r="C343" s="155">
        <v>0</v>
      </c>
      <c r="D343" s="98">
        <v>1577</v>
      </c>
      <c r="E343" s="98" t="s">
        <v>301</v>
      </c>
      <c r="F343" s="98" t="s">
        <v>27</v>
      </c>
      <c r="G343" s="98" t="s">
        <v>366</v>
      </c>
      <c r="H343" s="98">
        <v>0</v>
      </c>
      <c r="I343" s="1">
        <f>[7]Acc_Cash!H355</f>
        <v>0</v>
      </c>
      <c r="J343" s="2">
        <f t="shared" si="6"/>
        <v>0</v>
      </c>
      <c r="L343" s="2"/>
      <c r="N343" s="2"/>
    </row>
    <row r="344" spans="1:14">
      <c r="A344" s="98">
        <v>624</v>
      </c>
      <c r="B344" s="98" t="s">
        <v>30</v>
      </c>
      <c r="C344" s="155">
        <v>0</v>
      </c>
      <c r="D344" s="98">
        <v>1503</v>
      </c>
      <c r="E344" s="98" t="s">
        <v>301</v>
      </c>
      <c r="F344" s="98" t="s">
        <v>27</v>
      </c>
      <c r="G344" s="98" t="s">
        <v>330</v>
      </c>
      <c r="H344" s="98">
        <v>0</v>
      </c>
      <c r="I344" s="1">
        <f>[7]Acc_Cash!H241</f>
        <v>0</v>
      </c>
      <c r="J344" s="2">
        <f t="shared" si="6"/>
        <v>0</v>
      </c>
      <c r="L344" s="2"/>
      <c r="N344" s="2"/>
    </row>
    <row r="345" spans="1:14">
      <c r="A345" s="98">
        <v>625</v>
      </c>
      <c r="B345" s="98" t="s">
        <v>30</v>
      </c>
      <c r="C345" s="155">
        <v>0</v>
      </c>
      <c r="D345" s="98">
        <v>1524</v>
      </c>
      <c r="E345" s="98" t="s">
        <v>301</v>
      </c>
      <c r="F345" s="98" t="s">
        <v>27</v>
      </c>
      <c r="G345" s="98" t="s">
        <v>359</v>
      </c>
      <c r="H345" s="98">
        <v>0</v>
      </c>
      <c r="I345" s="1">
        <f>[7]Acc_Cash!H341</f>
        <v>0</v>
      </c>
      <c r="J345" s="2">
        <f t="shared" si="6"/>
        <v>0</v>
      </c>
      <c r="L345" s="2"/>
      <c r="N345" s="2"/>
    </row>
    <row r="346" spans="1:14">
      <c r="A346" s="98">
        <v>626</v>
      </c>
      <c r="B346" s="98" t="s">
        <v>30</v>
      </c>
      <c r="C346" s="155">
        <v>0</v>
      </c>
      <c r="D346" s="98">
        <v>1527</v>
      </c>
      <c r="E346" s="98" t="s">
        <v>301</v>
      </c>
      <c r="F346" s="98" t="s">
        <v>27</v>
      </c>
      <c r="G346" s="98" t="s">
        <v>363</v>
      </c>
      <c r="H346" s="98">
        <v>0</v>
      </c>
      <c r="I346" s="1">
        <f>[7]Acc_Cash!H410</f>
        <v>0</v>
      </c>
      <c r="J346" s="2">
        <f t="shared" si="6"/>
        <v>0</v>
      </c>
      <c r="L346" s="2"/>
      <c r="N346" s="2"/>
    </row>
    <row r="347" spans="1:14">
      <c r="A347" s="98">
        <v>627</v>
      </c>
      <c r="B347" s="98" t="s">
        <v>30</v>
      </c>
      <c r="C347" s="155">
        <v>0</v>
      </c>
      <c r="D347" s="98">
        <v>1537</v>
      </c>
      <c r="E347" s="98" t="s">
        <v>301</v>
      </c>
      <c r="F347" s="98" t="s">
        <v>27</v>
      </c>
      <c r="G347" s="98" t="s">
        <v>376</v>
      </c>
      <c r="H347" s="98">
        <v>0</v>
      </c>
      <c r="I347" s="1">
        <f>[7]Acc_Cash!H38</f>
        <v>25555.599999999999</v>
      </c>
      <c r="J347" s="2">
        <f t="shared" si="6"/>
        <v>-25555.599999999999</v>
      </c>
      <c r="L347" s="2"/>
      <c r="N347" s="2"/>
    </row>
    <row r="348" spans="1:14">
      <c r="A348" s="98">
        <v>628</v>
      </c>
      <c r="B348" s="98" t="s">
        <v>30</v>
      </c>
      <c r="C348" s="155">
        <v>0</v>
      </c>
      <c r="D348" s="98">
        <v>1549</v>
      </c>
      <c r="E348" s="98" t="s">
        <v>301</v>
      </c>
      <c r="F348" s="98" t="s">
        <v>27</v>
      </c>
      <c r="G348" s="98" t="s">
        <v>382</v>
      </c>
      <c r="H348" s="98">
        <v>0</v>
      </c>
      <c r="I348" s="1">
        <f>[7]Acc_Cash!H39</f>
        <v>-16100</v>
      </c>
      <c r="J348" s="2">
        <f t="shared" si="6"/>
        <v>16100</v>
      </c>
      <c r="L348" s="2"/>
      <c r="N348" s="2"/>
    </row>
    <row r="349" spans="1:14">
      <c r="A349" s="98">
        <v>629</v>
      </c>
      <c r="B349" s="98" t="s">
        <v>30</v>
      </c>
      <c r="C349" s="155">
        <v>0</v>
      </c>
      <c r="D349" s="98">
        <v>1309</v>
      </c>
      <c r="E349" s="98" t="s">
        <v>28</v>
      </c>
      <c r="F349" s="98" t="s">
        <v>27</v>
      </c>
      <c r="G349" s="98" t="s">
        <v>330</v>
      </c>
      <c r="H349" s="98">
        <v>0</v>
      </c>
      <c r="I349" s="1">
        <f>[7]Acc_Cash!H74</f>
        <v>30155.599999999999</v>
      </c>
      <c r="J349" s="2">
        <f t="shared" si="6"/>
        <v>-30155.599999999999</v>
      </c>
      <c r="L349" s="2"/>
      <c r="N349" s="2"/>
    </row>
    <row r="350" spans="1:14">
      <c r="A350" s="98">
        <v>630</v>
      </c>
      <c r="B350" s="98" t="s">
        <v>30</v>
      </c>
      <c r="C350" s="155">
        <v>0</v>
      </c>
      <c r="D350" s="98">
        <v>1342</v>
      </c>
      <c r="E350" s="98" t="s">
        <v>28</v>
      </c>
      <c r="F350" s="98" t="s">
        <v>27</v>
      </c>
      <c r="G350" s="98" t="s">
        <v>359</v>
      </c>
      <c r="H350" s="98">
        <v>0</v>
      </c>
      <c r="I350" s="1">
        <f>[7]Acc_Cash!H146</f>
        <v>0</v>
      </c>
      <c r="J350" s="2">
        <f t="shared" si="6"/>
        <v>0</v>
      </c>
      <c r="L350" s="2"/>
      <c r="N350" s="2"/>
    </row>
    <row r="351" spans="1:14">
      <c r="A351" s="98">
        <v>631</v>
      </c>
      <c r="B351" s="98" t="s">
        <v>30</v>
      </c>
      <c r="C351" s="155">
        <v>0</v>
      </c>
      <c r="D351" s="98">
        <v>1346</v>
      </c>
      <c r="E351" s="98" t="s">
        <v>28</v>
      </c>
      <c r="F351" s="98" t="s">
        <v>27</v>
      </c>
      <c r="G351" s="98" t="s">
        <v>363</v>
      </c>
      <c r="H351" s="98">
        <v>0</v>
      </c>
      <c r="I351" s="1">
        <f>[7]Acc_Cash!H242</f>
        <v>0</v>
      </c>
      <c r="J351" s="2">
        <f t="shared" si="6"/>
        <v>0</v>
      </c>
      <c r="L351" s="2"/>
      <c r="N351" s="2"/>
    </row>
    <row r="352" spans="1:14">
      <c r="A352" s="98">
        <v>632</v>
      </c>
      <c r="B352" s="98" t="s">
        <v>30</v>
      </c>
      <c r="C352" s="155">
        <v>0</v>
      </c>
      <c r="D352" s="98">
        <v>1361</v>
      </c>
      <c r="E352" s="98" t="s">
        <v>28</v>
      </c>
      <c r="F352" s="98" t="s">
        <v>27</v>
      </c>
      <c r="G352" s="98" t="s">
        <v>376</v>
      </c>
      <c r="H352" s="98">
        <v>0</v>
      </c>
      <c r="I352" s="1">
        <f>[7]Acc_Cash!H308</f>
        <v>0</v>
      </c>
      <c r="J352" s="2">
        <f t="shared" si="6"/>
        <v>0</v>
      </c>
      <c r="L352" s="2"/>
      <c r="N352" s="2"/>
    </row>
    <row r="353" spans="1:14">
      <c r="A353" s="98">
        <v>633</v>
      </c>
      <c r="B353" s="98" t="s">
        <v>30</v>
      </c>
      <c r="C353" s="155">
        <v>0</v>
      </c>
      <c r="D353" s="98">
        <v>1370</v>
      </c>
      <c r="E353" s="98" t="s">
        <v>28</v>
      </c>
      <c r="F353" s="98" t="s">
        <v>27</v>
      </c>
      <c r="G353" s="98" t="s">
        <v>382</v>
      </c>
      <c r="H353" s="98">
        <v>0</v>
      </c>
      <c r="I353" s="1">
        <f>[7]Acc_Cash!H376</f>
        <v>0</v>
      </c>
      <c r="J353" s="2">
        <f t="shared" si="6"/>
        <v>0</v>
      </c>
      <c r="L353" s="2"/>
      <c r="N353" s="2"/>
    </row>
    <row r="354" spans="1:14">
      <c r="A354" s="98">
        <v>634</v>
      </c>
      <c r="B354" s="98" t="s">
        <v>30</v>
      </c>
      <c r="C354" s="155">
        <v>0</v>
      </c>
      <c r="D354" s="98">
        <v>1580</v>
      </c>
      <c r="E354" s="98" t="s">
        <v>301</v>
      </c>
      <c r="F354" s="98" t="s">
        <v>27</v>
      </c>
      <c r="G354" s="98" t="s">
        <v>50</v>
      </c>
      <c r="H354" s="98">
        <v>0</v>
      </c>
      <c r="I354" s="1">
        <f>[7]Acc_Cash!H403</f>
        <v>0</v>
      </c>
      <c r="J354" s="2">
        <f t="shared" si="6"/>
        <v>0</v>
      </c>
      <c r="L354" s="2"/>
      <c r="N354" s="2"/>
    </row>
    <row r="355" spans="1:14">
      <c r="A355" s="98">
        <v>635</v>
      </c>
      <c r="B355" s="98" t="s">
        <v>30</v>
      </c>
      <c r="C355" s="155">
        <v>0</v>
      </c>
      <c r="D355" s="98">
        <v>1581</v>
      </c>
      <c r="E355" s="98" t="s">
        <v>28</v>
      </c>
      <c r="F355" s="98" t="s">
        <v>27</v>
      </c>
      <c r="G355" s="98" t="s">
        <v>56</v>
      </c>
      <c r="H355" s="98">
        <v>0</v>
      </c>
      <c r="I355" s="1">
        <f>[7]Acc_Cash!H40</f>
        <v>28860.7</v>
      </c>
      <c r="J355" s="2">
        <f t="shared" si="6"/>
        <v>-28860.7</v>
      </c>
      <c r="L355" s="2"/>
      <c r="N355" s="2"/>
    </row>
    <row r="356" spans="1:14">
      <c r="A356" s="98">
        <v>636</v>
      </c>
      <c r="B356" s="98" t="s">
        <v>30</v>
      </c>
      <c r="C356" s="155">
        <v>0</v>
      </c>
      <c r="D356" s="98">
        <v>1582</v>
      </c>
      <c r="E356" s="98" t="s">
        <v>301</v>
      </c>
      <c r="F356" s="98" t="s">
        <v>27</v>
      </c>
      <c r="G356" s="98" t="s">
        <v>56</v>
      </c>
      <c r="H356" s="98">
        <v>0</v>
      </c>
      <c r="I356" s="1">
        <f>[7]Acc_Cash!H41</f>
        <v>-36291.699999999997</v>
      </c>
      <c r="J356" s="2">
        <f t="shared" si="6"/>
        <v>36291.699999999997</v>
      </c>
      <c r="L356" s="2"/>
      <c r="N356" s="2"/>
    </row>
    <row r="357" spans="1:14">
      <c r="A357" s="98">
        <v>637</v>
      </c>
      <c r="B357" s="98" t="s">
        <v>30</v>
      </c>
      <c r="C357" s="155">
        <v>0</v>
      </c>
      <c r="D357" s="98">
        <v>1583</v>
      </c>
      <c r="E357" s="98" t="s">
        <v>28</v>
      </c>
      <c r="F357" s="98" t="s">
        <v>27</v>
      </c>
      <c r="G357" s="98" t="s">
        <v>387</v>
      </c>
      <c r="H357" s="98">
        <v>0</v>
      </c>
      <c r="I357" s="1">
        <f>[7]Acc_Cash!H42</f>
        <v>23766.7</v>
      </c>
      <c r="J357" s="2">
        <f t="shared" si="6"/>
        <v>-23766.7</v>
      </c>
      <c r="L357" s="2"/>
      <c r="N357" s="2"/>
    </row>
    <row r="358" spans="1:14">
      <c r="A358" s="98">
        <v>638</v>
      </c>
      <c r="B358" s="98" t="s">
        <v>30</v>
      </c>
      <c r="C358" s="155">
        <v>30000</v>
      </c>
      <c r="D358" s="98">
        <v>1584</v>
      </c>
      <c r="E358" s="98" t="s">
        <v>28</v>
      </c>
      <c r="F358" s="98" t="s">
        <v>27</v>
      </c>
      <c r="G358" s="98" t="s">
        <v>310</v>
      </c>
      <c r="H358" s="98">
        <v>30000</v>
      </c>
      <c r="I358" s="1">
        <f>[7]Acc_Cash!H52</f>
        <v>-7301.1</v>
      </c>
      <c r="J358" s="2">
        <f t="shared" si="6"/>
        <v>37301.1</v>
      </c>
      <c r="L358" s="2"/>
      <c r="N358" s="2"/>
    </row>
    <row r="359" spans="1:14">
      <c r="A359" s="98">
        <v>640</v>
      </c>
      <c r="B359" s="98" t="s">
        <v>74</v>
      </c>
      <c r="C359" s="155">
        <v>4642.5787499999997</v>
      </c>
      <c r="D359" s="98">
        <v>1585</v>
      </c>
      <c r="E359" s="98" t="s">
        <v>28</v>
      </c>
      <c r="F359" s="98" t="s">
        <v>27</v>
      </c>
      <c r="G359" s="98" t="s">
        <v>389</v>
      </c>
      <c r="H359" s="98">
        <v>6576.2127989999999</v>
      </c>
      <c r="I359" s="1">
        <f>[7]Acc_Cash!H243</f>
        <v>0</v>
      </c>
      <c r="J359" s="2">
        <f t="shared" si="6"/>
        <v>6576.2127989999999</v>
      </c>
      <c r="L359" s="2"/>
      <c r="N359" s="2"/>
    </row>
    <row r="360" spans="1:14">
      <c r="A360" s="98">
        <v>641</v>
      </c>
      <c r="B360" s="98" t="s">
        <v>30</v>
      </c>
      <c r="C360" s="155">
        <v>0</v>
      </c>
      <c r="D360" s="98">
        <v>1587</v>
      </c>
      <c r="E360" s="98" t="s">
        <v>28</v>
      </c>
      <c r="F360" s="98" t="s">
        <v>27</v>
      </c>
      <c r="G360" s="98" t="s">
        <v>390</v>
      </c>
      <c r="H360" s="98">
        <v>0</v>
      </c>
      <c r="I360" s="1">
        <f>[7]Acc_Cash!H342</f>
        <v>0</v>
      </c>
      <c r="J360" s="2">
        <f t="shared" si="6"/>
        <v>0</v>
      </c>
      <c r="L360" s="2"/>
      <c r="N360" s="2"/>
    </row>
    <row r="361" spans="1:14">
      <c r="A361" s="98">
        <v>642</v>
      </c>
      <c r="B361" s="98" t="s">
        <v>30</v>
      </c>
      <c r="C361" s="155">
        <v>0</v>
      </c>
      <c r="D361" s="98">
        <v>1588</v>
      </c>
      <c r="E361" s="98" t="s">
        <v>28</v>
      </c>
      <c r="F361" s="98" t="s">
        <v>27</v>
      </c>
      <c r="G361" s="98" t="s">
        <v>391</v>
      </c>
      <c r="H361" s="98">
        <v>0</v>
      </c>
      <c r="I361" s="1">
        <f>[7]Acc_Cash!H247</f>
        <v>0</v>
      </c>
      <c r="J361" s="2">
        <f t="shared" si="6"/>
        <v>0</v>
      </c>
      <c r="L361" s="2"/>
      <c r="N361" s="2"/>
    </row>
    <row r="362" spans="1:14">
      <c r="A362" s="98">
        <v>643</v>
      </c>
      <c r="B362" s="98" t="s">
        <v>74</v>
      </c>
      <c r="C362" s="155">
        <v>0</v>
      </c>
      <c r="D362" s="98">
        <v>1586</v>
      </c>
      <c r="E362" s="98" t="s">
        <v>28</v>
      </c>
      <c r="F362" s="98" t="s">
        <v>27</v>
      </c>
      <c r="G362" s="98" t="s">
        <v>392</v>
      </c>
      <c r="H362" s="98">
        <v>0</v>
      </c>
      <c r="I362" s="1">
        <f>[7]Acc_Cash!H312</f>
        <v>0</v>
      </c>
      <c r="J362" s="2">
        <f t="shared" si="6"/>
        <v>0</v>
      </c>
      <c r="L362" s="2"/>
      <c r="N362" s="2"/>
    </row>
    <row r="363" spans="1:14">
      <c r="A363" s="98">
        <v>644</v>
      </c>
      <c r="B363" s="98" t="s">
        <v>30</v>
      </c>
      <c r="C363" s="155">
        <v>-358891.81555599999</v>
      </c>
      <c r="D363" s="98">
        <v>1590</v>
      </c>
      <c r="E363" s="98" t="s">
        <v>78</v>
      </c>
      <c r="F363" s="98" t="s">
        <v>79</v>
      </c>
      <c r="G363" s="98" t="s">
        <v>212</v>
      </c>
      <c r="H363" s="98">
        <v>-358891.81555599999</v>
      </c>
      <c r="I363" s="1">
        <f>[7]Acc_Cash!H144</f>
        <v>0</v>
      </c>
      <c r="J363" s="2">
        <f t="shared" si="6"/>
        <v>-358891.81555599999</v>
      </c>
      <c r="L363" s="2"/>
      <c r="N363" s="2"/>
    </row>
    <row r="364" spans="1:14">
      <c r="A364" s="98">
        <v>645</v>
      </c>
      <c r="B364" s="98" t="s">
        <v>30</v>
      </c>
      <c r="C364" s="155">
        <v>358891.81555599999</v>
      </c>
      <c r="D364" s="98">
        <v>1591</v>
      </c>
      <c r="E364" s="98" t="s">
        <v>32</v>
      </c>
      <c r="F364" s="98" t="s">
        <v>27</v>
      </c>
      <c r="G364" s="98" t="s">
        <v>212</v>
      </c>
      <c r="H364" s="98">
        <v>358891.81555599999</v>
      </c>
      <c r="I364" s="1">
        <f>[7]Acc_Cash!H248</f>
        <v>0</v>
      </c>
      <c r="J364" s="2">
        <f t="shared" si="6"/>
        <v>358891.81555599999</v>
      </c>
      <c r="L364" s="2"/>
      <c r="N364" s="2"/>
    </row>
    <row r="365" spans="1:14">
      <c r="A365" s="98">
        <v>646</v>
      </c>
      <c r="B365" s="98" t="s">
        <v>30</v>
      </c>
      <c r="C365" s="155">
        <v>-67875</v>
      </c>
      <c r="D365" s="98">
        <v>1592</v>
      </c>
      <c r="E365" s="98" t="s">
        <v>78</v>
      </c>
      <c r="F365" s="98" t="s">
        <v>79</v>
      </c>
      <c r="G365" s="98" t="s">
        <v>247</v>
      </c>
      <c r="H365" s="98">
        <v>-67875</v>
      </c>
      <c r="I365" s="1">
        <f>[7]Acc_Cash!H313</f>
        <v>0</v>
      </c>
      <c r="J365" s="2">
        <f t="shared" si="6"/>
        <v>-67875</v>
      </c>
      <c r="L365" s="2"/>
      <c r="N365" s="2"/>
    </row>
    <row r="366" spans="1:14">
      <c r="A366" s="98">
        <v>647</v>
      </c>
      <c r="B366" s="98" t="s">
        <v>30</v>
      </c>
      <c r="C366" s="155">
        <v>67875</v>
      </c>
      <c r="D366" s="98">
        <v>1593</v>
      </c>
      <c r="E366" s="98" t="s">
        <v>32</v>
      </c>
      <c r="F366" s="98" t="s">
        <v>27</v>
      </c>
      <c r="G366" s="98" t="s">
        <v>247</v>
      </c>
      <c r="H366" s="98">
        <v>67875</v>
      </c>
      <c r="I366" s="1">
        <f>[7]Acc_Cash!H351</f>
        <v>0</v>
      </c>
      <c r="J366" s="2">
        <f t="shared" si="6"/>
        <v>67875</v>
      </c>
      <c r="L366" s="2"/>
      <c r="N366" s="2"/>
    </row>
    <row r="367" spans="1:14">
      <c r="A367" s="98">
        <v>648</v>
      </c>
      <c r="B367" s="98" t="s">
        <v>30</v>
      </c>
      <c r="C367" s="155">
        <v>-111000</v>
      </c>
      <c r="D367" s="98">
        <v>1594</v>
      </c>
      <c r="E367" s="98" t="s">
        <v>78</v>
      </c>
      <c r="F367" s="98" t="s">
        <v>79</v>
      </c>
      <c r="G367" s="98" t="s">
        <v>75</v>
      </c>
      <c r="H367" s="98">
        <v>-111000</v>
      </c>
      <c r="I367" s="1">
        <f>[7]Acc_Cash!H249</f>
        <v>0</v>
      </c>
      <c r="J367" s="2">
        <f t="shared" si="6"/>
        <v>-111000</v>
      </c>
      <c r="L367" s="2"/>
      <c r="N367" s="2"/>
    </row>
    <row r="368" spans="1:14">
      <c r="A368" s="98">
        <v>649</v>
      </c>
      <c r="B368" s="98" t="s">
        <v>30</v>
      </c>
      <c r="C368" s="155">
        <v>111000</v>
      </c>
      <c r="D368" s="98">
        <v>1595</v>
      </c>
      <c r="E368" s="98" t="s">
        <v>32</v>
      </c>
      <c r="F368" s="98" t="s">
        <v>27</v>
      </c>
      <c r="G368" s="98" t="s">
        <v>75</v>
      </c>
      <c r="H368" s="98">
        <v>111000</v>
      </c>
      <c r="I368" s="1">
        <f>[7]Acc_Cash!H73</f>
        <v>-13479</v>
      </c>
      <c r="J368" s="2">
        <f t="shared" si="6"/>
        <v>124479</v>
      </c>
      <c r="L368" s="2"/>
      <c r="N368" s="2"/>
    </row>
    <row r="369" spans="1:14">
      <c r="A369" s="98">
        <v>650</v>
      </c>
      <c r="B369" s="98" t="s">
        <v>30</v>
      </c>
      <c r="C369" s="155">
        <v>0</v>
      </c>
      <c r="D369" s="98">
        <v>1596</v>
      </c>
      <c r="E369" s="98" t="s">
        <v>28</v>
      </c>
      <c r="F369" s="98" t="s">
        <v>27</v>
      </c>
      <c r="G369" s="98" t="s">
        <v>334</v>
      </c>
      <c r="H369" s="98">
        <v>0</v>
      </c>
      <c r="I369" s="1">
        <f>[7]Acc_Cash!H107</f>
        <v>-17928.900000000001</v>
      </c>
      <c r="J369" s="2">
        <f t="shared" si="6"/>
        <v>17928.900000000001</v>
      </c>
      <c r="L369" s="2"/>
      <c r="N369" s="2"/>
    </row>
    <row r="370" spans="1:14">
      <c r="A370" s="98">
        <v>651</v>
      </c>
      <c r="B370" s="98" t="s">
        <v>30</v>
      </c>
      <c r="C370" s="155">
        <v>0</v>
      </c>
      <c r="D370" s="98">
        <v>1597</v>
      </c>
      <c r="E370" s="98" t="s">
        <v>28</v>
      </c>
      <c r="F370" s="98" t="s">
        <v>27</v>
      </c>
      <c r="G370" s="98" t="s">
        <v>369</v>
      </c>
      <c r="H370" s="98">
        <v>0</v>
      </c>
      <c r="I370" s="1">
        <f>[7]Acc_Cash!H315</f>
        <v>0</v>
      </c>
      <c r="J370" s="2">
        <f t="shared" si="6"/>
        <v>0</v>
      </c>
      <c r="L370" s="2"/>
      <c r="N370" s="2"/>
    </row>
    <row r="371" spans="1:14">
      <c r="A371" s="98">
        <v>652</v>
      </c>
      <c r="B371" s="98" t="s">
        <v>30</v>
      </c>
      <c r="C371" s="155">
        <v>0</v>
      </c>
      <c r="D371" s="98">
        <v>1598</v>
      </c>
      <c r="E371" s="98" t="s">
        <v>28</v>
      </c>
      <c r="F371" s="98" t="s">
        <v>27</v>
      </c>
      <c r="G371" s="98" t="s">
        <v>325</v>
      </c>
      <c r="H371" s="98">
        <v>0</v>
      </c>
      <c r="I371" s="1">
        <f>[7]Acc_Cash!H343</f>
        <v>0</v>
      </c>
      <c r="J371" s="2">
        <f t="shared" si="6"/>
        <v>0</v>
      </c>
      <c r="L371" s="2"/>
      <c r="N371" s="2"/>
    </row>
    <row r="372" spans="1:14">
      <c r="A372" s="98">
        <v>653</v>
      </c>
      <c r="B372" s="98" t="s">
        <v>30</v>
      </c>
      <c r="C372" s="155">
        <v>0</v>
      </c>
      <c r="D372" s="98">
        <v>1599</v>
      </c>
      <c r="E372" s="98" t="s">
        <v>28</v>
      </c>
      <c r="F372" s="98" t="s">
        <v>27</v>
      </c>
      <c r="G372" s="98" t="s">
        <v>251</v>
      </c>
      <c r="H372" s="98">
        <v>0</v>
      </c>
      <c r="I372" s="1">
        <f>[7]Acc_Cash!H16</f>
        <v>-12847.2</v>
      </c>
      <c r="J372" s="2">
        <f t="shared" si="6"/>
        <v>12847.2</v>
      </c>
      <c r="L372" s="2"/>
      <c r="N372" s="2"/>
    </row>
    <row r="373" spans="1:14">
      <c r="A373" s="98">
        <v>654</v>
      </c>
      <c r="B373" s="98" t="s">
        <v>45</v>
      </c>
      <c r="C373" s="155">
        <v>0</v>
      </c>
      <c r="D373" s="98">
        <v>1600</v>
      </c>
      <c r="E373" s="98" t="s">
        <v>28</v>
      </c>
      <c r="F373" s="98" t="s">
        <v>27</v>
      </c>
      <c r="G373" s="98" t="s">
        <v>263</v>
      </c>
      <c r="H373" s="98">
        <v>0</v>
      </c>
      <c r="I373" s="1">
        <f>[7]Acc_Cash!H18</f>
        <v>-12847.2</v>
      </c>
      <c r="J373" s="2">
        <f t="shared" si="6"/>
        <v>12847.2</v>
      </c>
      <c r="L373" s="2"/>
      <c r="N373" s="2"/>
    </row>
    <row r="374" spans="1:14">
      <c r="A374" s="98">
        <v>655</v>
      </c>
      <c r="B374" s="98" t="s">
        <v>30</v>
      </c>
      <c r="C374" s="155">
        <v>0</v>
      </c>
      <c r="D374" s="98">
        <v>1601</v>
      </c>
      <c r="E374" s="98" t="s">
        <v>28</v>
      </c>
      <c r="F374" s="98" t="s">
        <v>27</v>
      </c>
      <c r="G374" s="98" t="s">
        <v>330</v>
      </c>
      <c r="H374" s="98">
        <v>0</v>
      </c>
      <c r="I374" s="1">
        <f>[7]Acc_Cash!H20</f>
        <v>-12847.2</v>
      </c>
      <c r="J374" s="2">
        <f t="shared" si="6"/>
        <v>12847.2</v>
      </c>
      <c r="L374" s="2"/>
      <c r="N374" s="2"/>
    </row>
    <row r="375" spans="1:14">
      <c r="A375" s="98">
        <v>657</v>
      </c>
      <c r="B375" s="98" t="s">
        <v>30</v>
      </c>
      <c r="C375" s="155">
        <v>0</v>
      </c>
      <c r="D375" s="98">
        <v>1603</v>
      </c>
      <c r="E375" s="98" t="s">
        <v>28</v>
      </c>
      <c r="F375" s="98" t="s">
        <v>27</v>
      </c>
      <c r="G375" s="98" t="s">
        <v>345</v>
      </c>
      <c r="H375" s="98">
        <v>0</v>
      </c>
      <c r="I375" s="1">
        <f>[7]Acc_Cash!H252</f>
        <v>0</v>
      </c>
      <c r="J375" s="2">
        <f t="shared" ref="J375:J380" si="7">H375-I375</f>
        <v>0</v>
      </c>
      <c r="L375" s="2"/>
      <c r="N375" s="2"/>
    </row>
    <row r="376" spans="1:14">
      <c r="A376" s="98">
        <v>658</v>
      </c>
      <c r="B376" s="98" t="s">
        <v>30</v>
      </c>
      <c r="C376" s="155">
        <v>0</v>
      </c>
      <c r="D376" s="98">
        <v>1605</v>
      </c>
      <c r="E376" s="98" t="s">
        <v>28</v>
      </c>
      <c r="F376" s="98" t="s">
        <v>27</v>
      </c>
      <c r="G376" s="98" t="s">
        <v>343</v>
      </c>
      <c r="H376" s="98">
        <v>0</v>
      </c>
      <c r="I376" s="1">
        <f>[7]Acc_Cash!H47</f>
        <v>5238.8999999999996</v>
      </c>
      <c r="J376" s="2">
        <f t="shared" si="7"/>
        <v>-5238.8999999999996</v>
      </c>
      <c r="L376" s="2"/>
      <c r="N376" s="2"/>
    </row>
    <row r="377" spans="1:14">
      <c r="A377" s="98">
        <v>659</v>
      </c>
      <c r="B377" s="98" t="s">
        <v>30</v>
      </c>
      <c r="C377" s="155">
        <v>0</v>
      </c>
      <c r="D377" s="98">
        <v>1606</v>
      </c>
      <c r="E377" s="98" t="s">
        <v>28</v>
      </c>
      <c r="F377" s="98" t="s">
        <v>27</v>
      </c>
      <c r="G377" s="98" t="s">
        <v>340</v>
      </c>
      <c r="H377" s="98">
        <v>0</v>
      </c>
      <c r="I377" s="1">
        <f>[7]Acc_Cash!H414</f>
        <v>0</v>
      </c>
      <c r="J377" s="2">
        <f t="shared" si="7"/>
        <v>0</v>
      </c>
      <c r="L377" s="2"/>
      <c r="N377" s="2"/>
    </row>
    <row r="378" spans="1:14">
      <c r="A378" s="98">
        <v>660</v>
      </c>
      <c r="B378" s="98" t="s">
        <v>30</v>
      </c>
      <c r="C378" s="155">
        <v>0</v>
      </c>
      <c r="D378" s="98">
        <v>1604</v>
      </c>
      <c r="E378" s="98" t="s">
        <v>28</v>
      </c>
      <c r="F378" s="98" t="s">
        <v>27</v>
      </c>
      <c r="G378" s="98" t="s">
        <v>387</v>
      </c>
      <c r="H378" s="98">
        <v>0</v>
      </c>
      <c r="I378" s="1">
        <f>[7]Acc_Cash!H415</f>
        <v>0</v>
      </c>
      <c r="J378" s="2">
        <f t="shared" si="7"/>
        <v>0</v>
      </c>
      <c r="L378" s="2"/>
      <c r="N378" s="2"/>
    </row>
    <row r="379" spans="1:14">
      <c r="A379" s="98">
        <v>661</v>
      </c>
      <c r="B379" s="98" t="s">
        <v>30</v>
      </c>
      <c r="C379" s="155">
        <v>0</v>
      </c>
      <c r="D379" s="98">
        <v>1607</v>
      </c>
      <c r="E379" s="98" t="s">
        <v>28</v>
      </c>
      <c r="F379" s="98" t="s">
        <v>27</v>
      </c>
      <c r="G379" s="98" t="s">
        <v>560</v>
      </c>
      <c r="H379" s="98">
        <v>0</v>
      </c>
      <c r="I379" s="1">
        <f>[7]Acc_Cash!H416</f>
        <v>0</v>
      </c>
      <c r="J379" s="2">
        <f t="shared" si="7"/>
        <v>0</v>
      </c>
      <c r="L379" s="2"/>
      <c r="N379" s="2"/>
    </row>
    <row r="380" spans="1:14">
      <c r="A380" s="98">
        <v>662</v>
      </c>
      <c r="B380" s="98" t="s">
        <v>30</v>
      </c>
      <c r="C380" s="155">
        <v>0</v>
      </c>
      <c r="D380" s="98">
        <v>1608</v>
      </c>
      <c r="E380" s="98" t="s">
        <v>28</v>
      </c>
      <c r="F380" s="98" t="s">
        <v>27</v>
      </c>
      <c r="G380" s="98" t="s">
        <v>274</v>
      </c>
      <c r="H380" s="98">
        <v>0</v>
      </c>
      <c r="I380" s="1">
        <f>[7]Acc_Cash!H417</f>
        <v>0</v>
      </c>
      <c r="J380" s="2">
        <f t="shared" si="7"/>
        <v>0</v>
      </c>
      <c r="L380" s="2"/>
      <c r="N380" s="2"/>
    </row>
    <row r="381" spans="1:14">
      <c r="A381" s="98">
        <v>663</v>
      </c>
      <c r="B381" s="98" t="s">
        <v>30</v>
      </c>
      <c r="C381" s="155">
        <v>0</v>
      </c>
      <c r="D381" s="98">
        <v>1609</v>
      </c>
      <c r="E381" s="98" t="s">
        <v>28</v>
      </c>
      <c r="F381" s="98" t="s">
        <v>27</v>
      </c>
      <c r="G381" s="98" t="s">
        <v>241</v>
      </c>
      <c r="H381" s="98">
        <v>0</v>
      </c>
      <c r="L381" s="2"/>
      <c r="N381" s="2"/>
    </row>
    <row r="382" spans="1:14">
      <c r="A382" s="98">
        <v>818</v>
      </c>
      <c r="B382" s="98" t="s">
        <v>30</v>
      </c>
      <c r="C382" s="155">
        <v>0</v>
      </c>
      <c r="D382" s="98">
        <v>1610</v>
      </c>
      <c r="E382" s="98" t="s">
        <v>28</v>
      </c>
      <c r="F382" s="98" t="s">
        <v>27</v>
      </c>
      <c r="G382" s="98" t="s">
        <v>274</v>
      </c>
      <c r="H382" s="98">
        <v>0</v>
      </c>
      <c r="L382" s="2"/>
      <c r="N382" s="2"/>
    </row>
    <row r="383" spans="1:14">
      <c r="A383" s="98">
        <v>819</v>
      </c>
      <c r="B383" s="98" t="s">
        <v>30</v>
      </c>
      <c r="C383" s="155">
        <v>0</v>
      </c>
      <c r="D383" s="98">
        <v>1611</v>
      </c>
      <c r="E383" s="98" t="s">
        <v>28</v>
      </c>
      <c r="F383" s="98" t="s">
        <v>27</v>
      </c>
      <c r="G383" s="98" t="s">
        <v>42</v>
      </c>
      <c r="H383" s="98">
        <v>0</v>
      </c>
      <c r="L383" s="2"/>
      <c r="N383" s="2"/>
    </row>
    <row r="384" spans="1:14">
      <c r="A384" s="98">
        <v>820</v>
      </c>
      <c r="B384" s="98" t="s">
        <v>30</v>
      </c>
      <c r="C384" s="155">
        <v>0</v>
      </c>
      <c r="D384" s="98">
        <v>1614</v>
      </c>
      <c r="E384" s="98" t="s">
        <v>28</v>
      </c>
      <c r="F384" s="98" t="s">
        <v>27</v>
      </c>
      <c r="G384" s="98" t="s">
        <v>67</v>
      </c>
      <c r="H384" s="98">
        <v>0</v>
      </c>
      <c r="L384" s="2"/>
      <c r="N384" s="2"/>
    </row>
    <row r="385" spans="1:14">
      <c r="A385" s="98">
        <v>821</v>
      </c>
      <c r="B385" s="98" t="s">
        <v>30</v>
      </c>
      <c r="C385" s="155">
        <v>0</v>
      </c>
      <c r="D385" s="98">
        <v>1612</v>
      </c>
      <c r="E385" s="98" t="s">
        <v>28</v>
      </c>
      <c r="F385" s="98" t="s">
        <v>27</v>
      </c>
      <c r="G385" s="98" t="s">
        <v>237</v>
      </c>
      <c r="H385" s="98">
        <v>0</v>
      </c>
      <c r="L385" s="2"/>
      <c r="N385" s="2"/>
    </row>
    <row r="386" spans="1:14">
      <c r="A386" s="98">
        <v>822</v>
      </c>
      <c r="B386" s="98" t="s">
        <v>30</v>
      </c>
      <c r="C386" s="155">
        <v>0</v>
      </c>
      <c r="D386" s="98">
        <v>1613</v>
      </c>
      <c r="E386" s="98" t="s">
        <v>28</v>
      </c>
      <c r="F386" s="98" t="s">
        <v>27</v>
      </c>
      <c r="G386" s="98" t="s">
        <v>412</v>
      </c>
      <c r="H386" s="98">
        <v>0</v>
      </c>
      <c r="L386" s="2"/>
      <c r="N386" s="2"/>
    </row>
    <row r="387" spans="1:14">
      <c r="A387" s="98">
        <v>823</v>
      </c>
      <c r="B387" s="98" t="s">
        <v>30</v>
      </c>
      <c r="C387" s="155">
        <v>0</v>
      </c>
      <c r="D387" s="98">
        <v>1618</v>
      </c>
      <c r="E387" s="98" t="s">
        <v>28</v>
      </c>
      <c r="F387" s="98" t="s">
        <v>27</v>
      </c>
      <c r="G387" s="98" t="s">
        <v>413</v>
      </c>
      <c r="H387" s="98">
        <v>0</v>
      </c>
      <c r="L387" s="2"/>
      <c r="N387" s="2"/>
    </row>
    <row r="388" spans="1:14">
      <c r="A388" s="98">
        <v>824</v>
      </c>
      <c r="B388" s="98" t="s">
        <v>30</v>
      </c>
      <c r="C388" s="155">
        <v>0</v>
      </c>
      <c r="D388" s="98">
        <v>1624</v>
      </c>
      <c r="E388" s="98" t="s">
        <v>28</v>
      </c>
      <c r="F388" s="98" t="s">
        <v>27</v>
      </c>
      <c r="G388" s="98" t="s">
        <v>337</v>
      </c>
      <c r="H388" s="98">
        <v>0</v>
      </c>
      <c r="L388" s="2"/>
      <c r="N388" s="2"/>
    </row>
    <row r="389" spans="1:14">
      <c r="A389" s="98">
        <v>825</v>
      </c>
      <c r="B389" s="98" t="s">
        <v>45</v>
      </c>
      <c r="C389" s="155">
        <v>0</v>
      </c>
      <c r="D389" s="98">
        <v>1625</v>
      </c>
      <c r="E389" s="98" t="s">
        <v>28</v>
      </c>
      <c r="F389" s="98" t="s">
        <v>27</v>
      </c>
      <c r="G389" s="98" t="s">
        <v>334</v>
      </c>
      <c r="H389" s="98">
        <v>0</v>
      </c>
      <c r="L389" s="2"/>
      <c r="N389" s="2"/>
    </row>
    <row r="390" spans="1:14">
      <c r="A390" s="98">
        <v>826</v>
      </c>
      <c r="B390" s="98" t="s">
        <v>30</v>
      </c>
      <c r="C390" s="155">
        <v>0</v>
      </c>
      <c r="D390" s="98">
        <v>1626</v>
      </c>
      <c r="E390" s="98" t="s">
        <v>28</v>
      </c>
      <c r="F390" s="98" t="s">
        <v>27</v>
      </c>
      <c r="G390" s="98" t="s">
        <v>347</v>
      </c>
      <c r="H390" s="98">
        <v>0</v>
      </c>
      <c r="L390" s="2"/>
      <c r="N390" s="2"/>
    </row>
    <row r="391" spans="1:14">
      <c r="A391" s="98">
        <v>827</v>
      </c>
      <c r="B391" s="98" t="s">
        <v>30</v>
      </c>
      <c r="C391" s="155">
        <v>80000</v>
      </c>
      <c r="D391" s="98">
        <v>883</v>
      </c>
      <c r="E391" s="98" t="s">
        <v>80</v>
      </c>
      <c r="F391" s="98" t="s">
        <v>79</v>
      </c>
      <c r="G391" s="98" t="s">
        <v>428</v>
      </c>
      <c r="H391" s="98">
        <v>80000</v>
      </c>
      <c r="L391" s="2"/>
      <c r="N391" s="2"/>
    </row>
    <row r="392" spans="1:14">
      <c r="A392" s="98">
        <v>828</v>
      </c>
      <c r="B392" s="98" t="s">
        <v>30</v>
      </c>
      <c r="C392" s="155">
        <v>-80000</v>
      </c>
      <c r="D392" s="98">
        <v>884</v>
      </c>
      <c r="E392" s="98" t="s">
        <v>78</v>
      </c>
      <c r="F392" s="98" t="s">
        <v>79</v>
      </c>
      <c r="G392" s="98" t="s">
        <v>428</v>
      </c>
      <c r="H392" s="98">
        <v>-3670556</v>
      </c>
      <c r="L392" s="2"/>
      <c r="N392" s="2"/>
    </row>
    <row r="393" spans="1:14">
      <c r="A393" s="455">
        <v>830</v>
      </c>
      <c r="B393" s="455" t="s">
        <v>30</v>
      </c>
      <c r="C393" s="456">
        <v>80000</v>
      </c>
      <c r="D393" s="455">
        <v>885</v>
      </c>
      <c r="E393" s="456" t="s">
        <v>32</v>
      </c>
      <c r="F393" s="456" t="s">
        <v>27</v>
      </c>
      <c r="G393" s="456" t="s">
        <v>428</v>
      </c>
      <c r="H393" s="155">
        <v>3670556</v>
      </c>
      <c r="L393" s="2"/>
      <c r="N393" s="2"/>
    </row>
    <row r="394" spans="1:14">
      <c r="A394" s="455">
        <v>831</v>
      </c>
      <c r="B394" s="455" t="s">
        <v>30</v>
      </c>
      <c r="C394" s="456">
        <v>0</v>
      </c>
      <c r="D394" s="455">
        <v>1627</v>
      </c>
      <c r="E394" s="456" t="s">
        <v>28</v>
      </c>
      <c r="F394" s="456" t="s">
        <v>27</v>
      </c>
      <c r="G394" s="456" t="s">
        <v>363</v>
      </c>
      <c r="H394" s="155">
        <v>0</v>
      </c>
      <c r="L394" s="2"/>
      <c r="N394" s="2"/>
    </row>
    <row r="395" spans="1:14">
      <c r="A395" s="455">
        <v>832</v>
      </c>
      <c r="B395" s="455" t="s">
        <v>30</v>
      </c>
      <c r="C395" s="456">
        <v>324444.44444400002</v>
      </c>
      <c r="D395" s="455">
        <v>1628</v>
      </c>
      <c r="E395" s="456" t="s">
        <v>28</v>
      </c>
      <c r="F395" s="456" t="s">
        <v>27</v>
      </c>
      <c r="G395" s="456" t="s">
        <v>436</v>
      </c>
      <c r="H395" s="155">
        <v>324444.44444400002</v>
      </c>
      <c r="L395" s="2"/>
      <c r="N395" s="2"/>
    </row>
    <row r="396" spans="1:14">
      <c r="A396" s="455">
        <v>833</v>
      </c>
      <c r="B396" s="455" t="s">
        <v>30</v>
      </c>
      <c r="C396" s="456">
        <v>0</v>
      </c>
      <c r="D396" s="455">
        <v>1629</v>
      </c>
      <c r="E396" s="456" t="s">
        <v>28</v>
      </c>
      <c r="F396" s="456" t="s">
        <v>27</v>
      </c>
      <c r="G396" s="456" t="s">
        <v>52</v>
      </c>
      <c r="H396" s="155">
        <v>0</v>
      </c>
      <c r="L396" s="2"/>
      <c r="N396" s="2"/>
    </row>
    <row r="397" spans="1:14">
      <c r="A397" s="455">
        <v>834</v>
      </c>
      <c r="B397" s="455" t="s">
        <v>30</v>
      </c>
      <c r="C397" s="456">
        <v>0</v>
      </c>
      <c r="D397" s="455">
        <v>1630</v>
      </c>
      <c r="E397" s="456" t="s">
        <v>28</v>
      </c>
      <c r="F397" s="456" t="s">
        <v>27</v>
      </c>
      <c r="G397" s="456" t="s">
        <v>355</v>
      </c>
      <c r="H397" s="155">
        <v>0</v>
      </c>
      <c r="L397" s="2"/>
      <c r="N397" s="2"/>
    </row>
    <row r="398" spans="1:14">
      <c r="A398" s="455">
        <v>835</v>
      </c>
      <c r="B398" s="455" t="s">
        <v>45</v>
      </c>
      <c r="C398" s="456">
        <v>0</v>
      </c>
      <c r="D398" s="455">
        <v>1631</v>
      </c>
      <c r="E398" s="456" t="s">
        <v>28</v>
      </c>
      <c r="F398" s="456" t="s">
        <v>27</v>
      </c>
      <c r="G398" s="456" t="s">
        <v>251</v>
      </c>
      <c r="H398" s="155">
        <v>0</v>
      </c>
      <c r="L398" s="2"/>
      <c r="N398" s="2"/>
    </row>
    <row r="399" spans="1:14">
      <c r="A399" s="455">
        <v>836</v>
      </c>
      <c r="B399" s="455" t="s">
        <v>30</v>
      </c>
      <c r="C399" s="456">
        <v>0</v>
      </c>
      <c r="D399" s="455">
        <v>1632</v>
      </c>
      <c r="E399" s="456" t="s">
        <v>28</v>
      </c>
      <c r="F399" s="456" t="s">
        <v>27</v>
      </c>
      <c r="G399" s="456" t="s">
        <v>452</v>
      </c>
      <c r="H399" s="155">
        <v>0</v>
      </c>
      <c r="L399" s="2"/>
      <c r="N399" s="2"/>
    </row>
    <row r="400" spans="1:14">
      <c r="A400" s="455">
        <v>837</v>
      </c>
      <c r="B400" s="455" t="s">
        <v>30</v>
      </c>
      <c r="C400" s="456">
        <v>0</v>
      </c>
      <c r="D400" s="455">
        <v>1633</v>
      </c>
      <c r="E400" s="456" t="s">
        <v>28</v>
      </c>
      <c r="F400" s="456" t="s">
        <v>27</v>
      </c>
      <c r="G400" s="456" t="s">
        <v>322</v>
      </c>
      <c r="H400" s="155">
        <v>0</v>
      </c>
      <c r="L400" s="2"/>
      <c r="N400" s="2"/>
    </row>
    <row r="401" spans="1:14">
      <c r="A401" s="455">
        <v>838</v>
      </c>
      <c r="B401" s="455" t="s">
        <v>30</v>
      </c>
      <c r="C401" s="456">
        <v>0</v>
      </c>
      <c r="D401" s="455">
        <v>1634</v>
      </c>
      <c r="E401" s="456" t="s">
        <v>28</v>
      </c>
      <c r="F401" s="456" t="s">
        <v>27</v>
      </c>
      <c r="G401" s="456" t="s">
        <v>379</v>
      </c>
      <c r="H401" s="155">
        <v>0</v>
      </c>
      <c r="L401" s="2"/>
      <c r="N401" s="2"/>
    </row>
    <row r="402" spans="1:14">
      <c r="A402" s="455">
        <v>840</v>
      </c>
      <c r="B402" s="455" t="s">
        <v>30</v>
      </c>
      <c r="C402" s="456">
        <v>0</v>
      </c>
      <c r="D402" s="455">
        <v>1636</v>
      </c>
      <c r="E402" s="456" t="s">
        <v>28</v>
      </c>
      <c r="F402" s="456" t="s">
        <v>27</v>
      </c>
      <c r="G402" s="456" t="s">
        <v>241</v>
      </c>
      <c r="H402" s="155">
        <v>0</v>
      </c>
      <c r="L402" s="2"/>
      <c r="N402" s="2"/>
    </row>
    <row r="403" spans="1:14">
      <c r="A403" s="455">
        <v>841</v>
      </c>
      <c r="B403" s="455" t="s">
        <v>30</v>
      </c>
      <c r="C403" s="456">
        <v>0</v>
      </c>
      <c r="D403" s="455">
        <v>1637</v>
      </c>
      <c r="E403" s="456" t="s">
        <v>28</v>
      </c>
      <c r="F403" s="456" t="s">
        <v>27</v>
      </c>
      <c r="G403" s="456" t="s">
        <v>68</v>
      </c>
      <c r="H403" s="155">
        <v>0</v>
      </c>
      <c r="L403" s="2"/>
      <c r="N403" s="2"/>
    </row>
    <row r="404" spans="1:14">
      <c r="A404" s="455">
        <v>842</v>
      </c>
      <c r="B404" s="455" t="s">
        <v>30</v>
      </c>
      <c r="C404" s="456">
        <v>0</v>
      </c>
      <c r="D404" s="455">
        <v>1638</v>
      </c>
      <c r="E404" s="456" t="s">
        <v>28</v>
      </c>
      <c r="F404" s="456" t="s">
        <v>27</v>
      </c>
      <c r="G404" s="456" t="s">
        <v>377</v>
      </c>
      <c r="H404" s="155">
        <v>0</v>
      </c>
      <c r="L404" s="2"/>
      <c r="N404" s="2"/>
    </row>
    <row r="405" spans="1:14">
      <c r="A405" s="455">
        <v>843</v>
      </c>
      <c r="B405" s="455" t="s">
        <v>30</v>
      </c>
      <c r="C405" s="456">
        <v>0</v>
      </c>
      <c r="D405" s="455">
        <v>1639</v>
      </c>
      <c r="E405" s="456" t="s">
        <v>28</v>
      </c>
      <c r="F405" s="456" t="s">
        <v>27</v>
      </c>
      <c r="G405" s="456" t="s">
        <v>454</v>
      </c>
      <c r="H405" s="155">
        <v>0</v>
      </c>
      <c r="L405" s="2"/>
      <c r="N405" s="2"/>
    </row>
    <row r="406" spans="1:14">
      <c r="A406" s="455">
        <v>844</v>
      </c>
      <c r="B406" s="455" t="s">
        <v>30</v>
      </c>
      <c r="C406" s="456">
        <v>0</v>
      </c>
      <c r="D406" s="455">
        <v>1640</v>
      </c>
      <c r="E406" s="456" t="s">
        <v>28</v>
      </c>
      <c r="F406" s="456" t="s">
        <v>27</v>
      </c>
      <c r="G406" s="456" t="s">
        <v>341</v>
      </c>
      <c r="H406" s="155">
        <v>0</v>
      </c>
      <c r="L406" s="2"/>
      <c r="N406" s="2"/>
    </row>
    <row r="407" spans="1:14">
      <c r="A407" s="455">
        <v>845</v>
      </c>
      <c r="B407" s="455" t="s">
        <v>30</v>
      </c>
      <c r="C407" s="456">
        <v>0</v>
      </c>
      <c r="D407" s="455">
        <v>1641</v>
      </c>
      <c r="E407" s="456" t="s">
        <v>28</v>
      </c>
      <c r="F407" s="456" t="s">
        <v>27</v>
      </c>
      <c r="G407" s="456" t="s">
        <v>316</v>
      </c>
      <c r="H407" s="155">
        <v>0</v>
      </c>
      <c r="L407" s="2"/>
      <c r="N407" s="2"/>
    </row>
    <row r="408" spans="1:14">
      <c r="A408" s="455">
        <v>846</v>
      </c>
      <c r="B408" s="455" t="s">
        <v>30</v>
      </c>
      <c r="C408" s="456">
        <v>0</v>
      </c>
      <c r="D408" s="455">
        <v>1642</v>
      </c>
      <c r="E408" s="456" t="s">
        <v>28</v>
      </c>
      <c r="F408" s="456" t="s">
        <v>27</v>
      </c>
      <c r="G408" s="456" t="s">
        <v>367</v>
      </c>
      <c r="H408" s="155">
        <v>0</v>
      </c>
      <c r="L408" s="2"/>
      <c r="N408" s="2"/>
    </row>
    <row r="409" spans="1:14">
      <c r="A409" s="455">
        <v>847</v>
      </c>
      <c r="B409" s="455" t="s">
        <v>30</v>
      </c>
      <c r="C409" s="456">
        <v>0</v>
      </c>
      <c r="D409" s="455">
        <v>1643</v>
      </c>
      <c r="E409" s="456" t="s">
        <v>28</v>
      </c>
      <c r="F409" s="456" t="s">
        <v>27</v>
      </c>
      <c r="G409" s="456" t="s">
        <v>311</v>
      </c>
      <c r="H409" s="155">
        <v>0</v>
      </c>
      <c r="L409" s="2"/>
      <c r="N409" s="2"/>
    </row>
    <row r="410" spans="1:14">
      <c r="A410" s="455">
        <v>848</v>
      </c>
      <c r="B410" s="455" t="s">
        <v>30</v>
      </c>
      <c r="C410" s="456">
        <v>0</v>
      </c>
      <c r="D410" s="455">
        <v>1644</v>
      </c>
      <c r="E410" s="456" t="s">
        <v>28</v>
      </c>
      <c r="F410" s="456" t="s">
        <v>27</v>
      </c>
      <c r="G410" s="456" t="s">
        <v>64</v>
      </c>
      <c r="H410" s="155">
        <v>0</v>
      </c>
      <c r="L410" s="2"/>
      <c r="N410" s="2"/>
    </row>
    <row r="411" spans="1:14">
      <c r="A411" s="455">
        <v>849</v>
      </c>
      <c r="B411" s="455" t="s">
        <v>30</v>
      </c>
      <c r="C411" s="456">
        <v>-28050</v>
      </c>
      <c r="D411" s="455">
        <v>1646</v>
      </c>
      <c r="E411" s="456" t="s">
        <v>28</v>
      </c>
      <c r="F411" s="456" t="s">
        <v>27</v>
      </c>
      <c r="G411" s="456" t="s">
        <v>1</v>
      </c>
      <c r="H411" s="155">
        <v>-28050</v>
      </c>
      <c r="L411" s="2"/>
      <c r="N411" s="2"/>
    </row>
    <row r="412" spans="1:14">
      <c r="A412" s="455">
        <v>850</v>
      </c>
      <c r="B412" s="455" t="s">
        <v>30</v>
      </c>
      <c r="C412" s="456">
        <v>-111933.333333</v>
      </c>
      <c r="D412" s="455">
        <v>1066</v>
      </c>
      <c r="E412" s="456" t="s">
        <v>57</v>
      </c>
      <c r="F412" s="456" t="s">
        <v>27</v>
      </c>
      <c r="G412" s="456" t="s">
        <v>2</v>
      </c>
      <c r="H412" s="155">
        <v>-111933.333333</v>
      </c>
      <c r="L412" s="2"/>
      <c r="N412" s="2"/>
    </row>
    <row r="413" spans="1:14">
      <c r="A413" s="455">
        <v>851</v>
      </c>
      <c r="B413" s="455" t="s">
        <v>30</v>
      </c>
      <c r="C413" s="456">
        <v>0</v>
      </c>
      <c r="D413" s="455">
        <v>1070</v>
      </c>
      <c r="E413" s="456" t="s">
        <v>57</v>
      </c>
      <c r="F413" s="456" t="s">
        <v>27</v>
      </c>
      <c r="G413" s="456" t="s">
        <v>2</v>
      </c>
      <c r="H413" s="155">
        <v>0</v>
      </c>
      <c r="L413" s="2"/>
      <c r="N413" s="2"/>
    </row>
    <row r="414" spans="1:14">
      <c r="A414" s="5">
        <v>852</v>
      </c>
      <c r="B414" s="5" t="s">
        <v>30</v>
      </c>
      <c r="C414" s="10">
        <v>0</v>
      </c>
      <c r="D414" s="5">
        <v>1647</v>
      </c>
      <c r="E414" s="10" t="s">
        <v>28</v>
      </c>
      <c r="F414" s="10" t="s">
        <v>27</v>
      </c>
      <c r="G414" s="10" t="s">
        <v>0</v>
      </c>
      <c r="H414" s="1">
        <v>0</v>
      </c>
      <c r="L414" s="2"/>
      <c r="N414" s="2"/>
    </row>
    <row r="415" spans="1:14">
      <c r="A415" s="5">
        <v>853</v>
      </c>
      <c r="B415" s="5" t="s">
        <v>30</v>
      </c>
      <c r="C415" s="10">
        <v>0</v>
      </c>
      <c r="D415" s="5">
        <v>1648</v>
      </c>
      <c r="E415" s="10" t="s">
        <v>28</v>
      </c>
      <c r="F415" s="10" t="s">
        <v>27</v>
      </c>
      <c r="G415" s="10" t="s">
        <v>0</v>
      </c>
      <c r="H415" s="1">
        <v>0</v>
      </c>
      <c r="L415" s="2"/>
      <c r="N415" s="2"/>
    </row>
    <row r="416" spans="1:14">
      <c r="A416" s="5">
        <v>854</v>
      </c>
      <c r="B416" s="5" t="s">
        <v>30</v>
      </c>
      <c r="C416" s="10">
        <v>0</v>
      </c>
      <c r="D416" s="5">
        <v>1071</v>
      </c>
      <c r="E416" s="10" t="s">
        <v>54</v>
      </c>
      <c r="F416" s="10" t="s">
        <v>27</v>
      </c>
      <c r="G416" s="10" t="s">
        <v>2</v>
      </c>
      <c r="H416" s="1">
        <v>0</v>
      </c>
      <c r="L416" s="2"/>
      <c r="N416" s="2"/>
    </row>
    <row r="417" spans="1:14">
      <c r="A417" s="5">
        <v>855</v>
      </c>
      <c r="B417" s="5" t="s">
        <v>30</v>
      </c>
      <c r="C417" s="10">
        <v>0</v>
      </c>
      <c r="D417" s="5">
        <v>1070</v>
      </c>
      <c r="E417" s="10" t="s">
        <v>59</v>
      </c>
      <c r="F417" s="10" t="s">
        <v>27</v>
      </c>
      <c r="G417" s="10" t="s">
        <v>2</v>
      </c>
      <c r="H417" s="1">
        <v>0</v>
      </c>
      <c r="L417" s="2"/>
      <c r="N417" s="2"/>
    </row>
    <row r="418" spans="1:14">
      <c r="A418" s="5">
        <v>856</v>
      </c>
      <c r="B418" s="5" t="s">
        <v>30</v>
      </c>
      <c r="C418" s="10">
        <v>111933.333333</v>
      </c>
      <c r="D418" s="5">
        <v>1067</v>
      </c>
      <c r="E418" s="10" t="s">
        <v>54</v>
      </c>
      <c r="F418" s="10" t="s">
        <v>27</v>
      </c>
      <c r="G418" s="10" t="s">
        <v>2</v>
      </c>
      <c r="H418" s="1">
        <v>111933.333333</v>
      </c>
      <c r="L418" s="2"/>
      <c r="N418" s="2"/>
    </row>
    <row r="419" spans="1:14">
      <c r="A419" s="5">
        <v>857</v>
      </c>
      <c r="B419" s="5" t="s">
        <v>30</v>
      </c>
      <c r="C419" s="10">
        <v>-111933.333333</v>
      </c>
      <c r="D419" s="5">
        <v>1066</v>
      </c>
      <c r="E419" s="10" t="s">
        <v>59</v>
      </c>
      <c r="F419" s="10" t="s">
        <v>27</v>
      </c>
      <c r="G419" s="10" t="s">
        <v>2</v>
      </c>
      <c r="H419" s="1">
        <v>-111933.333333</v>
      </c>
      <c r="L419" s="2"/>
      <c r="N419" s="2"/>
    </row>
    <row r="420" spans="1:14">
      <c r="A420" s="5">
        <v>859</v>
      </c>
      <c r="B420" s="5" t="s">
        <v>30</v>
      </c>
      <c r="C420" s="10">
        <v>0</v>
      </c>
      <c r="D420" s="5">
        <v>1649</v>
      </c>
      <c r="E420" s="10" t="s">
        <v>28</v>
      </c>
      <c r="F420" s="10" t="s">
        <v>27</v>
      </c>
      <c r="G420" s="10" t="s">
        <v>71</v>
      </c>
      <c r="H420" s="1">
        <v>0</v>
      </c>
      <c r="L420" s="2"/>
      <c r="N420" s="2"/>
    </row>
    <row r="421" spans="1:14">
      <c r="A421" s="5">
        <v>860</v>
      </c>
      <c r="B421" s="5" t="s">
        <v>30</v>
      </c>
      <c r="C421" s="10">
        <v>0</v>
      </c>
      <c r="D421" s="5">
        <v>1650</v>
      </c>
      <c r="E421" s="10" t="s">
        <v>28</v>
      </c>
      <c r="F421" s="10" t="s">
        <v>27</v>
      </c>
      <c r="G421" s="10" t="s">
        <v>51</v>
      </c>
      <c r="H421" s="1">
        <v>0</v>
      </c>
      <c r="L421" s="2"/>
      <c r="N421" s="2"/>
    </row>
    <row r="422" spans="1:14">
      <c r="A422" s="5">
        <v>861</v>
      </c>
      <c r="B422" s="5" t="s">
        <v>45</v>
      </c>
      <c r="C422" s="10">
        <v>0</v>
      </c>
      <c r="D422" s="5">
        <v>1651</v>
      </c>
      <c r="E422" s="10" t="s">
        <v>28</v>
      </c>
      <c r="F422" s="10" t="s">
        <v>27</v>
      </c>
      <c r="G422" s="10" t="s">
        <v>522</v>
      </c>
      <c r="H422" s="1">
        <v>0</v>
      </c>
      <c r="L422" s="2"/>
      <c r="N422" s="2"/>
    </row>
    <row r="423" spans="1:14">
      <c r="A423" s="5">
        <v>862</v>
      </c>
      <c r="B423" s="5" t="s">
        <v>30</v>
      </c>
      <c r="C423" s="10">
        <v>0</v>
      </c>
      <c r="D423" s="5">
        <v>1652</v>
      </c>
      <c r="E423" s="10" t="s">
        <v>28</v>
      </c>
      <c r="F423" s="10" t="s">
        <v>27</v>
      </c>
      <c r="G423" s="10" t="s">
        <v>68</v>
      </c>
      <c r="H423" s="1">
        <v>0</v>
      </c>
      <c r="L423" s="2"/>
      <c r="N423" s="2"/>
    </row>
    <row r="424" spans="1:14">
      <c r="A424" s="5">
        <v>863</v>
      </c>
      <c r="B424" s="5" t="s">
        <v>30</v>
      </c>
      <c r="C424" s="10">
        <v>0</v>
      </c>
      <c r="D424" s="5">
        <v>1653</v>
      </c>
      <c r="E424" s="10" t="s">
        <v>28</v>
      </c>
      <c r="F424" s="10" t="s">
        <v>27</v>
      </c>
      <c r="G424" s="10" t="s">
        <v>65</v>
      </c>
      <c r="H424" s="1">
        <v>0</v>
      </c>
      <c r="L424" s="2"/>
      <c r="N424" s="2"/>
    </row>
    <row r="425" spans="1:14">
      <c r="A425" s="5">
        <v>864</v>
      </c>
      <c r="B425" s="5" t="s">
        <v>30</v>
      </c>
      <c r="C425" s="10">
        <v>0</v>
      </c>
      <c r="D425" s="5">
        <v>1654</v>
      </c>
      <c r="E425" s="10" t="s">
        <v>57</v>
      </c>
      <c r="F425" s="10" t="s">
        <v>27</v>
      </c>
      <c r="G425" s="10" t="s">
        <v>535</v>
      </c>
      <c r="H425" s="1">
        <v>0</v>
      </c>
      <c r="L425" s="2"/>
      <c r="N425" s="2"/>
    </row>
    <row r="426" spans="1:14">
      <c r="A426" s="5">
        <v>865</v>
      </c>
      <c r="B426" s="5" t="s">
        <v>30</v>
      </c>
      <c r="C426" s="10">
        <v>0</v>
      </c>
      <c r="D426" s="5">
        <v>1655</v>
      </c>
      <c r="E426" s="10" t="s">
        <v>54</v>
      </c>
      <c r="F426" s="10" t="s">
        <v>27</v>
      </c>
      <c r="G426" s="10" t="s">
        <v>535</v>
      </c>
      <c r="H426" s="1">
        <v>0</v>
      </c>
      <c r="L426" s="2"/>
      <c r="N426" s="2"/>
    </row>
    <row r="427" spans="1:14">
      <c r="A427" s="5">
        <v>866</v>
      </c>
      <c r="B427" s="5" t="s">
        <v>30</v>
      </c>
      <c r="C427" s="10">
        <v>0</v>
      </c>
      <c r="D427" s="5">
        <v>1656</v>
      </c>
      <c r="E427" s="10" t="s">
        <v>59</v>
      </c>
      <c r="F427" s="10" t="s">
        <v>27</v>
      </c>
      <c r="G427" s="10" t="s">
        <v>535</v>
      </c>
      <c r="H427" s="1">
        <v>0</v>
      </c>
      <c r="L427" s="2"/>
      <c r="N427" s="2"/>
    </row>
    <row r="428" spans="1:14">
      <c r="A428" s="5">
        <v>867</v>
      </c>
      <c r="B428" s="5" t="s">
        <v>30</v>
      </c>
      <c r="C428" s="10">
        <v>0</v>
      </c>
      <c r="D428" s="5">
        <v>1657</v>
      </c>
      <c r="E428" s="10" t="s">
        <v>28</v>
      </c>
      <c r="F428" s="10" t="s">
        <v>27</v>
      </c>
      <c r="G428" s="10" t="s">
        <v>383</v>
      </c>
      <c r="H428" s="1">
        <v>0</v>
      </c>
      <c r="L428" s="2"/>
      <c r="N428" s="2"/>
    </row>
    <row r="429" spans="1:14">
      <c r="A429" s="5">
        <v>868</v>
      </c>
      <c r="B429" s="5" t="s">
        <v>45</v>
      </c>
      <c r="C429" s="10">
        <v>0</v>
      </c>
      <c r="D429" s="5">
        <v>1658</v>
      </c>
      <c r="E429" s="10" t="s">
        <v>28</v>
      </c>
      <c r="F429" s="10" t="s">
        <v>27</v>
      </c>
      <c r="G429" s="10" t="s">
        <v>536</v>
      </c>
      <c r="H429" s="1">
        <v>0</v>
      </c>
      <c r="L429" s="2"/>
      <c r="N429" s="2"/>
    </row>
    <row r="430" spans="1:14">
      <c r="A430" s="5">
        <v>869</v>
      </c>
      <c r="B430" s="5" t="s">
        <v>30</v>
      </c>
      <c r="C430" s="10">
        <v>0</v>
      </c>
      <c r="D430" s="5">
        <v>1659</v>
      </c>
      <c r="E430" s="10" t="s">
        <v>28</v>
      </c>
      <c r="F430" s="10" t="s">
        <v>27</v>
      </c>
      <c r="G430" s="10" t="s">
        <v>358</v>
      </c>
      <c r="H430" s="1">
        <v>0</v>
      </c>
      <c r="L430" s="2"/>
      <c r="N430" s="2"/>
    </row>
    <row r="431" spans="1:14">
      <c r="A431" s="5">
        <v>870</v>
      </c>
      <c r="B431" s="5" t="s">
        <v>30</v>
      </c>
      <c r="C431" s="10">
        <v>-26250</v>
      </c>
      <c r="D431" s="5">
        <v>275</v>
      </c>
      <c r="E431" s="10" t="s">
        <v>28</v>
      </c>
      <c r="F431" s="10" t="s">
        <v>27</v>
      </c>
      <c r="G431" s="10" t="s">
        <v>242</v>
      </c>
      <c r="H431" s="1">
        <v>-26250</v>
      </c>
      <c r="L431" s="2"/>
      <c r="N431" s="2"/>
    </row>
    <row r="432" spans="1:14">
      <c r="A432" s="5">
        <v>871</v>
      </c>
      <c r="B432" s="5" t="s">
        <v>30</v>
      </c>
      <c r="C432" s="10">
        <v>0</v>
      </c>
      <c r="D432" s="5">
        <v>1660</v>
      </c>
      <c r="E432" s="10" t="s">
        <v>28</v>
      </c>
      <c r="F432" s="10" t="s">
        <v>27</v>
      </c>
      <c r="G432" s="10" t="s">
        <v>274</v>
      </c>
      <c r="H432" s="1">
        <v>0</v>
      </c>
      <c r="L432" s="2"/>
      <c r="N432" s="2"/>
    </row>
    <row r="433" spans="1:14">
      <c r="A433" s="5">
        <v>872</v>
      </c>
      <c r="B433" s="5" t="s">
        <v>30</v>
      </c>
      <c r="C433" s="10">
        <v>0</v>
      </c>
      <c r="D433" s="5">
        <v>1661</v>
      </c>
      <c r="E433" s="10" t="s">
        <v>28</v>
      </c>
      <c r="F433" s="10" t="s">
        <v>27</v>
      </c>
      <c r="G433" s="10" t="s">
        <v>68</v>
      </c>
      <c r="H433" s="1">
        <v>0</v>
      </c>
      <c r="L433" s="2"/>
      <c r="N433" s="2"/>
    </row>
    <row r="434" spans="1:14">
      <c r="A434" s="5">
        <v>873</v>
      </c>
      <c r="B434" s="5" t="s">
        <v>30</v>
      </c>
      <c r="C434" s="10">
        <v>0</v>
      </c>
      <c r="D434" s="5">
        <v>1662</v>
      </c>
      <c r="E434" s="10" t="s">
        <v>28</v>
      </c>
      <c r="F434" s="10" t="s">
        <v>27</v>
      </c>
      <c r="G434" s="10" t="s">
        <v>538</v>
      </c>
      <c r="H434" s="1">
        <v>0</v>
      </c>
      <c r="L434" s="2"/>
      <c r="N434" s="2"/>
    </row>
    <row r="435" spans="1:14">
      <c r="A435" s="5">
        <v>874</v>
      </c>
      <c r="B435" s="5" t="s">
        <v>30</v>
      </c>
      <c r="C435" s="10">
        <v>0</v>
      </c>
      <c r="D435" s="5">
        <v>1663</v>
      </c>
      <c r="E435" s="10" t="s">
        <v>28</v>
      </c>
      <c r="F435" s="10" t="s">
        <v>27</v>
      </c>
      <c r="G435" s="10" t="s">
        <v>539</v>
      </c>
      <c r="H435" s="1">
        <v>0</v>
      </c>
      <c r="L435" s="2"/>
      <c r="N435" s="2"/>
    </row>
    <row r="436" spans="1:14">
      <c r="A436" s="5">
        <v>875</v>
      </c>
      <c r="B436" s="5" t="s">
        <v>30</v>
      </c>
      <c r="C436" s="10">
        <v>0</v>
      </c>
      <c r="D436" s="5">
        <v>1668</v>
      </c>
      <c r="E436" s="10" t="s">
        <v>28</v>
      </c>
      <c r="F436" s="10" t="s">
        <v>27</v>
      </c>
      <c r="G436" s="10" t="s">
        <v>539</v>
      </c>
      <c r="H436" s="1">
        <v>0</v>
      </c>
      <c r="L436" s="2"/>
      <c r="N436" s="2"/>
    </row>
    <row r="437" spans="1:14">
      <c r="A437" s="5">
        <v>876</v>
      </c>
      <c r="B437" s="5" t="s">
        <v>30</v>
      </c>
      <c r="C437" s="10">
        <v>0</v>
      </c>
      <c r="D437" s="5">
        <v>1669</v>
      </c>
      <c r="E437" s="10" t="s">
        <v>28</v>
      </c>
      <c r="F437" s="10" t="s">
        <v>27</v>
      </c>
      <c r="G437" s="10" t="s">
        <v>71</v>
      </c>
      <c r="H437" s="1">
        <v>0</v>
      </c>
      <c r="L437" s="2"/>
      <c r="N437" s="2"/>
    </row>
    <row r="438" spans="1:14">
      <c r="A438" s="5">
        <v>877</v>
      </c>
      <c r="B438" s="5" t="s">
        <v>30</v>
      </c>
      <c r="C438" s="10">
        <v>0</v>
      </c>
      <c r="D438" s="5">
        <v>1667</v>
      </c>
      <c r="E438" s="10" t="s">
        <v>28</v>
      </c>
      <c r="F438" s="10" t="s">
        <v>27</v>
      </c>
      <c r="G438" s="10" t="s">
        <v>553</v>
      </c>
      <c r="H438" s="1">
        <v>0</v>
      </c>
      <c r="L438" s="2"/>
      <c r="N438" s="2"/>
    </row>
    <row r="439" spans="1:14">
      <c r="A439" s="5">
        <v>878</v>
      </c>
      <c r="B439" s="5" t="s">
        <v>30</v>
      </c>
      <c r="C439" s="10">
        <v>0</v>
      </c>
      <c r="D439" s="5">
        <v>1670</v>
      </c>
      <c r="E439" s="10" t="s">
        <v>28</v>
      </c>
      <c r="F439" s="10" t="s">
        <v>27</v>
      </c>
      <c r="G439" s="10" t="s">
        <v>53</v>
      </c>
      <c r="H439" s="1">
        <v>0</v>
      </c>
      <c r="L439" s="2"/>
      <c r="N439" s="2"/>
    </row>
    <row r="440" spans="1:14">
      <c r="A440" s="5">
        <v>879</v>
      </c>
      <c r="B440" s="5" t="s">
        <v>30</v>
      </c>
      <c r="C440" s="10">
        <v>0</v>
      </c>
      <c r="D440" s="5">
        <v>1671</v>
      </c>
      <c r="E440" s="10" t="s">
        <v>28</v>
      </c>
      <c r="F440" s="10" t="s">
        <v>27</v>
      </c>
      <c r="G440" s="10" t="s">
        <v>53</v>
      </c>
      <c r="H440" s="1">
        <v>0</v>
      </c>
      <c r="L440" s="2"/>
      <c r="N440" s="2"/>
    </row>
    <row r="441" spans="1:14">
      <c r="A441" s="5">
        <v>880</v>
      </c>
      <c r="B441" s="5" t="s">
        <v>30</v>
      </c>
      <c r="C441" s="10">
        <v>0</v>
      </c>
      <c r="D441" s="5">
        <v>1672</v>
      </c>
      <c r="E441" s="10" t="s">
        <v>28</v>
      </c>
      <c r="F441" s="10" t="s">
        <v>27</v>
      </c>
      <c r="G441" s="10" t="s">
        <v>560</v>
      </c>
      <c r="H441" s="1">
        <v>0</v>
      </c>
      <c r="L441" s="2"/>
      <c r="N441" s="2"/>
    </row>
    <row r="442" spans="1:14">
      <c r="A442" s="5">
        <v>881</v>
      </c>
      <c r="B442" s="5" t="s">
        <v>30</v>
      </c>
      <c r="C442" s="10">
        <v>0</v>
      </c>
      <c r="D442" s="5">
        <v>1673</v>
      </c>
      <c r="E442" s="10" t="s">
        <v>28</v>
      </c>
      <c r="F442" s="10" t="s">
        <v>27</v>
      </c>
      <c r="G442" s="10" t="s">
        <v>560</v>
      </c>
      <c r="H442" s="1">
        <v>0</v>
      </c>
      <c r="L442" s="2"/>
      <c r="N442" s="2"/>
    </row>
    <row r="443" spans="1:14">
      <c r="A443" s="5">
        <v>882</v>
      </c>
      <c r="B443" s="5" t="s">
        <v>30</v>
      </c>
      <c r="C443" s="10">
        <v>0</v>
      </c>
      <c r="D443" s="5">
        <v>1674</v>
      </c>
      <c r="E443" s="10" t="s">
        <v>28</v>
      </c>
      <c r="F443" s="10" t="s">
        <v>27</v>
      </c>
      <c r="G443" s="10" t="s">
        <v>560</v>
      </c>
      <c r="H443" s="1">
        <v>0</v>
      </c>
      <c r="L443" s="2"/>
      <c r="N443" s="2"/>
    </row>
    <row r="444" spans="1:14">
      <c r="A444" s="5">
        <v>883</v>
      </c>
      <c r="B444" s="5" t="s">
        <v>30</v>
      </c>
      <c r="C444" s="10">
        <v>0</v>
      </c>
      <c r="D444" s="5">
        <v>1675</v>
      </c>
      <c r="E444" s="10" t="s">
        <v>28</v>
      </c>
      <c r="F444" s="10" t="s">
        <v>27</v>
      </c>
      <c r="G444" s="10" t="s">
        <v>69</v>
      </c>
      <c r="H444" s="1">
        <v>0</v>
      </c>
      <c r="L444" s="2"/>
      <c r="N444" s="2"/>
    </row>
    <row r="445" spans="1:14">
      <c r="A445" s="5">
        <v>884</v>
      </c>
      <c r="B445" s="5" t="s">
        <v>45</v>
      </c>
      <c r="C445" s="10">
        <v>0</v>
      </c>
      <c r="D445" s="5">
        <v>1676</v>
      </c>
      <c r="E445" s="10" t="s">
        <v>28</v>
      </c>
      <c r="F445" s="10" t="s">
        <v>27</v>
      </c>
      <c r="G445" s="10" t="s">
        <v>249</v>
      </c>
      <c r="H445" s="1">
        <v>0</v>
      </c>
      <c r="L445" s="2"/>
      <c r="N445" s="2"/>
    </row>
    <row r="446" spans="1:14">
      <c r="A446" s="5">
        <v>885</v>
      </c>
      <c r="B446" s="5" t="s">
        <v>30</v>
      </c>
      <c r="C446" s="10">
        <v>0</v>
      </c>
      <c r="D446" s="5">
        <v>1677</v>
      </c>
      <c r="E446" s="10" t="s">
        <v>28</v>
      </c>
      <c r="F446" s="10" t="s">
        <v>27</v>
      </c>
      <c r="G446" s="10" t="s">
        <v>69</v>
      </c>
      <c r="H446" s="1">
        <v>0</v>
      </c>
      <c r="L446" s="2"/>
      <c r="N446" s="2"/>
    </row>
    <row r="447" spans="1:14">
      <c r="A447" s="5">
        <v>886</v>
      </c>
      <c r="B447" s="5" t="s">
        <v>30</v>
      </c>
      <c r="C447" s="10">
        <v>-45499.996666999999</v>
      </c>
      <c r="D447" s="5">
        <v>1678</v>
      </c>
      <c r="E447" s="10" t="s">
        <v>28</v>
      </c>
      <c r="F447" s="10" t="s">
        <v>27</v>
      </c>
      <c r="G447" s="10" t="s">
        <v>31</v>
      </c>
      <c r="H447" s="1">
        <v>-45499.996666999999</v>
      </c>
      <c r="L447" s="2"/>
      <c r="N447" s="2"/>
    </row>
    <row r="448" spans="1:14">
      <c r="A448" s="5">
        <v>887</v>
      </c>
      <c r="B448" s="5" t="s">
        <v>30</v>
      </c>
      <c r="C448" s="10">
        <v>0</v>
      </c>
      <c r="D448" s="5">
        <v>1679</v>
      </c>
      <c r="E448" s="10" t="s">
        <v>28</v>
      </c>
      <c r="F448" s="10" t="s">
        <v>27</v>
      </c>
      <c r="G448" s="10" t="s">
        <v>77</v>
      </c>
      <c r="H448" s="1">
        <v>0</v>
      </c>
      <c r="L448" s="2"/>
      <c r="N448" s="2"/>
    </row>
    <row r="449" spans="1:14">
      <c r="A449" s="5">
        <v>888</v>
      </c>
      <c r="B449" s="5" t="s">
        <v>30</v>
      </c>
      <c r="C449" s="10">
        <v>0</v>
      </c>
      <c r="D449" s="5">
        <v>1680</v>
      </c>
      <c r="E449" s="10" t="s">
        <v>28</v>
      </c>
      <c r="F449" s="10" t="s">
        <v>27</v>
      </c>
      <c r="G449" s="10" t="s">
        <v>561</v>
      </c>
      <c r="H449" s="1">
        <v>0</v>
      </c>
      <c r="L449" s="2"/>
      <c r="N449" s="2"/>
    </row>
    <row r="450" spans="1:14">
      <c r="A450" s="5">
        <v>889</v>
      </c>
      <c r="B450" s="5" t="s">
        <v>30</v>
      </c>
      <c r="C450" s="10">
        <v>0</v>
      </c>
      <c r="D450" s="5">
        <v>1681</v>
      </c>
      <c r="E450" s="10" t="s">
        <v>28</v>
      </c>
      <c r="F450" s="10" t="s">
        <v>27</v>
      </c>
      <c r="G450" s="10" t="s">
        <v>61</v>
      </c>
      <c r="H450" s="1">
        <v>0</v>
      </c>
      <c r="L450" s="2"/>
      <c r="N450" s="2"/>
    </row>
    <row r="451" spans="1:14">
      <c r="A451" s="5">
        <v>890</v>
      </c>
      <c r="B451" s="5" t="s">
        <v>30</v>
      </c>
      <c r="C451" s="10">
        <v>0</v>
      </c>
      <c r="D451" s="5">
        <v>1682</v>
      </c>
      <c r="E451" s="10" t="s">
        <v>28</v>
      </c>
      <c r="F451" s="10" t="s">
        <v>27</v>
      </c>
      <c r="G451" s="10" t="s">
        <v>561</v>
      </c>
      <c r="H451" s="1">
        <v>0</v>
      </c>
      <c r="L451" s="2"/>
      <c r="N451" s="2"/>
    </row>
    <row r="452" spans="1:14">
      <c r="A452" s="5">
        <v>891</v>
      </c>
      <c r="B452" s="5" t="s">
        <v>30</v>
      </c>
      <c r="C452" s="10">
        <v>0</v>
      </c>
      <c r="D452" s="5">
        <v>1683</v>
      </c>
      <c r="E452" s="10" t="s">
        <v>28</v>
      </c>
      <c r="F452" s="10" t="s">
        <v>27</v>
      </c>
      <c r="G452" s="10" t="s">
        <v>31</v>
      </c>
      <c r="H452" s="1">
        <v>0</v>
      </c>
      <c r="L452" s="2"/>
      <c r="N452" s="2"/>
    </row>
    <row r="453" spans="1:14">
      <c r="A453" s="5">
        <v>892</v>
      </c>
      <c r="B453" s="5" t="s">
        <v>30</v>
      </c>
      <c r="C453" s="10">
        <v>0</v>
      </c>
      <c r="D453" s="5">
        <v>1684</v>
      </c>
      <c r="E453" s="10" t="s">
        <v>28</v>
      </c>
      <c r="F453" s="10" t="s">
        <v>27</v>
      </c>
      <c r="G453" s="10" t="s">
        <v>538</v>
      </c>
      <c r="H453" s="1">
        <v>0</v>
      </c>
      <c r="L453" s="2"/>
      <c r="N453" s="2"/>
    </row>
    <row r="454" spans="1:14">
      <c r="A454" s="5">
        <v>893</v>
      </c>
      <c r="B454" s="5" t="s">
        <v>30</v>
      </c>
      <c r="C454" s="10">
        <v>0</v>
      </c>
      <c r="D454" s="5">
        <v>1686</v>
      </c>
      <c r="E454" s="10" t="s">
        <v>28</v>
      </c>
      <c r="F454" s="10" t="s">
        <v>27</v>
      </c>
      <c r="G454" s="10" t="s">
        <v>341</v>
      </c>
      <c r="H454" s="1">
        <v>0</v>
      </c>
      <c r="L454" s="2"/>
      <c r="N454" s="2"/>
    </row>
    <row r="455" spans="1:14">
      <c r="A455" s="5">
        <v>894</v>
      </c>
      <c r="B455" s="5" t="s">
        <v>30</v>
      </c>
      <c r="C455" s="10">
        <v>0</v>
      </c>
      <c r="D455" s="5">
        <v>1685</v>
      </c>
      <c r="E455" s="10" t="s">
        <v>28</v>
      </c>
      <c r="F455" s="10" t="s">
        <v>27</v>
      </c>
      <c r="G455" s="10" t="s">
        <v>51</v>
      </c>
      <c r="H455" s="1">
        <v>0</v>
      </c>
      <c r="L455" s="2"/>
      <c r="N455" s="2"/>
    </row>
    <row r="456" spans="1:14">
      <c r="A456" s="5">
        <v>895</v>
      </c>
      <c r="B456" s="5" t="s">
        <v>30</v>
      </c>
      <c r="C456" s="10">
        <v>0</v>
      </c>
      <c r="D456" s="5">
        <v>1687</v>
      </c>
      <c r="E456" s="10" t="s">
        <v>28</v>
      </c>
      <c r="F456" s="10" t="s">
        <v>27</v>
      </c>
      <c r="G456" s="10" t="s">
        <v>335</v>
      </c>
      <c r="H456" s="1">
        <v>0</v>
      </c>
      <c r="L456" s="2"/>
      <c r="N456" s="2"/>
    </row>
    <row r="457" spans="1:14">
      <c r="A457" s="5">
        <v>896</v>
      </c>
      <c r="B457" s="5" t="s">
        <v>30</v>
      </c>
      <c r="C457" s="10">
        <v>0</v>
      </c>
      <c r="D457" s="5">
        <v>1688</v>
      </c>
      <c r="E457" s="10" t="s">
        <v>28</v>
      </c>
      <c r="F457" s="10" t="s">
        <v>27</v>
      </c>
      <c r="G457" s="10" t="s">
        <v>493</v>
      </c>
      <c r="H457" s="1">
        <v>0</v>
      </c>
      <c r="L457" s="2"/>
      <c r="N457" s="2"/>
    </row>
    <row r="458" spans="1:14">
      <c r="A458" s="5">
        <v>897</v>
      </c>
      <c r="B458" s="5" t="s">
        <v>30</v>
      </c>
      <c r="C458" s="10">
        <v>0</v>
      </c>
      <c r="D458" s="5">
        <v>1689</v>
      </c>
      <c r="E458" s="10" t="s">
        <v>28</v>
      </c>
      <c r="F458" s="10" t="s">
        <v>27</v>
      </c>
      <c r="G458" s="10" t="s">
        <v>306</v>
      </c>
      <c r="H458" s="1">
        <v>0</v>
      </c>
      <c r="L458" s="2"/>
    </row>
    <row r="459" spans="1:14">
      <c r="A459" s="5">
        <v>898</v>
      </c>
      <c r="B459" s="5" t="s">
        <v>30</v>
      </c>
      <c r="C459" s="10">
        <v>0</v>
      </c>
      <c r="D459" s="5">
        <v>1690</v>
      </c>
      <c r="E459" s="10" t="s">
        <v>28</v>
      </c>
      <c r="F459" s="10" t="s">
        <v>27</v>
      </c>
      <c r="G459" s="10" t="s">
        <v>573</v>
      </c>
      <c r="H459" s="1">
        <v>0</v>
      </c>
      <c r="L459" s="2"/>
    </row>
    <row r="460" spans="1:14">
      <c r="A460" s="5">
        <v>899</v>
      </c>
      <c r="B460" s="5" t="s">
        <v>30</v>
      </c>
      <c r="C460" s="10">
        <v>0</v>
      </c>
      <c r="D460" s="5">
        <v>1691</v>
      </c>
      <c r="E460" s="10" t="s">
        <v>28</v>
      </c>
      <c r="F460" s="10" t="s">
        <v>27</v>
      </c>
      <c r="G460" s="10" t="s">
        <v>71</v>
      </c>
      <c r="H460" s="1">
        <v>0</v>
      </c>
      <c r="L460" s="2"/>
    </row>
    <row r="461" spans="1:14">
      <c r="A461" s="5">
        <v>901</v>
      </c>
      <c r="B461" s="5" t="s">
        <v>30</v>
      </c>
      <c r="C461" s="10">
        <v>-102777.777778</v>
      </c>
      <c r="D461" s="5">
        <v>1695</v>
      </c>
      <c r="E461" s="10" t="s">
        <v>57</v>
      </c>
      <c r="F461" s="10" t="s">
        <v>27</v>
      </c>
      <c r="G461" s="10" t="s">
        <v>33</v>
      </c>
      <c r="H461" s="1">
        <v>-102777.777778</v>
      </c>
      <c r="L461" s="2"/>
    </row>
    <row r="462" spans="1:14">
      <c r="A462" s="5">
        <v>902</v>
      </c>
      <c r="B462" s="5" t="s">
        <v>30</v>
      </c>
      <c r="C462" s="10">
        <v>102777.777778</v>
      </c>
      <c r="D462" s="5">
        <v>1696</v>
      </c>
      <c r="E462" s="10" t="s">
        <v>54</v>
      </c>
      <c r="F462" s="10" t="s">
        <v>27</v>
      </c>
      <c r="G462" s="10" t="s">
        <v>33</v>
      </c>
      <c r="H462" s="1">
        <v>102777.777778</v>
      </c>
      <c r="L462" s="2"/>
    </row>
    <row r="463" spans="1:14">
      <c r="A463" s="5">
        <v>903</v>
      </c>
      <c r="B463" s="5" t="s">
        <v>30</v>
      </c>
      <c r="C463" s="10">
        <v>-102777.777778</v>
      </c>
      <c r="D463" s="5">
        <v>1697</v>
      </c>
      <c r="E463" s="10" t="s">
        <v>59</v>
      </c>
      <c r="F463" s="10" t="s">
        <v>27</v>
      </c>
      <c r="G463" s="10" t="s">
        <v>33</v>
      </c>
      <c r="H463" s="1">
        <v>-102777.777778</v>
      </c>
      <c r="L463" s="2"/>
      <c r="N463" s="2">
        <f>SUM(N4:N461)</f>
        <v>0</v>
      </c>
    </row>
    <row r="464" spans="1:14">
      <c r="A464" s="5">
        <v>904</v>
      </c>
      <c r="B464" s="5" t="s">
        <v>30</v>
      </c>
      <c r="C464" s="10">
        <v>26577.777778</v>
      </c>
      <c r="D464" s="5">
        <v>1698</v>
      </c>
      <c r="E464" s="10" t="s">
        <v>57</v>
      </c>
      <c r="F464" s="10" t="s">
        <v>27</v>
      </c>
      <c r="G464" s="10" t="s">
        <v>29</v>
      </c>
      <c r="H464" s="1">
        <v>26577.777778</v>
      </c>
      <c r="L464" s="2"/>
    </row>
    <row r="465" spans="1:12">
      <c r="A465" s="5">
        <v>905</v>
      </c>
      <c r="B465" s="5" t="s">
        <v>30</v>
      </c>
      <c r="C465" s="10">
        <v>-26577.777778</v>
      </c>
      <c r="D465" s="5">
        <v>1699</v>
      </c>
      <c r="E465" s="10" t="s">
        <v>54</v>
      </c>
      <c r="F465" s="10" t="s">
        <v>27</v>
      </c>
      <c r="G465" s="10" t="s">
        <v>29</v>
      </c>
      <c r="H465" s="1">
        <v>-26577.777778</v>
      </c>
      <c r="L465" s="2"/>
    </row>
    <row r="466" spans="1:12">
      <c r="A466" s="5">
        <v>906</v>
      </c>
      <c r="B466" s="5" t="s">
        <v>30</v>
      </c>
      <c r="C466" s="10">
        <v>26577.777778</v>
      </c>
      <c r="D466" s="5">
        <v>1700</v>
      </c>
      <c r="E466" s="10" t="s">
        <v>59</v>
      </c>
      <c r="F466" s="10" t="s">
        <v>27</v>
      </c>
      <c r="G466" s="10" t="s">
        <v>29</v>
      </c>
      <c r="H466" s="1">
        <v>26577.777778</v>
      </c>
      <c r="L466" s="2"/>
    </row>
    <row r="467" spans="1:12">
      <c r="A467" s="5">
        <v>907</v>
      </c>
      <c r="B467" s="5" t="s">
        <v>30</v>
      </c>
      <c r="C467" s="10">
        <v>0</v>
      </c>
      <c r="D467" s="5">
        <v>1701</v>
      </c>
      <c r="E467" s="10" t="s">
        <v>28</v>
      </c>
      <c r="F467" s="10" t="s">
        <v>27</v>
      </c>
      <c r="G467" s="10" t="s">
        <v>40</v>
      </c>
      <c r="H467" s="1">
        <v>0</v>
      </c>
      <c r="L467" s="2"/>
    </row>
    <row r="468" spans="1:12">
      <c r="A468" s="5">
        <v>908</v>
      </c>
      <c r="B468" s="5" t="s">
        <v>30</v>
      </c>
      <c r="C468" s="10">
        <v>0</v>
      </c>
      <c r="D468" s="5">
        <v>1702</v>
      </c>
      <c r="E468" s="10" t="s">
        <v>28</v>
      </c>
      <c r="F468" s="10" t="s">
        <v>27</v>
      </c>
      <c r="G468" s="10" t="s">
        <v>324</v>
      </c>
      <c r="H468" s="1">
        <v>0</v>
      </c>
      <c r="L468" s="2"/>
    </row>
    <row r="469" spans="1:12">
      <c r="A469" s="5">
        <v>909</v>
      </c>
      <c r="B469" s="5" t="s">
        <v>30</v>
      </c>
      <c r="C469" s="10">
        <v>0</v>
      </c>
      <c r="D469" s="5">
        <v>1703</v>
      </c>
      <c r="E469" s="10" t="s">
        <v>28</v>
      </c>
      <c r="F469" s="10" t="s">
        <v>27</v>
      </c>
      <c r="G469" s="10" t="s">
        <v>574</v>
      </c>
      <c r="H469" s="1">
        <v>0</v>
      </c>
      <c r="L469" s="2"/>
    </row>
    <row r="470" spans="1:12">
      <c r="A470" s="5">
        <v>910</v>
      </c>
      <c r="B470" s="5" t="s">
        <v>45</v>
      </c>
      <c r="C470" s="10">
        <v>0</v>
      </c>
      <c r="D470" s="5">
        <v>1704</v>
      </c>
      <c r="E470" s="10" t="s">
        <v>28</v>
      </c>
      <c r="F470" s="10" t="s">
        <v>27</v>
      </c>
      <c r="G470" s="10" t="s">
        <v>330</v>
      </c>
      <c r="H470" s="1">
        <v>0</v>
      </c>
      <c r="L470" s="2"/>
    </row>
    <row r="471" spans="1:12">
      <c r="A471" s="5">
        <v>911</v>
      </c>
      <c r="B471" s="5" t="s">
        <v>30</v>
      </c>
      <c r="C471" s="10">
        <v>0</v>
      </c>
      <c r="D471" s="5">
        <v>1706</v>
      </c>
      <c r="E471" s="10" t="s">
        <v>28</v>
      </c>
      <c r="F471" s="10" t="s">
        <v>27</v>
      </c>
      <c r="G471" s="10" t="s">
        <v>575</v>
      </c>
      <c r="H471" s="1">
        <v>0</v>
      </c>
      <c r="L471" s="2"/>
    </row>
    <row r="472" spans="1:12">
      <c r="A472" s="5">
        <v>912</v>
      </c>
      <c r="B472" s="5" t="s">
        <v>30</v>
      </c>
      <c r="C472" s="10">
        <v>0</v>
      </c>
      <c r="D472" s="5">
        <v>1709</v>
      </c>
      <c r="E472" s="10" t="s">
        <v>54</v>
      </c>
      <c r="F472" s="10" t="s">
        <v>27</v>
      </c>
      <c r="G472" s="10" t="s">
        <v>595</v>
      </c>
      <c r="H472" s="1">
        <v>0</v>
      </c>
      <c r="L472" s="2"/>
    </row>
    <row r="473" spans="1:12">
      <c r="A473" s="5">
        <v>913</v>
      </c>
      <c r="B473" s="5" t="s">
        <v>30</v>
      </c>
      <c r="C473" s="10">
        <v>0</v>
      </c>
      <c r="D473" s="5">
        <v>1710</v>
      </c>
      <c r="E473" s="10" t="s">
        <v>59</v>
      </c>
      <c r="F473" s="10" t="s">
        <v>27</v>
      </c>
      <c r="G473" s="10" t="s">
        <v>595</v>
      </c>
      <c r="H473" s="1">
        <v>0</v>
      </c>
      <c r="L473" s="2"/>
    </row>
    <row r="474" spans="1:12">
      <c r="A474" s="5">
        <v>914</v>
      </c>
      <c r="B474" s="5" t="s">
        <v>45</v>
      </c>
      <c r="C474" s="10">
        <v>0</v>
      </c>
      <c r="D474" s="5">
        <v>1711</v>
      </c>
      <c r="E474" s="10" t="s">
        <v>28</v>
      </c>
      <c r="F474" s="10" t="s">
        <v>27</v>
      </c>
      <c r="G474" s="10" t="s">
        <v>63</v>
      </c>
      <c r="H474" s="1">
        <v>0</v>
      </c>
      <c r="L474" s="2"/>
    </row>
    <row r="475" spans="1:12">
      <c r="A475" s="5">
        <v>915</v>
      </c>
      <c r="B475" s="5" t="s">
        <v>45</v>
      </c>
      <c r="C475" s="10">
        <v>0</v>
      </c>
      <c r="D475" s="5">
        <v>1712</v>
      </c>
      <c r="E475" s="10" t="s">
        <v>28</v>
      </c>
      <c r="F475" s="10" t="s">
        <v>27</v>
      </c>
      <c r="G475" s="10" t="s">
        <v>596</v>
      </c>
      <c r="H475" s="1">
        <v>0</v>
      </c>
      <c r="L475" s="2"/>
    </row>
    <row r="476" spans="1:12">
      <c r="A476" s="5">
        <v>916</v>
      </c>
      <c r="B476" s="5" t="s">
        <v>45</v>
      </c>
      <c r="C476" s="10">
        <v>0</v>
      </c>
      <c r="D476" s="5">
        <v>1713</v>
      </c>
      <c r="E476" s="10" t="s">
        <v>28</v>
      </c>
      <c r="F476" s="10" t="s">
        <v>27</v>
      </c>
      <c r="G476" s="10" t="s">
        <v>597</v>
      </c>
      <c r="H476" s="1">
        <v>0</v>
      </c>
      <c r="L476" s="2"/>
    </row>
    <row r="477" spans="1:12">
      <c r="A477" s="5">
        <v>917</v>
      </c>
      <c r="B477" s="5" t="s">
        <v>30</v>
      </c>
      <c r="C477" s="10">
        <v>0</v>
      </c>
      <c r="D477" s="5">
        <v>1708</v>
      </c>
      <c r="E477" s="10" t="s">
        <v>57</v>
      </c>
      <c r="F477" s="10" t="s">
        <v>27</v>
      </c>
      <c r="G477" s="10" t="s">
        <v>595</v>
      </c>
      <c r="H477" s="1">
        <v>0</v>
      </c>
      <c r="L477" s="2"/>
    </row>
    <row r="478" spans="1:12">
      <c r="A478" s="5">
        <v>918</v>
      </c>
      <c r="B478" s="5" t="s">
        <v>30</v>
      </c>
      <c r="C478" s="10">
        <v>0</v>
      </c>
      <c r="D478" s="5">
        <v>1714</v>
      </c>
      <c r="E478" s="10" t="s">
        <v>28</v>
      </c>
      <c r="F478" s="10" t="s">
        <v>27</v>
      </c>
      <c r="G478" s="10" t="s">
        <v>53</v>
      </c>
      <c r="H478" s="1">
        <v>0</v>
      </c>
      <c r="L478" s="2"/>
    </row>
    <row r="479" spans="1:12">
      <c r="A479" s="5">
        <v>919</v>
      </c>
      <c r="B479" s="5" t="s">
        <v>30</v>
      </c>
      <c r="C479" s="10">
        <v>0</v>
      </c>
      <c r="D479" s="5">
        <v>1715</v>
      </c>
      <c r="E479" s="10" t="s">
        <v>28</v>
      </c>
      <c r="F479" s="10" t="s">
        <v>27</v>
      </c>
      <c r="G479" s="10" t="s">
        <v>360</v>
      </c>
      <c r="H479" s="1">
        <v>0</v>
      </c>
      <c r="L479" s="2"/>
    </row>
    <row r="480" spans="1:12">
      <c r="A480" s="5">
        <v>920</v>
      </c>
      <c r="B480" s="5" t="s">
        <v>30</v>
      </c>
      <c r="C480" s="10">
        <v>0</v>
      </c>
      <c r="D480" s="5">
        <v>1716</v>
      </c>
      <c r="E480" s="10" t="s">
        <v>28</v>
      </c>
      <c r="F480" s="10" t="s">
        <v>27</v>
      </c>
      <c r="G480" s="10" t="s">
        <v>360</v>
      </c>
      <c r="H480" s="1">
        <v>0</v>
      </c>
      <c r="L480" s="2"/>
    </row>
    <row r="481" spans="1:12">
      <c r="A481" s="5">
        <v>921</v>
      </c>
      <c r="B481" s="5" t="s">
        <v>30</v>
      </c>
      <c r="C481" s="10">
        <v>0</v>
      </c>
      <c r="D481" s="5">
        <v>1717</v>
      </c>
      <c r="E481" s="10" t="s">
        <v>28</v>
      </c>
      <c r="F481" s="10" t="s">
        <v>27</v>
      </c>
      <c r="G481" s="10" t="s">
        <v>65</v>
      </c>
      <c r="H481" s="1">
        <v>0</v>
      </c>
      <c r="L481" s="2"/>
    </row>
    <row r="482" spans="1:12">
      <c r="A482" s="5">
        <v>922</v>
      </c>
      <c r="B482" s="5" t="s">
        <v>30</v>
      </c>
      <c r="C482" s="10">
        <v>0</v>
      </c>
      <c r="D482" s="5">
        <v>1718</v>
      </c>
      <c r="E482" s="10" t="s">
        <v>28</v>
      </c>
      <c r="F482" s="10" t="s">
        <v>27</v>
      </c>
      <c r="G482" s="10" t="s">
        <v>602</v>
      </c>
      <c r="H482" s="1">
        <v>0</v>
      </c>
      <c r="L482" s="2"/>
    </row>
    <row r="483" spans="1:12">
      <c r="A483" s="5">
        <v>923</v>
      </c>
      <c r="B483" s="5" t="s">
        <v>30</v>
      </c>
      <c r="C483" s="10">
        <v>0</v>
      </c>
      <c r="D483" s="5">
        <v>1719</v>
      </c>
      <c r="E483" s="10" t="s">
        <v>28</v>
      </c>
      <c r="F483" s="10" t="s">
        <v>27</v>
      </c>
      <c r="G483" s="10" t="s">
        <v>603</v>
      </c>
      <c r="H483" s="1">
        <v>0</v>
      </c>
      <c r="L483" s="2"/>
    </row>
    <row r="484" spans="1:12">
      <c r="A484" s="5">
        <v>924</v>
      </c>
      <c r="B484" s="5" t="s">
        <v>30</v>
      </c>
      <c r="C484" s="10">
        <v>0</v>
      </c>
      <c r="D484" s="5">
        <v>1720</v>
      </c>
      <c r="E484" s="10" t="s">
        <v>28</v>
      </c>
      <c r="F484" s="10" t="s">
        <v>27</v>
      </c>
      <c r="G484" s="10" t="s">
        <v>602</v>
      </c>
      <c r="H484" s="1">
        <v>0</v>
      </c>
      <c r="L484" s="2"/>
    </row>
    <row r="485" spans="1:12">
      <c r="A485" s="5">
        <v>925</v>
      </c>
      <c r="B485" s="5" t="s">
        <v>30</v>
      </c>
      <c r="C485" s="10">
        <v>0</v>
      </c>
      <c r="D485" s="5">
        <v>1721</v>
      </c>
      <c r="E485" s="10" t="s">
        <v>28</v>
      </c>
      <c r="F485" s="10" t="s">
        <v>27</v>
      </c>
      <c r="G485" s="10" t="s">
        <v>538</v>
      </c>
      <c r="H485" s="1">
        <v>0</v>
      </c>
      <c r="L485" s="2"/>
    </row>
    <row r="486" spans="1:12">
      <c r="A486" s="5">
        <v>926</v>
      </c>
      <c r="B486" s="5" t="s">
        <v>30</v>
      </c>
      <c r="C486" s="10">
        <v>0</v>
      </c>
      <c r="D486" s="5">
        <v>1722</v>
      </c>
      <c r="E486" s="10" t="s">
        <v>28</v>
      </c>
      <c r="F486" s="10" t="s">
        <v>27</v>
      </c>
      <c r="G486" s="10" t="s">
        <v>605</v>
      </c>
      <c r="H486" s="1">
        <v>0</v>
      </c>
      <c r="L486" s="2"/>
    </row>
    <row r="487" spans="1:12">
      <c r="A487" s="5">
        <v>927</v>
      </c>
      <c r="B487" s="5" t="s">
        <v>30</v>
      </c>
      <c r="C487" s="10">
        <v>0</v>
      </c>
      <c r="D487" s="5">
        <v>1723</v>
      </c>
      <c r="E487" s="10" t="s">
        <v>28</v>
      </c>
      <c r="F487" s="10" t="s">
        <v>27</v>
      </c>
      <c r="G487" s="10" t="s">
        <v>539</v>
      </c>
      <c r="H487" s="1">
        <v>0</v>
      </c>
      <c r="L487" s="2"/>
    </row>
    <row r="488" spans="1:12">
      <c r="A488" s="5">
        <v>928</v>
      </c>
      <c r="B488" s="5" t="s">
        <v>30</v>
      </c>
      <c r="C488" s="10">
        <v>0</v>
      </c>
      <c r="D488" s="5">
        <v>1724</v>
      </c>
      <c r="E488" s="10" t="s">
        <v>28</v>
      </c>
      <c r="F488" s="10" t="s">
        <v>27</v>
      </c>
      <c r="G488" s="10" t="s">
        <v>602</v>
      </c>
      <c r="H488" s="1">
        <v>0</v>
      </c>
      <c r="L488" s="2"/>
    </row>
    <row r="489" spans="1:12">
      <c r="A489" s="5">
        <v>929</v>
      </c>
      <c r="B489" s="5" t="s">
        <v>30</v>
      </c>
      <c r="C489" s="10">
        <v>0</v>
      </c>
      <c r="D489" s="5">
        <v>1664</v>
      </c>
      <c r="E489" s="10" t="s">
        <v>57</v>
      </c>
      <c r="F489" s="10" t="s">
        <v>27</v>
      </c>
      <c r="G489" s="10" t="s">
        <v>2</v>
      </c>
      <c r="H489" s="1">
        <v>0</v>
      </c>
      <c r="L489" s="2"/>
    </row>
    <row r="490" spans="1:12">
      <c r="A490" s="5">
        <v>930</v>
      </c>
      <c r="B490" s="5" t="s">
        <v>30</v>
      </c>
      <c r="C490" s="10">
        <v>0</v>
      </c>
      <c r="D490" s="5">
        <v>1665</v>
      </c>
      <c r="E490" s="10" t="s">
        <v>54</v>
      </c>
      <c r="F490" s="10" t="s">
        <v>27</v>
      </c>
      <c r="G490" s="10" t="s">
        <v>2</v>
      </c>
      <c r="H490" s="1">
        <v>0</v>
      </c>
      <c r="L490" s="2"/>
    </row>
    <row r="491" spans="1:12">
      <c r="A491" s="5">
        <v>931</v>
      </c>
      <c r="B491" s="5" t="s">
        <v>30</v>
      </c>
      <c r="C491" s="10">
        <v>0</v>
      </c>
      <c r="D491" s="5">
        <v>1666</v>
      </c>
      <c r="E491" s="10" t="s">
        <v>59</v>
      </c>
      <c r="F491" s="10" t="s">
        <v>27</v>
      </c>
      <c r="G491" s="10" t="s">
        <v>2</v>
      </c>
      <c r="H491" s="1">
        <v>0</v>
      </c>
      <c r="L491" s="2"/>
    </row>
    <row r="492" spans="1:12">
      <c r="A492" s="5">
        <v>932</v>
      </c>
      <c r="B492" s="5" t="s">
        <v>45</v>
      </c>
      <c r="C492" s="10">
        <v>0</v>
      </c>
      <c r="D492" s="5">
        <v>1727</v>
      </c>
      <c r="E492" s="10" t="s">
        <v>28</v>
      </c>
      <c r="F492" s="10" t="s">
        <v>27</v>
      </c>
      <c r="G492" s="10" t="s">
        <v>29</v>
      </c>
      <c r="H492" s="1">
        <v>0</v>
      </c>
      <c r="L492" s="2"/>
    </row>
    <row r="493" spans="1:12">
      <c r="A493" s="5">
        <v>933</v>
      </c>
      <c r="B493" s="5" t="s">
        <v>45</v>
      </c>
      <c r="C493" s="10">
        <v>0</v>
      </c>
      <c r="D493" s="5">
        <v>1728</v>
      </c>
      <c r="E493" s="10" t="s">
        <v>28</v>
      </c>
      <c r="F493" s="10" t="s">
        <v>27</v>
      </c>
      <c r="G493" s="10" t="s">
        <v>607</v>
      </c>
      <c r="H493" s="1">
        <v>0</v>
      </c>
      <c r="L493" s="2"/>
    </row>
    <row r="494" spans="1:12">
      <c r="A494" s="5">
        <v>934</v>
      </c>
      <c r="B494" s="5" t="s">
        <v>45</v>
      </c>
      <c r="C494" s="10">
        <v>0</v>
      </c>
      <c r="D494" s="5">
        <v>1729</v>
      </c>
      <c r="E494" s="10" t="s">
        <v>28</v>
      </c>
      <c r="F494" s="10" t="s">
        <v>27</v>
      </c>
      <c r="G494" s="10" t="s">
        <v>67</v>
      </c>
      <c r="H494" s="1">
        <v>0</v>
      </c>
      <c r="L494" s="2"/>
    </row>
    <row r="495" spans="1:12">
      <c r="A495" s="5">
        <v>936</v>
      </c>
      <c r="B495" s="5" t="s">
        <v>45</v>
      </c>
      <c r="C495" s="10">
        <v>0</v>
      </c>
      <c r="D495" s="5">
        <v>1726</v>
      </c>
      <c r="E495" s="10" t="s">
        <v>608</v>
      </c>
      <c r="F495" s="10" t="s">
        <v>27</v>
      </c>
      <c r="G495" s="10" t="s">
        <v>609</v>
      </c>
      <c r="H495" s="1">
        <v>0</v>
      </c>
      <c r="L495" s="2"/>
    </row>
    <row r="496" spans="1:12">
      <c r="A496" s="5">
        <v>937</v>
      </c>
      <c r="B496" s="5" t="s">
        <v>30</v>
      </c>
      <c r="C496" s="10">
        <v>0</v>
      </c>
      <c r="D496" s="5">
        <v>1730</v>
      </c>
      <c r="E496" s="10" t="s">
        <v>28</v>
      </c>
      <c r="F496" s="10" t="s">
        <v>27</v>
      </c>
      <c r="G496" s="10" t="s">
        <v>51</v>
      </c>
      <c r="H496" s="1">
        <v>0</v>
      </c>
      <c r="L496" s="2"/>
    </row>
    <row r="497" spans="1:12">
      <c r="A497" s="5">
        <v>938</v>
      </c>
      <c r="B497" s="5" t="s">
        <v>45</v>
      </c>
      <c r="C497" s="10">
        <v>0</v>
      </c>
      <c r="D497" s="5">
        <v>1731</v>
      </c>
      <c r="E497" s="10" t="s">
        <v>28</v>
      </c>
      <c r="F497" s="10" t="s">
        <v>27</v>
      </c>
      <c r="G497" s="10" t="s">
        <v>611</v>
      </c>
      <c r="H497" s="1">
        <v>0</v>
      </c>
      <c r="L497" s="2"/>
    </row>
    <row r="498" spans="1:12">
      <c r="A498" s="5">
        <v>939</v>
      </c>
      <c r="B498" s="5" t="s">
        <v>45</v>
      </c>
      <c r="C498" s="10">
        <v>0</v>
      </c>
      <c r="D498" s="5">
        <v>1732</v>
      </c>
      <c r="E498" s="10" t="s">
        <v>28</v>
      </c>
      <c r="F498" s="10" t="s">
        <v>27</v>
      </c>
      <c r="G498" s="10" t="s">
        <v>47</v>
      </c>
      <c r="H498" s="1">
        <v>0</v>
      </c>
      <c r="L498" s="2"/>
    </row>
    <row r="499" spans="1:12">
      <c r="A499" s="5">
        <v>940</v>
      </c>
      <c r="B499" s="5" t="s">
        <v>30</v>
      </c>
      <c r="C499" s="10">
        <v>0</v>
      </c>
      <c r="D499" s="5">
        <v>1733</v>
      </c>
      <c r="E499" s="10" t="s">
        <v>28</v>
      </c>
      <c r="F499" s="10" t="s">
        <v>27</v>
      </c>
      <c r="G499" s="10" t="s">
        <v>53</v>
      </c>
      <c r="H499" s="1">
        <v>0</v>
      </c>
      <c r="L499" s="2"/>
    </row>
    <row r="500" spans="1:12">
      <c r="A500" s="5">
        <v>941</v>
      </c>
      <c r="B500" s="5" t="s">
        <v>30</v>
      </c>
      <c r="C500" s="10">
        <v>0</v>
      </c>
      <c r="D500" s="5">
        <v>1734</v>
      </c>
      <c r="E500" s="10" t="s">
        <v>28</v>
      </c>
      <c r="F500" s="10" t="s">
        <v>27</v>
      </c>
      <c r="G500" s="10" t="s">
        <v>67</v>
      </c>
      <c r="H500" s="1">
        <v>0</v>
      </c>
      <c r="L500" s="2"/>
    </row>
    <row r="501" spans="1:12">
      <c r="A501" s="5">
        <v>942</v>
      </c>
      <c r="B501" s="5" t="s">
        <v>30</v>
      </c>
      <c r="C501" s="10">
        <v>0</v>
      </c>
      <c r="D501" s="5">
        <v>1735</v>
      </c>
      <c r="E501" s="10" t="s">
        <v>28</v>
      </c>
      <c r="F501" s="10" t="s">
        <v>27</v>
      </c>
      <c r="G501" s="10" t="s">
        <v>42</v>
      </c>
      <c r="H501" s="1">
        <v>0</v>
      </c>
      <c r="L501" s="2"/>
    </row>
    <row r="502" spans="1:12">
      <c r="A502" s="5">
        <v>943</v>
      </c>
      <c r="B502" s="5" t="s">
        <v>45</v>
      </c>
      <c r="C502" s="10">
        <v>0</v>
      </c>
      <c r="D502" s="5">
        <v>1736</v>
      </c>
      <c r="E502" s="10" t="s">
        <v>28</v>
      </c>
      <c r="F502" s="10" t="s">
        <v>27</v>
      </c>
      <c r="G502" s="10" t="s">
        <v>63</v>
      </c>
      <c r="H502" s="1">
        <v>0</v>
      </c>
      <c r="L502" s="2"/>
    </row>
    <row r="503" spans="1:12">
      <c r="A503" s="5">
        <v>944</v>
      </c>
      <c r="B503" s="5" t="s">
        <v>30</v>
      </c>
      <c r="C503" s="10">
        <v>0</v>
      </c>
      <c r="D503" s="5">
        <v>1738</v>
      </c>
      <c r="E503" s="10" t="s">
        <v>28</v>
      </c>
      <c r="F503" s="10" t="s">
        <v>27</v>
      </c>
      <c r="G503" s="10" t="s">
        <v>67</v>
      </c>
      <c r="H503" s="1">
        <v>0</v>
      </c>
      <c r="L503" s="2"/>
    </row>
    <row r="504" spans="1:12">
      <c r="A504" s="5">
        <v>945</v>
      </c>
      <c r="B504" s="5" t="s">
        <v>30</v>
      </c>
      <c r="C504" s="10">
        <v>0</v>
      </c>
      <c r="D504" s="5">
        <v>1739</v>
      </c>
      <c r="E504" s="10" t="s">
        <v>28</v>
      </c>
      <c r="F504" s="10" t="s">
        <v>27</v>
      </c>
      <c r="G504" s="10" t="s">
        <v>602</v>
      </c>
      <c r="H504" s="1">
        <v>0</v>
      </c>
      <c r="L504" s="2"/>
    </row>
    <row r="505" spans="1:12">
      <c r="A505" s="5">
        <v>946</v>
      </c>
      <c r="B505" s="5" t="s">
        <v>30</v>
      </c>
      <c r="C505" s="10">
        <v>0</v>
      </c>
      <c r="D505" s="5">
        <v>1740</v>
      </c>
      <c r="E505" s="10" t="s">
        <v>28</v>
      </c>
      <c r="F505" s="10" t="s">
        <v>27</v>
      </c>
      <c r="G505" s="10" t="s">
        <v>67</v>
      </c>
      <c r="H505" s="1">
        <v>0</v>
      </c>
      <c r="L505" s="2"/>
    </row>
    <row r="506" spans="1:12">
      <c r="A506" s="5">
        <v>947</v>
      </c>
      <c r="B506" s="5" t="s">
        <v>30</v>
      </c>
      <c r="C506" s="10">
        <v>0</v>
      </c>
      <c r="D506" s="5">
        <v>1737</v>
      </c>
      <c r="E506" s="10" t="s">
        <v>28</v>
      </c>
      <c r="F506" s="10" t="s">
        <v>27</v>
      </c>
      <c r="G506" s="10" t="s">
        <v>612</v>
      </c>
      <c r="H506" s="1">
        <v>0</v>
      </c>
      <c r="L506" s="2"/>
    </row>
    <row r="507" spans="1:12">
      <c r="A507" s="5">
        <v>948</v>
      </c>
      <c r="B507" s="5" t="s">
        <v>30</v>
      </c>
      <c r="C507" s="10">
        <v>0</v>
      </c>
      <c r="D507" s="5">
        <v>1741</v>
      </c>
      <c r="E507" s="10" t="s">
        <v>28</v>
      </c>
      <c r="F507" s="10" t="s">
        <v>27</v>
      </c>
      <c r="G507" s="10" t="s">
        <v>560</v>
      </c>
      <c r="H507" s="1">
        <v>0</v>
      </c>
      <c r="L507" s="2"/>
    </row>
    <row r="508" spans="1:12">
      <c r="A508" s="5">
        <v>949</v>
      </c>
      <c r="B508" s="5" t="s">
        <v>30</v>
      </c>
      <c r="C508" s="10">
        <v>0</v>
      </c>
      <c r="D508" s="5">
        <v>1742</v>
      </c>
      <c r="E508" s="10" t="s">
        <v>28</v>
      </c>
      <c r="F508" s="10" t="s">
        <v>27</v>
      </c>
      <c r="G508" s="10" t="s">
        <v>52</v>
      </c>
      <c r="H508" s="1">
        <v>0</v>
      </c>
      <c r="L508" s="2"/>
    </row>
    <row r="509" spans="1:12">
      <c r="A509" s="5">
        <v>950</v>
      </c>
      <c r="B509" s="5" t="s">
        <v>30</v>
      </c>
      <c r="C509" s="10">
        <v>0</v>
      </c>
      <c r="D509" s="5">
        <v>1743</v>
      </c>
      <c r="E509" s="10" t="s">
        <v>28</v>
      </c>
      <c r="F509" s="10" t="s">
        <v>27</v>
      </c>
      <c r="G509" s="10" t="s">
        <v>67</v>
      </c>
      <c r="H509" s="1">
        <v>0</v>
      </c>
      <c r="L509" s="2"/>
    </row>
    <row r="510" spans="1:12">
      <c r="A510" s="5">
        <v>951</v>
      </c>
      <c r="B510" s="5" t="s">
        <v>30</v>
      </c>
      <c r="C510" s="10">
        <v>0</v>
      </c>
      <c r="D510" s="5">
        <v>1744</v>
      </c>
      <c r="E510" s="10" t="s">
        <v>28</v>
      </c>
      <c r="F510" s="10" t="s">
        <v>27</v>
      </c>
      <c r="G510" s="10" t="s">
        <v>29</v>
      </c>
      <c r="H510" s="1">
        <v>0</v>
      </c>
      <c r="L510" s="2"/>
    </row>
    <row r="511" spans="1:12">
      <c r="A511" s="5">
        <v>952</v>
      </c>
      <c r="B511" s="5" t="s">
        <v>30</v>
      </c>
      <c r="C511" s="10">
        <v>0</v>
      </c>
      <c r="D511" s="5">
        <v>1746</v>
      </c>
      <c r="E511" s="10" t="s">
        <v>28</v>
      </c>
      <c r="F511" s="10" t="s">
        <v>27</v>
      </c>
      <c r="G511" s="10" t="s">
        <v>615</v>
      </c>
      <c r="H511" s="1">
        <v>0</v>
      </c>
      <c r="L511" s="2"/>
    </row>
    <row r="512" spans="1:12">
      <c r="A512" s="5">
        <v>953</v>
      </c>
      <c r="B512" s="5" t="s">
        <v>30</v>
      </c>
      <c r="C512" s="10">
        <v>0</v>
      </c>
      <c r="D512" s="5">
        <v>1747</v>
      </c>
      <c r="E512" s="10" t="s">
        <v>28</v>
      </c>
      <c r="F512" s="10" t="s">
        <v>27</v>
      </c>
      <c r="G512" s="10" t="s">
        <v>335</v>
      </c>
      <c r="H512" s="1">
        <v>0</v>
      </c>
      <c r="L512" s="2"/>
    </row>
    <row r="513" spans="1:12">
      <c r="A513" s="5">
        <v>954</v>
      </c>
      <c r="B513" s="5" t="s">
        <v>30</v>
      </c>
      <c r="C513" s="10">
        <v>0</v>
      </c>
      <c r="D513" s="5">
        <v>1748</v>
      </c>
      <c r="E513" s="10" t="s">
        <v>28</v>
      </c>
      <c r="F513" s="10" t="s">
        <v>27</v>
      </c>
      <c r="G513" s="10" t="s">
        <v>616</v>
      </c>
      <c r="H513" s="1">
        <v>0</v>
      </c>
      <c r="L513" s="2"/>
    </row>
    <row r="514" spans="1:12">
      <c r="A514" s="5">
        <v>955</v>
      </c>
      <c r="B514" s="5" t="s">
        <v>30</v>
      </c>
      <c r="C514" s="10">
        <v>0</v>
      </c>
      <c r="D514" s="5">
        <v>1749</v>
      </c>
      <c r="E514" s="10" t="s">
        <v>608</v>
      </c>
      <c r="F514" s="10" t="s">
        <v>27</v>
      </c>
      <c r="G514" s="10" t="s">
        <v>618</v>
      </c>
      <c r="H514" s="1">
        <v>0</v>
      </c>
      <c r="L514" s="2"/>
    </row>
    <row r="515" spans="1:12">
      <c r="A515" s="5">
        <v>956</v>
      </c>
      <c r="B515" s="5" t="s">
        <v>45</v>
      </c>
      <c r="C515" s="10">
        <v>0</v>
      </c>
      <c r="D515" s="5">
        <v>1750</v>
      </c>
      <c r="E515" s="10" t="s">
        <v>28</v>
      </c>
      <c r="F515" s="10" t="s">
        <v>27</v>
      </c>
      <c r="G515" s="10" t="s">
        <v>47</v>
      </c>
      <c r="H515" s="1">
        <v>0</v>
      </c>
      <c r="L515" s="2"/>
    </row>
    <row r="516" spans="1:12">
      <c r="A516" s="5">
        <v>957</v>
      </c>
      <c r="B516" s="5" t="s">
        <v>45</v>
      </c>
      <c r="C516" s="10">
        <v>804.375</v>
      </c>
      <c r="D516" s="5">
        <v>1751</v>
      </c>
      <c r="E516" s="10" t="s">
        <v>619</v>
      </c>
      <c r="F516" s="10" t="s">
        <v>27</v>
      </c>
      <c r="G516" s="10" t="s">
        <v>29</v>
      </c>
      <c r="H516" s="1">
        <v>705.83906300000001</v>
      </c>
      <c r="L516" s="2"/>
    </row>
    <row r="517" spans="1:12">
      <c r="A517" s="5">
        <v>958</v>
      </c>
      <c r="B517" s="5" t="s">
        <v>45</v>
      </c>
      <c r="C517" s="10">
        <v>487.5</v>
      </c>
      <c r="D517" s="5">
        <v>1752</v>
      </c>
      <c r="E517" s="10" t="s">
        <v>619</v>
      </c>
      <c r="F517" s="10" t="s">
        <v>27</v>
      </c>
      <c r="G517" s="10" t="s">
        <v>67</v>
      </c>
      <c r="H517" s="1">
        <v>427.78125</v>
      </c>
      <c r="L517" s="2"/>
    </row>
    <row r="518" spans="1:12">
      <c r="A518" s="5">
        <v>959</v>
      </c>
      <c r="B518" s="5" t="s">
        <v>45</v>
      </c>
      <c r="C518" s="10">
        <v>-487.5</v>
      </c>
      <c r="D518" s="5">
        <v>1753</v>
      </c>
      <c r="E518" s="10" t="s">
        <v>28</v>
      </c>
      <c r="F518" s="10" t="s">
        <v>27</v>
      </c>
      <c r="G518" s="10" t="s">
        <v>67</v>
      </c>
      <c r="H518" s="1">
        <v>-427.78125</v>
      </c>
      <c r="L518" s="2"/>
    </row>
    <row r="519" spans="1:12">
      <c r="A519" s="5">
        <v>960</v>
      </c>
      <c r="B519" s="5" t="s">
        <v>45</v>
      </c>
      <c r="C519" s="10">
        <v>365.625</v>
      </c>
      <c r="D519" s="5">
        <v>1754</v>
      </c>
      <c r="E519" s="10" t="s">
        <v>619</v>
      </c>
      <c r="F519" s="10" t="s">
        <v>27</v>
      </c>
      <c r="G519" s="10" t="s">
        <v>68</v>
      </c>
      <c r="H519" s="1">
        <v>320.835938</v>
      </c>
      <c r="L519" s="2"/>
    </row>
    <row r="520" spans="1:12">
      <c r="A520" s="5">
        <v>961</v>
      </c>
      <c r="B520" s="5" t="s">
        <v>45</v>
      </c>
      <c r="C520" s="10">
        <v>-365.625</v>
      </c>
      <c r="D520" s="5">
        <v>1755</v>
      </c>
      <c r="E520" s="10" t="s">
        <v>28</v>
      </c>
      <c r="F520" s="10" t="s">
        <v>27</v>
      </c>
      <c r="G520" s="10" t="s">
        <v>68</v>
      </c>
      <c r="H520" s="1">
        <v>-320.835938</v>
      </c>
      <c r="L520" s="2"/>
    </row>
    <row r="521" spans="1:12">
      <c r="A521" s="5">
        <v>962</v>
      </c>
      <c r="B521" s="5" t="s">
        <v>45</v>
      </c>
      <c r="C521" s="10">
        <v>706.875</v>
      </c>
      <c r="D521" s="5">
        <v>1756</v>
      </c>
      <c r="E521" s="10" t="s">
        <v>619</v>
      </c>
      <c r="F521" s="10" t="s">
        <v>27</v>
      </c>
      <c r="G521" s="10" t="s">
        <v>611</v>
      </c>
      <c r="H521" s="1">
        <v>620.28281300000003</v>
      </c>
      <c r="L521" s="2"/>
    </row>
    <row r="522" spans="1:12">
      <c r="A522" s="5">
        <v>963</v>
      </c>
      <c r="B522" s="5" t="s">
        <v>45</v>
      </c>
      <c r="C522" s="10">
        <v>-706.875</v>
      </c>
      <c r="D522" s="5">
        <v>1757</v>
      </c>
      <c r="E522" s="10" t="s">
        <v>28</v>
      </c>
      <c r="F522" s="10" t="s">
        <v>27</v>
      </c>
      <c r="G522" s="10" t="s">
        <v>611</v>
      </c>
      <c r="H522" s="1">
        <v>-620.28281300000003</v>
      </c>
      <c r="L522" s="2"/>
    </row>
    <row r="523" spans="1:12">
      <c r="A523" s="5">
        <v>964</v>
      </c>
      <c r="B523" s="5" t="s">
        <v>45</v>
      </c>
      <c r="C523" s="10">
        <v>170.625</v>
      </c>
      <c r="D523" s="5">
        <v>1758</v>
      </c>
      <c r="E523" s="10" t="s">
        <v>619</v>
      </c>
      <c r="F523" s="10" t="s">
        <v>27</v>
      </c>
      <c r="G523" s="10" t="s">
        <v>607</v>
      </c>
      <c r="H523" s="1">
        <v>149.72343799999999</v>
      </c>
      <c r="L523" s="2"/>
    </row>
    <row r="524" spans="1:12">
      <c r="A524" s="5">
        <v>965</v>
      </c>
      <c r="B524" s="5" t="s">
        <v>45</v>
      </c>
      <c r="C524" s="10">
        <v>-170.625</v>
      </c>
      <c r="D524" s="5">
        <v>1759</v>
      </c>
      <c r="E524" s="10" t="s">
        <v>28</v>
      </c>
      <c r="F524" s="10" t="s">
        <v>27</v>
      </c>
      <c r="G524" s="10" t="s">
        <v>607</v>
      </c>
      <c r="H524" s="1">
        <v>-149.72343799999999</v>
      </c>
      <c r="L524" s="2"/>
    </row>
    <row r="525" spans="1:12">
      <c r="A525" s="5">
        <v>966</v>
      </c>
      <c r="B525" s="5" t="s">
        <v>45</v>
      </c>
      <c r="C525" s="10">
        <v>-804.375</v>
      </c>
      <c r="D525" s="5">
        <v>1760</v>
      </c>
      <c r="E525" s="10" t="s">
        <v>28</v>
      </c>
      <c r="F525" s="10" t="s">
        <v>27</v>
      </c>
      <c r="G525" s="10" t="s">
        <v>29</v>
      </c>
      <c r="H525" s="1">
        <v>-705.83906300000001</v>
      </c>
      <c r="L525" s="2"/>
    </row>
    <row r="526" spans="1:12">
      <c r="A526" s="5">
        <v>967</v>
      </c>
      <c r="B526" s="5" t="s">
        <v>45</v>
      </c>
      <c r="C526" s="10">
        <v>804.375</v>
      </c>
      <c r="D526" s="5">
        <v>1761</v>
      </c>
      <c r="E526" s="10" t="s">
        <v>619</v>
      </c>
      <c r="F526" s="10" t="s">
        <v>27</v>
      </c>
      <c r="G526" s="10" t="s">
        <v>334</v>
      </c>
      <c r="H526" s="1">
        <v>705.83906300000001</v>
      </c>
      <c r="L526" s="2"/>
    </row>
    <row r="527" spans="1:12">
      <c r="A527" s="5">
        <v>968</v>
      </c>
      <c r="B527" s="5" t="s">
        <v>45</v>
      </c>
      <c r="C527" s="10">
        <v>-804.375</v>
      </c>
      <c r="D527" s="5">
        <v>1762</v>
      </c>
      <c r="E527" s="10" t="s">
        <v>28</v>
      </c>
      <c r="F527" s="10" t="s">
        <v>27</v>
      </c>
      <c r="G527" s="10" t="s">
        <v>334</v>
      </c>
      <c r="H527" s="1">
        <v>-705.83906300000001</v>
      </c>
      <c r="L527" s="2"/>
    </row>
    <row r="528" spans="1:12">
      <c r="A528" s="5">
        <v>969</v>
      </c>
      <c r="B528" s="5" t="s">
        <v>45</v>
      </c>
      <c r="C528" s="10">
        <v>804.375</v>
      </c>
      <c r="D528" s="5">
        <v>1763</v>
      </c>
      <c r="E528" s="10" t="s">
        <v>619</v>
      </c>
      <c r="F528" s="10" t="s">
        <v>27</v>
      </c>
      <c r="G528" s="10" t="s">
        <v>40</v>
      </c>
      <c r="H528" s="1">
        <v>705.83906300000001</v>
      </c>
      <c r="L528" s="2"/>
    </row>
    <row r="529" spans="1:12">
      <c r="A529" s="5">
        <v>970</v>
      </c>
      <c r="B529" s="5" t="s">
        <v>45</v>
      </c>
      <c r="C529" s="10">
        <v>-804.375</v>
      </c>
      <c r="D529" s="5">
        <v>1764</v>
      </c>
      <c r="E529" s="10" t="s">
        <v>28</v>
      </c>
      <c r="F529" s="10" t="s">
        <v>27</v>
      </c>
      <c r="G529" s="10" t="s">
        <v>40</v>
      </c>
      <c r="H529" s="1">
        <v>-705.83906300000001</v>
      </c>
      <c r="L529" s="2"/>
    </row>
    <row r="530" spans="1:12">
      <c r="A530" s="5">
        <v>971</v>
      </c>
      <c r="B530" s="5" t="s">
        <v>45</v>
      </c>
      <c r="C530" s="10">
        <v>1121.25</v>
      </c>
      <c r="D530" s="5">
        <v>1765</v>
      </c>
      <c r="E530" s="10" t="s">
        <v>619</v>
      </c>
      <c r="F530" s="10" t="s">
        <v>27</v>
      </c>
      <c r="G530" s="10" t="s">
        <v>47</v>
      </c>
      <c r="H530" s="1">
        <v>983.89687500000002</v>
      </c>
      <c r="L530" s="2"/>
    </row>
    <row r="531" spans="1:12">
      <c r="A531" s="5">
        <v>972</v>
      </c>
      <c r="B531" s="5" t="s">
        <v>45</v>
      </c>
      <c r="C531" s="10">
        <v>-1121.25</v>
      </c>
      <c r="D531" s="5">
        <v>1766</v>
      </c>
      <c r="E531" s="10" t="s">
        <v>28</v>
      </c>
      <c r="F531" s="10" t="s">
        <v>27</v>
      </c>
      <c r="G531" s="10" t="s">
        <v>47</v>
      </c>
      <c r="H531" s="1">
        <v>-983.89687500000002</v>
      </c>
      <c r="L531" s="2"/>
    </row>
  </sheetData>
  <autoFilter ref="A3:N531"/>
  <pageMargins left="0.75" right="0.75" top="1" bottom="1" header="0.5" footer="0.5"/>
  <pageSetup paperSize="9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R18"/>
  <sheetViews>
    <sheetView workbookViewId="0">
      <pane xSplit="3" ySplit="5" topLeftCell="J6" activePane="bottomRight" state="frozen"/>
      <selection activeCell="E20" sqref="E20"/>
      <selection pane="topRight" activeCell="E20" sqref="E20"/>
      <selection pane="bottomLeft" activeCell="E20" sqref="E20"/>
      <selection pane="bottomRight" activeCell="E20" sqref="E20"/>
    </sheetView>
  </sheetViews>
  <sheetFormatPr defaultRowHeight="12.75" outlineLevelRow="1"/>
  <cols>
    <col min="3" max="4" width="26.85546875" customWidth="1"/>
    <col min="5" max="5" width="23" customWidth="1"/>
    <col min="6" max="6" width="19.28515625" customWidth="1"/>
    <col min="7" max="7" width="10" bestFit="1" customWidth="1"/>
    <col min="8" max="8" width="20.140625" bestFit="1" customWidth="1"/>
    <col min="9" max="9" width="16.28515625" bestFit="1" customWidth="1"/>
    <col min="10" max="10" width="15.42578125" bestFit="1" customWidth="1"/>
    <col min="11" max="11" width="11.42578125" bestFit="1" customWidth="1"/>
    <col min="12" max="12" width="11.85546875" bestFit="1" customWidth="1"/>
    <col min="13" max="13" width="17" bestFit="1" customWidth="1"/>
    <col min="14" max="14" width="16.140625" bestFit="1" customWidth="1"/>
    <col min="15" max="15" width="16" bestFit="1" customWidth="1"/>
    <col min="16" max="16" width="16" customWidth="1"/>
    <col min="17" max="17" width="14" bestFit="1" customWidth="1"/>
  </cols>
  <sheetData>
    <row r="1" spans="1:18" s="6" customFormat="1">
      <c r="A1" s="6" t="s">
        <v>123</v>
      </c>
      <c r="C1" s="6" t="s">
        <v>173</v>
      </c>
      <c r="D1" s="7">
        <f>SUM(D6:D13)</f>
        <v>213524.10496399971</v>
      </c>
      <c r="E1" s="7">
        <f t="shared" ref="E1:Q1" si="0">SUM(E6:E13)</f>
        <v>-122247.36168519643</v>
      </c>
      <c r="F1" s="7">
        <f t="shared" si="0"/>
        <v>9306.2011969999767</v>
      </c>
      <c r="G1" s="7">
        <f t="shared" si="0"/>
        <v>-19625</v>
      </c>
      <c r="H1" s="7">
        <f t="shared" si="0"/>
        <v>-133493.6490521965</v>
      </c>
      <c r="I1" s="7">
        <f t="shared" si="0"/>
        <v>4625544.1963280011</v>
      </c>
      <c r="J1" s="7">
        <f t="shared" si="0"/>
        <v>4500391.6916969987</v>
      </c>
      <c r="K1" s="7">
        <f t="shared" si="0"/>
        <v>-125152.50463100044</v>
      </c>
      <c r="L1" s="7">
        <f t="shared" si="0"/>
        <v>4907.087646196127</v>
      </c>
      <c r="M1" s="7">
        <f t="shared" si="0"/>
        <v>4622366.0681824097</v>
      </c>
      <c r="N1" s="7">
        <f t="shared" si="0"/>
        <v>4504994.3735487405</v>
      </c>
      <c r="O1" s="7">
        <f t="shared" si="0"/>
        <v>-117371.69463366774</v>
      </c>
      <c r="P1" s="7">
        <f t="shared" si="0"/>
        <v>-19625</v>
      </c>
      <c r="Q1" s="7">
        <f t="shared" si="0"/>
        <v>1874796.9876409997</v>
      </c>
    </row>
    <row r="2" spans="1:18" s="6" customFormat="1">
      <c r="C2" s="6" t="s">
        <v>79</v>
      </c>
      <c r="D2" s="7">
        <f>SUM(D14:D15)</f>
        <v>2425.6102009999995</v>
      </c>
      <c r="E2" s="7">
        <f t="shared" ref="E2:Q2" si="1">SUM(E14:E15)</f>
        <v>-3927.8715571425687</v>
      </c>
      <c r="F2" s="7">
        <f t="shared" si="1"/>
        <v>-2856.2467259999999</v>
      </c>
      <c r="G2" s="7">
        <f t="shared" si="1"/>
        <v>0</v>
      </c>
      <c r="H2" s="7">
        <f t="shared" si="1"/>
        <v>-6784.1182831425685</v>
      </c>
      <c r="I2" s="7">
        <f t="shared" si="1"/>
        <v>-3877124.9666670002</v>
      </c>
      <c r="J2" s="7">
        <f t="shared" si="1"/>
        <v>-3879416.6333329994</v>
      </c>
      <c r="K2" s="7">
        <f t="shared" si="1"/>
        <v>-2291.6666659999173</v>
      </c>
      <c r="L2" s="7">
        <f t="shared" si="1"/>
        <v>4492.4516171426512</v>
      </c>
      <c r="M2" s="7">
        <f t="shared" si="1"/>
        <v>-3877124.9666670002</v>
      </c>
      <c r="N2" s="7">
        <f t="shared" si="1"/>
        <v>-3879416.6333329994</v>
      </c>
      <c r="O2" s="7">
        <f t="shared" si="1"/>
        <v>-2291.6666659999173</v>
      </c>
      <c r="P2" s="7">
        <f t="shared" si="1"/>
        <v>0</v>
      </c>
      <c r="Q2" s="7">
        <f t="shared" si="1"/>
        <v>668680.55555599998</v>
      </c>
    </row>
    <row r="3" spans="1:18" s="6" customFormat="1">
      <c r="C3" s="6" t="s">
        <v>230</v>
      </c>
      <c r="D3" s="7">
        <f>SUM(D16:D17)</f>
        <v>4575.8957350000001</v>
      </c>
      <c r="E3" s="7">
        <f t="shared" ref="E3:Q3" si="2">SUM(E16:E17)</f>
        <v>-74278.640461446805</v>
      </c>
      <c r="F3" s="7">
        <f t="shared" si="2"/>
        <v>-1339.5285990000002</v>
      </c>
      <c r="G3" s="7">
        <f t="shared" si="2"/>
        <v>0</v>
      </c>
      <c r="H3" s="7">
        <f t="shared" si="2"/>
        <v>-75618.169060446817</v>
      </c>
      <c r="I3" s="7">
        <f t="shared" si="2"/>
        <v>-154561.15590799999</v>
      </c>
      <c r="J3" s="7">
        <f t="shared" si="2"/>
        <v>-229888.78788600001</v>
      </c>
      <c r="K3" s="7">
        <f t="shared" si="2"/>
        <v>-75327.63197799999</v>
      </c>
      <c r="L3" s="7">
        <f t="shared" si="2"/>
        <v>290.53708244682116</v>
      </c>
      <c r="M3" s="7">
        <f t="shared" si="2"/>
        <v>-154561.15590799999</v>
      </c>
      <c r="N3" s="7">
        <f t="shared" si="2"/>
        <v>-229888.78788600001</v>
      </c>
      <c r="O3" s="7">
        <f t="shared" si="2"/>
        <v>-75327.63197799999</v>
      </c>
      <c r="P3" s="7">
        <f t="shared" si="2"/>
        <v>0</v>
      </c>
      <c r="Q3" s="7">
        <f t="shared" si="2"/>
        <v>-107066.666666</v>
      </c>
    </row>
    <row r="4" spans="1:18">
      <c r="G4" s="2"/>
      <c r="K4" s="2"/>
      <c r="O4" s="2"/>
    </row>
    <row r="5" spans="1:18">
      <c r="A5" t="s">
        <v>182</v>
      </c>
      <c r="B5" t="s">
        <v>181</v>
      </c>
      <c r="C5" t="s">
        <v>7</v>
      </c>
      <c r="D5" t="s">
        <v>180</v>
      </c>
      <c r="E5" s="1" t="s">
        <v>15</v>
      </c>
      <c r="F5" s="1" t="s">
        <v>16</v>
      </c>
      <c r="G5" s="1" t="s">
        <v>17</v>
      </c>
      <c r="H5" s="1" t="s">
        <v>18</v>
      </c>
      <c r="I5" s="1" t="s">
        <v>214</v>
      </c>
      <c r="J5" s="1" t="s">
        <v>215</v>
      </c>
      <c r="K5" s="1" t="s">
        <v>21</v>
      </c>
      <c r="L5" s="1" t="s">
        <v>22</v>
      </c>
      <c r="M5" s="1" t="s">
        <v>23</v>
      </c>
      <c r="N5" s="1" t="s">
        <v>24</v>
      </c>
      <c r="O5" s="1" t="s">
        <v>25</v>
      </c>
      <c r="P5" s="1" t="s">
        <v>17</v>
      </c>
      <c r="Q5" s="1" t="s">
        <v>26</v>
      </c>
    </row>
    <row r="6" spans="1:18">
      <c r="A6" t="s">
        <v>98</v>
      </c>
      <c r="B6" t="s">
        <v>108</v>
      </c>
      <c r="C6" t="s">
        <v>28</v>
      </c>
      <c r="D6" s="1">
        <f>SUMIF(DPR_detail!$D:$D,$C6,DPR_detail!$O:$O)</f>
        <v>570936.95779399993</v>
      </c>
      <c r="E6" s="1">
        <f>SUMIF(DPR_detail!$D:$D,$C6,DPR_detail!$T:$T)</f>
        <v>-461477.58738698717</v>
      </c>
      <c r="F6" s="1">
        <f>SUMIF(DPR_detail!$D:$D,$C6,DPR_detail!$U:$U)</f>
        <v>-97270.847012000027</v>
      </c>
      <c r="G6" s="1">
        <f>SUMIF(DPR_detail!$D:$D,$C6,DPR_detail!$V:$V)</f>
        <v>-12500</v>
      </c>
      <c r="H6" s="1">
        <f>SUMIF(DPR_detail!$D:$D,$C6,DPR_detail!$W:$W)</f>
        <v>-563478.22273198713</v>
      </c>
      <c r="I6" s="1">
        <f>SUMIF(DPR_detail!$D:$D,$C6,DPR_detail!$X:$X)</f>
        <v>2678345.2225720007</v>
      </c>
      <c r="J6" s="1">
        <f>SUMIF(DPR_detail!$D:$D,$C6,DPR_detail!$Y:$Y)</f>
        <v>2182624.6613019984</v>
      </c>
      <c r="K6" s="1">
        <f>SUMIF(DPR_detail!$D:$D,$C6,DPR_detail!$Z:$Z)</f>
        <v>-495720.56127000006</v>
      </c>
      <c r="L6" s="1">
        <f>SUMIF(DPR_detail!$D:$D,$C6,DPR_detail!$AA:$AA)</f>
        <v>67757.661461987111</v>
      </c>
      <c r="M6" s="1">
        <f>SUMIF(DPR_detail!$D:$D,$C6,DPR_detail!$AB:$AB)</f>
        <v>2740962.0235096235</v>
      </c>
      <c r="N6" s="1">
        <f>SUMIF(DPR_detail!$D:$D,$C6,DPR_detail!$AC:$AC)</f>
        <v>2255949.0536786024</v>
      </c>
      <c r="O6" s="1">
        <f>SUMIF(DPR_detail!$D:$D,$C6,DPR_detail!$AD:$AD)</f>
        <v>-485012.96983101888</v>
      </c>
      <c r="P6" s="1">
        <f>SUMIF(DPR_detail!$D:$D,$C6,DPR_detail!$AE:$AE)</f>
        <v>-12500</v>
      </c>
      <c r="Q6" s="1">
        <f>SUMIF(DPR_detail!$D:$D,$C6,DPR_detail!$AG:$AG)</f>
        <v>845095.72763999971</v>
      </c>
      <c r="R6" s="2"/>
    </row>
    <row r="7" spans="1:18">
      <c r="A7" t="s">
        <v>98</v>
      </c>
      <c r="B7" t="s">
        <v>109</v>
      </c>
      <c r="C7" t="s">
        <v>32</v>
      </c>
      <c r="D7" s="1">
        <f>SUMIF(DPR_detail!$D:$D,$C7,DPR_detail!$O:$O)</f>
        <v>-26794.909781999999</v>
      </c>
      <c r="E7" s="1">
        <f>SUMIF(DPR_detail!$D:$D,$C7,DPR_detail!$T:$T)</f>
        <v>1204.6767334747694</v>
      </c>
      <c r="F7" s="1">
        <f>SUMIF(DPR_detail!$D:$D,$C7,DPR_detail!$U:$U)</f>
        <v>6146.5916369999995</v>
      </c>
      <c r="G7" s="1">
        <f>SUMIF(DPR_detail!$D:$D,$C7,DPR_detail!$V:$V)</f>
        <v>0</v>
      </c>
      <c r="H7" s="1">
        <f>SUMIF(DPR_detail!$D:$D,$C7,DPR_detail!$W:$W)</f>
        <v>7351.2683704747697</v>
      </c>
      <c r="I7" s="1">
        <f>SUMIF(DPR_detail!$D:$D,$C7,DPR_detail!$X:$X)</f>
        <v>-446131.89619100001</v>
      </c>
      <c r="J7" s="1">
        <f>SUMIF(DPR_detail!$D:$D,$C7,DPR_detail!$Y:$Y)</f>
        <v>-440590.01557200006</v>
      </c>
      <c r="K7" s="1">
        <f>SUMIF(DPR_detail!$D:$D,$C7,DPR_detail!$Z:$Z)</f>
        <v>5541.8806190000196</v>
      </c>
      <c r="L7" s="1">
        <f>SUMIF(DPR_detail!$D:$D,$C7,DPR_detail!$AA:$AA)</f>
        <v>-1809.3877514747498</v>
      </c>
      <c r="M7" s="1">
        <f>SUMIF(DPR_detail!$D:$D,$C7,DPR_detail!$AB:$AB)</f>
        <v>-446131.89619100001</v>
      </c>
      <c r="N7" s="1">
        <f>SUMIF(DPR_detail!$D:$D,$C7,DPR_detail!$AC:$AC)</f>
        <v>-440590.01557200006</v>
      </c>
      <c r="O7" s="1">
        <f>SUMIF(DPR_detail!$D:$D,$C7,DPR_detail!$AD:$AD)</f>
        <v>5541.8806190000196</v>
      </c>
      <c r="P7" s="1">
        <f>SUMIF(DPR_detail!$D:$D,$C7,DPR_detail!$AE:$AE)</f>
        <v>0</v>
      </c>
      <c r="Q7" s="1">
        <f>SUMIF(DPR_detail!$D:$D,$C7,DPR_detail!$AG:$AG)</f>
        <v>827180.70444399992</v>
      </c>
    </row>
    <row r="8" spans="1:18">
      <c r="A8" t="s">
        <v>98</v>
      </c>
      <c r="B8" t="s">
        <v>109</v>
      </c>
      <c r="C8" t="s">
        <v>54</v>
      </c>
      <c r="D8" s="1">
        <f>SUMIF(DPR_detail!$D:$D,$C8,DPR_detail!$O:$O)</f>
        <v>-22994.553472</v>
      </c>
      <c r="E8" s="1">
        <f>SUMIF(DPR_detail!$D:$D,$C8,DPR_detail!$T:$T)</f>
        <v>-11233.431809765492</v>
      </c>
      <c r="F8" s="1">
        <f>SUMIF(DPR_detail!$D:$D,$C8,DPR_detail!$U:$U)</f>
        <v>647.35090800000035</v>
      </c>
      <c r="G8" s="1">
        <f>SUMIF(DPR_detail!$D:$D,$C8,DPR_detail!$V:$V)</f>
        <v>7125</v>
      </c>
      <c r="H8" s="1">
        <f>SUMIF(DPR_detail!$D:$D,$C8,DPR_detail!$W:$W)</f>
        <v>-3461.0809017654865</v>
      </c>
      <c r="I8" s="1">
        <f>SUMIF(DPR_detail!$D:$D,$C8,DPR_detail!$X:$X)</f>
        <v>-1774911.2475159999</v>
      </c>
      <c r="J8" s="1">
        <f>SUMIF(DPR_detail!$D:$D,$C8,DPR_detail!$Y:$Y)</f>
        <v>-1784747.9303120007</v>
      </c>
      <c r="K8" s="1">
        <f>SUMIF(DPR_detail!$D:$D,$C8,DPR_detail!$Z:$Z)</f>
        <v>-9836.6827960000792</v>
      </c>
      <c r="L8" s="1">
        <f>SUMIF(DPR_detail!$D:$D,$C8,DPR_detail!$AA:$AA)</f>
        <v>-6375.6018942345909</v>
      </c>
      <c r="M8" s="1">
        <f>SUMIF(DPR_detail!$D:$D,$C8,DPR_detail!$AB:$AB)</f>
        <v>-1774911.2475159999</v>
      </c>
      <c r="N8" s="1">
        <f>SUMIF(DPR_detail!$D:$D,$C8,DPR_detail!$AC:$AC)</f>
        <v>-1784747.9303120007</v>
      </c>
      <c r="O8" s="1">
        <f>SUMIF(DPR_detail!$D:$D,$C8,DPR_detail!$AD:$AD)</f>
        <v>-9836.6827960000792</v>
      </c>
      <c r="P8" s="1">
        <f>SUMIF(DPR_detail!$D:$D,$C8,DPR_detail!$AE:$AE)</f>
        <v>7125</v>
      </c>
      <c r="Q8" s="1">
        <f>SUMIF(DPR_detail!$D:$D,$C8,DPR_detail!$AG:$AG)</f>
        <v>-197255.55555699999</v>
      </c>
    </row>
    <row r="9" spans="1:18" s="77" customFormat="1">
      <c r="A9" s="77" t="s">
        <v>98</v>
      </c>
      <c r="B9" s="77" t="s">
        <v>109</v>
      </c>
      <c r="C9" s="77" t="s">
        <v>301</v>
      </c>
      <c r="D9" s="413">
        <f>SUMIF(DPR_detail!$D:$D,$C9,DPR_detail!$O:$O)</f>
        <v>-410781.42807700019</v>
      </c>
      <c r="E9" s="413">
        <f>SUMIF(DPR_detail!$D:$D,$C9,DPR_detail!$T:$T)</f>
        <v>299968.75323984114</v>
      </c>
      <c r="F9" s="413">
        <f>SUMIF(DPR_detail!$D:$D,$C9,DPR_detail!$U:$U)</f>
        <v>122783.51954699999</v>
      </c>
      <c r="G9" s="413">
        <f>SUMIF(DPR_detail!$D:$D,$C9,DPR_detail!$V:$V)</f>
        <v>0</v>
      </c>
      <c r="H9" s="413">
        <f>SUMIF(DPR_detail!$D:$D,$C9,DPR_detail!$W:$W)</f>
        <v>422752.27278684097</v>
      </c>
      <c r="I9" s="413">
        <f>SUMIF(DPR_detail!$D:$D,$C9,DPR_detail!$X:$X)</f>
        <v>-1015905.4643569996</v>
      </c>
      <c r="J9" s="413">
        <f>SUMIF(DPR_detail!$D:$D,$C9,DPR_detail!$Y:$Y)</f>
        <v>-665167.01514200016</v>
      </c>
      <c r="K9" s="413">
        <f>SUMIF(DPR_detail!$D:$D,$C9,DPR_detail!$Z:$Z)</f>
        <v>350738.44921499968</v>
      </c>
      <c r="L9" s="413">
        <f>SUMIF(DPR_detail!$D:$D,$C9,DPR_detail!$AA:$AA)</f>
        <v>-72013.823571841349</v>
      </c>
      <c r="M9" s="413">
        <f>SUMIF(DPR_detail!$D:$D,$C9,DPR_detail!$AB:$AB)</f>
        <v>-1015905.4643569996</v>
      </c>
      <c r="N9" s="413">
        <f>SUMIF(DPR_detail!$D:$D,$C9,DPR_detail!$AC:$AC)</f>
        <v>-665167.01514200016</v>
      </c>
      <c r="O9" s="413">
        <f>SUMIF(DPR_detail!$D:$D,$C9,DPR_detail!$AD:$AD)</f>
        <v>350738.44921499968</v>
      </c>
      <c r="P9" s="413">
        <f>SUMIF(DPR_detail!$D:$D,$C9,DPR_detail!$AE:$AE)</f>
        <v>0</v>
      </c>
      <c r="Q9" s="413">
        <f>SUMIF(DPR_detail!$D:$D,$C9,DPR_detail!$AG:$AG)</f>
        <v>0</v>
      </c>
    </row>
    <row r="10" spans="1:18">
      <c r="A10" t="s">
        <v>98</v>
      </c>
      <c r="B10" t="s">
        <v>109</v>
      </c>
      <c r="C10" t="s">
        <v>59</v>
      </c>
      <c r="D10" s="1">
        <f>SUMIF(DPR_detail!$D:$D,$C10,DPR_detail!$O:$O)</f>
        <v>22994.553472</v>
      </c>
      <c r="E10" s="1">
        <f>SUMIF(DPR_detail!$D:$D,$C10,DPR_detail!$T:$T)</f>
        <v>11233.431809765492</v>
      </c>
      <c r="F10" s="1">
        <f>SUMIF(DPR_detail!$D:$D,$C10,DPR_detail!$U:$U)</f>
        <v>-647.35090800000035</v>
      </c>
      <c r="G10" s="1">
        <f>SUMIF(DPR_detail!$D:$D,$C10,DPR_detail!$V:$V)</f>
        <v>-7125</v>
      </c>
      <c r="H10" s="1">
        <f>SUMIF(DPR_detail!$D:$D,$C10,DPR_detail!$W:$W)</f>
        <v>3461.0809017654865</v>
      </c>
      <c r="I10" s="1">
        <f>SUMIF(DPR_detail!$D:$D,$C10,DPR_detail!$X:$X)</f>
        <v>1774911.2475159999</v>
      </c>
      <c r="J10" s="1">
        <f>SUMIF(DPR_detail!$D:$D,$C10,DPR_detail!$Y:$Y)</f>
        <v>1784747.9303120007</v>
      </c>
      <c r="K10" s="1">
        <f>SUMIF(DPR_detail!$D:$D,$C10,DPR_detail!$Z:$Z)</f>
        <v>9836.6827960000792</v>
      </c>
      <c r="L10" s="1">
        <f>SUMIF(DPR_detail!$D:$D,$C10,DPR_detail!$AA:$AA)</f>
        <v>6375.6018942345909</v>
      </c>
      <c r="M10" s="1">
        <f>SUMIF(DPR_detail!$D:$D,$C10,DPR_detail!$AB:$AB)</f>
        <v>1774911.2475159999</v>
      </c>
      <c r="N10" s="1">
        <f>SUMIF(DPR_detail!$D:$D,$C10,DPR_detail!$AC:$AC)</f>
        <v>1784747.9303120007</v>
      </c>
      <c r="O10" s="1">
        <f>SUMIF(DPR_detail!$D:$D,$C10,DPR_detail!$AD:$AD)</f>
        <v>9836.6827960000792</v>
      </c>
      <c r="P10" s="1">
        <f>SUMIF(DPR_detail!$D:$D,$C10,DPR_detail!$AE:$AE)</f>
        <v>-7125</v>
      </c>
      <c r="Q10" s="1">
        <f>SUMIF(DPR_detail!$D:$D,$C10,DPR_detail!$AG:$AG)</f>
        <v>197255.55555699999</v>
      </c>
    </row>
    <row r="11" spans="1:18">
      <c r="A11" t="s">
        <v>98</v>
      </c>
      <c r="B11" t="s">
        <v>108</v>
      </c>
      <c r="C11" t="s">
        <v>57</v>
      </c>
      <c r="D11" s="1">
        <f>SUMIF(DPR_detail!$D:$D,$C11,DPR_detail!$O:$O)</f>
        <v>23683.721601999998</v>
      </c>
      <c r="E11" s="1">
        <f>SUMIF(DPR_detail!$D:$D,$C11,DPR_detail!$T:$T)</f>
        <v>20073.615817228107</v>
      </c>
      <c r="F11" s="1">
        <f>SUMIF(DPR_detail!$D:$D,$C11,DPR_detail!$U:$U)</f>
        <v>-865.60246499999903</v>
      </c>
      <c r="G11" s="1">
        <f>SUMIF(DPR_detail!$D:$D,$C11,DPR_detail!$V:$V)</f>
        <v>-7125</v>
      </c>
      <c r="H11" s="1">
        <f>SUMIF(DPR_detail!$D:$D,$C11,DPR_detail!$W:$W)</f>
        <v>11138.947531228099</v>
      </c>
      <c r="I11" s="1">
        <f>SUMIF(DPR_detail!$D:$D,$C11,DPR_detail!$X:$X)</f>
        <v>1885215.517092</v>
      </c>
      <c r="J11" s="1">
        <f>SUMIF(DPR_detail!$D:$D,$C11,DPR_detail!$Y:$Y)</f>
        <v>1901327.1400410002</v>
      </c>
      <c r="K11" s="1">
        <f>SUMIF(DPR_detail!$D:$D,$C11,DPR_detail!$Z:$Z)</f>
        <v>16111.622949000026</v>
      </c>
      <c r="L11" s="1">
        <f>SUMIF(DPR_detail!$D:$D,$C11,DPR_detail!$AA:$AA)</f>
        <v>1538.6186427719185</v>
      </c>
      <c r="M11" s="1">
        <f>SUMIF(DPR_detail!$D:$D,$C11,DPR_detail!$AB:$AB)</f>
        <v>1885215.517092</v>
      </c>
      <c r="N11" s="1">
        <f>SUMIF(DPR_detail!$D:$D,$C11,DPR_detail!$AC:$AC)</f>
        <v>1901327.1400410002</v>
      </c>
      <c r="O11" s="1">
        <f>SUMIF(DPR_detail!$D:$D,$C11,DPR_detail!$AD:$AD)</f>
        <v>16111.622949000026</v>
      </c>
      <c r="P11" s="1">
        <f>SUMIF(DPR_detail!$D:$D,$C11,DPR_detail!$AE:$AE)</f>
        <v>-7125</v>
      </c>
      <c r="Q11" s="1">
        <f>SUMIF(DPR_detail!$D:$D,$C11,DPR_detail!$AG:$AG)</f>
        <v>197255.55555699999</v>
      </c>
    </row>
    <row r="12" spans="1:18">
      <c r="A12" t="s">
        <v>98</v>
      </c>
      <c r="B12" t="s">
        <v>109</v>
      </c>
      <c r="C12" t="s">
        <v>619</v>
      </c>
      <c r="D12" s="1">
        <f>SUMIF(DPR_detail!$D:$D,$C12,DPR_detail!$O:$O)</f>
        <v>-73520.248545000009</v>
      </c>
      <c r="E12" s="1">
        <f>SUMIF(DPR_detail!$D:$D,$C12,DPR_detail!$T:$T)</f>
        <v>43004.263031999988</v>
      </c>
      <c r="F12" s="1">
        <f>SUMIF(DPR_detail!$D:$D,$C12,DPR_detail!$U:$U)</f>
        <v>7753.6344099999997</v>
      </c>
      <c r="G12" s="1">
        <f>SUMIF(DPR_detail!$D:$D,$C12,DPR_detail!$V:$V)</f>
        <v>0</v>
      </c>
      <c r="H12" s="1">
        <f>SUMIF(DPR_detail!$D:$D,$C12,DPR_detail!$W:$W)</f>
        <v>43004.263031999988</v>
      </c>
      <c r="I12" s="1">
        <f>SUMIF(DPR_detail!$D:$D,$C12,DPR_detail!$X:$X)</f>
        <v>0</v>
      </c>
      <c r="J12" s="1">
        <f>SUMIF(DPR_detail!$D:$D,$C12,DPR_detail!$Y:$Y)</f>
        <v>43004.263031999988</v>
      </c>
      <c r="K12" s="1">
        <f>SUMIF(DPR_detail!$D:$D,$C12,DPR_detail!$Z:$Z)</f>
        <v>43004.263031999988</v>
      </c>
      <c r="L12" s="1">
        <f>SUMIF(DPR_detail!$D:$D,$C12,DPR_detail!$AA:$AA)</f>
        <v>0</v>
      </c>
      <c r="M12" s="1">
        <f>SUMIF(DPR_detail!$D:$D,$C12,DPR_detail!$AB:$AB)</f>
        <v>0</v>
      </c>
      <c r="N12" s="1">
        <f>SUMIF(DPR_detail!$D:$D,$C12,DPR_detail!$AC:$AC)</f>
        <v>37736.240810580028</v>
      </c>
      <c r="O12" s="1">
        <f>SUMIF(DPR_detail!$D:$D,$C12,DPR_detail!$AD:$AD)</f>
        <v>37736.240810580028</v>
      </c>
      <c r="P12" s="1">
        <f>SUMIF(DPR_detail!$D:$D,$C12,DPR_detail!$AE:$AE)</f>
        <v>0</v>
      </c>
      <c r="Q12" s="1">
        <f>SUMIF(DPR_detail!$D:$D,$C12,DPR_detail!$AG:$AG)</f>
        <v>5265</v>
      </c>
    </row>
    <row r="13" spans="1:18">
      <c r="A13" t="s">
        <v>98</v>
      </c>
      <c r="B13" t="s">
        <v>108</v>
      </c>
      <c r="C13" t="s">
        <v>608</v>
      </c>
      <c r="D13" s="1">
        <f>SUMIF(DPR_detail!$D:$D,$C13,DPR_detail!$O:$O)</f>
        <v>130000.01197199999</v>
      </c>
      <c r="E13" s="1">
        <f>SUMIF(DPR_detail!$D:$D,$C13,DPR_detail!$T:$T)</f>
        <v>-25021.083120753236</v>
      </c>
      <c r="F13" s="1">
        <f>SUMIF(DPR_detail!$D:$D,$C13,DPR_detail!$U:$U)</f>
        <v>-29241.09492</v>
      </c>
      <c r="G13" s="1">
        <f>SUMIF(DPR_detail!$D:$D,$C13,DPR_detail!$V:$V)</f>
        <v>0</v>
      </c>
      <c r="H13" s="1">
        <f>SUMIF(DPR_detail!$D:$D,$C13,DPR_detail!$W:$W)</f>
        <v>-54262.178040753235</v>
      </c>
      <c r="I13" s="1">
        <f>SUMIF(DPR_detail!$D:$D,$C13,DPR_detail!$X:$X)</f>
        <v>1524020.817212</v>
      </c>
      <c r="J13" s="1">
        <f>SUMIF(DPR_detail!$D:$D,$C13,DPR_detail!$Y:$Y)</f>
        <v>1479192.6580360001</v>
      </c>
      <c r="K13" s="1">
        <f>SUMIF(DPR_detail!$D:$D,$C13,DPR_detail!$Z:$Z)</f>
        <v>-44828.159176000045</v>
      </c>
      <c r="L13" s="1">
        <f>SUMIF(DPR_detail!$D:$D,$C13,DPR_detail!$AA:$AA)</f>
        <v>9434.0188647531904</v>
      </c>
      <c r="M13" s="1">
        <f>SUMIF(DPR_detail!$D:$D,$C13,DPR_detail!$AB:$AB)</f>
        <v>1458225.8881287859</v>
      </c>
      <c r="N13" s="1">
        <f>SUMIF(DPR_detail!$D:$D,$C13,DPR_detail!$AC:$AC)</f>
        <v>1415738.9697325574</v>
      </c>
      <c r="O13" s="1">
        <f>SUMIF(DPR_detail!$D:$D,$C13,DPR_detail!$AD:$AD)</f>
        <v>-42486.918396228575</v>
      </c>
      <c r="P13" s="1">
        <f>SUMIF(DPR_detail!$D:$D,$C13,DPR_detail!$AE:$AE)</f>
        <v>0</v>
      </c>
      <c r="Q13" s="1">
        <f>SUMIF(DPR_detail!$D:$D,$C13,DPR_detail!$AG:$AG)</f>
        <v>0</v>
      </c>
    </row>
    <row r="14" spans="1:18" outlineLevel="1">
      <c r="A14" t="s">
        <v>99</v>
      </c>
      <c r="B14" t="s">
        <v>231</v>
      </c>
      <c r="C14" t="s">
        <v>78</v>
      </c>
      <c r="D14" s="1">
        <f>SUMIF(DPR_detail!$D:$D,$C14,DPR_detail!$O:$O)</f>
        <v>23751.544488</v>
      </c>
      <c r="E14" s="1">
        <f>SUMIF(DPR_detail!$D:$D,$C14,DPR_detail!$T:$T)</f>
        <v>466.47655943698771</v>
      </c>
      <c r="F14" s="1">
        <f>SUMIF(DPR_detail!$D:$D,$C14,DPR_detail!$U:$U)</f>
        <v>-5345.190372</v>
      </c>
      <c r="G14" s="1">
        <f>SUMIF(DPR_detail!$D:$D,$C14,DPR_detail!$V:$V)</f>
        <v>0</v>
      </c>
      <c r="H14" s="1">
        <f>SUMIF(DPR_detail!$D:$D,$C14,DPR_detail!$W:$W)</f>
        <v>-4878.7138125630117</v>
      </c>
      <c r="I14" s="1">
        <f>SUMIF(DPR_detail!$D:$D,$C14,DPR_detail!$X:$X)</f>
        <v>489887.99988700007</v>
      </c>
      <c r="J14" s="1">
        <f>SUMIF(DPR_detail!$D:$D,$C14,DPR_detail!$Y:$Y)</f>
        <v>486644.79801300005</v>
      </c>
      <c r="K14" s="1">
        <f>SUMIF(DPR_detail!$D:$D,$C14,DPR_detail!$Z:$Z)</f>
        <v>-3243.2018740000203</v>
      </c>
      <c r="L14" s="1">
        <f>SUMIF(DPR_detail!$D:$D,$C14,DPR_detail!$AA:$AA)</f>
        <v>1635.5119385629919</v>
      </c>
      <c r="M14" s="1">
        <f>SUMIF(DPR_detail!$D:$D,$C14,DPR_detail!$AB:$AB)</f>
        <v>489887.99988700007</v>
      </c>
      <c r="N14" s="1">
        <f>SUMIF(DPR_detail!$D:$D,$C14,DPR_detail!$AC:$AC)</f>
        <v>486644.79801300005</v>
      </c>
      <c r="O14" s="1">
        <f>SUMIF(DPR_detail!$D:$D,$C14,DPR_detail!$AD:$AD)</f>
        <v>-3243.2018740000203</v>
      </c>
      <c r="P14" s="1">
        <f>SUMIF(DPR_detail!$D:$D,$C14,DPR_detail!$AE:$AE)</f>
        <v>0</v>
      </c>
      <c r="Q14" s="1">
        <f>SUMIF(DPR_detail!$D:$D,$C14,DPR_detail!$AG:$AG)</f>
        <v>-755891.81555599999</v>
      </c>
    </row>
    <row r="15" spans="1:18" outlineLevel="1">
      <c r="A15" t="s">
        <v>99</v>
      </c>
      <c r="B15" t="s">
        <v>232</v>
      </c>
      <c r="C15" t="s">
        <v>80</v>
      </c>
      <c r="D15" s="1">
        <f>SUMIF(DPR_detail!$D:$D,$C15,DPR_detail!$O:$O)</f>
        <v>-21325.934287</v>
      </c>
      <c r="E15" s="1">
        <f>SUMIF(DPR_detail!$D:$D,$C15,DPR_detail!$T:$T)</f>
        <v>-4394.3481165795565</v>
      </c>
      <c r="F15" s="1">
        <f>SUMIF(DPR_detail!$D:$D,$C15,DPR_detail!$U:$U)</f>
        <v>2488.9436460000002</v>
      </c>
      <c r="G15" s="1">
        <f>SUMIF(DPR_detail!$D:$D,$C15,DPR_detail!$V:$V)</f>
        <v>0</v>
      </c>
      <c r="H15" s="1">
        <f>SUMIF(DPR_detail!$D:$D,$C15,DPR_detail!$W:$W)</f>
        <v>-1905.4044705795568</v>
      </c>
      <c r="I15" s="1">
        <f>SUMIF(DPR_detail!$D:$D,$C15,DPR_detail!$X:$X)</f>
        <v>-4367012.966554</v>
      </c>
      <c r="J15" s="1">
        <f>SUMIF(DPR_detail!$D:$D,$C15,DPR_detail!$Y:$Y)</f>
        <v>-4366061.4313459992</v>
      </c>
      <c r="K15" s="1">
        <f>SUMIF(DPR_detail!$D:$D,$C15,DPR_detail!$Z:$Z)</f>
        <v>951.53520800010301</v>
      </c>
      <c r="L15" s="1">
        <f>SUMIF(DPR_detail!$D:$D,$C15,DPR_detail!$AA:$AA)</f>
        <v>2856.9396785796594</v>
      </c>
      <c r="M15" s="1">
        <f>SUMIF(DPR_detail!$D:$D,$C15,DPR_detail!$AB:$AB)</f>
        <v>-4367012.966554</v>
      </c>
      <c r="N15" s="1">
        <f>SUMIF(DPR_detail!$D:$D,$C15,DPR_detail!$AC:$AC)</f>
        <v>-4366061.4313459992</v>
      </c>
      <c r="O15" s="1">
        <f>SUMIF(DPR_detail!$D:$D,$C15,DPR_detail!$AD:$AD)</f>
        <v>951.53520800010301</v>
      </c>
      <c r="P15" s="1">
        <f>SUMIF(DPR_detail!$D:$D,$C15,DPR_detail!$AE:$AE)</f>
        <v>0</v>
      </c>
      <c r="Q15" s="1">
        <f>SUMIF(DPR_detail!$D:$D,$C15,DPR_detail!$AG:$AG)</f>
        <v>1424572.371112</v>
      </c>
    </row>
    <row r="16" spans="1:18">
      <c r="A16" t="s">
        <v>99</v>
      </c>
      <c r="B16" t="s">
        <v>110</v>
      </c>
      <c r="C16" t="s">
        <v>194</v>
      </c>
      <c r="D16" s="1">
        <f>SUMIF(DPR_detail!$D:$D,$C16,DPR_detail!$O:$O)</f>
        <v>1532.5304409999999</v>
      </c>
      <c r="E16" s="1">
        <f>SUMIF(DPR_detail!$D:$D,$C16,DPR_detail!$T:$T)</f>
        <v>-72607.487168535052</v>
      </c>
      <c r="F16" s="1">
        <f>SUMIF(DPR_detail!$D:$D,$C16,DPR_detail!$U:$U)</f>
        <v>-538.12733400000002</v>
      </c>
      <c r="G16" s="1">
        <f>SUMIF(DPR_detail!$D:$D,$C16,DPR_detail!$V:$V)</f>
        <v>0</v>
      </c>
      <c r="H16" s="1">
        <f>SUMIF(DPR_detail!$D:$D,$C16,DPR_detail!$W:$W)</f>
        <v>-73145.614502535056</v>
      </c>
      <c r="I16" s="1">
        <f>SUMIF(DPR_detail!$D:$D,$C16,DPR_detail!$X:$X)</f>
        <v>-110805.052212</v>
      </c>
      <c r="J16" s="1">
        <f>SUMIF(DPR_detail!$D:$D,$C16,DPR_detail!$Y:$Y)</f>
        <v>-183834.00544499999</v>
      </c>
      <c r="K16" s="1">
        <f>SUMIF(DPR_detail!$D:$D,$C16,DPR_detail!$Z:$Z)</f>
        <v>-73028.953232999993</v>
      </c>
      <c r="L16" s="1">
        <f>SUMIF(DPR_detail!$D:$D,$C16,DPR_detail!$AA:$AA)</f>
        <v>116.66126953506318</v>
      </c>
      <c r="M16" s="1">
        <f>SUMIF(DPR_detail!$D:$D,$C16,DPR_detail!$AB:$AB)</f>
        <v>-110805.052212</v>
      </c>
      <c r="N16" s="1">
        <f>SUMIF(DPR_detail!$D:$D,$C16,DPR_detail!$AC:$AC)</f>
        <v>-183834.00544499999</v>
      </c>
      <c r="O16" s="1">
        <f>SUMIF(DPR_detail!$D:$D,$C16,DPR_detail!$AD:$AD)</f>
        <v>-73028.953232999993</v>
      </c>
      <c r="P16" s="1">
        <f>SUMIF(DPR_detail!$D:$D,$C16,DPR_detail!$AE:$AE)</f>
        <v>0</v>
      </c>
      <c r="Q16" s="1">
        <f>SUMIF(DPR_detail!$D:$D,$C16,DPR_detail!$AG:$AG)</f>
        <v>-35777.777778000003</v>
      </c>
    </row>
    <row r="17" spans="1:17">
      <c r="A17" t="s">
        <v>99</v>
      </c>
      <c r="B17" t="s">
        <v>110</v>
      </c>
      <c r="C17" t="s">
        <v>233</v>
      </c>
      <c r="D17" s="1">
        <f>SUMIF(DPR_detail!$D:$D,$C17,DPR_detail!$O:$O)</f>
        <v>3043.3652940000002</v>
      </c>
      <c r="E17" s="1">
        <f>SUMIF(DPR_detail!$D:$D,$C17,DPR_detail!$T:$T)</f>
        <v>-1671.153292911757</v>
      </c>
      <c r="F17" s="1">
        <f>SUMIF(DPR_detail!$D:$D,$C17,DPR_detail!$U:$U)</f>
        <v>-801.40126500000008</v>
      </c>
      <c r="G17" s="1">
        <f>SUMIF(DPR_detail!$D:$D,$C17,DPR_detail!$V:$V)</f>
        <v>0</v>
      </c>
      <c r="H17" s="1">
        <f>SUMIF(DPR_detail!$D:$D,$C17,DPR_detail!$W:$W)</f>
        <v>-2472.554557911757</v>
      </c>
      <c r="I17" s="1">
        <f>SUMIF(DPR_detail!$D:$D,$C17,DPR_detail!$X:$X)</f>
        <v>-43756.103695999998</v>
      </c>
      <c r="J17" s="1">
        <f>SUMIF(DPR_detail!$D:$D,$C17,DPR_detail!$Y:$Y)</f>
        <v>-46054.782441000003</v>
      </c>
      <c r="K17" s="1">
        <f>SUMIF(DPR_detail!$D:$D,$C17,DPR_detail!$Z:$Z)</f>
        <v>-2298.6787449999993</v>
      </c>
      <c r="L17" s="1">
        <f>SUMIF(DPR_detail!$D:$D,$C17,DPR_detail!$AA:$AA)</f>
        <v>173.87581291175798</v>
      </c>
      <c r="M17" s="1">
        <f>SUMIF(DPR_detail!$D:$D,$C17,DPR_detail!$AB:$AB)</f>
        <v>-43756.103695999998</v>
      </c>
      <c r="N17" s="1">
        <f>SUMIF(DPR_detail!$D:$D,$C17,DPR_detail!$AC:$AC)</f>
        <v>-46054.782441000003</v>
      </c>
      <c r="O17" s="1">
        <f>SUMIF(DPR_detail!$D:$D,$C17,DPR_detail!$AD:$AD)</f>
        <v>-2298.6787449999993</v>
      </c>
      <c r="P17" s="1">
        <f>SUMIF(DPR_detail!$D:$D,$C17,DPR_detail!$AE:$AE)</f>
        <v>0</v>
      </c>
      <c r="Q17" s="1">
        <f>SUMIF(DPR_detail!$D:$D,$C17,DPR_detail!$AG:$AG)</f>
        <v>-71288.888888000001</v>
      </c>
    </row>
    <row r="18" spans="1:17">
      <c r="J18" s="2"/>
    </row>
  </sheetData>
  <sheetCalcPr fullCalcOnLoad="1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H198"/>
  <sheetViews>
    <sheetView workbookViewId="0">
      <pane ySplit="5" topLeftCell="A181" activePane="bottomLeft" state="frozen"/>
      <selection activeCell="E20" sqref="E20"/>
      <selection pane="bottomLeft" activeCell="E20" sqref="E20"/>
      <pivotSelection pane="bottomRight" extendable="1" activeRow="157" activeCol="5" previousRow="157" previousCol="5" click="1" r:id="rId1">
        <pivotArea outline="0" fieldPosition="0">
          <references count="2">
            <reference field="4294967294" count="1" selected="0">
              <x v="4"/>
            </reference>
            <reference field="4" count="1" selected="0">
              <x v="159"/>
            </reference>
          </references>
        </pivotArea>
      </pivotSelection>
    </sheetView>
  </sheetViews>
  <sheetFormatPr defaultRowHeight="12.75"/>
  <cols>
    <col min="1" max="1" width="21.5703125" customWidth="1"/>
    <col min="2" max="2" width="16.140625" bestFit="1" customWidth="1"/>
    <col min="3" max="3" width="16.42578125" bestFit="1" customWidth="1"/>
    <col min="4" max="4" width="16.5703125" bestFit="1" customWidth="1"/>
    <col min="5" max="5" width="16.7109375" bestFit="1" customWidth="1"/>
    <col min="6" max="6" width="16.85546875" bestFit="1" customWidth="1"/>
    <col min="7" max="7" width="9.85546875" bestFit="1" customWidth="1"/>
  </cols>
  <sheetData>
    <row r="1" spans="1:7">
      <c r="A1" s="69" t="s">
        <v>6</v>
      </c>
      <c r="B1" s="61" t="s">
        <v>27</v>
      </c>
    </row>
    <row r="2" spans="1:7">
      <c r="A2" s="69" t="s">
        <v>7</v>
      </c>
      <c r="B2" s="61" t="s">
        <v>433</v>
      </c>
    </row>
    <row r="3" spans="1:7">
      <c r="A3" s="69" t="s">
        <v>466</v>
      </c>
      <c r="B3" s="61" t="s">
        <v>433</v>
      </c>
    </row>
    <row r="5" spans="1:7">
      <c r="A5" s="70"/>
      <c r="B5" s="69" t="s">
        <v>240</v>
      </c>
      <c r="C5" s="408"/>
      <c r="D5" s="408"/>
      <c r="E5" s="408"/>
      <c r="F5" s="80"/>
    </row>
    <row r="6" spans="1:7">
      <c r="A6" s="69" t="s">
        <v>8</v>
      </c>
      <c r="B6" s="70" t="s">
        <v>515</v>
      </c>
      <c r="C6" s="408" t="s">
        <v>516</v>
      </c>
      <c r="D6" s="408" t="s">
        <v>517</v>
      </c>
      <c r="E6" s="408" t="s">
        <v>518</v>
      </c>
      <c r="F6" s="80" t="s">
        <v>519</v>
      </c>
    </row>
    <row r="7" spans="1:7">
      <c r="A7" s="70" t="s">
        <v>50</v>
      </c>
      <c r="B7" s="81">
        <v>-101296.92625900003</v>
      </c>
      <c r="C7" s="404">
        <v>137223.83449499996</v>
      </c>
      <c r="D7" s="404">
        <v>3052.1452229999995</v>
      </c>
      <c r="E7" s="404">
        <v>3052.1452229999995</v>
      </c>
      <c r="F7" s="84">
        <v>3052.1452229999995</v>
      </c>
      <c r="G7" s="176"/>
    </row>
    <row r="8" spans="1:7">
      <c r="A8" s="71" t="s">
        <v>302</v>
      </c>
      <c r="B8" s="82">
        <v>0</v>
      </c>
      <c r="C8" s="176">
        <v>0</v>
      </c>
      <c r="D8" s="176">
        <v>0</v>
      </c>
      <c r="E8" s="176">
        <v>0</v>
      </c>
      <c r="F8" s="85">
        <v>0</v>
      </c>
      <c r="G8" s="176"/>
    </row>
    <row r="9" spans="1:7">
      <c r="A9" s="71" t="s">
        <v>303</v>
      </c>
      <c r="B9" s="82">
        <v>0</v>
      </c>
      <c r="C9" s="176">
        <v>0</v>
      </c>
      <c r="D9" s="176">
        <v>0</v>
      </c>
      <c r="E9" s="176">
        <v>0</v>
      </c>
      <c r="F9" s="85">
        <v>0</v>
      </c>
      <c r="G9" s="176"/>
    </row>
    <row r="10" spans="1:7">
      <c r="A10" s="71" t="s">
        <v>452</v>
      </c>
      <c r="B10" s="82">
        <v>71546.640411999993</v>
      </c>
      <c r="C10" s="176">
        <v>71546.640411999993</v>
      </c>
      <c r="D10" s="176">
        <v>2931.8996759999864</v>
      </c>
      <c r="E10" s="176">
        <v>2931.8996759999864</v>
      </c>
      <c r="F10" s="85">
        <v>2931.8996759999864</v>
      </c>
      <c r="G10" s="176"/>
    </row>
    <row r="11" spans="1:7">
      <c r="A11" s="71" t="s">
        <v>304</v>
      </c>
      <c r="B11" s="82">
        <v>0</v>
      </c>
      <c r="C11" s="176">
        <v>0</v>
      </c>
      <c r="D11" s="176">
        <v>0</v>
      </c>
      <c r="E11" s="176">
        <v>0</v>
      </c>
      <c r="F11" s="85">
        <v>0</v>
      </c>
      <c r="G11" s="176"/>
    </row>
    <row r="12" spans="1:7">
      <c r="A12" s="71" t="s">
        <v>72</v>
      </c>
      <c r="B12" s="82">
        <v>-88304.208184999996</v>
      </c>
      <c r="C12" s="176">
        <v>-76045.404316999993</v>
      </c>
      <c r="D12" s="176">
        <v>-2196.0474859999958</v>
      </c>
      <c r="E12" s="176">
        <v>-2196.0474859999958</v>
      </c>
      <c r="F12" s="85">
        <v>-2196.0474860000031</v>
      </c>
      <c r="G12" s="176"/>
    </row>
    <row r="13" spans="1:7">
      <c r="A13" s="71" t="s">
        <v>68</v>
      </c>
      <c r="B13" s="82">
        <v>387861.28651200002</v>
      </c>
      <c r="C13" s="176">
        <v>205939.62359699997</v>
      </c>
      <c r="D13" s="176">
        <v>-1459.7814810000054</v>
      </c>
      <c r="E13" s="176">
        <v>-1459.7814810000054</v>
      </c>
      <c r="F13" s="85">
        <v>-1459.7814810000054</v>
      </c>
      <c r="G13" s="176"/>
    </row>
    <row r="14" spans="1:7">
      <c r="A14" s="71" t="s">
        <v>77</v>
      </c>
      <c r="B14" s="82">
        <v>47505.582868999998</v>
      </c>
      <c r="C14" s="176">
        <v>-17409.469029</v>
      </c>
      <c r="D14" s="176">
        <v>36.648750999998811</v>
      </c>
      <c r="E14" s="176">
        <v>36.648750999998811</v>
      </c>
      <c r="F14" s="85">
        <v>36.648750999998811</v>
      </c>
      <c r="G14" s="176"/>
    </row>
    <row r="15" spans="1:7">
      <c r="A15" s="71" t="s">
        <v>305</v>
      </c>
      <c r="B15" s="82">
        <v>0</v>
      </c>
      <c r="C15" s="176">
        <v>0</v>
      </c>
      <c r="D15" s="176">
        <v>0</v>
      </c>
      <c r="E15" s="176">
        <v>0</v>
      </c>
      <c r="F15" s="85">
        <v>0</v>
      </c>
      <c r="G15" s="176"/>
    </row>
    <row r="16" spans="1:7">
      <c r="A16" s="71" t="s">
        <v>306</v>
      </c>
      <c r="B16" s="82">
        <v>26630.079548999998</v>
      </c>
      <c r="C16" s="176">
        <v>26630.079548999998</v>
      </c>
      <c r="D16" s="176">
        <v>-2672.932802000003</v>
      </c>
      <c r="E16" s="176">
        <v>-2672.932802000003</v>
      </c>
      <c r="F16" s="85">
        <v>-2672.932802000003</v>
      </c>
      <c r="G16" s="176"/>
    </row>
    <row r="17" spans="1:7">
      <c r="A17" s="71" t="s">
        <v>204</v>
      </c>
      <c r="B17" s="82">
        <v>19204.624393999999</v>
      </c>
      <c r="C17" s="176">
        <v>117285.35252899998</v>
      </c>
      <c r="D17" s="176">
        <v>4301.1521809999977</v>
      </c>
      <c r="E17" s="176">
        <v>4301.1521809999977</v>
      </c>
      <c r="F17" s="85">
        <v>4301.1521809999977</v>
      </c>
      <c r="G17" s="176"/>
    </row>
    <row r="18" spans="1:7">
      <c r="A18" s="71" t="s">
        <v>64</v>
      </c>
      <c r="B18" s="82">
        <v>29231.583413000011</v>
      </c>
      <c r="C18" s="176">
        <v>15213.259135000026</v>
      </c>
      <c r="D18" s="176">
        <v>2161.4806879999887</v>
      </c>
      <c r="E18" s="176">
        <v>2161.4806879999887</v>
      </c>
      <c r="F18" s="85">
        <v>2161.4806879999887</v>
      </c>
      <c r="G18" s="176"/>
    </row>
    <row r="19" spans="1:7">
      <c r="A19" s="71" t="s">
        <v>307</v>
      </c>
      <c r="B19" s="82">
        <v>0</v>
      </c>
      <c r="C19" s="176">
        <v>0</v>
      </c>
      <c r="D19" s="176">
        <v>0</v>
      </c>
      <c r="E19" s="176">
        <v>0</v>
      </c>
      <c r="F19" s="85">
        <v>0</v>
      </c>
      <c r="G19" s="176"/>
    </row>
    <row r="20" spans="1:7">
      <c r="A20" s="71" t="s">
        <v>241</v>
      </c>
      <c r="B20" s="82">
        <v>-95371.999267000007</v>
      </c>
      <c r="C20" s="176">
        <v>-85627.280099000025</v>
      </c>
      <c r="D20" s="176">
        <v>-3563.6827780000017</v>
      </c>
      <c r="E20" s="176">
        <v>-3563.6827780000017</v>
      </c>
      <c r="F20" s="85">
        <v>-3563.6827780000017</v>
      </c>
      <c r="G20" s="176"/>
    </row>
    <row r="21" spans="1:7">
      <c r="A21" s="71" t="s">
        <v>184</v>
      </c>
      <c r="B21" s="82">
        <v>-97114.553220599977</v>
      </c>
      <c r="C21" s="176">
        <v>-114972.33904636026</v>
      </c>
      <c r="D21" s="176">
        <v>-420.24024038199059</v>
      </c>
      <c r="E21" s="176">
        <v>-420.24024038199059</v>
      </c>
      <c r="F21" s="85">
        <v>-489.10274038199123</v>
      </c>
      <c r="G21" s="176"/>
    </row>
    <row r="22" spans="1:7">
      <c r="A22" s="71" t="s">
        <v>56</v>
      </c>
      <c r="B22" s="82">
        <v>32329.022360999996</v>
      </c>
      <c r="C22" s="176">
        <v>6183.1962459999777</v>
      </c>
      <c r="D22" s="176">
        <v>72.548539000006713</v>
      </c>
      <c r="E22" s="176">
        <v>72.548539000006713</v>
      </c>
      <c r="F22" s="85">
        <v>72.548539000006713</v>
      </c>
      <c r="G22" s="176"/>
    </row>
    <row r="23" spans="1:7">
      <c r="A23" s="71" t="s">
        <v>308</v>
      </c>
      <c r="B23" s="82">
        <v>0</v>
      </c>
      <c r="C23" s="176">
        <v>0</v>
      </c>
      <c r="D23" s="176">
        <v>0</v>
      </c>
      <c r="E23" s="176">
        <v>0</v>
      </c>
      <c r="F23" s="85">
        <v>0</v>
      </c>
      <c r="G23" s="176"/>
    </row>
    <row r="24" spans="1:7">
      <c r="A24" s="71" t="s">
        <v>248</v>
      </c>
      <c r="B24" s="82">
        <v>338828.45236200001</v>
      </c>
      <c r="C24" s="176">
        <v>-170235.97383699997</v>
      </c>
      <c r="D24" s="176">
        <v>-996.4232310000225</v>
      </c>
      <c r="E24" s="176">
        <v>-996.4232310000225</v>
      </c>
      <c r="F24" s="85">
        <v>-996.4232310000225</v>
      </c>
      <c r="G24" s="176"/>
    </row>
    <row r="25" spans="1:7">
      <c r="A25" s="71" t="s">
        <v>618</v>
      </c>
      <c r="B25" s="82">
        <v>961203.36576299998</v>
      </c>
      <c r="C25" s="176">
        <v>961203.36576299998</v>
      </c>
      <c r="D25" s="176">
        <v>-5233.3066760000074</v>
      </c>
      <c r="E25" s="176">
        <v>-5233.3066760000074</v>
      </c>
      <c r="F25" s="85">
        <v>-5233.3066760000074</v>
      </c>
      <c r="G25" s="176"/>
    </row>
    <row r="26" spans="1:7">
      <c r="A26" s="71" t="s">
        <v>609</v>
      </c>
      <c r="B26" s="82">
        <v>454535.60396955744</v>
      </c>
      <c r="C26" s="176">
        <v>454535.60396955744</v>
      </c>
      <c r="D26" s="176">
        <v>-37253.611720228568</v>
      </c>
      <c r="E26" s="176">
        <v>-37253.611720228568</v>
      </c>
      <c r="F26" s="85">
        <v>-37253.611720228568</v>
      </c>
      <c r="G26" s="176"/>
    </row>
    <row r="27" spans="1:7">
      <c r="A27" s="71" t="s">
        <v>247</v>
      </c>
      <c r="B27" s="82">
        <v>-298241.44485500001</v>
      </c>
      <c r="C27" s="176">
        <v>267008.70964599994</v>
      </c>
      <c r="D27" s="176">
        <v>-538.4287759999861</v>
      </c>
      <c r="E27" s="176">
        <v>-538.4287759999861</v>
      </c>
      <c r="F27" s="85">
        <v>-538.4287759999861</v>
      </c>
      <c r="G27" s="176"/>
    </row>
    <row r="28" spans="1:7">
      <c r="A28" s="71" t="s">
        <v>1</v>
      </c>
      <c r="B28" s="82">
        <v>473857.05376799998</v>
      </c>
      <c r="C28" s="176">
        <v>473857.05376799998</v>
      </c>
      <c r="D28" s="176">
        <v>-4497.7435070000356</v>
      </c>
      <c r="E28" s="176">
        <v>-4497.7435070000356</v>
      </c>
      <c r="F28" s="85">
        <v>-4497.7435070000356</v>
      </c>
      <c r="G28" s="176"/>
    </row>
    <row r="29" spans="1:7">
      <c r="A29" s="71" t="s">
        <v>454</v>
      </c>
      <c r="B29" s="82">
        <v>394914.39914400002</v>
      </c>
      <c r="C29" s="176">
        <v>394914.39914400002</v>
      </c>
      <c r="D29" s="176">
        <v>-4309.8459919999586</v>
      </c>
      <c r="E29" s="176">
        <v>-4309.8459919999586</v>
      </c>
      <c r="F29" s="85">
        <v>-4309.8459919999586</v>
      </c>
      <c r="G29" s="176"/>
    </row>
    <row r="30" spans="1:7">
      <c r="A30" s="71" t="s">
        <v>309</v>
      </c>
      <c r="B30" s="82">
        <v>0</v>
      </c>
      <c r="C30" s="176">
        <v>0</v>
      </c>
      <c r="D30" s="176">
        <v>0</v>
      </c>
      <c r="E30" s="176">
        <v>0</v>
      </c>
      <c r="F30" s="85">
        <v>0</v>
      </c>
      <c r="G30" s="176"/>
    </row>
    <row r="31" spans="1:7">
      <c r="A31" s="71" t="s">
        <v>71</v>
      </c>
      <c r="B31" s="82">
        <v>-168478.52294399997</v>
      </c>
      <c r="C31" s="176">
        <v>-11596.536510999984</v>
      </c>
      <c r="D31" s="176">
        <v>-8565.7601600000016</v>
      </c>
      <c r="E31" s="176">
        <v>-8565.7601600000016</v>
      </c>
      <c r="F31" s="85">
        <v>-8565.7601600000089</v>
      </c>
      <c r="G31" s="176"/>
    </row>
    <row r="32" spans="1:7">
      <c r="A32" s="71" t="s">
        <v>242</v>
      </c>
      <c r="B32" s="82">
        <v>-206097.234589</v>
      </c>
      <c r="C32" s="176">
        <v>-215174.40012399998</v>
      </c>
      <c r="D32" s="176">
        <v>-1867.9312089999876</v>
      </c>
      <c r="E32" s="176">
        <v>-1867.9312089999876</v>
      </c>
      <c r="F32" s="85">
        <v>-1867.9312090000021</v>
      </c>
      <c r="G32" s="176"/>
    </row>
    <row r="33" spans="1:8">
      <c r="A33" s="71" t="s">
        <v>413</v>
      </c>
      <c r="B33" s="82">
        <v>-39066.218488999999</v>
      </c>
      <c r="C33" s="176">
        <v>-39066.218488999999</v>
      </c>
      <c r="D33" s="176">
        <v>-366.98547800000233</v>
      </c>
      <c r="E33" s="176">
        <v>-366.98547800000233</v>
      </c>
      <c r="F33" s="85">
        <v>-366.98547800000233</v>
      </c>
      <c r="G33" s="176"/>
    </row>
    <row r="34" spans="1:8">
      <c r="A34" s="71" t="s">
        <v>310</v>
      </c>
      <c r="B34" s="82">
        <v>231268.484772</v>
      </c>
      <c r="C34" s="176">
        <v>230624.327318</v>
      </c>
      <c r="D34" s="176">
        <v>2954.1280609999958</v>
      </c>
      <c r="E34" s="176">
        <v>2954.1280609999958</v>
      </c>
      <c r="F34" s="85">
        <v>2954.1280609999958</v>
      </c>
      <c r="G34" s="176"/>
    </row>
    <row r="35" spans="1:8">
      <c r="A35" s="71" t="s">
        <v>522</v>
      </c>
      <c r="B35" s="82">
        <v>-57023.383715414995</v>
      </c>
      <c r="C35" s="176">
        <v>-57023.383715414995</v>
      </c>
      <c r="D35" s="176">
        <v>-19110.064106816993</v>
      </c>
      <c r="E35" s="176">
        <v>-19110.064106816993</v>
      </c>
      <c r="F35" s="85">
        <v>-19110.064106816993</v>
      </c>
      <c r="G35" s="176"/>
    </row>
    <row r="36" spans="1:8">
      <c r="A36" s="71" t="s">
        <v>311</v>
      </c>
      <c r="B36" s="82">
        <v>11168.431489000001</v>
      </c>
      <c r="C36" s="176">
        <v>11168.431489000001</v>
      </c>
      <c r="D36" s="176">
        <v>543.58784500000002</v>
      </c>
      <c r="E36" s="176">
        <v>543.58784500000002</v>
      </c>
      <c r="F36" s="85">
        <v>543.58784500000002</v>
      </c>
      <c r="G36" s="176"/>
    </row>
    <row r="37" spans="1:8">
      <c r="A37" s="71" t="s">
        <v>81</v>
      </c>
      <c r="B37" s="82">
        <v>-32137.805610000003</v>
      </c>
      <c r="C37" s="176">
        <v>-43095.058608000007</v>
      </c>
      <c r="D37" s="176">
        <v>-604.48618200000055</v>
      </c>
      <c r="E37" s="176">
        <v>-604.48618200000055</v>
      </c>
      <c r="F37" s="85">
        <v>-604.48618200000055</v>
      </c>
      <c r="G37" s="176"/>
      <c r="H37" s="176"/>
    </row>
    <row r="38" spans="1:8">
      <c r="A38" s="71" t="s">
        <v>42</v>
      </c>
      <c r="B38" s="82">
        <v>-114304.15038199999</v>
      </c>
      <c r="C38" s="176">
        <v>-125907.14427399999</v>
      </c>
      <c r="D38" s="176">
        <v>-5710.1225929999982</v>
      </c>
      <c r="E38" s="176">
        <v>-5710.1225929999982</v>
      </c>
      <c r="F38" s="85">
        <v>-5710.1225930000001</v>
      </c>
      <c r="G38" s="176"/>
    </row>
    <row r="39" spans="1:8">
      <c r="A39" s="71" t="s">
        <v>561</v>
      </c>
      <c r="B39" s="82">
        <v>133313.24744499999</v>
      </c>
      <c r="C39" s="176">
        <v>133313.24744499999</v>
      </c>
      <c r="D39" s="176">
        <v>-12873.519320999992</v>
      </c>
      <c r="E39" s="176">
        <v>-12873.519320999992</v>
      </c>
      <c r="F39" s="85">
        <v>-12873.519320999992</v>
      </c>
      <c r="G39" s="176"/>
    </row>
    <row r="40" spans="1:8">
      <c r="A40" s="71" t="s">
        <v>40</v>
      </c>
      <c r="B40" s="82">
        <v>303254.18500300002</v>
      </c>
      <c r="C40" s="176">
        <v>-35068.899660000054</v>
      </c>
      <c r="D40" s="176">
        <v>-2426.2074490000232</v>
      </c>
      <c r="E40" s="176">
        <v>-2426.2074490000232</v>
      </c>
      <c r="F40" s="85">
        <v>-2426.2074490000232</v>
      </c>
      <c r="G40" s="176"/>
    </row>
    <row r="41" spans="1:8">
      <c r="A41" s="71" t="s">
        <v>312</v>
      </c>
      <c r="B41" s="82">
        <v>0</v>
      </c>
      <c r="C41" s="176">
        <v>0</v>
      </c>
      <c r="D41" s="176">
        <v>0</v>
      </c>
      <c r="E41" s="176">
        <v>0</v>
      </c>
      <c r="F41" s="85">
        <v>0</v>
      </c>
      <c r="G41" s="176"/>
    </row>
    <row r="42" spans="1:8">
      <c r="A42" s="71" t="s">
        <v>49</v>
      </c>
      <c r="B42" s="82">
        <v>63715.289191999997</v>
      </c>
      <c r="C42" s="176">
        <v>1908.535220000007</v>
      </c>
      <c r="D42" s="176">
        <v>84.433120999994571</v>
      </c>
      <c r="E42" s="176">
        <v>84.433120999994571</v>
      </c>
      <c r="F42" s="85">
        <v>84.433120999994571</v>
      </c>
      <c r="G42" s="176"/>
    </row>
    <row r="43" spans="1:8">
      <c r="A43" s="71" t="s">
        <v>0</v>
      </c>
      <c r="B43" s="82">
        <v>-67860.724770000001</v>
      </c>
      <c r="C43" s="176">
        <v>-67860.724770000001</v>
      </c>
      <c r="D43" s="176">
        <v>-953.9023159999997</v>
      </c>
      <c r="E43" s="176">
        <v>-953.9023159999997</v>
      </c>
      <c r="F43" s="85">
        <v>-953.9023159999997</v>
      </c>
      <c r="G43" s="176"/>
    </row>
    <row r="44" spans="1:8">
      <c r="A44" s="71" t="s">
        <v>313</v>
      </c>
      <c r="B44" s="82">
        <v>0</v>
      </c>
      <c r="C44" s="176">
        <v>0</v>
      </c>
      <c r="D44" s="176">
        <v>0</v>
      </c>
      <c r="E44" s="176">
        <v>0</v>
      </c>
      <c r="F44" s="85">
        <v>0</v>
      </c>
      <c r="G44" s="176"/>
    </row>
    <row r="45" spans="1:8">
      <c r="A45" s="71" t="s">
        <v>314</v>
      </c>
      <c r="B45" s="82">
        <v>0</v>
      </c>
      <c r="C45" s="176">
        <v>0</v>
      </c>
      <c r="D45" s="176">
        <v>0</v>
      </c>
      <c r="E45" s="176">
        <v>0</v>
      </c>
      <c r="F45" s="85">
        <v>0</v>
      </c>
      <c r="G45" s="176"/>
    </row>
    <row r="46" spans="1:8">
      <c r="A46" s="71" t="s">
        <v>315</v>
      </c>
      <c r="B46" s="82">
        <v>0</v>
      </c>
      <c r="C46" s="176">
        <v>0</v>
      </c>
      <c r="D46" s="176">
        <v>0</v>
      </c>
      <c r="E46" s="176">
        <v>0</v>
      </c>
      <c r="F46" s="85">
        <v>0</v>
      </c>
      <c r="G46" s="176"/>
    </row>
    <row r="47" spans="1:8">
      <c r="A47" s="71" t="s">
        <v>316</v>
      </c>
      <c r="B47" s="82">
        <v>-74966.479487999997</v>
      </c>
      <c r="C47" s="176">
        <v>-74966.479487999997</v>
      </c>
      <c r="D47" s="176">
        <v>3833.81124000001</v>
      </c>
      <c r="E47" s="176">
        <v>3833.81124000001</v>
      </c>
      <c r="F47" s="85">
        <v>3833.81124000001</v>
      </c>
      <c r="G47" s="176"/>
    </row>
    <row r="48" spans="1:8">
      <c r="A48" s="71" t="s">
        <v>317</v>
      </c>
      <c r="B48" s="82">
        <v>0</v>
      </c>
      <c r="C48" s="176">
        <v>0</v>
      </c>
      <c r="D48" s="176">
        <v>0</v>
      </c>
      <c r="E48" s="176">
        <v>0</v>
      </c>
      <c r="F48" s="85">
        <v>0</v>
      </c>
      <c r="G48" s="176"/>
    </row>
    <row r="49" spans="1:7">
      <c r="A49" s="71" t="s">
        <v>318</v>
      </c>
      <c r="B49" s="82">
        <v>0</v>
      </c>
      <c r="C49" s="176">
        <v>0</v>
      </c>
      <c r="D49" s="176">
        <v>0</v>
      </c>
      <c r="E49" s="176">
        <v>0</v>
      </c>
      <c r="F49" s="85">
        <v>0</v>
      </c>
      <c r="G49" s="176"/>
    </row>
    <row r="50" spans="1:7">
      <c r="A50" s="71" t="s">
        <v>319</v>
      </c>
      <c r="B50" s="82">
        <v>0</v>
      </c>
      <c r="C50" s="176">
        <v>0</v>
      </c>
      <c r="D50" s="176">
        <v>0</v>
      </c>
      <c r="E50" s="176">
        <v>0</v>
      </c>
      <c r="F50" s="85">
        <v>0</v>
      </c>
      <c r="G50" s="176"/>
    </row>
    <row r="51" spans="1:7">
      <c r="A51" s="71" t="s">
        <v>595</v>
      </c>
      <c r="B51" s="82">
        <v>16728.268302</v>
      </c>
      <c r="C51" s="176">
        <v>16728.268302</v>
      </c>
      <c r="D51" s="176">
        <v>2249.2906039999998</v>
      </c>
      <c r="E51" s="176">
        <v>2249.2906039999998</v>
      </c>
      <c r="F51" s="85">
        <v>2249.2906039999998</v>
      </c>
      <c r="G51" s="176"/>
    </row>
    <row r="52" spans="1:7">
      <c r="A52" s="71" t="s">
        <v>320</v>
      </c>
      <c r="B52" s="82">
        <v>0</v>
      </c>
      <c r="C52" s="176">
        <v>0</v>
      </c>
      <c r="D52" s="176">
        <v>0</v>
      </c>
      <c r="E52" s="176">
        <v>0</v>
      </c>
      <c r="F52" s="85">
        <v>0</v>
      </c>
      <c r="G52" s="176"/>
    </row>
    <row r="53" spans="1:7">
      <c r="A53" s="71" t="s">
        <v>299</v>
      </c>
      <c r="B53" s="82">
        <v>220022.65333299999</v>
      </c>
      <c r="C53" s="176">
        <v>164667.75234599999</v>
      </c>
      <c r="D53" s="176">
        <v>0</v>
      </c>
      <c r="E53" s="176">
        <v>0</v>
      </c>
      <c r="F53" s="85">
        <v>0</v>
      </c>
      <c r="G53" s="176"/>
    </row>
    <row r="54" spans="1:7">
      <c r="A54" s="71" t="s">
        <v>321</v>
      </c>
      <c r="B54" s="82">
        <v>0</v>
      </c>
      <c r="C54" s="176">
        <v>0</v>
      </c>
      <c r="D54" s="176">
        <v>0</v>
      </c>
      <c r="E54" s="176">
        <v>0</v>
      </c>
      <c r="F54" s="85">
        <v>0</v>
      </c>
      <c r="G54" s="176"/>
    </row>
    <row r="55" spans="1:7">
      <c r="A55" s="71" t="s">
        <v>322</v>
      </c>
      <c r="B55" s="82">
        <v>-988.14794500000005</v>
      </c>
      <c r="C55" s="176">
        <v>-988.14794500000005</v>
      </c>
      <c r="D55" s="176">
        <v>2673.375254</v>
      </c>
      <c r="E55" s="176">
        <v>2673.375254</v>
      </c>
      <c r="F55" s="85">
        <v>2673.375254</v>
      </c>
      <c r="G55" s="176"/>
    </row>
    <row r="56" spans="1:7">
      <c r="A56" s="71" t="s">
        <v>69</v>
      </c>
      <c r="B56" s="82">
        <v>205833.96900700001</v>
      </c>
      <c r="C56" s="176">
        <v>29109.186911999961</v>
      </c>
      <c r="D56" s="176">
        <v>879.08622799996374</v>
      </c>
      <c r="E56" s="176">
        <v>879.08622799996374</v>
      </c>
      <c r="F56" s="85">
        <v>879.08622799999284</v>
      </c>
      <c r="G56" s="176"/>
    </row>
    <row r="57" spans="1:7">
      <c r="A57" s="71" t="s">
        <v>323</v>
      </c>
      <c r="B57" s="82">
        <v>0</v>
      </c>
      <c r="C57" s="176">
        <v>0</v>
      </c>
      <c r="D57" s="176">
        <v>0</v>
      </c>
      <c r="E57" s="176">
        <v>0</v>
      </c>
      <c r="F57" s="85">
        <v>0</v>
      </c>
      <c r="G57" s="176"/>
    </row>
    <row r="58" spans="1:7">
      <c r="A58" s="71" t="s">
        <v>616</v>
      </c>
      <c r="B58" s="82">
        <v>-2773.7163190000001</v>
      </c>
      <c r="C58" s="176">
        <v>-2773.7163190000001</v>
      </c>
      <c r="D58" s="176">
        <v>-1325.967564</v>
      </c>
      <c r="E58" s="176">
        <v>-1325.967564</v>
      </c>
      <c r="F58" s="85">
        <v>-1325.967564</v>
      </c>
      <c r="G58" s="176"/>
    </row>
    <row r="59" spans="1:7">
      <c r="A59" s="71" t="s">
        <v>324</v>
      </c>
      <c r="B59" s="82">
        <v>-64980.733382999999</v>
      </c>
      <c r="C59" s="176">
        <v>-64980.733382999999</v>
      </c>
      <c r="D59" s="176">
        <v>4015.4872849999956</v>
      </c>
      <c r="E59" s="176">
        <v>4015.4872849999956</v>
      </c>
      <c r="F59" s="85">
        <v>4015.4872849999956</v>
      </c>
      <c r="G59" s="176"/>
    </row>
    <row r="60" spans="1:7">
      <c r="A60" s="71" t="s">
        <v>263</v>
      </c>
      <c r="B60" s="82">
        <v>-23487.943624177497</v>
      </c>
      <c r="C60" s="176">
        <v>-23487.943624177497</v>
      </c>
      <c r="D60" s="176">
        <v>-35.985460963496735</v>
      </c>
      <c r="E60" s="176">
        <v>-35.985460963496735</v>
      </c>
      <c r="F60" s="85">
        <v>-35.985460963496735</v>
      </c>
      <c r="G60" s="176"/>
    </row>
    <row r="61" spans="1:7">
      <c r="A61" s="71" t="s">
        <v>237</v>
      </c>
      <c r="B61" s="82">
        <v>-90376.046629999997</v>
      </c>
      <c r="C61" s="176">
        <v>-122745.991583</v>
      </c>
      <c r="D61" s="176">
        <v>-3834.3921260000025</v>
      </c>
      <c r="E61" s="176">
        <v>-3834.3921260000025</v>
      </c>
      <c r="F61" s="85">
        <v>-3834.3921260000025</v>
      </c>
      <c r="G61" s="176"/>
    </row>
    <row r="62" spans="1:7">
      <c r="A62" s="71" t="s">
        <v>29</v>
      </c>
      <c r="B62" s="82">
        <v>154156.93474421505</v>
      </c>
      <c r="C62" s="176">
        <v>-118403.52036378502</v>
      </c>
      <c r="D62" s="176">
        <v>53751.926266715054</v>
      </c>
      <c r="E62" s="176">
        <v>53751.926266715054</v>
      </c>
      <c r="F62" s="85">
        <v>53751.926266715054</v>
      </c>
      <c r="G62" s="176"/>
    </row>
    <row r="63" spans="1:7">
      <c r="A63" s="71" t="s">
        <v>325</v>
      </c>
      <c r="B63" s="82">
        <v>8510.9401529999996</v>
      </c>
      <c r="C63" s="176">
        <v>8510.9401529999996</v>
      </c>
      <c r="D63" s="176">
        <v>1100.2069729999994</v>
      </c>
      <c r="E63" s="176">
        <v>1100.2069729999994</v>
      </c>
      <c r="F63" s="85">
        <v>1100.2069729999994</v>
      </c>
      <c r="G63" s="176"/>
    </row>
    <row r="64" spans="1:7">
      <c r="A64" s="71" t="s">
        <v>38</v>
      </c>
      <c r="B64" s="82">
        <v>18753.623917000004</v>
      </c>
      <c r="C64" s="176">
        <v>9681.4198190000025</v>
      </c>
      <c r="D64" s="176">
        <v>346.46887800000695</v>
      </c>
      <c r="E64" s="176">
        <v>346.46887800000695</v>
      </c>
      <c r="F64" s="85">
        <v>346.4688780000015</v>
      </c>
      <c r="G64" s="176"/>
    </row>
    <row r="65" spans="1:7">
      <c r="A65" s="71" t="s">
        <v>60</v>
      </c>
      <c r="B65" s="82">
        <v>15416.666667</v>
      </c>
      <c r="C65" s="176">
        <v>2916.3306250000005</v>
      </c>
      <c r="D65" s="176">
        <v>0</v>
      </c>
      <c r="E65" s="176">
        <v>0</v>
      </c>
      <c r="F65" s="85">
        <v>0</v>
      </c>
      <c r="G65" s="176"/>
    </row>
    <row r="66" spans="1:7">
      <c r="A66" s="71" t="s">
        <v>615</v>
      </c>
      <c r="B66" s="82">
        <v>4833.4455930000004</v>
      </c>
      <c r="C66" s="176">
        <v>4833.4455930000004</v>
      </c>
      <c r="D66" s="176">
        <v>2785.7181390000005</v>
      </c>
      <c r="E66" s="176">
        <v>2785.7181390000005</v>
      </c>
      <c r="F66" s="85">
        <v>2785.7181390000005</v>
      </c>
      <c r="G66" s="176"/>
    </row>
    <row r="67" spans="1:7">
      <c r="A67" s="71" t="s">
        <v>326</v>
      </c>
      <c r="B67" s="82">
        <v>0</v>
      </c>
      <c r="C67" s="176">
        <v>0</v>
      </c>
      <c r="D67" s="176">
        <v>0</v>
      </c>
      <c r="E67" s="176">
        <v>0</v>
      </c>
      <c r="F67" s="85">
        <v>0</v>
      </c>
      <c r="G67" s="176"/>
    </row>
    <row r="68" spans="1:7">
      <c r="A68" s="71" t="s">
        <v>236</v>
      </c>
      <c r="B68" s="82">
        <v>0</v>
      </c>
      <c r="C68" s="176">
        <v>-5.8207660913467407E-11</v>
      </c>
      <c r="D68" s="176">
        <v>0</v>
      </c>
      <c r="E68" s="176">
        <v>0</v>
      </c>
      <c r="F68" s="85">
        <v>0</v>
      </c>
      <c r="G68" s="176"/>
    </row>
    <row r="69" spans="1:7">
      <c r="A69" s="71" t="s">
        <v>73</v>
      </c>
      <c r="B69" s="82">
        <v>0</v>
      </c>
      <c r="C69" s="176">
        <v>0</v>
      </c>
      <c r="D69" s="176">
        <v>0</v>
      </c>
      <c r="E69" s="176">
        <v>0</v>
      </c>
      <c r="F69" s="85">
        <v>0</v>
      </c>
      <c r="G69" s="176"/>
    </row>
    <row r="70" spans="1:7">
      <c r="A70" s="71" t="s">
        <v>327</v>
      </c>
      <c r="B70" s="82">
        <v>0</v>
      </c>
      <c r="C70" s="176">
        <v>0</v>
      </c>
      <c r="D70" s="176">
        <v>0</v>
      </c>
      <c r="E70" s="176">
        <v>0</v>
      </c>
      <c r="F70" s="85">
        <v>0</v>
      </c>
      <c r="G70" s="176"/>
    </row>
    <row r="71" spans="1:7">
      <c r="A71" s="71" t="s">
        <v>535</v>
      </c>
      <c r="B71" s="82">
        <v>-60109.815861000003</v>
      </c>
      <c r="C71" s="176">
        <v>-60109.815861000003</v>
      </c>
      <c r="D71" s="176">
        <v>-864.67246500000329</v>
      </c>
      <c r="E71" s="176">
        <v>-864.67246500000329</v>
      </c>
      <c r="F71" s="85">
        <v>-864.67246500000329</v>
      </c>
      <c r="G71" s="176"/>
    </row>
    <row r="72" spans="1:7">
      <c r="A72" s="71" t="s">
        <v>387</v>
      </c>
      <c r="B72" s="82">
        <v>-1163958.3333340001</v>
      </c>
      <c r="C72" s="176">
        <v>-1048186.7884580001</v>
      </c>
      <c r="D72" s="176">
        <v>4687.5</v>
      </c>
      <c r="E72" s="176">
        <v>4687.5</v>
      </c>
      <c r="F72" s="85">
        <v>4687.5</v>
      </c>
      <c r="G72" s="176"/>
    </row>
    <row r="73" spans="1:7">
      <c r="A73" s="71" t="s">
        <v>298</v>
      </c>
      <c r="B73" s="82">
        <v>1860166.6666660002</v>
      </c>
      <c r="C73" s="176">
        <v>915897.73647000012</v>
      </c>
      <c r="D73" s="176">
        <v>-2583.3333340000827</v>
      </c>
      <c r="E73" s="176">
        <v>-2583.3333340000827</v>
      </c>
      <c r="F73" s="85">
        <v>-2583.3333340000827</v>
      </c>
      <c r="G73" s="176"/>
    </row>
    <row r="74" spans="1:7">
      <c r="A74" s="71" t="s">
        <v>328</v>
      </c>
      <c r="B74" s="82">
        <v>0</v>
      </c>
      <c r="C74" s="176">
        <v>0</v>
      </c>
      <c r="D74" s="176">
        <v>0</v>
      </c>
      <c r="E74" s="176">
        <v>0</v>
      </c>
      <c r="F74" s="85">
        <v>0</v>
      </c>
      <c r="G74" s="176"/>
    </row>
    <row r="75" spans="1:7">
      <c r="A75" s="71" t="s">
        <v>36</v>
      </c>
      <c r="B75" s="82">
        <v>174238.804516</v>
      </c>
      <c r="C75" s="176">
        <v>117244.99110000001</v>
      </c>
      <c r="D75" s="176">
        <v>1649.3409359999932</v>
      </c>
      <c r="E75" s="176">
        <v>1649.3409359999932</v>
      </c>
      <c r="F75" s="85">
        <v>1649.3409359999932</v>
      </c>
      <c r="G75" s="176"/>
    </row>
    <row r="76" spans="1:7">
      <c r="A76" s="71" t="s">
        <v>597</v>
      </c>
      <c r="B76" s="82">
        <v>-11007.281385652501</v>
      </c>
      <c r="C76" s="176">
        <v>-11007.281385652501</v>
      </c>
      <c r="D76" s="176">
        <v>-563.4724094505018</v>
      </c>
      <c r="E76" s="176">
        <v>-563.4724094505018</v>
      </c>
      <c r="F76" s="85">
        <v>-563.4724094505018</v>
      </c>
      <c r="G76" s="176"/>
    </row>
    <row r="77" spans="1:7">
      <c r="A77" s="71" t="s">
        <v>329</v>
      </c>
      <c r="B77" s="82">
        <v>0</v>
      </c>
      <c r="C77" s="176">
        <v>0</v>
      </c>
      <c r="D77" s="176">
        <v>0</v>
      </c>
      <c r="E77" s="176">
        <v>0</v>
      </c>
      <c r="F77" s="85">
        <v>0</v>
      </c>
      <c r="G77" s="176"/>
    </row>
    <row r="78" spans="1:7">
      <c r="A78" s="71" t="s">
        <v>250</v>
      </c>
      <c r="B78" s="82">
        <v>-45553.783328234997</v>
      </c>
      <c r="C78" s="176">
        <v>-42650.981377118842</v>
      </c>
      <c r="D78" s="176">
        <v>2635.6914560970035</v>
      </c>
      <c r="E78" s="176">
        <v>2635.6914560970035</v>
      </c>
      <c r="F78" s="85">
        <v>2590.6914560970035</v>
      </c>
      <c r="G78" s="176"/>
    </row>
    <row r="79" spans="1:7">
      <c r="A79" s="71" t="s">
        <v>67</v>
      </c>
      <c r="B79" s="82">
        <v>352567.38047385257</v>
      </c>
      <c r="C79" s="176">
        <v>143037.71229385253</v>
      </c>
      <c r="D79" s="176">
        <v>57671.049680998505</v>
      </c>
      <c r="E79" s="176">
        <v>57671.049680998505</v>
      </c>
      <c r="F79" s="85">
        <v>57671.049680998505</v>
      </c>
      <c r="G79" s="176" t="s">
        <v>606</v>
      </c>
    </row>
    <row r="80" spans="1:7">
      <c r="A80" s="71" t="s">
        <v>207</v>
      </c>
      <c r="B80" s="82">
        <v>3331.5532619999999</v>
      </c>
      <c r="C80" s="176">
        <v>3889.5490659999982</v>
      </c>
      <c r="D80" s="176">
        <v>274.73884199999975</v>
      </c>
      <c r="E80" s="176">
        <v>274.73884199999975</v>
      </c>
      <c r="F80" s="85">
        <v>274.73884199999975</v>
      </c>
      <c r="G80" s="176"/>
    </row>
    <row r="81" spans="1:7">
      <c r="A81" s="71" t="s">
        <v>330</v>
      </c>
      <c r="B81" s="82">
        <v>-9798.6129286975047</v>
      </c>
      <c r="C81" s="176">
        <v>-9798.6129286975047</v>
      </c>
      <c r="D81" s="176">
        <v>1411.5559809444967</v>
      </c>
      <c r="E81" s="176">
        <v>1411.5559809444967</v>
      </c>
      <c r="F81" s="85">
        <v>1411.5559809444967</v>
      </c>
      <c r="G81" s="176"/>
    </row>
    <row r="82" spans="1:7">
      <c r="A82" s="71" t="s">
        <v>331</v>
      </c>
      <c r="B82" s="82">
        <v>0</v>
      </c>
      <c r="C82" s="176">
        <v>0</v>
      </c>
      <c r="D82" s="176">
        <v>0</v>
      </c>
      <c r="E82" s="176">
        <v>0</v>
      </c>
      <c r="F82" s="85">
        <v>0</v>
      </c>
      <c r="G82" s="176"/>
    </row>
    <row r="83" spans="1:7">
      <c r="A83" s="71" t="s">
        <v>436</v>
      </c>
      <c r="B83" s="82">
        <v>43624.447878000035</v>
      </c>
      <c r="C83" s="176">
        <v>43624.447878000035</v>
      </c>
      <c r="D83" s="176">
        <v>1907.2558929999941</v>
      </c>
      <c r="E83" s="176">
        <v>1907.2558929999941</v>
      </c>
      <c r="F83" s="85">
        <v>1907.2558929999941</v>
      </c>
      <c r="G83" s="176"/>
    </row>
    <row r="84" spans="1:7">
      <c r="A84" s="71" t="s">
        <v>332</v>
      </c>
      <c r="B84" s="82">
        <v>0</v>
      </c>
      <c r="C84" s="176">
        <v>0</v>
      </c>
      <c r="D84" s="176">
        <v>0</v>
      </c>
      <c r="E84" s="176">
        <v>0</v>
      </c>
      <c r="F84" s="85">
        <v>0</v>
      </c>
      <c r="G84" s="176"/>
    </row>
    <row r="85" spans="1:7">
      <c r="A85" s="71" t="s">
        <v>333</v>
      </c>
      <c r="B85" s="82">
        <v>0</v>
      </c>
      <c r="C85" s="176">
        <v>0</v>
      </c>
      <c r="D85" s="176">
        <v>0</v>
      </c>
      <c r="E85" s="176">
        <v>0</v>
      </c>
      <c r="F85" s="85">
        <v>0</v>
      </c>
      <c r="G85" s="176"/>
    </row>
    <row r="86" spans="1:7">
      <c r="A86" s="71" t="s">
        <v>334</v>
      </c>
      <c r="B86" s="82">
        <v>-36350.238219247498</v>
      </c>
      <c r="C86" s="176">
        <v>-36350.238219247498</v>
      </c>
      <c r="D86" s="176">
        <v>16019.647170154498</v>
      </c>
      <c r="E86" s="176">
        <v>16019.647170154498</v>
      </c>
      <c r="F86" s="85">
        <v>16019.647170154498</v>
      </c>
      <c r="G86" s="176"/>
    </row>
    <row r="87" spans="1:7">
      <c r="A87" s="71" t="s">
        <v>335</v>
      </c>
      <c r="B87" s="82">
        <v>46870.727561</v>
      </c>
      <c r="C87" s="176">
        <v>46870.727561</v>
      </c>
      <c r="D87" s="176">
        <v>86.941609999998946</v>
      </c>
      <c r="E87" s="176">
        <v>86.941609999998946</v>
      </c>
      <c r="F87" s="85">
        <v>86.941609999998946</v>
      </c>
      <c r="G87" s="176"/>
    </row>
    <row r="88" spans="1:7">
      <c r="A88" s="71" t="s">
        <v>336</v>
      </c>
      <c r="B88" s="82">
        <v>0</v>
      </c>
      <c r="C88" s="176">
        <v>0</v>
      </c>
      <c r="D88" s="176">
        <v>0</v>
      </c>
      <c r="E88" s="176">
        <v>0</v>
      </c>
      <c r="F88" s="85">
        <v>0</v>
      </c>
      <c r="G88" s="176"/>
    </row>
    <row r="89" spans="1:7">
      <c r="A89" s="71" t="s">
        <v>337</v>
      </c>
      <c r="B89" s="82">
        <v>186370.691605</v>
      </c>
      <c r="C89" s="176">
        <v>186370.691605</v>
      </c>
      <c r="D89" s="176">
        <v>4687.8628660000104</v>
      </c>
      <c r="E89" s="176">
        <v>4687.8628660000104</v>
      </c>
      <c r="F89" s="85">
        <v>4687.8628660000104</v>
      </c>
      <c r="G89" s="176"/>
    </row>
    <row r="90" spans="1:7">
      <c r="A90" s="71" t="s">
        <v>338</v>
      </c>
      <c r="B90" s="82">
        <v>0</v>
      </c>
      <c r="C90" s="176">
        <v>0</v>
      </c>
      <c r="D90" s="176">
        <v>0</v>
      </c>
      <c r="E90" s="176">
        <v>0</v>
      </c>
      <c r="F90" s="85">
        <v>0</v>
      </c>
      <c r="G90" s="176"/>
    </row>
    <row r="91" spans="1:7">
      <c r="A91" s="71" t="s">
        <v>538</v>
      </c>
      <c r="B91" s="82">
        <v>144087.02115999997</v>
      </c>
      <c r="C91" s="176">
        <v>144087.02115999997</v>
      </c>
      <c r="D91" s="176">
        <v>7179.9688440000036</v>
      </c>
      <c r="E91" s="176">
        <v>7179.9688440000036</v>
      </c>
      <c r="F91" s="85">
        <v>7179.9688440000036</v>
      </c>
      <c r="G91" s="176"/>
    </row>
    <row r="92" spans="1:7">
      <c r="A92" s="71" t="s">
        <v>51</v>
      </c>
      <c r="B92" s="82">
        <v>-111594.07253799999</v>
      </c>
      <c r="C92" s="176">
        <v>-3472.3402469999892</v>
      </c>
      <c r="D92" s="176">
        <v>-779.78128299998934</v>
      </c>
      <c r="E92" s="176">
        <v>-779.78128299998934</v>
      </c>
      <c r="F92" s="85">
        <v>-779.78128300000367</v>
      </c>
      <c r="G92" s="176"/>
    </row>
    <row r="93" spans="1:7">
      <c r="A93" s="71" t="s">
        <v>339</v>
      </c>
      <c r="B93" s="82">
        <v>0</v>
      </c>
      <c r="C93" s="176">
        <v>0</v>
      </c>
      <c r="D93" s="176">
        <v>0</v>
      </c>
      <c r="E93" s="176">
        <v>0</v>
      </c>
      <c r="F93" s="85">
        <v>0</v>
      </c>
      <c r="G93" s="176"/>
    </row>
    <row r="94" spans="1:7">
      <c r="A94" s="71" t="s">
        <v>536</v>
      </c>
      <c r="B94" s="82">
        <v>56331.155603799998</v>
      </c>
      <c r="C94" s="176">
        <v>56331.155603799998</v>
      </c>
      <c r="D94" s="176">
        <v>56529.2310478</v>
      </c>
      <c r="E94" s="176">
        <v>56529.2310478</v>
      </c>
      <c r="F94" s="85">
        <v>56529.155603799998</v>
      </c>
      <c r="G94" s="176" t="s">
        <v>606</v>
      </c>
    </row>
    <row r="95" spans="1:7">
      <c r="A95" s="71" t="s">
        <v>340</v>
      </c>
      <c r="B95" s="82">
        <v>5538.5226949999997</v>
      </c>
      <c r="C95" s="176">
        <v>5538.5226949999997</v>
      </c>
      <c r="D95" s="176">
        <v>1114.1361829999996</v>
      </c>
      <c r="E95" s="176">
        <v>1114.1361829999996</v>
      </c>
      <c r="F95" s="85">
        <v>1114.1361829999996</v>
      </c>
      <c r="G95" s="176"/>
    </row>
    <row r="96" spans="1:7">
      <c r="A96" s="71" t="s">
        <v>389</v>
      </c>
      <c r="B96" s="82">
        <v>13169.520028404</v>
      </c>
      <c r="C96" s="176">
        <v>19903.873624687287</v>
      </c>
      <c r="D96" s="176">
        <v>286.91799867900045</v>
      </c>
      <c r="E96" s="176">
        <v>286.91799867900045</v>
      </c>
      <c r="F96" s="85">
        <v>314.77674867899987</v>
      </c>
      <c r="G96" s="176"/>
    </row>
    <row r="97" spans="1:7">
      <c r="A97" s="71" t="s">
        <v>392</v>
      </c>
      <c r="B97" s="82">
        <v>9492.0530410675001</v>
      </c>
      <c r="C97" s="176">
        <v>13576.123104650436</v>
      </c>
      <c r="D97" s="176">
        <v>267.09924031750052</v>
      </c>
      <c r="E97" s="176">
        <v>267.09924031750052</v>
      </c>
      <c r="F97" s="85">
        <v>267.09924031750052</v>
      </c>
      <c r="G97" s="176"/>
    </row>
    <row r="98" spans="1:7">
      <c r="A98" s="71" t="s">
        <v>297</v>
      </c>
      <c r="B98" s="82">
        <v>24348.925463</v>
      </c>
      <c r="C98" s="176">
        <v>3263.3069719999985</v>
      </c>
      <c r="D98" s="176">
        <v>1229.5150910000011</v>
      </c>
      <c r="E98" s="176">
        <v>1229.5150910000011</v>
      </c>
      <c r="F98" s="85">
        <v>1229.5150909999993</v>
      </c>
      <c r="G98" s="176"/>
    </row>
    <row r="99" spans="1:7">
      <c r="A99" s="71" t="s">
        <v>341</v>
      </c>
      <c r="B99" s="82">
        <v>30886.177520999998</v>
      </c>
      <c r="C99" s="176">
        <v>30886.177520999998</v>
      </c>
      <c r="D99" s="176">
        <v>5644.3172259999974</v>
      </c>
      <c r="E99" s="176">
        <v>5644.3172259999974</v>
      </c>
      <c r="F99" s="85">
        <v>5644.3172259999974</v>
      </c>
      <c r="G99" s="176"/>
    </row>
    <row r="100" spans="1:7">
      <c r="A100" s="71" t="s">
        <v>76</v>
      </c>
      <c r="B100" s="82">
        <v>197556.89663500001</v>
      </c>
      <c r="C100" s="176">
        <v>156455.211855</v>
      </c>
      <c r="D100" s="176">
        <v>3070.6787710000062</v>
      </c>
      <c r="E100" s="176">
        <v>3070.6787710000062</v>
      </c>
      <c r="F100" s="85">
        <v>3070.6787710000062</v>
      </c>
      <c r="G100" s="176"/>
    </row>
    <row r="101" spans="1:7">
      <c r="A101" s="71" t="s">
        <v>603</v>
      </c>
      <c r="B101" s="82">
        <v>-1098.522453</v>
      </c>
      <c r="C101" s="176">
        <v>-1098.522453</v>
      </c>
      <c r="D101" s="176">
        <v>-237.97054700000001</v>
      </c>
      <c r="E101" s="176">
        <v>-237.97054700000001</v>
      </c>
      <c r="F101" s="85">
        <v>-237.97054700000001</v>
      </c>
      <c r="G101" s="176"/>
    </row>
    <row r="102" spans="1:7">
      <c r="A102" s="71" t="s">
        <v>274</v>
      </c>
      <c r="B102" s="82">
        <v>12092.915649999995</v>
      </c>
      <c r="C102" s="176">
        <v>12092.915649999995</v>
      </c>
      <c r="D102" s="176">
        <v>-3774.9965809999994</v>
      </c>
      <c r="E102" s="176">
        <v>-3774.9965809999994</v>
      </c>
      <c r="F102" s="85">
        <v>-3774.9965809999994</v>
      </c>
      <c r="G102" s="176"/>
    </row>
    <row r="103" spans="1:7">
      <c r="A103" s="71" t="s">
        <v>342</v>
      </c>
      <c r="B103" s="82">
        <v>0</v>
      </c>
      <c r="C103" s="176">
        <v>0</v>
      </c>
      <c r="D103" s="176">
        <v>0</v>
      </c>
      <c r="E103" s="176">
        <v>0</v>
      </c>
      <c r="F103" s="85">
        <v>0</v>
      </c>
      <c r="G103" s="176"/>
    </row>
    <row r="104" spans="1:7">
      <c r="A104" s="71" t="s">
        <v>52</v>
      </c>
      <c r="B104" s="82">
        <v>-3249.6708360000157</v>
      </c>
      <c r="C104" s="176">
        <v>-48537.634773999962</v>
      </c>
      <c r="D104" s="176">
        <v>-5599.3000120000033</v>
      </c>
      <c r="E104" s="176">
        <v>-5599.3000120000033</v>
      </c>
      <c r="F104" s="85">
        <v>-5599.3000120000033</v>
      </c>
      <c r="G104" s="176"/>
    </row>
    <row r="105" spans="1:7">
      <c r="A105" s="71" t="s">
        <v>2</v>
      </c>
      <c r="B105" s="82">
        <v>-111933.333333</v>
      </c>
      <c r="C105" s="176">
        <v>-111933.333333</v>
      </c>
      <c r="D105" s="176">
        <v>0</v>
      </c>
      <c r="E105" s="176">
        <v>0</v>
      </c>
      <c r="F105" s="85">
        <v>0</v>
      </c>
      <c r="G105" s="176"/>
    </row>
    <row r="106" spans="1:7">
      <c r="A106" s="71" t="s">
        <v>493</v>
      </c>
      <c r="B106" s="82">
        <v>-26694.670104000001</v>
      </c>
      <c r="C106" s="176">
        <v>-26694.670104000001</v>
      </c>
      <c r="D106" s="176">
        <v>201.40127199999915</v>
      </c>
      <c r="E106" s="176">
        <v>201.40127199999915</v>
      </c>
      <c r="F106" s="85">
        <v>201.40127199999915</v>
      </c>
      <c r="G106" s="176"/>
    </row>
    <row r="107" spans="1:7">
      <c r="A107" s="71" t="s">
        <v>343</v>
      </c>
      <c r="B107" s="82">
        <v>63364.784573999998</v>
      </c>
      <c r="C107" s="176">
        <v>63364.784573999998</v>
      </c>
      <c r="D107" s="176">
        <v>-5126.9695819999979</v>
      </c>
      <c r="E107" s="176">
        <v>-5126.9695819999979</v>
      </c>
      <c r="F107" s="85">
        <v>-5126.9695819999979</v>
      </c>
      <c r="G107" s="176"/>
    </row>
    <row r="108" spans="1:7">
      <c r="A108" s="71" t="s">
        <v>47</v>
      </c>
      <c r="B108" s="82">
        <v>-114051.71884431009</v>
      </c>
      <c r="C108" s="176">
        <v>-128239.14541131008</v>
      </c>
      <c r="D108" s="176">
        <v>-72579.848607560125</v>
      </c>
      <c r="E108" s="176">
        <v>-72579.848607560125</v>
      </c>
      <c r="F108" s="85">
        <v>-72579.848607560009</v>
      </c>
      <c r="G108" s="176"/>
    </row>
    <row r="109" spans="1:7">
      <c r="A109" s="71" t="s">
        <v>344</v>
      </c>
      <c r="B109" s="82">
        <v>0</v>
      </c>
      <c r="C109" s="176">
        <v>0</v>
      </c>
      <c r="D109" s="176">
        <v>0</v>
      </c>
      <c r="E109" s="176">
        <v>0</v>
      </c>
      <c r="F109" s="85">
        <v>0</v>
      </c>
      <c r="G109" s="176"/>
    </row>
    <row r="110" spans="1:7">
      <c r="A110" s="71" t="s">
        <v>75</v>
      </c>
      <c r="B110" s="82">
        <v>30979.041357000009</v>
      </c>
      <c r="C110" s="176">
        <v>-141.95246599998791</v>
      </c>
      <c r="D110" s="176">
        <v>-21.252481999981683</v>
      </c>
      <c r="E110" s="176">
        <v>-21.252481999981683</v>
      </c>
      <c r="F110" s="85">
        <v>-21.252481999981683</v>
      </c>
      <c r="G110" s="176"/>
    </row>
    <row r="111" spans="1:7">
      <c r="A111" s="71" t="s">
        <v>345</v>
      </c>
      <c r="B111" s="82">
        <v>131998.943696</v>
      </c>
      <c r="C111" s="176">
        <v>131998.943696</v>
      </c>
      <c r="D111" s="176">
        <v>20123.025730000008</v>
      </c>
      <c r="E111" s="176">
        <v>20123.025730000008</v>
      </c>
      <c r="F111" s="85">
        <v>20123.025730000008</v>
      </c>
      <c r="G111" s="176"/>
    </row>
    <row r="112" spans="1:7">
      <c r="A112" s="71" t="s">
        <v>31</v>
      </c>
      <c r="B112" s="82">
        <v>24637.363334000009</v>
      </c>
      <c r="C112" s="176">
        <v>-25911.226893000014</v>
      </c>
      <c r="D112" s="176">
        <v>10005.581128</v>
      </c>
      <c r="E112" s="176">
        <v>10005.581128</v>
      </c>
      <c r="F112" s="85">
        <v>10005.581127999993</v>
      </c>
      <c r="G112" s="176"/>
    </row>
    <row r="113" spans="1:7">
      <c r="A113" s="71" t="s">
        <v>346</v>
      </c>
      <c r="B113" s="82">
        <v>0</v>
      </c>
      <c r="C113" s="176">
        <v>0</v>
      </c>
      <c r="D113" s="176">
        <v>0</v>
      </c>
      <c r="E113" s="176">
        <v>0</v>
      </c>
      <c r="F113" s="85">
        <v>0</v>
      </c>
      <c r="G113" s="176"/>
    </row>
    <row r="114" spans="1:7">
      <c r="A114" s="71" t="s">
        <v>183</v>
      </c>
      <c r="B114" s="82">
        <v>-1826.972589</v>
      </c>
      <c r="C114" s="176">
        <v>-45216.398989999994</v>
      </c>
      <c r="D114" s="176">
        <v>-179.23995500000001</v>
      </c>
      <c r="E114" s="176">
        <v>-179.23995500000001</v>
      </c>
      <c r="F114" s="85">
        <v>-179.23995500000001</v>
      </c>
      <c r="G114" s="176"/>
    </row>
    <row r="115" spans="1:7">
      <c r="A115" s="71" t="s">
        <v>48</v>
      </c>
      <c r="B115" s="82">
        <v>63949.032453999986</v>
      </c>
      <c r="C115" s="176">
        <v>-3051.8919200000091</v>
      </c>
      <c r="D115" s="176">
        <v>-222.65273100003105</v>
      </c>
      <c r="E115" s="176">
        <v>-222.65273100003105</v>
      </c>
      <c r="F115" s="85">
        <v>-222.65273100000104</v>
      </c>
      <c r="G115" s="176"/>
    </row>
    <row r="116" spans="1:7">
      <c r="A116" s="71" t="s">
        <v>575</v>
      </c>
      <c r="B116" s="82">
        <v>11631.403614999999</v>
      </c>
      <c r="C116" s="176">
        <v>11631.403614999999</v>
      </c>
      <c r="D116" s="176">
        <v>-354.5550400000011</v>
      </c>
      <c r="E116" s="176">
        <v>-354.5550400000011</v>
      </c>
      <c r="F116" s="85">
        <v>-354.5550400000011</v>
      </c>
      <c r="G116" s="176"/>
    </row>
    <row r="117" spans="1:7">
      <c r="A117" s="71" t="s">
        <v>347</v>
      </c>
      <c r="B117" s="82">
        <v>100910.60328</v>
      </c>
      <c r="C117" s="176">
        <v>100910.60328</v>
      </c>
      <c r="D117" s="176">
        <v>2611.9541860000027</v>
      </c>
      <c r="E117" s="176">
        <v>2611.9541860000027</v>
      </c>
      <c r="F117" s="85">
        <v>2611.9541860000027</v>
      </c>
      <c r="G117" s="176"/>
    </row>
    <row r="118" spans="1:7">
      <c r="A118" s="71" t="s">
        <v>348</v>
      </c>
      <c r="B118" s="82">
        <v>0</v>
      </c>
      <c r="C118" s="176">
        <v>0</v>
      </c>
      <c r="D118" s="176">
        <v>0</v>
      </c>
      <c r="E118" s="176">
        <v>0</v>
      </c>
      <c r="F118" s="85">
        <v>0</v>
      </c>
      <c r="G118" s="176"/>
    </row>
    <row r="119" spans="1:7">
      <c r="A119" s="71" t="s">
        <v>611</v>
      </c>
      <c r="B119" s="82">
        <v>-12246.986796524998</v>
      </c>
      <c r="C119" s="176">
        <v>-12246.986796524998</v>
      </c>
      <c r="D119" s="176">
        <v>2955.9328124850035</v>
      </c>
      <c r="E119" s="176">
        <v>2955.9328124850035</v>
      </c>
      <c r="F119" s="85">
        <v>2955.9328124850035</v>
      </c>
      <c r="G119" s="176"/>
    </row>
    <row r="120" spans="1:7">
      <c r="A120" s="71" t="s">
        <v>37</v>
      </c>
      <c r="B120" s="82">
        <v>119670.31997800001</v>
      </c>
      <c r="C120" s="176">
        <v>5113.1487690000067</v>
      </c>
      <c r="D120" s="176">
        <v>186.23337200000242</v>
      </c>
      <c r="E120" s="176">
        <v>186.23337200000242</v>
      </c>
      <c r="F120" s="85">
        <v>186.23337200000242</v>
      </c>
      <c r="G120" s="176"/>
    </row>
    <row r="121" spans="1:7">
      <c r="A121" s="71" t="s">
        <v>349</v>
      </c>
      <c r="B121" s="82">
        <v>0</v>
      </c>
      <c r="C121" s="176">
        <v>0</v>
      </c>
      <c r="D121" s="176">
        <v>0</v>
      </c>
      <c r="E121" s="176">
        <v>0</v>
      </c>
      <c r="F121" s="85">
        <v>0</v>
      </c>
      <c r="G121" s="176"/>
    </row>
    <row r="122" spans="1:7">
      <c r="A122" s="71" t="s">
        <v>350</v>
      </c>
      <c r="B122" s="82">
        <v>0</v>
      </c>
      <c r="C122" s="176">
        <v>0</v>
      </c>
      <c r="D122" s="176">
        <v>0</v>
      </c>
      <c r="E122" s="176">
        <v>0</v>
      </c>
      <c r="F122" s="85">
        <v>0</v>
      </c>
      <c r="G122" s="176"/>
    </row>
    <row r="123" spans="1:7">
      <c r="A123" s="71" t="s">
        <v>351</v>
      </c>
      <c r="B123" s="82">
        <v>0</v>
      </c>
      <c r="C123" s="176">
        <v>0</v>
      </c>
      <c r="D123" s="176">
        <v>0</v>
      </c>
      <c r="E123" s="176">
        <v>0</v>
      </c>
      <c r="F123" s="85">
        <v>0</v>
      </c>
      <c r="G123" s="176"/>
    </row>
    <row r="124" spans="1:7">
      <c r="A124" s="71" t="s">
        <v>352</v>
      </c>
      <c r="B124" s="82">
        <v>0</v>
      </c>
      <c r="C124" s="176">
        <v>0</v>
      </c>
      <c r="D124" s="176">
        <v>0</v>
      </c>
      <c r="E124" s="176">
        <v>0</v>
      </c>
      <c r="F124" s="85">
        <v>0</v>
      </c>
      <c r="G124" s="176"/>
    </row>
    <row r="125" spans="1:7">
      <c r="A125" s="71" t="s">
        <v>353</v>
      </c>
      <c r="B125" s="82">
        <v>0</v>
      </c>
      <c r="C125" s="176">
        <v>0</v>
      </c>
      <c r="D125" s="176">
        <v>0</v>
      </c>
      <c r="E125" s="176">
        <v>0</v>
      </c>
      <c r="F125" s="85">
        <v>0</v>
      </c>
      <c r="G125" s="176"/>
    </row>
    <row r="126" spans="1:7">
      <c r="A126" s="71" t="s">
        <v>354</v>
      </c>
      <c r="B126" s="82">
        <v>0</v>
      </c>
      <c r="C126" s="176">
        <v>0</v>
      </c>
      <c r="D126" s="176">
        <v>0</v>
      </c>
      <c r="E126" s="176">
        <v>0</v>
      </c>
      <c r="F126" s="85">
        <v>0</v>
      </c>
      <c r="G126" s="176"/>
    </row>
    <row r="127" spans="1:7">
      <c r="A127" s="71" t="s">
        <v>39</v>
      </c>
      <c r="B127" s="82">
        <v>13210.502653999996</v>
      </c>
      <c r="C127" s="176">
        <v>639.59704200000124</v>
      </c>
      <c r="D127" s="176">
        <v>10.194246999995812</v>
      </c>
      <c r="E127" s="176">
        <v>10.194246999995812</v>
      </c>
      <c r="F127" s="85">
        <v>10.194246999998541</v>
      </c>
      <c r="G127" s="176"/>
    </row>
    <row r="128" spans="1:7">
      <c r="A128" s="71" t="s">
        <v>355</v>
      </c>
      <c r="B128" s="82">
        <v>41300.803688</v>
      </c>
      <c r="C128" s="176">
        <v>41300.803688</v>
      </c>
      <c r="D128" s="176">
        <v>2549.3893450000032</v>
      </c>
      <c r="E128" s="176">
        <v>2549.3893450000032</v>
      </c>
      <c r="F128" s="85">
        <v>2549.3893450000032</v>
      </c>
      <c r="G128" s="176"/>
    </row>
    <row r="129" spans="1:7">
      <c r="A129" s="71" t="s">
        <v>356</v>
      </c>
      <c r="B129" s="82">
        <v>0</v>
      </c>
      <c r="C129" s="176">
        <v>0</v>
      </c>
      <c r="D129" s="176">
        <v>0</v>
      </c>
      <c r="E129" s="176">
        <v>0</v>
      </c>
      <c r="F129" s="85">
        <v>0</v>
      </c>
      <c r="G129" s="176"/>
    </row>
    <row r="130" spans="1:7">
      <c r="A130" s="71" t="s">
        <v>65</v>
      </c>
      <c r="B130" s="82">
        <v>159945.49522499999</v>
      </c>
      <c r="C130" s="176">
        <v>50472.965784999993</v>
      </c>
      <c r="D130" s="176">
        <v>-22311.614925000024</v>
      </c>
      <c r="E130" s="176">
        <v>-22311.614925000024</v>
      </c>
      <c r="F130" s="85">
        <v>-22311.614925000009</v>
      </c>
      <c r="G130" s="176"/>
    </row>
    <row r="131" spans="1:7">
      <c r="A131" s="71" t="s">
        <v>357</v>
      </c>
      <c r="B131" s="82">
        <v>0</v>
      </c>
      <c r="C131" s="176">
        <v>0</v>
      </c>
      <c r="D131" s="176">
        <v>0</v>
      </c>
      <c r="E131" s="176">
        <v>0</v>
      </c>
      <c r="F131" s="85">
        <v>0</v>
      </c>
      <c r="G131" s="176"/>
    </row>
    <row r="132" spans="1:7">
      <c r="A132" s="71" t="s">
        <v>212</v>
      </c>
      <c r="B132" s="82">
        <v>358891.81555599999</v>
      </c>
      <c r="C132" s="176">
        <v>83859.17483699997</v>
      </c>
      <c r="D132" s="176">
        <v>0</v>
      </c>
      <c r="E132" s="176">
        <v>0</v>
      </c>
      <c r="F132" s="85">
        <v>0</v>
      </c>
      <c r="G132" s="176"/>
    </row>
    <row r="133" spans="1:7">
      <c r="A133" s="71" t="s">
        <v>358</v>
      </c>
      <c r="B133" s="82">
        <v>-188.90443999999999</v>
      </c>
      <c r="C133" s="176">
        <v>-188.90443999999999</v>
      </c>
      <c r="D133" s="176">
        <v>-102.69514099999999</v>
      </c>
      <c r="E133" s="176">
        <v>-102.69514099999999</v>
      </c>
      <c r="F133" s="85">
        <v>-102.69514099999999</v>
      </c>
      <c r="G133" s="176"/>
    </row>
    <row r="134" spans="1:7">
      <c r="A134" s="71" t="s">
        <v>66</v>
      </c>
      <c r="B134" s="82">
        <v>154168.61476099998</v>
      </c>
      <c r="C134" s="176">
        <v>-98475.210882000014</v>
      </c>
      <c r="D134" s="176">
        <v>-303.97275300000911</v>
      </c>
      <c r="E134" s="176">
        <v>-303.97275300000911</v>
      </c>
      <c r="F134" s="85">
        <v>-303.97275300000911</v>
      </c>
      <c r="G134" s="176"/>
    </row>
    <row r="135" spans="1:7">
      <c r="A135" s="71" t="s">
        <v>218</v>
      </c>
      <c r="B135" s="82">
        <v>0</v>
      </c>
      <c r="C135" s="176">
        <v>-250250</v>
      </c>
      <c r="D135" s="176">
        <v>0</v>
      </c>
      <c r="E135" s="176">
        <v>0</v>
      </c>
      <c r="F135" s="85">
        <v>0</v>
      </c>
      <c r="G135" s="176"/>
    </row>
    <row r="136" spans="1:7">
      <c r="A136" s="71" t="s">
        <v>252</v>
      </c>
      <c r="B136" s="82">
        <v>-5277.7777779999997</v>
      </c>
      <c r="C136" s="176">
        <v>-870239.16867199994</v>
      </c>
      <c r="D136" s="176">
        <v>0</v>
      </c>
      <c r="E136" s="176">
        <v>0</v>
      </c>
      <c r="F136" s="85">
        <v>0</v>
      </c>
      <c r="G136" s="176"/>
    </row>
    <row r="137" spans="1:7">
      <c r="A137" s="71" t="s">
        <v>219</v>
      </c>
      <c r="B137" s="82">
        <v>0</v>
      </c>
      <c r="C137" s="176">
        <v>-637000</v>
      </c>
      <c r="D137" s="176">
        <v>0</v>
      </c>
      <c r="E137" s="176">
        <v>0</v>
      </c>
      <c r="F137" s="85">
        <v>0</v>
      </c>
      <c r="G137" s="176"/>
    </row>
    <row r="138" spans="1:7">
      <c r="A138" s="71" t="s">
        <v>217</v>
      </c>
      <c r="B138" s="82">
        <v>0</v>
      </c>
      <c r="C138" s="176">
        <v>-357554.16666699998</v>
      </c>
      <c r="D138" s="176">
        <v>0</v>
      </c>
      <c r="E138" s="176">
        <v>0</v>
      </c>
      <c r="F138" s="85">
        <v>0</v>
      </c>
      <c r="G138" s="176"/>
    </row>
    <row r="139" spans="1:7">
      <c r="A139" s="71" t="s">
        <v>43</v>
      </c>
      <c r="B139" s="82">
        <v>23721.707091</v>
      </c>
      <c r="C139" s="176">
        <v>11564.202478000001</v>
      </c>
      <c r="D139" s="176">
        <v>587.61049500000081</v>
      </c>
      <c r="E139" s="176">
        <v>587.61049500000081</v>
      </c>
      <c r="F139" s="85">
        <v>587.61049500000081</v>
      </c>
      <c r="G139" s="176"/>
    </row>
    <row r="140" spans="1:7">
      <c r="A140" s="71" t="s">
        <v>216</v>
      </c>
      <c r="B140" s="82">
        <v>0</v>
      </c>
      <c r="C140" s="176">
        <v>59908.333334000083</v>
      </c>
      <c r="D140" s="176">
        <v>0</v>
      </c>
      <c r="E140" s="176">
        <v>0</v>
      </c>
      <c r="F140" s="85">
        <v>0</v>
      </c>
      <c r="G140" s="176"/>
    </row>
    <row r="141" spans="1:7">
      <c r="A141" s="71" t="s">
        <v>359</v>
      </c>
      <c r="B141" s="82">
        <v>0</v>
      </c>
      <c r="C141" s="176">
        <v>0</v>
      </c>
      <c r="D141" s="176">
        <v>0</v>
      </c>
      <c r="E141" s="176">
        <v>0</v>
      </c>
      <c r="F141" s="85">
        <v>0</v>
      </c>
      <c r="G141" s="176"/>
    </row>
    <row r="142" spans="1:7">
      <c r="A142" s="71" t="s">
        <v>360</v>
      </c>
      <c r="B142" s="82">
        <v>-96863.527056000006</v>
      </c>
      <c r="C142" s="176">
        <v>-96863.527056000006</v>
      </c>
      <c r="D142" s="176">
        <v>4064.329893999995</v>
      </c>
      <c r="E142" s="176">
        <v>4064.329893999995</v>
      </c>
      <c r="F142" s="85">
        <v>4064.329893999995</v>
      </c>
      <c r="G142" s="176"/>
    </row>
    <row r="143" spans="1:7">
      <c r="A143" s="71" t="s">
        <v>300</v>
      </c>
      <c r="B143" s="82">
        <v>-387577.77777799999</v>
      </c>
      <c r="C143" s="176">
        <v>-182136.16491699999</v>
      </c>
      <c r="D143" s="176">
        <v>358.33333300001686</v>
      </c>
      <c r="E143" s="176">
        <v>358.33333300001686</v>
      </c>
      <c r="F143" s="85">
        <v>358.33333300001686</v>
      </c>
      <c r="G143" s="176"/>
    </row>
    <row r="144" spans="1:7">
      <c r="A144" s="71" t="s">
        <v>361</v>
      </c>
      <c r="B144" s="82">
        <v>0</v>
      </c>
      <c r="C144" s="176">
        <v>0</v>
      </c>
      <c r="D144" s="176">
        <v>0</v>
      </c>
      <c r="E144" s="176">
        <v>0</v>
      </c>
      <c r="F144" s="85">
        <v>0</v>
      </c>
      <c r="G144" s="176"/>
    </row>
    <row r="145" spans="1:7">
      <c r="A145" s="71" t="s">
        <v>412</v>
      </c>
      <c r="B145" s="82">
        <v>34387.585058999997</v>
      </c>
      <c r="C145" s="176">
        <v>34387.585058999997</v>
      </c>
      <c r="D145" s="176">
        <v>-2210.9095080000043</v>
      </c>
      <c r="E145" s="176">
        <v>-2210.9095080000043</v>
      </c>
      <c r="F145" s="85">
        <v>-2210.9095080000043</v>
      </c>
      <c r="G145" s="176"/>
    </row>
    <row r="146" spans="1:7">
      <c r="A146" s="71" t="s">
        <v>362</v>
      </c>
      <c r="B146" s="82">
        <v>0</v>
      </c>
      <c r="C146" s="176">
        <v>0</v>
      </c>
      <c r="D146" s="176">
        <v>0</v>
      </c>
      <c r="E146" s="176">
        <v>0</v>
      </c>
      <c r="F146" s="85">
        <v>0</v>
      </c>
      <c r="G146" s="176"/>
    </row>
    <row r="147" spans="1:7">
      <c r="A147" s="71" t="s">
        <v>84</v>
      </c>
      <c r="B147" s="82">
        <v>2386491.3318080008</v>
      </c>
      <c r="C147" s="176">
        <v>605659.35397200077</v>
      </c>
      <c r="D147" s="176">
        <v>3434.0567750000628</v>
      </c>
      <c r="E147" s="176">
        <v>3434.0567750000628</v>
      </c>
      <c r="F147" s="85">
        <v>3434.0567750000046</v>
      </c>
      <c r="G147" s="176"/>
    </row>
    <row r="148" spans="1:7">
      <c r="A148" s="71" t="s">
        <v>363</v>
      </c>
      <c r="B148" s="82">
        <v>58375.820262000001</v>
      </c>
      <c r="C148" s="176">
        <v>58375.820262000001</v>
      </c>
      <c r="D148" s="176">
        <v>2616.9114049999989</v>
      </c>
      <c r="E148" s="176">
        <v>2616.9114049999989</v>
      </c>
      <c r="F148" s="85">
        <v>2616.9114049999989</v>
      </c>
      <c r="G148" s="176"/>
    </row>
    <row r="149" spans="1:7">
      <c r="A149" s="71" t="s">
        <v>553</v>
      </c>
      <c r="B149" s="82">
        <v>-7853.1784699999998</v>
      </c>
      <c r="C149" s="176">
        <v>-7853.1784699999998</v>
      </c>
      <c r="D149" s="176">
        <v>-2546.4257040000002</v>
      </c>
      <c r="E149" s="176">
        <v>-2546.4257040000002</v>
      </c>
      <c r="F149" s="85">
        <v>-2546.4257040000002</v>
      </c>
      <c r="G149" s="176"/>
    </row>
    <row r="150" spans="1:7">
      <c r="A150" s="71" t="s">
        <v>612</v>
      </c>
      <c r="B150" s="82">
        <v>-1113.7393199999999</v>
      </c>
      <c r="C150" s="176">
        <v>-1113.7393199999999</v>
      </c>
      <c r="D150" s="176">
        <v>-1113.7393199999999</v>
      </c>
      <c r="E150" s="176">
        <v>-1113.7393199999999</v>
      </c>
      <c r="F150" s="85">
        <v>-1113.7393199999999</v>
      </c>
      <c r="G150" s="176"/>
    </row>
    <row r="151" spans="1:7">
      <c r="A151" s="71" t="s">
        <v>364</v>
      </c>
      <c r="B151" s="82">
        <v>0</v>
      </c>
      <c r="C151" s="176">
        <v>0</v>
      </c>
      <c r="D151" s="176">
        <v>0</v>
      </c>
      <c r="E151" s="176">
        <v>0</v>
      </c>
      <c r="F151" s="85">
        <v>0</v>
      </c>
      <c r="G151" s="176"/>
    </row>
    <row r="152" spans="1:7">
      <c r="A152" s="71" t="s">
        <v>560</v>
      </c>
      <c r="B152" s="82">
        <v>-134787.65120199998</v>
      </c>
      <c r="C152" s="176">
        <v>-134787.65120199998</v>
      </c>
      <c r="D152" s="176">
        <v>4616.0554680000241</v>
      </c>
      <c r="E152" s="176">
        <v>4616.0554680000241</v>
      </c>
      <c r="F152" s="85">
        <v>4616.0554680000241</v>
      </c>
      <c r="G152" s="176"/>
    </row>
    <row r="153" spans="1:7">
      <c r="A153" s="71" t="s">
        <v>366</v>
      </c>
      <c r="B153" s="82">
        <v>0</v>
      </c>
      <c r="C153" s="176">
        <v>0</v>
      </c>
      <c r="D153" s="176">
        <v>0</v>
      </c>
      <c r="E153" s="176">
        <v>0</v>
      </c>
      <c r="F153" s="85">
        <v>0</v>
      </c>
      <c r="G153" s="176"/>
    </row>
    <row r="154" spans="1:7">
      <c r="A154" s="71" t="s">
        <v>46</v>
      </c>
      <c r="B154" s="82">
        <v>114765.959728</v>
      </c>
      <c r="C154" s="176">
        <v>4957.700291999965</v>
      </c>
      <c r="D154" s="176">
        <v>200.14234000000215</v>
      </c>
      <c r="E154" s="176">
        <v>200.14234000000215</v>
      </c>
      <c r="F154" s="85">
        <v>200.14234000000215</v>
      </c>
      <c r="G154" s="176"/>
    </row>
    <row r="155" spans="1:7">
      <c r="A155" s="71" t="s">
        <v>367</v>
      </c>
      <c r="B155" s="82">
        <v>-67804.737309000004</v>
      </c>
      <c r="C155" s="176">
        <v>-67804.737309000004</v>
      </c>
      <c r="D155" s="176">
        <v>-964.66856600000756</v>
      </c>
      <c r="E155" s="176">
        <v>-964.66856600000756</v>
      </c>
      <c r="F155" s="85">
        <v>-964.66856600000756</v>
      </c>
      <c r="G155" s="176"/>
    </row>
    <row r="156" spans="1:7">
      <c r="A156" s="71" t="s">
        <v>368</v>
      </c>
      <c r="B156" s="82">
        <v>0</v>
      </c>
      <c r="C156" s="176">
        <v>0</v>
      </c>
      <c r="D156" s="176">
        <v>0</v>
      </c>
      <c r="E156" s="176">
        <v>0</v>
      </c>
      <c r="F156" s="85">
        <v>0</v>
      </c>
      <c r="G156" s="176"/>
    </row>
    <row r="157" spans="1:7">
      <c r="A157" s="71" t="s">
        <v>391</v>
      </c>
      <c r="B157" s="82">
        <v>32123.687529999999</v>
      </c>
      <c r="C157" s="176">
        <v>33806.081651</v>
      </c>
      <c r="D157" s="176">
        <v>676.99198500000057</v>
      </c>
      <c r="E157" s="176">
        <v>676.99198500000057</v>
      </c>
      <c r="F157" s="85">
        <v>676.99198500000057</v>
      </c>
      <c r="G157" s="176"/>
    </row>
    <row r="158" spans="1:7">
      <c r="A158" s="71" t="s">
        <v>62</v>
      </c>
      <c r="B158" s="82">
        <v>120060.04265100001</v>
      </c>
      <c r="C158" s="176">
        <v>1273.6992520000058</v>
      </c>
      <c r="D158" s="176">
        <v>54.322966000005181</v>
      </c>
      <c r="E158" s="176">
        <v>54.322966000005181</v>
      </c>
      <c r="F158" s="85">
        <v>54.322965999997905</v>
      </c>
      <c r="G158" s="176"/>
    </row>
    <row r="159" spans="1:7">
      <c r="A159" s="71" t="s">
        <v>596</v>
      </c>
      <c r="B159" s="82">
        <v>-10819.476094342499</v>
      </c>
      <c r="C159" s="176">
        <v>-10819.476094342499</v>
      </c>
      <c r="D159" s="176">
        <v>-527.49756254249769</v>
      </c>
      <c r="E159" s="176">
        <v>-527.49756254249769</v>
      </c>
      <c r="F159" s="85">
        <v>-527.49756254249769</v>
      </c>
      <c r="G159" s="176"/>
    </row>
    <row r="160" spans="1:7">
      <c r="A160" s="71" t="s">
        <v>369</v>
      </c>
      <c r="B160" s="82">
        <v>355785.30587500002</v>
      </c>
      <c r="C160" s="176">
        <v>355785.30587500002</v>
      </c>
      <c r="D160" s="176">
        <v>3790.7499550000066</v>
      </c>
      <c r="E160" s="176">
        <v>3790.7499550000066</v>
      </c>
      <c r="F160" s="85">
        <v>3790.7499550000066</v>
      </c>
      <c r="G160" s="176"/>
    </row>
    <row r="161" spans="1:7">
      <c r="A161" s="71" t="s">
        <v>370</v>
      </c>
      <c r="B161" s="82">
        <v>0</v>
      </c>
      <c r="C161" s="176">
        <v>0</v>
      </c>
      <c r="D161" s="176">
        <v>0</v>
      </c>
      <c r="E161" s="176">
        <v>0</v>
      </c>
      <c r="F161" s="85">
        <v>0</v>
      </c>
      <c r="G161" s="176"/>
    </row>
    <row r="162" spans="1:7">
      <c r="A162" s="71" t="s">
        <v>239</v>
      </c>
      <c r="B162" s="82">
        <v>-215060.362999</v>
      </c>
      <c r="C162" s="176">
        <v>-124697.3089</v>
      </c>
      <c r="D162" s="176">
        <v>-24904.129483000012</v>
      </c>
      <c r="E162" s="176">
        <v>-24904.129483000012</v>
      </c>
      <c r="F162" s="85">
        <v>-24904.129483000012</v>
      </c>
      <c r="G162" s="176"/>
    </row>
    <row r="163" spans="1:7">
      <c r="A163" s="71" t="s">
        <v>70</v>
      </c>
      <c r="B163" s="82">
        <v>125147.824773</v>
      </c>
      <c r="C163" s="176">
        <v>67965.189633000002</v>
      </c>
      <c r="D163" s="176">
        <v>-60.733332000003429</v>
      </c>
      <c r="E163" s="176">
        <v>-60.733332000003429</v>
      </c>
      <c r="F163" s="85">
        <v>-60.733332000003429</v>
      </c>
      <c r="G163" s="176"/>
    </row>
    <row r="164" spans="1:7">
      <c r="A164" s="71" t="s">
        <v>372</v>
      </c>
      <c r="B164" s="82">
        <v>0</v>
      </c>
      <c r="C164" s="176">
        <v>0</v>
      </c>
      <c r="D164" s="176">
        <v>0</v>
      </c>
      <c r="E164" s="176">
        <v>0</v>
      </c>
      <c r="F164" s="85">
        <v>0</v>
      </c>
      <c r="G164" s="176"/>
    </row>
    <row r="165" spans="1:7">
      <c r="A165" s="71" t="s">
        <v>373</v>
      </c>
      <c r="B165" s="82">
        <v>0</v>
      </c>
      <c r="C165" s="176">
        <v>0</v>
      </c>
      <c r="D165" s="176">
        <v>0</v>
      </c>
      <c r="E165" s="176">
        <v>0</v>
      </c>
      <c r="F165" s="85">
        <v>0</v>
      </c>
      <c r="G165" s="176"/>
    </row>
    <row r="166" spans="1:7">
      <c r="A166" s="71" t="s">
        <v>390</v>
      </c>
      <c r="B166" s="82">
        <v>12440.270358</v>
      </c>
      <c r="C166" s="176">
        <v>42686.8606</v>
      </c>
      <c r="D166" s="176">
        <v>721.35557800000061</v>
      </c>
      <c r="E166" s="176">
        <v>721.35557800000061</v>
      </c>
      <c r="F166" s="85">
        <v>721.35557800000061</v>
      </c>
      <c r="G166" s="176"/>
    </row>
    <row r="167" spans="1:7">
      <c r="A167" s="71" t="s">
        <v>607</v>
      </c>
      <c r="B167" s="82">
        <v>2548.1074071375001</v>
      </c>
      <c r="C167" s="176">
        <v>2548.1074071375001</v>
      </c>
      <c r="D167" s="176">
        <v>8654.3360565255007</v>
      </c>
      <c r="E167" s="176">
        <v>8654.3360565255007</v>
      </c>
      <c r="F167" s="85">
        <v>8654.3360565255007</v>
      </c>
      <c r="G167" s="176"/>
    </row>
    <row r="168" spans="1:7">
      <c r="A168" s="71" t="s">
        <v>374</v>
      </c>
      <c r="B168" s="82">
        <v>0</v>
      </c>
      <c r="C168" s="176">
        <v>0</v>
      </c>
      <c r="D168" s="176">
        <v>0</v>
      </c>
      <c r="E168" s="176">
        <v>0</v>
      </c>
      <c r="F168" s="85">
        <v>0</v>
      </c>
      <c r="G168" s="176"/>
    </row>
    <row r="169" spans="1:7">
      <c r="A169" s="71" t="s">
        <v>61</v>
      </c>
      <c r="B169" s="82">
        <v>-1365080.4154050001</v>
      </c>
      <c r="C169" s="176">
        <v>-1049182.8564130003</v>
      </c>
      <c r="D169" s="176">
        <v>10129.117249999894</v>
      </c>
      <c r="E169" s="176">
        <v>10129.117249999894</v>
      </c>
      <c r="F169" s="85">
        <v>10129.117249999894</v>
      </c>
      <c r="G169" s="176"/>
    </row>
    <row r="170" spans="1:7">
      <c r="A170" s="71" t="s">
        <v>375</v>
      </c>
      <c r="B170" s="82">
        <v>0</v>
      </c>
      <c r="C170" s="176">
        <v>0</v>
      </c>
      <c r="D170" s="176">
        <v>0</v>
      </c>
      <c r="E170" s="176">
        <v>0</v>
      </c>
      <c r="F170" s="85">
        <v>0</v>
      </c>
      <c r="G170" s="176"/>
    </row>
    <row r="171" spans="1:7">
      <c r="A171" s="71" t="s">
        <v>376</v>
      </c>
      <c r="B171" s="82">
        <v>0</v>
      </c>
      <c r="C171" s="176">
        <v>0</v>
      </c>
      <c r="D171" s="176">
        <v>0</v>
      </c>
      <c r="E171" s="176">
        <v>0</v>
      </c>
      <c r="F171" s="85">
        <v>0</v>
      </c>
      <c r="G171" s="176"/>
    </row>
    <row r="172" spans="1:7">
      <c r="A172" s="71" t="s">
        <v>377</v>
      </c>
      <c r="B172" s="82">
        <v>28616.546549999999</v>
      </c>
      <c r="C172" s="176">
        <v>28616.546549999999</v>
      </c>
      <c r="D172" s="176">
        <v>2668.8245879999995</v>
      </c>
      <c r="E172" s="176">
        <v>2668.8245879999995</v>
      </c>
      <c r="F172" s="85">
        <v>2668.8245879999995</v>
      </c>
      <c r="G172" s="176"/>
    </row>
    <row r="173" spans="1:7">
      <c r="A173" s="71" t="s">
        <v>34</v>
      </c>
      <c r="B173" s="82">
        <v>-139951.00404699999</v>
      </c>
      <c r="C173" s="176">
        <v>26880.613980000009</v>
      </c>
      <c r="D173" s="176">
        <v>-111461.96354600001</v>
      </c>
      <c r="E173" s="176">
        <v>-111461.96354600001</v>
      </c>
      <c r="F173" s="85">
        <v>-111461.963546</v>
      </c>
      <c r="G173" s="176" t="s">
        <v>621</v>
      </c>
    </row>
    <row r="174" spans="1:7">
      <c r="A174" s="71" t="s">
        <v>251</v>
      </c>
      <c r="B174" s="82">
        <v>-22999.012282837502</v>
      </c>
      <c r="C174" s="176">
        <v>-16312.388465339638</v>
      </c>
      <c r="D174" s="176">
        <v>102.57865778650739</v>
      </c>
      <c r="E174" s="176">
        <v>102.57865778650739</v>
      </c>
      <c r="F174" s="85">
        <v>-14.421342213492608</v>
      </c>
      <c r="G174" s="176"/>
    </row>
    <row r="175" spans="1:7">
      <c r="A175" s="71" t="s">
        <v>35</v>
      </c>
      <c r="B175" s="82">
        <v>-50156.368799999997</v>
      </c>
      <c r="C175" s="176">
        <v>153099.18041599999</v>
      </c>
      <c r="D175" s="176">
        <v>4106.6252600000007</v>
      </c>
      <c r="E175" s="176">
        <v>4106.6252600000007</v>
      </c>
      <c r="F175" s="85">
        <v>4106.6252600000043</v>
      </c>
      <c r="G175" s="176"/>
    </row>
    <row r="176" spans="1:7">
      <c r="A176" s="71" t="s">
        <v>44</v>
      </c>
      <c r="B176" s="82">
        <v>93963.366883912502</v>
      </c>
      <c r="C176" s="176">
        <v>-23343.017985619299</v>
      </c>
      <c r="D176" s="176">
        <v>-798.3125396175019</v>
      </c>
      <c r="E176" s="176">
        <v>-798.3125396175019</v>
      </c>
      <c r="F176" s="85">
        <v>-886.55003961750481</v>
      </c>
      <c r="G176" s="176"/>
    </row>
    <row r="177" spans="1:7">
      <c r="A177" s="71" t="s">
        <v>378</v>
      </c>
      <c r="B177" s="82">
        <v>0</v>
      </c>
      <c r="C177" s="176">
        <v>0</v>
      </c>
      <c r="D177" s="176">
        <v>0</v>
      </c>
      <c r="E177" s="176">
        <v>0</v>
      </c>
      <c r="F177" s="85">
        <v>0</v>
      </c>
      <c r="G177" s="176"/>
    </row>
    <row r="178" spans="1:7">
      <c r="A178" s="71" t="s">
        <v>379</v>
      </c>
      <c r="B178" s="82">
        <v>1756.6084450000001</v>
      </c>
      <c r="C178" s="176">
        <v>1756.6084450000001</v>
      </c>
      <c r="D178" s="176">
        <v>2655.039816</v>
      </c>
      <c r="E178" s="176">
        <v>2655.039816</v>
      </c>
      <c r="F178" s="85">
        <v>2655.039816</v>
      </c>
      <c r="G178" s="176"/>
    </row>
    <row r="179" spans="1:7">
      <c r="A179" s="71" t="s">
        <v>574</v>
      </c>
      <c r="B179" s="82">
        <v>-40972.962005000001</v>
      </c>
      <c r="C179" s="176">
        <v>-40972.962005000001</v>
      </c>
      <c r="D179" s="176">
        <v>-464.57466800000111</v>
      </c>
      <c r="E179" s="176">
        <v>-464.57466800000111</v>
      </c>
      <c r="F179" s="85">
        <v>-464.57466800000111</v>
      </c>
      <c r="G179" s="176"/>
    </row>
    <row r="180" spans="1:7">
      <c r="A180" s="71" t="s">
        <v>573</v>
      </c>
      <c r="B180" s="82">
        <v>9293.6353629999994</v>
      </c>
      <c r="C180" s="176">
        <v>9293.6353629999994</v>
      </c>
      <c r="D180" s="176">
        <v>-272.56634400000075</v>
      </c>
      <c r="E180" s="176">
        <v>-272.56634400000075</v>
      </c>
      <c r="F180" s="85">
        <v>-272.56634400000075</v>
      </c>
      <c r="G180" s="176"/>
    </row>
    <row r="181" spans="1:7">
      <c r="A181" s="71" t="s">
        <v>58</v>
      </c>
      <c r="B181" s="82">
        <v>22327.960440999999</v>
      </c>
      <c r="C181" s="176">
        <v>-17.563201999997545</v>
      </c>
      <c r="D181" s="176">
        <v>19.174839999999676</v>
      </c>
      <c r="E181" s="176">
        <v>19.174839999999676</v>
      </c>
      <c r="F181" s="85">
        <v>19.174840000001041</v>
      </c>
    </row>
    <row r="182" spans="1:7">
      <c r="A182" s="71" t="s">
        <v>380</v>
      </c>
      <c r="B182" s="82">
        <v>0</v>
      </c>
      <c r="C182" s="176">
        <v>0</v>
      </c>
      <c r="D182" s="176">
        <v>0</v>
      </c>
      <c r="E182" s="176">
        <v>0</v>
      </c>
      <c r="F182" s="85">
        <v>0</v>
      </c>
    </row>
    <row r="183" spans="1:7">
      <c r="A183" s="71" t="s">
        <v>428</v>
      </c>
      <c r="B183" s="82">
        <v>80000</v>
      </c>
      <c r="C183" s="176">
        <v>80000</v>
      </c>
      <c r="D183" s="176">
        <v>0</v>
      </c>
      <c r="E183" s="176">
        <v>0</v>
      </c>
      <c r="F183" s="85">
        <v>0</v>
      </c>
    </row>
    <row r="184" spans="1:7">
      <c r="A184" s="71" t="s">
        <v>386</v>
      </c>
      <c r="B184" s="82">
        <v>0</v>
      </c>
      <c r="C184" s="176">
        <v>0</v>
      </c>
      <c r="D184" s="176">
        <v>0</v>
      </c>
      <c r="E184" s="176">
        <v>0</v>
      </c>
      <c r="F184" s="85">
        <v>0</v>
      </c>
      <c r="G184" s="176"/>
    </row>
    <row r="185" spans="1:7">
      <c r="A185" s="71" t="s">
        <v>249</v>
      </c>
      <c r="B185" s="82">
        <v>-15699.922797779998</v>
      </c>
      <c r="C185" s="176">
        <v>-9961.2361675921693</v>
      </c>
      <c r="D185" s="176">
        <v>80.732941362000929</v>
      </c>
      <c r="E185" s="176">
        <v>80.732941362000929</v>
      </c>
      <c r="F185" s="85">
        <v>50.920441362000929</v>
      </c>
    </row>
    <row r="186" spans="1:7">
      <c r="A186" s="71" t="s">
        <v>381</v>
      </c>
      <c r="B186" s="82">
        <v>0</v>
      </c>
      <c r="C186" s="176">
        <v>0</v>
      </c>
      <c r="D186" s="176">
        <v>0</v>
      </c>
      <c r="E186" s="176">
        <v>0</v>
      </c>
      <c r="F186" s="85">
        <v>0</v>
      </c>
    </row>
    <row r="187" spans="1:7">
      <c r="A187" s="71" t="s">
        <v>382</v>
      </c>
      <c r="B187" s="82">
        <v>0</v>
      </c>
      <c r="C187" s="176">
        <v>0</v>
      </c>
      <c r="D187" s="176">
        <v>0</v>
      </c>
      <c r="E187" s="176">
        <v>0</v>
      </c>
      <c r="F187" s="85">
        <v>0</v>
      </c>
    </row>
    <row r="188" spans="1:7">
      <c r="A188" s="71" t="s">
        <v>383</v>
      </c>
      <c r="B188" s="82">
        <v>51084.385968000002</v>
      </c>
      <c r="C188" s="176">
        <v>51084.385968000002</v>
      </c>
      <c r="D188" s="176">
        <v>2834.1132300000027</v>
      </c>
      <c r="E188" s="176">
        <v>2834.1132300000027</v>
      </c>
      <c r="F188" s="85">
        <v>2834.1132300000027</v>
      </c>
    </row>
    <row r="189" spans="1:7">
      <c r="A189" s="71" t="s">
        <v>63</v>
      </c>
      <c r="B189" s="82">
        <v>-161245.19896738493</v>
      </c>
      <c r="C189" s="176">
        <v>47752.562847282592</v>
      </c>
      <c r="D189" s="176">
        <v>-42033.322853970938</v>
      </c>
      <c r="E189" s="176">
        <v>-42033.322853970938</v>
      </c>
      <c r="F189" s="85">
        <v>-42110.810353970955</v>
      </c>
    </row>
    <row r="190" spans="1:7">
      <c r="A190" s="71" t="s">
        <v>384</v>
      </c>
      <c r="B190" s="82">
        <v>0</v>
      </c>
      <c r="C190" s="176">
        <v>0</v>
      </c>
      <c r="D190" s="176">
        <v>0</v>
      </c>
      <c r="E190" s="176">
        <v>0</v>
      </c>
      <c r="F190" s="85">
        <v>0</v>
      </c>
    </row>
    <row r="191" spans="1:7">
      <c r="A191" s="71" t="s">
        <v>602</v>
      </c>
      <c r="B191" s="82">
        <v>16202.845774999998</v>
      </c>
      <c r="C191" s="176">
        <v>16202.845774999998</v>
      </c>
      <c r="D191" s="176">
        <v>-767.95286999999917</v>
      </c>
      <c r="E191" s="176">
        <v>-767.95286999999917</v>
      </c>
      <c r="F191" s="85">
        <v>-767.95286999999917</v>
      </c>
    </row>
    <row r="192" spans="1:7">
      <c r="A192" s="71" t="s">
        <v>605</v>
      </c>
      <c r="B192" s="82">
        <v>-7856.8757310000001</v>
      </c>
      <c r="C192" s="176">
        <v>-7856.8757310000001</v>
      </c>
      <c r="D192" s="176">
        <v>-6644.0839930000002</v>
      </c>
      <c r="E192" s="176">
        <v>-6644.0839930000002</v>
      </c>
      <c r="F192" s="85">
        <v>-6644.0839930000002</v>
      </c>
    </row>
    <row r="193" spans="1:6">
      <c r="A193" s="71" t="s">
        <v>539</v>
      </c>
      <c r="B193" s="82">
        <v>-93653.345367999995</v>
      </c>
      <c r="C193" s="176">
        <v>-93653.345367999995</v>
      </c>
      <c r="D193" s="176">
        <v>-11291.242985000001</v>
      </c>
      <c r="E193" s="176">
        <v>-11291.242985000001</v>
      </c>
      <c r="F193" s="85">
        <v>-11291.242985000001</v>
      </c>
    </row>
    <row r="194" spans="1:6">
      <c r="A194" s="71" t="s">
        <v>33</v>
      </c>
      <c r="B194" s="82">
        <v>-212388.96152300001</v>
      </c>
      <c r="C194" s="176">
        <v>-136251.43188400002</v>
      </c>
      <c r="D194" s="176">
        <v>-2530.122761000006</v>
      </c>
      <c r="E194" s="176">
        <v>-2530.122761000006</v>
      </c>
      <c r="F194" s="85">
        <v>-2530.122761000006</v>
      </c>
    </row>
    <row r="195" spans="1:6">
      <c r="A195" s="71" t="s">
        <v>55</v>
      </c>
      <c r="B195" s="82">
        <v>66207.132500000007</v>
      </c>
      <c r="C195" s="176">
        <v>-72478.231723999983</v>
      </c>
      <c r="D195" s="176">
        <v>-499.42466999997851</v>
      </c>
      <c r="E195" s="176">
        <v>-499.42466999997851</v>
      </c>
      <c r="F195" s="85">
        <v>-499.42466999999306</v>
      </c>
    </row>
    <row r="196" spans="1:6">
      <c r="A196" s="71" t="s">
        <v>385</v>
      </c>
      <c r="B196" s="82">
        <v>0</v>
      </c>
      <c r="C196" s="176">
        <v>0</v>
      </c>
      <c r="D196" s="176">
        <v>0</v>
      </c>
      <c r="E196" s="176">
        <v>0</v>
      </c>
      <c r="F196" s="85">
        <v>0</v>
      </c>
    </row>
    <row r="197" spans="1:6">
      <c r="A197" s="71" t="s">
        <v>53</v>
      </c>
      <c r="B197" s="82">
        <v>54230.670255999976</v>
      </c>
      <c r="C197" s="176">
        <v>54632.916866999985</v>
      </c>
      <c r="D197" s="176">
        <v>3025.3305539999869</v>
      </c>
      <c r="E197" s="176">
        <v>3025.3305539999869</v>
      </c>
      <c r="F197" s="85">
        <v>3025.3305539999869</v>
      </c>
    </row>
    <row r="198" spans="1:6">
      <c r="A198" s="72" t="s">
        <v>221</v>
      </c>
      <c r="B198" s="83">
        <v>6379791.3611897435</v>
      </c>
      <c r="C198" s="405">
        <v>509711.7992697857</v>
      </c>
      <c r="D198" s="405">
        <v>-97348.077939667754</v>
      </c>
      <c r="E198" s="405">
        <v>-97348.077939667754</v>
      </c>
      <c r="F198" s="86">
        <v>-97746.694633667736</v>
      </c>
    </row>
  </sheetData>
  <pageMargins left="0.75" right="0.75" top="1" bottom="1" header="0.5" footer="0.5"/>
  <pageSetup paperSize="9" orientation="portrait" r:id="rId2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/>
  <dimension ref="A1:F197"/>
  <sheetViews>
    <sheetView topLeftCell="A168" workbookViewId="0">
      <selection activeCell="E20" sqref="E20"/>
      <pivotSelection pane="bottomRight" activeRow="184" activeCol="4" click="1" r:id="rId1">
        <pivotArea outline="0" fieldPosition="0">
          <references count="2">
            <reference field="4" count="1" selected="0">
              <x v="188"/>
            </reference>
            <reference field="4294967294" count="1" selected="0">
              <x v="3"/>
            </reference>
          </references>
        </pivotArea>
      </pivotSelection>
    </sheetView>
  </sheetViews>
  <sheetFormatPr defaultRowHeight="12.75"/>
  <cols>
    <col min="1" max="1" width="21.5703125" bestFit="1" customWidth="1"/>
    <col min="2" max="2" width="16.140625" bestFit="1" customWidth="1"/>
    <col min="3" max="3" width="16.42578125" bestFit="1" customWidth="1"/>
    <col min="4" max="4" width="16.5703125" bestFit="1" customWidth="1"/>
    <col min="5" max="5" width="16.7109375" bestFit="1" customWidth="1"/>
    <col min="6" max="6" width="16.85546875" bestFit="1" customWidth="1"/>
  </cols>
  <sheetData>
    <row r="1" spans="1:6">
      <c r="A1" s="69" t="s">
        <v>6</v>
      </c>
      <c r="B1" s="61" t="s">
        <v>433</v>
      </c>
    </row>
    <row r="2" spans="1:6">
      <c r="A2" s="69" t="s">
        <v>7</v>
      </c>
      <c r="B2" s="61" t="s">
        <v>433</v>
      </c>
    </row>
    <row r="3" spans="1:6">
      <c r="A3" s="69" t="s">
        <v>466</v>
      </c>
      <c r="B3" s="61" t="s">
        <v>433</v>
      </c>
    </row>
    <row r="5" spans="1:6">
      <c r="A5" s="70"/>
      <c r="B5" s="69" t="s">
        <v>240</v>
      </c>
      <c r="C5" s="408"/>
      <c r="D5" s="408"/>
      <c r="E5" s="408"/>
      <c r="F5" s="80"/>
    </row>
    <row r="6" spans="1:6">
      <c r="A6" s="69" t="s">
        <v>8</v>
      </c>
      <c r="B6" s="70" t="s">
        <v>515</v>
      </c>
      <c r="C6" s="408" t="s">
        <v>516</v>
      </c>
      <c r="D6" s="408" t="s">
        <v>517</v>
      </c>
      <c r="E6" s="408" t="s">
        <v>518</v>
      </c>
      <c r="F6" s="80" t="s">
        <v>519</v>
      </c>
    </row>
    <row r="7" spans="1:6">
      <c r="A7" s="70" t="s">
        <v>50</v>
      </c>
      <c r="B7" s="81">
        <v>-245587.47985300003</v>
      </c>
      <c r="C7" s="404">
        <v>-7658.9872440000472</v>
      </c>
      <c r="D7" s="404">
        <v>-698.93582099999185</v>
      </c>
      <c r="E7" s="404">
        <v>-698.93582099999185</v>
      </c>
      <c r="F7" s="84">
        <v>-698.93582099999185</v>
      </c>
    </row>
    <row r="8" spans="1:6">
      <c r="A8" s="71" t="s">
        <v>302</v>
      </c>
      <c r="B8" s="82">
        <v>217524.15115200001</v>
      </c>
      <c r="C8" s="176">
        <v>163484.127779</v>
      </c>
      <c r="D8" s="176">
        <v>-2308.9834200000041</v>
      </c>
      <c r="E8" s="176">
        <v>-2308.9834200000041</v>
      </c>
      <c r="F8" s="85">
        <v>-2308.9834200000041</v>
      </c>
    </row>
    <row r="9" spans="1:6">
      <c r="A9" s="71" t="s">
        <v>303</v>
      </c>
      <c r="B9" s="82">
        <v>8815.135902</v>
      </c>
      <c r="C9" s="176">
        <v>-29015.478415999998</v>
      </c>
      <c r="D9" s="176">
        <v>-531.47609100000045</v>
      </c>
      <c r="E9" s="176">
        <v>-531.47609100000045</v>
      </c>
      <c r="F9" s="85">
        <v>-531.47609100000045</v>
      </c>
    </row>
    <row r="10" spans="1:6">
      <c r="A10" s="71" t="s">
        <v>452</v>
      </c>
      <c r="B10" s="82">
        <v>71546.640411999993</v>
      </c>
      <c r="C10" s="176">
        <v>71546.640411999993</v>
      </c>
      <c r="D10" s="176">
        <v>2931.8996759999864</v>
      </c>
      <c r="E10" s="176">
        <v>2931.8996759999864</v>
      </c>
      <c r="F10" s="85">
        <v>2931.8996759999864</v>
      </c>
    </row>
    <row r="11" spans="1:6">
      <c r="A11" s="71" t="s">
        <v>304</v>
      </c>
      <c r="B11" s="82">
        <v>105541.616379</v>
      </c>
      <c r="C11" s="176">
        <v>-17708.342648999998</v>
      </c>
      <c r="D11" s="176">
        <v>-3615.7813199999946</v>
      </c>
      <c r="E11" s="176">
        <v>-3615.7813199999946</v>
      </c>
      <c r="F11" s="85">
        <v>-3615.7813199999946</v>
      </c>
    </row>
    <row r="12" spans="1:6">
      <c r="A12" s="71" t="s">
        <v>72</v>
      </c>
      <c r="B12" s="82">
        <v>-88304.208184999996</v>
      </c>
      <c r="C12" s="176">
        <v>-76045.404316999993</v>
      </c>
      <c r="D12" s="176">
        <v>-2196.0474859999958</v>
      </c>
      <c r="E12" s="176">
        <v>-2196.0474859999958</v>
      </c>
      <c r="F12" s="85">
        <v>-2196.0474860000031</v>
      </c>
    </row>
    <row r="13" spans="1:6">
      <c r="A13" s="71" t="s">
        <v>68</v>
      </c>
      <c r="B13" s="82">
        <v>387861.28651200002</v>
      </c>
      <c r="C13" s="176">
        <v>205939.62359699997</v>
      </c>
      <c r="D13" s="176">
        <v>-1459.7814810000054</v>
      </c>
      <c r="E13" s="176">
        <v>-1459.7814810000054</v>
      </c>
      <c r="F13" s="85">
        <v>-1459.7814810000054</v>
      </c>
    </row>
    <row r="14" spans="1:6">
      <c r="A14" s="71" t="s">
        <v>77</v>
      </c>
      <c r="B14" s="82">
        <v>47505.582868999998</v>
      </c>
      <c r="C14" s="176">
        <v>-17409.469029</v>
      </c>
      <c r="D14" s="176">
        <v>36.648750999998811</v>
      </c>
      <c r="E14" s="176">
        <v>36.648750999998811</v>
      </c>
      <c r="F14" s="85">
        <v>36.648750999998811</v>
      </c>
    </row>
    <row r="15" spans="1:6">
      <c r="A15" s="71" t="s">
        <v>305</v>
      </c>
      <c r="B15" s="82">
        <v>3486.7713709999998</v>
      </c>
      <c r="C15" s="176">
        <v>-3673.5191869999999</v>
      </c>
      <c r="D15" s="176">
        <v>-437.7548410000004</v>
      </c>
      <c r="E15" s="176">
        <v>-437.7548410000004</v>
      </c>
      <c r="F15" s="85">
        <v>-437.7548410000004</v>
      </c>
    </row>
    <row r="16" spans="1:6">
      <c r="A16" s="71" t="s">
        <v>306</v>
      </c>
      <c r="B16" s="82">
        <v>222896.97690299997</v>
      </c>
      <c r="C16" s="176">
        <v>213294.14893999998</v>
      </c>
      <c r="D16" s="176">
        <v>-900.19668600001751</v>
      </c>
      <c r="E16" s="176">
        <v>-900.19668600001751</v>
      </c>
      <c r="F16" s="85">
        <v>-900.19668600001751</v>
      </c>
    </row>
    <row r="17" spans="1:6">
      <c r="A17" s="71" t="s">
        <v>204</v>
      </c>
      <c r="B17" s="82">
        <v>19204.624393999999</v>
      </c>
      <c r="C17" s="176">
        <v>117285.35252899998</v>
      </c>
      <c r="D17" s="176">
        <v>4301.1521809999977</v>
      </c>
      <c r="E17" s="176">
        <v>4301.1521809999977</v>
      </c>
      <c r="F17" s="85">
        <v>4301.1521809999977</v>
      </c>
    </row>
    <row r="18" spans="1:6">
      <c r="A18" s="71" t="s">
        <v>64</v>
      </c>
      <c r="B18" s="82">
        <v>29231.583413000011</v>
      </c>
      <c r="C18" s="176">
        <v>15213.259135000026</v>
      </c>
      <c r="D18" s="176">
        <v>2161.4806879999887</v>
      </c>
      <c r="E18" s="176">
        <v>2161.4806879999887</v>
      </c>
      <c r="F18" s="85">
        <v>2161.4806879999887</v>
      </c>
    </row>
    <row r="19" spans="1:6">
      <c r="A19" s="71" t="s">
        <v>307</v>
      </c>
      <c r="B19" s="82">
        <v>-74661.086454999997</v>
      </c>
      <c r="C19" s="176">
        <v>-59462.192589999999</v>
      </c>
      <c r="D19" s="176">
        <v>-2531.6441720000003</v>
      </c>
      <c r="E19" s="176">
        <v>-2531.6441720000003</v>
      </c>
      <c r="F19" s="85">
        <v>-2531.6441720000003</v>
      </c>
    </row>
    <row r="20" spans="1:6">
      <c r="A20" s="71" t="s">
        <v>241</v>
      </c>
      <c r="B20" s="82">
        <v>-94880.046749000001</v>
      </c>
      <c r="C20" s="176">
        <v>-134258.55342100002</v>
      </c>
      <c r="D20" s="176">
        <v>-5843.0478150000017</v>
      </c>
      <c r="E20" s="176">
        <v>-5843.0478150000017</v>
      </c>
      <c r="F20" s="85">
        <v>-5843.0478150000017</v>
      </c>
    </row>
    <row r="21" spans="1:6">
      <c r="A21" s="71" t="s">
        <v>184</v>
      </c>
      <c r="B21" s="82">
        <v>-97114.553220599977</v>
      </c>
      <c r="C21" s="176">
        <v>-114972.33904636026</v>
      </c>
      <c r="D21" s="176">
        <v>-420.24024038199059</v>
      </c>
      <c r="E21" s="176">
        <v>-420.24024038199059</v>
      </c>
      <c r="F21" s="85">
        <v>-489.10274038199123</v>
      </c>
    </row>
    <row r="22" spans="1:6">
      <c r="A22" s="71" t="s">
        <v>56</v>
      </c>
      <c r="B22" s="82">
        <v>-69479.634971000007</v>
      </c>
      <c r="C22" s="176">
        <v>-104060.66247200003</v>
      </c>
      <c r="D22" s="176">
        <v>-463.8592979999994</v>
      </c>
      <c r="E22" s="176">
        <v>-463.8592979999994</v>
      </c>
      <c r="F22" s="85">
        <v>-463.8592979999994</v>
      </c>
    </row>
    <row r="23" spans="1:6">
      <c r="A23" s="71" t="s">
        <v>308</v>
      </c>
      <c r="B23" s="82">
        <v>-9095.0813390000003</v>
      </c>
      <c r="C23" s="176">
        <v>-9908.6073250000009</v>
      </c>
      <c r="D23" s="176">
        <v>-1069.7435610000002</v>
      </c>
      <c r="E23" s="176">
        <v>-1069.7435610000002</v>
      </c>
      <c r="F23" s="85">
        <v>-1069.7435610000002</v>
      </c>
    </row>
    <row r="24" spans="1:6">
      <c r="A24" s="71" t="s">
        <v>248</v>
      </c>
      <c r="B24" s="82">
        <v>338828.45236200001</v>
      </c>
      <c r="C24" s="176">
        <v>-170235.97383699997</v>
      </c>
      <c r="D24" s="176">
        <v>-996.4232310000225</v>
      </c>
      <c r="E24" s="176">
        <v>-996.4232310000225</v>
      </c>
      <c r="F24" s="85">
        <v>-996.4232310000225</v>
      </c>
    </row>
    <row r="25" spans="1:6">
      <c r="A25" s="71" t="s">
        <v>618</v>
      </c>
      <c r="B25" s="82">
        <v>961203.36576299998</v>
      </c>
      <c r="C25" s="176">
        <v>961203.36576299998</v>
      </c>
      <c r="D25" s="176">
        <v>-5233.3066760000074</v>
      </c>
      <c r="E25" s="176">
        <v>-5233.3066760000074</v>
      </c>
      <c r="F25" s="85">
        <v>-5233.3066760000074</v>
      </c>
    </row>
    <row r="26" spans="1:6">
      <c r="A26" s="71" t="s">
        <v>609</v>
      </c>
      <c r="B26" s="82">
        <v>454535.60396955744</v>
      </c>
      <c r="C26" s="176">
        <v>454535.60396955744</v>
      </c>
      <c r="D26" s="176">
        <v>-37253.611720228568</v>
      </c>
      <c r="E26" s="176">
        <v>-37253.611720228568</v>
      </c>
      <c r="F26" s="85">
        <v>-37253.611720228568</v>
      </c>
    </row>
    <row r="27" spans="1:6">
      <c r="A27" s="71" t="s">
        <v>247</v>
      </c>
      <c r="B27" s="82">
        <v>-298241.44485500001</v>
      </c>
      <c r="C27" s="176">
        <v>267008.70964599994</v>
      </c>
      <c r="D27" s="176">
        <v>-538.4287759999861</v>
      </c>
      <c r="E27" s="176">
        <v>-538.4287759999861</v>
      </c>
      <c r="F27" s="85">
        <v>-538.4287759999861</v>
      </c>
    </row>
    <row r="28" spans="1:6">
      <c r="A28" s="71" t="s">
        <v>1</v>
      </c>
      <c r="B28" s="82">
        <v>473857.05376799998</v>
      </c>
      <c r="C28" s="176">
        <v>473857.05376799998</v>
      </c>
      <c r="D28" s="176">
        <v>-4497.7435070000356</v>
      </c>
      <c r="E28" s="176">
        <v>-4497.7435070000356</v>
      </c>
      <c r="F28" s="85">
        <v>-4497.7435070000356</v>
      </c>
    </row>
    <row r="29" spans="1:6">
      <c r="A29" s="71" t="s">
        <v>454</v>
      </c>
      <c r="B29" s="82">
        <v>394914.39914400002</v>
      </c>
      <c r="C29" s="176">
        <v>394914.39914400002</v>
      </c>
      <c r="D29" s="176">
        <v>-4309.8459919999586</v>
      </c>
      <c r="E29" s="176">
        <v>-4309.8459919999586</v>
      </c>
      <c r="F29" s="85">
        <v>-4309.8459919999586</v>
      </c>
    </row>
    <row r="30" spans="1:6">
      <c r="A30" s="71" t="s">
        <v>309</v>
      </c>
      <c r="B30" s="82">
        <v>-56856.832840000003</v>
      </c>
      <c r="C30" s="176">
        <v>-58308.063959999999</v>
      </c>
      <c r="D30" s="176">
        <v>-2602.4073730000018</v>
      </c>
      <c r="E30" s="176">
        <v>-2602.4073730000018</v>
      </c>
      <c r="F30" s="85">
        <v>-2602.4073730000018</v>
      </c>
    </row>
    <row r="31" spans="1:6">
      <c r="A31" s="71" t="s">
        <v>71</v>
      </c>
      <c r="B31" s="82">
        <v>-168478.52294399997</v>
      </c>
      <c r="C31" s="176">
        <v>-11596.536510999984</v>
      </c>
      <c r="D31" s="176">
        <v>-8565.7601600000016</v>
      </c>
      <c r="E31" s="176">
        <v>-8565.7601600000016</v>
      </c>
      <c r="F31" s="85">
        <v>-8565.7601600000089</v>
      </c>
    </row>
    <row r="32" spans="1:6">
      <c r="A32" s="71" t="s">
        <v>242</v>
      </c>
      <c r="B32" s="82">
        <v>-206097.234589</v>
      </c>
      <c r="C32" s="176">
        <v>-215174.40012399998</v>
      </c>
      <c r="D32" s="176">
        <v>-1867.9312089999876</v>
      </c>
      <c r="E32" s="176">
        <v>-1867.9312089999876</v>
      </c>
      <c r="F32" s="85">
        <v>-1867.9312090000021</v>
      </c>
    </row>
    <row r="33" spans="1:6">
      <c r="A33" s="71" t="s">
        <v>413</v>
      </c>
      <c r="B33" s="82">
        <v>-39066.218488999999</v>
      </c>
      <c r="C33" s="176">
        <v>-39066.218488999999</v>
      </c>
      <c r="D33" s="176">
        <v>-366.98547800000233</v>
      </c>
      <c r="E33" s="176">
        <v>-366.98547800000233</v>
      </c>
      <c r="F33" s="85">
        <v>-366.98547800000233</v>
      </c>
    </row>
    <row r="34" spans="1:6">
      <c r="A34" s="71" t="s">
        <v>310</v>
      </c>
      <c r="B34" s="82">
        <v>134025.69016</v>
      </c>
      <c r="C34" s="176">
        <v>-144707.19705400002</v>
      </c>
      <c r="D34" s="176">
        <v>231.96414899999218</v>
      </c>
      <c r="E34" s="176">
        <v>231.96414899999218</v>
      </c>
      <c r="F34" s="85">
        <v>231.96414899999218</v>
      </c>
    </row>
    <row r="35" spans="1:6">
      <c r="A35" s="71" t="s">
        <v>522</v>
      </c>
      <c r="B35" s="82">
        <v>-57023.383715414995</v>
      </c>
      <c r="C35" s="176">
        <v>-57023.383715414995</v>
      </c>
      <c r="D35" s="176">
        <v>-19110.064106816993</v>
      </c>
      <c r="E35" s="176">
        <v>-19110.064106816993</v>
      </c>
      <c r="F35" s="85">
        <v>-19110.064106816993</v>
      </c>
    </row>
    <row r="36" spans="1:6">
      <c r="A36" s="71" t="s">
        <v>311</v>
      </c>
      <c r="B36" s="82">
        <v>19690.838240000001</v>
      </c>
      <c r="C36" s="176">
        <v>-14134.214661</v>
      </c>
      <c r="D36" s="176">
        <v>47.47258200000033</v>
      </c>
      <c r="E36" s="176">
        <v>47.47258200000033</v>
      </c>
      <c r="F36" s="85">
        <v>47.47258200000033</v>
      </c>
    </row>
    <row r="37" spans="1:6">
      <c r="A37" s="71" t="s">
        <v>81</v>
      </c>
      <c r="B37" s="82">
        <v>-32137.805610000003</v>
      </c>
      <c r="C37" s="176">
        <v>-43095.058608000007</v>
      </c>
      <c r="D37" s="176">
        <v>-604.48618200000055</v>
      </c>
      <c r="E37" s="176">
        <v>-604.48618200000055</v>
      </c>
      <c r="F37" s="85">
        <v>-604.48618200000055</v>
      </c>
    </row>
    <row r="38" spans="1:6">
      <c r="A38" s="71" t="s">
        <v>42</v>
      </c>
      <c r="B38" s="82">
        <v>-114304.15038199999</v>
      </c>
      <c r="C38" s="176">
        <v>-125907.14427399999</v>
      </c>
      <c r="D38" s="176">
        <v>-5710.1225929999982</v>
      </c>
      <c r="E38" s="176">
        <v>-5710.1225929999982</v>
      </c>
      <c r="F38" s="85">
        <v>-5710.1225930000001</v>
      </c>
    </row>
    <row r="39" spans="1:6">
      <c r="A39" s="71" t="s">
        <v>561</v>
      </c>
      <c r="B39" s="82">
        <v>133313.24744499999</v>
      </c>
      <c r="C39" s="176">
        <v>133313.24744499999</v>
      </c>
      <c r="D39" s="176">
        <v>-12873.519320999992</v>
      </c>
      <c r="E39" s="176">
        <v>-12873.519320999992</v>
      </c>
      <c r="F39" s="85">
        <v>-12873.519320999992</v>
      </c>
    </row>
    <row r="40" spans="1:6">
      <c r="A40" s="71" t="s">
        <v>40</v>
      </c>
      <c r="B40" s="82">
        <v>421254.96813300002</v>
      </c>
      <c r="C40" s="176">
        <v>3739.9051009999384</v>
      </c>
      <c r="D40" s="176">
        <v>-5160.6273050000236</v>
      </c>
      <c r="E40" s="176">
        <v>-5160.6273050000236</v>
      </c>
      <c r="F40" s="85">
        <v>-5160.6273050000236</v>
      </c>
    </row>
    <row r="41" spans="1:6">
      <c r="A41" s="71" t="s">
        <v>312</v>
      </c>
      <c r="B41" s="82">
        <v>43028.826047000002</v>
      </c>
      <c r="C41" s="176">
        <v>-69632.671963000001</v>
      </c>
      <c r="D41" s="176">
        <v>-2569.5321350000013</v>
      </c>
      <c r="E41" s="176">
        <v>-2569.5321350000013</v>
      </c>
      <c r="F41" s="85">
        <v>-2569.5321350000013</v>
      </c>
    </row>
    <row r="42" spans="1:6">
      <c r="A42" s="71" t="s">
        <v>49</v>
      </c>
      <c r="B42" s="82">
        <v>63715.289191999997</v>
      </c>
      <c r="C42" s="176">
        <v>1908.535220000007</v>
      </c>
      <c r="D42" s="176">
        <v>84.433120999994571</v>
      </c>
      <c r="E42" s="176">
        <v>84.433120999994571</v>
      </c>
      <c r="F42" s="85">
        <v>84.433120999994571</v>
      </c>
    </row>
    <row r="43" spans="1:6">
      <c r="A43" s="71" t="s">
        <v>0</v>
      </c>
      <c r="B43" s="82">
        <v>-67860.724770000001</v>
      </c>
      <c r="C43" s="176">
        <v>-67860.724770000001</v>
      </c>
      <c r="D43" s="176">
        <v>-953.9023159999997</v>
      </c>
      <c r="E43" s="176">
        <v>-953.9023159999997</v>
      </c>
      <c r="F43" s="85">
        <v>-953.9023159999997</v>
      </c>
    </row>
    <row r="44" spans="1:6">
      <c r="A44" s="71" t="s">
        <v>313</v>
      </c>
      <c r="B44" s="82">
        <v>33382.023910000004</v>
      </c>
      <c r="C44" s="176">
        <v>35174.904738000005</v>
      </c>
      <c r="D44" s="176">
        <v>-2506.3467829999936</v>
      </c>
      <c r="E44" s="176">
        <v>-2506.3467829999936</v>
      </c>
      <c r="F44" s="85">
        <v>-2506.3467829999936</v>
      </c>
    </row>
    <row r="45" spans="1:6">
      <c r="A45" s="71" t="s">
        <v>314</v>
      </c>
      <c r="B45" s="82">
        <v>-195540.548045</v>
      </c>
      <c r="C45" s="176">
        <v>-51959.271221000003</v>
      </c>
      <c r="D45" s="176">
        <v>-2693.2592719999957</v>
      </c>
      <c r="E45" s="176">
        <v>-2693.2592719999957</v>
      </c>
      <c r="F45" s="85">
        <v>-2693.2592719999957</v>
      </c>
    </row>
    <row r="46" spans="1:6">
      <c r="A46" s="71" t="s">
        <v>315</v>
      </c>
      <c r="B46" s="82">
        <v>-142681.82780999999</v>
      </c>
      <c r="C46" s="176">
        <v>-93513.183249999987</v>
      </c>
      <c r="D46" s="176">
        <v>-2699.8478139999788</v>
      </c>
      <c r="E46" s="176">
        <v>-2699.8478139999788</v>
      </c>
      <c r="F46" s="85">
        <v>-2699.8478139999788</v>
      </c>
    </row>
    <row r="47" spans="1:6">
      <c r="A47" s="71" t="s">
        <v>316</v>
      </c>
      <c r="B47" s="82">
        <v>12347.264464000007</v>
      </c>
      <c r="C47" s="176">
        <v>-91224.813506999999</v>
      </c>
      <c r="D47" s="176">
        <v>99.905780000015511</v>
      </c>
      <c r="E47" s="176">
        <v>99.905780000015511</v>
      </c>
      <c r="F47" s="85">
        <v>99.905780000015511</v>
      </c>
    </row>
    <row r="48" spans="1:6">
      <c r="A48" s="71" t="s">
        <v>317</v>
      </c>
      <c r="B48" s="82">
        <v>4500.7083819999998</v>
      </c>
      <c r="C48" s="176">
        <v>442443.20056799997</v>
      </c>
      <c r="D48" s="176">
        <v>-3308.2541060000003</v>
      </c>
      <c r="E48" s="176">
        <v>-3308.2541060000003</v>
      </c>
      <c r="F48" s="85">
        <v>-3308.2541060000003</v>
      </c>
    </row>
    <row r="49" spans="1:6">
      <c r="A49" s="71" t="s">
        <v>318</v>
      </c>
      <c r="B49" s="82">
        <v>53892.741501999997</v>
      </c>
      <c r="C49" s="176">
        <v>-185648.036792</v>
      </c>
      <c r="D49" s="176">
        <v>-2638.1717300000018</v>
      </c>
      <c r="E49" s="176">
        <v>-2638.1717300000018</v>
      </c>
      <c r="F49" s="85">
        <v>-2638.1717300000018</v>
      </c>
    </row>
    <row r="50" spans="1:6">
      <c r="A50" s="71" t="s">
        <v>319</v>
      </c>
      <c r="B50" s="82">
        <v>291154.06854200002</v>
      </c>
      <c r="C50" s="176">
        <v>855515.46691299998</v>
      </c>
      <c r="D50" s="176">
        <v>-5625.4692320000031</v>
      </c>
      <c r="E50" s="176">
        <v>-5625.4692320000031</v>
      </c>
      <c r="F50" s="85">
        <v>-5625.4692320000031</v>
      </c>
    </row>
    <row r="51" spans="1:6">
      <c r="A51" s="71" t="s">
        <v>595</v>
      </c>
      <c r="B51" s="82">
        <v>16728.268302</v>
      </c>
      <c r="C51" s="176">
        <v>16728.268302</v>
      </c>
      <c r="D51" s="176">
        <v>2249.2906039999998</v>
      </c>
      <c r="E51" s="176">
        <v>2249.2906039999998</v>
      </c>
      <c r="F51" s="85">
        <v>2249.2906039999998</v>
      </c>
    </row>
    <row r="52" spans="1:6">
      <c r="A52" s="71" t="s">
        <v>320</v>
      </c>
      <c r="B52" s="82">
        <v>94459.728684000002</v>
      </c>
      <c r="C52" s="176">
        <v>7013.0252800000017</v>
      </c>
      <c r="D52" s="176">
        <v>-2941.7090259999968</v>
      </c>
      <c r="E52" s="176">
        <v>-2941.7090259999968</v>
      </c>
      <c r="F52" s="85">
        <v>-2941.7090259999968</v>
      </c>
    </row>
    <row r="53" spans="1:6">
      <c r="A53" s="71" t="s">
        <v>299</v>
      </c>
      <c r="B53" s="82">
        <v>99075.617380999989</v>
      </c>
      <c r="C53" s="176">
        <v>-164660.59982599999</v>
      </c>
      <c r="D53" s="176">
        <v>-6729.9029700000101</v>
      </c>
      <c r="E53" s="176">
        <v>-6729.9029700000101</v>
      </c>
      <c r="F53" s="85">
        <v>-6729.9029700000101</v>
      </c>
    </row>
    <row r="54" spans="1:6">
      <c r="A54" s="71" t="s">
        <v>321</v>
      </c>
      <c r="B54" s="82">
        <v>-129519.419377</v>
      </c>
      <c r="C54" s="176">
        <v>-157281.90352200001</v>
      </c>
      <c r="D54" s="176">
        <v>-669.87731899999199</v>
      </c>
      <c r="E54" s="176">
        <v>-669.87731899999199</v>
      </c>
      <c r="F54" s="85">
        <v>-669.87731899999199</v>
      </c>
    </row>
    <row r="55" spans="1:6">
      <c r="A55" s="71" t="s">
        <v>322</v>
      </c>
      <c r="B55" s="82">
        <v>15578.596503000001</v>
      </c>
      <c r="C55" s="176">
        <v>-2668.3471889999996</v>
      </c>
      <c r="D55" s="176">
        <v>79.133116000002246</v>
      </c>
      <c r="E55" s="176">
        <v>79.133116000002246</v>
      </c>
      <c r="F55" s="85">
        <v>79.133116000002246</v>
      </c>
    </row>
    <row r="56" spans="1:6">
      <c r="A56" s="71" t="s">
        <v>69</v>
      </c>
      <c r="B56" s="82">
        <v>205833.96900700001</v>
      </c>
      <c r="C56" s="176">
        <v>29109.186911999961</v>
      </c>
      <c r="D56" s="176">
        <v>879.08622799996374</v>
      </c>
      <c r="E56" s="176">
        <v>879.08622799996374</v>
      </c>
      <c r="F56" s="85">
        <v>879.08622799999284</v>
      </c>
    </row>
    <row r="57" spans="1:6">
      <c r="A57" s="71" t="s">
        <v>323</v>
      </c>
      <c r="B57" s="82">
        <v>329624.35794399999</v>
      </c>
      <c r="C57" s="176">
        <v>-189058.45644400001</v>
      </c>
      <c r="D57" s="176">
        <v>-7174.3821890000254</v>
      </c>
      <c r="E57" s="176">
        <v>-7174.3821890000254</v>
      </c>
      <c r="F57" s="85">
        <v>-7174.3821890000254</v>
      </c>
    </row>
    <row r="58" spans="1:6">
      <c r="A58" s="71" t="s">
        <v>616</v>
      </c>
      <c r="B58" s="82">
        <v>-2773.7163190000001</v>
      </c>
      <c r="C58" s="176">
        <v>-2773.7163190000001</v>
      </c>
      <c r="D58" s="176">
        <v>-1325.967564</v>
      </c>
      <c r="E58" s="176">
        <v>-1325.967564</v>
      </c>
      <c r="F58" s="85">
        <v>-1325.967564</v>
      </c>
    </row>
    <row r="59" spans="1:6">
      <c r="A59" s="71" t="s">
        <v>324</v>
      </c>
      <c r="B59" s="82">
        <v>206652.25277199998</v>
      </c>
      <c r="C59" s="176">
        <v>34265.476486999993</v>
      </c>
      <c r="D59" s="176">
        <v>568.11890099996526</v>
      </c>
      <c r="E59" s="176">
        <v>568.11890099996526</v>
      </c>
      <c r="F59" s="85">
        <v>568.11890099996526</v>
      </c>
    </row>
    <row r="60" spans="1:6">
      <c r="A60" s="71" t="s">
        <v>263</v>
      </c>
      <c r="B60" s="82">
        <v>-23487.943624177497</v>
      </c>
      <c r="C60" s="176">
        <v>-23487.943624177497</v>
      </c>
      <c r="D60" s="176">
        <v>-35.985460963496735</v>
      </c>
      <c r="E60" s="176">
        <v>-35.985460963496735</v>
      </c>
      <c r="F60" s="85">
        <v>-35.985460963496735</v>
      </c>
    </row>
    <row r="61" spans="1:6">
      <c r="A61" s="71" t="s">
        <v>237</v>
      </c>
      <c r="B61" s="82">
        <v>-90376.046629999997</v>
      </c>
      <c r="C61" s="176">
        <v>-122745.991583</v>
      </c>
      <c r="D61" s="176">
        <v>-3834.3921260000025</v>
      </c>
      <c r="E61" s="176">
        <v>-3834.3921260000025</v>
      </c>
      <c r="F61" s="85">
        <v>-3834.3921260000025</v>
      </c>
    </row>
    <row r="62" spans="1:6">
      <c r="A62" s="71" t="s">
        <v>29</v>
      </c>
      <c r="B62" s="82">
        <v>360208.47093421494</v>
      </c>
      <c r="C62" s="176">
        <v>43933.308523214961</v>
      </c>
      <c r="D62" s="176">
        <v>33711.283307715064</v>
      </c>
      <c r="E62" s="176">
        <v>33711.283307715064</v>
      </c>
      <c r="F62" s="85">
        <v>33711.283307715064</v>
      </c>
    </row>
    <row r="63" spans="1:6">
      <c r="A63" s="71" t="s">
        <v>325</v>
      </c>
      <c r="B63" s="82">
        <v>35270.910969999997</v>
      </c>
      <c r="C63" s="176">
        <v>4493.4708749999991</v>
      </c>
      <c r="D63" s="176">
        <v>66.088060000000951</v>
      </c>
      <c r="E63" s="176">
        <v>66.088060000000951</v>
      </c>
      <c r="F63" s="85">
        <v>66.088060000000951</v>
      </c>
    </row>
    <row r="64" spans="1:6">
      <c r="A64" s="71" t="s">
        <v>38</v>
      </c>
      <c r="B64" s="82">
        <v>18753.623917000004</v>
      </c>
      <c r="C64" s="176">
        <v>9681.4198190000025</v>
      </c>
      <c r="D64" s="176">
        <v>346.46887800000695</v>
      </c>
      <c r="E64" s="176">
        <v>346.46887800000695</v>
      </c>
      <c r="F64" s="85">
        <v>346.4688780000015</v>
      </c>
    </row>
    <row r="65" spans="1:6">
      <c r="A65" s="71" t="s">
        <v>60</v>
      </c>
      <c r="B65" s="82">
        <v>15416.666667</v>
      </c>
      <c r="C65" s="176">
        <v>2916.3306250000005</v>
      </c>
      <c r="D65" s="176">
        <v>0</v>
      </c>
      <c r="E65" s="176">
        <v>0</v>
      </c>
      <c r="F65" s="85">
        <v>0</v>
      </c>
    </row>
    <row r="66" spans="1:6">
      <c r="A66" s="71" t="s">
        <v>615</v>
      </c>
      <c r="B66" s="82">
        <v>4833.4455930000004</v>
      </c>
      <c r="C66" s="176">
        <v>4833.4455930000004</v>
      </c>
      <c r="D66" s="176">
        <v>2785.7181390000005</v>
      </c>
      <c r="E66" s="176">
        <v>2785.7181390000005</v>
      </c>
      <c r="F66" s="85">
        <v>2785.7181390000005</v>
      </c>
    </row>
    <row r="67" spans="1:6">
      <c r="A67" s="71" t="s">
        <v>326</v>
      </c>
      <c r="B67" s="82">
        <v>-821.25593000000003</v>
      </c>
      <c r="C67" s="176">
        <v>-5086.9335470000005</v>
      </c>
      <c r="D67" s="176">
        <v>-524.80044700000008</v>
      </c>
      <c r="E67" s="176">
        <v>-524.80044700000008</v>
      </c>
      <c r="F67" s="85">
        <v>-524.80044700000008</v>
      </c>
    </row>
    <row r="68" spans="1:6">
      <c r="A68" s="71" t="s">
        <v>236</v>
      </c>
      <c r="B68" s="82">
        <v>0</v>
      </c>
      <c r="C68" s="176">
        <v>-5.8207660913467407E-11</v>
      </c>
      <c r="D68" s="176">
        <v>0</v>
      </c>
      <c r="E68" s="176">
        <v>0</v>
      </c>
      <c r="F68" s="85">
        <v>0</v>
      </c>
    </row>
    <row r="69" spans="1:6">
      <c r="A69" s="71" t="s">
        <v>73</v>
      </c>
      <c r="B69" s="82">
        <v>0</v>
      </c>
      <c r="C69" s="176">
        <v>0</v>
      </c>
      <c r="D69" s="176">
        <v>0</v>
      </c>
      <c r="E69" s="176">
        <v>0</v>
      </c>
      <c r="F69" s="85">
        <v>0</v>
      </c>
    </row>
    <row r="70" spans="1:6">
      <c r="A70" s="71" t="s">
        <v>327</v>
      </c>
      <c r="B70" s="82">
        <v>-34338.653615000003</v>
      </c>
      <c r="C70" s="176">
        <v>-61252.696624000004</v>
      </c>
      <c r="D70" s="176">
        <v>-3046.1986430000034</v>
      </c>
      <c r="E70" s="176">
        <v>-3046.1986430000034</v>
      </c>
      <c r="F70" s="85">
        <v>-3046.1986430000034</v>
      </c>
    </row>
    <row r="71" spans="1:6">
      <c r="A71" s="71" t="s">
        <v>535</v>
      </c>
      <c r="B71" s="82">
        <v>-60109.815861000003</v>
      </c>
      <c r="C71" s="176">
        <v>-60109.815861000003</v>
      </c>
      <c r="D71" s="176">
        <v>-864.67246500000329</v>
      </c>
      <c r="E71" s="176">
        <v>-864.67246500000329</v>
      </c>
      <c r="F71" s="85">
        <v>-864.67246500000329</v>
      </c>
    </row>
    <row r="72" spans="1:6">
      <c r="A72" s="71" t="s">
        <v>387</v>
      </c>
      <c r="B72" s="82">
        <v>-1163958.3333340001</v>
      </c>
      <c r="C72" s="176">
        <v>-1048186.7884580001</v>
      </c>
      <c r="D72" s="176">
        <v>4687.5</v>
      </c>
      <c r="E72" s="176">
        <v>4687.5</v>
      </c>
      <c r="F72" s="85">
        <v>4687.5</v>
      </c>
    </row>
    <row r="73" spans="1:6">
      <c r="A73" s="71" t="s">
        <v>298</v>
      </c>
      <c r="B73" s="82">
        <v>1860166.6666660002</v>
      </c>
      <c r="C73" s="176">
        <v>915897.73647000012</v>
      </c>
      <c r="D73" s="176">
        <v>-2583.3333340000827</v>
      </c>
      <c r="E73" s="176">
        <v>-2583.3333340000827</v>
      </c>
      <c r="F73" s="85">
        <v>-2583.3333340000827</v>
      </c>
    </row>
    <row r="74" spans="1:6">
      <c r="A74" s="71" t="s">
        <v>328</v>
      </c>
      <c r="B74" s="82">
        <v>45887.515321999999</v>
      </c>
      <c r="C74" s="176">
        <v>-3450.1895460000014</v>
      </c>
      <c r="D74" s="176">
        <v>-2510.8518170000025</v>
      </c>
      <c r="E74" s="176">
        <v>-2510.8518170000025</v>
      </c>
      <c r="F74" s="85">
        <v>-2510.8518170000025</v>
      </c>
    </row>
    <row r="75" spans="1:6">
      <c r="A75" s="71" t="s">
        <v>36</v>
      </c>
      <c r="B75" s="82">
        <v>174238.804516</v>
      </c>
      <c r="C75" s="176">
        <v>117244.99110000001</v>
      </c>
      <c r="D75" s="176">
        <v>1649.3409359999932</v>
      </c>
      <c r="E75" s="176">
        <v>1649.3409359999932</v>
      </c>
      <c r="F75" s="85">
        <v>1649.3409359999932</v>
      </c>
    </row>
    <row r="76" spans="1:6">
      <c r="A76" s="71" t="s">
        <v>597</v>
      </c>
      <c r="B76" s="82">
        <v>-11007.281385652501</v>
      </c>
      <c r="C76" s="176">
        <v>-11007.281385652501</v>
      </c>
      <c r="D76" s="176">
        <v>-563.4724094505018</v>
      </c>
      <c r="E76" s="176">
        <v>-563.4724094505018</v>
      </c>
      <c r="F76" s="85">
        <v>-563.4724094505018</v>
      </c>
    </row>
    <row r="77" spans="1:6">
      <c r="A77" s="71" t="s">
        <v>329</v>
      </c>
      <c r="B77" s="82">
        <v>-53676.063780999997</v>
      </c>
      <c r="C77" s="176">
        <v>-56459.159734999994</v>
      </c>
      <c r="D77" s="176">
        <v>-20604.812128999998</v>
      </c>
      <c r="E77" s="176">
        <v>-20604.812128999998</v>
      </c>
      <c r="F77" s="85">
        <v>-20604.812128999998</v>
      </c>
    </row>
    <row r="78" spans="1:6">
      <c r="A78" s="71" t="s">
        <v>250</v>
      </c>
      <c r="B78" s="82">
        <v>-45553.783328234997</v>
      </c>
      <c r="C78" s="176">
        <v>-42650.981377118842</v>
      </c>
      <c r="D78" s="176">
        <v>2635.6914560970035</v>
      </c>
      <c r="E78" s="176">
        <v>2635.6914560970035</v>
      </c>
      <c r="F78" s="85">
        <v>2590.6914560970035</v>
      </c>
    </row>
    <row r="79" spans="1:6">
      <c r="A79" s="71" t="s">
        <v>67</v>
      </c>
      <c r="B79" s="82">
        <v>352567.38047385257</v>
      </c>
      <c r="C79" s="176">
        <v>143037.71229385253</v>
      </c>
      <c r="D79" s="176">
        <v>57671.049680998512</v>
      </c>
      <c r="E79" s="176">
        <v>57671.049680998512</v>
      </c>
      <c r="F79" s="85">
        <v>57671.049680998512</v>
      </c>
    </row>
    <row r="80" spans="1:6">
      <c r="A80" s="71" t="s">
        <v>207</v>
      </c>
      <c r="B80" s="82">
        <v>3331.5532619999999</v>
      </c>
      <c r="C80" s="176">
        <v>3889.5490659999982</v>
      </c>
      <c r="D80" s="176">
        <v>274.73884199999975</v>
      </c>
      <c r="E80" s="176">
        <v>274.73884199999975</v>
      </c>
      <c r="F80" s="85">
        <v>274.73884199999975</v>
      </c>
    </row>
    <row r="81" spans="1:6">
      <c r="A81" s="71" t="s">
        <v>330</v>
      </c>
      <c r="B81" s="82">
        <v>52933.005068302497</v>
      </c>
      <c r="C81" s="176">
        <v>8782.8677763024971</v>
      </c>
      <c r="D81" s="176">
        <v>-19225.563972055497</v>
      </c>
      <c r="E81" s="176">
        <v>-19225.563972055497</v>
      </c>
      <c r="F81" s="85">
        <v>-19225.563972055497</v>
      </c>
    </row>
    <row r="82" spans="1:6">
      <c r="A82" s="71" t="s">
        <v>331</v>
      </c>
      <c r="B82" s="82">
        <v>-136367.80686899999</v>
      </c>
      <c r="C82" s="176">
        <v>-124881.99733899999</v>
      </c>
      <c r="D82" s="176">
        <v>-21542.855854999987</v>
      </c>
      <c r="E82" s="176">
        <v>-21542.855854999987</v>
      </c>
      <c r="F82" s="85">
        <v>-21542.855854999987</v>
      </c>
    </row>
    <row r="83" spans="1:6">
      <c r="A83" s="71" t="s">
        <v>436</v>
      </c>
      <c r="B83" s="82">
        <v>43624.447878000035</v>
      </c>
      <c r="C83" s="176">
        <v>43624.447878000035</v>
      </c>
      <c r="D83" s="176">
        <v>1907.2558929999941</v>
      </c>
      <c r="E83" s="176">
        <v>1907.2558929999941</v>
      </c>
      <c r="F83" s="85">
        <v>1907.2558929999941</v>
      </c>
    </row>
    <row r="84" spans="1:6">
      <c r="A84" s="71" t="s">
        <v>332</v>
      </c>
      <c r="B84" s="82">
        <v>-212368.76841799999</v>
      </c>
      <c r="C84" s="176">
        <v>-135497.958919</v>
      </c>
      <c r="D84" s="176">
        <v>-3809.50308699999</v>
      </c>
      <c r="E84" s="176">
        <v>-3809.50308699999</v>
      </c>
      <c r="F84" s="85">
        <v>-3809.50308699999</v>
      </c>
    </row>
    <row r="85" spans="1:6">
      <c r="A85" s="71" t="s">
        <v>333</v>
      </c>
      <c r="B85" s="82">
        <v>-42235.909275999998</v>
      </c>
      <c r="C85" s="176">
        <v>-73048.339267000003</v>
      </c>
      <c r="D85" s="176">
        <v>-3294.3934089999966</v>
      </c>
      <c r="E85" s="176">
        <v>-3294.3934089999966</v>
      </c>
      <c r="F85" s="85">
        <v>-3294.3934089999966</v>
      </c>
    </row>
    <row r="86" spans="1:6">
      <c r="A86" s="71" t="s">
        <v>334</v>
      </c>
      <c r="B86" s="82">
        <v>173484.8310257525</v>
      </c>
      <c r="C86" s="176">
        <v>52037.490070752487</v>
      </c>
      <c r="D86" s="176">
        <v>3696.2606251544817</v>
      </c>
      <c r="E86" s="176">
        <v>3696.2606251544817</v>
      </c>
      <c r="F86" s="85">
        <v>3696.2606251544817</v>
      </c>
    </row>
    <row r="87" spans="1:6">
      <c r="A87" s="71" t="s">
        <v>335</v>
      </c>
      <c r="B87" s="82">
        <v>-252529.88681199998</v>
      </c>
      <c r="C87" s="176">
        <v>-136622.62361599997</v>
      </c>
      <c r="D87" s="176">
        <v>-1084.5245159999859</v>
      </c>
      <c r="E87" s="176">
        <v>-1084.5245159999859</v>
      </c>
      <c r="F87" s="85">
        <v>-1084.5245159999859</v>
      </c>
    </row>
    <row r="88" spans="1:6">
      <c r="A88" s="71" t="s">
        <v>336</v>
      </c>
      <c r="B88" s="82">
        <v>69907.638850999996</v>
      </c>
      <c r="C88" s="176">
        <v>64088.565526999999</v>
      </c>
      <c r="D88" s="176">
        <v>-2504.1382169999997</v>
      </c>
      <c r="E88" s="176">
        <v>-2504.1382169999997</v>
      </c>
      <c r="F88" s="85">
        <v>-2504.1382169999997</v>
      </c>
    </row>
    <row r="89" spans="1:6">
      <c r="A89" s="71" t="s">
        <v>337</v>
      </c>
      <c r="B89" s="82">
        <v>366396.63100299996</v>
      </c>
      <c r="C89" s="176">
        <v>-37879.611043000041</v>
      </c>
      <c r="D89" s="176">
        <v>789.50181899999734</v>
      </c>
      <c r="E89" s="176">
        <v>789.50181899999734</v>
      </c>
      <c r="F89" s="85">
        <v>789.50181899999734</v>
      </c>
    </row>
    <row r="90" spans="1:6">
      <c r="A90" s="71" t="s">
        <v>338</v>
      </c>
      <c r="B90" s="82">
        <v>-190046.90819300001</v>
      </c>
      <c r="C90" s="176">
        <v>-151095.331737</v>
      </c>
      <c r="D90" s="176">
        <v>-5327.927216000011</v>
      </c>
      <c r="E90" s="176">
        <v>-5327.927216000011</v>
      </c>
      <c r="F90" s="85">
        <v>-5327.927216000011</v>
      </c>
    </row>
    <row r="91" spans="1:6">
      <c r="A91" s="71" t="s">
        <v>538</v>
      </c>
      <c r="B91" s="82">
        <v>144087.02115999997</v>
      </c>
      <c r="C91" s="176">
        <v>144087.02115999997</v>
      </c>
      <c r="D91" s="176">
        <v>7179.9688440000036</v>
      </c>
      <c r="E91" s="176">
        <v>7179.9688440000036</v>
      </c>
      <c r="F91" s="85">
        <v>7179.9688440000036</v>
      </c>
    </row>
    <row r="92" spans="1:6">
      <c r="A92" s="71" t="s">
        <v>51</v>
      </c>
      <c r="B92" s="82">
        <v>-111594.07253799999</v>
      </c>
      <c r="C92" s="176">
        <v>-3472.3402469999892</v>
      </c>
      <c r="D92" s="176">
        <v>-779.78128299998934</v>
      </c>
      <c r="E92" s="176">
        <v>-779.78128299998934</v>
      </c>
      <c r="F92" s="85">
        <v>-779.78128300000367</v>
      </c>
    </row>
    <row r="93" spans="1:6">
      <c r="A93" s="71" t="s">
        <v>339</v>
      </c>
      <c r="B93" s="82">
        <v>-179341.24083900001</v>
      </c>
      <c r="C93" s="176">
        <v>-735213.69868399994</v>
      </c>
      <c r="D93" s="176">
        <v>-4620.986155999999</v>
      </c>
      <c r="E93" s="176">
        <v>-4620.986155999999</v>
      </c>
      <c r="F93" s="85">
        <v>-4620.986155999999</v>
      </c>
    </row>
    <row r="94" spans="1:6">
      <c r="A94" s="71" t="s">
        <v>536</v>
      </c>
      <c r="B94" s="82">
        <v>56331.155603799998</v>
      </c>
      <c r="C94" s="176">
        <v>56331.155603799998</v>
      </c>
      <c r="D94" s="176">
        <v>56529.2310478</v>
      </c>
      <c r="E94" s="176">
        <v>56529.2310478</v>
      </c>
      <c r="F94" s="85">
        <v>56529.155603799998</v>
      </c>
    </row>
    <row r="95" spans="1:6">
      <c r="A95" s="71" t="s">
        <v>340</v>
      </c>
      <c r="B95" s="82">
        <v>21625.784662999999</v>
      </c>
      <c r="C95" s="176">
        <v>16522.671120999999</v>
      </c>
      <c r="D95" s="176">
        <v>43.055110000000241</v>
      </c>
      <c r="E95" s="176">
        <v>43.055110000000241</v>
      </c>
      <c r="F95" s="85">
        <v>43.055110000000241</v>
      </c>
    </row>
    <row r="96" spans="1:6">
      <c r="A96" s="71" t="s">
        <v>389</v>
      </c>
      <c r="B96" s="82">
        <v>13169.520028404</v>
      </c>
      <c r="C96" s="176">
        <v>19903.873624687287</v>
      </c>
      <c r="D96" s="176">
        <v>286.91799867900045</v>
      </c>
      <c r="E96" s="176">
        <v>286.91799867900045</v>
      </c>
      <c r="F96" s="85">
        <v>314.77674867899987</v>
      </c>
    </row>
    <row r="97" spans="1:6">
      <c r="A97" s="71" t="s">
        <v>392</v>
      </c>
      <c r="B97" s="82">
        <v>9492.0530410675001</v>
      </c>
      <c r="C97" s="176">
        <v>13576.123104650436</v>
      </c>
      <c r="D97" s="176">
        <v>267.09924031750052</v>
      </c>
      <c r="E97" s="176">
        <v>267.09924031750052</v>
      </c>
      <c r="F97" s="85">
        <v>267.09924031750052</v>
      </c>
    </row>
    <row r="98" spans="1:6">
      <c r="A98" s="71" t="s">
        <v>297</v>
      </c>
      <c r="B98" s="82">
        <v>48347.671722999999</v>
      </c>
      <c r="C98" s="176">
        <v>2900.8715099999972</v>
      </c>
      <c r="D98" s="176">
        <v>67.968477000002167</v>
      </c>
      <c r="E98" s="176">
        <v>67.968477000002167</v>
      </c>
      <c r="F98" s="85">
        <v>67.968477000000348</v>
      </c>
    </row>
    <row r="99" spans="1:6">
      <c r="A99" s="71" t="s">
        <v>341</v>
      </c>
      <c r="B99" s="82">
        <v>38031.673866999998</v>
      </c>
      <c r="C99" s="176">
        <v>-53092.654492000009</v>
      </c>
      <c r="D99" s="176">
        <v>1983.3078359999981</v>
      </c>
      <c r="E99" s="176">
        <v>1983.3078359999981</v>
      </c>
      <c r="F99" s="85">
        <v>1983.3078359999981</v>
      </c>
    </row>
    <row r="100" spans="1:6">
      <c r="A100" s="71" t="s">
        <v>76</v>
      </c>
      <c r="B100" s="82">
        <v>77256.246849000017</v>
      </c>
      <c r="C100" s="176">
        <v>14131.923236000002</v>
      </c>
      <c r="D100" s="176">
        <v>-477.29980299998715</v>
      </c>
      <c r="E100" s="176">
        <v>-477.29980299998715</v>
      </c>
      <c r="F100" s="85">
        <v>-477.29980299998715</v>
      </c>
    </row>
    <row r="101" spans="1:6">
      <c r="A101" s="71" t="s">
        <v>603</v>
      </c>
      <c r="B101" s="82">
        <v>-1098.522453</v>
      </c>
      <c r="C101" s="176">
        <v>-1098.522453</v>
      </c>
      <c r="D101" s="176">
        <v>-237.97054700000001</v>
      </c>
      <c r="E101" s="176">
        <v>-237.97054700000001</v>
      </c>
      <c r="F101" s="85">
        <v>-237.97054700000001</v>
      </c>
    </row>
    <row r="102" spans="1:6">
      <c r="A102" s="71" t="s">
        <v>274</v>
      </c>
      <c r="B102" s="82">
        <v>12092.915649999995</v>
      </c>
      <c r="C102" s="176">
        <v>12092.915649999995</v>
      </c>
      <c r="D102" s="176">
        <v>-3774.9965809999994</v>
      </c>
      <c r="E102" s="176">
        <v>-3774.9965809999994</v>
      </c>
      <c r="F102" s="85">
        <v>-3774.9965809999994</v>
      </c>
    </row>
    <row r="103" spans="1:6">
      <c r="A103" s="71" t="s">
        <v>342</v>
      </c>
      <c r="B103" s="82">
        <v>59694.622104000002</v>
      </c>
      <c r="C103" s="176">
        <v>28787.042741000001</v>
      </c>
      <c r="D103" s="176">
        <v>-2462.9819339999958</v>
      </c>
      <c r="E103" s="176">
        <v>-2462.9819339999958</v>
      </c>
      <c r="F103" s="85">
        <v>-2462.9819339999958</v>
      </c>
    </row>
    <row r="104" spans="1:6">
      <c r="A104" s="71" t="s">
        <v>52</v>
      </c>
      <c r="B104" s="82">
        <v>31444.106614999986</v>
      </c>
      <c r="C104" s="176">
        <v>-198831.83065999995</v>
      </c>
      <c r="D104" s="176">
        <v>-8290.8612570000005</v>
      </c>
      <c r="E104" s="176">
        <v>-8290.8612570000005</v>
      </c>
      <c r="F104" s="85">
        <v>-8290.8612570000005</v>
      </c>
    </row>
    <row r="105" spans="1:6">
      <c r="A105" s="71" t="s">
        <v>2</v>
      </c>
      <c r="B105" s="82">
        <v>-111933.333333</v>
      </c>
      <c r="C105" s="176">
        <v>-111933.333333</v>
      </c>
      <c r="D105" s="176">
        <v>0</v>
      </c>
      <c r="E105" s="176">
        <v>0</v>
      </c>
      <c r="F105" s="85">
        <v>0</v>
      </c>
    </row>
    <row r="106" spans="1:6">
      <c r="A106" s="71" t="s">
        <v>493</v>
      </c>
      <c r="B106" s="82">
        <v>-26694.670104000001</v>
      </c>
      <c r="C106" s="176">
        <v>-26694.670104000001</v>
      </c>
      <c r="D106" s="176">
        <v>201.40127199999915</v>
      </c>
      <c r="E106" s="176">
        <v>201.40127199999915</v>
      </c>
      <c r="F106" s="85">
        <v>201.40127199999915</v>
      </c>
    </row>
    <row r="107" spans="1:6">
      <c r="A107" s="71" t="s">
        <v>343</v>
      </c>
      <c r="B107" s="82">
        <v>16671.646664</v>
      </c>
      <c r="C107" s="176">
        <v>10210.337931000002</v>
      </c>
      <c r="D107" s="176">
        <v>1.2101540000076056</v>
      </c>
      <c r="E107" s="176">
        <v>1.2101540000076056</v>
      </c>
      <c r="F107" s="85">
        <v>1.2101540000076056</v>
      </c>
    </row>
    <row r="108" spans="1:6">
      <c r="A108" s="71" t="s">
        <v>47</v>
      </c>
      <c r="B108" s="82">
        <v>-114051.71884431009</v>
      </c>
      <c r="C108" s="176">
        <v>-128239.14541131008</v>
      </c>
      <c r="D108" s="176">
        <v>-72579.848607560125</v>
      </c>
      <c r="E108" s="176">
        <v>-72579.848607560125</v>
      </c>
      <c r="F108" s="85">
        <v>-72579.848607560009</v>
      </c>
    </row>
    <row r="109" spans="1:6">
      <c r="A109" s="71" t="s">
        <v>344</v>
      </c>
      <c r="B109" s="82">
        <v>-264857.98752099997</v>
      </c>
      <c r="C109" s="176">
        <v>-145548.69331799998</v>
      </c>
      <c r="D109" s="176">
        <v>-22084.13763599997</v>
      </c>
      <c r="E109" s="176">
        <v>-22084.13763599997</v>
      </c>
      <c r="F109" s="85">
        <v>-22084.13763599997</v>
      </c>
    </row>
    <row r="110" spans="1:6">
      <c r="A110" s="71" t="s">
        <v>75</v>
      </c>
      <c r="B110" s="82">
        <v>30979.041357000009</v>
      </c>
      <c r="C110" s="176">
        <v>-141.95246599998791</v>
      </c>
      <c r="D110" s="176">
        <v>-21.252481999981683</v>
      </c>
      <c r="E110" s="176">
        <v>-21.252481999981683</v>
      </c>
      <c r="F110" s="85">
        <v>-21.252481999981683</v>
      </c>
    </row>
    <row r="111" spans="1:6">
      <c r="A111" s="71" t="s">
        <v>345</v>
      </c>
      <c r="B111" s="82">
        <v>64825.458695000008</v>
      </c>
      <c r="C111" s="176">
        <v>54330.865372000015</v>
      </c>
      <c r="D111" s="176">
        <v>316.08070700001554</v>
      </c>
      <c r="E111" s="176">
        <v>316.08070700001554</v>
      </c>
      <c r="F111" s="85">
        <v>316.08070700001554</v>
      </c>
    </row>
    <row r="112" spans="1:6">
      <c r="A112" s="71" t="s">
        <v>31</v>
      </c>
      <c r="B112" s="82">
        <v>-7033.5658599999915</v>
      </c>
      <c r="C112" s="176">
        <v>-109059.44081000001</v>
      </c>
      <c r="D112" s="176">
        <v>-11147.962631</v>
      </c>
      <c r="E112" s="176">
        <v>-11147.962631</v>
      </c>
      <c r="F112" s="85">
        <v>-11147.962631000008</v>
      </c>
    </row>
    <row r="113" spans="1:6">
      <c r="A113" s="71" t="s">
        <v>346</v>
      </c>
      <c r="B113" s="82">
        <v>-60609.614075999998</v>
      </c>
      <c r="C113" s="176">
        <v>-58451.683493999997</v>
      </c>
      <c r="D113" s="176">
        <v>-2572.6312580000013</v>
      </c>
      <c r="E113" s="176">
        <v>-2572.6312580000013</v>
      </c>
      <c r="F113" s="85">
        <v>-2572.6312580000013</v>
      </c>
    </row>
    <row r="114" spans="1:6">
      <c r="A114" s="71" t="s">
        <v>183</v>
      </c>
      <c r="B114" s="82">
        <v>-1826.972589</v>
      </c>
      <c r="C114" s="176">
        <v>-45216.398989999994</v>
      </c>
      <c r="D114" s="176">
        <v>-179.23995500000001</v>
      </c>
      <c r="E114" s="176">
        <v>-179.23995500000001</v>
      </c>
      <c r="F114" s="85">
        <v>-179.23995500000001</v>
      </c>
    </row>
    <row r="115" spans="1:6">
      <c r="A115" s="71" t="s">
        <v>48</v>
      </c>
      <c r="B115" s="82">
        <v>131295.81383999999</v>
      </c>
      <c r="C115" s="176">
        <v>-30962.246344000014</v>
      </c>
      <c r="D115" s="176">
        <v>-3086.4450980000329</v>
      </c>
      <c r="E115" s="176">
        <v>-3086.4450980000329</v>
      </c>
      <c r="F115" s="85">
        <v>-3086.4450980000029</v>
      </c>
    </row>
    <row r="116" spans="1:6">
      <c r="A116" s="71" t="s">
        <v>575</v>
      </c>
      <c r="B116" s="82">
        <v>11631.403614999999</v>
      </c>
      <c r="C116" s="176">
        <v>11631.403614999999</v>
      </c>
      <c r="D116" s="176">
        <v>-354.5550400000011</v>
      </c>
      <c r="E116" s="176">
        <v>-354.5550400000011</v>
      </c>
      <c r="F116" s="85">
        <v>-354.5550400000011</v>
      </c>
    </row>
    <row r="117" spans="1:6">
      <c r="A117" s="71" t="s">
        <v>347</v>
      </c>
      <c r="B117" s="82">
        <v>101532.66876099999</v>
      </c>
      <c r="C117" s="176">
        <v>95360.782175</v>
      </c>
      <c r="D117" s="176">
        <v>223.98770100000274</v>
      </c>
      <c r="E117" s="176">
        <v>223.98770100000274</v>
      </c>
      <c r="F117" s="85">
        <v>223.98770100000274</v>
      </c>
    </row>
    <row r="118" spans="1:6">
      <c r="A118" s="71" t="s">
        <v>348</v>
      </c>
      <c r="B118" s="82">
        <v>-9818.8781940000008</v>
      </c>
      <c r="C118" s="176">
        <v>-70933.797714</v>
      </c>
      <c r="D118" s="176">
        <v>-2771.2441930000005</v>
      </c>
      <c r="E118" s="176">
        <v>-2771.2441930000005</v>
      </c>
      <c r="F118" s="85">
        <v>-2771.2441930000005</v>
      </c>
    </row>
    <row r="119" spans="1:6">
      <c r="A119" s="71" t="s">
        <v>611</v>
      </c>
      <c r="B119" s="82">
        <v>-12246.986796524998</v>
      </c>
      <c r="C119" s="176">
        <v>-12246.986796524998</v>
      </c>
      <c r="D119" s="176">
        <v>2955.9328124850035</v>
      </c>
      <c r="E119" s="176">
        <v>2955.9328124850035</v>
      </c>
      <c r="F119" s="85">
        <v>2955.9328124850035</v>
      </c>
    </row>
    <row r="120" spans="1:6">
      <c r="A120" s="71" t="s">
        <v>37</v>
      </c>
      <c r="B120" s="82">
        <v>119670.31997800001</v>
      </c>
      <c r="C120" s="176">
        <v>5113.1487690000067</v>
      </c>
      <c r="D120" s="176">
        <v>186.23337200000242</v>
      </c>
      <c r="E120" s="176">
        <v>186.23337200000242</v>
      </c>
      <c r="F120" s="85">
        <v>186.23337200000242</v>
      </c>
    </row>
    <row r="121" spans="1:6">
      <c r="A121" s="71" t="s">
        <v>349</v>
      </c>
      <c r="B121" s="82">
        <v>22990.657614</v>
      </c>
      <c r="C121" s="176">
        <v>-64044.901589000001</v>
      </c>
      <c r="D121" s="176">
        <v>-2657.585489000001</v>
      </c>
      <c r="E121" s="176">
        <v>-2657.585489000001</v>
      </c>
      <c r="F121" s="85">
        <v>-2657.585489000001</v>
      </c>
    </row>
    <row r="122" spans="1:6">
      <c r="A122" s="71" t="s">
        <v>350</v>
      </c>
      <c r="B122" s="82">
        <v>-528506.68697599997</v>
      </c>
      <c r="C122" s="176">
        <v>-643279.97544399998</v>
      </c>
      <c r="D122" s="176">
        <v>-2500.7142509999685</v>
      </c>
      <c r="E122" s="176">
        <v>-2500.7142509999685</v>
      </c>
      <c r="F122" s="85">
        <v>-2500.7142509999685</v>
      </c>
    </row>
    <row r="123" spans="1:6">
      <c r="A123" s="71" t="s">
        <v>351</v>
      </c>
      <c r="B123" s="82">
        <v>106669.32584799999</v>
      </c>
      <c r="C123" s="176">
        <v>90373.648149999994</v>
      </c>
      <c r="D123" s="176">
        <v>-130.24084399999992</v>
      </c>
      <c r="E123" s="176">
        <v>-130.24084399999992</v>
      </c>
      <c r="F123" s="85">
        <v>-130.24084399999992</v>
      </c>
    </row>
    <row r="124" spans="1:6">
      <c r="A124" s="71" t="s">
        <v>352</v>
      </c>
      <c r="B124" s="82">
        <v>-215826.78056399999</v>
      </c>
      <c r="C124" s="176">
        <v>-134203.28166399998</v>
      </c>
      <c r="D124" s="176">
        <v>-1196.2905019999889</v>
      </c>
      <c r="E124" s="176">
        <v>-1196.2905019999889</v>
      </c>
      <c r="F124" s="85">
        <v>-1196.2905019999889</v>
      </c>
    </row>
    <row r="125" spans="1:6">
      <c r="A125" s="71" t="s">
        <v>353</v>
      </c>
      <c r="B125" s="82">
        <v>-31172.561618</v>
      </c>
      <c r="C125" s="176">
        <v>-96342.32351300001</v>
      </c>
      <c r="D125" s="176">
        <v>-3503.6405909999994</v>
      </c>
      <c r="E125" s="176">
        <v>-3503.6405909999994</v>
      </c>
      <c r="F125" s="85">
        <v>-3503.6405909999994</v>
      </c>
    </row>
    <row r="126" spans="1:6">
      <c r="A126" s="71" t="s">
        <v>354</v>
      </c>
      <c r="B126" s="82">
        <v>757083.24491500005</v>
      </c>
      <c r="C126" s="176">
        <v>-111911.4927709999</v>
      </c>
      <c r="D126" s="176">
        <v>-4191.3031299998984</v>
      </c>
      <c r="E126" s="176">
        <v>-4191.3031299998984</v>
      </c>
      <c r="F126" s="85">
        <v>-4191.3031299998984</v>
      </c>
    </row>
    <row r="127" spans="1:6">
      <c r="A127" s="71" t="s">
        <v>39</v>
      </c>
      <c r="B127" s="82">
        <v>13210.502653999996</v>
      </c>
      <c r="C127" s="176">
        <v>639.59704200000124</v>
      </c>
      <c r="D127" s="176">
        <v>10.194246999995812</v>
      </c>
      <c r="E127" s="176">
        <v>10.194246999995812</v>
      </c>
      <c r="F127" s="85">
        <v>10.194246999998541</v>
      </c>
    </row>
    <row r="128" spans="1:6">
      <c r="A128" s="71" t="s">
        <v>355</v>
      </c>
      <c r="B128" s="82">
        <v>60584.121641999998</v>
      </c>
      <c r="C128" s="176">
        <v>12251.909878999999</v>
      </c>
      <c r="D128" s="176">
        <v>76.646261000001687</v>
      </c>
      <c r="E128" s="176">
        <v>76.646261000001687</v>
      </c>
      <c r="F128" s="85">
        <v>76.646261000001687</v>
      </c>
    </row>
    <row r="129" spans="1:6">
      <c r="A129" s="71" t="s">
        <v>356</v>
      </c>
      <c r="B129" s="82">
        <v>-127568.388702</v>
      </c>
      <c r="C129" s="176">
        <v>-73810.55071499999</v>
      </c>
      <c r="D129" s="176">
        <v>-456.22009999999136</v>
      </c>
      <c r="E129" s="176">
        <v>-456.22009999999136</v>
      </c>
      <c r="F129" s="85">
        <v>-456.22009999999136</v>
      </c>
    </row>
    <row r="130" spans="1:6">
      <c r="A130" s="71" t="s">
        <v>65</v>
      </c>
      <c r="B130" s="82">
        <v>159945.49522499999</v>
      </c>
      <c r="C130" s="176">
        <v>50472.965784999993</v>
      </c>
      <c r="D130" s="176">
        <v>-22311.614925000024</v>
      </c>
      <c r="E130" s="176">
        <v>-22311.614925000024</v>
      </c>
      <c r="F130" s="85">
        <v>-22311.614925000009</v>
      </c>
    </row>
    <row r="131" spans="1:6">
      <c r="A131" s="71" t="s">
        <v>357</v>
      </c>
      <c r="B131" s="82">
        <v>-281729.39072899998</v>
      </c>
      <c r="C131" s="176">
        <v>-101414.47277599998</v>
      </c>
      <c r="D131" s="176">
        <v>-1673.7487119999714</v>
      </c>
      <c r="E131" s="176">
        <v>-1673.7487119999714</v>
      </c>
      <c r="F131" s="85">
        <v>-1673.7487119999714</v>
      </c>
    </row>
    <row r="132" spans="1:6">
      <c r="A132" s="71" t="s">
        <v>212</v>
      </c>
      <c r="B132" s="82">
        <v>358891.81555599999</v>
      </c>
      <c r="C132" s="176">
        <v>83859.17483699997</v>
      </c>
      <c r="D132" s="176">
        <v>0</v>
      </c>
      <c r="E132" s="176">
        <v>0</v>
      </c>
      <c r="F132" s="85">
        <v>0</v>
      </c>
    </row>
    <row r="133" spans="1:6">
      <c r="A133" s="71" t="s">
        <v>358</v>
      </c>
      <c r="B133" s="82">
        <v>1216.7059199999999</v>
      </c>
      <c r="C133" s="176">
        <v>-24213.412478999999</v>
      </c>
      <c r="D133" s="176">
        <v>-198.9384270000001</v>
      </c>
      <c r="E133" s="176">
        <v>-198.9384270000001</v>
      </c>
      <c r="F133" s="85">
        <v>-198.9384270000001</v>
      </c>
    </row>
    <row r="134" spans="1:6">
      <c r="A134" s="71" t="s">
        <v>66</v>
      </c>
      <c r="B134" s="82">
        <v>154168.61476099998</v>
      </c>
      <c r="C134" s="176">
        <v>-98475.210882000014</v>
      </c>
      <c r="D134" s="176">
        <v>-303.97275300000911</v>
      </c>
      <c r="E134" s="176">
        <v>-303.97275300000911</v>
      </c>
      <c r="F134" s="85">
        <v>-303.97275300000911</v>
      </c>
    </row>
    <row r="135" spans="1:6">
      <c r="A135" s="71" t="s">
        <v>218</v>
      </c>
      <c r="B135" s="82">
        <v>-6505159</v>
      </c>
      <c r="C135" s="176">
        <v>-1174347</v>
      </c>
      <c r="D135" s="176">
        <v>-9342</v>
      </c>
      <c r="E135" s="176">
        <v>-9342</v>
      </c>
      <c r="F135" s="85">
        <v>-9342</v>
      </c>
    </row>
    <row r="136" spans="1:6">
      <c r="A136" s="71" t="s">
        <v>252</v>
      </c>
      <c r="B136" s="82">
        <v>-5277.7777779999997</v>
      </c>
      <c r="C136" s="176">
        <v>-870239.16867199994</v>
      </c>
      <c r="D136" s="176">
        <v>0</v>
      </c>
      <c r="E136" s="176">
        <v>0</v>
      </c>
      <c r="F136" s="85">
        <v>0</v>
      </c>
    </row>
    <row r="137" spans="1:6">
      <c r="A137" s="71" t="s">
        <v>219</v>
      </c>
      <c r="B137" s="82">
        <v>10127123</v>
      </c>
      <c r="C137" s="176">
        <v>983761</v>
      </c>
      <c r="D137" s="176">
        <v>15148</v>
      </c>
      <c r="E137" s="176">
        <v>15148</v>
      </c>
      <c r="F137" s="85">
        <v>15148</v>
      </c>
    </row>
    <row r="138" spans="1:6">
      <c r="A138" s="71" t="s">
        <v>217</v>
      </c>
      <c r="B138" s="82">
        <v>-465921.50579600001</v>
      </c>
      <c r="C138" s="176">
        <v>-428057.420836</v>
      </c>
      <c r="D138" s="176">
        <v>-2030.3396139999968</v>
      </c>
      <c r="E138" s="176">
        <v>-2030.3396139999968</v>
      </c>
      <c r="F138" s="85">
        <v>-2030.3396139999968</v>
      </c>
    </row>
    <row r="139" spans="1:6">
      <c r="A139" s="71" t="s">
        <v>43</v>
      </c>
      <c r="B139" s="82">
        <v>23721.707091</v>
      </c>
      <c r="C139" s="176">
        <v>11564.202478000001</v>
      </c>
      <c r="D139" s="176">
        <v>587.61049500000081</v>
      </c>
      <c r="E139" s="176">
        <v>587.61049500000081</v>
      </c>
      <c r="F139" s="85">
        <v>587.61049500000081</v>
      </c>
    </row>
    <row r="140" spans="1:6">
      <c r="A140" s="71" t="s">
        <v>216</v>
      </c>
      <c r="B140" s="82">
        <v>-886130.37212499999</v>
      </c>
      <c r="C140" s="176">
        <v>-176898.5709879999</v>
      </c>
      <c r="D140" s="176">
        <v>-6616.5437639999436</v>
      </c>
      <c r="E140" s="176">
        <v>-6616.5437639999436</v>
      </c>
      <c r="F140" s="85">
        <v>-6616.5437639999436</v>
      </c>
    </row>
    <row r="141" spans="1:6">
      <c r="A141" s="71" t="s">
        <v>359</v>
      </c>
      <c r="B141" s="82">
        <v>-57297.319525999999</v>
      </c>
      <c r="C141" s="176">
        <v>-51585.540989000001</v>
      </c>
      <c r="D141" s="176">
        <v>-2599.0991999999969</v>
      </c>
      <c r="E141" s="176">
        <v>-2599.0991999999969</v>
      </c>
      <c r="F141" s="85">
        <v>-2599.0991999999969</v>
      </c>
    </row>
    <row r="142" spans="1:6">
      <c r="A142" s="71" t="s">
        <v>360</v>
      </c>
      <c r="B142" s="82">
        <v>39591.928974999995</v>
      </c>
      <c r="C142" s="176">
        <v>53930.714228999983</v>
      </c>
      <c r="D142" s="176">
        <v>1219.1370689999894</v>
      </c>
      <c r="E142" s="176">
        <v>1219.1370689999894</v>
      </c>
      <c r="F142" s="85">
        <v>1219.1370689999894</v>
      </c>
    </row>
    <row r="143" spans="1:6">
      <c r="A143" s="71" t="s">
        <v>300</v>
      </c>
      <c r="B143" s="82">
        <v>-387577.77777799999</v>
      </c>
      <c r="C143" s="176">
        <v>-182136.16491699999</v>
      </c>
      <c r="D143" s="176">
        <v>358.33333300001686</v>
      </c>
      <c r="E143" s="176">
        <v>358.33333300001686</v>
      </c>
      <c r="F143" s="85">
        <v>358.33333300001686</v>
      </c>
    </row>
    <row r="144" spans="1:6">
      <c r="A144" s="71" t="s">
        <v>361</v>
      </c>
      <c r="B144" s="82">
        <v>-61373.986447000003</v>
      </c>
      <c r="C144" s="176">
        <v>-45807.501473000004</v>
      </c>
      <c r="D144" s="176">
        <v>-2810.2468389999995</v>
      </c>
      <c r="E144" s="176">
        <v>-2810.2468389999995</v>
      </c>
      <c r="F144" s="85">
        <v>-2810.2468389999995</v>
      </c>
    </row>
    <row r="145" spans="1:6">
      <c r="A145" s="71" t="s">
        <v>412</v>
      </c>
      <c r="B145" s="82">
        <v>34387.585058999997</v>
      </c>
      <c r="C145" s="176">
        <v>34387.585058999997</v>
      </c>
      <c r="D145" s="176">
        <v>-2210.9095080000043</v>
      </c>
      <c r="E145" s="176">
        <v>-2210.9095080000043</v>
      </c>
      <c r="F145" s="85">
        <v>-2210.9095080000043</v>
      </c>
    </row>
    <row r="146" spans="1:6">
      <c r="A146" s="71" t="s">
        <v>362</v>
      </c>
      <c r="B146" s="82">
        <v>-66059.412960000001</v>
      </c>
      <c r="C146" s="176">
        <v>-103792.163266</v>
      </c>
      <c r="D146" s="176">
        <v>-3196.5555860000022</v>
      </c>
      <c r="E146" s="176">
        <v>-3196.5555860000022</v>
      </c>
      <c r="F146" s="85">
        <v>-3196.5555860000022</v>
      </c>
    </row>
    <row r="147" spans="1:6">
      <c r="A147" s="71" t="s">
        <v>363</v>
      </c>
      <c r="B147" s="82">
        <v>61806.259237999999</v>
      </c>
      <c r="C147" s="176">
        <v>-4507.5607469999959</v>
      </c>
      <c r="D147" s="176">
        <v>147.059698999999</v>
      </c>
      <c r="E147" s="176">
        <v>147.059698999999</v>
      </c>
      <c r="F147" s="85">
        <v>147.059698999999</v>
      </c>
    </row>
    <row r="148" spans="1:6">
      <c r="A148" s="71" t="s">
        <v>553</v>
      </c>
      <c r="B148" s="82">
        <v>-7853.1784699999998</v>
      </c>
      <c r="C148" s="176">
        <v>-7853.1784699999998</v>
      </c>
      <c r="D148" s="176">
        <v>-2546.4257040000002</v>
      </c>
      <c r="E148" s="176">
        <v>-2546.4257040000002</v>
      </c>
      <c r="F148" s="85">
        <v>-2546.4257040000002</v>
      </c>
    </row>
    <row r="149" spans="1:6">
      <c r="A149" s="71" t="s">
        <v>612</v>
      </c>
      <c r="B149" s="82">
        <v>-1113.7393199999999</v>
      </c>
      <c r="C149" s="176">
        <v>-1113.7393199999999</v>
      </c>
      <c r="D149" s="176">
        <v>-1113.7393199999999</v>
      </c>
      <c r="E149" s="176">
        <v>-1113.7393199999999</v>
      </c>
      <c r="F149" s="85">
        <v>-1113.7393199999999</v>
      </c>
    </row>
    <row r="150" spans="1:6">
      <c r="A150" s="71" t="s">
        <v>364</v>
      </c>
      <c r="B150" s="82">
        <v>-212698.53257400001</v>
      </c>
      <c r="C150" s="176">
        <v>-161153.71457500002</v>
      </c>
      <c r="D150" s="176">
        <v>-3707.5052940000023</v>
      </c>
      <c r="E150" s="176">
        <v>-3707.5052940000023</v>
      </c>
      <c r="F150" s="85">
        <v>-3707.5052940000023</v>
      </c>
    </row>
    <row r="151" spans="1:6">
      <c r="A151" s="71" t="s">
        <v>560</v>
      </c>
      <c r="B151" s="82">
        <v>76358.777799000003</v>
      </c>
      <c r="C151" s="176">
        <v>15178.022078000009</v>
      </c>
      <c r="D151" s="176">
        <v>1654.9784840000393</v>
      </c>
      <c r="E151" s="176">
        <v>1654.9784840000393</v>
      </c>
      <c r="F151" s="85">
        <v>1654.9784840000393</v>
      </c>
    </row>
    <row r="152" spans="1:6">
      <c r="A152" s="71" t="s">
        <v>366</v>
      </c>
      <c r="B152" s="82">
        <v>-157200.82091400001</v>
      </c>
      <c r="C152" s="176">
        <v>-99020.163545000018</v>
      </c>
      <c r="D152" s="176">
        <v>-1572.4895760000218</v>
      </c>
      <c r="E152" s="176">
        <v>-1572.4895760000218</v>
      </c>
      <c r="F152" s="85">
        <v>-1572.4895760000218</v>
      </c>
    </row>
    <row r="153" spans="1:6">
      <c r="A153" s="71" t="s">
        <v>46</v>
      </c>
      <c r="B153" s="82">
        <v>114765.959728</v>
      </c>
      <c r="C153" s="176">
        <v>4957.700291999965</v>
      </c>
      <c r="D153" s="176">
        <v>200.14234000000215</v>
      </c>
      <c r="E153" s="176">
        <v>200.14234000000215</v>
      </c>
      <c r="F153" s="85">
        <v>200.14234000000215</v>
      </c>
    </row>
    <row r="154" spans="1:6">
      <c r="A154" s="71" t="s">
        <v>367</v>
      </c>
      <c r="B154" s="82">
        <v>-153077.79572400003</v>
      </c>
      <c r="C154" s="176">
        <v>-137865.292946</v>
      </c>
      <c r="D154" s="176">
        <v>-1931.0536690000154</v>
      </c>
      <c r="E154" s="176">
        <v>-1931.0536690000154</v>
      </c>
      <c r="F154" s="85">
        <v>-1931.0536690000154</v>
      </c>
    </row>
    <row r="155" spans="1:6">
      <c r="A155" s="71" t="s">
        <v>368</v>
      </c>
      <c r="B155" s="82">
        <v>69.988877000000002</v>
      </c>
      <c r="C155" s="176">
        <v>5045.57413</v>
      </c>
      <c r="D155" s="176">
        <v>-527.31238799999994</v>
      </c>
      <c r="E155" s="176">
        <v>-527.31238799999994</v>
      </c>
      <c r="F155" s="85">
        <v>-527.31238799999994</v>
      </c>
    </row>
    <row r="156" spans="1:6">
      <c r="A156" s="71" t="s">
        <v>391</v>
      </c>
      <c r="B156" s="82">
        <v>32123.687529999999</v>
      </c>
      <c r="C156" s="176">
        <v>33806.081651</v>
      </c>
      <c r="D156" s="176">
        <v>676.99198500000057</v>
      </c>
      <c r="E156" s="176">
        <v>676.99198500000057</v>
      </c>
      <c r="F156" s="85">
        <v>676.99198500000057</v>
      </c>
    </row>
    <row r="157" spans="1:6">
      <c r="A157" s="71" t="s">
        <v>62</v>
      </c>
      <c r="B157" s="82">
        <v>120060.04265100001</v>
      </c>
      <c r="C157" s="176">
        <v>1273.6992520000058</v>
      </c>
      <c r="D157" s="176">
        <v>54.322966000005181</v>
      </c>
      <c r="E157" s="176">
        <v>54.322966000005181</v>
      </c>
      <c r="F157" s="85">
        <v>54.322965999997905</v>
      </c>
    </row>
    <row r="158" spans="1:6">
      <c r="A158" s="71" t="s">
        <v>596</v>
      </c>
      <c r="B158" s="82">
        <v>-10819.476094342499</v>
      </c>
      <c r="C158" s="176">
        <v>-10819.476094342499</v>
      </c>
      <c r="D158" s="176">
        <v>-527.49756254249769</v>
      </c>
      <c r="E158" s="176">
        <v>-527.49756254249769</v>
      </c>
      <c r="F158" s="85">
        <v>-527.49756254249769</v>
      </c>
    </row>
    <row r="159" spans="1:6">
      <c r="A159" s="71" t="s">
        <v>369</v>
      </c>
      <c r="B159" s="82">
        <v>168197.61000500002</v>
      </c>
      <c r="C159" s="176">
        <v>81656.21579300001</v>
      </c>
      <c r="D159" s="176">
        <v>331.20760500000324</v>
      </c>
      <c r="E159" s="176">
        <v>331.20760500000324</v>
      </c>
      <c r="F159" s="85">
        <v>331.20760500000324</v>
      </c>
    </row>
    <row r="160" spans="1:6">
      <c r="A160" s="71" t="s">
        <v>370</v>
      </c>
      <c r="B160" s="82">
        <v>-60399.212894999997</v>
      </c>
      <c r="C160" s="176">
        <v>-147090.01308899999</v>
      </c>
      <c r="D160" s="176">
        <v>-342.06076099999336</v>
      </c>
      <c r="E160" s="176">
        <v>-342.06076099999336</v>
      </c>
      <c r="F160" s="85">
        <v>-342.06076099999336</v>
      </c>
    </row>
    <row r="161" spans="1:6">
      <c r="A161" s="71" t="s">
        <v>239</v>
      </c>
      <c r="B161" s="82">
        <v>-215060.362999</v>
      </c>
      <c r="C161" s="176">
        <v>-124697.3089</v>
      </c>
      <c r="D161" s="176">
        <v>-24904.129483000012</v>
      </c>
      <c r="E161" s="176">
        <v>-24904.129483000012</v>
      </c>
      <c r="F161" s="85">
        <v>-24904.129483000012</v>
      </c>
    </row>
    <row r="162" spans="1:6">
      <c r="A162" s="71" t="s">
        <v>70</v>
      </c>
      <c r="B162" s="82">
        <v>125147.824773</v>
      </c>
      <c r="C162" s="176">
        <v>67965.189633000002</v>
      </c>
      <c r="D162" s="176">
        <v>-60.733332000003429</v>
      </c>
      <c r="E162" s="176">
        <v>-60.733332000003429</v>
      </c>
      <c r="F162" s="85">
        <v>-60.733332000003429</v>
      </c>
    </row>
    <row r="163" spans="1:6">
      <c r="A163" s="71" t="s">
        <v>372</v>
      </c>
      <c r="B163" s="82">
        <v>585998.10633900005</v>
      </c>
      <c r="C163" s="176">
        <v>-331173.4604509999</v>
      </c>
      <c r="D163" s="176">
        <v>-3173.3777779999655</v>
      </c>
      <c r="E163" s="176">
        <v>-3173.3777779999655</v>
      </c>
      <c r="F163" s="85">
        <v>-3173.3777779999655</v>
      </c>
    </row>
    <row r="164" spans="1:6">
      <c r="A164" s="71" t="s">
        <v>373</v>
      </c>
      <c r="B164" s="82">
        <v>-294053.48641399998</v>
      </c>
      <c r="C164" s="176">
        <v>-186536.55266299998</v>
      </c>
      <c r="D164" s="176">
        <v>-661.79469499998959</v>
      </c>
      <c r="E164" s="176">
        <v>-661.79469499998959</v>
      </c>
      <c r="F164" s="85">
        <v>-661.79469499998959</v>
      </c>
    </row>
    <row r="165" spans="1:6">
      <c r="A165" s="71" t="s">
        <v>390</v>
      </c>
      <c r="B165" s="82">
        <v>12440.270358</v>
      </c>
      <c r="C165" s="176">
        <v>42686.8606</v>
      </c>
      <c r="D165" s="176">
        <v>721.35557800000061</v>
      </c>
      <c r="E165" s="176">
        <v>721.35557800000061</v>
      </c>
      <c r="F165" s="85">
        <v>721.35557800000061</v>
      </c>
    </row>
    <row r="166" spans="1:6">
      <c r="A166" s="71" t="s">
        <v>607</v>
      </c>
      <c r="B166" s="82">
        <v>2548.1074071375001</v>
      </c>
      <c r="C166" s="176">
        <v>2548.1074071375001</v>
      </c>
      <c r="D166" s="176">
        <v>8654.3360565255007</v>
      </c>
      <c r="E166" s="176">
        <v>8654.3360565255007</v>
      </c>
      <c r="F166" s="85">
        <v>8654.3360565255007</v>
      </c>
    </row>
    <row r="167" spans="1:6">
      <c r="A167" s="71" t="s">
        <v>374</v>
      </c>
      <c r="B167" s="82">
        <v>-29668.978639000001</v>
      </c>
      <c r="C167" s="176">
        <v>-31598.992525000001</v>
      </c>
      <c r="D167" s="176">
        <v>-2921.0166200000021</v>
      </c>
      <c r="E167" s="176">
        <v>-2921.0166200000021</v>
      </c>
      <c r="F167" s="85">
        <v>-2921.0166200000021</v>
      </c>
    </row>
    <row r="168" spans="1:6">
      <c r="A168" s="71" t="s">
        <v>61</v>
      </c>
      <c r="B168" s="82">
        <v>201228.58459499979</v>
      </c>
      <c r="C168" s="176">
        <v>182764.01652599976</v>
      </c>
      <c r="D168" s="176">
        <v>6452.1172499998938</v>
      </c>
      <c r="E168" s="176">
        <v>6452.1172499998938</v>
      </c>
      <c r="F168" s="85">
        <v>6452.1172499998938</v>
      </c>
    </row>
    <row r="169" spans="1:6">
      <c r="A169" s="71" t="s">
        <v>375</v>
      </c>
      <c r="B169" s="82">
        <v>108155.947745</v>
      </c>
      <c r="C169" s="176">
        <v>-33892.845589999997</v>
      </c>
      <c r="D169" s="176">
        <v>-2351.300940000001</v>
      </c>
      <c r="E169" s="176">
        <v>-2351.300940000001</v>
      </c>
      <c r="F169" s="85">
        <v>-2351.300940000001</v>
      </c>
    </row>
    <row r="170" spans="1:6">
      <c r="A170" s="71" t="s">
        <v>376</v>
      </c>
      <c r="B170" s="82">
        <v>-77028.363458000007</v>
      </c>
      <c r="C170" s="176">
        <v>-105054.627978</v>
      </c>
      <c r="D170" s="176">
        <v>-2668.8027840000141</v>
      </c>
      <c r="E170" s="176">
        <v>-2668.8027840000141</v>
      </c>
      <c r="F170" s="85">
        <v>-2668.8027840000141</v>
      </c>
    </row>
    <row r="171" spans="1:6">
      <c r="A171" s="71" t="s">
        <v>377</v>
      </c>
      <c r="B171" s="82">
        <v>6991.8565049999997</v>
      </c>
      <c r="C171" s="176">
        <v>-103703.263034</v>
      </c>
      <c r="D171" s="176">
        <v>72.04004999999961</v>
      </c>
      <c r="E171" s="176">
        <v>72.04004999999961</v>
      </c>
      <c r="F171" s="85">
        <v>72.04004999999961</v>
      </c>
    </row>
    <row r="172" spans="1:6">
      <c r="A172" s="71" t="s">
        <v>34</v>
      </c>
      <c r="B172" s="82">
        <v>-139951.00404699999</v>
      </c>
      <c r="C172" s="176">
        <v>26880.613980000009</v>
      </c>
      <c r="D172" s="176">
        <v>-111461.96354600001</v>
      </c>
      <c r="E172" s="176">
        <v>-111461.96354600001</v>
      </c>
      <c r="F172" s="85">
        <v>-111461.963546</v>
      </c>
    </row>
    <row r="173" spans="1:6">
      <c r="A173" s="71" t="s">
        <v>251</v>
      </c>
      <c r="B173" s="82">
        <v>-32794.3717798375</v>
      </c>
      <c r="C173" s="176">
        <v>-146795.76790933963</v>
      </c>
      <c r="D173" s="176">
        <v>-1315.6422822134919</v>
      </c>
      <c r="E173" s="176">
        <v>-1315.6422822134919</v>
      </c>
      <c r="F173" s="85">
        <v>-1432.6422822134919</v>
      </c>
    </row>
    <row r="174" spans="1:6">
      <c r="A174" s="71" t="s">
        <v>35</v>
      </c>
      <c r="B174" s="82">
        <v>-50156.368799999997</v>
      </c>
      <c r="C174" s="176">
        <v>153099.18041599999</v>
      </c>
      <c r="D174" s="176">
        <v>4106.6252600000007</v>
      </c>
      <c r="E174" s="176">
        <v>4106.6252600000007</v>
      </c>
      <c r="F174" s="85">
        <v>4106.6252600000043</v>
      </c>
    </row>
    <row r="175" spans="1:6">
      <c r="A175" s="71" t="s">
        <v>44</v>
      </c>
      <c r="B175" s="82">
        <v>93963.366883912502</v>
      </c>
      <c r="C175" s="176">
        <v>-23343.017985619299</v>
      </c>
      <c r="D175" s="176">
        <v>-798.3125396175019</v>
      </c>
      <c r="E175" s="176">
        <v>-798.3125396175019</v>
      </c>
      <c r="F175" s="85">
        <v>-886.55003961750481</v>
      </c>
    </row>
    <row r="176" spans="1:6">
      <c r="A176" s="71" t="s">
        <v>378</v>
      </c>
      <c r="B176" s="82">
        <v>-37159.451455000002</v>
      </c>
      <c r="C176" s="176">
        <v>-40409.179061000003</v>
      </c>
      <c r="D176" s="176">
        <v>-631.42203200000222</v>
      </c>
      <c r="E176" s="176">
        <v>-631.42203200000222</v>
      </c>
      <c r="F176" s="85">
        <v>-631.42203200000222</v>
      </c>
    </row>
    <row r="177" spans="1:6">
      <c r="A177" s="71" t="s">
        <v>379</v>
      </c>
      <c r="B177" s="82">
        <v>-30011.012569999999</v>
      </c>
      <c r="C177" s="176">
        <v>-129459.53561499999</v>
      </c>
      <c r="D177" s="176">
        <v>-8.1066700000014862</v>
      </c>
      <c r="E177" s="176">
        <v>-8.1066700000014862</v>
      </c>
      <c r="F177" s="85">
        <v>-8.1066700000014862</v>
      </c>
    </row>
    <row r="178" spans="1:6">
      <c r="A178" s="71" t="s">
        <v>574</v>
      </c>
      <c r="B178" s="82">
        <v>-40972.962005000001</v>
      </c>
      <c r="C178" s="176">
        <v>-40972.962005000001</v>
      </c>
      <c r="D178" s="176">
        <v>-464.57466800000111</v>
      </c>
      <c r="E178" s="176">
        <v>-464.57466800000111</v>
      </c>
      <c r="F178" s="85">
        <v>-464.57466800000111</v>
      </c>
    </row>
    <row r="179" spans="1:6">
      <c r="A179" s="71" t="s">
        <v>573</v>
      </c>
      <c r="B179" s="82">
        <v>9293.6353629999994</v>
      </c>
      <c r="C179" s="176">
        <v>9293.6353629999994</v>
      </c>
      <c r="D179" s="176">
        <v>-272.56634400000075</v>
      </c>
      <c r="E179" s="176">
        <v>-272.56634400000075</v>
      </c>
      <c r="F179" s="85">
        <v>-272.56634400000075</v>
      </c>
    </row>
    <row r="180" spans="1:6">
      <c r="A180" s="71" t="s">
        <v>58</v>
      </c>
      <c r="B180" s="82">
        <v>9953.344767999999</v>
      </c>
      <c r="C180" s="176">
        <v>-34789.249934999993</v>
      </c>
      <c r="D180" s="176">
        <v>-2667.1729250000008</v>
      </c>
      <c r="E180" s="176">
        <v>-2667.1729250000008</v>
      </c>
      <c r="F180" s="85">
        <v>-2667.1729249999994</v>
      </c>
    </row>
    <row r="181" spans="1:6">
      <c r="A181" s="71" t="s">
        <v>380</v>
      </c>
      <c r="B181" s="82">
        <v>27021.223458</v>
      </c>
      <c r="C181" s="176">
        <v>-123374.429852</v>
      </c>
      <c r="D181" s="176">
        <v>-231.28486300000077</v>
      </c>
      <c r="E181" s="176">
        <v>-231.28486300000077</v>
      </c>
      <c r="F181" s="85">
        <v>-231.28486300000077</v>
      </c>
    </row>
    <row r="182" spans="1:6">
      <c r="A182" s="71" t="s">
        <v>428</v>
      </c>
      <c r="B182" s="82">
        <v>80000</v>
      </c>
      <c r="C182" s="176">
        <v>80000</v>
      </c>
      <c r="D182" s="176">
        <v>0</v>
      </c>
      <c r="E182" s="176">
        <v>0</v>
      </c>
      <c r="F182" s="85">
        <v>0</v>
      </c>
    </row>
    <row r="183" spans="1:6">
      <c r="A183" s="71" t="s">
        <v>386</v>
      </c>
      <c r="B183" s="82">
        <v>-6345.583028</v>
      </c>
      <c r="C183" s="176">
        <v>-140978.04345100001</v>
      </c>
      <c r="D183" s="176">
        <v>-2742.8288710000002</v>
      </c>
      <c r="E183" s="176">
        <v>-2742.8288710000002</v>
      </c>
      <c r="F183" s="85">
        <v>-2742.8288710000002</v>
      </c>
    </row>
    <row r="184" spans="1:6">
      <c r="A184" s="71" t="s">
        <v>249</v>
      </c>
      <c r="B184" s="82">
        <v>-15699.922797779998</v>
      </c>
      <c r="C184" s="176">
        <v>-9961.2361675921693</v>
      </c>
      <c r="D184" s="176">
        <v>80.732941362000929</v>
      </c>
      <c r="E184" s="176">
        <v>80.732941362000929</v>
      </c>
      <c r="F184" s="85">
        <v>50.920441362000929</v>
      </c>
    </row>
    <row r="185" spans="1:6">
      <c r="A185" s="71" t="s">
        <v>381</v>
      </c>
      <c r="B185" s="82">
        <v>-53248.186199000003</v>
      </c>
      <c r="C185" s="176">
        <v>-72196.353797999996</v>
      </c>
      <c r="D185" s="176">
        <v>-3073.7020760000014</v>
      </c>
      <c r="E185" s="176">
        <v>-3073.7020760000014</v>
      </c>
      <c r="F185" s="85">
        <v>-3073.7020760000014</v>
      </c>
    </row>
    <row r="186" spans="1:6">
      <c r="A186" s="71" t="s">
        <v>382</v>
      </c>
      <c r="B186" s="82">
        <v>-147680.160065</v>
      </c>
      <c r="C186" s="176">
        <v>-194166.60773799999</v>
      </c>
      <c r="D186" s="176">
        <v>-19600.402908999997</v>
      </c>
      <c r="E186" s="176">
        <v>-19600.402908999997</v>
      </c>
      <c r="F186" s="85">
        <v>-19600.402908999997</v>
      </c>
    </row>
    <row r="187" spans="1:6">
      <c r="A187" s="71" t="s">
        <v>383</v>
      </c>
      <c r="B187" s="82">
        <v>8774.6986640000032</v>
      </c>
      <c r="C187" s="176">
        <v>-123060.77887999998</v>
      </c>
      <c r="D187" s="176">
        <v>97.570222000002104</v>
      </c>
      <c r="E187" s="176">
        <v>97.570222000002104</v>
      </c>
      <c r="F187" s="85">
        <v>97.570222000002104</v>
      </c>
    </row>
    <row r="188" spans="1:6">
      <c r="A188" s="71" t="s">
        <v>63</v>
      </c>
      <c r="B188" s="82">
        <v>-222339.67580638494</v>
      </c>
      <c r="C188" s="176">
        <v>-31587.076183717407</v>
      </c>
      <c r="D188" s="176">
        <v>-3988.5090449709314</v>
      </c>
      <c r="E188" s="176">
        <v>-3988.5090449709314</v>
      </c>
      <c r="F188" s="85">
        <v>-4065.9965449709489</v>
      </c>
    </row>
    <row r="189" spans="1:6">
      <c r="A189" s="71" t="s">
        <v>384</v>
      </c>
      <c r="B189" s="82">
        <v>-35100.441691</v>
      </c>
      <c r="C189" s="176">
        <v>-70980.669078999999</v>
      </c>
      <c r="D189" s="176">
        <v>-2536.8870119999992</v>
      </c>
      <c r="E189" s="176">
        <v>-2536.8870119999992</v>
      </c>
      <c r="F189" s="85">
        <v>-2536.8870119999992</v>
      </c>
    </row>
    <row r="190" spans="1:6">
      <c r="A190" s="71" t="s">
        <v>602</v>
      </c>
      <c r="B190" s="82">
        <v>16202.845774999996</v>
      </c>
      <c r="C190" s="176">
        <v>16202.845774999996</v>
      </c>
      <c r="D190" s="176">
        <v>-767.95286999999917</v>
      </c>
      <c r="E190" s="176">
        <v>-767.95286999999917</v>
      </c>
      <c r="F190" s="85">
        <v>-767.95286999999917</v>
      </c>
    </row>
    <row r="191" spans="1:6">
      <c r="A191" s="71" t="s">
        <v>605</v>
      </c>
      <c r="B191" s="82">
        <v>-7856.8757310000001</v>
      </c>
      <c r="C191" s="176">
        <v>-7856.8757310000001</v>
      </c>
      <c r="D191" s="176">
        <v>-6644.0839930000002</v>
      </c>
      <c r="E191" s="176">
        <v>-6644.0839930000002</v>
      </c>
      <c r="F191" s="85">
        <v>-6644.0839930000002</v>
      </c>
    </row>
    <row r="192" spans="1:6">
      <c r="A192" s="71" t="s">
        <v>539</v>
      </c>
      <c r="B192" s="82">
        <v>-93653.345368000009</v>
      </c>
      <c r="C192" s="176">
        <v>-93653.345368000009</v>
      </c>
      <c r="D192" s="176">
        <v>-11291.242985000001</v>
      </c>
      <c r="E192" s="176">
        <v>-11291.242985000001</v>
      </c>
      <c r="F192" s="85">
        <v>-11291.242985000001</v>
      </c>
    </row>
    <row r="193" spans="1:6">
      <c r="A193" s="71" t="s">
        <v>33</v>
      </c>
      <c r="B193" s="82">
        <v>-212388.96152300001</v>
      </c>
      <c r="C193" s="176">
        <v>-136251.43188400002</v>
      </c>
      <c r="D193" s="176">
        <v>-2530.122761000006</v>
      </c>
      <c r="E193" s="176">
        <v>-2530.122761000006</v>
      </c>
      <c r="F193" s="85">
        <v>-2530.122761000006</v>
      </c>
    </row>
    <row r="194" spans="1:6">
      <c r="A194" s="71" t="s">
        <v>55</v>
      </c>
      <c r="B194" s="82">
        <v>66207.132500000007</v>
      </c>
      <c r="C194" s="176">
        <v>-72478.231723999983</v>
      </c>
      <c r="D194" s="176">
        <v>-499.42466999997851</v>
      </c>
      <c r="E194" s="176">
        <v>-499.42466999997851</v>
      </c>
      <c r="F194" s="85">
        <v>-499.42466999999306</v>
      </c>
    </row>
    <row r="195" spans="1:6">
      <c r="A195" s="71" t="s">
        <v>385</v>
      </c>
      <c r="B195" s="82">
        <v>-21534.725071000001</v>
      </c>
      <c r="C195" s="176">
        <v>-224459.050437</v>
      </c>
      <c r="D195" s="176">
        <v>-2899.6726029999991</v>
      </c>
      <c r="E195" s="176">
        <v>-2899.6726029999991</v>
      </c>
      <c r="F195" s="85">
        <v>-2899.6726029999991</v>
      </c>
    </row>
    <row r="196" spans="1:6">
      <c r="A196" s="71" t="s">
        <v>53</v>
      </c>
      <c r="B196" s="82">
        <v>54230.670255999954</v>
      </c>
      <c r="C196" s="176">
        <v>54632.916866999978</v>
      </c>
      <c r="D196" s="176">
        <v>3025.3305539999869</v>
      </c>
      <c r="E196" s="176">
        <v>3025.3305539999869</v>
      </c>
      <c r="F196" s="85">
        <v>3025.3305539999869</v>
      </c>
    </row>
    <row r="197" spans="1:6">
      <c r="A197" s="72" t="s">
        <v>221</v>
      </c>
      <c r="B197" s="83">
        <v>6928379.1666027447</v>
      </c>
      <c r="C197" s="405">
        <v>-5041551.2663162136</v>
      </c>
      <c r="D197" s="405">
        <v>-454361.46730766731</v>
      </c>
      <c r="E197" s="405">
        <v>-454361.46730766731</v>
      </c>
      <c r="F197" s="86">
        <v>-454760.08400166716</v>
      </c>
    </row>
  </sheetData>
  <pageMargins left="0.75" right="0.75" top="1" bottom="1" header="0.5" footer="0.5"/>
  <pageSetup paperSize="9" orientation="portrait" r:id="rId2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F17"/>
  <sheetViews>
    <sheetView zoomScale="75" workbookViewId="0">
      <selection activeCell="G27" sqref="G27"/>
    </sheetView>
  </sheetViews>
  <sheetFormatPr defaultRowHeight="12.75"/>
  <cols>
    <col min="1" max="1" width="17.140625" customWidth="1"/>
    <col min="2" max="2" width="15" customWidth="1"/>
    <col min="3" max="3" width="15.28515625" customWidth="1"/>
    <col min="4" max="4" width="15.42578125" customWidth="1"/>
    <col min="5" max="5" width="15.5703125" customWidth="1"/>
    <col min="6" max="6" width="15.7109375" customWidth="1"/>
    <col min="7" max="8" width="15.7109375" bestFit="1" customWidth="1"/>
  </cols>
  <sheetData>
    <row r="1" spans="1:6">
      <c r="A1" s="57" t="s">
        <v>6</v>
      </c>
      <c r="B1" s="60" t="s">
        <v>27</v>
      </c>
    </row>
    <row r="2" spans="1:6">
      <c r="A2" s="57" t="s">
        <v>7</v>
      </c>
      <c r="B2" s="60" t="s">
        <v>433</v>
      </c>
    </row>
    <row r="3" spans="1:6">
      <c r="A3" s="57" t="s">
        <v>86</v>
      </c>
      <c r="B3" s="60" t="s">
        <v>433</v>
      </c>
    </row>
    <row r="5" spans="1:6">
      <c r="A5" s="55"/>
      <c r="B5" s="57" t="s">
        <v>240</v>
      </c>
      <c r="C5" s="68"/>
      <c r="D5" s="68"/>
      <c r="E5" s="68"/>
      <c r="F5" s="393"/>
    </row>
    <row r="6" spans="1:6">
      <c r="A6" s="57" t="s">
        <v>466</v>
      </c>
      <c r="B6" s="55" t="s">
        <v>515</v>
      </c>
      <c r="C6" s="68" t="s">
        <v>516</v>
      </c>
      <c r="D6" s="68" t="s">
        <v>517</v>
      </c>
      <c r="E6" s="68" t="s">
        <v>518</v>
      </c>
      <c r="F6" s="393" t="s">
        <v>519</v>
      </c>
    </row>
    <row r="7" spans="1:6">
      <c r="A7" s="55" t="s">
        <v>479</v>
      </c>
      <c r="B7" s="81">
        <v>112569.77059550263</v>
      </c>
      <c r="C7" s="404">
        <v>-957680.13806183008</v>
      </c>
      <c r="D7" s="404">
        <v>-148693.43347684326</v>
      </c>
      <c r="E7" s="404">
        <v>-148693.43347684326</v>
      </c>
      <c r="F7" s="84">
        <v>-148770.92097684331</v>
      </c>
    </row>
    <row r="8" spans="1:6">
      <c r="A8" s="58" t="s">
        <v>480</v>
      </c>
      <c r="B8" s="82">
        <v>1174333.4698387994</v>
      </c>
      <c r="C8" s="176">
        <v>-839480.18581620022</v>
      </c>
      <c r="D8" s="176">
        <v>-327.78750920016546</v>
      </c>
      <c r="E8" s="176">
        <v>-327.78750920016546</v>
      </c>
      <c r="F8" s="85">
        <v>-327.86295320016734</v>
      </c>
    </row>
    <row r="9" spans="1:6">
      <c r="A9" s="58" t="s">
        <v>481</v>
      </c>
      <c r="B9" s="82">
        <v>1916334.6375359998</v>
      </c>
      <c r="C9" s="176">
        <v>-782253.87232900003</v>
      </c>
      <c r="D9" s="176">
        <v>-36550.702490000105</v>
      </c>
      <c r="E9" s="176">
        <v>-36550.702490000105</v>
      </c>
      <c r="F9" s="85">
        <v>-36550.702490000062</v>
      </c>
    </row>
    <row r="10" spans="1:6">
      <c r="A10" s="58" t="s">
        <v>486</v>
      </c>
      <c r="B10" s="82">
        <v>3416970.2017400004</v>
      </c>
      <c r="C10" s="176">
        <v>6506003.1275190068</v>
      </c>
      <c r="D10" s="176">
        <v>357615.29409099987</v>
      </c>
      <c r="E10" s="176">
        <v>357615.29409099987</v>
      </c>
      <c r="F10" s="85">
        <v>357615.29409099987</v>
      </c>
    </row>
    <row r="11" spans="1:6">
      <c r="A11" s="58" t="s">
        <v>475</v>
      </c>
      <c r="B11" s="82">
        <v>194178.7232450002</v>
      </c>
      <c r="C11" s="176">
        <v>-1279249.5966849998</v>
      </c>
      <c r="D11" s="176">
        <v>-21341.421957999912</v>
      </c>
      <c r="E11" s="176">
        <v>-21341.421957999912</v>
      </c>
      <c r="F11" s="85">
        <v>-21341.421957999926</v>
      </c>
    </row>
    <row r="12" spans="1:6">
      <c r="A12" s="58" t="s">
        <v>469</v>
      </c>
      <c r="B12" s="82">
        <v>1897081.2700578962</v>
      </c>
      <c r="C12" s="176">
        <v>-89817.0393249677</v>
      </c>
      <c r="D12" s="176">
        <v>-194364.95763560076</v>
      </c>
      <c r="E12" s="176">
        <v>-194364.95763560076</v>
      </c>
      <c r="F12" s="85">
        <v>-189352.14888560059</v>
      </c>
    </row>
    <row r="13" spans="1:6">
      <c r="A13" s="58" t="s">
        <v>470</v>
      </c>
      <c r="B13" s="82">
        <v>-2803514.5603515985</v>
      </c>
      <c r="C13" s="176">
        <v>-2519648.3445603587</v>
      </c>
      <c r="D13" s="176">
        <v>-56777.789968381825</v>
      </c>
      <c r="E13" s="176">
        <v>-56777.789968381825</v>
      </c>
      <c r="F13" s="85">
        <v>-56846.652468381886</v>
      </c>
    </row>
    <row r="14" spans="1:6">
      <c r="A14" s="58" t="s">
        <v>594</v>
      </c>
      <c r="B14" s="82">
        <v>-22925.279932994999</v>
      </c>
      <c r="C14" s="176">
        <v>-22925.279932994999</v>
      </c>
      <c r="D14" s="176">
        <v>-1328.9405189929994</v>
      </c>
      <c r="E14" s="176">
        <v>-1328.9405189929994</v>
      </c>
      <c r="F14" s="85">
        <v>-1328.9405189929994</v>
      </c>
    </row>
    <row r="15" spans="1:6">
      <c r="A15" s="58" t="s">
        <v>610</v>
      </c>
      <c r="B15" s="82">
        <v>497536.84478013747</v>
      </c>
      <c r="C15" s="176">
        <v>497536.84478013747</v>
      </c>
      <c r="D15" s="176">
        <v>5747.6290903514455</v>
      </c>
      <c r="E15" s="176">
        <v>5747.6290903514455</v>
      </c>
      <c r="F15" s="85">
        <v>482.62909035144548</v>
      </c>
    </row>
    <row r="16" spans="1:6">
      <c r="A16" s="58" t="s">
        <v>617</v>
      </c>
      <c r="B16" s="82">
        <v>-2773.7163190000001</v>
      </c>
      <c r="C16" s="176">
        <v>-2773.7163190000001</v>
      </c>
      <c r="D16" s="176">
        <v>-1325.967564</v>
      </c>
      <c r="E16" s="176">
        <v>-1325.967564</v>
      </c>
      <c r="F16" s="85">
        <v>-1325.967564</v>
      </c>
    </row>
    <row r="17" spans="1:6">
      <c r="A17" s="59" t="s">
        <v>221</v>
      </c>
      <c r="B17" s="83">
        <v>6379791.3611897407</v>
      </c>
      <c r="C17" s="405">
        <v>509711.79926979303</v>
      </c>
      <c r="D17" s="405">
        <v>-97348.07793966771</v>
      </c>
      <c r="E17" s="405">
        <v>-97348.07793966771</v>
      </c>
      <c r="F17" s="86">
        <v>-97746.694633667634</v>
      </c>
    </row>
  </sheetData>
  <pageMargins left="0.75" right="0.75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C46"/>
  <sheetViews>
    <sheetView topLeftCell="A32" workbookViewId="0">
      <selection activeCell="E20" sqref="E20"/>
      <pivotSelection pane="bottomRight" showHeader="1" extendable="1" dimension="1" start="36" min="36" max="37" activeRow="40" activeCol="1" click="1" r:id="rId1">
        <pivotArea dataOnly="0" outline="0" fieldPosition="0">
          <references count="2">
            <reference field="2" count="1" selected="0">
              <x v="1"/>
            </reference>
            <reference field="46" count="1">
              <x v="22"/>
            </reference>
          </references>
        </pivotArea>
      </pivotSelection>
    </sheetView>
  </sheetViews>
  <sheetFormatPr defaultRowHeight="12.75"/>
  <cols>
    <col min="1" max="1" width="21.28515625" bestFit="1" customWidth="1"/>
    <col min="2" max="2" width="17.7109375" bestFit="1" customWidth="1"/>
    <col min="3" max="3" width="10.28515625" bestFit="1" customWidth="1"/>
    <col min="4" max="4" width="12.5703125" bestFit="1" customWidth="1"/>
    <col min="5" max="5" width="10.28515625" bestFit="1" customWidth="1"/>
  </cols>
  <sheetData>
    <row r="1" spans="1:3">
      <c r="A1" s="57" t="s">
        <v>6</v>
      </c>
      <c r="B1" s="60" t="s">
        <v>27</v>
      </c>
    </row>
    <row r="3" spans="1:3">
      <c r="A3" s="594" t="s">
        <v>455</v>
      </c>
      <c r="B3" s="68"/>
      <c r="C3" s="56"/>
    </row>
    <row r="4" spans="1:3">
      <c r="A4" s="57" t="s">
        <v>86</v>
      </c>
      <c r="B4" s="57" t="s">
        <v>600</v>
      </c>
      <c r="C4" s="56" t="s">
        <v>220</v>
      </c>
    </row>
    <row r="5" spans="1:3">
      <c r="A5" s="55" t="s">
        <v>262</v>
      </c>
      <c r="B5" s="55">
        <v>86084</v>
      </c>
      <c r="C5" s="366">
        <v>-469975.66819200001</v>
      </c>
    </row>
    <row r="6" spans="1:3">
      <c r="A6" s="55" t="s">
        <v>270</v>
      </c>
      <c r="B6" s="55">
        <v>86085</v>
      </c>
      <c r="C6" s="366">
        <v>-1391444.5360389999</v>
      </c>
    </row>
    <row r="7" spans="1:3">
      <c r="A7" s="55" t="s">
        <v>56</v>
      </c>
      <c r="B7" s="55">
        <v>89050</v>
      </c>
      <c r="C7" s="366">
        <v>-146723.28705603495</v>
      </c>
    </row>
    <row r="8" spans="1:3">
      <c r="A8" s="55" t="s">
        <v>283</v>
      </c>
      <c r="B8" s="55">
        <v>89144</v>
      </c>
      <c r="C8" s="366">
        <v>-82493.401337429998</v>
      </c>
    </row>
    <row r="9" spans="1:3">
      <c r="A9" s="55" t="s">
        <v>71</v>
      </c>
      <c r="B9" s="55">
        <v>82003</v>
      </c>
      <c r="C9" s="366">
        <v>-24984.941456</v>
      </c>
    </row>
    <row r="10" spans="1:3">
      <c r="A10" s="55" t="s">
        <v>437</v>
      </c>
      <c r="B10" s="55">
        <v>26621</v>
      </c>
      <c r="C10" s="366">
        <v>-280819.99656599999</v>
      </c>
    </row>
    <row r="11" spans="1:3">
      <c r="A11" s="55" t="s">
        <v>285</v>
      </c>
      <c r="B11" s="55">
        <v>73096</v>
      </c>
      <c r="C11" s="366">
        <v>3331.5532619999999</v>
      </c>
    </row>
    <row r="12" spans="1:3">
      <c r="A12" s="55" t="s">
        <v>265</v>
      </c>
      <c r="B12" s="55">
        <v>86945</v>
      </c>
      <c r="C12" s="366">
        <v>10044319.599683</v>
      </c>
    </row>
    <row r="13" spans="1:3">
      <c r="A13" s="55" t="s">
        <v>276</v>
      </c>
      <c r="B13" s="55" t="s">
        <v>614</v>
      </c>
      <c r="C13" s="366">
        <v>-69305.964777150512</v>
      </c>
    </row>
    <row r="14" spans="1:3">
      <c r="A14" s="55" t="s">
        <v>264</v>
      </c>
      <c r="B14" s="55">
        <v>90590</v>
      </c>
      <c r="C14" s="366">
        <v>-382548.52750555996</v>
      </c>
    </row>
    <row r="15" spans="1:3">
      <c r="A15" s="55" t="s">
        <v>263</v>
      </c>
      <c r="B15" s="55">
        <v>93466</v>
      </c>
      <c r="C15" s="366">
        <v>-234503.22269262502</v>
      </c>
    </row>
    <row r="16" spans="1:3">
      <c r="A16" s="55" t="s">
        <v>451</v>
      </c>
      <c r="B16" s="55">
        <v>93466</v>
      </c>
      <c r="C16" s="366">
        <v>-265662.43231999996</v>
      </c>
    </row>
    <row r="17" spans="1:3">
      <c r="A17" s="55" t="s">
        <v>277</v>
      </c>
      <c r="B17" s="55">
        <v>1305</v>
      </c>
      <c r="C17" s="366">
        <v>1261989.3277829997</v>
      </c>
    </row>
    <row r="18" spans="1:3">
      <c r="A18" s="457"/>
      <c r="B18" s="58">
        <v>86085</v>
      </c>
      <c r="C18" s="367">
        <v>0</v>
      </c>
    </row>
    <row r="19" spans="1:3">
      <c r="A19" s="457"/>
      <c r="B19" s="58">
        <v>94231</v>
      </c>
      <c r="C19" s="367">
        <v>0</v>
      </c>
    </row>
    <row r="20" spans="1:3">
      <c r="A20" s="55" t="s">
        <v>279</v>
      </c>
      <c r="B20" s="55">
        <v>45549</v>
      </c>
      <c r="C20" s="366">
        <v>-1784747.9303120007</v>
      </c>
    </row>
    <row r="21" spans="1:3">
      <c r="A21" s="55" t="s">
        <v>453</v>
      </c>
      <c r="B21" s="55">
        <v>76452</v>
      </c>
      <c r="C21" s="366">
        <v>71546.640411999993</v>
      </c>
    </row>
    <row r="22" spans="1:3">
      <c r="A22" s="55" t="s">
        <v>260</v>
      </c>
      <c r="B22" s="55">
        <v>63087</v>
      </c>
      <c r="C22" s="366">
        <v>99180.023275</v>
      </c>
    </row>
    <row r="23" spans="1:3">
      <c r="A23" s="55" t="s">
        <v>284</v>
      </c>
      <c r="B23" s="55">
        <v>88762</v>
      </c>
      <c r="C23" s="366">
        <v>25588.567512000001</v>
      </c>
    </row>
    <row r="24" spans="1:3">
      <c r="A24" s="55" t="s">
        <v>267</v>
      </c>
      <c r="B24" s="55">
        <v>61984</v>
      </c>
      <c r="C24" s="366">
        <v>298886.46641988755</v>
      </c>
    </row>
    <row r="25" spans="1:3">
      <c r="A25" s="55" t="s">
        <v>275</v>
      </c>
      <c r="B25" s="55">
        <v>72317</v>
      </c>
      <c r="C25" s="366">
        <v>-171539.2299438495</v>
      </c>
    </row>
    <row r="26" spans="1:3">
      <c r="A26" s="55" t="s">
        <v>79</v>
      </c>
      <c r="B26" s="55">
        <v>1305</v>
      </c>
      <c r="C26" s="366">
        <v>82168.586956999992</v>
      </c>
    </row>
    <row r="27" spans="1:3">
      <c r="A27" s="55" t="s">
        <v>97</v>
      </c>
      <c r="B27" s="55">
        <v>122</v>
      </c>
      <c r="C27" s="366">
        <v>-844990.07216936769</v>
      </c>
    </row>
    <row r="28" spans="1:3">
      <c r="A28" s="55" t="s">
        <v>31</v>
      </c>
      <c r="B28" s="55">
        <v>86921</v>
      </c>
      <c r="C28" s="366">
        <v>167705.04010964496</v>
      </c>
    </row>
    <row r="29" spans="1:3">
      <c r="A29" s="55" t="s">
        <v>259</v>
      </c>
      <c r="B29" s="55">
        <v>81224</v>
      </c>
      <c r="C29" s="366">
        <v>1346365.1461992101</v>
      </c>
    </row>
    <row r="30" spans="1:3">
      <c r="A30" s="55" t="s">
        <v>286</v>
      </c>
      <c r="B30" s="55">
        <v>89135</v>
      </c>
      <c r="C30" s="366">
        <v>1158187.85249599</v>
      </c>
    </row>
    <row r="31" spans="1:3">
      <c r="A31" s="55" t="s">
        <v>92</v>
      </c>
      <c r="B31" s="55">
        <v>81676</v>
      </c>
      <c r="C31" s="366">
        <v>510656.57012278144</v>
      </c>
    </row>
    <row r="32" spans="1:3">
      <c r="A32" s="55" t="s">
        <v>405</v>
      </c>
      <c r="B32" s="55" t="s">
        <v>614</v>
      </c>
      <c r="C32" s="366">
        <v>0</v>
      </c>
    </row>
    <row r="33" spans="1:3">
      <c r="A33" s="55" t="s">
        <v>266</v>
      </c>
      <c r="B33" s="55">
        <v>21585</v>
      </c>
      <c r="C33" s="366">
        <v>-55884.721621000004</v>
      </c>
    </row>
    <row r="34" spans="1:3">
      <c r="A34" s="55" t="s">
        <v>278</v>
      </c>
      <c r="B34" s="55">
        <v>83340</v>
      </c>
      <c r="C34" s="366">
        <v>-18379.544562999999</v>
      </c>
    </row>
    <row r="35" spans="1:3">
      <c r="A35" s="55" t="s">
        <v>261</v>
      </c>
      <c r="B35" s="55">
        <v>63051</v>
      </c>
      <c r="C35" s="366">
        <v>158216.18235799999</v>
      </c>
    </row>
    <row r="36" spans="1:3">
      <c r="A36" s="55" t="s">
        <v>280</v>
      </c>
      <c r="B36" s="55">
        <v>11352</v>
      </c>
      <c r="C36" s="366">
        <v>2114914.8093669997</v>
      </c>
    </row>
    <row r="37" spans="1:3">
      <c r="A37" s="55" t="s">
        <v>404</v>
      </c>
      <c r="B37" s="55">
        <v>62413</v>
      </c>
      <c r="C37" s="366">
        <v>-398327.77777799999</v>
      </c>
    </row>
    <row r="38" spans="1:3">
      <c r="A38" s="55" t="s">
        <v>281</v>
      </c>
      <c r="B38" s="55">
        <v>61429</v>
      </c>
      <c r="C38" s="366">
        <v>-32885.732317000002</v>
      </c>
    </row>
    <row r="39" spans="1:3">
      <c r="A39" s="55" t="s">
        <v>282</v>
      </c>
      <c r="B39" s="55">
        <v>59433</v>
      </c>
      <c r="C39" s="366">
        <v>8448.4247927650067</v>
      </c>
    </row>
    <row r="40" spans="1:3">
      <c r="A40" s="55" t="s">
        <v>3</v>
      </c>
      <c r="B40" s="55">
        <v>94231</v>
      </c>
      <c r="C40" s="366">
        <v>0</v>
      </c>
    </row>
    <row r="41" spans="1:3">
      <c r="A41" s="55" t="s">
        <v>269</v>
      </c>
      <c r="B41" s="55">
        <v>86086</v>
      </c>
      <c r="C41" s="366">
        <v>-6225652</v>
      </c>
    </row>
    <row r="42" spans="1:3">
      <c r="A42" s="55" t="s">
        <v>554</v>
      </c>
      <c r="B42" s="55">
        <v>54730</v>
      </c>
      <c r="C42" s="366">
        <v>3778.2251449999994</v>
      </c>
    </row>
    <row r="43" spans="1:3">
      <c r="A43" s="55" t="s">
        <v>604</v>
      </c>
      <c r="B43" s="55">
        <v>87954</v>
      </c>
      <c r="C43" s="366">
        <v>16728.268302</v>
      </c>
    </row>
    <row r="44" spans="1:3">
      <c r="A44" s="55" t="s">
        <v>613</v>
      </c>
      <c r="B44" s="55" t="s">
        <v>614</v>
      </c>
      <c r="C44" s="366">
        <v>-1113.7393199999999</v>
      </c>
    </row>
    <row r="45" spans="1:3">
      <c r="A45" s="55" t="s">
        <v>620</v>
      </c>
      <c r="B45" s="55" t="s">
        <v>614</v>
      </c>
      <c r="C45" s="366">
        <v>14965.815318480003</v>
      </c>
    </row>
    <row r="46" spans="1:3">
      <c r="A46" s="59" t="s">
        <v>221</v>
      </c>
      <c r="B46" s="452"/>
      <c r="C46" s="368">
        <v>4504994.3735487452</v>
      </c>
    </row>
  </sheetData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K191"/>
  <sheetViews>
    <sheetView topLeftCell="A181" workbookViewId="0">
      <selection activeCell="C190" sqref="C190"/>
      <pivotSelection pane="bottomRight" activeRow="189" activeCol="2" click="1" r:id="rId1">
        <pivotArea outline="0" fieldPosition="0">
          <references count="1">
            <reference field="4" count="1" selected="0">
              <x v="199"/>
            </reference>
          </references>
        </pivotArea>
      </pivotSelection>
    </sheetView>
  </sheetViews>
  <sheetFormatPr defaultRowHeight="12.75"/>
  <cols>
    <col min="1" max="1" width="20.42578125" bestFit="1" customWidth="1"/>
    <col min="2" max="2" width="10.85546875" bestFit="1" customWidth="1"/>
    <col min="3" max="3" width="8.5703125" bestFit="1" customWidth="1"/>
    <col min="5" max="5" width="12" bestFit="1" customWidth="1"/>
    <col min="6" max="6" width="15.28515625" style="1" bestFit="1" customWidth="1"/>
    <col min="7" max="7" width="13.42578125" style="1" bestFit="1" customWidth="1"/>
    <col min="8" max="8" width="14.42578125" style="1" bestFit="1" customWidth="1"/>
    <col min="10" max="11" width="21.85546875" bestFit="1" customWidth="1"/>
  </cols>
  <sheetData>
    <row r="1" spans="1:11">
      <c r="A1" s="57" t="s">
        <v>6</v>
      </c>
      <c r="B1" s="60" t="s">
        <v>27</v>
      </c>
      <c r="C1" s="63"/>
      <c r="G1" s="1" t="s">
        <v>222</v>
      </c>
      <c r="H1" s="62">
        <f>SUM(C5:C500)/2</f>
        <v>213524.10496399991</v>
      </c>
      <c r="J1" s="208" t="s">
        <v>394</v>
      </c>
      <c r="K1" s="208" t="s">
        <v>395</v>
      </c>
    </row>
    <row r="2" spans="1:11">
      <c r="F2"/>
      <c r="G2"/>
      <c r="H2"/>
      <c r="J2" s="209">
        <v>0</v>
      </c>
      <c r="K2" s="209">
        <v>213000</v>
      </c>
    </row>
    <row r="3" spans="1:11">
      <c r="A3" s="594" t="s">
        <v>523</v>
      </c>
      <c r="B3" s="68"/>
      <c r="C3" s="56"/>
      <c r="F3"/>
      <c r="G3"/>
      <c r="H3"/>
    </row>
    <row r="4" spans="1:11">
      <c r="A4" s="57" t="s">
        <v>8</v>
      </c>
      <c r="B4" s="57" t="s">
        <v>191</v>
      </c>
      <c r="C4" s="453" t="s">
        <v>220</v>
      </c>
      <c r="E4" t="s">
        <v>100</v>
      </c>
      <c r="F4"/>
      <c r="G4"/>
      <c r="H4"/>
    </row>
    <row r="5" spans="1:11">
      <c r="A5" s="55" t="s">
        <v>50</v>
      </c>
      <c r="B5" s="55" t="s">
        <v>197</v>
      </c>
      <c r="C5" s="453">
        <v>-3898.814523</v>
      </c>
      <c r="F5"/>
      <c r="G5"/>
      <c r="H5"/>
    </row>
    <row r="6" spans="1:11">
      <c r="A6" s="55" t="s">
        <v>302</v>
      </c>
      <c r="B6" s="55" t="s">
        <v>201</v>
      </c>
      <c r="C6" s="453">
        <v>0</v>
      </c>
      <c r="F6"/>
      <c r="G6"/>
      <c r="H6"/>
    </row>
    <row r="7" spans="1:11">
      <c r="A7" s="55" t="s">
        <v>303</v>
      </c>
      <c r="B7" s="55" t="s">
        <v>198</v>
      </c>
      <c r="C7" s="453">
        <v>0</v>
      </c>
      <c r="F7"/>
      <c r="G7"/>
      <c r="H7"/>
    </row>
    <row r="8" spans="1:11">
      <c r="A8" s="55" t="s">
        <v>452</v>
      </c>
      <c r="B8" s="55" t="s">
        <v>196</v>
      </c>
      <c r="C8" s="453">
        <v>-778.46862699999997</v>
      </c>
      <c r="F8"/>
      <c r="G8"/>
      <c r="H8"/>
    </row>
    <row r="9" spans="1:11">
      <c r="A9" s="55" t="s">
        <v>304</v>
      </c>
      <c r="B9" s="55" t="s">
        <v>205</v>
      </c>
      <c r="C9" s="453">
        <v>0</v>
      </c>
      <c r="F9"/>
      <c r="G9"/>
      <c r="H9"/>
    </row>
    <row r="10" spans="1:11">
      <c r="A10" s="55" t="s">
        <v>72</v>
      </c>
      <c r="B10" s="55" t="s">
        <v>200</v>
      </c>
      <c r="C10" s="453">
        <v>3574.8780489999999</v>
      </c>
      <c r="F10"/>
      <c r="G10"/>
      <c r="H10"/>
    </row>
    <row r="11" spans="1:11">
      <c r="A11" s="55" t="s">
        <v>68</v>
      </c>
      <c r="B11" s="55" t="s">
        <v>200</v>
      </c>
      <c r="C11" s="453">
        <v>3451.1837640000012</v>
      </c>
      <c r="F11"/>
      <c r="G11"/>
      <c r="H11"/>
    </row>
    <row r="12" spans="1:11">
      <c r="A12" s="55" t="s">
        <v>77</v>
      </c>
      <c r="B12" s="55" t="s">
        <v>202</v>
      </c>
      <c r="C12" s="453">
        <v>245.29499799999985</v>
      </c>
      <c r="F12"/>
      <c r="G12"/>
      <c r="H12"/>
    </row>
    <row r="13" spans="1:11">
      <c r="A13" s="55" t="s">
        <v>305</v>
      </c>
      <c r="B13" s="55" t="s">
        <v>201</v>
      </c>
      <c r="C13" s="453">
        <v>0</v>
      </c>
      <c r="F13"/>
      <c r="G13"/>
      <c r="H13"/>
    </row>
    <row r="14" spans="1:11">
      <c r="A14" s="55" t="s">
        <v>306</v>
      </c>
      <c r="B14" s="55" t="s">
        <v>197</v>
      </c>
      <c r="C14" s="453">
        <v>-4320.4699460000002</v>
      </c>
      <c r="F14"/>
      <c r="G14"/>
      <c r="H14"/>
    </row>
    <row r="15" spans="1:11">
      <c r="A15" s="55" t="s">
        <v>204</v>
      </c>
      <c r="B15" s="55" t="s">
        <v>456</v>
      </c>
      <c r="C15" s="453">
        <v>-1023.567796</v>
      </c>
      <c r="F15"/>
      <c r="G15"/>
      <c r="H15"/>
    </row>
    <row r="16" spans="1:11">
      <c r="A16" s="55" t="s">
        <v>64</v>
      </c>
      <c r="B16" s="55" t="s">
        <v>200</v>
      </c>
      <c r="C16" s="453">
        <v>-1691.7138040000004</v>
      </c>
      <c r="F16"/>
      <c r="G16"/>
      <c r="H16"/>
    </row>
    <row r="17" spans="1:8">
      <c r="A17" s="55" t="s">
        <v>307</v>
      </c>
      <c r="B17" s="55" t="s">
        <v>200</v>
      </c>
      <c r="C17" s="453">
        <v>0</v>
      </c>
      <c r="F17"/>
      <c r="G17"/>
      <c r="H17"/>
    </row>
    <row r="18" spans="1:8">
      <c r="A18" s="55" t="s">
        <v>241</v>
      </c>
      <c r="B18" s="55" t="s">
        <v>200</v>
      </c>
      <c r="C18" s="453">
        <v>6025.1487679999991</v>
      </c>
      <c r="F18"/>
      <c r="G18"/>
      <c r="H18"/>
    </row>
    <row r="19" spans="1:8">
      <c r="A19" s="55" t="s">
        <v>184</v>
      </c>
      <c r="B19" s="55" t="s">
        <v>198</v>
      </c>
      <c r="C19" s="453">
        <v>17880.466205000001</v>
      </c>
      <c r="F19"/>
      <c r="G19"/>
      <c r="H19"/>
    </row>
    <row r="20" spans="1:8">
      <c r="A20" s="55" t="s">
        <v>56</v>
      </c>
      <c r="B20" s="55" t="s">
        <v>202</v>
      </c>
      <c r="C20" s="453">
        <v>-195.57250899999963</v>
      </c>
      <c r="F20"/>
      <c r="G20"/>
      <c r="H20"/>
    </row>
    <row r="21" spans="1:8">
      <c r="A21" s="55" t="s">
        <v>308</v>
      </c>
      <c r="B21" s="55" t="s">
        <v>198</v>
      </c>
      <c r="C21" s="453">
        <v>0</v>
      </c>
      <c r="F21"/>
      <c r="G21"/>
      <c r="H21"/>
    </row>
    <row r="22" spans="1:8">
      <c r="A22" s="55" t="s">
        <v>248</v>
      </c>
      <c r="B22" s="55" t="s">
        <v>198</v>
      </c>
      <c r="C22" s="453">
        <v>5764.3708809999998</v>
      </c>
      <c r="F22"/>
      <c r="G22"/>
      <c r="H22"/>
    </row>
    <row r="23" spans="1:8">
      <c r="A23" s="55" t="s">
        <v>618</v>
      </c>
      <c r="B23" s="55" t="s">
        <v>423</v>
      </c>
      <c r="C23" s="453">
        <v>99999.993971999997</v>
      </c>
      <c r="F23"/>
      <c r="G23"/>
      <c r="H23"/>
    </row>
    <row r="24" spans="1:8">
      <c r="A24" s="55" t="s">
        <v>609</v>
      </c>
      <c r="B24" s="55" t="s">
        <v>423</v>
      </c>
      <c r="C24" s="453">
        <v>30000.018</v>
      </c>
      <c r="F24"/>
      <c r="G24"/>
      <c r="H24"/>
    </row>
    <row r="25" spans="1:8">
      <c r="A25" s="55" t="s">
        <v>247</v>
      </c>
      <c r="B25" s="55" t="s">
        <v>198</v>
      </c>
      <c r="C25" s="453">
        <v>-22751.101314</v>
      </c>
      <c r="F25"/>
      <c r="G25"/>
      <c r="H25"/>
    </row>
    <row r="26" spans="1:8">
      <c r="A26" s="55" t="s">
        <v>1</v>
      </c>
      <c r="B26" s="55" t="s">
        <v>201</v>
      </c>
      <c r="C26" s="453">
        <v>15000</v>
      </c>
      <c r="F26"/>
      <c r="G26"/>
      <c r="H26"/>
    </row>
    <row r="27" spans="1:8">
      <c r="A27" s="55" t="s">
        <v>454</v>
      </c>
      <c r="B27" s="55" t="s">
        <v>201</v>
      </c>
      <c r="C27" s="453">
        <v>15000</v>
      </c>
      <c r="F27"/>
      <c r="G27"/>
      <c r="H27"/>
    </row>
    <row r="28" spans="1:8">
      <c r="A28" s="55" t="s">
        <v>309</v>
      </c>
      <c r="B28" s="55" t="s">
        <v>200</v>
      </c>
      <c r="C28" s="453">
        <v>0</v>
      </c>
      <c r="F28"/>
      <c r="G28"/>
      <c r="H28"/>
    </row>
    <row r="29" spans="1:8">
      <c r="A29" s="55" t="s">
        <v>71</v>
      </c>
      <c r="B29" s="55" t="s">
        <v>200</v>
      </c>
      <c r="C29" s="453">
        <v>1518.8810719999988</v>
      </c>
      <c r="F29"/>
      <c r="G29"/>
      <c r="H29"/>
    </row>
    <row r="30" spans="1:8">
      <c r="A30" s="55" t="s">
        <v>242</v>
      </c>
      <c r="B30" s="55" t="s">
        <v>198</v>
      </c>
      <c r="C30" s="453">
        <v>8029.633425</v>
      </c>
      <c r="F30"/>
      <c r="G30"/>
      <c r="H30"/>
    </row>
    <row r="31" spans="1:8">
      <c r="A31" s="55" t="s">
        <v>413</v>
      </c>
      <c r="B31" s="55" t="s">
        <v>205</v>
      </c>
      <c r="C31" s="453">
        <v>3606.4505999999997</v>
      </c>
      <c r="F31"/>
      <c r="G31"/>
      <c r="H31"/>
    </row>
    <row r="32" spans="1:8">
      <c r="A32" s="55" t="s">
        <v>310</v>
      </c>
      <c r="B32" s="55" t="s">
        <v>205</v>
      </c>
      <c r="C32" s="453">
        <v>-4164.6623129999998</v>
      </c>
      <c r="F32"/>
      <c r="G32"/>
      <c r="H32"/>
    </row>
    <row r="33" spans="1:8">
      <c r="A33" s="55" t="s">
        <v>522</v>
      </c>
      <c r="B33" s="55" t="s">
        <v>202</v>
      </c>
      <c r="C33" s="453">
        <v>4255.2649190000002</v>
      </c>
      <c r="F33"/>
      <c r="G33"/>
      <c r="H33"/>
    </row>
    <row r="34" spans="1:8">
      <c r="A34" s="55" t="s">
        <v>311</v>
      </c>
      <c r="B34" s="55" t="s">
        <v>202</v>
      </c>
      <c r="C34" s="453">
        <v>-4099.394217</v>
      </c>
      <c r="F34"/>
      <c r="G34"/>
      <c r="H34"/>
    </row>
    <row r="35" spans="1:8">
      <c r="A35" s="55" t="s">
        <v>81</v>
      </c>
      <c r="B35" s="55" t="s">
        <v>198</v>
      </c>
      <c r="C35" s="453">
        <v>3929.9620290000003</v>
      </c>
      <c r="F35"/>
      <c r="G35"/>
      <c r="H35"/>
    </row>
    <row r="36" spans="1:8">
      <c r="A36" s="55" t="s">
        <v>42</v>
      </c>
      <c r="B36" s="55" t="s">
        <v>201</v>
      </c>
      <c r="C36" s="453">
        <v>9525.271976</v>
      </c>
      <c r="F36"/>
      <c r="G36"/>
      <c r="H36"/>
    </row>
    <row r="37" spans="1:8">
      <c r="A37" s="55" t="s">
        <v>561</v>
      </c>
      <c r="B37" s="55" t="s">
        <v>201</v>
      </c>
      <c r="C37" s="453">
        <v>21499.864264</v>
      </c>
      <c r="F37"/>
      <c r="G37"/>
      <c r="H37"/>
    </row>
    <row r="38" spans="1:8">
      <c r="A38" s="55" t="s">
        <v>40</v>
      </c>
      <c r="B38" s="55" t="s">
        <v>200</v>
      </c>
      <c r="C38" s="453">
        <v>3964.1906800000015</v>
      </c>
      <c r="F38"/>
      <c r="G38"/>
      <c r="H38"/>
    </row>
    <row r="39" spans="1:8">
      <c r="A39" s="55" t="s">
        <v>312</v>
      </c>
      <c r="B39" s="55" t="s">
        <v>201</v>
      </c>
      <c r="C39" s="453">
        <v>0</v>
      </c>
      <c r="F39"/>
      <c r="G39"/>
      <c r="H39"/>
    </row>
    <row r="40" spans="1:8">
      <c r="A40" s="55" t="s">
        <v>49</v>
      </c>
      <c r="B40" s="55" t="s">
        <v>199</v>
      </c>
      <c r="C40" s="453">
        <v>-11.334737000000132</v>
      </c>
      <c r="F40"/>
      <c r="G40"/>
      <c r="H40"/>
    </row>
    <row r="41" spans="1:8">
      <c r="A41" s="55" t="s">
        <v>0</v>
      </c>
      <c r="B41" s="55" t="s">
        <v>200</v>
      </c>
      <c r="C41" s="453">
        <v>8316.0319029999991</v>
      </c>
      <c r="F41"/>
      <c r="G41"/>
      <c r="H41"/>
    </row>
    <row r="42" spans="1:8">
      <c r="A42" s="55" t="s">
        <v>313</v>
      </c>
      <c r="B42" s="55" t="s">
        <v>205</v>
      </c>
      <c r="C42" s="453">
        <v>0</v>
      </c>
      <c r="F42"/>
      <c r="G42"/>
      <c r="H42"/>
    </row>
    <row r="43" spans="1:8">
      <c r="A43" s="55" t="s">
        <v>314</v>
      </c>
      <c r="B43" s="55" t="s">
        <v>200</v>
      </c>
      <c r="C43" s="453">
        <v>0</v>
      </c>
      <c r="F43"/>
      <c r="G43"/>
      <c r="H43"/>
    </row>
    <row r="44" spans="1:8">
      <c r="A44" s="55" t="s">
        <v>315</v>
      </c>
      <c r="B44" s="55" t="s">
        <v>200</v>
      </c>
      <c r="C44" s="453">
        <v>0</v>
      </c>
      <c r="F44"/>
      <c r="G44"/>
      <c r="H44"/>
    </row>
    <row r="45" spans="1:8">
      <c r="A45" s="55" t="s">
        <v>316</v>
      </c>
      <c r="B45" s="55" t="s">
        <v>205</v>
      </c>
      <c r="C45" s="453">
        <v>-4276.3720830000002</v>
      </c>
      <c r="F45"/>
      <c r="G45"/>
      <c r="H45"/>
    </row>
    <row r="46" spans="1:8">
      <c r="A46" s="55" t="s">
        <v>317</v>
      </c>
      <c r="B46" s="55" t="s">
        <v>205</v>
      </c>
      <c r="C46" s="453">
        <v>0</v>
      </c>
      <c r="F46"/>
      <c r="G46"/>
      <c r="H46"/>
    </row>
    <row r="47" spans="1:8">
      <c r="A47" s="55" t="s">
        <v>318</v>
      </c>
      <c r="B47" s="55" t="s">
        <v>205</v>
      </c>
      <c r="C47" s="453">
        <v>0</v>
      </c>
      <c r="F47"/>
      <c r="G47"/>
      <c r="H47"/>
    </row>
    <row r="48" spans="1:8">
      <c r="A48" s="55" t="s">
        <v>319</v>
      </c>
      <c r="B48" s="55" t="s">
        <v>205</v>
      </c>
      <c r="C48" s="453">
        <v>0</v>
      </c>
      <c r="F48"/>
      <c r="G48"/>
      <c r="H48"/>
    </row>
    <row r="49" spans="1:8">
      <c r="A49" s="55" t="s">
        <v>595</v>
      </c>
      <c r="B49" s="55" t="s">
        <v>423</v>
      </c>
      <c r="C49" s="453">
        <v>-326.43601699999999</v>
      </c>
      <c r="F49"/>
      <c r="G49"/>
      <c r="H49"/>
    </row>
    <row r="50" spans="1:8">
      <c r="A50" s="55" t="s">
        <v>320</v>
      </c>
      <c r="B50" s="55" t="s">
        <v>205</v>
      </c>
      <c r="C50" s="453">
        <v>0</v>
      </c>
      <c r="F50"/>
      <c r="G50"/>
      <c r="H50"/>
    </row>
    <row r="51" spans="1:8">
      <c r="A51" s="55" t="s">
        <v>299</v>
      </c>
      <c r="B51" s="55" t="s">
        <v>205</v>
      </c>
      <c r="C51" s="453">
        <v>0</v>
      </c>
      <c r="F51"/>
      <c r="G51"/>
      <c r="H51"/>
    </row>
    <row r="52" spans="1:8">
      <c r="A52" s="55" t="s">
        <v>321</v>
      </c>
      <c r="B52" s="55" t="s">
        <v>200</v>
      </c>
      <c r="C52" s="453">
        <v>0</v>
      </c>
      <c r="F52"/>
      <c r="G52"/>
      <c r="H52"/>
    </row>
    <row r="53" spans="1:8">
      <c r="A53" s="55" t="s">
        <v>322</v>
      </c>
      <c r="B53" s="55" t="s">
        <v>200</v>
      </c>
      <c r="C53" s="453">
        <v>-4153.9229299999997</v>
      </c>
      <c r="F53"/>
      <c r="G53"/>
      <c r="H53"/>
    </row>
    <row r="54" spans="1:8">
      <c r="A54" s="55" t="s">
        <v>69</v>
      </c>
      <c r="B54" s="55" t="s">
        <v>200</v>
      </c>
      <c r="C54" s="453">
        <v>-63.136180999999851</v>
      </c>
      <c r="F54"/>
      <c r="G54"/>
      <c r="H54"/>
    </row>
    <row r="55" spans="1:8">
      <c r="A55" s="55" t="s">
        <v>323</v>
      </c>
      <c r="B55" s="55" t="s">
        <v>205</v>
      </c>
      <c r="C55" s="453">
        <v>0</v>
      </c>
      <c r="F55"/>
      <c r="G55"/>
      <c r="H55"/>
    </row>
    <row r="56" spans="1:8">
      <c r="A56" s="55" t="s">
        <v>616</v>
      </c>
      <c r="B56" s="55" t="s">
        <v>423</v>
      </c>
      <c r="C56" s="453">
        <v>4258.8900100000001</v>
      </c>
      <c r="F56"/>
      <c r="G56"/>
      <c r="H56"/>
    </row>
    <row r="57" spans="1:8">
      <c r="A57" s="55" t="s">
        <v>324</v>
      </c>
      <c r="B57" s="55" t="s">
        <v>197</v>
      </c>
      <c r="C57" s="453">
        <v>-4327.0797499999999</v>
      </c>
      <c r="F57"/>
      <c r="G57"/>
      <c r="H57"/>
    </row>
    <row r="58" spans="1:8">
      <c r="A58" s="55" t="s">
        <v>263</v>
      </c>
      <c r="B58" s="55" t="s">
        <v>209</v>
      </c>
      <c r="C58" s="453">
        <v>4132.6561389999997</v>
      </c>
      <c r="F58"/>
      <c r="G58"/>
      <c r="H58"/>
    </row>
    <row r="59" spans="1:8">
      <c r="A59" s="55" t="s">
        <v>237</v>
      </c>
      <c r="B59" s="55" t="s">
        <v>200</v>
      </c>
      <c r="C59" s="453">
        <v>6500.0634549999995</v>
      </c>
      <c r="F59"/>
      <c r="G59"/>
      <c r="H59"/>
    </row>
    <row r="60" spans="1:8">
      <c r="A60" s="55" t="s">
        <v>29</v>
      </c>
      <c r="B60" s="55" t="s">
        <v>199</v>
      </c>
      <c r="C60" s="453">
        <v>-7925.2179150000011</v>
      </c>
      <c r="F60"/>
      <c r="G60"/>
      <c r="H60"/>
    </row>
    <row r="61" spans="1:8">
      <c r="A61" s="55" t="s">
        <v>325</v>
      </c>
      <c r="B61" s="55" t="s">
        <v>202</v>
      </c>
      <c r="C61" s="453">
        <v>-4043.6700690000002</v>
      </c>
      <c r="F61"/>
      <c r="G61"/>
      <c r="H61"/>
    </row>
    <row r="62" spans="1:8">
      <c r="A62" s="55" t="s">
        <v>38</v>
      </c>
      <c r="B62" s="55" t="s">
        <v>200</v>
      </c>
      <c r="C62" s="453">
        <v>-618.51420599999994</v>
      </c>
      <c r="F62"/>
      <c r="G62"/>
      <c r="H62"/>
    </row>
    <row r="63" spans="1:8">
      <c r="A63" s="55" t="s">
        <v>60</v>
      </c>
      <c r="B63" s="55" t="s">
        <v>201</v>
      </c>
      <c r="C63" s="453">
        <v>0</v>
      </c>
      <c r="F63"/>
      <c r="G63"/>
      <c r="H63"/>
    </row>
    <row r="64" spans="1:8">
      <c r="A64" s="55" t="s">
        <v>615</v>
      </c>
      <c r="B64" s="55" t="s">
        <v>423</v>
      </c>
      <c r="C64" s="453">
        <v>-4269.9500760000001</v>
      </c>
      <c r="F64"/>
      <c r="G64"/>
      <c r="H64"/>
    </row>
    <row r="65" spans="1:8">
      <c r="A65" s="55" t="s">
        <v>326</v>
      </c>
      <c r="B65" s="55" t="s">
        <v>202</v>
      </c>
      <c r="C65" s="453">
        <v>0</v>
      </c>
      <c r="F65"/>
      <c r="G65"/>
      <c r="H65"/>
    </row>
    <row r="66" spans="1:8">
      <c r="A66" s="55" t="s">
        <v>236</v>
      </c>
      <c r="B66" s="55" t="s">
        <v>201</v>
      </c>
      <c r="C66" s="453">
        <v>0</v>
      </c>
      <c r="F66"/>
      <c r="G66"/>
      <c r="H66"/>
    </row>
    <row r="67" spans="1:8">
      <c r="A67" s="55" t="s">
        <v>73</v>
      </c>
      <c r="B67" s="55" t="s">
        <v>201</v>
      </c>
      <c r="C67" s="453">
        <v>0</v>
      </c>
      <c r="F67"/>
      <c r="G67"/>
      <c r="H67"/>
    </row>
    <row r="68" spans="1:8">
      <c r="A68" s="55" t="s">
        <v>327</v>
      </c>
      <c r="B68" s="55" t="s">
        <v>201</v>
      </c>
      <c r="C68" s="453">
        <v>0</v>
      </c>
      <c r="F68"/>
      <c r="G68"/>
      <c r="H68"/>
    </row>
    <row r="69" spans="1:8">
      <c r="A69" s="55" t="s">
        <v>535</v>
      </c>
      <c r="B69" s="55" t="s">
        <v>202</v>
      </c>
      <c r="C69" s="453">
        <v>4231.1372140000003</v>
      </c>
      <c r="F69"/>
      <c r="G69"/>
      <c r="H69"/>
    </row>
    <row r="70" spans="1:8">
      <c r="A70" s="55" t="s">
        <v>387</v>
      </c>
      <c r="B70" s="55" t="s">
        <v>203</v>
      </c>
      <c r="C70" s="453">
        <v>-3602.2261209999997</v>
      </c>
      <c r="F70"/>
      <c r="G70"/>
      <c r="H70"/>
    </row>
    <row r="71" spans="1:8">
      <c r="A71" s="55" t="s">
        <v>298</v>
      </c>
      <c r="B71" s="55" t="s">
        <v>203</v>
      </c>
      <c r="C71" s="453">
        <v>4619.8757859999996</v>
      </c>
      <c r="F71"/>
      <c r="G71"/>
      <c r="H71"/>
    </row>
    <row r="72" spans="1:8">
      <c r="A72" s="55" t="s">
        <v>328</v>
      </c>
      <c r="B72" s="55" t="s">
        <v>201</v>
      </c>
      <c r="C72" s="453">
        <v>0</v>
      </c>
      <c r="F72"/>
      <c r="G72"/>
      <c r="H72"/>
    </row>
    <row r="73" spans="1:8">
      <c r="A73" s="55" t="s">
        <v>36</v>
      </c>
      <c r="B73" s="55" t="s">
        <v>456</v>
      </c>
      <c r="C73" s="453">
        <v>-472.13530200000002</v>
      </c>
      <c r="F73"/>
      <c r="G73"/>
      <c r="H73"/>
    </row>
    <row r="74" spans="1:8">
      <c r="A74" s="55" t="s">
        <v>597</v>
      </c>
      <c r="B74" s="55" t="s">
        <v>423</v>
      </c>
      <c r="C74" s="453">
        <v>4297.8901839999999</v>
      </c>
      <c r="F74"/>
      <c r="G74"/>
      <c r="H74"/>
    </row>
    <row r="75" spans="1:8">
      <c r="A75" s="55" t="s">
        <v>329</v>
      </c>
      <c r="B75" s="55" t="s">
        <v>201</v>
      </c>
      <c r="C75" s="453">
        <v>0</v>
      </c>
      <c r="F75"/>
      <c r="G75"/>
      <c r="H75"/>
    </row>
    <row r="76" spans="1:8">
      <c r="A76" s="55" t="s">
        <v>250</v>
      </c>
      <c r="B76" s="55" t="s">
        <v>209</v>
      </c>
      <c r="C76" s="453">
        <v>4094.082257</v>
      </c>
      <c r="F76"/>
      <c r="G76"/>
      <c r="H76"/>
    </row>
    <row r="77" spans="1:8">
      <c r="A77" s="55" t="s">
        <v>67</v>
      </c>
      <c r="B77" s="55" t="s">
        <v>200</v>
      </c>
      <c r="C77" s="453">
        <v>-11123.569987999999</v>
      </c>
      <c r="F77"/>
      <c r="G77"/>
      <c r="H77"/>
    </row>
    <row r="78" spans="1:8">
      <c r="A78" s="55" t="s">
        <v>207</v>
      </c>
      <c r="B78" s="55" t="s">
        <v>208</v>
      </c>
      <c r="C78" s="453">
        <v>-36.017122000000001</v>
      </c>
      <c r="F78"/>
      <c r="G78"/>
      <c r="H78"/>
    </row>
    <row r="79" spans="1:8">
      <c r="A79" s="55" t="s">
        <v>330</v>
      </c>
      <c r="B79" s="55" t="s">
        <v>200</v>
      </c>
      <c r="C79" s="453">
        <v>258.17987500000072</v>
      </c>
      <c r="F79"/>
      <c r="G79"/>
      <c r="H79"/>
    </row>
    <row r="80" spans="1:8">
      <c r="A80" s="55" t="s">
        <v>331</v>
      </c>
      <c r="B80" s="55" t="s">
        <v>200</v>
      </c>
      <c r="C80" s="453">
        <v>0</v>
      </c>
      <c r="F80"/>
      <c r="G80"/>
      <c r="H80"/>
    </row>
    <row r="81" spans="1:8">
      <c r="A81" s="55" t="s">
        <v>436</v>
      </c>
      <c r="B81" s="55" t="s">
        <v>208</v>
      </c>
      <c r="C81" s="453">
        <v>-2369.9840749999998</v>
      </c>
      <c r="F81"/>
      <c r="G81"/>
      <c r="H81"/>
    </row>
    <row r="82" spans="1:8">
      <c r="A82" s="55" t="s">
        <v>332</v>
      </c>
      <c r="B82" s="55" t="s">
        <v>197</v>
      </c>
      <c r="C82" s="453">
        <v>0</v>
      </c>
      <c r="F82"/>
      <c r="G82"/>
      <c r="H82"/>
    </row>
    <row r="83" spans="1:8">
      <c r="A83" s="55" t="s">
        <v>333</v>
      </c>
      <c r="B83" s="55" t="s">
        <v>197</v>
      </c>
      <c r="C83" s="453">
        <v>0</v>
      </c>
      <c r="F83"/>
      <c r="G83"/>
      <c r="H83"/>
    </row>
    <row r="84" spans="1:8">
      <c r="A84" s="55" t="s">
        <v>334</v>
      </c>
      <c r="B84" s="55" t="s">
        <v>200</v>
      </c>
      <c r="C84" s="453">
        <v>-5623.667641</v>
      </c>
      <c r="F84"/>
      <c r="G84"/>
      <c r="H84"/>
    </row>
    <row r="85" spans="1:8">
      <c r="A85" s="55" t="s">
        <v>335</v>
      </c>
      <c r="B85" s="55" t="s">
        <v>200</v>
      </c>
      <c r="C85" s="453">
        <v>3.6827720000001136</v>
      </c>
      <c r="F85"/>
      <c r="G85"/>
      <c r="H85"/>
    </row>
    <row r="86" spans="1:8">
      <c r="A86" s="55" t="s">
        <v>336</v>
      </c>
      <c r="B86" s="55" t="s">
        <v>200</v>
      </c>
      <c r="C86" s="453">
        <v>0</v>
      </c>
      <c r="F86"/>
      <c r="G86"/>
      <c r="H86"/>
    </row>
    <row r="87" spans="1:8">
      <c r="A87" s="55" t="s">
        <v>337</v>
      </c>
      <c r="B87" s="55" t="s">
        <v>197</v>
      </c>
      <c r="C87" s="453">
        <v>-4265.7109129999999</v>
      </c>
      <c r="F87"/>
      <c r="G87"/>
      <c r="H87"/>
    </row>
    <row r="88" spans="1:8">
      <c r="A88" s="55" t="s">
        <v>338</v>
      </c>
      <c r="B88" s="55" t="s">
        <v>197</v>
      </c>
      <c r="C88" s="453">
        <v>0</v>
      </c>
      <c r="F88"/>
      <c r="G88"/>
      <c r="H88"/>
    </row>
    <row r="89" spans="1:8">
      <c r="A89" s="55" t="s">
        <v>538</v>
      </c>
      <c r="B89" s="55" t="s">
        <v>200</v>
      </c>
      <c r="C89" s="453">
        <v>-10609.442747999999</v>
      </c>
      <c r="F89"/>
      <c r="G89"/>
      <c r="H89"/>
    </row>
    <row r="90" spans="1:8">
      <c r="A90" s="55" t="s">
        <v>51</v>
      </c>
      <c r="B90" s="55" t="s">
        <v>202</v>
      </c>
      <c r="C90" s="453">
        <v>5588.6198830000012</v>
      </c>
      <c r="F90"/>
      <c r="G90"/>
      <c r="H90"/>
    </row>
    <row r="91" spans="1:8">
      <c r="A91" s="55" t="s">
        <v>339</v>
      </c>
      <c r="B91" s="55" t="s">
        <v>205</v>
      </c>
      <c r="C91" s="453">
        <v>0</v>
      </c>
      <c r="F91"/>
      <c r="G91"/>
      <c r="H91"/>
    </row>
    <row r="92" spans="1:8">
      <c r="A92" s="55" t="s">
        <v>536</v>
      </c>
      <c r="B92" s="55" t="s">
        <v>388</v>
      </c>
      <c r="C92" s="453">
        <v>16000</v>
      </c>
      <c r="F92"/>
      <c r="G92"/>
      <c r="H92"/>
    </row>
    <row r="93" spans="1:8">
      <c r="A93" s="55" t="s">
        <v>340</v>
      </c>
      <c r="B93" s="55" t="s">
        <v>202</v>
      </c>
      <c r="C93" s="453">
        <v>-4048.098555</v>
      </c>
      <c r="F93"/>
      <c r="G93"/>
      <c r="H93"/>
    </row>
    <row r="94" spans="1:8">
      <c r="A94" s="55" t="s">
        <v>389</v>
      </c>
      <c r="B94" s="55" t="s">
        <v>201</v>
      </c>
      <c r="C94" s="453">
        <v>-194.10168200000001</v>
      </c>
      <c r="F94"/>
      <c r="G94"/>
      <c r="H94"/>
    </row>
    <row r="95" spans="1:8">
      <c r="A95" s="55" t="s">
        <v>392</v>
      </c>
      <c r="B95" s="55" t="s">
        <v>201</v>
      </c>
      <c r="C95" s="453">
        <v>-105.09616</v>
      </c>
      <c r="F95"/>
      <c r="G95"/>
      <c r="H95"/>
    </row>
    <row r="96" spans="1:8">
      <c r="A96" s="55" t="s">
        <v>297</v>
      </c>
      <c r="B96" s="55" t="s">
        <v>201</v>
      </c>
      <c r="C96" s="453">
        <v>-4032.16914</v>
      </c>
      <c r="F96"/>
      <c r="G96"/>
      <c r="H96"/>
    </row>
    <row r="97" spans="1:8">
      <c r="A97" s="55" t="s">
        <v>341</v>
      </c>
      <c r="B97" s="55" t="s">
        <v>197</v>
      </c>
      <c r="C97" s="453">
        <v>-6232.3964580000002</v>
      </c>
      <c r="F97"/>
      <c r="G97"/>
      <c r="H97"/>
    </row>
    <row r="98" spans="1:8">
      <c r="A98" s="55" t="s">
        <v>76</v>
      </c>
      <c r="B98" s="55" t="s">
        <v>197</v>
      </c>
      <c r="C98" s="453">
        <v>-3389.1810930000001</v>
      </c>
      <c r="F98"/>
      <c r="G98"/>
      <c r="H98"/>
    </row>
    <row r="99" spans="1:8">
      <c r="A99" s="55" t="s">
        <v>603</v>
      </c>
      <c r="B99" s="55" t="s">
        <v>423</v>
      </c>
      <c r="C99" s="453">
        <v>1325.381251</v>
      </c>
      <c r="F99"/>
      <c r="G99"/>
      <c r="H99"/>
    </row>
    <row r="100" spans="1:8">
      <c r="A100" s="55" t="s">
        <v>274</v>
      </c>
      <c r="B100" s="55" t="s">
        <v>202</v>
      </c>
      <c r="C100" s="453">
        <v>12354.122287</v>
      </c>
      <c r="F100"/>
      <c r="G100"/>
      <c r="H100"/>
    </row>
    <row r="101" spans="1:8">
      <c r="A101" s="55" t="s">
        <v>342</v>
      </c>
      <c r="B101" s="55" t="s">
        <v>201</v>
      </c>
      <c r="C101" s="453">
        <v>0</v>
      </c>
      <c r="F101"/>
      <c r="G101"/>
      <c r="H101"/>
    </row>
    <row r="102" spans="1:8">
      <c r="A102" s="55" t="s">
        <v>52</v>
      </c>
      <c r="B102" s="55" t="s">
        <v>201</v>
      </c>
      <c r="C102" s="453">
        <v>8273.0482140000004</v>
      </c>
      <c r="F102"/>
      <c r="G102"/>
      <c r="H102"/>
    </row>
    <row r="103" spans="1:8">
      <c r="A103" s="55" t="s">
        <v>2</v>
      </c>
      <c r="B103" s="55" t="s">
        <v>423</v>
      </c>
      <c r="C103" s="453">
        <v>0</v>
      </c>
      <c r="F103"/>
      <c r="G103"/>
      <c r="H103"/>
    </row>
    <row r="104" spans="1:8">
      <c r="A104" s="55" t="s">
        <v>493</v>
      </c>
      <c r="B104" s="55" t="s">
        <v>206</v>
      </c>
      <c r="C104" s="453">
        <v>-8545.4243380000007</v>
      </c>
      <c r="F104"/>
      <c r="G104"/>
      <c r="H104"/>
    </row>
    <row r="105" spans="1:8">
      <c r="A105" s="55" t="s">
        <v>343</v>
      </c>
      <c r="B105" s="55" t="s">
        <v>201</v>
      </c>
      <c r="C105" s="453">
        <v>-4094.9653749999998</v>
      </c>
      <c r="F105"/>
      <c r="G105"/>
      <c r="H105"/>
    </row>
    <row r="106" spans="1:8">
      <c r="A106" s="55" t="s">
        <v>47</v>
      </c>
      <c r="B106" s="55" t="s">
        <v>201</v>
      </c>
      <c r="C106" s="453">
        <v>-9480.8116960000007</v>
      </c>
      <c r="F106"/>
      <c r="G106"/>
      <c r="H106"/>
    </row>
    <row r="107" spans="1:8">
      <c r="A107" s="55" t="s">
        <v>344</v>
      </c>
      <c r="B107" s="55" t="s">
        <v>197</v>
      </c>
      <c r="C107" s="453">
        <v>0</v>
      </c>
      <c r="F107"/>
      <c r="G107"/>
      <c r="H107"/>
    </row>
    <row r="108" spans="1:8">
      <c r="A108" s="55" t="s">
        <v>75</v>
      </c>
      <c r="B108" s="55" t="s">
        <v>210</v>
      </c>
      <c r="C108" s="453">
        <v>-0.21883500000012646</v>
      </c>
      <c r="F108"/>
      <c r="G108"/>
      <c r="H108"/>
    </row>
    <row r="109" spans="1:8">
      <c r="A109" s="55" t="s">
        <v>345</v>
      </c>
      <c r="B109" s="55" t="s">
        <v>199</v>
      </c>
      <c r="C109" s="453">
        <v>-4122.5774609999999</v>
      </c>
      <c r="F109"/>
      <c r="G109"/>
      <c r="H109"/>
    </row>
    <row r="110" spans="1:8">
      <c r="A110" s="55" t="s">
        <v>31</v>
      </c>
      <c r="B110" s="55" t="s">
        <v>200</v>
      </c>
      <c r="C110" s="453">
        <v>-1838.8256439999993</v>
      </c>
      <c r="F110"/>
      <c r="G110"/>
      <c r="H110"/>
    </row>
    <row r="111" spans="1:8">
      <c r="A111" s="55" t="s">
        <v>346</v>
      </c>
      <c r="B111" s="55" t="s">
        <v>199</v>
      </c>
      <c r="C111" s="453">
        <v>0</v>
      </c>
      <c r="F111"/>
      <c r="G111"/>
      <c r="H111"/>
    </row>
    <row r="112" spans="1:8">
      <c r="A112" s="55" t="s">
        <v>183</v>
      </c>
      <c r="B112" s="55" t="s">
        <v>209</v>
      </c>
      <c r="C112" s="453">
        <v>7794.5335780000005</v>
      </c>
      <c r="F112"/>
      <c r="G112"/>
      <c r="H112"/>
    </row>
    <row r="113" spans="1:8">
      <c r="A113" s="55" t="s">
        <v>48</v>
      </c>
      <c r="B113" s="55" t="s">
        <v>197</v>
      </c>
      <c r="C113" s="453">
        <v>296.30831099999978</v>
      </c>
      <c r="F113"/>
      <c r="G113"/>
      <c r="H113"/>
    </row>
    <row r="114" spans="1:8">
      <c r="A114" s="55" t="s">
        <v>575</v>
      </c>
      <c r="B114" s="55" t="s">
        <v>423</v>
      </c>
      <c r="C114" s="453">
        <v>4137.1702089999999</v>
      </c>
      <c r="F114"/>
      <c r="G114"/>
      <c r="H114"/>
    </row>
    <row r="115" spans="1:8">
      <c r="A115" s="55" t="s">
        <v>347</v>
      </c>
      <c r="B115" s="55" t="s">
        <v>200</v>
      </c>
      <c r="C115" s="453">
        <v>-4147.9365509999998</v>
      </c>
      <c r="F115"/>
      <c r="G115"/>
      <c r="H115"/>
    </row>
    <row r="116" spans="1:8">
      <c r="A116" s="55" t="s">
        <v>348</v>
      </c>
      <c r="B116" s="55" t="s">
        <v>201</v>
      </c>
      <c r="C116" s="453">
        <v>0</v>
      </c>
      <c r="F116"/>
      <c r="G116"/>
      <c r="H116"/>
    </row>
    <row r="117" spans="1:8">
      <c r="A117" s="55" t="s">
        <v>611</v>
      </c>
      <c r="B117" s="55" t="s">
        <v>423</v>
      </c>
      <c r="C117" s="453">
        <v>-4416.2269420000002</v>
      </c>
      <c r="F117"/>
      <c r="G117"/>
      <c r="H117"/>
    </row>
    <row r="118" spans="1:8">
      <c r="A118" s="55" t="s">
        <v>37</v>
      </c>
      <c r="B118" s="55" t="s">
        <v>198</v>
      </c>
      <c r="C118" s="453">
        <v>-37.571596999999201</v>
      </c>
      <c r="F118"/>
      <c r="G118"/>
      <c r="H118"/>
    </row>
    <row r="119" spans="1:8">
      <c r="A119" s="55" t="s">
        <v>349</v>
      </c>
      <c r="B119" s="55" t="s">
        <v>201</v>
      </c>
      <c r="C119" s="453">
        <v>0</v>
      </c>
      <c r="F119"/>
      <c r="G119"/>
      <c r="H119"/>
    </row>
    <row r="120" spans="1:8">
      <c r="A120" s="55" t="s">
        <v>350</v>
      </c>
      <c r="B120" s="55" t="s">
        <v>205</v>
      </c>
      <c r="C120" s="453">
        <v>0</v>
      </c>
      <c r="F120"/>
      <c r="G120"/>
      <c r="H120"/>
    </row>
    <row r="121" spans="1:8">
      <c r="A121" s="55" t="s">
        <v>351</v>
      </c>
      <c r="B121" s="55" t="s">
        <v>209</v>
      </c>
      <c r="C121" s="453">
        <v>0</v>
      </c>
      <c r="F121"/>
      <c r="G121"/>
      <c r="H121"/>
    </row>
    <row r="122" spans="1:8">
      <c r="A122" s="55" t="s">
        <v>352</v>
      </c>
      <c r="B122" s="55" t="s">
        <v>205</v>
      </c>
      <c r="C122" s="453">
        <v>0</v>
      </c>
      <c r="F122"/>
      <c r="G122"/>
      <c r="H122"/>
    </row>
    <row r="123" spans="1:8">
      <c r="A123" s="55" t="s">
        <v>353</v>
      </c>
      <c r="B123" s="55" t="s">
        <v>205</v>
      </c>
      <c r="C123" s="453">
        <v>0</v>
      </c>
      <c r="F123"/>
      <c r="G123"/>
      <c r="H123"/>
    </row>
    <row r="124" spans="1:8">
      <c r="A124" s="55" t="s">
        <v>354</v>
      </c>
      <c r="B124" s="55" t="s">
        <v>196</v>
      </c>
      <c r="C124" s="453">
        <v>0</v>
      </c>
      <c r="F124"/>
      <c r="G124"/>
      <c r="H124"/>
    </row>
    <row r="125" spans="1:8">
      <c r="A125" s="55" t="s">
        <v>39</v>
      </c>
      <c r="B125" s="55" t="s">
        <v>199</v>
      </c>
      <c r="C125" s="453">
        <v>-1.4183249999999816</v>
      </c>
      <c r="F125"/>
      <c r="G125"/>
      <c r="H125"/>
    </row>
    <row r="126" spans="1:8">
      <c r="A126" s="55" t="s">
        <v>355</v>
      </c>
      <c r="B126" s="55" t="s">
        <v>200</v>
      </c>
      <c r="C126" s="453">
        <v>-3993.46479</v>
      </c>
      <c r="F126"/>
      <c r="G126"/>
      <c r="H126"/>
    </row>
    <row r="127" spans="1:8">
      <c r="A127" s="55" t="s">
        <v>356</v>
      </c>
      <c r="B127" s="55" t="s">
        <v>200</v>
      </c>
      <c r="C127" s="453">
        <v>0</v>
      </c>
      <c r="F127"/>
      <c r="G127"/>
      <c r="H127"/>
    </row>
    <row r="128" spans="1:8">
      <c r="A128" s="55" t="s">
        <v>65</v>
      </c>
      <c r="B128" s="55" t="s">
        <v>200</v>
      </c>
      <c r="C128" s="453">
        <v>4881.4448570000004</v>
      </c>
      <c r="F128"/>
      <c r="G128"/>
      <c r="H128"/>
    </row>
    <row r="129" spans="1:8">
      <c r="A129" s="55" t="s">
        <v>357</v>
      </c>
      <c r="B129" s="55" t="s">
        <v>199</v>
      </c>
      <c r="C129" s="453">
        <v>0</v>
      </c>
      <c r="F129"/>
      <c r="G129"/>
      <c r="H129"/>
    </row>
    <row r="130" spans="1:8">
      <c r="A130" s="55" t="s">
        <v>212</v>
      </c>
      <c r="B130" s="55" t="s">
        <v>201</v>
      </c>
      <c r="C130" s="453">
        <v>0</v>
      </c>
      <c r="F130"/>
      <c r="G130"/>
      <c r="H130"/>
    </row>
    <row r="131" spans="1:8">
      <c r="A131" s="55" t="s">
        <v>358</v>
      </c>
      <c r="B131" s="55" t="s">
        <v>388</v>
      </c>
      <c r="C131" s="453">
        <v>4117.8663759999999</v>
      </c>
      <c r="F131"/>
      <c r="G131"/>
      <c r="H131"/>
    </row>
    <row r="132" spans="1:8">
      <c r="A132" s="55" t="s">
        <v>66</v>
      </c>
      <c r="B132" s="55" t="s">
        <v>209</v>
      </c>
      <c r="C132" s="453">
        <v>9152.3380340000003</v>
      </c>
      <c r="F132"/>
      <c r="G132"/>
      <c r="H132"/>
    </row>
    <row r="133" spans="1:8">
      <c r="A133" s="55" t="s">
        <v>252</v>
      </c>
      <c r="B133" s="55" t="s">
        <v>203</v>
      </c>
      <c r="C133" s="453">
        <v>1984.012534</v>
      </c>
      <c r="F133"/>
      <c r="G133"/>
      <c r="H133"/>
    </row>
    <row r="134" spans="1:8">
      <c r="A134" s="55" t="s">
        <v>43</v>
      </c>
      <c r="B134" s="55" t="s">
        <v>200</v>
      </c>
      <c r="C134" s="453">
        <v>-238.304315</v>
      </c>
      <c r="F134"/>
      <c r="G134"/>
      <c r="H134"/>
    </row>
    <row r="135" spans="1:8">
      <c r="A135" s="55" t="s">
        <v>359</v>
      </c>
      <c r="B135" s="55" t="s">
        <v>201</v>
      </c>
      <c r="C135" s="453">
        <v>0</v>
      </c>
      <c r="F135"/>
      <c r="G135"/>
      <c r="H135"/>
    </row>
    <row r="136" spans="1:8">
      <c r="A136" s="55" t="s">
        <v>360</v>
      </c>
      <c r="B136" s="55" t="s">
        <v>201</v>
      </c>
      <c r="C136" s="453">
        <v>-4263.5368779999999</v>
      </c>
      <c r="F136"/>
      <c r="G136"/>
      <c r="H136"/>
    </row>
    <row r="137" spans="1:8">
      <c r="A137" s="55" t="s">
        <v>300</v>
      </c>
      <c r="B137" s="55" t="s">
        <v>203</v>
      </c>
      <c r="C137" s="453">
        <v>-456.23510500000003</v>
      </c>
      <c r="F137"/>
      <c r="G137"/>
      <c r="H137"/>
    </row>
    <row r="138" spans="1:8">
      <c r="A138" s="55" t="s">
        <v>361</v>
      </c>
      <c r="B138" s="55" t="s">
        <v>200</v>
      </c>
      <c r="C138" s="453">
        <v>0</v>
      </c>
      <c r="F138"/>
      <c r="G138"/>
      <c r="H138"/>
    </row>
    <row r="139" spans="1:8">
      <c r="A139" s="55" t="s">
        <v>412</v>
      </c>
      <c r="B139" s="55" t="s">
        <v>199</v>
      </c>
      <c r="C139" s="453">
        <v>3598.6602399999997</v>
      </c>
      <c r="F139"/>
      <c r="G139"/>
      <c r="H139"/>
    </row>
    <row r="140" spans="1:8">
      <c r="A140" s="55" t="s">
        <v>362</v>
      </c>
      <c r="B140" s="55" t="s">
        <v>205</v>
      </c>
      <c r="C140" s="453">
        <v>0</v>
      </c>
      <c r="F140"/>
      <c r="G140"/>
      <c r="H140"/>
    </row>
    <row r="141" spans="1:8">
      <c r="A141" s="55" t="s">
        <v>363</v>
      </c>
      <c r="B141" s="55" t="s">
        <v>201</v>
      </c>
      <c r="C141" s="453">
        <v>-4120.6021380000002</v>
      </c>
      <c r="F141"/>
      <c r="G141"/>
      <c r="H141"/>
    </row>
    <row r="142" spans="1:8">
      <c r="A142" s="55" t="s">
        <v>553</v>
      </c>
      <c r="B142" s="55" t="s">
        <v>201</v>
      </c>
      <c r="C142" s="453">
        <v>4146.8469889999997</v>
      </c>
      <c r="F142"/>
      <c r="G142"/>
      <c r="H142"/>
    </row>
    <row r="143" spans="1:8">
      <c r="A143" s="55" t="s">
        <v>612</v>
      </c>
      <c r="B143" s="55" t="s">
        <v>423</v>
      </c>
      <c r="C143" s="453">
        <v>-941.87763500000005</v>
      </c>
      <c r="F143"/>
      <c r="G143"/>
      <c r="H143"/>
    </row>
    <row r="144" spans="1:8">
      <c r="A144" s="55" t="s">
        <v>364</v>
      </c>
      <c r="B144" s="55" t="s">
        <v>197</v>
      </c>
      <c r="C144" s="453">
        <v>0</v>
      </c>
      <c r="F144"/>
      <c r="G144"/>
      <c r="H144"/>
    </row>
    <row r="145" spans="1:8">
      <c r="A145" s="55" t="s">
        <v>560</v>
      </c>
      <c r="B145" s="55" t="s">
        <v>197</v>
      </c>
      <c r="C145" s="453">
        <v>-5314.3936990000002</v>
      </c>
      <c r="F145"/>
      <c r="G145"/>
      <c r="H145"/>
    </row>
    <row r="146" spans="1:8">
      <c r="A146" s="55" t="s">
        <v>366</v>
      </c>
      <c r="B146" s="55" t="s">
        <v>197</v>
      </c>
      <c r="C146" s="453">
        <v>0</v>
      </c>
      <c r="F146"/>
      <c r="G146"/>
      <c r="H146"/>
    </row>
    <row r="147" spans="1:8">
      <c r="A147" s="55" t="s">
        <v>46</v>
      </c>
      <c r="B147" s="55" t="s">
        <v>199</v>
      </c>
      <c r="C147" s="453">
        <v>-38.737540999999965</v>
      </c>
      <c r="F147"/>
      <c r="G147"/>
      <c r="H147"/>
    </row>
    <row r="148" spans="1:8">
      <c r="A148" s="55" t="s">
        <v>367</v>
      </c>
      <c r="B148" s="55" t="s">
        <v>205</v>
      </c>
      <c r="C148" s="453">
        <v>4262.2578910000002</v>
      </c>
      <c r="F148"/>
      <c r="G148"/>
      <c r="H148"/>
    </row>
    <row r="149" spans="1:8">
      <c r="A149" s="55" t="s">
        <v>368</v>
      </c>
      <c r="B149" s="55" t="s">
        <v>198</v>
      </c>
      <c r="C149" s="453">
        <v>0</v>
      </c>
      <c r="F149"/>
      <c r="G149"/>
      <c r="H149"/>
    </row>
    <row r="150" spans="1:8">
      <c r="A150" s="55" t="s">
        <v>391</v>
      </c>
      <c r="B150" s="55" t="s">
        <v>200</v>
      </c>
      <c r="C150" s="453">
        <v>-36.341642</v>
      </c>
      <c r="F150"/>
      <c r="G150"/>
      <c r="H150"/>
    </row>
    <row r="151" spans="1:8">
      <c r="A151" s="55" t="s">
        <v>62</v>
      </c>
      <c r="B151" s="55" t="s">
        <v>199</v>
      </c>
      <c r="C151" s="453">
        <v>-11.066937000000053</v>
      </c>
      <c r="F151"/>
      <c r="G151"/>
      <c r="H151"/>
    </row>
    <row r="152" spans="1:8">
      <c r="A152" s="55" t="s">
        <v>596</v>
      </c>
      <c r="B152" s="55" t="s">
        <v>423</v>
      </c>
      <c r="C152" s="453">
        <v>4295.1460440000001</v>
      </c>
      <c r="F152"/>
      <c r="G152"/>
      <c r="H152"/>
    </row>
    <row r="153" spans="1:8">
      <c r="A153" s="55" t="s">
        <v>369</v>
      </c>
      <c r="B153" s="55" t="s">
        <v>205</v>
      </c>
      <c r="C153" s="453">
        <v>-4229.1285880000005</v>
      </c>
      <c r="F153"/>
      <c r="G153"/>
      <c r="H153"/>
    </row>
    <row r="154" spans="1:8">
      <c r="A154" s="55" t="s">
        <v>370</v>
      </c>
      <c r="B154" s="55" t="s">
        <v>205</v>
      </c>
      <c r="C154" s="453">
        <v>0</v>
      </c>
      <c r="F154"/>
      <c r="G154"/>
      <c r="H154"/>
    </row>
    <row r="155" spans="1:8">
      <c r="A155" s="55" t="s">
        <v>239</v>
      </c>
      <c r="B155" s="55" t="s">
        <v>200</v>
      </c>
      <c r="C155" s="453">
        <v>8017.0586540000004</v>
      </c>
      <c r="F155"/>
      <c r="G155"/>
      <c r="H155"/>
    </row>
    <row r="156" spans="1:8">
      <c r="A156" s="55" t="s">
        <v>70</v>
      </c>
      <c r="B156" s="55" t="s">
        <v>201</v>
      </c>
      <c r="C156" s="453">
        <v>3872.545513</v>
      </c>
      <c r="F156"/>
      <c r="G156"/>
      <c r="H156"/>
    </row>
    <row r="157" spans="1:8">
      <c r="A157" s="55" t="s">
        <v>372</v>
      </c>
      <c r="B157" s="55" t="s">
        <v>205</v>
      </c>
      <c r="C157" s="453">
        <v>0</v>
      </c>
      <c r="F157"/>
      <c r="G157"/>
      <c r="H157"/>
    </row>
    <row r="158" spans="1:8">
      <c r="A158" s="55" t="s">
        <v>373</v>
      </c>
      <c r="B158" s="55" t="s">
        <v>199</v>
      </c>
      <c r="C158" s="453">
        <v>0</v>
      </c>
      <c r="F158"/>
      <c r="G158"/>
      <c r="H158"/>
    </row>
    <row r="159" spans="1:8">
      <c r="A159" s="55" t="s">
        <v>390</v>
      </c>
      <c r="B159" s="55" t="s">
        <v>201</v>
      </c>
      <c r="C159" s="453">
        <v>-49.01887</v>
      </c>
      <c r="F159"/>
      <c r="G159"/>
      <c r="H159"/>
    </row>
    <row r="160" spans="1:8">
      <c r="A160" s="55" t="s">
        <v>607</v>
      </c>
      <c r="B160" s="55" t="s">
        <v>423</v>
      </c>
      <c r="C160" s="453">
        <v>-4506.3454320000001</v>
      </c>
      <c r="F160"/>
      <c r="G160"/>
      <c r="H160"/>
    </row>
    <row r="161" spans="1:8">
      <c r="A161" s="55" t="s">
        <v>374</v>
      </c>
      <c r="B161" s="55" t="s">
        <v>201</v>
      </c>
      <c r="C161" s="453">
        <v>0</v>
      </c>
      <c r="F161"/>
      <c r="G161"/>
      <c r="H161"/>
    </row>
    <row r="162" spans="1:8">
      <c r="A162" s="55" t="s">
        <v>61</v>
      </c>
      <c r="B162" s="55" t="s">
        <v>205</v>
      </c>
      <c r="C162" s="453">
        <v>-3686.1859300000006</v>
      </c>
    </row>
    <row r="163" spans="1:8">
      <c r="A163" s="55" t="s">
        <v>375</v>
      </c>
      <c r="B163" s="55" t="s">
        <v>200</v>
      </c>
      <c r="C163" s="453">
        <v>0</v>
      </c>
    </row>
    <row r="164" spans="1:8">
      <c r="A164" s="55" t="s">
        <v>376</v>
      </c>
      <c r="B164" s="55" t="s">
        <v>201</v>
      </c>
      <c r="C164" s="453">
        <v>0</v>
      </c>
    </row>
    <row r="165" spans="1:8">
      <c r="A165" s="55" t="s">
        <v>377</v>
      </c>
      <c r="B165" s="55" t="s">
        <v>201</v>
      </c>
      <c r="C165" s="453">
        <v>-4175.3862989999998</v>
      </c>
    </row>
    <row r="166" spans="1:8">
      <c r="A166" s="55" t="s">
        <v>34</v>
      </c>
      <c r="B166" s="55" t="s">
        <v>205</v>
      </c>
      <c r="C166" s="453">
        <v>-4046.3458300000002</v>
      </c>
    </row>
    <row r="167" spans="1:8">
      <c r="A167" s="55" t="s">
        <v>251</v>
      </c>
      <c r="B167" s="55" t="s">
        <v>202</v>
      </c>
      <c r="C167" s="453">
        <v>4283.065364</v>
      </c>
    </row>
    <row r="168" spans="1:8">
      <c r="A168" s="55" t="s">
        <v>35</v>
      </c>
      <c r="B168" s="55" t="s">
        <v>201</v>
      </c>
      <c r="C168" s="453">
        <v>-4907.6629700000003</v>
      </c>
    </row>
    <row r="169" spans="1:8">
      <c r="A169" s="55" t="s">
        <v>44</v>
      </c>
      <c r="B169" s="55" t="s">
        <v>209</v>
      </c>
      <c r="C169" s="453">
        <v>3888.1291550000001</v>
      </c>
    </row>
    <row r="170" spans="1:8">
      <c r="A170" s="55" t="s">
        <v>378</v>
      </c>
      <c r="B170" s="55" t="s">
        <v>198</v>
      </c>
      <c r="C170" s="453">
        <v>0</v>
      </c>
    </row>
    <row r="171" spans="1:8">
      <c r="A171" s="55" t="s">
        <v>379</v>
      </c>
      <c r="B171" s="55" t="s">
        <v>201</v>
      </c>
      <c r="C171" s="453">
        <v>-4130.3488859999998</v>
      </c>
    </row>
    <row r="172" spans="1:8">
      <c r="A172" s="55" t="s">
        <v>574</v>
      </c>
      <c r="B172" s="55" t="s">
        <v>423</v>
      </c>
      <c r="C172" s="453">
        <v>8374.4430970000012</v>
      </c>
    </row>
    <row r="173" spans="1:8">
      <c r="A173" s="55" t="s">
        <v>573</v>
      </c>
      <c r="B173" s="55" t="s">
        <v>388</v>
      </c>
      <c r="C173" s="453">
        <v>8167.6769490000006</v>
      </c>
    </row>
    <row r="174" spans="1:8">
      <c r="A174" s="55" t="s">
        <v>58</v>
      </c>
      <c r="B174" s="55" t="s">
        <v>199</v>
      </c>
      <c r="C174" s="453">
        <v>-2.6057019999998374</v>
      </c>
    </row>
    <row r="175" spans="1:8">
      <c r="A175" s="55" t="s">
        <v>380</v>
      </c>
      <c r="B175" s="55" t="s">
        <v>200</v>
      </c>
      <c r="C175" s="453">
        <v>0</v>
      </c>
    </row>
    <row r="176" spans="1:8">
      <c r="A176" s="55" t="s">
        <v>428</v>
      </c>
      <c r="B176" s="55" t="s">
        <v>423</v>
      </c>
      <c r="C176" s="453"/>
    </row>
    <row r="177" spans="1:3">
      <c r="A177" s="55" t="s">
        <v>386</v>
      </c>
      <c r="B177" s="55" t="s">
        <v>201</v>
      </c>
      <c r="C177" s="453">
        <v>0</v>
      </c>
    </row>
    <row r="178" spans="1:3">
      <c r="A178" s="55" t="s">
        <v>249</v>
      </c>
      <c r="B178" s="55" t="s">
        <v>202</v>
      </c>
      <c r="C178" s="453">
        <v>-187.89415999999983</v>
      </c>
    </row>
    <row r="179" spans="1:3">
      <c r="A179" s="55" t="s">
        <v>381</v>
      </c>
      <c r="B179" s="55" t="s">
        <v>197</v>
      </c>
      <c r="C179" s="453">
        <v>0</v>
      </c>
    </row>
    <row r="180" spans="1:3">
      <c r="A180" s="55" t="s">
        <v>382</v>
      </c>
      <c r="B180" s="55" t="s">
        <v>205</v>
      </c>
      <c r="C180" s="453">
        <v>0</v>
      </c>
    </row>
    <row r="181" spans="1:3">
      <c r="A181" s="55" t="s">
        <v>383</v>
      </c>
      <c r="B181" s="55" t="s">
        <v>199</v>
      </c>
      <c r="C181" s="453">
        <v>-4188.4955580000005</v>
      </c>
    </row>
    <row r="182" spans="1:3">
      <c r="A182" s="55" t="s">
        <v>63</v>
      </c>
      <c r="B182" s="55" t="s">
        <v>205</v>
      </c>
      <c r="C182" s="453">
        <v>-10166.330387999998</v>
      </c>
    </row>
    <row r="183" spans="1:3">
      <c r="A183" s="55" t="s">
        <v>384</v>
      </c>
      <c r="B183" s="55" t="s">
        <v>201</v>
      </c>
      <c r="C183" s="453">
        <v>0</v>
      </c>
    </row>
    <row r="184" spans="1:3">
      <c r="A184" s="55" t="s">
        <v>602</v>
      </c>
      <c r="B184" s="55" t="s">
        <v>423</v>
      </c>
      <c r="C184" s="453">
        <v>1088.5360049999999</v>
      </c>
    </row>
    <row r="185" spans="1:3">
      <c r="A185" s="55" t="s">
        <v>605</v>
      </c>
      <c r="B185" s="55" t="s">
        <v>423</v>
      </c>
      <c r="C185" s="453">
        <v>2098.1379390000002</v>
      </c>
    </row>
    <row r="186" spans="1:3">
      <c r="A186" s="55" t="s">
        <v>539</v>
      </c>
      <c r="B186" s="55" t="s">
        <v>199</v>
      </c>
      <c r="C186" s="453">
        <v>10483.408621999999</v>
      </c>
    </row>
    <row r="187" spans="1:3">
      <c r="A187" s="55" t="s">
        <v>33</v>
      </c>
      <c r="B187" s="55" t="s">
        <v>205</v>
      </c>
      <c r="C187" s="453">
        <v>2135.720542</v>
      </c>
    </row>
    <row r="188" spans="1:3">
      <c r="A188" s="55" t="s">
        <v>55</v>
      </c>
      <c r="B188" s="55" t="s">
        <v>202</v>
      </c>
      <c r="C188" s="453">
        <v>7358.6241360000004</v>
      </c>
    </row>
    <row r="189" spans="1:3">
      <c r="A189" s="55" t="s">
        <v>385</v>
      </c>
      <c r="B189" s="55" t="s">
        <v>200</v>
      </c>
      <c r="C189" s="453">
        <v>0</v>
      </c>
    </row>
    <row r="190" spans="1:3">
      <c r="A190" s="55" t="s">
        <v>53</v>
      </c>
      <c r="B190" s="55" t="s">
        <v>199</v>
      </c>
      <c r="C190" s="453">
        <v>-3014.878839</v>
      </c>
    </row>
    <row r="191" spans="1:3">
      <c r="A191" s="59" t="s">
        <v>221</v>
      </c>
      <c r="B191" s="452"/>
      <c r="C191" s="61">
        <v>213524.10496399991</v>
      </c>
    </row>
  </sheetData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H79"/>
  <sheetViews>
    <sheetView topLeftCell="A69" zoomScale="75" workbookViewId="0">
      <selection activeCell="E20" sqref="E20"/>
      <pivotSelection pane="bottomRight" activeRow="76" activeCol="4" click="1" r:id="rId1">
        <pivotArea outline="0" fieldPosition="0">
          <references count="3">
            <reference field="6" count="1" selected="0">
              <x v="10"/>
            </reference>
            <reference field="7" count="1" selected="0">
              <x v="13"/>
            </reference>
            <reference field="4294967294" count="1" selected="0">
              <x v="2"/>
            </reference>
          </references>
        </pivotArea>
      </pivotSelection>
    </sheetView>
  </sheetViews>
  <sheetFormatPr defaultRowHeight="12.75"/>
  <cols>
    <col min="1" max="1" width="26" bestFit="1" customWidth="1"/>
    <col min="2" max="2" width="13" bestFit="1" customWidth="1"/>
    <col min="3" max="3" width="15" customWidth="1"/>
    <col min="4" max="4" width="15.28515625" bestFit="1" customWidth="1"/>
    <col min="5" max="5" width="15.42578125" bestFit="1" customWidth="1"/>
    <col min="6" max="6" width="15.5703125" bestFit="1" customWidth="1"/>
    <col min="7" max="7" width="15.85546875" bestFit="1" customWidth="1"/>
    <col min="8" max="8" width="15.7109375" bestFit="1" customWidth="1"/>
  </cols>
  <sheetData>
    <row r="1" spans="1:8">
      <c r="A1" s="57" t="s">
        <v>6</v>
      </c>
      <c r="B1" s="60" t="s">
        <v>27</v>
      </c>
    </row>
    <row r="2" spans="1:8">
      <c r="A2" s="57" t="s">
        <v>7</v>
      </c>
      <c r="B2" s="60" t="s">
        <v>433</v>
      </c>
    </row>
    <row r="4" spans="1:8">
      <c r="A4" s="55"/>
      <c r="B4" s="68"/>
      <c r="C4" s="57" t="s">
        <v>240</v>
      </c>
      <c r="D4" s="68"/>
      <c r="E4" s="68"/>
      <c r="F4" s="68"/>
      <c r="G4" s="68"/>
      <c r="H4" s="393"/>
    </row>
    <row r="5" spans="1:8">
      <c r="A5" s="57" t="s">
        <v>464</v>
      </c>
      <c r="B5" s="57" t="s">
        <v>465</v>
      </c>
      <c r="C5" s="55" t="s">
        <v>515</v>
      </c>
      <c r="D5" s="68" t="s">
        <v>516</v>
      </c>
      <c r="E5" s="68" t="s">
        <v>517</v>
      </c>
      <c r="F5" s="68" t="s">
        <v>518</v>
      </c>
      <c r="G5" s="68" t="s">
        <v>564</v>
      </c>
      <c r="H5" s="393" t="s">
        <v>519</v>
      </c>
    </row>
    <row r="6" spans="1:8">
      <c r="A6" s="55" t="s">
        <v>485</v>
      </c>
      <c r="B6" s="55" t="s">
        <v>497</v>
      </c>
      <c r="C6" s="81">
        <v>-101296.92625900001</v>
      </c>
      <c r="D6" s="404">
        <v>137223.83449499996</v>
      </c>
      <c r="E6" s="404">
        <v>3052.1452229999995</v>
      </c>
      <c r="F6" s="404">
        <v>3052.1452229999995</v>
      </c>
      <c r="G6" s="404">
        <v>81405.477651000008</v>
      </c>
      <c r="H6" s="84">
        <v>3052.1452229999995</v>
      </c>
    </row>
    <row r="7" spans="1:8">
      <c r="A7" s="457"/>
      <c r="B7" s="58" t="s">
        <v>482</v>
      </c>
      <c r="C7" s="82">
        <v>0</v>
      </c>
      <c r="D7" s="176">
        <v>0</v>
      </c>
      <c r="E7" s="176">
        <v>0</v>
      </c>
      <c r="F7" s="176">
        <v>0</v>
      </c>
      <c r="G7" s="176">
        <v>0</v>
      </c>
      <c r="H7" s="85">
        <v>0</v>
      </c>
    </row>
    <row r="8" spans="1:8">
      <c r="A8" s="457"/>
      <c r="B8" s="58" t="s">
        <v>478</v>
      </c>
      <c r="C8" s="82">
        <v>0</v>
      </c>
      <c r="D8" s="176">
        <v>0</v>
      </c>
      <c r="E8" s="176">
        <v>0</v>
      </c>
      <c r="F8" s="176">
        <v>0</v>
      </c>
      <c r="G8" s="176">
        <v>0</v>
      </c>
      <c r="H8" s="85">
        <v>0</v>
      </c>
    </row>
    <row r="9" spans="1:8">
      <c r="A9" s="457"/>
      <c r="B9" s="58" t="s">
        <v>472</v>
      </c>
      <c r="C9" s="82">
        <v>220022.65333299997</v>
      </c>
      <c r="D9" s="176">
        <v>164667.75234599999</v>
      </c>
      <c r="E9" s="176">
        <v>0</v>
      </c>
      <c r="F9" s="176">
        <v>0</v>
      </c>
      <c r="G9" s="176">
        <v>0</v>
      </c>
      <c r="H9" s="85">
        <v>0</v>
      </c>
    </row>
    <row r="10" spans="1:8">
      <c r="A10" s="457"/>
      <c r="B10" s="58" t="s">
        <v>468</v>
      </c>
      <c r="C10" s="82">
        <v>279110.70640600007</v>
      </c>
      <c r="D10" s="176">
        <v>62380.151039000048</v>
      </c>
      <c r="E10" s="176">
        <v>-767.22231099998498</v>
      </c>
      <c r="F10" s="176">
        <v>-767.22231099998498</v>
      </c>
      <c r="G10" s="176">
        <v>12986.206703000022</v>
      </c>
      <c r="H10" s="85">
        <v>-767.22231099999954</v>
      </c>
    </row>
    <row r="11" spans="1:8">
      <c r="A11" s="459" t="s">
        <v>524</v>
      </c>
      <c r="B11" s="460"/>
      <c r="C11" s="458">
        <v>397836.43348000001</v>
      </c>
      <c r="D11" s="461">
        <v>364271.73788000003</v>
      </c>
      <c r="E11" s="461">
        <v>2284.9229120000145</v>
      </c>
      <c r="F11" s="461">
        <v>2284.9229120000145</v>
      </c>
      <c r="G11" s="461">
        <v>94391.684354000026</v>
      </c>
      <c r="H11" s="462">
        <v>2284.922912</v>
      </c>
    </row>
    <row r="12" spans="1:8">
      <c r="A12" s="55" t="s">
        <v>473</v>
      </c>
      <c r="B12" s="55" t="s">
        <v>489</v>
      </c>
      <c r="C12" s="81">
        <v>63715.289191999997</v>
      </c>
      <c r="D12" s="404">
        <v>1908.535220000007</v>
      </c>
      <c r="E12" s="404">
        <v>84.433120999994571</v>
      </c>
      <c r="F12" s="404">
        <v>84.433120999994571</v>
      </c>
      <c r="G12" s="404">
        <v>-18.413381000009394</v>
      </c>
      <c r="H12" s="84">
        <v>84.433120999994571</v>
      </c>
    </row>
    <row r="13" spans="1:8">
      <c r="A13" s="457"/>
      <c r="B13" s="58" t="s">
        <v>497</v>
      </c>
      <c r="C13" s="82">
        <v>-50156.368799999997</v>
      </c>
      <c r="D13" s="176">
        <v>153099.18041599999</v>
      </c>
      <c r="E13" s="176">
        <v>4106.6252600000007</v>
      </c>
      <c r="F13" s="176">
        <v>4106.6252600000007</v>
      </c>
      <c r="G13" s="176">
        <v>26157.110682000006</v>
      </c>
      <c r="H13" s="85">
        <v>4106.6252600000043</v>
      </c>
    </row>
    <row r="14" spans="1:8">
      <c r="A14" s="457"/>
      <c r="B14" s="58" t="s">
        <v>484</v>
      </c>
      <c r="C14" s="82">
        <v>159945.49522499999</v>
      </c>
      <c r="D14" s="176">
        <v>50472.965784999993</v>
      </c>
      <c r="E14" s="176">
        <v>-22311.614925000024</v>
      </c>
      <c r="F14" s="176">
        <v>-22311.614925000024</v>
      </c>
      <c r="G14" s="176">
        <v>-79451.813947000017</v>
      </c>
      <c r="H14" s="85">
        <v>-22311.614925000009</v>
      </c>
    </row>
    <row r="15" spans="1:8">
      <c r="A15" s="457"/>
      <c r="B15" s="58" t="s">
        <v>482</v>
      </c>
      <c r="C15" s="82">
        <v>351511.04829275253</v>
      </c>
      <c r="D15" s="176">
        <v>169589.38537775248</v>
      </c>
      <c r="E15" s="176">
        <v>14559.8656891545</v>
      </c>
      <c r="F15" s="176">
        <v>14559.8656891545</v>
      </c>
      <c r="G15" s="176">
        <v>56377.79807368551</v>
      </c>
      <c r="H15" s="85">
        <v>14559.8656891545</v>
      </c>
    </row>
    <row r="16" spans="1:8">
      <c r="A16" s="457"/>
      <c r="B16" s="58" t="s">
        <v>478</v>
      </c>
      <c r="C16" s="82">
        <v>115090.71625521494</v>
      </c>
      <c r="D16" s="176">
        <v>-157469.73885278503</v>
      </c>
      <c r="E16" s="176">
        <v>53384.940788715052</v>
      </c>
      <c r="F16" s="176">
        <v>53384.940788715052</v>
      </c>
      <c r="G16" s="176">
        <v>81456.142823215036</v>
      </c>
      <c r="H16" s="85">
        <v>53384.940788715052</v>
      </c>
    </row>
    <row r="17" spans="1:8">
      <c r="A17" s="457"/>
      <c r="B17" s="58" t="s">
        <v>483</v>
      </c>
      <c r="C17" s="82">
        <v>-139951.00404699999</v>
      </c>
      <c r="D17" s="176">
        <v>26880.613980000009</v>
      </c>
      <c r="E17" s="176">
        <v>-111461.96354600001</v>
      </c>
      <c r="F17" s="176">
        <v>-111461.96354600001</v>
      </c>
      <c r="G17" s="176">
        <v>-81424.637237999996</v>
      </c>
      <c r="H17" s="85">
        <v>-111461.963546</v>
      </c>
    </row>
    <row r="18" spans="1:8">
      <c r="A18" s="457"/>
      <c r="B18" s="58" t="s">
        <v>493</v>
      </c>
      <c r="C18" s="82">
        <v>154168.61476099998</v>
      </c>
      <c r="D18" s="176">
        <v>-98475.210882000014</v>
      </c>
      <c r="E18" s="176">
        <v>-303.97275300000911</v>
      </c>
      <c r="F18" s="176">
        <v>-303.97275300000911</v>
      </c>
      <c r="G18" s="176">
        <v>-25754.621597000019</v>
      </c>
      <c r="H18" s="85">
        <v>-303.97275300000911</v>
      </c>
    </row>
    <row r="19" spans="1:8">
      <c r="A19" s="457"/>
      <c r="B19" s="58" t="s">
        <v>491</v>
      </c>
      <c r="C19" s="82">
        <v>-114051.7188443101</v>
      </c>
      <c r="D19" s="176">
        <v>-128239.14541131009</v>
      </c>
      <c r="E19" s="176">
        <v>-72579.848607560125</v>
      </c>
      <c r="F19" s="176">
        <v>-72579.848607560125</v>
      </c>
      <c r="G19" s="176">
        <v>-78137.80911731004</v>
      </c>
      <c r="H19" s="85">
        <v>-72579.848607560009</v>
      </c>
    </row>
    <row r="20" spans="1:8">
      <c r="A20" s="457"/>
      <c r="B20" s="58" t="s">
        <v>488</v>
      </c>
      <c r="C20" s="82">
        <v>-22999.012282837502</v>
      </c>
      <c r="D20" s="176">
        <v>-16312.388465339638</v>
      </c>
      <c r="E20" s="176">
        <v>102.57865778650739</v>
      </c>
      <c r="F20" s="176">
        <v>102.57865778650739</v>
      </c>
      <c r="G20" s="176">
        <v>-50043.138184375704</v>
      </c>
      <c r="H20" s="85">
        <v>-14.421342213492608</v>
      </c>
    </row>
    <row r="21" spans="1:8">
      <c r="A21" s="457"/>
      <c r="B21" s="58" t="s">
        <v>490</v>
      </c>
      <c r="C21" s="82">
        <v>446530.7473577651</v>
      </c>
      <c r="D21" s="176">
        <v>119694.69430823323</v>
      </c>
      <c r="E21" s="176">
        <v>56872.737141381003</v>
      </c>
      <c r="F21" s="176">
        <v>56872.737141381003</v>
      </c>
      <c r="G21" s="176">
        <v>40381.354455158173</v>
      </c>
      <c r="H21" s="85">
        <v>56784.499641381</v>
      </c>
    </row>
    <row r="22" spans="1:8">
      <c r="A22" s="457"/>
      <c r="B22" s="58" t="s">
        <v>472</v>
      </c>
      <c r="C22" s="82">
        <v>761745.6479510325</v>
      </c>
      <c r="D22" s="176">
        <v>423422.56328803237</v>
      </c>
      <c r="E22" s="176">
        <v>-37491.839226743585</v>
      </c>
      <c r="F22" s="176">
        <v>-37491.839226743585</v>
      </c>
      <c r="G22" s="176">
        <v>389873.08954003244</v>
      </c>
      <c r="H22" s="85">
        <v>-37491.839226743585</v>
      </c>
    </row>
    <row r="23" spans="1:8">
      <c r="A23" s="457"/>
      <c r="B23" s="58" t="s">
        <v>468</v>
      </c>
      <c r="C23" s="82">
        <v>135423.85936599999</v>
      </c>
      <c r="D23" s="176">
        <v>24615.808925000034</v>
      </c>
      <c r="E23" s="176">
        <v>10436.121533000001</v>
      </c>
      <c r="F23" s="176">
        <v>10436.121533000001</v>
      </c>
      <c r="G23" s="176">
        <v>50063.468360000057</v>
      </c>
      <c r="H23" s="85">
        <v>10436.121532999987</v>
      </c>
    </row>
    <row r="24" spans="1:8">
      <c r="A24" s="459" t="s">
        <v>525</v>
      </c>
      <c r="B24" s="460"/>
      <c r="C24" s="458">
        <v>1860973.3144266172</v>
      </c>
      <c r="D24" s="461">
        <v>569187.26368858339</v>
      </c>
      <c r="E24" s="461">
        <v>-104601.9368672667</v>
      </c>
      <c r="F24" s="461">
        <v>-104601.9368672667</v>
      </c>
      <c r="G24" s="461">
        <v>329478.53046940546</v>
      </c>
      <c r="H24" s="462">
        <v>-104807.17436726658</v>
      </c>
    </row>
    <row r="25" spans="1:8">
      <c r="A25" s="55" t="s">
        <v>477</v>
      </c>
      <c r="B25" s="55" t="s">
        <v>497</v>
      </c>
      <c r="C25" s="81">
        <v>0</v>
      </c>
      <c r="D25" s="404">
        <v>0</v>
      </c>
      <c r="E25" s="404">
        <v>0</v>
      </c>
      <c r="F25" s="404">
        <v>0</v>
      </c>
      <c r="G25" s="404">
        <v>0</v>
      </c>
      <c r="H25" s="84">
        <v>0</v>
      </c>
    </row>
    <row r="26" spans="1:8">
      <c r="A26" s="457"/>
      <c r="B26" s="58" t="s">
        <v>478</v>
      </c>
      <c r="C26" s="82">
        <v>50577.662930584978</v>
      </c>
      <c r="D26" s="176">
        <v>-158517.06411741505</v>
      </c>
      <c r="E26" s="176">
        <v>-28709.453997817032</v>
      </c>
      <c r="F26" s="176">
        <v>-28709.453997817032</v>
      </c>
      <c r="G26" s="176">
        <v>-94823.83375840247</v>
      </c>
      <c r="H26" s="85">
        <v>-28709.453997817003</v>
      </c>
    </row>
    <row r="27" spans="1:8">
      <c r="A27" s="457"/>
      <c r="B27" s="58" t="s">
        <v>483</v>
      </c>
      <c r="C27" s="82">
        <v>-9798.6129286975047</v>
      </c>
      <c r="D27" s="176">
        <v>-9798.6129286975047</v>
      </c>
      <c r="E27" s="176">
        <v>1411.5559809444967</v>
      </c>
      <c r="F27" s="176">
        <v>1411.5559809444967</v>
      </c>
      <c r="G27" s="176">
        <v>590.2874340276976</v>
      </c>
      <c r="H27" s="85">
        <v>1411.5559809444967</v>
      </c>
    </row>
    <row r="28" spans="1:8">
      <c r="A28" s="457"/>
      <c r="B28" s="58" t="s">
        <v>493</v>
      </c>
      <c r="C28" s="82">
        <v>9293.6353629999994</v>
      </c>
      <c r="D28" s="176">
        <v>9293.6353629999994</v>
      </c>
      <c r="E28" s="176">
        <v>-272.56634400000075</v>
      </c>
      <c r="F28" s="176">
        <v>-272.56634400000075</v>
      </c>
      <c r="G28" s="176">
        <v>12227.079197999999</v>
      </c>
      <c r="H28" s="85">
        <v>-272.56634400000075</v>
      </c>
    </row>
    <row r="29" spans="1:8">
      <c r="A29" s="457"/>
      <c r="B29" s="58" t="s">
        <v>490</v>
      </c>
      <c r="C29" s="82">
        <v>-93653.345367999995</v>
      </c>
      <c r="D29" s="176">
        <v>-93653.345367999995</v>
      </c>
      <c r="E29" s="176">
        <v>-11291.242985000001</v>
      </c>
      <c r="F29" s="176">
        <v>-11291.242985000001</v>
      </c>
      <c r="G29" s="176">
        <v>-39230.371493999999</v>
      </c>
      <c r="H29" s="85">
        <v>-11291.242985000001</v>
      </c>
    </row>
    <row r="30" spans="1:8">
      <c r="A30" s="457"/>
      <c r="B30" s="58" t="s">
        <v>472</v>
      </c>
      <c r="C30" s="82">
        <v>16997.573211000024</v>
      </c>
      <c r="D30" s="176">
        <v>-109162.59189</v>
      </c>
      <c r="E30" s="176">
        <v>-5878.4442609999969</v>
      </c>
      <c r="F30" s="176">
        <v>-5878.4442609999969</v>
      </c>
      <c r="G30" s="176">
        <v>-35038.837295999998</v>
      </c>
      <c r="H30" s="85">
        <v>-5878.4442609999987</v>
      </c>
    </row>
    <row r="31" spans="1:8">
      <c r="A31" s="457"/>
      <c r="B31" s="58" t="s">
        <v>468</v>
      </c>
      <c r="C31" s="82">
        <v>84038.608198000074</v>
      </c>
      <c r="D31" s="176">
        <v>84596.604001999993</v>
      </c>
      <c r="E31" s="176">
        <v>9897.9415059999919</v>
      </c>
      <c r="F31" s="176">
        <v>9897.9415059999919</v>
      </c>
      <c r="G31" s="176">
        <v>36245.499558000003</v>
      </c>
      <c r="H31" s="85">
        <v>9897.9415059999919</v>
      </c>
    </row>
    <row r="32" spans="1:8">
      <c r="A32" s="459" t="s">
        <v>526</v>
      </c>
      <c r="B32" s="460"/>
      <c r="C32" s="458">
        <v>57455.521405887579</v>
      </c>
      <c r="D32" s="461">
        <v>-277241.37493911252</v>
      </c>
      <c r="E32" s="461">
        <v>-34842.210100872544</v>
      </c>
      <c r="F32" s="461">
        <v>-34842.210100872544</v>
      </c>
      <c r="G32" s="461">
        <v>-120030.17635837477</v>
      </c>
      <c r="H32" s="462">
        <v>-34842.210100872515</v>
      </c>
    </row>
    <row r="33" spans="1:8">
      <c r="A33" s="55" t="s">
        <v>471</v>
      </c>
      <c r="B33" s="55" t="s">
        <v>482</v>
      </c>
      <c r="C33" s="81">
        <v>5538.5226949999997</v>
      </c>
      <c r="D33" s="404">
        <v>5538.5226949999997</v>
      </c>
      <c r="E33" s="404">
        <v>1114.1361829999996</v>
      </c>
      <c r="F33" s="404">
        <v>1114.1361829999996</v>
      </c>
      <c r="G33" s="404">
        <v>8884.2300660000001</v>
      </c>
      <c r="H33" s="84">
        <v>1114.1361829999996</v>
      </c>
    </row>
    <row r="34" spans="1:8">
      <c r="A34" s="457"/>
      <c r="B34" s="58" t="s">
        <v>483</v>
      </c>
      <c r="C34" s="82">
        <v>23721.707091</v>
      </c>
      <c r="D34" s="176">
        <v>11564.202478000001</v>
      </c>
      <c r="E34" s="176">
        <v>587.61049500000081</v>
      </c>
      <c r="F34" s="176">
        <v>587.61049500000081</v>
      </c>
      <c r="G34" s="176">
        <v>2870.5747349999983</v>
      </c>
      <c r="H34" s="85">
        <v>587.61049500000081</v>
      </c>
    </row>
    <row r="35" spans="1:8">
      <c r="A35" s="457"/>
      <c r="B35" s="58" t="s">
        <v>491</v>
      </c>
      <c r="C35" s="82">
        <v>47664.861776220001</v>
      </c>
      <c r="D35" s="176">
        <v>53403.548406407834</v>
      </c>
      <c r="E35" s="176">
        <v>-5046.236640637997</v>
      </c>
      <c r="F35" s="176">
        <v>-5046.236640637997</v>
      </c>
      <c r="G35" s="176">
        <v>3373.889460918801</v>
      </c>
      <c r="H35" s="85">
        <v>-5076.049140637997</v>
      </c>
    </row>
    <row r="36" spans="1:8">
      <c r="A36" s="457"/>
      <c r="B36" s="58" t="s">
        <v>490</v>
      </c>
      <c r="C36" s="82">
        <v>12440.270358</v>
      </c>
      <c r="D36" s="176">
        <v>42686.8606</v>
      </c>
      <c r="E36" s="176">
        <v>721.35557800000061</v>
      </c>
      <c r="F36" s="176">
        <v>721.35557800000061</v>
      </c>
      <c r="G36" s="176">
        <v>2692.4040509999995</v>
      </c>
      <c r="H36" s="85">
        <v>721.35557800000061</v>
      </c>
    </row>
    <row r="37" spans="1:8">
      <c r="A37" s="457"/>
      <c r="B37" s="58" t="s">
        <v>494</v>
      </c>
      <c r="C37" s="82">
        <v>-188.90443999999999</v>
      </c>
      <c r="D37" s="176">
        <v>-188.90443999999999</v>
      </c>
      <c r="E37" s="176">
        <v>-102.69514099999999</v>
      </c>
      <c r="F37" s="176">
        <v>-102.69514099999999</v>
      </c>
      <c r="G37" s="176">
        <v>-1269.9513240000001</v>
      </c>
      <c r="H37" s="85">
        <v>-102.69514099999999</v>
      </c>
    </row>
    <row r="38" spans="1:8">
      <c r="A38" s="457"/>
      <c r="B38" s="58" t="s">
        <v>472</v>
      </c>
      <c r="C38" s="82">
        <v>-168440.8232549325</v>
      </c>
      <c r="D38" s="176">
        <v>-73993.699092349561</v>
      </c>
      <c r="E38" s="176">
        <v>-20867.998681682511</v>
      </c>
      <c r="F38" s="176">
        <v>-20867.998681682511</v>
      </c>
      <c r="G38" s="176">
        <v>-2191.9877514179025</v>
      </c>
      <c r="H38" s="85">
        <v>-20867.998681682511</v>
      </c>
    </row>
    <row r="39" spans="1:8">
      <c r="A39" s="457"/>
      <c r="B39" s="58" t="s">
        <v>468</v>
      </c>
      <c r="C39" s="82">
        <v>-102240.19675100001</v>
      </c>
      <c r="D39" s="176">
        <v>-46054.468449000036</v>
      </c>
      <c r="E39" s="176">
        <v>1345.0569170000017</v>
      </c>
      <c r="F39" s="176">
        <v>1345.0569170000017</v>
      </c>
      <c r="G39" s="176">
        <v>3637.8676589999595</v>
      </c>
      <c r="H39" s="85">
        <v>1345.0569170000017</v>
      </c>
    </row>
    <row r="40" spans="1:8">
      <c r="A40" s="459" t="s">
        <v>527</v>
      </c>
      <c r="B40" s="460"/>
      <c r="C40" s="458">
        <v>-181504.56252571254</v>
      </c>
      <c r="D40" s="461">
        <v>-7043.9378019417636</v>
      </c>
      <c r="E40" s="461">
        <v>-22248.771290320507</v>
      </c>
      <c r="F40" s="461">
        <v>-22248.771290320507</v>
      </c>
      <c r="G40" s="461">
        <v>17997.026896500854</v>
      </c>
      <c r="H40" s="462">
        <v>-22278.583790320507</v>
      </c>
    </row>
    <row r="41" spans="1:8">
      <c r="A41" s="55" t="s">
        <v>498</v>
      </c>
      <c r="B41" s="55" t="s">
        <v>482</v>
      </c>
      <c r="C41" s="81">
        <v>-161245.19896738493</v>
      </c>
      <c r="D41" s="404">
        <v>47752.562847282592</v>
      </c>
      <c r="E41" s="404">
        <v>-42033.322853970938</v>
      </c>
      <c r="F41" s="404">
        <v>-42033.322853970938</v>
      </c>
      <c r="G41" s="404">
        <v>-23719.710195100335</v>
      </c>
      <c r="H41" s="84">
        <v>-42110.810353970955</v>
      </c>
    </row>
    <row r="42" spans="1:8">
      <c r="A42" s="459" t="s">
        <v>528</v>
      </c>
      <c r="B42" s="460"/>
      <c r="C42" s="458">
        <v>-161245.19896738493</v>
      </c>
      <c r="D42" s="461">
        <v>47752.562847282592</v>
      </c>
      <c r="E42" s="461">
        <v>-42033.322853970938</v>
      </c>
      <c r="F42" s="461">
        <v>-42033.322853970938</v>
      </c>
      <c r="G42" s="461">
        <v>-23719.710195100335</v>
      </c>
      <c r="H42" s="462">
        <v>-42110.810353970955</v>
      </c>
    </row>
    <row r="43" spans="1:8">
      <c r="A43" s="55" t="s">
        <v>467</v>
      </c>
      <c r="B43" s="55" t="s">
        <v>497</v>
      </c>
      <c r="C43" s="81">
        <v>0</v>
      </c>
      <c r="D43" s="404">
        <v>0</v>
      </c>
      <c r="E43" s="404">
        <v>0</v>
      </c>
      <c r="F43" s="404">
        <v>0</v>
      </c>
      <c r="G43" s="404">
        <v>0</v>
      </c>
      <c r="H43" s="84">
        <v>0</v>
      </c>
    </row>
    <row r="44" spans="1:8">
      <c r="A44" s="457"/>
      <c r="B44" s="58" t="s">
        <v>482</v>
      </c>
      <c r="C44" s="82">
        <v>-111933.333333</v>
      </c>
      <c r="D44" s="176">
        <v>-111933.333333</v>
      </c>
      <c r="E44" s="176">
        <v>0</v>
      </c>
      <c r="F44" s="176">
        <v>0</v>
      </c>
      <c r="G44" s="176">
        <v>0</v>
      </c>
      <c r="H44" s="85">
        <v>0</v>
      </c>
    </row>
    <row r="45" spans="1:8">
      <c r="A45" s="457"/>
      <c r="B45" s="58" t="s">
        <v>493</v>
      </c>
      <c r="C45" s="82">
        <v>961203.36576299998</v>
      </c>
      <c r="D45" s="176">
        <v>961203.36576299998</v>
      </c>
      <c r="E45" s="176">
        <v>-5233.3066760000074</v>
      </c>
      <c r="F45" s="176">
        <v>-5233.3066760000074</v>
      </c>
      <c r="G45" s="176">
        <v>961203.36576299998</v>
      </c>
      <c r="H45" s="85">
        <v>-5233.3066760000074</v>
      </c>
    </row>
    <row r="46" spans="1:8">
      <c r="A46" s="457"/>
      <c r="B46" s="58" t="s">
        <v>488</v>
      </c>
      <c r="C46" s="82">
        <v>114765.959728</v>
      </c>
      <c r="D46" s="176">
        <v>4957.700291999965</v>
      </c>
      <c r="E46" s="176">
        <v>200.14234000000215</v>
      </c>
      <c r="F46" s="176">
        <v>200.14234000000215</v>
      </c>
      <c r="G46" s="176">
        <v>-51.407585999986622</v>
      </c>
      <c r="H46" s="85">
        <v>200.14234000000215</v>
      </c>
    </row>
    <row r="47" spans="1:8">
      <c r="A47" s="457"/>
      <c r="B47" s="58" t="s">
        <v>472</v>
      </c>
      <c r="C47" s="82">
        <v>-7853.1784699999998</v>
      </c>
      <c r="D47" s="176">
        <v>-7853.1784699999998</v>
      </c>
      <c r="E47" s="176">
        <v>-2546.4257040000002</v>
      </c>
      <c r="F47" s="176">
        <v>-2546.4257040000002</v>
      </c>
      <c r="G47" s="176">
        <v>-13039.200838000001</v>
      </c>
      <c r="H47" s="85">
        <v>-2546.4257040000002</v>
      </c>
    </row>
    <row r="48" spans="1:8">
      <c r="A48" s="457"/>
      <c r="B48" s="58" t="s">
        <v>468</v>
      </c>
      <c r="C48" s="82">
        <v>59125.532605</v>
      </c>
      <c r="D48" s="176">
        <v>15136.899252000003</v>
      </c>
      <c r="E48" s="176">
        <v>3161.556104000003</v>
      </c>
      <c r="F48" s="176">
        <v>3161.556104000003</v>
      </c>
      <c r="G48" s="176">
        <v>6128.9716130000015</v>
      </c>
      <c r="H48" s="85">
        <v>3161.5561040000016</v>
      </c>
    </row>
    <row r="49" spans="1:8">
      <c r="A49" s="459" t="s">
        <v>529</v>
      </c>
      <c r="B49" s="460"/>
      <c r="C49" s="458">
        <v>1015308.3462929999</v>
      </c>
      <c r="D49" s="461">
        <v>861511.45350399998</v>
      </c>
      <c r="E49" s="461">
        <v>-4418.0339360000025</v>
      </c>
      <c r="F49" s="461">
        <v>-4418.0339360000025</v>
      </c>
      <c r="G49" s="461">
        <v>954241.72895200003</v>
      </c>
      <c r="H49" s="462">
        <v>-4418.0339360000035</v>
      </c>
    </row>
    <row r="50" spans="1:8">
      <c r="A50" s="55" t="s">
        <v>474</v>
      </c>
      <c r="B50" s="55" t="s">
        <v>482</v>
      </c>
      <c r="C50" s="81">
        <v>11168.431489000001</v>
      </c>
      <c r="D50" s="404">
        <v>11168.431489000001</v>
      </c>
      <c r="E50" s="404">
        <v>543.58784500000002</v>
      </c>
      <c r="F50" s="404">
        <v>543.58784500000002</v>
      </c>
      <c r="G50" s="404">
        <v>7372.8689760000007</v>
      </c>
      <c r="H50" s="84">
        <v>543.58784500000002</v>
      </c>
    </row>
    <row r="51" spans="1:8">
      <c r="A51" s="457"/>
      <c r="B51" s="58" t="s">
        <v>478</v>
      </c>
      <c r="C51" s="82">
        <v>-23487.943624177497</v>
      </c>
      <c r="D51" s="176">
        <v>-23487.943624177497</v>
      </c>
      <c r="E51" s="176">
        <v>-35.985460963496735</v>
      </c>
      <c r="F51" s="176">
        <v>-35.985460963496735</v>
      </c>
      <c r="G51" s="176">
        <v>-5789.2631412074988</v>
      </c>
      <c r="H51" s="85">
        <v>-35.985460963496735</v>
      </c>
    </row>
    <row r="52" spans="1:8">
      <c r="A52" s="457"/>
      <c r="B52" s="58" t="s">
        <v>493</v>
      </c>
      <c r="C52" s="82">
        <v>993919.27768499998</v>
      </c>
      <c r="D52" s="176">
        <v>936736.64254499995</v>
      </c>
      <c r="E52" s="176">
        <v>-8868.3228309999977</v>
      </c>
      <c r="F52" s="176">
        <v>-8868.3228309999977</v>
      </c>
      <c r="G52" s="176">
        <v>-262864.976349</v>
      </c>
      <c r="H52" s="85">
        <v>-8868.3228309999977</v>
      </c>
    </row>
    <row r="53" spans="1:8">
      <c r="A53" s="457"/>
      <c r="B53" s="58" t="s">
        <v>491</v>
      </c>
      <c r="C53" s="82">
        <v>0</v>
      </c>
      <c r="D53" s="176">
        <v>0</v>
      </c>
      <c r="E53" s="176">
        <v>0</v>
      </c>
      <c r="F53" s="176">
        <v>0</v>
      </c>
      <c r="G53" s="176">
        <v>0</v>
      </c>
      <c r="H53" s="85">
        <v>0</v>
      </c>
    </row>
    <row r="54" spans="1:8">
      <c r="A54" s="457"/>
      <c r="B54" s="58" t="s">
        <v>488</v>
      </c>
      <c r="C54" s="82">
        <v>-97114.553220599977</v>
      </c>
      <c r="D54" s="176">
        <v>-114972.33904636026</v>
      </c>
      <c r="E54" s="176">
        <v>-420.24024038199059</v>
      </c>
      <c r="F54" s="176">
        <v>-420.24024038199059</v>
      </c>
      <c r="G54" s="176">
        <v>-39098.509815016194</v>
      </c>
      <c r="H54" s="85">
        <v>-489.10274038199123</v>
      </c>
    </row>
    <row r="55" spans="1:8">
      <c r="A55" s="457"/>
      <c r="B55" s="58" t="s">
        <v>472</v>
      </c>
      <c r="C55" s="82">
        <v>-1826.9725890000118</v>
      </c>
      <c r="D55" s="176">
        <v>-45216.398989999987</v>
      </c>
      <c r="E55" s="176">
        <v>-179.23995500000001</v>
      </c>
      <c r="F55" s="176">
        <v>-179.23995500000001</v>
      </c>
      <c r="G55" s="176">
        <v>-27542.643565999999</v>
      </c>
      <c r="H55" s="85">
        <v>-179.23995500000001</v>
      </c>
    </row>
    <row r="56" spans="1:8">
      <c r="A56" s="457"/>
      <c r="B56" s="58" t="s">
        <v>468</v>
      </c>
      <c r="C56" s="82">
        <v>-14913.943391998881</v>
      </c>
      <c r="D56" s="176">
        <v>-1150185.8385669999</v>
      </c>
      <c r="E56" s="176">
        <v>8972.7683320000433</v>
      </c>
      <c r="F56" s="176">
        <v>8972.7683320000433</v>
      </c>
      <c r="G56" s="176">
        <v>8440.9474300000657</v>
      </c>
      <c r="H56" s="85">
        <v>8972.7683319999996</v>
      </c>
    </row>
    <row r="57" spans="1:8">
      <c r="A57" s="459" t="s">
        <v>530</v>
      </c>
      <c r="B57" s="460"/>
      <c r="C57" s="458">
        <v>867744.29634822358</v>
      </c>
      <c r="D57" s="461">
        <v>-385957.44619353767</v>
      </c>
      <c r="E57" s="461">
        <v>12.567689654559217</v>
      </c>
      <c r="F57" s="461">
        <v>12.567689654559217</v>
      </c>
      <c r="G57" s="461">
        <v>-319481.57646522362</v>
      </c>
      <c r="H57" s="462">
        <v>-56.294810345487349</v>
      </c>
    </row>
    <row r="58" spans="1:8">
      <c r="A58" s="55" t="s">
        <v>495</v>
      </c>
      <c r="B58" s="55" t="s">
        <v>493</v>
      </c>
      <c r="C58" s="81">
        <v>-26694.670104000001</v>
      </c>
      <c r="D58" s="404">
        <v>-26694.670104000001</v>
      </c>
      <c r="E58" s="404">
        <v>201.40127199999915</v>
      </c>
      <c r="F58" s="404">
        <v>201.40127199999915</v>
      </c>
      <c r="G58" s="404">
        <v>6446.5335939999968</v>
      </c>
      <c r="H58" s="84">
        <v>201.40127199999915</v>
      </c>
    </row>
    <row r="59" spans="1:8">
      <c r="A59" s="457"/>
      <c r="B59" s="58" t="s">
        <v>536</v>
      </c>
      <c r="C59" s="82">
        <v>56331.155603799998</v>
      </c>
      <c r="D59" s="176">
        <v>56331.155603799998</v>
      </c>
      <c r="E59" s="176">
        <v>56529.2310478</v>
      </c>
      <c r="F59" s="176">
        <v>56529.2310478</v>
      </c>
      <c r="G59" s="176">
        <v>56331.155603799998</v>
      </c>
      <c r="H59" s="85">
        <v>56529.155603799998</v>
      </c>
    </row>
    <row r="60" spans="1:8">
      <c r="A60" s="459" t="s">
        <v>531</v>
      </c>
      <c r="B60" s="460"/>
      <c r="C60" s="458">
        <v>29636.485499799997</v>
      </c>
      <c r="D60" s="461">
        <v>29636.485499799997</v>
      </c>
      <c r="E60" s="461">
        <v>56730.632319800003</v>
      </c>
      <c r="F60" s="461">
        <v>56730.632319800003</v>
      </c>
      <c r="G60" s="461">
        <v>62777.689197799991</v>
      </c>
      <c r="H60" s="462">
        <v>56730.556875800001</v>
      </c>
    </row>
    <row r="61" spans="1:8">
      <c r="A61" s="55" t="s">
        <v>476</v>
      </c>
      <c r="B61" s="55" t="s">
        <v>497</v>
      </c>
      <c r="C61" s="81">
        <v>0</v>
      </c>
      <c r="D61" s="404">
        <v>0</v>
      </c>
      <c r="E61" s="404">
        <v>0</v>
      </c>
      <c r="F61" s="404">
        <v>0</v>
      </c>
      <c r="G61" s="404">
        <v>0</v>
      </c>
      <c r="H61" s="84">
        <v>0</v>
      </c>
    </row>
    <row r="62" spans="1:8">
      <c r="A62" s="457"/>
      <c r="B62" s="58" t="s">
        <v>482</v>
      </c>
      <c r="C62" s="82">
        <v>131998.943696</v>
      </c>
      <c r="D62" s="176">
        <v>131998.943696</v>
      </c>
      <c r="E62" s="176">
        <v>20123.025730000008</v>
      </c>
      <c r="F62" s="176">
        <v>20123.025730000008</v>
      </c>
      <c r="G62" s="176">
        <v>31099.256164999999</v>
      </c>
      <c r="H62" s="85">
        <v>20123.025730000008</v>
      </c>
    </row>
    <row r="63" spans="1:8">
      <c r="A63" s="457"/>
      <c r="B63" s="58" t="s">
        <v>478</v>
      </c>
      <c r="C63" s="82">
        <v>82253.852821902503</v>
      </c>
      <c r="D63" s="176">
        <v>64071.036282018649</v>
      </c>
      <c r="E63" s="176">
        <v>15131.496789622508</v>
      </c>
      <c r="F63" s="176">
        <v>15131.496789622508</v>
      </c>
      <c r="G63" s="176">
        <v>49515.331637288502</v>
      </c>
      <c r="H63" s="85">
        <v>15086.496789622508</v>
      </c>
    </row>
    <row r="64" spans="1:8">
      <c r="A64" s="457"/>
      <c r="B64" s="58" t="s">
        <v>491</v>
      </c>
      <c r="C64" s="82">
        <v>34387.585058999997</v>
      </c>
      <c r="D64" s="176">
        <v>34387.585058999997</v>
      </c>
      <c r="E64" s="176">
        <v>-2210.9095080000043</v>
      </c>
      <c r="F64" s="176">
        <v>-2210.9095080000043</v>
      </c>
      <c r="G64" s="176">
        <v>-9505.9274940000032</v>
      </c>
      <c r="H64" s="85">
        <v>-2210.9095080000043</v>
      </c>
    </row>
    <row r="65" spans="1:8">
      <c r="A65" s="457"/>
      <c r="B65" s="58" t="s">
        <v>490</v>
      </c>
      <c r="C65" s="82">
        <v>0</v>
      </c>
      <c r="D65" s="176">
        <v>0</v>
      </c>
      <c r="E65" s="176">
        <v>0</v>
      </c>
      <c r="F65" s="176">
        <v>0</v>
      </c>
      <c r="G65" s="176">
        <v>0</v>
      </c>
      <c r="H65" s="85">
        <v>0</v>
      </c>
    </row>
    <row r="66" spans="1:8">
      <c r="A66" s="457"/>
      <c r="B66" s="58" t="s">
        <v>472</v>
      </c>
      <c r="C66" s="82">
        <v>-6454.343830595968</v>
      </c>
      <c r="D66" s="176">
        <v>11707.123054687298</v>
      </c>
      <c r="E66" s="176">
        <v>-692.51690132100657</v>
      </c>
      <c r="F66" s="176">
        <v>-692.51690132100657</v>
      </c>
      <c r="G66" s="176">
        <v>168.58719273584029</v>
      </c>
      <c r="H66" s="85">
        <v>-664.65815132100715</v>
      </c>
    </row>
    <row r="67" spans="1:8">
      <c r="A67" s="457"/>
      <c r="B67" s="58" t="s">
        <v>468</v>
      </c>
      <c r="C67" s="82">
        <v>-1320943.8071840003</v>
      </c>
      <c r="D67" s="176">
        <v>-1007511.0533790002</v>
      </c>
      <c r="E67" s="176">
        <v>19041.810358999865</v>
      </c>
      <c r="F67" s="176">
        <v>19041.810358999865</v>
      </c>
      <c r="G67" s="176">
        <v>-162078.70800000001</v>
      </c>
      <c r="H67" s="85">
        <v>19041.810358999897</v>
      </c>
    </row>
    <row r="68" spans="1:8">
      <c r="A68" s="459" t="s">
        <v>532</v>
      </c>
      <c r="B68" s="460"/>
      <c r="C68" s="458">
        <v>-1078757.7694376938</v>
      </c>
      <c r="D68" s="461">
        <v>-765346.36528729415</v>
      </c>
      <c r="E68" s="461">
        <v>51392.906469301364</v>
      </c>
      <c r="F68" s="461">
        <v>51392.906469301364</v>
      </c>
      <c r="G68" s="461">
        <v>-90801.460498975677</v>
      </c>
      <c r="H68" s="462">
        <v>51375.7652193014</v>
      </c>
    </row>
    <row r="69" spans="1:8">
      <c r="A69" s="55" t="s">
        <v>492</v>
      </c>
      <c r="B69" s="55" t="s">
        <v>491</v>
      </c>
      <c r="C69" s="81">
        <v>0</v>
      </c>
      <c r="D69" s="404">
        <v>0</v>
      </c>
      <c r="E69" s="404">
        <v>0</v>
      </c>
      <c r="F69" s="404">
        <v>0</v>
      </c>
      <c r="G69" s="404">
        <v>0</v>
      </c>
      <c r="H69" s="84">
        <v>0</v>
      </c>
    </row>
    <row r="70" spans="1:8">
      <c r="A70" s="457"/>
      <c r="B70" s="58" t="s">
        <v>468</v>
      </c>
      <c r="C70" s="82">
        <v>31297.540043999994</v>
      </c>
      <c r="D70" s="176">
        <v>129378.26817899998</v>
      </c>
      <c r="E70" s="176">
        <v>526.15559999999823</v>
      </c>
      <c r="F70" s="176">
        <v>526.15559999999823</v>
      </c>
      <c r="G70" s="176">
        <v>-1764.8298599999962</v>
      </c>
      <c r="H70" s="85">
        <v>526.15559999999823</v>
      </c>
    </row>
    <row r="71" spans="1:8">
      <c r="A71" s="459" t="s">
        <v>533</v>
      </c>
      <c r="B71" s="460"/>
      <c r="C71" s="458">
        <v>31297.540043999994</v>
      </c>
      <c r="D71" s="461">
        <v>129378.26817899998</v>
      </c>
      <c r="E71" s="461">
        <v>526.15559999999823</v>
      </c>
      <c r="F71" s="461">
        <v>526.15559999999823</v>
      </c>
      <c r="G71" s="461">
        <v>-1764.8298599999962</v>
      </c>
      <c r="H71" s="462">
        <v>526.15559999999823</v>
      </c>
    </row>
    <row r="72" spans="1:8">
      <c r="A72" s="55" t="s">
        <v>487</v>
      </c>
      <c r="B72" s="55" t="s">
        <v>478</v>
      </c>
      <c r="C72" s="81">
        <v>-10819.476094342499</v>
      </c>
      <c r="D72" s="404">
        <v>-10819.476094342499</v>
      </c>
      <c r="E72" s="404">
        <v>-527.49756254249769</v>
      </c>
      <c r="F72" s="404">
        <v>-527.49756254249769</v>
      </c>
      <c r="G72" s="404">
        <v>-6230.2606183425123</v>
      </c>
      <c r="H72" s="84">
        <v>-527.49756254249769</v>
      </c>
    </row>
    <row r="73" spans="1:8">
      <c r="A73" s="457"/>
      <c r="B73" s="58" t="s">
        <v>483</v>
      </c>
      <c r="C73" s="82">
        <v>-11007.281385652501</v>
      </c>
      <c r="D73" s="176">
        <v>-11007.281385652501</v>
      </c>
      <c r="E73" s="176">
        <v>-563.4724094505018</v>
      </c>
      <c r="F73" s="176">
        <v>-563.4724094505018</v>
      </c>
      <c r="G73" s="176">
        <v>-8063.2563013959007</v>
      </c>
      <c r="H73" s="85">
        <v>-563.4724094505018</v>
      </c>
    </row>
    <row r="74" spans="1:8">
      <c r="A74" s="457"/>
      <c r="B74" s="58" t="s">
        <v>493</v>
      </c>
      <c r="C74" s="82">
        <v>-40972.962005000001</v>
      </c>
      <c r="D74" s="176">
        <v>-40972.962005000001</v>
      </c>
      <c r="E74" s="176">
        <v>-464.57466800000111</v>
      </c>
      <c r="F74" s="176">
        <v>-464.57466800000111</v>
      </c>
      <c r="G74" s="176">
        <v>-14812.883171000001</v>
      </c>
      <c r="H74" s="85">
        <v>-464.57466800000111</v>
      </c>
    </row>
    <row r="75" spans="1:8">
      <c r="A75" s="457"/>
      <c r="B75" s="58" t="s">
        <v>488</v>
      </c>
      <c r="C75" s="82">
        <v>-1098.522453</v>
      </c>
      <c r="D75" s="176">
        <v>-1098.522453</v>
      </c>
      <c r="E75" s="176">
        <v>-237.97054700000001</v>
      </c>
      <c r="F75" s="176">
        <v>-237.97054700000001</v>
      </c>
      <c r="G75" s="176">
        <v>-3135.2068570000001</v>
      </c>
      <c r="H75" s="85">
        <v>-237.97054700000001</v>
      </c>
    </row>
    <row r="76" spans="1:8">
      <c r="A76" s="457"/>
      <c r="B76" s="58" t="s">
        <v>472</v>
      </c>
      <c r="C76" s="82">
        <v>389245.96434200002</v>
      </c>
      <c r="D76" s="176">
        <v>348144.27956200007</v>
      </c>
      <c r="E76" s="176">
        <v>-7185.9291449999873</v>
      </c>
      <c r="F76" s="176">
        <v>-7185.9291449999873</v>
      </c>
      <c r="G76" s="176">
        <v>-34412.861304000013</v>
      </c>
      <c r="H76" s="85">
        <v>-7185.9291449999873</v>
      </c>
    </row>
    <row r="77" spans="1:8">
      <c r="A77" s="457"/>
      <c r="B77" s="58" t="s">
        <v>468</v>
      </c>
      <c r="C77" s="82">
        <v>749207.90041099966</v>
      </c>
      <c r="D77" s="176">
        <v>-1026342.2397030001</v>
      </c>
      <c r="E77" s="176">
        <v>5394.3996749999205</v>
      </c>
      <c r="F77" s="176">
        <v>5394.3996749999205</v>
      </c>
      <c r="G77" s="176">
        <v>-2460018.7340750005</v>
      </c>
      <c r="H77" s="85">
        <v>5394.3996749999205</v>
      </c>
    </row>
    <row r="78" spans="1:8">
      <c r="A78" s="459" t="s">
        <v>534</v>
      </c>
      <c r="B78" s="460"/>
      <c r="C78" s="458">
        <v>1074555.6228150045</v>
      </c>
      <c r="D78" s="461">
        <v>-742096.20207899506</v>
      </c>
      <c r="E78" s="461">
        <v>-3585.0446569930682</v>
      </c>
      <c r="F78" s="461">
        <v>-3585.0446569930682</v>
      </c>
      <c r="G78" s="461">
        <v>-2526673.2023267387</v>
      </c>
      <c r="H78" s="462">
        <v>-3585.0446569930682</v>
      </c>
    </row>
    <row r="79" spans="1:8">
      <c r="A79" s="59" t="s">
        <v>221</v>
      </c>
      <c r="B79" s="452"/>
      <c r="C79" s="83">
        <v>3913300.0293817413</v>
      </c>
      <c r="D79" s="405">
        <v>-175947.5547022156</v>
      </c>
      <c r="E79" s="405">
        <v>-100782.13471466795</v>
      </c>
      <c r="F79" s="405">
        <v>-100782.13471466795</v>
      </c>
      <c r="G79" s="405">
        <v>-1623584.2958347069</v>
      </c>
      <c r="H79" s="86">
        <v>-101180.75140866773</v>
      </c>
    </row>
  </sheetData>
  <pageMargins left="0.75" right="0.75" top="1" bottom="1" header="0.5" footer="0.5"/>
  <pageSetup paperSize="9" scale="66" orientation="portrait" r:id="rId2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Q90"/>
  <sheetViews>
    <sheetView topLeftCell="D1" workbookViewId="0">
      <selection activeCell="H7" sqref="H7"/>
      <pivotSelection pane="bottomRight" activeRow="6" activeCol="7" click="1" r:id="rId1">
        <pivotArea outline="0" fieldPosition="0">
          <references count="2">
            <reference field="6" count="1" selected="0">
              <x v="1"/>
            </reference>
            <reference field="41" count="1" selected="0">
              <x v="6"/>
            </reference>
          </references>
        </pivotArea>
      </pivotSelection>
    </sheetView>
  </sheetViews>
  <sheetFormatPr defaultRowHeight="12.75"/>
  <cols>
    <col min="1" max="1" width="25.28515625" customWidth="1"/>
    <col min="2" max="12" width="27.5703125" customWidth="1"/>
    <col min="13" max="14" width="28.140625" bestFit="1" customWidth="1"/>
    <col min="15" max="17" width="28.140625" customWidth="1"/>
    <col min="18" max="18" width="11.140625" customWidth="1"/>
    <col min="19" max="19" width="7.85546875" customWidth="1"/>
    <col min="20" max="20" width="4.5703125" customWidth="1"/>
    <col min="21" max="21" width="7.85546875" bestFit="1" customWidth="1"/>
    <col min="22" max="22" width="4" customWidth="1"/>
    <col min="23" max="23" width="7.85546875" bestFit="1" customWidth="1"/>
    <col min="24" max="24" width="5" customWidth="1"/>
    <col min="25" max="25" width="7.85546875" bestFit="1" customWidth="1"/>
    <col min="26" max="26" width="4.42578125" customWidth="1"/>
    <col min="27" max="27" width="7.85546875" bestFit="1" customWidth="1"/>
    <col min="28" max="28" width="4" customWidth="1"/>
    <col min="29" max="29" width="7.85546875" customWidth="1"/>
    <col min="30" max="30" width="5.7109375" customWidth="1"/>
    <col min="31" max="31" width="10.5703125" customWidth="1"/>
    <col min="32" max="32" width="6.85546875" customWidth="1"/>
    <col min="33" max="33" width="11.7109375" bestFit="1" customWidth="1"/>
    <col min="34" max="34" width="11.140625" bestFit="1" customWidth="1"/>
  </cols>
  <sheetData>
    <row r="1" spans="1:12">
      <c r="A1" s="57" t="s">
        <v>503</v>
      </c>
      <c r="B1" s="60" t="s">
        <v>514</v>
      </c>
      <c r="C1" s="481" t="s">
        <v>566</v>
      </c>
    </row>
    <row r="3" spans="1:12">
      <c r="A3" s="594" t="s">
        <v>511</v>
      </c>
      <c r="B3" s="57" t="s">
        <v>502</v>
      </c>
      <c r="C3" s="57" t="s">
        <v>191</v>
      </c>
      <c r="D3" s="68"/>
      <c r="E3" s="68"/>
      <c r="F3" s="68"/>
      <c r="G3" s="68"/>
      <c r="H3" s="68"/>
      <c r="I3" s="68"/>
      <c r="J3" s="68"/>
      <c r="K3" s="68"/>
      <c r="L3" s="393"/>
    </row>
    <row r="4" spans="1:12">
      <c r="A4" s="58"/>
      <c r="B4" s="55">
        <v>1</v>
      </c>
      <c r="C4" s="55">
        <v>2</v>
      </c>
      <c r="D4" s="55">
        <v>3</v>
      </c>
      <c r="E4" s="55">
        <v>4</v>
      </c>
      <c r="F4" s="55">
        <v>5</v>
      </c>
      <c r="G4" s="55">
        <v>6</v>
      </c>
      <c r="H4" s="55">
        <v>7</v>
      </c>
      <c r="I4" s="55">
        <v>8</v>
      </c>
      <c r="J4" s="55">
        <v>9</v>
      </c>
      <c r="K4" s="55">
        <v>10</v>
      </c>
      <c r="L4" s="56">
        <v>12</v>
      </c>
    </row>
    <row r="5" spans="1:12">
      <c r="A5" s="57" t="s">
        <v>464</v>
      </c>
      <c r="B5" s="55" t="s">
        <v>388</v>
      </c>
      <c r="C5" s="55" t="s">
        <v>206</v>
      </c>
      <c r="D5" s="55" t="s">
        <v>209</v>
      </c>
      <c r="E5" s="55" t="s">
        <v>198</v>
      </c>
      <c r="F5" s="55" t="s">
        <v>202</v>
      </c>
      <c r="G5" s="55" t="s">
        <v>200</v>
      </c>
      <c r="H5" s="55" t="s">
        <v>199</v>
      </c>
      <c r="I5" s="55" t="s">
        <v>201</v>
      </c>
      <c r="J5" s="55" t="s">
        <v>205</v>
      </c>
      <c r="K5" s="55" t="s">
        <v>197</v>
      </c>
      <c r="L5" s="56" t="s">
        <v>196</v>
      </c>
    </row>
    <row r="6" spans="1:12">
      <c r="A6" s="55" t="s">
        <v>485</v>
      </c>
      <c r="B6" s="81"/>
      <c r="C6" s="81"/>
      <c r="D6" s="81"/>
      <c r="E6" s="81">
        <v>24.309092</v>
      </c>
      <c r="F6" s="81">
        <v>36.180813999999998</v>
      </c>
      <c r="G6" s="81"/>
      <c r="H6" s="81">
        <v>58.3902395</v>
      </c>
      <c r="I6" s="81">
        <v>93.284502444444456</v>
      </c>
      <c r="J6" s="81">
        <v>212.97885874999997</v>
      </c>
      <c r="K6" s="81">
        <v>208.44298179999996</v>
      </c>
      <c r="L6" s="366"/>
    </row>
    <row r="7" spans="1:12">
      <c r="A7" s="58" t="s">
        <v>473</v>
      </c>
      <c r="B7" s="82"/>
      <c r="C7" s="82"/>
      <c r="D7" s="82"/>
      <c r="E7" s="82">
        <v>34.863897999999999</v>
      </c>
      <c r="F7" s="82">
        <v>77.238854599999996</v>
      </c>
      <c r="G7" s="82">
        <v>101.03541261904762</v>
      </c>
      <c r="H7" s="82">
        <v>108.35388133333333</v>
      </c>
      <c r="I7" s="82">
        <v>101.74090622222222</v>
      </c>
      <c r="J7" s="82">
        <v>95.772120999999999</v>
      </c>
      <c r="K7" s="82"/>
      <c r="L7" s="367"/>
    </row>
    <row r="8" spans="1:12">
      <c r="A8" s="58" t="s">
        <v>477</v>
      </c>
      <c r="B8" s="82">
        <v>25.377355999999999</v>
      </c>
      <c r="C8" s="82"/>
      <c r="D8" s="82"/>
      <c r="E8" s="82"/>
      <c r="F8" s="82">
        <v>37.378917999999999</v>
      </c>
      <c r="G8" s="82">
        <v>79.417832680000032</v>
      </c>
      <c r="H8" s="82">
        <v>115.711545</v>
      </c>
      <c r="I8" s="82">
        <v>65.836410000000001</v>
      </c>
      <c r="J8" s="82">
        <v>359.38676099999998</v>
      </c>
      <c r="K8" s="82">
        <v>174.83757314285711</v>
      </c>
      <c r="L8" s="367"/>
    </row>
    <row r="9" spans="1:12">
      <c r="A9" s="58" t="s">
        <v>471</v>
      </c>
      <c r="B9" s="82">
        <v>15.196482666666666</v>
      </c>
      <c r="C9" s="82"/>
      <c r="D9" s="82"/>
      <c r="E9" s="82">
        <v>25.061346</v>
      </c>
      <c r="F9" s="82">
        <v>27.436223249999998</v>
      </c>
      <c r="G9" s="82">
        <v>54.967790416666666</v>
      </c>
      <c r="H9" s="82"/>
      <c r="I9" s="82">
        <v>71.654812800000002</v>
      </c>
      <c r="J9" s="82">
        <v>255.47286566666668</v>
      </c>
      <c r="K9" s="82">
        <v>63.344943000000001</v>
      </c>
      <c r="L9" s="367"/>
    </row>
    <row r="10" spans="1:12">
      <c r="A10" s="58" t="s">
        <v>498</v>
      </c>
      <c r="B10" s="82"/>
      <c r="C10" s="82"/>
      <c r="D10" s="82"/>
      <c r="E10" s="82"/>
      <c r="F10" s="82"/>
      <c r="G10" s="82"/>
      <c r="H10" s="82"/>
      <c r="I10" s="82"/>
      <c r="J10" s="82">
        <v>111.91850033333333</v>
      </c>
      <c r="K10" s="82"/>
      <c r="L10" s="367"/>
    </row>
    <row r="11" spans="1:12">
      <c r="A11" s="58" t="s">
        <v>467</v>
      </c>
      <c r="B11" s="82"/>
      <c r="C11" s="82"/>
      <c r="D11" s="82"/>
      <c r="E11" s="82"/>
      <c r="F11" s="82"/>
      <c r="G11" s="82"/>
      <c r="H11" s="82">
        <v>81.784013999999999</v>
      </c>
      <c r="I11" s="82">
        <v>51.279600142857142</v>
      </c>
      <c r="J11" s="82"/>
      <c r="K11" s="82"/>
      <c r="L11" s="367"/>
    </row>
    <row r="12" spans="1:12">
      <c r="A12" s="58" t="s">
        <v>474</v>
      </c>
      <c r="B12" s="82"/>
      <c r="C12" s="82"/>
      <c r="D12" s="82">
        <v>37.993335999999999</v>
      </c>
      <c r="E12" s="82">
        <v>20.061068333333335</v>
      </c>
      <c r="F12" s="82">
        <v>38.727189750000001</v>
      </c>
      <c r="G12" s="82">
        <v>77.573357095238094</v>
      </c>
      <c r="H12" s="82"/>
      <c r="I12" s="82">
        <v>70.159315000000007</v>
      </c>
      <c r="J12" s="82">
        <v>148.20566700000001</v>
      </c>
      <c r="K12" s="82"/>
      <c r="L12" s="367">
        <v>279.51108099999999</v>
      </c>
    </row>
    <row r="13" spans="1:12">
      <c r="A13" s="58" t="s">
        <v>495</v>
      </c>
      <c r="B13" s="82"/>
      <c r="C13" s="82">
        <v>19.154254000000002</v>
      </c>
      <c r="D13" s="82"/>
      <c r="E13" s="82"/>
      <c r="F13" s="82"/>
      <c r="G13" s="82"/>
      <c r="H13" s="82"/>
      <c r="I13" s="82"/>
      <c r="J13" s="82"/>
      <c r="K13" s="82"/>
      <c r="L13" s="367"/>
    </row>
    <row r="14" spans="1:12">
      <c r="A14" s="58" t="s">
        <v>476</v>
      </c>
      <c r="B14" s="82"/>
      <c r="C14" s="82"/>
      <c r="D14" s="82">
        <v>30.673278</v>
      </c>
      <c r="E14" s="82">
        <v>24.991405</v>
      </c>
      <c r="F14" s="82">
        <v>98.38444699999998</v>
      </c>
      <c r="G14" s="82">
        <v>43.375922624999994</v>
      </c>
      <c r="H14" s="82">
        <v>53.4217972</v>
      </c>
      <c r="I14" s="82">
        <v>88.408521222222205</v>
      </c>
      <c r="J14" s="82">
        <v>211.5299597333333</v>
      </c>
      <c r="K14" s="82">
        <v>105.71676335714288</v>
      </c>
      <c r="L14" s="367"/>
    </row>
    <row r="15" spans="1:12">
      <c r="A15" s="58" t="s">
        <v>492</v>
      </c>
      <c r="B15" s="82"/>
      <c r="C15" s="82"/>
      <c r="D15" s="82"/>
      <c r="E15" s="82"/>
      <c r="F15" s="82">
        <v>50.894979666666664</v>
      </c>
      <c r="G15" s="82"/>
      <c r="H15" s="82"/>
      <c r="I15" s="82"/>
      <c r="J15" s="82">
        <v>145.75901400000001</v>
      </c>
      <c r="K15" s="82">
        <v>269.535661</v>
      </c>
      <c r="L15" s="367"/>
    </row>
    <row r="16" spans="1:12">
      <c r="A16" s="58" t="s">
        <v>487</v>
      </c>
      <c r="B16" s="82"/>
      <c r="C16" s="82"/>
      <c r="D16" s="82"/>
      <c r="E16" s="82"/>
      <c r="F16" s="82">
        <v>63.369548000000002</v>
      </c>
      <c r="G16" s="82"/>
      <c r="H16" s="82"/>
      <c r="I16" s="82">
        <v>72.012502428571423</v>
      </c>
      <c r="J16" s="82"/>
      <c r="K16" s="82">
        <v>124.335255</v>
      </c>
      <c r="L16" s="367"/>
    </row>
    <row r="17" spans="1:12">
      <c r="A17" s="59" t="s">
        <v>221</v>
      </c>
      <c r="B17" s="83">
        <v>17.741700999999999</v>
      </c>
      <c r="C17" s="83">
        <v>19.154254000000002</v>
      </c>
      <c r="D17" s="83">
        <v>36.5293244</v>
      </c>
      <c r="E17" s="83">
        <v>25.570285533333333</v>
      </c>
      <c r="F17" s="83">
        <v>48.402947891891884</v>
      </c>
      <c r="G17" s="83">
        <v>77.504032724137943</v>
      </c>
      <c r="H17" s="83">
        <v>84.628925714285756</v>
      </c>
      <c r="I17" s="83">
        <v>79.470869824561362</v>
      </c>
      <c r="J17" s="83">
        <v>213.07216467307688</v>
      </c>
      <c r="K17" s="83">
        <v>150.88223943589736</v>
      </c>
      <c r="L17" s="368">
        <v>279.51108099999999</v>
      </c>
    </row>
    <row r="19" spans="1:12">
      <c r="A19" s="57" t="s">
        <v>503</v>
      </c>
      <c r="B19" s="60" t="s">
        <v>514</v>
      </c>
      <c r="C19" s="481" t="s">
        <v>567</v>
      </c>
    </row>
    <row r="21" spans="1:12">
      <c r="A21" s="594" t="s">
        <v>513</v>
      </c>
      <c r="B21" s="57" t="s">
        <v>502</v>
      </c>
      <c r="C21" s="57" t="s">
        <v>191</v>
      </c>
      <c r="D21" s="68"/>
      <c r="E21" s="68"/>
      <c r="F21" s="68"/>
      <c r="G21" s="68"/>
      <c r="H21" s="68"/>
      <c r="I21" s="68"/>
      <c r="J21" s="68"/>
      <c r="K21" s="68"/>
      <c r="L21" s="393"/>
    </row>
    <row r="22" spans="1:12">
      <c r="A22" s="58"/>
      <c r="B22" s="55">
        <v>1</v>
      </c>
      <c r="C22" s="55">
        <v>2</v>
      </c>
      <c r="D22" s="55">
        <v>3</v>
      </c>
      <c r="E22" s="55">
        <v>4</v>
      </c>
      <c r="F22" s="55">
        <v>5</v>
      </c>
      <c r="G22" s="55">
        <v>6</v>
      </c>
      <c r="H22" s="55">
        <v>7</v>
      </c>
      <c r="I22" s="55">
        <v>8</v>
      </c>
      <c r="J22" s="55">
        <v>9</v>
      </c>
      <c r="K22" s="55">
        <v>10</v>
      </c>
      <c r="L22" s="56">
        <v>12</v>
      </c>
    </row>
    <row r="23" spans="1:12">
      <c r="A23" s="57" t="s">
        <v>464</v>
      </c>
      <c r="B23" s="55" t="s">
        <v>388</v>
      </c>
      <c r="C23" s="55" t="s">
        <v>206</v>
      </c>
      <c r="D23" s="55" t="s">
        <v>209</v>
      </c>
      <c r="E23" s="55" t="s">
        <v>198</v>
      </c>
      <c r="F23" s="55" t="s">
        <v>202</v>
      </c>
      <c r="G23" s="55" t="s">
        <v>200</v>
      </c>
      <c r="H23" s="55" t="s">
        <v>199</v>
      </c>
      <c r="I23" s="55" t="s">
        <v>201</v>
      </c>
      <c r="J23" s="55" t="s">
        <v>205</v>
      </c>
      <c r="K23" s="55" t="s">
        <v>197</v>
      </c>
      <c r="L23" s="56" t="s">
        <v>196</v>
      </c>
    </row>
    <row r="24" spans="1:12">
      <c r="A24" s="55" t="s">
        <v>485</v>
      </c>
      <c r="B24" s="397"/>
      <c r="C24" s="397"/>
      <c r="D24" s="397"/>
      <c r="E24" s="397">
        <v>-0.24580289242701114</v>
      </c>
      <c r="F24" s="397">
        <v>-0.24215178934752413</v>
      </c>
      <c r="G24" s="397"/>
      <c r="H24" s="397">
        <v>-0.55543239688894197</v>
      </c>
      <c r="I24" s="397">
        <v>-0.58095745390847542</v>
      </c>
      <c r="J24" s="397">
        <v>-0.75059780700377898</v>
      </c>
      <c r="K24" s="397">
        <v>-0.72095605316996203</v>
      </c>
      <c r="L24" s="390"/>
    </row>
    <row r="25" spans="1:12">
      <c r="A25" s="58" t="s">
        <v>473</v>
      </c>
      <c r="B25" s="398"/>
      <c r="C25" s="398"/>
      <c r="D25" s="398"/>
      <c r="E25" s="398">
        <v>-0.12961342156068792</v>
      </c>
      <c r="F25" s="398"/>
      <c r="G25" s="398">
        <v>-2.5803860224282649</v>
      </c>
      <c r="H25" s="398">
        <v>-4.8602967113704807</v>
      </c>
      <c r="I25" s="398">
        <v>4.2460989610548072</v>
      </c>
      <c r="J25" s="398">
        <v>-0.56941427369267372</v>
      </c>
      <c r="K25" s="398"/>
      <c r="L25" s="399"/>
    </row>
    <row r="26" spans="1:12">
      <c r="A26" s="58" t="s">
        <v>477</v>
      </c>
      <c r="B26" s="398"/>
      <c r="C26" s="398"/>
      <c r="D26" s="398"/>
      <c r="E26" s="398"/>
      <c r="F26" s="398">
        <v>-5.1020730044284219</v>
      </c>
      <c r="G26" s="398">
        <v>-2.7723667578512585</v>
      </c>
      <c r="H26" s="398">
        <v>-0.13886158377554025</v>
      </c>
      <c r="I26" s="398">
        <v>-0.58098183334914189</v>
      </c>
      <c r="J26" s="398">
        <v>-0.63014651305050939</v>
      </c>
      <c r="K26" s="398">
        <v>-0.33329449595523325</v>
      </c>
      <c r="L26" s="399"/>
    </row>
    <row r="27" spans="1:12">
      <c r="A27" s="58" t="s">
        <v>471</v>
      </c>
      <c r="B27" s="398">
        <v>-1.0296392141924531E-2</v>
      </c>
      <c r="C27" s="398"/>
      <c r="D27" s="398"/>
      <c r="E27" s="398"/>
      <c r="F27" s="398">
        <v>-0.24676959081940766</v>
      </c>
      <c r="G27" s="398">
        <v>-0.45404286531365967</v>
      </c>
      <c r="H27" s="398"/>
      <c r="I27" s="398">
        <v>0.24223779616357724</v>
      </c>
      <c r="J27" s="398">
        <v>-0.61856943967384315</v>
      </c>
      <c r="K27" s="398">
        <v>-5.1112863673844915</v>
      </c>
      <c r="L27" s="399"/>
    </row>
    <row r="28" spans="1:12">
      <c r="A28" s="58" t="s">
        <v>498</v>
      </c>
      <c r="B28" s="398"/>
      <c r="C28" s="398"/>
      <c r="D28" s="398"/>
      <c r="E28" s="398"/>
      <c r="F28" s="398"/>
      <c r="G28" s="398"/>
      <c r="H28" s="398"/>
      <c r="I28" s="398"/>
      <c r="J28" s="398"/>
      <c r="K28" s="398"/>
      <c r="L28" s="399"/>
    </row>
    <row r="29" spans="1:12">
      <c r="A29" s="58" t="s">
        <v>467</v>
      </c>
      <c r="B29" s="398"/>
      <c r="C29" s="398"/>
      <c r="D29" s="398"/>
      <c r="E29" s="398"/>
      <c r="F29" s="398"/>
      <c r="G29" s="398"/>
      <c r="H29" s="398"/>
      <c r="I29" s="398">
        <v>-2.1626541983877332</v>
      </c>
      <c r="J29" s="398"/>
      <c r="K29" s="398"/>
      <c r="L29" s="399"/>
    </row>
    <row r="30" spans="1:12">
      <c r="A30" s="58" t="s">
        <v>474</v>
      </c>
      <c r="B30" s="398"/>
      <c r="C30" s="398"/>
      <c r="D30" s="398">
        <v>-2.3189838837415565E-2</v>
      </c>
      <c r="E30" s="398">
        <v>-4.4204322543762109E-2</v>
      </c>
      <c r="F30" s="398">
        <v>-6.8829432968816592E-2</v>
      </c>
      <c r="G30" s="398">
        <v>-3.8049346704113378</v>
      </c>
      <c r="H30" s="398"/>
      <c r="I30" s="398"/>
      <c r="J30" s="398">
        <v>-0.33642997030425398</v>
      </c>
      <c r="K30" s="398"/>
      <c r="L30" s="399">
        <v>-1.06830706554669</v>
      </c>
    </row>
    <row r="31" spans="1:12">
      <c r="A31" s="58" t="s">
        <v>495</v>
      </c>
      <c r="B31" s="398"/>
      <c r="C31" s="398">
        <v>-1.6864396125798896E-2</v>
      </c>
      <c r="D31" s="398"/>
      <c r="E31" s="398"/>
      <c r="F31" s="398"/>
      <c r="G31" s="398"/>
      <c r="H31" s="398"/>
      <c r="I31" s="398"/>
      <c r="J31" s="398"/>
      <c r="K31" s="398"/>
      <c r="L31" s="399"/>
    </row>
    <row r="32" spans="1:12">
      <c r="A32" s="58" t="s">
        <v>476</v>
      </c>
      <c r="B32" s="398"/>
      <c r="C32" s="398"/>
      <c r="D32" s="398">
        <v>0.70431045501614453</v>
      </c>
      <c r="E32" s="398">
        <v>-0.11792693538574553</v>
      </c>
      <c r="F32" s="398">
        <v>-9.3628869893999878E-2</v>
      </c>
      <c r="G32" s="398">
        <v>-0.54632300393249056</v>
      </c>
      <c r="H32" s="398">
        <v>-3.1125981329549122</v>
      </c>
      <c r="I32" s="398">
        <v>-0.44549890200731157</v>
      </c>
      <c r="J32" s="398">
        <v>-0.37508575450408899</v>
      </c>
      <c r="K32" s="398">
        <v>-0.69354962652897056</v>
      </c>
      <c r="L32" s="399"/>
    </row>
    <row r="33" spans="1:12">
      <c r="A33" s="58" t="s">
        <v>492</v>
      </c>
      <c r="B33" s="398"/>
      <c r="C33" s="398"/>
      <c r="D33" s="398"/>
      <c r="E33" s="398"/>
      <c r="F33" s="398">
        <v>-0.25907629433778473</v>
      </c>
      <c r="G33" s="398"/>
      <c r="H33" s="398"/>
      <c r="I33" s="398"/>
      <c r="J33" s="398">
        <v>-0.57066424245913261</v>
      </c>
      <c r="K33" s="398">
        <v>-0.79439954097046073</v>
      </c>
      <c r="L33" s="399"/>
    </row>
    <row r="34" spans="1:12">
      <c r="A34" s="58" t="s">
        <v>487</v>
      </c>
      <c r="B34" s="398"/>
      <c r="C34" s="398"/>
      <c r="D34" s="398"/>
      <c r="E34" s="398"/>
      <c r="F34" s="398">
        <v>-6.5619932471940021E-2</v>
      </c>
      <c r="G34" s="398"/>
      <c r="H34" s="398"/>
      <c r="I34" s="398">
        <v>-0.56609137394528841</v>
      </c>
      <c r="J34" s="398"/>
      <c r="K34" s="398">
        <v>-0.69364862164164509</v>
      </c>
      <c r="L34" s="399"/>
    </row>
    <row r="35" spans="1:12">
      <c r="A35" s="59" t="s">
        <v>221</v>
      </c>
      <c r="B35" s="400">
        <v>-1.0296392141924531E-2</v>
      </c>
      <c r="C35" s="400">
        <v>-1.6864396125798896E-2</v>
      </c>
      <c r="D35" s="400">
        <v>0.12231021993329645</v>
      </c>
      <c r="E35" s="400">
        <v>-0.10717018013423789</v>
      </c>
      <c r="F35" s="400">
        <v>-0.31081514902174895</v>
      </c>
      <c r="G35" s="400">
        <v>-2.4889680323450682</v>
      </c>
      <c r="H35" s="400">
        <v>-2.6277057300179139</v>
      </c>
      <c r="I35" s="400">
        <v>-0.14799252405414295</v>
      </c>
      <c r="J35" s="400">
        <v>-0.54974328421702778</v>
      </c>
      <c r="K35" s="400">
        <v>-0.80519372398821398</v>
      </c>
      <c r="L35" s="401">
        <v>-1.06830706554669</v>
      </c>
    </row>
    <row r="37" spans="1:12">
      <c r="A37" s="480"/>
      <c r="B37" s="480"/>
      <c r="C37" s="480"/>
      <c r="D37" s="480"/>
      <c r="E37" s="480"/>
      <c r="F37" s="480"/>
      <c r="G37" s="480"/>
      <c r="H37" s="480"/>
      <c r="I37" s="480"/>
      <c r="J37" s="480"/>
      <c r="K37" s="480"/>
    </row>
    <row r="38" spans="1:12">
      <c r="A38" s="57" t="s">
        <v>503</v>
      </c>
      <c r="B38" s="60" t="s">
        <v>514</v>
      </c>
      <c r="C38" s="481" t="s">
        <v>568</v>
      </c>
    </row>
    <row r="40" spans="1:12">
      <c r="A40" s="594" t="s">
        <v>565</v>
      </c>
      <c r="B40" s="57" t="s">
        <v>502</v>
      </c>
      <c r="C40" s="57" t="s">
        <v>191</v>
      </c>
      <c r="D40" s="68"/>
      <c r="E40" s="68"/>
      <c r="F40" s="68"/>
      <c r="G40" s="68"/>
      <c r="H40" s="68"/>
      <c r="I40" s="68"/>
      <c r="J40" s="68"/>
      <c r="K40" s="68"/>
      <c r="L40" s="393"/>
    </row>
    <row r="41" spans="1:12">
      <c r="A41" s="58"/>
      <c r="B41" s="55">
        <v>1</v>
      </c>
      <c r="C41" s="55">
        <v>3</v>
      </c>
      <c r="D41" s="55">
        <v>4</v>
      </c>
      <c r="E41" s="55">
        <v>5</v>
      </c>
      <c r="F41" s="55">
        <v>6</v>
      </c>
      <c r="G41" s="55">
        <v>7</v>
      </c>
      <c r="H41" s="55">
        <v>8</v>
      </c>
      <c r="I41" s="55">
        <v>9</v>
      </c>
      <c r="J41" s="55">
        <v>10</v>
      </c>
      <c r="K41" s="55">
        <v>12</v>
      </c>
      <c r="L41" s="56">
        <v>2</v>
      </c>
    </row>
    <row r="42" spans="1:12">
      <c r="A42" s="57" t="s">
        <v>464</v>
      </c>
      <c r="B42" s="55" t="s">
        <v>388</v>
      </c>
      <c r="C42" s="55" t="s">
        <v>209</v>
      </c>
      <c r="D42" s="55" t="s">
        <v>198</v>
      </c>
      <c r="E42" s="55" t="s">
        <v>202</v>
      </c>
      <c r="F42" s="55" t="s">
        <v>200</v>
      </c>
      <c r="G42" s="55" t="s">
        <v>199</v>
      </c>
      <c r="H42" s="55" t="s">
        <v>201</v>
      </c>
      <c r="I42" s="55" t="s">
        <v>205</v>
      </c>
      <c r="J42" s="55" t="s">
        <v>197</v>
      </c>
      <c r="K42" s="55" t="s">
        <v>196</v>
      </c>
      <c r="L42" s="56" t="s">
        <v>206</v>
      </c>
    </row>
    <row r="43" spans="1:12">
      <c r="A43" s="55" t="s">
        <v>485</v>
      </c>
      <c r="B43" s="81"/>
      <c r="C43" s="81"/>
      <c r="D43" s="81">
        <v>-2.1751819999999995</v>
      </c>
      <c r="E43" s="81">
        <v>-2.2801970000000011</v>
      </c>
      <c r="F43" s="81"/>
      <c r="G43" s="81">
        <v>-18.838868999999995</v>
      </c>
      <c r="H43" s="81">
        <v>8.5482355000000005</v>
      </c>
      <c r="I43" s="81">
        <v>-4.5299008571428487</v>
      </c>
      <c r="J43" s="81">
        <v>-11.14429060000001</v>
      </c>
      <c r="K43" s="81"/>
      <c r="L43" s="366"/>
    </row>
    <row r="44" spans="1:12">
      <c r="A44" s="58" t="s">
        <v>473</v>
      </c>
      <c r="B44" s="82"/>
      <c r="C44" s="82"/>
      <c r="D44" s="82">
        <v>-1.2637909999999994</v>
      </c>
      <c r="E44" s="82">
        <v>-15.751736499999996</v>
      </c>
      <c r="F44" s="82">
        <v>7.8440396666666663</v>
      </c>
      <c r="G44" s="82">
        <v>-4.756496599999994</v>
      </c>
      <c r="H44" s="82">
        <v>55.33438566666667</v>
      </c>
      <c r="I44" s="82">
        <v>-3.5832120000000032</v>
      </c>
      <c r="J44" s="82"/>
      <c r="K44" s="82"/>
      <c r="L44" s="367"/>
    </row>
    <row r="45" spans="1:12">
      <c r="A45" s="58" t="s">
        <v>477</v>
      </c>
      <c r="B45" s="82">
        <v>1.5471369999999993</v>
      </c>
      <c r="C45" s="82"/>
      <c r="D45" s="82"/>
      <c r="E45" s="82"/>
      <c r="F45" s="82">
        <v>-2.0530014583333323</v>
      </c>
      <c r="G45" s="82">
        <v>-7.4674704999999975</v>
      </c>
      <c r="H45" s="82">
        <v>9.4422747999999963</v>
      </c>
      <c r="I45" s="82">
        <v>-5.1424749999999904</v>
      </c>
      <c r="J45" s="82">
        <v>-0.76118000000001018</v>
      </c>
      <c r="K45" s="82"/>
      <c r="L45" s="367"/>
    </row>
    <row r="46" spans="1:12">
      <c r="A46" s="58" t="s">
        <v>471</v>
      </c>
      <c r="B46" s="82">
        <v>-0.21340000000000062</v>
      </c>
      <c r="C46" s="82"/>
      <c r="D46" s="82">
        <v>-5.7999130000000001</v>
      </c>
      <c r="E46" s="82">
        <v>-1.5904349999999989</v>
      </c>
      <c r="F46" s="82">
        <v>-2.293904333333332</v>
      </c>
      <c r="G46" s="82"/>
      <c r="H46" s="82">
        <v>-2.5965100999999984</v>
      </c>
      <c r="I46" s="82">
        <v>-5.7448322222222146</v>
      </c>
      <c r="J46" s="82">
        <v>-6.0780850000000015</v>
      </c>
      <c r="K46" s="82"/>
      <c r="L46" s="367"/>
    </row>
    <row r="47" spans="1:12">
      <c r="A47" s="58" t="s">
        <v>498</v>
      </c>
      <c r="B47" s="82"/>
      <c r="C47" s="82"/>
      <c r="D47" s="82"/>
      <c r="E47" s="82"/>
      <c r="F47" s="82"/>
      <c r="G47" s="82"/>
      <c r="H47" s="82"/>
      <c r="I47" s="82">
        <v>18.382770166666663</v>
      </c>
      <c r="J47" s="82"/>
      <c r="K47" s="82"/>
      <c r="L47" s="367"/>
    </row>
    <row r="48" spans="1:12">
      <c r="A48" s="58" t="s">
        <v>467</v>
      </c>
      <c r="B48" s="82"/>
      <c r="C48" s="82"/>
      <c r="D48" s="82"/>
      <c r="E48" s="82"/>
      <c r="F48" s="82"/>
      <c r="G48" s="82">
        <v>-2.7065520000000021</v>
      </c>
      <c r="H48" s="82">
        <v>-3.6715257142857163</v>
      </c>
      <c r="I48" s="82"/>
      <c r="J48" s="82"/>
      <c r="K48" s="82"/>
      <c r="L48" s="367"/>
    </row>
    <row r="49" spans="1:17">
      <c r="A49" s="58" t="s">
        <v>474</v>
      </c>
      <c r="B49" s="82"/>
      <c r="C49" s="82">
        <v>-8.7903736666666621</v>
      </c>
      <c r="D49" s="82">
        <v>-1.9796423999999995</v>
      </c>
      <c r="E49" s="82">
        <v>-0.24042158333333377</v>
      </c>
      <c r="F49" s="82">
        <v>-6.4497425263157888</v>
      </c>
      <c r="G49" s="82"/>
      <c r="H49" s="82">
        <v>-8.3403319999999894</v>
      </c>
      <c r="I49" s="82">
        <v>-5.5603055000000055</v>
      </c>
      <c r="J49" s="82"/>
      <c r="K49" s="82">
        <v>-4.3231910000000084</v>
      </c>
      <c r="L49" s="367"/>
    </row>
    <row r="50" spans="1:17">
      <c r="A50" s="58" t="s">
        <v>495</v>
      </c>
      <c r="B50" s="82"/>
      <c r="C50" s="82"/>
      <c r="D50" s="82"/>
      <c r="E50" s="82"/>
      <c r="F50" s="82"/>
      <c r="G50" s="82"/>
      <c r="H50" s="82"/>
      <c r="I50" s="82"/>
      <c r="J50" s="82"/>
      <c r="K50" s="82"/>
      <c r="L50" s="367">
        <v>-0.61279099999999787</v>
      </c>
    </row>
    <row r="51" spans="1:17">
      <c r="A51" s="58" t="s">
        <v>476</v>
      </c>
      <c r="B51" s="82"/>
      <c r="C51" s="82">
        <v>-0.76712699999999856</v>
      </c>
      <c r="D51" s="82">
        <v>-1.9364039999999996</v>
      </c>
      <c r="E51" s="82">
        <v>-1.7405120000000096</v>
      </c>
      <c r="F51" s="82">
        <v>-6.4518109999999993</v>
      </c>
      <c r="G51" s="82">
        <v>-5.4259950000000003</v>
      </c>
      <c r="H51" s="82">
        <v>-2.1579106666666683</v>
      </c>
      <c r="I51" s="82">
        <v>-4.3005715384615399</v>
      </c>
      <c r="J51" s="82">
        <v>-7.013624214285719</v>
      </c>
      <c r="K51" s="82"/>
      <c r="L51" s="367"/>
    </row>
    <row r="52" spans="1:17">
      <c r="A52" s="58" t="s">
        <v>492</v>
      </c>
      <c r="B52" s="82"/>
      <c r="C52" s="82"/>
      <c r="D52" s="82"/>
      <c r="E52" s="82">
        <v>-0.95952349999999953</v>
      </c>
      <c r="F52" s="82"/>
      <c r="G52" s="82"/>
      <c r="H52" s="82"/>
      <c r="I52" s="82">
        <v>-8.6704649999999788</v>
      </c>
      <c r="J52" s="82">
        <v>-4.0135520000000042</v>
      </c>
      <c r="K52" s="82"/>
      <c r="L52" s="367"/>
    </row>
    <row r="53" spans="1:17">
      <c r="A53" s="58" t="s">
        <v>487</v>
      </c>
      <c r="B53" s="82"/>
      <c r="C53" s="82"/>
      <c r="D53" s="82"/>
      <c r="E53" s="82">
        <v>-0.92305999999999955</v>
      </c>
      <c r="F53" s="82"/>
      <c r="G53" s="82"/>
      <c r="H53" s="82">
        <v>-4.4267852857142858</v>
      </c>
      <c r="I53" s="82"/>
      <c r="J53" s="82">
        <v>-5.0576789999999932</v>
      </c>
      <c r="K53" s="82"/>
      <c r="L53" s="367"/>
    </row>
    <row r="54" spans="1:17">
      <c r="A54" s="59" t="s">
        <v>221</v>
      </c>
      <c r="B54" s="83">
        <v>0.22673424999999936</v>
      </c>
      <c r="C54" s="83">
        <v>-6.7845619999999967</v>
      </c>
      <c r="D54" s="83">
        <v>-2.3457121428571424</v>
      </c>
      <c r="E54" s="83">
        <v>-2.8137073939393935</v>
      </c>
      <c r="F54" s="83">
        <v>-1.02659107142857</v>
      </c>
      <c r="G54" s="83">
        <v>-8.0775459999999981</v>
      </c>
      <c r="H54" s="83">
        <v>8.9855700535714327</v>
      </c>
      <c r="I54" s="83">
        <v>-2.1760618571428538</v>
      </c>
      <c r="J54" s="83">
        <v>-5.0224682105263243</v>
      </c>
      <c r="K54" s="83">
        <v>-4.3231910000000084</v>
      </c>
      <c r="L54" s="368">
        <v>-0.61279099999999787</v>
      </c>
    </row>
    <row r="57" spans="1:17">
      <c r="A57" s="57" t="s">
        <v>503</v>
      </c>
      <c r="B57" s="60" t="s">
        <v>433</v>
      </c>
      <c r="C57" s="481" t="s">
        <v>569</v>
      </c>
    </row>
    <row r="59" spans="1:17">
      <c r="A59" s="594" t="s">
        <v>523</v>
      </c>
      <c r="B59" s="57" t="s">
        <v>502</v>
      </c>
      <c r="C59" s="57" t="s">
        <v>191</v>
      </c>
      <c r="D59" s="68"/>
      <c r="E59" s="68"/>
      <c r="F59" s="68"/>
      <c r="G59" s="68"/>
      <c r="H59" s="68"/>
      <c r="I59" s="68"/>
      <c r="J59" s="68"/>
      <c r="K59" s="68"/>
      <c r="L59" s="68"/>
      <c r="M59" s="68"/>
      <c r="N59" s="68"/>
      <c r="O59" s="68"/>
      <c r="P59" s="68"/>
      <c r="Q59" s="393"/>
    </row>
    <row r="60" spans="1:17">
      <c r="A60" s="58"/>
      <c r="B60" s="55">
        <v>1</v>
      </c>
      <c r="C60" s="55">
        <v>3</v>
      </c>
      <c r="D60" s="55">
        <v>4</v>
      </c>
      <c r="E60" s="55">
        <v>5</v>
      </c>
      <c r="F60" s="55">
        <v>6</v>
      </c>
      <c r="G60" s="55">
        <v>7</v>
      </c>
      <c r="H60" s="55">
        <v>8</v>
      </c>
      <c r="I60" s="55">
        <v>9</v>
      </c>
      <c r="J60" s="55">
        <v>10</v>
      </c>
      <c r="K60" s="55">
        <v>11</v>
      </c>
      <c r="L60" s="55">
        <v>12</v>
      </c>
      <c r="M60" s="55">
        <v>14</v>
      </c>
      <c r="N60" s="55">
        <v>15</v>
      </c>
      <c r="O60" s="55">
        <v>16</v>
      </c>
      <c r="P60" s="55" t="s">
        <v>545</v>
      </c>
      <c r="Q60" s="56">
        <v>2</v>
      </c>
    </row>
    <row r="61" spans="1:17">
      <c r="A61" s="57" t="s">
        <v>464</v>
      </c>
      <c r="B61" s="55" t="s">
        <v>388</v>
      </c>
      <c r="C61" s="55" t="s">
        <v>209</v>
      </c>
      <c r="D61" s="55" t="s">
        <v>198</v>
      </c>
      <c r="E61" s="55" t="s">
        <v>202</v>
      </c>
      <c r="F61" s="55" t="s">
        <v>200</v>
      </c>
      <c r="G61" s="55" t="s">
        <v>199</v>
      </c>
      <c r="H61" s="55" t="s">
        <v>201</v>
      </c>
      <c r="I61" s="55" t="s">
        <v>205</v>
      </c>
      <c r="J61" s="55" t="s">
        <v>197</v>
      </c>
      <c r="K61" s="55" t="s">
        <v>208</v>
      </c>
      <c r="L61" s="55" t="s">
        <v>196</v>
      </c>
      <c r="M61" s="55" t="s">
        <v>456</v>
      </c>
      <c r="N61" s="55" t="s">
        <v>210</v>
      </c>
      <c r="O61" s="55" t="s">
        <v>203</v>
      </c>
      <c r="P61" s="55" t="s">
        <v>423</v>
      </c>
      <c r="Q61" s="56" t="s">
        <v>206</v>
      </c>
    </row>
    <row r="62" spans="1:17">
      <c r="A62" s="55" t="s">
        <v>485</v>
      </c>
      <c r="B62" s="81"/>
      <c r="C62" s="81"/>
      <c r="D62" s="81">
        <v>0</v>
      </c>
      <c r="E62" s="81">
        <v>245.29499799999985</v>
      </c>
      <c r="F62" s="81">
        <v>3574.8780489999999</v>
      </c>
      <c r="G62" s="81">
        <v>-11.066937000000053</v>
      </c>
      <c r="H62" s="81">
        <v>8273.0482140000004</v>
      </c>
      <c r="I62" s="81">
        <v>0</v>
      </c>
      <c r="J62" s="81">
        <v>-8164.5254359999999</v>
      </c>
      <c r="K62" s="81"/>
      <c r="L62" s="81"/>
      <c r="M62" s="81"/>
      <c r="N62" s="81"/>
      <c r="O62" s="81">
        <v>0</v>
      </c>
      <c r="P62" s="81">
        <v>-326.43601699999999</v>
      </c>
      <c r="Q62" s="366"/>
    </row>
    <row r="63" spans="1:17">
      <c r="A63" s="58" t="s">
        <v>473</v>
      </c>
      <c r="B63" s="82"/>
      <c r="C63" s="82">
        <v>13040.467189000001</v>
      </c>
      <c r="D63" s="82">
        <v>8029.633425</v>
      </c>
      <c r="E63" s="82">
        <v>4283.065364</v>
      </c>
      <c r="F63" s="82">
        <v>-6142.1321319999988</v>
      </c>
      <c r="G63" s="82">
        <v>-15139.927049000002</v>
      </c>
      <c r="H63" s="82">
        <v>-18518.823552000002</v>
      </c>
      <c r="I63" s="82">
        <v>-439.89523000000077</v>
      </c>
      <c r="J63" s="82"/>
      <c r="K63" s="82"/>
      <c r="L63" s="82"/>
      <c r="M63" s="82">
        <v>-472.13530200000002</v>
      </c>
      <c r="N63" s="82">
        <v>-0.21883500000012646</v>
      </c>
      <c r="O63" s="82"/>
      <c r="P63" s="82">
        <v>11980.42992</v>
      </c>
      <c r="Q63" s="367"/>
    </row>
    <row r="64" spans="1:17">
      <c r="A64" s="58" t="s">
        <v>477</v>
      </c>
      <c r="B64" s="82">
        <v>8167.6769490000006</v>
      </c>
      <c r="C64" s="82"/>
      <c r="D64" s="82">
        <v>-37.571596999999201</v>
      </c>
      <c r="E64" s="82">
        <v>4255.2649190000002</v>
      </c>
      <c r="F64" s="82">
        <v>2705.3251310000023</v>
      </c>
      <c r="G64" s="82">
        <v>10483.408621999999</v>
      </c>
      <c r="H64" s="82">
        <v>9525.271976</v>
      </c>
      <c r="I64" s="82">
        <v>0</v>
      </c>
      <c r="J64" s="82">
        <v>-14879.946154000001</v>
      </c>
      <c r="K64" s="82">
        <v>-36.017122000000001</v>
      </c>
      <c r="L64" s="82"/>
      <c r="M64" s="82"/>
      <c r="N64" s="82"/>
      <c r="O64" s="82"/>
      <c r="P64" s="82">
        <v>6235.3081480000001</v>
      </c>
      <c r="Q64" s="367"/>
    </row>
    <row r="65" spans="1:17">
      <c r="A65" s="58" t="s">
        <v>471</v>
      </c>
      <c r="B65" s="82">
        <v>4117.8663759999999</v>
      </c>
      <c r="C65" s="82"/>
      <c r="D65" s="82">
        <v>-16986.730433000001</v>
      </c>
      <c r="E65" s="82">
        <v>-8279.6627840000001</v>
      </c>
      <c r="F65" s="82">
        <v>16094.786242</v>
      </c>
      <c r="G65" s="82"/>
      <c r="H65" s="82">
        <v>-8424.4667039999986</v>
      </c>
      <c r="I65" s="82">
        <v>-4276.3720830000002</v>
      </c>
      <c r="J65" s="82">
        <v>0</v>
      </c>
      <c r="K65" s="82"/>
      <c r="L65" s="82"/>
      <c r="M65" s="82"/>
      <c r="N65" s="82"/>
      <c r="O65" s="82"/>
      <c r="P65" s="82"/>
      <c r="Q65" s="367"/>
    </row>
    <row r="66" spans="1:17">
      <c r="A66" s="58" t="s">
        <v>498</v>
      </c>
      <c r="B66" s="82"/>
      <c r="C66" s="82"/>
      <c r="D66" s="82"/>
      <c r="E66" s="82"/>
      <c r="F66" s="82"/>
      <c r="G66" s="82"/>
      <c r="H66" s="82"/>
      <c r="I66" s="82">
        <v>-10166.330387999998</v>
      </c>
      <c r="J66" s="82"/>
      <c r="K66" s="82"/>
      <c r="L66" s="82"/>
      <c r="M66" s="82"/>
      <c r="N66" s="82"/>
      <c r="O66" s="82"/>
      <c r="P66" s="82"/>
      <c r="Q66" s="367"/>
    </row>
    <row r="67" spans="1:17">
      <c r="A67" s="58" t="s">
        <v>467</v>
      </c>
      <c r="B67" s="82"/>
      <c r="C67" s="82"/>
      <c r="D67" s="82"/>
      <c r="E67" s="82"/>
      <c r="F67" s="82">
        <v>835.96679000000006</v>
      </c>
      <c r="G67" s="82">
        <v>1546.1227300000005</v>
      </c>
      <c r="H67" s="82">
        <v>4146.8469889999988</v>
      </c>
      <c r="I67" s="82"/>
      <c r="J67" s="82"/>
      <c r="K67" s="82"/>
      <c r="L67" s="82"/>
      <c r="M67" s="82"/>
      <c r="N67" s="82"/>
      <c r="O67" s="82"/>
      <c r="P67" s="82">
        <v>8010.202816</v>
      </c>
      <c r="Q67" s="367"/>
    </row>
    <row r="68" spans="1:17">
      <c r="A68" s="58" t="s">
        <v>474</v>
      </c>
      <c r="B68" s="82"/>
      <c r="C68" s="82">
        <v>11927.189717000001</v>
      </c>
      <c r="D68" s="82">
        <v>19412.996646</v>
      </c>
      <c r="E68" s="82">
        <v>8652.2772929999992</v>
      </c>
      <c r="F68" s="82">
        <v>-15083.310249999999</v>
      </c>
      <c r="G68" s="82"/>
      <c r="H68" s="82">
        <v>16317.777792000001</v>
      </c>
      <c r="I68" s="82">
        <v>0</v>
      </c>
      <c r="J68" s="82"/>
      <c r="K68" s="82"/>
      <c r="L68" s="82">
        <v>0</v>
      </c>
      <c r="M68" s="82"/>
      <c r="N68" s="82"/>
      <c r="O68" s="82"/>
      <c r="P68" s="82">
        <v>-941.87763500000005</v>
      </c>
      <c r="Q68" s="367"/>
    </row>
    <row r="69" spans="1:17">
      <c r="A69" s="58" t="s">
        <v>495</v>
      </c>
      <c r="B69" s="82">
        <v>16000</v>
      </c>
      <c r="C69" s="82"/>
      <c r="D69" s="82"/>
      <c r="E69" s="82"/>
      <c r="F69" s="82"/>
      <c r="G69" s="82"/>
      <c r="H69" s="82"/>
      <c r="I69" s="82"/>
      <c r="J69" s="82"/>
      <c r="K69" s="82"/>
      <c r="L69" s="82"/>
      <c r="M69" s="82"/>
      <c r="N69" s="82"/>
      <c r="O69" s="82">
        <v>2425.610201</v>
      </c>
      <c r="P69" s="82"/>
      <c r="Q69" s="367">
        <v>-8545.4243380000007</v>
      </c>
    </row>
    <row r="70" spans="1:17">
      <c r="A70" s="58" t="s">
        <v>476</v>
      </c>
      <c r="B70" s="82"/>
      <c r="C70" s="82">
        <v>4094.082257</v>
      </c>
      <c r="D70" s="82">
        <v>3929.9620290000003</v>
      </c>
      <c r="E70" s="82">
        <v>4231.1372140000003</v>
      </c>
      <c r="F70" s="82">
        <v>1840.8705749999992</v>
      </c>
      <c r="G70" s="82">
        <v>-523.91722100000015</v>
      </c>
      <c r="H70" s="82">
        <v>-8489.8076999999994</v>
      </c>
      <c r="I70" s="82">
        <v>-5681.9983979999997</v>
      </c>
      <c r="J70" s="82">
        <v>-5018.0853880000004</v>
      </c>
      <c r="K70" s="82">
        <v>-2369.9840749999998</v>
      </c>
      <c r="L70" s="82"/>
      <c r="M70" s="82"/>
      <c r="N70" s="82"/>
      <c r="O70" s="82"/>
      <c r="P70" s="82">
        <v>-247.45542200000091</v>
      </c>
      <c r="Q70" s="367"/>
    </row>
    <row r="71" spans="1:17">
      <c r="A71" s="58" t="s">
        <v>492</v>
      </c>
      <c r="B71" s="82"/>
      <c r="C71" s="82"/>
      <c r="D71" s="82"/>
      <c r="E71" s="82">
        <v>12354.122287</v>
      </c>
      <c r="F71" s="82"/>
      <c r="G71" s="82"/>
      <c r="H71" s="82"/>
      <c r="I71" s="82">
        <v>0</v>
      </c>
      <c r="J71" s="82">
        <v>0</v>
      </c>
      <c r="K71" s="82"/>
      <c r="L71" s="82"/>
      <c r="M71" s="82">
        <v>-1023.567796</v>
      </c>
      <c r="N71" s="82"/>
      <c r="O71" s="82"/>
      <c r="P71" s="82"/>
      <c r="Q71" s="367"/>
    </row>
    <row r="72" spans="1:17">
      <c r="A72" s="58" t="s">
        <v>487</v>
      </c>
      <c r="B72" s="82"/>
      <c r="C72" s="82"/>
      <c r="D72" s="82"/>
      <c r="E72" s="82">
        <v>0</v>
      </c>
      <c r="F72" s="82"/>
      <c r="G72" s="82"/>
      <c r="H72" s="82">
        <v>17379.262125999994</v>
      </c>
      <c r="I72" s="82"/>
      <c r="J72" s="82">
        <v>-3389.1810930000001</v>
      </c>
      <c r="K72" s="82"/>
      <c r="L72" s="82">
        <v>-778.46862699999997</v>
      </c>
      <c r="M72" s="82"/>
      <c r="N72" s="82"/>
      <c r="O72" s="82">
        <v>2545.4270939999997</v>
      </c>
      <c r="P72" s="82">
        <v>18292.860575999999</v>
      </c>
      <c r="Q72" s="367"/>
    </row>
    <row r="73" spans="1:17">
      <c r="A73" s="59" t="s">
        <v>221</v>
      </c>
      <c r="B73" s="83">
        <v>28285.543324999999</v>
      </c>
      <c r="C73" s="83">
        <v>29061.739163000006</v>
      </c>
      <c r="D73" s="83">
        <v>14348.290070000001</v>
      </c>
      <c r="E73" s="83">
        <v>25741.499291</v>
      </c>
      <c r="F73" s="83">
        <v>3826.3844050000025</v>
      </c>
      <c r="G73" s="83">
        <v>-3645.379855000002</v>
      </c>
      <c r="H73" s="83">
        <v>20209.109140999994</v>
      </c>
      <c r="I73" s="83">
        <v>-20564.596098999999</v>
      </c>
      <c r="J73" s="83">
        <v>-31451.738071</v>
      </c>
      <c r="K73" s="83">
        <v>-2406.001197</v>
      </c>
      <c r="L73" s="83">
        <v>-778.46862699999997</v>
      </c>
      <c r="M73" s="83">
        <v>-1495.703098</v>
      </c>
      <c r="N73" s="83">
        <v>-0.21883500000012646</v>
      </c>
      <c r="O73" s="83">
        <v>4971.0372950000001</v>
      </c>
      <c r="P73" s="83">
        <v>43003.032385999999</v>
      </c>
      <c r="Q73" s="368">
        <v>-8545.4243380000007</v>
      </c>
    </row>
    <row r="74" spans="1:17">
      <c r="A74" s="63"/>
      <c r="B74" s="421"/>
      <c r="C74" s="421"/>
      <c r="D74" s="421"/>
      <c r="E74" s="421"/>
      <c r="F74" s="421"/>
      <c r="G74" s="421"/>
      <c r="H74" s="421"/>
      <c r="I74" s="421"/>
      <c r="J74" s="421"/>
      <c r="K74" s="421"/>
      <c r="L74" s="421"/>
      <c r="M74" s="421"/>
      <c r="N74" s="421"/>
      <c r="O74" s="421"/>
      <c r="P74" s="421"/>
    </row>
    <row r="76" spans="1:17">
      <c r="A76" s="482"/>
      <c r="B76" s="483"/>
      <c r="C76" s="484" t="s">
        <v>570</v>
      </c>
    </row>
    <row r="77" spans="1:17">
      <c r="A77" s="594" t="s">
        <v>523</v>
      </c>
      <c r="B77" s="57" t="s">
        <v>503</v>
      </c>
      <c r="C77" s="68"/>
      <c r="D77" s="68"/>
      <c r="E77" s="68"/>
      <c r="F77" s="68"/>
      <c r="G77" s="68"/>
      <c r="H77" s="393"/>
    </row>
    <row r="78" spans="1:17">
      <c r="A78" s="57" t="s">
        <v>464</v>
      </c>
      <c r="B78" s="55" t="s">
        <v>550</v>
      </c>
      <c r="C78" s="68" t="s">
        <v>546</v>
      </c>
      <c r="D78" s="68" t="s">
        <v>549</v>
      </c>
      <c r="E78" s="68" t="s">
        <v>548</v>
      </c>
      <c r="F78" s="68" t="s">
        <v>547</v>
      </c>
      <c r="G78" s="68" t="s">
        <v>514</v>
      </c>
      <c r="H78" s="393" t="s">
        <v>551</v>
      </c>
    </row>
    <row r="79" spans="1:17">
      <c r="A79" s="55" t="s">
        <v>485</v>
      </c>
      <c r="B79" s="81">
        <v>0</v>
      </c>
      <c r="C79" s="404">
        <v>-326.43601699999999</v>
      </c>
      <c r="D79" s="404"/>
      <c r="E79" s="404"/>
      <c r="F79" s="404">
        <v>-64.301792000000205</v>
      </c>
      <c r="G79" s="404">
        <v>3981.9306800000004</v>
      </c>
      <c r="H79" s="84"/>
    </row>
    <row r="80" spans="1:17">
      <c r="A80" s="58" t="s">
        <v>473</v>
      </c>
      <c r="B80" s="82">
        <v>-503.377138</v>
      </c>
      <c r="C80" s="176">
        <v>-4098.0490810000001</v>
      </c>
      <c r="D80" s="176">
        <v>5097.9127979999994</v>
      </c>
      <c r="E80" s="176">
        <v>7087.9535219999998</v>
      </c>
      <c r="F80" s="176">
        <v>2653.2658930000007</v>
      </c>
      <c r="G80" s="176">
        <v>-22769.58023</v>
      </c>
      <c r="H80" s="85">
        <v>9152.3380340000003</v>
      </c>
    </row>
    <row r="81" spans="1:8">
      <c r="A81" s="58" t="s">
        <v>477</v>
      </c>
      <c r="B81" s="82"/>
      <c r="C81" s="176">
        <v>-36.017122000000001</v>
      </c>
      <c r="D81" s="176">
        <v>7216.9400510000005</v>
      </c>
      <c r="E81" s="176">
        <v>2893.9841229999997</v>
      </c>
      <c r="F81" s="176">
        <v>3771.0907580000003</v>
      </c>
      <c r="G81" s="176">
        <v>12572.723062000001</v>
      </c>
      <c r="H81" s="85"/>
    </row>
    <row r="82" spans="1:8">
      <c r="A82" s="58" t="s">
        <v>471</v>
      </c>
      <c r="B82" s="82">
        <v>-154.11502999999999</v>
      </c>
      <c r="C82" s="176">
        <v>-238.304315</v>
      </c>
      <c r="D82" s="176"/>
      <c r="E82" s="176"/>
      <c r="F82" s="176">
        <v>-16986.730433000001</v>
      </c>
      <c r="G82" s="176">
        <v>-375.42960800000037</v>
      </c>
      <c r="H82" s="85"/>
    </row>
    <row r="83" spans="1:8">
      <c r="A83" s="58" t="s">
        <v>498</v>
      </c>
      <c r="B83" s="82"/>
      <c r="C83" s="176"/>
      <c r="D83" s="176">
        <v>2282.0629819999999</v>
      </c>
      <c r="E83" s="176"/>
      <c r="F83" s="176"/>
      <c r="G83" s="176">
        <v>-12448.39337</v>
      </c>
      <c r="H83" s="85"/>
    </row>
    <row r="84" spans="1:8">
      <c r="A84" s="58" t="s">
        <v>467</v>
      </c>
      <c r="B84" s="82"/>
      <c r="C84" s="176"/>
      <c r="D84" s="176">
        <v>2420.827061</v>
      </c>
      <c r="E84" s="176">
        <v>12280.152892</v>
      </c>
      <c r="F84" s="176">
        <v>-38.737540999999965</v>
      </c>
      <c r="G84" s="176">
        <v>-123.10308700000041</v>
      </c>
      <c r="H84" s="85"/>
    </row>
    <row r="85" spans="1:8">
      <c r="A85" s="58" t="s">
        <v>474</v>
      </c>
      <c r="B85" s="82">
        <v>0</v>
      </c>
      <c r="C85" s="176">
        <v>132.20549899999992</v>
      </c>
      <c r="D85" s="176">
        <v>-1783.4393830000001</v>
      </c>
      <c r="E85" s="176">
        <v>12445.232279</v>
      </c>
      <c r="F85" s="176">
        <v>18393.680967</v>
      </c>
      <c r="G85" s="176">
        <v>15762.171764999999</v>
      </c>
      <c r="H85" s="85">
        <v>-4664.7975639999995</v>
      </c>
    </row>
    <row r="86" spans="1:8">
      <c r="A86" s="58" t="s">
        <v>495</v>
      </c>
      <c r="B86" s="82"/>
      <c r="C86" s="176"/>
      <c r="D86" s="176"/>
      <c r="E86" s="176"/>
      <c r="F86" s="176"/>
      <c r="G86" s="176">
        <v>-6119.8141370000012</v>
      </c>
      <c r="H86" s="85"/>
    </row>
    <row r="87" spans="1:8">
      <c r="A87" s="58" t="s">
        <v>476</v>
      </c>
      <c r="B87" s="82">
        <v>232.57288200000002</v>
      </c>
      <c r="C87" s="176">
        <v>-1176.645968</v>
      </c>
      <c r="D87" s="176">
        <v>-4585.3261009999997</v>
      </c>
      <c r="E87" s="176"/>
      <c r="F87" s="176"/>
      <c r="G87" s="176">
        <v>-2705.7969419999999</v>
      </c>
      <c r="H87" s="85"/>
    </row>
    <row r="88" spans="1:8">
      <c r="A88" s="58" t="s">
        <v>492</v>
      </c>
      <c r="B88" s="82"/>
      <c r="C88" s="176"/>
      <c r="D88" s="176"/>
      <c r="E88" s="176">
        <v>-1023.567796</v>
      </c>
      <c r="F88" s="176"/>
      <c r="G88" s="176">
        <v>12354.122287</v>
      </c>
      <c r="H88" s="85"/>
    </row>
    <row r="89" spans="1:8">
      <c r="A89" s="58" t="s">
        <v>487</v>
      </c>
      <c r="B89" s="82">
        <v>0</v>
      </c>
      <c r="C89" s="176">
        <v>-778.46862699999997</v>
      </c>
      <c r="D89" s="176">
        <v>1527.777429</v>
      </c>
      <c r="E89" s="176">
        <v>2632.3972599999997</v>
      </c>
      <c r="F89" s="176">
        <v>-1512.9775290000005</v>
      </c>
      <c r="G89" s="176">
        <v>32181.171543</v>
      </c>
      <c r="H89" s="85"/>
    </row>
    <row r="90" spans="1:8">
      <c r="A90" s="59" t="s">
        <v>221</v>
      </c>
      <c r="B90" s="83">
        <v>-424.91928599999994</v>
      </c>
      <c r="C90" s="405">
        <v>-6521.7156310000009</v>
      </c>
      <c r="D90" s="405">
        <v>12176.754836999999</v>
      </c>
      <c r="E90" s="405">
        <v>36316.152279999995</v>
      </c>
      <c r="F90" s="405">
        <v>6215.2903229999984</v>
      </c>
      <c r="G90" s="405">
        <v>32310.001963000002</v>
      </c>
      <c r="H90" s="86">
        <v>4487.5404700000008</v>
      </c>
    </row>
  </sheetData>
  <pageMargins left="0.75" right="0.75" top="1" bottom="1" header="0.5" footer="0.5"/>
  <pageSetup paperSize="9" orientation="portrait" r:id="rId6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R66"/>
  <sheetViews>
    <sheetView topLeftCell="D39" zoomScale="60" workbookViewId="0">
      <selection activeCell="E20" sqref="E20"/>
    </sheetView>
  </sheetViews>
  <sheetFormatPr defaultRowHeight="12.75"/>
  <cols>
    <col min="1" max="1" width="3.140625" style="98" customWidth="1"/>
    <col min="2" max="2" width="20.85546875" style="98" customWidth="1"/>
    <col min="3" max="8" width="9.140625" style="98"/>
    <col min="9" max="9" width="11.7109375" style="98" customWidth="1"/>
    <col min="10" max="10" width="20.85546875" style="98" customWidth="1"/>
    <col min="11" max="17" width="9.140625" style="98"/>
    <col min="18" max="18" width="25" style="98" customWidth="1"/>
    <col min="19" max="16384" width="9.140625" style="98"/>
  </cols>
  <sheetData>
    <row r="1" spans="1:18" ht="30.75">
      <c r="B1" s="396" t="s">
        <v>512</v>
      </c>
    </row>
    <row r="2" spans="1:18" ht="24" customHeight="1">
      <c r="A2" s="392"/>
      <c r="B2" s="394">
        <f ca="1">Control!C3</f>
        <v>41885</v>
      </c>
    </row>
    <row r="3" spans="1:18" ht="23.25">
      <c r="A3" s="392"/>
      <c r="B3" s="395" t="str">
        <f>'7. Credit Curve Data'!B1</f>
        <v>5 Year</v>
      </c>
    </row>
    <row r="5" spans="1:18">
      <c r="B5" s="99" t="str">
        <f>IF('7. Credit Curve Data'!A6="","",'7. Credit Curve Data'!A6)</f>
        <v>Basic Materials</v>
      </c>
      <c r="J5" s="99" t="str">
        <f>IF('7. Credit Curve Data'!A10="","",'7. Credit Curve Data'!A10)</f>
        <v>Diversified</v>
      </c>
      <c r="R5" s="99" t="str">
        <f>IF('7. Credit Curve Data'!A14="","",'7. Credit Curve Data'!A14)</f>
        <v>Industrial</v>
      </c>
    </row>
    <row r="25" spans="2:18">
      <c r="B25" s="99" t="str">
        <f>IF('7. Credit Curve Data'!A7="","",'7. Credit Curve Data'!A7)</f>
        <v>Communications</v>
      </c>
      <c r="J25" s="99" t="str">
        <f>IF('7. Credit Curve Data'!A11="","",'7. Credit Curve Data'!A11)</f>
        <v>Energy</v>
      </c>
      <c r="R25" s="99" t="str">
        <f>IF('7. Credit Curve Data'!A15="","",'7. Credit Curve Data'!A15)</f>
        <v>Technology</v>
      </c>
    </row>
    <row r="45" spans="2:18">
      <c r="B45" s="99" t="str">
        <f>IF('7. Credit Curve Data'!A8="","",'7. Credit Curve Data'!A8)</f>
        <v>Consumer, Cyclical</v>
      </c>
      <c r="J45" s="99" t="str">
        <f>IF('7. Credit Curve Data'!A12="","",'7. Credit Curve Data'!A12)</f>
        <v>Financial</v>
      </c>
      <c r="R45" s="99" t="str">
        <f>IF('7. Credit Curve Data'!A16="","",'7. Credit Curve Data'!A16)</f>
        <v>Utilities</v>
      </c>
    </row>
    <row r="65" spans="2:18">
      <c r="J65" s="99" t="str">
        <f>IF('7. Credit Curve Data'!A13="","",'7. Credit Curve Data'!A13)</f>
        <v>Government</v>
      </c>
      <c r="R65" s="99" t="str">
        <f>IF('7. Credit Curve Data'!A17="","",'7. Credit Curve Data'!A17)</f>
        <v>Grand Total</v>
      </c>
    </row>
    <row r="66" spans="2:18">
      <c r="B66" s="99" t="str">
        <f>IF('7. Credit Curve Data'!A9="","",'7. Credit Curve Data'!A9)</f>
        <v>Consumer, Non-cyclical</v>
      </c>
    </row>
  </sheetData>
  <sheetProtection password="CCD0" sheet="1" objects="1" scenarios="1"/>
  <pageMargins left="1.19" right="0.26" top="0.51181102362204722" bottom="0.47244094488188981" header="0.51181102362204722" footer="0.51181102362204722"/>
  <pageSetup paperSize="9" scale="48" orientation="landscape" r:id="rId1"/>
  <headerFooter alignWithMargins="0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1">
    <pageSetUpPr fitToPage="1"/>
  </sheetPr>
  <dimension ref="A1:R66"/>
  <sheetViews>
    <sheetView topLeftCell="D1" zoomScale="60" workbookViewId="0">
      <selection activeCell="H4" sqref="H4"/>
    </sheetView>
  </sheetViews>
  <sheetFormatPr defaultRowHeight="12.75"/>
  <cols>
    <col min="1" max="1" width="3.140625" style="98" customWidth="1"/>
    <col min="2" max="2" width="20.85546875" style="98" customWidth="1"/>
    <col min="3" max="8" width="9.140625" style="98"/>
    <col min="9" max="9" width="11.7109375" style="98" customWidth="1"/>
    <col min="10" max="10" width="20.85546875" style="98" customWidth="1"/>
    <col min="11" max="17" width="9.140625" style="98"/>
    <col min="18" max="18" width="25" style="98" customWidth="1"/>
    <col min="19" max="16384" width="9.140625" style="98"/>
  </cols>
  <sheetData>
    <row r="1" spans="1:18" ht="30.75">
      <c r="B1" s="396" t="s">
        <v>512</v>
      </c>
    </row>
    <row r="2" spans="1:18" ht="24" customHeight="1">
      <c r="A2" s="392"/>
      <c r="B2" s="394">
        <f ca="1">Control!C3</f>
        <v>41885</v>
      </c>
    </row>
    <row r="3" spans="1:18" ht="23.25">
      <c r="A3" s="392"/>
      <c r="B3" s="395" t="str">
        <f>'7. Credit Curve Data'!B1</f>
        <v>5 Year</v>
      </c>
    </row>
    <row r="5" spans="1:18">
      <c r="B5" s="99" t="str">
        <f>IF('7. Credit Curve Data'!A6="","",'7. Credit Curve Data'!A6)</f>
        <v>Basic Materials</v>
      </c>
      <c r="J5" s="99" t="str">
        <f>IF('7. Credit Curve Data'!A10="","",'7. Credit Curve Data'!A10)</f>
        <v>Diversified</v>
      </c>
      <c r="R5" s="99" t="str">
        <f>IF('7. Credit Curve Data'!A14="","",'7. Credit Curve Data'!A14)</f>
        <v>Industrial</v>
      </c>
    </row>
    <row r="25" spans="2:18">
      <c r="B25" s="99" t="str">
        <f>IF('7. Credit Curve Data'!A7="","",'7. Credit Curve Data'!A7)</f>
        <v>Communications</v>
      </c>
      <c r="J25" s="99" t="str">
        <f>IF('7. Credit Curve Data'!A11="","",'7. Credit Curve Data'!A11)</f>
        <v>Energy</v>
      </c>
      <c r="R25" s="99" t="str">
        <f>IF('7. Credit Curve Data'!A15="","",'7. Credit Curve Data'!A15)</f>
        <v>Technology</v>
      </c>
    </row>
    <row r="45" spans="2:18">
      <c r="B45" s="99" t="str">
        <f>IF('7. Credit Curve Data'!A8="","",'7. Credit Curve Data'!A8)</f>
        <v>Consumer, Cyclical</v>
      </c>
      <c r="J45" s="99" t="str">
        <f>IF('7. Credit Curve Data'!A12="","",'7. Credit Curve Data'!A12)</f>
        <v>Financial</v>
      </c>
      <c r="R45" s="99" t="str">
        <f>IF('7. Credit Curve Data'!A16="","",'7. Credit Curve Data'!A16)</f>
        <v>Utilities</v>
      </c>
    </row>
    <row r="65" spans="2:18">
      <c r="J65" s="99" t="str">
        <f>IF('7. Credit Curve Data'!A13="","",'7. Credit Curve Data'!A13)</f>
        <v>Government</v>
      </c>
      <c r="R65" s="99" t="str">
        <f>IF('7. Credit Curve Data'!A17="","",'7. Credit Curve Data'!A17)</f>
        <v>Grand Total</v>
      </c>
    </row>
    <row r="66" spans="2:18">
      <c r="B66" s="99" t="str">
        <f>IF('7. Credit Curve Data'!A9="","",'7. Credit Curve Data'!A9)</f>
        <v>Consumer, Non-cyclical</v>
      </c>
    </row>
  </sheetData>
  <pageMargins left="1.19" right="0.26" top="0.51181102362204722" bottom="0.47244094488188981" header="0.51181102362204722" footer="0.51181102362204722"/>
  <pageSetup paperSize="9" scale="48" orientation="landscape" r:id="rId1"/>
  <headerFooter alignWithMargins="0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11">
    <pageSetUpPr fitToPage="1"/>
  </sheetPr>
  <dimension ref="A1:R66"/>
  <sheetViews>
    <sheetView topLeftCell="A49" zoomScale="60" workbookViewId="0">
      <selection activeCell="E20" sqref="E20"/>
    </sheetView>
  </sheetViews>
  <sheetFormatPr defaultRowHeight="12.75"/>
  <cols>
    <col min="1" max="1" width="3.140625" style="98" customWidth="1"/>
    <col min="2" max="2" width="20.85546875" style="98" customWidth="1"/>
    <col min="3" max="8" width="9.140625" style="98"/>
    <col min="9" max="9" width="11.7109375" style="98" customWidth="1"/>
    <col min="10" max="10" width="20.85546875" style="98" customWidth="1"/>
    <col min="11" max="17" width="9.140625" style="98"/>
    <col min="18" max="18" width="25" style="98" customWidth="1"/>
    <col min="19" max="16384" width="9.140625" style="98"/>
  </cols>
  <sheetData>
    <row r="1" spans="1:18" ht="30.75">
      <c r="B1" s="396" t="s">
        <v>571</v>
      </c>
    </row>
    <row r="2" spans="1:18" ht="24" customHeight="1">
      <c r="A2" s="392"/>
      <c r="B2" s="394">
        <f ca="1">Control!C3</f>
        <v>41885</v>
      </c>
    </row>
    <row r="3" spans="1:18" ht="23.25">
      <c r="A3" s="392"/>
      <c r="B3" s="395" t="str">
        <f>'7. Credit Curve Data'!B57</f>
        <v>(All)</v>
      </c>
    </row>
    <row r="5" spans="1:18">
      <c r="B5" s="99" t="str">
        <f>IF('7. Credit Curve Data'!A6="","",'7. Credit Curve Data'!A6)</f>
        <v>Basic Materials</v>
      </c>
      <c r="J5" s="99" t="str">
        <f>IF('7. Credit Curve Data'!A10="","",'7. Credit Curve Data'!A10)</f>
        <v>Diversified</v>
      </c>
      <c r="R5" s="99" t="str">
        <f>IF('7. Credit Curve Data'!A14="","",'7. Credit Curve Data'!A14)</f>
        <v>Industrial</v>
      </c>
    </row>
    <row r="25" spans="2:18">
      <c r="B25" s="99" t="str">
        <f>IF('7. Credit Curve Data'!A7="","",'7. Credit Curve Data'!A7)</f>
        <v>Communications</v>
      </c>
      <c r="J25" s="99" t="str">
        <f>IF('7. Credit Curve Data'!A11="","",'7. Credit Curve Data'!A11)</f>
        <v>Energy</v>
      </c>
      <c r="R25" s="99" t="str">
        <f>IF('7. Credit Curve Data'!A15="","",'7. Credit Curve Data'!A15)</f>
        <v>Technology</v>
      </c>
    </row>
    <row r="45" spans="2:18">
      <c r="B45" s="99" t="str">
        <f>IF('7. Credit Curve Data'!A8="","",'7. Credit Curve Data'!A8)</f>
        <v>Consumer, Cyclical</v>
      </c>
      <c r="J45" s="99" t="str">
        <f>IF('7. Credit Curve Data'!A12="","",'7. Credit Curve Data'!A12)</f>
        <v>Financial</v>
      </c>
      <c r="R45" s="99" t="str">
        <f>IF('7. Credit Curve Data'!A16="","",'7. Credit Curve Data'!A16)</f>
        <v>Utilities</v>
      </c>
    </row>
    <row r="65" spans="2:18">
      <c r="J65" s="99" t="str">
        <f>IF('7. Credit Curve Data'!A13="","",'7. Credit Curve Data'!A13)</f>
        <v>Government</v>
      </c>
      <c r="R65" s="99" t="str">
        <f>IF('7. Credit Curve Data'!A17="","",'7. Credit Curve Data'!A17)</f>
        <v>Grand Total</v>
      </c>
    </row>
    <row r="66" spans="2:18">
      <c r="B66" s="99" t="str">
        <f>IF('7. Credit Curve Data'!A9="","",'7. Credit Curve Data'!A9)</f>
        <v>Consumer, Non-cyclical</v>
      </c>
    </row>
  </sheetData>
  <pageMargins left="1.19" right="0.26" top="0.51181102362204722" bottom="0.47244094488188981" header="0.51181102362204722" footer="0.51181102362204722"/>
  <pageSetup paperSize="9" scale="48" orientation="landscape" r:id="rId1"/>
  <headerFooter alignWithMargins="0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111">
    <pageSetUpPr fitToPage="1"/>
  </sheetPr>
  <dimension ref="A1:R66"/>
  <sheetViews>
    <sheetView topLeftCell="F50" zoomScale="60" workbookViewId="0">
      <selection activeCell="E20" sqref="E20"/>
    </sheetView>
  </sheetViews>
  <sheetFormatPr defaultRowHeight="12.75"/>
  <cols>
    <col min="1" max="1" width="3.140625" style="98" customWidth="1"/>
    <col min="2" max="2" width="20.85546875" style="98" customWidth="1"/>
    <col min="3" max="8" width="9.140625" style="98"/>
    <col min="9" max="9" width="11.7109375" style="98" customWidth="1"/>
    <col min="10" max="10" width="20.85546875" style="98" customWidth="1"/>
    <col min="11" max="17" width="9.140625" style="98"/>
    <col min="18" max="18" width="25" style="98" customWidth="1"/>
    <col min="19" max="16384" width="9.140625" style="98"/>
  </cols>
  <sheetData>
    <row r="1" spans="1:18" ht="30.75">
      <c r="B1" s="396" t="s">
        <v>571</v>
      </c>
    </row>
    <row r="2" spans="1:18" ht="24" customHeight="1">
      <c r="A2" s="392"/>
      <c r="B2" s="394">
        <f ca="1">Control!C3</f>
        <v>41885</v>
      </c>
    </row>
    <row r="3" spans="1:18" ht="23.25">
      <c r="A3" s="392"/>
    </row>
    <row r="5" spans="1:18">
      <c r="B5" s="99" t="str">
        <f>IF('7. Credit Curve Data'!A6="","",'7. Credit Curve Data'!A6)</f>
        <v>Basic Materials</v>
      </c>
      <c r="J5" s="99" t="str">
        <f>IF('7. Credit Curve Data'!A10="","",'7. Credit Curve Data'!A10)</f>
        <v>Diversified</v>
      </c>
      <c r="R5" s="99" t="str">
        <f>IF('7. Credit Curve Data'!A14="","",'7. Credit Curve Data'!A14)</f>
        <v>Industrial</v>
      </c>
    </row>
    <row r="25" spans="2:18">
      <c r="B25" s="99" t="str">
        <f>IF('7. Credit Curve Data'!A7="","",'7. Credit Curve Data'!A7)</f>
        <v>Communications</v>
      </c>
      <c r="J25" s="99" t="str">
        <f>IF('7. Credit Curve Data'!A11="","",'7. Credit Curve Data'!A11)</f>
        <v>Energy</v>
      </c>
      <c r="R25" s="99" t="str">
        <f>IF('7. Credit Curve Data'!A15="","",'7. Credit Curve Data'!A15)</f>
        <v>Technology</v>
      </c>
    </row>
    <row r="45" spans="2:18">
      <c r="B45" s="99" t="str">
        <f>IF('7. Credit Curve Data'!A8="","",'7. Credit Curve Data'!A8)</f>
        <v>Consumer, Cyclical</v>
      </c>
      <c r="J45" s="99" t="str">
        <f>IF('7. Credit Curve Data'!A12="","",'7. Credit Curve Data'!A12)</f>
        <v>Financial</v>
      </c>
      <c r="R45" s="99" t="str">
        <f>IF('7. Credit Curve Data'!A16="","",'7. Credit Curve Data'!A16)</f>
        <v>Utilities</v>
      </c>
    </row>
    <row r="65" spans="2:18">
      <c r="J65" s="99" t="str">
        <f>IF('7. Credit Curve Data'!A13="","",'7. Credit Curve Data'!A13)</f>
        <v>Government</v>
      </c>
      <c r="R65" s="99" t="str">
        <f>IF('7. Credit Curve Data'!A17="","",'7. Credit Curve Data'!A17)</f>
        <v>Grand Total</v>
      </c>
    </row>
    <row r="66" spans="2:18">
      <c r="B66" s="99" t="str">
        <f>IF('7. Credit Curve Data'!A9="","",'7. Credit Curve Data'!A9)</f>
        <v>Consumer, Non-cyclical</v>
      </c>
    </row>
  </sheetData>
  <pageMargins left="1.19" right="0.26" top="0.51181102362204722" bottom="0.47244094488188981" header="0.51181102362204722" footer="0.51181102362204722"/>
  <pageSetup paperSize="9" scale="48" orientation="landscape" r:id="rId1"/>
  <headerFooter alignWithMargins="0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/>
  <dimension ref="A1:G26"/>
  <sheetViews>
    <sheetView workbookViewId="0">
      <selection activeCell="F15" sqref="F15"/>
    </sheetView>
  </sheetViews>
  <sheetFormatPr defaultRowHeight="12.75"/>
  <cols>
    <col min="1" max="1" width="15.42578125" style="291" customWidth="1"/>
    <col min="2" max="2" width="12.5703125" style="291" bestFit="1" customWidth="1"/>
    <col min="3" max="3" width="14" style="291" bestFit="1" customWidth="1"/>
    <col min="4" max="5" width="15.28515625" style="291" bestFit="1" customWidth="1"/>
    <col min="6" max="6" width="14" style="291" bestFit="1" customWidth="1"/>
    <col min="7" max="7" width="9.85546875" style="291" customWidth="1"/>
    <col min="8" max="8" width="7.7109375" style="291" bestFit="1" customWidth="1"/>
    <col min="9" max="9" width="13.42578125" style="291" bestFit="1" customWidth="1"/>
    <col min="10" max="11" width="14" style="291" bestFit="1" customWidth="1"/>
    <col min="12" max="16384" width="9.140625" style="291"/>
  </cols>
  <sheetData>
    <row r="1" spans="1:6">
      <c r="A1" s="290" t="s">
        <v>94</v>
      </c>
      <c r="B1" s="290" t="s">
        <v>425</v>
      </c>
      <c r="D1" s="290" t="s">
        <v>540</v>
      </c>
      <c r="E1" s="290" t="s">
        <v>541</v>
      </c>
    </row>
    <row r="2" spans="1:6">
      <c r="A2" s="292">
        <f>'[18]Houston P&amp;L Data'!$A$2</f>
        <v>36983</v>
      </c>
      <c r="B2" s="293">
        <f>'[18]Houston P&amp;L Data'!$B$2</f>
        <v>102</v>
      </c>
      <c r="D2" s="294">
        <f>'[18]Houston P&amp;L Data'!$D$2*100</f>
        <v>78.5</v>
      </c>
      <c r="E2" s="294">
        <f>'[18]Houston P&amp;L Data'!$E$2*100</f>
        <v>66</v>
      </c>
    </row>
    <row r="4" spans="1:6">
      <c r="B4" s="290" t="s">
        <v>296</v>
      </c>
      <c r="C4" s="290" t="s">
        <v>292</v>
      </c>
      <c r="D4" s="290" t="s">
        <v>291</v>
      </c>
      <c r="E4" s="290" t="s">
        <v>294</v>
      </c>
      <c r="F4" s="290" t="s">
        <v>295</v>
      </c>
    </row>
    <row r="5" spans="1:6">
      <c r="B5" s="295">
        <f>'[18]Houston P&amp;L Data'!$B$5</f>
        <v>629248.62</v>
      </c>
      <c r="C5" s="296">
        <v>17389</v>
      </c>
      <c r="D5" s="297">
        <f>'[18]Houston P&amp;L Data'!$D$5</f>
        <v>-86647347.40124999</v>
      </c>
      <c r="E5" s="297">
        <f>'[18]Houston P&amp;L Data'!$E$5</f>
        <v>227392.39600413843</v>
      </c>
      <c r="F5" s="298">
        <f>'[18]Houston P&amp;L Data'!$F$5</f>
        <v>-52036</v>
      </c>
    </row>
    <row r="7" spans="1:6">
      <c r="B7" s="290" t="s">
        <v>426</v>
      </c>
      <c r="C7" s="290" t="s">
        <v>103</v>
      </c>
      <c r="D7" s="290" t="s">
        <v>104</v>
      </c>
      <c r="E7" s="290" t="s">
        <v>157</v>
      </c>
      <c r="F7" s="290" t="s">
        <v>131</v>
      </c>
    </row>
    <row r="8" spans="1:6">
      <c r="A8" s="290" t="s">
        <v>290</v>
      </c>
      <c r="B8" s="300">
        <f>'[18]Houston P&amp;L Data'!B8</f>
        <v>124870.7826701384</v>
      </c>
      <c r="C8" s="300">
        <f>'[18]Houston P&amp;L Data'!C8</f>
        <v>124870.78267013817</v>
      </c>
      <c r="D8" s="300">
        <f>'[18]Houston P&amp;L Data'!D8</f>
        <v>124870.78267013817</v>
      </c>
      <c r="E8" s="300">
        <f>'[18]Houston P&amp;L Data'!E8</f>
        <v>-1902702.3394190986</v>
      </c>
      <c r="F8" s="300">
        <f>'[18]Houston P&amp;L Data'!F8</f>
        <v>4038621.7618706264</v>
      </c>
    </row>
    <row r="9" spans="1:6" ht="18" customHeight="1"/>
    <row r="10" spans="1:6">
      <c r="A10" s="290" t="s">
        <v>427</v>
      </c>
      <c r="B10" s="300">
        <f>'[18]Houston P&amp;L Data'!B10</f>
        <v>-7.4578565545380116E-11</v>
      </c>
      <c r="C10" s="300">
        <f>'[18]Houston P&amp;L Data'!C10</f>
        <v>-7.4578565545380116E-11</v>
      </c>
      <c r="D10" s="300">
        <f>'[18]Houston P&amp;L Data'!D10</f>
        <v>-7.4578565545380116E-11</v>
      </c>
      <c r="E10" s="300">
        <f>'[18]Houston P&amp;L Data'!E10</f>
        <v>1312793.514797234</v>
      </c>
      <c r="F10" s="300">
        <f>'[18]Houston P&amp;L Data'!F10</f>
        <v>-1559390.9759999868</v>
      </c>
    </row>
    <row r="11" spans="1:6" ht="7.5" customHeight="1"/>
    <row r="12" spans="1:6">
      <c r="A12" s="290"/>
      <c r="B12" s="300">
        <f>'[18]Houston P&amp;L Data'!B12</f>
        <v>0</v>
      </c>
      <c r="C12" s="300">
        <f>'[18]Houston P&amp;L Data'!C12</f>
        <v>0</v>
      </c>
      <c r="D12" s="300">
        <f>'[18]Houston P&amp;L Data'!D12</f>
        <v>0</v>
      </c>
      <c r="E12" s="300">
        <f>'[18]Houston P&amp;L Data'!E12</f>
        <v>0</v>
      </c>
      <c r="F12" s="300">
        <f>'[18]Houston P&amp;L Data'!F12</f>
        <v>0</v>
      </c>
    </row>
    <row r="13" spans="1:6" s="290" customFormat="1">
      <c r="B13" s="300">
        <f>'[18]Houston P&amp;L Data'!B13</f>
        <v>0</v>
      </c>
      <c r="C13" s="300">
        <f>'[18]Houston P&amp;L Data'!C13</f>
        <v>0</v>
      </c>
      <c r="D13" s="300">
        <f>'[18]Houston P&amp;L Data'!D13</f>
        <v>0</v>
      </c>
      <c r="E13" s="300">
        <f>'[18]Houston P&amp;L Data'!E13</f>
        <v>0</v>
      </c>
      <c r="F13" s="300">
        <f>'[18]Houston P&amp;L Data'!F13</f>
        <v>0</v>
      </c>
    </row>
    <row r="14" spans="1:6" s="299" customFormat="1">
      <c r="A14" s="290" t="s">
        <v>542</v>
      </c>
      <c r="B14" s="300">
        <f>'[18]Houston P&amp;L Data'!B14</f>
        <v>-2291.6666659999173</v>
      </c>
      <c r="C14" s="300">
        <f>'[18]Houston P&amp;L Data'!C14</f>
        <v>-2291.6666659999173</v>
      </c>
      <c r="D14" s="300">
        <f>'[18]Houston P&amp;L Data'!D14</f>
        <v>-2291.6666659999173</v>
      </c>
      <c r="E14" s="300">
        <f>'[18]Houston P&amp;L Data'!E14</f>
        <v>-1822745.0777769999</v>
      </c>
      <c r="F14" s="300">
        <f>'[18]Houston P&amp;L Data'!F14</f>
        <v>-6782292.0777770001</v>
      </c>
    </row>
    <row r="15" spans="1:6" ht="5.25" customHeight="1"/>
    <row r="16" spans="1:6">
      <c r="A16" s="290" t="s">
        <v>429</v>
      </c>
      <c r="B16" s="300">
        <f>'[18]Houston P&amp;L Data'!B16</f>
        <v>0</v>
      </c>
      <c r="C16" s="300">
        <f>'[18]Houston P&amp;L Data'!C16</f>
        <v>0</v>
      </c>
      <c r="D16" s="300">
        <f>'[18]Houston P&amp;L Data'!D16</f>
        <v>0</v>
      </c>
      <c r="E16" s="300">
        <f>'[18]Houston P&amp;L Data'!E16</f>
        <v>0</v>
      </c>
      <c r="F16" s="300">
        <f>'[18]Houston P&amp;L Data'!F16</f>
        <v>-915219</v>
      </c>
    </row>
    <row r="17" spans="1:7" ht="4.5" customHeight="1"/>
    <row r="18" spans="1:7">
      <c r="A18" s="290" t="s">
        <v>289</v>
      </c>
      <c r="B18" s="300">
        <f>'[18]Houston P&amp;L Data'!B18</f>
        <v>52777.279999999999</v>
      </c>
      <c r="C18" s="300">
        <f>'[18]Houston P&amp;L Data'!C18</f>
        <v>52777.279999999999</v>
      </c>
      <c r="D18" s="300">
        <f>'[18]Houston P&amp;L Data'!D18</f>
        <v>52777.279999999999</v>
      </c>
      <c r="E18" s="300">
        <f>'[18]Houston P&amp;L Data'!E18</f>
        <v>558580.28</v>
      </c>
      <c r="F18" s="300">
        <f>'[18]Houston P&amp;L Data'!F18</f>
        <v>-2133434.7200000002</v>
      </c>
    </row>
    <row r="19" spans="1:7" ht="5.25" customHeight="1"/>
    <row r="20" spans="1:7">
      <c r="A20" s="290" t="s">
        <v>293</v>
      </c>
      <c r="B20" s="300">
        <f>'[18]Houston P&amp;L Data'!B20</f>
        <v>0</v>
      </c>
      <c r="C20" s="300">
        <f>'[18]Houston P&amp;L Data'!C20</f>
        <v>0</v>
      </c>
      <c r="D20" s="300">
        <f>'[18]Houston P&amp;L Data'!D20</f>
        <v>0</v>
      </c>
      <c r="E20" s="300">
        <f>'[18]Houston P&amp;L Data'!E20</f>
        <v>0</v>
      </c>
      <c r="F20" s="300">
        <f>'[18]Houston P&amp;L Data'!F20</f>
        <v>0</v>
      </c>
    </row>
    <row r="22" spans="1:7">
      <c r="A22" s="290" t="s">
        <v>430</v>
      </c>
      <c r="B22" s="300">
        <f>'[18]Houston P&amp;L Data'!B22</f>
        <v>175356.39600413843</v>
      </c>
      <c r="C22" s="300">
        <f>'[18]Houston P&amp;L Data'!C22</f>
        <v>175356.39600413819</v>
      </c>
      <c r="D22" s="300">
        <f>'[18]Houston P&amp;L Data'!D22</f>
        <v>175356.39600413819</v>
      </c>
      <c r="E22" s="300">
        <f>'[18]Houston P&amp;L Data'!E22</f>
        <v>-1854073.6223988647</v>
      </c>
      <c r="F22" s="300">
        <f>'[18]Houston P&amp;L Data'!F22</f>
        <v>-7351715.0119063603</v>
      </c>
    </row>
    <row r="24" spans="1:7">
      <c r="E24" s="290" t="s">
        <v>431</v>
      </c>
      <c r="F24" s="297">
        <f>'[18]Houston P&amp;L Data'!$F$24</f>
        <v>-7527071.4079105109</v>
      </c>
      <c r="G24" s="301"/>
    </row>
    <row r="26" spans="1:7">
      <c r="E26" s="290" t="s">
        <v>432</v>
      </c>
      <c r="F26" s="297">
        <f>'[18]Houston P&amp;L Data'!$F$26</f>
        <v>175356.39600415062</v>
      </c>
    </row>
  </sheetData>
  <pageMargins left="0.75" right="0.75" top="1" bottom="1" header="0.5" footer="0.5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B1:F6"/>
  <sheetViews>
    <sheetView workbookViewId="0">
      <selection activeCell="J31" sqref="J31"/>
    </sheetView>
  </sheetViews>
  <sheetFormatPr defaultRowHeight="12.75"/>
  <cols>
    <col min="3" max="3" width="34.140625" bestFit="1" customWidth="1"/>
    <col min="4" max="4" width="13.85546875" bestFit="1" customWidth="1"/>
    <col min="5" max="5" width="10" bestFit="1" customWidth="1"/>
    <col min="6" max="6" width="11" bestFit="1" customWidth="1"/>
  </cols>
  <sheetData>
    <row r="1" spans="2:6" ht="13.5" thickBot="1">
      <c r="B1" s="414" t="s">
        <v>4</v>
      </c>
      <c r="C1" s="415" t="s">
        <v>5</v>
      </c>
      <c r="D1" s="418" t="s">
        <v>119</v>
      </c>
      <c r="E1" s="419" t="s">
        <v>228</v>
      </c>
      <c r="F1" s="415" t="s">
        <v>220</v>
      </c>
    </row>
    <row r="2" spans="2:6">
      <c r="B2" s="416">
        <v>214</v>
      </c>
      <c r="C2" s="429" t="s">
        <v>169</v>
      </c>
      <c r="D2" s="426">
        <f>VLOOKUP(B2,DPR_detail!$B$2:$AP$992,28,0)</f>
        <v>-6225652</v>
      </c>
      <c r="E2" s="427">
        <f>VLOOKUP(B2,DPR_detail!$B$2:$AP$992,32,0)</f>
        <v>-769250</v>
      </c>
      <c r="F2" s="428">
        <f>E2+D2</f>
        <v>-6994902</v>
      </c>
    </row>
    <row r="3" spans="2:6">
      <c r="B3" s="416">
        <v>215</v>
      </c>
      <c r="C3" s="429" t="s">
        <v>170</v>
      </c>
      <c r="D3" s="420">
        <f>VLOOKUP(B3,DPR_detail!$B$2:$AP$992,28,0)</f>
        <v>10254010</v>
      </c>
      <c r="E3" s="421">
        <f>VLOOKUP(B3,DPR_detail!$B$2:$AP$992,32,0)</f>
        <v>1267000</v>
      </c>
      <c r="F3" s="422">
        <f>E3+D3</f>
        <v>11521010</v>
      </c>
    </row>
    <row r="4" spans="2:6">
      <c r="B4" s="416">
        <v>216</v>
      </c>
      <c r="C4" s="429" t="s">
        <v>171</v>
      </c>
      <c r="D4" s="420">
        <f>VLOOKUP(B4,DPR_detail!$B$2:$AP$992,28,0)</f>
        <v>-469975.66819200001</v>
      </c>
      <c r="E4" s="421">
        <f>VLOOKUP(B4,DPR_detail!$B$2:$AP$992,32,0)</f>
        <v>-58070.833333000002</v>
      </c>
      <c r="F4" s="422">
        <f>E4+D4</f>
        <v>-528046.50152499997</v>
      </c>
    </row>
    <row r="5" spans="2:6" ht="13.5" thickBot="1">
      <c r="B5" s="417">
        <v>217</v>
      </c>
      <c r="C5" s="430" t="s">
        <v>172</v>
      </c>
      <c r="D5" s="423">
        <f>VLOOKUP(B5,DPR_detail!$B$2:$AP$992,28,0)</f>
        <v>-1434341</v>
      </c>
      <c r="E5" s="424">
        <f>VLOOKUP(B5,DPR_detail!$B$2:$AP$992,32,0)</f>
        <v>-177229.16666700001</v>
      </c>
      <c r="F5" s="425">
        <f>E5+D5</f>
        <v>-1611570.1666669999</v>
      </c>
    </row>
    <row r="6" spans="2:6" ht="13.5" thickBot="1">
      <c r="D6" s="431">
        <f>SUM(D2:D5)</f>
        <v>2124041.3318079999</v>
      </c>
      <c r="E6" s="432">
        <f>SUM(E2:E5)</f>
        <v>262450</v>
      </c>
      <c r="F6" s="433">
        <f>SUM(F2:F5)</f>
        <v>2386491.3318080003</v>
      </c>
    </row>
  </sheetData>
  <sheetProtection password="CCD0" sheet="1" objects="1" scenarios="1"/>
  <pageMargins left="0.75" right="0.75" top="1" bottom="1" header="0.5" footer="0.5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A4"/>
  <sheetViews>
    <sheetView workbookViewId="0">
      <selection activeCell="A3" sqref="A3"/>
    </sheetView>
  </sheetViews>
  <sheetFormatPr defaultColWidth="9.140625" defaultRowHeight="12.75"/>
  <cols>
    <col min="1" max="1" width="12" bestFit="1" customWidth="1"/>
  </cols>
  <sheetData>
    <row r="1" spans="1:1">
      <c r="A1" t="s">
        <v>396</v>
      </c>
    </row>
    <row r="2" spans="1:1">
      <c r="A2" s="176">
        <f>[15]Summary!$L10+[15]Summary!$L11+[15]Summary!$L12</f>
        <v>7442403.9750592755</v>
      </c>
    </row>
    <row r="3" spans="1:1">
      <c r="A3" s="176">
        <f>[13]Summary!$L$13</f>
        <v>3931100.7091484135</v>
      </c>
    </row>
    <row r="4" spans="1:1">
      <c r="A4" s="176">
        <f>SUM(A2:A3)</f>
        <v>11373504.684207689</v>
      </c>
    </row>
  </sheetData>
  <pageMargins left="0.75" right="0.75" top="1" bottom="1" header="0.5" footer="0.5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IV73"/>
  <sheetViews>
    <sheetView topLeftCell="I4" workbookViewId="0">
      <selection activeCell="E20" sqref="E20"/>
    </sheetView>
  </sheetViews>
  <sheetFormatPr defaultRowHeight="12.75" outlineLevelCol="1"/>
  <cols>
    <col min="1" max="1" width="16.5703125" customWidth="1"/>
    <col min="2" max="2" width="13.85546875" customWidth="1"/>
    <col min="3" max="3" width="12.140625" customWidth="1"/>
    <col min="4" max="4" width="14.28515625" customWidth="1"/>
    <col min="5" max="5" width="34.140625" customWidth="1"/>
    <col min="6" max="6" width="10.140625" customWidth="1"/>
    <col min="7" max="7" width="17.85546875" customWidth="1"/>
    <col min="8" max="8" width="17.85546875" customWidth="1" outlineLevel="1"/>
    <col min="9" max="9" width="13.7109375" customWidth="1" outlineLevel="1"/>
    <col min="10" max="10" width="15.42578125" customWidth="1" outlineLevel="1"/>
    <col min="11" max="11" width="13.7109375" style="13" customWidth="1"/>
    <col min="12" max="13" width="16.42578125" customWidth="1"/>
    <col min="14" max="14" width="15.85546875" customWidth="1"/>
    <col min="15" max="15" width="15.7109375" customWidth="1"/>
    <col min="16" max="16" width="18.7109375" customWidth="1"/>
    <col min="17" max="17" width="14.85546875" customWidth="1"/>
    <col min="18" max="18" width="14.85546875" customWidth="1" outlineLevel="1"/>
    <col min="19" max="19" width="14.85546875" customWidth="1"/>
    <col min="20" max="20" width="16.7109375" customWidth="1"/>
    <col min="21" max="21" width="10.42578125" customWidth="1"/>
    <col min="22" max="22" width="13.85546875" customWidth="1"/>
    <col min="23" max="24" width="10.5703125" customWidth="1"/>
    <col min="34" max="34" width="10.5703125" customWidth="1"/>
  </cols>
  <sheetData>
    <row r="1" spans="1:256" ht="20.25">
      <c r="A1" s="11" t="s">
        <v>130</v>
      </c>
      <c r="C1" s="12"/>
    </row>
    <row r="2" spans="1:256" ht="20.25">
      <c r="A2" s="12"/>
      <c r="C2" s="12"/>
      <c r="D2" s="14"/>
      <c r="K2" s="15"/>
      <c r="P2" t="s">
        <v>131</v>
      </c>
      <c r="Q2" t="s">
        <v>559</v>
      </c>
      <c r="R2" t="s">
        <v>132</v>
      </c>
      <c r="S2" t="s">
        <v>103</v>
      </c>
      <c r="T2" t="s">
        <v>104</v>
      </c>
      <c r="U2" t="s">
        <v>118</v>
      </c>
    </row>
    <row r="3" spans="1:256">
      <c r="C3" s="16">
        <f>TodayDate</f>
        <v>0</v>
      </c>
      <c r="E3" s="3"/>
      <c r="G3" s="17">
        <f>23000000</f>
        <v>23000000</v>
      </c>
      <c r="H3" s="17"/>
      <c r="K3" s="15"/>
      <c r="P3" s="8"/>
    </row>
    <row r="4" spans="1:256">
      <c r="G4">
        <f>G3*0.0001</f>
        <v>2300</v>
      </c>
      <c r="J4" s="17"/>
      <c r="O4" s="18" t="s">
        <v>134</v>
      </c>
      <c r="P4" s="19">
        <f>P5/eurxrate</f>
        <v>-56239.452583523816</v>
      </c>
      <c r="Q4" s="434">
        <f>Q5/eurxrate</f>
        <v>113661.76774994849</v>
      </c>
      <c r="R4" s="434">
        <f>R5/eurxrate</f>
        <v>113661.76774994849</v>
      </c>
      <c r="S4" s="19">
        <f>S5/eurxrate</f>
        <v>113661.76774994849</v>
      </c>
      <c r="T4" s="20">
        <f>T5/eurxrate</f>
        <v>113661.76774994849</v>
      </c>
      <c r="U4">
        <f>U5/EUR</f>
        <v>0</v>
      </c>
    </row>
    <row r="5" spans="1:256" ht="18">
      <c r="A5" s="11"/>
      <c r="C5" s="11"/>
      <c r="I5" s="17"/>
      <c r="K5" s="21"/>
      <c r="L5" s="17">
        <v>-5000000</v>
      </c>
      <c r="M5" s="17"/>
      <c r="O5" s="22" t="s">
        <v>135</v>
      </c>
      <c r="P5" s="23">
        <f>SUM(P10:P46)</f>
        <v>-94011.347900001041</v>
      </c>
      <c r="Q5" s="435">
        <f>SUM(Q10:Q46)</f>
        <v>190000</v>
      </c>
      <c r="R5" s="435">
        <f>SUM(R10:R46)</f>
        <v>190000</v>
      </c>
      <c r="S5" s="23">
        <f>SUM(S10:S46)</f>
        <v>190000</v>
      </c>
      <c r="T5" s="24">
        <f>SUM(T10:T46)</f>
        <v>190000</v>
      </c>
      <c r="U5">
        <f>SUM(U10:U45)</f>
        <v>0</v>
      </c>
    </row>
    <row r="6" spans="1:256">
      <c r="L6">
        <v>4900000</v>
      </c>
      <c r="M6" s="25"/>
    </row>
    <row r="7" spans="1:256" s="26" customFormat="1" ht="16.5" thickBot="1">
      <c r="K7" s="27"/>
      <c r="O7" s="305"/>
      <c r="P7" s="595" t="s">
        <v>136</v>
      </c>
      <c r="Q7" s="596"/>
      <c r="R7" s="596"/>
      <c r="S7" s="596"/>
      <c r="T7" s="59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</row>
    <row r="8" spans="1:256" s="14" customFormat="1" ht="15.75">
      <c r="A8" s="29" t="s">
        <v>137</v>
      </c>
      <c r="B8" s="29" t="s">
        <v>138</v>
      </c>
      <c r="C8" s="29"/>
      <c r="D8" s="29" t="s">
        <v>139</v>
      </c>
      <c r="E8" s="29"/>
      <c r="F8" s="29" t="s">
        <v>140</v>
      </c>
      <c r="G8" s="29"/>
      <c r="H8" s="29" t="s">
        <v>141</v>
      </c>
      <c r="I8" s="29"/>
      <c r="J8" s="29"/>
      <c r="K8" s="30" t="s">
        <v>138</v>
      </c>
      <c r="L8" s="31" t="s">
        <v>142</v>
      </c>
      <c r="M8" s="31" t="s">
        <v>143</v>
      </c>
      <c r="N8" s="31" t="s">
        <v>144</v>
      </c>
      <c r="O8" s="32" t="s">
        <v>145</v>
      </c>
      <c r="P8" s="33" t="s">
        <v>131</v>
      </c>
      <c r="Q8" s="33" t="s">
        <v>132</v>
      </c>
      <c r="R8" s="33" t="s">
        <v>132</v>
      </c>
      <c r="S8" s="33" t="s">
        <v>103</v>
      </c>
      <c r="T8" s="33" t="s">
        <v>104</v>
      </c>
      <c r="V8" s="34" t="s">
        <v>146</v>
      </c>
      <c r="W8" s="34" t="s">
        <v>147</v>
      </c>
      <c r="X8" s="34" t="s">
        <v>147</v>
      </c>
      <c r="Y8" s="34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</row>
    <row r="9" spans="1:256" s="39" customFormat="1" ht="16.5" thickBot="1">
      <c r="A9" s="35"/>
      <c r="B9" s="35" t="s">
        <v>94</v>
      </c>
      <c r="C9" s="35" t="s">
        <v>148</v>
      </c>
      <c r="D9" s="35" t="s">
        <v>94</v>
      </c>
      <c r="E9" s="35" t="s">
        <v>149</v>
      </c>
      <c r="F9" s="35" t="s">
        <v>150</v>
      </c>
      <c r="G9" s="35" t="s">
        <v>151</v>
      </c>
      <c r="H9" s="35" t="s">
        <v>152</v>
      </c>
      <c r="I9" s="35" t="s">
        <v>153</v>
      </c>
      <c r="J9" s="35" t="s">
        <v>154</v>
      </c>
      <c r="K9" s="36" t="s">
        <v>155</v>
      </c>
      <c r="L9" s="37" t="s">
        <v>156</v>
      </c>
      <c r="M9" s="37" t="s">
        <v>156</v>
      </c>
      <c r="N9" s="37" t="s">
        <v>156</v>
      </c>
      <c r="O9" s="38" t="s">
        <v>156</v>
      </c>
      <c r="P9" s="38" t="s">
        <v>119</v>
      </c>
      <c r="Q9" s="38" t="s">
        <v>557</v>
      </c>
      <c r="R9" s="38" t="s">
        <v>558</v>
      </c>
      <c r="S9" s="38" t="s">
        <v>119</v>
      </c>
      <c r="T9" s="38" t="s">
        <v>119</v>
      </c>
      <c r="V9" s="40" t="s">
        <v>131</v>
      </c>
      <c r="W9" s="40" t="s">
        <v>103</v>
      </c>
      <c r="X9" s="40" t="s">
        <v>104</v>
      </c>
      <c r="Y9" s="40" t="s">
        <v>157</v>
      </c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</row>
    <row r="10" spans="1:256">
      <c r="A10" s="42"/>
      <c r="B10" s="42"/>
      <c r="C10" s="43"/>
      <c r="D10" s="43"/>
      <c r="E10" s="43"/>
      <c r="F10" s="43"/>
      <c r="G10" s="43"/>
      <c r="K10" s="44"/>
      <c r="L10" s="45"/>
      <c r="M10" s="45"/>
      <c r="N10" s="45"/>
      <c r="O10" s="28"/>
      <c r="P10" s="28"/>
      <c r="Q10" s="28"/>
      <c r="R10" s="28"/>
      <c r="S10" s="46"/>
      <c r="T10" s="28"/>
    </row>
    <row r="11" spans="1:256" s="98" customFormat="1" ht="15">
      <c r="A11" s="312"/>
      <c r="B11" s="312">
        <v>36815</v>
      </c>
      <c r="C11" s="98" t="s">
        <v>30</v>
      </c>
      <c r="E11" s="98" t="s">
        <v>158</v>
      </c>
      <c r="F11" s="313">
        <v>5.5E-2</v>
      </c>
      <c r="I11" s="98">
        <v>-1500</v>
      </c>
      <c r="K11" s="314">
        <v>74</v>
      </c>
      <c r="L11" s="315">
        <v>55</v>
      </c>
      <c r="M11" s="315">
        <v>74</v>
      </c>
      <c r="N11" s="315">
        <v>50</v>
      </c>
      <c r="O11" s="316">
        <v>50</v>
      </c>
      <c r="P11" s="317">
        <v>0</v>
      </c>
      <c r="Q11" s="317">
        <v>0</v>
      </c>
      <c r="R11" s="317">
        <v>0</v>
      </c>
      <c r="S11" s="317">
        <v>0</v>
      </c>
      <c r="T11" s="317">
        <v>0</v>
      </c>
      <c r="U11"/>
      <c r="V11" s="318">
        <v>0</v>
      </c>
      <c r="W11" s="98">
        <v>285000</v>
      </c>
      <c r="X11" s="98">
        <v>37500</v>
      </c>
      <c r="Y11" s="98">
        <v>37500</v>
      </c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</row>
    <row r="12" spans="1:256" s="98" customFormat="1" ht="15">
      <c r="A12" s="312"/>
      <c r="B12" s="312">
        <v>36831</v>
      </c>
      <c r="C12" s="98" t="s">
        <v>30</v>
      </c>
      <c r="E12" s="98" t="s">
        <v>158</v>
      </c>
      <c r="F12" s="313">
        <v>5.5E-2</v>
      </c>
      <c r="I12" s="98">
        <v>-1000</v>
      </c>
      <c r="K12" s="314">
        <v>66.875</v>
      </c>
      <c r="L12" s="315">
        <v>55</v>
      </c>
      <c r="M12" s="315">
        <v>66.875</v>
      </c>
      <c r="N12" s="315">
        <v>50</v>
      </c>
      <c r="O12" s="316">
        <v>50</v>
      </c>
      <c r="P12" s="317">
        <v>0</v>
      </c>
      <c r="Q12" s="317">
        <v>0</v>
      </c>
      <c r="R12" s="317">
        <v>0</v>
      </c>
      <c r="S12" s="317">
        <v>0</v>
      </c>
      <c r="T12" s="317">
        <v>0</v>
      </c>
      <c r="U12"/>
      <c r="V12" s="318">
        <v>0</v>
      </c>
      <c r="W12" s="98">
        <v>118750</v>
      </c>
      <c r="X12" s="98">
        <v>0</v>
      </c>
      <c r="Y12" s="98">
        <v>0</v>
      </c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</row>
    <row r="13" spans="1:256" s="98" customFormat="1" ht="15">
      <c r="A13" s="312"/>
      <c r="B13" s="312">
        <v>36832</v>
      </c>
      <c r="C13" s="98" t="s">
        <v>30</v>
      </c>
      <c r="E13" s="98" t="s">
        <v>158</v>
      </c>
      <c r="F13" s="313">
        <v>5.5E-2</v>
      </c>
      <c r="I13" s="98">
        <v>-1250</v>
      </c>
      <c r="K13" s="314">
        <v>65.900000000000006</v>
      </c>
      <c r="L13" s="315">
        <v>55</v>
      </c>
      <c r="M13" s="315">
        <v>65.900000000000006</v>
      </c>
      <c r="N13" s="315">
        <v>50</v>
      </c>
      <c r="O13" s="316">
        <v>50</v>
      </c>
      <c r="P13" s="317">
        <v>0</v>
      </c>
      <c r="Q13" s="317">
        <v>0</v>
      </c>
      <c r="R13" s="317">
        <v>0</v>
      </c>
      <c r="S13" s="317">
        <v>0</v>
      </c>
      <c r="T13" s="317">
        <v>0</v>
      </c>
      <c r="U13"/>
      <c r="V13" s="318">
        <v>0</v>
      </c>
      <c r="W13" s="98">
        <v>136250</v>
      </c>
      <c r="X13" s="98">
        <v>0</v>
      </c>
      <c r="Y13" s="98">
        <v>0</v>
      </c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</row>
    <row r="14" spans="1:256" s="98" customFormat="1" ht="15">
      <c r="A14" s="312"/>
      <c r="B14" s="312">
        <v>36865</v>
      </c>
      <c r="C14" s="98" t="s">
        <v>30</v>
      </c>
      <c r="E14" s="98" t="s">
        <v>158</v>
      </c>
      <c r="F14" s="313">
        <v>5.5E-2</v>
      </c>
      <c r="I14" s="98">
        <v>858</v>
      </c>
      <c r="K14" s="314">
        <v>44</v>
      </c>
      <c r="L14" s="315">
        <v>44</v>
      </c>
      <c r="M14" s="315">
        <v>44</v>
      </c>
      <c r="N14" s="315">
        <v>50</v>
      </c>
      <c r="O14" s="316">
        <v>50</v>
      </c>
      <c r="P14" s="317">
        <v>0</v>
      </c>
      <c r="Q14" s="317">
        <v>0</v>
      </c>
      <c r="R14" s="317">
        <v>0</v>
      </c>
      <c r="S14" s="317">
        <v>0</v>
      </c>
      <c r="T14" s="317">
        <v>0</v>
      </c>
      <c r="U14"/>
      <c r="V14" s="318">
        <v>0</v>
      </c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</row>
    <row r="15" spans="1:256" s="98" customFormat="1" ht="15">
      <c r="A15" s="312"/>
      <c r="B15" s="312">
        <v>36865</v>
      </c>
      <c r="C15" s="98" t="s">
        <v>30</v>
      </c>
      <c r="E15" s="98" t="s">
        <v>158</v>
      </c>
      <c r="F15" s="313">
        <v>5.5E-2</v>
      </c>
      <c r="I15" s="98">
        <v>751</v>
      </c>
      <c r="K15" s="314">
        <v>44.125</v>
      </c>
      <c r="L15" s="315">
        <v>44.125</v>
      </c>
      <c r="M15" s="315">
        <v>44.125</v>
      </c>
      <c r="N15" s="315">
        <v>50</v>
      </c>
      <c r="O15" s="316">
        <v>50</v>
      </c>
      <c r="P15" s="317">
        <v>0</v>
      </c>
      <c r="Q15" s="317">
        <v>0</v>
      </c>
      <c r="R15" s="317">
        <v>0</v>
      </c>
      <c r="S15" s="317">
        <v>0</v>
      </c>
      <c r="T15" s="317">
        <v>0</v>
      </c>
      <c r="U15"/>
      <c r="V15" s="318">
        <v>0</v>
      </c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</row>
    <row r="16" spans="1:256" s="98" customFormat="1" ht="15">
      <c r="A16" s="312"/>
      <c r="B16" s="312">
        <v>36865</v>
      </c>
      <c r="C16" s="98" t="s">
        <v>30</v>
      </c>
      <c r="E16" s="98" t="s">
        <v>158</v>
      </c>
      <c r="F16" s="313">
        <v>5.5E-2</v>
      </c>
      <c r="I16" s="98">
        <v>858</v>
      </c>
      <c r="K16" s="314">
        <v>44</v>
      </c>
      <c r="L16" s="315">
        <v>44.125</v>
      </c>
      <c r="M16" s="315">
        <v>44.125</v>
      </c>
      <c r="N16" s="315">
        <v>50</v>
      </c>
      <c r="O16" s="316">
        <v>50</v>
      </c>
      <c r="P16" s="317">
        <v>0</v>
      </c>
      <c r="Q16" s="317">
        <v>0</v>
      </c>
      <c r="R16" s="317">
        <v>0</v>
      </c>
      <c r="S16" s="317">
        <v>0</v>
      </c>
      <c r="T16" s="317">
        <v>0</v>
      </c>
      <c r="U16"/>
      <c r="V16" s="318">
        <v>0</v>
      </c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</row>
    <row r="17" spans="1:256" s="98" customFormat="1" ht="15">
      <c r="A17" s="312"/>
      <c r="B17" s="312">
        <v>36864</v>
      </c>
      <c r="C17" s="98" t="s">
        <v>30</v>
      </c>
      <c r="E17" s="98" t="s">
        <v>158</v>
      </c>
      <c r="F17" s="313">
        <v>5.5E-2</v>
      </c>
      <c r="I17" s="98">
        <v>429</v>
      </c>
      <c r="K17" s="314">
        <v>44.5</v>
      </c>
      <c r="L17" s="315">
        <v>44.5</v>
      </c>
      <c r="M17" s="315">
        <v>44.5</v>
      </c>
      <c r="N17" s="315">
        <v>50</v>
      </c>
      <c r="O17" s="316">
        <v>50</v>
      </c>
      <c r="P17" s="317">
        <v>0</v>
      </c>
      <c r="Q17" s="317">
        <v>0</v>
      </c>
      <c r="R17" s="317">
        <v>0</v>
      </c>
      <c r="S17" s="317">
        <v>0</v>
      </c>
      <c r="T17" s="317">
        <v>0</v>
      </c>
      <c r="U17"/>
      <c r="V17" s="318">
        <v>0</v>
      </c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</row>
    <row r="18" spans="1:256" s="98" customFormat="1" ht="15">
      <c r="A18" s="312"/>
      <c r="B18" s="312">
        <v>36866</v>
      </c>
      <c r="C18" s="98" t="s">
        <v>30</v>
      </c>
      <c r="E18" s="98" t="s">
        <v>158</v>
      </c>
      <c r="F18" s="313">
        <v>5.5E-2</v>
      </c>
      <c r="I18" s="98">
        <v>429</v>
      </c>
      <c r="K18" s="314">
        <v>44</v>
      </c>
      <c r="L18" s="315">
        <v>44</v>
      </c>
      <c r="M18" s="315">
        <v>44</v>
      </c>
      <c r="N18" s="315">
        <v>50</v>
      </c>
      <c r="O18" s="316">
        <v>50</v>
      </c>
      <c r="P18" s="317">
        <v>0</v>
      </c>
      <c r="Q18" s="317">
        <v>0</v>
      </c>
      <c r="R18" s="317">
        <v>0</v>
      </c>
      <c r="S18" s="317">
        <v>0</v>
      </c>
      <c r="T18" s="317">
        <v>0</v>
      </c>
      <c r="U18"/>
      <c r="V18" s="318">
        <v>0</v>
      </c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</row>
    <row r="19" spans="1:256" s="98" customFormat="1" ht="15">
      <c r="A19" s="312"/>
      <c r="B19" s="312">
        <v>36868</v>
      </c>
      <c r="C19" s="98" t="s">
        <v>30</v>
      </c>
      <c r="E19" s="98" t="s">
        <v>158</v>
      </c>
      <c r="F19" s="313">
        <v>5.5E-2</v>
      </c>
      <c r="I19" s="98">
        <v>425</v>
      </c>
      <c r="K19" s="314">
        <v>44</v>
      </c>
      <c r="L19" s="315">
        <v>44</v>
      </c>
      <c r="M19" s="315">
        <v>44</v>
      </c>
      <c r="N19" s="98">
        <v>50</v>
      </c>
      <c r="O19" s="316">
        <v>50</v>
      </c>
      <c r="P19" s="317">
        <v>0</v>
      </c>
      <c r="Q19" s="317">
        <v>0</v>
      </c>
      <c r="R19" s="317">
        <v>0</v>
      </c>
      <c r="S19" s="317">
        <v>0</v>
      </c>
      <c r="T19" s="317">
        <v>0</v>
      </c>
      <c r="U19"/>
      <c r="V19" s="318">
        <v>0</v>
      </c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</row>
    <row r="20" spans="1:256" s="98" customFormat="1" ht="15">
      <c r="A20" s="312"/>
      <c r="B20" s="312">
        <v>36881</v>
      </c>
      <c r="C20" s="98" t="s">
        <v>30</v>
      </c>
      <c r="E20" s="98" t="s">
        <v>158</v>
      </c>
      <c r="F20" s="313">
        <v>5.5E-2</v>
      </c>
      <c r="I20" s="98">
        <v>-2000</v>
      </c>
      <c r="K20" s="314">
        <v>58.5</v>
      </c>
      <c r="L20" s="315">
        <v>58.5</v>
      </c>
      <c r="M20" s="315">
        <v>58.5</v>
      </c>
      <c r="N20" s="98">
        <v>58.5</v>
      </c>
      <c r="O20" s="316">
        <v>58.5</v>
      </c>
      <c r="P20" s="317">
        <v>0</v>
      </c>
      <c r="Q20" s="317">
        <v>0</v>
      </c>
      <c r="R20" s="317">
        <v>0</v>
      </c>
      <c r="S20" s="317">
        <v>0</v>
      </c>
      <c r="T20" s="317">
        <v>0</v>
      </c>
      <c r="U20"/>
      <c r="V20" s="318">
        <v>0</v>
      </c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</row>
    <row r="21" spans="1:256" s="98" customFormat="1" ht="15">
      <c r="A21" s="312"/>
      <c r="B21" s="312">
        <v>36902</v>
      </c>
      <c r="C21" s="98" t="s">
        <v>45</v>
      </c>
      <c r="E21" s="98" t="s">
        <v>410</v>
      </c>
      <c r="F21" s="319">
        <v>0.05</v>
      </c>
      <c r="I21" s="98">
        <v>10000</v>
      </c>
      <c r="K21" s="314">
        <v>102.16</v>
      </c>
      <c r="L21" s="98">
        <v>102.16</v>
      </c>
      <c r="M21" s="98">
        <v>102.16</v>
      </c>
      <c r="N21" s="98">
        <v>101.8</v>
      </c>
      <c r="O21" s="316">
        <v>101.8</v>
      </c>
      <c r="P21" s="317">
        <v>0</v>
      </c>
      <c r="Q21" s="317">
        <v>0</v>
      </c>
      <c r="R21" s="317">
        <v>0</v>
      </c>
      <c r="S21" s="317">
        <v>0</v>
      </c>
      <c r="T21" s="317">
        <v>0</v>
      </c>
      <c r="U21"/>
      <c r="V21" s="315">
        <v>0</v>
      </c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</row>
    <row r="22" spans="1:256" s="98" customFormat="1" ht="15">
      <c r="A22" s="312"/>
      <c r="B22" s="312">
        <v>36902</v>
      </c>
      <c r="C22" s="98" t="s">
        <v>45</v>
      </c>
      <c r="E22" s="98" t="s">
        <v>411</v>
      </c>
      <c r="F22" s="320">
        <v>6.1249999999999999E-2</v>
      </c>
      <c r="I22" s="98">
        <v>-10000</v>
      </c>
      <c r="K22" s="314">
        <v>101.08</v>
      </c>
      <c r="L22" s="98">
        <v>101.08</v>
      </c>
      <c r="M22" s="98">
        <v>101.08</v>
      </c>
      <c r="N22" s="98">
        <v>100.31699999999999</v>
      </c>
      <c r="O22" s="316">
        <v>100.31699999999999</v>
      </c>
      <c r="P22" s="317">
        <v>0</v>
      </c>
      <c r="Q22" s="317">
        <v>0</v>
      </c>
      <c r="R22" s="317">
        <v>0</v>
      </c>
      <c r="S22" s="317">
        <v>0</v>
      </c>
      <c r="T22" s="317">
        <v>0</v>
      </c>
      <c r="U22"/>
      <c r="V22" s="315">
        <v>0</v>
      </c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</row>
    <row r="23" spans="1:256" ht="15.75">
      <c r="A23" s="42"/>
      <c r="B23" s="42">
        <v>36892</v>
      </c>
      <c r="C23" s="43" t="s">
        <v>30</v>
      </c>
      <c r="D23" s="43"/>
      <c r="E23" s="43" t="s">
        <v>422</v>
      </c>
      <c r="F23" s="43">
        <v>7.625</v>
      </c>
      <c r="G23" s="43">
        <v>10</v>
      </c>
      <c r="I23">
        <v>-2000</v>
      </c>
      <c r="K23" s="44">
        <v>68</v>
      </c>
      <c r="L23" s="45">
        <v>71.5</v>
      </c>
      <c r="M23" s="45">
        <v>71.5</v>
      </c>
      <c r="N23" s="45">
        <v>71.5</v>
      </c>
      <c r="O23" s="321">
        <v>68</v>
      </c>
      <c r="P23" s="78">
        <f>((O23-K23)*I23*10)/VLOOKUP(C23,'FX Rates'!$A$2:$B$4,2,0)</f>
        <v>0</v>
      </c>
      <c r="Q23" s="78">
        <f t="shared" ref="Q23:Q32" si="0">(O23-N23)*I23*10</f>
        <v>70000</v>
      </c>
      <c r="R23" s="78">
        <f>Q23/VLOOKUP(C23,'FX Rates'!$A$2:$B$4,2,0)</f>
        <v>70000</v>
      </c>
      <c r="S23" s="78">
        <f>((O23-L23)*I23*10)/VLOOKUP(C23,'FX Rates'!$A$2:$B$4,2,0)</f>
        <v>70000</v>
      </c>
      <c r="T23" s="78">
        <f>((O23-M23)*I23*10)/VLOOKUP(C23,'FX Rates'!$A$2:$B$4,2,0)</f>
        <v>70000</v>
      </c>
      <c r="V23" s="1">
        <v>-70000</v>
      </c>
      <c r="W23">
        <v>70000</v>
      </c>
      <c r="X23">
        <v>-70000</v>
      </c>
    </row>
    <row r="24" spans="1:256" ht="13.5" customHeight="1">
      <c r="A24" s="42"/>
      <c r="B24" s="42">
        <v>36923</v>
      </c>
      <c r="C24" s="43" t="s">
        <v>30</v>
      </c>
      <c r="D24" s="43"/>
      <c r="E24" s="43" t="s">
        <v>418</v>
      </c>
      <c r="F24" s="43">
        <v>6.875</v>
      </c>
      <c r="G24" s="43">
        <v>4</v>
      </c>
      <c r="I24">
        <v>-3000</v>
      </c>
      <c r="K24" s="346">
        <v>80.666666660000004</v>
      </c>
      <c r="L24" s="45">
        <v>83</v>
      </c>
      <c r="M24" s="45">
        <v>83</v>
      </c>
      <c r="N24" s="45">
        <v>83</v>
      </c>
      <c r="O24" s="28">
        <v>82</v>
      </c>
      <c r="P24" s="78">
        <f>((O24-K24)*I24*10)/VLOOKUP(C24,'FX Rates'!$A$2:$B$4,2,0)</f>
        <v>-40000.000199999879</v>
      </c>
      <c r="Q24" s="78">
        <f t="shared" si="0"/>
        <v>30000</v>
      </c>
      <c r="R24" s="78">
        <f>Q24/VLOOKUP(C24,'FX Rates'!$A$2:$B$4,2,0)</f>
        <v>30000</v>
      </c>
      <c r="S24" s="78">
        <f>((O24-L24)*I24*10)/VLOOKUP(C24,'FX Rates'!$A$2:$B$4,2,0)</f>
        <v>30000</v>
      </c>
      <c r="T24" s="78">
        <f>((O24-M24)*I24*10)/VLOOKUP(C24,'FX Rates'!$A$2:$B$4,2,0)</f>
        <v>30000</v>
      </c>
      <c r="V24" s="1">
        <v>-70000.000199999879</v>
      </c>
      <c r="W24">
        <v>90000</v>
      </c>
      <c r="X24">
        <v>-70000.000199999879</v>
      </c>
    </row>
    <row r="25" spans="1:256">
      <c r="A25" s="312"/>
      <c r="B25" s="312">
        <v>36945</v>
      </c>
      <c r="C25" s="98" t="s">
        <v>30</v>
      </c>
      <c r="D25" s="98"/>
      <c r="E25" s="98" t="s">
        <v>537</v>
      </c>
      <c r="F25" s="98">
        <v>7.375</v>
      </c>
      <c r="G25" s="570">
        <v>38657</v>
      </c>
      <c r="H25" s="98"/>
      <c r="I25" s="98">
        <v>9000</v>
      </c>
      <c r="J25" s="98"/>
      <c r="K25" s="314">
        <v>100</v>
      </c>
      <c r="L25" s="98">
        <v>100</v>
      </c>
      <c r="M25" s="98">
        <v>100</v>
      </c>
      <c r="N25" s="98">
        <v>100</v>
      </c>
      <c r="O25" s="98">
        <v>100</v>
      </c>
      <c r="P25" s="317">
        <f>((O25-K25)*I25*10)/VLOOKUP(C25,'FX Rates'!$A$2:$B$4,2,0)</f>
        <v>0</v>
      </c>
      <c r="Q25" s="317">
        <f t="shared" si="0"/>
        <v>0</v>
      </c>
      <c r="R25" s="317">
        <f>Q25/VLOOKUP(C25,'FX Rates'!$A$2:$B$4,2,0)</f>
        <v>0</v>
      </c>
      <c r="S25" s="317">
        <f>((O25-L25)*I25*10)/VLOOKUP(C25,'FX Rates'!$A$2:$B$4,2,0)</f>
        <v>0</v>
      </c>
      <c r="T25" s="317">
        <f>((O25-M25)*I25*10)/VLOOKUP(C25,'FX Rates'!$A$2:$B$4,2,0)</f>
        <v>0</v>
      </c>
      <c r="V25" s="98">
        <v>0</v>
      </c>
      <c r="W25" s="98">
        <v>2204100</v>
      </c>
      <c r="X25" s="98">
        <v>0</v>
      </c>
      <c r="Y25" s="98">
        <v>0</v>
      </c>
    </row>
    <row r="26" spans="1:256">
      <c r="A26" s="312"/>
      <c r="B26" s="312">
        <v>36945</v>
      </c>
      <c r="C26" s="98" t="s">
        <v>30</v>
      </c>
      <c r="D26" s="98"/>
      <c r="E26" s="98" t="s">
        <v>537</v>
      </c>
      <c r="F26" s="98">
        <v>7.73</v>
      </c>
      <c r="G26" s="570">
        <v>38321</v>
      </c>
      <c r="H26" s="98"/>
      <c r="I26" s="98">
        <v>500</v>
      </c>
      <c r="J26" s="98"/>
      <c r="K26" s="314">
        <v>100</v>
      </c>
      <c r="L26" s="98">
        <v>100</v>
      </c>
      <c r="M26" s="98">
        <v>100</v>
      </c>
      <c r="N26" s="98">
        <v>100</v>
      </c>
      <c r="O26" s="98">
        <v>100</v>
      </c>
      <c r="P26" s="317">
        <f>((O26-K26)*I26*10)/VLOOKUP(C26,'FX Rates'!$A$2:$B$4,2,0)</f>
        <v>0</v>
      </c>
      <c r="Q26" s="317">
        <f t="shared" si="0"/>
        <v>0</v>
      </c>
      <c r="R26" s="317">
        <f>Q26/VLOOKUP(C26,'FX Rates'!$A$2:$B$4,2,0)</f>
        <v>0</v>
      </c>
      <c r="S26" s="317">
        <f>((O26-L26)*I26*10)/VLOOKUP(C26,'FX Rates'!$A$2:$B$4,2,0)</f>
        <v>0</v>
      </c>
      <c r="T26" s="317">
        <f>((O26-M26)*I26*10)/VLOOKUP(C26,'FX Rates'!$A$2:$B$4,2,0)</f>
        <v>0</v>
      </c>
      <c r="V26" s="98">
        <v>0</v>
      </c>
      <c r="W26" s="98">
        <v>122450</v>
      </c>
      <c r="X26" s="98">
        <v>0</v>
      </c>
      <c r="Y26" s="98">
        <v>0</v>
      </c>
    </row>
    <row r="27" spans="1:256">
      <c r="A27" s="312"/>
      <c r="B27" s="312">
        <v>36946</v>
      </c>
      <c r="C27" s="98" t="s">
        <v>30</v>
      </c>
      <c r="D27" s="98"/>
      <c r="E27" s="98" t="s">
        <v>537</v>
      </c>
      <c r="F27" s="98">
        <v>6.29</v>
      </c>
      <c r="G27" s="570">
        <v>37691</v>
      </c>
      <c r="H27" s="98"/>
      <c r="I27" s="98">
        <v>500</v>
      </c>
      <c r="J27" s="98"/>
      <c r="K27" s="314">
        <v>100</v>
      </c>
      <c r="L27" s="98">
        <v>100</v>
      </c>
      <c r="M27" s="98">
        <v>100</v>
      </c>
      <c r="N27" s="98">
        <v>100</v>
      </c>
      <c r="O27" s="98">
        <v>100</v>
      </c>
      <c r="P27" s="317">
        <f>((O27-K27)*I27*10)/VLOOKUP(C27,'FX Rates'!$A$2:$B$4,2,0)</f>
        <v>0</v>
      </c>
      <c r="Q27" s="317">
        <f t="shared" si="0"/>
        <v>0</v>
      </c>
      <c r="R27" s="317">
        <f>Q27/VLOOKUP(C27,'FX Rates'!$A$2:$B$4,2,0)</f>
        <v>0</v>
      </c>
      <c r="S27" s="317">
        <f>((O27-L27)*I27*10)/VLOOKUP(C27,'FX Rates'!$A$2:$B$4,2,0)</f>
        <v>0</v>
      </c>
      <c r="T27" s="317">
        <f>((O27-M27)*I27*10)/VLOOKUP(C27,'FX Rates'!$A$2:$B$4,2,0)</f>
        <v>0</v>
      </c>
      <c r="V27" s="98">
        <v>0</v>
      </c>
      <c r="W27" s="98">
        <v>122450</v>
      </c>
      <c r="X27" s="98">
        <v>0</v>
      </c>
      <c r="Y27" s="98">
        <v>0</v>
      </c>
    </row>
    <row r="28" spans="1:256">
      <c r="A28" s="312"/>
      <c r="B28" s="312">
        <v>36977</v>
      </c>
      <c r="C28" s="98" t="s">
        <v>30</v>
      </c>
      <c r="D28" s="98"/>
      <c r="E28" s="98" t="s">
        <v>537</v>
      </c>
      <c r="F28" s="98">
        <v>7.375</v>
      </c>
      <c r="G28" s="570">
        <v>38657</v>
      </c>
      <c r="H28" s="98"/>
      <c r="I28" s="98">
        <v>-9000</v>
      </c>
      <c r="J28" s="98"/>
      <c r="K28" s="314">
        <v>100</v>
      </c>
      <c r="L28" s="98">
        <v>100</v>
      </c>
      <c r="M28" s="98">
        <v>100</v>
      </c>
      <c r="N28" s="98">
        <v>100</v>
      </c>
      <c r="O28" s="98">
        <v>100</v>
      </c>
      <c r="P28" s="317">
        <v>0</v>
      </c>
      <c r="Q28" s="317">
        <v>0</v>
      </c>
      <c r="R28" s="317">
        <v>0</v>
      </c>
      <c r="S28" s="317">
        <v>0</v>
      </c>
      <c r="T28" s="317">
        <v>0</v>
      </c>
      <c r="V28" s="98">
        <v>0</v>
      </c>
      <c r="W28" s="98">
        <v>2204100</v>
      </c>
      <c r="X28" s="98">
        <v>0</v>
      </c>
      <c r="Y28" s="98">
        <v>0</v>
      </c>
    </row>
    <row r="29" spans="1:256">
      <c r="A29" s="312"/>
      <c r="B29" s="312">
        <v>36949</v>
      </c>
      <c r="C29" s="98" t="s">
        <v>30</v>
      </c>
      <c r="D29" s="98"/>
      <c r="E29" s="98" t="s">
        <v>537</v>
      </c>
      <c r="F29" s="98">
        <v>7.73</v>
      </c>
      <c r="G29" s="570">
        <v>38321</v>
      </c>
      <c r="H29" s="98"/>
      <c r="I29" s="98">
        <v>-500</v>
      </c>
      <c r="J29" s="98"/>
      <c r="K29" s="314">
        <v>100</v>
      </c>
      <c r="L29" s="98">
        <v>100</v>
      </c>
      <c r="M29" s="98">
        <v>100</v>
      </c>
      <c r="N29" s="98">
        <v>100</v>
      </c>
      <c r="O29" s="98">
        <v>100</v>
      </c>
      <c r="P29" s="317">
        <v>0</v>
      </c>
      <c r="Q29" s="317">
        <v>0</v>
      </c>
      <c r="R29" s="317">
        <v>0</v>
      </c>
      <c r="S29" s="317">
        <v>0</v>
      </c>
      <c r="T29" s="317">
        <v>0</v>
      </c>
      <c r="V29" s="98">
        <v>0</v>
      </c>
      <c r="W29" s="98">
        <v>122450</v>
      </c>
      <c r="X29" s="98">
        <v>0</v>
      </c>
      <c r="Y29" s="98">
        <v>0</v>
      </c>
    </row>
    <row r="30" spans="1:256">
      <c r="A30" s="312"/>
      <c r="B30" s="312">
        <v>36949</v>
      </c>
      <c r="C30" s="98" t="s">
        <v>30</v>
      </c>
      <c r="D30" s="98"/>
      <c r="E30" s="98" t="s">
        <v>537</v>
      </c>
      <c r="F30" s="98">
        <v>6.29</v>
      </c>
      <c r="G30" s="570">
        <v>37691</v>
      </c>
      <c r="H30" s="98"/>
      <c r="I30" s="98">
        <v>500</v>
      </c>
      <c r="J30" s="98"/>
      <c r="K30" s="314">
        <v>100</v>
      </c>
      <c r="L30" s="98">
        <v>100</v>
      </c>
      <c r="M30" s="98">
        <v>100</v>
      </c>
      <c r="N30" s="98">
        <v>100</v>
      </c>
      <c r="O30" s="98">
        <v>100</v>
      </c>
      <c r="P30" s="317">
        <v>0</v>
      </c>
      <c r="Q30" s="317">
        <v>0</v>
      </c>
      <c r="R30" s="317">
        <v>0</v>
      </c>
      <c r="S30" s="317">
        <v>0</v>
      </c>
      <c r="T30" s="317">
        <v>0</v>
      </c>
      <c r="V30" s="98">
        <v>0</v>
      </c>
      <c r="W30" s="98">
        <v>122450</v>
      </c>
      <c r="X30" s="98">
        <v>0</v>
      </c>
      <c r="Y30" s="98">
        <v>0</v>
      </c>
    </row>
    <row r="31" spans="1:256">
      <c r="A31" s="42"/>
      <c r="B31" s="42">
        <v>36952</v>
      </c>
      <c r="C31" s="43" t="s">
        <v>45</v>
      </c>
      <c r="D31" s="43"/>
      <c r="E31" s="43" t="s">
        <v>555</v>
      </c>
      <c r="F31" s="43">
        <v>6</v>
      </c>
      <c r="G31" s="463">
        <v>38791</v>
      </c>
      <c r="I31">
        <v>10000</v>
      </c>
      <c r="K31" s="44">
        <v>99.486000000000004</v>
      </c>
      <c r="L31" s="45">
        <v>100.627483</v>
      </c>
      <c r="M31" s="45">
        <v>100.627483</v>
      </c>
      <c r="N31" s="45">
        <v>100.627483</v>
      </c>
      <c r="O31" s="28">
        <v>100.627483</v>
      </c>
      <c r="P31" s="78">
        <f>((O31-K31)*I31*10)/VLOOKUP(C31,'FX Rates'!$A$2:$B$4,2,0)</f>
        <v>100564.65230000005</v>
      </c>
      <c r="Q31" s="78">
        <f t="shared" si="0"/>
        <v>0</v>
      </c>
      <c r="R31" s="78">
        <f>Q31/VLOOKUP(C31,'FX Rates'!$A$2:$B$4,2,0)</f>
        <v>0</v>
      </c>
      <c r="S31" s="78">
        <f>((O31-L31)*I31*10)/VLOOKUP(C31,'FX Rates'!$A$2:$B$4,2,0)</f>
        <v>0</v>
      </c>
      <c r="T31" s="78">
        <f>((O31-M31)*I31*10)/VLOOKUP(C31,'FX Rates'!$A$2:$B$4,2,0)</f>
        <v>0</v>
      </c>
      <c r="V31">
        <v>100165.13325000029</v>
      </c>
      <c r="W31">
        <v>100165.13325000029</v>
      </c>
      <c r="X31">
        <v>100165.13325000029</v>
      </c>
    </row>
    <row r="32" spans="1:256">
      <c r="A32" s="42"/>
      <c r="B32" s="42">
        <v>36952</v>
      </c>
      <c r="C32" s="43" t="s">
        <v>45</v>
      </c>
      <c r="D32" s="43"/>
      <c r="E32" s="43" t="s">
        <v>556</v>
      </c>
      <c r="F32" s="43">
        <v>5</v>
      </c>
      <c r="G32" s="43">
        <v>2006</v>
      </c>
      <c r="I32">
        <v>-10000</v>
      </c>
      <c r="K32" s="44">
        <v>102.19</v>
      </c>
      <c r="L32" s="45">
        <v>103.15</v>
      </c>
      <c r="M32" s="45">
        <v>103.15</v>
      </c>
      <c r="N32" s="45">
        <v>103.15</v>
      </c>
      <c r="O32" s="28">
        <v>103.15</v>
      </c>
      <c r="P32" s="78">
        <f>((O32-K32)*I32*10)/VLOOKUP(C32,'FX Rates'!$A$2:$B$4,2,0)</f>
        <v>-84576.000000001208</v>
      </c>
      <c r="Q32" s="78">
        <f t="shared" si="0"/>
        <v>0</v>
      </c>
      <c r="R32" s="78">
        <f>Q32/VLOOKUP(C32,'FX Rates'!$A$2:$B$4,2,0)</f>
        <v>0</v>
      </c>
      <c r="S32" s="78">
        <f>((O32-L32)*I32*10)/VLOOKUP(C32,'FX Rates'!$A$2:$B$4,2,0)</f>
        <v>0</v>
      </c>
      <c r="T32" s="78">
        <f>((O32-M32)*I32*10)/VLOOKUP(C32,'FX Rates'!$A$2:$B$4,2,0)</f>
        <v>0</v>
      </c>
      <c r="V32">
        <v>-84240.000000001412</v>
      </c>
      <c r="W32">
        <v>-84240.000000001412</v>
      </c>
      <c r="X32">
        <v>-84240.000000001412</v>
      </c>
    </row>
    <row r="33" spans="1:24">
      <c r="A33" s="42"/>
      <c r="B33" s="42">
        <v>36966</v>
      </c>
      <c r="C33" s="43" t="s">
        <v>30</v>
      </c>
      <c r="D33" s="43"/>
      <c r="E33" s="43" t="s">
        <v>422</v>
      </c>
      <c r="F33" s="43">
        <v>7.625</v>
      </c>
      <c r="G33" s="43">
        <v>10</v>
      </c>
      <c r="I33">
        <v>-2000</v>
      </c>
      <c r="K33" s="44">
        <v>67.5</v>
      </c>
      <c r="L33" s="45">
        <v>71.5</v>
      </c>
      <c r="M33" s="45">
        <v>71.5</v>
      </c>
      <c r="N33" s="45">
        <v>71.5</v>
      </c>
      <c r="O33" s="489">
        <f>O23</f>
        <v>68</v>
      </c>
      <c r="P33" s="78">
        <f>((O33-K33)*I33*10)/VLOOKUP(C33,'FX Rates'!$A$2:$B$4,2,0)</f>
        <v>-10000</v>
      </c>
      <c r="Q33" s="78">
        <f>(O33-N33)*I33*10</f>
        <v>70000</v>
      </c>
      <c r="R33" s="78">
        <f>Q33/VLOOKUP(C33,'FX Rates'!$A$2:$B$4,2,0)</f>
        <v>70000</v>
      </c>
      <c r="S33" s="78">
        <f>((O33-L33)*I33*10)/VLOOKUP(C33,'FX Rates'!$A$2:$B$4,2,0)</f>
        <v>70000</v>
      </c>
      <c r="T33" s="78">
        <f>((O33-M33)*I33*10)/VLOOKUP(C33,'FX Rates'!$A$2:$B$4,2,0)</f>
        <v>70000</v>
      </c>
      <c r="V33">
        <v>-80000</v>
      </c>
      <c r="W33">
        <v>-80000</v>
      </c>
      <c r="X33">
        <v>-80000</v>
      </c>
    </row>
    <row r="34" spans="1:24">
      <c r="A34" s="42"/>
      <c r="B34" s="42">
        <v>36966</v>
      </c>
      <c r="C34" s="43" t="s">
        <v>30</v>
      </c>
      <c r="D34" s="43"/>
      <c r="E34" s="43" t="s">
        <v>418</v>
      </c>
      <c r="F34" s="43">
        <v>6.875</v>
      </c>
      <c r="G34" s="43">
        <v>4</v>
      </c>
      <c r="I34">
        <v>-2000</v>
      </c>
      <c r="K34" s="44">
        <v>79</v>
      </c>
      <c r="L34" s="45">
        <v>83</v>
      </c>
      <c r="M34" s="45">
        <v>83</v>
      </c>
      <c r="N34" s="45">
        <v>83</v>
      </c>
      <c r="O34" s="28">
        <f>O24</f>
        <v>82</v>
      </c>
      <c r="P34" s="78">
        <f>((O34-K34)*I34*10)/VLOOKUP(C34,'FX Rates'!$A$2:$B$4,2,0)</f>
        <v>-60000</v>
      </c>
      <c r="Q34" s="78">
        <f>(O34-N34)*I34*10</f>
        <v>20000</v>
      </c>
      <c r="R34" s="78">
        <f>Q34/VLOOKUP(C34,'FX Rates'!$A$2:$B$4,2,0)</f>
        <v>20000</v>
      </c>
      <c r="S34" s="78">
        <f>((O34-L34)*I34*10)/VLOOKUP(C34,'FX Rates'!$A$2:$B$4,2,0)</f>
        <v>20000</v>
      </c>
      <c r="T34" s="78">
        <f>((O34-M34)*I34*10)/VLOOKUP(C34,'FX Rates'!$A$2:$B$4,2,0)</f>
        <v>20000</v>
      </c>
      <c r="V34">
        <v>-80000</v>
      </c>
      <c r="W34">
        <v>-80000</v>
      </c>
      <c r="X34">
        <v>-80000</v>
      </c>
    </row>
    <row r="35" spans="1:24">
      <c r="A35" s="42"/>
      <c r="B35" s="42">
        <v>36966</v>
      </c>
      <c r="C35" s="43" t="s">
        <v>45</v>
      </c>
      <c r="D35" s="43"/>
      <c r="E35" s="43" t="s">
        <v>576</v>
      </c>
      <c r="F35" s="43">
        <v>6</v>
      </c>
      <c r="G35" s="463">
        <v>39527</v>
      </c>
      <c r="I35">
        <v>10000</v>
      </c>
      <c r="K35" s="44">
        <v>99.98</v>
      </c>
      <c r="L35" s="45">
        <v>99.98</v>
      </c>
      <c r="M35" s="45">
        <v>99.98</v>
      </c>
      <c r="N35" s="45">
        <v>99.98</v>
      </c>
      <c r="O35" s="28">
        <v>99.98</v>
      </c>
      <c r="P35" s="78">
        <f>((O35-K35)*I35*10)/VLOOKUP(C35,'FX Rates'!$A$2:$B$4,2,0)</f>
        <v>0</v>
      </c>
      <c r="Q35" s="78">
        <f>(O35-N35)*I35*10</f>
        <v>0</v>
      </c>
      <c r="R35" s="78">
        <f>Q35/VLOOKUP(C35,'FX Rates'!$A$2:$B$4,2,0)</f>
        <v>0</v>
      </c>
      <c r="S35" s="78">
        <f>((O35-L35)*I35*10)/VLOOKUP(C35,'FX Rates'!$A$2:$B$4,2,0)</f>
        <v>0</v>
      </c>
      <c r="T35" s="78">
        <f>((O35-M35)*I35*10)/VLOOKUP(C35,'FX Rates'!$A$2:$B$4,2,0)</f>
        <v>0</v>
      </c>
      <c r="V35">
        <v>0</v>
      </c>
      <c r="W35">
        <v>0</v>
      </c>
      <c r="X35">
        <v>0</v>
      </c>
    </row>
    <row r="36" spans="1:24">
      <c r="A36" s="42"/>
      <c r="B36" s="42">
        <v>36966</v>
      </c>
      <c r="C36" s="43" t="s">
        <v>45</v>
      </c>
      <c r="D36" s="43"/>
      <c r="E36" s="43" t="s">
        <v>577</v>
      </c>
      <c r="F36" s="43">
        <v>5.25</v>
      </c>
      <c r="G36" s="463">
        <v>39451</v>
      </c>
      <c r="I36">
        <v>-9500</v>
      </c>
      <c r="K36" s="44">
        <v>104.198003</v>
      </c>
      <c r="L36" s="45">
        <v>104.198003</v>
      </c>
      <c r="M36" s="45">
        <v>104.198003</v>
      </c>
      <c r="N36" s="45">
        <v>104.198003</v>
      </c>
      <c r="O36" s="28">
        <v>104.198003</v>
      </c>
      <c r="P36" s="78">
        <f>((O36-K36)*I36*10)/VLOOKUP(C36,'FX Rates'!$A$2:$B$4,2,0)</f>
        <v>0</v>
      </c>
      <c r="Q36" s="78">
        <f>(O36-N36)*I36*10</f>
        <v>0</v>
      </c>
      <c r="R36" s="78">
        <f>Q36/VLOOKUP(C36,'FX Rates'!$A$2:$B$4,2,0)</f>
        <v>0</v>
      </c>
      <c r="S36" s="78">
        <f>((O36-L36)*I36*10)/VLOOKUP(C36,'FX Rates'!$A$2:$B$4,2,0)</f>
        <v>0</v>
      </c>
      <c r="T36" s="78">
        <f>((O36-M36)*I36*10)/VLOOKUP(C36,'FX Rates'!$A$2:$B$4,2,0)</f>
        <v>0</v>
      </c>
      <c r="V36">
        <v>0</v>
      </c>
      <c r="W36">
        <v>0</v>
      </c>
      <c r="X36">
        <v>0</v>
      </c>
    </row>
    <row r="37" spans="1:24">
      <c r="A37" s="42"/>
      <c r="B37" s="42">
        <v>36966</v>
      </c>
      <c r="C37" s="43" t="s">
        <v>30</v>
      </c>
      <c r="D37" s="43"/>
      <c r="E37" s="43" t="s">
        <v>599</v>
      </c>
      <c r="F37" s="43">
        <v>10.75</v>
      </c>
      <c r="G37" s="463">
        <v>38991</v>
      </c>
      <c r="I37">
        <v>-2000</v>
      </c>
      <c r="K37" s="44">
        <v>85.75</v>
      </c>
      <c r="L37" s="45">
        <v>85.75</v>
      </c>
      <c r="M37" s="45">
        <v>85.75</v>
      </c>
      <c r="N37" s="45">
        <v>85.75</v>
      </c>
      <c r="O37" s="28">
        <v>85.75</v>
      </c>
      <c r="P37" s="78">
        <f>((O37-K37)*I37*10)/VLOOKUP(C37,'FX Rates'!$A$2:$B$4,2,0)</f>
        <v>0</v>
      </c>
      <c r="Q37" s="78">
        <f>(O37-N37)*I37*10</f>
        <v>0</v>
      </c>
      <c r="R37" s="78">
        <f>Q37/VLOOKUP(C37,'FX Rates'!$A$2:$B$4,2,0)</f>
        <v>0</v>
      </c>
      <c r="S37" s="78">
        <f>((O37-L37)*I37*10)/VLOOKUP(C37,'FX Rates'!$A$2:$B$4,2,0)</f>
        <v>0</v>
      </c>
      <c r="T37" s="78">
        <f>((O37-M37)*I37*10)/VLOOKUP(C37,'FX Rates'!$A$2:$B$4,2,0)</f>
        <v>0</v>
      </c>
      <c r="V37">
        <v>0</v>
      </c>
      <c r="W37">
        <v>0</v>
      </c>
      <c r="X37">
        <v>0</v>
      </c>
    </row>
    <row r="38" spans="1:24">
      <c r="A38" s="42"/>
      <c r="B38" s="42"/>
      <c r="C38" s="43"/>
      <c r="D38" s="43"/>
      <c r="E38" s="43"/>
      <c r="F38" s="43"/>
      <c r="G38" s="43"/>
      <c r="K38" s="44"/>
      <c r="L38" s="45"/>
      <c r="M38" s="45"/>
      <c r="N38" s="45"/>
      <c r="O38" s="28"/>
      <c r="P38" s="78"/>
      <c r="Q38" s="78"/>
      <c r="R38" s="78"/>
      <c r="S38" s="78"/>
      <c r="T38" s="78"/>
    </row>
    <row r="39" spans="1:24">
      <c r="A39" s="42"/>
      <c r="B39" s="42"/>
      <c r="C39" s="43"/>
      <c r="D39" s="43"/>
      <c r="E39" s="43"/>
      <c r="F39" s="43"/>
      <c r="G39" s="43"/>
      <c r="K39" s="44"/>
      <c r="L39" s="45"/>
      <c r="M39" s="45"/>
      <c r="N39" s="45"/>
      <c r="O39" s="28"/>
      <c r="P39" s="28"/>
      <c r="Q39" s="28"/>
      <c r="R39" s="28"/>
      <c r="S39" s="28"/>
      <c r="T39" s="28"/>
    </row>
    <row r="40" spans="1:24">
      <c r="A40" s="42"/>
      <c r="B40" s="42"/>
      <c r="C40" s="43"/>
      <c r="D40" s="43"/>
      <c r="E40" s="43"/>
      <c r="F40" s="43"/>
      <c r="G40" s="43"/>
      <c r="K40" s="44"/>
      <c r="L40" s="45"/>
      <c r="M40" s="45"/>
      <c r="N40" s="45"/>
      <c r="O40" s="28"/>
      <c r="P40" s="28"/>
      <c r="Q40" s="28"/>
      <c r="R40" s="28"/>
      <c r="S40" s="28"/>
      <c r="T40" s="28"/>
    </row>
    <row r="41" spans="1:24">
      <c r="A41" s="42"/>
      <c r="B41" s="42"/>
      <c r="C41" s="43"/>
      <c r="D41" s="43"/>
      <c r="E41" s="43"/>
      <c r="F41" s="43"/>
      <c r="G41" s="43"/>
      <c r="K41" s="44"/>
      <c r="L41" s="45"/>
      <c r="M41" s="45"/>
      <c r="N41" s="45"/>
      <c r="O41" s="28"/>
      <c r="P41" s="28"/>
      <c r="Q41" s="28"/>
      <c r="R41" s="28"/>
      <c r="S41" s="28"/>
      <c r="T41" s="28"/>
    </row>
    <row r="42" spans="1:24">
      <c r="A42" s="42"/>
      <c r="B42" s="42"/>
      <c r="C42" s="43"/>
      <c r="D42" s="43"/>
      <c r="E42" s="43"/>
      <c r="F42" s="43"/>
      <c r="G42" s="43"/>
      <c r="K42" s="44"/>
      <c r="L42" s="45"/>
      <c r="M42" s="45"/>
      <c r="N42" s="45"/>
      <c r="O42" s="28"/>
      <c r="P42" s="28"/>
      <c r="Q42" s="28"/>
      <c r="R42" s="28"/>
      <c r="S42" s="28"/>
      <c r="T42" s="28"/>
    </row>
    <row r="43" spans="1:24" ht="13.5" thickBot="1">
      <c r="A43" s="42"/>
      <c r="B43" s="42"/>
      <c r="C43" s="43"/>
      <c r="D43" s="43"/>
      <c r="E43" s="43"/>
      <c r="F43" s="43"/>
      <c r="G43" s="43"/>
      <c r="K43" s="44"/>
      <c r="L43" s="45"/>
      <c r="M43" s="45"/>
      <c r="N43" s="45"/>
      <c r="O43" s="28"/>
      <c r="P43" s="28"/>
      <c r="Q43" s="28"/>
      <c r="R43" s="28"/>
      <c r="S43" s="28"/>
      <c r="T43" s="28"/>
    </row>
    <row r="44" spans="1:24" ht="15" customHeight="1">
      <c r="A44" s="42"/>
      <c r="B44" s="279"/>
      <c r="C44" s="280"/>
      <c r="D44" s="280"/>
      <c r="E44" s="280"/>
      <c r="F44" s="280"/>
      <c r="G44" s="280"/>
      <c r="H44" s="281"/>
      <c r="I44" s="281"/>
      <c r="J44" s="282"/>
      <c r="K44" s="44"/>
      <c r="L44" s="45"/>
      <c r="M44" s="45"/>
      <c r="N44" s="45"/>
      <c r="O44" s="28"/>
      <c r="P44" s="28"/>
      <c r="Q44" s="28"/>
      <c r="R44" s="28"/>
      <c r="S44" s="28"/>
      <c r="T44" s="28"/>
    </row>
    <row r="45" spans="1:24" ht="16.5" customHeight="1">
      <c r="A45" s="42"/>
      <c r="B45" s="288"/>
      <c r="C45" s="278"/>
      <c r="D45" s="278"/>
      <c r="E45" s="278"/>
      <c r="F45" s="278"/>
      <c r="G45" s="278"/>
      <c r="H45" s="63"/>
      <c r="I45" s="63"/>
      <c r="J45" s="289"/>
      <c r="K45" s="44"/>
      <c r="L45" s="45"/>
      <c r="M45" s="45"/>
      <c r="N45" s="45"/>
      <c r="O45" s="28"/>
      <c r="P45" s="28"/>
      <c r="Q45" s="28"/>
      <c r="R45" s="28"/>
      <c r="S45" s="28"/>
      <c r="T45" s="28"/>
    </row>
    <row r="46" spans="1:24" ht="13.5" thickBot="1">
      <c r="A46" s="42"/>
      <c r="B46" s="283"/>
      <c r="C46" s="284"/>
      <c r="D46" s="284"/>
      <c r="E46" s="284"/>
      <c r="F46" s="284"/>
      <c r="G46" s="284"/>
      <c r="H46" s="285"/>
      <c r="I46" s="285"/>
      <c r="J46" s="286"/>
      <c r="K46" s="44"/>
      <c r="L46" s="45"/>
      <c r="M46" s="45"/>
      <c r="N46" s="45"/>
      <c r="O46" s="28"/>
      <c r="P46" s="28"/>
      <c r="Q46" s="28"/>
      <c r="R46" s="28"/>
      <c r="S46" s="28"/>
      <c r="T46" s="28"/>
    </row>
    <row r="47" spans="1:24">
      <c r="B47" s="16"/>
      <c r="P47" s="47"/>
    </row>
    <row r="48" spans="1:24">
      <c r="B48" s="16"/>
      <c r="P48" s="47"/>
    </row>
    <row r="49" spans="2:16">
      <c r="B49" s="16"/>
      <c r="P49" s="47"/>
    </row>
    <row r="50" spans="2:16">
      <c r="B50" s="16"/>
      <c r="P50" s="47"/>
    </row>
    <row r="51" spans="2:16">
      <c r="B51" s="16"/>
      <c r="P51" s="47"/>
    </row>
    <row r="52" spans="2:16">
      <c r="B52" s="16"/>
      <c r="P52" s="47"/>
    </row>
    <row r="53" spans="2:16">
      <c r="B53" s="16"/>
      <c r="P53" s="47"/>
    </row>
    <row r="54" spans="2:16">
      <c r="B54" s="16"/>
      <c r="P54" s="47"/>
    </row>
    <row r="55" spans="2:16">
      <c r="B55" s="16"/>
      <c r="P55" s="47"/>
    </row>
    <row r="56" spans="2:16">
      <c r="B56" s="16"/>
      <c r="P56" s="47"/>
    </row>
    <row r="57" spans="2:16">
      <c r="B57" s="16"/>
      <c r="P57" s="47"/>
    </row>
    <row r="58" spans="2:16">
      <c r="B58" s="16"/>
      <c r="P58" s="47"/>
    </row>
    <row r="59" spans="2:16">
      <c r="B59" s="16"/>
      <c r="P59" s="47"/>
    </row>
    <row r="60" spans="2:16">
      <c r="B60" s="16"/>
      <c r="P60" s="47"/>
    </row>
    <row r="61" spans="2:16">
      <c r="B61" s="16"/>
      <c r="P61" s="47"/>
    </row>
    <row r="62" spans="2:16">
      <c r="B62" s="16"/>
      <c r="P62" s="47"/>
    </row>
    <row r="63" spans="2:16">
      <c r="B63" s="16"/>
      <c r="P63" s="47"/>
    </row>
    <row r="64" spans="2:16">
      <c r="B64" s="16"/>
      <c r="P64" s="47"/>
    </row>
    <row r="65" spans="2:16">
      <c r="B65" s="16"/>
      <c r="P65" s="47"/>
    </row>
    <row r="66" spans="2:16">
      <c r="B66" s="16"/>
      <c r="P66" s="47"/>
    </row>
    <row r="67" spans="2:16">
      <c r="B67" s="16"/>
      <c r="P67" s="47"/>
    </row>
    <row r="68" spans="2:16">
      <c r="B68" s="16"/>
      <c r="P68" s="47"/>
    </row>
    <row r="69" spans="2:16">
      <c r="B69" s="16"/>
      <c r="P69" s="47"/>
    </row>
    <row r="70" spans="2:16">
      <c r="B70" s="16"/>
      <c r="P70" s="47"/>
    </row>
    <row r="71" spans="2:16">
      <c r="B71" s="16"/>
      <c r="P71" s="47"/>
    </row>
    <row r="72" spans="2:16">
      <c r="B72" s="16"/>
      <c r="P72" s="47"/>
    </row>
    <row r="73" spans="2:16">
      <c r="B73" s="16"/>
    </row>
  </sheetData>
  <mergeCells count="1">
    <mergeCell ref="P7:T7"/>
  </mergeCells>
  <pageMargins left="0.75" right="0.75" top="1" bottom="1" header="0.5" footer="0.5"/>
  <pageSetup paperSize="9" orientation="portrait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T23"/>
  <sheetViews>
    <sheetView topLeftCell="I1" zoomScale="80" workbookViewId="0">
      <selection activeCell="E20" sqref="E20"/>
    </sheetView>
  </sheetViews>
  <sheetFormatPr defaultColWidth="8" defaultRowHeight="12.75"/>
  <cols>
    <col min="1" max="1" width="10.7109375" style="490" customWidth="1"/>
    <col min="2" max="2" width="13" style="490" bestFit="1" customWidth="1"/>
    <col min="3" max="3" width="34.85546875" style="490" bestFit="1" customWidth="1"/>
    <col min="4" max="4" width="7.85546875" style="490" bestFit="1" customWidth="1"/>
    <col min="5" max="5" width="25.7109375" style="490" bestFit="1" customWidth="1"/>
    <col min="6" max="6" width="14.140625" style="490" bestFit="1" customWidth="1"/>
    <col min="7" max="7" width="19.42578125" style="490" bestFit="1" customWidth="1"/>
    <col min="8" max="8" width="15.42578125" style="490" bestFit="1" customWidth="1"/>
    <col min="9" max="9" width="18.140625" style="490" bestFit="1" customWidth="1"/>
    <col min="10" max="14" width="17.28515625" style="490" bestFit="1" customWidth="1"/>
    <col min="15" max="15" width="12" style="490" customWidth="1"/>
    <col min="16" max="16" width="14.28515625" style="490" bestFit="1" customWidth="1"/>
    <col min="17" max="17" width="10.5703125" style="490" bestFit="1" customWidth="1"/>
    <col min="18" max="19" width="9.42578125" style="490" bestFit="1" customWidth="1"/>
    <col min="20" max="16384" width="8" style="490"/>
  </cols>
  <sheetData>
    <row r="1" spans="1:20" ht="13.5" thickBot="1">
      <c r="J1" s="491" t="s">
        <v>131</v>
      </c>
      <c r="K1" s="490" t="s">
        <v>426</v>
      </c>
      <c r="L1" s="491" t="s">
        <v>103</v>
      </c>
      <c r="M1" s="491" t="s">
        <v>104</v>
      </c>
      <c r="N1" s="491" t="s">
        <v>157</v>
      </c>
    </row>
    <row r="2" spans="1:20" ht="13.5" thickBot="1">
      <c r="I2" s="526" t="s">
        <v>30</v>
      </c>
      <c r="J2" s="492">
        <f>SUM(P8:P71)</f>
        <v>-5464.647222222251</v>
      </c>
      <c r="K2" s="493">
        <f>SUM(K8:K71)</f>
        <v>-21.709722222207347</v>
      </c>
      <c r="L2" s="493">
        <f>SUM(L8:L71)</f>
        <v>-21.709722222207347</v>
      </c>
      <c r="M2" s="494">
        <f>SUM(M8:M71)</f>
        <v>-21.709722222207347</v>
      </c>
      <c r="N2" s="494">
        <f>SUM(N8:N71)</f>
        <v>-5464.647222222251</v>
      </c>
    </row>
    <row r="4" spans="1:20" s="502" customFormat="1" ht="16.5" customHeight="1">
      <c r="A4" s="495"/>
      <c r="B4" s="496"/>
      <c r="C4" s="497"/>
      <c r="D4" s="498"/>
      <c r="E4" s="499"/>
      <c r="F4" s="500"/>
      <c r="G4" s="501"/>
      <c r="H4" s="501"/>
      <c r="I4" s="500"/>
      <c r="J4" s="500"/>
      <c r="K4" s="500"/>
      <c r="L4" s="500"/>
      <c r="M4" s="500"/>
      <c r="N4" s="500"/>
      <c r="P4" s="503"/>
      <c r="Q4" s="503"/>
      <c r="R4" s="503"/>
      <c r="S4" s="503"/>
      <c r="T4" s="503"/>
    </row>
    <row r="5" spans="1:20" ht="18" customHeight="1" thickBot="1">
      <c r="P5" s="504"/>
      <c r="Q5" s="504"/>
      <c r="R5" s="504"/>
      <c r="S5" s="504"/>
      <c r="T5" s="504"/>
    </row>
    <row r="6" spans="1:20" s="507" customFormat="1" ht="15.75">
      <c r="A6" s="505"/>
      <c r="B6" s="505"/>
      <c r="C6" s="505"/>
      <c r="D6" s="505" t="s">
        <v>578</v>
      </c>
      <c r="E6" s="505"/>
      <c r="F6" s="505"/>
      <c r="G6" s="505"/>
      <c r="H6" s="505" t="s">
        <v>579</v>
      </c>
      <c r="I6" s="505"/>
      <c r="J6" s="505" t="s">
        <v>580</v>
      </c>
      <c r="K6" s="505"/>
      <c r="L6" s="505"/>
      <c r="M6" s="505"/>
      <c r="N6" s="506"/>
      <c r="P6" s="528"/>
      <c r="Q6" s="529" t="s">
        <v>146</v>
      </c>
      <c r="R6" s="529" t="s">
        <v>147</v>
      </c>
      <c r="S6" s="529"/>
      <c r="T6" s="530"/>
    </row>
    <row r="7" spans="1:20" s="502" customFormat="1" ht="16.5" thickBot="1">
      <c r="A7" s="508" t="s">
        <v>163</v>
      </c>
      <c r="B7" s="508" t="s">
        <v>581</v>
      </c>
      <c r="C7" s="508" t="s">
        <v>8</v>
      </c>
      <c r="D7" s="508" t="s">
        <v>150</v>
      </c>
      <c r="E7" s="508" t="s">
        <v>584</v>
      </c>
      <c r="F7" s="508" t="s">
        <v>587</v>
      </c>
      <c r="G7" s="508" t="s">
        <v>586</v>
      </c>
      <c r="H7" s="508" t="s">
        <v>585</v>
      </c>
      <c r="I7" s="508" t="s">
        <v>192</v>
      </c>
      <c r="J7" s="508" t="s">
        <v>582</v>
      </c>
      <c r="K7" s="555" t="s">
        <v>590</v>
      </c>
      <c r="L7" s="555" t="s">
        <v>103</v>
      </c>
      <c r="M7" s="555" t="s">
        <v>104</v>
      </c>
      <c r="N7" s="556" t="s">
        <v>157</v>
      </c>
      <c r="P7" s="531" t="s">
        <v>591</v>
      </c>
      <c r="Q7" s="535" t="s">
        <v>131</v>
      </c>
      <c r="R7" s="535" t="s">
        <v>103</v>
      </c>
      <c r="S7" s="535" t="s">
        <v>104</v>
      </c>
      <c r="T7" s="536" t="s">
        <v>157</v>
      </c>
    </row>
    <row r="8" spans="1:20" s="516" customFormat="1" ht="15">
      <c r="A8" s="537" t="s">
        <v>45</v>
      </c>
      <c r="B8" s="538">
        <v>36965</v>
      </c>
      <c r="C8" s="539" t="s">
        <v>583</v>
      </c>
      <c r="D8" s="540">
        <v>4.5499999999999999E-2</v>
      </c>
      <c r="E8" s="541">
        <v>38749</v>
      </c>
      <c r="F8" s="542">
        <v>-10000</v>
      </c>
      <c r="G8" s="543">
        <v>102.18</v>
      </c>
      <c r="H8" s="544">
        <v>36979</v>
      </c>
      <c r="I8" s="574">
        <v>-10000000</v>
      </c>
      <c r="J8" s="572">
        <f>-I8*D8/360*IF((H8-B8)&lt;0,0,(H8-B8))</f>
        <v>17694.444444444445</v>
      </c>
      <c r="K8" s="557">
        <f>(+P8-Q8)</f>
        <v>61.930555555518367</v>
      </c>
      <c r="L8" s="545">
        <f>(+P8-R8)</f>
        <v>61.930555555518367</v>
      </c>
      <c r="M8" s="545">
        <f>(+P8-S8)</f>
        <v>61.930555555518367</v>
      </c>
      <c r="N8" s="546">
        <f>(P8-T8)</f>
        <v>15588.805555555649</v>
      </c>
      <c r="O8" s="517"/>
      <c r="P8" s="560">
        <f>J8*(IF(ISERROR(VLOOKUP(A8,'FX Rates'!$A$2:$C$4,3,0)),0,VLOOKUP(A8,'FX Rates'!$A$2:$C$4,3,0)))</f>
        <v>15588.805555555649</v>
      </c>
      <c r="Q8" s="552">
        <v>15526.875000000131</v>
      </c>
      <c r="R8" s="552">
        <v>15526.875000000131</v>
      </c>
      <c r="S8" s="552">
        <v>15526.875000000131</v>
      </c>
      <c r="T8" s="553"/>
    </row>
    <row r="9" spans="1:20" s="516" customFormat="1" ht="15">
      <c r="A9" s="547" t="s">
        <v>45</v>
      </c>
      <c r="B9" s="509">
        <v>36965</v>
      </c>
      <c r="C9" s="510" t="s">
        <v>588</v>
      </c>
      <c r="D9" s="511">
        <v>4.9500000000000002E-2</v>
      </c>
      <c r="E9" s="512">
        <v>38777</v>
      </c>
      <c r="F9" s="513">
        <v>10000</v>
      </c>
      <c r="G9" s="514">
        <v>99.6</v>
      </c>
      <c r="H9" s="515">
        <v>36979</v>
      </c>
      <c r="I9" s="575">
        <v>10000000</v>
      </c>
      <c r="J9" s="571">
        <f t="shared" ref="J9:J21" si="0">-I9*D9/360*IF((H9-B9)&lt;0,0,(H9-B9))</f>
        <v>-19250</v>
      </c>
      <c r="K9" s="558">
        <f t="shared" ref="K9:K21" si="1">(+P9-Q9)</f>
        <v>-67.374999999959982</v>
      </c>
      <c r="L9" s="527">
        <f t="shared" ref="L9:L21" si="2">(+P9-R9)</f>
        <v>-67.374999999959982</v>
      </c>
      <c r="M9" s="527">
        <f t="shared" ref="M9:M21" si="3">(+P9-S9)</f>
        <v>-67.374999999959982</v>
      </c>
      <c r="N9" s="548">
        <f t="shared" ref="N9:N21" si="4">(P9-T9)</f>
        <v>-16959.250000000102</v>
      </c>
      <c r="O9" s="517"/>
      <c r="P9" s="561">
        <f>J9*(IF(ISERROR(VLOOKUP(A9,'FX Rates'!$A$2:$C$4,3,0)),0,VLOOKUP(A9,'FX Rates'!$A$2:$C$4,3,0)))</f>
        <v>-16959.250000000102</v>
      </c>
      <c r="Q9" s="518">
        <v>-16891.875000000142</v>
      </c>
      <c r="R9" s="518">
        <v>-16891.875000000142</v>
      </c>
      <c r="S9" s="518">
        <v>-16891.875000000142</v>
      </c>
      <c r="T9" s="532"/>
    </row>
    <row r="10" spans="1:20" s="516" customFormat="1" ht="15">
      <c r="A10" s="547" t="s">
        <v>45</v>
      </c>
      <c r="B10" s="509">
        <v>36970</v>
      </c>
      <c r="C10" s="510" t="s">
        <v>589</v>
      </c>
      <c r="D10" s="511">
        <v>4.65E-2</v>
      </c>
      <c r="E10" s="512">
        <v>39451</v>
      </c>
      <c r="F10" s="513">
        <v>-10000</v>
      </c>
      <c r="G10" s="514">
        <v>99.999527</v>
      </c>
      <c r="H10" s="515">
        <v>36984</v>
      </c>
      <c r="I10" s="575">
        <v>-10000000</v>
      </c>
      <c r="J10" s="571">
        <f t="shared" si="0"/>
        <v>18083.333333333336</v>
      </c>
      <c r="K10" s="558">
        <f t="shared" si="1"/>
        <v>63.291666666626043</v>
      </c>
      <c r="L10" s="527">
        <f t="shared" si="2"/>
        <v>63.291666666626043</v>
      </c>
      <c r="M10" s="527">
        <f t="shared" si="3"/>
        <v>63.291666666626043</v>
      </c>
      <c r="N10" s="548">
        <f t="shared" si="4"/>
        <v>15931.416666666762</v>
      </c>
      <c r="O10" s="517"/>
      <c r="P10" s="561">
        <f>J10*(IF(ISERROR(VLOOKUP(A10,'FX Rates'!$A$2:$C$4,3,0)),0,VLOOKUP(A10,'FX Rates'!$A$2:$C$4,3,0)))</f>
        <v>15931.416666666762</v>
      </c>
      <c r="Q10" s="518">
        <v>15868.125000000136</v>
      </c>
      <c r="R10" s="518">
        <v>15868.125000000136</v>
      </c>
      <c r="S10" s="518">
        <v>15868.125000000136</v>
      </c>
      <c r="T10" s="532"/>
    </row>
    <row r="11" spans="1:20" s="516" customFormat="1" ht="15">
      <c r="A11" s="547" t="s">
        <v>45</v>
      </c>
      <c r="B11" s="509">
        <v>36970</v>
      </c>
      <c r="C11" s="510" t="s">
        <v>576</v>
      </c>
      <c r="D11" s="511">
        <v>4.7800000000000002E-2</v>
      </c>
      <c r="E11" s="512">
        <v>39527</v>
      </c>
      <c r="F11" s="513">
        <v>10000</v>
      </c>
      <c r="G11" s="514">
        <v>104.198003</v>
      </c>
      <c r="H11" s="515">
        <v>36984</v>
      </c>
      <c r="I11" s="575">
        <v>10000000</v>
      </c>
      <c r="J11" s="571">
        <f t="shared" si="0"/>
        <v>-18588.888888888891</v>
      </c>
      <c r="K11" s="558">
        <f t="shared" si="1"/>
        <v>-65.061111111072023</v>
      </c>
      <c r="L11" s="527">
        <f t="shared" si="2"/>
        <v>-65.061111111072023</v>
      </c>
      <c r="M11" s="527">
        <f t="shared" si="3"/>
        <v>-65.061111111072023</v>
      </c>
      <c r="N11" s="548">
        <f t="shared" si="4"/>
        <v>-16376.81111111121</v>
      </c>
      <c r="O11" s="517"/>
      <c r="P11" s="561">
        <f>J11*(IF(ISERROR(VLOOKUP(A11,'FX Rates'!$A$2:$C$4,3,0)),0,VLOOKUP(A11,'FX Rates'!$A$2:$C$4,3,0)))</f>
        <v>-16376.81111111121</v>
      </c>
      <c r="Q11" s="518">
        <v>-16311.750000000138</v>
      </c>
      <c r="R11" s="518">
        <v>-16311.750000000138</v>
      </c>
      <c r="S11" s="518">
        <v>-16311.750000000138</v>
      </c>
      <c r="T11" s="532"/>
    </row>
    <row r="12" spans="1:20" s="516" customFormat="1" ht="15">
      <c r="A12" s="547" t="s">
        <v>45</v>
      </c>
      <c r="B12" s="509">
        <v>36979</v>
      </c>
      <c r="C12" s="510" t="s">
        <v>583</v>
      </c>
      <c r="D12" s="511">
        <v>4.4600000000000001E-2</v>
      </c>
      <c r="E12" s="512">
        <v>38749</v>
      </c>
      <c r="F12" s="513">
        <v>-10000</v>
      </c>
      <c r="G12" s="514">
        <v>102.93</v>
      </c>
      <c r="H12" s="515">
        <v>37011</v>
      </c>
      <c r="I12" s="575">
        <v>-10000000</v>
      </c>
      <c r="J12" s="571">
        <f t="shared" ref="J12:J18" si="5">-I12*D12/360*IF((H12-B12)&lt;0,0,(H12-B12))</f>
        <v>39644.444444444445</v>
      </c>
      <c r="K12" s="558">
        <f t="shared" ref="K12:K18" si="6">(+P12-Q12)</f>
        <v>138.7555555554718</v>
      </c>
      <c r="L12" s="527">
        <f t="shared" ref="L12:L18" si="7">(+P12-R12)</f>
        <v>138.7555555554718</v>
      </c>
      <c r="M12" s="527">
        <f t="shared" ref="M12:M18" si="8">(+P12-S12)</f>
        <v>138.7555555554718</v>
      </c>
      <c r="N12" s="548">
        <f t="shared" ref="N12:N18" si="9">(P12-T12)</f>
        <v>34926.755555555763</v>
      </c>
      <c r="O12" s="517"/>
      <c r="P12" s="561">
        <f>J12*(IF(ISERROR(VLOOKUP(A12,'FX Rates'!$A$2:$C$4,3,0)),0,VLOOKUP(A12,'FX Rates'!$A$2:$C$4,3,0)))</f>
        <v>34926.755555555763</v>
      </c>
      <c r="Q12" s="518">
        <v>34788.000000000291</v>
      </c>
      <c r="R12" s="518">
        <v>34788.000000000291</v>
      </c>
      <c r="S12" s="518">
        <v>34788.000000000291</v>
      </c>
      <c r="T12" s="532"/>
    </row>
    <row r="13" spans="1:20" s="516" customFormat="1" ht="15">
      <c r="A13" s="547" t="s">
        <v>45</v>
      </c>
      <c r="B13" s="509">
        <v>36979</v>
      </c>
      <c r="C13" s="510" t="s">
        <v>588</v>
      </c>
      <c r="D13" s="511">
        <v>4.8000000000000001E-2</v>
      </c>
      <c r="E13" s="512">
        <v>38777</v>
      </c>
      <c r="F13" s="513">
        <v>10000</v>
      </c>
      <c r="G13" s="514">
        <v>100.16800000000001</v>
      </c>
      <c r="H13" s="515">
        <v>37011</v>
      </c>
      <c r="I13" s="575">
        <v>10000000</v>
      </c>
      <c r="J13" s="571">
        <f t="shared" si="5"/>
        <v>-42666.666666666664</v>
      </c>
      <c r="K13" s="558">
        <f t="shared" si="6"/>
        <v>-149.33333333324117</v>
      </c>
      <c r="L13" s="527">
        <f t="shared" si="7"/>
        <v>-149.33333333324117</v>
      </c>
      <c r="M13" s="527">
        <f t="shared" si="8"/>
        <v>-149.33333333324117</v>
      </c>
      <c r="N13" s="548">
        <f t="shared" si="9"/>
        <v>-37589.333333333554</v>
      </c>
      <c r="O13" s="517"/>
      <c r="P13" s="561">
        <f>J13*(IF(ISERROR(VLOOKUP(A13,'FX Rates'!$A$2:$C$4,3,0)),0,VLOOKUP(A13,'FX Rates'!$A$2:$C$4,3,0)))</f>
        <v>-37589.333333333554</v>
      </c>
      <c r="Q13" s="518">
        <v>-37440.000000000313</v>
      </c>
      <c r="R13" s="518">
        <v>-37440.000000000313</v>
      </c>
      <c r="S13" s="518">
        <v>-37440.000000000313</v>
      </c>
      <c r="T13" s="532"/>
    </row>
    <row r="14" spans="1:20" s="516" customFormat="1" ht="15">
      <c r="A14" s="547" t="s">
        <v>45</v>
      </c>
      <c r="B14" s="509">
        <v>36984</v>
      </c>
      <c r="C14" s="510" t="s">
        <v>589</v>
      </c>
      <c r="D14" s="511">
        <v>4.65E-2</v>
      </c>
      <c r="E14" s="512">
        <v>39451</v>
      </c>
      <c r="F14" s="513">
        <v>-10000</v>
      </c>
      <c r="G14" s="514">
        <v>99.999527</v>
      </c>
      <c r="H14" s="515">
        <v>37015</v>
      </c>
      <c r="I14" s="575">
        <v>-10000000</v>
      </c>
      <c r="J14" s="571">
        <f t="shared" si="5"/>
        <v>40041.666666666672</v>
      </c>
      <c r="K14" s="558">
        <f t="shared" si="6"/>
        <v>140.14583333324845</v>
      </c>
      <c r="L14" s="527">
        <f t="shared" si="7"/>
        <v>140.14583333324845</v>
      </c>
      <c r="M14" s="527">
        <f t="shared" si="8"/>
        <v>140.14583333324845</v>
      </c>
      <c r="N14" s="548">
        <f t="shared" si="9"/>
        <v>35276.708333333547</v>
      </c>
      <c r="O14" s="517"/>
      <c r="P14" s="561">
        <f>J14*(IF(ISERROR(VLOOKUP(A14,'FX Rates'!$A$2:$C$4,3,0)),0,VLOOKUP(A14,'FX Rates'!$A$2:$C$4,3,0)))</f>
        <v>35276.708333333547</v>
      </c>
      <c r="Q14" s="518">
        <v>35136.562500000298</v>
      </c>
      <c r="R14" s="518">
        <v>35136.562500000298</v>
      </c>
      <c r="S14" s="518">
        <v>35136.562500000298</v>
      </c>
      <c r="T14" s="532"/>
    </row>
    <row r="15" spans="1:20" s="516" customFormat="1" ht="15">
      <c r="A15" s="547" t="s">
        <v>45</v>
      </c>
      <c r="B15" s="509">
        <v>36984</v>
      </c>
      <c r="C15" s="510" t="s">
        <v>576</v>
      </c>
      <c r="D15" s="511">
        <v>4.7800000000000002E-2</v>
      </c>
      <c r="E15" s="512">
        <v>39527</v>
      </c>
      <c r="F15" s="513">
        <v>10000</v>
      </c>
      <c r="G15" s="514">
        <v>104.198003</v>
      </c>
      <c r="H15" s="515">
        <v>37015</v>
      </c>
      <c r="I15" s="575">
        <v>10000000</v>
      </c>
      <c r="J15" s="571">
        <f t="shared" si="5"/>
        <v>-41161.111111111109</v>
      </c>
      <c r="K15" s="558">
        <f t="shared" si="6"/>
        <v>-144.06388888879883</v>
      </c>
      <c r="L15" s="527">
        <f t="shared" si="7"/>
        <v>-144.06388888879883</v>
      </c>
      <c r="M15" s="527">
        <f t="shared" si="8"/>
        <v>-144.06388888879883</v>
      </c>
      <c r="N15" s="548">
        <f t="shared" si="9"/>
        <v>-36262.938888889104</v>
      </c>
      <c r="O15" s="517"/>
      <c r="P15" s="561">
        <f>J15*(IF(ISERROR(VLOOKUP(A15,'FX Rates'!$A$2:$C$4,3,0)),0,VLOOKUP(A15,'FX Rates'!$A$2:$C$4,3,0)))</f>
        <v>-36262.938888889104</v>
      </c>
      <c r="Q15" s="518">
        <v>-36118.875000000306</v>
      </c>
      <c r="R15" s="518">
        <v>-36118.875000000306</v>
      </c>
      <c r="S15" s="518">
        <v>-36118.875000000306</v>
      </c>
      <c r="T15" s="532"/>
    </row>
    <row r="16" spans="1:20" s="516" customFormat="1" ht="15">
      <c r="A16" s="547"/>
      <c r="B16" s="509"/>
      <c r="C16" s="510"/>
      <c r="D16" s="511"/>
      <c r="E16" s="512"/>
      <c r="F16" s="513"/>
      <c r="G16" s="514"/>
      <c r="H16" s="515"/>
      <c r="I16" s="575"/>
      <c r="J16" s="571">
        <f t="shared" si="5"/>
        <v>0</v>
      </c>
      <c r="K16" s="558">
        <f t="shared" si="6"/>
        <v>0</v>
      </c>
      <c r="L16" s="527">
        <f t="shared" si="7"/>
        <v>0</v>
      </c>
      <c r="M16" s="527">
        <f t="shared" si="8"/>
        <v>0</v>
      </c>
      <c r="N16" s="548">
        <f t="shared" si="9"/>
        <v>0</v>
      </c>
      <c r="O16" s="517"/>
      <c r="P16" s="561">
        <f>J16*(IF(ISERROR(VLOOKUP(A16,'FX Rates'!$A$2:$C$4,3,0)),0,VLOOKUP(A16,'FX Rates'!$A$2:$C$4,3,0)))</f>
        <v>0</v>
      </c>
      <c r="Q16" s="518">
        <v>0</v>
      </c>
      <c r="R16" s="518"/>
      <c r="S16" s="518"/>
      <c r="T16" s="532"/>
    </row>
    <row r="17" spans="1:20" s="516" customFormat="1" ht="15">
      <c r="A17" s="547"/>
      <c r="B17" s="509"/>
      <c r="C17" s="510"/>
      <c r="D17" s="511"/>
      <c r="E17" s="512"/>
      <c r="F17" s="513"/>
      <c r="G17" s="514"/>
      <c r="H17" s="515"/>
      <c r="I17" s="575"/>
      <c r="J17" s="571">
        <f t="shared" si="5"/>
        <v>0</v>
      </c>
      <c r="K17" s="558">
        <f t="shared" si="6"/>
        <v>0</v>
      </c>
      <c r="L17" s="527">
        <f t="shared" si="7"/>
        <v>0</v>
      </c>
      <c r="M17" s="527">
        <f t="shared" si="8"/>
        <v>0</v>
      </c>
      <c r="N17" s="548">
        <f t="shared" si="9"/>
        <v>0</v>
      </c>
      <c r="O17" s="517"/>
      <c r="P17" s="561">
        <f>J17*(IF(ISERROR(VLOOKUP(A17,'FX Rates'!$A$2:$C$4,3,0)),0,VLOOKUP(A17,'FX Rates'!$A$2:$C$4,3,0)))</f>
        <v>0</v>
      </c>
      <c r="Q17" s="518">
        <v>0</v>
      </c>
      <c r="R17" s="518"/>
      <c r="S17" s="518"/>
      <c r="T17" s="532"/>
    </row>
    <row r="18" spans="1:20" s="516" customFormat="1" ht="15">
      <c r="A18" s="547"/>
      <c r="B18" s="509"/>
      <c r="C18" s="510"/>
      <c r="D18" s="511"/>
      <c r="E18" s="512"/>
      <c r="F18" s="513"/>
      <c r="G18" s="514"/>
      <c r="H18" s="515"/>
      <c r="I18" s="575"/>
      <c r="J18" s="571">
        <f t="shared" si="5"/>
        <v>0</v>
      </c>
      <c r="K18" s="558">
        <f t="shared" si="6"/>
        <v>0</v>
      </c>
      <c r="L18" s="527">
        <f t="shared" si="7"/>
        <v>0</v>
      </c>
      <c r="M18" s="527">
        <f t="shared" si="8"/>
        <v>0</v>
      </c>
      <c r="N18" s="548">
        <f t="shared" si="9"/>
        <v>0</v>
      </c>
      <c r="O18" s="517"/>
      <c r="P18" s="561">
        <f>J18*(IF(ISERROR(VLOOKUP(A18,'FX Rates'!$A$2:$C$4,3,0)),0,VLOOKUP(A18,'FX Rates'!$A$2:$C$4,3,0)))</f>
        <v>0</v>
      </c>
      <c r="Q18" s="518">
        <v>0</v>
      </c>
      <c r="R18" s="518"/>
      <c r="S18" s="518"/>
      <c r="T18" s="532"/>
    </row>
    <row r="19" spans="1:20" s="516" customFormat="1" ht="15">
      <c r="A19" s="547"/>
      <c r="B19" s="509"/>
      <c r="C19" s="510"/>
      <c r="D19" s="511"/>
      <c r="E19" s="512"/>
      <c r="F19" s="513"/>
      <c r="G19" s="514"/>
      <c r="H19" s="515"/>
      <c r="I19" s="575"/>
      <c r="J19" s="571">
        <f t="shared" si="0"/>
        <v>0</v>
      </c>
      <c r="K19" s="558">
        <f t="shared" si="1"/>
        <v>0</v>
      </c>
      <c r="L19" s="527">
        <f t="shared" si="2"/>
        <v>0</v>
      </c>
      <c r="M19" s="527">
        <f t="shared" si="3"/>
        <v>0</v>
      </c>
      <c r="N19" s="548">
        <f t="shared" si="4"/>
        <v>0</v>
      </c>
      <c r="O19" s="517"/>
      <c r="P19" s="561">
        <f>J19*(IF(ISERROR(VLOOKUP(A19,'FX Rates'!$A$2:$C$4,3,0)),0,VLOOKUP(A19,'FX Rates'!$A$2:$C$4,3,0)))</f>
        <v>0</v>
      </c>
      <c r="Q19" s="518">
        <v>0</v>
      </c>
      <c r="R19" s="518"/>
      <c r="S19" s="518"/>
      <c r="T19" s="532"/>
    </row>
    <row r="20" spans="1:20" s="516" customFormat="1" ht="15">
      <c r="A20" s="547"/>
      <c r="B20" s="509"/>
      <c r="C20" s="510"/>
      <c r="D20" s="511"/>
      <c r="E20" s="512"/>
      <c r="F20" s="513"/>
      <c r="G20" s="514"/>
      <c r="H20" s="515"/>
      <c r="I20" s="575"/>
      <c r="J20" s="571">
        <f t="shared" si="0"/>
        <v>0</v>
      </c>
      <c r="K20" s="558">
        <f t="shared" si="1"/>
        <v>0</v>
      </c>
      <c r="L20" s="527">
        <f t="shared" si="2"/>
        <v>0</v>
      </c>
      <c r="M20" s="527">
        <f t="shared" si="3"/>
        <v>0</v>
      </c>
      <c r="N20" s="548">
        <f t="shared" si="4"/>
        <v>0</v>
      </c>
      <c r="O20" s="517"/>
      <c r="P20" s="561">
        <f>J20*(IF(ISERROR(VLOOKUP(A20,'FX Rates'!$A$2:$C$4,3,0)),0,VLOOKUP(A20,'FX Rates'!$A$2:$C$4,3,0)))</f>
        <v>0</v>
      </c>
      <c r="Q20" s="518">
        <v>0</v>
      </c>
      <c r="R20" s="518"/>
      <c r="S20" s="518"/>
      <c r="T20" s="532"/>
    </row>
    <row r="21" spans="1:20" s="516" customFormat="1" ht="15.75" thickBot="1">
      <c r="A21" s="549"/>
      <c r="B21" s="519"/>
      <c r="C21" s="520"/>
      <c r="D21" s="521"/>
      <c r="E21" s="522"/>
      <c r="F21" s="523"/>
      <c r="G21" s="524"/>
      <c r="H21" s="525"/>
      <c r="I21" s="576"/>
      <c r="J21" s="573">
        <f t="shared" si="0"/>
        <v>0</v>
      </c>
      <c r="K21" s="559">
        <f t="shared" si="1"/>
        <v>0</v>
      </c>
      <c r="L21" s="550">
        <f t="shared" si="2"/>
        <v>0</v>
      </c>
      <c r="M21" s="550">
        <f t="shared" si="3"/>
        <v>0</v>
      </c>
      <c r="N21" s="551">
        <f t="shared" si="4"/>
        <v>0</v>
      </c>
      <c r="O21" s="517"/>
      <c r="P21" s="562">
        <f>J21*(IF(ISERROR(VLOOKUP(A21,'FX Rates'!$A$2:$C$4,3,0)),0,VLOOKUP(A21,'FX Rates'!$A$2:$C$4,3,0)))</f>
        <v>0</v>
      </c>
      <c r="Q21" s="533">
        <v>0</v>
      </c>
      <c r="R21" s="533"/>
      <c r="S21" s="533"/>
      <c r="T21" s="534"/>
    </row>
    <row r="23" spans="1:20">
      <c r="K23" s="554"/>
    </row>
  </sheetData>
  <pageMargins left="0.75" right="0.75" top="1" bottom="1" header="0.5" footer="0.5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1"/>
  <dimension ref="A1:U69"/>
  <sheetViews>
    <sheetView topLeftCell="J2" workbookViewId="0">
      <selection activeCell="E20" sqref="E20"/>
    </sheetView>
  </sheetViews>
  <sheetFormatPr defaultRowHeight="12.75" outlineLevelCol="1"/>
  <cols>
    <col min="1" max="1" width="16.5703125" style="356" customWidth="1"/>
    <col min="2" max="2" width="13.85546875" style="356" customWidth="1"/>
    <col min="3" max="3" width="12.140625" style="356" customWidth="1"/>
    <col min="4" max="4" width="14.28515625" style="356" customWidth="1"/>
    <col min="5" max="5" width="19.140625" bestFit="1" customWidth="1"/>
    <col min="6" max="6" width="13.7109375" customWidth="1" outlineLevel="1"/>
    <col min="7" max="7" width="13.7109375" style="13" customWidth="1"/>
    <col min="8" max="9" width="16.42578125" customWidth="1"/>
    <col min="10" max="10" width="15.85546875" customWidth="1"/>
    <col min="11" max="11" width="15.7109375" customWidth="1"/>
    <col min="12" max="12" width="18.7109375" customWidth="1"/>
    <col min="13" max="13" width="14.85546875" customWidth="1"/>
    <col min="14" max="14" width="14.85546875" hidden="1" customWidth="1" outlineLevel="1"/>
    <col min="15" max="15" width="14.85546875" customWidth="1" collapsed="1"/>
    <col min="16" max="16" width="16.7109375" customWidth="1"/>
    <col min="17" max="18" width="13.85546875" customWidth="1"/>
    <col min="19" max="20" width="10.5703125" customWidth="1"/>
  </cols>
  <sheetData>
    <row r="1" spans="1:21" ht="20.25">
      <c r="A1" s="354" t="s">
        <v>416</v>
      </c>
      <c r="C1" s="355"/>
    </row>
    <row r="2" spans="1:21" ht="20.25">
      <c r="A2" s="355"/>
      <c r="C2" s="355"/>
      <c r="D2" s="358"/>
      <c r="G2" s="15"/>
      <c r="L2" t="s">
        <v>131</v>
      </c>
      <c r="M2" t="s">
        <v>132</v>
      </c>
      <c r="N2" t="s">
        <v>133</v>
      </c>
      <c r="O2" t="s">
        <v>103</v>
      </c>
      <c r="P2" t="s">
        <v>104</v>
      </c>
    </row>
    <row r="3" spans="1:21" ht="13.5" thickBot="1">
      <c r="C3" s="359">
        <f>TodayDate</f>
        <v>0</v>
      </c>
      <c r="E3" s="272"/>
      <c r="G3" s="15"/>
      <c r="L3" s="8"/>
    </row>
    <row r="4" spans="1:21">
      <c r="K4" s="328" t="s">
        <v>134</v>
      </c>
      <c r="L4" s="329">
        <f>L5/eurxrate</f>
        <v>-1019543.0652888661</v>
      </c>
      <c r="M4" s="329">
        <f>M5/eurxrate</f>
        <v>73431.484164768888</v>
      </c>
      <c r="N4" s="329">
        <f>N5/eurxrate</f>
        <v>-1517800.3619148245</v>
      </c>
      <c r="O4" s="329">
        <f>O5/eurxrate</f>
        <v>73431.484164769252</v>
      </c>
      <c r="P4" s="350">
        <f>P5/eurxrate</f>
        <v>73431.484164768888</v>
      </c>
    </row>
    <row r="5" spans="1:21" ht="18.75" thickBot="1">
      <c r="A5" s="354"/>
      <c r="C5" s="354"/>
      <c r="F5" s="17"/>
      <c r="G5" s="21"/>
      <c r="H5" s="17"/>
      <c r="I5" s="17"/>
      <c r="K5" s="330" t="s">
        <v>135</v>
      </c>
      <c r="L5" s="331">
        <f>SUM(L10:L42)</f>
        <v>-1704294.9994500007</v>
      </c>
      <c r="M5" s="331">
        <f>SUM(M10:M42)</f>
        <v>122749.99999999924</v>
      </c>
      <c r="N5" s="331">
        <f>SUM(N10:N42)</f>
        <v>-2537194.9994500009</v>
      </c>
      <c r="O5" s="331">
        <f>SUM(O10:O42)</f>
        <v>122749.99999999984</v>
      </c>
      <c r="P5" s="351">
        <f>SUM(P10:P42)</f>
        <v>122749.99999999924</v>
      </c>
    </row>
    <row r="6" spans="1:21" ht="13.5" thickBot="1">
      <c r="I6" s="25"/>
    </row>
    <row r="7" spans="1:21" s="26" customFormat="1" ht="16.5" thickBot="1">
      <c r="A7" s="357"/>
      <c r="B7" s="357"/>
      <c r="C7" s="357"/>
      <c r="D7" s="357"/>
      <c r="G7" s="27"/>
      <c r="K7" s="568"/>
      <c r="L7" s="598" t="s">
        <v>136</v>
      </c>
      <c r="M7" s="599"/>
      <c r="N7" s="599"/>
      <c r="O7" s="599"/>
      <c r="P7" s="600"/>
    </row>
    <row r="8" spans="1:21" s="14" customFormat="1" ht="15.75">
      <c r="A8" s="29" t="s">
        <v>415</v>
      </c>
      <c r="B8" s="29" t="s">
        <v>138</v>
      </c>
      <c r="C8" s="29"/>
      <c r="D8" s="29" t="s">
        <v>139</v>
      </c>
      <c r="E8" s="29"/>
      <c r="F8" s="29"/>
      <c r="G8" s="326" t="s">
        <v>138</v>
      </c>
      <c r="H8" s="31" t="s">
        <v>142</v>
      </c>
      <c r="I8" s="31" t="s">
        <v>143</v>
      </c>
      <c r="J8" s="31" t="s">
        <v>144</v>
      </c>
      <c r="K8" s="322" t="s">
        <v>145</v>
      </c>
      <c r="L8" s="32" t="s">
        <v>131</v>
      </c>
      <c r="M8" s="32" t="s">
        <v>132</v>
      </c>
      <c r="N8" s="32" t="s">
        <v>133</v>
      </c>
      <c r="O8" s="32" t="s">
        <v>103</v>
      </c>
      <c r="P8" s="323" t="s">
        <v>104</v>
      </c>
      <c r="R8" s="34" t="s">
        <v>146</v>
      </c>
      <c r="S8" s="34" t="s">
        <v>147</v>
      </c>
      <c r="T8" s="34" t="s">
        <v>147</v>
      </c>
      <c r="U8" s="34"/>
    </row>
    <row r="9" spans="1:21" s="39" customFormat="1" ht="16.5" thickBot="1">
      <c r="A9" s="35" t="s">
        <v>417</v>
      </c>
      <c r="B9" s="35" t="s">
        <v>94</v>
      </c>
      <c r="C9" s="35" t="s">
        <v>148</v>
      </c>
      <c r="D9" s="35" t="s">
        <v>94</v>
      </c>
      <c r="E9" s="35" t="s">
        <v>415</v>
      </c>
      <c r="F9" s="35" t="s">
        <v>153</v>
      </c>
      <c r="G9" s="327" t="s">
        <v>155</v>
      </c>
      <c r="H9" s="37" t="s">
        <v>156</v>
      </c>
      <c r="I9" s="37" t="s">
        <v>156</v>
      </c>
      <c r="J9" s="37" t="s">
        <v>156</v>
      </c>
      <c r="K9" s="324" t="s">
        <v>156</v>
      </c>
      <c r="L9" s="38" t="s">
        <v>119</v>
      </c>
      <c r="M9" s="38" t="s">
        <v>119</v>
      </c>
      <c r="N9" s="38"/>
      <c r="O9" s="38" t="s">
        <v>119</v>
      </c>
      <c r="P9" s="325" t="s">
        <v>119</v>
      </c>
      <c r="Q9" s="14"/>
      <c r="R9" s="40" t="s">
        <v>131</v>
      </c>
      <c r="S9" s="40" t="s">
        <v>103</v>
      </c>
      <c r="T9" s="40" t="s">
        <v>104</v>
      </c>
      <c r="U9" s="40" t="s">
        <v>157</v>
      </c>
    </row>
    <row r="10" spans="1:21">
      <c r="A10" s="274"/>
      <c r="B10" s="274"/>
      <c r="C10" s="360"/>
      <c r="D10" s="360"/>
      <c r="E10" s="43"/>
      <c r="G10" s="44"/>
      <c r="H10" s="45"/>
      <c r="I10" s="45"/>
      <c r="J10" s="45"/>
      <c r="K10" s="28"/>
      <c r="L10" s="28"/>
      <c r="M10" s="28"/>
      <c r="N10" s="28"/>
      <c r="O10" s="46"/>
      <c r="P10" s="28"/>
    </row>
    <row r="11" spans="1:21" ht="15">
      <c r="A11" s="274" t="s">
        <v>418</v>
      </c>
      <c r="B11" s="274">
        <v>36908</v>
      </c>
      <c r="C11" s="360" t="s">
        <v>30</v>
      </c>
      <c r="D11" s="361">
        <v>36908</v>
      </c>
      <c r="E11" s="43" t="s">
        <v>420</v>
      </c>
      <c r="F11">
        <v>-4500</v>
      </c>
      <c r="G11" s="44">
        <v>9.4957999999999991</v>
      </c>
      <c r="H11" s="341">
        <v>12.64</v>
      </c>
      <c r="I11" s="341">
        <v>12.64</v>
      </c>
      <c r="J11" s="341">
        <v>12.64</v>
      </c>
      <c r="K11" s="41">
        <v>12.55</v>
      </c>
      <c r="L11" s="78">
        <f t="shared" ref="L11:L16" si="0">(K11-G11)*F11*100</f>
        <v>-1374390.0000000007</v>
      </c>
      <c r="M11" s="78">
        <f t="shared" ref="M11:N16" si="1">$L11-R11</f>
        <v>40499.999999999302</v>
      </c>
      <c r="N11" s="78">
        <f t="shared" si="1"/>
        <v>-2391390.0000000009</v>
      </c>
      <c r="O11" s="78">
        <f t="shared" ref="O11:O16" si="2">(K11-H11)*F11*100</f>
        <v>40499.999999999935</v>
      </c>
      <c r="P11" s="78">
        <f t="shared" ref="P11:P16" si="3">$L11-T11</f>
        <v>40499.999999999302</v>
      </c>
      <c r="R11" s="79">
        <v>-1414890</v>
      </c>
      <c r="S11">
        <v>1017000</v>
      </c>
      <c r="T11">
        <v>-1414890</v>
      </c>
    </row>
    <row r="12" spans="1:21" ht="15">
      <c r="A12" s="274" t="s">
        <v>419</v>
      </c>
      <c r="B12" s="274">
        <v>36908</v>
      </c>
      <c r="C12" s="360" t="s">
        <v>30</v>
      </c>
      <c r="D12" s="361">
        <v>36908</v>
      </c>
      <c r="E12" s="43" t="s">
        <v>421</v>
      </c>
      <c r="F12">
        <v>-1650</v>
      </c>
      <c r="G12" s="44">
        <v>10.28466667</v>
      </c>
      <c r="H12" s="341">
        <v>12.45</v>
      </c>
      <c r="I12" s="341">
        <v>12.45</v>
      </c>
      <c r="J12" s="341">
        <v>12.45</v>
      </c>
      <c r="K12" s="41">
        <v>11.75</v>
      </c>
      <c r="L12" s="78">
        <f t="shared" si="0"/>
        <v>-241779.99945</v>
      </c>
      <c r="M12" s="78">
        <f t="shared" si="1"/>
        <v>115499.99999999988</v>
      </c>
      <c r="N12" s="78">
        <f t="shared" si="1"/>
        <v>-490929.99945</v>
      </c>
      <c r="O12" s="78">
        <f t="shared" si="2"/>
        <v>115499.99999999988</v>
      </c>
      <c r="P12" s="78">
        <f t="shared" si="3"/>
        <v>115499.99999999988</v>
      </c>
      <c r="R12" s="79">
        <v>-357279.99944999989</v>
      </c>
      <c r="S12">
        <v>249150</v>
      </c>
      <c r="T12">
        <v>-357279.99944999989</v>
      </c>
    </row>
    <row r="13" spans="1:21" ht="15">
      <c r="A13" s="274" t="s">
        <v>419</v>
      </c>
      <c r="B13" s="274">
        <v>36916</v>
      </c>
      <c r="C13" s="360" t="s">
        <v>30</v>
      </c>
      <c r="D13" s="361">
        <v>36916</v>
      </c>
      <c r="E13" s="43" t="s">
        <v>421</v>
      </c>
      <c r="F13">
        <v>-750</v>
      </c>
      <c r="G13" s="44">
        <v>12.270799999999999</v>
      </c>
      <c r="H13" s="342">
        <v>12.45</v>
      </c>
      <c r="I13" s="342">
        <v>12.45</v>
      </c>
      <c r="J13" s="342">
        <v>12.45</v>
      </c>
      <c r="K13" s="41">
        <f>K12</f>
        <v>11.75</v>
      </c>
      <c r="L13" s="78">
        <f t="shared" si="0"/>
        <v>39059.999999999964</v>
      </c>
      <c r="M13" s="78">
        <f t="shared" si="1"/>
        <v>52499.999999999964</v>
      </c>
      <c r="N13" s="78">
        <f t="shared" si="1"/>
        <v>-74190.000000000029</v>
      </c>
      <c r="O13" s="78">
        <f t="shared" si="2"/>
        <v>52499.999999999942</v>
      </c>
      <c r="P13" s="78">
        <f t="shared" si="3"/>
        <v>52499.999999999964</v>
      </c>
      <c r="R13">
        <v>-13440</v>
      </c>
      <c r="S13">
        <v>113250</v>
      </c>
      <c r="T13">
        <v>-13440</v>
      </c>
    </row>
    <row r="14" spans="1:21" ht="15">
      <c r="A14" s="274" t="s">
        <v>418</v>
      </c>
      <c r="B14" s="274">
        <v>36921</v>
      </c>
      <c r="C14" s="360" t="s">
        <v>30</v>
      </c>
      <c r="D14" s="361">
        <v>36908</v>
      </c>
      <c r="E14" s="43" t="s">
        <v>420</v>
      </c>
      <c r="F14">
        <v>750</v>
      </c>
      <c r="G14" s="44">
        <v>9.4957999999999991</v>
      </c>
      <c r="H14" s="341">
        <v>12.64</v>
      </c>
      <c r="I14" s="341">
        <v>12.64</v>
      </c>
      <c r="J14" s="341">
        <v>12.64</v>
      </c>
      <c r="K14" s="41">
        <f>K11</f>
        <v>12.55</v>
      </c>
      <c r="L14" s="78">
        <f t="shared" si="0"/>
        <v>229065.00000000009</v>
      </c>
      <c r="M14" s="78">
        <f t="shared" si="1"/>
        <v>-6749.9999999999127</v>
      </c>
      <c r="N14" s="78">
        <f t="shared" si="1"/>
        <v>398565.00000000012</v>
      </c>
      <c r="O14" s="78">
        <f t="shared" si="2"/>
        <v>-6749.9999999999891</v>
      </c>
      <c r="P14" s="78">
        <f t="shared" si="3"/>
        <v>-6749.9999999999127</v>
      </c>
      <c r="R14">
        <v>235815</v>
      </c>
      <c r="S14">
        <v>-169500</v>
      </c>
      <c r="T14">
        <v>235815</v>
      </c>
    </row>
    <row r="15" spans="1:21" ht="15">
      <c r="A15" s="274" t="s">
        <v>418</v>
      </c>
      <c r="B15" s="274">
        <v>36924</v>
      </c>
      <c r="C15" s="360" t="s">
        <v>30</v>
      </c>
      <c r="D15" s="361">
        <v>36924</v>
      </c>
      <c r="E15" s="43" t="s">
        <v>420</v>
      </c>
      <c r="F15">
        <v>1000</v>
      </c>
      <c r="G15" s="44">
        <v>13.55</v>
      </c>
      <c r="H15" s="273">
        <v>12.64</v>
      </c>
      <c r="I15" s="273">
        <v>12.64</v>
      </c>
      <c r="J15" s="273">
        <v>12.64</v>
      </c>
      <c r="K15" s="41">
        <f>K11</f>
        <v>12.55</v>
      </c>
      <c r="L15" s="78">
        <f t="shared" si="0"/>
        <v>-100000</v>
      </c>
      <c r="M15" s="78">
        <f t="shared" si="1"/>
        <v>-9000</v>
      </c>
      <c r="N15" s="78">
        <f t="shared" si="1"/>
        <v>126000</v>
      </c>
      <c r="O15" s="78">
        <f t="shared" si="2"/>
        <v>-8999.9999999999854</v>
      </c>
      <c r="P15" s="78">
        <f t="shared" si="3"/>
        <v>-9000</v>
      </c>
      <c r="R15">
        <v>-91000</v>
      </c>
      <c r="S15">
        <v>-226000</v>
      </c>
      <c r="T15">
        <v>-91000</v>
      </c>
    </row>
    <row r="16" spans="1:21" ht="15">
      <c r="A16" s="274" t="s">
        <v>419</v>
      </c>
      <c r="B16" s="274">
        <v>36924</v>
      </c>
      <c r="C16" s="360" t="s">
        <v>30</v>
      </c>
      <c r="D16" s="361">
        <v>36924</v>
      </c>
      <c r="E16" s="43" t="s">
        <v>421</v>
      </c>
      <c r="F16">
        <v>1000</v>
      </c>
      <c r="G16" s="44">
        <v>14.3125</v>
      </c>
      <c r="H16" s="273">
        <v>12.45</v>
      </c>
      <c r="I16" s="273">
        <v>12.45</v>
      </c>
      <c r="J16" s="273">
        <v>12.45</v>
      </c>
      <c r="K16" s="41">
        <f>K12</f>
        <v>11.75</v>
      </c>
      <c r="L16" s="78">
        <f t="shared" si="0"/>
        <v>-256250</v>
      </c>
      <c r="M16" s="78">
        <f t="shared" si="1"/>
        <v>-70000</v>
      </c>
      <c r="N16" s="78">
        <f t="shared" si="1"/>
        <v>-105250</v>
      </c>
      <c r="O16" s="78">
        <f t="shared" si="2"/>
        <v>-69999.999999999927</v>
      </c>
      <c r="P16" s="78">
        <f t="shared" si="3"/>
        <v>-70000</v>
      </c>
      <c r="R16">
        <v>-186250</v>
      </c>
      <c r="S16">
        <v>-151000</v>
      </c>
      <c r="T16">
        <v>-186250</v>
      </c>
    </row>
    <row r="17" spans="1:16" ht="15">
      <c r="A17" s="274"/>
      <c r="B17" s="274"/>
      <c r="C17" s="360"/>
      <c r="D17" s="360"/>
      <c r="E17" s="43"/>
      <c r="G17" s="44"/>
      <c r="H17" s="273"/>
      <c r="I17" s="273"/>
      <c r="J17" s="273"/>
      <c r="K17" s="41"/>
      <c r="L17" s="78"/>
      <c r="M17" s="78"/>
      <c r="N17" s="28"/>
      <c r="O17" s="78"/>
      <c r="P17" s="78"/>
    </row>
    <row r="18" spans="1:16" ht="15">
      <c r="A18" s="274"/>
      <c r="B18" s="274"/>
      <c r="C18" s="360"/>
      <c r="D18" s="360"/>
      <c r="E18" s="43"/>
      <c r="G18" s="44"/>
      <c r="H18" s="273"/>
      <c r="I18" s="273"/>
      <c r="J18" s="273"/>
      <c r="K18" s="41"/>
      <c r="L18" s="78"/>
      <c r="M18" s="78"/>
      <c r="N18" s="28"/>
      <c r="O18" s="78"/>
      <c r="P18" s="78"/>
    </row>
    <row r="19" spans="1:16" ht="15">
      <c r="A19" s="274"/>
      <c r="B19" s="274"/>
      <c r="C19" s="360"/>
      <c r="D19" s="360"/>
      <c r="E19" s="43"/>
      <c r="G19" s="44"/>
      <c r="H19" s="273"/>
      <c r="I19" s="273"/>
      <c r="J19" s="45"/>
      <c r="K19" s="41"/>
      <c r="L19" s="78"/>
      <c r="M19" s="78"/>
      <c r="N19" s="28"/>
      <c r="O19" s="78"/>
      <c r="P19" s="78"/>
    </row>
    <row r="20" spans="1:16" ht="15">
      <c r="A20" s="274"/>
      <c r="B20" s="274"/>
      <c r="C20" s="360"/>
      <c r="D20" s="360"/>
      <c r="E20" s="43"/>
      <c r="G20" s="44"/>
      <c r="H20" s="273"/>
      <c r="I20" s="273"/>
      <c r="J20" s="45"/>
      <c r="K20" s="41"/>
      <c r="L20" s="78"/>
      <c r="M20" s="78"/>
      <c r="N20" s="28"/>
      <c r="O20" s="78"/>
      <c r="P20" s="78"/>
    </row>
    <row r="21" spans="1:16">
      <c r="A21" s="274"/>
      <c r="B21" s="274"/>
      <c r="C21" s="360"/>
      <c r="D21" s="360"/>
      <c r="E21" s="43"/>
      <c r="G21" s="44"/>
      <c r="H21" s="45"/>
      <c r="I21" s="45"/>
      <c r="J21" s="45"/>
      <c r="K21" s="28"/>
      <c r="L21" s="78"/>
      <c r="M21" s="78"/>
      <c r="N21" s="28"/>
      <c r="O21" s="78"/>
      <c r="P21" s="78"/>
    </row>
    <row r="22" spans="1:16">
      <c r="A22" s="274"/>
      <c r="B22" s="274"/>
      <c r="C22" s="360"/>
      <c r="D22" s="360"/>
      <c r="E22" s="43"/>
      <c r="G22" s="44"/>
      <c r="H22" s="45"/>
      <c r="I22" s="45"/>
      <c r="J22" s="45"/>
      <c r="K22" s="28"/>
      <c r="L22" s="78"/>
      <c r="M22" s="78"/>
      <c r="N22" s="28"/>
      <c r="O22" s="78"/>
      <c r="P22" s="78"/>
    </row>
    <row r="23" spans="1:16">
      <c r="A23" s="274"/>
      <c r="B23" s="274"/>
      <c r="C23" s="360"/>
      <c r="D23" s="360"/>
      <c r="E23" s="43"/>
      <c r="G23" s="44"/>
      <c r="H23" s="45"/>
      <c r="I23" s="45"/>
      <c r="J23" s="45"/>
      <c r="K23" s="28"/>
      <c r="L23" s="28"/>
      <c r="M23" s="28"/>
      <c r="N23" s="28"/>
      <c r="O23" s="28"/>
      <c r="P23" s="28"/>
    </row>
    <row r="24" spans="1:16">
      <c r="A24" s="274"/>
      <c r="B24" s="274"/>
      <c r="C24" s="360"/>
      <c r="D24" s="360"/>
      <c r="E24" s="43"/>
      <c r="G24" s="44"/>
      <c r="H24" s="45"/>
      <c r="I24" s="45"/>
      <c r="J24" s="45"/>
      <c r="K24" s="28"/>
      <c r="L24" s="28"/>
      <c r="M24" s="28"/>
      <c r="N24" s="28"/>
      <c r="O24" s="28"/>
      <c r="P24" s="28"/>
    </row>
    <row r="25" spans="1:16">
      <c r="A25" s="274"/>
      <c r="B25" s="274"/>
      <c r="C25" s="360"/>
      <c r="D25" s="360"/>
      <c r="E25" s="43"/>
      <c r="G25" s="44"/>
      <c r="H25" s="45"/>
      <c r="I25" s="45"/>
      <c r="J25" s="45"/>
      <c r="K25" s="28"/>
      <c r="L25" s="28"/>
      <c r="M25" s="28"/>
      <c r="N25" s="28"/>
      <c r="O25" s="28"/>
      <c r="P25" s="28"/>
    </row>
    <row r="26" spans="1:16">
      <c r="A26" s="274"/>
      <c r="B26" s="274"/>
      <c r="C26" s="360"/>
      <c r="D26" s="360"/>
      <c r="E26" s="43"/>
      <c r="G26" s="44"/>
      <c r="H26" s="45"/>
      <c r="I26" s="45"/>
      <c r="J26" s="45"/>
      <c r="K26" s="28"/>
      <c r="L26" s="28"/>
      <c r="M26" s="28"/>
      <c r="N26" s="28"/>
      <c r="O26" s="28"/>
      <c r="P26" s="28"/>
    </row>
    <row r="27" spans="1:16">
      <c r="A27" s="274"/>
      <c r="B27" s="274"/>
      <c r="C27" s="360"/>
      <c r="D27" s="360"/>
      <c r="E27" s="43"/>
      <c r="G27" s="44"/>
      <c r="H27" s="45"/>
      <c r="I27" s="45"/>
      <c r="J27" s="45"/>
      <c r="K27" s="28"/>
      <c r="L27" s="28"/>
      <c r="M27" s="28"/>
      <c r="N27" s="28"/>
      <c r="O27" s="28"/>
      <c r="P27" s="28"/>
    </row>
    <row r="28" spans="1:16">
      <c r="A28" s="274"/>
      <c r="B28" s="274"/>
      <c r="C28" s="360"/>
      <c r="D28" s="360"/>
      <c r="E28" s="43"/>
      <c r="G28" s="44"/>
      <c r="H28" s="45"/>
      <c r="I28" s="45"/>
      <c r="J28" s="45"/>
      <c r="K28" s="28"/>
      <c r="L28" s="28"/>
      <c r="M28" s="28"/>
      <c r="N28" s="28"/>
      <c r="O28" s="28"/>
      <c r="P28" s="28"/>
    </row>
    <row r="29" spans="1:16">
      <c r="A29" s="274"/>
      <c r="B29" s="274"/>
      <c r="C29" s="360"/>
      <c r="D29" s="360"/>
      <c r="E29" s="43"/>
      <c r="G29" s="44"/>
      <c r="H29" s="45"/>
      <c r="I29" s="45"/>
      <c r="J29" s="45"/>
      <c r="K29" s="28"/>
      <c r="L29" s="28"/>
      <c r="M29" s="28"/>
      <c r="N29" s="28"/>
      <c r="O29" s="28"/>
      <c r="P29" s="28"/>
    </row>
    <row r="30" spans="1:16">
      <c r="A30" s="274"/>
      <c r="B30" s="274"/>
      <c r="C30" s="360"/>
      <c r="D30" s="360"/>
      <c r="E30" s="43"/>
      <c r="G30" s="44"/>
      <c r="H30" s="45"/>
      <c r="I30" s="45"/>
      <c r="J30" s="45"/>
      <c r="K30" s="28"/>
      <c r="L30" s="28"/>
      <c r="M30" s="28"/>
      <c r="N30" s="28"/>
      <c r="O30" s="28"/>
      <c r="P30" s="28"/>
    </row>
    <row r="31" spans="1:16">
      <c r="A31" s="274"/>
      <c r="B31" s="274"/>
      <c r="C31" s="360"/>
      <c r="D31" s="360"/>
      <c r="E31" s="43"/>
      <c r="G31" s="44"/>
      <c r="H31" s="45"/>
      <c r="I31" s="45"/>
      <c r="J31" s="45"/>
      <c r="K31" s="28"/>
      <c r="L31" s="28"/>
      <c r="M31" s="28"/>
      <c r="N31" s="28"/>
      <c r="O31" s="28"/>
      <c r="P31" s="28"/>
    </row>
    <row r="32" spans="1:16">
      <c r="A32" s="274"/>
      <c r="B32" s="274"/>
      <c r="C32" s="360"/>
      <c r="D32" s="360"/>
      <c r="E32" s="43"/>
      <c r="G32" s="44"/>
      <c r="H32" s="45"/>
      <c r="I32" s="45"/>
      <c r="J32" s="45"/>
      <c r="K32" s="28"/>
      <c r="L32" s="28"/>
      <c r="M32" s="28"/>
      <c r="N32" s="28"/>
      <c r="O32" s="28"/>
      <c r="P32" s="28"/>
    </row>
    <row r="33" spans="1:16">
      <c r="A33" s="274"/>
      <c r="B33" s="274"/>
      <c r="C33" s="360"/>
      <c r="D33" s="360"/>
      <c r="E33" s="43"/>
      <c r="G33" s="44"/>
      <c r="H33" s="45"/>
      <c r="I33" s="45"/>
      <c r="J33" s="45"/>
      <c r="K33" s="28"/>
      <c r="L33" s="28"/>
      <c r="M33" s="28"/>
      <c r="N33" s="28"/>
      <c r="O33" s="28"/>
      <c r="P33" s="28"/>
    </row>
    <row r="34" spans="1:16">
      <c r="A34" s="274"/>
      <c r="B34" s="274"/>
      <c r="C34" s="360"/>
      <c r="D34" s="360"/>
      <c r="E34" s="43"/>
      <c r="G34" s="44"/>
      <c r="H34" s="45"/>
      <c r="I34" s="45"/>
      <c r="J34" s="45"/>
      <c r="K34" s="28"/>
      <c r="L34" s="28"/>
      <c r="M34" s="28"/>
      <c r="N34" s="28"/>
      <c r="O34" s="28"/>
      <c r="P34" s="28"/>
    </row>
    <row r="35" spans="1:16">
      <c r="A35" s="274"/>
      <c r="B35" s="274"/>
      <c r="C35" s="360"/>
      <c r="D35" s="360"/>
      <c r="E35" s="43"/>
      <c r="G35" s="44"/>
      <c r="H35" s="45"/>
      <c r="I35" s="45"/>
      <c r="J35" s="45"/>
      <c r="K35" s="28"/>
      <c r="L35" s="28"/>
      <c r="M35" s="28"/>
      <c r="N35" s="28"/>
      <c r="O35" s="28"/>
      <c r="P35" s="28"/>
    </row>
    <row r="36" spans="1:16">
      <c r="A36" s="274"/>
      <c r="B36" s="274"/>
      <c r="C36" s="360"/>
      <c r="D36" s="360"/>
      <c r="E36" s="43"/>
      <c r="G36" s="44"/>
      <c r="H36" s="45"/>
      <c r="I36" s="45"/>
      <c r="J36" s="45"/>
      <c r="K36" s="28"/>
      <c r="L36" s="28"/>
      <c r="M36" s="28"/>
      <c r="N36" s="28"/>
      <c r="O36" s="28"/>
      <c r="P36" s="28"/>
    </row>
    <row r="37" spans="1:16">
      <c r="A37" s="274"/>
      <c r="B37" s="274"/>
      <c r="C37" s="360"/>
      <c r="D37" s="360"/>
      <c r="E37" s="43"/>
      <c r="G37" s="44"/>
      <c r="H37" s="45"/>
      <c r="I37" s="45"/>
      <c r="J37" s="45"/>
      <c r="K37" s="28"/>
      <c r="L37" s="28"/>
      <c r="M37" s="28"/>
      <c r="N37" s="28"/>
      <c r="O37" s="28"/>
      <c r="P37" s="28"/>
    </row>
    <row r="38" spans="1:16">
      <c r="A38" s="274"/>
      <c r="B38" s="274"/>
      <c r="C38" s="360"/>
      <c r="D38" s="360"/>
      <c r="E38" s="43"/>
      <c r="G38" s="44"/>
      <c r="H38" s="45"/>
      <c r="I38" s="45"/>
      <c r="J38" s="45"/>
      <c r="K38" s="28"/>
      <c r="L38" s="28"/>
      <c r="M38" s="28"/>
      <c r="N38" s="28"/>
      <c r="O38" s="28"/>
      <c r="P38" s="28"/>
    </row>
    <row r="39" spans="1:16">
      <c r="A39" s="274"/>
      <c r="B39" s="274"/>
      <c r="C39" s="360"/>
      <c r="D39" s="360"/>
      <c r="E39" s="43"/>
      <c r="G39" s="44"/>
      <c r="H39" s="45"/>
      <c r="I39" s="45"/>
      <c r="J39" s="45"/>
      <c r="K39" s="28"/>
      <c r="L39" s="28"/>
      <c r="M39" s="28"/>
      <c r="N39" s="28"/>
      <c r="O39" s="28"/>
      <c r="P39" s="28"/>
    </row>
    <row r="40" spans="1:16">
      <c r="A40" s="274"/>
      <c r="B40" s="274"/>
      <c r="C40" s="360"/>
      <c r="D40" s="360"/>
      <c r="E40" s="43"/>
      <c r="G40" s="44"/>
      <c r="H40" s="45"/>
      <c r="I40" s="45"/>
      <c r="J40" s="45"/>
      <c r="K40" s="28"/>
      <c r="L40" s="28"/>
      <c r="M40" s="28"/>
      <c r="N40" s="28"/>
      <c r="O40" s="28"/>
      <c r="P40" s="28"/>
    </row>
    <row r="41" spans="1:16">
      <c r="A41" s="274"/>
      <c r="B41" s="274"/>
      <c r="C41" s="360"/>
      <c r="D41" s="360"/>
      <c r="E41" s="43"/>
      <c r="G41" s="44"/>
      <c r="H41" s="45"/>
      <c r="I41" s="45"/>
      <c r="J41" s="45"/>
      <c r="K41" s="28"/>
      <c r="L41" s="28"/>
      <c r="M41" s="28"/>
      <c r="N41" s="28"/>
      <c r="O41" s="28"/>
      <c r="P41" s="28"/>
    </row>
    <row r="42" spans="1:16">
      <c r="A42" s="274"/>
      <c r="B42" s="274"/>
      <c r="C42" s="360"/>
      <c r="D42" s="360"/>
      <c r="E42" s="43"/>
      <c r="G42" s="44"/>
      <c r="H42" s="45"/>
      <c r="I42" s="45"/>
      <c r="J42" s="45"/>
      <c r="K42" s="28"/>
      <c r="L42" s="28"/>
      <c r="M42" s="28"/>
      <c r="N42" s="28"/>
      <c r="O42" s="28"/>
      <c r="P42" s="28"/>
    </row>
    <row r="43" spans="1:16">
      <c r="B43" s="359"/>
      <c r="L43" s="47"/>
    </row>
    <row r="44" spans="1:16">
      <c r="B44" s="359"/>
      <c r="L44" s="47"/>
    </row>
    <row r="45" spans="1:16">
      <c r="B45" s="359"/>
      <c r="L45" s="47"/>
    </row>
    <row r="46" spans="1:16">
      <c r="B46" s="359"/>
      <c r="L46" s="47"/>
    </row>
    <row r="47" spans="1:16">
      <c r="B47" s="359"/>
      <c r="L47" s="47"/>
    </row>
    <row r="48" spans="1:16">
      <c r="B48" s="359"/>
      <c r="L48" s="47"/>
    </row>
    <row r="49" spans="2:12">
      <c r="B49" s="359"/>
      <c r="L49" s="47"/>
    </row>
    <row r="50" spans="2:12">
      <c r="B50" s="359"/>
      <c r="L50" s="47"/>
    </row>
    <row r="51" spans="2:12">
      <c r="B51" s="359"/>
      <c r="L51" s="47"/>
    </row>
    <row r="52" spans="2:12">
      <c r="B52" s="359"/>
      <c r="L52" s="47"/>
    </row>
    <row r="53" spans="2:12">
      <c r="B53" s="359"/>
      <c r="L53" s="47"/>
    </row>
    <row r="54" spans="2:12">
      <c r="B54" s="359"/>
      <c r="L54" s="47"/>
    </row>
    <row r="55" spans="2:12">
      <c r="B55" s="359"/>
      <c r="L55" s="47"/>
    </row>
    <row r="56" spans="2:12">
      <c r="B56" s="359"/>
      <c r="L56" s="47"/>
    </row>
    <row r="57" spans="2:12">
      <c r="B57" s="359"/>
      <c r="L57" s="47"/>
    </row>
    <row r="58" spans="2:12">
      <c r="B58" s="359"/>
      <c r="L58" s="47"/>
    </row>
    <row r="59" spans="2:12">
      <c r="B59" s="359"/>
      <c r="L59" s="47"/>
    </row>
    <row r="60" spans="2:12">
      <c r="B60" s="359"/>
      <c r="L60" s="47"/>
    </row>
    <row r="61" spans="2:12">
      <c r="B61" s="359"/>
      <c r="L61" s="47"/>
    </row>
    <row r="62" spans="2:12">
      <c r="B62" s="359"/>
      <c r="L62" s="47"/>
    </row>
    <row r="63" spans="2:12">
      <c r="B63" s="359"/>
      <c r="L63" s="47"/>
    </row>
    <row r="64" spans="2:12">
      <c r="B64" s="359"/>
      <c r="L64" s="47"/>
    </row>
    <row r="65" spans="2:12">
      <c r="B65" s="359"/>
      <c r="L65" s="47"/>
    </row>
    <row r="66" spans="2:12">
      <c r="B66" s="359"/>
      <c r="L66" s="47"/>
    </row>
    <row r="67" spans="2:12">
      <c r="B67" s="359"/>
      <c r="L67" s="47"/>
    </row>
    <row r="68" spans="2:12">
      <c r="B68" s="359"/>
      <c r="L68" s="47"/>
    </row>
    <row r="69" spans="2:12">
      <c r="B69" s="359"/>
    </row>
  </sheetData>
  <mergeCells count="1">
    <mergeCell ref="L7:P7"/>
  </mergeCells>
  <pageMargins left="0.75" right="0.75" top="1" bottom="1" header="0.5" footer="0.5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G23"/>
  <sheetViews>
    <sheetView workbookViewId="0">
      <selection activeCell="G31" sqref="G31"/>
    </sheetView>
  </sheetViews>
  <sheetFormatPr defaultRowHeight="12.75"/>
  <cols>
    <col min="1" max="1" width="9.140625" style="333"/>
    <col min="2" max="2" width="20.7109375" style="333" customWidth="1"/>
    <col min="3" max="3" width="15.140625" style="333" customWidth="1"/>
    <col min="4" max="5" width="9.140625" style="333"/>
    <col min="6" max="6" width="15.42578125" style="333" bestFit="1" customWidth="1"/>
    <col min="7" max="16384" width="9.140625" style="333"/>
  </cols>
  <sheetData>
    <row r="1" spans="1:7">
      <c r="A1" s="332" t="s">
        <v>438</v>
      </c>
      <c r="F1" s="334"/>
    </row>
    <row r="2" spans="1:7">
      <c r="F2" s="334"/>
    </row>
    <row r="3" spans="1:7">
      <c r="A3" s="332" t="s">
        <v>439</v>
      </c>
      <c r="B3" s="332" t="s">
        <v>440</v>
      </c>
      <c r="C3" s="332" t="s">
        <v>441</v>
      </c>
    </row>
    <row r="4" spans="1:7">
      <c r="A4" s="333" t="s">
        <v>418</v>
      </c>
      <c r="B4" s="340">
        <v>0.32</v>
      </c>
      <c r="C4" s="335">
        <f>B4/$C$8^0.5</f>
        <v>1.9845557534273355E-2</v>
      </c>
      <c r="F4" s="332" t="s">
        <v>442</v>
      </c>
      <c r="G4" s="333" t="s">
        <v>443</v>
      </c>
    </row>
    <row r="5" spans="1:7">
      <c r="A5" s="333" t="s">
        <v>419</v>
      </c>
      <c r="B5" s="340">
        <v>0.32</v>
      </c>
      <c r="C5" s="335">
        <f>B5/$C$8^0.5</f>
        <v>1.9845557534273355E-2</v>
      </c>
    </row>
    <row r="8" spans="1:7">
      <c r="B8" s="333" t="s">
        <v>444</v>
      </c>
      <c r="C8" s="333">
        <v>260</v>
      </c>
    </row>
    <row r="11" spans="1:7">
      <c r="A11" s="332" t="s">
        <v>445</v>
      </c>
    </row>
    <row r="13" spans="1:7">
      <c r="B13" s="333" t="s">
        <v>446</v>
      </c>
    </row>
    <row r="15" spans="1:7">
      <c r="A15" s="333" t="s">
        <v>447</v>
      </c>
    </row>
    <row r="17" spans="1:7">
      <c r="A17" s="333" t="s">
        <v>448</v>
      </c>
    </row>
    <row r="19" spans="1:7">
      <c r="A19" s="333" t="s">
        <v>418</v>
      </c>
      <c r="B19" s="336">
        <f ca="1">(ABS(SUMIF(Equity!$A$11:$P$100,A19,Equity!$F$11:$F$14))*100)</f>
        <v>275000</v>
      </c>
      <c r="C19" s="333">
        <f>Equity!K11</f>
        <v>12.55</v>
      </c>
      <c r="D19" s="337">
        <f>C4</f>
        <v>1.9845557534273355E-2</v>
      </c>
      <c r="E19" s="333">
        <v>1.645</v>
      </c>
      <c r="F19" s="336">
        <f ca="1">B19*C19*D19*E19</f>
        <v>112669.3078240647</v>
      </c>
    </row>
    <row r="20" spans="1:7">
      <c r="A20" s="339" t="s">
        <v>419</v>
      </c>
      <c r="B20" s="336">
        <f ca="1">(ABS(SUMIF(Equity!$A$11:$P$100,A20,Equity!$F$11:$F$100))*100)</f>
        <v>140000</v>
      </c>
      <c r="C20" s="333">
        <f>Equity!K12</f>
        <v>11.75</v>
      </c>
      <c r="D20" s="337">
        <f>C5</f>
        <v>1.9845557534273355E-2</v>
      </c>
      <c r="E20" s="333">
        <v>1.645</v>
      </c>
      <c r="F20" s="336">
        <f ca="1">B20*C20*D20*E20</f>
        <v>53702.574826682052</v>
      </c>
    </row>
    <row r="21" spans="1:7">
      <c r="F21" s="336"/>
    </row>
    <row r="22" spans="1:7">
      <c r="F22" s="336"/>
    </row>
    <row r="23" spans="1:7">
      <c r="A23" s="333" t="s">
        <v>449</v>
      </c>
      <c r="F23" s="338">
        <f ca="1">SQRT(F20^2+F19^2+2*F19*F20*1)</f>
        <v>166371.88265074673</v>
      </c>
      <c r="G23" s="339" t="s">
        <v>450</v>
      </c>
    </row>
  </sheetData>
  <pageMargins left="0.75" right="0.75" top="1" bottom="1" header="0.5" footer="0.5"/>
  <pageSetup paperSize="9" orientation="portrait" horizontalDpi="4294967292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Q22"/>
  <sheetViews>
    <sheetView workbookViewId="0">
      <selection activeCell="L22" sqref="L22"/>
    </sheetView>
  </sheetViews>
  <sheetFormatPr defaultRowHeight="12.75"/>
  <cols>
    <col min="4" max="9" width="9.28515625" bestFit="1" customWidth="1"/>
    <col min="10" max="10" width="11" bestFit="1" customWidth="1"/>
    <col min="11" max="11" width="10.140625" bestFit="1" customWidth="1"/>
    <col min="12" max="12" width="20.42578125" bestFit="1" customWidth="1"/>
    <col min="17" max="17" width="10.140625" bestFit="1" customWidth="1"/>
  </cols>
  <sheetData>
    <row r="1" spans="1:17">
      <c r="A1" t="s">
        <v>82</v>
      </c>
      <c r="B1" t="s">
        <v>11</v>
      </c>
      <c r="C1" t="s">
        <v>83</v>
      </c>
      <c r="D1" t="s">
        <v>87</v>
      </c>
      <c r="E1" t="s">
        <v>88</v>
      </c>
      <c r="F1" t="s">
        <v>89</v>
      </c>
      <c r="G1" t="s">
        <v>90</v>
      </c>
      <c r="H1" t="s">
        <v>91</v>
      </c>
      <c r="I1" t="s">
        <v>16</v>
      </c>
      <c r="J1" t="s">
        <v>93</v>
      </c>
      <c r="K1" t="s">
        <v>94</v>
      </c>
      <c r="L1" t="s">
        <v>8</v>
      </c>
      <c r="M1" t="s">
        <v>95</v>
      </c>
      <c r="N1" t="s">
        <v>84</v>
      </c>
      <c r="O1" t="s">
        <v>85</v>
      </c>
      <c r="P1" t="s">
        <v>86</v>
      </c>
      <c r="Q1" t="s">
        <v>96</v>
      </c>
    </row>
    <row r="3" spans="1:17">
      <c r="A3" s="54">
        <v>108</v>
      </c>
      <c r="B3" s="54" t="s">
        <v>30</v>
      </c>
      <c r="C3" s="54">
        <v>19</v>
      </c>
      <c r="D3" s="258">
        <v>-15.743696999999999</v>
      </c>
      <c r="E3" s="258">
        <v>-638.47244599999999</v>
      </c>
      <c r="F3" s="258">
        <v>0</v>
      </c>
      <c r="G3" s="258">
        <v>0</v>
      </c>
      <c r="H3" s="258">
        <v>0</v>
      </c>
      <c r="I3" s="258">
        <v>-81.865832999999995</v>
      </c>
      <c r="J3" s="258">
        <v>-6027.8318040000004</v>
      </c>
      <c r="K3" s="486">
        <v>36889</v>
      </c>
      <c r="L3" s="54" t="s">
        <v>49</v>
      </c>
      <c r="M3" s="54">
        <v>10226</v>
      </c>
      <c r="N3" s="54" t="s">
        <v>28</v>
      </c>
      <c r="O3" s="54" t="s">
        <v>27</v>
      </c>
      <c r="P3" s="54" t="s">
        <v>97</v>
      </c>
      <c r="Q3" s="486">
        <v>37419</v>
      </c>
    </row>
    <row r="4" spans="1:17">
      <c r="A4">
        <v>135</v>
      </c>
      <c r="B4" t="s">
        <v>30</v>
      </c>
      <c r="C4">
        <v>40</v>
      </c>
      <c r="D4" s="1">
        <v>-10.835456000000001</v>
      </c>
      <c r="E4" s="1">
        <v>-31.507227</v>
      </c>
      <c r="F4" s="1">
        <v>-48.851255000000002</v>
      </c>
      <c r="G4" s="1">
        <v>-450.81349699999998</v>
      </c>
      <c r="H4" s="1">
        <v>0</v>
      </c>
      <c r="I4" s="1">
        <v>-448.615454</v>
      </c>
      <c r="J4" s="1">
        <v>74793.164067000005</v>
      </c>
      <c r="K4" s="67">
        <v>36889</v>
      </c>
      <c r="L4" t="s">
        <v>204</v>
      </c>
      <c r="M4">
        <v>14252</v>
      </c>
      <c r="N4" t="s">
        <v>32</v>
      </c>
      <c r="O4" t="s">
        <v>27</v>
      </c>
      <c r="P4" t="s">
        <v>79</v>
      </c>
      <c r="Q4" s="67">
        <v>38000</v>
      </c>
    </row>
    <row r="5" spans="1:17">
      <c r="A5">
        <v>136</v>
      </c>
      <c r="B5" t="s">
        <v>30</v>
      </c>
      <c r="C5">
        <v>140</v>
      </c>
      <c r="D5" s="1">
        <v>10.835456000000001</v>
      </c>
      <c r="E5" s="1">
        <v>31.507227</v>
      </c>
      <c r="F5" s="1">
        <v>48.851255000000002</v>
      </c>
      <c r="G5" s="1">
        <v>450.81349699999998</v>
      </c>
      <c r="H5" s="1">
        <v>0</v>
      </c>
      <c r="I5" s="1">
        <v>448.615454</v>
      </c>
      <c r="J5" s="1">
        <v>-74793.164067000005</v>
      </c>
      <c r="K5" s="67">
        <v>36889</v>
      </c>
      <c r="L5" t="s">
        <v>204</v>
      </c>
      <c r="M5">
        <v>14252</v>
      </c>
      <c r="N5" t="s">
        <v>78</v>
      </c>
      <c r="O5" t="s">
        <v>79</v>
      </c>
      <c r="P5" t="s">
        <v>27</v>
      </c>
      <c r="Q5" s="67">
        <v>38000</v>
      </c>
    </row>
    <row r="6" spans="1:17">
      <c r="A6" s="54">
        <v>149</v>
      </c>
      <c r="B6" s="54" t="s">
        <v>30</v>
      </c>
      <c r="C6" s="54">
        <v>56</v>
      </c>
      <c r="D6" s="258">
        <v>-30.872226000000001</v>
      </c>
      <c r="E6" s="258">
        <v>-84.326286999999994</v>
      </c>
      <c r="F6" s="258">
        <v>-134.70442299999999</v>
      </c>
      <c r="G6" s="258">
        <v>-178.65171000000001</v>
      </c>
      <c r="H6" s="258">
        <v>-3422.7501360000001</v>
      </c>
      <c r="I6" s="258">
        <v>-263.69583399999999</v>
      </c>
      <c r="J6" s="258">
        <v>215565.018209</v>
      </c>
      <c r="K6" s="486">
        <v>36889</v>
      </c>
      <c r="L6" s="54" t="s">
        <v>29</v>
      </c>
      <c r="M6" s="54">
        <v>10381</v>
      </c>
      <c r="N6" s="54" t="s">
        <v>28</v>
      </c>
      <c r="O6" s="54" t="s">
        <v>27</v>
      </c>
      <c r="P6" s="54" t="s">
        <v>267</v>
      </c>
      <c r="Q6" s="486">
        <v>38593</v>
      </c>
    </row>
    <row r="7" spans="1:17">
      <c r="A7" s="54">
        <v>153</v>
      </c>
      <c r="B7" s="54" t="s">
        <v>30</v>
      </c>
      <c r="C7" s="54">
        <v>8</v>
      </c>
      <c r="D7" s="258">
        <v>-21.404330999999999</v>
      </c>
      <c r="E7" s="258">
        <v>-59.704455000000003</v>
      </c>
      <c r="F7" s="258">
        <v>-96.046465999999995</v>
      </c>
      <c r="G7" s="258">
        <v>-127.84006599999999</v>
      </c>
      <c r="H7" s="258">
        <v>-2292.320076</v>
      </c>
      <c r="I7" s="258">
        <v>-141.27434</v>
      </c>
      <c r="J7" s="258">
        <v>67331.422328999994</v>
      </c>
      <c r="K7" s="486">
        <v>36889</v>
      </c>
      <c r="L7" s="54" t="s">
        <v>46</v>
      </c>
      <c r="M7" s="54">
        <v>10964</v>
      </c>
      <c r="N7" s="54" t="s">
        <v>28</v>
      </c>
      <c r="O7" s="54" t="s">
        <v>27</v>
      </c>
      <c r="P7" s="54" t="s">
        <v>92</v>
      </c>
      <c r="Q7" s="486">
        <v>38446</v>
      </c>
    </row>
    <row r="8" spans="1:17">
      <c r="A8">
        <v>213</v>
      </c>
      <c r="B8" t="s">
        <v>30</v>
      </c>
      <c r="C8">
        <v>54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-75.863637999999995</v>
      </c>
      <c r="J8" s="1">
        <v>-462272.97456900001</v>
      </c>
      <c r="K8" s="67">
        <v>36889</v>
      </c>
      <c r="L8" t="s">
        <v>268</v>
      </c>
      <c r="M8">
        <v>12983</v>
      </c>
      <c r="N8" t="s">
        <v>28</v>
      </c>
      <c r="O8" t="s">
        <v>27</v>
      </c>
      <c r="P8" t="s">
        <v>97</v>
      </c>
      <c r="Q8" s="67">
        <v>38620</v>
      </c>
    </row>
    <row r="9" spans="1:17">
      <c r="A9">
        <v>218</v>
      </c>
      <c r="B9" t="s">
        <v>30</v>
      </c>
      <c r="C9">
        <v>165</v>
      </c>
      <c r="D9" s="1">
        <v>43.640247000000002</v>
      </c>
      <c r="E9" s="1">
        <v>119.090103</v>
      </c>
      <c r="F9" s="1">
        <v>190.89656400000001</v>
      </c>
      <c r="G9" s="1">
        <v>254.25393099999999</v>
      </c>
      <c r="H9" s="1">
        <v>5207.5058550000003</v>
      </c>
      <c r="I9" s="1">
        <v>158.83478099999999</v>
      </c>
      <c r="J9" s="1">
        <v>-60561.665833999999</v>
      </c>
      <c r="K9" s="67">
        <v>36889</v>
      </c>
      <c r="L9" t="s">
        <v>81</v>
      </c>
      <c r="M9">
        <v>10188</v>
      </c>
      <c r="N9" t="s">
        <v>80</v>
      </c>
      <c r="O9" t="s">
        <v>79</v>
      </c>
      <c r="P9" t="s">
        <v>271</v>
      </c>
      <c r="Q9" s="67">
        <v>38610</v>
      </c>
    </row>
    <row r="10" spans="1:17">
      <c r="A10">
        <v>219</v>
      </c>
      <c r="B10" t="s">
        <v>30</v>
      </c>
      <c r="C10">
        <v>166</v>
      </c>
      <c r="D10" s="1">
        <v>43.758519</v>
      </c>
      <c r="E10" s="1">
        <v>119.384039</v>
      </c>
      <c r="F10" s="1">
        <v>191.45853500000001</v>
      </c>
      <c r="G10" s="1">
        <v>255.138634</v>
      </c>
      <c r="H10" s="1">
        <v>5200.666217</v>
      </c>
      <c r="I10" s="1">
        <v>234.326595</v>
      </c>
      <c r="J10" s="1">
        <v>-137226.15739800001</v>
      </c>
      <c r="K10" s="67">
        <v>36889</v>
      </c>
      <c r="L10" t="s">
        <v>272</v>
      </c>
      <c r="M10">
        <v>10390</v>
      </c>
      <c r="N10" t="s">
        <v>80</v>
      </c>
      <c r="O10" t="s">
        <v>79</v>
      </c>
      <c r="P10" t="s">
        <v>271</v>
      </c>
      <c r="Q10" s="67">
        <v>38610</v>
      </c>
    </row>
    <row r="11" spans="1:17">
      <c r="A11">
        <v>220</v>
      </c>
      <c r="B11" t="s">
        <v>30</v>
      </c>
      <c r="C11">
        <v>167</v>
      </c>
      <c r="D11" s="1">
        <v>44.286617</v>
      </c>
      <c r="E11" s="1">
        <v>120.74187999999999</v>
      </c>
      <c r="F11" s="1">
        <v>193.57580799999999</v>
      </c>
      <c r="G11" s="1">
        <v>257.96447899999998</v>
      </c>
      <c r="H11" s="1">
        <v>5207.7172520000004</v>
      </c>
      <c r="I11" s="1">
        <v>187.34890999999999</v>
      </c>
      <c r="J11" s="1">
        <v>-91384.900410000002</v>
      </c>
      <c r="K11" s="67">
        <v>36889</v>
      </c>
      <c r="L11" t="s">
        <v>273</v>
      </c>
      <c r="M11">
        <v>10580</v>
      </c>
      <c r="N11" t="s">
        <v>80</v>
      </c>
      <c r="O11" t="s">
        <v>79</v>
      </c>
      <c r="P11" t="s">
        <v>97</v>
      </c>
      <c r="Q11" s="67">
        <v>38610</v>
      </c>
    </row>
    <row r="12" spans="1:17">
      <c r="A12">
        <v>221</v>
      </c>
      <c r="B12" t="s">
        <v>30</v>
      </c>
      <c r="C12">
        <v>168</v>
      </c>
      <c r="D12" s="1">
        <v>44.368704999999999</v>
      </c>
      <c r="E12" s="1">
        <v>120.90583100000001</v>
      </c>
      <c r="F12" s="1">
        <v>193.71226300000001</v>
      </c>
      <c r="G12" s="1">
        <v>258.06281300000001</v>
      </c>
      <c r="H12" s="1">
        <v>5195.9536539999999</v>
      </c>
      <c r="I12" s="1">
        <v>290.68444199999999</v>
      </c>
      <c r="J12" s="1">
        <v>-224075.86181599999</v>
      </c>
      <c r="K12" s="67">
        <v>36889</v>
      </c>
      <c r="L12" t="s">
        <v>274</v>
      </c>
      <c r="M12">
        <v>10612</v>
      </c>
      <c r="N12" t="s">
        <v>80</v>
      </c>
      <c r="O12" t="s">
        <v>79</v>
      </c>
      <c r="P12" t="s">
        <v>97</v>
      </c>
      <c r="Q12" s="67">
        <v>38610</v>
      </c>
    </row>
    <row r="13" spans="1:17">
      <c r="A13" s="54">
        <v>312</v>
      </c>
      <c r="B13" s="54" t="s">
        <v>30</v>
      </c>
      <c r="C13" s="54">
        <v>7</v>
      </c>
      <c r="D13" s="258">
        <v>14.35173</v>
      </c>
      <c r="E13" s="258">
        <v>39.788432</v>
      </c>
      <c r="F13" s="258">
        <v>63.856816000000002</v>
      </c>
      <c r="G13" s="258">
        <v>84.930051000000006</v>
      </c>
      <c r="H13" s="258">
        <v>1563.277036</v>
      </c>
      <c r="I13" s="258">
        <v>124.042405</v>
      </c>
      <c r="J13" s="258">
        <v>-135568.24469699999</v>
      </c>
      <c r="K13" s="486">
        <v>36889</v>
      </c>
      <c r="L13" s="54" t="s">
        <v>29</v>
      </c>
      <c r="M13" s="54">
        <v>10381</v>
      </c>
      <c r="N13" s="54" t="s">
        <v>28</v>
      </c>
      <c r="O13" s="54" t="s">
        <v>27</v>
      </c>
      <c r="P13" s="54" t="s">
        <v>92</v>
      </c>
      <c r="Q13" s="486">
        <v>38446</v>
      </c>
    </row>
    <row r="14" spans="1:17">
      <c r="A14">
        <v>313</v>
      </c>
      <c r="B14" t="s">
        <v>30</v>
      </c>
      <c r="C14">
        <v>15</v>
      </c>
      <c r="D14" s="1">
        <v>-15.438669000000001</v>
      </c>
      <c r="E14" s="1">
        <v>-43.461148999999999</v>
      </c>
      <c r="F14" s="1">
        <v>-69.790360000000007</v>
      </c>
      <c r="G14" s="1">
        <v>-92.691867000000002</v>
      </c>
      <c r="H14" s="1">
        <v>-1567.768024</v>
      </c>
      <c r="I14" s="1">
        <v>-140.31168700000001</v>
      </c>
      <c r="J14" s="1">
        <v>57379.447031999996</v>
      </c>
      <c r="K14" s="67">
        <v>36889</v>
      </c>
      <c r="L14" t="s">
        <v>29</v>
      </c>
      <c r="M14">
        <v>10381</v>
      </c>
      <c r="N14" t="s">
        <v>28</v>
      </c>
      <c r="O14" t="s">
        <v>27</v>
      </c>
      <c r="P14" t="s">
        <v>92</v>
      </c>
      <c r="Q14" s="67">
        <v>38446</v>
      </c>
    </row>
    <row r="15" spans="1:17">
      <c r="A15">
        <v>321</v>
      </c>
      <c r="B15" t="s">
        <v>30</v>
      </c>
      <c r="C15">
        <v>202</v>
      </c>
      <c r="D15" s="1">
        <v>15.683534999999999</v>
      </c>
      <c r="E15" s="1">
        <v>40.230888</v>
      </c>
      <c r="F15" s="1">
        <v>519.45414500000004</v>
      </c>
      <c r="G15" s="1">
        <v>0</v>
      </c>
      <c r="H15" s="1">
        <v>0</v>
      </c>
      <c r="I15" s="1">
        <v>550.060519</v>
      </c>
      <c r="J15" s="1">
        <v>-205874.31377899999</v>
      </c>
      <c r="K15" s="67">
        <v>36889</v>
      </c>
      <c r="L15" t="s">
        <v>75</v>
      </c>
      <c r="M15">
        <v>10703</v>
      </c>
      <c r="N15" t="s">
        <v>32</v>
      </c>
      <c r="O15" t="s">
        <v>27</v>
      </c>
      <c r="P15" t="s">
        <v>79</v>
      </c>
      <c r="Q15" s="67">
        <v>37695</v>
      </c>
    </row>
    <row r="16" spans="1:17">
      <c r="A16">
        <v>322</v>
      </c>
      <c r="B16" t="s">
        <v>30</v>
      </c>
      <c r="C16">
        <v>203</v>
      </c>
      <c r="D16" s="1">
        <v>-15.683534999999999</v>
      </c>
      <c r="E16" s="1">
        <v>-40.230888</v>
      </c>
      <c r="F16" s="1">
        <v>-519.45414500000004</v>
      </c>
      <c r="G16" s="1">
        <v>0</v>
      </c>
      <c r="H16" s="1">
        <v>0</v>
      </c>
      <c r="I16" s="1">
        <v>-550.060519</v>
      </c>
      <c r="J16" s="1">
        <v>205874.31377899999</v>
      </c>
      <c r="K16" s="67">
        <v>36889</v>
      </c>
      <c r="L16" t="s">
        <v>75</v>
      </c>
      <c r="M16">
        <v>10703</v>
      </c>
      <c r="N16" t="s">
        <v>78</v>
      </c>
      <c r="O16" t="s">
        <v>79</v>
      </c>
      <c r="P16" t="s">
        <v>27</v>
      </c>
      <c r="Q16" s="67">
        <v>37695</v>
      </c>
    </row>
    <row r="17" spans="1:17">
      <c r="A17">
        <v>329</v>
      </c>
      <c r="B17" t="s">
        <v>30</v>
      </c>
      <c r="C17">
        <v>212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75.809087000000005</v>
      </c>
      <c r="J17" s="1">
        <v>461968.568118</v>
      </c>
      <c r="K17" s="67">
        <v>36889</v>
      </c>
      <c r="L17" t="s">
        <v>268</v>
      </c>
      <c r="M17">
        <v>12983</v>
      </c>
      <c r="N17" t="s">
        <v>32</v>
      </c>
      <c r="O17" t="s">
        <v>27</v>
      </c>
      <c r="P17" t="s">
        <v>79</v>
      </c>
      <c r="Q17" s="67">
        <v>38620</v>
      </c>
    </row>
    <row r="18" spans="1:17">
      <c r="A18">
        <v>330</v>
      </c>
      <c r="B18" t="s">
        <v>30</v>
      </c>
      <c r="C18">
        <v>213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-75.809087000000005</v>
      </c>
      <c r="J18" s="1">
        <v>-461968.568118</v>
      </c>
      <c r="K18" s="67">
        <v>36889</v>
      </c>
      <c r="L18" t="s">
        <v>268</v>
      </c>
      <c r="M18">
        <v>12983</v>
      </c>
      <c r="N18" t="s">
        <v>78</v>
      </c>
      <c r="O18" t="s">
        <v>79</v>
      </c>
      <c r="P18" t="s">
        <v>27</v>
      </c>
      <c r="Q18" s="67">
        <v>38620</v>
      </c>
    </row>
    <row r="19" spans="1:17">
      <c r="A19">
        <v>415</v>
      </c>
      <c r="B19" t="s">
        <v>30</v>
      </c>
      <c r="C19">
        <v>401</v>
      </c>
      <c r="D19" s="1">
        <v>-33.618104000000002</v>
      </c>
      <c r="E19" s="1">
        <v>-91.240020999999999</v>
      </c>
      <c r="F19" s="1">
        <v>-145.49144999999999</v>
      </c>
      <c r="G19" s="1">
        <v>-193.24822399999999</v>
      </c>
      <c r="H19" s="1">
        <v>-3659.6823989999998</v>
      </c>
      <c r="I19" s="1">
        <v>-144.362843</v>
      </c>
      <c r="J19" s="1">
        <v>-99225.192983000001</v>
      </c>
      <c r="K19" s="67">
        <v>36889</v>
      </c>
      <c r="L19" t="s">
        <v>41</v>
      </c>
      <c r="M19">
        <v>10055</v>
      </c>
      <c r="N19" t="s">
        <v>28</v>
      </c>
      <c r="O19" t="s">
        <v>27</v>
      </c>
      <c r="P19" t="s">
        <v>259</v>
      </c>
      <c r="Q19" s="67">
        <v>38694</v>
      </c>
    </row>
    <row r="20" spans="1:17">
      <c r="A20">
        <v>417</v>
      </c>
      <c r="B20" t="s">
        <v>30</v>
      </c>
      <c r="C20">
        <v>407</v>
      </c>
      <c r="D20" s="1">
        <v>50.817704999999997</v>
      </c>
      <c r="E20" s="1">
        <v>136.23089300000001</v>
      </c>
      <c r="F20" s="1">
        <v>216.45198099999999</v>
      </c>
      <c r="G20" s="1">
        <v>286.34353299999998</v>
      </c>
      <c r="H20" s="1">
        <v>5195.9133080000001</v>
      </c>
      <c r="I20" s="1">
        <v>615.86362399999996</v>
      </c>
      <c r="J20" s="1">
        <v>-537739.42619899998</v>
      </c>
      <c r="K20" s="67">
        <v>36889</v>
      </c>
      <c r="L20" t="s">
        <v>248</v>
      </c>
      <c r="M20">
        <v>12983</v>
      </c>
      <c r="N20" t="s">
        <v>32</v>
      </c>
      <c r="O20" t="s">
        <v>27</v>
      </c>
      <c r="P20" t="s">
        <v>277</v>
      </c>
      <c r="Q20" s="67">
        <v>38620</v>
      </c>
    </row>
    <row r="21" spans="1:17">
      <c r="A21">
        <v>418</v>
      </c>
      <c r="B21" t="s">
        <v>30</v>
      </c>
      <c r="C21">
        <v>413</v>
      </c>
      <c r="D21" s="1">
        <v>-50.817704999999997</v>
      </c>
      <c r="E21" s="1">
        <v>-136.23089300000001</v>
      </c>
      <c r="F21" s="1">
        <v>-216.45198099999999</v>
      </c>
      <c r="G21" s="1">
        <v>-286.34353299999998</v>
      </c>
      <c r="H21" s="1">
        <v>-5195.9133080000001</v>
      </c>
      <c r="I21" s="1">
        <v>-615.86362399999996</v>
      </c>
      <c r="J21" s="1">
        <v>537739.42619899998</v>
      </c>
      <c r="K21" s="67">
        <v>36889</v>
      </c>
      <c r="L21" t="s">
        <v>248</v>
      </c>
      <c r="M21">
        <v>12983</v>
      </c>
      <c r="N21" t="s">
        <v>78</v>
      </c>
      <c r="O21" t="s">
        <v>79</v>
      </c>
      <c r="P21" t="s">
        <v>279</v>
      </c>
      <c r="Q21" s="67">
        <v>38620</v>
      </c>
    </row>
    <row r="22" spans="1:17">
      <c r="A22">
        <v>151</v>
      </c>
      <c r="B22" t="s">
        <v>30</v>
      </c>
      <c r="C22">
        <v>58</v>
      </c>
      <c r="K22" s="67">
        <v>36889</v>
      </c>
      <c r="L22" t="s">
        <v>41</v>
      </c>
      <c r="M22">
        <v>10055</v>
      </c>
      <c r="N22" t="s">
        <v>28</v>
      </c>
      <c r="O22" t="s">
        <v>27</v>
      </c>
      <c r="P22" t="s">
        <v>97</v>
      </c>
      <c r="Q22" s="67">
        <v>38603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F16"/>
  <sheetViews>
    <sheetView workbookViewId="0">
      <selection activeCell="F12" sqref="F12"/>
    </sheetView>
  </sheetViews>
  <sheetFormatPr defaultRowHeight="12.75"/>
  <cols>
    <col min="1" max="1" width="8" customWidth="1"/>
    <col min="2" max="2" width="8.5703125" customWidth="1"/>
    <col min="6" max="6" width="21.7109375" customWidth="1"/>
  </cols>
  <sheetData>
    <row r="1" spans="1:6" ht="13.5" thickBot="1">
      <c r="A1" t="s">
        <v>124</v>
      </c>
      <c r="B1" t="s">
        <v>125</v>
      </c>
    </row>
    <row r="2" spans="1:6" ht="13.5" thickBot="1">
      <c r="A2" t="s">
        <v>30</v>
      </c>
      <c r="B2" s="8">
        <v>1</v>
      </c>
      <c r="C2">
        <f>USD</f>
        <v>1</v>
      </c>
      <c r="F2" s="438" t="s">
        <v>521</v>
      </c>
    </row>
    <row r="3" spans="1:6">
      <c r="A3" t="s">
        <v>74</v>
      </c>
      <c r="B3" s="9">
        <f>1/C3</f>
        <v>0.7053429730206362</v>
      </c>
      <c r="C3">
        <f>[16]FX!$B$8</f>
        <v>1.4177499999999901</v>
      </c>
      <c r="F3" s="479">
        <f>C3</f>
        <v>1.4177499999999901</v>
      </c>
    </row>
    <row r="4" spans="1:6" ht="13.5" thickBot="1">
      <c r="A4" t="s">
        <v>45</v>
      </c>
      <c r="B4" s="8">
        <f>[17]FX!$B$8</f>
        <v>1.13507377979568</v>
      </c>
      <c r="C4">
        <f>1/EUR</f>
        <v>0.88100000000000522</v>
      </c>
      <c r="D4">
        <v>0.60235000000000005</v>
      </c>
      <c r="F4" s="478">
        <f>1/EUR</f>
        <v>0.88100000000000522</v>
      </c>
    </row>
    <row r="5" spans="1:6">
      <c r="B5" s="9"/>
    </row>
    <row r="6" spans="1:6">
      <c r="B6" s="9"/>
    </row>
    <row r="7" spans="1:6">
      <c r="B7" s="9"/>
    </row>
    <row r="8" spans="1:6">
      <c r="A8" t="s">
        <v>45</v>
      </c>
      <c r="B8" s="8">
        <f>EUR</f>
        <v>1.13507377979568</v>
      </c>
    </row>
    <row r="9" spans="1:6">
      <c r="B9" s="9"/>
    </row>
    <row r="12" spans="1:6">
      <c r="A12" t="s">
        <v>126</v>
      </c>
    </row>
    <row r="13" spans="1:6">
      <c r="A13" t="s">
        <v>127</v>
      </c>
      <c r="B13" s="8">
        <v>1</v>
      </c>
    </row>
    <row r="14" spans="1:6">
      <c r="A14" t="s">
        <v>128</v>
      </c>
      <c r="B14" s="8">
        <f>B13/USD</f>
        <v>1</v>
      </c>
    </row>
    <row r="15" spans="1:6">
      <c r="A15" t="s">
        <v>129</v>
      </c>
      <c r="B15" s="8">
        <f>B8</f>
        <v>1.13507377979568</v>
      </c>
    </row>
    <row r="16" spans="1:6">
      <c r="B16" s="8"/>
    </row>
  </sheetData>
  <pageMargins left="0.75" right="0.75" top="1" bottom="1" header="0.5" footer="0.5"/>
  <pageSetup paperSize="9" orientation="portrait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H38"/>
  <sheetViews>
    <sheetView workbookViewId="0">
      <selection activeCell="A21" sqref="A21"/>
    </sheetView>
  </sheetViews>
  <sheetFormatPr defaultColWidth="10" defaultRowHeight="12.75"/>
  <cols>
    <col min="1" max="1" width="9.85546875" style="16" bestFit="1" customWidth="1"/>
    <col min="2" max="2" width="9.85546875" style="16" customWidth="1"/>
    <col min="3" max="3" width="13.140625" bestFit="1" customWidth="1"/>
    <col min="4" max="4" width="23.5703125" bestFit="1" customWidth="1"/>
    <col min="5" max="5" width="6.28515625" bestFit="1" customWidth="1"/>
    <col min="6" max="6" width="5.140625" bestFit="1" customWidth="1"/>
    <col min="7" max="7" width="8.5703125" bestFit="1" customWidth="1"/>
    <col min="8" max="8" width="10" bestFit="1" customWidth="1"/>
  </cols>
  <sheetData>
    <row r="1" spans="1:8">
      <c r="G1" s="2"/>
      <c r="H1" s="2">
        <f ca="1">SUM(H3:H9)</f>
        <v>461355.30041000224</v>
      </c>
    </row>
    <row r="2" spans="1:8">
      <c r="A2" s="16" t="s">
        <v>94</v>
      </c>
      <c r="B2" s="16" t="s">
        <v>244</v>
      </c>
      <c r="C2" t="s">
        <v>7</v>
      </c>
      <c r="F2" t="s">
        <v>163</v>
      </c>
      <c r="G2" t="s">
        <v>162</v>
      </c>
      <c r="H2" t="s">
        <v>30</v>
      </c>
    </row>
    <row r="3" spans="1:8">
      <c r="A3" s="16">
        <v>36678</v>
      </c>
      <c r="B3" s="16" t="s">
        <v>245</v>
      </c>
      <c r="C3" t="s">
        <v>159</v>
      </c>
      <c r="D3" t="s">
        <v>160</v>
      </c>
      <c r="E3" t="s">
        <v>127</v>
      </c>
      <c r="F3" t="s">
        <v>30</v>
      </c>
      <c r="G3" s="1">
        <v>-78700</v>
      </c>
      <c r="H3" s="2">
        <f t="shared" ref="H3:H9" ca="1" si="0">G3/INDIRECT(F3)</f>
        <v>-78700</v>
      </c>
    </row>
    <row r="4" spans="1:8">
      <c r="A4" s="16">
        <v>36671</v>
      </c>
      <c r="B4" s="16" t="s">
        <v>246</v>
      </c>
      <c r="C4" t="s">
        <v>159</v>
      </c>
      <c r="D4" t="s">
        <v>117</v>
      </c>
      <c r="E4" t="s">
        <v>129</v>
      </c>
      <c r="F4" t="s">
        <v>45</v>
      </c>
      <c r="G4" s="1">
        <v>37200</v>
      </c>
      <c r="H4" s="2">
        <f t="shared" ca="1" si="0"/>
        <v>32773.200000000194</v>
      </c>
    </row>
    <row r="5" spans="1:8">
      <c r="A5" s="16">
        <v>36707</v>
      </c>
      <c r="B5" s="16" t="s">
        <v>246</v>
      </c>
      <c r="C5" t="s">
        <v>159</v>
      </c>
      <c r="D5" t="s">
        <v>117</v>
      </c>
      <c r="E5" t="s">
        <v>129</v>
      </c>
      <c r="F5" t="s">
        <v>45</v>
      </c>
      <c r="G5" s="1">
        <v>-35523.910000000003</v>
      </c>
      <c r="H5" s="2">
        <f t="shared" ca="1" si="0"/>
        <v>-31296.564710000188</v>
      </c>
    </row>
    <row r="6" spans="1:8">
      <c r="A6" s="16">
        <v>36720</v>
      </c>
      <c r="B6" s="16" t="s">
        <v>246</v>
      </c>
      <c r="C6" t="s">
        <v>159</v>
      </c>
      <c r="D6" t="s">
        <v>117</v>
      </c>
      <c r="E6" t="s">
        <v>129</v>
      </c>
      <c r="F6" t="s">
        <v>45</v>
      </c>
      <c r="G6" s="1">
        <v>53847.519999999917</v>
      </c>
      <c r="H6" s="2">
        <f t="shared" ca="1" si="0"/>
        <v>47439.665120000209</v>
      </c>
    </row>
    <row r="7" spans="1:8">
      <c r="A7" s="16">
        <v>36818</v>
      </c>
      <c r="B7" s="16" t="s">
        <v>246</v>
      </c>
      <c r="C7" t="s">
        <v>159</v>
      </c>
      <c r="D7" t="s">
        <v>161</v>
      </c>
      <c r="E7" t="s">
        <v>129</v>
      </c>
      <c r="F7" t="s">
        <v>45</v>
      </c>
      <c r="G7" s="1">
        <v>390000</v>
      </c>
      <c r="H7" s="2">
        <f t="shared" ca="1" si="0"/>
        <v>343590.00000000204</v>
      </c>
    </row>
    <row r="8" spans="1:8">
      <c r="A8" s="16">
        <v>36822</v>
      </c>
      <c r="B8" s="16" t="s">
        <v>245</v>
      </c>
      <c r="C8" t="s">
        <v>159</v>
      </c>
      <c r="D8" t="s">
        <v>168</v>
      </c>
      <c r="E8" t="s">
        <v>127</v>
      </c>
      <c r="F8" t="s">
        <v>30</v>
      </c>
      <c r="G8" s="1">
        <v>-19633</v>
      </c>
      <c r="H8" s="2">
        <f t="shared" ca="1" si="0"/>
        <v>-19633</v>
      </c>
    </row>
    <row r="9" spans="1:8">
      <c r="A9" s="16">
        <v>36852</v>
      </c>
      <c r="B9" s="16" t="s">
        <v>245</v>
      </c>
      <c r="C9" t="s">
        <v>159</v>
      </c>
      <c r="D9" t="s">
        <v>235</v>
      </c>
      <c r="E9" t="s">
        <v>127</v>
      </c>
      <c r="F9" t="s">
        <v>30</v>
      </c>
      <c r="G9" s="1">
        <v>167182</v>
      </c>
      <c r="H9" s="2">
        <f t="shared" ca="1" si="0"/>
        <v>167182</v>
      </c>
    </row>
    <row r="10" spans="1:8">
      <c r="A10" s="16">
        <v>36893</v>
      </c>
      <c r="B10" s="16" t="s">
        <v>245</v>
      </c>
      <c r="C10" t="s">
        <v>159</v>
      </c>
      <c r="D10" t="s">
        <v>407</v>
      </c>
      <c r="E10" t="s">
        <v>127</v>
      </c>
      <c r="F10" t="s">
        <v>30</v>
      </c>
      <c r="G10" s="1">
        <v>1481</v>
      </c>
      <c r="H10" s="2">
        <f ca="1">G10/INDIRECT(F10)</f>
        <v>1481</v>
      </c>
    </row>
    <row r="11" spans="1:8">
      <c r="A11" s="16">
        <v>36892</v>
      </c>
      <c r="B11" s="16" t="s">
        <v>246</v>
      </c>
      <c r="C11" t="s">
        <v>159</v>
      </c>
      <c r="D11" t="s">
        <v>117</v>
      </c>
      <c r="E11" t="s">
        <v>127</v>
      </c>
      <c r="F11" t="s">
        <v>30</v>
      </c>
      <c r="G11">
        <v>40300</v>
      </c>
      <c r="H11" s="2">
        <f ca="1">G11/INDIRECT(F11)</f>
        <v>40300</v>
      </c>
    </row>
    <row r="12" spans="1:8">
      <c r="A12" s="16">
        <v>36892</v>
      </c>
      <c r="B12" s="16" t="s">
        <v>246</v>
      </c>
      <c r="C12" t="s">
        <v>159</v>
      </c>
      <c r="D12" t="s">
        <v>117</v>
      </c>
      <c r="E12" t="s">
        <v>127</v>
      </c>
      <c r="F12" t="s">
        <v>30</v>
      </c>
      <c r="G12" s="2">
        <f>H12</f>
        <v>949416</v>
      </c>
      <c r="H12" s="2">
        <v>949416</v>
      </c>
    </row>
    <row r="13" spans="1:8">
      <c r="A13" s="16">
        <v>36945</v>
      </c>
      <c r="B13" s="16" t="s">
        <v>245</v>
      </c>
      <c r="C13" t="s">
        <v>159</v>
      </c>
      <c r="D13" t="s">
        <v>543</v>
      </c>
      <c r="E13" t="s">
        <v>127</v>
      </c>
      <c r="F13" t="s">
        <v>30</v>
      </c>
      <c r="G13" s="271">
        <v>30937.5</v>
      </c>
      <c r="H13" s="2">
        <f ca="1">G13/INDIRECT(F13)</f>
        <v>30937.5</v>
      </c>
    </row>
    <row r="14" spans="1:8">
      <c r="A14" s="16">
        <v>36945</v>
      </c>
      <c r="B14" s="16" t="s">
        <v>245</v>
      </c>
      <c r="C14" t="s">
        <v>159</v>
      </c>
      <c r="D14" t="s">
        <v>544</v>
      </c>
      <c r="E14" t="s">
        <v>127</v>
      </c>
      <c r="F14" t="s">
        <v>30</v>
      </c>
      <c r="G14" s="271">
        <v>14444.444444000001</v>
      </c>
      <c r="H14" s="2">
        <f ca="1">G14/INDIRECT(F14)</f>
        <v>14444.444444000001</v>
      </c>
    </row>
    <row r="15" spans="1:8">
      <c r="A15" s="16">
        <v>36952</v>
      </c>
      <c r="B15" s="16" t="s">
        <v>245</v>
      </c>
      <c r="C15" t="s">
        <v>159</v>
      </c>
      <c r="D15" t="s">
        <v>2</v>
      </c>
      <c r="E15" t="s">
        <v>127</v>
      </c>
      <c r="F15" t="s">
        <v>30</v>
      </c>
      <c r="G15">
        <v>-20833.330000000002</v>
      </c>
      <c r="H15" s="2">
        <f>G15</f>
        <v>-20833.330000000002</v>
      </c>
    </row>
    <row r="16" spans="1:8">
      <c r="A16" s="16">
        <v>36972</v>
      </c>
      <c r="B16" s="16" t="s">
        <v>245</v>
      </c>
      <c r="C16" t="s">
        <v>159</v>
      </c>
      <c r="D16" t="s">
        <v>2</v>
      </c>
      <c r="E16" t="s">
        <v>127</v>
      </c>
      <c r="F16" t="s">
        <v>30</v>
      </c>
      <c r="G16">
        <v>-95833.33</v>
      </c>
      <c r="H16" s="2">
        <f>G16</f>
        <v>-95833.33</v>
      </c>
    </row>
    <row r="17" spans="1:8">
      <c r="A17" s="16">
        <v>36980</v>
      </c>
      <c r="B17" s="16" t="s">
        <v>246</v>
      </c>
      <c r="C17" t="s">
        <v>159</v>
      </c>
      <c r="E17" t="s">
        <v>127</v>
      </c>
      <c r="F17" t="s">
        <v>30</v>
      </c>
      <c r="H17" s="2"/>
    </row>
    <row r="18" spans="1:8">
      <c r="A18" s="16">
        <v>36980</v>
      </c>
      <c r="B18" s="16" t="s">
        <v>246</v>
      </c>
      <c r="C18" t="s">
        <v>159</v>
      </c>
      <c r="E18" t="s">
        <v>127</v>
      </c>
      <c r="F18" t="s">
        <v>30</v>
      </c>
      <c r="H18" s="2"/>
    </row>
    <row r="19" spans="1:8">
      <c r="A19" s="16">
        <v>36980</v>
      </c>
      <c r="B19" s="16" t="s">
        <v>246</v>
      </c>
      <c r="C19" t="s">
        <v>159</v>
      </c>
      <c r="E19" t="s">
        <v>127</v>
      </c>
      <c r="F19" t="s">
        <v>30</v>
      </c>
      <c r="H19" s="2"/>
    </row>
    <row r="20" spans="1:8">
      <c r="H20" s="2"/>
    </row>
    <row r="21" spans="1:8">
      <c r="H21" s="2"/>
    </row>
    <row r="22" spans="1:8">
      <c r="H22" s="2"/>
    </row>
    <row r="23" spans="1:8">
      <c r="H23" s="2"/>
    </row>
    <row r="24" spans="1:8">
      <c r="H24" s="2"/>
    </row>
    <row r="25" spans="1:8">
      <c r="H25" s="2"/>
    </row>
    <row r="26" spans="1:8">
      <c r="H26" s="2"/>
    </row>
    <row r="27" spans="1:8">
      <c r="H27" s="2"/>
    </row>
    <row r="28" spans="1:8">
      <c r="H28" s="2"/>
    </row>
    <row r="29" spans="1:8">
      <c r="H29" s="2"/>
    </row>
    <row r="30" spans="1:8">
      <c r="H30" s="2"/>
    </row>
    <row r="31" spans="1:8">
      <c r="H31" s="2"/>
    </row>
    <row r="32" spans="1:8">
      <c r="H32" s="2"/>
    </row>
    <row r="33" spans="8:8">
      <c r="H33" s="2"/>
    </row>
    <row r="34" spans="8:8">
      <c r="H34" s="2"/>
    </row>
    <row r="35" spans="8:8">
      <c r="H35" s="2"/>
    </row>
    <row r="36" spans="8:8">
      <c r="H36" s="2"/>
    </row>
    <row r="37" spans="8:8">
      <c r="H37" s="2"/>
    </row>
    <row r="38" spans="8:8">
      <c r="H38" s="2"/>
    </row>
  </sheetData>
  <pageMargins left="0.75" right="0.75" top="1" bottom="1" header="0.5" footer="0.5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F11"/>
  <sheetViews>
    <sheetView workbookViewId="0">
      <selection activeCell="H29" sqref="H29"/>
    </sheetView>
  </sheetViews>
  <sheetFormatPr defaultRowHeight="12.75"/>
  <cols>
    <col min="1" max="1" width="13.85546875" style="16" bestFit="1" customWidth="1"/>
    <col min="2" max="2" width="13.85546875" style="16" customWidth="1"/>
  </cols>
  <sheetData>
    <row r="1" spans="1:6">
      <c r="D1" s="50">
        <f ca="1">SUM(D3:D12)</f>
        <v>0</v>
      </c>
    </row>
    <row r="2" spans="1:6">
      <c r="A2" s="16" t="s">
        <v>94</v>
      </c>
      <c r="B2" s="16" t="s">
        <v>163</v>
      </c>
    </row>
    <row r="3" spans="1:6" ht="15.75">
      <c r="A3" s="16">
        <v>36615</v>
      </c>
      <c r="B3" s="16" t="s">
        <v>30</v>
      </c>
      <c r="C3" s="48">
        <v>0</v>
      </c>
      <c r="D3" s="48">
        <f ca="1">C3/INDIRECT(B3)</f>
        <v>0</v>
      </c>
      <c r="E3" s="49" t="s">
        <v>164</v>
      </c>
    </row>
    <row r="4" spans="1:6" ht="15.75">
      <c r="C4" s="48"/>
      <c r="D4" s="48"/>
      <c r="E4" s="48" t="s">
        <v>190</v>
      </c>
      <c r="F4" s="48"/>
    </row>
    <row r="5" spans="1:6" ht="15.75">
      <c r="C5" s="48"/>
      <c r="D5" s="48"/>
      <c r="E5" s="48"/>
      <c r="F5" s="48"/>
    </row>
    <row r="6" spans="1:6" ht="15.75">
      <c r="C6" s="48"/>
      <c r="D6" s="48"/>
      <c r="E6" s="48"/>
      <c r="F6" s="48"/>
    </row>
    <row r="7" spans="1:6" ht="15.75">
      <c r="C7" s="48"/>
      <c r="D7" s="48"/>
      <c r="E7" s="48"/>
      <c r="F7" s="48"/>
    </row>
    <row r="8" spans="1:6" ht="15.75">
      <c r="C8" s="48"/>
      <c r="D8" s="48"/>
      <c r="E8" s="48"/>
      <c r="F8" s="48"/>
    </row>
    <row r="9" spans="1:6" ht="15.75">
      <c r="C9" s="48"/>
      <c r="D9" s="48"/>
      <c r="E9" s="48"/>
      <c r="F9" s="48"/>
    </row>
    <row r="10" spans="1:6" ht="15.75">
      <c r="E10" s="48"/>
      <c r="F10" s="48"/>
    </row>
    <row r="11" spans="1:6" ht="15.75">
      <c r="E11" s="48"/>
      <c r="F11" s="48"/>
    </row>
  </sheetData>
  <pageMargins left="0.75" right="0.75" top="1" bottom="1" header="0.5" footer="0.5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F19"/>
  <sheetViews>
    <sheetView workbookViewId="0">
      <selection activeCell="F24" sqref="F24"/>
    </sheetView>
  </sheetViews>
  <sheetFormatPr defaultRowHeight="12.75"/>
  <cols>
    <col min="4" max="4" width="9.5703125" bestFit="1" customWidth="1"/>
    <col min="5" max="5" width="10" style="1" bestFit="1" customWidth="1"/>
  </cols>
  <sheetData>
    <row r="1" spans="1:6">
      <c r="A1" t="s">
        <v>175</v>
      </c>
      <c r="E1" s="1">
        <f>SUM(E3:E22)</f>
        <v>339945</v>
      </c>
      <c r="F1" s="1">
        <f>[9]ExpectedBrokerage!$D$26</f>
        <v>458220.97969020007</v>
      </c>
    </row>
    <row r="3" spans="1:6">
      <c r="A3" t="s">
        <v>176</v>
      </c>
      <c r="B3" t="s">
        <v>30</v>
      </c>
      <c r="E3" s="1">
        <v>49945</v>
      </c>
      <c r="F3" t="s">
        <v>177</v>
      </c>
    </row>
    <row r="4" spans="1:6">
      <c r="A4" t="s">
        <v>176</v>
      </c>
      <c r="B4" t="s">
        <v>30</v>
      </c>
      <c r="D4" s="16">
        <v>36937</v>
      </c>
      <c r="E4" s="1">
        <v>10000</v>
      </c>
    </row>
    <row r="5" spans="1:6">
      <c r="A5" t="s">
        <v>176</v>
      </c>
      <c r="B5" t="s">
        <v>30</v>
      </c>
      <c r="D5" s="16">
        <v>36938</v>
      </c>
      <c r="E5" s="1">
        <v>10000</v>
      </c>
    </row>
    <row r="6" spans="1:6">
      <c r="A6" t="s">
        <v>176</v>
      </c>
      <c r="B6" t="s">
        <v>30</v>
      </c>
      <c r="D6" s="16">
        <v>36941</v>
      </c>
      <c r="E6" s="1">
        <v>10000</v>
      </c>
    </row>
    <row r="7" spans="1:6">
      <c r="A7" t="s">
        <v>176</v>
      </c>
      <c r="B7" t="s">
        <v>30</v>
      </c>
      <c r="D7" s="16">
        <v>36942</v>
      </c>
      <c r="E7" s="1">
        <v>20000</v>
      </c>
    </row>
    <row r="8" spans="1:6">
      <c r="A8" t="s">
        <v>176</v>
      </c>
      <c r="B8" t="s">
        <v>30</v>
      </c>
      <c r="D8" s="16">
        <v>36943</v>
      </c>
      <c r="E8" s="1">
        <v>20000</v>
      </c>
    </row>
    <row r="9" spans="1:6">
      <c r="A9" t="s">
        <v>176</v>
      </c>
      <c r="B9" t="s">
        <v>30</v>
      </c>
      <c r="D9" s="16">
        <v>36944</v>
      </c>
      <c r="E9" s="1">
        <v>20000</v>
      </c>
    </row>
    <row r="10" spans="1:6">
      <c r="A10" t="s">
        <v>176</v>
      </c>
      <c r="B10" t="s">
        <v>30</v>
      </c>
      <c r="D10" s="16">
        <v>36945</v>
      </c>
      <c r="E10" s="1">
        <v>20000</v>
      </c>
    </row>
    <row r="11" spans="1:6">
      <c r="A11" t="s">
        <v>176</v>
      </c>
      <c r="B11" t="s">
        <v>30</v>
      </c>
      <c r="D11" s="16">
        <v>36948</v>
      </c>
      <c r="E11" s="1">
        <v>20000</v>
      </c>
    </row>
    <row r="12" spans="1:6">
      <c r="A12" t="s">
        <v>176</v>
      </c>
      <c r="B12" t="s">
        <v>30</v>
      </c>
      <c r="D12" s="16">
        <v>36949</v>
      </c>
      <c r="E12" s="1">
        <v>20000</v>
      </c>
    </row>
    <row r="13" spans="1:6">
      <c r="A13" t="s">
        <v>176</v>
      </c>
      <c r="B13" t="s">
        <v>30</v>
      </c>
      <c r="D13" s="16">
        <v>36950</v>
      </c>
      <c r="E13" s="1">
        <v>20000</v>
      </c>
    </row>
    <row r="14" spans="1:6">
      <c r="A14" t="s">
        <v>176</v>
      </c>
      <c r="B14" t="s">
        <v>30</v>
      </c>
      <c r="D14" s="16">
        <v>36951</v>
      </c>
      <c r="E14" s="1">
        <v>20000</v>
      </c>
    </row>
    <row r="15" spans="1:6">
      <c r="A15" t="s">
        <v>176</v>
      </c>
      <c r="B15" t="s">
        <v>30</v>
      </c>
      <c r="D15" s="16">
        <v>36952</v>
      </c>
      <c r="E15" s="1">
        <v>20000</v>
      </c>
    </row>
    <row r="16" spans="1:6">
      <c r="A16" t="s">
        <v>176</v>
      </c>
      <c r="B16" t="s">
        <v>30</v>
      </c>
      <c r="D16" s="16">
        <v>36955</v>
      </c>
      <c r="E16" s="1">
        <v>20000</v>
      </c>
    </row>
    <row r="17" spans="1:5">
      <c r="A17" t="s">
        <v>176</v>
      </c>
      <c r="B17" t="s">
        <v>30</v>
      </c>
      <c r="D17" s="16">
        <v>36956</v>
      </c>
      <c r="E17" s="1">
        <v>20000</v>
      </c>
    </row>
    <row r="18" spans="1:5">
      <c r="A18" t="s">
        <v>176</v>
      </c>
      <c r="B18" t="s">
        <v>30</v>
      </c>
      <c r="D18" s="16">
        <v>36957</v>
      </c>
      <c r="E18" s="1">
        <v>20000</v>
      </c>
    </row>
    <row r="19" spans="1:5">
      <c r="A19" t="s">
        <v>176</v>
      </c>
      <c r="B19" t="s">
        <v>30</v>
      </c>
      <c r="D19" s="16">
        <v>36958</v>
      </c>
      <c r="E19" s="1">
        <v>20000</v>
      </c>
    </row>
  </sheetData>
  <pageMargins left="0.75" right="0.75" top="1" bottom="1" header="0.5" footer="0.5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AA65188"/>
  <sheetViews>
    <sheetView zoomScale="75" workbookViewId="0">
      <pane ySplit="1" topLeftCell="A353" activePane="bottomLeft" state="frozen"/>
      <selection pane="bottomLeft" activeCell="A381" sqref="A381:IV386"/>
    </sheetView>
  </sheetViews>
  <sheetFormatPr defaultRowHeight="12.75"/>
  <cols>
    <col min="1" max="1" width="9.85546875" bestFit="1" customWidth="1"/>
    <col min="2" max="2" width="26.85546875" bestFit="1" customWidth="1"/>
    <col min="3" max="3" width="20.42578125" bestFit="1" customWidth="1"/>
    <col min="4" max="4" width="26.85546875" hidden="1" customWidth="1"/>
    <col min="5" max="5" width="8.5703125" bestFit="1" customWidth="1"/>
    <col min="6" max="6" width="12.7109375" bestFit="1" customWidth="1"/>
    <col min="7" max="7" width="9.28515625" hidden="1" customWidth="1"/>
    <col min="8" max="8" width="12.42578125" hidden="1" customWidth="1"/>
    <col min="9" max="9" width="18.5703125" hidden="1" customWidth="1"/>
    <col min="10" max="10" width="19.5703125" hidden="1" customWidth="1"/>
    <col min="11" max="11" width="15.42578125" hidden="1" customWidth="1"/>
    <col min="12" max="12" width="16.5703125" hidden="1" customWidth="1"/>
    <col min="13" max="15" width="12.5703125" hidden="1" customWidth="1"/>
    <col min="16" max="16" width="19" hidden="1" customWidth="1"/>
    <col min="17" max="17" width="18.85546875" hidden="1" customWidth="1"/>
    <col min="18" max="18" width="18.28515625" hidden="1" customWidth="1"/>
    <col min="19" max="19" width="19.140625" hidden="1" customWidth="1"/>
    <col min="20" max="20" width="13.28515625" hidden="1" customWidth="1"/>
    <col min="21" max="21" width="18.140625" bestFit="1" customWidth="1"/>
    <col min="22" max="22" width="17.28515625" bestFit="1" customWidth="1"/>
    <col min="23" max="23" width="22.140625" bestFit="1" customWidth="1"/>
    <col min="24" max="24" width="13" bestFit="1" customWidth="1"/>
    <col min="25" max="25" width="12.5703125" bestFit="1" customWidth="1"/>
    <col min="26" max="26" width="12.5703125" style="176" bestFit="1" customWidth="1"/>
    <col min="27" max="27" width="8.7109375" bestFit="1" customWidth="1"/>
    <col min="28" max="28" width="18.140625" bestFit="1" customWidth="1"/>
    <col min="29" max="30" width="17.28515625" bestFit="1" customWidth="1"/>
    <col min="31" max="31" width="14.85546875" bestFit="1" customWidth="1"/>
    <col min="32" max="32" width="19.28515625" bestFit="1" customWidth="1"/>
    <col min="33" max="33" width="21.140625" bestFit="1" customWidth="1"/>
    <col min="34" max="34" width="10.28515625" bestFit="1" customWidth="1"/>
    <col min="35" max="35" width="10.42578125" bestFit="1" customWidth="1"/>
    <col min="36" max="36" width="10.5703125" bestFit="1" customWidth="1"/>
    <col min="37" max="38" width="11" bestFit="1" customWidth="1"/>
    <col min="39" max="39" width="7.42578125" bestFit="1" customWidth="1"/>
    <col min="40" max="40" width="13.140625" bestFit="1" customWidth="1"/>
    <col min="41" max="41" width="13.28515625" bestFit="1" customWidth="1"/>
    <col min="42" max="42" width="17.85546875" bestFit="1" customWidth="1"/>
  </cols>
  <sheetData>
    <row r="1" spans="1:26">
      <c r="A1" t="s">
        <v>6</v>
      </c>
      <c r="B1" t="s">
        <v>7</v>
      </c>
      <c r="C1" t="s">
        <v>8</v>
      </c>
      <c r="D1" t="s">
        <v>191</v>
      </c>
      <c r="E1" t="s">
        <v>9</v>
      </c>
      <c r="F1" t="s">
        <v>10</v>
      </c>
      <c r="G1" t="s">
        <v>11</v>
      </c>
      <c r="H1" t="s">
        <v>192</v>
      </c>
      <c r="I1" t="s">
        <v>193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t="s">
        <v>23</v>
      </c>
      <c r="V1" t="s">
        <v>24</v>
      </c>
      <c r="W1" t="s">
        <v>25</v>
      </c>
      <c r="X1" t="s">
        <v>26</v>
      </c>
      <c r="Y1" s="176" t="s">
        <v>238</v>
      </c>
      <c r="Z1" s="176" t="s">
        <v>115</v>
      </c>
    </row>
    <row r="2" spans="1:26">
      <c r="A2" t="s">
        <v>27</v>
      </c>
      <c r="B2" t="s">
        <v>28</v>
      </c>
      <c r="C2" t="s">
        <v>73</v>
      </c>
      <c r="D2" t="s">
        <v>201</v>
      </c>
      <c r="E2">
        <v>1</v>
      </c>
      <c r="F2">
        <v>307</v>
      </c>
      <c r="G2" t="s">
        <v>74</v>
      </c>
      <c r="H2">
        <v>-15000000</v>
      </c>
      <c r="I2">
        <v>8588.4945740000003</v>
      </c>
      <c r="J2">
        <v>93.584442999999993</v>
      </c>
      <c r="K2">
        <v>89.971001999999999</v>
      </c>
      <c r="L2">
        <v>-2.2003659543145289</v>
      </c>
      <c r="M2">
        <v>-18897.831059444663</v>
      </c>
      <c r="N2">
        <v>-484.75120500000003</v>
      </c>
      <c r="O2">
        <v>0</v>
      </c>
      <c r="P2">
        <v>-19382.582264444663</v>
      </c>
      <c r="Q2">
        <v>233324.21594699999</v>
      </c>
      <c r="R2">
        <v>214292.07903200001</v>
      </c>
      <c r="S2">
        <v>-19032.136914999981</v>
      </c>
      <c r="T2">
        <v>350.44534944468251</v>
      </c>
      <c r="U2">
        <v>335814.91101652704</v>
      </c>
      <c r="V2">
        <v>308422.66054383339</v>
      </c>
      <c r="W2">
        <v>-27392.250472693646</v>
      </c>
      <c r="X2">
        <v>-184491</v>
      </c>
      <c r="Y2" s="176">
        <v>123931.66054383339</v>
      </c>
      <c r="Z2">
        <v>-27392.250472693646</v>
      </c>
    </row>
    <row r="3" spans="1:26">
      <c r="A3" t="s">
        <v>27</v>
      </c>
      <c r="B3" t="s">
        <v>28</v>
      </c>
      <c r="C3" t="s">
        <v>73</v>
      </c>
      <c r="D3" t="s">
        <v>201</v>
      </c>
      <c r="E3">
        <v>2</v>
      </c>
      <c r="F3">
        <v>306</v>
      </c>
      <c r="G3" t="s">
        <v>74</v>
      </c>
      <c r="H3">
        <v>-15000000</v>
      </c>
      <c r="I3">
        <v>8562.3939429999991</v>
      </c>
      <c r="J3">
        <v>93.418538999999996</v>
      </c>
      <c r="K3">
        <v>89.815743999999995</v>
      </c>
      <c r="L3">
        <v>-2.1685137825770182</v>
      </c>
      <c r="M3">
        <v>-18567.669277249479</v>
      </c>
      <c r="N3">
        <v>-487.84656000000001</v>
      </c>
      <c r="O3">
        <v>0</v>
      </c>
      <c r="P3">
        <v>-19055.515837249481</v>
      </c>
      <c r="Q3">
        <v>212993.64253700001</v>
      </c>
      <c r="R3">
        <v>194072.677138</v>
      </c>
      <c r="S3">
        <v>-18920.965399000008</v>
      </c>
      <c r="T3">
        <v>134.55043824947279</v>
      </c>
      <c r="U3">
        <v>306553.86893873021</v>
      </c>
      <c r="V3">
        <v>279321.62351566926</v>
      </c>
      <c r="W3">
        <v>-27232.245423060958</v>
      </c>
      <c r="X3">
        <v>-161989.6</v>
      </c>
      <c r="Y3" s="176">
        <v>117332.02351566925</v>
      </c>
      <c r="Z3">
        <v>-27232.245423060958</v>
      </c>
    </row>
    <row r="4" spans="1:26">
      <c r="A4" t="s">
        <v>27</v>
      </c>
      <c r="B4" t="s">
        <v>28</v>
      </c>
      <c r="C4" t="s">
        <v>73</v>
      </c>
      <c r="D4" t="s">
        <v>201</v>
      </c>
      <c r="E4">
        <v>3</v>
      </c>
      <c r="F4">
        <v>308</v>
      </c>
      <c r="G4" t="s">
        <v>74</v>
      </c>
      <c r="H4">
        <v>15000000</v>
      </c>
      <c r="I4">
        <v>-8562.3939429999991</v>
      </c>
      <c r="J4">
        <v>93.418538999999996</v>
      </c>
      <c r="K4">
        <v>89.815743999999995</v>
      </c>
      <c r="L4">
        <v>-2.1685137825770182</v>
      </c>
      <c r="M4">
        <v>18567.669277249479</v>
      </c>
      <c r="N4">
        <v>487.84656000000001</v>
      </c>
      <c r="O4">
        <v>0</v>
      </c>
      <c r="P4">
        <v>19055.515837249481</v>
      </c>
      <c r="Q4">
        <v>-212993.64253700001</v>
      </c>
      <c r="R4">
        <v>-194072.677138</v>
      </c>
      <c r="S4">
        <v>18920.965399000008</v>
      </c>
      <c r="T4">
        <v>-134.55043824947279</v>
      </c>
      <c r="U4">
        <v>-306553.86893873021</v>
      </c>
      <c r="V4">
        <v>-279321.62351566926</v>
      </c>
      <c r="W4">
        <v>27232.245423060958</v>
      </c>
      <c r="X4">
        <v>161989.6</v>
      </c>
      <c r="Y4" s="176">
        <v>-117332.02351566925</v>
      </c>
      <c r="Z4">
        <v>27232.245423060958</v>
      </c>
    </row>
    <row r="5" spans="1:26">
      <c r="A5" t="s">
        <v>27</v>
      </c>
      <c r="B5" t="s">
        <v>28</v>
      </c>
      <c r="C5" t="s">
        <v>73</v>
      </c>
      <c r="D5" t="s">
        <v>201</v>
      </c>
      <c r="E5">
        <v>4</v>
      </c>
      <c r="F5">
        <v>309</v>
      </c>
      <c r="G5" t="s">
        <v>74</v>
      </c>
      <c r="H5">
        <v>15000000</v>
      </c>
      <c r="I5">
        <v>-8588.4945740000003</v>
      </c>
      <c r="J5">
        <v>93.584442999999993</v>
      </c>
      <c r="K5">
        <v>89.971001999999999</v>
      </c>
      <c r="L5">
        <v>-2.2003659543145289</v>
      </c>
      <c r="M5">
        <v>18897.831059444663</v>
      </c>
      <c r="N5">
        <v>484.75120500000003</v>
      </c>
      <c r="O5">
        <v>0</v>
      </c>
      <c r="P5">
        <v>19382.582264444663</v>
      </c>
      <c r="Q5">
        <v>-233324.21594699999</v>
      </c>
      <c r="R5">
        <v>-214292.07903200001</v>
      </c>
      <c r="S5">
        <v>19032.136914999981</v>
      </c>
      <c r="T5">
        <v>-350.44534944468251</v>
      </c>
      <c r="U5">
        <v>-335814.91101652704</v>
      </c>
      <c r="V5">
        <v>-308422.66054383339</v>
      </c>
      <c r="W5">
        <v>27392.250472693646</v>
      </c>
      <c r="X5">
        <v>184491</v>
      </c>
      <c r="Y5" s="176">
        <v>-123931.66054383339</v>
      </c>
      <c r="Z5">
        <v>27392.250472693646</v>
      </c>
    </row>
    <row r="6" spans="1:26">
      <c r="A6" t="s">
        <v>27</v>
      </c>
      <c r="B6" t="s">
        <v>28</v>
      </c>
      <c r="C6" t="s">
        <v>73</v>
      </c>
      <c r="D6" t="s">
        <v>201</v>
      </c>
      <c r="E6">
        <v>5</v>
      </c>
      <c r="F6">
        <v>310</v>
      </c>
      <c r="G6" t="s">
        <v>30</v>
      </c>
      <c r="H6">
        <v>-50000000</v>
      </c>
      <c r="I6">
        <v>30498.884119999999</v>
      </c>
      <c r="J6">
        <v>95.908268000000007</v>
      </c>
      <c r="K6">
        <v>92.653425999999996</v>
      </c>
      <c r="L6">
        <v>-2.0123633726515799</v>
      </c>
      <c r="M6">
        <v>-61374.83730983291</v>
      </c>
      <c r="N6">
        <v>-1513.657187</v>
      </c>
      <c r="O6">
        <v>0</v>
      </c>
      <c r="P6">
        <v>-62888.494496832907</v>
      </c>
      <c r="Q6">
        <v>810957.87774300005</v>
      </c>
      <c r="R6">
        <v>749539.51314900001</v>
      </c>
      <c r="S6">
        <v>-61418.364594000042</v>
      </c>
      <c r="T6">
        <v>1470.1299028328649</v>
      </c>
      <c r="U6">
        <v>810957.87774300005</v>
      </c>
      <c r="V6">
        <v>749539.51314900001</v>
      </c>
      <c r="W6">
        <v>-61418.364594000042</v>
      </c>
      <c r="X6">
        <v>-196701.4</v>
      </c>
      <c r="Y6" s="176">
        <v>552838.11314899998</v>
      </c>
      <c r="Z6">
        <v>-61418.364594000042</v>
      </c>
    </row>
    <row r="7" spans="1:26">
      <c r="A7" t="s">
        <v>27</v>
      </c>
      <c r="B7" t="s">
        <v>28</v>
      </c>
      <c r="C7" t="s">
        <v>73</v>
      </c>
      <c r="D7" t="s">
        <v>201</v>
      </c>
      <c r="E7">
        <v>6</v>
      </c>
      <c r="F7">
        <v>311</v>
      </c>
      <c r="G7" t="s">
        <v>30</v>
      </c>
      <c r="H7">
        <v>50000000</v>
      </c>
      <c r="I7">
        <v>-30498.884119999999</v>
      </c>
      <c r="J7">
        <v>95.908268000000007</v>
      </c>
      <c r="K7">
        <v>92.653425999999996</v>
      </c>
      <c r="L7">
        <v>-2.0123633726515799</v>
      </c>
      <c r="M7">
        <v>61374.83730983291</v>
      </c>
      <c r="N7">
        <v>1513.657187</v>
      </c>
      <c r="O7">
        <v>0</v>
      </c>
      <c r="P7">
        <v>62888.494496832907</v>
      </c>
      <c r="Q7">
        <v>-810957.87774300005</v>
      </c>
      <c r="R7">
        <v>-749539.51314900001</v>
      </c>
      <c r="S7">
        <v>61418.364594000042</v>
      </c>
      <c r="T7">
        <v>-1470.1299028328649</v>
      </c>
      <c r="U7">
        <v>-810957.87774300005</v>
      </c>
      <c r="V7">
        <v>-749539.51314900001</v>
      </c>
      <c r="W7">
        <v>61418.364594000042</v>
      </c>
      <c r="X7">
        <v>196701.4</v>
      </c>
      <c r="Y7" s="176">
        <v>-552838.11314899998</v>
      </c>
      <c r="Z7">
        <v>61418.364594000042</v>
      </c>
    </row>
    <row r="8" spans="1:26">
      <c r="A8" t="s">
        <v>27</v>
      </c>
      <c r="B8" t="s">
        <v>28</v>
      </c>
      <c r="C8" t="s">
        <v>29</v>
      </c>
      <c r="D8" t="s">
        <v>202</v>
      </c>
      <c r="E8">
        <v>9</v>
      </c>
      <c r="F8">
        <v>2</v>
      </c>
      <c r="G8" t="s">
        <v>30</v>
      </c>
      <c r="H8">
        <v>-10000000</v>
      </c>
      <c r="I8">
        <v>3542.8419490000001</v>
      </c>
      <c r="J8">
        <v>105.11661100000001</v>
      </c>
      <c r="K8">
        <v>104.094562</v>
      </c>
      <c r="L8">
        <v>-0.97187559890206299</v>
      </c>
      <c r="M8">
        <v>-3443.2016409997273</v>
      </c>
      <c r="N8">
        <v>-249.70068900000001</v>
      </c>
      <c r="O8">
        <v>0</v>
      </c>
      <c r="P8">
        <v>-3692.902329999727</v>
      </c>
      <c r="Q8">
        <v>284070.02103300003</v>
      </c>
      <c r="R8">
        <v>279910.45510800002</v>
      </c>
      <c r="S8">
        <v>-4159.5659250000026</v>
      </c>
      <c r="T8">
        <v>-466.66359500027556</v>
      </c>
      <c r="U8">
        <v>284070.02103300003</v>
      </c>
      <c r="V8">
        <v>279910.45510800002</v>
      </c>
      <c r="W8">
        <v>-4159.5659250000026</v>
      </c>
      <c r="X8">
        <v>-13433.3</v>
      </c>
      <c r="Y8" s="176">
        <v>266477.15510800004</v>
      </c>
      <c r="Z8">
        <v>-4159.5659250000026</v>
      </c>
    </row>
    <row r="9" spans="1:26">
      <c r="A9" t="s">
        <v>27</v>
      </c>
      <c r="B9" t="s">
        <v>28</v>
      </c>
      <c r="C9" t="s">
        <v>29</v>
      </c>
      <c r="D9" t="s">
        <v>202</v>
      </c>
      <c r="E9">
        <v>10</v>
      </c>
      <c r="F9">
        <v>3</v>
      </c>
      <c r="G9" t="s">
        <v>30</v>
      </c>
      <c r="H9">
        <v>0</v>
      </c>
      <c r="I9">
        <v>0</v>
      </c>
      <c r="J9">
        <v>0</v>
      </c>
      <c r="K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6083.3</v>
      </c>
      <c r="Y9" s="176">
        <v>6083.3</v>
      </c>
      <c r="Z9">
        <v>0</v>
      </c>
    </row>
    <row r="10" spans="1:26">
      <c r="A10" t="s">
        <v>27</v>
      </c>
      <c r="B10" t="s">
        <v>57</v>
      </c>
      <c r="C10" t="s">
        <v>48</v>
      </c>
      <c r="D10" t="s">
        <v>197</v>
      </c>
      <c r="E10">
        <v>11</v>
      </c>
      <c r="F10">
        <v>4</v>
      </c>
      <c r="G10" t="s">
        <v>30</v>
      </c>
      <c r="H10">
        <v>25000000</v>
      </c>
      <c r="I10">
        <v>-2232.2463590000002</v>
      </c>
      <c r="J10">
        <v>58.235000999999997</v>
      </c>
      <c r="K10">
        <v>60.388354999999997</v>
      </c>
      <c r="L10">
        <v>2.3966850118362077</v>
      </c>
      <c r="M10">
        <v>-5349.9913913412474</v>
      </c>
      <c r="N10">
        <v>437.1431</v>
      </c>
      <c r="O10">
        <v>0</v>
      </c>
      <c r="P10">
        <v>-4912.8482913412472</v>
      </c>
      <c r="Q10">
        <v>70317.152275999993</v>
      </c>
      <c r="R10">
        <v>65689.069526000007</v>
      </c>
      <c r="S10">
        <v>-4628.0827499999868</v>
      </c>
      <c r="T10">
        <v>284.76554134126036</v>
      </c>
      <c r="U10">
        <v>70317.152275999993</v>
      </c>
      <c r="V10">
        <v>65689.069526000007</v>
      </c>
      <c r="W10">
        <v>-4628.0827499999868</v>
      </c>
      <c r="X10">
        <v>135173.6</v>
      </c>
      <c r="Y10" s="176">
        <v>200862.66952600001</v>
      </c>
      <c r="Z10">
        <v>-4628.0827499999868</v>
      </c>
    </row>
    <row r="11" spans="1:26">
      <c r="A11" t="s">
        <v>27</v>
      </c>
      <c r="B11" t="s">
        <v>28</v>
      </c>
      <c r="C11" t="s">
        <v>48</v>
      </c>
      <c r="D11" t="s">
        <v>197</v>
      </c>
      <c r="E11">
        <v>12</v>
      </c>
      <c r="F11">
        <v>102</v>
      </c>
      <c r="G11" t="s">
        <v>30</v>
      </c>
      <c r="H11">
        <v>-15000000</v>
      </c>
      <c r="I11">
        <v>1835.645282</v>
      </c>
      <c r="J11">
        <v>59.744143000000001</v>
      </c>
      <c r="K11">
        <v>60.884216000000002</v>
      </c>
      <c r="L11">
        <v>1.2240200766471392</v>
      </c>
      <c r="M11">
        <v>2246.8666787705993</v>
      </c>
      <c r="N11">
        <v>-282.32296700000001</v>
      </c>
      <c r="O11">
        <v>0</v>
      </c>
      <c r="P11">
        <v>1964.5437117705992</v>
      </c>
      <c r="Q11">
        <v>-68746.311245000004</v>
      </c>
      <c r="R11">
        <v>-66798.562237000006</v>
      </c>
      <c r="S11">
        <v>1947.7490079999989</v>
      </c>
      <c r="T11">
        <v>-16.794703770600336</v>
      </c>
      <c r="U11">
        <v>-68746.311245000004</v>
      </c>
      <c r="V11">
        <v>-66798.562237000006</v>
      </c>
      <c r="W11">
        <v>1947.7490079999989</v>
      </c>
      <c r="X11">
        <v>-65520.800000000003</v>
      </c>
      <c r="Y11" s="176">
        <v>-132319.36223700002</v>
      </c>
      <c r="Z11">
        <v>1947.7490079999989</v>
      </c>
    </row>
    <row r="12" spans="1:26">
      <c r="A12" t="s">
        <v>27</v>
      </c>
      <c r="B12" t="s">
        <v>28</v>
      </c>
      <c r="C12" t="s">
        <v>47</v>
      </c>
      <c r="D12" t="s">
        <v>197</v>
      </c>
      <c r="E12">
        <v>13</v>
      </c>
      <c r="F12">
        <v>103</v>
      </c>
      <c r="G12" t="s">
        <v>30</v>
      </c>
      <c r="H12">
        <v>-15000000</v>
      </c>
      <c r="I12">
        <v>5461.9530030000005</v>
      </c>
      <c r="J12">
        <v>152.53618</v>
      </c>
      <c r="K12">
        <v>153.82515599999999</v>
      </c>
      <c r="L12">
        <v>1.4069977301571337</v>
      </c>
      <c r="M12">
        <v>7684.9554774459411</v>
      </c>
      <c r="N12">
        <v>-554.75483399999996</v>
      </c>
      <c r="O12">
        <v>0</v>
      </c>
      <c r="P12">
        <v>7130.2006434459408</v>
      </c>
      <c r="Q12">
        <v>627247.01601999998</v>
      </c>
      <c r="R12">
        <v>632992.37853600003</v>
      </c>
      <c r="S12">
        <v>5745.362516000052</v>
      </c>
      <c r="T12">
        <v>-1384.8381274458889</v>
      </c>
      <c r="U12">
        <v>627247.01601999998</v>
      </c>
      <c r="V12">
        <v>632992.37853600003</v>
      </c>
      <c r="W12">
        <v>5745.362516000052</v>
      </c>
      <c r="X12">
        <v>-29450</v>
      </c>
      <c r="Y12" s="176">
        <v>603542.37853600003</v>
      </c>
      <c r="Z12">
        <v>5745.362516000052</v>
      </c>
    </row>
    <row r="13" spans="1:26">
      <c r="A13" t="s">
        <v>27</v>
      </c>
      <c r="B13" t="s">
        <v>32</v>
      </c>
      <c r="C13" t="s">
        <v>58</v>
      </c>
      <c r="D13" t="s">
        <v>200</v>
      </c>
      <c r="E13">
        <v>14</v>
      </c>
      <c r="F13">
        <v>104</v>
      </c>
      <c r="G13" t="s">
        <v>30</v>
      </c>
      <c r="H13">
        <v>4000000</v>
      </c>
      <c r="I13">
        <v>-847.31396100000006</v>
      </c>
      <c r="J13">
        <v>80.423147999999998</v>
      </c>
      <c r="K13">
        <v>79.963998000000004</v>
      </c>
      <c r="L13">
        <v>-0.42138016517969129</v>
      </c>
      <c r="M13">
        <v>357.04129684523855</v>
      </c>
      <c r="N13">
        <v>109.919247</v>
      </c>
      <c r="O13">
        <v>0</v>
      </c>
      <c r="P13">
        <v>466.96054384523853</v>
      </c>
      <c r="Q13">
        <v>-1542.1007099999999</v>
      </c>
      <c r="R13">
        <v>-1046.018028</v>
      </c>
      <c r="S13">
        <v>496.08268199999998</v>
      </c>
      <c r="T13">
        <v>29.122138154761444</v>
      </c>
      <c r="U13">
        <v>-1542.1007099999999</v>
      </c>
      <c r="V13">
        <v>-1046.018028</v>
      </c>
      <c r="W13">
        <v>496.08268199999998</v>
      </c>
      <c r="X13">
        <v>14833.3</v>
      </c>
      <c r="Y13" s="176">
        <v>13787.281971999999</v>
      </c>
      <c r="Z13">
        <v>496.08268199999998</v>
      </c>
    </row>
    <row r="14" spans="1:26">
      <c r="A14" t="s">
        <v>27</v>
      </c>
      <c r="B14" t="s">
        <v>28</v>
      </c>
      <c r="C14" t="s">
        <v>58</v>
      </c>
      <c r="D14" t="s">
        <v>200</v>
      </c>
      <c r="E14">
        <v>16</v>
      </c>
      <c r="F14">
        <v>105</v>
      </c>
      <c r="G14" t="s">
        <v>30</v>
      </c>
      <c r="H14">
        <v>-10000000</v>
      </c>
      <c r="I14">
        <v>2112.34494</v>
      </c>
      <c r="J14">
        <v>80.423147999999998</v>
      </c>
      <c r="K14">
        <v>79.963998000000004</v>
      </c>
      <c r="L14">
        <v>-0.42374126435027387</v>
      </c>
      <c r="M14">
        <v>-895.08771561950334</v>
      </c>
      <c r="N14">
        <v>-268.121736</v>
      </c>
      <c r="O14">
        <v>0</v>
      </c>
      <c r="P14">
        <v>-1163.2094516195034</v>
      </c>
      <c r="Q14">
        <v>38594.244880999999</v>
      </c>
      <c r="R14">
        <v>37340.475152999999</v>
      </c>
      <c r="S14">
        <v>-1253.7697279999993</v>
      </c>
      <c r="T14">
        <v>-90.560276380495907</v>
      </c>
      <c r="U14">
        <v>38594.244880999999</v>
      </c>
      <c r="V14">
        <v>37340.475152999999</v>
      </c>
      <c r="W14">
        <v>-1253.7697279999993</v>
      </c>
      <c r="X14">
        <v>-28500</v>
      </c>
      <c r="Y14" s="176">
        <v>8840.4751529999994</v>
      </c>
      <c r="Z14">
        <v>-1253.7697279999993</v>
      </c>
    </row>
    <row r="15" spans="1:26">
      <c r="A15" t="s">
        <v>27</v>
      </c>
      <c r="B15" t="s">
        <v>28</v>
      </c>
      <c r="C15" t="s">
        <v>58</v>
      </c>
      <c r="D15" t="s">
        <v>200</v>
      </c>
      <c r="E15">
        <v>17</v>
      </c>
      <c r="F15">
        <v>106</v>
      </c>
      <c r="G15" t="s">
        <v>30</v>
      </c>
      <c r="H15">
        <v>6000000</v>
      </c>
      <c r="I15">
        <v>-1268.11976</v>
      </c>
      <c r="J15">
        <v>80.423147999999998</v>
      </c>
      <c r="K15">
        <v>79.963998000000004</v>
      </c>
      <c r="L15">
        <v>-0.42326798274721089</v>
      </c>
      <c r="M15">
        <v>536.75449269707724</v>
      </c>
      <c r="N15">
        <v>161.674207</v>
      </c>
      <c r="O15">
        <v>0</v>
      </c>
      <c r="P15">
        <v>698.42869969707726</v>
      </c>
      <c r="Q15">
        <v>-18987.867756</v>
      </c>
      <c r="R15">
        <v>-18237.233482</v>
      </c>
      <c r="S15">
        <v>750.634274</v>
      </c>
      <c r="T15">
        <v>52.205574302922741</v>
      </c>
      <c r="U15">
        <v>-18987.867756</v>
      </c>
      <c r="V15">
        <v>-18237.233482</v>
      </c>
      <c r="W15">
        <v>750.634274</v>
      </c>
      <c r="X15">
        <v>17955</v>
      </c>
      <c r="Y15" s="176">
        <v>-282.23348199999964</v>
      </c>
      <c r="Z15">
        <v>750.634274</v>
      </c>
    </row>
    <row r="16" spans="1:26">
      <c r="A16" t="s">
        <v>27</v>
      </c>
      <c r="B16" t="s">
        <v>28</v>
      </c>
      <c r="C16" t="s">
        <v>49</v>
      </c>
      <c r="D16" t="s">
        <v>199</v>
      </c>
      <c r="E16">
        <v>18</v>
      </c>
      <c r="F16">
        <v>107</v>
      </c>
      <c r="G16" t="s">
        <v>30</v>
      </c>
      <c r="H16">
        <v>15000000</v>
      </c>
      <c r="I16">
        <v>-5620.6475369999998</v>
      </c>
      <c r="J16">
        <v>65.577361999999994</v>
      </c>
      <c r="K16">
        <v>66.817020999999997</v>
      </c>
      <c r="L16">
        <v>1.3544873745829524</v>
      </c>
      <c r="M16">
        <v>-7613.096125847268</v>
      </c>
      <c r="N16">
        <v>319.13075400000002</v>
      </c>
      <c r="O16">
        <v>0</v>
      </c>
      <c r="P16">
        <v>-7293.9653718472682</v>
      </c>
      <c r="Q16">
        <v>96302.833855000004</v>
      </c>
      <c r="R16">
        <v>89314.702644000005</v>
      </c>
      <c r="S16">
        <v>-6988.1312109999999</v>
      </c>
      <c r="T16">
        <v>305.83416084726832</v>
      </c>
      <c r="U16">
        <v>96302.833855000004</v>
      </c>
      <c r="V16">
        <v>89314.702644000005</v>
      </c>
      <c r="W16">
        <v>-6988.1312109999999</v>
      </c>
      <c r="X16">
        <v>61762.5</v>
      </c>
      <c r="Y16" s="176">
        <v>151077.202644</v>
      </c>
      <c r="Z16">
        <v>-6988.1312109999999</v>
      </c>
    </row>
    <row r="17" spans="1:26">
      <c r="A17" t="s">
        <v>27</v>
      </c>
      <c r="B17" t="s">
        <v>28</v>
      </c>
      <c r="C17" t="s">
        <v>49</v>
      </c>
      <c r="D17" t="s">
        <v>199</v>
      </c>
      <c r="E17">
        <v>20</v>
      </c>
      <c r="F17">
        <v>109</v>
      </c>
      <c r="G17" t="s">
        <v>30</v>
      </c>
      <c r="H17">
        <v>-10000000</v>
      </c>
      <c r="I17">
        <v>3743.5780060000002</v>
      </c>
      <c r="J17">
        <v>65.581770000000006</v>
      </c>
      <c r="K17">
        <v>66.819513999999998</v>
      </c>
      <c r="L17">
        <v>1.354637092940598</v>
      </c>
      <c r="M17">
        <v>5071.1896272442009</v>
      </c>
      <c r="N17">
        <v>-209.03833399999999</v>
      </c>
      <c r="O17">
        <v>0</v>
      </c>
      <c r="P17">
        <v>4862.151293244201</v>
      </c>
      <c r="Q17">
        <v>-44420.483268000004</v>
      </c>
      <c r="R17">
        <v>-39788.763698000002</v>
      </c>
      <c r="S17">
        <v>4631.7195700000011</v>
      </c>
      <c r="T17">
        <v>-230.43172324419993</v>
      </c>
      <c r="U17">
        <v>-44420.483268000004</v>
      </c>
      <c r="V17">
        <v>-39788.763698000002</v>
      </c>
      <c r="W17">
        <v>4631.7195700000011</v>
      </c>
      <c r="X17">
        <v>-38633.300000000003</v>
      </c>
      <c r="Y17" s="176">
        <v>-78422.063698000013</v>
      </c>
      <c r="Z17">
        <v>4631.7195700000011</v>
      </c>
    </row>
    <row r="18" spans="1:26">
      <c r="A18" t="s">
        <v>27</v>
      </c>
      <c r="B18" t="s">
        <v>28</v>
      </c>
      <c r="C18" t="s">
        <v>56</v>
      </c>
      <c r="D18" t="s">
        <v>198</v>
      </c>
      <c r="E18">
        <v>21</v>
      </c>
      <c r="F18">
        <v>110</v>
      </c>
      <c r="G18" t="s">
        <v>30</v>
      </c>
      <c r="H18">
        <v>-20000000</v>
      </c>
      <c r="I18">
        <v>7590.5915949999999</v>
      </c>
      <c r="J18">
        <v>65.602947999999998</v>
      </c>
      <c r="K18">
        <v>63.812286999999998</v>
      </c>
      <c r="L18">
        <v>-1.8321334342055862</v>
      </c>
      <c r="M18">
        <v>-13906.976646599407</v>
      </c>
      <c r="N18">
        <v>-414.63174800000002</v>
      </c>
      <c r="O18">
        <v>0</v>
      </c>
      <c r="P18">
        <v>-14321.608394599407</v>
      </c>
      <c r="Q18">
        <v>278809.73662500002</v>
      </c>
      <c r="R18">
        <v>264247.42271000001</v>
      </c>
      <c r="S18">
        <v>-14562.313915000006</v>
      </c>
      <c r="T18">
        <v>-240.7055204005992</v>
      </c>
      <c r="U18">
        <v>278809.73662500002</v>
      </c>
      <c r="V18">
        <v>264247.42271000001</v>
      </c>
      <c r="W18">
        <v>-14562.313915000006</v>
      </c>
      <c r="X18">
        <v>-14983.3</v>
      </c>
      <c r="Y18" s="176">
        <v>249264.12271000003</v>
      </c>
      <c r="Z18">
        <v>-14562.313915000006</v>
      </c>
    </row>
    <row r="19" spans="1:26">
      <c r="A19" t="s">
        <v>27</v>
      </c>
      <c r="B19" t="s">
        <v>32</v>
      </c>
      <c r="C19" t="s">
        <v>38</v>
      </c>
      <c r="D19" t="s">
        <v>200</v>
      </c>
      <c r="E19">
        <v>22</v>
      </c>
      <c r="F19">
        <v>111</v>
      </c>
      <c r="G19" t="s">
        <v>30</v>
      </c>
      <c r="H19">
        <v>4000000</v>
      </c>
      <c r="I19">
        <v>-1494.7837169999998</v>
      </c>
      <c r="J19">
        <v>87.813077000000007</v>
      </c>
      <c r="K19">
        <v>86.426749999999998</v>
      </c>
      <c r="L19">
        <v>-1.4202290631742571</v>
      </c>
      <c r="M19">
        <v>2122.9352780430436</v>
      </c>
      <c r="N19">
        <v>109.04683199999999</v>
      </c>
      <c r="O19">
        <v>0</v>
      </c>
      <c r="P19">
        <v>2231.9821100430436</v>
      </c>
      <c r="Q19">
        <v>-1741.0891750000001</v>
      </c>
      <c r="R19">
        <v>469.74030199999999</v>
      </c>
      <c r="S19">
        <v>2210.8294770000002</v>
      </c>
      <c r="T19">
        <v>-21.152633043043352</v>
      </c>
      <c r="U19">
        <v>-1741.0891750000001</v>
      </c>
      <c r="V19">
        <v>469.74030199999999</v>
      </c>
      <c r="W19">
        <v>2210.8294770000002</v>
      </c>
      <c r="X19">
        <v>15772.2</v>
      </c>
      <c r="Y19" s="176">
        <v>16241.940302000001</v>
      </c>
      <c r="Z19">
        <v>2210.8294770000002</v>
      </c>
    </row>
    <row r="20" spans="1:26">
      <c r="A20" t="s">
        <v>27</v>
      </c>
      <c r="B20" t="s">
        <v>57</v>
      </c>
      <c r="C20" t="s">
        <v>55</v>
      </c>
      <c r="D20" t="s">
        <v>202</v>
      </c>
      <c r="E20">
        <v>23</v>
      </c>
      <c r="F20">
        <v>112</v>
      </c>
      <c r="G20" t="s">
        <v>30</v>
      </c>
      <c r="H20">
        <v>-10000000</v>
      </c>
      <c r="I20">
        <v>3775.3007079999998</v>
      </c>
      <c r="J20">
        <v>47.322482999999998</v>
      </c>
      <c r="K20">
        <v>45.518397</v>
      </c>
      <c r="L20">
        <v>-1.9012405472742433</v>
      </c>
      <c r="M20">
        <v>-7177.7547842027579</v>
      </c>
      <c r="N20">
        <v>-125.49252799999999</v>
      </c>
      <c r="O20">
        <v>0</v>
      </c>
      <c r="P20">
        <v>-7303.2473122027577</v>
      </c>
      <c r="Q20">
        <v>83137.737649999995</v>
      </c>
      <c r="R20">
        <v>75870.482111999998</v>
      </c>
      <c r="S20">
        <v>-7267.2555379999976</v>
      </c>
      <c r="T20">
        <v>35.991774202760098</v>
      </c>
      <c r="U20">
        <v>83137.737649999995</v>
      </c>
      <c r="V20">
        <v>75870.482111999998</v>
      </c>
      <c r="W20">
        <v>-7267.2555379999976</v>
      </c>
      <c r="X20">
        <v>-6527.8</v>
      </c>
      <c r="Y20" s="176">
        <v>69342.682111999995</v>
      </c>
      <c r="Z20">
        <v>-7267.2555379999976</v>
      </c>
    </row>
    <row r="21" spans="1:26">
      <c r="A21" t="s">
        <v>27</v>
      </c>
      <c r="B21" t="s">
        <v>57</v>
      </c>
      <c r="C21" t="s">
        <v>55</v>
      </c>
      <c r="D21" t="s">
        <v>202</v>
      </c>
      <c r="E21">
        <v>24</v>
      </c>
      <c r="F21">
        <v>114</v>
      </c>
      <c r="G21" t="s">
        <v>30</v>
      </c>
      <c r="H21">
        <v>-10000000</v>
      </c>
      <c r="I21">
        <v>3775.3007079999998</v>
      </c>
      <c r="J21">
        <v>47.322482999999998</v>
      </c>
      <c r="K21">
        <v>45.518397</v>
      </c>
      <c r="L21">
        <v>-1.9012405472742433</v>
      </c>
      <c r="M21">
        <v>-7177.7547842027579</v>
      </c>
      <c r="N21">
        <v>-125.49252799999999</v>
      </c>
      <c r="O21">
        <v>0</v>
      </c>
      <c r="P21">
        <v>-7303.2473122027577</v>
      </c>
      <c r="Q21">
        <v>83137.737649999995</v>
      </c>
      <c r="R21">
        <v>75870.482111999998</v>
      </c>
      <c r="S21">
        <v>-7267.2555379999976</v>
      </c>
      <c r="T21">
        <v>35.991774202760098</v>
      </c>
      <c r="U21">
        <v>83137.737649999995</v>
      </c>
      <c r="V21">
        <v>75870.482111999998</v>
      </c>
      <c r="W21">
        <v>-7267.2555379999976</v>
      </c>
      <c r="X21">
        <v>-6527.8</v>
      </c>
      <c r="Y21" s="176">
        <v>69342.682111999995</v>
      </c>
      <c r="Z21">
        <v>-7267.2555379999976</v>
      </c>
    </row>
    <row r="22" spans="1:26">
      <c r="A22" t="s">
        <v>27</v>
      </c>
      <c r="B22" t="s">
        <v>32</v>
      </c>
      <c r="C22" t="s">
        <v>39</v>
      </c>
      <c r="D22" t="s">
        <v>199</v>
      </c>
      <c r="E22">
        <v>25</v>
      </c>
      <c r="F22">
        <v>121</v>
      </c>
      <c r="G22" t="s">
        <v>30</v>
      </c>
      <c r="H22">
        <v>4000000</v>
      </c>
      <c r="I22">
        <v>-868.47718599999996</v>
      </c>
      <c r="J22">
        <v>134.58730800000001</v>
      </c>
      <c r="K22">
        <v>132.722351</v>
      </c>
      <c r="L22">
        <v>-1.9128337790509498</v>
      </c>
      <c r="M22">
        <v>1661.2524977159146</v>
      </c>
      <c r="N22">
        <v>162.283726</v>
      </c>
      <c r="O22">
        <v>0</v>
      </c>
      <c r="P22">
        <v>1823.5362237159147</v>
      </c>
      <c r="Q22">
        <v>-43369.483826000003</v>
      </c>
      <c r="R22">
        <v>-41544.122916</v>
      </c>
      <c r="S22">
        <v>1825.3609100000031</v>
      </c>
      <c r="T22">
        <v>1.8246862840883296</v>
      </c>
      <c r="U22">
        <v>-43369.483826000003</v>
      </c>
      <c r="V22">
        <v>-41544.122916</v>
      </c>
      <c r="W22">
        <v>1825.3609100000031</v>
      </c>
      <c r="X22">
        <v>16433.3</v>
      </c>
      <c r="Y22" s="176">
        <v>-25110.822916000001</v>
      </c>
      <c r="Z22">
        <v>1825.3609100000031</v>
      </c>
    </row>
    <row r="23" spans="1:26">
      <c r="A23" t="s">
        <v>27</v>
      </c>
      <c r="B23" t="s">
        <v>54</v>
      </c>
      <c r="C23" t="s">
        <v>55</v>
      </c>
      <c r="D23" t="s">
        <v>202</v>
      </c>
      <c r="E23">
        <v>26</v>
      </c>
      <c r="F23">
        <v>113</v>
      </c>
      <c r="G23" t="s">
        <v>30</v>
      </c>
      <c r="H23">
        <v>10000000</v>
      </c>
      <c r="I23">
        <v>-3775.3007079999998</v>
      </c>
      <c r="J23">
        <v>47.322482999999998</v>
      </c>
      <c r="K23">
        <v>45.518397</v>
      </c>
      <c r="L23">
        <v>-1.9012405472742433</v>
      </c>
      <c r="M23">
        <v>7177.7547842027579</v>
      </c>
      <c r="N23">
        <v>125.49252799999999</v>
      </c>
      <c r="O23">
        <v>0</v>
      </c>
      <c r="P23">
        <v>7303.2473122027577</v>
      </c>
      <c r="Q23">
        <v>-83137.737649999995</v>
      </c>
      <c r="R23">
        <v>-75870.482111999998</v>
      </c>
      <c r="S23">
        <v>7267.2555379999976</v>
      </c>
      <c r="T23">
        <v>-35.991774202760098</v>
      </c>
      <c r="U23">
        <v>-83137.737649999995</v>
      </c>
      <c r="V23">
        <v>-75870.482111999998</v>
      </c>
      <c r="W23">
        <v>7267.2555379999976</v>
      </c>
      <c r="X23">
        <v>6527.8</v>
      </c>
      <c r="Y23" s="176">
        <v>-69342.682111999995</v>
      </c>
      <c r="Z23">
        <v>7267.2555379999976</v>
      </c>
    </row>
    <row r="24" spans="1:26">
      <c r="A24" t="s">
        <v>27</v>
      </c>
      <c r="B24" t="s">
        <v>54</v>
      </c>
      <c r="C24" t="s">
        <v>48</v>
      </c>
      <c r="D24" t="s">
        <v>197</v>
      </c>
      <c r="E24">
        <v>27</v>
      </c>
      <c r="F24">
        <v>123</v>
      </c>
      <c r="G24" t="s">
        <v>30</v>
      </c>
      <c r="H24">
        <v>-25000000</v>
      </c>
      <c r="I24">
        <v>2232.2463590000002</v>
      </c>
      <c r="J24">
        <v>58.235000999999997</v>
      </c>
      <c r="K24">
        <v>60.388354999999997</v>
      </c>
      <c r="L24">
        <v>2.3966850118362077</v>
      </c>
      <c r="M24">
        <v>5349.9913913412474</v>
      </c>
      <c r="N24">
        <v>-437.1431</v>
      </c>
      <c r="O24">
        <v>0</v>
      </c>
      <c r="P24">
        <v>4912.8482913412472</v>
      </c>
      <c r="Q24">
        <v>-70317.152275999993</v>
      </c>
      <c r="R24">
        <v>-65689.069526000007</v>
      </c>
      <c r="S24">
        <v>4628.0827499999868</v>
      </c>
      <c r="T24">
        <v>-284.76554134126036</v>
      </c>
      <c r="U24">
        <v>-70317.152275999993</v>
      </c>
      <c r="V24">
        <v>-65689.069526000007</v>
      </c>
      <c r="W24">
        <v>4628.0827499999868</v>
      </c>
      <c r="X24">
        <v>-135173.6</v>
      </c>
      <c r="Y24" s="176">
        <v>-200862.66952600001</v>
      </c>
      <c r="Z24">
        <v>4628.0827499999868</v>
      </c>
    </row>
    <row r="25" spans="1:26">
      <c r="A25" t="s">
        <v>27</v>
      </c>
      <c r="B25" t="s">
        <v>54</v>
      </c>
      <c r="C25" t="s">
        <v>55</v>
      </c>
      <c r="D25" t="s">
        <v>202</v>
      </c>
      <c r="E25">
        <v>28</v>
      </c>
      <c r="F25">
        <v>115</v>
      </c>
      <c r="G25" t="s">
        <v>30</v>
      </c>
      <c r="H25">
        <v>10000000</v>
      </c>
      <c r="I25">
        <v>-3775.3007079999998</v>
      </c>
      <c r="J25">
        <v>47.322482999999998</v>
      </c>
      <c r="K25">
        <v>45.518397</v>
      </c>
      <c r="L25">
        <v>-1.9012405472742433</v>
      </c>
      <c r="M25">
        <v>7177.7547842027579</v>
      </c>
      <c r="N25">
        <v>125.49252799999999</v>
      </c>
      <c r="O25">
        <v>0</v>
      </c>
      <c r="P25">
        <v>7303.2473122027577</v>
      </c>
      <c r="Q25">
        <v>-83137.737649999995</v>
      </c>
      <c r="R25">
        <v>-75870.482111999998</v>
      </c>
      <c r="S25">
        <v>7267.2555379999976</v>
      </c>
      <c r="T25">
        <v>-35.991774202760098</v>
      </c>
      <c r="U25">
        <v>-83137.737649999995</v>
      </c>
      <c r="V25">
        <v>-75870.482111999998</v>
      </c>
      <c r="W25">
        <v>7267.2555379999976</v>
      </c>
      <c r="X25">
        <v>6527.8</v>
      </c>
      <c r="Y25" s="176">
        <v>-69342.682111999995</v>
      </c>
      <c r="Z25">
        <v>7267.2555379999976</v>
      </c>
    </row>
    <row r="26" spans="1:26">
      <c r="A26" t="s">
        <v>27</v>
      </c>
      <c r="B26" t="s">
        <v>28</v>
      </c>
      <c r="C26" t="s">
        <v>56</v>
      </c>
      <c r="D26" t="s">
        <v>198</v>
      </c>
      <c r="E26">
        <v>30</v>
      </c>
      <c r="F26">
        <v>125</v>
      </c>
      <c r="G26" t="s">
        <v>30</v>
      </c>
      <c r="H26">
        <v>5000000</v>
      </c>
      <c r="I26">
        <v>-1795.9051730000001</v>
      </c>
      <c r="J26">
        <v>64.192858000000001</v>
      </c>
      <c r="K26">
        <v>62.301257999999997</v>
      </c>
      <c r="L26">
        <v>-1.9696969049045057</v>
      </c>
      <c r="M26">
        <v>3537.3888607600911</v>
      </c>
      <c r="N26">
        <v>102.2805</v>
      </c>
      <c r="O26">
        <v>0</v>
      </c>
      <c r="P26">
        <v>3639.669360760091</v>
      </c>
      <c r="Q26">
        <v>-56802.148256</v>
      </c>
      <c r="R26">
        <v>-53167.713974999999</v>
      </c>
      <c r="S26">
        <v>3634.4342810000016</v>
      </c>
      <c r="T26">
        <v>-5.2350797600893202</v>
      </c>
      <c r="U26">
        <v>-56802.148256</v>
      </c>
      <c r="V26">
        <v>-53167.713974999999</v>
      </c>
      <c r="W26">
        <v>3634.4342810000016</v>
      </c>
      <c r="X26">
        <v>4711.1000000000004</v>
      </c>
      <c r="Y26" s="176">
        <v>-48456.613975</v>
      </c>
      <c r="Z26">
        <v>3634.4342810000016</v>
      </c>
    </row>
    <row r="27" spans="1:26">
      <c r="A27" t="s">
        <v>27</v>
      </c>
      <c r="B27" t="s">
        <v>59</v>
      </c>
      <c r="C27" t="s">
        <v>55</v>
      </c>
      <c r="D27" t="s">
        <v>202</v>
      </c>
      <c r="E27">
        <v>31</v>
      </c>
      <c r="F27">
        <v>116</v>
      </c>
      <c r="G27" t="s">
        <v>30</v>
      </c>
      <c r="H27">
        <v>-10000000</v>
      </c>
      <c r="I27">
        <v>3775.3007079999998</v>
      </c>
      <c r="J27">
        <v>47.322482999999998</v>
      </c>
      <c r="K27">
        <v>45.518397</v>
      </c>
      <c r="L27">
        <v>-1.9012405472742433</v>
      </c>
      <c r="M27">
        <v>-7177.7547842027579</v>
      </c>
      <c r="N27">
        <v>-125.49252799999999</v>
      </c>
      <c r="O27">
        <v>0</v>
      </c>
      <c r="P27">
        <v>-7303.2473122027577</v>
      </c>
      <c r="Q27">
        <v>83137.737649999995</v>
      </c>
      <c r="R27">
        <v>75870.482111999998</v>
      </c>
      <c r="S27">
        <v>-7267.2555379999976</v>
      </c>
      <c r="T27">
        <v>35.991774202760098</v>
      </c>
      <c r="U27">
        <v>83137.737649999995</v>
      </c>
      <c r="V27">
        <v>75870.482111999998</v>
      </c>
      <c r="W27">
        <v>-7267.2555379999976</v>
      </c>
      <c r="X27">
        <v>-6527.8</v>
      </c>
      <c r="Y27" s="176">
        <v>69342.682111999995</v>
      </c>
      <c r="Z27">
        <v>-7267.2555379999976</v>
      </c>
    </row>
    <row r="28" spans="1:26">
      <c r="A28" t="s">
        <v>27</v>
      </c>
      <c r="B28" t="s">
        <v>59</v>
      </c>
      <c r="C28" t="s">
        <v>55</v>
      </c>
      <c r="D28" t="s">
        <v>202</v>
      </c>
      <c r="E28">
        <v>32</v>
      </c>
      <c r="F28">
        <v>117</v>
      </c>
      <c r="G28" t="s">
        <v>30</v>
      </c>
      <c r="H28">
        <v>-10000000</v>
      </c>
      <c r="I28">
        <v>3775.3007079999998</v>
      </c>
      <c r="J28">
        <v>47.322482999999998</v>
      </c>
      <c r="K28">
        <v>45.518397</v>
      </c>
      <c r="L28">
        <v>-1.9012405472742433</v>
      </c>
      <c r="M28">
        <v>-7177.7547842027579</v>
      </c>
      <c r="N28">
        <v>-125.49252799999999</v>
      </c>
      <c r="O28">
        <v>0</v>
      </c>
      <c r="P28">
        <v>-7303.2473122027577</v>
      </c>
      <c r="Q28">
        <v>83137.737649999995</v>
      </c>
      <c r="R28">
        <v>75870.482111999998</v>
      </c>
      <c r="S28">
        <v>-7267.2555379999976</v>
      </c>
      <c r="T28">
        <v>35.991774202760098</v>
      </c>
      <c r="U28">
        <v>83137.737649999995</v>
      </c>
      <c r="V28">
        <v>75870.482111999998</v>
      </c>
      <c r="W28">
        <v>-7267.2555379999976</v>
      </c>
      <c r="X28">
        <v>-6527.8</v>
      </c>
      <c r="Y28" s="176">
        <v>69342.682111999995</v>
      </c>
      <c r="Z28">
        <v>-7267.2555379999976</v>
      </c>
    </row>
    <row r="29" spans="1:26">
      <c r="A29" t="s">
        <v>27</v>
      </c>
      <c r="B29" t="s">
        <v>59</v>
      </c>
      <c r="C29" t="s">
        <v>48</v>
      </c>
      <c r="D29" t="s">
        <v>197</v>
      </c>
      <c r="E29">
        <v>33</v>
      </c>
      <c r="F29">
        <v>124</v>
      </c>
      <c r="G29" t="s">
        <v>30</v>
      </c>
      <c r="H29">
        <v>25000000</v>
      </c>
      <c r="I29">
        <v>-2232.2463590000002</v>
      </c>
      <c r="J29">
        <v>58.235000999999997</v>
      </c>
      <c r="K29">
        <v>60.388354999999997</v>
      </c>
      <c r="L29">
        <v>2.3966850118362077</v>
      </c>
      <c r="M29">
        <v>-5349.9913913412474</v>
      </c>
      <c r="N29">
        <v>437.1431</v>
      </c>
      <c r="O29">
        <v>0</v>
      </c>
      <c r="P29">
        <v>-4912.8482913412472</v>
      </c>
      <c r="Q29">
        <v>70317.152275999993</v>
      </c>
      <c r="R29">
        <v>65689.069526000007</v>
      </c>
      <c r="S29">
        <v>-4628.0827499999868</v>
      </c>
      <c r="T29">
        <v>284.76554134126036</v>
      </c>
      <c r="U29">
        <v>70317.152275999993</v>
      </c>
      <c r="V29">
        <v>65689.069526000007</v>
      </c>
      <c r="W29">
        <v>-4628.0827499999868</v>
      </c>
      <c r="X29">
        <v>135173.6</v>
      </c>
      <c r="Y29" s="176">
        <v>200862.66952600001</v>
      </c>
      <c r="Z29">
        <v>-4628.0827499999868</v>
      </c>
    </row>
    <row r="30" spans="1:26">
      <c r="A30" t="s">
        <v>27</v>
      </c>
      <c r="B30" t="s">
        <v>28</v>
      </c>
      <c r="C30" t="s">
        <v>61</v>
      </c>
      <c r="D30" t="s">
        <v>205</v>
      </c>
      <c r="E30">
        <v>35</v>
      </c>
      <c r="F30">
        <v>129</v>
      </c>
      <c r="G30" t="s">
        <v>30</v>
      </c>
      <c r="H30">
        <v>10000000</v>
      </c>
      <c r="I30">
        <v>-2044.7441099999999</v>
      </c>
      <c r="J30">
        <v>323.26020999999997</v>
      </c>
      <c r="K30">
        <v>322.009523</v>
      </c>
      <c r="L30">
        <v>-1.1859833615605468</v>
      </c>
      <c r="M30">
        <v>2425.0324931089285</v>
      </c>
      <c r="N30">
        <v>808.51181199999996</v>
      </c>
      <c r="O30">
        <v>0</v>
      </c>
      <c r="P30">
        <v>3233.5443051089287</v>
      </c>
      <c r="Q30">
        <v>-355184.42545899999</v>
      </c>
      <c r="R30">
        <v>-351675.35899199999</v>
      </c>
      <c r="S30">
        <v>3509.0664669999969</v>
      </c>
      <c r="T30">
        <v>275.52216189106821</v>
      </c>
      <c r="U30">
        <v>-355184.42545899999</v>
      </c>
      <c r="V30">
        <v>-351675.35899199999</v>
      </c>
      <c r="W30">
        <v>3509.0664669999969</v>
      </c>
      <c r="X30">
        <v>35777.800000000003</v>
      </c>
      <c r="Y30" s="176">
        <v>-315897.55899200001</v>
      </c>
      <c r="Z30">
        <v>3509.0664669999969</v>
      </c>
    </row>
    <row r="31" spans="1:26">
      <c r="A31" t="s">
        <v>27</v>
      </c>
      <c r="B31" t="s">
        <v>28</v>
      </c>
      <c r="C31" t="s">
        <v>39</v>
      </c>
      <c r="D31" t="s">
        <v>199</v>
      </c>
      <c r="E31">
        <v>36</v>
      </c>
      <c r="F31">
        <v>130</v>
      </c>
      <c r="G31" t="s">
        <v>30</v>
      </c>
      <c r="H31">
        <v>-4000000</v>
      </c>
      <c r="I31">
        <v>866.83086200000002</v>
      </c>
      <c r="J31">
        <v>134.58730800000001</v>
      </c>
      <c r="K31">
        <v>132.722351</v>
      </c>
      <c r="L31">
        <v>-1.9135723672185572</v>
      </c>
      <c r="M31">
        <v>-1658.7435845754426</v>
      </c>
      <c r="N31">
        <v>-160.33407500000001</v>
      </c>
      <c r="O31">
        <v>0</v>
      </c>
      <c r="P31">
        <v>-1819.0776595754426</v>
      </c>
      <c r="Q31">
        <v>52507.247925000003</v>
      </c>
      <c r="R31">
        <v>50681.728528</v>
      </c>
      <c r="S31">
        <v>-1825.5193970000037</v>
      </c>
      <c r="T31">
        <v>-6.4417374245610972</v>
      </c>
      <c r="U31">
        <v>52507.247925000003</v>
      </c>
      <c r="V31">
        <v>50681.728528</v>
      </c>
      <c r="W31">
        <v>-1825.5193970000037</v>
      </c>
      <c r="X31">
        <v>-13000</v>
      </c>
      <c r="Y31" s="176">
        <v>37681.728528</v>
      </c>
      <c r="Z31">
        <v>-1825.5193970000037</v>
      </c>
    </row>
    <row r="32" spans="1:26">
      <c r="A32" t="s">
        <v>27</v>
      </c>
      <c r="B32" t="s">
        <v>28</v>
      </c>
      <c r="C32" t="s">
        <v>38</v>
      </c>
      <c r="D32" t="s">
        <v>200</v>
      </c>
      <c r="E32">
        <v>37</v>
      </c>
      <c r="F32">
        <v>131</v>
      </c>
      <c r="G32" t="s">
        <v>30</v>
      </c>
      <c r="H32">
        <v>-4000000</v>
      </c>
      <c r="I32">
        <v>899.65995000000009</v>
      </c>
      <c r="J32">
        <v>81.585913000000005</v>
      </c>
      <c r="K32">
        <v>80.925702000000001</v>
      </c>
      <c r="L32">
        <v>-0.64253327817694739</v>
      </c>
      <c r="M32">
        <v>-578.06145691800862</v>
      </c>
      <c r="N32">
        <v>-98.894120000000001</v>
      </c>
      <c r="O32">
        <v>0</v>
      </c>
      <c r="P32">
        <v>-676.95557691800866</v>
      </c>
      <c r="Q32">
        <v>1269.8641600000001</v>
      </c>
      <c r="R32">
        <v>559.16379600000005</v>
      </c>
      <c r="S32">
        <v>-710.70036400000004</v>
      </c>
      <c r="T32">
        <v>-33.744787081991376</v>
      </c>
      <c r="U32">
        <v>1269.8641600000001</v>
      </c>
      <c r="V32">
        <v>559.16379600000005</v>
      </c>
      <c r="W32">
        <v>-710.70036400000004</v>
      </c>
      <c r="X32">
        <v>-7728.9</v>
      </c>
      <c r="Y32" s="176">
        <v>-7169.7362039999998</v>
      </c>
      <c r="Z32">
        <v>-710.70036400000004</v>
      </c>
    </row>
    <row r="33" spans="1:27">
      <c r="A33" t="s">
        <v>27</v>
      </c>
      <c r="B33" t="s">
        <v>28</v>
      </c>
      <c r="C33" t="s">
        <v>49</v>
      </c>
      <c r="D33" t="s">
        <v>199</v>
      </c>
      <c r="E33">
        <v>38</v>
      </c>
      <c r="F33">
        <v>133</v>
      </c>
      <c r="G33" t="s">
        <v>30</v>
      </c>
      <c r="H33">
        <v>-5000000</v>
      </c>
      <c r="I33">
        <v>1865.663986</v>
      </c>
      <c r="J33">
        <v>65.581770000000006</v>
      </c>
      <c r="K33">
        <v>66.819513999999998</v>
      </c>
      <c r="L33">
        <v>1.3549825122304995</v>
      </c>
      <c r="M33">
        <v>2527.9420747282475</v>
      </c>
      <c r="N33">
        <v>-100.491184</v>
      </c>
      <c r="O33">
        <v>0</v>
      </c>
      <c r="P33">
        <v>2427.4508907282475</v>
      </c>
      <c r="Q33">
        <v>-681.39849100000004</v>
      </c>
      <c r="R33">
        <v>1609.9150259999999</v>
      </c>
      <c r="S33">
        <v>2291.313517</v>
      </c>
      <c r="T33">
        <v>-136.13737372824744</v>
      </c>
      <c r="U33">
        <v>-681.39849100000004</v>
      </c>
      <c r="V33">
        <v>1609.9150259999999</v>
      </c>
      <c r="W33">
        <v>2291.313517</v>
      </c>
      <c r="X33">
        <v>-12458.3</v>
      </c>
      <c r="Y33" s="176">
        <v>-10848.384973999999</v>
      </c>
      <c r="Z33">
        <v>2291.313517</v>
      </c>
    </row>
    <row r="34" spans="1:27">
      <c r="A34" t="s">
        <v>27</v>
      </c>
      <c r="B34" t="s">
        <v>28</v>
      </c>
      <c r="C34" t="s">
        <v>204</v>
      </c>
      <c r="D34" t="s">
        <v>203</v>
      </c>
      <c r="E34">
        <v>39</v>
      </c>
      <c r="F34">
        <v>134</v>
      </c>
      <c r="G34" t="s">
        <v>30</v>
      </c>
      <c r="H34">
        <v>4000000</v>
      </c>
      <c r="I34">
        <v>-1085.9859389999999</v>
      </c>
      <c r="J34">
        <v>848.68681700000002</v>
      </c>
      <c r="K34">
        <v>847.14775799999995</v>
      </c>
      <c r="L34">
        <v>-0.92437751149327363</v>
      </c>
      <c r="M34">
        <v>1003.860979809506</v>
      </c>
      <c r="N34">
        <v>896.17872899999998</v>
      </c>
      <c r="O34">
        <v>0</v>
      </c>
      <c r="P34">
        <v>1900.039708809506</v>
      </c>
      <c r="Q34">
        <v>-151950.312053</v>
      </c>
      <c r="R34">
        <v>-149586.32813499999</v>
      </c>
      <c r="S34">
        <v>2363.9839180000126</v>
      </c>
      <c r="T34">
        <v>463.94420919050663</v>
      </c>
      <c r="U34">
        <v>-151950.312053</v>
      </c>
      <c r="V34">
        <v>-149586.32813499999</v>
      </c>
      <c r="W34">
        <v>2363.9839180000126</v>
      </c>
      <c r="X34">
        <v>51505.599999999999</v>
      </c>
      <c r="Y34" s="176">
        <v>-98080.728134999983</v>
      </c>
      <c r="Z34">
        <v>2363.9839180000126</v>
      </c>
    </row>
    <row r="35" spans="1:27">
      <c r="A35" t="s">
        <v>27</v>
      </c>
      <c r="B35" t="s">
        <v>32</v>
      </c>
      <c r="C35" t="s">
        <v>204</v>
      </c>
      <c r="D35" t="s">
        <v>203</v>
      </c>
      <c r="E35">
        <v>40</v>
      </c>
      <c r="F35">
        <v>135</v>
      </c>
      <c r="G35" t="s">
        <v>30</v>
      </c>
      <c r="H35">
        <v>-2000000</v>
      </c>
      <c r="I35">
        <v>545.66258100000005</v>
      </c>
      <c r="J35">
        <v>848.68681700000002</v>
      </c>
      <c r="K35">
        <v>0</v>
      </c>
      <c r="L35">
        <v>-848.68681700000002</v>
      </c>
      <c r="M35">
        <v>0</v>
      </c>
      <c r="N35">
        <v>0</v>
      </c>
      <c r="O35">
        <v>0</v>
      </c>
      <c r="P35">
        <v>-75975.156025999997</v>
      </c>
      <c r="Q35">
        <v>75975.156025999997</v>
      </c>
      <c r="R35">
        <v>0</v>
      </c>
      <c r="S35">
        <v>-75975.156025999997</v>
      </c>
      <c r="T35">
        <v>0</v>
      </c>
      <c r="U35">
        <v>75975.156025999997</v>
      </c>
      <c r="V35">
        <v>0</v>
      </c>
      <c r="W35">
        <v>-75975.156025999997</v>
      </c>
      <c r="X35">
        <v>0</v>
      </c>
      <c r="Y35" s="176">
        <v>0</v>
      </c>
      <c r="Z35">
        <v>-75975.156025999997</v>
      </c>
      <c r="AA35" t="s">
        <v>510</v>
      </c>
    </row>
    <row r="36" spans="1:27" s="54" customFormat="1">
      <c r="A36" s="54" t="s">
        <v>27</v>
      </c>
      <c r="B36" s="54" t="s">
        <v>28</v>
      </c>
      <c r="C36" s="54" t="s">
        <v>33</v>
      </c>
      <c r="D36" s="54" t="s">
        <v>197</v>
      </c>
      <c r="E36" s="54">
        <v>41</v>
      </c>
      <c r="F36" s="54">
        <v>137</v>
      </c>
      <c r="G36" s="54" t="s">
        <v>30</v>
      </c>
      <c r="H36" s="54">
        <v>-10000000</v>
      </c>
      <c r="I36" s="54">
        <v>2292.2472600000001</v>
      </c>
      <c r="J36" s="54">
        <v>204.55588700000001</v>
      </c>
      <c r="K36" s="54">
        <v>203.55464699999999</v>
      </c>
      <c r="L36" s="54">
        <v>-0.92849519679093628</v>
      </c>
      <c r="M36" s="54">
        <v>-2128.3405707671845</v>
      </c>
      <c r="N36" s="54">
        <v>-606.821867</v>
      </c>
      <c r="O36" s="54">
        <v>0</v>
      </c>
      <c r="P36" s="54">
        <v>-2735.1624377671847</v>
      </c>
      <c r="Q36" s="54">
        <v>-21013.614880000001</v>
      </c>
      <c r="R36" s="54">
        <v>-23915.329639</v>
      </c>
      <c r="S36" s="54">
        <v>-2901.7147589999986</v>
      </c>
      <c r="T36" s="54">
        <v>-166.55232123281394</v>
      </c>
      <c r="U36" s="54">
        <v>-21013.614880000001</v>
      </c>
      <c r="V36" s="54">
        <v>-23915.329639</v>
      </c>
      <c r="W36" s="54">
        <v>-2901.7147589999986</v>
      </c>
      <c r="X36" s="54">
        <v>-52222.2</v>
      </c>
      <c r="Y36" s="485">
        <v>-76137.529639</v>
      </c>
      <c r="Z36" s="54">
        <v>-2901.7147589999986</v>
      </c>
    </row>
    <row r="37" spans="1:27">
      <c r="A37" t="s">
        <v>27</v>
      </c>
      <c r="B37" t="s">
        <v>28</v>
      </c>
      <c r="C37" t="s">
        <v>34</v>
      </c>
      <c r="D37" t="s">
        <v>205</v>
      </c>
      <c r="E37">
        <v>42</v>
      </c>
      <c r="F37">
        <v>138</v>
      </c>
      <c r="G37" t="s">
        <v>30</v>
      </c>
      <c r="H37">
        <v>10000000</v>
      </c>
      <c r="I37">
        <v>-2279.4138330000001</v>
      </c>
      <c r="J37">
        <v>159.88976</v>
      </c>
      <c r="K37">
        <v>158.09122199999999</v>
      </c>
      <c r="L37">
        <v>-1.8053935062433359</v>
      </c>
      <c r="M37">
        <v>4115.2389321394321</v>
      </c>
      <c r="N37">
        <v>571.695108</v>
      </c>
      <c r="O37">
        <v>0</v>
      </c>
      <c r="P37">
        <v>4686.934040139432</v>
      </c>
      <c r="Q37">
        <v>-125863.32279400001</v>
      </c>
      <c r="R37">
        <v>-121180.597287</v>
      </c>
      <c r="S37">
        <v>4682.7255070000101</v>
      </c>
      <c r="T37">
        <v>-4.2085331394218883</v>
      </c>
      <c r="U37">
        <v>-125863.32279400001</v>
      </c>
      <c r="V37">
        <v>-121180.597287</v>
      </c>
      <c r="W37">
        <v>4682.7255070000101</v>
      </c>
      <c r="X37">
        <v>25555.599999999999</v>
      </c>
      <c r="Y37" s="176">
        <v>-95624.997287000006</v>
      </c>
      <c r="Z37">
        <v>4682.7255070000101</v>
      </c>
    </row>
    <row r="38" spans="1:27">
      <c r="A38" t="s">
        <v>27</v>
      </c>
      <c r="B38" t="s">
        <v>28</v>
      </c>
      <c r="C38" t="s">
        <v>35</v>
      </c>
      <c r="D38" t="s">
        <v>201</v>
      </c>
      <c r="E38">
        <v>43</v>
      </c>
      <c r="F38">
        <v>140</v>
      </c>
      <c r="G38" t="s">
        <v>30</v>
      </c>
      <c r="H38">
        <v>12000000</v>
      </c>
      <c r="I38">
        <v>-4624.2626749999999</v>
      </c>
      <c r="J38">
        <v>156.846666</v>
      </c>
      <c r="K38">
        <v>155.23282800000001</v>
      </c>
      <c r="L38">
        <v>-1.5086152303295775</v>
      </c>
      <c r="M38">
        <v>6976.2331005495926</v>
      </c>
      <c r="N38">
        <v>665.71877900000004</v>
      </c>
      <c r="O38">
        <v>0</v>
      </c>
      <c r="P38">
        <v>7641.9518795495924</v>
      </c>
      <c r="Q38">
        <v>-246208.95370400001</v>
      </c>
      <c r="R38">
        <v>-238089.101261</v>
      </c>
      <c r="S38">
        <v>8119.8524430000107</v>
      </c>
      <c r="T38">
        <v>477.9005634504183</v>
      </c>
      <c r="U38">
        <v>-246208.95370400001</v>
      </c>
      <c r="V38">
        <v>-238089.101261</v>
      </c>
      <c r="W38">
        <v>8119.8524430000107</v>
      </c>
      <c r="X38">
        <v>28860.7</v>
      </c>
      <c r="Y38" s="176">
        <v>-209228.40126099999</v>
      </c>
      <c r="Z38">
        <v>8119.8524430000107</v>
      </c>
    </row>
    <row r="39" spans="1:27">
      <c r="A39" t="s">
        <v>27</v>
      </c>
      <c r="B39" t="s">
        <v>32</v>
      </c>
      <c r="C39" t="s">
        <v>36</v>
      </c>
      <c r="D39" t="s">
        <v>203</v>
      </c>
      <c r="E39">
        <v>44</v>
      </c>
      <c r="F39">
        <v>143</v>
      </c>
      <c r="G39" t="s">
        <v>30</v>
      </c>
      <c r="H39">
        <v>10000000</v>
      </c>
      <c r="I39">
        <v>-171.38783100000001</v>
      </c>
      <c r="J39">
        <v>256.95323400000001</v>
      </c>
      <c r="K39">
        <v>255.109824</v>
      </c>
      <c r="L39">
        <v>-2.0819255780502033</v>
      </c>
      <c r="M39">
        <v>356.81670912544558</v>
      </c>
      <c r="N39">
        <v>174.86761200000001</v>
      </c>
      <c r="O39">
        <v>-53715.277778000003</v>
      </c>
      <c r="P39">
        <v>-53183.593456874558</v>
      </c>
      <c r="Q39">
        <v>6067.6605609999997</v>
      </c>
      <c r="R39">
        <v>-27415.886584</v>
      </c>
      <c r="S39">
        <v>-33483.547144999997</v>
      </c>
      <c r="T39">
        <v>19700.046311874561</v>
      </c>
      <c r="U39">
        <v>6067.6605609999997</v>
      </c>
      <c r="V39">
        <v>-27415.886584</v>
      </c>
      <c r="W39">
        <v>-33483.547144999997</v>
      </c>
      <c r="X39">
        <v>84409.7</v>
      </c>
      <c r="Y39" s="176">
        <v>56993.813415999997</v>
      </c>
      <c r="Z39">
        <v>20231.730633000006</v>
      </c>
    </row>
    <row r="40" spans="1:27">
      <c r="A40" t="s">
        <v>27</v>
      </c>
      <c r="B40" t="s">
        <v>28</v>
      </c>
      <c r="C40" t="s">
        <v>34</v>
      </c>
      <c r="D40" t="s">
        <v>205</v>
      </c>
      <c r="E40">
        <v>45</v>
      </c>
      <c r="F40">
        <v>139</v>
      </c>
      <c r="G40" t="s">
        <v>30</v>
      </c>
      <c r="H40">
        <v>-10000000</v>
      </c>
      <c r="I40">
        <v>556.82775800000002</v>
      </c>
      <c r="J40">
        <v>119.25082</v>
      </c>
      <c r="K40">
        <v>120.112188</v>
      </c>
      <c r="L40">
        <v>0.93029649252063251</v>
      </c>
      <c r="M40">
        <v>518.0149102055276</v>
      </c>
      <c r="N40">
        <v>-348.32156099999997</v>
      </c>
      <c r="O40">
        <v>0</v>
      </c>
      <c r="P40">
        <v>169.69334920552762</v>
      </c>
      <c r="Q40">
        <v>23260.029364999999</v>
      </c>
      <c r="R40">
        <v>23437.654651000001</v>
      </c>
      <c r="S40">
        <v>177.62528600000223</v>
      </c>
      <c r="T40">
        <v>7.9319367944746091</v>
      </c>
      <c r="U40">
        <v>23260.029364999999</v>
      </c>
      <c r="V40">
        <v>23437.654651000001</v>
      </c>
      <c r="W40">
        <v>177.62528600000223</v>
      </c>
      <c r="X40">
        <v>-16100</v>
      </c>
      <c r="Y40" s="176">
        <v>7337.6546510000007</v>
      </c>
      <c r="Z40">
        <v>177.62528600000223</v>
      </c>
    </row>
    <row r="41" spans="1:27">
      <c r="A41" t="s">
        <v>27</v>
      </c>
      <c r="B41" t="s">
        <v>28</v>
      </c>
      <c r="C41" t="s">
        <v>37</v>
      </c>
      <c r="D41" t="s">
        <v>198</v>
      </c>
      <c r="E41">
        <v>46</v>
      </c>
      <c r="F41">
        <v>146</v>
      </c>
      <c r="G41" t="s">
        <v>30</v>
      </c>
      <c r="H41">
        <v>-10000000</v>
      </c>
      <c r="I41">
        <v>3828.4448930000003</v>
      </c>
      <c r="J41">
        <v>66.947273999999993</v>
      </c>
      <c r="K41">
        <v>67.156875999999997</v>
      </c>
      <c r="L41">
        <v>0.29675637355423912</v>
      </c>
      <c r="M41">
        <v>1136.1154227989271</v>
      </c>
      <c r="N41">
        <v>-180.608497</v>
      </c>
      <c r="O41">
        <v>0</v>
      </c>
      <c r="P41">
        <v>955.50692579892711</v>
      </c>
      <c r="Q41">
        <v>130567.61805799999</v>
      </c>
      <c r="R41">
        <v>131095.24077900001</v>
      </c>
      <c r="S41">
        <v>527.62272100002156</v>
      </c>
      <c r="T41">
        <v>-427.88420479890556</v>
      </c>
      <c r="U41">
        <v>130567.61805799999</v>
      </c>
      <c r="V41">
        <v>131095.24077900001</v>
      </c>
      <c r="W41">
        <v>527.62272100002156</v>
      </c>
      <c r="X41">
        <v>-8433.2999999999993</v>
      </c>
      <c r="Y41" s="176">
        <v>122661.94077900001</v>
      </c>
      <c r="Z41">
        <v>527.62272100002156</v>
      </c>
    </row>
    <row r="42" spans="1:27">
      <c r="A42" t="s">
        <v>27</v>
      </c>
      <c r="B42" t="s">
        <v>28</v>
      </c>
      <c r="C42" t="s">
        <v>35</v>
      </c>
      <c r="D42" t="s">
        <v>201</v>
      </c>
      <c r="E42">
        <v>47</v>
      </c>
      <c r="F42">
        <v>141</v>
      </c>
      <c r="G42" t="s">
        <v>30</v>
      </c>
      <c r="H42">
        <v>-15000000</v>
      </c>
      <c r="I42">
        <v>344.70713699999999</v>
      </c>
      <c r="J42">
        <v>69.718554999999995</v>
      </c>
      <c r="K42">
        <v>79.982534999999999</v>
      </c>
      <c r="L42">
        <v>11.082072971178025</v>
      </c>
      <c r="M42">
        <v>3820.0696459198602</v>
      </c>
      <c r="N42">
        <v>-308.72018100000003</v>
      </c>
      <c r="O42">
        <v>25404.166667000001</v>
      </c>
      <c r="P42">
        <v>28915.51613191986</v>
      </c>
      <c r="Q42">
        <v>-25559.219227000001</v>
      </c>
      <c r="R42">
        <v>3112.820119</v>
      </c>
      <c r="S42">
        <v>28672.039346000001</v>
      </c>
      <c r="T42">
        <v>-243.47678591985823</v>
      </c>
      <c r="U42">
        <v>-25559.219227000001</v>
      </c>
      <c r="V42">
        <v>3112.820119</v>
      </c>
      <c r="W42">
        <v>28672.039346000001</v>
      </c>
      <c r="X42">
        <v>-36291.699999999997</v>
      </c>
      <c r="Y42" s="176">
        <v>-33178.879881000001</v>
      </c>
      <c r="Z42">
        <v>3267.8726790000001</v>
      </c>
    </row>
    <row r="43" spans="1:27">
      <c r="A43" t="s">
        <v>27</v>
      </c>
      <c r="B43" t="s">
        <v>28</v>
      </c>
      <c r="C43" t="s">
        <v>35</v>
      </c>
      <c r="D43" t="s">
        <v>201</v>
      </c>
      <c r="E43">
        <v>48</v>
      </c>
      <c r="F43">
        <v>142</v>
      </c>
      <c r="G43" t="s">
        <v>30</v>
      </c>
      <c r="H43">
        <v>10000000</v>
      </c>
      <c r="I43">
        <v>-592.631801</v>
      </c>
      <c r="J43">
        <v>79.531858999999997</v>
      </c>
      <c r="K43">
        <v>86.052570000000003</v>
      </c>
      <c r="L43">
        <v>7.2793745610022498</v>
      </c>
      <c r="M43">
        <v>-4313.9888562403476</v>
      </c>
      <c r="N43">
        <v>269.46424000000002</v>
      </c>
      <c r="O43">
        <v>0</v>
      </c>
      <c r="P43">
        <v>-4044.5246162403473</v>
      </c>
      <c r="Q43">
        <v>19189.808244</v>
      </c>
      <c r="R43">
        <v>15385.031926</v>
      </c>
      <c r="S43">
        <v>-3804.7763180000002</v>
      </c>
      <c r="T43">
        <v>239.74829824034714</v>
      </c>
      <c r="U43">
        <v>19189.808244</v>
      </c>
      <c r="V43">
        <v>15385.031926</v>
      </c>
      <c r="W43">
        <v>-3804.7763180000002</v>
      </c>
      <c r="X43">
        <v>23766.7</v>
      </c>
      <c r="Y43" s="176">
        <v>39151.731926</v>
      </c>
      <c r="Z43">
        <v>-3804.7763180000002</v>
      </c>
    </row>
    <row r="44" spans="1:27">
      <c r="A44" t="s">
        <v>27</v>
      </c>
      <c r="B44" t="s">
        <v>28</v>
      </c>
      <c r="C44" t="s">
        <v>53</v>
      </c>
      <c r="D44" t="s">
        <v>199</v>
      </c>
      <c r="E44">
        <v>49</v>
      </c>
      <c r="F44">
        <v>147</v>
      </c>
      <c r="G44" t="s">
        <v>30</v>
      </c>
      <c r="H44">
        <v>5000000</v>
      </c>
      <c r="I44">
        <v>-1913.392791</v>
      </c>
      <c r="J44">
        <v>131.36802599999999</v>
      </c>
      <c r="K44">
        <v>132.476248</v>
      </c>
      <c r="L44">
        <v>1.212316927079113</v>
      </c>
      <c r="M44">
        <v>-2319.6384686804477</v>
      </c>
      <c r="N44">
        <v>173.374347</v>
      </c>
      <c r="O44">
        <v>0</v>
      </c>
      <c r="P44">
        <v>-2146.2641216804477</v>
      </c>
      <c r="Q44">
        <v>-173264.12222200001</v>
      </c>
      <c r="R44">
        <v>-175015.27572199999</v>
      </c>
      <c r="S44">
        <v>-1751.1534999999858</v>
      </c>
      <c r="T44">
        <v>395.11062168046192</v>
      </c>
      <c r="U44">
        <v>-173264.12222200001</v>
      </c>
      <c r="V44">
        <v>-175015.27572199999</v>
      </c>
      <c r="W44">
        <v>-1751.1534999999858</v>
      </c>
      <c r="X44">
        <v>5238.8999999999996</v>
      </c>
      <c r="Y44" s="176">
        <v>-169776.375722</v>
      </c>
      <c r="Z44">
        <v>-1751.1534999999858</v>
      </c>
    </row>
    <row r="45" spans="1:27" s="54" customFormat="1">
      <c r="A45" s="54" t="s">
        <v>27</v>
      </c>
      <c r="B45" s="54" t="s">
        <v>28</v>
      </c>
      <c r="C45" s="54" t="s">
        <v>29</v>
      </c>
      <c r="D45" s="54" t="s">
        <v>202</v>
      </c>
      <c r="E45" s="54">
        <v>50</v>
      </c>
      <c r="F45" s="54">
        <v>148</v>
      </c>
      <c r="G45" s="54" t="s">
        <v>30</v>
      </c>
      <c r="H45" s="54">
        <v>10000000</v>
      </c>
      <c r="I45" s="54">
        <v>-3850.9187160000001</v>
      </c>
      <c r="J45" s="54">
        <v>105.84859299999999</v>
      </c>
      <c r="K45" s="54">
        <v>104.829508</v>
      </c>
      <c r="L45" s="54">
        <v>-0.96538088963530555</v>
      </c>
      <c r="M45" s="54">
        <v>3717.6033359653288</v>
      </c>
      <c r="N45" s="54">
        <v>268.65801599999998</v>
      </c>
      <c r="O45" s="54">
        <v>0</v>
      </c>
      <c r="P45" s="54">
        <v>3986.2613519653287</v>
      </c>
      <c r="Q45" s="54">
        <v>-206394.59727900001</v>
      </c>
      <c r="R45" s="54">
        <v>-201985.794223</v>
      </c>
      <c r="S45" s="54">
        <v>4408.8030560000043</v>
      </c>
      <c r="T45" s="54">
        <v>422.5417040346756</v>
      </c>
      <c r="U45" s="54">
        <v>-206394.59727900001</v>
      </c>
      <c r="V45" s="54">
        <v>-201985.794223</v>
      </c>
      <c r="W45" s="54">
        <v>4408.8030560000043</v>
      </c>
      <c r="X45" s="54">
        <v>13433.3</v>
      </c>
      <c r="Y45" s="485">
        <v>-188552.49422300002</v>
      </c>
      <c r="Z45" s="54">
        <v>4408.8030560000043</v>
      </c>
    </row>
    <row r="46" spans="1:27">
      <c r="A46" t="s">
        <v>27</v>
      </c>
      <c r="B46" t="s">
        <v>57</v>
      </c>
      <c r="C46" t="s">
        <v>60</v>
      </c>
      <c r="D46" t="s">
        <v>201</v>
      </c>
      <c r="E46">
        <v>51</v>
      </c>
      <c r="F46">
        <v>126</v>
      </c>
      <c r="G46" t="s">
        <v>30</v>
      </c>
      <c r="H46">
        <v>10000000</v>
      </c>
      <c r="I46">
        <v>-55.890749</v>
      </c>
      <c r="J46">
        <v>62.683281999999998</v>
      </c>
      <c r="K46">
        <v>66.043059</v>
      </c>
      <c r="L46">
        <v>1.9051782691792418</v>
      </c>
      <c r="M46">
        <v>-106.48184044295144</v>
      </c>
      <c r="N46">
        <v>134.08060499999999</v>
      </c>
      <c r="O46">
        <v>0</v>
      </c>
      <c r="P46">
        <v>27.598764557048554</v>
      </c>
      <c r="Q46">
        <v>6640.6458839999996</v>
      </c>
      <c r="R46">
        <v>6667.0360419999997</v>
      </c>
      <c r="S46">
        <v>26.390158000000156</v>
      </c>
      <c r="T46">
        <v>-1.2086065570483981</v>
      </c>
      <c r="U46">
        <v>6640.6458839999996</v>
      </c>
      <c r="V46">
        <v>6667.0360419999997</v>
      </c>
      <c r="W46">
        <v>26.390158000000156</v>
      </c>
      <c r="X46">
        <v>5833.3</v>
      </c>
      <c r="Y46" s="176">
        <v>12500.336041999999</v>
      </c>
      <c r="Z46">
        <v>26.390158000000156</v>
      </c>
    </row>
    <row r="47" spans="1:27">
      <c r="A47" t="s">
        <v>27</v>
      </c>
      <c r="B47" t="s">
        <v>54</v>
      </c>
      <c r="C47" t="s">
        <v>60</v>
      </c>
      <c r="D47" t="s">
        <v>201</v>
      </c>
      <c r="E47">
        <v>52</v>
      </c>
      <c r="F47">
        <v>127</v>
      </c>
      <c r="G47" t="s">
        <v>30</v>
      </c>
      <c r="H47">
        <v>-10000000</v>
      </c>
      <c r="I47">
        <v>55.890749</v>
      </c>
      <c r="J47">
        <v>62.683281999999998</v>
      </c>
      <c r="K47">
        <v>66.043059</v>
      </c>
      <c r="L47">
        <v>1.9051782691792418</v>
      </c>
      <c r="M47">
        <v>106.48184044295144</v>
      </c>
      <c r="N47">
        <v>-134.08060499999999</v>
      </c>
      <c r="O47">
        <v>0</v>
      </c>
      <c r="P47">
        <v>-27.598764557048554</v>
      </c>
      <c r="Q47">
        <v>-6640.6458839999996</v>
      </c>
      <c r="R47">
        <v>-6667.0360419999997</v>
      </c>
      <c r="S47">
        <v>-26.390158000000156</v>
      </c>
      <c r="T47">
        <v>1.2086065570483981</v>
      </c>
      <c r="U47">
        <v>-6640.6458839999996</v>
      </c>
      <c r="V47">
        <v>-6667.0360419999997</v>
      </c>
      <c r="W47">
        <v>-26.390158000000156</v>
      </c>
      <c r="X47">
        <v>-5833.3</v>
      </c>
      <c r="Y47" s="176">
        <v>-12500.336041999999</v>
      </c>
      <c r="Z47">
        <v>-26.390158000000156</v>
      </c>
    </row>
    <row r="48" spans="1:27">
      <c r="A48" t="s">
        <v>27</v>
      </c>
      <c r="B48" t="s">
        <v>59</v>
      </c>
      <c r="C48" t="s">
        <v>60</v>
      </c>
      <c r="D48" t="s">
        <v>201</v>
      </c>
      <c r="E48">
        <v>53</v>
      </c>
      <c r="F48">
        <v>128</v>
      </c>
      <c r="G48" t="s">
        <v>30</v>
      </c>
      <c r="H48">
        <v>10000000</v>
      </c>
      <c r="I48">
        <v>-55.890749</v>
      </c>
      <c r="J48">
        <v>62.683281999999998</v>
      </c>
      <c r="K48">
        <v>66.043059</v>
      </c>
      <c r="L48">
        <v>1.9051782691792418</v>
      </c>
      <c r="M48">
        <v>-106.48184044295144</v>
      </c>
      <c r="N48">
        <v>134.08060499999999</v>
      </c>
      <c r="O48">
        <v>0</v>
      </c>
      <c r="P48">
        <v>27.598764557048554</v>
      </c>
      <c r="Q48">
        <v>6640.6458839999996</v>
      </c>
      <c r="R48">
        <v>6667.0360419999997</v>
      </c>
      <c r="S48">
        <v>26.390158000000156</v>
      </c>
      <c r="T48">
        <v>-1.2086065570483981</v>
      </c>
      <c r="U48">
        <v>6640.6458839999996</v>
      </c>
      <c r="V48">
        <v>6667.0360419999997</v>
      </c>
      <c r="W48">
        <v>26.390158000000156</v>
      </c>
      <c r="X48">
        <v>5833.3</v>
      </c>
      <c r="Y48" s="176">
        <v>12500.336041999999</v>
      </c>
      <c r="Z48">
        <v>26.390158000000156</v>
      </c>
    </row>
    <row r="49" spans="1:27">
      <c r="A49" t="s">
        <v>27</v>
      </c>
      <c r="B49" t="s">
        <v>28</v>
      </c>
      <c r="C49" t="s">
        <v>40</v>
      </c>
      <c r="D49" t="s">
        <v>201</v>
      </c>
      <c r="E49">
        <v>55</v>
      </c>
      <c r="F49">
        <v>150</v>
      </c>
      <c r="G49" t="s">
        <v>30</v>
      </c>
      <c r="H49">
        <v>-10000000</v>
      </c>
      <c r="I49">
        <v>3843.1107499999998</v>
      </c>
      <c r="J49">
        <v>134.81335200000001</v>
      </c>
      <c r="K49">
        <v>133.49962300000001</v>
      </c>
      <c r="L49">
        <v>-1.3089280091671465</v>
      </c>
      <c r="M49">
        <v>-5030.3553030063586</v>
      </c>
      <c r="N49">
        <v>-314.74880400000001</v>
      </c>
      <c r="O49">
        <v>0</v>
      </c>
      <c r="P49">
        <v>-5345.1041070063584</v>
      </c>
      <c r="Q49">
        <v>342826.86431099998</v>
      </c>
      <c r="R49">
        <v>337116.32338000002</v>
      </c>
      <c r="S49">
        <v>-5710.5409309999668</v>
      </c>
      <c r="T49">
        <v>-365.43682399360841</v>
      </c>
      <c r="U49">
        <v>342826.86431099998</v>
      </c>
      <c r="V49">
        <v>337116.32338000002</v>
      </c>
      <c r="W49">
        <v>-5710.5409309999668</v>
      </c>
      <c r="X49">
        <v>-11755.6</v>
      </c>
      <c r="Y49" s="176">
        <v>325360.72338000004</v>
      </c>
      <c r="Z49">
        <v>-5710.5409309999668</v>
      </c>
    </row>
    <row r="50" spans="1:27">
      <c r="A50" t="s">
        <v>79</v>
      </c>
      <c r="B50" t="s">
        <v>80</v>
      </c>
      <c r="C50" t="s">
        <v>36</v>
      </c>
      <c r="D50" t="s">
        <v>203</v>
      </c>
      <c r="E50">
        <v>57</v>
      </c>
      <c r="F50">
        <v>144</v>
      </c>
      <c r="G50" t="s">
        <v>30</v>
      </c>
      <c r="H50">
        <v>10000000</v>
      </c>
      <c r="I50">
        <v>-685.55132600000002</v>
      </c>
      <c r="J50">
        <v>256.95323400000001</v>
      </c>
      <c r="K50">
        <v>255.109824</v>
      </c>
      <c r="L50">
        <v>-2.0819255780502033</v>
      </c>
      <c r="M50">
        <v>1427.2668406656333</v>
      </c>
      <c r="N50">
        <v>699.47044700000004</v>
      </c>
      <c r="O50">
        <v>-53715.277778000003</v>
      </c>
      <c r="P50">
        <v>-51588.540490334373</v>
      </c>
      <c r="Q50">
        <v>24270.642242999998</v>
      </c>
      <c r="R50">
        <v>-27415.886584</v>
      </c>
      <c r="S50">
        <v>-51686.528827000002</v>
      </c>
      <c r="T50">
        <v>-97.988336665628594</v>
      </c>
      <c r="U50">
        <v>24270.642242999998</v>
      </c>
      <c r="V50">
        <v>-27415.886584</v>
      </c>
      <c r="W50">
        <v>-51686.528827000002</v>
      </c>
      <c r="X50">
        <v>84409.7</v>
      </c>
      <c r="Y50" s="176">
        <v>56993.813415999997</v>
      </c>
      <c r="Z50" s="176">
        <v>2028.7489510000014</v>
      </c>
    </row>
    <row r="51" spans="1:27">
      <c r="A51" t="s">
        <v>27</v>
      </c>
      <c r="B51" t="s">
        <v>28</v>
      </c>
      <c r="C51" t="s">
        <v>41</v>
      </c>
      <c r="D51" t="s">
        <v>199</v>
      </c>
      <c r="E51">
        <v>58</v>
      </c>
      <c r="F51">
        <v>151</v>
      </c>
      <c r="G51" t="s">
        <v>30</v>
      </c>
      <c r="H51">
        <v>-10000000</v>
      </c>
      <c r="I51">
        <v>3899.6888489999997</v>
      </c>
      <c r="J51">
        <v>43.475611999999998</v>
      </c>
      <c r="K51">
        <v>44.533206999999997</v>
      </c>
      <c r="L51">
        <v>1.1355865574772108</v>
      </c>
      <c r="M51">
        <v>4428.4342352681761</v>
      </c>
      <c r="N51">
        <v>-126.682345</v>
      </c>
      <c r="O51">
        <v>0</v>
      </c>
      <c r="P51">
        <v>4301.7518902681759</v>
      </c>
      <c r="Q51">
        <v>19491.125238000001</v>
      </c>
      <c r="R51">
        <v>23605.660494</v>
      </c>
      <c r="S51">
        <v>4114.5352559999992</v>
      </c>
      <c r="T51">
        <v>-187.21663426817668</v>
      </c>
      <c r="U51">
        <v>19491.125238000001</v>
      </c>
      <c r="V51">
        <v>23605.660494</v>
      </c>
      <c r="W51">
        <v>4114.5352559999992</v>
      </c>
      <c r="X51">
        <v>-9605.6</v>
      </c>
      <c r="Y51" s="176">
        <v>14000.060493999999</v>
      </c>
      <c r="Z51">
        <v>4114.5352559999992</v>
      </c>
    </row>
    <row r="52" spans="1:27">
      <c r="A52" t="s">
        <v>27</v>
      </c>
      <c r="B52" t="s">
        <v>28</v>
      </c>
      <c r="C52" t="s">
        <v>42</v>
      </c>
      <c r="D52" t="s">
        <v>201</v>
      </c>
      <c r="E52">
        <v>59</v>
      </c>
      <c r="F52">
        <v>152</v>
      </c>
      <c r="G52" t="s">
        <v>30</v>
      </c>
      <c r="H52">
        <v>-10000000</v>
      </c>
      <c r="I52">
        <v>3901.6491960000003</v>
      </c>
      <c r="J52">
        <v>52.663728999999996</v>
      </c>
      <c r="K52">
        <v>51.316299000000001</v>
      </c>
      <c r="L52">
        <v>-1.4089937006020514</v>
      </c>
      <c r="M52">
        <v>-5497.3991391230593</v>
      </c>
      <c r="N52">
        <v>-184.97371000000001</v>
      </c>
      <c r="O52">
        <v>0</v>
      </c>
      <c r="P52">
        <v>-5682.3728491230595</v>
      </c>
      <c r="Q52">
        <v>28596.073133999998</v>
      </c>
      <c r="R52">
        <v>22977.993891999999</v>
      </c>
      <c r="S52">
        <v>-5618.0792419999998</v>
      </c>
      <c r="T52">
        <v>64.293607123059701</v>
      </c>
      <c r="U52">
        <v>28596.073133999998</v>
      </c>
      <c r="V52">
        <v>22977.993891999999</v>
      </c>
      <c r="W52">
        <v>-5618.0792419999998</v>
      </c>
      <c r="X52">
        <v>-11375</v>
      </c>
      <c r="Y52" s="176">
        <v>11602.993891999999</v>
      </c>
      <c r="Z52">
        <v>-5618.0792419999998</v>
      </c>
    </row>
    <row r="53" spans="1:27">
      <c r="A53" t="s">
        <v>230</v>
      </c>
      <c r="B53" t="s">
        <v>233</v>
      </c>
      <c r="C53" t="s">
        <v>58</v>
      </c>
      <c r="D53" t="s">
        <v>200</v>
      </c>
      <c r="E53">
        <v>114</v>
      </c>
      <c r="F53">
        <v>120</v>
      </c>
      <c r="G53" t="s">
        <v>30</v>
      </c>
      <c r="H53">
        <v>-4000000</v>
      </c>
      <c r="I53">
        <v>847.31396100000006</v>
      </c>
      <c r="J53">
        <v>80.423147999999998</v>
      </c>
      <c r="K53">
        <v>79.963998000000004</v>
      </c>
      <c r="L53">
        <v>-0.42138016517969129</v>
      </c>
      <c r="M53">
        <v>-357.04129684523855</v>
      </c>
      <c r="N53">
        <v>-109.919247</v>
      </c>
      <c r="O53">
        <v>0</v>
      </c>
      <c r="P53">
        <v>-466.96054384523853</v>
      </c>
      <c r="Q53">
        <v>1542.1007099999999</v>
      </c>
      <c r="R53">
        <v>1046.018028</v>
      </c>
      <c r="S53">
        <v>-496.08268199999998</v>
      </c>
      <c r="T53">
        <v>-29.122138154761444</v>
      </c>
      <c r="U53">
        <v>1542.1007099999999</v>
      </c>
      <c r="V53">
        <v>1046.018028</v>
      </c>
      <c r="W53">
        <v>-496.08268199999998</v>
      </c>
      <c r="X53">
        <v>-14833.3</v>
      </c>
      <c r="Y53" s="176">
        <v>-13787.281971999999</v>
      </c>
      <c r="Z53">
        <v>-496.08268199999998</v>
      </c>
    </row>
    <row r="54" spans="1:27">
      <c r="A54" t="s">
        <v>230</v>
      </c>
      <c r="B54" t="s">
        <v>233</v>
      </c>
      <c r="C54" t="s">
        <v>38</v>
      </c>
      <c r="D54" t="s">
        <v>200</v>
      </c>
      <c r="E54">
        <v>122</v>
      </c>
      <c r="F54">
        <v>132</v>
      </c>
      <c r="G54" t="s">
        <v>30</v>
      </c>
      <c r="H54">
        <v>-4000000</v>
      </c>
      <c r="I54">
        <v>1494.7837169999998</v>
      </c>
      <c r="J54">
        <v>87.813077000000007</v>
      </c>
      <c r="K54">
        <v>86.426749999999998</v>
      </c>
      <c r="L54">
        <v>-1.4202290631742571</v>
      </c>
      <c r="M54">
        <v>-2122.9352780430436</v>
      </c>
      <c r="N54">
        <v>-109.04683199999999</v>
      </c>
      <c r="O54">
        <v>0</v>
      </c>
      <c r="P54">
        <v>-2231.9821100430436</v>
      </c>
      <c r="Q54">
        <v>1741.0891750000001</v>
      </c>
      <c r="R54">
        <v>-469.74030199999999</v>
      </c>
      <c r="S54">
        <v>-2210.8294770000002</v>
      </c>
      <c r="T54">
        <v>21.152633043043352</v>
      </c>
      <c r="U54">
        <v>1741.0891750000001</v>
      </c>
      <c r="V54">
        <v>-469.74030199999999</v>
      </c>
      <c r="W54">
        <v>-2210.8294770000002</v>
      </c>
      <c r="X54">
        <v>-15772.2</v>
      </c>
      <c r="Y54" s="176">
        <v>-16241.940302000001</v>
      </c>
      <c r="Z54">
        <v>-2210.8294770000002</v>
      </c>
    </row>
    <row r="55" spans="1:27">
      <c r="A55" t="s">
        <v>230</v>
      </c>
      <c r="B55" t="s">
        <v>233</v>
      </c>
      <c r="C55" t="s">
        <v>39</v>
      </c>
      <c r="D55" t="s">
        <v>199</v>
      </c>
      <c r="E55">
        <v>125</v>
      </c>
      <c r="F55">
        <v>122</v>
      </c>
      <c r="G55" t="s">
        <v>30</v>
      </c>
      <c r="H55">
        <v>-4000000</v>
      </c>
      <c r="I55">
        <v>868.47718599999996</v>
      </c>
      <c r="J55">
        <v>134.58730800000001</v>
      </c>
      <c r="K55">
        <v>132.722351</v>
      </c>
      <c r="L55">
        <v>-1.9128337790509498</v>
      </c>
      <c r="M55">
        <v>-1661.2524977159146</v>
      </c>
      <c r="N55">
        <v>-162.283726</v>
      </c>
      <c r="O55">
        <v>0</v>
      </c>
      <c r="P55">
        <v>-1823.5362237159147</v>
      </c>
      <c r="Q55">
        <v>43369.483826000003</v>
      </c>
      <c r="R55">
        <v>41544.122916</v>
      </c>
      <c r="S55">
        <v>-1825.3609100000031</v>
      </c>
      <c r="T55">
        <v>-1.8246862840883296</v>
      </c>
      <c r="U55">
        <v>43369.483826000003</v>
      </c>
      <c r="V55">
        <v>41544.122916</v>
      </c>
      <c r="W55">
        <v>-1825.3609100000031</v>
      </c>
      <c r="X55">
        <v>-16433.3</v>
      </c>
      <c r="Y55" s="176">
        <v>25110.822916000001</v>
      </c>
      <c r="Z55">
        <v>-1825.3609100000031</v>
      </c>
    </row>
    <row r="56" spans="1:27">
      <c r="A56" t="s">
        <v>79</v>
      </c>
      <c r="B56" t="s">
        <v>78</v>
      </c>
      <c r="C56" t="s">
        <v>204</v>
      </c>
      <c r="D56" t="s">
        <v>203</v>
      </c>
      <c r="E56">
        <v>140</v>
      </c>
      <c r="F56">
        <v>136</v>
      </c>
      <c r="G56" t="s">
        <v>30</v>
      </c>
      <c r="H56">
        <v>2000000</v>
      </c>
      <c r="I56">
        <v>-545.66258100000005</v>
      </c>
      <c r="J56">
        <v>848.68681700000002</v>
      </c>
      <c r="K56">
        <v>0</v>
      </c>
      <c r="L56">
        <v>-848.68681700000002</v>
      </c>
      <c r="M56">
        <v>0</v>
      </c>
      <c r="N56">
        <v>0</v>
      </c>
      <c r="O56">
        <v>0</v>
      </c>
      <c r="P56">
        <v>75975.156025999997</v>
      </c>
      <c r="Q56">
        <v>-75975.156025999997</v>
      </c>
      <c r="R56">
        <v>0</v>
      </c>
      <c r="S56">
        <v>75975.156025999997</v>
      </c>
      <c r="T56">
        <v>0</v>
      </c>
      <c r="U56">
        <v>-75975.156025999997</v>
      </c>
      <c r="V56">
        <v>0</v>
      </c>
      <c r="W56">
        <v>75975.156025999997</v>
      </c>
      <c r="X56">
        <v>0</v>
      </c>
      <c r="Y56" s="176">
        <v>0</v>
      </c>
      <c r="Z56" s="176">
        <v>75975.156025999997</v>
      </c>
      <c r="AA56" t="s">
        <v>510</v>
      </c>
    </row>
    <row r="57" spans="1:27">
      <c r="A57" t="s">
        <v>79</v>
      </c>
      <c r="B57" t="s">
        <v>78</v>
      </c>
      <c r="C57" t="s">
        <v>36</v>
      </c>
      <c r="D57" t="s">
        <v>203</v>
      </c>
      <c r="E57">
        <v>144</v>
      </c>
      <c r="F57">
        <v>145</v>
      </c>
      <c r="G57" t="s">
        <v>30</v>
      </c>
      <c r="H57">
        <v>-10000000</v>
      </c>
      <c r="I57">
        <v>171.38783100000001</v>
      </c>
      <c r="J57">
        <v>256.95323400000001</v>
      </c>
      <c r="K57">
        <v>255.109824</v>
      </c>
      <c r="L57">
        <v>-2.0819255780502033</v>
      </c>
      <c r="M57">
        <v>-356.81670912544558</v>
      </c>
      <c r="N57">
        <v>-174.86761200000001</v>
      </c>
      <c r="O57">
        <v>53715.277778000003</v>
      </c>
      <c r="P57">
        <v>53183.593456874558</v>
      </c>
      <c r="Q57">
        <v>-6067.6605609999997</v>
      </c>
      <c r="R57">
        <v>27415.886584</v>
      </c>
      <c r="S57">
        <v>33483.547144999997</v>
      </c>
      <c r="T57">
        <v>-19700.046311874561</v>
      </c>
      <c r="U57">
        <v>-6067.6605609999997</v>
      </c>
      <c r="V57">
        <v>27415.886584</v>
      </c>
      <c r="W57">
        <v>33483.547144999997</v>
      </c>
      <c r="X57">
        <v>-84409.7</v>
      </c>
      <c r="Y57" s="176">
        <v>-56993.813415999997</v>
      </c>
      <c r="Z57" s="176">
        <v>-20231.730633000006</v>
      </c>
    </row>
    <row r="58" spans="1:27">
      <c r="A58" t="s">
        <v>27</v>
      </c>
      <c r="B58" t="s">
        <v>28</v>
      </c>
      <c r="C58" t="s">
        <v>43</v>
      </c>
      <c r="D58" t="s">
        <v>200</v>
      </c>
      <c r="E58">
        <v>145</v>
      </c>
      <c r="F58">
        <v>203</v>
      </c>
      <c r="G58" t="s">
        <v>30</v>
      </c>
      <c r="H58">
        <v>5000000</v>
      </c>
      <c r="I58">
        <v>-348.53221000000002</v>
      </c>
      <c r="J58">
        <v>99.271389999999997</v>
      </c>
      <c r="K58">
        <v>102.060912</v>
      </c>
      <c r="L58">
        <v>2.9045379436420937</v>
      </c>
      <c r="M58">
        <v>-1012.3250285264345</v>
      </c>
      <c r="N58">
        <v>149.27428399999999</v>
      </c>
      <c r="O58">
        <v>0</v>
      </c>
      <c r="P58">
        <v>-863.05074452643453</v>
      </c>
      <c r="Q58">
        <v>13028.259942999999</v>
      </c>
      <c r="R58">
        <v>12157.504612999999</v>
      </c>
      <c r="S58">
        <v>-870.75532999999996</v>
      </c>
      <c r="T58">
        <v>-7.7045854735654302</v>
      </c>
      <c r="U58">
        <v>13028.259942999999</v>
      </c>
      <c r="V58">
        <v>12157.504612999999</v>
      </c>
      <c r="W58">
        <v>-870.75532999999996</v>
      </c>
      <c r="X58">
        <v>0</v>
      </c>
      <c r="Y58" s="176">
        <v>12157.504612999999</v>
      </c>
      <c r="Z58">
        <v>-870.75532999999996</v>
      </c>
    </row>
    <row r="59" spans="1:27">
      <c r="A59" t="s">
        <v>27</v>
      </c>
      <c r="B59" t="s">
        <v>28</v>
      </c>
      <c r="C59" t="s">
        <v>44</v>
      </c>
      <c r="D59" t="s">
        <v>199</v>
      </c>
      <c r="E59">
        <v>146</v>
      </c>
      <c r="F59">
        <v>204</v>
      </c>
      <c r="G59" t="s">
        <v>45</v>
      </c>
      <c r="H59">
        <v>-10000000</v>
      </c>
      <c r="I59">
        <v>4039.2498150000001</v>
      </c>
      <c r="J59">
        <v>74.118709999999993</v>
      </c>
      <c r="K59">
        <v>74.281666000000001</v>
      </c>
      <c r="L59">
        <v>0.24016070117653368</v>
      </c>
      <c r="M59">
        <v>970.06906779758401</v>
      </c>
      <c r="N59">
        <v>-202.144991</v>
      </c>
      <c r="O59">
        <v>0</v>
      </c>
      <c r="P59">
        <v>767.92407679758401</v>
      </c>
      <c r="Q59">
        <v>144409.03430199999</v>
      </c>
      <c r="R59">
        <v>144793.93072100001</v>
      </c>
      <c r="S59">
        <v>384.89641900002607</v>
      </c>
      <c r="T59">
        <v>-383.02765779755794</v>
      </c>
      <c r="U59">
        <v>124276.24878478666</v>
      </c>
      <c r="V59">
        <v>124607.48486953181</v>
      </c>
      <c r="W59">
        <v>331.23608474514913</v>
      </c>
      <c r="X59">
        <v>-7301.1</v>
      </c>
      <c r="Y59" s="176">
        <v>117306.3848695318</v>
      </c>
      <c r="Z59">
        <v>331.23608474514913</v>
      </c>
    </row>
    <row r="60" spans="1:27">
      <c r="A60" t="s">
        <v>27</v>
      </c>
      <c r="B60" t="s">
        <v>28</v>
      </c>
      <c r="C60" t="s">
        <v>46</v>
      </c>
      <c r="D60" t="s">
        <v>199</v>
      </c>
      <c r="E60">
        <v>147</v>
      </c>
      <c r="F60">
        <v>205</v>
      </c>
      <c r="G60" t="s">
        <v>30</v>
      </c>
      <c r="H60">
        <v>-20000000</v>
      </c>
      <c r="I60">
        <v>7778.6141770000004</v>
      </c>
      <c r="J60">
        <v>68.836009000000004</v>
      </c>
      <c r="K60">
        <v>69.873208000000005</v>
      </c>
      <c r="L60">
        <v>1.150112173088687</v>
      </c>
      <c r="M60">
        <v>8946.2788547279379</v>
      </c>
      <c r="N60">
        <v>-377.90464700000001</v>
      </c>
      <c r="O60">
        <v>0</v>
      </c>
      <c r="P60">
        <v>8568.3742077279385</v>
      </c>
      <c r="Q60">
        <v>337360.80733699998</v>
      </c>
      <c r="R60">
        <v>344938.82805700001</v>
      </c>
      <c r="S60">
        <v>7578.0207200000295</v>
      </c>
      <c r="T60">
        <v>-990.35348772790894</v>
      </c>
      <c r="U60">
        <v>337360.80733699998</v>
      </c>
      <c r="V60">
        <v>344938.82805700001</v>
      </c>
      <c r="W60">
        <v>7578.0207200000295</v>
      </c>
      <c r="X60">
        <v>-13650</v>
      </c>
      <c r="Y60" s="176">
        <v>331288.82805700001</v>
      </c>
      <c r="Z60">
        <v>7578.0207200000295</v>
      </c>
    </row>
    <row r="61" spans="1:27">
      <c r="A61" t="s">
        <v>27</v>
      </c>
      <c r="B61" t="s">
        <v>28</v>
      </c>
      <c r="C61" t="s">
        <v>64</v>
      </c>
      <c r="D61" t="s">
        <v>198</v>
      </c>
      <c r="E61">
        <v>149</v>
      </c>
      <c r="F61">
        <v>208</v>
      </c>
      <c r="G61" t="s">
        <v>30</v>
      </c>
      <c r="H61">
        <v>-10000000</v>
      </c>
      <c r="I61">
        <v>3880.1843039999999</v>
      </c>
      <c r="J61">
        <v>139.08233300000001</v>
      </c>
      <c r="K61">
        <v>137.76711</v>
      </c>
      <c r="L61">
        <v>-1.2942962457755733</v>
      </c>
      <c r="M61">
        <v>-5022.1079775845055</v>
      </c>
      <c r="N61">
        <v>-350.75893000000002</v>
      </c>
      <c r="O61">
        <v>0</v>
      </c>
      <c r="P61">
        <v>-5372.8669075845055</v>
      </c>
      <c r="Q61">
        <v>373181.50222600001</v>
      </c>
      <c r="R61">
        <v>367392.77298299997</v>
      </c>
      <c r="S61">
        <v>-5788.729243000038</v>
      </c>
      <c r="T61">
        <v>-415.86233541553247</v>
      </c>
      <c r="U61">
        <v>373181.50222600001</v>
      </c>
      <c r="V61">
        <v>367392.77298299997</v>
      </c>
      <c r="W61">
        <v>-5788.729243000038</v>
      </c>
      <c r="X61">
        <v>-11122.2</v>
      </c>
      <c r="Y61" s="176">
        <v>356270.57298299996</v>
      </c>
      <c r="Z61">
        <v>-5788.729243000038</v>
      </c>
    </row>
    <row r="62" spans="1:27">
      <c r="A62" t="s">
        <v>27</v>
      </c>
      <c r="B62" t="s">
        <v>28</v>
      </c>
      <c r="C62" t="s">
        <v>47</v>
      </c>
      <c r="D62" t="s">
        <v>197</v>
      </c>
      <c r="E62">
        <v>150</v>
      </c>
      <c r="F62">
        <v>206</v>
      </c>
      <c r="G62" t="s">
        <v>30</v>
      </c>
      <c r="H62">
        <v>15000000</v>
      </c>
      <c r="I62">
        <v>-5859.2508610000004</v>
      </c>
      <c r="J62">
        <v>154.14313200000001</v>
      </c>
      <c r="K62">
        <v>155.18957599999999</v>
      </c>
      <c r="L62">
        <v>1.1414968704074215</v>
      </c>
      <c r="M62">
        <v>-6688.3165207634911</v>
      </c>
      <c r="N62">
        <v>567.64494300000001</v>
      </c>
      <c r="O62">
        <v>0</v>
      </c>
      <c r="P62">
        <v>-6120.6715777634909</v>
      </c>
      <c r="Q62">
        <v>-604392.89095000003</v>
      </c>
      <c r="R62">
        <v>-609117.45196900005</v>
      </c>
      <c r="S62">
        <v>-4724.5610190000152</v>
      </c>
      <c r="T62">
        <v>1396.1105587634756</v>
      </c>
      <c r="U62">
        <v>-604392.89095000003</v>
      </c>
      <c r="V62">
        <v>-609117.45196900005</v>
      </c>
      <c r="W62">
        <v>-4724.5610190000152</v>
      </c>
      <c r="X62">
        <v>19762.5</v>
      </c>
      <c r="Y62" s="176">
        <v>-589354.95196900005</v>
      </c>
      <c r="Z62">
        <v>-4724.5610190000152</v>
      </c>
    </row>
    <row r="63" spans="1:27">
      <c r="A63" t="s">
        <v>27</v>
      </c>
      <c r="B63" t="s">
        <v>28</v>
      </c>
      <c r="C63" t="s">
        <v>50</v>
      </c>
      <c r="D63" t="s">
        <v>197</v>
      </c>
      <c r="E63">
        <v>151</v>
      </c>
      <c r="F63">
        <v>209</v>
      </c>
      <c r="G63" t="s">
        <v>30</v>
      </c>
      <c r="H63">
        <v>10000000</v>
      </c>
      <c r="I63">
        <v>-3962.861316</v>
      </c>
      <c r="J63">
        <v>172.79045600000001</v>
      </c>
      <c r="K63">
        <v>173.40623099999999</v>
      </c>
      <c r="L63">
        <v>0.6221101098484586</v>
      </c>
      <c r="M63">
        <v>-2465.3360886109672</v>
      </c>
      <c r="N63">
        <v>471.559259</v>
      </c>
      <c r="O63">
        <v>0</v>
      </c>
      <c r="P63">
        <v>-1993.7768296109671</v>
      </c>
      <c r="Q63">
        <v>-263669.18033599999</v>
      </c>
      <c r="R63">
        <v>-265354.06075399998</v>
      </c>
      <c r="S63">
        <v>-1684.8804179999861</v>
      </c>
      <c r="T63">
        <v>308.89641161098098</v>
      </c>
      <c r="U63">
        <v>-263669.18033599999</v>
      </c>
      <c r="V63">
        <v>-265354.06075399998</v>
      </c>
      <c r="W63">
        <v>-1684.8804179999861</v>
      </c>
      <c r="X63">
        <v>26833.3</v>
      </c>
      <c r="Y63" s="176">
        <v>-238520.76075399999</v>
      </c>
      <c r="Z63">
        <v>-1684.8804179999861</v>
      </c>
    </row>
    <row r="64" spans="1:27">
      <c r="A64" t="s">
        <v>27</v>
      </c>
      <c r="B64" t="s">
        <v>28</v>
      </c>
      <c r="C64" t="s">
        <v>48</v>
      </c>
      <c r="D64" t="s">
        <v>197</v>
      </c>
      <c r="E64">
        <v>152</v>
      </c>
      <c r="F64">
        <v>207</v>
      </c>
      <c r="G64" t="s">
        <v>30</v>
      </c>
      <c r="H64">
        <v>-10000000</v>
      </c>
      <c r="I64">
        <v>681.17271600000004</v>
      </c>
      <c r="J64">
        <v>57.390574000000001</v>
      </c>
      <c r="K64">
        <v>60.194243</v>
      </c>
      <c r="L64">
        <v>3.1244495325677413</v>
      </c>
      <c r="M64">
        <v>2128.2897741040988</v>
      </c>
      <c r="N64">
        <v>-162.72674699999999</v>
      </c>
      <c r="O64">
        <v>0</v>
      </c>
      <c r="P64">
        <v>1965.5630271040989</v>
      </c>
      <c r="Q64">
        <v>8118.6453279999996</v>
      </c>
      <c r="R64">
        <v>9957.6170849999999</v>
      </c>
      <c r="S64">
        <v>1838.9717570000003</v>
      </c>
      <c r="T64">
        <v>-126.59127010409861</v>
      </c>
      <c r="U64">
        <v>8118.6453279999996</v>
      </c>
      <c r="V64">
        <v>9957.6170849999999</v>
      </c>
      <c r="W64">
        <v>1838.9717570000003</v>
      </c>
      <c r="X64">
        <v>-11500</v>
      </c>
      <c r="Y64" s="176">
        <v>-1542.3829150000001</v>
      </c>
      <c r="Z64">
        <v>1838.9717570000003</v>
      </c>
    </row>
    <row r="65" spans="1:27">
      <c r="A65" t="s">
        <v>27</v>
      </c>
      <c r="B65" t="s">
        <v>28</v>
      </c>
      <c r="C65" t="s">
        <v>53</v>
      </c>
      <c r="D65" t="s">
        <v>199</v>
      </c>
      <c r="E65">
        <v>153</v>
      </c>
      <c r="F65">
        <v>210</v>
      </c>
      <c r="G65" t="s">
        <v>30</v>
      </c>
      <c r="H65">
        <v>-5000000</v>
      </c>
      <c r="I65">
        <v>1950.040011</v>
      </c>
      <c r="J65">
        <v>131.90436399999999</v>
      </c>
      <c r="K65">
        <v>132.94522000000001</v>
      </c>
      <c r="L65">
        <v>1.1450880716229526</v>
      </c>
      <c r="M65">
        <v>2232.9675557835913</v>
      </c>
      <c r="N65">
        <v>-173.34452300000001</v>
      </c>
      <c r="O65">
        <v>0</v>
      </c>
      <c r="P65">
        <v>2059.623032783591</v>
      </c>
      <c r="Q65">
        <v>173346.021806</v>
      </c>
      <c r="R65">
        <v>174996.329111</v>
      </c>
      <c r="S65">
        <v>1650.3073049999948</v>
      </c>
      <c r="T65">
        <v>-409.31572778359623</v>
      </c>
      <c r="U65">
        <v>173346.021806</v>
      </c>
      <c r="V65">
        <v>174996.329111</v>
      </c>
      <c r="W65">
        <v>1650.3073049999948</v>
      </c>
      <c r="X65">
        <v>-5622.2</v>
      </c>
      <c r="Y65" s="176">
        <v>169374.12911099999</v>
      </c>
      <c r="Z65">
        <v>1650.3073049999948</v>
      </c>
    </row>
    <row r="66" spans="1:27">
      <c r="A66" t="s">
        <v>27</v>
      </c>
      <c r="B66" t="s">
        <v>28</v>
      </c>
      <c r="C66" t="s">
        <v>52</v>
      </c>
      <c r="D66" t="s">
        <v>201</v>
      </c>
      <c r="E66">
        <v>154</v>
      </c>
      <c r="F66">
        <v>211</v>
      </c>
      <c r="G66" t="s">
        <v>30</v>
      </c>
      <c r="H66">
        <v>-10000000</v>
      </c>
      <c r="I66">
        <v>3936.3078020000003</v>
      </c>
      <c r="J66">
        <v>116.206765</v>
      </c>
      <c r="K66">
        <v>114.91221</v>
      </c>
      <c r="L66">
        <v>-1.2885915487803594</v>
      </c>
      <c r="M66">
        <v>-5072.2929670553931</v>
      </c>
      <c r="N66">
        <v>-326.40374400000002</v>
      </c>
      <c r="O66">
        <v>0</v>
      </c>
      <c r="P66">
        <v>-5398.6967110553933</v>
      </c>
      <c r="Q66">
        <v>206460.95093699999</v>
      </c>
      <c r="R66">
        <v>200941.26554299999</v>
      </c>
      <c r="S66">
        <v>-5519.6853940000001</v>
      </c>
      <c r="T66">
        <v>-120.98868294460681</v>
      </c>
      <c r="U66">
        <v>206460.95093699999</v>
      </c>
      <c r="V66">
        <v>200941.26554299999</v>
      </c>
      <c r="W66">
        <v>-5519.6853940000001</v>
      </c>
      <c r="X66">
        <v>-16355.6</v>
      </c>
      <c r="Y66" s="176">
        <v>184585.66554299998</v>
      </c>
      <c r="Z66">
        <v>-5519.6853940000001</v>
      </c>
    </row>
    <row r="67" spans="1:27">
      <c r="A67" t="s">
        <v>27</v>
      </c>
      <c r="B67" t="s">
        <v>57</v>
      </c>
      <c r="C67" t="s">
        <v>72</v>
      </c>
      <c r="D67" t="s">
        <v>210</v>
      </c>
      <c r="E67">
        <v>155</v>
      </c>
      <c r="F67">
        <v>314</v>
      </c>
      <c r="G67" t="s">
        <v>30</v>
      </c>
      <c r="H67">
        <v>-10000000</v>
      </c>
      <c r="I67">
        <v>3676.4710369999998</v>
      </c>
      <c r="J67">
        <v>61.496023999999998</v>
      </c>
      <c r="K67">
        <v>60.092244999999998</v>
      </c>
      <c r="L67">
        <v>-1.4669180178196506</v>
      </c>
      <c r="M67">
        <v>-5393.081606167395</v>
      </c>
      <c r="N67">
        <v>-221.023697</v>
      </c>
      <c r="O67">
        <v>0</v>
      </c>
      <c r="P67">
        <v>-5614.1053031673946</v>
      </c>
      <c r="Q67">
        <v>1246.162468</v>
      </c>
      <c r="R67">
        <v>-4228.2038679999996</v>
      </c>
      <c r="S67">
        <v>-5474.3663359999991</v>
      </c>
      <c r="T67">
        <v>139.73896716739546</v>
      </c>
      <c r="U67">
        <v>1246.162468</v>
      </c>
      <c r="V67">
        <v>-4228.2038679999996</v>
      </c>
      <c r="W67">
        <v>-5474.3663359999991</v>
      </c>
      <c r="X67">
        <v>-8030.6</v>
      </c>
      <c r="Y67" s="176">
        <v>-12258.803867999999</v>
      </c>
      <c r="Z67">
        <v>-5474.3663359999991</v>
      </c>
    </row>
    <row r="68" spans="1:27">
      <c r="A68" s="45" t="s">
        <v>27</v>
      </c>
      <c r="B68" s="45" t="s">
        <v>57</v>
      </c>
      <c r="C68" s="45" t="s">
        <v>84</v>
      </c>
      <c r="D68" s="45" t="s">
        <v>423</v>
      </c>
      <c r="E68" s="45">
        <v>156</v>
      </c>
      <c r="F68" s="45">
        <v>217</v>
      </c>
      <c r="G68" s="45" t="s">
        <v>30</v>
      </c>
      <c r="H68" s="402">
        <v>-470000000</v>
      </c>
      <c r="I68" s="402"/>
      <c r="J68" s="402">
        <v>0</v>
      </c>
      <c r="K68" s="402">
        <v>-4.1986679999999998E-13</v>
      </c>
      <c r="L68" s="402"/>
      <c r="M68" s="402"/>
      <c r="N68" s="402">
        <v>-231.176523</v>
      </c>
      <c r="O68" s="402">
        <v>0</v>
      </c>
      <c r="P68" s="402"/>
      <c r="Q68" s="402">
        <v>-1499756</v>
      </c>
      <c r="R68" s="402">
        <v>-1498472</v>
      </c>
      <c r="S68" s="402">
        <v>1284</v>
      </c>
      <c r="T68" s="402"/>
      <c r="U68" s="402">
        <v>-1499756</v>
      </c>
      <c r="V68" s="402">
        <v>-1498472</v>
      </c>
      <c r="W68" s="402">
        <v>1284</v>
      </c>
      <c r="X68" s="402">
        <v>-29195.833332999999</v>
      </c>
      <c r="Y68" s="176">
        <v>-1527667.8333330001</v>
      </c>
      <c r="Z68">
        <v>0</v>
      </c>
    </row>
    <row r="69" spans="1:27">
      <c r="A69" s="45" t="s">
        <v>27</v>
      </c>
      <c r="B69" s="45" t="s">
        <v>57</v>
      </c>
      <c r="C69" s="45" t="s">
        <v>84</v>
      </c>
      <c r="D69" s="45" t="s">
        <v>423</v>
      </c>
      <c r="E69" s="45">
        <v>157</v>
      </c>
      <c r="F69" s="45">
        <v>216</v>
      </c>
      <c r="G69" s="45" t="s">
        <v>30</v>
      </c>
      <c r="H69" s="402">
        <v>-21000000</v>
      </c>
      <c r="I69" s="402"/>
      <c r="J69" s="402">
        <v>0</v>
      </c>
      <c r="K69" s="402">
        <v>-4.1986679999999998E-13</v>
      </c>
      <c r="L69" s="402"/>
      <c r="M69" s="402"/>
      <c r="N69" s="402">
        <v>-75.747201000000004</v>
      </c>
      <c r="O69" s="402">
        <v>0</v>
      </c>
      <c r="P69" s="402"/>
      <c r="Q69" s="402">
        <v>-491409.48189900001</v>
      </c>
      <c r="R69" s="402">
        <v>-490988.85549799999</v>
      </c>
      <c r="S69" s="402">
        <v>420.6264010000159</v>
      </c>
      <c r="T69" s="402"/>
      <c r="U69" s="402">
        <v>-491409.48189900001</v>
      </c>
      <c r="V69" s="402">
        <v>-490988.85549799999</v>
      </c>
      <c r="W69" s="402">
        <v>420.6264010000159</v>
      </c>
      <c r="X69" s="402">
        <v>-386750</v>
      </c>
      <c r="Y69" s="176">
        <v>-877738.85549800005</v>
      </c>
      <c r="Z69">
        <v>0</v>
      </c>
    </row>
    <row r="70" spans="1:27">
      <c r="A70" s="45" t="s">
        <v>27</v>
      </c>
      <c r="B70" s="45" t="s">
        <v>57</v>
      </c>
      <c r="C70" s="45" t="s">
        <v>84</v>
      </c>
      <c r="D70" s="45" t="s">
        <v>423</v>
      </c>
      <c r="E70" s="45">
        <v>158</v>
      </c>
      <c r="F70" s="45">
        <v>214</v>
      </c>
      <c r="G70" s="45" t="s">
        <v>30</v>
      </c>
      <c r="H70" s="402">
        <v>-34000000</v>
      </c>
      <c r="I70" s="402"/>
      <c r="J70" s="402">
        <v>0</v>
      </c>
      <c r="K70" s="402">
        <v>-4.1986679999999998E-13</v>
      </c>
      <c r="L70" s="402"/>
      <c r="M70" s="402"/>
      <c r="N70" s="402">
        <v>-1003.404482</v>
      </c>
      <c r="O70" s="402">
        <v>0</v>
      </c>
      <c r="P70" s="402"/>
      <c r="Q70" s="402">
        <v>-6509580</v>
      </c>
      <c r="R70" s="402">
        <v>-6504008</v>
      </c>
      <c r="S70" s="402">
        <v>5572</v>
      </c>
      <c r="T70" s="402"/>
      <c r="U70" s="402">
        <v>-6509580</v>
      </c>
      <c r="V70" s="402">
        <v>-6504008</v>
      </c>
      <c r="W70" s="402">
        <v>5572</v>
      </c>
      <c r="X70" s="402">
        <v>-13288.888889</v>
      </c>
      <c r="Y70" s="176">
        <v>-6517296.8888889998</v>
      </c>
      <c r="Z70">
        <v>0</v>
      </c>
    </row>
    <row r="71" spans="1:27">
      <c r="A71" t="s">
        <v>27</v>
      </c>
      <c r="B71" t="s">
        <v>28</v>
      </c>
      <c r="C71" t="s">
        <v>31</v>
      </c>
      <c r="D71" t="s">
        <v>200</v>
      </c>
      <c r="E71">
        <v>159</v>
      </c>
      <c r="F71">
        <v>212</v>
      </c>
      <c r="G71" t="s">
        <v>30</v>
      </c>
      <c r="H71">
        <v>-10000000</v>
      </c>
      <c r="I71">
        <v>3928.3112790000005</v>
      </c>
      <c r="J71">
        <v>93.067227000000003</v>
      </c>
      <c r="K71">
        <v>91.751852</v>
      </c>
      <c r="L71">
        <v>-1.3441457876907805</v>
      </c>
      <c r="M71">
        <v>-5280.2230584060335</v>
      </c>
      <c r="N71">
        <v>-242.50857300000001</v>
      </c>
      <c r="O71">
        <v>0</v>
      </c>
      <c r="P71">
        <v>-5522.7316314060336</v>
      </c>
      <c r="Q71">
        <v>163853.73784399999</v>
      </c>
      <c r="R71">
        <v>158227.629442</v>
      </c>
      <c r="S71">
        <v>-5626.1084019999835</v>
      </c>
      <c r="T71">
        <v>-103.37677059394991</v>
      </c>
      <c r="U71">
        <v>163853.73784399999</v>
      </c>
      <c r="V71">
        <v>158227.629442</v>
      </c>
      <c r="W71">
        <v>-5626.1084019999835</v>
      </c>
      <c r="X71">
        <v>-13288.9</v>
      </c>
      <c r="Y71" s="176">
        <v>144938.72944200001</v>
      </c>
      <c r="Z71">
        <v>-5626.1084019999835</v>
      </c>
    </row>
    <row r="72" spans="1:27">
      <c r="A72" t="s">
        <v>27</v>
      </c>
      <c r="B72" t="s">
        <v>28</v>
      </c>
      <c r="C72" t="s">
        <v>75</v>
      </c>
      <c r="D72" t="s">
        <v>509</v>
      </c>
      <c r="E72">
        <v>161</v>
      </c>
      <c r="F72">
        <v>315</v>
      </c>
      <c r="G72" t="s">
        <v>30</v>
      </c>
      <c r="H72">
        <v>-3000000</v>
      </c>
      <c r="I72">
        <v>576.41374699999994</v>
      </c>
      <c r="J72">
        <v>784.70979699999998</v>
      </c>
      <c r="K72">
        <v>782.90024400000004</v>
      </c>
      <c r="L72">
        <v>-1.3806667120841809</v>
      </c>
      <c r="M72">
        <v>-795.83527287061281</v>
      </c>
      <c r="N72">
        <v>-550.41667500000005</v>
      </c>
      <c r="O72">
        <v>0</v>
      </c>
      <c r="P72">
        <v>-1346.2519478706129</v>
      </c>
      <c r="Q72">
        <v>207470.28424499999</v>
      </c>
      <c r="R72">
        <v>205874.31377899999</v>
      </c>
      <c r="S72">
        <v>-1595.9704659999989</v>
      </c>
      <c r="T72">
        <v>-249.71851812938598</v>
      </c>
      <c r="U72">
        <v>207470.28424499999</v>
      </c>
      <c r="V72">
        <v>205874.31377899999</v>
      </c>
      <c r="W72">
        <v>-1595.9704659999989</v>
      </c>
      <c r="X72">
        <v>-28637.5</v>
      </c>
      <c r="Y72" s="176">
        <v>177236.81377899999</v>
      </c>
      <c r="Z72">
        <v>-1595.9704659999989</v>
      </c>
    </row>
    <row r="73" spans="1:27">
      <c r="A73" t="s">
        <v>27</v>
      </c>
      <c r="B73" t="s">
        <v>28</v>
      </c>
      <c r="C73" t="s">
        <v>63</v>
      </c>
      <c r="D73" t="s">
        <v>205</v>
      </c>
      <c r="E73">
        <v>162</v>
      </c>
      <c r="F73">
        <v>316</v>
      </c>
      <c r="G73" t="s">
        <v>45</v>
      </c>
      <c r="H73">
        <v>-10000000</v>
      </c>
      <c r="I73">
        <v>2476.2340959999997</v>
      </c>
      <c r="J73">
        <v>97.322039000000004</v>
      </c>
      <c r="K73">
        <v>96.950017000000003</v>
      </c>
      <c r="L73">
        <v>-0.50548104634307567</v>
      </c>
      <c r="M73">
        <v>-1251.6894018364799</v>
      </c>
      <c r="N73">
        <v>-323.87203799999997</v>
      </c>
      <c r="O73">
        <v>0</v>
      </c>
      <c r="P73">
        <v>-1575.5614398364798</v>
      </c>
      <c r="Q73">
        <v>62892.812102999997</v>
      </c>
      <c r="R73">
        <v>61691.444971999998</v>
      </c>
      <c r="S73">
        <v>-1201.3671309999991</v>
      </c>
      <c r="T73">
        <v>374.19430883648079</v>
      </c>
      <c r="U73">
        <v>54124.610703660255</v>
      </c>
      <c r="V73">
        <v>53090.732171228621</v>
      </c>
      <c r="W73">
        <v>-1033.8785324316341</v>
      </c>
      <c r="X73">
        <v>-13479</v>
      </c>
      <c r="Y73" s="176">
        <v>39611.732171228621</v>
      </c>
      <c r="Z73">
        <v>-1033.8785324316341</v>
      </c>
    </row>
    <row r="74" spans="1:27">
      <c r="A74" t="s">
        <v>27</v>
      </c>
      <c r="B74" t="s">
        <v>28</v>
      </c>
      <c r="C74" t="s">
        <v>34</v>
      </c>
      <c r="D74" t="s">
        <v>205</v>
      </c>
      <c r="E74">
        <v>163</v>
      </c>
      <c r="F74">
        <v>317</v>
      </c>
      <c r="G74" t="s">
        <v>30</v>
      </c>
      <c r="H74">
        <v>10000000</v>
      </c>
      <c r="I74">
        <v>-2412.347295</v>
      </c>
      <c r="J74">
        <v>163.61475200000001</v>
      </c>
      <c r="K74">
        <v>161.85096899999999</v>
      </c>
      <c r="L74">
        <v>-1.7452172266587245</v>
      </c>
      <c r="M74">
        <v>4210.0700559175757</v>
      </c>
      <c r="N74">
        <v>600.567814</v>
      </c>
      <c r="O74">
        <v>0</v>
      </c>
      <c r="P74">
        <v>4810.6378699175757</v>
      </c>
      <c r="Q74">
        <v>-83367.388135999994</v>
      </c>
      <c r="R74">
        <v>-78544.275391000003</v>
      </c>
      <c r="S74">
        <v>4823.1127449999913</v>
      </c>
      <c r="T74">
        <v>12.474875082415565</v>
      </c>
      <c r="U74">
        <v>-83367.388135999994</v>
      </c>
      <c r="V74">
        <v>-78544.275391000003</v>
      </c>
      <c r="W74">
        <v>4823.1127449999913</v>
      </c>
      <c r="X74">
        <v>0</v>
      </c>
      <c r="Y74" s="176">
        <v>-78544.275391000003</v>
      </c>
      <c r="Z74">
        <v>4823.1127449999913</v>
      </c>
    </row>
    <row r="75" spans="1:27">
      <c r="A75" t="s">
        <v>27</v>
      </c>
      <c r="B75" t="s">
        <v>28</v>
      </c>
      <c r="C75" t="s">
        <v>76</v>
      </c>
      <c r="D75" t="s">
        <v>201</v>
      </c>
      <c r="E75">
        <v>164</v>
      </c>
      <c r="F75">
        <v>318</v>
      </c>
      <c r="G75" t="s">
        <v>30</v>
      </c>
      <c r="H75">
        <v>10000000</v>
      </c>
      <c r="I75">
        <v>-3500.1320689999998</v>
      </c>
      <c r="J75">
        <v>143.99099000000001</v>
      </c>
      <c r="K75">
        <v>143.81734900000001</v>
      </c>
      <c r="L75">
        <v>-0.16518775179242201</v>
      </c>
      <c r="M75">
        <v>578.17894745466845</v>
      </c>
      <c r="N75">
        <v>459.37144699999999</v>
      </c>
      <c r="O75">
        <v>0</v>
      </c>
      <c r="P75">
        <v>1037.5503944546685</v>
      </c>
      <c r="Q75">
        <v>34869.611665999997</v>
      </c>
      <c r="R75">
        <v>35865.584779999997</v>
      </c>
      <c r="S75">
        <v>995.97311400000035</v>
      </c>
      <c r="T75">
        <v>-41.577280454668198</v>
      </c>
      <c r="U75">
        <v>34869.611665999997</v>
      </c>
      <c r="V75">
        <v>35865.584779999997</v>
      </c>
      <c r="W75">
        <v>995.97311400000035</v>
      </c>
      <c r="X75">
        <v>5236.1000000000004</v>
      </c>
      <c r="Y75" s="176">
        <v>41101.684779999996</v>
      </c>
      <c r="Z75">
        <v>995.97311400000035</v>
      </c>
    </row>
    <row r="76" spans="1:27">
      <c r="A76" t="s">
        <v>27</v>
      </c>
      <c r="B76" t="s">
        <v>54</v>
      </c>
      <c r="C76" t="s">
        <v>72</v>
      </c>
      <c r="D76" t="s">
        <v>210</v>
      </c>
      <c r="E76">
        <v>200</v>
      </c>
      <c r="F76">
        <v>319</v>
      </c>
      <c r="G76" t="s">
        <v>30</v>
      </c>
      <c r="H76">
        <v>10000000</v>
      </c>
      <c r="I76">
        <v>-3676.4710369999998</v>
      </c>
      <c r="J76">
        <v>61.496023999999998</v>
      </c>
      <c r="K76">
        <v>60.092244999999998</v>
      </c>
      <c r="L76">
        <v>-1.4669180178196506</v>
      </c>
      <c r="M76">
        <v>5393.081606167395</v>
      </c>
      <c r="N76">
        <v>221.023697</v>
      </c>
      <c r="O76">
        <v>0</v>
      </c>
      <c r="P76">
        <v>5614.1053031673946</v>
      </c>
      <c r="Q76">
        <v>-1246.162468</v>
      </c>
      <c r="R76">
        <v>4228.2038679999996</v>
      </c>
      <c r="S76">
        <v>5474.3663359999991</v>
      </c>
      <c r="T76">
        <v>-139.73896716739546</v>
      </c>
      <c r="U76">
        <v>-1246.162468</v>
      </c>
      <c r="V76">
        <v>4228.2038679999996</v>
      </c>
      <c r="W76">
        <v>5474.3663359999991</v>
      </c>
      <c r="X76">
        <v>8030.6</v>
      </c>
      <c r="Y76" s="176">
        <v>12258.803867999999</v>
      </c>
      <c r="Z76">
        <v>5474.3663359999991</v>
      </c>
    </row>
    <row r="77" spans="1:27">
      <c r="A77" t="s">
        <v>27</v>
      </c>
      <c r="B77" t="s">
        <v>59</v>
      </c>
      <c r="C77" t="s">
        <v>72</v>
      </c>
      <c r="D77" t="s">
        <v>210</v>
      </c>
      <c r="E77">
        <v>201</v>
      </c>
      <c r="F77">
        <v>320</v>
      </c>
      <c r="G77" t="s">
        <v>30</v>
      </c>
      <c r="H77">
        <v>-10000000</v>
      </c>
      <c r="I77">
        <v>3676.4710369999998</v>
      </c>
      <c r="J77">
        <v>61.496023999999998</v>
      </c>
      <c r="K77">
        <v>60.092244999999998</v>
      </c>
      <c r="L77">
        <v>-1.4669180178196506</v>
      </c>
      <c r="M77">
        <v>-5393.081606167395</v>
      </c>
      <c r="N77">
        <v>-221.023697</v>
      </c>
      <c r="O77">
        <v>0</v>
      </c>
      <c r="P77">
        <v>-5614.1053031673946</v>
      </c>
      <c r="Q77">
        <v>1246.162468</v>
      </c>
      <c r="R77">
        <v>-4228.2038679999996</v>
      </c>
      <c r="S77">
        <v>-5474.3663359999991</v>
      </c>
      <c r="T77">
        <v>139.73896716739546</v>
      </c>
      <c r="U77">
        <v>1246.162468</v>
      </c>
      <c r="V77">
        <v>-4228.2038679999996</v>
      </c>
      <c r="W77">
        <v>-5474.3663359999991</v>
      </c>
      <c r="X77">
        <v>-8030.6</v>
      </c>
      <c r="Y77" s="176">
        <v>-12258.803867999999</v>
      </c>
      <c r="Z77">
        <v>-5474.3663359999991</v>
      </c>
    </row>
    <row r="78" spans="1:27">
      <c r="A78" t="s">
        <v>27</v>
      </c>
      <c r="B78" t="s">
        <v>32</v>
      </c>
      <c r="C78" t="s">
        <v>75</v>
      </c>
      <c r="D78" t="s">
        <v>509</v>
      </c>
      <c r="E78">
        <v>202</v>
      </c>
      <c r="F78">
        <v>321</v>
      </c>
      <c r="G78" t="s">
        <v>30</v>
      </c>
      <c r="H78">
        <v>3000000</v>
      </c>
      <c r="I78">
        <v>-578.46397000000002</v>
      </c>
      <c r="J78">
        <v>784.70979699999998</v>
      </c>
      <c r="K78">
        <v>0</v>
      </c>
      <c r="L78">
        <v>-784.70979699999998</v>
      </c>
      <c r="M78">
        <v>0</v>
      </c>
      <c r="N78">
        <v>0</v>
      </c>
      <c r="O78">
        <v>0</v>
      </c>
      <c r="P78">
        <v>207470.28424499999</v>
      </c>
      <c r="Q78">
        <v>-207470.28424499999</v>
      </c>
      <c r="R78">
        <v>0</v>
      </c>
      <c r="S78">
        <v>207470.28424499999</v>
      </c>
      <c r="T78">
        <v>0</v>
      </c>
      <c r="U78">
        <v>-207470.28424499999</v>
      </c>
      <c r="V78">
        <v>0</v>
      </c>
      <c r="W78">
        <v>207470.28424499999</v>
      </c>
      <c r="X78">
        <v>0</v>
      </c>
      <c r="Y78" s="176">
        <v>0</v>
      </c>
      <c r="Z78">
        <v>207470.28424499999</v>
      </c>
      <c r="AA78" t="s">
        <v>510</v>
      </c>
    </row>
    <row r="79" spans="1:27">
      <c r="A79" t="s">
        <v>79</v>
      </c>
      <c r="B79" t="s">
        <v>78</v>
      </c>
      <c r="C79" t="s">
        <v>75</v>
      </c>
      <c r="D79" t="s">
        <v>509</v>
      </c>
      <c r="E79">
        <v>203</v>
      </c>
      <c r="F79">
        <v>322</v>
      </c>
      <c r="G79" t="s">
        <v>30</v>
      </c>
      <c r="H79">
        <v>-3000000</v>
      </c>
      <c r="I79">
        <v>578.46397000000002</v>
      </c>
      <c r="J79">
        <v>784.70979699999998</v>
      </c>
      <c r="K79">
        <v>0</v>
      </c>
      <c r="L79">
        <v>-784.70979699999998</v>
      </c>
      <c r="M79">
        <v>0</v>
      </c>
      <c r="N79">
        <v>0</v>
      </c>
      <c r="O79">
        <v>0</v>
      </c>
      <c r="P79">
        <v>-207470.28424499999</v>
      </c>
      <c r="Q79">
        <v>207470.28424499999</v>
      </c>
      <c r="R79">
        <v>0</v>
      </c>
      <c r="S79">
        <v>-207470.28424499999</v>
      </c>
      <c r="T79">
        <v>0</v>
      </c>
      <c r="U79">
        <v>207470.28424499999</v>
      </c>
      <c r="V79">
        <v>0</v>
      </c>
      <c r="W79">
        <v>-207470.28424499999</v>
      </c>
      <c r="X79">
        <v>0</v>
      </c>
      <c r="Y79" s="176">
        <v>0</v>
      </c>
      <c r="Z79" s="176">
        <v>-207470.28424499999</v>
      </c>
      <c r="AA79" t="s">
        <v>510</v>
      </c>
    </row>
    <row r="80" spans="1:27">
      <c r="A80" s="45" t="s">
        <v>27</v>
      </c>
      <c r="B80" s="45" t="s">
        <v>54</v>
      </c>
      <c r="C80" s="45" t="s">
        <v>216</v>
      </c>
      <c r="D80" s="45" t="s">
        <v>423</v>
      </c>
      <c r="E80" s="45">
        <v>204</v>
      </c>
      <c r="F80" s="45">
        <v>323</v>
      </c>
      <c r="G80" s="45" t="s">
        <v>30</v>
      </c>
      <c r="H80" s="402">
        <v>470000000</v>
      </c>
      <c r="I80" s="402">
        <v>-3346.871924</v>
      </c>
      <c r="J80" s="402">
        <v>3.6249980000000002</v>
      </c>
      <c r="K80" s="402">
        <v>3.67211</v>
      </c>
      <c r="L80" s="402">
        <v>2.6219718758061528</v>
      </c>
      <c r="M80" s="402">
        <v>-8775.4040566532276</v>
      </c>
      <c r="N80" s="402">
        <v>667.39288499999998</v>
      </c>
      <c r="O80" s="402">
        <v>0</v>
      </c>
      <c r="P80" s="402">
        <v>-8108.0111716532274</v>
      </c>
      <c r="Q80" s="402">
        <v>747175.17117800005</v>
      </c>
      <c r="R80" s="402">
        <v>738427.63447000005</v>
      </c>
      <c r="S80" s="402">
        <v>-8747.5367079999996</v>
      </c>
      <c r="T80" s="402">
        <v>-639.52553634677224</v>
      </c>
      <c r="U80" s="402">
        <v>747175.17117800005</v>
      </c>
      <c r="V80" s="402">
        <v>738427.63447000005</v>
      </c>
      <c r="W80" s="402">
        <v>-8747.5367079999996</v>
      </c>
      <c r="X80" s="402">
        <v>-89104.166666999998</v>
      </c>
      <c r="Y80" s="176">
        <v>649323.46780300001</v>
      </c>
      <c r="Z80">
        <v>0</v>
      </c>
    </row>
    <row r="81" spans="1:26">
      <c r="A81" s="45" t="s">
        <v>27</v>
      </c>
      <c r="B81" s="45" t="s">
        <v>59</v>
      </c>
      <c r="C81" s="45" t="s">
        <v>216</v>
      </c>
      <c r="D81" s="45" t="s">
        <v>423</v>
      </c>
      <c r="E81" s="45">
        <v>205</v>
      </c>
      <c r="F81" s="45">
        <v>324</v>
      </c>
      <c r="G81" s="45" t="s">
        <v>30</v>
      </c>
      <c r="H81" s="402">
        <v>-470000000</v>
      </c>
      <c r="I81" s="402">
        <v>3346.871924</v>
      </c>
      <c r="J81" s="402">
        <v>3.6249980000000002</v>
      </c>
      <c r="K81" s="402">
        <v>3.67211</v>
      </c>
      <c r="L81" s="402">
        <v>2.6219718758061528</v>
      </c>
      <c r="M81" s="402">
        <v>8775.4040566532276</v>
      </c>
      <c r="N81" s="402">
        <v>-667.39288499999998</v>
      </c>
      <c r="O81" s="402">
        <v>0</v>
      </c>
      <c r="P81" s="402">
        <v>8108.0111716532274</v>
      </c>
      <c r="Q81" s="402">
        <v>-747175.17117800005</v>
      </c>
      <c r="R81" s="402">
        <v>-738427.63447000005</v>
      </c>
      <c r="S81" s="402">
        <v>8747.5367079999996</v>
      </c>
      <c r="T81" s="402">
        <v>639.52553634677224</v>
      </c>
      <c r="U81" s="402">
        <v>-747175.17117800005</v>
      </c>
      <c r="V81" s="402">
        <v>-738427.63447000005</v>
      </c>
      <c r="W81" s="402">
        <v>8747.5367079999996</v>
      </c>
      <c r="X81" s="402">
        <v>29195.833332999999</v>
      </c>
      <c r="Y81" s="176">
        <v>-709231.80113700009</v>
      </c>
      <c r="Z81">
        <v>0</v>
      </c>
    </row>
    <row r="82" spans="1:26">
      <c r="A82" s="45" t="s">
        <v>27</v>
      </c>
      <c r="B82" s="45" t="s">
        <v>54</v>
      </c>
      <c r="C82" s="45" t="s">
        <v>217</v>
      </c>
      <c r="D82" s="45" t="s">
        <v>423</v>
      </c>
      <c r="E82" s="45">
        <v>206</v>
      </c>
      <c r="F82" s="45">
        <v>325</v>
      </c>
      <c r="G82" s="45" t="s">
        <v>30</v>
      </c>
      <c r="H82" s="402">
        <v>21000000</v>
      </c>
      <c r="I82" s="402">
        <v>-283.68471499999998</v>
      </c>
      <c r="J82" s="402">
        <v>3.6802790000000001</v>
      </c>
      <c r="K82" s="402">
        <v>3.7134649999999998</v>
      </c>
      <c r="L82" s="402">
        <v>1.8030305938978868</v>
      </c>
      <c r="M82" s="402">
        <v>-511.49222016620274</v>
      </c>
      <c r="N82" s="402">
        <v>125.979615</v>
      </c>
      <c r="O82" s="402">
        <v>0</v>
      </c>
      <c r="P82" s="402">
        <v>-385.51260516620277</v>
      </c>
      <c r="Q82" s="402">
        <v>425489.307179</v>
      </c>
      <c r="R82" s="402">
        <v>424614.08496000001</v>
      </c>
      <c r="S82" s="402">
        <v>-875.2222189999884</v>
      </c>
      <c r="T82" s="402">
        <v>-489.70961383378562</v>
      </c>
      <c r="U82" s="402">
        <v>425489.307179</v>
      </c>
      <c r="V82" s="402">
        <v>424614.08496000001</v>
      </c>
      <c r="W82" s="402">
        <v>-875.2222189999884</v>
      </c>
      <c r="X82" s="402">
        <v>-29195.833332999999</v>
      </c>
      <c r="Y82" s="176">
        <v>395418.25162699999</v>
      </c>
      <c r="Z82">
        <v>0</v>
      </c>
    </row>
    <row r="83" spans="1:26">
      <c r="A83" s="45" t="s">
        <v>27</v>
      </c>
      <c r="B83" s="45" t="s">
        <v>59</v>
      </c>
      <c r="C83" s="45" t="s">
        <v>217</v>
      </c>
      <c r="D83" s="45" t="s">
        <v>423</v>
      </c>
      <c r="E83" s="45">
        <v>207</v>
      </c>
      <c r="F83" s="45">
        <v>326</v>
      </c>
      <c r="G83" s="45" t="s">
        <v>30</v>
      </c>
      <c r="H83" s="402">
        <v>-21000000</v>
      </c>
      <c r="I83" s="402">
        <v>283.68471499999998</v>
      </c>
      <c r="J83" s="402">
        <v>3.6802790000000001</v>
      </c>
      <c r="K83" s="402">
        <v>3.7134649999999998</v>
      </c>
      <c r="L83" s="402">
        <v>1.8030305938978868</v>
      </c>
      <c r="M83" s="402">
        <v>511.49222016620274</v>
      </c>
      <c r="N83" s="402">
        <v>-125.979615</v>
      </c>
      <c r="O83" s="402">
        <v>0</v>
      </c>
      <c r="P83" s="402">
        <v>385.51260516620277</v>
      </c>
      <c r="Q83" s="402">
        <v>-425489.307179</v>
      </c>
      <c r="R83" s="402">
        <v>-424614.08496000001</v>
      </c>
      <c r="S83" s="402">
        <v>875.2222189999884</v>
      </c>
      <c r="T83" s="402">
        <v>489.70961383378562</v>
      </c>
      <c r="U83" s="402">
        <v>-425489.307179</v>
      </c>
      <c r="V83" s="402">
        <v>-424614.08496000001</v>
      </c>
      <c r="W83" s="402">
        <v>875.2222189999884</v>
      </c>
      <c r="X83" s="402">
        <v>386750</v>
      </c>
      <c r="Y83" s="176">
        <v>-37864.084960000007</v>
      </c>
      <c r="Z83">
        <v>0</v>
      </c>
    </row>
    <row r="84" spans="1:26">
      <c r="A84" s="45" t="s">
        <v>27</v>
      </c>
      <c r="B84" s="45" t="s">
        <v>54</v>
      </c>
      <c r="C84" s="45" t="s">
        <v>218</v>
      </c>
      <c r="D84" s="45" t="s">
        <v>423</v>
      </c>
      <c r="E84" s="45">
        <v>209</v>
      </c>
      <c r="F84" s="45">
        <v>327</v>
      </c>
      <c r="G84" s="45" t="s">
        <v>30</v>
      </c>
      <c r="H84" s="402">
        <v>34000000</v>
      </c>
      <c r="I84" s="402">
        <v>-2266.5056059999997</v>
      </c>
      <c r="J84" s="402">
        <v>3.701044</v>
      </c>
      <c r="K84" s="402">
        <v>3.7082630000000001</v>
      </c>
      <c r="L84" s="402">
        <v>0.30793094745049149</v>
      </c>
      <c r="M84" s="402">
        <v>-697.92721865743022</v>
      </c>
      <c r="N84" s="402">
        <v>1533.5592569999999</v>
      </c>
      <c r="O84" s="402">
        <v>0</v>
      </c>
      <c r="P84" s="402">
        <v>835.63203834256967</v>
      </c>
      <c r="Q84" s="402">
        <v>5972873</v>
      </c>
      <c r="R84" s="402">
        <v>5967812</v>
      </c>
      <c r="S84" s="402">
        <v>-5061</v>
      </c>
      <c r="T84" s="402">
        <v>-5896.63203834257</v>
      </c>
      <c r="U84" s="402">
        <v>5972873</v>
      </c>
      <c r="V84" s="402">
        <v>5967812</v>
      </c>
      <c r="W84" s="402">
        <v>-5061</v>
      </c>
      <c r="X84" s="402">
        <v>-386750</v>
      </c>
      <c r="Y84" s="176">
        <v>5581062</v>
      </c>
      <c r="Z84">
        <v>0</v>
      </c>
    </row>
    <row r="85" spans="1:26">
      <c r="A85" s="45" t="s">
        <v>27</v>
      </c>
      <c r="B85" s="45" t="s">
        <v>59</v>
      </c>
      <c r="C85" s="45" t="s">
        <v>218</v>
      </c>
      <c r="D85" s="45" t="s">
        <v>423</v>
      </c>
      <c r="E85" s="45">
        <v>210</v>
      </c>
      <c r="F85" s="45">
        <v>328</v>
      </c>
      <c r="G85" s="45" t="s">
        <v>30</v>
      </c>
      <c r="H85" s="402">
        <v>-34000000</v>
      </c>
      <c r="I85" s="402">
        <v>2266.5056059999997</v>
      </c>
      <c r="J85" s="402">
        <v>3.701044</v>
      </c>
      <c r="K85" s="402">
        <v>3.7082630000000001</v>
      </c>
      <c r="L85" s="402">
        <v>0.30793094745049149</v>
      </c>
      <c r="M85" s="402">
        <v>697.92721865743022</v>
      </c>
      <c r="N85" s="402">
        <v>-1533.5592569999999</v>
      </c>
      <c r="O85" s="402">
        <v>0</v>
      </c>
      <c r="P85" s="402">
        <v>-835.63203834256967</v>
      </c>
      <c r="Q85" s="402">
        <v>-5972873</v>
      </c>
      <c r="R85" s="402">
        <v>-5967812</v>
      </c>
      <c r="S85" s="402">
        <v>5061</v>
      </c>
      <c r="T85" s="402">
        <v>5896.63203834257</v>
      </c>
      <c r="U85" s="402">
        <v>-5972873</v>
      </c>
      <c r="V85" s="402">
        <v>-5967812</v>
      </c>
      <c r="W85" s="402">
        <v>5061</v>
      </c>
      <c r="X85" s="402">
        <v>637000</v>
      </c>
      <c r="Y85" s="176">
        <v>-5330812</v>
      </c>
      <c r="Z85">
        <v>0</v>
      </c>
    </row>
    <row r="86" spans="1:26">
      <c r="A86" s="45" t="s">
        <v>27</v>
      </c>
      <c r="B86" s="45" t="s">
        <v>57</v>
      </c>
      <c r="C86" s="45" t="s">
        <v>84</v>
      </c>
      <c r="D86" s="45" t="s">
        <v>423</v>
      </c>
      <c r="E86" s="45">
        <v>214</v>
      </c>
      <c r="F86" s="45">
        <v>215</v>
      </c>
      <c r="G86" s="45" t="s">
        <v>30</v>
      </c>
      <c r="H86" s="402">
        <v>525000000</v>
      </c>
      <c r="I86" s="402"/>
      <c r="J86" s="402">
        <v>0</v>
      </c>
      <c r="K86" s="402">
        <v>-4.1986679999999998E-13</v>
      </c>
      <c r="L86" s="402"/>
      <c r="M86" s="402"/>
      <c r="N86" s="402">
        <v>1652.666205</v>
      </c>
      <c r="O86" s="402">
        <v>0</v>
      </c>
      <c r="P86" s="402"/>
      <c r="Q86" s="402">
        <v>10721660</v>
      </c>
      <c r="R86" s="402">
        <v>10712480</v>
      </c>
      <c r="S86" s="402">
        <v>-9180</v>
      </c>
      <c r="T86" s="402"/>
      <c r="U86" s="402">
        <v>10721660</v>
      </c>
      <c r="V86" s="402">
        <v>10712480</v>
      </c>
      <c r="W86" s="402">
        <v>-9180</v>
      </c>
      <c r="X86" s="402">
        <v>-8944.4444440000007</v>
      </c>
      <c r="Y86" s="176">
        <v>10703535.555555999</v>
      </c>
      <c r="Z86">
        <v>0</v>
      </c>
    </row>
    <row r="87" spans="1:26">
      <c r="A87" t="s">
        <v>27</v>
      </c>
      <c r="B87" t="s">
        <v>28</v>
      </c>
      <c r="C87" t="s">
        <v>51</v>
      </c>
      <c r="D87" t="s">
        <v>202</v>
      </c>
      <c r="E87">
        <v>217</v>
      </c>
      <c r="F87">
        <v>334</v>
      </c>
      <c r="G87" t="s">
        <v>30</v>
      </c>
      <c r="H87">
        <v>-10000000</v>
      </c>
      <c r="I87">
        <v>3925.90778</v>
      </c>
      <c r="J87">
        <v>76.397865999999993</v>
      </c>
      <c r="K87">
        <v>74.673460000000006</v>
      </c>
      <c r="L87">
        <v>-1.7421099586180153</v>
      </c>
      <c r="M87">
        <v>-6839.363040153944</v>
      </c>
      <c r="N87">
        <v>-234.73428699999999</v>
      </c>
      <c r="O87">
        <v>0</v>
      </c>
      <c r="P87">
        <v>-7074.0973271539442</v>
      </c>
      <c r="Q87">
        <v>159242.973803</v>
      </c>
      <c r="R87">
        <v>151989.03430500001</v>
      </c>
      <c r="S87">
        <v>-7253.9394979999925</v>
      </c>
      <c r="T87">
        <v>-179.84217084604825</v>
      </c>
      <c r="U87">
        <v>159242.973803</v>
      </c>
      <c r="V87">
        <v>151989.03430500001</v>
      </c>
      <c r="W87">
        <v>-7253.9394979999925</v>
      </c>
      <c r="X87">
        <v>0</v>
      </c>
      <c r="Y87" s="176">
        <v>151989.03430500001</v>
      </c>
      <c r="Z87">
        <v>-7253.9394979999925</v>
      </c>
    </row>
    <row r="88" spans="1:26">
      <c r="A88" t="s">
        <v>27</v>
      </c>
      <c r="B88" t="s">
        <v>28</v>
      </c>
      <c r="C88" t="s">
        <v>62</v>
      </c>
      <c r="D88" t="s">
        <v>199</v>
      </c>
      <c r="E88">
        <v>219</v>
      </c>
      <c r="F88">
        <v>336</v>
      </c>
      <c r="G88" t="s">
        <v>30</v>
      </c>
      <c r="H88">
        <v>-5000000</v>
      </c>
      <c r="I88">
        <v>1976.8701920000001</v>
      </c>
      <c r="J88">
        <v>69.070385000000002</v>
      </c>
      <c r="K88">
        <v>70.087943999999993</v>
      </c>
      <c r="L88">
        <v>1.0732871802411355</v>
      </c>
      <c r="M88">
        <v>2121.749434074432</v>
      </c>
      <c r="N88">
        <v>-98.997601000000003</v>
      </c>
      <c r="O88">
        <v>0</v>
      </c>
      <c r="P88">
        <v>2022.7518330744319</v>
      </c>
      <c r="Q88">
        <v>47248.321737999999</v>
      </c>
      <c r="R88">
        <v>49132.436908000003</v>
      </c>
      <c r="S88">
        <v>1884.1151700000046</v>
      </c>
      <c r="T88">
        <v>-138.63666307442736</v>
      </c>
      <c r="U88">
        <v>47248.321737999999</v>
      </c>
      <c r="V88">
        <v>49132.436908000003</v>
      </c>
      <c r="W88">
        <v>1884.1151700000046</v>
      </c>
      <c r="X88">
        <v>90013</v>
      </c>
      <c r="Y88" s="176">
        <v>139145.436908</v>
      </c>
      <c r="Z88">
        <v>1884.1151700000046</v>
      </c>
    </row>
    <row r="89" spans="1:26">
      <c r="A89" t="s">
        <v>27</v>
      </c>
      <c r="B89" t="s">
        <v>28</v>
      </c>
      <c r="C89" t="s">
        <v>64</v>
      </c>
      <c r="D89" t="s">
        <v>198</v>
      </c>
      <c r="E89">
        <v>220</v>
      </c>
      <c r="F89">
        <v>337</v>
      </c>
      <c r="G89" t="s">
        <v>30</v>
      </c>
      <c r="H89">
        <v>10000000</v>
      </c>
      <c r="I89">
        <v>-3926.3059280000002</v>
      </c>
      <c r="J89">
        <v>139.34403499999999</v>
      </c>
      <c r="K89">
        <v>138.039942</v>
      </c>
      <c r="L89">
        <v>-1.2712434515839446</v>
      </c>
      <c r="M89">
        <v>4991.2906998852231</v>
      </c>
      <c r="N89">
        <v>360.19768599999998</v>
      </c>
      <c r="O89">
        <v>0</v>
      </c>
      <c r="P89">
        <v>5351.4883858852227</v>
      </c>
      <c r="Q89">
        <v>-348035.429687</v>
      </c>
      <c r="R89">
        <v>-342252.24870499998</v>
      </c>
      <c r="S89">
        <v>5783.1809820000199</v>
      </c>
      <c r="T89">
        <v>431.6925961147972</v>
      </c>
      <c r="U89">
        <v>-348035.429687</v>
      </c>
      <c r="V89">
        <v>-342252.24870499998</v>
      </c>
      <c r="W89">
        <v>5783.1809820000199</v>
      </c>
      <c r="X89">
        <v>0</v>
      </c>
      <c r="Y89" s="176">
        <v>-342252.24870499998</v>
      </c>
      <c r="Z89">
        <v>5783.1809820000199</v>
      </c>
    </row>
    <row r="90" spans="1:26">
      <c r="A90" t="s">
        <v>27</v>
      </c>
      <c r="B90" t="s">
        <v>28</v>
      </c>
      <c r="C90" t="s">
        <v>31</v>
      </c>
      <c r="D90" t="s">
        <v>200</v>
      </c>
      <c r="E90">
        <v>221</v>
      </c>
      <c r="F90">
        <v>338</v>
      </c>
      <c r="G90" t="s">
        <v>30</v>
      </c>
      <c r="H90">
        <v>-10000000</v>
      </c>
      <c r="I90">
        <v>3952.6859030000001</v>
      </c>
      <c r="J90">
        <v>93.139024000000006</v>
      </c>
      <c r="K90">
        <v>91.830746000000005</v>
      </c>
      <c r="L90">
        <v>-1.3231464030611615</v>
      </c>
      <c r="M90">
        <v>-5229.982134985009</v>
      </c>
      <c r="N90">
        <v>-245.79952399999999</v>
      </c>
      <c r="O90">
        <v>0</v>
      </c>
      <c r="P90">
        <v>-5475.781658985009</v>
      </c>
      <c r="Q90">
        <v>158036.66512799999</v>
      </c>
      <c r="R90">
        <v>152404.24920600001</v>
      </c>
      <c r="S90">
        <v>-5632.4159219999856</v>
      </c>
      <c r="T90">
        <v>-156.63426301497657</v>
      </c>
      <c r="U90">
        <v>158036.66512799999</v>
      </c>
      <c r="V90">
        <v>152404.24920600001</v>
      </c>
      <c r="W90">
        <v>-5632.4159219999856</v>
      </c>
      <c r="X90">
        <v>0</v>
      </c>
      <c r="Y90" s="176">
        <v>152404.24920600001</v>
      </c>
      <c r="Z90">
        <v>-5632.4159219999856</v>
      </c>
    </row>
    <row r="91" spans="1:26">
      <c r="A91" t="s">
        <v>27</v>
      </c>
      <c r="B91" t="s">
        <v>28</v>
      </c>
      <c r="C91" t="s">
        <v>31</v>
      </c>
      <c r="D91" t="s">
        <v>200</v>
      </c>
      <c r="E91">
        <v>223</v>
      </c>
      <c r="F91">
        <v>339</v>
      </c>
      <c r="G91" t="s">
        <v>30</v>
      </c>
      <c r="H91">
        <v>10000000</v>
      </c>
      <c r="I91">
        <v>-3967.6395089999996</v>
      </c>
      <c r="J91">
        <v>93.155373999999995</v>
      </c>
      <c r="K91">
        <v>91.849124000000003</v>
      </c>
      <c r="L91">
        <v>-1.3224556356103689</v>
      </c>
      <c r="M91">
        <v>5247.0272287474063</v>
      </c>
      <c r="N91">
        <v>250.84865500000001</v>
      </c>
      <c r="O91">
        <v>0</v>
      </c>
      <c r="P91">
        <v>5497.8758837474061</v>
      </c>
      <c r="Q91">
        <v>-133154.99379000001</v>
      </c>
      <c r="R91">
        <v>-127537.146675</v>
      </c>
      <c r="S91">
        <v>5617.8471150000114</v>
      </c>
      <c r="T91">
        <v>119.97123125260532</v>
      </c>
      <c r="U91">
        <v>-133154.99379000001</v>
      </c>
      <c r="V91">
        <v>-127537.146675</v>
      </c>
      <c r="W91">
        <v>5617.8471150000114</v>
      </c>
      <c r="X91">
        <v>0</v>
      </c>
      <c r="Y91" s="176">
        <v>-127537.146675</v>
      </c>
      <c r="Z91">
        <v>5617.8471150000114</v>
      </c>
    </row>
    <row r="92" spans="1:26">
      <c r="A92" t="s">
        <v>27</v>
      </c>
      <c r="B92" t="s">
        <v>28</v>
      </c>
      <c r="C92" t="s">
        <v>63</v>
      </c>
      <c r="D92" t="s">
        <v>205</v>
      </c>
      <c r="E92">
        <v>224</v>
      </c>
      <c r="F92">
        <v>340</v>
      </c>
      <c r="G92" t="s">
        <v>45</v>
      </c>
      <c r="H92">
        <v>20000000</v>
      </c>
      <c r="I92">
        <v>-8316.6068900000009</v>
      </c>
      <c r="J92">
        <v>117.564409</v>
      </c>
      <c r="K92">
        <v>118.48533500000001</v>
      </c>
      <c r="L92">
        <v>0.99223121738464637</v>
      </c>
      <c r="M92">
        <v>-8251.996978974239</v>
      </c>
      <c r="N92">
        <v>828.88325999999995</v>
      </c>
      <c r="O92">
        <v>0</v>
      </c>
      <c r="P92">
        <v>-7423.1137189742394</v>
      </c>
      <c r="Q92">
        <v>-236651.38422899999</v>
      </c>
      <c r="R92">
        <v>-243376.86527099999</v>
      </c>
      <c r="S92">
        <v>-6725.4810419999994</v>
      </c>
      <c r="T92">
        <v>697.63267697423998</v>
      </c>
      <c r="U92">
        <v>-203658.63149671396</v>
      </c>
      <c r="V92">
        <v>-209446.47959924352</v>
      </c>
      <c r="W92">
        <v>-5787.8481025295623</v>
      </c>
      <c r="X92">
        <v>0</v>
      </c>
      <c r="Y92" s="176">
        <v>-209446.47959924352</v>
      </c>
      <c r="Z92">
        <v>-5787.8481025295623</v>
      </c>
    </row>
    <row r="93" spans="1:26">
      <c r="A93" t="s">
        <v>27</v>
      </c>
      <c r="B93" t="s">
        <v>28</v>
      </c>
      <c r="C93" t="s">
        <v>51</v>
      </c>
      <c r="D93" t="s">
        <v>202</v>
      </c>
      <c r="E93">
        <v>225</v>
      </c>
      <c r="F93">
        <v>341</v>
      </c>
      <c r="G93" t="s">
        <v>30</v>
      </c>
      <c r="H93">
        <v>10000000</v>
      </c>
      <c r="I93">
        <v>-3954.187234</v>
      </c>
      <c r="J93">
        <v>76.526118999999994</v>
      </c>
      <c r="K93">
        <v>74.810531999999995</v>
      </c>
      <c r="L93">
        <v>-1.7420135101843175</v>
      </c>
      <c r="M93">
        <v>6888.2475834263569</v>
      </c>
      <c r="N93">
        <v>240.457097</v>
      </c>
      <c r="O93">
        <v>0</v>
      </c>
      <c r="P93">
        <v>7128.7046804263573</v>
      </c>
      <c r="Q93">
        <v>-131255.78388900001</v>
      </c>
      <c r="R93">
        <v>-124015.46449</v>
      </c>
      <c r="S93">
        <v>7240.3193990000145</v>
      </c>
      <c r="T93">
        <v>111.61471857365723</v>
      </c>
      <c r="U93">
        <v>-131255.78388900001</v>
      </c>
      <c r="V93">
        <v>-124015.46449</v>
      </c>
      <c r="W93">
        <v>7240.3193990000145</v>
      </c>
      <c r="X93">
        <v>0</v>
      </c>
      <c r="Y93" s="176">
        <v>-124015.46449</v>
      </c>
      <c r="Z93">
        <v>7240.3193990000145</v>
      </c>
    </row>
    <row r="94" spans="1:26">
      <c r="A94" t="s">
        <v>27</v>
      </c>
      <c r="B94" t="s">
        <v>28</v>
      </c>
      <c r="C94" t="s">
        <v>31</v>
      </c>
      <c r="D94" t="s">
        <v>200</v>
      </c>
      <c r="E94">
        <v>226</v>
      </c>
      <c r="F94">
        <v>342</v>
      </c>
      <c r="G94" t="s">
        <v>30</v>
      </c>
      <c r="H94">
        <v>10000000</v>
      </c>
      <c r="I94">
        <v>-3972.6366940000003</v>
      </c>
      <c r="J94">
        <v>93.161739999999995</v>
      </c>
      <c r="K94">
        <v>91.856127999999998</v>
      </c>
      <c r="L94">
        <v>-1.3222288029486966</v>
      </c>
      <c r="M94">
        <v>5252.7346604576878</v>
      </c>
      <c r="N94">
        <v>252.52968999999999</v>
      </c>
      <c r="O94">
        <v>0</v>
      </c>
      <c r="P94">
        <v>5505.2643504576881</v>
      </c>
      <c r="Q94">
        <v>-124870.27264</v>
      </c>
      <c r="R94">
        <v>-119257.241746</v>
      </c>
      <c r="S94">
        <v>5613.0308939999959</v>
      </c>
      <c r="T94">
        <v>107.76654354230777</v>
      </c>
      <c r="U94">
        <v>-124870.27264</v>
      </c>
      <c r="V94">
        <v>-119257.241746</v>
      </c>
      <c r="W94">
        <v>5613.0308939999959</v>
      </c>
      <c r="X94">
        <v>0</v>
      </c>
      <c r="Y94" s="176">
        <v>-119257.241746</v>
      </c>
      <c r="Z94">
        <v>5613.0308939999959</v>
      </c>
    </row>
    <row r="95" spans="1:26">
      <c r="A95" t="s">
        <v>27</v>
      </c>
      <c r="B95" t="s">
        <v>28</v>
      </c>
      <c r="C95" t="s">
        <v>46</v>
      </c>
      <c r="D95" t="s">
        <v>199</v>
      </c>
      <c r="E95">
        <v>227</v>
      </c>
      <c r="F95">
        <v>343</v>
      </c>
      <c r="G95" t="s">
        <v>30</v>
      </c>
      <c r="H95">
        <v>10000000</v>
      </c>
      <c r="I95">
        <v>-3899.9245310000001</v>
      </c>
      <c r="J95">
        <v>68.836009000000004</v>
      </c>
      <c r="K95">
        <v>69.873208000000005</v>
      </c>
      <c r="L95">
        <v>1.1502300638613563</v>
      </c>
      <c r="M95">
        <v>-4485.8104423466002</v>
      </c>
      <c r="N95">
        <v>195.16506200000001</v>
      </c>
      <c r="O95">
        <v>0</v>
      </c>
      <c r="P95">
        <v>-4290.6453803466002</v>
      </c>
      <c r="Q95">
        <v>-136023.03086100001</v>
      </c>
      <c r="R95">
        <v>-139852.98160299999</v>
      </c>
      <c r="S95">
        <v>-3829.9507419999863</v>
      </c>
      <c r="T95">
        <v>460.69463834661383</v>
      </c>
      <c r="U95">
        <v>-136023.03086100001</v>
      </c>
      <c r="V95">
        <v>-139852.98160299999</v>
      </c>
      <c r="W95">
        <v>-3829.9507419999863</v>
      </c>
      <c r="X95">
        <v>6222.2</v>
      </c>
      <c r="Y95" s="176">
        <v>-133630.78160299998</v>
      </c>
      <c r="Z95">
        <v>-3829.9507419999863</v>
      </c>
    </row>
    <row r="96" spans="1:26">
      <c r="A96" t="s">
        <v>27</v>
      </c>
      <c r="B96" t="s">
        <v>28</v>
      </c>
      <c r="C96" t="s">
        <v>65</v>
      </c>
      <c r="D96" t="s">
        <v>200</v>
      </c>
      <c r="E96">
        <v>229</v>
      </c>
      <c r="F96">
        <v>344</v>
      </c>
      <c r="G96" t="s">
        <v>30</v>
      </c>
      <c r="H96">
        <v>-20000000</v>
      </c>
      <c r="I96">
        <v>7930.0398220000006</v>
      </c>
      <c r="J96">
        <v>51.342303000000001</v>
      </c>
      <c r="K96">
        <v>50.043494000000003</v>
      </c>
      <c r="L96">
        <v>-1.3739850690699067</v>
      </c>
      <c r="M96">
        <v>-10895.756312557782</v>
      </c>
      <c r="N96">
        <v>-305.24237799999997</v>
      </c>
      <c r="O96">
        <v>0</v>
      </c>
      <c r="P96">
        <v>-11200.998690557783</v>
      </c>
      <c r="Q96">
        <v>120553.16962099999</v>
      </c>
      <c r="R96">
        <v>109472.52944</v>
      </c>
      <c r="S96">
        <v>-11080.640180999995</v>
      </c>
      <c r="T96">
        <v>120.35850955778733</v>
      </c>
      <c r="U96">
        <v>120553.16962099999</v>
      </c>
      <c r="V96">
        <v>109472.52944</v>
      </c>
      <c r="W96">
        <v>-11080.640180999995</v>
      </c>
      <c r="X96">
        <v>0</v>
      </c>
      <c r="Y96" s="176">
        <v>109472.52944</v>
      </c>
      <c r="Z96">
        <v>-11080.640180999995</v>
      </c>
    </row>
    <row r="97" spans="1:26">
      <c r="A97" t="s">
        <v>27</v>
      </c>
      <c r="B97" t="s">
        <v>57</v>
      </c>
      <c r="C97" t="s">
        <v>66</v>
      </c>
      <c r="D97" t="s">
        <v>206</v>
      </c>
      <c r="E97">
        <v>230</v>
      </c>
      <c r="F97">
        <v>345</v>
      </c>
      <c r="G97" t="s">
        <v>30</v>
      </c>
      <c r="H97">
        <v>-20000000</v>
      </c>
      <c r="I97">
        <v>9278.921690000001</v>
      </c>
      <c r="J97">
        <v>55.747518999999997</v>
      </c>
      <c r="K97">
        <v>55.381847</v>
      </c>
      <c r="L97">
        <v>-0.33080804448200429</v>
      </c>
      <c r="M97">
        <v>-3069.541939170555</v>
      </c>
      <c r="N97">
        <v>-296.308651</v>
      </c>
      <c r="O97">
        <v>0</v>
      </c>
      <c r="P97">
        <v>-3365.8505901705548</v>
      </c>
      <c r="Q97">
        <v>256788.240223</v>
      </c>
      <c r="R97">
        <v>252643.82564299999</v>
      </c>
      <c r="S97">
        <v>-4144.4145800000115</v>
      </c>
      <c r="T97">
        <v>-778.56398982945666</v>
      </c>
      <c r="U97">
        <v>256788.240223</v>
      </c>
      <c r="V97">
        <v>252643.82564299999</v>
      </c>
      <c r="W97">
        <v>-4144.4145800000115</v>
      </c>
      <c r="X97">
        <v>0</v>
      </c>
      <c r="Y97" s="176">
        <v>252643.82564299999</v>
      </c>
      <c r="Z97">
        <v>-4144.4145800000115</v>
      </c>
    </row>
    <row r="98" spans="1:26">
      <c r="A98" t="s">
        <v>27</v>
      </c>
      <c r="B98" t="s">
        <v>54</v>
      </c>
      <c r="C98" t="s">
        <v>66</v>
      </c>
      <c r="D98" t="s">
        <v>206</v>
      </c>
      <c r="E98">
        <v>231</v>
      </c>
      <c r="F98">
        <v>346</v>
      </c>
      <c r="G98" t="s">
        <v>30</v>
      </c>
      <c r="H98">
        <v>20000000</v>
      </c>
      <c r="I98">
        <v>-9278.921690000001</v>
      </c>
      <c r="J98">
        <v>55.747518999999997</v>
      </c>
      <c r="K98">
        <v>55.381847</v>
      </c>
      <c r="L98">
        <v>-0.33080804448200429</v>
      </c>
      <c r="M98">
        <v>3069.541939170555</v>
      </c>
      <c r="N98">
        <v>296.308651</v>
      </c>
      <c r="O98">
        <v>0</v>
      </c>
      <c r="P98">
        <v>3365.8505901705548</v>
      </c>
      <c r="Q98">
        <v>-256788.240223</v>
      </c>
      <c r="R98">
        <v>-252643.82564299999</v>
      </c>
      <c r="S98">
        <v>4144.4145800000115</v>
      </c>
      <c r="T98">
        <v>778.56398982945666</v>
      </c>
      <c r="U98">
        <v>-256788.240223</v>
      </c>
      <c r="V98">
        <v>-252643.82564299999</v>
      </c>
      <c r="W98">
        <v>4144.4145800000115</v>
      </c>
      <c r="X98">
        <v>0</v>
      </c>
      <c r="Y98" s="176">
        <v>-252643.82564299999</v>
      </c>
      <c r="Z98">
        <v>4144.4145800000115</v>
      </c>
    </row>
    <row r="99" spans="1:26">
      <c r="A99" t="s">
        <v>27</v>
      </c>
      <c r="B99" t="s">
        <v>59</v>
      </c>
      <c r="C99" t="s">
        <v>66</v>
      </c>
      <c r="D99" t="s">
        <v>206</v>
      </c>
      <c r="E99">
        <v>232</v>
      </c>
      <c r="F99">
        <v>347</v>
      </c>
      <c r="G99" t="s">
        <v>30</v>
      </c>
      <c r="H99">
        <v>-20000000</v>
      </c>
      <c r="I99">
        <v>9278.921690000001</v>
      </c>
      <c r="J99">
        <v>55.747518999999997</v>
      </c>
      <c r="K99">
        <v>55.381847</v>
      </c>
      <c r="L99">
        <v>-0.33080804448200429</v>
      </c>
      <c r="M99">
        <v>-3069.541939170555</v>
      </c>
      <c r="N99">
        <v>-296.308651</v>
      </c>
      <c r="O99">
        <v>0</v>
      </c>
      <c r="P99">
        <v>-3365.8505901705548</v>
      </c>
      <c r="Q99">
        <v>256788.240223</v>
      </c>
      <c r="R99">
        <v>252643.82564299999</v>
      </c>
      <c r="S99">
        <v>-4144.4145800000115</v>
      </c>
      <c r="T99">
        <v>-778.56398982945666</v>
      </c>
      <c r="U99">
        <v>256788.240223</v>
      </c>
      <c r="V99">
        <v>252643.82564299999</v>
      </c>
      <c r="W99">
        <v>-4144.4145800000115</v>
      </c>
      <c r="X99">
        <v>0</v>
      </c>
      <c r="Y99" s="176">
        <v>252643.82564299999</v>
      </c>
      <c r="Z99">
        <v>-4144.4145800000115</v>
      </c>
    </row>
    <row r="100" spans="1:26">
      <c r="A100" t="s">
        <v>27</v>
      </c>
      <c r="B100" t="s">
        <v>28</v>
      </c>
      <c r="C100" t="s">
        <v>67</v>
      </c>
      <c r="D100" t="s">
        <v>202</v>
      </c>
      <c r="E100">
        <v>233</v>
      </c>
      <c r="F100">
        <v>348</v>
      </c>
      <c r="G100" t="s">
        <v>30</v>
      </c>
      <c r="H100">
        <v>-20000000</v>
      </c>
      <c r="I100">
        <v>7911.9904720000004</v>
      </c>
      <c r="J100">
        <v>69.062927000000002</v>
      </c>
      <c r="K100">
        <v>67.348907999999994</v>
      </c>
      <c r="L100">
        <v>-1.7661470334816052</v>
      </c>
      <c r="M100">
        <v>-13973.738501057525</v>
      </c>
      <c r="N100">
        <v>-394.207539</v>
      </c>
      <c r="O100">
        <v>0</v>
      </c>
      <c r="P100">
        <v>-14367.946040057526</v>
      </c>
      <c r="Q100">
        <v>273723.53469300002</v>
      </c>
      <c r="R100">
        <v>259191.06804400001</v>
      </c>
      <c r="S100">
        <v>-14532.466649000009</v>
      </c>
      <c r="T100">
        <v>-164.5206089424828</v>
      </c>
      <c r="U100">
        <v>273723.53469300002</v>
      </c>
      <c r="V100">
        <v>259191.06804400001</v>
      </c>
      <c r="W100">
        <v>-14532.466649000009</v>
      </c>
      <c r="X100">
        <v>0</v>
      </c>
      <c r="Y100" s="176">
        <v>259191.06804400001</v>
      </c>
      <c r="Z100">
        <v>-14532.466649000009</v>
      </c>
    </row>
    <row r="101" spans="1:26">
      <c r="A101" t="s">
        <v>27</v>
      </c>
      <c r="B101" t="s">
        <v>28</v>
      </c>
      <c r="C101" t="s">
        <v>68</v>
      </c>
      <c r="D101" t="s">
        <v>200</v>
      </c>
      <c r="E101">
        <v>234</v>
      </c>
      <c r="F101">
        <v>349</v>
      </c>
      <c r="G101" t="s">
        <v>30</v>
      </c>
      <c r="H101">
        <v>-20000000</v>
      </c>
      <c r="I101">
        <v>7926.3692329999994</v>
      </c>
      <c r="J101">
        <v>62.327624999999998</v>
      </c>
      <c r="K101">
        <v>61.027628</v>
      </c>
      <c r="L101">
        <v>-1.3628814696807601</v>
      </c>
      <c r="M101">
        <v>-10802.701749503398</v>
      </c>
      <c r="N101">
        <v>-351.05773299999998</v>
      </c>
      <c r="O101">
        <v>0</v>
      </c>
      <c r="P101">
        <v>-11153.759482503398</v>
      </c>
      <c r="Q101">
        <v>193075.593742</v>
      </c>
      <c r="R101">
        <v>181921.66291499999</v>
      </c>
      <c r="S101">
        <v>-11153.930827000004</v>
      </c>
      <c r="T101">
        <v>-0.17134449660625251</v>
      </c>
      <c r="U101">
        <v>193075.593742</v>
      </c>
      <c r="V101">
        <v>181921.66291499999</v>
      </c>
      <c r="W101">
        <v>-11153.930827000004</v>
      </c>
      <c r="X101">
        <v>0</v>
      </c>
      <c r="Y101" s="176">
        <v>181921.66291499999</v>
      </c>
      <c r="Z101">
        <v>-11153.930827000004</v>
      </c>
    </row>
    <row r="102" spans="1:26">
      <c r="A102" t="s">
        <v>27</v>
      </c>
      <c r="B102" t="s">
        <v>28</v>
      </c>
      <c r="C102" t="s">
        <v>69</v>
      </c>
      <c r="D102" t="s">
        <v>202</v>
      </c>
      <c r="E102">
        <v>235</v>
      </c>
      <c r="F102">
        <v>350</v>
      </c>
      <c r="G102" t="s">
        <v>30</v>
      </c>
      <c r="H102">
        <v>-10000000</v>
      </c>
      <c r="I102">
        <v>3970.3292550000001</v>
      </c>
      <c r="J102">
        <v>103.549331</v>
      </c>
      <c r="K102">
        <v>102.26373700000001</v>
      </c>
      <c r="L102">
        <v>-1.2900850660919998</v>
      </c>
      <c r="M102">
        <v>-5122.0624793436755</v>
      </c>
      <c r="N102">
        <v>-296.08284900000001</v>
      </c>
      <c r="O102">
        <v>0</v>
      </c>
      <c r="P102">
        <v>-5418.1453283436758</v>
      </c>
      <c r="Q102">
        <v>206343.94823499999</v>
      </c>
      <c r="R102">
        <v>200734.02208600001</v>
      </c>
      <c r="S102">
        <v>-5609.9261489999772</v>
      </c>
      <c r="T102">
        <v>-191.78082065630133</v>
      </c>
      <c r="U102">
        <v>206343.94823499999</v>
      </c>
      <c r="V102">
        <v>200734.02208600001</v>
      </c>
      <c r="W102">
        <v>-5609.9261489999772</v>
      </c>
      <c r="X102">
        <v>0</v>
      </c>
      <c r="Y102" s="176">
        <v>200734.02208600001</v>
      </c>
      <c r="Z102">
        <v>-5609.9261489999772</v>
      </c>
    </row>
    <row r="103" spans="1:26">
      <c r="A103" t="s">
        <v>27</v>
      </c>
      <c r="B103" t="s">
        <v>57</v>
      </c>
      <c r="C103" t="s">
        <v>62</v>
      </c>
      <c r="D103" t="s">
        <v>199</v>
      </c>
      <c r="E103">
        <v>236</v>
      </c>
      <c r="F103">
        <v>351</v>
      </c>
      <c r="G103" t="s">
        <v>30</v>
      </c>
      <c r="H103">
        <v>5000000</v>
      </c>
      <c r="I103">
        <v>-1988.732</v>
      </c>
      <c r="J103">
        <v>69.063284999999993</v>
      </c>
      <c r="K103">
        <v>70.084334999999996</v>
      </c>
      <c r="L103">
        <v>1.0739709601588874</v>
      </c>
      <c r="M103">
        <v>-2135.8404155387043</v>
      </c>
      <c r="N103">
        <v>104.807399</v>
      </c>
      <c r="O103">
        <v>0</v>
      </c>
      <c r="P103">
        <v>-2031.0330165387043</v>
      </c>
      <c r="Q103">
        <v>-18432.430109000001</v>
      </c>
      <c r="R103">
        <v>-20359.093508999998</v>
      </c>
      <c r="S103">
        <v>-1926.6633999999976</v>
      </c>
      <c r="T103">
        <v>104.36961653870662</v>
      </c>
      <c r="U103">
        <v>-18432.430109000001</v>
      </c>
      <c r="V103">
        <v>-20359.093508999998</v>
      </c>
      <c r="W103">
        <v>-1926.6633999999976</v>
      </c>
      <c r="X103">
        <v>0</v>
      </c>
      <c r="Y103" s="176">
        <v>-20359.093508999998</v>
      </c>
      <c r="Z103">
        <v>-1926.6633999999976</v>
      </c>
    </row>
    <row r="104" spans="1:26">
      <c r="A104" t="s">
        <v>27</v>
      </c>
      <c r="B104" t="s">
        <v>54</v>
      </c>
      <c r="C104" t="s">
        <v>62</v>
      </c>
      <c r="D104" t="s">
        <v>199</v>
      </c>
      <c r="E104">
        <v>237</v>
      </c>
      <c r="F104">
        <v>352</v>
      </c>
      <c r="G104" t="s">
        <v>30</v>
      </c>
      <c r="H104">
        <v>-5000000</v>
      </c>
      <c r="I104">
        <v>1988.732</v>
      </c>
      <c r="J104">
        <v>69.063284999999993</v>
      </c>
      <c r="K104">
        <v>70.084334999999996</v>
      </c>
      <c r="L104">
        <v>1.0739709601588874</v>
      </c>
      <c r="M104">
        <v>2135.8404155387043</v>
      </c>
      <c r="N104">
        <v>-104.807399</v>
      </c>
      <c r="O104">
        <v>0</v>
      </c>
      <c r="P104">
        <v>2031.0330165387043</v>
      </c>
      <c r="Q104">
        <v>18432.430109000001</v>
      </c>
      <c r="R104">
        <v>20359.093508999998</v>
      </c>
      <c r="S104">
        <v>1926.6633999999976</v>
      </c>
      <c r="T104">
        <v>-104.36961653870662</v>
      </c>
      <c r="U104">
        <v>18432.430109000001</v>
      </c>
      <c r="V104">
        <v>20359.093508999998</v>
      </c>
      <c r="W104">
        <v>1926.6633999999976</v>
      </c>
      <c r="X104">
        <v>0</v>
      </c>
      <c r="Y104" s="176">
        <v>20359.093508999998</v>
      </c>
      <c r="Z104">
        <v>1926.6633999999976</v>
      </c>
    </row>
    <row r="105" spans="1:26">
      <c r="A105" t="s">
        <v>27</v>
      </c>
      <c r="B105" t="s">
        <v>59</v>
      </c>
      <c r="C105" t="s">
        <v>62</v>
      </c>
      <c r="D105" t="s">
        <v>199</v>
      </c>
      <c r="E105">
        <v>238</v>
      </c>
      <c r="F105">
        <v>353</v>
      </c>
      <c r="G105" t="s">
        <v>30</v>
      </c>
      <c r="H105">
        <v>5000000</v>
      </c>
      <c r="I105">
        <v>-1988.732</v>
      </c>
      <c r="J105">
        <v>69.063284999999993</v>
      </c>
      <c r="K105">
        <v>70.084334999999996</v>
      </c>
      <c r="L105">
        <v>1.0739709601588874</v>
      </c>
      <c r="M105">
        <v>-2135.8404155387043</v>
      </c>
      <c r="N105">
        <v>104.807399</v>
      </c>
      <c r="O105">
        <v>0</v>
      </c>
      <c r="P105">
        <v>-2031.0330165387043</v>
      </c>
      <c r="Q105">
        <v>-18432.430109000001</v>
      </c>
      <c r="R105">
        <v>-20359.093508999998</v>
      </c>
      <c r="S105">
        <v>-1926.6633999999976</v>
      </c>
      <c r="T105">
        <v>104.36961653870662</v>
      </c>
      <c r="U105">
        <v>-18432.430109000001</v>
      </c>
      <c r="V105">
        <v>-20359.093508999998</v>
      </c>
      <c r="W105">
        <v>-1926.6633999999976</v>
      </c>
      <c r="X105">
        <v>0</v>
      </c>
      <c r="Y105" s="176">
        <v>-20359.093508999998</v>
      </c>
      <c r="Z105">
        <v>-1926.6633999999976</v>
      </c>
    </row>
    <row r="106" spans="1:26">
      <c r="A106" t="s">
        <v>27</v>
      </c>
      <c r="B106" t="s">
        <v>28</v>
      </c>
      <c r="C106" t="s">
        <v>37</v>
      </c>
      <c r="D106" t="s">
        <v>198</v>
      </c>
      <c r="E106">
        <v>239</v>
      </c>
      <c r="F106">
        <v>354</v>
      </c>
      <c r="G106" t="s">
        <v>30</v>
      </c>
      <c r="H106">
        <v>10000000</v>
      </c>
      <c r="I106">
        <v>-3868.4954729999999</v>
      </c>
      <c r="J106">
        <v>66.957768999999999</v>
      </c>
      <c r="K106">
        <v>67.167107999999999</v>
      </c>
      <c r="L106">
        <v>0.29583867184787704</v>
      </c>
      <c r="M106">
        <v>-1144.4505627818448</v>
      </c>
      <c r="N106">
        <v>204.24958599999999</v>
      </c>
      <c r="O106">
        <v>0</v>
      </c>
      <c r="P106">
        <v>-940.20097678184482</v>
      </c>
      <c r="Q106">
        <v>-7477.6529540000001</v>
      </c>
      <c r="R106">
        <v>-8104.7695700000004</v>
      </c>
      <c r="S106">
        <v>-627.11661600000025</v>
      </c>
      <c r="T106">
        <v>313.08436078184457</v>
      </c>
      <c r="U106">
        <v>-7477.6529540000001</v>
      </c>
      <c r="V106">
        <v>-8104.7695700000004</v>
      </c>
      <c r="W106">
        <v>-627.11661600000025</v>
      </c>
      <c r="X106">
        <v>0</v>
      </c>
      <c r="Y106" s="176">
        <v>-8104.7695700000004</v>
      </c>
      <c r="Z106">
        <v>-627.11661600000025</v>
      </c>
    </row>
    <row r="107" spans="1:26">
      <c r="A107" t="s">
        <v>27</v>
      </c>
      <c r="B107" t="s">
        <v>28</v>
      </c>
      <c r="C107" t="s">
        <v>70</v>
      </c>
      <c r="D107" t="s">
        <v>202</v>
      </c>
      <c r="E107">
        <v>240</v>
      </c>
      <c r="F107">
        <v>355</v>
      </c>
      <c r="G107" t="s">
        <v>30</v>
      </c>
      <c r="H107">
        <v>-10000000</v>
      </c>
      <c r="I107">
        <v>3974.383413</v>
      </c>
      <c r="J107">
        <v>50.458668000000003</v>
      </c>
      <c r="K107">
        <v>50.567731000000002</v>
      </c>
      <c r="L107">
        <v>0.18915291208836835</v>
      </c>
      <c r="M107">
        <v>751.76619632465838</v>
      </c>
      <c r="N107">
        <v>-144.99009799999999</v>
      </c>
      <c r="O107">
        <v>0</v>
      </c>
      <c r="P107">
        <v>606.77609832465839</v>
      </c>
      <c r="Q107">
        <v>56932.279992999996</v>
      </c>
      <c r="R107">
        <v>57182.635139999999</v>
      </c>
      <c r="S107">
        <v>250.35514700000203</v>
      </c>
      <c r="T107">
        <v>-356.42095132465636</v>
      </c>
      <c r="U107">
        <v>56932.279992999996</v>
      </c>
      <c r="V107">
        <v>57182.635139999999</v>
      </c>
      <c r="W107">
        <v>250.35514700000203</v>
      </c>
      <c r="X107">
        <v>0</v>
      </c>
      <c r="Y107" s="176">
        <v>57182.635139999999</v>
      </c>
      <c r="Z107">
        <v>250.35514700000203</v>
      </c>
    </row>
    <row r="108" spans="1:26">
      <c r="A108" t="s">
        <v>27</v>
      </c>
      <c r="B108" t="s">
        <v>28</v>
      </c>
      <c r="C108" t="s">
        <v>63</v>
      </c>
      <c r="D108" t="s">
        <v>205</v>
      </c>
      <c r="E108">
        <v>241</v>
      </c>
      <c r="F108">
        <v>356</v>
      </c>
      <c r="G108" t="s">
        <v>45</v>
      </c>
      <c r="H108">
        <v>-10000000</v>
      </c>
      <c r="I108">
        <v>2316.8751219999999</v>
      </c>
      <c r="J108">
        <v>95.251154</v>
      </c>
      <c r="K108">
        <v>94.418006000000005</v>
      </c>
      <c r="L108">
        <v>-0.91679349609495375</v>
      </c>
      <c r="M108">
        <v>-2124.0960431138024</v>
      </c>
      <c r="N108">
        <v>-334.04667499999999</v>
      </c>
      <c r="O108">
        <v>0</v>
      </c>
      <c r="P108">
        <v>-2458.1427181138024</v>
      </c>
      <c r="Q108">
        <v>-43285.610803000003</v>
      </c>
      <c r="R108">
        <v>-45507.433184000001</v>
      </c>
      <c r="S108">
        <v>-2221.8223809999981</v>
      </c>
      <c r="T108">
        <v>236.32033711380427</v>
      </c>
      <c r="U108">
        <v>-37250.947372899762</v>
      </c>
      <c r="V108">
        <v>-39163.014386652641</v>
      </c>
      <c r="W108">
        <v>-1912.0670137528796</v>
      </c>
      <c r="X108">
        <v>0</v>
      </c>
      <c r="Y108" s="176">
        <v>-39163.014386652641</v>
      </c>
      <c r="Z108">
        <v>-1912.0670137528796</v>
      </c>
    </row>
    <row r="109" spans="1:26">
      <c r="A109" t="s">
        <v>27</v>
      </c>
      <c r="B109" t="s">
        <v>57</v>
      </c>
      <c r="C109" t="s">
        <v>71</v>
      </c>
      <c r="D109" t="s">
        <v>200</v>
      </c>
      <c r="E109">
        <v>242</v>
      </c>
      <c r="F109">
        <v>357</v>
      </c>
      <c r="G109" t="s">
        <v>30</v>
      </c>
      <c r="H109">
        <v>5000000</v>
      </c>
      <c r="I109">
        <v>-2005.625941</v>
      </c>
      <c r="J109">
        <v>93.241319000000004</v>
      </c>
      <c r="K109">
        <v>91.940398999999999</v>
      </c>
      <c r="L109">
        <v>-1.3239087558999585</v>
      </c>
      <c r="M109">
        <v>2655.2657443499934</v>
      </c>
      <c r="N109">
        <v>130.71930800000001</v>
      </c>
      <c r="O109">
        <v>0</v>
      </c>
      <c r="P109">
        <v>2785.9850523499936</v>
      </c>
      <c r="Q109">
        <v>-40431.806613000001</v>
      </c>
      <c r="R109">
        <v>-37633.817943000002</v>
      </c>
      <c r="S109">
        <v>2797.9886699999988</v>
      </c>
      <c r="T109">
        <v>12.003617650005253</v>
      </c>
      <c r="U109">
        <v>-40431.806613000001</v>
      </c>
      <c r="V109">
        <v>-37633.817943000002</v>
      </c>
      <c r="W109">
        <v>2797.9886699999988</v>
      </c>
      <c r="X109">
        <v>0</v>
      </c>
      <c r="Y109" s="176">
        <v>-37633.817943000002</v>
      </c>
      <c r="Z109">
        <v>2797.9886699999988</v>
      </c>
    </row>
    <row r="110" spans="1:26">
      <c r="A110" t="s">
        <v>27</v>
      </c>
      <c r="B110" t="s">
        <v>54</v>
      </c>
      <c r="C110" t="s">
        <v>71</v>
      </c>
      <c r="D110" t="s">
        <v>200</v>
      </c>
      <c r="E110">
        <v>243</v>
      </c>
      <c r="F110">
        <v>358</v>
      </c>
      <c r="G110" t="s">
        <v>30</v>
      </c>
      <c r="H110">
        <v>-5000000</v>
      </c>
      <c r="I110">
        <v>2005.625941</v>
      </c>
      <c r="J110">
        <v>93.241319000000004</v>
      </c>
      <c r="K110">
        <v>91.940398999999999</v>
      </c>
      <c r="L110">
        <v>-1.3239087558999585</v>
      </c>
      <c r="M110">
        <v>-2655.2657443499934</v>
      </c>
      <c r="N110">
        <v>-130.71930800000001</v>
      </c>
      <c r="O110">
        <v>0</v>
      </c>
      <c r="P110">
        <v>-2785.9850523499936</v>
      </c>
      <c r="Q110">
        <v>40431.806613000001</v>
      </c>
      <c r="R110">
        <v>37633.817943000002</v>
      </c>
      <c r="S110">
        <v>-2797.9886699999988</v>
      </c>
      <c r="T110">
        <v>-12.003617650005253</v>
      </c>
      <c r="U110">
        <v>40431.806613000001</v>
      </c>
      <c r="V110">
        <v>37633.817943000002</v>
      </c>
      <c r="W110">
        <v>-2797.9886699999988</v>
      </c>
      <c r="X110">
        <v>0</v>
      </c>
      <c r="Y110" s="176">
        <v>37633.817943000002</v>
      </c>
      <c r="Z110">
        <v>-2797.9886699999988</v>
      </c>
    </row>
    <row r="111" spans="1:26">
      <c r="A111" t="s">
        <v>27</v>
      </c>
      <c r="B111" t="s">
        <v>59</v>
      </c>
      <c r="C111" t="s">
        <v>71</v>
      </c>
      <c r="D111" t="s">
        <v>200</v>
      </c>
      <c r="E111">
        <v>244</v>
      </c>
      <c r="F111">
        <v>359</v>
      </c>
      <c r="G111" t="s">
        <v>30</v>
      </c>
      <c r="H111">
        <v>5000000</v>
      </c>
      <c r="I111">
        <v>-2005.625941</v>
      </c>
      <c r="J111">
        <v>93.241319000000004</v>
      </c>
      <c r="K111">
        <v>91.940398999999999</v>
      </c>
      <c r="L111">
        <v>-1.3239087558999585</v>
      </c>
      <c r="M111">
        <v>2655.2657443499934</v>
      </c>
      <c r="N111">
        <v>130.71930800000001</v>
      </c>
      <c r="O111">
        <v>0</v>
      </c>
      <c r="P111">
        <v>2785.9850523499936</v>
      </c>
      <c r="Q111">
        <v>-40431.806613000001</v>
      </c>
      <c r="R111">
        <v>-37633.817943000002</v>
      </c>
      <c r="S111">
        <v>2797.9886699999988</v>
      </c>
      <c r="T111">
        <v>12.003617650005253</v>
      </c>
      <c r="U111">
        <v>-40431.806613000001</v>
      </c>
      <c r="V111">
        <v>-37633.817943000002</v>
      </c>
      <c r="W111">
        <v>2797.9886699999988</v>
      </c>
      <c r="X111">
        <v>0</v>
      </c>
      <c r="Y111" s="176">
        <v>-37633.817943000002</v>
      </c>
      <c r="Z111">
        <v>2797.9886699999988</v>
      </c>
    </row>
    <row r="112" spans="1:26">
      <c r="A112" t="s">
        <v>27</v>
      </c>
      <c r="B112" t="s">
        <v>28</v>
      </c>
      <c r="C112" t="s">
        <v>71</v>
      </c>
      <c r="D112" t="s">
        <v>200</v>
      </c>
      <c r="E112">
        <v>245</v>
      </c>
      <c r="F112">
        <v>360</v>
      </c>
      <c r="G112" t="s">
        <v>30</v>
      </c>
      <c r="H112">
        <v>15000000</v>
      </c>
      <c r="I112">
        <v>-6019.8881500000007</v>
      </c>
      <c r="J112">
        <v>93.247043000000005</v>
      </c>
      <c r="K112">
        <v>91.946802000000005</v>
      </c>
      <c r="L112">
        <v>-1.3238824091329102</v>
      </c>
      <c r="M112">
        <v>7969.6240267326593</v>
      </c>
      <c r="N112">
        <v>392.04384900000002</v>
      </c>
      <c r="O112">
        <v>0</v>
      </c>
      <c r="P112">
        <v>8361.667875732659</v>
      </c>
      <c r="Q112">
        <v>-121687.86060299999</v>
      </c>
      <c r="R112">
        <v>-113294.191251</v>
      </c>
      <c r="S112">
        <v>8393.6693519999972</v>
      </c>
      <c r="T112">
        <v>32.001476267338148</v>
      </c>
      <c r="U112">
        <v>-121687.86060299999</v>
      </c>
      <c r="V112">
        <v>-113294.191251</v>
      </c>
      <c r="W112">
        <v>8393.6693519999972</v>
      </c>
      <c r="X112">
        <v>0</v>
      </c>
      <c r="Y112" s="176">
        <v>-113294.191251</v>
      </c>
      <c r="Z112">
        <v>8393.6693519999972</v>
      </c>
    </row>
    <row r="113" spans="1:26">
      <c r="A113" t="s">
        <v>27</v>
      </c>
      <c r="B113" t="s">
        <v>28</v>
      </c>
      <c r="C113" t="s">
        <v>46</v>
      </c>
      <c r="D113" t="s">
        <v>199</v>
      </c>
      <c r="E113">
        <v>247</v>
      </c>
      <c r="F113">
        <v>361</v>
      </c>
      <c r="G113" t="s">
        <v>30</v>
      </c>
      <c r="H113">
        <v>10000000</v>
      </c>
      <c r="I113">
        <v>-3914.523514</v>
      </c>
      <c r="J113">
        <v>68.836009000000004</v>
      </c>
      <c r="K113">
        <v>69.873208000000005</v>
      </c>
      <c r="L113">
        <v>1.1503911194709591</v>
      </c>
      <c r="M113">
        <v>-4503.2330874658528</v>
      </c>
      <c r="N113">
        <v>203.70757800000001</v>
      </c>
      <c r="O113">
        <v>0</v>
      </c>
      <c r="P113">
        <v>-4299.5255094658532</v>
      </c>
      <c r="Q113">
        <v>-91119.143249999994</v>
      </c>
      <c r="R113">
        <v>-95005.387017999994</v>
      </c>
      <c r="S113">
        <v>-3886.2437680000003</v>
      </c>
      <c r="T113">
        <v>413.28174146585297</v>
      </c>
      <c r="U113">
        <v>-91119.143249999994</v>
      </c>
      <c r="V113">
        <v>-95005.387017999994</v>
      </c>
      <c r="W113">
        <v>-3886.2437680000003</v>
      </c>
      <c r="X113">
        <v>7155.6</v>
      </c>
      <c r="Y113" s="176">
        <v>-87849.787017999988</v>
      </c>
      <c r="Z113">
        <v>-3886.2437680000003</v>
      </c>
    </row>
    <row r="114" spans="1:26">
      <c r="A114" t="s">
        <v>27</v>
      </c>
      <c r="B114" t="s">
        <v>57</v>
      </c>
      <c r="C114" t="s">
        <v>71</v>
      </c>
      <c r="D114" t="s">
        <v>200</v>
      </c>
      <c r="E114">
        <v>248</v>
      </c>
      <c r="F114">
        <v>362</v>
      </c>
      <c r="G114" t="s">
        <v>30</v>
      </c>
      <c r="H114">
        <v>-20000000</v>
      </c>
      <c r="I114">
        <v>1502.9012849999999</v>
      </c>
      <c r="J114">
        <v>84.771631999999997</v>
      </c>
      <c r="K114">
        <v>87.773140999999995</v>
      </c>
      <c r="L114">
        <v>3.3145498019360171</v>
      </c>
      <c r="M114">
        <v>4981.4411565261353</v>
      </c>
      <c r="N114">
        <v>-458.31655799999999</v>
      </c>
      <c r="O114">
        <v>0</v>
      </c>
      <c r="P114">
        <v>4523.1245985261357</v>
      </c>
      <c r="Q114">
        <v>25894.347997000001</v>
      </c>
      <c r="R114">
        <v>30137.534731</v>
      </c>
      <c r="S114">
        <v>4243.186733999999</v>
      </c>
      <c r="T114">
        <v>-279.93786452613676</v>
      </c>
      <c r="U114">
        <v>25894.347997000001</v>
      </c>
      <c r="V114">
        <v>30137.534731</v>
      </c>
      <c r="W114">
        <v>4243.186733999999</v>
      </c>
      <c r="X114">
        <v>0</v>
      </c>
      <c r="Y114" s="176">
        <v>30137.534731</v>
      </c>
      <c r="Z114">
        <v>4243.186733999999</v>
      </c>
    </row>
    <row r="115" spans="1:26">
      <c r="A115" t="s">
        <v>27</v>
      </c>
      <c r="B115" t="s">
        <v>54</v>
      </c>
      <c r="C115" t="s">
        <v>71</v>
      </c>
      <c r="D115" t="s">
        <v>200</v>
      </c>
      <c r="E115">
        <v>249</v>
      </c>
      <c r="F115">
        <v>363</v>
      </c>
      <c r="G115" t="s">
        <v>30</v>
      </c>
      <c r="H115">
        <v>20000000</v>
      </c>
      <c r="I115">
        <v>-1502.9012849999999</v>
      </c>
      <c r="J115">
        <v>84.771631999999997</v>
      </c>
      <c r="K115">
        <v>87.773140999999995</v>
      </c>
      <c r="L115">
        <v>3.3145498019360171</v>
      </c>
      <c r="M115">
        <v>-4981.4411565261353</v>
      </c>
      <c r="N115">
        <v>458.31655799999999</v>
      </c>
      <c r="O115">
        <v>0</v>
      </c>
      <c r="P115">
        <v>-4523.1245985261357</v>
      </c>
      <c r="Q115">
        <v>-25894.347997000001</v>
      </c>
      <c r="R115">
        <v>-30137.534731</v>
      </c>
      <c r="S115">
        <v>-4243.186733999999</v>
      </c>
      <c r="T115">
        <v>279.93786452613676</v>
      </c>
      <c r="U115">
        <v>-25894.347997000001</v>
      </c>
      <c r="V115">
        <v>-30137.534731</v>
      </c>
      <c r="W115">
        <v>-4243.186733999999</v>
      </c>
      <c r="X115">
        <v>0</v>
      </c>
      <c r="Y115" s="176">
        <v>-30137.534731</v>
      </c>
      <c r="Z115">
        <v>-4243.186733999999</v>
      </c>
    </row>
    <row r="116" spans="1:26">
      <c r="A116" t="s">
        <v>27</v>
      </c>
      <c r="B116" t="s">
        <v>59</v>
      </c>
      <c r="C116" t="s">
        <v>71</v>
      </c>
      <c r="D116" t="s">
        <v>200</v>
      </c>
      <c r="E116">
        <v>250</v>
      </c>
      <c r="F116">
        <v>364</v>
      </c>
      <c r="G116" t="s">
        <v>30</v>
      </c>
      <c r="H116">
        <v>-20000000</v>
      </c>
      <c r="I116">
        <v>1502.9012849999999</v>
      </c>
      <c r="J116">
        <v>84.771631999999997</v>
      </c>
      <c r="K116">
        <v>87.773140999999995</v>
      </c>
      <c r="L116">
        <v>3.3145498019360171</v>
      </c>
      <c r="M116">
        <v>4981.4411565261353</v>
      </c>
      <c r="N116">
        <v>-458.31655799999999</v>
      </c>
      <c r="O116">
        <v>0</v>
      </c>
      <c r="P116">
        <v>4523.1245985261357</v>
      </c>
      <c r="Q116">
        <v>25894.347997000001</v>
      </c>
      <c r="R116">
        <v>30137.534731</v>
      </c>
      <c r="S116">
        <v>4243.186733999999</v>
      </c>
      <c r="T116">
        <v>-279.93786452613676</v>
      </c>
      <c r="U116">
        <v>25894.347997000001</v>
      </c>
      <c r="V116">
        <v>30137.534731</v>
      </c>
      <c r="W116">
        <v>4243.186733999999</v>
      </c>
      <c r="X116">
        <v>0</v>
      </c>
      <c r="Y116" s="176">
        <v>30137.534731</v>
      </c>
      <c r="Z116">
        <v>4243.186733999999</v>
      </c>
    </row>
    <row r="117" spans="1:26">
      <c r="A117" t="s">
        <v>79</v>
      </c>
      <c r="B117" t="s">
        <v>80</v>
      </c>
      <c r="C117" t="s">
        <v>75</v>
      </c>
      <c r="D117" t="s">
        <v>509</v>
      </c>
      <c r="E117">
        <v>251</v>
      </c>
      <c r="F117">
        <v>365</v>
      </c>
      <c r="G117" t="s">
        <v>30</v>
      </c>
      <c r="H117">
        <v>3000000</v>
      </c>
      <c r="I117">
        <v>-576.577313</v>
      </c>
      <c r="J117">
        <v>803.16052100000002</v>
      </c>
      <c r="K117">
        <v>801.31100900000001</v>
      </c>
      <c r="L117">
        <v>-1.3888613830593706</v>
      </c>
      <c r="M117">
        <v>800.78596437383567</v>
      </c>
      <c r="N117">
        <v>552.14166</v>
      </c>
      <c r="O117">
        <v>0</v>
      </c>
      <c r="P117">
        <v>1352.9276243738357</v>
      </c>
      <c r="Q117">
        <v>-204413.249824</v>
      </c>
      <c r="R117">
        <v>-202815.81995599999</v>
      </c>
      <c r="S117">
        <v>1597.4298680000065</v>
      </c>
      <c r="T117">
        <v>244.50224362617087</v>
      </c>
      <c r="U117">
        <v>-204413.249824</v>
      </c>
      <c r="V117">
        <v>-202815.81995599999</v>
      </c>
      <c r="W117">
        <v>1597.4298680000065</v>
      </c>
      <c r="X117">
        <v>56700</v>
      </c>
      <c r="Y117" s="176">
        <v>-146115.81995599999</v>
      </c>
      <c r="Z117" s="176">
        <v>1597.4298680000065</v>
      </c>
    </row>
    <row r="118" spans="1:26">
      <c r="A118" t="s">
        <v>79</v>
      </c>
      <c r="B118" t="s">
        <v>80</v>
      </c>
      <c r="C118" t="s">
        <v>212</v>
      </c>
      <c r="D118" t="s">
        <v>197</v>
      </c>
      <c r="E118">
        <v>252</v>
      </c>
      <c r="F118">
        <v>366</v>
      </c>
      <c r="G118" t="s">
        <v>30</v>
      </c>
      <c r="H118">
        <v>25000000</v>
      </c>
      <c r="I118">
        <v>-715.73853199999996</v>
      </c>
      <c r="J118">
        <v>159.88706999999999</v>
      </c>
      <c r="K118">
        <v>164.06570400000001</v>
      </c>
      <c r="L118">
        <v>4.3686522786168247</v>
      </c>
      <c r="M118">
        <v>-3126.8127687156612</v>
      </c>
      <c r="N118">
        <v>1059.591232</v>
      </c>
      <c r="O118">
        <v>0</v>
      </c>
      <c r="P118">
        <v>-2067.2215367156614</v>
      </c>
      <c r="Q118">
        <v>54333.349424</v>
      </c>
      <c r="R118">
        <v>52393.740719000001</v>
      </c>
      <c r="S118">
        <v>-1939.6087049999987</v>
      </c>
      <c r="T118">
        <v>127.61283171566265</v>
      </c>
      <c r="U118">
        <v>54333.349424</v>
      </c>
      <c r="V118">
        <v>52393.740719000001</v>
      </c>
      <c r="W118">
        <v>-1939.6087049999987</v>
      </c>
      <c r="X118">
        <v>222638.9</v>
      </c>
      <c r="Y118" s="176">
        <v>275032.64071900002</v>
      </c>
      <c r="Z118" s="176">
        <v>-1939.6087049999987</v>
      </c>
    </row>
    <row r="119" spans="1:26">
      <c r="A119" t="s">
        <v>79</v>
      </c>
      <c r="B119" t="s">
        <v>80</v>
      </c>
      <c r="C119" t="s">
        <v>211</v>
      </c>
      <c r="D119" t="s">
        <v>203</v>
      </c>
      <c r="E119">
        <v>253</v>
      </c>
      <c r="F119">
        <v>374</v>
      </c>
      <c r="G119" t="s">
        <v>30</v>
      </c>
      <c r="H119">
        <v>5000000</v>
      </c>
      <c r="I119">
        <v>-413.96313800000001</v>
      </c>
      <c r="J119">
        <v>8382.1626969999998</v>
      </c>
      <c r="K119">
        <v>8381.7321790000005</v>
      </c>
      <c r="L119">
        <v>8.0392068641095094</v>
      </c>
      <c r="M119">
        <v>0</v>
      </c>
      <c r="N119">
        <v>0</v>
      </c>
      <c r="O119">
        <v>0</v>
      </c>
      <c r="P119">
        <v>0</v>
      </c>
      <c r="Q119">
        <v>-2283334</v>
      </c>
      <c r="R119">
        <v>-2283334</v>
      </c>
      <c r="S119">
        <v>0</v>
      </c>
      <c r="T119">
        <v>0</v>
      </c>
      <c r="U119">
        <v>-2283334</v>
      </c>
      <c r="V119">
        <v>-2283334</v>
      </c>
      <c r="W119">
        <v>0</v>
      </c>
      <c r="X119">
        <v>381875</v>
      </c>
      <c r="Y119" s="176">
        <v>-1901459</v>
      </c>
      <c r="Z119" s="176">
        <v>0</v>
      </c>
    </row>
    <row r="120" spans="1:26">
      <c r="A120" t="s">
        <v>79</v>
      </c>
      <c r="B120" t="s">
        <v>80</v>
      </c>
      <c r="C120" t="s">
        <v>195</v>
      </c>
      <c r="D120" t="s">
        <v>196</v>
      </c>
      <c r="E120">
        <v>254</v>
      </c>
      <c r="F120">
        <v>368</v>
      </c>
      <c r="G120" t="s">
        <v>30</v>
      </c>
      <c r="H120">
        <v>-5000000</v>
      </c>
      <c r="I120">
        <v>2474.074584</v>
      </c>
      <c r="J120">
        <v>981.13077299999998</v>
      </c>
      <c r="K120">
        <v>981.557098</v>
      </c>
      <c r="L120">
        <v>0.83663800673575961</v>
      </c>
      <c r="M120">
        <v>0</v>
      </c>
      <c r="N120">
        <v>0</v>
      </c>
      <c r="O120">
        <v>0</v>
      </c>
      <c r="P120">
        <v>0</v>
      </c>
      <c r="Q120">
        <v>689926</v>
      </c>
      <c r="R120">
        <v>689926</v>
      </c>
      <c r="S120">
        <v>0</v>
      </c>
      <c r="T120">
        <v>0</v>
      </c>
      <c r="U120">
        <v>689926</v>
      </c>
      <c r="V120">
        <v>689926</v>
      </c>
      <c r="W120">
        <v>0</v>
      </c>
      <c r="X120">
        <v>-176458.3</v>
      </c>
      <c r="Y120" s="176">
        <v>513467.7</v>
      </c>
      <c r="Z120" s="176">
        <v>0</v>
      </c>
    </row>
    <row r="121" spans="1:26">
      <c r="A121" t="s">
        <v>230</v>
      </c>
      <c r="B121" t="s">
        <v>194</v>
      </c>
      <c r="C121" t="s">
        <v>234</v>
      </c>
      <c r="D121" t="s">
        <v>205</v>
      </c>
      <c r="E121">
        <v>255</v>
      </c>
      <c r="F121">
        <v>369</v>
      </c>
      <c r="G121" t="s">
        <v>30</v>
      </c>
      <c r="H121">
        <v>-4000000</v>
      </c>
      <c r="I121">
        <v>1573.542686</v>
      </c>
      <c r="J121">
        <v>132.26802699999999</v>
      </c>
      <c r="K121">
        <v>133.114813</v>
      </c>
      <c r="L121">
        <v>0.93645910150941791</v>
      </c>
      <c r="M121">
        <v>1473.5583699182762</v>
      </c>
      <c r="N121">
        <v>-192.18015700000001</v>
      </c>
      <c r="O121">
        <v>0</v>
      </c>
      <c r="P121">
        <v>1281.3782129182762</v>
      </c>
      <c r="Q121">
        <v>-80163.241768000007</v>
      </c>
      <c r="R121">
        <v>-78958.234051000007</v>
      </c>
      <c r="S121">
        <v>1205.0077170000004</v>
      </c>
      <c r="T121">
        <v>-76.370495918275765</v>
      </c>
      <c r="U121">
        <v>-80163.241768000007</v>
      </c>
      <c r="V121">
        <v>-78958.234051000007</v>
      </c>
      <c r="W121">
        <v>1205.0077170000004</v>
      </c>
      <c r="X121">
        <v>-17888.900000000001</v>
      </c>
      <c r="Y121" s="176">
        <v>-96847.134051000001</v>
      </c>
      <c r="Z121">
        <v>1205.0077170000004</v>
      </c>
    </row>
    <row r="122" spans="1:26">
      <c r="A122" t="s">
        <v>27</v>
      </c>
      <c r="B122" t="s">
        <v>28</v>
      </c>
      <c r="C122" t="s">
        <v>207</v>
      </c>
      <c r="D122" t="s">
        <v>208</v>
      </c>
      <c r="E122">
        <v>256</v>
      </c>
      <c r="F122">
        <v>370</v>
      </c>
      <c r="G122" t="s">
        <v>30</v>
      </c>
      <c r="H122">
        <v>600000</v>
      </c>
      <c r="I122">
        <v>-48.873379</v>
      </c>
      <c r="J122">
        <v>418.90847200000002</v>
      </c>
      <c r="K122">
        <v>417.331883</v>
      </c>
      <c r="L122">
        <v>-1.7774460807751244</v>
      </c>
      <c r="M122">
        <v>86.869795957787275</v>
      </c>
      <c r="N122">
        <v>71.278363999999996</v>
      </c>
      <c r="O122">
        <v>0</v>
      </c>
      <c r="P122">
        <v>158.14815995778727</v>
      </c>
      <c r="Q122">
        <v>-20925.921184999999</v>
      </c>
      <c r="R122">
        <v>-20777.995803999998</v>
      </c>
      <c r="S122">
        <v>147.92538100000093</v>
      </c>
      <c r="T122">
        <v>-10.222778957786346</v>
      </c>
      <c r="U122">
        <v>-20925.921184999999</v>
      </c>
      <c r="V122">
        <v>-20777.995803999998</v>
      </c>
      <c r="W122">
        <v>147.92538100000093</v>
      </c>
      <c r="X122">
        <v>20220</v>
      </c>
      <c r="Y122" s="176">
        <v>-557.99580399999832</v>
      </c>
      <c r="Z122">
        <v>147.92538100000093</v>
      </c>
    </row>
    <row r="123" spans="1:26">
      <c r="A123" t="s">
        <v>27</v>
      </c>
      <c r="B123" t="s">
        <v>28</v>
      </c>
      <c r="C123" t="s">
        <v>56</v>
      </c>
      <c r="D123" t="s">
        <v>198</v>
      </c>
      <c r="E123">
        <v>259</v>
      </c>
      <c r="F123">
        <v>373</v>
      </c>
      <c r="G123" t="s">
        <v>30</v>
      </c>
      <c r="H123">
        <v>15000000</v>
      </c>
      <c r="I123">
        <v>-5984.5324620000001</v>
      </c>
      <c r="J123">
        <v>66.877711000000005</v>
      </c>
      <c r="K123">
        <v>65.177761000000004</v>
      </c>
      <c r="L123">
        <v>-1.727533092876431</v>
      </c>
      <c r="M123">
        <v>10338.477873498263</v>
      </c>
      <c r="N123">
        <v>322.99072999999999</v>
      </c>
      <c r="O123">
        <v>0</v>
      </c>
      <c r="P123">
        <v>10661.468603498262</v>
      </c>
      <c r="Q123">
        <v>-185523.49429</v>
      </c>
      <c r="R123">
        <v>-174661.68262000001</v>
      </c>
      <c r="S123">
        <v>10861.811669999996</v>
      </c>
      <c r="T123">
        <v>200.34306650173312</v>
      </c>
      <c r="U123">
        <v>-185523.49429</v>
      </c>
      <c r="V123">
        <v>-174661.68262000001</v>
      </c>
      <c r="W123">
        <v>10861.811669999996</v>
      </c>
      <c r="X123">
        <v>0</v>
      </c>
      <c r="Y123" s="176">
        <v>-174661.68262000001</v>
      </c>
      <c r="Z123">
        <v>10861.811669999996</v>
      </c>
    </row>
    <row r="124" spans="1:26">
      <c r="A124" t="s">
        <v>27</v>
      </c>
      <c r="B124" t="s">
        <v>28</v>
      </c>
      <c r="C124" t="s">
        <v>51</v>
      </c>
      <c r="D124" t="s">
        <v>202</v>
      </c>
      <c r="E124">
        <v>260</v>
      </c>
      <c r="F124">
        <v>375</v>
      </c>
      <c r="G124" t="s">
        <v>30</v>
      </c>
      <c r="H124">
        <v>10000000</v>
      </c>
      <c r="I124">
        <v>-4718.7867690000003</v>
      </c>
      <c r="J124">
        <v>81.751261999999997</v>
      </c>
      <c r="K124">
        <v>80.689971999999997</v>
      </c>
      <c r="L124">
        <v>-1.0220376147190224</v>
      </c>
      <c r="M124">
        <v>4822.7775737564425</v>
      </c>
      <c r="N124">
        <v>259.81506999999999</v>
      </c>
      <c r="O124">
        <v>0</v>
      </c>
      <c r="P124">
        <v>5082.5926437564422</v>
      </c>
      <c r="Q124">
        <v>-139734.95079599999</v>
      </c>
      <c r="R124">
        <v>-134348.34035000001</v>
      </c>
      <c r="S124">
        <v>5386.6104459999769</v>
      </c>
      <c r="T124">
        <v>304.01780224353479</v>
      </c>
      <c r="U124">
        <v>-139734.95079599999</v>
      </c>
      <c r="V124">
        <v>-134348.34035000001</v>
      </c>
      <c r="W124">
        <v>5386.6104459999769</v>
      </c>
      <c r="X124">
        <v>0</v>
      </c>
      <c r="Y124" s="176">
        <v>-134348.34035000001</v>
      </c>
      <c r="Z124">
        <v>5386.6104459999769</v>
      </c>
    </row>
    <row r="125" spans="1:26">
      <c r="A125" t="s">
        <v>27</v>
      </c>
      <c r="B125" t="s">
        <v>28</v>
      </c>
      <c r="C125" t="s">
        <v>183</v>
      </c>
      <c r="D125" t="s">
        <v>209</v>
      </c>
      <c r="E125">
        <v>261</v>
      </c>
      <c r="F125">
        <v>376</v>
      </c>
      <c r="G125" t="s">
        <v>30</v>
      </c>
      <c r="H125">
        <v>-20000000</v>
      </c>
      <c r="I125">
        <v>7972.3273360000003</v>
      </c>
      <c r="J125">
        <v>19.591999999999999</v>
      </c>
      <c r="K125">
        <v>19.677064999999999</v>
      </c>
      <c r="L125">
        <v>0.12475940674194437</v>
      </c>
      <c r="M125">
        <v>994.62282879194584</v>
      </c>
      <c r="N125">
        <v>-145.529493</v>
      </c>
      <c r="O125">
        <v>0</v>
      </c>
      <c r="P125">
        <v>849.09333579194583</v>
      </c>
      <c r="Q125">
        <v>42828.057352000003</v>
      </c>
      <c r="R125">
        <v>43389.426400999997</v>
      </c>
      <c r="S125">
        <v>561.36904899999354</v>
      </c>
      <c r="T125">
        <v>-287.7242867919523</v>
      </c>
      <c r="U125">
        <v>42828.057352000003</v>
      </c>
      <c r="V125">
        <v>43389.426400999997</v>
      </c>
      <c r="W125">
        <v>561.36904899999354</v>
      </c>
      <c r="X125">
        <v>0</v>
      </c>
      <c r="Y125" s="176">
        <v>43389.426400999997</v>
      </c>
      <c r="Z125">
        <v>561.36904899999354</v>
      </c>
    </row>
    <row r="126" spans="1:26">
      <c r="A126" t="s">
        <v>27</v>
      </c>
      <c r="B126" t="s">
        <v>28</v>
      </c>
      <c r="C126" t="s">
        <v>184</v>
      </c>
      <c r="D126" t="s">
        <v>198</v>
      </c>
      <c r="E126">
        <v>262</v>
      </c>
      <c r="F126">
        <v>377</v>
      </c>
      <c r="G126" t="s">
        <v>45</v>
      </c>
      <c r="H126">
        <v>-10000000</v>
      </c>
      <c r="I126">
        <v>4136.5619699999997</v>
      </c>
      <c r="J126">
        <v>25.696024000000001</v>
      </c>
      <c r="K126">
        <v>24.659427000000001</v>
      </c>
      <c r="L126">
        <v>-1.0678494234371414</v>
      </c>
      <c r="M126">
        <v>-4417.2253146765051</v>
      </c>
      <c r="N126">
        <v>-82.477277999999998</v>
      </c>
      <c r="O126">
        <v>0</v>
      </c>
      <c r="P126">
        <v>-4499.7025926765054</v>
      </c>
      <c r="Q126">
        <v>23741.328573999999</v>
      </c>
      <c r="R126">
        <v>19198.148947000001</v>
      </c>
      <c r="S126">
        <v>-4543.1796269999977</v>
      </c>
      <c r="T126">
        <v>-43.477034323492262</v>
      </c>
      <c r="U126">
        <v>20431.431250855789</v>
      </c>
      <c r="V126">
        <v>16521.639011553998</v>
      </c>
      <c r="W126">
        <v>-3909.7922393017907</v>
      </c>
      <c r="X126">
        <v>0</v>
      </c>
      <c r="Y126" s="176">
        <v>16521.639011553998</v>
      </c>
      <c r="Z126">
        <v>-3909.7922393017907</v>
      </c>
    </row>
    <row r="127" spans="1:26">
      <c r="A127" t="s">
        <v>27</v>
      </c>
      <c r="B127" t="s">
        <v>28</v>
      </c>
      <c r="C127" t="s">
        <v>184</v>
      </c>
      <c r="D127" t="s">
        <v>198</v>
      </c>
      <c r="E127">
        <v>263</v>
      </c>
      <c r="F127">
        <v>378</v>
      </c>
      <c r="G127" t="s">
        <v>45</v>
      </c>
      <c r="H127">
        <v>-10000000</v>
      </c>
      <c r="I127">
        <v>4149.7872649999999</v>
      </c>
      <c r="J127">
        <v>25.703102000000001</v>
      </c>
      <c r="K127">
        <v>24.666550000000001</v>
      </c>
      <c r="L127">
        <v>-1.0677997524889837</v>
      </c>
      <c r="M127">
        <v>-4431.1418144489371</v>
      </c>
      <c r="N127">
        <v>-86.103283000000005</v>
      </c>
      <c r="O127">
        <v>0</v>
      </c>
      <c r="P127">
        <v>-4517.2450974489375</v>
      </c>
      <c r="Q127">
        <v>-643.14228000000003</v>
      </c>
      <c r="R127">
        <v>-5185.5166909999998</v>
      </c>
      <c r="S127">
        <v>-4542.3744109999998</v>
      </c>
      <c r="T127">
        <v>-25.129313551062296</v>
      </c>
      <c r="U127">
        <v>-553.47859903380004</v>
      </c>
      <c r="V127">
        <v>-4462.5778815242347</v>
      </c>
      <c r="W127">
        <v>-3909.0992824904347</v>
      </c>
      <c r="X127">
        <v>0</v>
      </c>
      <c r="Y127" s="176">
        <v>-4462.5778815242347</v>
      </c>
      <c r="Z127">
        <v>-3909.0992824904347</v>
      </c>
    </row>
    <row r="128" spans="1:26">
      <c r="A128" t="s">
        <v>27</v>
      </c>
      <c r="B128" t="s">
        <v>28</v>
      </c>
      <c r="C128" t="s">
        <v>184</v>
      </c>
      <c r="D128" t="s">
        <v>198</v>
      </c>
      <c r="E128">
        <v>264</v>
      </c>
      <c r="F128">
        <v>379</v>
      </c>
      <c r="G128" t="s">
        <v>30</v>
      </c>
      <c r="H128">
        <v>-20000000</v>
      </c>
      <c r="I128">
        <v>8015.7366769999999</v>
      </c>
      <c r="J128">
        <v>25.687773</v>
      </c>
      <c r="K128">
        <v>24.650314000000002</v>
      </c>
      <c r="L128">
        <v>-1.0755417242839795</v>
      </c>
      <c r="M128">
        <v>-8621.259246986916</v>
      </c>
      <c r="N128">
        <v>-166.043262</v>
      </c>
      <c r="O128">
        <v>0</v>
      </c>
      <c r="P128">
        <v>-8787.3025089869152</v>
      </c>
      <c r="Q128">
        <v>25080.780282</v>
      </c>
      <c r="R128">
        <v>16192.642789</v>
      </c>
      <c r="S128">
        <v>-8888.1374930000002</v>
      </c>
      <c r="T128">
        <v>-100.83498401308498</v>
      </c>
      <c r="U128">
        <v>25080.780282</v>
      </c>
      <c r="V128">
        <v>16192.642789</v>
      </c>
      <c r="W128">
        <v>-8888.1374930000002</v>
      </c>
      <c r="X128">
        <v>0</v>
      </c>
      <c r="Y128" s="176">
        <v>16192.642789</v>
      </c>
      <c r="Z128">
        <v>-8888.1374930000002</v>
      </c>
    </row>
    <row r="129" spans="1:27">
      <c r="A129" t="s">
        <v>27</v>
      </c>
      <c r="B129" t="s">
        <v>57</v>
      </c>
      <c r="C129" t="s">
        <v>77</v>
      </c>
      <c r="D129" t="s">
        <v>200</v>
      </c>
      <c r="E129">
        <v>265</v>
      </c>
      <c r="F129">
        <v>380</v>
      </c>
      <c r="G129" t="s">
        <v>30</v>
      </c>
      <c r="H129">
        <v>-10000000</v>
      </c>
      <c r="I129">
        <v>3930.4055440000002</v>
      </c>
      <c r="J129">
        <v>43.044511999999997</v>
      </c>
      <c r="K129">
        <v>41.311979999999998</v>
      </c>
      <c r="L129">
        <v>-1.7997481017162238</v>
      </c>
      <c r="M129">
        <v>-7073.7399167889225</v>
      </c>
      <c r="N129">
        <v>-139.14617000000001</v>
      </c>
      <c r="O129">
        <v>0</v>
      </c>
      <c r="P129">
        <v>-7212.8860867889225</v>
      </c>
      <c r="Q129">
        <v>72148.890155000001</v>
      </c>
      <c r="R129">
        <v>64915.051897999998</v>
      </c>
      <c r="S129">
        <v>-7233.8382570000031</v>
      </c>
      <c r="T129">
        <v>-20.952170211080556</v>
      </c>
      <c r="U129">
        <v>72148.890155000001</v>
      </c>
      <c r="V129">
        <v>64915.051897999998</v>
      </c>
      <c r="W129">
        <v>-7233.8382570000031</v>
      </c>
      <c r="X129">
        <v>0</v>
      </c>
      <c r="Y129" s="176">
        <v>64915.051897999998</v>
      </c>
      <c r="Z129">
        <v>-7233.8382570000031</v>
      </c>
    </row>
    <row r="130" spans="1:27">
      <c r="A130" t="s">
        <v>27</v>
      </c>
      <c r="B130" t="s">
        <v>54</v>
      </c>
      <c r="C130" t="s">
        <v>77</v>
      </c>
      <c r="D130" t="s">
        <v>200</v>
      </c>
      <c r="E130">
        <v>266</v>
      </c>
      <c r="F130">
        <v>381</v>
      </c>
      <c r="G130" t="s">
        <v>30</v>
      </c>
      <c r="H130">
        <v>10000000</v>
      </c>
      <c r="I130">
        <v>-3930.4055440000002</v>
      </c>
      <c r="J130">
        <v>43.044511999999997</v>
      </c>
      <c r="K130">
        <v>41.311979999999998</v>
      </c>
      <c r="L130">
        <v>-1.7997481017162238</v>
      </c>
      <c r="M130">
        <v>7073.7399167889225</v>
      </c>
      <c r="N130">
        <v>139.14617000000001</v>
      </c>
      <c r="O130">
        <v>0</v>
      </c>
      <c r="P130">
        <v>7212.8860867889225</v>
      </c>
      <c r="Q130">
        <v>-72148.890155000001</v>
      </c>
      <c r="R130">
        <v>-64915.051897999998</v>
      </c>
      <c r="S130">
        <v>7233.8382570000031</v>
      </c>
      <c r="T130">
        <v>20.952170211080556</v>
      </c>
      <c r="U130">
        <v>-72148.890155000001</v>
      </c>
      <c r="V130">
        <v>-64915.051897999998</v>
      </c>
      <c r="W130">
        <v>7233.8382570000031</v>
      </c>
      <c r="X130">
        <v>0</v>
      </c>
      <c r="Y130" s="176">
        <v>-64915.051897999998</v>
      </c>
      <c r="Z130">
        <v>7233.8382570000031</v>
      </c>
    </row>
    <row r="131" spans="1:27">
      <c r="A131" t="s">
        <v>27</v>
      </c>
      <c r="B131" t="s">
        <v>59</v>
      </c>
      <c r="C131" t="s">
        <v>77</v>
      </c>
      <c r="D131" t="s">
        <v>200</v>
      </c>
      <c r="E131">
        <v>267</v>
      </c>
      <c r="F131">
        <v>382</v>
      </c>
      <c r="G131" t="s">
        <v>30</v>
      </c>
      <c r="H131">
        <v>-10000000</v>
      </c>
      <c r="I131">
        <v>3930.4055440000002</v>
      </c>
      <c r="J131">
        <v>43.044511999999997</v>
      </c>
      <c r="K131">
        <v>41.311979999999998</v>
      </c>
      <c r="L131">
        <v>-1.7997481017162238</v>
      </c>
      <c r="M131">
        <v>-7073.7399167889225</v>
      </c>
      <c r="N131">
        <v>-139.14617000000001</v>
      </c>
      <c r="O131">
        <v>0</v>
      </c>
      <c r="P131">
        <v>-7212.8860867889225</v>
      </c>
      <c r="Q131">
        <v>72148.890155000001</v>
      </c>
      <c r="R131">
        <v>64915.051897999998</v>
      </c>
      <c r="S131">
        <v>-7233.8382570000031</v>
      </c>
      <c r="T131">
        <v>-20.952170211080556</v>
      </c>
      <c r="U131">
        <v>72148.890155000001</v>
      </c>
      <c r="V131">
        <v>64915.051897999998</v>
      </c>
      <c r="W131">
        <v>-7233.8382570000031</v>
      </c>
      <c r="X131">
        <v>0</v>
      </c>
      <c r="Y131" s="176">
        <v>64915.051897999998</v>
      </c>
      <c r="Z131">
        <v>-7233.8382570000031</v>
      </c>
    </row>
    <row r="132" spans="1:27">
      <c r="A132" t="s">
        <v>27</v>
      </c>
      <c r="B132" t="s">
        <v>28</v>
      </c>
      <c r="C132" t="s">
        <v>81</v>
      </c>
      <c r="D132" t="s">
        <v>202</v>
      </c>
      <c r="E132">
        <v>268</v>
      </c>
      <c r="F132">
        <v>405</v>
      </c>
      <c r="G132" t="s">
        <v>30</v>
      </c>
      <c r="H132">
        <v>-10000000</v>
      </c>
      <c r="I132">
        <v>4017.0892050000002</v>
      </c>
      <c r="J132">
        <v>34.567062999999997</v>
      </c>
      <c r="K132">
        <v>33.534855999999998</v>
      </c>
      <c r="L132">
        <v>-1.0601770675998656</v>
      </c>
      <c r="M132">
        <v>-4258.8258536439753</v>
      </c>
      <c r="N132">
        <v>-114.682754</v>
      </c>
      <c r="O132">
        <v>0</v>
      </c>
      <c r="P132">
        <v>-4373.5086076439757</v>
      </c>
      <c r="Q132">
        <v>15406.904306</v>
      </c>
      <c r="R132">
        <v>10957.252998</v>
      </c>
      <c r="S132">
        <v>-4449.6513080000004</v>
      </c>
      <c r="T132">
        <v>-76.142700356024761</v>
      </c>
      <c r="U132">
        <v>15406.904306</v>
      </c>
      <c r="V132">
        <v>10957.252998</v>
      </c>
      <c r="W132">
        <v>-4449.6513080000004</v>
      </c>
      <c r="X132">
        <v>0</v>
      </c>
      <c r="Y132" s="176">
        <v>10957.252998</v>
      </c>
      <c r="Z132">
        <v>-4449.6513080000004</v>
      </c>
    </row>
    <row r="133" spans="1:27">
      <c r="A133" t="s">
        <v>27</v>
      </c>
      <c r="B133" t="s">
        <v>28</v>
      </c>
      <c r="C133" t="s">
        <v>52</v>
      </c>
      <c r="D133" t="s">
        <v>201</v>
      </c>
      <c r="E133">
        <v>269</v>
      </c>
      <c r="F133">
        <v>406</v>
      </c>
      <c r="G133" t="s">
        <v>30</v>
      </c>
      <c r="H133">
        <v>10000000</v>
      </c>
      <c r="I133">
        <v>-4089.2611270000002</v>
      </c>
      <c r="J133">
        <v>117.07096199999999</v>
      </c>
      <c r="K133">
        <v>115.975937</v>
      </c>
      <c r="L133">
        <v>-1.0839750527601644</v>
      </c>
      <c r="M133">
        <v>4432.6570458899141</v>
      </c>
      <c r="N133">
        <v>343.33714800000001</v>
      </c>
      <c r="O133">
        <v>0</v>
      </c>
      <c r="P133">
        <v>4775.9941938899137</v>
      </c>
      <c r="Q133">
        <v>-144149.005928</v>
      </c>
      <c r="R133">
        <v>-139297.70160500001</v>
      </c>
      <c r="S133">
        <v>4851.3043229999894</v>
      </c>
      <c r="T133">
        <v>75.31012911007565</v>
      </c>
      <c r="U133">
        <v>-144149.005928</v>
      </c>
      <c r="V133">
        <v>-139297.70160500001</v>
      </c>
      <c r="W133">
        <v>4851.3043229999894</v>
      </c>
      <c r="X133">
        <v>0</v>
      </c>
      <c r="Y133" s="176">
        <v>-139297.70160500001</v>
      </c>
      <c r="Z133">
        <v>4851.3043229999894</v>
      </c>
    </row>
    <row r="134" spans="1:27">
      <c r="A134" t="s">
        <v>27</v>
      </c>
      <c r="B134" t="s">
        <v>59</v>
      </c>
      <c r="C134" t="s">
        <v>236</v>
      </c>
      <c r="D134" t="s">
        <v>201</v>
      </c>
      <c r="E134">
        <v>270</v>
      </c>
      <c r="F134">
        <v>408</v>
      </c>
      <c r="G134" t="s">
        <v>74</v>
      </c>
      <c r="H134">
        <v>-10000000</v>
      </c>
      <c r="I134">
        <v>394.910843</v>
      </c>
      <c r="J134">
        <v>68.188226</v>
      </c>
      <c r="K134">
        <v>69.764748999999995</v>
      </c>
      <c r="L134">
        <v>1.7949657283744536</v>
      </c>
      <c r="M134">
        <v>708.85142894846445</v>
      </c>
      <c r="N134">
        <v>-182.51438400000001</v>
      </c>
      <c r="O134">
        <v>7791.0958899999996</v>
      </c>
      <c r="P134">
        <v>8317.4329349484633</v>
      </c>
      <c r="Q134">
        <v>621.16369899999995</v>
      </c>
      <c r="R134">
        <v>16615.224294</v>
      </c>
      <c r="S134">
        <v>15994.060594999999</v>
      </c>
      <c r="T134">
        <v>7676.6276600515357</v>
      </c>
      <c r="U134">
        <v>894.01792891383695</v>
      </c>
      <c r="V134">
        <v>23913.67756305532</v>
      </c>
      <c r="W134">
        <v>23019.659634141484</v>
      </c>
      <c r="X134">
        <v>-194378.4</v>
      </c>
      <c r="Y134" s="176">
        <v>-170464.72243694466</v>
      </c>
      <c r="Z134">
        <v>15228.563744141484</v>
      </c>
    </row>
    <row r="135" spans="1:27">
      <c r="A135" t="s">
        <v>27</v>
      </c>
      <c r="B135" t="s">
        <v>59</v>
      </c>
      <c r="C135" t="s">
        <v>236</v>
      </c>
      <c r="D135" t="s">
        <v>201</v>
      </c>
      <c r="E135">
        <v>271</v>
      </c>
      <c r="F135">
        <v>407</v>
      </c>
      <c r="G135" t="s">
        <v>74</v>
      </c>
      <c r="H135">
        <v>10000000</v>
      </c>
      <c r="I135">
        <v>-394.910843</v>
      </c>
      <c r="J135">
        <v>68.188226</v>
      </c>
      <c r="K135">
        <v>69.764748999999995</v>
      </c>
      <c r="L135">
        <v>1.7949657283744536</v>
      </c>
      <c r="M135">
        <v>-708.85142894846445</v>
      </c>
      <c r="N135">
        <v>182.51438400000001</v>
      </c>
      <c r="O135">
        <v>-7791.0958899999996</v>
      </c>
      <c r="P135">
        <v>-8317.4329349484633</v>
      </c>
      <c r="Q135">
        <v>-621.16369899999995</v>
      </c>
      <c r="R135">
        <v>-16615.224294</v>
      </c>
      <c r="S135">
        <v>-15994.060594999999</v>
      </c>
      <c r="T135">
        <v>-7676.6276600515357</v>
      </c>
      <c r="U135">
        <v>-894.01792891383695</v>
      </c>
      <c r="V135">
        <v>-23913.67756305532</v>
      </c>
      <c r="W135">
        <v>-23019.659634141484</v>
      </c>
      <c r="X135">
        <v>194378.4</v>
      </c>
      <c r="Y135" s="176">
        <v>170464.72243694466</v>
      </c>
      <c r="Z135">
        <v>-15228.563744141484</v>
      </c>
    </row>
    <row r="136" spans="1:27">
      <c r="A136" t="s">
        <v>27</v>
      </c>
      <c r="B136" t="s">
        <v>28</v>
      </c>
      <c r="C136" t="s">
        <v>237</v>
      </c>
      <c r="D136" t="s">
        <v>200</v>
      </c>
      <c r="E136">
        <v>272</v>
      </c>
      <c r="F136">
        <v>409</v>
      </c>
      <c r="G136" t="s">
        <v>30</v>
      </c>
      <c r="H136">
        <v>-10000000</v>
      </c>
      <c r="I136">
        <v>4041.1305780000002</v>
      </c>
      <c r="J136">
        <v>40.618592</v>
      </c>
      <c r="K136">
        <v>39.352187000000001</v>
      </c>
      <c r="L136">
        <v>-1.357822351923649</v>
      </c>
      <c r="M136">
        <v>-5487.1374258505357</v>
      </c>
      <c r="N136">
        <v>-126.995513</v>
      </c>
      <c r="O136">
        <v>0</v>
      </c>
      <c r="P136">
        <v>-5614.1329388505355</v>
      </c>
      <c r="Q136">
        <v>37862.253653</v>
      </c>
      <c r="R136">
        <v>32369.944952999998</v>
      </c>
      <c r="S136">
        <v>-5492.3087000000014</v>
      </c>
      <c r="T136">
        <v>121.82423885053413</v>
      </c>
      <c r="U136">
        <v>37862.253653</v>
      </c>
      <c r="V136">
        <v>32369.944952999998</v>
      </c>
      <c r="W136">
        <v>-5492.3087000000014</v>
      </c>
      <c r="X136">
        <v>0</v>
      </c>
      <c r="Y136" s="176">
        <v>32369.944952999998</v>
      </c>
      <c r="Z136">
        <v>-5492.3087000000014</v>
      </c>
    </row>
    <row r="137" spans="1:27">
      <c r="A137" t="s">
        <v>27</v>
      </c>
      <c r="B137" t="s">
        <v>28</v>
      </c>
      <c r="C137" t="s">
        <v>239</v>
      </c>
      <c r="D137" t="s">
        <v>200</v>
      </c>
      <c r="E137">
        <v>273</v>
      </c>
      <c r="F137">
        <v>410</v>
      </c>
      <c r="G137" t="s">
        <v>30</v>
      </c>
      <c r="H137">
        <v>-10000000</v>
      </c>
      <c r="I137">
        <v>4097.348704</v>
      </c>
      <c r="J137">
        <v>47.596307000000003</v>
      </c>
      <c r="K137">
        <v>46.324682000000003</v>
      </c>
      <c r="L137">
        <v>-1.3284893528372435</v>
      </c>
      <c r="M137">
        <v>-5443.2841281254778</v>
      </c>
      <c r="N137">
        <v>-162.318251</v>
      </c>
      <c r="O137">
        <v>0</v>
      </c>
      <c r="P137">
        <v>-5605.6023791254775</v>
      </c>
      <c r="Q137">
        <v>-44091.281422</v>
      </c>
      <c r="R137">
        <v>-49554.763738000001</v>
      </c>
      <c r="S137">
        <v>-5463.4823160000014</v>
      </c>
      <c r="T137">
        <v>142.12006312547601</v>
      </c>
      <c r="U137">
        <v>-44091.281422</v>
      </c>
      <c r="V137">
        <v>-49554.763738000001</v>
      </c>
      <c r="W137">
        <v>-5463.4823160000014</v>
      </c>
      <c r="X137">
        <v>0</v>
      </c>
      <c r="Y137" s="176">
        <v>-49554.763738000001</v>
      </c>
      <c r="Z137">
        <v>-5463.4823160000014</v>
      </c>
    </row>
    <row r="138" spans="1:27">
      <c r="A138" t="s">
        <v>27</v>
      </c>
      <c r="B138" t="s">
        <v>28</v>
      </c>
      <c r="C138" t="s">
        <v>241</v>
      </c>
      <c r="D138" t="s">
        <v>202</v>
      </c>
      <c r="E138">
        <v>274</v>
      </c>
      <c r="F138">
        <v>411</v>
      </c>
      <c r="G138" t="s">
        <v>30</v>
      </c>
      <c r="H138">
        <v>-15000000</v>
      </c>
      <c r="I138">
        <v>6104.4120790000006</v>
      </c>
      <c r="J138">
        <v>46.607097000000003</v>
      </c>
      <c r="K138">
        <v>45.338661000000002</v>
      </c>
      <c r="L138">
        <v>-1.3328560844935327</v>
      </c>
      <c r="M138">
        <v>-8136.3027817509665</v>
      </c>
      <c r="N138">
        <v>-227.65931800000001</v>
      </c>
      <c r="O138">
        <v>0</v>
      </c>
      <c r="P138">
        <v>-8363.9620997509664</v>
      </c>
      <c r="Q138">
        <v>-1508.8246099999999</v>
      </c>
      <c r="R138">
        <v>-9744.7191679999996</v>
      </c>
      <c r="S138">
        <v>-8235.894558</v>
      </c>
      <c r="T138">
        <v>128.06754175096648</v>
      </c>
      <c r="U138">
        <v>-1508.8246099999999</v>
      </c>
      <c r="V138">
        <v>-9744.7191679999996</v>
      </c>
      <c r="W138">
        <v>-8235.894558</v>
      </c>
      <c r="X138">
        <v>0</v>
      </c>
      <c r="Y138" s="176">
        <v>-9744.7191679999996</v>
      </c>
      <c r="Z138">
        <v>-8235.894558</v>
      </c>
    </row>
    <row r="139" spans="1:27">
      <c r="A139" t="s">
        <v>27</v>
      </c>
      <c r="B139" t="s">
        <v>28</v>
      </c>
      <c r="C139" t="s">
        <v>242</v>
      </c>
      <c r="D139" t="s">
        <v>198</v>
      </c>
      <c r="E139">
        <v>275</v>
      </c>
      <c r="F139">
        <v>412</v>
      </c>
      <c r="G139" t="s">
        <v>30</v>
      </c>
      <c r="H139">
        <v>-15000000</v>
      </c>
      <c r="I139">
        <v>6128.4088470000006</v>
      </c>
      <c r="J139">
        <v>73.445014999999998</v>
      </c>
      <c r="K139">
        <v>72.424869000000001</v>
      </c>
      <c r="L139">
        <v>-1.0038801415048852</v>
      </c>
      <c r="M139">
        <v>-6152.1879405261507</v>
      </c>
      <c r="N139">
        <v>-343.77673099999998</v>
      </c>
      <c r="O139">
        <v>0</v>
      </c>
      <c r="P139">
        <v>-6495.9646715261506</v>
      </c>
      <c r="Q139">
        <v>13546.404323000001</v>
      </c>
      <c r="R139">
        <v>6807.874151</v>
      </c>
      <c r="S139">
        <v>-6738.5301720000007</v>
      </c>
      <c r="T139">
        <v>-242.56550047385008</v>
      </c>
      <c r="U139">
        <v>13546.404323000001</v>
      </c>
      <c r="V139">
        <v>6807.874151</v>
      </c>
      <c r="W139">
        <v>-6738.5301720000007</v>
      </c>
      <c r="X139">
        <v>0</v>
      </c>
      <c r="Y139" s="176">
        <v>6807.874151</v>
      </c>
      <c r="Z139">
        <v>-6738.5301720000007</v>
      </c>
    </row>
    <row r="140" spans="1:27">
      <c r="A140" t="s">
        <v>27</v>
      </c>
      <c r="B140" t="s">
        <v>28</v>
      </c>
      <c r="C140" t="s">
        <v>242</v>
      </c>
      <c r="D140" t="s">
        <v>198</v>
      </c>
      <c r="E140">
        <v>276</v>
      </c>
      <c r="F140">
        <v>413</v>
      </c>
      <c r="G140" t="s">
        <v>30</v>
      </c>
      <c r="H140">
        <v>-5000000</v>
      </c>
      <c r="I140">
        <v>2042.8029489999999</v>
      </c>
      <c r="J140">
        <v>73.445014999999998</v>
      </c>
      <c r="K140">
        <v>72.424869000000001</v>
      </c>
      <c r="L140">
        <v>-1.0038801416099219</v>
      </c>
      <c r="M140">
        <v>-2050.7293137232859</v>
      </c>
      <c r="N140">
        <v>-114.59224399999999</v>
      </c>
      <c r="O140">
        <v>0</v>
      </c>
      <c r="P140">
        <v>-2165.3215577232859</v>
      </c>
      <c r="Q140">
        <v>4515.468108</v>
      </c>
      <c r="R140">
        <v>2269.2913840000001</v>
      </c>
      <c r="S140">
        <v>-2246.1767239999999</v>
      </c>
      <c r="T140">
        <v>-80.855166276714044</v>
      </c>
      <c r="U140">
        <v>4515.468108</v>
      </c>
      <c r="V140">
        <v>2269.2913840000001</v>
      </c>
      <c r="W140">
        <v>-2246.1767239999999</v>
      </c>
      <c r="X140">
        <v>0</v>
      </c>
      <c r="Y140" s="176">
        <v>2269.2913840000001</v>
      </c>
      <c r="Z140">
        <v>-2246.1767239999999</v>
      </c>
    </row>
    <row r="141" spans="1:27">
      <c r="A141" t="s">
        <v>27</v>
      </c>
      <c r="B141" t="s">
        <v>28</v>
      </c>
      <c r="C141" t="s">
        <v>239</v>
      </c>
      <c r="D141" t="s">
        <v>200</v>
      </c>
      <c r="E141">
        <v>277</v>
      </c>
      <c r="F141">
        <v>414</v>
      </c>
      <c r="G141" t="s">
        <v>30</v>
      </c>
      <c r="H141">
        <v>-10000000</v>
      </c>
      <c r="I141">
        <v>4096.0484139999999</v>
      </c>
      <c r="J141">
        <v>47.601692</v>
      </c>
      <c r="K141">
        <v>46.330728999999998</v>
      </c>
      <c r="L141">
        <v>-1.3287226619644823</v>
      </c>
      <c r="M141">
        <v>-5442.5123521854757</v>
      </c>
      <c r="N141">
        <v>-160.69342700000001</v>
      </c>
      <c r="O141">
        <v>0</v>
      </c>
      <c r="P141">
        <v>-5603.2057791854759</v>
      </c>
      <c r="Q141">
        <v>-35339.737083</v>
      </c>
      <c r="R141">
        <v>-40808.290360999999</v>
      </c>
      <c r="S141">
        <v>-5468.5532779999994</v>
      </c>
      <c r="T141">
        <v>134.65250118547647</v>
      </c>
      <c r="U141">
        <v>-35339.737083</v>
      </c>
      <c r="V141">
        <v>-40808.290360999999</v>
      </c>
      <c r="W141">
        <v>-5468.5532779999994</v>
      </c>
      <c r="X141">
        <v>0</v>
      </c>
      <c r="Y141" s="176">
        <v>-40808.290360999999</v>
      </c>
      <c r="Z141">
        <v>-5468.5532779999994</v>
      </c>
    </row>
    <row r="142" spans="1:27">
      <c r="A142" t="s">
        <v>27</v>
      </c>
      <c r="B142" t="s">
        <v>28</v>
      </c>
      <c r="C142" t="s">
        <v>248</v>
      </c>
      <c r="D142" t="s">
        <v>200</v>
      </c>
      <c r="E142">
        <v>402</v>
      </c>
      <c r="F142">
        <v>416</v>
      </c>
      <c r="G142" t="s">
        <v>30</v>
      </c>
      <c r="H142">
        <v>-15000000</v>
      </c>
      <c r="I142">
        <v>5898.0758100000003</v>
      </c>
      <c r="J142">
        <v>166.27638099999999</v>
      </c>
      <c r="K142">
        <v>166.445435</v>
      </c>
      <c r="L142">
        <v>0.30719507915957139</v>
      </c>
      <c r="M142">
        <v>1811.8598653421034</v>
      </c>
      <c r="N142">
        <v>-623.79800299999999</v>
      </c>
      <c r="O142">
        <v>0</v>
      </c>
      <c r="P142">
        <v>1188.0618623421033</v>
      </c>
      <c r="Q142">
        <v>537905.27279700001</v>
      </c>
      <c r="R142">
        <v>537739.42619899998</v>
      </c>
      <c r="S142">
        <v>-165.84659800003283</v>
      </c>
      <c r="T142">
        <v>-1353.9084603421361</v>
      </c>
      <c r="U142">
        <v>537905.27279700001</v>
      </c>
      <c r="V142">
        <v>537739.42619899998</v>
      </c>
      <c r="W142">
        <v>-165.84659800003283</v>
      </c>
      <c r="X142">
        <v>-28675</v>
      </c>
      <c r="Y142" s="176">
        <v>509064.42619899998</v>
      </c>
      <c r="Z142">
        <v>-165.84659800003283</v>
      </c>
    </row>
    <row r="143" spans="1:27">
      <c r="A143" t="s">
        <v>27</v>
      </c>
      <c r="B143" t="s">
        <v>32</v>
      </c>
      <c r="C143" t="s">
        <v>248</v>
      </c>
      <c r="D143" t="s">
        <v>200</v>
      </c>
      <c r="E143">
        <v>407</v>
      </c>
      <c r="F143">
        <v>417</v>
      </c>
      <c r="G143" t="s">
        <v>30</v>
      </c>
      <c r="H143">
        <v>15000000</v>
      </c>
      <c r="I143">
        <v>-5920.9852360000004</v>
      </c>
      <c r="J143">
        <v>166.27638099999999</v>
      </c>
      <c r="K143">
        <v>0</v>
      </c>
      <c r="L143">
        <v>-166.27638099999999</v>
      </c>
      <c r="M143">
        <v>0</v>
      </c>
      <c r="N143">
        <v>0</v>
      </c>
      <c r="O143">
        <v>0</v>
      </c>
      <c r="P143">
        <v>537905.27279700001</v>
      </c>
      <c r="Q143">
        <v>-537905.27279700001</v>
      </c>
      <c r="R143">
        <v>0</v>
      </c>
      <c r="S143">
        <v>537905.27279700001</v>
      </c>
      <c r="T143">
        <v>0</v>
      </c>
      <c r="U143">
        <v>-537905.27279700001</v>
      </c>
      <c r="V143">
        <v>0</v>
      </c>
      <c r="W143">
        <v>537905.27279700001</v>
      </c>
      <c r="X143">
        <v>0</v>
      </c>
      <c r="Y143" s="176">
        <v>0</v>
      </c>
      <c r="Z143">
        <v>537905.27279700001</v>
      </c>
      <c r="AA143" t="s">
        <v>510</v>
      </c>
    </row>
    <row r="144" spans="1:27">
      <c r="A144" t="s">
        <v>79</v>
      </c>
      <c r="B144" t="s">
        <v>78</v>
      </c>
      <c r="C144" t="s">
        <v>248</v>
      </c>
      <c r="D144" t="s">
        <v>200</v>
      </c>
      <c r="E144">
        <v>413</v>
      </c>
      <c r="F144">
        <v>418</v>
      </c>
      <c r="G144" t="s">
        <v>30</v>
      </c>
      <c r="H144">
        <v>-15000000</v>
      </c>
      <c r="I144">
        <v>5920.9852360000004</v>
      </c>
      <c r="J144">
        <v>166.27638099999999</v>
      </c>
      <c r="K144">
        <v>0</v>
      </c>
      <c r="L144">
        <v>-166.27638099999999</v>
      </c>
      <c r="M144">
        <v>0</v>
      </c>
      <c r="N144">
        <v>0</v>
      </c>
      <c r="O144">
        <v>0</v>
      </c>
      <c r="P144">
        <v>-537905.27279700001</v>
      </c>
      <c r="Q144">
        <v>537905.27279700001</v>
      </c>
      <c r="R144">
        <v>0</v>
      </c>
      <c r="S144">
        <v>-537905.27279700001</v>
      </c>
      <c r="T144">
        <v>0</v>
      </c>
      <c r="U144">
        <v>537905.27279700001</v>
      </c>
      <c r="V144">
        <v>0</v>
      </c>
      <c r="W144">
        <v>-537905.27279700001</v>
      </c>
      <c r="X144">
        <v>0</v>
      </c>
      <c r="Y144" s="176">
        <v>0</v>
      </c>
      <c r="Z144" s="176">
        <v>-537905.27279700001</v>
      </c>
      <c r="AA144" t="s">
        <v>510</v>
      </c>
    </row>
    <row r="145" spans="1:26">
      <c r="A145" t="s">
        <v>27</v>
      </c>
      <c r="B145" t="s">
        <v>28</v>
      </c>
      <c r="C145" t="s">
        <v>67</v>
      </c>
      <c r="D145" t="s">
        <v>202</v>
      </c>
      <c r="E145">
        <v>418</v>
      </c>
      <c r="F145">
        <v>419</v>
      </c>
      <c r="G145" t="s">
        <v>30</v>
      </c>
      <c r="H145">
        <v>10000000</v>
      </c>
      <c r="I145">
        <v>-4083.1632010000003</v>
      </c>
      <c r="J145">
        <v>69.455303000000001</v>
      </c>
      <c r="K145">
        <v>67.788402000000005</v>
      </c>
      <c r="L145">
        <v>-1.6977580339960519</v>
      </c>
      <c r="M145">
        <v>6932.2231286147862</v>
      </c>
      <c r="N145">
        <v>214.579241</v>
      </c>
      <c r="O145">
        <v>0</v>
      </c>
      <c r="P145">
        <v>7146.8023696147866</v>
      </c>
      <c r="Q145">
        <v>-56867.188046000003</v>
      </c>
      <c r="R145">
        <v>-49661.399863999999</v>
      </c>
      <c r="S145">
        <v>7205.7881820000039</v>
      </c>
      <c r="T145">
        <v>58.985812385217287</v>
      </c>
      <c r="U145">
        <v>-56867.188046000003</v>
      </c>
      <c r="V145">
        <v>-49661.399863999999</v>
      </c>
      <c r="W145">
        <v>7205.7881820000039</v>
      </c>
      <c r="X145">
        <v>0</v>
      </c>
      <c r="Y145" s="176">
        <v>-49661.399863999999</v>
      </c>
      <c r="Z145">
        <v>7205.7881820000039</v>
      </c>
    </row>
    <row r="146" spans="1:26">
      <c r="A146" t="s">
        <v>79</v>
      </c>
      <c r="B146" t="s">
        <v>80</v>
      </c>
      <c r="C146" t="s">
        <v>247</v>
      </c>
      <c r="D146" t="s">
        <v>200</v>
      </c>
      <c r="E146">
        <v>419</v>
      </c>
      <c r="F146">
        <v>420</v>
      </c>
      <c r="G146" t="s">
        <v>30</v>
      </c>
      <c r="H146">
        <v>60000000</v>
      </c>
      <c r="I146">
        <v>-23300.54376</v>
      </c>
      <c r="J146">
        <v>47.280205000000002</v>
      </c>
      <c r="K146">
        <v>47.447122999999998</v>
      </c>
      <c r="L146">
        <v>0.23965511317762858</v>
      </c>
      <c r="M146">
        <v>-5584.0944519030872</v>
      </c>
      <c r="N146">
        <v>947.97750599999995</v>
      </c>
      <c r="O146">
        <v>0</v>
      </c>
      <c r="P146">
        <v>-4636.1169459030871</v>
      </c>
      <c r="Q146">
        <v>-596656.28161499999</v>
      </c>
      <c r="R146">
        <v>-599375.15450099995</v>
      </c>
      <c r="S146">
        <v>-2718.8728859999683</v>
      </c>
      <c r="T146">
        <v>1917.2440599031188</v>
      </c>
      <c r="U146">
        <v>-596656.28161499999</v>
      </c>
      <c r="V146">
        <v>-599375.15450099995</v>
      </c>
      <c r="W146">
        <v>-2718.8728859999683</v>
      </c>
      <c r="X146">
        <v>34125</v>
      </c>
      <c r="Y146" s="176">
        <v>-565250.15450099995</v>
      </c>
      <c r="Z146" s="176">
        <v>-2718.8728859999683</v>
      </c>
    </row>
    <row r="147" spans="1:26">
      <c r="A147" t="s">
        <v>27</v>
      </c>
      <c r="B147" t="s">
        <v>28</v>
      </c>
      <c r="C147" t="s">
        <v>249</v>
      </c>
      <c r="D147" t="s">
        <v>202</v>
      </c>
      <c r="E147">
        <v>424</v>
      </c>
      <c r="F147">
        <v>421</v>
      </c>
      <c r="G147" t="s">
        <v>45</v>
      </c>
      <c r="H147">
        <v>-10000000</v>
      </c>
      <c r="I147">
        <v>4223.6232380000001</v>
      </c>
      <c r="J147">
        <v>25.811907000000001</v>
      </c>
      <c r="K147">
        <v>25.346132000000001</v>
      </c>
      <c r="L147">
        <v>-0.47048257849717234</v>
      </c>
      <c r="M147">
        <v>-1987.1411516148162</v>
      </c>
      <c r="N147">
        <v>-96.274443000000005</v>
      </c>
      <c r="O147">
        <v>0</v>
      </c>
      <c r="P147">
        <v>-2083.4155946148162</v>
      </c>
      <c r="Q147">
        <v>-4559.7920359999998</v>
      </c>
      <c r="R147">
        <v>-6668.3553979999997</v>
      </c>
      <c r="S147">
        <v>-2108.5633619999999</v>
      </c>
      <c r="T147">
        <v>-25.14776738518367</v>
      </c>
      <c r="U147">
        <v>-3924.0886293010599</v>
      </c>
      <c r="V147">
        <v>-5738.6866301878299</v>
      </c>
      <c r="W147">
        <v>-1814.59800088677</v>
      </c>
      <c r="X147">
        <v>0</v>
      </c>
      <c r="Y147" s="176">
        <v>-5738.6866301878299</v>
      </c>
      <c r="Z147">
        <v>-1814.59800088677</v>
      </c>
    </row>
    <row r="148" spans="1:26">
      <c r="A148" s="45" t="s">
        <v>27</v>
      </c>
      <c r="B148" s="45" t="s">
        <v>54</v>
      </c>
      <c r="C148" s="45" t="s">
        <v>219</v>
      </c>
      <c r="D148" s="45" t="s">
        <v>423</v>
      </c>
      <c r="E148" s="45">
        <v>514</v>
      </c>
      <c r="F148" s="45">
        <v>332</v>
      </c>
      <c r="G148" s="45" t="s">
        <v>30</v>
      </c>
      <c r="H148" s="402">
        <v>-525000000</v>
      </c>
      <c r="I148" s="402">
        <v>6595.6684349999996</v>
      </c>
      <c r="J148" s="402">
        <v>3.7456390000000002</v>
      </c>
      <c r="K148" s="402">
        <v>3.8216899999999998</v>
      </c>
      <c r="L148" s="402">
        <v>4.2237803776561718</v>
      </c>
      <c r="M148" s="402">
        <v>27858.654913279192</v>
      </c>
      <c r="N148" s="402">
        <v>-2858.4274620000001</v>
      </c>
      <c r="O148" s="402">
        <v>0</v>
      </c>
      <c r="P148" s="402">
        <v>25000.227451279192</v>
      </c>
      <c r="Q148" s="402">
        <v>-9177710</v>
      </c>
      <c r="R148" s="402">
        <v>-9143362</v>
      </c>
      <c r="S148" s="402">
        <v>34348</v>
      </c>
      <c r="T148" s="402">
        <v>9347.7725487208081</v>
      </c>
      <c r="U148" s="402">
        <v>-9177710</v>
      </c>
      <c r="V148" s="402">
        <v>-9143362</v>
      </c>
      <c r="W148" s="402">
        <v>34348</v>
      </c>
      <c r="X148" s="402">
        <v>637000</v>
      </c>
      <c r="Y148" s="176">
        <v>-8506362</v>
      </c>
      <c r="Z148">
        <v>0</v>
      </c>
    </row>
    <row r="149" spans="1:26">
      <c r="A149" s="45" t="s">
        <v>27</v>
      </c>
      <c r="B149" s="45" t="s">
        <v>59</v>
      </c>
      <c r="C149" s="45" t="s">
        <v>219</v>
      </c>
      <c r="D149" s="45" t="s">
        <v>423</v>
      </c>
      <c r="E149" s="45">
        <v>714</v>
      </c>
      <c r="F149" s="45">
        <v>331</v>
      </c>
      <c r="G149" s="45" t="s">
        <v>30</v>
      </c>
      <c r="H149" s="402">
        <v>525000000</v>
      </c>
      <c r="I149" s="402">
        <v>-6595.6684349999996</v>
      </c>
      <c r="J149" s="402">
        <v>3.7456390000000002</v>
      </c>
      <c r="K149" s="402">
        <v>3.8216899999999998</v>
      </c>
      <c r="L149" s="402">
        <v>4.2237803776561718</v>
      </c>
      <c r="M149" s="402">
        <v>-27858.654913279192</v>
      </c>
      <c r="N149" s="402">
        <v>2858.4274620000001</v>
      </c>
      <c r="O149" s="402">
        <v>0</v>
      </c>
      <c r="P149" s="402">
        <v>-25000.227451279192</v>
      </c>
      <c r="Q149" s="402">
        <v>9177710</v>
      </c>
      <c r="R149" s="402">
        <v>9143362</v>
      </c>
      <c r="S149" s="402">
        <v>-34348</v>
      </c>
      <c r="T149" s="402">
        <v>-9347.7725487208081</v>
      </c>
      <c r="U149" s="402">
        <v>9177710</v>
      </c>
      <c r="V149" s="402">
        <v>9143362</v>
      </c>
      <c r="W149" s="402">
        <v>-34348</v>
      </c>
      <c r="X149" s="402">
        <v>0</v>
      </c>
      <c r="Y149" s="176">
        <v>9143362</v>
      </c>
      <c r="Z149">
        <v>0</v>
      </c>
    </row>
    <row r="150" spans="1:26">
      <c r="A150" t="s">
        <v>27</v>
      </c>
      <c r="B150" t="s">
        <v>28</v>
      </c>
      <c r="C150" t="s">
        <v>250</v>
      </c>
      <c r="D150" t="s">
        <v>209</v>
      </c>
      <c r="E150">
        <v>881</v>
      </c>
      <c r="F150">
        <v>422</v>
      </c>
      <c r="G150" t="s">
        <v>45</v>
      </c>
      <c r="H150">
        <v>-10000000</v>
      </c>
      <c r="I150">
        <v>4208.3885890000001</v>
      </c>
      <c r="J150">
        <v>39.741252000000003</v>
      </c>
      <c r="K150">
        <v>39.787671000000003</v>
      </c>
      <c r="L150">
        <v>9.0258782488165157E-2</v>
      </c>
      <c r="M150">
        <v>379.84403028022729</v>
      </c>
      <c r="N150">
        <v>-134.52624900000001</v>
      </c>
      <c r="O150">
        <v>0</v>
      </c>
      <c r="P150">
        <v>245.31778128022728</v>
      </c>
      <c r="Q150">
        <v>-3466.8424839999998</v>
      </c>
      <c r="R150">
        <v>-3373.0566429999999</v>
      </c>
      <c r="S150">
        <v>93.785840999999891</v>
      </c>
      <c r="T150">
        <v>-151.53194028022739</v>
      </c>
      <c r="U150">
        <v>-2983.51263909314</v>
      </c>
      <c r="V150">
        <v>-2902.8019511161551</v>
      </c>
      <c r="W150">
        <v>80.7106879769849</v>
      </c>
      <c r="X150">
        <v>0</v>
      </c>
      <c r="Y150" s="176">
        <v>-2902.8019511161551</v>
      </c>
      <c r="Z150">
        <v>80.7106879769849</v>
      </c>
    </row>
    <row r="151" spans="1:26">
      <c r="A151" t="s">
        <v>27</v>
      </c>
      <c r="B151" t="s">
        <v>28</v>
      </c>
      <c r="C151" t="s">
        <v>251</v>
      </c>
      <c r="D151" t="s">
        <v>202</v>
      </c>
      <c r="E151">
        <v>882</v>
      </c>
      <c r="F151">
        <v>423</v>
      </c>
      <c r="G151" t="s">
        <v>45</v>
      </c>
      <c r="H151">
        <v>-10000000</v>
      </c>
      <c r="I151">
        <v>4301.0281910000003</v>
      </c>
      <c r="J151">
        <v>105.31993900000001</v>
      </c>
      <c r="K151">
        <v>103.66748200000001</v>
      </c>
      <c r="L151">
        <v>-1.621938971369435</v>
      </c>
      <c r="M151">
        <v>-6976.0052399414826</v>
      </c>
      <c r="N151">
        <v>-360.86598900000001</v>
      </c>
      <c r="O151">
        <v>0</v>
      </c>
      <c r="P151">
        <v>-7336.8712289414825</v>
      </c>
      <c r="Q151">
        <v>-427.27038599999997</v>
      </c>
      <c r="R151">
        <v>-7769.858663</v>
      </c>
      <c r="S151">
        <v>-7342.5882769999998</v>
      </c>
      <c r="T151">
        <v>-5.7170480585173209</v>
      </c>
      <c r="U151">
        <v>-367.70248513580998</v>
      </c>
      <c r="V151">
        <v>-6686.6238174978553</v>
      </c>
      <c r="W151">
        <v>-6318.9213323620452</v>
      </c>
      <c r="X151">
        <v>0</v>
      </c>
      <c r="Y151" s="176">
        <v>-6686.6238174978553</v>
      </c>
      <c r="Z151">
        <v>-6318.9213323620452</v>
      </c>
    </row>
    <row r="152" spans="1:26">
      <c r="A152" s="45" t="s">
        <v>79</v>
      </c>
      <c r="B152" s="45" t="s">
        <v>80</v>
      </c>
      <c r="C152" s="45" t="s">
        <v>428</v>
      </c>
      <c r="D152" s="45" t="s">
        <v>423</v>
      </c>
      <c r="E152" s="45">
        <v>883</v>
      </c>
      <c r="F152" s="45">
        <v>827</v>
      </c>
      <c r="G152" s="45" t="s">
        <v>30</v>
      </c>
      <c r="H152" s="402">
        <v>5000000</v>
      </c>
      <c r="I152" s="402"/>
      <c r="J152" s="402">
        <v>0</v>
      </c>
      <c r="K152" s="402">
        <v>0</v>
      </c>
      <c r="L152" s="402">
        <v>0</v>
      </c>
      <c r="M152" s="402">
        <v>0</v>
      </c>
      <c r="N152" s="402">
        <v>0</v>
      </c>
      <c r="O152" s="402">
        <v>0</v>
      </c>
      <c r="P152" s="402">
        <v>0</v>
      </c>
      <c r="Q152" s="402">
        <v>0</v>
      </c>
      <c r="R152" s="402">
        <v>0</v>
      </c>
      <c r="S152" s="402">
        <v>0</v>
      </c>
      <c r="T152" s="402">
        <v>0</v>
      </c>
      <c r="U152" s="402">
        <v>0</v>
      </c>
      <c r="V152" s="402">
        <v>0</v>
      </c>
      <c r="W152" s="402">
        <v>0</v>
      </c>
      <c r="X152" s="402">
        <v>-80000</v>
      </c>
      <c r="Y152" s="176">
        <v>0</v>
      </c>
      <c r="Z152" s="176">
        <v>0</v>
      </c>
    </row>
    <row r="153" spans="1:26">
      <c r="A153" s="45" t="s">
        <v>79</v>
      </c>
      <c r="B153" s="45" t="s">
        <v>78</v>
      </c>
      <c r="C153" s="45" t="s">
        <v>428</v>
      </c>
      <c r="D153" s="45" t="s">
        <v>423</v>
      </c>
      <c r="E153" s="45">
        <v>884</v>
      </c>
      <c r="F153" s="45">
        <v>828</v>
      </c>
      <c r="G153" s="45" t="s">
        <v>30</v>
      </c>
      <c r="H153" s="402">
        <v>-5000000</v>
      </c>
      <c r="I153" s="402"/>
      <c r="J153" s="402">
        <v>0</v>
      </c>
      <c r="K153" s="402">
        <v>0</v>
      </c>
      <c r="L153" s="402">
        <v>0</v>
      </c>
      <c r="M153" s="402">
        <v>0</v>
      </c>
      <c r="N153" s="402">
        <v>0</v>
      </c>
      <c r="O153" s="402">
        <v>0</v>
      </c>
      <c r="P153" s="402">
        <v>0</v>
      </c>
      <c r="Q153" s="402">
        <v>0</v>
      </c>
      <c r="R153" s="402">
        <v>0</v>
      </c>
      <c r="S153" s="402">
        <v>0</v>
      </c>
      <c r="T153" s="402">
        <v>0</v>
      </c>
      <c r="U153" s="402">
        <v>0</v>
      </c>
      <c r="V153" s="402">
        <v>0</v>
      </c>
      <c r="W153" s="402">
        <v>0</v>
      </c>
      <c r="X153" s="402">
        <v>80000</v>
      </c>
      <c r="Y153" s="176">
        <v>0</v>
      </c>
      <c r="Z153" s="176">
        <v>0</v>
      </c>
    </row>
    <row r="154" spans="1:26">
      <c r="A154" s="45" t="s">
        <v>27</v>
      </c>
      <c r="B154" s="45" t="s">
        <v>32</v>
      </c>
      <c r="C154" s="45" t="s">
        <v>428</v>
      </c>
      <c r="D154" s="45" t="s">
        <v>423</v>
      </c>
      <c r="E154" s="45">
        <v>885</v>
      </c>
      <c r="F154" s="45">
        <v>830</v>
      </c>
      <c r="G154" s="45" t="s">
        <v>30</v>
      </c>
      <c r="H154" s="402">
        <v>5000000</v>
      </c>
      <c r="I154" s="402"/>
      <c r="J154" s="402">
        <v>0</v>
      </c>
      <c r="K154" s="402">
        <v>0</v>
      </c>
      <c r="L154" s="402">
        <v>0</v>
      </c>
      <c r="M154" s="402">
        <v>0</v>
      </c>
      <c r="N154" s="402">
        <v>0</v>
      </c>
      <c r="O154" s="402">
        <v>0</v>
      </c>
      <c r="P154" s="402">
        <v>0</v>
      </c>
      <c r="Q154" s="402">
        <v>0</v>
      </c>
      <c r="R154" s="402">
        <v>0</v>
      </c>
      <c r="S154" s="402">
        <v>0</v>
      </c>
      <c r="T154" s="402">
        <v>0</v>
      </c>
      <c r="U154" s="402">
        <v>0</v>
      </c>
      <c r="V154" s="402">
        <v>0</v>
      </c>
      <c r="W154" s="402">
        <v>0</v>
      </c>
      <c r="X154" s="402">
        <v>0</v>
      </c>
      <c r="Y154" s="176">
        <v>0</v>
      </c>
      <c r="Z154">
        <v>0</v>
      </c>
    </row>
    <row r="155" spans="1:26">
      <c r="A155" t="s">
        <v>27</v>
      </c>
      <c r="B155" t="s">
        <v>28</v>
      </c>
      <c r="C155" t="s">
        <v>51</v>
      </c>
      <c r="D155" t="s">
        <v>202</v>
      </c>
      <c r="E155">
        <v>1060</v>
      </c>
      <c r="F155">
        <v>424</v>
      </c>
      <c r="G155" t="s">
        <v>30</v>
      </c>
      <c r="H155">
        <v>-10000000</v>
      </c>
      <c r="I155">
        <v>4124.6961659999997</v>
      </c>
      <c r="J155">
        <v>77.333945</v>
      </c>
      <c r="K155">
        <v>75.676472000000004</v>
      </c>
      <c r="L155">
        <v>-1.6725623331257955</v>
      </c>
      <c r="M155">
        <v>-6898.8114428399831</v>
      </c>
      <c r="N155">
        <v>-268.905213</v>
      </c>
      <c r="O155">
        <v>0</v>
      </c>
      <c r="P155">
        <v>-7167.7166558399831</v>
      </c>
      <c r="Q155">
        <v>5410.3445410000004</v>
      </c>
      <c r="R155">
        <v>-1746.9617559999999</v>
      </c>
      <c r="S155">
        <v>-7157.3062970000001</v>
      </c>
      <c r="T155">
        <v>10.410358839983019</v>
      </c>
      <c r="U155">
        <v>5410.3445410000004</v>
      </c>
      <c r="V155">
        <v>-1746.9617559999999</v>
      </c>
      <c r="W155">
        <v>-7157.3062970000001</v>
      </c>
      <c r="X155">
        <v>0</v>
      </c>
      <c r="Y155" s="176">
        <v>-1746.9617559999999</v>
      </c>
      <c r="Z155">
        <v>-7157.3062970000001</v>
      </c>
    </row>
    <row r="156" spans="1:26">
      <c r="A156" t="s">
        <v>27</v>
      </c>
      <c r="B156" t="s">
        <v>28</v>
      </c>
      <c r="C156" t="s">
        <v>69</v>
      </c>
      <c r="D156" t="s">
        <v>202</v>
      </c>
      <c r="E156">
        <v>1061</v>
      </c>
      <c r="F156">
        <v>425</v>
      </c>
      <c r="G156" t="s">
        <v>30</v>
      </c>
      <c r="H156">
        <v>10000000</v>
      </c>
      <c r="I156">
        <v>-4039.4367090000001</v>
      </c>
      <c r="J156">
        <v>103.53164700000001</v>
      </c>
      <c r="K156">
        <v>102.24703100000001</v>
      </c>
      <c r="L156">
        <v>-1.2854046742404406</v>
      </c>
      <c r="M156">
        <v>5192.310827047022</v>
      </c>
      <c r="N156">
        <v>333.25162</v>
      </c>
      <c r="O156">
        <v>0</v>
      </c>
      <c r="P156">
        <v>5525.562447047022</v>
      </c>
      <c r="Q156">
        <v>-29508.001692999998</v>
      </c>
      <c r="R156">
        <v>-24009.239990999999</v>
      </c>
      <c r="S156">
        <v>5498.7617019999998</v>
      </c>
      <c r="T156">
        <v>-26.800745047022247</v>
      </c>
      <c r="U156">
        <v>-29508.001692999998</v>
      </c>
      <c r="V156">
        <v>-24009.239990999999</v>
      </c>
      <c r="W156">
        <v>5498.7617019999998</v>
      </c>
      <c r="X156">
        <v>0</v>
      </c>
      <c r="Y156" s="176">
        <v>-24009.239990999999</v>
      </c>
      <c r="Z156">
        <v>5498.7617019999998</v>
      </c>
    </row>
    <row r="157" spans="1:26">
      <c r="A157" t="s">
        <v>27</v>
      </c>
      <c r="B157" t="s">
        <v>57</v>
      </c>
      <c r="C157" t="s">
        <v>252</v>
      </c>
      <c r="D157" t="s">
        <v>201</v>
      </c>
      <c r="E157">
        <v>1062</v>
      </c>
      <c r="F157">
        <v>426</v>
      </c>
      <c r="G157" t="s">
        <v>30</v>
      </c>
      <c r="H157">
        <v>-10000000</v>
      </c>
      <c r="I157">
        <v>2336.1919009999997</v>
      </c>
      <c r="J157">
        <v>483.042483</v>
      </c>
      <c r="K157">
        <v>481.24956500000002</v>
      </c>
      <c r="L157">
        <v>-1.5184573099439844</v>
      </c>
      <c r="M157">
        <v>-3547.4076695053827</v>
      </c>
      <c r="N157">
        <v>-1085.2563689999999</v>
      </c>
      <c r="O157">
        <v>0</v>
      </c>
      <c r="P157">
        <v>-4632.6640385053825</v>
      </c>
      <c r="Q157">
        <v>870385.46196300001</v>
      </c>
      <c r="R157">
        <v>864961.39089399995</v>
      </c>
      <c r="S157">
        <v>-5424.071069000056</v>
      </c>
      <c r="T157">
        <v>-791.40703049467356</v>
      </c>
      <c r="U157">
        <v>870385.46196300001</v>
      </c>
      <c r="V157">
        <v>864961.39089399995</v>
      </c>
      <c r="W157">
        <v>-5424.071069000056</v>
      </c>
      <c r="X157">
        <v>0</v>
      </c>
      <c r="Y157" s="176">
        <v>864961.39089399995</v>
      </c>
      <c r="Z157">
        <v>-5424.071069000056</v>
      </c>
    </row>
    <row r="158" spans="1:26">
      <c r="A158" t="s">
        <v>27</v>
      </c>
      <c r="B158" t="s">
        <v>54</v>
      </c>
      <c r="C158" t="s">
        <v>252</v>
      </c>
      <c r="D158" t="s">
        <v>201</v>
      </c>
      <c r="E158">
        <v>1063</v>
      </c>
      <c r="F158">
        <v>427</v>
      </c>
      <c r="G158" t="s">
        <v>30</v>
      </c>
      <c r="H158">
        <v>10000000</v>
      </c>
      <c r="I158">
        <v>-2336.1919009999997</v>
      </c>
      <c r="J158">
        <v>483.042483</v>
      </c>
      <c r="K158">
        <v>481.24956500000002</v>
      </c>
      <c r="L158">
        <v>-1.5184573099439844</v>
      </c>
      <c r="M158">
        <v>3547.4076695053827</v>
      </c>
      <c r="N158">
        <v>1085.2563689999999</v>
      </c>
      <c r="O158">
        <v>0</v>
      </c>
      <c r="P158">
        <v>4632.6640385053825</v>
      </c>
      <c r="Q158">
        <v>-870385.46196300001</v>
      </c>
      <c r="R158">
        <v>-864961.39089399995</v>
      </c>
      <c r="S158">
        <v>5424.071069000056</v>
      </c>
      <c r="T158">
        <v>791.40703049467356</v>
      </c>
      <c r="U158">
        <v>-870385.46196300001</v>
      </c>
      <c r="V158">
        <v>-864961.39089399995</v>
      </c>
      <c r="W158">
        <v>5424.071069000056</v>
      </c>
      <c r="X158">
        <v>0</v>
      </c>
      <c r="Y158" s="176">
        <v>-864961.39089399995</v>
      </c>
      <c r="Z158">
        <v>5424.071069000056</v>
      </c>
    </row>
    <row r="159" spans="1:26">
      <c r="A159" t="s">
        <v>27</v>
      </c>
      <c r="B159" t="s">
        <v>59</v>
      </c>
      <c r="C159" t="s">
        <v>252</v>
      </c>
      <c r="D159" t="s">
        <v>201</v>
      </c>
      <c r="E159">
        <v>1064</v>
      </c>
      <c r="F159">
        <v>428</v>
      </c>
      <c r="G159" t="s">
        <v>30</v>
      </c>
      <c r="H159">
        <v>-10000000</v>
      </c>
      <c r="I159">
        <v>2336.1919009999997</v>
      </c>
      <c r="J159">
        <v>483.042483</v>
      </c>
      <c r="K159">
        <v>481.24956500000002</v>
      </c>
      <c r="L159">
        <v>-1.5184573099439844</v>
      </c>
      <c r="M159">
        <v>-3547.4076695053827</v>
      </c>
      <c r="N159">
        <v>-1085.2563689999999</v>
      </c>
      <c r="O159">
        <v>0</v>
      </c>
      <c r="P159">
        <v>-4632.6640385053825</v>
      </c>
      <c r="Q159">
        <v>870385.46196300001</v>
      </c>
      <c r="R159">
        <v>864961.39089399995</v>
      </c>
      <c r="S159">
        <v>-5424.071069000056</v>
      </c>
      <c r="T159">
        <v>-791.40703049467356</v>
      </c>
      <c r="U159">
        <v>870385.46196300001</v>
      </c>
      <c r="V159">
        <v>864961.39089399995</v>
      </c>
      <c r="W159">
        <v>-5424.071069000056</v>
      </c>
      <c r="X159">
        <v>0</v>
      </c>
      <c r="Y159" s="176">
        <v>864961.39089399995</v>
      </c>
      <c r="Z159">
        <v>-5424.071069000056</v>
      </c>
    </row>
    <row r="160" spans="1:26">
      <c r="A160" t="s">
        <v>27</v>
      </c>
      <c r="B160" t="s">
        <v>28</v>
      </c>
      <c r="C160" t="s">
        <v>184</v>
      </c>
      <c r="D160" t="s">
        <v>198</v>
      </c>
      <c r="E160">
        <v>1065</v>
      </c>
      <c r="F160">
        <v>429</v>
      </c>
      <c r="G160" t="s">
        <v>45</v>
      </c>
      <c r="H160">
        <v>-5000000</v>
      </c>
      <c r="I160">
        <v>2119.255048</v>
      </c>
      <c r="J160">
        <v>25.840070999999998</v>
      </c>
      <c r="K160">
        <v>24.804545000000001</v>
      </c>
      <c r="L160">
        <v>-1.0665681906622884</v>
      </c>
      <c r="M160">
        <v>-2260.330022097281</v>
      </c>
      <c r="N160">
        <v>-44.983186000000003</v>
      </c>
      <c r="O160">
        <v>0</v>
      </c>
      <c r="P160">
        <v>-2305.3132080972809</v>
      </c>
      <c r="Q160">
        <v>-9732.4794729999994</v>
      </c>
      <c r="R160">
        <v>-12041.829793999999</v>
      </c>
      <c r="S160">
        <v>-2309.3503209999999</v>
      </c>
      <c r="T160">
        <v>-4.0371129027189454</v>
      </c>
      <c r="U160">
        <v>-8375.6258472717054</v>
      </c>
      <c r="V160">
        <v>-10363.018093269489</v>
      </c>
      <c r="W160">
        <v>-1987.3922459977839</v>
      </c>
      <c r="X160">
        <v>-30.9</v>
      </c>
      <c r="Y160" s="176">
        <v>-10393.918093269489</v>
      </c>
      <c r="Z160">
        <v>-1987.3922459977839</v>
      </c>
    </row>
    <row r="161" spans="1:26">
      <c r="A161" t="s">
        <v>27</v>
      </c>
      <c r="B161" t="s">
        <v>28</v>
      </c>
      <c r="C161" t="s">
        <v>297</v>
      </c>
      <c r="D161" t="s">
        <v>197</v>
      </c>
      <c r="E161">
        <v>1069</v>
      </c>
      <c r="F161">
        <v>430</v>
      </c>
      <c r="G161" t="s">
        <v>30</v>
      </c>
      <c r="H161">
        <v>10000000</v>
      </c>
      <c r="I161">
        <v>-4124.9752449999996</v>
      </c>
      <c r="J161">
        <v>51.635702999999999</v>
      </c>
      <c r="K161">
        <v>50.591704</v>
      </c>
      <c r="L161">
        <v>-1.0881525132558905</v>
      </c>
      <c r="M161">
        <v>4488.6021799650825</v>
      </c>
      <c r="N161">
        <v>179.858948</v>
      </c>
      <c r="O161">
        <v>0</v>
      </c>
      <c r="P161">
        <v>4668.4611279650826</v>
      </c>
      <c r="Q161">
        <v>16530.782454</v>
      </c>
      <c r="R161">
        <v>21085.618491000001</v>
      </c>
      <c r="S161">
        <v>4554.8360370000009</v>
      </c>
      <c r="T161">
        <v>-113.62509096508165</v>
      </c>
      <c r="U161">
        <v>16530.782454</v>
      </c>
      <c r="V161">
        <v>21085.618491000001</v>
      </c>
      <c r="W161">
        <v>4554.8360370000009</v>
      </c>
      <c r="X161">
        <v>0</v>
      </c>
      <c r="Y161" s="176">
        <v>21085.618491000001</v>
      </c>
      <c r="Z161">
        <v>4554.8360370000009</v>
      </c>
    </row>
    <row r="162" spans="1:26">
      <c r="A162" t="s">
        <v>27</v>
      </c>
      <c r="B162" t="s">
        <v>28</v>
      </c>
      <c r="C162" t="s">
        <v>298</v>
      </c>
      <c r="D162" t="s">
        <v>200</v>
      </c>
      <c r="E162">
        <v>1073</v>
      </c>
      <c r="F162">
        <v>431</v>
      </c>
      <c r="G162" t="s">
        <v>30</v>
      </c>
      <c r="H162">
        <v>-5000000</v>
      </c>
      <c r="I162">
        <v>2098.3008380000001</v>
      </c>
      <c r="J162">
        <v>387.59860700000002</v>
      </c>
      <c r="K162">
        <v>388.48657200000002</v>
      </c>
      <c r="L162">
        <v>0.93790998376157775</v>
      </c>
      <c r="M162">
        <v>1968.017304895485</v>
      </c>
      <c r="N162">
        <v>-408.94116500000001</v>
      </c>
      <c r="O162">
        <v>0</v>
      </c>
      <c r="P162">
        <v>1559.0761398954851</v>
      </c>
      <c r="Q162">
        <v>345582.98303800001</v>
      </c>
      <c r="R162">
        <v>346302.445733</v>
      </c>
      <c r="S162">
        <v>719.46269499999471</v>
      </c>
      <c r="T162">
        <v>-839.61344489549037</v>
      </c>
      <c r="U162">
        <v>345582.98303800001</v>
      </c>
      <c r="V162">
        <v>346302.445733</v>
      </c>
      <c r="W162">
        <v>719.46269499999471</v>
      </c>
      <c r="X162">
        <v>0</v>
      </c>
      <c r="Y162" s="176">
        <v>346302.445733</v>
      </c>
      <c r="Z162">
        <v>719.46269499999471</v>
      </c>
    </row>
    <row r="163" spans="1:26">
      <c r="A163" t="s">
        <v>27</v>
      </c>
      <c r="B163" t="s">
        <v>28</v>
      </c>
      <c r="C163" t="s">
        <v>50</v>
      </c>
      <c r="D163" t="s">
        <v>197</v>
      </c>
      <c r="E163">
        <v>1074</v>
      </c>
      <c r="F163">
        <v>530</v>
      </c>
      <c r="G163" t="s">
        <v>30</v>
      </c>
      <c r="H163">
        <v>-10000000</v>
      </c>
      <c r="I163">
        <v>4271.0560320000004</v>
      </c>
      <c r="J163">
        <v>174.34570500000001</v>
      </c>
      <c r="K163">
        <v>175.144971</v>
      </c>
      <c r="L163">
        <v>0.98892859456300319</v>
      </c>
      <c r="M163">
        <v>4223.7694390255974</v>
      </c>
      <c r="N163">
        <v>-169.80664999999999</v>
      </c>
      <c r="O163">
        <v>0</v>
      </c>
      <c r="P163">
        <v>4053.9627890255974</v>
      </c>
      <c r="Q163">
        <v>-2675.786094</v>
      </c>
      <c r="R163">
        <v>592.268145</v>
      </c>
      <c r="S163">
        <v>3268.0542390000001</v>
      </c>
      <c r="T163">
        <v>-785.90855002559738</v>
      </c>
      <c r="U163">
        <v>-2675.786094</v>
      </c>
      <c r="V163">
        <v>592.268145</v>
      </c>
      <c r="W163">
        <v>3268.0542390000001</v>
      </c>
      <c r="X163">
        <v>0</v>
      </c>
      <c r="Y163" s="176">
        <v>592.268145</v>
      </c>
      <c r="Z163">
        <v>3268.0542390000001</v>
      </c>
    </row>
    <row r="164" spans="1:26">
      <c r="A164" t="s">
        <v>27</v>
      </c>
      <c r="B164" t="s">
        <v>28</v>
      </c>
      <c r="C164" t="s">
        <v>299</v>
      </c>
      <c r="D164" t="s">
        <v>200</v>
      </c>
      <c r="E164">
        <v>1075</v>
      </c>
      <c r="F164">
        <v>432</v>
      </c>
      <c r="G164" t="s">
        <v>30</v>
      </c>
      <c r="H164">
        <v>5000000</v>
      </c>
      <c r="I164">
        <v>-2237.6876179999999</v>
      </c>
      <c r="J164">
        <v>406.24342000000001</v>
      </c>
      <c r="K164">
        <v>405.253512</v>
      </c>
      <c r="L164">
        <v>-0.66841184114766972</v>
      </c>
      <c r="M164">
        <v>1495.6969006607235</v>
      </c>
      <c r="N164">
        <v>584.35248000000001</v>
      </c>
      <c r="O164">
        <v>0</v>
      </c>
      <c r="P164">
        <v>2080.0493806607237</v>
      </c>
      <c r="Q164">
        <v>52946.328569999998</v>
      </c>
      <c r="R164">
        <v>55354.900987000001</v>
      </c>
      <c r="S164">
        <v>2408.572417000003</v>
      </c>
      <c r="T164">
        <v>328.52303633927932</v>
      </c>
      <c r="U164">
        <v>52946.328569999998</v>
      </c>
      <c r="V164">
        <v>55354.900987000001</v>
      </c>
      <c r="W164">
        <v>2408.572417000003</v>
      </c>
      <c r="X164">
        <v>0</v>
      </c>
      <c r="Y164" s="176">
        <v>55354.900987000001</v>
      </c>
      <c r="Z164">
        <v>2408.572417000003</v>
      </c>
    </row>
    <row r="165" spans="1:26">
      <c r="A165" t="s">
        <v>27</v>
      </c>
      <c r="B165" t="s">
        <v>28</v>
      </c>
      <c r="C165" t="s">
        <v>302</v>
      </c>
      <c r="D165" t="s">
        <v>201</v>
      </c>
      <c r="E165">
        <v>1276</v>
      </c>
      <c r="F165">
        <v>437</v>
      </c>
      <c r="G165" t="s">
        <v>30</v>
      </c>
      <c r="H165">
        <v>-10000000</v>
      </c>
      <c r="I165">
        <v>4115.2562360000002</v>
      </c>
      <c r="J165">
        <v>59.687085000000003</v>
      </c>
      <c r="K165">
        <v>58.647354999999997</v>
      </c>
      <c r="L165">
        <v>-0.99273195023195704</v>
      </c>
      <c r="M165">
        <v>-4085.3463488685029</v>
      </c>
      <c r="N165">
        <v>-37.410696999999999</v>
      </c>
      <c r="O165">
        <v>0</v>
      </c>
      <c r="P165">
        <v>-4122.7570458685032</v>
      </c>
      <c r="Q165">
        <v>58511.381137999997</v>
      </c>
      <c r="R165">
        <v>54040.023373000004</v>
      </c>
      <c r="S165">
        <v>-4471.3577649999934</v>
      </c>
      <c r="T165">
        <v>-348.60071913149022</v>
      </c>
      <c r="U165">
        <v>58511.381137999997</v>
      </c>
      <c r="V165">
        <v>54040.023373000004</v>
      </c>
      <c r="W165">
        <v>-4471.3577649999934</v>
      </c>
      <c r="X165">
        <v>0</v>
      </c>
      <c r="Y165" s="176">
        <v>54040.023373000004</v>
      </c>
      <c r="Z165">
        <v>-4471.3577649999934</v>
      </c>
    </row>
    <row r="166" spans="1:26">
      <c r="A166" t="s">
        <v>27</v>
      </c>
      <c r="B166" t="s">
        <v>28</v>
      </c>
      <c r="C166" t="s">
        <v>303</v>
      </c>
      <c r="D166" t="s">
        <v>198</v>
      </c>
      <c r="E166">
        <v>1277</v>
      </c>
      <c r="F166">
        <v>438</v>
      </c>
      <c r="G166" t="s">
        <v>30</v>
      </c>
      <c r="H166">
        <v>-10000000</v>
      </c>
      <c r="I166">
        <v>4100.9605489999994</v>
      </c>
      <c r="J166">
        <v>27.844760999999998</v>
      </c>
      <c r="K166">
        <v>26.791875999999998</v>
      </c>
      <c r="L166">
        <v>-1.0699552922084712</v>
      </c>
      <c r="M166">
        <v>-4387.844442540707</v>
      </c>
      <c r="N166">
        <v>-14.268757000000001</v>
      </c>
      <c r="O166">
        <v>0</v>
      </c>
      <c r="P166">
        <v>-4402.1131995407068</v>
      </c>
      <c r="Q166">
        <v>42385.496596999998</v>
      </c>
      <c r="R166">
        <v>37830.614318</v>
      </c>
      <c r="S166">
        <v>-4554.8822789999977</v>
      </c>
      <c r="T166">
        <v>-152.76907945929088</v>
      </c>
      <c r="U166">
        <v>42385.496596999998</v>
      </c>
      <c r="V166">
        <v>37830.614318</v>
      </c>
      <c r="W166">
        <v>-4554.8822789999977</v>
      </c>
      <c r="X166">
        <v>0</v>
      </c>
      <c r="Y166" s="176">
        <v>37830.614318</v>
      </c>
      <c r="Z166">
        <v>-4554.8822789999977</v>
      </c>
    </row>
    <row r="167" spans="1:26">
      <c r="A167" t="s">
        <v>27</v>
      </c>
      <c r="B167" t="s">
        <v>28</v>
      </c>
      <c r="C167" t="s">
        <v>304</v>
      </c>
      <c r="D167" t="s">
        <v>205</v>
      </c>
      <c r="E167">
        <v>1278</v>
      </c>
      <c r="F167">
        <v>439</v>
      </c>
      <c r="G167" t="s">
        <v>30</v>
      </c>
      <c r="H167">
        <v>-10000000</v>
      </c>
      <c r="I167">
        <v>4316.6290399999998</v>
      </c>
      <c r="J167">
        <v>240.31760499999999</v>
      </c>
      <c r="K167">
        <v>241.097736</v>
      </c>
      <c r="L167">
        <v>1.036040970114648</v>
      </c>
      <c r="M167">
        <v>4472.2045382266615</v>
      </c>
      <c r="N167">
        <v>-225.182052</v>
      </c>
      <c r="O167">
        <v>0</v>
      </c>
      <c r="P167">
        <v>4247.0224862266614</v>
      </c>
      <c r="Q167">
        <v>120271.55535900001</v>
      </c>
      <c r="R167">
        <v>123249.959028</v>
      </c>
      <c r="S167">
        <v>2978.4036689999921</v>
      </c>
      <c r="T167">
        <v>-1268.6188172266693</v>
      </c>
      <c r="U167">
        <v>120271.55535900001</v>
      </c>
      <c r="V167">
        <v>123249.959028</v>
      </c>
      <c r="W167">
        <v>2978.4036689999921</v>
      </c>
      <c r="X167">
        <v>0</v>
      </c>
      <c r="Y167" s="176">
        <v>123249.959028</v>
      </c>
      <c r="Z167">
        <v>2978.4036689999921</v>
      </c>
    </row>
    <row r="168" spans="1:26">
      <c r="A168" t="s">
        <v>27</v>
      </c>
      <c r="B168" t="s">
        <v>28</v>
      </c>
      <c r="C168" t="s">
        <v>343</v>
      </c>
      <c r="D168" t="s">
        <v>201</v>
      </c>
      <c r="E168">
        <v>1279</v>
      </c>
      <c r="F168">
        <v>440</v>
      </c>
      <c r="G168" t="s">
        <v>30</v>
      </c>
      <c r="H168">
        <v>-10000000</v>
      </c>
      <c r="I168">
        <v>4162.2123510000001</v>
      </c>
      <c r="J168">
        <v>56.724943000000003</v>
      </c>
      <c r="K168">
        <v>57.523130000000002</v>
      </c>
      <c r="L168">
        <v>0.88132117134050136</v>
      </c>
      <c r="M168">
        <v>3668.245864551222</v>
      </c>
      <c r="N168">
        <v>-46.707169</v>
      </c>
      <c r="O168">
        <v>0</v>
      </c>
      <c r="P168">
        <v>3621.5386955512222</v>
      </c>
      <c r="Q168">
        <v>3079.7412909999998</v>
      </c>
      <c r="R168">
        <v>6461.3087329999998</v>
      </c>
      <c r="S168">
        <v>3381.567442</v>
      </c>
      <c r="T168">
        <v>-239.97125355122216</v>
      </c>
      <c r="U168">
        <v>3079.7412909999998</v>
      </c>
      <c r="V168">
        <v>6461.3087329999998</v>
      </c>
      <c r="W168">
        <v>3381.567442</v>
      </c>
      <c r="X168">
        <v>0</v>
      </c>
      <c r="Y168" s="176">
        <v>6461.3087329999998</v>
      </c>
      <c r="Z168">
        <v>3381.567442</v>
      </c>
    </row>
    <row r="169" spans="1:26">
      <c r="A169" t="s">
        <v>27</v>
      </c>
      <c r="B169" t="s">
        <v>28</v>
      </c>
      <c r="C169" t="s">
        <v>305</v>
      </c>
      <c r="D169" t="s">
        <v>197</v>
      </c>
      <c r="E169">
        <v>1280</v>
      </c>
      <c r="F169">
        <v>441</v>
      </c>
      <c r="G169" t="s">
        <v>30</v>
      </c>
      <c r="H169">
        <v>-10000000</v>
      </c>
      <c r="I169">
        <v>4129.9074870000004</v>
      </c>
      <c r="J169">
        <v>45.778055999999999</v>
      </c>
      <c r="K169">
        <v>46.673279999999998</v>
      </c>
      <c r="L169">
        <v>1.018295719735818</v>
      </c>
      <c r="M169">
        <v>4205.4671169170088</v>
      </c>
      <c r="N169">
        <v>-36.009081999999999</v>
      </c>
      <c r="O169">
        <v>0</v>
      </c>
      <c r="P169">
        <v>4169.4580349170092</v>
      </c>
      <c r="Q169">
        <v>3332.9676319999999</v>
      </c>
      <c r="R169">
        <v>7160.2905579999997</v>
      </c>
      <c r="S169">
        <v>3827.3229259999998</v>
      </c>
      <c r="T169">
        <v>-342.13510891700935</v>
      </c>
      <c r="U169">
        <v>3332.9676319999999</v>
      </c>
      <c r="V169">
        <v>7160.2905579999997</v>
      </c>
      <c r="W169">
        <v>3827.3229259999998</v>
      </c>
      <c r="X169">
        <v>0</v>
      </c>
      <c r="Y169" s="176">
        <v>7160.2905579999997</v>
      </c>
      <c r="Z169">
        <v>3827.3229259999998</v>
      </c>
    </row>
    <row r="170" spans="1:26">
      <c r="A170" t="s">
        <v>27</v>
      </c>
      <c r="B170" t="s">
        <v>28</v>
      </c>
      <c r="C170" t="s">
        <v>306</v>
      </c>
      <c r="D170" t="s">
        <v>203</v>
      </c>
      <c r="E170">
        <v>1281</v>
      </c>
      <c r="F170">
        <v>442</v>
      </c>
      <c r="G170" t="s">
        <v>30</v>
      </c>
      <c r="H170">
        <v>-10000000</v>
      </c>
      <c r="I170">
        <v>4207.313435</v>
      </c>
      <c r="J170">
        <v>126.472498</v>
      </c>
      <c r="K170">
        <v>127.30594499999999</v>
      </c>
      <c r="L170">
        <v>0.99200338668442134</v>
      </c>
      <c r="M170">
        <v>4173.669176362866</v>
      </c>
      <c r="N170">
        <v>-112.642748</v>
      </c>
      <c r="O170">
        <v>0</v>
      </c>
      <c r="P170">
        <v>4061.0264283628658</v>
      </c>
      <c r="Q170">
        <v>6138.4086280000001</v>
      </c>
      <c r="R170">
        <v>9602.8279629999997</v>
      </c>
      <c r="S170">
        <v>3464.4193349999996</v>
      </c>
      <c r="T170">
        <v>-596.60709336286618</v>
      </c>
      <c r="U170">
        <v>6138.4086280000001</v>
      </c>
      <c r="V170">
        <v>9602.8279629999997</v>
      </c>
      <c r="W170">
        <v>3464.4193349999996</v>
      </c>
      <c r="X170">
        <v>0</v>
      </c>
      <c r="Y170" s="176">
        <v>9602.8279629999997</v>
      </c>
      <c r="Z170">
        <v>3464.4193349999996</v>
      </c>
    </row>
    <row r="171" spans="1:26">
      <c r="A171" t="s">
        <v>27</v>
      </c>
      <c r="B171" t="s">
        <v>28</v>
      </c>
      <c r="C171" t="s">
        <v>307</v>
      </c>
      <c r="D171" t="s">
        <v>200</v>
      </c>
      <c r="E171">
        <v>1282</v>
      </c>
      <c r="F171">
        <v>443</v>
      </c>
      <c r="G171" t="s">
        <v>30</v>
      </c>
      <c r="H171">
        <v>-10000000</v>
      </c>
      <c r="I171">
        <v>4153.9288820000002</v>
      </c>
      <c r="J171">
        <v>57.715296000000002</v>
      </c>
      <c r="K171">
        <v>56.426811000000001</v>
      </c>
      <c r="L171">
        <v>-1.2979298631990179</v>
      </c>
      <c r="M171">
        <v>-5391.5083455527101</v>
      </c>
      <c r="N171">
        <v>-49.219248</v>
      </c>
      <c r="O171">
        <v>0</v>
      </c>
      <c r="P171">
        <v>-5440.7275935527105</v>
      </c>
      <c r="Q171">
        <v>-9724.6159800000005</v>
      </c>
      <c r="R171">
        <v>-15198.893865</v>
      </c>
      <c r="S171">
        <v>-5474.2778849999995</v>
      </c>
      <c r="T171">
        <v>-33.550291447289055</v>
      </c>
      <c r="U171">
        <v>-9724.6159800000005</v>
      </c>
      <c r="V171">
        <v>-15198.893865</v>
      </c>
      <c r="W171">
        <v>-5474.2778849999995</v>
      </c>
      <c r="X171">
        <v>0</v>
      </c>
      <c r="Y171" s="176">
        <v>-15198.893865</v>
      </c>
      <c r="Z171">
        <v>-5474.2778849999995</v>
      </c>
    </row>
    <row r="172" spans="1:26">
      <c r="A172" t="s">
        <v>27</v>
      </c>
      <c r="B172" t="s">
        <v>28</v>
      </c>
      <c r="C172" t="s">
        <v>241</v>
      </c>
      <c r="D172" t="s">
        <v>202</v>
      </c>
      <c r="E172">
        <v>1283</v>
      </c>
      <c r="F172">
        <v>444</v>
      </c>
      <c r="G172" t="s">
        <v>30</v>
      </c>
      <c r="H172">
        <v>-10000000</v>
      </c>
      <c r="I172">
        <v>4112.6523660000003</v>
      </c>
      <c r="J172">
        <v>46.753680000000003</v>
      </c>
      <c r="K172">
        <v>45.473618999999999</v>
      </c>
      <c r="L172">
        <v>-1.3126599219871353</v>
      </c>
      <c r="M172">
        <v>-5398.5139339137677</v>
      </c>
      <c r="N172">
        <v>-27.526762999999999</v>
      </c>
      <c r="O172">
        <v>0</v>
      </c>
      <c r="P172">
        <v>-5426.0406969137675</v>
      </c>
      <c r="Q172">
        <v>54641.656644000002</v>
      </c>
      <c r="R172">
        <v>49123.225839999999</v>
      </c>
      <c r="S172">
        <v>-5518.4308040000033</v>
      </c>
      <c r="T172">
        <v>-92.39010708623573</v>
      </c>
      <c r="U172">
        <v>54641.656644000002</v>
      </c>
      <c r="V172">
        <v>49123.225839999999</v>
      </c>
      <c r="W172">
        <v>-5518.4308040000033</v>
      </c>
      <c r="X172">
        <v>0</v>
      </c>
      <c r="Y172" s="176">
        <v>49123.225839999999</v>
      </c>
      <c r="Z172">
        <v>-5518.4308040000033</v>
      </c>
    </row>
    <row r="173" spans="1:26">
      <c r="A173" t="s">
        <v>27</v>
      </c>
      <c r="B173" t="s">
        <v>28</v>
      </c>
      <c r="C173" t="s">
        <v>308</v>
      </c>
      <c r="D173" t="s">
        <v>205</v>
      </c>
      <c r="E173">
        <v>1284</v>
      </c>
      <c r="F173">
        <v>445</v>
      </c>
      <c r="G173" t="s">
        <v>30</v>
      </c>
      <c r="H173">
        <v>-10000000</v>
      </c>
      <c r="I173">
        <v>4122.5651980000002</v>
      </c>
      <c r="J173">
        <v>26.855528</v>
      </c>
      <c r="K173">
        <v>25.189298000000001</v>
      </c>
      <c r="L173">
        <v>-1.7313871036028099</v>
      </c>
      <c r="M173">
        <v>-7137.7562175789653</v>
      </c>
      <c r="N173">
        <v>-19.749562000000001</v>
      </c>
      <c r="O173">
        <v>0</v>
      </c>
      <c r="P173">
        <v>-7157.5057795789653</v>
      </c>
      <c r="Q173">
        <v>7976.0071099999996</v>
      </c>
      <c r="R173">
        <v>813.52598599999999</v>
      </c>
      <c r="S173">
        <v>-7162.4811239999999</v>
      </c>
      <c r="T173">
        <v>-4.9753444210346061</v>
      </c>
      <c r="U173">
        <v>7976.0071099999996</v>
      </c>
      <c r="V173">
        <v>813.52598599999999</v>
      </c>
      <c r="W173">
        <v>-7162.4811239999999</v>
      </c>
      <c r="X173">
        <v>0</v>
      </c>
      <c r="Y173" s="176">
        <v>813.52598599999999</v>
      </c>
      <c r="Z173">
        <v>-7162.4811239999999</v>
      </c>
    </row>
    <row r="174" spans="1:26">
      <c r="A174" t="s">
        <v>27</v>
      </c>
      <c r="B174" t="s">
        <v>28</v>
      </c>
      <c r="C174" t="s">
        <v>310</v>
      </c>
      <c r="D174" t="s">
        <v>202</v>
      </c>
      <c r="E174">
        <v>1285</v>
      </c>
      <c r="F174">
        <v>446</v>
      </c>
      <c r="G174" t="s">
        <v>30</v>
      </c>
      <c r="H174">
        <v>-10000000</v>
      </c>
      <c r="I174">
        <v>4132.9257340000004</v>
      </c>
      <c r="J174">
        <v>119.56983200000001</v>
      </c>
      <c r="K174">
        <v>120.42295</v>
      </c>
      <c r="L174">
        <v>1.0273991286957598</v>
      </c>
      <c r="M174">
        <v>4246.1642980758834</v>
      </c>
      <c r="N174">
        <v>-51.366719000000003</v>
      </c>
      <c r="O174">
        <v>0</v>
      </c>
      <c r="P174">
        <v>4194.7975790758837</v>
      </c>
      <c r="Q174">
        <v>274850.21397500002</v>
      </c>
      <c r="R174">
        <v>278088.72976000002</v>
      </c>
      <c r="S174">
        <v>3238.515784999996</v>
      </c>
      <c r="T174">
        <v>-956.28179407588777</v>
      </c>
      <c r="U174">
        <v>274850.21397500002</v>
      </c>
      <c r="V174">
        <v>278088.72976000002</v>
      </c>
      <c r="W174">
        <v>3238.515784999996</v>
      </c>
      <c r="X174">
        <v>0</v>
      </c>
      <c r="Y174" s="176">
        <v>278088.72976000002</v>
      </c>
      <c r="Z174">
        <v>3238.515784999996</v>
      </c>
    </row>
    <row r="175" spans="1:26">
      <c r="A175" t="s">
        <v>27</v>
      </c>
      <c r="B175" t="s">
        <v>28</v>
      </c>
      <c r="C175" t="s">
        <v>311</v>
      </c>
      <c r="D175" t="s">
        <v>200</v>
      </c>
      <c r="E175">
        <v>1286</v>
      </c>
      <c r="F175">
        <v>447</v>
      </c>
      <c r="G175" t="s">
        <v>30</v>
      </c>
      <c r="H175">
        <v>-10000000</v>
      </c>
      <c r="I175">
        <v>4094.0271080000002</v>
      </c>
      <c r="J175">
        <v>20.880880000000001</v>
      </c>
      <c r="K175">
        <v>19.835605000000001</v>
      </c>
      <c r="L175">
        <v>-1.0743825083302427</v>
      </c>
      <c r="M175">
        <v>-4398.5511134650496</v>
      </c>
      <c r="N175">
        <v>-9.452178</v>
      </c>
      <c r="O175">
        <v>0</v>
      </c>
      <c r="P175">
        <v>-4408.0032914650492</v>
      </c>
      <c r="Q175">
        <v>38359.646481000003</v>
      </c>
      <c r="R175">
        <v>33825.052901000003</v>
      </c>
      <c r="S175">
        <v>-4534.5935800000007</v>
      </c>
      <c r="T175">
        <v>-126.59028853495147</v>
      </c>
      <c r="U175">
        <v>38359.646481000003</v>
      </c>
      <c r="V175">
        <v>33825.052901000003</v>
      </c>
      <c r="W175">
        <v>-4534.5935800000007</v>
      </c>
      <c r="X175">
        <v>0</v>
      </c>
      <c r="Y175" s="176">
        <v>33825.052901000003</v>
      </c>
      <c r="Z175">
        <v>-4534.5935800000007</v>
      </c>
    </row>
    <row r="176" spans="1:26">
      <c r="A176" t="s">
        <v>27</v>
      </c>
      <c r="B176" t="s">
        <v>28</v>
      </c>
      <c r="C176" t="s">
        <v>309</v>
      </c>
      <c r="D176" t="s">
        <v>200</v>
      </c>
      <c r="E176">
        <v>1287</v>
      </c>
      <c r="F176">
        <v>448</v>
      </c>
      <c r="G176" t="s">
        <v>30</v>
      </c>
      <c r="H176">
        <v>-10000000</v>
      </c>
      <c r="I176">
        <v>4148.0432030000002</v>
      </c>
      <c r="J176">
        <v>81.634043000000005</v>
      </c>
      <c r="K176">
        <v>80.341685999999996</v>
      </c>
      <c r="L176">
        <v>-1.2668608413611318</v>
      </c>
      <c r="M176">
        <v>-5254.9935021549045</v>
      </c>
      <c r="N176">
        <v>-66.595659999999995</v>
      </c>
      <c r="O176">
        <v>0</v>
      </c>
      <c r="P176">
        <v>-5321.5891621549044</v>
      </c>
      <c r="Q176">
        <v>6945.2713000000003</v>
      </c>
      <c r="R176">
        <v>1451.2311199999999</v>
      </c>
      <c r="S176">
        <v>-5494.04018</v>
      </c>
      <c r="T176">
        <v>-172.45101784509552</v>
      </c>
      <c r="U176">
        <v>6945.2713000000003</v>
      </c>
      <c r="V176">
        <v>1451.2311199999999</v>
      </c>
      <c r="W176">
        <v>-5494.04018</v>
      </c>
      <c r="X176">
        <v>0</v>
      </c>
      <c r="Y176" s="176">
        <v>1451.2311199999999</v>
      </c>
      <c r="Z176">
        <v>-5494.04018</v>
      </c>
    </row>
    <row r="177" spans="1:26">
      <c r="A177" t="s">
        <v>27</v>
      </c>
      <c r="B177" t="s">
        <v>28</v>
      </c>
      <c r="C177" t="s">
        <v>40</v>
      </c>
      <c r="D177" t="s">
        <v>201</v>
      </c>
      <c r="E177">
        <v>1288</v>
      </c>
      <c r="F177">
        <v>449</v>
      </c>
      <c r="G177" t="s">
        <v>30</v>
      </c>
      <c r="H177">
        <v>-10000000</v>
      </c>
      <c r="I177">
        <v>4199.597342</v>
      </c>
      <c r="J177">
        <v>135.456388</v>
      </c>
      <c r="K177">
        <v>134.13251500000001</v>
      </c>
      <c r="L177">
        <v>-1.1878967273365062</v>
      </c>
      <c r="M177">
        <v>-4988.6879386928904</v>
      </c>
      <c r="N177">
        <v>-106.45196799999999</v>
      </c>
      <c r="O177">
        <v>0</v>
      </c>
      <c r="P177">
        <v>-5095.1399066928907</v>
      </c>
      <c r="Q177">
        <v>84726.176655000003</v>
      </c>
      <c r="R177">
        <v>79191.978369000004</v>
      </c>
      <c r="S177">
        <v>-5534.1982859999989</v>
      </c>
      <c r="T177">
        <v>-439.05837930710823</v>
      </c>
      <c r="U177">
        <v>84726.176655000003</v>
      </c>
      <c r="V177">
        <v>79191.978369000004</v>
      </c>
      <c r="W177">
        <v>-5534.1982859999989</v>
      </c>
      <c r="X177">
        <v>0</v>
      </c>
      <c r="Y177" s="176">
        <v>79191.978369000004</v>
      </c>
      <c r="Z177">
        <v>-5534.1982859999989</v>
      </c>
    </row>
    <row r="178" spans="1:26">
      <c r="A178" t="s">
        <v>27</v>
      </c>
      <c r="B178" t="s">
        <v>28</v>
      </c>
      <c r="C178" t="s">
        <v>312</v>
      </c>
      <c r="D178" t="s">
        <v>205</v>
      </c>
      <c r="E178">
        <v>1289</v>
      </c>
      <c r="F178">
        <v>450</v>
      </c>
      <c r="G178" t="s">
        <v>30</v>
      </c>
      <c r="H178">
        <v>-10000000</v>
      </c>
      <c r="I178">
        <v>4124.1798570000001</v>
      </c>
      <c r="J178">
        <v>79.636977999999999</v>
      </c>
      <c r="K178">
        <v>78.595146999999997</v>
      </c>
      <c r="L178">
        <v>-0.94636046023013931</v>
      </c>
      <c r="M178">
        <v>-3902.96074754239</v>
      </c>
      <c r="N178">
        <v>-44.518878999999998</v>
      </c>
      <c r="O178">
        <v>0</v>
      </c>
      <c r="P178">
        <v>-3947.4796265423902</v>
      </c>
      <c r="Q178">
        <v>117123.205103</v>
      </c>
      <c r="R178">
        <v>112661.49801</v>
      </c>
      <c r="S178">
        <v>-4461.7070930000045</v>
      </c>
      <c r="T178">
        <v>-514.22746645761436</v>
      </c>
      <c r="U178">
        <v>117123.205103</v>
      </c>
      <c r="V178">
        <v>112661.49801</v>
      </c>
      <c r="W178">
        <v>-4461.7070930000045</v>
      </c>
      <c r="X178">
        <v>0</v>
      </c>
      <c r="Y178" s="176">
        <v>112661.49801</v>
      </c>
      <c r="Z178">
        <v>-4461.7070930000045</v>
      </c>
    </row>
    <row r="179" spans="1:26">
      <c r="A179" t="s">
        <v>27</v>
      </c>
      <c r="B179" t="s">
        <v>28</v>
      </c>
      <c r="C179" t="s">
        <v>313</v>
      </c>
      <c r="D179" t="s">
        <v>200</v>
      </c>
      <c r="E179">
        <v>1290</v>
      </c>
      <c r="F179">
        <v>451</v>
      </c>
      <c r="G179" t="s">
        <v>30</v>
      </c>
      <c r="H179">
        <v>-10000000</v>
      </c>
      <c r="I179">
        <v>4145.3181690000001</v>
      </c>
      <c r="J179">
        <v>58.691791000000002</v>
      </c>
      <c r="K179">
        <v>59.579452000000003</v>
      </c>
      <c r="L179">
        <v>1.0220473519940305</v>
      </c>
      <c r="M179">
        <v>4236.7114577991933</v>
      </c>
      <c r="N179">
        <v>-48.977536000000001</v>
      </c>
      <c r="O179">
        <v>0</v>
      </c>
      <c r="P179">
        <v>4187.733921799193</v>
      </c>
      <c r="Q179">
        <v>-5583.0107399999997</v>
      </c>
      <c r="R179">
        <v>-1792.8808280000001</v>
      </c>
      <c r="S179">
        <v>3790.1299119999994</v>
      </c>
      <c r="T179">
        <v>-397.60400979919359</v>
      </c>
      <c r="U179">
        <v>-5583.0107399999997</v>
      </c>
      <c r="V179">
        <v>-1792.8808280000001</v>
      </c>
      <c r="W179">
        <v>3790.1299119999994</v>
      </c>
      <c r="X179">
        <v>0</v>
      </c>
      <c r="Y179" s="176">
        <v>-1792.8808280000001</v>
      </c>
      <c r="Z179">
        <v>3790.1299119999994</v>
      </c>
    </row>
    <row r="180" spans="1:26">
      <c r="A180" t="s">
        <v>27</v>
      </c>
      <c r="B180" t="s">
        <v>28</v>
      </c>
      <c r="C180" t="s">
        <v>314</v>
      </c>
      <c r="D180" t="s">
        <v>200</v>
      </c>
      <c r="E180">
        <v>1291</v>
      </c>
      <c r="F180">
        <v>452</v>
      </c>
      <c r="G180" t="s">
        <v>30</v>
      </c>
      <c r="H180">
        <v>-10000000</v>
      </c>
      <c r="I180">
        <v>4170.3385340000004</v>
      </c>
      <c r="J180">
        <v>42.774262999999998</v>
      </c>
      <c r="K180">
        <v>41.485942000000001</v>
      </c>
      <c r="L180">
        <v>-1.3309980087268463</v>
      </c>
      <c r="M180">
        <v>-5550.7122844708356</v>
      </c>
      <c r="N180">
        <v>-58.62847</v>
      </c>
      <c r="O180">
        <v>0</v>
      </c>
      <c r="P180">
        <v>-5609.3407544708352</v>
      </c>
      <c r="Q180">
        <v>-138158.72961400001</v>
      </c>
      <c r="R180">
        <v>-143581.276824</v>
      </c>
      <c r="S180">
        <v>-5422.5472099999897</v>
      </c>
      <c r="T180">
        <v>186.79354447084552</v>
      </c>
      <c r="U180">
        <v>-138158.72961400001</v>
      </c>
      <c r="V180">
        <v>-143581.276824</v>
      </c>
      <c r="W180">
        <v>-5422.5472099999897</v>
      </c>
      <c r="X180">
        <v>0</v>
      </c>
      <c r="Y180" s="176">
        <v>-143581.276824</v>
      </c>
      <c r="Z180">
        <v>-5422.5472099999897</v>
      </c>
    </row>
    <row r="181" spans="1:26">
      <c r="A181" t="s">
        <v>27</v>
      </c>
      <c r="B181" t="s">
        <v>28</v>
      </c>
      <c r="C181" t="s">
        <v>315</v>
      </c>
      <c r="D181" t="s">
        <v>205</v>
      </c>
      <c r="E181">
        <v>1292</v>
      </c>
      <c r="F181">
        <v>453</v>
      </c>
      <c r="G181" t="s">
        <v>30</v>
      </c>
      <c r="H181">
        <v>-10000000</v>
      </c>
      <c r="I181">
        <v>4181.8514740000001</v>
      </c>
      <c r="J181">
        <v>69.685346999999993</v>
      </c>
      <c r="K181">
        <v>68.385187999999999</v>
      </c>
      <c r="L181">
        <v>-1.2846647565181195</v>
      </c>
      <c r="M181">
        <v>-5372.2772056411495</v>
      </c>
      <c r="N181">
        <v>-66.905120999999994</v>
      </c>
      <c r="O181">
        <v>0</v>
      </c>
      <c r="P181">
        <v>-5439.1823266411493</v>
      </c>
      <c r="Q181">
        <v>-43693.031620000002</v>
      </c>
      <c r="R181">
        <v>-49168.644560000001</v>
      </c>
      <c r="S181">
        <v>-5475.6129399999991</v>
      </c>
      <c r="T181">
        <v>-36.430613358849769</v>
      </c>
      <c r="U181">
        <v>-43693.031620000002</v>
      </c>
      <c r="V181">
        <v>-49168.644560000001</v>
      </c>
      <c r="W181">
        <v>-5475.6129399999991</v>
      </c>
      <c r="X181">
        <v>0</v>
      </c>
      <c r="Y181" s="176">
        <v>-49168.644560000001</v>
      </c>
      <c r="Z181">
        <v>-5475.6129399999991</v>
      </c>
    </row>
    <row r="182" spans="1:26">
      <c r="A182" t="s">
        <v>27</v>
      </c>
      <c r="B182" t="s">
        <v>28</v>
      </c>
      <c r="C182" t="s">
        <v>316</v>
      </c>
      <c r="D182" t="s">
        <v>205</v>
      </c>
      <c r="E182">
        <v>1293</v>
      </c>
      <c r="F182">
        <v>454</v>
      </c>
      <c r="G182" t="s">
        <v>30</v>
      </c>
      <c r="H182">
        <v>-10000000</v>
      </c>
      <c r="I182">
        <v>4365.6358980000005</v>
      </c>
      <c r="J182">
        <v>240.36438899999999</v>
      </c>
      <c r="K182">
        <v>241.20674500000001</v>
      </c>
      <c r="L182">
        <v>1.1055092712043699</v>
      </c>
      <c r="M182">
        <v>4826.2509599416153</v>
      </c>
      <c r="N182">
        <v>-240.30007000000001</v>
      </c>
      <c r="O182">
        <v>0</v>
      </c>
      <c r="P182">
        <v>4585.9508899416151</v>
      </c>
      <c r="Q182">
        <v>100341.810801</v>
      </c>
      <c r="R182">
        <v>103572.07797100001</v>
      </c>
      <c r="S182">
        <v>3230.2671700000064</v>
      </c>
      <c r="T182">
        <v>-1355.6837199416086</v>
      </c>
      <c r="U182">
        <v>100341.810801</v>
      </c>
      <c r="V182">
        <v>103572.07797100001</v>
      </c>
      <c r="W182">
        <v>3230.2671700000064</v>
      </c>
      <c r="X182">
        <v>0</v>
      </c>
      <c r="Y182" s="176">
        <v>103572.07797100001</v>
      </c>
      <c r="Z182">
        <v>3230.2671700000064</v>
      </c>
    </row>
    <row r="183" spans="1:26">
      <c r="A183" t="s">
        <v>27</v>
      </c>
      <c r="B183" t="s">
        <v>28</v>
      </c>
      <c r="C183" t="s">
        <v>317</v>
      </c>
      <c r="D183" t="s">
        <v>205</v>
      </c>
      <c r="E183">
        <v>1294</v>
      </c>
      <c r="F183">
        <v>455</v>
      </c>
      <c r="G183" t="s">
        <v>30</v>
      </c>
      <c r="H183">
        <v>-10000000</v>
      </c>
      <c r="I183">
        <v>4332.03172</v>
      </c>
      <c r="J183">
        <v>63.967317999999999</v>
      </c>
      <c r="K183">
        <v>64.766098999999997</v>
      </c>
      <c r="L183">
        <v>0.90049655015827335</v>
      </c>
      <c r="M183">
        <v>3900.9796190362113</v>
      </c>
      <c r="N183">
        <v>-137.770017</v>
      </c>
      <c r="O183">
        <v>0</v>
      </c>
      <c r="P183">
        <v>3763.2096020362114</v>
      </c>
      <c r="Q183">
        <v>-441946.29613999999</v>
      </c>
      <c r="R183">
        <v>-437942.49218599999</v>
      </c>
      <c r="S183">
        <v>4003.8039540000027</v>
      </c>
      <c r="T183">
        <v>240.59435196379127</v>
      </c>
      <c r="U183">
        <v>-441946.29613999999</v>
      </c>
      <c r="V183">
        <v>-437942.49218599999</v>
      </c>
      <c r="W183">
        <v>4003.8039540000027</v>
      </c>
      <c r="X183">
        <v>0</v>
      </c>
      <c r="Y183" s="176">
        <v>-437942.49218599999</v>
      </c>
      <c r="Z183">
        <v>4003.8039540000027</v>
      </c>
    </row>
    <row r="184" spans="1:26">
      <c r="A184" t="s">
        <v>27</v>
      </c>
      <c r="B184" t="s">
        <v>28</v>
      </c>
      <c r="C184" t="s">
        <v>318</v>
      </c>
      <c r="D184" t="s">
        <v>205</v>
      </c>
      <c r="E184">
        <v>1295</v>
      </c>
      <c r="F184">
        <v>456</v>
      </c>
      <c r="G184" t="s">
        <v>30</v>
      </c>
      <c r="H184">
        <v>-10000000</v>
      </c>
      <c r="I184">
        <v>4165.6957499999999</v>
      </c>
      <c r="J184">
        <v>135.563774</v>
      </c>
      <c r="K184">
        <v>136.41019</v>
      </c>
      <c r="L184">
        <v>1.0237560197130695</v>
      </c>
      <c r="M184">
        <v>4264.6561003556499</v>
      </c>
      <c r="N184">
        <v>-75.676748000000003</v>
      </c>
      <c r="O184">
        <v>0</v>
      </c>
      <c r="P184">
        <v>4188.97935235565</v>
      </c>
      <c r="Q184">
        <v>236308.04579800001</v>
      </c>
      <c r="R184">
        <v>239540.77829399999</v>
      </c>
      <c r="S184">
        <v>3232.7324959999823</v>
      </c>
      <c r="T184">
        <v>-956.24685635566766</v>
      </c>
      <c r="U184">
        <v>236308.04579800001</v>
      </c>
      <c r="V184">
        <v>239540.77829399999</v>
      </c>
      <c r="W184">
        <v>3232.7324959999823</v>
      </c>
      <c r="X184">
        <v>0</v>
      </c>
      <c r="Y184" s="176">
        <v>239540.77829399999</v>
      </c>
      <c r="Z184">
        <v>3232.7324959999823</v>
      </c>
    </row>
    <row r="185" spans="1:26">
      <c r="A185" t="s">
        <v>27</v>
      </c>
      <c r="B185" t="s">
        <v>28</v>
      </c>
      <c r="C185" t="s">
        <v>320</v>
      </c>
      <c r="D185" t="s">
        <v>201</v>
      </c>
      <c r="E185">
        <v>1296</v>
      </c>
      <c r="F185">
        <v>457</v>
      </c>
      <c r="G185" t="s">
        <v>30</v>
      </c>
      <c r="H185">
        <v>-10000000</v>
      </c>
      <c r="I185">
        <v>4242.0365259999999</v>
      </c>
      <c r="J185">
        <v>135.51767000000001</v>
      </c>
      <c r="K185">
        <v>136.36385000000001</v>
      </c>
      <c r="L185">
        <v>1.0146230486767935</v>
      </c>
      <c r="M185">
        <v>4304.0680326084339</v>
      </c>
      <c r="N185">
        <v>-111.438371</v>
      </c>
      <c r="O185">
        <v>0</v>
      </c>
      <c r="P185">
        <v>4192.6296616084337</v>
      </c>
      <c r="Q185">
        <v>84068.221745000003</v>
      </c>
      <c r="R185">
        <v>87446.703404</v>
      </c>
      <c r="S185">
        <v>3378.4816589999973</v>
      </c>
      <c r="T185">
        <v>-814.1480026084364</v>
      </c>
      <c r="U185">
        <v>84068.221745000003</v>
      </c>
      <c r="V185">
        <v>87446.703404</v>
      </c>
      <c r="W185">
        <v>3378.4816589999973</v>
      </c>
      <c r="X185">
        <v>0</v>
      </c>
      <c r="Y185" s="176">
        <v>87446.703404</v>
      </c>
      <c r="Z185">
        <v>3378.4816589999973</v>
      </c>
    </row>
    <row r="186" spans="1:26">
      <c r="A186" t="s">
        <v>27</v>
      </c>
      <c r="B186" t="s">
        <v>28</v>
      </c>
      <c r="C186" t="s">
        <v>319</v>
      </c>
      <c r="D186" t="s">
        <v>205</v>
      </c>
      <c r="E186">
        <v>1297</v>
      </c>
      <c r="F186">
        <v>458</v>
      </c>
      <c r="G186" t="s">
        <v>30</v>
      </c>
      <c r="H186">
        <v>-10000000</v>
      </c>
      <c r="I186">
        <v>4684.4536740000003</v>
      </c>
      <c r="J186">
        <v>270.46178200000003</v>
      </c>
      <c r="K186">
        <v>271.02805499999999</v>
      </c>
      <c r="L186">
        <v>0.49157644780167864</v>
      </c>
      <c r="M186">
        <v>2302.7670969564429</v>
      </c>
      <c r="N186">
        <v>-442.57247899999999</v>
      </c>
      <c r="O186">
        <v>0</v>
      </c>
      <c r="P186">
        <v>1860.1946179564429</v>
      </c>
      <c r="Q186">
        <v>-566796.20965199999</v>
      </c>
      <c r="R186">
        <v>-564361.39837099996</v>
      </c>
      <c r="S186">
        <v>2434.8112810000312</v>
      </c>
      <c r="T186">
        <v>574.61666304358823</v>
      </c>
      <c r="U186">
        <v>-566796.20965199999</v>
      </c>
      <c r="V186">
        <v>-564361.39837099996</v>
      </c>
      <c r="W186">
        <v>2434.8112810000312</v>
      </c>
      <c r="X186">
        <v>0</v>
      </c>
      <c r="Y186" s="176">
        <v>-564361.39837099996</v>
      </c>
      <c r="Z186">
        <v>2434.8112810000312</v>
      </c>
    </row>
    <row r="187" spans="1:26">
      <c r="A187" t="s">
        <v>27</v>
      </c>
      <c r="B187" t="s">
        <v>28</v>
      </c>
      <c r="C187" t="s">
        <v>299</v>
      </c>
      <c r="D187" t="s">
        <v>200</v>
      </c>
      <c r="E187">
        <v>1298</v>
      </c>
      <c r="F187">
        <v>459</v>
      </c>
      <c r="G187" t="s">
        <v>30</v>
      </c>
      <c r="H187">
        <v>-10000000</v>
      </c>
      <c r="I187">
        <v>4406.4327240000002</v>
      </c>
      <c r="J187">
        <v>406.49689799999999</v>
      </c>
      <c r="K187">
        <v>405.25216599999999</v>
      </c>
      <c r="L187">
        <v>-0.56634984739045235</v>
      </c>
      <c r="M187">
        <v>-2495.5825007736953</v>
      </c>
      <c r="N187">
        <v>-424.54616800000002</v>
      </c>
      <c r="O187">
        <v>0</v>
      </c>
      <c r="P187">
        <v>-2920.1286687736952</v>
      </c>
      <c r="Q187">
        <v>213134.17265600001</v>
      </c>
      <c r="R187">
        <v>208381.31622000001</v>
      </c>
      <c r="S187">
        <v>-4752.8564360000018</v>
      </c>
      <c r="T187">
        <v>-1832.7277672263067</v>
      </c>
      <c r="U187">
        <v>213134.17265600001</v>
      </c>
      <c r="V187">
        <v>208381.31622000001</v>
      </c>
      <c r="W187">
        <v>-4752.8564360000018</v>
      </c>
      <c r="X187">
        <v>0</v>
      </c>
      <c r="Y187" s="176">
        <v>208381.31622000001</v>
      </c>
      <c r="Z187">
        <v>-4752.8564360000018</v>
      </c>
    </row>
    <row r="188" spans="1:26">
      <c r="A188" t="s">
        <v>27</v>
      </c>
      <c r="B188" t="s">
        <v>28</v>
      </c>
      <c r="C188" t="s">
        <v>321</v>
      </c>
      <c r="D188" t="s">
        <v>200</v>
      </c>
      <c r="E188">
        <v>1299</v>
      </c>
      <c r="F188">
        <v>460</v>
      </c>
      <c r="G188" t="s">
        <v>30</v>
      </c>
      <c r="H188">
        <v>-10000000</v>
      </c>
      <c r="I188">
        <v>4170.8525669999999</v>
      </c>
      <c r="J188">
        <v>82.634322999999995</v>
      </c>
      <c r="K188">
        <v>81.585267999999999</v>
      </c>
      <c r="L188">
        <v>-0.94451701197861215</v>
      </c>
      <c r="M188">
        <v>-3939.4412039861641</v>
      </c>
      <c r="N188">
        <v>-64.808244999999999</v>
      </c>
      <c r="O188">
        <v>0</v>
      </c>
      <c r="P188">
        <v>-4004.2494489861642</v>
      </c>
      <c r="Q188">
        <v>32195.778381</v>
      </c>
      <c r="R188">
        <v>27762.484144999999</v>
      </c>
      <c r="S188">
        <v>-4433.2942360000015</v>
      </c>
      <c r="T188">
        <v>-429.04478701383732</v>
      </c>
      <c r="U188">
        <v>32195.778381</v>
      </c>
      <c r="V188">
        <v>27762.484144999999</v>
      </c>
      <c r="W188">
        <v>-4433.2942360000015</v>
      </c>
      <c r="X188">
        <v>0</v>
      </c>
      <c r="Y188" s="176">
        <v>27762.484144999999</v>
      </c>
      <c r="Z188">
        <v>-4433.2942360000015</v>
      </c>
    </row>
    <row r="189" spans="1:26">
      <c r="A189" t="s">
        <v>27</v>
      </c>
      <c r="B189" t="s">
        <v>28</v>
      </c>
      <c r="C189" t="s">
        <v>322</v>
      </c>
      <c r="D189" t="s">
        <v>197</v>
      </c>
      <c r="E189">
        <v>1300</v>
      </c>
      <c r="F189">
        <v>461</v>
      </c>
      <c r="G189" t="s">
        <v>30</v>
      </c>
      <c r="H189">
        <v>-10000000</v>
      </c>
      <c r="I189">
        <v>4169.9804160000003</v>
      </c>
      <c r="J189">
        <v>79.625496999999996</v>
      </c>
      <c r="K189">
        <v>78.325810000000004</v>
      </c>
      <c r="L189">
        <v>-1.2623897333488159</v>
      </c>
      <c r="M189">
        <v>-5264.140465424025</v>
      </c>
      <c r="N189">
        <v>-63.498983000000003</v>
      </c>
      <c r="O189">
        <v>0</v>
      </c>
      <c r="P189">
        <v>-5327.6394484240254</v>
      </c>
      <c r="Q189">
        <v>23744.443622999999</v>
      </c>
      <c r="R189">
        <v>18246.943692000001</v>
      </c>
      <c r="S189">
        <v>-5497.4999309999985</v>
      </c>
      <c r="T189">
        <v>-169.86048257597304</v>
      </c>
      <c r="U189">
        <v>23744.443622999999</v>
      </c>
      <c r="V189">
        <v>18246.943692000001</v>
      </c>
      <c r="W189">
        <v>-5497.4999309999985</v>
      </c>
      <c r="X189">
        <v>0</v>
      </c>
      <c r="Y189" s="176">
        <v>18246.943692000001</v>
      </c>
      <c r="Z189">
        <v>-5497.4999309999985</v>
      </c>
    </row>
    <row r="190" spans="1:26">
      <c r="A190" t="s">
        <v>27</v>
      </c>
      <c r="B190" t="s">
        <v>28</v>
      </c>
      <c r="C190" t="s">
        <v>323</v>
      </c>
      <c r="D190" t="s">
        <v>197</v>
      </c>
      <c r="E190">
        <v>1301</v>
      </c>
      <c r="F190">
        <v>462</v>
      </c>
      <c r="G190" t="s">
        <v>30</v>
      </c>
      <c r="H190">
        <v>-10000000</v>
      </c>
      <c r="I190">
        <v>4384.1962389999999</v>
      </c>
      <c r="J190">
        <v>552.08795999999995</v>
      </c>
      <c r="K190">
        <v>550.84239400000001</v>
      </c>
      <c r="L190">
        <v>-0.30492679067358591</v>
      </c>
      <c r="M190">
        <v>-1336.8588888414756</v>
      </c>
      <c r="N190">
        <v>-544.05495399999995</v>
      </c>
      <c r="O190">
        <v>0</v>
      </c>
      <c r="P190">
        <v>-1880.9138428414756</v>
      </c>
      <c r="Q190">
        <v>523437.633646</v>
      </c>
      <c r="R190">
        <v>518682.814388</v>
      </c>
      <c r="S190">
        <v>-4754.8192580000032</v>
      </c>
      <c r="T190">
        <v>-2873.9054151585278</v>
      </c>
      <c r="U190">
        <v>523437.633646</v>
      </c>
      <c r="V190">
        <v>518682.814388</v>
      </c>
      <c r="W190">
        <v>-4754.8192580000032</v>
      </c>
      <c r="X190">
        <v>0</v>
      </c>
      <c r="Y190" s="176">
        <v>518682.814388</v>
      </c>
      <c r="Z190">
        <v>-4754.8192580000032</v>
      </c>
    </row>
    <row r="191" spans="1:26">
      <c r="A191" t="s">
        <v>27</v>
      </c>
      <c r="B191" t="s">
        <v>28</v>
      </c>
      <c r="C191" t="s">
        <v>324</v>
      </c>
      <c r="D191" t="s">
        <v>199</v>
      </c>
      <c r="E191">
        <v>1302</v>
      </c>
      <c r="F191">
        <v>463</v>
      </c>
      <c r="G191" t="s">
        <v>30</v>
      </c>
      <c r="H191">
        <v>-10000000</v>
      </c>
      <c r="I191">
        <v>4202.7586929999998</v>
      </c>
      <c r="J191">
        <v>181.379684</v>
      </c>
      <c r="K191">
        <v>182.17560399999999</v>
      </c>
      <c r="L191">
        <v>1.0002853895609849</v>
      </c>
      <c r="M191">
        <v>4203.9581164583205</v>
      </c>
      <c r="N191">
        <v>-135.85145399999999</v>
      </c>
      <c r="O191">
        <v>0</v>
      </c>
      <c r="P191">
        <v>4068.1066624583204</v>
      </c>
      <c r="Q191">
        <v>169303.441177</v>
      </c>
      <c r="R191">
        <v>172386.776285</v>
      </c>
      <c r="S191">
        <v>3083.3351079999993</v>
      </c>
      <c r="T191">
        <v>-984.77155445832113</v>
      </c>
      <c r="U191">
        <v>169303.441177</v>
      </c>
      <c r="V191">
        <v>172386.776285</v>
      </c>
      <c r="W191">
        <v>3083.3351079999993</v>
      </c>
      <c r="X191">
        <v>0</v>
      </c>
      <c r="Y191" s="176">
        <v>172386.776285</v>
      </c>
      <c r="Z191">
        <v>3083.3351079999993</v>
      </c>
    </row>
    <row r="192" spans="1:26">
      <c r="A192" t="s">
        <v>27</v>
      </c>
      <c r="B192" t="s">
        <v>28</v>
      </c>
      <c r="C192" t="s">
        <v>29</v>
      </c>
      <c r="D192" t="s">
        <v>202</v>
      </c>
      <c r="E192">
        <v>1303</v>
      </c>
      <c r="F192">
        <v>464</v>
      </c>
      <c r="G192" t="s">
        <v>30</v>
      </c>
      <c r="H192">
        <v>-10000000</v>
      </c>
      <c r="I192">
        <v>4182.7408400000004</v>
      </c>
      <c r="J192">
        <v>106.53325599999999</v>
      </c>
      <c r="K192">
        <v>105.446957</v>
      </c>
      <c r="L192">
        <v>-0.95724597116918386</v>
      </c>
      <c r="M192">
        <v>-4003.9118175348081</v>
      </c>
      <c r="N192">
        <v>-84.375998999999993</v>
      </c>
      <c r="O192">
        <v>0</v>
      </c>
      <c r="P192">
        <v>-4088.2878165348079</v>
      </c>
      <c r="Q192">
        <v>48288.140436000002</v>
      </c>
      <c r="R192">
        <v>43714.707303000003</v>
      </c>
      <c r="S192">
        <v>-4573.4331329999986</v>
      </c>
      <c r="T192">
        <v>-485.14531646519072</v>
      </c>
      <c r="U192">
        <v>48288.140436000002</v>
      </c>
      <c r="V192">
        <v>43714.707303000003</v>
      </c>
      <c r="W192">
        <v>-4573.4331329999986</v>
      </c>
      <c r="X192">
        <v>0</v>
      </c>
      <c r="Y192" s="176">
        <v>43714.707303000003</v>
      </c>
      <c r="Z192">
        <v>-4573.4331329999986</v>
      </c>
    </row>
    <row r="193" spans="1:26">
      <c r="A193" t="s">
        <v>27</v>
      </c>
      <c r="B193" t="s">
        <v>28</v>
      </c>
      <c r="C193" t="s">
        <v>325</v>
      </c>
      <c r="D193" t="s">
        <v>202</v>
      </c>
      <c r="E193">
        <v>1304</v>
      </c>
      <c r="F193">
        <v>465</v>
      </c>
      <c r="G193" t="s">
        <v>30</v>
      </c>
      <c r="H193">
        <v>-10000000</v>
      </c>
      <c r="I193">
        <v>4110.7639330000002</v>
      </c>
      <c r="J193">
        <v>30.831318</v>
      </c>
      <c r="K193">
        <v>29.163855000000002</v>
      </c>
      <c r="L193">
        <v>-1.7251456476674927</v>
      </c>
      <c r="M193">
        <v>-7091.6665076034551</v>
      </c>
      <c r="N193">
        <v>-17.612682</v>
      </c>
      <c r="O193">
        <v>0</v>
      </c>
      <c r="P193">
        <v>-7109.2791896034551</v>
      </c>
      <c r="Q193">
        <v>37951.803778000001</v>
      </c>
      <c r="R193">
        <v>30777.440095000002</v>
      </c>
      <c r="S193">
        <v>-7174.3636829999996</v>
      </c>
      <c r="T193">
        <v>-65.084493396544531</v>
      </c>
      <c r="U193">
        <v>37951.803778000001</v>
      </c>
      <c r="V193">
        <v>30777.440095000002</v>
      </c>
      <c r="W193">
        <v>-7174.3636829999996</v>
      </c>
      <c r="X193">
        <v>0</v>
      </c>
      <c r="Y193" s="176">
        <v>30777.440095000002</v>
      </c>
      <c r="Z193">
        <v>-7174.3636829999996</v>
      </c>
    </row>
    <row r="194" spans="1:26">
      <c r="A194" t="s">
        <v>27</v>
      </c>
      <c r="B194" t="s">
        <v>28</v>
      </c>
      <c r="C194" t="s">
        <v>326</v>
      </c>
      <c r="D194" t="s">
        <v>201</v>
      </c>
      <c r="E194">
        <v>1305</v>
      </c>
      <c r="F194">
        <v>466</v>
      </c>
      <c r="G194" t="s">
        <v>30</v>
      </c>
      <c r="H194">
        <v>-10000000</v>
      </c>
      <c r="I194">
        <v>4160.5304040000001</v>
      </c>
      <c r="J194">
        <v>62.688476000000001</v>
      </c>
      <c r="K194">
        <v>61.004914999999997</v>
      </c>
      <c r="L194">
        <v>-1.6671543048148991</v>
      </c>
      <c r="M194">
        <v>-6936.2461733418713</v>
      </c>
      <c r="N194">
        <v>-50.357846000000002</v>
      </c>
      <c r="O194">
        <v>0</v>
      </c>
      <c r="P194">
        <v>-6986.6040193418712</v>
      </c>
      <c r="Q194">
        <v>11415.651669999999</v>
      </c>
      <c r="R194">
        <v>4265.6776170000003</v>
      </c>
      <c r="S194">
        <v>-7149.974052999999</v>
      </c>
      <c r="T194">
        <v>-163.3700336581278</v>
      </c>
      <c r="U194">
        <v>11415.651669999999</v>
      </c>
      <c r="V194">
        <v>4265.6776170000003</v>
      </c>
      <c r="W194">
        <v>-7149.974052999999</v>
      </c>
      <c r="X194">
        <v>0</v>
      </c>
      <c r="Y194" s="176">
        <v>4265.6776170000003</v>
      </c>
      <c r="Z194">
        <v>-7149.974052999999</v>
      </c>
    </row>
    <row r="195" spans="1:26">
      <c r="A195" t="s">
        <v>27</v>
      </c>
      <c r="B195" t="s">
        <v>28</v>
      </c>
      <c r="C195" t="s">
        <v>327</v>
      </c>
      <c r="D195" t="s">
        <v>201</v>
      </c>
      <c r="E195">
        <v>1306</v>
      </c>
      <c r="F195">
        <v>467</v>
      </c>
      <c r="G195" t="s">
        <v>30</v>
      </c>
      <c r="H195">
        <v>-10000000</v>
      </c>
      <c r="I195">
        <v>4266.3667809999997</v>
      </c>
      <c r="J195">
        <v>127.626711</v>
      </c>
      <c r="K195">
        <v>126.554429</v>
      </c>
      <c r="L195">
        <v>-0.85753406609922422</v>
      </c>
      <c r="M195">
        <v>-3658.5548531815884</v>
      </c>
      <c r="N195">
        <v>-115.87630900000001</v>
      </c>
      <c r="O195">
        <v>0</v>
      </c>
      <c r="P195">
        <v>-3774.4311621815887</v>
      </c>
      <c r="Q195">
        <v>31322.443779000001</v>
      </c>
      <c r="R195">
        <v>26914.043009000001</v>
      </c>
      <c r="S195">
        <v>-4408.4007700000002</v>
      </c>
      <c r="T195">
        <v>-633.96960781841153</v>
      </c>
      <c r="U195">
        <v>31322.443779000001</v>
      </c>
      <c r="V195">
        <v>26914.043009000001</v>
      </c>
      <c r="W195">
        <v>-4408.4007700000002</v>
      </c>
      <c r="X195">
        <v>0</v>
      </c>
      <c r="Y195" s="176">
        <v>26914.043009000001</v>
      </c>
      <c r="Z195">
        <v>-4408.4007700000002</v>
      </c>
    </row>
    <row r="196" spans="1:26">
      <c r="A196" t="s">
        <v>27</v>
      </c>
      <c r="B196" t="s">
        <v>28</v>
      </c>
      <c r="C196" t="s">
        <v>328</v>
      </c>
      <c r="D196" t="s">
        <v>201</v>
      </c>
      <c r="E196">
        <v>1307</v>
      </c>
      <c r="F196">
        <v>468</v>
      </c>
      <c r="G196" t="s">
        <v>30</v>
      </c>
      <c r="H196">
        <v>-10000000</v>
      </c>
      <c r="I196">
        <v>4139.3529260000005</v>
      </c>
      <c r="J196">
        <v>65.625591</v>
      </c>
      <c r="K196">
        <v>64.587439000000003</v>
      </c>
      <c r="L196">
        <v>-0.9582813519614467</v>
      </c>
      <c r="M196">
        <v>-3966.6647181728508</v>
      </c>
      <c r="N196">
        <v>-44.630578999999997</v>
      </c>
      <c r="O196">
        <v>0</v>
      </c>
      <c r="P196">
        <v>-4011.295297172851</v>
      </c>
      <c r="Q196">
        <v>53777.341114000003</v>
      </c>
      <c r="R196">
        <v>49337.704868000001</v>
      </c>
      <c r="S196">
        <v>-4439.6362460000018</v>
      </c>
      <c r="T196">
        <v>-428.3409488271509</v>
      </c>
      <c r="U196">
        <v>53777.341114000003</v>
      </c>
      <c r="V196">
        <v>49337.704868000001</v>
      </c>
      <c r="W196">
        <v>-4439.6362460000018</v>
      </c>
      <c r="X196">
        <v>0</v>
      </c>
      <c r="Y196" s="176">
        <v>49337.704868000001</v>
      </c>
      <c r="Z196">
        <v>-4439.6362460000018</v>
      </c>
    </row>
    <row r="197" spans="1:26">
      <c r="A197" t="s">
        <v>27</v>
      </c>
      <c r="B197" t="s">
        <v>28</v>
      </c>
      <c r="C197" t="s">
        <v>329</v>
      </c>
      <c r="D197" t="s">
        <v>201</v>
      </c>
      <c r="E197">
        <v>1308</v>
      </c>
      <c r="F197">
        <v>469</v>
      </c>
      <c r="G197" t="s">
        <v>30</v>
      </c>
      <c r="H197">
        <v>-10000000</v>
      </c>
      <c r="I197">
        <v>4145.8644919999997</v>
      </c>
      <c r="J197">
        <v>62.68479</v>
      </c>
      <c r="K197">
        <v>61.653275000000001</v>
      </c>
      <c r="L197">
        <v>-0.97139026943466911</v>
      </c>
      <c r="M197">
        <v>-4027.2524259235074</v>
      </c>
      <c r="N197">
        <v>-50.250101999999998</v>
      </c>
      <c r="O197">
        <v>0</v>
      </c>
      <c r="P197">
        <v>-4077.5025279235074</v>
      </c>
      <c r="Q197">
        <v>7180.5341900000003</v>
      </c>
      <c r="R197">
        <v>2783.0959539999999</v>
      </c>
      <c r="S197">
        <v>-4397.438236</v>
      </c>
      <c r="T197">
        <v>-319.93570807649257</v>
      </c>
      <c r="U197">
        <v>7180.5341900000003</v>
      </c>
      <c r="V197">
        <v>2783.0959539999999</v>
      </c>
      <c r="W197">
        <v>-4397.438236</v>
      </c>
      <c r="X197">
        <v>0</v>
      </c>
      <c r="Y197" s="176">
        <v>2783.0959539999999</v>
      </c>
      <c r="Z197">
        <v>-4397.438236</v>
      </c>
    </row>
    <row r="198" spans="1:26">
      <c r="A198" t="s">
        <v>27</v>
      </c>
      <c r="B198" t="s">
        <v>28</v>
      </c>
      <c r="C198" t="s">
        <v>330</v>
      </c>
      <c r="D198" t="s">
        <v>200</v>
      </c>
      <c r="E198">
        <v>1309</v>
      </c>
      <c r="F198">
        <v>629</v>
      </c>
      <c r="G198" t="s">
        <v>30</v>
      </c>
      <c r="H198">
        <v>-10000000</v>
      </c>
      <c r="I198">
        <v>4148.3327490000001</v>
      </c>
      <c r="J198">
        <v>77.614231000000004</v>
      </c>
      <c r="K198">
        <v>78.416150999999999</v>
      </c>
      <c r="L198">
        <v>0.91416548029323519</v>
      </c>
      <c r="M198">
        <v>3792.2625999057418</v>
      </c>
      <c r="N198">
        <v>-57.502791000000002</v>
      </c>
      <c r="O198">
        <v>0</v>
      </c>
      <c r="P198">
        <v>3734.7598089057419</v>
      </c>
      <c r="Q198">
        <v>40806.028934000002</v>
      </c>
      <c r="R198">
        <v>44150.137291999999</v>
      </c>
      <c r="S198">
        <v>3344.1083579999977</v>
      </c>
      <c r="T198">
        <v>-390.65145090574424</v>
      </c>
      <c r="U198">
        <v>40806.028934000002</v>
      </c>
      <c r="V198">
        <v>44150.137291999999</v>
      </c>
      <c r="W198">
        <v>3344.1083579999977</v>
      </c>
      <c r="X198">
        <v>0</v>
      </c>
      <c r="Y198" s="176">
        <v>44150.137291999999</v>
      </c>
      <c r="Z198">
        <v>3344.1083579999977</v>
      </c>
    </row>
    <row r="199" spans="1:26">
      <c r="A199" t="s">
        <v>27</v>
      </c>
      <c r="B199" t="s">
        <v>28</v>
      </c>
      <c r="C199" t="s">
        <v>331</v>
      </c>
      <c r="D199" t="s">
        <v>197</v>
      </c>
      <c r="E199">
        <v>1310</v>
      </c>
      <c r="F199">
        <v>470</v>
      </c>
      <c r="G199" t="s">
        <v>30</v>
      </c>
      <c r="H199">
        <v>-10000000</v>
      </c>
      <c r="I199">
        <v>4187.4052780000002</v>
      </c>
      <c r="J199">
        <v>84.571870000000004</v>
      </c>
      <c r="K199">
        <v>83.276208999999994</v>
      </c>
      <c r="L199">
        <v>-1.2436318466961256</v>
      </c>
      <c r="M199">
        <v>-5207.590558744243</v>
      </c>
      <c r="N199">
        <v>-74.376830999999996</v>
      </c>
      <c r="O199">
        <v>0</v>
      </c>
      <c r="P199">
        <v>-5281.9673897442426</v>
      </c>
      <c r="Q199">
        <v>-6026.0844820000002</v>
      </c>
      <c r="R199">
        <v>-11485.80953</v>
      </c>
      <c r="S199">
        <v>-5459.7250480000002</v>
      </c>
      <c r="T199">
        <v>-177.75765825575763</v>
      </c>
      <c r="U199">
        <v>-6026.0844820000002</v>
      </c>
      <c r="V199">
        <v>-11485.80953</v>
      </c>
      <c r="W199">
        <v>-5459.7250480000002</v>
      </c>
      <c r="X199">
        <v>0</v>
      </c>
      <c r="Y199" s="176">
        <v>-11485.80953</v>
      </c>
      <c r="Z199">
        <v>-5459.7250480000002</v>
      </c>
    </row>
    <row r="200" spans="1:26">
      <c r="A200" t="s">
        <v>27</v>
      </c>
      <c r="B200" t="s">
        <v>28</v>
      </c>
      <c r="C200" t="s">
        <v>332</v>
      </c>
      <c r="D200" t="s">
        <v>197</v>
      </c>
      <c r="E200">
        <v>1311</v>
      </c>
      <c r="F200">
        <v>471</v>
      </c>
      <c r="G200" t="s">
        <v>30</v>
      </c>
      <c r="H200">
        <v>-10000000</v>
      </c>
      <c r="I200">
        <v>4276.6277609999997</v>
      </c>
      <c r="J200">
        <v>145.49899400000001</v>
      </c>
      <c r="K200">
        <v>146.31237300000001</v>
      </c>
      <c r="L200">
        <v>0.96741121766127269</v>
      </c>
      <c r="M200">
        <v>4137.2576697530121</v>
      </c>
      <c r="N200">
        <v>-154.32652300000001</v>
      </c>
      <c r="O200">
        <v>0</v>
      </c>
      <c r="P200">
        <v>3982.9311467530119</v>
      </c>
      <c r="Q200">
        <v>-80298.534281999993</v>
      </c>
      <c r="R200">
        <v>-76870.809498999995</v>
      </c>
      <c r="S200">
        <v>3427.7247829999978</v>
      </c>
      <c r="T200">
        <v>-555.2063637530141</v>
      </c>
      <c r="U200">
        <v>-80298.534281999993</v>
      </c>
      <c r="V200">
        <v>-76870.809498999995</v>
      </c>
      <c r="W200">
        <v>3427.7247829999978</v>
      </c>
      <c r="X200">
        <v>0</v>
      </c>
      <c r="Y200" s="176">
        <v>-76870.809498999995</v>
      </c>
      <c r="Z200">
        <v>3427.7247829999978</v>
      </c>
    </row>
    <row r="201" spans="1:26">
      <c r="A201" t="s">
        <v>27</v>
      </c>
      <c r="B201" t="s">
        <v>28</v>
      </c>
      <c r="C201" t="s">
        <v>333</v>
      </c>
      <c r="D201" t="s">
        <v>200</v>
      </c>
      <c r="E201">
        <v>1312</v>
      </c>
      <c r="F201">
        <v>472</v>
      </c>
      <c r="G201" t="s">
        <v>30</v>
      </c>
      <c r="H201">
        <v>-10000000</v>
      </c>
      <c r="I201">
        <v>4183.634266</v>
      </c>
      <c r="J201">
        <v>118.520095</v>
      </c>
      <c r="K201">
        <v>119.367172</v>
      </c>
      <c r="L201">
        <v>1.00114958321157</v>
      </c>
      <c r="M201">
        <v>4188.4437017155424</v>
      </c>
      <c r="N201">
        <v>-99.015771999999998</v>
      </c>
      <c r="O201">
        <v>0</v>
      </c>
      <c r="P201">
        <v>4089.4279297155422</v>
      </c>
      <c r="Q201">
        <v>27298.084621999998</v>
      </c>
      <c r="R201">
        <v>30812.429991000001</v>
      </c>
      <c r="S201">
        <v>3514.3453690000024</v>
      </c>
      <c r="T201">
        <v>-575.08256071553978</v>
      </c>
      <c r="U201">
        <v>27298.084621999998</v>
      </c>
      <c r="V201">
        <v>30812.429991000001</v>
      </c>
      <c r="W201">
        <v>3514.3453690000024</v>
      </c>
      <c r="X201">
        <v>0</v>
      </c>
      <c r="Y201" s="176">
        <v>30812.429991000001</v>
      </c>
      <c r="Z201">
        <v>3514.3453690000024</v>
      </c>
    </row>
    <row r="202" spans="1:26">
      <c r="A202" t="s">
        <v>27</v>
      </c>
      <c r="B202" t="s">
        <v>28</v>
      </c>
      <c r="C202" t="s">
        <v>334</v>
      </c>
      <c r="D202" t="s">
        <v>200</v>
      </c>
      <c r="E202">
        <v>1313</v>
      </c>
      <c r="F202">
        <v>473</v>
      </c>
      <c r="G202" t="s">
        <v>30</v>
      </c>
      <c r="H202">
        <v>-10000000</v>
      </c>
      <c r="I202">
        <v>4168.8255049999998</v>
      </c>
      <c r="J202">
        <v>120.45496199999999</v>
      </c>
      <c r="K202">
        <v>119.13946</v>
      </c>
      <c r="L202">
        <v>-1.2033379273411291</v>
      </c>
      <c r="M202">
        <v>-5016.5058426335354</v>
      </c>
      <c r="N202">
        <v>-82.091064000000003</v>
      </c>
      <c r="O202">
        <v>0</v>
      </c>
      <c r="P202">
        <v>-5098.5969066335356</v>
      </c>
      <c r="Q202">
        <v>127012.65581500001</v>
      </c>
      <c r="R202">
        <v>121447.34095500001</v>
      </c>
      <c r="S202">
        <v>-5565.3148599999986</v>
      </c>
      <c r="T202">
        <v>-466.71795336646301</v>
      </c>
      <c r="U202">
        <v>127012.65581500001</v>
      </c>
      <c r="V202">
        <v>121447.34095500001</v>
      </c>
      <c r="W202">
        <v>-5565.3148599999986</v>
      </c>
      <c r="X202">
        <v>0</v>
      </c>
      <c r="Y202" s="176">
        <v>121447.34095500001</v>
      </c>
      <c r="Z202">
        <v>-5565.3148599999986</v>
      </c>
    </row>
    <row r="203" spans="1:26">
      <c r="A203" t="s">
        <v>27</v>
      </c>
      <c r="B203" t="s">
        <v>28</v>
      </c>
      <c r="C203" t="s">
        <v>335</v>
      </c>
      <c r="D203" t="s">
        <v>200</v>
      </c>
      <c r="E203">
        <v>1314</v>
      </c>
      <c r="F203">
        <v>474</v>
      </c>
      <c r="G203" t="s">
        <v>30</v>
      </c>
      <c r="H203">
        <v>-10000000</v>
      </c>
      <c r="I203">
        <v>4274.2524269999994</v>
      </c>
      <c r="J203">
        <v>133.37978200000001</v>
      </c>
      <c r="K203">
        <v>132.06546</v>
      </c>
      <c r="L203">
        <v>-1.168734570398285</v>
      </c>
      <c r="M203">
        <v>-4995.4665740436712</v>
      </c>
      <c r="N203">
        <v>-147.580344</v>
      </c>
      <c r="O203">
        <v>0</v>
      </c>
      <c r="P203">
        <v>-5143.0469180436712</v>
      </c>
      <c r="Q203">
        <v>-110524.875351</v>
      </c>
      <c r="R203">
        <v>-115907.263196</v>
      </c>
      <c r="S203">
        <v>-5382.3878450000047</v>
      </c>
      <c r="T203">
        <v>-239.34092695633353</v>
      </c>
      <c r="U203">
        <v>-110524.875351</v>
      </c>
      <c r="V203">
        <v>-115907.263196</v>
      </c>
      <c r="W203">
        <v>-5382.3878450000047</v>
      </c>
      <c r="X203">
        <v>0</v>
      </c>
      <c r="Y203" s="176">
        <v>-115907.263196</v>
      </c>
      <c r="Z203">
        <v>-5382.3878450000047</v>
      </c>
    </row>
    <row r="204" spans="1:26">
      <c r="A204" t="s">
        <v>27</v>
      </c>
      <c r="B204" t="s">
        <v>28</v>
      </c>
      <c r="C204" t="s">
        <v>336</v>
      </c>
      <c r="D204" t="s">
        <v>197</v>
      </c>
      <c r="E204">
        <v>1315</v>
      </c>
      <c r="F204">
        <v>475</v>
      </c>
      <c r="G204" t="s">
        <v>30</v>
      </c>
      <c r="H204">
        <v>-10000000</v>
      </c>
      <c r="I204">
        <v>4148.5267239999994</v>
      </c>
      <c r="J204">
        <v>67.655015000000006</v>
      </c>
      <c r="K204">
        <v>66.367926999999995</v>
      </c>
      <c r="L204">
        <v>-1.2771224881644105</v>
      </c>
      <c r="M204">
        <v>-5298.1767719714298</v>
      </c>
      <c r="N204">
        <v>-53.943510000000003</v>
      </c>
      <c r="O204">
        <v>0</v>
      </c>
      <c r="P204">
        <v>-5352.1202819714299</v>
      </c>
      <c r="Q204">
        <v>11302.067171999999</v>
      </c>
      <c r="R204">
        <v>5819.073324</v>
      </c>
      <c r="S204">
        <v>-5482.9938479999992</v>
      </c>
      <c r="T204">
        <v>-130.87356602856926</v>
      </c>
      <c r="U204">
        <v>11302.067171999999</v>
      </c>
      <c r="V204">
        <v>5819.073324</v>
      </c>
      <c r="W204">
        <v>-5482.9938479999992</v>
      </c>
      <c r="X204">
        <v>0</v>
      </c>
      <c r="Y204" s="176">
        <v>5819.073324</v>
      </c>
      <c r="Z204">
        <v>-5482.9938479999992</v>
      </c>
    </row>
    <row r="205" spans="1:26">
      <c r="A205" t="s">
        <v>27</v>
      </c>
      <c r="B205" t="s">
        <v>28</v>
      </c>
      <c r="C205" t="s">
        <v>337</v>
      </c>
      <c r="D205" t="s">
        <v>197</v>
      </c>
      <c r="E205">
        <v>1316</v>
      </c>
      <c r="F205">
        <v>476</v>
      </c>
      <c r="G205" t="s">
        <v>30</v>
      </c>
      <c r="H205">
        <v>-10000000</v>
      </c>
      <c r="I205">
        <v>4203.6459510000004</v>
      </c>
      <c r="J205">
        <v>291.10168499999997</v>
      </c>
      <c r="K205">
        <v>291.83695699999998</v>
      </c>
      <c r="L205">
        <v>1.0438793835469482</v>
      </c>
      <c r="M205">
        <v>4388.0993439795056</v>
      </c>
      <c r="N205">
        <v>-203.43918199999999</v>
      </c>
      <c r="O205">
        <v>0</v>
      </c>
      <c r="P205">
        <v>4184.6601619795056</v>
      </c>
      <c r="Q205">
        <v>401739.56608399999</v>
      </c>
      <c r="R205">
        <v>404276.24204600003</v>
      </c>
      <c r="S205">
        <v>2536.6759620000375</v>
      </c>
      <c r="T205">
        <v>-1647.984199979468</v>
      </c>
      <c r="U205">
        <v>401739.56608399999</v>
      </c>
      <c r="V205">
        <v>404276.24204600003</v>
      </c>
      <c r="W205">
        <v>2536.6759620000375</v>
      </c>
      <c r="X205">
        <v>0</v>
      </c>
      <c r="Y205" s="176">
        <v>404276.24204600003</v>
      </c>
      <c r="Z205">
        <v>2536.6759620000375</v>
      </c>
    </row>
    <row r="206" spans="1:26">
      <c r="A206" t="s">
        <v>27</v>
      </c>
      <c r="B206" t="s">
        <v>28</v>
      </c>
      <c r="C206" t="s">
        <v>338</v>
      </c>
      <c r="D206" t="s">
        <v>201</v>
      </c>
      <c r="E206">
        <v>1317</v>
      </c>
      <c r="F206">
        <v>477</v>
      </c>
      <c r="G206" t="s">
        <v>30</v>
      </c>
      <c r="H206">
        <v>-10000000</v>
      </c>
      <c r="I206">
        <v>4501.8455839999997</v>
      </c>
      <c r="J206">
        <v>289.122637</v>
      </c>
      <c r="K206">
        <v>289.82914199999999</v>
      </c>
      <c r="L206">
        <v>0.94219337130345127</v>
      </c>
      <c r="M206">
        <v>4241.609067876514</v>
      </c>
      <c r="N206">
        <v>-351.70031699999998</v>
      </c>
      <c r="O206">
        <v>0</v>
      </c>
      <c r="P206">
        <v>3889.9087508765142</v>
      </c>
      <c r="Q206">
        <v>-41696.099124</v>
      </c>
      <c r="R206">
        <v>-38951.576456000003</v>
      </c>
      <c r="S206">
        <v>2744.5226679999978</v>
      </c>
      <c r="T206">
        <v>-1145.3860828765164</v>
      </c>
      <c r="U206">
        <v>-41696.099124</v>
      </c>
      <c r="V206">
        <v>-38951.576456000003</v>
      </c>
      <c r="W206">
        <v>2744.5226679999978</v>
      </c>
      <c r="X206">
        <v>0</v>
      </c>
      <c r="Y206" s="176">
        <v>-38951.576456000003</v>
      </c>
      <c r="Z206">
        <v>2744.5226679999978</v>
      </c>
    </row>
    <row r="207" spans="1:26">
      <c r="A207" t="s">
        <v>27</v>
      </c>
      <c r="B207" t="s">
        <v>28</v>
      </c>
      <c r="C207" t="s">
        <v>339</v>
      </c>
      <c r="D207" t="s">
        <v>202</v>
      </c>
      <c r="E207">
        <v>1318</v>
      </c>
      <c r="F207">
        <v>478</v>
      </c>
      <c r="G207" t="s">
        <v>30</v>
      </c>
      <c r="H207">
        <v>-10000000</v>
      </c>
      <c r="I207">
        <v>4335.6923640000005</v>
      </c>
      <c r="J207">
        <v>505.137427</v>
      </c>
      <c r="K207">
        <v>505.72339299999999</v>
      </c>
      <c r="L207">
        <v>1.1022320894141218</v>
      </c>
      <c r="M207">
        <v>4778.9392534285735</v>
      </c>
      <c r="N207">
        <v>-452.20971600000001</v>
      </c>
      <c r="O207">
        <v>0</v>
      </c>
      <c r="P207">
        <v>4326.7295374285732</v>
      </c>
      <c r="Q207">
        <v>554160.78413199994</v>
      </c>
      <c r="R207">
        <v>555872.45784499997</v>
      </c>
      <c r="S207">
        <v>1711.6737130000256</v>
      </c>
      <c r="T207">
        <v>-2615.0558244285476</v>
      </c>
      <c r="U207">
        <v>554160.78413199994</v>
      </c>
      <c r="V207">
        <v>555872.45784499997</v>
      </c>
      <c r="W207">
        <v>1711.6737130000256</v>
      </c>
      <c r="X207">
        <v>0</v>
      </c>
      <c r="Y207" s="176">
        <v>555872.45784499997</v>
      </c>
      <c r="Z207">
        <v>1711.6737130000256</v>
      </c>
    </row>
    <row r="208" spans="1:26">
      <c r="A208" t="s">
        <v>27</v>
      </c>
      <c r="B208" t="s">
        <v>28</v>
      </c>
      <c r="C208" t="s">
        <v>340</v>
      </c>
      <c r="D208" t="s">
        <v>201</v>
      </c>
      <c r="E208">
        <v>1319</v>
      </c>
      <c r="F208">
        <v>479</v>
      </c>
      <c r="G208" t="s">
        <v>30</v>
      </c>
      <c r="H208">
        <v>-10000000</v>
      </c>
      <c r="I208">
        <v>4116.2895420000004</v>
      </c>
      <c r="J208">
        <v>26.852067000000002</v>
      </c>
      <c r="K208">
        <v>25.185991999999999</v>
      </c>
      <c r="L208">
        <v>-1.734240914832518</v>
      </c>
      <c r="M208">
        <v>-7138.6377410336072</v>
      </c>
      <c r="N208">
        <v>-18.886084</v>
      </c>
      <c r="O208">
        <v>0</v>
      </c>
      <c r="P208">
        <v>-7157.523825033607</v>
      </c>
      <c r="Q208">
        <v>12275.368614000001</v>
      </c>
      <c r="R208">
        <v>5103.1135420000001</v>
      </c>
      <c r="S208">
        <v>-7172.2550720000008</v>
      </c>
      <c r="T208">
        <v>-14.731246966393883</v>
      </c>
      <c r="U208">
        <v>12275.368614000001</v>
      </c>
      <c r="V208">
        <v>5103.1135420000001</v>
      </c>
      <c r="W208">
        <v>-7172.2550720000008</v>
      </c>
      <c r="X208">
        <v>0</v>
      </c>
      <c r="Y208" s="176">
        <v>5103.1135420000001</v>
      </c>
      <c r="Z208">
        <v>-7172.2550720000008</v>
      </c>
    </row>
    <row r="209" spans="1:26">
      <c r="A209" t="s">
        <v>27</v>
      </c>
      <c r="B209" t="s">
        <v>28</v>
      </c>
      <c r="C209" t="s">
        <v>297</v>
      </c>
      <c r="D209" t="s">
        <v>197</v>
      </c>
      <c r="E209">
        <v>1320</v>
      </c>
      <c r="F209">
        <v>480</v>
      </c>
      <c r="G209" t="s">
        <v>30</v>
      </c>
      <c r="H209">
        <v>-10000000</v>
      </c>
      <c r="I209">
        <v>4142.4755150000001</v>
      </c>
      <c r="J209">
        <v>51.752307999999999</v>
      </c>
      <c r="K209">
        <v>50.719841000000002</v>
      </c>
      <c r="L209">
        <v>-0.98317985525123752</v>
      </c>
      <c r="M209">
        <v>-4072.7984772194959</v>
      </c>
      <c r="N209">
        <v>-37.247118</v>
      </c>
      <c r="O209">
        <v>0</v>
      </c>
      <c r="P209">
        <v>-4110.0455952194961</v>
      </c>
      <c r="Q209">
        <v>28766.478778000001</v>
      </c>
      <c r="R209">
        <v>24361.181722000001</v>
      </c>
      <c r="S209">
        <v>-4405.2970559999994</v>
      </c>
      <c r="T209">
        <v>-295.25146078050329</v>
      </c>
      <c r="U209">
        <v>28766.478778000001</v>
      </c>
      <c r="V209">
        <v>24361.181722000001</v>
      </c>
      <c r="W209">
        <v>-4405.2970559999994</v>
      </c>
      <c r="X209">
        <v>0</v>
      </c>
      <c r="Y209" s="176">
        <v>24361.181722000001</v>
      </c>
      <c r="Z209">
        <v>-4405.2970559999994</v>
      </c>
    </row>
    <row r="210" spans="1:26">
      <c r="A210" t="s">
        <v>27</v>
      </c>
      <c r="B210" t="s">
        <v>28</v>
      </c>
      <c r="C210" t="s">
        <v>341</v>
      </c>
      <c r="D210" t="s">
        <v>197</v>
      </c>
      <c r="E210">
        <v>1321</v>
      </c>
      <c r="F210">
        <v>481</v>
      </c>
      <c r="G210" t="s">
        <v>30</v>
      </c>
      <c r="H210">
        <v>-10000000</v>
      </c>
      <c r="I210">
        <v>4214.0365870000005</v>
      </c>
      <c r="J210">
        <v>176.35710399999999</v>
      </c>
      <c r="K210">
        <v>177.161528</v>
      </c>
      <c r="L210">
        <v>1.012498003888143</v>
      </c>
      <c r="M210">
        <v>4266.7036326491034</v>
      </c>
      <c r="N210">
        <v>-147.42621199999999</v>
      </c>
      <c r="O210">
        <v>0</v>
      </c>
      <c r="P210">
        <v>4119.2774206491031</v>
      </c>
      <c r="Q210">
        <v>87905.429445999995</v>
      </c>
      <c r="R210">
        <v>91124.328359000006</v>
      </c>
      <c r="S210">
        <v>3218.8989130000118</v>
      </c>
      <c r="T210">
        <v>-900.37850764909126</v>
      </c>
      <c r="U210">
        <v>87905.429445999995</v>
      </c>
      <c r="V210">
        <v>91124.328359000006</v>
      </c>
      <c r="W210">
        <v>3218.8989130000118</v>
      </c>
      <c r="X210">
        <v>0</v>
      </c>
      <c r="Y210" s="176">
        <v>91124.328359000006</v>
      </c>
      <c r="Z210">
        <v>3218.8989130000118</v>
      </c>
    </row>
    <row r="211" spans="1:26">
      <c r="A211" t="s">
        <v>27</v>
      </c>
      <c r="B211" t="s">
        <v>28</v>
      </c>
      <c r="C211" t="s">
        <v>76</v>
      </c>
      <c r="D211" t="s">
        <v>201</v>
      </c>
      <c r="E211">
        <v>1322</v>
      </c>
      <c r="F211">
        <v>482</v>
      </c>
      <c r="G211" t="s">
        <v>30</v>
      </c>
      <c r="H211">
        <v>-10000000</v>
      </c>
      <c r="I211">
        <v>4256.7270470000003</v>
      </c>
      <c r="J211">
        <v>149.53759400000001</v>
      </c>
      <c r="K211">
        <v>150.36327299999999</v>
      </c>
      <c r="L211">
        <v>0.99476463959514683</v>
      </c>
      <c r="M211">
        <v>4234.4415467638692</v>
      </c>
      <c r="N211">
        <v>-138.903403</v>
      </c>
      <c r="O211">
        <v>0</v>
      </c>
      <c r="P211">
        <v>4095.5381437638694</v>
      </c>
      <c r="Q211">
        <v>18651.457362000001</v>
      </c>
      <c r="R211">
        <v>22022.638833000001</v>
      </c>
      <c r="S211">
        <v>3371.1814709999999</v>
      </c>
      <c r="T211">
        <v>-724.35667276386948</v>
      </c>
      <c r="U211">
        <v>18651.457362000001</v>
      </c>
      <c r="V211">
        <v>22022.638833000001</v>
      </c>
      <c r="W211">
        <v>3371.1814709999999</v>
      </c>
      <c r="X211">
        <v>0</v>
      </c>
      <c r="Y211" s="176">
        <v>22022.638833000001</v>
      </c>
      <c r="Z211">
        <v>3371.1814709999999</v>
      </c>
    </row>
    <row r="212" spans="1:26">
      <c r="A212" t="s">
        <v>27</v>
      </c>
      <c r="B212" t="s">
        <v>28</v>
      </c>
      <c r="C212" t="s">
        <v>342</v>
      </c>
      <c r="D212" t="s">
        <v>201</v>
      </c>
      <c r="E212">
        <v>1323</v>
      </c>
      <c r="F212">
        <v>483</v>
      </c>
      <c r="G212" t="s">
        <v>30</v>
      </c>
      <c r="H212">
        <v>-10000000</v>
      </c>
      <c r="I212">
        <v>4166.429846</v>
      </c>
      <c r="J212">
        <v>78.613130999999996</v>
      </c>
      <c r="K212">
        <v>77.324235999999999</v>
      </c>
      <c r="L212">
        <v>-1.25088841441601</v>
      </c>
      <c r="M212">
        <v>-5211.7388238384801</v>
      </c>
      <c r="N212">
        <v>-60.285463</v>
      </c>
      <c r="O212">
        <v>0</v>
      </c>
      <c r="P212">
        <v>-5272.0242868384803</v>
      </c>
      <c r="Q212">
        <v>36369.900404</v>
      </c>
      <c r="R212">
        <v>30907.579363000001</v>
      </c>
      <c r="S212">
        <v>-5462.3210409999992</v>
      </c>
      <c r="T212">
        <v>-190.29675416151895</v>
      </c>
      <c r="U212">
        <v>36369.900404</v>
      </c>
      <c r="V212">
        <v>30907.579363000001</v>
      </c>
      <c r="W212">
        <v>-5462.3210409999992</v>
      </c>
      <c r="X212">
        <v>0</v>
      </c>
      <c r="Y212" s="176">
        <v>30907.579363000001</v>
      </c>
      <c r="Z212">
        <v>-5462.3210409999992</v>
      </c>
    </row>
    <row r="213" spans="1:26">
      <c r="A213" t="s">
        <v>27</v>
      </c>
      <c r="B213" t="s">
        <v>28</v>
      </c>
      <c r="C213" t="s">
        <v>52</v>
      </c>
      <c r="D213" t="s">
        <v>201</v>
      </c>
      <c r="E213">
        <v>1324</v>
      </c>
      <c r="F213">
        <v>484</v>
      </c>
      <c r="G213" t="s">
        <v>30</v>
      </c>
      <c r="H213">
        <v>-10000000</v>
      </c>
      <c r="I213">
        <v>4152.1022379999995</v>
      </c>
      <c r="J213">
        <v>117.536952</v>
      </c>
      <c r="K213">
        <v>116.472172</v>
      </c>
      <c r="L213">
        <v>-0.88236038454495835</v>
      </c>
      <c r="M213">
        <v>-3663.6505273916619</v>
      </c>
      <c r="N213">
        <v>-66.836956000000001</v>
      </c>
      <c r="O213">
        <v>0</v>
      </c>
      <c r="P213">
        <v>-3730.487483391662</v>
      </c>
      <c r="Q213">
        <v>189476.28080400001</v>
      </c>
      <c r="R213">
        <v>184987.973337</v>
      </c>
      <c r="S213">
        <v>-4488.307467000006</v>
      </c>
      <c r="T213">
        <v>-757.81998360834405</v>
      </c>
      <c r="U213">
        <v>189476.28080400001</v>
      </c>
      <c r="V213">
        <v>184987.973337</v>
      </c>
      <c r="W213">
        <v>-4488.307467000006</v>
      </c>
      <c r="X213">
        <v>0</v>
      </c>
      <c r="Y213" s="176">
        <v>184987.973337</v>
      </c>
      <c r="Z213">
        <v>-4488.307467000006</v>
      </c>
    </row>
    <row r="214" spans="1:26">
      <c r="A214" t="s">
        <v>27</v>
      </c>
      <c r="B214" t="s">
        <v>28</v>
      </c>
      <c r="C214" t="s">
        <v>344</v>
      </c>
      <c r="D214" t="s">
        <v>197</v>
      </c>
      <c r="E214">
        <v>1325</v>
      </c>
      <c r="F214">
        <v>485</v>
      </c>
      <c r="G214" t="s">
        <v>30</v>
      </c>
      <c r="H214">
        <v>-10000000</v>
      </c>
      <c r="I214">
        <v>4263.4508390000001</v>
      </c>
      <c r="J214">
        <v>90.598809000000003</v>
      </c>
      <c r="K214">
        <v>91.439503999999999</v>
      </c>
      <c r="L214">
        <v>0.94886476457353441</v>
      </c>
      <c r="M214">
        <v>4045.4382766185727</v>
      </c>
      <c r="N214">
        <v>-105.70058899999999</v>
      </c>
      <c r="O214">
        <v>0</v>
      </c>
      <c r="P214">
        <v>3939.7376876185726</v>
      </c>
      <c r="Q214">
        <v>-122951.86504999999</v>
      </c>
      <c r="R214">
        <v>-119309.294203</v>
      </c>
      <c r="S214">
        <v>3642.5708469999954</v>
      </c>
      <c r="T214">
        <v>-297.16684061857723</v>
      </c>
      <c r="U214">
        <v>-122951.86504999999</v>
      </c>
      <c r="V214">
        <v>-119309.294203</v>
      </c>
      <c r="W214">
        <v>3642.5708469999954</v>
      </c>
      <c r="X214">
        <v>0</v>
      </c>
      <c r="Y214" s="176">
        <v>-119309.294203</v>
      </c>
      <c r="Z214">
        <v>3642.5708469999954</v>
      </c>
    </row>
    <row r="215" spans="1:26">
      <c r="A215" t="s">
        <v>27</v>
      </c>
      <c r="B215" t="s">
        <v>28</v>
      </c>
      <c r="C215" t="s">
        <v>345</v>
      </c>
      <c r="D215" t="s">
        <v>199</v>
      </c>
      <c r="E215">
        <v>1326</v>
      </c>
      <c r="F215">
        <v>486</v>
      </c>
      <c r="G215" t="s">
        <v>30</v>
      </c>
      <c r="H215">
        <v>-10000000</v>
      </c>
      <c r="I215">
        <v>4155.145074</v>
      </c>
      <c r="J215">
        <v>66.667478000000003</v>
      </c>
      <c r="K215">
        <v>67.471087999999995</v>
      </c>
      <c r="L215">
        <v>0.90446471819938423</v>
      </c>
      <c r="M215">
        <v>3758.1821184329697</v>
      </c>
      <c r="N215">
        <v>-54.222971000000001</v>
      </c>
      <c r="O215">
        <v>0</v>
      </c>
      <c r="P215">
        <v>3703.9591474329695</v>
      </c>
      <c r="Q215">
        <v>7091.4399800000001</v>
      </c>
      <c r="R215">
        <v>10494.593322999999</v>
      </c>
      <c r="S215">
        <v>3403.153342999999</v>
      </c>
      <c r="T215">
        <v>-300.80580443297049</v>
      </c>
      <c r="U215">
        <v>7091.4399800000001</v>
      </c>
      <c r="V215">
        <v>10494.593322999999</v>
      </c>
      <c r="W215">
        <v>3403.153342999999</v>
      </c>
      <c r="X215">
        <v>0</v>
      </c>
      <c r="Y215" s="176">
        <v>10494.593322999999</v>
      </c>
      <c r="Z215">
        <v>3403.153342999999</v>
      </c>
    </row>
    <row r="216" spans="1:26">
      <c r="A216" t="s">
        <v>27</v>
      </c>
      <c r="B216" t="s">
        <v>28</v>
      </c>
      <c r="C216" t="s">
        <v>346</v>
      </c>
      <c r="D216" t="s">
        <v>199</v>
      </c>
      <c r="E216">
        <v>1327</v>
      </c>
      <c r="F216">
        <v>487</v>
      </c>
      <c r="G216" t="s">
        <v>30</v>
      </c>
      <c r="H216">
        <v>-10000000</v>
      </c>
      <c r="I216">
        <v>4161.401597</v>
      </c>
      <c r="J216">
        <v>63.688561999999997</v>
      </c>
      <c r="K216">
        <v>64.491613999999998</v>
      </c>
      <c r="L216">
        <v>0.89745959550800181</v>
      </c>
      <c r="M216">
        <v>3734.6897939899727</v>
      </c>
      <c r="N216">
        <v>-54.131717000000002</v>
      </c>
      <c r="O216">
        <v>0</v>
      </c>
      <c r="P216">
        <v>3680.5580769899725</v>
      </c>
      <c r="Q216">
        <v>-5574.3713859999998</v>
      </c>
      <c r="R216">
        <v>-2157.930582</v>
      </c>
      <c r="S216">
        <v>3416.4408039999998</v>
      </c>
      <c r="T216">
        <v>-264.11727298997266</v>
      </c>
      <c r="U216">
        <v>-5574.3713859999998</v>
      </c>
      <c r="V216">
        <v>-2157.930582</v>
      </c>
      <c r="W216">
        <v>3416.4408039999998</v>
      </c>
      <c r="X216">
        <v>0</v>
      </c>
      <c r="Y216" s="176">
        <v>-2157.930582</v>
      </c>
      <c r="Z216">
        <v>3416.4408039999998</v>
      </c>
    </row>
    <row r="217" spans="1:26">
      <c r="A217" t="s">
        <v>27</v>
      </c>
      <c r="B217" t="s">
        <v>28</v>
      </c>
      <c r="C217" t="s">
        <v>31</v>
      </c>
      <c r="D217" t="s">
        <v>200</v>
      </c>
      <c r="E217">
        <v>1328</v>
      </c>
      <c r="F217">
        <v>488</v>
      </c>
      <c r="G217" t="s">
        <v>30</v>
      </c>
      <c r="H217">
        <v>-10000000</v>
      </c>
      <c r="I217">
        <v>4173.2757430000001</v>
      </c>
      <c r="J217">
        <v>93.590895000000003</v>
      </c>
      <c r="K217">
        <v>92.277129000000002</v>
      </c>
      <c r="L217">
        <v>-1.2510743695063042</v>
      </c>
      <c r="M217">
        <v>-5221.0783189496788</v>
      </c>
      <c r="N217">
        <v>-70.317817000000005</v>
      </c>
      <c r="O217">
        <v>0</v>
      </c>
      <c r="P217">
        <v>-5291.3961359496789</v>
      </c>
      <c r="Q217">
        <v>57021.77882</v>
      </c>
      <c r="R217">
        <v>51477.284722999997</v>
      </c>
      <c r="S217">
        <v>-5544.4940970000025</v>
      </c>
      <c r="T217">
        <v>-253.09796105032365</v>
      </c>
      <c r="U217">
        <v>57021.77882</v>
      </c>
      <c r="V217">
        <v>51477.284722999997</v>
      </c>
      <c r="W217">
        <v>-5544.4940970000025</v>
      </c>
      <c r="X217">
        <v>0</v>
      </c>
      <c r="Y217" s="176">
        <v>51477.284722999997</v>
      </c>
      <c r="Z217">
        <v>-5544.4940970000025</v>
      </c>
    </row>
    <row r="218" spans="1:26">
      <c r="A218" t="s">
        <v>27</v>
      </c>
      <c r="B218" t="s">
        <v>28</v>
      </c>
      <c r="C218" t="s">
        <v>48</v>
      </c>
      <c r="D218" t="s">
        <v>197</v>
      </c>
      <c r="E218">
        <v>1329</v>
      </c>
      <c r="F218">
        <v>489</v>
      </c>
      <c r="G218" t="s">
        <v>30</v>
      </c>
      <c r="H218">
        <v>-10000000</v>
      </c>
      <c r="I218">
        <v>4126.8613879999994</v>
      </c>
      <c r="J218">
        <v>73.61309</v>
      </c>
      <c r="K218">
        <v>74.469538</v>
      </c>
      <c r="L218">
        <v>0.98314581136577983</v>
      </c>
      <c r="M218">
        <v>4057.3064876993676</v>
      </c>
      <c r="N218">
        <v>-43.935547</v>
      </c>
      <c r="O218">
        <v>0</v>
      </c>
      <c r="P218">
        <v>4013.3709406993676</v>
      </c>
      <c r="Q218">
        <v>91723.810813000004</v>
      </c>
      <c r="R218">
        <v>95257.135810000007</v>
      </c>
      <c r="S218">
        <v>3533.3249970000033</v>
      </c>
      <c r="T218">
        <v>-480.04594369936422</v>
      </c>
      <c r="U218">
        <v>91723.810813000004</v>
      </c>
      <c r="V218">
        <v>95257.135810000007</v>
      </c>
      <c r="W218">
        <v>3533.3249970000033</v>
      </c>
      <c r="X218">
        <v>0</v>
      </c>
      <c r="Y218" s="176">
        <v>95257.135810000007</v>
      </c>
      <c r="Z218">
        <v>3533.3249970000033</v>
      </c>
    </row>
    <row r="219" spans="1:26">
      <c r="A219" t="s">
        <v>27</v>
      </c>
      <c r="B219" t="s">
        <v>28</v>
      </c>
      <c r="C219" t="s">
        <v>347</v>
      </c>
      <c r="D219" t="s">
        <v>200</v>
      </c>
      <c r="E219">
        <v>1330</v>
      </c>
      <c r="F219">
        <v>490</v>
      </c>
      <c r="G219" t="s">
        <v>30</v>
      </c>
      <c r="H219">
        <v>-10000000</v>
      </c>
      <c r="I219">
        <v>4159.9548189999996</v>
      </c>
      <c r="J219">
        <v>54.745654000000002</v>
      </c>
      <c r="K219">
        <v>53.454338</v>
      </c>
      <c r="L219">
        <v>-1.2946599553380391</v>
      </c>
      <c r="M219">
        <v>-5385.7269201748004</v>
      </c>
      <c r="N219">
        <v>-43.441614999999999</v>
      </c>
      <c r="O219">
        <v>0</v>
      </c>
      <c r="P219">
        <v>-5429.1685351748001</v>
      </c>
      <c r="Q219">
        <v>11658.807707</v>
      </c>
      <c r="R219">
        <v>6171.8865859999996</v>
      </c>
      <c r="S219">
        <v>-5486.9211210000003</v>
      </c>
      <c r="T219">
        <v>-57.752585825200185</v>
      </c>
      <c r="U219">
        <v>11658.807707</v>
      </c>
      <c r="V219">
        <v>6171.8865859999996</v>
      </c>
      <c r="W219">
        <v>-5486.9211210000003</v>
      </c>
      <c r="X219">
        <v>0</v>
      </c>
      <c r="Y219" s="176">
        <v>6171.8865859999996</v>
      </c>
      <c r="Z219">
        <v>-5486.9211210000003</v>
      </c>
    </row>
    <row r="220" spans="1:26">
      <c r="A220" t="s">
        <v>27</v>
      </c>
      <c r="B220" t="s">
        <v>28</v>
      </c>
      <c r="C220" t="s">
        <v>348</v>
      </c>
      <c r="D220" t="s">
        <v>201</v>
      </c>
      <c r="E220">
        <v>1331</v>
      </c>
      <c r="F220">
        <v>491</v>
      </c>
      <c r="G220" t="s">
        <v>30</v>
      </c>
      <c r="H220">
        <v>-10000000</v>
      </c>
      <c r="I220">
        <v>4172.7998500000003</v>
      </c>
      <c r="J220">
        <v>93.620656999999994</v>
      </c>
      <c r="K220">
        <v>92.570875000000001</v>
      </c>
      <c r="L220">
        <v>-0.92285824279351425</v>
      </c>
      <c r="M220">
        <v>-3850.9027371000402</v>
      </c>
      <c r="N220">
        <v>-68.948680999999993</v>
      </c>
      <c r="O220">
        <v>0</v>
      </c>
      <c r="P220">
        <v>-3919.8514181000401</v>
      </c>
      <c r="Q220">
        <v>65539.046644999995</v>
      </c>
      <c r="R220">
        <v>61114.919520000003</v>
      </c>
      <c r="S220">
        <v>-4424.1271249999918</v>
      </c>
      <c r="T220">
        <v>-504.27570689995173</v>
      </c>
      <c r="U220">
        <v>65539.046644999995</v>
      </c>
      <c r="V220">
        <v>61114.919520000003</v>
      </c>
      <c r="W220">
        <v>-4424.1271249999918</v>
      </c>
      <c r="X220">
        <v>0</v>
      </c>
      <c r="Y220" s="176">
        <v>61114.919520000003</v>
      </c>
      <c r="Z220">
        <v>-4424.1271249999918</v>
      </c>
    </row>
    <row r="221" spans="1:26">
      <c r="A221" t="s">
        <v>27</v>
      </c>
      <c r="B221" t="s">
        <v>28</v>
      </c>
      <c r="C221" t="s">
        <v>349</v>
      </c>
      <c r="D221" t="s">
        <v>201</v>
      </c>
      <c r="E221">
        <v>1332</v>
      </c>
      <c r="F221">
        <v>492</v>
      </c>
      <c r="G221" t="s">
        <v>30</v>
      </c>
      <c r="H221">
        <v>-10000000</v>
      </c>
      <c r="I221">
        <v>4134.6294990000006</v>
      </c>
      <c r="J221">
        <v>86.617486</v>
      </c>
      <c r="K221">
        <v>85.572152000000003</v>
      </c>
      <c r="L221">
        <v>-0.94392844043675705</v>
      </c>
      <c r="M221">
        <v>-3902.7943747748809</v>
      </c>
      <c r="N221">
        <v>-55.488430000000001</v>
      </c>
      <c r="O221">
        <v>0</v>
      </c>
      <c r="P221">
        <v>-3958.2828047748808</v>
      </c>
      <c r="Q221">
        <v>91498.611118000001</v>
      </c>
      <c r="R221">
        <v>87035.559202999997</v>
      </c>
      <c r="S221">
        <v>-4463.0519150000036</v>
      </c>
      <c r="T221">
        <v>-504.76911022512286</v>
      </c>
      <c r="U221">
        <v>91498.611118000001</v>
      </c>
      <c r="V221">
        <v>87035.559202999997</v>
      </c>
      <c r="W221">
        <v>-4463.0519150000036</v>
      </c>
      <c r="X221">
        <v>0</v>
      </c>
      <c r="Y221" s="176">
        <v>87035.559202999997</v>
      </c>
      <c r="Z221">
        <v>-4463.0519150000036</v>
      </c>
    </row>
    <row r="222" spans="1:26">
      <c r="A222" t="s">
        <v>27</v>
      </c>
      <c r="B222" t="s">
        <v>28</v>
      </c>
      <c r="C222" t="s">
        <v>350</v>
      </c>
      <c r="D222" t="s">
        <v>205</v>
      </c>
      <c r="E222">
        <v>1333</v>
      </c>
      <c r="F222">
        <v>493</v>
      </c>
      <c r="G222" t="s">
        <v>30</v>
      </c>
      <c r="H222">
        <v>-10000000</v>
      </c>
      <c r="I222">
        <v>4414.2155679999996</v>
      </c>
      <c r="J222">
        <v>362.12149199999999</v>
      </c>
      <c r="K222">
        <v>360.02186699999999</v>
      </c>
      <c r="L222">
        <v>-1.4354134076003167</v>
      </c>
      <c r="M222">
        <v>-6336.2242103452463</v>
      </c>
      <c r="N222">
        <v>-390.72098999999997</v>
      </c>
      <c r="O222">
        <v>0</v>
      </c>
      <c r="P222">
        <v>-6726.9452003452461</v>
      </c>
      <c r="Q222">
        <v>122849.415413</v>
      </c>
      <c r="R222">
        <v>114773.288468</v>
      </c>
      <c r="S222">
        <v>-8076.1269449999963</v>
      </c>
      <c r="T222">
        <v>-1349.1817446547502</v>
      </c>
      <c r="U222">
        <v>122849.415413</v>
      </c>
      <c r="V222">
        <v>114773.288468</v>
      </c>
      <c r="W222">
        <v>-8076.1269449999963</v>
      </c>
      <c r="X222">
        <v>0</v>
      </c>
      <c r="Y222" s="176">
        <v>114773.288468</v>
      </c>
      <c r="Z222">
        <v>-8076.1269449999963</v>
      </c>
    </row>
    <row r="223" spans="1:26">
      <c r="A223" t="s">
        <v>27</v>
      </c>
      <c r="B223" t="s">
        <v>28</v>
      </c>
      <c r="C223" t="s">
        <v>351</v>
      </c>
      <c r="D223" t="s">
        <v>209</v>
      </c>
      <c r="E223">
        <v>1334</v>
      </c>
      <c r="F223">
        <v>494</v>
      </c>
      <c r="G223" t="s">
        <v>30</v>
      </c>
      <c r="H223">
        <v>-10000000</v>
      </c>
      <c r="I223">
        <v>4118.301015</v>
      </c>
      <c r="J223">
        <v>33.811596999999999</v>
      </c>
      <c r="K223">
        <v>33.797997000000002</v>
      </c>
      <c r="L223">
        <v>3.6384876282518588E-2</v>
      </c>
      <c r="M223">
        <v>149.84387292494574</v>
      </c>
      <c r="N223">
        <v>-23.750776999999999</v>
      </c>
      <c r="O223">
        <v>0</v>
      </c>
      <c r="P223">
        <v>126.09309592494574</v>
      </c>
      <c r="Q223">
        <v>16370.357973</v>
      </c>
      <c r="R223">
        <v>16295.677698</v>
      </c>
      <c r="S223">
        <v>-74.68027500000062</v>
      </c>
      <c r="T223">
        <v>-200.77337092494636</v>
      </c>
      <c r="U223">
        <v>16370.357973</v>
      </c>
      <c r="V223">
        <v>16295.677698</v>
      </c>
      <c r="W223">
        <v>-74.68027500000062</v>
      </c>
      <c r="X223">
        <v>0</v>
      </c>
      <c r="Y223" s="176">
        <v>16295.677698</v>
      </c>
      <c r="Z223">
        <v>-74.68027500000062</v>
      </c>
    </row>
    <row r="224" spans="1:26">
      <c r="A224" t="s">
        <v>27</v>
      </c>
      <c r="B224" t="s">
        <v>28</v>
      </c>
      <c r="C224" t="s">
        <v>352</v>
      </c>
      <c r="D224" t="s">
        <v>205</v>
      </c>
      <c r="E224">
        <v>1335</v>
      </c>
      <c r="F224">
        <v>495</v>
      </c>
      <c r="G224" t="s">
        <v>30</v>
      </c>
      <c r="H224">
        <v>-10000000</v>
      </c>
      <c r="I224">
        <v>4280.5636430000004</v>
      </c>
      <c r="J224">
        <v>139.388712</v>
      </c>
      <c r="K224">
        <v>140.232979</v>
      </c>
      <c r="L224">
        <v>1.029295790829339</v>
      </c>
      <c r="M224">
        <v>4405.9661401170015</v>
      </c>
      <c r="N224">
        <v>-149.99803900000001</v>
      </c>
      <c r="O224">
        <v>0</v>
      </c>
      <c r="P224">
        <v>4255.9681011170014</v>
      </c>
      <c r="Q224">
        <v>-85195.660696999999</v>
      </c>
      <c r="R224">
        <v>-81623.498900000006</v>
      </c>
      <c r="S224">
        <v>3572.1617969999934</v>
      </c>
      <c r="T224">
        <v>-683.80630411700804</v>
      </c>
      <c r="U224">
        <v>-85195.660696999999</v>
      </c>
      <c r="V224">
        <v>-81623.498900000006</v>
      </c>
      <c r="W224">
        <v>3572.1617969999934</v>
      </c>
      <c r="X224">
        <v>0</v>
      </c>
      <c r="Y224" s="176">
        <v>-81623.498900000006</v>
      </c>
      <c r="Z224">
        <v>3572.1617969999934</v>
      </c>
    </row>
    <row r="225" spans="1:26">
      <c r="A225" t="s">
        <v>27</v>
      </c>
      <c r="B225" t="s">
        <v>28</v>
      </c>
      <c r="C225" t="s">
        <v>353</v>
      </c>
      <c r="D225" t="s">
        <v>205</v>
      </c>
      <c r="E225">
        <v>1336</v>
      </c>
      <c r="F225">
        <v>496</v>
      </c>
      <c r="G225" t="s">
        <v>30</v>
      </c>
      <c r="H225">
        <v>-10000000</v>
      </c>
      <c r="I225">
        <v>4260.8235119999999</v>
      </c>
      <c r="J225">
        <v>200.26386299999999</v>
      </c>
      <c r="K225">
        <v>201.06096600000001</v>
      </c>
      <c r="L225">
        <v>1.0328324027478857</v>
      </c>
      <c r="M225">
        <v>4400.7165855836447</v>
      </c>
      <c r="N225">
        <v>-183.31587999999999</v>
      </c>
      <c r="O225">
        <v>0</v>
      </c>
      <c r="P225">
        <v>4217.4007055836446</v>
      </c>
      <c r="Q225">
        <v>61995.408013</v>
      </c>
      <c r="R225">
        <v>65169.761895000003</v>
      </c>
      <c r="S225">
        <v>3174.3538820000031</v>
      </c>
      <c r="T225">
        <v>-1043.0468235836415</v>
      </c>
      <c r="U225">
        <v>61995.408013</v>
      </c>
      <c r="V225">
        <v>65169.761895000003</v>
      </c>
      <c r="W225">
        <v>3174.3538820000031</v>
      </c>
      <c r="X225">
        <v>0</v>
      </c>
      <c r="Y225" s="176">
        <v>65169.761895000003</v>
      </c>
      <c r="Z225">
        <v>3174.3538820000031</v>
      </c>
    </row>
    <row r="226" spans="1:26">
      <c r="A226" t="s">
        <v>27</v>
      </c>
      <c r="B226" t="s">
        <v>28</v>
      </c>
      <c r="C226" t="s">
        <v>354</v>
      </c>
      <c r="D226" t="s">
        <v>201</v>
      </c>
      <c r="E226">
        <v>1337</v>
      </c>
      <c r="F226">
        <v>497</v>
      </c>
      <c r="G226" t="s">
        <v>30</v>
      </c>
      <c r="H226">
        <v>-10000000</v>
      </c>
      <c r="I226">
        <v>4088.4097660000002</v>
      </c>
      <c r="J226">
        <v>304.74500799999998</v>
      </c>
      <c r="K226">
        <v>303.58437900000001</v>
      </c>
      <c r="L226">
        <v>-0.64232123276060826</v>
      </c>
      <c r="M226">
        <v>-2626.07240092763</v>
      </c>
      <c r="N226">
        <v>-94.540557000000007</v>
      </c>
      <c r="O226">
        <v>0</v>
      </c>
      <c r="P226">
        <v>-2720.6129579276299</v>
      </c>
      <c r="Q226">
        <v>873795.82681899995</v>
      </c>
      <c r="R226">
        <v>868994.73768599995</v>
      </c>
      <c r="S226">
        <v>-4801.0891330000013</v>
      </c>
      <c r="T226">
        <v>-2080.4761750723715</v>
      </c>
      <c r="U226">
        <v>873795.82681899995</v>
      </c>
      <c r="V226">
        <v>868994.73768599995</v>
      </c>
      <c r="W226">
        <v>-4801.0891330000013</v>
      </c>
      <c r="X226">
        <v>0</v>
      </c>
      <c r="Y226" s="176">
        <v>868994.73768599995</v>
      </c>
      <c r="Z226">
        <v>-4801.0891330000013</v>
      </c>
    </row>
    <row r="227" spans="1:26">
      <c r="A227" t="s">
        <v>27</v>
      </c>
      <c r="B227" t="s">
        <v>28</v>
      </c>
      <c r="C227" t="s">
        <v>355</v>
      </c>
      <c r="D227" t="s">
        <v>200</v>
      </c>
      <c r="E227">
        <v>1338</v>
      </c>
      <c r="F227">
        <v>498</v>
      </c>
      <c r="G227" t="s">
        <v>30</v>
      </c>
      <c r="H227">
        <v>-10000000</v>
      </c>
      <c r="I227">
        <v>4140.3309129999998</v>
      </c>
      <c r="J227">
        <v>66.669984999999997</v>
      </c>
      <c r="K227">
        <v>65.383015999999998</v>
      </c>
      <c r="L227">
        <v>-1.2754494562972172</v>
      </c>
      <c r="M227">
        <v>-5280.782811876411</v>
      </c>
      <c r="N227">
        <v>-45.422947000000001</v>
      </c>
      <c r="O227">
        <v>0</v>
      </c>
      <c r="P227">
        <v>-5326.205758876411</v>
      </c>
      <c r="Q227">
        <v>53832.291202</v>
      </c>
      <c r="R227">
        <v>48332.211762999999</v>
      </c>
      <c r="S227">
        <v>-5500.079439000001</v>
      </c>
      <c r="T227">
        <v>-173.87368012359002</v>
      </c>
      <c r="U227">
        <v>53832.291202</v>
      </c>
      <c r="V227">
        <v>48332.211762999999</v>
      </c>
      <c r="W227">
        <v>-5500.079439000001</v>
      </c>
      <c r="X227">
        <v>0</v>
      </c>
      <c r="Y227" s="176">
        <v>48332.211762999999</v>
      </c>
      <c r="Z227">
        <v>-5500.079439000001</v>
      </c>
    </row>
    <row r="228" spans="1:26">
      <c r="A228" t="s">
        <v>27</v>
      </c>
      <c r="B228" t="s">
        <v>28</v>
      </c>
      <c r="C228" t="s">
        <v>356</v>
      </c>
      <c r="D228" t="s">
        <v>200</v>
      </c>
      <c r="E228">
        <v>1339</v>
      </c>
      <c r="F228">
        <v>499</v>
      </c>
      <c r="G228" t="s">
        <v>30</v>
      </c>
      <c r="H228">
        <v>-10000000</v>
      </c>
      <c r="I228">
        <v>4146.3806599999998</v>
      </c>
      <c r="J228">
        <v>53.720579000000001</v>
      </c>
      <c r="K228">
        <v>52.434967999999998</v>
      </c>
      <c r="L228">
        <v>-1.3067938966295118</v>
      </c>
      <c r="M228">
        <v>-5418.4649395906472</v>
      </c>
      <c r="N228">
        <v>-51.971713999999999</v>
      </c>
      <c r="O228">
        <v>0</v>
      </c>
      <c r="P228">
        <v>-5470.4366535906474</v>
      </c>
      <c r="Q228">
        <v>-48292.244892000002</v>
      </c>
      <c r="R228">
        <v>-53757.837986999999</v>
      </c>
      <c r="S228">
        <v>-5465.5930949999965</v>
      </c>
      <c r="T228">
        <v>4.8435585906509004</v>
      </c>
      <c r="U228">
        <v>-48292.244892000002</v>
      </c>
      <c r="V228">
        <v>-53757.837986999999</v>
      </c>
      <c r="W228">
        <v>-5465.5930949999965</v>
      </c>
      <c r="X228">
        <v>0</v>
      </c>
      <c r="Y228" s="176">
        <v>-53757.837986999999</v>
      </c>
      <c r="Z228">
        <v>-5465.5930949999965</v>
      </c>
    </row>
    <row r="229" spans="1:26">
      <c r="A229" t="s">
        <v>27</v>
      </c>
      <c r="B229" t="s">
        <v>28</v>
      </c>
      <c r="C229" t="s">
        <v>357</v>
      </c>
      <c r="D229" t="s">
        <v>200</v>
      </c>
      <c r="E229">
        <v>1340</v>
      </c>
      <c r="F229">
        <v>500</v>
      </c>
      <c r="G229" t="s">
        <v>30</v>
      </c>
      <c r="H229">
        <v>-10000000</v>
      </c>
      <c r="I229">
        <v>4296.316358</v>
      </c>
      <c r="J229">
        <v>177.33894599999999</v>
      </c>
      <c r="K229">
        <v>176.24757600000001</v>
      </c>
      <c r="L229">
        <v>-0.8362242955584781</v>
      </c>
      <c r="M229">
        <v>-3592.6841199649161</v>
      </c>
      <c r="N229">
        <v>-207.760279</v>
      </c>
      <c r="O229">
        <v>0</v>
      </c>
      <c r="P229">
        <v>-3800.4443989649162</v>
      </c>
      <c r="Q229">
        <v>-175892.53558900001</v>
      </c>
      <c r="R229">
        <v>-180314.917953</v>
      </c>
      <c r="S229">
        <v>-4422.38236399999</v>
      </c>
      <c r="T229">
        <v>-621.93796503507383</v>
      </c>
      <c r="U229">
        <v>-175892.53558900001</v>
      </c>
      <c r="V229">
        <v>-180314.917953</v>
      </c>
      <c r="W229">
        <v>-4422.38236399999</v>
      </c>
      <c r="X229">
        <v>0</v>
      </c>
      <c r="Y229" s="176">
        <v>-180314.917953</v>
      </c>
      <c r="Z229">
        <v>-4422.38236399999</v>
      </c>
    </row>
    <row r="230" spans="1:26">
      <c r="A230" t="s">
        <v>27</v>
      </c>
      <c r="B230" t="s">
        <v>28</v>
      </c>
      <c r="C230" t="s">
        <v>358</v>
      </c>
      <c r="D230" t="s">
        <v>388</v>
      </c>
      <c r="E230">
        <v>1341</v>
      </c>
      <c r="F230">
        <v>501</v>
      </c>
      <c r="G230" t="s">
        <v>30</v>
      </c>
      <c r="H230">
        <v>-10000000</v>
      </c>
      <c r="I230">
        <v>4094.104902</v>
      </c>
      <c r="J230">
        <v>20.376783</v>
      </c>
      <c r="K230">
        <v>19.886614999999999</v>
      </c>
      <c r="L230">
        <v>-0.50127742267851416</v>
      </c>
      <c r="M230">
        <v>-2052.2823534500308</v>
      </c>
      <c r="N230">
        <v>-10.849107</v>
      </c>
      <c r="O230">
        <v>0</v>
      </c>
      <c r="P230">
        <v>-2063.1314604500308</v>
      </c>
      <c r="Q230">
        <v>27572.722942</v>
      </c>
      <c r="R230">
        <v>25430.118398999999</v>
      </c>
      <c r="S230">
        <v>-2142.6045430000013</v>
      </c>
      <c r="T230">
        <v>-79.473082549970513</v>
      </c>
      <c r="U230">
        <v>27572.722942</v>
      </c>
      <c r="V230">
        <v>25430.118398999999</v>
      </c>
      <c r="W230">
        <v>-2142.6045430000013</v>
      </c>
      <c r="X230">
        <v>0</v>
      </c>
      <c r="Y230" s="176">
        <v>25430.118398999999</v>
      </c>
      <c r="Z230">
        <v>-2142.6045430000013</v>
      </c>
    </row>
    <row r="231" spans="1:26">
      <c r="A231" t="s">
        <v>27</v>
      </c>
      <c r="B231" t="s">
        <v>28</v>
      </c>
      <c r="C231" t="s">
        <v>359</v>
      </c>
      <c r="D231" t="s">
        <v>201</v>
      </c>
      <c r="E231">
        <v>1342</v>
      </c>
      <c r="F231">
        <v>630</v>
      </c>
      <c r="G231" t="s">
        <v>30</v>
      </c>
      <c r="H231">
        <v>-10000000</v>
      </c>
      <c r="I231">
        <v>4152.7171639999997</v>
      </c>
      <c r="J231">
        <v>61.697958999999997</v>
      </c>
      <c r="K231">
        <v>60.657178000000002</v>
      </c>
      <c r="L231">
        <v>-0.98305804785493611</v>
      </c>
      <c r="M231">
        <v>-4082.3620285355264</v>
      </c>
      <c r="N231">
        <v>-51.151815999999997</v>
      </c>
      <c r="O231">
        <v>0</v>
      </c>
      <c r="P231">
        <v>-4133.513844535526</v>
      </c>
      <c r="Q231">
        <v>-1285.2331509999999</v>
      </c>
      <c r="R231">
        <v>-5711.7785370000001</v>
      </c>
      <c r="S231">
        <v>-4426.5453859999998</v>
      </c>
      <c r="T231">
        <v>-293.03154146447378</v>
      </c>
      <c r="U231">
        <v>-1285.2331509999999</v>
      </c>
      <c r="V231">
        <v>-5711.7785370000001</v>
      </c>
      <c r="W231">
        <v>-4426.5453859999998</v>
      </c>
      <c r="X231">
        <v>0</v>
      </c>
      <c r="Y231" s="176">
        <v>-5711.7785370000001</v>
      </c>
      <c r="Z231">
        <v>-4426.5453859999998</v>
      </c>
    </row>
    <row r="232" spans="1:26">
      <c r="A232" t="s">
        <v>27</v>
      </c>
      <c r="B232" t="s">
        <v>28</v>
      </c>
      <c r="C232" t="s">
        <v>360</v>
      </c>
      <c r="D232" t="s">
        <v>201</v>
      </c>
      <c r="E232">
        <v>1343</v>
      </c>
      <c r="F232">
        <v>502</v>
      </c>
      <c r="G232" t="s">
        <v>30</v>
      </c>
      <c r="H232">
        <v>-10000000</v>
      </c>
      <c r="I232">
        <v>4252.8682939999999</v>
      </c>
      <c r="J232">
        <v>112.60038299999999</v>
      </c>
      <c r="K232">
        <v>111.531085</v>
      </c>
      <c r="L232">
        <v>-0.89985738297083928</v>
      </c>
      <c r="M232">
        <v>-3826.9749331584976</v>
      </c>
      <c r="N232">
        <v>-106.686423</v>
      </c>
      <c r="O232">
        <v>0</v>
      </c>
      <c r="P232">
        <v>-3933.6613561584977</v>
      </c>
      <c r="Q232">
        <v>-9920.9580420000002</v>
      </c>
      <c r="R232">
        <v>-14338.785254</v>
      </c>
      <c r="S232">
        <v>-4417.8272120000001</v>
      </c>
      <c r="T232">
        <v>-484.16585584150243</v>
      </c>
      <c r="U232">
        <v>-9920.9580420000002</v>
      </c>
      <c r="V232">
        <v>-14338.785254</v>
      </c>
      <c r="W232">
        <v>-4417.8272120000001</v>
      </c>
      <c r="X232">
        <v>0</v>
      </c>
      <c r="Y232" s="176">
        <v>-14338.785254</v>
      </c>
      <c r="Z232">
        <v>-4417.8272120000001</v>
      </c>
    </row>
    <row r="233" spans="1:26">
      <c r="A233" t="s">
        <v>27</v>
      </c>
      <c r="B233" t="s">
        <v>28</v>
      </c>
      <c r="C233" t="s">
        <v>361</v>
      </c>
      <c r="D233" t="s">
        <v>200</v>
      </c>
      <c r="E233">
        <v>1344</v>
      </c>
      <c r="F233">
        <v>503</v>
      </c>
      <c r="G233" t="s">
        <v>30</v>
      </c>
      <c r="H233">
        <v>-10000000</v>
      </c>
      <c r="I233">
        <v>4199.9458050000003</v>
      </c>
      <c r="J233">
        <v>102.605242</v>
      </c>
      <c r="K233">
        <v>101.28816</v>
      </c>
      <c r="L233">
        <v>-1.2370759843051851</v>
      </c>
      <c r="M233">
        <v>-5195.6520907488084</v>
      </c>
      <c r="N233">
        <v>-92.457965000000002</v>
      </c>
      <c r="O233">
        <v>0</v>
      </c>
      <c r="P233">
        <v>-5288.110055748808</v>
      </c>
      <c r="Q233">
        <v>-10049.536480000001</v>
      </c>
      <c r="R233">
        <v>-15566.484974000001</v>
      </c>
      <c r="S233">
        <v>-5516.9484940000002</v>
      </c>
      <c r="T233">
        <v>-228.8384382511922</v>
      </c>
      <c r="U233">
        <v>-10049.536480000001</v>
      </c>
      <c r="V233">
        <v>-15566.484974000001</v>
      </c>
      <c r="W233">
        <v>-5516.9484940000002</v>
      </c>
      <c r="X233">
        <v>0</v>
      </c>
      <c r="Y233" s="176">
        <v>-15566.484974000001</v>
      </c>
      <c r="Z233">
        <v>-5516.9484940000002</v>
      </c>
    </row>
    <row r="234" spans="1:26">
      <c r="A234" t="s">
        <v>27</v>
      </c>
      <c r="B234" t="s">
        <v>28</v>
      </c>
      <c r="C234" t="s">
        <v>362</v>
      </c>
      <c r="D234" t="s">
        <v>205</v>
      </c>
      <c r="E234">
        <v>1345</v>
      </c>
      <c r="F234">
        <v>504</v>
      </c>
      <c r="G234" t="s">
        <v>30</v>
      </c>
      <c r="H234">
        <v>-10000000</v>
      </c>
      <c r="I234">
        <v>4280.5547980000001</v>
      </c>
      <c r="J234">
        <v>173.45300599999999</v>
      </c>
      <c r="K234">
        <v>174.28801799999999</v>
      </c>
      <c r="L234">
        <v>1.0375214082530972</v>
      </c>
      <c r="M234">
        <v>4441.1672421255125</v>
      </c>
      <c r="N234">
        <v>-163.647547</v>
      </c>
      <c r="O234">
        <v>0</v>
      </c>
      <c r="P234">
        <v>4277.519695125513</v>
      </c>
      <c r="Q234">
        <v>34374.613576999996</v>
      </c>
      <c r="R234">
        <v>37732.750306000002</v>
      </c>
      <c r="S234">
        <v>3358.1367290000053</v>
      </c>
      <c r="T234">
        <v>-919.38296612550766</v>
      </c>
      <c r="U234">
        <v>34374.613576999996</v>
      </c>
      <c r="V234">
        <v>37732.750306000002</v>
      </c>
      <c r="W234">
        <v>3358.1367290000053</v>
      </c>
      <c r="X234">
        <v>0</v>
      </c>
      <c r="Y234" s="176">
        <v>37732.750306000002</v>
      </c>
      <c r="Z234">
        <v>3358.1367290000053</v>
      </c>
    </row>
    <row r="235" spans="1:26">
      <c r="A235" t="s">
        <v>27</v>
      </c>
      <c r="B235" t="s">
        <v>28</v>
      </c>
      <c r="C235" t="s">
        <v>363</v>
      </c>
      <c r="D235" t="s">
        <v>200</v>
      </c>
      <c r="E235">
        <v>1346</v>
      </c>
      <c r="F235">
        <v>631</v>
      </c>
      <c r="G235" t="s">
        <v>30</v>
      </c>
      <c r="H235">
        <v>-10000000</v>
      </c>
      <c r="I235">
        <v>4149.6365770000002</v>
      </c>
      <c r="J235">
        <v>58.728254999999997</v>
      </c>
      <c r="K235">
        <v>65.658252000000005</v>
      </c>
      <c r="L235">
        <v>7.4739854847314957</v>
      </c>
      <c r="M235">
        <v>31014.323543408893</v>
      </c>
      <c r="N235">
        <v>-41.964148999999999</v>
      </c>
      <c r="O235">
        <v>0</v>
      </c>
      <c r="P235">
        <v>30972.359394408893</v>
      </c>
      <c r="Q235">
        <v>37012.626600000003</v>
      </c>
      <c r="R235">
        <v>66313.819984999995</v>
      </c>
      <c r="S235">
        <v>29301.193384999991</v>
      </c>
      <c r="T235">
        <v>-1671.166009408902</v>
      </c>
      <c r="U235">
        <v>37012.626600000003</v>
      </c>
      <c r="V235">
        <v>66313.819984999995</v>
      </c>
      <c r="W235">
        <v>29301.193384999991</v>
      </c>
      <c r="X235">
        <v>0</v>
      </c>
      <c r="Y235" s="176">
        <v>66313.819984999995</v>
      </c>
      <c r="Z235">
        <v>29301.193384999991</v>
      </c>
    </row>
    <row r="236" spans="1:26">
      <c r="A236" t="s">
        <v>27</v>
      </c>
      <c r="B236" t="s">
        <v>28</v>
      </c>
      <c r="C236" t="s">
        <v>364</v>
      </c>
      <c r="D236" t="s">
        <v>200</v>
      </c>
      <c r="E236">
        <v>1347</v>
      </c>
      <c r="F236">
        <v>505</v>
      </c>
      <c r="G236" t="s">
        <v>30</v>
      </c>
      <c r="H236">
        <v>-10000000</v>
      </c>
      <c r="I236">
        <v>4302.3100560000003</v>
      </c>
      <c r="J236">
        <v>146.57117400000001</v>
      </c>
      <c r="K236">
        <v>147.39465799999999</v>
      </c>
      <c r="L236">
        <v>0.97434896521481773</v>
      </c>
      <c r="M236">
        <v>4191.9513510969045</v>
      </c>
      <c r="N236">
        <v>-154.46174500000001</v>
      </c>
      <c r="O236">
        <v>0</v>
      </c>
      <c r="P236">
        <v>4037.4896060969045</v>
      </c>
      <c r="Q236">
        <v>-54968.802207000001</v>
      </c>
      <c r="R236">
        <v>-51544.817998999999</v>
      </c>
      <c r="S236">
        <v>3423.9842080000017</v>
      </c>
      <c r="T236">
        <v>-613.50539809690281</v>
      </c>
      <c r="U236">
        <v>-54968.802207000001</v>
      </c>
      <c r="V236">
        <v>-51544.817998999999</v>
      </c>
      <c r="W236">
        <v>3423.9842080000017</v>
      </c>
      <c r="X236">
        <v>0</v>
      </c>
      <c r="Y236" s="176">
        <v>-51544.817998999999</v>
      </c>
      <c r="Z236">
        <v>3423.9842080000017</v>
      </c>
    </row>
    <row r="237" spans="1:26">
      <c r="A237" t="s">
        <v>27</v>
      </c>
      <c r="B237" t="s">
        <v>28</v>
      </c>
      <c r="C237" t="s">
        <v>365</v>
      </c>
      <c r="D237" t="s">
        <v>197</v>
      </c>
      <c r="E237">
        <v>1348</v>
      </c>
      <c r="F237">
        <v>506</v>
      </c>
      <c r="G237" t="s">
        <v>30</v>
      </c>
      <c r="H237">
        <v>-10000000</v>
      </c>
      <c r="I237">
        <v>4144.5191919999997</v>
      </c>
      <c r="J237">
        <v>79.587046999999998</v>
      </c>
      <c r="K237">
        <v>80.445276000000007</v>
      </c>
      <c r="L237">
        <v>0.99338961728006592</v>
      </c>
      <c r="M237">
        <v>4117.1223339507678</v>
      </c>
      <c r="N237">
        <v>-56.033461000000003</v>
      </c>
      <c r="O237">
        <v>0</v>
      </c>
      <c r="P237">
        <v>4061.0888729507678</v>
      </c>
      <c r="Q237">
        <v>57607.108669000001</v>
      </c>
      <c r="R237">
        <v>61180.755721000001</v>
      </c>
      <c r="S237">
        <v>3573.6470520000003</v>
      </c>
      <c r="T237">
        <v>-487.44182095076758</v>
      </c>
      <c r="U237">
        <v>57607.108669000001</v>
      </c>
      <c r="V237">
        <v>61180.755721000001</v>
      </c>
      <c r="W237">
        <v>3573.6470520000003</v>
      </c>
      <c r="X237">
        <v>0</v>
      </c>
      <c r="Y237" s="176">
        <v>61180.755721000001</v>
      </c>
      <c r="Z237">
        <v>3573.6470520000003</v>
      </c>
    </row>
    <row r="238" spans="1:26">
      <c r="A238" t="s">
        <v>27</v>
      </c>
      <c r="B238" t="s">
        <v>28</v>
      </c>
      <c r="C238" t="s">
        <v>366</v>
      </c>
      <c r="D238" t="s">
        <v>197</v>
      </c>
      <c r="E238">
        <v>1349</v>
      </c>
      <c r="F238">
        <v>507</v>
      </c>
      <c r="G238" t="s">
        <v>30</v>
      </c>
      <c r="H238">
        <v>-10000000</v>
      </c>
      <c r="I238">
        <v>4267.2947549999999</v>
      </c>
      <c r="J238">
        <v>195.03193400000001</v>
      </c>
      <c r="K238">
        <v>195.82537600000001</v>
      </c>
      <c r="L238">
        <v>1.023298386269498</v>
      </c>
      <c r="M238">
        <v>4366.7158365277928</v>
      </c>
      <c r="N238">
        <v>-201.71103299999999</v>
      </c>
      <c r="O238">
        <v>0</v>
      </c>
      <c r="P238">
        <v>4165.0048035277932</v>
      </c>
      <c r="Q238">
        <v>-61499.333147999998</v>
      </c>
      <c r="R238">
        <v>-58180.657369</v>
      </c>
      <c r="S238">
        <v>3318.6757789999974</v>
      </c>
      <c r="T238">
        <v>-846.32902452779581</v>
      </c>
      <c r="U238">
        <v>-61499.333147999998</v>
      </c>
      <c r="V238">
        <v>-58180.657369</v>
      </c>
      <c r="W238">
        <v>3318.6757789999974</v>
      </c>
      <c r="X238">
        <v>0</v>
      </c>
      <c r="Y238" s="176">
        <v>-58180.657369</v>
      </c>
      <c r="Z238">
        <v>3318.6757789999974</v>
      </c>
    </row>
    <row r="239" spans="1:26">
      <c r="A239" t="s">
        <v>27</v>
      </c>
      <c r="B239" t="s">
        <v>28</v>
      </c>
      <c r="C239" t="s">
        <v>367</v>
      </c>
      <c r="D239" t="s">
        <v>205</v>
      </c>
      <c r="E239">
        <v>1350</v>
      </c>
      <c r="F239">
        <v>508</v>
      </c>
      <c r="G239" t="s">
        <v>30</v>
      </c>
      <c r="H239">
        <v>-10000000</v>
      </c>
      <c r="I239">
        <v>4185.7738200000003</v>
      </c>
      <c r="J239">
        <v>125.512286</v>
      </c>
      <c r="K239">
        <v>126.376271</v>
      </c>
      <c r="L239">
        <v>1.0618420446215755</v>
      </c>
      <c r="M239">
        <v>4444.6306313522628</v>
      </c>
      <c r="N239">
        <v>-113.837519</v>
      </c>
      <c r="O239">
        <v>0</v>
      </c>
      <c r="P239">
        <v>4330.7931123522631</v>
      </c>
      <c r="Q239">
        <v>-18858.664209999999</v>
      </c>
      <c r="R239">
        <v>-15212.502778</v>
      </c>
      <c r="S239">
        <v>3646.161431999999</v>
      </c>
      <c r="T239">
        <v>-684.63168035226408</v>
      </c>
      <c r="U239">
        <v>-18858.664209999999</v>
      </c>
      <c r="V239">
        <v>-15212.502778</v>
      </c>
      <c r="W239">
        <v>3646.161431999999</v>
      </c>
      <c r="X239">
        <v>0</v>
      </c>
      <c r="Y239" s="176">
        <v>-15212.502778</v>
      </c>
      <c r="Z239">
        <v>3646.161431999999</v>
      </c>
    </row>
    <row r="240" spans="1:26">
      <c r="A240" t="s">
        <v>27</v>
      </c>
      <c r="B240" t="s">
        <v>28</v>
      </c>
      <c r="C240" t="s">
        <v>368</v>
      </c>
      <c r="D240" t="s">
        <v>198</v>
      </c>
      <c r="E240">
        <v>1351</v>
      </c>
      <c r="F240">
        <v>509</v>
      </c>
      <c r="G240" t="s">
        <v>30</v>
      </c>
      <c r="H240">
        <v>-10000000</v>
      </c>
      <c r="I240">
        <v>4103.7005419999996</v>
      </c>
      <c r="J240">
        <v>17.894311999999999</v>
      </c>
      <c r="K240">
        <v>16.849201000000001</v>
      </c>
      <c r="L240">
        <v>-1.0804626554530219</v>
      </c>
      <c r="M240">
        <v>-4433.8951847933249</v>
      </c>
      <c r="N240">
        <v>-13.748780999999999</v>
      </c>
      <c r="O240">
        <v>0</v>
      </c>
      <c r="P240">
        <v>-4447.6439657933252</v>
      </c>
      <c r="Q240">
        <v>-457.22855299999998</v>
      </c>
      <c r="R240">
        <v>-4975.5852530000002</v>
      </c>
      <c r="S240">
        <v>-4518.3567000000003</v>
      </c>
      <c r="T240">
        <v>-70.712734206675123</v>
      </c>
      <c r="U240">
        <v>-457.22855299999998</v>
      </c>
      <c r="V240">
        <v>-4975.5852530000002</v>
      </c>
      <c r="W240">
        <v>-4518.3567000000003</v>
      </c>
      <c r="X240">
        <v>0</v>
      </c>
      <c r="Y240" s="176">
        <v>-4975.5852530000002</v>
      </c>
      <c r="Z240">
        <v>-4518.3567000000003</v>
      </c>
    </row>
    <row r="241" spans="1:26">
      <c r="A241" t="s">
        <v>27</v>
      </c>
      <c r="B241" t="s">
        <v>28</v>
      </c>
      <c r="C241" t="s">
        <v>369</v>
      </c>
      <c r="D241" t="s">
        <v>205</v>
      </c>
      <c r="E241">
        <v>1352</v>
      </c>
      <c r="F241">
        <v>510</v>
      </c>
      <c r="G241" t="s">
        <v>30</v>
      </c>
      <c r="H241">
        <v>-10000000</v>
      </c>
      <c r="I241">
        <v>4249.3852639999996</v>
      </c>
      <c r="J241">
        <v>200.449748</v>
      </c>
      <c r="K241">
        <v>201.27440899999999</v>
      </c>
      <c r="L241">
        <v>1.0698521791075453</v>
      </c>
      <c r="M241">
        <v>4546.2140845578906</v>
      </c>
      <c r="N241">
        <v>-178.119969</v>
      </c>
      <c r="O241">
        <v>0</v>
      </c>
      <c r="P241">
        <v>4368.0941155578903</v>
      </c>
      <c r="Q241">
        <v>83268.236206000001</v>
      </c>
      <c r="R241">
        <v>86541.394211999999</v>
      </c>
      <c r="S241">
        <v>3273.1580059999978</v>
      </c>
      <c r="T241">
        <v>-1094.9361095578925</v>
      </c>
      <c r="U241">
        <v>83268.236206000001</v>
      </c>
      <c r="V241">
        <v>86541.394211999999</v>
      </c>
      <c r="W241">
        <v>3273.1580059999978</v>
      </c>
      <c r="X241">
        <v>0</v>
      </c>
      <c r="Y241" s="176">
        <v>86541.394211999999</v>
      </c>
      <c r="Z241">
        <v>3273.1580059999978</v>
      </c>
    </row>
    <row r="242" spans="1:26">
      <c r="A242" t="s">
        <v>27</v>
      </c>
      <c r="B242" t="s">
        <v>28</v>
      </c>
      <c r="C242" t="s">
        <v>370</v>
      </c>
      <c r="D242" t="s">
        <v>205</v>
      </c>
      <c r="E242">
        <v>1353</v>
      </c>
      <c r="F242">
        <v>511</v>
      </c>
      <c r="G242" t="s">
        <v>30</v>
      </c>
      <c r="H242">
        <v>-10000000</v>
      </c>
      <c r="I242">
        <v>4145.1819930000001</v>
      </c>
      <c r="J242">
        <v>69.685866000000004</v>
      </c>
      <c r="K242">
        <v>70.558257999999995</v>
      </c>
      <c r="L242">
        <v>1.0041700438810157</v>
      </c>
      <c r="M242">
        <v>4162.4675838056064</v>
      </c>
      <c r="N242">
        <v>-43.142172000000002</v>
      </c>
      <c r="O242">
        <v>0</v>
      </c>
      <c r="P242">
        <v>4119.3254118056066</v>
      </c>
      <c r="Q242">
        <v>83098.938276000001</v>
      </c>
      <c r="R242">
        <v>86690.800193999996</v>
      </c>
      <c r="S242">
        <v>3591.8619179999951</v>
      </c>
      <c r="T242">
        <v>-527.46349380561151</v>
      </c>
      <c r="U242">
        <v>83098.938276000001</v>
      </c>
      <c r="V242">
        <v>86690.800193999996</v>
      </c>
      <c r="W242">
        <v>3591.8619179999951</v>
      </c>
      <c r="X242">
        <v>0</v>
      </c>
      <c r="Y242" s="176">
        <v>86690.800193999996</v>
      </c>
      <c r="Z242">
        <v>3591.8619179999951</v>
      </c>
    </row>
    <row r="243" spans="1:26">
      <c r="A243" t="s">
        <v>27</v>
      </c>
      <c r="B243" t="s">
        <v>28</v>
      </c>
      <c r="C243" t="s">
        <v>371</v>
      </c>
      <c r="D243" t="s">
        <v>197</v>
      </c>
      <c r="E243">
        <v>1354</v>
      </c>
      <c r="F243">
        <v>512</v>
      </c>
      <c r="G243" t="s">
        <v>30</v>
      </c>
      <c r="H243">
        <v>-10000000</v>
      </c>
      <c r="I243">
        <v>4197.1699509999999</v>
      </c>
      <c r="J243">
        <v>108.155764</v>
      </c>
      <c r="K243">
        <v>108.996515</v>
      </c>
      <c r="L243">
        <v>0.97979492956226943</v>
      </c>
      <c r="M243">
        <v>4112.3658365009187</v>
      </c>
      <c r="N243">
        <v>-93.171766000000005</v>
      </c>
      <c r="O243">
        <v>0</v>
      </c>
      <c r="P243">
        <v>4019.1940705009188</v>
      </c>
      <c r="Q243">
        <v>13197.134999</v>
      </c>
      <c r="R243">
        <v>16695.602573</v>
      </c>
      <c r="S243">
        <v>3498.4675740000002</v>
      </c>
      <c r="T243">
        <v>-520.72649650091853</v>
      </c>
      <c r="U243">
        <v>13197.134999</v>
      </c>
      <c r="V243">
        <v>16695.602573</v>
      </c>
      <c r="W243">
        <v>3498.4675740000002</v>
      </c>
      <c r="X243">
        <v>0</v>
      </c>
      <c r="Y243" s="176">
        <v>16695.602573</v>
      </c>
      <c r="Z243">
        <v>3498.4675740000002</v>
      </c>
    </row>
    <row r="244" spans="1:26">
      <c r="A244" t="s">
        <v>27</v>
      </c>
      <c r="B244" t="s">
        <v>28</v>
      </c>
      <c r="C244" t="s">
        <v>372</v>
      </c>
      <c r="D244" t="s">
        <v>201</v>
      </c>
      <c r="E244">
        <v>1356</v>
      </c>
      <c r="F244">
        <v>513</v>
      </c>
      <c r="G244" t="s">
        <v>30</v>
      </c>
      <c r="H244">
        <v>-10000000</v>
      </c>
      <c r="I244">
        <v>4146.2968139999994</v>
      </c>
      <c r="J244">
        <v>390.05356699999999</v>
      </c>
      <c r="K244">
        <v>390.83612699999998</v>
      </c>
      <c r="L244">
        <v>1.215925768203989</v>
      </c>
      <c r="M244">
        <v>5041.5891387647016</v>
      </c>
      <c r="N244">
        <v>-187.943479</v>
      </c>
      <c r="O244">
        <v>0</v>
      </c>
      <c r="P244">
        <v>4853.645659764702</v>
      </c>
      <c r="Q244">
        <v>915031.72285000002</v>
      </c>
      <c r="R244">
        <v>917171.56678999995</v>
      </c>
      <c r="S244">
        <v>2139.8439399999334</v>
      </c>
      <c r="T244">
        <v>-2713.8017197647687</v>
      </c>
      <c r="U244">
        <v>915031.72285000002</v>
      </c>
      <c r="V244">
        <v>917171.56678999995</v>
      </c>
      <c r="W244">
        <v>2139.8439399999334</v>
      </c>
      <c r="X244">
        <v>0</v>
      </c>
      <c r="Y244" s="176">
        <v>917171.56678999995</v>
      </c>
      <c r="Z244">
        <v>2139.8439399999334</v>
      </c>
    </row>
    <row r="245" spans="1:26">
      <c r="A245" t="s">
        <v>27</v>
      </c>
      <c r="B245" t="s">
        <v>28</v>
      </c>
      <c r="C245" t="s">
        <v>373</v>
      </c>
      <c r="D245" t="s">
        <v>199</v>
      </c>
      <c r="E245">
        <v>1357</v>
      </c>
      <c r="F245">
        <v>514</v>
      </c>
      <c r="G245" t="s">
        <v>30</v>
      </c>
      <c r="H245">
        <v>-10000000</v>
      </c>
      <c r="I245">
        <v>4242.1507879999999</v>
      </c>
      <c r="J245">
        <v>103.539018</v>
      </c>
      <c r="K245">
        <v>104.31672500000001</v>
      </c>
      <c r="L245">
        <v>0.9026839614224571</v>
      </c>
      <c r="M245">
        <v>3829.3214782632381</v>
      </c>
      <c r="N245">
        <v>-114.501159</v>
      </c>
      <c r="O245">
        <v>0</v>
      </c>
      <c r="P245">
        <v>3714.8203192632382</v>
      </c>
      <c r="Q245">
        <v>-110922.31395900001</v>
      </c>
      <c r="R245">
        <v>-107516.933751</v>
      </c>
      <c r="S245">
        <v>3405.3802080000023</v>
      </c>
      <c r="T245">
        <v>-309.44011126323585</v>
      </c>
      <c r="U245">
        <v>-110922.31395900001</v>
      </c>
      <c r="V245">
        <v>-107516.933751</v>
      </c>
      <c r="W245">
        <v>3405.3802080000023</v>
      </c>
      <c r="X245">
        <v>0</v>
      </c>
      <c r="Y245" s="176">
        <v>-107516.933751</v>
      </c>
      <c r="Z245">
        <v>3405.3802080000023</v>
      </c>
    </row>
    <row r="246" spans="1:26">
      <c r="A246" t="s">
        <v>27</v>
      </c>
      <c r="B246" t="s">
        <v>28</v>
      </c>
      <c r="C246" t="s">
        <v>374</v>
      </c>
      <c r="D246" t="s">
        <v>201</v>
      </c>
      <c r="E246">
        <v>1358</v>
      </c>
      <c r="F246">
        <v>515</v>
      </c>
      <c r="G246" t="s">
        <v>30</v>
      </c>
      <c r="H246">
        <v>-10000000</v>
      </c>
      <c r="I246">
        <v>4215.6688450000001</v>
      </c>
      <c r="J246">
        <v>99.527563999999998</v>
      </c>
      <c r="K246">
        <v>98.462340999999995</v>
      </c>
      <c r="L246">
        <v>-0.92253900019067758</v>
      </c>
      <c r="M246">
        <v>-3889.1189214012888</v>
      </c>
      <c r="N246">
        <v>-88.124810999999994</v>
      </c>
      <c r="O246">
        <v>0</v>
      </c>
      <c r="P246">
        <v>-3977.243732401289</v>
      </c>
      <c r="Q246">
        <v>6378.4004439999999</v>
      </c>
      <c r="R246">
        <v>1930.013886</v>
      </c>
      <c r="S246">
        <v>-4448.3865580000002</v>
      </c>
      <c r="T246">
        <v>-471.14282559871117</v>
      </c>
      <c r="U246">
        <v>6378.4004439999999</v>
      </c>
      <c r="V246">
        <v>1930.013886</v>
      </c>
      <c r="W246">
        <v>-4448.3865580000002</v>
      </c>
      <c r="X246">
        <v>0</v>
      </c>
      <c r="Y246" s="176">
        <v>1930.013886</v>
      </c>
      <c r="Z246">
        <v>-4448.3865580000002</v>
      </c>
    </row>
    <row r="247" spans="1:26">
      <c r="A247" t="s">
        <v>27</v>
      </c>
      <c r="B247" t="s">
        <v>28</v>
      </c>
      <c r="C247" t="s">
        <v>61</v>
      </c>
      <c r="D247" t="s">
        <v>205</v>
      </c>
      <c r="E247">
        <v>1359</v>
      </c>
      <c r="F247">
        <v>516</v>
      </c>
      <c r="G247" t="s">
        <v>30</v>
      </c>
      <c r="H247">
        <v>-10000000</v>
      </c>
      <c r="I247">
        <v>4223.457222</v>
      </c>
      <c r="J247">
        <v>328.78042199999999</v>
      </c>
      <c r="K247">
        <v>329.488654</v>
      </c>
      <c r="L247">
        <v>1.0760902093394449</v>
      </c>
      <c r="M247">
        <v>4544.8209661581704</v>
      </c>
      <c r="N247">
        <v>-261.41515199999998</v>
      </c>
      <c r="O247">
        <v>0</v>
      </c>
      <c r="P247">
        <v>4283.4058141581709</v>
      </c>
      <c r="Q247">
        <v>331860.964614</v>
      </c>
      <c r="R247">
        <v>334362.12706099998</v>
      </c>
      <c r="S247">
        <v>2501.1624469999806</v>
      </c>
      <c r="T247">
        <v>-1782.2433671581903</v>
      </c>
      <c r="U247">
        <v>331860.964614</v>
      </c>
      <c r="V247">
        <v>334362.12706099998</v>
      </c>
      <c r="W247">
        <v>2501.1624469999806</v>
      </c>
      <c r="X247">
        <v>0</v>
      </c>
      <c r="Y247" s="176">
        <v>334362.12706099998</v>
      </c>
      <c r="Z247">
        <v>2501.1624469999806</v>
      </c>
    </row>
    <row r="248" spans="1:26">
      <c r="A248" t="s">
        <v>27</v>
      </c>
      <c r="B248" t="s">
        <v>28</v>
      </c>
      <c r="C248" t="s">
        <v>375</v>
      </c>
      <c r="D248" t="s">
        <v>199</v>
      </c>
      <c r="E248">
        <v>1360</v>
      </c>
      <c r="F248">
        <v>517</v>
      </c>
      <c r="G248" t="s">
        <v>30</v>
      </c>
      <c r="H248">
        <v>-10000000</v>
      </c>
      <c r="I248">
        <v>4105.8364879999999</v>
      </c>
      <c r="J248">
        <v>68.646668000000005</v>
      </c>
      <c r="K248">
        <v>69.443511999999998</v>
      </c>
      <c r="L248">
        <v>0.89611731575429654</v>
      </c>
      <c r="M248">
        <v>3679.3111725526078</v>
      </c>
      <c r="N248">
        <v>-30.620794</v>
      </c>
      <c r="O248">
        <v>0</v>
      </c>
      <c r="P248">
        <v>3648.6903785526079</v>
      </c>
      <c r="Q248">
        <v>138850.99277300001</v>
      </c>
      <c r="R248">
        <v>142048.79333499999</v>
      </c>
      <c r="S248">
        <v>3197.8005619999894</v>
      </c>
      <c r="T248">
        <v>-450.88981655261841</v>
      </c>
      <c r="U248">
        <v>138850.99277300001</v>
      </c>
      <c r="V248">
        <v>142048.79333499999</v>
      </c>
      <c r="W248">
        <v>3197.8005619999894</v>
      </c>
      <c r="X248">
        <v>0</v>
      </c>
      <c r="Y248" s="176">
        <v>142048.79333499999</v>
      </c>
      <c r="Z248">
        <v>3197.8005619999894</v>
      </c>
    </row>
    <row r="249" spans="1:26">
      <c r="A249" t="s">
        <v>27</v>
      </c>
      <c r="B249" t="s">
        <v>28</v>
      </c>
      <c r="C249" t="s">
        <v>376</v>
      </c>
      <c r="D249" t="s">
        <v>201</v>
      </c>
      <c r="E249">
        <v>1361</v>
      </c>
      <c r="F249">
        <v>632</v>
      </c>
      <c r="G249" t="s">
        <v>30</v>
      </c>
      <c r="H249">
        <v>-10000000</v>
      </c>
      <c r="I249">
        <v>4150.1855809999997</v>
      </c>
      <c r="J249">
        <v>75.650295999999997</v>
      </c>
      <c r="K249">
        <v>74.610373999999993</v>
      </c>
      <c r="L249">
        <v>-0.95618165493772467</v>
      </c>
      <c r="M249">
        <v>-3968.331317139262</v>
      </c>
      <c r="N249">
        <v>-57.264150999999998</v>
      </c>
      <c r="O249">
        <v>0</v>
      </c>
      <c r="P249">
        <v>-4025.5954681392618</v>
      </c>
      <c r="Q249">
        <v>32448.501495</v>
      </c>
      <c r="R249">
        <v>28026.264520000001</v>
      </c>
      <c r="S249">
        <v>-4422.2369749999998</v>
      </c>
      <c r="T249">
        <v>-396.64150686073799</v>
      </c>
      <c r="U249">
        <v>32448.501495</v>
      </c>
      <c r="V249">
        <v>28026.264520000001</v>
      </c>
      <c r="W249">
        <v>-4422.2369749999998</v>
      </c>
      <c r="X249">
        <v>0</v>
      </c>
      <c r="Y249" s="176">
        <v>28026.264520000001</v>
      </c>
      <c r="Z249">
        <v>-4422.2369749999998</v>
      </c>
    </row>
    <row r="250" spans="1:26">
      <c r="A250" t="s">
        <v>27</v>
      </c>
      <c r="B250" t="s">
        <v>28</v>
      </c>
      <c r="C250" t="s">
        <v>377</v>
      </c>
      <c r="D250" t="s">
        <v>201</v>
      </c>
      <c r="E250">
        <v>1362</v>
      </c>
      <c r="F250">
        <v>518</v>
      </c>
      <c r="G250" t="s">
        <v>30</v>
      </c>
      <c r="H250">
        <v>-10000000</v>
      </c>
      <c r="I250">
        <v>4169.1913830000003</v>
      </c>
      <c r="J250">
        <v>97.568201999999999</v>
      </c>
      <c r="K250">
        <v>96.509084000000001</v>
      </c>
      <c r="L250">
        <v>-0.911503820869913</v>
      </c>
      <c r="M250">
        <v>-3800.2338755424171</v>
      </c>
      <c r="N250">
        <v>-63.584733999999997</v>
      </c>
      <c r="O250">
        <v>0</v>
      </c>
      <c r="P250">
        <v>-3863.8186095424171</v>
      </c>
      <c r="Q250">
        <v>115146.63404200001</v>
      </c>
      <c r="R250">
        <v>110695.11953900001</v>
      </c>
      <c r="S250">
        <v>-4451.5145029999985</v>
      </c>
      <c r="T250">
        <v>-587.69589345758141</v>
      </c>
      <c r="U250">
        <v>115146.63404200001</v>
      </c>
      <c r="V250">
        <v>110695.11953900001</v>
      </c>
      <c r="W250">
        <v>-4451.5145029999985</v>
      </c>
      <c r="X250">
        <v>0</v>
      </c>
      <c r="Y250" s="176">
        <v>110695.11953900001</v>
      </c>
      <c r="Z250">
        <v>-4451.5145029999985</v>
      </c>
    </row>
    <row r="251" spans="1:26">
      <c r="A251" t="s">
        <v>27</v>
      </c>
      <c r="B251" t="s">
        <v>28</v>
      </c>
      <c r="C251" t="s">
        <v>251</v>
      </c>
      <c r="D251" t="s">
        <v>202</v>
      </c>
      <c r="E251">
        <v>1363</v>
      </c>
      <c r="F251">
        <v>519</v>
      </c>
      <c r="G251" t="s">
        <v>30</v>
      </c>
      <c r="H251">
        <v>-10000000</v>
      </c>
      <c r="I251">
        <v>4152.8181240000004</v>
      </c>
      <c r="J251">
        <v>105.479844</v>
      </c>
      <c r="K251">
        <v>103.781611</v>
      </c>
      <c r="L251">
        <v>-1.5942002235633337</v>
      </c>
      <c r="M251">
        <v>-6620.4235816986647</v>
      </c>
      <c r="N251">
        <v>-67.129299000000003</v>
      </c>
      <c r="O251">
        <v>0</v>
      </c>
      <c r="P251">
        <v>-6687.5528806986649</v>
      </c>
      <c r="Q251">
        <v>127857.784849</v>
      </c>
      <c r="R251">
        <v>120688.01994699999</v>
      </c>
      <c r="S251">
        <v>-7169.7649020000099</v>
      </c>
      <c r="T251">
        <v>-482.21202130134498</v>
      </c>
      <c r="U251">
        <v>127857.784849</v>
      </c>
      <c r="V251">
        <v>120688.01994699999</v>
      </c>
      <c r="W251">
        <v>-7169.7649020000099</v>
      </c>
      <c r="X251">
        <v>0</v>
      </c>
      <c r="Y251" s="176">
        <v>120688.01994699999</v>
      </c>
      <c r="Z251">
        <v>-7169.7649020000099</v>
      </c>
    </row>
    <row r="252" spans="1:26">
      <c r="A252" t="s">
        <v>27</v>
      </c>
      <c r="B252" t="s">
        <v>28</v>
      </c>
      <c r="C252" t="s">
        <v>378</v>
      </c>
      <c r="D252" t="s">
        <v>198</v>
      </c>
      <c r="E252">
        <v>1364</v>
      </c>
      <c r="F252">
        <v>520</v>
      </c>
      <c r="G252" t="s">
        <v>30</v>
      </c>
      <c r="H252">
        <v>-10000000</v>
      </c>
      <c r="I252">
        <v>4128.0940069999997</v>
      </c>
      <c r="J252">
        <v>33.814168000000002</v>
      </c>
      <c r="K252">
        <v>32.757961000000002</v>
      </c>
      <c r="L252">
        <v>-1.0574884665044335</v>
      </c>
      <c r="M252">
        <v>-4365.4118010485718</v>
      </c>
      <c r="N252">
        <v>-25.497108999999998</v>
      </c>
      <c r="O252">
        <v>0</v>
      </c>
      <c r="P252">
        <v>-4390.9089100485717</v>
      </c>
      <c r="Q252">
        <v>7782.2428950000003</v>
      </c>
      <c r="R252">
        <v>3249.7276059999999</v>
      </c>
      <c r="S252">
        <v>-4532.5152890000008</v>
      </c>
      <c r="T252">
        <v>-141.60637895142918</v>
      </c>
      <c r="U252">
        <v>7782.2428950000003</v>
      </c>
      <c r="V252">
        <v>3249.7276059999999</v>
      </c>
      <c r="W252">
        <v>-4532.5152890000008</v>
      </c>
      <c r="X252">
        <v>0</v>
      </c>
      <c r="Y252" s="176">
        <v>3249.7276059999999</v>
      </c>
      <c r="Z252">
        <v>-4532.5152890000008</v>
      </c>
    </row>
    <row r="253" spans="1:26">
      <c r="A253" t="s">
        <v>27</v>
      </c>
      <c r="B253" t="s">
        <v>28</v>
      </c>
      <c r="C253" t="s">
        <v>379</v>
      </c>
      <c r="D253" t="s">
        <v>205</v>
      </c>
      <c r="E253">
        <v>1365</v>
      </c>
      <c r="F253">
        <v>521</v>
      </c>
      <c r="G253" t="s">
        <v>30</v>
      </c>
      <c r="H253">
        <v>-10000000</v>
      </c>
      <c r="I253">
        <v>4144.5961459999999</v>
      </c>
      <c r="J253">
        <v>89.649477000000005</v>
      </c>
      <c r="K253">
        <v>88.605592000000001</v>
      </c>
      <c r="L253">
        <v>-0.92735155020192217</v>
      </c>
      <c r="M253">
        <v>-3843.4976609540122</v>
      </c>
      <c r="N253">
        <v>-56.712802000000003</v>
      </c>
      <c r="O253">
        <v>0</v>
      </c>
      <c r="P253">
        <v>-3900.2104629540122</v>
      </c>
      <c r="Q253">
        <v>103885.087409</v>
      </c>
      <c r="R253">
        <v>99448.523044999994</v>
      </c>
      <c r="S253">
        <v>-4436.5643640000053</v>
      </c>
      <c r="T253">
        <v>-536.3539010459931</v>
      </c>
      <c r="U253">
        <v>103885.087409</v>
      </c>
      <c r="V253">
        <v>99448.523044999994</v>
      </c>
      <c r="W253">
        <v>-4436.5643640000053</v>
      </c>
      <c r="X253">
        <v>0</v>
      </c>
      <c r="Y253" s="176">
        <v>99448.523044999994</v>
      </c>
      <c r="Z253">
        <v>-4436.5643640000053</v>
      </c>
    </row>
    <row r="254" spans="1:26">
      <c r="A254" t="s">
        <v>27</v>
      </c>
      <c r="B254" t="s">
        <v>28</v>
      </c>
      <c r="C254" t="s">
        <v>58</v>
      </c>
      <c r="D254" t="s">
        <v>200</v>
      </c>
      <c r="E254">
        <v>1366</v>
      </c>
      <c r="F254">
        <v>522</v>
      </c>
      <c r="G254" t="s">
        <v>30</v>
      </c>
      <c r="H254">
        <v>-10000000</v>
      </c>
      <c r="I254">
        <v>4162.6240969999999</v>
      </c>
      <c r="J254">
        <v>86.613197</v>
      </c>
      <c r="K254">
        <v>85.309353000000002</v>
      </c>
      <c r="L254">
        <v>-1.2636964660659964</v>
      </c>
      <c r="M254">
        <v>-5260.2933609400588</v>
      </c>
      <c r="N254">
        <v>-68.335363000000001</v>
      </c>
      <c r="O254">
        <v>0</v>
      </c>
      <c r="P254">
        <v>-5328.628723940059</v>
      </c>
      <c r="Q254">
        <v>27916.099010000002</v>
      </c>
      <c r="R254">
        <v>22397.071059999998</v>
      </c>
      <c r="S254">
        <v>-5519.0279500000033</v>
      </c>
      <c r="T254">
        <v>-190.39922605994434</v>
      </c>
      <c r="U254">
        <v>27916.099010000002</v>
      </c>
      <c r="V254">
        <v>22397.071059999998</v>
      </c>
      <c r="W254">
        <v>-5519.0279500000033</v>
      </c>
      <c r="X254">
        <v>0</v>
      </c>
      <c r="Y254" s="176">
        <v>22397.071059999998</v>
      </c>
      <c r="Z254">
        <v>-5519.0279500000033</v>
      </c>
    </row>
    <row r="255" spans="1:26">
      <c r="A255" t="s">
        <v>27</v>
      </c>
      <c r="B255" t="s">
        <v>28</v>
      </c>
      <c r="C255" t="s">
        <v>380</v>
      </c>
      <c r="D255" t="s">
        <v>200</v>
      </c>
      <c r="E255">
        <v>1367</v>
      </c>
      <c r="F255">
        <v>523</v>
      </c>
      <c r="G255" t="s">
        <v>30</v>
      </c>
      <c r="H255">
        <v>-10000000</v>
      </c>
      <c r="I255">
        <v>4106.2938350000004</v>
      </c>
      <c r="J255">
        <v>71.825160999999994</v>
      </c>
      <c r="K255">
        <v>70.527296000000007</v>
      </c>
      <c r="L255">
        <v>-1.2850561920840411</v>
      </c>
      <c r="M255">
        <v>-5276.8183191832741</v>
      </c>
      <c r="N255">
        <v>-30.174744</v>
      </c>
      <c r="O255">
        <v>0</v>
      </c>
      <c r="P255">
        <v>-5306.993063183274</v>
      </c>
      <c r="Q255">
        <v>155993.118728</v>
      </c>
      <c r="R255">
        <v>150395.65330999999</v>
      </c>
      <c r="S255">
        <v>-5597.465418000007</v>
      </c>
      <c r="T255">
        <v>-290.47235481673306</v>
      </c>
      <c r="U255">
        <v>155993.118728</v>
      </c>
      <c r="V255">
        <v>150395.65330999999</v>
      </c>
      <c r="W255">
        <v>-5597.465418000007</v>
      </c>
      <c r="X255">
        <v>0</v>
      </c>
      <c r="Y255" s="176">
        <v>150395.65330999999</v>
      </c>
      <c r="Z255">
        <v>-5597.465418000007</v>
      </c>
    </row>
    <row r="256" spans="1:26">
      <c r="A256" t="s">
        <v>27</v>
      </c>
      <c r="B256" t="s">
        <v>28</v>
      </c>
      <c r="C256" t="s">
        <v>386</v>
      </c>
      <c r="D256" t="s">
        <v>201</v>
      </c>
      <c r="E256">
        <v>1368</v>
      </c>
      <c r="F256">
        <v>524</v>
      </c>
      <c r="G256" t="s">
        <v>30</v>
      </c>
      <c r="H256">
        <v>-10000000</v>
      </c>
      <c r="I256">
        <v>4180.4946579999996</v>
      </c>
      <c r="J256">
        <v>133.46947800000001</v>
      </c>
      <c r="K256">
        <v>132.41661500000001</v>
      </c>
      <c r="L256">
        <v>-0.84697062888480745</v>
      </c>
      <c r="M256">
        <v>-3540.7561895358376</v>
      </c>
      <c r="N256">
        <v>-93.368465</v>
      </c>
      <c r="O256">
        <v>0</v>
      </c>
      <c r="P256">
        <v>-3634.1246545358376</v>
      </c>
      <c r="Q256">
        <v>139055.82300500001</v>
      </c>
      <c r="R256">
        <v>134632.46042300001</v>
      </c>
      <c r="S256">
        <v>-4423.3625820000016</v>
      </c>
      <c r="T256">
        <v>-789.23792746416393</v>
      </c>
      <c r="U256">
        <v>139055.82300500001</v>
      </c>
      <c r="V256">
        <v>134632.46042300001</v>
      </c>
      <c r="W256">
        <v>-4423.3625820000016</v>
      </c>
      <c r="X256">
        <v>0</v>
      </c>
      <c r="Y256" s="176">
        <v>134632.46042300001</v>
      </c>
      <c r="Z256">
        <v>-4423.3625820000016</v>
      </c>
    </row>
    <row r="257" spans="1:26">
      <c r="A257" t="s">
        <v>27</v>
      </c>
      <c r="B257" t="s">
        <v>28</v>
      </c>
      <c r="C257" t="s">
        <v>381</v>
      </c>
      <c r="D257" t="s">
        <v>197</v>
      </c>
      <c r="E257">
        <v>1369</v>
      </c>
      <c r="F257">
        <v>525</v>
      </c>
      <c r="G257" t="s">
        <v>30</v>
      </c>
      <c r="H257">
        <v>-10000000</v>
      </c>
      <c r="I257">
        <v>4152.9562299999998</v>
      </c>
      <c r="J257">
        <v>73.615891000000005</v>
      </c>
      <c r="K257">
        <v>74.471462000000002</v>
      </c>
      <c r="L257">
        <v>0.97595750046326379</v>
      </c>
      <c r="M257">
        <v>4053.1087817641392</v>
      </c>
      <c r="N257">
        <v>-58.52402</v>
      </c>
      <c r="O257">
        <v>0</v>
      </c>
      <c r="P257">
        <v>3994.5847617641393</v>
      </c>
      <c r="Q257">
        <v>15338.914525</v>
      </c>
      <c r="R257">
        <v>18948.167599</v>
      </c>
      <c r="S257">
        <v>3609.2530740000002</v>
      </c>
      <c r="T257">
        <v>-385.33168776413913</v>
      </c>
      <c r="U257">
        <v>15338.914525</v>
      </c>
      <c r="V257">
        <v>18948.167599</v>
      </c>
      <c r="W257">
        <v>3609.2530740000002</v>
      </c>
      <c r="X257">
        <v>0</v>
      </c>
      <c r="Y257" s="176">
        <v>18948.167599</v>
      </c>
      <c r="Z257">
        <v>3609.2530740000002</v>
      </c>
    </row>
    <row r="258" spans="1:26">
      <c r="A258" t="s">
        <v>27</v>
      </c>
      <c r="B258" t="s">
        <v>28</v>
      </c>
      <c r="C258" t="s">
        <v>382</v>
      </c>
      <c r="D258" t="s">
        <v>205</v>
      </c>
      <c r="E258">
        <v>1370</v>
      </c>
      <c r="F258">
        <v>633</v>
      </c>
      <c r="G258" t="s">
        <v>30</v>
      </c>
      <c r="H258">
        <v>-10000000</v>
      </c>
      <c r="I258">
        <v>4260.8448870000002</v>
      </c>
      <c r="J258">
        <v>140.538355</v>
      </c>
      <c r="K258">
        <v>141.36375100000001</v>
      </c>
      <c r="L258">
        <v>0.9740501096039671</v>
      </c>
      <c r="M258">
        <v>4150.276429187853</v>
      </c>
      <c r="N258">
        <v>-125.82939</v>
      </c>
      <c r="O258">
        <v>0</v>
      </c>
      <c r="P258">
        <v>4024.4470391878531</v>
      </c>
      <c r="Q258">
        <v>43154.770455999998</v>
      </c>
      <c r="R258">
        <v>46486.447673000002</v>
      </c>
      <c r="S258">
        <v>3331.677217000004</v>
      </c>
      <c r="T258">
        <v>-692.76982218784906</v>
      </c>
      <c r="U258">
        <v>43154.770455999998</v>
      </c>
      <c r="V258">
        <v>46486.447673000002</v>
      </c>
      <c r="W258">
        <v>3331.677217000004</v>
      </c>
      <c r="X258">
        <v>0</v>
      </c>
      <c r="Y258" s="176">
        <v>46486.447673000002</v>
      </c>
      <c r="Z258">
        <v>3331.677217000004</v>
      </c>
    </row>
    <row r="259" spans="1:26">
      <c r="A259" t="s">
        <v>27</v>
      </c>
      <c r="B259" t="s">
        <v>28</v>
      </c>
      <c r="C259" t="s">
        <v>383</v>
      </c>
      <c r="D259" t="s">
        <v>201</v>
      </c>
      <c r="E259">
        <v>1371</v>
      </c>
      <c r="F259">
        <v>526</v>
      </c>
      <c r="G259" t="s">
        <v>30</v>
      </c>
      <c r="H259">
        <v>-10000000</v>
      </c>
      <c r="I259">
        <v>4146.4082410000001</v>
      </c>
      <c r="J259">
        <v>102.531274</v>
      </c>
      <c r="K259">
        <v>101.466323</v>
      </c>
      <c r="L259">
        <v>-0.92648934106902869</v>
      </c>
      <c r="M259">
        <v>-3841.6030390072806</v>
      </c>
      <c r="N259">
        <v>-62.316020000000002</v>
      </c>
      <c r="O259">
        <v>0</v>
      </c>
      <c r="P259">
        <v>-3903.9190590072808</v>
      </c>
      <c r="Q259">
        <v>136347.360396</v>
      </c>
      <c r="R259">
        <v>131835.47754399999</v>
      </c>
      <c r="S259">
        <v>-4511.8828520000097</v>
      </c>
      <c r="T259">
        <v>-607.96379299272894</v>
      </c>
      <c r="U259">
        <v>136347.360396</v>
      </c>
      <c r="V259">
        <v>131835.47754399999</v>
      </c>
      <c r="W259">
        <v>-4511.8828520000097</v>
      </c>
      <c r="X259">
        <v>0</v>
      </c>
      <c r="Y259" s="176">
        <v>131835.47754399999</v>
      </c>
      <c r="Z259">
        <v>-4511.8828520000097</v>
      </c>
    </row>
    <row r="260" spans="1:26">
      <c r="A260" t="s">
        <v>27</v>
      </c>
      <c r="B260" t="s">
        <v>28</v>
      </c>
      <c r="C260" t="s">
        <v>63</v>
      </c>
      <c r="D260" t="s">
        <v>205</v>
      </c>
      <c r="E260">
        <v>1373</v>
      </c>
      <c r="F260">
        <v>527</v>
      </c>
      <c r="G260" t="s">
        <v>30</v>
      </c>
      <c r="H260">
        <v>-10000000</v>
      </c>
      <c r="I260">
        <v>4253.561428</v>
      </c>
      <c r="J260">
        <v>119.510105</v>
      </c>
      <c r="K260">
        <v>120.37399499999999</v>
      </c>
      <c r="L260">
        <v>1.0379380712095143</v>
      </c>
      <c r="M260">
        <v>4414.933344349507</v>
      </c>
      <c r="N260">
        <v>-112.744843</v>
      </c>
      <c r="O260">
        <v>0</v>
      </c>
      <c r="P260">
        <v>4302.1885013495066</v>
      </c>
      <c r="Q260">
        <v>-2031.856325</v>
      </c>
      <c r="R260">
        <v>1549.5596190000001</v>
      </c>
      <c r="S260">
        <v>3581.4159440000003</v>
      </c>
      <c r="T260">
        <v>-720.77255734950631</v>
      </c>
      <c r="U260">
        <v>-2031.856325</v>
      </c>
      <c r="V260">
        <v>1549.5596190000001</v>
      </c>
      <c r="W260">
        <v>3581.4159440000003</v>
      </c>
      <c r="X260">
        <v>0</v>
      </c>
      <c r="Y260" s="176">
        <v>1549.5596190000001</v>
      </c>
      <c r="Z260">
        <v>3581.4159440000003</v>
      </c>
    </row>
    <row r="261" spans="1:26">
      <c r="A261" t="s">
        <v>27</v>
      </c>
      <c r="B261" t="s">
        <v>28</v>
      </c>
      <c r="C261" t="s">
        <v>384</v>
      </c>
      <c r="D261" t="s">
        <v>201</v>
      </c>
      <c r="E261">
        <v>1374</v>
      </c>
      <c r="F261">
        <v>528</v>
      </c>
      <c r="G261" t="s">
        <v>30</v>
      </c>
      <c r="H261">
        <v>-10000000</v>
      </c>
      <c r="I261">
        <v>4146.9928849999997</v>
      </c>
      <c r="J261">
        <v>67.619856999999996</v>
      </c>
      <c r="K261">
        <v>68.435524000000001</v>
      </c>
      <c r="L261">
        <v>0.92735832235098059</v>
      </c>
      <c r="M261">
        <v>3845.7483646350524</v>
      </c>
      <c r="N261">
        <v>-50.420647000000002</v>
      </c>
      <c r="O261">
        <v>0</v>
      </c>
      <c r="P261">
        <v>3795.3277176350525</v>
      </c>
      <c r="Q261">
        <v>32455.680082999999</v>
      </c>
      <c r="R261">
        <v>35880.227387999999</v>
      </c>
      <c r="S261">
        <v>3424.5473050000001</v>
      </c>
      <c r="T261">
        <v>-370.78041263505247</v>
      </c>
      <c r="U261">
        <v>32455.680082999999</v>
      </c>
      <c r="V261">
        <v>35880.227387999999</v>
      </c>
      <c r="W261">
        <v>3424.5473050000001</v>
      </c>
      <c r="X261">
        <v>0</v>
      </c>
      <c r="Y261" s="176">
        <v>35880.227387999999</v>
      </c>
      <c r="Z261">
        <v>3424.5473050000001</v>
      </c>
    </row>
    <row r="262" spans="1:26">
      <c r="A262" t="s">
        <v>27</v>
      </c>
      <c r="B262" t="s">
        <v>28</v>
      </c>
      <c r="C262" t="s">
        <v>385</v>
      </c>
      <c r="D262" t="s">
        <v>200</v>
      </c>
      <c r="E262">
        <v>1375</v>
      </c>
      <c r="F262">
        <v>529</v>
      </c>
      <c r="G262" t="s">
        <v>30</v>
      </c>
      <c r="H262">
        <v>-10000000</v>
      </c>
      <c r="I262">
        <v>4181.8138290000006</v>
      </c>
      <c r="J262">
        <v>146.51912999999999</v>
      </c>
      <c r="K262">
        <v>147.278659</v>
      </c>
      <c r="L262">
        <v>0.91365428640332402</v>
      </c>
      <c r="M262">
        <v>3820.7321298065476</v>
      </c>
      <c r="N262">
        <v>-94.735736000000003</v>
      </c>
      <c r="O262">
        <v>0</v>
      </c>
      <c r="P262">
        <v>3725.9963938065475</v>
      </c>
      <c r="Q262">
        <v>200065.59314099999</v>
      </c>
      <c r="R262">
        <v>202924.325366</v>
      </c>
      <c r="S262">
        <v>2858.7322250000143</v>
      </c>
      <c r="T262">
        <v>-867.26416880653323</v>
      </c>
      <c r="U262">
        <v>200065.59314099999</v>
      </c>
      <c r="V262">
        <v>202924.325366</v>
      </c>
      <c r="W262">
        <v>2858.7322250000143</v>
      </c>
      <c r="X262">
        <v>0</v>
      </c>
      <c r="Y262" s="176">
        <v>202924.325366</v>
      </c>
      <c r="Z262">
        <v>2858.7322250000143</v>
      </c>
    </row>
    <row r="263" spans="1:26">
      <c r="A263" t="s">
        <v>27</v>
      </c>
      <c r="B263" t="s">
        <v>28</v>
      </c>
      <c r="C263" t="s">
        <v>298</v>
      </c>
      <c r="D263" t="s">
        <v>200</v>
      </c>
      <c r="E263">
        <v>1376</v>
      </c>
      <c r="F263">
        <v>433</v>
      </c>
      <c r="G263" t="s">
        <v>30</v>
      </c>
      <c r="H263">
        <v>-10000000</v>
      </c>
      <c r="I263">
        <v>3734.7770270000001</v>
      </c>
      <c r="J263">
        <v>388.31866600000001</v>
      </c>
      <c r="K263">
        <v>389.64076399999999</v>
      </c>
      <c r="L263">
        <v>1.3776002997955681</v>
      </c>
      <c r="M263">
        <v>5145.0299520648005</v>
      </c>
      <c r="N263">
        <v>-854.50087299999996</v>
      </c>
      <c r="O263">
        <v>0</v>
      </c>
      <c r="P263">
        <v>4290.5290790648005</v>
      </c>
      <c r="Q263">
        <v>595158.44773200003</v>
      </c>
      <c r="R263">
        <v>597966.48446299997</v>
      </c>
      <c r="S263">
        <v>2808.0367309999419</v>
      </c>
      <c r="T263">
        <v>-1482.4923480648586</v>
      </c>
      <c r="U263">
        <v>595158.44773200003</v>
      </c>
      <c r="V263">
        <v>597966.48446299997</v>
      </c>
      <c r="W263">
        <v>2808.0367309999419</v>
      </c>
      <c r="X263">
        <v>0</v>
      </c>
      <c r="Y263" s="176">
        <v>597966.48446299997</v>
      </c>
      <c r="Z263">
        <v>2808.0367309999419</v>
      </c>
    </row>
    <row r="264" spans="1:26">
      <c r="A264" t="s">
        <v>27</v>
      </c>
      <c r="B264" t="s">
        <v>28</v>
      </c>
      <c r="C264" t="s">
        <v>40</v>
      </c>
      <c r="D264" t="s">
        <v>201</v>
      </c>
      <c r="E264">
        <v>1377</v>
      </c>
      <c r="F264">
        <v>434</v>
      </c>
      <c r="G264" t="s">
        <v>30</v>
      </c>
      <c r="H264">
        <v>10000000</v>
      </c>
      <c r="I264">
        <v>-4198.2151690000001</v>
      </c>
      <c r="J264">
        <v>135.37578999999999</v>
      </c>
      <c r="K264">
        <v>134.13399100000001</v>
      </c>
      <c r="L264">
        <v>-1.2040496699440963</v>
      </c>
      <c r="M264">
        <v>5054.8595885887489</v>
      </c>
      <c r="N264">
        <v>394.45437800000002</v>
      </c>
      <c r="O264">
        <v>0</v>
      </c>
      <c r="P264">
        <v>5449.3139665887493</v>
      </c>
      <c r="Q264">
        <v>7478.4253989999997</v>
      </c>
      <c r="R264">
        <v>12962.361283</v>
      </c>
      <c r="S264">
        <v>5483.9358840000004</v>
      </c>
      <c r="T264">
        <v>34.621917411251161</v>
      </c>
      <c r="U264">
        <v>7478.4253989999997</v>
      </c>
      <c r="V264">
        <v>12962.361283</v>
      </c>
      <c r="W264">
        <v>5483.9358840000004</v>
      </c>
      <c r="X264">
        <v>0</v>
      </c>
      <c r="Y264" s="176">
        <v>12962.361283</v>
      </c>
      <c r="Z264">
        <v>5483.9358840000004</v>
      </c>
    </row>
    <row r="265" spans="1:26">
      <c r="A265" t="s">
        <v>27</v>
      </c>
      <c r="B265" t="s">
        <v>28</v>
      </c>
      <c r="C265" t="s">
        <v>300</v>
      </c>
      <c r="D265" t="s">
        <v>201</v>
      </c>
      <c r="E265">
        <v>1378</v>
      </c>
      <c r="F265">
        <v>436</v>
      </c>
      <c r="G265" t="s">
        <v>30</v>
      </c>
      <c r="H265">
        <v>2000000</v>
      </c>
      <c r="I265">
        <v>-549.53181899999993</v>
      </c>
      <c r="J265">
        <v>821.70575899999994</v>
      </c>
      <c r="K265">
        <v>821.99609599999997</v>
      </c>
      <c r="L265">
        <v>0.36149070229217151</v>
      </c>
      <c r="M265">
        <v>-198.65064318220445</v>
      </c>
      <c r="N265">
        <v>391.12631399999998</v>
      </c>
      <c r="O265">
        <v>0</v>
      </c>
      <c r="P265">
        <v>192.47567081779553</v>
      </c>
      <c r="Q265">
        <v>-205837.45612300001</v>
      </c>
      <c r="R265">
        <v>-205441.612861</v>
      </c>
      <c r="S265">
        <v>395.84326200000942</v>
      </c>
      <c r="T265">
        <v>203.36759118221389</v>
      </c>
      <c r="U265">
        <v>-205837.45612300001</v>
      </c>
      <c r="V265">
        <v>-205441.612861</v>
      </c>
      <c r="W265">
        <v>395.84326200000942</v>
      </c>
      <c r="X265">
        <v>0</v>
      </c>
      <c r="Y265" s="176">
        <v>-205441.612861</v>
      </c>
      <c r="Z265">
        <v>395.84326200000942</v>
      </c>
    </row>
    <row r="266" spans="1:26">
      <c r="A266" t="s">
        <v>27</v>
      </c>
      <c r="B266" t="s">
        <v>28</v>
      </c>
      <c r="C266" t="s">
        <v>71</v>
      </c>
      <c r="D266" t="s">
        <v>200</v>
      </c>
      <c r="E266">
        <v>1379</v>
      </c>
      <c r="F266">
        <v>435</v>
      </c>
      <c r="G266" t="s">
        <v>30</v>
      </c>
      <c r="H266">
        <v>-10000000</v>
      </c>
      <c r="I266">
        <v>4173.2429190000003</v>
      </c>
      <c r="J266">
        <v>93.535819000000004</v>
      </c>
      <c r="K266">
        <v>92.272683999999998</v>
      </c>
      <c r="L266">
        <v>-1.2710573950727038</v>
      </c>
      <c r="M266">
        <v>-5304.431273629747</v>
      </c>
      <c r="N266">
        <v>-285.332133</v>
      </c>
      <c r="O266">
        <v>0</v>
      </c>
      <c r="P266">
        <v>-5589.7634066297469</v>
      </c>
      <c r="Q266">
        <v>-30584.115990999999</v>
      </c>
      <c r="R266">
        <v>-36091.51197</v>
      </c>
      <c r="S266">
        <v>-5507.3959790000008</v>
      </c>
      <c r="T266">
        <v>82.367427629746089</v>
      </c>
      <c r="U266">
        <v>-30584.115990999999</v>
      </c>
      <c r="V266">
        <v>-36091.51197</v>
      </c>
      <c r="W266">
        <v>-5507.3959790000008</v>
      </c>
      <c r="X266">
        <v>0</v>
      </c>
      <c r="Y266" s="176">
        <v>-36091.51197</v>
      </c>
      <c r="Z266">
        <v>-5507.3959790000008</v>
      </c>
    </row>
    <row r="267" spans="1:26">
      <c r="A267" t="s">
        <v>27</v>
      </c>
      <c r="B267" t="s">
        <v>301</v>
      </c>
      <c r="C267" t="s">
        <v>304</v>
      </c>
      <c r="D267" t="s">
        <v>205</v>
      </c>
      <c r="E267">
        <v>1480</v>
      </c>
      <c r="F267">
        <v>531</v>
      </c>
      <c r="G267" t="s">
        <v>30</v>
      </c>
      <c r="H267">
        <v>10000000</v>
      </c>
      <c r="I267">
        <v>-4316.6290399999998</v>
      </c>
      <c r="J267">
        <v>240.31760499999999</v>
      </c>
      <c r="K267">
        <v>241.097736</v>
      </c>
      <c r="L267">
        <v>1.036040970114648</v>
      </c>
      <c r="M267">
        <v>-4472.2045382266615</v>
      </c>
      <c r="N267">
        <v>225.182052</v>
      </c>
      <c r="O267">
        <v>0</v>
      </c>
      <c r="P267">
        <v>-4247.0224862266614</v>
      </c>
      <c r="Q267">
        <v>-120271.55535900001</v>
      </c>
      <c r="R267">
        <v>-123249.959028</v>
      </c>
      <c r="S267">
        <v>-2978.4036689999921</v>
      </c>
      <c r="T267">
        <v>1268.6188172266693</v>
      </c>
      <c r="U267">
        <v>-120271.55535900001</v>
      </c>
      <c r="V267">
        <v>-123249.959028</v>
      </c>
      <c r="W267">
        <v>-2978.4036689999921</v>
      </c>
      <c r="X267">
        <v>0</v>
      </c>
      <c r="Y267" s="176">
        <v>-123249.959028</v>
      </c>
      <c r="Z267">
        <v>-2978.4036689999921</v>
      </c>
    </row>
    <row r="268" spans="1:26">
      <c r="A268" t="s">
        <v>27</v>
      </c>
      <c r="B268" t="s">
        <v>301</v>
      </c>
      <c r="C268" t="s">
        <v>305</v>
      </c>
      <c r="D268" t="s">
        <v>197</v>
      </c>
      <c r="E268">
        <v>1481</v>
      </c>
      <c r="F268">
        <v>532</v>
      </c>
      <c r="G268" t="s">
        <v>30</v>
      </c>
      <c r="H268">
        <v>10000000</v>
      </c>
      <c r="I268">
        <v>-4129.9074870000004</v>
      </c>
      <c r="J268">
        <v>45.778055999999999</v>
      </c>
      <c r="K268">
        <v>46.673279999999998</v>
      </c>
      <c r="L268">
        <v>1.018295719735818</v>
      </c>
      <c r="M268">
        <v>-4205.4671169170088</v>
      </c>
      <c r="N268">
        <v>36.009081999999999</v>
      </c>
      <c r="O268">
        <v>0</v>
      </c>
      <c r="P268">
        <v>-4169.4580349170092</v>
      </c>
      <c r="Q268">
        <v>-3332.9676319999999</v>
      </c>
      <c r="R268">
        <v>-7160.2905579999997</v>
      </c>
      <c r="S268">
        <v>-3827.3229259999998</v>
      </c>
      <c r="T268">
        <v>342.13510891700935</v>
      </c>
      <c r="U268">
        <v>-3332.9676319999999</v>
      </c>
      <c r="V268">
        <v>-7160.2905579999997</v>
      </c>
      <c r="W268">
        <v>-3827.3229259999998</v>
      </c>
      <c r="X268">
        <v>0</v>
      </c>
      <c r="Y268" s="176">
        <v>-7160.2905579999997</v>
      </c>
      <c r="Z268">
        <v>-3827.3229259999998</v>
      </c>
    </row>
    <row r="269" spans="1:26">
      <c r="A269" t="s">
        <v>27</v>
      </c>
      <c r="B269" t="s">
        <v>301</v>
      </c>
      <c r="C269" t="s">
        <v>306</v>
      </c>
      <c r="D269" t="s">
        <v>203</v>
      </c>
      <c r="E269">
        <v>1482</v>
      </c>
      <c r="F269">
        <v>533</v>
      </c>
      <c r="G269" t="s">
        <v>30</v>
      </c>
      <c r="H269">
        <v>10000000</v>
      </c>
      <c r="I269">
        <v>-4207.313435</v>
      </c>
      <c r="J269">
        <v>126.472498</v>
      </c>
      <c r="K269">
        <v>127.30594499999999</v>
      </c>
      <c r="L269">
        <v>0.99200338668442134</v>
      </c>
      <c r="M269">
        <v>-4173.669176362866</v>
      </c>
      <c r="N269">
        <v>112.642748</v>
      </c>
      <c r="O269">
        <v>0</v>
      </c>
      <c r="P269">
        <v>-4061.0264283628658</v>
      </c>
      <c r="Q269">
        <v>-6138.4086280000001</v>
      </c>
      <c r="R269">
        <v>-9602.8279629999997</v>
      </c>
      <c r="S269">
        <v>-3464.4193349999996</v>
      </c>
      <c r="T269">
        <v>596.60709336286618</v>
      </c>
      <c r="U269">
        <v>-6138.4086280000001</v>
      </c>
      <c r="V269">
        <v>-9602.8279629999997</v>
      </c>
      <c r="W269">
        <v>-3464.4193349999996</v>
      </c>
      <c r="X269">
        <v>0</v>
      </c>
      <c r="Y269" s="176">
        <v>-9602.8279629999997</v>
      </c>
      <c r="Z269">
        <v>-3464.4193349999996</v>
      </c>
    </row>
    <row r="270" spans="1:26">
      <c r="A270" t="s">
        <v>27</v>
      </c>
      <c r="B270" t="s">
        <v>301</v>
      </c>
      <c r="C270" t="s">
        <v>307</v>
      </c>
      <c r="D270" t="s">
        <v>200</v>
      </c>
      <c r="E270">
        <v>1483</v>
      </c>
      <c r="F270">
        <v>534</v>
      </c>
      <c r="G270" t="s">
        <v>30</v>
      </c>
      <c r="H270">
        <v>10000000</v>
      </c>
      <c r="I270">
        <v>-4153.9288820000002</v>
      </c>
      <c r="J270">
        <v>57.715296000000002</v>
      </c>
      <c r="K270">
        <v>56.426811000000001</v>
      </c>
      <c r="L270">
        <v>-1.2979298631990179</v>
      </c>
      <c r="M270">
        <v>5391.5083455527101</v>
      </c>
      <c r="N270">
        <v>49.219248</v>
      </c>
      <c r="O270">
        <v>0</v>
      </c>
      <c r="P270">
        <v>5440.7275935527105</v>
      </c>
      <c r="Q270">
        <v>9724.6159800000005</v>
      </c>
      <c r="R270">
        <v>15198.893865</v>
      </c>
      <c r="S270">
        <v>5474.2778849999995</v>
      </c>
      <c r="T270">
        <v>33.550291447289055</v>
      </c>
      <c r="U270">
        <v>9724.6159800000005</v>
      </c>
      <c r="V270">
        <v>15198.893865</v>
      </c>
      <c r="W270">
        <v>5474.2778849999995</v>
      </c>
      <c r="X270">
        <v>0</v>
      </c>
      <c r="Y270" s="176">
        <v>15198.893865</v>
      </c>
      <c r="Z270">
        <v>5474.2778849999995</v>
      </c>
    </row>
    <row r="271" spans="1:26">
      <c r="A271" t="s">
        <v>27</v>
      </c>
      <c r="B271" t="s">
        <v>301</v>
      </c>
      <c r="C271" t="s">
        <v>241</v>
      </c>
      <c r="D271" t="s">
        <v>202</v>
      </c>
      <c r="E271">
        <v>1484</v>
      </c>
      <c r="F271">
        <v>535</v>
      </c>
      <c r="G271" t="s">
        <v>30</v>
      </c>
      <c r="H271">
        <v>10000000</v>
      </c>
      <c r="I271">
        <v>-4112.6523660000003</v>
      </c>
      <c r="J271">
        <v>46.753680000000003</v>
      </c>
      <c r="K271">
        <v>45.473618999999999</v>
      </c>
      <c r="L271">
        <v>-1.3126599219871353</v>
      </c>
      <c r="M271">
        <v>5398.5139339137677</v>
      </c>
      <c r="N271">
        <v>27.526762999999999</v>
      </c>
      <c r="O271">
        <v>0</v>
      </c>
      <c r="P271">
        <v>5426.0406969137675</v>
      </c>
      <c r="Q271">
        <v>-54641.656644000002</v>
      </c>
      <c r="R271">
        <v>-49123.225839999999</v>
      </c>
      <c r="S271">
        <v>5518.4308040000033</v>
      </c>
      <c r="T271">
        <v>92.39010708623573</v>
      </c>
      <c r="U271">
        <v>-54641.656644000002</v>
      </c>
      <c r="V271">
        <v>-49123.225839999999</v>
      </c>
      <c r="W271">
        <v>5518.4308040000033</v>
      </c>
      <c r="X271">
        <v>0</v>
      </c>
      <c r="Y271" s="176">
        <v>-49123.225839999999</v>
      </c>
      <c r="Z271">
        <v>5518.4308040000033</v>
      </c>
    </row>
    <row r="272" spans="1:26">
      <c r="A272" t="s">
        <v>27</v>
      </c>
      <c r="B272" t="s">
        <v>301</v>
      </c>
      <c r="C272" t="s">
        <v>308</v>
      </c>
      <c r="D272" t="s">
        <v>205</v>
      </c>
      <c r="E272">
        <v>1485</v>
      </c>
      <c r="F272">
        <v>536</v>
      </c>
      <c r="G272" t="s">
        <v>30</v>
      </c>
      <c r="H272">
        <v>10000000</v>
      </c>
      <c r="I272">
        <v>-4122.5651980000002</v>
      </c>
      <c r="J272">
        <v>26.855528</v>
      </c>
      <c r="K272">
        <v>25.189298000000001</v>
      </c>
      <c r="L272">
        <v>-1.7313871036028099</v>
      </c>
      <c r="M272">
        <v>7137.7562175789653</v>
      </c>
      <c r="N272">
        <v>19.749562000000001</v>
      </c>
      <c r="O272">
        <v>0</v>
      </c>
      <c r="P272">
        <v>7157.5057795789653</v>
      </c>
      <c r="Q272">
        <v>-7976.0071099999996</v>
      </c>
      <c r="R272">
        <v>-813.52598599999999</v>
      </c>
      <c r="S272">
        <v>7162.4811239999999</v>
      </c>
      <c r="T272">
        <v>4.9753444210346061</v>
      </c>
      <c r="U272">
        <v>-7976.0071099999996</v>
      </c>
      <c r="V272">
        <v>-813.52598599999999</v>
      </c>
      <c r="W272">
        <v>7162.4811239999999</v>
      </c>
      <c r="X272">
        <v>0</v>
      </c>
      <c r="Y272" s="176">
        <v>-813.52598599999999</v>
      </c>
      <c r="Z272">
        <v>7162.4811239999999</v>
      </c>
    </row>
    <row r="273" spans="1:26">
      <c r="A273" t="s">
        <v>27</v>
      </c>
      <c r="B273" t="s">
        <v>301</v>
      </c>
      <c r="C273" t="s">
        <v>310</v>
      </c>
      <c r="D273" t="s">
        <v>202</v>
      </c>
      <c r="E273">
        <v>1486</v>
      </c>
      <c r="F273">
        <v>537</v>
      </c>
      <c r="G273" t="s">
        <v>30</v>
      </c>
      <c r="H273">
        <v>10000000</v>
      </c>
      <c r="I273">
        <v>-4132.9257340000004</v>
      </c>
      <c r="J273">
        <v>119.56983200000001</v>
      </c>
      <c r="K273">
        <v>120.42295</v>
      </c>
      <c r="L273">
        <v>1.0273991286957598</v>
      </c>
      <c r="M273">
        <v>-4246.1642980758834</v>
      </c>
      <c r="N273">
        <v>51.366719000000003</v>
      </c>
      <c r="O273">
        <v>0</v>
      </c>
      <c r="P273">
        <v>-4194.7975790758837</v>
      </c>
      <c r="Q273">
        <v>-274850.21397500002</v>
      </c>
      <c r="R273">
        <v>-278088.72976000002</v>
      </c>
      <c r="S273">
        <v>-3238.515784999996</v>
      </c>
      <c r="T273">
        <v>956.28179407588777</v>
      </c>
      <c r="U273">
        <v>-274850.21397500002</v>
      </c>
      <c r="V273">
        <v>-278088.72976000002</v>
      </c>
      <c r="W273">
        <v>-3238.515784999996</v>
      </c>
      <c r="X273">
        <v>0</v>
      </c>
      <c r="Y273" s="176">
        <v>-278088.72976000002</v>
      </c>
      <c r="Z273">
        <v>-3238.515784999996</v>
      </c>
    </row>
    <row r="274" spans="1:26">
      <c r="A274" t="s">
        <v>27</v>
      </c>
      <c r="B274" t="s">
        <v>301</v>
      </c>
      <c r="C274" t="s">
        <v>309</v>
      </c>
      <c r="D274" t="s">
        <v>200</v>
      </c>
      <c r="E274">
        <v>1487</v>
      </c>
      <c r="F274">
        <v>538</v>
      </c>
      <c r="G274" t="s">
        <v>30</v>
      </c>
      <c r="H274">
        <v>10000000</v>
      </c>
      <c r="I274">
        <v>-4148.0432030000002</v>
      </c>
      <c r="J274">
        <v>81.634043000000005</v>
      </c>
      <c r="K274">
        <v>80.341685999999996</v>
      </c>
      <c r="L274">
        <v>-1.2668608413611318</v>
      </c>
      <c r="M274">
        <v>5254.9935021549045</v>
      </c>
      <c r="N274">
        <v>66.595659999999995</v>
      </c>
      <c r="O274">
        <v>0</v>
      </c>
      <c r="P274">
        <v>5321.5891621549044</v>
      </c>
      <c r="Q274">
        <v>-6945.2713000000003</v>
      </c>
      <c r="R274">
        <v>-1451.2311199999999</v>
      </c>
      <c r="S274">
        <v>5494.04018</v>
      </c>
      <c r="T274">
        <v>172.45101784509552</v>
      </c>
      <c r="U274">
        <v>-6945.2713000000003</v>
      </c>
      <c r="V274">
        <v>-1451.2311199999999</v>
      </c>
      <c r="W274">
        <v>5494.04018</v>
      </c>
      <c r="X274">
        <v>0</v>
      </c>
      <c r="Y274" s="176">
        <v>-1451.2311199999999</v>
      </c>
      <c r="Z274">
        <v>5494.04018</v>
      </c>
    </row>
    <row r="275" spans="1:26">
      <c r="A275" t="s">
        <v>27</v>
      </c>
      <c r="B275" t="s">
        <v>301</v>
      </c>
      <c r="C275" t="s">
        <v>40</v>
      </c>
      <c r="D275" t="s">
        <v>201</v>
      </c>
      <c r="E275">
        <v>1488</v>
      </c>
      <c r="F275">
        <v>539</v>
      </c>
      <c r="G275" t="s">
        <v>30</v>
      </c>
      <c r="H275">
        <v>10000000</v>
      </c>
      <c r="I275">
        <v>-4199.597342</v>
      </c>
      <c r="J275">
        <v>135.456388</v>
      </c>
      <c r="K275">
        <v>134.13251500000001</v>
      </c>
      <c r="L275">
        <v>-1.1878967273365062</v>
      </c>
      <c r="M275">
        <v>4988.6879386928904</v>
      </c>
      <c r="N275">
        <v>106.45196799999999</v>
      </c>
      <c r="O275">
        <v>0</v>
      </c>
      <c r="P275">
        <v>5095.1399066928907</v>
      </c>
      <c r="Q275">
        <v>-84726.176655000003</v>
      </c>
      <c r="R275">
        <v>-79191.978369000004</v>
      </c>
      <c r="S275">
        <v>5534.1982859999989</v>
      </c>
      <c r="T275">
        <v>439.05837930710823</v>
      </c>
      <c r="U275">
        <v>-84726.176655000003</v>
      </c>
      <c r="V275">
        <v>-79191.978369000004</v>
      </c>
      <c r="W275">
        <v>5534.1982859999989</v>
      </c>
      <c r="X275">
        <v>0</v>
      </c>
      <c r="Y275" s="176">
        <v>-79191.978369000004</v>
      </c>
      <c r="Z275">
        <v>5534.1982859999989</v>
      </c>
    </row>
    <row r="276" spans="1:26">
      <c r="A276" t="s">
        <v>27</v>
      </c>
      <c r="B276" t="s">
        <v>301</v>
      </c>
      <c r="C276" t="s">
        <v>312</v>
      </c>
      <c r="D276" t="s">
        <v>205</v>
      </c>
      <c r="E276">
        <v>1489</v>
      </c>
      <c r="F276">
        <v>540</v>
      </c>
      <c r="G276" t="s">
        <v>30</v>
      </c>
      <c r="H276">
        <v>10000000</v>
      </c>
      <c r="I276">
        <v>-4124.1798570000001</v>
      </c>
      <c r="J276">
        <v>79.636977999999999</v>
      </c>
      <c r="K276">
        <v>78.595146999999997</v>
      </c>
      <c r="L276">
        <v>-0.94636046023013931</v>
      </c>
      <c r="M276">
        <v>3902.96074754239</v>
      </c>
      <c r="N276">
        <v>44.518878999999998</v>
      </c>
      <c r="O276">
        <v>0</v>
      </c>
      <c r="P276">
        <v>3947.4796265423902</v>
      </c>
      <c r="Q276">
        <v>-117123.205103</v>
      </c>
      <c r="R276">
        <v>-112661.49801</v>
      </c>
      <c r="S276">
        <v>4461.7070930000045</v>
      </c>
      <c r="T276">
        <v>514.22746645761436</v>
      </c>
      <c r="U276">
        <v>-117123.205103</v>
      </c>
      <c r="V276">
        <v>-112661.49801</v>
      </c>
      <c r="W276">
        <v>4461.7070930000045</v>
      </c>
      <c r="X276">
        <v>0</v>
      </c>
      <c r="Y276" s="176">
        <v>-112661.49801</v>
      </c>
      <c r="Z276">
        <v>4461.7070930000045</v>
      </c>
    </row>
    <row r="277" spans="1:26">
      <c r="A277" t="s">
        <v>27</v>
      </c>
      <c r="B277" t="s">
        <v>301</v>
      </c>
      <c r="C277" t="s">
        <v>313</v>
      </c>
      <c r="D277" t="s">
        <v>200</v>
      </c>
      <c r="E277">
        <v>1490</v>
      </c>
      <c r="F277">
        <v>541</v>
      </c>
      <c r="G277" t="s">
        <v>30</v>
      </c>
      <c r="H277">
        <v>10000000</v>
      </c>
      <c r="I277">
        <v>-4145.3181690000001</v>
      </c>
      <c r="J277">
        <v>58.691791000000002</v>
      </c>
      <c r="K277">
        <v>59.579452000000003</v>
      </c>
      <c r="L277">
        <v>1.0220473519940305</v>
      </c>
      <c r="M277">
        <v>-4236.7114577991933</v>
      </c>
      <c r="N277">
        <v>48.977536000000001</v>
      </c>
      <c r="O277">
        <v>0</v>
      </c>
      <c r="P277">
        <v>-4187.733921799193</v>
      </c>
      <c r="Q277">
        <v>5583.0107399999997</v>
      </c>
      <c r="R277">
        <v>1792.8808280000001</v>
      </c>
      <c r="S277">
        <v>-3790.1299119999994</v>
      </c>
      <c r="T277">
        <v>397.60400979919359</v>
      </c>
      <c r="U277">
        <v>5583.0107399999997</v>
      </c>
      <c r="V277">
        <v>1792.8808280000001</v>
      </c>
      <c r="W277">
        <v>-3790.1299119999994</v>
      </c>
      <c r="X277">
        <v>0</v>
      </c>
      <c r="Y277" s="176">
        <v>1792.8808280000001</v>
      </c>
      <c r="Z277">
        <v>-3790.1299119999994</v>
      </c>
    </row>
    <row r="278" spans="1:26">
      <c r="A278" t="s">
        <v>27</v>
      </c>
      <c r="B278" t="s">
        <v>301</v>
      </c>
      <c r="C278" t="s">
        <v>315</v>
      </c>
      <c r="D278" t="s">
        <v>205</v>
      </c>
      <c r="E278">
        <v>1491</v>
      </c>
      <c r="F278">
        <v>542</v>
      </c>
      <c r="G278" t="s">
        <v>30</v>
      </c>
      <c r="H278">
        <v>10000000</v>
      </c>
      <c r="I278">
        <v>-4181.8514740000001</v>
      </c>
      <c r="J278">
        <v>69.685346999999993</v>
      </c>
      <c r="K278">
        <v>68.385187999999999</v>
      </c>
      <c r="L278">
        <v>-1.2846647565181195</v>
      </c>
      <c r="M278">
        <v>5372.2772056411495</v>
      </c>
      <c r="N278">
        <v>66.905120999999994</v>
      </c>
      <c r="O278">
        <v>0</v>
      </c>
      <c r="P278">
        <v>5439.1823266411493</v>
      </c>
      <c r="Q278">
        <v>43693.031620000002</v>
      </c>
      <c r="R278">
        <v>49168.644560000001</v>
      </c>
      <c r="S278">
        <v>5475.6129399999991</v>
      </c>
      <c r="T278">
        <v>36.430613358849769</v>
      </c>
      <c r="U278">
        <v>43693.031620000002</v>
      </c>
      <c r="V278">
        <v>49168.644560000001</v>
      </c>
      <c r="W278">
        <v>5475.6129399999991</v>
      </c>
      <c r="X278">
        <v>0</v>
      </c>
      <c r="Y278" s="176">
        <v>49168.644560000001</v>
      </c>
      <c r="Z278">
        <v>5475.6129399999991</v>
      </c>
    </row>
    <row r="279" spans="1:26">
      <c r="A279" t="s">
        <v>27</v>
      </c>
      <c r="B279" t="s">
        <v>301</v>
      </c>
      <c r="C279" t="s">
        <v>318</v>
      </c>
      <c r="D279" t="s">
        <v>205</v>
      </c>
      <c r="E279">
        <v>1492</v>
      </c>
      <c r="F279">
        <v>543</v>
      </c>
      <c r="G279" t="s">
        <v>30</v>
      </c>
      <c r="H279">
        <v>10000000</v>
      </c>
      <c r="I279">
        <v>-4165.6957499999999</v>
      </c>
      <c r="J279">
        <v>135.563774</v>
      </c>
      <c r="K279">
        <v>136.41019</v>
      </c>
      <c r="L279">
        <v>1.0237560197130695</v>
      </c>
      <c r="M279">
        <v>-4264.6561003556499</v>
      </c>
      <c r="N279">
        <v>75.676748000000003</v>
      </c>
      <c r="O279">
        <v>0</v>
      </c>
      <c r="P279">
        <v>-4188.97935235565</v>
      </c>
      <c r="Q279">
        <v>-236308.04579800001</v>
      </c>
      <c r="R279">
        <v>-239540.77829399999</v>
      </c>
      <c r="S279">
        <v>-3232.7324959999823</v>
      </c>
      <c r="T279">
        <v>956.24685635566766</v>
      </c>
      <c r="U279">
        <v>-236308.04579800001</v>
      </c>
      <c r="V279">
        <v>-239540.77829399999</v>
      </c>
      <c r="W279">
        <v>-3232.7324959999823</v>
      </c>
      <c r="X279">
        <v>0</v>
      </c>
      <c r="Y279" s="176">
        <v>-239540.77829399999</v>
      </c>
      <c r="Z279">
        <v>-3232.7324959999823</v>
      </c>
    </row>
    <row r="280" spans="1:26">
      <c r="A280" t="s">
        <v>27</v>
      </c>
      <c r="B280" t="s">
        <v>301</v>
      </c>
      <c r="C280" t="s">
        <v>319</v>
      </c>
      <c r="D280" t="s">
        <v>205</v>
      </c>
      <c r="E280">
        <v>1493</v>
      </c>
      <c r="F280">
        <v>544</v>
      </c>
      <c r="G280" t="s">
        <v>30</v>
      </c>
      <c r="H280">
        <v>10000000</v>
      </c>
      <c r="I280">
        <v>-4684.4536740000003</v>
      </c>
      <c r="J280">
        <v>270.46178200000003</v>
      </c>
      <c r="K280">
        <v>271.02805499999999</v>
      </c>
      <c r="L280">
        <v>0.49157644780167864</v>
      </c>
      <c r="M280">
        <v>-2302.7670969564429</v>
      </c>
      <c r="N280">
        <v>442.57247899999999</v>
      </c>
      <c r="O280">
        <v>0</v>
      </c>
      <c r="P280">
        <v>-1860.1946179564429</v>
      </c>
      <c r="Q280">
        <v>566796.20965199999</v>
      </c>
      <c r="R280">
        <v>564361.39837099996</v>
      </c>
      <c r="S280">
        <v>-2434.8112810000312</v>
      </c>
      <c r="T280">
        <v>-574.61666304358823</v>
      </c>
      <c r="U280">
        <v>566796.20965199999</v>
      </c>
      <c r="V280">
        <v>564361.39837099996</v>
      </c>
      <c r="W280">
        <v>-2434.8112810000312</v>
      </c>
      <c r="X280">
        <v>0</v>
      </c>
      <c r="Y280" s="176">
        <v>564361.39837099996</v>
      </c>
      <c r="Z280">
        <v>-2434.8112810000312</v>
      </c>
    </row>
    <row r="281" spans="1:26">
      <c r="A281" t="s">
        <v>27</v>
      </c>
      <c r="B281" t="s">
        <v>301</v>
      </c>
      <c r="C281" t="s">
        <v>299</v>
      </c>
      <c r="D281" t="s">
        <v>200</v>
      </c>
      <c r="E281">
        <v>1494</v>
      </c>
      <c r="F281">
        <v>545</v>
      </c>
      <c r="G281" t="s">
        <v>30</v>
      </c>
      <c r="H281">
        <v>10000000</v>
      </c>
      <c r="I281">
        <v>-4406.4327240000002</v>
      </c>
      <c r="J281">
        <v>406.49689799999999</v>
      </c>
      <c r="K281">
        <v>405.25216599999999</v>
      </c>
      <c r="L281">
        <v>-0.56634984739045235</v>
      </c>
      <c r="M281">
        <v>2495.5825007736953</v>
      </c>
      <c r="N281">
        <v>424.54616800000002</v>
      </c>
      <c r="O281">
        <v>0</v>
      </c>
      <c r="P281">
        <v>2920.1286687736952</v>
      </c>
      <c r="Q281">
        <v>-213134.17265600001</v>
      </c>
      <c r="R281">
        <v>-208381.31622000001</v>
      </c>
      <c r="S281">
        <v>4752.8564360000018</v>
      </c>
      <c r="T281">
        <v>1832.7277672263067</v>
      </c>
      <c r="U281">
        <v>-213134.17265600001</v>
      </c>
      <c r="V281">
        <v>-208381.31622000001</v>
      </c>
      <c r="W281">
        <v>4752.8564360000018</v>
      </c>
      <c r="X281">
        <v>0</v>
      </c>
      <c r="Y281" s="176">
        <v>-208381.31622000001</v>
      </c>
      <c r="Z281">
        <v>4752.8564360000018</v>
      </c>
    </row>
    <row r="282" spans="1:26">
      <c r="A282" t="s">
        <v>27</v>
      </c>
      <c r="B282" t="s">
        <v>301</v>
      </c>
      <c r="C282" t="s">
        <v>323</v>
      </c>
      <c r="D282" t="s">
        <v>197</v>
      </c>
      <c r="E282">
        <v>1495</v>
      </c>
      <c r="F282">
        <v>546</v>
      </c>
      <c r="G282" t="s">
        <v>30</v>
      </c>
      <c r="H282">
        <v>10000000</v>
      </c>
      <c r="I282">
        <v>-4384.1962389999999</v>
      </c>
      <c r="J282">
        <v>552.08795999999995</v>
      </c>
      <c r="K282">
        <v>550.84239400000001</v>
      </c>
      <c r="L282">
        <v>-0.30492679067358591</v>
      </c>
      <c r="M282">
        <v>1336.8588888414756</v>
      </c>
      <c r="N282">
        <v>544.05495399999995</v>
      </c>
      <c r="O282">
        <v>0</v>
      </c>
      <c r="P282">
        <v>1880.9138428414756</v>
      </c>
      <c r="Q282">
        <v>-523437.633646</v>
      </c>
      <c r="R282">
        <v>-518682.814388</v>
      </c>
      <c r="S282">
        <v>4754.8192580000032</v>
      </c>
      <c r="T282">
        <v>2873.9054151585278</v>
      </c>
      <c r="U282">
        <v>-523437.633646</v>
      </c>
      <c r="V282">
        <v>-518682.814388</v>
      </c>
      <c r="W282">
        <v>4754.8192580000032</v>
      </c>
      <c r="X282">
        <v>0</v>
      </c>
      <c r="Y282" s="176">
        <v>-518682.814388</v>
      </c>
      <c r="Z282">
        <v>4754.8192580000032</v>
      </c>
    </row>
    <row r="283" spans="1:26">
      <c r="A283" t="s">
        <v>27</v>
      </c>
      <c r="B283" t="s">
        <v>301</v>
      </c>
      <c r="C283" t="s">
        <v>324</v>
      </c>
      <c r="D283" t="s">
        <v>199</v>
      </c>
      <c r="E283">
        <v>1496</v>
      </c>
      <c r="F283">
        <v>547</v>
      </c>
      <c r="G283" t="s">
        <v>30</v>
      </c>
      <c r="H283">
        <v>10000000</v>
      </c>
      <c r="I283">
        <v>-4202.7586929999998</v>
      </c>
      <c r="J283">
        <v>181.379684</v>
      </c>
      <c r="K283">
        <v>182.17560399999999</v>
      </c>
      <c r="L283">
        <v>1.0002853895609849</v>
      </c>
      <c r="M283">
        <v>-4203.9581164583205</v>
      </c>
      <c r="N283">
        <v>135.85145399999999</v>
      </c>
      <c r="O283">
        <v>0</v>
      </c>
      <c r="P283">
        <v>-4068.1066624583204</v>
      </c>
      <c r="Q283">
        <v>-169303.441177</v>
      </c>
      <c r="R283">
        <v>-172386.776285</v>
      </c>
      <c r="S283">
        <v>-3083.3351079999993</v>
      </c>
      <c r="T283">
        <v>984.77155445832113</v>
      </c>
      <c r="U283">
        <v>-169303.441177</v>
      </c>
      <c r="V283">
        <v>-172386.776285</v>
      </c>
      <c r="W283">
        <v>-3083.3351079999993</v>
      </c>
      <c r="X283">
        <v>0</v>
      </c>
      <c r="Y283" s="176">
        <v>-172386.776285</v>
      </c>
      <c r="Z283">
        <v>-3083.3351079999993</v>
      </c>
    </row>
    <row r="284" spans="1:26">
      <c r="A284" t="s">
        <v>27</v>
      </c>
      <c r="B284" t="s">
        <v>301</v>
      </c>
      <c r="C284" t="s">
        <v>29</v>
      </c>
      <c r="D284" t="s">
        <v>202</v>
      </c>
      <c r="E284">
        <v>1497</v>
      </c>
      <c r="F284">
        <v>548</v>
      </c>
      <c r="G284" t="s">
        <v>30</v>
      </c>
      <c r="H284">
        <v>10000000</v>
      </c>
      <c r="I284">
        <v>-4182.7408400000004</v>
      </c>
      <c r="J284">
        <v>106.53325599999999</v>
      </c>
      <c r="K284">
        <v>105.446957</v>
      </c>
      <c r="L284">
        <v>-0.95724597116918386</v>
      </c>
      <c r="M284">
        <v>4003.9118175348081</v>
      </c>
      <c r="N284">
        <v>84.375998999999993</v>
      </c>
      <c r="O284">
        <v>0</v>
      </c>
      <c r="P284">
        <v>4088.2878165348079</v>
      </c>
      <c r="Q284">
        <v>-48288.140436000002</v>
      </c>
      <c r="R284">
        <v>-43714.707303000003</v>
      </c>
      <c r="S284">
        <v>4573.4331329999986</v>
      </c>
      <c r="T284">
        <v>485.14531646519072</v>
      </c>
      <c r="U284">
        <v>-48288.140436000002</v>
      </c>
      <c r="V284">
        <v>-43714.707303000003</v>
      </c>
      <c r="W284">
        <v>4573.4331329999986</v>
      </c>
      <c r="X284">
        <v>0</v>
      </c>
      <c r="Y284" s="176">
        <v>-43714.707303000003</v>
      </c>
      <c r="Z284">
        <v>4573.4331329999986</v>
      </c>
    </row>
    <row r="285" spans="1:26">
      <c r="A285" t="s">
        <v>27</v>
      </c>
      <c r="B285" t="s">
        <v>301</v>
      </c>
      <c r="C285" t="s">
        <v>325</v>
      </c>
      <c r="D285" t="s">
        <v>202</v>
      </c>
      <c r="E285">
        <v>1498</v>
      </c>
      <c r="F285">
        <v>549</v>
      </c>
      <c r="G285" t="s">
        <v>30</v>
      </c>
      <c r="H285">
        <v>10000000</v>
      </c>
      <c r="I285">
        <v>-4110.7639330000002</v>
      </c>
      <c r="J285">
        <v>30.831318</v>
      </c>
      <c r="K285">
        <v>29.163855000000002</v>
      </c>
      <c r="L285">
        <v>-1.7251456476674927</v>
      </c>
      <c r="M285">
        <v>7091.6665076034551</v>
      </c>
      <c r="N285">
        <v>17.612682</v>
      </c>
      <c r="O285">
        <v>0</v>
      </c>
      <c r="P285">
        <v>7109.2791896034551</v>
      </c>
      <c r="Q285">
        <v>-37951.803778000001</v>
      </c>
      <c r="R285">
        <v>-30777.440095000002</v>
      </c>
      <c r="S285">
        <v>7174.3636829999996</v>
      </c>
      <c r="T285">
        <v>65.084493396544531</v>
      </c>
      <c r="U285">
        <v>-37951.803778000001</v>
      </c>
      <c r="V285">
        <v>-30777.440095000002</v>
      </c>
      <c r="W285">
        <v>7174.3636829999996</v>
      </c>
      <c r="X285">
        <v>0</v>
      </c>
      <c r="Y285" s="176">
        <v>-30777.440095000002</v>
      </c>
      <c r="Z285">
        <v>7174.3636829999996</v>
      </c>
    </row>
    <row r="286" spans="1:26">
      <c r="A286" t="s">
        <v>27</v>
      </c>
      <c r="B286" t="s">
        <v>301</v>
      </c>
      <c r="C286" t="s">
        <v>326</v>
      </c>
      <c r="D286" t="s">
        <v>201</v>
      </c>
      <c r="E286">
        <v>1499</v>
      </c>
      <c r="F286">
        <v>550</v>
      </c>
      <c r="G286" t="s">
        <v>30</v>
      </c>
      <c r="H286">
        <v>10000000</v>
      </c>
      <c r="I286">
        <v>-4160.5304040000001</v>
      </c>
      <c r="J286">
        <v>62.688476000000001</v>
      </c>
      <c r="K286">
        <v>61.004914999999997</v>
      </c>
      <c r="L286">
        <v>-1.6671543048148991</v>
      </c>
      <c r="M286">
        <v>6936.2461733418713</v>
      </c>
      <c r="N286">
        <v>50.357846000000002</v>
      </c>
      <c r="O286">
        <v>0</v>
      </c>
      <c r="P286">
        <v>6986.6040193418712</v>
      </c>
      <c r="Q286">
        <v>-11415.651669999999</v>
      </c>
      <c r="R286">
        <v>-4265.6776170000003</v>
      </c>
      <c r="S286">
        <v>7149.974052999999</v>
      </c>
      <c r="T286">
        <v>163.3700336581278</v>
      </c>
      <c r="U286">
        <v>-11415.651669999999</v>
      </c>
      <c r="V286">
        <v>-4265.6776170000003</v>
      </c>
      <c r="W286">
        <v>7149.974052999999</v>
      </c>
      <c r="X286">
        <v>0</v>
      </c>
      <c r="Y286" s="176">
        <v>-4265.6776170000003</v>
      </c>
      <c r="Z286">
        <v>7149.974052999999</v>
      </c>
    </row>
    <row r="287" spans="1:26">
      <c r="A287" t="s">
        <v>27</v>
      </c>
      <c r="B287" t="s">
        <v>301</v>
      </c>
      <c r="C287" t="s">
        <v>327</v>
      </c>
      <c r="D287" t="s">
        <v>201</v>
      </c>
      <c r="E287">
        <v>1500</v>
      </c>
      <c r="F287">
        <v>551</v>
      </c>
      <c r="G287" t="s">
        <v>30</v>
      </c>
      <c r="H287">
        <v>10000000</v>
      </c>
      <c r="I287">
        <v>-4266.3667809999997</v>
      </c>
      <c r="J287">
        <v>127.626711</v>
      </c>
      <c r="K287">
        <v>126.554429</v>
      </c>
      <c r="L287">
        <v>-0.85753406609922422</v>
      </c>
      <c r="M287">
        <v>3658.5548531815884</v>
      </c>
      <c r="N287">
        <v>115.87630900000001</v>
      </c>
      <c r="O287">
        <v>0</v>
      </c>
      <c r="P287">
        <v>3774.4311621815887</v>
      </c>
      <c r="Q287">
        <v>-31322.443779000001</v>
      </c>
      <c r="R287">
        <v>-26914.043009000001</v>
      </c>
      <c r="S287">
        <v>4408.4007700000002</v>
      </c>
      <c r="T287">
        <v>633.96960781841153</v>
      </c>
      <c r="U287">
        <v>-31322.443779000001</v>
      </c>
      <c r="V287">
        <v>-26914.043009000001</v>
      </c>
      <c r="W287">
        <v>4408.4007700000002</v>
      </c>
      <c r="X287">
        <v>0</v>
      </c>
      <c r="Y287" s="176">
        <v>-26914.043009000001</v>
      </c>
      <c r="Z287">
        <v>4408.4007700000002</v>
      </c>
    </row>
    <row r="288" spans="1:26">
      <c r="A288" t="s">
        <v>27</v>
      </c>
      <c r="B288" t="s">
        <v>301</v>
      </c>
      <c r="C288" t="s">
        <v>328</v>
      </c>
      <c r="D288" t="s">
        <v>201</v>
      </c>
      <c r="E288">
        <v>1501</v>
      </c>
      <c r="F288">
        <v>552</v>
      </c>
      <c r="G288" t="s">
        <v>30</v>
      </c>
      <c r="H288">
        <v>10000000</v>
      </c>
      <c r="I288">
        <v>-4139.3529260000005</v>
      </c>
      <c r="J288">
        <v>65.625591</v>
      </c>
      <c r="K288">
        <v>64.587439000000003</v>
      </c>
      <c r="L288">
        <v>-0.9582813519614467</v>
      </c>
      <c r="M288">
        <v>3966.6647181728508</v>
      </c>
      <c r="N288">
        <v>44.630578999999997</v>
      </c>
      <c r="O288">
        <v>0</v>
      </c>
      <c r="P288">
        <v>4011.295297172851</v>
      </c>
      <c r="Q288">
        <v>-53777.341114000003</v>
      </c>
      <c r="R288">
        <v>-49337.704868000001</v>
      </c>
      <c r="S288">
        <v>4439.6362460000018</v>
      </c>
      <c r="T288">
        <v>428.3409488271509</v>
      </c>
      <c r="U288">
        <v>-53777.341114000003</v>
      </c>
      <c r="V288">
        <v>-49337.704868000001</v>
      </c>
      <c r="W288">
        <v>4439.6362460000018</v>
      </c>
      <c r="X288">
        <v>0</v>
      </c>
      <c r="Y288" s="176">
        <v>-49337.704868000001</v>
      </c>
      <c r="Z288">
        <v>4439.6362460000018</v>
      </c>
    </row>
    <row r="289" spans="1:26">
      <c r="A289" t="s">
        <v>27</v>
      </c>
      <c r="B289" t="s">
        <v>301</v>
      </c>
      <c r="C289" t="s">
        <v>329</v>
      </c>
      <c r="D289" t="s">
        <v>201</v>
      </c>
      <c r="E289">
        <v>1502</v>
      </c>
      <c r="F289">
        <v>553</v>
      </c>
      <c r="G289" t="s">
        <v>30</v>
      </c>
      <c r="H289">
        <v>10000000</v>
      </c>
      <c r="I289">
        <v>-4145.8644919999997</v>
      </c>
      <c r="J289">
        <v>62.68479</v>
      </c>
      <c r="K289">
        <v>61.653275000000001</v>
      </c>
      <c r="L289">
        <v>-0.97139026943466911</v>
      </c>
      <c r="M289">
        <v>4027.2524259235074</v>
      </c>
      <c r="N289">
        <v>50.250101999999998</v>
      </c>
      <c r="O289">
        <v>0</v>
      </c>
      <c r="P289">
        <v>4077.5025279235074</v>
      </c>
      <c r="Q289">
        <v>-7180.5341900000003</v>
      </c>
      <c r="R289">
        <v>-2783.0959539999999</v>
      </c>
      <c r="S289">
        <v>4397.438236</v>
      </c>
      <c r="T289">
        <v>319.93570807649257</v>
      </c>
      <c r="U289">
        <v>-7180.5341900000003</v>
      </c>
      <c r="V289">
        <v>-2783.0959539999999</v>
      </c>
      <c r="W289">
        <v>4397.438236</v>
      </c>
      <c r="X289">
        <v>0</v>
      </c>
      <c r="Y289" s="176">
        <v>-2783.0959539999999</v>
      </c>
      <c r="Z289">
        <v>4397.438236</v>
      </c>
    </row>
    <row r="290" spans="1:26">
      <c r="A290" t="s">
        <v>27</v>
      </c>
      <c r="B290" t="s">
        <v>301</v>
      </c>
      <c r="C290" t="s">
        <v>330</v>
      </c>
      <c r="D290" t="s">
        <v>200</v>
      </c>
      <c r="E290">
        <v>1503</v>
      </c>
      <c r="F290">
        <v>624</v>
      </c>
      <c r="G290" t="s">
        <v>30</v>
      </c>
      <c r="H290">
        <v>10000000</v>
      </c>
      <c r="I290">
        <v>-4148.3327490000001</v>
      </c>
      <c r="J290">
        <v>77.614231000000004</v>
      </c>
      <c r="K290">
        <v>78.416150999999999</v>
      </c>
      <c r="L290">
        <v>0.91416548029323519</v>
      </c>
      <c r="M290">
        <v>-3792.2625999057418</v>
      </c>
      <c r="N290">
        <v>57.502791000000002</v>
      </c>
      <c r="O290">
        <v>0</v>
      </c>
      <c r="P290">
        <v>-3734.7598089057419</v>
      </c>
      <c r="Q290">
        <v>-40806.028934000002</v>
      </c>
      <c r="R290">
        <v>-44150.137291999999</v>
      </c>
      <c r="S290">
        <v>-3344.1083579999977</v>
      </c>
      <c r="T290">
        <v>390.65145090574424</v>
      </c>
      <c r="U290">
        <v>-40806.028934000002</v>
      </c>
      <c r="V290">
        <v>-44150.137291999999</v>
      </c>
      <c r="W290">
        <v>-3344.1083579999977</v>
      </c>
      <c r="X290">
        <v>0</v>
      </c>
      <c r="Y290" s="176">
        <v>-44150.137291999999</v>
      </c>
      <c r="Z290">
        <v>-3344.1083579999977</v>
      </c>
    </row>
    <row r="291" spans="1:26">
      <c r="A291" t="s">
        <v>27</v>
      </c>
      <c r="B291" t="s">
        <v>301</v>
      </c>
      <c r="C291" t="s">
        <v>332</v>
      </c>
      <c r="D291" t="s">
        <v>197</v>
      </c>
      <c r="E291">
        <v>1504</v>
      </c>
      <c r="F291">
        <v>554</v>
      </c>
      <c r="G291" t="s">
        <v>30</v>
      </c>
      <c r="H291">
        <v>10000000</v>
      </c>
      <c r="I291">
        <v>-4276.6277609999997</v>
      </c>
      <c r="J291">
        <v>145.49899400000001</v>
      </c>
      <c r="K291">
        <v>146.31237300000001</v>
      </c>
      <c r="L291">
        <v>0.96741121766127269</v>
      </c>
      <c r="M291">
        <v>-4137.2576697530121</v>
      </c>
      <c r="N291">
        <v>154.32652300000001</v>
      </c>
      <c r="O291">
        <v>0</v>
      </c>
      <c r="P291">
        <v>-3982.9311467530119</v>
      </c>
      <c r="Q291">
        <v>80298.534281999993</v>
      </c>
      <c r="R291">
        <v>76870.809498999995</v>
      </c>
      <c r="S291">
        <v>-3427.7247829999978</v>
      </c>
      <c r="T291">
        <v>555.2063637530141</v>
      </c>
      <c r="U291">
        <v>80298.534281999993</v>
      </c>
      <c r="V291">
        <v>76870.809498999995</v>
      </c>
      <c r="W291">
        <v>-3427.7247829999978</v>
      </c>
      <c r="X291">
        <v>0</v>
      </c>
      <c r="Y291" s="176">
        <v>76870.809498999995</v>
      </c>
      <c r="Z291">
        <v>-3427.7247829999978</v>
      </c>
    </row>
    <row r="292" spans="1:26">
      <c r="A292" t="s">
        <v>27</v>
      </c>
      <c r="B292" t="s">
        <v>301</v>
      </c>
      <c r="C292" t="s">
        <v>334</v>
      </c>
      <c r="D292" t="s">
        <v>200</v>
      </c>
      <c r="E292">
        <v>1505</v>
      </c>
      <c r="F292">
        <v>555</v>
      </c>
      <c r="G292" t="s">
        <v>30</v>
      </c>
      <c r="H292">
        <v>10000000</v>
      </c>
      <c r="I292">
        <v>-4168.8255049999998</v>
      </c>
      <c r="J292">
        <v>120.45496199999999</v>
      </c>
      <c r="K292">
        <v>119.13946</v>
      </c>
      <c r="L292">
        <v>-1.2033379273411291</v>
      </c>
      <c r="M292">
        <v>5016.5058426335354</v>
      </c>
      <c r="N292">
        <v>82.091064000000003</v>
      </c>
      <c r="O292">
        <v>0</v>
      </c>
      <c r="P292">
        <v>5098.5969066335356</v>
      </c>
      <c r="Q292">
        <v>-127012.65581500001</v>
      </c>
      <c r="R292">
        <v>-121447.34095500001</v>
      </c>
      <c r="S292">
        <v>5565.3148599999986</v>
      </c>
      <c r="T292">
        <v>466.71795336646301</v>
      </c>
      <c r="U292">
        <v>-127012.65581500001</v>
      </c>
      <c r="V292">
        <v>-121447.34095500001</v>
      </c>
      <c r="W292">
        <v>5565.3148599999986</v>
      </c>
      <c r="X292">
        <v>0</v>
      </c>
      <c r="Y292" s="176">
        <v>-121447.34095500001</v>
      </c>
      <c r="Z292">
        <v>5565.3148599999986</v>
      </c>
    </row>
    <row r="293" spans="1:26">
      <c r="A293" t="s">
        <v>27</v>
      </c>
      <c r="B293" t="s">
        <v>301</v>
      </c>
      <c r="C293" t="s">
        <v>336</v>
      </c>
      <c r="D293" t="s">
        <v>197</v>
      </c>
      <c r="E293">
        <v>1506</v>
      </c>
      <c r="F293">
        <v>556</v>
      </c>
      <c r="G293" t="s">
        <v>30</v>
      </c>
      <c r="H293">
        <v>10000000</v>
      </c>
      <c r="I293">
        <v>-4148.5267239999994</v>
      </c>
      <c r="J293">
        <v>67.655015000000006</v>
      </c>
      <c r="K293">
        <v>66.367926999999995</v>
      </c>
      <c r="L293">
        <v>-1.2771224881644105</v>
      </c>
      <c r="M293">
        <v>5298.1767719714298</v>
      </c>
      <c r="N293">
        <v>53.943510000000003</v>
      </c>
      <c r="O293">
        <v>0</v>
      </c>
      <c r="P293">
        <v>5352.1202819714299</v>
      </c>
      <c r="Q293">
        <v>-11302.067171999999</v>
      </c>
      <c r="R293">
        <v>-5819.073324</v>
      </c>
      <c r="S293">
        <v>5482.9938479999992</v>
      </c>
      <c r="T293">
        <v>130.87356602856926</v>
      </c>
      <c r="U293">
        <v>-11302.067171999999</v>
      </c>
      <c r="V293">
        <v>-5819.073324</v>
      </c>
      <c r="W293">
        <v>5482.9938479999992</v>
      </c>
      <c r="X293">
        <v>0</v>
      </c>
      <c r="Y293" s="176">
        <v>-5819.073324</v>
      </c>
      <c r="Z293">
        <v>5482.9938479999992</v>
      </c>
    </row>
    <row r="294" spans="1:26">
      <c r="A294" t="s">
        <v>27</v>
      </c>
      <c r="B294" t="s">
        <v>301</v>
      </c>
      <c r="C294" t="s">
        <v>337</v>
      </c>
      <c r="D294" t="s">
        <v>197</v>
      </c>
      <c r="E294">
        <v>1507</v>
      </c>
      <c r="F294">
        <v>557</v>
      </c>
      <c r="G294" t="s">
        <v>30</v>
      </c>
      <c r="H294">
        <v>10000000</v>
      </c>
      <c r="I294">
        <v>-4203.6459510000004</v>
      </c>
      <c r="J294">
        <v>291.10168499999997</v>
      </c>
      <c r="K294">
        <v>291.83695699999998</v>
      </c>
      <c r="L294">
        <v>1.0438793835469482</v>
      </c>
      <c r="M294">
        <v>-4388.0993439795056</v>
      </c>
      <c r="N294">
        <v>203.43918199999999</v>
      </c>
      <c r="O294">
        <v>0</v>
      </c>
      <c r="P294">
        <v>-4184.6601619795056</v>
      </c>
      <c r="Q294">
        <v>-401739.56608399999</v>
      </c>
      <c r="R294">
        <v>-404276.24204600003</v>
      </c>
      <c r="S294">
        <v>-2536.6759620000375</v>
      </c>
      <c r="T294">
        <v>1647.984199979468</v>
      </c>
      <c r="U294">
        <v>-401739.56608399999</v>
      </c>
      <c r="V294">
        <v>-404276.24204600003</v>
      </c>
      <c r="W294">
        <v>-2536.6759620000375</v>
      </c>
      <c r="X294">
        <v>0</v>
      </c>
      <c r="Y294" s="176">
        <v>-404276.24204600003</v>
      </c>
      <c r="Z294">
        <v>-2536.6759620000375</v>
      </c>
    </row>
    <row r="295" spans="1:26">
      <c r="A295" t="s">
        <v>27</v>
      </c>
      <c r="B295" t="s">
        <v>301</v>
      </c>
      <c r="C295" t="s">
        <v>339</v>
      </c>
      <c r="D295" t="s">
        <v>202</v>
      </c>
      <c r="E295">
        <v>1508</v>
      </c>
      <c r="F295">
        <v>558</v>
      </c>
      <c r="G295" t="s">
        <v>30</v>
      </c>
      <c r="H295">
        <v>10000000</v>
      </c>
      <c r="I295">
        <v>-4335.6923640000005</v>
      </c>
      <c r="J295">
        <v>505.137427</v>
      </c>
      <c r="K295">
        <v>505.72339299999999</v>
      </c>
      <c r="L295">
        <v>1.1022320894141218</v>
      </c>
      <c r="M295">
        <v>-4778.9392534285735</v>
      </c>
      <c r="N295">
        <v>452.20971600000001</v>
      </c>
      <c r="O295">
        <v>0</v>
      </c>
      <c r="P295">
        <v>-4326.7295374285732</v>
      </c>
      <c r="Q295">
        <v>-554160.78413199994</v>
      </c>
      <c r="R295">
        <v>-555872.45784499997</v>
      </c>
      <c r="S295">
        <v>-1711.6737130000256</v>
      </c>
      <c r="T295">
        <v>2615.0558244285476</v>
      </c>
      <c r="U295">
        <v>-554160.78413199994</v>
      </c>
      <c r="V295">
        <v>-555872.45784499997</v>
      </c>
      <c r="W295">
        <v>-1711.6737130000256</v>
      </c>
      <c r="X295">
        <v>0</v>
      </c>
      <c r="Y295" s="176">
        <v>-555872.45784499997</v>
      </c>
      <c r="Z295">
        <v>-1711.6737130000256</v>
      </c>
    </row>
    <row r="296" spans="1:26">
      <c r="A296" t="s">
        <v>27</v>
      </c>
      <c r="B296" t="s">
        <v>301</v>
      </c>
      <c r="C296" t="s">
        <v>297</v>
      </c>
      <c r="D296" t="s">
        <v>197</v>
      </c>
      <c r="E296">
        <v>1509</v>
      </c>
      <c r="F296">
        <v>559</v>
      </c>
      <c r="G296" t="s">
        <v>30</v>
      </c>
      <c r="H296">
        <v>10000000</v>
      </c>
      <c r="I296">
        <v>-4142.4755150000001</v>
      </c>
      <c r="J296">
        <v>51.752307999999999</v>
      </c>
      <c r="K296">
        <v>50.719841000000002</v>
      </c>
      <c r="L296">
        <v>-0.98317985525123752</v>
      </c>
      <c r="M296">
        <v>4072.7984772194959</v>
      </c>
      <c r="N296">
        <v>37.247118</v>
      </c>
      <c r="O296">
        <v>0</v>
      </c>
      <c r="P296">
        <v>4110.0455952194961</v>
      </c>
      <c r="Q296">
        <v>-28766.478778000001</v>
      </c>
      <c r="R296">
        <v>-24361.181722000001</v>
      </c>
      <c r="S296">
        <v>4405.2970559999994</v>
      </c>
      <c r="T296">
        <v>295.25146078050329</v>
      </c>
      <c r="U296">
        <v>-28766.478778000001</v>
      </c>
      <c r="V296">
        <v>-24361.181722000001</v>
      </c>
      <c r="W296">
        <v>4405.2970559999994</v>
      </c>
      <c r="X296">
        <v>0</v>
      </c>
      <c r="Y296" s="176">
        <v>-24361.181722000001</v>
      </c>
      <c r="Z296">
        <v>4405.2970559999994</v>
      </c>
    </row>
    <row r="297" spans="1:26">
      <c r="A297" t="s">
        <v>27</v>
      </c>
      <c r="B297" t="s">
        <v>301</v>
      </c>
      <c r="C297" t="s">
        <v>341</v>
      </c>
      <c r="D297" t="s">
        <v>197</v>
      </c>
      <c r="E297">
        <v>1510</v>
      </c>
      <c r="F297">
        <v>560</v>
      </c>
      <c r="G297" t="s">
        <v>30</v>
      </c>
      <c r="H297">
        <v>10000000</v>
      </c>
      <c r="I297">
        <v>-4214.0365870000005</v>
      </c>
      <c r="J297">
        <v>176.35710399999999</v>
      </c>
      <c r="K297">
        <v>177.161528</v>
      </c>
      <c r="L297">
        <v>1.012498003888143</v>
      </c>
      <c r="M297">
        <v>-4266.7036326491034</v>
      </c>
      <c r="N297">
        <v>147.42621199999999</v>
      </c>
      <c r="O297">
        <v>0</v>
      </c>
      <c r="P297">
        <v>-4119.2774206491031</v>
      </c>
      <c r="Q297">
        <v>-87905.429445999995</v>
      </c>
      <c r="R297">
        <v>-91124.328359000006</v>
      </c>
      <c r="S297">
        <v>-3218.8989130000118</v>
      </c>
      <c r="T297">
        <v>900.37850764909126</v>
      </c>
      <c r="U297">
        <v>-87905.429445999995</v>
      </c>
      <c r="V297">
        <v>-91124.328359000006</v>
      </c>
      <c r="W297">
        <v>-3218.8989130000118</v>
      </c>
      <c r="X297">
        <v>0</v>
      </c>
      <c r="Y297" s="176">
        <v>-91124.328359000006</v>
      </c>
      <c r="Z297">
        <v>-3218.8989130000118</v>
      </c>
    </row>
    <row r="298" spans="1:26">
      <c r="A298" t="s">
        <v>27</v>
      </c>
      <c r="B298" t="s">
        <v>301</v>
      </c>
      <c r="C298" t="s">
        <v>76</v>
      </c>
      <c r="D298" t="s">
        <v>201</v>
      </c>
      <c r="E298">
        <v>1511</v>
      </c>
      <c r="F298">
        <v>561</v>
      </c>
      <c r="G298" t="s">
        <v>30</v>
      </c>
      <c r="H298">
        <v>10000000</v>
      </c>
      <c r="I298">
        <v>-4256.7270470000003</v>
      </c>
      <c r="J298">
        <v>149.53759400000001</v>
      </c>
      <c r="K298">
        <v>150.36327299999999</v>
      </c>
      <c r="L298">
        <v>0.99476463959514683</v>
      </c>
      <c r="M298">
        <v>-4234.4415467638692</v>
      </c>
      <c r="N298">
        <v>138.903403</v>
      </c>
      <c r="O298">
        <v>0</v>
      </c>
      <c r="P298">
        <v>-4095.5381437638694</v>
      </c>
      <c r="Q298">
        <v>-18651.457362000001</v>
      </c>
      <c r="R298">
        <v>-22022.638833000001</v>
      </c>
      <c r="S298">
        <v>-3371.1814709999999</v>
      </c>
      <c r="T298">
        <v>724.35667276386948</v>
      </c>
      <c r="U298">
        <v>-18651.457362000001</v>
      </c>
      <c r="V298">
        <v>-22022.638833000001</v>
      </c>
      <c r="W298">
        <v>-3371.1814709999999</v>
      </c>
      <c r="X298">
        <v>0</v>
      </c>
      <c r="Y298" s="176">
        <v>-22022.638833000001</v>
      </c>
      <c r="Z298">
        <v>-3371.1814709999999</v>
      </c>
    </row>
    <row r="299" spans="1:26">
      <c r="A299" t="s">
        <v>27</v>
      </c>
      <c r="B299" t="s">
        <v>301</v>
      </c>
      <c r="C299" t="s">
        <v>342</v>
      </c>
      <c r="D299" t="s">
        <v>201</v>
      </c>
      <c r="E299">
        <v>1512</v>
      </c>
      <c r="F299">
        <v>562</v>
      </c>
      <c r="G299" t="s">
        <v>30</v>
      </c>
      <c r="H299">
        <v>10000000</v>
      </c>
      <c r="I299">
        <v>-4166.429846</v>
      </c>
      <c r="J299">
        <v>78.613130999999996</v>
      </c>
      <c r="K299">
        <v>77.324235999999999</v>
      </c>
      <c r="L299">
        <v>-1.25088841441601</v>
      </c>
      <c r="M299">
        <v>5211.7388238384801</v>
      </c>
      <c r="N299">
        <v>60.285463</v>
      </c>
      <c r="O299">
        <v>0</v>
      </c>
      <c r="P299">
        <v>5272.0242868384803</v>
      </c>
      <c r="Q299">
        <v>-36369.900404</v>
      </c>
      <c r="R299">
        <v>-30907.579363000001</v>
      </c>
      <c r="S299">
        <v>5462.3210409999992</v>
      </c>
      <c r="T299">
        <v>190.29675416151895</v>
      </c>
      <c r="U299">
        <v>-36369.900404</v>
      </c>
      <c r="V299">
        <v>-30907.579363000001</v>
      </c>
      <c r="W299">
        <v>5462.3210409999992</v>
      </c>
      <c r="X299">
        <v>0</v>
      </c>
      <c r="Y299" s="176">
        <v>-30907.579363000001</v>
      </c>
      <c r="Z299">
        <v>5462.3210409999992</v>
      </c>
    </row>
    <row r="300" spans="1:26">
      <c r="A300" t="s">
        <v>27</v>
      </c>
      <c r="B300" t="s">
        <v>301</v>
      </c>
      <c r="C300" t="s">
        <v>52</v>
      </c>
      <c r="D300" t="s">
        <v>201</v>
      </c>
      <c r="E300">
        <v>1513</v>
      </c>
      <c r="F300">
        <v>563</v>
      </c>
      <c r="G300" t="s">
        <v>30</v>
      </c>
      <c r="H300">
        <v>10000000</v>
      </c>
      <c r="I300">
        <v>-4152.1022379999995</v>
      </c>
      <c r="J300">
        <v>117.536952</v>
      </c>
      <c r="K300">
        <v>116.472172</v>
      </c>
      <c r="L300">
        <v>-0.88236038454495835</v>
      </c>
      <c r="M300">
        <v>3663.6505273916619</v>
      </c>
      <c r="N300">
        <v>66.836956000000001</v>
      </c>
      <c r="O300">
        <v>0</v>
      </c>
      <c r="P300">
        <v>3730.487483391662</v>
      </c>
      <c r="Q300">
        <v>-189476.28080400001</v>
      </c>
      <c r="R300">
        <v>-184987.973337</v>
      </c>
      <c r="S300">
        <v>4488.307467000006</v>
      </c>
      <c r="T300">
        <v>757.81998360834405</v>
      </c>
      <c r="U300">
        <v>-189476.28080400001</v>
      </c>
      <c r="V300">
        <v>-184987.973337</v>
      </c>
      <c r="W300">
        <v>4488.307467000006</v>
      </c>
      <c r="X300">
        <v>0</v>
      </c>
      <c r="Y300" s="176">
        <v>-184987.973337</v>
      </c>
      <c r="Z300">
        <v>4488.307467000006</v>
      </c>
    </row>
    <row r="301" spans="1:26">
      <c r="A301" t="s">
        <v>27</v>
      </c>
      <c r="B301" t="s">
        <v>301</v>
      </c>
      <c r="C301" t="s">
        <v>343</v>
      </c>
      <c r="D301" t="s">
        <v>201</v>
      </c>
      <c r="E301">
        <v>1514</v>
      </c>
      <c r="F301">
        <v>564</v>
      </c>
      <c r="G301" t="s">
        <v>30</v>
      </c>
      <c r="H301">
        <v>10000000</v>
      </c>
      <c r="I301">
        <v>-4162.2123510000001</v>
      </c>
      <c r="J301">
        <v>56.724943000000003</v>
      </c>
      <c r="K301">
        <v>57.523130000000002</v>
      </c>
      <c r="L301">
        <v>0.88132117134050136</v>
      </c>
      <c r="M301">
        <v>-3668.245864551222</v>
      </c>
      <c r="N301">
        <v>46.707169</v>
      </c>
      <c r="O301">
        <v>0</v>
      </c>
      <c r="P301">
        <v>-3621.5386955512222</v>
      </c>
      <c r="Q301">
        <v>-3079.7412909999998</v>
      </c>
      <c r="R301">
        <v>-6461.3087329999998</v>
      </c>
      <c r="S301">
        <v>-3381.567442</v>
      </c>
      <c r="T301">
        <v>239.97125355122216</v>
      </c>
      <c r="U301">
        <v>-3079.7412909999998</v>
      </c>
      <c r="V301">
        <v>-6461.3087329999998</v>
      </c>
      <c r="W301">
        <v>-3381.567442</v>
      </c>
      <c r="X301">
        <v>0</v>
      </c>
      <c r="Y301" s="176">
        <v>-6461.3087329999998</v>
      </c>
      <c r="Z301">
        <v>-3381.567442</v>
      </c>
    </row>
    <row r="302" spans="1:26">
      <c r="A302" t="s">
        <v>27</v>
      </c>
      <c r="B302" t="s">
        <v>301</v>
      </c>
      <c r="C302" t="s">
        <v>344</v>
      </c>
      <c r="D302" t="s">
        <v>197</v>
      </c>
      <c r="E302">
        <v>1515</v>
      </c>
      <c r="F302">
        <v>565</v>
      </c>
      <c r="G302" t="s">
        <v>30</v>
      </c>
      <c r="H302">
        <v>10000000</v>
      </c>
      <c r="I302">
        <v>-4263.4508390000001</v>
      </c>
      <c r="J302">
        <v>90.598809000000003</v>
      </c>
      <c r="K302">
        <v>91.439503999999999</v>
      </c>
      <c r="L302">
        <v>0.94886476457353441</v>
      </c>
      <c r="M302">
        <v>-4045.4382766185727</v>
      </c>
      <c r="N302">
        <v>105.70058899999999</v>
      </c>
      <c r="O302">
        <v>0</v>
      </c>
      <c r="P302">
        <v>-3939.7376876185726</v>
      </c>
      <c r="Q302">
        <v>122951.86504999999</v>
      </c>
      <c r="R302">
        <v>119309.294203</v>
      </c>
      <c r="S302">
        <v>-3642.5708469999954</v>
      </c>
      <c r="T302">
        <v>297.16684061857723</v>
      </c>
      <c r="U302">
        <v>122951.86504999999</v>
      </c>
      <c r="V302">
        <v>119309.294203</v>
      </c>
      <c r="W302">
        <v>-3642.5708469999954</v>
      </c>
      <c r="X302">
        <v>0</v>
      </c>
      <c r="Y302" s="176">
        <v>119309.294203</v>
      </c>
      <c r="Z302">
        <v>-3642.5708469999954</v>
      </c>
    </row>
    <row r="303" spans="1:26">
      <c r="A303" t="s">
        <v>27</v>
      </c>
      <c r="B303" t="s">
        <v>301</v>
      </c>
      <c r="C303" t="s">
        <v>345</v>
      </c>
      <c r="D303" t="s">
        <v>199</v>
      </c>
      <c r="E303">
        <v>1516</v>
      </c>
      <c r="F303">
        <v>566</v>
      </c>
      <c r="G303" t="s">
        <v>30</v>
      </c>
      <c r="H303">
        <v>10000000</v>
      </c>
      <c r="I303">
        <v>-4155.145074</v>
      </c>
      <c r="J303">
        <v>66.667478000000003</v>
      </c>
      <c r="K303">
        <v>67.471087999999995</v>
      </c>
      <c r="L303">
        <v>0.90446471819938423</v>
      </c>
      <c r="M303">
        <v>-3758.1821184329697</v>
      </c>
      <c r="N303">
        <v>54.222971000000001</v>
      </c>
      <c r="O303">
        <v>0</v>
      </c>
      <c r="P303">
        <v>-3703.9591474329695</v>
      </c>
      <c r="Q303">
        <v>-7091.4399800000001</v>
      </c>
      <c r="R303">
        <v>-10494.593322999999</v>
      </c>
      <c r="S303">
        <v>-3403.153342999999</v>
      </c>
      <c r="T303">
        <v>300.80580443297049</v>
      </c>
      <c r="U303">
        <v>-7091.4399800000001</v>
      </c>
      <c r="V303">
        <v>-10494.593322999999</v>
      </c>
      <c r="W303">
        <v>-3403.153342999999</v>
      </c>
      <c r="X303">
        <v>0</v>
      </c>
      <c r="Y303" s="176">
        <v>-10494.593322999999</v>
      </c>
      <c r="Z303">
        <v>-3403.153342999999</v>
      </c>
    </row>
    <row r="304" spans="1:26">
      <c r="A304" t="s">
        <v>27</v>
      </c>
      <c r="B304" t="s">
        <v>301</v>
      </c>
      <c r="C304" t="s">
        <v>346</v>
      </c>
      <c r="D304" t="s">
        <v>199</v>
      </c>
      <c r="E304">
        <v>1517</v>
      </c>
      <c r="F304">
        <v>567</v>
      </c>
      <c r="G304" t="s">
        <v>30</v>
      </c>
      <c r="H304">
        <v>10000000</v>
      </c>
      <c r="I304">
        <v>-4161.401597</v>
      </c>
      <c r="J304">
        <v>63.688561999999997</v>
      </c>
      <c r="K304">
        <v>64.491613999999998</v>
      </c>
      <c r="L304">
        <v>0.89745959550800181</v>
      </c>
      <c r="M304">
        <v>-3734.6897939899727</v>
      </c>
      <c r="N304">
        <v>54.131717000000002</v>
      </c>
      <c r="O304">
        <v>0</v>
      </c>
      <c r="P304">
        <v>-3680.5580769899725</v>
      </c>
      <c r="Q304">
        <v>5574.3713859999998</v>
      </c>
      <c r="R304">
        <v>2157.930582</v>
      </c>
      <c r="S304">
        <v>-3416.4408039999998</v>
      </c>
      <c r="T304">
        <v>264.11727298997266</v>
      </c>
      <c r="U304">
        <v>5574.3713859999998</v>
      </c>
      <c r="V304">
        <v>2157.930582</v>
      </c>
      <c r="W304">
        <v>-3416.4408039999998</v>
      </c>
      <c r="X304">
        <v>0</v>
      </c>
      <c r="Y304" s="176">
        <v>2157.930582</v>
      </c>
      <c r="Z304">
        <v>-3416.4408039999998</v>
      </c>
    </row>
    <row r="305" spans="1:26">
      <c r="A305" t="s">
        <v>27</v>
      </c>
      <c r="B305" t="s">
        <v>301</v>
      </c>
      <c r="C305" t="s">
        <v>48</v>
      </c>
      <c r="D305" t="s">
        <v>197</v>
      </c>
      <c r="E305">
        <v>1518</v>
      </c>
      <c r="F305">
        <v>568</v>
      </c>
      <c r="G305" t="s">
        <v>30</v>
      </c>
      <c r="H305">
        <v>10000000</v>
      </c>
      <c r="I305">
        <v>-4126.8613879999994</v>
      </c>
      <c r="J305">
        <v>73.61309</v>
      </c>
      <c r="K305">
        <v>74.469538</v>
      </c>
      <c r="L305">
        <v>0.98314581136577983</v>
      </c>
      <c r="M305">
        <v>-4057.3064876993676</v>
      </c>
      <c r="N305">
        <v>43.935547</v>
      </c>
      <c r="O305">
        <v>0</v>
      </c>
      <c r="P305">
        <v>-4013.3709406993676</v>
      </c>
      <c r="Q305">
        <v>-91723.810813000004</v>
      </c>
      <c r="R305">
        <v>-95257.135810000007</v>
      </c>
      <c r="S305">
        <v>-3533.3249970000033</v>
      </c>
      <c r="T305">
        <v>480.04594369936422</v>
      </c>
      <c r="U305">
        <v>-91723.810813000004</v>
      </c>
      <c r="V305">
        <v>-95257.135810000007</v>
      </c>
      <c r="W305">
        <v>-3533.3249970000033</v>
      </c>
      <c r="X305">
        <v>0</v>
      </c>
      <c r="Y305" s="176">
        <v>-95257.135810000007</v>
      </c>
      <c r="Z305">
        <v>-3533.3249970000033</v>
      </c>
    </row>
    <row r="306" spans="1:26">
      <c r="A306" t="s">
        <v>27</v>
      </c>
      <c r="B306" t="s">
        <v>301</v>
      </c>
      <c r="C306" t="s">
        <v>347</v>
      </c>
      <c r="D306" t="s">
        <v>200</v>
      </c>
      <c r="E306">
        <v>1519</v>
      </c>
      <c r="F306">
        <v>569</v>
      </c>
      <c r="G306" t="s">
        <v>30</v>
      </c>
      <c r="H306">
        <v>10000000</v>
      </c>
      <c r="I306">
        <v>-4159.9548189999996</v>
      </c>
      <c r="J306">
        <v>54.745654000000002</v>
      </c>
      <c r="K306">
        <v>53.454338</v>
      </c>
      <c r="L306">
        <v>-1.2946599553380391</v>
      </c>
      <c r="M306">
        <v>5385.7269201748004</v>
      </c>
      <c r="N306">
        <v>43.441614999999999</v>
      </c>
      <c r="O306">
        <v>0</v>
      </c>
      <c r="P306">
        <v>5429.1685351748001</v>
      </c>
      <c r="Q306">
        <v>-11658.807707</v>
      </c>
      <c r="R306">
        <v>-6171.8865859999996</v>
      </c>
      <c r="S306">
        <v>5486.9211210000003</v>
      </c>
      <c r="T306">
        <v>57.752585825200185</v>
      </c>
      <c r="U306">
        <v>-11658.807707</v>
      </c>
      <c r="V306">
        <v>-6171.8865859999996</v>
      </c>
      <c r="W306">
        <v>5486.9211210000003</v>
      </c>
      <c r="X306">
        <v>0</v>
      </c>
      <c r="Y306" s="176">
        <v>-6171.8865859999996</v>
      </c>
      <c r="Z306">
        <v>5486.9211210000003</v>
      </c>
    </row>
    <row r="307" spans="1:26">
      <c r="A307" t="s">
        <v>27</v>
      </c>
      <c r="B307" t="s">
        <v>301</v>
      </c>
      <c r="C307" t="s">
        <v>353</v>
      </c>
      <c r="D307" t="s">
        <v>205</v>
      </c>
      <c r="E307">
        <v>1520</v>
      </c>
      <c r="F307">
        <v>570</v>
      </c>
      <c r="G307" t="s">
        <v>30</v>
      </c>
      <c r="H307">
        <v>10000000</v>
      </c>
      <c r="I307">
        <v>-4260.8235119999999</v>
      </c>
      <c r="J307">
        <v>200.26386299999999</v>
      </c>
      <c r="K307">
        <v>201.06096600000001</v>
      </c>
      <c r="L307">
        <v>1.0328324027478857</v>
      </c>
      <c r="M307">
        <v>-4400.7165855836447</v>
      </c>
      <c r="N307">
        <v>183.31587999999999</v>
      </c>
      <c r="O307">
        <v>0</v>
      </c>
      <c r="P307">
        <v>-4217.4007055836446</v>
      </c>
      <c r="Q307">
        <v>-61995.408013</v>
      </c>
      <c r="R307">
        <v>-65169.761895000003</v>
      </c>
      <c r="S307">
        <v>-3174.3538820000031</v>
      </c>
      <c r="T307">
        <v>1043.0468235836415</v>
      </c>
      <c r="U307">
        <v>-61995.408013</v>
      </c>
      <c r="V307">
        <v>-65169.761895000003</v>
      </c>
      <c r="W307">
        <v>-3174.3538820000031</v>
      </c>
      <c r="X307">
        <v>0</v>
      </c>
      <c r="Y307" s="176">
        <v>-65169.761895000003</v>
      </c>
      <c r="Z307">
        <v>-3174.3538820000031</v>
      </c>
    </row>
    <row r="308" spans="1:26">
      <c r="A308" t="s">
        <v>27</v>
      </c>
      <c r="B308" t="s">
        <v>301</v>
      </c>
      <c r="C308" t="s">
        <v>355</v>
      </c>
      <c r="D308" t="s">
        <v>200</v>
      </c>
      <c r="E308">
        <v>1521</v>
      </c>
      <c r="F308">
        <v>571</v>
      </c>
      <c r="G308" t="s">
        <v>30</v>
      </c>
      <c r="H308">
        <v>10000000</v>
      </c>
      <c r="I308">
        <v>-4140.3309129999998</v>
      </c>
      <c r="J308">
        <v>66.669984999999997</v>
      </c>
      <c r="K308">
        <v>65.383015999999998</v>
      </c>
      <c r="L308">
        <v>-1.2754494562972172</v>
      </c>
      <c r="M308">
        <v>5280.782811876411</v>
      </c>
      <c r="N308">
        <v>45.422947000000001</v>
      </c>
      <c r="O308">
        <v>0</v>
      </c>
      <c r="P308">
        <v>5326.205758876411</v>
      </c>
      <c r="Q308">
        <v>-53832.291202</v>
      </c>
      <c r="R308">
        <v>-48332.211762999999</v>
      </c>
      <c r="S308">
        <v>5500.079439000001</v>
      </c>
      <c r="T308">
        <v>173.87368012359002</v>
      </c>
      <c r="U308">
        <v>-53832.291202</v>
      </c>
      <c r="V308">
        <v>-48332.211762999999</v>
      </c>
      <c r="W308">
        <v>5500.079439000001</v>
      </c>
      <c r="X308">
        <v>0</v>
      </c>
      <c r="Y308" s="176">
        <v>-48332.211762999999</v>
      </c>
      <c r="Z308">
        <v>5500.079439000001</v>
      </c>
    </row>
    <row r="309" spans="1:26">
      <c r="A309" t="s">
        <v>27</v>
      </c>
      <c r="B309" t="s">
        <v>301</v>
      </c>
      <c r="C309" t="s">
        <v>357</v>
      </c>
      <c r="D309" t="s">
        <v>200</v>
      </c>
      <c r="E309">
        <v>1522</v>
      </c>
      <c r="F309">
        <v>572</v>
      </c>
      <c r="G309" t="s">
        <v>30</v>
      </c>
      <c r="H309">
        <v>10000000</v>
      </c>
      <c r="I309">
        <v>-4296.316358</v>
      </c>
      <c r="J309">
        <v>177.33894599999999</v>
      </c>
      <c r="K309">
        <v>176.24757600000001</v>
      </c>
      <c r="L309">
        <v>-0.8362242955584781</v>
      </c>
      <c r="M309">
        <v>3592.6841199649161</v>
      </c>
      <c r="N309">
        <v>207.760279</v>
      </c>
      <c r="O309">
        <v>0</v>
      </c>
      <c r="P309">
        <v>3800.4443989649162</v>
      </c>
      <c r="Q309">
        <v>175892.53558900001</v>
      </c>
      <c r="R309">
        <v>180314.917953</v>
      </c>
      <c r="S309">
        <v>4422.38236399999</v>
      </c>
      <c r="T309">
        <v>621.93796503507383</v>
      </c>
      <c r="U309">
        <v>175892.53558900001</v>
      </c>
      <c r="V309">
        <v>180314.917953</v>
      </c>
      <c r="W309">
        <v>4422.38236399999</v>
      </c>
      <c r="X309">
        <v>0</v>
      </c>
      <c r="Y309" s="176">
        <v>180314.917953</v>
      </c>
      <c r="Z309">
        <v>4422.38236399999</v>
      </c>
    </row>
    <row r="310" spans="1:26">
      <c r="A310" t="s">
        <v>27</v>
      </c>
      <c r="B310" t="s">
        <v>301</v>
      </c>
      <c r="C310" t="s">
        <v>358</v>
      </c>
      <c r="D310" t="s">
        <v>388</v>
      </c>
      <c r="E310">
        <v>1523</v>
      </c>
      <c r="F310">
        <v>573</v>
      </c>
      <c r="G310" t="s">
        <v>30</v>
      </c>
      <c r="H310">
        <v>10000000</v>
      </c>
      <c r="I310">
        <v>-4094.104902</v>
      </c>
      <c r="J310">
        <v>20.376783</v>
      </c>
      <c r="K310">
        <v>19.886614999999999</v>
      </c>
      <c r="L310">
        <v>-0.50127742267851416</v>
      </c>
      <c r="M310">
        <v>2052.2823534500308</v>
      </c>
      <c r="N310">
        <v>10.849107</v>
      </c>
      <c r="O310">
        <v>0</v>
      </c>
      <c r="P310">
        <v>2063.1314604500308</v>
      </c>
      <c r="Q310">
        <v>-27572.722942</v>
      </c>
      <c r="R310">
        <v>-25430.118398999999</v>
      </c>
      <c r="S310">
        <v>2142.6045430000013</v>
      </c>
      <c r="T310">
        <v>79.473082549970513</v>
      </c>
      <c r="U310">
        <v>-27572.722942</v>
      </c>
      <c r="V310">
        <v>-25430.118398999999</v>
      </c>
      <c r="W310">
        <v>2142.6045430000013</v>
      </c>
      <c r="X310">
        <v>0</v>
      </c>
      <c r="Y310" s="176">
        <v>-25430.118398999999</v>
      </c>
      <c r="Z310">
        <v>2142.6045430000013</v>
      </c>
    </row>
    <row r="311" spans="1:26">
      <c r="A311" t="s">
        <v>27</v>
      </c>
      <c r="B311" t="s">
        <v>301</v>
      </c>
      <c r="C311" t="s">
        <v>359</v>
      </c>
      <c r="D311" t="s">
        <v>201</v>
      </c>
      <c r="E311">
        <v>1524</v>
      </c>
      <c r="F311">
        <v>625</v>
      </c>
      <c r="G311" t="s">
        <v>30</v>
      </c>
      <c r="H311">
        <v>10000000</v>
      </c>
      <c r="I311">
        <v>-4152.7171639999997</v>
      </c>
      <c r="J311">
        <v>61.697958999999997</v>
      </c>
      <c r="K311">
        <v>60.657178000000002</v>
      </c>
      <c r="L311">
        <v>-0.98305804785493611</v>
      </c>
      <c r="M311">
        <v>4082.3620285355264</v>
      </c>
      <c r="N311">
        <v>51.151815999999997</v>
      </c>
      <c r="O311">
        <v>0</v>
      </c>
      <c r="P311">
        <v>4133.513844535526</v>
      </c>
      <c r="Q311">
        <v>1285.2331509999999</v>
      </c>
      <c r="R311">
        <v>5711.7785370000001</v>
      </c>
      <c r="S311">
        <v>4426.5453859999998</v>
      </c>
      <c r="T311">
        <v>293.03154146447378</v>
      </c>
      <c r="U311">
        <v>1285.2331509999999</v>
      </c>
      <c r="V311">
        <v>5711.7785370000001</v>
      </c>
      <c r="W311">
        <v>4426.5453859999998</v>
      </c>
      <c r="X311">
        <v>0</v>
      </c>
      <c r="Y311" s="176">
        <v>5711.7785370000001</v>
      </c>
      <c r="Z311">
        <v>4426.5453859999998</v>
      </c>
    </row>
    <row r="312" spans="1:26">
      <c r="A312" t="s">
        <v>27</v>
      </c>
      <c r="B312" t="s">
        <v>301</v>
      </c>
      <c r="C312" t="s">
        <v>361</v>
      </c>
      <c r="D312" t="s">
        <v>200</v>
      </c>
      <c r="E312">
        <v>1525</v>
      </c>
      <c r="F312">
        <v>574</v>
      </c>
      <c r="G312" t="s">
        <v>30</v>
      </c>
      <c r="H312">
        <v>10000000</v>
      </c>
      <c r="I312">
        <v>-4199.9458050000003</v>
      </c>
      <c r="J312">
        <v>102.605242</v>
      </c>
      <c r="K312">
        <v>101.28816</v>
      </c>
      <c r="L312">
        <v>-1.2370759843051851</v>
      </c>
      <c r="M312">
        <v>5195.6520907488084</v>
      </c>
      <c r="N312">
        <v>92.457965000000002</v>
      </c>
      <c r="O312">
        <v>0</v>
      </c>
      <c r="P312">
        <v>5288.110055748808</v>
      </c>
      <c r="Q312">
        <v>10049.536480000001</v>
      </c>
      <c r="R312">
        <v>15566.484974000001</v>
      </c>
      <c r="S312">
        <v>5516.9484940000002</v>
      </c>
      <c r="T312">
        <v>228.8384382511922</v>
      </c>
      <c r="U312">
        <v>10049.536480000001</v>
      </c>
      <c r="V312">
        <v>15566.484974000001</v>
      </c>
      <c r="W312">
        <v>5516.9484940000002</v>
      </c>
      <c r="X312">
        <v>0</v>
      </c>
      <c r="Y312" s="176">
        <v>15566.484974000001</v>
      </c>
      <c r="Z312">
        <v>5516.9484940000002</v>
      </c>
    </row>
    <row r="313" spans="1:26">
      <c r="A313" t="s">
        <v>27</v>
      </c>
      <c r="B313" t="s">
        <v>301</v>
      </c>
      <c r="C313" t="s">
        <v>362</v>
      </c>
      <c r="D313" t="s">
        <v>205</v>
      </c>
      <c r="E313">
        <v>1526</v>
      </c>
      <c r="F313">
        <v>575</v>
      </c>
      <c r="G313" t="s">
        <v>30</v>
      </c>
      <c r="H313">
        <v>10000000</v>
      </c>
      <c r="I313">
        <v>-4280.5547980000001</v>
      </c>
      <c r="J313">
        <v>173.45300599999999</v>
      </c>
      <c r="K313">
        <v>174.28801799999999</v>
      </c>
      <c r="L313">
        <v>1.0375214082530972</v>
      </c>
      <c r="M313">
        <v>-4441.1672421255125</v>
      </c>
      <c r="N313">
        <v>163.647547</v>
      </c>
      <c r="O313">
        <v>0</v>
      </c>
      <c r="P313">
        <v>-4277.519695125513</v>
      </c>
      <c r="Q313">
        <v>-34374.613576999996</v>
      </c>
      <c r="R313">
        <v>-37732.750306000002</v>
      </c>
      <c r="S313">
        <v>-3358.1367290000053</v>
      </c>
      <c r="T313">
        <v>919.38296612550766</v>
      </c>
      <c r="U313">
        <v>-34374.613576999996</v>
      </c>
      <c r="V313">
        <v>-37732.750306000002</v>
      </c>
      <c r="W313">
        <v>-3358.1367290000053</v>
      </c>
      <c r="X313">
        <v>0</v>
      </c>
      <c r="Y313" s="176">
        <v>-37732.750306000002</v>
      </c>
      <c r="Z313">
        <v>-3358.1367290000053</v>
      </c>
    </row>
    <row r="314" spans="1:26">
      <c r="A314" t="s">
        <v>27</v>
      </c>
      <c r="B314" t="s">
        <v>301</v>
      </c>
      <c r="C314" t="s">
        <v>363</v>
      </c>
      <c r="D314" t="s">
        <v>200</v>
      </c>
      <c r="E314">
        <v>1527</v>
      </c>
      <c r="F314">
        <v>626</v>
      </c>
      <c r="G314" t="s">
        <v>30</v>
      </c>
      <c r="H314">
        <v>10000000</v>
      </c>
      <c r="I314">
        <v>-4149.6365770000002</v>
      </c>
      <c r="J314">
        <v>58.728254999999997</v>
      </c>
      <c r="K314">
        <v>65.658252000000005</v>
      </c>
      <c r="L314">
        <v>7.4739854847314957</v>
      </c>
      <c r="M314">
        <v>-31014.323543408893</v>
      </c>
      <c r="N314">
        <v>41.964148999999999</v>
      </c>
      <c r="O314">
        <v>0</v>
      </c>
      <c r="P314">
        <v>-30972.359394408893</v>
      </c>
      <c r="Q314">
        <v>-37012.626600000003</v>
      </c>
      <c r="R314">
        <v>-66313.819984999995</v>
      </c>
      <c r="S314">
        <v>-29301.193384999991</v>
      </c>
      <c r="T314">
        <v>1671.166009408902</v>
      </c>
      <c r="U314">
        <v>-37012.626600000003</v>
      </c>
      <c r="V314">
        <v>-66313.819984999995</v>
      </c>
      <c r="W314">
        <v>-29301.193384999991</v>
      </c>
      <c r="X314">
        <v>0</v>
      </c>
      <c r="Y314" s="176">
        <v>-66313.819984999995</v>
      </c>
      <c r="Z314">
        <v>-29301.193384999991</v>
      </c>
    </row>
    <row r="315" spans="1:26">
      <c r="A315" t="s">
        <v>27</v>
      </c>
      <c r="B315" t="s">
        <v>301</v>
      </c>
      <c r="C315" t="s">
        <v>364</v>
      </c>
      <c r="D315" t="s">
        <v>200</v>
      </c>
      <c r="E315">
        <v>1528</v>
      </c>
      <c r="F315">
        <v>576</v>
      </c>
      <c r="G315" t="s">
        <v>30</v>
      </c>
      <c r="H315">
        <v>10000000</v>
      </c>
      <c r="I315">
        <v>-4302.3100560000003</v>
      </c>
      <c r="J315">
        <v>146.57117400000001</v>
      </c>
      <c r="K315">
        <v>147.39465799999999</v>
      </c>
      <c r="L315">
        <v>0.97434896521481773</v>
      </c>
      <c r="M315">
        <v>-4191.9513510969045</v>
      </c>
      <c r="N315">
        <v>154.46174500000001</v>
      </c>
      <c r="O315">
        <v>0</v>
      </c>
      <c r="P315">
        <v>-4037.4896060969045</v>
      </c>
      <c r="Q315">
        <v>54968.802207000001</v>
      </c>
      <c r="R315">
        <v>51544.817998999999</v>
      </c>
      <c r="S315">
        <v>-3423.9842080000017</v>
      </c>
      <c r="T315">
        <v>613.50539809690281</v>
      </c>
      <c r="U315">
        <v>54968.802207000001</v>
      </c>
      <c r="V315">
        <v>51544.817998999999</v>
      </c>
      <c r="W315">
        <v>-3423.9842080000017</v>
      </c>
      <c r="X315">
        <v>0</v>
      </c>
      <c r="Y315" s="176">
        <v>51544.817998999999</v>
      </c>
      <c r="Z315">
        <v>-3423.9842080000017</v>
      </c>
    </row>
    <row r="316" spans="1:26">
      <c r="A316" t="s">
        <v>27</v>
      </c>
      <c r="B316" t="s">
        <v>301</v>
      </c>
      <c r="C316" t="s">
        <v>365</v>
      </c>
      <c r="D316" t="s">
        <v>197</v>
      </c>
      <c r="E316">
        <v>1529</v>
      </c>
      <c r="F316">
        <v>577</v>
      </c>
      <c r="G316" t="s">
        <v>30</v>
      </c>
      <c r="H316">
        <v>10000000</v>
      </c>
      <c r="I316">
        <v>-4144.5191919999997</v>
      </c>
      <c r="J316">
        <v>79.587046999999998</v>
      </c>
      <c r="K316">
        <v>80.445276000000007</v>
      </c>
      <c r="L316">
        <v>0.99338961728006592</v>
      </c>
      <c r="M316">
        <v>-4117.1223339507678</v>
      </c>
      <c r="N316">
        <v>56.033461000000003</v>
      </c>
      <c r="O316">
        <v>0</v>
      </c>
      <c r="P316">
        <v>-4061.0888729507678</v>
      </c>
      <c r="Q316">
        <v>-57607.108669000001</v>
      </c>
      <c r="R316">
        <v>-61180.755721000001</v>
      </c>
      <c r="S316">
        <v>-3573.6470520000003</v>
      </c>
      <c r="T316">
        <v>487.44182095076758</v>
      </c>
      <c r="U316">
        <v>-57607.108669000001</v>
      </c>
      <c r="V316">
        <v>-61180.755721000001</v>
      </c>
      <c r="W316">
        <v>-3573.6470520000003</v>
      </c>
      <c r="X316">
        <v>0</v>
      </c>
      <c r="Y316" s="176">
        <v>-61180.755721000001</v>
      </c>
      <c r="Z316">
        <v>-3573.6470520000003</v>
      </c>
    </row>
    <row r="317" spans="1:26">
      <c r="A317" t="s">
        <v>27</v>
      </c>
      <c r="B317" t="s">
        <v>301</v>
      </c>
      <c r="C317" t="s">
        <v>367</v>
      </c>
      <c r="D317" t="s">
        <v>205</v>
      </c>
      <c r="E317">
        <v>1530</v>
      </c>
      <c r="F317">
        <v>578</v>
      </c>
      <c r="G317" t="s">
        <v>30</v>
      </c>
      <c r="H317">
        <v>10000000</v>
      </c>
      <c r="I317">
        <v>-4185.7738200000003</v>
      </c>
      <c r="J317">
        <v>125.512286</v>
      </c>
      <c r="K317">
        <v>126.376271</v>
      </c>
      <c r="L317">
        <v>1.0618420446215755</v>
      </c>
      <c r="M317">
        <v>-4444.6306313522628</v>
      </c>
      <c r="N317">
        <v>113.837519</v>
      </c>
      <c r="O317">
        <v>0</v>
      </c>
      <c r="P317">
        <v>-4330.7931123522631</v>
      </c>
      <c r="Q317">
        <v>18858.664209999999</v>
      </c>
      <c r="R317">
        <v>15212.502778</v>
      </c>
      <c r="S317">
        <v>-3646.161431999999</v>
      </c>
      <c r="T317">
        <v>684.63168035226408</v>
      </c>
      <c r="U317">
        <v>18858.664209999999</v>
      </c>
      <c r="V317">
        <v>15212.502778</v>
      </c>
      <c r="W317">
        <v>-3646.161431999999</v>
      </c>
      <c r="X317">
        <v>0</v>
      </c>
      <c r="Y317" s="176">
        <v>15212.502778</v>
      </c>
      <c r="Z317">
        <v>-3646.161431999999</v>
      </c>
    </row>
    <row r="318" spans="1:26">
      <c r="A318" t="s">
        <v>27</v>
      </c>
      <c r="B318" t="s">
        <v>301</v>
      </c>
      <c r="C318" t="s">
        <v>369</v>
      </c>
      <c r="D318" t="s">
        <v>205</v>
      </c>
      <c r="E318">
        <v>1531</v>
      </c>
      <c r="F318">
        <v>579</v>
      </c>
      <c r="G318" t="s">
        <v>30</v>
      </c>
      <c r="H318">
        <v>10000000</v>
      </c>
      <c r="I318">
        <v>-4249.3852639999996</v>
      </c>
      <c r="J318">
        <v>200.449748</v>
      </c>
      <c r="K318">
        <v>201.27440899999999</v>
      </c>
      <c r="L318">
        <v>1.0698521791075453</v>
      </c>
      <c r="M318">
        <v>-4546.2140845578906</v>
      </c>
      <c r="N318">
        <v>178.119969</v>
      </c>
      <c r="O318">
        <v>0</v>
      </c>
      <c r="P318">
        <v>-4368.0941155578903</v>
      </c>
      <c r="Q318">
        <v>-83268.236206000001</v>
      </c>
      <c r="R318">
        <v>-86541.394211999999</v>
      </c>
      <c r="S318">
        <v>-3273.1580059999978</v>
      </c>
      <c r="T318">
        <v>1094.9361095578925</v>
      </c>
      <c r="U318">
        <v>-83268.236206000001</v>
      </c>
      <c r="V318">
        <v>-86541.394211999999</v>
      </c>
      <c r="W318">
        <v>-3273.1580059999978</v>
      </c>
      <c r="X318">
        <v>0</v>
      </c>
      <c r="Y318" s="176">
        <v>-86541.394211999999</v>
      </c>
      <c r="Z318">
        <v>-3273.1580059999978</v>
      </c>
    </row>
    <row r="319" spans="1:26">
      <c r="A319" t="s">
        <v>27</v>
      </c>
      <c r="B319" t="s">
        <v>301</v>
      </c>
      <c r="C319" t="s">
        <v>370</v>
      </c>
      <c r="D319" t="s">
        <v>205</v>
      </c>
      <c r="E319">
        <v>1532</v>
      </c>
      <c r="F319">
        <v>580</v>
      </c>
      <c r="G319" t="s">
        <v>30</v>
      </c>
      <c r="H319">
        <v>10000000</v>
      </c>
      <c r="I319">
        <v>-4145.1819930000001</v>
      </c>
      <c r="J319">
        <v>69.685866000000004</v>
      </c>
      <c r="K319">
        <v>70.558257999999995</v>
      </c>
      <c r="L319">
        <v>1.0041700438810157</v>
      </c>
      <c r="M319">
        <v>-4162.4675838056064</v>
      </c>
      <c r="N319">
        <v>43.142172000000002</v>
      </c>
      <c r="O319">
        <v>0</v>
      </c>
      <c r="P319">
        <v>-4119.3254118056066</v>
      </c>
      <c r="Q319">
        <v>-83098.938276000001</v>
      </c>
      <c r="R319">
        <v>-86690.800193999996</v>
      </c>
      <c r="S319">
        <v>-3591.8619179999951</v>
      </c>
      <c r="T319">
        <v>527.46349380561151</v>
      </c>
      <c r="U319">
        <v>-83098.938276000001</v>
      </c>
      <c r="V319">
        <v>-86690.800193999996</v>
      </c>
      <c r="W319">
        <v>-3591.8619179999951</v>
      </c>
      <c r="X319">
        <v>0</v>
      </c>
      <c r="Y319" s="176">
        <v>-86690.800193999996</v>
      </c>
      <c r="Z319">
        <v>-3591.8619179999951</v>
      </c>
    </row>
    <row r="320" spans="1:26">
      <c r="A320" t="s">
        <v>27</v>
      </c>
      <c r="B320" t="s">
        <v>301</v>
      </c>
      <c r="C320" t="s">
        <v>371</v>
      </c>
      <c r="D320" t="s">
        <v>197</v>
      </c>
      <c r="E320">
        <v>1533</v>
      </c>
      <c r="F320">
        <v>581</v>
      </c>
      <c r="G320" t="s">
        <v>30</v>
      </c>
      <c r="H320">
        <v>10000000</v>
      </c>
      <c r="I320">
        <v>-4197.1699509999999</v>
      </c>
      <c r="J320">
        <v>108.155764</v>
      </c>
      <c r="K320">
        <v>108.996515</v>
      </c>
      <c r="L320">
        <v>0.97979492956226943</v>
      </c>
      <c r="M320">
        <v>-4112.3658365009187</v>
      </c>
      <c r="N320">
        <v>93.171766000000005</v>
      </c>
      <c r="O320">
        <v>0</v>
      </c>
      <c r="P320">
        <v>-4019.1940705009188</v>
      </c>
      <c r="Q320">
        <v>-13197.134999</v>
      </c>
      <c r="R320">
        <v>-16695.602573</v>
      </c>
      <c r="S320">
        <v>-3498.4675740000002</v>
      </c>
      <c r="T320">
        <v>520.72649650091853</v>
      </c>
      <c r="U320">
        <v>-13197.134999</v>
      </c>
      <c r="V320">
        <v>-16695.602573</v>
      </c>
      <c r="W320">
        <v>-3498.4675740000002</v>
      </c>
      <c r="X320">
        <v>0</v>
      </c>
      <c r="Y320" s="176">
        <v>-16695.602573</v>
      </c>
      <c r="Z320">
        <v>-3498.4675740000002</v>
      </c>
    </row>
    <row r="321" spans="1:26">
      <c r="A321" t="s">
        <v>27</v>
      </c>
      <c r="B321" t="s">
        <v>301</v>
      </c>
      <c r="C321" t="s">
        <v>373</v>
      </c>
      <c r="D321" t="s">
        <v>199</v>
      </c>
      <c r="E321">
        <v>1534</v>
      </c>
      <c r="F321">
        <v>582</v>
      </c>
      <c r="G321" t="s">
        <v>30</v>
      </c>
      <c r="H321">
        <v>10000000</v>
      </c>
      <c r="I321">
        <v>-4242.1507879999999</v>
      </c>
      <c r="J321">
        <v>103.539018</v>
      </c>
      <c r="K321">
        <v>104.31672500000001</v>
      </c>
      <c r="L321">
        <v>0.9026839614224571</v>
      </c>
      <c r="M321">
        <v>-3829.3214782632381</v>
      </c>
      <c r="N321">
        <v>114.501159</v>
      </c>
      <c r="O321">
        <v>0</v>
      </c>
      <c r="P321">
        <v>-3714.8203192632382</v>
      </c>
      <c r="Q321">
        <v>110922.31395900001</v>
      </c>
      <c r="R321">
        <v>107516.933751</v>
      </c>
      <c r="S321">
        <v>-3405.3802080000023</v>
      </c>
      <c r="T321">
        <v>309.44011126323585</v>
      </c>
      <c r="U321">
        <v>110922.31395900001</v>
      </c>
      <c r="V321">
        <v>107516.933751</v>
      </c>
      <c r="W321">
        <v>-3405.3802080000023</v>
      </c>
      <c r="X321">
        <v>0</v>
      </c>
      <c r="Y321" s="176">
        <v>107516.933751</v>
      </c>
      <c r="Z321">
        <v>-3405.3802080000023</v>
      </c>
    </row>
    <row r="322" spans="1:26">
      <c r="A322" t="s">
        <v>27</v>
      </c>
      <c r="B322" t="s">
        <v>301</v>
      </c>
      <c r="C322" t="s">
        <v>61</v>
      </c>
      <c r="D322" t="s">
        <v>205</v>
      </c>
      <c r="E322">
        <v>1535</v>
      </c>
      <c r="F322">
        <v>583</v>
      </c>
      <c r="G322" t="s">
        <v>30</v>
      </c>
      <c r="H322">
        <v>10000000</v>
      </c>
      <c r="I322">
        <v>-4223.457222</v>
      </c>
      <c r="J322">
        <v>328.78042199999999</v>
      </c>
      <c r="K322">
        <v>329.488654</v>
      </c>
      <c r="L322">
        <v>1.0760902093394449</v>
      </c>
      <c r="M322">
        <v>-4544.8209661581704</v>
      </c>
      <c r="N322">
        <v>261.41515199999998</v>
      </c>
      <c r="O322">
        <v>0</v>
      </c>
      <c r="P322">
        <v>-4283.4058141581709</v>
      </c>
      <c r="Q322">
        <v>-331860.964614</v>
      </c>
      <c r="R322">
        <v>-334362.12706099998</v>
      </c>
      <c r="S322">
        <v>-2501.1624469999806</v>
      </c>
      <c r="T322">
        <v>1782.2433671581903</v>
      </c>
      <c r="U322">
        <v>-331860.964614</v>
      </c>
      <c r="V322">
        <v>-334362.12706099998</v>
      </c>
      <c r="W322">
        <v>-2501.1624469999806</v>
      </c>
      <c r="X322">
        <v>0</v>
      </c>
      <c r="Y322" s="176">
        <v>-334362.12706099998</v>
      </c>
      <c r="Z322">
        <v>-2501.1624469999806</v>
      </c>
    </row>
    <row r="323" spans="1:26">
      <c r="A323" t="s">
        <v>27</v>
      </c>
      <c r="B323" t="s">
        <v>301</v>
      </c>
      <c r="C323" t="s">
        <v>375</v>
      </c>
      <c r="D323" t="s">
        <v>199</v>
      </c>
      <c r="E323">
        <v>1536</v>
      </c>
      <c r="F323">
        <v>584</v>
      </c>
      <c r="G323" t="s">
        <v>30</v>
      </c>
      <c r="H323">
        <v>10000000</v>
      </c>
      <c r="I323">
        <v>-4105.8364879999999</v>
      </c>
      <c r="J323">
        <v>68.646668000000005</v>
      </c>
      <c r="K323">
        <v>69.443511999999998</v>
      </c>
      <c r="L323">
        <v>0.89611731575429654</v>
      </c>
      <c r="M323">
        <v>-3679.3111725526078</v>
      </c>
      <c r="N323">
        <v>30.620794</v>
      </c>
      <c r="O323">
        <v>0</v>
      </c>
      <c r="P323">
        <v>-3648.6903785526079</v>
      </c>
      <c r="Q323">
        <v>-138850.99277300001</v>
      </c>
      <c r="R323">
        <v>-142048.79333499999</v>
      </c>
      <c r="S323">
        <v>-3197.8005619999894</v>
      </c>
      <c r="T323">
        <v>450.88981655261841</v>
      </c>
      <c r="U323">
        <v>-138850.99277300001</v>
      </c>
      <c r="V323">
        <v>-142048.79333499999</v>
      </c>
      <c r="W323">
        <v>-3197.8005619999894</v>
      </c>
      <c r="X323">
        <v>0</v>
      </c>
      <c r="Y323" s="176">
        <v>-142048.79333499999</v>
      </c>
      <c r="Z323">
        <v>-3197.8005619999894</v>
      </c>
    </row>
    <row r="324" spans="1:26">
      <c r="A324" t="s">
        <v>27</v>
      </c>
      <c r="B324" t="s">
        <v>301</v>
      </c>
      <c r="C324" t="s">
        <v>376</v>
      </c>
      <c r="D324" t="s">
        <v>201</v>
      </c>
      <c r="E324">
        <v>1537</v>
      </c>
      <c r="F324">
        <v>627</v>
      </c>
      <c r="G324" t="s">
        <v>30</v>
      </c>
      <c r="H324">
        <v>10000000</v>
      </c>
      <c r="I324">
        <v>-4150.1855809999997</v>
      </c>
      <c r="J324">
        <v>75.650295999999997</v>
      </c>
      <c r="K324">
        <v>74.610373999999993</v>
      </c>
      <c r="L324">
        <v>-0.95618165493772467</v>
      </c>
      <c r="M324">
        <v>3968.331317139262</v>
      </c>
      <c r="N324">
        <v>57.264150999999998</v>
      </c>
      <c r="O324">
        <v>0</v>
      </c>
      <c r="P324">
        <v>4025.5954681392618</v>
      </c>
      <c r="Q324">
        <v>-32448.501495</v>
      </c>
      <c r="R324">
        <v>-28026.264520000001</v>
      </c>
      <c r="S324">
        <v>4422.2369749999998</v>
      </c>
      <c r="T324">
        <v>396.64150686073799</v>
      </c>
      <c r="U324">
        <v>-32448.501495</v>
      </c>
      <c r="V324">
        <v>-28026.264520000001</v>
      </c>
      <c r="W324">
        <v>4422.2369749999998</v>
      </c>
      <c r="X324">
        <v>0</v>
      </c>
      <c r="Y324" s="176">
        <v>-28026.264520000001</v>
      </c>
      <c r="Z324">
        <v>4422.2369749999998</v>
      </c>
    </row>
    <row r="325" spans="1:26">
      <c r="A325" t="s">
        <v>27</v>
      </c>
      <c r="B325" t="s">
        <v>301</v>
      </c>
      <c r="C325" t="s">
        <v>251</v>
      </c>
      <c r="D325" t="s">
        <v>202</v>
      </c>
      <c r="E325">
        <v>1538</v>
      </c>
      <c r="F325">
        <v>585</v>
      </c>
      <c r="G325" t="s">
        <v>30</v>
      </c>
      <c r="H325">
        <v>10000000</v>
      </c>
      <c r="I325">
        <v>-4152.8181240000004</v>
      </c>
      <c r="J325">
        <v>105.479844</v>
      </c>
      <c r="K325">
        <v>103.781611</v>
      </c>
      <c r="L325">
        <v>-1.5942002235633337</v>
      </c>
      <c r="M325">
        <v>6620.4235816986647</v>
      </c>
      <c r="N325">
        <v>67.129299000000003</v>
      </c>
      <c r="O325">
        <v>0</v>
      </c>
      <c r="P325">
        <v>6687.5528806986649</v>
      </c>
      <c r="Q325">
        <v>-127857.784849</v>
      </c>
      <c r="R325">
        <v>-120688.01994699999</v>
      </c>
      <c r="S325">
        <v>7169.7649020000099</v>
      </c>
      <c r="T325">
        <v>482.21202130134498</v>
      </c>
      <c r="U325">
        <v>-127857.784849</v>
      </c>
      <c r="V325">
        <v>-120688.01994699999</v>
      </c>
      <c r="W325">
        <v>7169.7649020000099</v>
      </c>
      <c r="X325">
        <v>0</v>
      </c>
      <c r="Y325" s="176">
        <v>-120688.01994699999</v>
      </c>
      <c r="Z325">
        <v>7169.7649020000099</v>
      </c>
    </row>
    <row r="326" spans="1:26">
      <c r="A326" t="s">
        <v>27</v>
      </c>
      <c r="B326" t="s">
        <v>301</v>
      </c>
      <c r="C326" t="s">
        <v>379</v>
      </c>
      <c r="D326" t="s">
        <v>205</v>
      </c>
      <c r="E326">
        <v>1539</v>
      </c>
      <c r="F326">
        <v>586</v>
      </c>
      <c r="G326" t="s">
        <v>30</v>
      </c>
      <c r="H326">
        <v>10000000</v>
      </c>
      <c r="I326">
        <v>-4144.5961459999999</v>
      </c>
      <c r="J326">
        <v>89.649477000000005</v>
      </c>
      <c r="K326">
        <v>88.605592000000001</v>
      </c>
      <c r="L326">
        <v>-0.92735155020192217</v>
      </c>
      <c r="M326">
        <v>3843.4976609540122</v>
      </c>
      <c r="N326">
        <v>56.712802000000003</v>
      </c>
      <c r="O326">
        <v>0</v>
      </c>
      <c r="P326">
        <v>3900.2104629540122</v>
      </c>
      <c r="Q326">
        <v>-103885.087409</v>
      </c>
      <c r="R326">
        <v>-99448.523044999994</v>
      </c>
      <c r="S326">
        <v>4436.5643640000053</v>
      </c>
      <c r="T326">
        <v>536.3539010459931</v>
      </c>
      <c r="U326">
        <v>-103885.087409</v>
      </c>
      <c r="V326">
        <v>-99448.523044999994</v>
      </c>
      <c r="W326">
        <v>4436.5643640000053</v>
      </c>
      <c r="X326">
        <v>0</v>
      </c>
      <c r="Y326" s="176">
        <v>-99448.523044999994</v>
      </c>
      <c r="Z326">
        <v>4436.5643640000053</v>
      </c>
    </row>
    <row r="327" spans="1:26">
      <c r="A327" t="s">
        <v>27</v>
      </c>
      <c r="B327" t="s">
        <v>301</v>
      </c>
      <c r="C327" t="s">
        <v>58</v>
      </c>
      <c r="D327" t="s">
        <v>200</v>
      </c>
      <c r="E327">
        <v>1540</v>
      </c>
      <c r="F327">
        <v>587</v>
      </c>
      <c r="G327" t="s">
        <v>30</v>
      </c>
      <c r="H327">
        <v>10000000</v>
      </c>
      <c r="I327">
        <v>-4162.6240969999999</v>
      </c>
      <c r="J327">
        <v>86.613197</v>
      </c>
      <c r="K327">
        <v>85.309353000000002</v>
      </c>
      <c r="L327">
        <v>-1.2636964660659964</v>
      </c>
      <c r="M327">
        <v>5260.2933609400588</v>
      </c>
      <c r="N327">
        <v>68.335363000000001</v>
      </c>
      <c r="O327">
        <v>0</v>
      </c>
      <c r="P327">
        <v>5328.628723940059</v>
      </c>
      <c r="Q327">
        <v>-27916.099010000002</v>
      </c>
      <c r="R327">
        <v>-22397.071059999998</v>
      </c>
      <c r="S327">
        <v>5519.0279500000033</v>
      </c>
      <c r="T327">
        <v>190.39922605994434</v>
      </c>
      <c r="U327">
        <v>-27916.099010000002</v>
      </c>
      <c r="V327">
        <v>-22397.071059999998</v>
      </c>
      <c r="W327">
        <v>5519.0279500000033</v>
      </c>
      <c r="X327">
        <v>0</v>
      </c>
      <c r="Y327" s="176">
        <v>-22397.071059999998</v>
      </c>
      <c r="Z327">
        <v>5519.0279500000033</v>
      </c>
    </row>
    <row r="328" spans="1:26">
      <c r="A328" t="s">
        <v>27</v>
      </c>
      <c r="B328" t="s">
        <v>301</v>
      </c>
      <c r="C328" t="s">
        <v>380</v>
      </c>
      <c r="D328" t="s">
        <v>200</v>
      </c>
      <c r="E328">
        <v>1541</v>
      </c>
      <c r="F328">
        <v>588</v>
      </c>
      <c r="G328" t="s">
        <v>30</v>
      </c>
      <c r="H328">
        <v>10000000</v>
      </c>
      <c r="I328">
        <v>-4106.2938350000004</v>
      </c>
      <c r="J328">
        <v>71.825160999999994</v>
      </c>
      <c r="K328">
        <v>70.527296000000007</v>
      </c>
      <c r="L328">
        <v>-1.2850561920840411</v>
      </c>
      <c r="M328">
        <v>5276.8183191832741</v>
      </c>
      <c r="N328">
        <v>30.174744</v>
      </c>
      <c r="O328">
        <v>0</v>
      </c>
      <c r="P328">
        <v>5306.993063183274</v>
      </c>
      <c r="Q328">
        <v>-155993.118728</v>
      </c>
      <c r="R328">
        <v>-150395.65330999999</v>
      </c>
      <c r="S328">
        <v>5597.465418000007</v>
      </c>
      <c r="T328">
        <v>290.47235481673306</v>
      </c>
      <c r="U328">
        <v>-155993.118728</v>
      </c>
      <c r="V328">
        <v>-150395.65330999999</v>
      </c>
      <c r="W328">
        <v>5597.465418000007</v>
      </c>
      <c r="X328">
        <v>0</v>
      </c>
      <c r="Y328" s="176">
        <v>-150395.65330999999</v>
      </c>
      <c r="Z328">
        <v>5597.465418000007</v>
      </c>
    </row>
    <row r="329" spans="1:26">
      <c r="A329" t="s">
        <v>27</v>
      </c>
      <c r="B329" t="s">
        <v>301</v>
      </c>
      <c r="C329" t="s">
        <v>386</v>
      </c>
      <c r="D329" t="s">
        <v>201</v>
      </c>
      <c r="E329">
        <v>1542</v>
      </c>
      <c r="F329">
        <v>589</v>
      </c>
      <c r="G329" t="s">
        <v>30</v>
      </c>
      <c r="H329">
        <v>10000000</v>
      </c>
      <c r="I329">
        <v>-4180.4946579999996</v>
      </c>
      <c r="J329">
        <v>133.46947800000001</v>
      </c>
      <c r="K329">
        <v>132.41661500000001</v>
      </c>
      <c r="L329">
        <v>-0.84697062888480745</v>
      </c>
      <c r="M329">
        <v>3540.7561895358376</v>
      </c>
      <c r="N329">
        <v>93.368465</v>
      </c>
      <c r="O329">
        <v>0</v>
      </c>
      <c r="P329">
        <v>3634.1246545358376</v>
      </c>
      <c r="Q329">
        <v>-139055.82300500001</v>
      </c>
      <c r="R329">
        <v>-134632.46042300001</v>
      </c>
      <c r="S329">
        <v>4423.3625820000016</v>
      </c>
      <c r="T329">
        <v>789.23792746416393</v>
      </c>
      <c r="U329">
        <v>-139055.82300500001</v>
      </c>
      <c r="V329">
        <v>-134632.46042300001</v>
      </c>
      <c r="W329">
        <v>4423.3625820000016</v>
      </c>
      <c r="X329">
        <v>0</v>
      </c>
      <c r="Y329" s="176">
        <v>-134632.46042300001</v>
      </c>
      <c r="Z329">
        <v>4423.3625820000016</v>
      </c>
    </row>
    <row r="330" spans="1:26">
      <c r="A330" t="s">
        <v>27</v>
      </c>
      <c r="B330" t="s">
        <v>301</v>
      </c>
      <c r="C330" t="s">
        <v>381</v>
      </c>
      <c r="D330" t="s">
        <v>197</v>
      </c>
      <c r="E330">
        <v>1543</v>
      </c>
      <c r="F330">
        <v>590</v>
      </c>
      <c r="G330" t="s">
        <v>30</v>
      </c>
      <c r="H330">
        <v>10000000</v>
      </c>
      <c r="I330">
        <v>-4152.9562299999998</v>
      </c>
      <c r="J330">
        <v>73.615891000000005</v>
      </c>
      <c r="K330">
        <v>74.471462000000002</v>
      </c>
      <c r="L330">
        <v>0.97595750046326379</v>
      </c>
      <c r="M330">
        <v>-4053.1087817641392</v>
      </c>
      <c r="N330">
        <v>58.52402</v>
      </c>
      <c r="O330">
        <v>0</v>
      </c>
      <c r="P330">
        <v>-3994.5847617641393</v>
      </c>
      <c r="Q330">
        <v>-15338.914525</v>
      </c>
      <c r="R330">
        <v>-18948.167599</v>
      </c>
      <c r="S330">
        <v>-3609.2530740000002</v>
      </c>
      <c r="T330">
        <v>385.33168776413913</v>
      </c>
      <c r="U330">
        <v>-15338.914525</v>
      </c>
      <c r="V330">
        <v>-18948.167599</v>
      </c>
      <c r="W330">
        <v>-3609.2530740000002</v>
      </c>
      <c r="X330">
        <v>0</v>
      </c>
      <c r="Y330" s="176">
        <v>-18948.167599</v>
      </c>
      <c r="Z330">
        <v>-3609.2530740000002</v>
      </c>
    </row>
    <row r="331" spans="1:26">
      <c r="A331" t="s">
        <v>27</v>
      </c>
      <c r="B331" t="s">
        <v>301</v>
      </c>
      <c r="C331" t="s">
        <v>383</v>
      </c>
      <c r="D331" t="s">
        <v>201</v>
      </c>
      <c r="E331">
        <v>1544</v>
      </c>
      <c r="F331">
        <v>591</v>
      </c>
      <c r="G331" t="s">
        <v>30</v>
      </c>
      <c r="H331">
        <v>10000000</v>
      </c>
      <c r="I331">
        <v>-4146.4082410000001</v>
      </c>
      <c r="J331">
        <v>102.531274</v>
      </c>
      <c r="K331">
        <v>101.466323</v>
      </c>
      <c r="L331">
        <v>-0.92648934106902869</v>
      </c>
      <c r="M331">
        <v>3841.6030390072806</v>
      </c>
      <c r="N331">
        <v>62.316020000000002</v>
      </c>
      <c r="O331">
        <v>0</v>
      </c>
      <c r="P331">
        <v>3903.9190590072808</v>
      </c>
      <c r="Q331">
        <v>-136347.360396</v>
      </c>
      <c r="R331">
        <v>-131835.47754399999</v>
      </c>
      <c r="S331">
        <v>4511.8828520000097</v>
      </c>
      <c r="T331">
        <v>607.96379299272894</v>
      </c>
      <c r="U331">
        <v>-136347.360396</v>
      </c>
      <c r="V331">
        <v>-131835.47754399999</v>
      </c>
      <c r="W331">
        <v>4511.8828520000097</v>
      </c>
      <c r="X331">
        <v>0</v>
      </c>
      <c r="Y331" s="176">
        <v>-131835.47754399999</v>
      </c>
      <c r="Z331">
        <v>4511.8828520000097</v>
      </c>
    </row>
    <row r="332" spans="1:26">
      <c r="A332" t="s">
        <v>27</v>
      </c>
      <c r="B332" t="s">
        <v>301</v>
      </c>
      <c r="C332" t="s">
        <v>63</v>
      </c>
      <c r="D332" t="s">
        <v>205</v>
      </c>
      <c r="E332">
        <v>1545</v>
      </c>
      <c r="F332">
        <v>592</v>
      </c>
      <c r="G332" t="s">
        <v>30</v>
      </c>
      <c r="H332">
        <v>10000000</v>
      </c>
      <c r="I332">
        <v>-4253.561428</v>
      </c>
      <c r="J332">
        <v>119.510105</v>
      </c>
      <c r="K332">
        <v>120.37399499999999</v>
      </c>
      <c r="L332">
        <v>1.0379380712095143</v>
      </c>
      <c r="M332">
        <v>-4414.933344349507</v>
      </c>
      <c r="N332">
        <v>112.744843</v>
      </c>
      <c r="O332">
        <v>0</v>
      </c>
      <c r="P332">
        <v>-4302.1885013495066</v>
      </c>
      <c r="Q332">
        <v>2031.856325</v>
      </c>
      <c r="R332">
        <v>-1549.5596190000001</v>
      </c>
      <c r="S332">
        <v>-3581.4159440000003</v>
      </c>
      <c r="T332">
        <v>720.77255734950631</v>
      </c>
      <c r="U332">
        <v>2031.856325</v>
      </c>
      <c r="V332">
        <v>-1549.5596190000001</v>
      </c>
      <c r="W332">
        <v>-3581.4159440000003</v>
      </c>
      <c r="X332">
        <v>0</v>
      </c>
      <c r="Y332" s="176">
        <v>-1549.5596190000001</v>
      </c>
      <c r="Z332">
        <v>-3581.4159440000003</v>
      </c>
    </row>
    <row r="333" spans="1:26">
      <c r="A333" t="s">
        <v>27</v>
      </c>
      <c r="B333" t="s">
        <v>301</v>
      </c>
      <c r="C333" t="s">
        <v>385</v>
      </c>
      <c r="D333" t="s">
        <v>200</v>
      </c>
      <c r="E333">
        <v>1546</v>
      </c>
      <c r="F333">
        <v>593</v>
      </c>
      <c r="G333" t="s">
        <v>30</v>
      </c>
      <c r="H333">
        <v>10000000</v>
      </c>
      <c r="I333">
        <v>-4181.8138290000006</v>
      </c>
      <c r="J333">
        <v>146.51912999999999</v>
      </c>
      <c r="K333">
        <v>147.278659</v>
      </c>
      <c r="L333">
        <v>0.91365428640332402</v>
      </c>
      <c r="M333">
        <v>-3820.7321298065476</v>
      </c>
      <c r="N333">
        <v>94.735736000000003</v>
      </c>
      <c r="O333">
        <v>0</v>
      </c>
      <c r="P333">
        <v>-3725.9963938065475</v>
      </c>
      <c r="Q333">
        <v>-200065.59314099999</v>
      </c>
      <c r="R333">
        <v>-202924.325366</v>
      </c>
      <c r="S333">
        <v>-2858.7322250000143</v>
      </c>
      <c r="T333">
        <v>867.26416880653323</v>
      </c>
      <c r="U333">
        <v>-200065.59314099999</v>
      </c>
      <c r="V333">
        <v>-202924.325366</v>
      </c>
      <c r="W333">
        <v>-2858.7322250000143</v>
      </c>
      <c r="X333">
        <v>0</v>
      </c>
      <c r="Y333" s="176">
        <v>-202924.325366</v>
      </c>
      <c r="Z333">
        <v>-2858.7322250000143</v>
      </c>
    </row>
    <row r="334" spans="1:26">
      <c r="A334" t="s">
        <v>27</v>
      </c>
      <c r="B334" t="s">
        <v>301</v>
      </c>
      <c r="C334" t="s">
        <v>331</v>
      </c>
      <c r="D334" t="s">
        <v>197</v>
      </c>
      <c r="E334">
        <v>1547</v>
      </c>
      <c r="F334">
        <v>594</v>
      </c>
      <c r="G334" t="s">
        <v>30</v>
      </c>
      <c r="H334">
        <v>10000000</v>
      </c>
      <c r="I334">
        <v>-4187.4052780000002</v>
      </c>
      <c r="J334">
        <v>84.571870000000004</v>
      </c>
      <c r="K334">
        <v>83.276208999999994</v>
      </c>
      <c r="L334">
        <v>-1.2436318466961256</v>
      </c>
      <c r="M334">
        <v>5207.590558744243</v>
      </c>
      <c r="N334">
        <v>74.376830999999996</v>
      </c>
      <c r="O334">
        <v>0</v>
      </c>
      <c r="P334">
        <v>5281.9673897442426</v>
      </c>
      <c r="Q334">
        <v>6026.0844820000002</v>
      </c>
      <c r="R334">
        <v>11485.80953</v>
      </c>
      <c r="S334">
        <v>5459.7250480000002</v>
      </c>
      <c r="T334">
        <v>177.75765825575763</v>
      </c>
      <c r="U334">
        <v>6026.0844820000002</v>
      </c>
      <c r="V334">
        <v>11485.80953</v>
      </c>
      <c r="W334">
        <v>5459.7250480000002</v>
      </c>
      <c r="X334">
        <v>0</v>
      </c>
      <c r="Y334" s="176">
        <v>11485.80953</v>
      </c>
      <c r="Z334">
        <v>5459.7250480000002</v>
      </c>
    </row>
    <row r="335" spans="1:26">
      <c r="A335" t="s">
        <v>27</v>
      </c>
      <c r="B335" t="s">
        <v>301</v>
      </c>
      <c r="C335" t="s">
        <v>352</v>
      </c>
      <c r="D335" t="s">
        <v>205</v>
      </c>
      <c r="E335">
        <v>1548</v>
      </c>
      <c r="F335">
        <v>595</v>
      </c>
      <c r="G335" t="s">
        <v>30</v>
      </c>
      <c r="H335">
        <v>10000000</v>
      </c>
      <c r="I335">
        <v>-4280.5636430000004</v>
      </c>
      <c r="J335">
        <v>139.388712</v>
      </c>
      <c r="K335">
        <v>140.232979</v>
      </c>
      <c r="L335">
        <v>1.029295790829339</v>
      </c>
      <c r="M335">
        <v>-4405.9661401170015</v>
      </c>
      <c r="N335">
        <v>149.99803900000001</v>
      </c>
      <c r="O335">
        <v>0</v>
      </c>
      <c r="P335">
        <v>-4255.9681011170014</v>
      </c>
      <c r="Q335">
        <v>85195.660696999999</v>
      </c>
      <c r="R335">
        <v>81623.498900000006</v>
      </c>
      <c r="S335">
        <v>-3572.1617969999934</v>
      </c>
      <c r="T335">
        <v>683.80630411700804</v>
      </c>
      <c r="U335">
        <v>85195.660696999999</v>
      </c>
      <c r="V335">
        <v>81623.498900000006</v>
      </c>
      <c r="W335">
        <v>-3572.1617969999934</v>
      </c>
      <c r="X335">
        <v>0</v>
      </c>
      <c r="Y335" s="176">
        <v>81623.498900000006</v>
      </c>
      <c r="Z335">
        <v>-3572.1617969999934</v>
      </c>
    </row>
    <row r="336" spans="1:26">
      <c r="A336" t="s">
        <v>27</v>
      </c>
      <c r="B336" t="s">
        <v>301</v>
      </c>
      <c r="C336" t="s">
        <v>382</v>
      </c>
      <c r="D336" t="s">
        <v>205</v>
      </c>
      <c r="E336">
        <v>1549</v>
      </c>
      <c r="F336">
        <v>628</v>
      </c>
      <c r="G336" t="s">
        <v>30</v>
      </c>
      <c r="H336">
        <v>10000000</v>
      </c>
      <c r="I336">
        <v>-4260.8448870000002</v>
      </c>
      <c r="J336">
        <v>140.538355</v>
      </c>
      <c r="K336">
        <v>141.36375100000001</v>
      </c>
      <c r="L336">
        <v>0.9740501096039671</v>
      </c>
      <c r="M336">
        <v>-4150.276429187853</v>
      </c>
      <c r="N336">
        <v>125.82939</v>
      </c>
      <c r="O336">
        <v>0</v>
      </c>
      <c r="P336">
        <v>-4024.4470391878531</v>
      </c>
      <c r="Q336">
        <v>-43154.770455999998</v>
      </c>
      <c r="R336">
        <v>-46486.447673000002</v>
      </c>
      <c r="S336">
        <v>-3331.677217000004</v>
      </c>
      <c r="T336">
        <v>692.76982218784906</v>
      </c>
      <c r="U336">
        <v>-43154.770455999998</v>
      </c>
      <c r="V336">
        <v>-46486.447673000002</v>
      </c>
      <c r="W336">
        <v>-3331.677217000004</v>
      </c>
      <c r="X336">
        <v>0</v>
      </c>
      <c r="Y336" s="176">
        <v>-46486.447673000002</v>
      </c>
      <c r="Z336">
        <v>-3331.677217000004</v>
      </c>
    </row>
    <row r="337" spans="1:26">
      <c r="A337" t="s">
        <v>27</v>
      </c>
      <c r="B337" t="s">
        <v>301</v>
      </c>
      <c r="C337" t="s">
        <v>335</v>
      </c>
      <c r="D337" t="s">
        <v>200</v>
      </c>
      <c r="E337">
        <v>1550</v>
      </c>
      <c r="F337">
        <v>596</v>
      </c>
      <c r="G337" t="s">
        <v>30</v>
      </c>
      <c r="H337">
        <v>10000000</v>
      </c>
      <c r="I337">
        <v>-4274.2524269999994</v>
      </c>
      <c r="J337">
        <v>133.37978200000001</v>
      </c>
      <c r="K337">
        <v>132.06546</v>
      </c>
      <c r="L337">
        <v>-1.168734570398285</v>
      </c>
      <c r="M337">
        <v>4995.4665740436712</v>
      </c>
      <c r="N337">
        <v>147.580344</v>
      </c>
      <c r="O337">
        <v>0</v>
      </c>
      <c r="P337">
        <v>5143.0469180436712</v>
      </c>
      <c r="Q337">
        <v>110524.875351</v>
      </c>
      <c r="R337">
        <v>115907.263196</v>
      </c>
      <c r="S337">
        <v>5382.3878450000047</v>
      </c>
      <c r="T337">
        <v>239.34092695633353</v>
      </c>
      <c r="U337">
        <v>110524.875351</v>
      </c>
      <c r="V337">
        <v>115907.263196</v>
      </c>
      <c r="W337">
        <v>5382.3878450000047</v>
      </c>
      <c r="X337">
        <v>0</v>
      </c>
      <c r="Y337" s="176">
        <v>115907.263196</v>
      </c>
      <c r="Z337">
        <v>5382.3878450000047</v>
      </c>
    </row>
    <row r="338" spans="1:26">
      <c r="A338" t="s">
        <v>27</v>
      </c>
      <c r="B338" t="s">
        <v>301</v>
      </c>
      <c r="C338" t="s">
        <v>320</v>
      </c>
      <c r="D338" t="s">
        <v>201</v>
      </c>
      <c r="E338">
        <v>1551</v>
      </c>
      <c r="F338">
        <v>597</v>
      </c>
      <c r="G338" t="s">
        <v>30</v>
      </c>
      <c r="H338">
        <v>10000000</v>
      </c>
      <c r="I338">
        <v>-4242.0365259999999</v>
      </c>
      <c r="J338">
        <v>135.51767000000001</v>
      </c>
      <c r="K338">
        <v>136.36385000000001</v>
      </c>
      <c r="L338">
        <v>1.0146230486767935</v>
      </c>
      <c r="M338">
        <v>-4304.0680326084339</v>
      </c>
      <c r="N338">
        <v>111.438371</v>
      </c>
      <c r="O338">
        <v>0</v>
      </c>
      <c r="P338">
        <v>-4192.6296616084337</v>
      </c>
      <c r="Q338">
        <v>-84068.221745000003</v>
      </c>
      <c r="R338">
        <v>-87446.703404</v>
      </c>
      <c r="S338">
        <v>-3378.4816589999973</v>
      </c>
      <c r="T338">
        <v>814.1480026084364</v>
      </c>
      <c r="U338">
        <v>-84068.221745000003</v>
      </c>
      <c r="V338">
        <v>-87446.703404</v>
      </c>
      <c r="W338">
        <v>-3378.4816589999973</v>
      </c>
      <c r="X338">
        <v>0</v>
      </c>
      <c r="Y338" s="176">
        <v>-87446.703404</v>
      </c>
      <c r="Z338">
        <v>-3378.4816589999973</v>
      </c>
    </row>
    <row r="339" spans="1:26">
      <c r="A339" t="s">
        <v>27</v>
      </c>
      <c r="B339" t="s">
        <v>301</v>
      </c>
      <c r="C339" t="s">
        <v>302</v>
      </c>
      <c r="D339" t="s">
        <v>201</v>
      </c>
      <c r="E339">
        <v>1552</v>
      </c>
      <c r="F339">
        <v>598</v>
      </c>
      <c r="G339" t="s">
        <v>30</v>
      </c>
      <c r="H339">
        <v>10000000</v>
      </c>
      <c r="I339">
        <v>-4115.2562360000002</v>
      </c>
      <c r="J339">
        <v>59.687085000000003</v>
      </c>
      <c r="K339">
        <v>58.647354999999997</v>
      </c>
      <c r="L339">
        <v>-0.99273195023195704</v>
      </c>
      <c r="M339">
        <v>4085.3463488685029</v>
      </c>
      <c r="N339">
        <v>37.410696999999999</v>
      </c>
      <c r="O339">
        <v>0</v>
      </c>
      <c r="P339">
        <v>4122.7570458685032</v>
      </c>
      <c r="Q339">
        <v>-58511.381137999997</v>
      </c>
      <c r="R339">
        <v>-54040.023373000004</v>
      </c>
      <c r="S339">
        <v>4471.3577649999934</v>
      </c>
      <c r="T339">
        <v>348.60071913149022</v>
      </c>
      <c r="U339">
        <v>-58511.381137999997</v>
      </c>
      <c r="V339">
        <v>-54040.023373000004</v>
      </c>
      <c r="W339">
        <v>4471.3577649999934</v>
      </c>
      <c r="X339">
        <v>0</v>
      </c>
      <c r="Y339" s="176">
        <v>-54040.023373000004</v>
      </c>
      <c r="Z339">
        <v>4471.3577649999934</v>
      </c>
    </row>
    <row r="340" spans="1:26">
      <c r="A340" t="s">
        <v>27</v>
      </c>
      <c r="B340" t="s">
        <v>301</v>
      </c>
      <c r="C340" t="s">
        <v>303</v>
      </c>
      <c r="D340" t="s">
        <v>198</v>
      </c>
      <c r="E340">
        <v>1553</v>
      </c>
      <c r="F340">
        <v>599</v>
      </c>
      <c r="G340" t="s">
        <v>30</v>
      </c>
      <c r="H340">
        <v>10000000</v>
      </c>
      <c r="I340">
        <v>-4100.9605489999994</v>
      </c>
      <c r="J340">
        <v>27.844760999999998</v>
      </c>
      <c r="K340">
        <v>26.791875999999998</v>
      </c>
      <c r="L340">
        <v>-1.0699552922084712</v>
      </c>
      <c r="M340">
        <v>4387.844442540707</v>
      </c>
      <c r="N340">
        <v>14.268757000000001</v>
      </c>
      <c r="O340">
        <v>0</v>
      </c>
      <c r="P340">
        <v>4402.1131995407068</v>
      </c>
      <c r="Q340">
        <v>-42385.496596999998</v>
      </c>
      <c r="R340">
        <v>-37830.614318</v>
      </c>
      <c r="S340">
        <v>4554.8822789999977</v>
      </c>
      <c r="T340">
        <v>152.76907945929088</v>
      </c>
      <c r="U340">
        <v>-42385.496596999998</v>
      </c>
      <c r="V340">
        <v>-37830.614318</v>
      </c>
      <c r="W340">
        <v>4554.8822789999977</v>
      </c>
      <c r="X340">
        <v>0</v>
      </c>
      <c r="Y340" s="176">
        <v>-37830.614318</v>
      </c>
      <c r="Z340">
        <v>4554.8822789999977</v>
      </c>
    </row>
    <row r="341" spans="1:26">
      <c r="A341" t="s">
        <v>27</v>
      </c>
      <c r="B341" t="s">
        <v>301</v>
      </c>
      <c r="C341" t="s">
        <v>311</v>
      </c>
      <c r="D341" t="s">
        <v>200</v>
      </c>
      <c r="E341">
        <v>1554</v>
      </c>
      <c r="F341">
        <v>600</v>
      </c>
      <c r="G341" t="s">
        <v>30</v>
      </c>
      <c r="H341">
        <v>10000000</v>
      </c>
      <c r="I341">
        <v>-4094.0271080000002</v>
      </c>
      <c r="J341">
        <v>20.880880000000001</v>
      </c>
      <c r="K341">
        <v>19.835605000000001</v>
      </c>
      <c r="L341">
        <v>-1.0743825083302427</v>
      </c>
      <c r="M341">
        <v>4398.5511134650496</v>
      </c>
      <c r="N341">
        <v>9.452178</v>
      </c>
      <c r="O341">
        <v>0</v>
      </c>
      <c r="P341">
        <v>4408.0032914650492</v>
      </c>
      <c r="Q341">
        <v>-38359.646481000003</v>
      </c>
      <c r="R341">
        <v>-33825.052901000003</v>
      </c>
      <c r="S341">
        <v>4534.5935800000007</v>
      </c>
      <c r="T341">
        <v>126.59028853495147</v>
      </c>
      <c r="U341">
        <v>-38359.646481000003</v>
      </c>
      <c r="V341">
        <v>-33825.052901000003</v>
      </c>
      <c r="W341">
        <v>4534.5935800000007</v>
      </c>
      <c r="X341">
        <v>0</v>
      </c>
      <c r="Y341" s="176">
        <v>-33825.052901000003</v>
      </c>
      <c r="Z341">
        <v>4534.5935800000007</v>
      </c>
    </row>
    <row r="342" spans="1:26">
      <c r="A342" t="s">
        <v>27</v>
      </c>
      <c r="B342" t="s">
        <v>301</v>
      </c>
      <c r="C342" t="s">
        <v>314</v>
      </c>
      <c r="D342" t="s">
        <v>200</v>
      </c>
      <c r="E342">
        <v>1555</v>
      </c>
      <c r="F342">
        <v>601</v>
      </c>
      <c r="G342" t="s">
        <v>30</v>
      </c>
      <c r="H342">
        <v>10000000</v>
      </c>
      <c r="I342">
        <v>-4170.3385340000004</v>
      </c>
      <c r="J342">
        <v>42.774262999999998</v>
      </c>
      <c r="K342">
        <v>41.485942000000001</v>
      </c>
      <c r="L342">
        <v>-1.3309980087268463</v>
      </c>
      <c r="M342">
        <v>5550.7122844708356</v>
      </c>
      <c r="N342">
        <v>58.62847</v>
      </c>
      <c r="O342">
        <v>0</v>
      </c>
      <c r="P342">
        <v>5609.3407544708352</v>
      </c>
      <c r="Q342">
        <v>138158.72961400001</v>
      </c>
      <c r="R342">
        <v>143581.276824</v>
      </c>
      <c r="S342">
        <v>5422.5472099999897</v>
      </c>
      <c r="T342">
        <v>-186.79354447084552</v>
      </c>
      <c r="U342">
        <v>138158.72961400001</v>
      </c>
      <c r="V342">
        <v>143581.276824</v>
      </c>
      <c r="W342">
        <v>5422.5472099999897</v>
      </c>
      <c r="X342">
        <v>0</v>
      </c>
      <c r="Y342" s="176">
        <v>143581.276824</v>
      </c>
      <c r="Z342">
        <v>5422.5472099999897</v>
      </c>
    </row>
    <row r="343" spans="1:26">
      <c r="A343" t="s">
        <v>27</v>
      </c>
      <c r="B343" t="s">
        <v>301</v>
      </c>
      <c r="C343" t="s">
        <v>316</v>
      </c>
      <c r="D343" t="s">
        <v>205</v>
      </c>
      <c r="E343">
        <v>1556</v>
      </c>
      <c r="F343">
        <v>602</v>
      </c>
      <c r="G343" t="s">
        <v>30</v>
      </c>
      <c r="H343">
        <v>10000000</v>
      </c>
      <c r="I343">
        <v>-4365.6358980000005</v>
      </c>
      <c r="J343">
        <v>240.36438899999999</v>
      </c>
      <c r="K343">
        <v>241.20674500000001</v>
      </c>
      <c r="L343">
        <v>1.1055092712043699</v>
      </c>
      <c r="M343">
        <v>-4826.2509599416153</v>
      </c>
      <c r="N343">
        <v>240.30007000000001</v>
      </c>
      <c r="O343">
        <v>0</v>
      </c>
      <c r="P343">
        <v>-4585.9508899416151</v>
      </c>
      <c r="Q343">
        <v>-100341.810801</v>
      </c>
      <c r="R343">
        <v>-103572.07797100001</v>
      </c>
      <c r="S343">
        <v>-3230.2671700000064</v>
      </c>
      <c r="T343">
        <v>1355.6837199416086</v>
      </c>
      <c r="U343">
        <v>-100341.810801</v>
      </c>
      <c r="V343">
        <v>-103572.07797100001</v>
      </c>
      <c r="W343">
        <v>-3230.2671700000064</v>
      </c>
      <c r="X343">
        <v>0</v>
      </c>
      <c r="Y343" s="176">
        <v>-103572.07797100001</v>
      </c>
      <c r="Z343">
        <v>-3230.2671700000064</v>
      </c>
    </row>
    <row r="344" spans="1:26">
      <c r="A344" t="s">
        <v>27</v>
      </c>
      <c r="B344" t="s">
        <v>301</v>
      </c>
      <c r="C344" t="s">
        <v>321</v>
      </c>
      <c r="D344" t="s">
        <v>200</v>
      </c>
      <c r="E344">
        <v>1557</v>
      </c>
      <c r="F344">
        <v>603</v>
      </c>
      <c r="G344" t="s">
        <v>30</v>
      </c>
      <c r="H344">
        <v>10000000</v>
      </c>
      <c r="I344">
        <v>-4170.8525669999999</v>
      </c>
      <c r="J344">
        <v>82.634322999999995</v>
      </c>
      <c r="K344">
        <v>81.585267999999999</v>
      </c>
      <c r="L344">
        <v>-0.94451701197861215</v>
      </c>
      <c r="M344">
        <v>3939.4412039861641</v>
      </c>
      <c r="N344">
        <v>64.808244999999999</v>
      </c>
      <c r="O344">
        <v>0</v>
      </c>
      <c r="P344">
        <v>4004.2494489861642</v>
      </c>
      <c r="Q344">
        <v>-32195.778381</v>
      </c>
      <c r="R344">
        <v>-27762.484144999999</v>
      </c>
      <c r="S344">
        <v>4433.2942360000015</v>
      </c>
      <c r="T344">
        <v>429.04478701383732</v>
      </c>
      <c r="U344">
        <v>-32195.778381</v>
      </c>
      <c r="V344">
        <v>-27762.484144999999</v>
      </c>
      <c r="W344">
        <v>4433.2942360000015</v>
      </c>
      <c r="X344">
        <v>0</v>
      </c>
      <c r="Y344" s="176">
        <v>-27762.484144999999</v>
      </c>
      <c r="Z344">
        <v>4433.2942360000015</v>
      </c>
    </row>
    <row r="345" spans="1:26">
      <c r="A345" t="s">
        <v>27</v>
      </c>
      <c r="B345" t="s">
        <v>301</v>
      </c>
      <c r="C345" t="s">
        <v>333</v>
      </c>
      <c r="D345" t="s">
        <v>200</v>
      </c>
      <c r="E345">
        <v>1558</v>
      </c>
      <c r="F345">
        <v>604</v>
      </c>
      <c r="G345" t="s">
        <v>30</v>
      </c>
      <c r="H345">
        <v>10000000</v>
      </c>
      <c r="I345">
        <v>-4183.634266</v>
      </c>
      <c r="J345">
        <v>118.520095</v>
      </c>
      <c r="K345">
        <v>119.367172</v>
      </c>
      <c r="L345">
        <v>1.00114958321157</v>
      </c>
      <c r="M345">
        <v>-4188.4437017155424</v>
      </c>
      <c r="N345">
        <v>99.015771999999998</v>
      </c>
      <c r="O345">
        <v>0</v>
      </c>
      <c r="P345">
        <v>-4089.4279297155422</v>
      </c>
      <c r="Q345">
        <v>-27298.084621999998</v>
      </c>
      <c r="R345">
        <v>-30812.429991000001</v>
      </c>
      <c r="S345">
        <v>-3514.3453690000024</v>
      </c>
      <c r="T345">
        <v>575.08256071553978</v>
      </c>
      <c r="U345">
        <v>-27298.084621999998</v>
      </c>
      <c r="V345">
        <v>-30812.429991000001</v>
      </c>
      <c r="W345">
        <v>-3514.3453690000024</v>
      </c>
      <c r="X345">
        <v>0</v>
      </c>
      <c r="Y345" s="176">
        <v>-30812.429991000001</v>
      </c>
      <c r="Z345">
        <v>-3514.3453690000024</v>
      </c>
    </row>
    <row r="346" spans="1:26">
      <c r="A346" t="s">
        <v>27</v>
      </c>
      <c r="B346" t="s">
        <v>301</v>
      </c>
      <c r="C346" t="s">
        <v>338</v>
      </c>
      <c r="D346" t="s">
        <v>201</v>
      </c>
      <c r="E346">
        <v>1559</v>
      </c>
      <c r="F346">
        <v>605</v>
      </c>
      <c r="G346" t="s">
        <v>30</v>
      </c>
      <c r="H346">
        <v>10000000</v>
      </c>
      <c r="I346">
        <v>-4501.8455839999997</v>
      </c>
      <c r="J346">
        <v>289.122637</v>
      </c>
      <c r="K346">
        <v>289.82914199999999</v>
      </c>
      <c r="L346">
        <v>0.94219337130345127</v>
      </c>
      <c r="M346">
        <v>-4241.609067876514</v>
      </c>
      <c r="N346">
        <v>351.70031699999998</v>
      </c>
      <c r="O346">
        <v>0</v>
      </c>
      <c r="P346">
        <v>-3889.9087508765142</v>
      </c>
      <c r="Q346">
        <v>41696.099124</v>
      </c>
      <c r="R346">
        <v>38951.576456000003</v>
      </c>
      <c r="S346">
        <v>-2744.5226679999978</v>
      </c>
      <c r="T346">
        <v>1145.3860828765164</v>
      </c>
      <c r="U346">
        <v>41696.099124</v>
      </c>
      <c r="V346">
        <v>38951.576456000003</v>
      </c>
      <c r="W346">
        <v>-2744.5226679999978</v>
      </c>
      <c r="X346">
        <v>0</v>
      </c>
      <c r="Y346" s="176">
        <v>38951.576456000003</v>
      </c>
      <c r="Z346">
        <v>-2744.5226679999978</v>
      </c>
    </row>
    <row r="347" spans="1:26">
      <c r="A347" t="s">
        <v>27</v>
      </c>
      <c r="B347" t="s">
        <v>301</v>
      </c>
      <c r="C347" t="s">
        <v>340</v>
      </c>
      <c r="D347" t="s">
        <v>201</v>
      </c>
      <c r="E347">
        <v>1560</v>
      </c>
      <c r="F347">
        <v>606</v>
      </c>
      <c r="G347" t="s">
        <v>30</v>
      </c>
      <c r="H347">
        <v>10000000</v>
      </c>
      <c r="I347">
        <v>-4116.2895420000004</v>
      </c>
      <c r="J347">
        <v>26.852067000000002</v>
      </c>
      <c r="K347">
        <v>25.185991999999999</v>
      </c>
      <c r="L347">
        <v>-1.734240914832518</v>
      </c>
      <c r="M347">
        <v>7138.6377410336072</v>
      </c>
      <c r="N347">
        <v>18.886084</v>
      </c>
      <c r="O347">
        <v>0</v>
      </c>
      <c r="P347">
        <v>7157.523825033607</v>
      </c>
      <c r="Q347">
        <v>-12275.368614000001</v>
      </c>
      <c r="R347">
        <v>-5103.1135420000001</v>
      </c>
      <c r="S347">
        <v>7172.2550720000008</v>
      </c>
      <c r="T347">
        <v>14.731246966393883</v>
      </c>
      <c r="U347">
        <v>-12275.368614000001</v>
      </c>
      <c r="V347">
        <v>-5103.1135420000001</v>
      </c>
      <c r="W347">
        <v>7172.2550720000008</v>
      </c>
      <c r="X347">
        <v>0</v>
      </c>
      <c r="Y347" s="176">
        <v>-5103.1135420000001</v>
      </c>
      <c r="Z347">
        <v>7172.2550720000008</v>
      </c>
    </row>
    <row r="348" spans="1:26">
      <c r="A348" t="s">
        <v>27</v>
      </c>
      <c r="B348" t="s">
        <v>301</v>
      </c>
      <c r="C348" t="s">
        <v>31</v>
      </c>
      <c r="D348" t="s">
        <v>200</v>
      </c>
      <c r="E348">
        <v>1561</v>
      </c>
      <c r="F348">
        <v>607</v>
      </c>
      <c r="G348" t="s">
        <v>30</v>
      </c>
      <c r="H348">
        <v>10000000</v>
      </c>
      <c r="I348">
        <v>-4173.2757430000001</v>
      </c>
      <c r="J348">
        <v>93.590895000000003</v>
      </c>
      <c r="K348">
        <v>92.277129000000002</v>
      </c>
      <c r="L348">
        <v>-1.2510743695063042</v>
      </c>
      <c r="M348">
        <v>5221.0783189496788</v>
      </c>
      <c r="N348">
        <v>70.317817000000005</v>
      </c>
      <c r="O348">
        <v>0</v>
      </c>
      <c r="P348">
        <v>5291.3961359496789</v>
      </c>
      <c r="Q348">
        <v>-57021.77882</v>
      </c>
      <c r="R348">
        <v>-51477.284722999997</v>
      </c>
      <c r="S348">
        <v>5544.4940970000025</v>
      </c>
      <c r="T348">
        <v>253.09796105032365</v>
      </c>
      <c r="U348">
        <v>-57021.77882</v>
      </c>
      <c r="V348">
        <v>-51477.284722999997</v>
      </c>
      <c r="W348">
        <v>5544.4940970000025</v>
      </c>
      <c r="X348">
        <v>0</v>
      </c>
      <c r="Y348" s="176">
        <v>-51477.284722999997</v>
      </c>
      <c r="Z348">
        <v>5544.4940970000025</v>
      </c>
    </row>
    <row r="349" spans="1:26">
      <c r="A349" t="s">
        <v>27</v>
      </c>
      <c r="B349" t="s">
        <v>301</v>
      </c>
      <c r="C349" t="s">
        <v>348</v>
      </c>
      <c r="D349" t="s">
        <v>201</v>
      </c>
      <c r="E349">
        <v>1562</v>
      </c>
      <c r="F349">
        <v>608</v>
      </c>
      <c r="G349" t="s">
        <v>30</v>
      </c>
      <c r="H349">
        <v>10000000</v>
      </c>
      <c r="I349">
        <v>-4172.7998500000003</v>
      </c>
      <c r="J349">
        <v>93.620656999999994</v>
      </c>
      <c r="K349">
        <v>92.570875000000001</v>
      </c>
      <c r="L349">
        <v>-0.92285824279351425</v>
      </c>
      <c r="M349">
        <v>3850.9027371000402</v>
      </c>
      <c r="N349">
        <v>68.948680999999993</v>
      </c>
      <c r="O349">
        <v>0</v>
      </c>
      <c r="P349">
        <v>3919.8514181000401</v>
      </c>
      <c r="Q349">
        <v>-65539.046644999995</v>
      </c>
      <c r="R349">
        <v>-61114.919520000003</v>
      </c>
      <c r="S349">
        <v>4424.1271249999918</v>
      </c>
      <c r="T349">
        <v>504.27570689995173</v>
      </c>
      <c r="U349">
        <v>-65539.046644999995</v>
      </c>
      <c r="V349">
        <v>-61114.919520000003</v>
      </c>
      <c r="W349">
        <v>4424.1271249999918</v>
      </c>
      <c r="X349">
        <v>0</v>
      </c>
      <c r="Y349" s="176">
        <v>-61114.919520000003</v>
      </c>
      <c r="Z349">
        <v>4424.1271249999918</v>
      </c>
    </row>
    <row r="350" spans="1:26">
      <c r="A350" t="s">
        <v>27</v>
      </c>
      <c r="B350" t="s">
        <v>301</v>
      </c>
      <c r="C350" t="s">
        <v>349</v>
      </c>
      <c r="D350" t="s">
        <v>201</v>
      </c>
      <c r="E350">
        <v>1563</v>
      </c>
      <c r="F350">
        <v>609</v>
      </c>
      <c r="G350" t="s">
        <v>30</v>
      </c>
      <c r="H350">
        <v>10000000</v>
      </c>
      <c r="I350">
        <v>-4134.6294990000006</v>
      </c>
      <c r="J350">
        <v>86.617486</v>
      </c>
      <c r="K350">
        <v>85.572152000000003</v>
      </c>
      <c r="L350">
        <v>-0.94392844043675705</v>
      </c>
      <c r="M350">
        <v>3902.7943747748809</v>
      </c>
      <c r="N350">
        <v>55.488430000000001</v>
      </c>
      <c r="O350">
        <v>0</v>
      </c>
      <c r="P350">
        <v>3958.2828047748808</v>
      </c>
      <c r="Q350">
        <v>-91498.611118000001</v>
      </c>
      <c r="R350">
        <v>-87035.559202999997</v>
      </c>
      <c r="S350">
        <v>4463.0519150000036</v>
      </c>
      <c r="T350">
        <v>504.76911022512286</v>
      </c>
      <c r="U350">
        <v>-91498.611118000001</v>
      </c>
      <c r="V350">
        <v>-87035.559202999997</v>
      </c>
      <c r="W350">
        <v>4463.0519150000036</v>
      </c>
      <c r="X350">
        <v>0</v>
      </c>
      <c r="Y350" s="176">
        <v>-87035.559202999997</v>
      </c>
      <c r="Z350">
        <v>4463.0519150000036</v>
      </c>
    </row>
    <row r="351" spans="1:26">
      <c r="A351" t="s">
        <v>27</v>
      </c>
      <c r="B351" t="s">
        <v>301</v>
      </c>
      <c r="C351" t="s">
        <v>350</v>
      </c>
      <c r="D351" t="s">
        <v>205</v>
      </c>
      <c r="E351">
        <v>1564</v>
      </c>
      <c r="F351">
        <v>610</v>
      </c>
      <c r="G351" t="s">
        <v>30</v>
      </c>
      <c r="H351">
        <v>10000000</v>
      </c>
      <c r="I351">
        <v>-4414.2155679999996</v>
      </c>
      <c r="J351">
        <v>362.12149199999999</v>
      </c>
      <c r="K351">
        <v>360.02186699999999</v>
      </c>
      <c r="L351">
        <v>-1.4354134076003167</v>
      </c>
      <c r="M351">
        <v>6336.2242103452463</v>
      </c>
      <c r="N351">
        <v>390.72098999999997</v>
      </c>
      <c r="O351">
        <v>0</v>
      </c>
      <c r="P351">
        <v>6726.9452003452461</v>
      </c>
      <c r="Q351">
        <v>-122849.415413</v>
      </c>
      <c r="R351">
        <v>-114773.288468</v>
      </c>
      <c r="S351">
        <v>8076.1269449999963</v>
      </c>
      <c r="T351">
        <v>1349.1817446547502</v>
      </c>
      <c r="U351">
        <v>-122849.415413</v>
      </c>
      <c r="V351">
        <v>-114773.288468</v>
      </c>
      <c r="W351">
        <v>8076.1269449999963</v>
      </c>
      <c r="X351">
        <v>0</v>
      </c>
      <c r="Y351" s="176">
        <v>-114773.288468</v>
      </c>
      <c r="Z351">
        <v>8076.1269449999963</v>
      </c>
    </row>
    <row r="352" spans="1:26">
      <c r="A352" t="s">
        <v>27</v>
      </c>
      <c r="B352" t="s">
        <v>301</v>
      </c>
      <c r="C352" t="s">
        <v>351</v>
      </c>
      <c r="D352" t="s">
        <v>209</v>
      </c>
      <c r="E352">
        <v>1565</v>
      </c>
      <c r="F352">
        <v>611</v>
      </c>
      <c r="G352" t="s">
        <v>30</v>
      </c>
      <c r="H352">
        <v>10000000</v>
      </c>
      <c r="I352">
        <v>-4118.301015</v>
      </c>
      <c r="J352">
        <v>33.811596999999999</v>
      </c>
      <c r="K352">
        <v>33.797997000000002</v>
      </c>
      <c r="L352">
        <v>3.6384876282518588E-2</v>
      </c>
      <c r="M352">
        <v>-149.84387292494574</v>
      </c>
      <c r="N352">
        <v>23.750776999999999</v>
      </c>
      <c r="O352">
        <v>0</v>
      </c>
      <c r="P352">
        <v>-126.09309592494574</v>
      </c>
      <c r="Q352">
        <v>-16370.357973</v>
      </c>
      <c r="R352">
        <v>-16295.677698</v>
      </c>
      <c r="S352">
        <v>74.68027500000062</v>
      </c>
      <c r="T352">
        <v>200.77337092494636</v>
      </c>
      <c r="U352">
        <v>-16370.357973</v>
      </c>
      <c r="V352">
        <v>-16295.677698</v>
      </c>
      <c r="W352">
        <v>74.68027500000062</v>
      </c>
      <c r="X352">
        <v>0</v>
      </c>
      <c r="Y352" s="176">
        <v>-16295.677698</v>
      </c>
      <c r="Z352">
        <v>74.68027500000062</v>
      </c>
    </row>
    <row r="353" spans="1:26">
      <c r="A353" t="s">
        <v>27</v>
      </c>
      <c r="B353" t="s">
        <v>301</v>
      </c>
      <c r="C353" t="s">
        <v>354</v>
      </c>
      <c r="D353" t="s">
        <v>201</v>
      </c>
      <c r="E353">
        <v>1566</v>
      </c>
      <c r="F353">
        <v>612</v>
      </c>
      <c r="G353" t="s">
        <v>30</v>
      </c>
      <c r="H353">
        <v>10000000</v>
      </c>
      <c r="I353">
        <v>-4088.4097660000002</v>
      </c>
      <c r="J353">
        <v>304.74500799999998</v>
      </c>
      <c r="K353">
        <v>303.58437900000001</v>
      </c>
      <c r="L353">
        <v>-0.64232123276060826</v>
      </c>
      <c r="M353">
        <v>2626.07240092763</v>
      </c>
      <c r="N353">
        <v>94.540557000000007</v>
      </c>
      <c r="O353">
        <v>0</v>
      </c>
      <c r="P353">
        <v>2720.6129579276299</v>
      </c>
      <c r="Q353">
        <v>-873795.82681899995</v>
      </c>
      <c r="R353">
        <v>-868994.73768599995</v>
      </c>
      <c r="S353">
        <v>4801.0891330000013</v>
      </c>
      <c r="T353">
        <v>2080.4761750723715</v>
      </c>
      <c r="U353">
        <v>-873795.82681899995</v>
      </c>
      <c r="V353">
        <v>-868994.73768599995</v>
      </c>
      <c r="W353">
        <v>4801.0891330000013</v>
      </c>
      <c r="X353">
        <v>0</v>
      </c>
      <c r="Y353" s="176">
        <v>-868994.73768599995</v>
      </c>
      <c r="Z353">
        <v>4801.0891330000013</v>
      </c>
    </row>
    <row r="354" spans="1:26">
      <c r="A354" t="s">
        <v>27</v>
      </c>
      <c r="B354" t="s">
        <v>301</v>
      </c>
      <c r="C354" t="s">
        <v>356</v>
      </c>
      <c r="D354" t="s">
        <v>200</v>
      </c>
      <c r="E354">
        <v>1567</v>
      </c>
      <c r="F354">
        <v>613</v>
      </c>
      <c r="G354" t="s">
        <v>30</v>
      </c>
      <c r="H354">
        <v>10000000</v>
      </c>
      <c r="I354">
        <v>-4146.3806599999998</v>
      </c>
      <c r="J354">
        <v>53.720579000000001</v>
      </c>
      <c r="K354">
        <v>52.434967999999998</v>
      </c>
      <c r="L354">
        <v>-1.3067938966295118</v>
      </c>
      <c r="M354">
        <v>5418.4649395906472</v>
      </c>
      <c r="N354">
        <v>51.971713999999999</v>
      </c>
      <c r="O354">
        <v>0</v>
      </c>
      <c r="P354">
        <v>5470.4366535906474</v>
      </c>
      <c r="Q354">
        <v>48292.244892000002</v>
      </c>
      <c r="R354">
        <v>53757.837986999999</v>
      </c>
      <c r="S354">
        <v>5465.5930949999965</v>
      </c>
      <c r="T354">
        <v>-4.8435585906509004</v>
      </c>
      <c r="U354">
        <v>48292.244892000002</v>
      </c>
      <c r="V354">
        <v>53757.837986999999</v>
      </c>
      <c r="W354">
        <v>5465.5930949999965</v>
      </c>
      <c r="X354">
        <v>0</v>
      </c>
      <c r="Y354" s="176">
        <v>53757.837986999999</v>
      </c>
      <c r="Z354">
        <v>5465.5930949999965</v>
      </c>
    </row>
    <row r="355" spans="1:26">
      <c r="A355" t="s">
        <v>27</v>
      </c>
      <c r="B355" t="s">
        <v>301</v>
      </c>
      <c r="C355" t="s">
        <v>360</v>
      </c>
      <c r="D355" t="s">
        <v>201</v>
      </c>
      <c r="E355">
        <v>1568</v>
      </c>
      <c r="F355">
        <v>614</v>
      </c>
      <c r="G355" t="s">
        <v>30</v>
      </c>
      <c r="H355">
        <v>10000000</v>
      </c>
      <c r="I355">
        <v>-4252.8682939999999</v>
      </c>
      <c r="J355">
        <v>112.60038299999999</v>
      </c>
      <c r="K355">
        <v>111.531085</v>
      </c>
      <c r="L355">
        <v>-0.89985738297083928</v>
      </c>
      <c r="M355">
        <v>3826.9749331584976</v>
      </c>
      <c r="N355">
        <v>106.686423</v>
      </c>
      <c r="O355">
        <v>0</v>
      </c>
      <c r="P355">
        <v>3933.6613561584977</v>
      </c>
      <c r="Q355">
        <v>9920.9580420000002</v>
      </c>
      <c r="R355">
        <v>14338.785254</v>
      </c>
      <c r="S355">
        <v>4417.8272120000001</v>
      </c>
      <c r="T355">
        <v>484.16585584150243</v>
      </c>
      <c r="U355">
        <v>9920.9580420000002</v>
      </c>
      <c r="V355">
        <v>14338.785254</v>
      </c>
      <c r="W355">
        <v>4417.8272120000001</v>
      </c>
      <c r="X355">
        <v>0</v>
      </c>
      <c r="Y355" s="176">
        <v>14338.785254</v>
      </c>
      <c r="Z355">
        <v>4417.8272120000001</v>
      </c>
    </row>
    <row r="356" spans="1:26">
      <c r="A356" t="s">
        <v>27</v>
      </c>
      <c r="B356" t="s">
        <v>301</v>
      </c>
      <c r="C356" t="s">
        <v>368</v>
      </c>
      <c r="D356" t="s">
        <v>198</v>
      </c>
      <c r="E356">
        <v>1569</v>
      </c>
      <c r="F356">
        <v>615</v>
      </c>
      <c r="G356" t="s">
        <v>30</v>
      </c>
      <c r="H356">
        <v>10000000</v>
      </c>
      <c r="I356">
        <v>-4103.7005419999996</v>
      </c>
      <c r="J356">
        <v>17.894311999999999</v>
      </c>
      <c r="K356">
        <v>16.849201000000001</v>
      </c>
      <c r="L356">
        <v>-1.0804626554530219</v>
      </c>
      <c r="M356">
        <v>4433.8951847933249</v>
      </c>
      <c r="N356">
        <v>13.748780999999999</v>
      </c>
      <c r="O356">
        <v>0</v>
      </c>
      <c r="P356">
        <v>4447.6439657933252</v>
      </c>
      <c r="Q356">
        <v>457.22855299999998</v>
      </c>
      <c r="R356">
        <v>4975.5852530000002</v>
      </c>
      <c r="S356">
        <v>4518.3567000000003</v>
      </c>
      <c r="T356">
        <v>70.712734206675123</v>
      </c>
      <c r="U356">
        <v>457.22855299999998</v>
      </c>
      <c r="V356">
        <v>4975.5852530000002</v>
      </c>
      <c r="W356">
        <v>4518.3567000000003</v>
      </c>
      <c r="X356">
        <v>0</v>
      </c>
      <c r="Y356" s="176">
        <v>4975.5852530000002</v>
      </c>
      <c r="Z356">
        <v>4518.3567000000003</v>
      </c>
    </row>
    <row r="357" spans="1:26">
      <c r="A357" t="s">
        <v>27</v>
      </c>
      <c r="B357" t="s">
        <v>301</v>
      </c>
      <c r="C357" t="s">
        <v>372</v>
      </c>
      <c r="D357" t="s">
        <v>201</v>
      </c>
      <c r="E357">
        <v>1570</v>
      </c>
      <c r="F357">
        <v>616</v>
      </c>
      <c r="G357" t="s">
        <v>30</v>
      </c>
      <c r="H357">
        <v>10000000</v>
      </c>
      <c r="I357">
        <v>-4146.2968139999994</v>
      </c>
      <c r="J357">
        <v>390.05356699999999</v>
      </c>
      <c r="K357">
        <v>390.83612699999998</v>
      </c>
      <c r="L357">
        <v>1.215925768203989</v>
      </c>
      <c r="M357">
        <v>-5041.5891387647016</v>
      </c>
      <c r="N357">
        <v>187.943479</v>
      </c>
      <c r="O357">
        <v>0</v>
      </c>
      <c r="P357">
        <v>-4853.645659764702</v>
      </c>
      <c r="Q357">
        <v>-915031.72285000002</v>
      </c>
      <c r="R357">
        <v>-917171.56678999995</v>
      </c>
      <c r="S357">
        <v>-2139.8439399999334</v>
      </c>
      <c r="T357">
        <v>2713.8017197647687</v>
      </c>
      <c r="U357">
        <v>-915031.72285000002</v>
      </c>
      <c r="V357">
        <v>-917171.56678999995</v>
      </c>
      <c r="W357">
        <v>-2139.8439399999334</v>
      </c>
      <c r="X357">
        <v>0</v>
      </c>
      <c r="Y357" s="176">
        <v>-917171.56678999995</v>
      </c>
      <c r="Z357">
        <v>-2139.8439399999334</v>
      </c>
    </row>
    <row r="358" spans="1:26">
      <c r="A358" t="s">
        <v>27</v>
      </c>
      <c r="B358" t="s">
        <v>301</v>
      </c>
      <c r="C358" t="s">
        <v>374</v>
      </c>
      <c r="D358" t="s">
        <v>201</v>
      </c>
      <c r="E358">
        <v>1571</v>
      </c>
      <c r="F358">
        <v>617</v>
      </c>
      <c r="G358" t="s">
        <v>30</v>
      </c>
      <c r="H358">
        <v>10000000</v>
      </c>
      <c r="I358">
        <v>-4215.6688450000001</v>
      </c>
      <c r="J358">
        <v>99.527563999999998</v>
      </c>
      <c r="K358">
        <v>98.462340999999995</v>
      </c>
      <c r="L358">
        <v>-0.92253900019067758</v>
      </c>
      <c r="M358">
        <v>3889.1189214012888</v>
      </c>
      <c r="N358">
        <v>88.124810999999994</v>
      </c>
      <c r="O358">
        <v>0</v>
      </c>
      <c r="P358">
        <v>3977.243732401289</v>
      </c>
      <c r="Q358">
        <v>-6378.4004439999999</v>
      </c>
      <c r="R358">
        <v>-1930.013886</v>
      </c>
      <c r="S358">
        <v>4448.3865580000002</v>
      </c>
      <c r="T358">
        <v>471.14282559871117</v>
      </c>
      <c r="U358">
        <v>-6378.4004439999999</v>
      </c>
      <c r="V358">
        <v>-1930.013886</v>
      </c>
      <c r="W358">
        <v>4448.3865580000002</v>
      </c>
      <c r="X358">
        <v>0</v>
      </c>
      <c r="Y358" s="176">
        <v>-1930.013886</v>
      </c>
      <c r="Z358">
        <v>4448.3865580000002</v>
      </c>
    </row>
    <row r="359" spans="1:26">
      <c r="A359" t="s">
        <v>27</v>
      </c>
      <c r="B359" t="s">
        <v>301</v>
      </c>
      <c r="C359" t="s">
        <v>377</v>
      </c>
      <c r="D359" t="s">
        <v>201</v>
      </c>
      <c r="E359">
        <v>1572</v>
      </c>
      <c r="F359">
        <v>618</v>
      </c>
      <c r="G359" t="s">
        <v>30</v>
      </c>
      <c r="H359">
        <v>10000000</v>
      </c>
      <c r="I359">
        <v>-4169.1913830000003</v>
      </c>
      <c r="J359">
        <v>97.568201999999999</v>
      </c>
      <c r="K359">
        <v>96.509084000000001</v>
      </c>
      <c r="L359">
        <v>-0.911503820869913</v>
      </c>
      <c r="M359">
        <v>3800.2338755424171</v>
      </c>
      <c r="N359">
        <v>63.584733999999997</v>
      </c>
      <c r="O359">
        <v>0</v>
      </c>
      <c r="P359">
        <v>3863.8186095424171</v>
      </c>
      <c r="Q359">
        <v>-115146.63404200001</v>
      </c>
      <c r="R359">
        <v>-110695.11953900001</v>
      </c>
      <c r="S359">
        <v>4451.5145029999985</v>
      </c>
      <c r="T359">
        <v>587.69589345758141</v>
      </c>
      <c r="U359">
        <v>-115146.63404200001</v>
      </c>
      <c r="V359">
        <v>-110695.11953900001</v>
      </c>
      <c r="W359">
        <v>4451.5145029999985</v>
      </c>
      <c r="X359">
        <v>0</v>
      </c>
      <c r="Y359" s="176">
        <v>-110695.11953900001</v>
      </c>
      <c r="Z359">
        <v>4451.5145029999985</v>
      </c>
    </row>
    <row r="360" spans="1:26">
      <c r="A360" t="s">
        <v>27</v>
      </c>
      <c r="B360" t="s">
        <v>301</v>
      </c>
      <c r="C360" t="s">
        <v>378</v>
      </c>
      <c r="D360" t="s">
        <v>198</v>
      </c>
      <c r="E360">
        <v>1573</v>
      </c>
      <c r="F360">
        <v>619</v>
      </c>
      <c r="G360" t="s">
        <v>30</v>
      </c>
      <c r="H360">
        <v>10000000</v>
      </c>
      <c r="I360">
        <v>-4128.0940069999997</v>
      </c>
      <c r="J360">
        <v>33.814168000000002</v>
      </c>
      <c r="K360">
        <v>32.757961000000002</v>
      </c>
      <c r="L360">
        <v>-1.0574884665044335</v>
      </c>
      <c r="M360">
        <v>4365.4118010485718</v>
      </c>
      <c r="N360">
        <v>25.497108999999998</v>
      </c>
      <c r="O360">
        <v>0</v>
      </c>
      <c r="P360">
        <v>4390.9089100485717</v>
      </c>
      <c r="Q360">
        <v>-7782.2428950000003</v>
      </c>
      <c r="R360">
        <v>-3249.7276059999999</v>
      </c>
      <c r="S360">
        <v>4532.5152890000008</v>
      </c>
      <c r="T360">
        <v>141.60637895142918</v>
      </c>
      <c r="U360">
        <v>-7782.2428950000003</v>
      </c>
      <c r="V360">
        <v>-3249.7276059999999</v>
      </c>
      <c r="W360">
        <v>4532.5152890000008</v>
      </c>
      <c r="X360">
        <v>0</v>
      </c>
      <c r="Y360" s="176">
        <v>-3249.7276059999999</v>
      </c>
      <c r="Z360">
        <v>4532.5152890000008</v>
      </c>
    </row>
    <row r="361" spans="1:26">
      <c r="A361" t="s">
        <v>27</v>
      </c>
      <c r="B361" t="s">
        <v>301</v>
      </c>
      <c r="C361" t="s">
        <v>384</v>
      </c>
      <c r="D361" t="s">
        <v>201</v>
      </c>
      <c r="E361">
        <v>1574</v>
      </c>
      <c r="F361">
        <v>620</v>
      </c>
      <c r="G361" t="s">
        <v>30</v>
      </c>
      <c r="H361">
        <v>10000000</v>
      </c>
      <c r="I361">
        <v>-4146.9928849999997</v>
      </c>
      <c r="J361">
        <v>67.619856999999996</v>
      </c>
      <c r="K361">
        <v>68.435524000000001</v>
      </c>
      <c r="L361">
        <v>0.92735832235098059</v>
      </c>
      <c r="M361">
        <v>-3845.7483646350524</v>
      </c>
      <c r="N361">
        <v>50.420647000000002</v>
      </c>
      <c r="O361">
        <v>0</v>
      </c>
      <c r="P361">
        <v>-3795.3277176350525</v>
      </c>
      <c r="Q361">
        <v>-32455.680082999999</v>
      </c>
      <c r="R361">
        <v>-35880.227387999999</v>
      </c>
      <c r="S361">
        <v>-3424.5473050000001</v>
      </c>
      <c r="T361">
        <v>370.78041263505247</v>
      </c>
      <c r="U361">
        <v>-32455.680082999999</v>
      </c>
      <c r="V361">
        <v>-35880.227387999999</v>
      </c>
      <c r="W361">
        <v>-3424.5473050000001</v>
      </c>
      <c r="X361">
        <v>0</v>
      </c>
      <c r="Y361" s="176">
        <v>-35880.227387999999</v>
      </c>
      <c r="Z361">
        <v>-3424.5473050000001</v>
      </c>
    </row>
    <row r="362" spans="1:26">
      <c r="A362" t="s">
        <v>27</v>
      </c>
      <c r="B362" t="s">
        <v>301</v>
      </c>
      <c r="C362" t="s">
        <v>322</v>
      </c>
      <c r="D362" t="s">
        <v>197</v>
      </c>
      <c r="E362">
        <v>1575</v>
      </c>
      <c r="F362">
        <v>621</v>
      </c>
      <c r="G362" t="s">
        <v>30</v>
      </c>
      <c r="H362">
        <v>10000000</v>
      </c>
      <c r="I362">
        <v>-4169.9804160000003</v>
      </c>
      <c r="J362">
        <v>79.625496999999996</v>
      </c>
      <c r="K362">
        <v>78.325810000000004</v>
      </c>
      <c r="L362">
        <v>-1.2623897333488159</v>
      </c>
      <c r="M362">
        <v>5264.140465424025</v>
      </c>
      <c r="N362">
        <v>63.498983000000003</v>
      </c>
      <c r="O362">
        <v>0</v>
      </c>
      <c r="P362">
        <v>5327.6394484240254</v>
      </c>
      <c r="Q362">
        <v>-23744.443622999999</v>
      </c>
      <c r="R362">
        <v>-18246.943692000001</v>
      </c>
      <c r="S362">
        <v>5497.4999309999985</v>
      </c>
      <c r="T362">
        <v>169.86048257597304</v>
      </c>
      <c r="U362">
        <v>-23744.443622999999</v>
      </c>
      <c r="V362">
        <v>-18246.943692000001</v>
      </c>
      <c r="W362">
        <v>5497.4999309999985</v>
      </c>
      <c r="X362">
        <v>0</v>
      </c>
      <c r="Y362" s="176">
        <v>-18246.943692000001</v>
      </c>
      <c r="Z362">
        <v>5497.4999309999985</v>
      </c>
    </row>
    <row r="363" spans="1:26">
      <c r="A363" t="s">
        <v>27</v>
      </c>
      <c r="B363" t="s">
        <v>301</v>
      </c>
      <c r="C363" t="s">
        <v>317</v>
      </c>
      <c r="D363" t="s">
        <v>205</v>
      </c>
      <c r="E363">
        <v>1576</v>
      </c>
      <c r="F363">
        <v>622</v>
      </c>
      <c r="G363" t="s">
        <v>30</v>
      </c>
      <c r="H363">
        <v>10000000</v>
      </c>
      <c r="I363">
        <v>-4332.03172</v>
      </c>
      <c r="J363">
        <v>63.967317999999999</v>
      </c>
      <c r="K363">
        <v>64.766098999999997</v>
      </c>
      <c r="L363">
        <v>0.90049655015827335</v>
      </c>
      <c r="M363">
        <v>-3900.9796190362113</v>
      </c>
      <c r="N363">
        <v>137.770017</v>
      </c>
      <c r="O363">
        <v>0</v>
      </c>
      <c r="P363">
        <v>-3763.2096020362114</v>
      </c>
      <c r="Q363">
        <v>441946.29613999999</v>
      </c>
      <c r="R363">
        <v>437942.49218599999</v>
      </c>
      <c r="S363">
        <v>-4003.8039540000027</v>
      </c>
      <c r="T363">
        <v>-240.59435196379127</v>
      </c>
      <c r="U363">
        <v>441946.29613999999</v>
      </c>
      <c r="V363">
        <v>437942.49218599999</v>
      </c>
      <c r="W363">
        <v>-4003.8039540000027</v>
      </c>
      <c r="X363">
        <v>0</v>
      </c>
      <c r="Y363" s="176">
        <v>437942.49218599999</v>
      </c>
      <c r="Z363">
        <v>-4003.8039540000027</v>
      </c>
    </row>
    <row r="364" spans="1:26">
      <c r="A364" t="s">
        <v>27</v>
      </c>
      <c r="B364" t="s">
        <v>301</v>
      </c>
      <c r="C364" t="s">
        <v>366</v>
      </c>
      <c r="D364" t="s">
        <v>197</v>
      </c>
      <c r="E364">
        <v>1577</v>
      </c>
      <c r="F364">
        <v>623</v>
      </c>
      <c r="G364" t="s">
        <v>30</v>
      </c>
      <c r="H364">
        <v>10000000</v>
      </c>
      <c r="I364">
        <v>-4267.2947549999999</v>
      </c>
      <c r="J364">
        <v>195.03193400000001</v>
      </c>
      <c r="K364">
        <v>195.82537600000001</v>
      </c>
      <c r="L364">
        <v>1.023298386269498</v>
      </c>
      <c r="M364">
        <v>-4366.7158365277928</v>
      </c>
      <c r="N364">
        <v>201.71103299999999</v>
      </c>
      <c r="O364">
        <v>0</v>
      </c>
      <c r="P364">
        <v>-4165.0048035277932</v>
      </c>
      <c r="Q364">
        <v>61499.333147999998</v>
      </c>
      <c r="R364">
        <v>58180.657369</v>
      </c>
      <c r="S364">
        <v>-3318.6757789999974</v>
      </c>
      <c r="T364">
        <v>846.32902452779581</v>
      </c>
      <c r="U364">
        <v>61499.333147999998</v>
      </c>
      <c r="V364">
        <v>58180.657369</v>
      </c>
      <c r="W364">
        <v>-3318.6757789999974</v>
      </c>
      <c r="X364">
        <v>0</v>
      </c>
      <c r="Y364" s="176">
        <v>58180.657369</v>
      </c>
      <c r="Z364">
        <v>-3318.6757789999974</v>
      </c>
    </row>
    <row r="365" spans="1:26">
      <c r="A365" t="s">
        <v>27</v>
      </c>
      <c r="B365" t="s">
        <v>301</v>
      </c>
      <c r="C365" t="s">
        <v>50</v>
      </c>
      <c r="D365" t="s">
        <v>197</v>
      </c>
      <c r="E365">
        <v>1580</v>
      </c>
      <c r="F365">
        <v>634</v>
      </c>
      <c r="G365" t="s">
        <v>30</v>
      </c>
      <c r="H365">
        <v>10000000</v>
      </c>
      <c r="I365">
        <v>-4271.0560320000004</v>
      </c>
      <c r="J365">
        <v>174.34570500000001</v>
      </c>
      <c r="K365">
        <v>175.144971</v>
      </c>
      <c r="L365">
        <v>0.98892859456300319</v>
      </c>
      <c r="M365">
        <v>-4223.7694390255974</v>
      </c>
      <c r="N365">
        <v>169.80664999999999</v>
      </c>
      <c r="O365">
        <v>0</v>
      </c>
      <c r="P365">
        <v>-4053.9627890255974</v>
      </c>
      <c r="Q365">
        <v>2675.786094</v>
      </c>
      <c r="R365">
        <v>-592.268145</v>
      </c>
      <c r="S365">
        <v>-3268.0542390000001</v>
      </c>
      <c r="T365">
        <v>785.90855002559738</v>
      </c>
      <c r="U365">
        <v>2675.786094</v>
      </c>
      <c r="V365">
        <v>-592.268145</v>
      </c>
      <c r="W365">
        <v>-3268.0542390000001</v>
      </c>
      <c r="X365">
        <v>0</v>
      </c>
      <c r="Y365" s="176">
        <v>-592.268145</v>
      </c>
      <c r="Z365">
        <v>-3268.0542390000001</v>
      </c>
    </row>
    <row r="366" spans="1:26">
      <c r="A366" t="s">
        <v>27</v>
      </c>
      <c r="B366" t="s">
        <v>28</v>
      </c>
      <c r="C366" t="s">
        <v>56</v>
      </c>
      <c r="D366" t="s">
        <v>198</v>
      </c>
      <c r="E366">
        <v>1581</v>
      </c>
      <c r="F366">
        <v>635</v>
      </c>
      <c r="G366" t="s">
        <v>30</v>
      </c>
      <c r="H366">
        <v>-10000000</v>
      </c>
      <c r="I366">
        <v>4159.1746349999994</v>
      </c>
      <c r="J366">
        <v>67.673747000000006</v>
      </c>
      <c r="K366">
        <v>65.987959000000004</v>
      </c>
      <c r="L366">
        <v>-1.6617258518960782</v>
      </c>
      <c r="M366">
        <v>-6911.4080135299346</v>
      </c>
      <c r="N366">
        <v>-53.872104999999998</v>
      </c>
      <c r="O366">
        <v>0</v>
      </c>
      <c r="P366">
        <v>-6965.280118529935</v>
      </c>
      <c r="Q366">
        <v>15593.677373</v>
      </c>
      <c r="R366">
        <v>8435.2013860000006</v>
      </c>
      <c r="S366">
        <v>-7158.4759869999998</v>
      </c>
      <c r="T366">
        <v>-193.19586847006485</v>
      </c>
      <c r="U366">
        <v>15593.677373</v>
      </c>
      <c r="V366">
        <v>8435.2013860000006</v>
      </c>
      <c r="W366">
        <v>-7158.4759869999998</v>
      </c>
      <c r="X366">
        <v>0</v>
      </c>
      <c r="Y366" s="176">
        <v>8435.2013860000006</v>
      </c>
      <c r="Z366">
        <v>-7158.4759869999998</v>
      </c>
    </row>
    <row r="367" spans="1:26">
      <c r="A367" t="s">
        <v>27</v>
      </c>
      <c r="B367" t="s">
        <v>301</v>
      </c>
      <c r="C367" t="s">
        <v>56</v>
      </c>
      <c r="D367" t="s">
        <v>198</v>
      </c>
      <c r="E367">
        <v>1582</v>
      </c>
      <c r="F367">
        <v>636</v>
      </c>
      <c r="G367" t="s">
        <v>30</v>
      </c>
      <c r="H367">
        <v>10000000</v>
      </c>
      <c r="I367">
        <v>-4159.1746349999994</v>
      </c>
      <c r="J367">
        <v>67.673747000000006</v>
      </c>
      <c r="K367">
        <v>65.987959000000004</v>
      </c>
      <c r="L367">
        <v>-1.6617258518960782</v>
      </c>
      <c r="M367">
        <v>6911.4080135299346</v>
      </c>
      <c r="N367">
        <v>53.872104999999998</v>
      </c>
      <c r="O367">
        <v>0</v>
      </c>
      <c r="P367">
        <v>6965.280118529935</v>
      </c>
      <c r="Q367">
        <v>-15593.677373</v>
      </c>
      <c r="R367">
        <v>-8435.2013860000006</v>
      </c>
      <c r="S367">
        <v>7158.4759869999998</v>
      </c>
      <c r="T367">
        <v>193.19586847006485</v>
      </c>
      <c r="U367">
        <v>-15593.677373</v>
      </c>
      <c r="V367">
        <v>-8435.2013860000006</v>
      </c>
      <c r="W367">
        <v>7158.4759869999998</v>
      </c>
      <c r="X367">
        <v>0</v>
      </c>
      <c r="Y367" s="176">
        <v>-8435.2013860000006</v>
      </c>
      <c r="Z367">
        <v>7158.4759869999998</v>
      </c>
    </row>
    <row r="368" spans="1:26">
      <c r="A368" t="s">
        <v>27</v>
      </c>
      <c r="B368" t="s">
        <v>28</v>
      </c>
      <c r="C368" t="s">
        <v>387</v>
      </c>
      <c r="D368" t="s">
        <v>200</v>
      </c>
      <c r="E368">
        <v>1583</v>
      </c>
      <c r="F368">
        <v>637</v>
      </c>
      <c r="G368" t="s">
        <v>30</v>
      </c>
      <c r="H368">
        <v>5000000</v>
      </c>
      <c r="I368">
        <v>-1670.1508650000001</v>
      </c>
      <c r="J368">
        <v>380.26124299999998</v>
      </c>
      <c r="K368">
        <v>378.87908900000002</v>
      </c>
      <c r="L368">
        <v>-1.1448820099422723</v>
      </c>
      <c r="M368">
        <v>1912.1256792280249</v>
      </c>
      <c r="N368">
        <v>490.89740899999998</v>
      </c>
      <c r="O368">
        <v>0</v>
      </c>
      <c r="P368">
        <v>2403.0230882280248</v>
      </c>
      <c r="Q368">
        <v>-118464.042605</v>
      </c>
      <c r="R368">
        <v>-115771.544876</v>
      </c>
      <c r="S368">
        <v>2692.4977289999952</v>
      </c>
      <c r="T368">
        <v>289.47464077197037</v>
      </c>
      <c r="U368">
        <v>-118464.042605</v>
      </c>
      <c r="V368">
        <v>-115771.544876</v>
      </c>
      <c r="W368">
        <v>2692.4977289999952</v>
      </c>
      <c r="X368">
        <v>0</v>
      </c>
      <c r="Y368" s="176">
        <v>-115771.544876</v>
      </c>
      <c r="Z368">
        <v>2692.4977289999952</v>
      </c>
    </row>
    <row r="369" spans="1:26">
      <c r="A369" t="s">
        <v>27</v>
      </c>
      <c r="B369" t="s">
        <v>28</v>
      </c>
      <c r="C369" t="s">
        <v>310</v>
      </c>
      <c r="D369" t="s">
        <v>202</v>
      </c>
      <c r="E369">
        <v>1584</v>
      </c>
      <c r="F369">
        <v>638</v>
      </c>
      <c r="G369" t="s">
        <v>30</v>
      </c>
      <c r="H369">
        <v>10000000</v>
      </c>
      <c r="I369">
        <v>-4240.3706510000002</v>
      </c>
      <c r="J369">
        <v>119.47943600000001</v>
      </c>
      <c r="K369">
        <v>120.410127</v>
      </c>
      <c r="L369">
        <v>0.99589708870440352</v>
      </c>
      <c r="M369">
        <v>-4222.9727863584967</v>
      </c>
      <c r="N369">
        <v>383.96512799999999</v>
      </c>
      <c r="O369">
        <v>0</v>
      </c>
      <c r="P369">
        <v>-3839.0076583584969</v>
      </c>
      <c r="Q369">
        <v>4143.057401</v>
      </c>
      <c r="R369">
        <v>644.15745400000003</v>
      </c>
      <c r="S369">
        <v>-3498.8999469999999</v>
      </c>
      <c r="T369">
        <v>340.107711358497</v>
      </c>
      <c r="U369">
        <v>4143.057401</v>
      </c>
      <c r="V369">
        <v>644.15745400000003</v>
      </c>
      <c r="W369">
        <v>-3498.8999469999999</v>
      </c>
      <c r="X369">
        <v>0</v>
      </c>
      <c r="Y369" s="176">
        <v>644.15745400000003</v>
      </c>
      <c r="Z369">
        <v>-3498.8999469999999</v>
      </c>
    </row>
    <row r="370" spans="1:26">
      <c r="A370" t="s">
        <v>27</v>
      </c>
      <c r="B370" t="s">
        <v>28</v>
      </c>
      <c r="C370" t="s">
        <v>389</v>
      </c>
      <c r="D370" t="s">
        <v>201</v>
      </c>
      <c r="E370">
        <v>1585</v>
      </c>
      <c r="F370">
        <v>640</v>
      </c>
      <c r="G370" t="s">
        <v>74</v>
      </c>
      <c r="H370">
        <v>5700000</v>
      </c>
      <c r="I370">
        <v>-326.715688</v>
      </c>
      <c r="J370">
        <v>59.217551999999998</v>
      </c>
      <c r="K370">
        <v>60.032854999999998</v>
      </c>
      <c r="L370">
        <v>0.90204010780192689</v>
      </c>
      <c r="M370">
        <v>-294.71065442410071</v>
      </c>
      <c r="N370">
        <v>101.418109</v>
      </c>
      <c r="O370">
        <v>0</v>
      </c>
      <c r="P370">
        <v>-193.29254542410069</v>
      </c>
      <c r="Q370">
        <v>-4495.314171</v>
      </c>
      <c r="R370">
        <v>-4679.0291950000001</v>
      </c>
      <c r="S370">
        <v>-183.71502400000008</v>
      </c>
      <c r="T370">
        <v>9.5775214241006097</v>
      </c>
      <c r="U370">
        <v>-6469.9393596959726</v>
      </c>
      <c r="V370">
        <v>-6734.3535962832848</v>
      </c>
      <c r="W370">
        <v>-264.41423658731219</v>
      </c>
      <c r="X370">
        <v>0</v>
      </c>
      <c r="Y370" s="176">
        <v>-6734.3535962832848</v>
      </c>
      <c r="Z370">
        <v>-264.41423658731219</v>
      </c>
    </row>
    <row r="371" spans="1:26">
      <c r="A371" t="s">
        <v>27</v>
      </c>
      <c r="B371" t="s">
        <v>28</v>
      </c>
      <c r="C371" t="s">
        <v>392</v>
      </c>
      <c r="D371" t="s">
        <v>201</v>
      </c>
      <c r="E371">
        <v>1586</v>
      </c>
      <c r="F371">
        <v>643</v>
      </c>
      <c r="G371" t="s">
        <v>74</v>
      </c>
      <c r="H371">
        <v>17000000</v>
      </c>
      <c r="I371">
        <v>-502.52111300000001</v>
      </c>
      <c r="J371">
        <v>21.600279</v>
      </c>
      <c r="K371">
        <v>21.389365999999999</v>
      </c>
      <c r="L371">
        <v>-0.16005103407490393</v>
      </c>
      <c r="M371">
        <v>80.429023780121653</v>
      </c>
      <c r="N371">
        <v>102.293285</v>
      </c>
      <c r="O371">
        <v>0</v>
      </c>
      <c r="P371">
        <v>182.72230878012164</v>
      </c>
      <c r="Q371">
        <v>-3046.6228019999999</v>
      </c>
      <c r="R371">
        <v>-2837.6120719999999</v>
      </c>
      <c r="S371">
        <v>209.01072999999997</v>
      </c>
      <c r="T371">
        <v>26.28842121987833</v>
      </c>
      <c r="U371">
        <v>-4384.8914738749254</v>
      </c>
      <c r="V371">
        <v>-4084.0700635829357</v>
      </c>
      <c r="W371">
        <v>300.82141029198965</v>
      </c>
      <c r="X371">
        <v>0</v>
      </c>
      <c r="Y371" s="176">
        <v>-4084.0700635829357</v>
      </c>
      <c r="Z371">
        <v>300.82141029198965</v>
      </c>
    </row>
    <row r="372" spans="1:26">
      <c r="A372" t="s">
        <v>27</v>
      </c>
      <c r="B372" t="s">
        <v>28</v>
      </c>
      <c r="C372" t="s">
        <v>390</v>
      </c>
      <c r="D372" t="s">
        <v>201</v>
      </c>
      <c r="E372">
        <v>1587</v>
      </c>
      <c r="F372">
        <v>641</v>
      </c>
      <c r="G372" t="s">
        <v>30</v>
      </c>
      <c r="H372">
        <v>27000000</v>
      </c>
      <c r="I372">
        <v>-1506.208224</v>
      </c>
      <c r="J372">
        <v>36.92418</v>
      </c>
      <c r="K372">
        <v>37.745986000000002</v>
      </c>
      <c r="L372">
        <v>0.88498385198532137</v>
      </c>
      <c r="M372">
        <v>-1332.9699559674898</v>
      </c>
      <c r="N372">
        <v>283.38408399999997</v>
      </c>
      <c r="O372">
        <v>0</v>
      </c>
      <c r="P372">
        <v>-1049.5858719674898</v>
      </c>
      <c r="Q372">
        <v>-29226.930122999998</v>
      </c>
      <c r="R372">
        <v>-30246.590241999998</v>
      </c>
      <c r="S372">
        <v>-1019.6601190000001</v>
      </c>
      <c r="T372">
        <v>29.925752967489643</v>
      </c>
      <c r="U372">
        <v>-29226.930122999998</v>
      </c>
      <c r="V372">
        <v>-30246.590241999998</v>
      </c>
      <c r="W372">
        <v>-1019.6601190000001</v>
      </c>
      <c r="X372">
        <v>0</v>
      </c>
      <c r="Y372" s="176">
        <v>-30246.590241999998</v>
      </c>
      <c r="Z372">
        <v>-1019.6601190000001</v>
      </c>
    </row>
    <row r="373" spans="1:26">
      <c r="A373" t="s">
        <v>27</v>
      </c>
      <c r="B373" t="s">
        <v>28</v>
      </c>
      <c r="C373" t="s">
        <v>391</v>
      </c>
      <c r="D373" t="s">
        <v>201</v>
      </c>
      <c r="E373">
        <v>1588</v>
      </c>
      <c r="F373">
        <v>642</v>
      </c>
      <c r="G373" t="s">
        <v>30</v>
      </c>
      <c r="H373">
        <v>20000000</v>
      </c>
      <c r="I373">
        <v>-510.13429300000001</v>
      </c>
      <c r="J373">
        <v>65.526086000000006</v>
      </c>
      <c r="K373">
        <v>67.114075999999997</v>
      </c>
      <c r="L373">
        <v>1.6133740919643813</v>
      </c>
      <c r="M373">
        <v>-823.03745174876667</v>
      </c>
      <c r="N373">
        <v>357.25885699999998</v>
      </c>
      <c r="O373">
        <v>0</v>
      </c>
      <c r="P373">
        <v>-465.77859474876669</v>
      </c>
      <c r="Q373">
        <v>-1223.96876</v>
      </c>
      <c r="R373">
        <v>-1682.394121</v>
      </c>
      <c r="S373">
        <v>-458.42536100000007</v>
      </c>
      <c r="T373">
        <v>7.3532337487666268</v>
      </c>
      <c r="U373">
        <v>-1223.96876</v>
      </c>
      <c r="V373">
        <v>-1682.394121</v>
      </c>
      <c r="W373">
        <v>-458.42536100000007</v>
      </c>
      <c r="X373">
        <v>0</v>
      </c>
      <c r="Y373" s="176">
        <v>-1682.394121</v>
      </c>
      <c r="Z373">
        <v>-458.42536100000007</v>
      </c>
    </row>
    <row r="374" spans="1:26">
      <c r="A374" t="s">
        <v>27</v>
      </c>
      <c r="B374" t="s">
        <v>28</v>
      </c>
      <c r="C374" t="s">
        <v>252</v>
      </c>
      <c r="D374" t="s">
        <v>201</v>
      </c>
      <c r="E374">
        <v>1589</v>
      </c>
      <c r="F374">
        <v>639</v>
      </c>
      <c r="G374" t="s">
        <v>30</v>
      </c>
      <c r="H374">
        <v>5000000</v>
      </c>
      <c r="I374">
        <v>-1317.8065409999999</v>
      </c>
      <c r="J374">
        <v>483.042483</v>
      </c>
      <c r="K374">
        <v>481.24956500000002</v>
      </c>
      <c r="L374">
        <v>-1.4825751967849625</v>
      </c>
      <c r="M374">
        <v>1953.7472918475855</v>
      </c>
      <c r="N374">
        <v>787.96335899999997</v>
      </c>
      <c r="O374">
        <v>0</v>
      </c>
      <c r="P374">
        <v>2741.7106508475854</v>
      </c>
      <c r="Q374">
        <v>230640.33838199999</v>
      </c>
      <c r="R374">
        <v>233364.946108</v>
      </c>
      <c r="S374">
        <v>2724.6077260000166</v>
      </c>
      <c r="T374">
        <v>-17.102924847568829</v>
      </c>
      <c r="U374">
        <v>230640.33838199999</v>
      </c>
      <c r="V374">
        <v>233364.946108</v>
      </c>
      <c r="W374">
        <v>2724.6077260000166</v>
      </c>
      <c r="X374">
        <v>0</v>
      </c>
      <c r="Y374" s="176">
        <v>233364.946108</v>
      </c>
      <c r="Z374">
        <v>2724.6077260000166</v>
      </c>
    </row>
    <row r="375" spans="1:26">
      <c r="A375" t="s">
        <v>79</v>
      </c>
      <c r="B375" t="s">
        <v>78</v>
      </c>
      <c r="C375" t="s">
        <v>212</v>
      </c>
      <c r="D375" t="s">
        <v>197</v>
      </c>
      <c r="E375">
        <v>1590</v>
      </c>
      <c r="F375">
        <v>644</v>
      </c>
      <c r="G375" t="s">
        <v>30</v>
      </c>
      <c r="H375">
        <v>-25000000</v>
      </c>
      <c r="I375">
        <v>709.34886800000004</v>
      </c>
      <c r="J375">
        <v>0</v>
      </c>
      <c r="K375">
        <v>164.06570400000001</v>
      </c>
      <c r="L375">
        <v>164.06570400000001</v>
      </c>
      <c r="M375">
        <v>-52393.740719000001</v>
      </c>
      <c r="N375">
        <v>-1080.7041280000001</v>
      </c>
      <c r="O375">
        <v>222638.9</v>
      </c>
      <c r="P375">
        <v>-52393.740719000001</v>
      </c>
      <c r="Q375">
        <v>0</v>
      </c>
      <c r="R375">
        <v>-52393.740719000001</v>
      </c>
      <c r="S375">
        <v>-52393.740719000001</v>
      </c>
      <c r="T375">
        <v>0</v>
      </c>
      <c r="U375">
        <v>0</v>
      </c>
      <c r="V375">
        <v>-52393.740719000001</v>
      </c>
      <c r="W375">
        <v>-52393.740719000001</v>
      </c>
      <c r="X375">
        <v>-222638.9</v>
      </c>
      <c r="Y375" s="176">
        <v>-275032.64071900002</v>
      </c>
      <c r="Z375" s="176">
        <v>-275032.64071900002</v>
      </c>
    </row>
    <row r="376" spans="1:26">
      <c r="A376" t="s">
        <v>27</v>
      </c>
      <c r="B376" t="s">
        <v>32</v>
      </c>
      <c r="C376" t="s">
        <v>212</v>
      </c>
      <c r="D376" t="s">
        <v>197</v>
      </c>
      <c r="E376">
        <v>1591</v>
      </c>
      <c r="F376">
        <v>645</v>
      </c>
      <c r="G376" t="s">
        <v>30</v>
      </c>
      <c r="H376">
        <v>25000000</v>
      </c>
      <c r="I376">
        <v>-709.34886800000004</v>
      </c>
      <c r="J376">
        <v>0</v>
      </c>
      <c r="K376">
        <v>164.06570400000001</v>
      </c>
      <c r="L376">
        <v>164.06570400000001</v>
      </c>
      <c r="M376">
        <v>52393.740719000001</v>
      </c>
      <c r="N376">
        <v>1080.7041280000001</v>
      </c>
      <c r="O376">
        <v>-222638.9</v>
      </c>
      <c r="P376">
        <v>52393.740719000001</v>
      </c>
      <c r="Q376">
        <v>0</v>
      </c>
      <c r="R376">
        <v>52393.740719000001</v>
      </c>
      <c r="S376">
        <v>52393.740719000001</v>
      </c>
      <c r="T376">
        <v>0</v>
      </c>
      <c r="U376">
        <v>0</v>
      </c>
      <c r="V376">
        <v>52393.740719000001</v>
      </c>
      <c r="W376">
        <v>52393.740719000001</v>
      </c>
      <c r="X376">
        <v>222638.9</v>
      </c>
      <c r="Y376" s="176">
        <v>275032.64071900002</v>
      </c>
      <c r="Z376">
        <v>275032.64071900002</v>
      </c>
    </row>
    <row r="377" spans="1:26">
      <c r="A377" t="s">
        <v>79</v>
      </c>
      <c r="B377" t="s">
        <v>78</v>
      </c>
      <c r="C377" t="s">
        <v>247</v>
      </c>
      <c r="D377" t="s">
        <v>200</v>
      </c>
      <c r="E377">
        <v>1592</v>
      </c>
      <c r="F377">
        <v>646</v>
      </c>
      <c r="G377" t="s">
        <v>30</v>
      </c>
      <c r="H377">
        <v>-60000000</v>
      </c>
      <c r="I377">
        <v>23252.322205999997</v>
      </c>
      <c r="J377">
        <v>0</v>
      </c>
      <c r="K377">
        <v>47.447122999999998</v>
      </c>
      <c r="L377">
        <v>47.447122999999998</v>
      </c>
      <c r="M377">
        <v>599375.15450099995</v>
      </c>
      <c r="N377">
        <v>-915.82521799999995</v>
      </c>
      <c r="O377">
        <v>34125</v>
      </c>
      <c r="P377">
        <v>599375.15450099995</v>
      </c>
      <c r="Q377">
        <v>0</v>
      </c>
      <c r="R377">
        <v>599375.15450099995</v>
      </c>
      <c r="S377">
        <v>599375.15450099995</v>
      </c>
      <c r="T377">
        <v>0</v>
      </c>
      <c r="U377">
        <v>0</v>
      </c>
      <c r="V377">
        <v>599375.15450099995</v>
      </c>
      <c r="W377">
        <v>599375.15450099995</v>
      </c>
      <c r="X377">
        <v>-34125</v>
      </c>
      <c r="Y377" s="176">
        <v>565250.15450099995</v>
      </c>
      <c r="Z377" s="176">
        <v>565250.15450099995</v>
      </c>
    </row>
    <row r="378" spans="1:26">
      <c r="A378" t="s">
        <v>27</v>
      </c>
      <c r="B378" t="s">
        <v>32</v>
      </c>
      <c r="C378" t="s">
        <v>247</v>
      </c>
      <c r="D378" t="s">
        <v>200</v>
      </c>
      <c r="E378">
        <v>1593</v>
      </c>
      <c r="F378">
        <v>647</v>
      </c>
      <c r="G378" t="s">
        <v>30</v>
      </c>
      <c r="H378">
        <v>60000000</v>
      </c>
      <c r="I378">
        <v>-23252.322205999997</v>
      </c>
      <c r="J378">
        <v>0</v>
      </c>
      <c r="K378">
        <v>47.447122999999998</v>
      </c>
      <c r="L378">
        <v>47.447122999999998</v>
      </c>
      <c r="M378">
        <v>-599375.15450099995</v>
      </c>
      <c r="N378">
        <v>915.82521799999995</v>
      </c>
      <c r="O378">
        <v>-34125</v>
      </c>
      <c r="P378">
        <v>-599375.15450099995</v>
      </c>
      <c r="Q378">
        <v>0</v>
      </c>
      <c r="R378">
        <v>-599375.15450099995</v>
      </c>
      <c r="S378">
        <v>-599375.15450099995</v>
      </c>
      <c r="T378">
        <v>0</v>
      </c>
      <c r="U378">
        <v>0</v>
      </c>
      <c r="V378">
        <v>-599375.15450099995</v>
      </c>
      <c r="W378">
        <v>-599375.15450099995</v>
      </c>
      <c r="X378">
        <v>34125</v>
      </c>
      <c r="Y378" s="176">
        <v>-565250.15450099995</v>
      </c>
      <c r="Z378">
        <v>-565250.15450099995</v>
      </c>
    </row>
    <row r="379" spans="1:26">
      <c r="A379" t="s">
        <v>79</v>
      </c>
      <c r="B379" t="s">
        <v>78</v>
      </c>
      <c r="C379" t="s">
        <v>75</v>
      </c>
      <c r="D379" t="s">
        <v>509</v>
      </c>
      <c r="E379">
        <v>1594</v>
      </c>
      <c r="F379">
        <v>648</v>
      </c>
      <c r="G379" t="s">
        <v>30</v>
      </c>
      <c r="H379">
        <v>-3000000</v>
      </c>
      <c r="I379">
        <v>575.53000399999996</v>
      </c>
      <c r="J379">
        <v>0</v>
      </c>
      <c r="K379">
        <v>801.31100900000001</v>
      </c>
      <c r="L379">
        <v>801.31100900000001</v>
      </c>
      <c r="M379">
        <v>202815.81995599999</v>
      </c>
      <c r="N379">
        <v>-551.81887900000004</v>
      </c>
      <c r="O379">
        <v>56700</v>
      </c>
      <c r="P379">
        <v>202815.81995599999</v>
      </c>
      <c r="Q379">
        <v>0</v>
      </c>
      <c r="R379">
        <v>202815.81995599999</v>
      </c>
      <c r="S379">
        <v>202815.81995599999</v>
      </c>
      <c r="T379">
        <v>0</v>
      </c>
      <c r="U379">
        <v>0</v>
      </c>
      <c r="V379">
        <v>202815.81995599999</v>
      </c>
      <c r="W379">
        <v>202815.81995599999</v>
      </c>
      <c r="X379">
        <v>-56700</v>
      </c>
      <c r="Y379" s="176">
        <v>146115.81995599999</v>
      </c>
      <c r="Z379" s="176">
        <v>146115.81995599999</v>
      </c>
    </row>
    <row r="380" spans="1:26">
      <c r="A380" t="s">
        <v>27</v>
      </c>
      <c r="B380" t="s">
        <v>32</v>
      </c>
      <c r="C380" t="s">
        <v>75</v>
      </c>
      <c r="D380" t="s">
        <v>509</v>
      </c>
      <c r="E380">
        <v>1595</v>
      </c>
      <c r="F380">
        <v>649</v>
      </c>
      <c r="G380" t="s">
        <v>30</v>
      </c>
      <c r="H380">
        <v>3000000</v>
      </c>
      <c r="I380">
        <v>-575.53000399999996</v>
      </c>
      <c r="J380">
        <v>0</v>
      </c>
      <c r="K380">
        <v>801.31100900000001</v>
      </c>
      <c r="L380">
        <v>801.31100900000001</v>
      </c>
      <c r="M380">
        <v>-202815.81995599999</v>
      </c>
      <c r="N380">
        <v>551.81887900000004</v>
      </c>
      <c r="O380">
        <v>-56700</v>
      </c>
      <c r="P380">
        <v>-202815.81995599999</v>
      </c>
      <c r="Q380">
        <v>0</v>
      </c>
      <c r="R380">
        <v>-202815.81995599999</v>
      </c>
      <c r="S380">
        <v>-202815.81995599999</v>
      </c>
      <c r="T380">
        <v>0</v>
      </c>
      <c r="U380">
        <v>0</v>
      </c>
      <c r="V380">
        <v>-202815.81995599999</v>
      </c>
      <c r="W380">
        <v>-202815.81995599999</v>
      </c>
      <c r="X380">
        <v>56700</v>
      </c>
      <c r="Y380" s="176">
        <v>-146115.81995599999</v>
      </c>
      <c r="Z380">
        <v>-146115.81995599999</v>
      </c>
    </row>
    <row r="381" spans="1:26" s="54" customFormat="1">
      <c r="A381" s="54" t="s">
        <v>27</v>
      </c>
      <c r="B381" s="54" t="s">
        <v>57</v>
      </c>
      <c r="C381" s="54" t="s">
        <v>33</v>
      </c>
      <c r="D381" s="54" t="s">
        <v>197</v>
      </c>
      <c r="E381" s="54">
        <v>1695</v>
      </c>
      <c r="F381" s="54">
        <v>901</v>
      </c>
      <c r="G381" s="54" t="s">
        <v>30</v>
      </c>
      <c r="H381" s="54">
        <v>-10000000</v>
      </c>
      <c r="I381" s="54">
        <v>2292.2472600000001</v>
      </c>
      <c r="J381" s="54">
        <v>204.55588700000001</v>
      </c>
      <c r="K381" s="54">
        <v>203.55464699999999</v>
      </c>
      <c r="L381" s="54">
        <v>-0.92849519679093628</v>
      </c>
      <c r="M381" s="54">
        <v>-2128.3405707671845</v>
      </c>
      <c r="N381" s="54">
        <v>-606.821867</v>
      </c>
      <c r="O381" s="54">
        <v>0</v>
      </c>
      <c r="P381" s="54">
        <v>-2735.1624377671847</v>
      </c>
      <c r="Q381" s="54">
        <v>-21013.614880000001</v>
      </c>
      <c r="R381" s="54">
        <v>-23915.329639</v>
      </c>
      <c r="S381" s="54">
        <v>-2901.7147589999986</v>
      </c>
      <c r="T381" s="54">
        <v>-166.55232123281394</v>
      </c>
      <c r="U381" s="54">
        <v>-21013.614880000001</v>
      </c>
      <c r="V381" s="54">
        <v>-23915.329639</v>
      </c>
      <c r="W381" s="54">
        <v>-2901.7147589999986</v>
      </c>
      <c r="X381" s="54">
        <v>-52222.2</v>
      </c>
      <c r="Y381" s="485">
        <v>-76137.529639</v>
      </c>
      <c r="Z381" s="54">
        <v>-2901.7147589999986</v>
      </c>
    </row>
    <row r="382" spans="1:26" s="54" customFormat="1">
      <c r="A382" s="54" t="s">
        <v>27</v>
      </c>
      <c r="B382" s="54" t="s">
        <v>54</v>
      </c>
      <c r="C382" s="54" t="s">
        <v>33</v>
      </c>
      <c r="D382" s="54" t="s">
        <v>197</v>
      </c>
      <c r="E382" s="54">
        <v>1696</v>
      </c>
      <c r="F382" s="54">
        <v>902</v>
      </c>
      <c r="G382" s="54" t="s">
        <v>30</v>
      </c>
      <c r="H382" s="54">
        <v>-10000000</v>
      </c>
      <c r="I382" s="54">
        <v>2292.2472600000001</v>
      </c>
      <c r="J382" s="54">
        <v>204.55588700000001</v>
      </c>
      <c r="K382" s="54">
        <v>203.55464699999999</v>
      </c>
      <c r="L382" s="54">
        <v>-0.92849519679093628</v>
      </c>
      <c r="M382" s="54">
        <v>-2128.3405707671845</v>
      </c>
      <c r="N382" s="54">
        <v>-606.821867</v>
      </c>
      <c r="O382" s="54">
        <v>0</v>
      </c>
      <c r="P382" s="54">
        <v>-2735.1624377671847</v>
      </c>
      <c r="Q382" s="54">
        <v>-21013.614880000001</v>
      </c>
      <c r="R382" s="54">
        <v>-23915.329639</v>
      </c>
      <c r="S382" s="54">
        <v>-2901.7147589999986</v>
      </c>
      <c r="T382" s="54">
        <v>-166.55232123281394</v>
      </c>
      <c r="U382" s="54">
        <v>21013.614880000001</v>
      </c>
      <c r="V382" s="54">
        <v>23915.329639</v>
      </c>
      <c r="W382" s="54">
        <v>2901.714759</v>
      </c>
      <c r="X382" s="54">
        <v>52222.2</v>
      </c>
      <c r="Y382" s="485">
        <v>76137.529639</v>
      </c>
      <c r="Z382" s="54">
        <v>2901.714759</v>
      </c>
    </row>
    <row r="383" spans="1:26" s="54" customFormat="1">
      <c r="A383" s="54" t="s">
        <v>27</v>
      </c>
      <c r="B383" s="54" t="s">
        <v>59</v>
      </c>
      <c r="C383" s="54" t="s">
        <v>33</v>
      </c>
      <c r="D383" s="54" t="s">
        <v>197</v>
      </c>
      <c r="E383" s="54">
        <v>1697</v>
      </c>
      <c r="F383" s="54">
        <v>903</v>
      </c>
      <c r="G383" s="54" t="s">
        <v>30</v>
      </c>
      <c r="H383" s="54">
        <v>-10000000</v>
      </c>
      <c r="I383" s="54">
        <v>2292.2472600000001</v>
      </c>
      <c r="J383" s="54">
        <v>204.55588700000001</v>
      </c>
      <c r="K383" s="54">
        <v>203.55464699999999</v>
      </c>
      <c r="L383" s="54">
        <v>-0.92849519679093628</v>
      </c>
      <c r="M383" s="54">
        <v>-2128.3405707671845</v>
      </c>
      <c r="N383" s="54">
        <v>-606.821867</v>
      </c>
      <c r="O383" s="54">
        <v>0</v>
      </c>
      <c r="P383" s="54">
        <v>-2735.1624377671847</v>
      </c>
      <c r="Q383" s="54">
        <v>-21013.614880000001</v>
      </c>
      <c r="R383" s="54">
        <v>-23915.329639</v>
      </c>
      <c r="S383" s="54">
        <v>-2901.7147589999986</v>
      </c>
      <c r="T383" s="54">
        <v>-166.55232123281394</v>
      </c>
      <c r="U383" s="54">
        <v>-21013.614880000001</v>
      </c>
      <c r="V383" s="54">
        <v>-23915.329639</v>
      </c>
      <c r="W383" s="54">
        <v>-2901.7147589999986</v>
      </c>
      <c r="X383" s="54">
        <v>-52222.2</v>
      </c>
      <c r="Y383" s="485">
        <v>-76137.529639</v>
      </c>
      <c r="Z383" s="54">
        <v>-2901.7147589999986</v>
      </c>
    </row>
    <row r="384" spans="1:26" s="54" customFormat="1">
      <c r="A384" s="54" t="s">
        <v>27</v>
      </c>
      <c r="B384" s="54" t="s">
        <v>57</v>
      </c>
      <c r="C384" s="54" t="s">
        <v>29</v>
      </c>
      <c r="D384" s="54" t="s">
        <v>202</v>
      </c>
      <c r="E384" s="54">
        <v>1698</v>
      </c>
      <c r="F384" s="54">
        <v>904</v>
      </c>
      <c r="G384" s="54" t="s">
        <v>30</v>
      </c>
      <c r="H384" s="54">
        <v>10000000</v>
      </c>
      <c r="I384" s="54">
        <v>-3850.9187160000001</v>
      </c>
      <c r="J384" s="54">
        <v>105.84859299999999</v>
      </c>
      <c r="K384" s="54">
        <v>104.829508</v>
      </c>
      <c r="L384" s="54">
        <v>-0.96538088963530555</v>
      </c>
      <c r="M384" s="54">
        <v>3717.6033359653288</v>
      </c>
      <c r="N384" s="54">
        <v>268.65801599999998</v>
      </c>
      <c r="O384" s="54">
        <v>0</v>
      </c>
      <c r="P384" s="54">
        <v>3986.2613519653287</v>
      </c>
      <c r="Q384" s="54">
        <v>-206394.59727900001</v>
      </c>
      <c r="R384" s="54">
        <v>-201985.794223</v>
      </c>
      <c r="S384" s="54">
        <v>4408.8030560000043</v>
      </c>
      <c r="T384" s="54">
        <v>422.5417040346756</v>
      </c>
      <c r="U384" s="54">
        <v>-206394.59727900001</v>
      </c>
      <c r="V384" s="54">
        <v>-201985.794223</v>
      </c>
      <c r="W384" s="54">
        <v>4408.8030560000043</v>
      </c>
      <c r="X384" s="54">
        <v>13433.3</v>
      </c>
      <c r="Y384" s="485">
        <v>-188552.49422300002</v>
      </c>
      <c r="Z384" s="54">
        <v>4408.8030560000043</v>
      </c>
    </row>
    <row r="385" spans="1:26" s="54" customFormat="1">
      <c r="A385" s="54" t="s">
        <v>27</v>
      </c>
      <c r="B385" s="54" t="s">
        <v>54</v>
      </c>
      <c r="C385" s="54" t="s">
        <v>29</v>
      </c>
      <c r="D385" s="54" t="s">
        <v>202</v>
      </c>
      <c r="E385" s="54">
        <v>1699</v>
      </c>
      <c r="F385" s="54">
        <v>905</v>
      </c>
      <c r="G385" s="54" t="s">
        <v>30</v>
      </c>
      <c r="H385" s="54">
        <v>10000000</v>
      </c>
      <c r="I385" s="54">
        <v>-3850.9187160000001</v>
      </c>
      <c r="J385" s="54">
        <v>105.84859299999999</v>
      </c>
      <c r="K385" s="54">
        <v>104.829508</v>
      </c>
      <c r="L385" s="54">
        <v>-0.96538088963530555</v>
      </c>
      <c r="M385" s="54">
        <v>3717.6033359653288</v>
      </c>
      <c r="N385" s="54">
        <v>268.65801599999998</v>
      </c>
      <c r="O385" s="54">
        <v>0</v>
      </c>
      <c r="P385" s="54">
        <v>3986.2613519653287</v>
      </c>
      <c r="Q385" s="54">
        <v>-206394.59727900001</v>
      </c>
      <c r="R385" s="54">
        <v>-201985.794223</v>
      </c>
      <c r="S385" s="54">
        <v>4408.8030560000043</v>
      </c>
      <c r="T385" s="54">
        <v>422.5417040346756</v>
      </c>
      <c r="U385" s="54">
        <v>206394.59727900001</v>
      </c>
      <c r="V385" s="54">
        <v>201985.794223</v>
      </c>
      <c r="W385" s="54">
        <v>-4408.8030559999997</v>
      </c>
      <c r="X385" s="54">
        <v>-13433.3</v>
      </c>
      <c r="Y385" s="485">
        <v>188552.49422299999</v>
      </c>
      <c r="Z385" s="54">
        <v>-4408.8030559999997</v>
      </c>
    </row>
    <row r="386" spans="1:26" s="54" customFormat="1">
      <c r="A386" s="54" t="s">
        <v>27</v>
      </c>
      <c r="B386" s="54" t="s">
        <v>59</v>
      </c>
      <c r="C386" s="54" t="s">
        <v>29</v>
      </c>
      <c r="D386" s="54" t="s">
        <v>202</v>
      </c>
      <c r="E386" s="54">
        <v>1700</v>
      </c>
      <c r="F386" s="54">
        <v>906</v>
      </c>
      <c r="G386" s="54" t="s">
        <v>30</v>
      </c>
      <c r="H386" s="54">
        <v>10000000</v>
      </c>
      <c r="I386" s="54">
        <v>-3850.9187160000001</v>
      </c>
      <c r="J386" s="54">
        <v>105.84859299999999</v>
      </c>
      <c r="K386" s="54">
        <v>104.829508</v>
      </c>
      <c r="L386" s="54">
        <v>-0.96538088963530555</v>
      </c>
      <c r="M386" s="54">
        <v>3717.6033359653288</v>
      </c>
      <c r="N386" s="54">
        <v>268.65801599999998</v>
      </c>
      <c r="O386" s="54">
        <v>0</v>
      </c>
      <c r="P386" s="54">
        <v>3986.2613519653287</v>
      </c>
      <c r="Q386" s="54">
        <v>-206394.59727900001</v>
      </c>
      <c r="R386" s="54">
        <v>-201985.794223</v>
      </c>
      <c r="S386" s="54">
        <v>4408.8030560000043</v>
      </c>
      <c r="T386" s="54">
        <v>422.5417040346756</v>
      </c>
      <c r="U386" s="54">
        <v>-206394.59727900001</v>
      </c>
      <c r="V386" s="54">
        <v>-201985.794223</v>
      </c>
      <c r="W386" s="54">
        <v>4408.8030560000043</v>
      </c>
      <c r="X386" s="54">
        <v>13433.3</v>
      </c>
      <c r="Y386" s="485">
        <v>-188552.49422300002</v>
      </c>
      <c r="Z386" s="54">
        <v>4408.8030560000043</v>
      </c>
    </row>
    <row r="387" spans="1:26">
      <c r="Y387" s="176"/>
    </row>
    <row r="388" spans="1:26">
      <c r="Y388" s="176"/>
    </row>
    <row r="389" spans="1:26">
      <c r="Y389" s="176"/>
    </row>
    <row r="390" spans="1:26">
      <c r="Y390" s="176"/>
    </row>
    <row r="391" spans="1:26">
      <c r="Y391" s="176"/>
    </row>
    <row r="392" spans="1:26">
      <c r="Y392" s="176"/>
    </row>
    <row r="393" spans="1:26">
      <c r="Y393" s="176"/>
    </row>
    <row r="394" spans="1:26">
      <c r="Y394" s="176"/>
    </row>
    <row r="395" spans="1:26">
      <c r="Y395" s="176"/>
    </row>
    <row r="396" spans="1:26">
      <c r="Y396" s="176"/>
    </row>
    <row r="397" spans="1:26">
      <c r="Y397" s="176"/>
    </row>
    <row r="398" spans="1:26">
      <c r="Y398" s="176"/>
    </row>
    <row r="399" spans="1:26">
      <c r="Y399" s="176"/>
    </row>
    <row r="400" spans="1:26">
      <c r="Y400" s="176"/>
    </row>
    <row r="401" spans="25:25">
      <c r="Y401" s="176"/>
    </row>
    <row r="402" spans="25:25">
      <c r="Y402" s="176"/>
    </row>
    <row r="403" spans="25:25">
      <c r="Y403" s="176"/>
    </row>
    <row r="404" spans="25:25">
      <c r="Y404" s="176"/>
    </row>
    <row r="405" spans="25:25">
      <c r="Y405" s="176"/>
    </row>
    <row r="406" spans="25:25">
      <c r="Y406" s="176"/>
    </row>
    <row r="407" spans="25:25">
      <c r="Y407" s="176"/>
    </row>
    <row r="408" spans="25:25">
      <c r="Y408" s="176"/>
    </row>
    <row r="409" spans="25:25">
      <c r="Y409" s="176"/>
    </row>
    <row r="410" spans="25:25">
      <c r="Y410" s="176"/>
    </row>
    <row r="411" spans="25:25">
      <c r="Y411" s="176"/>
    </row>
    <row r="412" spans="25:25">
      <c r="Y412" s="176"/>
    </row>
    <row r="413" spans="25:25">
      <c r="Y413" s="176"/>
    </row>
    <row r="414" spans="25:25">
      <c r="Y414" s="176"/>
    </row>
    <row r="415" spans="25:25">
      <c r="Y415" s="176"/>
    </row>
    <row r="416" spans="25:25">
      <c r="Y416" s="176"/>
    </row>
    <row r="417" spans="25:25">
      <c r="Y417" s="176"/>
    </row>
    <row r="418" spans="25:25">
      <c r="Y418" s="176"/>
    </row>
    <row r="419" spans="25:25">
      <c r="Y419" s="176"/>
    </row>
    <row r="420" spans="25:25">
      <c r="Y420" s="176"/>
    </row>
    <row r="421" spans="25:25">
      <c r="Y421" s="176"/>
    </row>
    <row r="422" spans="25:25">
      <c r="Y422" s="176"/>
    </row>
    <row r="423" spans="25:25">
      <c r="Y423" s="176"/>
    </row>
    <row r="424" spans="25:25">
      <c r="Y424" s="176"/>
    </row>
    <row r="425" spans="25:25">
      <c r="Y425" s="176"/>
    </row>
    <row r="426" spans="25:25">
      <c r="Y426" s="176"/>
    </row>
    <row r="427" spans="25:25">
      <c r="Y427" s="176"/>
    </row>
    <row r="428" spans="25:25">
      <c r="Y428" s="176"/>
    </row>
    <row r="429" spans="25:25">
      <c r="Y429" s="176"/>
    </row>
    <row r="430" spans="25:25">
      <c r="Y430" s="176"/>
    </row>
    <row r="431" spans="25:25">
      <c r="Y431" s="176"/>
    </row>
    <row r="432" spans="25:25">
      <c r="Y432" s="176"/>
    </row>
    <row r="433" spans="25:25">
      <c r="Y433" s="176"/>
    </row>
    <row r="434" spans="25:25">
      <c r="Y434" s="176"/>
    </row>
    <row r="435" spans="25:25">
      <c r="Y435" s="176"/>
    </row>
    <row r="436" spans="25:25">
      <c r="Y436" s="176"/>
    </row>
    <row r="437" spans="25:25">
      <c r="Y437" s="176"/>
    </row>
    <row r="438" spans="25:25">
      <c r="Y438" s="176"/>
    </row>
    <row r="439" spans="25:25">
      <c r="Y439" s="176"/>
    </row>
    <row r="440" spans="25:25">
      <c r="Y440" s="176"/>
    </row>
    <row r="441" spans="25:25">
      <c r="Y441" s="176"/>
    </row>
    <row r="442" spans="25:25">
      <c r="Y442" s="176"/>
    </row>
    <row r="443" spans="25:25">
      <c r="Y443" s="176"/>
    </row>
    <row r="444" spans="25:25">
      <c r="Y444" s="176"/>
    </row>
    <row r="445" spans="25:25">
      <c r="Y445" s="176"/>
    </row>
    <row r="446" spans="25:25">
      <c r="Y446" s="176"/>
    </row>
    <row r="447" spans="25:25">
      <c r="Y447" s="176"/>
    </row>
    <row r="448" spans="25:25">
      <c r="Y448" s="176"/>
    </row>
    <row r="449" spans="25:25">
      <c r="Y449" s="176"/>
    </row>
    <row r="450" spans="25:25">
      <c r="Y450" s="176"/>
    </row>
    <row r="451" spans="25:25">
      <c r="Y451" s="176"/>
    </row>
    <row r="452" spans="25:25">
      <c r="Y452" s="176"/>
    </row>
    <row r="453" spans="25:25">
      <c r="Y453" s="176"/>
    </row>
    <row r="454" spans="25:25">
      <c r="Y454" s="176"/>
    </row>
    <row r="455" spans="25:25">
      <c r="Y455" s="176"/>
    </row>
    <row r="456" spans="25:25">
      <c r="Y456" s="176"/>
    </row>
    <row r="457" spans="25:25">
      <c r="Y457" s="176"/>
    </row>
    <row r="458" spans="25:25">
      <c r="Y458" s="176"/>
    </row>
    <row r="459" spans="25:25">
      <c r="Y459" s="176"/>
    </row>
    <row r="460" spans="25:25">
      <c r="Y460" s="176"/>
    </row>
    <row r="461" spans="25:25">
      <c r="Y461" s="176"/>
    </row>
    <row r="462" spans="25:25">
      <c r="Y462" s="176"/>
    </row>
    <row r="463" spans="25:25">
      <c r="Y463" s="176"/>
    </row>
    <row r="464" spans="25:25">
      <c r="Y464" s="176"/>
    </row>
    <row r="465" spans="25:25">
      <c r="Y465" s="176"/>
    </row>
    <row r="466" spans="25:25">
      <c r="Y466" s="176"/>
    </row>
    <row r="467" spans="25:25">
      <c r="Y467" s="176"/>
    </row>
    <row r="468" spans="25:25">
      <c r="Y468" s="176"/>
    </row>
    <row r="469" spans="25:25">
      <c r="Y469" s="176"/>
    </row>
    <row r="470" spans="25:25">
      <c r="Y470" s="176"/>
    </row>
    <row r="471" spans="25:25">
      <c r="Y471" s="176"/>
    </row>
    <row r="472" spans="25:25">
      <c r="Y472" s="176"/>
    </row>
    <row r="473" spans="25:25">
      <c r="Y473" s="176"/>
    </row>
    <row r="474" spans="25:25">
      <c r="Y474" s="176"/>
    </row>
    <row r="475" spans="25:25">
      <c r="Y475" s="176"/>
    </row>
    <row r="476" spans="25:25">
      <c r="Y476" s="176"/>
    </row>
    <row r="477" spans="25:25">
      <c r="Y477" s="176"/>
    </row>
    <row r="478" spans="25:25">
      <c r="Y478" s="176"/>
    </row>
    <row r="479" spans="25:25">
      <c r="Y479" s="176"/>
    </row>
    <row r="480" spans="25:25">
      <c r="Y480" s="176"/>
    </row>
    <row r="481" spans="25:25">
      <c r="Y481" s="176"/>
    </row>
    <row r="482" spans="25:25">
      <c r="Y482" s="176"/>
    </row>
    <row r="483" spans="25:25">
      <c r="Y483" s="176"/>
    </row>
    <row r="484" spans="25:25">
      <c r="Y484" s="176"/>
    </row>
    <row r="485" spans="25:25">
      <c r="Y485" s="176"/>
    </row>
    <row r="486" spans="25:25">
      <c r="Y486" s="176"/>
    </row>
    <row r="487" spans="25:25">
      <c r="Y487" s="176"/>
    </row>
    <row r="488" spans="25:25">
      <c r="Y488" s="176"/>
    </row>
    <row r="489" spans="25:25">
      <c r="Y489" s="176"/>
    </row>
    <row r="490" spans="25:25">
      <c r="Y490" s="176"/>
    </row>
    <row r="491" spans="25:25">
      <c r="Y491" s="176"/>
    </row>
    <row r="492" spans="25:25">
      <c r="Y492" s="176"/>
    </row>
    <row r="493" spans="25:25">
      <c r="Y493" s="176"/>
    </row>
    <row r="494" spans="25:25">
      <c r="Y494" s="176"/>
    </row>
    <row r="495" spans="25:25">
      <c r="Y495" s="176"/>
    </row>
    <row r="496" spans="25:25">
      <c r="Y496" s="176"/>
    </row>
    <row r="497" spans="25:25">
      <c r="Y497" s="176"/>
    </row>
    <row r="498" spans="25:25">
      <c r="Y498" s="176"/>
    </row>
    <row r="499" spans="25:25">
      <c r="Y499" s="176"/>
    </row>
    <row r="500" spans="25:25">
      <c r="Y500" s="176"/>
    </row>
    <row r="501" spans="25:25">
      <c r="Y501" s="176"/>
    </row>
    <row r="502" spans="25:25">
      <c r="Y502" s="176"/>
    </row>
    <row r="503" spans="25:25">
      <c r="Y503" s="176"/>
    </row>
    <row r="504" spans="25:25">
      <c r="Y504" s="176"/>
    </row>
    <row r="505" spans="25:25">
      <c r="Y505" s="176"/>
    </row>
    <row r="506" spans="25:25">
      <c r="Y506" s="176"/>
    </row>
    <row r="507" spans="25:25">
      <c r="Y507" s="176"/>
    </row>
    <row r="508" spans="25:25">
      <c r="Y508" s="176"/>
    </row>
    <row r="509" spans="25:25">
      <c r="Y509" s="176"/>
    </row>
    <row r="510" spans="25:25">
      <c r="Y510" s="176"/>
    </row>
    <row r="511" spans="25:25">
      <c r="Y511" s="176"/>
    </row>
    <row r="512" spans="25:25">
      <c r="Y512" s="176"/>
    </row>
    <row r="513" spans="25:25">
      <c r="Y513" s="176"/>
    </row>
    <row r="514" spans="25:25">
      <c r="Y514" s="176"/>
    </row>
    <row r="515" spans="25:25">
      <c r="Y515" s="176"/>
    </row>
    <row r="516" spans="25:25">
      <c r="Y516" s="176"/>
    </row>
    <row r="517" spans="25:25">
      <c r="Y517" s="176"/>
    </row>
    <row r="518" spans="25:25">
      <c r="Y518" s="176"/>
    </row>
    <row r="519" spans="25:25">
      <c r="Y519" s="176"/>
    </row>
    <row r="520" spans="25:25">
      <c r="Y520" s="176"/>
    </row>
    <row r="521" spans="25:25">
      <c r="Y521" s="176"/>
    </row>
    <row r="522" spans="25:25">
      <c r="Y522" s="176"/>
    </row>
    <row r="523" spans="25:25">
      <c r="Y523" s="176"/>
    </row>
    <row r="524" spans="25:25">
      <c r="Y524" s="176"/>
    </row>
    <row r="525" spans="25:25">
      <c r="Y525" s="176"/>
    </row>
    <row r="526" spans="25:25">
      <c r="Y526" s="176"/>
    </row>
    <row r="527" spans="25:25">
      <c r="Y527" s="176"/>
    </row>
    <row r="528" spans="25:25">
      <c r="Y528" s="176"/>
    </row>
    <row r="529" spans="25:25">
      <c r="Y529" s="176"/>
    </row>
    <row r="530" spans="25:25">
      <c r="Y530" s="176"/>
    </row>
    <row r="531" spans="25:25">
      <c r="Y531" s="176"/>
    </row>
    <row r="532" spans="25:25">
      <c r="Y532" s="176"/>
    </row>
    <row r="533" spans="25:25">
      <c r="Y533" s="176"/>
    </row>
    <row r="534" spans="25:25">
      <c r="Y534" s="176"/>
    </row>
    <row r="535" spans="25:25">
      <c r="Y535" s="176"/>
    </row>
    <row r="536" spans="25:25">
      <c r="Y536" s="176"/>
    </row>
    <row r="537" spans="25:25">
      <c r="Y537" s="176"/>
    </row>
    <row r="538" spans="25:25">
      <c r="Y538" s="176"/>
    </row>
    <row r="539" spans="25:25">
      <c r="Y539" s="176"/>
    </row>
    <row r="540" spans="25:25">
      <c r="Y540" s="176"/>
    </row>
    <row r="541" spans="25:25">
      <c r="Y541" s="176"/>
    </row>
    <row r="542" spans="25:25">
      <c r="Y542" s="176"/>
    </row>
    <row r="543" spans="25:25">
      <c r="Y543" s="176"/>
    </row>
    <row r="544" spans="25:25">
      <c r="Y544" s="176"/>
    </row>
    <row r="545" spans="25:25">
      <c r="Y545" s="176"/>
    </row>
    <row r="546" spans="25:25">
      <c r="Y546" s="176"/>
    </row>
    <row r="547" spans="25:25">
      <c r="Y547" s="176"/>
    </row>
    <row r="548" spans="25:25">
      <c r="Y548" s="176"/>
    </row>
    <row r="549" spans="25:25">
      <c r="Y549" s="176"/>
    </row>
    <row r="550" spans="25:25">
      <c r="Y550" s="176"/>
    </row>
    <row r="551" spans="25:25">
      <c r="Y551" s="176"/>
    </row>
    <row r="552" spans="25:25">
      <c r="Y552" s="176"/>
    </row>
    <row r="553" spans="25:25">
      <c r="Y553" s="176"/>
    </row>
    <row r="554" spans="25:25">
      <c r="Y554" s="176"/>
    </row>
    <row r="555" spans="25:25">
      <c r="Y555" s="176"/>
    </row>
    <row r="556" spans="25:25">
      <c r="Y556" s="176"/>
    </row>
    <row r="557" spans="25:25">
      <c r="Y557" s="176"/>
    </row>
    <row r="558" spans="25:25">
      <c r="Y558" s="176"/>
    </row>
    <row r="559" spans="25:25">
      <c r="Y559" s="176"/>
    </row>
    <row r="560" spans="25:25">
      <c r="Y560" s="176"/>
    </row>
    <row r="561" spans="25:25">
      <c r="Y561" s="176"/>
    </row>
    <row r="562" spans="25:25">
      <c r="Y562" s="176"/>
    </row>
    <row r="563" spans="25:25">
      <c r="Y563" s="176"/>
    </row>
    <row r="564" spans="25:25">
      <c r="Y564" s="176"/>
    </row>
    <row r="565" spans="25:25">
      <c r="Y565" s="176"/>
    </row>
    <row r="566" spans="25:25">
      <c r="Y566" s="176"/>
    </row>
    <row r="567" spans="25:25">
      <c r="Y567" s="176"/>
    </row>
    <row r="568" spans="25:25">
      <c r="Y568" s="176"/>
    </row>
    <row r="569" spans="25:25">
      <c r="Y569" s="176"/>
    </row>
    <row r="570" spans="25:25">
      <c r="Y570" s="176"/>
    </row>
    <row r="571" spans="25:25">
      <c r="Y571" s="176"/>
    </row>
    <row r="572" spans="25:25">
      <c r="Y572" s="176"/>
    </row>
    <row r="573" spans="25:25">
      <c r="Y573" s="176"/>
    </row>
    <row r="574" spans="25:25">
      <c r="Y574" s="176"/>
    </row>
    <row r="575" spans="25:25">
      <c r="Y575" s="176"/>
    </row>
    <row r="576" spans="25:25">
      <c r="Y576" s="176"/>
    </row>
    <row r="577" spans="25:25">
      <c r="Y577" s="176"/>
    </row>
    <row r="578" spans="25:25">
      <c r="Y578" s="176"/>
    </row>
    <row r="579" spans="25:25">
      <c r="Y579" s="176"/>
    </row>
    <row r="580" spans="25:25">
      <c r="Y580" s="176"/>
    </row>
    <row r="581" spans="25:25">
      <c r="Y581" s="176"/>
    </row>
    <row r="582" spans="25:25">
      <c r="Y582" s="176"/>
    </row>
    <row r="583" spans="25:25">
      <c r="Y583" s="176"/>
    </row>
    <row r="584" spans="25:25">
      <c r="Y584" s="176"/>
    </row>
    <row r="585" spans="25:25">
      <c r="Y585" s="176"/>
    </row>
    <row r="586" spans="25:25">
      <c r="Y586" s="176"/>
    </row>
    <row r="587" spans="25:25">
      <c r="Y587" s="176"/>
    </row>
    <row r="588" spans="25:25">
      <c r="Y588" s="176"/>
    </row>
    <row r="589" spans="25:25">
      <c r="Y589" s="176"/>
    </row>
    <row r="590" spans="25:25">
      <c r="Y590" s="176"/>
    </row>
    <row r="591" spans="25:25">
      <c r="Y591" s="176"/>
    </row>
    <row r="592" spans="25:25">
      <c r="Y592" s="176"/>
    </row>
    <row r="593" spans="25:25">
      <c r="Y593" s="176"/>
    </row>
    <row r="594" spans="25:25">
      <c r="Y594" s="176"/>
    </row>
    <row r="595" spans="25:25">
      <c r="Y595" s="176"/>
    </row>
    <row r="596" spans="25:25">
      <c r="Y596" s="176"/>
    </row>
    <row r="597" spans="25:25">
      <c r="Y597" s="176"/>
    </row>
    <row r="598" spans="25:25">
      <c r="Y598" s="176"/>
    </row>
    <row r="599" spans="25:25">
      <c r="Y599" s="176"/>
    </row>
    <row r="600" spans="25:25">
      <c r="Y600" s="176"/>
    </row>
    <row r="601" spans="25:25">
      <c r="Y601" s="176"/>
    </row>
    <row r="602" spans="25:25">
      <c r="Y602" s="176"/>
    </row>
    <row r="603" spans="25:25">
      <c r="Y603" s="176"/>
    </row>
    <row r="604" spans="25:25">
      <c r="Y604" s="176"/>
    </row>
    <row r="605" spans="25:25">
      <c r="Y605" s="176"/>
    </row>
    <row r="606" spans="25:25">
      <c r="Y606" s="176"/>
    </row>
    <row r="607" spans="25:25">
      <c r="Y607" s="176"/>
    </row>
    <row r="608" spans="25:25">
      <c r="Y608" s="176"/>
    </row>
    <row r="609" spans="25:25">
      <c r="Y609" s="176"/>
    </row>
    <row r="610" spans="25:25">
      <c r="Y610" s="176"/>
    </row>
    <row r="611" spans="25:25">
      <c r="Y611" s="176"/>
    </row>
    <row r="612" spans="25:25">
      <c r="Y612" s="176"/>
    </row>
    <row r="613" spans="25:25">
      <c r="Y613" s="176"/>
    </row>
    <row r="614" spans="25:25">
      <c r="Y614" s="176"/>
    </row>
    <row r="615" spans="25:25">
      <c r="Y615" s="176"/>
    </row>
    <row r="616" spans="25:25">
      <c r="Y616" s="176"/>
    </row>
    <row r="617" spans="25:25">
      <c r="Y617" s="176"/>
    </row>
    <row r="618" spans="25:25">
      <c r="Y618" s="176"/>
    </row>
    <row r="619" spans="25:25">
      <c r="Y619" s="176"/>
    </row>
    <row r="620" spans="25:25">
      <c r="Y620" s="176"/>
    </row>
    <row r="621" spans="25:25">
      <c r="Y621" s="176"/>
    </row>
    <row r="622" spans="25:25">
      <c r="Y622" s="176"/>
    </row>
    <row r="623" spans="25:25">
      <c r="Y623" s="176"/>
    </row>
    <row r="624" spans="25:25">
      <c r="Y624" s="176"/>
    </row>
    <row r="625" spans="25:25">
      <c r="Y625" s="176"/>
    </row>
    <row r="626" spans="25:25">
      <c r="Y626" s="176"/>
    </row>
    <row r="627" spans="25:25">
      <c r="Y627" s="176"/>
    </row>
    <row r="628" spans="25:25">
      <c r="Y628" s="176"/>
    </row>
    <row r="629" spans="25:25">
      <c r="Y629" s="176"/>
    </row>
    <row r="630" spans="25:25">
      <c r="Y630" s="176"/>
    </row>
    <row r="631" spans="25:25">
      <c r="Y631" s="176"/>
    </row>
    <row r="632" spans="25:25">
      <c r="Y632" s="176"/>
    </row>
    <row r="633" spans="25:25">
      <c r="Y633" s="176"/>
    </row>
    <row r="634" spans="25:25">
      <c r="Y634" s="176"/>
    </row>
    <row r="635" spans="25:25">
      <c r="Y635" s="176"/>
    </row>
    <row r="636" spans="25:25">
      <c r="Y636" s="176"/>
    </row>
    <row r="637" spans="25:25">
      <c r="Y637" s="176"/>
    </row>
    <row r="638" spans="25:25">
      <c r="Y638" s="176"/>
    </row>
    <row r="639" spans="25:25">
      <c r="Y639" s="176"/>
    </row>
    <row r="640" spans="25:25">
      <c r="Y640" s="176"/>
    </row>
    <row r="641" spans="25:25">
      <c r="Y641" s="176"/>
    </row>
    <row r="642" spans="25:25">
      <c r="Y642" s="176"/>
    </row>
    <row r="643" spans="25:25">
      <c r="Y643" s="176"/>
    </row>
    <row r="644" spans="25:25">
      <c r="Y644" s="176"/>
    </row>
    <row r="645" spans="25:25">
      <c r="Y645" s="176"/>
    </row>
    <row r="646" spans="25:25">
      <c r="Y646" s="176"/>
    </row>
    <row r="647" spans="25:25">
      <c r="Y647" s="176"/>
    </row>
    <row r="648" spans="25:25">
      <c r="Y648" s="176"/>
    </row>
    <row r="649" spans="25:25">
      <c r="Y649" s="176"/>
    </row>
    <row r="650" spans="25:25">
      <c r="Y650" s="176"/>
    </row>
    <row r="651" spans="25:25">
      <c r="Y651" s="176"/>
    </row>
    <row r="652" spans="25:25">
      <c r="Y652" s="176"/>
    </row>
    <row r="653" spans="25:25">
      <c r="Y653" s="176"/>
    </row>
    <row r="654" spans="25:25">
      <c r="Y654" s="176"/>
    </row>
    <row r="655" spans="25:25">
      <c r="Y655" s="176"/>
    </row>
    <row r="656" spans="25:25">
      <c r="Y656" s="176"/>
    </row>
    <row r="657" spans="25:25">
      <c r="Y657" s="176"/>
    </row>
    <row r="658" spans="25:25">
      <c r="Y658" s="176"/>
    </row>
    <row r="659" spans="25:25">
      <c r="Y659" s="176"/>
    </row>
    <row r="660" spans="25:25">
      <c r="Y660" s="176"/>
    </row>
    <row r="661" spans="25:25">
      <c r="Y661" s="176"/>
    </row>
    <row r="662" spans="25:25">
      <c r="Y662" s="176"/>
    </row>
    <row r="663" spans="25:25">
      <c r="Y663" s="176"/>
    </row>
    <row r="664" spans="25:25">
      <c r="Y664" s="176"/>
    </row>
    <row r="665" spans="25:25">
      <c r="Y665" s="176"/>
    </row>
    <row r="666" spans="25:25">
      <c r="Y666" s="176"/>
    </row>
    <row r="667" spans="25:25">
      <c r="Y667" s="176"/>
    </row>
    <row r="668" spans="25:25">
      <c r="Y668" s="176"/>
    </row>
    <row r="669" spans="25:25">
      <c r="Y669" s="176"/>
    </row>
    <row r="670" spans="25:25">
      <c r="Y670" s="176"/>
    </row>
    <row r="671" spans="25:25">
      <c r="Y671" s="176"/>
    </row>
    <row r="672" spans="25:25">
      <c r="Y672" s="176"/>
    </row>
    <row r="673" spans="25:25">
      <c r="Y673" s="176"/>
    </row>
    <row r="674" spans="25:25">
      <c r="Y674" s="176"/>
    </row>
    <row r="675" spans="25:25">
      <c r="Y675" s="176"/>
    </row>
    <row r="676" spans="25:25">
      <c r="Y676" s="176"/>
    </row>
    <row r="677" spans="25:25">
      <c r="Y677" s="176"/>
    </row>
    <row r="678" spans="25:25">
      <c r="Y678" s="176"/>
    </row>
    <row r="679" spans="25:25">
      <c r="Y679" s="176"/>
    </row>
    <row r="680" spans="25:25">
      <c r="Y680" s="176"/>
    </row>
    <row r="681" spans="25:25">
      <c r="Y681" s="176"/>
    </row>
    <row r="682" spans="25:25">
      <c r="Y682" s="176"/>
    </row>
    <row r="683" spans="25:25">
      <c r="Y683" s="176"/>
    </row>
    <row r="684" spans="25:25">
      <c r="Y684" s="176"/>
    </row>
    <row r="685" spans="25:25">
      <c r="Y685" s="176"/>
    </row>
    <row r="686" spans="25:25">
      <c r="Y686" s="176"/>
    </row>
    <row r="687" spans="25:25">
      <c r="Y687" s="176"/>
    </row>
    <row r="688" spans="25:25">
      <c r="Y688" s="176"/>
    </row>
    <row r="689" spans="25:25">
      <c r="Y689" s="176"/>
    </row>
    <row r="690" spans="25:25">
      <c r="Y690" s="176"/>
    </row>
    <row r="691" spans="25:25">
      <c r="Y691" s="176"/>
    </row>
    <row r="692" spans="25:25">
      <c r="Y692" s="176"/>
    </row>
    <row r="693" spans="25:25">
      <c r="Y693" s="176"/>
    </row>
    <row r="694" spans="25:25">
      <c r="Y694" s="176"/>
    </row>
    <row r="695" spans="25:25">
      <c r="Y695" s="176"/>
    </row>
    <row r="696" spans="25:25">
      <c r="Y696" s="176"/>
    </row>
    <row r="697" spans="25:25">
      <c r="Y697" s="176"/>
    </row>
    <row r="698" spans="25:25">
      <c r="Y698" s="176"/>
    </row>
    <row r="699" spans="25:25">
      <c r="Y699" s="176"/>
    </row>
    <row r="700" spans="25:25">
      <c r="Y700" s="176"/>
    </row>
    <row r="701" spans="25:25">
      <c r="Y701" s="176"/>
    </row>
    <row r="702" spans="25:25">
      <c r="Y702" s="176"/>
    </row>
    <row r="703" spans="25:25">
      <c r="Y703" s="176"/>
    </row>
    <row r="704" spans="25:25">
      <c r="Y704" s="176"/>
    </row>
    <row r="705" spans="25:25">
      <c r="Y705" s="176"/>
    </row>
    <row r="706" spans="25:25">
      <c r="Y706" s="176"/>
    </row>
    <row r="707" spans="25:25">
      <c r="Y707" s="176"/>
    </row>
    <row r="708" spans="25:25">
      <c r="Y708" s="176"/>
    </row>
    <row r="709" spans="25:25">
      <c r="Y709" s="176"/>
    </row>
    <row r="710" spans="25:25">
      <c r="Y710" s="176"/>
    </row>
    <row r="711" spans="25:25">
      <c r="Y711" s="176"/>
    </row>
    <row r="712" spans="25:25">
      <c r="Y712" s="176"/>
    </row>
    <row r="713" spans="25:25">
      <c r="Y713" s="176"/>
    </row>
    <row r="714" spans="25:25">
      <c r="Y714" s="176"/>
    </row>
    <row r="715" spans="25:25">
      <c r="Y715" s="176"/>
    </row>
    <row r="716" spans="25:25">
      <c r="Y716" s="176"/>
    </row>
    <row r="717" spans="25:25">
      <c r="Y717" s="176"/>
    </row>
    <row r="718" spans="25:25">
      <c r="Y718" s="176"/>
    </row>
    <row r="719" spans="25:25">
      <c r="Y719" s="176"/>
    </row>
    <row r="720" spans="25:25">
      <c r="Y720" s="176"/>
    </row>
    <row r="721" spans="25:25">
      <c r="Y721" s="176"/>
    </row>
    <row r="722" spans="25:25">
      <c r="Y722" s="176"/>
    </row>
    <row r="723" spans="25:25">
      <c r="Y723" s="176"/>
    </row>
    <row r="724" spans="25:25">
      <c r="Y724" s="176"/>
    </row>
    <row r="725" spans="25:25">
      <c r="Y725" s="176"/>
    </row>
    <row r="726" spans="25:25">
      <c r="Y726" s="176"/>
    </row>
    <row r="727" spans="25:25">
      <c r="Y727" s="176"/>
    </row>
    <row r="728" spans="25:25">
      <c r="Y728" s="176"/>
    </row>
    <row r="729" spans="25:25">
      <c r="Y729" s="176"/>
    </row>
    <row r="730" spans="25:25">
      <c r="Y730" s="176"/>
    </row>
    <row r="731" spans="25:25">
      <c r="Y731" s="176"/>
    </row>
    <row r="732" spans="25:25">
      <c r="Y732" s="176"/>
    </row>
    <row r="733" spans="25:25">
      <c r="Y733" s="176"/>
    </row>
    <row r="734" spans="25:25">
      <c r="Y734" s="176"/>
    </row>
    <row r="735" spans="25:25">
      <c r="Y735" s="176"/>
    </row>
    <row r="736" spans="25:25">
      <c r="Y736" s="176"/>
    </row>
    <row r="737" spans="25:25">
      <c r="Y737" s="176"/>
    </row>
    <row r="738" spans="25:25">
      <c r="Y738" s="176"/>
    </row>
    <row r="739" spans="25:25">
      <c r="Y739" s="176"/>
    </row>
    <row r="740" spans="25:25">
      <c r="Y740" s="176"/>
    </row>
    <row r="741" spans="25:25">
      <c r="Y741" s="176"/>
    </row>
    <row r="742" spans="25:25">
      <c r="Y742" s="176"/>
    </row>
    <row r="743" spans="25:25">
      <c r="Y743" s="176"/>
    </row>
    <row r="744" spans="25:25">
      <c r="Y744" s="176"/>
    </row>
    <row r="745" spans="25:25">
      <c r="Y745" s="176"/>
    </row>
    <row r="746" spans="25:25">
      <c r="Y746" s="176"/>
    </row>
    <row r="747" spans="25:25">
      <c r="Y747" s="176"/>
    </row>
    <row r="748" spans="25:25">
      <c r="Y748" s="176"/>
    </row>
    <row r="749" spans="25:25">
      <c r="Y749" s="176"/>
    </row>
    <row r="750" spans="25:25">
      <c r="Y750" s="176"/>
    </row>
    <row r="751" spans="25:25">
      <c r="Y751" s="176"/>
    </row>
    <row r="752" spans="25:25">
      <c r="Y752" s="176"/>
    </row>
    <row r="753" spans="25:25">
      <c r="Y753" s="176"/>
    </row>
    <row r="754" spans="25:25">
      <c r="Y754" s="176"/>
    </row>
    <row r="755" spans="25:25">
      <c r="Y755" s="176"/>
    </row>
    <row r="756" spans="25:25">
      <c r="Y756" s="176"/>
    </row>
    <row r="757" spans="25:25">
      <c r="Y757" s="176"/>
    </row>
    <row r="758" spans="25:25">
      <c r="Y758" s="176"/>
    </row>
    <row r="759" spans="25:25">
      <c r="Y759" s="176"/>
    </row>
    <row r="760" spans="25:25">
      <c r="Y760" s="176"/>
    </row>
    <row r="761" spans="25:25">
      <c r="Y761" s="176"/>
    </row>
    <row r="762" spans="25:25">
      <c r="Y762" s="176"/>
    </row>
    <row r="763" spans="25:25">
      <c r="Y763" s="176"/>
    </row>
    <row r="764" spans="25:25">
      <c r="Y764" s="176"/>
    </row>
    <row r="765" spans="25:25">
      <c r="Y765" s="176"/>
    </row>
    <row r="766" spans="25:25">
      <c r="Y766" s="176"/>
    </row>
    <row r="767" spans="25:25">
      <c r="Y767" s="176"/>
    </row>
    <row r="768" spans="25:25">
      <c r="Y768" s="176"/>
    </row>
    <row r="769" spans="25:25">
      <c r="Y769" s="176"/>
    </row>
    <row r="770" spans="25:25">
      <c r="Y770" s="176"/>
    </row>
    <row r="771" spans="25:25">
      <c r="Y771" s="176"/>
    </row>
    <row r="772" spans="25:25">
      <c r="Y772" s="176"/>
    </row>
    <row r="773" spans="25:25">
      <c r="Y773" s="176"/>
    </row>
    <row r="774" spans="25:25">
      <c r="Y774" s="176"/>
    </row>
    <row r="775" spans="25:25">
      <c r="Y775" s="176"/>
    </row>
    <row r="776" spans="25:25">
      <c r="Y776" s="176"/>
    </row>
    <row r="777" spans="25:25">
      <c r="Y777" s="176"/>
    </row>
    <row r="778" spans="25:25">
      <c r="Y778" s="176"/>
    </row>
    <row r="779" spans="25:25">
      <c r="Y779" s="176"/>
    </row>
    <row r="780" spans="25:25">
      <c r="Y780" s="176"/>
    </row>
    <row r="781" spans="25:25">
      <c r="Y781" s="176"/>
    </row>
    <row r="782" spans="25:25">
      <c r="Y782" s="176"/>
    </row>
    <row r="783" spans="25:25">
      <c r="Y783" s="176"/>
    </row>
    <row r="784" spans="25:25">
      <c r="Y784" s="176"/>
    </row>
    <row r="785" spans="25:25">
      <c r="Y785" s="176"/>
    </row>
    <row r="786" spans="25:25">
      <c r="Y786" s="176"/>
    </row>
    <row r="787" spans="25:25">
      <c r="Y787" s="176"/>
    </row>
    <row r="788" spans="25:25">
      <c r="Y788" s="176"/>
    </row>
    <row r="789" spans="25:25">
      <c r="Y789" s="176"/>
    </row>
    <row r="790" spans="25:25">
      <c r="Y790" s="176"/>
    </row>
    <row r="791" spans="25:25">
      <c r="Y791" s="176"/>
    </row>
    <row r="792" spans="25:25">
      <c r="Y792" s="176"/>
    </row>
    <row r="793" spans="25:25">
      <c r="Y793" s="176"/>
    </row>
    <row r="794" spans="25:25">
      <c r="Y794" s="176"/>
    </row>
    <row r="795" spans="25:25">
      <c r="Y795" s="176"/>
    </row>
    <row r="796" spans="25:25">
      <c r="Y796" s="176"/>
    </row>
    <row r="797" spans="25:25">
      <c r="Y797" s="176"/>
    </row>
    <row r="798" spans="25:25">
      <c r="Y798" s="176"/>
    </row>
    <row r="799" spans="25:25">
      <c r="Y799" s="176"/>
    </row>
    <row r="800" spans="25:25">
      <c r="Y800" s="176"/>
    </row>
    <row r="801" spans="25:25">
      <c r="Y801" s="176"/>
    </row>
    <row r="802" spans="25:25">
      <c r="Y802" s="176"/>
    </row>
    <row r="803" spans="25:25">
      <c r="Y803" s="176"/>
    </row>
    <row r="804" spans="25:25">
      <c r="Y804" s="176"/>
    </row>
    <row r="805" spans="25:25">
      <c r="Y805" s="176"/>
    </row>
    <row r="806" spans="25:25">
      <c r="Y806" s="176"/>
    </row>
    <row r="807" spans="25:25">
      <c r="Y807" s="176"/>
    </row>
    <row r="808" spans="25:25">
      <c r="Y808" s="176"/>
    </row>
    <row r="809" spans="25:25">
      <c r="Y809" s="176"/>
    </row>
    <row r="810" spans="25:25">
      <c r="Y810" s="176"/>
    </row>
    <row r="811" spans="25:25">
      <c r="Y811" s="176"/>
    </row>
    <row r="812" spans="25:25">
      <c r="Y812" s="176"/>
    </row>
    <row r="813" spans="25:25">
      <c r="Y813" s="176"/>
    </row>
    <row r="814" spans="25:25">
      <c r="Y814" s="176"/>
    </row>
    <row r="815" spans="25:25">
      <c r="Y815" s="176"/>
    </row>
    <row r="816" spans="25:25">
      <c r="Y816" s="176"/>
    </row>
    <row r="817" spans="25:25">
      <c r="Y817" s="176"/>
    </row>
    <row r="818" spans="25:25">
      <c r="Y818" s="176"/>
    </row>
    <row r="819" spans="25:25">
      <c r="Y819" s="176"/>
    </row>
    <row r="820" spans="25:25">
      <c r="Y820" s="176"/>
    </row>
    <row r="821" spans="25:25">
      <c r="Y821" s="176"/>
    </row>
    <row r="822" spans="25:25">
      <c r="Y822" s="176"/>
    </row>
    <row r="823" spans="25:25">
      <c r="Y823" s="176"/>
    </row>
    <row r="824" spans="25:25">
      <c r="Y824" s="176"/>
    </row>
    <row r="825" spans="25:25">
      <c r="Y825" s="176"/>
    </row>
    <row r="826" spans="25:25">
      <c r="Y826" s="176"/>
    </row>
    <row r="827" spans="25:25">
      <c r="Y827" s="176"/>
    </row>
    <row r="828" spans="25:25">
      <c r="Y828" s="176"/>
    </row>
    <row r="829" spans="25:25">
      <c r="Y829" s="176"/>
    </row>
    <row r="830" spans="25:25">
      <c r="Y830" s="176"/>
    </row>
    <row r="831" spans="25:25">
      <c r="Y831" s="176"/>
    </row>
    <row r="832" spans="25:25">
      <c r="Y832" s="176"/>
    </row>
    <row r="833" spans="25:25">
      <c r="Y833" s="176"/>
    </row>
    <row r="834" spans="25:25">
      <c r="Y834" s="176"/>
    </row>
    <row r="835" spans="25:25">
      <c r="Y835" s="176"/>
    </row>
    <row r="836" spans="25:25">
      <c r="Y836" s="176"/>
    </row>
    <row r="837" spans="25:25">
      <c r="Y837" s="176"/>
    </row>
    <row r="838" spans="25:25">
      <c r="Y838" s="176"/>
    </row>
    <row r="839" spans="25:25">
      <c r="Y839" s="176"/>
    </row>
    <row r="840" spans="25:25">
      <c r="Y840" s="176"/>
    </row>
    <row r="841" spans="25:25">
      <c r="Y841" s="176"/>
    </row>
    <row r="842" spans="25:25">
      <c r="Y842" s="176"/>
    </row>
    <row r="843" spans="25:25">
      <c r="Y843" s="176"/>
    </row>
    <row r="844" spans="25:25">
      <c r="Y844" s="176"/>
    </row>
    <row r="845" spans="25:25">
      <c r="Y845" s="176"/>
    </row>
    <row r="846" spans="25:25">
      <c r="Y846" s="176"/>
    </row>
    <row r="847" spans="25:25">
      <c r="Y847" s="176"/>
    </row>
    <row r="848" spans="25:25">
      <c r="Y848" s="176"/>
    </row>
    <row r="849" spans="25:25">
      <c r="Y849" s="176"/>
    </row>
    <row r="850" spans="25:25">
      <c r="Y850" s="176"/>
    </row>
    <row r="851" spans="25:25">
      <c r="Y851" s="176"/>
    </row>
    <row r="852" spans="25:25">
      <c r="Y852" s="176"/>
    </row>
    <row r="853" spans="25:25">
      <c r="Y853" s="176"/>
    </row>
    <row r="854" spans="25:25">
      <c r="Y854" s="176"/>
    </row>
    <row r="855" spans="25:25">
      <c r="Y855" s="176"/>
    </row>
    <row r="856" spans="25:25">
      <c r="Y856" s="176"/>
    </row>
    <row r="857" spans="25:25">
      <c r="Y857" s="176"/>
    </row>
    <row r="858" spans="25:25">
      <c r="Y858" s="176"/>
    </row>
    <row r="859" spans="25:25">
      <c r="Y859" s="176"/>
    </row>
    <row r="860" spans="25:25">
      <c r="Y860" s="176"/>
    </row>
    <row r="861" spans="25:25">
      <c r="Y861" s="176"/>
    </row>
    <row r="862" spans="25:25">
      <c r="Y862" s="176"/>
    </row>
    <row r="863" spans="25:25">
      <c r="Y863" s="176"/>
    </row>
    <row r="864" spans="25:25">
      <c r="Y864" s="176"/>
    </row>
    <row r="865" spans="25:25">
      <c r="Y865" s="176"/>
    </row>
    <row r="866" spans="25:25">
      <c r="Y866" s="176"/>
    </row>
    <row r="867" spans="25:25">
      <c r="Y867" s="176"/>
    </row>
    <row r="868" spans="25:25">
      <c r="Y868" s="176"/>
    </row>
    <row r="869" spans="25:25">
      <c r="Y869" s="176"/>
    </row>
    <row r="870" spans="25:25">
      <c r="Y870" s="176"/>
    </row>
    <row r="871" spans="25:25">
      <c r="Y871" s="176"/>
    </row>
    <row r="872" spans="25:25">
      <c r="Y872" s="176"/>
    </row>
    <row r="873" spans="25:25">
      <c r="Y873" s="176"/>
    </row>
    <row r="874" spans="25:25">
      <c r="Y874" s="176"/>
    </row>
    <row r="875" spans="25:25">
      <c r="Y875" s="176"/>
    </row>
    <row r="876" spans="25:25">
      <c r="Y876" s="176"/>
    </row>
    <row r="877" spans="25:25">
      <c r="Y877" s="176"/>
    </row>
    <row r="878" spans="25:25">
      <c r="Y878" s="176"/>
    </row>
    <row r="879" spans="25:25">
      <c r="Y879" s="176"/>
    </row>
    <row r="880" spans="25:25">
      <c r="Y880" s="176"/>
    </row>
    <row r="881" spans="25:25">
      <c r="Y881" s="176"/>
    </row>
    <row r="882" spans="25:25">
      <c r="Y882" s="176"/>
    </row>
    <row r="883" spans="25:25">
      <c r="Y883" s="176"/>
    </row>
    <row r="884" spans="25:25">
      <c r="Y884" s="176"/>
    </row>
    <row r="885" spans="25:25">
      <c r="Y885" s="176"/>
    </row>
    <row r="886" spans="25:25">
      <c r="Y886" s="176"/>
    </row>
    <row r="887" spans="25:25">
      <c r="Y887" s="176"/>
    </row>
    <row r="888" spans="25:25">
      <c r="Y888" s="176"/>
    </row>
    <row r="889" spans="25:25">
      <c r="Y889" s="176"/>
    </row>
    <row r="890" spans="25:25">
      <c r="Y890" s="176"/>
    </row>
    <row r="891" spans="25:25">
      <c r="Y891" s="176"/>
    </row>
    <row r="892" spans="25:25">
      <c r="Y892" s="176"/>
    </row>
    <row r="893" spans="25:25">
      <c r="Y893" s="176"/>
    </row>
    <row r="894" spans="25:25">
      <c r="Y894" s="176"/>
    </row>
    <row r="895" spans="25:25">
      <c r="Y895" s="176"/>
    </row>
    <row r="896" spans="25:25">
      <c r="Y896" s="176"/>
    </row>
    <row r="897" spans="25:25">
      <c r="Y897" s="176"/>
    </row>
    <row r="898" spans="25:25">
      <c r="Y898" s="176"/>
    </row>
    <row r="899" spans="25:25">
      <c r="Y899" s="176"/>
    </row>
    <row r="900" spans="25:25">
      <c r="Y900" s="176"/>
    </row>
    <row r="901" spans="25:25">
      <c r="Y901" s="176"/>
    </row>
    <row r="902" spans="25:25">
      <c r="Y902" s="176"/>
    </row>
    <row r="903" spans="25:25">
      <c r="Y903" s="176"/>
    </row>
    <row r="904" spans="25:25">
      <c r="Y904" s="176"/>
    </row>
    <row r="905" spans="25:25">
      <c r="Y905" s="176"/>
    </row>
    <row r="906" spans="25:25">
      <c r="Y906" s="176"/>
    </row>
    <row r="907" spans="25:25">
      <c r="Y907" s="176"/>
    </row>
    <row r="908" spans="25:25">
      <c r="Y908" s="176"/>
    </row>
    <row r="909" spans="25:25">
      <c r="Y909" s="176"/>
    </row>
    <row r="910" spans="25:25">
      <c r="Y910" s="176"/>
    </row>
    <row r="911" spans="25:25">
      <c r="Y911" s="176"/>
    </row>
    <row r="912" spans="25:25">
      <c r="Y912" s="176"/>
    </row>
    <row r="913" spans="25:25">
      <c r="Y913" s="176"/>
    </row>
    <row r="914" spans="25:25">
      <c r="Y914" s="176"/>
    </row>
    <row r="915" spans="25:25">
      <c r="Y915" s="176"/>
    </row>
    <row r="916" spans="25:25">
      <c r="Y916" s="176"/>
    </row>
    <row r="917" spans="25:25">
      <c r="Y917" s="176"/>
    </row>
    <row r="918" spans="25:25">
      <c r="Y918" s="176"/>
    </row>
    <row r="919" spans="25:25">
      <c r="Y919" s="176"/>
    </row>
    <row r="920" spans="25:25">
      <c r="Y920" s="176"/>
    </row>
    <row r="921" spans="25:25">
      <c r="Y921" s="176"/>
    </row>
    <row r="922" spans="25:25">
      <c r="Y922" s="176"/>
    </row>
    <row r="923" spans="25:25">
      <c r="Y923" s="176"/>
    </row>
    <row r="924" spans="25:25">
      <c r="Y924" s="176"/>
    </row>
    <row r="925" spans="25:25">
      <c r="Y925" s="176"/>
    </row>
    <row r="926" spans="25:25">
      <c r="Y926" s="176"/>
    </row>
    <row r="927" spans="25:25">
      <c r="Y927" s="176"/>
    </row>
    <row r="928" spans="25:25">
      <c r="Y928" s="176"/>
    </row>
    <row r="929" spans="25:25">
      <c r="Y929" s="176"/>
    </row>
    <row r="930" spans="25:25">
      <c r="Y930" s="176"/>
    </row>
    <row r="931" spans="25:25">
      <c r="Y931" s="176"/>
    </row>
    <row r="932" spans="25:25">
      <c r="Y932" s="176"/>
    </row>
    <row r="933" spans="25:25">
      <c r="Y933" s="176"/>
    </row>
    <row r="934" spans="25:25">
      <c r="Y934" s="176"/>
    </row>
    <row r="935" spans="25:25">
      <c r="Y935" s="176"/>
    </row>
    <row r="936" spans="25:25">
      <c r="Y936" s="176"/>
    </row>
    <row r="937" spans="25:25">
      <c r="Y937" s="176"/>
    </row>
    <row r="938" spans="25:25">
      <c r="Y938" s="176"/>
    </row>
    <row r="939" spans="25:25">
      <c r="Y939" s="176"/>
    </row>
    <row r="940" spans="25:25">
      <c r="Y940" s="176"/>
    </row>
    <row r="941" spans="25:25">
      <c r="Y941" s="176"/>
    </row>
    <row r="942" spans="25:25">
      <c r="Y942" s="176"/>
    </row>
    <row r="943" spans="25:25">
      <c r="Y943" s="176"/>
    </row>
    <row r="944" spans="25:25">
      <c r="Y944" s="176"/>
    </row>
    <row r="945" spans="25:25">
      <c r="Y945" s="176"/>
    </row>
    <row r="946" spans="25:25">
      <c r="Y946" s="176"/>
    </row>
    <row r="947" spans="25:25">
      <c r="Y947" s="176"/>
    </row>
    <row r="948" spans="25:25">
      <c r="Y948" s="176"/>
    </row>
    <row r="949" spans="25:25">
      <c r="Y949" s="176"/>
    </row>
    <row r="950" spans="25:25">
      <c r="Y950" s="176"/>
    </row>
    <row r="951" spans="25:25">
      <c r="Y951" s="176"/>
    </row>
    <row r="952" spans="25:25">
      <c r="Y952" s="176"/>
    </row>
    <row r="953" spans="25:25">
      <c r="Y953" s="176"/>
    </row>
    <row r="954" spans="25:25">
      <c r="Y954" s="176"/>
    </row>
    <row r="955" spans="25:25">
      <c r="Y955" s="176"/>
    </row>
    <row r="956" spans="25:25">
      <c r="Y956" s="176"/>
    </row>
    <row r="957" spans="25:25">
      <c r="Y957" s="176"/>
    </row>
    <row r="958" spans="25:25">
      <c r="Y958" s="176"/>
    </row>
    <row r="959" spans="25:25">
      <c r="Y959" s="176"/>
    </row>
    <row r="960" spans="25:25">
      <c r="Y960" s="176"/>
    </row>
    <row r="961" spans="25:25">
      <c r="Y961" s="176"/>
    </row>
    <row r="962" spans="25:25">
      <c r="Y962" s="176"/>
    </row>
    <row r="963" spans="25:25">
      <c r="Y963" s="176"/>
    </row>
    <row r="964" spans="25:25">
      <c r="Y964" s="176"/>
    </row>
    <row r="965" spans="25:25">
      <c r="Y965" s="176"/>
    </row>
    <row r="966" spans="25:25">
      <c r="Y966" s="176"/>
    </row>
    <row r="967" spans="25:25">
      <c r="Y967" s="176"/>
    </row>
    <row r="968" spans="25:25">
      <c r="Y968" s="176"/>
    </row>
    <row r="969" spans="25:25">
      <c r="Y969" s="176"/>
    </row>
    <row r="970" spans="25:25">
      <c r="Y970" s="176"/>
    </row>
    <row r="971" spans="25:25">
      <c r="Y971" s="176"/>
    </row>
    <row r="972" spans="25:25">
      <c r="Y972" s="176"/>
    </row>
    <row r="973" spans="25:25">
      <c r="Y973" s="176"/>
    </row>
    <row r="974" spans="25:25">
      <c r="Y974" s="176"/>
    </row>
    <row r="975" spans="25:25">
      <c r="Y975" s="176"/>
    </row>
    <row r="976" spans="25:25">
      <c r="Y976" s="176"/>
    </row>
    <row r="977" spans="25:25">
      <c r="Y977" s="176"/>
    </row>
    <row r="978" spans="25:25">
      <c r="Y978" s="176"/>
    </row>
    <row r="979" spans="25:25">
      <c r="Y979" s="176"/>
    </row>
    <row r="980" spans="25:25">
      <c r="Y980" s="176"/>
    </row>
    <row r="981" spans="25:25">
      <c r="Y981" s="176"/>
    </row>
    <row r="982" spans="25:25">
      <c r="Y982" s="176"/>
    </row>
    <row r="983" spans="25:25">
      <c r="Y983" s="176"/>
    </row>
    <row r="984" spans="25:25">
      <c r="Y984" s="176"/>
    </row>
    <row r="985" spans="25:25">
      <c r="Y985" s="176"/>
    </row>
    <row r="986" spans="25:25">
      <c r="Y986" s="176"/>
    </row>
    <row r="987" spans="25:25">
      <c r="Y987" s="176"/>
    </row>
    <row r="988" spans="25:25">
      <c r="Y988" s="176"/>
    </row>
    <row r="989" spans="25:25">
      <c r="Y989" s="176"/>
    </row>
    <row r="990" spans="25:25">
      <c r="Y990" s="176"/>
    </row>
    <row r="991" spans="25:25">
      <c r="Y991" s="176"/>
    </row>
    <row r="992" spans="25:25">
      <c r="Y992" s="176"/>
    </row>
    <row r="993" spans="25:25">
      <c r="Y993" s="176"/>
    </row>
    <row r="994" spans="25:25">
      <c r="Y994" s="176"/>
    </row>
    <row r="995" spans="25:25">
      <c r="Y995" s="176"/>
    </row>
    <row r="996" spans="25:25">
      <c r="Y996" s="176"/>
    </row>
    <row r="997" spans="25:25">
      <c r="Y997" s="176"/>
    </row>
    <row r="998" spans="25:25">
      <c r="Y998" s="176"/>
    </row>
    <row r="999" spans="25:25">
      <c r="Y999" s="176"/>
    </row>
    <row r="1000" spans="25:25">
      <c r="Y1000" s="176"/>
    </row>
    <row r="1001" spans="25:25">
      <c r="Y1001" s="176"/>
    </row>
    <row r="1002" spans="25:25">
      <c r="Y1002" s="176"/>
    </row>
    <row r="1003" spans="25:25">
      <c r="Y1003" s="176"/>
    </row>
    <row r="1004" spans="25:25">
      <c r="Y1004" s="176"/>
    </row>
    <row r="1005" spans="25:25">
      <c r="Y1005" s="176"/>
    </row>
    <row r="1006" spans="25:25">
      <c r="Y1006" s="176"/>
    </row>
    <row r="1007" spans="25:25">
      <c r="Y1007" s="176"/>
    </row>
    <row r="1008" spans="25:25">
      <c r="Y1008" s="176"/>
    </row>
    <row r="1009" spans="25:25">
      <c r="Y1009" s="176"/>
    </row>
    <row r="1010" spans="25:25">
      <c r="Y1010" s="176"/>
    </row>
    <row r="1011" spans="25:25">
      <c r="Y1011" s="176"/>
    </row>
    <row r="1012" spans="25:25">
      <c r="Y1012" s="176"/>
    </row>
    <row r="1013" spans="25:25">
      <c r="Y1013" s="176"/>
    </row>
    <row r="1014" spans="25:25">
      <c r="Y1014" s="176"/>
    </row>
    <row r="1015" spans="25:25">
      <c r="Y1015" s="176"/>
    </row>
    <row r="1016" spans="25:25">
      <c r="Y1016" s="176"/>
    </row>
    <row r="1017" spans="25:25">
      <c r="Y1017" s="176"/>
    </row>
    <row r="1018" spans="25:25">
      <c r="Y1018" s="176"/>
    </row>
    <row r="1019" spans="25:25">
      <c r="Y1019" s="176"/>
    </row>
    <row r="1020" spans="25:25">
      <c r="Y1020" s="176"/>
    </row>
    <row r="1021" spans="25:25">
      <c r="Y1021" s="176"/>
    </row>
    <row r="1022" spans="25:25">
      <c r="Y1022" s="176"/>
    </row>
    <row r="1023" spans="25:25">
      <c r="Y1023" s="176"/>
    </row>
    <row r="1024" spans="25:25">
      <c r="Y1024" s="176"/>
    </row>
    <row r="1025" spans="25:25">
      <c r="Y1025" s="176"/>
    </row>
    <row r="1026" spans="25:25">
      <c r="Y1026" s="176"/>
    </row>
    <row r="1027" spans="25:25">
      <c r="Y1027" s="176"/>
    </row>
    <row r="1028" spans="25:25">
      <c r="Y1028" s="176"/>
    </row>
    <row r="1029" spans="25:25">
      <c r="Y1029" s="176"/>
    </row>
    <row r="1030" spans="25:25">
      <c r="Y1030" s="176"/>
    </row>
    <row r="1031" spans="25:25">
      <c r="Y1031" s="176"/>
    </row>
    <row r="1032" spans="25:25">
      <c r="Y1032" s="176"/>
    </row>
    <row r="1033" spans="25:25">
      <c r="Y1033" s="176"/>
    </row>
    <row r="1034" spans="25:25">
      <c r="Y1034" s="176"/>
    </row>
    <row r="1035" spans="25:25">
      <c r="Y1035" s="176"/>
    </row>
    <row r="1036" spans="25:25">
      <c r="Y1036" s="176"/>
    </row>
    <row r="1037" spans="25:25">
      <c r="Y1037" s="176"/>
    </row>
    <row r="1038" spans="25:25">
      <c r="Y1038" s="176"/>
    </row>
    <row r="1039" spans="25:25">
      <c r="Y1039" s="176"/>
    </row>
    <row r="1040" spans="25:25">
      <c r="Y1040" s="176"/>
    </row>
    <row r="1041" spans="25:25">
      <c r="Y1041" s="176"/>
    </row>
    <row r="1042" spans="25:25">
      <c r="Y1042" s="176"/>
    </row>
    <row r="1043" spans="25:25">
      <c r="Y1043" s="176"/>
    </row>
    <row r="1044" spans="25:25">
      <c r="Y1044" s="176"/>
    </row>
    <row r="1045" spans="25:25">
      <c r="Y1045" s="176"/>
    </row>
    <row r="1046" spans="25:25">
      <c r="Y1046" s="176"/>
    </row>
    <row r="1047" spans="25:25">
      <c r="Y1047" s="176"/>
    </row>
    <row r="1048" spans="25:25">
      <c r="Y1048" s="176"/>
    </row>
    <row r="1049" spans="25:25">
      <c r="Y1049" s="176"/>
    </row>
    <row r="1050" spans="25:25">
      <c r="Y1050" s="176"/>
    </row>
    <row r="1051" spans="25:25">
      <c r="Y1051" s="176"/>
    </row>
    <row r="1052" spans="25:25">
      <c r="Y1052" s="176"/>
    </row>
    <row r="1053" spans="25:25">
      <c r="Y1053" s="176"/>
    </row>
    <row r="1054" spans="25:25">
      <c r="Y1054" s="176"/>
    </row>
    <row r="1055" spans="25:25">
      <c r="Y1055" s="176"/>
    </row>
    <row r="1056" spans="25:25">
      <c r="Y1056" s="176"/>
    </row>
    <row r="1057" spans="25:25">
      <c r="Y1057" s="176"/>
    </row>
    <row r="1058" spans="25:25">
      <c r="Y1058" s="176"/>
    </row>
    <row r="1059" spans="25:25">
      <c r="Y1059" s="176"/>
    </row>
    <row r="1060" spans="25:25">
      <c r="Y1060" s="176"/>
    </row>
    <row r="1061" spans="25:25">
      <c r="Y1061" s="176"/>
    </row>
    <row r="1062" spans="25:25">
      <c r="Y1062" s="176"/>
    </row>
    <row r="1063" spans="25:25">
      <c r="Y1063" s="176"/>
    </row>
    <row r="1064" spans="25:25">
      <c r="Y1064" s="176"/>
    </row>
    <row r="1065" spans="25:25">
      <c r="Y1065" s="176"/>
    </row>
    <row r="1066" spans="25:25">
      <c r="Y1066" s="176"/>
    </row>
    <row r="1067" spans="25:25">
      <c r="Y1067" s="176"/>
    </row>
    <row r="1068" spans="25:25">
      <c r="Y1068" s="176"/>
    </row>
    <row r="1069" spans="25:25">
      <c r="Y1069" s="176"/>
    </row>
    <row r="1070" spans="25:25">
      <c r="Y1070" s="176"/>
    </row>
    <row r="1071" spans="25:25">
      <c r="Y1071" s="176"/>
    </row>
    <row r="1072" spans="25:25">
      <c r="Y1072" s="176"/>
    </row>
    <row r="1073" spans="25:25">
      <c r="Y1073" s="176"/>
    </row>
    <row r="1074" spans="25:25">
      <c r="Y1074" s="176"/>
    </row>
    <row r="1075" spans="25:25">
      <c r="Y1075" s="176"/>
    </row>
    <row r="1076" spans="25:25">
      <c r="Y1076" s="176"/>
    </row>
    <row r="1077" spans="25:25">
      <c r="Y1077" s="176"/>
    </row>
    <row r="1078" spans="25:25">
      <c r="Y1078" s="176"/>
    </row>
    <row r="1079" spans="25:25">
      <c r="Y1079" s="176"/>
    </row>
    <row r="1080" spans="25:25">
      <c r="Y1080" s="176"/>
    </row>
    <row r="1081" spans="25:25">
      <c r="Y1081" s="176"/>
    </row>
    <row r="1082" spans="25:25">
      <c r="Y1082" s="176"/>
    </row>
    <row r="1083" spans="25:25">
      <c r="Y1083" s="176"/>
    </row>
    <row r="1084" spans="25:25">
      <c r="Y1084" s="176"/>
    </row>
    <row r="1085" spans="25:25">
      <c r="Y1085" s="176"/>
    </row>
    <row r="1086" spans="25:25">
      <c r="Y1086" s="176"/>
    </row>
    <row r="1087" spans="25:25">
      <c r="Y1087" s="176"/>
    </row>
    <row r="1088" spans="25:25">
      <c r="Y1088" s="176"/>
    </row>
    <row r="1089" spans="25:25">
      <c r="Y1089" s="176"/>
    </row>
    <row r="1090" spans="25:25">
      <c r="Y1090" s="176"/>
    </row>
    <row r="1091" spans="25:25">
      <c r="Y1091" s="176"/>
    </row>
    <row r="1092" spans="25:25">
      <c r="Y1092" s="176"/>
    </row>
    <row r="1093" spans="25:25">
      <c r="Y1093" s="176"/>
    </row>
    <row r="1094" spans="25:25">
      <c r="Y1094" s="176"/>
    </row>
    <row r="1095" spans="25:25">
      <c r="Y1095" s="176"/>
    </row>
    <row r="1096" spans="25:25">
      <c r="Y1096" s="176"/>
    </row>
    <row r="1097" spans="25:25">
      <c r="Y1097" s="176"/>
    </row>
    <row r="1098" spans="25:25">
      <c r="Y1098" s="176"/>
    </row>
    <row r="1099" spans="25:25">
      <c r="Y1099" s="176"/>
    </row>
    <row r="1100" spans="25:25">
      <c r="Y1100" s="176"/>
    </row>
    <row r="1101" spans="25:25">
      <c r="Y1101" s="176"/>
    </row>
    <row r="1102" spans="25:25">
      <c r="Y1102" s="176"/>
    </row>
    <row r="1103" spans="25:25">
      <c r="Y1103" s="176"/>
    </row>
    <row r="1104" spans="25:25">
      <c r="Y1104" s="176"/>
    </row>
    <row r="1105" spans="25:25">
      <c r="Y1105" s="176"/>
    </row>
    <row r="1106" spans="25:25">
      <c r="Y1106" s="176"/>
    </row>
    <row r="1107" spans="25:25">
      <c r="Y1107" s="176"/>
    </row>
    <row r="1108" spans="25:25">
      <c r="Y1108" s="176"/>
    </row>
    <row r="1109" spans="25:25">
      <c r="Y1109" s="176"/>
    </row>
    <row r="1110" spans="25:25">
      <c r="Y1110" s="176"/>
    </row>
    <row r="1111" spans="25:25">
      <c r="Y1111" s="176"/>
    </row>
    <row r="1112" spans="25:25">
      <c r="Y1112" s="176"/>
    </row>
    <row r="1113" spans="25:25">
      <c r="Y1113" s="176"/>
    </row>
    <row r="1114" spans="25:25">
      <c r="Y1114" s="176"/>
    </row>
    <row r="1115" spans="25:25">
      <c r="Y1115" s="176"/>
    </row>
    <row r="1116" spans="25:25">
      <c r="Y1116" s="176"/>
    </row>
    <row r="1117" spans="25:25">
      <c r="Y1117" s="176"/>
    </row>
    <row r="1118" spans="25:25">
      <c r="Y1118" s="176"/>
    </row>
    <row r="1119" spans="25:25">
      <c r="Y1119" s="176"/>
    </row>
    <row r="1120" spans="25:25">
      <c r="Y1120" s="176"/>
    </row>
    <row r="1121" spans="25:25">
      <c r="Y1121" s="176"/>
    </row>
    <row r="1122" spans="25:25">
      <c r="Y1122" s="176"/>
    </row>
    <row r="1123" spans="25:25">
      <c r="Y1123" s="176"/>
    </row>
    <row r="1124" spans="25:25">
      <c r="Y1124" s="176"/>
    </row>
    <row r="1125" spans="25:25">
      <c r="Y1125" s="176"/>
    </row>
    <row r="1126" spans="25:25">
      <c r="Y1126" s="176"/>
    </row>
    <row r="1127" spans="25:25">
      <c r="Y1127" s="176"/>
    </row>
    <row r="1128" spans="25:25">
      <c r="Y1128" s="176"/>
    </row>
    <row r="1129" spans="25:25">
      <c r="Y1129" s="176"/>
    </row>
    <row r="1130" spans="25:25">
      <c r="Y1130" s="176"/>
    </row>
    <row r="1131" spans="25:25">
      <c r="Y1131" s="176"/>
    </row>
    <row r="1132" spans="25:25">
      <c r="Y1132" s="176"/>
    </row>
    <row r="1133" spans="25:25">
      <c r="Y1133" s="176"/>
    </row>
    <row r="1134" spans="25:25">
      <c r="Y1134" s="176"/>
    </row>
    <row r="1135" spans="25:25">
      <c r="Y1135" s="176"/>
    </row>
    <row r="1136" spans="25:25">
      <c r="Y1136" s="176"/>
    </row>
    <row r="1137" spans="25:25">
      <c r="Y1137" s="176"/>
    </row>
    <row r="1138" spans="25:25">
      <c r="Y1138" s="176"/>
    </row>
    <row r="1139" spans="25:25">
      <c r="Y1139" s="176"/>
    </row>
    <row r="1140" spans="25:25">
      <c r="Y1140" s="176"/>
    </row>
    <row r="1141" spans="25:25">
      <c r="Y1141" s="176"/>
    </row>
    <row r="1142" spans="25:25">
      <c r="Y1142" s="176"/>
    </row>
    <row r="1143" spans="25:25">
      <c r="Y1143" s="176"/>
    </row>
    <row r="1144" spans="25:25">
      <c r="Y1144" s="176"/>
    </row>
    <row r="1145" spans="25:25">
      <c r="Y1145" s="176"/>
    </row>
    <row r="1146" spans="25:25">
      <c r="Y1146" s="176"/>
    </row>
    <row r="1147" spans="25:25">
      <c r="Y1147" s="176"/>
    </row>
    <row r="1148" spans="25:25">
      <c r="Y1148" s="176"/>
    </row>
    <row r="1149" spans="25:25">
      <c r="Y1149" s="176"/>
    </row>
    <row r="1150" spans="25:25">
      <c r="Y1150" s="176"/>
    </row>
    <row r="1151" spans="25:25">
      <c r="Y1151" s="176"/>
    </row>
    <row r="1152" spans="25:25">
      <c r="Y1152" s="176"/>
    </row>
    <row r="1153" spans="25:25">
      <c r="Y1153" s="176"/>
    </row>
    <row r="1154" spans="25:25">
      <c r="Y1154" s="176"/>
    </row>
    <row r="1155" spans="25:25">
      <c r="Y1155" s="176"/>
    </row>
    <row r="1156" spans="25:25">
      <c r="Y1156" s="176"/>
    </row>
    <row r="1157" spans="25:25">
      <c r="Y1157" s="176"/>
    </row>
    <row r="1158" spans="25:25">
      <c r="Y1158" s="176"/>
    </row>
    <row r="1159" spans="25:25">
      <c r="Y1159" s="176"/>
    </row>
    <row r="1160" spans="25:25">
      <c r="Y1160" s="176"/>
    </row>
    <row r="1161" spans="25:25">
      <c r="Y1161" s="176"/>
    </row>
    <row r="1162" spans="25:25">
      <c r="Y1162" s="176"/>
    </row>
    <row r="1163" spans="25:25">
      <c r="Y1163" s="176"/>
    </row>
    <row r="1164" spans="25:25">
      <c r="Y1164" s="176"/>
    </row>
    <row r="1165" spans="25:25">
      <c r="Y1165" s="176"/>
    </row>
    <row r="1166" spans="25:25">
      <c r="Y1166" s="176"/>
    </row>
    <row r="1167" spans="25:25">
      <c r="Y1167" s="176"/>
    </row>
    <row r="1168" spans="25:25">
      <c r="Y1168" s="176"/>
    </row>
    <row r="1169" spans="25:25">
      <c r="Y1169" s="176"/>
    </row>
    <row r="1170" spans="25:25">
      <c r="Y1170" s="176"/>
    </row>
    <row r="1171" spans="25:25">
      <c r="Y1171" s="176"/>
    </row>
    <row r="1172" spans="25:25">
      <c r="Y1172" s="176"/>
    </row>
    <row r="1173" spans="25:25">
      <c r="Y1173" s="176"/>
    </row>
    <row r="1174" spans="25:25">
      <c r="Y1174" s="176"/>
    </row>
    <row r="1175" spans="25:25">
      <c r="Y1175" s="176"/>
    </row>
    <row r="1176" spans="25:25">
      <c r="Y1176" s="176"/>
    </row>
    <row r="1177" spans="25:25">
      <c r="Y1177" s="176"/>
    </row>
    <row r="1178" spans="25:25">
      <c r="Y1178" s="176"/>
    </row>
    <row r="1179" spans="25:25">
      <c r="Y1179" s="176"/>
    </row>
    <row r="1180" spans="25:25">
      <c r="Y1180" s="176"/>
    </row>
    <row r="1181" spans="25:25">
      <c r="Y1181" s="176"/>
    </row>
    <row r="1182" spans="25:25">
      <c r="Y1182" s="176"/>
    </row>
    <row r="1183" spans="25:25">
      <c r="Y1183" s="176"/>
    </row>
    <row r="1184" spans="25:25">
      <c r="Y1184" s="176"/>
    </row>
    <row r="1185" spans="25:25">
      <c r="Y1185" s="176"/>
    </row>
    <row r="1186" spans="25:25">
      <c r="Y1186" s="176"/>
    </row>
    <row r="1187" spans="25:25">
      <c r="Y1187" s="176"/>
    </row>
    <row r="1188" spans="25:25">
      <c r="Y1188" s="176"/>
    </row>
    <row r="1189" spans="25:25">
      <c r="Y1189" s="176"/>
    </row>
    <row r="1190" spans="25:25">
      <c r="Y1190" s="176"/>
    </row>
    <row r="1191" spans="25:25">
      <c r="Y1191" s="176"/>
    </row>
    <row r="1192" spans="25:25">
      <c r="Y1192" s="176"/>
    </row>
    <row r="1193" spans="25:25">
      <c r="Y1193" s="176"/>
    </row>
    <row r="1194" spans="25:25">
      <c r="Y1194" s="176"/>
    </row>
    <row r="1195" spans="25:25">
      <c r="Y1195" s="176"/>
    </row>
    <row r="1196" spans="25:25">
      <c r="Y1196" s="176"/>
    </row>
    <row r="1197" spans="25:25">
      <c r="Y1197" s="176"/>
    </row>
    <row r="1198" spans="25:25">
      <c r="Y1198" s="176"/>
    </row>
    <row r="1199" spans="25:25">
      <c r="Y1199" s="176"/>
    </row>
    <row r="1200" spans="25:25">
      <c r="Y1200" s="176"/>
    </row>
    <row r="1201" spans="25:25">
      <c r="Y1201" s="176"/>
    </row>
    <row r="1202" spans="25:25">
      <c r="Y1202" s="176"/>
    </row>
    <row r="1203" spans="25:25">
      <c r="Y1203" s="176"/>
    </row>
    <row r="1204" spans="25:25">
      <c r="Y1204" s="176"/>
    </row>
    <row r="1205" spans="25:25">
      <c r="Y1205" s="176"/>
    </row>
    <row r="1206" spans="25:25">
      <c r="Y1206" s="176"/>
    </row>
    <row r="1207" spans="25:25">
      <c r="Y1207" s="176"/>
    </row>
    <row r="1208" spans="25:25">
      <c r="Y1208" s="176"/>
    </row>
    <row r="1209" spans="25:25">
      <c r="Y1209" s="176"/>
    </row>
    <row r="1210" spans="25:25">
      <c r="Y1210" s="176"/>
    </row>
    <row r="1211" spans="25:25">
      <c r="Y1211" s="176"/>
    </row>
    <row r="1212" spans="25:25">
      <c r="Y1212" s="176"/>
    </row>
    <row r="1213" spans="25:25">
      <c r="Y1213" s="176"/>
    </row>
    <row r="1214" spans="25:25">
      <c r="Y1214" s="176"/>
    </row>
    <row r="1215" spans="25:25">
      <c r="Y1215" s="176"/>
    </row>
    <row r="1216" spans="25:25">
      <c r="Y1216" s="176"/>
    </row>
    <row r="1217" spans="25:25">
      <c r="Y1217" s="176"/>
    </row>
    <row r="1218" spans="25:25">
      <c r="Y1218" s="176"/>
    </row>
    <row r="1219" spans="25:25">
      <c r="Y1219" s="176"/>
    </row>
    <row r="1220" spans="25:25">
      <c r="Y1220" s="176"/>
    </row>
    <row r="1221" spans="25:25">
      <c r="Y1221" s="176"/>
    </row>
    <row r="1222" spans="25:25">
      <c r="Y1222" s="176"/>
    </row>
    <row r="1223" spans="25:25">
      <c r="Y1223" s="176"/>
    </row>
    <row r="1224" spans="25:25">
      <c r="Y1224" s="176"/>
    </row>
    <row r="1225" spans="25:25">
      <c r="Y1225" s="176"/>
    </row>
    <row r="1226" spans="25:25">
      <c r="Y1226" s="176"/>
    </row>
    <row r="1227" spans="25:25">
      <c r="Y1227" s="176"/>
    </row>
    <row r="1228" spans="25:25">
      <c r="Y1228" s="176"/>
    </row>
    <row r="1229" spans="25:25">
      <c r="Y1229" s="176"/>
    </row>
    <row r="1230" spans="25:25">
      <c r="Y1230" s="176"/>
    </row>
    <row r="1231" spans="25:25">
      <c r="Y1231" s="176"/>
    </row>
    <row r="1232" spans="25:25">
      <c r="Y1232" s="176"/>
    </row>
    <row r="1233" spans="25:25">
      <c r="Y1233" s="176"/>
    </row>
    <row r="1234" spans="25:25">
      <c r="Y1234" s="176"/>
    </row>
    <row r="1235" spans="25:25">
      <c r="Y1235" s="176"/>
    </row>
    <row r="1236" spans="25:25">
      <c r="Y1236" s="176"/>
    </row>
    <row r="1237" spans="25:25">
      <c r="Y1237" s="176"/>
    </row>
    <row r="1238" spans="25:25">
      <c r="Y1238" s="176"/>
    </row>
    <row r="1239" spans="25:25">
      <c r="Y1239" s="176"/>
    </row>
    <row r="1240" spans="25:25">
      <c r="Y1240" s="176"/>
    </row>
    <row r="1241" spans="25:25">
      <c r="Y1241" s="176"/>
    </row>
    <row r="1242" spans="25:25">
      <c r="Y1242" s="176"/>
    </row>
    <row r="1243" spans="25:25">
      <c r="Y1243" s="176"/>
    </row>
    <row r="1244" spans="25:25">
      <c r="Y1244" s="176"/>
    </row>
    <row r="1245" spans="25:25">
      <c r="Y1245" s="176"/>
    </row>
    <row r="1246" spans="25:25">
      <c r="Y1246" s="176"/>
    </row>
    <row r="1247" spans="25:25">
      <c r="Y1247" s="176"/>
    </row>
    <row r="1248" spans="25:25">
      <c r="Y1248" s="176"/>
    </row>
    <row r="1249" spans="25:25">
      <c r="Y1249" s="176"/>
    </row>
    <row r="1250" spans="25:25">
      <c r="Y1250" s="176"/>
    </row>
    <row r="1251" spans="25:25">
      <c r="Y1251" s="176"/>
    </row>
    <row r="1252" spans="25:25">
      <c r="Y1252" s="176"/>
    </row>
    <row r="1253" spans="25:25">
      <c r="Y1253" s="176"/>
    </row>
    <row r="1254" spans="25:25">
      <c r="Y1254" s="176"/>
    </row>
    <row r="1255" spans="25:25">
      <c r="Y1255" s="176"/>
    </row>
    <row r="1256" spans="25:25">
      <c r="Y1256" s="176"/>
    </row>
    <row r="1257" spans="25:25">
      <c r="Y1257" s="176"/>
    </row>
    <row r="1258" spans="25:25">
      <c r="Y1258" s="176"/>
    </row>
    <row r="1259" spans="25:25">
      <c r="Y1259" s="176"/>
    </row>
    <row r="1260" spans="25:25">
      <c r="Y1260" s="176"/>
    </row>
    <row r="1261" spans="25:25">
      <c r="Y1261" s="176"/>
    </row>
    <row r="1262" spans="25:25">
      <c r="Y1262" s="176"/>
    </row>
    <row r="1263" spans="25:25">
      <c r="Y1263" s="176"/>
    </row>
    <row r="1264" spans="25:25">
      <c r="Y1264" s="176"/>
    </row>
    <row r="1265" spans="25:25">
      <c r="Y1265" s="176"/>
    </row>
    <row r="1266" spans="25:25">
      <c r="Y1266" s="176"/>
    </row>
    <row r="1267" spans="25:25">
      <c r="Y1267" s="176"/>
    </row>
    <row r="1268" spans="25:25">
      <c r="Y1268" s="176"/>
    </row>
    <row r="1269" spans="25:25">
      <c r="Y1269" s="176"/>
    </row>
    <row r="1270" spans="25:25">
      <c r="Y1270" s="176"/>
    </row>
    <row r="1271" spans="25:25">
      <c r="Y1271" s="176"/>
    </row>
    <row r="1272" spans="25:25">
      <c r="Y1272" s="176"/>
    </row>
    <row r="1273" spans="25:25">
      <c r="Y1273" s="176"/>
    </row>
    <row r="1274" spans="25:25">
      <c r="Y1274" s="176"/>
    </row>
    <row r="1275" spans="25:25">
      <c r="Y1275" s="176"/>
    </row>
    <row r="1276" spans="25:25">
      <c r="Y1276" s="176"/>
    </row>
    <row r="1277" spans="25:25">
      <c r="Y1277" s="176"/>
    </row>
    <row r="1278" spans="25:25">
      <c r="Y1278" s="176"/>
    </row>
    <row r="1279" spans="25:25">
      <c r="Y1279" s="176"/>
    </row>
    <row r="1280" spans="25:25">
      <c r="Y1280" s="176"/>
    </row>
    <row r="1281" spans="25:25">
      <c r="Y1281" s="176"/>
    </row>
    <row r="1282" spans="25:25">
      <c r="Y1282" s="176"/>
    </row>
    <row r="1283" spans="25:25">
      <c r="Y1283" s="176"/>
    </row>
    <row r="1284" spans="25:25">
      <c r="Y1284" s="176"/>
    </row>
    <row r="1285" spans="25:25">
      <c r="Y1285" s="176"/>
    </row>
    <row r="1286" spans="25:25">
      <c r="Y1286" s="176"/>
    </row>
    <row r="1287" spans="25:25">
      <c r="Y1287" s="176"/>
    </row>
    <row r="1288" spans="25:25">
      <c r="Y1288" s="176"/>
    </row>
    <row r="1289" spans="25:25">
      <c r="Y1289" s="176"/>
    </row>
    <row r="1290" spans="25:25">
      <c r="Y1290" s="176"/>
    </row>
    <row r="1291" spans="25:25">
      <c r="Y1291" s="176"/>
    </row>
    <row r="1292" spans="25:25">
      <c r="Y1292" s="176"/>
    </row>
    <row r="1293" spans="25:25">
      <c r="Y1293" s="176"/>
    </row>
    <row r="1294" spans="25:25">
      <c r="Y1294" s="176"/>
    </row>
    <row r="1295" spans="25:25">
      <c r="Y1295" s="176"/>
    </row>
    <row r="1296" spans="25:25">
      <c r="Y1296" s="176"/>
    </row>
    <row r="1297" spans="25:25">
      <c r="Y1297" s="176"/>
    </row>
    <row r="1298" spans="25:25">
      <c r="Y1298" s="176"/>
    </row>
    <row r="1299" spans="25:25">
      <c r="Y1299" s="176"/>
    </row>
    <row r="1300" spans="25:25">
      <c r="Y1300" s="176"/>
    </row>
    <row r="1301" spans="25:25">
      <c r="Y1301" s="176"/>
    </row>
    <row r="1302" spans="25:25">
      <c r="Y1302" s="176"/>
    </row>
    <row r="1303" spans="25:25">
      <c r="Y1303" s="176"/>
    </row>
    <row r="1304" spans="25:25">
      <c r="Y1304" s="176"/>
    </row>
    <row r="1305" spans="25:25">
      <c r="Y1305" s="176"/>
    </row>
    <row r="1306" spans="25:25">
      <c r="Y1306" s="176"/>
    </row>
    <row r="1307" spans="25:25">
      <c r="Y1307" s="176"/>
    </row>
    <row r="1308" spans="25:25">
      <c r="Y1308" s="176"/>
    </row>
    <row r="1309" spans="25:25">
      <c r="Y1309" s="176"/>
    </row>
    <row r="1310" spans="25:25">
      <c r="Y1310" s="176"/>
    </row>
    <row r="1311" spans="25:25">
      <c r="Y1311" s="176"/>
    </row>
    <row r="1312" spans="25:25">
      <c r="Y1312" s="176"/>
    </row>
    <row r="1313" spans="25:25">
      <c r="Y1313" s="176"/>
    </row>
    <row r="1314" spans="25:25">
      <c r="Y1314" s="176"/>
    </row>
    <row r="1315" spans="25:25">
      <c r="Y1315" s="176"/>
    </row>
    <row r="1316" spans="25:25">
      <c r="Y1316" s="176"/>
    </row>
    <row r="1317" spans="25:25">
      <c r="Y1317" s="176"/>
    </row>
    <row r="1318" spans="25:25">
      <c r="Y1318" s="176"/>
    </row>
    <row r="1319" spans="25:25">
      <c r="Y1319" s="176"/>
    </row>
    <row r="1320" spans="25:25">
      <c r="Y1320" s="176"/>
    </row>
    <row r="1321" spans="25:25">
      <c r="Y1321" s="176"/>
    </row>
    <row r="1322" spans="25:25">
      <c r="Y1322" s="176"/>
    </row>
    <row r="1323" spans="25:25">
      <c r="Y1323" s="176"/>
    </row>
    <row r="1324" spans="25:25">
      <c r="Y1324" s="176"/>
    </row>
    <row r="1325" spans="25:25">
      <c r="Y1325" s="176"/>
    </row>
    <row r="1326" spans="25:25">
      <c r="Y1326" s="176"/>
    </row>
    <row r="1327" spans="25:25">
      <c r="Y1327" s="176"/>
    </row>
    <row r="1328" spans="25:25">
      <c r="Y1328" s="176"/>
    </row>
    <row r="1329" spans="25:25">
      <c r="Y1329" s="176"/>
    </row>
    <row r="1330" spans="25:25">
      <c r="Y1330" s="176"/>
    </row>
    <row r="1331" spans="25:25">
      <c r="Y1331" s="176"/>
    </row>
    <row r="1332" spans="25:25">
      <c r="Y1332" s="176"/>
    </row>
    <row r="1333" spans="25:25">
      <c r="Y1333" s="176"/>
    </row>
    <row r="1334" spans="25:25">
      <c r="Y1334" s="176"/>
    </row>
    <row r="1335" spans="25:25">
      <c r="Y1335" s="176"/>
    </row>
    <row r="1336" spans="25:25">
      <c r="Y1336" s="176"/>
    </row>
    <row r="1337" spans="25:25">
      <c r="Y1337" s="176"/>
    </row>
    <row r="1338" spans="25:25">
      <c r="Y1338" s="176"/>
    </row>
    <row r="1339" spans="25:25">
      <c r="Y1339" s="176"/>
    </row>
    <row r="1340" spans="25:25">
      <c r="Y1340" s="176"/>
    </row>
    <row r="1341" spans="25:25">
      <c r="Y1341" s="176"/>
    </row>
    <row r="1342" spans="25:25">
      <c r="Y1342" s="176"/>
    </row>
    <row r="1343" spans="25:25">
      <c r="Y1343" s="176"/>
    </row>
    <row r="1344" spans="25:25">
      <c r="Y1344" s="176"/>
    </row>
    <row r="1345" spans="25:25">
      <c r="Y1345" s="176"/>
    </row>
    <row r="1346" spans="25:25">
      <c r="Y1346" s="176"/>
    </row>
    <row r="1347" spans="25:25">
      <c r="Y1347" s="176"/>
    </row>
    <row r="1348" spans="25:25">
      <c r="Y1348" s="176"/>
    </row>
    <row r="1349" spans="25:25">
      <c r="Y1349" s="176"/>
    </row>
    <row r="1350" spans="25:25">
      <c r="Y1350" s="176"/>
    </row>
    <row r="1351" spans="25:25">
      <c r="Y1351" s="176"/>
    </row>
    <row r="1352" spans="25:25">
      <c r="Y1352" s="176"/>
    </row>
    <row r="1353" spans="25:25">
      <c r="Y1353" s="176"/>
    </row>
    <row r="1354" spans="25:25">
      <c r="Y1354" s="176"/>
    </row>
    <row r="1355" spans="25:25">
      <c r="Y1355" s="176"/>
    </row>
    <row r="1356" spans="25:25">
      <c r="Y1356" s="176"/>
    </row>
    <row r="1357" spans="25:25">
      <c r="Y1357" s="176"/>
    </row>
    <row r="1358" spans="25:25">
      <c r="Y1358" s="176"/>
    </row>
    <row r="1359" spans="25:25">
      <c r="Y1359" s="176"/>
    </row>
    <row r="1360" spans="25:25">
      <c r="Y1360" s="176"/>
    </row>
    <row r="1361" spans="25:25">
      <c r="Y1361" s="176"/>
    </row>
    <row r="1362" spans="25:25">
      <c r="Y1362" s="176"/>
    </row>
    <row r="1363" spans="25:25">
      <c r="Y1363" s="176"/>
    </row>
    <row r="1364" spans="25:25">
      <c r="Y1364" s="176"/>
    </row>
    <row r="1365" spans="25:25">
      <c r="Y1365" s="176"/>
    </row>
    <row r="1366" spans="25:25">
      <c r="Y1366" s="176"/>
    </row>
    <row r="1367" spans="25:25">
      <c r="Y1367" s="176"/>
    </row>
    <row r="1368" spans="25:25">
      <c r="Y1368" s="176"/>
    </row>
    <row r="1369" spans="25:25">
      <c r="Y1369" s="176"/>
    </row>
    <row r="1370" spans="25:25">
      <c r="Y1370" s="176"/>
    </row>
    <row r="1371" spans="25:25">
      <c r="Y1371" s="176"/>
    </row>
    <row r="1372" spans="25:25">
      <c r="Y1372" s="176"/>
    </row>
    <row r="1373" spans="25:25">
      <c r="Y1373" s="176"/>
    </row>
    <row r="1374" spans="25:25">
      <c r="Y1374" s="176"/>
    </row>
    <row r="1375" spans="25:25">
      <c r="Y1375" s="176"/>
    </row>
    <row r="1376" spans="25:25">
      <c r="Y1376" s="176"/>
    </row>
    <row r="1377" spans="25:25">
      <c r="Y1377" s="176"/>
    </row>
    <row r="1378" spans="25:25">
      <c r="Y1378" s="176"/>
    </row>
    <row r="1379" spans="25:25">
      <c r="Y1379" s="176"/>
    </row>
    <row r="1380" spans="25:25">
      <c r="Y1380" s="176"/>
    </row>
    <row r="1381" spans="25:25">
      <c r="Y1381" s="176"/>
    </row>
    <row r="1382" spans="25:25">
      <c r="Y1382" s="176"/>
    </row>
    <row r="1383" spans="25:25">
      <c r="Y1383" s="176"/>
    </row>
    <row r="1384" spans="25:25">
      <c r="Y1384" s="176"/>
    </row>
    <row r="1385" spans="25:25">
      <c r="Y1385" s="176"/>
    </row>
    <row r="1386" spans="25:25">
      <c r="Y1386" s="176"/>
    </row>
    <row r="1387" spans="25:25">
      <c r="Y1387" s="176"/>
    </row>
    <row r="1388" spans="25:25">
      <c r="Y1388" s="176"/>
    </row>
    <row r="1389" spans="25:25">
      <c r="Y1389" s="176"/>
    </row>
    <row r="1390" spans="25:25">
      <c r="Y1390" s="176"/>
    </row>
    <row r="1391" spans="25:25">
      <c r="Y1391" s="176"/>
    </row>
    <row r="1392" spans="25:25">
      <c r="Y1392" s="176"/>
    </row>
    <row r="1393" spans="25:25">
      <c r="Y1393" s="176"/>
    </row>
    <row r="1394" spans="25:25">
      <c r="Y1394" s="176"/>
    </row>
    <row r="1395" spans="25:25">
      <c r="Y1395" s="176"/>
    </row>
    <row r="1396" spans="25:25">
      <c r="Y1396" s="176"/>
    </row>
    <row r="1397" spans="25:25">
      <c r="Y1397" s="176"/>
    </row>
    <row r="1398" spans="25:25">
      <c r="Y1398" s="176"/>
    </row>
    <row r="1399" spans="25:25">
      <c r="Y1399" s="176"/>
    </row>
    <row r="1400" spans="25:25">
      <c r="Y1400" s="176"/>
    </row>
    <row r="1401" spans="25:25">
      <c r="Y1401" s="176"/>
    </row>
    <row r="1402" spans="25:25">
      <c r="Y1402" s="176"/>
    </row>
    <row r="1403" spans="25:25">
      <c r="Y1403" s="176"/>
    </row>
    <row r="1404" spans="25:25">
      <c r="Y1404" s="176"/>
    </row>
    <row r="1405" spans="25:25">
      <c r="Y1405" s="176"/>
    </row>
    <row r="1406" spans="25:25">
      <c r="Y1406" s="176"/>
    </row>
    <row r="1407" spans="25:25">
      <c r="Y1407" s="176"/>
    </row>
    <row r="1408" spans="25:25">
      <c r="Y1408" s="176"/>
    </row>
    <row r="1409" spans="25:25">
      <c r="Y1409" s="176"/>
    </row>
    <row r="1410" spans="25:25">
      <c r="Y1410" s="176"/>
    </row>
    <row r="1411" spans="25:25">
      <c r="Y1411" s="176"/>
    </row>
    <row r="1412" spans="25:25">
      <c r="Y1412" s="176"/>
    </row>
    <row r="1413" spans="25:25">
      <c r="Y1413" s="176"/>
    </row>
    <row r="1414" spans="25:25">
      <c r="Y1414" s="176"/>
    </row>
    <row r="1415" spans="25:25">
      <c r="Y1415" s="176"/>
    </row>
    <row r="1416" spans="25:25">
      <c r="Y1416" s="176"/>
    </row>
    <row r="1417" spans="25:25">
      <c r="Y1417" s="176"/>
    </row>
    <row r="1418" spans="25:25">
      <c r="Y1418" s="176"/>
    </row>
    <row r="1419" spans="25:25">
      <c r="Y1419" s="176"/>
    </row>
    <row r="1420" spans="25:25">
      <c r="Y1420" s="176"/>
    </row>
    <row r="1421" spans="25:25">
      <c r="Y1421" s="176"/>
    </row>
    <row r="1422" spans="25:25">
      <c r="Y1422" s="176"/>
    </row>
    <row r="1423" spans="25:25">
      <c r="Y1423" s="176"/>
    </row>
    <row r="1424" spans="25:25">
      <c r="Y1424" s="176"/>
    </row>
    <row r="1425" spans="25:25">
      <c r="Y1425" s="176"/>
    </row>
    <row r="1426" spans="25:25">
      <c r="Y1426" s="176"/>
    </row>
    <row r="1427" spans="25:25">
      <c r="Y1427" s="176"/>
    </row>
    <row r="1428" spans="25:25">
      <c r="Y1428" s="176"/>
    </row>
    <row r="1429" spans="25:25">
      <c r="Y1429" s="176"/>
    </row>
    <row r="1430" spans="25:25">
      <c r="Y1430" s="176"/>
    </row>
    <row r="1431" spans="25:25">
      <c r="Y1431" s="176"/>
    </row>
    <row r="1432" spans="25:25">
      <c r="Y1432" s="176"/>
    </row>
    <row r="1433" spans="25:25">
      <c r="Y1433" s="176"/>
    </row>
    <row r="1434" spans="25:25">
      <c r="Y1434" s="176"/>
    </row>
    <row r="1435" spans="25:25">
      <c r="Y1435" s="176"/>
    </row>
    <row r="1436" spans="25:25">
      <c r="Y1436" s="176"/>
    </row>
    <row r="1437" spans="25:25">
      <c r="Y1437" s="176"/>
    </row>
    <row r="1438" spans="25:25">
      <c r="Y1438" s="176"/>
    </row>
    <row r="1439" spans="25:25">
      <c r="Y1439" s="176"/>
    </row>
    <row r="1440" spans="25:25">
      <c r="Y1440" s="176"/>
    </row>
    <row r="1441" spans="25:25">
      <c r="Y1441" s="176"/>
    </row>
    <row r="1442" spans="25:25">
      <c r="Y1442" s="176"/>
    </row>
    <row r="1443" spans="25:25">
      <c r="Y1443" s="176"/>
    </row>
    <row r="1444" spans="25:25">
      <c r="Y1444" s="176"/>
    </row>
    <row r="1445" spans="25:25">
      <c r="Y1445" s="176"/>
    </row>
    <row r="1446" spans="25:25">
      <c r="Y1446" s="176"/>
    </row>
    <row r="1447" spans="25:25">
      <c r="Y1447" s="176"/>
    </row>
    <row r="1448" spans="25:25">
      <c r="Y1448" s="176"/>
    </row>
    <row r="1449" spans="25:25">
      <c r="Y1449" s="176"/>
    </row>
    <row r="1450" spans="25:25">
      <c r="Y1450" s="176"/>
    </row>
    <row r="1451" spans="25:25">
      <c r="Y1451" s="176"/>
    </row>
    <row r="1452" spans="25:25">
      <c r="Y1452" s="176"/>
    </row>
    <row r="1453" spans="25:25">
      <c r="Y1453" s="176"/>
    </row>
    <row r="1454" spans="25:25">
      <c r="Y1454" s="176"/>
    </row>
    <row r="1455" spans="25:25">
      <c r="Y1455" s="176"/>
    </row>
    <row r="1456" spans="25:25">
      <c r="Y1456" s="176"/>
    </row>
    <row r="1457" spans="25:25">
      <c r="Y1457" s="176"/>
    </row>
    <row r="1458" spans="25:25">
      <c r="Y1458" s="176"/>
    </row>
    <row r="1459" spans="25:25">
      <c r="Y1459" s="176"/>
    </row>
    <row r="1460" spans="25:25">
      <c r="Y1460" s="176"/>
    </row>
    <row r="1461" spans="25:25">
      <c r="Y1461" s="176"/>
    </row>
    <row r="1462" spans="25:25">
      <c r="Y1462" s="176"/>
    </row>
    <row r="1463" spans="25:25">
      <c r="Y1463" s="176"/>
    </row>
    <row r="1464" spans="25:25">
      <c r="Y1464" s="176"/>
    </row>
    <row r="1465" spans="25:25">
      <c r="Y1465" s="176"/>
    </row>
    <row r="1466" spans="25:25">
      <c r="Y1466" s="176"/>
    </row>
    <row r="1467" spans="25:25">
      <c r="Y1467" s="176"/>
    </row>
    <row r="1468" spans="25:25">
      <c r="Y1468" s="176"/>
    </row>
    <row r="1469" spans="25:25">
      <c r="Y1469" s="176"/>
    </row>
    <row r="1470" spans="25:25">
      <c r="Y1470" s="176"/>
    </row>
    <row r="1471" spans="25:25">
      <c r="Y1471" s="176"/>
    </row>
    <row r="1472" spans="25:25">
      <c r="Y1472" s="176"/>
    </row>
    <row r="1473" spans="25:25">
      <c r="Y1473" s="176"/>
    </row>
    <row r="1474" spans="25:25">
      <c r="Y1474" s="176"/>
    </row>
    <row r="1475" spans="25:25">
      <c r="Y1475" s="176"/>
    </row>
    <row r="1476" spans="25:25">
      <c r="Y1476" s="176"/>
    </row>
    <row r="1477" spans="25:25">
      <c r="Y1477" s="176"/>
    </row>
    <row r="1478" spans="25:25">
      <c r="Y1478" s="176"/>
    </row>
    <row r="1479" spans="25:25">
      <c r="Y1479" s="176"/>
    </row>
    <row r="1480" spans="25:25">
      <c r="Y1480" s="176"/>
    </row>
    <row r="1481" spans="25:25">
      <c r="Y1481" s="176"/>
    </row>
    <row r="1482" spans="25:25">
      <c r="Y1482" s="176"/>
    </row>
    <row r="1483" spans="25:25">
      <c r="Y1483" s="176"/>
    </row>
    <row r="1484" spans="25:25">
      <c r="Y1484" s="176"/>
    </row>
    <row r="1485" spans="25:25">
      <c r="Y1485" s="176"/>
    </row>
    <row r="1486" spans="25:25">
      <c r="Y1486" s="176"/>
    </row>
    <row r="1487" spans="25:25">
      <c r="Y1487" s="176"/>
    </row>
    <row r="1488" spans="25:25">
      <c r="Y1488" s="176"/>
    </row>
    <row r="1489" spans="25:25">
      <c r="Y1489" s="176"/>
    </row>
    <row r="1490" spans="25:25">
      <c r="Y1490" s="176"/>
    </row>
    <row r="1491" spans="25:25">
      <c r="Y1491" s="176"/>
    </row>
    <row r="1492" spans="25:25">
      <c r="Y1492" s="176"/>
    </row>
    <row r="1493" spans="25:25">
      <c r="Y1493" s="176"/>
    </row>
    <row r="1494" spans="25:25">
      <c r="Y1494" s="176"/>
    </row>
    <row r="1495" spans="25:25">
      <c r="Y1495" s="176"/>
    </row>
    <row r="1496" spans="25:25">
      <c r="Y1496" s="176"/>
    </row>
    <row r="1497" spans="25:25">
      <c r="Y1497" s="176"/>
    </row>
    <row r="1498" spans="25:25">
      <c r="Y1498" s="176"/>
    </row>
    <row r="1499" spans="25:25">
      <c r="Y1499" s="176"/>
    </row>
    <row r="1500" spans="25:25">
      <c r="Y1500" s="176"/>
    </row>
    <row r="1501" spans="25:25">
      <c r="Y1501" s="176"/>
    </row>
    <row r="1502" spans="25:25">
      <c r="Y1502" s="176"/>
    </row>
    <row r="1503" spans="25:25">
      <c r="Y1503" s="176"/>
    </row>
    <row r="1504" spans="25:25">
      <c r="Y1504" s="176"/>
    </row>
    <row r="1505" spans="25:25">
      <c r="Y1505" s="176"/>
    </row>
    <row r="1506" spans="25:25">
      <c r="Y1506" s="176"/>
    </row>
    <row r="1507" spans="25:25">
      <c r="Y1507" s="176"/>
    </row>
    <row r="1508" spans="25:25">
      <c r="Y1508" s="176"/>
    </row>
    <row r="1509" spans="25:25">
      <c r="Y1509" s="176"/>
    </row>
    <row r="1510" spans="25:25">
      <c r="Y1510" s="176"/>
    </row>
    <row r="1511" spans="25:25">
      <c r="Y1511" s="176"/>
    </row>
    <row r="1512" spans="25:25">
      <c r="Y1512" s="176"/>
    </row>
    <row r="1513" spans="25:25">
      <c r="Y1513" s="176"/>
    </row>
    <row r="1514" spans="25:25">
      <c r="Y1514" s="176"/>
    </row>
    <row r="1515" spans="25:25">
      <c r="Y1515" s="176"/>
    </row>
    <row r="1516" spans="25:25">
      <c r="Y1516" s="176"/>
    </row>
    <row r="1517" spans="25:25">
      <c r="Y1517" s="176"/>
    </row>
    <row r="1518" spans="25:25">
      <c r="Y1518" s="176"/>
    </row>
    <row r="1519" spans="25:25">
      <c r="Y1519" s="176"/>
    </row>
    <row r="1520" spans="25:25">
      <c r="Y1520" s="176"/>
    </row>
    <row r="1521" spans="25:25">
      <c r="Y1521" s="176"/>
    </row>
    <row r="1522" spans="25:25">
      <c r="Y1522" s="176"/>
    </row>
    <row r="1523" spans="25:25">
      <c r="Y1523" s="176"/>
    </row>
    <row r="1524" spans="25:25">
      <c r="Y1524" s="176"/>
    </row>
    <row r="1525" spans="25:25">
      <c r="Y1525" s="176"/>
    </row>
    <row r="1526" spans="25:25">
      <c r="Y1526" s="176"/>
    </row>
    <row r="1527" spans="25:25">
      <c r="Y1527" s="176"/>
    </row>
    <row r="1528" spans="25:25">
      <c r="Y1528" s="176"/>
    </row>
    <row r="1529" spans="25:25">
      <c r="Y1529" s="176"/>
    </row>
    <row r="1530" spans="25:25">
      <c r="Y1530" s="176"/>
    </row>
    <row r="1531" spans="25:25">
      <c r="Y1531" s="176"/>
    </row>
    <row r="1532" spans="25:25">
      <c r="Y1532" s="176"/>
    </row>
    <row r="1533" spans="25:25">
      <c r="Y1533" s="176"/>
    </row>
    <row r="1534" spans="25:25">
      <c r="Y1534" s="176"/>
    </row>
    <row r="1535" spans="25:25">
      <c r="Y1535" s="176"/>
    </row>
    <row r="1536" spans="25:25">
      <c r="Y1536" s="176"/>
    </row>
    <row r="1537" spans="25:25">
      <c r="Y1537" s="176"/>
    </row>
    <row r="1538" spans="25:25">
      <c r="Y1538" s="176"/>
    </row>
    <row r="1539" spans="25:25">
      <c r="Y1539" s="176"/>
    </row>
    <row r="1540" spans="25:25">
      <c r="Y1540" s="176"/>
    </row>
    <row r="1541" spans="25:25">
      <c r="Y1541" s="176"/>
    </row>
    <row r="1542" spans="25:25">
      <c r="Y1542" s="176"/>
    </row>
    <row r="1543" spans="25:25">
      <c r="Y1543" s="176"/>
    </row>
    <row r="1544" spans="25:25">
      <c r="Y1544" s="176"/>
    </row>
    <row r="1545" spans="25:25">
      <c r="Y1545" s="176"/>
    </row>
    <row r="1546" spans="25:25">
      <c r="Y1546" s="176"/>
    </row>
    <row r="1547" spans="25:25">
      <c r="Y1547" s="176"/>
    </row>
    <row r="1548" spans="25:25">
      <c r="Y1548" s="176"/>
    </row>
    <row r="1549" spans="25:25">
      <c r="Y1549" s="176"/>
    </row>
    <row r="1550" spans="25:25">
      <c r="Y1550" s="176"/>
    </row>
    <row r="1551" spans="25:25">
      <c r="Y1551" s="176"/>
    </row>
    <row r="1552" spans="25:25">
      <c r="Y1552" s="176"/>
    </row>
    <row r="1553" spans="25:25">
      <c r="Y1553" s="176"/>
    </row>
    <row r="1554" spans="25:25">
      <c r="Y1554" s="176"/>
    </row>
    <row r="1555" spans="25:25">
      <c r="Y1555" s="176"/>
    </row>
    <row r="1556" spans="25:25">
      <c r="Y1556" s="176"/>
    </row>
    <row r="1557" spans="25:25">
      <c r="Y1557" s="176"/>
    </row>
    <row r="1558" spans="25:25">
      <c r="Y1558" s="176"/>
    </row>
    <row r="1559" spans="25:25">
      <c r="Y1559" s="176"/>
    </row>
    <row r="1560" spans="25:25">
      <c r="Y1560" s="176"/>
    </row>
    <row r="1561" spans="25:25">
      <c r="Y1561" s="176"/>
    </row>
    <row r="1562" spans="25:25">
      <c r="Y1562" s="176"/>
    </row>
    <row r="1563" spans="25:25">
      <c r="Y1563" s="176"/>
    </row>
    <row r="1564" spans="25:25">
      <c r="Y1564" s="176"/>
    </row>
    <row r="1565" spans="25:25">
      <c r="Y1565" s="176"/>
    </row>
    <row r="1566" spans="25:25">
      <c r="Y1566" s="176"/>
    </row>
    <row r="1567" spans="25:25">
      <c r="Y1567" s="176"/>
    </row>
    <row r="1568" spans="25:25">
      <c r="Y1568" s="176"/>
    </row>
    <row r="1569" spans="25:25">
      <c r="Y1569" s="176"/>
    </row>
    <row r="1570" spans="25:25">
      <c r="Y1570" s="176"/>
    </row>
    <row r="1571" spans="25:25">
      <c r="Y1571" s="176"/>
    </row>
    <row r="1572" spans="25:25">
      <c r="Y1572" s="176"/>
    </row>
    <row r="1573" spans="25:25">
      <c r="Y1573" s="176"/>
    </row>
    <row r="1574" spans="25:25">
      <c r="Y1574" s="176"/>
    </row>
    <row r="1575" spans="25:25">
      <c r="Y1575" s="176"/>
    </row>
    <row r="1576" spans="25:25">
      <c r="Y1576" s="176"/>
    </row>
    <row r="1577" spans="25:25">
      <c r="Y1577" s="176"/>
    </row>
    <row r="1578" spans="25:25">
      <c r="Y1578" s="176"/>
    </row>
    <row r="1579" spans="25:25">
      <c r="Y1579" s="176"/>
    </row>
    <row r="1580" spans="25:25">
      <c r="Y1580" s="176"/>
    </row>
    <row r="1581" spans="25:25">
      <c r="Y1581" s="176"/>
    </row>
    <row r="1582" spans="25:25">
      <c r="Y1582" s="176"/>
    </row>
    <row r="1583" spans="25:25">
      <c r="Y1583" s="176"/>
    </row>
    <row r="1584" spans="25:25">
      <c r="Y1584" s="176"/>
    </row>
    <row r="1585" spans="25:25">
      <c r="Y1585" s="176"/>
    </row>
    <row r="1586" spans="25:25">
      <c r="Y1586" s="176"/>
    </row>
    <row r="1587" spans="25:25">
      <c r="Y1587" s="176"/>
    </row>
    <row r="1588" spans="25:25">
      <c r="Y1588" s="176"/>
    </row>
    <row r="1589" spans="25:25">
      <c r="Y1589" s="176"/>
    </row>
    <row r="1590" spans="25:25">
      <c r="Y1590" s="176"/>
    </row>
    <row r="1591" spans="25:25">
      <c r="Y1591" s="176"/>
    </row>
    <row r="1592" spans="25:25">
      <c r="Y1592" s="176"/>
    </row>
    <row r="1593" spans="25:25">
      <c r="Y1593" s="176"/>
    </row>
    <row r="1594" spans="25:25">
      <c r="Y1594" s="176"/>
    </row>
    <row r="1595" spans="25:25">
      <c r="Y1595" s="176"/>
    </row>
    <row r="1596" spans="25:25">
      <c r="Y1596" s="176"/>
    </row>
    <row r="1597" spans="25:25">
      <c r="Y1597" s="176"/>
    </row>
    <row r="1598" spans="25:25">
      <c r="Y1598" s="176"/>
    </row>
    <row r="1599" spans="25:25">
      <c r="Y1599" s="176"/>
    </row>
    <row r="1600" spans="25:25">
      <c r="Y1600" s="176"/>
    </row>
    <row r="1601" spans="25:25">
      <c r="Y1601" s="176"/>
    </row>
    <row r="1602" spans="25:25">
      <c r="Y1602" s="176"/>
    </row>
    <row r="1603" spans="25:25">
      <c r="Y1603" s="176"/>
    </row>
    <row r="1604" spans="25:25">
      <c r="Y1604" s="176"/>
    </row>
    <row r="1605" spans="25:25">
      <c r="Y1605" s="176"/>
    </row>
    <row r="1606" spans="25:25">
      <c r="Y1606" s="176"/>
    </row>
    <row r="1607" spans="25:25">
      <c r="Y1607" s="176"/>
    </row>
    <row r="1608" spans="25:25">
      <c r="Y1608" s="176"/>
    </row>
    <row r="1609" spans="25:25">
      <c r="Y1609" s="176"/>
    </row>
    <row r="1610" spans="25:25">
      <c r="Y1610" s="176"/>
    </row>
    <row r="1611" spans="25:25">
      <c r="Y1611" s="176"/>
    </row>
    <row r="1612" spans="25:25">
      <c r="Y1612" s="176"/>
    </row>
    <row r="1613" spans="25:25">
      <c r="Y1613" s="176"/>
    </row>
    <row r="1614" spans="25:25">
      <c r="Y1614" s="176"/>
    </row>
    <row r="1615" spans="25:25">
      <c r="Y1615" s="176"/>
    </row>
    <row r="1616" spans="25:25">
      <c r="Y1616" s="176"/>
    </row>
    <row r="1617" spans="25:25">
      <c r="Y1617" s="176"/>
    </row>
    <row r="1618" spans="25:25">
      <c r="Y1618" s="176"/>
    </row>
    <row r="1619" spans="25:25">
      <c r="Y1619" s="176"/>
    </row>
    <row r="1620" spans="25:25">
      <c r="Y1620" s="176"/>
    </row>
    <row r="1621" spans="25:25">
      <c r="Y1621" s="176"/>
    </row>
    <row r="1622" spans="25:25">
      <c r="Y1622" s="176"/>
    </row>
    <row r="1623" spans="25:25">
      <c r="Y1623" s="176"/>
    </row>
    <row r="1624" spans="25:25">
      <c r="Y1624" s="176"/>
    </row>
    <row r="1625" spans="25:25">
      <c r="Y1625" s="176"/>
    </row>
    <row r="1626" spans="25:25">
      <c r="Y1626" s="176"/>
    </row>
    <row r="1627" spans="25:25">
      <c r="Y1627" s="176"/>
    </row>
    <row r="1628" spans="25:25">
      <c r="Y1628" s="176"/>
    </row>
    <row r="1629" spans="25:25">
      <c r="Y1629" s="176"/>
    </row>
    <row r="1630" spans="25:25">
      <c r="Y1630" s="176"/>
    </row>
    <row r="1631" spans="25:25">
      <c r="Y1631" s="176"/>
    </row>
    <row r="1632" spans="25:25">
      <c r="Y1632" s="176"/>
    </row>
    <row r="1633" spans="25:25">
      <c r="Y1633" s="176"/>
    </row>
    <row r="1634" spans="25:25">
      <c r="Y1634" s="176"/>
    </row>
    <row r="1635" spans="25:25">
      <c r="Y1635" s="176"/>
    </row>
    <row r="1636" spans="25:25">
      <c r="Y1636" s="176"/>
    </row>
    <row r="1637" spans="25:25">
      <c r="Y1637" s="176"/>
    </row>
    <row r="1638" spans="25:25">
      <c r="Y1638" s="176"/>
    </row>
    <row r="1639" spans="25:25">
      <c r="Y1639" s="176"/>
    </row>
    <row r="1640" spans="25:25">
      <c r="Y1640" s="176"/>
    </row>
    <row r="1641" spans="25:25">
      <c r="Y1641" s="176"/>
    </row>
    <row r="1642" spans="25:25">
      <c r="Y1642" s="176"/>
    </row>
    <row r="1643" spans="25:25">
      <c r="Y1643" s="176"/>
    </row>
    <row r="1644" spans="25:25">
      <c r="Y1644" s="176"/>
    </row>
    <row r="1645" spans="25:25">
      <c r="Y1645" s="176"/>
    </row>
    <row r="1646" spans="25:25">
      <c r="Y1646" s="176"/>
    </row>
    <row r="1647" spans="25:25">
      <c r="Y1647" s="176"/>
    </row>
    <row r="1648" spans="25:25">
      <c r="Y1648" s="176"/>
    </row>
    <row r="1649" spans="25:25">
      <c r="Y1649" s="176"/>
    </row>
    <row r="1650" spans="25:25">
      <c r="Y1650" s="176"/>
    </row>
    <row r="1651" spans="25:25">
      <c r="Y1651" s="176"/>
    </row>
    <row r="1652" spans="25:25">
      <c r="Y1652" s="176"/>
    </row>
    <row r="1653" spans="25:25">
      <c r="Y1653" s="176"/>
    </row>
    <row r="1654" spans="25:25">
      <c r="Y1654" s="176"/>
    </row>
    <row r="1655" spans="25:25">
      <c r="Y1655" s="176"/>
    </row>
    <row r="1656" spans="25:25">
      <c r="Y1656" s="176"/>
    </row>
    <row r="1657" spans="25:25">
      <c r="Y1657" s="176"/>
    </row>
    <row r="1658" spans="25:25">
      <c r="Y1658" s="176"/>
    </row>
    <row r="1659" spans="25:25">
      <c r="Y1659" s="176"/>
    </row>
    <row r="1660" spans="25:25">
      <c r="Y1660" s="176"/>
    </row>
    <row r="1661" spans="25:25">
      <c r="Y1661" s="176"/>
    </row>
    <row r="1662" spans="25:25">
      <c r="Y1662" s="176"/>
    </row>
    <row r="1663" spans="25:25">
      <c r="Y1663" s="176"/>
    </row>
    <row r="1664" spans="25:25">
      <c r="Y1664" s="176"/>
    </row>
    <row r="1665" spans="25:25">
      <c r="Y1665" s="176"/>
    </row>
    <row r="1666" spans="25:25">
      <c r="Y1666" s="176"/>
    </row>
    <row r="1667" spans="25:25">
      <c r="Y1667" s="176"/>
    </row>
    <row r="1668" spans="25:25">
      <c r="Y1668" s="176"/>
    </row>
    <row r="1669" spans="25:25">
      <c r="Y1669" s="176"/>
    </row>
    <row r="1670" spans="25:25">
      <c r="Y1670" s="176"/>
    </row>
    <row r="1671" spans="25:25">
      <c r="Y1671" s="176"/>
    </row>
    <row r="1672" spans="25:25">
      <c r="Y1672" s="176"/>
    </row>
    <row r="1673" spans="25:25">
      <c r="Y1673" s="176"/>
    </row>
    <row r="1674" spans="25:25">
      <c r="Y1674" s="176"/>
    </row>
    <row r="1675" spans="25:25">
      <c r="Y1675" s="176"/>
    </row>
    <row r="1676" spans="25:25">
      <c r="Y1676" s="176"/>
    </row>
    <row r="1677" spans="25:25">
      <c r="Y1677" s="176"/>
    </row>
    <row r="1678" spans="25:25">
      <c r="Y1678" s="176"/>
    </row>
    <row r="1679" spans="25:25">
      <c r="Y1679" s="176"/>
    </row>
    <row r="1680" spans="25:25">
      <c r="Y1680" s="176"/>
    </row>
    <row r="1681" spans="25:25">
      <c r="Y1681" s="176"/>
    </row>
    <row r="1682" spans="25:25">
      <c r="Y1682" s="176"/>
    </row>
    <row r="1683" spans="25:25">
      <c r="Y1683" s="176"/>
    </row>
    <row r="1684" spans="25:25">
      <c r="Y1684" s="176"/>
    </row>
    <row r="1685" spans="25:25">
      <c r="Y1685" s="176"/>
    </row>
    <row r="1686" spans="25:25">
      <c r="Y1686" s="176"/>
    </row>
    <row r="1687" spans="25:25">
      <c r="Y1687" s="176"/>
    </row>
    <row r="1688" spans="25:25">
      <c r="Y1688" s="176"/>
    </row>
    <row r="1689" spans="25:25">
      <c r="Y1689" s="176"/>
    </row>
    <row r="1690" spans="25:25">
      <c r="Y1690" s="176"/>
    </row>
    <row r="1691" spans="25:25">
      <c r="Y1691" s="176"/>
    </row>
    <row r="1692" spans="25:25">
      <c r="Y1692" s="176"/>
    </row>
    <row r="1693" spans="25:25">
      <c r="Y1693" s="176"/>
    </row>
    <row r="1694" spans="25:25">
      <c r="Y1694" s="176"/>
    </row>
    <row r="1695" spans="25:25">
      <c r="Y1695" s="176"/>
    </row>
    <row r="1696" spans="25:25">
      <c r="Y1696" s="176"/>
    </row>
    <row r="1697" spans="25:25">
      <c r="Y1697" s="176"/>
    </row>
    <row r="1698" spans="25:25">
      <c r="Y1698" s="176"/>
    </row>
    <row r="1699" spans="25:25">
      <c r="Y1699" s="176"/>
    </row>
    <row r="1700" spans="25:25">
      <c r="Y1700" s="176"/>
    </row>
    <row r="1701" spans="25:25">
      <c r="Y1701" s="176"/>
    </row>
    <row r="1702" spans="25:25">
      <c r="Y1702" s="176"/>
    </row>
    <row r="1703" spans="25:25">
      <c r="Y1703" s="176"/>
    </row>
    <row r="1704" spans="25:25">
      <c r="Y1704" s="176"/>
    </row>
    <row r="1705" spans="25:25">
      <c r="Y1705" s="176"/>
    </row>
    <row r="1706" spans="25:25">
      <c r="Y1706" s="176"/>
    </row>
    <row r="1707" spans="25:25">
      <c r="Y1707" s="176"/>
    </row>
    <row r="1708" spans="25:25">
      <c r="Y1708" s="176"/>
    </row>
    <row r="1709" spans="25:25">
      <c r="Y1709" s="176"/>
    </row>
    <row r="1710" spans="25:25">
      <c r="Y1710" s="176"/>
    </row>
    <row r="1711" spans="25:25">
      <c r="Y1711" s="176"/>
    </row>
    <row r="1712" spans="25:25">
      <c r="Y1712" s="176"/>
    </row>
    <row r="1713" spans="25:25">
      <c r="Y1713" s="176"/>
    </row>
    <row r="1714" spans="25:25">
      <c r="Y1714" s="176"/>
    </row>
    <row r="1715" spans="25:25">
      <c r="Y1715" s="176"/>
    </row>
    <row r="1716" spans="25:25">
      <c r="Y1716" s="176"/>
    </row>
    <row r="1717" spans="25:25">
      <c r="Y1717" s="176"/>
    </row>
    <row r="1718" spans="25:25">
      <c r="Y1718" s="176"/>
    </row>
    <row r="1719" spans="25:25">
      <c r="Y1719" s="176"/>
    </row>
    <row r="1720" spans="25:25">
      <c r="Y1720" s="176"/>
    </row>
    <row r="1721" spans="25:25">
      <c r="Y1721" s="176"/>
    </row>
    <row r="1722" spans="25:25">
      <c r="Y1722" s="176"/>
    </row>
    <row r="1723" spans="25:25">
      <c r="Y1723" s="176"/>
    </row>
    <row r="1724" spans="25:25">
      <c r="Y1724" s="176"/>
    </row>
    <row r="1725" spans="25:25">
      <c r="Y1725" s="176"/>
    </row>
    <row r="1726" spans="25:25">
      <c r="Y1726" s="176"/>
    </row>
    <row r="1727" spans="25:25">
      <c r="Y1727" s="176"/>
    </row>
    <row r="1728" spans="25:25">
      <c r="Y1728" s="176"/>
    </row>
    <row r="1729" spans="25:25">
      <c r="Y1729" s="176"/>
    </row>
    <row r="1730" spans="25:25">
      <c r="Y1730" s="176"/>
    </row>
    <row r="1731" spans="25:25">
      <c r="Y1731" s="176"/>
    </row>
    <row r="1732" spans="25:25">
      <c r="Y1732" s="176"/>
    </row>
    <row r="1733" spans="25:25">
      <c r="Y1733" s="176"/>
    </row>
    <row r="1734" spans="25:25">
      <c r="Y1734" s="176"/>
    </row>
    <row r="1735" spans="25:25">
      <c r="Y1735" s="176"/>
    </row>
    <row r="1736" spans="25:25">
      <c r="Y1736" s="176"/>
    </row>
    <row r="1737" spans="25:25">
      <c r="Y1737" s="176"/>
    </row>
    <row r="1738" spans="25:25">
      <c r="Y1738" s="176"/>
    </row>
    <row r="1739" spans="25:25">
      <c r="Y1739" s="176"/>
    </row>
    <row r="1740" spans="25:25">
      <c r="Y1740" s="176"/>
    </row>
    <row r="1741" spans="25:25">
      <c r="Y1741" s="176"/>
    </row>
    <row r="1742" spans="25:25">
      <c r="Y1742" s="176"/>
    </row>
    <row r="1743" spans="25:25">
      <c r="Y1743" s="176"/>
    </row>
    <row r="1744" spans="25:25">
      <c r="Y1744" s="176"/>
    </row>
    <row r="1745" spans="25:25">
      <c r="Y1745" s="176"/>
    </row>
    <row r="1746" spans="25:25">
      <c r="Y1746" s="176"/>
    </row>
    <row r="1747" spans="25:25">
      <c r="Y1747" s="176"/>
    </row>
    <row r="1748" spans="25:25">
      <c r="Y1748" s="176"/>
    </row>
    <row r="1749" spans="25:25">
      <c r="Y1749" s="176"/>
    </row>
    <row r="1750" spans="25:25">
      <c r="Y1750" s="176"/>
    </row>
    <row r="1751" spans="25:25">
      <c r="Y1751" s="176"/>
    </row>
    <row r="1752" spans="25:25">
      <c r="Y1752" s="176"/>
    </row>
    <row r="1753" spans="25:25">
      <c r="Y1753" s="176"/>
    </row>
    <row r="1754" spans="25:25">
      <c r="Y1754" s="176"/>
    </row>
    <row r="1755" spans="25:25">
      <c r="Y1755" s="176"/>
    </row>
    <row r="1756" spans="25:25">
      <c r="Y1756" s="176"/>
    </row>
    <row r="1757" spans="25:25">
      <c r="Y1757" s="176"/>
    </row>
    <row r="1758" spans="25:25">
      <c r="Y1758" s="176"/>
    </row>
    <row r="1759" spans="25:25">
      <c r="Y1759" s="176"/>
    </row>
    <row r="1760" spans="25:25">
      <c r="Y1760" s="176"/>
    </row>
    <row r="1761" spans="25:25">
      <c r="Y1761" s="176"/>
    </row>
    <row r="1762" spans="25:25">
      <c r="Y1762" s="176"/>
    </row>
    <row r="1763" spans="25:25">
      <c r="Y1763" s="176"/>
    </row>
    <row r="1764" spans="25:25">
      <c r="Y1764" s="176"/>
    </row>
    <row r="1765" spans="25:25">
      <c r="Y1765" s="176"/>
    </row>
    <row r="1766" spans="25:25">
      <c r="Y1766" s="176"/>
    </row>
    <row r="1767" spans="25:25">
      <c r="Y1767" s="176"/>
    </row>
    <row r="1768" spans="25:25">
      <c r="Y1768" s="176"/>
    </row>
    <row r="1769" spans="25:25">
      <c r="Y1769" s="176"/>
    </row>
    <row r="1770" spans="25:25">
      <c r="Y1770" s="176"/>
    </row>
    <row r="1771" spans="25:25">
      <c r="Y1771" s="176"/>
    </row>
    <row r="1772" spans="25:25">
      <c r="Y1772" s="176"/>
    </row>
    <row r="1773" spans="25:25">
      <c r="Y1773" s="176"/>
    </row>
    <row r="1774" spans="25:25">
      <c r="Y1774" s="176"/>
    </row>
    <row r="1775" spans="25:25">
      <c r="Y1775" s="176"/>
    </row>
    <row r="1776" spans="25:25">
      <c r="Y1776" s="176"/>
    </row>
    <row r="1777" spans="25:25">
      <c r="Y1777" s="176"/>
    </row>
    <row r="1778" spans="25:25">
      <c r="Y1778" s="176"/>
    </row>
    <row r="1779" spans="25:25">
      <c r="Y1779" s="176"/>
    </row>
    <row r="1780" spans="25:25">
      <c r="Y1780" s="176"/>
    </row>
    <row r="1781" spans="25:25">
      <c r="Y1781" s="176"/>
    </row>
    <row r="1782" spans="25:25">
      <c r="Y1782" s="176"/>
    </row>
    <row r="1783" spans="25:25">
      <c r="Y1783" s="176"/>
    </row>
    <row r="1784" spans="25:25">
      <c r="Y1784" s="176"/>
    </row>
    <row r="1785" spans="25:25">
      <c r="Y1785" s="176"/>
    </row>
    <row r="1786" spans="25:25">
      <c r="Y1786" s="176"/>
    </row>
    <row r="1787" spans="25:25">
      <c r="Y1787" s="176"/>
    </row>
    <row r="1788" spans="25:25">
      <c r="Y1788" s="176"/>
    </row>
    <row r="1789" spans="25:25">
      <c r="Y1789" s="176"/>
    </row>
    <row r="1790" spans="25:25">
      <c r="Y1790" s="176"/>
    </row>
    <row r="1791" spans="25:25">
      <c r="Y1791" s="176"/>
    </row>
    <row r="1792" spans="25:25">
      <c r="Y1792" s="176"/>
    </row>
    <row r="1793" spans="25:25">
      <c r="Y1793" s="176"/>
    </row>
    <row r="1794" spans="25:25">
      <c r="Y1794" s="176"/>
    </row>
    <row r="1795" spans="25:25">
      <c r="Y1795" s="176"/>
    </row>
    <row r="1796" spans="25:25">
      <c r="Y1796" s="176"/>
    </row>
    <row r="1797" spans="25:25">
      <c r="Y1797" s="176"/>
    </row>
    <row r="1798" spans="25:25">
      <c r="Y1798" s="176"/>
    </row>
    <row r="1799" spans="25:25">
      <c r="Y1799" s="176"/>
    </row>
    <row r="1800" spans="25:25">
      <c r="Y1800" s="176"/>
    </row>
    <row r="1801" spans="25:25">
      <c r="Y1801" s="176"/>
    </row>
    <row r="1802" spans="25:25">
      <c r="Y1802" s="176"/>
    </row>
    <row r="1803" spans="25:25">
      <c r="Y1803" s="176"/>
    </row>
    <row r="1804" spans="25:25">
      <c r="Y1804" s="176"/>
    </row>
    <row r="1805" spans="25:25">
      <c r="Y1805" s="176"/>
    </row>
    <row r="1806" spans="25:25">
      <c r="Y1806" s="176"/>
    </row>
    <row r="1807" spans="25:25">
      <c r="Y1807" s="176"/>
    </row>
    <row r="1808" spans="25:25">
      <c r="Y1808" s="176"/>
    </row>
    <row r="1809" spans="25:25">
      <c r="Y1809" s="176"/>
    </row>
    <row r="1810" spans="25:25">
      <c r="Y1810" s="176"/>
    </row>
    <row r="1811" spans="25:25">
      <c r="Y1811" s="176"/>
    </row>
    <row r="1812" spans="25:25">
      <c r="Y1812" s="176"/>
    </row>
    <row r="1813" spans="25:25">
      <c r="Y1813" s="176"/>
    </row>
    <row r="1814" spans="25:25">
      <c r="Y1814" s="176"/>
    </row>
    <row r="1815" spans="25:25">
      <c r="Y1815" s="176"/>
    </row>
    <row r="1816" spans="25:25">
      <c r="Y1816" s="176"/>
    </row>
    <row r="1817" spans="25:25">
      <c r="Y1817" s="176"/>
    </row>
    <row r="1818" spans="25:25">
      <c r="Y1818" s="176"/>
    </row>
    <row r="1819" spans="25:25">
      <c r="Y1819" s="176"/>
    </row>
    <row r="1820" spans="25:25">
      <c r="Y1820" s="176"/>
    </row>
    <row r="1821" spans="25:25">
      <c r="Y1821" s="176"/>
    </row>
    <row r="1822" spans="25:25">
      <c r="Y1822" s="176"/>
    </row>
    <row r="1823" spans="25:25">
      <c r="Y1823" s="176"/>
    </row>
    <row r="1824" spans="25:25">
      <c r="Y1824" s="176"/>
    </row>
    <row r="1825" spans="25:25">
      <c r="Y1825" s="176"/>
    </row>
    <row r="1826" spans="25:25">
      <c r="Y1826" s="176"/>
    </row>
    <row r="1827" spans="25:25">
      <c r="Y1827" s="176"/>
    </row>
    <row r="1828" spans="25:25">
      <c r="Y1828" s="176"/>
    </row>
    <row r="1829" spans="25:25">
      <c r="Y1829" s="176"/>
    </row>
    <row r="1830" spans="25:25">
      <c r="Y1830" s="176"/>
    </row>
    <row r="1831" spans="25:25">
      <c r="Y1831" s="176"/>
    </row>
    <row r="1832" spans="25:25">
      <c r="Y1832" s="176"/>
    </row>
    <row r="1833" spans="25:25">
      <c r="Y1833" s="176"/>
    </row>
    <row r="1834" spans="25:25">
      <c r="Y1834" s="176"/>
    </row>
    <row r="1835" spans="25:25">
      <c r="Y1835" s="176"/>
    </row>
    <row r="1836" spans="25:25">
      <c r="Y1836" s="176"/>
    </row>
    <row r="1837" spans="25:25">
      <c r="Y1837" s="176"/>
    </row>
    <row r="1838" spans="25:25">
      <c r="Y1838" s="176"/>
    </row>
    <row r="1839" spans="25:25">
      <c r="Y1839" s="176"/>
    </row>
    <row r="1840" spans="25:25">
      <c r="Y1840" s="176"/>
    </row>
    <row r="1841" spans="25:25">
      <c r="Y1841" s="176"/>
    </row>
    <row r="1842" spans="25:25">
      <c r="Y1842" s="176"/>
    </row>
    <row r="1843" spans="25:25">
      <c r="Y1843" s="176"/>
    </row>
    <row r="1844" spans="25:25">
      <c r="Y1844" s="176"/>
    </row>
    <row r="1845" spans="25:25">
      <c r="Y1845" s="176"/>
    </row>
    <row r="1846" spans="25:25">
      <c r="Y1846" s="176"/>
    </row>
    <row r="1847" spans="25:25">
      <c r="Y1847" s="176"/>
    </row>
    <row r="1848" spans="25:25">
      <c r="Y1848" s="176"/>
    </row>
    <row r="1849" spans="25:25">
      <c r="Y1849" s="176"/>
    </row>
    <row r="1850" spans="25:25">
      <c r="Y1850" s="176"/>
    </row>
    <row r="1851" spans="25:25">
      <c r="Y1851" s="176"/>
    </row>
    <row r="1852" spans="25:25">
      <c r="Y1852" s="176"/>
    </row>
    <row r="1853" spans="25:25">
      <c r="Y1853" s="176"/>
    </row>
    <row r="1854" spans="25:25">
      <c r="Y1854" s="176"/>
    </row>
    <row r="1855" spans="25:25">
      <c r="Y1855" s="176"/>
    </row>
    <row r="1856" spans="25:25">
      <c r="Y1856" s="176"/>
    </row>
    <row r="1857" spans="25:25">
      <c r="Y1857" s="176"/>
    </row>
    <row r="1858" spans="25:25">
      <c r="Y1858" s="176"/>
    </row>
    <row r="1859" spans="25:25">
      <c r="Y1859" s="176"/>
    </row>
    <row r="1860" spans="25:25">
      <c r="Y1860" s="176"/>
    </row>
    <row r="1861" spans="25:25">
      <c r="Y1861" s="176"/>
    </row>
    <row r="1862" spans="25:25">
      <c r="Y1862" s="176"/>
    </row>
    <row r="1863" spans="25:25">
      <c r="Y1863" s="176"/>
    </row>
    <row r="1864" spans="25:25">
      <c r="Y1864" s="176"/>
    </row>
    <row r="1865" spans="25:25">
      <c r="Y1865" s="176"/>
    </row>
    <row r="1866" spans="25:25">
      <c r="Y1866" s="176"/>
    </row>
    <row r="1867" spans="25:25">
      <c r="Y1867" s="176"/>
    </row>
    <row r="1868" spans="25:25">
      <c r="Y1868" s="176"/>
    </row>
    <row r="1869" spans="25:25">
      <c r="Y1869" s="176"/>
    </row>
    <row r="1870" spans="25:25">
      <c r="Y1870" s="176"/>
    </row>
    <row r="1871" spans="25:25">
      <c r="Y1871" s="176"/>
    </row>
    <row r="1872" spans="25:25">
      <c r="Y1872" s="176"/>
    </row>
    <row r="1873" spans="25:25">
      <c r="Y1873" s="176"/>
    </row>
    <row r="1874" spans="25:25">
      <c r="Y1874" s="176"/>
    </row>
    <row r="1875" spans="25:25">
      <c r="Y1875" s="176"/>
    </row>
    <row r="1876" spans="25:25">
      <c r="Y1876" s="176"/>
    </row>
    <row r="1877" spans="25:25">
      <c r="Y1877" s="176"/>
    </row>
    <row r="1878" spans="25:25">
      <c r="Y1878" s="176"/>
    </row>
    <row r="1879" spans="25:25">
      <c r="Y1879" s="176"/>
    </row>
    <row r="1880" spans="25:25">
      <c r="Y1880" s="176"/>
    </row>
    <row r="1881" spans="25:25">
      <c r="Y1881" s="176"/>
    </row>
    <row r="1882" spans="25:25">
      <c r="Y1882" s="176"/>
    </row>
    <row r="1883" spans="25:25">
      <c r="Y1883" s="176"/>
    </row>
    <row r="1884" spans="25:25">
      <c r="Y1884" s="176"/>
    </row>
    <row r="1885" spans="25:25">
      <c r="Y1885" s="176"/>
    </row>
    <row r="1886" spans="25:25">
      <c r="Y1886" s="176"/>
    </row>
    <row r="1887" spans="25:25">
      <c r="Y1887" s="176"/>
    </row>
    <row r="1888" spans="25:25">
      <c r="Y1888" s="176"/>
    </row>
    <row r="1889" spans="25:25">
      <c r="Y1889" s="176"/>
    </row>
    <row r="1890" spans="25:25">
      <c r="Y1890" s="176"/>
    </row>
    <row r="1891" spans="25:25">
      <c r="Y1891" s="176"/>
    </row>
    <row r="1892" spans="25:25">
      <c r="Y1892" s="176"/>
    </row>
    <row r="1893" spans="25:25">
      <c r="Y1893" s="176"/>
    </row>
    <row r="1894" spans="25:25">
      <c r="Y1894" s="176"/>
    </row>
    <row r="1895" spans="25:25">
      <c r="Y1895" s="176"/>
    </row>
    <row r="1896" spans="25:25">
      <c r="Y1896" s="176"/>
    </row>
    <row r="1897" spans="25:25">
      <c r="Y1897" s="176"/>
    </row>
    <row r="1898" spans="25:25">
      <c r="Y1898" s="176"/>
    </row>
    <row r="1899" spans="25:25">
      <c r="Y1899" s="176"/>
    </row>
    <row r="1900" spans="25:25">
      <c r="Y1900" s="176"/>
    </row>
    <row r="1901" spans="25:25">
      <c r="Y1901" s="176"/>
    </row>
    <row r="1902" spans="25:25">
      <c r="Y1902" s="176"/>
    </row>
    <row r="1903" spans="25:25">
      <c r="Y1903" s="176"/>
    </row>
    <row r="1904" spans="25:25">
      <c r="Y1904" s="176"/>
    </row>
    <row r="1905" spans="25:25">
      <c r="Y1905" s="176"/>
    </row>
    <row r="1906" spans="25:25">
      <c r="Y1906" s="176"/>
    </row>
    <row r="1907" spans="25:25">
      <c r="Y1907" s="176"/>
    </row>
    <row r="1908" spans="25:25">
      <c r="Y1908" s="176"/>
    </row>
    <row r="1909" spans="25:25">
      <c r="Y1909" s="176"/>
    </row>
    <row r="1910" spans="25:25">
      <c r="Y1910" s="176"/>
    </row>
    <row r="1911" spans="25:25">
      <c r="Y1911" s="176"/>
    </row>
    <row r="1912" spans="25:25">
      <c r="Y1912" s="176"/>
    </row>
    <row r="1913" spans="25:25">
      <c r="Y1913" s="176"/>
    </row>
    <row r="1914" spans="25:25">
      <c r="Y1914" s="176"/>
    </row>
    <row r="1915" spans="25:25">
      <c r="Y1915" s="176"/>
    </row>
    <row r="1916" spans="25:25">
      <c r="Y1916" s="176"/>
    </row>
    <row r="1917" spans="25:25">
      <c r="Y1917" s="176"/>
    </row>
    <row r="1918" spans="25:25">
      <c r="Y1918" s="176"/>
    </row>
    <row r="1919" spans="25:25">
      <c r="Y1919" s="176"/>
    </row>
    <row r="1920" spans="25:25">
      <c r="Y1920" s="176"/>
    </row>
    <row r="1921" spans="25:25">
      <c r="Y1921" s="176"/>
    </row>
    <row r="1922" spans="25:25">
      <c r="Y1922" s="176"/>
    </row>
    <row r="1923" spans="25:25">
      <c r="Y1923" s="176"/>
    </row>
    <row r="1924" spans="25:25">
      <c r="Y1924" s="176"/>
    </row>
    <row r="1925" spans="25:25">
      <c r="Y1925" s="176"/>
    </row>
    <row r="1926" spans="25:25">
      <c r="Y1926" s="176"/>
    </row>
    <row r="1927" spans="25:25">
      <c r="Y1927" s="176"/>
    </row>
    <row r="1928" spans="25:25">
      <c r="Y1928" s="176"/>
    </row>
    <row r="1929" spans="25:25">
      <c r="Y1929" s="176"/>
    </row>
    <row r="1930" spans="25:25">
      <c r="Y1930" s="176"/>
    </row>
    <row r="1931" spans="25:25">
      <c r="Y1931" s="176"/>
    </row>
    <row r="1932" spans="25:25">
      <c r="Y1932" s="176"/>
    </row>
    <row r="1933" spans="25:25">
      <c r="Y1933" s="176"/>
    </row>
    <row r="1934" spans="25:25">
      <c r="Y1934" s="176"/>
    </row>
    <row r="1935" spans="25:25">
      <c r="Y1935" s="176"/>
    </row>
    <row r="1936" spans="25:25">
      <c r="Y1936" s="176"/>
    </row>
    <row r="1937" spans="25:25">
      <c r="Y1937" s="176"/>
    </row>
    <row r="1938" spans="25:25">
      <c r="Y1938" s="176"/>
    </row>
    <row r="1939" spans="25:25">
      <c r="Y1939" s="176"/>
    </row>
    <row r="1940" spans="25:25">
      <c r="Y1940" s="176"/>
    </row>
    <row r="1941" spans="25:25">
      <c r="Y1941" s="176"/>
    </row>
    <row r="1942" spans="25:25">
      <c r="Y1942" s="176"/>
    </row>
    <row r="1943" spans="25:25">
      <c r="Y1943" s="176"/>
    </row>
    <row r="1944" spans="25:25">
      <c r="Y1944" s="176"/>
    </row>
    <row r="1945" spans="25:25">
      <c r="Y1945" s="176"/>
    </row>
    <row r="1946" spans="25:25">
      <c r="Y1946" s="176"/>
    </row>
    <row r="1947" spans="25:25">
      <c r="Y1947" s="176"/>
    </row>
    <row r="1948" spans="25:25">
      <c r="Y1948" s="176"/>
    </row>
    <row r="1949" spans="25:25">
      <c r="Y1949" s="176"/>
    </row>
    <row r="1950" spans="25:25">
      <c r="Y1950" s="176"/>
    </row>
    <row r="1951" spans="25:25">
      <c r="Y1951" s="176"/>
    </row>
    <row r="1952" spans="25:25">
      <c r="Y1952" s="176"/>
    </row>
    <row r="1953" spans="25:25">
      <c r="Y1953" s="176"/>
    </row>
    <row r="1954" spans="25:25">
      <c r="Y1954" s="176"/>
    </row>
    <row r="1955" spans="25:25">
      <c r="Y1955" s="176"/>
    </row>
    <row r="1956" spans="25:25">
      <c r="Y1956" s="176"/>
    </row>
    <row r="1957" spans="25:25">
      <c r="Y1957" s="176"/>
    </row>
    <row r="1958" spans="25:25">
      <c r="Y1958" s="176"/>
    </row>
    <row r="1959" spans="25:25">
      <c r="Y1959" s="176"/>
    </row>
    <row r="1960" spans="25:25">
      <c r="Y1960" s="176"/>
    </row>
    <row r="1961" spans="25:25">
      <c r="Y1961" s="176"/>
    </row>
    <row r="1962" spans="25:25">
      <c r="Y1962" s="176"/>
    </row>
    <row r="1963" spans="25:25">
      <c r="Y1963" s="176"/>
    </row>
    <row r="1964" spans="25:25">
      <c r="Y1964" s="176"/>
    </row>
    <row r="1965" spans="25:25">
      <c r="Y1965" s="176"/>
    </row>
    <row r="1966" spans="25:25">
      <c r="Y1966" s="176"/>
    </row>
    <row r="1967" spans="25:25">
      <c r="Y1967" s="176"/>
    </row>
    <row r="1968" spans="25:25">
      <c r="Y1968" s="176"/>
    </row>
    <row r="1969" spans="25:25">
      <c r="Y1969" s="176"/>
    </row>
    <row r="1970" spans="25:25">
      <c r="Y1970" s="176"/>
    </row>
    <row r="1971" spans="25:25">
      <c r="Y1971" s="176"/>
    </row>
    <row r="1972" spans="25:25">
      <c r="Y1972" s="176"/>
    </row>
    <row r="1973" spans="25:25">
      <c r="Y1973" s="176"/>
    </row>
    <row r="1974" spans="25:25">
      <c r="Y1974" s="176"/>
    </row>
    <row r="1975" spans="25:25">
      <c r="Y1975" s="176"/>
    </row>
    <row r="1976" spans="25:25">
      <c r="Y1976" s="176"/>
    </row>
    <row r="1977" spans="25:25">
      <c r="Y1977" s="176"/>
    </row>
    <row r="1978" spans="25:25">
      <c r="Y1978" s="176"/>
    </row>
    <row r="1979" spans="25:25">
      <c r="Y1979" s="176"/>
    </row>
    <row r="1980" spans="25:25">
      <c r="Y1980" s="176"/>
    </row>
    <row r="1981" spans="25:25">
      <c r="Y1981" s="176"/>
    </row>
    <row r="1982" spans="25:25">
      <c r="Y1982" s="176"/>
    </row>
    <row r="1983" spans="25:25">
      <c r="Y1983" s="176"/>
    </row>
    <row r="1984" spans="25:25">
      <c r="Y1984" s="176"/>
    </row>
    <row r="1985" spans="25:25">
      <c r="Y1985" s="176"/>
    </row>
    <row r="1986" spans="25:25">
      <c r="Y1986" s="176"/>
    </row>
    <row r="1987" spans="25:25">
      <c r="Y1987" s="176"/>
    </row>
    <row r="1988" spans="25:25">
      <c r="Y1988" s="176"/>
    </row>
    <row r="1989" spans="25:25">
      <c r="Y1989" s="176"/>
    </row>
    <row r="1990" spans="25:25">
      <c r="Y1990" s="176"/>
    </row>
    <row r="1991" spans="25:25">
      <c r="Y1991" s="176"/>
    </row>
    <row r="1992" spans="25:25">
      <c r="Y1992" s="176"/>
    </row>
    <row r="1993" spans="25:25">
      <c r="Y1993" s="176"/>
    </row>
    <row r="1994" spans="25:25">
      <c r="Y1994" s="176"/>
    </row>
    <row r="1995" spans="25:25">
      <c r="Y1995" s="176"/>
    </row>
    <row r="1996" spans="25:25">
      <c r="Y1996" s="176"/>
    </row>
    <row r="1997" spans="25:25">
      <c r="Y1997" s="176"/>
    </row>
    <row r="1998" spans="25:25">
      <c r="Y1998" s="176"/>
    </row>
    <row r="1999" spans="25:25">
      <c r="Y1999" s="176"/>
    </row>
    <row r="2000" spans="25:25">
      <c r="Y2000" s="176"/>
    </row>
    <row r="2001" spans="25:25">
      <c r="Y2001" s="176"/>
    </row>
    <row r="2002" spans="25:25">
      <c r="Y2002" s="176"/>
    </row>
    <row r="2003" spans="25:25">
      <c r="Y2003" s="176"/>
    </row>
    <row r="2004" spans="25:25">
      <c r="Y2004" s="176"/>
    </row>
    <row r="2005" spans="25:25">
      <c r="Y2005" s="176"/>
    </row>
    <row r="2006" spans="25:25">
      <c r="Y2006" s="176"/>
    </row>
    <row r="2007" spans="25:25">
      <c r="Y2007" s="176"/>
    </row>
    <row r="2008" spans="25:25">
      <c r="Y2008" s="176"/>
    </row>
    <row r="2009" spans="25:25">
      <c r="Y2009" s="176"/>
    </row>
    <row r="2010" spans="25:25">
      <c r="Y2010" s="176"/>
    </row>
    <row r="2011" spans="25:25">
      <c r="Y2011" s="176"/>
    </row>
    <row r="2012" spans="25:25">
      <c r="Y2012" s="176"/>
    </row>
    <row r="2013" spans="25:25">
      <c r="Y2013" s="176"/>
    </row>
    <row r="2014" spans="25:25">
      <c r="Y2014" s="176"/>
    </row>
    <row r="2015" spans="25:25">
      <c r="Y2015" s="176"/>
    </row>
    <row r="2016" spans="25:25">
      <c r="Y2016" s="176"/>
    </row>
    <row r="2017" spans="25:25">
      <c r="Y2017" s="176"/>
    </row>
    <row r="2018" spans="25:25">
      <c r="Y2018" s="176"/>
    </row>
    <row r="2019" spans="25:25">
      <c r="Y2019" s="176"/>
    </row>
    <row r="2020" spans="25:25">
      <c r="Y2020" s="176"/>
    </row>
    <row r="2021" spans="25:25">
      <c r="Y2021" s="176"/>
    </row>
    <row r="2022" spans="25:25">
      <c r="Y2022" s="176"/>
    </row>
    <row r="2023" spans="25:25">
      <c r="Y2023" s="176"/>
    </row>
    <row r="2024" spans="25:25">
      <c r="Y2024" s="176"/>
    </row>
    <row r="2025" spans="25:25">
      <c r="Y2025" s="176"/>
    </row>
    <row r="2026" spans="25:25">
      <c r="Y2026" s="176"/>
    </row>
    <row r="2027" spans="25:25">
      <c r="Y2027" s="176"/>
    </row>
    <row r="2028" spans="25:25">
      <c r="Y2028" s="176"/>
    </row>
    <row r="2029" spans="25:25">
      <c r="Y2029" s="176"/>
    </row>
    <row r="2030" spans="25:25">
      <c r="Y2030" s="176"/>
    </row>
    <row r="2031" spans="25:25">
      <c r="Y2031" s="176"/>
    </row>
    <row r="2032" spans="25:25">
      <c r="Y2032" s="176"/>
    </row>
    <row r="2033" spans="25:25">
      <c r="Y2033" s="176"/>
    </row>
    <row r="2034" spans="25:25">
      <c r="Y2034" s="176"/>
    </row>
    <row r="2035" spans="25:25">
      <c r="Y2035" s="176"/>
    </row>
    <row r="2036" spans="25:25">
      <c r="Y2036" s="176"/>
    </row>
    <row r="2037" spans="25:25">
      <c r="Y2037" s="176"/>
    </row>
    <row r="2038" spans="25:25">
      <c r="Y2038" s="176"/>
    </row>
    <row r="2039" spans="25:25">
      <c r="Y2039" s="176"/>
    </row>
    <row r="2040" spans="25:25">
      <c r="Y2040" s="176"/>
    </row>
    <row r="2041" spans="25:25">
      <c r="Y2041" s="176"/>
    </row>
    <row r="2042" spans="25:25">
      <c r="Y2042" s="176"/>
    </row>
    <row r="2043" spans="25:25">
      <c r="Y2043" s="176"/>
    </row>
    <row r="2044" spans="25:25">
      <c r="Y2044" s="176"/>
    </row>
    <row r="2045" spans="25:25">
      <c r="Y2045" s="176"/>
    </row>
    <row r="2046" spans="25:25">
      <c r="Y2046" s="176"/>
    </row>
    <row r="2047" spans="25:25">
      <c r="Y2047" s="176"/>
    </row>
    <row r="2048" spans="25:25">
      <c r="Y2048" s="176"/>
    </row>
    <row r="2049" spans="25:25">
      <c r="Y2049" s="176"/>
    </row>
    <row r="2050" spans="25:25">
      <c r="Y2050" s="176"/>
    </row>
    <row r="2051" spans="25:25">
      <c r="Y2051" s="176"/>
    </row>
    <row r="2052" spans="25:25">
      <c r="Y2052" s="176"/>
    </row>
    <row r="2053" spans="25:25">
      <c r="Y2053" s="176"/>
    </row>
    <row r="2054" spans="25:25">
      <c r="Y2054" s="176"/>
    </row>
    <row r="2055" spans="25:25">
      <c r="Y2055" s="176"/>
    </row>
    <row r="2056" spans="25:25">
      <c r="Y2056" s="176"/>
    </row>
    <row r="2057" spans="25:25">
      <c r="Y2057" s="176"/>
    </row>
    <row r="2058" spans="25:25">
      <c r="Y2058" s="176"/>
    </row>
    <row r="2059" spans="25:25">
      <c r="Y2059" s="176"/>
    </row>
    <row r="2060" spans="25:25">
      <c r="Y2060" s="176"/>
    </row>
    <row r="2061" spans="25:25">
      <c r="Y2061" s="176"/>
    </row>
    <row r="2062" spans="25:25">
      <c r="Y2062" s="176"/>
    </row>
    <row r="2063" spans="25:25">
      <c r="Y2063" s="176"/>
    </row>
    <row r="2064" spans="25:25">
      <c r="Y2064" s="176"/>
    </row>
    <row r="2065" spans="25:25">
      <c r="Y2065" s="176"/>
    </row>
    <row r="2066" spans="25:25">
      <c r="Y2066" s="176"/>
    </row>
    <row r="2067" spans="25:25">
      <c r="Y2067" s="176"/>
    </row>
    <row r="2068" spans="25:25">
      <c r="Y2068" s="176"/>
    </row>
    <row r="2069" spans="25:25">
      <c r="Y2069" s="176"/>
    </row>
    <row r="2070" spans="25:25">
      <c r="Y2070" s="176"/>
    </row>
    <row r="2071" spans="25:25">
      <c r="Y2071" s="176"/>
    </row>
    <row r="2072" spans="25:25">
      <c r="Y2072" s="176"/>
    </row>
    <row r="2073" spans="25:25">
      <c r="Y2073" s="176"/>
    </row>
    <row r="2074" spans="25:25">
      <c r="Y2074" s="176"/>
    </row>
    <row r="2075" spans="25:25">
      <c r="Y2075" s="176"/>
    </row>
    <row r="2076" spans="25:25">
      <c r="Y2076" s="176"/>
    </row>
    <row r="2077" spans="25:25">
      <c r="Y2077" s="176"/>
    </row>
    <row r="2078" spans="25:25">
      <c r="Y2078" s="176"/>
    </row>
    <row r="2079" spans="25:25">
      <c r="Y2079" s="176"/>
    </row>
    <row r="2080" spans="25:25">
      <c r="Y2080" s="176"/>
    </row>
    <row r="2081" spans="25:25">
      <c r="Y2081" s="176"/>
    </row>
    <row r="2082" spans="25:25">
      <c r="Y2082" s="176"/>
    </row>
    <row r="2083" spans="25:25">
      <c r="Y2083" s="176"/>
    </row>
    <row r="2084" spans="25:25">
      <c r="Y2084" s="176"/>
    </row>
    <row r="2085" spans="25:25">
      <c r="Y2085" s="176"/>
    </row>
    <row r="2086" spans="25:25">
      <c r="Y2086" s="176"/>
    </row>
    <row r="2087" spans="25:25">
      <c r="Y2087" s="176"/>
    </row>
    <row r="2088" spans="25:25">
      <c r="Y2088" s="176"/>
    </row>
    <row r="2089" spans="25:25">
      <c r="Y2089" s="176"/>
    </row>
    <row r="2090" spans="25:25">
      <c r="Y2090" s="176"/>
    </row>
    <row r="2091" spans="25:25">
      <c r="Y2091" s="176"/>
    </row>
    <row r="2092" spans="25:25">
      <c r="Y2092" s="176"/>
    </row>
    <row r="2093" spans="25:25">
      <c r="Y2093" s="176"/>
    </row>
    <row r="2094" spans="25:25">
      <c r="Y2094" s="176"/>
    </row>
    <row r="2095" spans="25:25">
      <c r="Y2095" s="176"/>
    </row>
    <row r="2096" spans="25:25">
      <c r="Y2096" s="176"/>
    </row>
    <row r="2097" spans="25:25">
      <c r="Y2097" s="176"/>
    </row>
    <row r="2098" spans="25:25">
      <c r="Y2098" s="176"/>
    </row>
    <row r="2099" spans="25:25">
      <c r="Y2099" s="176"/>
    </row>
    <row r="2100" spans="25:25">
      <c r="Y2100" s="176"/>
    </row>
    <row r="2101" spans="25:25">
      <c r="Y2101" s="176"/>
    </row>
    <row r="2102" spans="25:25">
      <c r="Y2102" s="176"/>
    </row>
    <row r="2103" spans="25:25">
      <c r="Y2103" s="176"/>
    </row>
    <row r="2104" spans="25:25">
      <c r="Y2104" s="176"/>
    </row>
    <row r="2105" spans="25:25">
      <c r="Y2105" s="176"/>
    </row>
    <row r="2106" spans="25:25">
      <c r="Y2106" s="176"/>
    </row>
    <row r="2107" spans="25:25">
      <c r="Y2107" s="176"/>
    </row>
    <row r="2108" spans="25:25">
      <c r="Y2108" s="176"/>
    </row>
    <row r="2109" spans="25:25">
      <c r="Y2109" s="176"/>
    </row>
    <row r="2110" spans="25:25">
      <c r="Y2110" s="176"/>
    </row>
    <row r="2111" spans="25:25">
      <c r="Y2111" s="176"/>
    </row>
    <row r="2112" spans="25:25">
      <c r="Y2112" s="176"/>
    </row>
    <row r="2113" spans="25:25">
      <c r="Y2113" s="176"/>
    </row>
    <row r="2114" spans="25:25">
      <c r="Y2114" s="176"/>
    </row>
    <row r="2115" spans="25:25">
      <c r="Y2115" s="176"/>
    </row>
    <row r="2116" spans="25:25">
      <c r="Y2116" s="176"/>
    </row>
    <row r="2117" spans="25:25">
      <c r="Y2117" s="176"/>
    </row>
    <row r="2118" spans="25:25">
      <c r="Y2118" s="176"/>
    </row>
    <row r="2119" spans="25:25">
      <c r="Y2119" s="176"/>
    </row>
    <row r="2120" spans="25:25">
      <c r="Y2120" s="176"/>
    </row>
    <row r="2121" spans="25:25">
      <c r="Y2121" s="176"/>
    </row>
    <row r="2122" spans="25:25">
      <c r="Y2122" s="176"/>
    </row>
    <row r="2123" spans="25:25">
      <c r="Y2123" s="176"/>
    </row>
    <row r="2124" spans="25:25">
      <c r="Y2124" s="176"/>
    </row>
    <row r="2125" spans="25:25">
      <c r="Y2125" s="176"/>
    </row>
    <row r="2126" spans="25:25">
      <c r="Y2126" s="176"/>
    </row>
    <row r="2127" spans="25:25">
      <c r="Y2127" s="176"/>
    </row>
    <row r="2128" spans="25:25">
      <c r="Y2128" s="176"/>
    </row>
    <row r="2129" spans="25:25">
      <c r="Y2129" s="176"/>
    </row>
    <row r="2130" spans="25:25">
      <c r="Y2130" s="176"/>
    </row>
    <row r="2131" spans="25:25">
      <c r="Y2131" s="176"/>
    </row>
    <row r="2132" spans="25:25">
      <c r="Y2132" s="176"/>
    </row>
    <row r="2133" spans="25:25">
      <c r="Y2133" s="176"/>
    </row>
    <row r="2134" spans="25:25">
      <c r="Y2134" s="176"/>
    </row>
    <row r="2135" spans="25:25">
      <c r="Y2135" s="176"/>
    </row>
    <row r="2136" spans="25:25">
      <c r="Y2136" s="176"/>
    </row>
    <row r="2137" spans="25:25">
      <c r="Y2137" s="176"/>
    </row>
    <row r="2138" spans="25:25">
      <c r="Y2138" s="176"/>
    </row>
    <row r="2139" spans="25:25">
      <c r="Y2139" s="176"/>
    </row>
    <row r="2140" spans="25:25">
      <c r="Y2140" s="176"/>
    </row>
    <row r="2141" spans="25:25">
      <c r="Y2141" s="176"/>
    </row>
    <row r="2142" spans="25:25">
      <c r="Y2142" s="176"/>
    </row>
    <row r="2143" spans="25:25">
      <c r="Y2143" s="176"/>
    </row>
    <row r="2144" spans="25:25">
      <c r="Y2144" s="176"/>
    </row>
    <row r="2145" spans="25:25">
      <c r="Y2145" s="176"/>
    </row>
    <row r="2146" spans="25:25">
      <c r="Y2146" s="176"/>
    </row>
    <row r="2147" spans="25:25">
      <c r="Y2147" s="176"/>
    </row>
    <row r="2148" spans="25:25">
      <c r="Y2148" s="176"/>
    </row>
    <row r="2149" spans="25:25">
      <c r="Y2149" s="176"/>
    </row>
    <row r="2150" spans="25:25">
      <c r="Y2150" s="176"/>
    </row>
    <row r="2151" spans="25:25">
      <c r="Y2151" s="176"/>
    </row>
    <row r="2152" spans="25:25">
      <c r="Y2152" s="176"/>
    </row>
    <row r="2153" spans="25:25">
      <c r="Y2153" s="176"/>
    </row>
    <row r="2154" spans="25:25">
      <c r="Y2154" s="176"/>
    </row>
    <row r="2155" spans="25:25">
      <c r="Y2155" s="176"/>
    </row>
    <row r="2156" spans="25:25">
      <c r="Y2156" s="176"/>
    </row>
    <row r="2157" spans="25:25">
      <c r="Y2157" s="176"/>
    </row>
    <row r="2158" spans="25:25">
      <c r="Y2158" s="176"/>
    </row>
    <row r="2159" spans="25:25">
      <c r="Y2159" s="176"/>
    </row>
    <row r="2160" spans="25:25">
      <c r="Y2160" s="176"/>
    </row>
    <row r="2161" spans="25:25">
      <c r="Y2161" s="176"/>
    </row>
    <row r="2162" spans="25:25">
      <c r="Y2162" s="176"/>
    </row>
    <row r="2163" spans="25:25">
      <c r="Y2163" s="176"/>
    </row>
    <row r="2164" spans="25:25">
      <c r="Y2164" s="176"/>
    </row>
    <row r="2165" spans="25:25">
      <c r="Y2165" s="176"/>
    </row>
    <row r="2166" spans="25:25">
      <c r="Y2166" s="176"/>
    </row>
    <row r="2167" spans="25:25">
      <c r="Y2167" s="176"/>
    </row>
    <row r="2168" spans="25:25">
      <c r="Y2168" s="176"/>
    </row>
    <row r="2169" spans="25:25">
      <c r="Y2169" s="176"/>
    </row>
    <row r="2170" spans="25:25">
      <c r="Y2170" s="176"/>
    </row>
    <row r="2171" spans="25:25">
      <c r="Y2171" s="176"/>
    </row>
    <row r="2172" spans="25:25">
      <c r="Y2172" s="176"/>
    </row>
    <row r="2173" spans="25:25">
      <c r="Y2173" s="176"/>
    </row>
    <row r="2174" spans="25:25">
      <c r="Y2174" s="176"/>
    </row>
    <row r="2175" spans="25:25">
      <c r="Y2175" s="176"/>
    </row>
    <row r="2176" spans="25:25">
      <c r="Y2176" s="176"/>
    </row>
    <row r="2177" spans="25:25">
      <c r="Y2177" s="176"/>
    </row>
    <row r="2178" spans="25:25">
      <c r="Y2178" s="176"/>
    </row>
    <row r="2179" spans="25:25">
      <c r="Y2179" s="176"/>
    </row>
    <row r="2180" spans="25:25">
      <c r="Y2180" s="176"/>
    </row>
    <row r="2181" spans="25:25">
      <c r="Y2181" s="176"/>
    </row>
    <row r="2182" spans="25:25">
      <c r="Y2182" s="176"/>
    </row>
    <row r="2183" spans="25:25">
      <c r="Y2183" s="176"/>
    </row>
    <row r="2184" spans="25:25">
      <c r="Y2184" s="176"/>
    </row>
    <row r="2185" spans="25:25">
      <c r="Y2185" s="176"/>
    </row>
    <row r="2186" spans="25:25">
      <c r="Y2186" s="176"/>
    </row>
    <row r="2187" spans="25:25">
      <c r="Y2187" s="176"/>
    </row>
    <row r="2188" spans="25:25">
      <c r="Y2188" s="176"/>
    </row>
    <row r="2189" spans="25:25">
      <c r="Y2189" s="176"/>
    </row>
    <row r="2190" spans="25:25">
      <c r="Y2190" s="176"/>
    </row>
    <row r="2191" spans="25:25">
      <c r="Y2191" s="176"/>
    </row>
    <row r="2192" spans="25:25">
      <c r="Y2192" s="176"/>
    </row>
    <row r="2193" spans="25:25">
      <c r="Y2193" s="176"/>
    </row>
    <row r="2194" spans="25:25">
      <c r="Y2194" s="176"/>
    </row>
    <row r="2195" spans="25:25">
      <c r="Y2195" s="176"/>
    </row>
    <row r="2196" spans="25:25">
      <c r="Y2196" s="176"/>
    </row>
    <row r="2197" spans="25:25">
      <c r="Y2197" s="176"/>
    </row>
    <row r="2198" spans="25:25">
      <c r="Y2198" s="176"/>
    </row>
    <row r="2199" spans="25:25">
      <c r="Y2199" s="176"/>
    </row>
    <row r="2200" spans="25:25">
      <c r="Y2200" s="176"/>
    </row>
    <row r="2201" spans="25:25">
      <c r="Y2201" s="176"/>
    </row>
    <row r="2202" spans="25:25">
      <c r="Y2202" s="176"/>
    </row>
    <row r="2203" spans="25:25">
      <c r="Y2203" s="176"/>
    </row>
    <row r="2204" spans="25:25">
      <c r="Y2204" s="176"/>
    </row>
    <row r="2205" spans="25:25">
      <c r="Y2205" s="176"/>
    </row>
    <row r="2206" spans="25:25">
      <c r="Y2206" s="176"/>
    </row>
    <row r="2207" spans="25:25">
      <c r="Y2207" s="176"/>
    </row>
    <row r="2208" spans="25:25">
      <c r="Y2208" s="176"/>
    </row>
    <row r="2209" spans="25:25">
      <c r="Y2209" s="176"/>
    </row>
    <row r="2210" spans="25:25">
      <c r="Y2210" s="176"/>
    </row>
    <row r="2211" spans="25:25">
      <c r="Y2211" s="176"/>
    </row>
    <row r="2212" spans="25:25">
      <c r="Y2212" s="176"/>
    </row>
    <row r="2213" spans="25:25">
      <c r="Y2213" s="176"/>
    </row>
    <row r="2214" spans="25:25">
      <c r="Y2214" s="176"/>
    </row>
    <row r="2215" spans="25:25">
      <c r="Y2215" s="176"/>
    </row>
    <row r="2216" spans="25:25">
      <c r="Y2216" s="176"/>
    </row>
    <row r="2217" spans="25:25">
      <c r="Y2217" s="176"/>
    </row>
    <row r="2218" spans="25:25">
      <c r="Y2218" s="176"/>
    </row>
    <row r="2219" spans="25:25">
      <c r="Y2219" s="176"/>
    </row>
    <row r="2220" spans="25:25">
      <c r="Y2220" s="176"/>
    </row>
    <row r="2221" spans="25:25">
      <c r="Y2221" s="176"/>
    </row>
    <row r="2222" spans="25:25">
      <c r="Y2222" s="176"/>
    </row>
    <row r="2223" spans="25:25">
      <c r="Y2223" s="176"/>
    </row>
    <row r="2224" spans="25:25">
      <c r="Y2224" s="176"/>
    </row>
    <row r="2225" spans="25:25">
      <c r="Y2225" s="176"/>
    </row>
    <row r="2226" spans="25:25">
      <c r="Y2226" s="176"/>
    </row>
    <row r="2227" spans="25:25">
      <c r="Y2227" s="176"/>
    </row>
    <row r="2228" spans="25:25">
      <c r="Y2228" s="176"/>
    </row>
    <row r="2229" spans="25:25">
      <c r="Y2229" s="176"/>
    </row>
    <row r="2230" spans="25:25">
      <c r="Y2230" s="176"/>
    </row>
    <row r="2231" spans="25:25">
      <c r="Y2231" s="176"/>
    </row>
    <row r="2232" spans="25:25">
      <c r="Y2232" s="176"/>
    </row>
    <row r="2233" spans="25:25">
      <c r="Y2233" s="176"/>
    </row>
    <row r="2234" spans="25:25">
      <c r="Y2234" s="176"/>
    </row>
    <row r="2235" spans="25:25">
      <c r="Y2235" s="176"/>
    </row>
    <row r="2236" spans="25:25">
      <c r="Y2236" s="176"/>
    </row>
    <row r="2237" spans="25:25">
      <c r="Y2237" s="176"/>
    </row>
    <row r="2238" spans="25:25">
      <c r="Y2238" s="176"/>
    </row>
    <row r="2239" spans="25:25">
      <c r="Y2239" s="176"/>
    </row>
    <row r="2240" spans="25:25">
      <c r="Y2240" s="176"/>
    </row>
    <row r="2241" spans="25:25">
      <c r="Y2241" s="176"/>
    </row>
    <row r="2242" spans="25:25">
      <c r="Y2242" s="176"/>
    </row>
    <row r="2243" spans="25:25">
      <c r="Y2243" s="176"/>
    </row>
    <row r="2244" spans="25:25">
      <c r="Y2244" s="176"/>
    </row>
    <row r="2245" spans="25:25">
      <c r="Y2245" s="176"/>
    </row>
    <row r="2246" spans="25:25">
      <c r="Y2246" s="176"/>
    </row>
    <row r="2247" spans="25:25">
      <c r="Y2247" s="176"/>
    </row>
    <row r="2248" spans="25:25">
      <c r="Y2248" s="176"/>
    </row>
    <row r="2249" spans="25:25">
      <c r="Y2249" s="176"/>
    </row>
    <row r="2250" spans="25:25">
      <c r="Y2250" s="176"/>
    </row>
    <row r="2251" spans="25:25">
      <c r="Y2251" s="176"/>
    </row>
    <row r="2252" spans="25:25">
      <c r="Y2252" s="176"/>
    </row>
    <row r="2253" spans="25:25">
      <c r="Y2253" s="176"/>
    </row>
    <row r="2254" spans="25:25">
      <c r="Y2254" s="176"/>
    </row>
    <row r="2255" spans="25:25">
      <c r="Y2255" s="176"/>
    </row>
    <row r="2256" spans="25:25">
      <c r="Y2256" s="176"/>
    </row>
    <row r="2257" spans="25:25">
      <c r="Y2257" s="176"/>
    </row>
    <row r="2258" spans="25:25">
      <c r="Y2258" s="176"/>
    </row>
    <row r="2259" spans="25:25">
      <c r="Y2259" s="176"/>
    </row>
    <row r="2260" spans="25:25">
      <c r="Y2260" s="176"/>
    </row>
    <row r="2261" spans="25:25">
      <c r="Y2261" s="176"/>
    </row>
    <row r="2262" spans="25:25">
      <c r="Y2262" s="176"/>
    </row>
    <row r="2263" spans="25:25">
      <c r="Y2263" s="176"/>
    </row>
    <row r="2264" spans="25:25">
      <c r="Y2264" s="176"/>
    </row>
    <row r="2265" spans="25:25">
      <c r="Y2265" s="176"/>
    </row>
    <row r="2266" spans="25:25">
      <c r="Y2266" s="176"/>
    </row>
    <row r="2267" spans="25:25">
      <c r="Y2267" s="176"/>
    </row>
    <row r="2268" spans="25:25">
      <c r="Y2268" s="176"/>
    </row>
    <row r="2269" spans="25:25">
      <c r="Y2269" s="176"/>
    </row>
    <row r="2270" spans="25:25">
      <c r="Y2270" s="176"/>
    </row>
    <row r="2271" spans="25:25">
      <c r="Y2271" s="176"/>
    </row>
    <row r="2272" spans="25:25">
      <c r="Y2272" s="176"/>
    </row>
    <row r="2273" spans="25:25">
      <c r="Y2273" s="176"/>
    </row>
    <row r="2274" spans="25:25">
      <c r="Y2274" s="176"/>
    </row>
    <row r="2275" spans="25:25">
      <c r="Y2275" s="176"/>
    </row>
    <row r="2276" spans="25:25">
      <c r="Y2276" s="176"/>
    </row>
    <row r="2277" spans="25:25">
      <c r="Y2277" s="176"/>
    </row>
    <row r="2278" spans="25:25">
      <c r="Y2278" s="176"/>
    </row>
    <row r="2279" spans="25:25">
      <c r="Y2279" s="176"/>
    </row>
    <row r="2280" spans="25:25">
      <c r="Y2280" s="176"/>
    </row>
    <row r="2281" spans="25:25">
      <c r="Y2281" s="176"/>
    </row>
    <row r="2282" spans="25:25">
      <c r="Y2282" s="176"/>
    </row>
    <row r="2283" spans="25:25">
      <c r="Y2283" s="176"/>
    </row>
    <row r="2284" spans="25:25">
      <c r="Y2284" s="176"/>
    </row>
    <row r="2285" spans="25:25">
      <c r="Y2285" s="176"/>
    </row>
    <row r="2286" spans="25:25">
      <c r="Y2286" s="176"/>
    </row>
    <row r="2287" spans="25:25">
      <c r="Y2287" s="176"/>
    </row>
    <row r="2288" spans="25:25">
      <c r="Y2288" s="176"/>
    </row>
    <row r="2289" spans="25:25">
      <c r="Y2289" s="176"/>
    </row>
    <row r="2290" spans="25:25">
      <c r="Y2290" s="176"/>
    </row>
    <row r="2291" spans="25:25">
      <c r="Y2291" s="176"/>
    </row>
    <row r="2292" spans="25:25">
      <c r="Y2292" s="176"/>
    </row>
    <row r="2293" spans="25:25">
      <c r="Y2293" s="176"/>
    </row>
    <row r="2294" spans="25:25">
      <c r="Y2294" s="176"/>
    </row>
    <row r="2295" spans="25:25">
      <c r="Y2295" s="176"/>
    </row>
    <row r="2296" spans="25:25">
      <c r="Y2296" s="176"/>
    </row>
    <row r="2297" spans="25:25">
      <c r="Y2297" s="176"/>
    </row>
    <row r="2298" spans="25:25">
      <c r="Y2298" s="176"/>
    </row>
    <row r="2299" spans="25:25">
      <c r="Y2299" s="176"/>
    </row>
    <row r="2300" spans="25:25">
      <c r="Y2300" s="176"/>
    </row>
    <row r="2301" spans="25:25">
      <c r="Y2301" s="176"/>
    </row>
    <row r="2302" spans="25:25">
      <c r="Y2302" s="176"/>
    </row>
    <row r="2303" spans="25:25">
      <c r="Y2303" s="176"/>
    </row>
    <row r="2304" spans="25:25">
      <c r="Y2304" s="176"/>
    </row>
    <row r="2305" spans="25:25">
      <c r="Y2305" s="176"/>
    </row>
    <row r="2306" spans="25:25">
      <c r="Y2306" s="176"/>
    </row>
    <row r="2307" spans="25:25">
      <c r="Y2307" s="176"/>
    </row>
    <row r="2308" spans="25:25">
      <c r="Y2308" s="176"/>
    </row>
    <row r="2309" spans="25:25">
      <c r="Y2309" s="176"/>
    </row>
    <row r="2310" spans="25:25">
      <c r="Y2310" s="176"/>
    </row>
    <row r="2311" spans="25:25">
      <c r="Y2311" s="176"/>
    </row>
    <row r="2312" spans="25:25">
      <c r="Y2312" s="176"/>
    </row>
    <row r="2313" spans="25:25">
      <c r="Y2313" s="176"/>
    </row>
    <row r="2314" spans="25:25">
      <c r="Y2314" s="176"/>
    </row>
    <row r="2315" spans="25:25">
      <c r="Y2315" s="176"/>
    </row>
    <row r="2316" spans="25:25">
      <c r="Y2316" s="176"/>
    </row>
    <row r="2317" spans="25:25">
      <c r="Y2317" s="176"/>
    </row>
    <row r="2318" spans="25:25">
      <c r="Y2318" s="176"/>
    </row>
    <row r="2319" spans="25:25">
      <c r="Y2319" s="176"/>
    </row>
    <row r="2320" spans="25:25">
      <c r="Y2320" s="176"/>
    </row>
    <row r="2321" spans="25:25">
      <c r="Y2321" s="176"/>
    </row>
    <row r="2322" spans="25:25">
      <c r="Y2322" s="176"/>
    </row>
    <row r="2323" spans="25:25">
      <c r="Y2323" s="176"/>
    </row>
    <row r="2324" spans="25:25">
      <c r="Y2324" s="176"/>
    </row>
    <row r="2325" spans="25:25">
      <c r="Y2325" s="176"/>
    </row>
    <row r="2326" spans="25:25">
      <c r="Y2326" s="176"/>
    </row>
    <row r="2327" spans="25:25">
      <c r="Y2327" s="176"/>
    </row>
    <row r="2328" spans="25:25">
      <c r="Y2328" s="176"/>
    </row>
    <row r="2329" spans="25:25">
      <c r="Y2329" s="176"/>
    </row>
    <row r="2330" spans="25:25">
      <c r="Y2330" s="176"/>
    </row>
    <row r="2331" spans="25:25">
      <c r="Y2331" s="176"/>
    </row>
    <row r="2332" spans="25:25">
      <c r="Y2332" s="176"/>
    </row>
    <row r="2333" spans="25:25">
      <c r="Y2333" s="176"/>
    </row>
    <row r="2334" spans="25:25">
      <c r="Y2334" s="176"/>
    </row>
    <row r="2335" spans="25:25">
      <c r="Y2335" s="176"/>
    </row>
    <row r="2336" spans="25:25">
      <c r="Y2336" s="176"/>
    </row>
    <row r="2337" spans="25:25">
      <c r="Y2337" s="176"/>
    </row>
    <row r="2338" spans="25:25">
      <c r="Y2338" s="176"/>
    </row>
    <row r="2339" spans="25:25">
      <c r="Y2339" s="176"/>
    </row>
    <row r="2340" spans="25:25">
      <c r="Y2340" s="176"/>
    </row>
    <row r="2341" spans="25:25">
      <c r="Y2341" s="176"/>
    </row>
    <row r="2342" spans="25:25">
      <c r="Y2342" s="176"/>
    </row>
    <row r="2343" spans="25:25">
      <c r="Y2343" s="176"/>
    </row>
    <row r="2344" spans="25:25">
      <c r="Y2344" s="176"/>
    </row>
    <row r="2345" spans="25:25">
      <c r="Y2345" s="176"/>
    </row>
    <row r="2346" spans="25:25">
      <c r="Y2346" s="176"/>
    </row>
    <row r="2347" spans="25:25">
      <c r="Y2347" s="176"/>
    </row>
    <row r="2348" spans="25:25">
      <c r="Y2348" s="176"/>
    </row>
    <row r="2349" spans="25:25">
      <c r="Y2349" s="176"/>
    </row>
    <row r="2350" spans="25:25">
      <c r="Y2350" s="176"/>
    </row>
    <row r="2351" spans="25:25">
      <c r="Y2351" s="176"/>
    </row>
    <row r="2352" spans="25:25">
      <c r="Y2352" s="176"/>
    </row>
    <row r="2353" spans="25:25">
      <c r="Y2353" s="176"/>
    </row>
    <row r="2354" spans="25:25">
      <c r="Y2354" s="176"/>
    </row>
    <row r="2355" spans="25:25">
      <c r="Y2355" s="176"/>
    </row>
    <row r="2356" spans="25:25">
      <c r="Y2356" s="176"/>
    </row>
    <row r="2357" spans="25:25">
      <c r="Y2357" s="176"/>
    </row>
    <row r="2358" spans="25:25">
      <c r="Y2358" s="176"/>
    </row>
    <row r="2359" spans="25:25">
      <c r="Y2359" s="176"/>
    </row>
    <row r="2360" spans="25:25">
      <c r="Y2360" s="176"/>
    </row>
    <row r="2361" spans="25:25">
      <c r="Y2361" s="176"/>
    </row>
    <row r="2362" spans="25:25">
      <c r="Y2362" s="176"/>
    </row>
    <row r="2363" spans="25:25">
      <c r="Y2363" s="176"/>
    </row>
    <row r="2364" spans="25:25">
      <c r="Y2364" s="176"/>
    </row>
    <row r="2365" spans="25:25">
      <c r="Y2365" s="176"/>
    </row>
    <row r="2366" spans="25:25">
      <c r="Y2366" s="176"/>
    </row>
    <row r="2367" spans="25:25">
      <c r="Y2367" s="176"/>
    </row>
    <row r="2368" spans="25:25">
      <c r="Y2368" s="176"/>
    </row>
    <row r="2369" spans="25:25">
      <c r="Y2369" s="176"/>
    </row>
    <row r="2370" spans="25:25">
      <c r="Y2370" s="176"/>
    </row>
    <row r="2371" spans="25:25">
      <c r="Y2371" s="176"/>
    </row>
    <row r="2372" spans="25:25">
      <c r="Y2372" s="176"/>
    </row>
    <row r="2373" spans="25:25">
      <c r="Y2373" s="176"/>
    </row>
    <row r="2374" spans="25:25">
      <c r="Y2374" s="176"/>
    </row>
    <row r="2375" spans="25:25">
      <c r="Y2375" s="176"/>
    </row>
    <row r="2376" spans="25:25">
      <c r="Y2376" s="176"/>
    </row>
    <row r="2377" spans="25:25">
      <c r="Y2377" s="176"/>
    </row>
    <row r="2378" spans="25:25">
      <c r="Y2378" s="176"/>
    </row>
    <row r="2379" spans="25:25">
      <c r="Y2379" s="176"/>
    </row>
    <row r="2380" spans="25:25">
      <c r="Y2380" s="176"/>
    </row>
    <row r="2381" spans="25:25">
      <c r="Y2381" s="176"/>
    </row>
    <row r="2382" spans="25:25">
      <c r="Y2382" s="176"/>
    </row>
    <row r="2383" spans="25:25">
      <c r="Y2383" s="176"/>
    </row>
    <row r="2384" spans="25:25">
      <c r="Y2384" s="176"/>
    </row>
    <row r="2385" spans="25:25">
      <c r="Y2385" s="176"/>
    </row>
    <row r="2386" spans="25:25">
      <c r="Y2386" s="176"/>
    </row>
    <row r="2387" spans="25:25">
      <c r="Y2387" s="176"/>
    </row>
    <row r="2388" spans="25:25">
      <c r="Y2388" s="176"/>
    </row>
    <row r="2389" spans="25:25">
      <c r="Y2389" s="176"/>
    </row>
    <row r="2390" spans="25:25">
      <c r="Y2390" s="176"/>
    </row>
    <row r="2391" spans="25:25">
      <c r="Y2391" s="176"/>
    </row>
    <row r="2392" spans="25:25">
      <c r="Y2392" s="176"/>
    </row>
    <row r="2393" spans="25:25">
      <c r="Y2393" s="176"/>
    </row>
    <row r="2394" spans="25:25">
      <c r="Y2394" s="176"/>
    </row>
    <row r="2395" spans="25:25">
      <c r="Y2395" s="176"/>
    </row>
    <row r="2396" spans="25:25">
      <c r="Y2396" s="176"/>
    </row>
    <row r="2397" spans="25:25">
      <c r="Y2397" s="176"/>
    </row>
    <row r="2398" spans="25:25">
      <c r="Y2398" s="176"/>
    </row>
    <row r="2399" spans="25:25">
      <c r="Y2399" s="176"/>
    </row>
    <row r="2400" spans="25:25">
      <c r="Y2400" s="176"/>
    </row>
    <row r="2401" spans="25:25">
      <c r="Y2401" s="176"/>
    </row>
    <row r="2402" spans="25:25">
      <c r="Y2402" s="176"/>
    </row>
    <row r="2403" spans="25:25">
      <c r="Y2403" s="176"/>
    </row>
    <row r="2404" spans="25:25">
      <c r="Y2404" s="176"/>
    </row>
    <row r="2405" spans="25:25">
      <c r="Y2405" s="176"/>
    </row>
    <row r="2406" spans="25:25">
      <c r="Y2406" s="176"/>
    </row>
    <row r="2407" spans="25:25">
      <c r="Y2407" s="176"/>
    </row>
    <row r="2408" spans="25:25">
      <c r="Y2408" s="176"/>
    </row>
    <row r="2409" spans="25:25">
      <c r="Y2409" s="176"/>
    </row>
    <row r="2410" spans="25:25">
      <c r="Y2410" s="176"/>
    </row>
    <row r="2411" spans="25:25">
      <c r="Y2411" s="176"/>
    </row>
    <row r="2412" spans="25:25">
      <c r="Y2412" s="176"/>
    </row>
    <row r="2413" spans="25:25">
      <c r="Y2413" s="176"/>
    </row>
    <row r="2414" spans="25:25">
      <c r="Y2414" s="176"/>
    </row>
    <row r="2415" spans="25:25">
      <c r="Y2415" s="176"/>
    </row>
    <row r="2416" spans="25:25">
      <c r="Y2416" s="176"/>
    </row>
    <row r="2417" spans="25:25">
      <c r="Y2417" s="176"/>
    </row>
    <row r="2418" spans="25:25">
      <c r="Y2418" s="176"/>
    </row>
    <row r="2419" spans="25:25">
      <c r="Y2419" s="176"/>
    </row>
    <row r="2420" spans="25:25">
      <c r="Y2420" s="176"/>
    </row>
    <row r="2421" spans="25:25">
      <c r="Y2421" s="176"/>
    </row>
    <row r="2422" spans="25:25">
      <c r="Y2422" s="176"/>
    </row>
    <row r="2423" spans="25:25">
      <c r="Y2423" s="176"/>
    </row>
    <row r="2424" spans="25:25">
      <c r="Y2424" s="176"/>
    </row>
    <row r="2425" spans="25:25">
      <c r="Y2425" s="176"/>
    </row>
    <row r="2426" spans="25:25">
      <c r="Y2426" s="176"/>
    </row>
    <row r="2427" spans="25:25">
      <c r="Y2427" s="176"/>
    </row>
    <row r="2428" spans="25:25">
      <c r="Y2428" s="176"/>
    </row>
    <row r="2429" spans="25:25">
      <c r="Y2429" s="176"/>
    </row>
    <row r="2430" spans="25:25">
      <c r="Y2430" s="176"/>
    </row>
    <row r="2431" spans="25:25">
      <c r="Y2431" s="176"/>
    </row>
    <row r="2432" spans="25:25">
      <c r="Y2432" s="176"/>
    </row>
    <row r="2433" spans="25:25">
      <c r="Y2433" s="176"/>
    </row>
    <row r="2434" spans="25:25">
      <c r="Y2434" s="176"/>
    </row>
    <row r="2435" spans="25:25">
      <c r="Y2435" s="176"/>
    </row>
    <row r="2436" spans="25:25">
      <c r="Y2436" s="176"/>
    </row>
    <row r="2437" spans="25:25">
      <c r="Y2437" s="176"/>
    </row>
    <row r="2438" spans="25:25">
      <c r="Y2438" s="176"/>
    </row>
    <row r="2439" spans="25:25">
      <c r="Y2439" s="176"/>
    </row>
    <row r="2440" spans="25:25">
      <c r="Y2440" s="176"/>
    </row>
    <row r="2441" spans="25:25">
      <c r="Y2441" s="176"/>
    </row>
    <row r="2442" spans="25:25">
      <c r="Y2442" s="176"/>
    </row>
    <row r="2443" spans="25:25">
      <c r="Y2443" s="176"/>
    </row>
    <row r="2444" spans="25:25">
      <c r="Y2444" s="176"/>
    </row>
    <row r="2445" spans="25:25">
      <c r="Y2445" s="176"/>
    </row>
    <row r="2446" spans="25:25">
      <c r="Y2446" s="176"/>
    </row>
    <row r="2447" spans="25:25">
      <c r="Y2447" s="176"/>
    </row>
    <row r="2448" spans="25:25">
      <c r="Y2448" s="176"/>
    </row>
    <row r="2449" spans="25:25">
      <c r="Y2449" s="176"/>
    </row>
    <row r="2450" spans="25:25">
      <c r="Y2450" s="176"/>
    </row>
    <row r="2451" spans="25:25">
      <c r="Y2451" s="176"/>
    </row>
    <row r="2452" spans="25:25">
      <c r="Y2452" s="176"/>
    </row>
    <row r="2453" spans="25:25">
      <c r="Y2453" s="176"/>
    </row>
    <row r="2454" spans="25:25">
      <c r="Y2454" s="176"/>
    </row>
    <row r="2455" spans="25:25">
      <c r="Y2455" s="176"/>
    </row>
    <row r="2456" spans="25:25">
      <c r="Y2456" s="176"/>
    </row>
    <row r="2457" spans="25:25">
      <c r="Y2457" s="176"/>
    </row>
    <row r="2458" spans="25:25">
      <c r="Y2458" s="176"/>
    </row>
    <row r="2459" spans="25:25">
      <c r="Y2459" s="176"/>
    </row>
    <row r="2460" spans="25:25">
      <c r="Y2460" s="176"/>
    </row>
    <row r="2461" spans="25:25">
      <c r="Y2461" s="176"/>
    </row>
    <row r="2462" spans="25:25">
      <c r="Y2462" s="176"/>
    </row>
    <row r="2463" spans="25:25">
      <c r="Y2463" s="176"/>
    </row>
    <row r="2464" spans="25:25">
      <c r="Y2464" s="176"/>
    </row>
    <row r="2465" spans="25:25">
      <c r="Y2465" s="176"/>
    </row>
    <row r="2466" spans="25:25">
      <c r="Y2466" s="176"/>
    </row>
    <row r="2467" spans="25:25">
      <c r="Y2467" s="176"/>
    </row>
    <row r="2468" spans="25:25">
      <c r="Y2468" s="176"/>
    </row>
    <row r="2469" spans="25:25">
      <c r="Y2469" s="176"/>
    </row>
    <row r="2470" spans="25:25">
      <c r="Y2470" s="176"/>
    </row>
    <row r="2471" spans="25:25">
      <c r="Y2471" s="176"/>
    </row>
    <row r="2472" spans="25:25">
      <c r="Y2472" s="176"/>
    </row>
    <row r="2473" spans="25:25">
      <c r="Y2473" s="176"/>
    </row>
    <row r="2474" spans="25:25">
      <c r="Y2474" s="176"/>
    </row>
    <row r="2475" spans="25:25">
      <c r="Y2475" s="176"/>
    </row>
    <row r="2476" spans="25:25">
      <c r="Y2476" s="176"/>
    </row>
    <row r="2477" spans="25:25">
      <c r="Y2477" s="176"/>
    </row>
    <row r="2478" spans="25:25">
      <c r="Y2478" s="176"/>
    </row>
    <row r="2479" spans="25:25">
      <c r="Y2479" s="176"/>
    </row>
    <row r="2480" spans="25:25">
      <c r="Y2480" s="176"/>
    </row>
    <row r="2481" spans="25:25">
      <c r="Y2481" s="176"/>
    </row>
    <row r="2482" spans="25:25">
      <c r="Y2482" s="176"/>
    </row>
    <row r="2483" spans="25:25">
      <c r="Y2483" s="176"/>
    </row>
    <row r="2484" spans="25:25">
      <c r="Y2484" s="176"/>
    </row>
    <row r="2485" spans="25:25">
      <c r="Y2485" s="176"/>
    </row>
    <row r="2486" spans="25:25">
      <c r="Y2486" s="176"/>
    </row>
    <row r="2487" spans="25:25">
      <c r="Y2487" s="176"/>
    </row>
    <row r="2488" spans="25:25">
      <c r="Y2488" s="176"/>
    </row>
    <row r="2489" spans="25:25">
      <c r="Y2489" s="176"/>
    </row>
    <row r="2490" spans="25:25">
      <c r="Y2490" s="176"/>
    </row>
    <row r="2491" spans="25:25">
      <c r="Y2491" s="176"/>
    </row>
    <row r="2492" spans="25:25">
      <c r="Y2492" s="176"/>
    </row>
    <row r="2493" spans="25:25">
      <c r="Y2493" s="176"/>
    </row>
    <row r="2494" spans="25:25">
      <c r="Y2494" s="176"/>
    </row>
    <row r="2495" spans="25:25">
      <c r="Y2495" s="176"/>
    </row>
    <row r="2496" spans="25:25">
      <c r="Y2496" s="176"/>
    </row>
    <row r="2497" spans="25:25">
      <c r="Y2497" s="176"/>
    </row>
    <row r="2498" spans="25:25">
      <c r="Y2498" s="176"/>
    </row>
    <row r="2499" spans="25:25">
      <c r="Y2499" s="176"/>
    </row>
    <row r="2500" spans="25:25">
      <c r="Y2500" s="176"/>
    </row>
    <row r="2501" spans="25:25">
      <c r="Y2501" s="176"/>
    </row>
    <row r="2502" spans="25:25">
      <c r="Y2502" s="176"/>
    </row>
    <row r="2503" spans="25:25">
      <c r="Y2503" s="176"/>
    </row>
    <row r="2504" spans="25:25">
      <c r="Y2504" s="176"/>
    </row>
    <row r="2505" spans="25:25">
      <c r="Y2505" s="176"/>
    </row>
    <row r="2506" spans="25:25">
      <c r="Y2506" s="176"/>
    </row>
    <row r="2507" spans="25:25">
      <c r="Y2507" s="176"/>
    </row>
    <row r="2508" spans="25:25">
      <c r="Y2508" s="176"/>
    </row>
    <row r="2509" spans="25:25">
      <c r="Y2509" s="176"/>
    </row>
    <row r="2510" spans="25:25">
      <c r="Y2510" s="176"/>
    </row>
    <row r="2511" spans="25:25">
      <c r="Y2511" s="176"/>
    </row>
    <row r="2512" spans="25:25">
      <c r="Y2512" s="176"/>
    </row>
    <row r="2513" spans="25:25">
      <c r="Y2513" s="176"/>
    </row>
    <row r="2514" spans="25:25">
      <c r="Y2514" s="176"/>
    </row>
    <row r="2515" spans="25:25">
      <c r="Y2515" s="176"/>
    </row>
    <row r="2516" spans="25:25">
      <c r="Y2516" s="176"/>
    </row>
    <row r="2517" spans="25:25">
      <c r="Y2517" s="176"/>
    </row>
    <row r="2518" spans="25:25">
      <c r="Y2518" s="176"/>
    </row>
    <row r="2519" spans="25:25">
      <c r="Y2519" s="176"/>
    </row>
    <row r="2520" spans="25:25">
      <c r="Y2520" s="176"/>
    </row>
    <row r="2521" spans="25:25">
      <c r="Y2521" s="176"/>
    </row>
    <row r="2522" spans="25:25">
      <c r="Y2522" s="176"/>
    </row>
    <row r="2523" spans="25:25">
      <c r="Y2523" s="176"/>
    </row>
    <row r="2524" spans="25:25">
      <c r="Y2524" s="176"/>
    </row>
    <row r="2525" spans="25:25">
      <c r="Y2525" s="176"/>
    </row>
    <row r="2526" spans="25:25">
      <c r="Y2526" s="176"/>
    </row>
    <row r="2527" spans="25:25">
      <c r="Y2527" s="176"/>
    </row>
    <row r="2528" spans="25:25">
      <c r="Y2528" s="176"/>
    </row>
    <row r="2529" spans="25:25">
      <c r="Y2529" s="176"/>
    </row>
    <row r="2530" spans="25:25">
      <c r="Y2530" s="176"/>
    </row>
    <row r="2531" spans="25:25">
      <c r="Y2531" s="176"/>
    </row>
    <row r="2532" spans="25:25">
      <c r="Y2532" s="176"/>
    </row>
    <row r="2533" spans="25:25">
      <c r="Y2533" s="176"/>
    </row>
    <row r="2534" spans="25:25">
      <c r="Y2534" s="176"/>
    </row>
    <row r="2535" spans="25:25">
      <c r="Y2535" s="176"/>
    </row>
    <row r="2536" spans="25:25">
      <c r="Y2536" s="176"/>
    </row>
    <row r="2537" spans="25:25">
      <c r="Y2537" s="176"/>
    </row>
    <row r="2538" spans="25:25">
      <c r="Y2538" s="176"/>
    </row>
    <row r="2539" spans="25:25">
      <c r="Y2539" s="176"/>
    </row>
    <row r="2540" spans="25:25">
      <c r="Y2540" s="176"/>
    </row>
    <row r="2541" spans="25:25">
      <c r="Y2541" s="176"/>
    </row>
    <row r="2542" spans="25:25">
      <c r="Y2542" s="176"/>
    </row>
    <row r="2543" spans="25:25">
      <c r="Y2543" s="176"/>
    </row>
    <row r="2544" spans="25:25">
      <c r="Y2544" s="176"/>
    </row>
    <row r="2545" spans="25:25">
      <c r="Y2545" s="176"/>
    </row>
    <row r="2546" spans="25:25">
      <c r="Y2546" s="176"/>
    </row>
    <row r="2547" spans="25:25">
      <c r="Y2547" s="176"/>
    </row>
    <row r="2548" spans="25:25">
      <c r="Y2548" s="176"/>
    </row>
    <row r="2549" spans="25:25">
      <c r="Y2549" s="176"/>
    </row>
    <row r="2550" spans="25:25">
      <c r="Y2550" s="176"/>
    </row>
    <row r="2551" spans="25:25">
      <c r="Y2551" s="176"/>
    </row>
    <row r="2552" spans="25:25">
      <c r="Y2552" s="176"/>
    </row>
    <row r="2553" spans="25:25">
      <c r="Y2553" s="176"/>
    </row>
    <row r="2554" spans="25:25">
      <c r="Y2554" s="176"/>
    </row>
    <row r="2555" spans="25:25">
      <c r="Y2555" s="176"/>
    </row>
    <row r="2556" spans="25:25">
      <c r="Y2556" s="176"/>
    </row>
    <row r="2557" spans="25:25">
      <c r="Y2557" s="176"/>
    </row>
    <row r="2558" spans="25:25">
      <c r="Y2558" s="176"/>
    </row>
    <row r="2559" spans="25:25">
      <c r="Y2559" s="176"/>
    </row>
    <row r="2560" spans="25:25">
      <c r="Y2560" s="176"/>
    </row>
    <row r="2561" spans="25:25">
      <c r="Y2561" s="176"/>
    </row>
    <row r="2562" spans="25:25">
      <c r="Y2562" s="176"/>
    </row>
    <row r="2563" spans="25:25">
      <c r="Y2563" s="176"/>
    </row>
    <row r="2564" spans="25:25">
      <c r="Y2564" s="176"/>
    </row>
    <row r="2565" spans="25:25">
      <c r="Y2565" s="176"/>
    </row>
    <row r="2566" spans="25:25">
      <c r="Y2566" s="176"/>
    </row>
    <row r="2567" spans="25:25">
      <c r="Y2567" s="176"/>
    </row>
    <row r="2568" spans="25:25">
      <c r="Y2568" s="176"/>
    </row>
    <row r="2569" spans="25:25">
      <c r="Y2569" s="176"/>
    </row>
    <row r="2570" spans="25:25">
      <c r="Y2570" s="176"/>
    </row>
    <row r="2571" spans="25:25">
      <c r="Y2571" s="176"/>
    </row>
    <row r="2572" spans="25:25">
      <c r="Y2572" s="176"/>
    </row>
    <row r="2573" spans="25:25">
      <c r="Y2573" s="176"/>
    </row>
    <row r="2574" spans="25:25">
      <c r="Y2574" s="176"/>
    </row>
    <row r="2575" spans="25:25">
      <c r="Y2575" s="176"/>
    </row>
    <row r="2576" spans="25:25">
      <c r="Y2576" s="176"/>
    </row>
    <row r="2577" spans="25:25">
      <c r="Y2577" s="176"/>
    </row>
    <row r="2578" spans="25:25">
      <c r="Y2578" s="176"/>
    </row>
    <row r="2579" spans="25:25">
      <c r="Y2579" s="176"/>
    </row>
    <row r="2580" spans="25:25">
      <c r="Y2580" s="176"/>
    </row>
    <row r="2581" spans="25:25">
      <c r="Y2581" s="176"/>
    </row>
    <row r="2582" spans="25:25">
      <c r="Y2582" s="176"/>
    </row>
    <row r="2583" spans="25:25">
      <c r="Y2583" s="176"/>
    </row>
    <row r="2584" spans="25:25">
      <c r="Y2584" s="176"/>
    </row>
    <row r="2585" spans="25:25">
      <c r="Y2585" s="176"/>
    </row>
    <row r="2586" spans="25:25">
      <c r="Y2586" s="176"/>
    </row>
    <row r="2587" spans="25:25">
      <c r="Y2587" s="176"/>
    </row>
    <row r="2588" spans="25:25">
      <c r="Y2588" s="176"/>
    </row>
    <row r="2589" spans="25:25">
      <c r="Y2589" s="176"/>
    </row>
    <row r="2590" spans="25:25">
      <c r="Y2590" s="176"/>
    </row>
    <row r="2591" spans="25:25">
      <c r="Y2591" s="176"/>
    </row>
    <row r="2592" spans="25:25">
      <c r="Y2592" s="176"/>
    </row>
    <row r="2593" spans="25:25">
      <c r="Y2593" s="176"/>
    </row>
    <row r="2594" spans="25:25">
      <c r="Y2594" s="176"/>
    </row>
    <row r="2595" spans="25:25">
      <c r="Y2595" s="176"/>
    </row>
    <row r="2596" spans="25:25">
      <c r="Y2596" s="176"/>
    </row>
    <row r="2597" spans="25:25">
      <c r="Y2597" s="176"/>
    </row>
    <row r="2598" spans="25:25">
      <c r="Y2598" s="176"/>
    </row>
    <row r="2599" spans="25:25">
      <c r="Y2599" s="176"/>
    </row>
    <row r="2600" spans="25:25">
      <c r="Y2600" s="176"/>
    </row>
    <row r="2601" spans="25:25">
      <c r="Y2601" s="176"/>
    </row>
    <row r="2602" spans="25:25">
      <c r="Y2602" s="176"/>
    </row>
    <row r="2603" spans="25:25">
      <c r="Y2603" s="176"/>
    </row>
    <row r="2604" spans="25:25">
      <c r="Y2604" s="176"/>
    </row>
    <row r="2605" spans="25:25">
      <c r="Y2605" s="176"/>
    </row>
    <row r="2606" spans="25:25">
      <c r="Y2606" s="176"/>
    </row>
    <row r="2607" spans="25:25">
      <c r="Y2607" s="176"/>
    </row>
    <row r="2608" spans="25:25">
      <c r="Y2608" s="176"/>
    </row>
    <row r="2609" spans="25:25">
      <c r="Y2609" s="176"/>
    </row>
    <row r="2610" spans="25:25">
      <c r="Y2610" s="176"/>
    </row>
    <row r="2611" spans="25:25">
      <c r="Y2611" s="176"/>
    </row>
    <row r="2612" spans="25:25">
      <c r="Y2612" s="176"/>
    </row>
    <row r="2613" spans="25:25">
      <c r="Y2613" s="176"/>
    </row>
    <row r="2614" spans="25:25">
      <c r="Y2614" s="176"/>
    </row>
    <row r="2615" spans="25:25">
      <c r="Y2615" s="176"/>
    </row>
    <row r="2616" spans="25:25">
      <c r="Y2616" s="176"/>
    </row>
    <row r="2617" spans="25:25">
      <c r="Y2617" s="176"/>
    </row>
    <row r="2618" spans="25:25">
      <c r="Y2618" s="176"/>
    </row>
    <row r="2619" spans="25:25">
      <c r="Y2619" s="176"/>
    </row>
    <row r="2620" spans="25:25">
      <c r="Y2620" s="176"/>
    </row>
    <row r="2621" spans="25:25">
      <c r="Y2621" s="176"/>
    </row>
    <row r="2622" spans="25:25">
      <c r="Y2622" s="176"/>
    </row>
    <row r="2623" spans="25:25">
      <c r="Y2623" s="176"/>
    </row>
    <row r="2624" spans="25:25">
      <c r="Y2624" s="176"/>
    </row>
    <row r="2625" spans="25:25">
      <c r="Y2625" s="176"/>
    </row>
    <row r="2626" spans="25:25">
      <c r="Y2626" s="176"/>
    </row>
    <row r="2627" spans="25:25">
      <c r="Y2627" s="176"/>
    </row>
    <row r="2628" spans="25:25">
      <c r="Y2628" s="176"/>
    </row>
    <row r="2629" spans="25:25">
      <c r="Y2629" s="176"/>
    </row>
    <row r="2630" spans="25:25">
      <c r="Y2630" s="176"/>
    </row>
    <row r="2631" spans="25:25">
      <c r="Y2631" s="176"/>
    </row>
    <row r="2632" spans="25:25">
      <c r="Y2632" s="176"/>
    </row>
    <row r="2633" spans="25:25">
      <c r="Y2633" s="176"/>
    </row>
    <row r="2634" spans="25:25">
      <c r="Y2634" s="176"/>
    </row>
    <row r="2635" spans="25:25">
      <c r="Y2635" s="176"/>
    </row>
    <row r="2636" spans="25:25">
      <c r="Y2636" s="176"/>
    </row>
    <row r="2637" spans="25:25">
      <c r="Y2637" s="176"/>
    </row>
    <row r="2638" spans="25:25">
      <c r="Y2638" s="176"/>
    </row>
    <row r="2639" spans="25:25">
      <c r="Y2639" s="176"/>
    </row>
    <row r="2640" spans="25:25">
      <c r="Y2640" s="176"/>
    </row>
    <row r="2641" spans="25:25">
      <c r="Y2641" s="176"/>
    </row>
    <row r="2642" spans="25:25">
      <c r="Y2642" s="176"/>
    </row>
    <row r="2643" spans="25:25">
      <c r="Y2643" s="176"/>
    </row>
    <row r="2644" spans="25:25">
      <c r="Y2644" s="176"/>
    </row>
    <row r="2645" spans="25:25">
      <c r="Y2645" s="176"/>
    </row>
    <row r="2646" spans="25:25">
      <c r="Y2646" s="176"/>
    </row>
    <row r="2647" spans="25:25">
      <c r="Y2647" s="176"/>
    </row>
    <row r="2648" spans="25:25">
      <c r="Y2648" s="176"/>
    </row>
    <row r="2649" spans="25:25">
      <c r="Y2649" s="176"/>
    </row>
    <row r="2650" spans="25:25">
      <c r="Y2650" s="176"/>
    </row>
    <row r="2651" spans="25:25">
      <c r="Y2651" s="176"/>
    </row>
    <row r="2652" spans="25:25">
      <c r="Y2652" s="176"/>
    </row>
    <row r="2653" spans="25:25">
      <c r="Y2653" s="176"/>
    </row>
    <row r="2654" spans="25:25">
      <c r="Y2654" s="176"/>
    </row>
    <row r="2655" spans="25:25">
      <c r="Y2655" s="176"/>
    </row>
    <row r="2656" spans="25:25">
      <c r="Y2656" s="176"/>
    </row>
    <row r="2657" spans="25:25">
      <c r="Y2657" s="176"/>
    </row>
    <row r="2658" spans="25:25">
      <c r="Y2658" s="176"/>
    </row>
    <row r="2659" spans="25:25">
      <c r="Y2659" s="176"/>
    </row>
    <row r="2660" spans="25:25">
      <c r="Y2660" s="176"/>
    </row>
    <row r="2661" spans="25:25">
      <c r="Y2661" s="176"/>
    </row>
    <row r="2662" spans="25:25">
      <c r="Y2662" s="176"/>
    </row>
    <row r="2663" spans="25:25">
      <c r="Y2663" s="176"/>
    </row>
    <row r="2664" spans="25:25">
      <c r="Y2664" s="176"/>
    </row>
    <row r="2665" spans="25:25">
      <c r="Y2665" s="176"/>
    </row>
    <row r="2666" spans="25:25">
      <c r="Y2666" s="176"/>
    </row>
    <row r="2667" spans="25:25">
      <c r="Y2667" s="176"/>
    </row>
    <row r="2668" spans="25:25">
      <c r="Y2668" s="176"/>
    </row>
    <row r="2669" spans="25:25">
      <c r="Y2669" s="176"/>
    </row>
    <row r="2670" spans="25:25">
      <c r="Y2670" s="176"/>
    </row>
    <row r="2671" spans="25:25">
      <c r="Y2671" s="176"/>
    </row>
    <row r="2672" spans="25:25">
      <c r="Y2672" s="176"/>
    </row>
    <row r="2673" spans="25:25">
      <c r="Y2673" s="176"/>
    </row>
    <row r="2674" spans="25:25">
      <c r="Y2674" s="176"/>
    </row>
    <row r="2675" spans="25:25">
      <c r="Y2675" s="176"/>
    </row>
    <row r="2676" spans="25:25">
      <c r="Y2676" s="176"/>
    </row>
    <row r="2677" spans="25:25">
      <c r="Y2677" s="176"/>
    </row>
    <row r="2678" spans="25:25">
      <c r="Y2678" s="176"/>
    </row>
    <row r="2679" spans="25:25">
      <c r="Y2679" s="176"/>
    </row>
    <row r="2680" spans="25:25">
      <c r="Y2680" s="176"/>
    </row>
    <row r="2681" spans="25:25">
      <c r="Y2681" s="176"/>
    </row>
    <row r="2682" spans="25:25">
      <c r="Y2682" s="176"/>
    </row>
    <row r="2683" spans="25:25">
      <c r="Y2683" s="176"/>
    </row>
    <row r="2684" spans="25:25">
      <c r="Y2684" s="176"/>
    </row>
    <row r="2685" spans="25:25">
      <c r="Y2685" s="176"/>
    </row>
    <row r="2686" spans="25:25">
      <c r="Y2686" s="176"/>
    </row>
    <row r="2687" spans="25:25">
      <c r="Y2687" s="176"/>
    </row>
    <row r="2688" spans="25:25">
      <c r="Y2688" s="176"/>
    </row>
    <row r="2689" spans="25:25">
      <c r="Y2689" s="176"/>
    </row>
    <row r="2690" spans="25:25">
      <c r="Y2690" s="176"/>
    </row>
    <row r="2691" spans="25:25">
      <c r="Y2691" s="176"/>
    </row>
    <row r="2692" spans="25:25">
      <c r="Y2692" s="176"/>
    </row>
    <row r="2693" spans="25:25">
      <c r="Y2693" s="176"/>
    </row>
    <row r="2694" spans="25:25">
      <c r="Y2694" s="176"/>
    </row>
    <row r="2695" spans="25:25">
      <c r="Y2695" s="176"/>
    </row>
    <row r="2696" spans="25:25">
      <c r="Y2696" s="176"/>
    </row>
    <row r="2697" spans="25:25">
      <c r="Y2697" s="176"/>
    </row>
    <row r="2698" spans="25:25">
      <c r="Y2698" s="176"/>
    </row>
    <row r="2699" spans="25:25">
      <c r="Y2699" s="176"/>
    </row>
    <row r="2700" spans="25:25">
      <c r="Y2700" s="176"/>
    </row>
    <row r="2701" spans="25:25">
      <c r="Y2701" s="176"/>
    </row>
    <row r="2702" spans="25:25">
      <c r="Y2702" s="176"/>
    </row>
    <row r="2703" spans="25:25">
      <c r="Y2703" s="176"/>
    </row>
    <row r="2704" spans="25:25">
      <c r="Y2704" s="176"/>
    </row>
    <row r="2705" spans="25:25">
      <c r="Y2705" s="176"/>
    </row>
    <row r="2706" spans="25:25">
      <c r="Y2706" s="176"/>
    </row>
    <row r="2707" spans="25:25">
      <c r="Y2707" s="176"/>
    </row>
    <row r="2708" spans="25:25">
      <c r="Y2708" s="176"/>
    </row>
    <row r="2709" spans="25:25">
      <c r="Y2709" s="176"/>
    </row>
    <row r="2710" spans="25:25">
      <c r="Y2710" s="176"/>
    </row>
    <row r="2711" spans="25:25">
      <c r="Y2711" s="176"/>
    </row>
    <row r="2712" spans="25:25">
      <c r="Y2712" s="176"/>
    </row>
    <row r="2713" spans="25:25">
      <c r="Y2713" s="176"/>
    </row>
    <row r="2714" spans="25:25">
      <c r="Y2714" s="176"/>
    </row>
    <row r="2715" spans="25:25">
      <c r="Y2715" s="176"/>
    </row>
    <row r="2716" spans="25:25">
      <c r="Y2716" s="176"/>
    </row>
    <row r="2717" spans="25:25">
      <c r="Y2717" s="176"/>
    </row>
    <row r="2718" spans="25:25">
      <c r="Y2718" s="176"/>
    </row>
    <row r="2719" spans="25:25">
      <c r="Y2719" s="176"/>
    </row>
    <row r="2720" spans="25:25">
      <c r="Y2720" s="176"/>
    </row>
    <row r="2721" spans="25:25">
      <c r="Y2721" s="176"/>
    </row>
    <row r="2722" spans="25:25">
      <c r="Y2722" s="176"/>
    </row>
    <row r="2723" spans="25:25">
      <c r="Y2723" s="176"/>
    </row>
    <row r="2724" spans="25:25">
      <c r="Y2724" s="176"/>
    </row>
    <row r="2725" spans="25:25">
      <c r="Y2725" s="176"/>
    </row>
    <row r="2726" spans="25:25">
      <c r="Y2726" s="176"/>
    </row>
    <row r="2727" spans="25:25">
      <c r="Y2727" s="176"/>
    </row>
    <row r="2728" spans="25:25">
      <c r="Y2728" s="176"/>
    </row>
    <row r="2729" spans="25:25">
      <c r="Y2729" s="176"/>
    </row>
    <row r="2730" spans="25:25">
      <c r="Y2730" s="176"/>
    </row>
    <row r="2731" spans="25:25">
      <c r="Y2731" s="176"/>
    </row>
    <row r="2732" spans="25:25">
      <c r="Y2732" s="176"/>
    </row>
    <row r="2733" spans="25:25">
      <c r="Y2733" s="176"/>
    </row>
    <row r="2734" spans="25:25">
      <c r="Y2734" s="176"/>
    </row>
    <row r="2735" spans="25:25">
      <c r="Y2735" s="176"/>
    </row>
    <row r="2736" spans="25:25">
      <c r="Y2736" s="176"/>
    </row>
    <row r="2737" spans="25:25">
      <c r="Y2737" s="176"/>
    </row>
    <row r="2738" spans="25:25">
      <c r="Y2738" s="176"/>
    </row>
    <row r="2739" spans="25:25">
      <c r="Y2739" s="176"/>
    </row>
    <row r="2740" spans="25:25">
      <c r="Y2740" s="176"/>
    </row>
    <row r="2741" spans="25:25">
      <c r="Y2741" s="176"/>
    </row>
    <row r="2742" spans="25:25">
      <c r="Y2742" s="176"/>
    </row>
    <row r="2743" spans="25:25">
      <c r="Y2743" s="176"/>
    </row>
    <row r="2744" spans="25:25">
      <c r="Y2744" s="176"/>
    </row>
    <row r="2745" spans="25:25">
      <c r="Y2745" s="176"/>
    </row>
    <row r="2746" spans="25:25">
      <c r="Y2746" s="176"/>
    </row>
    <row r="2747" spans="25:25">
      <c r="Y2747" s="176"/>
    </row>
    <row r="2748" spans="25:25">
      <c r="Y2748" s="176"/>
    </row>
    <row r="2749" spans="25:25">
      <c r="Y2749" s="176"/>
    </row>
    <row r="2750" spans="25:25">
      <c r="Y2750" s="176"/>
    </row>
    <row r="2751" spans="25:25">
      <c r="Y2751" s="176"/>
    </row>
    <row r="2752" spans="25:25">
      <c r="Y2752" s="176"/>
    </row>
    <row r="2753" spans="25:25">
      <c r="Y2753" s="176"/>
    </row>
    <row r="2754" spans="25:25">
      <c r="Y2754" s="176"/>
    </row>
    <row r="2755" spans="25:25">
      <c r="Y2755" s="176"/>
    </row>
    <row r="2756" spans="25:25">
      <c r="Y2756" s="176"/>
    </row>
    <row r="2757" spans="25:25">
      <c r="Y2757" s="176"/>
    </row>
    <row r="2758" spans="25:25">
      <c r="Y2758" s="176"/>
    </row>
    <row r="2759" spans="25:25">
      <c r="Y2759" s="176"/>
    </row>
    <row r="2760" spans="25:25">
      <c r="Y2760" s="176"/>
    </row>
    <row r="2761" spans="25:25">
      <c r="Y2761" s="176"/>
    </row>
    <row r="2762" spans="25:25">
      <c r="Y2762" s="176"/>
    </row>
    <row r="2763" spans="25:25">
      <c r="Y2763" s="176"/>
    </row>
    <row r="2764" spans="25:25">
      <c r="Y2764" s="176"/>
    </row>
    <row r="2765" spans="25:25">
      <c r="Y2765" s="176"/>
    </row>
    <row r="2766" spans="25:25">
      <c r="Y2766" s="176"/>
    </row>
    <row r="2767" spans="25:25">
      <c r="Y2767" s="176"/>
    </row>
    <row r="2768" spans="25:25">
      <c r="Y2768" s="176"/>
    </row>
    <row r="2769" spans="25:25">
      <c r="Y2769" s="176"/>
    </row>
    <row r="2770" spans="25:25">
      <c r="Y2770" s="176"/>
    </row>
    <row r="2771" spans="25:25">
      <c r="Y2771" s="176"/>
    </row>
    <row r="2772" spans="25:25">
      <c r="Y2772" s="176"/>
    </row>
    <row r="2773" spans="25:25">
      <c r="Y2773" s="176"/>
    </row>
    <row r="2774" spans="25:25">
      <c r="Y2774" s="176"/>
    </row>
    <row r="2775" spans="25:25">
      <c r="Y2775" s="176"/>
    </row>
    <row r="2776" spans="25:25">
      <c r="Y2776" s="176"/>
    </row>
    <row r="2777" spans="25:25">
      <c r="Y2777" s="176"/>
    </row>
    <row r="2778" spans="25:25">
      <c r="Y2778" s="176"/>
    </row>
    <row r="2779" spans="25:25">
      <c r="Y2779" s="176"/>
    </row>
    <row r="2780" spans="25:25">
      <c r="Y2780" s="176"/>
    </row>
    <row r="2781" spans="25:25">
      <c r="Y2781" s="176"/>
    </row>
    <row r="2782" spans="25:25">
      <c r="Y2782" s="176"/>
    </row>
    <row r="2783" spans="25:25">
      <c r="Y2783" s="176"/>
    </row>
    <row r="2784" spans="25:25">
      <c r="Y2784" s="176"/>
    </row>
    <row r="2785" spans="25:25">
      <c r="Y2785" s="176"/>
    </row>
    <row r="2786" spans="25:25">
      <c r="Y2786" s="176"/>
    </row>
    <row r="2787" spans="25:25">
      <c r="Y2787" s="176"/>
    </row>
    <row r="2788" spans="25:25">
      <c r="Y2788" s="176"/>
    </row>
    <row r="2789" spans="25:25">
      <c r="Y2789" s="176"/>
    </row>
    <row r="2790" spans="25:25">
      <c r="Y2790" s="176"/>
    </row>
    <row r="2791" spans="25:25">
      <c r="Y2791" s="176"/>
    </row>
    <row r="2792" spans="25:25">
      <c r="Y2792" s="176"/>
    </row>
    <row r="2793" spans="25:25">
      <c r="Y2793" s="176"/>
    </row>
    <row r="2794" spans="25:25">
      <c r="Y2794" s="176"/>
    </row>
    <row r="2795" spans="25:25">
      <c r="Y2795" s="176"/>
    </row>
    <row r="2796" spans="25:25">
      <c r="Y2796" s="176"/>
    </row>
    <row r="2797" spans="25:25">
      <c r="Y2797" s="176"/>
    </row>
    <row r="2798" spans="25:25">
      <c r="Y2798" s="176"/>
    </row>
    <row r="2799" spans="25:25">
      <c r="Y2799" s="176"/>
    </row>
    <row r="2800" spans="25:25">
      <c r="Y2800" s="176"/>
    </row>
    <row r="2801" spans="25:25">
      <c r="Y2801" s="176"/>
    </row>
    <row r="2802" spans="25:25">
      <c r="Y2802" s="176"/>
    </row>
    <row r="2803" spans="25:25">
      <c r="Y2803" s="176"/>
    </row>
    <row r="2804" spans="25:25">
      <c r="Y2804" s="176"/>
    </row>
    <row r="2805" spans="25:25">
      <c r="Y2805" s="176"/>
    </row>
    <row r="2806" spans="25:25">
      <c r="Y2806" s="176"/>
    </row>
    <row r="2807" spans="25:25">
      <c r="Y2807" s="176"/>
    </row>
    <row r="2808" spans="25:25">
      <c r="Y2808" s="176"/>
    </row>
    <row r="2809" spans="25:25">
      <c r="Y2809" s="176"/>
    </row>
    <row r="2810" spans="25:25">
      <c r="Y2810" s="176"/>
    </row>
    <row r="2811" spans="25:25">
      <c r="Y2811" s="176"/>
    </row>
    <row r="2812" spans="25:25">
      <c r="Y2812" s="176"/>
    </row>
    <row r="2813" spans="25:25">
      <c r="Y2813" s="176"/>
    </row>
    <row r="2814" spans="25:25">
      <c r="Y2814" s="176"/>
    </row>
    <row r="2815" spans="25:25">
      <c r="Y2815" s="176"/>
    </row>
    <row r="2816" spans="25:25">
      <c r="Y2816" s="176"/>
    </row>
    <row r="2817" spans="25:25">
      <c r="Y2817" s="176"/>
    </row>
    <row r="2818" spans="25:25">
      <c r="Y2818" s="176"/>
    </row>
    <row r="2819" spans="25:25">
      <c r="Y2819" s="176"/>
    </row>
    <row r="2820" spans="25:25">
      <c r="Y2820" s="176"/>
    </row>
    <row r="2821" spans="25:25">
      <c r="Y2821" s="176"/>
    </row>
    <row r="2822" spans="25:25">
      <c r="Y2822" s="176"/>
    </row>
    <row r="2823" spans="25:25">
      <c r="Y2823" s="176"/>
    </row>
    <row r="2824" spans="25:25">
      <c r="Y2824" s="176"/>
    </row>
    <row r="2825" spans="25:25">
      <c r="Y2825" s="176"/>
    </row>
    <row r="2826" spans="25:25">
      <c r="Y2826" s="176"/>
    </row>
    <row r="2827" spans="25:25">
      <c r="Y2827" s="176"/>
    </row>
    <row r="2828" spans="25:25">
      <c r="Y2828" s="176"/>
    </row>
    <row r="2829" spans="25:25">
      <c r="Y2829" s="176"/>
    </row>
    <row r="2830" spans="25:25">
      <c r="Y2830" s="176"/>
    </row>
    <row r="2831" spans="25:25">
      <c r="Y2831" s="176"/>
    </row>
    <row r="2832" spans="25:25">
      <c r="Y2832" s="176"/>
    </row>
    <row r="2833" spans="25:25">
      <c r="Y2833" s="176"/>
    </row>
    <row r="2834" spans="25:25">
      <c r="Y2834" s="176"/>
    </row>
    <row r="2835" spans="25:25">
      <c r="Y2835" s="176"/>
    </row>
    <row r="2836" spans="25:25">
      <c r="Y2836" s="176"/>
    </row>
    <row r="2837" spans="25:25">
      <c r="Y2837" s="176"/>
    </row>
    <row r="2838" spans="25:25">
      <c r="Y2838" s="176"/>
    </row>
    <row r="2839" spans="25:25">
      <c r="Y2839" s="176"/>
    </row>
    <row r="2840" spans="25:25">
      <c r="Y2840" s="176"/>
    </row>
    <row r="2841" spans="25:25">
      <c r="Y2841" s="176"/>
    </row>
    <row r="2842" spans="25:25">
      <c r="Y2842" s="176"/>
    </row>
    <row r="2843" spans="25:25">
      <c r="Y2843" s="176"/>
    </row>
    <row r="2844" spans="25:25">
      <c r="Y2844" s="176"/>
    </row>
    <row r="2845" spans="25:25">
      <c r="Y2845" s="176"/>
    </row>
    <row r="2846" spans="25:25">
      <c r="Y2846" s="176"/>
    </row>
    <row r="2847" spans="25:25">
      <c r="Y2847" s="176"/>
    </row>
    <row r="2848" spans="25:25">
      <c r="Y2848" s="176"/>
    </row>
    <row r="2849" spans="25:25">
      <c r="Y2849" s="176"/>
    </row>
    <row r="2850" spans="25:25">
      <c r="Y2850" s="176"/>
    </row>
    <row r="2851" spans="25:25">
      <c r="Y2851" s="176"/>
    </row>
    <row r="2852" spans="25:25">
      <c r="Y2852" s="176"/>
    </row>
    <row r="2853" spans="25:25">
      <c r="Y2853" s="176"/>
    </row>
    <row r="2854" spans="25:25">
      <c r="Y2854" s="176"/>
    </row>
    <row r="2855" spans="25:25">
      <c r="Y2855" s="176"/>
    </row>
    <row r="2856" spans="25:25">
      <c r="Y2856" s="176"/>
    </row>
    <row r="2857" spans="25:25">
      <c r="Y2857" s="176"/>
    </row>
    <row r="2858" spans="25:25">
      <c r="Y2858" s="176"/>
    </row>
    <row r="2859" spans="25:25">
      <c r="Y2859" s="176"/>
    </row>
    <row r="2860" spans="25:25">
      <c r="Y2860" s="176"/>
    </row>
    <row r="2861" spans="25:25">
      <c r="Y2861" s="176"/>
    </row>
    <row r="2862" spans="25:25">
      <c r="Y2862" s="176"/>
    </row>
    <row r="2863" spans="25:25">
      <c r="Y2863" s="176"/>
    </row>
    <row r="2864" spans="25:25">
      <c r="Y2864" s="176"/>
    </row>
    <row r="2865" spans="25:25">
      <c r="Y2865" s="176"/>
    </row>
    <row r="2866" spans="25:25">
      <c r="Y2866" s="176"/>
    </row>
    <row r="2867" spans="25:25">
      <c r="Y2867" s="176"/>
    </row>
    <row r="2868" spans="25:25">
      <c r="Y2868" s="176"/>
    </row>
    <row r="2869" spans="25:25">
      <c r="Y2869" s="176"/>
    </row>
    <row r="2870" spans="25:25">
      <c r="Y2870" s="176"/>
    </row>
    <row r="2871" spans="25:25">
      <c r="Y2871" s="176"/>
    </row>
    <row r="2872" spans="25:25">
      <c r="Y2872" s="176"/>
    </row>
    <row r="2873" spans="25:25">
      <c r="Y2873" s="176"/>
    </row>
    <row r="2874" spans="25:25">
      <c r="Y2874" s="176"/>
    </row>
    <row r="2875" spans="25:25">
      <c r="Y2875" s="176"/>
    </row>
    <row r="2876" spans="25:25">
      <c r="Y2876" s="176"/>
    </row>
    <row r="2877" spans="25:25">
      <c r="Y2877" s="176"/>
    </row>
    <row r="2878" spans="25:25">
      <c r="Y2878" s="176"/>
    </row>
    <row r="2879" spans="25:25">
      <c r="Y2879" s="176"/>
    </row>
    <row r="2880" spans="25:25">
      <c r="Y2880" s="176"/>
    </row>
    <row r="2881" spans="25:25">
      <c r="Y2881" s="176"/>
    </row>
    <row r="2882" spans="25:25">
      <c r="Y2882" s="176"/>
    </row>
    <row r="2883" spans="25:25">
      <c r="Y2883" s="176"/>
    </row>
    <row r="2884" spans="25:25">
      <c r="Y2884" s="176"/>
    </row>
    <row r="2885" spans="25:25">
      <c r="Y2885" s="176"/>
    </row>
    <row r="2886" spans="25:25">
      <c r="Y2886" s="176"/>
    </row>
    <row r="2887" spans="25:25">
      <c r="Y2887" s="176"/>
    </row>
    <row r="2888" spans="25:25">
      <c r="Y2888" s="176"/>
    </row>
    <row r="2889" spans="25:25">
      <c r="Y2889" s="176"/>
    </row>
    <row r="2890" spans="25:25">
      <c r="Y2890" s="176"/>
    </row>
    <row r="2891" spans="25:25">
      <c r="Y2891" s="176"/>
    </row>
    <row r="2892" spans="25:25">
      <c r="Y2892" s="176"/>
    </row>
    <row r="2893" spans="25:25">
      <c r="Y2893" s="176"/>
    </row>
    <row r="2894" spans="25:25">
      <c r="Y2894" s="176"/>
    </row>
    <row r="2895" spans="25:25">
      <c r="Y2895" s="176"/>
    </row>
    <row r="2896" spans="25:25">
      <c r="Y2896" s="176"/>
    </row>
    <row r="2897" spans="25:25">
      <c r="Y2897" s="176"/>
    </row>
    <row r="2898" spans="25:25">
      <c r="Y2898" s="176"/>
    </row>
    <row r="2899" spans="25:25">
      <c r="Y2899" s="176"/>
    </row>
    <row r="2900" spans="25:25">
      <c r="Y2900" s="176"/>
    </row>
    <row r="2901" spans="25:25">
      <c r="Y2901" s="176"/>
    </row>
    <row r="2902" spans="25:25">
      <c r="Y2902" s="176"/>
    </row>
    <row r="2903" spans="25:25">
      <c r="Y2903" s="176"/>
    </row>
    <row r="2904" spans="25:25">
      <c r="Y2904" s="176"/>
    </row>
    <row r="2905" spans="25:25">
      <c r="Y2905" s="176"/>
    </row>
    <row r="2906" spans="25:25">
      <c r="Y2906" s="176"/>
    </row>
    <row r="2907" spans="25:25">
      <c r="Y2907" s="176"/>
    </row>
    <row r="2908" spans="25:25">
      <c r="Y2908" s="176"/>
    </row>
    <row r="2909" spans="25:25">
      <c r="Y2909" s="176"/>
    </row>
    <row r="2910" spans="25:25">
      <c r="Y2910" s="176"/>
    </row>
    <row r="2911" spans="25:25">
      <c r="Y2911" s="176"/>
    </row>
    <row r="2912" spans="25:25">
      <c r="Y2912" s="176"/>
    </row>
    <row r="2913" spans="25:25">
      <c r="Y2913" s="176"/>
    </row>
    <row r="2914" spans="25:25">
      <c r="Y2914" s="176"/>
    </row>
    <row r="2915" spans="25:25">
      <c r="Y2915" s="176"/>
    </row>
    <row r="2916" spans="25:25">
      <c r="Y2916" s="176"/>
    </row>
    <row r="2917" spans="25:25">
      <c r="Y2917" s="176"/>
    </row>
    <row r="2918" spans="25:25">
      <c r="Y2918" s="176"/>
    </row>
    <row r="2919" spans="25:25">
      <c r="Y2919" s="176"/>
    </row>
    <row r="2920" spans="25:25">
      <c r="Y2920" s="176"/>
    </row>
    <row r="2921" spans="25:25">
      <c r="Y2921" s="176"/>
    </row>
    <row r="2922" spans="25:25">
      <c r="Y2922" s="176"/>
    </row>
    <row r="2923" spans="25:25">
      <c r="Y2923" s="176"/>
    </row>
    <row r="2924" spans="25:25">
      <c r="Y2924" s="176"/>
    </row>
    <row r="2925" spans="25:25">
      <c r="Y2925" s="176"/>
    </row>
    <row r="2926" spans="25:25">
      <c r="Y2926" s="176"/>
    </row>
    <row r="2927" spans="25:25">
      <c r="Y2927" s="176"/>
    </row>
    <row r="2928" spans="25:25">
      <c r="Y2928" s="176"/>
    </row>
    <row r="2929" spans="25:25">
      <c r="Y2929" s="176"/>
    </row>
    <row r="2930" spans="25:25">
      <c r="Y2930" s="176"/>
    </row>
    <row r="2931" spans="25:25">
      <c r="Y2931" s="176"/>
    </row>
    <row r="2932" spans="25:25">
      <c r="Y2932" s="176"/>
    </row>
    <row r="2933" spans="25:25">
      <c r="Y2933" s="176"/>
    </row>
    <row r="2934" spans="25:25">
      <c r="Y2934" s="176"/>
    </row>
    <row r="2935" spans="25:25">
      <c r="Y2935" s="176"/>
    </row>
    <row r="2936" spans="25:25">
      <c r="Y2936" s="176"/>
    </row>
    <row r="2937" spans="25:25">
      <c r="Y2937" s="176"/>
    </row>
    <row r="2938" spans="25:25">
      <c r="Y2938" s="176"/>
    </row>
    <row r="2939" spans="25:25">
      <c r="Y2939" s="176"/>
    </row>
    <row r="2940" spans="25:25">
      <c r="Y2940" s="176"/>
    </row>
    <row r="2941" spans="25:25">
      <c r="Y2941" s="176"/>
    </row>
    <row r="2942" spans="25:25">
      <c r="Y2942" s="176"/>
    </row>
    <row r="2943" spans="25:25">
      <c r="Y2943" s="176"/>
    </row>
    <row r="2944" spans="25:25">
      <c r="Y2944" s="176"/>
    </row>
    <row r="2945" spans="25:25">
      <c r="Y2945" s="176"/>
    </row>
    <row r="2946" spans="25:25">
      <c r="Y2946" s="176"/>
    </row>
    <row r="2947" spans="25:25">
      <c r="Y2947" s="176"/>
    </row>
    <row r="2948" spans="25:25">
      <c r="Y2948" s="176"/>
    </row>
    <row r="2949" spans="25:25">
      <c r="Y2949" s="176"/>
    </row>
    <row r="2950" spans="25:25">
      <c r="Y2950" s="176"/>
    </row>
    <row r="2951" spans="25:25">
      <c r="Y2951" s="176"/>
    </row>
    <row r="2952" spans="25:25">
      <c r="Y2952" s="176"/>
    </row>
    <row r="2953" spans="25:25">
      <c r="Y2953" s="176"/>
    </row>
    <row r="2954" spans="25:25">
      <c r="Y2954" s="176"/>
    </row>
    <row r="2955" spans="25:25">
      <c r="Y2955" s="176"/>
    </row>
    <row r="2956" spans="25:25">
      <c r="Y2956" s="176"/>
    </row>
    <row r="2957" spans="25:25">
      <c r="Y2957" s="176"/>
    </row>
    <row r="2958" spans="25:25">
      <c r="Y2958" s="176"/>
    </row>
    <row r="2959" spans="25:25">
      <c r="Y2959" s="176"/>
    </row>
    <row r="2960" spans="25:25">
      <c r="Y2960" s="176"/>
    </row>
    <row r="2961" spans="25:25">
      <c r="Y2961" s="176"/>
    </row>
    <row r="2962" spans="25:25">
      <c r="Y2962" s="176"/>
    </row>
    <row r="2963" spans="25:25">
      <c r="Y2963" s="176"/>
    </row>
    <row r="2964" spans="25:25">
      <c r="Y2964" s="176"/>
    </row>
    <row r="2965" spans="25:25">
      <c r="Y2965" s="176"/>
    </row>
    <row r="2966" spans="25:25">
      <c r="Y2966" s="176"/>
    </row>
    <row r="2967" spans="25:25">
      <c r="Y2967" s="176"/>
    </row>
    <row r="2968" spans="25:25">
      <c r="Y2968" s="176"/>
    </row>
    <row r="2969" spans="25:25">
      <c r="Y2969" s="176"/>
    </row>
    <row r="2970" spans="25:25">
      <c r="Y2970" s="176"/>
    </row>
    <row r="2971" spans="25:25">
      <c r="Y2971" s="176"/>
    </row>
    <row r="2972" spans="25:25">
      <c r="Y2972" s="176"/>
    </row>
    <row r="2973" spans="25:25">
      <c r="Y2973" s="176"/>
    </row>
    <row r="2974" spans="25:25">
      <c r="Y2974" s="176"/>
    </row>
    <row r="2975" spans="25:25">
      <c r="Y2975" s="176"/>
    </row>
    <row r="2976" spans="25:25">
      <c r="Y2976" s="176"/>
    </row>
    <row r="2977" spans="25:25">
      <c r="Y2977" s="176"/>
    </row>
    <row r="2978" spans="25:25">
      <c r="Y2978" s="176"/>
    </row>
    <row r="2979" spans="25:25">
      <c r="Y2979" s="176"/>
    </row>
    <row r="2980" spans="25:25">
      <c r="Y2980" s="176"/>
    </row>
    <row r="2981" spans="25:25">
      <c r="Y2981" s="176"/>
    </row>
    <row r="2982" spans="25:25">
      <c r="Y2982" s="176"/>
    </row>
    <row r="2983" spans="25:25">
      <c r="Y2983" s="176"/>
    </row>
    <row r="2984" spans="25:25">
      <c r="Y2984" s="176"/>
    </row>
    <row r="2985" spans="25:25">
      <c r="Y2985" s="176"/>
    </row>
    <row r="2986" spans="25:25">
      <c r="Y2986" s="176"/>
    </row>
    <row r="2987" spans="25:25">
      <c r="Y2987" s="176"/>
    </row>
    <row r="2988" spans="25:25">
      <c r="Y2988" s="176"/>
    </row>
    <row r="2989" spans="25:25">
      <c r="Y2989" s="176"/>
    </row>
    <row r="2990" spans="25:25">
      <c r="Y2990" s="176"/>
    </row>
    <row r="2991" spans="25:25">
      <c r="Y2991" s="176"/>
    </row>
    <row r="2992" spans="25:25">
      <c r="Y2992" s="176"/>
    </row>
    <row r="2993" spans="25:25">
      <c r="Y2993" s="176"/>
    </row>
    <row r="2994" spans="25:25">
      <c r="Y2994" s="176"/>
    </row>
    <row r="2995" spans="25:25">
      <c r="Y2995" s="176"/>
    </row>
    <row r="2996" spans="25:25">
      <c r="Y2996" s="176"/>
    </row>
    <row r="2997" spans="25:25">
      <c r="Y2997" s="176"/>
    </row>
    <row r="2998" spans="25:25">
      <c r="Y2998" s="176"/>
    </row>
    <row r="2999" spans="25:25">
      <c r="Y2999" s="176"/>
    </row>
    <row r="3000" spans="25:25">
      <c r="Y3000" s="176"/>
    </row>
    <row r="3001" spans="25:25">
      <c r="Y3001" s="176"/>
    </row>
    <row r="3002" spans="25:25">
      <c r="Y3002" s="176"/>
    </row>
    <row r="3003" spans="25:25">
      <c r="Y3003" s="176"/>
    </row>
    <row r="3004" spans="25:25">
      <c r="Y3004" s="176"/>
    </row>
    <row r="3005" spans="25:25">
      <c r="Y3005" s="176"/>
    </row>
    <row r="3006" spans="25:25">
      <c r="Y3006" s="176"/>
    </row>
    <row r="3007" spans="25:25">
      <c r="Y3007" s="176"/>
    </row>
    <row r="3008" spans="25:25">
      <c r="Y3008" s="176"/>
    </row>
    <row r="3009" spans="25:25">
      <c r="Y3009" s="176"/>
    </row>
    <row r="3010" spans="25:25">
      <c r="Y3010" s="176"/>
    </row>
    <row r="3011" spans="25:25">
      <c r="Y3011" s="176"/>
    </row>
    <row r="3012" spans="25:25">
      <c r="Y3012" s="176"/>
    </row>
    <row r="3013" spans="25:25">
      <c r="Y3013" s="176"/>
    </row>
    <row r="3014" spans="25:25">
      <c r="Y3014" s="176"/>
    </row>
    <row r="3015" spans="25:25">
      <c r="Y3015" s="176"/>
    </row>
    <row r="3016" spans="25:25">
      <c r="Y3016" s="176"/>
    </row>
    <row r="3017" spans="25:25">
      <c r="Y3017" s="176"/>
    </row>
    <row r="3018" spans="25:25">
      <c r="Y3018" s="176"/>
    </row>
    <row r="3019" spans="25:25">
      <c r="Y3019" s="176"/>
    </row>
    <row r="3020" spans="25:25">
      <c r="Y3020" s="176"/>
    </row>
    <row r="3021" spans="25:25">
      <c r="Y3021" s="176"/>
    </row>
    <row r="3022" spans="25:25">
      <c r="Y3022" s="176"/>
    </row>
    <row r="3023" spans="25:25">
      <c r="Y3023" s="176"/>
    </row>
    <row r="3024" spans="25:25">
      <c r="Y3024" s="176"/>
    </row>
    <row r="3025" spans="25:25">
      <c r="Y3025" s="176"/>
    </row>
    <row r="3026" spans="25:25">
      <c r="Y3026" s="176"/>
    </row>
    <row r="3027" spans="25:25">
      <c r="Y3027" s="176"/>
    </row>
    <row r="3028" spans="25:25">
      <c r="Y3028" s="176"/>
    </row>
    <row r="3029" spans="25:25">
      <c r="Y3029" s="176"/>
    </row>
    <row r="3030" spans="25:25">
      <c r="Y3030" s="176"/>
    </row>
    <row r="3031" spans="25:25">
      <c r="Y3031" s="176"/>
    </row>
    <row r="3032" spans="25:25">
      <c r="Y3032" s="176"/>
    </row>
    <row r="3033" spans="25:25">
      <c r="Y3033" s="176"/>
    </row>
    <row r="3034" spans="25:25">
      <c r="Y3034" s="176"/>
    </row>
    <row r="3035" spans="25:25">
      <c r="Y3035" s="176"/>
    </row>
    <row r="3036" spans="25:25">
      <c r="Y3036" s="176"/>
    </row>
    <row r="3037" spans="25:25">
      <c r="Y3037" s="176"/>
    </row>
    <row r="3038" spans="25:25">
      <c r="Y3038" s="176"/>
    </row>
    <row r="3039" spans="25:25">
      <c r="Y3039" s="176"/>
    </row>
    <row r="3040" spans="25:25">
      <c r="Y3040" s="176"/>
    </row>
    <row r="3041" spans="25:25">
      <c r="Y3041" s="176"/>
    </row>
    <row r="3042" spans="25:25">
      <c r="Y3042" s="176"/>
    </row>
    <row r="3043" spans="25:25">
      <c r="Y3043" s="176"/>
    </row>
    <row r="3044" spans="25:25">
      <c r="Y3044" s="176"/>
    </row>
    <row r="3045" spans="25:25">
      <c r="Y3045" s="176"/>
    </row>
    <row r="3046" spans="25:25">
      <c r="Y3046" s="176"/>
    </row>
    <row r="3047" spans="25:25">
      <c r="Y3047" s="176"/>
    </row>
    <row r="3048" spans="25:25">
      <c r="Y3048" s="176"/>
    </row>
    <row r="3049" spans="25:25">
      <c r="Y3049" s="176"/>
    </row>
    <row r="3050" spans="25:25">
      <c r="Y3050" s="176"/>
    </row>
    <row r="3051" spans="25:25">
      <c r="Y3051" s="176"/>
    </row>
    <row r="3052" spans="25:25">
      <c r="Y3052" s="176"/>
    </row>
    <row r="3053" spans="25:25">
      <c r="Y3053" s="176"/>
    </row>
    <row r="3054" spans="25:25">
      <c r="Y3054" s="176"/>
    </row>
    <row r="3055" spans="25:25">
      <c r="Y3055" s="176"/>
    </row>
    <row r="3056" spans="25:25">
      <c r="Y3056" s="176"/>
    </row>
    <row r="3057" spans="25:25">
      <c r="Y3057" s="176"/>
    </row>
    <row r="3058" spans="25:25">
      <c r="Y3058" s="176"/>
    </row>
    <row r="3059" spans="25:25">
      <c r="Y3059" s="176"/>
    </row>
    <row r="3060" spans="25:25">
      <c r="Y3060" s="176"/>
    </row>
    <row r="3061" spans="25:25">
      <c r="Y3061" s="176"/>
    </row>
    <row r="3062" spans="25:25">
      <c r="Y3062" s="176"/>
    </row>
    <row r="3063" spans="25:25">
      <c r="Y3063" s="176"/>
    </row>
    <row r="3064" spans="25:25">
      <c r="Y3064" s="176"/>
    </row>
    <row r="3065" spans="25:25">
      <c r="Y3065" s="176"/>
    </row>
    <row r="3066" spans="25:25">
      <c r="Y3066" s="176"/>
    </row>
    <row r="3067" spans="25:25">
      <c r="Y3067" s="176"/>
    </row>
    <row r="3068" spans="25:25">
      <c r="Y3068" s="176"/>
    </row>
    <row r="3069" spans="25:25">
      <c r="Y3069" s="176"/>
    </row>
    <row r="3070" spans="25:25">
      <c r="Y3070" s="176"/>
    </row>
    <row r="3071" spans="25:25">
      <c r="Y3071" s="176"/>
    </row>
    <row r="3072" spans="25:25">
      <c r="Y3072" s="176"/>
    </row>
    <row r="3073" spans="25:25">
      <c r="Y3073" s="176"/>
    </row>
    <row r="3074" spans="25:25">
      <c r="Y3074" s="176"/>
    </row>
    <row r="3075" spans="25:25">
      <c r="Y3075" s="176"/>
    </row>
    <row r="3076" spans="25:25">
      <c r="Y3076" s="176"/>
    </row>
    <row r="3077" spans="25:25">
      <c r="Y3077" s="176"/>
    </row>
    <row r="3078" spans="25:25">
      <c r="Y3078" s="176"/>
    </row>
    <row r="3079" spans="25:25">
      <c r="Y3079" s="176"/>
    </row>
    <row r="3080" spans="25:25">
      <c r="Y3080" s="176"/>
    </row>
    <row r="3081" spans="25:25">
      <c r="Y3081" s="176"/>
    </row>
    <row r="3082" spans="25:25">
      <c r="Y3082" s="176"/>
    </row>
    <row r="3083" spans="25:25">
      <c r="Y3083" s="176"/>
    </row>
    <row r="3084" spans="25:25">
      <c r="Y3084" s="176"/>
    </row>
    <row r="3085" spans="25:25">
      <c r="Y3085" s="176"/>
    </row>
    <row r="3086" spans="25:25">
      <c r="Y3086" s="176"/>
    </row>
    <row r="3087" spans="25:25">
      <c r="Y3087" s="176"/>
    </row>
    <row r="3088" spans="25:25">
      <c r="Y3088" s="176"/>
    </row>
    <row r="3089" spans="25:25">
      <c r="Y3089" s="176"/>
    </row>
    <row r="3090" spans="25:25">
      <c r="Y3090" s="176"/>
    </row>
    <row r="3091" spans="25:25">
      <c r="Y3091" s="176"/>
    </row>
    <row r="3092" spans="25:25">
      <c r="Y3092" s="176"/>
    </row>
    <row r="3093" spans="25:25">
      <c r="Y3093" s="176"/>
    </row>
    <row r="3094" spans="25:25">
      <c r="Y3094" s="176"/>
    </row>
    <row r="3095" spans="25:25">
      <c r="Y3095" s="176"/>
    </row>
    <row r="3096" spans="25:25">
      <c r="Y3096" s="176"/>
    </row>
    <row r="3097" spans="25:25">
      <c r="Y3097" s="176"/>
    </row>
    <row r="3098" spans="25:25">
      <c r="Y3098" s="176"/>
    </row>
    <row r="3099" spans="25:25">
      <c r="Y3099" s="176"/>
    </row>
    <row r="3100" spans="25:25">
      <c r="Y3100" s="176"/>
    </row>
    <row r="3101" spans="25:25">
      <c r="Y3101" s="176"/>
    </row>
    <row r="3102" spans="25:25">
      <c r="Y3102" s="176"/>
    </row>
    <row r="3103" spans="25:25">
      <c r="Y3103" s="176"/>
    </row>
    <row r="3104" spans="25:25">
      <c r="Y3104" s="176"/>
    </row>
    <row r="3105" spans="25:25">
      <c r="Y3105" s="176"/>
    </row>
    <row r="3106" spans="25:25">
      <c r="Y3106" s="176"/>
    </row>
    <row r="3107" spans="25:25">
      <c r="Y3107" s="176"/>
    </row>
    <row r="3108" spans="25:25">
      <c r="Y3108" s="176"/>
    </row>
    <row r="3109" spans="25:25">
      <c r="Y3109" s="176"/>
    </row>
    <row r="3110" spans="25:25">
      <c r="Y3110" s="176"/>
    </row>
    <row r="3111" spans="25:25">
      <c r="Y3111" s="176"/>
    </row>
    <row r="3112" spans="25:25">
      <c r="Y3112" s="176"/>
    </row>
    <row r="3113" spans="25:25">
      <c r="Y3113" s="176"/>
    </row>
    <row r="3114" spans="25:25">
      <c r="Y3114" s="176"/>
    </row>
    <row r="3115" spans="25:25">
      <c r="Y3115" s="176"/>
    </row>
    <row r="3116" spans="25:25">
      <c r="Y3116" s="176"/>
    </row>
    <row r="3117" spans="25:25">
      <c r="Y3117" s="176"/>
    </row>
    <row r="3118" spans="25:25">
      <c r="Y3118" s="176"/>
    </row>
    <row r="3119" spans="25:25">
      <c r="Y3119" s="176"/>
    </row>
    <row r="3120" spans="25:25">
      <c r="Y3120" s="176"/>
    </row>
    <row r="3121" spans="25:25">
      <c r="Y3121" s="176"/>
    </row>
    <row r="3122" spans="25:25">
      <c r="Y3122" s="176"/>
    </row>
    <row r="3123" spans="25:25">
      <c r="Y3123" s="176"/>
    </row>
    <row r="3124" spans="25:25">
      <c r="Y3124" s="176"/>
    </row>
    <row r="3125" spans="25:25">
      <c r="Y3125" s="176"/>
    </row>
    <row r="3126" spans="25:25">
      <c r="Y3126" s="176"/>
    </row>
    <row r="3127" spans="25:25">
      <c r="Y3127" s="176"/>
    </row>
    <row r="3128" spans="25:25">
      <c r="Y3128" s="176"/>
    </row>
    <row r="3129" spans="25:25">
      <c r="Y3129" s="176"/>
    </row>
    <row r="3130" spans="25:25">
      <c r="Y3130" s="176"/>
    </row>
    <row r="3131" spans="25:25">
      <c r="Y3131" s="176"/>
    </row>
    <row r="3132" spans="25:25">
      <c r="Y3132" s="176"/>
    </row>
    <row r="3133" spans="25:25">
      <c r="Y3133" s="176"/>
    </row>
    <row r="3134" spans="25:25">
      <c r="Y3134" s="176"/>
    </row>
    <row r="3135" spans="25:25">
      <c r="Y3135" s="176"/>
    </row>
    <row r="3136" spans="25:25">
      <c r="Y3136" s="176"/>
    </row>
    <row r="3137" spans="25:25">
      <c r="Y3137" s="176"/>
    </row>
    <row r="3138" spans="25:25">
      <c r="Y3138" s="176"/>
    </row>
    <row r="3139" spans="25:25">
      <c r="Y3139" s="176"/>
    </row>
    <row r="3140" spans="25:25">
      <c r="Y3140" s="176"/>
    </row>
    <row r="3141" spans="25:25">
      <c r="Y3141" s="176"/>
    </row>
    <row r="3142" spans="25:25">
      <c r="Y3142" s="176"/>
    </row>
    <row r="3143" spans="25:25">
      <c r="Y3143" s="176"/>
    </row>
    <row r="3144" spans="25:25">
      <c r="Y3144" s="176"/>
    </row>
    <row r="3145" spans="25:25">
      <c r="Y3145" s="176"/>
    </row>
    <row r="3146" spans="25:25">
      <c r="Y3146" s="176"/>
    </row>
    <row r="3147" spans="25:25">
      <c r="Y3147" s="176"/>
    </row>
    <row r="3148" spans="25:25">
      <c r="Y3148" s="176"/>
    </row>
    <row r="3149" spans="25:25">
      <c r="Y3149" s="176"/>
    </row>
    <row r="3150" spans="25:25">
      <c r="Y3150" s="176"/>
    </row>
    <row r="3151" spans="25:25">
      <c r="Y3151" s="176"/>
    </row>
    <row r="3152" spans="25:25">
      <c r="Y3152" s="176"/>
    </row>
    <row r="3153" spans="25:25">
      <c r="Y3153" s="176"/>
    </row>
    <row r="3154" spans="25:25">
      <c r="Y3154" s="176"/>
    </row>
    <row r="3155" spans="25:25">
      <c r="Y3155" s="176"/>
    </row>
    <row r="3156" spans="25:25">
      <c r="Y3156" s="176"/>
    </row>
    <row r="3157" spans="25:25">
      <c r="Y3157" s="176"/>
    </row>
    <row r="3158" spans="25:25">
      <c r="Y3158" s="176"/>
    </row>
    <row r="3159" spans="25:25">
      <c r="Y3159" s="176"/>
    </row>
    <row r="3160" spans="25:25">
      <c r="Y3160" s="176"/>
    </row>
    <row r="3161" spans="25:25">
      <c r="Y3161" s="176"/>
    </row>
    <row r="3162" spans="25:25">
      <c r="Y3162" s="176"/>
    </row>
    <row r="3163" spans="25:25">
      <c r="Y3163" s="176"/>
    </row>
    <row r="3164" spans="25:25">
      <c r="Y3164" s="176"/>
    </row>
    <row r="3165" spans="25:25">
      <c r="Y3165" s="176"/>
    </row>
    <row r="3166" spans="25:25">
      <c r="Y3166" s="176"/>
    </row>
    <row r="3167" spans="25:25">
      <c r="Y3167" s="176"/>
    </row>
    <row r="3168" spans="25:25">
      <c r="Y3168" s="176"/>
    </row>
    <row r="3169" spans="25:25">
      <c r="Y3169" s="176"/>
    </row>
    <row r="3170" spans="25:25">
      <c r="Y3170" s="176"/>
    </row>
    <row r="3171" spans="25:25">
      <c r="Y3171" s="176"/>
    </row>
    <row r="3172" spans="25:25">
      <c r="Y3172" s="176"/>
    </row>
    <row r="3173" spans="25:25">
      <c r="Y3173" s="176"/>
    </row>
    <row r="3174" spans="25:25">
      <c r="Y3174" s="176"/>
    </row>
    <row r="3175" spans="25:25">
      <c r="Y3175" s="176"/>
    </row>
    <row r="3176" spans="25:25">
      <c r="Y3176" s="176"/>
    </row>
    <row r="3177" spans="25:25">
      <c r="Y3177" s="176"/>
    </row>
    <row r="3178" spans="25:25">
      <c r="Y3178" s="176"/>
    </row>
    <row r="3179" spans="25:25">
      <c r="Y3179" s="176"/>
    </row>
    <row r="3180" spans="25:25">
      <c r="Y3180" s="176"/>
    </row>
    <row r="3181" spans="25:25">
      <c r="Y3181" s="176"/>
    </row>
    <row r="3182" spans="25:25">
      <c r="Y3182" s="176"/>
    </row>
    <row r="3183" spans="25:25">
      <c r="Y3183" s="176"/>
    </row>
    <row r="3184" spans="25:25">
      <c r="Y3184" s="176"/>
    </row>
    <row r="3185" spans="25:25">
      <c r="Y3185" s="176"/>
    </row>
    <row r="3186" spans="25:25">
      <c r="Y3186" s="176"/>
    </row>
    <row r="3187" spans="25:25">
      <c r="Y3187" s="176"/>
    </row>
    <row r="3188" spans="25:25">
      <c r="Y3188" s="176"/>
    </row>
    <row r="3189" spans="25:25">
      <c r="Y3189" s="176"/>
    </row>
    <row r="3190" spans="25:25">
      <c r="Y3190" s="176"/>
    </row>
    <row r="3191" spans="25:25">
      <c r="Y3191" s="176"/>
    </row>
    <row r="3192" spans="25:25">
      <c r="Y3192" s="176"/>
    </row>
    <row r="3193" spans="25:25">
      <c r="Y3193" s="176"/>
    </row>
    <row r="3194" spans="25:25">
      <c r="Y3194" s="176"/>
    </row>
    <row r="3195" spans="25:25">
      <c r="Y3195" s="176"/>
    </row>
    <row r="3196" spans="25:25">
      <c r="Y3196" s="176"/>
    </row>
    <row r="3197" spans="25:25">
      <c r="Y3197" s="176"/>
    </row>
    <row r="3198" spans="25:25">
      <c r="Y3198" s="176"/>
    </row>
    <row r="3199" spans="25:25">
      <c r="Y3199" s="176"/>
    </row>
    <row r="3200" spans="25:25">
      <c r="Y3200" s="176"/>
    </row>
    <row r="3201" spans="25:25">
      <c r="Y3201" s="176"/>
    </row>
    <row r="3202" spans="25:25">
      <c r="Y3202" s="176"/>
    </row>
    <row r="3203" spans="25:25">
      <c r="Y3203" s="176"/>
    </row>
    <row r="3204" spans="25:25">
      <c r="Y3204" s="176"/>
    </row>
    <row r="3205" spans="25:25">
      <c r="Y3205" s="176"/>
    </row>
    <row r="3206" spans="25:25">
      <c r="Y3206" s="176"/>
    </row>
    <row r="3207" spans="25:25">
      <c r="Y3207" s="176"/>
    </row>
    <row r="3208" spans="25:25">
      <c r="Y3208" s="176"/>
    </row>
    <row r="3209" spans="25:25">
      <c r="Y3209" s="176"/>
    </row>
    <row r="3210" spans="25:25">
      <c r="Y3210" s="176"/>
    </row>
    <row r="3211" spans="25:25">
      <c r="Y3211" s="176"/>
    </row>
    <row r="3212" spans="25:25">
      <c r="Y3212" s="176"/>
    </row>
    <row r="3213" spans="25:25">
      <c r="Y3213" s="176"/>
    </row>
    <row r="3214" spans="25:25">
      <c r="Y3214" s="176"/>
    </row>
    <row r="3215" spans="25:25">
      <c r="Y3215" s="176"/>
    </row>
    <row r="3216" spans="25:25">
      <c r="Y3216" s="176"/>
    </row>
    <row r="3217" spans="25:25">
      <c r="Y3217" s="176"/>
    </row>
    <row r="3218" spans="25:25">
      <c r="Y3218" s="176"/>
    </row>
    <row r="3219" spans="25:25">
      <c r="Y3219" s="176"/>
    </row>
    <row r="3220" spans="25:25">
      <c r="Y3220" s="176"/>
    </row>
    <row r="3221" spans="25:25">
      <c r="Y3221" s="176"/>
    </row>
    <row r="3222" spans="25:25">
      <c r="Y3222" s="176"/>
    </row>
    <row r="3223" spans="25:25">
      <c r="Y3223" s="176"/>
    </row>
    <row r="3224" spans="25:25">
      <c r="Y3224" s="176"/>
    </row>
    <row r="3225" spans="25:25">
      <c r="Y3225" s="176"/>
    </row>
    <row r="3226" spans="25:25">
      <c r="Y3226" s="176"/>
    </row>
    <row r="3227" spans="25:25">
      <c r="Y3227" s="176"/>
    </row>
    <row r="3228" spans="25:25">
      <c r="Y3228" s="176"/>
    </row>
    <row r="3229" spans="25:25">
      <c r="Y3229" s="176"/>
    </row>
    <row r="3230" spans="25:25">
      <c r="Y3230" s="176"/>
    </row>
    <row r="3231" spans="25:25">
      <c r="Y3231" s="176"/>
    </row>
    <row r="3232" spans="25:25">
      <c r="Y3232" s="176"/>
    </row>
    <row r="3233" spans="25:25">
      <c r="Y3233" s="176"/>
    </row>
    <row r="3234" spans="25:25">
      <c r="Y3234" s="176"/>
    </row>
    <row r="3235" spans="25:25">
      <c r="Y3235" s="176"/>
    </row>
    <row r="3236" spans="25:25">
      <c r="Y3236" s="176"/>
    </row>
    <row r="3237" spans="25:25">
      <c r="Y3237" s="176"/>
    </row>
    <row r="3238" spans="25:25">
      <c r="Y3238" s="176"/>
    </row>
    <row r="3239" spans="25:25">
      <c r="Y3239" s="176"/>
    </row>
    <row r="3240" spans="25:25">
      <c r="Y3240" s="176"/>
    </row>
    <row r="3241" spans="25:25">
      <c r="Y3241" s="176"/>
    </row>
    <row r="3242" spans="25:25">
      <c r="Y3242" s="176"/>
    </row>
    <row r="3243" spans="25:25">
      <c r="Y3243" s="176"/>
    </row>
    <row r="3244" spans="25:25">
      <c r="Y3244" s="176"/>
    </row>
    <row r="3245" spans="25:25">
      <c r="Y3245" s="176"/>
    </row>
    <row r="3246" spans="25:25">
      <c r="Y3246" s="176"/>
    </row>
    <row r="3247" spans="25:25">
      <c r="Y3247" s="176"/>
    </row>
    <row r="3248" spans="25:25">
      <c r="Y3248" s="176"/>
    </row>
    <row r="3249" spans="25:25">
      <c r="Y3249" s="176"/>
    </row>
    <row r="3250" spans="25:25">
      <c r="Y3250" s="176"/>
    </row>
    <row r="3251" spans="25:25">
      <c r="Y3251" s="176"/>
    </row>
    <row r="3252" spans="25:25">
      <c r="Y3252" s="176"/>
    </row>
    <row r="3253" spans="25:25">
      <c r="Y3253" s="176"/>
    </row>
    <row r="3254" spans="25:25">
      <c r="Y3254" s="176"/>
    </row>
    <row r="3255" spans="25:25">
      <c r="Y3255" s="176"/>
    </row>
    <row r="3256" spans="25:25">
      <c r="Y3256" s="176"/>
    </row>
    <row r="3257" spans="25:25">
      <c r="Y3257" s="176"/>
    </row>
    <row r="3258" spans="25:25">
      <c r="Y3258" s="176"/>
    </row>
    <row r="3259" spans="25:25">
      <c r="Y3259" s="176"/>
    </row>
    <row r="3260" spans="25:25">
      <c r="Y3260" s="176"/>
    </row>
    <row r="3261" spans="25:25">
      <c r="Y3261" s="176"/>
    </row>
    <row r="3262" spans="25:25">
      <c r="Y3262" s="176"/>
    </row>
    <row r="3263" spans="25:25">
      <c r="Y3263" s="176"/>
    </row>
    <row r="3264" spans="25:25">
      <c r="Y3264" s="176"/>
    </row>
    <row r="3265" spans="25:25">
      <c r="Y3265" s="176"/>
    </row>
    <row r="3266" spans="25:25">
      <c r="Y3266" s="176"/>
    </row>
    <row r="3267" spans="25:25">
      <c r="Y3267" s="176"/>
    </row>
    <row r="3268" spans="25:25">
      <c r="Y3268" s="176"/>
    </row>
    <row r="3269" spans="25:25">
      <c r="Y3269" s="176"/>
    </row>
    <row r="3270" spans="25:25">
      <c r="Y3270" s="176"/>
    </row>
    <row r="3271" spans="25:25">
      <c r="Y3271" s="176"/>
    </row>
    <row r="3272" spans="25:25">
      <c r="Y3272" s="176"/>
    </row>
    <row r="3273" spans="25:25">
      <c r="Y3273" s="176"/>
    </row>
    <row r="3274" spans="25:25">
      <c r="Y3274" s="176"/>
    </row>
    <row r="3275" spans="25:25">
      <c r="Y3275" s="176"/>
    </row>
    <row r="3276" spans="25:25">
      <c r="Y3276" s="176"/>
    </row>
    <row r="3277" spans="25:25">
      <c r="Y3277" s="176"/>
    </row>
    <row r="3278" spans="25:25">
      <c r="Y3278" s="176"/>
    </row>
    <row r="3279" spans="25:25">
      <c r="Y3279" s="176"/>
    </row>
    <row r="3280" spans="25:25">
      <c r="Y3280" s="176"/>
    </row>
    <row r="3281" spans="25:25">
      <c r="Y3281" s="176"/>
    </row>
    <row r="3282" spans="25:25">
      <c r="Y3282" s="176"/>
    </row>
    <row r="3283" spans="25:25">
      <c r="Y3283" s="176"/>
    </row>
    <row r="3284" spans="25:25">
      <c r="Y3284" s="176"/>
    </row>
    <row r="3285" spans="25:25">
      <c r="Y3285" s="176"/>
    </row>
    <row r="3286" spans="25:25">
      <c r="Y3286" s="176"/>
    </row>
    <row r="3287" spans="25:25">
      <c r="Y3287" s="176"/>
    </row>
    <row r="3288" spans="25:25">
      <c r="Y3288" s="176"/>
    </row>
    <row r="3289" spans="25:25">
      <c r="Y3289" s="176"/>
    </row>
    <row r="3290" spans="25:25">
      <c r="Y3290" s="176"/>
    </row>
    <row r="3291" spans="25:25">
      <c r="Y3291" s="176"/>
    </row>
    <row r="3292" spans="25:25">
      <c r="Y3292" s="176"/>
    </row>
    <row r="3293" spans="25:25">
      <c r="Y3293" s="176"/>
    </row>
    <row r="3294" spans="25:25">
      <c r="Y3294" s="176"/>
    </row>
    <row r="3295" spans="25:25">
      <c r="Y3295" s="176"/>
    </row>
    <row r="3296" spans="25:25">
      <c r="Y3296" s="176"/>
    </row>
    <row r="3297" spans="25:25">
      <c r="Y3297" s="176"/>
    </row>
    <row r="3298" spans="25:25">
      <c r="Y3298" s="176"/>
    </row>
    <row r="3299" spans="25:25">
      <c r="Y3299" s="176"/>
    </row>
    <row r="3300" spans="25:25">
      <c r="Y3300" s="176"/>
    </row>
    <row r="3301" spans="25:25">
      <c r="Y3301" s="176"/>
    </row>
    <row r="3302" spans="25:25">
      <c r="Y3302" s="176"/>
    </row>
    <row r="3303" spans="25:25">
      <c r="Y3303" s="176"/>
    </row>
    <row r="3304" spans="25:25">
      <c r="Y3304" s="176"/>
    </row>
    <row r="3305" spans="25:25">
      <c r="Y3305" s="176"/>
    </row>
    <row r="3306" spans="25:25">
      <c r="Y3306" s="176"/>
    </row>
    <row r="3307" spans="25:25">
      <c r="Y3307" s="176"/>
    </row>
    <row r="3308" spans="25:25">
      <c r="Y3308" s="176"/>
    </row>
    <row r="3309" spans="25:25">
      <c r="Y3309" s="176"/>
    </row>
    <row r="3310" spans="25:25">
      <c r="Y3310" s="176"/>
    </row>
    <row r="3311" spans="25:25">
      <c r="Y3311" s="176"/>
    </row>
    <row r="3312" spans="25:25">
      <c r="Y3312" s="176"/>
    </row>
    <row r="3313" spans="25:25">
      <c r="Y3313" s="176"/>
    </row>
    <row r="3314" spans="25:25">
      <c r="Y3314" s="176"/>
    </row>
    <row r="3315" spans="25:25">
      <c r="Y3315" s="176"/>
    </row>
    <row r="3316" spans="25:25">
      <c r="Y3316" s="176"/>
    </row>
    <row r="3317" spans="25:25">
      <c r="Y3317" s="176"/>
    </row>
    <row r="3318" spans="25:25">
      <c r="Y3318" s="176"/>
    </row>
    <row r="3319" spans="25:25">
      <c r="Y3319" s="176"/>
    </row>
    <row r="3320" spans="25:25">
      <c r="Y3320" s="176"/>
    </row>
    <row r="3321" spans="25:25">
      <c r="Y3321" s="176"/>
    </row>
    <row r="3322" spans="25:25">
      <c r="Y3322" s="176"/>
    </row>
    <row r="3323" spans="25:25">
      <c r="Y3323" s="176"/>
    </row>
    <row r="3324" spans="25:25">
      <c r="Y3324" s="176"/>
    </row>
    <row r="3325" spans="25:25">
      <c r="Y3325" s="176"/>
    </row>
    <row r="3326" spans="25:25">
      <c r="Y3326" s="176"/>
    </row>
    <row r="3327" spans="25:25">
      <c r="Y3327" s="176"/>
    </row>
    <row r="3328" spans="25:25">
      <c r="Y3328" s="176"/>
    </row>
    <row r="3329" spans="25:25">
      <c r="Y3329" s="176"/>
    </row>
    <row r="3330" spans="25:25">
      <c r="Y3330" s="176"/>
    </row>
    <row r="3331" spans="25:25">
      <c r="Y3331" s="176"/>
    </row>
    <row r="3332" spans="25:25">
      <c r="Y3332" s="176"/>
    </row>
    <row r="3333" spans="25:25">
      <c r="Y3333" s="176"/>
    </row>
    <row r="3334" spans="25:25">
      <c r="Y3334" s="176"/>
    </row>
    <row r="3335" spans="25:25">
      <c r="Y3335" s="176"/>
    </row>
    <row r="3336" spans="25:25">
      <c r="Y3336" s="176"/>
    </row>
    <row r="3337" spans="25:25">
      <c r="Y3337" s="176"/>
    </row>
    <row r="3338" spans="25:25">
      <c r="Y3338" s="176"/>
    </row>
    <row r="3339" spans="25:25">
      <c r="Y3339" s="176"/>
    </row>
    <row r="3340" spans="25:25">
      <c r="Y3340" s="176"/>
    </row>
    <row r="3341" spans="25:25">
      <c r="Y3341" s="176"/>
    </row>
    <row r="3342" spans="25:25">
      <c r="Y3342" s="176"/>
    </row>
    <row r="3343" spans="25:25">
      <c r="Y3343" s="176"/>
    </row>
    <row r="3344" spans="25:25">
      <c r="Y3344" s="176"/>
    </row>
    <row r="3345" spans="25:25">
      <c r="Y3345" s="176"/>
    </row>
    <row r="3346" spans="25:25">
      <c r="Y3346" s="176"/>
    </row>
    <row r="3347" spans="25:25">
      <c r="Y3347" s="176"/>
    </row>
    <row r="3348" spans="25:25">
      <c r="Y3348" s="176"/>
    </row>
    <row r="3349" spans="25:25">
      <c r="Y3349" s="176"/>
    </row>
    <row r="3350" spans="25:25">
      <c r="Y3350" s="176"/>
    </row>
    <row r="3351" spans="25:25">
      <c r="Y3351" s="176"/>
    </row>
    <row r="3352" spans="25:25">
      <c r="Y3352" s="176"/>
    </row>
    <row r="3353" spans="25:25">
      <c r="Y3353" s="176"/>
    </row>
    <row r="3354" spans="25:25">
      <c r="Y3354" s="176"/>
    </row>
    <row r="3355" spans="25:25">
      <c r="Y3355" s="176"/>
    </row>
    <row r="3356" spans="25:25">
      <c r="Y3356" s="176"/>
    </row>
    <row r="3357" spans="25:25">
      <c r="Y3357" s="176"/>
    </row>
    <row r="3358" spans="25:25">
      <c r="Y3358" s="176"/>
    </row>
    <row r="3359" spans="25:25">
      <c r="Y3359" s="176"/>
    </row>
    <row r="3360" spans="25:25">
      <c r="Y3360" s="176"/>
    </row>
    <row r="3361" spans="25:25">
      <c r="Y3361" s="176"/>
    </row>
    <row r="3362" spans="25:25">
      <c r="Y3362" s="176"/>
    </row>
    <row r="3363" spans="25:25">
      <c r="Y3363" s="176"/>
    </row>
    <row r="3364" spans="25:25">
      <c r="Y3364" s="176"/>
    </row>
    <row r="3365" spans="25:25">
      <c r="Y3365" s="176"/>
    </row>
    <row r="3366" spans="25:25">
      <c r="Y3366" s="176"/>
    </row>
    <row r="3367" spans="25:25">
      <c r="Y3367" s="176"/>
    </row>
    <row r="3368" spans="25:25">
      <c r="Y3368" s="176"/>
    </row>
    <row r="3369" spans="25:25">
      <c r="Y3369" s="176"/>
    </row>
    <row r="3370" spans="25:25">
      <c r="Y3370" s="176"/>
    </row>
    <row r="3371" spans="25:25">
      <c r="Y3371" s="176"/>
    </row>
    <row r="3372" spans="25:25">
      <c r="Y3372" s="176"/>
    </row>
    <row r="3373" spans="25:25">
      <c r="Y3373" s="176"/>
    </row>
    <row r="3374" spans="25:25">
      <c r="Y3374" s="176"/>
    </row>
    <row r="3375" spans="25:25">
      <c r="Y3375" s="176"/>
    </row>
    <row r="3376" spans="25:25">
      <c r="Y3376" s="176"/>
    </row>
    <row r="3377" spans="25:25">
      <c r="Y3377" s="176"/>
    </row>
    <row r="3378" spans="25:25">
      <c r="Y3378" s="176"/>
    </row>
    <row r="3379" spans="25:25">
      <c r="Y3379" s="176"/>
    </row>
    <row r="3380" spans="25:25">
      <c r="Y3380" s="176"/>
    </row>
    <row r="3381" spans="25:25">
      <c r="Y3381" s="176"/>
    </row>
    <row r="3382" spans="25:25">
      <c r="Y3382" s="176"/>
    </row>
    <row r="3383" spans="25:25">
      <c r="Y3383" s="176"/>
    </row>
    <row r="3384" spans="25:25">
      <c r="Y3384" s="176"/>
    </row>
    <row r="3385" spans="25:25">
      <c r="Y3385" s="176"/>
    </row>
    <row r="3386" spans="25:25">
      <c r="Y3386" s="176"/>
    </row>
    <row r="3387" spans="25:25">
      <c r="Y3387" s="176"/>
    </row>
    <row r="3388" spans="25:25">
      <c r="Y3388" s="176"/>
    </row>
    <row r="3389" spans="25:25">
      <c r="Y3389" s="176"/>
    </row>
    <row r="3390" spans="25:25">
      <c r="Y3390" s="176"/>
    </row>
    <row r="3391" spans="25:25">
      <c r="Y3391" s="176"/>
    </row>
    <row r="3392" spans="25:25">
      <c r="Y3392" s="176"/>
    </row>
    <row r="3393" spans="25:25">
      <c r="Y3393" s="176"/>
    </row>
    <row r="3394" spans="25:25">
      <c r="Y3394" s="176"/>
    </row>
    <row r="3395" spans="25:25">
      <c r="Y3395" s="176"/>
    </row>
    <row r="3396" spans="25:25">
      <c r="Y3396" s="176"/>
    </row>
    <row r="3397" spans="25:25">
      <c r="Y3397" s="176"/>
    </row>
    <row r="3398" spans="25:25">
      <c r="Y3398" s="176"/>
    </row>
    <row r="3399" spans="25:25">
      <c r="Y3399" s="176"/>
    </row>
    <row r="3400" spans="25:25">
      <c r="Y3400" s="176"/>
    </row>
    <row r="3401" spans="25:25">
      <c r="Y3401" s="176"/>
    </row>
    <row r="3402" spans="25:25">
      <c r="Y3402" s="176"/>
    </row>
    <row r="3403" spans="25:25">
      <c r="Y3403" s="176"/>
    </row>
    <row r="3404" spans="25:25">
      <c r="Y3404" s="176"/>
    </row>
    <row r="3405" spans="25:25">
      <c r="Y3405" s="176"/>
    </row>
    <row r="3406" spans="25:25">
      <c r="Y3406" s="176"/>
    </row>
    <row r="3407" spans="25:25">
      <c r="Y3407" s="176"/>
    </row>
    <row r="3408" spans="25:25">
      <c r="Y3408" s="176"/>
    </row>
    <row r="3409" spans="25:25">
      <c r="Y3409" s="176"/>
    </row>
    <row r="3410" spans="25:25">
      <c r="Y3410" s="176"/>
    </row>
    <row r="3411" spans="25:25">
      <c r="Y3411" s="176"/>
    </row>
    <row r="3412" spans="25:25">
      <c r="Y3412" s="176"/>
    </row>
    <row r="3413" spans="25:25">
      <c r="Y3413" s="176"/>
    </row>
    <row r="3414" spans="25:25">
      <c r="Y3414" s="176"/>
    </row>
    <row r="3415" spans="25:25">
      <c r="Y3415" s="176"/>
    </row>
    <row r="3416" spans="25:25">
      <c r="Y3416" s="176"/>
    </row>
    <row r="3417" spans="25:25">
      <c r="Y3417" s="176"/>
    </row>
    <row r="3418" spans="25:25">
      <c r="Y3418" s="176"/>
    </row>
    <row r="3419" spans="25:25">
      <c r="Y3419" s="176"/>
    </row>
    <row r="3420" spans="25:25">
      <c r="Y3420" s="176"/>
    </row>
    <row r="3421" spans="25:25">
      <c r="Y3421" s="176"/>
    </row>
    <row r="3422" spans="25:25">
      <c r="Y3422" s="176"/>
    </row>
    <row r="3423" spans="25:25">
      <c r="Y3423" s="176"/>
    </row>
    <row r="3424" spans="25:25">
      <c r="Y3424" s="176"/>
    </row>
    <row r="3425" spans="25:25">
      <c r="Y3425" s="176"/>
    </row>
    <row r="3426" spans="25:25">
      <c r="Y3426" s="176"/>
    </row>
    <row r="3427" spans="25:25">
      <c r="Y3427" s="176"/>
    </row>
    <row r="3428" spans="25:25">
      <c r="Y3428" s="176"/>
    </row>
    <row r="3429" spans="25:25">
      <c r="Y3429" s="176"/>
    </row>
    <row r="3430" spans="25:25">
      <c r="Y3430" s="176"/>
    </row>
    <row r="3431" spans="25:25">
      <c r="Y3431" s="176"/>
    </row>
    <row r="3432" spans="25:25">
      <c r="Y3432" s="176"/>
    </row>
    <row r="3433" spans="25:25">
      <c r="Y3433" s="176"/>
    </row>
    <row r="3434" spans="25:25">
      <c r="Y3434" s="176"/>
    </row>
    <row r="3435" spans="25:25">
      <c r="Y3435" s="176"/>
    </row>
    <row r="3436" spans="25:25">
      <c r="Y3436" s="176"/>
    </row>
    <row r="3437" spans="25:25">
      <c r="Y3437" s="176"/>
    </row>
    <row r="3438" spans="25:25">
      <c r="Y3438" s="176"/>
    </row>
    <row r="3439" spans="25:25">
      <c r="Y3439" s="176"/>
    </row>
    <row r="3440" spans="25:25">
      <c r="Y3440" s="176"/>
    </row>
    <row r="3441" spans="25:25">
      <c r="Y3441" s="176"/>
    </row>
    <row r="3442" spans="25:25">
      <c r="Y3442" s="176"/>
    </row>
    <row r="3443" spans="25:25">
      <c r="Y3443" s="176"/>
    </row>
    <row r="3444" spans="25:25">
      <c r="Y3444" s="176"/>
    </row>
    <row r="3445" spans="25:25">
      <c r="Y3445" s="176"/>
    </row>
    <row r="3446" spans="25:25">
      <c r="Y3446" s="176"/>
    </row>
    <row r="3447" spans="25:25">
      <c r="Y3447" s="176"/>
    </row>
    <row r="3448" spans="25:25">
      <c r="Y3448" s="176"/>
    </row>
    <row r="3449" spans="25:25">
      <c r="Y3449" s="176"/>
    </row>
    <row r="3450" spans="25:25">
      <c r="Y3450" s="176"/>
    </row>
    <row r="3451" spans="25:25">
      <c r="Y3451" s="176"/>
    </row>
    <row r="3452" spans="25:25">
      <c r="Y3452" s="176"/>
    </row>
    <row r="3453" spans="25:25">
      <c r="Y3453" s="176"/>
    </row>
    <row r="3454" spans="25:25">
      <c r="Y3454" s="176"/>
    </row>
    <row r="3455" spans="25:25">
      <c r="Y3455" s="176"/>
    </row>
    <row r="3456" spans="25:25">
      <c r="Y3456" s="176"/>
    </row>
    <row r="3457" spans="25:25">
      <c r="Y3457" s="176"/>
    </row>
    <row r="3458" spans="25:25">
      <c r="Y3458" s="176"/>
    </row>
    <row r="3459" spans="25:25">
      <c r="Y3459" s="176"/>
    </row>
    <row r="3460" spans="25:25">
      <c r="Y3460" s="176"/>
    </row>
    <row r="3461" spans="25:25">
      <c r="Y3461" s="176"/>
    </row>
    <row r="3462" spans="25:25">
      <c r="Y3462" s="176"/>
    </row>
    <row r="3463" spans="25:25">
      <c r="Y3463" s="176"/>
    </row>
    <row r="3464" spans="25:25">
      <c r="Y3464" s="176"/>
    </row>
    <row r="3465" spans="25:25">
      <c r="Y3465" s="176"/>
    </row>
    <row r="3466" spans="25:25">
      <c r="Y3466" s="176"/>
    </row>
    <row r="3467" spans="25:25">
      <c r="Y3467" s="176"/>
    </row>
    <row r="3468" spans="25:25">
      <c r="Y3468" s="176"/>
    </row>
    <row r="3469" spans="25:25">
      <c r="Y3469" s="176"/>
    </row>
    <row r="3470" spans="25:25">
      <c r="Y3470" s="176"/>
    </row>
    <row r="3471" spans="25:25">
      <c r="Y3471" s="176"/>
    </row>
    <row r="3472" spans="25:25">
      <c r="Y3472" s="176"/>
    </row>
    <row r="3473" spans="25:25">
      <c r="Y3473" s="176"/>
    </row>
    <row r="3474" spans="25:25">
      <c r="Y3474" s="176"/>
    </row>
    <row r="3475" spans="25:25">
      <c r="Y3475" s="176"/>
    </row>
    <row r="3476" spans="25:25">
      <c r="Y3476" s="176"/>
    </row>
    <row r="3477" spans="25:25">
      <c r="Y3477" s="176"/>
    </row>
    <row r="3478" spans="25:25">
      <c r="Y3478" s="176"/>
    </row>
    <row r="3479" spans="25:25">
      <c r="Y3479" s="176"/>
    </row>
    <row r="3480" spans="25:25">
      <c r="Y3480" s="176"/>
    </row>
    <row r="3481" spans="25:25">
      <c r="Y3481" s="176"/>
    </row>
    <row r="3482" spans="25:25">
      <c r="Y3482" s="176"/>
    </row>
    <row r="3483" spans="25:25">
      <c r="Y3483" s="176"/>
    </row>
    <row r="3484" spans="25:25">
      <c r="Y3484" s="176"/>
    </row>
    <row r="3485" spans="25:25">
      <c r="Y3485" s="176"/>
    </row>
    <row r="3486" spans="25:25">
      <c r="Y3486" s="176"/>
    </row>
    <row r="3487" spans="25:25">
      <c r="Y3487" s="176"/>
    </row>
    <row r="3488" spans="25:25">
      <c r="Y3488" s="176"/>
    </row>
    <row r="3489" spans="25:25">
      <c r="Y3489" s="176"/>
    </row>
    <row r="3490" spans="25:25">
      <c r="Y3490" s="176"/>
    </row>
    <row r="3491" spans="25:25">
      <c r="Y3491" s="176"/>
    </row>
    <row r="3492" spans="25:25">
      <c r="Y3492" s="176"/>
    </row>
    <row r="3493" spans="25:25">
      <c r="Y3493" s="176"/>
    </row>
    <row r="3494" spans="25:25">
      <c r="Y3494" s="176"/>
    </row>
    <row r="3495" spans="25:25">
      <c r="Y3495" s="176"/>
    </row>
    <row r="3496" spans="25:25">
      <c r="Y3496" s="176"/>
    </row>
    <row r="3497" spans="25:25">
      <c r="Y3497" s="176"/>
    </row>
    <row r="3498" spans="25:25">
      <c r="Y3498" s="176"/>
    </row>
    <row r="3499" spans="25:25">
      <c r="Y3499" s="176"/>
    </row>
    <row r="3500" spans="25:25">
      <c r="Y3500" s="176"/>
    </row>
    <row r="3501" spans="25:25">
      <c r="Y3501" s="176"/>
    </row>
    <row r="3502" spans="25:25">
      <c r="Y3502" s="176"/>
    </row>
    <row r="3503" spans="25:25">
      <c r="Y3503" s="176"/>
    </row>
    <row r="3504" spans="25:25">
      <c r="Y3504" s="176"/>
    </row>
    <row r="3505" spans="25:25">
      <c r="Y3505" s="176"/>
    </row>
    <row r="3506" spans="25:25">
      <c r="Y3506" s="176"/>
    </row>
    <row r="3507" spans="25:25">
      <c r="Y3507" s="176"/>
    </row>
    <row r="3508" spans="25:25">
      <c r="Y3508" s="176"/>
    </row>
    <row r="3509" spans="25:25">
      <c r="Y3509" s="176"/>
    </row>
    <row r="3510" spans="25:25">
      <c r="Y3510" s="176"/>
    </row>
    <row r="3511" spans="25:25">
      <c r="Y3511" s="176"/>
    </row>
    <row r="3512" spans="25:25">
      <c r="Y3512" s="176"/>
    </row>
    <row r="3513" spans="25:25">
      <c r="Y3513" s="176"/>
    </row>
    <row r="3514" spans="25:25">
      <c r="Y3514" s="176"/>
    </row>
    <row r="3515" spans="25:25">
      <c r="Y3515" s="176"/>
    </row>
    <row r="3516" spans="25:25">
      <c r="Y3516" s="176"/>
    </row>
    <row r="3517" spans="25:25">
      <c r="Y3517" s="176"/>
    </row>
    <row r="3518" spans="25:25">
      <c r="Y3518" s="176"/>
    </row>
    <row r="3519" spans="25:25">
      <c r="Y3519" s="176"/>
    </row>
    <row r="3520" spans="25:25">
      <c r="Y3520" s="176"/>
    </row>
    <row r="3521" spans="25:25">
      <c r="Y3521" s="176"/>
    </row>
    <row r="3522" spans="25:25">
      <c r="Y3522" s="176"/>
    </row>
    <row r="3523" spans="25:25">
      <c r="Y3523" s="176"/>
    </row>
    <row r="3524" spans="25:25">
      <c r="Y3524" s="176"/>
    </row>
    <row r="3525" spans="25:25">
      <c r="Y3525" s="176"/>
    </row>
    <row r="3526" spans="25:25">
      <c r="Y3526" s="176"/>
    </row>
    <row r="3527" spans="25:25">
      <c r="Y3527" s="176"/>
    </row>
    <row r="3528" spans="25:25">
      <c r="Y3528" s="176"/>
    </row>
    <row r="3529" spans="25:25">
      <c r="Y3529" s="176"/>
    </row>
    <row r="3530" spans="25:25">
      <c r="Y3530" s="176"/>
    </row>
    <row r="3531" spans="25:25">
      <c r="Y3531" s="176"/>
    </row>
    <row r="3532" spans="25:25">
      <c r="Y3532" s="176"/>
    </row>
    <row r="3533" spans="25:25">
      <c r="Y3533" s="176"/>
    </row>
    <row r="3534" spans="25:25">
      <c r="Y3534" s="176"/>
    </row>
    <row r="3535" spans="25:25">
      <c r="Y3535" s="176"/>
    </row>
    <row r="3536" spans="25:25">
      <c r="Y3536" s="176"/>
    </row>
    <row r="3537" spans="25:25">
      <c r="Y3537" s="176"/>
    </row>
    <row r="3538" spans="25:25">
      <c r="Y3538" s="176"/>
    </row>
    <row r="3539" spans="25:25">
      <c r="Y3539" s="176"/>
    </row>
    <row r="3540" spans="25:25">
      <c r="Y3540" s="176"/>
    </row>
    <row r="3541" spans="25:25">
      <c r="Y3541" s="176"/>
    </row>
    <row r="3542" spans="25:25">
      <c r="Y3542" s="176"/>
    </row>
    <row r="3543" spans="25:25">
      <c r="Y3543" s="176"/>
    </row>
    <row r="3544" spans="25:25">
      <c r="Y3544" s="176"/>
    </row>
    <row r="3545" spans="25:25">
      <c r="Y3545" s="176"/>
    </row>
    <row r="3546" spans="25:25">
      <c r="Y3546" s="176"/>
    </row>
    <row r="3547" spans="25:25">
      <c r="Y3547" s="176"/>
    </row>
    <row r="3548" spans="25:25">
      <c r="Y3548" s="176"/>
    </row>
    <row r="3549" spans="25:25">
      <c r="Y3549" s="176"/>
    </row>
    <row r="3550" spans="25:25">
      <c r="Y3550" s="176"/>
    </row>
    <row r="3551" spans="25:25">
      <c r="Y3551" s="176"/>
    </row>
    <row r="3552" spans="25:25">
      <c r="Y3552" s="176"/>
    </row>
    <row r="3553" spans="25:25">
      <c r="Y3553" s="176"/>
    </row>
    <row r="3554" spans="25:25">
      <c r="Y3554" s="176"/>
    </row>
    <row r="3555" spans="25:25">
      <c r="Y3555" s="176"/>
    </row>
    <row r="3556" spans="25:25">
      <c r="Y3556" s="176"/>
    </row>
    <row r="3557" spans="25:25">
      <c r="Y3557" s="176"/>
    </row>
    <row r="3558" spans="25:25">
      <c r="Y3558" s="176"/>
    </row>
    <row r="3559" spans="25:25">
      <c r="Y3559" s="176"/>
    </row>
    <row r="3560" spans="25:25">
      <c r="Y3560" s="176"/>
    </row>
    <row r="3561" spans="25:25">
      <c r="Y3561" s="176"/>
    </row>
    <row r="3562" spans="25:25">
      <c r="Y3562" s="176"/>
    </row>
    <row r="3563" spans="25:25">
      <c r="Y3563" s="176"/>
    </row>
    <row r="3564" spans="25:25">
      <c r="Y3564" s="176"/>
    </row>
    <row r="3565" spans="25:25">
      <c r="Y3565" s="176"/>
    </row>
    <row r="3566" spans="25:25">
      <c r="Y3566" s="176"/>
    </row>
    <row r="3567" spans="25:25">
      <c r="Y3567" s="176"/>
    </row>
    <row r="3568" spans="25:25">
      <c r="Y3568" s="176"/>
    </row>
    <row r="3569" spans="25:25">
      <c r="Y3569" s="176"/>
    </row>
    <row r="3570" spans="25:25">
      <c r="Y3570" s="176"/>
    </row>
    <row r="3571" spans="25:25">
      <c r="Y3571" s="176"/>
    </row>
    <row r="3572" spans="25:25">
      <c r="Y3572" s="176"/>
    </row>
    <row r="3573" spans="25:25">
      <c r="Y3573" s="176"/>
    </row>
    <row r="3574" spans="25:25">
      <c r="Y3574" s="176"/>
    </row>
    <row r="3575" spans="25:25">
      <c r="Y3575" s="176"/>
    </row>
    <row r="3576" spans="25:25">
      <c r="Y3576" s="176"/>
    </row>
    <row r="3577" spans="25:25">
      <c r="Y3577" s="176"/>
    </row>
    <row r="3578" spans="25:25">
      <c r="Y3578" s="176"/>
    </row>
    <row r="3579" spans="25:25">
      <c r="Y3579" s="176"/>
    </row>
    <row r="3580" spans="25:25">
      <c r="Y3580" s="176"/>
    </row>
    <row r="3581" spans="25:25">
      <c r="Y3581" s="176"/>
    </row>
    <row r="3582" spans="25:25">
      <c r="Y3582" s="176"/>
    </row>
    <row r="3583" spans="25:25">
      <c r="Y3583" s="176"/>
    </row>
    <row r="3584" spans="25:25">
      <c r="Y3584" s="176"/>
    </row>
    <row r="3585" spans="25:25">
      <c r="Y3585" s="176"/>
    </row>
    <row r="3586" spans="25:25">
      <c r="Y3586" s="176"/>
    </row>
    <row r="3587" spans="25:25">
      <c r="Y3587" s="176"/>
    </row>
    <row r="3588" spans="25:25">
      <c r="Y3588" s="176"/>
    </row>
    <row r="3589" spans="25:25">
      <c r="Y3589" s="176"/>
    </row>
    <row r="3590" spans="25:25">
      <c r="Y3590" s="176"/>
    </row>
    <row r="3591" spans="25:25">
      <c r="Y3591" s="176"/>
    </row>
    <row r="3592" spans="25:25">
      <c r="Y3592" s="176"/>
    </row>
    <row r="3593" spans="25:25">
      <c r="Y3593" s="176"/>
    </row>
    <row r="3594" spans="25:25">
      <c r="Y3594" s="176"/>
    </row>
    <row r="3595" spans="25:25">
      <c r="Y3595" s="176"/>
    </row>
    <row r="3596" spans="25:25">
      <c r="Y3596" s="176"/>
    </row>
    <row r="3597" spans="25:25">
      <c r="Y3597" s="176"/>
    </row>
    <row r="3598" spans="25:25">
      <c r="Y3598" s="176"/>
    </row>
    <row r="3599" spans="25:25">
      <c r="Y3599" s="176"/>
    </row>
    <row r="3600" spans="25:25">
      <c r="Y3600" s="176"/>
    </row>
    <row r="3601" spans="25:25">
      <c r="Y3601" s="176"/>
    </row>
    <row r="3602" spans="25:25">
      <c r="Y3602" s="176"/>
    </row>
    <row r="3603" spans="25:25">
      <c r="Y3603" s="176"/>
    </row>
    <row r="3604" spans="25:25">
      <c r="Y3604" s="176"/>
    </row>
    <row r="3605" spans="25:25">
      <c r="Y3605" s="176"/>
    </row>
    <row r="3606" spans="25:25">
      <c r="Y3606" s="176"/>
    </row>
    <row r="3607" spans="25:25">
      <c r="Y3607" s="176"/>
    </row>
    <row r="3608" spans="25:25">
      <c r="Y3608" s="176"/>
    </row>
    <row r="3609" spans="25:25">
      <c r="Y3609" s="176"/>
    </row>
    <row r="3610" spans="25:25">
      <c r="Y3610" s="176"/>
    </row>
    <row r="3611" spans="25:25">
      <c r="Y3611" s="176"/>
    </row>
    <row r="3612" spans="25:25">
      <c r="Y3612" s="176"/>
    </row>
    <row r="3613" spans="25:25">
      <c r="Y3613" s="176"/>
    </row>
    <row r="3614" spans="25:25">
      <c r="Y3614" s="176"/>
    </row>
    <row r="3615" spans="25:25">
      <c r="Y3615" s="176"/>
    </row>
    <row r="3616" spans="25:25">
      <c r="Y3616" s="176"/>
    </row>
    <row r="3617" spans="25:25">
      <c r="Y3617" s="176"/>
    </row>
    <row r="3618" spans="25:25">
      <c r="Y3618" s="176"/>
    </row>
    <row r="3619" spans="25:25">
      <c r="Y3619" s="176"/>
    </row>
    <row r="3620" spans="25:25">
      <c r="Y3620" s="176"/>
    </row>
    <row r="3621" spans="25:25">
      <c r="Y3621" s="176"/>
    </row>
    <row r="3622" spans="25:25">
      <c r="Y3622" s="176"/>
    </row>
    <row r="3623" spans="25:25">
      <c r="Y3623" s="176"/>
    </row>
    <row r="3624" spans="25:25">
      <c r="Y3624" s="176"/>
    </row>
    <row r="3625" spans="25:25">
      <c r="Y3625" s="176"/>
    </row>
    <row r="3626" spans="25:25">
      <c r="Y3626" s="176"/>
    </row>
    <row r="3627" spans="25:25">
      <c r="Y3627" s="176"/>
    </row>
    <row r="3628" spans="25:25">
      <c r="Y3628" s="176"/>
    </row>
    <row r="3629" spans="25:25">
      <c r="Y3629" s="176"/>
    </row>
    <row r="3630" spans="25:25">
      <c r="Y3630" s="176"/>
    </row>
    <row r="3631" spans="25:25">
      <c r="Y3631" s="176"/>
    </row>
    <row r="3632" spans="25:25">
      <c r="Y3632" s="176"/>
    </row>
    <row r="3633" spans="25:25">
      <c r="Y3633" s="176"/>
    </row>
    <row r="3634" spans="25:25">
      <c r="Y3634" s="176"/>
    </row>
    <row r="3635" spans="25:25">
      <c r="Y3635" s="176"/>
    </row>
    <row r="3636" spans="25:25">
      <c r="Y3636" s="176"/>
    </row>
    <row r="3637" spans="25:25">
      <c r="Y3637" s="176"/>
    </row>
    <row r="3638" spans="25:25">
      <c r="Y3638" s="176"/>
    </row>
    <row r="3639" spans="25:25">
      <c r="Y3639" s="176"/>
    </row>
    <row r="3640" spans="25:25">
      <c r="Y3640" s="176"/>
    </row>
    <row r="3641" spans="25:25">
      <c r="Y3641" s="176"/>
    </row>
    <row r="3642" spans="25:25">
      <c r="Y3642" s="176"/>
    </row>
    <row r="3643" spans="25:25">
      <c r="Y3643" s="176"/>
    </row>
    <row r="3644" spans="25:25">
      <c r="Y3644" s="176"/>
    </row>
    <row r="3645" spans="25:25">
      <c r="Y3645" s="176"/>
    </row>
    <row r="3646" spans="25:25">
      <c r="Y3646" s="176"/>
    </row>
    <row r="3647" spans="25:25">
      <c r="Y3647" s="176"/>
    </row>
    <row r="3648" spans="25:25">
      <c r="Y3648" s="176"/>
    </row>
    <row r="3649" spans="25:25">
      <c r="Y3649" s="176"/>
    </row>
    <row r="3650" spans="25:25">
      <c r="Y3650" s="176"/>
    </row>
    <row r="3651" spans="25:25">
      <c r="Y3651" s="176"/>
    </row>
    <row r="3652" spans="25:25">
      <c r="Y3652" s="176"/>
    </row>
    <row r="3653" spans="25:25">
      <c r="Y3653" s="176"/>
    </row>
    <row r="3654" spans="25:25">
      <c r="Y3654" s="176"/>
    </row>
    <row r="3655" spans="25:25">
      <c r="Y3655" s="176"/>
    </row>
    <row r="3656" spans="25:25">
      <c r="Y3656" s="176"/>
    </row>
    <row r="3657" spans="25:25">
      <c r="Y3657" s="176"/>
    </row>
    <row r="3658" spans="25:25">
      <c r="Y3658" s="176"/>
    </row>
    <row r="3659" spans="25:25">
      <c r="Y3659" s="176"/>
    </row>
    <row r="3660" spans="25:25">
      <c r="Y3660" s="176"/>
    </row>
    <row r="3661" spans="25:25">
      <c r="Y3661" s="176"/>
    </row>
    <row r="3662" spans="25:25">
      <c r="Y3662" s="176"/>
    </row>
    <row r="3663" spans="25:25">
      <c r="Y3663" s="176"/>
    </row>
    <row r="3664" spans="25:25">
      <c r="Y3664" s="176"/>
    </row>
    <row r="3665" spans="25:25">
      <c r="Y3665" s="176"/>
    </row>
    <row r="3666" spans="25:25">
      <c r="Y3666" s="176"/>
    </row>
    <row r="3667" spans="25:25">
      <c r="Y3667" s="176"/>
    </row>
    <row r="3668" spans="25:25">
      <c r="Y3668" s="176"/>
    </row>
    <row r="3669" spans="25:25">
      <c r="Y3669" s="176"/>
    </row>
    <row r="3670" spans="25:25">
      <c r="Y3670" s="176"/>
    </row>
    <row r="3671" spans="25:25">
      <c r="Y3671" s="176"/>
    </row>
    <row r="3672" spans="25:25">
      <c r="Y3672" s="176"/>
    </row>
    <row r="3673" spans="25:25">
      <c r="Y3673" s="176"/>
    </row>
    <row r="3674" spans="25:25">
      <c r="Y3674" s="176"/>
    </row>
    <row r="3675" spans="25:25">
      <c r="Y3675" s="176"/>
    </row>
    <row r="3676" spans="25:25">
      <c r="Y3676" s="176"/>
    </row>
    <row r="3677" spans="25:25">
      <c r="Y3677" s="176"/>
    </row>
    <row r="3678" spans="25:25">
      <c r="Y3678" s="176"/>
    </row>
    <row r="3679" spans="25:25">
      <c r="Y3679" s="176"/>
    </row>
    <row r="3680" spans="25:25">
      <c r="Y3680" s="176"/>
    </row>
    <row r="3681" spans="25:25">
      <c r="Y3681" s="176"/>
    </row>
    <row r="3682" spans="25:25">
      <c r="Y3682" s="176"/>
    </row>
    <row r="3683" spans="25:25">
      <c r="Y3683" s="176"/>
    </row>
    <row r="3684" spans="25:25">
      <c r="Y3684" s="176"/>
    </row>
    <row r="3685" spans="25:25">
      <c r="Y3685" s="176"/>
    </row>
    <row r="3686" spans="25:25">
      <c r="Y3686" s="176"/>
    </row>
    <row r="3687" spans="25:25">
      <c r="Y3687" s="176"/>
    </row>
    <row r="3688" spans="25:25">
      <c r="Y3688" s="176"/>
    </row>
    <row r="3689" spans="25:25">
      <c r="Y3689" s="176"/>
    </row>
    <row r="3690" spans="25:25">
      <c r="Y3690" s="176"/>
    </row>
    <row r="3691" spans="25:25">
      <c r="Y3691" s="176"/>
    </row>
    <row r="3692" spans="25:25">
      <c r="Y3692" s="176"/>
    </row>
    <row r="3693" spans="25:25">
      <c r="Y3693" s="176"/>
    </row>
    <row r="3694" spans="25:25">
      <c r="Y3694" s="176"/>
    </row>
    <row r="3695" spans="25:25">
      <c r="Y3695" s="176"/>
    </row>
    <row r="3696" spans="25:25">
      <c r="Y3696" s="176"/>
    </row>
    <row r="3697" spans="25:25">
      <c r="Y3697" s="176"/>
    </row>
    <row r="3698" spans="25:25">
      <c r="Y3698" s="176"/>
    </row>
    <row r="3699" spans="25:25">
      <c r="Y3699" s="176"/>
    </row>
    <row r="3700" spans="25:25">
      <c r="Y3700" s="176"/>
    </row>
    <row r="3701" spans="25:25">
      <c r="Y3701" s="176"/>
    </row>
    <row r="3702" spans="25:25">
      <c r="Y3702" s="176"/>
    </row>
    <row r="3703" spans="25:25">
      <c r="Y3703" s="176"/>
    </row>
    <row r="3704" spans="25:25">
      <c r="Y3704" s="176"/>
    </row>
    <row r="3705" spans="25:25">
      <c r="Y3705" s="176"/>
    </row>
    <row r="3706" spans="25:25">
      <c r="Y3706" s="176"/>
    </row>
    <row r="3707" spans="25:25">
      <c r="Y3707" s="176"/>
    </row>
    <row r="3708" spans="25:25">
      <c r="Y3708" s="176"/>
    </row>
    <row r="3709" spans="25:25">
      <c r="Y3709" s="176"/>
    </row>
    <row r="3710" spans="25:25">
      <c r="Y3710" s="176"/>
    </row>
    <row r="3711" spans="25:25">
      <c r="Y3711" s="176"/>
    </row>
    <row r="3712" spans="25:25">
      <c r="Y3712" s="176"/>
    </row>
    <row r="3713" spans="25:25">
      <c r="Y3713" s="176"/>
    </row>
    <row r="3714" spans="25:25">
      <c r="Y3714" s="176"/>
    </row>
    <row r="3715" spans="25:25">
      <c r="Y3715" s="176"/>
    </row>
    <row r="3716" spans="25:25">
      <c r="Y3716" s="176"/>
    </row>
    <row r="3717" spans="25:25">
      <c r="Y3717" s="176"/>
    </row>
    <row r="3718" spans="25:25">
      <c r="Y3718" s="176"/>
    </row>
    <row r="3719" spans="25:25">
      <c r="Y3719" s="176"/>
    </row>
    <row r="3720" spans="25:25">
      <c r="Y3720" s="176"/>
    </row>
    <row r="3721" spans="25:25">
      <c r="Y3721" s="176"/>
    </row>
    <row r="3722" spans="25:25">
      <c r="Y3722" s="176"/>
    </row>
    <row r="3723" spans="25:25">
      <c r="Y3723" s="176"/>
    </row>
    <row r="3724" spans="25:25">
      <c r="Y3724" s="176"/>
    </row>
    <row r="3725" spans="25:25">
      <c r="Y3725" s="176"/>
    </row>
    <row r="3726" spans="25:25">
      <c r="Y3726" s="176"/>
    </row>
    <row r="3727" spans="25:25">
      <c r="Y3727" s="176"/>
    </row>
    <row r="3728" spans="25:25">
      <c r="Y3728" s="176"/>
    </row>
    <row r="3729" spans="25:25">
      <c r="Y3729" s="176"/>
    </row>
    <row r="3730" spans="25:25">
      <c r="Y3730" s="176"/>
    </row>
    <row r="3731" spans="25:25">
      <c r="Y3731" s="176"/>
    </row>
    <row r="3732" spans="25:25">
      <c r="Y3732" s="176"/>
    </row>
    <row r="3733" spans="25:25">
      <c r="Y3733" s="176"/>
    </row>
    <row r="3734" spans="25:25">
      <c r="Y3734" s="176"/>
    </row>
    <row r="3735" spans="25:25">
      <c r="Y3735" s="176"/>
    </row>
    <row r="3736" spans="25:25">
      <c r="Y3736" s="176"/>
    </row>
    <row r="3737" spans="25:25">
      <c r="Y3737" s="176"/>
    </row>
    <row r="3738" spans="25:25">
      <c r="Y3738" s="176"/>
    </row>
    <row r="3739" spans="25:25">
      <c r="Y3739" s="176"/>
    </row>
    <row r="3740" spans="25:25">
      <c r="Y3740" s="176"/>
    </row>
    <row r="3741" spans="25:25">
      <c r="Y3741" s="176"/>
    </row>
    <row r="3742" spans="25:25">
      <c r="Y3742" s="176"/>
    </row>
    <row r="3743" spans="25:25">
      <c r="Y3743" s="176"/>
    </row>
    <row r="3744" spans="25:25">
      <c r="Y3744" s="176"/>
    </row>
    <row r="3745" spans="25:25">
      <c r="Y3745" s="176"/>
    </row>
    <row r="3746" spans="25:25">
      <c r="Y3746" s="176"/>
    </row>
    <row r="3747" spans="25:25">
      <c r="Y3747" s="176"/>
    </row>
    <row r="3748" spans="25:25">
      <c r="Y3748" s="176"/>
    </row>
    <row r="3749" spans="25:25">
      <c r="Y3749" s="176"/>
    </row>
    <row r="3750" spans="25:25">
      <c r="Y3750" s="176"/>
    </row>
    <row r="3751" spans="25:25">
      <c r="Y3751" s="176"/>
    </row>
    <row r="3752" spans="25:25">
      <c r="Y3752" s="176"/>
    </row>
    <row r="3753" spans="25:25">
      <c r="Y3753" s="176"/>
    </row>
    <row r="3754" spans="25:25">
      <c r="Y3754" s="176"/>
    </row>
    <row r="3755" spans="25:25">
      <c r="Y3755" s="176"/>
    </row>
    <row r="3756" spans="25:25">
      <c r="Y3756" s="176"/>
    </row>
    <row r="3757" spans="25:25">
      <c r="Y3757" s="176"/>
    </row>
    <row r="3758" spans="25:25">
      <c r="Y3758" s="176"/>
    </row>
    <row r="3759" spans="25:25">
      <c r="Y3759" s="176"/>
    </row>
    <row r="3760" spans="25:25">
      <c r="Y3760" s="176"/>
    </row>
    <row r="3761" spans="25:25">
      <c r="Y3761" s="176"/>
    </row>
    <row r="3762" spans="25:25">
      <c r="Y3762" s="176"/>
    </row>
    <row r="3763" spans="25:25">
      <c r="Y3763" s="176"/>
    </row>
    <row r="3764" spans="25:25">
      <c r="Y3764" s="176"/>
    </row>
    <row r="3765" spans="25:25">
      <c r="Y3765" s="176"/>
    </row>
    <row r="3766" spans="25:25">
      <c r="Y3766" s="176"/>
    </row>
    <row r="3767" spans="25:25">
      <c r="Y3767" s="176"/>
    </row>
    <row r="3768" spans="25:25">
      <c r="Y3768" s="176"/>
    </row>
    <row r="3769" spans="25:25">
      <c r="Y3769" s="176"/>
    </row>
    <row r="3770" spans="25:25">
      <c r="Y3770" s="176"/>
    </row>
    <row r="3771" spans="25:25">
      <c r="Y3771" s="176"/>
    </row>
    <row r="3772" spans="25:25">
      <c r="Y3772" s="176"/>
    </row>
    <row r="3773" spans="25:25">
      <c r="Y3773" s="176"/>
    </row>
    <row r="3774" spans="25:25">
      <c r="Y3774" s="176"/>
    </row>
    <row r="3775" spans="25:25">
      <c r="Y3775" s="176"/>
    </row>
    <row r="3776" spans="25:25">
      <c r="Y3776" s="176"/>
    </row>
    <row r="3777" spans="25:25">
      <c r="Y3777" s="176"/>
    </row>
    <row r="3778" spans="25:25">
      <c r="Y3778" s="176"/>
    </row>
    <row r="3779" spans="25:25">
      <c r="Y3779" s="176"/>
    </row>
    <row r="3780" spans="25:25">
      <c r="Y3780" s="176"/>
    </row>
    <row r="3781" spans="25:25">
      <c r="Y3781" s="176"/>
    </row>
    <row r="3782" spans="25:25">
      <c r="Y3782" s="176"/>
    </row>
    <row r="3783" spans="25:25">
      <c r="Y3783" s="176"/>
    </row>
    <row r="3784" spans="25:25">
      <c r="Y3784" s="176"/>
    </row>
    <row r="3785" spans="25:25">
      <c r="Y3785" s="176"/>
    </row>
    <row r="3786" spans="25:25">
      <c r="Y3786" s="176"/>
    </row>
    <row r="3787" spans="25:25">
      <c r="Y3787" s="176"/>
    </row>
    <row r="3788" spans="25:25">
      <c r="Y3788" s="176"/>
    </row>
    <row r="3789" spans="25:25">
      <c r="Y3789" s="176"/>
    </row>
    <row r="3790" spans="25:25">
      <c r="Y3790" s="176"/>
    </row>
    <row r="3791" spans="25:25">
      <c r="Y3791" s="176"/>
    </row>
    <row r="3792" spans="25:25">
      <c r="Y3792" s="176"/>
    </row>
    <row r="3793" spans="25:25">
      <c r="Y3793" s="176"/>
    </row>
    <row r="3794" spans="25:25">
      <c r="Y3794" s="176"/>
    </row>
    <row r="3795" spans="25:25">
      <c r="Y3795" s="176"/>
    </row>
    <row r="3796" spans="25:25">
      <c r="Y3796" s="176"/>
    </row>
    <row r="3797" spans="25:25">
      <c r="Y3797" s="176"/>
    </row>
    <row r="3798" spans="25:25">
      <c r="Y3798" s="176"/>
    </row>
    <row r="3799" spans="25:25">
      <c r="Y3799" s="176"/>
    </row>
    <row r="3800" spans="25:25">
      <c r="Y3800" s="176"/>
    </row>
    <row r="3801" spans="25:25">
      <c r="Y3801" s="176"/>
    </row>
    <row r="3802" spans="25:25">
      <c r="Y3802" s="176"/>
    </row>
    <row r="3803" spans="25:25">
      <c r="Y3803" s="176"/>
    </row>
    <row r="3804" spans="25:25">
      <c r="Y3804" s="176"/>
    </row>
    <row r="3805" spans="25:25">
      <c r="Y3805" s="176"/>
    </row>
    <row r="3806" spans="25:25">
      <c r="Y3806" s="176"/>
    </row>
    <row r="3807" spans="25:25">
      <c r="Y3807" s="176"/>
    </row>
    <row r="3808" spans="25:25">
      <c r="Y3808" s="176"/>
    </row>
    <row r="3809" spans="25:25">
      <c r="Y3809" s="176"/>
    </row>
    <row r="3810" spans="25:25">
      <c r="Y3810" s="176"/>
    </row>
    <row r="3811" spans="25:25">
      <c r="Y3811" s="176"/>
    </row>
    <row r="3812" spans="25:25">
      <c r="Y3812" s="176"/>
    </row>
    <row r="3813" spans="25:25">
      <c r="Y3813" s="176"/>
    </row>
    <row r="3814" spans="25:25">
      <c r="Y3814" s="176"/>
    </row>
    <row r="3815" spans="25:25">
      <c r="Y3815" s="176"/>
    </row>
    <row r="3816" spans="25:25">
      <c r="Y3816" s="176"/>
    </row>
    <row r="3817" spans="25:25">
      <c r="Y3817" s="176"/>
    </row>
    <row r="3818" spans="25:25">
      <c r="Y3818" s="176"/>
    </row>
    <row r="3819" spans="25:25">
      <c r="Y3819" s="176"/>
    </row>
    <row r="3820" spans="25:25">
      <c r="Y3820" s="176"/>
    </row>
    <row r="3821" spans="25:25">
      <c r="Y3821" s="176"/>
    </row>
    <row r="3822" spans="25:25">
      <c r="Y3822" s="176"/>
    </row>
    <row r="3823" spans="25:25">
      <c r="Y3823" s="176"/>
    </row>
    <row r="3824" spans="25:25">
      <c r="Y3824" s="176"/>
    </row>
    <row r="3825" spans="25:25">
      <c r="Y3825" s="176"/>
    </row>
    <row r="3826" spans="25:25">
      <c r="Y3826" s="176"/>
    </row>
    <row r="3827" spans="25:25">
      <c r="Y3827" s="176"/>
    </row>
    <row r="3828" spans="25:25">
      <c r="Y3828" s="176"/>
    </row>
    <row r="3829" spans="25:25">
      <c r="Y3829" s="176"/>
    </row>
    <row r="3830" spans="25:25">
      <c r="Y3830" s="176"/>
    </row>
    <row r="3831" spans="25:25">
      <c r="Y3831" s="176"/>
    </row>
    <row r="3832" spans="25:25">
      <c r="Y3832" s="176"/>
    </row>
    <row r="3833" spans="25:25">
      <c r="Y3833" s="176"/>
    </row>
    <row r="3834" spans="25:25">
      <c r="Y3834" s="176"/>
    </row>
    <row r="3835" spans="25:25">
      <c r="Y3835" s="176"/>
    </row>
    <row r="3836" spans="25:25">
      <c r="Y3836" s="176"/>
    </row>
    <row r="3837" spans="25:25">
      <c r="Y3837" s="176"/>
    </row>
    <row r="3838" spans="25:25">
      <c r="Y3838" s="176"/>
    </row>
    <row r="3839" spans="25:25">
      <c r="Y3839" s="176"/>
    </row>
    <row r="3840" spans="25:25">
      <c r="Y3840" s="176"/>
    </row>
    <row r="3841" spans="25:25">
      <c r="Y3841" s="176"/>
    </row>
    <row r="3842" spans="25:25">
      <c r="Y3842" s="176"/>
    </row>
    <row r="3843" spans="25:25">
      <c r="Y3843" s="176"/>
    </row>
    <row r="3844" spans="25:25">
      <c r="Y3844" s="176"/>
    </row>
    <row r="3845" spans="25:25">
      <c r="Y3845" s="176"/>
    </row>
    <row r="3846" spans="25:25">
      <c r="Y3846" s="176"/>
    </row>
    <row r="3847" spans="25:25">
      <c r="Y3847" s="176"/>
    </row>
    <row r="3848" spans="25:25">
      <c r="Y3848" s="176"/>
    </row>
    <row r="3849" spans="25:25">
      <c r="Y3849" s="176"/>
    </row>
    <row r="3850" spans="25:25">
      <c r="Y3850" s="176"/>
    </row>
    <row r="3851" spans="25:25">
      <c r="Y3851" s="176"/>
    </row>
    <row r="3852" spans="25:25">
      <c r="Y3852" s="176"/>
    </row>
    <row r="3853" spans="25:25">
      <c r="Y3853" s="176"/>
    </row>
    <row r="3854" spans="25:25">
      <c r="Y3854" s="176"/>
    </row>
    <row r="3855" spans="25:25">
      <c r="Y3855" s="176"/>
    </row>
    <row r="3856" spans="25:25">
      <c r="Y3856" s="176"/>
    </row>
    <row r="3857" spans="25:25">
      <c r="Y3857" s="176"/>
    </row>
    <row r="3858" spans="25:25">
      <c r="Y3858" s="176"/>
    </row>
    <row r="3859" spans="25:25">
      <c r="Y3859" s="176"/>
    </row>
    <row r="3860" spans="25:25">
      <c r="Y3860" s="176"/>
    </row>
    <row r="3861" spans="25:25">
      <c r="Y3861" s="176"/>
    </row>
    <row r="3862" spans="25:25">
      <c r="Y3862" s="176"/>
    </row>
    <row r="3863" spans="25:25">
      <c r="Y3863" s="176"/>
    </row>
    <row r="3864" spans="25:25">
      <c r="Y3864" s="176"/>
    </row>
    <row r="3865" spans="25:25">
      <c r="Y3865" s="176"/>
    </row>
    <row r="3866" spans="25:25">
      <c r="Y3866" s="176"/>
    </row>
    <row r="3867" spans="25:25">
      <c r="Y3867" s="176"/>
    </row>
    <row r="3868" spans="25:25">
      <c r="Y3868" s="176"/>
    </row>
    <row r="3869" spans="25:25">
      <c r="Y3869" s="176"/>
    </row>
    <row r="3870" spans="25:25">
      <c r="Y3870" s="176"/>
    </row>
    <row r="3871" spans="25:25">
      <c r="Y3871" s="176"/>
    </row>
    <row r="3872" spans="25:25">
      <c r="Y3872" s="176"/>
    </row>
    <row r="3873" spans="25:25">
      <c r="Y3873" s="176"/>
    </row>
    <row r="3874" spans="25:25">
      <c r="Y3874" s="176"/>
    </row>
    <row r="3875" spans="25:25">
      <c r="Y3875" s="176"/>
    </row>
    <row r="3876" spans="25:25">
      <c r="Y3876" s="176"/>
    </row>
    <row r="3877" spans="25:25">
      <c r="Y3877" s="176"/>
    </row>
    <row r="3878" spans="25:25">
      <c r="Y3878" s="176"/>
    </row>
    <row r="3879" spans="25:25">
      <c r="Y3879" s="176"/>
    </row>
    <row r="3880" spans="25:25">
      <c r="Y3880" s="176"/>
    </row>
    <row r="3881" spans="25:25">
      <c r="Y3881" s="176"/>
    </row>
    <row r="3882" spans="25:25">
      <c r="Y3882" s="176"/>
    </row>
    <row r="3883" spans="25:25">
      <c r="Y3883" s="176"/>
    </row>
    <row r="3884" spans="25:25">
      <c r="Y3884" s="176"/>
    </row>
    <row r="3885" spans="25:25">
      <c r="Y3885" s="176"/>
    </row>
    <row r="3886" spans="25:25">
      <c r="Y3886" s="176"/>
    </row>
    <row r="3887" spans="25:25">
      <c r="Y3887" s="176"/>
    </row>
    <row r="3888" spans="25:25">
      <c r="Y3888" s="176"/>
    </row>
    <row r="3889" spans="25:25">
      <c r="Y3889" s="176"/>
    </row>
    <row r="3890" spans="25:25">
      <c r="Y3890" s="176"/>
    </row>
    <row r="3891" spans="25:25">
      <c r="Y3891" s="176"/>
    </row>
    <row r="3892" spans="25:25">
      <c r="Y3892" s="176"/>
    </row>
    <row r="3893" spans="25:25">
      <c r="Y3893" s="176"/>
    </row>
    <row r="3894" spans="25:25">
      <c r="Y3894" s="176"/>
    </row>
    <row r="3895" spans="25:25">
      <c r="Y3895" s="176"/>
    </row>
    <row r="3896" spans="25:25">
      <c r="Y3896" s="176"/>
    </row>
    <row r="3897" spans="25:25">
      <c r="Y3897" s="176"/>
    </row>
    <row r="3898" spans="25:25">
      <c r="Y3898" s="176"/>
    </row>
    <row r="3899" spans="25:25">
      <c r="Y3899" s="176"/>
    </row>
    <row r="3900" spans="25:25">
      <c r="Y3900" s="176"/>
    </row>
    <row r="3901" spans="25:25">
      <c r="Y3901" s="176"/>
    </row>
    <row r="3902" spans="25:25">
      <c r="Y3902" s="176"/>
    </row>
    <row r="3903" spans="25:25">
      <c r="Y3903" s="176"/>
    </row>
    <row r="3904" spans="25:25">
      <c r="Y3904" s="176"/>
    </row>
    <row r="3905" spans="25:25">
      <c r="Y3905" s="176"/>
    </row>
    <row r="3906" spans="25:25">
      <c r="Y3906" s="176"/>
    </row>
    <row r="3907" spans="25:25">
      <c r="Y3907" s="176"/>
    </row>
    <row r="3908" spans="25:25">
      <c r="Y3908" s="176"/>
    </row>
    <row r="3909" spans="25:25">
      <c r="Y3909" s="176"/>
    </row>
    <row r="3910" spans="25:25">
      <c r="Y3910" s="176"/>
    </row>
    <row r="3911" spans="25:25">
      <c r="Y3911" s="176"/>
    </row>
    <row r="3912" spans="25:25">
      <c r="Y3912" s="176"/>
    </row>
    <row r="3913" spans="25:25">
      <c r="Y3913" s="176"/>
    </row>
    <row r="3914" spans="25:25">
      <c r="Y3914" s="176"/>
    </row>
    <row r="3915" spans="25:25">
      <c r="Y3915" s="176"/>
    </row>
    <row r="3916" spans="25:25">
      <c r="Y3916" s="176"/>
    </row>
    <row r="3917" spans="25:25">
      <c r="Y3917" s="176"/>
    </row>
    <row r="3918" spans="25:25">
      <c r="Y3918" s="176"/>
    </row>
    <row r="3919" spans="25:25">
      <c r="Y3919" s="176"/>
    </row>
    <row r="3920" spans="25:25">
      <c r="Y3920" s="176"/>
    </row>
    <row r="3921" spans="25:25">
      <c r="Y3921" s="176"/>
    </row>
    <row r="3922" spans="25:25">
      <c r="Y3922" s="176"/>
    </row>
    <row r="3923" spans="25:25">
      <c r="Y3923" s="176"/>
    </row>
    <row r="3924" spans="25:25">
      <c r="Y3924" s="176"/>
    </row>
    <row r="3925" spans="25:25">
      <c r="Y3925" s="176"/>
    </row>
    <row r="3926" spans="25:25">
      <c r="Y3926" s="176"/>
    </row>
    <row r="3927" spans="25:25">
      <c r="Y3927" s="176"/>
    </row>
    <row r="3928" spans="25:25">
      <c r="Y3928" s="176"/>
    </row>
    <row r="3929" spans="25:25">
      <c r="Y3929" s="176"/>
    </row>
    <row r="3930" spans="25:25">
      <c r="Y3930" s="176"/>
    </row>
    <row r="3931" spans="25:25">
      <c r="Y3931" s="176"/>
    </row>
    <row r="3932" spans="25:25">
      <c r="Y3932" s="176"/>
    </row>
    <row r="3933" spans="25:25">
      <c r="Y3933" s="176"/>
    </row>
    <row r="3934" spans="25:25">
      <c r="Y3934" s="176"/>
    </row>
    <row r="3935" spans="25:25">
      <c r="Y3935" s="176"/>
    </row>
    <row r="3936" spans="25:25">
      <c r="Y3936" s="176"/>
    </row>
    <row r="3937" spans="25:25">
      <c r="Y3937" s="176"/>
    </row>
    <row r="3938" spans="25:25">
      <c r="Y3938" s="176"/>
    </row>
    <row r="3939" spans="25:25">
      <c r="Y3939" s="176"/>
    </row>
    <row r="3940" spans="25:25">
      <c r="Y3940" s="176"/>
    </row>
    <row r="3941" spans="25:25">
      <c r="Y3941" s="176"/>
    </row>
    <row r="3942" spans="25:25">
      <c r="Y3942" s="176"/>
    </row>
    <row r="3943" spans="25:25">
      <c r="Y3943" s="176"/>
    </row>
    <row r="3944" spans="25:25">
      <c r="Y3944" s="176"/>
    </row>
    <row r="3945" spans="25:25">
      <c r="Y3945" s="176"/>
    </row>
    <row r="3946" spans="25:25">
      <c r="Y3946" s="176"/>
    </row>
    <row r="3947" spans="25:25">
      <c r="Y3947" s="176"/>
    </row>
    <row r="3948" spans="25:25">
      <c r="Y3948" s="176"/>
    </row>
    <row r="3949" spans="25:25">
      <c r="Y3949" s="176"/>
    </row>
    <row r="3950" spans="25:25">
      <c r="Y3950" s="176"/>
    </row>
    <row r="3951" spans="25:25">
      <c r="Y3951" s="176"/>
    </row>
    <row r="3952" spans="25:25">
      <c r="Y3952" s="176"/>
    </row>
    <row r="3953" spans="25:25">
      <c r="Y3953" s="176"/>
    </row>
    <row r="3954" spans="25:25">
      <c r="Y3954" s="176"/>
    </row>
    <row r="3955" spans="25:25">
      <c r="Y3955" s="176"/>
    </row>
    <row r="3956" spans="25:25">
      <c r="Y3956" s="176"/>
    </row>
    <row r="3957" spans="25:25">
      <c r="Y3957" s="176"/>
    </row>
    <row r="3958" spans="25:25">
      <c r="Y3958" s="176"/>
    </row>
    <row r="3959" spans="25:25">
      <c r="Y3959" s="176"/>
    </row>
    <row r="3960" spans="25:25">
      <c r="Y3960" s="176"/>
    </row>
    <row r="3961" spans="25:25">
      <c r="Y3961" s="176"/>
    </row>
    <row r="3962" spans="25:25">
      <c r="Y3962" s="176"/>
    </row>
    <row r="3963" spans="25:25">
      <c r="Y3963" s="176"/>
    </row>
    <row r="3964" spans="25:25">
      <c r="Y3964" s="176"/>
    </row>
    <row r="3965" spans="25:25">
      <c r="Y3965" s="176"/>
    </row>
    <row r="3966" spans="25:25">
      <c r="Y3966" s="176"/>
    </row>
    <row r="3967" spans="25:25">
      <c r="Y3967" s="176"/>
    </row>
    <row r="3968" spans="25:25">
      <c r="Y3968" s="176"/>
    </row>
    <row r="3969" spans="25:25">
      <c r="Y3969" s="176"/>
    </row>
    <row r="3970" spans="25:25">
      <c r="Y3970" s="176"/>
    </row>
    <row r="3971" spans="25:25">
      <c r="Y3971" s="176"/>
    </row>
    <row r="3972" spans="25:25">
      <c r="Y3972" s="176"/>
    </row>
    <row r="3973" spans="25:25">
      <c r="Y3973" s="176"/>
    </row>
    <row r="3974" spans="25:25">
      <c r="Y3974" s="176"/>
    </row>
    <row r="3975" spans="25:25">
      <c r="Y3975" s="176"/>
    </row>
    <row r="3976" spans="25:25">
      <c r="Y3976" s="176"/>
    </row>
    <row r="3977" spans="25:25">
      <c r="Y3977" s="176"/>
    </row>
    <row r="3978" spans="25:25">
      <c r="Y3978" s="176"/>
    </row>
    <row r="3979" spans="25:25">
      <c r="Y3979" s="176"/>
    </row>
    <row r="3980" spans="25:25">
      <c r="Y3980" s="176"/>
    </row>
    <row r="3981" spans="25:25">
      <c r="Y3981" s="176"/>
    </row>
    <row r="3982" spans="25:25">
      <c r="Y3982" s="176"/>
    </row>
    <row r="3983" spans="25:25">
      <c r="Y3983" s="176"/>
    </row>
    <row r="3984" spans="25:25">
      <c r="Y3984" s="176"/>
    </row>
    <row r="3985" spans="25:25">
      <c r="Y3985" s="176"/>
    </row>
    <row r="3986" spans="25:25">
      <c r="Y3986" s="176"/>
    </row>
    <row r="3987" spans="25:25">
      <c r="Y3987" s="176"/>
    </row>
    <row r="3988" spans="25:25">
      <c r="Y3988" s="176"/>
    </row>
    <row r="3989" spans="25:25">
      <c r="Y3989" s="176"/>
    </row>
    <row r="3990" spans="25:25">
      <c r="Y3990" s="176"/>
    </row>
    <row r="3991" spans="25:25">
      <c r="Y3991" s="176"/>
    </row>
    <row r="3992" spans="25:25">
      <c r="Y3992" s="176"/>
    </row>
    <row r="3993" spans="25:25">
      <c r="Y3993" s="176"/>
    </row>
    <row r="3994" spans="25:25">
      <c r="Y3994" s="176"/>
    </row>
    <row r="3995" spans="25:25">
      <c r="Y3995" s="176"/>
    </row>
    <row r="3996" spans="25:25">
      <c r="Y3996" s="176"/>
    </row>
    <row r="3997" spans="25:25">
      <c r="Y3997" s="176"/>
    </row>
    <row r="3998" spans="25:25">
      <c r="Y3998" s="176"/>
    </row>
    <row r="3999" spans="25:25">
      <c r="Y3999" s="176"/>
    </row>
    <row r="4000" spans="25:25">
      <c r="Y4000" s="176"/>
    </row>
    <row r="4001" spans="25:25">
      <c r="Y4001" s="176"/>
    </row>
    <row r="4002" spans="25:25">
      <c r="Y4002" s="176"/>
    </row>
    <row r="4003" spans="25:25">
      <c r="Y4003" s="176"/>
    </row>
    <row r="4004" spans="25:25">
      <c r="Y4004" s="176"/>
    </row>
    <row r="4005" spans="25:25">
      <c r="Y4005" s="176"/>
    </row>
    <row r="4006" spans="25:25">
      <c r="Y4006" s="176"/>
    </row>
    <row r="4007" spans="25:25">
      <c r="Y4007" s="176"/>
    </row>
    <row r="4008" spans="25:25">
      <c r="Y4008" s="176"/>
    </row>
    <row r="4009" spans="25:25">
      <c r="Y4009" s="176"/>
    </row>
    <row r="4010" spans="25:25">
      <c r="Y4010" s="176"/>
    </row>
    <row r="4011" spans="25:25">
      <c r="Y4011" s="176"/>
    </row>
    <row r="4012" spans="25:25">
      <c r="Y4012" s="176"/>
    </row>
    <row r="4013" spans="25:25">
      <c r="Y4013" s="176"/>
    </row>
    <row r="4014" spans="25:25">
      <c r="Y4014" s="176"/>
    </row>
    <row r="4015" spans="25:25">
      <c r="Y4015" s="176"/>
    </row>
    <row r="4016" spans="25:25">
      <c r="Y4016" s="176"/>
    </row>
    <row r="4017" spans="25:25">
      <c r="Y4017" s="176"/>
    </row>
    <row r="4018" spans="25:25">
      <c r="Y4018" s="176"/>
    </row>
    <row r="4019" spans="25:25">
      <c r="Y4019" s="176"/>
    </row>
    <row r="4020" spans="25:25">
      <c r="Y4020" s="176"/>
    </row>
    <row r="4021" spans="25:25">
      <c r="Y4021" s="176"/>
    </row>
    <row r="4022" spans="25:25">
      <c r="Y4022" s="176"/>
    </row>
    <row r="4023" spans="25:25">
      <c r="Y4023" s="176"/>
    </row>
    <row r="4024" spans="25:25">
      <c r="Y4024" s="176"/>
    </row>
    <row r="4025" spans="25:25">
      <c r="Y4025" s="176"/>
    </row>
    <row r="4026" spans="25:25">
      <c r="Y4026" s="176"/>
    </row>
    <row r="4027" spans="25:25">
      <c r="Y4027" s="176"/>
    </row>
    <row r="4028" spans="25:25">
      <c r="Y4028" s="176"/>
    </row>
    <row r="4029" spans="25:25">
      <c r="Y4029" s="176"/>
    </row>
    <row r="4030" spans="25:25">
      <c r="Y4030" s="176"/>
    </row>
    <row r="4031" spans="25:25">
      <c r="Y4031" s="176"/>
    </row>
    <row r="4032" spans="25:25">
      <c r="Y4032" s="176"/>
    </row>
    <row r="4033" spans="25:25">
      <c r="Y4033" s="176"/>
    </row>
    <row r="4034" spans="25:25">
      <c r="Y4034" s="176"/>
    </row>
    <row r="4035" spans="25:25">
      <c r="Y4035" s="176"/>
    </row>
    <row r="4036" spans="25:25">
      <c r="Y4036" s="176"/>
    </row>
    <row r="4037" spans="25:25">
      <c r="Y4037" s="176"/>
    </row>
    <row r="4038" spans="25:25">
      <c r="Y4038" s="176"/>
    </row>
    <row r="4039" spans="25:25">
      <c r="Y4039" s="176"/>
    </row>
    <row r="4040" spans="25:25">
      <c r="Y4040" s="176"/>
    </row>
    <row r="4041" spans="25:25">
      <c r="Y4041" s="176"/>
    </row>
    <row r="4042" spans="25:25">
      <c r="Y4042" s="176"/>
    </row>
    <row r="4043" spans="25:25">
      <c r="Y4043" s="176"/>
    </row>
    <row r="4044" spans="25:25">
      <c r="Y4044" s="176"/>
    </row>
    <row r="4045" spans="25:25">
      <c r="Y4045" s="176"/>
    </row>
    <row r="4046" spans="25:25">
      <c r="Y4046" s="176"/>
    </row>
    <row r="4047" spans="25:25">
      <c r="Y4047" s="176"/>
    </row>
    <row r="4048" spans="25:25">
      <c r="Y4048" s="176"/>
    </row>
    <row r="4049" spans="25:25">
      <c r="Y4049" s="176"/>
    </row>
    <row r="4050" spans="25:25">
      <c r="Y4050" s="176"/>
    </row>
    <row r="4051" spans="25:25">
      <c r="Y4051" s="176"/>
    </row>
    <row r="4052" spans="25:25">
      <c r="Y4052" s="176"/>
    </row>
    <row r="4053" spans="25:25">
      <c r="Y4053" s="176"/>
    </row>
    <row r="4054" spans="25:25">
      <c r="Y4054" s="176"/>
    </row>
    <row r="4055" spans="25:25">
      <c r="Y4055" s="176"/>
    </row>
    <row r="4056" spans="25:25">
      <c r="Y4056" s="176"/>
    </row>
    <row r="4057" spans="25:25">
      <c r="Y4057" s="176"/>
    </row>
    <row r="4058" spans="25:25">
      <c r="Y4058" s="176"/>
    </row>
    <row r="4059" spans="25:25">
      <c r="Y4059" s="176"/>
    </row>
    <row r="4060" spans="25:25">
      <c r="Y4060" s="176"/>
    </row>
    <row r="4061" spans="25:25">
      <c r="Y4061" s="176"/>
    </row>
    <row r="4062" spans="25:25">
      <c r="Y4062" s="176"/>
    </row>
    <row r="4063" spans="25:25">
      <c r="Y4063" s="176"/>
    </row>
    <row r="4064" spans="25:25">
      <c r="Y4064" s="176"/>
    </row>
    <row r="4065" spans="25:25">
      <c r="Y4065" s="176"/>
    </row>
    <row r="4066" spans="25:25">
      <c r="Y4066" s="176"/>
    </row>
    <row r="4067" spans="25:25">
      <c r="Y4067" s="176"/>
    </row>
    <row r="4068" spans="25:25">
      <c r="Y4068" s="176"/>
    </row>
    <row r="4069" spans="25:25">
      <c r="Y4069" s="176"/>
    </row>
    <row r="4070" spans="25:25">
      <c r="Y4070" s="176"/>
    </row>
    <row r="4071" spans="25:25">
      <c r="Y4071" s="176"/>
    </row>
    <row r="4072" spans="25:25">
      <c r="Y4072" s="176"/>
    </row>
    <row r="4073" spans="25:25">
      <c r="Y4073" s="176"/>
    </row>
    <row r="4074" spans="25:25">
      <c r="Y4074" s="176"/>
    </row>
    <row r="4075" spans="25:25">
      <c r="Y4075" s="176"/>
    </row>
    <row r="4076" spans="25:25">
      <c r="Y4076" s="176"/>
    </row>
    <row r="4077" spans="25:25">
      <c r="Y4077" s="176"/>
    </row>
    <row r="4078" spans="25:25">
      <c r="Y4078" s="176"/>
    </row>
    <row r="4079" spans="25:25">
      <c r="Y4079" s="176"/>
    </row>
    <row r="4080" spans="25:25">
      <c r="Y4080" s="176"/>
    </row>
    <row r="4081" spans="25:25">
      <c r="Y4081" s="176"/>
    </row>
    <row r="4082" spans="25:25">
      <c r="Y4082" s="176"/>
    </row>
    <row r="4083" spans="25:25">
      <c r="Y4083" s="176"/>
    </row>
    <row r="4084" spans="25:25">
      <c r="Y4084" s="176"/>
    </row>
    <row r="4085" spans="25:25">
      <c r="Y4085" s="176"/>
    </row>
    <row r="4086" spans="25:25">
      <c r="Y4086" s="176"/>
    </row>
    <row r="4087" spans="25:25">
      <c r="Y4087" s="176"/>
    </row>
    <row r="4088" spans="25:25">
      <c r="Y4088" s="176"/>
    </row>
    <row r="4089" spans="25:25">
      <c r="Y4089" s="176"/>
    </row>
    <row r="4090" spans="25:25">
      <c r="Y4090" s="176"/>
    </row>
    <row r="4091" spans="25:25">
      <c r="Y4091" s="176"/>
    </row>
    <row r="4092" spans="25:25">
      <c r="Y4092" s="176"/>
    </row>
    <row r="4093" spans="25:25">
      <c r="Y4093" s="176"/>
    </row>
    <row r="4094" spans="25:25">
      <c r="Y4094" s="176"/>
    </row>
    <row r="4095" spans="25:25">
      <c r="Y4095" s="176"/>
    </row>
    <row r="4096" spans="25:25">
      <c r="Y4096" s="176"/>
    </row>
    <row r="4097" spans="25:25">
      <c r="Y4097" s="176"/>
    </row>
    <row r="4098" spans="25:25">
      <c r="Y4098" s="176"/>
    </row>
    <row r="4099" spans="25:25">
      <c r="Y4099" s="176"/>
    </row>
    <row r="4100" spans="25:25">
      <c r="Y4100" s="176"/>
    </row>
    <row r="4101" spans="25:25">
      <c r="Y4101" s="176"/>
    </row>
    <row r="4102" spans="25:25">
      <c r="Y4102" s="176"/>
    </row>
    <row r="4103" spans="25:25">
      <c r="Y4103" s="176"/>
    </row>
    <row r="4104" spans="25:25">
      <c r="Y4104" s="176"/>
    </row>
    <row r="4105" spans="25:25">
      <c r="Y4105" s="176"/>
    </row>
    <row r="4106" spans="25:25">
      <c r="Y4106" s="176"/>
    </row>
    <row r="4107" spans="25:25">
      <c r="Y4107" s="176"/>
    </row>
    <row r="4108" spans="25:25">
      <c r="Y4108" s="176"/>
    </row>
    <row r="4109" spans="25:25">
      <c r="Y4109" s="176"/>
    </row>
    <row r="4110" spans="25:25">
      <c r="Y4110" s="176"/>
    </row>
    <row r="4111" spans="25:25">
      <c r="Y4111" s="176"/>
    </row>
    <row r="4112" spans="25:25">
      <c r="Y4112" s="176"/>
    </row>
    <row r="4113" spans="25:25">
      <c r="Y4113" s="176"/>
    </row>
    <row r="4114" spans="25:25">
      <c r="Y4114" s="176"/>
    </row>
    <row r="4115" spans="25:25">
      <c r="Y4115" s="176"/>
    </row>
    <row r="4116" spans="25:25">
      <c r="Y4116" s="176"/>
    </row>
    <row r="4117" spans="25:25">
      <c r="Y4117" s="176"/>
    </row>
    <row r="4118" spans="25:25">
      <c r="Y4118" s="176"/>
    </row>
    <row r="4119" spans="25:25">
      <c r="Y4119" s="176"/>
    </row>
    <row r="4120" spans="25:25">
      <c r="Y4120" s="176"/>
    </row>
    <row r="4121" spans="25:25">
      <c r="Y4121" s="176"/>
    </row>
    <row r="4122" spans="25:25">
      <c r="Y4122" s="176"/>
    </row>
    <row r="4123" spans="25:25">
      <c r="Y4123" s="176"/>
    </row>
    <row r="4124" spans="25:25">
      <c r="Y4124" s="176"/>
    </row>
    <row r="4125" spans="25:25">
      <c r="Y4125" s="176"/>
    </row>
    <row r="4126" spans="25:25">
      <c r="Y4126" s="176"/>
    </row>
    <row r="4127" spans="25:25">
      <c r="Y4127" s="176"/>
    </row>
    <row r="4128" spans="25:25">
      <c r="Y4128" s="176"/>
    </row>
    <row r="4129" spans="25:25">
      <c r="Y4129" s="176"/>
    </row>
    <row r="4130" spans="25:25">
      <c r="Y4130" s="176"/>
    </row>
    <row r="4131" spans="25:25">
      <c r="Y4131" s="176"/>
    </row>
    <row r="4132" spans="25:25">
      <c r="Y4132" s="176"/>
    </row>
    <row r="4133" spans="25:25">
      <c r="Y4133" s="176"/>
    </row>
    <row r="4134" spans="25:25">
      <c r="Y4134" s="176"/>
    </row>
    <row r="4135" spans="25:25">
      <c r="Y4135" s="176"/>
    </row>
    <row r="4136" spans="25:25">
      <c r="Y4136" s="176"/>
    </row>
    <row r="4137" spans="25:25">
      <c r="Y4137" s="176"/>
    </row>
    <row r="4138" spans="25:25">
      <c r="Y4138" s="176"/>
    </row>
    <row r="4139" spans="25:25">
      <c r="Y4139" s="176"/>
    </row>
    <row r="4140" spans="25:25">
      <c r="Y4140" s="176"/>
    </row>
    <row r="4141" spans="25:25">
      <c r="Y4141" s="176"/>
    </row>
    <row r="4142" spans="25:25">
      <c r="Y4142" s="176"/>
    </row>
    <row r="4143" spans="25:25">
      <c r="Y4143" s="176"/>
    </row>
    <row r="4144" spans="25:25">
      <c r="Y4144" s="176"/>
    </row>
    <row r="4145" spans="25:25">
      <c r="Y4145" s="176"/>
    </row>
    <row r="4146" spans="25:25">
      <c r="Y4146" s="176"/>
    </row>
    <row r="4147" spans="25:25">
      <c r="Y4147" s="176"/>
    </row>
    <row r="4148" spans="25:25">
      <c r="Y4148" s="176"/>
    </row>
    <row r="4149" spans="25:25">
      <c r="Y4149" s="176"/>
    </row>
    <row r="4150" spans="25:25">
      <c r="Y4150" s="176"/>
    </row>
    <row r="4151" spans="25:25">
      <c r="Y4151" s="176"/>
    </row>
    <row r="4152" spans="25:25">
      <c r="Y4152" s="176"/>
    </row>
    <row r="4153" spans="25:25">
      <c r="Y4153" s="176"/>
    </row>
    <row r="4154" spans="25:25">
      <c r="Y4154" s="176"/>
    </row>
    <row r="4155" spans="25:25">
      <c r="Y4155" s="176"/>
    </row>
    <row r="4156" spans="25:25">
      <c r="Y4156" s="176"/>
    </row>
    <row r="4157" spans="25:25">
      <c r="Y4157" s="176"/>
    </row>
    <row r="4158" spans="25:25">
      <c r="Y4158" s="176"/>
    </row>
    <row r="4159" spans="25:25">
      <c r="Y4159" s="176"/>
    </row>
    <row r="4160" spans="25:25">
      <c r="Y4160" s="176"/>
    </row>
    <row r="4161" spans="25:25">
      <c r="Y4161" s="176"/>
    </row>
    <row r="4162" spans="25:25">
      <c r="Y4162" s="176"/>
    </row>
    <row r="4163" spans="25:25">
      <c r="Y4163" s="176"/>
    </row>
    <row r="4164" spans="25:25">
      <c r="Y4164" s="176"/>
    </row>
    <row r="4165" spans="25:25">
      <c r="Y4165" s="176"/>
    </row>
    <row r="4166" spans="25:25">
      <c r="Y4166" s="176"/>
    </row>
    <row r="4167" spans="25:25">
      <c r="Y4167" s="176"/>
    </row>
    <row r="4168" spans="25:25">
      <c r="Y4168" s="176"/>
    </row>
    <row r="4169" spans="25:25">
      <c r="Y4169" s="176"/>
    </row>
    <row r="4170" spans="25:25">
      <c r="Y4170" s="176"/>
    </row>
    <row r="4171" spans="25:25">
      <c r="Y4171" s="176"/>
    </row>
    <row r="4172" spans="25:25">
      <c r="Y4172" s="176"/>
    </row>
    <row r="4173" spans="25:25">
      <c r="Y4173" s="176"/>
    </row>
    <row r="4174" spans="25:25">
      <c r="Y4174" s="176"/>
    </row>
    <row r="4175" spans="25:25">
      <c r="Y4175" s="176"/>
    </row>
    <row r="4176" spans="25:25">
      <c r="Y4176" s="176"/>
    </row>
    <row r="4177" spans="25:25">
      <c r="Y4177" s="176"/>
    </row>
    <row r="4178" spans="25:25">
      <c r="Y4178" s="176"/>
    </row>
    <row r="4179" spans="25:25">
      <c r="Y4179" s="176"/>
    </row>
    <row r="4180" spans="25:25">
      <c r="Y4180" s="176"/>
    </row>
    <row r="4181" spans="25:25">
      <c r="Y4181" s="176"/>
    </row>
    <row r="4182" spans="25:25">
      <c r="Y4182" s="176"/>
    </row>
    <row r="4183" spans="25:25">
      <c r="Y4183" s="176"/>
    </row>
    <row r="4184" spans="25:25">
      <c r="Y4184" s="176"/>
    </row>
    <row r="4185" spans="25:25">
      <c r="Y4185" s="176"/>
    </row>
    <row r="4186" spans="25:25">
      <c r="Y4186" s="176"/>
    </row>
    <row r="4187" spans="25:25">
      <c r="Y4187" s="176"/>
    </row>
    <row r="4188" spans="25:25">
      <c r="Y4188" s="176"/>
    </row>
    <row r="4189" spans="25:25">
      <c r="Y4189" s="176"/>
    </row>
    <row r="4190" spans="25:25">
      <c r="Y4190" s="176"/>
    </row>
    <row r="4191" spans="25:25">
      <c r="Y4191" s="176"/>
    </row>
    <row r="4192" spans="25:25">
      <c r="Y4192" s="176"/>
    </row>
    <row r="4193" spans="25:25">
      <c r="Y4193" s="176"/>
    </row>
    <row r="4194" spans="25:25">
      <c r="Y4194" s="176"/>
    </row>
    <row r="4195" spans="25:25">
      <c r="Y4195" s="176"/>
    </row>
    <row r="4196" spans="25:25">
      <c r="Y4196" s="176"/>
    </row>
    <row r="4197" spans="25:25">
      <c r="Y4197" s="176"/>
    </row>
    <row r="4198" spans="25:25">
      <c r="Y4198" s="176"/>
    </row>
    <row r="4199" spans="25:25">
      <c r="Y4199" s="176"/>
    </row>
    <row r="4200" spans="25:25">
      <c r="Y4200" s="176"/>
    </row>
    <row r="4201" spans="25:25">
      <c r="Y4201" s="176"/>
    </row>
    <row r="4202" spans="25:25">
      <c r="Y4202" s="176"/>
    </row>
    <row r="4203" spans="25:25">
      <c r="Y4203" s="176"/>
    </row>
    <row r="4204" spans="25:25">
      <c r="Y4204" s="176"/>
    </row>
    <row r="4205" spans="25:25">
      <c r="Y4205" s="176"/>
    </row>
    <row r="4206" spans="25:25">
      <c r="Y4206" s="176"/>
    </row>
    <row r="4207" spans="25:25">
      <c r="Y4207" s="176"/>
    </row>
    <row r="4208" spans="25:25">
      <c r="Y4208" s="176"/>
    </row>
    <row r="4209" spans="25:25">
      <c r="Y4209" s="176"/>
    </row>
    <row r="4210" spans="25:25">
      <c r="Y4210" s="176"/>
    </row>
    <row r="4211" spans="25:25">
      <c r="Y4211" s="176"/>
    </row>
    <row r="4212" spans="25:25">
      <c r="Y4212" s="176"/>
    </row>
    <row r="4213" spans="25:25">
      <c r="Y4213" s="176"/>
    </row>
    <row r="4214" spans="25:25">
      <c r="Y4214" s="176"/>
    </row>
    <row r="4215" spans="25:25">
      <c r="Y4215" s="176"/>
    </row>
    <row r="4216" spans="25:25">
      <c r="Y4216" s="176"/>
    </row>
    <row r="4217" spans="25:25">
      <c r="Y4217" s="176"/>
    </row>
    <row r="4218" spans="25:25">
      <c r="Y4218" s="176"/>
    </row>
    <row r="4219" spans="25:25">
      <c r="Y4219" s="176"/>
    </row>
    <row r="4220" spans="25:25">
      <c r="Y4220" s="176"/>
    </row>
    <row r="4221" spans="25:25">
      <c r="Y4221" s="176"/>
    </row>
    <row r="4222" spans="25:25">
      <c r="Y4222" s="176"/>
    </row>
    <row r="4223" spans="25:25">
      <c r="Y4223" s="176"/>
    </row>
    <row r="4224" spans="25:25">
      <c r="Y4224" s="176"/>
    </row>
    <row r="4225" spans="25:25">
      <c r="Y4225" s="176"/>
    </row>
    <row r="4226" spans="25:25">
      <c r="Y4226" s="176"/>
    </row>
    <row r="4227" spans="25:25">
      <c r="Y4227" s="176"/>
    </row>
    <row r="4228" spans="25:25">
      <c r="Y4228" s="176"/>
    </row>
    <row r="4229" spans="25:25">
      <c r="Y4229" s="176"/>
    </row>
    <row r="4230" spans="25:25">
      <c r="Y4230" s="176"/>
    </row>
    <row r="4231" spans="25:25">
      <c r="Y4231" s="176"/>
    </row>
    <row r="4232" spans="25:25">
      <c r="Y4232" s="176"/>
    </row>
    <row r="4233" spans="25:25">
      <c r="Y4233" s="176"/>
    </row>
    <row r="4234" spans="25:25">
      <c r="Y4234" s="176"/>
    </row>
    <row r="4235" spans="25:25">
      <c r="Y4235" s="176"/>
    </row>
    <row r="4236" spans="25:25">
      <c r="Y4236" s="176"/>
    </row>
    <row r="4237" spans="25:25">
      <c r="Y4237" s="176"/>
    </row>
    <row r="4238" spans="25:25">
      <c r="Y4238" s="176"/>
    </row>
    <row r="4239" spans="25:25">
      <c r="Y4239" s="176"/>
    </row>
    <row r="4240" spans="25:25">
      <c r="Y4240" s="176"/>
    </row>
    <row r="4241" spans="25:25">
      <c r="Y4241" s="176"/>
    </row>
    <row r="4242" spans="25:25">
      <c r="Y4242" s="176"/>
    </row>
    <row r="4243" spans="25:25">
      <c r="Y4243" s="176"/>
    </row>
    <row r="4244" spans="25:25">
      <c r="Y4244" s="176"/>
    </row>
    <row r="4245" spans="25:25">
      <c r="Y4245" s="176"/>
    </row>
    <row r="4246" spans="25:25">
      <c r="Y4246" s="176"/>
    </row>
    <row r="4247" spans="25:25">
      <c r="Y4247" s="176"/>
    </row>
    <row r="4248" spans="25:25">
      <c r="Y4248" s="176"/>
    </row>
    <row r="4249" spans="25:25">
      <c r="Y4249" s="176"/>
    </row>
    <row r="4250" spans="25:25">
      <c r="Y4250" s="176"/>
    </row>
    <row r="4251" spans="25:25">
      <c r="Y4251" s="176"/>
    </row>
    <row r="4252" spans="25:25">
      <c r="Y4252" s="176"/>
    </row>
    <row r="4253" spans="25:25">
      <c r="Y4253" s="176"/>
    </row>
    <row r="4254" spans="25:25">
      <c r="Y4254" s="176"/>
    </row>
    <row r="4255" spans="25:25">
      <c r="Y4255" s="176"/>
    </row>
    <row r="4256" spans="25:25">
      <c r="Y4256" s="176"/>
    </row>
    <row r="4257" spans="25:25">
      <c r="Y4257" s="176"/>
    </row>
    <row r="4258" spans="25:25">
      <c r="Y4258" s="176"/>
    </row>
    <row r="4259" spans="25:25">
      <c r="Y4259" s="176"/>
    </row>
    <row r="4260" spans="25:25">
      <c r="Y4260" s="176"/>
    </row>
    <row r="4261" spans="25:25">
      <c r="Y4261" s="176"/>
    </row>
    <row r="4262" spans="25:25">
      <c r="Y4262" s="176"/>
    </row>
    <row r="4263" spans="25:25">
      <c r="Y4263" s="176"/>
    </row>
    <row r="4264" spans="25:25">
      <c r="Y4264" s="176"/>
    </row>
    <row r="4265" spans="25:25">
      <c r="Y4265" s="176"/>
    </row>
    <row r="4266" spans="25:25">
      <c r="Y4266" s="176"/>
    </row>
    <row r="4267" spans="25:25">
      <c r="Y4267" s="176"/>
    </row>
    <row r="4268" spans="25:25">
      <c r="Y4268" s="176"/>
    </row>
    <row r="4269" spans="25:25">
      <c r="Y4269" s="176"/>
    </row>
    <row r="4270" spans="25:25">
      <c r="Y4270" s="176"/>
    </row>
    <row r="4271" spans="25:25">
      <c r="Y4271" s="176"/>
    </row>
    <row r="4272" spans="25:25">
      <c r="Y4272" s="176"/>
    </row>
    <row r="4273" spans="25:25">
      <c r="Y4273" s="176"/>
    </row>
    <row r="4274" spans="25:25">
      <c r="Y4274" s="176"/>
    </row>
    <row r="4275" spans="25:25">
      <c r="Y4275" s="176"/>
    </row>
    <row r="4276" spans="25:25">
      <c r="Y4276" s="176"/>
    </row>
    <row r="4277" spans="25:25">
      <c r="Y4277" s="176"/>
    </row>
    <row r="4278" spans="25:25">
      <c r="Y4278" s="176"/>
    </row>
    <row r="4279" spans="25:25">
      <c r="Y4279" s="176"/>
    </row>
    <row r="4280" spans="25:25">
      <c r="Y4280" s="176"/>
    </row>
    <row r="4281" spans="25:25">
      <c r="Y4281" s="176"/>
    </row>
    <row r="4282" spans="25:25">
      <c r="Y4282" s="176"/>
    </row>
    <row r="4283" spans="25:25">
      <c r="Y4283" s="176"/>
    </row>
    <row r="4284" spans="25:25">
      <c r="Y4284" s="176"/>
    </row>
    <row r="4285" spans="25:25">
      <c r="Y4285" s="176"/>
    </row>
    <row r="4286" spans="25:25">
      <c r="Y4286" s="176"/>
    </row>
    <row r="4287" spans="25:25">
      <c r="Y4287" s="176"/>
    </row>
    <row r="4288" spans="25:25">
      <c r="Y4288" s="176"/>
    </row>
    <row r="4289" spans="25:25">
      <c r="Y4289" s="176"/>
    </row>
    <row r="4290" spans="25:25">
      <c r="Y4290" s="176"/>
    </row>
    <row r="4291" spans="25:25">
      <c r="Y4291" s="176"/>
    </row>
    <row r="4292" spans="25:25">
      <c r="Y4292" s="176"/>
    </row>
    <row r="4293" spans="25:25">
      <c r="Y4293" s="176"/>
    </row>
    <row r="4294" spans="25:25">
      <c r="Y4294" s="176"/>
    </row>
    <row r="4295" spans="25:25">
      <c r="Y4295" s="176"/>
    </row>
    <row r="4296" spans="25:25">
      <c r="Y4296" s="176"/>
    </row>
    <row r="4297" spans="25:25">
      <c r="Y4297" s="176"/>
    </row>
    <row r="4298" spans="25:25">
      <c r="Y4298" s="176"/>
    </row>
    <row r="4299" spans="25:25">
      <c r="Y4299" s="176"/>
    </row>
    <row r="4300" spans="25:25">
      <c r="Y4300" s="176"/>
    </row>
    <row r="4301" spans="25:25">
      <c r="Y4301" s="176"/>
    </row>
    <row r="4302" spans="25:25">
      <c r="Y4302" s="176"/>
    </row>
    <row r="4303" spans="25:25">
      <c r="Y4303" s="176"/>
    </row>
    <row r="4304" spans="25:25">
      <c r="Y4304" s="176"/>
    </row>
    <row r="4305" spans="25:25">
      <c r="Y4305" s="176"/>
    </row>
    <row r="4306" spans="25:25">
      <c r="Y4306" s="176"/>
    </row>
    <row r="4307" spans="25:25">
      <c r="Y4307" s="176"/>
    </row>
    <row r="4308" spans="25:25">
      <c r="Y4308" s="176"/>
    </row>
    <row r="4309" spans="25:25">
      <c r="Y4309" s="176"/>
    </row>
    <row r="4310" spans="25:25">
      <c r="Y4310" s="176"/>
    </row>
    <row r="4311" spans="25:25">
      <c r="Y4311" s="176"/>
    </row>
    <row r="4312" spans="25:25">
      <c r="Y4312" s="176"/>
    </row>
    <row r="4313" spans="25:25">
      <c r="Y4313" s="176"/>
    </row>
    <row r="4314" spans="25:25">
      <c r="Y4314" s="176"/>
    </row>
    <row r="4315" spans="25:25">
      <c r="Y4315" s="176"/>
    </row>
    <row r="4316" spans="25:25">
      <c r="Y4316" s="176"/>
    </row>
    <row r="4317" spans="25:25">
      <c r="Y4317" s="176"/>
    </row>
    <row r="4318" spans="25:25">
      <c r="Y4318" s="176"/>
    </row>
    <row r="4319" spans="25:25">
      <c r="Y4319" s="176"/>
    </row>
    <row r="4320" spans="25:25">
      <c r="Y4320" s="176"/>
    </row>
    <row r="4321" spans="25:25">
      <c r="Y4321" s="176"/>
    </row>
    <row r="4322" spans="25:25">
      <c r="Y4322" s="176"/>
    </row>
    <row r="4323" spans="25:25">
      <c r="Y4323" s="176"/>
    </row>
    <row r="4324" spans="25:25">
      <c r="Y4324" s="176"/>
    </row>
    <row r="4325" spans="25:25">
      <c r="Y4325" s="176"/>
    </row>
    <row r="4326" spans="25:25">
      <c r="Y4326" s="176"/>
    </row>
    <row r="4327" spans="25:25">
      <c r="Y4327" s="176"/>
    </row>
    <row r="4328" spans="25:25">
      <c r="Y4328" s="176"/>
    </row>
    <row r="4329" spans="25:25">
      <c r="Y4329" s="176"/>
    </row>
    <row r="4330" spans="25:25">
      <c r="Y4330" s="176"/>
    </row>
    <row r="4331" spans="25:25">
      <c r="Y4331" s="176"/>
    </row>
    <row r="4332" spans="25:25">
      <c r="Y4332" s="176"/>
    </row>
    <row r="4333" spans="25:25">
      <c r="Y4333" s="176"/>
    </row>
    <row r="4334" spans="25:25">
      <c r="Y4334" s="176"/>
    </row>
    <row r="4335" spans="25:25">
      <c r="Y4335" s="176"/>
    </row>
    <row r="4336" spans="25:25">
      <c r="Y4336" s="176"/>
    </row>
    <row r="4337" spans="25:25">
      <c r="Y4337" s="176"/>
    </row>
    <row r="4338" spans="25:25">
      <c r="Y4338" s="176"/>
    </row>
    <row r="4339" spans="25:25">
      <c r="Y4339" s="176"/>
    </row>
    <row r="4340" spans="25:25">
      <c r="Y4340" s="176"/>
    </row>
    <row r="4341" spans="25:25">
      <c r="Y4341" s="176"/>
    </row>
    <row r="4342" spans="25:25">
      <c r="Y4342" s="176"/>
    </row>
    <row r="4343" spans="25:25">
      <c r="Y4343" s="176"/>
    </row>
    <row r="4344" spans="25:25">
      <c r="Y4344" s="176"/>
    </row>
    <row r="4345" spans="25:25">
      <c r="Y4345" s="176"/>
    </row>
    <row r="4346" spans="25:25">
      <c r="Y4346" s="176"/>
    </row>
    <row r="4347" spans="25:25">
      <c r="Y4347" s="176"/>
    </row>
    <row r="4348" spans="25:25">
      <c r="Y4348" s="176"/>
    </row>
    <row r="4349" spans="25:25">
      <c r="Y4349" s="176"/>
    </row>
    <row r="4350" spans="25:25">
      <c r="Y4350" s="176"/>
    </row>
    <row r="4351" spans="25:25">
      <c r="Y4351" s="176"/>
    </row>
    <row r="4352" spans="25:25">
      <c r="Y4352" s="176"/>
    </row>
    <row r="4353" spans="25:25">
      <c r="Y4353" s="176"/>
    </row>
    <row r="4354" spans="25:25">
      <c r="Y4354" s="176"/>
    </row>
    <row r="4355" spans="25:25">
      <c r="Y4355" s="176"/>
    </row>
    <row r="4356" spans="25:25">
      <c r="Y4356" s="176"/>
    </row>
    <row r="4357" spans="25:25">
      <c r="Y4357" s="176"/>
    </row>
    <row r="4358" spans="25:25">
      <c r="Y4358" s="176"/>
    </row>
    <row r="4359" spans="25:25">
      <c r="Y4359" s="176"/>
    </row>
    <row r="4360" spans="25:25">
      <c r="Y4360" s="176"/>
    </row>
    <row r="4361" spans="25:25">
      <c r="Y4361" s="176"/>
    </row>
    <row r="4362" spans="25:25">
      <c r="Y4362" s="176"/>
    </row>
    <row r="4363" spans="25:25">
      <c r="Y4363" s="176"/>
    </row>
    <row r="4364" spans="25:25">
      <c r="Y4364" s="176"/>
    </row>
    <row r="4365" spans="25:25">
      <c r="Y4365" s="176"/>
    </row>
    <row r="4366" spans="25:25">
      <c r="Y4366" s="176"/>
    </row>
    <row r="4367" spans="25:25">
      <c r="Y4367" s="176"/>
    </row>
    <row r="4368" spans="25:25">
      <c r="Y4368" s="176"/>
    </row>
    <row r="4369" spans="25:25">
      <c r="Y4369" s="176"/>
    </row>
    <row r="4370" spans="25:25">
      <c r="Y4370" s="176"/>
    </row>
    <row r="4371" spans="25:25">
      <c r="Y4371" s="176"/>
    </row>
    <row r="4372" spans="25:25">
      <c r="Y4372" s="176"/>
    </row>
    <row r="4373" spans="25:25">
      <c r="Y4373" s="176"/>
    </row>
    <row r="4374" spans="25:25">
      <c r="Y4374" s="176"/>
    </row>
    <row r="4375" spans="25:25">
      <c r="Y4375" s="176"/>
    </row>
    <row r="4376" spans="25:25">
      <c r="Y4376" s="176"/>
    </row>
    <row r="4377" spans="25:25">
      <c r="Y4377" s="176"/>
    </row>
    <row r="4378" spans="25:25">
      <c r="Y4378" s="176"/>
    </row>
    <row r="4379" spans="25:25">
      <c r="Y4379" s="176"/>
    </row>
    <row r="4380" spans="25:25">
      <c r="Y4380" s="176"/>
    </row>
    <row r="4381" spans="25:25">
      <c r="Y4381" s="176"/>
    </row>
    <row r="4382" spans="25:25">
      <c r="Y4382" s="176"/>
    </row>
    <row r="4383" spans="25:25">
      <c r="Y4383" s="176"/>
    </row>
    <row r="4384" spans="25:25">
      <c r="Y4384" s="176"/>
    </row>
    <row r="4385" spans="25:25">
      <c r="Y4385" s="176"/>
    </row>
    <row r="4386" spans="25:25">
      <c r="Y4386" s="176"/>
    </row>
    <row r="4387" spans="25:25">
      <c r="Y4387" s="176"/>
    </row>
    <row r="4388" spans="25:25">
      <c r="Y4388" s="176"/>
    </row>
    <row r="4389" spans="25:25">
      <c r="Y4389" s="176"/>
    </row>
    <row r="4390" spans="25:25">
      <c r="Y4390" s="176"/>
    </row>
    <row r="4391" spans="25:25">
      <c r="Y4391" s="176"/>
    </row>
    <row r="4392" spans="25:25">
      <c r="Y4392" s="176"/>
    </row>
    <row r="4393" spans="25:25">
      <c r="Y4393" s="176"/>
    </row>
    <row r="4394" spans="25:25">
      <c r="Y4394" s="176"/>
    </row>
    <row r="4395" spans="25:25">
      <c r="Y4395" s="176"/>
    </row>
    <row r="4396" spans="25:25">
      <c r="Y4396" s="176"/>
    </row>
    <row r="4397" spans="25:25">
      <c r="Y4397" s="176"/>
    </row>
    <row r="4398" spans="25:25">
      <c r="Y4398" s="176"/>
    </row>
    <row r="4399" spans="25:25">
      <c r="Y4399" s="176"/>
    </row>
    <row r="4400" spans="25:25">
      <c r="Y4400" s="176"/>
    </row>
    <row r="4401" spans="25:25">
      <c r="Y4401" s="176"/>
    </row>
    <row r="4402" spans="25:25">
      <c r="Y4402" s="176"/>
    </row>
    <row r="4403" spans="25:25">
      <c r="Y4403" s="176"/>
    </row>
    <row r="4404" spans="25:25">
      <c r="Y4404" s="176"/>
    </row>
    <row r="4405" spans="25:25">
      <c r="Y4405" s="176"/>
    </row>
    <row r="4406" spans="25:25">
      <c r="Y4406" s="176"/>
    </row>
    <row r="4407" spans="25:25">
      <c r="Y4407" s="176"/>
    </row>
    <row r="4408" spans="25:25">
      <c r="Y4408" s="176"/>
    </row>
    <row r="4409" spans="25:25">
      <c r="Y4409" s="176"/>
    </row>
    <row r="4410" spans="25:25">
      <c r="Y4410" s="176"/>
    </row>
    <row r="4411" spans="25:25">
      <c r="Y4411" s="176"/>
    </row>
    <row r="4412" spans="25:25">
      <c r="Y4412" s="176"/>
    </row>
    <row r="4413" spans="25:25">
      <c r="Y4413" s="176"/>
    </row>
    <row r="4414" spans="25:25">
      <c r="Y4414" s="176"/>
    </row>
    <row r="4415" spans="25:25">
      <c r="Y4415" s="176"/>
    </row>
    <row r="4416" spans="25:25">
      <c r="Y4416" s="176"/>
    </row>
    <row r="4417" spans="25:25">
      <c r="Y4417" s="176"/>
    </row>
    <row r="4418" spans="25:25">
      <c r="Y4418" s="176"/>
    </row>
    <row r="4419" spans="25:25">
      <c r="Y4419" s="176"/>
    </row>
    <row r="4420" spans="25:25">
      <c r="Y4420" s="176"/>
    </row>
    <row r="4421" spans="25:25">
      <c r="Y4421" s="176"/>
    </row>
    <row r="4422" spans="25:25">
      <c r="Y4422" s="176"/>
    </row>
    <row r="4423" spans="25:25">
      <c r="Y4423" s="176"/>
    </row>
    <row r="4424" spans="25:25">
      <c r="Y4424" s="176"/>
    </row>
    <row r="4425" spans="25:25">
      <c r="Y4425" s="176"/>
    </row>
    <row r="4426" spans="25:25">
      <c r="Y4426" s="176"/>
    </row>
    <row r="4427" spans="25:25">
      <c r="Y4427" s="176"/>
    </row>
    <row r="4428" spans="25:25">
      <c r="Y4428" s="176"/>
    </row>
    <row r="4429" spans="25:25">
      <c r="Y4429" s="176"/>
    </row>
    <row r="4430" spans="25:25">
      <c r="Y4430" s="176"/>
    </row>
    <row r="4431" spans="25:25">
      <c r="Y4431" s="176"/>
    </row>
    <row r="4432" spans="25:25">
      <c r="Y4432" s="176"/>
    </row>
    <row r="4433" spans="25:25">
      <c r="Y4433" s="176"/>
    </row>
    <row r="4434" spans="25:25">
      <c r="Y4434" s="176"/>
    </row>
    <row r="4435" spans="25:25">
      <c r="Y4435" s="176"/>
    </row>
    <row r="4436" spans="25:25">
      <c r="Y4436" s="176"/>
    </row>
    <row r="4437" spans="25:25">
      <c r="Y4437" s="176"/>
    </row>
    <row r="4438" spans="25:25">
      <c r="Y4438" s="176"/>
    </row>
    <row r="4439" spans="25:25">
      <c r="Y4439" s="176"/>
    </row>
    <row r="4440" spans="25:25">
      <c r="Y4440" s="176"/>
    </row>
    <row r="4441" spans="25:25">
      <c r="Y4441" s="176"/>
    </row>
    <row r="4442" spans="25:25">
      <c r="Y4442" s="176"/>
    </row>
    <row r="4443" spans="25:25">
      <c r="Y4443" s="176"/>
    </row>
    <row r="4444" spans="25:25">
      <c r="Y4444" s="176"/>
    </row>
    <row r="4445" spans="25:25">
      <c r="Y4445" s="176"/>
    </row>
    <row r="4446" spans="25:25">
      <c r="Y4446" s="176"/>
    </row>
    <row r="4447" spans="25:25">
      <c r="Y4447" s="176"/>
    </row>
    <row r="4448" spans="25:25">
      <c r="Y4448" s="176"/>
    </row>
    <row r="4449" spans="25:25">
      <c r="Y4449" s="176"/>
    </row>
    <row r="4450" spans="25:25">
      <c r="Y4450" s="176"/>
    </row>
    <row r="4451" spans="25:25">
      <c r="Y4451" s="176"/>
    </row>
    <row r="4452" spans="25:25">
      <c r="Y4452" s="176"/>
    </row>
    <row r="4453" spans="25:25">
      <c r="Y4453" s="176"/>
    </row>
    <row r="4454" spans="25:25">
      <c r="Y4454" s="176"/>
    </row>
    <row r="4455" spans="25:25">
      <c r="Y4455" s="176"/>
    </row>
    <row r="4456" spans="25:25">
      <c r="Y4456" s="176"/>
    </row>
    <row r="4457" spans="25:25">
      <c r="Y4457" s="176"/>
    </row>
    <row r="4458" spans="25:25">
      <c r="Y4458" s="176"/>
    </row>
    <row r="4459" spans="25:25">
      <c r="Y4459" s="176"/>
    </row>
    <row r="4460" spans="25:25">
      <c r="Y4460" s="176"/>
    </row>
    <row r="4461" spans="25:25">
      <c r="Y4461" s="176"/>
    </row>
    <row r="4462" spans="25:25">
      <c r="Y4462" s="176"/>
    </row>
    <row r="4463" spans="25:25">
      <c r="Y4463" s="176"/>
    </row>
    <row r="4464" spans="25:25">
      <c r="Y4464" s="176"/>
    </row>
    <row r="4465" spans="25:25">
      <c r="Y4465" s="176"/>
    </row>
    <row r="4466" spans="25:25">
      <c r="Y4466" s="176"/>
    </row>
    <row r="4467" spans="25:25">
      <c r="Y4467" s="176"/>
    </row>
    <row r="4468" spans="25:25">
      <c r="Y4468" s="176"/>
    </row>
    <row r="4469" spans="25:25">
      <c r="Y4469" s="176"/>
    </row>
    <row r="4470" spans="25:25">
      <c r="Y4470" s="176"/>
    </row>
    <row r="4471" spans="25:25">
      <c r="Y4471" s="176"/>
    </row>
    <row r="4472" spans="25:25">
      <c r="Y4472" s="176"/>
    </row>
    <row r="4473" spans="25:25">
      <c r="Y4473" s="176"/>
    </row>
    <row r="4474" spans="25:25">
      <c r="Y4474" s="176"/>
    </row>
    <row r="4475" spans="25:25">
      <c r="Y4475" s="176"/>
    </row>
    <row r="4476" spans="25:25">
      <c r="Y4476" s="176"/>
    </row>
    <row r="4477" spans="25:25">
      <c r="Y4477" s="176"/>
    </row>
    <row r="4478" spans="25:25">
      <c r="Y4478" s="176"/>
    </row>
    <row r="4479" spans="25:25">
      <c r="Y4479" s="176"/>
    </row>
    <row r="4480" spans="25:25">
      <c r="Y4480" s="176"/>
    </row>
    <row r="4481" spans="25:25">
      <c r="Y4481" s="176"/>
    </row>
    <row r="4482" spans="25:25">
      <c r="Y4482" s="176"/>
    </row>
    <row r="4483" spans="25:25">
      <c r="Y4483" s="176"/>
    </row>
    <row r="4484" spans="25:25">
      <c r="Y4484" s="176"/>
    </row>
    <row r="4485" spans="25:25">
      <c r="Y4485" s="176"/>
    </row>
    <row r="4486" spans="25:25">
      <c r="Y4486" s="176"/>
    </row>
    <row r="4487" spans="25:25">
      <c r="Y4487" s="176"/>
    </row>
    <row r="4488" spans="25:25">
      <c r="Y4488" s="176"/>
    </row>
    <row r="4489" spans="25:25">
      <c r="Y4489" s="176"/>
    </row>
    <row r="4490" spans="25:25">
      <c r="Y4490" s="176"/>
    </row>
    <row r="4491" spans="25:25">
      <c r="Y4491" s="176"/>
    </row>
    <row r="4492" spans="25:25">
      <c r="Y4492" s="176"/>
    </row>
    <row r="4493" spans="25:25">
      <c r="Y4493" s="176"/>
    </row>
    <row r="4494" spans="25:25">
      <c r="Y4494" s="176"/>
    </row>
    <row r="4495" spans="25:25">
      <c r="Y4495" s="176"/>
    </row>
    <row r="4496" spans="25:25">
      <c r="Y4496" s="176"/>
    </row>
    <row r="4497" spans="25:25">
      <c r="Y4497" s="176"/>
    </row>
    <row r="4498" spans="25:25">
      <c r="Y4498" s="176"/>
    </row>
    <row r="4499" spans="25:25">
      <c r="Y4499" s="176"/>
    </row>
    <row r="4500" spans="25:25">
      <c r="Y4500" s="176"/>
    </row>
    <row r="4501" spans="25:25">
      <c r="Y4501" s="176"/>
    </row>
    <row r="4502" spans="25:25">
      <c r="Y4502" s="176"/>
    </row>
    <row r="4503" spans="25:25">
      <c r="Y4503" s="176"/>
    </row>
    <row r="4504" spans="25:25">
      <c r="Y4504" s="176"/>
    </row>
    <row r="4505" spans="25:25">
      <c r="Y4505" s="176"/>
    </row>
    <row r="4506" spans="25:25">
      <c r="Y4506" s="176"/>
    </row>
    <row r="4507" spans="25:25">
      <c r="Y4507" s="176"/>
    </row>
    <row r="4508" spans="25:25">
      <c r="Y4508" s="176"/>
    </row>
    <row r="4509" spans="25:25">
      <c r="Y4509" s="176"/>
    </row>
    <row r="4510" spans="25:25">
      <c r="Y4510" s="176"/>
    </row>
    <row r="4511" spans="25:25">
      <c r="Y4511" s="176"/>
    </row>
    <row r="4512" spans="25:25">
      <c r="Y4512" s="176"/>
    </row>
    <row r="4513" spans="25:25">
      <c r="Y4513" s="176"/>
    </row>
    <row r="4514" spans="25:25">
      <c r="Y4514" s="176"/>
    </row>
    <row r="4515" spans="25:25">
      <c r="Y4515" s="176"/>
    </row>
    <row r="4516" spans="25:25">
      <c r="Y4516" s="176"/>
    </row>
    <row r="4517" spans="25:25">
      <c r="Y4517" s="176"/>
    </row>
    <row r="4518" spans="25:25">
      <c r="Y4518" s="176"/>
    </row>
    <row r="4519" spans="25:25">
      <c r="Y4519" s="176"/>
    </row>
    <row r="4520" spans="25:25">
      <c r="Y4520" s="176"/>
    </row>
    <row r="4521" spans="25:25">
      <c r="Y4521" s="176"/>
    </row>
    <row r="4522" spans="25:25">
      <c r="Y4522" s="176"/>
    </row>
    <row r="4523" spans="25:25">
      <c r="Y4523" s="176"/>
    </row>
    <row r="4524" spans="25:25">
      <c r="Y4524" s="176"/>
    </row>
    <row r="4525" spans="25:25">
      <c r="Y4525" s="176"/>
    </row>
    <row r="4526" spans="25:25">
      <c r="Y4526" s="176"/>
    </row>
    <row r="4527" spans="25:25">
      <c r="Y4527" s="176"/>
    </row>
    <row r="4528" spans="25:25">
      <c r="Y4528" s="176"/>
    </row>
    <row r="4529" spans="25:25">
      <c r="Y4529" s="176"/>
    </row>
    <row r="4530" spans="25:25">
      <c r="Y4530" s="176"/>
    </row>
    <row r="4531" spans="25:25">
      <c r="Y4531" s="176"/>
    </row>
    <row r="4532" spans="25:25">
      <c r="Y4532" s="176"/>
    </row>
    <row r="4533" spans="25:25">
      <c r="Y4533" s="176"/>
    </row>
    <row r="4534" spans="25:25">
      <c r="Y4534" s="176"/>
    </row>
    <row r="4535" spans="25:25">
      <c r="Y4535" s="176"/>
    </row>
    <row r="4536" spans="25:25">
      <c r="Y4536" s="176"/>
    </row>
    <row r="4537" spans="25:25">
      <c r="Y4537" s="176"/>
    </row>
    <row r="4538" spans="25:25">
      <c r="Y4538" s="176"/>
    </row>
    <row r="4539" spans="25:25">
      <c r="Y4539" s="176"/>
    </row>
    <row r="4540" spans="25:25">
      <c r="Y4540" s="176"/>
    </row>
    <row r="4541" spans="25:25">
      <c r="Y4541" s="176"/>
    </row>
    <row r="4542" spans="25:25">
      <c r="Y4542" s="176"/>
    </row>
    <row r="4543" spans="25:25">
      <c r="Y4543" s="176"/>
    </row>
    <row r="4544" spans="25:25">
      <c r="Y4544" s="176"/>
    </row>
    <row r="4545" spans="25:25">
      <c r="Y4545" s="176"/>
    </row>
    <row r="4546" spans="25:25">
      <c r="Y4546" s="176"/>
    </row>
    <row r="4547" spans="25:25">
      <c r="Y4547" s="176"/>
    </row>
    <row r="4548" spans="25:25">
      <c r="Y4548" s="176"/>
    </row>
    <row r="4549" spans="25:25">
      <c r="Y4549" s="176"/>
    </row>
    <row r="4550" spans="25:25">
      <c r="Y4550" s="176"/>
    </row>
    <row r="4551" spans="25:25">
      <c r="Y4551" s="176"/>
    </row>
    <row r="4552" spans="25:25">
      <c r="Y4552" s="176"/>
    </row>
    <row r="4553" spans="25:25">
      <c r="Y4553" s="176"/>
    </row>
    <row r="4554" spans="25:25">
      <c r="Y4554" s="176"/>
    </row>
    <row r="4555" spans="25:25">
      <c r="Y4555" s="176"/>
    </row>
    <row r="4556" spans="25:25">
      <c r="Y4556" s="176"/>
    </row>
    <row r="4557" spans="25:25">
      <c r="Y4557" s="176"/>
    </row>
    <row r="4558" spans="25:25">
      <c r="Y4558" s="176"/>
    </row>
    <row r="4559" spans="25:25">
      <c r="Y4559" s="176"/>
    </row>
    <row r="4560" spans="25:25">
      <c r="Y4560" s="176"/>
    </row>
    <row r="4561" spans="25:25">
      <c r="Y4561" s="176"/>
    </row>
    <row r="4562" spans="25:25">
      <c r="Y4562" s="176"/>
    </row>
    <row r="4563" spans="25:25">
      <c r="Y4563" s="176"/>
    </row>
    <row r="4564" spans="25:25">
      <c r="Y4564" s="176"/>
    </row>
    <row r="4565" spans="25:25">
      <c r="Y4565" s="176"/>
    </row>
    <row r="4566" spans="25:25">
      <c r="Y4566" s="176"/>
    </row>
    <row r="4567" spans="25:25">
      <c r="Y4567" s="176"/>
    </row>
    <row r="4568" spans="25:25">
      <c r="Y4568" s="176"/>
    </row>
    <row r="4569" spans="25:25">
      <c r="Y4569" s="176"/>
    </row>
    <row r="4570" spans="25:25">
      <c r="Y4570" s="176"/>
    </row>
    <row r="4571" spans="25:25">
      <c r="Y4571" s="176"/>
    </row>
    <row r="4572" spans="25:25">
      <c r="Y4572" s="176"/>
    </row>
    <row r="4573" spans="25:25">
      <c r="Y4573" s="176"/>
    </row>
    <row r="4574" spans="25:25">
      <c r="Y4574" s="176"/>
    </row>
    <row r="4575" spans="25:25">
      <c r="Y4575" s="176"/>
    </row>
    <row r="4576" spans="25:25">
      <c r="Y4576" s="176"/>
    </row>
    <row r="4577" spans="25:25">
      <c r="Y4577" s="176"/>
    </row>
    <row r="4578" spans="25:25">
      <c r="Y4578" s="176"/>
    </row>
    <row r="4579" spans="25:25">
      <c r="Y4579" s="176"/>
    </row>
    <row r="4580" spans="25:25">
      <c r="Y4580" s="176"/>
    </row>
    <row r="4581" spans="25:25">
      <c r="Y4581" s="176"/>
    </row>
    <row r="4582" spans="25:25">
      <c r="Y4582" s="176"/>
    </row>
    <row r="4583" spans="25:25">
      <c r="Y4583" s="176"/>
    </row>
    <row r="4584" spans="25:25">
      <c r="Y4584" s="176"/>
    </row>
    <row r="4585" spans="25:25">
      <c r="Y4585" s="176"/>
    </row>
    <row r="4586" spans="25:25">
      <c r="Y4586" s="176"/>
    </row>
    <row r="4587" spans="25:25">
      <c r="Y4587" s="176"/>
    </row>
    <row r="4588" spans="25:25">
      <c r="Y4588" s="176"/>
    </row>
    <row r="4589" spans="25:25">
      <c r="Y4589" s="176"/>
    </row>
    <row r="4590" spans="25:25">
      <c r="Y4590" s="176"/>
    </row>
    <row r="4591" spans="25:25">
      <c r="Y4591" s="176"/>
    </row>
    <row r="4592" spans="25:25">
      <c r="Y4592" s="176"/>
    </row>
    <row r="4593" spans="25:25">
      <c r="Y4593" s="176"/>
    </row>
    <row r="4594" spans="25:25">
      <c r="Y4594" s="176"/>
    </row>
    <row r="4595" spans="25:25">
      <c r="Y4595" s="176"/>
    </row>
    <row r="4596" spans="25:25">
      <c r="Y4596" s="176"/>
    </row>
    <row r="4597" spans="25:25">
      <c r="Y4597" s="176"/>
    </row>
    <row r="4598" spans="25:25">
      <c r="Y4598" s="176"/>
    </row>
    <row r="4599" spans="25:25">
      <c r="Y4599" s="176"/>
    </row>
    <row r="4600" spans="25:25">
      <c r="Y4600" s="176"/>
    </row>
    <row r="4601" spans="25:25">
      <c r="Y4601" s="176"/>
    </row>
    <row r="4602" spans="25:25">
      <c r="Y4602" s="176"/>
    </row>
    <row r="4603" spans="25:25">
      <c r="Y4603" s="176"/>
    </row>
    <row r="4604" spans="25:25">
      <c r="Y4604" s="176"/>
    </row>
    <row r="4605" spans="25:25">
      <c r="Y4605" s="176"/>
    </row>
    <row r="4606" spans="25:25">
      <c r="Y4606" s="176"/>
    </row>
    <row r="4607" spans="25:25">
      <c r="Y4607" s="176"/>
    </row>
    <row r="4608" spans="25:25">
      <c r="Y4608" s="176"/>
    </row>
    <row r="4609" spans="25:25">
      <c r="Y4609" s="176"/>
    </row>
    <row r="4610" spans="25:25">
      <c r="Y4610" s="176"/>
    </row>
    <row r="4611" spans="25:25">
      <c r="Y4611" s="176"/>
    </row>
    <row r="4612" spans="25:25">
      <c r="Y4612" s="176"/>
    </row>
    <row r="4613" spans="25:25">
      <c r="Y4613" s="176"/>
    </row>
    <row r="4614" spans="25:25">
      <c r="Y4614" s="176"/>
    </row>
    <row r="4615" spans="25:25">
      <c r="Y4615" s="176"/>
    </row>
    <row r="4616" spans="25:25">
      <c r="Y4616" s="176"/>
    </row>
    <row r="4617" spans="25:25">
      <c r="Y4617" s="176"/>
    </row>
    <row r="4618" spans="25:25">
      <c r="Y4618" s="176"/>
    </row>
    <row r="4619" spans="25:25">
      <c r="Y4619" s="176"/>
    </row>
    <row r="4620" spans="25:25">
      <c r="Y4620" s="176"/>
    </row>
    <row r="4621" spans="25:25">
      <c r="Y4621" s="176"/>
    </row>
    <row r="4622" spans="25:25">
      <c r="Y4622" s="176"/>
    </row>
    <row r="4623" spans="25:25">
      <c r="Y4623" s="176"/>
    </row>
    <row r="4624" spans="25:25">
      <c r="Y4624" s="176"/>
    </row>
    <row r="4625" spans="25:25">
      <c r="Y4625" s="176"/>
    </row>
    <row r="4626" spans="25:25">
      <c r="Y4626" s="176"/>
    </row>
    <row r="4627" spans="25:25">
      <c r="Y4627" s="176"/>
    </row>
    <row r="4628" spans="25:25">
      <c r="Y4628" s="176"/>
    </row>
    <row r="4629" spans="25:25">
      <c r="Y4629" s="176"/>
    </row>
    <row r="4630" spans="25:25">
      <c r="Y4630" s="176"/>
    </row>
    <row r="4631" spans="25:25">
      <c r="Y4631" s="176"/>
    </row>
    <row r="4632" spans="25:25">
      <c r="Y4632" s="176"/>
    </row>
    <row r="4633" spans="25:25">
      <c r="Y4633" s="176"/>
    </row>
    <row r="4634" spans="25:25">
      <c r="Y4634" s="176"/>
    </row>
    <row r="4635" spans="25:25">
      <c r="Y4635" s="176"/>
    </row>
    <row r="4636" spans="25:25">
      <c r="Y4636" s="176"/>
    </row>
    <row r="4637" spans="25:25">
      <c r="Y4637" s="176"/>
    </row>
    <row r="4638" spans="25:25">
      <c r="Y4638" s="176"/>
    </row>
    <row r="4639" spans="25:25">
      <c r="Y4639" s="176"/>
    </row>
    <row r="4640" spans="25:25">
      <c r="Y4640" s="176"/>
    </row>
    <row r="4641" spans="25:25">
      <c r="Y4641" s="176"/>
    </row>
    <row r="4642" spans="25:25">
      <c r="Y4642" s="176"/>
    </row>
    <row r="4643" spans="25:25">
      <c r="Y4643" s="176"/>
    </row>
    <row r="4644" spans="25:25">
      <c r="Y4644" s="176"/>
    </row>
    <row r="4645" spans="25:25">
      <c r="Y4645" s="176"/>
    </row>
    <row r="4646" spans="25:25">
      <c r="Y4646" s="176"/>
    </row>
    <row r="4647" spans="25:25">
      <c r="Y4647" s="176"/>
    </row>
    <row r="4648" spans="25:25">
      <c r="Y4648" s="176"/>
    </row>
    <row r="4649" spans="25:25">
      <c r="Y4649" s="176"/>
    </row>
    <row r="4650" spans="25:25">
      <c r="Y4650" s="176"/>
    </row>
    <row r="4651" spans="25:25">
      <c r="Y4651" s="176"/>
    </row>
    <row r="4652" spans="25:25">
      <c r="Y4652" s="176"/>
    </row>
    <row r="4653" spans="25:25">
      <c r="Y4653" s="176"/>
    </row>
    <row r="4654" spans="25:25">
      <c r="Y4654" s="176"/>
    </row>
    <row r="4655" spans="25:25">
      <c r="Y4655" s="176"/>
    </row>
    <row r="4656" spans="25:25">
      <c r="Y4656" s="176"/>
    </row>
    <row r="4657" spans="25:25">
      <c r="Y4657" s="176"/>
    </row>
    <row r="4658" spans="25:25">
      <c r="Y4658" s="176"/>
    </row>
    <row r="4659" spans="25:25">
      <c r="Y4659" s="176"/>
    </row>
    <row r="4660" spans="25:25">
      <c r="Y4660" s="176"/>
    </row>
    <row r="4661" spans="25:25">
      <c r="Y4661" s="176"/>
    </row>
    <row r="4662" spans="25:25">
      <c r="Y4662" s="176"/>
    </row>
    <row r="4663" spans="25:25">
      <c r="Y4663" s="176"/>
    </row>
    <row r="4664" spans="25:25">
      <c r="Y4664" s="176"/>
    </row>
    <row r="4665" spans="25:25">
      <c r="Y4665" s="176"/>
    </row>
    <row r="4666" spans="25:25">
      <c r="Y4666" s="176"/>
    </row>
    <row r="4667" spans="25:25">
      <c r="Y4667" s="176"/>
    </row>
    <row r="4668" spans="25:25">
      <c r="Y4668" s="176"/>
    </row>
    <row r="4669" spans="25:25">
      <c r="Y4669" s="176"/>
    </row>
    <row r="4670" spans="25:25">
      <c r="Y4670" s="176"/>
    </row>
    <row r="4671" spans="25:25">
      <c r="Y4671" s="176"/>
    </row>
    <row r="4672" spans="25:25">
      <c r="Y4672" s="176"/>
    </row>
    <row r="4673" spans="25:25">
      <c r="Y4673" s="176"/>
    </row>
    <row r="4674" spans="25:25">
      <c r="Y4674" s="176"/>
    </row>
    <row r="4675" spans="25:25">
      <c r="Y4675" s="176"/>
    </row>
    <row r="4676" spans="25:25">
      <c r="Y4676" s="176"/>
    </row>
    <row r="4677" spans="25:25">
      <c r="Y4677" s="176"/>
    </row>
    <row r="4678" spans="25:25">
      <c r="Y4678" s="176"/>
    </row>
    <row r="4679" spans="25:25">
      <c r="Y4679" s="176"/>
    </row>
    <row r="4680" spans="25:25">
      <c r="Y4680" s="176"/>
    </row>
    <row r="4681" spans="25:25">
      <c r="Y4681" s="176"/>
    </row>
    <row r="4682" spans="25:25">
      <c r="Y4682" s="176"/>
    </row>
    <row r="4683" spans="25:25">
      <c r="Y4683" s="176"/>
    </row>
    <row r="4684" spans="25:25">
      <c r="Y4684" s="176"/>
    </row>
    <row r="4685" spans="25:25">
      <c r="Y4685" s="176"/>
    </row>
    <row r="4686" spans="25:25">
      <c r="Y4686" s="176"/>
    </row>
    <row r="4687" spans="25:25">
      <c r="Y4687" s="176"/>
    </row>
    <row r="4688" spans="25:25">
      <c r="Y4688" s="176"/>
    </row>
    <row r="4689" spans="25:25">
      <c r="Y4689" s="176"/>
    </row>
    <row r="4690" spans="25:25">
      <c r="Y4690" s="176"/>
    </row>
    <row r="4691" spans="25:25">
      <c r="Y4691" s="176"/>
    </row>
    <row r="4692" spans="25:25">
      <c r="Y4692" s="176"/>
    </row>
    <row r="4693" spans="25:25">
      <c r="Y4693" s="176"/>
    </row>
    <row r="4694" spans="25:25">
      <c r="Y4694" s="176"/>
    </row>
    <row r="4695" spans="25:25">
      <c r="Y4695" s="176"/>
    </row>
    <row r="4696" spans="25:25">
      <c r="Y4696" s="176"/>
    </row>
    <row r="4697" spans="25:25">
      <c r="Y4697" s="176"/>
    </row>
    <row r="4698" spans="25:25">
      <c r="Y4698" s="176"/>
    </row>
    <row r="4699" spans="25:25">
      <c r="Y4699" s="176"/>
    </row>
    <row r="4700" spans="25:25">
      <c r="Y4700" s="176"/>
    </row>
    <row r="4701" spans="25:25">
      <c r="Y4701" s="176"/>
    </row>
    <row r="4702" spans="25:25">
      <c r="Y4702" s="176"/>
    </row>
    <row r="4703" spans="25:25">
      <c r="Y4703" s="176"/>
    </row>
    <row r="4704" spans="25:25">
      <c r="Y4704" s="176"/>
    </row>
    <row r="4705" spans="25:25">
      <c r="Y4705" s="176"/>
    </row>
    <row r="4706" spans="25:25">
      <c r="Y4706" s="176"/>
    </row>
    <row r="4707" spans="25:25">
      <c r="Y4707" s="176"/>
    </row>
    <row r="4708" spans="25:25">
      <c r="Y4708" s="176"/>
    </row>
    <row r="4709" spans="25:25">
      <c r="Y4709" s="176"/>
    </row>
    <row r="4710" spans="25:25">
      <c r="Y4710" s="176"/>
    </row>
    <row r="4711" spans="25:25">
      <c r="Y4711" s="176"/>
    </row>
    <row r="4712" spans="25:25">
      <c r="Y4712" s="176"/>
    </row>
    <row r="4713" spans="25:25">
      <c r="Y4713" s="176"/>
    </row>
    <row r="4714" spans="25:25">
      <c r="Y4714" s="176"/>
    </row>
    <row r="4715" spans="25:25">
      <c r="Y4715" s="176"/>
    </row>
    <row r="4716" spans="25:25">
      <c r="Y4716" s="176"/>
    </row>
    <row r="4717" spans="25:25">
      <c r="Y4717" s="176"/>
    </row>
    <row r="4718" spans="25:25">
      <c r="Y4718" s="176"/>
    </row>
    <row r="4719" spans="25:25">
      <c r="Y4719" s="176"/>
    </row>
    <row r="4720" spans="25:25">
      <c r="Y4720" s="176"/>
    </row>
    <row r="4721" spans="25:25">
      <c r="Y4721" s="176"/>
    </row>
    <row r="4722" spans="25:25">
      <c r="Y4722" s="176"/>
    </row>
    <row r="4723" spans="25:25">
      <c r="Y4723" s="176"/>
    </row>
    <row r="4724" spans="25:25">
      <c r="Y4724" s="176"/>
    </row>
    <row r="4725" spans="25:25">
      <c r="Y4725" s="176"/>
    </row>
    <row r="4726" spans="25:25">
      <c r="Y4726" s="176"/>
    </row>
    <row r="4727" spans="25:25">
      <c r="Y4727" s="176"/>
    </row>
    <row r="4728" spans="25:25">
      <c r="Y4728" s="176"/>
    </row>
    <row r="4729" spans="25:25">
      <c r="Y4729" s="176"/>
    </row>
    <row r="4730" spans="25:25">
      <c r="Y4730" s="176"/>
    </row>
    <row r="4731" spans="25:25">
      <c r="Y4731" s="176"/>
    </row>
    <row r="4732" spans="25:25">
      <c r="Y4732" s="176"/>
    </row>
    <row r="4733" spans="25:25">
      <c r="Y4733" s="176"/>
    </row>
    <row r="4734" spans="25:25">
      <c r="Y4734" s="176"/>
    </row>
    <row r="4735" spans="25:25">
      <c r="Y4735" s="176"/>
    </row>
    <row r="4736" spans="25:25">
      <c r="Y4736" s="176"/>
    </row>
    <row r="4737" spans="25:25">
      <c r="Y4737" s="176"/>
    </row>
    <row r="4738" spans="25:25">
      <c r="Y4738" s="176"/>
    </row>
    <row r="4739" spans="25:25">
      <c r="Y4739" s="176"/>
    </row>
    <row r="4740" spans="25:25">
      <c r="Y4740" s="176"/>
    </row>
    <row r="4741" spans="25:25">
      <c r="Y4741" s="176"/>
    </row>
    <row r="4742" spans="25:25">
      <c r="Y4742" s="176"/>
    </row>
    <row r="4743" spans="25:25">
      <c r="Y4743" s="176"/>
    </row>
    <row r="4744" spans="25:25">
      <c r="Y4744" s="176"/>
    </row>
    <row r="4745" spans="25:25">
      <c r="Y4745" s="176"/>
    </row>
    <row r="4746" spans="25:25">
      <c r="Y4746" s="176"/>
    </row>
    <row r="4747" spans="25:25">
      <c r="Y4747" s="176"/>
    </row>
    <row r="4748" spans="25:25">
      <c r="Y4748" s="176"/>
    </row>
    <row r="4749" spans="25:25">
      <c r="Y4749" s="176"/>
    </row>
    <row r="4750" spans="25:25">
      <c r="Y4750" s="176"/>
    </row>
    <row r="4751" spans="25:25">
      <c r="Y4751" s="176"/>
    </row>
    <row r="4752" spans="25:25">
      <c r="Y4752" s="176"/>
    </row>
    <row r="4753" spans="25:25">
      <c r="Y4753" s="176"/>
    </row>
    <row r="4754" spans="25:25">
      <c r="Y4754" s="176"/>
    </row>
    <row r="4755" spans="25:25">
      <c r="Y4755" s="176"/>
    </row>
    <row r="4756" spans="25:25">
      <c r="Y4756" s="176"/>
    </row>
    <row r="4757" spans="25:25">
      <c r="Y4757" s="176"/>
    </row>
    <row r="4758" spans="25:25">
      <c r="Y4758" s="176"/>
    </row>
    <row r="4759" spans="25:25">
      <c r="Y4759" s="176"/>
    </row>
    <row r="4760" spans="25:25">
      <c r="Y4760" s="176"/>
    </row>
    <row r="4761" spans="25:25">
      <c r="Y4761" s="176"/>
    </row>
    <row r="4762" spans="25:25">
      <c r="Y4762" s="176"/>
    </row>
    <row r="4763" spans="25:25">
      <c r="Y4763" s="176"/>
    </row>
    <row r="4764" spans="25:25">
      <c r="Y4764" s="176"/>
    </row>
    <row r="4765" spans="25:25">
      <c r="Y4765" s="176"/>
    </row>
    <row r="4766" spans="25:25">
      <c r="Y4766" s="176"/>
    </row>
    <row r="4767" spans="25:25">
      <c r="Y4767" s="176"/>
    </row>
    <row r="4768" spans="25:25">
      <c r="Y4768" s="176"/>
    </row>
    <row r="4769" spans="25:25">
      <c r="Y4769" s="176"/>
    </row>
    <row r="4770" spans="25:25">
      <c r="Y4770" s="176"/>
    </row>
    <row r="4771" spans="25:25">
      <c r="Y4771" s="176"/>
    </row>
    <row r="4772" spans="25:25">
      <c r="Y4772" s="176"/>
    </row>
    <row r="4773" spans="25:25">
      <c r="Y4773" s="176"/>
    </row>
    <row r="4774" spans="25:25">
      <c r="Y4774" s="176"/>
    </row>
    <row r="4775" spans="25:25">
      <c r="Y4775" s="176"/>
    </row>
    <row r="4776" spans="25:25">
      <c r="Y4776" s="176"/>
    </row>
    <row r="4777" spans="25:25">
      <c r="Y4777" s="176"/>
    </row>
    <row r="4778" spans="25:25">
      <c r="Y4778" s="176"/>
    </row>
    <row r="4779" spans="25:25">
      <c r="Y4779" s="176"/>
    </row>
    <row r="4780" spans="25:25">
      <c r="Y4780" s="176"/>
    </row>
    <row r="4781" spans="25:25">
      <c r="Y4781" s="176"/>
    </row>
    <row r="4782" spans="25:25">
      <c r="Y4782" s="176"/>
    </row>
    <row r="4783" spans="25:25">
      <c r="Y4783" s="176"/>
    </row>
    <row r="4784" spans="25:25">
      <c r="Y4784" s="176"/>
    </row>
    <row r="4785" spans="25:25">
      <c r="Y4785" s="176"/>
    </row>
    <row r="4786" spans="25:25">
      <c r="Y4786" s="176"/>
    </row>
    <row r="4787" spans="25:25">
      <c r="Y4787" s="176"/>
    </row>
    <row r="4788" spans="25:25">
      <c r="Y4788" s="176"/>
    </row>
    <row r="4789" spans="25:25">
      <c r="Y4789" s="176"/>
    </row>
    <row r="4790" spans="25:25">
      <c r="Y4790" s="176"/>
    </row>
    <row r="4791" spans="25:25">
      <c r="Y4791" s="176"/>
    </row>
    <row r="4792" spans="25:25">
      <c r="Y4792" s="176"/>
    </row>
    <row r="4793" spans="25:25">
      <c r="Y4793" s="176"/>
    </row>
    <row r="4794" spans="25:25">
      <c r="Y4794" s="176"/>
    </row>
    <row r="4795" spans="25:25">
      <c r="Y4795" s="176"/>
    </row>
    <row r="4796" spans="25:25">
      <c r="Y4796" s="176"/>
    </row>
    <row r="4797" spans="25:25">
      <c r="Y4797" s="176"/>
    </row>
    <row r="4798" spans="25:25">
      <c r="Y4798" s="176"/>
    </row>
    <row r="4799" spans="25:25">
      <c r="Y4799" s="176"/>
    </row>
    <row r="4800" spans="25:25">
      <c r="Y4800" s="176"/>
    </row>
    <row r="4801" spans="25:25">
      <c r="Y4801" s="176"/>
    </row>
    <row r="4802" spans="25:25">
      <c r="Y4802" s="176"/>
    </row>
    <row r="4803" spans="25:25">
      <c r="Y4803" s="176"/>
    </row>
    <row r="4804" spans="25:25">
      <c r="Y4804" s="176"/>
    </row>
    <row r="4805" spans="25:25">
      <c r="Y4805" s="176"/>
    </row>
    <row r="4806" spans="25:25">
      <c r="Y4806" s="176"/>
    </row>
    <row r="4807" spans="25:25">
      <c r="Y4807" s="176"/>
    </row>
    <row r="4808" spans="25:25">
      <c r="Y4808" s="176"/>
    </row>
    <row r="4809" spans="25:25">
      <c r="Y4809" s="176"/>
    </row>
    <row r="4810" spans="25:25">
      <c r="Y4810" s="176"/>
    </row>
    <row r="4811" spans="25:25">
      <c r="Y4811" s="176"/>
    </row>
    <row r="4812" spans="25:25">
      <c r="Y4812" s="176"/>
    </row>
    <row r="4813" spans="25:25">
      <c r="Y4813" s="176"/>
    </row>
    <row r="4814" spans="25:25">
      <c r="Y4814" s="176"/>
    </row>
    <row r="4815" spans="25:25">
      <c r="Y4815" s="176"/>
    </row>
    <row r="4816" spans="25:25">
      <c r="Y4816" s="176"/>
    </row>
    <row r="4817" spans="25:25">
      <c r="Y4817" s="176"/>
    </row>
    <row r="4818" spans="25:25">
      <c r="Y4818" s="176"/>
    </row>
    <row r="4819" spans="25:25">
      <c r="Y4819" s="176"/>
    </row>
    <row r="4820" spans="25:25">
      <c r="Y4820" s="176"/>
    </row>
    <row r="4821" spans="25:25">
      <c r="Y4821" s="176"/>
    </row>
    <row r="4822" spans="25:25">
      <c r="Y4822" s="176"/>
    </row>
    <row r="4823" spans="25:25">
      <c r="Y4823" s="176"/>
    </row>
    <row r="4824" spans="25:25">
      <c r="Y4824" s="176"/>
    </row>
    <row r="4825" spans="25:25">
      <c r="Y4825" s="176"/>
    </row>
    <row r="4826" spans="25:25">
      <c r="Y4826" s="176"/>
    </row>
    <row r="4827" spans="25:25">
      <c r="Y4827" s="176"/>
    </row>
    <row r="4828" spans="25:25">
      <c r="Y4828" s="176"/>
    </row>
    <row r="4829" spans="25:25">
      <c r="Y4829" s="176"/>
    </row>
    <row r="4830" spans="25:25">
      <c r="Y4830" s="176"/>
    </row>
    <row r="4831" spans="25:25">
      <c r="Y4831" s="176"/>
    </row>
    <row r="4832" spans="25:25">
      <c r="Y4832" s="176"/>
    </row>
    <row r="4833" spans="25:25">
      <c r="Y4833" s="176"/>
    </row>
    <row r="4834" spans="25:25">
      <c r="Y4834" s="176"/>
    </row>
    <row r="4835" spans="25:25">
      <c r="Y4835" s="176"/>
    </row>
    <row r="4836" spans="25:25">
      <c r="Y4836" s="176"/>
    </row>
    <row r="4837" spans="25:25">
      <c r="Y4837" s="176"/>
    </row>
    <row r="4838" spans="25:25">
      <c r="Y4838" s="176"/>
    </row>
    <row r="4839" spans="25:25">
      <c r="Y4839" s="176"/>
    </row>
    <row r="4840" spans="25:25">
      <c r="Y4840" s="176"/>
    </row>
    <row r="4841" spans="25:25">
      <c r="Y4841" s="176"/>
    </row>
    <row r="4842" spans="25:25">
      <c r="Y4842" s="176"/>
    </row>
    <row r="4843" spans="25:25">
      <c r="Y4843" s="176"/>
    </row>
    <row r="4844" spans="25:25">
      <c r="Y4844" s="176"/>
    </row>
    <row r="4845" spans="25:25">
      <c r="Y4845" s="176"/>
    </row>
    <row r="4846" spans="25:25">
      <c r="Y4846" s="176"/>
    </row>
    <row r="4847" spans="25:25">
      <c r="Y4847" s="176"/>
    </row>
    <row r="4848" spans="25:25">
      <c r="Y4848" s="176"/>
    </row>
    <row r="4849" spans="25:25">
      <c r="Y4849" s="176"/>
    </row>
    <row r="4850" spans="25:25">
      <c r="Y4850" s="176"/>
    </row>
    <row r="4851" spans="25:25">
      <c r="Y4851" s="176"/>
    </row>
    <row r="4852" spans="25:25">
      <c r="Y4852" s="176"/>
    </row>
    <row r="4853" spans="25:25">
      <c r="Y4853" s="176"/>
    </row>
    <row r="4854" spans="25:25">
      <c r="Y4854" s="176"/>
    </row>
    <row r="4855" spans="25:25">
      <c r="Y4855" s="176"/>
    </row>
    <row r="4856" spans="25:25">
      <c r="Y4856" s="176"/>
    </row>
    <row r="4857" spans="25:25">
      <c r="Y4857" s="176"/>
    </row>
    <row r="4858" spans="25:25">
      <c r="Y4858" s="176"/>
    </row>
    <row r="4859" spans="25:25">
      <c r="Y4859" s="176"/>
    </row>
    <row r="4860" spans="25:25">
      <c r="Y4860" s="176"/>
    </row>
    <row r="4861" spans="25:25">
      <c r="Y4861" s="176"/>
    </row>
    <row r="4862" spans="25:25">
      <c r="Y4862" s="176"/>
    </row>
    <row r="4863" spans="25:25">
      <c r="Y4863" s="176"/>
    </row>
    <row r="4864" spans="25:25">
      <c r="Y4864" s="176"/>
    </row>
    <row r="4865" spans="25:25">
      <c r="Y4865" s="176"/>
    </row>
    <row r="4866" spans="25:25">
      <c r="Y4866" s="176"/>
    </row>
    <row r="4867" spans="25:25">
      <c r="Y4867" s="176"/>
    </row>
    <row r="4868" spans="25:25">
      <c r="Y4868" s="176"/>
    </row>
    <row r="4869" spans="25:25">
      <c r="Y4869" s="176"/>
    </row>
    <row r="4870" spans="25:25">
      <c r="Y4870" s="176"/>
    </row>
    <row r="4871" spans="25:25">
      <c r="Y4871" s="176"/>
    </row>
    <row r="4872" spans="25:25">
      <c r="Y4872" s="176"/>
    </row>
    <row r="4873" spans="25:25">
      <c r="Y4873" s="176"/>
    </row>
    <row r="4874" spans="25:25">
      <c r="Y4874" s="176"/>
    </row>
    <row r="4875" spans="25:25">
      <c r="Y4875" s="176"/>
    </row>
    <row r="4876" spans="25:25">
      <c r="Y4876" s="176"/>
    </row>
    <row r="4877" spans="25:25">
      <c r="Y4877" s="176"/>
    </row>
    <row r="4878" spans="25:25">
      <c r="Y4878" s="176"/>
    </row>
    <row r="4879" spans="25:25">
      <c r="Y4879" s="176"/>
    </row>
    <row r="4880" spans="25:25">
      <c r="Y4880" s="176"/>
    </row>
    <row r="4881" spans="25:25">
      <c r="Y4881" s="176"/>
    </row>
    <row r="4882" spans="25:25">
      <c r="Y4882" s="176"/>
    </row>
    <row r="4883" spans="25:25">
      <c r="Y4883" s="176"/>
    </row>
    <row r="4884" spans="25:25">
      <c r="Y4884" s="176"/>
    </row>
    <row r="4885" spans="25:25">
      <c r="Y4885" s="176"/>
    </row>
    <row r="4886" spans="25:25">
      <c r="Y4886" s="176"/>
    </row>
    <row r="4887" spans="25:25">
      <c r="Y4887" s="176"/>
    </row>
    <row r="4888" spans="25:25">
      <c r="Y4888" s="176"/>
    </row>
    <row r="4889" spans="25:25">
      <c r="Y4889" s="176"/>
    </row>
    <row r="4890" spans="25:25">
      <c r="Y4890" s="176"/>
    </row>
    <row r="4891" spans="25:25">
      <c r="Y4891" s="176"/>
    </row>
    <row r="4892" spans="25:25">
      <c r="Y4892" s="176"/>
    </row>
    <row r="4893" spans="25:25">
      <c r="Y4893" s="176"/>
    </row>
    <row r="4894" spans="25:25">
      <c r="Y4894" s="176"/>
    </row>
    <row r="4895" spans="25:25">
      <c r="Y4895" s="176"/>
    </row>
    <row r="4896" spans="25:25">
      <c r="Y4896" s="176"/>
    </row>
    <row r="4897" spans="25:25">
      <c r="Y4897" s="176"/>
    </row>
    <row r="4898" spans="25:25">
      <c r="Y4898" s="176"/>
    </row>
    <row r="4899" spans="25:25">
      <c r="Y4899" s="176"/>
    </row>
    <row r="4900" spans="25:25">
      <c r="Y4900" s="176"/>
    </row>
    <row r="4901" spans="25:25">
      <c r="Y4901" s="176"/>
    </row>
    <row r="4902" spans="25:25">
      <c r="Y4902" s="176"/>
    </row>
    <row r="4903" spans="25:25">
      <c r="Y4903" s="176"/>
    </row>
    <row r="4904" spans="25:25">
      <c r="Y4904" s="176"/>
    </row>
    <row r="4905" spans="25:25">
      <c r="Y4905" s="176"/>
    </row>
    <row r="4906" spans="25:25">
      <c r="Y4906" s="176"/>
    </row>
    <row r="4907" spans="25:25">
      <c r="Y4907" s="176"/>
    </row>
    <row r="4908" spans="25:25">
      <c r="Y4908" s="176"/>
    </row>
    <row r="4909" spans="25:25">
      <c r="Y4909" s="176"/>
    </row>
    <row r="4910" spans="25:25">
      <c r="Y4910" s="176"/>
    </row>
    <row r="4911" spans="25:25">
      <c r="Y4911" s="176"/>
    </row>
    <row r="4912" spans="25:25">
      <c r="Y4912" s="176"/>
    </row>
    <row r="4913" spans="25:25">
      <c r="Y4913" s="176"/>
    </row>
    <row r="4914" spans="25:25">
      <c r="Y4914" s="176"/>
    </row>
    <row r="4915" spans="25:25">
      <c r="Y4915" s="176"/>
    </row>
    <row r="4916" spans="25:25">
      <c r="Y4916" s="176"/>
    </row>
    <row r="4917" spans="25:25">
      <c r="Y4917" s="176"/>
    </row>
    <row r="4918" spans="25:25">
      <c r="Y4918" s="176"/>
    </row>
    <row r="4919" spans="25:25">
      <c r="Y4919" s="176"/>
    </row>
    <row r="4920" spans="25:25">
      <c r="Y4920" s="176"/>
    </row>
    <row r="4921" spans="25:25">
      <c r="Y4921" s="176"/>
    </row>
    <row r="4922" spans="25:25">
      <c r="Y4922" s="176"/>
    </row>
    <row r="4923" spans="25:25">
      <c r="Y4923" s="176"/>
    </row>
    <row r="4924" spans="25:25">
      <c r="Y4924" s="176"/>
    </row>
    <row r="4925" spans="25:25">
      <c r="Y4925" s="176"/>
    </row>
    <row r="4926" spans="25:25">
      <c r="Y4926" s="176"/>
    </row>
    <row r="4927" spans="25:25">
      <c r="Y4927" s="176"/>
    </row>
    <row r="4928" spans="25:25">
      <c r="Y4928" s="176"/>
    </row>
    <row r="4929" spans="25:25">
      <c r="Y4929" s="176"/>
    </row>
    <row r="4930" spans="25:25">
      <c r="Y4930" s="176"/>
    </row>
    <row r="4931" spans="25:25">
      <c r="Y4931" s="176"/>
    </row>
    <row r="4932" spans="25:25">
      <c r="Y4932" s="176"/>
    </row>
    <row r="4933" spans="25:25">
      <c r="Y4933" s="176"/>
    </row>
    <row r="4934" spans="25:25">
      <c r="Y4934" s="176"/>
    </row>
    <row r="4935" spans="25:25">
      <c r="Y4935" s="176"/>
    </row>
    <row r="4936" spans="25:25">
      <c r="Y4936" s="176"/>
    </row>
    <row r="4937" spans="25:25">
      <c r="Y4937" s="176"/>
    </row>
    <row r="4938" spans="25:25">
      <c r="Y4938" s="176"/>
    </row>
    <row r="4939" spans="25:25">
      <c r="Y4939" s="176"/>
    </row>
    <row r="4940" spans="25:25">
      <c r="Y4940" s="176"/>
    </row>
    <row r="4941" spans="25:25">
      <c r="Y4941" s="176"/>
    </row>
    <row r="4942" spans="25:25">
      <c r="Y4942" s="176"/>
    </row>
    <row r="4943" spans="25:25">
      <c r="Y4943" s="176"/>
    </row>
    <row r="4944" spans="25:25">
      <c r="Y4944" s="176"/>
    </row>
    <row r="4945" spans="25:25">
      <c r="Y4945" s="176"/>
    </row>
    <row r="4946" spans="25:25">
      <c r="Y4946" s="176"/>
    </row>
    <row r="4947" spans="25:25">
      <c r="Y4947" s="176"/>
    </row>
    <row r="4948" spans="25:25">
      <c r="Y4948" s="176"/>
    </row>
    <row r="4949" spans="25:25">
      <c r="Y4949" s="176"/>
    </row>
    <row r="4950" spans="25:25">
      <c r="Y4950" s="176"/>
    </row>
    <row r="4951" spans="25:25">
      <c r="Y4951" s="176"/>
    </row>
    <row r="4952" spans="25:25">
      <c r="Y4952" s="176"/>
    </row>
    <row r="4953" spans="25:25">
      <c r="Y4953" s="176"/>
    </row>
    <row r="4954" spans="25:25">
      <c r="Y4954" s="176"/>
    </row>
    <row r="4955" spans="25:25">
      <c r="Y4955" s="176"/>
    </row>
    <row r="4956" spans="25:25">
      <c r="Y4956" s="176"/>
    </row>
    <row r="4957" spans="25:25">
      <c r="Y4957" s="176"/>
    </row>
    <row r="4958" spans="25:25">
      <c r="Y4958" s="176"/>
    </row>
    <row r="4959" spans="25:25">
      <c r="Y4959" s="176"/>
    </row>
    <row r="4960" spans="25:25">
      <c r="Y4960" s="176"/>
    </row>
    <row r="4961" spans="25:25">
      <c r="Y4961" s="176"/>
    </row>
    <row r="4962" spans="25:25">
      <c r="Y4962" s="176"/>
    </row>
    <row r="4963" spans="25:25">
      <c r="Y4963" s="176"/>
    </row>
    <row r="4964" spans="25:25">
      <c r="Y4964" s="176"/>
    </row>
    <row r="4965" spans="25:25">
      <c r="Y4965" s="176"/>
    </row>
    <row r="4966" spans="25:25">
      <c r="Y4966" s="176"/>
    </row>
    <row r="4967" spans="25:25">
      <c r="Y4967" s="176"/>
    </row>
    <row r="4968" spans="25:25">
      <c r="Y4968" s="176"/>
    </row>
    <row r="4969" spans="25:25">
      <c r="Y4969" s="176"/>
    </row>
    <row r="4970" spans="25:25">
      <c r="Y4970" s="176"/>
    </row>
    <row r="4971" spans="25:25">
      <c r="Y4971" s="176"/>
    </row>
    <row r="4972" spans="25:25">
      <c r="Y4972" s="176"/>
    </row>
    <row r="4973" spans="25:25">
      <c r="Y4973" s="176"/>
    </row>
    <row r="4974" spans="25:25">
      <c r="Y4974" s="176"/>
    </row>
    <row r="4975" spans="25:25">
      <c r="Y4975" s="176"/>
    </row>
    <row r="4976" spans="25:25">
      <c r="Y4976" s="176"/>
    </row>
    <row r="4977" spans="25:25">
      <c r="Y4977" s="176"/>
    </row>
    <row r="4978" spans="25:25">
      <c r="Y4978" s="176"/>
    </row>
    <row r="4979" spans="25:25">
      <c r="Y4979" s="176"/>
    </row>
    <row r="4980" spans="25:25">
      <c r="Y4980" s="176"/>
    </row>
    <row r="4981" spans="25:25">
      <c r="Y4981" s="176"/>
    </row>
    <row r="4982" spans="25:25">
      <c r="Y4982" s="176"/>
    </row>
    <row r="4983" spans="25:25">
      <c r="Y4983" s="176"/>
    </row>
    <row r="4984" spans="25:25">
      <c r="Y4984" s="176"/>
    </row>
    <row r="4985" spans="25:25">
      <c r="Y4985" s="176"/>
    </row>
    <row r="4986" spans="25:25">
      <c r="Y4986" s="176"/>
    </row>
    <row r="4987" spans="25:25">
      <c r="Y4987" s="176"/>
    </row>
    <row r="4988" spans="25:25">
      <c r="Y4988" s="176"/>
    </row>
    <row r="4989" spans="25:25">
      <c r="Y4989" s="176"/>
    </row>
    <row r="4990" spans="25:25">
      <c r="Y4990" s="176"/>
    </row>
    <row r="4991" spans="25:25">
      <c r="Y4991" s="176"/>
    </row>
    <row r="4992" spans="25:25">
      <c r="Y4992" s="176"/>
    </row>
    <row r="4993" spans="25:25">
      <c r="Y4993" s="176"/>
    </row>
    <row r="4994" spans="25:25">
      <c r="Y4994" s="176"/>
    </row>
    <row r="4995" spans="25:25">
      <c r="Y4995" s="176"/>
    </row>
    <row r="4996" spans="25:25">
      <c r="Y4996" s="176"/>
    </row>
    <row r="4997" spans="25:25">
      <c r="Y4997" s="176"/>
    </row>
    <row r="4998" spans="25:25">
      <c r="Y4998" s="176"/>
    </row>
    <row r="4999" spans="25:25">
      <c r="Y4999" s="176"/>
    </row>
    <row r="5000" spans="25:25">
      <c r="Y5000" s="176"/>
    </row>
    <row r="5001" spans="25:25">
      <c r="Y5001" s="176"/>
    </row>
    <row r="5002" spans="25:25">
      <c r="Y5002" s="176"/>
    </row>
    <row r="5003" spans="25:25">
      <c r="Y5003" s="176"/>
    </row>
    <row r="5004" spans="25:25">
      <c r="Y5004" s="176"/>
    </row>
    <row r="5005" spans="25:25">
      <c r="Y5005" s="176"/>
    </row>
    <row r="5006" spans="25:25">
      <c r="Y5006" s="176"/>
    </row>
    <row r="5007" spans="25:25">
      <c r="Y5007" s="176"/>
    </row>
    <row r="5008" spans="25:25">
      <c r="Y5008" s="176"/>
    </row>
    <row r="5009" spans="25:25">
      <c r="Y5009" s="176"/>
    </row>
    <row r="5010" spans="25:25">
      <c r="Y5010" s="176"/>
    </row>
    <row r="5011" spans="25:25">
      <c r="Y5011" s="176"/>
    </row>
    <row r="5012" spans="25:25">
      <c r="Y5012" s="176"/>
    </row>
    <row r="5013" spans="25:25">
      <c r="Y5013" s="176"/>
    </row>
    <row r="5014" spans="25:25">
      <c r="Y5014" s="176"/>
    </row>
    <row r="5015" spans="25:25">
      <c r="Y5015" s="176"/>
    </row>
    <row r="5016" spans="25:25">
      <c r="Y5016" s="176"/>
    </row>
    <row r="5017" spans="25:25">
      <c r="Y5017" s="176"/>
    </row>
    <row r="5018" spans="25:25">
      <c r="Y5018" s="176"/>
    </row>
    <row r="5019" spans="25:25">
      <c r="Y5019" s="176"/>
    </row>
    <row r="5020" spans="25:25">
      <c r="Y5020" s="176"/>
    </row>
    <row r="5021" spans="25:25">
      <c r="Y5021" s="176"/>
    </row>
    <row r="5022" spans="25:25">
      <c r="Y5022" s="176"/>
    </row>
    <row r="5023" spans="25:25">
      <c r="Y5023" s="176"/>
    </row>
    <row r="5024" spans="25:25">
      <c r="Y5024" s="176"/>
    </row>
    <row r="5025" spans="25:25">
      <c r="Y5025" s="176"/>
    </row>
    <row r="5026" spans="25:25">
      <c r="Y5026" s="176"/>
    </row>
    <row r="5027" spans="25:25">
      <c r="Y5027" s="176"/>
    </row>
    <row r="5028" spans="25:25">
      <c r="Y5028" s="176"/>
    </row>
    <row r="5029" spans="25:25">
      <c r="Y5029" s="176"/>
    </row>
    <row r="5030" spans="25:25">
      <c r="Y5030" s="176"/>
    </row>
    <row r="5031" spans="25:25">
      <c r="Y5031" s="176"/>
    </row>
    <row r="5032" spans="25:25">
      <c r="Y5032" s="176"/>
    </row>
    <row r="5033" spans="25:25">
      <c r="Y5033" s="176"/>
    </row>
    <row r="5034" spans="25:25">
      <c r="Y5034" s="176"/>
    </row>
    <row r="5035" spans="25:25">
      <c r="Y5035" s="176"/>
    </row>
    <row r="5036" spans="25:25">
      <c r="Y5036" s="176"/>
    </row>
    <row r="5037" spans="25:25">
      <c r="Y5037" s="176"/>
    </row>
    <row r="5038" spans="25:25">
      <c r="Y5038" s="176"/>
    </row>
    <row r="5039" spans="25:25">
      <c r="Y5039" s="176"/>
    </row>
    <row r="5040" spans="25:25">
      <c r="Y5040" s="176"/>
    </row>
    <row r="5041" spans="25:25">
      <c r="Y5041" s="176"/>
    </row>
    <row r="5042" spans="25:25">
      <c r="Y5042" s="176"/>
    </row>
    <row r="5043" spans="25:25">
      <c r="Y5043" s="176"/>
    </row>
    <row r="5044" spans="25:25">
      <c r="Y5044" s="176"/>
    </row>
    <row r="5045" spans="25:25">
      <c r="Y5045" s="176"/>
    </row>
    <row r="5046" spans="25:25">
      <c r="Y5046" s="176"/>
    </row>
    <row r="5047" spans="25:25">
      <c r="Y5047" s="176"/>
    </row>
    <row r="5048" spans="25:25">
      <c r="Y5048" s="176"/>
    </row>
    <row r="5049" spans="25:25">
      <c r="Y5049" s="176"/>
    </row>
    <row r="5050" spans="25:25">
      <c r="Y5050" s="176"/>
    </row>
    <row r="5051" spans="25:25">
      <c r="Y5051" s="176"/>
    </row>
    <row r="5052" spans="25:25">
      <c r="Y5052" s="176"/>
    </row>
    <row r="5053" spans="25:25">
      <c r="Y5053" s="176"/>
    </row>
    <row r="5054" spans="25:25">
      <c r="Y5054" s="176"/>
    </row>
    <row r="5055" spans="25:25">
      <c r="Y5055" s="176"/>
    </row>
    <row r="5056" spans="25:25">
      <c r="Y5056" s="176"/>
    </row>
    <row r="5057" spans="25:25">
      <c r="Y5057" s="176"/>
    </row>
    <row r="5058" spans="25:25">
      <c r="Y5058" s="176"/>
    </row>
    <row r="5059" spans="25:25">
      <c r="Y5059" s="176"/>
    </row>
    <row r="5060" spans="25:25">
      <c r="Y5060" s="176"/>
    </row>
    <row r="5061" spans="25:25">
      <c r="Y5061" s="176"/>
    </row>
    <row r="5062" spans="25:25">
      <c r="Y5062" s="176"/>
    </row>
    <row r="5063" spans="25:25">
      <c r="Y5063" s="176"/>
    </row>
    <row r="5064" spans="25:25">
      <c r="Y5064" s="176"/>
    </row>
    <row r="5065" spans="25:25">
      <c r="Y5065" s="176"/>
    </row>
    <row r="5066" spans="25:25">
      <c r="Y5066" s="176"/>
    </row>
    <row r="5067" spans="25:25">
      <c r="Y5067" s="176"/>
    </row>
    <row r="5068" spans="25:25">
      <c r="Y5068" s="176"/>
    </row>
    <row r="5069" spans="25:25">
      <c r="Y5069" s="176"/>
    </row>
    <row r="5070" spans="25:25">
      <c r="Y5070" s="176"/>
    </row>
    <row r="5071" spans="25:25">
      <c r="Y5071" s="176"/>
    </row>
    <row r="5072" spans="25:25">
      <c r="Y5072" s="176"/>
    </row>
    <row r="5073" spans="25:25">
      <c r="Y5073" s="176"/>
    </row>
    <row r="5074" spans="25:25">
      <c r="Y5074" s="176"/>
    </row>
    <row r="5075" spans="25:25">
      <c r="Y5075" s="176"/>
    </row>
    <row r="5076" spans="25:25">
      <c r="Y5076" s="176"/>
    </row>
    <row r="5077" spans="25:25">
      <c r="Y5077" s="176"/>
    </row>
    <row r="5078" spans="25:25">
      <c r="Y5078" s="176"/>
    </row>
    <row r="5079" spans="25:25">
      <c r="Y5079" s="176"/>
    </row>
    <row r="5080" spans="25:25">
      <c r="Y5080" s="176"/>
    </row>
    <row r="5081" spans="25:25">
      <c r="Y5081" s="176"/>
    </row>
    <row r="5082" spans="25:25">
      <c r="Y5082" s="176"/>
    </row>
    <row r="5083" spans="25:25">
      <c r="Y5083" s="176"/>
    </row>
    <row r="5084" spans="25:25">
      <c r="Y5084" s="176"/>
    </row>
    <row r="5085" spans="25:25">
      <c r="Y5085" s="176"/>
    </row>
    <row r="5086" spans="25:25">
      <c r="Y5086" s="176"/>
    </row>
    <row r="5087" spans="25:25">
      <c r="Y5087" s="176"/>
    </row>
    <row r="5088" spans="25:25">
      <c r="Y5088" s="176"/>
    </row>
    <row r="5089" spans="25:25">
      <c r="Y5089" s="176"/>
    </row>
    <row r="5090" spans="25:25">
      <c r="Y5090" s="176"/>
    </row>
    <row r="5091" spans="25:25">
      <c r="Y5091" s="176"/>
    </row>
    <row r="5092" spans="25:25">
      <c r="Y5092" s="176"/>
    </row>
    <row r="5093" spans="25:25">
      <c r="Y5093" s="176"/>
    </row>
    <row r="5094" spans="25:25">
      <c r="Y5094" s="176"/>
    </row>
    <row r="5095" spans="25:25">
      <c r="Y5095" s="176"/>
    </row>
    <row r="5096" spans="25:25">
      <c r="Y5096" s="176"/>
    </row>
    <row r="5097" spans="25:25">
      <c r="Y5097" s="176"/>
    </row>
    <row r="5098" spans="25:25">
      <c r="Y5098" s="176"/>
    </row>
    <row r="5099" spans="25:25">
      <c r="Y5099" s="176"/>
    </row>
    <row r="5100" spans="25:25">
      <c r="Y5100" s="176"/>
    </row>
    <row r="5101" spans="25:25">
      <c r="Y5101" s="176"/>
    </row>
    <row r="5102" spans="25:25">
      <c r="Y5102" s="176"/>
    </row>
    <row r="5103" spans="25:25">
      <c r="Y5103" s="176"/>
    </row>
    <row r="5104" spans="25:25">
      <c r="Y5104" s="176"/>
    </row>
    <row r="5105" spans="25:25">
      <c r="Y5105" s="176"/>
    </row>
    <row r="5106" spans="25:25">
      <c r="Y5106" s="176"/>
    </row>
    <row r="5107" spans="25:25">
      <c r="Y5107" s="176"/>
    </row>
    <row r="5108" spans="25:25">
      <c r="Y5108" s="176"/>
    </row>
    <row r="5109" spans="25:25">
      <c r="Y5109" s="176"/>
    </row>
    <row r="5110" spans="25:25">
      <c r="Y5110" s="176"/>
    </row>
    <row r="5111" spans="25:25">
      <c r="Y5111" s="176"/>
    </row>
    <row r="5112" spans="25:25">
      <c r="Y5112" s="176"/>
    </row>
    <row r="5113" spans="25:25">
      <c r="Y5113" s="176"/>
    </row>
    <row r="5114" spans="25:25">
      <c r="Y5114" s="176"/>
    </row>
    <row r="5115" spans="25:25">
      <c r="Y5115" s="176"/>
    </row>
    <row r="5116" spans="25:25">
      <c r="Y5116" s="176"/>
    </row>
    <row r="5117" spans="25:25">
      <c r="Y5117" s="176"/>
    </row>
    <row r="5118" spans="25:25">
      <c r="Y5118" s="176"/>
    </row>
    <row r="5119" spans="25:25">
      <c r="Y5119" s="176"/>
    </row>
    <row r="5120" spans="25:25">
      <c r="Y5120" s="176"/>
    </row>
    <row r="5121" spans="25:25">
      <c r="Y5121" s="176"/>
    </row>
    <row r="5122" spans="25:25">
      <c r="Y5122" s="176"/>
    </row>
    <row r="5123" spans="25:25">
      <c r="Y5123" s="176"/>
    </row>
    <row r="5124" spans="25:25">
      <c r="Y5124" s="176"/>
    </row>
    <row r="5125" spans="25:25">
      <c r="Y5125" s="176"/>
    </row>
    <row r="5126" spans="25:25">
      <c r="Y5126" s="176"/>
    </row>
    <row r="5127" spans="25:25">
      <c r="Y5127" s="176"/>
    </row>
    <row r="5128" spans="25:25">
      <c r="Y5128" s="176"/>
    </row>
    <row r="5129" spans="25:25">
      <c r="Y5129" s="176"/>
    </row>
    <row r="5130" spans="25:25">
      <c r="Y5130" s="176"/>
    </row>
    <row r="5131" spans="25:25">
      <c r="Y5131" s="176"/>
    </row>
    <row r="5132" spans="25:25">
      <c r="Y5132" s="176"/>
    </row>
    <row r="5133" spans="25:25">
      <c r="Y5133" s="176"/>
    </row>
    <row r="5134" spans="25:25">
      <c r="Y5134" s="176"/>
    </row>
    <row r="5135" spans="25:25">
      <c r="Y5135" s="176"/>
    </row>
    <row r="5136" spans="25:25">
      <c r="Y5136" s="176"/>
    </row>
    <row r="5137" spans="25:25">
      <c r="Y5137" s="176"/>
    </row>
    <row r="5138" spans="25:25">
      <c r="Y5138" s="176"/>
    </row>
    <row r="5139" spans="25:25">
      <c r="Y5139" s="176"/>
    </row>
    <row r="5140" spans="25:25">
      <c r="Y5140" s="176"/>
    </row>
    <row r="5141" spans="25:25">
      <c r="Y5141" s="176"/>
    </row>
    <row r="5142" spans="25:25">
      <c r="Y5142" s="176"/>
    </row>
    <row r="5143" spans="25:25">
      <c r="Y5143" s="176"/>
    </row>
    <row r="5144" spans="25:25">
      <c r="Y5144" s="176"/>
    </row>
    <row r="5145" spans="25:25">
      <c r="Y5145" s="176"/>
    </row>
    <row r="5146" spans="25:25">
      <c r="Y5146" s="176"/>
    </row>
    <row r="5147" spans="25:25">
      <c r="Y5147" s="176"/>
    </row>
    <row r="5148" spans="25:25">
      <c r="Y5148" s="176"/>
    </row>
    <row r="5149" spans="25:25">
      <c r="Y5149" s="176"/>
    </row>
    <row r="5150" spans="25:25">
      <c r="Y5150" s="176"/>
    </row>
    <row r="5151" spans="25:25">
      <c r="Y5151" s="176"/>
    </row>
    <row r="5152" spans="25:25">
      <c r="Y5152" s="176"/>
    </row>
    <row r="5153" spans="25:25">
      <c r="Y5153" s="176"/>
    </row>
    <row r="5154" spans="25:25">
      <c r="Y5154" s="176"/>
    </row>
    <row r="5155" spans="25:25">
      <c r="Y5155" s="176"/>
    </row>
    <row r="5156" spans="25:25">
      <c r="Y5156" s="176"/>
    </row>
    <row r="5157" spans="25:25">
      <c r="Y5157" s="176"/>
    </row>
    <row r="5158" spans="25:25">
      <c r="Y5158" s="176"/>
    </row>
    <row r="5159" spans="25:25">
      <c r="Y5159" s="176"/>
    </row>
    <row r="5160" spans="25:25">
      <c r="Y5160" s="176"/>
    </row>
    <row r="5161" spans="25:25">
      <c r="Y5161" s="176"/>
    </row>
    <row r="5162" spans="25:25">
      <c r="Y5162" s="176"/>
    </row>
    <row r="5163" spans="25:25">
      <c r="Y5163" s="176"/>
    </row>
    <row r="5164" spans="25:25">
      <c r="Y5164" s="176"/>
    </row>
    <row r="5165" spans="25:25">
      <c r="Y5165" s="176"/>
    </row>
    <row r="5166" spans="25:25">
      <c r="Y5166" s="176"/>
    </row>
    <row r="5167" spans="25:25">
      <c r="Y5167" s="176"/>
    </row>
    <row r="5168" spans="25:25">
      <c r="Y5168" s="176"/>
    </row>
    <row r="5169" spans="25:25">
      <c r="Y5169" s="176"/>
    </row>
    <row r="5170" spans="25:25">
      <c r="Y5170" s="176"/>
    </row>
    <row r="5171" spans="25:25">
      <c r="Y5171" s="176"/>
    </row>
    <row r="5172" spans="25:25">
      <c r="Y5172" s="176"/>
    </row>
    <row r="5173" spans="25:25">
      <c r="Y5173" s="176"/>
    </row>
    <row r="5174" spans="25:25">
      <c r="Y5174" s="176"/>
    </row>
    <row r="5175" spans="25:25">
      <c r="Y5175" s="176"/>
    </row>
    <row r="5176" spans="25:25">
      <c r="Y5176" s="176"/>
    </row>
    <row r="5177" spans="25:25">
      <c r="Y5177" s="176"/>
    </row>
    <row r="5178" spans="25:25">
      <c r="Y5178" s="176"/>
    </row>
    <row r="5179" spans="25:25">
      <c r="Y5179" s="176"/>
    </row>
    <row r="5180" spans="25:25">
      <c r="Y5180" s="176"/>
    </row>
    <row r="5181" spans="25:25">
      <c r="Y5181" s="176"/>
    </row>
    <row r="5182" spans="25:25">
      <c r="Y5182" s="176"/>
    </row>
    <row r="5183" spans="25:25">
      <c r="Y5183" s="176"/>
    </row>
    <row r="5184" spans="25:25">
      <c r="Y5184" s="176"/>
    </row>
    <row r="5185" spans="25:25">
      <c r="Y5185" s="176"/>
    </row>
    <row r="5186" spans="25:25">
      <c r="Y5186" s="176"/>
    </row>
    <row r="5187" spans="25:25">
      <c r="Y5187" s="176"/>
    </row>
    <row r="5188" spans="25:25">
      <c r="Y5188" s="176"/>
    </row>
    <row r="5189" spans="25:25">
      <c r="Y5189" s="176"/>
    </row>
    <row r="5190" spans="25:25">
      <c r="Y5190" s="176"/>
    </row>
    <row r="5191" spans="25:25">
      <c r="Y5191" s="176"/>
    </row>
    <row r="5192" spans="25:25">
      <c r="Y5192" s="176"/>
    </row>
    <row r="5193" spans="25:25">
      <c r="Y5193" s="176"/>
    </row>
    <row r="5194" spans="25:25">
      <c r="Y5194" s="176"/>
    </row>
    <row r="5195" spans="25:25">
      <c r="Y5195" s="176"/>
    </row>
    <row r="5196" spans="25:25">
      <c r="Y5196" s="176"/>
    </row>
    <row r="5197" spans="25:25">
      <c r="Y5197" s="176"/>
    </row>
    <row r="5198" spans="25:25">
      <c r="Y5198" s="176"/>
    </row>
    <row r="5199" spans="25:25">
      <c r="Y5199" s="176"/>
    </row>
    <row r="5200" spans="25:25">
      <c r="Y5200" s="176"/>
    </row>
    <row r="5201" spans="25:25">
      <c r="Y5201" s="176"/>
    </row>
    <row r="5202" spans="25:25">
      <c r="Y5202" s="176"/>
    </row>
    <row r="5203" spans="25:25">
      <c r="Y5203" s="176"/>
    </row>
    <row r="5204" spans="25:25">
      <c r="Y5204" s="176"/>
    </row>
    <row r="5205" spans="25:25">
      <c r="Y5205" s="176"/>
    </row>
    <row r="5206" spans="25:25">
      <c r="Y5206" s="176"/>
    </row>
    <row r="5207" spans="25:25">
      <c r="Y5207" s="176"/>
    </row>
    <row r="5208" spans="25:25">
      <c r="Y5208" s="176"/>
    </row>
    <row r="5209" spans="25:25">
      <c r="Y5209" s="176"/>
    </row>
    <row r="5210" spans="25:25">
      <c r="Y5210" s="176"/>
    </row>
    <row r="5211" spans="25:25">
      <c r="Y5211" s="176"/>
    </row>
    <row r="5212" spans="25:25">
      <c r="Y5212" s="176"/>
    </row>
    <row r="5213" spans="25:25">
      <c r="Y5213" s="176"/>
    </row>
    <row r="5214" spans="25:25">
      <c r="Y5214" s="176"/>
    </row>
    <row r="5215" spans="25:25">
      <c r="Y5215" s="176"/>
    </row>
    <row r="5216" spans="25:25">
      <c r="Y5216" s="176"/>
    </row>
    <row r="5217" spans="25:25">
      <c r="Y5217" s="176"/>
    </row>
    <row r="5218" spans="25:25">
      <c r="Y5218" s="176"/>
    </row>
    <row r="5219" spans="25:25">
      <c r="Y5219" s="176"/>
    </row>
    <row r="5220" spans="25:25">
      <c r="Y5220" s="176"/>
    </row>
    <row r="5221" spans="25:25">
      <c r="Y5221" s="176"/>
    </row>
    <row r="5222" spans="25:25">
      <c r="Y5222" s="176"/>
    </row>
    <row r="5223" spans="25:25">
      <c r="Y5223" s="176"/>
    </row>
    <row r="5224" spans="25:25">
      <c r="Y5224" s="176"/>
    </row>
    <row r="5225" spans="25:25">
      <c r="Y5225" s="176"/>
    </row>
    <row r="5226" spans="25:25">
      <c r="Y5226" s="176"/>
    </row>
    <row r="5227" spans="25:25">
      <c r="Y5227" s="176"/>
    </row>
    <row r="5228" spans="25:25">
      <c r="Y5228" s="176"/>
    </row>
    <row r="5229" spans="25:25">
      <c r="Y5229" s="176"/>
    </row>
    <row r="5230" spans="25:25">
      <c r="Y5230" s="176"/>
    </row>
    <row r="5231" spans="25:25">
      <c r="Y5231" s="176"/>
    </row>
    <row r="5232" spans="25:25">
      <c r="Y5232" s="176"/>
    </row>
    <row r="5233" spans="25:25">
      <c r="Y5233" s="176"/>
    </row>
    <row r="5234" spans="25:25">
      <c r="Y5234" s="176"/>
    </row>
    <row r="5235" spans="25:25">
      <c r="Y5235" s="176"/>
    </row>
    <row r="5236" spans="25:25">
      <c r="Y5236" s="176"/>
    </row>
    <row r="5237" spans="25:25">
      <c r="Y5237" s="176"/>
    </row>
    <row r="5238" spans="25:25">
      <c r="Y5238" s="176"/>
    </row>
    <row r="5239" spans="25:25">
      <c r="Y5239" s="176"/>
    </row>
    <row r="5240" spans="25:25">
      <c r="Y5240" s="176"/>
    </row>
    <row r="5241" spans="25:25">
      <c r="Y5241" s="176"/>
    </row>
    <row r="5242" spans="25:25">
      <c r="Y5242" s="176"/>
    </row>
    <row r="5243" spans="25:25">
      <c r="Y5243" s="176"/>
    </row>
    <row r="5244" spans="25:25">
      <c r="Y5244" s="176"/>
    </row>
    <row r="5245" spans="25:25">
      <c r="Y5245" s="176"/>
    </row>
    <row r="5246" spans="25:25">
      <c r="Y5246" s="176"/>
    </row>
    <row r="5247" spans="25:25">
      <c r="Y5247" s="176"/>
    </row>
    <row r="5248" spans="25:25">
      <c r="Y5248" s="176"/>
    </row>
    <row r="5249" spans="25:25">
      <c r="Y5249" s="176"/>
    </row>
    <row r="5250" spans="25:25">
      <c r="Y5250" s="176"/>
    </row>
    <row r="5251" spans="25:25">
      <c r="Y5251" s="176"/>
    </row>
    <row r="5252" spans="25:25">
      <c r="Y5252" s="176"/>
    </row>
    <row r="5253" spans="25:25">
      <c r="Y5253" s="176"/>
    </row>
    <row r="5254" spans="25:25">
      <c r="Y5254" s="176"/>
    </row>
    <row r="5255" spans="25:25">
      <c r="Y5255" s="176"/>
    </row>
    <row r="5256" spans="25:25">
      <c r="Y5256" s="176"/>
    </row>
    <row r="5257" spans="25:25">
      <c r="Y5257" s="176"/>
    </row>
    <row r="5258" spans="25:25">
      <c r="Y5258" s="176"/>
    </row>
    <row r="5259" spans="25:25">
      <c r="Y5259" s="176"/>
    </row>
    <row r="5260" spans="25:25">
      <c r="Y5260" s="176"/>
    </row>
    <row r="5261" spans="25:25">
      <c r="Y5261" s="176"/>
    </row>
    <row r="5262" spans="25:25">
      <c r="Y5262" s="176"/>
    </row>
    <row r="5263" spans="25:25">
      <c r="Y5263" s="176"/>
    </row>
    <row r="5264" spans="25:25">
      <c r="Y5264" s="176"/>
    </row>
    <row r="5265" spans="25:25">
      <c r="Y5265" s="176"/>
    </row>
    <row r="5266" spans="25:25">
      <c r="Y5266" s="176"/>
    </row>
    <row r="5267" spans="25:25">
      <c r="Y5267" s="176"/>
    </row>
    <row r="5268" spans="25:25">
      <c r="Y5268" s="176"/>
    </row>
    <row r="5269" spans="25:25">
      <c r="Y5269" s="176"/>
    </row>
    <row r="5270" spans="25:25">
      <c r="Y5270" s="176"/>
    </row>
    <row r="5271" spans="25:25">
      <c r="Y5271" s="176"/>
    </row>
    <row r="5272" spans="25:25">
      <c r="Y5272" s="176"/>
    </row>
    <row r="5273" spans="25:25">
      <c r="Y5273" s="176"/>
    </row>
    <row r="5274" spans="25:25">
      <c r="Y5274" s="176"/>
    </row>
    <row r="5275" spans="25:25">
      <c r="Y5275" s="176"/>
    </row>
    <row r="5276" spans="25:25">
      <c r="Y5276" s="176"/>
    </row>
    <row r="5277" spans="25:25">
      <c r="Y5277" s="176"/>
    </row>
    <row r="5278" spans="25:25">
      <c r="Y5278" s="176"/>
    </row>
    <row r="5279" spans="25:25">
      <c r="Y5279" s="176"/>
    </row>
    <row r="5280" spans="25:25">
      <c r="Y5280" s="176"/>
    </row>
    <row r="5281" spans="25:25">
      <c r="Y5281" s="176"/>
    </row>
    <row r="5282" spans="25:25">
      <c r="Y5282" s="176"/>
    </row>
    <row r="5283" spans="25:25">
      <c r="Y5283" s="176"/>
    </row>
    <row r="5284" spans="25:25">
      <c r="Y5284" s="176"/>
    </row>
    <row r="5285" spans="25:25">
      <c r="Y5285" s="176"/>
    </row>
    <row r="5286" spans="25:25">
      <c r="Y5286" s="176"/>
    </row>
    <row r="5287" spans="25:25">
      <c r="Y5287" s="176"/>
    </row>
    <row r="5288" spans="25:25">
      <c r="Y5288" s="176"/>
    </row>
    <row r="5289" spans="25:25">
      <c r="Y5289" s="176"/>
    </row>
    <row r="5290" spans="25:25">
      <c r="Y5290" s="176"/>
    </row>
    <row r="5291" spans="25:25">
      <c r="Y5291" s="176"/>
    </row>
    <row r="5292" spans="25:25">
      <c r="Y5292" s="176"/>
    </row>
    <row r="5293" spans="25:25">
      <c r="Y5293" s="176"/>
    </row>
    <row r="5294" spans="25:25">
      <c r="Y5294" s="176"/>
    </row>
    <row r="5295" spans="25:25">
      <c r="Y5295" s="176"/>
    </row>
    <row r="5296" spans="25:25">
      <c r="Y5296" s="176"/>
    </row>
    <row r="5297" spans="25:25">
      <c r="Y5297" s="176"/>
    </row>
    <row r="5298" spans="25:25">
      <c r="Y5298" s="176"/>
    </row>
    <row r="5299" spans="25:25">
      <c r="Y5299" s="176"/>
    </row>
    <row r="5300" spans="25:25">
      <c r="Y5300" s="176"/>
    </row>
    <row r="5301" spans="25:25">
      <c r="Y5301" s="176"/>
    </row>
    <row r="5302" spans="25:25">
      <c r="Y5302" s="176"/>
    </row>
    <row r="5303" spans="25:25">
      <c r="Y5303" s="176"/>
    </row>
    <row r="5304" spans="25:25">
      <c r="Y5304" s="176"/>
    </row>
    <row r="5305" spans="25:25">
      <c r="Y5305" s="176"/>
    </row>
    <row r="5306" spans="25:25">
      <c r="Y5306" s="176"/>
    </row>
    <row r="5307" spans="25:25">
      <c r="Y5307" s="176"/>
    </row>
    <row r="5308" spans="25:25">
      <c r="Y5308" s="176"/>
    </row>
    <row r="5309" spans="25:25">
      <c r="Y5309" s="176"/>
    </row>
    <row r="5310" spans="25:25">
      <c r="Y5310" s="176"/>
    </row>
    <row r="5311" spans="25:25">
      <c r="Y5311" s="176"/>
    </row>
    <row r="5312" spans="25:25">
      <c r="Y5312" s="176"/>
    </row>
    <row r="5313" spans="25:25">
      <c r="Y5313" s="176"/>
    </row>
    <row r="5314" spans="25:25">
      <c r="Y5314" s="176"/>
    </row>
    <row r="5315" spans="25:25">
      <c r="Y5315" s="176"/>
    </row>
    <row r="5316" spans="25:25">
      <c r="Y5316" s="176"/>
    </row>
    <row r="5317" spans="25:25">
      <c r="Y5317" s="176"/>
    </row>
    <row r="5318" spans="25:25">
      <c r="Y5318" s="176"/>
    </row>
    <row r="5319" spans="25:25">
      <c r="Y5319" s="176"/>
    </row>
    <row r="5320" spans="25:25">
      <c r="Y5320" s="176"/>
    </row>
    <row r="5321" spans="25:25">
      <c r="Y5321" s="176"/>
    </row>
    <row r="5322" spans="25:25">
      <c r="Y5322" s="176"/>
    </row>
    <row r="5323" spans="25:25">
      <c r="Y5323" s="176"/>
    </row>
    <row r="5324" spans="25:25">
      <c r="Y5324" s="176"/>
    </row>
    <row r="5325" spans="25:25">
      <c r="Y5325" s="176"/>
    </row>
    <row r="5326" spans="25:25">
      <c r="Y5326" s="176"/>
    </row>
    <row r="5327" spans="25:25">
      <c r="Y5327" s="176"/>
    </row>
    <row r="5328" spans="25:25">
      <c r="Y5328" s="176"/>
    </row>
    <row r="5329" spans="25:25">
      <c r="Y5329" s="176"/>
    </row>
    <row r="5330" spans="25:25">
      <c r="Y5330" s="176"/>
    </row>
    <row r="5331" spans="25:25">
      <c r="Y5331" s="176"/>
    </row>
    <row r="5332" spans="25:25">
      <c r="Y5332" s="176"/>
    </row>
    <row r="5333" spans="25:25">
      <c r="Y5333" s="176"/>
    </row>
    <row r="5334" spans="25:25">
      <c r="Y5334" s="176"/>
    </row>
    <row r="5335" spans="25:25">
      <c r="Y5335" s="176"/>
    </row>
    <row r="5336" spans="25:25">
      <c r="Y5336" s="176"/>
    </row>
    <row r="5337" spans="25:25">
      <c r="Y5337" s="176"/>
    </row>
    <row r="5338" spans="25:25">
      <c r="Y5338" s="176"/>
    </row>
    <row r="5339" spans="25:25">
      <c r="Y5339" s="176"/>
    </row>
    <row r="5340" spans="25:25">
      <c r="Y5340" s="176"/>
    </row>
    <row r="5341" spans="25:25">
      <c r="Y5341" s="176"/>
    </row>
    <row r="5342" spans="25:25">
      <c r="Y5342" s="176"/>
    </row>
    <row r="5343" spans="25:25">
      <c r="Y5343" s="176"/>
    </row>
    <row r="5344" spans="25:25">
      <c r="Y5344" s="176"/>
    </row>
    <row r="5345" spans="25:25">
      <c r="Y5345" s="176"/>
    </row>
    <row r="5346" spans="25:25">
      <c r="Y5346" s="176"/>
    </row>
    <row r="5347" spans="25:25">
      <c r="Y5347" s="176"/>
    </row>
    <row r="5348" spans="25:25">
      <c r="Y5348" s="176"/>
    </row>
    <row r="5349" spans="25:25">
      <c r="Y5349" s="176"/>
    </row>
    <row r="5350" spans="25:25">
      <c r="Y5350" s="176"/>
    </row>
    <row r="5351" spans="25:25">
      <c r="Y5351" s="176"/>
    </row>
    <row r="5352" spans="25:25">
      <c r="Y5352" s="176"/>
    </row>
    <row r="5353" spans="25:25">
      <c r="Y5353" s="176"/>
    </row>
    <row r="5354" spans="25:25">
      <c r="Y5354" s="176"/>
    </row>
    <row r="5355" spans="25:25">
      <c r="Y5355" s="176"/>
    </row>
    <row r="5356" spans="25:25">
      <c r="Y5356" s="176"/>
    </row>
    <row r="5357" spans="25:25">
      <c r="Y5357" s="176"/>
    </row>
    <row r="5358" spans="25:25">
      <c r="Y5358" s="176"/>
    </row>
    <row r="5359" spans="25:25">
      <c r="Y5359" s="176"/>
    </row>
    <row r="5360" spans="25:25">
      <c r="Y5360" s="176"/>
    </row>
    <row r="5361" spans="25:25">
      <c r="Y5361" s="176"/>
    </row>
    <row r="5362" spans="25:25">
      <c r="Y5362" s="176"/>
    </row>
    <row r="5363" spans="25:25">
      <c r="Y5363" s="176"/>
    </row>
    <row r="5364" spans="25:25">
      <c r="Y5364" s="176"/>
    </row>
    <row r="5365" spans="25:25">
      <c r="Y5365" s="176"/>
    </row>
    <row r="5366" spans="25:25">
      <c r="Y5366" s="176"/>
    </row>
    <row r="5367" spans="25:25">
      <c r="Y5367" s="176"/>
    </row>
    <row r="5368" spans="25:25">
      <c r="Y5368" s="176"/>
    </row>
    <row r="5369" spans="25:25">
      <c r="Y5369" s="176"/>
    </row>
    <row r="5370" spans="25:25">
      <c r="Y5370" s="176"/>
    </row>
    <row r="5371" spans="25:25">
      <c r="Y5371" s="176"/>
    </row>
    <row r="5372" spans="25:25">
      <c r="Y5372" s="176"/>
    </row>
    <row r="5373" spans="25:25">
      <c r="Y5373" s="176"/>
    </row>
    <row r="5374" spans="25:25">
      <c r="Y5374" s="176"/>
    </row>
    <row r="5375" spans="25:25">
      <c r="Y5375" s="176"/>
    </row>
    <row r="5376" spans="25:25">
      <c r="Y5376" s="176"/>
    </row>
    <row r="5377" spans="25:25">
      <c r="Y5377" s="176"/>
    </row>
    <row r="5378" spans="25:25">
      <c r="Y5378" s="176"/>
    </row>
    <row r="5379" spans="25:25">
      <c r="Y5379" s="176"/>
    </row>
    <row r="5380" spans="25:25">
      <c r="Y5380" s="176"/>
    </row>
    <row r="5381" spans="25:25">
      <c r="Y5381" s="176"/>
    </row>
    <row r="5382" spans="25:25">
      <c r="Y5382" s="176"/>
    </row>
    <row r="5383" spans="25:25">
      <c r="Y5383" s="176"/>
    </row>
    <row r="5384" spans="25:25">
      <c r="Y5384" s="176"/>
    </row>
    <row r="5385" spans="25:25">
      <c r="Y5385" s="176"/>
    </row>
    <row r="5386" spans="25:25">
      <c r="Y5386" s="176"/>
    </row>
    <row r="5387" spans="25:25">
      <c r="Y5387" s="176"/>
    </row>
    <row r="5388" spans="25:25">
      <c r="Y5388" s="176"/>
    </row>
    <row r="5389" spans="25:25">
      <c r="Y5389" s="176"/>
    </row>
    <row r="5390" spans="25:25">
      <c r="Y5390" s="176"/>
    </row>
    <row r="5391" spans="25:25">
      <c r="Y5391" s="176"/>
    </row>
    <row r="5392" spans="25:25">
      <c r="Y5392" s="176"/>
    </row>
    <row r="5393" spans="25:25">
      <c r="Y5393" s="176"/>
    </row>
    <row r="5394" spans="25:25">
      <c r="Y5394" s="176"/>
    </row>
    <row r="5395" spans="25:25">
      <c r="Y5395" s="176"/>
    </row>
    <row r="5396" spans="25:25">
      <c r="Y5396" s="176"/>
    </row>
    <row r="5397" spans="25:25">
      <c r="Y5397" s="176"/>
    </row>
    <row r="5398" spans="25:25">
      <c r="Y5398" s="176"/>
    </row>
    <row r="5399" spans="25:25">
      <c r="Y5399" s="176"/>
    </row>
    <row r="5400" spans="25:25">
      <c r="Y5400" s="176"/>
    </row>
    <row r="5401" spans="25:25">
      <c r="Y5401" s="176"/>
    </row>
    <row r="5402" spans="25:25">
      <c r="Y5402" s="176"/>
    </row>
    <row r="5403" spans="25:25">
      <c r="Y5403" s="176"/>
    </row>
    <row r="5404" spans="25:25">
      <c r="Y5404" s="176"/>
    </row>
    <row r="5405" spans="25:25">
      <c r="Y5405" s="176"/>
    </row>
    <row r="5406" spans="25:25">
      <c r="Y5406" s="176"/>
    </row>
    <row r="5407" spans="25:25">
      <c r="Y5407" s="176"/>
    </row>
    <row r="5408" spans="25:25">
      <c r="Y5408" s="176"/>
    </row>
    <row r="5409" spans="25:25">
      <c r="Y5409" s="176"/>
    </row>
    <row r="5410" spans="25:25">
      <c r="Y5410" s="176"/>
    </row>
    <row r="5411" spans="25:25">
      <c r="Y5411" s="176"/>
    </row>
    <row r="5412" spans="25:25">
      <c r="Y5412" s="176"/>
    </row>
    <row r="5413" spans="25:25">
      <c r="Y5413" s="176"/>
    </row>
    <row r="5414" spans="25:25">
      <c r="Y5414" s="176"/>
    </row>
    <row r="5415" spans="25:25">
      <c r="Y5415" s="176"/>
    </row>
    <row r="5416" spans="25:25">
      <c r="Y5416" s="176"/>
    </row>
    <row r="5417" spans="25:25">
      <c r="Y5417" s="176"/>
    </row>
    <row r="5418" spans="25:25">
      <c r="Y5418" s="176"/>
    </row>
    <row r="5419" spans="25:25">
      <c r="Y5419" s="176"/>
    </row>
    <row r="5420" spans="25:25">
      <c r="Y5420" s="176"/>
    </row>
    <row r="5421" spans="25:25">
      <c r="Y5421" s="176"/>
    </row>
    <row r="5422" spans="25:25">
      <c r="Y5422" s="176"/>
    </row>
    <row r="5423" spans="25:25">
      <c r="Y5423" s="176"/>
    </row>
    <row r="5424" spans="25:25">
      <c r="Y5424" s="176"/>
    </row>
    <row r="5425" spans="25:25">
      <c r="Y5425" s="176"/>
    </row>
    <row r="5426" spans="25:25">
      <c r="Y5426" s="176"/>
    </row>
    <row r="5427" spans="25:25">
      <c r="Y5427" s="176"/>
    </row>
    <row r="5428" spans="25:25">
      <c r="Y5428" s="176"/>
    </row>
    <row r="5429" spans="25:25">
      <c r="Y5429" s="176"/>
    </row>
    <row r="5430" spans="25:25">
      <c r="Y5430" s="176"/>
    </row>
    <row r="5431" spans="25:25">
      <c r="Y5431" s="176"/>
    </row>
    <row r="5432" spans="25:25">
      <c r="Y5432" s="176"/>
    </row>
    <row r="5433" spans="25:25">
      <c r="Y5433" s="176"/>
    </row>
    <row r="5434" spans="25:25">
      <c r="Y5434" s="176"/>
    </row>
    <row r="5435" spans="25:25">
      <c r="Y5435" s="176"/>
    </row>
    <row r="5436" spans="25:25">
      <c r="Y5436" s="176"/>
    </row>
    <row r="5437" spans="25:25">
      <c r="Y5437" s="176"/>
    </row>
    <row r="5438" spans="25:25">
      <c r="Y5438" s="176"/>
    </row>
    <row r="5439" spans="25:25">
      <c r="Y5439" s="176"/>
    </row>
    <row r="5440" spans="25:25">
      <c r="Y5440" s="176"/>
    </row>
    <row r="5441" spans="25:25">
      <c r="Y5441" s="176"/>
    </row>
    <row r="5442" spans="25:25">
      <c r="Y5442" s="176"/>
    </row>
    <row r="5443" spans="25:25">
      <c r="Y5443" s="176"/>
    </row>
    <row r="5444" spans="25:25">
      <c r="Y5444" s="176"/>
    </row>
    <row r="5445" spans="25:25">
      <c r="Y5445" s="176"/>
    </row>
    <row r="5446" spans="25:25">
      <c r="Y5446" s="176"/>
    </row>
    <row r="5447" spans="25:25">
      <c r="Y5447" s="176"/>
    </row>
    <row r="5448" spans="25:25">
      <c r="Y5448" s="176"/>
    </row>
    <row r="5449" spans="25:25">
      <c r="Y5449" s="176"/>
    </row>
    <row r="5450" spans="25:25">
      <c r="Y5450" s="176"/>
    </row>
    <row r="5451" spans="25:25">
      <c r="Y5451" s="176"/>
    </row>
    <row r="5452" spans="25:25">
      <c r="Y5452" s="176"/>
    </row>
    <row r="5453" spans="25:25">
      <c r="Y5453" s="176"/>
    </row>
    <row r="5454" spans="25:25">
      <c r="Y5454" s="176"/>
    </row>
    <row r="5455" spans="25:25">
      <c r="Y5455" s="176"/>
    </row>
    <row r="5456" spans="25:25">
      <c r="Y5456" s="176"/>
    </row>
    <row r="5457" spans="25:25">
      <c r="Y5457" s="176"/>
    </row>
    <row r="5458" spans="25:25">
      <c r="Y5458" s="176"/>
    </row>
    <row r="5459" spans="25:25">
      <c r="Y5459" s="176"/>
    </row>
    <row r="5460" spans="25:25">
      <c r="Y5460" s="176"/>
    </row>
    <row r="5461" spans="25:25">
      <c r="Y5461" s="176"/>
    </row>
    <row r="5462" spans="25:25">
      <c r="Y5462" s="176"/>
    </row>
    <row r="5463" spans="25:25">
      <c r="Y5463" s="176"/>
    </row>
    <row r="5464" spans="25:25">
      <c r="Y5464" s="176"/>
    </row>
    <row r="5465" spans="25:25">
      <c r="Y5465" s="176"/>
    </row>
    <row r="5466" spans="25:25">
      <c r="Y5466" s="176"/>
    </row>
    <row r="5467" spans="25:25">
      <c r="Y5467" s="176"/>
    </row>
    <row r="5468" spans="25:25">
      <c r="Y5468" s="176"/>
    </row>
    <row r="5469" spans="25:25">
      <c r="Y5469" s="176"/>
    </row>
    <row r="5470" spans="25:25">
      <c r="Y5470" s="176"/>
    </row>
    <row r="5471" spans="25:25">
      <c r="Y5471" s="176"/>
    </row>
    <row r="5472" spans="25:25">
      <c r="Y5472" s="176"/>
    </row>
    <row r="5473" spans="25:25">
      <c r="Y5473" s="176"/>
    </row>
    <row r="5474" spans="25:25">
      <c r="Y5474" s="176"/>
    </row>
    <row r="5475" spans="25:25">
      <c r="Y5475" s="176"/>
    </row>
    <row r="5476" spans="25:25">
      <c r="Y5476" s="176"/>
    </row>
    <row r="5477" spans="25:25">
      <c r="Y5477" s="176"/>
    </row>
    <row r="5478" spans="25:25">
      <c r="Y5478" s="176"/>
    </row>
    <row r="5479" spans="25:25">
      <c r="Y5479" s="176"/>
    </row>
    <row r="5480" spans="25:25">
      <c r="Y5480" s="176"/>
    </row>
    <row r="5481" spans="25:25">
      <c r="Y5481" s="176"/>
    </row>
    <row r="5482" spans="25:25">
      <c r="Y5482" s="176"/>
    </row>
    <row r="5483" spans="25:25">
      <c r="Y5483" s="176"/>
    </row>
    <row r="5484" spans="25:25">
      <c r="Y5484" s="176"/>
    </row>
    <row r="5485" spans="25:25">
      <c r="Y5485" s="176"/>
    </row>
    <row r="5486" spans="25:25">
      <c r="Y5486" s="176"/>
    </row>
    <row r="5487" spans="25:25">
      <c r="Y5487" s="176"/>
    </row>
    <row r="5488" spans="25:25">
      <c r="Y5488" s="176"/>
    </row>
    <row r="5489" spans="25:25">
      <c r="Y5489" s="176"/>
    </row>
    <row r="5490" spans="25:25">
      <c r="Y5490" s="176"/>
    </row>
    <row r="5491" spans="25:25">
      <c r="Y5491" s="176"/>
    </row>
    <row r="5492" spans="25:25">
      <c r="Y5492" s="176"/>
    </row>
    <row r="5493" spans="25:25">
      <c r="Y5493" s="176"/>
    </row>
    <row r="5494" spans="25:25">
      <c r="Y5494" s="176"/>
    </row>
    <row r="5495" spans="25:25">
      <c r="Y5495" s="176"/>
    </row>
    <row r="5496" spans="25:25">
      <c r="Y5496" s="176"/>
    </row>
    <row r="5497" spans="25:25">
      <c r="Y5497" s="176"/>
    </row>
    <row r="5498" spans="25:25">
      <c r="Y5498" s="176"/>
    </row>
    <row r="5499" spans="25:25">
      <c r="Y5499" s="176"/>
    </row>
    <row r="5500" spans="25:25">
      <c r="Y5500" s="176"/>
    </row>
    <row r="5501" spans="25:25">
      <c r="Y5501" s="176"/>
    </row>
    <row r="5502" spans="25:25">
      <c r="Y5502" s="176"/>
    </row>
    <row r="5503" spans="25:25">
      <c r="Y5503" s="176"/>
    </row>
    <row r="5504" spans="25:25">
      <c r="Y5504" s="176"/>
    </row>
    <row r="5505" spans="25:25">
      <c r="Y5505" s="176"/>
    </row>
    <row r="5506" spans="25:25">
      <c r="Y5506" s="176"/>
    </row>
    <row r="5507" spans="25:25">
      <c r="Y5507" s="176"/>
    </row>
    <row r="5508" spans="25:25">
      <c r="Y5508" s="176"/>
    </row>
    <row r="5509" spans="25:25">
      <c r="Y5509" s="176"/>
    </row>
    <row r="5510" spans="25:25">
      <c r="Y5510" s="176"/>
    </row>
    <row r="5511" spans="25:25">
      <c r="Y5511" s="176"/>
    </row>
    <row r="5512" spans="25:25">
      <c r="Y5512" s="176"/>
    </row>
    <row r="5513" spans="25:25">
      <c r="Y5513" s="176"/>
    </row>
    <row r="5514" spans="25:25">
      <c r="Y5514" s="176"/>
    </row>
    <row r="5515" spans="25:25">
      <c r="Y5515" s="176"/>
    </row>
    <row r="5516" spans="25:25">
      <c r="Y5516" s="176"/>
    </row>
    <row r="5517" spans="25:25">
      <c r="Y5517" s="176"/>
    </row>
    <row r="5518" spans="25:25">
      <c r="Y5518" s="176"/>
    </row>
    <row r="5519" spans="25:25">
      <c r="Y5519" s="176"/>
    </row>
    <row r="5520" spans="25:25">
      <c r="Y5520" s="176"/>
    </row>
    <row r="5521" spans="25:25">
      <c r="Y5521" s="176"/>
    </row>
    <row r="5522" spans="25:25">
      <c r="Y5522" s="176"/>
    </row>
    <row r="5523" spans="25:25">
      <c r="Y5523" s="176"/>
    </row>
    <row r="5524" spans="25:25">
      <c r="Y5524" s="176"/>
    </row>
    <row r="5525" spans="25:25">
      <c r="Y5525" s="176"/>
    </row>
    <row r="5526" spans="25:25">
      <c r="Y5526" s="176"/>
    </row>
    <row r="5527" spans="25:25">
      <c r="Y5527" s="176"/>
    </row>
    <row r="5528" spans="25:25">
      <c r="Y5528" s="176"/>
    </row>
    <row r="5529" spans="25:25">
      <c r="Y5529" s="176"/>
    </row>
    <row r="5530" spans="25:25">
      <c r="Y5530" s="176"/>
    </row>
    <row r="5531" spans="25:25">
      <c r="Y5531" s="176"/>
    </row>
    <row r="5532" spans="25:25">
      <c r="Y5532" s="176"/>
    </row>
    <row r="5533" spans="25:25">
      <c r="Y5533" s="176"/>
    </row>
    <row r="5534" spans="25:25">
      <c r="Y5534" s="176"/>
    </row>
    <row r="5535" spans="25:25">
      <c r="Y5535" s="176"/>
    </row>
    <row r="5536" spans="25:25">
      <c r="Y5536" s="176"/>
    </row>
    <row r="5537" spans="25:25">
      <c r="Y5537" s="176"/>
    </row>
    <row r="5538" spans="25:25">
      <c r="Y5538" s="176"/>
    </row>
    <row r="5539" spans="25:25">
      <c r="Y5539" s="176"/>
    </row>
    <row r="5540" spans="25:25">
      <c r="Y5540" s="176"/>
    </row>
    <row r="5541" spans="25:25">
      <c r="Y5541" s="176"/>
    </row>
    <row r="5542" spans="25:25">
      <c r="Y5542" s="176"/>
    </row>
    <row r="5543" spans="25:25">
      <c r="Y5543" s="176"/>
    </row>
    <row r="5544" spans="25:25">
      <c r="Y5544" s="176"/>
    </row>
    <row r="5545" spans="25:25">
      <c r="Y5545" s="176"/>
    </row>
    <row r="5546" spans="25:25">
      <c r="Y5546" s="176"/>
    </row>
    <row r="5547" spans="25:25">
      <c r="Y5547" s="176"/>
    </row>
    <row r="5548" spans="25:25">
      <c r="Y5548" s="176"/>
    </row>
    <row r="5549" spans="25:25">
      <c r="Y5549" s="176"/>
    </row>
    <row r="5550" spans="25:25">
      <c r="Y5550" s="176"/>
    </row>
    <row r="5551" spans="25:25">
      <c r="Y5551" s="176"/>
    </row>
    <row r="5552" spans="25:25">
      <c r="Y5552" s="176"/>
    </row>
    <row r="5553" spans="25:25">
      <c r="Y5553" s="176"/>
    </row>
    <row r="5554" spans="25:25">
      <c r="Y5554" s="176"/>
    </row>
    <row r="5555" spans="25:25">
      <c r="Y5555" s="176"/>
    </row>
    <row r="5556" spans="25:25">
      <c r="Y5556" s="176"/>
    </row>
    <row r="5557" spans="25:25">
      <c r="Y5557" s="176"/>
    </row>
    <row r="5558" spans="25:25">
      <c r="Y5558" s="176"/>
    </row>
    <row r="5559" spans="25:25">
      <c r="Y5559" s="176"/>
    </row>
    <row r="5560" spans="25:25">
      <c r="Y5560" s="176"/>
    </row>
    <row r="5561" spans="25:25">
      <c r="Y5561" s="176"/>
    </row>
    <row r="5562" spans="25:25">
      <c r="Y5562" s="176"/>
    </row>
    <row r="5563" spans="25:25">
      <c r="Y5563" s="176"/>
    </row>
    <row r="5564" spans="25:25">
      <c r="Y5564" s="176"/>
    </row>
    <row r="5565" spans="25:25">
      <c r="Y5565" s="176"/>
    </row>
    <row r="5566" spans="25:25">
      <c r="Y5566" s="176"/>
    </row>
    <row r="5567" spans="25:25">
      <c r="Y5567" s="176"/>
    </row>
    <row r="5568" spans="25:25">
      <c r="Y5568" s="176"/>
    </row>
    <row r="5569" spans="25:25">
      <c r="Y5569" s="176"/>
    </row>
    <row r="5570" spans="25:25">
      <c r="Y5570" s="176"/>
    </row>
    <row r="5571" spans="25:25">
      <c r="Y5571" s="176"/>
    </row>
    <row r="5572" spans="25:25">
      <c r="Y5572" s="176"/>
    </row>
    <row r="5573" spans="25:25">
      <c r="Y5573" s="176"/>
    </row>
    <row r="5574" spans="25:25">
      <c r="Y5574" s="176"/>
    </row>
    <row r="5575" spans="25:25">
      <c r="Y5575" s="176"/>
    </row>
    <row r="5576" spans="25:25">
      <c r="Y5576" s="176"/>
    </row>
    <row r="5577" spans="25:25">
      <c r="Y5577" s="176"/>
    </row>
    <row r="5578" spans="25:25">
      <c r="Y5578" s="176"/>
    </row>
    <row r="5579" spans="25:25">
      <c r="Y5579" s="176"/>
    </row>
    <row r="5580" spans="25:25">
      <c r="Y5580" s="176"/>
    </row>
    <row r="5581" spans="25:25">
      <c r="Y5581" s="176"/>
    </row>
    <row r="5582" spans="25:25">
      <c r="Y5582" s="176"/>
    </row>
    <row r="5583" spans="25:25">
      <c r="Y5583" s="176"/>
    </row>
    <row r="5584" spans="25:25">
      <c r="Y5584" s="176"/>
    </row>
    <row r="5585" spans="25:25">
      <c r="Y5585" s="176"/>
    </row>
    <row r="5586" spans="25:25">
      <c r="Y5586" s="176"/>
    </row>
    <row r="5587" spans="25:25">
      <c r="Y5587" s="176"/>
    </row>
    <row r="5588" spans="25:25">
      <c r="Y5588" s="176"/>
    </row>
    <row r="5589" spans="25:25">
      <c r="Y5589" s="176"/>
    </row>
    <row r="5590" spans="25:25">
      <c r="Y5590" s="176"/>
    </row>
    <row r="5591" spans="25:25">
      <c r="Y5591" s="176"/>
    </row>
    <row r="5592" spans="25:25">
      <c r="Y5592" s="176"/>
    </row>
    <row r="5593" spans="25:25">
      <c r="Y5593" s="176"/>
    </row>
    <row r="5594" spans="25:25">
      <c r="Y5594" s="176"/>
    </row>
    <row r="5595" spans="25:25">
      <c r="Y5595" s="176"/>
    </row>
    <row r="5596" spans="25:25">
      <c r="Y5596" s="176"/>
    </row>
    <row r="5597" spans="25:25">
      <c r="Y5597" s="176"/>
    </row>
    <row r="5598" spans="25:25">
      <c r="Y5598" s="176"/>
    </row>
    <row r="5599" spans="25:25">
      <c r="Y5599" s="176"/>
    </row>
    <row r="5600" spans="25:25">
      <c r="Y5600" s="176"/>
    </row>
    <row r="5601" spans="25:25">
      <c r="Y5601" s="176"/>
    </row>
    <row r="5602" spans="25:25">
      <c r="Y5602" s="176"/>
    </row>
    <row r="5603" spans="25:25">
      <c r="Y5603" s="176"/>
    </row>
    <row r="5604" spans="25:25">
      <c r="Y5604" s="176"/>
    </row>
    <row r="5605" spans="25:25">
      <c r="Y5605" s="176"/>
    </row>
    <row r="5606" spans="25:25">
      <c r="Y5606" s="176"/>
    </row>
    <row r="5607" spans="25:25">
      <c r="Y5607" s="176"/>
    </row>
    <row r="5608" spans="25:25">
      <c r="Y5608" s="176"/>
    </row>
    <row r="5609" spans="25:25">
      <c r="Y5609" s="176"/>
    </row>
    <row r="5610" spans="25:25">
      <c r="Y5610" s="176"/>
    </row>
    <row r="5611" spans="25:25">
      <c r="Y5611" s="176"/>
    </row>
    <row r="5612" spans="25:25">
      <c r="Y5612" s="176"/>
    </row>
    <row r="5613" spans="25:25">
      <c r="Y5613" s="176"/>
    </row>
    <row r="5614" spans="25:25">
      <c r="Y5614" s="176"/>
    </row>
    <row r="5615" spans="25:25">
      <c r="Y5615" s="176"/>
    </row>
    <row r="5616" spans="25:25">
      <c r="Y5616" s="176"/>
    </row>
    <row r="5617" spans="25:25">
      <c r="Y5617" s="176"/>
    </row>
    <row r="5618" spans="25:25">
      <c r="Y5618" s="176"/>
    </row>
    <row r="5619" spans="25:25">
      <c r="Y5619" s="176"/>
    </row>
    <row r="5620" spans="25:25">
      <c r="Y5620" s="176"/>
    </row>
    <row r="5621" spans="25:25">
      <c r="Y5621" s="176"/>
    </row>
    <row r="5622" spans="25:25">
      <c r="Y5622" s="176"/>
    </row>
    <row r="5623" spans="25:25">
      <c r="Y5623" s="176"/>
    </row>
    <row r="5624" spans="25:25">
      <c r="Y5624" s="176"/>
    </row>
    <row r="5625" spans="25:25">
      <c r="Y5625" s="176"/>
    </row>
    <row r="5626" spans="25:25">
      <c r="Y5626" s="176"/>
    </row>
    <row r="5627" spans="25:25">
      <c r="Y5627" s="176"/>
    </row>
    <row r="5628" spans="25:25">
      <c r="Y5628" s="176"/>
    </row>
    <row r="5629" spans="25:25">
      <c r="Y5629" s="176"/>
    </row>
    <row r="5630" spans="25:25">
      <c r="Y5630" s="176"/>
    </row>
    <row r="5631" spans="25:25">
      <c r="Y5631" s="176"/>
    </row>
    <row r="5632" spans="25:25">
      <c r="Y5632" s="176"/>
    </row>
    <row r="5633" spans="25:25">
      <c r="Y5633" s="176"/>
    </row>
    <row r="5634" spans="25:25">
      <c r="Y5634" s="176"/>
    </row>
    <row r="5635" spans="25:25">
      <c r="Y5635" s="176"/>
    </row>
    <row r="5636" spans="25:25">
      <c r="Y5636" s="176"/>
    </row>
    <row r="5637" spans="25:25">
      <c r="Y5637" s="176"/>
    </row>
    <row r="5638" spans="25:25">
      <c r="Y5638" s="176"/>
    </row>
    <row r="5639" spans="25:25">
      <c r="Y5639" s="176"/>
    </row>
    <row r="5640" spans="25:25">
      <c r="Y5640" s="176"/>
    </row>
    <row r="5641" spans="25:25">
      <c r="Y5641" s="176"/>
    </row>
    <row r="5642" spans="25:25">
      <c r="Y5642" s="176"/>
    </row>
    <row r="5643" spans="25:25">
      <c r="Y5643" s="176"/>
    </row>
    <row r="5644" spans="25:25">
      <c r="Y5644" s="176"/>
    </row>
    <row r="5645" spans="25:25">
      <c r="Y5645" s="176"/>
    </row>
    <row r="5646" spans="25:25">
      <c r="Y5646" s="176"/>
    </row>
    <row r="5647" spans="25:25">
      <c r="Y5647" s="176"/>
    </row>
    <row r="5648" spans="25:25">
      <c r="Y5648" s="176"/>
    </row>
    <row r="5649" spans="25:25">
      <c r="Y5649" s="176"/>
    </row>
    <row r="5650" spans="25:25">
      <c r="Y5650" s="176"/>
    </row>
    <row r="5651" spans="25:25">
      <c r="Y5651" s="176"/>
    </row>
    <row r="5652" spans="25:25">
      <c r="Y5652" s="176"/>
    </row>
    <row r="5653" spans="25:25">
      <c r="Y5653" s="176"/>
    </row>
    <row r="5654" spans="25:25">
      <c r="Y5654" s="176"/>
    </row>
    <row r="5655" spans="25:25">
      <c r="Y5655" s="176"/>
    </row>
    <row r="5656" spans="25:25">
      <c r="Y5656" s="176"/>
    </row>
    <row r="5657" spans="25:25">
      <c r="Y5657" s="176"/>
    </row>
    <row r="5658" spans="25:25">
      <c r="Y5658" s="176"/>
    </row>
    <row r="5659" spans="25:25">
      <c r="Y5659" s="176"/>
    </row>
    <row r="5660" spans="25:25">
      <c r="Y5660" s="176"/>
    </row>
    <row r="5661" spans="25:25">
      <c r="Y5661" s="176"/>
    </row>
    <row r="5662" spans="25:25">
      <c r="Y5662" s="176"/>
    </row>
    <row r="5663" spans="25:25">
      <c r="Y5663" s="176"/>
    </row>
    <row r="5664" spans="25:25">
      <c r="Y5664" s="176"/>
    </row>
    <row r="5665" spans="25:25">
      <c r="Y5665" s="176"/>
    </row>
    <row r="5666" spans="25:25">
      <c r="Y5666" s="176"/>
    </row>
    <row r="5667" spans="25:25">
      <c r="Y5667" s="176"/>
    </row>
    <row r="5668" spans="25:25">
      <c r="Y5668" s="176"/>
    </row>
    <row r="5669" spans="25:25">
      <c r="Y5669" s="176"/>
    </row>
    <row r="5670" spans="25:25">
      <c r="Y5670" s="176"/>
    </row>
    <row r="5671" spans="25:25">
      <c r="Y5671" s="176"/>
    </row>
    <row r="5672" spans="25:25">
      <c r="Y5672" s="176"/>
    </row>
    <row r="5673" spans="25:25">
      <c r="Y5673" s="176"/>
    </row>
    <row r="5674" spans="25:25">
      <c r="Y5674" s="176"/>
    </row>
    <row r="5675" spans="25:25">
      <c r="Y5675" s="176"/>
    </row>
    <row r="5676" spans="25:25">
      <c r="Y5676" s="176"/>
    </row>
    <row r="5677" spans="25:25">
      <c r="Y5677" s="176"/>
    </row>
    <row r="5678" spans="25:25">
      <c r="Y5678" s="176"/>
    </row>
    <row r="5679" spans="25:25">
      <c r="Y5679" s="176"/>
    </row>
    <row r="5680" spans="25:25">
      <c r="Y5680" s="176"/>
    </row>
    <row r="5681" spans="25:25">
      <c r="Y5681" s="176"/>
    </row>
    <row r="5682" spans="25:25">
      <c r="Y5682" s="176"/>
    </row>
    <row r="5683" spans="25:25">
      <c r="Y5683" s="176"/>
    </row>
    <row r="5684" spans="25:25">
      <c r="Y5684" s="176"/>
    </row>
    <row r="5685" spans="25:25">
      <c r="Y5685" s="176"/>
    </row>
    <row r="5686" spans="25:25">
      <c r="Y5686" s="176"/>
    </row>
    <row r="5687" spans="25:25">
      <c r="Y5687" s="176"/>
    </row>
    <row r="5688" spans="25:25">
      <c r="Y5688" s="176"/>
    </row>
    <row r="5689" spans="25:25">
      <c r="Y5689" s="176"/>
    </row>
    <row r="5690" spans="25:25">
      <c r="Y5690" s="176"/>
    </row>
    <row r="5691" spans="25:25">
      <c r="Y5691" s="176"/>
    </row>
    <row r="5692" spans="25:25">
      <c r="Y5692" s="176"/>
    </row>
    <row r="5693" spans="25:25">
      <c r="Y5693" s="176"/>
    </row>
    <row r="5694" spans="25:25">
      <c r="Y5694" s="176"/>
    </row>
    <row r="5695" spans="25:25">
      <c r="Y5695" s="176"/>
    </row>
    <row r="5696" spans="25:25">
      <c r="Y5696" s="176"/>
    </row>
    <row r="5697" spans="25:25">
      <c r="Y5697" s="176"/>
    </row>
    <row r="5698" spans="25:25">
      <c r="Y5698" s="176"/>
    </row>
    <row r="5699" spans="25:25">
      <c r="Y5699" s="176"/>
    </row>
    <row r="5700" spans="25:25">
      <c r="Y5700" s="176"/>
    </row>
    <row r="5701" spans="25:25">
      <c r="Y5701" s="176"/>
    </row>
    <row r="5702" spans="25:25">
      <c r="Y5702" s="176"/>
    </row>
    <row r="5703" spans="25:25">
      <c r="Y5703" s="176"/>
    </row>
    <row r="5704" spans="25:25">
      <c r="Y5704" s="176"/>
    </row>
    <row r="5705" spans="25:25">
      <c r="Y5705" s="176"/>
    </row>
    <row r="5706" spans="25:25">
      <c r="Y5706" s="176"/>
    </row>
    <row r="5707" spans="25:25">
      <c r="Y5707" s="176"/>
    </row>
    <row r="5708" spans="25:25">
      <c r="Y5708" s="176"/>
    </row>
    <row r="5709" spans="25:25">
      <c r="Y5709" s="176"/>
    </row>
    <row r="5710" spans="25:25">
      <c r="Y5710" s="176"/>
    </row>
    <row r="5711" spans="25:25">
      <c r="Y5711" s="176"/>
    </row>
    <row r="5712" spans="25:25">
      <c r="Y5712" s="176"/>
    </row>
    <row r="5713" spans="25:25">
      <c r="Y5713" s="176"/>
    </row>
    <row r="5714" spans="25:25">
      <c r="Y5714" s="176"/>
    </row>
    <row r="5715" spans="25:25">
      <c r="Y5715" s="176"/>
    </row>
    <row r="5716" spans="25:25">
      <c r="Y5716" s="176"/>
    </row>
    <row r="5717" spans="25:25">
      <c r="Y5717" s="176"/>
    </row>
    <row r="5718" spans="25:25">
      <c r="Y5718" s="176"/>
    </row>
    <row r="5719" spans="25:25">
      <c r="Y5719" s="176"/>
    </row>
    <row r="5720" spans="25:25">
      <c r="Y5720" s="176"/>
    </row>
    <row r="5721" spans="25:25">
      <c r="Y5721" s="176"/>
    </row>
    <row r="5722" spans="25:25">
      <c r="Y5722" s="176"/>
    </row>
    <row r="5723" spans="25:25">
      <c r="Y5723" s="176"/>
    </row>
    <row r="5724" spans="25:25">
      <c r="Y5724" s="176"/>
    </row>
    <row r="5725" spans="25:25">
      <c r="Y5725" s="176"/>
    </row>
    <row r="5726" spans="25:25">
      <c r="Y5726" s="176"/>
    </row>
    <row r="5727" spans="25:25">
      <c r="Y5727" s="176"/>
    </row>
    <row r="5728" spans="25:25">
      <c r="Y5728" s="176"/>
    </row>
    <row r="5729" spans="25:25">
      <c r="Y5729" s="176"/>
    </row>
    <row r="5730" spans="25:25">
      <c r="Y5730" s="176"/>
    </row>
    <row r="5731" spans="25:25">
      <c r="Y5731" s="176"/>
    </row>
    <row r="5732" spans="25:25">
      <c r="Y5732" s="176"/>
    </row>
    <row r="5733" spans="25:25">
      <c r="Y5733" s="176"/>
    </row>
    <row r="5734" spans="25:25">
      <c r="Y5734" s="176"/>
    </row>
    <row r="5735" spans="25:25">
      <c r="Y5735" s="176"/>
    </row>
    <row r="5736" spans="25:25">
      <c r="Y5736" s="176"/>
    </row>
    <row r="5737" spans="25:25">
      <c r="Y5737" s="176"/>
    </row>
    <row r="5738" spans="25:25">
      <c r="Y5738" s="176"/>
    </row>
    <row r="5739" spans="25:25">
      <c r="Y5739" s="176"/>
    </row>
    <row r="5740" spans="25:25">
      <c r="Y5740" s="176"/>
    </row>
    <row r="5741" spans="25:25">
      <c r="Y5741" s="176"/>
    </row>
    <row r="5742" spans="25:25">
      <c r="Y5742" s="176"/>
    </row>
    <row r="5743" spans="25:25">
      <c r="Y5743" s="176"/>
    </row>
    <row r="5744" spans="25:25">
      <c r="Y5744" s="176"/>
    </row>
    <row r="5745" spans="25:25">
      <c r="Y5745" s="176"/>
    </row>
    <row r="5746" spans="25:25">
      <c r="Y5746" s="176"/>
    </row>
    <row r="5747" spans="25:25">
      <c r="Y5747" s="176"/>
    </row>
    <row r="5748" spans="25:25">
      <c r="Y5748" s="176"/>
    </row>
    <row r="5749" spans="25:25">
      <c r="Y5749" s="176"/>
    </row>
    <row r="5750" spans="25:25">
      <c r="Y5750" s="176"/>
    </row>
    <row r="5751" spans="25:25">
      <c r="Y5751" s="176"/>
    </row>
    <row r="5752" spans="25:25">
      <c r="Y5752" s="176"/>
    </row>
    <row r="5753" spans="25:25">
      <c r="Y5753" s="176"/>
    </row>
    <row r="5754" spans="25:25">
      <c r="Y5754" s="176"/>
    </row>
    <row r="5755" spans="25:25">
      <c r="Y5755" s="176"/>
    </row>
    <row r="5756" spans="25:25">
      <c r="Y5756" s="176"/>
    </row>
    <row r="5757" spans="25:25">
      <c r="Y5757" s="176"/>
    </row>
    <row r="5758" spans="25:25">
      <c r="Y5758" s="176"/>
    </row>
    <row r="5759" spans="25:25">
      <c r="Y5759" s="176"/>
    </row>
    <row r="5760" spans="25:25">
      <c r="Y5760" s="176"/>
    </row>
    <row r="5761" spans="25:25">
      <c r="Y5761" s="176"/>
    </row>
    <row r="5762" spans="25:25">
      <c r="Y5762" s="176"/>
    </row>
    <row r="5763" spans="25:25">
      <c r="Y5763" s="176"/>
    </row>
    <row r="5764" spans="25:25">
      <c r="Y5764" s="176"/>
    </row>
    <row r="5765" spans="25:25">
      <c r="Y5765" s="176"/>
    </row>
    <row r="5766" spans="25:25">
      <c r="Y5766" s="176"/>
    </row>
    <row r="5767" spans="25:25">
      <c r="Y5767" s="176"/>
    </row>
    <row r="5768" spans="25:25">
      <c r="Y5768" s="176"/>
    </row>
    <row r="5769" spans="25:25">
      <c r="Y5769" s="176"/>
    </row>
    <row r="5770" spans="25:25">
      <c r="Y5770" s="176"/>
    </row>
    <row r="5771" spans="25:25">
      <c r="Y5771" s="176"/>
    </row>
    <row r="5772" spans="25:25">
      <c r="Y5772" s="176"/>
    </row>
    <row r="5773" spans="25:25">
      <c r="Y5773" s="176"/>
    </row>
    <row r="5774" spans="25:25">
      <c r="Y5774" s="176"/>
    </row>
    <row r="5775" spans="25:25">
      <c r="Y5775" s="176"/>
    </row>
    <row r="5776" spans="25:25">
      <c r="Y5776" s="176"/>
    </row>
    <row r="5777" spans="25:25">
      <c r="Y5777" s="176"/>
    </row>
    <row r="5778" spans="25:25">
      <c r="Y5778" s="176"/>
    </row>
    <row r="5779" spans="25:25">
      <c r="Y5779" s="176"/>
    </row>
    <row r="5780" spans="25:25">
      <c r="Y5780" s="176"/>
    </row>
    <row r="5781" spans="25:25">
      <c r="Y5781" s="176"/>
    </row>
    <row r="5782" spans="25:25">
      <c r="Y5782" s="176"/>
    </row>
    <row r="5783" spans="25:25">
      <c r="Y5783" s="176"/>
    </row>
    <row r="5784" spans="25:25">
      <c r="Y5784" s="176"/>
    </row>
    <row r="5785" spans="25:25">
      <c r="Y5785" s="176"/>
    </row>
    <row r="5786" spans="25:25">
      <c r="Y5786" s="176"/>
    </row>
    <row r="5787" spans="25:25">
      <c r="Y5787" s="176"/>
    </row>
    <row r="5788" spans="25:25">
      <c r="Y5788" s="176"/>
    </row>
    <row r="5789" spans="25:25">
      <c r="Y5789" s="176"/>
    </row>
    <row r="5790" spans="25:25">
      <c r="Y5790" s="176"/>
    </row>
    <row r="5791" spans="25:25">
      <c r="Y5791" s="176"/>
    </row>
    <row r="5792" spans="25:25">
      <c r="Y5792" s="176"/>
    </row>
    <row r="5793" spans="25:25">
      <c r="Y5793" s="176"/>
    </row>
    <row r="5794" spans="25:25">
      <c r="Y5794" s="176"/>
    </row>
    <row r="5795" spans="25:25">
      <c r="Y5795" s="176"/>
    </row>
    <row r="5796" spans="25:25">
      <c r="Y5796" s="176"/>
    </row>
    <row r="5797" spans="25:25">
      <c r="Y5797" s="176"/>
    </row>
    <row r="5798" spans="25:25">
      <c r="Y5798" s="176"/>
    </row>
    <row r="5799" spans="25:25">
      <c r="Y5799" s="176"/>
    </row>
    <row r="5800" spans="25:25">
      <c r="Y5800" s="176"/>
    </row>
    <row r="5801" spans="25:25">
      <c r="Y5801" s="176"/>
    </row>
    <row r="5802" spans="25:25">
      <c r="Y5802" s="176"/>
    </row>
    <row r="5803" spans="25:25">
      <c r="Y5803" s="176"/>
    </row>
    <row r="5804" spans="25:25">
      <c r="Y5804" s="176"/>
    </row>
    <row r="5805" spans="25:25">
      <c r="Y5805" s="176"/>
    </row>
    <row r="5806" spans="25:25">
      <c r="Y5806" s="176"/>
    </row>
    <row r="5807" spans="25:25">
      <c r="Y5807" s="176"/>
    </row>
    <row r="5808" spans="25:25">
      <c r="Y5808" s="176"/>
    </row>
    <row r="5809" spans="25:25">
      <c r="Y5809" s="176"/>
    </row>
    <row r="5810" spans="25:25">
      <c r="Y5810" s="176"/>
    </row>
    <row r="5811" spans="25:25">
      <c r="Y5811" s="176"/>
    </row>
    <row r="5812" spans="25:25">
      <c r="Y5812" s="176"/>
    </row>
    <row r="5813" spans="25:25">
      <c r="Y5813" s="176"/>
    </row>
    <row r="5814" spans="25:25">
      <c r="Y5814" s="176"/>
    </row>
    <row r="5815" spans="25:25">
      <c r="Y5815" s="176"/>
    </row>
    <row r="5816" spans="25:25">
      <c r="Y5816" s="176"/>
    </row>
    <row r="5817" spans="25:25">
      <c r="Y5817" s="176"/>
    </row>
    <row r="5818" spans="25:25">
      <c r="Y5818" s="176"/>
    </row>
    <row r="5819" spans="25:25">
      <c r="Y5819" s="176"/>
    </row>
    <row r="5820" spans="25:25">
      <c r="Y5820" s="176"/>
    </row>
    <row r="5821" spans="25:25">
      <c r="Y5821" s="176"/>
    </row>
    <row r="5822" spans="25:25">
      <c r="Y5822" s="176"/>
    </row>
    <row r="5823" spans="25:25">
      <c r="Y5823" s="176"/>
    </row>
    <row r="5824" spans="25:25">
      <c r="Y5824" s="176"/>
    </row>
    <row r="5825" spans="25:25">
      <c r="Y5825" s="176"/>
    </row>
    <row r="5826" spans="25:25">
      <c r="Y5826" s="176"/>
    </row>
    <row r="5827" spans="25:25">
      <c r="Y5827" s="176"/>
    </row>
    <row r="5828" spans="25:25">
      <c r="Y5828" s="176"/>
    </row>
    <row r="5829" spans="25:25">
      <c r="Y5829" s="176"/>
    </row>
    <row r="5830" spans="25:25">
      <c r="Y5830" s="176"/>
    </row>
    <row r="5831" spans="25:25">
      <c r="Y5831" s="176"/>
    </row>
    <row r="5832" spans="25:25">
      <c r="Y5832" s="176"/>
    </row>
    <row r="5833" spans="25:25">
      <c r="Y5833" s="176"/>
    </row>
    <row r="5834" spans="25:25">
      <c r="Y5834" s="176"/>
    </row>
    <row r="5835" spans="25:25">
      <c r="Y5835" s="176"/>
    </row>
    <row r="5836" spans="25:25">
      <c r="Y5836" s="176"/>
    </row>
    <row r="5837" spans="25:25">
      <c r="Y5837" s="176"/>
    </row>
    <row r="5838" spans="25:25">
      <c r="Y5838" s="176"/>
    </row>
    <row r="5839" spans="25:25">
      <c r="Y5839" s="176"/>
    </row>
    <row r="5840" spans="25:25">
      <c r="Y5840" s="176"/>
    </row>
    <row r="5841" spans="25:25">
      <c r="Y5841" s="176"/>
    </row>
    <row r="5842" spans="25:25">
      <c r="Y5842" s="176"/>
    </row>
    <row r="5843" spans="25:25">
      <c r="Y5843" s="176"/>
    </row>
    <row r="5844" spans="25:25">
      <c r="Y5844" s="176"/>
    </row>
    <row r="5845" spans="25:25">
      <c r="Y5845" s="176"/>
    </row>
    <row r="5846" spans="25:25">
      <c r="Y5846" s="176"/>
    </row>
    <row r="5847" spans="25:25">
      <c r="Y5847" s="176"/>
    </row>
    <row r="5848" spans="25:25">
      <c r="Y5848" s="176"/>
    </row>
    <row r="5849" spans="25:25">
      <c r="Y5849" s="176"/>
    </row>
    <row r="5850" spans="25:25">
      <c r="Y5850" s="176"/>
    </row>
    <row r="5851" spans="25:25">
      <c r="Y5851" s="176"/>
    </row>
    <row r="5852" spans="25:25">
      <c r="Y5852" s="176"/>
    </row>
    <row r="5853" spans="25:25">
      <c r="Y5853" s="176"/>
    </row>
    <row r="5854" spans="25:25">
      <c r="Y5854" s="176"/>
    </row>
    <row r="5855" spans="25:25">
      <c r="Y5855" s="176"/>
    </row>
    <row r="5856" spans="25:25">
      <c r="Y5856" s="176"/>
    </row>
    <row r="5857" spans="25:25">
      <c r="Y5857" s="176"/>
    </row>
    <row r="5858" spans="25:25">
      <c r="Y5858" s="176"/>
    </row>
    <row r="5859" spans="25:25">
      <c r="Y5859" s="176"/>
    </row>
    <row r="5860" spans="25:25">
      <c r="Y5860" s="176"/>
    </row>
    <row r="5861" spans="25:25">
      <c r="Y5861" s="176"/>
    </row>
    <row r="5862" spans="25:25">
      <c r="Y5862" s="176"/>
    </row>
    <row r="5863" spans="25:25">
      <c r="Y5863" s="176"/>
    </row>
    <row r="5864" spans="25:25">
      <c r="Y5864" s="176"/>
    </row>
    <row r="5865" spans="25:25">
      <c r="Y5865" s="176"/>
    </row>
    <row r="5866" spans="25:25">
      <c r="Y5866" s="176"/>
    </row>
    <row r="5867" spans="25:25">
      <c r="Y5867" s="176"/>
    </row>
    <row r="5868" spans="25:25">
      <c r="Y5868" s="176"/>
    </row>
    <row r="5869" spans="25:25">
      <c r="Y5869" s="176"/>
    </row>
    <row r="5870" spans="25:25">
      <c r="Y5870" s="176"/>
    </row>
    <row r="5871" spans="25:25">
      <c r="Y5871" s="176"/>
    </row>
    <row r="5872" spans="25:25">
      <c r="Y5872" s="176"/>
    </row>
    <row r="5873" spans="25:25">
      <c r="Y5873" s="176"/>
    </row>
    <row r="5874" spans="25:25">
      <c r="Y5874" s="176"/>
    </row>
    <row r="5875" spans="25:25">
      <c r="Y5875" s="176"/>
    </row>
    <row r="5876" spans="25:25">
      <c r="Y5876" s="176"/>
    </row>
    <row r="5877" spans="25:25">
      <c r="Y5877" s="176"/>
    </row>
    <row r="5878" spans="25:25">
      <c r="Y5878" s="176"/>
    </row>
    <row r="5879" spans="25:25">
      <c r="Y5879" s="176"/>
    </row>
    <row r="5880" spans="25:25">
      <c r="Y5880" s="176"/>
    </row>
    <row r="5881" spans="25:25">
      <c r="Y5881" s="176"/>
    </row>
    <row r="5882" spans="25:25">
      <c r="Y5882" s="176"/>
    </row>
    <row r="5883" spans="25:25">
      <c r="Y5883" s="176"/>
    </row>
    <row r="5884" spans="25:25">
      <c r="Y5884" s="176"/>
    </row>
    <row r="5885" spans="25:25">
      <c r="Y5885" s="176"/>
    </row>
    <row r="5886" spans="25:25">
      <c r="Y5886" s="176"/>
    </row>
    <row r="5887" spans="25:25">
      <c r="Y5887" s="176"/>
    </row>
    <row r="5888" spans="25:25">
      <c r="Y5888" s="176"/>
    </row>
    <row r="5889" spans="25:25">
      <c r="Y5889" s="176"/>
    </row>
    <row r="5890" spans="25:25">
      <c r="Y5890" s="176"/>
    </row>
    <row r="5891" spans="25:25">
      <c r="Y5891" s="176"/>
    </row>
    <row r="5892" spans="25:25">
      <c r="Y5892" s="176"/>
    </row>
    <row r="5893" spans="25:25">
      <c r="Y5893" s="176"/>
    </row>
    <row r="5894" spans="25:25">
      <c r="Y5894" s="176"/>
    </row>
    <row r="5895" spans="25:25">
      <c r="Y5895" s="176"/>
    </row>
    <row r="5896" spans="25:25">
      <c r="Y5896" s="176"/>
    </row>
    <row r="5897" spans="25:25">
      <c r="Y5897" s="176"/>
    </row>
    <row r="5898" spans="25:25">
      <c r="Y5898" s="176"/>
    </row>
    <row r="5899" spans="25:25">
      <c r="Y5899" s="176"/>
    </row>
    <row r="5900" spans="25:25">
      <c r="Y5900" s="176"/>
    </row>
    <row r="5901" spans="25:25">
      <c r="Y5901" s="176"/>
    </row>
    <row r="5902" spans="25:25">
      <c r="Y5902" s="176"/>
    </row>
    <row r="5903" spans="25:25">
      <c r="Y5903" s="176"/>
    </row>
    <row r="5904" spans="25:25">
      <c r="Y5904" s="176"/>
    </row>
    <row r="5905" spans="25:25">
      <c r="Y5905" s="176"/>
    </row>
    <row r="5906" spans="25:25">
      <c r="Y5906" s="176"/>
    </row>
    <row r="5907" spans="25:25">
      <c r="Y5907" s="176"/>
    </row>
    <row r="5908" spans="25:25">
      <c r="Y5908" s="176"/>
    </row>
    <row r="5909" spans="25:25">
      <c r="Y5909" s="176"/>
    </row>
    <row r="5910" spans="25:25">
      <c r="Y5910" s="176"/>
    </row>
    <row r="5911" spans="25:25">
      <c r="Y5911" s="176"/>
    </row>
    <row r="5912" spans="25:25">
      <c r="Y5912" s="176"/>
    </row>
    <row r="5913" spans="25:25">
      <c r="Y5913" s="176"/>
    </row>
    <row r="5914" spans="25:25">
      <c r="Y5914" s="176"/>
    </row>
    <row r="5915" spans="25:25">
      <c r="Y5915" s="176"/>
    </row>
    <row r="5916" spans="25:25">
      <c r="Y5916" s="176"/>
    </row>
    <row r="5917" spans="25:25">
      <c r="Y5917" s="176"/>
    </row>
    <row r="5918" spans="25:25">
      <c r="Y5918" s="176"/>
    </row>
    <row r="5919" spans="25:25">
      <c r="Y5919" s="176"/>
    </row>
    <row r="5920" spans="25:25">
      <c r="Y5920" s="176"/>
    </row>
    <row r="5921" spans="25:25">
      <c r="Y5921" s="176"/>
    </row>
    <row r="5922" spans="25:25">
      <c r="Y5922" s="176"/>
    </row>
    <row r="5923" spans="25:25">
      <c r="Y5923" s="176"/>
    </row>
    <row r="5924" spans="25:25">
      <c r="Y5924" s="176"/>
    </row>
    <row r="5925" spans="25:25">
      <c r="Y5925" s="176"/>
    </row>
    <row r="5926" spans="25:25">
      <c r="Y5926" s="176"/>
    </row>
    <row r="5927" spans="25:25">
      <c r="Y5927" s="176"/>
    </row>
    <row r="5928" spans="25:25">
      <c r="Y5928" s="176"/>
    </row>
    <row r="5929" spans="25:25">
      <c r="Y5929" s="176"/>
    </row>
    <row r="5930" spans="25:25">
      <c r="Y5930" s="176"/>
    </row>
    <row r="5931" spans="25:25">
      <c r="Y5931" s="176"/>
    </row>
    <row r="5932" spans="25:25">
      <c r="Y5932" s="176"/>
    </row>
    <row r="5933" spans="25:25">
      <c r="Y5933" s="176"/>
    </row>
    <row r="5934" spans="25:25">
      <c r="Y5934" s="176"/>
    </row>
    <row r="5935" spans="25:25">
      <c r="Y5935" s="176"/>
    </row>
    <row r="5936" spans="25:25">
      <c r="Y5936" s="176"/>
    </row>
    <row r="5937" spans="25:25">
      <c r="Y5937" s="176"/>
    </row>
    <row r="5938" spans="25:25">
      <c r="Y5938" s="176"/>
    </row>
    <row r="5939" spans="25:25">
      <c r="Y5939" s="176"/>
    </row>
    <row r="5940" spans="25:25">
      <c r="Y5940" s="176"/>
    </row>
    <row r="5941" spans="25:25">
      <c r="Y5941" s="176"/>
    </row>
    <row r="5942" spans="25:25">
      <c r="Y5942" s="176"/>
    </row>
    <row r="5943" spans="25:25">
      <c r="Y5943" s="176"/>
    </row>
    <row r="5944" spans="25:25">
      <c r="Y5944" s="176"/>
    </row>
    <row r="5945" spans="25:25">
      <c r="Y5945" s="176"/>
    </row>
    <row r="5946" spans="25:25">
      <c r="Y5946" s="176"/>
    </row>
    <row r="5947" spans="25:25">
      <c r="Y5947" s="176"/>
    </row>
    <row r="5948" spans="25:25">
      <c r="Y5948" s="176"/>
    </row>
    <row r="5949" spans="25:25">
      <c r="Y5949" s="176"/>
    </row>
    <row r="5950" spans="25:25">
      <c r="Y5950" s="176"/>
    </row>
    <row r="5951" spans="25:25">
      <c r="Y5951" s="176"/>
    </row>
    <row r="5952" spans="25:25">
      <c r="Y5952" s="176"/>
    </row>
    <row r="5953" spans="25:25">
      <c r="Y5953" s="176"/>
    </row>
    <row r="5954" spans="25:25">
      <c r="Y5954" s="176"/>
    </row>
    <row r="5955" spans="25:25">
      <c r="Y5955" s="176"/>
    </row>
    <row r="5956" spans="25:25">
      <c r="Y5956" s="176"/>
    </row>
    <row r="5957" spans="25:25">
      <c r="Y5957" s="176"/>
    </row>
    <row r="5958" spans="25:25">
      <c r="Y5958" s="176"/>
    </row>
    <row r="5959" spans="25:25">
      <c r="Y5959" s="176"/>
    </row>
    <row r="5960" spans="25:25">
      <c r="Y5960" s="176"/>
    </row>
    <row r="5961" spans="25:25">
      <c r="Y5961" s="176"/>
    </row>
    <row r="5962" spans="25:25">
      <c r="Y5962" s="176"/>
    </row>
    <row r="5963" spans="25:25">
      <c r="Y5963" s="176"/>
    </row>
    <row r="5964" spans="25:25">
      <c r="Y5964" s="176"/>
    </row>
    <row r="5965" spans="25:25">
      <c r="Y5965" s="176"/>
    </row>
    <row r="5966" spans="25:25">
      <c r="Y5966" s="176"/>
    </row>
    <row r="5967" spans="25:25">
      <c r="Y5967" s="176"/>
    </row>
    <row r="5968" spans="25:25">
      <c r="Y5968" s="176"/>
    </row>
    <row r="5969" spans="25:25">
      <c r="Y5969" s="176"/>
    </row>
    <row r="5970" spans="25:25">
      <c r="Y5970" s="176"/>
    </row>
    <row r="5971" spans="25:25">
      <c r="Y5971" s="176"/>
    </row>
    <row r="5972" spans="25:25">
      <c r="Y5972" s="176"/>
    </row>
    <row r="5973" spans="25:25">
      <c r="Y5973" s="176"/>
    </row>
    <row r="5974" spans="25:25">
      <c r="Y5974" s="176"/>
    </row>
    <row r="5975" spans="25:25">
      <c r="Y5975" s="176"/>
    </row>
    <row r="5976" spans="25:25">
      <c r="Y5976" s="176"/>
    </row>
    <row r="5977" spans="25:25">
      <c r="Y5977" s="176"/>
    </row>
    <row r="5978" spans="25:25">
      <c r="Y5978" s="176"/>
    </row>
    <row r="5979" spans="25:25">
      <c r="Y5979" s="176"/>
    </row>
    <row r="5980" spans="25:25">
      <c r="Y5980" s="176"/>
    </row>
    <row r="5981" spans="25:25">
      <c r="Y5981" s="176"/>
    </row>
    <row r="5982" spans="25:25">
      <c r="Y5982" s="176"/>
    </row>
    <row r="5983" spans="25:25">
      <c r="Y5983" s="176"/>
    </row>
    <row r="5984" spans="25:25">
      <c r="Y5984" s="176"/>
    </row>
    <row r="5985" spans="25:25">
      <c r="Y5985" s="176"/>
    </row>
    <row r="5986" spans="25:25">
      <c r="Y5986" s="176"/>
    </row>
    <row r="5987" spans="25:25">
      <c r="Y5987" s="176"/>
    </row>
    <row r="5988" spans="25:25">
      <c r="Y5988" s="176"/>
    </row>
    <row r="5989" spans="25:25">
      <c r="Y5989" s="176"/>
    </row>
    <row r="5990" spans="25:25">
      <c r="Y5990" s="176"/>
    </row>
    <row r="5991" spans="25:25">
      <c r="Y5991" s="176"/>
    </row>
    <row r="5992" spans="25:25">
      <c r="Y5992" s="176"/>
    </row>
    <row r="5993" spans="25:25">
      <c r="Y5993" s="176"/>
    </row>
    <row r="5994" spans="25:25">
      <c r="Y5994" s="176"/>
    </row>
    <row r="5995" spans="25:25">
      <c r="Y5995" s="176"/>
    </row>
    <row r="5996" spans="25:25">
      <c r="Y5996" s="176"/>
    </row>
    <row r="5997" spans="25:25">
      <c r="Y5997" s="176"/>
    </row>
    <row r="5998" spans="25:25">
      <c r="Y5998" s="176"/>
    </row>
    <row r="5999" spans="25:25">
      <c r="Y5999" s="176"/>
    </row>
    <row r="6000" spans="25:25">
      <c r="Y6000" s="176"/>
    </row>
    <row r="6001" spans="25:25">
      <c r="Y6001" s="176"/>
    </row>
    <row r="6002" spans="25:25">
      <c r="Y6002" s="176"/>
    </row>
    <row r="6003" spans="25:25">
      <c r="Y6003" s="176"/>
    </row>
    <row r="6004" spans="25:25">
      <c r="Y6004" s="176"/>
    </row>
    <row r="6005" spans="25:25">
      <c r="Y6005" s="176"/>
    </row>
    <row r="6006" spans="25:25">
      <c r="Y6006" s="176"/>
    </row>
    <row r="6007" spans="25:25">
      <c r="Y6007" s="176"/>
    </row>
    <row r="6008" spans="25:25">
      <c r="Y6008" s="176"/>
    </row>
    <row r="6009" spans="25:25">
      <c r="Y6009" s="176"/>
    </row>
    <row r="6010" spans="25:25">
      <c r="Y6010" s="176"/>
    </row>
    <row r="6011" spans="25:25">
      <c r="Y6011" s="176"/>
    </row>
    <row r="6012" spans="25:25">
      <c r="Y6012" s="176"/>
    </row>
    <row r="6013" spans="25:25">
      <c r="Y6013" s="176"/>
    </row>
    <row r="6014" spans="25:25">
      <c r="Y6014" s="176"/>
    </row>
    <row r="6015" spans="25:25">
      <c r="Y6015" s="176"/>
    </row>
    <row r="6016" spans="25:25">
      <c r="Y6016" s="176"/>
    </row>
    <row r="6017" spans="25:25">
      <c r="Y6017" s="176"/>
    </row>
    <row r="6018" spans="25:25">
      <c r="Y6018" s="176"/>
    </row>
    <row r="6019" spans="25:25">
      <c r="Y6019" s="176"/>
    </row>
    <row r="6020" spans="25:25">
      <c r="Y6020" s="176"/>
    </row>
    <row r="6021" spans="25:25">
      <c r="Y6021" s="176"/>
    </row>
    <row r="6022" spans="25:25">
      <c r="Y6022" s="176"/>
    </row>
    <row r="6023" spans="25:25">
      <c r="Y6023" s="176"/>
    </row>
    <row r="6024" spans="25:25">
      <c r="Y6024" s="176"/>
    </row>
    <row r="6025" spans="25:25">
      <c r="Y6025" s="176"/>
    </row>
    <row r="6026" spans="25:25">
      <c r="Y6026" s="176"/>
    </row>
    <row r="6027" spans="25:25">
      <c r="Y6027" s="176"/>
    </row>
    <row r="6028" spans="25:25">
      <c r="Y6028" s="176"/>
    </row>
    <row r="6029" spans="25:25">
      <c r="Y6029" s="176"/>
    </row>
    <row r="6030" spans="25:25">
      <c r="Y6030" s="176"/>
    </row>
    <row r="6031" spans="25:25">
      <c r="Y6031" s="176"/>
    </row>
    <row r="6032" spans="25:25">
      <c r="Y6032" s="176"/>
    </row>
    <row r="6033" spans="25:25">
      <c r="Y6033" s="176"/>
    </row>
    <row r="6034" spans="25:25">
      <c r="Y6034" s="176"/>
    </row>
    <row r="6035" spans="25:25">
      <c r="Y6035" s="176"/>
    </row>
    <row r="6036" spans="25:25">
      <c r="Y6036" s="176"/>
    </row>
    <row r="6037" spans="25:25">
      <c r="Y6037" s="176"/>
    </row>
    <row r="6038" spans="25:25">
      <c r="Y6038" s="176"/>
    </row>
    <row r="6039" spans="25:25">
      <c r="Y6039" s="176"/>
    </row>
    <row r="6040" spans="25:25">
      <c r="Y6040" s="176"/>
    </row>
    <row r="6041" spans="25:25">
      <c r="Y6041" s="176"/>
    </row>
    <row r="6042" spans="25:25">
      <c r="Y6042" s="176"/>
    </row>
    <row r="6043" spans="25:25">
      <c r="Y6043" s="176"/>
    </row>
    <row r="6044" spans="25:25">
      <c r="Y6044" s="176"/>
    </row>
    <row r="6045" spans="25:25">
      <c r="Y6045" s="176"/>
    </row>
    <row r="6046" spans="25:25">
      <c r="Y6046" s="176"/>
    </row>
    <row r="6047" spans="25:25">
      <c r="Y6047" s="176"/>
    </row>
    <row r="6048" spans="25:25">
      <c r="Y6048" s="176"/>
    </row>
    <row r="6049" spans="25:25">
      <c r="Y6049" s="176"/>
    </row>
    <row r="6050" spans="25:25">
      <c r="Y6050" s="176"/>
    </row>
    <row r="6051" spans="25:25">
      <c r="Y6051" s="176"/>
    </row>
    <row r="6052" spans="25:25">
      <c r="Y6052" s="176"/>
    </row>
    <row r="6053" spans="25:25">
      <c r="Y6053" s="176"/>
    </row>
    <row r="6054" spans="25:25">
      <c r="Y6054" s="176"/>
    </row>
    <row r="6055" spans="25:25">
      <c r="Y6055" s="176"/>
    </row>
    <row r="6056" spans="25:25">
      <c r="Y6056" s="176"/>
    </row>
    <row r="6057" spans="25:25">
      <c r="Y6057" s="176"/>
    </row>
    <row r="6058" spans="25:25">
      <c r="Y6058" s="176"/>
    </row>
    <row r="6059" spans="25:25">
      <c r="Y6059" s="176"/>
    </row>
    <row r="6060" spans="25:25">
      <c r="Y6060" s="176"/>
    </row>
    <row r="6061" spans="25:25">
      <c r="Y6061" s="176"/>
    </row>
    <row r="6062" spans="25:25">
      <c r="Y6062" s="176"/>
    </row>
    <row r="6063" spans="25:25">
      <c r="Y6063" s="176"/>
    </row>
    <row r="6064" spans="25:25">
      <c r="Y6064" s="176"/>
    </row>
    <row r="6065" spans="25:25">
      <c r="Y6065" s="176"/>
    </row>
    <row r="6066" spans="25:25">
      <c r="Y6066" s="176"/>
    </row>
    <row r="6067" spans="25:25">
      <c r="Y6067" s="176"/>
    </row>
    <row r="6068" spans="25:25">
      <c r="Y6068" s="176"/>
    </row>
    <row r="6069" spans="25:25">
      <c r="Y6069" s="176"/>
    </row>
    <row r="6070" spans="25:25">
      <c r="Y6070" s="176"/>
    </row>
    <row r="6071" spans="25:25">
      <c r="Y6071" s="176"/>
    </row>
    <row r="6072" spans="25:25">
      <c r="Y6072" s="176"/>
    </row>
    <row r="6073" spans="25:25">
      <c r="Y6073" s="176"/>
    </row>
    <row r="6074" spans="25:25">
      <c r="Y6074" s="176"/>
    </row>
    <row r="6075" spans="25:25">
      <c r="Y6075" s="176"/>
    </row>
    <row r="6076" spans="25:25">
      <c r="Y6076" s="176"/>
    </row>
    <row r="6077" spans="25:25">
      <c r="Y6077" s="176"/>
    </row>
    <row r="6078" spans="25:25">
      <c r="Y6078" s="176"/>
    </row>
    <row r="6079" spans="25:25">
      <c r="Y6079" s="176"/>
    </row>
    <row r="6080" spans="25:25">
      <c r="Y6080" s="176"/>
    </row>
    <row r="6081" spans="25:25">
      <c r="Y6081" s="176"/>
    </row>
    <row r="6082" spans="25:25">
      <c r="Y6082" s="176"/>
    </row>
    <row r="6083" spans="25:25">
      <c r="Y6083" s="176"/>
    </row>
    <row r="6084" spans="25:25">
      <c r="Y6084" s="176"/>
    </row>
    <row r="6085" spans="25:25">
      <c r="Y6085" s="176"/>
    </row>
    <row r="6086" spans="25:25">
      <c r="Y6086" s="176"/>
    </row>
    <row r="6087" spans="25:25">
      <c r="Y6087" s="176"/>
    </row>
    <row r="6088" spans="25:25">
      <c r="Y6088" s="176"/>
    </row>
    <row r="6089" spans="25:25">
      <c r="Y6089" s="176"/>
    </row>
    <row r="6090" spans="25:25">
      <c r="Y6090" s="176"/>
    </row>
    <row r="6091" spans="25:25">
      <c r="Y6091" s="176"/>
    </row>
    <row r="6092" spans="25:25">
      <c r="Y6092" s="176"/>
    </row>
    <row r="6093" spans="25:25">
      <c r="Y6093" s="176"/>
    </row>
    <row r="6094" spans="25:25">
      <c r="Y6094" s="176"/>
    </row>
    <row r="6095" spans="25:25">
      <c r="Y6095" s="176"/>
    </row>
    <row r="6096" spans="25:25">
      <c r="Y6096" s="176"/>
    </row>
    <row r="6097" spans="25:25">
      <c r="Y6097" s="176"/>
    </row>
    <row r="6098" spans="25:25">
      <c r="Y6098" s="176"/>
    </row>
    <row r="6099" spans="25:25">
      <c r="Y6099" s="176"/>
    </row>
    <row r="6100" spans="25:25">
      <c r="Y6100" s="176"/>
    </row>
    <row r="6101" spans="25:25">
      <c r="Y6101" s="176"/>
    </row>
    <row r="6102" spans="25:25">
      <c r="Y6102" s="176"/>
    </row>
    <row r="6103" spans="25:25">
      <c r="Y6103" s="176"/>
    </row>
    <row r="6104" spans="25:25">
      <c r="Y6104" s="176"/>
    </row>
    <row r="6105" spans="25:25">
      <c r="Y6105" s="176"/>
    </row>
    <row r="6106" spans="25:25">
      <c r="Y6106" s="176"/>
    </row>
    <row r="6107" spans="25:25">
      <c r="Y6107" s="176"/>
    </row>
    <row r="6108" spans="25:25">
      <c r="Y6108" s="176"/>
    </row>
    <row r="6109" spans="25:25">
      <c r="Y6109" s="176"/>
    </row>
    <row r="6110" spans="25:25">
      <c r="Y6110" s="176"/>
    </row>
    <row r="6111" spans="25:25">
      <c r="Y6111" s="176"/>
    </row>
    <row r="6112" spans="25:25">
      <c r="Y6112" s="176"/>
    </row>
    <row r="6113" spans="25:25">
      <c r="Y6113" s="176"/>
    </row>
    <row r="6114" spans="25:25">
      <c r="Y6114" s="176"/>
    </row>
    <row r="6115" spans="25:25">
      <c r="Y6115" s="176"/>
    </row>
    <row r="6116" spans="25:25">
      <c r="Y6116" s="176"/>
    </row>
    <row r="6117" spans="25:25">
      <c r="Y6117" s="176"/>
    </row>
    <row r="6118" spans="25:25">
      <c r="Y6118" s="176"/>
    </row>
    <row r="6119" spans="25:25">
      <c r="Y6119" s="176"/>
    </row>
    <row r="6120" spans="25:25">
      <c r="Y6120" s="176"/>
    </row>
    <row r="6121" spans="25:25">
      <c r="Y6121" s="176"/>
    </row>
    <row r="6122" spans="25:25">
      <c r="Y6122" s="176"/>
    </row>
    <row r="6123" spans="25:25">
      <c r="Y6123" s="176"/>
    </row>
    <row r="6124" spans="25:25">
      <c r="Y6124" s="176"/>
    </row>
    <row r="6125" spans="25:25">
      <c r="Y6125" s="176"/>
    </row>
    <row r="6126" spans="25:25">
      <c r="Y6126" s="176"/>
    </row>
    <row r="6127" spans="25:25">
      <c r="Y6127" s="176"/>
    </row>
    <row r="6128" spans="25:25">
      <c r="Y6128" s="176"/>
    </row>
    <row r="6129" spans="25:25">
      <c r="Y6129" s="176"/>
    </row>
    <row r="6130" spans="25:25">
      <c r="Y6130" s="176"/>
    </row>
    <row r="6131" spans="25:25">
      <c r="Y6131" s="176"/>
    </row>
    <row r="6132" spans="25:25">
      <c r="Y6132" s="176"/>
    </row>
    <row r="6133" spans="25:25">
      <c r="Y6133" s="176"/>
    </row>
    <row r="6134" spans="25:25">
      <c r="Y6134" s="176"/>
    </row>
    <row r="6135" spans="25:25">
      <c r="Y6135" s="176"/>
    </row>
    <row r="6136" spans="25:25">
      <c r="Y6136" s="176"/>
    </row>
    <row r="6137" spans="25:25">
      <c r="Y6137" s="176"/>
    </row>
    <row r="6138" spans="25:25">
      <c r="Y6138" s="176"/>
    </row>
    <row r="6139" spans="25:25">
      <c r="Y6139" s="176"/>
    </row>
    <row r="6140" spans="25:25">
      <c r="Y6140" s="176"/>
    </row>
    <row r="6141" spans="25:25">
      <c r="Y6141" s="176"/>
    </row>
    <row r="6142" spans="25:25">
      <c r="Y6142" s="176"/>
    </row>
    <row r="6143" spans="25:25">
      <c r="Y6143" s="176"/>
    </row>
    <row r="6144" spans="25:25">
      <c r="Y6144" s="176"/>
    </row>
    <row r="6145" spans="25:25">
      <c r="Y6145" s="176"/>
    </row>
    <row r="6146" spans="25:25">
      <c r="Y6146" s="176"/>
    </row>
    <row r="6147" spans="25:25">
      <c r="Y6147" s="176"/>
    </row>
    <row r="6148" spans="25:25">
      <c r="Y6148" s="176"/>
    </row>
    <row r="6149" spans="25:25">
      <c r="Y6149" s="176"/>
    </row>
    <row r="6150" spans="25:25">
      <c r="Y6150" s="176"/>
    </row>
    <row r="6151" spans="25:25">
      <c r="Y6151" s="176"/>
    </row>
    <row r="6152" spans="25:25">
      <c r="Y6152" s="176"/>
    </row>
    <row r="6153" spans="25:25">
      <c r="Y6153" s="176"/>
    </row>
    <row r="6154" spans="25:25">
      <c r="Y6154" s="176"/>
    </row>
    <row r="6155" spans="25:25">
      <c r="Y6155" s="176"/>
    </row>
    <row r="6156" spans="25:25">
      <c r="Y6156" s="176"/>
    </row>
    <row r="6157" spans="25:25">
      <c r="Y6157" s="176"/>
    </row>
    <row r="6158" spans="25:25">
      <c r="Y6158" s="176"/>
    </row>
    <row r="6159" spans="25:25">
      <c r="Y6159" s="176"/>
    </row>
    <row r="6160" spans="25:25">
      <c r="Y6160" s="176"/>
    </row>
    <row r="6161" spans="25:25">
      <c r="Y6161" s="176"/>
    </row>
    <row r="6162" spans="25:25">
      <c r="Y6162" s="176"/>
    </row>
    <row r="6163" spans="25:25">
      <c r="Y6163" s="176"/>
    </row>
    <row r="6164" spans="25:25">
      <c r="Y6164" s="176"/>
    </row>
    <row r="6165" spans="25:25">
      <c r="Y6165" s="176"/>
    </row>
    <row r="6166" spans="25:25">
      <c r="Y6166" s="176"/>
    </row>
    <row r="6167" spans="25:25">
      <c r="Y6167" s="176"/>
    </row>
    <row r="6168" spans="25:25">
      <c r="Y6168" s="176"/>
    </row>
    <row r="6169" spans="25:25">
      <c r="Y6169" s="176"/>
    </row>
    <row r="6170" spans="25:25">
      <c r="Y6170" s="176"/>
    </row>
    <row r="6171" spans="25:25">
      <c r="Y6171" s="176"/>
    </row>
    <row r="6172" spans="25:25">
      <c r="Y6172" s="176"/>
    </row>
    <row r="6173" spans="25:25">
      <c r="Y6173" s="176"/>
    </row>
    <row r="6174" spans="25:25">
      <c r="Y6174" s="176"/>
    </row>
    <row r="6175" spans="25:25">
      <c r="Y6175" s="176"/>
    </row>
    <row r="6176" spans="25:25">
      <c r="Y6176" s="176"/>
    </row>
    <row r="6177" spans="25:25">
      <c r="Y6177" s="176"/>
    </row>
    <row r="6178" spans="25:25">
      <c r="Y6178" s="176"/>
    </row>
    <row r="6179" spans="25:25">
      <c r="Y6179" s="176"/>
    </row>
    <row r="6180" spans="25:25">
      <c r="Y6180" s="176"/>
    </row>
    <row r="6181" spans="25:25">
      <c r="Y6181" s="176"/>
    </row>
    <row r="6182" spans="25:25">
      <c r="Y6182" s="176"/>
    </row>
    <row r="6183" spans="25:25">
      <c r="Y6183" s="176"/>
    </row>
    <row r="6184" spans="25:25">
      <c r="Y6184" s="176"/>
    </row>
    <row r="6185" spans="25:25">
      <c r="Y6185" s="176"/>
    </row>
    <row r="6186" spans="25:25">
      <c r="Y6186" s="176"/>
    </row>
    <row r="6187" spans="25:25">
      <c r="Y6187" s="176"/>
    </row>
    <row r="6188" spans="25:25">
      <c r="Y6188" s="176"/>
    </row>
    <row r="6189" spans="25:25">
      <c r="Y6189" s="176"/>
    </row>
    <row r="6190" spans="25:25">
      <c r="Y6190" s="176"/>
    </row>
    <row r="6191" spans="25:25">
      <c r="Y6191" s="176"/>
    </row>
    <row r="6192" spans="25:25">
      <c r="Y6192" s="176"/>
    </row>
    <row r="6193" spans="25:25">
      <c r="Y6193" s="176"/>
    </row>
    <row r="6194" spans="25:25">
      <c r="Y6194" s="176"/>
    </row>
    <row r="6195" spans="25:25">
      <c r="Y6195" s="176"/>
    </row>
    <row r="6196" spans="25:25">
      <c r="Y6196" s="176"/>
    </row>
    <row r="6197" spans="25:25">
      <c r="Y6197" s="176"/>
    </row>
    <row r="6198" spans="25:25">
      <c r="Y6198" s="176"/>
    </row>
    <row r="6199" spans="25:25">
      <c r="Y6199" s="176"/>
    </row>
    <row r="6200" spans="25:25">
      <c r="Y6200" s="176"/>
    </row>
    <row r="6201" spans="25:25">
      <c r="Y6201" s="176"/>
    </row>
    <row r="6202" spans="25:25">
      <c r="Y6202" s="176"/>
    </row>
    <row r="6203" spans="25:25">
      <c r="Y6203" s="176"/>
    </row>
    <row r="6204" spans="25:25">
      <c r="Y6204" s="176"/>
    </row>
    <row r="6205" spans="25:25">
      <c r="Y6205" s="176"/>
    </row>
    <row r="6206" spans="25:25">
      <c r="Y6206" s="176"/>
    </row>
    <row r="6207" spans="25:25">
      <c r="Y6207" s="176"/>
    </row>
    <row r="6208" spans="25:25">
      <c r="Y6208" s="176"/>
    </row>
    <row r="6209" spans="25:25">
      <c r="Y6209" s="176"/>
    </row>
    <row r="6210" spans="25:25">
      <c r="Y6210" s="176"/>
    </row>
    <row r="6211" spans="25:25">
      <c r="Y6211" s="176"/>
    </row>
    <row r="6212" spans="25:25">
      <c r="Y6212" s="176"/>
    </row>
    <row r="6213" spans="25:25">
      <c r="Y6213" s="176"/>
    </row>
    <row r="6214" spans="25:25">
      <c r="Y6214" s="176"/>
    </row>
    <row r="6215" spans="25:25">
      <c r="Y6215" s="176"/>
    </row>
    <row r="6216" spans="25:25">
      <c r="Y6216" s="176"/>
    </row>
    <row r="6217" spans="25:25">
      <c r="Y6217" s="176"/>
    </row>
    <row r="6218" spans="25:25">
      <c r="Y6218" s="176"/>
    </row>
    <row r="6219" spans="25:25">
      <c r="Y6219" s="176"/>
    </row>
    <row r="6220" spans="25:25">
      <c r="Y6220" s="176"/>
    </row>
    <row r="6221" spans="25:25">
      <c r="Y6221" s="176"/>
    </row>
    <row r="6222" spans="25:25">
      <c r="Y6222" s="176"/>
    </row>
    <row r="6223" spans="25:25">
      <c r="Y6223" s="176"/>
    </row>
    <row r="6224" spans="25:25">
      <c r="Y6224" s="176"/>
    </row>
    <row r="6225" spans="25:25">
      <c r="Y6225" s="176"/>
    </row>
    <row r="6226" spans="25:25">
      <c r="Y6226" s="176"/>
    </row>
    <row r="6227" spans="25:25">
      <c r="Y6227" s="176"/>
    </row>
    <row r="6228" spans="25:25">
      <c r="Y6228" s="176"/>
    </row>
    <row r="6229" spans="25:25">
      <c r="Y6229" s="176"/>
    </row>
    <row r="6230" spans="25:25">
      <c r="Y6230" s="176"/>
    </row>
    <row r="6231" spans="25:25">
      <c r="Y6231" s="176"/>
    </row>
    <row r="6232" spans="25:25">
      <c r="Y6232" s="176"/>
    </row>
    <row r="6233" spans="25:25">
      <c r="Y6233" s="176"/>
    </row>
    <row r="6234" spans="25:25">
      <c r="Y6234" s="176"/>
    </row>
    <row r="6235" spans="25:25">
      <c r="Y6235" s="176"/>
    </row>
    <row r="6236" spans="25:25">
      <c r="Y6236" s="176"/>
    </row>
    <row r="6237" spans="25:25">
      <c r="Y6237" s="176"/>
    </row>
    <row r="6238" spans="25:25">
      <c r="Y6238" s="176"/>
    </row>
    <row r="6239" spans="25:25">
      <c r="Y6239" s="176"/>
    </row>
    <row r="6240" spans="25:25">
      <c r="Y6240" s="176"/>
    </row>
    <row r="6241" spans="25:25">
      <c r="Y6241" s="176"/>
    </row>
    <row r="6242" spans="25:25">
      <c r="Y6242" s="176"/>
    </row>
    <row r="6243" spans="25:25">
      <c r="Y6243" s="176"/>
    </row>
    <row r="6244" spans="25:25">
      <c r="Y6244" s="176"/>
    </row>
    <row r="6245" spans="25:25">
      <c r="Y6245" s="176"/>
    </row>
    <row r="6246" spans="25:25">
      <c r="Y6246" s="176"/>
    </row>
    <row r="6247" spans="25:25">
      <c r="Y6247" s="176"/>
    </row>
    <row r="6248" spans="25:25">
      <c r="Y6248" s="176"/>
    </row>
    <row r="6249" spans="25:25">
      <c r="Y6249" s="176"/>
    </row>
    <row r="6250" spans="25:25">
      <c r="Y6250" s="176"/>
    </row>
    <row r="6251" spans="25:25">
      <c r="Y6251" s="176"/>
    </row>
    <row r="6252" spans="25:25">
      <c r="Y6252" s="176"/>
    </row>
    <row r="6253" spans="25:25">
      <c r="Y6253" s="176"/>
    </row>
    <row r="6254" spans="25:25">
      <c r="Y6254" s="176"/>
    </row>
    <row r="6255" spans="25:25">
      <c r="Y6255" s="176"/>
    </row>
    <row r="6256" spans="25:25">
      <c r="Y6256" s="176"/>
    </row>
    <row r="6257" spans="25:25">
      <c r="Y6257" s="176"/>
    </row>
    <row r="6258" spans="25:25">
      <c r="Y6258" s="176"/>
    </row>
    <row r="6259" spans="25:25">
      <c r="Y6259" s="176"/>
    </row>
    <row r="6260" spans="25:25">
      <c r="Y6260" s="176"/>
    </row>
    <row r="6261" spans="25:25">
      <c r="Y6261" s="176"/>
    </row>
    <row r="6262" spans="25:25">
      <c r="Y6262" s="176"/>
    </row>
    <row r="6263" spans="25:25">
      <c r="Y6263" s="176"/>
    </row>
    <row r="6264" spans="25:25">
      <c r="Y6264" s="176"/>
    </row>
    <row r="6265" spans="25:25">
      <c r="Y6265" s="176"/>
    </row>
    <row r="6266" spans="25:25">
      <c r="Y6266" s="176"/>
    </row>
    <row r="6267" spans="25:25">
      <c r="Y6267" s="176"/>
    </row>
    <row r="6268" spans="25:25">
      <c r="Y6268" s="176"/>
    </row>
    <row r="6269" spans="25:25">
      <c r="Y6269" s="176"/>
    </row>
    <row r="6270" spans="25:25">
      <c r="Y6270" s="176"/>
    </row>
    <row r="6271" spans="25:25">
      <c r="Y6271" s="176"/>
    </row>
    <row r="6272" spans="25:25">
      <c r="Y6272" s="176"/>
    </row>
    <row r="6273" spans="25:25">
      <c r="Y6273" s="176"/>
    </row>
    <row r="6274" spans="25:25">
      <c r="Y6274" s="176"/>
    </row>
    <row r="6275" spans="25:25">
      <c r="Y6275" s="176"/>
    </row>
    <row r="6276" spans="25:25">
      <c r="Y6276" s="176"/>
    </row>
    <row r="6277" spans="25:25">
      <c r="Y6277" s="176"/>
    </row>
    <row r="6278" spans="25:25">
      <c r="Y6278" s="176"/>
    </row>
    <row r="6279" spans="25:25">
      <c r="Y6279" s="176"/>
    </row>
    <row r="6280" spans="25:25">
      <c r="Y6280" s="176"/>
    </row>
    <row r="6281" spans="25:25">
      <c r="Y6281" s="176"/>
    </row>
    <row r="6282" spans="25:25">
      <c r="Y6282" s="176"/>
    </row>
    <row r="6283" spans="25:25">
      <c r="Y6283" s="176"/>
    </row>
    <row r="6284" spans="25:25">
      <c r="Y6284" s="176"/>
    </row>
    <row r="6285" spans="25:25">
      <c r="Y6285" s="176"/>
    </row>
    <row r="6286" spans="25:25">
      <c r="Y6286" s="176"/>
    </row>
    <row r="6287" spans="25:25">
      <c r="Y6287" s="176"/>
    </row>
    <row r="6288" spans="25:25">
      <c r="Y6288" s="176"/>
    </row>
    <row r="6289" spans="25:25">
      <c r="Y6289" s="176"/>
    </row>
    <row r="6290" spans="25:25">
      <c r="Y6290" s="176"/>
    </row>
    <row r="6291" spans="25:25">
      <c r="Y6291" s="176"/>
    </row>
    <row r="6292" spans="25:25">
      <c r="Y6292" s="176"/>
    </row>
    <row r="6293" spans="25:25">
      <c r="Y6293" s="176"/>
    </row>
    <row r="6294" spans="25:25">
      <c r="Y6294" s="176"/>
    </row>
    <row r="6295" spans="25:25">
      <c r="Y6295" s="176"/>
    </row>
    <row r="6296" spans="25:25">
      <c r="Y6296" s="176"/>
    </row>
    <row r="6297" spans="25:25">
      <c r="Y6297" s="176"/>
    </row>
    <row r="6298" spans="25:25">
      <c r="Y6298" s="176"/>
    </row>
    <row r="6299" spans="25:25">
      <c r="Y6299" s="176"/>
    </row>
    <row r="6300" spans="25:25">
      <c r="Y6300" s="176"/>
    </row>
    <row r="6301" spans="25:25">
      <c r="Y6301" s="176"/>
    </row>
    <row r="6302" spans="25:25">
      <c r="Y6302" s="176"/>
    </row>
    <row r="6303" spans="25:25">
      <c r="Y6303" s="176"/>
    </row>
    <row r="6304" spans="25:25">
      <c r="Y6304" s="176"/>
    </row>
    <row r="6305" spans="25:25">
      <c r="Y6305" s="176"/>
    </row>
    <row r="6306" spans="25:25">
      <c r="Y6306" s="176"/>
    </row>
    <row r="6307" spans="25:25">
      <c r="Y6307" s="176"/>
    </row>
    <row r="6308" spans="25:25">
      <c r="Y6308" s="176"/>
    </row>
    <row r="6309" spans="25:25">
      <c r="Y6309" s="176"/>
    </row>
    <row r="6310" spans="25:25">
      <c r="Y6310" s="176"/>
    </row>
    <row r="6311" spans="25:25">
      <c r="Y6311" s="176"/>
    </row>
    <row r="6312" spans="25:25">
      <c r="Y6312" s="176"/>
    </row>
    <row r="6313" spans="25:25">
      <c r="Y6313" s="176"/>
    </row>
    <row r="6314" spans="25:25">
      <c r="Y6314" s="176"/>
    </row>
    <row r="6315" spans="25:25">
      <c r="Y6315" s="176"/>
    </row>
    <row r="6316" spans="25:25">
      <c r="Y6316" s="176"/>
    </row>
    <row r="6317" spans="25:25">
      <c r="Y6317" s="176"/>
    </row>
    <row r="6318" spans="25:25">
      <c r="Y6318" s="176"/>
    </row>
    <row r="6319" spans="25:25">
      <c r="Y6319" s="176"/>
    </row>
    <row r="6320" spans="25:25">
      <c r="Y6320" s="176"/>
    </row>
    <row r="6321" spans="25:25">
      <c r="Y6321" s="176"/>
    </row>
    <row r="6322" spans="25:25">
      <c r="Y6322" s="176"/>
    </row>
    <row r="6323" spans="25:25">
      <c r="Y6323" s="176"/>
    </row>
    <row r="6324" spans="25:25">
      <c r="Y6324" s="176"/>
    </row>
    <row r="6325" spans="25:25">
      <c r="Y6325" s="176"/>
    </row>
    <row r="6326" spans="25:25">
      <c r="Y6326" s="176"/>
    </row>
    <row r="6327" spans="25:25">
      <c r="Y6327" s="176"/>
    </row>
    <row r="6328" spans="25:25">
      <c r="Y6328" s="176"/>
    </row>
    <row r="6329" spans="25:25">
      <c r="Y6329" s="176"/>
    </row>
    <row r="6330" spans="25:25">
      <c r="Y6330" s="176"/>
    </row>
    <row r="6331" spans="25:25">
      <c r="Y6331" s="176"/>
    </row>
    <row r="6332" spans="25:25">
      <c r="Y6332" s="176"/>
    </row>
    <row r="6333" spans="25:25">
      <c r="Y6333" s="176"/>
    </row>
    <row r="6334" spans="25:25">
      <c r="Y6334" s="176"/>
    </row>
    <row r="6335" spans="25:25">
      <c r="Y6335" s="176"/>
    </row>
    <row r="6336" spans="25:25">
      <c r="Y6336" s="176"/>
    </row>
    <row r="6337" spans="25:25">
      <c r="Y6337" s="176"/>
    </row>
    <row r="6338" spans="25:25">
      <c r="Y6338" s="176"/>
    </row>
    <row r="6339" spans="25:25">
      <c r="Y6339" s="176"/>
    </row>
    <row r="6340" spans="25:25">
      <c r="Y6340" s="176"/>
    </row>
    <row r="6341" spans="25:25">
      <c r="Y6341" s="176"/>
    </row>
    <row r="6342" spans="25:25">
      <c r="Y6342" s="176"/>
    </row>
    <row r="6343" spans="25:25">
      <c r="Y6343" s="176"/>
    </row>
    <row r="6344" spans="25:25">
      <c r="Y6344" s="176"/>
    </row>
    <row r="6345" spans="25:25">
      <c r="Y6345" s="176"/>
    </row>
    <row r="6346" spans="25:25">
      <c r="Y6346" s="176"/>
    </row>
    <row r="6347" spans="25:25">
      <c r="Y6347" s="176"/>
    </row>
    <row r="6348" spans="25:25">
      <c r="Y6348" s="176"/>
    </row>
    <row r="6349" spans="25:25">
      <c r="Y6349" s="176"/>
    </row>
    <row r="6350" spans="25:25">
      <c r="Y6350" s="176"/>
    </row>
    <row r="6351" spans="25:25">
      <c r="Y6351" s="176"/>
    </row>
    <row r="6352" spans="25:25">
      <c r="Y6352" s="176"/>
    </row>
    <row r="6353" spans="25:25">
      <c r="Y6353" s="176"/>
    </row>
    <row r="6354" spans="25:25">
      <c r="Y6354" s="176"/>
    </row>
    <row r="6355" spans="25:25">
      <c r="Y6355" s="176"/>
    </row>
    <row r="6356" spans="25:25">
      <c r="Y6356" s="176"/>
    </row>
    <row r="6357" spans="25:25">
      <c r="Y6357" s="176"/>
    </row>
    <row r="6358" spans="25:25">
      <c r="Y6358" s="176"/>
    </row>
    <row r="6359" spans="25:25">
      <c r="Y6359" s="176"/>
    </row>
    <row r="6360" spans="25:25">
      <c r="Y6360" s="176"/>
    </row>
    <row r="6361" spans="25:25">
      <c r="Y6361" s="176"/>
    </row>
    <row r="6362" spans="25:25">
      <c r="Y6362" s="176"/>
    </row>
    <row r="6363" spans="25:25">
      <c r="Y6363" s="176"/>
    </row>
    <row r="6364" spans="25:25">
      <c r="Y6364" s="176"/>
    </row>
    <row r="6365" spans="25:25">
      <c r="Y6365" s="176"/>
    </row>
    <row r="6366" spans="25:25">
      <c r="Y6366" s="176"/>
    </row>
    <row r="6367" spans="25:25">
      <c r="Y6367" s="176"/>
    </row>
    <row r="6368" spans="25:25">
      <c r="Y6368" s="176"/>
    </row>
    <row r="6369" spans="25:25">
      <c r="Y6369" s="176"/>
    </row>
    <row r="6370" spans="25:25">
      <c r="Y6370" s="176"/>
    </row>
    <row r="6371" spans="25:25">
      <c r="Y6371" s="176"/>
    </row>
    <row r="6372" spans="25:25">
      <c r="Y6372" s="176"/>
    </row>
    <row r="6373" spans="25:25">
      <c r="Y6373" s="176"/>
    </row>
    <row r="6374" spans="25:25">
      <c r="Y6374" s="176"/>
    </row>
    <row r="6375" spans="25:25">
      <c r="Y6375" s="176"/>
    </row>
    <row r="6376" spans="25:25">
      <c r="Y6376" s="176"/>
    </row>
    <row r="6377" spans="25:25">
      <c r="Y6377" s="176"/>
    </row>
    <row r="6378" spans="25:25">
      <c r="Y6378" s="176"/>
    </row>
    <row r="6379" spans="25:25">
      <c r="Y6379" s="176"/>
    </row>
    <row r="6380" spans="25:25">
      <c r="Y6380" s="176"/>
    </row>
    <row r="6381" spans="25:25">
      <c r="Y6381" s="176"/>
    </row>
    <row r="6382" spans="25:25">
      <c r="Y6382" s="176"/>
    </row>
    <row r="6383" spans="25:25">
      <c r="Y6383" s="176"/>
    </row>
    <row r="6384" spans="25:25">
      <c r="Y6384" s="176"/>
    </row>
    <row r="6385" spans="25:25">
      <c r="Y6385" s="176"/>
    </row>
    <row r="6386" spans="25:25">
      <c r="Y6386" s="176"/>
    </row>
    <row r="6387" spans="25:25">
      <c r="Y6387" s="176"/>
    </row>
    <row r="6388" spans="25:25">
      <c r="Y6388" s="176"/>
    </row>
    <row r="6389" spans="25:25">
      <c r="Y6389" s="176"/>
    </row>
    <row r="6390" spans="25:25">
      <c r="Y6390" s="176"/>
    </row>
    <row r="6391" spans="25:25">
      <c r="Y6391" s="176"/>
    </row>
    <row r="6392" spans="25:25">
      <c r="Y6392" s="176"/>
    </row>
    <row r="6393" spans="25:25">
      <c r="Y6393" s="176"/>
    </row>
    <row r="6394" spans="25:25">
      <c r="Y6394" s="176"/>
    </row>
    <row r="6395" spans="25:25">
      <c r="Y6395" s="176"/>
    </row>
    <row r="6396" spans="25:25">
      <c r="Y6396" s="176"/>
    </row>
    <row r="6397" spans="25:25">
      <c r="Y6397" s="176"/>
    </row>
    <row r="6398" spans="25:25">
      <c r="Y6398" s="176"/>
    </row>
    <row r="6399" spans="25:25">
      <c r="Y6399" s="176"/>
    </row>
    <row r="6400" spans="25:25">
      <c r="Y6400" s="176"/>
    </row>
    <row r="6401" spans="25:25">
      <c r="Y6401" s="176"/>
    </row>
    <row r="6402" spans="25:25">
      <c r="Y6402" s="176"/>
    </row>
    <row r="6403" spans="25:25">
      <c r="Y6403" s="176"/>
    </row>
    <row r="6404" spans="25:25">
      <c r="Y6404" s="176"/>
    </row>
    <row r="6405" spans="25:25">
      <c r="Y6405" s="176"/>
    </row>
    <row r="6406" spans="25:25">
      <c r="Y6406" s="176"/>
    </row>
    <row r="6407" spans="25:25">
      <c r="Y6407" s="176"/>
    </row>
    <row r="6408" spans="25:25">
      <c r="Y6408" s="176"/>
    </row>
    <row r="6409" spans="25:25">
      <c r="Y6409" s="176"/>
    </row>
    <row r="6410" spans="25:25">
      <c r="Y6410" s="176"/>
    </row>
    <row r="6411" spans="25:25">
      <c r="Y6411" s="176"/>
    </row>
    <row r="6412" spans="25:25">
      <c r="Y6412" s="176"/>
    </row>
    <row r="6413" spans="25:25">
      <c r="Y6413" s="176"/>
    </row>
    <row r="6414" spans="25:25">
      <c r="Y6414" s="176"/>
    </row>
    <row r="6415" spans="25:25">
      <c r="Y6415" s="176"/>
    </row>
    <row r="6416" spans="25:25">
      <c r="Y6416" s="176"/>
    </row>
    <row r="6417" spans="25:25">
      <c r="Y6417" s="176"/>
    </row>
    <row r="6418" spans="25:25">
      <c r="Y6418" s="176"/>
    </row>
    <row r="6419" spans="25:25">
      <c r="Y6419" s="176"/>
    </row>
    <row r="6420" spans="25:25">
      <c r="Y6420" s="176"/>
    </row>
    <row r="6421" spans="25:25">
      <c r="Y6421" s="176"/>
    </row>
    <row r="6422" spans="25:25">
      <c r="Y6422" s="176"/>
    </row>
    <row r="6423" spans="25:25">
      <c r="Y6423" s="176"/>
    </row>
    <row r="6424" spans="25:25">
      <c r="Y6424" s="176"/>
    </row>
    <row r="6425" spans="25:25">
      <c r="Y6425" s="176"/>
    </row>
    <row r="6426" spans="25:25">
      <c r="Y6426" s="176"/>
    </row>
    <row r="6427" spans="25:25">
      <c r="Y6427" s="176"/>
    </row>
    <row r="6428" spans="25:25">
      <c r="Y6428" s="176"/>
    </row>
    <row r="6429" spans="25:25">
      <c r="Y6429" s="176"/>
    </row>
    <row r="6430" spans="25:25">
      <c r="Y6430" s="176"/>
    </row>
    <row r="6431" spans="25:25">
      <c r="Y6431" s="176"/>
    </row>
    <row r="6432" spans="25:25">
      <c r="Y6432" s="176"/>
    </row>
    <row r="6433" spans="25:25">
      <c r="Y6433" s="176"/>
    </row>
    <row r="6434" spans="25:25">
      <c r="Y6434" s="176"/>
    </row>
    <row r="6435" spans="25:25">
      <c r="Y6435" s="176"/>
    </row>
    <row r="6436" spans="25:25">
      <c r="Y6436" s="176"/>
    </row>
    <row r="6437" spans="25:25">
      <c r="Y6437" s="176"/>
    </row>
    <row r="6438" spans="25:25">
      <c r="Y6438" s="176"/>
    </row>
    <row r="6439" spans="25:25">
      <c r="Y6439" s="176"/>
    </row>
    <row r="6440" spans="25:25">
      <c r="Y6440" s="176"/>
    </row>
    <row r="6441" spans="25:25">
      <c r="Y6441" s="176"/>
    </row>
    <row r="6442" spans="25:25">
      <c r="Y6442" s="176"/>
    </row>
    <row r="6443" spans="25:25">
      <c r="Y6443" s="176"/>
    </row>
    <row r="6444" spans="25:25">
      <c r="Y6444" s="176"/>
    </row>
    <row r="6445" spans="25:25">
      <c r="Y6445" s="176"/>
    </row>
    <row r="6446" spans="25:25">
      <c r="Y6446" s="176"/>
    </row>
    <row r="6447" spans="25:25">
      <c r="Y6447" s="176"/>
    </row>
    <row r="6448" spans="25:25">
      <c r="Y6448" s="176"/>
    </row>
    <row r="6449" spans="25:25">
      <c r="Y6449" s="176"/>
    </row>
    <row r="6450" spans="25:25">
      <c r="Y6450" s="176"/>
    </row>
    <row r="6451" spans="25:25">
      <c r="Y6451" s="176"/>
    </row>
    <row r="6452" spans="25:25">
      <c r="Y6452" s="176"/>
    </row>
    <row r="6453" spans="25:25">
      <c r="Y6453" s="176"/>
    </row>
    <row r="6454" spans="25:25">
      <c r="Y6454" s="176"/>
    </row>
    <row r="6455" spans="25:25">
      <c r="Y6455" s="176"/>
    </row>
    <row r="6456" spans="25:25">
      <c r="Y6456" s="176"/>
    </row>
    <row r="6457" spans="25:25">
      <c r="Y6457" s="176"/>
    </row>
    <row r="6458" spans="25:25">
      <c r="Y6458" s="176"/>
    </row>
    <row r="6459" spans="25:25">
      <c r="Y6459" s="176"/>
    </row>
    <row r="6460" spans="25:25">
      <c r="Y6460" s="176"/>
    </row>
    <row r="6461" spans="25:25">
      <c r="Y6461" s="176"/>
    </row>
    <row r="6462" spans="25:25">
      <c r="Y6462" s="176"/>
    </row>
    <row r="6463" spans="25:25">
      <c r="Y6463" s="176"/>
    </row>
    <row r="6464" spans="25:25">
      <c r="Y6464" s="176"/>
    </row>
    <row r="6465" spans="25:25">
      <c r="Y6465" s="176"/>
    </row>
    <row r="6466" spans="25:25">
      <c r="Y6466" s="176"/>
    </row>
    <row r="6467" spans="25:25">
      <c r="Y6467" s="176"/>
    </row>
    <row r="6468" spans="25:25">
      <c r="Y6468" s="176"/>
    </row>
    <row r="6469" spans="25:25">
      <c r="Y6469" s="176"/>
    </row>
    <row r="6470" spans="25:25">
      <c r="Y6470" s="176"/>
    </row>
    <row r="6471" spans="25:25">
      <c r="Y6471" s="176"/>
    </row>
    <row r="6472" spans="25:25">
      <c r="Y6472" s="176"/>
    </row>
    <row r="6473" spans="25:25">
      <c r="Y6473" s="176"/>
    </row>
    <row r="6474" spans="25:25">
      <c r="Y6474" s="176"/>
    </row>
    <row r="6475" spans="25:25">
      <c r="Y6475" s="176"/>
    </row>
    <row r="6476" spans="25:25">
      <c r="Y6476" s="176"/>
    </row>
    <row r="6477" spans="25:25">
      <c r="Y6477" s="176"/>
    </row>
    <row r="6478" spans="25:25">
      <c r="Y6478" s="176"/>
    </row>
    <row r="6479" spans="25:25">
      <c r="Y6479" s="176"/>
    </row>
    <row r="6480" spans="25:25">
      <c r="Y6480" s="176"/>
    </row>
    <row r="6481" spans="25:25">
      <c r="Y6481" s="176"/>
    </row>
    <row r="6482" spans="25:25">
      <c r="Y6482" s="176"/>
    </row>
    <row r="6483" spans="25:25">
      <c r="Y6483" s="176"/>
    </row>
    <row r="6484" spans="25:25">
      <c r="Y6484" s="176"/>
    </row>
    <row r="6485" spans="25:25">
      <c r="Y6485" s="176"/>
    </row>
    <row r="6486" spans="25:25">
      <c r="Y6486" s="176"/>
    </row>
    <row r="6487" spans="25:25">
      <c r="Y6487" s="176"/>
    </row>
    <row r="6488" spans="25:25">
      <c r="Y6488" s="176"/>
    </row>
    <row r="6489" spans="25:25">
      <c r="Y6489" s="176"/>
    </row>
    <row r="6490" spans="25:25">
      <c r="Y6490" s="176"/>
    </row>
    <row r="6491" spans="25:25">
      <c r="Y6491" s="176"/>
    </row>
    <row r="6492" spans="25:25">
      <c r="Y6492" s="176"/>
    </row>
    <row r="6493" spans="25:25">
      <c r="Y6493" s="176"/>
    </row>
    <row r="6494" spans="25:25">
      <c r="Y6494" s="176"/>
    </row>
    <row r="6495" spans="25:25">
      <c r="Y6495" s="176"/>
    </row>
    <row r="6496" spans="25:25">
      <c r="Y6496" s="176"/>
    </row>
    <row r="6497" spans="25:25">
      <c r="Y6497" s="176"/>
    </row>
    <row r="6498" spans="25:25">
      <c r="Y6498" s="176"/>
    </row>
    <row r="6499" spans="25:25">
      <c r="Y6499" s="176"/>
    </row>
    <row r="6500" spans="25:25">
      <c r="Y6500" s="176"/>
    </row>
    <row r="6501" spans="25:25">
      <c r="Y6501" s="176"/>
    </row>
    <row r="6502" spans="25:25">
      <c r="Y6502" s="176"/>
    </row>
    <row r="6503" spans="25:25">
      <c r="Y6503" s="176"/>
    </row>
    <row r="6504" spans="25:25">
      <c r="Y6504" s="176"/>
    </row>
    <row r="6505" spans="25:25">
      <c r="Y6505" s="176"/>
    </row>
    <row r="6506" spans="25:25">
      <c r="Y6506" s="176"/>
    </row>
    <row r="6507" spans="25:25">
      <c r="Y6507" s="176"/>
    </row>
    <row r="6508" spans="25:25">
      <c r="Y6508" s="176"/>
    </row>
    <row r="6509" spans="25:25">
      <c r="Y6509" s="176"/>
    </row>
    <row r="6510" spans="25:25">
      <c r="Y6510" s="176"/>
    </row>
    <row r="6511" spans="25:25">
      <c r="Y6511" s="176"/>
    </row>
    <row r="6512" spans="25:25">
      <c r="Y6512" s="176"/>
    </row>
    <row r="6513" spans="25:25">
      <c r="Y6513" s="176"/>
    </row>
    <row r="6514" spans="25:25">
      <c r="Y6514" s="176"/>
    </row>
    <row r="6515" spans="25:25">
      <c r="Y6515" s="176"/>
    </row>
    <row r="6516" spans="25:25">
      <c r="Y6516" s="176"/>
    </row>
    <row r="6517" spans="25:25">
      <c r="Y6517" s="176"/>
    </row>
    <row r="6518" spans="25:25">
      <c r="Y6518" s="176"/>
    </row>
    <row r="6519" spans="25:25">
      <c r="Y6519" s="176"/>
    </row>
    <row r="6520" spans="25:25">
      <c r="Y6520" s="176"/>
    </row>
    <row r="6521" spans="25:25">
      <c r="Y6521" s="176"/>
    </row>
    <row r="6522" spans="25:25">
      <c r="Y6522" s="176"/>
    </row>
    <row r="6523" spans="25:25">
      <c r="Y6523" s="176"/>
    </row>
    <row r="6524" spans="25:25">
      <c r="Y6524" s="176"/>
    </row>
    <row r="6525" spans="25:25">
      <c r="Y6525" s="176"/>
    </row>
    <row r="6526" spans="25:25">
      <c r="Y6526" s="176"/>
    </row>
    <row r="6527" spans="25:25">
      <c r="Y6527" s="176"/>
    </row>
    <row r="6528" spans="25:25">
      <c r="Y6528" s="176"/>
    </row>
    <row r="6529" spans="25:25">
      <c r="Y6529" s="176"/>
    </row>
    <row r="6530" spans="25:25">
      <c r="Y6530" s="176"/>
    </row>
    <row r="6531" spans="25:25">
      <c r="Y6531" s="176"/>
    </row>
    <row r="6532" spans="25:25">
      <c r="Y6532" s="176"/>
    </row>
    <row r="6533" spans="25:25">
      <c r="Y6533" s="176"/>
    </row>
    <row r="6534" spans="25:25">
      <c r="Y6534" s="176"/>
    </row>
    <row r="6535" spans="25:25">
      <c r="Y6535" s="176"/>
    </row>
    <row r="6536" spans="25:25">
      <c r="Y6536" s="176"/>
    </row>
    <row r="6537" spans="25:25">
      <c r="Y6537" s="176"/>
    </row>
    <row r="6538" spans="25:25">
      <c r="Y6538" s="176"/>
    </row>
    <row r="6539" spans="25:25">
      <c r="Y6539" s="176"/>
    </row>
    <row r="6540" spans="25:25">
      <c r="Y6540" s="176"/>
    </row>
    <row r="6541" spans="25:25">
      <c r="Y6541" s="176"/>
    </row>
    <row r="6542" spans="25:25">
      <c r="Y6542" s="176"/>
    </row>
    <row r="6543" spans="25:25">
      <c r="Y6543" s="176"/>
    </row>
    <row r="6544" spans="25:25">
      <c r="Y6544" s="176"/>
    </row>
    <row r="6545" spans="25:25">
      <c r="Y6545" s="176"/>
    </row>
    <row r="6546" spans="25:25">
      <c r="Y6546" s="176"/>
    </row>
    <row r="6547" spans="25:25">
      <c r="Y6547" s="176"/>
    </row>
    <row r="6548" spans="25:25">
      <c r="Y6548" s="176"/>
    </row>
    <row r="6549" spans="25:25">
      <c r="Y6549" s="176"/>
    </row>
    <row r="6550" spans="25:25">
      <c r="Y6550" s="176"/>
    </row>
    <row r="6551" spans="25:25">
      <c r="Y6551" s="176"/>
    </row>
    <row r="6552" spans="25:25">
      <c r="Y6552" s="176"/>
    </row>
    <row r="6553" spans="25:25">
      <c r="Y6553" s="176"/>
    </row>
    <row r="6554" spans="25:25">
      <c r="Y6554" s="176"/>
    </row>
    <row r="6555" spans="25:25">
      <c r="Y6555" s="176"/>
    </row>
    <row r="6556" spans="25:25">
      <c r="Y6556" s="176"/>
    </row>
    <row r="6557" spans="25:25">
      <c r="Y6557" s="176"/>
    </row>
    <row r="6558" spans="25:25">
      <c r="Y6558" s="176"/>
    </row>
    <row r="6559" spans="25:25">
      <c r="Y6559" s="176"/>
    </row>
    <row r="6560" spans="25:25">
      <c r="Y6560" s="176"/>
    </row>
    <row r="6561" spans="25:25">
      <c r="Y6561" s="176"/>
    </row>
    <row r="6562" spans="25:25">
      <c r="Y6562" s="176"/>
    </row>
    <row r="6563" spans="25:25">
      <c r="Y6563" s="176"/>
    </row>
    <row r="6564" spans="25:25">
      <c r="Y6564" s="176"/>
    </row>
    <row r="6565" spans="25:25">
      <c r="Y6565" s="176"/>
    </row>
    <row r="6566" spans="25:25">
      <c r="Y6566" s="176"/>
    </row>
    <row r="6567" spans="25:25">
      <c r="Y6567" s="176"/>
    </row>
    <row r="6568" spans="25:25">
      <c r="Y6568" s="176"/>
    </row>
    <row r="6569" spans="25:25">
      <c r="Y6569" s="176"/>
    </row>
    <row r="6570" spans="25:25">
      <c r="Y6570" s="176"/>
    </row>
    <row r="6571" spans="25:25">
      <c r="Y6571" s="176"/>
    </row>
    <row r="6572" spans="25:25">
      <c r="Y6572" s="176"/>
    </row>
    <row r="6573" spans="25:25">
      <c r="Y6573" s="176"/>
    </row>
    <row r="6574" spans="25:25">
      <c r="Y6574" s="176"/>
    </row>
    <row r="6575" spans="25:25">
      <c r="Y6575" s="176"/>
    </row>
    <row r="6576" spans="25:25">
      <c r="Y6576" s="176"/>
    </row>
    <row r="6577" spans="25:25">
      <c r="Y6577" s="176"/>
    </row>
    <row r="6578" spans="25:25">
      <c r="Y6578" s="176"/>
    </row>
    <row r="6579" spans="25:25">
      <c r="Y6579" s="176"/>
    </row>
    <row r="6580" spans="25:25">
      <c r="Y6580" s="176"/>
    </row>
    <row r="6581" spans="25:25">
      <c r="Y6581" s="176"/>
    </row>
    <row r="6582" spans="25:25">
      <c r="Y6582" s="176"/>
    </row>
    <row r="6583" spans="25:25">
      <c r="Y6583" s="176"/>
    </row>
    <row r="6584" spans="25:25">
      <c r="Y6584" s="176"/>
    </row>
    <row r="6585" spans="25:25">
      <c r="Y6585" s="176"/>
    </row>
    <row r="6586" spans="25:25">
      <c r="Y6586" s="176"/>
    </row>
    <row r="6587" spans="25:25">
      <c r="Y6587" s="176"/>
    </row>
    <row r="6588" spans="25:25">
      <c r="Y6588" s="176"/>
    </row>
    <row r="6589" spans="25:25">
      <c r="Y6589" s="176"/>
    </row>
    <row r="6590" spans="25:25">
      <c r="Y6590" s="176"/>
    </row>
    <row r="6591" spans="25:25">
      <c r="Y6591" s="176"/>
    </row>
    <row r="6592" spans="25:25">
      <c r="Y6592" s="176"/>
    </row>
    <row r="6593" spans="25:25">
      <c r="Y6593" s="176"/>
    </row>
    <row r="6594" spans="25:25">
      <c r="Y6594" s="176"/>
    </row>
    <row r="6595" spans="25:25">
      <c r="Y6595" s="176"/>
    </row>
    <row r="6596" spans="25:25">
      <c r="Y6596" s="176"/>
    </row>
    <row r="6597" spans="25:25">
      <c r="Y6597" s="176"/>
    </row>
    <row r="6598" spans="25:25">
      <c r="Y6598" s="176"/>
    </row>
    <row r="6599" spans="25:25">
      <c r="Y6599" s="176"/>
    </row>
    <row r="6600" spans="25:25">
      <c r="Y6600" s="176"/>
    </row>
    <row r="6601" spans="25:25">
      <c r="Y6601" s="176"/>
    </row>
    <row r="6602" spans="25:25">
      <c r="Y6602" s="176"/>
    </row>
    <row r="6603" spans="25:25">
      <c r="Y6603" s="176"/>
    </row>
    <row r="6604" spans="25:25">
      <c r="Y6604" s="176"/>
    </row>
    <row r="6605" spans="25:25">
      <c r="Y6605" s="176"/>
    </row>
    <row r="6606" spans="25:25">
      <c r="Y6606" s="176"/>
    </row>
    <row r="6607" spans="25:25">
      <c r="Y6607" s="176"/>
    </row>
    <row r="6608" spans="25:25">
      <c r="Y6608" s="176"/>
    </row>
    <row r="6609" spans="25:25">
      <c r="Y6609" s="176"/>
    </row>
    <row r="6610" spans="25:25">
      <c r="Y6610" s="176"/>
    </row>
    <row r="6611" spans="25:25">
      <c r="Y6611" s="176"/>
    </row>
    <row r="6612" spans="25:25">
      <c r="Y6612" s="176"/>
    </row>
    <row r="6613" spans="25:25">
      <c r="Y6613" s="176"/>
    </row>
    <row r="6614" spans="25:25">
      <c r="Y6614" s="176"/>
    </row>
    <row r="6615" spans="25:25">
      <c r="Y6615" s="176"/>
    </row>
    <row r="6616" spans="25:25">
      <c r="Y6616" s="176"/>
    </row>
    <row r="6617" spans="25:25">
      <c r="Y6617" s="176"/>
    </row>
    <row r="6618" spans="25:25">
      <c r="Y6618" s="176"/>
    </row>
    <row r="6619" spans="25:25">
      <c r="Y6619" s="176"/>
    </row>
    <row r="6620" spans="25:25">
      <c r="Y6620" s="176"/>
    </row>
    <row r="6621" spans="25:25">
      <c r="Y6621" s="176"/>
    </row>
    <row r="6622" spans="25:25">
      <c r="Y6622" s="176"/>
    </row>
    <row r="6623" spans="25:25">
      <c r="Y6623" s="176"/>
    </row>
    <row r="6624" spans="25:25">
      <c r="Y6624" s="176"/>
    </row>
    <row r="6625" spans="25:25">
      <c r="Y6625" s="176"/>
    </row>
    <row r="6626" spans="25:25">
      <c r="Y6626" s="176"/>
    </row>
    <row r="6627" spans="25:25">
      <c r="Y6627" s="176"/>
    </row>
    <row r="6628" spans="25:25">
      <c r="Y6628" s="176"/>
    </row>
    <row r="6629" spans="25:25">
      <c r="Y6629" s="176"/>
    </row>
    <row r="6630" spans="25:25">
      <c r="Y6630" s="176"/>
    </row>
    <row r="6631" spans="25:25">
      <c r="Y6631" s="176"/>
    </row>
    <row r="6632" spans="25:25">
      <c r="Y6632" s="176"/>
    </row>
    <row r="6633" spans="25:25">
      <c r="Y6633" s="176"/>
    </row>
    <row r="6634" spans="25:25">
      <c r="Y6634" s="176"/>
    </row>
    <row r="6635" spans="25:25">
      <c r="Y6635" s="176"/>
    </row>
    <row r="6636" spans="25:25">
      <c r="Y6636" s="176"/>
    </row>
    <row r="6637" spans="25:25">
      <c r="Y6637" s="176"/>
    </row>
    <row r="6638" spans="25:25">
      <c r="Y6638" s="176"/>
    </row>
    <row r="6639" spans="25:25">
      <c r="Y6639" s="176"/>
    </row>
    <row r="6640" spans="25:25">
      <c r="Y6640" s="176"/>
    </row>
    <row r="6641" spans="25:25">
      <c r="Y6641" s="176"/>
    </row>
    <row r="6642" spans="25:25">
      <c r="Y6642" s="176"/>
    </row>
    <row r="6643" spans="25:25">
      <c r="Y6643" s="176"/>
    </row>
    <row r="6644" spans="25:25">
      <c r="Y6644" s="176"/>
    </row>
    <row r="6645" spans="25:25">
      <c r="Y6645" s="176"/>
    </row>
    <row r="6646" spans="25:25">
      <c r="Y6646" s="176"/>
    </row>
    <row r="6647" spans="25:25">
      <c r="Y6647" s="176"/>
    </row>
    <row r="6648" spans="25:25">
      <c r="Y6648" s="176"/>
    </row>
    <row r="6649" spans="25:25">
      <c r="Y6649" s="176"/>
    </row>
    <row r="6650" spans="25:25">
      <c r="Y6650" s="176"/>
    </row>
    <row r="6651" spans="25:25">
      <c r="Y6651" s="176"/>
    </row>
    <row r="6652" spans="25:25">
      <c r="Y6652" s="176"/>
    </row>
    <row r="6653" spans="25:25">
      <c r="Y6653" s="176"/>
    </row>
    <row r="6654" spans="25:25">
      <c r="Y6654" s="176"/>
    </row>
    <row r="6655" spans="25:25">
      <c r="Y6655" s="176"/>
    </row>
    <row r="6656" spans="25:25">
      <c r="Y6656" s="176"/>
    </row>
    <row r="6657" spans="25:25">
      <c r="Y6657" s="176"/>
    </row>
    <row r="6658" spans="25:25">
      <c r="Y6658" s="176"/>
    </row>
    <row r="6659" spans="25:25">
      <c r="Y6659" s="176"/>
    </row>
    <row r="6660" spans="25:25">
      <c r="Y6660" s="176"/>
    </row>
    <row r="6661" spans="25:25">
      <c r="Y6661" s="176"/>
    </row>
    <row r="6662" spans="25:25">
      <c r="Y6662" s="176"/>
    </row>
    <row r="6663" spans="25:25">
      <c r="Y6663" s="176"/>
    </row>
    <row r="6664" spans="25:25">
      <c r="Y6664" s="176"/>
    </row>
    <row r="6665" spans="25:25">
      <c r="Y6665" s="176"/>
    </row>
    <row r="6666" spans="25:25">
      <c r="Y6666" s="176"/>
    </row>
    <row r="6667" spans="25:25">
      <c r="Y6667" s="176"/>
    </row>
    <row r="6668" spans="25:25">
      <c r="Y6668" s="176"/>
    </row>
    <row r="6669" spans="25:25">
      <c r="Y6669" s="176"/>
    </row>
    <row r="6670" spans="25:25">
      <c r="Y6670" s="176"/>
    </row>
    <row r="6671" spans="25:25">
      <c r="Y6671" s="176"/>
    </row>
    <row r="6672" spans="25:25">
      <c r="Y6672" s="176"/>
    </row>
    <row r="6673" spans="25:25">
      <c r="Y6673" s="176"/>
    </row>
    <row r="6674" spans="25:25">
      <c r="Y6674" s="176"/>
    </row>
    <row r="6675" spans="25:25">
      <c r="Y6675" s="176"/>
    </row>
    <row r="6676" spans="25:25">
      <c r="Y6676" s="176"/>
    </row>
    <row r="6677" spans="25:25">
      <c r="Y6677" s="176"/>
    </row>
    <row r="6678" spans="25:25">
      <c r="Y6678" s="176"/>
    </row>
    <row r="6679" spans="25:25">
      <c r="Y6679" s="176"/>
    </row>
    <row r="6680" spans="25:25">
      <c r="Y6680" s="176"/>
    </row>
    <row r="6681" spans="25:25">
      <c r="Y6681" s="176"/>
    </row>
    <row r="6682" spans="25:25">
      <c r="Y6682" s="176"/>
    </row>
    <row r="6683" spans="25:25">
      <c r="Y6683" s="176"/>
    </row>
    <row r="6684" spans="25:25">
      <c r="Y6684" s="176"/>
    </row>
    <row r="6685" spans="25:25">
      <c r="Y6685" s="176"/>
    </row>
    <row r="6686" spans="25:25">
      <c r="Y6686" s="176"/>
    </row>
    <row r="6687" spans="25:25">
      <c r="Y6687" s="176"/>
    </row>
    <row r="6688" spans="25:25">
      <c r="Y6688" s="176"/>
    </row>
    <row r="6689" spans="25:25">
      <c r="Y6689" s="176"/>
    </row>
    <row r="6690" spans="25:25">
      <c r="Y6690" s="176"/>
    </row>
    <row r="6691" spans="25:25">
      <c r="Y6691" s="176"/>
    </row>
    <row r="6692" spans="25:25">
      <c r="Y6692" s="176"/>
    </row>
    <row r="6693" spans="25:25">
      <c r="Y6693" s="176"/>
    </row>
    <row r="6694" spans="25:25">
      <c r="Y6694" s="176"/>
    </row>
    <row r="6695" spans="25:25">
      <c r="Y6695" s="176"/>
    </row>
    <row r="6696" spans="25:25">
      <c r="Y6696" s="176"/>
    </row>
    <row r="6697" spans="25:25">
      <c r="Y6697" s="176"/>
    </row>
    <row r="6698" spans="25:25">
      <c r="Y6698" s="176"/>
    </row>
    <row r="6699" spans="25:25">
      <c r="Y6699" s="176"/>
    </row>
    <row r="6700" spans="25:25">
      <c r="Y6700" s="176"/>
    </row>
    <row r="6701" spans="25:25">
      <c r="Y6701" s="176"/>
    </row>
    <row r="6702" spans="25:25">
      <c r="Y6702" s="176"/>
    </row>
    <row r="6703" spans="25:25">
      <c r="Y6703" s="176"/>
    </row>
    <row r="6704" spans="25:25">
      <c r="Y6704" s="176"/>
    </row>
    <row r="6705" spans="25:25">
      <c r="Y6705" s="176"/>
    </row>
    <row r="6706" spans="25:25">
      <c r="Y6706" s="176"/>
    </row>
    <row r="6707" spans="25:25">
      <c r="Y6707" s="176"/>
    </row>
    <row r="6708" spans="25:25">
      <c r="Y6708" s="176"/>
    </row>
    <row r="6709" spans="25:25">
      <c r="Y6709" s="176"/>
    </row>
    <row r="6710" spans="25:25">
      <c r="Y6710" s="176"/>
    </row>
    <row r="6711" spans="25:25">
      <c r="Y6711" s="176"/>
    </row>
    <row r="6712" spans="25:25">
      <c r="Y6712" s="176"/>
    </row>
    <row r="6713" spans="25:25">
      <c r="Y6713" s="176"/>
    </row>
    <row r="6714" spans="25:25">
      <c r="Y6714" s="176"/>
    </row>
    <row r="6715" spans="25:25">
      <c r="Y6715" s="176"/>
    </row>
    <row r="6716" spans="25:25">
      <c r="Y6716" s="176"/>
    </row>
    <row r="6717" spans="25:25">
      <c r="Y6717" s="176"/>
    </row>
    <row r="6718" spans="25:25">
      <c r="Y6718" s="176"/>
    </row>
    <row r="6719" spans="25:25">
      <c r="Y6719" s="176"/>
    </row>
    <row r="6720" spans="25:25">
      <c r="Y6720" s="176"/>
    </row>
    <row r="6721" spans="25:25">
      <c r="Y6721" s="176"/>
    </row>
    <row r="6722" spans="25:25">
      <c r="Y6722" s="176"/>
    </row>
    <row r="6723" spans="25:25">
      <c r="Y6723" s="176"/>
    </row>
    <row r="6724" spans="25:25">
      <c r="Y6724" s="176"/>
    </row>
    <row r="6725" spans="25:25">
      <c r="Y6725" s="176"/>
    </row>
    <row r="6726" spans="25:25">
      <c r="Y6726" s="176"/>
    </row>
    <row r="6727" spans="25:25">
      <c r="Y6727" s="176"/>
    </row>
    <row r="6728" spans="25:25">
      <c r="Y6728" s="176"/>
    </row>
    <row r="6729" spans="25:25">
      <c r="Y6729" s="176"/>
    </row>
    <row r="6730" spans="25:25">
      <c r="Y6730" s="176"/>
    </row>
    <row r="6731" spans="25:25">
      <c r="Y6731" s="176"/>
    </row>
    <row r="6732" spans="25:25">
      <c r="Y6732" s="176"/>
    </row>
    <row r="6733" spans="25:25">
      <c r="Y6733" s="176"/>
    </row>
    <row r="6734" spans="25:25">
      <c r="Y6734" s="176"/>
    </row>
    <row r="6735" spans="25:25">
      <c r="Y6735" s="176"/>
    </row>
    <row r="6736" spans="25:25">
      <c r="Y6736" s="176"/>
    </row>
    <row r="6737" spans="25:25">
      <c r="Y6737" s="176"/>
    </row>
    <row r="6738" spans="25:25">
      <c r="Y6738" s="176"/>
    </row>
    <row r="6739" spans="25:25">
      <c r="Y6739" s="176"/>
    </row>
    <row r="6740" spans="25:25">
      <c r="Y6740" s="176"/>
    </row>
    <row r="6741" spans="25:25">
      <c r="Y6741" s="176"/>
    </row>
    <row r="6742" spans="25:25">
      <c r="Y6742" s="176"/>
    </row>
    <row r="6743" spans="25:25">
      <c r="Y6743" s="176"/>
    </row>
    <row r="6744" spans="25:25">
      <c r="Y6744" s="176"/>
    </row>
    <row r="6745" spans="25:25">
      <c r="Y6745" s="176"/>
    </row>
    <row r="6746" spans="25:25">
      <c r="Y6746" s="176"/>
    </row>
    <row r="6747" spans="25:25">
      <c r="Y6747" s="176"/>
    </row>
    <row r="6748" spans="25:25">
      <c r="Y6748" s="176"/>
    </row>
    <row r="6749" spans="25:25">
      <c r="Y6749" s="176"/>
    </row>
    <row r="6750" spans="25:25">
      <c r="Y6750" s="176"/>
    </row>
    <row r="6751" spans="25:25">
      <c r="Y6751" s="176"/>
    </row>
    <row r="6752" spans="25:25">
      <c r="Y6752" s="176"/>
    </row>
    <row r="6753" spans="25:25">
      <c r="Y6753" s="176"/>
    </row>
    <row r="6754" spans="25:25">
      <c r="Y6754" s="176"/>
    </row>
    <row r="6755" spans="25:25">
      <c r="Y6755" s="176"/>
    </row>
    <row r="6756" spans="25:25">
      <c r="Y6756" s="176"/>
    </row>
    <row r="6757" spans="25:25">
      <c r="Y6757" s="176"/>
    </row>
    <row r="6758" spans="25:25">
      <c r="Y6758" s="176"/>
    </row>
    <row r="6759" spans="25:25">
      <c r="Y6759" s="176"/>
    </row>
    <row r="6760" spans="25:25">
      <c r="Y6760" s="176"/>
    </row>
    <row r="6761" spans="25:25">
      <c r="Y6761" s="176"/>
    </row>
    <row r="6762" spans="25:25">
      <c r="Y6762" s="176"/>
    </row>
    <row r="6763" spans="25:25">
      <c r="Y6763" s="176"/>
    </row>
    <row r="6764" spans="25:25">
      <c r="Y6764" s="176"/>
    </row>
    <row r="6765" spans="25:25">
      <c r="Y6765" s="176"/>
    </row>
    <row r="6766" spans="25:25">
      <c r="Y6766" s="176"/>
    </row>
    <row r="6767" spans="25:25">
      <c r="Y6767" s="176"/>
    </row>
    <row r="6768" spans="25:25">
      <c r="Y6768" s="176"/>
    </row>
    <row r="6769" spans="25:25">
      <c r="Y6769" s="176"/>
    </row>
    <row r="6770" spans="25:25">
      <c r="Y6770" s="176"/>
    </row>
    <row r="6771" spans="25:25">
      <c r="Y6771" s="176"/>
    </row>
    <row r="6772" spans="25:25">
      <c r="Y6772" s="176"/>
    </row>
    <row r="6773" spans="25:25">
      <c r="Y6773" s="176"/>
    </row>
    <row r="6774" spans="25:25">
      <c r="Y6774" s="176"/>
    </row>
    <row r="6775" spans="25:25">
      <c r="Y6775" s="176"/>
    </row>
    <row r="6776" spans="25:25">
      <c r="Y6776" s="176"/>
    </row>
    <row r="6777" spans="25:25">
      <c r="Y6777" s="176"/>
    </row>
    <row r="6778" spans="25:25">
      <c r="Y6778" s="176"/>
    </row>
    <row r="6779" spans="25:25">
      <c r="Y6779" s="176"/>
    </row>
    <row r="6780" spans="25:25">
      <c r="Y6780" s="176"/>
    </row>
    <row r="6781" spans="25:25">
      <c r="Y6781" s="176"/>
    </row>
    <row r="6782" spans="25:25">
      <c r="Y6782" s="176"/>
    </row>
    <row r="6783" spans="25:25">
      <c r="Y6783" s="176"/>
    </row>
    <row r="6784" spans="25:25">
      <c r="Y6784" s="176"/>
    </row>
    <row r="6785" spans="25:25">
      <c r="Y6785" s="176"/>
    </row>
    <row r="6786" spans="25:25">
      <c r="Y6786" s="176"/>
    </row>
    <row r="6787" spans="25:25">
      <c r="Y6787" s="176"/>
    </row>
    <row r="6788" spans="25:25">
      <c r="Y6788" s="176"/>
    </row>
    <row r="6789" spans="25:25">
      <c r="Y6789" s="176"/>
    </row>
    <row r="6790" spans="25:25">
      <c r="Y6790" s="176"/>
    </row>
    <row r="6791" spans="25:25">
      <c r="Y6791" s="176"/>
    </row>
    <row r="6792" spans="25:25">
      <c r="Y6792" s="176"/>
    </row>
    <row r="6793" spans="25:25">
      <c r="Y6793" s="176"/>
    </row>
    <row r="6794" spans="25:25">
      <c r="Y6794" s="176"/>
    </row>
    <row r="6795" spans="25:25">
      <c r="Y6795" s="176"/>
    </row>
    <row r="6796" spans="25:25">
      <c r="Y6796" s="176"/>
    </row>
    <row r="6797" spans="25:25">
      <c r="Y6797" s="176"/>
    </row>
    <row r="6798" spans="25:25">
      <c r="Y6798" s="176"/>
    </row>
    <row r="6799" spans="25:25">
      <c r="Y6799" s="176"/>
    </row>
    <row r="6800" spans="25:25">
      <c r="Y6800" s="176"/>
    </row>
    <row r="6801" spans="25:25">
      <c r="Y6801" s="176"/>
    </row>
    <row r="6802" spans="25:25">
      <c r="Y6802" s="176"/>
    </row>
    <row r="6803" spans="25:25">
      <c r="Y6803" s="176"/>
    </row>
    <row r="6804" spans="25:25">
      <c r="Y6804" s="176"/>
    </row>
    <row r="6805" spans="25:25">
      <c r="Y6805" s="176"/>
    </row>
    <row r="6806" spans="25:25">
      <c r="Y6806" s="176"/>
    </row>
    <row r="6807" spans="25:25">
      <c r="Y6807" s="176"/>
    </row>
    <row r="6808" spans="25:25">
      <c r="Y6808" s="176"/>
    </row>
    <row r="6809" spans="25:25">
      <c r="Y6809" s="176"/>
    </row>
    <row r="6810" spans="25:25">
      <c r="Y6810" s="176"/>
    </row>
    <row r="6811" spans="25:25">
      <c r="Y6811" s="176"/>
    </row>
    <row r="6812" spans="25:25">
      <c r="Y6812" s="176"/>
    </row>
    <row r="6813" spans="25:25">
      <c r="Y6813" s="176"/>
    </row>
    <row r="6814" spans="25:25">
      <c r="Y6814" s="176"/>
    </row>
    <row r="6815" spans="25:25">
      <c r="Y6815" s="176"/>
    </row>
    <row r="6816" spans="25:25">
      <c r="Y6816" s="176"/>
    </row>
    <row r="6817" spans="25:25">
      <c r="Y6817" s="176"/>
    </row>
    <row r="6818" spans="25:25">
      <c r="Y6818" s="176"/>
    </row>
    <row r="6819" spans="25:25">
      <c r="Y6819" s="176"/>
    </row>
    <row r="6820" spans="25:25">
      <c r="Y6820" s="176"/>
    </row>
    <row r="6821" spans="25:25">
      <c r="Y6821" s="176"/>
    </row>
    <row r="6822" spans="25:25">
      <c r="Y6822" s="176"/>
    </row>
    <row r="6823" spans="25:25">
      <c r="Y6823" s="176"/>
    </row>
    <row r="6824" spans="25:25">
      <c r="Y6824" s="176"/>
    </row>
    <row r="6825" spans="25:25">
      <c r="Y6825" s="176"/>
    </row>
    <row r="6826" spans="25:25">
      <c r="Y6826" s="176"/>
    </row>
    <row r="6827" spans="25:25">
      <c r="Y6827" s="176"/>
    </row>
    <row r="6828" spans="25:25">
      <c r="Y6828" s="176"/>
    </row>
    <row r="6829" spans="25:25">
      <c r="Y6829" s="176"/>
    </row>
    <row r="6830" spans="25:25">
      <c r="Y6830" s="176"/>
    </row>
    <row r="6831" spans="25:25">
      <c r="Y6831" s="176"/>
    </row>
    <row r="6832" spans="25:25">
      <c r="Y6832" s="176"/>
    </row>
    <row r="6833" spans="25:25">
      <c r="Y6833" s="176"/>
    </row>
    <row r="6834" spans="25:25">
      <c r="Y6834" s="176"/>
    </row>
    <row r="6835" spans="25:25">
      <c r="Y6835" s="176"/>
    </row>
    <row r="6836" spans="25:25">
      <c r="Y6836" s="176"/>
    </row>
    <row r="6837" spans="25:25">
      <c r="Y6837" s="176"/>
    </row>
    <row r="6838" spans="25:25">
      <c r="Y6838" s="176"/>
    </row>
    <row r="6839" spans="25:25">
      <c r="Y6839" s="176"/>
    </row>
    <row r="6840" spans="25:25">
      <c r="Y6840" s="176"/>
    </row>
    <row r="6841" spans="25:25">
      <c r="Y6841" s="176"/>
    </row>
    <row r="6842" spans="25:25">
      <c r="Y6842" s="176"/>
    </row>
    <row r="6843" spans="25:25">
      <c r="Y6843" s="176"/>
    </row>
    <row r="6844" spans="25:25">
      <c r="Y6844" s="176"/>
    </row>
    <row r="6845" spans="25:25">
      <c r="Y6845" s="176"/>
    </row>
    <row r="6846" spans="25:25">
      <c r="Y6846" s="176"/>
    </row>
    <row r="6847" spans="25:25">
      <c r="Y6847" s="176"/>
    </row>
    <row r="6848" spans="25:25">
      <c r="Y6848" s="176"/>
    </row>
    <row r="6849" spans="25:25">
      <c r="Y6849" s="176"/>
    </row>
    <row r="6850" spans="25:25">
      <c r="Y6850" s="176"/>
    </row>
    <row r="6851" spans="25:25">
      <c r="Y6851" s="176"/>
    </row>
    <row r="6852" spans="25:25">
      <c r="Y6852" s="176"/>
    </row>
    <row r="6853" spans="25:25">
      <c r="Y6853" s="176"/>
    </row>
    <row r="6854" spans="25:25">
      <c r="Y6854" s="176"/>
    </row>
    <row r="6855" spans="25:25">
      <c r="Y6855" s="176"/>
    </row>
    <row r="6856" spans="25:25">
      <c r="Y6856" s="176"/>
    </row>
    <row r="6857" spans="25:25">
      <c r="Y6857" s="176"/>
    </row>
    <row r="6858" spans="25:25">
      <c r="Y6858" s="176"/>
    </row>
    <row r="6859" spans="25:25">
      <c r="Y6859" s="176"/>
    </row>
    <row r="6860" spans="25:25">
      <c r="Y6860" s="176"/>
    </row>
    <row r="6861" spans="25:25">
      <c r="Y6861" s="176"/>
    </row>
    <row r="6862" spans="25:25">
      <c r="Y6862" s="176"/>
    </row>
    <row r="6863" spans="25:25">
      <c r="Y6863" s="176"/>
    </row>
    <row r="6864" spans="25:25">
      <c r="Y6864" s="176"/>
    </row>
    <row r="6865" spans="25:25">
      <c r="Y6865" s="176"/>
    </row>
    <row r="6866" spans="25:25">
      <c r="Y6866" s="176"/>
    </row>
    <row r="6867" spans="25:25">
      <c r="Y6867" s="176"/>
    </row>
    <row r="6868" spans="25:25">
      <c r="Y6868" s="176"/>
    </row>
    <row r="6869" spans="25:25">
      <c r="Y6869" s="176"/>
    </row>
    <row r="6870" spans="25:25">
      <c r="Y6870" s="176"/>
    </row>
    <row r="6871" spans="25:25">
      <c r="Y6871" s="176"/>
    </row>
    <row r="6872" spans="25:25">
      <c r="Y6872" s="176"/>
    </row>
    <row r="6873" spans="25:25">
      <c r="Y6873" s="176"/>
    </row>
    <row r="6874" spans="25:25">
      <c r="Y6874" s="176"/>
    </row>
    <row r="6875" spans="25:25">
      <c r="Y6875" s="176"/>
    </row>
    <row r="6876" spans="25:25">
      <c r="Y6876" s="176"/>
    </row>
    <row r="6877" spans="25:25">
      <c r="Y6877" s="176"/>
    </row>
    <row r="6878" spans="25:25">
      <c r="Y6878" s="176"/>
    </row>
    <row r="6879" spans="25:25">
      <c r="Y6879" s="176"/>
    </row>
    <row r="6880" spans="25:25">
      <c r="Y6880" s="176"/>
    </row>
    <row r="6881" spans="25:25">
      <c r="Y6881" s="176"/>
    </row>
    <row r="6882" spans="25:25">
      <c r="Y6882" s="176"/>
    </row>
    <row r="6883" spans="25:25">
      <c r="Y6883" s="176"/>
    </row>
    <row r="6884" spans="25:25">
      <c r="Y6884" s="176"/>
    </row>
    <row r="6885" spans="25:25">
      <c r="Y6885" s="176"/>
    </row>
    <row r="6886" spans="25:25">
      <c r="Y6886" s="176"/>
    </row>
    <row r="6887" spans="25:25">
      <c r="Y6887" s="176"/>
    </row>
    <row r="6888" spans="25:25">
      <c r="Y6888" s="176"/>
    </row>
    <row r="6889" spans="25:25">
      <c r="Y6889" s="176"/>
    </row>
    <row r="6890" spans="25:25">
      <c r="Y6890" s="176"/>
    </row>
    <row r="6891" spans="25:25">
      <c r="Y6891" s="176"/>
    </row>
    <row r="6892" spans="25:25">
      <c r="Y6892" s="176"/>
    </row>
    <row r="6893" spans="25:25">
      <c r="Y6893" s="176"/>
    </row>
    <row r="6894" spans="25:25">
      <c r="Y6894" s="176"/>
    </row>
    <row r="6895" spans="25:25">
      <c r="Y6895" s="176"/>
    </row>
    <row r="6896" spans="25:25">
      <c r="Y6896" s="176"/>
    </row>
    <row r="6897" spans="25:25">
      <c r="Y6897" s="176"/>
    </row>
    <row r="6898" spans="25:25">
      <c r="Y6898" s="176"/>
    </row>
    <row r="6899" spans="25:25">
      <c r="Y6899" s="176"/>
    </row>
    <row r="6900" spans="25:25">
      <c r="Y6900" s="176"/>
    </row>
    <row r="6901" spans="25:25">
      <c r="Y6901" s="176"/>
    </row>
    <row r="6902" spans="25:25">
      <c r="Y6902" s="176"/>
    </row>
    <row r="6903" spans="25:25">
      <c r="Y6903" s="176"/>
    </row>
    <row r="6904" spans="25:25">
      <c r="Y6904" s="176"/>
    </row>
    <row r="6905" spans="25:25">
      <c r="Y6905" s="176"/>
    </row>
    <row r="6906" spans="25:25">
      <c r="Y6906" s="176"/>
    </row>
    <row r="6907" spans="25:25">
      <c r="Y6907" s="176"/>
    </row>
    <row r="6908" spans="25:25">
      <c r="Y6908" s="176"/>
    </row>
    <row r="6909" spans="25:25">
      <c r="Y6909" s="176"/>
    </row>
    <row r="6910" spans="25:25">
      <c r="Y6910" s="176"/>
    </row>
    <row r="6911" spans="25:25">
      <c r="Y6911" s="176"/>
    </row>
    <row r="6912" spans="25:25">
      <c r="Y6912" s="176"/>
    </row>
    <row r="6913" spans="25:25">
      <c r="Y6913" s="176"/>
    </row>
    <row r="6914" spans="25:25">
      <c r="Y6914" s="176"/>
    </row>
    <row r="6915" spans="25:25">
      <c r="Y6915" s="176"/>
    </row>
    <row r="6916" spans="25:25">
      <c r="Y6916" s="176"/>
    </row>
    <row r="6917" spans="25:25">
      <c r="Y6917" s="176"/>
    </row>
    <row r="6918" spans="25:25">
      <c r="Y6918" s="176"/>
    </row>
    <row r="6919" spans="25:25">
      <c r="Y6919" s="176"/>
    </row>
    <row r="6920" spans="25:25">
      <c r="Y6920" s="176"/>
    </row>
    <row r="6921" spans="25:25">
      <c r="Y6921" s="176"/>
    </row>
    <row r="6922" spans="25:25">
      <c r="Y6922" s="176"/>
    </row>
    <row r="6923" spans="25:25">
      <c r="Y6923" s="176"/>
    </row>
    <row r="6924" spans="25:25">
      <c r="Y6924" s="176"/>
    </row>
    <row r="6925" spans="25:25">
      <c r="Y6925" s="176"/>
    </row>
    <row r="6926" spans="25:25">
      <c r="Y6926" s="176"/>
    </row>
    <row r="6927" spans="25:25">
      <c r="Y6927" s="176"/>
    </row>
    <row r="6928" spans="25:25">
      <c r="Y6928" s="176"/>
    </row>
    <row r="6929" spans="25:25">
      <c r="Y6929" s="176"/>
    </row>
    <row r="6930" spans="25:25">
      <c r="Y6930" s="176"/>
    </row>
    <row r="6931" spans="25:25">
      <c r="Y6931" s="176"/>
    </row>
    <row r="6932" spans="25:25">
      <c r="Y6932" s="176"/>
    </row>
    <row r="6933" spans="25:25">
      <c r="Y6933" s="176"/>
    </row>
    <row r="6934" spans="25:25">
      <c r="Y6934" s="176"/>
    </row>
    <row r="6935" spans="25:25">
      <c r="Y6935" s="176"/>
    </row>
    <row r="6936" spans="25:25">
      <c r="Y6936" s="176"/>
    </row>
    <row r="6937" spans="25:25">
      <c r="Y6937" s="176"/>
    </row>
    <row r="6938" spans="25:25">
      <c r="Y6938" s="176"/>
    </row>
    <row r="6939" spans="25:25">
      <c r="Y6939" s="176"/>
    </row>
    <row r="6940" spans="25:25">
      <c r="Y6940" s="176"/>
    </row>
    <row r="6941" spans="25:25">
      <c r="Y6941" s="176"/>
    </row>
    <row r="6942" spans="25:25">
      <c r="Y6942" s="176"/>
    </row>
    <row r="6943" spans="25:25">
      <c r="Y6943" s="176"/>
    </row>
    <row r="6944" spans="25:25">
      <c r="Y6944" s="176"/>
    </row>
    <row r="6945" spans="25:25">
      <c r="Y6945" s="176"/>
    </row>
    <row r="6946" spans="25:25">
      <c r="Y6946" s="176"/>
    </row>
    <row r="6947" spans="25:25">
      <c r="Y6947" s="176"/>
    </row>
    <row r="6948" spans="25:25">
      <c r="Y6948" s="176"/>
    </row>
    <row r="6949" spans="25:25">
      <c r="Y6949" s="176"/>
    </row>
    <row r="6950" spans="25:25">
      <c r="Y6950" s="176"/>
    </row>
    <row r="6951" spans="25:25">
      <c r="Y6951" s="176"/>
    </row>
    <row r="6952" spans="25:25">
      <c r="Y6952" s="176"/>
    </row>
    <row r="6953" spans="25:25">
      <c r="Y6953" s="176"/>
    </row>
    <row r="6954" spans="25:25">
      <c r="Y6954" s="176"/>
    </row>
    <row r="6955" spans="25:25">
      <c r="Y6955" s="176"/>
    </row>
    <row r="6956" spans="25:25">
      <c r="Y6956" s="176"/>
    </row>
    <row r="6957" spans="25:25">
      <c r="Y6957" s="176"/>
    </row>
    <row r="6958" spans="25:25">
      <c r="Y6958" s="176"/>
    </row>
    <row r="6959" spans="25:25">
      <c r="Y6959" s="176"/>
    </row>
    <row r="6960" spans="25:25">
      <c r="Y6960" s="176"/>
    </row>
    <row r="6961" spans="25:25">
      <c r="Y6961" s="176"/>
    </row>
    <row r="6962" spans="25:25">
      <c r="Y6962" s="176"/>
    </row>
    <row r="6963" spans="25:25">
      <c r="Y6963" s="176"/>
    </row>
    <row r="6964" spans="25:25">
      <c r="Y6964" s="176"/>
    </row>
    <row r="6965" spans="25:25">
      <c r="Y6965" s="176"/>
    </row>
    <row r="6966" spans="25:25">
      <c r="Y6966" s="176"/>
    </row>
    <row r="6967" spans="25:25">
      <c r="Y6967" s="176"/>
    </row>
    <row r="6968" spans="25:25">
      <c r="Y6968" s="176"/>
    </row>
    <row r="6969" spans="25:25">
      <c r="Y6969" s="176"/>
    </row>
    <row r="6970" spans="25:25">
      <c r="Y6970" s="176"/>
    </row>
    <row r="6971" spans="25:25">
      <c r="Y6971" s="176"/>
    </row>
    <row r="6972" spans="25:25">
      <c r="Y6972" s="176"/>
    </row>
    <row r="6973" spans="25:25">
      <c r="Y6973" s="176"/>
    </row>
    <row r="6974" spans="25:25">
      <c r="Y6974" s="176"/>
    </row>
    <row r="6975" spans="25:25">
      <c r="Y6975" s="176"/>
    </row>
    <row r="6976" spans="25:25">
      <c r="Y6976" s="176"/>
    </row>
    <row r="6977" spans="25:25">
      <c r="Y6977" s="176"/>
    </row>
    <row r="6978" spans="25:25">
      <c r="Y6978" s="176"/>
    </row>
    <row r="6979" spans="25:25">
      <c r="Y6979" s="176"/>
    </row>
    <row r="6980" spans="25:25">
      <c r="Y6980" s="176"/>
    </row>
    <row r="6981" spans="25:25">
      <c r="Y6981" s="176"/>
    </row>
    <row r="6982" spans="25:25">
      <c r="Y6982" s="176"/>
    </row>
    <row r="6983" spans="25:25">
      <c r="Y6983" s="176"/>
    </row>
    <row r="6984" spans="25:25">
      <c r="Y6984" s="176"/>
    </row>
    <row r="6985" spans="25:25">
      <c r="Y6985" s="176"/>
    </row>
    <row r="6986" spans="25:25">
      <c r="Y6986" s="176"/>
    </row>
    <row r="6987" spans="25:25">
      <c r="Y6987" s="176"/>
    </row>
    <row r="6988" spans="25:25">
      <c r="Y6988" s="176"/>
    </row>
    <row r="6989" spans="25:25">
      <c r="Y6989" s="176"/>
    </row>
    <row r="6990" spans="25:25">
      <c r="Y6990" s="176"/>
    </row>
    <row r="6991" spans="25:25">
      <c r="Y6991" s="176"/>
    </row>
    <row r="6992" spans="25:25">
      <c r="Y6992" s="176"/>
    </row>
    <row r="6993" spans="25:25">
      <c r="Y6993" s="176"/>
    </row>
    <row r="6994" spans="25:25">
      <c r="Y6994" s="176"/>
    </row>
    <row r="6995" spans="25:25">
      <c r="Y6995" s="176"/>
    </row>
    <row r="6996" spans="25:25">
      <c r="Y6996" s="176"/>
    </row>
    <row r="6997" spans="25:25">
      <c r="Y6997" s="176"/>
    </row>
    <row r="6998" spans="25:25">
      <c r="Y6998" s="176"/>
    </row>
    <row r="6999" spans="25:25">
      <c r="Y6999" s="176"/>
    </row>
    <row r="7000" spans="25:25">
      <c r="Y7000" s="176"/>
    </row>
    <row r="7001" spans="25:25">
      <c r="Y7001" s="176"/>
    </row>
    <row r="7002" spans="25:25">
      <c r="Y7002" s="176"/>
    </row>
    <row r="7003" spans="25:25">
      <c r="Y7003" s="176"/>
    </row>
    <row r="7004" spans="25:25">
      <c r="Y7004" s="176"/>
    </row>
    <row r="7005" spans="25:25">
      <c r="Y7005" s="176"/>
    </row>
    <row r="7006" spans="25:25">
      <c r="Y7006" s="176"/>
    </row>
    <row r="7007" spans="25:25">
      <c r="Y7007" s="176"/>
    </row>
    <row r="7008" spans="25:25">
      <c r="Y7008" s="176"/>
    </row>
    <row r="7009" spans="25:25">
      <c r="Y7009" s="176"/>
    </row>
    <row r="7010" spans="25:25">
      <c r="Y7010" s="176"/>
    </row>
    <row r="7011" spans="25:25">
      <c r="Y7011" s="176"/>
    </row>
    <row r="7012" spans="25:25">
      <c r="Y7012" s="176"/>
    </row>
    <row r="7013" spans="25:25">
      <c r="Y7013" s="176"/>
    </row>
    <row r="7014" spans="25:25">
      <c r="Y7014" s="176"/>
    </row>
    <row r="7015" spans="25:25">
      <c r="Y7015" s="176"/>
    </row>
    <row r="7016" spans="25:25">
      <c r="Y7016" s="176"/>
    </row>
    <row r="7017" spans="25:25">
      <c r="Y7017" s="176"/>
    </row>
    <row r="7018" spans="25:25">
      <c r="Y7018" s="176"/>
    </row>
    <row r="7019" spans="25:25">
      <c r="Y7019" s="176"/>
    </row>
    <row r="7020" spans="25:25">
      <c r="Y7020" s="176"/>
    </row>
    <row r="7021" spans="25:25">
      <c r="Y7021" s="176"/>
    </row>
    <row r="7022" spans="25:25">
      <c r="Y7022" s="176"/>
    </row>
    <row r="7023" spans="25:25">
      <c r="Y7023" s="176"/>
    </row>
    <row r="7024" spans="25:25">
      <c r="Y7024" s="176"/>
    </row>
    <row r="7025" spans="25:25">
      <c r="Y7025" s="176"/>
    </row>
    <row r="7026" spans="25:25">
      <c r="Y7026" s="176"/>
    </row>
    <row r="7027" spans="25:25">
      <c r="Y7027" s="176"/>
    </row>
    <row r="7028" spans="25:25">
      <c r="Y7028" s="176"/>
    </row>
    <row r="7029" spans="25:25">
      <c r="Y7029" s="176"/>
    </row>
    <row r="7030" spans="25:25">
      <c r="Y7030" s="176"/>
    </row>
    <row r="7031" spans="25:25">
      <c r="Y7031" s="176"/>
    </row>
    <row r="7032" spans="25:25">
      <c r="Y7032" s="176"/>
    </row>
    <row r="7033" spans="25:25">
      <c r="Y7033" s="176"/>
    </row>
    <row r="7034" spans="25:25">
      <c r="Y7034" s="176"/>
    </row>
    <row r="7035" spans="25:25">
      <c r="Y7035" s="176"/>
    </row>
    <row r="7036" spans="25:25">
      <c r="Y7036" s="176"/>
    </row>
    <row r="7037" spans="25:25">
      <c r="Y7037" s="176"/>
    </row>
    <row r="7038" spans="25:25">
      <c r="Y7038" s="176"/>
    </row>
    <row r="7039" spans="25:25">
      <c r="Y7039" s="176"/>
    </row>
    <row r="7040" spans="25:25">
      <c r="Y7040" s="176"/>
    </row>
    <row r="7041" spans="25:25">
      <c r="Y7041" s="176"/>
    </row>
    <row r="7042" spans="25:25">
      <c r="Y7042" s="176"/>
    </row>
    <row r="7043" spans="25:25">
      <c r="Y7043" s="176"/>
    </row>
    <row r="7044" spans="25:25">
      <c r="Y7044" s="176"/>
    </row>
    <row r="7045" spans="25:25">
      <c r="Y7045" s="176"/>
    </row>
    <row r="7046" spans="25:25">
      <c r="Y7046" s="176"/>
    </row>
    <row r="7047" spans="25:25">
      <c r="Y7047" s="176"/>
    </row>
    <row r="7048" spans="25:25">
      <c r="Y7048" s="176"/>
    </row>
    <row r="7049" spans="25:25">
      <c r="Y7049" s="176"/>
    </row>
    <row r="7050" spans="25:25">
      <c r="Y7050" s="176"/>
    </row>
    <row r="7051" spans="25:25">
      <c r="Y7051" s="176"/>
    </row>
    <row r="7052" spans="25:25">
      <c r="Y7052" s="176"/>
    </row>
    <row r="7053" spans="25:25">
      <c r="Y7053" s="176"/>
    </row>
    <row r="7054" spans="25:25">
      <c r="Y7054" s="176"/>
    </row>
    <row r="7055" spans="25:25">
      <c r="Y7055" s="176"/>
    </row>
    <row r="7056" spans="25:25">
      <c r="Y7056" s="176"/>
    </row>
    <row r="7057" spans="25:25">
      <c r="Y7057" s="176"/>
    </row>
    <row r="7058" spans="25:25">
      <c r="Y7058" s="176"/>
    </row>
    <row r="7059" spans="25:25">
      <c r="Y7059" s="176"/>
    </row>
    <row r="7060" spans="25:25">
      <c r="Y7060" s="176"/>
    </row>
    <row r="7061" spans="25:25">
      <c r="Y7061" s="176"/>
    </row>
    <row r="7062" spans="25:25">
      <c r="Y7062" s="176"/>
    </row>
    <row r="7063" spans="25:25">
      <c r="Y7063" s="176"/>
    </row>
    <row r="7064" spans="25:25">
      <c r="Y7064" s="176"/>
    </row>
    <row r="7065" spans="25:25">
      <c r="Y7065" s="176"/>
    </row>
    <row r="7066" spans="25:25">
      <c r="Y7066" s="176"/>
    </row>
    <row r="7067" spans="25:25">
      <c r="Y7067" s="176"/>
    </row>
    <row r="7068" spans="25:25">
      <c r="Y7068" s="176"/>
    </row>
    <row r="7069" spans="25:25">
      <c r="Y7069" s="176"/>
    </row>
    <row r="7070" spans="25:25">
      <c r="Y7070" s="176"/>
    </row>
    <row r="7071" spans="25:25">
      <c r="Y7071" s="176"/>
    </row>
    <row r="7072" spans="25:25">
      <c r="Y7072" s="176"/>
    </row>
    <row r="7073" spans="25:25">
      <c r="Y7073" s="176"/>
    </row>
    <row r="7074" spans="25:25">
      <c r="Y7074" s="176"/>
    </row>
    <row r="7075" spans="25:25">
      <c r="Y7075" s="176"/>
    </row>
    <row r="7076" spans="25:25">
      <c r="Y7076" s="176"/>
    </row>
    <row r="7077" spans="25:25">
      <c r="Y7077" s="176"/>
    </row>
    <row r="7078" spans="25:25">
      <c r="Y7078" s="176"/>
    </row>
    <row r="7079" spans="25:25">
      <c r="Y7079" s="176"/>
    </row>
    <row r="7080" spans="25:25">
      <c r="Y7080" s="176"/>
    </row>
    <row r="7081" spans="25:25">
      <c r="Y7081" s="176"/>
    </row>
    <row r="7082" spans="25:25">
      <c r="Y7082" s="176"/>
    </row>
    <row r="7083" spans="25:25">
      <c r="Y7083" s="176"/>
    </row>
    <row r="7084" spans="25:25">
      <c r="Y7084" s="176"/>
    </row>
    <row r="7085" spans="25:25">
      <c r="Y7085" s="176"/>
    </row>
    <row r="7086" spans="25:25">
      <c r="Y7086" s="176"/>
    </row>
    <row r="7087" spans="25:25">
      <c r="Y7087" s="176"/>
    </row>
    <row r="7088" spans="25:25">
      <c r="Y7088" s="176"/>
    </row>
    <row r="7089" spans="25:25">
      <c r="Y7089" s="176"/>
    </row>
    <row r="7090" spans="25:25">
      <c r="Y7090" s="176"/>
    </row>
    <row r="7091" spans="25:25">
      <c r="Y7091" s="176"/>
    </row>
    <row r="7092" spans="25:25">
      <c r="Y7092" s="176"/>
    </row>
    <row r="7093" spans="25:25">
      <c r="Y7093" s="176"/>
    </row>
    <row r="7094" spans="25:25">
      <c r="Y7094" s="176"/>
    </row>
    <row r="7095" spans="25:25">
      <c r="Y7095" s="176"/>
    </row>
    <row r="7096" spans="25:25">
      <c r="Y7096" s="176"/>
    </row>
    <row r="7097" spans="25:25">
      <c r="Y7097" s="176"/>
    </row>
    <row r="7098" spans="25:25">
      <c r="Y7098" s="176"/>
    </row>
    <row r="7099" spans="25:25">
      <c r="Y7099" s="176"/>
    </row>
    <row r="7100" spans="25:25">
      <c r="Y7100" s="176"/>
    </row>
    <row r="7101" spans="25:25">
      <c r="Y7101" s="176"/>
    </row>
    <row r="7102" spans="25:25">
      <c r="Y7102" s="176"/>
    </row>
    <row r="7103" spans="25:25">
      <c r="Y7103" s="176"/>
    </row>
    <row r="7104" spans="25:25">
      <c r="Y7104" s="176"/>
    </row>
    <row r="7105" spans="25:25">
      <c r="Y7105" s="176"/>
    </row>
    <row r="7106" spans="25:25">
      <c r="Y7106" s="176"/>
    </row>
    <row r="7107" spans="25:25">
      <c r="Y7107" s="176"/>
    </row>
    <row r="7108" spans="25:25">
      <c r="Y7108" s="176"/>
    </row>
    <row r="7109" spans="25:25">
      <c r="Y7109" s="176"/>
    </row>
    <row r="7110" spans="25:25">
      <c r="Y7110" s="176"/>
    </row>
    <row r="7111" spans="25:25">
      <c r="Y7111" s="176"/>
    </row>
    <row r="7112" spans="25:25">
      <c r="Y7112" s="176"/>
    </row>
    <row r="7113" spans="25:25">
      <c r="Y7113" s="176"/>
    </row>
    <row r="7114" spans="25:25">
      <c r="Y7114" s="176"/>
    </row>
    <row r="7115" spans="25:25">
      <c r="Y7115" s="176"/>
    </row>
    <row r="7116" spans="25:25">
      <c r="Y7116" s="176"/>
    </row>
    <row r="7117" spans="25:25">
      <c r="Y7117" s="176"/>
    </row>
    <row r="7118" spans="25:25">
      <c r="Y7118" s="176"/>
    </row>
    <row r="7119" spans="25:25">
      <c r="Y7119" s="176"/>
    </row>
    <row r="7120" spans="25:25">
      <c r="Y7120" s="176"/>
    </row>
    <row r="7121" spans="25:25">
      <c r="Y7121" s="176"/>
    </row>
    <row r="7122" spans="25:25">
      <c r="Y7122" s="176"/>
    </row>
    <row r="7123" spans="25:25">
      <c r="Y7123" s="176"/>
    </row>
    <row r="7124" spans="25:25">
      <c r="Y7124" s="176"/>
    </row>
    <row r="7125" spans="25:25">
      <c r="Y7125" s="176"/>
    </row>
    <row r="7126" spans="25:25">
      <c r="Y7126" s="176"/>
    </row>
    <row r="7127" spans="25:25">
      <c r="Y7127" s="176"/>
    </row>
    <row r="7128" spans="25:25">
      <c r="Y7128" s="176"/>
    </row>
    <row r="7129" spans="25:25">
      <c r="Y7129" s="176"/>
    </row>
    <row r="7130" spans="25:25">
      <c r="Y7130" s="176"/>
    </row>
    <row r="7131" spans="25:25">
      <c r="Y7131" s="176"/>
    </row>
    <row r="7132" spans="25:25">
      <c r="Y7132" s="176"/>
    </row>
    <row r="7133" spans="25:25">
      <c r="Y7133" s="176"/>
    </row>
    <row r="7134" spans="25:25">
      <c r="Y7134" s="176"/>
    </row>
    <row r="7135" spans="25:25">
      <c r="Y7135" s="176"/>
    </row>
    <row r="7136" spans="25:25">
      <c r="Y7136" s="176"/>
    </row>
    <row r="7137" spans="25:25">
      <c r="Y7137" s="176"/>
    </row>
    <row r="7138" spans="25:25">
      <c r="Y7138" s="176"/>
    </row>
    <row r="7139" spans="25:25">
      <c r="Y7139" s="176"/>
    </row>
    <row r="7140" spans="25:25">
      <c r="Y7140" s="176"/>
    </row>
    <row r="7141" spans="25:25">
      <c r="Y7141" s="176"/>
    </row>
    <row r="7142" spans="25:25">
      <c r="Y7142" s="176"/>
    </row>
    <row r="7143" spans="25:25">
      <c r="Y7143" s="176"/>
    </row>
    <row r="7144" spans="25:25">
      <c r="Y7144" s="176"/>
    </row>
    <row r="7145" spans="25:25">
      <c r="Y7145" s="176"/>
    </row>
    <row r="7146" spans="25:25">
      <c r="Y7146" s="176"/>
    </row>
    <row r="7147" spans="25:25">
      <c r="Y7147" s="176"/>
    </row>
    <row r="7148" spans="25:25">
      <c r="Y7148" s="176"/>
    </row>
    <row r="7149" spans="25:25">
      <c r="Y7149" s="176"/>
    </row>
    <row r="7150" spans="25:25">
      <c r="Y7150" s="176"/>
    </row>
    <row r="7151" spans="25:25">
      <c r="Y7151" s="176"/>
    </row>
    <row r="7152" spans="25:25">
      <c r="Y7152" s="176"/>
    </row>
    <row r="7153" spans="25:25">
      <c r="Y7153" s="176"/>
    </row>
    <row r="7154" spans="25:25">
      <c r="Y7154" s="176"/>
    </row>
    <row r="7155" spans="25:25">
      <c r="Y7155" s="176"/>
    </row>
    <row r="7156" spans="25:25">
      <c r="Y7156" s="176"/>
    </row>
    <row r="7157" spans="25:25">
      <c r="Y7157" s="176"/>
    </row>
    <row r="7158" spans="25:25">
      <c r="Y7158" s="176"/>
    </row>
    <row r="7159" spans="25:25">
      <c r="Y7159" s="176"/>
    </row>
    <row r="7160" spans="25:25">
      <c r="Y7160" s="176"/>
    </row>
    <row r="7161" spans="25:25">
      <c r="Y7161" s="176"/>
    </row>
    <row r="7162" spans="25:25">
      <c r="Y7162" s="176"/>
    </row>
    <row r="7163" spans="25:25">
      <c r="Y7163" s="176"/>
    </row>
    <row r="7164" spans="25:25">
      <c r="Y7164" s="176"/>
    </row>
    <row r="7165" spans="25:25">
      <c r="Y7165" s="176"/>
    </row>
    <row r="7166" spans="25:25">
      <c r="Y7166" s="176"/>
    </row>
    <row r="7167" spans="25:25">
      <c r="Y7167" s="176"/>
    </row>
    <row r="7168" spans="25:25">
      <c r="Y7168" s="176"/>
    </row>
    <row r="7169" spans="25:25">
      <c r="Y7169" s="176"/>
    </row>
    <row r="7170" spans="25:25">
      <c r="Y7170" s="176"/>
    </row>
    <row r="7171" spans="25:25">
      <c r="Y7171" s="176"/>
    </row>
    <row r="7172" spans="25:25">
      <c r="Y7172" s="176"/>
    </row>
    <row r="7173" spans="25:25">
      <c r="Y7173" s="176"/>
    </row>
    <row r="7174" spans="25:25">
      <c r="Y7174" s="176"/>
    </row>
    <row r="7175" spans="25:25">
      <c r="Y7175" s="176"/>
    </row>
    <row r="7176" spans="25:25">
      <c r="Y7176" s="176"/>
    </row>
    <row r="7177" spans="25:25">
      <c r="Y7177" s="176"/>
    </row>
    <row r="7178" spans="25:25">
      <c r="Y7178" s="176"/>
    </row>
    <row r="7179" spans="25:25">
      <c r="Y7179" s="176"/>
    </row>
    <row r="7180" spans="25:25">
      <c r="Y7180" s="176"/>
    </row>
    <row r="7181" spans="25:25">
      <c r="Y7181" s="176"/>
    </row>
    <row r="7182" spans="25:25">
      <c r="Y7182" s="176"/>
    </row>
    <row r="7183" spans="25:25">
      <c r="Y7183" s="176"/>
    </row>
    <row r="7184" spans="25:25">
      <c r="Y7184" s="176"/>
    </row>
    <row r="7185" spans="25:25">
      <c r="Y7185" s="176"/>
    </row>
    <row r="7186" spans="25:25">
      <c r="Y7186" s="176"/>
    </row>
    <row r="7187" spans="25:25">
      <c r="Y7187" s="176"/>
    </row>
    <row r="7188" spans="25:25">
      <c r="Y7188" s="176"/>
    </row>
    <row r="7189" spans="25:25">
      <c r="Y7189" s="176"/>
    </row>
    <row r="7190" spans="25:25">
      <c r="Y7190" s="176"/>
    </row>
    <row r="7191" spans="25:25">
      <c r="Y7191" s="176"/>
    </row>
    <row r="7192" spans="25:25">
      <c r="Y7192" s="176"/>
    </row>
    <row r="7193" spans="25:25">
      <c r="Y7193" s="176"/>
    </row>
    <row r="7194" spans="25:25">
      <c r="Y7194" s="176"/>
    </row>
    <row r="7195" spans="25:25">
      <c r="Y7195" s="176"/>
    </row>
    <row r="7196" spans="25:25">
      <c r="Y7196" s="176"/>
    </row>
    <row r="7197" spans="25:25">
      <c r="Y7197" s="176"/>
    </row>
    <row r="7198" spans="25:25">
      <c r="Y7198" s="176"/>
    </row>
    <row r="7199" spans="25:25">
      <c r="Y7199" s="176"/>
    </row>
    <row r="7200" spans="25:25">
      <c r="Y7200" s="176"/>
    </row>
    <row r="7201" spans="25:25">
      <c r="Y7201" s="176"/>
    </row>
    <row r="7202" spans="25:25">
      <c r="Y7202" s="176"/>
    </row>
    <row r="7203" spans="25:25">
      <c r="Y7203" s="176"/>
    </row>
    <row r="7204" spans="25:25">
      <c r="Y7204" s="176"/>
    </row>
    <row r="7205" spans="25:25">
      <c r="Y7205" s="176"/>
    </row>
    <row r="7206" spans="25:25">
      <c r="Y7206" s="176"/>
    </row>
    <row r="7207" spans="25:25">
      <c r="Y7207" s="176"/>
    </row>
    <row r="7208" spans="25:25">
      <c r="Y7208" s="176"/>
    </row>
    <row r="7209" spans="25:25">
      <c r="Y7209" s="176"/>
    </row>
    <row r="7210" spans="25:25">
      <c r="Y7210" s="176"/>
    </row>
    <row r="7211" spans="25:25">
      <c r="Y7211" s="176"/>
    </row>
    <row r="7212" spans="25:25">
      <c r="Y7212" s="176"/>
    </row>
    <row r="7213" spans="25:25">
      <c r="Y7213" s="176"/>
    </row>
    <row r="7214" spans="25:25">
      <c r="Y7214" s="176"/>
    </row>
    <row r="7215" spans="25:25">
      <c r="Y7215" s="176"/>
    </row>
    <row r="7216" spans="25:25">
      <c r="Y7216" s="176"/>
    </row>
    <row r="7217" spans="25:25">
      <c r="Y7217" s="176"/>
    </row>
    <row r="7218" spans="25:25">
      <c r="Y7218" s="176"/>
    </row>
    <row r="7219" spans="25:25">
      <c r="Y7219" s="176"/>
    </row>
    <row r="7220" spans="25:25">
      <c r="Y7220" s="176"/>
    </row>
    <row r="7221" spans="25:25">
      <c r="Y7221" s="176"/>
    </row>
    <row r="7222" spans="25:25">
      <c r="Y7222" s="176"/>
    </row>
    <row r="7223" spans="25:25">
      <c r="Y7223" s="176"/>
    </row>
    <row r="7224" spans="25:25">
      <c r="Y7224" s="176"/>
    </row>
    <row r="7225" spans="25:25">
      <c r="Y7225" s="176"/>
    </row>
    <row r="7226" spans="25:25">
      <c r="Y7226" s="176"/>
    </row>
    <row r="7227" spans="25:25">
      <c r="Y7227" s="176"/>
    </row>
    <row r="7228" spans="25:25">
      <c r="Y7228" s="176"/>
    </row>
    <row r="7229" spans="25:25">
      <c r="Y7229" s="176"/>
    </row>
    <row r="7230" spans="25:25">
      <c r="Y7230" s="176"/>
    </row>
    <row r="7231" spans="25:25">
      <c r="Y7231" s="176"/>
    </row>
    <row r="7232" spans="25:25">
      <c r="Y7232" s="176"/>
    </row>
    <row r="7233" spans="25:25">
      <c r="Y7233" s="176"/>
    </row>
    <row r="7234" spans="25:25">
      <c r="Y7234" s="176"/>
    </row>
    <row r="7235" spans="25:25">
      <c r="Y7235" s="176"/>
    </row>
    <row r="7236" spans="25:25">
      <c r="Y7236" s="176"/>
    </row>
    <row r="7237" spans="25:25">
      <c r="Y7237" s="176"/>
    </row>
    <row r="7238" spans="25:25">
      <c r="Y7238" s="176"/>
    </row>
    <row r="7239" spans="25:25">
      <c r="Y7239" s="176"/>
    </row>
    <row r="7240" spans="25:25">
      <c r="Y7240" s="176"/>
    </row>
    <row r="7241" spans="25:25">
      <c r="Y7241" s="176"/>
    </row>
    <row r="7242" spans="25:25">
      <c r="Y7242" s="176"/>
    </row>
    <row r="7243" spans="25:25">
      <c r="Y7243" s="176"/>
    </row>
    <row r="7244" spans="25:25">
      <c r="Y7244" s="176"/>
    </row>
    <row r="7245" spans="25:25">
      <c r="Y7245" s="176"/>
    </row>
    <row r="7246" spans="25:25">
      <c r="Y7246" s="176"/>
    </row>
    <row r="7247" spans="25:25">
      <c r="Y7247" s="176"/>
    </row>
    <row r="7248" spans="25:25">
      <c r="Y7248" s="176"/>
    </row>
    <row r="7249" spans="25:25">
      <c r="Y7249" s="176"/>
    </row>
    <row r="7250" spans="25:25">
      <c r="Y7250" s="176"/>
    </row>
    <row r="7251" spans="25:25">
      <c r="Y7251" s="176"/>
    </row>
    <row r="7252" spans="25:25">
      <c r="Y7252" s="176"/>
    </row>
    <row r="7253" spans="25:25">
      <c r="Y7253" s="176"/>
    </row>
    <row r="7254" spans="25:25">
      <c r="Y7254" s="176"/>
    </row>
    <row r="7255" spans="25:25">
      <c r="Y7255" s="176"/>
    </row>
    <row r="7256" spans="25:25">
      <c r="Y7256" s="176"/>
    </row>
    <row r="7257" spans="25:25">
      <c r="Y7257" s="176"/>
    </row>
    <row r="7258" spans="25:25">
      <c r="Y7258" s="176"/>
    </row>
    <row r="7259" spans="25:25">
      <c r="Y7259" s="176"/>
    </row>
    <row r="7260" spans="25:25">
      <c r="Y7260" s="176"/>
    </row>
    <row r="7261" spans="25:25">
      <c r="Y7261" s="176"/>
    </row>
    <row r="7262" spans="25:25">
      <c r="Y7262" s="176"/>
    </row>
    <row r="7263" spans="25:25">
      <c r="Y7263" s="176"/>
    </row>
    <row r="7264" spans="25:25">
      <c r="Y7264" s="176"/>
    </row>
    <row r="7265" spans="25:25">
      <c r="Y7265" s="176"/>
    </row>
    <row r="7266" spans="25:25">
      <c r="Y7266" s="176"/>
    </row>
    <row r="7267" spans="25:25">
      <c r="Y7267" s="176"/>
    </row>
    <row r="7268" spans="25:25">
      <c r="Y7268" s="176"/>
    </row>
    <row r="7269" spans="25:25">
      <c r="Y7269" s="176"/>
    </row>
    <row r="7270" spans="25:25">
      <c r="Y7270" s="176"/>
    </row>
    <row r="7271" spans="25:25">
      <c r="Y7271" s="176"/>
    </row>
    <row r="7272" spans="25:25">
      <c r="Y7272" s="176"/>
    </row>
    <row r="7273" spans="25:25">
      <c r="Y7273" s="176"/>
    </row>
    <row r="7274" spans="25:25">
      <c r="Y7274" s="176"/>
    </row>
    <row r="7275" spans="25:25">
      <c r="Y7275" s="176"/>
    </row>
    <row r="7276" spans="25:25">
      <c r="Y7276" s="176"/>
    </row>
    <row r="7277" spans="25:25">
      <c r="Y7277" s="176"/>
    </row>
    <row r="7278" spans="25:25">
      <c r="Y7278" s="176"/>
    </row>
    <row r="7279" spans="25:25">
      <c r="Y7279" s="176"/>
    </row>
    <row r="7280" spans="25:25">
      <c r="Y7280" s="176"/>
    </row>
    <row r="7281" spans="25:25">
      <c r="Y7281" s="176"/>
    </row>
    <row r="7282" spans="25:25">
      <c r="Y7282" s="176"/>
    </row>
    <row r="7283" spans="25:25">
      <c r="Y7283" s="176"/>
    </row>
    <row r="7284" spans="25:25">
      <c r="Y7284" s="176"/>
    </row>
    <row r="7285" spans="25:25">
      <c r="Y7285" s="176"/>
    </row>
    <row r="7286" spans="25:25">
      <c r="Y7286" s="176"/>
    </row>
    <row r="7287" spans="25:25">
      <c r="Y7287" s="176"/>
    </row>
    <row r="7288" spans="25:25">
      <c r="Y7288" s="176"/>
    </row>
    <row r="7289" spans="25:25">
      <c r="Y7289" s="176"/>
    </row>
    <row r="7290" spans="25:25">
      <c r="Y7290" s="176"/>
    </row>
    <row r="7291" spans="25:25">
      <c r="Y7291" s="176"/>
    </row>
    <row r="7292" spans="25:25">
      <c r="Y7292" s="176"/>
    </row>
    <row r="7293" spans="25:25">
      <c r="Y7293" s="176"/>
    </row>
    <row r="7294" spans="25:25">
      <c r="Y7294" s="176"/>
    </row>
    <row r="7295" spans="25:25">
      <c r="Y7295" s="176"/>
    </row>
    <row r="7296" spans="25:25">
      <c r="Y7296" s="176"/>
    </row>
    <row r="7297" spans="25:25">
      <c r="Y7297" s="176"/>
    </row>
    <row r="7298" spans="25:25">
      <c r="Y7298" s="176"/>
    </row>
    <row r="7299" spans="25:25">
      <c r="Y7299" s="176"/>
    </row>
    <row r="7300" spans="25:25">
      <c r="Y7300" s="176"/>
    </row>
    <row r="7301" spans="25:25">
      <c r="Y7301" s="176"/>
    </row>
    <row r="7302" spans="25:25">
      <c r="Y7302" s="176"/>
    </row>
    <row r="7303" spans="25:25">
      <c r="Y7303" s="176"/>
    </row>
    <row r="7304" spans="25:25">
      <c r="Y7304" s="176"/>
    </row>
    <row r="7305" spans="25:25">
      <c r="Y7305" s="176"/>
    </row>
    <row r="7306" spans="25:25">
      <c r="Y7306" s="176"/>
    </row>
    <row r="7307" spans="25:25">
      <c r="Y7307" s="176"/>
    </row>
    <row r="7308" spans="25:25">
      <c r="Y7308" s="176"/>
    </row>
    <row r="7309" spans="25:25">
      <c r="Y7309" s="176"/>
    </row>
    <row r="7310" spans="25:25">
      <c r="Y7310" s="176"/>
    </row>
    <row r="7311" spans="25:25">
      <c r="Y7311" s="176"/>
    </row>
    <row r="7312" spans="25:25">
      <c r="Y7312" s="176"/>
    </row>
    <row r="7313" spans="25:25">
      <c r="Y7313" s="176"/>
    </row>
    <row r="7314" spans="25:25">
      <c r="Y7314" s="176"/>
    </row>
    <row r="7315" spans="25:25">
      <c r="Y7315" s="176"/>
    </row>
    <row r="7316" spans="25:25">
      <c r="Y7316" s="176"/>
    </row>
    <row r="7317" spans="25:25">
      <c r="Y7317" s="176"/>
    </row>
    <row r="7318" spans="25:25">
      <c r="Y7318" s="176"/>
    </row>
    <row r="7319" spans="25:25">
      <c r="Y7319" s="176"/>
    </row>
    <row r="7320" spans="25:25">
      <c r="Y7320" s="176"/>
    </row>
    <row r="7321" spans="25:25">
      <c r="Y7321" s="176"/>
    </row>
    <row r="7322" spans="25:25">
      <c r="Y7322" s="176"/>
    </row>
    <row r="7323" spans="25:25">
      <c r="Y7323" s="176"/>
    </row>
    <row r="7324" spans="25:25">
      <c r="Y7324" s="176"/>
    </row>
    <row r="7325" spans="25:25">
      <c r="Y7325" s="176"/>
    </row>
    <row r="7326" spans="25:25">
      <c r="Y7326" s="176"/>
    </row>
    <row r="7327" spans="25:25">
      <c r="Y7327" s="176"/>
    </row>
    <row r="7328" spans="25:25">
      <c r="Y7328" s="176"/>
    </row>
    <row r="7329" spans="25:25">
      <c r="Y7329" s="176"/>
    </row>
    <row r="7330" spans="25:25">
      <c r="Y7330" s="176"/>
    </row>
    <row r="7331" spans="25:25">
      <c r="Y7331" s="176"/>
    </row>
    <row r="7332" spans="25:25">
      <c r="Y7332" s="176"/>
    </row>
    <row r="7333" spans="25:25">
      <c r="Y7333" s="176"/>
    </row>
    <row r="7334" spans="25:25">
      <c r="Y7334" s="176"/>
    </row>
    <row r="7335" spans="25:25">
      <c r="Y7335" s="176"/>
    </row>
    <row r="7336" spans="25:25">
      <c r="Y7336" s="176"/>
    </row>
    <row r="7337" spans="25:25">
      <c r="Y7337" s="176"/>
    </row>
    <row r="7338" spans="25:25">
      <c r="Y7338" s="176"/>
    </row>
    <row r="7339" spans="25:25">
      <c r="Y7339" s="176"/>
    </row>
    <row r="7340" spans="25:25">
      <c r="Y7340" s="176"/>
    </row>
    <row r="7341" spans="25:25">
      <c r="Y7341" s="176"/>
    </row>
    <row r="7342" spans="25:25">
      <c r="Y7342" s="176"/>
    </row>
    <row r="7343" spans="25:25">
      <c r="Y7343" s="176"/>
    </row>
    <row r="7344" spans="25:25">
      <c r="Y7344" s="176"/>
    </row>
    <row r="7345" spans="25:25">
      <c r="Y7345" s="176"/>
    </row>
    <row r="7346" spans="25:25">
      <c r="Y7346" s="176"/>
    </row>
    <row r="7347" spans="25:25">
      <c r="Y7347" s="176"/>
    </row>
    <row r="7348" spans="25:25">
      <c r="Y7348" s="176"/>
    </row>
    <row r="7349" spans="25:25">
      <c r="Y7349" s="176"/>
    </row>
    <row r="7350" spans="25:25">
      <c r="Y7350" s="176"/>
    </row>
    <row r="7351" spans="25:25">
      <c r="Y7351" s="176"/>
    </row>
    <row r="7352" spans="25:25">
      <c r="Y7352" s="176"/>
    </row>
    <row r="7353" spans="25:25">
      <c r="Y7353" s="176"/>
    </row>
    <row r="7354" spans="25:25">
      <c r="Y7354" s="176"/>
    </row>
    <row r="7355" spans="25:25">
      <c r="Y7355" s="176"/>
    </row>
    <row r="7356" spans="25:25">
      <c r="Y7356" s="176"/>
    </row>
    <row r="7357" spans="25:25">
      <c r="Y7357" s="176"/>
    </row>
    <row r="7358" spans="25:25">
      <c r="Y7358" s="176"/>
    </row>
    <row r="7359" spans="25:25">
      <c r="Y7359" s="176"/>
    </row>
    <row r="7360" spans="25:25">
      <c r="Y7360" s="176"/>
    </row>
    <row r="7361" spans="25:25">
      <c r="Y7361" s="176"/>
    </row>
    <row r="7362" spans="25:25">
      <c r="Y7362" s="176"/>
    </row>
    <row r="7363" spans="25:25">
      <c r="Y7363" s="176"/>
    </row>
    <row r="7364" spans="25:25">
      <c r="Y7364" s="176"/>
    </row>
    <row r="7365" spans="25:25">
      <c r="Y7365" s="176"/>
    </row>
    <row r="7366" spans="25:25">
      <c r="Y7366" s="176"/>
    </row>
    <row r="7367" spans="25:25">
      <c r="Y7367" s="176"/>
    </row>
    <row r="7368" spans="25:25">
      <c r="Y7368" s="176"/>
    </row>
    <row r="7369" spans="25:25">
      <c r="Y7369" s="176"/>
    </row>
    <row r="7370" spans="25:25">
      <c r="Y7370" s="176"/>
    </row>
    <row r="7371" spans="25:25">
      <c r="Y7371" s="176"/>
    </row>
    <row r="7372" spans="25:25">
      <c r="Y7372" s="176"/>
    </row>
    <row r="7373" spans="25:25">
      <c r="Y7373" s="176"/>
    </row>
    <row r="7374" spans="25:25">
      <c r="Y7374" s="176"/>
    </row>
    <row r="7375" spans="25:25">
      <c r="Y7375" s="176"/>
    </row>
    <row r="7376" spans="25:25">
      <c r="Y7376" s="176"/>
    </row>
    <row r="7377" spans="25:25">
      <c r="Y7377" s="176"/>
    </row>
    <row r="7378" spans="25:25">
      <c r="Y7378" s="176"/>
    </row>
    <row r="7379" spans="25:25">
      <c r="Y7379" s="176"/>
    </row>
    <row r="7380" spans="25:25">
      <c r="Y7380" s="176"/>
    </row>
    <row r="7381" spans="25:25">
      <c r="Y7381" s="176"/>
    </row>
    <row r="7382" spans="25:25">
      <c r="Y7382" s="176"/>
    </row>
    <row r="7383" spans="25:25">
      <c r="Y7383" s="176"/>
    </row>
    <row r="7384" spans="25:25">
      <c r="Y7384" s="176"/>
    </row>
    <row r="7385" spans="25:25">
      <c r="Y7385" s="176"/>
    </row>
    <row r="7386" spans="25:25">
      <c r="Y7386" s="176"/>
    </row>
    <row r="7387" spans="25:25">
      <c r="Y7387" s="176"/>
    </row>
    <row r="7388" spans="25:25">
      <c r="Y7388" s="176"/>
    </row>
    <row r="7389" spans="25:25">
      <c r="Y7389" s="176"/>
    </row>
    <row r="7390" spans="25:25">
      <c r="Y7390" s="176"/>
    </row>
    <row r="7391" spans="25:25">
      <c r="Y7391" s="176"/>
    </row>
    <row r="7392" spans="25:25">
      <c r="Y7392" s="176"/>
    </row>
    <row r="7393" spans="25:25">
      <c r="Y7393" s="176"/>
    </row>
    <row r="7394" spans="25:25">
      <c r="Y7394" s="176"/>
    </row>
    <row r="7395" spans="25:25">
      <c r="Y7395" s="176"/>
    </row>
    <row r="7396" spans="25:25">
      <c r="Y7396" s="176"/>
    </row>
    <row r="7397" spans="25:25">
      <c r="Y7397" s="176"/>
    </row>
    <row r="7398" spans="25:25">
      <c r="Y7398" s="176"/>
    </row>
    <row r="7399" spans="25:25">
      <c r="Y7399" s="176"/>
    </row>
    <row r="7400" spans="25:25">
      <c r="Y7400" s="176"/>
    </row>
    <row r="7401" spans="25:25">
      <c r="Y7401" s="176"/>
    </row>
    <row r="7402" spans="25:25">
      <c r="Y7402" s="176"/>
    </row>
    <row r="7403" spans="25:25">
      <c r="Y7403" s="176"/>
    </row>
    <row r="7404" spans="25:25">
      <c r="Y7404" s="176"/>
    </row>
    <row r="7405" spans="25:25">
      <c r="Y7405" s="176"/>
    </row>
    <row r="7406" spans="25:25">
      <c r="Y7406" s="176"/>
    </row>
    <row r="7407" spans="25:25">
      <c r="Y7407" s="176"/>
    </row>
    <row r="7408" spans="25:25">
      <c r="Y7408" s="176"/>
    </row>
    <row r="7409" spans="25:25">
      <c r="Y7409" s="176"/>
    </row>
    <row r="7410" spans="25:25">
      <c r="Y7410" s="176"/>
    </row>
    <row r="7411" spans="25:25">
      <c r="Y7411" s="176"/>
    </row>
    <row r="7412" spans="25:25">
      <c r="Y7412" s="176"/>
    </row>
    <row r="7413" spans="25:25">
      <c r="Y7413" s="176"/>
    </row>
    <row r="7414" spans="25:25">
      <c r="Y7414" s="176"/>
    </row>
    <row r="7415" spans="25:25">
      <c r="Y7415" s="176"/>
    </row>
    <row r="7416" spans="25:25">
      <c r="Y7416" s="176"/>
    </row>
    <row r="7417" spans="25:25">
      <c r="Y7417" s="176"/>
    </row>
    <row r="7418" spans="25:25">
      <c r="Y7418" s="176"/>
    </row>
    <row r="7419" spans="25:25">
      <c r="Y7419" s="176"/>
    </row>
    <row r="7420" spans="25:25">
      <c r="Y7420" s="176"/>
    </row>
    <row r="7421" spans="25:25">
      <c r="Y7421" s="176"/>
    </row>
    <row r="7422" spans="25:25">
      <c r="Y7422" s="176"/>
    </row>
    <row r="7423" spans="25:25">
      <c r="Y7423" s="176"/>
    </row>
    <row r="7424" spans="25:25">
      <c r="Y7424" s="176"/>
    </row>
    <row r="7425" spans="25:25">
      <c r="Y7425" s="176"/>
    </row>
    <row r="7426" spans="25:25">
      <c r="Y7426" s="176"/>
    </row>
    <row r="7427" spans="25:25">
      <c r="Y7427" s="176"/>
    </row>
    <row r="7428" spans="25:25">
      <c r="Y7428" s="176"/>
    </row>
    <row r="7429" spans="25:25">
      <c r="Y7429" s="176"/>
    </row>
    <row r="7430" spans="25:25">
      <c r="Y7430" s="176"/>
    </row>
    <row r="7431" spans="25:25">
      <c r="Y7431" s="176"/>
    </row>
    <row r="7432" spans="25:25">
      <c r="Y7432" s="176"/>
    </row>
    <row r="7433" spans="25:25">
      <c r="Y7433" s="176"/>
    </row>
    <row r="7434" spans="25:25">
      <c r="Y7434" s="176"/>
    </row>
    <row r="7435" spans="25:25">
      <c r="Y7435" s="176"/>
    </row>
    <row r="7436" spans="25:25">
      <c r="Y7436" s="176"/>
    </row>
    <row r="7437" spans="25:25">
      <c r="Y7437" s="176"/>
    </row>
    <row r="7438" spans="25:25">
      <c r="Y7438" s="176"/>
    </row>
    <row r="7439" spans="25:25">
      <c r="Y7439" s="176"/>
    </row>
    <row r="7440" spans="25:25">
      <c r="Y7440" s="176"/>
    </row>
    <row r="7441" spans="25:25">
      <c r="Y7441" s="176"/>
    </row>
    <row r="7442" spans="25:25">
      <c r="Y7442" s="176"/>
    </row>
    <row r="7443" spans="25:25">
      <c r="Y7443" s="176"/>
    </row>
    <row r="7444" spans="25:25">
      <c r="Y7444" s="176"/>
    </row>
    <row r="7445" spans="25:25">
      <c r="Y7445" s="176"/>
    </row>
    <row r="7446" spans="25:25">
      <c r="Y7446" s="176"/>
    </row>
    <row r="7447" spans="25:25">
      <c r="Y7447" s="176"/>
    </row>
    <row r="7448" spans="25:25">
      <c r="Y7448" s="176"/>
    </row>
    <row r="7449" spans="25:25">
      <c r="Y7449" s="176"/>
    </row>
    <row r="7450" spans="25:25">
      <c r="Y7450" s="176"/>
    </row>
    <row r="7451" spans="25:25">
      <c r="Y7451" s="176"/>
    </row>
    <row r="7452" spans="25:25">
      <c r="Y7452" s="176"/>
    </row>
    <row r="7453" spans="25:25">
      <c r="Y7453" s="176"/>
    </row>
    <row r="7454" spans="25:25">
      <c r="Y7454" s="176"/>
    </row>
    <row r="7455" spans="25:25">
      <c r="Y7455" s="176"/>
    </row>
    <row r="7456" spans="25:25">
      <c r="Y7456" s="176"/>
    </row>
    <row r="7457" spans="25:25">
      <c r="Y7457" s="176"/>
    </row>
    <row r="7458" spans="25:25">
      <c r="Y7458" s="176"/>
    </row>
    <row r="7459" spans="25:25">
      <c r="Y7459" s="176"/>
    </row>
    <row r="7460" spans="25:25">
      <c r="Y7460" s="176"/>
    </row>
    <row r="7461" spans="25:25">
      <c r="Y7461" s="176"/>
    </row>
    <row r="7462" spans="25:25">
      <c r="Y7462" s="176"/>
    </row>
    <row r="7463" spans="25:25">
      <c r="Y7463" s="176"/>
    </row>
    <row r="7464" spans="25:25">
      <c r="Y7464" s="176"/>
    </row>
    <row r="7465" spans="25:25">
      <c r="Y7465" s="176"/>
    </row>
    <row r="7466" spans="25:25">
      <c r="Y7466" s="176"/>
    </row>
    <row r="7467" spans="25:25">
      <c r="Y7467" s="176"/>
    </row>
    <row r="7468" spans="25:25">
      <c r="Y7468" s="176"/>
    </row>
    <row r="7469" spans="25:25">
      <c r="Y7469" s="176"/>
    </row>
    <row r="7470" spans="25:25">
      <c r="Y7470" s="176"/>
    </row>
    <row r="7471" spans="25:25">
      <c r="Y7471" s="176"/>
    </row>
    <row r="7472" spans="25:25">
      <c r="Y7472" s="176"/>
    </row>
    <row r="7473" spans="25:25">
      <c r="Y7473" s="176"/>
    </row>
    <row r="7474" spans="25:25">
      <c r="Y7474" s="176"/>
    </row>
    <row r="7475" spans="25:25">
      <c r="Y7475" s="176"/>
    </row>
    <row r="7476" spans="25:25">
      <c r="Y7476" s="176"/>
    </row>
    <row r="7477" spans="25:25">
      <c r="Y7477" s="176"/>
    </row>
    <row r="7478" spans="25:25">
      <c r="Y7478" s="176"/>
    </row>
    <row r="7479" spans="25:25">
      <c r="Y7479" s="176"/>
    </row>
    <row r="7480" spans="25:25">
      <c r="Y7480" s="176"/>
    </row>
    <row r="7481" spans="25:25">
      <c r="Y7481" s="176"/>
    </row>
    <row r="7482" spans="25:25">
      <c r="Y7482" s="176"/>
    </row>
    <row r="7483" spans="25:25">
      <c r="Y7483" s="176"/>
    </row>
    <row r="7484" spans="25:25">
      <c r="Y7484" s="176"/>
    </row>
    <row r="7485" spans="25:25">
      <c r="Y7485" s="176"/>
    </row>
    <row r="7486" spans="25:25">
      <c r="Y7486" s="176"/>
    </row>
    <row r="7487" spans="25:25">
      <c r="Y7487" s="176"/>
    </row>
    <row r="7488" spans="25:25">
      <c r="Y7488" s="176"/>
    </row>
    <row r="7489" spans="25:25">
      <c r="Y7489" s="176"/>
    </row>
    <row r="7490" spans="25:25">
      <c r="Y7490" s="176"/>
    </row>
    <row r="7491" spans="25:25">
      <c r="Y7491" s="176"/>
    </row>
    <row r="7492" spans="25:25">
      <c r="Y7492" s="176"/>
    </row>
    <row r="7493" spans="25:25">
      <c r="Y7493" s="176"/>
    </row>
    <row r="7494" spans="25:25">
      <c r="Y7494" s="176"/>
    </row>
    <row r="7495" spans="25:25">
      <c r="Y7495" s="176"/>
    </row>
    <row r="7496" spans="25:25">
      <c r="Y7496" s="176"/>
    </row>
    <row r="7497" spans="25:25">
      <c r="Y7497" s="176"/>
    </row>
    <row r="7498" spans="25:25">
      <c r="Y7498" s="176"/>
    </row>
    <row r="7499" spans="25:25">
      <c r="Y7499" s="176"/>
    </row>
    <row r="7500" spans="25:25">
      <c r="Y7500" s="176"/>
    </row>
    <row r="7501" spans="25:25">
      <c r="Y7501" s="176"/>
    </row>
    <row r="7502" spans="25:25">
      <c r="Y7502" s="176"/>
    </row>
    <row r="7503" spans="25:25">
      <c r="Y7503" s="176"/>
    </row>
    <row r="7504" spans="25:25">
      <c r="Y7504" s="176"/>
    </row>
    <row r="7505" spans="25:25">
      <c r="Y7505" s="176"/>
    </row>
    <row r="7506" spans="25:25">
      <c r="Y7506" s="176"/>
    </row>
    <row r="7507" spans="25:25">
      <c r="Y7507" s="176"/>
    </row>
    <row r="7508" spans="25:25">
      <c r="Y7508" s="176"/>
    </row>
    <row r="7509" spans="25:25">
      <c r="Y7509" s="176"/>
    </row>
    <row r="7510" spans="25:25">
      <c r="Y7510" s="176"/>
    </row>
    <row r="7511" spans="25:25">
      <c r="Y7511" s="176"/>
    </row>
    <row r="7512" spans="25:25">
      <c r="Y7512" s="176"/>
    </row>
    <row r="7513" spans="25:25">
      <c r="Y7513" s="176"/>
    </row>
    <row r="7514" spans="25:25">
      <c r="Y7514" s="176"/>
    </row>
    <row r="7515" spans="25:25">
      <c r="Y7515" s="176"/>
    </row>
    <row r="7516" spans="25:25">
      <c r="Y7516" s="176"/>
    </row>
    <row r="7517" spans="25:25">
      <c r="Y7517" s="176"/>
    </row>
    <row r="7518" spans="25:25">
      <c r="Y7518" s="176"/>
    </row>
    <row r="7519" spans="25:25">
      <c r="Y7519" s="176"/>
    </row>
    <row r="7520" spans="25:25">
      <c r="Y7520" s="176"/>
    </row>
    <row r="7521" spans="25:25">
      <c r="Y7521" s="176"/>
    </row>
    <row r="7522" spans="25:25">
      <c r="Y7522" s="176"/>
    </row>
    <row r="7523" spans="25:25">
      <c r="Y7523" s="176"/>
    </row>
    <row r="7524" spans="25:25">
      <c r="Y7524" s="176"/>
    </row>
    <row r="7525" spans="25:25">
      <c r="Y7525" s="176"/>
    </row>
    <row r="7526" spans="25:25">
      <c r="Y7526" s="176"/>
    </row>
    <row r="7527" spans="25:25">
      <c r="Y7527" s="176"/>
    </row>
    <row r="7528" spans="25:25">
      <c r="Y7528" s="176"/>
    </row>
    <row r="7529" spans="25:25">
      <c r="Y7529" s="176"/>
    </row>
    <row r="7530" spans="25:25">
      <c r="Y7530" s="176"/>
    </row>
    <row r="7531" spans="25:25">
      <c r="Y7531" s="176"/>
    </row>
    <row r="7532" spans="25:25">
      <c r="Y7532" s="176"/>
    </row>
    <row r="7533" spans="25:25">
      <c r="Y7533" s="176"/>
    </row>
    <row r="7534" spans="25:25">
      <c r="Y7534" s="176"/>
    </row>
    <row r="7535" spans="25:25">
      <c r="Y7535" s="176"/>
    </row>
    <row r="7536" spans="25:25">
      <c r="Y7536" s="176"/>
    </row>
    <row r="7537" spans="25:25">
      <c r="Y7537" s="176"/>
    </row>
    <row r="7538" spans="25:25">
      <c r="Y7538" s="176"/>
    </row>
    <row r="7539" spans="25:25">
      <c r="Y7539" s="176"/>
    </row>
    <row r="7540" spans="25:25">
      <c r="Y7540" s="176"/>
    </row>
    <row r="7541" spans="25:25">
      <c r="Y7541" s="176"/>
    </row>
    <row r="7542" spans="25:25">
      <c r="Y7542" s="176"/>
    </row>
    <row r="7543" spans="25:25">
      <c r="Y7543" s="176"/>
    </row>
    <row r="7544" spans="25:25">
      <c r="Y7544" s="176"/>
    </row>
    <row r="7545" spans="25:25">
      <c r="Y7545" s="176"/>
    </row>
    <row r="7546" spans="25:25">
      <c r="Y7546" s="176"/>
    </row>
    <row r="7547" spans="25:25">
      <c r="Y7547" s="176"/>
    </row>
    <row r="7548" spans="25:25">
      <c r="Y7548" s="176"/>
    </row>
    <row r="7549" spans="25:25">
      <c r="Y7549" s="176"/>
    </row>
    <row r="7550" spans="25:25">
      <c r="Y7550" s="176"/>
    </row>
    <row r="7551" spans="25:25">
      <c r="Y7551" s="176"/>
    </row>
    <row r="7552" spans="25:25">
      <c r="Y7552" s="176"/>
    </row>
    <row r="7553" spans="25:25">
      <c r="Y7553" s="176"/>
    </row>
    <row r="7554" spans="25:25">
      <c r="Y7554" s="176"/>
    </row>
    <row r="7555" spans="25:25">
      <c r="Y7555" s="176"/>
    </row>
    <row r="7556" spans="25:25">
      <c r="Y7556" s="176"/>
    </row>
    <row r="7557" spans="25:25">
      <c r="Y7557" s="176"/>
    </row>
    <row r="7558" spans="25:25">
      <c r="Y7558" s="176"/>
    </row>
    <row r="7559" spans="25:25">
      <c r="Y7559" s="176"/>
    </row>
    <row r="7560" spans="25:25">
      <c r="Y7560" s="176"/>
    </row>
    <row r="7561" spans="25:25">
      <c r="Y7561" s="176"/>
    </row>
    <row r="7562" spans="25:25">
      <c r="Y7562" s="176"/>
    </row>
    <row r="7563" spans="25:25">
      <c r="Y7563" s="176"/>
    </row>
    <row r="7564" spans="25:25">
      <c r="Y7564" s="176"/>
    </row>
    <row r="7565" spans="25:25">
      <c r="Y7565" s="176"/>
    </row>
    <row r="7566" spans="25:25">
      <c r="Y7566" s="176"/>
    </row>
    <row r="7567" spans="25:25">
      <c r="Y7567" s="176"/>
    </row>
    <row r="7568" spans="25:25">
      <c r="Y7568" s="176"/>
    </row>
    <row r="7569" spans="25:25">
      <c r="Y7569" s="176"/>
    </row>
    <row r="7570" spans="25:25">
      <c r="Y7570" s="176"/>
    </row>
    <row r="7571" spans="25:25">
      <c r="Y7571" s="176"/>
    </row>
    <row r="7572" spans="25:25">
      <c r="Y7572" s="176"/>
    </row>
    <row r="7573" spans="25:25">
      <c r="Y7573" s="176"/>
    </row>
    <row r="7574" spans="25:25">
      <c r="Y7574" s="176"/>
    </row>
    <row r="7575" spans="25:25">
      <c r="Y7575" s="176"/>
    </row>
    <row r="7576" spans="25:25">
      <c r="Y7576" s="176"/>
    </row>
    <row r="7577" spans="25:25">
      <c r="Y7577" s="176"/>
    </row>
    <row r="7578" spans="25:25">
      <c r="Y7578" s="176"/>
    </row>
    <row r="7579" spans="25:25">
      <c r="Y7579" s="176"/>
    </row>
    <row r="7580" spans="25:25">
      <c r="Y7580" s="176"/>
    </row>
    <row r="7581" spans="25:25">
      <c r="Y7581" s="176"/>
    </row>
    <row r="7582" spans="25:25">
      <c r="Y7582" s="176"/>
    </row>
    <row r="7583" spans="25:25">
      <c r="Y7583" s="176"/>
    </row>
    <row r="7584" spans="25:25">
      <c r="Y7584" s="176"/>
    </row>
    <row r="7585" spans="25:25">
      <c r="Y7585" s="176"/>
    </row>
    <row r="7586" spans="25:25">
      <c r="Y7586" s="176"/>
    </row>
    <row r="7587" spans="25:25">
      <c r="Y7587" s="176"/>
    </row>
    <row r="7588" spans="25:25">
      <c r="Y7588" s="176"/>
    </row>
    <row r="7589" spans="25:25">
      <c r="Y7589" s="176"/>
    </row>
    <row r="7590" spans="25:25">
      <c r="Y7590" s="176"/>
    </row>
    <row r="7591" spans="25:25">
      <c r="Y7591" s="176"/>
    </row>
    <row r="7592" spans="25:25">
      <c r="Y7592" s="176"/>
    </row>
    <row r="7593" spans="25:25">
      <c r="Y7593" s="176"/>
    </row>
    <row r="7594" spans="25:25">
      <c r="Y7594" s="176"/>
    </row>
    <row r="7595" spans="25:25">
      <c r="Y7595" s="176"/>
    </row>
    <row r="7596" spans="25:25">
      <c r="Y7596" s="176"/>
    </row>
    <row r="7597" spans="25:25">
      <c r="Y7597" s="176"/>
    </row>
    <row r="7598" spans="25:25">
      <c r="Y7598" s="176"/>
    </row>
    <row r="7599" spans="25:25">
      <c r="Y7599" s="176"/>
    </row>
    <row r="7600" spans="25:25">
      <c r="Y7600" s="176"/>
    </row>
    <row r="7601" spans="25:25">
      <c r="Y7601" s="176"/>
    </row>
    <row r="7602" spans="25:25">
      <c r="Y7602" s="176"/>
    </row>
    <row r="7603" spans="25:25">
      <c r="Y7603" s="176"/>
    </row>
    <row r="7604" spans="25:25">
      <c r="Y7604" s="176"/>
    </row>
    <row r="7605" spans="25:25">
      <c r="Y7605" s="176"/>
    </row>
    <row r="7606" spans="25:25">
      <c r="Y7606" s="176"/>
    </row>
    <row r="7607" spans="25:25">
      <c r="Y7607" s="176"/>
    </row>
    <row r="7608" spans="25:25">
      <c r="Y7608" s="176"/>
    </row>
    <row r="7609" spans="25:25">
      <c r="Y7609" s="176"/>
    </row>
    <row r="7610" spans="25:25">
      <c r="Y7610" s="176"/>
    </row>
    <row r="7611" spans="25:25">
      <c r="Y7611" s="176"/>
    </row>
    <row r="7612" spans="25:25">
      <c r="Y7612" s="176"/>
    </row>
    <row r="7613" spans="25:25">
      <c r="Y7613" s="176"/>
    </row>
    <row r="7614" spans="25:25">
      <c r="Y7614" s="176"/>
    </row>
    <row r="7615" spans="25:25">
      <c r="Y7615" s="176"/>
    </row>
    <row r="7616" spans="25:25">
      <c r="Y7616" s="176"/>
    </row>
    <row r="7617" spans="25:25">
      <c r="Y7617" s="176"/>
    </row>
    <row r="7618" spans="25:25">
      <c r="Y7618" s="176"/>
    </row>
    <row r="7619" spans="25:25">
      <c r="Y7619" s="176"/>
    </row>
    <row r="7620" spans="25:25">
      <c r="Y7620" s="176"/>
    </row>
    <row r="7621" spans="25:25">
      <c r="Y7621" s="176"/>
    </row>
    <row r="7622" spans="25:25">
      <c r="Y7622" s="176"/>
    </row>
    <row r="7623" spans="25:25">
      <c r="Y7623" s="176"/>
    </row>
    <row r="7624" spans="25:25">
      <c r="Y7624" s="176"/>
    </row>
    <row r="7625" spans="25:25">
      <c r="Y7625" s="176"/>
    </row>
    <row r="7626" spans="25:25">
      <c r="Y7626" s="176"/>
    </row>
    <row r="7627" spans="25:25">
      <c r="Y7627" s="176"/>
    </row>
    <row r="7628" spans="25:25">
      <c r="Y7628" s="176"/>
    </row>
    <row r="7629" spans="25:25">
      <c r="Y7629" s="176"/>
    </row>
    <row r="7630" spans="25:25">
      <c r="Y7630" s="176"/>
    </row>
    <row r="7631" spans="25:25">
      <c r="Y7631" s="176"/>
    </row>
    <row r="7632" spans="25:25">
      <c r="Y7632" s="176"/>
    </row>
    <row r="7633" spans="25:25">
      <c r="Y7633" s="176"/>
    </row>
    <row r="7634" spans="25:25">
      <c r="Y7634" s="176"/>
    </row>
    <row r="7635" spans="25:25">
      <c r="Y7635" s="176"/>
    </row>
    <row r="7636" spans="25:25">
      <c r="Y7636" s="176"/>
    </row>
    <row r="7637" spans="25:25">
      <c r="Y7637" s="176"/>
    </row>
    <row r="7638" spans="25:25">
      <c r="Y7638" s="176"/>
    </row>
    <row r="7639" spans="25:25">
      <c r="Y7639" s="176"/>
    </row>
    <row r="7640" spans="25:25">
      <c r="Y7640" s="176"/>
    </row>
    <row r="7641" spans="25:25">
      <c r="Y7641" s="176"/>
    </row>
    <row r="7642" spans="25:25">
      <c r="Y7642" s="176"/>
    </row>
    <row r="7643" spans="25:25">
      <c r="Y7643" s="176"/>
    </row>
    <row r="7644" spans="25:25">
      <c r="Y7644" s="176"/>
    </row>
    <row r="7645" spans="25:25">
      <c r="Y7645" s="176"/>
    </row>
    <row r="7646" spans="25:25">
      <c r="Y7646" s="176"/>
    </row>
    <row r="7647" spans="25:25">
      <c r="Y7647" s="176"/>
    </row>
    <row r="7648" spans="25:25">
      <c r="Y7648" s="176"/>
    </row>
    <row r="7649" spans="25:25">
      <c r="Y7649" s="176"/>
    </row>
    <row r="7650" spans="25:25">
      <c r="Y7650" s="176"/>
    </row>
    <row r="7651" spans="25:25">
      <c r="Y7651" s="176"/>
    </row>
    <row r="7652" spans="25:25">
      <c r="Y7652" s="176"/>
    </row>
    <row r="7653" spans="25:25">
      <c r="Y7653" s="176"/>
    </row>
    <row r="7654" spans="25:25">
      <c r="Y7654" s="176"/>
    </row>
    <row r="7655" spans="25:25">
      <c r="Y7655" s="176"/>
    </row>
    <row r="7656" spans="25:25">
      <c r="Y7656" s="176"/>
    </row>
    <row r="7657" spans="25:25">
      <c r="Y7657" s="176"/>
    </row>
    <row r="7658" spans="25:25">
      <c r="Y7658" s="176"/>
    </row>
    <row r="7659" spans="25:25">
      <c r="Y7659" s="176"/>
    </row>
    <row r="7660" spans="25:25">
      <c r="Y7660" s="176"/>
    </row>
    <row r="7661" spans="25:25">
      <c r="Y7661" s="176"/>
    </row>
    <row r="7662" spans="25:25">
      <c r="Y7662" s="176"/>
    </row>
    <row r="7663" spans="25:25">
      <c r="Y7663" s="176"/>
    </row>
    <row r="7664" spans="25:25">
      <c r="Y7664" s="176"/>
    </row>
    <row r="7665" spans="25:25">
      <c r="Y7665" s="176"/>
    </row>
    <row r="7666" spans="25:25">
      <c r="Y7666" s="176"/>
    </row>
    <row r="7667" spans="25:25">
      <c r="Y7667" s="176"/>
    </row>
    <row r="7668" spans="25:25">
      <c r="Y7668" s="176"/>
    </row>
    <row r="7669" spans="25:25">
      <c r="Y7669" s="176"/>
    </row>
    <row r="7670" spans="25:25">
      <c r="Y7670" s="176"/>
    </row>
    <row r="7671" spans="25:25">
      <c r="Y7671" s="176"/>
    </row>
    <row r="7672" spans="25:25">
      <c r="Y7672" s="176"/>
    </row>
    <row r="7673" spans="25:25">
      <c r="Y7673" s="176"/>
    </row>
    <row r="7674" spans="25:25">
      <c r="Y7674" s="176"/>
    </row>
    <row r="7675" spans="25:25">
      <c r="Y7675" s="176"/>
    </row>
    <row r="7676" spans="25:25">
      <c r="Y7676" s="176"/>
    </row>
    <row r="7677" spans="25:25">
      <c r="Y7677" s="176"/>
    </row>
    <row r="7678" spans="25:25">
      <c r="Y7678" s="176"/>
    </row>
    <row r="7679" spans="25:25">
      <c r="Y7679" s="176"/>
    </row>
    <row r="7680" spans="25:25">
      <c r="Y7680" s="176"/>
    </row>
    <row r="7681" spans="25:25">
      <c r="Y7681" s="176"/>
    </row>
    <row r="7682" spans="25:25">
      <c r="Y7682" s="176"/>
    </row>
    <row r="7683" spans="25:25">
      <c r="Y7683" s="176"/>
    </row>
    <row r="7684" spans="25:25">
      <c r="Y7684" s="176"/>
    </row>
    <row r="7685" spans="25:25">
      <c r="Y7685" s="176"/>
    </row>
    <row r="7686" spans="25:25">
      <c r="Y7686" s="176"/>
    </row>
    <row r="7687" spans="25:25">
      <c r="Y7687" s="176"/>
    </row>
    <row r="7688" spans="25:25">
      <c r="Y7688" s="176"/>
    </row>
    <row r="7689" spans="25:25">
      <c r="Y7689" s="176"/>
    </row>
    <row r="7690" spans="25:25">
      <c r="Y7690" s="176"/>
    </row>
    <row r="7691" spans="25:25">
      <c r="Y7691" s="176"/>
    </row>
    <row r="7692" spans="25:25">
      <c r="Y7692" s="176"/>
    </row>
    <row r="7693" spans="25:25">
      <c r="Y7693" s="176"/>
    </row>
    <row r="7694" spans="25:25">
      <c r="Y7694" s="176"/>
    </row>
    <row r="7695" spans="25:25">
      <c r="Y7695" s="176"/>
    </row>
    <row r="7696" spans="25:25">
      <c r="Y7696" s="176"/>
    </row>
    <row r="7697" spans="25:25">
      <c r="Y7697" s="176"/>
    </row>
    <row r="7698" spans="25:25">
      <c r="Y7698" s="176"/>
    </row>
    <row r="7699" spans="25:25">
      <c r="Y7699" s="176"/>
    </row>
    <row r="7700" spans="25:25">
      <c r="Y7700" s="176"/>
    </row>
    <row r="7701" spans="25:25">
      <c r="Y7701" s="176"/>
    </row>
    <row r="7702" spans="25:25">
      <c r="Y7702" s="176"/>
    </row>
    <row r="7703" spans="25:25">
      <c r="Y7703" s="176"/>
    </row>
    <row r="7704" spans="25:25">
      <c r="Y7704" s="176"/>
    </row>
    <row r="7705" spans="25:25">
      <c r="Y7705" s="176"/>
    </row>
    <row r="7706" spans="25:25">
      <c r="Y7706" s="176"/>
    </row>
    <row r="7707" spans="25:25">
      <c r="Y7707" s="176"/>
    </row>
    <row r="7708" spans="25:25">
      <c r="Y7708" s="176"/>
    </row>
    <row r="7709" spans="25:25">
      <c r="Y7709" s="176"/>
    </row>
    <row r="7710" spans="25:25">
      <c r="Y7710" s="176"/>
    </row>
    <row r="7711" spans="25:25">
      <c r="Y7711" s="176"/>
    </row>
    <row r="7712" spans="25:25">
      <c r="Y7712" s="176"/>
    </row>
    <row r="7713" spans="25:25">
      <c r="Y7713" s="176"/>
    </row>
    <row r="7714" spans="25:25">
      <c r="Y7714" s="176"/>
    </row>
    <row r="7715" spans="25:25">
      <c r="Y7715" s="176"/>
    </row>
    <row r="7716" spans="25:25">
      <c r="Y7716" s="176"/>
    </row>
    <row r="7717" spans="25:25">
      <c r="Y7717" s="176"/>
    </row>
    <row r="7718" spans="25:25">
      <c r="Y7718" s="176"/>
    </row>
    <row r="7719" spans="25:25">
      <c r="Y7719" s="176"/>
    </row>
    <row r="7720" spans="25:25">
      <c r="Y7720" s="176"/>
    </row>
    <row r="7721" spans="25:25">
      <c r="Y7721" s="176"/>
    </row>
    <row r="7722" spans="25:25">
      <c r="Y7722" s="176"/>
    </row>
    <row r="7723" spans="25:25">
      <c r="Y7723" s="176"/>
    </row>
    <row r="7724" spans="25:25">
      <c r="Y7724" s="176"/>
    </row>
    <row r="7725" spans="25:25">
      <c r="Y7725" s="176"/>
    </row>
    <row r="7726" spans="25:25">
      <c r="Y7726" s="176"/>
    </row>
    <row r="7727" spans="25:25">
      <c r="Y7727" s="176"/>
    </row>
    <row r="7728" spans="25:25">
      <c r="Y7728" s="176"/>
    </row>
    <row r="7729" spans="25:25">
      <c r="Y7729" s="176"/>
    </row>
    <row r="7730" spans="25:25">
      <c r="Y7730" s="176"/>
    </row>
    <row r="7731" spans="25:25">
      <c r="Y7731" s="176"/>
    </row>
    <row r="7732" spans="25:25">
      <c r="Y7732" s="176"/>
    </row>
    <row r="7733" spans="25:25">
      <c r="Y7733" s="176"/>
    </row>
    <row r="7734" spans="25:25">
      <c r="Y7734" s="176"/>
    </row>
    <row r="7735" spans="25:25">
      <c r="Y7735" s="176"/>
    </row>
    <row r="7736" spans="25:25">
      <c r="Y7736" s="176"/>
    </row>
    <row r="7737" spans="25:25">
      <c r="Y7737" s="176"/>
    </row>
    <row r="7738" spans="25:25">
      <c r="Y7738" s="176"/>
    </row>
    <row r="7739" spans="25:25">
      <c r="Y7739" s="176"/>
    </row>
    <row r="7740" spans="25:25">
      <c r="Y7740" s="176"/>
    </row>
    <row r="7741" spans="25:25">
      <c r="Y7741" s="176"/>
    </row>
    <row r="7742" spans="25:25">
      <c r="Y7742" s="176"/>
    </row>
    <row r="7743" spans="25:25">
      <c r="Y7743" s="176"/>
    </row>
    <row r="7744" spans="25:25">
      <c r="Y7744" s="176"/>
    </row>
    <row r="7745" spans="25:25">
      <c r="Y7745" s="176"/>
    </row>
    <row r="7746" spans="25:25">
      <c r="Y7746" s="176"/>
    </row>
    <row r="7747" spans="25:25">
      <c r="Y7747" s="176"/>
    </row>
    <row r="7748" spans="25:25">
      <c r="Y7748" s="176"/>
    </row>
    <row r="7749" spans="25:25">
      <c r="Y7749" s="176"/>
    </row>
    <row r="7750" spans="25:25">
      <c r="Y7750" s="176"/>
    </row>
    <row r="7751" spans="25:25">
      <c r="Y7751" s="176"/>
    </row>
    <row r="7752" spans="25:25">
      <c r="Y7752" s="176"/>
    </row>
    <row r="7753" spans="25:25">
      <c r="Y7753" s="176"/>
    </row>
    <row r="7754" spans="25:25">
      <c r="Y7754" s="176"/>
    </row>
    <row r="7755" spans="25:25">
      <c r="Y7755" s="176"/>
    </row>
    <row r="7756" spans="25:25">
      <c r="Y7756" s="176"/>
    </row>
    <row r="7757" spans="25:25">
      <c r="Y7757" s="176"/>
    </row>
    <row r="7758" spans="25:25">
      <c r="Y7758" s="176"/>
    </row>
    <row r="7759" spans="25:25">
      <c r="Y7759" s="176"/>
    </row>
    <row r="7760" spans="25:25">
      <c r="Y7760" s="176"/>
    </row>
    <row r="7761" spans="25:25">
      <c r="Y7761" s="176"/>
    </row>
    <row r="7762" spans="25:25">
      <c r="Y7762" s="176"/>
    </row>
    <row r="7763" spans="25:25">
      <c r="Y7763" s="176"/>
    </row>
    <row r="7764" spans="25:25">
      <c r="Y7764" s="176"/>
    </row>
    <row r="7765" spans="25:25">
      <c r="Y7765" s="176"/>
    </row>
    <row r="7766" spans="25:25">
      <c r="Y7766" s="176"/>
    </row>
    <row r="7767" spans="25:25">
      <c r="Y7767" s="176"/>
    </row>
    <row r="7768" spans="25:25">
      <c r="Y7768" s="176"/>
    </row>
    <row r="7769" spans="25:25">
      <c r="Y7769" s="176"/>
    </row>
    <row r="7770" spans="25:25">
      <c r="Y7770" s="176"/>
    </row>
    <row r="7771" spans="25:25">
      <c r="Y7771" s="176"/>
    </row>
    <row r="7772" spans="25:25">
      <c r="Y7772" s="176"/>
    </row>
    <row r="7773" spans="25:25">
      <c r="Y7773" s="176"/>
    </row>
    <row r="7774" spans="25:25">
      <c r="Y7774" s="176"/>
    </row>
    <row r="7775" spans="25:25">
      <c r="Y7775" s="176"/>
    </row>
    <row r="7776" spans="25:25">
      <c r="Y7776" s="176"/>
    </row>
    <row r="7777" spans="25:25">
      <c r="Y7777" s="176"/>
    </row>
    <row r="7778" spans="25:25">
      <c r="Y7778" s="176"/>
    </row>
    <row r="7779" spans="25:25">
      <c r="Y7779" s="176"/>
    </row>
    <row r="7780" spans="25:25">
      <c r="Y7780" s="176"/>
    </row>
    <row r="7781" spans="25:25">
      <c r="Y7781" s="176"/>
    </row>
    <row r="7782" spans="25:25">
      <c r="Y7782" s="176"/>
    </row>
    <row r="7783" spans="25:25">
      <c r="Y7783" s="176"/>
    </row>
    <row r="7784" spans="25:25">
      <c r="Y7784" s="176"/>
    </row>
    <row r="7785" spans="25:25">
      <c r="Y7785" s="176"/>
    </row>
    <row r="7786" spans="25:25">
      <c r="Y7786" s="176"/>
    </row>
    <row r="7787" spans="25:25">
      <c r="Y7787" s="176"/>
    </row>
    <row r="7788" spans="25:25">
      <c r="Y7788" s="176"/>
    </row>
    <row r="7789" spans="25:25">
      <c r="Y7789" s="176"/>
    </row>
    <row r="7790" spans="25:25">
      <c r="Y7790" s="176"/>
    </row>
    <row r="7791" spans="25:25">
      <c r="Y7791" s="176"/>
    </row>
    <row r="7792" spans="25:25">
      <c r="Y7792" s="176"/>
    </row>
    <row r="7793" spans="25:25">
      <c r="Y7793" s="176"/>
    </row>
    <row r="7794" spans="25:25">
      <c r="Y7794" s="176"/>
    </row>
    <row r="7795" spans="25:25">
      <c r="Y7795" s="176"/>
    </row>
    <row r="7796" spans="25:25">
      <c r="Y7796" s="176"/>
    </row>
    <row r="7797" spans="25:25">
      <c r="Y7797" s="176"/>
    </row>
    <row r="7798" spans="25:25">
      <c r="Y7798" s="176"/>
    </row>
    <row r="7799" spans="25:25">
      <c r="Y7799" s="176"/>
    </row>
    <row r="7800" spans="25:25">
      <c r="Y7800" s="176"/>
    </row>
    <row r="7801" spans="25:25">
      <c r="Y7801" s="176"/>
    </row>
    <row r="7802" spans="25:25">
      <c r="Y7802" s="176"/>
    </row>
    <row r="7803" spans="25:25">
      <c r="Y7803" s="176"/>
    </row>
    <row r="7804" spans="25:25">
      <c r="Y7804" s="176"/>
    </row>
    <row r="7805" spans="25:25">
      <c r="Y7805" s="176"/>
    </row>
    <row r="7806" spans="25:25">
      <c r="Y7806" s="176"/>
    </row>
    <row r="7807" spans="25:25">
      <c r="Y7807" s="176"/>
    </row>
    <row r="7808" spans="25:25">
      <c r="Y7808" s="176"/>
    </row>
    <row r="7809" spans="25:25">
      <c r="Y7809" s="176"/>
    </row>
    <row r="7810" spans="25:25">
      <c r="Y7810" s="176"/>
    </row>
    <row r="7811" spans="25:25">
      <c r="Y7811" s="176"/>
    </row>
    <row r="7812" spans="25:25">
      <c r="Y7812" s="176"/>
    </row>
    <row r="7813" spans="25:25">
      <c r="Y7813" s="176"/>
    </row>
    <row r="7814" spans="25:25">
      <c r="Y7814" s="176"/>
    </row>
    <row r="7815" spans="25:25">
      <c r="Y7815" s="176"/>
    </row>
    <row r="7816" spans="25:25">
      <c r="Y7816" s="176"/>
    </row>
    <row r="7817" spans="25:25">
      <c r="Y7817" s="176"/>
    </row>
    <row r="7818" spans="25:25">
      <c r="Y7818" s="176"/>
    </row>
    <row r="7819" spans="25:25">
      <c r="Y7819" s="176"/>
    </row>
    <row r="7820" spans="25:25">
      <c r="Y7820" s="176"/>
    </row>
    <row r="7821" spans="25:25">
      <c r="Y7821" s="176"/>
    </row>
    <row r="7822" spans="25:25">
      <c r="Y7822" s="176"/>
    </row>
    <row r="7823" spans="25:25">
      <c r="Y7823" s="176"/>
    </row>
    <row r="7824" spans="25:25">
      <c r="Y7824" s="176"/>
    </row>
    <row r="7825" spans="25:25">
      <c r="Y7825" s="176"/>
    </row>
    <row r="7826" spans="25:25">
      <c r="Y7826" s="176"/>
    </row>
    <row r="7827" spans="25:25">
      <c r="Y7827" s="176"/>
    </row>
    <row r="7828" spans="25:25">
      <c r="Y7828" s="176"/>
    </row>
    <row r="7829" spans="25:25">
      <c r="Y7829" s="176"/>
    </row>
    <row r="7830" spans="25:25">
      <c r="Y7830" s="176"/>
    </row>
    <row r="7831" spans="25:25">
      <c r="Y7831" s="176"/>
    </row>
    <row r="7832" spans="25:25">
      <c r="Y7832" s="176"/>
    </row>
    <row r="7833" spans="25:25">
      <c r="Y7833" s="176"/>
    </row>
    <row r="7834" spans="25:25">
      <c r="Y7834" s="176"/>
    </row>
    <row r="7835" spans="25:25">
      <c r="Y7835" s="176"/>
    </row>
    <row r="7836" spans="25:25">
      <c r="Y7836" s="176"/>
    </row>
    <row r="7837" spans="25:25">
      <c r="Y7837" s="176"/>
    </row>
    <row r="7838" spans="25:25">
      <c r="Y7838" s="176"/>
    </row>
    <row r="7839" spans="25:25">
      <c r="Y7839" s="176"/>
    </row>
    <row r="7840" spans="25:25">
      <c r="Y7840" s="176"/>
    </row>
    <row r="7841" spans="25:25">
      <c r="Y7841" s="176"/>
    </row>
    <row r="7842" spans="25:25">
      <c r="Y7842" s="176"/>
    </row>
    <row r="7843" spans="25:25">
      <c r="Y7843" s="176"/>
    </row>
    <row r="7844" spans="25:25">
      <c r="Y7844" s="176"/>
    </row>
    <row r="7845" spans="25:25">
      <c r="Y7845" s="176"/>
    </row>
    <row r="7846" spans="25:25">
      <c r="Y7846" s="176"/>
    </row>
    <row r="7847" spans="25:25">
      <c r="Y7847" s="176"/>
    </row>
    <row r="7848" spans="25:25">
      <c r="Y7848" s="176"/>
    </row>
    <row r="7849" spans="25:25">
      <c r="Y7849" s="176"/>
    </row>
    <row r="7850" spans="25:25">
      <c r="Y7850" s="176"/>
    </row>
    <row r="7851" spans="25:25">
      <c r="Y7851" s="176"/>
    </row>
    <row r="7852" spans="25:25">
      <c r="Y7852" s="176"/>
    </row>
    <row r="7853" spans="25:25">
      <c r="Y7853" s="176"/>
    </row>
    <row r="7854" spans="25:25">
      <c r="Y7854" s="176"/>
    </row>
    <row r="7855" spans="25:25">
      <c r="Y7855" s="176"/>
    </row>
    <row r="7856" spans="25:25">
      <c r="Y7856" s="176"/>
    </row>
    <row r="7857" spans="25:25">
      <c r="Y7857" s="176"/>
    </row>
    <row r="7858" spans="25:25">
      <c r="Y7858" s="176"/>
    </row>
    <row r="7859" spans="25:25">
      <c r="Y7859" s="176"/>
    </row>
    <row r="7860" spans="25:25">
      <c r="Y7860" s="176"/>
    </row>
    <row r="7861" spans="25:25">
      <c r="Y7861" s="176"/>
    </row>
    <row r="7862" spans="25:25">
      <c r="Y7862" s="176"/>
    </row>
    <row r="7863" spans="25:25">
      <c r="Y7863" s="176"/>
    </row>
    <row r="7864" spans="25:25">
      <c r="Y7864" s="176"/>
    </row>
    <row r="7865" spans="25:25">
      <c r="Y7865" s="176"/>
    </row>
    <row r="7866" spans="25:25">
      <c r="Y7866" s="176"/>
    </row>
    <row r="7867" spans="25:25">
      <c r="Y7867" s="176"/>
    </row>
    <row r="7868" spans="25:25">
      <c r="Y7868" s="176"/>
    </row>
    <row r="7869" spans="25:25">
      <c r="Y7869" s="176"/>
    </row>
    <row r="7870" spans="25:25">
      <c r="Y7870" s="176"/>
    </row>
    <row r="7871" spans="25:25">
      <c r="Y7871" s="176"/>
    </row>
    <row r="7872" spans="25:25">
      <c r="Y7872" s="176"/>
    </row>
    <row r="7873" spans="25:25">
      <c r="Y7873" s="176"/>
    </row>
    <row r="7874" spans="25:25">
      <c r="Y7874" s="176"/>
    </row>
    <row r="7875" spans="25:25">
      <c r="Y7875" s="176"/>
    </row>
    <row r="7876" spans="25:25">
      <c r="Y7876" s="176"/>
    </row>
    <row r="7877" spans="25:25">
      <c r="Y7877" s="176"/>
    </row>
    <row r="7878" spans="25:25">
      <c r="Y7878" s="176"/>
    </row>
    <row r="7879" spans="25:25">
      <c r="Y7879" s="176"/>
    </row>
    <row r="7880" spans="25:25">
      <c r="Y7880" s="176"/>
    </row>
    <row r="7881" spans="25:25">
      <c r="Y7881" s="176"/>
    </row>
    <row r="7882" spans="25:25">
      <c r="Y7882" s="176"/>
    </row>
    <row r="7883" spans="25:25">
      <c r="Y7883" s="176"/>
    </row>
    <row r="7884" spans="25:25">
      <c r="Y7884" s="176"/>
    </row>
    <row r="7885" spans="25:25">
      <c r="Y7885" s="176"/>
    </row>
    <row r="7886" spans="25:25">
      <c r="Y7886" s="176"/>
    </row>
    <row r="7887" spans="25:25">
      <c r="Y7887" s="176"/>
    </row>
    <row r="7888" spans="25:25">
      <c r="Y7888" s="176"/>
    </row>
    <row r="7889" spans="25:25">
      <c r="Y7889" s="176"/>
    </row>
    <row r="7890" spans="25:25">
      <c r="Y7890" s="176"/>
    </row>
    <row r="7891" spans="25:25">
      <c r="Y7891" s="176"/>
    </row>
    <row r="7892" spans="25:25">
      <c r="Y7892" s="176"/>
    </row>
    <row r="7893" spans="25:25">
      <c r="Y7893" s="176"/>
    </row>
    <row r="7894" spans="25:25">
      <c r="Y7894" s="176"/>
    </row>
    <row r="7895" spans="25:25">
      <c r="Y7895" s="176"/>
    </row>
    <row r="7896" spans="25:25">
      <c r="Y7896" s="176"/>
    </row>
    <row r="7897" spans="25:25">
      <c r="Y7897" s="176"/>
    </row>
    <row r="7898" spans="25:25">
      <c r="Y7898" s="176"/>
    </row>
    <row r="7899" spans="25:25">
      <c r="Y7899" s="176"/>
    </row>
    <row r="7900" spans="25:25">
      <c r="Y7900" s="176"/>
    </row>
    <row r="7901" spans="25:25">
      <c r="Y7901" s="176"/>
    </row>
    <row r="7902" spans="25:25">
      <c r="Y7902" s="176"/>
    </row>
    <row r="7903" spans="25:25">
      <c r="Y7903" s="176"/>
    </row>
    <row r="7904" spans="25:25">
      <c r="Y7904" s="176"/>
    </row>
    <row r="7905" spans="25:25">
      <c r="Y7905" s="176"/>
    </row>
    <row r="7906" spans="25:25">
      <c r="Y7906" s="176"/>
    </row>
    <row r="7907" spans="25:25">
      <c r="Y7907" s="176"/>
    </row>
    <row r="7908" spans="25:25">
      <c r="Y7908" s="176"/>
    </row>
    <row r="7909" spans="25:25">
      <c r="Y7909" s="176"/>
    </row>
    <row r="7910" spans="25:25">
      <c r="Y7910" s="176"/>
    </row>
    <row r="7911" spans="25:25">
      <c r="Y7911" s="176"/>
    </row>
    <row r="7912" spans="25:25">
      <c r="Y7912" s="176"/>
    </row>
    <row r="7913" spans="25:25">
      <c r="Y7913" s="176"/>
    </row>
    <row r="7914" spans="25:25">
      <c r="Y7914" s="176"/>
    </row>
    <row r="7915" spans="25:25">
      <c r="Y7915" s="176"/>
    </row>
    <row r="7916" spans="25:25">
      <c r="Y7916" s="176"/>
    </row>
    <row r="7917" spans="25:25">
      <c r="Y7917" s="176"/>
    </row>
    <row r="7918" spans="25:25">
      <c r="Y7918" s="176"/>
    </row>
    <row r="7919" spans="25:25">
      <c r="Y7919" s="176"/>
    </row>
    <row r="7920" spans="25:25">
      <c r="Y7920" s="176"/>
    </row>
    <row r="7921" spans="25:25">
      <c r="Y7921" s="176"/>
    </row>
    <row r="7922" spans="25:25">
      <c r="Y7922" s="176"/>
    </row>
    <row r="7923" spans="25:25">
      <c r="Y7923" s="176"/>
    </row>
    <row r="7924" spans="25:25">
      <c r="Y7924" s="176"/>
    </row>
    <row r="7925" spans="25:25">
      <c r="Y7925" s="176"/>
    </row>
    <row r="7926" spans="25:25">
      <c r="Y7926" s="176"/>
    </row>
    <row r="7927" spans="25:25">
      <c r="Y7927" s="176"/>
    </row>
    <row r="7928" spans="25:25">
      <c r="Y7928" s="176"/>
    </row>
    <row r="7929" spans="25:25">
      <c r="Y7929" s="176"/>
    </row>
    <row r="7930" spans="25:25">
      <c r="Y7930" s="176"/>
    </row>
    <row r="7931" spans="25:25">
      <c r="Y7931" s="176"/>
    </row>
    <row r="7932" spans="25:25">
      <c r="Y7932" s="176"/>
    </row>
    <row r="7933" spans="25:25">
      <c r="Y7933" s="176"/>
    </row>
    <row r="7934" spans="25:25">
      <c r="Y7934" s="176"/>
    </row>
    <row r="7935" spans="25:25">
      <c r="Y7935" s="176"/>
    </row>
    <row r="7936" spans="25:25">
      <c r="Y7936" s="176"/>
    </row>
    <row r="7937" spans="25:25">
      <c r="Y7937" s="176"/>
    </row>
    <row r="7938" spans="25:25">
      <c r="Y7938" s="176"/>
    </row>
    <row r="7939" spans="25:25">
      <c r="Y7939" s="176"/>
    </row>
    <row r="7940" spans="25:25">
      <c r="Y7940" s="176"/>
    </row>
    <row r="7941" spans="25:25">
      <c r="Y7941" s="176"/>
    </row>
    <row r="7942" spans="25:25">
      <c r="Y7942" s="176"/>
    </row>
    <row r="7943" spans="25:25">
      <c r="Y7943" s="176"/>
    </row>
    <row r="7944" spans="25:25">
      <c r="Y7944" s="176"/>
    </row>
    <row r="7945" spans="25:25">
      <c r="Y7945" s="176"/>
    </row>
    <row r="7946" spans="25:25">
      <c r="Y7946" s="176"/>
    </row>
    <row r="7947" spans="25:25">
      <c r="Y7947" s="176"/>
    </row>
    <row r="7948" spans="25:25">
      <c r="Y7948" s="176"/>
    </row>
    <row r="7949" spans="25:25">
      <c r="Y7949" s="176"/>
    </row>
    <row r="7950" spans="25:25">
      <c r="Y7950" s="176"/>
    </row>
    <row r="7951" spans="25:25">
      <c r="Y7951" s="176"/>
    </row>
    <row r="7952" spans="25:25">
      <c r="Y7952" s="176"/>
    </row>
    <row r="7953" spans="25:25">
      <c r="Y7953" s="176"/>
    </row>
    <row r="7954" spans="25:25">
      <c r="Y7954" s="176"/>
    </row>
    <row r="7955" spans="25:25">
      <c r="Y7955" s="176"/>
    </row>
    <row r="7956" spans="25:25">
      <c r="Y7956" s="176"/>
    </row>
    <row r="7957" spans="25:25">
      <c r="Y7957" s="176"/>
    </row>
    <row r="7958" spans="25:25">
      <c r="Y7958" s="176"/>
    </row>
    <row r="7959" spans="25:25">
      <c r="Y7959" s="176"/>
    </row>
    <row r="7960" spans="25:25">
      <c r="Y7960" s="176"/>
    </row>
    <row r="7961" spans="25:25">
      <c r="Y7961" s="176"/>
    </row>
    <row r="7962" spans="25:25">
      <c r="Y7962" s="176"/>
    </row>
    <row r="7963" spans="25:25">
      <c r="Y7963" s="176"/>
    </row>
    <row r="7964" spans="25:25">
      <c r="Y7964" s="176"/>
    </row>
    <row r="7965" spans="25:25">
      <c r="Y7965" s="176"/>
    </row>
    <row r="7966" spans="25:25">
      <c r="Y7966" s="176"/>
    </row>
    <row r="7967" spans="25:25">
      <c r="Y7967" s="176"/>
    </row>
    <row r="7968" spans="25:25">
      <c r="Y7968" s="176"/>
    </row>
    <row r="7969" spans="25:25">
      <c r="Y7969" s="176"/>
    </row>
    <row r="7970" spans="25:25">
      <c r="Y7970" s="176"/>
    </row>
    <row r="7971" spans="25:25">
      <c r="Y7971" s="176"/>
    </row>
    <row r="7972" spans="25:25">
      <c r="Y7972" s="176"/>
    </row>
    <row r="7973" spans="25:25">
      <c r="Y7973" s="176"/>
    </row>
    <row r="7974" spans="25:25">
      <c r="Y7974" s="176"/>
    </row>
    <row r="7975" spans="25:25">
      <c r="Y7975" s="176"/>
    </row>
    <row r="7976" spans="25:25">
      <c r="Y7976" s="176"/>
    </row>
    <row r="7977" spans="25:25">
      <c r="Y7977" s="176"/>
    </row>
    <row r="7978" spans="25:25">
      <c r="Y7978" s="176"/>
    </row>
    <row r="7979" spans="25:25">
      <c r="Y7979" s="176"/>
    </row>
    <row r="7980" spans="25:25">
      <c r="Y7980" s="176"/>
    </row>
    <row r="7981" spans="25:25">
      <c r="Y7981" s="176"/>
    </row>
    <row r="7982" spans="25:25">
      <c r="Y7982" s="176"/>
    </row>
    <row r="7983" spans="25:25">
      <c r="Y7983" s="176"/>
    </row>
    <row r="7984" spans="25:25">
      <c r="Y7984" s="176"/>
    </row>
    <row r="7985" spans="25:25">
      <c r="Y7985" s="176"/>
    </row>
    <row r="7986" spans="25:25">
      <c r="Y7986" s="176"/>
    </row>
    <row r="7987" spans="25:25">
      <c r="Y7987" s="176"/>
    </row>
    <row r="7988" spans="25:25">
      <c r="Y7988" s="176"/>
    </row>
    <row r="7989" spans="25:25">
      <c r="Y7989" s="176"/>
    </row>
    <row r="7990" spans="25:25">
      <c r="Y7990" s="176"/>
    </row>
    <row r="7991" spans="25:25">
      <c r="Y7991" s="176"/>
    </row>
    <row r="7992" spans="25:25">
      <c r="Y7992" s="176"/>
    </row>
    <row r="7993" spans="25:25">
      <c r="Y7993" s="176"/>
    </row>
    <row r="7994" spans="25:25">
      <c r="Y7994" s="176"/>
    </row>
    <row r="7995" spans="25:25">
      <c r="Y7995" s="176"/>
    </row>
    <row r="7996" spans="25:25">
      <c r="Y7996" s="176"/>
    </row>
    <row r="7997" spans="25:25">
      <c r="Y7997" s="176"/>
    </row>
    <row r="7998" spans="25:25">
      <c r="Y7998" s="176"/>
    </row>
    <row r="7999" spans="25:25">
      <c r="Y7999" s="176"/>
    </row>
    <row r="8000" spans="25:25">
      <c r="Y8000" s="176"/>
    </row>
    <row r="8001" spans="25:25">
      <c r="Y8001" s="176"/>
    </row>
    <row r="8002" spans="25:25">
      <c r="Y8002" s="176"/>
    </row>
    <row r="8003" spans="25:25">
      <c r="Y8003" s="176"/>
    </row>
    <row r="8004" spans="25:25">
      <c r="Y8004" s="176"/>
    </row>
    <row r="8005" spans="25:25">
      <c r="Y8005" s="176"/>
    </row>
    <row r="8006" spans="25:25">
      <c r="Y8006" s="176"/>
    </row>
    <row r="8007" spans="25:25">
      <c r="Y8007" s="176"/>
    </row>
    <row r="8008" spans="25:25">
      <c r="Y8008" s="176"/>
    </row>
    <row r="8009" spans="25:25">
      <c r="Y8009" s="176"/>
    </row>
    <row r="8010" spans="25:25">
      <c r="Y8010" s="176"/>
    </row>
    <row r="8011" spans="25:25">
      <c r="Y8011" s="176"/>
    </row>
    <row r="8012" spans="25:25">
      <c r="Y8012" s="176"/>
    </row>
    <row r="8013" spans="25:25">
      <c r="Y8013" s="176"/>
    </row>
    <row r="8014" spans="25:25">
      <c r="Y8014" s="176"/>
    </row>
    <row r="8015" spans="25:25">
      <c r="Y8015" s="176"/>
    </row>
    <row r="8016" spans="25:25">
      <c r="Y8016" s="176"/>
    </row>
    <row r="8017" spans="25:25">
      <c r="Y8017" s="176"/>
    </row>
    <row r="8018" spans="25:25">
      <c r="Y8018" s="176"/>
    </row>
    <row r="8019" spans="25:25">
      <c r="Y8019" s="176"/>
    </row>
    <row r="8020" spans="25:25">
      <c r="Y8020" s="176"/>
    </row>
    <row r="8021" spans="25:25">
      <c r="Y8021" s="176"/>
    </row>
    <row r="8022" spans="25:25">
      <c r="Y8022" s="176"/>
    </row>
    <row r="8023" spans="25:25">
      <c r="Y8023" s="176"/>
    </row>
    <row r="8024" spans="25:25">
      <c r="Y8024" s="176"/>
    </row>
    <row r="8025" spans="25:25">
      <c r="Y8025" s="176"/>
    </row>
    <row r="8026" spans="25:25">
      <c r="Y8026" s="176"/>
    </row>
    <row r="8027" spans="25:25">
      <c r="Y8027" s="176"/>
    </row>
    <row r="8028" spans="25:25">
      <c r="Y8028" s="176"/>
    </row>
    <row r="8029" spans="25:25">
      <c r="Y8029" s="176"/>
    </row>
    <row r="8030" spans="25:25">
      <c r="Y8030" s="176"/>
    </row>
    <row r="8031" spans="25:25">
      <c r="Y8031" s="176"/>
    </row>
    <row r="8032" spans="25:25">
      <c r="Y8032" s="176"/>
    </row>
    <row r="8033" spans="25:25">
      <c r="Y8033" s="176"/>
    </row>
    <row r="8034" spans="25:25">
      <c r="Y8034" s="176"/>
    </row>
    <row r="8035" spans="25:25">
      <c r="Y8035" s="176"/>
    </row>
    <row r="8036" spans="25:25">
      <c r="Y8036" s="176"/>
    </row>
    <row r="8037" spans="25:25">
      <c r="Y8037" s="176"/>
    </row>
    <row r="8038" spans="25:25">
      <c r="Y8038" s="176"/>
    </row>
    <row r="8039" spans="25:25">
      <c r="Y8039" s="176"/>
    </row>
    <row r="8040" spans="25:25">
      <c r="Y8040" s="176"/>
    </row>
    <row r="8041" spans="25:25">
      <c r="Y8041" s="176"/>
    </row>
    <row r="8042" spans="25:25">
      <c r="Y8042" s="176"/>
    </row>
    <row r="8043" spans="25:25">
      <c r="Y8043" s="176"/>
    </row>
    <row r="8044" spans="25:25">
      <c r="Y8044" s="176"/>
    </row>
    <row r="8045" spans="25:25">
      <c r="Y8045" s="176"/>
    </row>
    <row r="8046" spans="25:25">
      <c r="Y8046" s="176"/>
    </row>
    <row r="8047" spans="25:25">
      <c r="Y8047" s="176"/>
    </row>
    <row r="8048" spans="25:25">
      <c r="Y8048" s="176"/>
    </row>
    <row r="8049" spans="25:25">
      <c r="Y8049" s="176"/>
    </row>
    <row r="8050" spans="25:25">
      <c r="Y8050" s="176"/>
    </row>
    <row r="8051" spans="25:25">
      <c r="Y8051" s="176"/>
    </row>
    <row r="8052" spans="25:25">
      <c r="Y8052" s="176"/>
    </row>
    <row r="8053" spans="25:25">
      <c r="Y8053" s="176"/>
    </row>
    <row r="8054" spans="25:25">
      <c r="Y8054" s="176"/>
    </row>
    <row r="8055" spans="25:25">
      <c r="Y8055" s="176"/>
    </row>
    <row r="8056" spans="25:25">
      <c r="Y8056" s="176"/>
    </row>
    <row r="8057" spans="25:25">
      <c r="Y8057" s="176"/>
    </row>
    <row r="8058" spans="25:25">
      <c r="Y8058" s="176"/>
    </row>
    <row r="8059" spans="25:25">
      <c r="Y8059" s="176"/>
    </row>
    <row r="8060" spans="25:25">
      <c r="Y8060" s="176"/>
    </row>
    <row r="8061" spans="25:25">
      <c r="Y8061" s="176"/>
    </row>
    <row r="8062" spans="25:25">
      <c r="Y8062" s="176"/>
    </row>
    <row r="8063" spans="25:25">
      <c r="Y8063" s="176"/>
    </row>
    <row r="8064" spans="25:25">
      <c r="Y8064" s="176"/>
    </row>
    <row r="8065" spans="25:25">
      <c r="Y8065" s="176"/>
    </row>
    <row r="8066" spans="25:25">
      <c r="Y8066" s="176"/>
    </row>
    <row r="8067" spans="25:25">
      <c r="Y8067" s="176"/>
    </row>
    <row r="8068" spans="25:25">
      <c r="Y8068" s="176"/>
    </row>
    <row r="8069" spans="25:25">
      <c r="Y8069" s="176"/>
    </row>
    <row r="8070" spans="25:25">
      <c r="Y8070" s="176"/>
    </row>
    <row r="8071" spans="25:25">
      <c r="Y8071" s="176"/>
    </row>
    <row r="8072" spans="25:25">
      <c r="Y8072" s="176"/>
    </row>
    <row r="8073" spans="25:25">
      <c r="Y8073" s="176"/>
    </row>
    <row r="8074" spans="25:25">
      <c r="Y8074" s="176"/>
    </row>
    <row r="8075" spans="25:25">
      <c r="Y8075" s="176"/>
    </row>
    <row r="8076" spans="25:25">
      <c r="Y8076" s="176"/>
    </row>
    <row r="8077" spans="25:25">
      <c r="Y8077" s="176"/>
    </row>
    <row r="8078" spans="25:25">
      <c r="Y8078" s="176"/>
    </row>
    <row r="8079" spans="25:25">
      <c r="Y8079" s="176"/>
    </row>
    <row r="8080" spans="25:25">
      <c r="Y8080" s="176"/>
    </row>
    <row r="8081" spans="25:25">
      <c r="Y8081" s="176"/>
    </row>
    <row r="8082" spans="25:25">
      <c r="Y8082" s="176"/>
    </row>
    <row r="8083" spans="25:25">
      <c r="Y8083" s="176"/>
    </row>
    <row r="8084" spans="25:25">
      <c r="Y8084" s="176"/>
    </row>
    <row r="8085" spans="25:25">
      <c r="Y8085" s="176"/>
    </row>
    <row r="8086" spans="25:25">
      <c r="Y8086" s="176"/>
    </row>
    <row r="8087" spans="25:25">
      <c r="Y8087" s="176"/>
    </row>
    <row r="8088" spans="25:25">
      <c r="Y8088" s="176"/>
    </row>
    <row r="8089" spans="25:25">
      <c r="Y8089" s="176"/>
    </row>
    <row r="8090" spans="25:25">
      <c r="Y8090" s="176"/>
    </row>
    <row r="8091" spans="25:25">
      <c r="Y8091" s="176"/>
    </row>
    <row r="8092" spans="25:25">
      <c r="Y8092" s="176"/>
    </row>
    <row r="8093" spans="25:25">
      <c r="Y8093" s="176"/>
    </row>
    <row r="8094" spans="25:25">
      <c r="Y8094" s="176"/>
    </row>
    <row r="8095" spans="25:25">
      <c r="Y8095" s="176"/>
    </row>
    <row r="8096" spans="25:25">
      <c r="Y8096" s="176"/>
    </row>
    <row r="8097" spans="25:25">
      <c r="Y8097" s="176"/>
    </row>
    <row r="8098" spans="25:25">
      <c r="Y8098" s="176"/>
    </row>
    <row r="8099" spans="25:25">
      <c r="Y8099" s="176"/>
    </row>
    <row r="8100" spans="25:25">
      <c r="Y8100" s="176"/>
    </row>
    <row r="8101" spans="25:25">
      <c r="Y8101" s="176"/>
    </row>
    <row r="8102" spans="25:25">
      <c r="Y8102" s="176"/>
    </row>
    <row r="8103" spans="25:25">
      <c r="Y8103" s="176"/>
    </row>
    <row r="8104" spans="25:25">
      <c r="Y8104" s="176"/>
    </row>
    <row r="8105" spans="25:25">
      <c r="Y8105" s="176"/>
    </row>
    <row r="8106" spans="25:25">
      <c r="Y8106" s="176"/>
    </row>
    <row r="8107" spans="25:25">
      <c r="Y8107" s="176"/>
    </row>
    <row r="8108" spans="25:25">
      <c r="Y8108" s="176"/>
    </row>
    <row r="8109" spans="25:25">
      <c r="Y8109" s="176"/>
    </row>
    <row r="8110" spans="25:25">
      <c r="Y8110" s="176"/>
    </row>
    <row r="8111" spans="25:25">
      <c r="Y8111" s="176"/>
    </row>
    <row r="8112" spans="25:25">
      <c r="Y8112" s="176"/>
    </row>
    <row r="8113" spans="25:25">
      <c r="Y8113" s="176"/>
    </row>
    <row r="8114" spans="25:25">
      <c r="Y8114" s="176"/>
    </row>
    <row r="8115" spans="25:25">
      <c r="Y8115" s="176"/>
    </row>
    <row r="8116" spans="25:25">
      <c r="Y8116" s="176"/>
    </row>
    <row r="8117" spans="25:25">
      <c r="Y8117" s="176"/>
    </row>
    <row r="8118" spans="25:25">
      <c r="Y8118" s="176"/>
    </row>
    <row r="8119" spans="25:25">
      <c r="Y8119" s="176"/>
    </row>
    <row r="8120" spans="25:25">
      <c r="Y8120" s="176"/>
    </row>
    <row r="8121" spans="25:25">
      <c r="Y8121" s="176"/>
    </row>
    <row r="8122" spans="25:25">
      <c r="Y8122" s="176"/>
    </row>
    <row r="8123" spans="25:25">
      <c r="Y8123" s="176"/>
    </row>
    <row r="8124" spans="25:25">
      <c r="Y8124" s="176"/>
    </row>
    <row r="8125" spans="25:25">
      <c r="Y8125" s="176"/>
    </row>
    <row r="8126" spans="25:25">
      <c r="Y8126" s="176"/>
    </row>
    <row r="8127" spans="25:25">
      <c r="Y8127" s="176"/>
    </row>
    <row r="8128" spans="25:25">
      <c r="Y8128" s="176"/>
    </row>
    <row r="8129" spans="25:25">
      <c r="Y8129" s="176"/>
    </row>
    <row r="8130" spans="25:25">
      <c r="Y8130" s="176"/>
    </row>
    <row r="8131" spans="25:25">
      <c r="Y8131" s="176"/>
    </row>
    <row r="8132" spans="25:25">
      <c r="Y8132" s="176"/>
    </row>
    <row r="8133" spans="25:25">
      <c r="Y8133" s="176"/>
    </row>
    <row r="8134" spans="25:25">
      <c r="Y8134" s="176"/>
    </row>
    <row r="8135" spans="25:25">
      <c r="Y8135" s="176"/>
    </row>
    <row r="8136" spans="25:25">
      <c r="Y8136" s="176"/>
    </row>
    <row r="8137" spans="25:25">
      <c r="Y8137" s="176"/>
    </row>
    <row r="8138" spans="25:25">
      <c r="Y8138" s="176"/>
    </row>
    <row r="8139" spans="25:25">
      <c r="Y8139" s="176"/>
    </row>
    <row r="8140" spans="25:25">
      <c r="Y8140" s="176"/>
    </row>
    <row r="8141" spans="25:25">
      <c r="Y8141" s="176"/>
    </row>
    <row r="8142" spans="25:25">
      <c r="Y8142" s="176"/>
    </row>
    <row r="8143" spans="25:25">
      <c r="Y8143" s="176"/>
    </row>
    <row r="8144" spans="25:25">
      <c r="Y8144" s="176"/>
    </row>
    <row r="8145" spans="25:25">
      <c r="Y8145" s="176"/>
    </row>
    <row r="8146" spans="25:25">
      <c r="Y8146" s="176"/>
    </row>
    <row r="8147" spans="25:25">
      <c r="Y8147" s="176"/>
    </row>
    <row r="8148" spans="25:25">
      <c r="Y8148" s="176"/>
    </row>
    <row r="8149" spans="25:25">
      <c r="Y8149" s="176"/>
    </row>
    <row r="8150" spans="25:25">
      <c r="Y8150" s="176"/>
    </row>
    <row r="8151" spans="25:25">
      <c r="Y8151" s="176"/>
    </row>
    <row r="8152" spans="25:25">
      <c r="Y8152" s="176"/>
    </row>
    <row r="8153" spans="25:25">
      <c r="Y8153" s="176"/>
    </row>
    <row r="8154" spans="25:25">
      <c r="Y8154" s="176"/>
    </row>
    <row r="8155" spans="25:25">
      <c r="Y8155" s="176"/>
    </row>
    <row r="8156" spans="25:25">
      <c r="Y8156" s="176"/>
    </row>
    <row r="8157" spans="25:25">
      <c r="Y8157" s="176"/>
    </row>
    <row r="8158" spans="25:25">
      <c r="Y8158" s="176"/>
    </row>
    <row r="8159" spans="25:25">
      <c r="Y8159" s="176"/>
    </row>
    <row r="8160" spans="25:25">
      <c r="Y8160" s="176"/>
    </row>
    <row r="8161" spans="25:25">
      <c r="Y8161" s="176"/>
    </row>
    <row r="8162" spans="25:25">
      <c r="Y8162" s="176"/>
    </row>
    <row r="8163" spans="25:25">
      <c r="Y8163" s="176"/>
    </row>
    <row r="8164" spans="25:25">
      <c r="Y8164" s="176"/>
    </row>
    <row r="8165" spans="25:25">
      <c r="Y8165" s="176"/>
    </row>
    <row r="8166" spans="25:25">
      <c r="Y8166" s="176"/>
    </row>
    <row r="8167" spans="25:25">
      <c r="Y8167" s="176"/>
    </row>
    <row r="8168" spans="25:25">
      <c r="Y8168" s="176"/>
    </row>
    <row r="8169" spans="25:25">
      <c r="Y8169" s="176"/>
    </row>
    <row r="8170" spans="25:25">
      <c r="Y8170" s="176"/>
    </row>
    <row r="8171" spans="25:25">
      <c r="Y8171" s="176"/>
    </row>
    <row r="8172" spans="25:25">
      <c r="Y8172" s="176"/>
    </row>
    <row r="8173" spans="25:25">
      <c r="Y8173" s="176"/>
    </row>
    <row r="8174" spans="25:25">
      <c r="Y8174" s="176"/>
    </row>
    <row r="8175" spans="25:25">
      <c r="Y8175" s="176"/>
    </row>
    <row r="8176" spans="25:25">
      <c r="Y8176" s="176"/>
    </row>
    <row r="8177" spans="25:25">
      <c r="Y8177" s="176"/>
    </row>
    <row r="8178" spans="25:25">
      <c r="Y8178" s="176"/>
    </row>
    <row r="8179" spans="25:25">
      <c r="Y8179" s="176"/>
    </row>
    <row r="8180" spans="25:25">
      <c r="Y8180" s="176"/>
    </row>
    <row r="8181" spans="25:25">
      <c r="Y8181" s="176"/>
    </row>
    <row r="8182" spans="25:25">
      <c r="Y8182" s="176"/>
    </row>
    <row r="8183" spans="25:25">
      <c r="Y8183" s="176"/>
    </row>
    <row r="8184" spans="25:25">
      <c r="Y8184" s="176"/>
    </row>
    <row r="8185" spans="25:25">
      <c r="Y8185" s="176"/>
    </row>
    <row r="8186" spans="25:25">
      <c r="Y8186" s="176"/>
    </row>
    <row r="8187" spans="25:25">
      <c r="Y8187" s="176"/>
    </row>
    <row r="8188" spans="25:25">
      <c r="Y8188" s="176"/>
    </row>
    <row r="8189" spans="25:25">
      <c r="Y8189" s="176"/>
    </row>
    <row r="8190" spans="25:25">
      <c r="Y8190" s="176"/>
    </row>
    <row r="8191" spans="25:25">
      <c r="Y8191" s="176"/>
    </row>
    <row r="8192" spans="25:25">
      <c r="Y8192" s="176"/>
    </row>
    <row r="8193" spans="25:25">
      <c r="Y8193" s="176"/>
    </row>
    <row r="8194" spans="25:25">
      <c r="Y8194" s="176"/>
    </row>
    <row r="8195" spans="25:25">
      <c r="Y8195" s="176"/>
    </row>
    <row r="8196" spans="25:25">
      <c r="Y8196" s="176"/>
    </row>
    <row r="8197" spans="25:25">
      <c r="Y8197" s="176"/>
    </row>
    <row r="8198" spans="25:25">
      <c r="Y8198" s="176"/>
    </row>
    <row r="8199" spans="25:25">
      <c r="Y8199" s="176"/>
    </row>
    <row r="8200" spans="25:25">
      <c r="Y8200" s="176"/>
    </row>
    <row r="8201" spans="25:25">
      <c r="Y8201" s="176"/>
    </row>
    <row r="8202" spans="25:25">
      <c r="Y8202" s="176"/>
    </row>
    <row r="8203" spans="25:25">
      <c r="Y8203" s="176"/>
    </row>
    <row r="8204" spans="25:25">
      <c r="Y8204" s="176"/>
    </row>
    <row r="8205" spans="25:25">
      <c r="Y8205" s="176"/>
    </row>
    <row r="8206" spans="25:25">
      <c r="Y8206" s="176"/>
    </row>
    <row r="8207" spans="25:25">
      <c r="Y8207" s="176"/>
    </row>
    <row r="8208" spans="25:25">
      <c r="Y8208" s="176"/>
    </row>
    <row r="8209" spans="25:25">
      <c r="Y8209" s="176"/>
    </row>
    <row r="8210" spans="25:25">
      <c r="Y8210" s="176"/>
    </row>
    <row r="8211" spans="25:25">
      <c r="Y8211" s="176"/>
    </row>
    <row r="8212" spans="25:25">
      <c r="Y8212" s="176"/>
    </row>
    <row r="8213" spans="25:25">
      <c r="Y8213" s="176"/>
    </row>
    <row r="8214" spans="25:25">
      <c r="Y8214" s="176"/>
    </row>
    <row r="8215" spans="25:25">
      <c r="Y8215" s="176"/>
    </row>
    <row r="8216" spans="25:25">
      <c r="Y8216" s="176"/>
    </row>
    <row r="8217" spans="25:25">
      <c r="Y8217" s="176"/>
    </row>
    <row r="8218" spans="25:25">
      <c r="Y8218" s="176"/>
    </row>
    <row r="8219" spans="25:25">
      <c r="Y8219" s="176"/>
    </row>
    <row r="8220" spans="25:25">
      <c r="Y8220" s="176"/>
    </row>
    <row r="8221" spans="25:25">
      <c r="Y8221" s="176"/>
    </row>
    <row r="8222" spans="25:25">
      <c r="Y8222" s="176"/>
    </row>
    <row r="8223" spans="25:25">
      <c r="Y8223" s="176"/>
    </row>
    <row r="8224" spans="25:25">
      <c r="Y8224" s="176"/>
    </row>
    <row r="8225" spans="25:25">
      <c r="Y8225" s="176"/>
    </row>
    <row r="8226" spans="25:25">
      <c r="Y8226" s="176"/>
    </row>
    <row r="8227" spans="25:25">
      <c r="Y8227" s="176"/>
    </row>
    <row r="8228" spans="25:25">
      <c r="Y8228" s="176"/>
    </row>
    <row r="8229" spans="25:25">
      <c r="Y8229" s="176"/>
    </row>
    <row r="8230" spans="25:25">
      <c r="Y8230" s="176"/>
    </row>
    <row r="8231" spans="25:25">
      <c r="Y8231" s="176"/>
    </row>
    <row r="8232" spans="25:25">
      <c r="Y8232" s="176"/>
    </row>
    <row r="8233" spans="25:25">
      <c r="Y8233" s="176"/>
    </row>
    <row r="8234" spans="25:25">
      <c r="Y8234" s="176"/>
    </row>
    <row r="8235" spans="25:25">
      <c r="Y8235" s="176"/>
    </row>
    <row r="8236" spans="25:25">
      <c r="Y8236" s="176"/>
    </row>
    <row r="8237" spans="25:25">
      <c r="Y8237" s="176"/>
    </row>
    <row r="8238" spans="25:25">
      <c r="Y8238" s="176"/>
    </row>
    <row r="8239" spans="25:25">
      <c r="Y8239" s="176"/>
    </row>
    <row r="8240" spans="25:25">
      <c r="Y8240" s="176"/>
    </row>
    <row r="8241" spans="25:25">
      <c r="Y8241" s="176"/>
    </row>
    <row r="8242" spans="25:25">
      <c r="Y8242" s="176"/>
    </row>
    <row r="8243" spans="25:25">
      <c r="Y8243" s="176"/>
    </row>
    <row r="8244" spans="25:25">
      <c r="Y8244" s="176"/>
    </row>
    <row r="8245" spans="25:25">
      <c r="Y8245" s="176"/>
    </row>
    <row r="8246" spans="25:25">
      <c r="Y8246" s="176"/>
    </row>
    <row r="8247" spans="25:25">
      <c r="Y8247" s="176"/>
    </row>
    <row r="8248" spans="25:25">
      <c r="Y8248" s="176"/>
    </row>
    <row r="8249" spans="25:25">
      <c r="Y8249" s="176"/>
    </row>
    <row r="8250" spans="25:25">
      <c r="Y8250" s="176"/>
    </row>
    <row r="8251" spans="25:25">
      <c r="Y8251" s="176"/>
    </row>
    <row r="8252" spans="25:25">
      <c r="Y8252" s="176"/>
    </row>
    <row r="8253" spans="25:25">
      <c r="Y8253" s="176"/>
    </row>
    <row r="8254" spans="25:25">
      <c r="Y8254" s="176"/>
    </row>
    <row r="8255" spans="25:25">
      <c r="Y8255" s="176"/>
    </row>
    <row r="8256" spans="25:25">
      <c r="Y8256" s="176"/>
    </row>
    <row r="8257" spans="25:25">
      <c r="Y8257" s="176"/>
    </row>
    <row r="8258" spans="25:25">
      <c r="Y8258" s="176"/>
    </row>
    <row r="8259" spans="25:25">
      <c r="Y8259" s="176"/>
    </row>
    <row r="8260" spans="25:25">
      <c r="Y8260" s="176"/>
    </row>
    <row r="8261" spans="25:25">
      <c r="Y8261" s="176"/>
    </row>
    <row r="8262" spans="25:25">
      <c r="Y8262" s="176"/>
    </row>
    <row r="8263" spans="25:25">
      <c r="Y8263" s="176"/>
    </row>
    <row r="8264" spans="25:25">
      <c r="Y8264" s="176"/>
    </row>
    <row r="8265" spans="25:25">
      <c r="Y8265" s="176"/>
    </row>
    <row r="8266" spans="25:25">
      <c r="Y8266" s="176"/>
    </row>
    <row r="8267" spans="25:25">
      <c r="Y8267" s="176"/>
    </row>
    <row r="8268" spans="25:25">
      <c r="Y8268" s="176"/>
    </row>
    <row r="8269" spans="25:25">
      <c r="Y8269" s="176"/>
    </row>
    <row r="8270" spans="25:25">
      <c r="Y8270" s="176"/>
    </row>
    <row r="8271" spans="25:25">
      <c r="Y8271" s="176"/>
    </row>
    <row r="8272" spans="25:25">
      <c r="Y8272" s="176"/>
    </row>
    <row r="8273" spans="25:25">
      <c r="Y8273" s="176"/>
    </row>
    <row r="8274" spans="25:25">
      <c r="Y8274" s="176"/>
    </row>
    <row r="8275" spans="25:25">
      <c r="Y8275" s="176"/>
    </row>
    <row r="8276" spans="25:25">
      <c r="Y8276" s="176"/>
    </row>
    <row r="8277" spans="25:25">
      <c r="Y8277" s="176"/>
    </row>
    <row r="8278" spans="25:25">
      <c r="Y8278" s="176"/>
    </row>
    <row r="8279" spans="25:25">
      <c r="Y8279" s="176"/>
    </row>
    <row r="8280" spans="25:25">
      <c r="Y8280" s="176"/>
    </row>
    <row r="8281" spans="25:25">
      <c r="Y8281" s="176"/>
    </row>
    <row r="8282" spans="25:25">
      <c r="Y8282" s="176"/>
    </row>
    <row r="8283" spans="25:25">
      <c r="Y8283" s="176"/>
    </row>
    <row r="8284" spans="25:25">
      <c r="Y8284" s="176"/>
    </row>
    <row r="8285" spans="25:25">
      <c r="Y8285" s="176"/>
    </row>
    <row r="8286" spans="25:25">
      <c r="Y8286" s="176"/>
    </row>
    <row r="8287" spans="25:25">
      <c r="Y8287" s="176"/>
    </row>
    <row r="8288" spans="25:25">
      <c r="Y8288" s="176"/>
    </row>
    <row r="8289" spans="25:25">
      <c r="Y8289" s="176"/>
    </row>
    <row r="8290" spans="25:25">
      <c r="Y8290" s="176"/>
    </row>
    <row r="8291" spans="25:25">
      <c r="Y8291" s="176"/>
    </row>
    <row r="8292" spans="25:25">
      <c r="Y8292" s="176"/>
    </row>
    <row r="8293" spans="25:25">
      <c r="Y8293" s="176"/>
    </row>
    <row r="8294" spans="25:25">
      <c r="Y8294" s="176"/>
    </row>
    <row r="8295" spans="25:25">
      <c r="Y8295" s="176"/>
    </row>
    <row r="8296" spans="25:25">
      <c r="Y8296" s="176"/>
    </row>
    <row r="8297" spans="25:25">
      <c r="Y8297" s="176"/>
    </row>
    <row r="8298" spans="25:25">
      <c r="Y8298" s="176"/>
    </row>
    <row r="8299" spans="25:25">
      <c r="Y8299" s="176"/>
    </row>
    <row r="8300" spans="25:25">
      <c r="Y8300" s="176"/>
    </row>
    <row r="8301" spans="25:25">
      <c r="Y8301" s="176"/>
    </row>
    <row r="8302" spans="25:25">
      <c r="Y8302" s="176"/>
    </row>
    <row r="8303" spans="25:25">
      <c r="Y8303" s="176"/>
    </row>
    <row r="8304" spans="25:25">
      <c r="Y8304" s="176"/>
    </row>
    <row r="8305" spans="25:25">
      <c r="Y8305" s="176"/>
    </row>
    <row r="8306" spans="25:25">
      <c r="Y8306" s="176"/>
    </row>
    <row r="8307" spans="25:25">
      <c r="Y8307" s="176"/>
    </row>
    <row r="8308" spans="25:25">
      <c r="Y8308" s="176"/>
    </row>
    <row r="8309" spans="25:25">
      <c r="Y8309" s="176"/>
    </row>
    <row r="8310" spans="25:25">
      <c r="Y8310" s="176"/>
    </row>
    <row r="8311" spans="25:25">
      <c r="Y8311" s="176"/>
    </row>
    <row r="8312" spans="25:25">
      <c r="Y8312" s="176"/>
    </row>
    <row r="8313" spans="25:25">
      <c r="Y8313" s="176"/>
    </row>
    <row r="8314" spans="25:25">
      <c r="Y8314" s="176"/>
    </row>
    <row r="8315" spans="25:25">
      <c r="Y8315" s="176"/>
    </row>
    <row r="8316" spans="25:25">
      <c r="Y8316" s="176"/>
    </row>
    <row r="8317" spans="25:25">
      <c r="Y8317" s="176"/>
    </row>
    <row r="8318" spans="25:25">
      <c r="Y8318" s="176"/>
    </row>
    <row r="8319" spans="25:25">
      <c r="Y8319" s="176"/>
    </row>
    <row r="8320" spans="25:25">
      <c r="Y8320" s="176"/>
    </row>
    <row r="8321" spans="25:25">
      <c r="Y8321" s="176"/>
    </row>
    <row r="8322" spans="25:25">
      <c r="Y8322" s="176"/>
    </row>
    <row r="8323" spans="25:25">
      <c r="Y8323" s="176"/>
    </row>
    <row r="8324" spans="25:25">
      <c r="Y8324" s="176"/>
    </row>
    <row r="8325" spans="25:25">
      <c r="Y8325" s="176"/>
    </row>
    <row r="8326" spans="25:25">
      <c r="Y8326" s="176"/>
    </row>
    <row r="8327" spans="25:25">
      <c r="Y8327" s="176"/>
    </row>
    <row r="8328" spans="25:25">
      <c r="Y8328" s="176"/>
    </row>
    <row r="8329" spans="25:25">
      <c r="Y8329" s="176"/>
    </row>
    <row r="8330" spans="25:25">
      <c r="Y8330" s="176"/>
    </row>
    <row r="8331" spans="25:25">
      <c r="Y8331" s="176"/>
    </row>
    <row r="8332" spans="25:25">
      <c r="Y8332" s="176"/>
    </row>
    <row r="8333" spans="25:25">
      <c r="Y8333" s="176"/>
    </row>
    <row r="8334" spans="25:25">
      <c r="Y8334" s="176"/>
    </row>
    <row r="8335" spans="25:25">
      <c r="Y8335" s="176"/>
    </row>
    <row r="8336" spans="25:25">
      <c r="Y8336" s="176"/>
    </row>
    <row r="8337" spans="25:25">
      <c r="Y8337" s="176"/>
    </row>
    <row r="8338" spans="25:25">
      <c r="Y8338" s="176"/>
    </row>
    <row r="8339" spans="25:25">
      <c r="Y8339" s="176"/>
    </row>
    <row r="8340" spans="25:25">
      <c r="Y8340" s="176"/>
    </row>
    <row r="8341" spans="25:25">
      <c r="Y8341" s="176"/>
    </row>
    <row r="8342" spans="25:25">
      <c r="Y8342" s="176"/>
    </row>
    <row r="8343" spans="25:25">
      <c r="Y8343" s="176"/>
    </row>
    <row r="8344" spans="25:25">
      <c r="Y8344" s="176"/>
    </row>
    <row r="8345" spans="25:25">
      <c r="Y8345" s="176"/>
    </row>
    <row r="8346" spans="25:25">
      <c r="Y8346" s="176"/>
    </row>
    <row r="8347" spans="25:25">
      <c r="Y8347" s="176"/>
    </row>
    <row r="8348" spans="25:25">
      <c r="Y8348" s="176"/>
    </row>
    <row r="8349" spans="25:25">
      <c r="Y8349" s="176"/>
    </row>
    <row r="8350" spans="25:25">
      <c r="Y8350" s="176"/>
    </row>
    <row r="8351" spans="25:25">
      <c r="Y8351" s="176"/>
    </row>
    <row r="8352" spans="25:25">
      <c r="Y8352" s="176"/>
    </row>
    <row r="8353" spans="25:25">
      <c r="Y8353" s="176"/>
    </row>
    <row r="8354" spans="25:25">
      <c r="Y8354" s="176"/>
    </row>
    <row r="8355" spans="25:25">
      <c r="Y8355" s="176"/>
    </row>
    <row r="8356" spans="25:25">
      <c r="Y8356" s="176"/>
    </row>
    <row r="8357" spans="25:25">
      <c r="Y8357" s="176"/>
    </row>
    <row r="8358" spans="25:25">
      <c r="Y8358" s="176"/>
    </row>
    <row r="8359" spans="25:25">
      <c r="Y8359" s="176"/>
    </row>
    <row r="8360" spans="25:25">
      <c r="Y8360" s="176"/>
    </row>
    <row r="8361" spans="25:25">
      <c r="Y8361" s="176"/>
    </row>
    <row r="8362" spans="25:25">
      <c r="Y8362" s="176"/>
    </row>
    <row r="8363" spans="25:25">
      <c r="Y8363" s="176"/>
    </row>
    <row r="8364" spans="25:25">
      <c r="Y8364" s="176"/>
    </row>
    <row r="8365" spans="25:25">
      <c r="Y8365" s="176"/>
    </row>
    <row r="8366" spans="25:25">
      <c r="Y8366" s="176"/>
    </row>
    <row r="8367" spans="25:25">
      <c r="Y8367" s="176"/>
    </row>
    <row r="8368" spans="25:25">
      <c r="Y8368" s="176"/>
    </row>
    <row r="8369" spans="25:25">
      <c r="Y8369" s="176"/>
    </row>
    <row r="8370" spans="25:25">
      <c r="Y8370" s="176"/>
    </row>
    <row r="8371" spans="25:25">
      <c r="Y8371" s="176"/>
    </row>
    <row r="8372" spans="25:25">
      <c r="Y8372" s="176"/>
    </row>
    <row r="8373" spans="25:25">
      <c r="Y8373" s="176"/>
    </row>
    <row r="8374" spans="25:25">
      <c r="Y8374" s="176"/>
    </row>
    <row r="8375" spans="25:25">
      <c r="Y8375" s="176"/>
    </row>
    <row r="8376" spans="25:25">
      <c r="Y8376" s="176"/>
    </row>
    <row r="8377" spans="25:25">
      <c r="Y8377" s="176"/>
    </row>
    <row r="8378" spans="25:25">
      <c r="Y8378" s="176"/>
    </row>
    <row r="8379" spans="25:25">
      <c r="Y8379" s="176"/>
    </row>
    <row r="8380" spans="25:25">
      <c r="Y8380" s="176"/>
    </row>
    <row r="8381" spans="25:25">
      <c r="Y8381" s="176"/>
    </row>
    <row r="8382" spans="25:25">
      <c r="Y8382" s="176"/>
    </row>
    <row r="8383" spans="25:25">
      <c r="Y8383" s="176"/>
    </row>
    <row r="8384" spans="25:25">
      <c r="Y8384" s="176"/>
    </row>
    <row r="8385" spans="25:25">
      <c r="Y8385" s="176"/>
    </row>
    <row r="8386" spans="25:25">
      <c r="Y8386" s="176"/>
    </row>
    <row r="8387" spans="25:25">
      <c r="Y8387" s="176"/>
    </row>
    <row r="8388" spans="25:25">
      <c r="Y8388" s="176"/>
    </row>
    <row r="8389" spans="25:25">
      <c r="Y8389" s="176"/>
    </row>
    <row r="8390" spans="25:25">
      <c r="Y8390" s="176"/>
    </row>
    <row r="8391" spans="25:25">
      <c r="Y8391" s="176"/>
    </row>
    <row r="8392" spans="25:25">
      <c r="Y8392" s="176"/>
    </row>
    <row r="8393" spans="25:25">
      <c r="Y8393" s="176"/>
    </row>
    <row r="8394" spans="25:25">
      <c r="Y8394" s="176"/>
    </row>
    <row r="8395" spans="25:25">
      <c r="Y8395" s="176"/>
    </row>
    <row r="8396" spans="25:25">
      <c r="Y8396" s="176"/>
    </row>
    <row r="8397" spans="25:25">
      <c r="Y8397" s="176"/>
    </row>
    <row r="8398" spans="25:25">
      <c r="Y8398" s="176"/>
    </row>
    <row r="8399" spans="25:25">
      <c r="Y8399" s="176"/>
    </row>
    <row r="8400" spans="25:25">
      <c r="Y8400" s="176"/>
    </row>
    <row r="8401" spans="25:25">
      <c r="Y8401" s="176"/>
    </row>
    <row r="8402" spans="25:25">
      <c r="Y8402" s="176"/>
    </row>
    <row r="8403" spans="25:25">
      <c r="Y8403" s="176"/>
    </row>
    <row r="8404" spans="25:25">
      <c r="Y8404" s="176"/>
    </row>
    <row r="8405" spans="25:25">
      <c r="Y8405" s="176"/>
    </row>
    <row r="8406" spans="25:25">
      <c r="Y8406" s="176"/>
    </row>
    <row r="8407" spans="25:25">
      <c r="Y8407" s="176"/>
    </row>
    <row r="8408" spans="25:25">
      <c r="Y8408" s="176"/>
    </row>
    <row r="8409" spans="25:25">
      <c r="Y8409" s="176"/>
    </row>
    <row r="8410" spans="25:25">
      <c r="Y8410" s="176"/>
    </row>
    <row r="8411" spans="25:25">
      <c r="Y8411" s="176"/>
    </row>
    <row r="8412" spans="25:25">
      <c r="Y8412" s="176"/>
    </row>
    <row r="8413" spans="25:25">
      <c r="Y8413" s="176"/>
    </row>
    <row r="8414" spans="25:25">
      <c r="Y8414" s="176"/>
    </row>
    <row r="8415" spans="25:25">
      <c r="Y8415" s="176"/>
    </row>
    <row r="8416" spans="25:25">
      <c r="Y8416" s="176"/>
    </row>
    <row r="8417" spans="25:25">
      <c r="Y8417" s="176"/>
    </row>
    <row r="8418" spans="25:25">
      <c r="Y8418" s="176"/>
    </row>
    <row r="8419" spans="25:25">
      <c r="Y8419" s="176"/>
    </row>
    <row r="8420" spans="25:25">
      <c r="Y8420" s="176"/>
    </row>
    <row r="8421" spans="25:25">
      <c r="Y8421" s="176"/>
    </row>
    <row r="8422" spans="25:25">
      <c r="Y8422" s="176"/>
    </row>
    <row r="8423" spans="25:25">
      <c r="Y8423" s="176"/>
    </row>
    <row r="8424" spans="25:25">
      <c r="Y8424" s="176"/>
    </row>
    <row r="8425" spans="25:25">
      <c r="Y8425" s="176"/>
    </row>
    <row r="8426" spans="25:25">
      <c r="Y8426" s="176"/>
    </row>
    <row r="8427" spans="25:25">
      <c r="Y8427" s="176"/>
    </row>
    <row r="8428" spans="25:25">
      <c r="Y8428" s="176"/>
    </row>
    <row r="8429" spans="25:25">
      <c r="Y8429" s="176"/>
    </row>
    <row r="8430" spans="25:25">
      <c r="Y8430" s="176"/>
    </row>
    <row r="8431" spans="25:25">
      <c r="Y8431" s="176"/>
    </row>
    <row r="8432" spans="25:25">
      <c r="Y8432" s="176"/>
    </row>
    <row r="8433" spans="25:25">
      <c r="Y8433" s="176"/>
    </row>
    <row r="8434" spans="25:25">
      <c r="Y8434" s="176"/>
    </row>
    <row r="8435" spans="25:25">
      <c r="Y8435" s="176"/>
    </row>
    <row r="8436" spans="25:25">
      <c r="Y8436" s="176"/>
    </row>
    <row r="8437" spans="25:25">
      <c r="Y8437" s="176"/>
    </row>
    <row r="8438" spans="25:25">
      <c r="Y8438" s="176"/>
    </row>
    <row r="8439" spans="25:25">
      <c r="Y8439" s="176"/>
    </row>
    <row r="8440" spans="25:25">
      <c r="Y8440" s="176"/>
    </row>
    <row r="8441" spans="25:25">
      <c r="Y8441" s="176"/>
    </row>
    <row r="8442" spans="25:25">
      <c r="Y8442" s="176"/>
    </row>
    <row r="8443" spans="25:25">
      <c r="Y8443" s="176"/>
    </row>
    <row r="8444" spans="25:25">
      <c r="Y8444" s="176"/>
    </row>
    <row r="8445" spans="25:25">
      <c r="Y8445" s="176"/>
    </row>
    <row r="8446" spans="25:25">
      <c r="Y8446" s="176"/>
    </row>
    <row r="8447" spans="25:25">
      <c r="Y8447" s="176"/>
    </row>
    <row r="8448" spans="25:25">
      <c r="Y8448" s="176"/>
    </row>
    <row r="8449" spans="25:25">
      <c r="Y8449" s="176"/>
    </row>
    <row r="8450" spans="25:25">
      <c r="Y8450" s="176"/>
    </row>
    <row r="8451" spans="25:25">
      <c r="Y8451" s="176"/>
    </row>
    <row r="8452" spans="25:25">
      <c r="Y8452" s="176"/>
    </row>
    <row r="8453" spans="25:25">
      <c r="Y8453" s="176"/>
    </row>
    <row r="8454" spans="25:25">
      <c r="Y8454" s="176"/>
    </row>
    <row r="8455" spans="25:25">
      <c r="Y8455" s="176"/>
    </row>
    <row r="8456" spans="25:25">
      <c r="Y8456" s="176"/>
    </row>
    <row r="8457" spans="25:25">
      <c r="Y8457" s="176"/>
    </row>
    <row r="8458" spans="25:25">
      <c r="Y8458" s="176"/>
    </row>
    <row r="8459" spans="25:25">
      <c r="Y8459" s="176"/>
    </row>
    <row r="8460" spans="25:25">
      <c r="Y8460" s="176"/>
    </row>
    <row r="8461" spans="25:25">
      <c r="Y8461" s="176"/>
    </row>
    <row r="8462" spans="25:25">
      <c r="Y8462" s="176"/>
    </row>
    <row r="8463" spans="25:25">
      <c r="Y8463" s="176"/>
    </row>
    <row r="8464" spans="25:25">
      <c r="Y8464" s="176"/>
    </row>
    <row r="8465" spans="25:25">
      <c r="Y8465" s="176"/>
    </row>
    <row r="8466" spans="25:25">
      <c r="Y8466" s="176"/>
    </row>
    <row r="8467" spans="25:25">
      <c r="Y8467" s="176"/>
    </row>
    <row r="8468" spans="25:25">
      <c r="Y8468" s="176"/>
    </row>
    <row r="8469" spans="25:25">
      <c r="Y8469" s="176"/>
    </row>
    <row r="8470" spans="25:25">
      <c r="Y8470" s="176"/>
    </row>
    <row r="8471" spans="25:25">
      <c r="Y8471" s="176"/>
    </row>
    <row r="8472" spans="25:25">
      <c r="Y8472" s="176"/>
    </row>
    <row r="8473" spans="25:25">
      <c r="Y8473" s="176"/>
    </row>
    <row r="8474" spans="25:25">
      <c r="Y8474" s="176"/>
    </row>
    <row r="8475" spans="25:25">
      <c r="Y8475" s="176"/>
    </row>
    <row r="8476" spans="25:25">
      <c r="Y8476" s="176"/>
    </row>
    <row r="8477" spans="25:25">
      <c r="Y8477" s="176"/>
    </row>
    <row r="8478" spans="25:25">
      <c r="Y8478" s="176"/>
    </row>
    <row r="8479" spans="25:25">
      <c r="Y8479" s="176"/>
    </row>
    <row r="8480" spans="25:25">
      <c r="Y8480" s="176"/>
    </row>
    <row r="8481" spans="25:25">
      <c r="Y8481" s="176"/>
    </row>
    <row r="8482" spans="25:25">
      <c r="Y8482" s="176"/>
    </row>
    <row r="8483" spans="25:25">
      <c r="Y8483" s="176"/>
    </row>
    <row r="8484" spans="25:25">
      <c r="Y8484" s="176"/>
    </row>
    <row r="8485" spans="25:25">
      <c r="Y8485" s="176"/>
    </row>
    <row r="8486" spans="25:25">
      <c r="Y8486" s="176"/>
    </row>
    <row r="8487" spans="25:25">
      <c r="Y8487" s="176"/>
    </row>
    <row r="8488" spans="25:25">
      <c r="Y8488" s="176"/>
    </row>
    <row r="8489" spans="25:25">
      <c r="Y8489" s="176"/>
    </row>
    <row r="8490" spans="25:25">
      <c r="Y8490" s="176"/>
    </row>
    <row r="8491" spans="25:25">
      <c r="Y8491" s="176"/>
    </row>
    <row r="8492" spans="25:25">
      <c r="Y8492" s="176"/>
    </row>
    <row r="8493" spans="25:25">
      <c r="Y8493" s="176"/>
    </row>
    <row r="8494" spans="25:25">
      <c r="Y8494" s="176"/>
    </row>
    <row r="8495" spans="25:25">
      <c r="Y8495" s="176"/>
    </row>
    <row r="8496" spans="25:25">
      <c r="Y8496" s="176"/>
    </row>
    <row r="8497" spans="25:25">
      <c r="Y8497" s="176"/>
    </row>
    <row r="8498" spans="25:25">
      <c r="Y8498" s="176"/>
    </row>
    <row r="8499" spans="25:25">
      <c r="Y8499" s="176"/>
    </row>
    <row r="8500" spans="25:25">
      <c r="Y8500" s="176"/>
    </row>
    <row r="8501" spans="25:25">
      <c r="Y8501" s="176"/>
    </row>
    <row r="8502" spans="25:25">
      <c r="Y8502" s="176"/>
    </row>
    <row r="8503" spans="25:25">
      <c r="Y8503" s="176"/>
    </row>
    <row r="8504" spans="25:25">
      <c r="Y8504" s="176"/>
    </row>
    <row r="8505" spans="25:25">
      <c r="Y8505" s="176"/>
    </row>
    <row r="8506" spans="25:25">
      <c r="Y8506" s="176"/>
    </row>
    <row r="8507" spans="25:25">
      <c r="Y8507" s="176"/>
    </row>
    <row r="8508" spans="25:25">
      <c r="Y8508" s="176"/>
    </row>
    <row r="8509" spans="25:25">
      <c r="Y8509" s="176"/>
    </row>
    <row r="8510" spans="25:25">
      <c r="Y8510" s="176"/>
    </row>
    <row r="8511" spans="25:25">
      <c r="Y8511" s="176"/>
    </row>
    <row r="8512" spans="25:25">
      <c r="Y8512" s="176"/>
    </row>
    <row r="8513" spans="25:25">
      <c r="Y8513" s="176"/>
    </row>
    <row r="8514" spans="25:25">
      <c r="Y8514" s="176"/>
    </row>
    <row r="8515" spans="25:25">
      <c r="Y8515" s="176"/>
    </row>
    <row r="8516" spans="25:25">
      <c r="Y8516" s="176"/>
    </row>
    <row r="8517" spans="25:25">
      <c r="Y8517" s="176"/>
    </row>
    <row r="8518" spans="25:25">
      <c r="Y8518" s="176"/>
    </row>
    <row r="8519" spans="25:25">
      <c r="Y8519" s="176"/>
    </row>
    <row r="8520" spans="25:25">
      <c r="Y8520" s="176"/>
    </row>
    <row r="8521" spans="25:25">
      <c r="Y8521" s="176"/>
    </row>
    <row r="8522" spans="25:25">
      <c r="Y8522" s="176"/>
    </row>
    <row r="8523" spans="25:25">
      <c r="Y8523" s="176"/>
    </row>
    <row r="8524" spans="25:25">
      <c r="Y8524" s="176"/>
    </row>
    <row r="8525" spans="25:25">
      <c r="Y8525" s="176"/>
    </row>
    <row r="8526" spans="25:25">
      <c r="Y8526" s="176"/>
    </row>
    <row r="8527" spans="25:25">
      <c r="Y8527" s="176"/>
    </row>
    <row r="8528" spans="25:25">
      <c r="Y8528" s="176"/>
    </row>
    <row r="8529" spans="25:25">
      <c r="Y8529" s="176"/>
    </row>
    <row r="8530" spans="25:25">
      <c r="Y8530" s="176"/>
    </row>
    <row r="8531" spans="25:25">
      <c r="Y8531" s="176"/>
    </row>
    <row r="8532" spans="25:25">
      <c r="Y8532" s="176"/>
    </row>
    <row r="8533" spans="25:25">
      <c r="Y8533" s="176"/>
    </row>
    <row r="8534" spans="25:25">
      <c r="Y8534" s="176"/>
    </row>
    <row r="8535" spans="25:25">
      <c r="Y8535" s="176"/>
    </row>
    <row r="8536" spans="25:25">
      <c r="Y8536" s="176"/>
    </row>
    <row r="8537" spans="25:25">
      <c r="Y8537" s="176"/>
    </row>
    <row r="8538" spans="25:25">
      <c r="Y8538" s="176"/>
    </row>
    <row r="8539" spans="25:25">
      <c r="Y8539" s="176"/>
    </row>
    <row r="8540" spans="25:25">
      <c r="Y8540" s="176"/>
    </row>
    <row r="8541" spans="25:25">
      <c r="Y8541" s="176"/>
    </row>
    <row r="8542" spans="25:25">
      <c r="Y8542" s="176"/>
    </row>
    <row r="8543" spans="25:25">
      <c r="Y8543" s="176"/>
    </row>
    <row r="8544" spans="25:25">
      <c r="Y8544" s="176"/>
    </row>
    <row r="8545" spans="25:25">
      <c r="Y8545" s="176"/>
    </row>
    <row r="8546" spans="25:25">
      <c r="Y8546" s="176"/>
    </row>
    <row r="8547" spans="25:25">
      <c r="Y8547" s="176"/>
    </row>
    <row r="8548" spans="25:25">
      <c r="Y8548" s="176"/>
    </row>
    <row r="8549" spans="25:25">
      <c r="Y8549" s="176"/>
    </row>
    <row r="8550" spans="25:25">
      <c r="Y8550" s="176"/>
    </row>
    <row r="8551" spans="25:25">
      <c r="Y8551" s="176"/>
    </row>
    <row r="8552" spans="25:25">
      <c r="Y8552" s="176"/>
    </row>
    <row r="8553" spans="25:25">
      <c r="Y8553" s="176"/>
    </row>
    <row r="8554" spans="25:25">
      <c r="Y8554" s="176"/>
    </row>
    <row r="8555" spans="25:25">
      <c r="Y8555" s="176"/>
    </row>
    <row r="8556" spans="25:25">
      <c r="Y8556" s="176"/>
    </row>
    <row r="8557" spans="25:25">
      <c r="Y8557" s="176"/>
    </row>
    <row r="8558" spans="25:25">
      <c r="Y8558" s="176"/>
    </row>
    <row r="8559" spans="25:25">
      <c r="Y8559" s="176"/>
    </row>
    <row r="8560" spans="25:25">
      <c r="Y8560" s="176"/>
    </row>
    <row r="8561" spans="25:25">
      <c r="Y8561" s="176"/>
    </row>
    <row r="8562" spans="25:25">
      <c r="Y8562" s="176"/>
    </row>
    <row r="8563" spans="25:25">
      <c r="Y8563" s="176"/>
    </row>
    <row r="8564" spans="25:25">
      <c r="Y8564" s="176"/>
    </row>
    <row r="8565" spans="25:25">
      <c r="Y8565" s="176"/>
    </row>
    <row r="8566" spans="25:25">
      <c r="Y8566" s="176"/>
    </row>
    <row r="8567" spans="25:25">
      <c r="Y8567" s="176"/>
    </row>
    <row r="8568" spans="25:25">
      <c r="Y8568" s="176"/>
    </row>
    <row r="8569" spans="25:25">
      <c r="Y8569" s="176"/>
    </row>
    <row r="8570" spans="25:25">
      <c r="Y8570" s="176"/>
    </row>
    <row r="8571" spans="25:25">
      <c r="Y8571" s="176"/>
    </row>
    <row r="8572" spans="25:25">
      <c r="Y8572" s="176"/>
    </row>
    <row r="8573" spans="25:25">
      <c r="Y8573" s="176"/>
    </row>
    <row r="8574" spans="25:25">
      <c r="Y8574" s="176"/>
    </row>
    <row r="8575" spans="25:25">
      <c r="Y8575" s="176"/>
    </row>
    <row r="8576" spans="25:25">
      <c r="Y8576" s="176"/>
    </row>
    <row r="8577" spans="25:25">
      <c r="Y8577" s="176"/>
    </row>
    <row r="8578" spans="25:25">
      <c r="Y8578" s="176"/>
    </row>
    <row r="8579" spans="25:25">
      <c r="Y8579" s="176"/>
    </row>
    <row r="8580" spans="25:25">
      <c r="Y8580" s="176"/>
    </row>
    <row r="8581" spans="25:25">
      <c r="Y8581" s="176"/>
    </row>
    <row r="8582" spans="25:25">
      <c r="Y8582" s="176"/>
    </row>
    <row r="8583" spans="25:25">
      <c r="Y8583" s="176"/>
    </row>
    <row r="8584" spans="25:25">
      <c r="Y8584" s="176"/>
    </row>
    <row r="8585" spans="25:25">
      <c r="Y8585" s="176"/>
    </row>
    <row r="8586" spans="25:25">
      <c r="Y8586" s="176"/>
    </row>
    <row r="8587" spans="25:25">
      <c r="Y8587" s="176"/>
    </row>
    <row r="8588" spans="25:25">
      <c r="Y8588" s="176"/>
    </row>
    <row r="8589" spans="25:25">
      <c r="Y8589" s="176"/>
    </row>
    <row r="8590" spans="25:25">
      <c r="Y8590" s="176"/>
    </row>
    <row r="8591" spans="25:25">
      <c r="Y8591" s="176"/>
    </row>
    <row r="8592" spans="25:25">
      <c r="Y8592" s="176"/>
    </row>
    <row r="8593" spans="25:25">
      <c r="Y8593" s="176"/>
    </row>
    <row r="8594" spans="25:25">
      <c r="Y8594" s="176"/>
    </row>
    <row r="8595" spans="25:25">
      <c r="Y8595" s="176"/>
    </row>
    <row r="8596" spans="25:25">
      <c r="Y8596" s="176"/>
    </row>
    <row r="8597" spans="25:25">
      <c r="Y8597" s="176"/>
    </row>
    <row r="8598" spans="25:25">
      <c r="Y8598" s="176"/>
    </row>
    <row r="8599" spans="25:25">
      <c r="Y8599" s="176"/>
    </row>
    <row r="8600" spans="25:25">
      <c r="Y8600" s="176"/>
    </row>
    <row r="8601" spans="25:25">
      <c r="Y8601" s="176"/>
    </row>
    <row r="8602" spans="25:25">
      <c r="Y8602" s="176"/>
    </row>
    <row r="8603" spans="25:25">
      <c r="Y8603" s="176"/>
    </row>
    <row r="8604" spans="25:25">
      <c r="Y8604" s="176"/>
    </row>
    <row r="8605" spans="25:25">
      <c r="Y8605" s="176"/>
    </row>
    <row r="8606" spans="25:25">
      <c r="Y8606" s="176"/>
    </row>
    <row r="8607" spans="25:25">
      <c r="Y8607" s="176"/>
    </row>
    <row r="8608" spans="25:25">
      <c r="Y8608" s="176"/>
    </row>
    <row r="8609" spans="25:25">
      <c r="Y8609" s="176"/>
    </row>
    <row r="8610" spans="25:25">
      <c r="Y8610" s="176"/>
    </row>
    <row r="8611" spans="25:25">
      <c r="Y8611" s="176"/>
    </row>
    <row r="8612" spans="25:25">
      <c r="Y8612" s="176"/>
    </row>
    <row r="8613" spans="25:25">
      <c r="Y8613" s="176"/>
    </row>
    <row r="8614" spans="25:25">
      <c r="Y8614" s="176"/>
    </row>
    <row r="8615" spans="25:25">
      <c r="Y8615" s="176"/>
    </row>
    <row r="8616" spans="25:25">
      <c r="Y8616" s="176"/>
    </row>
    <row r="8617" spans="25:25">
      <c r="Y8617" s="176"/>
    </row>
    <row r="8618" spans="25:25">
      <c r="Y8618" s="176"/>
    </row>
    <row r="8619" spans="25:25">
      <c r="Y8619" s="176"/>
    </row>
    <row r="8620" spans="25:25">
      <c r="Y8620" s="176"/>
    </row>
    <row r="8621" spans="25:25">
      <c r="Y8621" s="176"/>
    </row>
    <row r="8622" spans="25:25">
      <c r="Y8622" s="176"/>
    </row>
    <row r="8623" spans="25:25">
      <c r="Y8623" s="176"/>
    </row>
    <row r="8624" spans="25:25">
      <c r="Y8624" s="176"/>
    </row>
    <row r="8625" spans="25:25">
      <c r="Y8625" s="176"/>
    </row>
    <row r="8626" spans="25:25">
      <c r="Y8626" s="176"/>
    </row>
    <row r="8627" spans="25:25">
      <c r="Y8627" s="176"/>
    </row>
    <row r="8628" spans="25:25">
      <c r="Y8628" s="176"/>
    </row>
    <row r="8629" spans="25:25">
      <c r="Y8629" s="176"/>
    </row>
    <row r="8630" spans="25:25">
      <c r="Y8630" s="176"/>
    </row>
    <row r="8631" spans="25:25">
      <c r="Y8631" s="176"/>
    </row>
    <row r="8632" spans="25:25">
      <c r="Y8632" s="176"/>
    </row>
    <row r="8633" spans="25:25">
      <c r="Y8633" s="176"/>
    </row>
    <row r="8634" spans="25:25">
      <c r="Y8634" s="176"/>
    </row>
    <row r="8635" spans="25:25">
      <c r="Y8635" s="176"/>
    </row>
    <row r="8636" spans="25:25">
      <c r="Y8636" s="176"/>
    </row>
    <row r="8637" spans="25:25">
      <c r="Y8637" s="176"/>
    </row>
    <row r="8638" spans="25:25">
      <c r="Y8638" s="176"/>
    </row>
    <row r="8639" spans="25:25">
      <c r="Y8639" s="176"/>
    </row>
    <row r="8640" spans="25:25">
      <c r="Y8640" s="176"/>
    </row>
    <row r="8641" spans="25:25">
      <c r="Y8641" s="176"/>
    </row>
    <row r="8642" spans="25:25">
      <c r="Y8642" s="176"/>
    </row>
    <row r="8643" spans="25:25">
      <c r="Y8643" s="176"/>
    </row>
    <row r="8644" spans="25:25">
      <c r="Y8644" s="176"/>
    </row>
    <row r="8645" spans="25:25">
      <c r="Y8645" s="176"/>
    </row>
    <row r="8646" spans="25:25">
      <c r="Y8646" s="176"/>
    </row>
    <row r="8647" spans="25:25">
      <c r="Y8647" s="176"/>
    </row>
    <row r="8648" spans="25:25">
      <c r="Y8648" s="176"/>
    </row>
    <row r="8649" spans="25:25">
      <c r="Y8649" s="176"/>
    </row>
    <row r="8650" spans="25:25">
      <c r="Y8650" s="176"/>
    </row>
    <row r="8651" spans="25:25">
      <c r="Y8651" s="176"/>
    </row>
    <row r="8652" spans="25:25">
      <c r="Y8652" s="176"/>
    </row>
    <row r="8653" spans="25:25">
      <c r="Y8653" s="176"/>
    </row>
    <row r="8654" spans="25:25">
      <c r="Y8654" s="176"/>
    </row>
    <row r="8655" spans="25:25">
      <c r="Y8655" s="176"/>
    </row>
    <row r="8656" spans="25:25">
      <c r="Y8656" s="176"/>
    </row>
    <row r="8657" spans="25:25">
      <c r="Y8657" s="176"/>
    </row>
    <row r="8658" spans="25:25">
      <c r="Y8658" s="176"/>
    </row>
    <row r="8659" spans="25:25">
      <c r="Y8659" s="176"/>
    </row>
    <row r="8660" spans="25:25">
      <c r="Y8660" s="176"/>
    </row>
    <row r="8661" spans="25:25">
      <c r="Y8661" s="176"/>
    </row>
    <row r="8662" spans="25:25">
      <c r="Y8662" s="176"/>
    </row>
    <row r="8663" spans="25:25">
      <c r="Y8663" s="176"/>
    </row>
    <row r="8664" spans="25:25">
      <c r="Y8664" s="176"/>
    </row>
    <row r="8665" spans="25:25">
      <c r="Y8665" s="176"/>
    </row>
    <row r="8666" spans="25:25">
      <c r="Y8666" s="176"/>
    </row>
    <row r="8667" spans="25:25">
      <c r="Y8667" s="176"/>
    </row>
    <row r="8668" spans="25:25">
      <c r="Y8668" s="176"/>
    </row>
    <row r="8669" spans="25:25">
      <c r="Y8669" s="176"/>
    </row>
    <row r="8670" spans="25:25">
      <c r="Y8670" s="176"/>
    </row>
    <row r="8671" spans="25:25">
      <c r="Y8671" s="176"/>
    </row>
    <row r="8672" spans="25:25">
      <c r="Y8672" s="176"/>
    </row>
    <row r="8673" spans="25:25">
      <c r="Y8673" s="176"/>
    </row>
    <row r="8674" spans="25:25">
      <c r="Y8674" s="176"/>
    </row>
    <row r="8675" spans="25:25">
      <c r="Y8675" s="176"/>
    </row>
    <row r="8676" spans="25:25">
      <c r="Y8676" s="176"/>
    </row>
    <row r="8677" spans="25:25">
      <c r="Y8677" s="176"/>
    </row>
    <row r="8678" spans="25:25">
      <c r="Y8678" s="176"/>
    </row>
    <row r="8679" spans="25:25">
      <c r="Y8679" s="176"/>
    </row>
    <row r="8680" spans="25:25">
      <c r="Y8680" s="176"/>
    </row>
    <row r="8681" spans="25:25">
      <c r="Y8681" s="176"/>
    </row>
    <row r="8682" spans="25:25">
      <c r="Y8682" s="176"/>
    </row>
    <row r="8683" spans="25:25">
      <c r="Y8683" s="176"/>
    </row>
    <row r="8684" spans="25:25">
      <c r="Y8684" s="176"/>
    </row>
    <row r="8685" spans="25:25">
      <c r="Y8685" s="176"/>
    </row>
    <row r="8686" spans="25:25">
      <c r="Y8686" s="176"/>
    </row>
    <row r="8687" spans="25:25">
      <c r="Y8687" s="176"/>
    </row>
    <row r="8688" spans="25:25">
      <c r="Y8688" s="176"/>
    </row>
    <row r="8689" spans="25:25">
      <c r="Y8689" s="176"/>
    </row>
    <row r="8690" spans="25:25">
      <c r="Y8690" s="176"/>
    </row>
    <row r="8691" spans="25:25">
      <c r="Y8691" s="176"/>
    </row>
    <row r="8692" spans="25:25">
      <c r="Y8692" s="176"/>
    </row>
    <row r="8693" spans="25:25">
      <c r="Y8693" s="176"/>
    </row>
    <row r="8694" spans="25:25">
      <c r="Y8694" s="176"/>
    </row>
    <row r="8695" spans="25:25">
      <c r="Y8695" s="176"/>
    </row>
    <row r="8696" spans="25:25">
      <c r="Y8696" s="176"/>
    </row>
    <row r="8697" spans="25:25">
      <c r="Y8697" s="176"/>
    </row>
    <row r="8698" spans="25:25">
      <c r="Y8698" s="176"/>
    </row>
    <row r="8699" spans="25:25">
      <c r="Y8699" s="176"/>
    </row>
    <row r="8700" spans="25:25">
      <c r="Y8700" s="176"/>
    </row>
    <row r="8701" spans="25:25">
      <c r="Y8701" s="176"/>
    </row>
    <row r="8702" spans="25:25">
      <c r="Y8702" s="176"/>
    </row>
    <row r="8703" spans="25:25">
      <c r="Y8703" s="176"/>
    </row>
    <row r="8704" spans="25:25">
      <c r="Y8704" s="176"/>
    </row>
    <row r="8705" spans="25:25">
      <c r="Y8705" s="176"/>
    </row>
    <row r="8706" spans="25:25">
      <c r="Y8706" s="176"/>
    </row>
    <row r="8707" spans="25:25">
      <c r="Y8707" s="176"/>
    </row>
    <row r="8708" spans="25:25">
      <c r="Y8708" s="176"/>
    </row>
    <row r="8709" spans="25:25">
      <c r="Y8709" s="176"/>
    </row>
    <row r="8710" spans="25:25">
      <c r="Y8710" s="176"/>
    </row>
    <row r="8711" spans="25:25">
      <c r="Y8711" s="176"/>
    </row>
    <row r="8712" spans="25:25">
      <c r="Y8712" s="176"/>
    </row>
    <row r="8713" spans="25:25">
      <c r="Y8713" s="176"/>
    </row>
    <row r="8714" spans="25:25">
      <c r="Y8714" s="176"/>
    </row>
    <row r="8715" spans="25:25">
      <c r="Y8715" s="176"/>
    </row>
    <row r="8716" spans="25:25">
      <c r="Y8716" s="176"/>
    </row>
    <row r="8717" spans="25:25">
      <c r="Y8717" s="176"/>
    </row>
    <row r="8718" spans="25:25">
      <c r="Y8718" s="176"/>
    </row>
    <row r="8719" spans="25:25">
      <c r="Y8719" s="176"/>
    </row>
    <row r="8720" spans="25:25">
      <c r="Y8720" s="176"/>
    </row>
    <row r="8721" spans="25:25">
      <c r="Y8721" s="176"/>
    </row>
    <row r="8722" spans="25:25">
      <c r="Y8722" s="176"/>
    </row>
    <row r="8723" spans="25:25">
      <c r="Y8723" s="176"/>
    </row>
    <row r="8724" spans="25:25">
      <c r="Y8724" s="176"/>
    </row>
    <row r="8725" spans="25:25">
      <c r="Y8725" s="176"/>
    </row>
    <row r="8726" spans="25:25">
      <c r="Y8726" s="176"/>
    </row>
    <row r="8727" spans="25:25">
      <c r="Y8727" s="176"/>
    </row>
    <row r="8728" spans="25:25">
      <c r="Y8728" s="176"/>
    </row>
    <row r="8729" spans="25:25">
      <c r="Y8729" s="176"/>
    </row>
    <row r="8730" spans="25:25">
      <c r="Y8730" s="176"/>
    </row>
    <row r="8731" spans="25:25">
      <c r="Y8731" s="176"/>
    </row>
    <row r="8732" spans="25:25">
      <c r="Y8732" s="176"/>
    </row>
    <row r="8733" spans="25:25">
      <c r="Y8733" s="176"/>
    </row>
    <row r="8734" spans="25:25">
      <c r="Y8734" s="176"/>
    </row>
    <row r="8735" spans="25:25">
      <c r="Y8735" s="176"/>
    </row>
    <row r="8736" spans="25:25">
      <c r="Y8736" s="176"/>
    </row>
    <row r="8737" spans="25:25">
      <c r="Y8737" s="176"/>
    </row>
    <row r="8738" spans="25:25">
      <c r="Y8738" s="176"/>
    </row>
    <row r="8739" spans="25:25">
      <c r="Y8739" s="176"/>
    </row>
    <row r="8740" spans="25:25">
      <c r="Y8740" s="176"/>
    </row>
    <row r="8741" spans="25:25">
      <c r="Y8741" s="176"/>
    </row>
    <row r="8742" spans="25:25">
      <c r="Y8742" s="176"/>
    </row>
    <row r="8743" spans="25:25">
      <c r="Y8743" s="176"/>
    </row>
    <row r="8744" spans="25:25">
      <c r="Y8744" s="176"/>
    </row>
    <row r="8745" spans="25:25">
      <c r="Y8745" s="176"/>
    </row>
    <row r="8746" spans="25:25">
      <c r="Y8746" s="176"/>
    </row>
    <row r="8747" spans="25:25">
      <c r="Y8747" s="176"/>
    </row>
    <row r="8748" spans="25:25">
      <c r="Y8748" s="176"/>
    </row>
    <row r="8749" spans="25:25">
      <c r="Y8749" s="176"/>
    </row>
    <row r="8750" spans="25:25">
      <c r="Y8750" s="176"/>
    </row>
    <row r="8751" spans="25:25">
      <c r="Y8751" s="176"/>
    </row>
    <row r="8752" spans="25:25">
      <c r="Y8752" s="176"/>
    </row>
    <row r="8753" spans="25:25">
      <c r="Y8753" s="176"/>
    </row>
    <row r="8754" spans="25:25">
      <c r="Y8754" s="176"/>
    </row>
    <row r="8755" spans="25:25">
      <c r="Y8755" s="176"/>
    </row>
    <row r="8756" spans="25:25">
      <c r="Y8756" s="176"/>
    </row>
    <row r="8757" spans="25:25">
      <c r="Y8757" s="176"/>
    </row>
    <row r="8758" spans="25:25">
      <c r="Y8758" s="176"/>
    </row>
    <row r="8759" spans="25:25">
      <c r="Y8759" s="176"/>
    </row>
    <row r="8760" spans="25:25">
      <c r="Y8760" s="176"/>
    </row>
    <row r="8761" spans="25:25">
      <c r="Y8761" s="176"/>
    </row>
    <row r="8762" spans="25:25">
      <c r="Y8762" s="176"/>
    </row>
    <row r="8763" spans="25:25">
      <c r="Y8763" s="176"/>
    </row>
    <row r="8764" spans="25:25">
      <c r="Y8764" s="176"/>
    </row>
    <row r="8765" spans="25:25">
      <c r="Y8765" s="176"/>
    </row>
    <row r="8766" spans="25:25">
      <c r="Y8766" s="176"/>
    </row>
    <row r="8767" spans="25:25">
      <c r="Y8767" s="176"/>
    </row>
    <row r="8768" spans="25:25">
      <c r="Y8768" s="176"/>
    </row>
    <row r="8769" spans="25:25">
      <c r="Y8769" s="176"/>
    </row>
    <row r="8770" spans="25:25">
      <c r="Y8770" s="176"/>
    </row>
    <row r="8771" spans="25:25">
      <c r="Y8771" s="176"/>
    </row>
    <row r="8772" spans="25:25">
      <c r="Y8772" s="176"/>
    </row>
    <row r="8773" spans="25:25">
      <c r="Y8773" s="176"/>
    </row>
    <row r="8774" spans="25:25">
      <c r="Y8774" s="176"/>
    </row>
    <row r="8775" spans="25:25">
      <c r="Y8775" s="176"/>
    </row>
    <row r="8776" spans="25:25">
      <c r="Y8776" s="176"/>
    </row>
    <row r="8777" spans="25:25">
      <c r="Y8777" s="176"/>
    </row>
    <row r="8778" spans="25:25">
      <c r="Y8778" s="176"/>
    </row>
    <row r="8779" spans="25:25">
      <c r="Y8779" s="176"/>
    </row>
    <row r="8780" spans="25:25">
      <c r="Y8780" s="176"/>
    </row>
    <row r="8781" spans="25:25">
      <c r="Y8781" s="176"/>
    </row>
    <row r="8782" spans="25:25">
      <c r="Y8782" s="176"/>
    </row>
    <row r="8783" spans="25:25">
      <c r="Y8783" s="176"/>
    </row>
    <row r="8784" spans="25:25">
      <c r="Y8784" s="176"/>
    </row>
    <row r="8785" spans="25:25">
      <c r="Y8785" s="176"/>
    </row>
    <row r="8786" spans="25:25">
      <c r="Y8786" s="176"/>
    </row>
    <row r="8787" spans="25:25">
      <c r="Y8787" s="176"/>
    </row>
    <row r="8788" spans="25:25">
      <c r="Y8788" s="176"/>
    </row>
    <row r="8789" spans="25:25">
      <c r="Y8789" s="176"/>
    </row>
    <row r="8790" spans="25:25">
      <c r="Y8790" s="176"/>
    </row>
    <row r="8791" spans="25:25">
      <c r="Y8791" s="176"/>
    </row>
    <row r="8792" spans="25:25">
      <c r="Y8792" s="176"/>
    </row>
    <row r="8793" spans="25:25">
      <c r="Y8793" s="176"/>
    </row>
    <row r="8794" spans="25:25">
      <c r="Y8794" s="176"/>
    </row>
    <row r="8795" spans="25:25">
      <c r="Y8795" s="176"/>
    </row>
    <row r="8796" spans="25:25">
      <c r="Y8796" s="176"/>
    </row>
    <row r="8797" spans="25:25">
      <c r="Y8797" s="176"/>
    </row>
    <row r="8798" spans="25:25">
      <c r="Y8798" s="176"/>
    </row>
    <row r="8799" spans="25:25">
      <c r="Y8799" s="176"/>
    </row>
    <row r="8800" spans="25:25">
      <c r="Y8800" s="176"/>
    </row>
    <row r="8801" spans="25:25">
      <c r="Y8801" s="176"/>
    </row>
    <row r="8802" spans="25:25">
      <c r="Y8802" s="176"/>
    </row>
    <row r="8803" spans="25:25">
      <c r="Y8803" s="176"/>
    </row>
    <row r="8804" spans="25:25">
      <c r="Y8804" s="176"/>
    </row>
    <row r="8805" spans="25:25">
      <c r="Y8805" s="176"/>
    </row>
    <row r="8806" spans="25:25">
      <c r="Y8806" s="176"/>
    </row>
    <row r="8807" spans="25:25">
      <c r="Y8807" s="176"/>
    </row>
    <row r="8808" spans="25:25">
      <c r="Y8808" s="176"/>
    </row>
    <row r="8809" spans="25:25">
      <c r="Y8809" s="176"/>
    </row>
    <row r="8810" spans="25:25">
      <c r="Y8810" s="176"/>
    </row>
    <row r="8811" spans="25:25">
      <c r="Y8811" s="176"/>
    </row>
    <row r="8812" spans="25:25">
      <c r="Y8812" s="176"/>
    </row>
    <row r="8813" spans="25:25">
      <c r="Y8813" s="176"/>
    </row>
    <row r="8814" spans="25:25">
      <c r="Y8814" s="176"/>
    </row>
    <row r="8815" spans="25:25">
      <c r="Y8815" s="176"/>
    </row>
    <row r="8816" spans="25:25">
      <c r="Y8816" s="176"/>
    </row>
    <row r="8817" spans="25:25">
      <c r="Y8817" s="176"/>
    </row>
    <row r="8818" spans="25:25">
      <c r="Y8818" s="176"/>
    </row>
    <row r="8819" spans="25:25">
      <c r="Y8819" s="176"/>
    </row>
    <row r="8820" spans="25:25">
      <c r="Y8820" s="176"/>
    </row>
    <row r="8821" spans="25:25">
      <c r="Y8821" s="176"/>
    </row>
    <row r="8822" spans="25:25">
      <c r="Y8822" s="176"/>
    </row>
    <row r="8823" spans="25:25">
      <c r="Y8823" s="176"/>
    </row>
    <row r="8824" spans="25:25">
      <c r="Y8824" s="176"/>
    </row>
    <row r="8825" spans="25:25">
      <c r="Y8825" s="176"/>
    </row>
    <row r="8826" spans="25:25">
      <c r="Y8826" s="176"/>
    </row>
    <row r="8827" spans="25:25">
      <c r="Y8827" s="176"/>
    </row>
    <row r="8828" spans="25:25">
      <c r="Y8828" s="176"/>
    </row>
    <row r="8829" spans="25:25">
      <c r="Y8829" s="176"/>
    </row>
    <row r="8830" spans="25:25">
      <c r="Y8830" s="176"/>
    </row>
    <row r="8831" spans="25:25">
      <c r="Y8831" s="176"/>
    </row>
    <row r="8832" spans="25:25">
      <c r="Y8832" s="176"/>
    </row>
    <row r="8833" spans="25:25">
      <c r="Y8833" s="176"/>
    </row>
    <row r="8834" spans="25:25">
      <c r="Y8834" s="176"/>
    </row>
    <row r="8835" spans="25:25">
      <c r="Y8835" s="176"/>
    </row>
    <row r="8836" spans="25:25">
      <c r="Y8836" s="176"/>
    </row>
    <row r="8837" spans="25:25">
      <c r="Y8837" s="176"/>
    </row>
    <row r="8838" spans="25:25">
      <c r="Y8838" s="176"/>
    </row>
    <row r="8839" spans="25:25">
      <c r="Y8839" s="176"/>
    </row>
    <row r="8840" spans="25:25">
      <c r="Y8840" s="176"/>
    </row>
    <row r="8841" spans="25:25">
      <c r="Y8841" s="176"/>
    </row>
    <row r="8842" spans="25:25">
      <c r="Y8842" s="176"/>
    </row>
    <row r="8843" spans="25:25">
      <c r="Y8843" s="176"/>
    </row>
    <row r="8844" spans="25:25">
      <c r="Y8844" s="176"/>
    </row>
    <row r="8845" spans="25:25">
      <c r="Y8845" s="176"/>
    </row>
    <row r="8846" spans="25:25">
      <c r="Y8846" s="176"/>
    </row>
    <row r="8847" spans="25:25">
      <c r="Y8847" s="176"/>
    </row>
    <row r="8848" spans="25:25">
      <c r="Y8848" s="176"/>
    </row>
    <row r="8849" spans="25:25">
      <c r="Y8849" s="176"/>
    </row>
    <row r="8850" spans="25:25">
      <c r="Y8850" s="176"/>
    </row>
    <row r="8851" spans="25:25">
      <c r="Y8851" s="176"/>
    </row>
    <row r="8852" spans="25:25">
      <c r="Y8852" s="176"/>
    </row>
    <row r="8853" spans="25:25">
      <c r="Y8853" s="176"/>
    </row>
    <row r="8854" spans="25:25">
      <c r="Y8854" s="176"/>
    </row>
    <row r="8855" spans="25:25">
      <c r="Y8855" s="176"/>
    </row>
    <row r="8856" spans="25:25">
      <c r="Y8856" s="176"/>
    </row>
    <row r="8857" spans="25:25">
      <c r="Y8857" s="176"/>
    </row>
    <row r="8858" spans="25:25">
      <c r="Y8858" s="176"/>
    </row>
    <row r="8859" spans="25:25">
      <c r="Y8859" s="176"/>
    </row>
    <row r="8860" spans="25:25">
      <c r="Y8860" s="176"/>
    </row>
    <row r="8861" spans="25:25">
      <c r="Y8861" s="176"/>
    </row>
    <row r="8862" spans="25:25">
      <c r="Y8862" s="176"/>
    </row>
    <row r="8863" spans="25:25">
      <c r="Y8863" s="176"/>
    </row>
    <row r="8864" spans="25:25">
      <c r="Y8864" s="176"/>
    </row>
    <row r="8865" spans="25:25">
      <c r="Y8865" s="176"/>
    </row>
    <row r="8866" spans="25:25">
      <c r="Y8866" s="176"/>
    </row>
    <row r="8867" spans="25:25">
      <c r="Y8867" s="176"/>
    </row>
    <row r="8868" spans="25:25">
      <c r="Y8868" s="176"/>
    </row>
    <row r="8869" spans="25:25">
      <c r="Y8869" s="176"/>
    </row>
    <row r="8870" spans="25:25">
      <c r="Y8870" s="176"/>
    </row>
    <row r="8871" spans="25:25">
      <c r="Y8871" s="176"/>
    </row>
    <row r="8872" spans="25:25">
      <c r="Y8872" s="176"/>
    </row>
    <row r="8873" spans="25:25">
      <c r="Y8873" s="176"/>
    </row>
    <row r="8874" spans="25:25">
      <c r="Y8874" s="176"/>
    </row>
    <row r="8875" spans="25:25">
      <c r="Y8875" s="176"/>
    </row>
    <row r="8876" spans="25:25">
      <c r="Y8876" s="176"/>
    </row>
    <row r="8877" spans="25:25">
      <c r="Y8877" s="176"/>
    </row>
    <row r="8878" spans="25:25">
      <c r="Y8878" s="176"/>
    </row>
    <row r="8879" spans="25:25">
      <c r="Y8879" s="176"/>
    </row>
    <row r="8880" spans="25:25">
      <c r="Y8880" s="176"/>
    </row>
    <row r="8881" spans="25:25">
      <c r="Y8881" s="176"/>
    </row>
    <row r="8882" spans="25:25">
      <c r="Y8882" s="176"/>
    </row>
    <row r="8883" spans="25:25">
      <c r="Y8883" s="176"/>
    </row>
    <row r="8884" spans="25:25">
      <c r="Y8884" s="176"/>
    </row>
    <row r="8885" spans="25:25">
      <c r="Y8885" s="176"/>
    </row>
    <row r="8886" spans="25:25">
      <c r="Y8886" s="176"/>
    </row>
    <row r="8887" spans="25:25">
      <c r="Y8887" s="176"/>
    </row>
    <row r="8888" spans="25:25">
      <c r="Y8888" s="176"/>
    </row>
    <row r="8889" spans="25:25">
      <c r="Y8889" s="176"/>
    </row>
    <row r="8890" spans="25:25">
      <c r="Y8890" s="176"/>
    </row>
    <row r="8891" spans="25:25">
      <c r="Y8891" s="176"/>
    </row>
    <row r="8892" spans="25:25">
      <c r="Y8892" s="176"/>
    </row>
    <row r="8893" spans="25:25">
      <c r="Y8893" s="176"/>
    </row>
    <row r="8894" spans="25:25">
      <c r="Y8894" s="176"/>
    </row>
    <row r="8895" spans="25:25">
      <c r="Y8895" s="176"/>
    </row>
    <row r="8896" spans="25:25">
      <c r="Y8896" s="176"/>
    </row>
    <row r="8897" spans="25:25">
      <c r="Y8897" s="176"/>
    </row>
    <row r="8898" spans="25:25">
      <c r="Y8898" s="176"/>
    </row>
    <row r="8899" spans="25:25">
      <c r="Y8899" s="176"/>
    </row>
    <row r="8900" spans="25:25">
      <c r="Y8900" s="176"/>
    </row>
    <row r="8901" spans="25:25">
      <c r="Y8901" s="176"/>
    </row>
    <row r="8902" spans="25:25">
      <c r="Y8902" s="176"/>
    </row>
    <row r="8903" spans="25:25">
      <c r="Y8903" s="176"/>
    </row>
    <row r="8904" spans="25:25">
      <c r="Y8904" s="176"/>
    </row>
    <row r="8905" spans="25:25">
      <c r="Y8905" s="176"/>
    </row>
    <row r="8906" spans="25:25">
      <c r="Y8906" s="176"/>
    </row>
    <row r="8907" spans="25:25">
      <c r="Y8907" s="176"/>
    </row>
    <row r="8908" spans="25:25">
      <c r="Y8908" s="176"/>
    </row>
    <row r="8909" spans="25:25">
      <c r="Y8909" s="176"/>
    </row>
    <row r="8910" spans="25:25">
      <c r="Y8910" s="176"/>
    </row>
    <row r="8911" spans="25:25">
      <c r="Y8911" s="176"/>
    </row>
    <row r="8912" spans="25:25">
      <c r="Y8912" s="176"/>
    </row>
    <row r="8913" spans="25:25">
      <c r="Y8913" s="176"/>
    </row>
    <row r="8914" spans="25:25">
      <c r="Y8914" s="176"/>
    </row>
    <row r="8915" spans="25:25">
      <c r="Y8915" s="176"/>
    </row>
    <row r="8916" spans="25:25">
      <c r="Y8916" s="176"/>
    </row>
    <row r="8917" spans="25:25">
      <c r="Y8917" s="176"/>
    </row>
    <row r="8918" spans="25:25">
      <c r="Y8918" s="176"/>
    </row>
    <row r="8919" spans="25:25">
      <c r="Y8919" s="176"/>
    </row>
    <row r="8920" spans="25:25">
      <c r="Y8920" s="176"/>
    </row>
    <row r="8921" spans="25:25">
      <c r="Y8921" s="176"/>
    </row>
    <row r="8922" spans="25:25">
      <c r="Y8922" s="176"/>
    </row>
    <row r="8923" spans="25:25">
      <c r="Y8923" s="176"/>
    </row>
    <row r="8924" spans="25:25">
      <c r="Y8924" s="176"/>
    </row>
    <row r="8925" spans="25:25">
      <c r="Y8925" s="176"/>
    </row>
    <row r="8926" spans="25:25">
      <c r="Y8926" s="176"/>
    </row>
    <row r="8927" spans="25:25">
      <c r="Y8927" s="176"/>
    </row>
    <row r="8928" spans="25:25">
      <c r="Y8928" s="176"/>
    </row>
    <row r="8929" spans="25:25">
      <c r="Y8929" s="176"/>
    </row>
    <row r="8930" spans="25:25">
      <c r="Y8930" s="176"/>
    </row>
    <row r="8931" spans="25:25">
      <c r="Y8931" s="176"/>
    </row>
    <row r="8932" spans="25:25">
      <c r="Y8932" s="176"/>
    </row>
    <row r="8933" spans="25:25">
      <c r="Y8933" s="176"/>
    </row>
    <row r="8934" spans="25:25">
      <c r="Y8934" s="176"/>
    </row>
    <row r="8935" spans="25:25">
      <c r="Y8935" s="176"/>
    </row>
    <row r="8936" spans="25:25">
      <c r="Y8936" s="176"/>
    </row>
    <row r="8937" spans="25:25">
      <c r="Y8937" s="176"/>
    </row>
    <row r="8938" spans="25:25">
      <c r="Y8938" s="176"/>
    </row>
    <row r="8939" spans="25:25">
      <c r="Y8939" s="176"/>
    </row>
    <row r="8940" spans="25:25">
      <c r="Y8940" s="176"/>
    </row>
    <row r="8941" spans="25:25">
      <c r="Y8941" s="176"/>
    </row>
    <row r="8942" spans="25:25">
      <c r="Y8942" s="176"/>
    </row>
    <row r="8943" spans="25:25">
      <c r="Y8943" s="176"/>
    </row>
    <row r="8944" spans="25:25">
      <c r="Y8944" s="176"/>
    </row>
    <row r="8945" spans="25:25">
      <c r="Y8945" s="176"/>
    </row>
    <row r="8946" spans="25:25">
      <c r="Y8946" s="176"/>
    </row>
    <row r="8947" spans="25:25">
      <c r="Y8947" s="176"/>
    </row>
    <row r="8948" spans="25:25">
      <c r="Y8948" s="176"/>
    </row>
    <row r="8949" spans="25:25">
      <c r="Y8949" s="176"/>
    </row>
    <row r="8950" spans="25:25">
      <c r="Y8950" s="176"/>
    </row>
    <row r="8951" spans="25:25">
      <c r="Y8951" s="176"/>
    </row>
    <row r="8952" spans="25:25">
      <c r="Y8952" s="176"/>
    </row>
    <row r="8953" spans="25:25">
      <c r="Y8953" s="176"/>
    </row>
    <row r="8954" spans="25:25">
      <c r="Y8954" s="176"/>
    </row>
    <row r="8955" spans="25:25">
      <c r="Y8955" s="176"/>
    </row>
    <row r="8956" spans="25:25">
      <c r="Y8956" s="176"/>
    </row>
    <row r="8957" spans="25:25">
      <c r="Y8957" s="176"/>
    </row>
    <row r="8958" spans="25:25">
      <c r="Y8958" s="176"/>
    </row>
    <row r="8959" spans="25:25">
      <c r="Y8959" s="176"/>
    </row>
    <row r="8960" spans="25:25">
      <c r="Y8960" s="176"/>
    </row>
    <row r="8961" spans="25:25">
      <c r="Y8961" s="176"/>
    </row>
    <row r="8962" spans="25:25">
      <c r="Y8962" s="176"/>
    </row>
    <row r="8963" spans="25:25">
      <c r="Y8963" s="176"/>
    </row>
    <row r="8964" spans="25:25">
      <c r="Y8964" s="176"/>
    </row>
    <row r="8965" spans="25:25">
      <c r="Y8965" s="176"/>
    </row>
    <row r="8966" spans="25:25">
      <c r="Y8966" s="176"/>
    </row>
    <row r="8967" spans="25:25">
      <c r="Y8967" s="176"/>
    </row>
    <row r="8968" spans="25:25">
      <c r="Y8968" s="176"/>
    </row>
    <row r="8969" spans="25:25">
      <c r="Y8969" s="176"/>
    </row>
    <row r="8970" spans="25:25">
      <c r="Y8970" s="176"/>
    </row>
    <row r="8971" spans="25:25">
      <c r="Y8971" s="176"/>
    </row>
    <row r="8972" spans="25:25">
      <c r="Y8972" s="176"/>
    </row>
    <row r="8973" spans="25:25">
      <c r="Y8973" s="176"/>
    </row>
    <row r="8974" spans="25:25">
      <c r="Y8974" s="176"/>
    </row>
    <row r="8975" spans="25:25">
      <c r="Y8975" s="176"/>
    </row>
    <row r="8976" spans="25:25">
      <c r="Y8976" s="176"/>
    </row>
    <row r="8977" spans="25:25">
      <c r="Y8977" s="176"/>
    </row>
    <row r="8978" spans="25:25">
      <c r="Y8978" s="176"/>
    </row>
    <row r="8979" spans="25:25">
      <c r="Y8979" s="176"/>
    </row>
    <row r="8980" spans="25:25">
      <c r="Y8980" s="176"/>
    </row>
    <row r="8981" spans="25:25">
      <c r="Y8981" s="176"/>
    </row>
    <row r="8982" spans="25:25">
      <c r="Y8982" s="176"/>
    </row>
    <row r="8983" spans="25:25">
      <c r="Y8983" s="176"/>
    </row>
    <row r="8984" spans="25:25">
      <c r="Y8984" s="176"/>
    </row>
    <row r="8985" spans="25:25">
      <c r="Y8985" s="176"/>
    </row>
    <row r="8986" spans="25:25">
      <c r="Y8986" s="176"/>
    </row>
    <row r="8987" spans="25:25">
      <c r="Y8987" s="176"/>
    </row>
    <row r="8988" spans="25:25">
      <c r="Y8988" s="176"/>
    </row>
    <row r="8989" spans="25:25">
      <c r="Y8989" s="176"/>
    </row>
    <row r="8990" spans="25:25">
      <c r="Y8990" s="176"/>
    </row>
    <row r="8991" spans="25:25">
      <c r="Y8991" s="176"/>
    </row>
    <row r="8992" spans="25:25">
      <c r="Y8992" s="176"/>
    </row>
    <row r="8993" spans="25:25">
      <c r="Y8993" s="176"/>
    </row>
    <row r="8994" spans="25:25">
      <c r="Y8994" s="176"/>
    </row>
    <row r="8995" spans="25:25">
      <c r="Y8995" s="176"/>
    </row>
    <row r="8996" spans="25:25">
      <c r="Y8996" s="176"/>
    </row>
    <row r="8997" spans="25:25">
      <c r="Y8997" s="176"/>
    </row>
    <row r="8998" spans="25:25">
      <c r="Y8998" s="176"/>
    </row>
    <row r="8999" spans="25:25">
      <c r="Y8999" s="176"/>
    </row>
    <row r="9000" spans="25:25">
      <c r="Y9000" s="176"/>
    </row>
    <row r="9001" spans="25:25">
      <c r="Y9001" s="176"/>
    </row>
    <row r="9002" spans="25:25">
      <c r="Y9002" s="176"/>
    </row>
    <row r="9003" spans="25:25">
      <c r="Y9003" s="176"/>
    </row>
    <row r="9004" spans="25:25">
      <c r="Y9004" s="176"/>
    </row>
    <row r="9005" spans="25:25">
      <c r="Y9005" s="176"/>
    </row>
    <row r="9006" spans="25:25">
      <c r="Y9006" s="176"/>
    </row>
    <row r="9007" spans="25:25">
      <c r="Y9007" s="176"/>
    </row>
    <row r="9008" spans="25:25">
      <c r="Y9008" s="176"/>
    </row>
    <row r="9009" spans="25:25">
      <c r="Y9009" s="176"/>
    </row>
    <row r="9010" spans="25:25">
      <c r="Y9010" s="176"/>
    </row>
    <row r="9011" spans="25:25">
      <c r="Y9011" s="176"/>
    </row>
    <row r="9012" spans="25:25">
      <c r="Y9012" s="176"/>
    </row>
    <row r="9013" spans="25:25">
      <c r="Y9013" s="176"/>
    </row>
    <row r="9014" spans="25:25">
      <c r="Y9014" s="176"/>
    </row>
    <row r="9015" spans="25:25">
      <c r="Y9015" s="176"/>
    </row>
    <row r="9016" spans="25:25">
      <c r="Y9016" s="176"/>
    </row>
    <row r="9017" spans="25:25">
      <c r="Y9017" s="176"/>
    </row>
    <row r="9018" spans="25:25">
      <c r="Y9018" s="176"/>
    </row>
    <row r="9019" spans="25:25">
      <c r="Y9019" s="176"/>
    </row>
    <row r="9020" spans="25:25">
      <c r="Y9020" s="176"/>
    </row>
    <row r="9021" spans="25:25">
      <c r="Y9021" s="176"/>
    </row>
    <row r="9022" spans="25:25">
      <c r="Y9022" s="176"/>
    </row>
    <row r="9023" spans="25:25">
      <c r="Y9023" s="176"/>
    </row>
    <row r="9024" spans="25:25">
      <c r="Y9024" s="176"/>
    </row>
    <row r="9025" spans="25:25">
      <c r="Y9025" s="176"/>
    </row>
    <row r="9026" spans="25:25">
      <c r="Y9026" s="176"/>
    </row>
    <row r="9027" spans="25:25">
      <c r="Y9027" s="176"/>
    </row>
    <row r="9028" spans="25:25">
      <c r="Y9028" s="176"/>
    </row>
    <row r="9029" spans="25:25">
      <c r="Y9029" s="176"/>
    </row>
    <row r="9030" spans="25:25">
      <c r="Y9030" s="176"/>
    </row>
    <row r="9031" spans="25:25">
      <c r="Y9031" s="176"/>
    </row>
    <row r="9032" spans="25:25">
      <c r="Y9032" s="176"/>
    </row>
    <row r="9033" spans="25:25">
      <c r="Y9033" s="176"/>
    </row>
    <row r="9034" spans="25:25">
      <c r="Y9034" s="176"/>
    </row>
    <row r="9035" spans="25:25">
      <c r="Y9035" s="176"/>
    </row>
    <row r="9036" spans="25:25">
      <c r="Y9036" s="176"/>
    </row>
    <row r="9037" spans="25:25">
      <c r="Y9037" s="176"/>
    </row>
    <row r="9038" spans="25:25">
      <c r="Y9038" s="176"/>
    </row>
    <row r="9039" spans="25:25">
      <c r="Y9039" s="176"/>
    </row>
    <row r="9040" spans="25:25">
      <c r="Y9040" s="176"/>
    </row>
    <row r="9041" spans="25:25">
      <c r="Y9041" s="176"/>
    </row>
    <row r="9042" spans="25:25">
      <c r="Y9042" s="176"/>
    </row>
    <row r="9043" spans="25:25">
      <c r="Y9043" s="176"/>
    </row>
    <row r="9044" spans="25:25">
      <c r="Y9044" s="176"/>
    </row>
    <row r="9045" spans="25:25">
      <c r="Y9045" s="176"/>
    </row>
    <row r="9046" spans="25:25">
      <c r="Y9046" s="176"/>
    </row>
    <row r="9047" spans="25:25">
      <c r="Y9047" s="176"/>
    </row>
    <row r="9048" spans="25:25">
      <c r="Y9048" s="176"/>
    </row>
    <row r="9049" spans="25:25">
      <c r="Y9049" s="176"/>
    </row>
    <row r="9050" spans="25:25">
      <c r="Y9050" s="176"/>
    </row>
    <row r="9051" spans="25:25">
      <c r="Y9051" s="176"/>
    </row>
    <row r="9052" spans="25:25">
      <c r="Y9052" s="176"/>
    </row>
    <row r="9053" spans="25:25">
      <c r="Y9053" s="176"/>
    </row>
    <row r="9054" spans="25:25">
      <c r="Y9054" s="176"/>
    </row>
    <row r="9055" spans="25:25">
      <c r="Y9055" s="176"/>
    </row>
    <row r="9056" spans="25:25">
      <c r="Y9056" s="176"/>
    </row>
    <row r="9057" spans="25:25">
      <c r="Y9057" s="176"/>
    </row>
    <row r="9058" spans="25:25">
      <c r="Y9058" s="176"/>
    </row>
    <row r="9059" spans="25:25">
      <c r="Y9059" s="176"/>
    </row>
    <row r="9060" spans="25:25">
      <c r="Y9060" s="176"/>
    </row>
    <row r="9061" spans="25:25">
      <c r="Y9061" s="176"/>
    </row>
    <row r="9062" spans="25:25">
      <c r="Y9062" s="176"/>
    </row>
    <row r="9063" spans="25:25">
      <c r="Y9063" s="176"/>
    </row>
    <row r="9064" spans="25:25">
      <c r="Y9064" s="176"/>
    </row>
    <row r="9065" spans="25:25">
      <c r="Y9065" s="176"/>
    </row>
    <row r="9066" spans="25:25">
      <c r="Y9066" s="176"/>
    </row>
    <row r="9067" spans="25:25">
      <c r="Y9067" s="176"/>
    </row>
    <row r="9068" spans="25:25">
      <c r="Y9068" s="176"/>
    </row>
    <row r="9069" spans="25:25">
      <c r="Y9069" s="176"/>
    </row>
    <row r="9070" spans="25:25">
      <c r="Y9070" s="176"/>
    </row>
    <row r="9071" spans="25:25">
      <c r="Y9071" s="176"/>
    </row>
    <row r="9072" spans="25:25">
      <c r="Y9072" s="176"/>
    </row>
    <row r="9073" spans="25:25">
      <c r="Y9073" s="176"/>
    </row>
    <row r="9074" spans="25:25">
      <c r="Y9074" s="176"/>
    </row>
    <row r="9075" spans="25:25">
      <c r="Y9075" s="176"/>
    </row>
    <row r="9076" spans="25:25">
      <c r="Y9076" s="176"/>
    </row>
    <row r="9077" spans="25:25">
      <c r="Y9077" s="176"/>
    </row>
    <row r="9078" spans="25:25">
      <c r="Y9078" s="176"/>
    </row>
    <row r="9079" spans="25:25">
      <c r="Y9079" s="176"/>
    </row>
    <row r="9080" spans="25:25">
      <c r="Y9080" s="176"/>
    </row>
    <row r="9081" spans="25:25">
      <c r="Y9081" s="176"/>
    </row>
    <row r="9082" spans="25:25">
      <c r="Y9082" s="176"/>
    </row>
    <row r="9083" spans="25:25">
      <c r="Y9083" s="176"/>
    </row>
    <row r="9084" spans="25:25">
      <c r="Y9084" s="176"/>
    </row>
    <row r="9085" spans="25:25">
      <c r="Y9085" s="176"/>
    </row>
    <row r="9086" spans="25:25">
      <c r="Y9086" s="176"/>
    </row>
    <row r="9087" spans="25:25">
      <c r="Y9087" s="176"/>
    </row>
    <row r="9088" spans="25:25">
      <c r="Y9088" s="176"/>
    </row>
    <row r="9089" spans="25:25">
      <c r="Y9089" s="176"/>
    </row>
    <row r="9090" spans="25:25">
      <c r="Y9090" s="176"/>
    </row>
    <row r="9091" spans="25:25">
      <c r="Y9091" s="176"/>
    </row>
    <row r="9092" spans="25:25">
      <c r="Y9092" s="176"/>
    </row>
    <row r="9093" spans="25:25">
      <c r="Y9093" s="176"/>
    </row>
    <row r="9094" spans="25:25">
      <c r="Y9094" s="176"/>
    </row>
    <row r="9095" spans="25:25">
      <c r="Y9095" s="176"/>
    </row>
    <row r="9096" spans="25:25">
      <c r="Y9096" s="176"/>
    </row>
    <row r="9097" spans="25:25">
      <c r="Y9097" s="176"/>
    </row>
    <row r="9098" spans="25:25">
      <c r="Y9098" s="176"/>
    </row>
    <row r="9099" spans="25:25">
      <c r="Y9099" s="176"/>
    </row>
    <row r="9100" spans="25:25">
      <c r="Y9100" s="176"/>
    </row>
    <row r="9101" spans="25:25">
      <c r="Y9101" s="176"/>
    </row>
    <row r="9102" spans="25:25">
      <c r="Y9102" s="176"/>
    </row>
    <row r="9103" spans="25:25">
      <c r="Y9103" s="176"/>
    </row>
    <row r="9104" spans="25:25">
      <c r="Y9104" s="176"/>
    </row>
    <row r="9105" spans="25:25">
      <c r="Y9105" s="176"/>
    </row>
    <row r="9106" spans="25:25">
      <c r="Y9106" s="176"/>
    </row>
    <row r="9107" spans="25:25">
      <c r="Y9107" s="176"/>
    </row>
    <row r="9108" spans="25:25">
      <c r="Y9108" s="176"/>
    </row>
    <row r="9109" spans="25:25">
      <c r="Y9109" s="176"/>
    </row>
    <row r="9110" spans="25:25">
      <c r="Y9110" s="176"/>
    </row>
    <row r="9111" spans="25:25">
      <c r="Y9111" s="176"/>
    </row>
    <row r="9112" spans="25:25">
      <c r="Y9112" s="176"/>
    </row>
    <row r="9113" spans="25:25">
      <c r="Y9113" s="176"/>
    </row>
    <row r="9114" spans="25:25">
      <c r="Y9114" s="176"/>
    </row>
    <row r="9115" spans="25:25">
      <c r="Y9115" s="176"/>
    </row>
    <row r="9116" spans="25:25">
      <c r="Y9116" s="176"/>
    </row>
    <row r="9117" spans="25:25">
      <c r="Y9117" s="176"/>
    </row>
    <row r="9118" spans="25:25">
      <c r="Y9118" s="176"/>
    </row>
    <row r="9119" spans="25:25">
      <c r="Y9119" s="176"/>
    </row>
    <row r="9120" spans="25:25">
      <c r="Y9120" s="176"/>
    </row>
    <row r="9121" spans="25:25">
      <c r="Y9121" s="176"/>
    </row>
    <row r="9122" spans="25:25">
      <c r="Y9122" s="176"/>
    </row>
    <row r="9123" spans="25:25">
      <c r="Y9123" s="176"/>
    </row>
    <row r="9124" spans="25:25">
      <c r="Y9124" s="176"/>
    </row>
    <row r="9125" spans="25:25">
      <c r="Y9125" s="176"/>
    </row>
    <row r="9126" spans="25:25">
      <c r="Y9126" s="176"/>
    </row>
    <row r="9127" spans="25:25">
      <c r="Y9127" s="176"/>
    </row>
    <row r="9128" spans="25:25">
      <c r="Y9128" s="176"/>
    </row>
    <row r="9129" spans="25:25">
      <c r="Y9129" s="176"/>
    </row>
    <row r="9130" spans="25:25">
      <c r="Y9130" s="176"/>
    </row>
    <row r="9131" spans="25:25">
      <c r="Y9131" s="176"/>
    </row>
    <row r="9132" spans="25:25">
      <c r="Y9132" s="176"/>
    </row>
    <row r="9133" spans="25:25">
      <c r="Y9133" s="176"/>
    </row>
    <row r="9134" spans="25:25">
      <c r="Y9134" s="176"/>
    </row>
    <row r="9135" spans="25:25">
      <c r="Y9135" s="176"/>
    </row>
    <row r="9136" spans="25:25">
      <c r="Y9136" s="176"/>
    </row>
    <row r="9137" spans="25:25">
      <c r="Y9137" s="176"/>
    </row>
    <row r="9138" spans="25:25">
      <c r="Y9138" s="176"/>
    </row>
    <row r="9139" spans="25:25">
      <c r="Y9139" s="176"/>
    </row>
    <row r="9140" spans="25:25">
      <c r="Y9140" s="176"/>
    </row>
    <row r="9141" spans="25:25">
      <c r="Y9141" s="176"/>
    </row>
    <row r="9142" spans="25:25">
      <c r="Y9142" s="176"/>
    </row>
    <row r="9143" spans="25:25">
      <c r="Y9143" s="176"/>
    </row>
    <row r="9144" spans="25:25">
      <c r="Y9144" s="176"/>
    </row>
    <row r="9145" spans="25:25">
      <c r="Y9145" s="176"/>
    </row>
    <row r="9146" spans="25:25">
      <c r="Y9146" s="176"/>
    </row>
    <row r="9147" spans="25:25">
      <c r="Y9147" s="176"/>
    </row>
    <row r="9148" spans="25:25">
      <c r="Y9148" s="176"/>
    </row>
    <row r="9149" spans="25:25">
      <c r="Y9149" s="176"/>
    </row>
    <row r="9150" spans="25:25">
      <c r="Y9150" s="176"/>
    </row>
    <row r="9151" spans="25:25">
      <c r="Y9151" s="176"/>
    </row>
    <row r="9152" spans="25:25">
      <c r="Y9152" s="176"/>
    </row>
    <row r="9153" spans="25:25">
      <c r="Y9153" s="176"/>
    </row>
    <row r="9154" spans="25:25">
      <c r="Y9154" s="176"/>
    </row>
    <row r="9155" spans="25:25">
      <c r="Y9155" s="176"/>
    </row>
    <row r="9156" spans="25:25">
      <c r="Y9156" s="176"/>
    </row>
    <row r="9157" spans="25:25">
      <c r="Y9157" s="176"/>
    </row>
    <row r="9158" spans="25:25">
      <c r="Y9158" s="176"/>
    </row>
    <row r="9159" spans="25:25">
      <c r="Y9159" s="176"/>
    </row>
    <row r="9160" spans="25:25">
      <c r="Y9160" s="176"/>
    </row>
    <row r="9161" spans="25:25">
      <c r="Y9161" s="176"/>
    </row>
    <row r="9162" spans="25:25">
      <c r="Y9162" s="176"/>
    </row>
    <row r="9163" spans="25:25">
      <c r="Y9163" s="176"/>
    </row>
    <row r="9164" spans="25:25">
      <c r="Y9164" s="176"/>
    </row>
    <row r="9165" spans="25:25">
      <c r="Y9165" s="176"/>
    </row>
    <row r="9166" spans="25:25">
      <c r="Y9166" s="176"/>
    </row>
    <row r="9167" spans="25:25">
      <c r="Y9167" s="176"/>
    </row>
    <row r="9168" spans="25:25">
      <c r="Y9168" s="176"/>
    </row>
    <row r="9169" spans="25:25">
      <c r="Y9169" s="176"/>
    </row>
    <row r="9170" spans="25:25">
      <c r="Y9170" s="176"/>
    </row>
    <row r="9171" spans="25:25">
      <c r="Y9171" s="176"/>
    </row>
    <row r="9172" spans="25:25">
      <c r="Y9172" s="176"/>
    </row>
    <row r="9173" spans="25:25">
      <c r="Y9173" s="176"/>
    </row>
    <row r="9174" spans="25:25">
      <c r="Y9174" s="176"/>
    </row>
    <row r="9175" spans="25:25">
      <c r="Y9175" s="176"/>
    </row>
    <row r="9176" spans="25:25">
      <c r="Y9176" s="176"/>
    </row>
    <row r="9177" spans="25:25">
      <c r="Y9177" s="176"/>
    </row>
    <row r="9178" spans="25:25">
      <c r="Y9178" s="176"/>
    </row>
    <row r="9179" spans="25:25">
      <c r="Y9179" s="176"/>
    </row>
    <row r="9180" spans="25:25">
      <c r="Y9180" s="176"/>
    </row>
    <row r="9181" spans="25:25">
      <c r="Y9181" s="176"/>
    </row>
    <row r="9182" spans="25:25">
      <c r="Y9182" s="176"/>
    </row>
    <row r="9183" spans="25:25">
      <c r="Y9183" s="176"/>
    </row>
    <row r="9184" spans="25:25">
      <c r="Y9184" s="176"/>
    </row>
    <row r="9185" spans="25:25">
      <c r="Y9185" s="176"/>
    </row>
    <row r="9186" spans="25:25">
      <c r="Y9186" s="176"/>
    </row>
    <row r="9187" spans="25:25">
      <c r="Y9187" s="176"/>
    </row>
    <row r="9188" spans="25:25">
      <c r="Y9188" s="176"/>
    </row>
    <row r="9189" spans="25:25">
      <c r="Y9189" s="176"/>
    </row>
    <row r="9190" spans="25:25">
      <c r="Y9190" s="176"/>
    </row>
    <row r="9191" spans="25:25">
      <c r="Y9191" s="176"/>
    </row>
    <row r="9192" spans="25:25">
      <c r="Y9192" s="176"/>
    </row>
    <row r="9193" spans="25:25">
      <c r="Y9193" s="176"/>
    </row>
    <row r="9194" spans="25:25">
      <c r="Y9194" s="176"/>
    </row>
    <row r="9195" spans="25:25">
      <c r="Y9195" s="176"/>
    </row>
    <row r="9196" spans="25:25">
      <c r="Y9196" s="176"/>
    </row>
    <row r="9197" spans="25:25">
      <c r="Y9197" s="176"/>
    </row>
    <row r="9198" spans="25:25">
      <c r="Y9198" s="176"/>
    </row>
    <row r="9199" spans="25:25">
      <c r="Y9199" s="176"/>
    </row>
    <row r="9200" spans="25:25">
      <c r="Y9200" s="176"/>
    </row>
    <row r="9201" spans="25:25">
      <c r="Y9201" s="176"/>
    </row>
    <row r="9202" spans="25:25">
      <c r="Y9202" s="176"/>
    </row>
    <row r="9203" spans="25:25">
      <c r="Y9203" s="176"/>
    </row>
    <row r="9204" spans="25:25">
      <c r="Y9204" s="176"/>
    </row>
    <row r="9205" spans="25:25">
      <c r="Y9205" s="176"/>
    </row>
    <row r="9206" spans="25:25">
      <c r="Y9206" s="176"/>
    </row>
    <row r="9207" spans="25:25">
      <c r="Y9207" s="176"/>
    </row>
    <row r="9208" spans="25:25">
      <c r="Y9208" s="176"/>
    </row>
    <row r="9209" spans="25:25">
      <c r="Y9209" s="176"/>
    </row>
    <row r="9210" spans="25:25">
      <c r="Y9210" s="176"/>
    </row>
    <row r="9211" spans="25:25">
      <c r="Y9211" s="176"/>
    </row>
    <row r="9212" spans="25:25">
      <c r="Y9212" s="176"/>
    </row>
    <row r="9213" spans="25:25">
      <c r="Y9213" s="176"/>
    </row>
    <row r="9214" spans="25:25">
      <c r="Y9214" s="176"/>
    </row>
    <row r="9215" spans="25:25">
      <c r="Y9215" s="176"/>
    </row>
    <row r="9216" spans="25:25">
      <c r="Y9216" s="176"/>
    </row>
    <row r="9217" spans="25:25">
      <c r="Y9217" s="176"/>
    </row>
    <row r="9218" spans="25:25">
      <c r="Y9218" s="176"/>
    </row>
    <row r="9219" spans="25:25">
      <c r="Y9219" s="176"/>
    </row>
    <row r="9220" spans="25:25">
      <c r="Y9220" s="176"/>
    </row>
    <row r="9221" spans="25:25">
      <c r="Y9221" s="176"/>
    </row>
    <row r="9222" spans="25:25">
      <c r="Y9222" s="176"/>
    </row>
    <row r="9223" spans="25:25">
      <c r="Y9223" s="176"/>
    </row>
    <row r="9224" spans="25:25">
      <c r="Y9224" s="176"/>
    </row>
    <row r="9225" spans="25:25">
      <c r="Y9225" s="176"/>
    </row>
    <row r="9226" spans="25:25">
      <c r="Y9226" s="176"/>
    </row>
    <row r="9227" spans="25:25">
      <c r="Y9227" s="176"/>
    </row>
    <row r="9228" spans="25:25">
      <c r="Y9228" s="176"/>
    </row>
    <row r="9229" spans="25:25">
      <c r="Y9229" s="176"/>
    </row>
    <row r="9230" spans="25:25">
      <c r="Y9230" s="176"/>
    </row>
    <row r="9231" spans="25:25">
      <c r="Y9231" s="176"/>
    </row>
    <row r="9232" spans="25:25">
      <c r="Y9232" s="176"/>
    </row>
    <row r="9233" spans="25:25">
      <c r="Y9233" s="176"/>
    </row>
    <row r="9234" spans="25:25">
      <c r="Y9234" s="176"/>
    </row>
    <row r="9235" spans="25:25">
      <c r="Y9235" s="176"/>
    </row>
    <row r="9236" spans="25:25">
      <c r="Y9236" s="176"/>
    </row>
    <row r="9237" spans="25:25">
      <c r="Y9237" s="176"/>
    </row>
    <row r="9238" spans="25:25">
      <c r="Y9238" s="176"/>
    </row>
    <row r="9239" spans="25:25">
      <c r="Y9239" s="176"/>
    </row>
    <row r="9240" spans="25:25">
      <c r="Y9240" s="176"/>
    </row>
    <row r="9241" spans="25:25">
      <c r="Y9241" s="176"/>
    </row>
    <row r="9242" spans="25:25">
      <c r="Y9242" s="176"/>
    </row>
    <row r="9243" spans="25:25">
      <c r="Y9243" s="176"/>
    </row>
    <row r="9244" spans="25:25">
      <c r="Y9244" s="176"/>
    </row>
    <row r="9245" spans="25:25">
      <c r="Y9245" s="176"/>
    </row>
    <row r="9246" spans="25:25">
      <c r="Y9246" s="176"/>
    </row>
    <row r="9247" spans="25:25">
      <c r="Y9247" s="176"/>
    </row>
    <row r="9248" spans="25:25">
      <c r="Y9248" s="176"/>
    </row>
    <row r="9249" spans="25:25">
      <c r="Y9249" s="176"/>
    </row>
    <row r="9250" spans="25:25">
      <c r="Y9250" s="176"/>
    </row>
    <row r="9251" spans="25:25">
      <c r="Y9251" s="176"/>
    </row>
    <row r="9252" spans="25:25">
      <c r="Y9252" s="176"/>
    </row>
    <row r="9253" spans="25:25">
      <c r="Y9253" s="176"/>
    </row>
    <row r="9254" spans="25:25">
      <c r="Y9254" s="176"/>
    </row>
    <row r="9255" spans="25:25">
      <c r="Y9255" s="176"/>
    </row>
    <row r="9256" spans="25:25">
      <c r="Y9256" s="176"/>
    </row>
    <row r="9257" spans="25:25">
      <c r="Y9257" s="176"/>
    </row>
    <row r="9258" spans="25:25">
      <c r="Y9258" s="176"/>
    </row>
    <row r="9259" spans="25:25">
      <c r="Y9259" s="176"/>
    </row>
    <row r="9260" spans="25:25">
      <c r="Y9260" s="176"/>
    </row>
    <row r="9261" spans="25:25">
      <c r="Y9261" s="176"/>
    </row>
    <row r="9262" spans="25:25">
      <c r="Y9262" s="176"/>
    </row>
    <row r="9263" spans="25:25">
      <c r="Y9263" s="176"/>
    </row>
    <row r="9264" spans="25:25">
      <c r="Y9264" s="176"/>
    </row>
    <row r="9265" spans="25:25">
      <c r="Y9265" s="176"/>
    </row>
    <row r="9266" spans="25:25">
      <c r="Y9266" s="176"/>
    </row>
    <row r="9267" spans="25:25">
      <c r="Y9267" s="176"/>
    </row>
    <row r="9268" spans="25:25">
      <c r="Y9268" s="176"/>
    </row>
    <row r="9269" spans="25:25">
      <c r="Y9269" s="176"/>
    </row>
    <row r="9270" spans="25:25">
      <c r="Y9270" s="176"/>
    </row>
    <row r="9271" spans="25:25">
      <c r="Y9271" s="176"/>
    </row>
    <row r="9272" spans="25:25">
      <c r="Y9272" s="176"/>
    </row>
    <row r="9273" spans="25:25">
      <c r="Y9273" s="176"/>
    </row>
    <row r="9274" spans="25:25">
      <c r="Y9274" s="176"/>
    </row>
    <row r="9275" spans="25:25">
      <c r="Y9275" s="176"/>
    </row>
    <row r="9276" spans="25:25">
      <c r="Y9276" s="176"/>
    </row>
    <row r="9277" spans="25:25">
      <c r="Y9277" s="176"/>
    </row>
    <row r="9278" spans="25:25">
      <c r="Y9278" s="176"/>
    </row>
    <row r="9279" spans="25:25">
      <c r="Y9279" s="176"/>
    </row>
    <row r="9280" spans="25:25">
      <c r="Y9280" s="176"/>
    </row>
    <row r="9281" spans="25:25">
      <c r="Y9281" s="176"/>
    </row>
    <row r="9282" spans="25:25">
      <c r="Y9282" s="176"/>
    </row>
    <row r="9283" spans="25:25">
      <c r="Y9283" s="176"/>
    </row>
    <row r="9284" spans="25:25">
      <c r="Y9284" s="176"/>
    </row>
    <row r="9285" spans="25:25">
      <c r="Y9285" s="176"/>
    </row>
    <row r="9286" spans="25:25">
      <c r="Y9286" s="176"/>
    </row>
    <row r="9287" spans="25:25">
      <c r="Y9287" s="176"/>
    </row>
    <row r="9288" spans="25:25">
      <c r="Y9288" s="176"/>
    </row>
    <row r="9289" spans="25:25">
      <c r="Y9289" s="176"/>
    </row>
    <row r="9290" spans="25:25">
      <c r="Y9290" s="176"/>
    </row>
    <row r="9291" spans="25:25">
      <c r="Y9291" s="176"/>
    </row>
    <row r="9292" spans="25:25">
      <c r="Y9292" s="176"/>
    </row>
    <row r="9293" spans="25:25">
      <c r="Y9293" s="176"/>
    </row>
    <row r="9294" spans="25:25">
      <c r="Y9294" s="176"/>
    </row>
    <row r="9295" spans="25:25">
      <c r="Y9295" s="176"/>
    </row>
    <row r="9296" spans="25:25">
      <c r="Y9296" s="176"/>
    </row>
    <row r="9297" spans="25:25">
      <c r="Y9297" s="176"/>
    </row>
    <row r="9298" spans="25:25">
      <c r="Y9298" s="176"/>
    </row>
    <row r="9299" spans="25:25">
      <c r="Y9299" s="176"/>
    </row>
    <row r="9300" spans="25:25">
      <c r="Y9300" s="176"/>
    </row>
    <row r="9301" spans="25:25">
      <c r="Y9301" s="176"/>
    </row>
    <row r="9302" spans="25:25">
      <c r="Y9302" s="176"/>
    </row>
    <row r="9303" spans="25:25">
      <c r="Y9303" s="176"/>
    </row>
    <row r="9304" spans="25:25">
      <c r="Y9304" s="176"/>
    </row>
    <row r="9305" spans="25:25">
      <c r="Y9305" s="176"/>
    </row>
    <row r="9306" spans="25:25">
      <c r="Y9306" s="176"/>
    </row>
    <row r="9307" spans="25:25">
      <c r="Y9307" s="176"/>
    </row>
    <row r="9308" spans="25:25">
      <c r="Y9308" s="176"/>
    </row>
    <row r="9309" spans="25:25">
      <c r="Y9309" s="176"/>
    </row>
    <row r="9310" spans="25:25">
      <c r="Y9310" s="176"/>
    </row>
    <row r="9311" spans="25:25">
      <c r="Y9311" s="176"/>
    </row>
    <row r="9312" spans="25:25">
      <c r="Y9312" s="176"/>
    </row>
    <row r="9313" spans="25:25">
      <c r="Y9313" s="176"/>
    </row>
    <row r="9314" spans="25:25">
      <c r="Y9314" s="176"/>
    </row>
    <row r="9315" spans="25:25">
      <c r="Y9315" s="176"/>
    </row>
    <row r="9316" spans="25:25">
      <c r="Y9316" s="176"/>
    </row>
    <row r="9317" spans="25:25">
      <c r="Y9317" s="176"/>
    </row>
    <row r="9318" spans="25:25">
      <c r="Y9318" s="176"/>
    </row>
    <row r="9319" spans="25:25">
      <c r="Y9319" s="176"/>
    </row>
    <row r="9320" spans="25:25">
      <c r="Y9320" s="176"/>
    </row>
    <row r="9321" spans="25:25">
      <c r="Y9321" s="176"/>
    </row>
    <row r="9322" spans="25:25">
      <c r="Y9322" s="176"/>
    </row>
    <row r="9323" spans="25:25">
      <c r="Y9323" s="176"/>
    </row>
    <row r="9324" spans="25:25">
      <c r="Y9324" s="176"/>
    </row>
    <row r="9325" spans="25:25">
      <c r="Y9325" s="176"/>
    </row>
    <row r="9326" spans="25:25">
      <c r="Y9326" s="176"/>
    </row>
    <row r="9327" spans="25:25">
      <c r="Y9327" s="176"/>
    </row>
    <row r="9328" spans="25:25">
      <c r="Y9328" s="176"/>
    </row>
    <row r="9329" spans="25:25">
      <c r="Y9329" s="176"/>
    </row>
    <row r="9330" spans="25:25">
      <c r="Y9330" s="176"/>
    </row>
    <row r="9331" spans="25:25">
      <c r="Y9331" s="176"/>
    </row>
    <row r="9332" spans="25:25">
      <c r="Y9332" s="176"/>
    </row>
    <row r="9333" spans="25:25">
      <c r="Y9333" s="176"/>
    </row>
    <row r="9334" spans="25:25">
      <c r="Y9334" s="176"/>
    </row>
    <row r="9335" spans="25:25">
      <c r="Y9335" s="176"/>
    </row>
    <row r="9336" spans="25:25">
      <c r="Y9336" s="176"/>
    </row>
    <row r="9337" spans="25:25">
      <c r="Y9337" s="176"/>
    </row>
    <row r="9338" spans="25:25">
      <c r="Y9338" s="176"/>
    </row>
    <row r="9339" spans="25:25">
      <c r="Y9339" s="176"/>
    </row>
    <row r="9340" spans="25:25">
      <c r="Y9340" s="176"/>
    </row>
    <row r="9341" spans="25:25">
      <c r="Y9341" s="176"/>
    </row>
    <row r="9342" spans="25:25">
      <c r="Y9342" s="176"/>
    </row>
    <row r="9343" spans="25:25">
      <c r="Y9343" s="176"/>
    </row>
    <row r="9344" spans="25:25">
      <c r="Y9344" s="176"/>
    </row>
    <row r="9345" spans="25:25">
      <c r="Y9345" s="176"/>
    </row>
    <row r="9346" spans="25:25">
      <c r="Y9346" s="176"/>
    </row>
    <row r="9347" spans="25:25">
      <c r="Y9347" s="176"/>
    </row>
    <row r="9348" spans="25:25">
      <c r="Y9348" s="176"/>
    </row>
    <row r="9349" spans="25:25">
      <c r="Y9349" s="176"/>
    </row>
    <row r="9350" spans="25:25">
      <c r="Y9350" s="176"/>
    </row>
    <row r="9351" spans="25:25">
      <c r="Y9351" s="176"/>
    </row>
    <row r="9352" spans="25:25">
      <c r="Y9352" s="176"/>
    </row>
    <row r="9353" spans="25:25">
      <c r="Y9353" s="176"/>
    </row>
    <row r="9354" spans="25:25">
      <c r="Y9354" s="176"/>
    </row>
    <row r="9355" spans="25:25">
      <c r="Y9355" s="176"/>
    </row>
    <row r="9356" spans="25:25">
      <c r="Y9356" s="176"/>
    </row>
    <row r="9357" spans="25:25">
      <c r="Y9357" s="176"/>
    </row>
    <row r="9358" spans="25:25">
      <c r="Y9358" s="176"/>
    </row>
    <row r="9359" spans="25:25">
      <c r="Y9359" s="176"/>
    </row>
    <row r="9360" spans="25:25">
      <c r="Y9360" s="176"/>
    </row>
    <row r="9361" spans="25:25">
      <c r="Y9361" s="176"/>
    </row>
    <row r="9362" spans="25:25">
      <c r="Y9362" s="176"/>
    </row>
    <row r="9363" spans="25:25">
      <c r="Y9363" s="176"/>
    </row>
    <row r="9364" spans="25:25">
      <c r="Y9364" s="176"/>
    </row>
    <row r="9365" spans="25:25">
      <c r="Y9365" s="176"/>
    </row>
    <row r="9366" spans="25:25">
      <c r="Y9366" s="176"/>
    </row>
    <row r="9367" spans="25:25">
      <c r="Y9367" s="176"/>
    </row>
    <row r="9368" spans="25:25">
      <c r="Y9368" s="176"/>
    </row>
    <row r="9369" spans="25:25">
      <c r="Y9369" s="176"/>
    </row>
    <row r="9370" spans="25:25">
      <c r="Y9370" s="176"/>
    </row>
    <row r="9371" spans="25:25">
      <c r="Y9371" s="176"/>
    </row>
    <row r="9372" spans="25:25">
      <c r="Y9372" s="176"/>
    </row>
    <row r="9373" spans="25:25">
      <c r="Y9373" s="176"/>
    </row>
    <row r="9374" spans="25:25">
      <c r="Y9374" s="176"/>
    </row>
    <row r="9375" spans="25:25">
      <c r="Y9375" s="176"/>
    </row>
    <row r="9376" spans="25:25">
      <c r="Y9376" s="176"/>
    </row>
    <row r="9377" spans="25:25">
      <c r="Y9377" s="176"/>
    </row>
    <row r="9378" spans="25:25">
      <c r="Y9378" s="176"/>
    </row>
    <row r="9379" spans="25:25">
      <c r="Y9379" s="176"/>
    </row>
    <row r="9380" spans="25:25">
      <c r="Y9380" s="176"/>
    </row>
    <row r="9381" spans="25:25">
      <c r="Y9381" s="176"/>
    </row>
    <row r="9382" spans="25:25">
      <c r="Y9382" s="176"/>
    </row>
    <row r="9383" spans="25:25">
      <c r="Y9383" s="176"/>
    </row>
    <row r="9384" spans="25:25">
      <c r="Y9384" s="176"/>
    </row>
    <row r="9385" spans="25:25">
      <c r="Y9385" s="176"/>
    </row>
    <row r="9386" spans="25:25">
      <c r="Y9386" s="176"/>
    </row>
    <row r="9387" spans="25:25">
      <c r="Y9387" s="176"/>
    </row>
    <row r="9388" spans="25:25">
      <c r="Y9388" s="176"/>
    </row>
    <row r="9389" spans="25:25">
      <c r="Y9389" s="176"/>
    </row>
    <row r="9390" spans="25:25">
      <c r="Y9390" s="176"/>
    </row>
    <row r="9391" spans="25:25">
      <c r="Y9391" s="176"/>
    </row>
    <row r="9392" spans="25:25">
      <c r="Y9392" s="176"/>
    </row>
    <row r="9393" spans="25:25">
      <c r="Y9393" s="176"/>
    </row>
    <row r="9394" spans="25:25">
      <c r="Y9394" s="176"/>
    </row>
    <row r="9395" spans="25:25">
      <c r="Y9395" s="176"/>
    </row>
    <row r="9396" spans="25:25">
      <c r="Y9396" s="176"/>
    </row>
    <row r="9397" spans="25:25">
      <c r="Y9397" s="176"/>
    </row>
    <row r="9398" spans="25:25">
      <c r="Y9398" s="176"/>
    </row>
    <row r="9399" spans="25:25">
      <c r="Y9399" s="176"/>
    </row>
    <row r="9400" spans="25:25">
      <c r="Y9400" s="176"/>
    </row>
    <row r="9401" spans="25:25">
      <c r="Y9401" s="176"/>
    </row>
    <row r="9402" spans="25:25">
      <c r="Y9402" s="176"/>
    </row>
    <row r="9403" spans="25:25">
      <c r="Y9403" s="176"/>
    </row>
    <row r="9404" spans="25:25">
      <c r="Y9404" s="176"/>
    </row>
    <row r="9405" spans="25:25">
      <c r="Y9405" s="176"/>
    </row>
    <row r="9406" spans="25:25">
      <c r="Y9406" s="176"/>
    </row>
    <row r="9407" spans="25:25">
      <c r="Y9407" s="176"/>
    </row>
    <row r="9408" spans="25:25">
      <c r="Y9408" s="176"/>
    </row>
    <row r="9409" spans="25:25">
      <c r="Y9409" s="176"/>
    </row>
    <row r="9410" spans="25:25">
      <c r="Y9410" s="176"/>
    </row>
    <row r="9411" spans="25:25">
      <c r="Y9411" s="176"/>
    </row>
    <row r="9412" spans="25:25">
      <c r="Y9412" s="176"/>
    </row>
    <row r="9413" spans="25:25">
      <c r="Y9413" s="176"/>
    </row>
    <row r="9414" spans="25:25">
      <c r="Y9414" s="176"/>
    </row>
    <row r="9415" spans="25:25">
      <c r="Y9415" s="176"/>
    </row>
    <row r="9416" spans="25:25">
      <c r="Y9416" s="176"/>
    </row>
    <row r="9417" spans="25:25">
      <c r="Y9417" s="176"/>
    </row>
    <row r="9418" spans="25:25">
      <c r="Y9418" s="176"/>
    </row>
    <row r="9419" spans="25:25">
      <c r="Y9419" s="176"/>
    </row>
    <row r="9420" spans="25:25">
      <c r="Y9420" s="176"/>
    </row>
    <row r="9421" spans="25:25">
      <c r="Y9421" s="176"/>
    </row>
    <row r="9422" spans="25:25">
      <c r="Y9422" s="176"/>
    </row>
    <row r="9423" spans="25:25">
      <c r="Y9423" s="176"/>
    </row>
    <row r="9424" spans="25:25">
      <c r="Y9424" s="176"/>
    </row>
    <row r="9425" spans="25:25">
      <c r="Y9425" s="176"/>
    </row>
    <row r="9426" spans="25:25">
      <c r="Y9426" s="176"/>
    </row>
    <row r="9427" spans="25:25">
      <c r="Y9427" s="176"/>
    </row>
    <row r="9428" spans="25:25">
      <c r="Y9428" s="176"/>
    </row>
    <row r="9429" spans="25:25">
      <c r="Y9429" s="176"/>
    </row>
    <row r="9430" spans="25:25">
      <c r="Y9430" s="176"/>
    </row>
    <row r="9431" spans="25:25">
      <c r="Y9431" s="176"/>
    </row>
    <row r="9432" spans="25:25">
      <c r="Y9432" s="176"/>
    </row>
    <row r="9433" spans="25:25">
      <c r="Y9433" s="176"/>
    </row>
    <row r="9434" spans="25:25">
      <c r="Y9434" s="176"/>
    </row>
    <row r="9435" spans="25:25">
      <c r="Y9435" s="176"/>
    </row>
    <row r="9436" spans="25:25">
      <c r="Y9436" s="176"/>
    </row>
    <row r="9437" spans="25:25">
      <c r="Y9437" s="176"/>
    </row>
    <row r="9438" spans="25:25">
      <c r="Y9438" s="176"/>
    </row>
    <row r="9439" spans="25:25">
      <c r="Y9439" s="176"/>
    </row>
    <row r="9440" spans="25:25">
      <c r="Y9440" s="176"/>
    </row>
    <row r="9441" spans="25:25">
      <c r="Y9441" s="176"/>
    </row>
    <row r="9442" spans="25:25">
      <c r="Y9442" s="176"/>
    </row>
    <row r="9443" spans="25:25">
      <c r="Y9443" s="176"/>
    </row>
    <row r="9444" spans="25:25">
      <c r="Y9444" s="176"/>
    </row>
    <row r="9445" spans="25:25">
      <c r="Y9445" s="176"/>
    </row>
    <row r="9446" spans="25:25">
      <c r="Y9446" s="176"/>
    </row>
    <row r="9447" spans="25:25">
      <c r="Y9447" s="176"/>
    </row>
    <row r="9448" spans="25:25">
      <c r="Y9448" s="176"/>
    </row>
    <row r="9449" spans="25:25">
      <c r="Y9449" s="176"/>
    </row>
    <row r="9450" spans="25:25">
      <c r="Y9450" s="176"/>
    </row>
    <row r="9451" spans="25:25">
      <c r="Y9451" s="176"/>
    </row>
    <row r="9452" spans="25:25">
      <c r="Y9452" s="176"/>
    </row>
    <row r="9453" spans="25:25">
      <c r="Y9453" s="176"/>
    </row>
    <row r="9454" spans="25:25">
      <c r="Y9454" s="176"/>
    </row>
    <row r="9455" spans="25:25">
      <c r="Y9455" s="176"/>
    </row>
    <row r="9456" spans="25:25">
      <c r="Y9456" s="176"/>
    </row>
    <row r="9457" spans="25:25">
      <c r="Y9457" s="176"/>
    </row>
    <row r="9458" spans="25:25">
      <c r="Y9458" s="176"/>
    </row>
    <row r="9459" spans="25:25">
      <c r="Y9459" s="176"/>
    </row>
    <row r="9460" spans="25:25">
      <c r="Y9460" s="176"/>
    </row>
    <row r="9461" spans="25:25">
      <c r="Y9461" s="176"/>
    </row>
    <row r="9462" spans="25:25">
      <c r="Y9462" s="176"/>
    </row>
    <row r="9463" spans="25:25">
      <c r="Y9463" s="176"/>
    </row>
    <row r="9464" spans="25:25">
      <c r="Y9464" s="176"/>
    </row>
    <row r="9465" spans="25:25">
      <c r="Y9465" s="176"/>
    </row>
    <row r="9466" spans="25:25">
      <c r="Y9466" s="176"/>
    </row>
    <row r="9467" spans="25:25">
      <c r="Y9467" s="176"/>
    </row>
    <row r="9468" spans="25:25">
      <c r="Y9468" s="176"/>
    </row>
    <row r="9469" spans="25:25">
      <c r="Y9469" s="176"/>
    </row>
    <row r="9470" spans="25:25">
      <c r="Y9470" s="176"/>
    </row>
    <row r="9471" spans="25:25">
      <c r="Y9471" s="176"/>
    </row>
    <row r="9472" spans="25:25">
      <c r="Y9472" s="176"/>
    </row>
    <row r="9473" spans="25:25">
      <c r="Y9473" s="176"/>
    </row>
    <row r="9474" spans="25:25">
      <c r="Y9474" s="176"/>
    </row>
    <row r="9475" spans="25:25">
      <c r="Y9475" s="176"/>
    </row>
    <row r="9476" spans="25:25">
      <c r="Y9476" s="176"/>
    </row>
    <row r="9477" spans="25:25">
      <c r="Y9477" s="176"/>
    </row>
    <row r="9478" spans="25:25">
      <c r="Y9478" s="176"/>
    </row>
    <row r="9479" spans="25:25">
      <c r="Y9479" s="176"/>
    </row>
    <row r="9480" spans="25:25">
      <c r="Y9480" s="176"/>
    </row>
    <row r="9481" spans="25:25">
      <c r="Y9481" s="176"/>
    </row>
    <row r="9482" spans="25:25">
      <c r="Y9482" s="176"/>
    </row>
    <row r="9483" spans="25:25">
      <c r="Y9483" s="176"/>
    </row>
    <row r="9484" spans="25:25">
      <c r="Y9484" s="176"/>
    </row>
    <row r="9485" spans="25:25">
      <c r="Y9485" s="176"/>
    </row>
    <row r="9486" spans="25:25">
      <c r="Y9486" s="176"/>
    </row>
    <row r="9487" spans="25:25">
      <c r="Y9487" s="176"/>
    </row>
    <row r="9488" spans="25:25">
      <c r="Y9488" s="176"/>
    </row>
    <row r="9489" spans="25:25">
      <c r="Y9489" s="176"/>
    </row>
    <row r="9490" spans="25:25">
      <c r="Y9490" s="176"/>
    </row>
    <row r="9491" spans="25:25">
      <c r="Y9491" s="176"/>
    </row>
    <row r="9492" spans="25:25">
      <c r="Y9492" s="176"/>
    </row>
    <row r="9493" spans="25:25">
      <c r="Y9493" s="176"/>
    </row>
    <row r="9494" spans="25:25">
      <c r="Y9494" s="176"/>
    </row>
    <row r="9495" spans="25:25">
      <c r="Y9495" s="176"/>
    </row>
    <row r="9496" spans="25:25">
      <c r="Y9496" s="176"/>
    </row>
    <row r="9497" spans="25:25">
      <c r="Y9497" s="176"/>
    </row>
    <row r="9498" spans="25:25">
      <c r="Y9498" s="176"/>
    </row>
    <row r="9499" spans="25:25">
      <c r="Y9499" s="176"/>
    </row>
    <row r="9500" spans="25:25">
      <c r="Y9500" s="176"/>
    </row>
    <row r="9501" spans="25:25">
      <c r="Y9501" s="176"/>
    </row>
    <row r="9502" spans="25:25">
      <c r="Y9502" s="176"/>
    </row>
    <row r="9503" spans="25:25">
      <c r="Y9503" s="176"/>
    </row>
    <row r="9504" spans="25:25">
      <c r="Y9504" s="176"/>
    </row>
    <row r="9505" spans="25:25">
      <c r="Y9505" s="176"/>
    </row>
    <row r="9506" spans="25:25">
      <c r="Y9506" s="176"/>
    </row>
    <row r="9507" spans="25:25">
      <c r="Y9507" s="176"/>
    </row>
    <row r="9508" spans="25:25">
      <c r="Y9508" s="176"/>
    </row>
    <row r="9509" spans="25:25">
      <c r="Y9509" s="176"/>
    </row>
    <row r="9510" spans="25:25">
      <c r="Y9510" s="176"/>
    </row>
    <row r="9511" spans="25:25">
      <c r="Y9511" s="176"/>
    </row>
    <row r="9512" spans="25:25">
      <c r="Y9512" s="176"/>
    </row>
    <row r="9513" spans="25:25">
      <c r="Y9513" s="176"/>
    </row>
    <row r="9514" spans="25:25">
      <c r="Y9514" s="176"/>
    </row>
    <row r="9515" spans="25:25">
      <c r="Y9515" s="176"/>
    </row>
    <row r="9516" spans="25:25">
      <c r="Y9516" s="176"/>
    </row>
    <row r="9517" spans="25:25">
      <c r="Y9517" s="176"/>
    </row>
    <row r="9518" spans="25:25">
      <c r="Y9518" s="176"/>
    </row>
    <row r="9519" spans="25:25">
      <c r="Y9519" s="176"/>
    </row>
    <row r="9520" spans="25:25">
      <c r="Y9520" s="176"/>
    </row>
    <row r="9521" spans="25:25">
      <c r="Y9521" s="176"/>
    </row>
    <row r="9522" spans="25:25">
      <c r="Y9522" s="176"/>
    </row>
    <row r="9523" spans="25:25">
      <c r="Y9523" s="176"/>
    </row>
    <row r="9524" spans="25:25">
      <c r="Y9524" s="176"/>
    </row>
    <row r="9525" spans="25:25">
      <c r="Y9525" s="176"/>
    </row>
    <row r="9526" spans="25:25">
      <c r="Y9526" s="176"/>
    </row>
    <row r="9527" spans="25:25">
      <c r="Y9527" s="176"/>
    </row>
    <row r="9528" spans="25:25">
      <c r="Y9528" s="176"/>
    </row>
    <row r="9529" spans="25:25">
      <c r="Y9529" s="176"/>
    </row>
    <row r="9530" spans="25:25">
      <c r="Y9530" s="176"/>
    </row>
    <row r="9531" spans="25:25">
      <c r="Y9531" s="176"/>
    </row>
    <row r="9532" spans="25:25">
      <c r="Y9532" s="176"/>
    </row>
    <row r="9533" spans="25:25">
      <c r="Y9533" s="176"/>
    </row>
    <row r="9534" spans="25:25">
      <c r="Y9534" s="176"/>
    </row>
    <row r="9535" spans="25:25">
      <c r="Y9535" s="176"/>
    </row>
    <row r="9536" spans="25:25">
      <c r="Y9536" s="176"/>
    </row>
    <row r="9537" spans="25:25">
      <c r="Y9537" s="176"/>
    </row>
    <row r="9538" spans="25:25">
      <c r="Y9538" s="176"/>
    </row>
    <row r="9539" spans="25:25">
      <c r="Y9539" s="176"/>
    </row>
    <row r="9540" spans="25:25">
      <c r="Y9540" s="176"/>
    </row>
    <row r="9541" spans="25:25">
      <c r="Y9541" s="176"/>
    </row>
    <row r="9542" spans="25:25">
      <c r="Y9542" s="176"/>
    </row>
    <row r="9543" spans="25:25">
      <c r="Y9543" s="176"/>
    </row>
    <row r="9544" spans="25:25">
      <c r="Y9544" s="176"/>
    </row>
    <row r="9545" spans="25:25">
      <c r="Y9545" s="176"/>
    </row>
    <row r="9546" spans="25:25">
      <c r="Y9546" s="176"/>
    </row>
    <row r="9547" spans="25:25">
      <c r="Y9547" s="176"/>
    </row>
    <row r="9548" spans="25:25">
      <c r="Y9548" s="176"/>
    </row>
    <row r="9549" spans="25:25">
      <c r="Y9549" s="176"/>
    </row>
    <row r="9550" spans="25:25">
      <c r="Y9550" s="176"/>
    </row>
    <row r="9551" spans="25:25">
      <c r="Y9551" s="176"/>
    </row>
    <row r="9552" spans="25:25">
      <c r="Y9552" s="176"/>
    </row>
    <row r="9553" spans="25:25">
      <c r="Y9553" s="176"/>
    </row>
    <row r="9554" spans="25:25">
      <c r="Y9554" s="176"/>
    </row>
    <row r="9555" spans="25:25">
      <c r="Y9555" s="176"/>
    </row>
    <row r="9556" spans="25:25">
      <c r="Y9556" s="176"/>
    </row>
    <row r="9557" spans="25:25">
      <c r="Y9557" s="176"/>
    </row>
    <row r="9558" spans="25:25">
      <c r="Y9558" s="176"/>
    </row>
    <row r="9559" spans="25:25">
      <c r="Y9559" s="176"/>
    </row>
    <row r="9560" spans="25:25">
      <c r="Y9560" s="176"/>
    </row>
    <row r="9561" spans="25:25">
      <c r="Y9561" s="176"/>
    </row>
    <row r="9562" spans="25:25">
      <c r="Y9562" s="176"/>
    </row>
    <row r="9563" spans="25:25">
      <c r="Y9563" s="176"/>
    </row>
    <row r="9564" spans="25:25">
      <c r="Y9564" s="176"/>
    </row>
    <row r="9565" spans="25:25">
      <c r="Y9565" s="176"/>
    </row>
    <row r="9566" spans="25:25">
      <c r="Y9566" s="176"/>
    </row>
    <row r="9567" spans="25:25">
      <c r="Y9567" s="176"/>
    </row>
    <row r="9568" spans="25:25">
      <c r="Y9568" s="176"/>
    </row>
    <row r="9569" spans="25:25">
      <c r="Y9569" s="176"/>
    </row>
    <row r="9570" spans="25:25">
      <c r="Y9570" s="176"/>
    </row>
    <row r="9571" spans="25:25">
      <c r="Y9571" s="176"/>
    </row>
    <row r="9572" spans="25:25">
      <c r="Y9572" s="176"/>
    </row>
    <row r="9573" spans="25:25">
      <c r="Y9573" s="176"/>
    </row>
    <row r="9574" spans="25:25">
      <c r="Y9574" s="176"/>
    </row>
    <row r="9575" spans="25:25">
      <c r="Y9575" s="176"/>
    </row>
    <row r="9576" spans="25:25">
      <c r="Y9576" s="176"/>
    </row>
    <row r="9577" spans="25:25">
      <c r="Y9577" s="176"/>
    </row>
    <row r="9578" spans="25:25">
      <c r="Y9578" s="176"/>
    </row>
    <row r="9579" spans="25:25">
      <c r="Y9579" s="176"/>
    </row>
    <row r="9580" spans="25:25">
      <c r="Y9580" s="176"/>
    </row>
    <row r="9581" spans="25:25">
      <c r="Y9581" s="176"/>
    </row>
    <row r="9582" spans="25:25">
      <c r="Y9582" s="176"/>
    </row>
    <row r="9583" spans="25:25">
      <c r="Y9583" s="176"/>
    </row>
    <row r="9584" spans="25:25">
      <c r="Y9584" s="176"/>
    </row>
    <row r="9585" spans="25:25">
      <c r="Y9585" s="176"/>
    </row>
    <row r="9586" spans="25:25">
      <c r="Y9586" s="176"/>
    </row>
    <row r="9587" spans="25:25">
      <c r="Y9587" s="176"/>
    </row>
    <row r="9588" spans="25:25">
      <c r="Y9588" s="176"/>
    </row>
    <row r="9589" spans="25:25">
      <c r="Y9589" s="176"/>
    </row>
    <row r="9590" spans="25:25">
      <c r="Y9590" s="176"/>
    </row>
    <row r="9591" spans="25:25">
      <c r="Y9591" s="176"/>
    </row>
    <row r="9592" spans="25:25">
      <c r="Y9592" s="176"/>
    </row>
    <row r="9593" spans="25:25">
      <c r="Y9593" s="176"/>
    </row>
    <row r="9594" spans="25:25">
      <c r="Y9594" s="176"/>
    </row>
    <row r="9595" spans="25:25">
      <c r="Y9595" s="176"/>
    </row>
    <row r="9596" spans="25:25">
      <c r="Y9596" s="176"/>
    </row>
    <row r="9597" spans="25:25">
      <c r="Y9597" s="176"/>
    </row>
    <row r="9598" spans="25:25">
      <c r="Y9598" s="176"/>
    </row>
    <row r="9599" spans="25:25">
      <c r="Y9599" s="176"/>
    </row>
    <row r="9600" spans="25:25">
      <c r="Y9600" s="176"/>
    </row>
    <row r="9601" spans="25:25">
      <c r="Y9601" s="176"/>
    </row>
    <row r="9602" spans="25:25">
      <c r="Y9602" s="176"/>
    </row>
    <row r="9603" spans="25:25">
      <c r="Y9603" s="176"/>
    </row>
    <row r="9604" spans="25:25">
      <c r="Y9604" s="176"/>
    </row>
    <row r="9605" spans="25:25">
      <c r="Y9605" s="176"/>
    </row>
    <row r="9606" spans="25:25">
      <c r="Y9606" s="176"/>
    </row>
    <row r="9607" spans="25:25">
      <c r="Y9607" s="176"/>
    </row>
    <row r="9608" spans="25:25">
      <c r="Y9608" s="176"/>
    </row>
    <row r="9609" spans="25:25">
      <c r="Y9609" s="176"/>
    </row>
    <row r="9610" spans="25:25">
      <c r="Y9610" s="176"/>
    </row>
    <row r="9611" spans="25:25">
      <c r="Y9611" s="176"/>
    </row>
    <row r="9612" spans="25:25">
      <c r="Y9612" s="176"/>
    </row>
    <row r="9613" spans="25:25">
      <c r="Y9613" s="176"/>
    </row>
    <row r="9614" spans="25:25">
      <c r="Y9614" s="176"/>
    </row>
    <row r="9615" spans="25:25">
      <c r="Y9615" s="176"/>
    </row>
    <row r="9616" spans="25:25">
      <c r="Y9616" s="176"/>
    </row>
    <row r="9617" spans="25:25">
      <c r="Y9617" s="176"/>
    </row>
    <row r="9618" spans="25:25">
      <c r="Y9618" s="176"/>
    </row>
    <row r="9619" spans="25:25">
      <c r="Y9619" s="176"/>
    </row>
    <row r="9620" spans="25:25">
      <c r="Y9620" s="176"/>
    </row>
    <row r="9621" spans="25:25">
      <c r="Y9621" s="176"/>
    </row>
    <row r="9622" spans="25:25">
      <c r="Y9622" s="176"/>
    </row>
    <row r="9623" spans="25:25">
      <c r="Y9623" s="176"/>
    </row>
    <row r="9624" spans="25:25">
      <c r="Y9624" s="176"/>
    </row>
    <row r="9625" spans="25:25">
      <c r="Y9625" s="176"/>
    </row>
    <row r="9626" spans="25:25">
      <c r="Y9626" s="176"/>
    </row>
    <row r="9627" spans="25:25">
      <c r="Y9627" s="176"/>
    </row>
    <row r="9628" spans="25:25">
      <c r="Y9628" s="176"/>
    </row>
    <row r="9629" spans="25:25">
      <c r="Y9629" s="176"/>
    </row>
    <row r="9630" spans="25:25">
      <c r="Y9630" s="176"/>
    </row>
    <row r="9631" spans="25:25">
      <c r="Y9631" s="176"/>
    </row>
    <row r="9632" spans="25:25">
      <c r="Y9632" s="176"/>
    </row>
    <row r="9633" spans="25:25">
      <c r="Y9633" s="176"/>
    </row>
    <row r="9634" spans="25:25">
      <c r="Y9634" s="176"/>
    </row>
    <row r="9635" spans="25:25">
      <c r="Y9635" s="176"/>
    </row>
    <row r="9636" spans="25:25">
      <c r="Y9636" s="176"/>
    </row>
    <row r="9637" spans="25:25">
      <c r="Y9637" s="176"/>
    </row>
    <row r="9638" spans="25:25">
      <c r="Y9638" s="176"/>
    </row>
    <row r="9639" spans="25:25">
      <c r="Y9639" s="176"/>
    </row>
    <row r="9640" spans="25:25">
      <c r="Y9640" s="176"/>
    </row>
    <row r="9641" spans="25:25">
      <c r="Y9641" s="176"/>
    </row>
    <row r="9642" spans="25:25">
      <c r="Y9642" s="176"/>
    </row>
    <row r="9643" spans="25:25">
      <c r="Y9643" s="176"/>
    </row>
    <row r="9644" spans="25:25">
      <c r="Y9644" s="176"/>
    </row>
    <row r="9645" spans="25:25">
      <c r="Y9645" s="176"/>
    </row>
    <row r="9646" spans="25:25">
      <c r="Y9646" s="176"/>
    </row>
    <row r="9647" spans="25:25">
      <c r="Y9647" s="176"/>
    </row>
    <row r="9648" spans="25:25">
      <c r="Y9648" s="176"/>
    </row>
    <row r="9649" spans="25:25">
      <c r="Y9649" s="176"/>
    </row>
    <row r="9650" spans="25:25">
      <c r="Y9650" s="176"/>
    </row>
    <row r="9651" spans="25:25">
      <c r="Y9651" s="176"/>
    </row>
    <row r="9652" spans="25:25">
      <c r="Y9652" s="176"/>
    </row>
    <row r="9653" spans="25:25">
      <c r="Y9653" s="176"/>
    </row>
    <row r="9654" spans="25:25">
      <c r="Y9654" s="176"/>
    </row>
    <row r="9655" spans="25:25">
      <c r="Y9655" s="176"/>
    </row>
    <row r="9656" spans="25:25">
      <c r="Y9656" s="176"/>
    </row>
    <row r="9657" spans="25:25">
      <c r="Y9657" s="176"/>
    </row>
    <row r="9658" spans="25:25">
      <c r="Y9658" s="176"/>
    </row>
    <row r="9659" spans="25:25">
      <c r="Y9659" s="176"/>
    </row>
    <row r="9660" spans="25:25">
      <c r="Y9660" s="176"/>
    </row>
    <row r="9661" spans="25:25">
      <c r="Y9661" s="176"/>
    </row>
    <row r="9662" spans="25:25">
      <c r="Y9662" s="176"/>
    </row>
    <row r="9663" spans="25:25">
      <c r="Y9663" s="176"/>
    </row>
    <row r="9664" spans="25:25">
      <c r="Y9664" s="176"/>
    </row>
    <row r="9665" spans="25:25">
      <c r="Y9665" s="176"/>
    </row>
    <row r="9666" spans="25:25">
      <c r="Y9666" s="176"/>
    </row>
    <row r="9667" spans="25:25">
      <c r="Y9667" s="176"/>
    </row>
    <row r="9668" spans="25:25">
      <c r="Y9668" s="176"/>
    </row>
    <row r="9669" spans="25:25">
      <c r="Y9669" s="176"/>
    </row>
    <row r="9670" spans="25:25">
      <c r="Y9670" s="176"/>
    </row>
    <row r="9671" spans="25:25">
      <c r="Y9671" s="176"/>
    </row>
    <row r="9672" spans="25:25">
      <c r="Y9672" s="176"/>
    </row>
    <row r="9673" spans="25:25">
      <c r="Y9673" s="176"/>
    </row>
    <row r="9674" spans="25:25">
      <c r="Y9674" s="176"/>
    </row>
    <row r="9675" spans="25:25">
      <c r="Y9675" s="176"/>
    </row>
    <row r="9676" spans="25:25">
      <c r="Y9676" s="176"/>
    </row>
    <row r="9677" spans="25:25">
      <c r="Y9677" s="176"/>
    </row>
    <row r="9678" spans="25:25">
      <c r="Y9678" s="176"/>
    </row>
    <row r="9679" spans="25:25">
      <c r="Y9679" s="176"/>
    </row>
    <row r="9680" spans="25:25">
      <c r="Y9680" s="176"/>
    </row>
    <row r="9681" spans="25:25">
      <c r="Y9681" s="176"/>
    </row>
    <row r="9682" spans="25:25">
      <c r="Y9682" s="176"/>
    </row>
    <row r="9683" spans="25:25">
      <c r="Y9683" s="176"/>
    </row>
    <row r="9684" spans="25:25">
      <c r="Y9684" s="176"/>
    </row>
    <row r="9685" spans="25:25">
      <c r="Y9685" s="176"/>
    </row>
    <row r="9686" spans="25:25">
      <c r="Y9686" s="176"/>
    </row>
    <row r="9687" spans="25:25">
      <c r="Y9687" s="176"/>
    </row>
    <row r="9688" spans="25:25">
      <c r="Y9688" s="176"/>
    </row>
    <row r="9689" spans="25:25">
      <c r="Y9689" s="176"/>
    </row>
    <row r="9690" spans="25:25">
      <c r="Y9690" s="176"/>
    </row>
    <row r="9691" spans="25:25">
      <c r="Y9691" s="176"/>
    </row>
    <row r="9692" spans="25:25">
      <c r="Y9692" s="176"/>
    </row>
    <row r="9693" spans="25:25">
      <c r="Y9693" s="176"/>
    </row>
    <row r="9694" spans="25:25">
      <c r="Y9694" s="176"/>
    </row>
    <row r="9695" spans="25:25">
      <c r="Y9695" s="176"/>
    </row>
    <row r="9696" spans="25:25">
      <c r="Y9696" s="176"/>
    </row>
    <row r="9697" spans="25:25">
      <c r="Y9697" s="176"/>
    </row>
    <row r="9698" spans="25:25">
      <c r="Y9698" s="176"/>
    </row>
    <row r="9699" spans="25:25">
      <c r="Y9699" s="176"/>
    </row>
    <row r="9700" spans="25:25">
      <c r="Y9700" s="176"/>
    </row>
    <row r="9701" spans="25:25">
      <c r="Y9701" s="176"/>
    </row>
    <row r="9702" spans="25:25">
      <c r="Y9702" s="176"/>
    </row>
    <row r="9703" spans="25:25">
      <c r="Y9703" s="176"/>
    </row>
    <row r="9704" spans="25:25">
      <c r="Y9704" s="176"/>
    </row>
    <row r="9705" spans="25:25">
      <c r="Y9705" s="176"/>
    </row>
    <row r="9706" spans="25:25">
      <c r="Y9706" s="176"/>
    </row>
    <row r="9707" spans="25:25">
      <c r="Y9707" s="176"/>
    </row>
    <row r="9708" spans="25:25">
      <c r="Y9708" s="176"/>
    </row>
    <row r="9709" spans="25:25">
      <c r="Y9709" s="176"/>
    </row>
    <row r="9710" spans="25:25">
      <c r="Y9710" s="176"/>
    </row>
    <row r="9711" spans="25:25">
      <c r="Y9711" s="176"/>
    </row>
    <row r="9712" spans="25:25">
      <c r="Y9712" s="176"/>
    </row>
    <row r="9713" spans="25:25">
      <c r="Y9713" s="176"/>
    </row>
    <row r="9714" spans="25:25">
      <c r="Y9714" s="176"/>
    </row>
    <row r="9715" spans="25:25">
      <c r="Y9715" s="176"/>
    </row>
    <row r="9716" spans="25:25">
      <c r="Y9716" s="176"/>
    </row>
    <row r="9717" spans="25:25">
      <c r="Y9717" s="176"/>
    </row>
    <row r="9718" spans="25:25">
      <c r="Y9718" s="176"/>
    </row>
    <row r="9719" spans="25:25">
      <c r="Y9719" s="176"/>
    </row>
    <row r="9720" spans="25:25">
      <c r="Y9720" s="176"/>
    </row>
    <row r="9721" spans="25:25">
      <c r="Y9721" s="176"/>
    </row>
    <row r="9722" spans="25:25">
      <c r="Y9722" s="176"/>
    </row>
    <row r="9723" spans="25:25">
      <c r="Y9723" s="176"/>
    </row>
    <row r="9724" spans="25:25">
      <c r="Y9724" s="176"/>
    </row>
    <row r="9725" spans="25:25">
      <c r="Y9725" s="176"/>
    </row>
    <row r="9726" spans="25:25">
      <c r="Y9726" s="176"/>
    </row>
    <row r="9727" spans="25:25">
      <c r="Y9727" s="176"/>
    </row>
    <row r="9728" spans="25:25">
      <c r="Y9728" s="176"/>
    </row>
    <row r="9729" spans="25:25">
      <c r="Y9729" s="176"/>
    </row>
    <row r="9730" spans="25:25">
      <c r="Y9730" s="176"/>
    </row>
    <row r="9731" spans="25:25">
      <c r="Y9731" s="176"/>
    </row>
    <row r="9732" spans="25:25">
      <c r="Y9732" s="176"/>
    </row>
    <row r="9733" spans="25:25">
      <c r="Y9733" s="176"/>
    </row>
    <row r="9734" spans="25:25">
      <c r="Y9734" s="176"/>
    </row>
    <row r="9735" spans="25:25">
      <c r="Y9735" s="176"/>
    </row>
    <row r="9736" spans="25:25">
      <c r="Y9736" s="176"/>
    </row>
    <row r="9737" spans="25:25">
      <c r="Y9737" s="176"/>
    </row>
    <row r="9738" spans="25:25">
      <c r="Y9738" s="176"/>
    </row>
    <row r="9739" spans="25:25">
      <c r="Y9739" s="176"/>
    </row>
    <row r="9740" spans="25:25">
      <c r="Y9740" s="176"/>
    </row>
    <row r="9741" spans="25:25">
      <c r="Y9741" s="176"/>
    </row>
    <row r="9742" spans="25:25">
      <c r="Y9742" s="176"/>
    </row>
    <row r="9743" spans="25:25">
      <c r="Y9743" s="176"/>
    </row>
    <row r="9744" spans="25:25">
      <c r="Y9744" s="176"/>
    </row>
    <row r="9745" spans="25:25">
      <c r="Y9745" s="176"/>
    </row>
    <row r="9746" spans="25:25">
      <c r="Y9746" s="176"/>
    </row>
    <row r="9747" spans="25:25">
      <c r="Y9747" s="176"/>
    </row>
    <row r="9748" spans="25:25">
      <c r="Y9748" s="176"/>
    </row>
    <row r="9749" spans="25:25">
      <c r="Y9749" s="176"/>
    </row>
    <row r="9750" spans="25:25">
      <c r="Y9750" s="176"/>
    </row>
    <row r="9751" spans="25:25">
      <c r="Y9751" s="176"/>
    </row>
    <row r="9752" spans="25:25">
      <c r="Y9752" s="176"/>
    </row>
    <row r="9753" spans="25:25">
      <c r="Y9753" s="176"/>
    </row>
    <row r="9754" spans="25:25">
      <c r="Y9754" s="176"/>
    </row>
    <row r="9755" spans="25:25">
      <c r="Y9755" s="176"/>
    </row>
    <row r="9756" spans="25:25">
      <c r="Y9756" s="176"/>
    </row>
    <row r="9757" spans="25:25">
      <c r="Y9757" s="176"/>
    </row>
    <row r="9758" spans="25:25">
      <c r="Y9758" s="176"/>
    </row>
    <row r="9759" spans="25:25">
      <c r="Y9759" s="176"/>
    </row>
    <row r="9760" spans="25:25">
      <c r="Y9760" s="176"/>
    </row>
    <row r="9761" spans="25:25">
      <c r="Y9761" s="176"/>
    </row>
    <row r="9762" spans="25:25">
      <c r="Y9762" s="176"/>
    </row>
    <row r="9763" spans="25:25">
      <c r="Y9763" s="176"/>
    </row>
    <row r="9764" spans="25:25">
      <c r="Y9764" s="176"/>
    </row>
    <row r="9765" spans="25:25">
      <c r="Y9765" s="176"/>
    </row>
    <row r="9766" spans="25:25">
      <c r="Y9766" s="176"/>
    </row>
    <row r="9767" spans="25:25">
      <c r="Y9767" s="176"/>
    </row>
    <row r="9768" spans="25:25">
      <c r="Y9768" s="176"/>
    </row>
    <row r="9769" spans="25:25">
      <c r="Y9769" s="176"/>
    </row>
    <row r="9770" spans="25:25">
      <c r="Y9770" s="176"/>
    </row>
    <row r="9771" spans="25:25">
      <c r="Y9771" s="176"/>
    </row>
    <row r="9772" spans="25:25">
      <c r="Y9772" s="176"/>
    </row>
    <row r="9773" spans="25:25">
      <c r="Y9773" s="176"/>
    </row>
    <row r="9774" spans="25:25">
      <c r="Y9774" s="176"/>
    </row>
    <row r="9775" spans="25:25">
      <c r="Y9775" s="176"/>
    </row>
    <row r="9776" spans="25:25">
      <c r="Y9776" s="176"/>
    </row>
    <row r="9777" spans="25:25">
      <c r="Y9777" s="176"/>
    </row>
    <row r="9778" spans="25:25">
      <c r="Y9778" s="176"/>
    </row>
    <row r="9779" spans="25:25">
      <c r="Y9779" s="176"/>
    </row>
    <row r="9780" spans="25:25">
      <c r="Y9780" s="176"/>
    </row>
    <row r="9781" spans="25:25">
      <c r="Y9781" s="176"/>
    </row>
    <row r="9782" spans="25:25">
      <c r="Y9782" s="176"/>
    </row>
    <row r="9783" spans="25:25">
      <c r="Y9783" s="176"/>
    </row>
    <row r="9784" spans="25:25">
      <c r="Y9784" s="176"/>
    </row>
    <row r="9785" spans="25:25">
      <c r="Y9785" s="176"/>
    </row>
    <row r="9786" spans="25:25">
      <c r="Y9786" s="176"/>
    </row>
    <row r="9787" spans="25:25">
      <c r="Y9787" s="176"/>
    </row>
    <row r="9788" spans="25:25">
      <c r="Y9788" s="176"/>
    </row>
    <row r="9789" spans="25:25">
      <c r="Y9789" s="176"/>
    </row>
    <row r="9790" spans="25:25">
      <c r="Y9790" s="176"/>
    </row>
    <row r="9791" spans="25:25">
      <c r="Y9791" s="176"/>
    </row>
    <row r="9792" spans="25:25">
      <c r="Y9792" s="176"/>
    </row>
    <row r="9793" spans="25:25">
      <c r="Y9793" s="176"/>
    </row>
    <row r="9794" spans="25:25">
      <c r="Y9794" s="176"/>
    </row>
    <row r="9795" spans="25:25">
      <c r="Y9795" s="176"/>
    </row>
    <row r="9796" spans="25:25">
      <c r="Y9796" s="176"/>
    </row>
    <row r="9797" spans="25:25">
      <c r="Y9797" s="176"/>
    </row>
    <row r="9798" spans="25:25">
      <c r="Y9798" s="176"/>
    </row>
    <row r="9799" spans="25:25">
      <c r="Y9799" s="176"/>
    </row>
    <row r="9800" spans="25:25">
      <c r="Y9800" s="176"/>
    </row>
    <row r="9801" spans="25:25">
      <c r="Y9801" s="176"/>
    </row>
    <row r="9802" spans="25:25">
      <c r="Y9802" s="176"/>
    </row>
    <row r="9803" spans="25:25">
      <c r="Y9803" s="176"/>
    </row>
    <row r="9804" spans="25:25">
      <c r="Y9804" s="176"/>
    </row>
    <row r="9805" spans="25:25">
      <c r="Y9805" s="176"/>
    </row>
    <row r="9806" spans="25:25">
      <c r="Y9806" s="176"/>
    </row>
    <row r="9807" spans="25:25">
      <c r="Y9807" s="176"/>
    </row>
    <row r="9808" spans="25:25">
      <c r="Y9808" s="176"/>
    </row>
    <row r="9809" spans="25:25">
      <c r="Y9809" s="176"/>
    </row>
    <row r="9810" spans="25:25">
      <c r="Y9810" s="176"/>
    </row>
    <row r="9811" spans="25:25">
      <c r="Y9811" s="176"/>
    </row>
    <row r="9812" spans="25:25">
      <c r="Y9812" s="176"/>
    </row>
    <row r="9813" spans="25:25">
      <c r="Y9813" s="176"/>
    </row>
    <row r="9814" spans="25:25">
      <c r="Y9814" s="176"/>
    </row>
    <row r="9815" spans="25:25">
      <c r="Y9815" s="176"/>
    </row>
    <row r="9816" spans="25:25">
      <c r="Y9816" s="176"/>
    </row>
    <row r="9817" spans="25:25">
      <c r="Y9817" s="176"/>
    </row>
    <row r="9818" spans="25:25">
      <c r="Y9818" s="176"/>
    </row>
    <row r="9819" spans="25:25">
      <c r="Y9819" s="176"/>
    </row>
    <row r="9820" spans="25:25">
      <c r="Y9820" s="176"/>
    </row>
    <row r="9821" spans="25:25">
      <c r="Y9821" s="176"/>
    </row>
    <row r="9822" spans="25:25">
      <c r="Y9822" s="176"/>
    </row>
    <row r="9823" spans="25:25">
      <c r="Y9823" s="176"/>
    </row>
    <row r="9824" spans="25:25">
      <c r="Y9824" s="176"/>
    </row>
    <row r="9825" spans="25:25">
      <c r="Y9825" s="176"/>
    </row>
    <row r="9826" spans="25:25">
      <c r="Y9826" s="176"/>
    </row>
    <row r="9827" spans="25:25">
      <c r="Y9827" s="176"/>
    </row>
    <row r="9828" spans="25:25">
      <c r="Y9828" s="176"/>
    </row>
    <row r="9829" spans="25:25">
      <c r="Y9829" s="176"/>
    </row>
    <row r="9830" spans="25:25">
      <c r="Y9830" s="176"/>
    </row>
    <row r="9831" spans="25:25">
      <c r="Y9831" s="176"/>
    </row>
    <row r="9832" spans="25:25">
      <c r="Y9832" s="176"/>
    </row>
    <row r="9833" spans="25:25">
      <c r="Y9833" s="176"/>
    </row>
    <row r="9834" spans="25:25">
      <c r="Y9834" s="176"/>
    </row>
    <row r="9835" spans="25:25">
      <c r="Y9835" s="176"/>
    </row>
    <row r="9836" spans="25:25">
      <c r="Y9836" s="176"/>
    </row>
    <row r="9837" spans="25:25">
      <c r="Y9837" s="176"/>
    </row>
    <row r="9838" spans="25:25">
      <c r="Y9838" s="176"/>
    </row>
    <row r="9839" spans="25:25">
      <c r="Y9839" s="176"/>
    </row>
    <row r="9840" spans="25:25">
      <c r="Y9840" s="176"/>
    </row>
    <row r="9841" spans="25:25">
      <c r="Y9841" s="176"/>
    </row>
    <row r="9842" spans="25:25">
      <c r="Y9842" s="176"/>
    </row>
    <row r="9843" spans="25:25">
      <c r="Y9843" s="176"/>
    </row>
    <row r="9844" spans="25:25">
      <c r="Y9844" s="176"/>
    </row>
    <row r="9845" spans="25:25">
      <c r="Y9845" s="176"/>
    </row>
    <row r="9846" spans="25:25">
      <c r="Y9846" s="176"/>
    </row>
    <row r="9847" spans="25:25">
      <c r="Y9847" s="176"/>
    </row>
    <row r="9848" spans="25:25">
      <c r="Y9848" s="176"/>
    </row>
    <row r="9849" spans="25:25">
      <c r="Y9849" s="176"/>
    </row>
    <row r="9850" spans="25:25">
      <c r="Y9850" s="176"/>
    </row>
    <row r="9851" spans="25:25">
      <c r="Y9851" s="176"/>
    </row>
    <row r="9852" spans="25:25">
      <c r="Y9852" s="176"/>
    </row>
    <row r="9853" spans="25:25">
      <c r="Y9853" s="176"/>
    </row>
    <row r="9854" spans="25:25">
      <c r="Y9854" s="176"/>
    </row>
    <row r="9855" spans="25:25">
      <c r="Y9855" s="176"/>
    </row>
    <row r="9856" spans="25:25">
      <c r="Y9856" s="176"/>
    </row>
    <row r="9857" spans="25:25">
      <c r="Y9857" s="176"/>
    </row>
    <row r="9858" spans="25:25">
      <c r="Y9858" s="176"/>
    </row>
    <row r="9859" spans="25:25">
      <c r="Y9859" s="176"/>
    </row>
    <row r="9860" spans="25:25">
      <c r="Y9860" s="176"/>
    </row>
    <row r="9861" spans="25:25">
      <c r="Y9861" s="176"/>
    </row>
    <row r="9862" spans="25:25">
      <c r="Y9862" s="176"/>
    </row>
    <row r="9863" spans="25:25">
      <c r="Y9863" s="176"/>
    </row>
    <row r="9864" spans="25:25">
      <c r="Y9864" s="176"/>
    </row>
    <row r="9865" spans="25:25">
      <c r="Y9865" s="176"/>
    </row>
    <row r="9866" spans="25:25">
      <c r="Y9866" s="176"/>
    </row>
    <row r="9867" spans="25:25">
      <c r="Y9867" s="176"/>
    </row>
    <row r="9868" spans="25:25">
      <c r="Y9868" s="176"/>
    </row>
    <row r="9869" spans="25:25">
      <c r="Y9869" s="176"/>
    </row>
    <row r="9870" spans="25:25">
      <c r="Y9870" s="176"/>
    </row>
    <row r="9871" spans="25:25">
      <c r="Y9871" s="176"/>
    </row>
    <row r="9872" spans="25:25">
      <c r="Y9872" s="176"/>
    </row>
    <row r="9873" spans="25:25">
      <c r="Y9873" s="176"/>
    </row>
    <row r="9874" spans="25:25">
      <c r="Y9874" s="176"/>
    </row>
    <row r="9875" spans="25:25">
      <c r="Y9875" s="176"/>
    </row>
    <row r="9876" spans="25:25">
      <c r="Y9876" s="176"/>
    </row>
    <row r="9877" spans="25:25">
      <c r="Y9877" s="176"/>
    </row>
    <row r="9878" spans="25:25">
      <c r="Y9878" s="176"/>
    </row>
    <row r="9879" spans="25:25">
      <c r="Y9879" s="176"/>
    </row>
    <row r="9880" spans="25:25">
      <c r="Y9880" s="176"/>
    </row>
    <row r="9881" spans="25:25">
      <c r="Y9881" s="176"/>
    </row>
    <row r="9882" spans="25:25">
      <c r="Y9882" s="176"/>
    </row>
    <row r="9883" spans="25:25">
      <c r="Y9883" s="176"/>
    </row>
    <row r="9884" spans="25:25">
      <c r="Y9884" s="176"/>
    </row>
    <row r="9885" spans="25:25">
      <c r="Y9885" s="176"/>
    </row>
    <row r="9886" spans="25:25">
      <c r="Y9886" s="176"/>
    </row>
    <row r="9887" spans="25:25">
      <c r="Y9887" s="176"/>
    </row>
    <row r="9888" spans="25:25">
      <c r="Y9888" s="176"/>
    </row>
    <row r="9889" spans="25:25">
      <c r="Y9889" s="176"/>
    </row>
    <row r="9890" spans="25:25">
      <c r="Y9890" s="176"/>
    </row>
    <row r="9891" spans="25:25">
      <c r="Y9891" s="176"/>
    </row>
    <row r="9892" spans="25:25">
      <c r="Y9892" s="176"/>
    </row>
    <row r="9893" spans="25:25">
      <c r="Y9893" s="176"/>
    </row>
    <row r="9894" spans="25:25">
      <c r="Y9894" s="176"/>
    </row>
    <row r="9895" spans="25:25">
      <c r="Y9895" s="176"/>
    </row>
    <row r="9896" spans="25:25">
      <c r="Y9896" s="176"/>
    </row>
    <row r="9897" spans="25:25">
      <c r="Y9897" s="176"/>
    </row>
    <row r="9898" spans="25:25">
      <c r="Y9898" s="176"/>
    </row>
    <row r="9899" spans="25:25">
      <c r="Y9899" s="176"/>
    </row>
    <row r="9900" spans="25:25">
      <c r="Y9900" s="176"/>
    </row>
    <row r="9901" spans="25:25">
      <c r="Y9901" s="176"/>
    </row>
    <row r="9902" spans="25:25">
      <c r="Y9902" s="176"/>
    </row>
    <row r="9903" spans="25:25">
      <c r="Y9903" s="176"/>
    </row>
    <row r="9904" spans="25:25">
      <c r="Y9904" s="176"/>
    </row>
    <row r="9905" spans="25:25">
      <c r="Y9905" s="176"/>
    </row>
    <row r="9906" spans="25:25">
      <c r="Y9906" s="176"/>
    </row>
    <row r="9907" spans="25:25">
      <c r="Y9907" s="176"/>
    </row>
    <row r="9908" spans="25:25">
      <c r="Y9908" s="176"/>
    </row>
    <row r="9909" spans="25:25">
      <c r="Y9909" s="176"/>
    </row>
    <row r="9910" spans="25:25">
      <c r="Y9910" s="176"/>
    </row>
    <row r="9911" spans="25:25">
      <c r="Y9911" s="176"/>
    </row>
    <row r="9912" spans="25:25">
      <c r="Y9912" s="176"/>
    </row>
    <row r="9913" spans="25:25">
      <c r="Y9913" s="176"/>
    </row>
    <row r="9914" spans="25:25">
      <c r="Y9914" s="176"/>
    </row>
    <row r="9915" spans="25:25">
      <c r="Y9915" s="176"/>
    </row>
    <row r="9916" spans="25:25">
      <c r="Y9916" s="176"/>
    </row>
    <row r="9917" spans="25:25">
      <c r="Y9917" s="176"/>
    </row>
    <row r="9918" spans="25:25">
      <c r="Y9918" s="176"/>
    </row>
    <row r="9919" spans="25:25">
      <c r="Y9919" s="176"/>
    </row>
    <row r="9920" spans="25:25">
      <c r="Y9920" s="176"/>
    </row>
    <row r="9921" spans="25:25">
      <c r="Y9921" s="176"/>
    </row>
    <row r="9922" spans="25:25">
      <c r="Y9922" s="176"/>
    </row>
    <row r="9923" spans="25:25">
      <c r="Y9923" s="176"/>
    </row>
    <row r="9924" spans="25:25">
      <c r="Y9924" s="176"/>
    </row>
    <row r="9925" spans="25:25">
      <c r="Y9925" s="176"/>
    </row>
    <row r="9926" spans="25:25">
      <c r="Y9926" s="176"/>
    </row>
    <row r="9927" spans="25:25">
      <c r="Y9927" s="176"/>
    </row>
    <row r="9928" spans="25:25">
      <c r="Y9928" s="176"/>
    </row>
    <row r="9929" spans="25:25">
      <c r="Y9929" s="176"/>
    </row>
    <row r="9930" spans="25:25">
      <c r="Y9930" s="176"/>
    </row>
    <row r="9931" spans="25:25">
      <c r="Y9931" s="176"/>
    </row>
    <row r="9932" spans="25:25">
      <c r="Y9932" s="176"/>
    </row>
    <row r="9933" spans="25:25">
      <c r="Y9933" s="176"/>
    </row>
    <row r="9934" spans="25:25">
      <c r="Y9934" s="176"/>
    </row>
    <row r="9935" spans="25:25">
      <c r="Y9935" s="176"/>
    </row>
    <row r="9936" spans="25:25">
      <c r="Y9936" s="176"/>
    </row>
    <row r="9937" spans="25:25">
      <c r="Y9937" s="176"/>
    </row>
    <row r="9938" spans="25:25">
      <c r="Y9938" s="176"/>
    </row>
    <row r="9939" spans="25:25">
      <c r="Y9939" s="176"/>
    </row>
    <row r="9940" spans="25:25">
      <c r="Y9940" s="176"/>
    </row>
    <row r="9941" spans="25:25">
      <c r="Y9941" s="176"/>
    </row>
    <row r="9942" spans="25:25">
      <c r="Y9942" s="176"/>
    </row>
    <row r="9943" spans="25:25">
      <c r="Y9943" s="176"/>
    </row>
    <row r="9944" spans="25:25">
      <c r="Y9944" s="176"/>
    </row>
    <row r="9945" spans="25:25">
      <c r="Y9945" s="176"/>
    </row>
    <row r="9946" spans="25:25">
      <c r="Y9946" s="176"/>
    </row>
    <row r="9947" spans="25:25">
      <c r="Y9947" s="176"/>
    </row>
    <row r="9948" spans="25:25">
      <c r="Y9948" s="176"/>
    </row>
    <row r="9949" spans="25:25">
      <c r="Y9949" s="176"/>
    </row>
    <row r="9950" spans="25:25">
      <c r="Y9950" s="176"/>
    </row>
    <row r="9951" spans="25:25">
      <c r="Y9951" s="176"/>
    </row>
    <row r="9952" spans="25:25">
      <c r="Y9952" s="176"/>
    </row>
    <row r="9953" spans="25:25">
      <c r="Y9953" s="176"/>
    </row>
    <row r="9954" spans="25:25">
      <c r="Y9954" s="176"/>
    </row>
    <row r="9955" spans="25:25">
      <c r="Y9955" s="176"/>
    </row>
    <row r="9956" spans="25:25">
      <c r="Y9956" s="176"/>
    </row>
    <row r="9957" spans="25:25">
      <c r="Y9957" s="176"/>
    </row>
    <row r="9958" spans="25:25">
      <c r="Y9958" s="176"/>
    </row>
    <row r="9959" spans="25:25">
      <c r="Y9959" s="176"/>
    </row>
    <row r="9960" spans="25:25">
      <c r="Y9960" s="176"/>
    </row>
    <row r="9961" spans="25:25">
      <c r="Y9961" s="176"/>
    </row>
    <row r="9962" spans="25:25">
      <c r="Y9962" s="176"/>
    </row>
    <row r="9963" spans="25:25">
      <c r="Y9963" s="176"/>
    </row>
    <row r="9964" spans="25:25">
      <c r="Y9964" s="176"/>
    </row>
    <row r="9965" spans="25:25">
      <c r="Y9965" s="176"/>
    </row>
    <row r="9966" spans="25:25">
      <c r="Y9966" s="176"/>
    </row>
    <row r="9967" spans="25:25">
      <c r="Y9967" s="176"/>
    </row>
    <row r="9968" spans="25:25">
      <c r="Y9968" s="176"/>
    </row>
    <row r="9969" spans="25:25">
      <c r="Y9969" s="176"/>
    </row>
    <row r="9970" spans="25:25">
      <c r="Y9970" s="176"/>
    </row>
    <row r="9971" spans="25:25">
      <c r="Y9971" s="176"/>
    </row>
    <row r="9972" spans="25:25">
      <c r="Y9972" s="176"/>
    </row>
    <row r="9973" spans="25:25">
      <c r="Y9973" s="176"/>
    </row>
    <row r="9974" spans="25:25">
      <c r="Y9974" s="176"/>
    </row>
    <row r="9975" spans="25:25">
      <c r="Y9975" s="176"/>
    </row>
    <row r="9976" spans="25:25">
      <c r="Y9976" s="176"/>
    </row>
    <row r="9977" spans="25:25">
      <c r="Y9977" s="176"/>
    </row>
    <row r="9978" spans="25:25">
      <c r="Y9978" s="176"/>
    </row>
    <row r="9979" spans="25:25">
      <c r="Y9979" s="176"/>
    </row>
    <row r="9980" spans="25:25">
      <c r="Y9980" s="176"/>
    </row>
    <row r="9981" spans="25:25">
      <c r="Y9981" s="176"/>
    </row>
    <row r="9982" spans="25:25">
      <c r="Y9982" s="176"/>
    </row>
    <row r="9983" spans="25:25">
      <c r="Y9983" s="176"/>
    </row>
    <row r="9984" spans="25:25">
      <c r="Y9984" s="176"/>
    </row>
    <row r="9985" spans="25:25">
      <c r="Y9985" s="176"/>
    </row>
    <row r="9986" spans="25:25">
      <c r="Y9986" s="176"/>
    </row>
    <row r="9987" spans="25:25">
      <c r="Y9987" s="176"/>
    </row>
    <row r="9988" spans="25:25">
      <c r="Y9988" s="176"/>
    </row>
    <row r="9989" spans="25:25">
      <c r="Y9989" s="176"/>
    </row>
    <row r="9990" spans="25:25">
      <c r="Y9990" s="176"/>
    </row>
    <row r="9991" spans="25:25">
      <c r="Y9991" s="176"/>
    </row>
    <row r="9992" spans="25:25">
      <c r="Y9992" s="176"/>
    </row>
    <row r="9993" spans="25:25">
      <c r="Y9993" s="176"/>
    </row>
    <row r="9994" spans="25:25">
      <c r="Y9994" s="176"/>
    </row>
    <row r="9995" spans="25:25">
      <c r="Y9995" s="176"/>
    </row>
    <row r="9996" spans="25:25">
      <c r="Y9996" s="176"/>
    </row>
    <row r="9997" spans="25:25">
      <c r="Y9997" s="176"/>
    </row>
    <row r="9998" spans="25:25">
      <c r="Y9998" s="176"/>
    </row>
    <row r="9999" spans="25:25">
      <c r="Y9999" s="176"/>
    </row>
    <row r="10000" spans="25:25">
      <c r="Y10000" s="176"/>
    </row>
    <row r="10001" spans="25:25">
      <c r="Y10001" s="176"/>
    </row>
    <row r="10002" spans="25:25">
      <c r="Y10002" s="176"/>
    </row>
    <row r="10003" spans="25:25">
      <c r="Y10003" s="176"/>
    </row>
    <row r="10004" spans="25:25">
      <c r="Y10004" s="176"/>
    </row>
    <row r="10005" spans="25:25">
      <c r="Y10005" s="176"/>
    </row>
    <row r="10006" spans="25:25">
      <c r="Y10006" s="176"/>
    </row>
    <row r="10007" spans="25:25">
      <c r="Y10007" s="176"/>
    </row>
    <row r="10008" spans="25:25">
      <c r="Y10008" s="176"/>
    </row>
    <row r="10009" spans="25:25">
      <c r="Y10009" s="176"/>
    </row>
    <row r="10010" spans="25:25">
      <c r="Y10010" s="176"/>
    </row>
    <row r="10011" spans="25:25">
      <c r="Y10011" s="176"/>
    </row>
    <row r="10012" spans="25:25">
      <c r="Y10012" s="176"/>
    </row>
    <row r="10013" spans="25:25">
      <c r="Y10013" s="176"/>
    </row>
    <row r="10014" spans="25:25">
      <c r="Y10014" s="176"/>
    </row>
    <row r="10015" spans="25:25">
      <c r="Y10015" s="176"/>
    </row>
    <row r="10016" spans="25:25">
      <c r="Y10016" s="176"/>
    </row>
    <row r="10017" spans="25:25">
      <c r="Y10017" s="176"/>
    </row>
    <row r="10018" spans="25:25">
      <c r="Y10018" s="176"/>
    </row>
    <row r="10019" spans="25:25">
      <c r="Y10019" s="176"/>
    </row>
    <row r="10020" spans="25:25">
      <c r="Y10020" s="176"/>
    </row>
    <row r="10021" spans="25:25">
      <c r="Y10021" s="176"/>
    </row>
    <row r="10022" spans="25:25">
      <c r="Y10022" s="176"/>
    </row>
    <row r="10023" spans="25:25">
      <c r="Y10023" s="176"/>
    </row>
    <row r="10024" spans="25:25">
      <c r="Y10024" s="176"/>
    </row>
    <row r="10025" spans="25:25">
      <c r="Y10025" s="176"/>
    </row>
    <row r="10026" spans="25:25">
      <c r="Y10026" s="176"/>
    </row>
    <row r="10027" spans="25:25">
      <c r="Y10027" s="176"/>
    </row>
    <row r="10028" spans="25:25">
      <c r="Y10028" s="176"/>
    </row>
    <row r="10029" spans="25:25">
      <c r="Y10029" s="176"/>
    </row>
    <row r="10030" spans="25:25">
      <c r="Y10030" s="176"/>
    </row>
    <row r="10031" spans="25:25">
      <c r="Y10031" s="176"/>
    </row>
    <row r="10032" spans="25:25">
      <c r="Y10032" s="176"/>
    </row>
    <row r="10033" spans="25:25">
      <c r="Y10033" s="176"/>
    </row>
    <row r="10034" spans="25:25">
      <c r="Y10034" s="176"/>
    </row>
    <row r="10035" spans="25:25">
      <c r="Y10035" s="176"/>
    </row>
    <row r="10036" spans="25:25">
      <c r="Y10036" s="176"/>
    </row>
    <row r="10037" spans="25:25">
      <c r="Y10037" s="176"/>
    </row>
    <row r="10038" spans="25:25">
      <c r="Y10038" s="176"/>
    </row>
    <row r="10039" spans="25:25">
      <c r="Y10039" s="176"/>
    </row>
    <row r="10040" spans="25:25">
      <c r="Y10040" s="176"/>
    </row>
    <row r="10041" spans="25:25">
      <c r="Y10041" s="176"/>
    </row>
    <row r="10042" spans="25:25">
      <c r="Y10042" s="176"/>
    </row>
    <row r="10043" spans="25:25">
      <c r="Y10043" s="176"/>
    </row>
    <row r="10044" spans="25:25">
      <c r="Y10044" s="176"/>
    </row>
    <row r="10045" spans="25:25">
      <c r="Y10045" s="176"/>
    </row>
    <row r="10046" spans="25:25">
      <c r="Y10046" s="176"/>
    </row>
    <row r="10047" spans="25:25">
      <c r="Y10047" s="176"/>
    </row>
    <row r="10048" spans="25:25">
      <c r="Y10048" s="176"/>
    </row>
    <row r="10049" spans="25:25">
      <c r="Y10049" s="176"/>
    </row>
    <row r="10050" spans="25:25">
      <c r="Y10050" s="176"/>
    </row>
    <row r="10051" spans="25:25">
      <c r="Y10051" s="176"/>
    </row>
    <row r="10052" spans="25:25">
      <c r="Y10052" s="176"/>
    </row>
    <row r="10053" spans="25:25">
      <c r="Y10053" s="176"/>
    </row>
    <row r="10054" spans="25:25">
      <c r="Y10054" s="176"/>
    </row>
    <row r="10055" spans="25:25">
      <c r="Y10055" s="176"/>
    </row>
    <row r="10056" spans="25:25">
      <c r="Y10056" s="176"/>
    </row>
    <row r="10057" spans="25:25">
      <c r="Y10057" s="176"/>
    </row>
    <row r="10058" spans="25:25">
      <c r="Y10058" s="176"/>
    </row>
    <row r="10059" spans="25:25">
      <c r="Y10059" s="176"/>
    </row>
    <row r="10060" spans="25:25">
      <c r="Y10060" s="176"/>
    </row>
    <row r="10061" spans="25:25">
      <c r="Y10061" s="176"/>
    </row>
    <row r="10062" spans="25:25">
      <c r="Y10062" s="176"/>
    </row>
    <row r="10063" spans="25:25">
      <c r="Y10063" s="176"/>
    </row>
    <row r="10064" spans="25:25">
      <c r="Y10064" s="176"/>
    </row>
    <row r="10065" spans="25:25">
      <c r="Y10065" s="176"/>
    </row>
    <row r="10066" spans="25:25">
      <c r="Y10066" s="176"/>
    </row>
    <row r="10067" spans="25:25">
      <c r="Y10067" s="176"/>
    </row>
    <row r="10068" spans="25:25">
      <c r="Y10068" s="176"/>
    </row>
    <row r="10069" spans="25:25">
      <c r="Y10069" s="176"/>
    </row>
    <row r="10070" spans="25:25">
      <c r="Y10070" s="176"/>
    </row>
    <row r="10071" spans="25:25">
      <c r="Y10071" s="176"/>
    </row>
    <row r="10072" spans="25:25">
      <c r="Y10072" s="176"/>
    </row>
    <row r="10073" spans="25:25">
      <c r="Y10073" s="176"/>
    </row>
    <row r="10074" spans="25:25">
      <c r="Y10074" s="176"/>
    </row>
    <row r="10075" spans="25:25">
      <c r="Y10075" s="176"/>
    </row>
    <row r="10076" spans="25:25">
      <c r="Y10076" s="176"/>
    </row>
    <row r="10077" spans="25:25">
      <c r="Y10077" s="176"/>
    </row>
    <row r="10078" spans="25:25">
      <c r="Y10078" s="176"/>
    </row>
    <row r="10079" spans="25:25">
      <c r="Y10079" s="176"/>
    </row>
    <row r="10080" spans="25:25">
      <c r="Y10080" s="176"/>
    </row>
    <row r="10081" spans="25:25">
      <c r="Y10081" s="176"/>
    </row>
    <row r="10082" spans="25:25">
      <c r="Y10082" s="176"/>
    </row>
    <row r="10083" spans="25:25">
      <c r="Y10083" s="176"/>
    </row>
    <row r="10084" spans="25:25">
      <c r="Y10084" s="176"/>
    </row>
    <row r="10085" spans="25:25">
      <c r="Y10085" s="176"/>
    </row>
    <row r="10086" spans="25:25">
      <c r="Y10086" s="176"/>
    </row>
    <row r="10087" spans="25:25">
      <c r="Y10087" s="176"/>
    </row>
    <row r="10088" spans="25:25">
      <c r="Y10088" s="176"/>
    </row>
    <row r="10089" spans="25:25">
      <c r="Y10089" s="176"/>
    </row>
    <row r="10090" spans="25:25">
      <c r="Y10090" s="176"/>
    </row>
    <row r="10091" spans="25:25">
      <c r="Y10091" s="176"/>
    </row>
    <row r="10092" spans="25:25">
      <c r="Y10092" s="176"/>
    </row>
    <row r="10093" spans="25:25">
      <c r="Y10093" s="176"/>
    </row>
    <row r="10094" spans="25:25">
      <c r="Y10094" s="176"/>
    </row>
    <row r="10095" spans="25:25">
      <c r="Y10095" s="176"/>
    </row>
    <row r="10096" spans="25:25">
      <c r="Y10096" s="176"/>
    </row>
    <row r="10097" spans="25:25">
      <c r="Y10097" s="176"/>
    </row>
    <row r="10098" spans="25:25">
      <c r="Y10098" s="176"/>
    </row>
    <row r="10099" spans="25:25">
      <c r="Y10099" s="176"/>
    </row>
    <row r="10100" spans="25:25">
      <c r="Y10100" s="176"/>
    </row>
    <row r="10101" spans="25:25">
      <c r="Y10101" s="176"/>
    </row>
    <row r="10102" spans="25:25">
      <c r="Y10102" s="176"/>
    </row>
    <row r="10103" spans="25:25">
      <c r="Y10103" s="176"/>
    </row>
    <row r="10104" spans="25:25">
      <c r="Y10104" s="176"/>
    </row>
    <row r="10105" spans="25:25">
      <c r="Y10105" s="176"/>
    </row>
    <row r="10106" spans="25:25">
      <c r="Y10106" s="176"/>
    </row>
    <row r="10107" spans="25:25">
      <c r="Y10107" s="176"/>
    </row>
    <row r="10108" spans="25:25">
      <c r="Y10108" s="176"/>
    </row>
    <row r="10109" spans="25:25">
      <c r="Y10109" s="176"/>
    </row>
    <row r="10110" spans="25:25">
      <c r="Y10110" s="176"/>
    </row>
    <row r="10111" spans="25:25">
      <c r="Y10111" s="176"/>
    </row>
    <row r="10112" spans="25:25">
      <c r="Y10112" s="176"/>
    </row>
    <row r="10113" spans="25:25">
      <c r="Y10113" s="176"/>
    </row>
    <row r="10114" spans="25:25">
      <c r="Y10114" s="176"/>
    </row>
    <row r="10115" spans="25:25">
      <c r="Y10115" s="176"/>
    </row>
    <row r="10116" spans="25:25">
      <c r="Y10116" s="176"/>
    </row>
    <row r="10117" spans="25:25">
      <c r="Y10117" s="176"/>
    </row>
    <row r="10118" spans="25:25">
      <c r="Y10118" s="176"/>
    </row>
    <row r="10119" spans="25:25">
      <c r="Y10119" s="176"/>
    </row>
    <row r="10120" spans="25:25">
      <c r="Y10120" s="176"/>
    </row>
    <row r="10121" spans="25:25">
      <c r="Y10121" s="176"/>
    </row>
    <row r="10122" spans="25:25">
      <c r="Y10122" s="176"/>
    </row>
    <row r="10123" spans="25:25">
      <c r="Y10123" s="176"/>
    </row>
    <row r="10124" spans="25:25">
      <c r="Y10124" s="176"/>
    </row>
    <row r="10125" spans="25:25">
      <c r="Y10125" s="176"/>
    </row>
    <row r="10126" spans="25:25">
      <c r="Y10126" s="176"/>
    </row>
    <row r="10127" spans="25:25">
      <c r="Y10127" s="176"/>
    </row>
    <row r="10128" spans="25:25">
      <c r="Y10128" s="176"/>
    </row>
    <row r="10129" spans="25:25">
      <c r="Y10129" s="176"/>
    </row>
    <row r="10130" spans="25:25">
      <c r="Y10130" s="176"/>
    </row>
    <row r="10131" spans="25:25">
      <c r="Y10131" s="176"/>
    </row>
    <row r="10132" spans="25:25">
      <c r="Y10132" s="176"/>
    </row>
    <row r="10133" spans="25:25">
      <c r="Y10133" s="176"/>
    </row>
    <row r="10134" spans="25:25">
      <c r="Y10134" s="176"/>
    </row>
    <row r="10135" spans="25:25">
      <c r="Y10135" s="176"/>
    </row>
    <row r="10136" spans="25:25">
      <c r="Y10136" s="176"/>
    </row>
    <row r="10137" spans="25:25">
      <c r="Y10137" s="176"/>
    </row>
    <row r="10138" spans="25:25">
      <c r="Y10138" s="176"/>
    </row>
    <row r="10139" spans="25:25">
      <c r="Y10139" s="176"/>
    </row>
    <row r="10140" spans="25:25">
      <c r="Y10140" s="176"/>
    </row>
    <row r="10141" spans="25:25">
      <c r="Y10141" s="176"/>
    </row>
    <row r="10142" spans="25:25">
      <c r="Y10142" s="176"/>
    </row>
    <row r="10143" spans="25:25">
      <c r="Y10143" s="176"/>
    </row>
    <row r="10144" spans="25:25">
      <c r="Y10144" s="176"/>
    </row>
    <row r="10145" spans="25:25">
      <c r="Y10145" s="176"/>
    </row>
    <row r="10146" spans="25:25">
      <c r="Y10146" s="176"/>
    </row>
    <row r="10147" spans="25:25">
      <c r="Y10147" s="176"/>
    </row>
    <row r="10148" spans="25:25">
      <c r="Y10148" s="176"/>
    </row>
    <row r="10149" spans="25:25">
      <c r="Y10149" s="176"/>
    </row>
    <row r="10150" spans="25:25">
      <c r="Y10150" s="176"/>
    </row>
    <row r="10151" spans="25:25">
      <c r="Y10151" s="176"/>
    </row>
    <row r="10152" spans="25:25">
      <c r="Y10152" s="176"/>
    </row>
    <row r="10153" spans="25:25">
      <c r="Y10153" s="176"/>
    </row>
    <row r="10154" spans="25:25">
      <c r="Y10154" s="176"/>
    </row>
    <row r="10155" spans="25:25">
      <c r="Y10155" s="176"/>
    </row>
    <row r="10156" spans="25:25">
      <c r="Y10156" s="176"/>
    </row>
    <row r="10157" spans="25:25">
      <c r="Y10157" s="176"/>
    </row>
    <row r="10158" spans="25:25">
      <c r="Y10158" s="176"/>
    </row>
    <row r="10159" spans="25:25">
      <c r="Y10159" s="176"/>
    </row>
    <row r="10160" spans="25:25">
      <c r="Y10160" s="176"/>
    </row>
    <row r="10161" spans="25:25">
      <c r="Y10161" s="176"/>
    </row>
    <row r="10162" spans="25:25">
      <c r="Y10162" s="176"/>
    </row>
    <row r="10163" spans="25:25">
      <c r="Y10163" s="176"/>
    </row>
    <row r="10164" spans="25:25">
      <c r="Y10164" s="176"/>
    </row>
    <row r="10165" spans="25:25">
      <c r="Y10165" s="176"/>
    </row>
    <row r="10166" spans="25:25">
      <c r="Y10166" s="176"/>
    </row>
    <row r="10167" spans="25:25">
      <c r="Y10167" s="176"/>
    </row>
    <row r="10168" spans="25:25">
      <c r="Y10168" s="176"/>
    </row>
    <row r="10169" spans="25:25">
      <c r="Y10169" s="176"/>
    </row>
    <row r="10170" spans="25:25">
      <c r="Y10170" s="176"/>
    </row>
    <row r="10171" spans="25:25">
      <c r="Y10171" s="176"/>
    </row>
    <row r="10172" spans="25:25">
      <c r="Y10172" s="176"/>
    </row>
    <row r="10173" spans="25:25">
      <c r="Y10173" s="176"/>
    </row>
    <row r="10174" spans="25:25">
      <c r="Y10174" s="176"/>
    </row>
    <row r="10175" spans="25:25">
      <c r="Y10175" s="176"/>
    </row>
    <row r="10176" spans="25:25">
      <c r="Y10176" s="176"/>
    </row>
    <row r="10177" spans="25:25">
      <c r="Y10177" s="176"/>
    </row>
    <row r="10178" spans="25:25">
      <c r="Y10178" s="176"/>
    </row>
    <row r="10179" spans="25:25">
      <c r="Y10179" s="176"/>
    </row>
    <row r="10180" spans="25:25">
      <c r="Y10180" s="176"/>
    </row>
    <row r="10181" spans="25:25">
      <c r="Y10181" s="176"/>
    </row>
    <row r="10182" spans="25:25">
      <c r="Y10182" s="176"/>
    </row>
    <row r="10183" spans="25:25">
      <c r="Y10183" s="176"/>
    </row>
    <row r="10184" spans="25:25">
      <c r="Y10184" s="176"/>
    </row>
    <row r="10185" spans="25:25">
      <c r="Y10185" s="176"/>
    </row>
    <row r="10186" spans="25:25">
      <c r="Y10186" s="176"/>
    </row>
    <row r="10187" spans="25:25">
      <c r="Y10187" s="176"/>
    </row>
    <row r="10188" spans="25:25">
      <c r="Y10188" s="176"/>
    </row>
    <row r="10189" spans="25:25">
      <c r="Y10189" s="176"/>
    </row>
    <row r="10190" spans="25:25">
      <c r="Y10190" s="176"/>
    </row>
    <row r="10191" spans="25:25">
      <c r="Y10191" s="176"/>
    </row>
    <row r="10192" spans="25:25">
      <c r="Y10192" s="176"/>
    </row>
    <row r="10193" spans="25:25">
      <c r="Y10193" s="176"/>
    </row>
    <row r="10194" spans="25:25">
      <c r="Y10194" s="176"/>
    </row>
    <row r="10195" spans="25:25">
      <c r="Y10195" s="176"/>
    </row>
    <row r="10196" spans="25:25">
      <c r="Y10196" s="176"/>
    </row>
    <row r="10197" spans="25:25">
      <c r="Y10197" s="176"/>
    </row>
    <row r="10198" spans="25:25">
      <c r="Y10198" s="176"/>
    </row>
    <row r="10199" spans="25:25">
      <c r="Y10199" s="176"/>
    </row>
    <row r="10200" spans="25:25">
      <c r="Y10200" s="176"/>
    </row>
    <row r="10201" spans="25:25">
      <c r="Y10201" s="176"/>
    </row>
    <row r="10202" spans="25:25">
      <c r="Y10202" s="176"/>
    </row>
    <row r="10203" spans="25:25">
      <c r="Y10203" s="176"/>
    </row>
    <row r="10204" spans="25:25">
      <c r="Y10204" s="176"/>
    </row>
    <row r="10205" spans="25:25">
      <c r="Y10205" s="176"/>
    </row>
    <row r="10206" spans="25:25">
      <c r="Y10206" s="176"/>
    </row>
    <row r="10207" spans="25:25">
      <c r="Y10207" s="176"/>
    </row>
    <row r="10208" spans="25:25">
      <c r="Y10208" s="176"/>
    </row>
    <row r="10209" spans="25:25">
      <c r="Y10209" s="176"/>
    </row>
    <row r="10210" spans="25:25">
      <c r="Y10210" s="176"/>
    </row>
    <row r="10211" spans="25:25">
      <c r="Y10211" s="176"/>
    </row>
    <row r="10212" spans="25:25">
      <c r="Y10212" s="176"/>
    </row>
    <row r="10213" spans="25:25">
      <c r="Y10213" s="176"/>
    </row>
    <row r="10214" spans="25:25">
      <c r="Y10214" s="176"/>
    </row>
    <row r="10215" spans="25:25">
      <c r="Y10215" s="176"/>
    </row>
    <row r="10216" spans="25:25">
      <c r="Y10216" s="176"/>
    </row>
    <row r="10217" spans="25:25">
      <c r="Y10217" s="176"/>
    </row>
    <row r="10218" spans="25:25">
      <c r="Y10218" s="176"/>
    </row>
    <row r="10219" spans="25:25">
      <c r="Y10219" s="176"/>
    </row>
    <row r="10220" spans="25:25">
      <c r="Y10220" s="176"/>
    </row>
    <row r="10221" spans="25:25">
      <c r="Y10221" s="176"/>
    </row>
    <row r="10222" spans="25:25">
      <c r="Y10222" s="176"/>
    </row>
    <row r="10223" spans="25:25">
      <c r="Y10223" s="176"/>
    </row>
    <row r="10224" spans="25:25">
      <c r="Y10224" s="176"/>
    </row>
    <row r="10225" spans="25:25">
      <c r="Y10225" s="176"/>
    </row>
    <row r="10226" spans="25:25">
      <c r="Y10226" s="176"/>
    </row>
    <row r="10227" spans="25:25">
      <c r="Y10227" s="176"/>
    </row>
    <row r="10228" spans="25:25">
      <c r="Y10228" s="176"/>
    </row>
    <row r="10229" spans="25:25">
      <c r="Y10229" s="176"/>
    </row>
    <row r="10230" spans="25:25">
      <c r="Y10230" s="176"/>
    </row>
    <row r="10231" spans="25:25">
      <c r="Y10231" s="176"/>
    </row>
    <row r="10232" spans="25:25">
      <c r="Y10232" s="176"/>
    </row>
    <row r="10233" spans="25:25">
      <c r="Y10233" s="176"/>
    </row>
    <row r="10234" spans="25:25">
      <c r="Y10234" s="176"/>
    </row>
    <row r="10235" spans="25:25">
      <c r="Y10235" s="176"/>
    </row>
    <row r="10236" spans="25:25">
      <c r="Y10236" s="176"/>
    </row>
    <row r="10237" spans="25:25">
      <c r="Y10237" s="176"/>
    </row>
    <row r="10238" spans="25:25">
      <c r="Y10238" s="176"/>
    </row>
    <row r="10239" spans="25:25">
      <c r="Y10239" s="176"/>
    </row>
    <row r="10240" spans="25:25">
      <c r="Y10240" s="176"/>
    </row>
    <row r="10241" spans="25:25">
      <c r="Y10241" s="176"/>
    </row>
    <row r="10242" spans="25:25">
      <c r="Y10242" s="176"/>
    </row>
    <row r="10243" spans="25:25">
      <c r="Y10243" s="176"/>
    </row>
    <row r="10244" spans="25:25">
      <c r="Y10244" s="176"/>
    </row>
    <row r="10245" spans="25:25">
      <c r="Y10245" s="176"/>
    </row>
    <row r="10246" spans="25:25">
      <c r="Y10246" s="176"/>
    </row>
    <row r="10247" spans="25:25">
      <c r="Y10247" s="176"/>
    </row>
    <row r="10248" spans="25:25">
      <c r="Y10248" s="176"/>
    </row>
    <row r="10249" spans="25:25">
      <c r="Y10249" s="176"/>
    </row>
    <row r="10250" spans="25:25">
      <c r="Y10250" s="176"/>
    </row>
    <row r="10251" spans="25:25">
      <c r="Y10251" s="176"/>
    </row>
    <row r="10252" spans="25:25">
      <c r="Y10252" s="176"/>
    </row>
    <row r="10253" spans="25:25">
      <c r="Y10253" s="176"/>
    </row>
    <row r="10254" spans="25:25">
      <c r="Y10254" s="176"/>
    </row>
    <row r="10255" spans="25:25">
      <c r="Y10255" s="176"/>
    </row>
    <row r="10256" spans="25:25">
      <c r="Y10256" s="176"/>
    </row>
    <row r="10257" spans="25:25">
      <c r="Y10257" s="176"/>
    </row>
    <row r="10258" spans="25:25">
      <c r="Y10258" s="176"/>
    </row>
    <row r="10259" spans="25:25">
      <c r="Y10259" s="176"/>
    </row>
    <row r="10260" spans="25:25">
      <c r="Y10260" s="176"/>
    </row>
    <row r="10261" spans="25:25">
      <c r="Y10261" s="176"/>
    </row>
    <row r="10262" spans="25:25">
      <c r="Y10262" s="176"/>
    </row>
    <row r="10263" spans="25:25">
      <c r="Y10263" s="176"/>
    </row>
    <row r="10264" spans="25:25">
      <c r="Y10264" s="176"/>
    </row>
    <row r="10265" spans="25:25">
      <c r="Y10265" s="176"/>
    </row>
    <row r="10266" spans="25:25">
      <c r="Y10266" s="176"/>
    </row>
    <row r="10267" spans="25:25">
      <c r="Y10267" s="176"/>
    </row>
    <row r="10268" spans="25:25">
      <c r="Y10268" s="176"/>
    </row>
    <row r="10269" spans="25:25">
      <c r="Y10269" s="176"/>
    </row>
    <row r="10270" spans="25:25">
      <c r="Y10270" s="176"/>
    </row>
    <row r="10271" spans="25:25">
      <c r="Y10271" s="176"/>
    </row>
    <row r="10272" spans="25:25">
      <c r="Y10272" s="176"/>
    </row>
    <row r="10273" spans="25:25">
      <c r="Y10273" s="176"/>
    </row>
    <row r="10274" spans="25:25">
      <c r="Y10274" s="176"/>
    </row>
    <row r="10275" spans="25:25">
      <c r="Y10275" s="176"/>
    </row>
    <row r="10276" spans="25:25">
      <c r="Y10276" s="176"/>
    </row>
    <row r="10277" spans="25:25">
      <c r="Y10277" s="176"/>
    </row>
    <row r="10278" spans="25:25">
      <c r="Y10278" s="176"/>
    </row>
    <row r="10279" spans="25:25">
      <c r="Y10279" s="176"/>
    </row>
    <row r="10280" spans="25:25">
      <c r="Y10280" s="176"/>
    </row>
    <row r="10281" spans="25:25">
      <c r="Y10281" s="176"/>
    </row>
    <row r="10282" spans="25:25">
      <c r="Y10282" s="176"/>
    </row>
    <row r="10283" spans="25:25">
      <c r="Y10283" s="176"/>
    </row>
    <row r="10284" spans="25:25">
      <c r="Y10284" s="176"/>
    </row>
    <row r="10285" spans="25:25">
      <c r="Y10285" s="176"/>
    </row>
    <row r="10286" spans="25:25">
      <c r="Y10286" s="176"/>
    </row>
    <row r="10287" spans="25:25">
      <c r="Y10287" s="176"/>
    </row>
    <row r="10288" spans="25:25">
      <c r="Y10288" s="176"/>
    </row>
    <row r="10289" spans="25:25">
      <c r="Y10289" s="176"/>
    </row>
    <row r="10290" spans="25:25">
      <c r="Y10290" s="176"/>
    </row>
    <row r="10291" spans="25:25">
      <c r="Y10291" s="176"/>
    </row>
    <row r="10292" spans="25:25">
      <c r="Y10292" s="176"/>
    </row>
    <row r="10293" spans="25:25">
      <c r="Y10293" s="176"/>
    </row>
    <row r="10294" spans="25:25">
      <c r="Y10294" s="176"/>
    </row>
    <row r="10295" spans="25:25">
      <c r="Y10295" s="176"/>
    </row>
    <row r="10296" spans="25:25">
      <c r="Y10296" s="176"/>
    </row>
    <row r="10297" spans="25:25">
      <c r="Y10297" s="176"/>
    </row>
    <row r="10298" spans="25:25">
      <c r="Y10298" s="176"/>
    </row>
    <row r="10299" spans="25:25">
      <c r="Y10299" s="176"/>
    </row>
    <row r="10300" spans="25:25">
      <c r="Y10300" s="176"/>
    </row>
    <row r="10301" spans="25:25">
      <c r="Y10301" s="176"/>
    </row>
    <row r="10302" spans="25:25">
      <c r="Y10302" s="176"/>
    </row>
    <row r="10303" spans="25:25">
      <c r="Y10303" s="176"/>
    </row>
    <row r="10304" spans="25:25">
      <c r="Y10304" s="176"/>
    </row>
    <row r="10305" spans="25:25">
      <c r="Y10305" s="176"/>
    </row>
    <row r="10306" spans="25:25">
      <c r="Y10306" s="176"/>
    </row>
    <row r="10307" spans="25:25">
      <c r="Y10307" s="176"/>
    </row>
    <row r="10308" spans="25:25">
      <c r="Y10308" s="176"/>
    </row>
    <row r="10309" spans="25:25">
      <c r="Y10309" s="176"/>
    </row>
    <row r="10310" spans="25:25">
      <c r="Y10310" s="176"/>
    </row>
    <row r="10311" spans="25:25">
      <c r="Y10311" s="176"/>
    </row>
    <row r="10312" spans="25:25">
      <c r="Y10312" s="176"/>
    </row>
    <row r="10313" spans="25:25">
      <c r="Y10313" s="176"/>
    </row>
    <row r="10314" spans="25:25">
      <c r="Y10314" s="176"/>
    </row>
    <row r="10315" spans="25:25">
      <c r="Y10315" s="176"/>
    </row>
    <row r="10316" spans="25:25">
      <c r="Y10316" s="176"/>
    </row>
    <row r="10317" spans="25:25">
      <c r="Y10317" s="176"/>
    </row>
    <row r="10318" spans="25:25">
      <c r="Y10318" s="176"/>
    </row>
    <row r="10319" spans="25:25">
      <c r="Y10319" s="176"/>
    </row>
    <row r="10320" spans="25:25">
      <c r="Y10320" s="176"/>
    </row>
    <row r="10321" spans="25:25">
      <c r="Y10321" s="176"/>
    </row>
    <row r="10322" spans="25:25">
      <c r="Y10322" s="176"/>
    </row>
    <row r="10323" spans="25:25">
      <c r="Y10323" s="176"/>
    </row>
    <row r="10324" spans="25:25">
      <c r="Y10324" s="176"/>
    </row>
    <row r="10325" spans="25:25">
      <c r="Y10325" s="176"/>
    </row>
    <row r="10326" spans="25:25">
      <c r="Y10326" s="176"/>
    </row>
    <row r="10327" spans="25:25">
      <c r="Y10327" s="176"/>
    </row>
    <row r="10328" spans="25:25">
      <c r="Y10328" s="176"/>
    </row>
    <row r="10329" spans="25:25">
      <c r="Y10329" s="176"/>
    </row>
    <row r="10330" spans="25:25">
      <c r="Y10330" s="176"/>
    </row>
    <row r="10331" spans="25:25">
      <c r="Y10331" s="176"/>
    </row>
    <row r="10332" spans="25:25">
      <c r="Y10332" s="176"/>
    </row>
    <row r="10333" spans="25:25">
      <c r="Y10333" s="176"/>
    </row>
    <row r="10334" spans="25:25">
      <c r="Y10334" s="176"/>
    </row>
    <row r="10335" spans="25:25">
      <c r="Y10335" s="176"/>
    </row>
    <row r="10336" spans="25:25">
      <c r="Y10336" s="176"/>
    </row>
    <row r="10337" spans="25:25">
      <c r="Y10337" s="176"/>
    </row>
    <row r="10338" spans="25:25">
      <c r="Y10338" s="176"/>
    </row>
    <row r="10339" spans="25:25">
      <c r="Y10339" s="176"/>
    </row>
    <row r="10340" spans="25:25">
      <c r="Y10340" s="176"/>
    </row>
    <row r="10341" spans="25:25">
      <c r="Y10341" s="176"/>
    </row>
    <row r="10342" spans="25:25">
      <c r="Y10342" s="176"/>
    </row>
    <row r="10343" spans="25:25">
      <c r="Y10343" s="176"/>
    </row>
    <row r="10344" spans="25:25">
      <c r="Y10344" s="176"/>
    </row>
    <row r="10345" spans="25:25">
      <c r="Y10345" s="176"/>
    </row>
    <row r="10346" spans="25:25">
      <c r="Y10346" s="176"/>
    </row>
    <row r="10347" spans="25:25">
      <c r="Y10347" s="176"/>
    </row>
    <row r="10348" spans="25:25">
      <c r="Y10348" s="176"/>
    </row>
    <row r="10349" spans="25:25">
      <c r="Y10349" s="176"/>
    </row>
    <row r="10350" spans="25:25">
      <c r="Y10350" s="176"/>
    </row>
    <row r="10351" spans="25:25">
      <c r="Y10351" s="176"/>
    </row>
    <row r="10352" spans="25:25">
      <c r="Y10352" s="176"/>
    </row>
    <row r="10353" spans="25:25">
      <c r="Y10353" s="176"/>
    </row>
    <row r="10354" spans="25:25">
      <c r="Y10354" s="176"/>
    </row>
    <row r="10355" spans="25:25">
      <c r="Y10355" s="176"/>
    </row>
    <row r="10356" spans="25:25">
      <c r="Y10356" s="176"/>
    </row>
    <row r="10357" spans="25:25">
      <c r="Y10357" s="176"/>
    </row>
    <row r="10358" spans="25:25">
      <c r="Y10358" s="176"/>
    </row>
    <row r="10359" spans="25:25">
      <c r="Y10359" s="176"/>
    </row>
    <row r="10360" spans="25:25">
      <c r="Y10360" s="176"/>
    </row>
    <row r="10361" spans="25:25">
      <c r="Y10361" s="176"/>
    </row>
    <row r="10362" spans="25:25">
      <c r="Y10362" s="176"/>
    </row>
    <row r="10363" spans="25:25">
      <c r="Y10363" s="176"/>
    </row>
    <row r="10364" spans="25:25">
      <c r="Y10364" s="176"/>
    </row>
    <row r="10365" spans="25:25">
      <c r="Y10365" s="176"/>
    </row>
    <row r="10366" spans="25:25">
      <c r="Y10366" s="176"/>
    </row>
    <row r="10367" spans="25:25">
      <c r="Y10367" s="176"/>
    </row>
    <row r="10368" spans="25:25">
      <c r="Y10368" s="176"/>
    </row>
    <row r="10369" spans="25:25">
      <c r="Y10369" s="176"/>
    </row>
    <row r="10370" spans="25:25">
      <c r="Y10370" s="176"/>
    </row>
    <row r="10371" spans="25:25">
      <c r="Y10371" s="176"/>
    </row>
    <row r="10372" spans="25:25">
      <c r="Y10372" s="176"/>
    </row>
    <row r="10373" spans="25:25">
      <c r="Y10373" s="176"/>
    </row>
    <row r="10374" spans="25:25">
      <c r="Y10374" s="176"/>
    </row>
    <row r="10375" spans="25:25">
      <c r="Y10375" s="176"/>
    </row>
    <row r="10376" spans="25:25">
      <c r="Y10376" s="176"/>
    </row>
    <row r="10377" spans="25:25">
      <c r="Y10377" s="176"/>
    </row>
    <row r="10378" spans="25:25">
      <c r="Y10378" s="176"/>
    </row>
    <row r="10379" spans="25:25">
      <c r="Y10379" s="176"/>
    </row>
    <row r="10380" spans="25:25">
      <c r="Y10380" s="176"/>
    </row>
    <row r="10381" spans="25:25">
      <c r="Y10381" s="176"/>
    </row>
    <row r="10382" spans="25:25">
      <c r="Y10382" s="176"/>
    </row>
    <row r="10383" spans="25:25">
      <c r="Y10383" s="176"/>
    </row>
    <row r="10384" spans="25:25">
      <c r="Y10384" s="176"/>
    </row>
    <row r="10385" spans="25:25">
      <c r="Y10385" s="176"/>
    </row>
    <row r="10386" spans="25:25">
      <c r="Y10386" s="176"/>
    </row>
    <row r="10387" spans="25:25">
      <c r="Y10387" s="176"/>
    </row>
    <row r="10388" spans="25:25">
      <c r="Y10388" s="176"/>
    </row>
    <row r="10389" spans="25:25">
      <c r="Y10389" s="176"/>
    </row>
    <row r="10390" spans="25:25">
      <c r="Y10390" s="176"/>
    </row>
    <row r="10391" spans="25:25">
      <c r="Y10391" s="176"/>
    </row>
    <row r="10392" spans="25:25">
      <c r="Y10392" s="176"/>
    </row>
    <row r="10393" spans="25:25">
      <c r="Y10393" s="176"/>
    </row>
    <row r="10394" spans="25:25">
      <c r="Y10394" s="176"/>
    </row>
    <row r="10395" spans="25:25">
      <c r="Y10395" s="176"/>
    </row>
    <row r="10396" spans="25:25">
      <c r="Y10396" s="176"/>
    </row>
    <row r="10397" spans="25:25">
      <c r="Y10397" s="176"/>
    </row>
    <row r="10398" spans="25:25">
      <c r="Y10398" s="176"/>
    </row>
    <row r="10399" spans="25:25">
      <c r="Y10399" s="176"/>
    </row>
    <row r="10400" spans="25:25">
      <c r="Y10400" s="176"/>
    </row>
    <row r="10401" spans="25:25">
      <c r="Y10401" s="176"/>
    </row>
    <row r="10402" spans="25:25">
      <c r="Y10402" s="176"/>
    </row>
    <row r="10403" spans="25:25">
      <c r="Y10403" s="176"/>
    </row>
    <row r="10404" spans="25:25">
      <c r="Y10404" s="176"/>
    </row>
    <row r="10405" spans="25:25">
      <c r="Y10405" s="176"/>
    </row>
    <row r="10406" spans="25:25">
      <c r="Y10406" s="176"/>
    </row>
    <row r="10407" spans="25:25">
      <c r="Y10407" s="176"/>
    </row>
    <row r="10408" spans="25:25">
      <c r="Y10408" s="176"/>
    </row>
    <row r="10409" spans="25:25">
      <c r="Y10409" s="176"/>
    </row>
    <row r="10410" spans="25:25">
      <c r="Y10410" s="176"/>
    </row>
    <row r="10411" spans="25:25">
      <c r="Y10411" s="176"/>
    </row>
    <row r="10412" spans="25:25">
      <c r="Y10412" s="176"/>
    </row>
    <row r="10413" spans="25:25">
      <c r="Y10413" s="176"/>
    </row>
    <row r="10414" spans="25:25">
      <c r="Y10414" s="176"/>
    </row>
    <row r="10415" spans="25:25">
      <c r="Y10415" s="176"/>
    </row>
    <row r="10416" spans="25:25">
      <c r="Y10416" s="176"/>
    </row>
    <row r="10417" spans="25:25">
      <c r="Y10417" s="176"/>
    </row>
    <row r="10418" spans="25:25">
      <c r="Y10418" s="176"/>
    </row>
    <row r="10419" spans="25:25">
      <c r="Y10419" s="176"/>
    </row>
    <row r="10420" spans="25:25">
      <c r="Y10420" s="176"/>
    </row>
    <row r="10421" spans="25:25">
      <c r="Y10421" s="176"/>
    </row>
    <row r="10422" spans="25:25">
      <c r="Y10422" s="176"/>
    </row>
    <row r="10423" spans="25:25">
      <c r="Y10423" s="176"/>
    </row>
    <row r="10424" spans="25:25">
      <c r="Y10424" s="176"/>
    </row>
    <row r="10425" spans="25:25">
      <c r="Y10425" s="176"/>
    </row>
    <row r="10426" spans="25:25">
      <c r="Y10426" s="176"/>
    </row>
    <row r="10427" spans="25:25">
      <c r="Y10427" s="176"/>
    </row>
    <row r="10428" spans="25:25">
      <c r="Y10428" s="176"/>
    </row>
    <row r="10429" spans="25:25">
      <c r="Y10429" s="176"/>
    </row>
    <row r="10430" spans="25:25">
      <c r="Y10430" s="176"/>
    </row>
    <row r="10431" spans="25:25">
      <c r="Y10431" s="176"/>
    </row>
    <row r="10432" spans="25:25">
      <c r="Y10432" s="176"/>
    </row>
    <row r="10433" spans="25:25">
      <c r="Y10433" s="176"/>
    </row>
    <row r="10434" spans="25:25">
      <c r="Y10434" s="176"/>
    </row>
    <row r="10435" spans="25:25">
      <c r="Y10435" s="176"/>
    </row>
    <row r="10436" spans="25:25">
      <c r="Y10436" s="176"/>
    </row>
    <row r="10437" spans="25:25">
      <c r="Y10437" s="176"/>
    </row>
    <row r="10438" spans="25:25">
      <c r="Y10438" s="176"/>
    </row>
    <row r="10439" spans="25:25">
      <c r="Y10439" s="176"/>
    </row>
    <row r="10440" spans="25:25">
      <c r="Y10440" s="176"/>
    </row>
    <row r="10441" spans="25:25">
      <c r="Y10441" s="176"/>
    </row>
    <row r="10442" spans="25:25">
      <c r="Y10442" s="176"/>
    </row>
    <row r="10443" spans="25:25">
      <c r="Y10443" s="176"/>
    </row>
    <row r="10444" spans="25:25">
      <c r="Y10444" s="176"/>
    </row>
    <row r="10445" spans="25:25">
      <c r="Y10445" s="176"/>
    </row>
    <row r="10446" spans="25:25">
      <c r="Y10446" s="176"/>
    </row>
    <row r="10447" spans="25:25">
      <c r="Y10447" s="176"/>
    </row>
    <row r="10448" spans="25:25">
      <c r="Y10448" s="176"/>
    </row>
    <row r="10449" spans="25:25">
      <c r="Y10449" s="176"/>
    </row>
    <row r="10450" spans="25:25">
      <c r="Y10450" s="176"/>
    </row>
    <row r="10451" spans="25:25">
      <c r="Y10451" s="176"/>
    </row>
    <row r="10452" spans="25:25">
      <c r="Y10452" s="176"/>
    </row>
    <row r="10453" spans="25:25">
      <c r="Y10453" s="176"/>
    </row>
    <row r="10454" spans="25:25">
      <c r="Y10454" s="176"/>
    </row>
    <row r="10455" spans="25:25">
      <c r="Y10455" s="176"/>
    </row>
    <row r="10456" spans="25:25">
      <c r="Y10456" s="176"/>
    </row>
    <row r="10457" spans="25:25">
      <c r="Y10457" s="176"/>
    </row>
    <row r="10458" spans="25:25">
      <c r="Y10458" s="176"/>
    </row>
    <row r="10459" spans="25:25">
      <c r="Y10459" s="176"/>
    </row>
    <row r="10460" spans="25:25">
      <c r="Y10460" s="176"/>
    </row>
    <row r="10461" spans="25:25">
      <c r="Y10461" s="176"/>
    </row>
    <row r="10462" spans="25:25">
      <c r="Y10462" s="176"/>
    </row>
    <row r="10463" spans="25:25">
      <c r="Y10463" s="176"/>
    </row>
    <row r="10464" spans="25:25">
      <c r="Y10464" s="176"/>
    </row>
    <row r="10465" spans="25:25">
      <c r="Y10465" s="176"/>
    </row>
    <row r="10466" spans="25:25">
      <c r="Y10466" s="176"/>
    </row>
    <row r="10467" spans="25:25">
      <c r="Y10467" s="176"/>
    </row>
    <row r="10468" spans="25:25">
      <c r="Y10468" s="176"/>
    </row>
    <row r="10469" spans="25:25">
      <c r="Y10469" s="176"/>
    </row>
    <row r="10470" spans="25:25">
      <c r="Y10470" s="176"/>
    </row>
    <row r="10471" spans="25:25">
      <c r="Y10471" s="176"/>
    </row>
    <row r="10472" spans="25:25">
      <c r="Y10472" s="176"/>
    </row>
    <row r="10473" spans="25:25">
      <c r="Y10473" s="176"/>
    </row>
    <row r="10474" spans="25:25">
      <c r="Y10474" s="176"/>
    </row>
    <row r="10475" spans="25:25">
      <c r="Y10475" s="176"/>
    </row>
    <row r="10476" spans="25:25">
      <c r="Y10476" s="176"/>
    </row>
    <row r="10477" spans="25:25">
      <c r="Y10477" s="176"/>
    </row>
    <row r="10478" spans="25:25">
      <c r="Y10478" s="176"/>
    </row>
    <row r="10479" spans="25:25">
      <c r="Y10479" s="176"/>
    </row>
    <row r="10480" spans="25:25">
      <c r="Y10480" s="176"/>
    </row>
    <row r="10481" spans="25:25">
      <c r="Y10481" s="176"/>
    </row>
    <row r="10482" spans="25:25">
      <c r="Y10482" s="176"/>
    </row>
    <row r="10483" spans="25:25">
      <c r="Y10483" s="176"/>
    </row>
    <row r="10484" spans="25:25">
      <c r="Y10484" s="176"/>
    </row>
    <row r="10485" spans="25:25">
      <c r="Y10485" s="176"/>
    </row>
    <row r="10486" spans="25:25">
      <c r="Y10486" s="176"/>
    </row>
    <row r="10487" spans="25:25">
      <c r="Y10487" s="176"/>
    </row>
    <row r="10488" spans="25:25">
      <c r="Y10488" s="176"/>
    </row>
    <row r="10489" spans="25:25">
      <c r="Y10489" s="176"/>
    </row>
    <row r="10490" spans="25:25">
      <c r="Y10490" s="176"/>
    </row>
    <row r="10491" spans="25:25">
      <c r="Y10491" s="176"/>
    </row>
    <row r="10492" spans="25:25">
      <c r="Y10492" s="176"/>
    </row>
    <row r="10493" spans="25:25">
      <c r="Y10493" s="176"/>
    </row>
    <row r="10494" spans="25:25">
      <c r="Y10494" s="176"/>
    </row>
    <row r="10495" spans="25:25">
      <c r="Y10495" s="176"/>
    </row>
    <row r="10496" spans="25:25">
      <c r="Y10496" s="176"/>
    </row>
    <row r="10497" spans="25:25">
      <c r="Y10497" s="176"/>
    </row>
    <row r="10498" spans="25:25">
      <c r="Y10498" s="176"/>
    </row>
    <row r="10499" spans="25:25">
      <c r="Y10499" s="176"/>
    </row>
    <row r="10500" spans="25:25">
      <c r="Y10500" s="176"/>
    </row>
    <row r="10501" spans="25:25">
      <c r="Y10501" s="176"/>
    </row>
    <row r="10502" spans="25:25">
      <c r="Y10502" s="176"/>
    </row>
    <row r="10503" spans="25:25">
      <c r="Y10503" s="176"/>
    </row>
    <row r="10504" spans="25:25">
      <c r="Y10504" s="176"/>
    </row>
    <row r="10505" spans="25:25">
      <c r="Y10505" s="176"/>
    </row>
    <row r="10506" spans="25:25">
      <c r="Y10506" s="176"/>
    </row>
    <row r="10507" spans="25:25">
      <c r="Y10507" s="176"/>
    </row>
    <row r="10508" spans="25:25">
      <c r="Y10508" s="176"/>
    </row>
    <row r="10509" spans="25:25">
      <c r="Y10509" s="176"/>
    </row>
    <row r="10510" spans="25:25">
      <c r="Y10510" s="176"/>
    </row>
    <row r="10511" spans="25:25">
      <c r="Y10511" s="176"/>
    </row>
    <row r="10512" spans="25:25">
      <c r="Y10512" s="176"/>
    </row>
    <row r="10513" spans="25:25">
      <c r="Y10513" s="176"/>
    </row>
    <row r="10514" spans="25:25">
      <c r="Y10514" s="176"/>
    </row>
    <row r="10515" spans="25:25">
      <c r="Y10515" s="176"/>
    </row>
    <row r="10516" spans="25:25">
      <c r="Y10516" s="176"/>
    </row>
    <row r="10517" spans="25:25">
      <c r="Y10517" s="176"/>
    </row>
    <row r="10518" spans="25:25">
      <c r="Y10518" s="176"/>
    </row>
    <row r="10519" spans="25:25">
      <c r="Y10519" s="176"/>
    </row>
    <row r="10520" spans="25:25">
      <c r="Y10520" s="176"/>
    </row>
    <row r="10521" spans="25:25">
      <c r="Y10521" s="176"/>
    </row>
    <row r="10522" spans="25:25">
      <c r="Y10522" s="176"/>
    </row>
    <row r="10523" spans="25:25">
      <c r="Y10523" s="176"/>
    </row>
    <row r="10524" spans="25:25">
      <c r="Y10524" s="176"/>
    </row>
    <row r="10525" spans="25:25">
      <c r="Y10525" s="176"/>
    </row>
    <row r="10526" spans="25:25">
      <c r="Y10526" s="176"/>
    </row>
    <row r="10527" spans="25:25">
      <c r="Y10527" s="176"/>
    </row>
    <row r="10528" spans="25:25">
      <c r="Y10528" s="176"/>
    </row>
    <row r="10529" spans="25:25">
      <c r="Y10529" s="176"/>
    </row>
    <row r="10530" spans="25:25">
      <c r="Y10530" s="176"/>
    </row>
    <row r="10531" spans="25:25">
      <c r="Y10531" s="176"/>
    </row>
    <row r="10532" spans="25:25">
      <c r="Y10532" s="176"/>
    </row>
    <row r="10533" spans="25:25">
      <c r="Y10533" s="176"/>
    </row>
    <row r="10534" spans="25:25">
      <c r="Y10534" s="176"/>
    </row>
    <row r="10535" spans="25:25">
      <c r="Y10535" s="176"/>
    </row>
    <row r="10536" spans="25:25">
      <c r="Y10536" s="176"/>
    </row>
    <row r="10537" spans="25:25">
      <c r="Y10537" s="176"/>
    </row>
    <row r="10538" spans="25:25">
      <c r="Y10538" s="176"/>
    </row>
    <row r="10539" spans="25:25">
      <c r="Y10539" s="176"/>
    </row>
    <row r="10540" spans="25:25">
      <c r="Y10540" s="176"/>
    </row>
    <row r="10541" spans="25:25">
      <c r="Y10541" s="176"/>
    </row>
    <row r="10542" spans="25:25">
      <c r="Y10542" s="176"/>
    </row>
    <row r="10543" spans="25:25">
      <c r="Y10543" s="176"/>
    </row>
    <row r="10544" spans="25:25">
      <c r="Y10544" s="176"/>
    </row>
    <row r="10545" spans="25:25">
      <c r="Y10545" s="176"/>
    </row>
    <row r="10546" spans="25:25">
      <c r="Y10546" s="176"/>
    </row>
    <row r="10547" spans="25:25">
      <c r="Y10547" s="176"/>
    </row>
    <row r="10548" spans="25:25">
      <c r="Y10548" s="176"/>
    </row>
    <row r="10549" spans="25:25">
      <c r="Y10549" s="176"/>
    </row>
    <row r="10550" spans="25:25">
      <c r="Y10550" s="176"/>
    </row>
    <row r="10551" spans="25:25">
      <c r="Y10551" s="176"/>
    </row>
    <row r="10552" spans="25:25">
      <c r="Y10552" s="176"/>
    </row>
    <row r="10553" spans="25:25">
      <c r="Y10553" s="176"/>
    </row>
    <row r="10554" spans="25:25">
      <c r="Y10554" s="176"/>
    </row>
    <row r="10555" spans="25:25">
      <c r="Y10555" s="176"/>
    </row>
    <row r="10556" spans="25:25">
      <c r="Y10556" s="176"/>
    </row>
    <row r="10557" spans="25:25">
      <c r="Y10557" s="176"/>
    </row>
    <row r="10558" spans="25:25">
      <c r="Y10558" s="176"/>
    </row>
    <row r="10559" spans="25:25">
      <c r="Y10559" s="176"/>
    </row>
    <row r="10560" spans="25:25">
      <c r="Y10560" s="176"/>
    </row>
    <row r="10561" spans="25:25">
      <c r="Y10561" s="176"/>
    </row>
    <row r="10562" spans="25:25">
      <c r="Y10562" s="176"/>
    </row>
    <row r="10563" spans="25:25">
      <c r="Y10563" s="176"/>
    </row>
    <row r="10564" spans="25:25">
      <c r="Y10564" s="176"/>
    </row>
    <row r="10565" spans="25:25">
      <c r="Y10565" s="176"/>
    </row>
    <row r="10566" spans="25:25">
      <c r="Y10566" s="176"/>
    </row>
    <row r="10567" spans="25:25">
      <c r="Y10567" s="176"/>
    </row>
    <row r="10568" spans="25:25">
      <c r="Y10568" s="176"/>
    </row>
    <row r="10569" spans="25:25">
      <c r="Y10569" s="176"/>
    </row>
    <row r="10570" spans="25:25">
      <c r="Y10570" s="176"/>
    </row>
    <row r="10571" spans="25:25">
      <c r="Y10571" s="176"/>
    </row>
    <row r="10572" spans="25:25">
      <c r="Y10572" s="176"/>
    </row>
    <row r="10573" spans="25:25">
      <c r="Y10573" s="176"/>
    </row>
    <row r="10574" spans="25:25">
      <c r="Y10574" s="176"/>
    </row>
    <row r="10575" spans="25:25">
      <c r="Y10575" s="176"/>
    </row>
    <row r="10576" spans="25:25">
      <c r="Y10576" s="176"/>
    </row>
    <row r="10577" spans="25:25">
      <c r="Y10577" s="176"/>
    </row>
    <row r="10578" spans="25:25">
      <c r="Y10578" s="176"/>
    </row>
    <row r="10579" spans="25:25">
      <c r="Y10579" s="176"/>
    </row>
    <row r="10580" spans="25:25">
      <c r="Y10580" s="176"/>
    </row>
    <row r="10581" spans="25:25">
      <c r="Y10581" s="176"/>
    </row>
    <row r="10582" spans="25:25">
      <c r="Y10582" s="176"/>
    </row>
    <row r="10583" spans="25:25">
      <c r="Y10583" s="176"/>
    </row>
    <row r="10584" spans="25:25">
      <c r="Y10584" s="176"/>
    </row>
    <row r="10585" spans="25:25">
      <c r="Y10585" s="176"/>
    </row>
    <row r="10586" spans="25:25">
      <c r="Y10586" s="176"/>
    </row>
    <row r="10587" spans="25:25">
      <c r="Y10587" s="176"/>
    </row>
    <row r="10588" spans="25:25">
      <c r="Y10588" s="176"/>
    </row>
    <row r="10589" spans="25:25">
      <c r="Y10589" s="176"/>
    </row>
    <row r="10590" spans="25:25">
      <c r="Y10590" s="176"/>
    </row>
    <row r="10591" spans="25:25">
      <c r="Y10591" s="176"/>
    </row>
    <row r="10592" spans="25:25">
      <c r="Y10592" s="176"/>
    </row>
    <row r="10593" spans="25:25">
      <c r="Y10593" s="176"/>
    </row>
    <row r="10594" spans="25:25">
      <c r="Y10594" s="176"/>
    </row>
    <row r="10595" spans="25:25">
      <c r="Y10595" s="176"/>
    </row>
    <row r="10596" spans="25:25">
      <c r="Y10596" s="176"/>
    </row>
    <row r="10597" spans="25:25">
      <c r="Y10597" s="176"/>
    </row>
    <row r="10598" spans="25:25">
      <c r="Y10598" s="176"/>
    </row>
    <row r="10599" spans="25:25">
      <c r="Y10599" s="176"/>
    </row>
    <row r="10600" spans="25:25">
      <c r="Y10600" s="176"/>
    </row>
    <row r="10601" spans="25:25">
      <c r="Y10601" s="176"/>
    </row>
    <row r="10602" spans="25:25">
      <c r="Y10602" s="176"/>
    </row>
    <row r="10603" spans="25:25">
      <c r="Y10603" s="176"/>
    </row>
    <row r="10604" spans="25:25">
      <c r="Y10604" s="176"/>
    </row>
    <row r="10605" spans="25:25">
      <c r="Y10605" s="176"/>
    </row>
    <row r="10606" spans="25:25">
      <c r="Y10606" s="176"/>
    </row>
    <row r="10607" spans="25:25">
      <c r="Y10607" s="176"/>
    </row>
    <row r="10608" spans="25:25">
      <c r="Y10608" s="176"/>
    </row>
    <row r="10609" spans="25:25">
      <c r="Y10609" s="176"/>
    </row>
    <row r="10610" spans="25:25">
      <c r="Y10610" s="176"/>
    </row>
    <row r="10611" spans="25:25">
      <c r="Y10611" s="176"/>
    </row>
    <row r="10612" spans="25:25">
      <c r="Y10612" s="176"/>
    </row>
    <row r="10613" spans="25:25">
      <c r="Y10613" s="176"/>
    </row>
    <row r="10614" spans="25:25">
      <c r="Y10614" s="176"/>
    </row>
    <row r="10615" spans="25:25">
      <c r="Y10615" s="176"/>
    </row>
    <row r="10616" spans="25:25">
      <c r="Y10616" s="176"/>
    </row>
    <row r="10617" spans="25:25">
      <c r="Y10617" s="176"/>
    </row>
    <row r="10618" spans="25:25">
      <c r="Y10618" s="176"/>
    </row>
    <row r="10619" spans="25:25">
      <c r="Y10619" s="176"/>
    </row>
    <row r="10620" spans="25:25">
      <c r="Y10620" s="176"/>
    </row>
    <row r="10621" spans="25:25">
      <c r="Y10621" s="176"/>
    </row>
    <row r="10622" spans="25:25">
      <c r="Y10622" s="176"/>
    </row>
    <row r="10623" spans="25:25">
      <c r="Y10623" s="176"/>
    </row>
    <row r="10624" spans="25:25">
      <c r="Y10624" s="176"/>
    </row>
    <row r="10625" spans="25:25">
      <c r="Y10625" s="176"/>
    </row>
    <row r="10626" spans="25:25">
      <c r="Y10626" s="176"/>
    </row>
    <row r="10627" spans="25:25">
      <c r="Y10627" s="176"/>
    </row>
    <row r="10628" spans="25:25">
      <c r="Y10628" s="176"/>
    </row>
    <row r="10629" spans="25:25">
      <c r="Y10629" s="176"/>
    </row>
    <row r="10630" spans="25:25">
      <c r="Y10630" s="176"/>
    </row>
    <row r="10631" spans="25:25">
      <c r="Y10631" s="176"/>
    </row>
    <row r="10632" spans="25:25">
      <c r="Y10632" s="176"/>
    </row>
    <row r="10633" spans="25:25">
      <c r="Y10633" s="176"/>
    </row>
    <row r="10634" spans="25:25">
      <c r="Y10634" s="176"/>
    </row>
    <row r="10635" spans="25:25">
      <c r="Y10635" s="176"/>
    </row>
    <row r="10636" spans="25:25">
      <c r="Y10636" s="176"/>
    </row>
    <row r="10637" spans="25:25">
      <c r="Y10637" s="176"/>
    </row>
    <row r="10638" spans="25:25">
      <c r="Y10638" s="176"/>
    </row>
    <row r="10639" spans="25:25">
      <c r="Y10639" s="176"/>
    </row>
    <row r="10640" spans="25:25">
      <c r="Y10640" s="176"/>
    </row>
    <row r="10641" spans="25:25">
      <c r="Y10641" s="176"/>
    </row>
    <row r="10642" spans="25:25">
      <c r="Y10642" s="176"/>
    </row>
    <row r="10643" spans="25:25">
      <c r="Y10643" s="176"/>
    </row>
    <row r="10644" spans="25:25">
      <c r="Y10644" s="176"/>
    </row>
    <row r="10645" spans="25:25">
      <c r="Y10645" s="176"/>
    </row>
    <row r="10646" spans="25:25">
      <c r="Y10646" s="176"/>
    </row>
    <row r="10647" spans="25:25">
      <c r="Y10647" s="176"/>
    </row>
    <row r="10648" spans="25:25">
      <c r="Y10648" s="176"/>
    </row>
    <row r="10649" spans="25:25">
      <c r="Y10649" s="176"/>
    </row>
    <row r="10650" spans="25:25">
      <c r="Y10650" s="176"/>
    </row>
    <row r="10651" spans="25:25">
      <c r="Y10651" s="176"/>
    </row>
    <row r="10652" spans="25:25">
      <c r="Y10652" s="176"/>
    </row>
    <row r="10653" spans="25:25">
      <c r="Y10653" s="176"/>
    </row>
    <row r="10654" spans="25:25">
      <c r="Y10654" s="176"/>
    </row>
    <row r="10655" spans="25:25">
      <c r="Y10655" s="176"/>
    </row>
    <row r="10656" spans="25:25">
      <c r="Y10656" s="176"/>
    </row>
    <row r="10657" spans="25:25">
      <c r="Y10657" s="176"/>
    </row>
    <row r="10658" spans="25:25">
      <c r="Y10658" s="176"/>
    </row>
    <row r="10659" spans="25:25">
      <c r="Y10659" s="176"/>
    </row>
    <row r="10660" spans="25:25">
      <c r="Y10660" s="176"/>
    </row>
    <row r="10661" spans="25:25">
      <c r="Y10661" s="176"/>
    </row>
    <row r="10662" spans="25:25">
      <c r="Y10662" s="176"/>
    </row>
    <row r="10663" spans="25:25">
      <c r="Y10663" s="176"/>
    </row>
    <row r="10664" spans="25:25">
      <c r="Y10664" s="176"/>
    </row>
    <row r="10665" spans="25:25">
      <c r="Y10665" s="176"/>
    </row>
    <row r="10666" spans="25:25">
      <c r="Y10666" s="176"/>
    </row>
    <row r="10667" spans="25:25">
      <c r="Y10667" s="176"/>
    </row>
    <row r="10668" spans="25:25">
      <c r="Y10668" s="176"/>
    </row>
    <row r="10669" spans="25:25">
      <c r="Y10669" s="176"/>
    </row>
    <row r="10670" spans="25:25">
      <c r="Y10670" s="176"/>
    </row>
    <row r="10671" spans="25:25">
      <c r="Y10671" s="176"/>
    </row>
    <row r="10672" spans="25:25">
      <c r="Y10672" s="176"/>
    </row>
    <row r="10673" spans="25:25">
      <c r="Y10673" s="176"/>
    </row>
    <row r="10674" spans="25:25">
      <c r="Y10674" s="176"/>
    </row>
    <row r="10675" spans="25:25">
      <c r="Y10675" s="176"/>
    </row>
    <row r="10676" spans="25:25">
      <c r="Y10676" s="176"/>
    </row>
    <row r="10677" spans="25:25">
      <c r="Y10677" s="176"/>
    </row>
    <row r="10678" spans="25:25">
      <c r="Y10678" s="176"/>
    </row>
    <row r="10679" spans="25:25">
      <c r="Y10679" s="176"/>
    </row>
    <row r="10680" spans="25:25">
      <c r="Y10680" s="176"/>
    </row>
    <row r="10681" spans="25:25">
      <c r="Y10681" s="176"/>
    </row>
    <row r="10682" spans="25:25">
      <c r="Y10682" s="176"/>
    </row>
    <row r="10683" spans="25:25">
      <c r="Y10683" s="176"/>
    </row>
    <row r="10684" spans="25:25">
      <c r="Y10684" s="176"/>
    </row>
    <row r="10685" spans="25:25">
      <c r="Y10685" s="176"/>
    </row>
    <row r="10686" spans="25:25">
      <c r="Y10686" s="176"/>
    </row>
    <row r="10687" spans="25:25">
      <c r="Y10687" s="176"/>
    </row>
    <row r="10688" spans="25:25">
      <c r="Y10688" s="176"/>
    </row>
    <row r="10689" spans="25:25">
      <c r="Y10689" s="176"/>
    </row>
    <row r="10690" spans="25:25">
      <c r="Y10690" s="176"/>
    </row>
    <row r="10691" spans="25:25">
      <c r="Y10691" s="176"/>
    </row>
    <row r="10692" spans="25:25">
      <c r="Y10692" s="176"/>
    </row>
    <row r="10693" spans="25:25">
      <c r="Y10693" s="176"/>
    </row>
    <row r="10694" spans="25:25">
      <c r="Y10694" s="176"/>
    </row>
    <row r="10695" spans="25:25">
      <c r="Y10695" s="176"/>
    </row>
    <row r="10696" spans="25:25">
      <c r="Y10696" s="176"/>
    </row>
    <row r="10697" spans="25:25">
      <c r="Y10697" s="176"/>
    </row>
    <row r="10698" spans="25:25">
      <c r="Y10698" s="176"/>
    </row>
    <row r="10699" spans="25:25">
      <c r="Y10699" s="176"/>
    </row>
    <row r="10700" spans="25:25">
      <c r="Y10700" s="176"/>
    </row>
    <row r="10701" spans="25:25">
      <c r="Y10701" s="176"/>
    </row>
    <row r="10702" spans="25:25">
      <c r="Y10702" s="176"/>
    </row>
    <row r="10703" spans="25:25">
      <c r="Y10703" s="176"/>
    </row>
    <row r="10704" spans="25:25">
      <c r="Y10704" s="176"/>
    </row>
    <row r="10705" spans="25:25">
      <c r="Y10705" s="176"/>
    </row>
    <row r="10706" spans="25:25">
      <c r="Y10706" s="176"/>
    </row>
    <row r="10707" spans="25:25">
      <c r="Y10707" s="176"/>
    </row>
    <row r="10708" spans="25:25">
      <c r="Y10708" s="176"/>
    </row>
    <row r="10709" spans="25:25">
      <c r="Y10709" s="176"/>
    </row>
    <row r="10710" spans="25:25">
      <c r="Y10710" s="176"/>
    </row>
    <row r="10711" spans="25:25">
      <c r="Y10711" s="176"/>
    </row>
    <row r="10712" spans="25:25">
      <c r="Y10712" s="176"/>
    </row>
    <row r="10713" spans="25:25">
      <c r="Y10713" s="176"/>
    </row>
    <row r="10714" spans="25:25">
      <c r="Y10714" s="176"/>
    </row>
    <row r="10715" spans="25:25">
      <c r="Y10715" s="176"/>
    </row>
    <row r="10716" spans="25:25">
      <c r="Y10716" s="176"/>
    </row>
    <row r="10717" spans="25:25">
      <c r="Y10717" s="176"/>
    </row>
    <row r="10718" spans="25:25">
      <c r="Y10718" s="176"/>
    </row>
    <row r="10719" spans="25:25">
      <c r="Y10719" s="176"/>
    </row>
    <row r="10720" spans="25:25">
      <c r="Y10720" s="176"/>
    </row>
    <row r="10721" spans="25:25">
      <c r="Y10721" s="176"/>
    </row>
    <row r="10722" spans="25:25">
      <c r="Y10722" s="176"/>
    </row>
    <row r="10723" spans="25:25">
      <c r="Y10723" s="176"/>
    </row>
    <row r="10724" spans="25:25">
      <c r="Y10724" s="176"/>
    </row>
    <row r="10725" spans="25:25">
      <c r="Y10725" s="176"/>
    </row>
    <row r="10726" spans="25:25">
      <c r="Y10726" s="176"/>
    </row>
    <row r="10727" spans="25:25">
      <c r="Y10727" s="176"/>
    </row>
    <row r="10728" spans="25:25">
      <c r="Y10728" s="176"/>
    </row>
    <row r="10729" spans="25:25">
      <c r="Y10729" s="176"/>
    </row>
    <row r="10730" spans="25:25">
      <c r="Y10730" s="176"/>
    </row>
    <row r="10731" spans="25:25">
      <c r="Y10731" s="176"/>
    </row>
    <row r="10732" spans="25:25">
      <c r="Y10732" s="176"/>
    </row>
    <row r="10733" spans="25:25">
      <c r="Y10733" s="176"/>
    </row>
    <row r="10734" spans="25:25">
      <c r="Y10734" s="176"/>
    </row>
    <row r="10735" spans="25:25">
      <c r="Y10735" s="176"/>
    </row>
    <row r="10736" spans="25:25">
      <c r="Y10736" s="176"/>
    </row>
    <row r="10737" spans="25:25">
      <c r="Y10737" s="176"/>
    </row>
    <row r="10738" spans="25:25">
      <c r="Y10738" s="176"/>
    </row>
    <row r="10739" spans="25:25">
      <c r="Y10739" s="176"/>
    </row>
    <row r="10740" spans="25:25">
      <c r="Y10740" s="176"/>
    </row>
    <row r="10741" spans="25:25">
      <c r="Y10741" s="176"/>
    </row>
    <row r="10742" spans="25:25">
      <c r="Y10742" s="176"/>
    </row>
    <row r="10743" spans="25:25">
      <c r="Y10743" s="176"/>
    </row>
    <row r="10744" spans="25:25">
      <c r="Y10744" s="176"/>
    </row>
    <row r="10745" spans="25:25">
      <c r="Y10745" s="176"/>
    </row>
    <row r="10746" spans="25:25">
      <c r="Y10746" s="176"/>
    </row>
    <row r="10747" spans="25:25">
      <c r="Y10747" s="176"/>
    </row>
    <row r="10748" spans="25:25">
      <c r="Y10748" s="176"/>
    </row>
    <row r="10749" spans="25:25">
      <c r="Y10749" s="176"/>
    </row>
    <row r="10750" spans="25:25">
      <c r="Y10750" s="176"/>
    </row>
    <row r="10751" spans="25:25">
      <c r="Y10751" s="176"/>
    </row>
    <row r="10752" spans="25:25">
      <c r="Y10752" s="176"/>
    </row>
    <row r="10753" spans="25:25">
      <c r="Y10753" s="176"/>
    </row>
    <row r="10754" spans="25:25">
      <c r="Y10754" s="176"/>
    </row>
    <row r="10755" spans="25:25">
      <c r="Y10755" s="176"/>
    </row>
    <row r="10756" spans="25:25">
      <c r="Y10756" s="176"/>
    </row>
    <row r="10757" spans="25:25">
      <c r="Y10757" s="176"/>
    </row>
    <row r="10758" spans="25:25">
      <c r="Y10758" s="176"/>
    </row>
    <row r="10759" spans="25:25">
      <c r="Y10759" s="176"/>
    </row>
    <row r="10760" spans="25:25">
      <c r="Y10760" s="176"/>
    </row>
    <row r="10761" spans="25:25">
      <c r="Y10761" s="176"/>
    </row>
    <row r="10762" spans="25:25">
      <c r="Y10762" s="176"/>
    </row>
    <row r="10763" spans="25:25">
      <c r="Y10763" s="176"/>
    </row>
    <row r="10764" spans="25:25">
      <c r="Y10764" s="176"/>
    </row>
    <row r="10765" spans="25:25">
      <c r="Y10765" s="176"/>
    </row>
    <row r="10766" spans="25:25">
      <c r="Y10766" s="176"/>
    </row>
    <row r="10767" spans="25:25">
      <c r="Y10767" s="176"/>
    </row>
    <row r="10768" spans="25:25">
      <c r="Y10768" s="176"/>
    </row>
    <row r="10769" spans="25:25">
      <c r="Y10769" s="176"/>
    </row>
    <row r="10770" spans="25:25">
      <c r="Y10770" s="176"/>
    </row>
    <row r="10771" spans="25:25">
      <c r="Y10771" s="176"/>
    </row>
    <row r="10772" spans="25:25">
      <c r="Y10772" s="176"/>
    </row>
    <row r="10773" spans="25:25">
      <c r="Y10773" s="176"/>
    </row>
    <row r="10774" spans="25:25">
      <c r="Y10774" s="176"/>
    </row>
    <row r="10775" spans="25:25">
      <c r="Y10775" s="176"/>
    </row>
    <row r="10776" spans="25:25">
      <c r="Y10776" s="176"/>
    </row>
    <row r="10777" spans="25:25">
      <c r="Y10777" s="176"/>
    </row>
    <row r="10778" spans="25:25">
      <c r="Y10778" s="176"/>
    </row>
    <row r="10779" spans="25:25">
      <c r="Y10779" s="176"/>
    </row>
    <row r="10780" spans="25:25">
      <c r="Y10780" s="176"/>
    </row>
    <row r="10781" spans="25:25">
      <c r="Y10781" s="176"/>
    </row>
    <row r="10782" spans="25:25">
      <c r="Y10782" s="176"/>
    </row>
    <row r="10783" spans="25:25">
      <c r="Y10783" s="176"/>
    </row>
    <row r="10784" spans="25:25">
      <c r="Y10784" s="176"/>
    </row>
    <row r="10785" spans="25:25">
      <c r="Y10785" s="176"/>
    </row>
    <row r="10786" spans="25:25">
      <c r="Y10786" s="176"/>
    </row>
    <row r="10787" spans="25:25">
      <c r="Y10787" s="176"/>
    </row>
    <row r="10788" spans="25:25">
      <c r="Y10788" s="176"/>
    </row>
    <row r="10789" spans="25:25">
      <c r="Y10789" s="176"/>
    </row>
    <row r="10790" spans="25:25">
      <c r="Y10790" s="176"/>
    </row>
    <row r="10791" spans="25:25">
      <c r="Y10791" s="176"/>
    </row>
    <row r="10792" spans="25:25">
      <c r="Y10792" s="176"/>
    </row>
    <row r="10793" spans="25:25">
      <c r="Y10793" s="176"/>
    </row>
    <row r="10794" spans="25:25">
      <c r="Y10794" s="176"/>
    </row>
    <row r="10795" spans="25:25">
      <c r="Y10795" s="176"/>
    </row>
    <row r="10796" spans="25:25">
      <c r="Y10796" s="176"/>
    </row>
    <row r="10797" spans="25:25">
      <c r="Y10797" s="176"/>
    </row>
    <row r="10798" spans="25:25">
      <c r="Y10798" s="176"/>
    </row>
    <row r="10799" spans="25:25">
      <c r="Y10799" s="176"/>
    </row>
    <row r="10800" spans="25:25">
      <c r="Y10800" s="176"/>
    </row>
    <row r="10801" spans="25:25">
      <c r="Y10801" s="176"/>
    </row>
    <row r="10802" spans="25:25">
      <c r="Y10802" s="176"/>
    </row>
    <row r="10803" spans="25:25">
      <c r="Y10803" s="176"/>
    </row>
    <row r="10804" spans="25:25">
      <c r="Y10804" s="176"/>
    </row>
    <row r="10805" spans="25:25">
      <c r="Y10805" s="176"/>
    </row>
    <row r="10806" spans="25:25">
      <c r="Y10806" s="176"/>
    </row>
    <row r="10807" spans="25:25">
      <c r="Y10807" s="176"/>
    </row>
    <row r="10808" spans="25:25">
      <c r="Y10808" s="176"/>
    </row>
    <row r="10809" spans="25:25">
      <c r="Y10809" s="176"/>
    </row>
    <row r="10810" spans="25:25">
      <c r="Y10810" s="176"/>
    </row>
    <row r="10811" spans="25:25">
      <c r="Y10811" s="176"/>
    </row>
    <row r="10812" spans="25:25">
      <c r="Y10812" s="176"/>
    </row>
    <row r="10813" spans="25:25">
      <c r="Y10813" s="176"/>
    </row>
    <row r="10814" spans="25:25">
      <c r="Y10814" s="176"/>
    </row>
    <row r="10815" spans="25:25">
      <c r="Y10815" s="176"/>
    </row>
    <row r="10816" spans="25:25">
      <c r="Y10816" s="176"/>
    </row>
    <row r="10817" spans="25:25">
      <c r="Y10817" s="176"/>
    </row>
    <row r="10818" spans="25:25">
      <c r="Y10818" s="176"/>
    </row>
    <row r="10819" spans="25:25">
      <c r="Y10819" s="176"/>
    </row>
    <row r="10820" spans="25:25">
      <c r="Y10820" s="176"/>
    </row>
    <row r="10821" spans="25:25">
      <c r="Y10821" s="176"/>
    </row>
    <row r="10822" spans="25:25">
      <c r="Y10822" s="176"/>
    </row>
    <row r="10823" spans="25:25">
      <c r="Y10823" s="176"/>
    </row>
    <row r="10824" spans="25:25">
      <c r="Y10824" s="176"/>
    </row>
    <row r="10825" spans="25:25">
      <c r="Y10825" s="176"/>
    </row>
    <row r="10826" spans="25:25">
      <c r="Y10826" s="176"/>
    </row>
    <row r="10827" spans="25:25">
      <c r="Y10827" s="176"/>
    </row>
    <row r="10828" spans="25:25">
      <c r="Y10828" s="176"/>
    </row>
    <row r="10829" spans="25:25">
      <c r="Y10829" s="176"/>
    </row>
    <row r="10830" spans="25:25">
      <c r="Y10830" s="176"/>
    </row>
    <row r="10831" spans="25:25">
      <c r="Y10831" s="176"/>
    </row>
    <row r="10832" spans="25:25">
      <c r="Y10832" s="176"/>
    </row>
    <row r="10833" spans="25:25">
      <c r="Y10833" s="176"/>
    </row>
    <row r="10834" spans="25:25">
      <c r="Y10834" s="176"/>
    </row>
    <row r="10835" spans="25:25">
      <c r="Y10835" s="176"/>
    </row>
    <row r="10836" spans="25:25">
      <c r="Y10836" s="176"/>
    </row>
    <row r="10837" spans="25:25">
      <c r="Y10837" s="176"/>
    </row>
    <row r="10838" spans="25:25">
      <c r="Y10838" s="176"/>
    </row>
    <row r="10839" spans="25:25">
      <c r="Y10839" s="176"/>
    </row>
    <row r="10840" spans="25:25">
      <c r="Y10840" s="176"/>
    </row>
    <row r="10841" spans="25:25">
      <c r="Y10841" s="176"/>
    </row>
    <row r="10842" spans="25:25">
      <c r="Y10842" s="176"/>
    </row>
    <row r="10843" spans="25:25">
      <c r="Y10843" s="176"/>
    </row>
    <row r="10844" spans="25:25">
      <c r="Y10844" s="176"/>
    </row>
    <row r="10845" spans="25:25">
      <c r="Y10845" s="176"/>
    </row>
    <row r="10846" spans="25:25">
      <c r="Y10846" s="176"/>
    </row>
    <row r="10847" spans="25:25">
      <c r="Y10847" s="176"/>
    </row>
    <row r="10848" spans="25:25">
      <c r="Y10848" s="176"/>
    </row>
    <row r="10849" spans="25:25">
      <c r="Y10849" s="176"/>
    </row>
    <row r="10850" spans="25:25">
      <c r="Y10850" s="176"/>
    </row>
    <row r="10851" spans="25:25">
      <c r="Y10851" s="176"/>
    </row>
    <row r="10852" spans="25:25">
      <c r="Y10852" s="176"/>
    </row>
    <row r="10853" spans="25:25">
      <c r="Y10853" s="176"/>
    </row>
    <row r="10854" spans="25:25">
      <c r="Y10854" s="176"/>
    </row>
    <row r="10855" spans="25:25">
      <c r="Y10855" s="176"/>
    </row>
    <row r="10856" spans="25:25">
      <c r="Y10856" s="176"/>
    </row>
    <row r="10857" spans="25:25">
      <c r="Y10857" s="176"/>
    </row>
    <row r="10858" spans="25:25">
      <c r="Y10858" s="176"/>
    </row>
    <row r="10859" spans="25:25">
      <c r="Y10859" s="176"/>
    </row>
    <row r="10860" spans="25:25">
      <c r="Y10860" s="176"/>
    </row>
    <row r="10861" spans="25:25">
      <c r="Y10861" s="176"/>
    </row>
    <row r="10862" spans="25:25">
      <c r="Y10862" s="176"/>
    </row>
    <row r="10863" spans="25:25">
      <c r="Y10863" s="176"/>
    </row>
    <row r="10864" spans="25:25">
      <c r="Y10864" s="176"/>
    </row>
    <row r="10865" spans="25:25">
      <c r="Y10865" s="176"/>
    </row>
    <row r="10866" spans="25:25">
      <c r="Y10866" s="176"/>
    </row>
    <row r="10867" spans="25:25">
      <c r="Y10867" s="176"/>
    </row>
    <row r="10868" spans="25:25">
      <c r="Y10868" s="176"/>
    </row>
    <row r="10869" spans="25:25">
      <c r="Y10869" s="176"/>
    </row>
    <row r="10870" spans="25:25">
      <c r="Y10870" s="176"/>
    </row>
    <row r="10871" spans="25:25">
      <c r="Y10871" s="176"/>
    </row>
    <row r="10872" spans="25:25">
      <c r="Y10872" s="176"/>
    </row>
    <row r="10873" spans="25:25">
      <c r="Y10873" s="176"/>
    </row>
    <row r="10874" spans="25:25">
      <c r="Y10874" s="176"/>
    </row>
    <row r="10875" spans="25:25">
      <c r="Y10875" s="176"/>
    </row>
    <row r="10876" spans="25:25">
      <c r="Y10876" s="176"/>
    </row>
    <row r="10877" spans="25:25">
      <c r="Y10877" s="176"/>
    </row>
    <row r="10878" spans="25:25">
      <c r="Y10878" s="176"/>
    </row>
    <row r="10879" spans="25:25">
      <c r="Y10879" s="176"/>
    </row>
    <row r="10880" spans="25:25">
      <c r="Y10880" s="176"/>
    </row>
    <row r="10881" spans="25:25">
      <c r="Y10881" s="176"/>
    </row>
    <row r="10882" spans="25:25">
      <c r="Y10882" s="176"/>
    </row>
    <row r="10883" spans="25:25">
      <c r="Y10883" s="176"/>
    </row>
    <row r="10884" spans="25:25">
      <c r="Y10884" s="176"/>
    </row>
    <row r="10885" spans="25:25">
      <c r="Y10885" s="176"/>
    </row>
    <row r="10886" spans="25:25">
      <c r="Y10886" s="176"/>
    </row>
    <row r="10887" spans="25:25">
      <c r="Y10887" s="176"/>
    </row>
    <row r="10888" spans="25:25">
      <c r="Y10888" s="176"/>
    </row>
    <row r="10889" spans="25:25">
      <c r="Y10889" s="176"/>
    </row>
    <row r="10890" spans="25:25">
      <c r="Y10890" s="176"/>
    </row>
    <row r="10891" spans="25:25">
      <c r="Y10891" s="176"/>
    </row>
    <row r="10892" spans="25:25">
      <c r="Y10892" s="176"/>
    </row>
    <row r="10893" spans="25:25">
      <c r="Y10893" s="176"/>
    </row>
    <row r="10894" spans="25:25">
      <c r="Y10894" s="176"/>
    </row>
    <row r="10895" spans="25:25">
      <c r="Y10895" s="176"/>
    </row>
    <row r="10896" spans="25:25">
      <c r="Y10896" s="176"/>
    </row>
    <row r="10897" spans="25:25">
      <c r="Y10897" s="176"/>
    </row>
    <row r="10898" spans="25:25">
      <c r="Y10898" s="176"/>
    </row>
    <row r="10899" spans="25:25">
      <c r="Y10899" s="176"/>
    </row>
    <row r="10900" spans="25:25">
      <c r="Y10900" s="176"/>
    </row>
    <row r="10901" spans="25:25">
      <c r="Y10901" s="176"/>
    </row>
    <row r="10902" spans="25:25">
      <c r="Y10902" s="176"/>
    </row>
    <row r="10903" spans="25:25">
      <c r="Y10903" s="176"/>
    </row>
    <row r="10904" spans="25:25">
      <c r="Y10904" s="176"/>
    </row>
    <row r="10905" spans="25:25">
      <c r="Y10905" s="176"/>
    </row>
    <row r="10906" spans="25:25">
      <c r="Y10906" s="176"/>
    </row>
    <row r="10907" spans="25:25">
      <c r="Y10907" s="176"/>
    </row>
    <row r="10908" spans="25:25">
      <c r="Y10908" s="176"/>
    </row>
    <row r="10909" spans="25:25">
      <c r="Y10909" s="176"/>
    </row>
    <row r="10910" spans="25:25">
      <c r="Y10910" s="176"/>
    </row>
    <row r="10911" spans="25:25">
      <c r="Y10911" s="176"/>
    </row>
    <row r="10912" spans="25:25">
      <c r="Y10912" s="176"/>
    </row>
    <row r="10913" spans="25:25">
      <c r="Y10913" s="176"/>
    </row>
    <row r="10914" spans="25:25">
      <c r="Y10914" s="176"/>
    </row>
    <row r="10915" spans="25:25">
      <c r="Y10915" s="176"/>
    </row>
    <row r="10916" spans="25:25">
      <c r="Y10916" s="176"/>
    </row>
    <row r="10917" spans="25:25">
      <c r="Y10917" s="176"/>
    </row>
    <row r="10918" spans="25:25">
      <c r="Y10918" s="176"/>
    </row>
    <row r="10919" spans="25:25">
      <c r="Y10919" s="176"/>
    </row>
    <row r="10920" spans="25:25">
      <c r="Y10920" s="176"/>
    </row>
    <row r="10921" spans="25:25">
      <c r="Y10921" s="176"/>
    </row>
    <row r="10922" spans="25:25">
      <c r="Y10922" s="176"/>
    </row>
    <row r="10923" spans="25:25">
      <c r="Y10923" s="176"/>
    </row>
    <row r="10924" spans="25:25">
      <c r="Y10924" s="176"/>
    </row>
    <row r="10925" spans="25:25">
      <c r="Y10925" s="176"/>
    </row>
    <row r="10926" spans="25:25">
      <c r="Y10926" s="176"/>
    </row>
    <row r="10927" spans="25:25">
      <c r="Y10927" s="176"/>
    </row>
    <row r="10928" spans="25:25">
      <c r="Y10928" s="176"/>
    </row>
    <row r="10929" spans="25:25">
      <c r="Y10929" s="176"/>
    </row>
    <row r="10930" spans="25:25">
      <c r="Y10930" s="176"/>
    </row>
    <row r="10931" spans="25:25">
      <c r="Y10931" s="176"/>
    </row>
    <row r="10932" spans="25:25">
      <c r="Y10932" s="176"/>
    </row>
    <row r="10933" spans="25:25">
      <c r="Y10933" s="176"/>
    </row>
    <row r="10934" spans="25:25">
      <c r="Y10934" s="176"/>
    </row>
    <row r="10935" spans="25:25">
      <c r="Y10935" s="176"/>
    </row>
    <row r="10936" spans="25:25">
      <c r="Y10936" s="176"/>
    </row>
    <row r="10937" spans="25:25">
      <c r="Y10937" s="176"/>
    </row>
    <row r="10938" spans="25:25">
      <c r="Y10938" s="176"/>
    </row>
    <row r="10939" spans="25:25">
      <c r="Y10939" s="176"/>
    </row>
    <row r="10940" spans="25:25">
      <c r="Y10940" s="176"/>
    </row>
    <row r="10941" spans="25:25">
      <c r="Y10941" s="176"/>
    </row>
    <row r="10942" spans="25:25">
      <c r="Y10942" s="176"/>
    </row>
    <row r="10943" spans="25:25">
      <c r="Y10943" s="176"/>
    </row>
    <row r="10944" spans="25:25">
      <c r="Y10944" s="176"/>
    </row>
    <row r="10945" spans="25:25">
      <c r="Y10945" s="176"/>
    </row>
    <row r="10946" spans="25:25">
      <c r="Y10946" s="176"/>
    </row>
    <row r="10947" spans="25:25">
      <c r="Y10947" s="176"/>
    </row>
    <row r="10948" spans="25:25">
      <c r="Y10948" s="176"/>
    </row>
    <row r="10949" spans="25:25">
      <c r="Y10949" s="176"/>
    </row>
    <row r="10950" spans="25:25">
      <c r="Y10950" s="176"/>
    </row>
    <row r="10951" spans="25:25">
      <c r="Y10951" s="176"/>
    </row>
    <row r="10952" spans="25:25">
      <c r="Y10952" s="176"/>
    </row>
    <row r="10953" spans="25:25">
      <c r="Y10953" s="176"/>
    </row>
    <row r="10954" spans="25:25">
      <c r="Y10954" s="176"/>
    </row>
    <row r="10955" spans="25:25">
      <c r="Y10955" s="176"/>
    </row>
    <row r="10956" spans="25:25">
      <c r="Y10956" s="176"/>
    </row>
    <row r="10957" spans="25:25">
      <c r="Y10957" s="176"/>
    </row>
    <row r="10958" spans="25:25">
      <c r="Y10958" s="176"/>
    </row>
    <row r="10959" spans="25:25">
      <c r="Y10959" s="176"/>
    </row>
    <row r="10960" spans="25:25">
      <c r="Y10960" s="176"/>
    </row>
    <row r="10961" spans="25:25">
      <c r="Y10961" s="176"/>
    </row>
    <row r="10962" spans="25:25">
      <c r="Y10962" s="176"/>
    </row>
    <row r="10963" spans="25:25">
      <c r="Y10963" s="176"/>
    </row>
    <row r="10964" spans="25:25">
      <c r="Y10964" s="176"/>
    </row>
    <row r="10965" spans="25:25">
      <c r="Y10965" s="176"/>
    </row>
    <row r="10966" spans="25:25">
      <c r="Y10966" s="176"/>
    </row>
    <row r="10967" spans="25:25">
      <c r="Y10967" s="176"/>
    </row>
    <row r="10968" spans="25:25">
      <c r="Y10968" s="176"/>
    </row>
    <row r="10969" spans="25:25">
      <c r="Y10969" s="176"/>
    </row>
    <row r="10970" spans="25:25">
      <c r="Y10970" s="176"/>
    </row>
    <row r="10971" spans="25:25">
      <c r="Y10971" s="176"/>
    </row>
    <row r="10972" spans="25:25">
      <c r="Y10972" s="176"/>
    </row>
    <row r="10973" spans="25:25">
      <c r="Y10973" s="176"/>
    </row>
    <row r="10974" spans="25:25">
      <c r="Y10974" s="176"/>
    </row>
    <row r="10975" spans="25:25">
      <c r="Y10975" s="176"/>
    </row>
    <row r="10976" spans="25:25">
      <c r="Y10976" s="176"/>
    </row>
    <row r="10977" spans="25:25">
      <c r="Y10977" s="176"/>
    </row>
    <row r="10978" spans="25:25">
      <c r="Y10978" s="176"/>
    </row>
    <row r="10979" spans="25:25">
      <c r="Y10979" s="176"/>
    </row>
    <row r="10980" spans="25:25">
      <c r="Y10980" s="176"/>
    </row>
    <row r="10981" spans="25:25">
      <c r="Y10981" s="176"/>
    </row>
    <row r="10982" spans="25:25">
      <c r="Y10982" s="176"/>
    </row>
    <row r="10983" spans="25:25">
      <c r="Y10983" s="176"/>
    </row>
    <row r="10984" spans="25:25">
      <c r="Y10984" s="176"/>
    </row>
    <row r="10985" spans="25:25">
      <c r="Y10985" s="176"/>
    </row>
    <row r="10986" spans="25:25">
      <c r="Y10986" s="176"/>
    </row>
    <row r="10987" spans="25:25">
      <c r="Y10987" s="176"/>
    </row>
    <row r="10988" spans="25:25">
      <c r="Y10988" s="176"/>
    </row>
    <row r="10989" spans="25:25">
      <c r="Y10989" s="176"/>
    </row>
    <row r="10990" spans="25:25">
      <c r="Y10990" s="176"/>
    </row>
    <row r="10991" spans="25:25">
      <c r="Y10991" s="176"/>
    </row>
    <row r="10992" spans="25:25">
      <c r="Y10992" s="176"/>
    </row>
    <row r="10993" spans="25:25">
      <c r="Y10993" s="176"/>
    </row>
    <row r="10994" spans="25:25">
      <c r="Y10994" s="176"/>
    </row>
    <row r="10995" spans="25:25">
      <c r="Y10995" s="176"/>
    </row>
    <row r="10996" spans="25:25">
      <c r="Y10996" s="176"/>
    </row>
    <row r="10997" spans="25:25">
      <c r="Y10997" s="176"/>
    </row>
    <row r="10998" spans="25:25">
      <c r="Y10998" s="176"/>
    </row>
    <row r="10999" spans="25:25">
      <c r="Y10999" s="176"/>
    </row>
    <row r="11000" spans="25:25">
      <c r="Y11000" s="176"/>
    </row>
    <row r="11001" spans="25:25">
      <c r="Y11001" s="176"/>
    </row>
    <row r="11002" spans="25:25">
      <c r="Y11002" s="176"/>
    </row>
    <row r="11003" spans="25:25">
      <c r="Y11003" s="176"/>
    </row>
    <row r="11004" spans="25:25">
      <c r="Y11004" s="176"/>
    </row>
    <row r="11005" spans="25:25">
      <c r="Y11005" s="176"/>
    </row>
    <row r="11006" spans="25:25">
      <c r="Y11006" s="176"/>
    </row>
    <row r="11007" spans="25:25">
      <c r="Y11007" s="176"/>
    </row>
    <row r="11008" spans="25:25">
      <c r="Y11008" s="176"/>
    </row>
    <row r="11009" spans="25:25">
      <c r="Y11009" s="176"/>
    </row>
    <row r="11010" spans="25:25">
      <c r="Y11010" s="176"/>
    </row>
    <row r="11011" spans="25:25">
      <c r="Y11011" s="176"/>
    </row>
    <row r="11012" spans="25:25">
      <c r="Y11012" s="176"/>
    </row>
    <row r="11013" spans="25:25">
      <c r="Y11013" s="176"/>
    </row>
    <row r="11014" spans="25:25">
      <c r="Y11014" s="176"/>
    </row>
    <row r="11015" spans="25:25">
      <c r="Y11015" s="176"/>
    </row>
    <row r="11016" spans="25:25">
      <c r="Y11016" s="176"/>
    </row>
    <row r="11017" spans="25:25">
      <c r="Y11017" s="176"/>
    </row>
    <row r="11018" spans="25:25">
      <c r="Y11018" s="176"/>
    </row>
    <row r="11019" spans="25:25">
      <c r="Y11019" s="176"/>
    </row>
    <row r="11020" spans="25:25">
      <c r="Y11020" s="176"/>
    </row>
    <row r="11021" spans="25:25">
      <c r="Y11021" s="176"/>
    </row>
    <row r="11022" spans="25:25">
      <c r="Y11022" s="176"/>
    </row>
    <row r="11023" spans="25:25">
      <c r="Y11023" s="176"/>
    </row>
    <row r="11024" spans="25:25">
      <c r="Y11024" s="176"/>
    </row>
    <row r="11025" spans="25:25">
      <c r="Y11025" s="176"/>
    </row>
    <row r="11026" spans="25:25">
      <c r="Y11026" s="176"/>
    </row>
    <row r="11027" spans="25:25">
      <c r="Y11027" s="176"/>
    </row>
    <row r="11028" spans="25:25">
      <c r="Y11028" s="176"/>
    </row>
    <row r="11029" spans="25:25">
      <c r="Y11029" s="176"/>
    </row>
    <row r="11030" spans="25:25">
      <c r="Y11030" s="176"/>
    </row>
    <row r="11031" spans="25:25">
      <c r="Y11031" s="176"/>
    </row>
    <row r="11032" spans="25:25">
      <c r="Y11032" s="176"/>
    </row>
    <row r="11033" spans="25:25">
      <c r="Y11033" s="176"/>
    </row>
    <row r="11034" spans="25:25">
      <c r="Y11034" s="176"/>
    </row>
    <row r="11035" spans="25:25">
      <c r="Y11035" s="176"/>
    </row>
    <row r="11036" spans="25:25">
      <c r="Y11036" s="176"/>
    </row>
    <row r="11037" spans="25:25">
      <c r="Y11037" s="176"/>
    </row>
    <row r="11038" spans="25:25">
      <c r="Y11038" s="176"/>
    </row>
    <row r="11039" spans="25:25">
      <c r="Y11039" s="176"/>
    </row>
    <row r="11040" spans="25:25">
      <c r="Y11040" s="176"/>
    </row>
    <row r="11041" spans="25:25">
      <c r="Y11041" s="176"/>
    </row>
    <row r="11042" spans="25:25">
      <c r="Y11042" s="176"/>
    </row>
    <row r="11043" spans="25:25">
      <c r="Y11043" s="176"/>
    </row>
    <row r="11044" spans="25:25">
      <c r="Y11044" s="176"/>
    </row>
    <row r="11045" spans="25:25">
      <c r="Y11045" s="176"/>
    </row>
    <row r="11046" spans="25:25">
      <c r="Y11046" s="176"/>
    </row>
    <row r="11047" spans="25:25">
      <c r="Y11047" s="176"/>
    </row>
    <row r="11048" spans="25:25">
      <c r="Y11048" s="176"/>
    </row>
    <row r="11049" spans="25:25">
      <c r="Y11049" s="176"/>
    </row>
    <row r="11050" spans="25:25">
      <c r="Y11050" s="176"/>
    </row>
    <row r="11051" spans="25:25">
      <c r="Y11051" s="176"/>
    </row>
    <row r="11052" spans="25:25">
      <c r="Y11052" s="176"/>
    </row>
    <row r="11053" spans="25:25">
      <c r="Y11053" s="176"/>
    </row>
    <row r="11054" spans="25:25">
      <c r="Y11054" s="176"/>
    </row>
    <row r="11055" spans="25:25">
      <c r="Y11055" s="176"/>
    </row>
    <row r="11056" spans="25:25">
      <c r="Y11056" s="176"/>
    </row>
    <row r="11057" spans="25:25">
      <c r="Y11057" s="176"/>
    </row>
    <row r="11058" spans="25:25">
      <c r="Y11058" s="176"/>
    </row>
    <row r="11059" spans="25:25">
      <c r="Y11059" s="176"/>
    </row>
    <row r="11060" spans="25:25">
      <c r="Y11060" s="176"/>
    </row>
    <row r="11061" spans="25:25">
      <c r="Y11061" s="176"/>
    </row>
    <row r="11062" spans="25:25">
      <c r="Y11062" s="176"/>
    </row>
    <row r="11063" spans="25:25">
      <c r="Y11063" s="176"/>
    </row>
    <row r="11064" spans="25:25">
      <c r="Y11064" s="176"/>
    </row>
    <row r="11065" spans="25:25">
      <c r="Y11065" s="176"/>
    </row>
    <row r="11066" spans="25:25">
      <c r="Y11066" s="176"/>
    </row>
    <row r="11067" spans="25:25">
      <c r="Y11067" s="176"/>
    </row>
    <row r="11068" spans="25:25">
      <c r="Y11068" s="176"/>
    </row>
    <row r="11069" spans="25:25">
      <c r="Y11069" s="176"/>
    </row>
    <row r="11070" spans="25:25">
      <c r="Y11070" s="176"/>
    </row>
    <row r="11071" spans="25:25">
      <c r="Y11071" s="176"/>
    </row>
    <row r="11072" spans="25:25">
      <c r="Y11072" s="176"/>
    </row>
    <row r="11073" spans="25:25">
      <c r="Y11073" s="176"/>
    </row>
    <row r="11074" spans="25:25">
      <c r="Y11074" s="176"/>
    </row>
    <row r="11075" spans="25:25">
      <c r="Y11075" s="176"/>
    </row>
    <row r="11076" spans="25:25">
      <c r="Y11076" s="176"/>
    </row>
    <row r="11077" spans="25:25">
      <c r="Y11077" s="176"/>
    </row>
    <row r="11078" spans="25:25">
      <c r="Y11078" s="176"/>
    </row>
    <row r="11079" spans="25:25">
      <c r="Y11079" s="176"/>
    </row>
    <row r="11080" spans="25:25">
      <c r="Y11080" s="176"/>
    </row>
    <row r="11081" spans="25:25">
      <c r="Y11081" s="176"/>
    </row>
    <row r="11082" spans="25:25">
      <c r="Y11082" s="176"/>
    </row>
    <row r="11083" spans="25:25">
      <c r="Y11083" s="176"/>
    </row>
    <row r="11084" spans="25:25">
      <c r="Y11084" s="176"/>
    </row>
    <row r="11085" spans="25:25">
      <c r="Y11085" s="176"/>
    </row>
    <row r="11086" spans="25:25">
      <c r="Y11086" s="176"/>
    </row>
    <row r="11087" spans="25:25">
      <c r="Y11087" s="176"/>
    </row>
    <row r="11088" spans="25:25">
      <c r="Y11088" s="176"/>
    </row>
    <row r="11089" spans="25:25">
      <c r="Y11089" s="176"/>
    </row>
    <row r="11090" spans="25:25">
      <c r="Y11090" s="176"/>
    </row>
    <row r="11091" spans="25:25">
      <c r="Y11091" s="176"/>
    </row>
    <row r="11092" spans="25:25">
      <c r="Y11092" s="176"/>
    </row>
    <row r="11093" spans="25:25">
      <c r="Y11093" s="176"/>
    </row>
    <row r="11094" spans="25:25">
      <c r="Y11094" s="176"/>
    </row>
    <row r="11095" spans="25:25">
      <c r="Y11095" s="176"/>
    </row>
    <row r="11096" spans="25:25">
      <c r="Y11096" s="176"/>
    </row>
    <row r="11097" spans="25:25">
      <c r="Y11097" s="176"/>
    </row>
    <row r="11098" spans="25:25">
      <c r="Y11098" s="176"/>
    </row>
    <row r="11099" spans="25:25">
      <c r="Y11099" s="176"/>
    </row>
    <row r="11100" spans="25:25">
      <c r="Y11100" s="176"/>
    </row>
    <row r="11101" spans="25:25">
      <c r="Y11101" s="176"/>
    </row>
    <row r="11102" spans="25:25">
      <c r="Y11102" s="176"/>
    </row>
    <row r="11103" spans="25:25">
      <c r="Y11103" s="176"/>
    </row>
    <row r="11104" spans="25:25">
      <c r="Y11104" s="176"/>
    </row>
    <row r="11105" spans="25:25">
      <c r="Y11105" s="176"/>
    </row>
    <row r="11106" spans="25:25">
      <c r="Y11106" s="176"/>
    </row>
    <row r="11107" spans="25:25">
      <c r="Y11107" s="176"/>
    </row>
    <row r="11108" spans="25:25">
      <c r="Y11108" s="176"/>
    </row>
    <row r="11109" spans="25:25">
      <c r="Y11109" s="176"/>
    </row>
    <row r="11110" spans="25:25">
      <c r="Y11110" s="176"/>
    </row>
    <row r="11111" spans="25:25">
      <c r="Y11111" s="176"/>
    </row>
    <row r="11112" spans="25:25">
      <c r="Y11112" s="176"/>
    </row>
    <row r="11113" spans="25:25">
      <c r="Y11113" s="176"/>
    </row>
    <row r="11114" spans="25:25">
      <c r="Y11114" s="176"/>
    </row>
    <row r="11115" spans="25:25">
      <c r="Y11115" s="176"/>
    </row>
    <row r="11116" spans="25:25">
      <c r="Y11116" s="176"/>
    </row>
    <row r="11117" spans="25:25">
      <c r="Y11117" s="176"/>
    </row>
    <row r="11118" spans="25:25">
      <c r="Y11118" s="176"/>
    </row>
    <row r="11119" spans="25:25">
      <c r="Y11119" s="176"/>
    </row>
    <row r="11120" spans="25:25">
      <c r="Y11120" s="176"/>
    </row>
    <row r="11121" spans="25:25">
      <c r="Y11121" s="176"/>
    </row>
    <row r="11122" spans="25:25">
      <c r="Y11122" s="176"/>
    </row>
    <row r="11123" spans="25:25">
      <c r="Y11123" s="176"/>
    </row>
    <row r="11124" spans="25:25">
      <c r="Y11124" s="176"/>
    </row>
    <row r="11125" spans="25:25">
      <c r="Y11125" s="176"/>
    </row>
    <row r="11126" spans="25:25">
      <c r="Y11126" s="176"/>
    </row>
    <row r="11127" spans="25:25">
      <c r="Y11127" s="176"/>
    </row>
    <row r="11128" spans="25:25">
      <c r="Y11128" s="176"/>
    </row>
    <row r="11129" spans="25:25">
      <c r="Y11129" s="176"/>
    </row>
    <row r="11130" spans="25:25">
      <c r="Y11130" s="176"/>
    </row>
    <row r="11131" spans="25:25">
      <c r="Y11131" s="176"/>
    </row>
    <row r="11132" spans="25:25">
      <c r="Y11132" s="176"/>
    </row>
    <row r="11133" spans="25:25">
      <c r="Y11133" s="176"/>
    </row>
    <row r="11134" spans="25:25">
      <c r="Y11134" s="176"/>
    </row>
    <row r="11135" spans="25:25">
      <c r="Y11135" s="176"/>
    </row>
    <row r="11136" spans="25:25">
      <c r="Y11136" s="176"/>
    </row>
    <row r="11137" spans="25:25">
      <c r="Y11137" s="176"/>
    </row>
    <row r="11138" spans="25:25">
      <c r="Y11138" s="176"/>
    </row>
    <row r="11139" spans="25:25">
      <c r="Y11139" s="176"/>
    </row>
    <row r="11140" spans="25:25">
      <c r="Y11140" s="176"/>
    </row>
    <row r="11141" spans="25:25">
      <c r="Y11141" s="176"/>
    </row>
    <row r="11142" spans="25:25">
      <c r="Y11142" s="176"/>
    </row>
    <row r="11143" spans="25:25">
      <c r="Y11143" s="176"/>
    </row>
    <row r="11144" spans="25:25">
      <c r="Y11144" s="176"/>
    </row>
    <row r="11145" spans="25:25">
      <c r="Y11145" s="176"/>
    </row>
    <row r="11146" spans="25:25">
      <c r="Y11146" s="176"/>
    </row>
    <row r="11147" spans="25:25">
      <c r="Y11147" s="176"/>
    </row>
    <row r="11148" spans="25:25">
      <c r="Y11148" s="176"/>
    </row>
    <row r="11149" spans="25:25">
      <c r="Y11149" s="176"/>
    </row>
    <row r="11150" spans="25:25">
      <c r="Y11150" s="176"/>
    </row>
    <row r="11151" spans="25:25">
      <c r="Y11151" s="176"/>
    </row>
    <row r="11152" spans="25:25">
      <c r="Y11152" s="176"/>
    </row>
    <row r="11153" spans="25:25">
      <c r="Y11153" s="176"/>
    </row>
    <row r="11154" spans="25:25">
      <c r="Y11154" s="176"/>
    </row>
    <row r="11155" spans="25:25">
      <c r="Y11155" s="176"/>
    </row>
    <row r="11156" spans="25:25">
      <c r="Y11156" s="176"/>
    </row>
    <row r="11157" spans="25:25">
      <c r="Y11157" s="176"/>
    </row>
    <row r="11158" spans="25:25">
      <c r="Y11158" s="176"/>
    </row>
    <row r="11159" spans="25:25">
      <c r="Y11159" s="176"/>
    </row>
    <row r="11160" spans="25:25">
      <c r="Y11160" s="176"/>
    </row>
    <row r="11161" spans="25:25">
      <c r="Y11161" s="176"/>
    </row>
    <row r="11162" spans="25:25">
      <c r="Y11162" s="176"/>
    </row>
    <row r="11163" spans="25:25">
      <c r="Y11163" s="176"/>
    </row>
    <row r="11164" spans="25:25">
      <c r="Y11164" s="176"/>
    </row>
    <row r="11165" spans="25:25">
      <c r="Y11165" s="176"/>
    </row>
    <row r="11166" spans="25:25">
      <c r="Y11166" s="176"/>
    </row>
    <row r="11167" spans="25:25">
      <c r="Y11167" s="176"/>
    </row>
    <row r="11168" spans="25:25">
      <c r="Y11168" s="176"/>
    </row>
    <row r="11169" spans="25:25">
      <c r="Y11169" s="176"/>
    </row>
    <row r="11170" spans="25:25">
      <c r="Y11170" s="176"/>
    </row>
    <row r="11171" spans="25:25">
      <c r="Y11171" s="176"/>
    </row>
    <row r="11172" spans="25:25">
      <c r="Y11172" s="176"/>
    </row>
    <row r="11173" spans="25:25">
      <c r="Y11173" s="176"/>
    </row>
    <row r="11174" spans="25:25">
      <c r="Y11174" s="176"/>
    </row>
    <row r="11175" spans="25:25">
      <c r="Y11175" s="176"/>
    </row>
    <row r="11176" spans="25:25">
      <c r="Y11176" s="176"/>
    </row>
    <row r="11177" spans="25:25">
      <c r="Y11177" s="176"/>
    </row>
    <row r="11178" spans="25:25">
      <c r="Y11178" s="176"/>
    </row>
    <row r="11179" spans="25:25">
      <c r="Y11179" s="176"/>
    </row>
    <row r="11180" spans="25:25">
      <c r="Y11180" s="176"/>
    </row>
    <row r="11181" spans="25:25">
      <c r="Y11181" s="176"/>
    </row>
    <row r="11182" spans="25:25">
      <c r="Y11182" s="176"/>
    </row>
    <row r="11183" spans="25:25">
      <c r="Y11183" s="176"/>
    </row>
    <row r="11184" spans="25:25">
      <c r="Y11184" s="176"/>
    </row>
    <row r="11185" spans="25:25">
      <c r="Y11185" s="176"/>
    </row>
    <row r="11186" spans="25:25">
      <c r="Y11186" s="176"/>
    </row>
    <row r="11187" spans="25:25">
      <c r="Y11187" s="176"/>
    </row>
    <row r="11188" spans="25:25">
      <c r="Y11188" s="176"/>
    </row>
    <row r="11189" spans="25:25">
      <c r="Y11189" s="176"/>
    </row>
    <row r="11190" spans="25:25">
      <c r="Y11190" s="176"/>
    </row>
    <row r="11191" spans="25:25">
      <c r="Y11191" s="176"/>
    </row>
    <row r="11192" spans="25:25">
      <c r="Y11192" s="176"/>
    </row>
    <row r="11193" spans="25:25">
      <c r="Y11193" s="176"/>
    </row>
    <row r="11194" spans="25:25">
      <c r="Y11194" s="176"/>
    </row>
    <row r="11195" spans="25:25">
      <c r="Y11195" s="176"/>
    </row>
    <row r="11196" spans="25:25">
      <c r="Y11196" s="176"/>
    </row>
    <row r="11197" spans="25:25">
      <c r="Y11197" s="176"/>
    </row>
    <row r="11198" spans="25:25">
      <c r="Y11198" s="176"/>
    </row>
    <row r="11199" spans="25:25">
      <c r="Y11199" s="176"/>
    </row>
    <row r="11200" spans="25:25">
      <c r="Y11200" s="176"/>
    </row>
    <row r="11201" spans="25:25">
      <c r="Y11201" s="176"/>
    </row>
    <row r="11202" spans="25:25">
      <c r="Y11202" s="176"/>
    </row>
    <row r="11203" spans="25:25">
      <c r="Y11203" s="176"/>
    </row>
    <row r="11204" spans="25:25">
      <c r="Y11204" s="176"/>
    </row>
    <row r="11205" spans="25:25">
      <c r="Y11205" s="176"/>
    </row>
    <row r="11206" spans="25:25">
      <c r="Y11206" s="176"/>
    </row>
    <row r="11207" spans="25:25">
      <c r="Y11207" s="176"/>
    </row>
    <row r="11208" spans="25:25">
      <c r="Y11208" s="176"/>
    </row>
    <row r="11209" spans="25:25">
      <c r="Y11209" s="176"/>
    </row>
    <row r="11210" spans="25:25">
      <c r="Y11210" s="176"/>
    </row>
    <row r="11211" spans="25:25">
      <c r="Y11211" s="176"/>
    </row>
    <row r="11212" spans="25:25">
      <c r="Y11212" s="176"/>
    </row>
    <row r="11213" spans="25:25">
      <c r="Y11213" s="176"/>
    </row>
    <row r="11214" spans="25:25">
      <c r="Y11214" s="176"/>
    </row>
    <row r="11215" spans="25:25">
      <c r="Y11215" s="176"/>
    </row>
    <row r="11216" spans="25:25">
      <c r="Y11216" s="176"/>
    </row>
    <row r="11217" spans="25:25">
      <c r="Y11217" s="176"/>
    </row>
    <row r="11218" spans="25:25">
      <c r="Y11218" s="176"/>
    </row>
    <row r="11219" spans="25:25">
      <c r="Y11219" s="176"/>
    </row>
    <row r="11220" spans="25:25">
      <c r="Y11220" s="176"/>
    </row>
    <row r="11221" spans="25:25">
      <c r="Y11221" s="176"/>
    </row>
    <row r="11222" spans="25:25">
      <c r="Y11222" s="176"/>
    </row>
    <row r="11223" spans="25:25">
      <c r="Y11223" s="176"/>
    </row>
    <row r="11224" spans="25:25">
      <c r="Y11224" s="176"/>
    </row>
    <row r="11225" spans="25:25">
      <c r="Y11225" s="176"/>
    </row>
    <row r="11226" spans="25:25">
      <c r="Y11226" s="176"/>
    </row>
    <row r="11227" spans="25:25">
      <c r="Y11227" s="176"/>
    </row>
    <row r="11228" spans="25:25">
      <c r="Y11228" s="176"/>
    </row>
    <row r="11229" spans="25:25">
      <c r="Y11229" s="176"/>
    </row>
    <row r="11230" spans="25:25">
      <c r="Y11230" s="176"/>
    </row>
    <row r="11231" spans="25:25">
      <c r="Y11231" s="176"/>
    </row>
    <row r="11232" spans="25:25">
      <c r="Y11232" s="176"/>
    </row>
    <row r="11233" spans="25:25">
      <c r="Y11233" s="176"/>
    </row>
    <row r="11234" spans="25:25">
      <c r="Y11234" s="176"/>
    </row>
    <row r="11235" spans="25:25">
      <c r="Y11235" s="176"/>
    </row>
    <row r="11236" spans="25:25">
      <c r="Y11236" s="176"/>
    </row>
    <row r="11237" spans="25:25">
      <c r="Y11237" s="176"/>
    </row>
    <row r="11238" spans="25:25">
      <c r="Y11238" s="176"/>
    </row>
    <row r="11239" spans="25:25">
      <c r="Y11239" s="176"/>
    </row>
    <row r="11240" spans="25:25">
      <c r="Y11240" s="176"/>
    </row>
    <row r="11241" spans="25:25">
      <c r="Y11241" s="176"/>
    </row>
    <row r="11242" spans="25:25">
      <c r="Y11242" s="176"/>
    </row>
    <row r="11243" spans="25:25">
      <c r="Y11243" s="176"/>
    </row>
    <row r="11244" spans="25:25">
      <c r="Y11244" s="176"/>
    </row>
    <row r="11245" spans="25:25">
      <c r="Y11245" s="176"/>
    </row>
    <row r="11246" spans="25:25">
      <c r="Y11246" s="176"/>
    </row>
    <row r="11247" spans="25:25">
      <c r="Y11247" s="176"/>
    </row>
    <row r="11248" spans="25:25">
      <c r="Y11248" s="176"/>
    </row>
    <row r="11249" spans="25:25">
      <c r="Y11249" s="176"/>
    </row>
    <row r="11250" spans="25:25">
      <c r="Y11250" s="176"/>
    </row>
    <row r="11251" spans="25:25">
      <c r="Y11251" s="176"/>
    </row>
    <row r="11252" spans="25:25">
      <c r="Y11252" s="176"/>
    </row>
    <row r="11253" spans="25:25">
      <c r="Y11253" s="176"/>
    </row>
    <row r="11254" spans="25:25">
      <c r="Y11254" s="176"/>
    </row>
    <row r="11255" spans="25:25">
      <c r="Y11255" s="176"/>
    </row>
    <row r="11256" spans="25:25">
      <c r="Y11256" s="176"/>
    </row>
    <row r="11257" spans="25:25">
      <c r="Y11257" s="176"/>
    </row>
    <row r="11258" spans="25:25">
      <c r="Y11258" s="176"/>
    </row>
    <row r="11259" spans="25:25">
      <c r="Y11259" s="176"/>
    </row>
    <row r="11260" spans="25:25">
      <c r="Y11260" s="176"/>
    </row>
    <row r="11261" spans="25:25">
      <c r="Y11261" s="176"/>
    </row>
    <row r="11262" spans="25:25">
      <c r="Y11262" s="176"/>
    </row>
    <row r="11263" spans="25:25">
      <c r="Y11263" s="176"/>
    </row>
    <row r="11264" spans="25:25">
      <c r="Y11264" s="176"/>
    </row>
    <row r="11265" spans="25:25">
      <c r="Y11265" s="176"/>
    </row>
    <row r="11266" spans="25:25">
      <c r="Y11266" s="176"/>
    </row>
    <row r="11267" spans="25:25">
      <c r="Y11267" s="176"/>
    </row>
    <row r="11268" spans="25:25">
      <c r="Y11268" s="176"/>
    </row>
    <row r="11269" spans="25:25">
      <c r="Y11269" s="176"/>
    </row>
    <row r="11270" spans="25:25">
      <c r="Y11270" s="176"/>
    </row>
    <row r="11271" spans="25:25">
      <c r="Y11271" s="176"/>
    </row>
    <row r="11272" spans="25:25">
      <c r="Y11272" s="176"/>
    </row>
    <row r="11273" spans="25:25">
      <c r="Y11273" s="176"/>
    </row>
    <row r="11274" spans="25:25">
      <c r="Y11274" s="176"/>
    </row>
    <row r="11275" spans="25:25">
      <c r="Y11275" s="176"/>
    </row>
    <row r="11276" spans="25:25">
      <c r="Y11276" s="176"/>
    </row>
    <row r="11277" spans="25:25">
      <c r="Y11277" s="176"/>
    </row>
    <row r="11278" spans="25:25">
      <c r="Y11278" s="176"/>
    </row>
    <row r="11279" spans="25:25">
      <c r="Y11279" s="176"/>
    </row>
    <row r="11280" spans="25:25">
      <c r="Y11280" s="176"/>
    </row>
    <row r="11281" spans="25:25">
      <c r="Y11281" s="176"/>
    </row>
    <row r="11282" spans="25:25">
      <c r="Y11282" s="176"/>
    </row>
    <row r="11283" spans="25:25">
      <c r="Y11283" s="176"/>
    </row>
    <row r="11284" spans="25:25">
      <c r="Y11284" s="176"/>
    </row>
    <row r="11285" spans="25:25">
      <c r="Y11285" s="176"/>
    </row>
    <row r="11286" spans="25:25">
      <c r="Y11286" s="176"/>
    </row>
    <row r="11287" spans="25:25">
      <c r="Y11287" s="176"/>
    </row>
    <row r="11288" spans="25:25">
      <c r="Y11288" s="176"/>
    </row>
    <row r="11289" spans="25:25">
      <c r="Y11289" s="176"/>
    </row>
    <row r="11290" spans="25:25">
      <c r="Y11290" s="176"/>
    </row>
    <row r="11291" spans="25:25">
      <c r="Y11291" s="176"/>
    </row>
    <row r="11292" spans="25:25">
      <c r="Y11292" s="176"/>
    </row>
    <row r="11293" spans="25:25">
      <c r="Y11293" s="176"/>
    </row>
    <row r="11294" spans="25:25">
      <c r="Y11294" s="176"/>
    </row>
    <row r="11295" spans="25:25">
      <c r="Y11295" s="176"/>
    </row>
    <row r="11296" spans="25:25">
      <c r="Y11296" s="176"/>
    </row>
    <row r="11297" spans="25:25">
      <c r="Y11297" s="176"/>
    </row>
    <row r="11298" spans="25:25">
      <c r="Y11298" s="176"/>
    </row>
    <row r="11299" spans="25:25">
      <c r="Y11299" s="176"/>
    </row>
    <row r="11300" spans="25:25">
      <c r="Y11300" s="176"/>
    </row>
    <row r="11301" spans="25:25">
      <c r="Y11301" s="176"/>
    </row>
    <row r="11302" spans="25:25">
      <c r="Y11302" s="176"/>
    </row>
    <row r="11303" spans="25:25">
      <c r="Y11303" s="176"/>
    </row>
    <row r="11304" spans="25:25">
      <c r="Y11304" s="176"/>
    </row>
    <row r="11305" spans="25:25">
      <c r="Y11305" s="176"/>
    </row>
    <row r="11306" spans="25:25">
      <c r="Y11306" s="176"/>
    </row>
    <row r="11307" spans="25:25">
      <c r="Y11307" s="176"/>
    </row>
    <row r="11308" spans="25:25">
      <c r="Y11308" s="176"/>
    </row>
    <row r="11309" spans="25:25">
      <c r="Y11309" s="176"/>
    </row>
    <row r="11310" spans="25:25">
      <c r="Y11310" s="176"/>
    </row>
    <row r="11311" spans="25:25">
      <c r="Y11311" s="176"/>
    </row>
    <row r="11312" spans="25:25">
      <c r="Y11312" s="176"/>
    </row>
    <row r="11313" spans="25:25">
      <c r="Y11313" s="176"/>
    </row>
    <row r="11314" spans="25:25">
      <c r="Y11314" s="176"/>
    </row>
    <row r="11315" spans="25:25">
      <c r="Y11315" s="176"/>
    </row>
    <row r="11316" spans="25:25">
      <c r="Y11316" s="176"/>
    </row>
    <row r="11317" spans="25:25">
      <c r="Y11317" s="176"/>
    </row>
    <row r="11318" spans="25:25">
      <c r="Y11318" s="176"/>
    </row>
    <row r="11319" spans="25:25">
      <c r="Y11319" s="176"/>
    </row>
    <row r="11320" spans="25:25">
      <c r="Y11320" s="176"/>
    </row>
    <row r="11321" spans="25:25">
      <c r="Y11321" s="176"/>
    </row>
    <row r="11322" spans="25:25">
      <c r="Y11322" s="176"/>
    </row>
    <row r="11323" spans="25:25">
      <c r="Y11323" s="176"/>
    </row>
    <row r="11324" spans="25:25">
      <c r="Y11324" s="176"/>
    </row>
    <row r="11325" spans="25:25">
      <c r="Y11325" s="176"/>
    </row>
    <row r="11326" spans="25:25">
      <c r="Y11326" s="176"/>
    </row>
    <row r="11327" spans="25:25">
      <c r="Y11327" s="176"/>
    </row>
    <row r="11328" spans="25:25">
      <c r="Y11328" s="176"/>
    </row>
    <row r="11329" spans="25:25">
      <c r="Y11329" s="176"/>
    </row>
    <row r="11330" spans="25:25">
      <c r="Y11330" s="176"/>
    </row>
    <row r="11331" spans="25:25">
      <c r="Y11331" s="176"/>
    </row>
    <row r="11332" spans="25:25">
      <c r="Y11332" s="176"/>
    </row>
    <row r="11333" spans="25:25">
      <c r="Y11333" s="176"/>
    </row>
    <row r="11334" spans="25:25">
      <c r="Y11334" s="176"/>
    </row>
    <row r="11335" spans="25:25">
      <c r="Y11335" s="176"/>
    </row>
    <row r="11336" spans="25:25">
      <c r="Y11336" s="176"/>
    </row>
    <row r="11337" spans="25:25">
      <c r="Y11337" s="176"/>
    </row>
    <row r="11338" spans="25:25">
      <c r="Y11338" s="176"/>
    </row>
    <row r="11339" spans="25:25">
      <c r="Y11339" s="176"/>
    </row>
    <row r="11340" spans="25:25">
      <c r="Y11340" s="176"/>
    </row>
    <row r="11341" spans="25:25">
      <c r="Y11341" s="176"/>
    </row>
    <row r="11342" spans="25:25">
      <c r="Y11342" s="176"/>
    </row>
    <row r="11343" spans="25:25">
      <c r="Y11343" s="176"/>
    </row>
    <row r="11344" spans="25:25">
      <c r="Y11344" s="176"/>
    </row>
    <row r="11345" spans="25:25">
      <c r="Y11345" s="176"/>
    </row>
    <row r="11346" spans="25:25">
      <c r="Y11346" s="176"/>
    </row>
    <row r="11347" spans="25:25">
      <c r="Y11347" s="176"/>
    </row>
    <row r="11348" spans="25:25">
      <c r="Y11348" s="176"/>
    </row>
    <row r="11349" spans="25:25">
      <c r="Y11349" s="176"/>
    </row>
    <row r="11350" spans="25:25">
      <c r="Y11350" s="176"/>
    </row>
    <row r="11351" spans="25:25">
      <c r="Y11351" s="176"/>
    </row>
    <row r="11352" spans="25:25">
      <c r="Y11352" s="176"/>
    </row>
    <row r="11353" spans="25:25">
      <c r="Y11353" s="176"/>
    </row>
    <row r="11354" spans="25:25">
      <c r="Y11354" s="176"/>
    </row>
    <row r="11355" spans="25:25">
      <c r="Y11355" s="176"/>
    </row>
    <row r="11356" spans="25:25">
      <c r="Y11356" s="176"/>
    </row>
    <row r="11357" spans="25:25">
      <c r="Y11357" s="176"/>
    </row>
    <row r="11358" spans="25:25">
      <c r="Y11358" s="176"/>
    </row>
    <row r="11359" spans="25:25">
      <c r="Y11359" s="176"/>
    </row>
    <row r="11360" spans="25:25">
      <c r="Y11360" s="176"/>
    </row>
    <row r="11361" spans="25:25">
      <c r="Y11361" s="176"/>
    </row>
    <row r="11362" spans="25:25">
      <c r="Y11362" s="176"/>
    </row>
    <row r="11363" spans="25:25">
      <c r="Y11363" s="176"/>
    </row>
    <row r="11364" spans="25:25">
      <c r="Y11364" s="176"/>
    </row>
    <row r="11365" spans="25:25">
      <c r="Y11365" s="176"/>
    </row>
    <row r="11366" spans="25:25">
      <c r="Y11366" s="176"/>
    </row>
    <row r="11367" spans="25:25">
      <c r="Y11367" s="176"/>
    </row>
    <row r="11368" spans="25:25">
      <c r="Y11368" s="176"/>
    </row>
    <row r="11369" spans="25:25">
      <c r="Y11369" s="176"/>
    </row>
    <row r="11370" spans="25:25">
      <c r="Y11370" s="176"/>
    </row>
    <row r="11371" spans="25:25">
      <c r="Y11371" s="176"/>
    </row>
    <row r="11372" spans="25:25">
      <c r="Y11372" s="176"/>
    </row>
    <row r="11373" spans="25:25">
      <c r="Y11373" s="176"/>
    </row>
    <row r="11374" spans="25:25">
      <c r="Y11374" s="176"/>
    </row>
    <row r="11375" spans="25:25">
      <c r="Y11375" s="176"/>
    </row>
    <row r="11376" spans="25:25">
      <c r="Y11376" s="176"/>
    </row>
    <row r="11377" spans="25:25">
      <c r="Y11377" s="176"/>
    </row>
    <row r="11378" spans="25:25">
      <c r="Y11378" s="176"/>
    </row>
    <row r="11379" spans="25:25">
      <c r="Y11379" s="176"/>
    </row>
    <row r="11380" spans="25:25">
      <c r="Y11380" s="176"/>
    </row>
    <row r="11381" spans="25:25">
      <c r="Y11381" s="176"/>
    </row>
    <row r="11382" spans="25:25">
      <c r="Y11382" s="176"/>
    </row>
    <row r="11383" spans="25:25">
      <c r="Y11383" s="176"/>
    </row>
    <row r="11384" spans="25:25">
      <c r="Y11384" s="176"/>
    </row>
    <row r="11385" spans="25:25">
      <c r="Y11385" s="176"/>
    </row>
    <row r="11386" spans="25:25">
      <c r="Y11386" s="176"/>
    </row>
    <row r="11387" spans="25:25">
      <c r="Y11387" s="176"/>
    </row>
    <row r="11388" spans="25:25">
      <c r="Y11388" s="176"/>
    </row>
    <row r="11389" spans="25:25">
      <c r="Y11389" s="176"/>
    </row>
    <row r="11390" spans="25:25">
      <c r="Y11390" s="176"/>
    </row>
    <row r="11391" spans="25:25">
      <c r="Y11391" s="176"/>
    </row>
    <row r="11392" spans="25:25">
      <c r="Y11392" s="176"/>
    </row>
    <row r="11393" spans="25:25">
      <c r="Y11393" s="176"/>
    </row>
    <row r="11394" spans="25:25">
      <c r="Y11394" s="176"/>
    </row>
    <row r="11395" spans="25:25">
      <c r="Y11395" s="176"/>
    </row>
    <row r="11396" spans="25:25">
      <c r="Y11396" s="176"/>
    </row>
    <row r="11397" spans="25:25">
      <c r="Y11397" s="176"/>
    </row>
    <row r="11398" spans="25:25">
      <c r="Y11398" s="176"/>
    </row>
    <row r="11399" spans="25:25">
      <c r="Y11399" s="176"/>
    </row>
    <row r="11400" spans="25:25">
      <c r="Y11400" s="176"/>
    </row>
    <row r="11401" spans="25:25">
      <c r="Y11401" s="176"/>
    </row>
    <row r="11402" spans="25:25">
      <c r="Y11402" s="176"/>
    </row>
    <row r="11403" spans="25:25">
      <c r="Y11403" s="176"/>
    </row>
    <row r="11404" spans="25:25">
      <c r="Y11404" s="176"/>
    </row>
    <row r="11405" spans="25:25">
      <c r="Y11405" s="176"/>
    </row>
    <row r="11406" spans="25:25">
      <c r="Y11406" s="176"/>
    </row>
    <row r="11407" spans="25:25">
      <c r="Y11407" s="176"/>
    </row>
    <row r="11408" spans="25:25">
      <c r="Y11408" s="176"/>
    </row>
    <row r="11409" spans="25:25">
      <c r="Y11409" s="176"/>
    </row>
    <row r="11410" spans="25:25">
      <c r="Y11410" s="176"/>
    </row>
    <row r="11411" spans="25:25">
      <c r="Y11411" s="176"/>
    </row>
    <row r="11412" spans="25:25">
      <c r="Y11412" s="176"/>
    </row>
    <row r="11413" spans="25:25">
      <c r="Y11413" s="176"/>
    </row>
    <row r="11414" spans="25:25">
      <c r="Y11414" s="176"/>
    </row>
    <row r="11415" spans="25:25">
      <c r="Y11415" s="176"/>
    </row>
    <row r="11416" spans="25:25">
      <c r="Y11416" s="176"/>
    </row>
    <row r="11417" spans="25:25">
      <c r="Y11417" s="176"/>
    </row>
    <row r="11418" spans="25:25">
      <c r="Y11418" s="176"/>
    </row>
    <row r="11419" spans="25:25">
      <c r="Y11419" s="176"/>
    </row>
    <row r="11420" spans="25:25">
      <c r="Y11420" s="176"/>
    </row>
    <row r="11421" spans="25:25">
      <c r="Y11421" s="176"/>
    </row>
    <row r="11422" spans="25:25">
      <c r="Y11422" s="176"/>
    </row>
    <row r="11423" spans="25:25">
      <c r="Y11423" s="176"/>
    </row>
    <row r="11424" spans="25:25">
      <c r="Y11424" s="176"/>
    </row>
    <row r="11425" spans="25:25">
      <c r="Y11425" s="176"/>
    </row>
    <row r="11426" spans="25:25">
      <c r="Y11426" s="176"/>
    </row>
    <row r="11427" spans="25:25">
      <c r="Y11427" s="176"/>
    </row>
    <row r="11428" spans="25:25">
      <c r="Y11428" s="176"/>
    </row>
    <row r="11429" spans="25:25">
      <c r="Y11429" s="176"/>
    </row>
    <row r="11430" spans="25:25">
      <c r="Y11430" s="176"/>
    </row>
    <row r="11431" spans="25:25">
      <c r="Y11431" s="176"/>
    </row>
    <row r="11432" spans="25:25">
      <c r="Y11432" s="176"/>
    </row>
    <row r="11433" spans="25:25">
      <c r="Y11433" s="176"/>
    </row>
    <row r="11434" spans="25:25">
      <c r="Y11434" s="176"/>
    </row>
    <row r="11435" spans="25:25">
      <c r="Y11435" s="176"/>
    </row>
    <row r="11436" spans="25:25">
      <c r="Y11436" s="176"/>
    </row>
    <row r="11437" spans="25:25">
      <c r="Y11437" s="176"/>
    </row>
    <row r="11438" spans="25:25">
      <c r="Y11438" s="176"/>
    </row>
    <row r="11439" spans="25:25">
      <c r="Y11439" s="176"/>
    </row>
    <row r="11440" spans="25:25">
      <c r="Y11440" s="176"/>
    </row>
    <row r="11441" spans="25:25">
      <c r="Y11441" s="176"/>
    </row>
    <row r="11442" spans="25:25">
      <c r="Y11442" s="176"/>
    </row>
    <row r="11443" spans="25:25">
      <c r="Y11443" s="176"/>
    </row>
    <row r="11444" spans="25:25">
      <c r="Y11444" s="176"/>
    </row>
    <row r="11445" spans="25:25">
      <c r="Y11445" s="176"/>
    </row>
    <row r="11446" spans="25:25">
      <c r="Y11446" s="176"/>
    </row>
    <row r="11447" spans="25:25">
      <c r="Y11447" s="176"/>
    </row>
    <row r="11448" spans="25:25">
      <c r="Y11448" s="176"/>
    </row>
    <row r="11449" spans="25:25">
      <c r="Y11449" s="176"/>
    </row>
    <row r="11450" spans="25:25">
      <c r="Y11450" s="176"/>
    </row>
    <row r="11451" spans="25:25">
      <c r="Y11451" s="176"/>
    </row>
    <row r="11452" spans="25:25">
      <c r="Y11452" s="176"/>
    </row>
    <row r="11453" spans="25:25">
      <c r="Y11453" s="176"/>
    </row>
    <row r="11454" spans="25:25">
      <c r="Y11454" s="176"/>
    </row>
    <row r="11455" spans="25:25">
      <c r="Y11455" s="176"/>
    </row>
    <row r="11456" spans="25:25">
      <c r="Y11456" s="176"/>
    </row>
    <row r="11457" spans="25:25">
      <c r="Y11457" s="176"/>
    </row>
    <row r="11458" spans="25:25">
      <c r="Y11458" s="176"/>
    </row>
    <row r="11459" spans="25:25">
      <c r="Y11459" s="176"/>
    </row>
    <row r="11460" spans="25:25">
      <c r="Y11460" s="176"/>
    </row>
    <row r="11461" spans="25:25">
      <c r="Y11461" s="176"/>
    </row>
    <row r="11462" spans="25:25">
      <c r="Y11462" s="176"/>
    </row>
    <row r="11463" spans="25:25">
      <c r="Y11463" s="176"/>
    </row>
    <row r="11464" spans="25:25">
      <c r="Y11464" s="176"/>
    </row>
    <row r="11465" spans="25:25">
      <c r="Y11465" s="176"/>
    </row>
    <row r="11466" spans="25:25">
      <c r="Y11466" s="176"/>
    </row>
    <row r="11467" spans="25:25">
      <c r="Y11467" s="176"/>
    </row>
    <row r="11468" spans="25:25">
      <c r="Y11468" s="176"/>
    </row>
    <row r="11469" spans="25:25">
      <c r="Y11469" s="176"/>
    </row>
    <row r="11470" spans="25:25">
      <c r="Y11470" s="176"/>
    </row>
    <row r="11471" spans="25:25">
      <c r="Y11471" s="176"/>
    </row>
    <row r="11472" spans="25:25">
      <c r="Y11472" s="176"/>
    </row>
    <row r="11473" spans="25:25">
      <c r="Y11473" s="176"/>
    </row>
    <row r="11474" spans="25:25">
      <c r="Y11474" s="176"/>
    </row>
    <row r="11475" spans="25:25">
      <c r="Y11475" s="176"/>
    </row>
    <row r="11476" spans="25:25">
      <c r="Y11476" s="176"/>
    </row>
    <row r="11477" spans="25:25">
      <c r="Y11477" s="176"/>
    </row>
    <row r="11478" spans="25:25">
      <c r="Y11478" s="176"/>
    </row>
    <row r="11479" spans="25:25">
      <c r="Y11479" s="176"/>
    </row>
    <row r="11480" spans="25:25">
      <c r="Y11480" s="176"/>
    </row>
    <row r="11481" spans="25:25">
      <c r="Y11481" s="176"/>
    </row>
    <row r="11482" spans="25:25">
      <c r="Y11482" s="176"/>
    </row>
    <row r="11483" spans="25:25">
      <c r="Y11483" s="176"/>
    </row>
    <row r="11484" spans="25:25">
      <c r="Y11484" s="176"/>
    </row>
    <row r="11485" spans="25:25">
      <c r="Y11485" s="176"/>
    </row>
    <row r="11486" spans="25:25">
      <c r="Y11486" s="176"/>
    </row>
    <row r="11487" spans="25:25">
      <c r="Y11487" s="176"/>
    </row>
    <row r="11488" spans="25:25">
      <c r="Y11488" s="176"/>
    </row>
    <row r="11489" spans="25:25">
      <c r="Y11489" s="176"/>
    </row>
    <row r="11490" spans="25:25">
      <c r="Y11490" s="176"/>
    </row>
    <row r="11491" spans="25:25">
      <c r="Y11491" s="176"/>
    </row>
    <row r="11492" spans="25:25">
      <c r="Y11492" s="176"/>
    </row>
    <row r="11493" spans="25:25">
      <c r="Y11493" s="176"/>
    </row>
    <row r="11494" spans="25:25">
      <c r="Y11494" s="176"/>
    </row>
    <row r="11495" spans="25:25">
      <c r="Y11495" s="176"/>
    </row>
    <row r="11496" spans="25:25">
      <c r="Y11496" s="176"/>
    </row>
    <row r="11497" spans="25:25">
      <c r="Y11497" s="176"/>
    </row>
    <row r="11498" spans="25:25">
      <c r="Y11498" s="176"/>
    </row>
    <row r="11499" spans="25:25">
      <c r="Y11499" s="176"/>
    </row>
    <row r="11500" spans="25:25">
      <c r="Y11500" s="176"/>
    </row>
    <row r="11501" spans="25:25">
      <c r="Y11501" s="176"/>
    </row>
    <row r="11502" spans="25:25">
      <c r="Y11502" s="176"/>
    </row>
    <row r="11503" spans="25:25">
      <c r="Y11503" s="176"/>
    </row>
    <row r="11504" spans="25:25">
      <c r="Y11504" s="176"/>
    </row>
    <row r="11505" spans="25:25">
      <c r="Y11505" s="176"/>
    </row>
    <row r="11506" spans="25:25">
      <c r="Y11506" s="176"/>
    </row>
    <row r="11507" spans="25:25">
      <c r="Y11507" s="176"/>
    </row>
    <row r="11508" spans="25:25">
      <c r="Y11508" s="176"/>
    </row>
    <row r="11509" spans="25:25">
      <c r="Y11509" s="176"/>
    </row>
    <row r="11510" spans="25:25">
      <c r="Y11510" s="176"/>
    </row>
    <row r="11511" spans="25:25">
      <c r="Y11511" s="176"/>
    </row>
    <row r="11512" spans="25:25">
      <c r="Y11512" s="176"/>
    </row>
    <row r="11513" spans="25:25">
      <c r="Y11513" s="176"/>
    </row>
    <row r="11514" spans="25:25">
      <c r="Y11514" s="176"/>
    </row>
    <row r="11515" spans="25:25">
      <c r="Y11515" s="176"/>
    </row>
    <row r="11516" spans="25:25">
      <c r="Y11516" s="176"/>
    </row>
    <row r="11517" spans="25:25">
      <c r="Y11517" s="176"/>
    </row>
    <row r="11518" spans="25:25">
      <c r="Y11518" s="176"/>
    </row>
    <row r="11519" spans="25:25">
      <c r="Y11519" s="176"/>
    </row>
    <row r="11520" spans="25:25">
      <c r="Y11520" s="176"/>
    </row>
    <row r="11521" spans="25:25">
      <c r="Y11521" s="176"/>
    </row>
    <row r="11522" spans="25:25">
      <c r="Y11522" s="176"/>
    </row>
    <row r="11523" spans="25:25">
      <c r="Y11523" s="176"/>
    </row>
    <row r="11524" spans="25:25">
      <c r="Y11524" s="176"/>
    </row>
    <row r="11525" spans="25:25">
      <c r="Y11525" s="176"/>
    </row>
    <row r="11526" spans="25:25">
      <c r="Y11526" s="176"/>
    </row>
    <row r="11527" spans="25:25">
      <c r="Y11527" s="176"/>
    </row>
    <row r="11528" spans="25:25">
      <c r="Y11528" s="176"/>
    </row>
    <row r="11529" spans="25:25">
      <c r="Y11529" s="176"/>
    </row>
    <row r="11530" spans="25:25">
      <c r="Y11530" s="176"/>
    </row>
    <row r="11531" spans="25:25">
      <c r="Y11531" s="176"/>
    </row>
    <row r="11532" spans="25:25">
      <c r="Y11532" s="176"/>
    </row>
    <row r="11533" spans="25:25">
      <c r="Y11533" s="176"/>
    </row>
    <row r="11534" spans="25:25">
      <c r="Y11534" s="176"/>
    </row>
    <row r="11535" spans="25:25">
      <c r="Y11535" s="176"/>
    </row>
    <row r="11536" spans="25:25">
      <c r="Y11536" s="176"/>
    </row>
    <row r="11537" spans="25:25">
      <c r="Y11537" s="176"/>
    </row>
    <row r="11538" spans="25:25">
      <c r="Y11538" s="176"/>
    </row>
    <row r="11539" spans="25:25">
      <c r="Y11539" s="176"/>
    </row>
    <row r="11540" spans="25:25">
      <c r="Y11540" s="176"/>
    </row>
    <row r="11541" spans="25:25">
      <c r="Y11541" s="176"/>
    </row>
    <row r="11542" spans="25:25">
      <c r="Y11542" s="176"/>
    </row>
    <row r="11543" spans="25:25">
      <c r="Y11543" s="176"/>
    </row>
    <row r="11544" spans="25:25">
      <c r="Y11544" s="176"/>
    </row>
    <row r="11545" spans="25:25">
      <c r="Y11545" s="176"/>
    </row>
    <row r="11546" spans="25:25">
      <c r="Y11546" s="176"/>
    </row>
    <row r="11547" spans="25:25">
      <c r="Y11547" s="176"/>
    </row>
    <row r="11548" spans="25:25">
      <c r="Y11548" s="176"/>
    </row>
    <row r="11549" spans="25:25">
      <c r="Y11549" s="176"/>
    </row>
    <row r="11550" spans="25:25">
      <c r="Y11550" s="176"/>
    </row>
    <row r="11551" spans="25:25">
      <c r="Y11551" s="176"/>
    </row>
    <row r="11552" spans="25:25">
      <c r="Y11552" s="176"/>
    </row>
    <row r="11553" spans="25:25">
      <c r="Y11553" s="176"/>
    </row>
    <row r="11554" spans="25:25">
      <c r="Y11554" s="176"/>
    </row>
    <row r="11555" spans="25:25">
      <c r="Y11555" s="176"/>
    </row>
    <row r="11556" spans="25:25">
      <c r="Y11556" s="176"/>
    </row>
    <row r="11557" spans="25:25">
      <c r="Y11557" s="176"/>
    </row>
    <row r="11558" spans="25:25">
      <c r="Y11558" s="176"/>
    </row>
    <row r="11559" spans="25:25">
      <c r="Y11559" s="176"/>
    </row>
    <row r="11560" spans="25:25">
      <c r="Y11560" s="176"/>
    </row>
    <row r="11561" spans="25:25">
      <c r="Y11561" s="176"/>
    </row>
    <row r="11562" spans="25:25">
      <c r="Y11562" s="176"/>
    </row>
    <row r="11563" spans="25:25">
      <c r="Y11563" s="176"/>
    </row>
    <row r="11564" spans="25:25">
      <c r="Y11564" s="176"/>
    </row>
    <row r="11565" spans="25:25">
      <c r="Y11565" s="176"/>
    </row>
    <row r="11566" spans="25:25">
      <c r="Y11566" s="176"/>
    </row>
    <row r="11567" spans="25:25">
      <c r="Y11567" s="176"/>
    </row>
    <row r="11568" spans="25:25">
      <c r="Y11568" s="176"/>
    </row>
    <row r="11569" spans="25:25">
      <c r="Y11569" s="176"/>
    </row>
    <row r="11570" spans="25:25">
      <c r="Y11570" s="176"/>
    </row>
    <row r="11571" spans="25:25">
      <c r="Y11571" s="176"/>
    </row>
    <row r="11572" spans="25:25">
      <c r="Y11572" s="176"/>
    </row>
    <row r="11573" spans="25:25">
      <c r="Y11573" s="176"/>
    </row>
    <row r="11574" spans="25:25">
      <c r="Y11574" s="176"/>
    </row>
    <row r="11575" spans="25:25">
      <c r="Y11575" s="176"/>
    </row>
    <row r="11576" spans="25:25">
      <c r="Y11576" s="176"/>
    </row>
    <row r="11577" spans="25:25">
      <c r="Y11577" s="176"/>
    </row>
    <row r="11578" spans="25:25">
      <c r="Y11578" s="176"/>
    </row>
    <row r="11579" spans="25:25">
      <c r="Y11579" s="176"/>
    </row>
    <row r="11580" spans="25:25">
      <c r="Y11580" s="176"/>
    </row>
    <row r="11581" spans="25:25">
      <c r="Y11581" s="176"/>
    </row>
    <row r="11582" spans="25:25">
      <c r="Y11582" s="176"/>
    </row>
    <row r="11583" spans="25:25">
      <c r="Y11583" s="176"/>
    </row>
    <row r="11584" spans="25:25">
      <c r="Y11584" s="176"/>
    </row>
    <row r="11585" spans="25:25">
      <c r="Y11585" s="176"/>
    </row>
    <row r="11586" spans="25:25">
      <c r="Y11586" s="176"/>
    </row>
    <row r="11587" spans="25:25">
      <c r="Y11587" s="176"/>
    </row>
    <row r="11588" spans="25:25">
      <c r="Y11588" s="176"/>
    </row>
    <row r="11589" spans="25:25">
      <c r="Y11589" s="176"/>
    </row>
    <row r="11590" spans="25:25">
      <c r="Y11590" s="176"/>
    </row>
    <row r="11591" spans="25:25">
      <c r="Y11591" s="176"/>
    </row>
    <row r="11592" spans="25:25">
      <c r="Y11592" s="176"/>
    </row>
    <row r="11593" spans="25:25">
      <c r="Y11593" s="176"/>
    </row>
    <row r="11594" spans="25:25">
      <c r="Y11594" s="176"/>
    </row>
    <row r="11595" spans="25:25">
      <c r="Y11595" s="176"/>
    </row>
    <row r="11596" spans="25:25">
      <c r="Y11596" s="176"/>
    </row>
    <row r="11597" spans="25:25">
      <c r="Y11597" s="176"/>
    </row>
    <row r="11598" spans="25:25">
      <c r="Y11598" s="176"/>
    </row>
    <row r="11599" spans="25:25">
      <c r="Y11599" s="176"/>
    </row>
    <row r="11600" spans="25:25">
      <c r="Y11600" s="176"/>
    </row>
    <row r="11601" spans="25:25">
      <c r="Y11601" s="176"/>
    </row>
    <row r="11602" spans="25:25">
      <c r="Y11602" s="176"/>
    </row>
    <row r="11603" spans="25:25">
      <c r="Y11603" s="176"/>
    </row>
    <row r="11604" spans="25:25">
      <c r="Y11604" s="176"/>
    </row>
    <row r="11605" spans="25:25">
      <c r="Y11605" s="176"/>
    </row>
    <row r="11606" spans="25:25">
      <c r="Y11606" s="176"/>
    </row>
    <row r="11607" spans="25:25">
      <c r="Y11607" s="176"/>
    </row>
    <row r="11608" spans="25:25">
      <c r="Y11608" s="176"/>
    </row>
    <row r="11609" spans="25:25">
      <c r="Y11609" s="176"/>
    </row>
    <row r="11610" spans="25:25">
      <c r="Y11610" s="176"/>
    </row>
    <row r="11611" spans="25:25">
      <c r="Y11611" s="176"/>
    </row>
    <row r="11612" spans="25:25">
      <c r="Y11612" s="176"/>
    </row>
    <row r="11613" spans="25:25">
      <c r="Y11613" s="176"/>
    </row>
    <row r="11614" spans="25:25">
      <c r="Y11614" s="176"/>
    </row>
    <row r="11615" spans="25:25">
      <c r="Y11615" s="176"/>
    </row>
    <row r="11616" spans="25:25">
      <c r="Y11616" s="176"/>
    </row>
    <row r="11617" spans="25:25">
      <c r="Y11617" s="176"/>
    </row>
    <row r="11618" spans="25:25">
      <c r="Y11618" s="176"/>
    </row>
    <row r="11619" spans="25:25">
      <c r="Y11619" s="176"/>
    </row>
    <row r="11620" spans="25:25">
      <c r="Y11620" s="176"/>
    </row>
    <row r="11621" spans="25:25">
      <c r="Y11621" s="176"/>
    </row>
    <row r="11622" spans="25:25">
      <c r="Y11622" s="176"/>
    </row>
    <row r="11623" spans="25:25">
      <c r="Y11623" s="176"/>
    </row>
    <row r="11624" spans="25:25">
      <c r="Y11624" s="176"/>
    </row>
    <row r="11625" spans="25:25">
      <c r="Y11625" s="176"/>
    </row>
    <row r="11626" spans="25:25">
      <c r="Y11626" s="176"/>
    </row>
    <row r="11627" spans="25:25">
      <c r="Y11627" s="176"/>
    </row>
    <row r="11628" spans="25:25">
      <c r="Y11628" s="176"/>
    </row>
    <row r="11629" spans="25:25">
      <c r="Y11629" s="176"/>
    </row>
    <row r="11630" spans="25:25">
      <c r="Y11630" s="176"/>
    </row>
    <row r="11631" spans="25:25">
      <c r="Y11631" s="176"/>
    </row>
    <row r="11632" spans="25:25">
      <c r="Y11632" s="176"/>
    </row>
    <row r="11633" spans="25:25">
      <c r="Y11633" s="176"/>
    </row>
    <row r="11634" spans="25:25">
      <c r="Y11634" s="176"/>
    </row>
    <row r="11635" spans="25:25">
      <c r="Y11635" s="176"/>
    </row>
    <row r="11636" spans="25:25">
      <c r="Y11636" s="176"/>
    </row>
    <row r="11637" spans="25:25">
      <c r="Y11637" s="176"/>
    </row>
    <row r="11638" spans="25:25">
      <c r="Y11638" s="176"/>
    </row>
    <row r="11639" spans="25:25">
      <c r="Y11639" s="176"/>
    </row>
    <row r="11640" spans="25:25">
      <c r="Y11640" s="176"/>
    </row>
    <row r="11641" spans="25:25">
      <c r="Y11641" s="176"/>
    </row>
    <row r="11642" spans="25:25">
      <c r="Y11642" s="176"/>
    </row>
    <row r="11643" spans="25:25">
      <c r="Y11643" s="176"/>
    </row>
    <row r="11644" spans="25:25">
      <c r="Y11644" s="176"/>
    </row>
    <row r="11645" spans="25:25">
      <c r="Y11645" s="176"/>
    </row>
    <row r="11646" spans="25:25">
      <c r="Y11646" s="176"/>
    </row>
    <row r="11647" spans="25:25">
      <c r="Y11647" s="176"/>
    </row>
    <row r="11648" spans="25:25">
      <c r="Y11648" s="176"/>
    </row>
    <row r="11649" spans="25:25">
      <c r="Y11649" s="176"/>
    </row>
    <row r="11650" spans="25:25">
      <c r="Y11650" s="176"/>
    </row>
    <row r="11651" spans="25:25">
      <c r="Y11651" s="176"/>
    </row>
    <row r="11652" spans="25:25">
      <c r="Y11652" s="176"/>
    </row>
    <row r="11653" spans="25:25">
      <c r="Y11653" s="176"/>
    </row>
    <row r="11654" spans="25:25">
      <c r="Y11654" s="176"/>
    </row>
    <row r="11655" spans="25:25">
      <c r="Y11655" s="176"/>
    </row>
    <row r="11656" spans="25:25">
      <c r="Y11656" s="176"/>
    </row>
    <row r="11657" spans="25:25">
      <c r="Y11657" s="176"/>
    </row>
    <row r="11658" spans="25:25">
      <c r="Y11658" s="176"/>
    </row>
    <row r="11659" spans="25:25">
      <c r="Y11659" s="176"/>
    </row>
    <row r="11660" spans="25:25">
      <c r="Y11660" s="176"/>
    </row>
    <row r="11661" spans="25:25">
      <c r="Y11661" s="176"/>
    </row>
    <row r="11662" spans="25:25">
      <c r="Y11662" s="176"/>
    </row>
    <row r="11663" spans="25:25">
      <c r="Y11663" s="176"/>
    </row>
    <row r="11664" spans="25:25">
      <c r="Y11664" s="176"/>
    </row>
    <row r="11665" spans="25:25">
      <c r="Y11665" s="176"/>
    </row>
    <row r="11666" spans="25:25">
      <c r="Y11666" s="176"/>
    </row>
    <row r="11667" spans="25:25">
      <c r="Y11667" s="176"/>
    </row>
    <row r="11668" spans="25:25">
      <c r="Y11668" s="176"/>
    </row>
    <row r="11669" spans="25:25">
      <c r="Y11669" s="176"/>
    </row>
    <row r="11670" spans="25:25">
      <c r="Y11670" s="176"/>
    </row>
    <row r="11671" spans="25:25">
      <c r="Y11671" s="176"/>
    </row>
    <row r="11672" spans="25:25">
      <c r="Y11672" s="176"/>
    </row>
    <row r="11673" spans="25:25">
      <c r="Y11673" s="176"/>
    </row>
    <row r="11674" spans="25:25">
      <c r="Y11674" s="176"/>
    </row>
    <row r="11675" spans="25:25">
      <c r="Y11675" s="176"/>
    </row>
    <row r="11676" spans="25:25">
      <c r="Y11676" s="176"/>
    </row>
    <row r="11677" spans="25:25">
      <c r="Y11677" s="176"/>
    </row>
    <row r="11678" spans="25:25">
      <c r="Y11678" s="176"/>
    </row>
    <row r="11679" spans="25:25">
      <c r="Y11679" s="176"/>
    </row>
    <row r="11680" spans="25:25">
      <c r="Y11680" s="176"/>
    </row>
    <row r="11681" spans="25:25">
      <c r="Y11681" s="176"/>
    </row>
    <row r="11682" spans="25:25">
      <c r="Y11682" s="176"/>
    </row>
    <row r="11683" spans="25:25">
      <c r="Y11683" s="176"/>
    </row>
    <row r="11684" spans="25:25">
      <c r="Y11684" s="176"/>
    </row>
    <row r="11685" spans="25:25">
      <c r="Y11685" s="176"/>
    </row>
    <row r="11686" spans="25:25">
      <c r="Y11686" s="176"/>
    </row>
    <row r="11687" spans="25:25">
      <c r="Y11687" s="176"/>
    </row>
    <row r="11688" spans="25:25">
      <c r="Y11688" s="176"/>
    </row>
    <row r="11689" spans="25:25">
      <c r="Y11689" s="176"/>
    </row>
    <row r="11690" spans="25:25">
      <c r="Y11690" s="176"/>
    </row>
    <row r="11691" spans="25:25">
      <c r="Y11691" s="176"/>
    </row>
    <row r="11692" spans="25:25">
      <c r="Y11692" s="176"/>
    </row>
    <row r="11693" spans="25:25">
      <c r="Y11693" s="176"/>
    </row>
    <row r="11694" spans="25:25">
      <c r="Y11694" s="176"/>
    </row>
    <row r="11695" spans="25:25">
      <c r="Y11695" s="176"/>
    </row>
    <row r="11696" spans="25:25">
      <c r="Y11696" s="176"/>
    </row>
    <row r="11697" spans="25:25">
      <c r="Y11697" s="176"/>
    </row>
    <row r="11698" spans="25:25">
      <c r="Y11698" s="176"/>
    </row>
    <row r="11699" spans="25:25">
      <c r="Y11699" s="176"/>
    </row>
    <row r="11700" spans="25:25">
      <c r="Y11700" s="176"/>
    </row>
    <row r="11701" spans="25:25">
      <c r="Y11701" s="176"/>
    </row>
    <row r="11702" spans="25:25">
      <c r="Y11702" s="176"/>
    </row>
    <row r="11703" spans="25:25">
      <c r="Y11703" s="176"/>
    </row>
    <row r="11704" spans="25:25">
      <c r="Y11704" s="176"/>
    </row>
    <row r="11705" spans="25:25">
      <c r="Y11705" s="176"/>
    </row>
    <row r="11706" spans="25:25">
      <c r="Y11706" s="176"/>
    </row>
    <row r="11707" spans="25:25">
      <c r="Y11707" s="176"/>
    </row>
    <row r="11708" spans="25:25">
      <c r="Y11708" s="176"/>
    </row>
    <row r="11709" spans="25:25">
      <c r="Y11709" s="176"/>
    </row>
    <row r="11710" spans="25:25">
      <c r="Y11710" s="176"/>
    </row>
    <row r="11711" spans="25:25">
      <c r="Y11711" s="176"/>
    </row>
    <row r="11712" spans="25:25">
      <c r="Y11712" s="176"/>
    </row>
    <row r="11713" spans="25:25">
      <c r="Y11713" s="176"/>
    </row>
    <row r="11714" spans="25:25">
      <c r="Y11714" s="176"/>
    </row>
    <row r="11715" spans="25:25">
      <c r="Y11715" s="176"/>
    </row>
    <row r="11716" spans="25:25">
      <c r="Y11716" s="176"/>
    </row>
    <row r="11717" spans="25:25">
      <c r="Y11717" s="176"/>
    </row>
    <row r="11718" spans="25:25">
      <c r="Y11718" s="176"/>
    </row>
    <row r="11719" spans="25:25">
      <c r="Y11719" s="176"/>
    </row>
    <row r="11720" spans="25:25">
      <c r="Y11720" s="176"/>
    </row>
    <row r="11721" spans="25:25">
      <c r="Y11721" s="176"/>
    </row>
    <row r="11722" spans="25:25">
      <c r="Y11722" s="176"/>
    </row>
    <row r="11723" spans="25:25">
      <c r="Y11723" s="176"/>
    </row>
    <row r="11724" spans="25:25">
      <c r="Y11724" s="176"/>
    </row>
    <row r="11725" spans="25:25">
      <c r="Y11725" s="176"/>
    </row>
    <row r="11726" spans="25:25">
      <c r="Y11726" s="176"/>
    </row>
    <row r="11727" spans="25:25">
      <c r="Y11727" s="176"/>
    </row>
    <row r="11728" spans="25:25">
      <c r="Y11728" s="176"/>
    </row>
    <row r="11729" spans="25:25">
      <c r="Y11729" s="176"/>
    </row>
    <row r="11730" spans="25:25">
      <c r="Y11730" s="176"/>
    </row>
    <row r="11731" spans="25:25">
      <c r="Y11731" s="176"/>
    </row>
    <row r="11732" spans="25:25">
      <c r="Y11732" s="176"/>
    </row>
    <row r="11733" spans="25:25">
      <c r="Y11733" s="176"/>
    </row>
    <row r="11734" spans="25:25">
      <c r="Y11734" s="176"/>
    </row>
    <row r="11735" spans="25:25">
      <c r="Y11735" s="176"/>
    </row>
    <row r="11736" spans="25:25">
      <c r="Y11736" s="176"/>
    </row>
    <row r="11737" spans="25:25">
      <c r="Y11737" s="176"/>
    </row>
    <row r="11738" spans="25:25">
      <c r="Y11738" s="176"/>
    </row>
    <row r="11739" spans="25:25">
      <c r="Y11739" s="176"/>
    </row>
    <row r="11740" spans="25:25">
      <c r="Y11740" s="176"/>
    </row>
    <row r="11741" spans="25:25">
      <c r="Y11741" s="176"/>
    </row>
    <row r="11742" spans="25:25">
      <c r="Y11742" s="176"/>
    </row>
    <row r="11743" spans="25:25">
      <c r="Y11743" s="176"/>
    </row>
    <row r="11744" spans="25:25">
      <c r="Y11744" s="176"/>
    </row>
    <row r="11745" spans="25:25">
      <c r="Y11745" s="176"/>
    </row>
    <row r="11746" spans="25:25">
      <c r="Y11746" s="176"/>
    </row>
    <row r="11747" spans="25:25">
      <c r="Y11747" s="176"/>
    </row>
    <row r="11748" spans="25:25">
      <c r="Y11748" s="176"/>
    </row>
    <row r="11749" spans="25:25">
      <c r="Y11749" s="176"/>
    </row>
    <row r="11750" spans="25:25">
      <c r="Y11750" s="176"/>
    </row>
    <row r="11751" spans="25:25">
      <c r="Y11751" s="176"/>
    </row>
    <row r="11752" spans="25:25">
      <c r="Y11752" s="176"/>
    </row>
    <row r="11753" spans="25:25">
      <c r="Y11753" s="176"/>
    </row>
    <row r="11754" spans="25:25">
      <c r="Y11754" s="176"/>
    </row>
    <row r="11755" spans="25:25">
      <c r="Y11755" s="176"/>
    </row>
    <row r="11756" spans="25:25">
      <c r="Y11756" s="176"/>
    </row>
    <row r="11757" spans="25:25">
      <c r="Y11757" s="176"/>
    </row>
    <row r="11758" spans="25:25">
      <c r="Y11758" s="176"/>
    </row>
    <row r="11759" spans="25:25">
      <c r="Y11759" s="176"/>
    </row>
    <row r="11760" spans="25:25">
      <c r="Y11760" s="176"/>
    </row>
    <row r="11761" spans="25:25">
      <c r="Y11761" s="176"/>
    </row>
    <row r="11762" spans="25:25">
      <c r="Y11762" s="176"/>
    </row>
    <row r="11763" spans="25:25">
      <c r="Y11763" s="176"/>
    </row>
    <row r="11764" spans="25:25">
      <c r="Y11764" s="176"/>
    </row>
    <row r="11765" spans="25:25">
      <c r="Y11765" s="176"/>
    </row>
    <row r="11766" spans="25:25">
      <c r="Y11766" s="176"/>
    </row>
    <row r="11767" spans="25:25">
      <c r="Y11767" s="176"/>
    </row>
    <row r="11768" spans="25:25">
      <c r="Y11768" s="176"/>
    </row>
    <row r="11769" spans="25:25">
      <c r="Y11769" s="176"/>
    </row>
    <row r="11770" spans="25:25">
      <c r="Y11770" s="176"/>
    </row>
    <row r="11771" spans="25:25">
      <c r="Y11771" s="176"/>
    </row>
    <row r="11772" spans="25:25">
      <c r="Y11772" s="176"/>
    </row>
    <row r="11773" spans="25:25">
      <c r="Y11773" s="176"/>
    </row>
    <row r="11774" spans="25:25">
      <c r="Y11774" s="176"/>
    </row>
    <row r="11775" spans="25:25">
      <c r="Y11775" s="176"/>
    </row>
    <row r="11776" spans="25:25">
      <c r="Y11776" s="176"/>
    </row>
    <row r="11777" spans="25:25">
      <c r="Y11777" s="176"/>
    </row>
    <row r="11778" spans="25:25">
      <c r="Y11778" s="176"/>
    </row>
    <row r="11779" spans="25:25">
      <c r="Y11779" s="176"/>
    </row>
    <row r="11780" spans="25:25">
      <c r="Y11780" s="176"/>
    </row>
    <row r="11781" spans="25:25">
      <c r="Y11781" s="176"/>
    </row>
    <row r="11782" spans="25:25">
      <c r="Y11782" s="176"/>
    </row>
    <row r="11783" spans="25:25">
      <c r="Y11783" s="176"/>
    </row>
    <row r="11784" spans="25:25">
      <c r="Y11784" s="176"/>
    </row>
    <row r="11785" spans="25:25">
      <c r="Y11785" s="176"/>
    </row>
    <row r="11786" spans="25:25">
      <c r="Y11786" s="176"/>
    </row>
    <row r="11787" spans="25:25">
      <c r="Y11787" s="176"/>
    </row>
    <row r="11788" spans="25:25">
      <c r="Y11788" s="176"/>
    </row>
    <row r="11789" spans="25:25">
      <c r="Y11789" s="176"/>
    </row>
    <row r="11790" spans="25:25">
      <c r="Y11790" s="176"/>
    </row>
    <row r="11791" spans="25:25">
      <c r="Y11791" s="176"/>
    </row>
    <row r="11792" spans="25:25">
      <c r="Y11792" s="176"/>
    </row>
    <row r="11793" spans="25:25">
      <c r="Y11793" s="176"/>
    </row>
    <row r="11794" spans="25:25">
      <c r="Y11794" s="176"/>
    </row>
    <row r="11795" spans="25:25">
      <c r="Y11795" s="176"/>
    </row>
    <row r="11796" spans="25:25">
      <c r="Y11796" s="176"/>
    </row>
    <row r="11797" spans="25:25">
      <c r="Y11797" s="176"/>
    </row>
    <row r="11798" spans="25:25">
      <c r="Y11798" s="176"/>
    </row>
    <row r="11799" spans="25:25">
      <c r="Y11799" s="176"/>
    </row>
    <row r="11800" spans="25:25">
      <c r="Y11800" s="176"/>
    </row>
    <row r="11801" spans="25:25">
      <c r="Y11801" s="176"/>
    </row>
    <row r="11802" spans="25:25">
      <c r="Y11802" s="176"/>
    </row>
    <row r="11803" spans="25:25">
      <c r="Y11803" s="176"/>
    </row>
    <row r="11804" spans="25:25">
      <c r="Y11804" s="176"/>
    </row>
    <row r="11805" spans="25:25">
      <c r="Y11805" s="176"/>
    </row>
    <row r="11806" spans="25:25">
      <c r="Y11806" s="176"/>
    </row>
    <row r="11807" spans="25:25">
      <c r="Y11807" s="176"/>
    </row>
    <row r="11808" spans="25:25">
      <c r="Y11808" s="176"/>
    </row>
    <row r="11809" spans="25:25">
      <c r="Y11809" s="176"/>
    </row>
    <row r="11810" spans="25:25">
      <c r="Y11810" s="176"/>
    </row>
    <row r="11811" spans="25:25">
      <c r="Y11811" s="176"/>
    </row>
    <row r="11812" spans="25:25">
      <c r="Y11812" s="176"/>
    </row>
    <row r="11813" spans="25:25">
      <c r="Y11813" s="176"/>
    </row>
    <row r="11814" spans="25:25">
      <c r="Y11814" s="176"/>
    </row>
    <row r="11815" spans="25:25">
      <c r="Y11815" s="176"/>
    </row>
    <row r="11816" spans="25:25">
      <c r="Y11816" s="176"/>
    </row>
    <row r="11817" spans="25:25">
      <c r="Y11817" s="176"/>
    </row>
    <row r="11818" spans="25:25">
      <c r="Y11818" s="176"/>
    </row>
    <row r="11819" spans="25:25">
      <c r="Y11819" s="176"/>
    </row>
    <row r="11820" spans="25:25">
      <c r="Y11820" s="176"/>
    </row>
    <row r="11821" spans="25:25">
      <c r="Y11821" s="176"/>
    </row>
    <row r="11822" spans="25:25">
      <c r="Y11822" s="176"/>
    </row>
    <row r="11823" spans="25:25">
      <c r="Y11823" s="176"/>
    </row>
    <row r="11824" spans="25:25">
      <c r="Y11824" s="176"/>
    </row>
    <row r="11825" spans="25:25">
      <c r="Y11825" s="176"/>
    </row>
    <row r="11826" spans="25:25">
      <c r="Y11826" s="176"/>
    </row>
    <row r="11827" spans="25:25">
      <c r="Y11827" s="176"/>
    </row>
    <row r="11828" spans="25:25">
      <c r="Y11828" s="176"/>
    </row>
    <row r="11829" spans="25:25">
      <c r="Y11829" s="176"/>
    </row>
    <row r="11830" spans="25:25">
      <c r="Y11830" s="176"/>
    </row>
    <row r="11831" spans="25:25">
      <c r="Y11831" s="176"/>
    </row>
    <row r="11832" spans="25:25">
      <c r="Y11832" s="176"/>
    </row>
    <row r="11833" spans="25:25">
      <c r="Y11833" s="176"/>
    </row>
    <row r="11834" spans="25:25">
      <c r="Y11834" s="176"/>
    </row>
    <row r="11835" spans="25:25">
      <c r="Y11835" s="176"/>
    </row>
    <row r="11836" spans="25:25">
      <c r="Y11836" s="176"/>
    </row>
    <row r="11837" spans="25:25">
      <c r="Y11837" s="176"/>
    </row>
    <row r="11838" spans="25:25">
      <c r="Y11838" s="176"/>
    </row>
    <row r="11839" spans="25:25">
      <c r="Y11839" s="176"/>
    </row>
    <row r="11840" spans="25:25">
      <c r="Y11840" s="176"/>
    </row>
    <row r="11841" spans="25:25">
      <c r="Y11841" s="176"/>
    </row>
    <row r="11842" spans="25:25">
      <c r="Y11842" s="176"/>
    </row>
    <row r="11843" spans="25:25">
      <c r="Y11843" s="176"/>
    </row>
    <row r="11844" spans="25:25">
      <c r="Y11844" s="176"/>
    </row>
    <row r="11845" spans="25:25">
      <c r="Y11845" s="176"/>
    </row>
    <row r="11846" spans="25:25">
      <c r="Y11846" s="176"/>
    </row>
    <row r="11847" spans="25:25">
      <c r="Y11847" s="176"/>
    </row>
    <row r="11848" spans="25:25">
      <c r="Y11848" s="176"/>
    </row>
    <row r="11849" spans="25:25">
      <c r="Y11849" s="176"/>
    </row>
    <row r="11850" spans="25:25">
      <c r="Y11850" s="176"/>
    </row>
    <row r="11851" spans="25:25">
      <c r="Y11851" s="176"/>
    </row>
    <row r="11852" spans="25:25">
      <c r="Y11852" s="176"/>
    </row>
    <row r="11853" spans="25:25">
      <c r="Y11853" s="176"/>
    </row>
    <row r="11854" spans="25:25">
      <c r="Y11854" s="176"/>
    </row>
    <row r="11855" spans="25:25">
      <c r="Y11855" s="176"/>
    </row>
    <row r="11856" spans="25:25">
      <c r="Y11856" s="176"/>
    </row>
    <row r="11857" spans="25:25">
      <c r="Y11857" s="176"/>
    </row>
    <row r="11858" spans="25:25">
      <c r="Y11858" s="176"/>
    </row>
    <row r="11859" spans="25:25">
      <c r="Y11859" s="176"/>
    </row>
    <row r="11860" spans="25:25">
      <c r="Y11860" s="176"/>
    </row>
    <row r="11861" spans="25:25">
      <c r="Y11861" s="176"/>
    </row>
    <row r="11862" spans="25:25">
      <c r="Y11862" s="176"/>
    </row>
    <row r="11863" spans="25:25">
      <c r="Y11863" s="176"/>
    </row>
    <row r="11864" spans="25:25">
      <c r="Y11864" s="176"/>
    </row>
    <row r="11865" spans="25:25">
      <c r="Y11865" s="176"/>
    </row>
    <row r="11866" spans="25:25">
      <c r="Y11866" s="176"/>
    </row>
    <row r="11867" spans="25:25">
      <c r="Y11867" s="176"/>
    </row>
    <row r="11868" spans="25:25">
      <c r="Y11868" s="176"/>
    </row>
    <row r="11869" spans="25:25">
      <c r="Y11869" s="176"/>
    </row>
    <row r="11870" spans="25:25">
      <c r="Y11870" s="176"/>
    </row>
    <row r="11871" spans="25:25">
      <c r="Y11871" s="176"/>
    </row>
    <row r="11872" spans="25:25">
      <c r="Y11872" s="176"/>
    </row>
    <row r="11873" spans="25:25">
      <c r="Y11873" s="176"/>
    </row>
    <row r="11874" spans="25:25">
      <c r="Y11874" s="176"/>
    </row>
    <row r="11875" spans="25:25">
      <c r="Y11875" s="176"/>
    </row>
    <row r="11876" spans="25:25">
      <c r="Y11876" s="176"/>
    </row>
    <row r="11877" spans="25:25">
      <c r="Y11877" s="176"/>
    </row>
    <row r="11878" spans="25:25">
      <c r="Y11878" s="176"/>
    </row>
    <row r="11879" spans="25:25">
      <c r="Y11879" s="176"/>
    </row>
    <row r="11880" spans="25:25">
      <c r="Y11880" s="176"/>
    </row>
    <row r="11881" spans="25:25">
      <c r="Y11881" s="176"/>
    </row>
    <row r="11882" spans="25:25">
      <c r="Y11882" s="176"/>
    </row>
    <row r="11883" spans="25:25">
      <c r="Y11883" s="176"/>
    </row>
    <row r="11884" spans="25:25">
      <c r="Y11884" s="176"/>
    </row>
    <row r="11885" spans="25:25">
      <c r="Y11885" s="176"/>
    </row>
    <row r="11886" spans="25:25">
      <c r="Y11886" s="176"/>
    </row>
    <row r="11887" spans="25:25">
      <c r="Y11887" s="176"/>
    </row>
    <row r="11888" spans="25:25">
      <c r="Y11888" s="176"/>
    </row>
    <row r="11889" spans="25:25">
      <c r="Y11889" s="176"/>
    </row>
    <row r="11890" spans="25:25">
      <c r="Y11890" s="176"/>
    </row>
    <row r="11891" spans="25:25">
      <c r="Y11891" s="176"/>
    </row>
    <row r="11892" spans="25:25">
      <c r="Y11892" s="176"/>
    </row>
    <row r="11893" spans="25:25">
      <c r="Y11893" s="176"/>
    </row>
    <row r="11894" spans="25:25">
      <c r="Y11894" s="176"/>
    </row>
    <row r="11895" spans="25:25">
      <c r="Y11895" s="176"/>
    </row>
    <row r="11896" spans="25:25">
      <c r="Y11896" s="176"/>
    </row>
    <row r="11897" spans="25:25">
      <c r="Y11897" s="176"/>
    </row>
    <row r="11898" spans="25:25">
      <c r="Y11898" s="176"/>
    </row>
    <row r="11899" spans="25:25">
      <c r="Y11899" s="176"/>
    </row>
    <row r="11900" spans="25:25">
      <c r="Y11900" s="176"/>
    </row>
    <row r="11901" spans="25:25">
      <c r="Y11901" s="176"/>
    </row>
    <row r="11902" spans="25:25">
      <c r="Y11902" s="176"/>
    </row>
    <row r="11903" spans="25:25">
      <c r="Y11903" s="176"/>
    </row>
    <row r="11904" spans="25:25">
      <c r="Y11904" s="176"/>
    </row>
    <row r="11905" spans="25:25">
      <c r="Y11905" s="176"/>
    </row>
    <row r="11906" spans="25:25">
      <c r="Y11906" s="176"/>
    </row>
    <row r="11907" spans="25:25">
      <c r="Y11907" s="176"/>
    </row>
    <row r="11908" spans="25:25">
      <c r="Y11908" s="176"/>
    </row>
    <row r="11909" spans="25:25">
      <c r="Y11909" s="176"/>
    </row>
    <row r="11910" spans="25:25">
      <c r="Y11910" s="176"/>
    </row>
    <row r="11911" spans="25:25">
      <c r="Y11911" s="176"/>
    </row>
    <row r="11912" spans="25:25">
      <c r="Y11912" s="176"/>
    </row>
    <row r="11913" spans="25:25">
      <c r="Y11913" s="176"/>
    </row>
    <row r="11914" spans="25:25">
      <c r="Y11914" s="176"/>
    </row>
    <row r="11915" spans="25:25">
      <c r="Y11915" s="176"/>
    </row>
    <row r="11916" spans="25:25">
      <c r="Y11916" s="176"/>
    </row>
    <row r="11917" spans="25:25">
      <c r="Y11917" s="176"/>
    </row>
    <row r="11918" spans="25:25">
      <c r="Y11918" s="176"/>
    </row>
    <row r="11919" spans="25:25">
      <c r="Y11919" s="176"/>
    </row>
    <row r="11920" spans="25:25">
      <c r="Y11920" s="176"/>
    </row>
    <row r="11921" spans="25:25">
      <c r="Y11921" s="176"/>
    </row>
    <row r="11922" spans="25:25">
      <c r="Y11922" s="176"/>
    </row>
    <row r="11923" spans="25:25">
      <c r="Y11923" s="176"/>
    </row>
    <row r="11924" spans="25:25">
      <c r="Y11924" s="176"/>
    </row>
    <row r="11925" spans="25:25">
      <c r="Y11925" s="176"/>
    </row>
    <row r="11926" spans="25:25">
      <c r="Y11926" s="176"/>
    </row>
    <row r="11927" spans="25:25">
      <c r="Y11927" s="176"/>
    </row>
    <row r="11928" spans="25:25">
      <c r="Y11928" s="176"/>
    </row>
    <row r="11929" spans="25:25">
      <c r="Y11929" s="176"/>
    </row>
    <row r="11930" spans="25:25">
      <c r="Y11930" s="176"/>
    </row>
    <row r="11931" spans="25:25">
      <c r="Y11931" s="176"/>
    </row>
    <row r="11932" spans="25:25">
      <c r="Y11932" s="176"/>
    </row>
    <row r="11933" spans="25:25">
      <c r="Y11933" s="176"/>
    </row>
    <row r="11934" spans="25:25">
      <c r="Y11934" s="176"/>
    </row>
    <row r="11935" spans="25:25">
      <c r="Y11935" s="176"/>
    </row>
    <row r="11936" spans="25:25">
      <c r="Y11936" s="176"/>
    </row>
    <row r="11937" spans="25:25">
      <c r="Y11937" s="176"/>
    </row>
    <row r="11938" spans="25:25">
      <c r="Y11938" s="176"/>
    </row>
    <row r="11939" spans="25:25">
      <c r="Y11939" s="176"/>
    </row>
    <row r="11940" spans="25:25">
      <c r="Y11940" s="176"/>
    </row>
    <row r="11941" spans="25:25">
      <c r="Y11941" s="176"/>
    </row>
    <row r="11942" spans="25:25">
      <c r="Y11942" s="176"/>
    </row>
    <row r="11943" spans="25:25">
      <c r="Y11943" s="176"/>
    </row>
    <row r="11944" spans="25:25">
      <c r="Y11944" s="176"/>
    </row>
    <row r="11945" spans="25:25">
      <c r="Y11945" s="176"/>
    </row>
    <row r="11946" spans="25:25">
      <c r="Y11946" s="176"/>
    </row>
    <row r="11947" spans="25:25">
      <c r="Y11947" s="176"/>
    </row>
    <row r="11948" spans="25:25">
      <c r="Y11948" s="176"/>
    </row>
    <row r="11949" spans="25:25">
      <c r="Y11949" s="176"/>
    </row>
    <row r="11950" spans="25:25">
      <c r="Y11950" s="176"/>
    </row>
    <row r="11951" spans="25:25">
      <c r="Y11951" s="176"/>
    </row>
    <row r="11952" spans="25:25">
      <c r="Y11952" s="176"/>
    </row>
    <row r="11953" spans="25:25">
      <c r="Y11953" s="176"/>
    </row>
    <row r="11954" spans="25:25">
      <c r="Y11954" s="176"/>
    </row>
    <row r="11955" spans="25:25">
      <c r="Y11955" s="176"/>
    </row>
    <row r="11956" spans="25:25">
      <c r="Y11956" s="176"/>
    </row>
    <row r="11957" spans="25:25">
      <c r="Y11957" s="176"/>
    </row>
    <row r="11958" spans="25:25">
      <c r="Y11958" s="176"/>
    </row>
    <row r="11959" spans="25:25">
      <c r="Y11959" s="176"/>
    </row>
    <row r="11960" spans="25:25">
      <c r="Y11960" s="176"/>
    </row>
    <row r="11961" spans="25:25">
      <c r="Y11961" s="176"/>
    </row>
    <row r="11962" spans="25:25">
      <c r="Y11962" s="176"/>
    </row>
    <row r="11963" spans="25:25">
      <c r="Y11963" s="176"/>
    </row>
    <row r="11964" spans="25:25">
      <c r="Y11964" s="176"/>
    </row>
    <row r="11965" spans="25:25">
      <c r="Y11965" s="176"/>
    </row>
    <row r="11966" spans="25:25">
      <c r="Y11966" s="176"/>
    </row>
    <row r="11967" spans="25:25">
      <c r="Y11967" s="176"/>
    </row>
    <row r="11968" spans="25:25">
      <c r="Y11968" s="176"/>
    </row>
    <row r="11969" spans="25:25">
      <c r="Y11969" s="176"/>
    </row>
    <row r="11970" spans="25:25">
      <c r="Y11970" s="176"/>
    </row>
    <row r="11971" spans="25:25">
      <c r="Y11971" s="176"/>
    </row>
    <row r="11972" spans="25:25">
      <c r="Y11972" s="176"/>
    </row>
    <row r="11973" spans="25:25">
      <c r="Y11973" s="176"/>
    </row>
    <row r="11974" spans="25:25">
      <c r="Y11974" s="176"/>
    </row>
    <row r="11975" spans="25:25">
      <c r="Y11975" s="176"/>
    </row>
    <row r="11976" spans="25:25">
      <c r="Y11976" s="176"/>
    </row>
    <row r="11977" spans="25:25">
      <c r="Y11977" s="176"/>
    </row>
    <row r="11978" spans="25:25">
      <c r="Y11978" s="176"/>
    </row>
    <row r="11979" spans="25:25">
      <c r="Y11979" s="176"/>
    </row>
    <row r="11980" spans="25:25">
      <c r="Y11980" s="176"/>
    </row>
    <row r="11981" spans="25:25">
      <c r="Y11981" s="176"/>
    </row>
    <row r="11982" spans="25:25">
      <c r="Y11982" s="176"/>
    </row>
    <row r="11983" spans="25:25">
      <c r="Y11983" s="176"/>
    </row>
    <row r="11984" spans="25:25">
      <c r="Y11984" s="176"/>
    </row>
    <row r="11985" spans="25:25">
      <c r="Y11985" s="176"/>
    </row>
    <row r="11986" spans="25:25">
      <c r="Y11986" s="176"/>
    </row>
    <row r="11987" spans="25:25">
      <c r="Y11987" s="176"/>
    </row>
    <row r="11988" spans="25:25">
      <c r="Y11988" s="176"/>
    </row>
    <row r="11989" spans="25:25">
      <c r="Y11989" s="176"/>
    </row>
    <row r="11990" spans="25:25">
      <c r="Y11990" s="176"/>
    </row>
    <row r="11991" spans="25:25">
      <c r="Y11991" s="176"/>
    </row>
    <row r="11992" spans="25:25">
      <c r="Y11992" s="176"/>
    </row>
    <row r="11993" spans="25:25">
      <c r="Y11993" s="176"/>
    </row>
    <row r="11994" spans="25:25">
      <c r="Y11994" s="176"/>
    </row>
    <row r="11995" spans="25:25">
      <c r="Y11995" s="176"/>
    </row>
    <row r="11996" spans="25:25">
      <c r="Y11996" s="176"/>
    </row>
    <row r="11997" spans="25:25">
      <c r="Y11997" s="176"/>
    </row>
    <row r="11998" spans="25:25">
      <c r="Y11998" s="176"/>
    </row>
    <row r="11999" spans="25:25">
      <c r="Y11999" s="176"/>
    </row>
    <row r="12000" spans="25:25">
      <c r="Y12000" s="176"/>
    </row>
    <row r="12001" spans="25:25">
      <c r="Y12001" s="176"/>
    </row>
    <row r="12002" spans="25:25">
      <c r="Y12002" s="176"/>
    </row>
    <row r="12003" spans="25:25">
      <c r="Y12003" s="176"/>
    </row>
    <row r="12004" spans="25:25">
      <c r="Y12004" s="176"/>
    </row>
    <row r="12005" spans="25:25">
      <c r="Y12005" s="176"/>
    </row>
    <row r="12006" spans="25:25">
      <c r="Y12006" s="176"/>
    </row>
    <row r="12007" spans="25:25">
      <c r="Y12007" s="176"/>
    </row>
    <row r="12008" spans="25:25">
      <c r="Y12008" s="176"/>
    </row>
    <row r="12009" spans="25:25">
      <c r="Y12009" s="176"/>
    </row>
    <row r="12010" spans="25:25">
      <c r="Y12010" s="176"/>
    </row>
    <row r="12011" spans="25:25">
      <c r="Y12011" s="176"/>
    </row>
    <row r="12012" spans="25:25">
      <c r="Y12012" s="176"/>
    </row>
    <row r="12013" spans="25:25">
      <c r="Y12013" s="176"/>
    </row>
    <row r="12014" spans="25:25">
      <c r="Y12014" s="176"/>
    </row>
    <row r="12015" spans="25:25">
      <c r="Y12015" s="176"/>
    </row>
    <row r="12016" spans="25:25">
      <c r="Y12016" s="176"/>
    </row>
    <row r="12017" spans="25:25">
      <c r="Y12017" s="176"/>
    </row>
    <row r="12018" spans="25:25">
      <c r="Y12018" s="176"/>
    </row>
    <row r="12019" spans="25:25">
      <c r="Y12019" s="176"/>
    </row>
    <row r="12020" spans="25:25">
      <c r="Y12020" s="176"/>
    </row>
    <row r="12021" spans="25:25">
      <c r="Y12021" s="176"/>
    </row>
    <row r="12022" spans="25:25">
      <c r="Y12022" s="176"/>
    </row>
    <row r="12023" spans="25:25">
      <c r="Y12023" s="176"/>
    </row>
    <row r="12024" spans="25:25">
      <c r="Y12024" s="176"/>
    </row>
    <row r="12025" spans="25:25">
      <c r="Y12025" s="176"/>
    </row>
    <row r="12026" spans="25:25">
      <c r="Y12026" s="176"/>
    </row>
    <row r="12027" spans="25:25">
      <c r="Y12027" s="176"/>
    </row>
    <row r="12028" spans="25:25">
      <c r="Y12028" s="176"/>
    </row>
    <row r="12029" spans="25:25">
      <c r="Y12029" s="176"/>
    </row>
    <row r="12030" spans="25:25">
      <c r="Y12030" s="176"/>
    </row>
    <row r="12031" spans="25:25">
      <c r="Y12031" s="176"/>
    </row>
    <row r="12032" spans="25:25">
      <c r="Y12032" s="176"/>
    </row>
    <row r="12033" spans="25:25">
      <c r="Y12033" s="176"/>
    </row>
    <row r="12034" spans="25:25">
      <c r="Y12034" s="176"/>
    </row>
    <row r="12035" spans="25:25">
      <c r="Y12035" s="176"/>
    </row>
    <row r="12036" spans="25:25">
      <c r="Y12036" s="176"/>
    </row>
    <row r="12037" spans="25:25">
      <c r="Y12037" s="176"/>
    </row>
    <row r="12038" spans="25:25">
      <c r="Y12038" s="176"/>
    </row>
    <row r="12039" spans="25:25">
      <c r="Y12039" s="176"/>
    </row>
    <row r="12040" spans="25:25">
      <c r="Y12040" s="176"/>
    </row>
    <row r="12041" spans="25:25">
      <c r="Y12041" s="176"/>
    </row>
    <row r="12042" spans="25:25">
      <c r="Y12042" s="176"/>
    </row>
    <row r="12043" spans="25:25">
      <c r="Y12043" s="176"/>
    </row>
    <row r="12044" spans="25:25">
      <c r="Y12044" s="176"/>
    </row>
    <row r="12045" spans="25:25">
      <c r="Y12045" s="176"/>
    </row>
    <row r="12046" spans="25:25">
      <c r="Y12046" s="176"/>
    </row>
    <row r="12047" spans="25:25">
      <c r="Y12047" s="176"/>
    </row>
    <row r="12048" spans="25:25">
      <c r="Y12048" s="176"/>
    </row>
    <row r="12049" spans="25:25">
      <c r="Y12049" s="176"/>
    </row>
    <row r="12050" spans="25:25">
      <c r="Y12050" s="176"/>
    </row>
    <row r="12051" spans="25:25">
      <c r="Y12051" s="176"/>
    </row>
    <row r="12052" spans="25:25">
      <c r="Y12052" s="176"/>
    </row>
    <row r="12053" spans="25:25">
      <c r="Y12053" s="176"/>
    </row>
    <row r="12054" spans="25:25">
      <c r="Y12054" s="176"/>
    </row>
    <row r="12055" spans="25:25">
      <c r="Y12055" s="176"/>
    </row>
    <row r="12056" spans="25:25">
      <c r="Y12056" s="176"/>
    </row>
    <row r="12057" spans="25:25">
      <c r="Y12057" s="176"/>
    </row>
    <row r="12058" spans="25:25">
      <c r="Y12058" s="176"/>
    </row>
    <row r="12059" spans="25:25">
      <c r="Y12059" s="176"/>
    </row>
    <row r="12060" spans="25:25">
      <c r="Y12060" s="176"/>
    </row>
    <row r="12061" spans="25:25">
      <c r="Y12061" s="176"/>
    </row>
    <row r="12062" spans="25:25">
      <c r="Y12062" s="176"/>
    </row>
    <row r="12063" spans="25:25">
      <c r="Y12063" s="176"/>
    </row>
    <row r="12064" spans="25:25">
      <c r="Y12064" s="176"/>
    </row>
    <row r="12065" spans="25:25">
      <c r="Y12065" s="176"/>
    </row>
    <row r="12066" spans="25:25">
      <c r="Y12066" s="176"/>
    </row>
    <row r="12067" spans="25:25">
      <c r="Y12067" s="176"/>
    </row>
    <row r="12068" spans="25:25">
      <c r="Y12068" s="176"/>
    </row>
    <row r="12069" spans="25:25">
      <c r="Y12069" s="176"/>
    </row>
    <row r="12070" spans="25:25">
      <c r="Y12070" s="176"/>
    </row>
    <row r="12071" spans="25:25">
      <c r="Y12071" s="176"/>
    </row>
    <row r="12072" spans="25:25">
      <c r="Y12072" s="176"/>
    </row>
    <row r="12073" spans="25:25">
      <c r="Y12073" s="176"/>
    </row>
    <row r="12074" spans="25:25">
      <c r="Y12074" s="176"/>
    </row>
    <row r="12075" spans="25:25">
      <c r="Y12075" s="176"/>
    </row>
    <row r="12076" spans="25:25">
      <c r="Y12076" s="176"/>
    </row>
    <row r="12077" spans="25:25">
      <c r="Y12077" s="176"/>
    </row>
    <row r="12078" spans="25:25">
      <c r="Y12078" s="176"/>
    </row>
    <row r="12079" spans="25:25">
      <c r="Y12079" s="176"/>
    </row>
    <row r="12080" spans="25:25">
      <c r="Y12080" s="176"/>
    </row>
    <row r="12081" spans="25:25">
      <c r="Y12081" s="176"/>
    </row>
    <row r="12082" spans="25:25">
      <c r="Y12082" s="176"/>
    </row>
    <row r="12083" spans="25:25">
      <c r="Y12083" s="176"/>
    </row>
    <row r="12084" spans="25:25">
      <c r="Y12084" s="176"/>
    </row>
    <row r="12085" spans="25:25">
      <c r="Y12085" s="176"/>
    </row>
    <row r="12086" spans="25:25">
      <c r="Y12086" s="176"/>
    </row>
    <row r="12087" spans="25:25">
      <c r="Y12087" s="176"/>
    </row>
    <row r="12088" spans="25:25">
      <c r="Y12088" s="176"/>
    </row>
    <row r="12089" spans="25:25">
      <c r="Y12089" s="176"/>
    </row>
    <row r="12090" spans="25:25">
      <c r="Y12090" s="176"/>
    </row>
    <row r="12091" spans="25:25">
      <c r="Y12091" s="176"/>
    </row>
    <row r="12092" spans="25:25">
      <c r="Y12092" s="176"/>
    </row>
    <row r="12093" spans="25:25">
      <c r="Y12093" s="176"/>
    </row>
    <row r="12094" spans="25:25">
      <c r="Y12094" s="176"/>
    </row>
    <row r="12095" spans="25:25">
      <c r="Y12095" s="176"/>
    </row>
    <row r="12096" spans="25:25">
      <c r="Y12096" s="176"/>
    </row>
    <row r="12097" spans="25:25">
      <c r="Y12097" s="176"/>
    </row>
    <row r="12098" spans="25:25">
      <c r="Y12098" s="176"/>
    </row>
    <row r="12099" spans="25:25">
      <c r="Y12099" s="176"/>
    </row>
    <row r="12100" spans="25:25">
      <c r="Y12100" s="176"/>
    </row>
    <row r="12101" spans="25:25">
      <c r="Y12101" s="176"/>
    </row>
    <row r="12102" spans="25:25">
      <c r="Y12102" s="176"/>
    </row>
    <row r="12103" spans="25:25">
      <c r="Y12103" s="176"/>
    </row>
    <row r="12104" spans="25:25">
      <c r="Y12104" s="176"/>
    </row>
    <row r="12105" spans="25:25">
      <c r="Y12105" s="176"/>
    </row>
    <row r="12106" spans="25:25">
      <c r="Y12106" s="176"/>
    </row>
    <row r="12107" spans="25:25">
      <c r="Y12107" s="176"/>
    </row>
    <row r="12108" spans="25:25">
      <c r="Y12108" s="176"/>
    </row>
    <row r="12109" spans="25:25">
      <c r="Y12109" s="176"/>
    </row>
    <row r="12110" spans="25:25">
      <c r="Y12110" s="176"/>
    </row>
    <row r="12111" spans="25:25">
      <c r="Y12111" s="176"/>
    </row>
    <row r="12112" spans="25:25">
      <c r="Y12112" s="176"/>
    </row>
    <row r="12113" spans="25:25">
      <c r="Y12113" s="176"/>
    </row>
    <row r="12114" spans="25:25">
      <c r="Y12114" s="176"/>
    </row>
    <row r="12115" spans="25:25">
      <c r="Y12115" s="176"/>
    </row>
    <row r="12116" spans="25:25">
      <c r="Y12116" s="176"/>
    </row>
    <row r="12117" spans="25:25">
      <c r="Y12117" s="176"/>
    </row>
    <row r="12118" spans="25:25">
      <c r="Y12118" s="176"/>
    </row>
    <row r="12119" spans="25:25">
      <c r="Y12119" s="176"/>
    </row>
    <row r="12120" spans="25:25">
      <c r="Y12120" s="176"/>
    </row>
    <row r="12121" spans="25:25">
      <c r="Y12121" s="176"/>
    </row>
    <row r="12122" spans="25:25">
      <c r="Y12122" s="176"/>
    </row>
    <row r="12123" spans="25:25">
      <c r="Y12123" s="176"/>
    </row>
    <row r="12124" spans="25:25">
      <c r="Y12124" s="176"/>
    </row>
    <row r="12125" spans="25:25">
      <c r="Y12125" s="176"/>
    </row>
    <row r="12126" spans="25:25">
      <c r="Y12126" s="176"/>
    </row>
    <row r="12127" spans="25:25">
      <c r="Y12127" s="176"/>
    </row>
    <row r="12128" spans="25:25">
      <c r="Y12128" s="176"/>
    </row>
    <row r="12129" spans="25:25">
      <c r="Y12129" s="176"/>
    </row>
    <row r="12130" spans="25:25">
      <c r="Y12130" s="176"/>
    </row>
    <row r="12131" spans="25:25">
      <c r="Y12131" s="176"/>
    </row>
    <row r="12132" spans="25:25">
      <c r="Y12132" s="176"/>
    </row>
    <row r="12133" spans="25:25">
      <c r="Y12133" s="176"/>
    </row>
    <row r="12134" spans="25:25">
      <c r="Y12134" s="176"/>
    </row>
    <row r="12135" spans="25:25">
      <c r="Y12135" s="176"/>
    </row>
    <row r="12136" spans="25:25">
      <c r="Y12136" s="176"/>
    </row>
    <row r="12137" spans="25:25">
      <c r="Y12137" s="176"/>
    </row>
    <row r="12138" spans="25:25">
      <c r="Y12138" s="176"/>
    </row>
    <row r="12139" spans="25:25">
      <c r="Y12139" s="176"/>
    </row>
    <row r="12140" spans="25:25">
      <c r="Y12140" s="176"/>
    </row>
    <row r="12141" spans="25:25">
      <c r="Y12141" s="176"/>
    </row>
    <row r="12142" spans="25:25">
      <c r="Y12142" s="176"/>
    </row>
    <row r="12143" spans="25:25">
      <c r="Y12143" s="176"/>
    </row>
    <row r="12144" spans="25:25">
      <c r="Y12144" s="176"/>
    </row>
    <row r="12145" spans="25:25">
      <c r="Y12145" s="176"/>
    </row>
    <row r="12146" spans="25:25">
      <c r="Y12146" s="176"/>
    </row>
    <row r="12147" spans="25:25">
      <c r="Y12147" s="176"/>
    </row>
    <row r="12148" spans="25:25">
      <c r="Y12148" s="176"/>
    </row>
    <row r="12149" spans="25:25">
      <c r="Y12149" s="176"/>
    </row>
    <row r="12150" spans="25:25">
      <c r="Y12150" s="176"/>
    </row>
    <row r="12151" spans="25:25">
      <c r="Y12151" s="176"/>
    </row>
    <row r="12152" spans="25:25">
      <c r="Y12152" s="176"/>
    </row>
    <row r="12153" spans="25:25">
      <c r="Y12153" s="176"/>
    </row>
    <row r="12154" spans="25:25">
      <c r="Y12154" s="176"/>
    </row>
    <row r="12155" spans="25:25">
      <c r="Y12155" s="176"/>
    </row>
    <row r="12156" spans="25:25">
      <c r="Y12156" s="176"/>
    </row>
    <row r="12157" spans="25:25">
      <c r="Y12157" s="176"/>
    </row>
    <row r="12158" spans="25:25">
      <c r="Y12158" s="176"/>
    </row>
    <row r="12159" spans="25:25">
      <c r="Y12159" s="176"/>
    </row>
    <row r="12160" spans="25:25">
      <c r="Y12160" s="176"/>
    </row>
    <row r="12161" spans="25:25">
      <c r="Y12161" s="176"/>
    </row>
    <row r="12162" spans="25:25">
      <c r="Y12162" s="176"/>
    </row>
    <row r="12163" spans="25:25">
      <c r="Y12163" s="176"/>
    </row>
    <row r="12164" spans="25:25">
      <c r="Y12164" s="176"/>
    </row>
    <row r="12165" spans="25:25">
      <c r="Y12165" s="176"/>
    </row>
    <row r="12166" spans="25:25">
      <c r="Y12166" s="176"/>
    </row>
    <row r="12167" spans="25:25">
      <c r="Y12167" s="176"/>
    </row>
    <row r="12168" spans="25:25">
      <c r="Y12168" s="176"/>
    </row>
    <row r="12169" spans="25:25">
      <c r="Y12169" s="176"/>
    </row>
    <row r="12170" spans="25:25">
      <c r="Y12170" s="176"/>
    </row>
    <row r="12171" spans="25:25">
      <c r="Y12171" s="176"/>
    </row>
    <row r="12172" spans="25:25">
      <c r="Y12172" s="176"/>
    </row>
    <row r="12173" spans="25:25">
      <c r="Y12173" s="176"/>
    </row>
    <row r="12174" spans="25:25">
      <c r="Y12174" s="176"/>
    </row>
    <row r="12175" spans="25:25">
      <c r="Y12175" s="176"/>
    </row>
    <row r="12176" spans="25:25">
      <c r="Y12176" s="176"/>
    </row>
    <row r="12177" spans="25:25">
      <c r="Y12177" s="176"/>
    </row>
    <row r="12178" spans="25:25">
      <c r="Y12178" s="176"/>
    </row>
    <row r="12179" spans="25:25">
      <c r="Y12179" s="176"/>
    </row>
    <row r="12180" spans="25:25">
      <c r="Y12180" s="176"/>
    </row>
    <row r="12181" spans="25:25">
      <c r="Y12181" s="176"/>
    </row>
    <row r="12182" spans="25:25">
      <c r="Y12182" s="176"/>
    </row>
    <row r="12183" spans="25:25">
      <c r="Y12183" s="176"/>
    </row>
    <row r="12184" spans="25:25">
      <c r="Y12184" s="176"/>
    </row>
    <row r="12185" spans="25:25">
      <c r="Y12185" s="176"/>
    </row>
    <row r="12186" spans="25:25">
      <c r="Y12186" s="176"/>
    </row>
    <row r="12187" spans="25:25">
      <c r="Y12187" s="176"/>
    </row>
    <row r="12188" spans="25:25">
      <c r="Y12188" s="176"/>
    </row>
    <row r="12189" spans="25:25">
      <c r="Y12189" s="176"/>
    </row>
    <row r="12190" spans="25:25">
      <c r="Y12190" s="176"/>
    </row>
    <row r="12191" spans="25:25">
      <c r="Y12191" s="176"/>
    </row>
    <row r="12192" spans="25:25">
      <c r="Y12192" s="176"/>
    </row>
    <row r="12193" spans="25:25">
      <c r="Y12193" s="176"/>
    </row>
    <row r="12194" spans="25:25">
      <c r="Y12194" s="176"/>
    </row>
    <row r="12195" spans="25:25">
      <c r="Y12195" s="176"/>
    </row>
    <row r="12196" spans="25:25">
      <c r="Y12196" s="176"/>
    </row>
    <row r="12197" spans="25:25">
      <c r="Y12197" s="176"/>
    </row>
    <row r="12198" spans="25:25">
      <c r="Y12198" s="176"/>
    </row>
    <row r="12199" spans="25:25">
      <c r="Y12199" s="176"/>
    </row>
    <row r="12200" spans="25:25">
      <c r="Y12200" s="176"/>
    </row>
    <row r="12201" spans="25:25">
      <c r="Y12201" s="176"/>
    </row>
    <row r="12202" spans="25:25">
      <c r="Y12202" s="176"/>
    </row>
    <row r="12203" spans="25:25">
      <c r="Y12203" s="176"/>
    </row>
    <row r="12204" spans="25:25">
      <c r="Y12204" s="176"/>
    </row>
    <row r="12205" spans="25:25">
      <c r="Y12205" s="176"/>
    </row>
    <row r="12206" spans="25:25">
      <c r="Y12206" s="176"/>
    </row>
    <row r="12207" spans="25:25">
      <c r="Y12207" s="176"/>
    </row>
    <row r="12208" spans="25:25">
      <c r="Y12208" s="176"/>
    </row>
    <row r="12209" spans="25:25">
      <c r="Y12209" s="176"/>
    </row>
    <row r="12210" spans="25:25">
      <c r="Y12210" s="176"/>
    </row>
    <row r="12211" spans="25:25">
      <c r="Y12211" s="176"/>
    </row>
    <row r="12212" spans="25:25">
      <c r="Y12212" s="176"/>
    </row>
    <row r="12213" spans="25:25">
      <c r="Y12213" s="176"/>
    </row>
    <row r="12214" spans="25:25">
      <c r="Y12214" s="176"/>
    </row>
    <row r="12215" spans="25:25">
      <c r="Y12215" s="176"/>
    </row>
    <row r="12216" spans="25:25">
      <c r="Y12216" s="176"/>
    </row>
    <row r="12217" spans="25:25">
      <c r="Y12217" s="176"/>
    </row>
    <row r="12218" spans="25:25">
      <c r="Y12218" s="176"/>
    </row>
    <row r="12219" spans="25:25">
      <c r="Y12219" s="176"/>
    </row>
    <row r="12220" spans="25:25">
      <c r="Y12220" s="176"/>
    </row>
    <row r="12221" spans="25:25">
      <c r="Y12221" s="176"/>
    </row>
    <row r="12222" spans="25:25">
      <c r="Y12222" s="176"/>
    </row>
    <row r="12223" spans="25:25">
      <c r="Y12223" s="176"/>
    </row>
    <row r="12224" spans="25:25">
      <c r="Y12224" s="176"/>
    </row>
    <row r="12225" spans="25:25">
      <c r="Y12225" s="176"/>
    </row>
    <row r="12226" spans="25:25">
      <c r="Y12226" s="176"/>
    </row>
    <row r="12227" spans="25:25">
      <c r="Y12227" s="176"/>
    </row>
    <row r="12228" spans="25:25">
      <c r="Y12228" s="176"/>
    </row>
    <row r="12229" spans="25:25">
      <c r="Y12229" s="176"/>
    </row>
    <row r="12230" spans="25:25">
      <c r="Y12230" s="176"/>
    </row>
    <row r="12231" spans="25:25">
      <c r="Y12231" s="176"/>
    </row>
    <row r="12232" spans="25:25">
      <c r="Y12232" s="176"/>
    </row>
    <row r="12233" spans="25:25">
      <c r="Y12233" s="176"/>
    </row>
    <row r="12234" spans="25:25">
      <c r="Y12234" s="176"/>
    </row>
    <row r="12235" spans="25:25">
      <c r="Y12235" s="176"/>
    </row>
    <row r="12236" spans="25:25">
      <c r="Y12236" s="176"/>
    </row>
    <row r="12237" spans="25:25">
      <c r="Y12237" s="176"/>
    </row>
    <row r="12238" spans="25:25">
      <c r="Y12238" s="176"/>
    </row>
    <row r="12239" spans="25:25">
      <c r="Y12239" s="176"/>
    </row>
    <row r="12240" spans="25:25">
      <c r="Y12240" s="176"/>
    </row>
    <row r="12241" spans="25:25">
      <c r="Y12241" s="176"/>
    </row>
    <row r="12242" spans="25:25">
      <c r="Y12242" s="176"/>
    </row>
    <row r="12243" spans="25:25">
      <c r="Y12243" s="176"/>
    </row>
    <row r="12244" spans="25:25">
      <c r="Y12244" s="176"/>
    </row>
    <row r="12245" spans="25:25">
      <c r="Y12245" s="176"/>
    </row>
    <row r="12246" spans="25:25">
      <c r="Y12246" s="176"/>
    </row>
    <row r="12247" spans="25:25">
      <c r="Y12247" s="176"/>
    </row>
    <row r="12248" spans="25:25">
      <c r="Y12248" s="176"/>
    </row>
    <row r="12249" spans="25:25">
      <c r="Y12249" s="176"/>
    </row>
    <row r="12250" spans="25:25">
      <c r="Y12250" s="176"/>
    </row>
    <row r="12251" spans="25:25">
      <c r="Y12251" s="176"/>
    </row>
    <row r="12252" spans="25:25">
      <c r="Y12252" s="176"/>
    </row>
    <row r="12253" spans="25:25">
      <c r="Y12253" s="176"/>
    </row>
    <row r="12254" spans="25:25">
      <c r="Y12254" s="176"/>
    </row>
    <row r="12255" spans="25:25">
      <c r="Y12255" s="176"/>
    </row>
    <row r="12256" spans="25:25">
      <c r="Y12256" s="176"/>
    </row>
    <row r="12257" spans="25:25">
      <c r="Y12257" s="176"/>
    </row>
    <row r="12258" spans="25:25">
      <c r="Y12258" s="176"/>
    </row>
    <row r="12259" spans="25:25">
      <c r="Y12259" s="176"/>
    </row>
    <row r="12260" spans="25:25">
      <c r="Y12260" s="176"/>
    </row>
    <row r="12261" spans="25:25">
      <c r="Y12261" s="176"/>
    </row>
    <row r="12262" spans="25:25">
      <c r="Y12262" s="176"/>
    </row>
    <row r="12263" spans="25:25">
      <c r="Y12263" s="176"/>
    </row>
    <row r="12264" spans="25:25">
      <c r="Y12264" s="176"/>
    </row>
    <row r="12265" spans="25:25">
      <c r="Y12265" s="176"/>
    </row>
    <row r="12266" spans="25:25">
      <c r="Y12266" s="176"/>
    </row>
    <row r="12267" spans="25:25">
      <c r="Y12267" s="176"/>
    </row>
    <row r="12268" spans="25:25">
      <c r="Y12268" s="176"/>
    </row>
    <row r="12269" spans="25:25">
      <c r="Y12269" s="176"/>
    </row>
    <row r="12270" spans="25:25">
      <c r="Y12270" s="176"/>
    </row>
    <row r="12271" spans="25:25">
      <c r="Y12271" s="176"/>
    </row>
    <row r="12272" spans="25:25">
      <c r="Y12272" s="176"/>
    </row>
    <row r="12273" spans="25:25">
      <c r="Y12273" s="176"/>
    </row>
    <row r="12274" spans="25:25">
      <c r="Y12274" s="176"/>
    </row>
    <row r="12275" spans="25:25">
      <c r="Y12275" s="176"/>
    </row>
    <row r="12276" spans="25:25">
      <c r="Y12276" s="176"/>
    </row>
    <row r="12277" spans="25:25">
      <c r="Y12277" s="176"/>
    </row>
    <row r="12278" spans="25:25">
      <c r="Y12278" s="176"/>
    </row>
    <row r="12279" spans="25:25">
      <c r="Y12279" s="176"/>
    </row>
    <row r="12280" spans="25:25">
      <c r="Y12280" s="176"/>
    </row>
    <row r="12281" spans="25:25">
      <c r="Y12281" s="176"/>
    </row>
    <row r="12282" spans="25:25">
      <c r="Y12282" s="176"/>
    </row>
    <row r="12283" spans="25:25">
      <c r="Y12283" s="176"/>
    </row>
    <row r="12284" spans="25:25">
      <c r="Y12284" s="176"/>
    </row>
    <row r="12285" spans="25:25">
      <c r="Y12285" s="176"/>
    </row>
    <row r="12286" spans="25:25">
      <c r="Y12286" s="176"/>
    </row>
    <row r="12287" spans="25:25">
      <c r="Y12287" s="176"/>
    </row>
    <row r="12288" spans="25:25">
      <c r="Y12288" s="176"/>
    </row>
    <row r="12289" spans="25:25">
      <c r="Y12289" s="176"/>
    </row>
    <row r="12290" spans="25:25">
      <c r="Y12290" s="176"/>
    </row>
    <row r="12291" spans="25:25">
      <c r="Y12291" s="176"/>
    </row>
    <row r="12292" spans="25:25">
      <c r="Y12292" s="176"/>
    </row>
    <row r="12293" spans="25:25">
      <c r="Y12293" s="176"/>
    </row>
    <row r="12294" spans="25:25">
      <c r="Y12294" s="176"/>
    </row>
    <row r="12295" spans="25:25">
      <c r="Y12295" s="176"/>
    </row>
    <row r="12296" spans="25:25">
      <c r="Y12296" s="176"/>
    </row>
    <row r="12297" spans="25:25">
      <c r="Y12297" s="176"/>
    </row>
    <row r="12298" spans="25:25">
      <c r="Y12298" s="176"/>
    </row>
    <row r="12299" spans="25:25">
      <c r="Y12299" s="176"/>
    </row>
    <row r="12300" spans="25:25">
      <c r="Y12300" s="176"/>
    </row>
    <row r="12301" spans="25:25">
      <c r="Y12301" s="176"/>
    </row>
    <row r="12302" spans="25:25">
      <c r="Y12302" s="176"/>
    </row>
    <row r="12303" spans="25:25">
      <c r="Y12303" s="176"/>
    </row>
    <row r="12304" spans="25:25">
      <c r="Y12304" s="176"/>
    </row>
    <row r="12305" spans="25:25">
      <c r="Y12305" s="176"/>
    </row>
    <row r="12306" spans="25:25">
      <c r="Y12306" s="176"/>
    </row>
    <row r="12307" spans="25:25">
      <c r="Y12307" s="176"/>
    </row>
    <row r="12308" spans="25:25">
      <c r="Y12308" s="176"/>
    </row>
    <row r="12309" spans="25:25">
      <c r="Y12309" s="176"/>
    </row>
    <row r="12310" spans="25:25">
      <c r="Y12310" s="176"/>
    </row>
    <row r="12311" spans="25:25">
      <c r="Y12311" s="176"/>
    </row>
    <row r="12312" spans="25:25">
      <c r="Y12312" s="176"/>
    </row>
    <row r="12313" spans="25:25">
      <c r="Y12313" s="176"/>
    </row>
    <row r="12314" spans="25:25">
      <c r="Y12314" s="176"/>
    </row>
    <row r="12315" spans="25:25">
      <c r="Y12315" s="176"/>
    </row>
    <row r="12316" spans="25:25">
      <c r="Y12316" s="176"/>
    </row>
    <row r="12317" spans="25:25">
      <c r="Y12317" s="176"/>
    </row>
    <row r="12318" spans="25:25">
      <c r="Y12318" s="176"/>
    </row>
    <row r="12319" spans="25:25">
      <c r="Y12319" s="176"/>
    </row>
    <row r="12320" spans="25:25">
      <c r="Y12320" s="176"/>
    </row>
    <row r="12321" spans="25:25">
      <c r="Y12321" s="176"/>
    </row>
    <row r="12322" spans="25:25">
      <c r="Y12322" s="176"/>
    </row>
    <row r="12323" spans="25:25">
      <c r="Y12323" s="176"/>
    </row>
    <row r="12324" spans="25:25">
      <c r="Y12324" s="176"/>
    </row>
    <row r="12325" spans="25:25">
      <c r="Y12325" s="176"/>
    </row>
    <row r="12326" spans="25:25">
      <c r="Y12326" s="176"/>
    </row>
    <row r="12327" spans="25:25">
      <c r="Y12327" s="176"/>
    </row>
    <row r="12328" spans="25:25">
      <c r="Y12328" s="176"/>
    </row>
    <row r="12329" spans="25:25">
      <c r="Y12329" s="176"/>
    </row>
    <row r="12330" spans="25:25">
      <c r="Y12330" s="176"/>
    </row>
    <row r="12331" spans="25:25">
      <c r="Y12331" s="176"/>
    </row>
    <row r="12332" spans="25:25">
      <c r="Y12332" s="176"/>
    </row>
    <row r="12333" spans="25:25">
      <c r="Y12333" s="176"/>
    </row>
    <row r="12334" spans="25:25">
      <c r="Y12334" s="176"/>
    </row>
    <row r="12335" spans="25:25">
      <c r="Y12335" s="176"/>
    </row>
    <row r="12336" spans="25:25">
      <c r="Y12336" s="176"/>
    </row>
    <row r="12337" spans="25:25">
      <c r="Y12337" s="176"/>
    </row>
    <row r="12338" spans="25:25">
      <c r="Y12338" s="176"/>
    </row>
    <row r="12339" spans="25:25">
      <c r="Y12339" s="176"/>
    </row>
    <row r="12340" spans="25:25">
      <c r="Y12340" s="176"/>
    </row>
    <row r="12341" spans="25:25">
      <c r="Y12341" s="176"/>
    </row>
    <row r="12342" spans="25:25">
      <c r="Y12342" s="176"/>
    </row>
    <row r="12343" spans="25:25">
      <c r="Y12343" s="176"/>
    </row>
    <row r="12344" spans="25:25">
      <c r="Y12344" s="176"/>
    </row>
    <row r="12345" spans="25:25">
      <c r="Y12345" s="176"/>
    </row>
    <row r="12346" spans="25:25">
      <c r="Y12346" s="176"/>
    </row>
    <row r="12347" spans="25:25">
      <c r="Y12347" s="176"/>
    </row>
    <row r="12348" spans="25:25">
      <c r="Y12348" s="176"/>
    </row>
    <row r="12349" spans="25:25">
      <c r="Y12349" s="176"/>
    </row>
    <row r="12350" spans="25:25">
      <c r="Y12350" s="176"/>
    </row>
    <row r="12351" spans="25:25">
      <c r="Y12351" s="176"/>
    </row>
    <row r="12352" spans="25:25">
      <c r="Y12352" s="176"/>
    </row>
    <row r="12353" spans="25:25">
      <c r="Y12353" s="176"/>
    </row>
    <row r="12354" spans="25:25">
      <c r="Y12354" s="176"/>
    </row>
    <row r="12355" spans="25:25">
      <c r="Y12355" s="176"/>
    </row>
    <row r="12356" spans="25:25">
      <c r="Y12356" s="176"/>
    </row>
    <row r="12357" spans="25:25">
      <c r="Y12357" s="176"/>
    </row>
    <row r="12358" spans="25:25">
      <c r="Y12358" s="176"/>
    </row>
    <row r="12359" spans="25:25">
      <c r="Y12359" s="176"/>
    </row>
    <row r="12360" spans="25:25">
      <c r="Y12360" s="176"/>
    </row>
    <row r="12361" spans="25:25">
      <c r="Y12361" s="176"/>
    </row>
    <row r="12362" spans="25:25">
      <c r="Y12362" s="176"/>
    </row>
    <row r="12363" spans="25:25">
      <c r="Y12363" s="176"/>
    </row>
    <row r="12364" spans="25:25">
      <c r="Y12364" s="176"/>
    </row>
    <row r="12365" spans="25:25">
      <c r="Y12365" s="176"/>
    </row>
    <row r="12366" spans="25:25">
      <c r="Y12366" s="176"/>
    </row>
    <row r="12367" spans="25:25">
      <c r="Y12367" s="176"/>
    </row>
    <row r="12368" spans="25:25">
      <c r="Y12368" s="176"/>
    </row>
    <row r="12369" spans="25:25">
      <c r="Y12369" s="176"/>
    </row>
    <row r="12370" spans="25:25">
      <c r="Y12370" s="176"/>
    </row>
    <row r="12371" spans="25:25">
      <c r="Y12371" s="176"/>
    </row>
    <row r="12372" spans="25:25">
      <c r="Y12372" s="176"/>
    </row>
    <row r="12373" spans="25:25">
      <c r="Y12373" s="176"/>
    </row>
    <row r="12374" spans="25:25">
      <c r="Y12374" s="176"/>
    </row>
    <row r="12375" spans="25:25">
      <c r="Y12375" s="176"/>
    </row>
    <row r="12376" spans="25:25">
      <c r="Y12376" s="176"/>
    </row>
    <row r="12377" spans="25:25">
      <c r="Y12377" s="176"/>
    </row>
    <row r="12378" spans="25:25">
      <c r="Y12378" s="176"/>
    </row>
    <row r="12379" spans="25:25">
      <c r="Y12379" s="176"/>
    </row>
    <row r="12380" spans="25:25">
      <c r="Y12380" s="176"/>
    </row>
    <row r="12381" spans="25:25">
      <c r="Y12381" s="176"/>
    </row>
    <row r="12382" spans="25:25">
      <c r="Y12382" s="176"/>
    </row>
    <row r="12383" spans="25:25">
      <c r="Y12383" s="176"/>
    </row>
    <row r="12384" spans="25:25">
      <c r="Y12384" s="176"/>
    </row>
    <row r="12385" spans="25:25">
      <c r="Y12385" s="176"/>
    </row>
    <row r="12386" spans="25:25">
      <c r="Y12386" s="176"/>
    </row>
    <row r="12387" spans="25:25">
      <c r="Y12387" s="176"/>
    </row>
    <row r="12388" spans="25:25">
      <c r="Y12388" s="176"/>
    </row>
    <row r="12389" spans="25:25">
      <c r="Y12389" s="176"/>
    </row>
    <row r="12390" spans="25:25">
      <c r="Y12390" s="176"/>
    </row>
    <row r="12391" spans="25:25">
      <c r="Y12391" s="176"/>
    </row>
    <row r="12392" spans="25:25">
      <c r="Y12392" s="176"/>
    </row>
    <row r="12393" spans="25:25">
      <c r="Y12393" s="176"/>
    </row>
    <row r="12394" spans="25:25">
      <c r="Y12394" s="176"/>
    </row>
    <row r="12395" spans="25:25">
      <c r="Y12395" s="176"/>
    </row>
    <row r="12396" spans="25:25">
      <c r="Y12396" s="176"/>
    </row>
    <row r="12397" spans="25:25">
      <c r="Y12397" s="176"/>
    </row>
    <row r="12398" spans="25:25">
      <c r="Y12398" s="176"/>
    </row>
    <row r="12399" spans="25:25">
      <c r="Y12399" s="176"/>
    </row>
    <row r="12400" spans="25:25">
      <c r="Y12400" s="176"/>
    </row>
    <row r="12401" spans="25:25">
      <c r="Y12401" s="176"/>
    </row>
    <row r="12402" spans="25:25">
      <c r="Y12402" s="176"/>
    </row>
    <row r="12403" spans="25:25">
      <c r="Y12403" s="176"/>
    </row>
    <row r="12404" spans="25:25">
      <c r="Y12404" s="176"/>
    </row>
    <row r="12405" spans="25:25">
      <c r="Y12405" s="176"/>
    </row>
    <row r="12406" spans="25:25">
      <c r="Y12406" s="176"/>
    </row>
    <row r="12407" spans="25:25">
      <c r="Y12407" s="176"/>
    </row>
    <row r="12408" spans="25:25">
      <c r="Y12408" s="176"/>
    </row>
    <row r="12409" spans="25:25">
      <c r="Y12409" s="176"/>
    </row>
    <row r="12410" spans="25:25">
      <c r="Y12410" s="176"/>
    </row>
    <row r="12411" spans="25:25">
      <c r="Y12411" s="176"/>
    </row>
    <row r="12412" spans="25:25">
      <c r="Y12412" s="176"/>
    </row>
    <row r="12413" spans="25:25">
      <c r="Y12413" s="176"/>
    </row>
    <row r="12414" spans="25:25">
      <c r="Y12414" s="176"/>
    </row>
    <row r="12415" spans="25:25">
      <c r="Y12415" s="176"/>
    </row>
    <row r="12416" spans="25:25">
      <c r="Y12416" s="176"/>
    </row>
    <row r="12417" spans="25:25">
      <c r="Y12417" s="176"/>
    </row>
    <row r="12418" spans="25:25">
      <c r="Y12418" s="176"/>
    </row>
    <row r="12419" spans="25:25">
      <c r="Y12419" s="176"/>
    </row>
    <row r="12420" spans="25:25">
      <c r="Y12420" s="176"/>
    </row>
    <row r="12421" spans="25:25">
      <c r="Y12421" s="176"/>
    </row>
    <row r="12422" spans="25:25">
      <c r="Y12422" s="176"/>
    </row>
    <row r="12423" spans="25:25">
      <c r="Y12423" s="176"/>
    </row>
    <row r="12424" spans="25:25">
      <c r="Y12424" s="176"/>
    </row>
    <row r="12425" spans="25:25">
      <c r="Y12425" s="176"/>
    </row>
    <row r="12426" spans="25:25">
      <c r="Y12426" s="176"/>
    </row>
    <row r="12427" spans="25:25">
      <c r="Y12427" s="176"/>
    </row>
    <row r="12428" spans="25:25">
      <c r="Y12428" s="176"/>
    </row>
    <row r="12429" spans="25:25">
      <c r="Y12429" s="176"/>
    </row>
    <row r="12430" spans="25:25">
      <c r="Y12430" s="176"/>
    </row>
    <row r="12431" spans="25:25">
      <c r="Y12431" s="176"/>
    </row>
    <row r="12432" spans="25:25">
      <c r="Y12432" s="176"/>
    </row>
    <row r="12433" spans="25:25">
      <c r="Y12433" s="176"/>
    </row>
    <row r="12434" spans="25:25">
      <c r="Y12434" s="176"/>
    </row>
    <row r="12435" spans="25:25">
      <c r="Y12435" s="176"/>
    </row>
    <row r="12436" spans="25:25">
      <c r="Y12436" s="176"/>
    </row>
    <row r="12437" spans="25:25">
      <c r="Y12437" s="176"/>
    </row>
    <row r="12438" spans="25:25">
      <c r="Y12438" s="176"/>
    </row>
    <row r="12439" spans="25:25">
      <c r="Y12439" s="176"/>
    </row>
    <row r="12440" spans="25:25">
      <c r="Y12440" s="176"/>
    </row>
    <row r="12441" spans="25:25">
      <c r="Y12441" s="176"/>
    </row>
    <row r="12442" spans="25:25">
      <c r="Y12442" s="176"/>
    </row>
    <row r="12443" spans="25:25">
      <c r="Y12443" s="176"/>
    </row>
    <row r="12444" spans="25:25">
      <c r="Y12444" s="176"/>
    </row>
    <row r="12445" spans="25:25">
      <c r="Y12445" s="176"/>
    </row>
    <row r="12446" spans="25:25">
      <c r="Y12446" s="176"/>
    </row>
    <row r="12447" spans="25:25">
      <c r="Y12447" s="176"/>
    </row>
    <row r="12448" spans="25:25">
      <c r="Y12448" s="176"/>
    </row>
    <row r="12449" spans="25:25">
      <c r="Y12449" s="176"/>
    </row>
    <row r="12450" spans="25:25">
      <c r="Y12450" s="176"/>
    </row>
    <row r="12451" spans="25:25">
      <c r="Y12451" s="176"/>
    </row>
    <row r="12452" spans="25:25">
      <c r="Y12452" s="176"/>
    </row>
    <row r="12453" spans="25:25">
      <c r="Y12453" s="176"/>
    </row>
    <row r="12454" spans="25:25">
      <c r="Y12454" s="176"/>
    </row>
    <row r="12455" spans="25:25">
      <c r="Y12455" s="176"/>
    </row>
    <row r="12456" spans="25:25">
      <c r="Y12456" s="176"/>
    </row>
    <row r="12457" spans="25:25">
      <c r="Y12457" s="176"/>
    </row>
    <row r="12458" spans="25:25">
      <c r="Y12458" s="176"/>
    </row>
    <row r="12459" spans="25:25">
      <c r="Y12459" s="176"/>
    </row>
    <row r="12460" spans="25:25">
      <c r="Y12460" s="176"/>
    </row>
    <row r="12461" spans="25:25">
      <c r="Y12461" s="176"/>
    </row>
    <row r="12462" spans="25:25">
      <c r="Y12462" s="176"/>
    </row>
    <row r="12463" spans="25:25">
      <c r="Y12463" s="176"/>
    </row>
    <row r="12464" spans="25:25">
      <c r="Y12464" s="176"/>
    </row>
    <row r="12465" spans="25:25">
      <c r="Y12465" s="176"/>
    </row>
    <row r="12466" spans="25:25">
      <c r="Y12466" s="176"/>
    </row>
    <row r="12467" spans="25:25">
      <c r="Y12467" s="176"/>
    </row>
    <row r="12468" spans="25:25">
      <c r="Y12468" s="176"/>
    </row>
    <row r="12469" spans="25:25">
      <c r="Y12469" s="176"/>
    </row>
    <row r="12470" spans="25:25">
      <c r="Y12470" s="176"/>
    </row>
    <row r="12471" spans="25:25">
      <c r="Y12471" s="176"/>
    </row>
    <row r="12472" spans="25:25">
      <c r="Y12472" s="176"/>
    </row>
    <row r="12473" spans="25:25">
      <c r="Y12473" s="176"/>
    </row>
    <row r="12474" spans="25:25">
      <c r="Y12474" s="176"/>
    </row>
    <row r="12475" spans="25:25">
      <c r="Y12475" s="176"/>
    </row>
    <row r="12476" spans="25:25">
      <c r="Y12476" s="176"/>
    </row>
    <row r="12477" spans="25:25">
      <c r="Y12477" s="176"/>
    </row>
    <row r="12478" spans="25:25">
      <c r="Y12478" s="176"/>
    </row>
    <row r="12479" spans="25:25">
      <c r="Y12479" s="176"/>
    </row>
    <row r="12480" spans="25:25">
      <c r="Y12480" s="176"/>
    </row>
    <row r="12481" spans="25:25">
      <c r="Y12481" s="176"/>
    </row>
    <row r="12482" spans="25:25">
      <c r="Y12482" s="176"/>
    </row>
    <row r="12483" spans="25:25">
      <c r="Y12483" s="176"/>
    </row>
    <row r="12484" spans="25:25">
      <c r="Y12484" s="176"/>
    </row>
    <row r="12485" spans="25:25">
      <c r="Y12485" s="176"/>
    </row>
    <row r="12486" spans="25:25">
      <c r="Y12486" s="176"/>
    </row>
    <row r="12487" spans="25:25">
      <c r="Y12487" s="176"/>
    </row>
    <row r="12488" spans="25:25">
      <c r="Y12488" s="176"/>
    </row>
    <row r="12489" spans="25:25">
      <c r="Y12489" s="176"/>
    </row>
    <row r="12490" spans="25:25">
      <c r="Y12490" s="176"/>
    </row>
    <row r="12491" spans="25:25">
      <c r="Y12491" s="176"/>
    </row>
    <row r="12492" spans="25:25">
      <c r="Y12492" s="176"/>
    </row>
    <row r="12493" spans="25:25">
      <c r="Y12493" s="176"/>
    </row>
    <row r="12494" spans="25:25">
      <c r="Y12494" s="176"/>
    </row>
    <row r="12495" spans="25:25">
      <c r="Y12495" s="176"/>
    </row>
    <row r="12496" spans="25:25">
      <c r="Y12496" s="176"/>
    </row>
    <row r="12497" spans="25:25">
      <c r="Y12497" s="176"/>
    </row>
    <row r="12498" spans="25:25">
      <c r="Y12498" s="176"/>
    </row>
    <row r="12499" spans="25:25">
      <c r="Y12499" s="176"/>
    </row>
    <row r="12500" spans="25:25">
      <c r="Y12500" s="176"/>
    </row>
    <row r="12501" spans="25:25">
      <c r="Y12501" s="176"/>
    </row>
    <row r="12502" spans="25:25">
      <c r="Y12502" s="176"/>
    </row>
    <row r="12503" spans="25:25">
      <c r="Y12503" s="176"/>
    </row>
    <row r="12504" spans="25:25">
      <c r="Y12504" s="176"/>
    </row>
    <row r="12505" spans="25:25">
      <c r="Y12505" s="176"/>
    </row>
    <row r="12506" spans="25:25">
      <c r="Y12506" s="176"/>
    </row>
    <row r="12507" spans="25:25">
      <c r="Y12507" s="176"/>
    </row>
    <row r="12508" spans="25:25">
      <c r="Y12508" s="176"/>
    </row>
    <row r="12509" spans="25:25">
      <c r="Y12509" s="176"/>
    </row>
    <row r="12510" spans="25:25">
      <c r="Y12510" s="176"/>
    </row>
    <row r="12511" spans="25:25">
      <c r="Y12511" s="176"/>
    </row>
    <row r="12512" spans="25:25">
      <c r="Y12512" s="176"/>
    </row>
    <row r="12513" spans="25:25">
      <c r="Y12513" s="176"/>
    </row>
    <row r="12514" spans="25:25">
      <c r="Y12514" s="176"/>
    </row>
    <row r="12515" spans="25:25">
      <c r="Y12515" s="176"/>
    </row>
    <row r="12516" spans="25:25">
      <c r="Y12516" s="176"/>
    </row>
    <row r="12517" spans="25:25">
      <c r="Y12517" s="176"/>
    </row>
    <row r="12518" spans="25:25">
      <c r="Y12518" s="176"/>
    </row>
    <row r="12519" spans="25:25">
      <c r="Y12519" s="176"/>
    </row>
    <row r="12520" spans="25:25">
      <c r="Y12520" s="176"/>
    </row>
    <row r="12521" spans="25:25">
      <c r="Y12521" s="176"/>
    </row>
    <row r="12522" spans="25:25">
      <c r="Y12522" s="176"/>
    </row>
    <row r="12523" spans="25:25">
      <c r="Y12523" s="176"/>
    </row>
    <row r="12524" spans="25:25">
      <c r="Y12524" s="176"/>
    </row>
    <row r="12525" spans="25:25">
      <c r="Y12525" s="176"/>
    </row>
    <row r="12526" spans="25:25">
      <c r="Y12526" s="176"/>
    </row>
    <row r="12527" spans="25:25">
      <c r="Y12527" s="176"/>
    </row>
    <row r="12528" spans="25:25">
      <c r="Y12528" s="176"/>
    </row>
    <row r="12529" spans="25:25">
      <c r="Y12529" s="176"/>
    </row>
    <row r="12530" spans="25:25">
      <c r="Y12530" s="176"/>
    </row>
    <row r="12531" spans="25:25">
      <c r="Y12531" s="176"/>
    </row>
    <row r="12532" spans="25:25">
      <c r="Y12532" s="176"/>
    </row>
    <row r="12533" spans="25:25">
      <c r="Y12533" s="176"/>
    </row>
    <row r="12534" spans="25:25">
      <c r="Y12534" s="176"/>
    </row>
    <row r="12535" spans="25:25">
      <c r="Y12535" s="176"/>
    </row>
    <row r="12536" spans="25:25">
      <c r="Y12536" s="176"/>
    </row>
    <row r="12537" spans="25:25">
      <c r="Y12537" s="176"/>
    </row>
    <row r="12538" spans="25:25">
      <c r="Y12538" s="176"/>
    </row>
    <row r="12539" spans="25:25">
      <c r="Y12539" s="176"/>
    </row>
    <row r="12540" spans="25:25">
      <c r="Y12540" s="176"/>
    </row>
    <row r="12541" spans="25:25">
      <c r="Y12541" s="176"/>
    </row>
    <row r="12542" spans="25:25">
      <c r="Y12542" s="176"/>
    </row>
    <row r="12543" spans="25:25">
      <c r="Y12543" s="176"/>
    </row>
    <row r="12544" spans="25:25">
      <c r="Y12544" s="176"/>
    </row>
    <row r="12545" spans="25:25">
      <c r="Y12545" s="176"/>
    </row>
    <row r="12546" spans="25:25">
      <c r="Y12546" s="176"/>
    </row>
    <row r="12547" spans="25:25">
      <c r="Y12547" s="176"/>
    </row>
    <row r="12548" spans="25:25">
      <c r="Y12548" s="176"/>
    </row>
    <row r="12549" spans="25:25">
      <c r="Y12549" s="176"/>
    </row>
    <row r="12550" spans="25:25">
      <c r="Y12550" s="176"/>
    </row>
    <row r="12551" spans="25:25">
      <c r="Y12551" s="176"/>
    </row>
    <row r="12552" spans="25:25">
      <c r="Y12552" s="176"/>
    </row>
    <row r="12553" spans="25:25">
      <c r="Y12553" s="176"/>
    </row>
    <row r="12554" spans="25:25">
      <c r="Y12554" s="176"/>
    </row>
    <row r="12555" spans="25:25">
      <c r="Y12555" s="176"/>
    </row>
    <row r="12556" spans="25:25">
      <c r="Y12556" s="176"/>
    </row>
    <row r="12557" spans="25:25">
      <c r="Y12557" s="176"/>
    </row>
    <row r="12558" spans="25:25">
      <c r="Y12558" s="176"/>
    </row>
    <row r="12559" spans="25:25">
      <c r="Y12559" s="176"/>
    </row>
    <row r="12560" spans="25:25">
      <c r="Y12560" s="176"/>
    </row>
    <row r="12561" spans="25:25">
      <c r="Y12561" s="176"/>
    </row>
    <row r="12562" spans="25:25">
      <c r="Y12562" s="176"/>
    </row>
    <row r="12563" spans="25:25">
      <c r="Y12563" s="176"/>
    </row>
    <row r="12564" spans="25:25">
      <c r="Y12564" s="176"/>
    </row>
    <row r="12565" spans="25:25">
      <c r="Y12565" s="176"/>
    </row>
    <row r="12566" spans="25:25">
      <c r="Y12566" s="176"/>
    </row>
    <row r="12567" spans="25:25">
      <c r="Y12567" s="176"/>
    </row>
    <row r="12568" spans="25:25">
      <c r="Y12568" s="176"/>
    </row>
    <row r="12569" spans="25:25">
      <c r="Y12569" s="176"/>
    </row>
    <row r="12570" spans="25:25">
      <c r="Y12570" s="176"/>
    </row>
    <row r="12571" spans="25:25">
      <c r="Y12571" s="176"/>
    </row>
    <row r="12572" spans="25:25">
      <c r="Y12572" s="176"/>
    </row>
    <row r="12573" spans="25:25">
      <c r="Y12573" s="176"/>
    </row>
    <row r="12574" spans="25:25">
      <c r="Y12574" s="176"/>
    </row>
    <row r="12575" spans="25:25">
      <c r="Y12575" s="176"/>
    </row>
    <row r="12576" spans="25:25">
      <c r="Y12576" s="176"/>
    </row>
    <row r="12577" spans="25:25">
      <c r="Y12577" s="176"/>
    </row>
    <row r="12578" spans="25:25">
      <c r="Y12578" s="176"/>
    </row>
    <row r="12579" spans="25:25">
      <c r="Y12579" s="176"/>
    </row>
    <row r="12580" spans="25:25">
      <c r="Y12580" s="176"/>
    </row>
    <row r="12581" spans="25:25">
      <c r="Y12581" s="176"/>
    </row>
    <row r="12582" spans="25:25">
      <c r="Y12582" s="176"/>
    </row>
    <row r="12583" spans="25:25">
      <c r="Y12583" s="176"/>
    </row>
    <row r="12584" spans="25:25">
      <c r="Y12584" s="176"/>
    </row>
    <row r="12585" spans="25:25">
      <c r="Y12585" s="176"/>
    </row>
    <row r="12586" spans="25:25">
      <c r="Y12586" s="176"/>
    </row>
    <row r="12587" spans="25:25">
      <c r="Y12587" s="176"/>
    </row>
    <row r="12588" spans="25:25">
      <c r="Y12588" s="176"/>
    </row>
    <row r="12589" spans="25:25">
      <c r="Y12589" s="176"/>
    </row>
    <row r="12590" spans="25:25">
      <c r="Y12590" s="176"/>
    </row>
    <row r="12591" spans="25:25">
      <c r="Y12591" s="176"/>
    </row>
    <row r="12592" spans="25:25">
      <c r="Y12592" s="176"/>
    </row>
    <row r="12593" spans="25:25">
      <c r="Y12593" s="176"/>
    </row>
    <row r="12594" spans="25:25">
      <c r="Y12594" s="176"/>
    </row>
    <row r="12595" spans="25:25">
      <c r="Y12595" s="176"/>
    </row>
    <row r="12596" spans="25:25">
      <c r="Y12596" s="176"/>
    </row>
    <row r="12597" spans="25:25">
      <c r="Y12597" s="176"/>
    </row>
    <row r="12598" spans="25:25">
      <c r="Y12598" s="176"/>
    </row>
    <row r="12599" spans="25:25">
      <c r="Y12599" s="176"/>
    </row>
    <row r="12600" spans="25:25">
      <c r="Y12600" s="176"/>
    </row>
    <row r="12601" spans="25:25">
      <c r="Y12601" s="176"/>
    </row>
    <row r="12602" spans="25:25">
      <c r="Y12602" s="176"/>
    </row>
    <row r="12603" spans="25:25">
      <c r="Y12603" s="176"/>
    </row>
    <row r="12604" spans="25:25">
      <c r="Y12604" s="176"/>
    </row>
    <row r="12605" spans="25:25">
      <c r="Y12605" s="176"/>
    </row>
    <row r="12606" spans="25:25">
      <c r="Y12606" s="176"/>
    </row>
    <row r="12607" spans="25:25">
      <c r="Y12607" s="176"/>
    </row>
    <row r="12608" spans="25:25">
      <c r="Y12608" s="176"/>
    </row>
    <row r="12609" spans="25:25">
      <c r="Y12609" s="176"/>
    </row>
    <row r="12610" spans="25:25">
      <c r="Y12610" s="176"/>
    </row>
    <row r="12611" spans="25:25">
      <c r="Y12611" s="176"/>
    </row>
    <row r="12612" spans="25:25">
      <c r="Y12612" s="176"/>
    </row>
    <row r="12613" spans="25:25">
      <c r="Y12613" s="176"/>
    </row>
    <row r="12614" spans="25:25">
      <c r="Y12614" s="176"/>
    </row>
    <row r="12615" spans="25:25">
      <c r="Y12615" s="176"/>
    </row>
    <row r="12616" spans="25:25">
      <c r="Y12616" s="176"/>
    </row>
    <row r="12617" spans="25:25">
      <c r="Y12617" s="176"/>
    </row>
    <row r="12618" spans="25:25">
      <c r="Y12618" s="176"/>
    </row>
    <row r="12619" spans="25:25">
      <c r="Y12619" s="176"/>
    </row>
    <row r="12620" spans="25:25">
      <c r="Y12620" s="176"/>
    </row>
    <row r="12621" spans="25:25">
      <c r="Y12621" s="176"/>
    </row>
    <row r="12622" spans="25:25">
      <c r="Y12622" s="176"/>
    </row>
    <row r="12623" spans="25:25">
      <c r="Y12623" s="176"/>
    </row>
    <row r="12624" spans="25:25">
      <c r="Y12624" s="176"/>
    </row>
    <row r="12625" spans="25:25">
      <c r="Y12625" s="176"/>
    </row>
    <row r="12626" spans="25:25">
      <c r="Y12626" s="176"/>
    </row>
    <row r="12627" spans="25:25">
      <c r="Y12627" s="176"/>
    </row>
    <row r="12628" spans="25:25">
      <c r="Y12628" s="176"/>
    </row>
    <row r="12629" spans="25:25">
      <c r="Y12629" s="176"/>
    </row>
    <row r="12630" spans="25:25">
      <c r="Y12630" s="176"/>
    </row>
    <row r="12631" spans="25:25">
      <c r="Y12631" s="176"/>
    </row>
    <row r="12632" spans="25:25">
      <c r="Y12632" s="176"/>
    </row>
    <row r="12633" spans="25:25">
      <c r="Y12633" s="176"/>
    </row>
    <row r="12634" spans="25:25">
      <c r="Y12634" s="176"/>
    </row>
    <row r="12635" spans="25:25">
      <c r="Y12635" s="176"/>
    </row>
    <row r="12636" spans="25:25">
      <c r="Y12636" s="176"/>
    </row>
    <row r="12637" spans="25:25">
      <c r="Y12637" s="176"/>
    </row>
    <row r="12638" spans="25:25">
      <c r="Y12638" s="176"/>
    </row>
    <row r="12639" spans="25:25">
      <c r="Y12639" s="176"/>
    </row>
    <row r="12640" spans="25:25">
      <c r="Y12640" s="176"/>
    </row>
    <row r="12641" spans="25:25">
      <c r="Y12641" s="176"/>
    </row>
    <row r="12642" spans="25:25">
      <c r="Y12642" s="176"/>
    </row>
    <row r="12643" spans="25:25">
      <c r="Y12643" s="176"/>
    </row>
    <row r="12644" spans="25:25">
      <c r="Y12644" s="176"/>
    </row>
    <row r="12645" spans="25:25">
      <c r="Y12645" s="176"/>
    </row>
    <row r="12646" spans="25:25">
      <c r="Y12646" s="176"/>
    </row>
    <row r="12647" spans="25:25">
      <c r="Y12647" s="176"/>
    </row>
    <row r="12648" spans="25:25">
      <c r="Y12648" s="176"/>
    </row>
    <row r="12649" spans="25:25">
      <c r="Y12649" s="176"/>
    </row>
    <row r="12650" spans="25:25">
      <c r="Y12650" s="176"/>
    </row>
    <row r="12651" spans="25:25">
      <c r="Y12651" s="176"/>
    </row>
    <row r="12652" spans="25:25">
      <c r="Y12652" s="176"/>
    </row>
    <row r="12653" spans="25:25">
      <c r="Y12653" s="176"/>
    </row>
    <row r="12654" spans="25:25">
      <c r="Y12654" s="176"/>
    </row>
    <row r="12655" spans="25:25">
      <c r="Y12655" s="176"/>
    </row>
    <row r="12656" spans="25:25">
      <c r="Y12656" s="176"/>
    </row>
    <row r="12657" spans="25:25">
      <c r="Y12657" s="176"/>
    </row>
    <row r="12658" spans="25:25">
      <c r="Y12658" s="176"/>
    </row>
    <row r="12659" spans="25:25">
      <c r="Y12659" s="176"/>
    </row>
    <row r="12660" spans="25:25">
      <c r="Y12660" s="176"/>
    </row>
    <row r="12661" spans="25:25">
      <c r="Y12661" s="176"/>
    </row>
    <row r="12662" spans="25:25">
      <c r="Y12662" s="176"/>
    </row>
    <row r="12663" spans="25:25">
      <c r="Y12663" s="176"/>
    </row>
    <row r="12664" spans="25:25">
      <c r="Y12664" s="176"/>
    </row>
    <row r="12665" spans="25:25">
      <c r="Y12665" s="176"/>
    </row>
    <row r="12666" spans="25:25">
      <c r="Y12666" s="176"/>
    </row>
    <row r="12667" spans="25:25">
      <c r="Y12667" s="176"/>
    </row>
    <row r="12668" spans="25:25">
      <c r="Y12668" s="176"/>
    </row>
    <row r="12669" spans="25:25">
      <c r="Y12669" s="176"/>
    </row>
    <row r="12670" spans="25:25">
      <c r="Y12670" s="176"/>
    </row>
    <row r="12671" spans="25:25">
      <c r="Y12671" s="176"/>
    </row>
    <row r="12672" spans="25:25">
      <c r="Y12672" s="176"/>
    </row>
    <row r="12673" spans="25:25">
      <c r="Y12673" s="176"/>
    </row>
    <row r="12674" spans="25:25">
      <c r="Y12674" s="176"/>
    </row>
    <row r="12675" spans="25:25">
      <c r="Y12675" s="176"/>
    </row>
    <row r="12676" spans="25:25">
      <c r="Y12676" s="176"/>
    </row>
    <row r="12677" spans="25:25">
      <c r="Y12677" s="176"/>
    </row>
    <row r="12678" spans="25:25">
      <c r="Y12678" s="176"/>
    </row>
    <row r="12679" spans="25:25">
      <c r="Y12679" s="176"/>
    </row>
    <row r="12680" spans="25:25">
      <c r="Y12680" s="176"/>
    </row>
    <row r="12681" spans="25:25">
      <c r="Y12681" s="176"/>
    </row>
    <row r="12682" spans="25:25">
      <c r="Y12682" s="176"/>
    </row>
    <row r="12683" spans="25:25">
      <c r="Y12683" s="176"/>
    </row>
    <row r="12684" spans="25:25">
      <c r="Y12684" s="176"/>
    </row>
    <row r="12685" spans="25:25">
      <c r="Y12685" s="176"/>
    </row>
    <row r="12686" spans="25:25">
      <c r="Y12686" s="176"/>
    </row>
    <row r="12687" spans="25:25">
      <c r="Y12687" s="176"/>
    </row>
    <row r="12688" spans="25:25">
      <c r="Y12688" s="176"/>
    </row>
    <row r="12689" spans="25:25">
      <c r="Y12689" s="176"/>
    </row>
    <row r="12690" spans="25:25">
      <c r="Y12690" s="176"/>
    </row>
    <row r="12691" spans="25:25">
      <c r="Y12691" s="176"/>
    </row>
    <row r="12692" spans="25:25">
      <c r="Y12692" s="176"/>
    </row>
    <row r="12693" spans="25:25">
      <c r="Y12693" s="176"/>
    </row>
    <row r="12694" spans="25:25">
      <c r="Y12694" s="176"/>
    </row>
    <row r="12695" spans="25:25">
      <c r="Y12695" s="176"/>
    </row>
    <row r="12696" spans="25:25">
      <c r="Y12696" s="176"/>
    </row>
    <row r="12697" spans="25:25">
      <c r="Y12697" s="176"/>
    </row>
    <row r="12698" spans="25:25">
      <c r="Y12698" s="176"/>
    </row>
    <row r="12699" spans="25:25">
      <c r="Y12699" s="176"/>
    </row>
    <row r="12700" spans="25:25">
      <c r="Y12700" s="176"/>
    </row>
    <row r="12701" spans="25:25">
      <c r="Y12701" s="176"/>
    </row>
    <row r="12702" spans="25:25">
      <c r="Y12702" s="176"/>
    </row>
    <row r="12703" spans="25:25">
      <c r="Y12703" s="176"/>
    </row>
    <row r="12704" spans="25:25">
      <c r="Y12704" s="176"/>
    </row>
    <row r="12705" spans="25:25">
      <c r="Y12705" s="176"/>
    </row>
    <row r="12706" spans="25:25">
      <c r="Y12706" s="176"/>
    </row>
    <row r="12707" spans="25:25">
      <c r="Y12707" s="176"/>
    </row>
    <row r="12708" spans="25:25">
      <c r="Y12708" s="176"/>
    </row>
    <row r="12709" spans="25:25">
      <c r="Y12709" s="176"/>
    </row>
    <row r="12710" spans="25:25">
      <c r="Y12710" s="176"/>
    </row>
    <row r="12711" spans="25:25">
      <c r="Y12711" s="176"/>
    </row>
    <row r="12712" spans="25:25">
      <c r="Y12712" s="176"/>
    </row>
    <row r="12713" spans="25:25">
      <c r="Y12713" s="176"/>
    </row>
    <row r="12714" spans="25:25">
      <c r="Y12714" s="176"/>
    </row>
    <row r="12715" spans="25:25">
      <c r="Y12715" s="176"/>
    </row>
    <row r="12716" spans="25:25">
      <c r="Y12716" s="176"/>
    </row>
    <row r="12717" spans="25:25">
      <c r="Y12717" s="176"/>
    </row>
    <row r="12718" spans="25:25">
      <c r="Y12718" s="176"/>
    </row>
    <row r="12719" spans="25:25">
      <c r="Y12719" s="176"/>
    </row>
    <row r="12720" spans="25:25">
      <c r="Y12720" s="176"/>
    </row>
    <row r="12721" spans="25:25">
      <c r="Y12721" s="176"/>
    </row>
    <row r="12722" spans="25:25">
      <c r="Y12722" s="176"/>
    </row>
    <row r="12723" spans="25:25">
      <c r="Y12723" s="176"/>
    </row>
    <row r="12724" spans="25:25">
      <c r="Y12724" s="176"/>
    </row>
    <row r="12725" spans="25:25">
      <c r="Y12725" s="176"/>
    </row>
    <row r="12726" spans="25:25">
      <c r="Y12726" s="176"/>
    </row>
    <row r="12727" spans="25:25">
      <c r="Y12727" s="176"/>
    </row>
    <row r="12728" spans="25:25">
      <c r="Y12728" s="176"/>
    </row>
    <row r="12729" spans="25:25">
      <c r="Y12729" s="176"/>
    </row>
    <row r="12730" spans="25:25">
      <c r="Y12730" s="176"/>
    </row>
    <row r="12731" spans="25:25">
      <c r="Y12731" s="176"/>
    </row>
    <row r="12732" spans="25:25">
      <c r="Y12732" s="176"/>
    </row>
    <row r="12733" spans="25:25">
      <c r="Y12733" s="176"/>
    </row>
    <row r="12734" spans="25:25">
      <c r="Y12734" s="176"/>
    </row>
    <row r="12735" spans="25:25">
      <c r="Y12735" s="176"/>
    </row>
    <row r="12736" spans="25:25">
      <c r="Y12736" s="176"/>
    </row>
    <row r="12737" spans="25:25">
      <c r="Y12737" s="176"/>
    </row>
    <row r="12738" spans="25:25">
      <c r="Y12738" s="176"/>
    </row>
    <row r="12739" spans="25:25">
      <c r="Y12739" s="176"/>
    </row>
    <row r="12740" spans="25:25">
      <c r="Y12740" s="176"/>
    </row>
    <row r="12741" spans="25:25">
      <c r="Y12741" s="176"/>
    </row>
    <row r="12742" spans="25:25">
      <c r="Y12742" s="176"/>
    </row>
    <row r="12743" spans="25:25">
      <c r="Y12743" s="176"/>
    </row>
    <row r="12744" spans="25:25">
      <c r="Y12744" s="176"/>
    </row>
    <row r="12745" spans="25:25">
      <c r="Y12745" s="176"/>
    </row>
    <row r="12746" spans="25:25">
      <c r="Y12746" s="176"/>
    </row>
    <row r="12747" spans="25:25">
      <c r="Y12747" s="176"/>
    </row>
    <row r="12748" spans="25:25">
      <c r="Y12748" s="176"/>
    </row>
    <row r="12749" spans="25:25">
      <c r="Y12749" s="176"/>
    </row>
    <row r="12750" spans="25:25">
      <c r="Y12750" s="176"/>
    </row>
    <row r="12751" spans="25:25">
      <c r="Y12751" s="176"/>
    </row>
    <row r="12752" spans="25:25">
      <c r="Y12752" s="176"/>
    </row>
    <row r="12753" spans="25:25">
      <c r="Y12753" s="176"/>
    </row>
    <row r="12754" spans="25:25">
      <c r="Y12754" s="176"/>
    </row>
    <row r="12755" spans="25:25">
      <c r="Y12755" s="176"/>
    </row>
    <row r="12756" spans="25:25">
      <c r="Y12756" s="176"/>
    </row>
    <row r="12757" spans="25:25">
      <c r="Y12757" s="176"/>
    </row>
    <row r="12758" spans="25:25">
      <c r="Y12758" s="176"/>
    </row>
    <row r="12759" spans="25:25">
      <c r="Y12759" s="176"/>
    </row>
    <row r="12760" spans="25:25">
      <c r="Y12760" s="176"/>
    </row>
    <row r="12761" spans="25:25">
      <c r="Y12761" s="176"/>
    </row>
    <row r="12762" spans="25:25">
      <c r="Y12762" s="176"/>
    </row>
    <row r="12763" spans="25:25">
      <c r="Y12763" s="176"/>
    </row>
    <row r="12764" spans="25:25">
      <c r="Y12764" s="176"/>
    </row>
    <row r="12765" spans="25:25">
      <c r="Y12765" s="176"/>
    </row>
    <row r="12766" spans="25:25">
      <c r="Y12766" s="176"/>
    </row>
    <row r="12767" spans="25:25">
      <c r="Y12767" s="176"/>
    </row>
    <row r="12768" spans="25:25">
      <c r="Y12768" s="176"/>
    </row>
    <row r="12769" spans="25:25">
      <c r="Y12769" s="176"/>
    </row>
    <row r="12770" spans="25:25">
      <c r="Y12770" s="176"/>
    </row>
    <row r="12771" spans="25:25">
      <c r="Y12771" s="176"/>
    </row>
    <row r="12772" spans="25:25">
      <c r="Y12772" s="176"/>
    </row>
    <row r="12773" spans="25:25">
      <c r="Y12773" s="176"/>
    </row>
    <row r="12774" spans="25:25">
      <c r="Y12774" s="176"/>
    </row>
    <row r="12775" spans="25:25">
      <c r="Y12775" s="176"/>
    </row>
    <row r="12776" spans="25:25">
      <c r="Y12776" s="176"/>
    </row>
    <row r="12777" spans="25:25">
      <c r="Y12777" s="176"/>
    </row>
    <row r="12778" spans="25:25">
      <c r="Y12778" s="176"/>
    </row>
    <row r="12779" spans="25:25">
      <c r="Y12779" s="176"/>
    </row>
    <row r="12780" spans="25:25">
      <c r="Y12780" s="176"/>
    </row>
    <row r="12781" spans="25:25">
      <c r="Y12781" s="176"/>
    </row>
    <row r="12782" spans="25:25">
      <c r="Y12782" s="176"/>
    </row>
    <row r="12783" spans="25:25">
      <c r="Y12783" s="176"/>
    </row>
    <row r="12784" spans="25:25">
      <c r="Y12784" s="176"/>
    </row>
    <row r="12785" spans="25:25">
      <c r="Y12785" s="176"/>
    </row>
    <row r="12786" spans="25:25">
      <c r="Y12786" s="176"/>
    </row>
    <row r="12787" spans="25:25">
      <c r="Y12787" s="176"/>
    </row>
    <row r="12788" spans="25:25">
      <c r="Y12788" s="176"/>
    </row>
    <row r="12789" spans="25:25">
      <c r="Y12789" s="176"/>
    </row>
    <row r="12790" spans="25:25">
      <c r="Y12790" s="176"/>
    </row>
    <row r="12791" spans="25:25">
      <c r="Y12791" s="176"/>
    </row>
    <row r="12792" spans="25:25">
      <c r="Y12792" s="176"/>
    </row>
    <row r="12793" spans="25:25">
      <c r="Y12793" s="176"/>
    </row>
    <row r="12794" spans="25:25">
      <c r="Y12794" s="176"/>
    </row>
    <row r="12795" spans="25:25">
      <c r="Y12795" s="176"/>
    </row>
    <row r="12796" spans="25:25">
      <c r="Y12796" s="176"/>
    </row>
    <row r="12797" spans="25:25">
      <c r="Y12797" s="176"/>
    </row>
    <row r="12798" spans="25:25">
      <c r="Y12798" s="176"/>
    </row>
    <row r="12799" spans="25:25">
      <c r="Y12799" s="176"/>
    </row>
    <row r="12800" spans="25:25">
      <c r="Y12800" s="176"/>
    </row>
    <row r="12801" spans="25:25">
      <c r="Y12801" s="176"/>
    </row>
    <row r="12802" spans="25:25">
      <c r="Y12802" s="176"/>
    </row>
    <row r="12803" spans="25:25">
      <c r="Y12803" s="176"/>
    </row>
    <row r="12804" spans="25:25">
      <c r="Y12804" s="176"/>
    </row>
    <row r="12805" spans="25:25">
      <c r="Y12805" s="176"/>
    </row>
    <row r="12806" spans="25:25">
      <c r="Y12806" s="176"/>
    </row>
    <row r="12807" spans="25:25">
      <c r="Y12807" s="176"/>
    </row>
    <row r="12808" spans="25:25">
      <c r="Y12808" s="176"/>
    </row>
    <row r="12809" spans="25:25">
      <c r="Y12809" s="176"/>
    </row>
    <row r="12810" spans="25:25">
      <c r="Y12810" s="176"/>
    </row>
    <row r="12811" spans="25:25">
      <c r="Y12811" s="176"/>
    </row>
    <row r="12812" spans="25:25">
      <c r="Y12812" s="176"/>
    </row>
    <row r="12813" spans="25:25">
      <c r="Y12813" s="176"/>
    </row>
    <row r="12814" spans="25:25">
      <c r="Y12814" s="176"/>
    </row>
    <row r="12815" spans="25:25">
      <c r="Y12815" s="176"/>
    </row>
    <row r="12816" spans="25:25">
      <c r="Y12816" s="176"/>
    </row>
    <row r="12817" spans="25:25">
      <c r="Y12817" s="176"/>
    </row>
    <row r="12818" spans="25:25">
      <c r="Y12818" s="176"/>
    </row>
    <row r="12819" spans="25:25">
      <c r="Y12819" s="176"/>
    </row>
    <row r="12820" spans="25:25">
      <c r="Y12820" s="176"/>
    </row>
    <row r="12821" spans="25:25">
      <c r="Y12821" s="176"/>
    </row>
    <row r="12822" spans="25:25">
      <c r="Y12822" s="176"/>
    </row>
    <row r="12823" spans="25:25">
      <c r="Y12823" s="176"/>
    </row>
    <row r="12824" spans="25:25">
      <c r="Y12824" s="176"/>
    </row>
    <row r="12825" spans="25:25">
      <c r="Y12825" s="176"/>
    </row>
    <row r="12826" spans="25:25">
      <c r="Y12826" s="176"/>
    </row>
    <row r="12827" spans="25:25">
      <c r="Y12827" s="176"/>
    </row>
    <row r="12828" spans="25:25">
      <c r="Y12828" s="176"/>
    </row>
    <row r="12829" spans="25:25">
      <c r="Y12829" s="176"/>
    </row>
    <row r="12830" spans="25:25">
      <c r="Y12830" s="176"/>
    </row>
    <row r="12831" spans="25:25">
      <c r="Y12831" s="176"/>
    </row>
    <row r="12832" spans="25:25">
      <c r="Y12832" s="176"/>
    </row>
    <row r="12833" spans="25:25">
      <c r="Y12833" s="176"/>
    </row>
    <row r="12834" spans="25:25">
      <c r="Y12834" s="176"/>
    </row>
    <row r="12835" spans="25:25">
      <c r="Y12835" s="176"/>
    </row>
    <row r="12836" spans="25:25">
      <c r="Y12836" s="176"/>
    </row>
    <row r="12837" spans="25:25">
      <c r="Y12837" s="176"/>
    </row>
    <row r="12838" spans="25:25">
      <c r="Y12838" s="176"/>
    </row>
    <row r="12839" spans="25:25">
      <c r="Y12839" s="176"/>
    </row>
    <row r="12840" spans="25:25">
      <c r="Y12840" s="176"/>
    </row>
    <row r="12841" spans="25:25">
      <c r="Y12841" s="176"/>
    </row>
    <row r="12842" spans="25:25">
      <c r="Y12842" s="176"/>
    </row>
    <row r="12843" spans="25:25">
      <c r="Y12843" s="176"/>
    </row>
    <row r="12844" spans="25:25">
      <c r="Y12844" s="176"/>
    </row>
    <row r="12845" spans="25:25">
      <c r="Y12845" s="176"/>
    </row>
    <row r="12846" spans="25:25">
      <c r="Y12846" s="176"/>
    </row>
    <row r="12847" spans="25:25">
      <c r="Y12847" s="176"/>
    </row>
    <row r="12848" spans="25:25">
      <c r="Y12848" s="176"/>
    </row>
    <row r="12849" spans="25:25">
      <c r="Y12849" s="176"/>
    </row>
    <row r="12850" spans="25:25">
      <c r="Y12850" s="176"/>
    </row>
    <row r="12851" spans="25:25">
      <c r="Y12851" s="176"/>
    </row>
    <row r="12852" spans="25:25">
      <c r="Y12852" s="176"/>
    </row>
    <row r="12853" spans="25:25">
      <c r="Y12853" s="176"/>
    </row>
    <row r="12854" spans="25:25">
      <c r="Y12854" s="176"/>
    </row>
    <row r="12855" spans="25:25">
      <c r="Y12855" s="176"/>
    </row>
    <row r="12856" spans="25:25">
      <c r="Y12856" s="176"/>
    </row>
    <row r="12857" spans="25:25">
      <c r="Y12857" s="176"/>
    </row>
    <row r="12858" spans="25:25">
      <c r="Y12858" s="176"/>
    </row>
    <row r="12859" spans="25:25">
      <c r="Y12859" s="176"/>
    </row>
    <row r="12860" spans="25:25">
      <c r="Y12860" s="176"/>
    </row>
    <row r="12861" spans="25:25">
      <c r="Y12861" s="176"/>
    </row>
    <row r="12862" spans="25:25">
      <c r="Y12862" s="176"/>
    </row>
    <row r="12863" spans="25:25">
      <c r="Y12863" s="176"/>
    </row>
    <row r="12864" spans="25:25">
      <c r="Y12864" s="176"/>
    </row>
    <row r="12865" spans="25:25">
      <c r="Y12865" s="176"/>
    </row>
    <row r="12866" spans="25:25">
      <c r="Y12866" s="176"/>
    </row>
    <row r="12867" spans="25:25">
      <c r="Y12867" s="176"/>
    </row>
    <row r="12868" spans="25:25">
      <c r="Y12868" s="176"/>
    </row>
    <row r="12869" spans="25:25">
      <c r="Y12869" s="176"/>
    </row>
    <row r="12870" spans="25:25">
      <c r="Y12870" s="176"/>
    </row>
    <row r="12871" spans="25:25">
      <c r="Y12871" s="176"/>
    </row>
    <row r="12872" spans="25:25">
      <c r="Y12872" s="176"/>
    </row>
    <row r="12873" spans="25:25">
      <c r="Y12873" s="176"/>
    </row>
    <row r="12874" spans="25:25">
      <c r="Y12874" s="176"/>
    </row>
    <row r="12875" spans="25:25">
      <c r="Y12875" s="176"/>
    </row>
    <row r="12876" spans="25:25">
      <c r="Y12876" s="176"/>
    </row>
    <row r="12877" spans="25:25">
      <c r="Y12877" s="176"/>
    </row>
    <row r="12878" spans="25:25">
      <c r="Y12878" s="176"/>
    </row>
    <row r="12879" spans="25:25">
      <c r="Y12879" s="176"/>
    </row>
    <row r="12880" spans="25:25">
      <c r="Y12880" s="176"/>
    </row>
    <row r="12881" spans="25:25">
      <c r="Y12881" s="176"/>
    </row>
    <row r="12882" spans="25:25">
      <c r="Y12882" s="176"/>
    </row>
    <row r="12883" spans="25:25">
      <c r="Y12883" s="176"/>
    </row>
    <row r="12884" spans="25:25">
      <c r="Y12884" s="176"/>
    </row>
    <row r="12885" spans="25:25">
      <c r="Y12885" s="176"/>
    </row>
    <row r="12886" spans="25:25">
      <c r="Y12886" s="176"/>
    </row>
    <row r="12887" spans="25:25">
      <c r="Y12887" s="176"/>
    </row>
    <row r="12888" spans="25:25">
      <c r="Y12888" s="176"/>
    </row>
    <row r="12889" spans="25:25">
      <c r="Y12889" s="176"/>
    </row>
    <row r="12890" spans="25:25">
      <c r="Y12890" s="176"/>
    </row>
    <row r="12891" spans="25:25">
      <c r="Y12891" s="176"/>
    </row>
    <row r="12892" spans="25:25">
      <c r="Y12892" s="176"/>
    </row>
    <row r="12893" spans="25:25">
      <c r="Y12893" s="176"/>
    </row>
    <row r="12894" spans="25:25">
      <c r="Y12894" s="176"/>
    </row>
    <row r="12895" spans="25:25">
      <c r="Y12895" s="176"/>
    </row>
    <row r="12896" spans="25:25">
      <c r="Y12896" s="176"/>
    </row>
    <row r="12897" spans="25:25">
      <c r="Y12897" s="176"/>
    </row>
    <row r="12898" spans="25:25">
      <c r="Y12898" s="176"/>
    </row>
    <row r="12899" spans="25:25">
      <c r="Y12899" s="176"/>
    </row>
    <row r="12900" spans="25:25">
      <c r="Y12900" s="176"/>
    </row>
    <row r="12901" spans="25:25">
      <c r="Y12901" s="176"/>
    </row>
    <row r="12902" spans="25:25">
      <c r="Y12902" s="176"/>
    </row>
    <row r="12903" spans="25:25">
      <c r="Y12903" s="176"/>
    </row>
    <row r="12904" spans="25:25">
      <c r="Y12904" s="176"/>
    </row>
    <row r="12905" spans="25:25">
      <c r="Y12905" s="176"/>
    </row>
    <row r="12906" spans="25:25">
      <c r="Y12906" s="176"/>
    </row>
    <row r="12907" spans="25:25">
      <c r="Y12907" s="176"/>
    </row>
    <row r="12908" spans="25:25">
      <c r="Y12908" s="176"/>
    </row>
    <row r="12909" spans="25:25">
      <c r="Y12909" s="176"/>
    </row>
    <row r="12910" spans="25:25">
      <c r="Y12910" s="176"/>
    </row>
    <row r="12911" spans="25:25">
      <c r="Y12911" s="176"/>
    </row>
    <row r="12912" spans="25:25">
      <c r="Y12912" s="176"/>
    </row>
    <row r="12913" spans="25:25">
      <c r="Y12913" s="176"/>
    </row>
    <row r="12914" spans="25:25">
      <c r="Y12914" s="176"/>
    </row>
    <row r="12915" spans="25:25">
      <c r="Y12915" s="176"/>
    </row>
    <row r="12916" spans="25:25">
      <c r="Y12916" s="176"/>
    </row>
    <row r="12917" spans="25:25">
      <c r="Y12917" s="176"/>
    </row>
    <row r="12918" spans="25:25">
      <c r="Y12918" s="176"/>
    </row>
    <row r="12919" spans="25:25">
      <c r="Y12919" s="176"/>
    </row>
    <row r="12920" spans="25:25">
      <c r="Y12920" s="176"/>
    </row>
    <row r="12921" spans="25:25">
      <c r="Y12921" s="176"/>
    </row>
    <row r="12922" spans="25:25">
      <c r="Y12922" s="176"/>
    </row>
    <row r="12923" spans="25:25">
      <c r="Y12923" s="176"/>
    </row>
    <row r="12924" spans="25:25">
      <c r="Y12924" s="176"/>
    </row>
    <row r="12925" spans="25:25">
      <c r="Y12925" s="176"/>
    </row>
    <row r="12926" spans="25:25">
      <c r="Y12926" s="176"/>
    </row>
    <row r="12927" spans="25:25">
      <c r="Y12927" s="176"/>
    </row>
    <row r="12928" spans="25:25">
      <c r="Y12928" s="176"/>
    </row>
    <row r="12929" spans="25:25">
      <c r="Y12929" s="176"/>
    </row>
    <row r="12930" spans="25:25">
      <c r="Y12930" s="176"/>
    </row>
    <row r="12931" spans="25:25">
      <c r="Y12931" s="176"/>
    </row>
    <row r="12932" spans="25:25">
      <c r="Y12932" s="176"/>
    </row>
    <row r="12933" spans="25:25">
      <c r="Y12933" s="176"/>
    </row>
    <row r="12934" spans="25:25">
      <c r="Y12934" s="176"/>
    </row>
    <row r="12935" spans="25:25">
      <c r="Y12935" s="176"/>
    </row>
    <row r="12936" spans="25:25">
      <c r="Y12936" s="176"/>
    </row>
    <row r="12937" spans="25:25">
      <c r="Y12937" s="176"/>
    </row>
    <row r="12938" spans="25:25">
      <c r="Y12938" s="176"/>
    </row>
    <row r="12939" spans="25:25">
      <c r="Y12939" s="176"/>
    </row>
    <row r="12940" spans="25:25">
      <c r="Y12940" s="176"/>
    </row>
    <row r="12941" spans="25:25">
      <c r="Y12941" s="176"/>
    </row>
    <row r="12942" spans="25:25">
      <c r="Y12942" s="176"/>
    </row>
    <row r="12943" spans="25:25">
      <c r="Y12943" s="176"/>
    </row>
    <row r="12944" spans="25:25">
      <c r="Y12944" s="176"/>
    </row>
    <row r="12945" spans="25:25">
      <c r="Y12945" s="176"/>
    </row>
    <row r="12946" spans="25:25">
      <c r="Y12946" s="176"/>
    </row>
    <row r="12947" spans="25:25">
      <c r="Y12947" s="176"/>
    </row>
    <row r="12948" spans="25:25">
      <c r="Y12948" s="176"/>
    </row>
    <row r="12949" spans="25:25">
      <c r="Y12949" s="176"/>
    </row>
    <row r="12950" spans="25:25">
      <c r="Y12950" s="176"/>
    </row>
    <row r="12951" spans="25:25">
      <c r="Y12951" s="176"/>
    </row>
    <row r="12952" spans="25:25">
      <c r="Y12952" s="176"/>
    </row>
    <row r="12953" spans="25:25">
      <c r="Y12953" s="176"/>
    </row>
    <row r="12954" spans="25:25">
      <c r="Y12954" s="176"/>
    </row>
    <row r="12955" spans="25:25">
      <c r="Y12955" s="176"/>
    </row>
    <row r="12956" spans="25:25">
      <c r="Y12956" s="176"/>
    </row>
    <row r="12957" spans="25:25">
      <c r="Y12957" s="176"/>
    </row>
    <row r="12958" spans="25:25">
      <c r="Y12958" s="176"/>
    </row>
    <row r="12959" spans="25:25">
      <c r="Y12959" s="176"/>
    </row>
    <row r="12960" spans="25:25">
      <c r="Y12960" s="176"/>
    </row>
    <row r="12961" spans="25:25">
      <c r="Y12961" s="176"/>
    </row>
    <row r="12962" spans="25:25">
      <c r="Y12962" s="176"/>
    </row>
    <row r="12963" spans="25:25">
      <c r="Y12963" s="176"/>
    </row>
    <row r="12964" spans="25:25">
      <c r="Y12964" s="176"/>
    </row>
    <row r="12965" spans="25:25">
      <c r="Y12965" s="176"/>
    </row>
    <row r="12966" spans="25:25">
      <c r="Y12966" s="176"/>
    </row>
    <row r="12967" spans="25:25">
      <c r="Y12967" s="176"/>
    </row>
    <row r="12968" spans="25:25">
      <c r="Y12968" s="176"/>
    </row>
    <row r="12969" spans="25:25">
      <c r="Y12969" s="176"/>
    </row>
    <row r="12970" spans="25:25">
      <c r="Y12970" s="176"/>
    </row>
    <row r="12971" spans="25:25">
      <c r="Y12971" s="176"/>
    </row>
    <row r="12972" spans="25:25">
      <c r="Y12972" s="176"/>
    </row>
    <row r="12973" spans="25:25">
      <c r="Y12973" s="176"/>
    </row>
    <row r="12974" spans="25:25">
      <c r="Y12974" s="176"/>
    </row>
    <row r="12975" spans="25:25">
      <c r="Y12975" s="176"/>
    </row>
    <row r="12976" spans="25:25">
      <c r="Y12976" s="176"/>
    </row>
    <row r="12977" spans="25:25">
      <c r="Y12977" s="176"/>
    </row>
    <row r="12978" spans="25:25">
      <c r="Y12978" s="176"/>
    </row>
    <row r="12979" spans="25:25">
      <c r="Y12979" s="176"/>
    </row>
    <row r="12980" spans="25:25">
      <c r="Y12980" s="176"/>
    </row>
    <row r="12981" spans="25:25">
      <c r="Y12981" s="176"/>
    </row>
    <row r="12982" spans="25:25">
      <c r="Y12982" s="176"/>
    </row>
    <row r="12983" spans="25:25">
      <c r="Y12983" s="176"/>
    </row>
    <row r="12984" spans="25:25">
      <c r="Y12984" s="176"/>
    </row>
    <row r="12985" spans="25:25">
      <c r="Y12985" s="176"/>
    </row>
    <row r="12986" spans="25:25">
      <c r="Y12986" s="176"/>
    </row>
    <row r="12987" spans="25:25">
      <c r="Y12987" s="176"/>
    </row>
    <row r="12988" spans="25:25">
      <c r="Y12988" s="176"/>
    </row>
    <row r="12989" spans="25:25">
      <c r="Y12989" s="176"/>
    </row>
    <row r="12990" spans="25:25">
      <c r="Y12990" s="176"/>
    </row>
    <row r="12991" spans="25:25">
      <c r="Y12991" s="176"/>
    </row>
    <row r="12992" spans="25:25">
      <c r="Y12992" s="176"/>
    </row>
    <row r="12993" spans="25:25">
      <c r="Y12993" s="176"/>
    </row>
    <row r="12994" spans="25:25">
      <c r="Y12994" s="176"/>
    </row>
    <row r="12995" spans="25:25">
      <c r="Y12995" s="176"/>
    </row>
    <row r="12996" spans="25:25">
      <c r="Y12996" s="176"/>
    </row>
    <row r="12997" spans="25:25">
      <c r="Y12997" s="176"/>
    </row>
    <row r="12998" spans="25:25">
      <c r="Y12998" s="176"/>
    </row>
    <row r="12999" spans="25:25">
      <c r="Y12999" s="176"/>
    </row>
    <row r="13000" spans="25:25">
      <c r="Y13000" s="176"/>
    </row>
    <row r="13001" spans="25:25">
      <c r="Y13001" s="176"/>
    </row>
    <row r="13002" spans="25:25">
      <c r="Y13002" s="176"/>
    </row>
    <row r="13003" spans="25:25">
      <c r="Y13003" s="176"/>
    </row>
    <row r="13004" spans="25:25">
      <c r="Y13004" s="176"/>
    </row>
    <row r="13005" spans="25:25">
      <c r="Y13005" s="176"/>
    </row>
    <row r="13006" spans="25:25">
      <c r="Y13006" s="176"/>
    </row>
    <row r="13007" spans="25:25">
      <c r="Y13007" s="176"/>
    </row>
    <row r="13008" spans="25:25">
      <c r="Y13008" s="176"/>
    </row>
    <row r="13009" spans="25:25">
      <c r="Y13009" s="176"/>
    </row>
    <row r="13010" spans="25:25">
      <c r="Y13010" s="176"/>
    </row>
    <row r="13011" spans="25:25">
      <c r="Y13011" s="176"/>
    </row>
    <row r="13012" spans="25:25">
      <c r="Y13012" s="176"/>
    </row>
    <row r="13013" spans="25:25">
      <c r="Y13013" s="176"/>
    </row>
    <row r="13014" spans="25:25">
      <c r="Y13014" s="176"/>
    </row>
    <row r="13015" spans="25:25">
      <c r="Y13015" s="176"/>
    </row>
    <row r="13016" spans="25:25">
      <c r="Y13016" s="176"/>
    </row>
    <row r="13017" spans="25:25">
      <c r="Y13017" s="176"/>
    </row>
    <row r="13018" spans="25:25">
      <c r="Y13018" s="176"/>
    </row>
    <row r="13019" spans="25:25">
      <c r="Y13019" s="176"/>
    </row>
    <row r="13020" spans="25:25">
      <c r="Y13020" s="176"/>
    </row>
    <row r="13021" spans="25:25">
      <c r="Y13021" s="176"/>
    </row>
    <row r="13022" spans="25:25">
      <c r="Y13022" s="176"/>
    </row>
    <row r="13023" spans="25:25">
      <c r="Y13023" s="176"/>
    </row>
    <row r="13024" spans="25:25">
      <c r="Y13024" s="176"/>
    </row>
    <row r="13025" spans="25:25">
      <c r="Y13025" s="176"/>
    </row>
    <row r="13026" spans="25:25">
      <c r="Y13026" s="176"/>
    </row>
    <row r="13027" spans="25:25">
      <c r="Y13027" s="176"/>
    </row>
    <row r="13028" spans="25:25">
      <c r="Y13028" s="176"/>
    </row>
    <row r="13029" spans="25:25">
      <c r="Y13029" s="176"/>
    </row>
    <row r="13030" spans="25:25">
      <c r="Y13030" s="176"/>
    </row>
    <row r="13031" spans="25:25">
      <c r="Y13031" s="176"/>
    </row>
    <row r="13032" spans="25:25">
      <c r="Y13032" s="176"/>
    </row>
    <row r="13033" spans="25:25">
      <c r="Y13033" s="176"/>
    </row>
    <row r="13034" spans="25:25">
      <c r="Y13034" s="176"/>
    </row>
    <row r="13035" spans="25:25">
      <c r="Y13035" s="176"/>
    </row>
    <row r="13036" spans="25:25">
      <c r="Y13036" s="176"/>
    </row>
    <row r="13037" spans="25:25">
      <c r="Y13037" s="176"/>
    </row>
    <row r="13038" spans="25:25">
      <c r="Y13038" s="176"/>
    </row>
    <row r="13039" spans="25:25">
      <c r="Y13039" s="176"/>
    </row>
    <row r="13040" spans="25:25">
      <c r="Y13040" s="176"/>
    </row>
    <row r="13041" spans="25:25">
      <c r="Y13041" s="176"/>
    </row>
    <row r="13042" spans="25:25">
      <c r="Y13042" s="176"/>
    </row>
    <row r="13043" spans="25:25">
      <c r="Y13043" s="176"/>
    </row>
    <row r="13044" spans="25:25">
      <c r="Y13044" s="176"/>
    </row>
    <row r="13045" spans="25:25">
      <c r="Y13045" s="176"/>
    </row>
    <row r="13046" spans="25:25">
      <c r="Y13046" s="176"/>
    </row>
    <row r="13047" spans="25:25">
      <c r="Y13047" s="176"/>
    </row>
    <row r="13048" spans="25:25">
      <c r="Y13048" s="176"/>
    </row>
    <row r="13049" spans="25:25">
      <c r="Y13049" s="176"/>
    </row>
    <row r="13050" spans="25:25">
      <c r="Y13050" s="176"/>
    </row>
    <row r="13051" spans="25:25">
      <c r="Y13051" s="176"/>
    </row>
    <row r="13052" spans="25:25">
      <c r="Y13052" s="176"/>
    </row>
    <row r="13053" spans="25:25">
      <c r="Y13053" s="176"/>
    </row>
    <row r="13054" spans="25:25">
      <c r="Y13054" s="176"/>
    </row>
    <row r="13055" spans="25:25">
      <c r="Y13055" s="176"/>
    </row>
    <row r="13056" spans="25:25">
      <c r="Y13056" s="176"/>
    </row>
    <row r="13057" spans="25:25">
      <c r="Y13057" s="176"/>
    </row>
    <row r="13058" spans="25:25">
      <c r="Y13058" s="176"/>
    </row>
    <row r="13059" spans="25:25">
      <c r="Y13059" s="176"/>
    </row>
    <row r="13060" spans="25:25">
      <c r="Y13060" s="176"/>
    </row>
    <row r="13061" spans="25:25">
      <c r="Y13061" s="176"/>
    </row>
    <row r="13062" spans="25:25">
      <c r="Y13062" s="176"/>
    </row>
    <row r="13063" spans="25:25">
      <c r="Y13063" s="176"/>
    </row>
    <row r="13064" spans="25:25">
      <c r="Y13064" s="176"/>
    </row>
    <row r="13065" spans="25:25">
      <c r="Y13065" s="176"/>
    </row>
    <row r="13066" spans="25:25">
      <c r="Y13066" s="176"/>
    </row>
    <row r="13067" spans="25:25">
      <c r="Y13067" s="176"/>
    </row>
    <row r="13068" spans="25:25">
      <c r="Y13068" s="176"/>
    </row>
    <row r="13069" spans="25:25">
      <c r="Y13069" s="176"/>
    </row>
    <row r="13070" spans="25:25">
      <c r="Y13070" s="176"/>
    </row>
    <row r="13071" spans="25:25">
      <c r="Y13071" s="176"/>
    </row>
    <row r="13072" spans="25:25">
      <c r="Y13072" s="176"/>
    </row>
    <row r="13073" spans="25:25">
      <c r="Y13073" s="176"/>
    </row>
    <row r="13074" spans="25:25">
      <c r="Y13074" s="176"/>
    </row>
    <row r="13075" spans="25:25">
      <c r="Y13075" s="176"/>
    </row>
    <row r="13076" spans="25:25">
      <c r="Y13076" s="176"/>
    </row>
    <row r="13077" spans="25:25">
      <c r="Y13077" s="176"/>
    </row>
    <row r="13078" spans="25:25">
      <c r="Y13078" s="176"/>
    </row>
    <row r="13079" spans="25:25">
      <c r="Y13079" s="176"/>
    </row>
    <row r="13080" spans="25:25">
      <c r="Y13080" s="176"/>
    </row>
    <row r="13081" spans="25:25">
      <c r="Y13081" s="176"/>
    </row>
    <row r="13082" spans="25:25">
      <c r="Y13082" s="176"/>
    </row>
    <row r="13083" spans="25:25">
      <c r="Y13083" s="176"/>
    </row>
    <row r="13084" spans="25:25">
      <c r="Y13084" s="176"/>
    </row>
    <row r="13085" spans="25:25">
      <c r="Y13085" s="176"/>
    </row>
    <row r="13086" spans="25:25">
      <c r="Y13086" s="176"/>
    </row>
    <row r="13087" spans="25:25">
      <c r="Y13087" s="176"/>
    </row>
    <row r="13088" spans="25:25">
      <c r="Y13088" s="176"/>
    </row>
    <row r="13089" spans="25:25">
      <c r="Y13089" s="176"/>
    </row>
    <row r="13090" spans="25:25">
      <c r="Y13090" s="176"/>
    </row>
    <row r="13091" spans="25:25">
      <c r="Y13091" s="176"/>
    </row>
    <row r="13092" spans="25:25">
      <c r="Y13092" s="176"/>
    </row>
    <row r="13093" spans="25:25">
      <c r="Y13093" s="176"/>
    </row>
    <row r="13094" spans="25:25">
      <c r="Y13094" s="176"/>
    </row>
    <row r="13095" spans="25:25">
      <c r="Y13095" s="176"/>
    </row>
    <row r="13096" spans="25:25">
      <c r="Y13096" s="176"/>
    </row>
    <row r="13097" spans="25:25">
      <c r="Y13097" s="176"/>
    </row>
    <row r="13098" spans="25:25">
      <c r="Y13098" s="176"/>
    </row>
    <row r="13099" spans="25:25">
      <c r="Y13099" s="176"/>
    </row>
    <row r="13100" spans="25:25">
      <c r="Y13100" s="176"/>
    </row>
    <row r="13101" spans="25:25">
      <c r="Y13101" s="176"/>
    </row>
    <row r="13102" spans="25:25">
      <c r="Y13102" s="176"/>
    </row>
    <row r="13103" spans="25:25">
      <c r="Y13103" s="176"/>
    </row>
    <row r="13104" spans="25:25">
      <c r="Y13104" s="176"/>
    </row>
    <row r="13105" spans="25:25">
      <c r="Y13105" s="176"/>
    </row>
    <row r="13106" spans="25:25">
      <c r="Y13106" s="176"/>
    </row>
    <row r="13107" spans="25:25">
      <c r="Y13107" s="176"/>
    </row>
    <row r="13108" spans="25:25">
      <c r="Y13108" s="176"/>
    </row>
    <row r="13109" spans="25:25">
      <c r="Y13109" s="176"/>
    </row>
    <row r="13110" spans="25:25">
      <c r="Y13110" s="176"/>
    </row>
    <row r="13111" spans="25:25">
      <c r="Y13111" s="176"/>
    </row>
    <row r="13112" spans="25:25">
      <c r="Y13112" s="176"/>
    </row>
    <row r="13113" spans="25:25">
      <c r="Y13113" s="176"/>
    </row>
    <row r="13114" spans="25:25">
      <c r="Y13114" s="176"/>
    </row>
    <row r="13115" spans="25:25">
      <c r="Y13115" s="176"/>
    </row>
    <row r="13116" spans="25:25">
      <c r="Y13116" s="176"/>
    </row>
    <row r="13117" spans="25:25">
      <c r="Y13117" s="176"/>
    </row>
    <row r="13118" spans="25:25">
      <c r="Y13118" s="176"/>
    </row>
    <row r="13119" spans="25:25">
      <c r="Y13119" s="176"/>
    </row>
    <row r="13120" spans="25:25">
      <c r="Y13120" s="176"/>
    </row>
    <row r="13121" spans="25:25">
      <c r="Y13121" s="176"/>
    </row>
    <row r="13122" spans="25:25">
      <c r="Y13122" s="176"/>
    </row>
    <row r="13123" spans="25:25">
      <c r="Y13123" s="176"/>
    </row>
    <row r="13124" spans="25:25">
      <c r="Y13124" s="176"/>
    </row>
    <row r="13125" spans="25:25">
      <c r="Y13125" s="176"/>
    </row>
    <row r="13126" spans="25:25">
      <c r="Y13126" s="176"/>
    </row>
    <row r="13127" spans="25:25">
      <c r="Y13127" s="176"/>
    </row>
    <row r="13128" spans="25:25">
      <c r="Y13128" s="176"/>
    </row>
    <row r="13129" spans="25:25">
      <c r="Y13129" s="176"/>
    </row>
    <row r="13130" spans="25:25">
      <c r="Y13130" s="176"/>
    </row>
    <row r="13131" spans="25:25">
      <c r="Y13131" s="176"/>
    </row>
    <row r="13132" spans="25:25">
      <c r="Y13132" s="176"/>
    </row>
    <row r="13133" spans="25:25">
      <c r="Y13133" s="176"/>
    </row>
    <row r="13134" spans="25:25">
      <c r="Y13134" s="176"/>
    </row>
    <row r="13135" spans="25:25">
      <c r="Y13135" s="176"/>
    </row>
    <row r="13136" spans="25:25">
      <c r="Y13136" s="176"/>
    </row>
    <row r="13137" spans="25:25">
      <c r="Y13137" s="176"/>
    </row>
    <row r="13138" spans="25:25">
      <c r="Y13138" s="176"/>
    </row>
    <row r="13139" spans="25:25">
      <c r="Y13139" s="176"/>
    </row>
    <row r="13140" spans="25:25">
      <c r="Y13140" s="176"/>
    </row>
    <row r="13141" spans="25:25">
      <c r="Y13141" s="176"/>
    </row>
    <row r="13142" spans="25:25">
      <c r="Y13142" s="176"/>
    </row>
    <row r="13143" spans="25:25">
      <c r="Y13143" s="176"/>
    </row>
    <row r="13144" spans="25:25">
      <c r="Y13144" s="176"/>
    </row>
    <row r="13145" spans="25:25">
      <c r="Y13145" s="176"/>
    </row>
    <row r="13146" spans="25:25">
      <c r="Y13146" s="176"/>
    </row>
    <row r="13147" spans="25:25">
      <c r="Y13147" s="176"/>
    </row>
    <row r="13148" spans="25:25">
      <c r="Y13148" s="176"/>
    </row>
    <row r="13149" spans="25:25">
      <c r="Y13149" s="176"/>
    </row>
    <row r="13150" spans="25:25">
      <c r="Y13150" s="176"/>
    </row>
    <row r="13151" spans="25:25">
      <c r="Y13151" s="176"/>
    </row>
    <row r="13152" spans="25:25">
      <c r="Y13152" s="176"/>
    </row>
    <row r="13153" spans="25:25">
      <c r="Y13153" s="176"/>
    </row>
    <row r="13154" spans="25:25">
      <c r="Y13154" s="176"/>
    </row>
    <row r="13155" spans="25:25">
      <c r="Y13155" s="176"/>
    </row>
    <row r="13156" spans="25:25">
      <c r="Y13156" s="176"/>
    </row>
    <row r="13157" spans="25:25">
      <c r="Y13157" s="176"/>
    </row>
    <row r="13158" spans="25:25">
      <c r="Y13158" s="176"/>
    </row>
    <row r="13159" spans="25:25">
      <c r="Y13159" s="176"/>
    </row>
    <row r="13160" spans="25:25">
      <c r="Y13160" s="176"/>
    </row>
    <row r="13161" spans="25:25">
      <c r="Y13161" s="176"/>
    </row>
    <row r="13162" spans="25:25">
      <c r="Y13162" s="176"/>
    </row>
    <row r="13163" spans="25:25">
      <c r="Y13163" s="176"/>
    </row>
    <row r="13164" spans="25:25">
      <c r="Y13164" s="176"/>
    </row>
    <row r="13165" spans="25:25">
      <c r="Y13165" s="176"/>
    </row>
    <row r="13166" spans="25:25">
      <c r="Y13166" s="176"/>
    </row>
    <row r="13167" spans="25:25">
      <c r="Y13167" s="176"/>
    </row>
    <row r="13168" spans="25:25">
      <c r="Y13168" s="176"/>
    </row>
    <row r="13169" spans="25:25">
      <c r="Y13169" s="176"/>
    </row>
    <row r="13170" spans="25:25">
      <c r="Y13170" s="176"/>
    </row>
    <row r="13171" spans="25:25">
      <c r="Y13171" s="176"/>
    </row>
    <row r="13172" spans="25:25">
      <c r="Y13172" s="176"/>
    </row>
    <row r="13173" spans="25:25">
      <c r="Y13173" s="176"/>
    </row>
    <row r="13174" spans="25:25">
      <c r="Y13174" s="176"/>
    </row>
    <row r="13175" spans="25:25">
      <c r="Y13175" s="176"/>
    </row>
    <row r="13176" spans="25:25">
      <c r="Y13176" s="176"/>
    </row>
    <row r="13177" spans="25:25">
      <c r="Y13177" s="176"/>
    </row>
    <row r="13178" spans="25:25">
      <c r="Y13178" s="176"/>
    </row>
    <row r="13179" spans="25:25">
      <c r="Y13179" s="176"/>
    </row>
    <row r="13180" spans="25:25">
      <c r="Y13180" s="176"/>
    </row>
    <row r="13181" spans="25:25">
      <c r="Y13181" s="176"/>
    </row>
    <row r="13182" spans="25:25">
      <c r="Y13182" s="176"/>
    </row>
    <row r="13183" spans="25:25">
      <c r="Y13183" s="176"/>
    </row>
    <row r="13184" spans="25:25">
      <c r="Y13184" s="176"/>
    </row>
    <row r="13185" spans="25:25">
      <c r="Y13185" s="176"/>
    </row>
    <row r="13186" spans="25:25">
      <c r="Y13186" s="176"/>
    </row>
    <row r="13187" spans="25:25">
      <c r="Y13187" s="176"/>
    </row>
    <row r="13188" spans="25:25">
      <c r="Y13188" s="176"/>
    </row>
    <row r="13189" spans="25:25">
      <c r="Y13189" s="176"/>
    </row>
    <row r="13190" spans="25:25">
      <c r="Y13190" s="176"/>
    </row>
    <row r="13191" spans="25:25">
      <c r="Y13191" s="176"/>
    </row>
    <row r="13192" spans="25:25">
      <c r="Y13192" s="176"/>
    </row>
    <row r="13193" spans="25:25">
      <c r="Y13193" s="176"/>
    </row>
    <row r="13194" spans="25:25">
      <c r="Y13194" s="176"/>
    </row>
    <row r="13195" spans="25:25">
      <c r="Y13195" s="176"/>
    </row>
    <row r="13196" spans="25:25">
      <c r="Y13196" s="176"/>
    </row>
    <row r="13197" spans="25:25">
      <c r="Y13197" s="176"/>
    </row>
    <row r="13198" spans="25:25">
      <c r="Y13198" s="176"/>
    </row>
    <row r="13199" spans="25:25">
      <c r="Y13199" s="176"/>
    </row>
    <row r="13200" spans="25:25">
      <c r="Y13200" s="176"/>
    </row>
    <row r="13201" spans="25:25">
      <c r="Y13201" s="176"/>
    </row>
    <row r="13202" spans="25:25">
      <c r="Y13202" s="176"/>
    </row>
    <row r="13203" spans="25:25">
      <c r="Y13203" s="176"/>
    </row>
    <row r="13204" spans="25:25">
      <c r="Y13204" s="176"/>
    </row>
    <row r="13205" spans="25:25">
      <c r="Y13205" s="176"/>
    </row>
    <row r="13206" spans="25:25">
      <c r="Y13206" s="176"/>
    </row>
    <row r="13207" spans="25:25">
      <c r="Y13207" s="176"/>
    </row>
    <row r="13208" spans="25:25">
      <c r="Y13208" s="176"/>
    </row>
    <row r="13209" spans="25:25">
      <c r="Y13209" s="176"/>
    </row>
    <row r="13210" spans="25:25">
      <c r="Y13210" s="176"/>
    </row>
    <row r="13211" spans="25:25">
      <c r="Y13211" s="176"/>
    </row>
    <row r="13212" spans="25:25">
      <c r="Y13212" s="176"/>
    </row>
    <row r="13213" spans="25:25">
      <c r="Y13213" s="176"/>
    </row>
    <row r="13214" spans="25:25">
      <c r="Y13214" s="176"/>
    </row>
    <row r="13215" spans="25:25">
      <c r="Y13215" s="176"/>
    </row>
    <row r="13216" spans="25:25">
      <c r="Y13216" s="176"/>
    </row>
    <row r="13217" spans="25:25">
      <c r="Y13217" s="176"/>
    </row>
    <row r="13218" spans="25:25">
      <c r="Y13218" s="176"/>
    </row>
    <row r="13219" spans="25:25">
      <c r="Y13219" s="176"/>
    </row>
    <row r="13220" spans="25:25">
      <c r="Y13220" s="176"/>
    </row>
    <row r="13221" spans="25:25">
      <c r="Y13221" s="176"/>
    </row>
    <row r="13222" spans="25:25">
      <c r="Y13222" s="176"/>
    </row>
    <row r="13223" spans="25:25">
      <c r="Y13223" s="176"/>
    </row>
    <row r="13224" spans="25:25">
      <c r="Y13224" s="176"/>
    </row>
    <row r="13225" spans="25:25">
      <c r="Y13225" s="176"/>
    </row>
    <row r="13226" spans="25:25">
      <c r="Y13226" s="176"/>
    </row>
    <row r="13227" spans="25:25">
      <c r="Y13227" s="176"/>
    </row>
    <row r="13228" spans="25:25">
      <c r="Y13228" s="176"/>
    </row>
    <row r="13229" spans="25:25">
      <c r="Y13229" s="176"/>
    </row>
    <row r="13230" spans="25:25">
      <c r="Y13230" s="176"/>
    </row>
    <row r="13231" spans="25:25">
      <c r="Y13231" s="176"/>
    </row>
    <row r="13232" spans="25:25">
      <c r="Y13232" s="176"/>
    </row>
    <row r="13233" spans="25:25">
      <c r="Y13233" s="176"/>
    </row>
    <row r="13234" spans="25:25">
      <c r="Y13234" s="176"/>
    </row>
    <row r="13235" spans="25:25">
      <c r="Y13235" s="176"/>
    </row>
    <row r="13236" spans="25:25">
      <c r="Y13236" s="176"/>
    </row>
    <row r="13237" spans="25:25">
      <c r="Y13237" s="176"/>
    </row>
    <row r="13238" spans="25:25">
      <c r="Y13238" s="176"/>
    </row>
    <row r="13239" spans="25:25">
      <c r="Y13239" s="176"/>
    </row>
    <row r="13240" spans="25:25">
      <c r="Y13240" s="176"/>
    </row>
    <row r="13241" spans="25:25">
      <c r="Y13241" s="176"/>
    </row>
    <row r="13242" spans="25:25">
      <c r="Y13242" s="176"/>
    </row>
    <row r="13243" spans="25:25">
      <c r="Y13243" s="176"/>
    </row>
    <row r="13244" spans="25:25">
      <c r="Y13244" s="176"/>
    </row>
    <row r="13245" spans="25:25">
      <c r="Y13245" s="176"/>
    </row>
    <row r="13246" spans="25:25">
      <c r="Y13246" s="176"/>
    </row>
    <row r="13247" spans="25:25">
      <c r="Y13247" s="176"/>
    </row>
    <row r="13248" spans="25:25">
      <c r="Y13248" s="176"/>
    </row>
    <row r="13249" spans="25:25">
      <c r="Y13249" s="176"/>
    </row>
    <row r="13250" spans="25:25">
      <c r="Y13250" s="176"/>
    </row>
    <row r="13251" spans="25:25">
      <c r="Y13251" s="176"/>
    </row>
    <row r="13252" spans="25:25">
      <c r="Y13252" s="176"/>
    </row>
    <row r="13253" spans="25:25">
      <c r="Y13253" s="176"/>
    </row>
    <row r="13254" spans="25:25">
      <c r="Y13254" s="176"/>
    </row>
    <row r="13255" spans="25:25">
      <c r="Y13255" s="176"/>
    </row>
    <row r="13256" spans="25:25">
      <c r="Y13256" s="176"/>
    </row>
    <row r="13257" spans="25:25">
      <c r="Y13257" s="176"/>
    </row>
    <row r="13258" spans="25:25">
      <c r="Y13258" s="176"/>
    </row>
    <row r="13259" spans="25:25">
      <c r="Y13259" s="176"/>
    </row>
    <row r="13260" spans="25:25">
      <c r="Y13260" s="176"/>
    </row>
    <row r="13261" spans="25:25">
      <c r="Y13261" s="176"/>
    </row>
    <row r="13262" spans="25:25">
      <c r="Y13262" s="176"/>
    </row>
    <row r="13263" spans="25:25">
      <c r="Y13263" s="176"/>
    </row>
    <row r="13264" spans="25:25">
      <c r="Y13264" s="176"/>
    </row>
    <row r="13265" spans="25:25">
      <c r="Y13265" s="176"/>
    </row>
    <row r="13266" spans="25:25">
      <c r="Y13266" s="176"/>
    </row>
    <row r="13267" spans="25:25">
      <c r="Y13267" s="176"/>
    </row>
    <row r="13268" spans="25:25">
      <c r="Y13268" s="176"/>
    </row>
    <row r="13269" spans="25:25">
      <c r="Y13269" s="176"/>
    </row>
    <row r="13270" spans="25:25">
      <c r="Y13270" s="176"/>
    </row>
    <row r="13271" spans="25:25">
      <c r="Y13271" s="176"/>
    </row>
    <row r="13272" spans="25:25">
      <c r="Y13272" s="176"/>
    </row>
    <row r="13273" spans="25:25">
      <c r="Y13273" s="176"/>
    </row>
    <row r="13274" spans="25:25">
      <c r="Y13274" s="176"/>
    </row>
    <row r="13275" spans="25:25">
      <c r="Y13275" s="176"/>
    </row>
    <row r="13276" spans="25:25">
      <c r="Y13276" s="176"/>
    </row>
    <row r="13277" spans="25:25">
      <c r="Y13277" s="176"/>
    </row>
    <row r="13278" spans="25:25">
      <c r="Y13278" s="176"/>
    </row>
    <row r="13279" spans="25:25">
      <c r="Y13279" s="176"/>
    </row>
    <row r="13280" spans="25:25">
      <c r="Y13280" s="176"/>
    </row>
    <row r="13281" spans="25:25">
      <c r="Y13281" s="176"/>
    </row>
    <row r="13282" spans="25:25">
      <c r="Y13282" s="176"/>
    </row>
    <row r="13283" spans="25:25">
      <c r="Y13283" s="176"/>
    </row>
    <row r="13284" spans="25:25">
      <c r="Y13284" s="176"/>
    </row>
    <row r="13285" spans="25:25">
      <c r="Y13285" s="176"/>
    </row>
    <row r="13286" spans="25:25">
      <c r="Y13286" s="176"/>
    </row>
    <row r="13287" spans="25:25">
      <c r="Y13287" s="176"/>
    </row>
    <row r="13288" spans="25:25">
      <c r="Y13288" s="176"/>
    </row>
    <row r="13289" spans="25:25">
      <c r="Y13289" s="176"/>
    </row>
    <row r="13290" spans="25:25">
      <c r="Y13290" s="176"/>
    </row>
    <row r="13291" spans="25:25">
      <c r="Y13291" s="176"/>
    </row>
    <row r="13292" spans="25:25">
      <c r="Y13292" s="176"/>
    </row>
    <row r="13293" spans="25:25">
      <c r="Y13293" s="176"/>
    </row>
    <row r="13294" spans="25:25">
      <c r="Y13294" s="176"/>
    </row>
    <row r="13295" spans="25:25">
      <c r="Y13295" s="176"/>
    </row>
    <row r="13296" spans="25:25">
      <c r="Y13296" s="176"/>
    </row>
    <row r="13297" spans="25:25">
      <c r="Y13297" s="176"/>
    </row>
    <row r="13298" spans="25:25">
      <c r="Y13298" s="176"/>
    </row>
    <row r="13299" spans="25:25">
      <c r="Y13299" s="176"/>
    </row>
    <row r="13300" spans="25:25">
      <c r="Y13300" s="176"/>
    </row>
    <row r="13301" spans="25:25">
      <c r="Y13301" s="176"/>
    </row>
    <row r="13302" spans="25:25">
      <c r="Y13302" s="176"/>
    </row>
    <row r="13303" spans="25:25">
      <c r="Y13303" s="176"/>
    </row>
    <row r="13304" spans="25:25">
      <c r="Y13304" s="176"/>
    </row>
    <row r="13305" spans="25:25">
      <c r="Y13305" s="176"/>
    </row>
    <row r="13306" spans="25:25">
      <c r="Y13306" s="176"/>
    </row>
    <row r="13307" spans="25:25">
      <c r="Y13307" s="176"/>
    </row>
    <row r="13308" spans="25:25">
      <c r="Y13308" s="176"/>
    </row>
    <row r="13309" spans="25:25">
      <c r="Y13309" s="176"/>
    </row>
    <row r="13310" spans="25:25">
      <c r="Y13310" s="176"/>
    </row>
    <row r="13311" spans="25:25">
      <c r="Y13311" s="176"/>
    </row>
    <row r="13312" spans="25:25">
      <c r="Y13312" s="176"/>
    </row>
    <row r="13313" spans="25:25">
      <c r="Y13313" s="176"/>
    </row>
    <row r="13314" spans="25:25">
      <c r="Y13314" s="176"/>
    </row>
    <row r="13315" spans="25:25">
      <c r="Y13315" s="176"/>
    </row>
    <row r="13316" spans="25:25">
      <c r="Y13316" s="176"/>
    </row>
    <row r="13317" spans="25:25">
      <c r="Y13317" s="176"/>
    </row>
    <row r="13318" spans="25:25">
      <c r="Y13318" s="176"/>
    </row>
    <row r="13319" spans="25:25">
      <c r="Y13319" s="176"/>
    </row>
    <row r="13320" spans="25:25">
      <c r="Y13320" s="176"/>
    </row>
    <row r="13321" spans="25:25">
      <c r="Y13321" s="176"/>
    </row>
    <row r="13322" spans="25:25">
      <c r="Y13322" s="176"/>
    </row>
    <row r="13323" spans="25:25">
      <c r="Y13323" s="176"/>
    </row>
    <row r="13324" spans="25:25">
      <c r="Y13324" s="176"/>
    </row>
    <row r="13325" spans="25:25">
      <c r="Y13325" s="176"/>
    </row>
    <row r="13326" spans="25:25">
      <c r="Y13326" s="176"/>
    </row>
    <row r="13327" spans="25:25">
      <c r="Y13327" s="176"/>
    </row>
    <row r="13328" spans="25:25">
      <c r="Y13328" s="176"/>
    </row>
    <row r="13329" spans="25:25">
      <c r="Y13329" s="176"/>
    </row>
    <row r="13330" spans="25:25">
      <c r="Y13330" s="176"/>
    </row>
    <row r="13331" spans="25:25">
      <c r="Y13331" s="176"/>
    </row>
    <row r="13332" spans="25:25">
      <c r="Y13332" s="176"/>
    </row>
    <row r="13333" spans="25:25">
      <c r="Y13333" s="176"/>
    </row>
    <row r="13334" spans="25:25">
      <c r="Y13334" s="176"/>
    </row>
    <row r="13335" spans="25:25">
      <c r="Y13335" s="176"/>
    </row>
    <row r="13336" spans="25:25">
      <c r="Y13336" s="176"/>
    </row>
    <row r="13337" spans="25:25">
      <c r="Y13337" s="176"/>
    </row>
    <row r="13338" spans="25:25">
      <c r="Y13338" s="176"/>
    </row>
    <row r="13339" spans="25:25">
      <c r="Y13339" s="176"/>
    </row>
    <row r="13340" spans="25:25">
      <c r="Y13340" s="176"/>
    </row>
    <row r="13341" spans="25:25">
      <c r="Y13341" s="176"/>
    </row>
    <row r="13342" spans="25:25">
      <c r="Y13342" s="176"/>
    </row>
    <row r="13343" spans="25:25">
      <c r="Y13343" s="176"/>
    </row>
    <row r="13344" spans="25:25">
      <c r="Y13344" s="176"/>
    </row>
    <row r="13345" spans="25:25">
      <c r="Y13345" s="176"/>
    </row>
    <row r="13346" spans="25:25">
      <c r="Y13346" s="176"/>
    </row>
    <row r="13347" spans="25:25">
      <c r="Y13347" s="176"/>
    </row>
    <row r="13348" spans="25:25">
      <c r="Y13348" s="176"/>
    </row>
    <row r="13349" spans="25:25">
      <c r="Y13349" s="176"/>
    </row>
    <row r="13350" spans="25:25">
      <c r="Y13350" s="176"/>
    </row>
    <row r="13351" spans="25:25">
      <c r="Y13351" s="176"/>
    </row>
    <row r="13352" spans="25:25">
      <c r="Y13352" s="176"/>
    </row>
    <row r="13353" spans="25:25">
      <c r="Y13353" s="176"/>
    </row>
    <row r="13354" spans="25:25">
      <c r="Y13354" s="176"/>
    </row>
    <row r="13355" spans="25:25">
      <c r="Y13355" s="176"/>
    </row>
    <row r="13356" spans="25:25">
      <c r="Y13356" s="176"/>
    </row>
    <row r="13357" spans="25:25">
      <c r="Y13357" s="176"/>
    </row>
    <row r="13358" spans="25:25">
      <c r="Y13358" s="176"/>
    </row>
    <row r="13359" spans="25:25">
      <c r="Y13359" s="176"/>
    </row>
    <row r="13360" spans="25:25">
      <c r="Y13360" s="176"/>
    </row>
    <row r="13361" spans="25:25">
      <c r="Y13361" s="176"/>
    </row>
    <row r="13362" spans="25:25">
      <c r="Y13362" s="176"/>
    </row>
    <row r="13363" spans="25:25">
      <c r="Y13363" s="176"/>
    </row>
    <row r="13364" spans="25:25">
      <c r="Y13364" s="176"/>
    </row>
    <row r="13365" spans="25:25">
      <c r="Y13365" s="176"/>
    </row>
    <row r="13366" spans="25:25">
      <c r="Y13366" s="176"/>
    </row>
    <row r="13367" spans="25:25">
      <c r="Y13367" s="176"/>
    </row>
    <row r="13368" spans="25:25">
      <c r="Y13368" s="176"/>
    </row>
    <row r="13369" spans="25:25">
      <c r="Y13369" s="176"/>
    </row>
    <row r="13370" spans="25:25">
      <c r="Y13370" s="176"/>
    </row>
    <row r="13371" spans="25:25">
      <c r="Y13371" s="176"/>
    </row>
    <row r="13372" spans="25:25">
      <c r="Y13372" s="176"/>
    </row>
    <row r="13373" spans="25:25">
      <c r="Y13373" s="176"/>
    </row>
    <row r="13374" spans="25:25">
      <c r="Y13374" s="176"/>
    </row>
    <row r="13375" spans="25:25">
      <c r="Y13375" s="176"/>
    </row>
    <row r="13376" spans="25:25">
      <c r="Y13376" s="176"/>
    </row>
    <row r="13377" spans="25:25">
      <c r="Y13377" s="176"/>
    </row>
    <row r="13378" spans="25:25">
      <c r="Y13378" s="176"/>
    </row>
    <row r="13379" spans="25:25">
      <c r="Y13379" s="176"/>
    </row>
    <row r="13380" spans="25:25">
      <c r="Y13380" s="176"/>
    </row>
    <row r="13381" spans="25:25">
      <c r="Y13381" s="176"/>
    </row>
    <row r="13382" spans="25:25">
      <c r="Y13382" s="176"/>
    </row>
    <row r="13383" spans="25:25">
      <c r="Y13383" s="176"/>
    </row>
    <row r="13384" spans="25:25">
      <c r="Y13384" s="176"/>
    </row>
    <row r="13385" spans="25:25">
      <c r="Y13385" s="176"/>
    </row>
    <row r="13386" spans="25:25">
      <c r="Y13386" s="176"/>
    </row>
    <row r="13387" spans="25:25">
      <c r="Y13387" s="176"/>
    </row>
    <row r="13388" spans="25:25">
      <c r="Y13388" s="176"/>
    </row>
    <row r="13389" spans="25:25">
      <c r="Y13389" s="176"/>
    </row>
    <row r="13390" spans="25:25">
      <c r="Y13390" s="176"/>
    </row>
    <row r="13391" spans="25:25">
      <c r="Y13391" s="176"/>
    </row>
    <row r="13392" spans="25:25">
      <c r="Y13392" s="176"/>
    </row>
    <row r="13393" spans="25:25">
      <c r="Y13393" s="176"/>
    </row>
    <row r="13394" spans="25:25">
      <c r="Y13394" s="176"/>
    </row>
    <row r="13395" spans="25:25">
      <c r="Y13395" s="176"/>
    </row>
    <row r="13396" spans="25:25">
      <c r="Y13396" s="176"/>
    </row>
    <row r="13397" spans="25:25">
      <c r="Y13397" s="176"/>
    </row>
    <row r="13398" spans="25:25">
      <c r="Y13398" s="176"/>
    </row>
    <row r="13399" spans="25:25">
      <c r="Y13399" s="176"/>
    </row>
    <row r="13400" spans="25:25">
      <c r="Y13400" s="176"/>
    </row>
    <row r="13401" spans="25:25">
      <c r="Y13401" s="176"/>
    </row>
    <row r="13402" spans="25:25">
      <c r="Y13402" s="176"/>
    </row>
    <row r="13403" spans="25:25">
      <c r="Y13403" s="176"/>
    </row>
    <row r="13404" spans="25:25">
      <c r="Y13404" s="176"/>
    </row>
    <row r="13405" spans="25:25">
      <c r="Y13405" s="176"/>
    </row>
    <row r="13406" spans="25:25">
      <c r="Y13406" s="176"/>
    </row>
    <row r="13407" spans="25:25">
      <c r="Y13407" s="176"/>
    </row>
    <row r="13408" spans="25:25">
      <c r="Y13408" s="176"/>
    </row>
    <row r="13409" spans="25:25">
      <c r="Y13409" s="176"/>
    </row>
    <row r="13410" spans="25:25">
      <c r="Y13410" s="176"/>
    </row>
    <row r="13411" spans="25:25">
      <c r="Y13411" s="176"/>
    </row>
    <row r="13412" spans="25:25">
      <c r="Y13412" s="176"/>
    </row>
    <row r="13413" spans="25:25">
      <c r="Y13413" s="176"/>
    </row>
    <row r="13414" spans="25:25">
      <c r="Y13414" s="176"/>
    </row>
    <row r="13415" spans="25:25">
      <c r="Y13415" s="176"/>
    </row>
    <row r="13416" spans="25:25">
      <c r="Y13416" s="176"/>
    </row>
    <row r="13417" spans="25:25">
      <c r="Y13417" s="176"/>
    </row>
    <row r="13418" spans="25:25">
      <c r="Y13418" s="176"/>
    </row>
    <row r="13419" spans="25:25">
      <c r="Y13419" s="176"/>
    </row>
    <row r="13420" spans="25:25">
      <c r="Y13420" s="176"/>
    </row>
    <row r="13421" spans="25:25">
      <c r="Y13421" s="176"/>
    </row>
    <row r="13422" spans="25:25">
      <c r="Y13422" s="176"/>
    </row>
    <row r="13423" spans="25:25">
      <c r="Y13423" s="176"/>
    </row>
    <row r="13424" spans="25:25">
      <c r="Y13424" s="176"/>
    </row>
    <row r="13425" spans="25:25">
      <c r="Y13425" s="176"/>
    </row>
    <row r="13426" spans="25:25">
      <c r="Y13426" s="176"/>
    </row>
    <row r="13427" spans="25:25">
      <c r="Y13427" s="176"/>
    </row>
    <row r="13428" spans="25:25">
      <c r="Y13428" s="176"/>
    </row>
    <row r="13429" spans="25:25">
      <c r="Y13429" s="176"/>
    </row>
    <row r="13430" spans="25:25">
      <c r="Y13430" s="176"/>
    </row>
    <row r="13431" spans="25:25">
      <c r="Y13431" s="176"/>
    </row>
    <row r="13432" spans="25:25">
      <c r="Y13432" s="176"/>
    </row>
    <row r="13433" spans="25:25">
      <c r="Y13433" s="176"/>
    </row>
    <row r="13434" spans="25:25">
      <c r="Y13434" s="176"/>
    </row>
    <row r="13435" spans="25:25">
      <c r="Y13435" s="176"/>
    </row>
    <row r="13436" spans="25:25">
      <c r="Y13436" s="176"/>
    </row>
    <row r="13437" spans="25:25">
      <c r="Y13437" s="176"/>
    </row>
    <row r="13438" spans="25:25">
      <c r="Y13438" s="176"/>
    </row>
    <row r="13439" spans="25:25">
      <c r="Y13439" s="176"/>
    </row>
    <row r="13440" spans="25:25">
      <c r="Y13440" s="176"/>
    </row>
    <row r="13441" spans="25:25">
      <c r="Y13441" s="176"/>
    </row>
    <row r="13442" spans="25:25">
      <c r="Y13442" s="176"/>
    </row>
    <row r="13443" spans="25:25">
      <c r="Y13443" s="176"/>
    </row>
    <row r="13444" spans="25:25">
      <c r="Y13444" s="176"/>
    </row>
    <row r="13445" spans="25:25">
      <c r="Y13445" s="176"/>
    </row>
    <row r="13446" spans="25:25">
      <c r="Y13446" s="176"/>
    </row>
    <row r="13447" spans="25:25">
      <c r="Y13447" s="176"/>
    </row>
    <row r="13448" spans="25:25">
      <c r="Y13448" s="176"/>
    </row>
    <row r="13449" spans="25:25">
      <c r="Y13449" s="176"/>
    </row>
    <row r="13450" spans="25:25">
      <c r="Y13450" s="176"/>
    </row>
    <row r="13451" spans="25:25">
      <c r="Y13451" s="176"/>
    </row>
    <row r="13452" spans="25:25">
      <c r="Y13452" s="176"/>
    </row>
    <row r="13453" spans="25:25">
      <c r="Y13453" s="176"/>
    </row>
    <row r="13454" spans="25:25">
      <c r="Y13454" s="176"/>
    </row>
    <row r="13455" spans="25:25">
      <c r="Y13455" s="176"/>
    </row>
    <row r="13456" spans="25:25">
      <c r="Y13456" s="176"/>
    </row>
    <row r="13457" spans="25:25">
      <c r="Y13457" s="176"/>
    </row>
    <row r="13458" spans="25:25">
      <c r="Y13458" s="176"/>
    </row>
    <row r="13459" spans="25:25">
      <c r="Y13459" s="176"/>
    </row>
    <row r="13460" spans="25:25">
      <c r="Y13460" s="176"/>
    </row>
    <row r="13461" spans="25:25">
      <c r="Y13461" s="176"/>
    </row>
    <row r="13462" spans="25:25">
      <c r="Y13462" s="176"/>
    </row>
    <row r="13463" spans="25:25">
      <c r="Y13463" s="176"/>
    </row>
    <row r="13464" spans="25:25">
      <c r="Y13464" s="176"/>
    </row>
    <row r="13465" spans="25:25">
      <c r="Y13465" s="176"/>
    </row>
    <row r="13466" spans="25:25">
      <c r="Y13466" s="176"/>
    </row>
    <row r="13467" spans="25:25">
      <c r="Y13467" s="176"/>
    </row>
    <row r="13468" spans="25:25">
      <c r="Y13468" s="176"/>
    </row>
    <row r="13469" spans="25:25">
      <c r="Y13469" s="176"/>
    </row>
    <row r="13470" spans="25:25">
      <c r="Y13470" s="176"/>
    </row>
    <row r="13471" spans="25:25">
      <c r="Y13471" s="176"/>
    </row>
    <row r="13472" spans="25:25">
      <c r="Y13472" s="176"/>
    </row>
    <row r="13473" spans="25:25">
      <c r="Y13473" s="176"/>
    </row>
    <row r="13474" spans="25:25">
      <c r="Y13474" s="176"/>
    </row>
    <row r="13475" spans="25:25">
      <c r="Y13475" s="176"/>
    </row>
    <row r="13476" spans="25:25">
      <c r="Y13476" s="176"/>
    </row>
    <row r="13477" spans="25:25">
      <c r="Y13477" s="176"/>
    </row>
    <row r="13478" spans="25:25">
      <c r="Y13478" s="176"/>
    </row>
    <row r="13479" spans="25:25">
      <c r="Y13479" s="176"/>
    </row>
    <row r="13480" spans="25:25">
      <c r="Y13480" s="176"/>
    </row>
    <row r="13481" spans="25:25">
      <c r="Y13481" s="176"/>
    </row>
    <row r="13482" spans="25:25">
      <c r="Y13482" s="176"/>
    </row>
    <row r="13483" spans="25:25">
      <c r="Y13483" s="176"/>
    </row>
    <row r="13484" spans="25:25">
      <c r="Y13484" s="176"/>
    </row>
    <row r="13485" spans="25:25">
      <c r="Y13485" s="176"/>
    </row>
    <row r="13486" spans="25:25">
      <c r="Y13486" s="176"/>
    </row>
    <row r="13487" spans="25:25">
      <c r="Y13487" s="176"/>
    </row>
    <row r="13488" spans="25:25">
      <c r="Y13488" s="176"/>
    </row>
    <row r="13489" spans="25:25">
      <c r="Y13489" s="176"/>
    </row>
    <row r="13490" spans="25:25">
      <c r="Y13490" s="176"/>
    </row>
    <row r="13491" spans="25:25">
      <c r="Y13491" s="176"/>
    </row>
    <row r="13492" spans="25:25">
      <c r="Y13492" s="176"/>
    </row>
    <row r="13493" spans="25:25">
      <c r="Y13493" s="176"/>
    </row>
    <row r="13494" spans="25:25">
      <c r="Y13494" s="176"/>
    </row>
    <row r="13495" spans="25:25">
      <c r="Y13495" s="176"/>
    </row>
    <row r="13496" spans="25:25">
      <c r="Y13496" s="176"/>
    </row>
    <row r="13497" spans="25:25">
      <c r="Y13497" s="176"/>
    </row>
    <row r="13498" spans="25:25">
      <c r="Y13498" s="176"/>
    </row>
    <row r="13499" spans="25:25">
      <c r="Y13499" s="176"/>
    </row>
    <row r="13500" spans="25:25">
      <c r="Y13500" s="176"/>
    </row>
    <row r="13501" spans="25:25">
      <c r="Y13501" s="176"/>
    </row>
    <row r="13502" spans="25:25">
      <c r="Y13502" s="176"/>
    </row>
    <row r="13503" spans="25:25">
      <c r="Y13503" s="176"/>
    </row>
    <row r="13504" spans="25:25">
      <c r="Y13504" s="176"/>
    </row>
    <row r="13505" spans="25:25">
      <c r="Y13505" s="176"/>
    </row>
    <row r="13506" spans="25:25">
      <c r="Y13506" s="176"/>
    </row>
    <row r="13507" spans="25:25">
      <c r="Y13507" s="176"/>
    </row>
    <row r="13508" spans="25:25">
      <c r="Y13508" s="176"/>
    </row>
    <row r="13509" spans="25:25">
      <c r="Y13509" s="176"/>
    </row>
    <row r="13510" spans="25:25">
      <c r="Y13510" s="176"/>
    </row>
    <row r="13511" spans="25:25">
      <c r="Y13511" s="176"/>
    </row>
    <row r="13512" spans="25:25">
      <c r="Y13512" s="176"/>
    </row>
    <row r="13513" spans="25:25">
      <c r="Y13513" s="176"/>
    </row>
    <row r="13514" spans="25:25">
      <c r="Y13514" s="176"/>
    </row>
    <row r="13515" spans="25:25">
      <c r="Y13515" s="176"/>
    </row>
    <row r="13516" spans="25:25">
      <c r="Y13516" s="176"/>
    </row>
    <row r="13517" spans="25:25">
      <c r="Y13517" s="176"/>
    </row>
    <row r="13518" spans="25:25">
      <c r="Y13518" s="176"/>
    </row>
    <row r="13519" spans="25:25">
      <c r="Y13519" s="176"/>
    </row>
    <row r="13520" spans="25:25">
      <c r="Y13520" s="176"/>
    </row>
    <row r="13521" spans="25:25">
      <c r="Y13521" s="176"/>
    </row>
    <row r="13522" spans="25:25">
      <c r="Y13522" s="176"/>
    </row>
    <row r="13523" spans="25:25">
      <c r="Y13523" s="176"/>
    </row>
    <row r="13524" spans="25:25">
      <c r="Y13524" s="176"/>
    </row>
    <row r="13525" spans="25:25">
      <c r="Y13525" s="176"/>
    </row>
    <row r="13526" spans="25:25">
      <c r="Y13526" s="176"/>
    </row>
    <row r="13527" spans="25:25">
      <c r="Y13527" s="176"/>
    </row>
    <row r="13528" spans="25:25">
      <c r="Y13528" s="176"/>
    </row>
    <row r="13529" spans="25:25">
      <c r="Y13529" s="176"/>
    </row>
    <row r="13530" spans="25:25">
      <c r="Y13530" s="176"/>
    </row>
    <row r="13531" spans="25:25">
      <c r="Y13531" s="176"/>
    </row>
    <row r="13532" spans="25:25">
      <c r="Y13532" s="176"/>
    </row>
    <row r="13533" spans="25:25">
      <c r="Y13533" s="176"/>
    </row>
    <row r="13534" spans="25:25">
      <c r="Y13534" s="176"/>
    </row>
    <row r="13535" spans="25:25">
      <c r="Y13535" s="176"/>
    </row>
    <row r="13536" spans="25:25">
      <c r="Y13536" s="176"/>
    </row>
    <row r="13537" spans="25:25">
      <c r="Y13537" s="176"/>
    </row>
    <row r="13538" spans="25:25">
      <c r="Y13538" s="176"/>
    </row>
    <row r="13539" spans="25:25">
      <c r="Y13539" s="176"/>
    </row>
    <row r="13540" spans="25:25">
      <c r="Y13540" s="176"/>
    </row>
    <row r="13541" spans="25:25">
      <c r="Y13541" s="176"/>
    </row>
    <row r="13542" spans="25:25">
      <c r="Y13542" s="176"/>
    </row>
    <row r="13543" spans="25:25">
      <c r="Y13543" s="176"/>
    </row>
    <row r="13544" spans="25:25">
      <c r="Y13544" s="176"/>
    </row>
    <row r="13545" spans="25:25">
      <c r="Y13545" s="176"/>
    </row>
    <row r="13546" spans="25:25">
      <c r="Y13546" s="176"/>
    </row>
    <row r="13547" spans="25:25">
      <c r="Y13547" s="176"/>
    </row>
    <row r="13548" spans="25:25">
      <c r="Y13548" s="176"/>
    </row>
    <row r="13549" spans="25:25">
      <c r="Y13549" s="176"/>
    </row>
    <row r="13550" spans="25:25">
      <c r="Y13550" s="176"/>
    </row>
    <row r="13551" spans="25:25">
      <c r="Y13551" s="176"/>
    </row>
    <row r="13552" spans="25:25">
      <c r="Y13552" s="176"/>
    </row>
    <row r="13553" spans="25:25">
      <c r="Y13553" s="176"/>
    </row>
    <row r="13554" spans="25:25">
      <c r="Y13554" s="176"/>
    </row>
    <row r="13555" spans="25:25">
      <c r="Y13555" s="176"/>
    </row>
    <row r="13556" spans="25:25">
      <c r="Y13556" s="176"/>
    </row>
    <row r="13557" spans="25:25">
      <c r="Y13557" s="176"/>
    </row>
    <row r="13558" spans="25:25">
      <c r="Y13558" s="176"/>
    </row>
    <row r="13559" spans="25:25">
      <c r="Y13559" s="176"/>
    </row>
    <row r="13560" spans="25:25">
      <c r="Y13560" s="176"/>
    </row>
    <row r="13561" spans="25:25">
      <c r="Y13561" s="176"/>
    </row>
    <row r="13562" spans="25:25">
      <c r="Y13562" s="176"/>
    </row>
    <row r="13563" spans="25:25">
      <c r="Y13563" s="176"/>
    </row>
    <row r="13564" spans="25:25">
      <c r="Y13564" s="176"/>
    </row>
    <row r="13565" spans="25:25">
      <c r="Y13565" s="176"/>
    </row>
    <row r="13566" spans="25:25">
      <c r="Y13566" s="176"/>
    </row>
    <row r="13567" spans="25:25">
      <c r="Y13567" s="176"/>
    </row>
    <row r="13568" spans="25:25">
      <c r="Y13568" s="176"/>
    </row>
    <row r="13569" spans="25:25">
      <c r="Y13569" s="176"/>
    </row>
    <row r="13570" spans="25:25">
      <c r="Y13570" s="176"/>
    </row>
    <row r="13571" spans="25:25">
      <c r="Y13571" s="176"/>
    </row>
    <row r="13572" spans="25:25">
      <c r="Y13572" s="176"/>
    </row>
    <row r="13573" spans="25:25">
      <c r="Y13573" s="176"/>
    </row>
    <row r="13574" spans="25:25">
      <c r="Y13574" s="176"/>
    </row>
    <row r="13575" spans="25:25">
      <c r="Y13575" s="176"/>
    </row>
    <row r="13576" spans="25:25">
      <c r="Y13576" s="176"/>
    </row>
    <row r="13577" spans="25:25">
      <c r="Y13577" s="176"/>
    </row>
    <row r="13578" spans="25:25">
      <c r="Y13578" s="176"/>
    </row>
    <row r="13579" spans="25:25">
      <c r="Y13579" s="176"/>
    </row>
    <row r="13580" spans="25:25">
      <c r="Y13580" s="176"/>
    </row>
    <row r="13581" spans="25:25">
      <c r="Y13581" s="176"/>
    </row>
    <row r="13582" spans="25:25">
      <c r="Y13582" s="176"/>
    </row>
    <row r="13583" spans="25:25">
      <c r="Y13583" s="176"/>
    </row>
    <row r="13584" spans="25:25">
      <c r="Y13584" s="176"/>
    </row>
    <row r="13585" spans="25:25">
      <c r="Y13585" s="176"/>
    </row>
    <row r="13586" spans="25:25">
      <c r="Y13586" s="176"/>
    </row>
    <row r="13587" spans="25:25">
      <c r="Y13587" s="176"/>
    </row>
    <row r="13588" spans="25:25">
      <c r="Y13588" s="176"/>
    </row>
    <row r="13589" spans="25:25">
      <c r="Y13589" s="176"/>
    </row>
    <row r="13590" spans="25:25">
      <c r="Y13590" s="176"/>
    </row>
    <row r="13591" spans="25:25">
      <c r="Y13591" s="176"/>
    </row>
    <row r="13592" spans="25:25">
      <c r="Y13592" s="176"/>
    </row>
    <row r="13593" spans="25:25">
      <c r="Y13593" s="176"/>
    </row>
    <row r="13594" spans="25:25">
      <c r="Y13594" s="176"/>
    </row>
    <row r="13595" spans="25:25">
      <c r="Y13595" s="176"/>
    </row>
    <row r="13596" spans="25:25">
      <c r="Y13596" s="176"/>
    </row>
    <row r="13597" spans="25:25">
      <c r="Y13597" s="176"/>
    </row>
    <row r="13598" spans="25:25">
      <c r="Y13598" s="176"/>
    </row>
    <row r="13599" spans="25:25">
      <c r="Y13599" s="176"/>
    </row>
    <row r="13600" spans="25:25">
      <c r="Y13600" s="176"/>
    </row>
    <row r="13601" spans="25:25">
      <c r="Y13601" s="176"/>
    </row>
    <row r="13602" spans="25:25">
      <c r="Y13602" s="176"/>
    </row>
    <row r="13603" spans="25:25">
      <c r="Y13603" s="176"/>
    </row>
    <row r="13604" spans="25:25">
      <c r="Y13604" s="176"/>
    </row>
    <row r="13605" spans="25:25">
      <c r="Y13605" s="176"/>
    </row>
    <row r="13606" spans="25:25">
      <c r="Y13606" s="176"/>
    </row>
    <row r="13607" spans="25:25">
      <c r="Y13607" s="176"/>
    </row>
    <row r="13608" spans="25:25">
      <c r="Y13608" s="176"/>
    </row>
    <row r="13609" spans="25:25">
      <c r="Y13609" s="176"/>
    </row>
    <row r="13610" spans="25:25">
      <c r="Y13610" s="176"/>
    </row>
    <row r="13611" spans="25:25">
      <c r="Y13611" s="176"/>
    </row>
    <row r="13612" spans="25:25">
      <c r="Y13612" s="176"/>
    </row>
    <row r="13613" spans="25:25">
      <c r="Y13613" s="176"/>
    </row>
    <row r="13614" spans="25:25">
      <c r="Y13614" s="176"/>
    </row>
    <row r="13615" spans="25:25">
      <c r="Y13615" s="176"/>
    </row>
    <row r="13616" spans="25:25">
      <c r="Y13616" s="176"/>
    </row>
    <row r="13617" spans="25:25">
      <c r="Y13617" s="176"/>
    </row>
    <row r="13618" spans="25:25">
      <c r="Y13618" s="176"/>
    </row>
    <row r="13619" spans="25:25">
      <c r="Y13619" s="176"/>
    </row>
    <row r="13620" spans="25:25">
      <c r="Y13620" s="176"/>
    </row>
    <row r="13621" spans="25:25">
      <c r="Y13621" s="176"/>
    </row>
    <row r="13622" spans="25:25">
      <c r="Y13622" s="176"/>
    </row>
    <row r="13623" spans="25:25">
      <c r="Y13623" s="176"/>
    </row>
    <row r="13624" spans="25:25">
      <c r="Y13624" s="176"/>
    </row>
    <row r="13625" spans="25:25">
      <c r="Y13625" s="176"/>
    </row>
    <row r="13626" spans="25:25">
      <c r="Y13626" s="176"/>
    </row>
    <row r="13627" spans="25:25">
      <c r="Y13627" s="176"/>
    </row>
    <row r="13628" spans="25:25">
      <c r="Y13628" s="176"/>
    </row>
    <row r="13629" spans="25:25">
      <c r="Y13629" s="176"/>
    </row>
    <row r="13630" spans="25:25">
      <c r="Y13630" s="176"/>
    </row>
    <row r="13631" spans="25:25">
      <c r="Y13631" s="176"/>
    </row>
    <row r="13632" spans="25:25">
      <c r="Y13632" s="176"/>
    </row>
    <row r="13633" spans="25:25">
      <c r="Y13633" s="176"/>
    </row>
    <row r="13634" spans="25:25">
      <c r="Y13634" s="176"/>
    </row>
    <row r="13635" spans="25:25">
      <c r="Y13635" s="176"/>
    </row>
    <row r="13636" spans="25:25">
      <c r="Y13636" s="176"/>
    </row>
    <row r="13637" spans="25:25">
      <c r="Y13637" s="176"/>
    </row>
    <row r="13638" spans="25:25">
      <c r="Y13638" s="176"/>
    </row>
    <row r="13639" spans="25:25">
      <c r="Y13639" s="176"/>
    </row>
    <row r="13640" spans="25:25">
      <c r="Y13640" s="176"/>
    </row>
    <row r="13641" spans="25:25">
      <c r="Y13641" s="176"/>
    </row>
    <row r="13642" spans="25:25">
      <c r="Y13642" s="176"/>
    </row>
    <row r="13643" spans="25:25">
      <c r="Y13643" s="176"/>
    </row>
    <row r="13644" spans="25:25">
      <c r="Y13644" s="176"/>
    </row>
    <row r="13645" spans="25:25">
      <c r="Y13645" s="176"/>
    </row>
    <row r="13646" spans="25:25">
      <c r="Y13646" s="176"/>
    </row>
    <row r="13647" spans="25:25">
      <c r="Y13647" s="176"/>
    </row>
    <row r="13648" spans="25:25">
      <c r="Y13648" s="176"/>
    </row>
    <row r="13649" spans="25:25">
      <c r="Y13649" s="176"/>
    </row>
    <row r="13650" spans="25:25">
      <c r="Y13650" s="176"/>
    </row>
    <row r="13651" spans="25:25">
      <c r="Y13651" s="176"/>
    </row>
    <row r="13652" spans="25:25">
      <c r="Y13652" s="176"/>
    </row>
    <row r="13653" spans="25:25">
      <c r="Y13653" s="176"/>
    </row>
    <row r="13654" spans="25:25">
      <c r="Y13654" s="176"/>
    </row>
    <row r="13655" spans="25:25">
      <c r="Y13655" s="176"/>
    </row>
    <row r="13656" spans="25:25">
      <c r="Y13656" s="176"/>
    </row>
    <row r="13657" spans="25:25">
      <c r="Y13657" s="176"/>
    </row>
    <row r="13658" spans="25:25">
      <c r="Y13658" s="176"/>
    </row>
    <row r="13659" spans="25:25">
      <c r="Y13659" s="176"/>
    </row>
    <row r="13660" spans="25:25">
      <c r="Y13660" s="176"/>
    </row>
    <row r="13661" spans="25:25">
      <c r="Y13661" s="176"/>
    </row>
    <row r="13662" spans="25:25">
      <c r="Y13662" s="176"/>
    </row>
    <row r="13663" spans="25:25">
      <c r="Y13663" s="176"/>
    </row>
    <row r="13664" spans="25:25">
      <c r="Y13664" s="176"/>
    </row>
    <row r="13665" spans="25:25">
      <c r="Y13665" s="176"/>
    </row>
    <row r="13666" spans="25:25">
      <c r="Y13666" s="176"/>
    </row>
    <row r="13667" spans="25:25">
      <c r="Y13667" s="176"/>
    </row>
    <row r="13668" spans="25:25">
      <c r="Y13668" s="176"/>
    </row>
    <row r="13669" spans="25:25">
      <c r="Y13669" s="176"/>
    </row>
    <row r="13670" spans="25:25">
      <c r="Y13670" s="176"/>
    </row>
    <row r="13671" spans="25:25">
      <c r="Y13671" s="176"/>
    </row>
    <row r="13672" spans="25:25">
      <c r="Y13672" s="176"/>
    </row>
    <row r="13673" spans="25:25">
      <c r="Y13673" s="176"/>
    </row>
    <row r="13674" spans="25:25">
      <c r="Y13674" s="176"/>
    </row>
    <row r="13675" spans="25:25">
      <c r="Y13675" s="176"/>
    </row>
    <row r="13676" spans="25:25">
      <c r="Y13676" s="176"/>
    </row>
    <row r="13677" spans="25:25">
      <c r="Y13677" s="176"/>
    </row>
    <row r="13678" spans="25:25">
      <c r="Y13678" s="176"/>
    </row>
    <row r="13679" spans="25:25">
      <c r="Y13679" s="176"/>
    </row>
    <row r="13680" spans="25:25">
      <c r="Y13680" s="176"/>
    </row>
    <row r="13681" spans="25:25">
      <c r="Y13681" s="176"/>
    </row>
    <row r="13682" spans="25:25">
      <c r="Y13682" s="176"/>
    </row>
    <row r="13683" spans="25:25">
      <c r="Y13683" s="176"/>
    </row>
    <row r="13684" spans="25:25">
      <c r="Y13684" s="176"/>
    </row>
    <row r="13685" spans="25:25">
      <c r="Y13685" s="176"/>
    </row>
    <row r="13686" spans="25:25">
      <c r="Y13686" s="176"/>
    </row>
    <row r="13687" spans="25:25">
      <c r="Y13687" s="176"/>
    </row>
    <row r="13688" spans="25:25">
      <c r="Y13688" s="176"/>
    </row>
    <row r="13689" spans="25:25">
      <c r="Y13689" s="176"/>
    </row>
    <row r="13690" spans="25:25">
      <c r="Y13690" s="176"/>
    </row>
    <row r="13691" spans="25:25">
      <c r="Y13691" s="176"/>
    </row>
    <row r="13692" spans="25:25">
      <c r="Y13692" s="176"/>
    </row>
    <row r="13693" spans="25:25">
      <c r="Y13693" s="176"/>
    </row>
    <row r="13694" spans="25:25">
      <c r="Y13694" s="176"/>
    </row>
    <row r="13695" spans="25:25">
      <c r="Y13695" s="176"/>
    </row>
    <row r="13696" spans="25:25">
      <c r="Y13696" s="176"/>
    </row>
    <row r="13697" spans="25:25">
      <c r="Y13697" s="176"/>
    </row>
    <row r="13698" spans="25:25">
      <c r="Y13698" s="176"/>
    </row>
    <row r="13699" spans="25:25">
      <c r="Y13699" s="176"/>
    </row>
    <row r="13700" spans="25:25">
      <c r="Y13700" s="176"/>
    </row>
    <row r="13701" spans="25:25">
      <c r="Y13701" s="176"/>
    </row>
    <row r="13702" spans="25:25">
      <c r="Y13702" s="176"/>
    </row>
    <row r="13703" spans="25:25">
      <c r="Y13703" s="176"/>
    </row>
    <row r="13704" spans="25:25">
      <c r="Y13704" s="176"/>
    </row>
    <row r="13705" spans="25:25">
      <c r="Y13705" s="176"/>
    </row>
    <row r="13706" spans="25:25">
      <c r="Y13706" s="176"/>
    </row>
    <row r="13707" spans="25:25">
      <c r="Y13707" s="176"/>
    </row>
    <row r="13708" spans="25:25">
      <c r="Y13708" s="176"/>
    </row>
    <row r="13709" spans="25:25">
      <c r="Y13709" s="176"/>
    </row>
    <row r="13710" spans="25:25">
      <c r="Y13710" s="176"/>
    </row>
    <row r="13711" spans="25:25">
      <c r="Y13711" s="176"/>
    </row>
    <row r="13712" spans="25:25">
      <c r="Y13712" s="176"/>
    </row>
    <row r="13713" spans="25:25">
      <c r="Y13713" s="176"/>
    </row>
    <row r="13714" spans="25:25">
      <c r="Y13714" s="176"/>
    </row>
    <row r="13715" spans="25:25">
      <c r="Y13715" s="176"/>
    </row>
    <row r="13716" spans="25:25">
      <c r="Y13716" s="176"/>
    </row>
    <row r="13717" spans="25:25">
      <c r="Y13717" s="176"/>
    </row>
    <row r="13718" spans="25:25">
      <c r="Y13718" s="176"/>
    </row>
    <row r="13719" spans="25:25">
      <c r="Y13719" s="176"/>
    </row>
    <row r="13720" spans="25:25">
      <c r="Y13720" s="176"/>
    </row>
    <row r="13721" spans="25:25">
      <c r="Y13721" s="176"/>
    </row>
    <row r="13722" spans="25:25">
      <c r="Y13722" s="176"/>
    </row>
    <row r="13723" spans="25:25">
      <c r="Y13723" s="176"/>
    </row>
    <row r="13724" spans="25:25">
      <c r="Y13724" s="176"/>
    </row>
    <row r="13725" spans="25:25">
      <c r="Y13725" s="176"/>
    </row>
    <row r="13726" spans="25:25">
      <c r="Y13726" s="176"/>
    </row>
    <row r="13727" spans="25:25">
      <c r="Y13727" s="176"/>
    </row>
    <row r="13728" spans="25:25">
      <c r="Y13728" s="176"/>
    </row>
    <row r="13729" spans="25:25">
      <c r="Y13729" s="176"/>
    </row>
    <row r="13730" spans="25:25">
      <c r="Y13730" s="176"/>
    </row>
    <row r="13731" spans="25:25">
      <c r="Y13731" s="176"/>
    </row>
    <row r="13732" spans="25:25">
      <c r="Y13732" s="176"/>
    </row>
    <row r="13733" spans="25:25">
      <c r="Y13733" s="176"/>
    </row>
    <row r="13734" spans="25:25">
      <c r="Y13734" s="176"/>
    </row>
    <row r="13735" spans="25:25">
      <c r="Y13735" s="176"/>
    </row>
    <row r="13736" spans="25:25">
      <c r="Y13736" s="176"/>
    </row>
    <row r="13737" spans="25:25">
      <c r="Y13737" s="176"/>
    </row>
    <row r="13738" spans="25:25">
      <c r="Y13738" s="176"/>
    </row>
    <row r="13739" spans="25:25">
      <c r="Y13739" s="176"/>
    </row>
    <row r="13740" spans="25:25">
      <c r="Y13740" s="176"/>
    </row>
    <row r="13741" spans="25:25">
      <c r="Y13741" s="176"/>
    </row>
    <row r="13742" spans="25:25">
      <c r="Y13742" s="176"/>
    </row>
    <row r="13743" spans="25:25">
      <c r="Y13743" s="176"/>
    </row>
    <row r="13744" spans="25:25">
      <c r="Y13744" s="176"/>
    </row>
    <row r="13745" spans="25:25">
      <c r="Y13745" s="176"/>
    </row>
    <row r="13746" spans="25:25">
      <c r="Y13746" s="176"/>
    </row>
    <row r="13747" spans="25:25">
      <c r="Y13747" s="176"/>
    </row>
    <row r="13748" spans="25:25">
      <c r="Y13748" s="176"/>
    </row>
    <row r="13749" spans="25:25">
      <c r="Y13749" s="176"/>
    </row>
    <row r="13750" spans="25:25">
      <c r="Y13750" s="176"/>
    </row>
    <row r="13751" spans="25:25">
      <c r="Y13751" s="176"/>
    </row>
    <row r="13752" spans="25:25">
      <c r="Y13752" s="176"/>
    </row>
    <row r="13753" spans="25:25">
      <c r="Y13753" s="176"/>
    </row>
    <row r="13754" spans="25:25">
      <c r="Y13754" s="176"/>
    </row>
    <row r="13755" spans="25:25">
      <c r="Y13755" s="176"/>
    </row>
    <row r="13756" spans="25:25">
      <c r="Y13756" s="176"/>
    </row>
    <row r="13757" spans="25:25">
      <c r="Y13757" s="176"/>
    </row>
    <row r="13758" spans="25:25">
      <c r="Y13758" s="176"/>
    </row>
    <row r="13759" spans="25:25">
      <c r="Y13759" s="176"/>
    </row>
    <row r="13760" spans="25:25">
      <c r="Y13760" s="176"/>
    </row>
    <row r="13761" spans="25:25">
      <c r="Y13761" s="176"/>
    </row>
    <row r="13762" spans="25:25">
      <c r="Y13762" s="176"/>
    </row>
    <row r="13763" spans="25:25">
      <c r="Y13763" s="176"/>
    </row>
    <row r="13764" spans="25:25">
      <c r="Y13764" s="176"/>
    </row>
    <row r="13765" spans="25:25">
      <c r="Y13765" s="176"/>
    </row>
    <row r="13766" spans="25:25">
      <c r="Y13766" s="176"/>
    </row>
    <row r="13767" spans="25:25">
      <c r="Y13767" s="176"/>
    </row>
    <row r="13768" spans="25:25">
      <c r="Y13768" s="176"/>
    </row>
    <row r="13769" spans="25:25">
      <c r="Y13769" s="176"/>
    </row>
    <row r="13770" spans="25:25">
      <c r="Y13770" s="176"/>
    </row>
    <row r="13771" spans="25:25">
      <c r="Y13771" s="176"/>
    </row>
    <row r="13772" spans="25:25">
      <c r="Y13772" s="176"/>
    </row>
    <row r="13773" spans="25:25">
      <c r="Y13773" s="176"/>
    </row>
    <row r="13774" spans="25:25">
      <c r="Y13774" s="176"/>
    </row>
    <row r="13775" spans="25:25">
      <c r="Y13775" s="176"/>
    </row>
    <row r="13776" spans="25:25">
      <c r="Y13776" s="176"/>
    </row>
    <row r="13777" spans="25:25">
      <c r="Y13777" s="176"/>
    </row>
    <row r="13778" spans="25:25">
      <c r="Y13778" s="176"/>
    </row>
    <row r="13779" spans="25:25">
      <c r="Y13779" s="176"/>
    </row>
    <row r="13780" spans="25:25">
      <c r="Y13780" s="176"/>
    </row>
    <row r="13781" spans="25:25">
      <c r="Y13781" s="176"/>
    </row>
    <row r="13782" spans="25:25">
      <c r="Y13782" s="176"/>
    </row>
    <row r="13783" spans="25:25">
      <c r="Y13783" s="176"/>
    </row>
    <row r="13784" spans="25:25">
      <c r="Y13784" s="176"/>
    </row>
    <row r="13785" spans="25:25">
      <c r="Y13785" s="176"/>
    </row>
    <row r="13786" spans="25:25">
      <c r="Y13786" s="176"/>
    </row>
    <row r="13787" spans="25:25">
      <c r="Y13787" s="176"/>
    </row>
    <row r="13788" spans="25:25">
      <c r="Y13788" s="176"/>
    </row>
    <row r="13789" spans="25:25">
      <c r="Y13789" s="176"/>
    </row>
    <row r="13790" spans="25:25">
      <c r="Y13790" s="176"/>
    </row>
    <row r="13791" spans="25:25">
      <c r="Y13791" s="176"/>
    </row>
    <row r="13792" spans="25:25">
      <c r="Y13792" s="176"/>
    </row>
    <row r="13793" spans="25:25">
      <c r="Y13793" s="176"/>
    </row>
    <row r="13794" spans="25:25">
      <c r="Y13794" s="176"/>
    </row>
    <row r="13795" spans="25:25">
      <c r="Y13795" s="176"/>
    </row>
    <row r="13796" spans="25:25">
      <c r="Y13796" s="176"/>
    </row>
    <row r="13797" spans="25:25">
      <c r="Y13797" s="176"/>
    </row>
    <row r="13798" spans="25:25">
      <c r="Y13798" s="176"/>
    </row>
    <row r="13799" spans="25:25">
      <c r="Y13799" s="176"/>
    </row>
    <row r="13800" spans="25:25">
      <c r="Y13800" s="176"/>
    </row>
    <row r="13801" spans="25:25">
      <c r="Y13801" s="176"/>
    </row>
    <row r="13802" spans="25:25">
      <c r="Y13802" s="176"/>
    </row>
    <row r="13803" spans="25:25">
      <c r="Y13803" s="176"/>
    </row>
    <row r="13804" spans="25:25">
      <c r="Y13804" s="176"/>
    </row>
    <row r="13805" spans="25:25">
      <c r="Y13805" s="176"/>
    </row>
    <row r="13806" spans="25:25">
      <c r="Y13806" s="176"/>
    </row>
    <row r="13807" spans="25:25">
      <c r="Y13807" s="176"/>
    </row>
    <row r="13808" spans="25:25">
      <c r="Y13808" s="176"/>
    </row>
    <row r="13809" spans="25:25">
      <c r="Y13809" s="176"/>
    </row>
    <row r="13810" spans="25:25">
      <c r="Y13810" s="176"/>
    </row>
    <row r="13811" spans="25:25">
      <c r="Y13811" s="176"/>
    </row>
    <row r="13812" spans="25:25">
      <c r="Y13812" s="176"/>
    </row>
    <row r="13813" spans="25:25">
      <c r="Y13813" s="176"/>
    </row>
    <row r="13814" spans="25:25">
      <c r="Y13814" s="176"/>
    </row>
    <row r="13815" spans="25:25">
      <c r="Y13815" s="176"/>
    </row>
    <row r="13816" spans="25:25">
      <c r="Y13816" s="176"/>
    </row>
    <row r="13817" spans="25:25">
      <c r="Y13817" s="176"/>
    </row>
    <row r="13818" spans="25:25">
      <c r="Y13818" s="176"/>
    </row>
    <row r="13819" spans="25:25">
      <c r="Y13819" s="176"/>
    </row>
    <row r="13820" spans="25:25">
      <c r="Y13820" s="176"/>
    </row>
    <row r="13821" spans="25:25">
      <c r="Y13821" s="176"/>
    </row>
    <row r="13822" spans="25:25">
      <c r="Y13822" s="176"/>
    </row>
    <row r="13823" spans="25:25">
      <c r="Y13823" s="176"/>
    </row>
    <row r="13824" spans="25:25">
      <c r="Y13824" s="176"/>
    </row>
    <row r="13825" spans="25:25">
      <c r="Y13825" s="176"/>
    </row>
    <row r="13826" spans="25:25">
      <c r="Y13826" s="176"/>
    </row>
    <row r="13827" spans="25:25">
      <c r="Y13827" s="176"/>
    </row>
    <row r="13828" spans="25:25">
      <c r="Y13828" s="176"/>
    </row>
    <row r="13829" spans="25:25">
      <c r="Y13829" s="176"/>
    </row>
    <row r="13830" spans="25:25">
      <c r="Y13830" s="176"/>
    </row>
    <row r="13831" spans="25:25">
      <c r="Y13831" s="176"/>
    </row>
    <row r="13832" spans="25:25">
      <c r="Y13832" s="176"/>
    </row>
    <row r="13833" spans="25:25">
      <c r="Y13833" s="176"/>
    </row>
    <row r="13834" spans="25:25">
      <c r="Y13834" s="176"/>
    </row>
    <row r="13835" spans="25:25">
      <c r="Y13835" s="176"/>
    </row>
    <row r="13836" spans="25:25">
      <c r="Y13836" s="176"/>
    </row>
    <row r="13837" spans="25:25">
      <c r="Y13837" s="176"/>
    </row>
    <row r="13838" spans="25:25">
      <c r="Y13838" s="176"/>
    </row>
    <row r="13839" spans="25:25">
      <c r="Y13839" s="176"/>
    </row>
    <row r="13840" spans="25:25">
      <c r="Y13840" s="176"/>
    </row>
    <row r="13841" spans="25:25">
      <c r="Y13841" s="176"/>
    </row>
    <row r="13842" spans="25:25">
      <c r="Y13842" s="176"/>
    </row>
    <row r="13843" spans="25:25">
      <c r="Y13843" s="176"/>
    </row>
    <row r="13844" spans="25:25">
      <c r="Y13844" s="176"/>
    </row>
    <row r="13845" spans="25:25">
      <c r="Y13845" s="176"/>
    </row>
    <row r="13846" spans="25:25">
      <c r="Y13846" s="176"/>
    </row>
    <row r="13847" spans="25:25">
      <c r="Y13847" s="176"/>
    </row>
    <row r="13848" spans="25:25">
      <c r="Y13848" s="176"/>
    </row>
    <row r="13849" spans="25:25">
      <c r="Y13849" s="176"/>
    </row>
    <row r="13850" spans="25:25">
      <c r="Y13850" s="176"/>
    </row>
    <row r="13851" spans="25:25">
      <c r="Y13851" s="176"/>
    </row>
    <row r="13852" spans="25:25">
      <c r="Y13852" s="176"/>
    </row>
    <row r="13853" spans="25:25">
      <c r="Y13853" s="176"/>
    </row>
    <row r="13854" spans="25:25">
      <c r="Y13854" s="176"/>
    </row>
    <row r="13855" spans="25:25">
      <c r="Y13855" s="176"/>
    </row>
    <row r="13856" spans="25:25">
      <c r="Y13856" s="176"/>
    </row>
    <row r="13857" spans="25:25">
      <c r="Y13857" s="176"/>
    </row>
    <row r="13858" spans="25:25">
      <c r="Y13858" s="176"/>
    </row>
    <row r="13859" spans="25:25">
      <c r="Y13859" s="176"/>
    </row>
    <row r="13860" spans="25:25">
      <c r="Y13860" s="176"/>
    </row>
    <row r="13861" spans="25:25">
      <c r="Y13861" s="176"/>
    </row>
    <row r="13862" spans="25:25">
      <c r="Y13862" s="176"/>
    </row>
    <row r="13863" spans="25:25">
      <c r="Y13863" s="176"/>
    </row>
    <row r="13864" spans="25:25">
      <c r="Y13864" s="176"/>
    </row>
    <row r="13865" spans="25:25">
      <c r="Y13865" s="176"/>
    </row>
    <row r="13866" spans="25:25">
      <c r="Y13866" s="176"/>
    </row>
    <row r="13867" spans="25:25">
      <c r="Y13867" s="176"/>
    </row>
    <row r="13868" spans="25:25">
      <c r="Y13868" s="176"/>
    </row>
    <row r="13869" spans="25:25">
      <c r="Y13869" s="176"/>
    </row>
    <row r="13870" spans="25:25">
      <c r="Y13870" s="176"/>
    </row>
    <row r="13871" spans="25:25">
      <c r="Y13871" s="176"/>
    </row>
    <row r="13872" spans="25:25">
      <c r="Y13872" s="176"/>
    </row>
    <row r="13873" spans="25:25">
      <c r="Y13873" s="176"/>
    </row>
    <row r="13874" spans="25:25">
      <c r="Y13874" s="176"/>
    </row>
    <row r="13875" spans="25:25">
      <c r="Y13875" s="176"/>
    </row>
    <row r="13876" spans="25:25">
      <c r="Y13876" s="176"/>
    </row>
    <row r="13877" spans="25:25">
      <c r="Y13877" s="176"/>
    </row>
    <row r="13878" spans="25:25">
      <c r="Y13878" s="176"/>
    </row>
    <row r="13879" spans="25:25">
      <c r="Y13879" s="176"/>
    </row>
    <row r="13880" spans="25:25">
      <c r="Y13880" s="176"/>
    </row>
    <row r="13881" spans="25:25">
      <c r="Y13881" s="176"/>
    </row>
    <row r="13882" spans="25:25">
      <c r="Y13882" s="176"/>
    </row>
    <row r="13883" spans="25:25">
      <c r="Y13883" s="176"/>
    </row>
    <row r="13884" spans="25:25">
      <c r="Y13884" s="176"/>
    </row>
    <row r="13885" spans="25:25">
      <c r="Y13885" s="176"/>
    </row>
    <row r="13886" spans="25:25">
      <c r="Y13886" s="176"/>
    </row>
    <row r="13887" spans="25:25">
      <c r="Y13887" s="176"/>
    </row>
    <row r="13888" spans="25:25">
      <c r="Y13888" s="176"/>
    </row>
    <row r="13889" spans="25:25">
      <c r="Y13889" s="176"/>
    </row>
    <row r="13890" spans="25:25">
      <c r="Y13890" s="176"/>
    </row>
    <row r="13891" spans="25:25">
      <c r="Y13891" s="176"/>
    </row>
    <row r="13892" spans="25:25">
      <c r="Y13892" s="176"/>
    </row>
    <row r="13893" spans="25:25">
      <c r="Y13893" s="176"/>
    </row>
    <row r="13894" spans="25:25">
      <c r="Y13894" s="176"/>
    </row>
    <row r="13895" spans="25:25">
      <c r="Y13895" s="176"/>
    </row>
    <row r="13896" spans="25:25">
      <c r="Y13896" s="176"/>
    </row>
    <row r="13897" spans="25:25">
      <c r="Y13897" s="176"/>
    </row>
    <row r="13898" spans="25:25">
      <c r="Y13898" s="176"/>
    </row>
    <row r="13899" spans="25:25">
      <c r="Y13899" s="176"/>
    </row>
    <row r="13900" spans="25:25">
      <c r="Y13900" s="176"/>
    </row>
    <row r="13901" spans="25:25">
      <c r="Y13901" s="176"/>
    </row>
    <row r="13902" spans="25:25">
      <c r="Y13902" s="176"/>
    </row>
    <row r="13903" spans="25:25">
      <c r="Y13903" s="176"/>
    </row>
    <row r="13904" spans="25:25">
      <c r="Y13904" s="176"/>
    </row>
    <row r="13905" spans="25:25">
      <c r="Y13905" s="176"/>
    </row>
    <row r="13906" spans="25:25">
      <c r="Y13906" s="176"/>
    </row>
    <row r="13907" spans="25:25">
      <c r="Y13907" s="176"/>
    </row>
    <row r="13908" spans="25:25">
      <c r="Y13908" s="176"/>
    </row>
    <row r="13909" spans="25:25">
      <c r="Y13909" s="176"/>
    </row>
    <row r="13910" spans="25:25">
      <c r="Y13910" s="176"/>
    </row>
    <row r="13911" spans="25:25">
      <c r="Y13911" s="176"/>
    </row>
    <row r="13912" spans="25:25">
      <c r="Y13912" s="176"/>
    </row>
    <row r="13913" spans="25:25">
      <c r="Y13913" s="176"/>
    </row>
    <row r="13914" spans="25:25">
      <c r="Y13914" s="176"/>
    </row>
    <row r="13915" spans="25:25">
      <c r="Y13915" s="176"/>
    </row>
    <row r="13916" spans="25:25">
      <c r="Y13916" s="176"/>
    </row>
    <row r="13917" spans="25:25">
      <c r="Y13917" s="176"/>
    </row>
    <row r="13918" spans="25:25">
      <c r="Y13918" s="176"/>
    </row>
    <row r="13919" spans="25:25">
      <c r="Y13919" s="176"/>
    </row>
    <row r="13920" spans="25:25">
      <c r="Y13920" s="176"/>
    </row>
    <row r="13921" spans="25:25">
      <c r="Y13921" s="176"/>
    </row>
    <row r="13922" spans="25:25">
      <c r="Y13922" s="176"/>
    </row>
    <row r="13923" spans="25:25">
      <c r="Y13923" s="176"/>
    </row>
    <row r="13924" spans="25:25">
      <c r="Y13924" s="176"/>
    </row>
    <row r="13925" spans="25:25">
      <c r="Y13925" s="176"/>
    </row>
    <row r="13926" spans="25:25">
      <c r="Y13926" s="176"/>
    </row>
    <row r="13927" spans="25:25">
      <c r="Y13927" s="176"/>
    </row>
    <row r="13928" spans="25:25">
      <c r="Y13928" s="176"/>
    </row>
    <row r="13929" spans="25:25">
      <c r="Y13929" s="176"/>
    </row>
    <row r="13930" spans="25:25">
      <c r="Y13930" s="176"/>
    </row>
    <row r="13931" spans="25:25">
      <c r="Y13931" s="176"/>
    </row>
    <row r="13932" spans="25:25">
      <c r="Y13932" s="176"/>
    </row>
    <row r="13933" spans="25:25">
      <c r="Y13933" s="176"/>
    </row>
    <row r="13934" spans="25:25">
      <c r="Y13934" s="176"/>
    </row>
    <row r="13935" spans="25:25">
      <c r="Y13935" s="176"/>
    </row>
    <row r="13936" spans="25:25">
      <c r="Y13936" s="176"/>
    </row>
    <row r="13937" spans="25:25">
      <c r="Y13937" s="176"/>
    </row>
    <row r="13938" spans="25:25">
      <c r="Y13938" s="176"/>
    </row>
    <row r="13939" spans="25:25">
      <c r="Y13939" s="176"/>
    </row>
    <row r="13940" spans="25:25">
      <c r="Y13940" s="176"/>
    </row>
    <row r="13941" spans="25:25">
      <c r="Y13941" s="176"/>
    </row>
    <row r="13942" spans="25:25">
      <c r="Y13942" s="176"/>
    </row>
    <row r="13943" spans="25:25">
      <c r="Y13943" s="176"/>
    </row>
    <row r="13944" spans="25:25">
      <c r="Y13944" s="176"/>
    </row>
    <row r="13945" spans="25:25">
      <c r="Y13945" s="176"/>
    </row>
    <row r="13946" spans="25:25">
      <c r="Y13946" s="176"/>
    </row>
    <row r="13947" spans="25:25">
      <c r="Y13947" s="176"/>
    </row>
    <row r="13948" spans="25:25">
      <c r="Y13948" s="176"/>
    </row>
    <row r="13949" spans="25:25">
      <c r="Y13949" s="176"/>
    </row>
    <row r="13950" spans="25:25">
      <c r="Y13950" s="176"/>
    </row>
    <row r="13951" spans="25:25">
      <c r="Y13951" s="176"/>
    </row>
    <row r="13952" spans="25:25">
      <c r="Y13952" s="176"/>
    </row>
    <row r="13953" spans="25:25">
      <c r="Y13953" s="176"/>
    </row>
    <row r="13954" spans="25:25">
      <c r="Y13954" s="176"/>
    </row>
    <row r="13955" spans="25:25">
      <c r="Y13955" s="176"/>
    </row>
    <row r="13956" spans="25:25">
      <c r="Y13956" s="176"/>
    </row>
    <row r="13957" spans="25:25">
      <c r="Y13957" s="176"/>
    </row>
    <row r="13958" spans="25:25">
      <c r="Y13958" s="176"/>
    </row>
    <row r="13959" spans="25:25">
      <c r="Y13959" s="176"/>
    </row>
    <row r="13960" spans="25:25">
      <c r="Y13960" s="176"/>
    </row>
    <row r="13961" spans="25:25">
      <c r="Y13961" s="176"/>
    </row>
    <row r="13962" spans="25:25">
      <c r="Y13962" s="176"/>
    </row>
    <row r="13963" spans="25:25">
      <c r="Y13963" s="176"/>
    </row>
    <row r="13964" spans="25:25">
      <c r="Y13964" s="176"/>
    </row>
    <row r="13965" spans="25:25">
      <c r="Y13965" s="176"/>
    </row>
    <row r="13966" spans="25:25">
      <c r="Y13966" s="176"/>
    </row>
    <row r="13967" spans="25:25">
      <c r="Y13967" s="176"/>
    </row>
    <row r="13968" spans="25:25">
      <c r="Y13968" s="176"/>
    </row>
    <row r="13969" spans="25:25">
      <c r="Y13969" s="176"/>
    </row>
    <row r="13970" spans="25:25">
      <c r="Y13970" s="176"/>
    </row>
    <row r="13971" spans="25:25">
      <c r="Y13971" s="176"/>
    </row>
    <row r="13972" spans="25:25">
      <c r="Y13972" s="176"/>
    </row>
    <row r="13973" spans="25:25">
      <c r="Y13973" s="176"/>
    </row>
    <row r="13974" spans="25:25">
      <c r="Y13974" s="176"/>
    </row>
    <row r="13975" spans="25:25">
      <c r="Y13975" s="176"/>
    </row>
    <row r="13976" spans="25:25">
      <c r="Y13976" s="176"/>
    </row>
    <row r="13977" spans="25:25">
      <c r="Y13977" s="176"/>
    </row>
    <row r="13978" spans="25:25">
      <c r="Y13978" s="176"/>
    </row>
    <row r="13979" spans="25:25">
      <c r="Y13979" s="176"/>
    </row>
    <row r="13980" spans="25:25">
      <c r="Y13980" s="176"/>
    </row>
    <row r="13981" spans="25:25">
      <c r="Y13981" s="176"/>
    </row>
    <row r="13982" spans="25:25">
      <c r="Y13982" s="176"/>
    </row>
    <row r="13983" spans="25:25">
      <c r="Y13983" s="176"/>
    </row>
    <row r="13984" spans="25:25">
      <c r="Y13984" s="176"/>
    </row>
    <row r="13985" spans="25:25">
      <c r="Y13985" s="176"/>
    </row>
    <row r="13986" spans="25:25">
      <c r="Y13986" s="176"/>
    </row>
    <row r="13987" spans="25:25">
      <c r="Y13987" s="176"/>
    </row>
    <row r="13988" spans="25:25">
      <c r="Y13988" s="176"/>
    </row>
    <row r="13989" spans="25:25">
      <c r="Y13989" s="176"/>
    </row>
    <row r="13990" spans="25:25">
      <c r="Y13990" s="176"/>
    </row>
    <row r="13991" spans="25:25">
      <c r="Y13991" s="176"/>
    </row>
    <row r="13992" spans="25:25">
      <c r="Y13992" s="176"/>
    </row>
    <row r="13993" spans="25:25">
      <c r="Y13993" s="176"/>
    </row>
    <row r="13994" spans="25:25">
      <c r="Y13994" s="176"/>
    </row>
    <row r="13995" spans="25:25">
      <c r="Y13995" s="176"/>
    </row>
    <row r="13996" spans="25:25">
      <c r="Y13996" s="176"/>
    </row>
    <row r="13997" spans="25:25">
      <c r="Y13997" s="176"/>
    </row>
    <row r="13998" spans="25:25">
      <c r="Y13998" s="176"/>
    </row>
    <row r="13999" spans="25:25">
      <c r="Y13999" s="176"/>
    </row>
    <row r="14000" spans="25:25">
      <c r="Y14000" s="176"/>
    </row>
    <row r="14001" spans="25:25">
      <c r="Y14001" s="176"/>
    </row>
    <row r="14002" spans="25:25">
      <c r="Y14002" s="176"/>
    </row>
    <row r="14003" spans="25:25">
      <c r="Y14003" s="176"/>
    </row>
    <row r="14004" spans="25:25">
      <c r="Y14004" s="176"/>
    </row>
    <row r="14005" spans="25:25">
      <c r="Y14005" s="176"/>
    </row>
    <row r="14006" spans="25:25">
      <c r="Y14006" s="176"/>
    </row>
    <row r="14007" spans="25:25">
      <c r="Y14007" s="176"/>
    </row>
    <row r="14008" spans="25:25">
      <c r="Y14008" s="176"/>
    </row>
    <row r="14009" spans="25:25">
      <c r="Y14009" s="176"/>
    </row>
    <row r="14010" spans="25:25">
      <c r="Y14010" s="176"/>
    </row>
    <row r="14011" spans="25:25">
      <c r="Y14011" s="176"/>
    </row>
    <row r="14012" spans="25:25">
      <c r="Y14012" s="176"/>
    </row>
    <row r="14013" spans="25:25">
      <c r="Y14013" s="176"/>
    </row>
    <row r="14014" spans="25:25">
      <c r="Y14014" s="176"/>
    </row>
    <row r="14015" spans="25:25">
      <c r="Y14015" s="176"/>
    </row>
    <row r="14016" spans="25:25">
      <c r="Y14016" s="176"/>
    </row>
    <row r="14017" spans="25:25">
      <c r="Y14017" s="176"/>
    </row>
    <row r="14018" spans="25:25">
      <c r="Y14018" s="176"/>
    </row>
    <row r="14019" spans="25:25">
      <c r="Y14019" s="176"/>
    </row>
    <row r="14020" spans="25:25">
      <c r="Y14020" s="176"/>
    </row>
    <row r="14021" spans="25:25">
      <c r="Y14021" s="176"/>
    </row>
    <row r="14022" spans="25:25">
      <c r="Y14022" s="176"/>
    </row>
    <row r="14023" spans="25:25">
      <c r="Y14023" s="176"/>
    </row>
    <row r="14024" spans="25:25">
      <c r="Y14024" s="176"/>
    </row>
    <row r="14025" spans="25:25">
      <c r="Y14025" s="176"/>
    </row>
    <row r="14026" spans="25:25">
      <c r="Y14026" s="176"/>
    </row>
    <row r="14027" spans="25:25">
      <c r="Y14027" s="176"/>
    </row>
    <row r="14028" spans="25:25">
      <c r="Y14028" s="176"/>
    </row>
    <row r="14029" spans="25:25">
      <c r="Y14029" s="176"/>
    </row>
    <row r="14030" spans="25:25">
      <c r="Y14030" s="176"/>
    </row>
    <row r="14031" spans="25:25">
      <c r="Y14031" s="176"/>
    </row>
    <row r="14032" spans="25:25">
      <c r="Y14032" s="176"/>
    </row>
    <row r="14033" spans="25:25">
      <c r="Y14033" s="176"/>
    </row>
    <row r="14034" spans="25:25">
      <c r="Y14034" s="176"/>
    </row>
    <row r="14035" spans="25:25">
      <c r="Y14035" s="176"/>
    </row>
    <row r="14036" spans="25:25">
      <c r="Y14036" s="176"/>
    </row>
    <row r="14037" spans="25:25">
      <c r="Y14037" s="176"/>
    </row>
    <row r="14038" spans="25:25">
      <c r="Y14038" s="176"/>
    </row>
    <row r="14039" spans="25:25">
      <c r="Y14039" s="176"/>
    </row>
    <row r="14040" spans="25:25">
      <c r="Y14040" s="176"/>
    </row>
    <row r="14041" spans="25:25">
      <c r="Y14041" s="176"/>
    </row>
    <row r="14042" spans="25:25">
      <c r="Y14042" s="176"/>
    </row>
    <row r="14043" spans="25:25">
      <c r="Y14043" s="176"/>
    </row>
    <row r="14044" spans="25:25">
      <c r="Y14044" s="176"/>
    </row>
    <row r="14045" spans="25:25">
      <c r="Y14045" s="176"/>
    </row>
    <row r="14046" spans="25:25">
      <c r="Y14046" s="176"/>
    </row>
    <row r="14047" spans="25:25">
      <c r="Y14047" s="176"/>
    </row>
    <row r="14048" spans="25:25">
      <c r="Y14048" s="176"/>
    </row>
    <row r="14049" spans="25:25">
      <c r="Y14049" s="176"/>
    </row>
    <row r="14050" spans="25:25">
      <c r="Y14050" s="176"/>
    </row>
    <row r="14051" spans="25:25">
      <c r="Y14051" s="176"/>
    </row>
    <row r="14052" spans="25:25">
      <c r="Y14052" s="176"/>
    </row>
    <row r="14053" spans="25:25">
      <c r="Y14053" s="176"/>
    </row>
    <row r="14054" spans="25:25">
      <c r="Y14054" s="176"/>
    </row>
    <row r="14055" spans="25:25">
      <c r="Y14055" s="176"/>
    </row>
    <row r="14056" spans="25:25">
      <c r="Y14056" s="176"/>
    </row>
    <row r="14057" spans="25:25">
      <c r="Y14057" s="176"/>
    </row>
    <row r="14058" spans="25:25">
      <c r="Y14058" s="176"/>
    </row>
    <row r="14059" spans="25:25">
      <c r="Y14059" s="176"/>
    </row>
    <row r="14060" spans="25:25">
      <c r="Y14060" s="176"/>
    </row>
    <row r="14061" spans="25:25">
      <c r="Y14061" s="176"/>
    </row>
    <row r="14062" spans="25:25">
      <c r="Y14062" s="176"/>
    </row>
    <row r="14063" spans="25:25">
      <c r="Y14063" s="176"/>
    </row>
    <row r="14064" spans="25:25">
      <c r="Y14064" s="176"/>
    </row>
    <row r="14065" spans="25:25">
      <c r="Y14065" s="176"/>
    </row>
    <row r="14066" spans="25:25">
      <c r="Y14066" s="176"/>
    </row>
    <row r="14067" spans="25:25">
      <c r="Y14067" s="176"/>
    </row>
    <row r="14068" spans="25:25">
      <c r="Y14068" s="176"/>
    </row>
    <row r="14069" spans="25:25">
      <c r="Y14069" s="176"/>
    </row>
    <row r="14070" spans="25:25">
      <c r="Y14070" s="176"/>
    </row>
    <row r="14071" spans="25:25">
      <c r="Y14071" s="176"/>
    </row>
    <row r="14072" spans="25:25">
      <c r="Y14072" s="176"/>
    </row>
    <row r="14073" spans="25:25">
      <c r="Y14073" s="176"/>
    </row>
    <row r="14074" spans="25:25">
      <c r="Y14074" s="176"/>
    </row>
    <row r="14075" spans="25:25">
      <c r="Y14075" s="176"/>
    </row>
    <row r="14076" spans="25:25">
      <c r="Y14076" s="176"/>
    </row>
    <row r="14077" spans="25:25">
      <c r="Y14077" s="176"/>
    </row>
    <row r="14078" spans="25:25">
      <c r="Y14078" s="176"/>
    </row>
    <row r="14079" spans="25:25">
      <c r="Y14079" s="176"/>
    </row>
    <row r="14080" spans="25:25">
      <c r="Y14080" s="176"/>
    </row>
    <row r="14081" spans="25:25">
      <c r="Y14081" s="176"/>
    </row>
    <row r="14082" spans="25:25">
      <c r="Y14082" s="176"/>
    </row>
    <row r="14083" spans="25:25">
      <c r="Y14083" s="176"/>
    </row>
    <row r="14084" spans="25:25">
      <c r="Y14084" s="176"/>
    </row>
    <row r="14085" spans="25:25">
      <c r="Y14085" s="176"/>
    </row>
    <row r="14086" spans="25:25">
      <c r="Y14086" s="176"/>
    </row>
    <row r="14087" spans="25:25">
      <c r="Y14087" s="176"/>
    </row>
    <row r="14088" spans="25:25">
      <c r="Y14088" s="176"/>
    </row>
    <row r="14089" spans="25:25">
      <c r="Y14089" s="176"/>
    </row>
    <row r="14090" spans="25:25">
      <c r="Y14090" s="176"/>
    </row>
    <row r="14091" spans="25:25">
      <c r="Y14091" s="176"/>
    </row>
    <row r="14092" spans="25:25">
      <c r="Y14092" s="176"/>
    </row>
    <row r="14093" spans="25:25">
      <c r="Y14093" s="176"/>
    </row>
    <row r="14094" spans="25:25">
      <c r="Y14094" s="176"/>
    </row>
    <row r="14095" spans="25:25">
      <c r="Y14095" s="176"/>
    </row>
    <row r="14096" spans="25:25">
      <c r="Y14096" s="176"/>
    </row>
    <row r="14097" spans="25:25">
      <c r="Y14097" s="176"/>
    </row>
    <row r="14098" spans="25:25">
      <c r="Y14098" s="176"/>
    </row>
    <row r="14099" spans="25:25">
      <c r="Y14099" s="176"/>
    </row>
    <row r="14100" spans="25:25">
      <c r="Y14100" s="176"/>
    </row>
    <row r="14101" spans="25:25">
      <c r="Y14101" s="176"/>
    </row>
    <row r="14102" spans="25:25">
      <c r="Y14102" s="176"/>
    </row>
    <row r="14103" spans="25:25">
      <c r="Y14103" s="176"/>
    </row>
    <row r="14104" spans="25:25">
      <c r="Y14104" s="176"/>
    </row>
    <row r="14105" spans="25:25">
      <c r="Y14105" s="176"/>
    </row>
    <row r="14106" spans="25:25">
      <c r="Y14106" s="176"/>
    </row>
    <row r="14107" spans="25:25">
      <c r="Y14107" s="176"/>
    </row>
    <row r="14108" spans="25:25">
      <c r="Y14108" s="176"/>
    </row>
    <row r="14109" spans="25:25">
      <c r="Y14109" s="176"/>
    </row>
    <row r="14110" spans="25:25">
      <c r="Y14110" s="176"/>
    </row>
    <row r="14111" spans="25:25">
      <c r="Y14111" s="176"/>
    </row>
    <row r="14112" spans="25:25">
      <c r="Y14112" s="176"/>
    </row>
    <row r="14113" spans="25:25">
      <c r="Y14113" s="176"/>
    </row>
    <row r="14114" spans="25:25">
      <c r="Y14114" s="176"/>
    </row>
    <row r="14115" spans="25:25">
      <c r="Y14115" s="176"/>
    </row>
    <row r="14116" spans="25:25">
      <c r="Y14116" s="176"/>
    </row>
    <row r="14117" spans="25:25">
      <c r="Y14117" s="176"/>
    </row>
    <row r="14118" spans="25:25">
      <c r="Y14118" s="176"/>
    </row>
    <row r="14119" spans="25:25">
      <c r="Y14119" s="176"/>
    </row>
    <row r="14120" spans="25:25">
      <c r="Y14120" s="176"/>
    </row>
    <row r="14121" spans="25:25">
      <c r="Y14121" s="176"/>
    </row>
    <row r="14122" spans="25:25">
      <c r="Y14122" s="176"/>
    </row>
    <row r="14123" spans="25:25">
      <c r="Y14123" s="176"/>
    </row>
    <row r="14124" spans="25:25">
      <c r="Y14124" s="176"/>
    </row>
    <row r="14125" spans="25:25">
      <c r="Y14125" s="176"/>
    </row>
    <row r="14126" spans="25:25">
      <c r="Y14126" s="176"/>
    </row>
    <row r="14127" spans="25:25">
      <c r="Y14127" s="176"/>
    </row>
    <row r="14128" spans="25:25">
      <c r="Y14128" s="176"/>
    </row>
    <row r="14129" spans="25:25">
      <c r="Y14129" s="176"/>
    </row>
    <row r="14130" spans="25:25">
      <c r="Y14130" s="176"/>
    </row>
    <row r="14131" spans="25:25">
      <c r="Y14131" s="176"/>
    </row>
    <row r="14132" spans="25:25">
      <c r="Y14132" s="176"/>
    </row>
    <row r="14133" spans="25:25">
      <c r="Y14133" s="176"/>
    </row>
    <row r="14134" spans="25:25">
      <c r="Y14134" s="176"/>
    </row>
    <row r="14135" spans="25:25">
      <c r="Y14135" s="176"/>
    </row>
    <row r="14136" spans="25:25">
      <c r="Y14136" s="176"/>
    </row>
    <row r="14137" spans="25:25">
      <c r="Y14137" s="176"/>
    </row>
    <row r="14138" spans="25:25">
      <c r="Y14138" s="176"/>
    </row>
    <row r="14139" spans="25:25">
      <c r="Y14139" s="176"/>
    </row>
    <row r="14140" spans="25:25">
      <c r="Y14140" s="176"/>
    </row>
    <row r="14141" spans="25:25">
      <c r="Y14141" s="176"/>
    </row>
    <row r="14142" spans="25:25">
      <c r="Y14142" s="176"/>
    </row>
    <row r="14143" spans="25:25">
      <c r="Y14143" s="176"/>
    </row>
    <row r="14144" spans="25:25">
      <c r="Y14144" s="176"/>
    </row>
    <row r="14145" spans="25:25">
      <c r="Y14145" s="176"/>
    </row>
    <row r="14146" spans="25:25">
      <c r="Y14146" s="176"/>
    </row>
    <row r="14147" spans="25:25">
      <c r="Y14147" s="176"/>
    </row>
    <row r="14148" spans="25:25">
      <c r="Y14148" s="176"/>
    </row>
    <row r="14149" spans="25:25">
      <c r="Y14149" s="176"/>
    </row>
    <row r="14150" spans="25:25">
      <c r="Y14150" s="176"/>
    </row>
    <row r="14151" spans="25:25">
      <c r="Y14151" s="176"/>
    </row>
    <row r="14152" spans="25:25">
      <c r="Y14152" s="176"/>
    </row>
    <row r="14153" spans="25:25">
      <c r="Y14153" s="176"/>
    </row>
    <row r="14154" spans="25:25">
      <c r="Y14154" s="176"/>
    </row>
    <row r="14155" spans="25:25">
      <c r="Y14155" s="176"/>
    </row>
    <row r="14156" spans="25:25">
      <c r="Y14156" s="176"/>
    </row>
    <row r="14157" spans="25:25">
      <c r="Y14157" s="176"/>
    </row>
    <row r="14158" spans="25:25">
      <c r="Y14158" s="176"/>
    </row>
    <row r="14159" spans="25:25">
      <c r="Y14159" s="176"/>
    </row>
    <row r="14160" spans="25:25">
      <c r="Y14160" s="176"/>
    </row>
    <row r="14161" spans="25:25">
      <c r="Y14161" s="176"/>
    </row>
    <row r="14162" spans="25:25">
      <c r="Y14162" s="176"/>
    </row>
    <row r="14163" spans="25:25">
      <c r="Y14163" s="176"/>
    </row>
    <row r="14164" spans="25:25">
      <c r="Y14164" s="176"/>
    </row>
    <row r="14165" spans="25:25">
      <c r="Y14165" s="176"/>
    </row>
    <row r="14166" spans="25:25">
      <c r="Y14166" s="176"/>
    </row>
    <row r="14167" spans="25:25">
      <c r="Y14167" s="176"/>
    </row>
    <row r="14168" spans="25:25">
      <c r="Y14168" s="176"/>
    </row>
    <row r="14169" spans="25:25">
      <c r="Y14169" s="176"/>
    </row>
    <row r="14170" spans="25:25">
      <c r="Y14170" s="176"/>
    </row>
    <row r="14171" spans="25:25">
      <c r="Y14171" s="176"/>
    </row>
    <row r="14172" spans="25:25">
      <c r="Y14172" s="176"/>
    </row>
    <row r="14173" spans="25:25">
      <c r="Y14173" s="176"/>
    </row>
    <row r="14174" spans="25:25">
      <c r="Y14174" s="176"/>
    </row>
    <row r="14175" spans="25:25">
      <c r="Y14175" s="176"/>
    </row>
    <row r="14176" spans="25:25">
      <c r="Y14176" s="176"/>
    </row>
    <row r="14177" spans="25:25">
      <c r="Y14177" s="176"/>
    </row>
    <row r="14178" spans="25:25">
      <c r="Y14178" s="176"/>
    </row>
    <row r="14179" spans="25:25">
      <c r="Y14179" s="176"/>
    </row>
    <row r="14180" spans="25:25">
      <c r="Y14180" s="176"/>
    </row>
    <row r="14181" spans="25:25">
      <c r="Y14181" s="176"/>
    </row>
    <row r="14182" spans="25:25">
      <c r="Y14182" s="176"/>
    </row>
    <row r="14183" spans="25:25">
      <c r="Y14183" s="176"/>
    </row>
    <row r="14184" spans="25:25">
      <c r="Y14184" s="176"/>
    </row>
    <row r="14185" spans="25:25">
      <c r="Y14185" s="176"/>
    </row>
    <row r="14186" spans="25:25">
      <c r="Y14186" s="176"/>
    </row>
    <row r="14187" spans="25:25">
      <c r="Y14187" s="176"/>
    </row>
    <row r="14188" spans="25:25">
      <c r="Y14188" s="176"/>
    </row>
    <row r="14189" spans="25:25">
      <c r="Y14189" s="176"/>
    </row>
    <row r="14190" spans="25:25">
      <c r="Y14190" s="176"/>
    </row>
    <row r="14191" spans="25:25">
      <c r="Y14191" s="176"/>
    </row>
    <row r="14192" spans="25:25">
      <c r="Y14192" s="176"/>
    </row>
    <row r="14193" spans="25:25">
      <c r="Y14193" s="176"/>
    </row>
    <row r="14194" spans="25:25">
      <c r="Y14194" s="176"/>
    </row>
    <row r="14195" spans="25:25">
      <c r="Y14195" s="176"/>
    </row>
    <row r="14196" spans="25:25">
      <c r="Y14196" s="176"/>
    </row>
    <row r="14197" spans="25:25">
      <c r="Y14197" s="176"/>
    </row>
    <row r="14198" spans="25:25">
      <c r="Y14198" s="176"/>
    </row>
    <row r="14199" spans="25:25">
      <c r="Y14199" s="176"/>
    </row>
    <row r="14200" spans="25:25">
      <c r="Y14200" s="176"/>
    </row>
    <row r="14201" spans="25:25">
      <c r="Y14201" s="176"/>
    </row>
    <row r="14202" spans="25:25">
      <c r="Y14202" s="176"/>
    </row>
    <row r="14203" spans="25:25">
      <c r="Y14203" s="176"/>
    </row>
    <row r="14204" spans="25:25">
      <c r="Y14204" s="176"/>
    </row>
    <row r="14205" spans="25:25">
      <c r="Y14205" s="176"/>
    </row>
    <row r="14206" spans="25:25">
      <c r="Y14206" s="176"/>
    </row>
    <row r="14207" spans="25:25">
      <c r="Y14207" s="176"/>
    </row>
    <row r="14208" spans="25:25">
      <c r="Y14208" s="176"/>
    </row>
    <row r="14209" spans="25:25">
      <c r="Y14209" s="176"/>
    </row>
    <row r="14210" spans="25:25">
      <c r="Y14210" s="176"/>
    </row>
    <row r="14211" spans="25:25">
      <c r="Y14211" s="176"/>
    </row>
    <row r="14212" spans="25:25">
      <c r="Y14212" s="176"/>
    </row>
    <row r="14213" spans="25:25">
      <c r="Y14213" s="176"/>
    </row>
    <row r="14214" spans="25:25">
      <c r="Y14214" s="176"/>
    </row>
    <row r="14215" spans="25:25">
      <c r="Y14215" s="176"/>
    </row>
    <row r="14216" spans="25:25">
      <c r="Y14216" s="176"/>
    </row>
    <row r="14217" spans="25:25">
      <c r="Y14217" s="176"/>
    </row>
    <row r="14218" spans="25:25">
      <c r="Y14218" s="176"/>
    </row>
    <row r="14219" spans="25:25">
      <c r="Y14219" s="176"/>
    </row>
    <row r="14220" spans="25:25">
      <c r="Y14220" s="176"/>
    </row>
    <row r="14221" spans="25:25">
      <c r="Y14221" s="176"/>
    </row>
    <row r="14222" spans="25:25">
      <c r="Y14222" s="176"/>
    </row>
    <row r="14223" spans="25:25">
      <c r="Y14223" s="176"/>
    </row>
    <row r="14224" spans="25:25">
      <c r="Y14224" s="176"/>
    </row>
    <row r="14225" spans="25:25">
      <c r="Y14225" s="176"/>
    </row>
    <row r="14226" spans="25:25">
      <c r="Y14226" s="176"/>
    </row>
    <row r="14227" spans="25:25">
      <c r="Y14227" s="176"/>
    </row>
    <row r="14228" spans="25:25">
      <c r="Y14228" s="176"/>
    </row>
    <row r="14229" spans="25:25">
      <c r="Y14229" s="176"/>
    </row>
    <row r="14230" spans="25:25">
      <c r="Y14230" s="176"/>
    </row>
    <row r="14231" spans="25:25">
      <c r="Y14231" s="176"/>
    </row>
    <row r="14232" spans="25:25">
      <c r="Y14232" s="176"/>
    </row>
    <row r="14233" spans="25:25">
      <c r="Y14233" s="176"/>
    </row>
    <row r="14234" spans="25:25">
      <c r="Y14234" s="176"/>
    </row>
    <row r="14235" spans="25:25">
      <c r="Y14235" s="176"/>
    </row>
    <row r="14236" spans="25:25">
      <c r="Y14236" s="176"/>
    </row>
    <row r="14237" spans="25:25">
      <c r="Y14237" s="176"/>
    </row>
    <row r="14238" spans="25:25">
      <c r="Y14238" s="176"/>
    </row>
    <row r="14239" spans="25:25">
      <c r="Y14239" s="176"/>
    </row>
    <row r="14240" spans="25:25">
      <c r="Y14240" s="176"/>
    </row>
    <row r="14241" spans="25:25">
      <c r="Y14241" s="176"/>
    </row>
    <row r="14242" spans="25:25">
      <c r="Y14242" s="176"/>
    </row>
    <row r="14243" spans="25:25">
      <c r="Y14243" s="176"/>
    </row>
    <row r="14244" spans="25:25">
      <c r="Y14244" s="176"/>
    </row>
    <row r="14245" spans="25:25">
      <c r="Y14245" s="176"/>
    </row>
    <row r="14246" spans="25:25">
      <c r="Y14246" s="176"/>
    </row>
    <row r="14247" spans="25:25">
      <c r="Y14247" s="176"/>
    </row>
    <row r="14248" spans="25:25">
      <c r="Y14248" s="176"/>
    </row>
    <row r="14249" spans="25:25">
      <c r="Y14249" s="176"/>
    </row>
    <row r="14250" spans="25:25">
      <c r="Y14250" s="176"/>
    </row>
    <row r="14251" spans="25:25">
      <c r="Y14251" s="176"/>
    </row>
    <row r="14252" spans="25:25">
      <c r="Y14252" s="176"/>
    </row>
    <row r="14253" spans="25:25">
      <c r="Y14253" s="176"/>
    </row>
    <row r="14254" spans="25:25">
      <c r="Y14254" s="176"/>
    </row>
    <row r="14255" spans="25:25">
      <c r="Y14255" s="176"/>
    </row>
    <row r="14256" spans="25:25">
      <c r="Y14256" s="176"/>
    </row>
    <row r="14257" spans="25:25">
      <c r="Y14257" s="176"/>
    </row>
    <row r="14258" spans="25:25">
      <c r="Y14258" s="176"/>
    </row>
    <row r="14259" spans="25:25">
      <c r="Y14259" s="176"/>
    </row>
    <row r="14260" spans="25:25">
      <c r="Y14260" s="176"/>
    </row>
    <row r="14261" spans="25:25">
      <c r="Y14261" s="176"/>
    </row>
    <row r="14262" spans="25:25">
      <c r="Y14262" s="176"/>
    </row>
    <row r="14263" spans="25:25">
      <c r="Y14263" s="176"/>
    </row>
    <row r="14264" spans="25:25">
      <c r="Y14264" s="176"/>
    </row>
    <row r="14265" spans="25:25">
      <c r="Y14265" s="176"/>
    </row>
    <row r="14266" spans="25:25">
      <c r="Y14266" s="176"/>
    </row>
    <row r="14267" spans="25:25">
      <c r="Y14267" s="176"/>
    </row>
    <row r="14268" spans="25:25">
      <c r="Y14268" s="176"/>
    </row>
    <row r="14269" spans="25:25">
      <c r="Y14269" s="176"/>
    </row>
    <row r="14270" spans="25:25">
      <c r="Y14270" s="176"/>
    </row>
    <row r="14271" spans="25:25">
      <c r="Y14271" s="176"/>
    </row>
    <row r="14272" spans="25:25">
      <c r="Y14272" s="176"/>
    </row>
    <row r="14273" spans="25:25">
      <c r="Y14273" s="176"/>
    </row>
    <row r="14274" spans="25:25">
      <c r="Y14274" s="176"/>
    </row>
    <row r="14275" spans="25:25">
      <c r="Y14275" s="176"/>
    </row>
    <row r="14276" spans="25:25">
      <c r="Y14276" s="176"/>
    </row>
    <row r="14277" spans="25:25">
      <c r="Y14277" s="176"/>
    </row>
    <row r="14278" spans="25:25">
      <c r="Y14278" s="176"/>
    </row>
    <row r="14279" spans="25:25">
      <c r="Y14279" s="176"/>
    </row>
    <row r="14280" spans="25:25">
      <c r="Y14280" s="176"/>
    </row>
    <row r="14281" spans="25:25">
      <c r="Y14281" s="176"/>
    </row>
    <row r="14282" spans="25:25">
      <c r="Y14282" s="176"/>
    </row>
    <row r="14283" spans="25:25">
      <c r="Y14283" s="176"/>
    </row>
    <row r="14284" spans="25:25">
      <c r="Y14284" s="176"/>
    </row>
    <row r="14285" spans="25:25">
      <c r="Y14285" s="176"/>
    </row>
    <row r="14286" spans="25:25">
      <c r="Y14286" s="176"/>
    </row>
    <row r="14287" spans="25:25">
      <c r="Y14287" s="176"/>
    </row>
    <row r="14288" spans="25:25">
      <c r="Y14288" s="176"/>
    </row>
    <row r="14289" spans="25:25">
      <c r="Y14289" s="176"/>
    </row>
    <row r="14290" spans="25:25">
      <c r="Y14290" s="176"/>
    </row>
    <row r="14291" spans="25:25">
      <c r="Y14291" s="176"/>
    </row>
    <row r="14292" spans="25:25">
      <c r="Y14292" s="176"/>
    </row>
    <row r="14293" spans="25:25">
      <c r="Y14293" s="176"/>
    </row>
    <row r="14294" spans="25:25">
      <c r="Y14294" s="176"/>
    </row>
    <row r="14295" spans="25:25">
      <c r="Y14295" s="176"/>
    </row>
    <row r="14296" spans="25:25">
      <c r="Y14296" s="176"/>
    </row>
    <row r="14297" spans="25:25">
      <c r="Y14297" s="176"/>
    </row>
    <row r="14298" spans="25:25">
      <c r="Y14298" s="176"/>
    </row>
    <row r="14299" spans="25:25">
      <c r="Y14299" s="176"/>
    </row>
    <row r="14300" spans="25:25">
      <c r="Y14300" s="176"/>
    </row>
    <row r="14301" spans="25:25">
      <c r="Y14301" s="176"/>
    </row>
    <row r="14302" spans="25:25">
      <c r="Y14302" s="176"/>
    </row>
    <row r="14303" spans="25:25">
      <c r="Y14303" s="176"/>
    </row>
    <row r="14304" spans="25:25">
      <c r="Y14304" s="176"/>
    </row>
    <row r="14305" spans="25:25">
      <c r="Y14305" s="176"/>
    </row>
    <row r="14306" spans="25:25">
      <c r="Y14306" s="176"/>
    </row>
    <row r="14307" spans="25:25">
      <c r="Y14307" s="176"/>
    </row>
    <row r="14308" spans="25:25">
      <c r="Y14308" s="176"/>
    </row>
    <row r="14309" spans="25:25">
      <c r="Y14309" s="176"/>
    </row>
    <row r="14310" spans="25:25">
      <c r="Y14310" s="176"/>
    </row>
    <row r="14311" spans="25:25">
      <c r="Y14311" s="176"/>
    </row>
    <row r="14312" spans="25:25">
      <c r="Y14312" s="176"/>
    </row>
    <row r="14313" spans="25:25">
      <c r="Y14313" s="176"/>
    </row>
    <row r="14314" spans="25:25">
      <c r="Y14314" s="176"/>
    </row>
    <row r="14315" spans="25:25">
      <c r="Y14315" s="176"/>
    </row>
    <row r="14316" spans="25:25">
      <c r="Y14316" s="176"/>
    </row>
    <row r="14317" spans="25:25">
      <c r="Y14317" s="176"/>
    </row>
    <row r="14318" spans="25:25">
      <c r="Y14318" s="176"/>
    </row>
    <row r="14319" spans="25:25">
      <c r="Y14319" s="176"/>
    </row>
    <row r="14320" spans="25:25">
      <c r="Y14320" s="176"/>
    </row>
    <row r="14321" spans="25:25">
      <c r="Y14321" s="176"/>
    </row>
    <row r="14322" spans="25:25">
      <c r="Y14322" s="176"/>
    </row>
    <row r="14323" spans="25:25">
      <c r="Y14323" s="176"/>
    </row>
    <row r="14324" spans="25:25">
      <c r="Y14324" s="176"/>
    </row>
    <row r="14325" spans="25:25">
      <c r="Y14325" s="176"/>
    </row>
    <row r="14326" spans="25:25">
      <c r="Y14326" s="176"/>
    </row>
    <row r="14327" spans="25:25">
      <c r="Y14327" s="176"/>
    </row>
    <row r="14328" spans="25:25">
      <c r="Y14328" s="176"/>
    </row>
    <row r="14329" spans="25:25">
      <c r="Y14329" s="176"/>
    </row>
    <row r="14330" spans="25:25">
      <c r="Y14330" s="176"/>
    </row>
    <row r="14331" spans="25:25">
      <c r="Y14331" s="176"/>
    </row>
    <row r="14332" spans="25:25">
      <c r="Y14332" s="176"/>
    </row>
    <row r="14333" spans="25:25">
      <c r="Y14333" s="176"/>
    </row>
    <row r="14334" spans="25:25">
      <c r="Y14334" s="176"/>
    </row>
    <row r="14335" spans="25:25">
      <c r="Y14335" s="176"/>
    </row>
    <row r="14336" spans="25:25">
      <c r="Y14336" s="176"/>
    </row>
    <row r="14337" spans="25:25">
      <c r="Y14337" s="176"/>
    </row>
    <row r="14338" spans="25:25">
      <c r="Y14338" s="176"/>
    </row>
    <row r="14339" spans="25:25">
      <c r="Y14339" s="176"/>
    </row>
    <row r="14340" spans="25:25">
      <c r="Y14340" s="176"/>
    </row>
    <row r="14341" spans="25:25">
      <c r="Y14341" s="176"/>
    </row>
    <row r="14342" spans="25:25">
      <c r="Y14342" s="176"/>
    </row>
    <row r="14343" spans="25:25">
      <c r="Y14343" s="176"/>
    </row>
    <row r="14344" spans="25:25">
      <c r="Y14344" s="176"/>
    </row>
    <row r="14345" spans="25:25">
      <c r="Y14345" s="176"/>
    </row>
    <row r="14346" spans="25:25">
      <c r="Y14346" s="176"/>
    </row>
    <row r="14347" spans="25:25">
      <c r="Y14347" s="176"/>
    </row>
    <row r="14348" spans="25:25">
      <c r="Y14348" s="176"/>
    </row>
    <row r="14349" spans="25:25">
      <c r="Y14349" s="176"/>
    </row>
    <row r="14350" spans="25:25">
      <c r="Y14350" s="176"/>
    </row>
    <row r="14351" spans="25:25">
      <c r="Y14351" s="176"/>
    </row>
    <row r="14352" spans="25:25">
      <c r="Y14352" s="176"/>
    </row>
    <row r="14353" spans="25:25">
      <c r="Y14353" s="176"/>
    </row>
    <row r="14354" spans="25:25">
      <c r="Y14354" s="176"/>
    </row>
    <row r="14355" spans="25:25">
      <c r="Y14355" s="176"/>
    </row>
    <row r="14356" spans="25:25">
      <c r="Y14356" s="176"/>
    </row>
    <row r="14357" spans="25:25">
      <c r="Y14357" s="176"/>
    </row>
    <row r="14358" spans="25:25">
      <c r="Y14358" s="176"/>
    </row>
    <row r="14359" spans="25:25">
      <c r="Y14359" s="176"/>
    </row>
    <row r="14360" spans="25:25">
      <c r="Y14360" s="176"/>
    </row>
    <row r="14361" spans="25:25">
      <c r="Y14361" s="176"/>
    </row>
    <row r="14362" spans="25:25">
      <c r="Y14362" s="176"/>
    </row>
    <row r="14363" spans="25:25">
      <c r="Y14363" s="176"/>
    </row>
    <row r="14364" spans="25:25">
      <c r="Y14364" s="176"/>
    </row>
    <row r="14365" spans="25:25">
      <c r="Y14365" s="176"/>
    </row>
    <row r="14366" spans="25:25">
      <c r="Y14366" s="176"/>
    </row>
    <row r="14367" spans="25:25">
      <c r="Y14367" s="176"/>
    </row>
    <row r="14368" spans="25:25">
      <c r="Y14368" s="176"/>
    </row>
    <row r="14369" spans="25:25">
      <c r="Y14369" s="176"/>
    </row>
    <row r="14370" spans="25:25">
      <c r="Y14370" s="176"/>
    </row>
    <row r="14371" spans="25:25">
      <c r="Y14371" s="176"/>
    </row>
    <row r="14372" spans="25:25">
      <c r="Y14372" s="176"/>
    </row>
    <row r="14373" spans="25:25">
      <c r="Y14373" s="176"/>
    </row>
    <row r="14374" spans="25:25">
      <c r="Y14374" s="176"/>
    </row>
    <row r="14375" spans="25:25">
      <c r="Y14375" s="176"/>
    </row>
    <row r="14376" spans="25:25">
      <c r="Y14376" s="176"/>
    </row>
    <row r="14377" spans="25:25">
      <c r="Y14377" s="176"/>
    </row>
    <row r="14378" spans="25:25">
      <c r="Y14378" s="176"/>
    </row>
    <row r="14379" spans="25:25">
      <c r="Y14379" s="176"/>
    </row>
    <row r="14380" spans="25:25">
      <c r="Y14380" s="176"/>
    </row>
    <row r="14381" spans="25:25">
      <c r="Y14381" s="176"/>
    </row>
    <row r="14382" spans="25:25">
      <c r="Y14382" s="176"/>
    </row>
    <row r="14383" spans="25:25">
      <c r="Y14383" s="176"/>
    </row>
    <row r="14384" spans="25:25">
      <c r="Y14384" s="176"/>
    </row>
    <row r="14385" spans="25:25">
      <c r="Y14385" s="176"/>
    </row>
    <row r="14386" spans="25:25">
      <c r="Y14386" s="176"/>
    </row>
    <row r="14387" spans="25:25">
      <c r="Y14387" s="176"/>
    </row>
    <row r="14388" spans="25:25">
      <c r="Y14388" s="176"/>
    </row>
    <row r="14389" spans="25:25">
      <c r="Y14389" s="176"/>
    </row>
    <row r="14390" spans="25:25">
      <c r="Y14390" s="176"/>
    </row>
    <row r="14391" spans="25:25">
      <c r="Y14391" s="176"/>
    </row>
    <row r="14392" spans="25:25">
      <c r="Y14392" s="176"/>
    </row>
    <row r="14393" spans="25:25">
      <c r="Y14393" s="176"/>
    </row>
    <row r="14394" spans="25:25">
      <c r="Y14394" s="176"/>
    </row>
    <row r="14395" spans="25:25">
      <c r="Y14395" s="176"/>
    </row>
    <row r="14396" spans="25:25">
      <c r="Y14396" s="176"/>
    </row>
    <row r="14397" spans="25:25">
      <c r="Y14397" s="176"/>
    </row>
    <row r="14398" spans="25:25">
      <c r="Y14398" s="176"/>
    </row>
    <row r="14399" spans="25:25">
      <c r="Y14399" s="176"/>
    </row>
    <row r="14400" spans="25:25">
      <c r="Y14400" s="176"/>
    </row>
    <row r="14401" spans="25:25">
      <c r="Y14401" s="176"/>
    </row>
    <row r="14402" spans="25:25">
      <c r="Y14402" s="176"/>
    </row>
    <row r="14403" spans="25:25">
      <c r="Y14403" s="176"/>
    </row>
    <row r="14404" spans="25:25">
      <c r="Y14404" s="176"/>
    </row>
    <row r="14405" spans="25:25">
      <c r="Y14405" s="176"/>
    </row>
    <row r="14406" spans="25:25">
      <c r="Y14406" s="176"/>
    </row>
    <row r="14407" spans="25:25">
      <c r="Y14407" s="176"/>
    </row>
    <row r="14408" spans="25:25">
      <c r="Y14408" s="176"/>
    </row>
    <row r="14409" spans="25:25">
      <c r="Y14409" s="176"/>
    </row>
    <row r="14410" spans="25:25">
      <c r="Y14410" s="176"/>
    </row>
    <row r="14411" spans="25:25">
      <c r="Y14411" s="176"/>
    </row>
    <row r="14412" spans="25:25">
      <c r="Y14412" s="176"/>
    </row>
    <row r="14413" spans="25:25">
      <c r="Y14413" s="176"/>
    </row>
    <row r="14414" spans="25:25">
      <c r="Y14414" s="176"/>
    </row>
    <row r="14415" spans="25:25">
      <c r="Y14415" s="176"/>
    </row>
    <row r="14416" spans="25:25">
      <c r="Y14416" s="176"/>
    </row>
    <row r="14417" spans="25:25">
      <c r="Y14417" s="176"/>
    </row>
    <row r="14418" spans="25:25">
      <c r="Y14418" s="176"/>
    </row>
    <row r="14419" spans="25:25">
      <c r="Y14419" s="176"/>
    </row>
    <row r="14420" spans="25:25">
      <c r="Y14420" s="176"/>
    </row>
    <row r="14421" spans="25:25">
      <c r="Y14421" s="176"/>
    </row>
    <row r="14422" spans="25:25">
      <c r="Y14422" s="176"/>
    </row>
    <row r="14423" spans="25:25">
      <c r="Y14423" s="176"/>
    </row>
    <row r="14424" spans="25:25">
      <c r="Y14424" s="176"/>
    </row>
    <row r="14425" spans="25:25">
      <c r="Y14425" s="176"/>
    </row>
    <row r="14426" spans="25:25">
      <c r="Y14426" s="176"/>
    </row>
    <row r="14427" spans="25:25">
      <c r="Y14427" s="176"/>
    </row>
    <row r="14428" spans="25:25">
      <c r="Y14428" s="176"/>
    </row>
    <row r="14429" spans="25:25">
      <c r="Y14429" s="176"/>
    </row>
    <row r="14430" spans="25:25">
      <c r="Y14430" s="176"/>
    </row>
    <row r="14431" spans="25:25">
      <c r="Y14431" s="176"/>
    </row>
    <row r="14432" spans="25:25">
      <c r="Y14432" s="176"/>
    </row>
    <row r="14433" spans="25:25">
      <c r="Y14433" s="176"/>
    </row>
    <row r="14434" spans="25:25">
      <c r="Y14434" s="176"/>
    </row>
    <row r="14435" spans="25:25">
      <c r="Y14435" s="176"/>
    </row>
    <row r="14436" spans="25:25">
      <c r="Y14436" s="176"/>
    </row>
    <row r="14437" spans="25:25">
      <c r="Y14437" s="176"/>
    </row>
    <row r="14438" spans="25:25">
      <c r="Y14438" s="176"/>
    </row>
    <row r="14439" spans="25:25">
      <c r="Y14439" s="176"/>
    </row>
    <row r="14440" spans="25:25">
      <c r="Y14440" s="176"/>
    </row>
    <row r="14441" spans="25:25">
      <c r="Y14441" s="176"/>
    </row>
    <row r="14442" spans="25:25">
      <c r="Y14442" s="176"/>
    </row>
    <row r="14443" spans="25:25">
      <c r="Y14443" s="176"/>
    </row>
    <row r="14444" spans="25:25">
      <c r="Y14444" s="176"/>
    </row>
    <row r="14445" spans="25:25">
      <c r="Y14445" s="176"/>
    </row>
    <row r="14446" spans="25:25">
      <c r="Y14446" s="176"/>
    </row>
    <row r="14447" spans="25:25">
      <c r="Y14447" s="176"/>
    </row>
    <row r="14448" spans="25:25">
      <c r="Y14448" s="176"/>
    </row>
    <row r="14449" spans="25:25">
      <c r="Y14449" s="176"/>
    </row>
    <row r="14450" spans="25:25">
      <c r="Y14450" s="176"/>
    </row>
    <row r="14451" spans="25:25">
      <c r="Y14451" s="176"/>
    </row>
    <row r="14452" spans="25:25">
      <c r="Y14452" s="176"/>
    </row>
    <row r="14453" spans="25:25">
      <c r="Y14453" s="176"/>
    </row>
    <row r="14454" spans="25:25">
      <c r="Y14454" s="176"/>
    </row>
    <row r="14455" spans="25:25">
      <c r="Y14455" s="176"/>
    </row>
    <row r="14456" spans="25:25">
      <c r="Y14456" s="176"/>
    </row>
    <row r="14457" spans="25:25">
      <c r="Y14457" s="176"/>
    </row>
    <row r="14458" spans="25:25">
      <c r="Y14458" s="176"/>
    </row>
    <row r="14459" spans="25:25">
      <c r="Y14459" s="176"/>
    </row>
    <row r="14460" spans="25:25">
      <c r="Y14460" s="176"/>
    </row>
    <row r="14461" spans="25:25">
      <c r="Y14461" s="176"/>
    </row>
    <row r="14462" spans="25:25">
      <c r="Y14462" s="176"/>
    </row>
    <row r="14463" spans="25:25">
      <c r="Y14463" s="176"/>
    </row>
    <row r="14464" spans="25:25">
      <c r="Y14464" s="176"/>
    </row>
    <row r="14465" spans="25:25">
      <c r="Y14465" s="176"/>
    </row>
    <row r="14466" spans="25:25">
      <c r="Y14466" s="176"/>
    </row>
    <row r="14467" spans="25:25">
      <c r="Y14467" s="176"/>
    </row>
    <row r="14468" spans="25:25">
      <c r="Y14468" s="176"/>
    </row>
    <row r="14469" spans="25:25">
      <c r="Y14469" s="176"/>
    </row>
    <row r="14470" spans="25:25">
      <c r="Y14470" s="176"/>
    </row>
    <row r="14471" spans="25:25">
      <c r="Y14471" s="176"/>
    </row>
    <row r="14472" spans="25:25">
      <c r="Y14472" s="176"/>
    </row>
    <row r="14473" spans="25:25">
      <c r="Y14473" s="176"/>
    </row>
    <row r="14474" spans="25:25">
      <c r="Y14474" s="176"/>
    </row>
    <row r="14475" spans="25:25">
      <c r="Y14475" s="176"/>
    </row>
    <row r="14476" spans="25:25">
      <c r="Y14476" s="176"/>
    </row>
    <row r="14477" spans="25:25">
      <c r="Y14477" s="176"/>
    </row>
    <row r="14478" spans="25:25">
      <c r="Y14478" s="176"/>
    </row>
    <row r="14479" spans="25:25">
      <c r="Y14479" s="176"/>
    </row>
    <row r="14480" spans="25:25">
      <c r="Y14480" s="176"/>
    </row>
    <row r="14481" spans="25:25">
      <c r="Y14481" s="176"/>
    </row>
    <row r="14482" spans="25:25">
      <c r="Y14482" s="176"/>
    </row>
    <row r="14483" spans="25:25">
      <c r="Y14483" s="176"/>
    </row>
    <row r="14484" spans="25:25">
      <c r="Y14484" s="176"/>
    </row>
    <row r="14485" spans="25:25">
      <c r="Y14485" s="176"/>
    </row>
    <row r="14486" spans="25:25">
      <c r="Y14486" s="176"/>
    </row>
    <row r="14487" spans="25:25">
      <c r="Y14487" s="176"/>
    </row>
    <row r="14488" spans="25:25">
      <c r="Y14488" s="176"/>
    </row>
    <row r="14489" spans="25:25">
      <c r="Y14489" s="176"/>
    </row>
    <row r="14490" spans="25:25">
      <c r="Y14490" s="176"/>
    </row>
    <row r="14491" spans="25:25">
      <c r="Y14491" s="176"/>
    </row>
    <row r="14492" spans="25:25">
      <c r="Y14492" s="176"/>
    </row>
    <row r="14493" spans="25:25">
      <c r="Y14493" s="176"/>
    </row>
    <row r="14494" spans="25:25">
      <c r="Y14494" s="176"/>
    </row>
    <row r="14495" spans="25:25">
      <c r="Y14495" s="176"/>
    </row>
    <row r="14496" spans="25:25">
      <c r="Y14496" s="176"/>
    </row>
    <row r="14497" spans="25:25">
      <c r="Y14497" s="176"/>
    </row>
    <row r="14498" spans="25:25">
      <c r="Y14498" s="176"/>
    </row>
    <row r="14499" spans="25:25">
      <c r="Y14499" s="176"/>
    </row>
    <row r="14500" spans="25:25">
      <c r="Y14500" s="176"/>
    </row>
    <row r="14501" spans="25:25">
      <c r="Y14501" s="176"/>
    </row>
    <row r="14502" spans="25:25">
      <c r="Y14502" s="176"/>
    </row>
    <row r="14503" spans="25:25">
      <c r="Y14503" s="176"/>
    </row>
    <row r="14504" spans="25:25">
      <c r="Y14504" s="176"/>
    </row>
    <row r="14505" spans="25:25">
      <c r="Y14505" s="176"/>
    </row>
    <row r="14506" spans="25:25">
      <c r="Y14506" s="176"/>
    </row>
    <row r="14507" spans="25:25">
      <c r="Y14507" s="176"/>
    </row>
    <row r="14508" spans="25:25">
      <c r="Y14508" s="176"/>
    </row>
    <row r="14509" spans="25:25">
      <c r="Y14509" s="176"/>
    </row>
    <row r="14510" spans="25:25">
      <c r="Y14510" s="176"/>
    </row>
    <row r="14511" spans="25:25">
      <c r="Y14511" s="176"/>
    </row>
    <row r="14512" spans="25:25">
      <c r="Y14512" s="176"/>
    </row>
    <row r="14513" spans="25:25">
      <c r="Y14513" s="176"/>
    </row>
    <row r="14514" spans="25:25">
      <c r="Y14514" s="176"/>
    </row>
    <row r="14515" spans="25:25">
      <c r="Y14515" s="176"/>
    </row>
    <row r="14516" spans="25:25">
      <c r="Y14516" s="176"/>
    </row>
    <row r="14517" spans="25:25">
      <c r="Y14517" s="176"/>
    </row>
    <row r="14518" spans="25:25">
      <c r="Y14518" s="176"/>
    </row>
    <row r="14519" spans="25:25">
      <c r="Y14519" s="176"/>
    </row>
    <row r="14520" spans="25:25">
      <c r="Y14520" s="176"/>
    </row>
    <row r="14521" spans="25:25">
      <c r="Y14521" s="176"/>
    </row>
    <row r="14522" spans="25:25">
      <c r="Y14522" s="176"/>
    </row>
    <row r="14523" spans="25:25">
      <c r="Y14523" s="176"/>
    </row>
    <row r="14524" spans="25:25">
      <c r="Y14524" s="176"/>
    </row>
    <row r="14525" spans="25:25">
      <c r="Y14525" s="176"/>
    </row>
    <row r="14526" spans="25:25">
      <c r="Y14526" s="176"/>
    </row>
    <row r="14527" spans="25:25">
      <c r="Y14527" s="176"/>
    </row>
    <row r="14528" spans="25:25">
      <c r="Y14528" s="176"/>
    </row>
    <row r="14529" spans="25:25">
      <c r="Y14529" s="176"/>
    </row>
    <row r="14530" spans="25:25">
      <c r="Y14530" s="176"/>
    </row>
    <row r="14531" spans="25:25">
      <c r="Y14531" s="176"/>
    </row>
    <row r="14532" spans="25:25">
      <c r="Y14532" s="176"/>
    </row>
    <row r="14533" spans="25:25">
      <c r="Y14533" s="176"/>
    </row>
    <row r="14534" spans="25:25">
      <c r="Y14534" s="176"/>
    </row>
    <row r="14535" spans="25:25">
      <c r="Y14535" s="176"/>
    </row>
    <row r="14536" spans="25:25">
      <c r="Y14536" s="176"/>
    </row>
    <row r="14537" spans="25:25">
      <c r="Y14537" s="176"/>
    </row>
    <row r="14538" spans="25:25">
      <c r="Y14538" s="176"/>
    </row>
    <row r="14539" spans="25:25">
      <c r="Y14539" s="176"/>
    </row>
    <row r="14540" spans="25:25">
      <c r="Y14540" s="176"/>
    </row>
    <row r="14541" spans="25:25">
      <c r="Y14541" s="176"/>
    </row>
    <row r="14542" spans="25:25">
      <c r="Y14542" s="176"/>
    </row>
    <row r="14543" spans="25:25">
      <c r="Y14543" s="176"/>
    </row>
    <row r="14544" spans="25:25">
      <c r="Y14544" s="176"/>
    </row>
    <row r="14545" spans="25:25">
      <c r="Y14545" s="176"/>
    </row>
    <row r="14546" spans="25:25">
      <c r="Y14546" s="176"/>
    </row>
    <row r="14547" spans="25:25">
      <c r="Y14547" s="176"/>
    </row>
    <row r="14548" spans="25:25">
      <c r="Y14548" s="176"/>
    </row>
    <row r="14549" spans="25:25">
      <c r="Y14549" s="176"/>
    </row>
    <row r="14550" spans="25:25">
      <c r="Y14550" s="176"/>
    </row>
    <row r="14551" spans="25:25">
      <c r="Y14551" s="176"/>
    </row>
    <row r="14552" spans="25:25">
      <c r="Y14552" s="176"/>
    </row>
    <row r="14553" spans="25:25">
      <c r="Y14553" s="176"/>
    </row>
    <row r="14554" spans="25:25">
      <c r="Y14554" s="176"/>
    </row>
    <row r="14555" spans="25:25">
      <c r="Y14555" s="176"/>
    </row>
    <row r="14556" spans="25:25">
      <c r="Y14556" s="176"/>
    </row>
    <row r="14557" spans="25:25">
      <c r="Y14557" s="176"/>
    </row>
    <row r="14558" spans="25:25">
      <c r="Y14558" s="176"/>
    </row>
    <row r="14559" spans="25:25">
      <c r="Y14559" s="176"/>
    </row>
    <row r="14560" spans="25:25">
      <c r="Y14560" s="176"/>
    </row>
    <row r="14561" spans="25:25">
      <c r="Y14561" s="176"/>
    </row>
    <row r="14562" spans="25:25">
      <c r="Y14562" s="176"/>
    </row>
    <row r="14563" spans="25:25">
      <c r="Y14563" s="176"/>
    </row>
    <row r="14564" spans="25:25">
      <c r="Y14564" s="176"/>
    </row>
    <row r="14565" spans="25:25">
      <c r="Y14565" s="176"/>
    </row>
    <row r="14566" spans="25:25">
      <c r="Y14566" s="176"/>
    </row>
    <row r="14567" spans="25:25">
      <c r="Y14567" s="176"/>
    </row>
    <row r="14568" spans="25:25">
      <c r="Y14568" s="176"/>
    </row>
    <row r="14569" spans="25:25">
      <c r="Y14569" s="176"/>
    </row>
    <row r="14570" spans="25:25">
      <c r="Y14570" s="176"/>
    </row>
    <row r="14571" spans="25:25">
      <c r="Y14571" s="176"/>
    </row>
    <row r="14572" spans="25:25">
      <c r="Y14572" s="176"/>
    </row>
    <row r="14573" spans="25:25">
      <c r="Y14573" s="176"/>
    </row>
    <row r="14574" spans="25:25">
      <c r="Y14574" s="176"/>
    </row>
    <row r="14575" spans="25:25">
      <c r="Y14575" s="176"/>
    </row>
    <row r="14576" spans="25:25">
      <c r="Y14576" s="176"/>
    </row>
    <row r="14577" spans="25:25">
      <c r="Y14577" s="176"/>
    </row>
    <row r="14578" spans="25:25">
      <c r="Y14578" s="176"/>
    </row>
    <row r="14579" spans="25:25">
      <c r="Y14579" s="176"/>
    </row>
    <row r="14580" spans="25:25">
      <c r="Y14580" s="176"/>
    </row>
    <row r="14581" spans="25:25">
      <c r="Y14581" s="176"/>
    </row>
    <row r="14582" spans="25:25">
      <c r="Y14582" s="176"/>
    </row>
    <row r="14583" spans="25:25">
      <c r="Y14583" s="176"/>
    </row>
    <row r="14584" spans="25:25">
      <c r="Y14584" s="176"/>
    </row>
    <row r="14585" spans="25:25">
      <c r="Y14585" s="176"/>
    </row>
    <row r="14586" spans="25:25">
      <c r="Y14586" s="176"/>
    </row>
    <row r="14587" spans="25:25">
      <c r="Y14587" s="176"/>
    </row>
    <row r="14588" spans="25:25">
      <c r="Y14588" s="176"/>
    </row>
    <row r="14589" spans="25:25">
      <c r="Y14589" s="176"/>
    </row>
    <row r="14590" spans="25:25">
      <c r="Y14590" s="176"/>
    </row>
    <row r="14591" spans="25:25">
      <c r="Y14591" s="176"/>
    </row>
    <row r="14592" spans="25:25">
      <c r="Y14592" s="176"/>
    </row>
    <row r="14593" spans="25:25">
      <c r="Y14593" s="176"/>
    </row>
    <row r="14594" spans="25:25">
      <c r="Y14594" s="176"/>
    </row>
    <row r="14595" spans="25:25">
      <c r="Y14595" s="176"/>
    </row>
    <row r="14596" spans="25:25">
      <c r="Y14596" s="176"/>
    </row>
    <row r="14597" spans="25:25">
      <c r="Y14597" s="176"/>
    </row>
    <row r="14598" spans="25:25">
      <c r="Y14598" s="176"/>
    </row>
    <row r="14599" spans="25:25">
      <c r="Y14599" s="176"/>
    </row>
    <row r="14600" spans="25:25">
      <c r="Y14600" s="176"/>
    </row>
    <row r="14601" spans="25:25">
      <c r="Y14601" s="176"/>
    </row>
    <row r="14602" spans="25:25">
      <c r="Y14602" s="176"/>
    </row>
    <row r="14603" spans="25:25">
      <c r="Y14603" s="176"/>
    </row>
    <row r="14604" spans="25:25">
      <c r="Y14604" s="176"/>
    </row>
    <row r="14605" spans="25:25">
      <c r="Y14605" s="176"/>
    </row>
    <row r="14606" spans="25:25">
      <c r="Y14606" s="176"/>
    </row>
    <row r="14607" spans="25:25">
      <c r="Y14607" s="176"/>
    </row>
    <row r="14608" spans="25:25">
      <c r="Y14608" s="176"/>
    </row>
    <row r="14609" spans="25:25">
      <c r="Y14609" s="176"/>
    </row>
    <row r="14610" spans="25:25">
      <c r="Y14610" s="176"/>
    </row>
    <row r="14611" spans="25:25">
      <c r="Y14611" s="176"/>
    </row>
    <row r="14612" spans="25:25">
      <c r="Y14612" s="176"/>
    </row>
    <row r="14613" spans="25:25">
      <c r="Y14613" s="176"/>
    </row>
    <row r="14614" spans="25:25">
      <c r="Y14614" s="176"/>
    </row>
    <row r="14615" spans="25:25">
      <c r="Y14615" s="176"/>
    </row>
    <row r="14616" spans="25:25">
      <c r="Y14616" s="176"/>
    </row>
    <row r="14617" spans="25:25">
      <c r="Y14617" s="176"/>
    </row>
    <row r="14618" spans="25:25">
      <c r="Y14618" s="176"/>
    </row>
    <row r="14619" spans="25:25">
      <c r="Y14619" s="176"/>
    </row>
    <row r="14620" spans="25:25">
      <c r="Y14620" s="176"/>
    </row>
    <row r="14621" spans="25:25">
      <c r="Y14621" s="176"/>
    </row>
    <row r="14622" spans="25:25">
      <c r="Y14622" s="176"/>
    </row>
    <row r="14623" spans="25:25">
      <c r="Y14623" s="176"/>
    </row>
    <row r="14624" spans="25:25">
      <c r="Y14624" s="176"/>
    </row>
    <row r="14625" spans="25:25">
      <c r="Y14625" s="176"/>
    </row>
    <row r="14626" spans="25:25">
      <c r="Y14626" s="176"/>
    </row>
    <row r="14627" spans="25:25">
      <c r="Y14627" s="176"/>
    </row>
    <row r="14628" spans="25:25">
      <c r="Y14628" s="176"/>
    </row>
    <row r="14629" spans="25:25">
      <c r="Y14629" s="176"/>
    </row>
    <row r="14630" spans="25:25">
      <c r="Y14630" s="176"/>
    </row>
    <row r="14631" spans="25:25">
      <c r="Y14631" s="176"/>
    </row>
    <row r="14632" spans="25:25">
      <c r="Y14632" s="176"/>
    </row>
    <row r="14633" spans="25:25">
      <c r="Y14633" s="176"/>
    </row>
    <row r="14634" spans="25:25">
      <c r="Y14634" s="176"/>
    </row>
    <row r="14635" spans="25:25">
      <c r="Y14635" s="176"/>
    </row>
    <row r="14636" spans="25:25">
      <c r="Y14636" s="176"/>
    </row>
    <row r="14637" spans="25:25">
      <c r="Y14637" s="176"/>
    </row>
    <row r="14638" spans="25:25">
      <c r="Y14638" s="176"/>
    </row>
    <row r="14639" spans="25:25">
      <c r="Y14639" s="176"/>
    </row>
    <row r="14640" spans="25:25">
      <c r="Y14640" s="176"/>
    </row>
    <row r="14641" spans="25:25">
      <c r="Y14641" s="176"/>
    </row>
    <row r="14642" spans="25:25">
      <c r="Y14642" s="176"/>
    </row>
    <row r="14643" spans="25:25">
      <c r="Y14643" s="176"/>
    </row>
    <row r="14644" spans="25:25">
      <c r="Y14644" s="176"/>
    </row>
    <row r="14645" spans="25:25">
      <c r="Y14645" s="176"/>
    </row>
    <row r="14646" spans="25:25">
      <c r="Y14646" s="176"/>
    </row>
    <row r="14647" spans="25:25">
      <c r="Y14647" s="176"/>
    </row>
    <row r="14648" spans="25:25">
      <c r="Y14648" s="176"/>
    </row>
    <row r="14649" spans="25:25">
      <c r="Y14649" s="176"/>
    </row>
    <row r="14650" spans="25:25">
      <c r="Y14650" s="176"/>
    </row>
    <row r="14651" spans="25:25">
      <c r="Y14651" s="176"/>
    </row>
    <row r="14652" spans="25:25">
      <c r="Y14652" s="176"/>
    </row>
    <row r="14653" spans="25:25">
      <c r="Y14653" s="176"/>
    </row>
    <row r="14654" spans="25:25">
      <c r="Y14654" s="176"/>
    </row>
    <row r="14655" spans="25:25">
      <c r="Y14655" s="176"/>
    </row>
    <row r="14656" spans="25:25">
      <c r="Y14656" s="176"/>
    </row>
    <row r="14657" spans="25:25">
      <c r="Y14657" s="176"/>
    </row>
    <row r="14658" spans="25:25">
      <c r="Y14658" s="176"/>
    </row>
    <row r="14659" spans="25:25">
      <c r="Y14659" s="176"/>
    </row>
    <row r="14660" spans="25:25">
      <c r="Y14660" s="176"/>
    </row>
    <row r="14661" spans="25:25">
      <c r="Y14661" s="176"/>
    </row>
    <row r="14662" spans="25:25">
      <c r="Y14662" s="176"/>
    </row>
    <row r="14663" spans="25:25">
      <c r="Y14663" s="176"/>
    </row>
    <row r="14664" spans="25:25">
      <c r="Y14664" s="176"/>
    </row>
    <row r="14665" spans="25:25">
      <c r="Y14665" s="176"/>
    </row>
    <row r="14666" spans="25:25">
      <c r="Y14666" s="176"/>
    </row>
    <row r="14667" spans="25:25">
      <c r="Y14667" s="176"/>
    </row>
    <row r="14668" spans="25:25">
      <c r="Y14668" s="176"/>
    </row>
    <row r="14669" spans="25:25">
      <c r="Y14669" s="176"/>
    </row>
    <row r="14670" spans="25:25">
      <c r="Y14670" s="176"/>
    </row>
    <row r="14671" spans="25:25">
      <c r="Y14671" s="176"/>
    </row>
    <row r="14672" spans="25:25">
      <c r="Y14672" s="176"/>
    </row>
    <row r="14673" spans="25:25">
      <c r="Y14673" s="176"/>
    </row>
    <row r="14674" spans="25:25">
      <c r="Y14674" s="176"/>
    </row>
    <row r="14675" spans="25:25">
      <c r="Y14675" s="176"/>
    </row>
    <row r="14676" spans="25:25">
      <c r="Y14676" s="176"/>
    </row>
    <row r="14677" spans="25:25">
      <c r="Y14677" s="176"/>
    </row>
    <row r="14678" spans="25:25">
      <c r="Y14678" s="176"/>
    </row>
    <row r="14679" spans="25:25">
      <c r="Y14679" s="176"/>
    </row>
    <row r="14680" spans="25:25">
      <c r="Y14680" s="176"/>
    </row>
    <row r="14681" spans="25:25">
      <c r="Y14681" s="176"/>
    </row>
    <row r="14682" spans="25:25">
      <c r="Y14682" s="176"/>
    </row>
    <row r="14683" spans="25:25">
      <c r="Y14683" s="176"/>
    </row>
    <row r="14684" spans="25:25">
      <c r="Y14684" s="176"/>
    </row>
    <row r="14685" spans="25:25">
      <c r="Y14685" s="176"/>
    </row>
    <row r="14686" spans="25:25">
      <c r="Y14686" s="176"/>
    </row>
    <row r="14687" spans="25:25">
      <c r="Y14687" s="176"/>
    </row>
    <row r="14688" spans="25:25">
      <c r="Y14688" s="176"/>
    </row>
    <row r="14689" spans="25:25">
      <c r="Y14689" s="176"/>
    </row>
    <row r="14690" spans="25:25">
      <c r="Y14690" s="176"/>
    </row>
    <row r="14691" spans="25:25">
      <c r="Y14691" s="176"/>
    </row>
    <row r="14692" spans="25:25">
      <c r="Y14692" s="176"/>
    </row>
    <row r="14693" spans="25:25">
      <c r="Y14693" s="176"/>
    </row>
    <row r="14694" spans="25:25">
      <c r="Y14694" s="176"/>
    </row>
    <row r="14695" spans="25:25">
      <c r="Y14695" s="176"/>
    </row>
    <row r="14696" spans="25:25">
      <c r="Y14696" s="176"/>
    </row>
    <row r="14697" spans="25:25">
      <c r="Y14697" s="176"/>
    </row>
    <row r="14698" spans="25:25">
      <c r="Y14698" s="176"/>
    </row>
    <row r="14699" spans="25:25">
      <c r="Y14699" s="176"/>
    </row>
    <row r="14700" spans="25:25">
      <c r="Y14700" s="176"/>
    </row>
    <row r="14701" spans="25:25">
      <c r="Y14701" s="176"/>
    </row>
    <row r="14702" spans="25:25">
      <c r="Y14702" s="176"/>
    </row>
    <row r="14703" spans="25:25">
      <c r="Y14703" s="176"/>
    </row>
    <row r="14704" spans="25:25">
      <c r="Y14704" s="176"/>
    </row>
    <row r="14705" spans="25:25">
      <c r="Y14705" s="176"/>
    </row>
    <row r="14706" spans="25:25">
      <c r="Y14706" s="176"/>
    </row>
    <row r="14707" spans="25:25">
      <c r="Y14707" s="176"/>
    </row>
    <row r="14708" spans="25:25">
      <c r="Y14708" s="176"/>
    </row>
    <row r="14709" spans="25:25">
      <c r="Y14709" s="176"/>
    </row>
    <row r="14710" spans="25:25">
      <c r="Y14710" s="176"/>
    </row>
    <row r="14711" spans="25:25">
      <c r="Y14711" s="176"/>
    </row>
    <row r="14712" spans="25:25">
      <c r="Y14712" s="176"/>
    </row>
    <row r="14713" spans="25:25">
      <c r="Y14713" s="176"/>
    </row>
    <row r="14714" spans="25:25">
      <c r="Y14714" s="176"/>
    </row>
    <row r="14715" spans="25:25">
      <c r="Y14715" s="176"/>
    </row>
    <row r="14716" spans="25:25">
      <c r="Y14716" s="176"/>
    </row>
    <row r="14717" spans="25:25">
      <c r="Y14717" s="176"/>
    </row>
    <row r="14718" spans="25:25">
      <c r="Y14718" s="176"/>
    </row>
    <row r="14719" spans="25:25">
      <c r="Y14719" s="176"/>
    </row>
    <row r="14720" spans="25:25">
      <c r="Y14720" s="176"/>
    </row>
    <row r="14721" spans="25:25">
      <c r="Y14721" s="176"/>
    </row>
    <row r="14722" spans="25:25">
      <c r="Y14722" s="176"/>
    </row>
    <row r="14723" spans="25:25">
      <c r="Y14723" s="176"/>
    </row>
    <row r="14724" spans="25:25">
      <c r="Y14724" s="176"/>
    </row>
    <row r="14725" spans="25:25">
      <c r="Y14725" s="176"/>
    </row>
    <row r="14726" spans="25:25">
      <c r="Y14726" s="176"/>
    </row>
    <row r="14727" spans="25:25">
      <c r="Y14727" s="176"/>
    </row>
    <row r="14728" spans="25:25">
      <c r="Y14728" s="176"/>
    </row>
    <row r="14729" spans="25:25">
      <c r="Y14729" s="176"/>
    </row>
    <row r="14730" spans="25:25">
      <c r="Y14730" s="176"/>
    </row>
    <row r="14731" spans="25:25">
      <c r="Y14731" s="176"/>
    </row>
    <row r="14732" spans="25:25">
      <c r="Y14732" s="176"/>
    </row>
    <row r="14733" spans="25:25">
      <c r="Y14733" s="176"/>
    </row>
    <row r="14734" spans="25:25">
      <c r="Y14734" s="176"/>
    </row>
    <row r="14735" spans="25:25">
      <c r="Y14735" s="176"/>
    </row>
    <row r="14736" spans="25:25">
      <c r="Y14736" s="176"/>
    </row>
    <row r="14737" spans="25:25">
      <c r="Y14737" s="176"/>
    </row>
    <row r="14738" spans="25:25">
      <c r="Y14738" s="176"/>
    </row>
    <row r="14739" spans="25:25">
      <c r="Y14739" s="176"/>
    </row>
    <row r="14740" spans="25:25">
      <c r="Y14740" s="176"/>
    </row>
    <row r="14741" spans="25:25">
      <c r="Y14741" s="176"/>
    </row>
    <row r="14742" spans="25:25">
      <c r="Y14742" s="176"/>
    </row>
    <row r="14743" spans="25:25">
      <c r="Y14743" s="176"/>
    </row>
    <row r="14744" spans="25:25">
      <c r="Y14744" s="176"/>
    </row>
    <row r="14745" spans="25:25">
      <c r="Y14745" s="176"/>
    </row>
    <row r="14746" spans="25:25">
      <c r="Y14746" s="176"/>
    </row>
    <row r="14747" spans="25:25">
      <c r="Y14747" s="176"/>
    </row>
    <row r="14748" spans="25:25">
      <c r="Y14748" s="176"/>
    </row>
    <row r="14749" spans="25:25">
      <c r="Y14749" s="176"/>
    </row>
    <row r="14750" spans="25:25">
      <c r="Y14750" s="176"/>
    </row>
    <row r="14751" spans="25:25">
      <c r="Y14751" s="176"/>
    </row>
    <row r="14752" spans="25:25">
      <c r="Y14752" s="176"/>
    </row>
    <row r="14753" spans="25:25">
      <c r="Y14753" s="176"/>
    </row>
    <row r="14754" spans="25:25">
      <c r="Y14754" s="176"/>
    </row>
    <row r="14755" spans="25:25">
      <c r="Y14755" s="176"/>
    </row>
    <row r="14756" spans="25:25">
      <c r="Y14756" s="176"/>
    </row>
    <row r="14757" spans="25:25">
      <c r="Y14757" s="176"/>
    </row>
    <row r="14758" spans="25:25">
      <c r="Y14758" s="176"/>
    </row>
    <row r="14759" spans="25:25">
      <c r="Y14759" s="176"/>
    </row>
    <row r="14760" spans="25:25">
      <c r="Y14760" s="176"/>
    </row>
    <row r="14761" spans="25:25">
      <c r="Y14761" s="176"/>
    </row>
    <row r="14762" spans="25:25">
      <c r="Y14762" s="176"/>
    </row>
    <row r="14763" spans="25:25">
      <c r="Y14763" s="176"/>
    </row>
    <row r="14764" spans="25:25">
      <c r="Y14764" s="176"/>
    </row>
    <row r="14765" spans="25:25">
      <c r="Y14765" s="176"/>
    </row>
    <row r="14766" spans="25:25">
      <c r="Y14766" s="176"/>
    </row>
    <row r="14767" spans="25:25">
      <c r="Y14767" s="176"/>
    </row>
    <row r="14768" spans="25:25">
      <c r="Y14768" s="176"/>
    </row>
    <row r="14769" spans="25:25">
      <c r="Y14769" s="176"/>
    </row>
    <row r="14770" spans="25:25">
      <c r="Y14770" s="176"/>
    </row>
    <row r="14771" spans="25:25">
      <c r="Y14771" s="176"/>
    </row>
    <row r="14772" spans="25:25">
      <c r="Y14772" s="176"/>
    </row>
    <row r="14773" spans="25:25">
      <c r="Y14773" s="176"/>
    </row>
    <row r="14774" spans="25:25">
      <c r="Y14774" s="176"/>
    </row>
    <row r="14775" spans="25:25">
      <c r="Y14775" s="176"/>
    </row>
    <row r="14776" spans="25:25">
      <c r="Y14776" s="176"/>
    </row>
    <row r="14777" spans="25:25">
      <c r="Y14777" s="176"/>
    </row>
    <row r="14778" spans="25:25">
      <c r="Y14778" s="176"/>
    </row>
    <row r="14779" spans="25:25">
      <c r="Y14779" s="176"/>
    </row>
    <row r="14780" spans="25:25">
      <c r="Y14780" s="176"/>
    </row>
    <row r="14781" spans="25:25">
      <c r="Y14781" s="176"/>
    </row>
    <row r="14782" spans="25:25">
      <c r="Y14782" s="176"/>
    </row>
    <row r="14783" spans="25:25">
      <c r="Y14783" s="176"/>
    </row>
    <row r="14784" spans="25:25">
      <c r="Y14784" s="176"/>
    </row>
    <row r="14785" spans="25:25">
      <c r="Y14785" s="176"/>
    </row>
    <row r="14786" spans="25:25">
      <c r="Y14786" s="176"/>
    </row>
    <row r="14787" spans="25:25">
      <c r="Y14787" s="176"/>
    </row>
    <row r="14788" spans="25:25">
      <c r="Y14788" s="176"/>
    </row>
    <row r="14789" spans="25:25">
      <c r="Y14789" s="176"/>
    </row>
    <row r="14790" spans="25:25">
      <c r="Y14790" s="176"/>
    </row>
    <row r="14791" spans="25:25">
      <c r="Y14791" s="176"/>
    </row>
    <row r="14792" spans="25:25">
      <c r="Y14792" s="176"/>
    </row>
    <row r="14793" spans="25:25">
      <c r="Y14793" s="176"/>
    </row>
    <row r="14794" spans="25:25">
      <c r="Y14794" s="176"/>
    </row>
    <row r="14795" spans="25:25">
      <c r="Y14795" s="176"/>
    </row>
    <row r="14796" spans="25:25">
      <c r="Y14796" s="176"/>
    </row>
    <row r="14797" spans="25:25">
      <c r="Y14797" s="176"/>
    </row>
    <row r="14798" spans="25:25">
      <c r="Y14798" s="176"/>
    </row>
    <row r="14799" spans="25:25">
      <c r="Y14799" s="176"/>
    </row>
    <row r="14800" spans="25:25">
      <c r="Y14800" s="176"/>
    </row>
    <row r="14801" spans="25:25">
      <c r="Y14801" s="176"/>
    </row>
    <row r="14802" spans="25:25">
      <c r="Y14802" s="176"/>
    </row>
    <row r="14803" spans="25:25">
      <c r="Y14803" s="176"/>
    </row>
    <row r="14804" spans="25:25">
      <c r="Y14804" s="176"/>
    </row>
    <row r="14805" spans="25:25">
      <c r="Y14805" s="176"/>
    </row>
    <row r="14806" spans="25:25">
      <c r="Y14806" s="176"/>
    </row>
    <row r="14807" spans="25:25">
      <c r="Y14807" s="176"/>
    </row>
    <row r="14808" spans="25:25">
      <c r="Y14808" s="176"/>
    </row>
    <row r="14809" spans="25:25">
      <c r="Y14809" s="176"/>
    </row>
    <row r="14810" spans="25:25">
      <c r="Y14810" s="176"/>
    </row>
    <row r="14811" spans="25:25">
      <c r="Y14811" s="176"/>
    </row>
    <row r="14812" spans="25:25">
      <c r="Y14812" s="176"/>
    </row>
    <row r="14813" spans="25:25">
      <c r="Y14813" s="176"/>
    </row>
    <row r="14814" spans="25:25">
      <c r="Y14814" s="176"/>
    </row>
    <row r="14815" spans="25:25">
      <c r="Y14815" s="176"/>
    </row>
    <row r="14816" spans="25:25">
      <c r="Y14816" s="176"/>
    </row>
    <row r="14817" spans="25:25">
      <c r="Y14817" s="176"/>
    </row>
    <row r="14818" spans="25:25">
      <c r="Y14818" s="176"/>
    </row>
    <row r="14819" spans="25:25">
      <c r="Y14819" s="176"/>
    </row>
    <row r="14820" spans="25:25">
      <c r="Y14820" s="176"/>
    </row>
    <row r="14821" spans="25:25">
      <c r="Y14821" s="176"/>
    </row>
    <row r="14822" spans="25:25">
      <c r="Y14822" s="176"/>
    </row>
    <row r="14823" spans="25:25">
      <c r="Y14823" s="176"/>
    </row>
    <row r="14824" spans="25:25">
      <c r="Y14824" s="176"/>
    </row>
    <row r="14825" spans="25:25">
      <c r="Y14825" s="176"/>
    </row>
    <row r="14826" spans="25:25">
      <c r="Y14826" s="176"/>
    </row>
    <row r="14827" spans="25:25">
      <c r="Y14827" s="176"/>
    </row>
    <row r="14828" spans="25:25">
      <c r="Y14828" s="176"/>
    </row>
    <row r="14829" spans="25:25">
      <c r="Y14829" s="176"/>
    </row>
    <row r="14830" spans="25:25">
      <c r="Y14830" s="176"/>
    </row>
    <row r="14831" spans="25:25">
      <c r="Y14831" s="176"/>
    </row>
    <row r="14832" spans="25:25">
      <c r="Y14832" s="176"/>
    </row>
    <row r="14833" spans="25:25">
      <c r="Y14833" s="176"/>
    </row>
    <row r="14834" spans="25:25">
      <c r="Y14834" s="176"/>
    </row>
    <row r="14835" spans="25:25">
      <c r="Y14835" s="176"/>
    </row>
    <row r="14836" spans="25:25">
      <c r="Y14836" s="176"/>
    </row>
    <row r="14837" spans="25:25">
      <c r="Y14837" s="176"/>
    </row>
    <row r="14838" spans="25:25">
      <c r="Y14838" s="176"/>
    </row>
    <row r="14839" spans="25:25">
      <c r="Y14839" s="176"/>
    </row>
    <row r="14840" spans="25:25">
      <c r="Y14840" s="176"/>
    </row>
    <row r="14841" spans="25:25">
      <c r="Y14841" s="176"/>
    </row>
    <row r="14842" spans="25:25">
      <c r="Y14842" s="176"/>
    </row>
    <row r="14843" spans="25:25">
      <c r="Y14843" s="176"/>
    </row>
    <row r="14844" spans="25:25">
      <c r="Y14844" s="176"/>
    </row>
    <row r="14845" spans="25:25">
      <c r="Y14845" s="176"/>
    </row>
    <row r="14846" spans="25:25">
      <c r="Y14846" s="176"/>
    </row>
    <row r="14847" spans="25:25">
      <c r="Y14847" s="176"/>
    </row>
    <row r="14848" spans="25:25">
      <c r="Y14848" s="176"/>
    </row>
    <row r="14849" spans="25:25">
      <c r="Y14849" s="176"/>
    </row>
    <row r="14850" spans="25:25">
      <c r="Y14850" s="176"/>
    </row>
    <row r="14851" spans="25:25">
      <c r="Y14851" s="176"/>
    </row>
    <row r="14852" spans="25:25">
      <c r="Y14852" s="176"/>
    </row>
    <row r="14853" spans="25:25">
      <c r="Y14853" s="176"/>
    </row>
    <row r="14854" spans="25:25">
      <c r="Y14854" s="176"/>
    </row>
    <row r="14855" spans="25:25">
      <c r="Y14855" s="176"/>
    </row>
    <row r="14856" spans="25:25">
      <c r="Y14856" s="176"/>
    </row>
    <row r="14857" spans="25:25">
      <c r="Y14857" s="176"/>
    </row>
    <row r="14858" spans="25:25">
      <c r="Y14858" s="176"/>
    </row>
    <row r="14859" spans="25:25">
      <c r="Y14859" s="176"/>
    </row>
    <row r="14860" spans="25:25">
      <c r="Y14860" s="176"/>
    </row>
    <row r="14861" spans="25:25">
      <c r="Y14861" s="176"/>
    </row>
    <row r="14862" spans="25:25">
      <c r="Y14862" s="176"/>
    </row>
    <row r="14863" spans="25:25">
      <c r="Y14863" s="176"/>
    </row>
    <row r="14864" spans="25:25">
      <c r="Y14864" s="176"/>
    </row>
    <row r="14865" spans="25:25">
      <c r="Y14865" s="176"/>
    </row>
    <row r="14866" spans="25:25">
      <c r="Y14866" s="176"/>
    </row>
    <row r="14867" spans="25:25">
      <c r="Y14867" s="176"/>
    </row>
    <row r="14868" spans="25:25">
      <c r="Y14868" s="176"/>
    </row>
    <row r="14869" spans="25:25">
      <c r="Y14869" s="176"/>
    </row>
    <row r="14870" spans="25:25">
      <c r="Y14870" s="176"/>
    </row>
    <row r="14871" spans="25:25">
      <c r="Y14871" s="176"/>
    </row>
    <row r="14872" spans="25:25">
      <c r="Y14872" s="176"/>
    </row>
    <row r="14873" spans="25:25">
      <c r="Y14873" s="176"/>
    </row>
    <row r="14874" spans="25:25">
      <c r="Y14874" s="176"/>
    </row>
    <row r="14875" spans="25:25">
      <c r="Y14875" s="176"/>
    </row>
    <row r="14876" spans="25:25">
      <c r="Y14876" s="176"/>
    </row>
    <row r="14877" spans="25:25">
      <c r="Y14877" s="176"/>
    </row>
    <row r="14878" spans="25:25">
      <c r="Y14878" s="176"/>
    </row>
    <row r="14879" spans="25:25">
      <c r="Y14879" s="176"/>
    </row>
    <row r="14880" spans="25:25">
      <c r="Y14880" s="176"/>
    </row>
    <row r="14881" spans="25:25">
      <c r="Y14881" s="176"/>
    </row>
    <row r="14882" spans="25:25">
      <c r="Y14882" s="176"/>
    </row>
    <row r="14883" spans="25:25">
      <c r="Y14883" s="176"/>
    </row>
    <row r="14884" spans="25:25">
      <c r="Y14884" s="176"/>
    </row>
    <row r="14885" spans="25:25">
      <c r="Y14885" s="176"/>
    </row>
    <row r="14886" spans="25:25">
      <c r="Y14886" s="176"/>
    </row>
    <row r="14887" spans="25:25">
      <c r="Y14887" s="176"/>
    </row>
    <row r="14888" spans="25:25">
      <c r="Y14888" s="176"/>
    </row>
    <row r="14889" spans="25:25">
      <c r="Y14889" s="176"/>
    </row>
    <row r="14890" spans="25:25">
      <c r="Y14890" s="176"/>
    </row>
    <row r="14891" spans="25:25">
      <c r="Y14891" s="176"/>
    </row>
    <row r="14892" spans="25:25">
      <c r="Y14892" s="176"/>
    </row>
    <row r="14893" spans="25:25">
      <c r="Y14893" s="176"/>
    </row>
    <row r="14894" spans="25:25">
      <c r="Y14894" s="176"/>
    </row>
    <row r="14895" spans="25:25">
      <c r="Y14895" s="176"/>
    </row>
    <row r="14896" spans="25:25">
      <c r="Y14896" s="176"/>
    </row>
    <row r="14897" spans="25:25">
      <c r="Y14897" s="176"/>
    </row>
    <row r="14898" spans="25:25">
      <c r="Y14898" s="176"/>
    </row>
    <row r="14899" spans="25:25">
      <c r="Y14899" s="176"/>
    </row>
    <row r="14900" spans="25:25">
      <c r="Y14900" s="176"/>
    </row>
    <row r="14901" spans="25:25">
      <c r="Y14901" s="176"/>
    </row>
    <row r="14902" spans="25:25">
      <c r="Y14902" s="176"/>
    </row>
    <row r="14903" spans="25:25">
      <c r="Y14903" s="176"/>
    </row>
    <row r="14904" spans="25:25">
      <c r="Y14904" s="176"/>
    </row>
    <row r="14905" spans="25:25">
      <c r="Y14905" s="176"/>
    </row>
    <row r="14906" spans="25:25">
      <c r="Y14906" s="176"/>
    </row>
    <row r="14907" spans="25:25">
      <c r="Y14907" s="176"/>
    </row>
    <row r="14908" spans="25:25">
      <c r="Y14908" s="176"/>
    </row>
    <row r="14909" spans="25:25">
      <c r="Y14909" s="176"/>
    </row>
    <row r="14910" spans="25:25">
      <c r="Y14910" s="176"/>
    </row>
    <row r="14911" spans="25:25">
      <c r="Y14911" s="176"/>
    </row>
    <row r="14912" spans="25:25">
      <c r="Y14912" s="176"/>
    </row>
    <row r="14913" spans="25:25">
      <c r="Y14913" s="176"/>
    </row>
    <row r="14914" spans="25:25">
      <c r="Y14914" s="176"/>
    </row>
    <row r="14915" spans="25:25">
      <c r="Y14915" s="176"/>
    </row>
    <row r="14916" spans="25:25">
      <c r="Y14916" s="176"/>
    </row>
    <row r="14917" spans="25:25">
      <c r="Y14917" s="176"/>
    </row>
    <row r="14918" spans="25:25">
      <c r="Y14918" s="176"/>
    </row>
    <row r="14919" spans="25:25">
      <c r="Y14919" s="176"/>
    </row>
    <row r="14920" spans="25:25">
      <c r="Y14920" s="176"/>
    </row>
    <row r="14921" spans="25:25">
      <c r="Y14921" s="176"/>
    </row>
    <row r="14922" spans="25:25">
      <c r="Y14922" s="176"/>
    </row>
    <row r="14923" spans="25:25">
      <c r="Y14923" s="176"/>
    </row>
    <row r="14924" spans="25:25">
      <c r="Y14924" s="176"/>
    </row>
    <row r="14925" spans="25:25">
      <c r="Y14925" s="176"/>
    </row>
    <row r="14926" spans="25:25">
      <c r="Y14926" s="176"/>
    </row>
    <row r="14927" spans="25:25">
      <c r="Y14927" s="176"/>
    </row>
    <row r="14928" spans="25:25">
      <c r="Y14928" s="176"/>
    </row>
    <row r="14929" spans="25:25">
      <c r="Y14929" s="176"/>
    </row>
    <row r="14930" spans="25:25">
      <c r="Y14930" s="176"/>
    </row>
    <row r="14931" spans="25:25">
      <c r="Y14931" s="176"/>
    </row>
    <row r="14932" spans="25:25">
      <c r="Y14932" s="176"/>
    </row>
    <row r="14933" spans="25:25">
      <c r="Y14933" s="176"/>
    </row>
    <row r="14934" spans="25:25">
      <c r="Y14934" s="176"/>
    </row>
    <row r="14935" spans="25:25">
      <c r="Y14935" s="176"/>
    </row>
    <row r="14936" spans="25:25">
      <c r="Y14936" s="176"/>
    </row>
    <row r="14937" spans="25:25">
      <c r="Y14937" s="176"/>
    </row>
    <row r="14938" spans="25:25">
      <c r="Y14938" s="176"/>
    </row>
    <row r="14939" spans="25:25">
      <c r="Y14939" s="176"/>
    </row>
    <row r="14940" spans="25:25">
      <c r="Y14940" s="176"/>
    </row>
    <row r="14941" spans="25:25">
      <c r="Y14941" s="176"/>
    </row>
    <row r="14942" spans="25:25">
      <c r="Y14942" s="176"/>
    </row>
    <row r="14943" spans="25:25">
      <c r="Y14943" s="176"/>
    </row>
    <row r="14944" spans="25:25">
      <c r="Y14944" s="176"/>
    </row>
    <row r="14945" spans="25:25">
      <c r="Y14945" s="176"/>
    </row>
    <row r="14946" spans="25:25">
      <c r="Y14946" s="176"/>
    </row>
    <row r="14947" spans="25:25">
      <c r="Y14947" s="176"/>
    </row>
    <row r="14948" spans="25:25">
      <c r="Y14948" s="176"/>
    </row>
    <row r="14949" spans="25:25">
      <c r="Y14949" s="176"/>
    </row>
    <row r="14950" spans="25:25">
      <c r="Y14950" s="176"/>
    </row>
    <row r="14951" spans="25:25">
      <c r="Y14951" s="176"/>
    </row>
    <row r="14952" spans="25:25">
      <c r="Y14952" s="176"/>
    </row>
    <row r="14953" spans="25:25">
      <c r="Y14953" s="176"/>
    </row>
    <row r="14954" spans="25:25">
      <c r="Y14954" s="176"/>
    </row>
    <row r="14955" spans="25:25">
      <c r="Y14955" s="176"/>
    </row>
    <row r="14956" spans="25:25">
      <c r="Y14956" s="176"/>
    </row>
    <row r="14957" spans="25:25">
      <c r="Y14957" s="176"/>
    </row>
    <row r="14958" spans="25:25">
      <c r="Y14958" s="176"/>
    </row>
    <row r="14959" spans="25:25">
      <c r="Y14959" s="176"/>
    </row>
    <row r="14960" spans="25:25">
      <c r="Y14960" s="176"/>
    </row>
    <row r="14961" spans="25:25">
      <c r="Y14961" s="176"/>
    </row>
    <row r="14962" spans="25:25">
      <c r="Y14962" s="176"/>
    </row>
    <row r="14963" spans="25:25">
      <c r="Y14963" s="176"/>
    </row>
    <row r="14964" spans="25:25">
      <c r="Y14964" s="176"/>
    </row>
    <row r="14965" spans="25:25">
      <c r="Y14965" s="176"/>
    </row>
    <row r="14966" spans="25:25">
      <c r="Y14966" s="176"/>
    </row>
    <row r="14967" spans="25:25">
      <c r="Y14967" s="176"/>
    </row>
    <row r="14968" spans="25:25">
      <c r="Y14968" s="176"/>
    </row>
    <row r="14969" spans="25:25">
      <c r="Y14969" s="176"/>
    </row>
    <row r="14970" spans="25:25">
      <c r="Y14970" s="176"/>
    </row>
    <row r="14971" spans="25:25">
      <c r="Y14971" s="176"/>
    </row>
    <row r="14972" spans="25:25">
      <c r="Y14972" s="176"/>
    </row>
    <row r="14973" spans="25:25">
      <c r="Y14973" s="176"/>
    </row>
    <row r="14974" spans="25:25">
      <c r="Y14974" s="176"/>
    </row>
    <row r="14975" spans="25:25">
      <c r="Y14975" s="176"/>
    </row>
    <row r="14976" spans="25:25">
      <c r="Y14976" s="176"/>
    </row>
    <row r="14977" spans="25:25">
      <c r="Y14977" s="176"/>
    </row>
    <row r="14978" spans="25:25">
      <c r="Y14978" s="176"/>
    </row>
    <row r="14979" spans="25:25">
      <c r="Y14979" s="176"/>
    </row>
    <row r="14980" spans="25:25">
      <c r="Y14980" s="176"/>
    </row>
    <row r="14981" spans="25:25">
      <c r="Y14981" s="176"/>
    </row>
    <row r="14982" spans="25:25">
      <c r="Y14982" s="176"/>
    </row>
    <row r="14983" spans="25:25">
      <c r="Y14983" s="176"/>
    </row>
    <row r="14984" spans="25:25">
      <c r="Y14984" s="176"/>
    </row>
    <row r="14985" spans="25:25">
      <c r="Y14985" s="176"/>
    </row>
    <row r="14986" spans="25:25">
      <c r="Y14986" s="176"/>
    </row>
    <row r="14987" spans="25:25">
      <c r="Y14987" s="176"/>
    </row>
    <row r="14988" spans="25:25">
      <c r="Y14988" s="176"/>
    </row>
    <row r="14989" spans="25:25">
      <c r="Y14989" s="176"/>
    </row>
    <row r="14990" spans="25:25">
      <c r="Y14990" s="176"/>
    </row>
    <row r="14991" spans="25:25">
      <c r="Y14991" s="176"/>
    </row>
    <row r="14992" spans="25:25">
      <c r="Y14992" s="176"/>
    </row>
    <row r="14993" spans="25:25">
      <c r="Y14993" s="176"/>
    </row>
    <row r="14994" spans="25:25">
      <c r="Y14994" s="176"/>
    </row>
    <row r="14995" spans="25:25">
      <c r="Y14995" s="176"/>
    </row>
    <row r="14996" spans="25:25">
      <c r="Y14996" s="176"/>
    </row>
    <row r="14997" spans="25:25">
      <c r="Y14997" s="176"/>
    </row>
    <row r="14998" spans="25:25">
      <c r="Y14998" s="176"/>
    </row>
    <row r="14999" spans="25:25">
      <c r="Y14999" s="176"/>
    </row>
    <row r="15000" spans="25:25">
      <c r="Y15000" s="176"/>
    </row>
    <row r="15001" spans="25:25">
      <c r="Y15001" s="176"/>
    </row>
    <row r="15002" spans="25:25">
      <c r="Y15002" s="176"/>
    </row>
    <row r="15003" spans="25:25">
      <c r="Y15003" s="176"/>
    </row>
    <row r="15004" spans="25:25">
      <c r="Y15004" s="176"/>
    </row>
    <row r="15005" spans="25:25">
      <c r="Y15005" s="176"/>
    </row>
    <row r="15006" spans="25:25">
      <c r="Y15006" s="176"/>
    </row>
    <row r="15007" spans="25:25">
      <c r="Y15007" s="176"/>
    </row>
    <row r="15008" spans="25:25">
      <c r="Y15008" s="176"/>
    </row>
    <row r="15009" spans="25:25">
      <c r="Y15009" s="176"/>
    </row>
    <row r="15010" spans="25:25">
      <c r="Y15010" s="176"/>
    </row>
    <row r="15011" spans="25:25">
      <c r="Y15011" s="176"/>
    </row>
    <row r="15012" spans="25:25">
      <c r="Y15012" s="176"/>
    </row>
    <row r="15013" spans="25:25">
      <c r="Y15013" s="176"/>
    </row>
    <row r="15014" spans="25:25">
      <c r="Y15014" s="176"/>
    </row>
    <row r="15015" spans="25:25">
      <c r="Y15015" s="176"/>
    </row>
    <row r="15016" spans="25:25">
      <c r="Y15016" s="176"/>
    </row>
    <row r="15017" spans="25:25">
      <c r="Y15017" s="176"/>
    </row>
    <row r="15018" spans="25:25">
      <c r="Y15018" s="176"/>
    </row>
    <row r="15019" spans="25:25">
      <c r="Y15019" s="176"/>
    </row>
    <row r="15020" spans="25:25">
      <c r="Y15020" s="176"/>
    </row>
    <row r="15021" spans="25:25">
      <c r="Y15021" s="176"/>
    </row>
    <row r="15022" spans="25:25">
      <c r="Y15022" s="176"/>
    </row>
    <row r="15023" spans="25:25">
      <c r="Y15023" s="176"/>
    </row>
    <row r="15024" spans="25:25">
      <c r="Y15024" s="176"/>
    </row>
    <row r="15025" spans="25:25">
      <c r="Y15025" s="176"/>
    </row>
    <row r="15026" spans="25:25">
      <c r="Y15026" s="176"/>
    </row>
    <row r="15027" spans="25:25">
      <c r="Y15027" s="176"/>
    </row>
    <row r="15028" spans="25:25">
      <c r="Y15028" s="176"/>
    </row>
    <row r="15029" spans="25:25">
      <c r="Y15029" s="176"/>
    </row>
    <row r="15030" spans="25:25">
      <c r="Y15030" s="176"/>
    </row>
    <row r="15031" spans="25:25">
      <c r="Y15031" s="176"/>
    </row>
    <row r="15032" spans="25:25">
      <c r="Y15032" s="176"/>
    </row>
    <row r="15033" spans="25:25">
      <c r="Y15033" s="176"/>
    </row>
    <row r="15034" spans="25:25">
      <c r="Y15034" s="176"/>
    </row>
    <row r="15035" spans="25:25">
      <c r="Y15035" s="176"/>
    </row>
    <row r="15036" spans="25:25">
      <c r="Y15036" s="176"/>
    </row>
    <row r="15037" spans="25:25">
      <c r="Y15037" s="176"/>
    </row>
    <row r="15038" spans="25:25">
      <c r="Y15038" s="176"/>
    </row>
    <row r="15039" spans="25:25">
      <c r="Y15039" s="176"/>
    </row>
    <row r="15040" spans="25:25">
      <c r="Y15040" s="176"/>
    </row>
    <row r="15041" spans="25:25">
      <c r="Y15041" s="176"/>
    </row>
    <row r="15042" spans="25:25">
      <c r="Y15042" s="176"/>
    </row>
    <row r="15043" spans="25:25">
      <c r="Y15043" s="176"/>
    </row>
    <row r="15044" spans="25:25">
      <c r="Y15044" s="176"/>
    </row>
    <row r="15045" spans="25:25">
      <c r="Y15045" s="176"/>
    </row>
    <row r="15046" spans="25:25">
      <c r="Y15046" s="176"/>
    </row>
    <row r="15047" spans="25:25">
      <c r="Y15047" s="176"/>
    </row>
    <row r="15048" spans="25:25">
      <c r="Y15048" s="176"/>
    </row>
    <row r="15049" spans="25:25">
      <c r="Y15049" s="176"/>
    </row>
    <row r="15050" spans="25:25">
      <c r="Y15050" s="176"/>
    </row>
    <row r="15051" spans="25:25">
      <c r="Y15051" s="176"/>
    </row>
    <row r="15052" spans="25:25">
      <c r="Y15052" s="176"/>
    </row>
    <row r="15053" spans="25:25">
      <c r="Y15053" s="176"/>
    </row>
    <row r="15054" spans="25:25">
      <c r="Y15054" s="176"/>
    </row>
    <row r="15055" spans="25:25">
      <c r="Y15055" s="176"/>
    </row>
    <row r="15056" spans="25:25">
      <c r="Y15056" s="176"/>
    </row>
    <row r="15057" spans="25:25">
      <c r="Y15057" s="176"/>
    </row>
    <row r="15058" spans="25:25">
      <c r="Y15058" s="176"/>
    </row>
    <row r="15059" spans="25:25">
      <c r="Y15059" s="176"/>
    </row>
    <row r="15060" spans="25:25">
      <c r="Y15060" s="176"/>
    </row>
    <row r="15061" spans="25:25">
      <c r="Y15061" s="176"/>
    </row>
    <row r="15062" spans="25:25">
      <c r="Y15062" s="176"/>
    </row>
    <row r="15063" spans="25:25">
      <c r="Y15063" s="176"/>
    </row>
    <row r="15064" spans="25:25">
      <c r="Y15064" s="176"/>
    </row>
    <row r="15065" spans="25:25">
      <c r="Y15065" s="176"/>
    </row>
    <row r="15066" spans="25:25">
      <c r="Y15066" s="176"/>
    </row>
    <row r="15067" spans="25:25">
      <c r="Y15067" s="176"/>
    </row>
    <row r="15068" spans="25:25">
      <c r="Y15068" s="176"/>
    </row>
    <row r="15069" spans="25:25">
      <c r="Y15069" s="176"/>
    </row>
    <row r="15070" spans="25:25">
      <c r="Y15070" s="176"/>
    </row>
    <row r="15071" spans="25:25">
      <c r="Y15071" s="176"/>
    </row>
    <row r="15072" spans="25:25">
      <c r="Y15072" s="176"/>
    </row>
    <row r="15073" spans="25:25">
      <c r="Y15073" s="176"/>
    </row>
    <row r="15074" spans="25:25">
      <c r="Y15074" s="176"/>
    </row>
    <row r="15075" spans="25:25">
      <c r="Y15075" s="176"/>
    </row>
    <row r="15076" spans="25:25">
      <c r="Y15076" s="176"/>
    </row>
    <row r="15077" spans="25:25">
      <c r="Y15077" s="176"/>
    </row>
    <row r="15078" spans="25:25">
      <c r="Y15078" s="176"/>
    </row>
    <row r="15079" spans="25:25">
      <c r="Y15079" s="176"/>
    </row>
    <row r="15080" spans="25:25">
      <c r="Y15080" s="176"/>
    </row>
    <row r="15081" spans="25:25">
      <c r="Y15081" s="176"/>
    </row>
    <row r="15082" spans="25:25">
      <c r="Y15082" s="176"/>
    </row>
    <row r="15083" spans="25:25">
      <c r="Y15083" s="176"/>
    </row>
    <row r="15084" spans="25:25">
      <c r="Y15084" s="176"/>
    </row>
    <row r="15085" spans="25:25">
      <c r="Y15085" s="176"/>
    </row>
    <row r="15086" spans="25:25">
      <c r="Y15086" s="176"/>
    </row>
    <row r="15087" spans="25:25">
      <c r="Y15087" s="176"/>
    </row>
    <row r="15088" spans="25:25">
      <c r="Y15088" s="176"/>
    </row>
    <row r="15089" spans="25:25">
      <c r="Y15089" s="176"/>
    </row>
    <row r="15090" spans="25:25">
      <c r="Y15090" s="176"/>
    </row>
    <row r="15091" spans="25:25">
      <c r="Y15091" s="176"/>
    </row>
    <row r="15092" spans="25:25">
      <c r="Y15092" s="176"/>
    </row>
    <row r="15093" spans="25:25">
      <c r="Y15093" s="176"/>
    </row>
    <row r="15094" spans="25:25">
      <c r="Y15094" s="176"/>
    </row>
    <row r="15095" spans="25:25">
      <c r="Y15095" s="176"/>
    </row>
    <row r="15096" spans="25:25">
      <c r="Y15096" s="176"/>
    </row>
    <row r="15097" spans="25:25">
      <c r="Y15097" s="176"/>
    </row>
    <row r="15098" spans="25:25">
      <c r="Y15098" s="176"/>
    </row>
    <row r="15099" spans="25:25">
      <c r="Y15099" s="176"/>
    </row>
    <row r="15100" spans="25:25">
      <c r="Y15100" s="176"/>
    </row>
    <row r="15101" spans="25:25">
      <c r="Y15101" s="176"/>
    </row>
    <row r="15102" spans="25:25">
      <c r="Y15102" s="176"/>
    </row>
    <row r="15103" spans="25:25">
      <c r="Y15103" s="176"/>
    </row>
    <row r="15104" spans="25:25">
      <c r="Y15104" s="176"/>
    </row>
    <row r="15105" spans="25:25">
      <c r="Y15105" s="176"/>
    </row>
    <row r="15106" spans="25:25">
      <c r="Y15106" s="176"/>
    </row>
    <row r="15107" spans="25:25">
      <c r="Y15107" s="176"/>
    </row>
    <row r="15108" spans="25:25">
      <c r="Y15108" s="176"/>
    </row>
    <row r="15109" spans="25:25">
      <c r="Y15109" s="176"/>
    </row>
    <row r="15110" spans="25:25">
      <c r="Y15110" s="176"/>
    </row>
    <row r="15111" spans="25:25">
      <c r="Y15111" s="176"/>
    </row>
    <row r="15112" spans="25:25">
      <c r="Y15112" s="176"/>
    </row>
    <row r="15113" spans="25:25">
      <c r="Y15113" s="176"/>
    </row>
    <row r="15114" spans="25:25">
      <c r="Y15114" s="176"/>
    </row>
    <row r="15115" spans="25:25">
      <c r="Y15115" s="176"/>
    </row>
    <row r="15116" spans="25:25">
      <c r="Y15116" s="176"/>
    </row>
    <row r="15117" spans="25:25">
      <c r="Y15117" s="176"/>
    </row>
    <row r="15118" spans="25:25">
      <c r="Y15118" s="176"/>
    </row>
    <row r="15119" spans="25:25">
      <c r="Y15119" s="176"/>
    </row>
    <row r="15120" spans="25:25">
      <c r="Y15120" s="176"/>
    </row>
    <row r="15121" spans="25:25">
      <c r="Y15121" s="176"/>
    </row>
    <row r="15122" spans="25:25">
      <c r="Y15122" s="176"/>
    </row>
    <row r="15123" spans="25:25">
      <c r="Y15123" s="176"/>
    </row>
    <row r="15124" spans="25:25">
      <c r="Y15124" s="176"/>
    </row>
    <row r="15125" spans="25:25">
      <c r="Y15125" s="176"/>
    </row>
    <row r="15126" spans="25:25">
      <c r="Y15126" s="176"/>
    </row>
    <row r="15127" spans="25:25">
      <c r="Y15127" s="176"/>
    </row>
    <row r="15128" spans="25:25">
      <c r="Y15128" s="176"/>
    </row>
    <row r="15129" spans="25:25">
      <c r="Y15129" s="176"/>
    </row>
    <row r="15130" spans="25:25">
      <c r="Y15130" s="176"/>
    </row>
    <row r="15131" spans="25:25">
      <c r="Y15131" s="176"/>
    </row>
    <row r="15132" spans="25:25">
      <c r="Y15132" s="176"/>
    </row>
    <row r="15133" spans="25:25">
      <c r="Y15133" s="176"/>
    </row>
    <row r="15134" spans="25:25">
      <c r="Y15134" s="176"/>
    </row>
    <row r="15135" spans="25:25">
      <c r="Y15135" s="176"/>
    </row>
    <row r="15136" spans="25:25">
      <c r="Y15136" s="176"/>
    </row>
    <row r="15137" spans="25:25">
      <c r="Y15137" s="176"/>
    </row>
    <row r="15138" spans="25:25">
      <c r="Y15138" s="176"/>
    </row>
    <row r="15139" spans="25:25">
      <c r="Y15139" s="176"/>
    </row>
    <row r="15140" spans="25:25">
      <c r="Y15140" s="176"/>
    </row>
    <row r="15141" spans="25:25">
      <c r="Y15141" s="176"/>
    </row>
    <row r="15142" spans="25:25">
      <c r="Y15142" s="176"/>
    </row>
    <row r="15143" spans="25:25">
      <c r="Y15143" s="176"/>
    </row>
    <row r="15144" spans="25:25">
      <c r="Y15144" s="176"/>
    </row>
    <row r="15145" spans="25:25">
      <c r="Y15145" s="176"/>
    </row>
    <row r="15146" spans="25:25">
      <c r="Y15146" s="176"/>
    </row>
    <row r="15147" spans="25:25">
      <c r="Y15147" s="176"/>
    </row>
    <row r="15148" spans="25:25">
      <c r="Y15148" s="176"/>
    </row>
    <row r="15149" spans="25:25">
      <c r="Y15149" s="176"/>
    </row>
    <row r="15150" spans="25:25">
      <c r="Y15150" s="176"/>
    </row>
    <row r="15151" spans="25:25">
      <c r="Y15151" s="176"/>
    </row>
    <row r="15152" spans="25:25">
      <c r="Y15152" s="176"/>
    </row>
    <row r="15153" spans="25:25">
      <c r="Y15153" s="176"/>
    </row>
    <row r="15154" spans="25:25">
      <c r="Y15154" s="176"/>
    </row>
    <row r="15155" spans="25:25">
      <c r="Y15155" s="176"/>
    </row>
    <row r="15156" spans="25:25">
      <c r="Y15156" s="176"/>
    </row>
    <row r="15157" spans="25:25">
      <c r="Y15157" s="176"/>
    </row>
    <row r="15158" spans="25:25">
      <c r="Y15158" s="176"/>
    </row>
    <row r="15159" spans="25:25">
      <c r="Y15159" s="176"/>
    </row>
    <row r="15160" spans="25:25">
      <c r="Y15160" s="176"/>
    </row>
    <row r="15161" spans="25:25">
      <c r="Y15161" s="176"/>
    </row>
    <row r="15162" spans="25:25">
      <c r="Y15162" s="176"/>
    </row>
    <row r="15163" spans="25:25">
      <c r="Y15163" s="176"/>
    </row>
    <row r="15164" spans="25:25">
      <c r="Y15164" s="176"/>
    </row>
    <row r="15165" spans="25:25">
      <c r="Y15165" s="176"/>
    </row>
    <row r="15166" spans="25:25">
      <c r="Y15166" s="176"/>
    </row>
    <row r="15167" spans="25:25">
      <c r="Y15167" s="176"/>
    </row>
    <row r="15168" spans="25:25">
      <c r="Y15168" s="176"/>
    </row>
    <row r="15169" spans="25:25">
      <c r="Y15169" s="176"/>
    </row>
    <row r="15170" spans="25:25">
      <c r="Y15170" s="176"/>
    </row>
    <row r="15171" spans="25:25">
      <c r="Y15171" s="176"/>
    </row>
    <row r="15172" spans="25:25">
      <c r="Y15172" s="176"/>
    </row>
    <row r="15173" spans="25:25">
      <c r="Y15173" s="176"/>
    </row>
    <row r="15174" spans="25:25">
      <c r="Y15174" s="176"/>
    </row>
    <row r="15175" spans="25:25">
      <c r="Y15175" s="176"/>
    </row>
    <row r="15176" spans="25:25">
      <c r="Y15176" s="176"/>
    </row>
    <row r="15177" spans="25:25">
      <c r="Y15177" s="176"/>
    </row>
    <row r="15178" spans="25:25">
      <c r="Y15178" s="176"/>
    </row>
    <row r="15179" spans="25:25">
      <c r="Y15179" s="176"/>
    </row>
    <row r="15180" spans="25:25">
      <c r="Y15180" s="176"/>
    </row>
    <row r="15181" spans="25:25">
      <c r="Y15181" s="176"/>
    </row>
    <row r="15182" spans="25:25">
      <c r="Y15182" s="176"/>
    </row>
    <row r="15183" spans="25:25">
      <c r="Y15183" s="176"/>
    </row>
    <row r="15184" spans="25:25">
      <c r="Y15184" s="176"/>
    </row>
    <row r="15185" spans="25:25">
      <c r="Y15185" s="176"/>
    </row>
    <row r="15186" spans="25:25">
      <c r="Y15186" s="176"/>
    </row>
    <row r="15187" spans="25:25">
      <c r="Y15187" s="176"/>
    </row>
    <row r="15188" spans="25:25">
      <c r="Y15188" s="176"/>
    </row>
    <row r="15189" spans="25:25">
      <c r="Y15189" s="176"/>
    </row>
    <row r="15190" spans="25:25">
      <c r="Y15190" s="176"/>
    </row>
    <row r="15191" spans="25:25">
      <c r="Y15191" s="176"/>
    </row>
    <row r="15192" spans="25:25">
      <c r="Y15192" s="176"/>
    </row>
    <row r="15193" spans="25:25">
      <c r="Y15193" s="176"/>
    </row>
    <row r="15194" spans="25:25">
      <c r="Y15194" s="176"/>
    </row>
    <row r="15195" spans="25:25">
      <c r="Y15195" s="176"/>
    </row>
    <row r="15196" spans="25:25">
      <c r="Y15196" s="176"/>
    </row>
    <row r="15197" spans="25:25">
      <c r="Y15197" s="176"/>
    </row>
    <row r="15198" spans="25:25">
      <c r="Y15198" s="176"/>
    </row>
    <row r="15199" spans="25:25">
      <c r="Y15199" s="176"/>
    </row>
    <row r="15200" spans="25:25">
      <c r="Y15200" s="176"/>
    </row>
    <row r="15201" spans="25:25">
      <c r="Y15201" s="176"/>
    </row>
    <row r="15202" spans="25:25">
      <c r="Y15202" s="176"/>
    </row>
    <row r="15203" spans="25:25">
      <c r="Y15203" s="176"/>
    </row>
    <row r="15204" spans="25:25">
      <c r="Y15204" s="176"/>
    </row>
    <row r="15205" spans="25:25">
      <c r="Y15205" s="176"/>
    </row>
    <row r="15206" spans="25:25">
      <c r="Y15206" s="176"/>
    </row>
    <row r="15207" spans="25:25">
      <c r="Y15207" s="176"/>
    </row>
    <row r="15208" spans="25:25">
      <c r="Y15208" s="176"/>
    </row>
    <row r="15209" spans="25:25">
      <c r="Y15209" s="176"/>
    </row>
    <row r="15210" spans="25:25">
      <c r="Y15210" s="176"/>
    </row>
    <row r="15211" spans="25:25">
      <c r="Y15211" s="176"/>
    </row>
    <row r="15212" spans="25:25">
      <c r="Y15212" s="176"/>
    </row>
    <row r="15213" spans="25:25">
      <c r="Y15213" s="176"/>
    </row>
    <row r="15214" spans="25:25">
      <c r="Y15214" s="176"/>
    </row>
    <row r="15215" spans="25:25">
      <c r="Y15215" s="176"/>
    </row>
    <row r="15216" spans="25:25">
      <c r="Y15216" s="176"/>
    </row>
    <row r="15217" spans="25:25">
      <c r="Y15217" s="176"/>
    </row>
    <row r="15218" spans="25:25">
      <c r="Y15218" s="176"/>
    </row>
    <row r="15219" spans="25:25">
      <c r="Y15219" s="176"/>
    </row>
    <row r="15220" spans="25:25">
      <c r="Y15220" s="176"/>
    </row>
    <row r="15221" spans="25:25">
      <c r="Y15221" s="176"/>
    </row>
    <row r="15222" spans="25:25">
      <c r="Y15222" s="176"/>
    </row>
    <row r="15223" spans="25:25">
      <c r="Y15223" s="176"/>
    </row>
    <row r="15224" spans="25:25">
      <c r="Y15224" s="176"/>
    </row>
    <row r="15225" spans="25:25">
      <c r="Y15225" s="176"/>
    </row>
    <row r="15226" spans="25:25">
      <c r="Y15226" s="176"/>
    </row>
    <row r="15227" spans="25:25">
      <c r="Y15227" s="176"/>
    </row>
    <row r="15228" spans="25:25">
      <c r="Y15228" s="176"/>
    </row>
    <row r="15229" spans="25:25">
      <c r="Y15229" s="176"/>
    </row>
    <row r="15230" spans="25:25">
      <c r="Y15230" s="176"/>
    </row>
    <row r="15231" spans="25:25">
      <c r="Y15231" s="176"/>
    </row>
    <row r="15232" spans="25:25">
      <c r="Y15232" s="176"/>
    </row>
    <row r="15233" spans="25:25">
      <c r="Y15233" s="176"/>
    </row>
    <row r="15234" spans="25:25">
      <c r="Y15234" s="176"/>
    </row>
    <row r="15235" spans="25:25">
      <c r="Y15235" s="176"/>
    </row>
    <row r="15236" spans="25:25">
      <c r="Y15236" s="176"/>
    </row>
    <row r="15237" spans="25:25">
      <c r="Y15237" s="176"/>
    </row>
    <row r="15238" spans="25:25">
      <c r="Y15238" s="176"/>
    </row>
    <row r="15239" spans="25:25">
      <c r="Y15239" s="176"/>
    </row>
    <row r="15240" spans="25:25">
      <c r="Y15240" s="176"/>
    </row>
    <row r="15241" spans="25:25">
      <c r="Y15241" s="176"/>
    </row>
    <row r="15242" spans="25:25">
      <c r="Y15242" s="176"/>
    </row>
    <row r="15243" spans="25:25">
      <c r="Y15243" s="176"/>
    </row>
    <row r="15244" spans="25:25">
      <c r="Y15244" s="176"/>
    </row>
    <row r="15245" spans="25:25">
      <c r="Y15245" s="176"/>
    </row>
    <row r="15246" spans="25:25">
      <c r="Y15246" s="176"/>
    </row>
    <row r="15247" spans="25:25">
      <c r="Y15247" s="176"/>
    </row>
    <row r="15248" spans="25:25">
      <c r="Y15248" s="176"/>
    </row>
    <row r="15249" spans="25:25">
      <c r="Y15249" s="176"/>
    </row>
    <row r="15250" spans="25:25">
      <c r="Y15250" s="176"/>
    </row>
    <row r="15251" spans="25:25">
      <c r="Y15251" s="176"/>
    </row>
    <row r="15252" spans="25:25">
      <c r="Y15252" s="176"/>
    </row>
    <row r="15253" spans="25:25">
      <c r="Y15253" s="176"/>
    </row>
    <row r="15254" spans="25:25">
      <c r="Y15254" s="176"/>
    </row>
    <row r="15255" spans="25:25">
      <c r="Y15255" s="176"/>
    </row>
    <row r="15256" spans="25:25">
      <c r="Y15256" s="176"/>
    </row>
    <row r="15257" spans="25:25">
      <c r="Y15257" s="176"/>
    </row>
    <row r="15258" spans="25:25">
      <c r="Y15258" s="176"/>
    </row>
    <row r="15259" spans="25:25">
      <c r="Y15259" s="176"/>
    </row>
    <row r="15260" spans="25:25">
      <c r="Y15260" s="176"/>
    </row>
    <row r="15261" spans="25:25">
      <c r="Y15261" s="176"/>
    </row>
    <row r="15262" spans="25:25">
      <c r="Y15262" s="176"/>
    </row>
    <row r="15263" spans="25:25">
      <c r="Y15263" s="176"/>
    </row>
    <row r="15264" spans="25:25">
      <c r="Y15264" s="176"/>
    </row>
    <row r="15265" spans="25:25">
      <c r="Y15265" s="176"/>
    </row>
    <row r="15266" spans="25:25">
      <c r="Y15266" s="176"/>
    </row>
    <row r="15267" spans="25:25">
      <c r="Y15267" s="176"/>
    </row>
    <row r="15268" spans="25:25">
      <c r="Y15268" s="176"/>
    </row>
    <row r="15269" spans="25:25">
      <c r="Y15269" s="176"/>
    </row>
    <row r="15270" spans="25:25">
      <c r="Y15270" s="176"/>
    </row>
    <row r="15271" spans="25:25">
      <c r="Y15271" s="176"/>
    </row>
    <row r="15272" spans="25:25">
      <c r="Y15272" s="176"/>
    </row>
    <row r="15273" spans="25:25">
      <c r="Y15273" s="176"/>
    </row>
    <row r="15274" spans="25:25">
      <c r="Y15274" s="176"/>
    </row>
    <row r="15275" spans="25:25">
      <c r="Y15275" s="176"/>
    </row>
    <row r="15276" spans="25:25">
      <c r="Y15276" s="176"/>
    </row>
    <row r="15277" spans="25:25">
      <c r="Y15277" s="176"/>
    </row>
    <row r="15278" spans="25:25">
      <c r="Y15278" s="176"/>
    </row>
    <row r="15279" spans="25:25">
      <c r="Y15279" s="176"/>
    </row>
    <row r="15280" spans="25:25">
      <c r="Y15280" s="176"/>
    </row>
    <row r="15281" spans="25:25">
      <c r="Y15281" s="176"/>
    </row>
    <row r="15282" spans="25:25">
      <c r="Y15282" s="176"/>
    </row>
    <row r="15283" spans="25:25">
      <c r="Y15283" s="176"/>
    </row>
    <row r="15284" spans="25:25">
      <c r="Y15284" s="176"/>
    </row>
    <row r="15285" spans="25:25">
      <c r="Y15285" s="176"/>
    </row>
    <row r="15286" spans="25:25">
      <c r="Y15286" s="176"/>
    </row>
    <row r="15287" spans="25:25">
      <c r="Y15287" s="176"/>
    </row>
    <row r="15288" spans="25:25">
      <c r="Y15288" s="176"/>
    </row>
    <row r="15289" spans="25:25">
      <c r="Y15289" s="176"/>
    </row>
    <row r="15290" spans="25:25">
      <c r="Y15290" s="176"/>
    </row>
    <row r="15291" spans="25:25">
      <c r="Y15291" s="176"/>
    </row>
    <row r="15292" spans="25:25">
      <c r="Y15292" s="176"/>
    </row>
    <row r="15293" spans="25:25">
      <c r="Y15293" s="176"/>
    </row>
    <row r="15294" spans="25:25">
      <c r="Y15294" s="176"/>
    </row>
    <row r="15295" spans="25:25">
      <c r="Y15295" s="176"/>
    </row>
    <row r="15296" spans="25:25">
      <c r="Y15296" s="176"/>
    </row>
    <row r="15297" spans="25:25">
      <c r="Y15297" s="176"/>
    </row>
    <row r="15298" spans="25:25">
      <c r="Y15298" s="176"/>
    </row>
    <row r="15299" spans="25:25">
      <c r="Y15299" s="176"/>
    </row>
    <row r="15300" spans="25:25">
      <c r="Y15300" s="176"/>
    </row>
    <row r="15301" spans="25:25">
      <c r="Y15301" s="176"/>
    </row>
    <row r="15302" spans="25:25">
      <c r="Y15302" s="176"/>
    </row>
    <row r="15303" spans="25:25">
      <c r="Y15303" s="176"/>
    </row>
    <row r="15304" spans="25:25">
      <c r="Y15304" s="176"/>
    </row>
    <row r="15305" spans="25:25">
      <c r="Y15305" s="176"/>
    </row>
    <row r="15306" spans="25:25">
      <c r="Y15306" s="176"/>
    </row>
    <row r="15307" spans="25:25">
      <c r="Y15307" s="176"/>
    </row>
    <row r="15308" spans="25:25">
      <c r="Y15308" s="176"/>
    </row>
    <row r="15309" spans="25:25">
      <c r="Y15309" s="176"/>
    </row>
    <row r="15310" spans="25:25">
      <c r="Y15310" s="176"/>
    </row>
    <row r="15311" spans="25:25">
      <c r="Y15311" s="176"/>
    </row>
    <row r="15312" spans="25:25">
      <c r="Y15312" s="176"/>
    </row>
    <row r="15313" spans="25:25">
      <c r="Y15313" s="176"/>
    </row>
    <row r="15314" spans="25:25">
      <c r="Y15314" s="176"/>
    </row>
    <row r="15315" spans="25:25">
      <c r="Y15315" s="176"/>
    </row>
    <row r="15316" spans="25:25">
      <c r="Y15316" s="176"/>
    </row>
    <row r="15317" spans="25:25">
      <c r="Y15317" s="176"/>
    </row>
    <row r="15318" spans="25:25">
      <c r="Y15318" s="176"/>
    </row>
    <row r="15319" spans="25:25">
      <c r="Y15319" s="176"/>
    </row>
    <row r="15320" spans="25:25">
      <c r="Y15320" s="176"/>
    </row>
    <row r="15321" spans="25:25">
      <c r="Y15321" s="176"/>
    </row>
    <row r="15322" spans="25:25">
      <c r="Y15322" s="176"/>
    </row>
    <row r="15323" spans="25:25">
      <c r="Y15323" s="176"/>
    </row>
    <row r="15324" spans="25:25">
      <c r="Y15324" s="176"/>
    </row>
    <row r="15325" spans="25:25">
      <c r="Y15325" s="176"/>
    </row>
    <row r="15326" spans="25:25">
      <c r="Y15326" s="176"/>
    </row>
    <row r="15327" spans="25:25">
      <c r="Y15327" s="176"/>
    </row>
    <row r="15328" spans="25:25">
      <c r="Y15328" s="176"/>
    </row>
    <row r="15329" spans="25:25">
      <c r="Y15329" s="176"/>
    </row>
    <row r="15330" spans="25:25">
      <c r="Y15330" s="176"/>
    </row>
    <row r="15331" spans="25:25">
      <c r="Y15331" s="176"/>
    </row>
    <row r="15332" spans="25:25">
      <c r="Y15332" s="176"/>
    </row>
    <row r="15333" spans="25:25">
      <c r="Y15333" s="176"/>
    </row>
    <row r="15334" spans="25:25">
      <c r="Y15334" s="176"/>
    </row>
    <row r="15335" spans="25:25">
      <c r="Y15335" s="176"/>
    </row>
    <row r="15336" spans="25:25">
      <c r="Y15336" s="176"/>
    </row>
    <row r="15337" spans="25:25">
      <c r="Y15337" s="176"/>
    </row>
    <row r="15338" spans="25:25">
      <c r="Y15338" s="176"/>
    </row>
    <row r="15339" spans="25:25">
      <c r="Y15339" s="176"/>
    </row>
    <row r="15340" spans="25:25">
      <c r="Y15340" s="176"/>
    </row>
    <row r="15341" spans="25:25">
      <c r="Y15341" s="176"/>
    </row>
    <row r="15342" spans="25:25">
      <c r="Y15342" s="176"/>
    </row>
    <row r="15343" spans="25:25">
      <c r="Y15343" s="176"/>
    </row>
    <row r="15344" spans="25:25">
      <c r="Y15344" s="176"/>
    </row>
    <row r="15345" spans="25:25">
      <c r="Y15345" s="176"/>
    </row>
    <row r="15346" spans="25:25">
      <c r="Y15346" s="176"/>
    </row>
    <row r="15347" spans="25:25">
      <c r="Y15347" s="176"/>
    </row>
    <row r="15348" spans="25:25">
      <c r="Y15348" s="176"/>
    </row>
    <row r="15349" spans="25:25">
      <c r="Y15349" s="176"/>
    </row>
    <row r="15350" spans="25:25">
      <c r="Y15350" s="176"/>
    </row>
    <row r="15351" spans="25:25">
      <c r="Y15351" s="176"/>
    </row>
    <row r="15352" spans="25:25">
      <c r="Y15352" s="176"/>
    </row>
    <row r="15353" spans="25:25">
      <c r="Y15353" s="176"/>
    </row>
    <row r="15354" spans="25:25">
      <c r="Y15354" s="176"/>
    </row>
    <row r="15355" spans="25:25">
      <c r="Y15355" s="176"/>
    </row>
    <row r="15356" spans="25:25">
      <c r="Y15356" s="176"/>
    </row>
    <row r="15357" spans="25:25">
      <c r="Y15357" s="176"/>
    </row>
    <row r="15358" spans="25:25">
      <c r="Y15358" s="176"/>
    </row>
    <row r="15359" spans="25:25">
      <c r="Y15359" s="176"/>
    </row>
    <row r="15360" spans="25:25">
      <c r="Y15360" s="176"/>
    </row>
    <row r="15361" spans="25:25">
      <c r="Y15361" s="176"/>
    </row>
    <row r="15362" spans="25:25">
      <c r="Y15362" s="176"/>
    </row>
    <row r="15363" spans="25:25">
      <c r="Y15363" s="176"/>
    </row>
    <row r="15364" spans="25:25">
      <c r="Y15364" s="176"/>
    </row>
    <row r="15365" spans="25:25">
      <c r="Y15365" s="176"/>
    </row>
    <row r="15366" spans="25:25">
      <c r="Y15366" s="176"/>
    </row>
    <row r="15367" spans="25:25">
      <c r="Y15367" s="176"/>
    </row>
    <row r="15368" spans="25:25">
      <c r="Y15368" s="176"/>
    </row>
    <row r="15369" spans="25:25">
      <c r="Y15369" s="176"/>
    </row>
    <row r="15370" spans="25:25">
      <c r="Y15370" s="176"/>
    </row>
    <row r="15371" spans="25:25">
      <c r="Y15371" s="176"/>
    </row>
    <row r="15372" spans="25:25">
      <c r="Y15372" s="176"/>
    </row>
    <row r="15373" spans="25:25">
      <c r="Y15373" s="176"/>
    </row>
    <row r="15374" spans="25:25">
      <c r="Y15374" s="176"/>
    </row>
    <row r="15375" spans="25:25">
      <c r="Y15375" s="176"/>
    </row>
    <row r="15376" spans="25:25">
      <c r="Y15376" s="176"/>
    </row>
    <row r="15377" spans="25:25">
      <c r="Y15377" s="176"/>
    </row>
    <row r="15378" spans="25:25">
      <c r="Y15378" s="176"/>
    </row>
    <row r="15379" spans="25:25">
      <c r="Y15379" s="176"/>
    </row>
    <row r="15380" spans="25:25">
      <c r="Y15380" s="176"/>
    </row>
    <row r="15381" spans="25:25">
      <c r="Y15381" s="176"/>
    </row>
    <row r="15382" spans="25:25">
      <c r="Y15382" s="176"/>
    </row>
    <row r="15383" spans="25:25">
      <c r="Y15383" s="176"/>
    </row>
    <row r="15384" spans="25:25">
      <c r="Y15384" s="176"/>
    </row>
    <row r="15385" spans="25:25">
      <c r="Y15385" s="176"/>
    </row>
    <row r="15386" spans="25:25">
      <c r="Y15386" s="176"/>
    </row>
    <row r="15387" spans="25:25">
      <c r="Y15387" s="176"/>
    </row>
    <row r="15388" spans="25:25">
      <c r="Y15388" s="176"/>
    </row>
    <row r="15389" spans="25:25">
      <c r="Y15389" s="176"/>
    </row>
    <row r="15390" spans="25:25">
      <c r="Y15390" s="176"/>
    </row>
    <row r="15391" spans="25:25">
      <c r="Y15391" s="176"/>
    </row>
    <row r="15392" spans="25:25">
      <c r="Y15392" s="176"/>
    </row>
    <row r="15393" spans="25:25">
      <c r="Y15393" s="176"/>
    </row>
    <row r="15394" spans="25:25">
      <c r="Y15394" s="176"/>
    </row>
    <row r="15395" spans="25:25">
      <c r="Y15395" s="176"/>
    </row>
    <row r="15396" spans="25:25">
      <c r="Y15396" s="176"/>
    </row>
    <row r="15397" spans="25:25">
      <c r="Y15397" s="176"/>
    </row>
    <row r="15398" spans="25:25">
      <c r="Y15398" s="176"/>
    </row>
    <row r="15399" spans="25:25">
      <c r="Y15399" s="176"/>
    </row>
    <row r="15400" spans="25:25">
      <c r="Y15400" s="176"/>
    </row>
    <row r="15401" spans="25:25">
      <c r="Y15401" s="176"/>
    </row>
    <row r="15402" spans="25:25">
      <c r="Y15402" s="176"/>
    </row>
    <row r="15403" spans="25:25">
      <c r="Y15403" s="176"/>
    </row>
    <row r="15404" spans="25:25">
      <c r="Y15404" s="176"/>
    </row>
    <row r="15405" spans="25:25">
      <c r="Y15405" s="176"/>
    </row>
    <row r="15406" spans="25:25">
      <c r="Y15406" s="176"/>
    </row>
    <row r="15407" spans="25:25">
      <c r="Y15407" s="176"/>
    </row>
    <row r="15408" spans="25:25">
      <c r="Y15408" s="176"/>
    </row>
    <row r="15409" spans="25:25">
      <c r="Y15409" s="176"/>
    </row>
    <row r="15410" spans="25:25">
      <c r="Y15410" s="176"/>
    </row>
    <row r="15411" spans="25:25">
      <c r="Y15411" s="176"/>
    </row>
    <row r="15412" spans="25:25">
      <c r="Y15412" s="176"/>
    </row>
    <row r="15413" spans="25:25">
      <c r="Y15413" s="176"/>
    </row>
    <row r="15414" spans="25:25">
      <c r="Y15414" s="176"/>
    </row>
    <row r="15415" spans="25:25">
      <c r="Y15415" s="176"/>
    </row>
    <row r="15416" spans="25:25">
      <c r="Y15416" s="176"/>
    </row>
    <row r="15417" spans="25:25">
      <c r="Y15417" s="176"/>
    </row>
    <row r="15418" spans="25:25">
      <c r="Y15418" s="176"/>
    </row>
    <row r="15419" spans="25:25">
      <c r="Y15419" s="176"/>
    </row>
    <row r="15420" spans="25:25">
      <c r="Y15420" s="176"/>
    </row>
    <row r="15421" spans="25:25">
      <c r="Y15421" s="176"/>
    </row>
    <row r="15422" spans="25:25">
      <c r="Y15422" s="176"/>
    </row>
    <row r="15423" spans="25:25">
      <c r="Y15423" s="176"/>
    </row>
    <row r="15424" spans="25:25">
      <c r="Y15424" s="176"/>
    </row>
    <row r="15425" spans="25:25">
      <c r="Y15425" s="176"/>
    </row>
    <row r="15426" spans="25:25">
      <c r="Y15426" s="176"/>
    </row>
    <row r="15427" spans="25:25">
      <c r="Y15427" s="176"/>
    </row>
    <row r="15428" spans="25:25">
      <c r="Y15428" s="176"/>
    </row>
    <row r="15429" spans="25:25">
      <c r="Y15429" s="176"/>
    </row>
    <row r="15430" spans="25:25">
      <c r="Y15430" s="176"/>
    </row>
    <row r="15431" spans="25:25">
      <c r="Y15431" s="176"/>
    </row>
    <row r="15432" spans="25:25">
      <c r="Y15432" s="176"/>
    </row>
    <row r="15433" spans="25:25">
      <c r="Y15433" s="176"/>
    </row>
    <row r="15434" spans="25:25">
      <c r="Y15434" s="176"/>
    </row>
    <row r="15435" spans="25:25">
      <c r="Y15435" s="176"/>
    </row>
    <row r="15436" spans="25:25">
      <c r="Y15436" s="176"/>
    </row>
    <row r="15437" spans="25:25">
      <c r="Y15437" s="176"/>
    </row>
    <row r="15438" spans="25:25">
      <c r="Y15438" s="176"/>
    </row>
    <row r="15439" spans="25:25">
      <c r="Y15439" s="176"/>
    </row>
    <row r="15440" spans="25:25">
      <c r="Y15440" s="176"/>
    </row>
    <row r="15441" spans="25:25">
      <c r="Y15441" s="176"/>
    </row>
    <row r="15442" spans="25:25">
      <c r="Y15442" s="176"/>
    </row>
    <row r="15443" spans="25:25">
      <c r="Y15443" s="176"/>
    </row>
    <row r="15444" spans="25:25">
      <c r="Y15444" s="176"/>
    </row>
    <row r="15445" spans="25:25">
      <c r="Y15445" s="176"/>
    </row>
    <row r="15446" spans="25:25">
      <c r="Y15446" s="176"/>
    </row>
    <row r="15447" spans="25:25">
      <c r="Y15447" s="176"/>
    </row>
    <row r="15448" spans="25:25">
      <c r="Y15448" s="176"/>
    </row>
    <row r="15449" spans="25:25">
      <c r="Y15449" s="176"/>
    </row>
    <row r="15450" spans="25:25">
      <c r="Y15450" s="176"/>
    </row>
    <row r="15451" spans="25:25">
      <c r="Y15451" s="176"/>
    </row>
    <row r="15452" spans="25:25">
      <c r="Y15452" s="176"/>
    </row>
    <row r="15453" spans="25:25">
      <c r="Y15453" s="176"/>
    </row>
    <row r="15454" spans="25:25">
      <c r="Y15454" s="176"/>
    </row>
    <row r="15455" spans="25:25">
      <c r="Y15455" s="176"/>
    </row>
    <row r="15456" spans="25:25">
      <c r="Y15456" s="176"/>
    </row>
    <row r="15457" spans="25:25">
      <c r="Y15457" s="176"/>
    </row>
    <row r="15458" spans="25:25">
      <c r="Y15458" s="176"/>
    </row>
    <row r="15459" spans="25:25">
      <c r="Y15459" s="176"/>
    </row>
    <row r="15460" spans="25:25">
      <c r="Y15460" s="176"/>
    </row>
    <row r="15461" spans="25:25">
      <c r="Y15461" s="176"/>
    </row>
    <row r="15462" spans="25:25">
      <c r="Y15462" s="176"/>
    </row>
    <row r="15463" spans="25:25">
      <c r="Y15463" s="176"/>
    </row>
    <row r="15464" spans="25:25">
      <c r="Y15464" s="176"/>
    </row>
    <row r="15465" spans="25:25">
      <c r="Y15465" s="176"/>
    </row>
    <row r="15466" spans="25:25">
      <c r="Y15466" s="176"/>
    </row>
    <row r="15467" spans="25:25">
      <c r="Y15467" s="176"/>
    </row>
    <row r="15468" spans="25:25">
      <c r="Y15468" s="176"/>
    </row>
    <row r="15469" spans="25:25">
      <c r="Y15469" s="176"/>
    </row>
    <row r="15470" spans="25:25">
      <c r="Y15470" s="176"/>
    </row>
    <row r="15471" spans="25:25">
      <c r="Y15471" s="176"/>
    </row>
    <row r="15472" spans="25:25">
      <c r="Y15472" s="176"/>
    </row>
    <row r="15473" spans="25:25">
      <c r="Y15473" s="176"/>
    </row>
    <row r="15474" spans="25:25">
      <c r="Y15474" s="176"/>
    </row>
    <row r="15475" spans="25:25">
      <c r="Y15475" s="176"/>
    </row>
    <row r="15476" spans="25:25">
      <c r="Y15476" s="176"/>
    </row>
    <row r="15477" spans="25:25">
      <c r="Y15477" s="176"/>
    </row>
    <row r="15478" spans="25:25">
      <c r="Y15478" s="176"/>
    </row>
    <row r="15479" spans="25:25">
      <c r="Y15479" s="176"/>
    </row>
    <row r="15480" spans="25:25">
      <c r="Y15480" s="176"/>
    </row>
    <row r="15481" spans="25:25">
      <c r="Y15481" s="176"/>
    </row>
    <row r="15482" spans="25:25">
      <c r="Y15482" s="176"/>
    </row>
    <row r="15483" spans="25:25">
      <c r="Y15483" s="176"/>
    </row>
    <row r="15484" spans="25:25">
      <c r="Y15484" s="176"/>
    </row>
    <row r="15485" spans="25:25">
      <c r="Y15485" s="176"/>
    </row>
    <row r="15486" spans="25:25">
      <c r="Y15486" s="176"/>
    </row>
    <row r="15487" spans="25:25">
      <c r="Y15487" s="176"/>
    </row>
    <row r="15488" spans="25:25">
      <c r="Y15488" s="176"/>
    </row>
    <row r="15489" spans="25:25">
      <c r="Y15489" s="176"/>
    </row>
    <row r="15490" spans="25:25">
      <c r="Y15490" s="176"/>
    </row>
    <row r="15491" spans="25:25">
      <c r="Y15491" s="176"/>
    </row>
    <row r="15492" spans="25:25">
      <c r="Y15492" s="176"/>
    </row>
    <row r="15493" spans="25:25">
      <c r="Y15493" s="176"/>
    </row>
    <row r="15494" spans="25:25">
      <c r="Y15494" s="176"/>
    </row>
    <row r="15495" spans="25:25">
      <c r="Y15495" s="176"/>
    </row>
    <row r="15496" spans="25:25">
      <c r="Y15496" s="176"/>
    </row>
    <row r="15497" spans="25:25">
      <c r="Y15497" s="176"/>
    </row>
    <row r="15498" spans="25:25">
      <c r="Y15498" s="176"/>
    </row>
    <row r="15499" spans="25:25">
      <c r="Y15499" s="176"/>
    </row>
    <row r="15500" spans="25:25">
      <c r="Y15500" s="176"/>
    </row>
    <row r="15501" spans="25:25">
      <c r="Y15501" s="176"/>
    </row>
    <row r="15502" spans="25:25">
      <c r="Y15502" s="176"/>
    </row>
    <row r="15503" spans="25:25">
      <c r="Y15503" s="176"/>
    </row>
    <row r="15504" spans="25:25">
      <c r="Y15504" s="176"/>
    </row>
    <row r="15505" spans="25:25">
      <c r="Y15505" s="176"/>
    </row>
    <row r="15506" spans="25:25">
      <c r="Y15506" s="176"/>
    </row>
    <row r="15507" spans="25:25">
      <c r="Y15507" s="176"/>
    </row>
    <row r="15508" spans="25:25">
      <c r="Y15508" s="176"/>
    </row>
    <row r="15509" spans="25:25">
      <c r="Y15509" s="176"/>
    </row>
    <row r="15510" spans="25:25">
      <c r="Y15510" s="176"/>
    </row>
    <row r="15511" spans="25:25">
      <c r="Y15511" s="176"/>
    </row>
    <row r="15512" spans="25:25">
      <c r="Y15512" s="176"/>
    </row>
    <row r="15513" spans="25:25">
      <c r="Y15513" s="176"/>
    </row>
    <row r="15514" spans="25:25">
      <c r="Y15514" s="176"/>
    </row>
    <row r="15515" spans="25:25">
      <c r="Y15515" s="176"/>
    </row>
    <row r="15516" spans="25:25">
      <c r="Y15516" s="176"/>
    </row>
    <row r="15517" spans="25:25">
      <c r="Y15517" s="176"/>
    </row>
    <row r="15518" spans="25:25">
      <c r="Y15518" s="176"/>
    </row>
    <row r="15519" spans="25:25">
      <c r="Y15519" s="176"/>
    </row>
    <row r="15520" spans="25:25">
      <c r="Y15520" s="176"/>
    </row>
    <row r="15521" spans="25:25">
      <c r="Y15521" s="176"/>
    </row>
    <row r="15522" spans="25:25">
      <c r="Y15522" s="176"/>
    </row>
    <row r="15523" spans="25:25">
      <c r="Y15523" s="176"/>
    </row>
    <row r="15524" spans="25:25">
      <c r="Y15524" s="176"/>
    </row>
    <row r="15525" spans="25:25">
      <c r="Y15525" s="176"/>
    </row>
    <row r="15526" spans="25:25">
      <c r="Y15526" s="176"/>
    </row>
    <row r="15527" spans="25:25">
      <c r="Y15527" s="176"/>
    </row>
    <row r="15528" spans="25:25">
      <c r="Y15528" s="176"/>
    </row>
    <row r="15529" spans="25:25">
      <c r="Y15529" s="176"/>
    </row>
    <row r="15530" spans="25:25">
      <c r="Y15530" s="176"/>
    </row>
    <row r="15531" spans="25:25">
      <c r="Y15531" s="176"/>
    </row>
    <row r="15532" spans="25:25">
      <c r="Y15532" s="176"/>
    </row>
    <row r="15533" spans="25:25">
      <c r="Y15533" s="176"/>
    </row>
    <row r="15534" spans="25:25">
      <c r="Y15534" s="176"/>
    </row>
    <row r="15535" spans="25:25">
      <c r="Y15535" s="176"/>
    </row>
    <row r="15536" spans="25:25">
      <c r="Y15536" s="176"/>
    </row>
    <row r="15537" spans="25:25">
      <c r="Y15537" s="176"/>
    </row>
    <row r="15538" spans="25:25">
      <c r="Y15538" s="176"/>
    </row>
    <row r="15539" spans="25:25">
      <c r="Y15539" s="176"/>
    </row>
    <row r="15540" spans="25:25">
      <c r="Y15540" s="176"/>
    </row>
    <row r="15541" spans="25:25">
      <c r="Y15541" s="176"/>
    </row>
    <row r="15542" spans="25:25">
      <c r="Y15542" s="176"/>
    </row>
    <row r="15543" spans="25:25">
      <c r="Y15543" s="176"/>
    </row>
    <row r="15544" spans="25:25">
      <c r="Y15544" s="176"/>
    </row>
    <row r="15545" spans="25:25">
      <c r="Y15545" s="176"/>
    </row>
    <row r="15546" spans="25:25">
      <c r="Y15546" s="176"/>
    </row>
    <row r="15547" spans="25:25">
      <c r="Y15547" s="176"/>
    </row>
    <row r="15548" spans="25:25">
      <c r="Y15548" s="176"/>
    </row>
    <row r="15549" spans="25:25">
      <c r="Y15549" s="176"/>
    </row>
    <row r="15550" spans="25:25">
      <c r="Y15550" s="176"/>
    </row>
    <row r="15551" spans="25:25">
      <c r="Y15551" s="176"/>
    </row>
    <row r="15552" spans="25:25">
      <c r="Y15552" s="176"/>
    </row>
    <row r="15553" spans="25:25">
      <c r="Y15553" s="176"/>
    </row>
    <row r="15554" spans="25:25">
      <c r="Y15554" s="176"/>
    </row>
    <row r="15555" spans="25:25">
      <c r="Y15555" s="176"/>
    </row>
    <row r="15556" spans="25:25">
      <c r="Y15556" s="176"/>
    </row>
    <row r="15557" spans="25:25">
      <c r="Y15557" s="176"/>
    </row>
    <row r="15558" spans="25:25">
      <c r="Y15558" s="176"/>
    </row>
    <row r="15559" spans="25:25">
      <c r="Y15559" s="176"/>
    </row>
    <row r="15560" spans="25:25">
      <c r="Y15560" s="176"/>
    </row>
    <row r="15561" spans="25:25">
      <c r="Y15561" s="176"/>
    </row>
    <row r="15562" spans="25:25">
      <c r="Y15562" s="176"/>
    </row>
    <row r="15563" spans="25:25">
      <c r="Y15563" s="176"/>
    </row>
    <row r="15564" spans="25:25">
      <c r="Y15564" s="176"/>
    </row>
    <row r="15565" spans="25:25">
      <c r="Y15565" s="176"/>
    </row>
    <row r="15566" spans="25:25">
      <c r="Y15566" s="176"/>
    </row>
    <row r="15567" spans="25:25">
      <c r="Y15567" s="176"/>
    </row>
    <row r="15568" spans="25:25">
      <c r="Y15568" s="176"/>
    </row>
    <row r="15569" spans="25:25">
      <c r="Y15569" s="176"/>
    </row>
    <row r="15570" spans="25:25">
      <c r="Y15570" s="176"/>
    </row>
    <row r="15571" spans="25:25">
      <c r="Y15571" s="176"/>
    </row>
    <row r="15572" spans="25:25">
      <c r="Y15572" s="176"/>
    </row>
    <row r="15573" spans="25:25">
      <c r="Y15573" s="176"/>
    </row>
    <row r="15574" spans="25:25">
      <c r="Y15574" s="176"/>
    </row>
    <row r="15575" spans="25:25">
      <c r="Y15575" s="176"/>
    </row>
    <row r="15576" spans="25:25">
      <c r="Y15576" s="176"/>
    </row>
    <row r="15577" spans="25:25">
      <c r="Y15577" s="176"/>
    </row>
    <row r="15578" spans="25:25">
      <c r="Y15578" s="176"/>
    </row>
    <row r="15579" spans="25:25">
      <c r="Y15579" s="176"/>
    </row>
    <row r="15580" spans="25:25">
      <c r="Y15580" s="176"/>
    </row>
    <row r="15581" spans="25:25">
      <c r="Y15581" s="176"/>
    </row>
    <row r="15582" spans="25:25">
      <c r="Y15582" s="176"/>
    </row>
    <row r="15583" spans="25:25">
      <c r="Y15583" s="176"/>
    </row>
    <row r="15584" spans="25:25">
      <c r="Y15584" s="176"/>
    </row>
    <row r="15585" spans="25:25">
      <c r="Y15585" s="176"/>
    </row>
    <row r="15586" spans="25:25">
      <c r="Y15586" s="176"/>
    </row>
    <row r="15587" spans="25:25">
      <c r="Y15587" s="176"/>
    </row>
    <row r="15588" spans="25:25">
      <c r="Y15588" s="176"/>
    </row>
    <row r="15589" spans="25:25">
      <c r="Y15589" s="176"/>
    </row>
    <row r="15590" spans="25:25">
      <c r="Y15590" s="176"/>
    </row>
    <row r="15591" spans="25:25">
      <c r="Y15591" s="176"/>
    </row>
    <row r="15592" spans="25:25">
      <c r="Y15592" s="176"/>
    </row>
    <row r="15593" spans="25:25">
      <c r="Y15593" s="176"/>
    </row>
    <row r="15594" spans="25:25">
      <c r="Y15594" s="176"/>
    </row>
    <row r="15595" spans="25:25">
      <c r="Y15595" s="176"/>
    </row>
    <row r="15596" spans="25:25">
      <c r="Y15596" s="176"/>
    </row>
    <row r="15597" spans="25:25">
      <c r="Y15597" s="176"/>
    </row>
    <row r="15598" spans="25:25">
      <c r="Y15598" s="176"/>
    </row>
    <row r="15599" spans="25:25">
      <c r="Y15599" s="176"/>
    </row>
    <row r="15600" spans="25:25">
      <c r="Y15600" s="176"/>
    </row>
    <row r="15601" spans="25:25">
      <c r="Y15601" s="176"/>
    </row>
    <row r="15602" spans="25:25">
      <c r="Y15602" s="176"/>
    </row>
    <row r="15603" spans="25:25">
      <c r="Y15603" s="176"/>
    </row>
    <row r="15604" spans="25:25">
      <c r="Y15604" s="176"/>
    </row>
    <row r="15605" spans="25:25">
      <c r="Y15605" s="176"/>
    </row>
    <row r="15606" spans="25:25">
      <c r="Y15606" s="176"/>
    </row>
    <row r="15607" spans="25:25">
      <c r="Y15607" s="176"/>
    </row>
    <row r="15608" spans="25:25">
      <c r="Y15608" s="176"/>
    </row>
    <row r="15609" spans="25:25">
      <c r="Y15609" s="176"/>
    </row>
    <row r="15610" spans="25:25">
      <c r="Y15610" s="176"/>
    </row>
    <row r="15611" spans="25:25">
      <c r="Y15611" s="176"/>
    </row>
    <row r="15612" spans="25:25">
      <c r="Y15612" s="176"/>
    </row>
    <row r="15613" spans="25:25">
      <c r="Y15613" s="176"/>
    </row>
    <row r="15614" spans="25:25">
      <c r="Y15614" s="176"/>
    </row>
    <row r="15615" spans="25:25">
      <c r="Y15615" s="176"/>
    </row>
    <row r="15616" spans="25:25">
      <c r="Y15616" s="176"/>
    </row>
    <row r="15617" spans="25:25">
      <c r="Y15617" s="176"/>
    </row>
    <row r="15618" spans="25:25">
      <c r="Y15618" s="176"/>
    </row>
    <row r="15619" spans="25:25">
      <c r="Y15619" s="176"/>
    </row>
    <row r="15620" spans="25:25">
      <c r="Y15620" s="176"/>
    </row>
    <row r="15621" spans="25:25">
      <c r="Y15621" s="176"/>
    </row>
    <row r="15622" spans="25:25">
      <c r="Y15622" s="176"/>
    </row>
    <row r="15623" spans="25:25">
      <c r="Y15623" s="176"/>
    </row>
    <row r="15624" spans="25:25">
      <c r="Y15624" s="176"/>
    </row>
    <row r="15625" spans="25:25">
      <c r="Y15625" s="176"/>
    </row>
    <row r="15626" spans="25:25">
      <c r="Y15626" s="176"/>
    </row>
    <row r="15627" spans="25:25">
      <c r="Y15627" s="176"/>
    </row>
    <row r="15628" spans="25:25">
      <c r="Y15628" s="176"/>
    </row>
    <row r="15629" spans="25:25">
      <c r="Y15629" s="176"/>
    </row>
    <row r="15630" spans="25:25">
      <c r="Y15630" s="176"/>
    </row>
    <row r="15631" spans="25:25">
      <c r="Y15631" s="176"/>
    </row>
    <row r="15632" spans="25:25">
      <c r="Y15632" s="176"/>
    </row>
    <row r="15633" spans="25:25">
      <c r="Y15633" s="176"/>
    </row>
    <row r="15634" spans="25:25">
      <c r="Y15634" s="176"/>
    </row>
    <row r="15635" spans="25:25">
      <c r="Y15635" s="176"/>
    </row>
    <row r="15636" spans="25:25">
      <c r="Y15636" s="176"/>
    </row>
    <row r="15637" spans="25:25">
      <c r="Y15637" s="176"/>
    </row>
    <row r="15638" spans="25:25">
      <c r="Y15638" s="176"/>
    </row>
    <row r="15639" spans="25:25">
      <c r="Y15639" s="176"/>
    </row>
    <row r="15640" spans="25:25">
      <c r="Y15640" s="176"/>
    </row>
    <row r="15641" spans="25:25">
      <c r="Y15641" s="176"/>
    </row>
    <row r="15642" spans="25:25">
      <c r="Y15642" s="176"/>
    </row>
    <row r="15643" spans="25:25">
      <c r="Y15643" s="176"/>
    </row>
    <row r="15644" spans="25:25">
      <c r="Y15644" s="176"/>
    </row>
    <row r="15645" spans="25:25">
      <c r="Y15645" s="176"/>
    </row>
    <row r="15646" spans="25:25">
      <c r="Y15646" s="176"/>
    </row>
    <row r="15647" spans="25:25">
      <c r="Y15647" s="176"/>
    </row>
    <row r="15648" spans="25:25">
      <c r="Y15648" s="176"/>
    </row>
    <row r="15649" spans="25:25">
      <c r="Y15649" s="176"/>
    </row>
    <row r="15650" spans="25:25">
      <c r="Y15650" s="176"/>
    </row>
    <row r="15651" spans="25:25">
      <c r="Y15651" s="176"/>
    </row>
    <row r="15652" spans="25:25">
      <c r="Y15652" s="176"/>
    </row>
    <row r="15653" spans="25:25">
      <c r="Y15653" s="176"/>
    </row>
    <row r="15654" spans="25:25">
      <c r="Y15654" s="176"/>
    </row>
    <row r="15655" spans="25:25">
      <c r="Y15655" s="176"/>
    </row>
    <row r="15656" spans="25:25">
      <c r="Y15656" s="176"/>
    </row>
    <row r="15657" spans="25:25">
      <c r="Y15657" s="176"/>
    </row>
    <row r="15658" spans="25:25">
      <c r="Y15658" s="176"/>
    </row>
    <row r="15659" spans="25:25">
      <c r="Y15659" s="176"/>
    </row>
    <row r="15660" spans="25:25">
      <c r="Y15660" s="176"/>
    </row>
    <row r="15661" spans="25:25">
      <c r="Y15661" s="176"/>
    </row>
    <row r="15662" spans="25:25">
      <c r="Y15662" s="176"/>
    </row>
    <row r="15663" spans="25:25">
      <c r="Y15663" s="176"/>
    </row>
    <row r="15664" spans="25:25">
      <c r="Y15664" s="176"/>
    </row>
    <row r="15665" spans="25:25">
      <c r="Y15665" s="176"/>
    </row>
    <row r="15666" spans="25:25">
      <c r="Y15666" s="176"/>
    </row>
    <row r="15667" spans="25:25">
      <c r="Y15667" s="176"/>
    </row>
    <row r="15668" spans="25:25">
      <c r="Y15668" s="176"/>
    </row>
    <row r="15669" spans="25:25">
      <c r="Y15669" s="176"/>
    </row>
    <row r="15670" spans="25:25">
      <c r="Y15670" s="176"/>
    </row>
    <row r="15671" spans="25:25">
      <c r="Y15671" s="176"/>
    </row>
    <row r="15672" spans="25:25">
      <c r="Y15672" s="176"/>
    </row>
    <row r="15673" spans="25:25">
      <c r="Y15673" s="176"/>
    </row>
    <row r="15674" spans="25:25">
      <c r="Y15674" s="176"/>
    </row>
    <row r="15675" spans="25:25">
      <c r="Y15675" s="176"/>
    </row>
    <row r="15676" spans="25:25">
      <c r="Y15676" s="176"/>
    </row>
    <row r="15677" spans="25:25">
      <c r="Y15677" s="176"/>
    </row>
    <row r="15678" spans="25:25">
      <c r="Y15678" s="176"/>
    </row>
    <row r="15679" spans="25:25">
      <c r="Y15679" s="176"/>
    </row>
    <row r="15680" spans="25:25">
      <c r="Y15680" s="176"/>
    </row>
    <row r="15681" spans="25:25">
      <c r="Y15681" s="176"/>
    </row>
    <row r="15682" spans="25:25">
      <c r="Y15682" s="176"/>
    </row>
    <row r="15683" spans="25:25">
      <c r="Y15683" s="176"/>
    </row>
    <row r="15684" spans="25:25">
      <c r="Y15684" s="176"/>
    </row>
    <row r="15685" spans="25:25">
      <c r="Y15685" s="176"/>
    </row>
    <row r="15686" spans="25:25">
      <c r="Y15686" s="176"/>
    </row>
    <row r="15687" spans="25:25">
      <c r="Y15687" s="176"/>
    </row>
    <row r="15688" spans="25:25">
      <c r="Y15688" s="176"/>
    </row>
    <row r="15689" spans="25:25">
      <c r="Y15689" s="176"/>
    </row>
    <row r="15690" spans="25:25">
      <c r="Y15690" s="176"/>
    </row>
    <row r="15691" spans="25:25">
      <c r="Y15691" s="176"/>
    </row>
    <row r="15692" spans="25:25">
      <c r="Y15692" s="176"/>
    </row>
    <row r="15693" spans="25:25">
      <c r="Y15693" s="176"/>
    </row>
    <row r="15694" spans="25:25">
      <c r="Y15694" s="176"/>
    </row>
    <row r="15695" spans="25:25">
      <c r="Y15695" s="176"/>
    </row>
    <row r="15696" spans="25:25">
      <c r="Y15696" s="176"/>
    </row>
    <row r="15697" spans="25:25">
      <c r="Y15697" s="176"/>
    </row>
    <row r="15698" spans="25:25">
      <c r="Y15698" s="176"/>
    </row>
    <row r="15699" spans="25:25">
      <c r="Y15699" s="176"/>
    </row>
    <row r="15700" spans="25:25">
      <c r="Y15700" s="176"/>
    </row>
    <row r="15701" spans="25:25">
      <c r="Y15701" s="176"/>
    </row>
    <row r="15702" spans="25:25">
      <c r="Y15702" s="176"/>
    </row>
    <row r="15703" spans="25:25">
      <c r="Y15703" s="176"/>
    </row>
    <row r="15704" spans="25:25">
      <c r="Y15704" s="176"/>
    </row>
    <row r="15705" spans="25:25">
      <c r="Y15705" s="176"/>
    </row>
    <row r="15706" spans="25:25">
      <c r="Y15706" s="176"/>
    </row>
    <row r="15707" spans="25:25">
      <c r="Y15707" s="176"/>
    </row>
    <row r="15708" spans="25:25">
      <c r="Y15708" s="176"/>
    </row>
    <row r="15709" spans="25:25">
      <c r="Y15709" s="176"/>
    </row>
    <row r="15710" spans="25:25">
      <c r="Y15710" s="176"/>
    </row>
    <row r="15711" spans="25:25">
      <c r="Y15711" s="176"/>
    </row>
    <row r="15712" spans="25:25">
      <c r="Y15712" s="176"/>
    </row>
    <row r="15713" spans="25:25">
      <c r="Y15713" s="176"/>
    </row>
    <row r="15714" spans="25:25">
      <c r="Y15714" s="176"/>
    </row>
    <row r="15715" spans="25:25">
      <c r="Y15715" s="176"/>
    </row>
    <row r="15716" spans="25:25">
      <c r="Y15716" s="176"/>
    </row>
    <row r="15717" spans="25:25">
      <c r="Y15717" s="176"/>
    </row>
    <row r="15718" spans="25:25">
      <c r="Y15718" s="176"/>
    </row>
    <row r="15719" spans="25:25">
      <c r="Y15719" s="176"/>
    </row>
    <row r="15720" spans="25:25">
      <c r="Y15720" s="176"/>
    </row>
    <row r="15721" spans="25:25">
      <c r="Y15721" s="176"/>
    </row>
    <row r="15722" spans="25:25">
      <c r="Y15722" s="176"/>
    </row>
    <row r="15723" spans="25:25">
      <c r="Y15723" s="176"/>
    </row>
    <row r="15724" spans="25:25">
      <c r="Y15724" s="176"/>
    </row>
    <row r="15725" spans="25:25">
      <c r="Y15725" s="176"/>
    </row>
    <row r="15726" spans="25:25">
      <c r="Y15726" s="176"/>
    </row>
    <row r="15727" spans="25:25">
      <c r="Y15727" s="176"/>
    </row>
    <row r="15728" spans="25:25">
      <c r="Y15728" s="176"/>
    </row>
    <row r="15729" spans="25:25">
      <c r="Y15729" s="176"/>
    </row>
    <row r="15730" spans="25:25">
      <c r="Y15730" s="176"/>
    </row>
    <row r="15731" spans="25:25">
      <c r="Y15731" s="176"/>
    </row>
    <row r="15732" spans="25:25">
      <c r="Y15732" s="176"/>
    </row>
    <row r="15733" spans="25:25">
      <c r="Y15733" s="176"/>
    </row>
    <row r="15734" spans="25:25">
      <c r="Y15734" s="176"/>
    </row>
    <row r="15735" spans="25:25">
      <c r="Y15735" s="176"/>
    </row>
    <row r="15736" spans="25:25">
      <c r="Y15736" s="176"/>
    </row>
    <row r="15737" spans="25:25">
      <c r="Y15737" s="176"/>
    </row>
    <row r="15738" spans="25:25">
      <c r="Y15738" s="176"/>
    </row>
    <row r="15739" spans="25:25">
      <c r="Y15739" s="176"/>
    </row>
    <row r="15740" spans="25:25">
      <c r="Y15740" s="176"/>
    </row>
    <row r="15741" spans="25:25">
      <c r="Y15741" s="176"/>
    </row>
    <row r="15742" spans="25:25">
      <c r="Y15742" s="176"/>
    </row>
    <row r="15743" spans="25:25">
      <c r="Y15743" s="176"/>
    </row>
    <row r="15744" spans="25:25">
      <c r="Y15744" s="176"/>
    </row>
    <row r="15745" spans="25:25">
      <c r="Y15745" s="176"/>
    </row>
    <row r="15746" spans="25:25">
      <c r="Y15746" s="176"/>
    </row>
    <row r="15747" spans="25:25">
      <c r="Y15747" s="176"/>
    </row>
    <row r="15748" spans="25:25">
      <c r="Y15748" s="176"/>
    </row>
    <row r="15749" spans="25:25">
      <c r="Y15749" s="176"/>
    </row>
    <row r="15750" spans="25:25">
      <c r="Y15750" s="176"/>
    </row>
    <row r="15751" spans="25:25">
      <c r="Y15751" s="176"/>
    </row>
    <row r="15752" spans="25:25">
      <c r="Y15752" s="176"/>
    </row>
    <row r="15753" spans="25:25">
      <c r="Y15753" s="176"/>
    </row>
    <row r="15754" spans="25:25">
      <c r="Y15754" s="176"/>
    </row>
    <row r="15755" spans="25:25">
      <c r="Y15755" s="176"/>
    </row>
    <row r="15756" spans="25:25">
      <c r="Y15756" s="176"/>
    </row>
    <row r="15757" spans="25:25">
      <c r="Y15757" s="176"/>
    </row>
    <row r="15758" spans="25:25">
      <c r="Y15758" s="176"/>
    </row>
    <row r="15759" spans="25:25">
      <c r="Y15759" s="176"/>
    </row>
    <row r="15760" spans="25:25">
      <c r="Y15760" s="176"/>
    </row>
    <row r="15761" spans="25:25">
      <c r="Y15761" s="176"/>
    </row>
    <row r="15762" spans="25:25">
      <c r="Y15762" s="176"/>
    </row>
    <row r="15763" spans="25:25">
      <c r="Y15763" s="176"/>
    </row>
    <row r="15764" spans="25:25">
      <c r="Y15764" s="176"/>
    </row>
    <row r="15765" spans="25:25">
      <c r="Y15765" s="176"/>
    </row>
    <row r="15766" spans="25:25">
      <c r="Y15766" s="176"/>
    </row>
    <row r="15767" spans="25:25">
      <c r="Y15767" s="176"/>
    </row>
    <row r="15768" spans="25:25">
      <c r="Y15768" s="176"/>
    </row>
    <row r="15769" spans="25:25">
      <c r="Y15769" s="176"/>
    </row>
    <row r="15770" spans="25:25">
      <c r="Y15770" s="176"/>
    </row>
    <row r="15771" spans="25:25">
      <c r="Y15771" s="176"/>
    </row>
    <row r="15772" spans="25:25">
      <c r="Y15772" s="176"/>
    </row>
    <row r="15773" spans="25:25">
      <c r="Y15773" s="176"/>
    </row>
    <row r="15774" spans="25:25">
      <c r="Y15774" s="176"/>
    </row>
    <row r="15775" spans="25:25">
      <c r="Y15775" s="176"/>
    </row>
    <row r="15776" spans="25:25">
      <c r="Y15776" s="176"/>
    </row>
    <row r="15777" spans="25:25">
      <c r="Y15777" s="176"/>
    </row>
    <row r="15778" spans="25:25">
      <c r="Y15778" s="176"/>
    </row>
    <row r="15779" spans="25:25">
      <c r="Y15779" s="176"/>
    </row>
    <row r="15780" spans="25:25">
      <c r="Y15780" s="176"/>
    </row>
    <row r="15781" spans="25:25">
      <c r="Y15781" s="176"/>
    </row>
    <row r="15782" spans="25:25">
      <c r="Y15782" s="176"/>
    </row>
    <row r="15783" spans="25:25">
      <c r="Y15783" s="176"/>
    </row>
    <row r="15784" spans="25:25">
      <c r="Y15784" s="176"/>
    </row>
    <row r="15785" spans="25:25">
      <c r="Y15785" s="176"/>
    </row>
    <row r="15786" spans="25:25">
      <c r="Y15786" s="176"/>
    </row>
    <row r="15787" spans="25:25">
      <c r="Y15787" s="176"/>
    </row>
    <row r="15788" spans="25:25">
      <c r="Y15788" s="176"/>
    </row>
    <row r="15789" spans="25:25">
      <c r="Y15789" s="176"/>
    </row>
    <row r="15790" spans="25:25">
      <c r="Y15790" s="176"/>
    </row>
    <row r="15791" spans="25:25">
      <c r="Y15791" s="176"/>
    </row>
    <row r="15792" spans="25:25">
      <c r="Y15792" s="176"/>
    </row>
    <row r="15793" spans="25:25">
      <c r="Y15793" s="176"/>
    </row>
    <row r="15794" spans="25:25">
      <c r="Y15794" s="176"/>
    </row>
    <row r="15795" spans="25:25">
      <c r="Y15795" s="176"/>
    </row>
    <row r="15796" spans="25:25">
      <c r="Y15796" s="176"/>
    </row>
    <row r="15797" spans="25:25">
      <c r="Y15797" s="176"/>
    </row>
    <row r="15798" spans="25:25">
      <c r="Y15798" s="176"/>
    </row>
    <row r="15799" spans="25:25">
      <c r="Y15799" s="176"/>
    </row>
    <row r="15800" spans="25:25">
      <c r="Y15800" s="176"/>
    </row>
    <row r="15801" spans="25:25">
      <c r="Y15801" s="176"/>
    </row>
    <row r="15802" spans="25:25">
      <c r="Y15802" s="176"/>
    </row>
    <row r="15803" spans="25:25">
      <c r="Y15803" s="176"/>
    </row>
    <row r="15804" spans="25:25">
      <c r="Y15804" s="176"/>
    </row>
    <row r="15805" spans="25:25">
      <c r="Y15805" s="176"/>
    </row>
    <row r="15806" spans="25:25">
      <c r="Y15806" s="176"/>
    </row>
    <row r="15807" spans="25:25">
      <c r="Y15807" s="176"/>
    </row>
    <row r="15808" spans="25:25">
      <c r="Y15808" s="176"/>
    </row>
    <row r="15809" spans="25:25">
      <c r="Y15809" s="176"/>
    </row>
    <row r="15810" spans="25:25">
      <c r="Y15810" s="176"/>
    </row>
    <row r="15811" spans="25:25">
      <c r="Y15811" s="176"/>
    </row>
    <row r="15812" spans="25:25">
      <c r="Y15812" s="176"/>
    </row>
    <row r="15813" spans="25:25">
      <c r="Y15813" s="176"/>
    </row>
    <row r="15814" spans="25:25">
      <c r="Y15814" s="176"/>
    </row>
    <row r="15815" spans="25:25">
      <c r="Y15815" s="176"/>
    </row>
    <row r="15816" spans="25:25">
      <c r="Y15816" s="176"/>
    </row>
    <row r="15817" spans="25:25">
      <c r="Y15817" s="176"/>
    </row>
    <row r="15818" spans="25:25">
      <c r="Y15818" s="176"/>
    </row>
    <row r="15819" spans="25:25">
      <c r="Y15819" s="176"/>
    </row>
    <row r="15820" spans="25:25">
      <c r="Y15820" s="176"/>
    </row>
    <row r="15821" spans="25:25">
      <c r="Y15821" s="176"/>
    </row>
    <row r="15822" spans="25:25">
      <c r="Y15822" s="176"/>
    </row>
    <row r="15823" spans="25:25">
      <c r="Y15823" s="176"/>
    </row>
    <row r="15824" spans="25:25">
      <c r="Y15824" s="176"/>
    </row>
    <row r="15825" spans="25:25">
      <c r="Y15825" s="176"/>
    </row>
    <row r="15826" spans="25:25">
      <c r="Y15826" s="176"/>
    </row>
    <row r="15827" spans="25:25">
      <c r="Y15827" s="176"/>
    </row>
    <row r="15828" spans="25:25">
      <c r="Y15828" s="176"/>
    </row>
    <row r="15829" spans="25:25">
      <c r="Y15829" s="176"/>
    </row>
    <row r="15830" spans="25:25">
      <c r="Y15830" s="176"/>
    </row>
    <row r="15831" spans="25:25">
      <c r="Y15831" s="176"/>
    </row>
    <row r="15832" spans="25:25">
      <c r="Y15832" s="176"/>
    </row>
    <row r="15833" spans="25:25">
      <c r="Y15833" s="176"/>
    </row>
    <row r="15834" spans="25:25">
      <c r="Y15834" s="176"/>
    </row>
    <row r="15835" spans="25:25">
      <c r="Y15835" s="176"/>
    </row>
    <row r="15836" spans="25:25">
      <c r="Y15836" s="176"/>
    </row>
    <row r="15837" spans="25:25">
      <c r="Y15837" s="176"/>
    </row>
    <row r="15838" spans="25:25">
      <c r="Y15838" s="176"/>
    </row>
    <row r="15839" spans="25:25">
      <c r="Y15839" s="176"/>
    </row>
    <row r="15840" spans="25:25">
      <c r="Y15840" s="176"/>
    </row>
    <row r="15841" spans="25:25">
      <c r="Y15841" s="176"/>
    </row>
    <row r="15842" spans="25:25">
      <c r="Y15842" s="176"/>
    </row>
    <row r="15843" spans="25:25">
      <c r="Y15843" s="176"/>
    </row>
    <row r="15844" spans="25:25">
      <c r="Y15844" s="176"/>
    </row>
    <row r="15845" spans="25:25">
      <c r="Y15845" s="176"/>
    </row>
    <row r="15846" spans="25:25">
      <c r="Y15846" s="176"/>
    </row>
    <row r="15847" spans="25:25">
      <c r="Y15847" s="176"/>
    </row>
    <row r="15848" spans="25:25">
      <c r="Y15848" s="176"/>
    </row>
    <row r="15849" spans="25:25">
      <c r="Y15849" s="176"/>
    </row>
    <row r="15850" spans="25:25">
      <c r="Y15850" s="176"/>
    </row>
    <row r="15851" spans="25:25">
      <c r="Y15851" s="176"/>
    </row>
    <row r="15852" spans="25:25">
      <c r="Y15852" s="176"/>
    </row>
    <row r="15853" spans="25:25">
      <c r="Y15853" s="176"/>
    </row>
    <row r="15854" spans="25:25">
      <c r="Y15854" s="176"/>
    </row>
    <row r="15855" spans="25:25">
      <c r="Y15855" s="176"/>
    </row>
    <row r="15856" spans="25:25">
      <c r="Y15856" s="176"/>
    </row>
    <row r="15857" spans="25:25">
      <c r="Y15857" s="176"/>
    </row>
    <row r="15858" spans="25:25">
      <c r="Y15858" s="176"/>
    </row>
    <row r="15859" spans="25:25">
      <c r="Y15859" s="176"/>
    </row>
    <row r="15860" spans="25:25">
      <c r="Y15860" s="176"/>
    </row>
    <row r="15861" spans="25:25">
      <c r="Y15861" s="176"/>
    </row>
    <row r="15862" spans="25:25">
      <c r="Y15862" s="176"/>
    </row>
    <row r="15863" spans="25:25">
      <c r="Y15863" s="176"/>
    </row>
    <row r="15864" spans="25:25">
      <c r="Y15864" s="176"/>
    </row>
    <row r="15865" spans="25:25">
      <c r="Y15865" s="176"/>
    </row>
    <row r="15866" spans="25:25">
      <c r="Y15866" s="176"/>
    </row>
    <row r="15867" spans="25:25">
      <c r="Y15867" s="176"/>
    </row>
    <row r="15868" spans="25:25">
      <c r="Y15868" s="176"/>
    </row>
    <row r="15869" spans="25:25">
      <c r="Y15869" s="176"/>
    </row>
    <row r="15870" spans="25:25">
      <c r="Y15870" s="176"/>
    </row>
    <row r="15871" spans="25:25">
      <c r="Y15871" s="176"/>
    </row>
    <row r="15872" spans="25:25">
      <c r="Y15872" s="176"/>
    </row>
    <row r="15873" spans="25:25">
      <c r="Y15873" s="176"/>
    </row>
    <row r="15874" spans="25:25">
      <c r="Y15874" s="176"/>
    </row>
    <row r="15875" spans="25:25">
      <c r="Y15875" s="176"/>
    </row>
    <row r="15876" spans="25:25">
      <c r="Y15876" s="176"/>
    </row>
    <row r="15877" spans="25:25">
      <c r="Y15877" s="176"/>
    </row>
    <row r="15878" spans="25:25">
      <c r="Y15878" s="176"/>
    </row>
    <row r="15879" spans="25:25">
      <c r="Y15879" s="176"/>
    </row>
    <row r="15880" spans="25:25">
      <c r="Y15880" s="176"/>
    </row>
    <row r="15881" spans="25:25">
      <c r="Y15881" s="176"/>
    </row>
    <row r="15882" spans="25:25">
      <c r="Y15882" s="176"/>
    </row>
    <row r="15883" spans="25:25">
      <c r="Y15883" s="176"/>
    </row>
    <row r="15884" spans="25:25">
      <c r="Y15884" s="176"/>
    </row>
    <row r="15885" spans="25:25">
      <c r="Y15885" s="176"/>
    </row>
    <row r="15886" spans="25:25">
      <c r="Y15886" s="176"/>
    </row>
    <row r="15887" spans="25:25">
      <c r="Y15887" s="176"/>
    </row>
    <row r="15888" spans="25:25">
      <c r="Y15888" s="176"/>
    </row>
    <row r="15889" spans="25:25">
      <c r="Y15889" s="176"/>
    </row>
    <row r="15890" spans="25:25">
      <c r="Y15890" s="176"/>
    </row>
    <row r="15891" spans="25:25">
      <c r="Y15891" s="176"/>
    </row>
    <row r="15892" spans="25:25">
      <c r="Y15892" s="176"/>
    </row>
    <row r="15893" spans="25:25">
      <c r="Y15893" s="176"/>
    </row>
    <row r="15894" spans="25:25">
      <c r="Y15894" s="176"/>
    </row>
    <row r="15895" spans="25:25">
      <c r="Y15895" s="176"/>
    </row>
    <row r="15896" spans="25:25">
      <c r="Y15896" s="176"/>
    </row>
    <row r="15897" spans="25:25">
      <c r="Y15897" s="176"/>
    </row>
    <row r="15898" spans="25:25">
      <c r="Y15898" s="176"/>
    </row>
    <row r="15899" spans="25:25">
      <c r="Y15899" s="176"/>
    </row>
    <row r="15900" spans="25:25">
      <c r="Y15900" s="176"/>
    </row>
    <row r="15901" spans="25:25">
      <c r="Y15901" s="176"/>
    </row>
    <row r="15902" spans="25:25">
      <c r="Y15902" s="176"/>
    </row>
    <row r="15903" spans="25:25">
      <c r="Y15903" s="176"/>
    </row>
    <row r="15904" spans="25:25">
      <c r="Y15904" s="176"/>
    </row>
    <row r="15905" spans="25:25">
      <c r="Y15905" s="176"/>
    </row>
    <row r="15906" spans="25:25">
      <c r="Y15906" s="176"/>
    </row>
    <row r="15907" spans="25:25">
      <c r="Y15907" s="176"/>
    </row>
    <row r="15908" spans="25:25">
      <c r="Y15908" s="176"/>
    </row>
    <row r="15909" spans="25:25">
      <c r="Y15909" s="176"/>
    </row>
    <row r="15910" spans="25:25">
      <c r="Y15910" s="176"/>
    </row>
    <row r="15911" spans="25:25">
      <c r="Y15911" s="176"/>
    </row>
    <row r="15912" spans="25:25">
      <c r="Y15912" s="176"/>
    </row>
    <row r="15913" spans="25:25">
      <c r="Y15913" s="176"/>
    </row>
    <row r="15914" spans="25:25">
      <c r="Y15914" s="176"/>
    </row>
    <row r="15915" spans="25:25">
      <c r="Y15915" s="176"/>
    </row>
    <row r="15916" spans="25:25">
      <c r="Y15916" s="176"/>
    </row>
    <row r="15917" spans="25:25">
      <c r="Y15917" s="176"/>
    </row>
    <row r="15918" spans="25:25">
      <c r="Y15918" s="176"/>
    </row>
    <row r="15919" spans="25:25">
      <c r="Y15919" s="176"/>
    </row>
    <row r="15920" spans="25:25">
      <c r="Y15920" s="176"/>
    </row>
    <row r="15921" spans="25:25">
      <c r="Y15921" s="176"/>
    </row>
    <row r="15922" spans="25:25">
      <c r="Y15922" s="176"/>
    </row>
    <row r="15923" spans="25:25">
      <c r="Y15923" s="176"/>
    </row>
    <row r="15924" spans="25:25">
      <c r="Y15924" s="176"/>
    </row>
    <row r="15925" spans="25:25">
      <c r="Y15925" s="176"/>
    </row>
    <row r="15926" spans="25:25">
      <c r="Y15926" s="176"/>
    </row>
    <row r="15927" spans="25:25">
      <c r="Y15927" s="176"/>
    </row>
    <row r="15928" spans="25:25">
      <c r="Y15928" s="176"/>
    </row>
    <row r="15929" spans="25:25">
      <c r="Y15929" s="176"/>
    </row>
    <row r="15930" spans="25:25">
      <c r="Y15930" s="176"/>
    </row>
    <row r="15931" spans="25:25">
      <c r="Y15931" s="176"/>
    </row>
    <row r="15932" spans="25:25">
      <c r="Y15932" s="176"/>
    </row>
    <row r="15933" spans="25:25">
      <c r="Y15933" s="176"/>
    </row>
    <row r="15934" spans="25:25">
      <c r="Y15934" s="176"/>
    </row>
    <row r="15935" spans="25:25">
      <c r="Y15935" s="176"/>
    </row>
    <row r="15936" spans="25:25">
      <c r="Y15936" s="176"/>
    </row>
    <row r="15937" spans="25:25">
      <c r="Y15937" s="176"/>
    </row>
    <row r="15938" spans="25:25">
      <c r="Y15938" s="176"/>
    </row>
    <row r="15939" spans="25:25">
      <c r="Y15939" s="176"/>
    </row>
    <row r="15940" spans="25:25">
      <c r="Y15940" s="176"/>
    </row>
    <row r="15941" spans="25:25">
      <c r="Y15941" s="176"/>
    </row>
    <row r="15942" spans="25:25">
      <c r="Y15942" s="176"/>
    </row>
    <row r="15943" spans="25:25">
      <c r="Y15943" s="176"/>
    </row>
    <row r="15944" spans="25:25">
      <c r="Y15944" s="176"/>
    </row>
    <row r="15945" spans="25:25">
      <c r="Y15945" s="176"/>
    </row>
    <row r="15946" spans="25:25">
      <c r="Y15946" s="176"/>
    </row>
    <row r="15947" spans="25:25">
      <c r="Y15947" s="176"/>
    </row>
    <row r="15948" spans="25:25">
      <c r="Y15948" s="176"/>
    </row>
    <row r="15949" spans="25:25">
      <c r="Y15949" s="176"/>
    </row>
    <row r="15950" spans="25:25">
      <c r="Y15950" s="176"/>
    </row>
    <row r="15951" spans="25:25">
      <c r="Y15951" s="176"/>
    </row>
    <row r="15952" spans="25:25">
      <c r="Y15952" s="176"/>
    </row>
    <row r="15953" spans="25:25">
      <c r="Y15953" s="176"/>
    </row>
    <row r="15954" spans="25:25">
      <c r="Y15954" s="176"/>
    </row>
    <row r="15955" spans="25:25">
      <c r="Y15955" s="176"/>
    </row>
    <row r="15956" spans="25:25">
      <c r="Y15956" s="176"/>
    </row>
    <row r="15957" spans="25:25">
      <c r="Y15957" s="176"/>
    </row>
    <row r="15958" spans="25:25">
      <c r="Y15958" s="176"/>
    </row>
    <row r="15959" spans="25:25">
      <c r="Y15959" s="176"/>
    </row>
    <row r="15960" spans="25:25">
      <c r="Y15960" s="176"/>
    </row>
    <row r="15961" spans="25:25">
      <c r="Y15961" s="176"/>
    </row>
    <row r="15962" spans="25:25">
      <c r="Y15962" s="176"/>
    </row>
    <row r="15963" spans="25:25">
      <c r="Y15963" s="176"/>
    </row>
    <row r="15964" spans="25:25">
      <c r="Y15964" s="176"/>
    </row>
    <row r="15965" spans="25:25">
      <c r="Y15965" s="176"/>
    </row>
    <row r="15966" spans="25:25">
      <c r="Y15966" s="176"/>
    </row>
    <row r="15967" spans="25:25">
      <c r="Y15967" s="176"/>
    </row>
    <row r="15968" spans="25:25">
      <c r="Y15968" s="176"/>
    </row>
    <row r="15969" spans="25:25">
      <c r="Y15969" s="176"/>
    </row>
    <row r="15970" spans="25:25">
      <c r="Y15970" s="176"/>
    </row>
    <row r="15971" spans="25:25">
      <c r="Y15971" s="176"/>
    </row>
    <row r="15972" spans="25:25">
      <c r="Y15972" s="176"/>
    </row>
    <row r="15973" spans="25:25">
      <c r="Y15973" s="176"/>
    </row>
    <row r="15974" spans="25:25">
      <c r="Y15974" s="176"/>
    </row>
    <row r="15975" spans="25:25">
      <c r="Y15975" s="176"/>
    </row>
    <row r="15976" spans="25:25">
      <c r="Y15976" s="176"/>
    </row>
    <row r="15977" spans="25:25">
      <c r="Y15977" s="176"/>
    </row>
    <row r="15978" spans="25:25">
      <c r="Y15978" s="176"/>
    </row>
    <row r="15979" spans="25:25">
      <c r="Y15979" s="176"/>
    </row>
    <row r="15980" spans="25:25">
      <c r="Y15980" s="176"/>
    </row>
    <row r="15981" spans="25:25">
      <c r="Y15981" s="176"/>
    </row>
    <row r="15982" spans="25:25">
      <c r="Y15982" s="176"/>
    </row>
    <row r="15983" spans="25:25">
      <c r="Y15983" s="176"/>
    </row>
    <row r="15984" spans="25:25">
      <c r="Y15984" s="176"/>
    </row>
    <row r="15985" spans="25:25">
      <c r="Y15985" s="176"/>
    </row>
    <row r="15986" spans="25:25">
      <c r="Y15986" s="176"/>
    </row>
    <row r="15987" spans="25:25">
      <c r="Y15987" s="176"/>
    </row>
    <row r="15988" spans="25:25">
      <c r="Y15988" s="176"/>
    </row>
    <row r="15989" spans="25:25">
      <c r="Y15989" s="176"/>
    </row>
    <row r="15990" spans="25:25">
      <c r="Y15990" s="176"/>
    </row>
    <row r="15991" spans="25:25">
      <c r="Y15991" s="176"/>
    </row>
    <row r="15992" spans="25:25">
      <c r="Y15992" s="176"/>
    </row>
    <row r="15993" spans="25:25">
      <c r="Y15993" s="176"/>
    </row>
    <row r="15994" spans="25:25">
      <c r="Y15994" s="176"/>
    </row>
    <row r="15995" spans="25:25">
      <c r="Y15995" s="176"/>
    </row>
    <row r="15996" spans="25:25">
      <c r="Y15996" s="176"/>
    </row>
    <row r="15997" spans="25:25">
      <c r="Y15997" s="176"/>
    </row>
    <row r="15998" spans="25:25">
      <c r="Y15998" s="176"/>
    </row>
    <row r="15999" spans="25:25">
      <c r="Y15999" s="176"/>
    </row>
    <row r="16000" spans="25:25">
      <c r="Y16000" s="176"/>
    </row>
    <row r="16001" spans="25:25">
      <c r="Y16001" s="176"/>
    </row>
    <row r="16002" spans="25:25">
      <c r="Y16002" s="176"/>
    </row>
    <row r="16003" spans="25:25">
      <c r="Y16003" s="176"/>
    </row>
    <row r="16004" spans="25:25">
      <c r="Y16004" s="176"/>
    </row>
    <row r="16005" spans="25:25">
      <c r="Y16005" s="176"/>
    </row>
    <row r="16006" spans="25:25">
      <c r="Y16006" s="176"/>
    </row>
    <row r="16007" spans="25:25">
      <c r="Y16007" s="176"/>
    </row>
    <row r="16008" spans="25:25">
      <c r="Y16008" s="176"/>
    </row>
    <row r="16009" spans="25:25">
      <c r="Y16009" s="176"/>
    </row>
    <row r="16010" spans="25:25">
      <c r="Y16010" s="176"/>
    </row>
    <row r="16011" spans="25:25">
      <c r="Y16011" s="176"/>
    </row>
    <row r="16012" spans="25:25">
      <c r="Y16012" s="176"/>
    </row>
    <row r="16013" spans="25:25">
      <c r="Y16013" s="176"/>
    </row>
    <row r="16014" spans="25:25">
      <c r="Y16014" s="176"/>
    </row>
    <row r="16015" spans="25:25">
      <c r="Y16015" s="176"/>
    </row>
    <row r="16016" spans="25:25">
      <c r="Y16016" s="176"/>
    </row>
    <row r="16017" spans="25:25">
      <c r="Y16017" s="176"/>
    </row>
    <row r="16018" spans="25:25">
      <c r="Y16018" s="176"/>
    </row>
    <row r="16019" spans="25:25">
      <c r="Y16019" s="176"/>
    </row>
    <row r="16020" spans="25:25">
      <c r="Y16020" s="176"/>
    </row>
    <row r="16021" spans="25:25">
      <c r="Y16021" s="176"/>
    </row>
    <row r="16022" spans="25:25">
      <c r="Y16022" s="176"/>
    </row>
    <row r="16023" spans="25:25">
      <c r="Y16023" s="176"/>
    </row>
    <row r="16024" spans="25:25">
      <c r="Y16024" s="176"/>
    </row>
    <row r="16025" spans="25:25">
      <c r="Y16025" s="176"/>
    </row>
    <row r="16026" spans="25:25">
      <c r="Y16026" s="176"/>
    </row>
    <row r="16027" spans="25:25">
      <c r="Y16027" s="176"/>
    </row>
    <row r="16028" spans="25:25">
      <c r="Y16028" s="176"/>
    </row>
    <row r="16029" spans="25:25">
      <c r="Y16029" s="176"/>
    </row>
    <row r="16030" spans="25:25">
      <c r="Y16030" s="176"/>
    </row>
    <row r="16031" spans="25:25">
      <c r="Y16031" s="176"/>
    </row>
    <row r="16032" spans="25:25">
      <c r="Y16032" s="176"/>
    </row>
    <row r="16033" spans="25:25">
      <c r="Y16033" s="176"/>
    </row>
    <row r="16034" spans="25:25">
      <c r="Y16034" s="176"/>
    </row>
    <row r="16035" spans="25:25">
      <c r="Y16035" s="176"/>
    </row>
    <row r="16036" spans="25:25">
      <c r="Y16036" s="176"/>
    </row>
    <row r="16037" spans="25:25">
      <c r="Y16037" s="176"/>
    </row>
    <row r="16038" spans="25:25">
      <c r="Y16038" s="176"/>
    </row>
    <row r="16039" spans="25:25">
      <c r="Y16039" s="176"/>
    </row>
    <row r="16040" spans="25:25">
      <c r="Y16040" s="176"/>
    </row>
    <row r="16041" spans="25:25">
      <c r="Y16041" s="176"/>
    </row>
    <row r="16042" spans="25:25">
      <c r="Y16042" s="176"/>
    </row>
    <row r="16043" spans="25:25">
      <c r="Y16043" s="176"/>
    </row>
    <row r="16044" spans="25:25">
      <c r="Y16044" s="176"/>
    </row>
    <row r="16045" spans="25:25">
      <c r="Y16045" s="176"/>
    </row>
    <row r="16046" spans="25:25">
      <c r="Y16046" s="176"/>
    </row>
    <row r="16047" spans="25:25">
      <c r="Y16047" s="176"/>
    </row>
    <row r="16048" spans="25:25">
      <c r="Y16048" s="176"/>
    </row>
    <row r="16049" spans="25:25">
      <c r="Y16049" s="176"/>
    </row>
    <row r="16050" spans="25:25">
      <c r="Y16050" s="176"/>
    </row>
    <row r="16051" spans="25:25">
      <c r="Y16051" s="176"/>
    </row>
    <row r="16052" spans="25:25">
      <c r="Y16052" s="176"/>
    </row>
    <row r="16053" spans="25:25">
      <c r="Y16053" s="176"/>
    </row>
    <row r="16054" spans="25:25">
      <c r="Y16054" s="176"/>
    </row>
    <row r="16055" spans="25:25">
      <c r="Y16055" s="176"/>
    </row>
    <row r="16056" spans="25:25">
      <c r="Y16056" s="176"/>
    </row>
    <row r="16057" spans="25:25">
      <c r="Y16057" s="176"/>
    </row>
    <row r="16058" spans="25:25">
      <c r="Y16058" s="176"/>
    </row>
    <row r="16059" spans="25:25">
      <c r="Y16059" s="176"/>
    </row>
    <row r="16060" spans="25:25">
      <c r="Y16060" s="176"/>
    </row>
    <row r="16061" spans="25:25">
      <c r="Y16061" s="176"/>
    </row>
    <row r="16062" spans="25:25">
      <c r="Y16062" s="176"/>
    </row>
    <row r="16063" spans="25:25">
      <c r="Y16063" s="176"/>
    </row>
    <row r="16064" spans="25:25">
      <c r="Y16064" s="176"/>
    </row>
    <row r="16065" spans="25:25">
      <c r="Y16065" s="176"/>
    </row>
    <row r="16066" spans="25:25">
      <c r="Y16066" s="176"/>
    </row>
    <row r="16067" spans="25:25">
      <c r="Y16067" s="176"/>
    </row>
    <row r="16068" spans="25:25">
      <c r="Y16068" s="176"/>
    </row>
    <row r="16069" spans="25:25">
      <c r="Y16069" s="176"/>
    </row>
    <row r="16070" spans="25:25">
      <c r="Y16070" s="176"/>
    </row>
    <row r="16071" spans="25:25">
      <c r="Y16071" s="176"/>
    </row>
    <row r="16072" spans="25:25">
      <c r="Y16072" s="176"/>
    </row>
    <row r="16073" spans="25:25">
      <c r="Y16073" s="176"/>
    </row>
    <row r="16074" spans="25:25">
      <c r="Y16074" s="176"/>
    </row>
    <row r="16075" spans="25:25">
      <c r="Y16075" s="176"/>
    </row>
    <row r="16076" spans="25:25">
      <c r="Y16076" s="176"/>
    </row>
    <row r="16077" spans="25:25">
      <c r="Y16077" s="176"/>
    </row>
    <row r="16078" spans="25:25">
      <c r="Y16078" s="176"/>
    </row>
    <row r="16079" spans="25:25">
      <c r="Y16079" s="176"/>
    </row>
    <row r="16080" spans="25:25">
      <c r="Y16080" s="176"/>
    </row>
    <row r="16081" spans="25:25">
      <c r="Y16081" s="176"/>
    </row>
    <row r="16082" spans="25:25">
      <c r="Y16082" s="176"/>
    </row>
    <row r="16083" spans="25:25">
      <c r="Y16083" s="176"/>
    </row>
    <row r="16084" spans="25:25">
      <c r="Y16084" s="176"/>
    </row>
    <row r="16085" spans="25:25">
      <c r="Y16085" s="176"/>
    </row>
    <row r="16086" spans="25:25">
      <c r="Y16086" s="176"/>
    </row>
    <row r="16087" spans="25:25">
      <c r="Y16087" s="176"/>
    </row>
    <row r="16088" spans="25:25">
      <c r="Y16088" s="176"/>
    </row>
    <row r="16089" spans="25:25">
      <c r="Y16089" s="176"/>
    </row>
    <row r="16090" spans="25:25">
      <c r="Y16090" s="176"/>
    </row>
    <row r="16091" spans="25:25">
      <c r="Y16091" s="176"/>
    </row>
    <row r="16092" spans="25:25">
      <c r="Y16092" s="176"/>
    </row>
    <row r="16093" spans="25:25">
      <c r="Y16093" s="176"/>
    </row>
    <row r="16094" spans="25:25">
      <c r="Y16094" s="176"/>
    </row>
    <row r="16095" spans="25:25">
      <c r="Y16095" s="176"/>
    </row>
    <row r="16096" spans="25:25">
      <c r="Y16096" s="176"/>
    </row>
    <row r="16097" spans="25:25">
      <c r="Y16097" s="176"/>
    </row>
    <row r="16098" spans="25:25">
      <c r="Y16098" s="176"/>
    </row>
    <row r="16099" spans="25:25">
      <c r="Y16099" s="176"/>
    </row>
    <row r="16100" spans="25:25">
      <c r="Y16100" s="176"/>
    </row>
    <row r="16101" spans="25:25">
      <c r="Y16101" s="176"/>
    </row>
    <row r="16102" spans="25:25">
      <c r="Y16102" s="176"/>
    </row>
    <row r="16103" spans="25:25">
      <c r="Y16103" s="176"/>
    </row>
    <row r="16104" spans="25:25">
      <c r="Y16104" s="176"/>
    </row>
    <row r="16105" spans="25:25">
      <c r="Y16105" s="176"/>
    </row>
    <row r="16106" spans="25:25">
      <c r="Y16106" s="176"/>
    </row>
    <row r="16107" spans="25:25">
      <c r="Y16107" s="176"/>
    </row>
    <row r="16108" spans="25:25">
      <c r="Y16108" s="176"/>
    </row>
    <row r="16109" spans="25:25">
      <c r="Y16109" s="176"/>
    </row>
    <row r="16110" spans="25:25">
      <c r="Y16110" s="176"/>
    </row>
    <row r="16111" spans="25:25">
      <c r="Y16111" s="176"/>
    </row>
    <row r="16112" spans="25:25">
      <c r="Y16112" s="176"/>
    </row>
    <row r="16113" spans="25:25">
      <c r="Y16113" s="176"/>
    </row>
    <row r="16114" spans="25:25">
      <c r="Y16114" s="176"/>
    </row>
    <row r="16115" spans="25:25">
      <c r="Y16115" s="176"/>
    </row>
    <row r="16116" spans="25:25">
      <c r="Y16116" s="176"/>
    </row>
    <row r="16117" spans="25:25">
      <c r="Y16117" s="176"/>
    </row>
    <row r="16118" spans="25:25">
      <c r="Y16118" s="176"/>
    </row>
    <row r="16119" spans="25:25">
      <c r="Y16119" s="176"/>
    </row>
    <row r="16120" spans="25:25">
      <c r="Y16120" s="176"/>
    </row>
    <row r="16121" spans="25:25">
      <c r="Y16121" s="176"/>
    </row>
    <row r="16122" spans="25:25">
      <c r="Y16122" s="176"/>
    </row>
    <row r="16123" spans="25:25">
      <c r="Y16123" s="176"/>
    </row>
    <row r="16124" spans="25:25">
      <c r="Y16124" s="176"/>
    </row>
    <row r="16125" spans="25:25">
      <c r="Y16125" s="176"/>
    </row>
    <row r="16126" spans="25:25">
      <c r="Y16126" s="176"/>
    </row>
    <row r="16127" spans="25:25">
      <c r="Y16127" s="176"/>
    </row>
    <row r="16128" spans="25:25">
      <c r="Y16128" s="176"/>
    </row>
    <row r="16129" spans="25:25">
      <c r="Y16129" s="176"/>
    </row>
    <row r="16130" spans="25:25">
      <c r="Y16130" s="176"/>
    </row>
    <row r="16131" spans="25:25">
      <c r="Y16131" s="176"/>
    </row>
    <row r="16132" spans="25:25">
      <c r="Y16132" s="176"/>
    </row>
    <row r="16133" spans="25:25">
      <c r="Y16133" s="176"/>
    </row>
    <row r="16134" spans="25:25">
      <c r="Y16134" s="176"/>
    </row>
    <row r="16135" spans="25:25">
      <c r="Y16135" s="176"/>
    </row>
    <row r="16136" spans="25:25">
      <c r="Y16136" s="176"/>
    </row>
    <row r="16137" spans="25:25">
      <c r="Y16137" s="176"/>
    </row>
    <row r="16138" spans="25:25">
      <c r="Y16138" s="176"/>
    </row>
    <row r="16139" spans="25:25">
      <c r="Y16139" s="176"/>
    </row>
    <row r="16140" spans="25:25">
      <c r="Y16140" s="176"/>
    </row>
    <row r="16141" spans="25:25">
      <c r="Y16141" s="176"/>
    </row>
    <row r="16142" spans="25:25">
      <c r="Y16142" s="176"/>
    </row>
    <row r="16143" spans="25:25">
      <c r="Y16143" s="176"/>
    </row>
    <row r="16144" spans="25:25">
      <c r="Y16144" s="176"/>
    </row>
    <row r="16145" spans="25:25">
      <c r="Y16145" s="176"/>
    </row>
    <row r="16146" spans="25:25">
      <c r="Y16146" s="176"/>
    </row>
    <row r="16147" spans="25:25">
      <c r="Y16147" s="176"/>
    </row>
    <row r="16148" spans="25:25">
      <c r="Y16148" s="176"/>
    </row>
    <row r="16149" spans="25:25">
      <c r="Y16149" s="176"/>
    </row>
    <row r="16150" spans="25:25">
      <c r="Y16150" s="176"/>
    </row>
    <row r="16151" spans="25:25">
      <c r="Y16151" s="176"/>
    </row>
    <row r="16152" spans="25:25">
      <c r="Y16152" s="176"/>
    </row>
    <row r="16153" spans="25:25">
      <c r="Y16153" s="176"/>
    </row>
    <row r="16154" spans="25:25">
      <c r="Y16154" s="176"/>
    </row>
    <row r="16155" spans="25:25">
      <c r="Y16155" s="176"/>
    </row>
    <row r="16156" spans="25:25">
      <c r="Y16156" s="176"/>
    </row>
    <row r="16157" spans="25:25">
      <c r="Y16157" s="176"/>
    </row>
    <row r="16158" spans="25:25">
      <c r="Y16158" s="176"/>
    </row>
    <row r="16159" spans="25:25">
      <c r="Y16159" s="176"/>
    </row>
    <row r="16160" spans="25:25">
      <c r="Y16160" s="176"/>
    </row>
    <row r="16161" spans="25:25">
      <c r="Y16161" s="176"/>
    </row>
    <row r="16162" spans="25:25">
      <c r="Y16162" s="176"/>
    </row>
    <row r="16163" spans="25:25">
      <c r="Y16163" s="176"/>
    </row>
    <row r="16164" spans="25:25">
      <c r="Y16164" s="176"/>
    </row>
    <row r="16165" spans="25:25">
      <c r="Y16165" s="176"/>
    </row>
    <row r="16166" spans="25:25">
      <c r="Y16166" s="176"/>
    </row>
    <row r="16167" spans="25:25">
      <c r="Y16167" s="176"/>
    </row>
    <row r="16168" spans="25:25">
      <c r="Y16168" s="176"/>
    </row>
    <row r="16169" spans="25:25">
      <c r="Y16169" s="176"/>
    </row>
    <row r="16170" spans="25:25">
      <c r="Y16170" s="176"/>
    </row>
    <row r="16171" spans="25:25">
      <c r="Y16171" s="176"/>
    </row>
    <row r="16172" spans="25:25">
      <c r="Y16172" s="176"/>
    </row>
    <row r="16173" spans="25:25">
      <c r="Y16173" s="176"/>
    </row>
    <row r="16174" spans="25:25">
      <c r="Y16174" s="176"/>
    </row>
    <row r="16175" spans="25:25">
      <c r="Y16175" s="176"/>
    </row>
    <row r="16176" spans="25:25">
      <c r="Y16176" s="176"/>
    </row>
    <row r="16177" spans="25:25">
      <c r="Y16177" s="176"/>
    </row>
    <row r="16178" spans="25:25">
      <c r="Y16178" s="176"/>
    </row>
    <row r="16179" spans="25:25">
      <c r="Y16179" s="176"/>
    </row>
    <row r="16180" spans="25:25">
      <c r="Y16180" s="176"/>
    </row>
    <row r="16181" spans="25:25">
      <c r="Y16181" s="176"/>
    </row>
    <row r="16182" spans="25:25">
      <c r="Y16182" s="176"/>
    </row>
    <row r="16183" spans="25:25">
      <c r="Y16183" s="176"/>
    </row>
    <row r="16184" spans="25:25">
      <c r="Y16184" s="176"/>
    </row>
    <row r="16185" spans="25:25">
      <c r="Y16185" s="176"/>
    </row>
    <row r="16186" spans="25:25">
      <c r="Y16186" s="176"/>
    </row>
    <row r="16187" spans="25:25">
      <c r="Y16187" s="176"/>
    </row>
    <row r="16188" spans="25:25">
      <c r="Y16188" s="176"/>
    </row>
    <row r="16189" spans="25:25">
      <c r="Y16189" s="176"/>
    </row>
    <row r="16190" spans="25:25">
      <c r="Y16190" s="176"/>
    </row>
    <row r="16191" spans="25:25">
      <c r="Y16191" s="176"/>
    </row>
    <row r="16192" spans="25:25">
      <c r="Y16192" s="176"/>
    </row>
    <row r="16193" spans="25:25">
      <c r="Y16193" s="176"/>
    </row>
    <row r="16194" spans="25:25">
      <c r="Y16194" s="176"/>
    </row>
    <row r="16195" spans="25:25">
      <c r="Y16195" s="176"/>
    </row>
    <row r="16196" spans="25:25">
      <c r="Y16196" s="176"/>
    </row>
    <row r="16197" spans="25:25">
      <c r="Y16197" s="176"/>
    </row>
    <row r="16198" spans="25:25">
      <c r="Y16198" s="176"/>
    </row>
    <row r="16199" spans="25:25">
      <c r="Y16199" s="176"/>
    </row>
    <row r="16200" spans="25:25">
      <c r="Y16200" s="176"/>
    </row>
    <row r="16201" spans="25:25">
      <c r="Y16201" s="176"/>
    </row>
    <row r="16202" spans="25:25">
      <c r="Y16202" s="176"/>
    </row>
    <row r="16203" spans="25:25">
      <c r="Y16203" s="176"/>
    </row>
    <row r="16204" spans="25:25">
      <c r="Y16204" s="176"/>
    </row>
    <row r="16205" spans="25:25">
      <c r="Y16205" s="176"/>
    </row>
    <row r="16206" spans="25:25">
      <c r="Y16206" s="176"/>
    </row>
    <row r="16207" spans="25:25">
      <c r="Y16207" s="176"/>
    </row>
    <row r="16208" spans="25:25">
      <c r="Y16208" s="176"/>
    </row>
    <row r="16209" spans="25:25">
      <c r="Y16209" s="176"/>
    </row>
    <row r="16210" spans="25:25">
      <c r="Y16210" s="176"/>
    </row>
    <row r="16211" spans="25:25">
      <c r="Y16211" s="176"/>
    </row>
    <row r="16212" spans="25:25">
      <c r="Y16212" s="176"/>
    </row>
    <row r="16213" spans="25:25">
      <c r="Y16213" s="176"/>
    </row>
    <row r="16214" spans="25:25">
      <c r="Y16214" s="176"/>
    </row>
    <row r="16215" spans="25:25">
      <c r="Y16215" s="176"/>
    </row>
    <row r="16216" spans="25:25">
      <c r="Y16216" s="176"/>
    </row>
    <row r="16217" spans="25:25">
      <c r="Y16217" s="176"/>
    </row>
    <row r="16218" spans="25:25">
      <c r="Y16218" s="176"/>
    </row>
    <row r="16219" spans="25:25">
      <c r="Y16219" s="176"/>
    </row>
    <row r="16220" spans="25:25">
      <c r="Y16220" s="176"/>
    </row>
    <row r="16221" spans="25:25">
      <c r="Y16221" s="176"/>
    </row>
    <row r="16222" spans="25:25">
      <c r="Y16222" s="176"/>
    </row>
    <row r="16223" spans="25:25">
      <c r="Y16223" s="176"/>
    </row>
    <row r="16224" spans="25:25">
      <c r="Y16224" s="176"/>
    </row>
    <row r="16225" spans="25:25">
      <c r="Y16225" s="176"/>
    </row>
    <row r="16226" spans="25:25">
      <c r="Y16226" s="176"/>
    </row>
    <row r="16227" spans="25:25">
      <c r="Y16227" s="176"/>
    </row>
    <row r="16228" spans="25:25">
      <c r="Y16228" s="176"/>
    </row>
    <row r="16229" spans="25:25">
      <c r="Y16229" s="176"/>
    </row>
    <row r="16230" spans="25:25">
      <c r="Y16230" s="176"/>
    </row>
    <row r="16231" spans="25:25">
      <c r="Y16231" s="176"/>
    </row>
    <row r="16232" spans="25:25">
      <c r="Y16232" s="176"/>
    </row>
    <row r="16233" spans="25:25">
      <c r="Y16233" s="176"/>
    </row>
    <row r="16234" spans="25:25">
      <c r="Y16234" s="176"/>
    </row>
    <row r="16235" spans="25:25">
      <c r="Y16235" s="176"/>
    </row>
    <row r="16236" spans="25:25">
      <c r="Y16236" s="176"/>
    </row>
    <row r="16237" spans="25:25">
      <c r="Y16237" s="176"/>
    </row>
    <row r="16238" spans="25:25">
      <c r="Y16238" s="176"/>
    </row>
    <row r="16239" spans="25:25">
      <c r="Y16239" s="176"/>
    </row>
    <row r="16240" spans="25:25">
      <c r="Y16240" s="176"/>
    </row>
    <row r="16241" spans="25:25">
      <c r="Y16241" s="176"/>
    </row>
    <row r="16242" spans="25:25">
      <c r="Y16242" s="176"/>
    </row>
    <row r="16243" spans="25:25">
      <c r="Y16243" s="176"/>
    </row>
    <row r="16244" spans="25:25">
      <c r="Y16244" s="176"/>
    </row>
    <row r="16245" spans="25:25">
      <c r="Y16245" s="176"/>
    </row>
    <row r="16246" spans="25:25">
      <c r="Y16246" s="176"/>
    </row>
    <row r="16247" spans="25:25">
      <c r="Y16247" s="176"/>
    </row>
    <row r="16248" spans="25:25">
      <c r="Y16248" s="176"/>
    </row>
    <row r="16249" spans="25:25">
      <c r="Y16249" s="176"/>
    </row>
    <row r="16250" spans="25:25">
      <c r="Y16250" s="176"/>
    </row>
    <row r="16251" spans="25:25">
      <c r="Y16251" s="176"/>
    </row>
    <row r="16252" spans="25:25">
      <c r="Y16252" s="176"/>
    </row>
    <row r="16253" spans="25:25">
      <c r="Y16253" s="176"/>
    </row>
    <row r="16254" spans="25:25">
      <c r="Y16254" s="176"/>
    </row>
    <row r="16255" spans="25:25">
      <c r="Y16255" s="176"/>
    </row>
    <row r="16256" spans="25:25">
      <c r="Y16256" s="176"/>
    </row>
    <row r="16257" spans="25:25">
      <c r="Y16257" s="176"/>
    </row>
    <row r="16258" spans="25:25">
      <c r="Y16258" s="176"/>
    </row>
    <row r="16259" spans="25:25">
      <c r="Y16259" s="176"/>
    </row>
    <row r="16260" spans="25:25">
      <c r="Y16260" s="176"/>
    </row>
    <row r="16261" spans="25:25">
      <c r="Y16261" s="176"/>
    </row>
    <row r="16262" spans="25:25">
      <c r="Y16262" s="176"/>
    </row>
    <row r="16263" spans="25:25">
      <c r="Y16263" s="176"/>
    </row>
    <row r="16264" spans="25:25">
      <c r="Y16264" s="176"/>
    </row>
    <row r="16265" spans="25:25">
      <c r="Y16265" s="176"/>
    </row>
    <row r="16266" spans="25:25">
      <c r="Y16266" s="176"/>
    </row>
    <row r="16267" spans="25:25">
      <c r="Y16267" s="176"/>
    </row>
    <row r="16268" spans="25:25">
      <c r="Y16268" s="176"/>
    </row>
    <row r="16269" spans="25:25">
      <c r="Y16269" s="176"/>
    </row>
    <row r="16270" spans="25:25">
      <c r="Y16270" s="176"/>
    </row>
    <row r="16271" spans="25:25">
      <c r="Y16271" s="176"/>
    </row>
    <row r="16272" spans="25:25">
      <c r="Y16272" s="176"/>
    </row>
    <row r="16273" spans="25:25">
      <c r="Y16273" s="176"/>
    </row>
    <row r="16274" spans="25:25">
      <c r="Y16274" s="176"/>
    </row>
    <row r="16275" spans="25:25">
      <c r="Y16275" s="176"/>
    </row>
    <row r="16276" spans="25:25">
      <c r="Y16276" s="176"/>
    </row>
    <row r="16277" spans="25:25">
      <c r="Y16277" s="176"/>
    </row>
    <row r="16278" spans="25:25">
      <c r="Y16278" s="176"/>
    </row>
    <row r="16279" spans="25:25">
      <c r="Y16279" s="176"/>
    </row>
    <row r="16280" spans="25:25">
      <c r="Y16280" s="176"/>
    </row>
    <row r="16281" spans="25:25">
      <c r="Y16281" s="176"/>
    </row>
    <row r="16282" spans="25:25">
      <c r="Y16282" s="176"/>
    </row>
    <row r="16283" spans="25:25">
      <c r="Y16283" s="176"/>
    </row>
    <row r="16284" spans="25:25">
      <c r="Y16284" s="176"/>
    </row>
    <row r="16285" spans="25:25">
      <c r="Y16285" s="176"/>
    </row>
    <row r="16286" spans="25:25">
      <c r="Y16286" s="176"/>
    </row>
    <row r="16287" spans="25:25">
      <c r="Y16287" s="176"/>
    </row>
    <row r="16288" spans="25:25">
      <c r="Y16288" s="176"/>
    </row>
    <row r="16289" spans="25:25">
      <c r="Y16289" s="176"/>
    </row>
    <row r="16290" spans="25:25">
      <c r="Y16290" s="176"/>
    </row>
    <row r="16291" spans="25:25">
      <c r="Y16291" s="176"/>
    </row>
    <row r="16292" spans="25:25">
      <c r="Y16292" s="176"/>
    </row>
    <row r="16293" spans="25:25">
      <c r="Y16293" s="176"/>
    </row>
    <row r="16294" spans="25:25">
      <c r="Y16294" s="176"/>
    </row>
    <row r="16295" spans="25:25">
      <c r="Y16295" s="176"/>
    </row>
    <row r="16296" spans="25:25">
      <c r="Y16296" s="176"/>
    </row>
    <row r="16297" spans="25:25">
      <c r="Y16297" s="176"/>
    </row>
    <row r="16298" spans="25:25">
      <c r="Y16298" s="176"/>
    </row>
    <row r="16299" spans="25:25">
      <c r="Y16299" s="176"/>
    </row>
    <row r="16300" spans="25:25">
      <c r="Y16300" s="176"/>
    </row>
    <row r="16301" spans="25:25">
      <c r="Y16301" s="176"/>
    </row>
    <row r="16302" spans="25:25">
      <c r="Y16302" s="176"/>
    </row>
    <row r="16303" spans="25:25">
      <c r="Y16303" s="176"/>
    </row>
    <row r="16304" spans="25:25">
      <c r="Y16304" s="176"/>
    </row>
    <row r="16305" spans="25:25">
      <c r="Y16305" s="176"/>
    </row>
    <row r="16306" spans="25:25">
      <c r="Y16306" s="176"/>
    </row>
    <row r="16307" spans="25:25">
      <c r="Y16307" s="176"/>
    </row>
    <row r="16308" spans="25:25">
      <c r="Y16308" s="176"/>
    </row>
    <row r="16309" spans="25:25">
      <c r="Y16309" s="176"/>
    </row>
    <row r="16310" spans="25:25">
      <c r="Y16310" s="176"/>
    </row>
    <row r="16311" spans="25:25">
      <c r="Y16311" s="176"/>
    </row>
    <row r="16312" spans="25:25">
      <c r="Y16312" s="176"/>
    </row>
    <row r="16313" spans="25:25">
      <c r="Y16313" s="176"/>
    </row>
    <row r="16314" spans="25:25">
      <c r="Y16314" s="176"/>
    </row>
    <row r="16315" spans="25:25">
      <c r="Y16315" s="176"/>
    </row>
    <row r="16316" spans="25:25">
      <c r="Y16316" s="176"/>
    </row>
    <row r="16317" spans="25:25">
      <c r="Y16317" s="176"/>
    </row>
    <row r="16318" spans="25:25">
      <c r="Y16318" s="176"/>
    </row>
    <row r="16319" spans="25:25">
      <c r="Y16319" s="176"/>
    </row>
    <row r="16320" spans="25:25">
      <c r="Y16320" s="176"/>
    </row>
    <row r="16321" spans="25:25">
      <c r="Y16321" s="176"/>
    </row>
    <row r="16322" spans="25:25">
      <c r="Y16322" s="176"/>
    </row>
    <row r="16323" spans="25:25">
      <c r="Y16323" s="176"/>
    </row>
    <row r="16324" spans="25:25">
      <c r="Y16324" s="176"/>
    </row>
    <row r="16325" spans="25:25">
      <c r="Y16325" s="176"/>
    </row>
    <row r="16326" spans="25:25">
      <c r="Y16326" s="176"/>
    </row>
    <row r="16327" spans="25:25">
      <c r="Y16327" s="176"/>
    </row>
    <row r="16328" spans="25:25">
      <c r="Y16328" s="176"/>
    </row>
    <row r="16329" spans="25:25">
      <c r="Y16329" s="176"/>
    </row>
    <row r="16330" spans="25:25">
      <c r="Y16330" s="176"/>
    </row>
    <row r="16331" spans="25:25">
      <c r="Y16331" s="176"/>
    </row>
    <row r="16332" spans="25:25">
      <c r="Y16332" s="176"/>
    </row>
    <row r="16333" spans="25:25">
      <c r="Y16333" s="176"/>
    </row>
    <row r="16334" spans="25:25">
      <c r="Y16334" s="176"/>
    </row>
    <row r="16335" spans="25:25">
      <c r="Y16335" s="176"/>
    </row>
    <row r="16336" spans="25:25">
      <c r="Y16336" s="176"/>
    </row>
    <row r="16337" spans="25:25">
      <c r="Y16337" s="176"/>
    </row>
    <row r="16338" spans="25:25">
      <c r="Y16338" s="176"/>
    </row>
    <row r="16339" spans="25:25">
      <c r="Y16339" s="176"/>
    </row>
    <row r="16340" spans="25:25">
      <c r="Y16340" s="176"/>
    </row>
    <row r="16341" spans="25:25">
      <c r="Y16341" s="176"/>
    </row>
    <row r="16342" spans="25:25">
      <c r="Y16342" s="176"/>
    </row>
    <row r="16343" spans="25:25">
      <c r="Y16343" s="176"/>
    </row>
    <row r="16344" spans="25:25">
      <c r="Y16344" s="176"/>
    </row>
    <row r="16345" spans="25:25">
      <c r="Y16345" s="176"/>
    </row>
    <row r="16346" spans="25:25">
      <c r="Y16346" s="176"/>
    </row>
    <row r="16347" spans="25:25">
      <c r="Y16347" s="176"/>
    </row>
    <row r="16348" spans="25:25">
      <c r="Y16348" s="176"/>
    </row>
    <row r="16349" spans="25:25">
      <c r="Y16349" s="176"/>
    </row>
    <row r="16350" spans="25:25">
      <c r="Y16350" s="176"/>
    </row>
    <row r="16351" spans="25:25">
      <c r="Y16351" s="176"/>
    </row>
    <row r="16352" spans="25:25">
      <c r="Y16352" s="176"/>
    </row>
    <row r="16353" spans="25:25">
      <c r="Y16353" s="176"/>
    </row>
    <row r="16354" spans="25:25">
      <c r="Y16354" s="176"/>
    </row>
    <row r="16355" spans="25:25">
      <c r="Y16355" s="176"/>
    </row>
    <row r="16356" spans="25:25">
      <c r="Y16356" s="176"/>
    </row>
    <row r="16357" spans="25:25">
      <c r="Y16357" s="176"/>
    </row>
    <row r="16358" spans="25:25">
      <c r="Y16358" s="176"/>
    </row>
    <row r="16359" spans="25:25">
      <c r="Y16359" s="176"/>
    </row>
    <row r="16360" spans="25:25">
      <c r="Y16360" s="176"/>
    </row>
    <row r="16361" spans="25:25">
      <c r="Y16361" s="176"/>
    </row>
    <row r="16362" spans="25:25">
      <c r="Y16362" s="176"/>
    </row>
    <row r="16363" spans="25:25">
      <c r="Y16363" s="176"/>
    </row>
    <row r="16364" spans="25:25">
      <c r="Y16364" s="176"/>
    </row>
    <row r="16365" spans="25:25">
      <c r="Y16365" s="176"/>
    </row>
    <row r="16366" spans="25:25">
      <c r="Y16366" s="176"/>
    </row>
    <row r="16367" spans="25:25">
      <c r="Y16367" s="176"/>
    </row>
    <row r="16368" spans="25:25">
      <c r="Y16368" s="176"/>
    </row>
    <row r="16369" spans="25:25">
      <c r="Y16369" s="176"/>
    </row>
    <row r="16370" spans="25:25">
      <c r="Y16370" s="176"/>
    </row>
    <row r="16371" spans="25:25">
      <c r="Y16371" s="176"/>
    </row>
    <row r="16372" spans="25:25">
      <c r="Y16372" s="176"/>
    </row>
    <row r="16373" spans="25:25">
      <c r="Y16373" s="176"/>
    </row>
    <row r="16374" spans="25:25">
      <c r="Y16374" s="176"/>
    </row>
    <row r="16375" spans="25:25">
      <c r="Y16375" s="176"/>
    </row>
    <row r="16376" spans="25:25">
      <c r="Y16376" s="176"/>
    </row>
    <row r="16377" spans="25:25">
      <c r="Y16377" s="176"/>
    </row>
    <row r="16378" spans="25:25">
      <c r="Y16378" s="176"/>
    </row>
    <row r="16379" spans="25:25">
      <c r="Y16379" s="176"/>
    </row>
    <row r="16380" spans="25:25">
      <c r="Y16380" s="176"/>
    </row>
    <row r="16381" spans="25:25">
      <c r="Y16381" s="176"/>
    </row>
    <row r="16382" spans="25:25">
      <c r="Y16382" s="176"/>
    </row>
    <row r="16383" spans="25:25">
      <c r="Y16383" s="176"/>
    </row>
    <row r="16384" spans="25:25">
      <c r="Y16384" s="176"/>
    </row>
    <row r="16385" spans="25:25">
      <c r="Y16385" s="176"/>
    </row>
    <row r="16386" spans="25:25">
      <c r="Y16386" s="176"/>
    </row>
    <row r="16387" spans="25:25">
      <c r="Y16387" s="176"/>
    </row>
    <row r="16388" spans="25:25">
      <c r="Y16388" s="176"/>
    </row>
    <row r="16389" spans="25:25">
      <c r="Y16389" s="176"/>
    </row>
    <row r="16390" spans="25:25">
      <c r="Y16390" s="176"/>
    </row>
    <row r="16391" spans="25:25">
      <c r="Y16391" s="176"/>
    </row>
    <row r="16392" spans="25:25">
      <c r="Y16392" s="176"/>
    </row>
    <row r="16393" spans="25:25">
      <c r="Y16393" s="176"/>
    </row>
    <row r="16394" spans="25:25">
      <c r="Y16394" s="176"/>
    </row>
    <row r="16395" spans="25:25">
      <c r="Y16395" s="176"/>
    </row>
    <row r="16396" spans="25:25">
      <c r="Y16396" s="176"/>
    </row>
    <row r="16397" spans="25:25">
      <c r="Y16397" s="176"/>
    </row>
    <row r="16398" spans="25:25">
      <c r="Y16398" s="176"/>
    </row>
    <row r="16399" spans="25:25">
      <c r="Y16399" s="176"/>
    </row>
    <row r="16400" spans="25:25">
      <c r="Y16400" s="176"/>
    </row>
    <row r="16401" spans="25:25">
      <c r="Y16401" s="176"/>
    </row>
    <row r="16402" spans="25:25">
      <c r="Y16402" s="176"/>
    </row>
    <row r="16403" spans="25:25">
      <c r="Y16403" s="176"/>
    </row>
    <row r="16404" spans="25:25">
      <c r="Y16404" s="176"/>
    </row>
    <row r="16405" spans="25:25">
      <c r="Y16405" s="176"/>
    </row>
    <row r="16406" spans="25:25">
      <c r="Y16406" s="176"/>
    </row>
    <row r="16407" spans="25:25">
      <c r="Y16407" s="176"/>
    </row>
    <row r="16408" spans="25:25">
      <c r="Y16408" s="176"/>
    </row>
    <row r="16409" spans="25:25">
      <c r="Y16409" s="176"/>
    </row>
    <row r="16410" spans="25:25">
      <c r="Y16410" s="176"/>
    </row>
    <row r="16411" spans="25:25">
      <c r="Y16411" s="176"/>
    </row>
    <row r="16412" spans="25:25">
      <c r="Y16412" s="176"/>
    </row>
    <row r="16413" spans="25:25">
      <c r="Y16413" s="176"/>
    </row>
    <row r="16414" spans="25:25">
      <c r="Y16414" s="176"/>
    </row>
    <row r="16415" spans="25:25">
      <c r="Y16415" s="176"/>
    </row>
    <row r="16416" spans="25:25">
      <c r="Y16416" s="176"/>
    </row>
    <row r="16417" spans="25:25">
      <c r="Y16417" s="176"/>
    </row>
    <row r="16418" spans="25:25">
      <c r="Y16418" s="176"/>
    </row>
    <row r="16419" spans="25:25">
      <c r="Y16419" s="176"/>
    </row>
    <row r="16420" spans="25:25">
      <c r="Y16420" s="176"/>
    </row>
    <row r="16421" spans="25:25">
      <c r="Y16421" s="176"/>
    </row>
    <row r="16422" spans="25:25">
      <c r="Y16422" s="176"/>
    </row>
    <row r="16423" spans="25:25">
      <c r="Y16423" s="176"/>
    </row>
    <row r="16424" spans="25:25">
      <c r="Y16424" s="176"/>
    </row>
    <row r="16425" spans="25:25">
      <c r="Y16425" s="176"/>
    </row>
    <row r="16426" spans="25:25">
      <c r="Y16426" s="176"/>
    </row>
    <row r="16427" spans="25:25">
      <c r="Y16427" s="176"/>
    </row>
    <row r="16428" spans="25:25">
      <c r="Y16428" s="176"/>
    </row>
    <row r="16429" spans="25:25">
      <c r="Y16429" s="176"/>
    </row>
    <row r="16430" spans="25:25">
      <c r="Y16430" s="176"/>
    </row>
    <row r="16431" spans="25:25">
      <c r="Y16431" s="176"/>
    </row>
    <row r="16432" spans="25:25">
      <c r="Y16432" s="176"/>
    </row>
    <row r="16433" spans="25:25">
      <c r="Y16433" s="176"/>
    </row>
    <row r="16434" spans="25:25">
      <c r="Y16434" s="176"/>
    </row>
    <row r="16435" spans="25:25">
      <c r="Y16435" s="176"/>
    </row>
    <row r="16436" spans="25:25">
      <c r="Y16436" s="176"/>
    </row>
    <row r="16437" spans="25:25">
      <c r="Y16437" s="176"/>
    </row>
    <row r="16438" spans="25:25">
      <c r="Y16438" s="176"/>
    </row>
    <row r="16439" spans="25:25">
      <c r="Y16439" s="176"/>
    </row>
    <row r="16440" spans="25:25">
      <c r="Y16440" s="176"/>
    </row>
    <row r="16441" spans="25:25">
      <c r="Y16441" s="176"/>
    </row>
    <row r="16442" spans="25:25">
      <c r="Y16442" s="176"/>
    </row>
    <row r="16443" spans="25:25">
      <c r="Y16443" s="176"/>
    </row>
    <row r="16444" spans="25:25">
      <c r="Y16444" s="176"/>
    </row>
    <row r="16445" spans="25:25">
      <c r="Y16445" s="176"/>
    </row>
    <row r="16446" spans="25:25">
      <c r="Y16446" s="176"/>
    </row>
    <row r="16447" spans="25:25">
      <c r="Y16447" s="176"/>
    </row>
    <row r="16448" spans="25:25">
      <c r="Y16448" s="176"/>
    </row>
    <row r="16449" spans="25:25">
      <c r="Y16449" s="176"/>
    </row>
    <row r="16450" spans="25:25">
      <c r="Y16450" s="176"/>
    </row>
    <row r="16451" spans="25:25">
      <c r="Y16451" s="176"/>
    </row>
    <row r="16452" spans="25:25">
      <c r="Y16452" s="176"/>
    </row>
    <row r="16453" spans="25:25">
      <c r="Y16453" s="176"/>
    </row>
    <row r="16454" spans="25:25">
      <c r="Y16454" s="176"/>
    </row>
    <row r="16455" spans="25:25">
      <c r="Y16455" s="176"/>
    </row>
    <row r="16456" spans="25:25">
      <c r="Y16456" s="176"/>
    </row>
    <row r="16457" spans="25:25">
      <c r="Y16457" s="176"/>
    </row>
    <row r="16458" spans="25:25">
      <c r="Y16458" s="176"/>
    </row>
    <row r="16459" spans="25:25">
      <c r="Y16459" s="176"/>
    </row>
    <row r="16460" spans="25:25">
      <c r="Y16460" s="176"/>
    </row>
    <row r="16461" spans="25:25">
      <c r="Y16461" s="176"/>
    </row>
    <row r="16462" spans="25:25">
      <c r="Y16462" s="176"/>
    </row>
    <row r="16463" spans="25:25">
      <c r="Y16463" s="176"/>
    </row>
    <row r="16464" spans="25:25">
      <c r="Y16464" s="176"/>
    </row>
    <row r="16465" spans="25:25">
      <c r="Y16465" s="176"/>
    </row>
    <row r="16466" spans="25:25">
      <c r="Y16466" s="176"/>
    </row>
    <row r="16467" spans="25:25">
      <c r="Y16467" s="176"/>
    </row>
    <row r="16468" spans="25:25">
      <c r="Y16468" s="176"/>
    </row>
    <row r="16469" spans="25:25">
      <c r="Y16469" s="176"/>
    </row>
    <row r="16470" spans="25:25">
      <c r="Y16470" s="176"/>
    </row>
    <row r="16471" spans="25:25">
      <c r="Y16471" s="176"/>
    </row>
    <row r="16472" spans="25:25">
      <c r="Y16472" s="176"/>
    </row>
    <row r="16473" spans="25:25">
      <c r="Y16473" s="176"/>
    </row>
    <row r="16474" spans="25:25">
      <c r="Y16474" s="176"/>
    </row>
    <row r="16475" spans="25:25">
      <c r="Y16475" s="176"/>
    </row>
    <row r="16476" spans="25:25">
      <c r="Y16476" s="176"/>
    </row>
    <row r="16477" spans="25:25">
      <c r="Y16477" s="176"/>
    </row>
    <row r="16478" spans="25:25">
      <c r="Y16478" s="176"/>
    </row>
    <row r="16479" spans="25:25">
      <c r="Y16479" s="176"/>
    </row>
    <row r="16480" spans="25:25">
      <c r="Y16480" s="176"/>
    </row>
    <row r="16481" spans="25:25">
      <c r="Y16481" s="176"/>
    </row>
    <row r="16482" spans="25:25">
      <c r="Y16482" s="176"/>
    </row>
    <row r="16483" spans="25:25">
      <c r="Y16483" s="176"/>
    </row>
    <row r="16484" spans="25:25">
      <c r="Y16484" s="176"/>
    </row>
    <row r="16485" spans="25:25">
      <c r="Y16485" s="176"/>
    </row>
    <row r="16486" spans="25:25">
      <c r="Y16486" s="176"/>
    </row>
    <row r="16487" spans="25:25">
      <c r="Y16487" s="176"/>
    </row>
    <row r="16488" spans="25:25">
      <c r="Y16488" s="176"/>
    </row>
    <row r="16489" spans="25:25">
      <c r="Y16489" s="176"/>
    </row>
    <row r="16490" spans="25:25">
      <c r="Y16490" s="176"/>
    </row>
    <row r="16491" spans="25:25">
      <c r="Y16491" s="176"/>
    </row>
    <row r="16492" spans="25:25">
      <c r="Y16492" s="176"/>
    </row>
    <row r="16493" spans="25:25">
      <c r="Y16493" s="176"/>
    </row>
    <row r="16494" spans="25:25">
      <c r="Y16494" s="176"/>
    </row>
    <row r="16495" spans="25:25">
      <c r="Y16495" s="176"/>
    </row>
    <row r="16496" spans="25:25">
      <c r="Y16496" s="176"/>
    </row>
    <row r="16497" spans="25:25">
      <c r="Y16497" s="176"/>
    </row>
    <row r="16498" spans="25:25">
      <c r="Y16498" s="176"/>
    </row>
    <row r="16499" spans="25:25">
      <c r="Y16499" s="176"/>
    </row>
    <row r="16500" spans="25:25">
      <c r="Y16500" s="176"/>
    </row>
    <row r="16501" spans="25:25">
      <c r="Y16501" s="176"/>
    </row>
    <row r="16502" spans="25:25">
      <c r="Y16502" s="176"/>
    </row>
    <row r="16503" spans="25:25">
      <c r="Y16503" s="176"/>
    </row>
    <row r="16504" spans="25:25">
      <c r="Y16504" s="176"/>
    </row>
    <row r="16505" spans="25:25">
      <c r="Y16505" s="176"/>
    </row>
    <row r="16506" spans="25:25">
      <c r="Y16506" s="176"/>
    </row>
    <row r="16507" spans="25:25">
      <c r="Y16507" s="176"/>
    </row>
    <row r="16508" spans="25:25">
      <c r="Y16508" s="176"/>
    </row>
    <row r="16509" spans="25:25">
      <c r="Y16509" s="176"/>
    </row>
    <row r="16510" spans="25:25">
      <c r="Y16510" s="176"/>
    </row>
    <row r="16511" spans="25:25">
      <c r="Y16511" s="176"/>
    </row>
    <row r="16512" spans="25:25">
      <c r="Y16512" s="176"/>
    </row>
    <row r="16513" spans="25:25">
      <c r="Y16513" s="176"/>
    </row>
    <row r="16514" spans="25:25">
      <c r="Y16514" s="176"/>
    </row>
    <row r="16515" spans="25:25">
      <c r="Y16515" s="176"/>
    </row>
    <row r="16516" spans="25:25">
      <c r="Y16516" s="176"/>
    </row>
    <row r="16517" spans="25:25">
      <c r="Y16517" s="176"/>
    </row>
    <row r="16518" spans="25:25">
      <c r="Y16518" s="176"/>
    </row>
    <row r="16519" spans="25:25">
      <c r="Y16519" s="176"/>
    </row>
    <row r="16520" spans="25:25">
      <c r="Y16520" s="176"/>
    </row>
    <row r="16521" spans="25:25">
      <c r="Y16521" s="176"/>
    </row>
    <row r="16522" spans="25:25">
      <c r="Y16522" s="176"/>
    </row>
    <row r="16523" spans="25:25">
      <c r="Y16523" s="176"/>
    </row>
    <row r="16524" spans="25:25">
      <c r="Y16524" s="176"/>
    </row>
    <row r="16525" spans="25:25">
      <c r="Y16525" s="176"/>
    </row>
    <row r="16526" spans="25:25">
      <c r="Y16526" s="176"/>
    </row>
    <row r="16527" spans="25:25">
      <c r="Y16527" s="176"/>
    </row>
    <row r="16528" spans="25:25">
      <c r="Y16528" s="176"/>
    </row>
    <row r="16529" spans="25:25">
      <c r="Y16529" s="176"/>
    </row>
    <row r="16530" spans="25:25">
      <c r="Y16530" s="176"/>
    </row>
    <row r="16531" spans="25:25">
      <c r="Y16531" s="176"/>
    </row>
    <row r="16532" spans="25:25">
      <c r="Y16532" s="176"/>
    </row>
    <row r="16533" spans="25:25">
      <c r="Y16533" s="176"/>
    </row>
    <row r="16534" spans="25:25">
      <c r="Y16534" s="176"/>
    </row>
    <row r="16535" spans="25:25">
      <c r="Y16535" s="176"/>
    </row>
    <row r="16536" spans="25:25">
      <c r="Y16536" s="176"/>
    </row>
    <row r="16537" spans="25:25">
      <c r="Y16537" s="176"/>
    </row>
    <row r="16538" spans="25:25">
      <c r="Y16538" s="176"/>
    </row>
    <row r="16539" spans="25:25">
      <c r="Y16539" s="176"/>
    </row>
    <row r="16540" spans="25:25">
      <c r="Y16540" s="176"/>
    </row>
    <row r="16541" spans="25:25">
      <c r="Y16541" s="176"/>
    </row>
    <row r="16542" spans="25:25">
      <c r="Y16542" s="176"/>
    </row>
    <row r="16543" spans="25:25">
      <c r="Y16543" s="176"/>
    </row>
    <row r="16544" spans="25:25">
      <c r="Y16544" s="176"/>
    </row>
    <row r="16545" spans="25:25">
      <c r="Y16545" s="176"/>
    </row>
    <row r="16546" spans="25:25">
      <c r="Y16546" s="176"/>
    </row>
    <row r="16547" spans="25:25">
      <c r="Y16547" s="176"/>
    </row>
    <row r="16548" spans="25:25">
      <c r="Y16548" s="176"/>
    </row>
    <row r="16549" spans="25:25">
      <c r="Y16549" s="176"/>
    </row>
    <row r="16550" spans="25:25">
      <c r="Y16550" s="176"/>
    </row>
    <row r="16551" spans="25:25">
      <c r="Y16551" s="176"/>
    </row>
    <row r="16552" spans="25:25">
      <c r="Y16552" s="176"/>
    </row>
    <row r="16553" spans="25:25">
      <c r="Y16553" s="176"/>
    </row>
    <row r="16554" spans="25:25">
      <c r="Y16554" s="176"/>
    </row>
    <row r="16555" spans="25:25">
      <c r="Y16555" s="176"/>
    </row>
    <row r="16556" spans="25:25">
      <c r="Y16556" s="176"/>
    </row>
    <row r="16557" spans="25:25">
      <c r="Y16557" s="176"/>
    </row>
    <row r="16558" spans="25:25">
      <c r="Y16558" s="176"/>
    </row>
    <row r="16559" spans="25:25">
      <c r="Y16559" s="176"/>
    </row>
    <row r="16560" spans="25:25">
      <c r="Y16560" s="176"/>
    </row>
    <row r="16561" spans="25:25">
      <c r="Y16561" s="176"/>
    </row>
    <row r="16562" spans="25:25">
      <c r="Y16562" s="176"/>
    </row>
    <row r="16563" spans="25:25">
      <c r="Y16563" s="176"/>
    </row>
    <row r="16564" spans="25:25">
      <c r="Y16564" s="176"/>
    </row>
    <row r="16565" spans="25:25">
      <c r="Y16565" s="176"/>
    </row>
    <row r="16566" spans="25:25">
      <c r="Y16566" s="176"/>
    </row>
    <row r="16567" spans="25:25">
      <c r="Y16567" s="176"/>
    </row>
    <row r="16568" spans="25:25">
      <c r="Y16568" s="176"/>
    </row>
    <row r="16569" spans="25:25">
      <c r="Y16569" s="176"/>
    </row>
    <row r="16570" spans="25:25">
      <c r="Y16570" s="176"/>
    </row>
    <row r="16571" spans="25:25">
      <c r="Y16571" s="176"/>
    </row>
    <row r="16572" spans="25:25">
      <c r="Y16572" s="176"/>
    </row>
    <row r="16573" spans="25:25">
      <c r="Y16573" s="176"/>
    </row>
    <row r="16574" spans="25:25">
      <c r="Y16574" s="176"/>
    </row>
    <row r="16575" spans="25:25">
      <c r="Y16575" s="176"/>
    </row>
    <row r="16576" spans="25:25">
      <c r="Y16576" s="176"/>
    </row>
    <row r="16577" spans="25:25">
      <c r="Y16577" s="176"/>
    </row>
    <row r="16578" spans="25:25">
      <c r="Y16578" s="176"/>
    </row>
    <row r="16579" spans="25:25">
      <c r="Y16579" s="176"/>
    </row>
    <row r="16580" spans="25:25">
      <c r="Y16580" s="176"/>
    </row>
    <row r="16581" spans="25:25">
      <c r="Y16581" s="176"/>
    </row>
    <row r="16582" spans="25:25">
      <c r="Y16582" s="176"/>
    </row>
    <row r="16583" spans="25:25">
      <c r="Y16583" s="176"/>
    </row>
    <row r="16584" spans="25:25">
      <c r="Y16584" s="176"/>
    </row>
    <row r="16585" spans="25:25">
      <c r="Y16585" s="176"/>
    </row>
    <row r="16586" spans="25:25">
      <c r="Y16586" s="176"/>
    </row>
    <row r="16587" spans="25:25">
      <c r="Y16587" s="176"/>
    </row>
    <row r="16588" spans="25:25">
      <c r="Y16588" s="176"/>
    </row>
    <row r="16589" spans="25:25">
      <c r="Y16589" s="176"/>
    </row>
    <row r="16590" spans="25:25">
      <c r="Y16590" s="176"/>
    </row>
    <row r="16591" spans="25:25">
      <c r="Y16591" s="176"/>
    </row>
    <row r="16592" spans="25:25">
      <c r="Y16592" s="176"/>
    </row>
    <row r="16593" spans="25:25">
      <c r="Y16593" s="176"/>
    </row>
    <row r="16594" spans="25:25">
      <c r="Y16594" s="176"/>
    </row>
    <row r="16595" spans="25:25">
      <c r="Y16595" s="176"/>
    </row>
    <row r="16596" spans="25:25">
      <c r="Y16596" s="176"/>
    </row>
    <row r="16597" spans="25:25">
      <c r="Y16597" s="176"/>
    </row>
    <row r="16598" spans="25:25">
      <c r="Y16598" s="176"/>
    </row>
    <row r="16599" spans="25:25">
      <c r="Y16599" s="176"/>
    </row>
    <row r="16600" spans="25:25">
      <c r="Y16600" s="176"/>
    </row>
    <row r="16601" spans="25:25">
      <c r="Y16601" s="176"/>
    </row>
    <row r="16602" spans="25:25">
      <c r="Y16602" s="176"/>
    </row>
    <row r="16603" spans="25:25">
      <c r="Y16603" s="176"/>
    </row>
    <row r="16604" spans="25:25">
      <c r="Y16604" s="176"/>
    </row>
    <row r="16605" spans="25:25">
      <c r="Y16605" s="176"/>
    </row>
    <row r="16606" spans="25:25">
      <c r="Y16606" s="176"/>
    </row>
    <row r="16607" spans="25:25">
      <c r="Y16607" s="176"/>
    </row>
    <row r="16608" spans="25:25">
      <c r="Y16608" s="176"/>
    </row>
    <row r="16609" spans="25:25">
      <c r="Y16609" s="176"/>
    </row>
    <row r="16610" spans="25:25">
      <c r="Y16610" s="176"/>
    </row>
    <row r="16611" spans="25:25">
      <c r="Y16611" s="176"/>
    </row>
    <row r="16612" spans="25:25">
      <c r="Y16612" s="176"/>
    </row>
    <row r="16613" spans="25:25">
      <c r="Y16613" s="176"/>
    </row>
    <row r="16614" spans="25:25">
      <c r="Y16614" s="176"/>
    </row>
    <row r="16615" spans="25:25">
      <c r="Y16615" s="176"/>
    </row>
    <row r="16616" spans="25:25">
      <c r="Y16616" s="176"/>
    </row>
    <row r="16617" spans="25:25">
      <c r="Y16617" s="176"/>
    </row>
    <row r="16618" spans="25:25">
      <c r="Y16618" s="176"/>
    </row>
    <row r="16619" spans="25:25">
      <c r="Y16619" s="176"/>
    </row>
    <row r="16620" spans="25:25">
      <c r="Y16620" s="176"/>
    </row>
    <row r="16621" spans="25:25">
      <c r="Y16621" s="176"/>
    </row>
    <row r="16622" spans="25:25">
      <c r="Y16622" s="176"/>
    </row>
    <row r="16623" spans="25:25">
      <c r="Y16623" s="176"/>
    </row>
    <row r="16624" spans="25:25">
      <c r="Y16624" s="176"/>
    </row>
    <row r="16625" spans="25:25">
      <c r="Y16625" s="176"/>
    </row>
    <row r="16626" spans="25:25">
      <c r="Y16626" s="176"/>
    </row>
    <row r="16627" spans="25:25">
      <c r="Y16627" s="176"/>
    </row>
    <row r="16628" spans="25:25">
      <c r="Y16628" s="176"/>
    </row>
    <row r="16629" spans="25:25">
      <c r="Y16629" s="176"/>
    </row>
    <row r="16630" spans="25:25">
      <c r="Y16630" s="176"/>
    </row>
    <row r="16631" spans="25:25">
      <c r="Y16631" s="176"/>
    </row>
    <row r="16632" spans="25:25">
      <c r="Y16632" s="176"/>
    </row>
    <row r="16633" spans="25:25">
      <c r="Y16633" s="176"/>
    </row>
    <row r="16634" spans="25:25">
      <c r="Y16634" s="176"/>
    </row>
    <row r="16635" spans="25:25">
      <c r="Y16635" s="176"/>
    </row>
    <row r="16636" spans="25:25">
      <c r="Y16636" s="176"/>
    </row>
    <row r="16637" spans="25:25">
      <c r="Y16637" s="176"/>
    </row>
    <row r="16638" spans="25:25">
      <c r="Y16638" s="176"/>
    </row>
    <row r="16639" spans="25:25">
      <c r="Y16639" s="176"/>
    </row>
    <row r="16640" spans="25:25">
      <c r="Y16640" s="176"/>
    </row>
    <row r="16641" spans="25:25">
      <c r="Y16641" s="176"/>
    </row>
    <row r="16642" spans="25:25">
      <c r="Y16642" s="176"/>
    </row>
    <row r="16643" spans="25:25">
      <c r="Y16643" s="176"/>
    </row>
    <row r="16644" spans="25:25">
      <c r="Y16644" s="176"/>
    </row>
    <row r="16645" spans="25:25">
      <c r="Y16645" s="176"/>
    </row>
    <row r="16646" spans="25:25">
      <c r="Y16646" s="176"/>
    </row>
    <row r="16647" spans="25:25">
      <c r="Y16647" s="176"/>
    </row>
    <row r="16648" spans="25:25">
      <c r="Y16648" s="176"/>
    </row>
    <row r="16649" spans="25:25">
      <c r="Y16649" s="176"/>
    </row>
    <row r="16650" spans="25:25">
      <c r="Y16650" s="176"/>
    </row>
    <row r="16651" spans="25:25">
      <c r="Y16651" s="176"/>
    </row>
    <row r="16652" spans="25:25">
      <c r="Y16652" s="176"/>
    </row>
    <row r="16653" spans="25:25">
      <c r="Y16653" s="176"/>
    </row>
    <row r="16654" spans="25:25">
      <c r="Y16654" s="176"/>
    </row>
    <row r="16655" spans="25:25">
      <c r="Y16655" s="176"/>
    </row>
    <row r="16656" spans="25:25">
      <c r="Y16656" s="176"/>
    </row>
    <row r="16657" spans="25:25">
      <c r="Y16657" s="176"/>
    </row>
    <row r="16658" spans="25:25">
      <c r="Y16658" s="176"/>
    </row>
    <row r="16659" spans="25:25">
      <c r="Y16659" s="176"/>
    </row>
    <row r="16660" spans="25:25">
      <c r="Y16660" s="176"/>
    </row>
    <row r="16661" spans="25:25">
      <c r="Y16661" s="176"/>
    </row>
    <row r="16662" spans="25:25">
      <c r="Y16662" s="176"/>
    </row>
    <row r="16663" spans="25:25">
      <c r="Y16663" s="176"/>
    </row>
    <row r="16664" spans="25:25">
      <c r="Y16664" s="176"/>
    </row>
    <row r="16665" spans="25:25">
      <c r="Y16665" s="176"/>
    </row>
    <row r="16666" spans="25:25">
      <c r="Y16666" s="176"/>
    </row>
    <row r="16667" spans="25:25">
      <c r="Y16667" s="176"/>
    </row>
    <row r="16668" spans="25:25">
      <c r="Y16668" s="176"/>
    </row>
    <row r="16669" spans="25:25">
      <c r="Y16669" s="176"/>
    </row>
    <row r="16670" spans="25:25">
      <c r="Y16670" s="176"/>
    </row>
    <row r="16671" spans="25:25">
      <c r="Y16671" s="176"/>
    </row>
    <row r="16672" spans="25:25">
      <c r="Y16672" s="176"/>
    </row>
    <row r="16673" spans="25:25">
      <c r="Y16673" s="176"/>
    </row>
    <row r="16674" spans="25:25">
      <c r="Y16674" s="176"/>
    </row>
    <row r="16675" spans="25:25">
      <c r="Y16675" s="176"/>
    </row>
    <row r="16676" spans="25:25">
      <c r="Y16676" s="176"/>
    </row>
    <row r="16677" spans="25:25">
      <c r="Y16677" s="176"/>
    </row>
    <row r="16678" spans="25:25">
      <c r="Y16678" s="176"/>
    </row>
    <row r="16679" spans="25:25">
      <c r="Y16679" s="176"/>
    </row>
    <row r="16680" spans="25:25">
      <c r="Y16680" s="176"/>
    </row>
    <row r="16681" spans="25:25">
      <c r="Y16681" s="176"/>
    </row>
    <row r="16682" spans="25:25">
      <c r="Y16682" s="176"/>
    </row>
    <row r="16683" spans="25:25">
      <c r="Y16683" s="176"/>
    </row>
    <row r="16684" spans="25:25">
      <c r="Y16684" s="176"/>
    </row>
    <row r="16685" spans="25:25">
      <c r="Y16685" s="176"/>
    </row>
    <row r="16686" spans="25:25">
      <c r="Y16686" s="176"/>
    </row>
    <row r="16687" spans="25:25">
      <c r="Y16687" s="176"/>
    </row>
    <row r="16688" spans="25:25">
      <c r="Y16688" s="176"/>
    </row>
    <row r="16689" spans="25:25">
      <c r="Y16689" s="176"/>
    </row>
    <row r="16690" spans="25:25">
      <c r="Y16690" s="176"/>
    </row>
    <row r="16691" spans="25:25">
      <c r="Y16691" s="176"/>
    </row>
    <row r="16692" spans="25:25">
      <c r="Y16692" s="176"/>
    </row>
    <row r="16693" spans="25:25">
      <c r="Y16693" s="176"/>
    </row>
    <row r="16694" spans="25:25">
      <c r="Y16694" s="176"/>
    </row>
    <row r="16695" spans="25:25">
      <c r="Y16695" s="176"/>
    </row>
    <row r="16696" spans="25:25">
      <c r="Y16696" s="176"/>
    </row>
    <row r="16697" spans="25:25">
      <c r="Y16697" s="176"/>
    </row>
    <row r="16698" spans="25:25">
      <c r="Y16698" s="176"/>
    </row>
    <row r="16699" spans="25:25">
      <c r="Y16699" s="176"/>
    </row>
    <row r="16700" spans="25:25">
      <c r="Y16700" s="176"/>
    </row>
    <row r="16701" spans="25:25">
      <c r="Y16701" s="176"/>
    </row>
    <row r="16702" spans="25:25">
      <c r="Y16702" s="176"/>
    </row>
    <row r="16703" spans="25:25">
      <c r="Y16703" s="176"/>
    </row>
    <row r="16704" spans="25:25">
      <c r="Y16704" s="176"/>
    </row>
    <row r="16705" spans="25:25">
      <c r="Y16705" s="176"/>
    </row>
    <row r="16706" spans="25:25">
      <c r="Y16706" s="176"/>
    </row>
    <row r="16707" spans="25:25">
      <c r="Y16707" s="176"/>
    </row>
    <row r="16708" spans="25:25">
      <c r="Y16708" s="176"/>
    </row>
    <row r="16709" spans="25:25">
      <c r="Y16709" s="176"/>
    </row>
    <row r="16710" spans="25:25">
      <c r="Y16710" s="176"/>
    </row>
    <row r="16711" spans="25:25">
      <c r="Y16711" s="176"/>
    </row>
    <row r="16712" spans="25:25">
      <c r="Y16712" s="176"/>
    </row>
    <row r="16713" spans="25:25">
      <c r="Y16713" s="176"/>
    </row>
    <row r="16714" spans="25:25">
      <c r="Y16714" s="176"/>
    </row>
    <row r="16715" spans="25:25">
      <c r="Y16715" s="176"/>
    </row>
    <row r="16716" spans="25:25">
      <c r="Y16716" s="176"/>
    </row>
    <row r="16717" spans="25:25">
      <c r="Y16717" s="176"/>
    </row>
    <row r="16718" spans="25:25">
      <c r="Y16718" s="176"/>
    </row>
    <row r="16719" spans="25:25">
      <c r="Y16719" s="176"/>
    </row>
    <row r="16720" spans="25:25">
      <c r="Y16720" s="176"/>
    </row>
    <row r="16721" spans="25:25">
      <c r="Y16721" s="176"/>
    </row>
    <row r="16722" spans="25:25">
      <c r="Y16722" s="176"/>
    </row>
    <row r="16723" spans="25:25">
      <c r="Y16723" s="176"/>
    </row>
    <row r="16724" spans="25:25">
      <c r="Y16724" s="176"/>
    </row>
    <row r="16725" spans="25:25">
      <c r="Y16725" s="176"/>
    </row>
    <row r="16726" spans="25:25">
      <c r="Y16726" s="176"/>
    </row>
    <row r="16727" spans="25:25">
      <c r="Y16727" s="176"/>
    </row>
    <row r="16728" spans="25:25">
      <c r="Y16728" s="176"/>
    </row>
    <row r="16729" spans="25:25">
      <c r="Y16729" s="176"/>
    </row>
    <row r="16730" spans="25:25">
      <c r="Y16730" s="176"/>
    </row>
    <row r="16731" spans="25:25">
      <c r="Y16731" s="176"/>
    </row>
    <row r="16732" spans="25:25">
      <c r="Y16732" s="176"/>
    </row>
    <row r="16733" spans="25:25">
      <c r="Y16733" s="176"/>
    </row>
    <row r="16734" spans="25:25">
      <c r="Y16734" s="176"/>
    </row>
    <row r="16735" spans="25:25">
      <c r="Y16735" s="176"/>
    </row>
    <row r="16736" spans="25:25">
      <c r="Y16736" s="176"/>
    </row>
    <row r="16737" spans="25:25">
      <c r="Y16737" s="176"/>
    </row>
    <row r="16738" spans="25:25">
      <c r="Y16738" s="176"/>
    </row>
    <row r="16739" spans="25:25">
      <c r="Y16739" s="176"/>
    </row>
    <row r="16740" spans="25:25">
      <c r="Y16740" s="176"/>
    </row>
    <row r="16741" spans="25:25">
      <c r="Y16741" s="176"/>
    </row>
    <row r="16742" spans="25:25">
      <c r="Y16742" s="176"/>
    </row>
    <row r="16743" spans="25:25">
      <c r="Y16743" s="176"/>
    </row>
    <row r="16744" spans="25:25">
      <c r="Y16744" s="176"/>
    </row>
    <row r="16745" spans="25:25">
      <c r="Y16745" s="176"/>
    </row>
    <row r="16746" spans="25:25">
      <c r="Y16746" s="176"/>
    </row>
    <row r="16747" spans="25:25">
      <c r="Y16747" s="176"/>
    </row>
    <row r="16748" spans="25:25">
      <c r="Y16748" s="176"/>
    </row>
    <row r="16749" spans="25:25">
      <c r="Y16749" s="176"/>
    </row>
    <row r="16750" spans="25:25">
      <c r="Y16750" s="176"/>
    </row>
    <row r="16751" spans="25:25">
      <c r="Y16751" s="176"/>
    </row>
    <row r="16752" spans="25:25">
      <c r="Y16752" s="176"/>
    </row>
    <row r="16753" spans="25:25">
      <c r="Y16753" s="176"/>
    </row>
    <row r="16754" spans="25:25">
      <c r="Y16754" s="176"/>
    </row>
    <row r="16755" spans="25:25">
      <c r="Y16755" s="176"/>
    </row>
    <row r="16756" spans="25:25">
      <c r="Y16756" s="176"/>
    </row>
    <row r="16757" spans="25:25">
      <c r="Y16757" s="176"/>
    </row>
    <row r="16758" spans="25:25">
      <c r="Y16758" s="176"/>
    </row>
    <row r="16759" spans="25:25">
      <c r="Y16759" s="176"/>
    </row>
    <row r="16760" spans="25:25">
      <c r="Y16760" s="176"/>
    </row>
    <row r="16761" spans="25:25">
      <c r="Y16761" s="176"/>
    </row>
    <row r="16762" spans="25:25">
      <c r="Y16762" s="176"/>
    </row>
    <row r="16763" spans="25:25">
      <c r="Y16763" s="176"/>
    </row>
    <row r="16764" spans="25:25">
      <c r="Y16764" s="176"/>
    </row>
    <row r="16765" spans="25:25">
      <c r="Y16765" s="176"/>
    </row>
    <row r="16766" spans="25:25">
      <c r="Y16766" s="176"/>
    </row>
    <row r="16767" spans="25:25">
      <c r="Y16767" s="176"/>
    </row>
    <row r="16768" spans="25:25">
      <c r="Y16768" s="176"/>
    </row>
    <row r="16769" spans="25:25">
      <c r="Y16769" s="176"/>
    </row>
    <row r="16770" spans="25:25">
      <c r="Y16770" s="176"/>
    </row>
    <row r="16771" spans="25:25">
      <c r="Y16771" s="176"/>
    </row>
    <row r="16772" spans="25:25">
      <c r="Y16772" s="176"/>
    </row>
    <row r="16773" spans="25:25">
      <c r="Y16773" s="176"/>
    </row>
    <row r="16774" spans="25:25">
      <c r="Y16774" s="176"/>
    </row>
    <row r="16775" spans="25:25">
      <c r="Y16775" s="176"/>
    </row>
    <row r="16776" spans="25:25">
      <c r="Y16776" s="176"/>
    </row>
    <row r="16777" spans="25:25">
      <c r="Y16777" s="176"/>
    </row>
    <row r="16778" spans="25:25">
      <c r="Y16778" s="176"/>
    </row>
    <row r="16779" spans="25:25">
      <c r="Y16779" s="176"/>
    </row>
    <row r="16780" spans="25:25">
      <c r="Y16780" s="176"/>
    </row>
    <row r="16781" spans="25:25">
      <c r="Y16781" s="176"/>
    </row>
    <row r="16782" spans="25:25">
      <c r="Y16782" s="176"/>
    </row>
    <row r="16783" spans="25:25">
      <c r="Y16783" s="176"/>
    </row>
    <row r="16784" spans="25:25">
      <c r="Y16784" s="176"/>
    </row>
    <row r="16785" spans="25:25">
      <c r="Y16785" s="176"/>
    </row>
    <row r="16786" spans="25:25">
      <c r="Y16786" s="176"/>
    </row>
    <row r="16787" spans="25:25">
      <c r="Y16787" s="176"/>
    </row>
    <row r="16788" spans="25:25">
      <c r="Y16788" s="176"/>
    </row>
    <row r="16789" spans="25:25">
      <c r="Y16789" s="176"/>
    </row>
    <row r="16790" spans="25:25">
      <c r="Y16790" s="176"/>
    </row>
    <row r="16791" spans="25:25">
      <c r="Y16791" s="176"/>
    </row>
    <row r="16792" spans="25:25">
      <c r="Y16792" s="176"/>
    </row>
    <row r="16793" spans="25:25">
      <c r="Y16793" s="176"/>
    </row>
    <row r="16794" spans="25:25">
      <c r="Y16794" s="176"/>
    </row>
    <row r="16795" spans="25:25">
      <c r="Y16795" s="176"/>
    </row>
    <row r="16796" spans="25:25">
      <c r="Y16796" s="176"/>
    </row>
    <row r="16797" spans="25:25">
      <c r="Y16797" s="176"/>
    </row>
    <row r="16798" spans="25:25">
      <c r="Y16798" s="176"/>
    </row>
    <row r="16799" spans="25:25">
      <c r="Y16799" s="176"/>
    </row>
    <row r="16800" spans="25:25">
      <c r="Y16800" s="176"/>
    </row>
    <row r="16801" spans="25:25">
      <c r="Y16801" s="176"/>
    </row>
    <row r="16802" spans="25:25">
      <c r="Y16802" s="176"/>
    </row>
    <row r="16803" spans="25:25">
      <c r="Y16803" s="176"/>
    </row>
    <row r="16804" spans="25:25">
      <c r="Y16804" s="176"/>
    </row>
    <row r="16805" spans="25:25">
      <c r="Y16805" s="176"/>
    </row>
    <row r="16806" spans="25:25">
      <c r="Y16806" s="176"/>
    </row>
    <row r="16807" spans="25:25">
      <c r="Y16807" s="176"/>
    </row>
    <row r="16808" spans="25:25">
      <c r="Y16808" s="176"/>
    </row>
    <row r="16809" spans="25:25">
      <c r="Y16809" s="176"/>
    </row>
    <row r="16810" spans="25:25">
      <c r="Y16810" s="176"/>
    </row>
    <row r="16811" spans="25:25">
      <c r="Y16811" s="176"/>
    </row>
    <row r="16812" spans="25:25">
      <c r="Y16812" s="176"/>
    </row>
    <row r="16813" spans="25:25">
      <c r="Y16813" s="176"/>
    </row>
    <row r="16814" spans="25:25">
      <c r="Y16814" s="176"/>
    </row>
    <row r="16815" spans="25:25">
      <c r="Y16815" s="176"/>
    </row>
    <row r="16816" spans="25:25">
      <c r="Y16816" s="176"/>
    </row>
    <row r="16817" spans="25:25">
      <c r="Y16817" s="176"/>
    </row>
    <row r="16818" spans="25:25">
      <c r="Y16818" s="176"/>
    </row>
    <row r="16819" spans="25:25">
      <c r="Y16819" s="176"/>
    </row>
    <row r="16820" spans="25:25">
      <c r="Y16820" s="176"/>
    </row>
    <row r="16821" spans="25:25">
      <c r="Y16821" s="176"/>
    </row>
    <row r="16822" spans="25:25">
      <c r="Y16822" s="176"/>
    </row>
    <row r="16823" spans="25:25">
      <c r="Y16823" s="176"/>
    </row>
    <row r="16824" spans="25:25">
      <c r="Y16824" s="176"/>
    </row>
    <row r="16825" spans="25:25">
      <c r="Y16825" s="176"/>
    </row>
    <row r="16826" spans="25:25">
      <c r="Y16826" s="176"/>
    </row>
    <row r="16827" spans="25:25">
      <c r="Y16827" s="176"/>
    </row>
    <row r="16828" spans="25:25">
      <c r="Y16828" s="176"/>
    </row>
    <row r="16829" spans="25:25">
      <c r="Y16829" s="176"/>
    </row>
    <row r="16830" spans="25:25">
      <c r="Y16830" s="176"/>
    </row>
    <row r="16831" spans="25:25">
      <c r="Y16831" s="176"/>
    </row>
    <row r="16832" spans="25:25">
      <c r="Y16832" s="176"/>
    </row>
    <row r="16833" spans="25:25">
      <c r="Y16833" s="176"/>
    </row>
    <row r="16834" spans="25:25">
      <c r="Y16834" s="176"/>
    </row>
    <row r="16835" spans="25:25">
      <c r="Y16835" s="176"/>
    </row>
    <row r="16836" spans="25:25">
      <c r="Y16836" s="176"/>
    </row>
    <row r="16837" spans="25:25">
      <c r="Y16837" s="176"/>
    </row>
    <row r="16838" spans="25:25">
      <c r="Y16838" s="176"/>
    </row>
    <row r="16839" spans="25:25">
      <c r="Y16839" s="176"/>
    </row>
    <row r="16840" spans="25:25">
      <c r="Y16840" s="176"/>
    </row>
    <row r="16841" spans="25:25">
      <c r="Y16841" s="176"/>
    </row>
    <row r="16842" spans="25:25">
      <c r="Y16842" s="176"/>
    </row>
    <row r="16843" spans="25:25">
      <c r="Y16843" s="176"/>
    </row>
    <row r="16844" spans="25:25">
      <c r="Y16844" s="176"/>
    </row>
    <row r="16845" spans="25:25">
      <c r="Y16845" s="176"/>
    </row>
    <row r="16846" spans="25:25">
      <c r="Y16846" s="176"/>
    </row>
    <row r="16847" spans="25:25">
      <c r="Y16847" s="176"/>
    </row>
    <row r="16848" spans="25:25">
      <c r="Y16848" s="176"/>
    </row>
    <row r="16849" spans="25:25">
      <c r="Y16849" s="176"/>
    </row>
    <row r="16850" spans="25:25">
      <c r="Y16850" s="176"/>
    </row>
    <row r="16851" spans="25:25">
      <c r="Y16851" s="176"/>
    </row>
    <row r="16852" spans="25:25">
      <c r="Y16852" s="176"/>
    </row>
    <row r="16853" spans="25:25">
      <c r="Y16853" s="176"/>
    </row>
    <row r="16854" spans="25:25">
      <c r="Y16854" s="176"/>
    </row>
    <row r="16855" spans="25:25">
      <c r="Y16855" s="176"/>
    </row>
    <row r="16856" spans="25:25">
      <c r="Y16856" s="176"/>
    </row>
    <row r="16857" spans="25:25">
      <c r="Y16857" s="176"/>
    </row>
    <row r="16858" spans="25:25">
      <c r="Y16858" s="176"/>
    </row>
    <row r="16859" spans="25:25">
      <c r="Y16859" s="176"/>
    </row>
    <row r="16860" spans="25:25">
      <c r="Y16860" s="176"/>
    </row>
    <row r="16861" spans="25:25">
      <c r="Y16861" s="176"/>
    </row>
    <row r="16862" spans="25:25">
      <c r="Y16862" s="176"/>
    </row>
    <row r="16863" spans="25:25">
      <c r="Y16863" s="176"/>
    </row>
    <row r="16864" spans="25:25">
      <c r="Y16864" s="176"/>
    </row>
    <row r="16865" spans="25:25">
      <c r="Y16865" s="176"/>
    </row>
    <row r="16866" spans="25:25">
      <c r="Y16866" s="176"/>
    </row>
    <row r="16867" spans="25:25">
      <c r="Y16867" s="176"/>
    </row>
    <row r="16868" spans="25:25">
      <c r="Y16868" s="176"/>
    </row>
    <row r="16869" spans="25:25">
      <c r="Y16869" s="176"/>
    </row>
    <row r="16870" spans="25:25">
      <c r="Y16870" s="176"/>
    </row>
    <row r="16871" spans="25:25">
      <c r="Y16871" s="176"/>
    </row>
    <row r="16872" spans="25:25">
      <c r="Y16872" s="176"/>
    </row>
    <row r="16873" spans="25:25">
      <c r="Y16873" s="176"/>
    </row>
    <row r="16874" spans="25:25">
      <c r="Y16874" s="176"/>
    </row>
    <row r="16875" spans="25:25">
      <c r="Y16875" s="176"/>
    </row>
    <row r="16876" spans="25:25">
      <c r="Y16876" s="176"/>
    </row>
    <row r="16877" spans="25:25">
      <c r="Y16877" s="176"/>
    </row>
    <row r="16878" spans="25:25">
      <c r="Y16878" s="176"/>
    </row>
    <row r="16879" spans="25:25">
      <c r="Y16879" s="176"/>
    </row>
    <row r="16880" spans="25:25">
      <c r="Y16880" s="176"/>
    </row>
    <row r="16881" spans="25:25">
      <c r="Y16881" s="176"/>
    </row>
    <row r="16882" spans="25:25">
      <c r="Y16882" s="176"/>
    </row>
    <row r="16883" spans="25:25">
      <c r="Y16883" s="176"/>
    </row>
    <row r="16884" spans="25:25">
      <c r="Y16884" s="176"/>
    </row>
    <row r="16885" spans="25:25">
      <c r="Y16885" s="176"/>
    </row>
    <row r="16886" spans="25:25">
      <c r="Y16886" s="176"/>
    </row>
    <row r="16887" spans="25:25">
      <c r="Y16887" s="176"/>
    </row>
    <row r="16888" spans="25:25">
      <c r="Y16888" s="176"/>
    </row>
    <row r="16889" spans="25:25">
      <c r="Y16889" s="176"/>
    </row>
    <row r="16890" spans="25:25">
      <c r="Y16890" s="176"/>
    </row>
    <row r="16891" spans="25:25">
      <c r="Y16891" s="176"/>
    </row>
    <row r="16892" spans="25:25">
      <c r="Y16892" s="176"/>
    </row>
    <row r="16893" spans="25:25">
      <c r="Y16893" s="176"/>
    </row>
    <row r="16894" spans="25:25">
      <c r="Y16894" s="176"/>
    </row>
    <row r="16895" spans="25:25">
      <c r="Y16895" s="176"/>
    </row>
    <row r="16896" spans="25:25">
      <c r="Y16896" s="176"/>
    </row>
    <row r="16897" spans="25:25">
      <c r="Y16897" s="176"/>
    </row>
    <row r="16898" spans="25:25">
      <c r="Y16898" s="176"/>
    </row>
    <row r="16899" spans="25:25">
      <c r="Y16899" s="176"/>
    </row>
    <row r="16900" spans="25:25">
      <c r="Y16900" s="176"/>
    </row>
    <row r="16901" spans="25:25">
      <c r="Y16901" s="176"/>
    </row>
    <row r="16902" spans="25:25">
      <c r="Y16902" s="176"/>
    </row>
    <row r="16903" spans="25:25">
      <c r="Y16903" s="176"/>
    </row>
    <row r="16904" spans="25:25">
      <c r="Y16904" s="176"/>
    </row>
    <row r="16905" spans="25:25">
      <c r="Y16905" s="176"/>
    </row>
    <row r="16906" spans="25:25">
      <c r="Y16906" s="176"/>
    </row>
    <row r="16907" spans="25:25">
      <c r="Y16907" s="176"/>
    </row>
    <row r="16908" spans="25:25">
      <c r="Y16908" s="176"/>
    </row>
    <row r="16909" spans="25:25">
      <c r="Y16909" s="176"/>
    </row>
    <row r="16910" spans="25:25">
      <c r="Y16910" s="176"/>
    </row>
    <row r="16911" spans="25:25">
      <c r="Y16911" s="176"/>
    </row>
    <row r="16912" spans="25:25">
      <c r="Y16912" s="176"/>
    </row>
    <row r="16913" spans="25:25">
      <c r="Y16913" s="176"/>
    </row>
    <row r="16914" spans="25:25">
      <c r="Y16914" s="176"/>
    </row>
    <row r="16915" spans="25:25">
      <c r="Y16915" s="176"/>
    </row>
    <row r="16916" spans="25:25">
      <c r="Y16916" s="176"/>
    </row>
    <row r="16917" spans="25:25">
      <c r="Y16917" s="176"/>
    </row>
    <row r="16918" spans="25:25">
      <c r="Y16918" s="176"/>
    </row>
    <row r="16919" spans="25:25">
      <c r="Y16919" s="176"/>
    </row>
    <row r="16920" spans="25:25">
      <c r="Y16920" s="176"/>
    </row>
    <row r="16921" spans="25:25">
      <c r="Y16921" s="176"/>
    </row>
    <row r="16922" spans="25:25">
      <c r="Y16922" s="176"/>
    </row>
    <row r="16923" spans="25:25">
      <c r="Y16923" s="176"/>
    </row>
    <row r="16924" spans="25:25">
      <c r="Y16924" s="176"/>
    </row>
    <row r="16925" spans="25:25">
      <c r="Y16925" s="176"/>
    </row>
    <row r="16926" spans="25:25">
      <c r="Y16926" s="176"/>
    </row>
    <row r="16927" spans="25:25">
      <c r="Y16927" s="176"/>
    </row>
    <row r="16928" spans="25:25">
      <c r="Y16928" s="176"/>
    </row>
    <row r="16929" spans="25:25">
      <c r="Y16929" s="176"/>
    </row>
    <row r="16930" spans="25:25">
      <c r="Y16930" s="176"/>
    </row>
    <row r="16931" spans="25:25">
      <c r="Y16931" s="176"/>
    </row>
    <row r="16932" spans="25:25">
      <c r="Y16932" s="176"/>
    </row>
    <row r="16933" spans="25:25">
      <c r="Y16933" s="176"/>
    </row>
    <row r="16934" spans="25:25">
      <c r="Y16934" s="176"/>
    </row>
    <row r="16935" spans="25:25">
      <c r="Y16935" s="176"/>
    </row>
    <row r="16936" spans="25:25">
      <c r="Y16936" s="176"/>
    </row>
    <row r="16937" spans="25:25">
      <c r="Y16937" s="176"/>
    </row>
    <row r="16938" spans="25:25">
      <c r="Y16938" s="176"/>
    </row>
    <row r="16939" spans="25:25">
      <c r="Y16939" s="176"/>
    </row>
    <row r="16940" spans="25:25">
      <c r="Y16940" s="176"/>
    </row>
    <row r="16941" spans="25:25">
      <c r="Y16941" s="176"/>
    </row>
    <row r="16942" spans="25:25">
      <c r="Y16942" s="176"/>
    </row>
    <row r="16943" spans="25:25">
      <c r="Y16943" s="176"/>
    </row>
    <row r="16944" spans="25:25">
      <c r="Y16944" s="176"/>
    </row>
    <row r="16945" spans="25:25">
      <c r="Y16945" s="176"/>
    </row>
    <row r="16946" spans="25:25">
      <c r="Y16946" s="176"/>
    </row>
    <row r="16947" spans="25:25">
      <c r="Y16947" s="176"/>
    </row>
    <row r="16948" spans="25:25">
      <c r="Y16948" s="176"/>
    </row>
    <row r="16949" spans="25:25">
      <c r="Y16949" s="176"/>
    </row>
    <row r="16950" spans="25:25">
      <c r="Y16950" s="176"/>
    </row>
    <row r="16951" spans="25:25">
      <c r="Y16951" s="176"/>
    </row>
    <row r="16952" spans="25:25">
      <c r="Y16952" s="176"/>
    </row>
    <row r="16953" spans="25:25">
      <c r="Y16953" s="176"/>
    </row>
    <row r="16954" spans="25:25">
      <c r="Y16954" s="176"/>
    </row>
    <row r="16955" spans="25:25">
      <c r="Y16955" s="176"/>
    </row>
    <row r="16956" spans="25:25">
      <c r="Y16956" s="176"/>
    </row>
    <row r="16957" spans="25:25">
      <c r="Y16957" s="176"/>
    </row>
    <row r="16958" spans="25:25">
      <c r="Y16958" s="176"/>
    </row>
    <row r="16959" spans="25:25">
      <c r="Y16959" s="176"/>
    </row>
    <row r="16960" spans="25:25">
      <c r="Y16960" s="176"/>
    </row>
    <row r="16961" spans="25:25">
      <c r="Y16961" s="176"/>
    </row>
    <row r="16962" spans="25:25">
      <c r="Y16962" s="176"/>
    </row>
    <row r="16963" spans="25:25">
      <c r="Y16963" s="176"/>
    </row>
    <row r="16964" spans="25:25">
      <c r="Y16964" s="176"/>
    </row>
    <row r="16965" spans="25:25">
      <c r="Y16965" s="176"/>
    </row>
    <row r="16966" spans="25:25">
      <c r="Y16966" s="176"/>
    </row>
    <row r="16967" spans="25:25">
      <c r="Y16967" s="176"/>
    </row>
    <row r="16968" spans="25:25">
      <c r="Y16968" s="176"/>
    </row>
    <row r="16969" spans="25:25">
      <c r="Y16969" s="176"/>
    </row>
    <row r="16970" spans="25:25">
      <c r="Y16970" s="176"/>
    </row>
    <row r="16971" spans="25:25">
      <c r="Y16971" s="176"/>
    </row>
    <row r="16972" spans="25:25">
      <c r="Y16972" s="176"/>
    </row>
    <row r="16973" spans="25:25">
      <c r="Y16973" s="176"/>
    </row>
    <row r="16974" spans="25:25">
      <c r="Y16974" s="176"/>
    </row>
    <row r="16975" spans="25:25">
      <c r="Y16975" s="176"/>
    </row>
    <row r="16976" spans="25:25">
      <c r="Y16976" s="176"/>
    </row>
    <row r="16977" spans="25:25">
      <c r="Y16977" s="176"/>
    </row>
    <row r="16978" spans="25:25">
      <c r="Y16978" s="176"/>
    </row>
    <row r="16979" spans="25:25">
      <c r="Y16979" s="176"/>
    </row>
    <row r="16980" spans="25:25">
      <c r="Y16980" s="176"/>
    </row>
    <row r="16981" spans="25:25">
      <c r="Y16981" s="176"/>
    </row>
    <row r="16982" spans="25:25">
      <c r="Y16982" s="176"/>
    </row>
    <row r="16983" spans="25:25">
      <c r="Y16983" s="176"/>
    </row>
    <row r="16984" spans="25:25">
      <c r="Y16984" s="176"/>
    </row>
    <row r="16985" spans="25:25">
      <c r="Y16985" s="176"/>
    </row>
    <row r="16986" spans="25:25">
      <c r="Y16986" s="176"/>
    </row>
    <row r="16987" spans="25:25">
      <c r="Y16987" s="176"/>
    </row>
    <row r="16988" spans="25:25">
      <c r="Y16988" s="176"/>
    </row>
    <row r="16989" spans="25:25">
      <c r="Y16989" s="176"/>
    </row>
    <row r="16990" spans="25:25">
      <c r="Y16990" s="176"/>
    </row>
    <row r="16991" spans="25:25">
      <c r="Y16991" s="176"/>
    </row>
    <row r="16992" spans="25:25">
      <c r="Y16992" s="176"/>
    </row>
    <row r="16993" spans="25:25">
      <c r="Y16993" s="176"/>
    </row>
    <row r="16994" spans="25:25">
      <c r="Y16994" s="176"/>
    </row>
    <row r="16995" spans="25:25">
      <c r="Y16995" s="176"/>
    </row>
    <row r="16996" spans="25:25">
      <c r="Y16996" s="176"/>
    </row>
    <row r="16997" spans="25:25">
      <c r="Y16997" s="176"/>
    </row>
    <row r="16998" spans="25:25">
      <c r="Y16998" s="176"/>
    </row>
    <row r="16999" spans="25:25">
      <c r="Y16999" s="176"/>
    </row>
    <row r="17000" spans="25:25">
      <c r="Y17000" s="176"/>
    </row>
    <row r="17001" spans="25:25">
      <c r="Y17001" s="176"/>
    </row>
    <row r="17002" spans="25:25">
      <c r="Y17002" s="176"/>
    </row>
    <row r="17003" spans="25:25">
      <c r="Y17003" s="176"/>
    </row>
    <row r="17004" spans="25:25">
      <c r="Y17004" s="176"/>
    </row>
    <row r="17005" spans="25:25">
      <c r="Y17005" s="176"/>
    </row>
    <row r="17006" spans="25:25">
      <c r="Y17006" s="176"/>
    </row>
    <row r="17007" spans="25:25">
      <c r="Y17007" s="176"/>
    </row>
    <row r="17008" spans="25:25">
      <c r="Y17008" s="176"/>
    </row>
    <row r="17009" spans="25:25">
      <c r="Y17009" s="176"/>
    </row>
    <row r="17010" spans="25:25">
      <c r="Y17010" s="176"/>
    </row>
    <row r="17011" spans="25:25">
      <c r="Y17011" s="176"/>
    </row>
    <row r="17012" spans="25:25">
      <c r="Y17012" s="176"/>
    </row>
    <row r="17013" spans="25:25">
      <c r="Y17013" s="176"/>
    </row>
    <row r="17014" spans="25:25">
      <c r="Y17014" s="176"/>
    </row>
    <row r="17015" spans="25:25">
      <c r="Y17015" s="176"/>
    </row>
    <row r="17016" spans="25:25">
      <c r="Y17016" s="176"/>
    </row>
    <row r="17017" spans="25:25">
      <c r="Y17017" s="176"/>
    </row>
    <row r="17018" spans="25:25">
      <c r="Y17018" s="176"/>
    </row>
    <row r="17019" spans="25:25">
      <c r="Y17019" s="176"/>
    </row>
    <row r="17020" spans="25:25">
      <c r="Y17020" s="176"/>
    </row>
    <row r="17021" spans="25:25">
      <c r="Y17021" s="176"/>
    </row>
    <row r="17022" spans="25:25">
      <c r="Y17022" s="176"/>
    </row>
    <row r="17023" spans="25:25">
      <c r="Y17023" s="176"/>
    </row>
    <row r="17024" spans="25:25">
      <c r="Y17024" s="176"/>
    </row>
    <row r="17025" spans="25:25">
      <c r="Y17025" s="176"/>
    </row>
    <row r="17026" spans="25:25">
      <c r="Y17026" s="176"/>
    </row>
    <row r="17027" spans="25:25">
      <c r="Y17027" s="176"/>
    </row>
    <row r="17028" spans="25:25">
      <c r="Y17028" s="176"/>
    </row>
    <row r="17029" spans="25:25">
      <c r="Y17029" s="176"/>
    </row>
    <row r="17030" spans="25:25">
      <c r="Y17030" s="176"/>
    </row>
    <row r="17031" spans="25:25">
      <c r="Y17031" s="176"/>
    </row>
    <row r="17032" spans="25:25">
      <c r="Y17032" s="176"/>
    </row>
    <row r="17033" spans="25:25">
      <c r="Y17033" s="176"/>
    </row>
    <row r="17034" spans="25:25">
      <c r="Y17034" s="176"/>
    </row>
    <row r="17035" spans="25:25">
      <c r="Y17035" s="176"/>
    </row>
    <row r="17036" spans="25:25">
      <c r="Y17036" s="176"/>
    </row>
    <row r="17037" spans="25:25">
      <c r="Y17037" s="176"/>
    </row>
    <row r="17038" spans="25:25">
      <c r="Y17038" s="176"/>
    </row>
    <row r="17039" spans="25:25">
      <c r="Y17039" s="176"/>
    </row>
    <row r="17040" spans="25:25">
      <c r="Y17040" s="176"/>
    </row>
    <row r="17041" spans="25:25">
      <c r="Y17041" s="176"/>
    </row>
    <row r="17042" spans="25:25">
      <c r="Y17042" s="176"/>
    </row>
    <row r="17043" spans="25:25">
      <c r="Y17043" s="176"/>
    </row>
    <row r="17044" spans="25:25">
      <c r="Y17044" s="176"/>
    </row>
    <row r="17045" spans="25:25">
      <c r="Y17045" s="176"/>
    </row>
    <row r="17046" spans="25:25">
      <c r="Y17046" s="176"/>
    </row>
    <row r="17047" spans="25:25">
      <c r="Y17047" s="176"/>
    </row>
    <row r="17048" spans="25:25">
      <c r="Y17048" s="176"/>
    </row>
    <row r="17049" spans="25:25">
      <c r="Y17049" s="176"/>
    </row>
    <row r="17050" spans="25:25">
      <c r="Y17050" s="176"/>
    </row>
    <row r="17051" spans="25:25">
      <c r="Y17051" s="176"/>
    </row>
    <row r="17052" spans="25:25">
      <c r="Y17052" s="176"/>
    </row>
    <row r="17053" spans="25:25">
      <c r="Y17053" s="176"/>
    </row>
    <row r="17054" spans="25:25">
      <c r="Y17054" s="176"/>
    </row>
    <row r="17055" spans="25:25">
      <c r="Y17055" s="176"/>
    </row>
    <row r="17056" spans="25:25">
      <c r="Y17056" s="176"/>
    </row>
    <row r="17057" spans="25:25">
      <c r="Y17057" s="176"/>
    </row>
    <row r="17058" spans="25:25">
      <c r="Y17058" s="176"/>
    </row>
    <row r="17059" spans="25:25">
      <c r="Y17059" s="176"/>
    </row>
    <row r="17060" spans="25:25">
      <c r="Y17060" s="176"/>
    </row>
    <row r="17061" spans="25:25">
      <c r="Y17061" s="176"/>
    </row>
    <row r="17062" spans="25:25">
      <c r="Y17062" s="176"/>
    </row>
    <row r="17063" spans="25:25">
      <c r="Y17063" s="176"/>
    </row>
    <row r="17064" spans="25:25">
      <c r="Y17064" s="176"/>
    </row>
    <row r="17065" spans="25:25">
      <c r="Y17065" s="176"/>
    </row>
    <row r="17066" spans="25:25">
      <c r="Y17066" s="176"/>
    </row>
    <row r="17067" spans="25:25">
      <c r="Y17067" s="176"/>
    </row>
    <row r="17068" spans="25:25">
      <c r="Y17068" s="176"/>
    </row>
    <row r="17069" spans="25:25">
      <c r="Y17069" s="176"/>
    </row>
    <row r="17070" spans="25:25">
      <c r="Y17070" s="176"/>
    </row>
    <row r="17071" spans="25:25">
      <c r="Y17071" s="176"/>
    </row>
    <row r="17072" spans="25:25">
      <c r="Y17072" s="176"/>
    </row>
    <row r="17073" spans="25:25">
      <c r="Y17073" s="176"/>
    </row>
    <row r="17074" spans="25:25">
      <c r="Y17074" s="176"/>
    </row>
    <row r="17075" spans="25:25">
      <c r="Y17075" s="176"/>
    </row>
    <row r="17076" spans="25:25">
      <c r="Y17076" s="176"/>
    </row>
    <row r="17077" spans="25:25">
      <c r="Y17077" s="176"/>
    </row>
    <row r="17078" spans="25:25">
      <c r="Y17078" s="176"/>
    </row>
    <row r="17079" spans="25:25">
      <c r="Y17079" s="176"/>
    </row>
    <row r="17080" spans="25:25">
      <c r="Y17080" s="176"/>
    </row>
    <row r="17081" spans="25:25">
      <c r="Y17081" s="176"/>
    </row>
    <row r="17082" spans="25:25">
      <c r="Y17082" s="176"/>
    </row>
    <row r="17083" spans="25:25">
      <c r="Y17083" s="176"/>
    </row>
    <row r="17084" spans="25:25">
      <c r="Y17084" s="176"/>
    </row>
    <row r="17085" spans="25:25">
      <c r="Y17085" s="176"/>
    </row>
    <row r="17086" spans="25:25">
      <c r="Y17086" s="176"/>
    </row>
    <row r="17087" spans="25:25">
      <c r="Y17087" s="176"/>
    </row>
    <row r="17088" spans="25:25">
      <c r="Y17088" s="176"/>
    </row>
    <row r="17089" spans="25:25">
      <c r="Y17089" s="176"/>
    </row>
    <row r="17090" spans="25:25">
      <c r="Y17090" s="176"/>
    </row>
    <row r="17091" spans="25:25">
      <c r="Y17091" s="176"/>
    </row>
    <row r="17092" spans="25:25">
      <c r="Y17092" s="176"/>
    </row>
    <row r="17093" spans="25:25">
      <c r="Y17093" s="176"/>
    </row>
    <row r="17094" spans="25:25">
      <c r="Y17094" s="176"/>
    </row>
    <row r="17095" spans="25:25">
      <c r="Y17095" s="176"/>
    </row>
    <row r="17096" spans="25:25">
      <c r="Y17096" s="176"/>
    </row>
    <row r="17097" spans="25:25">
      <c r="Y17097" s="176"/>
    </row>
    <row r="17098" spans="25:25">
      <c r="Y17098" s="176"/>
    </row>
    <row r="17099" spans="25:25">
      <c r="Y17099" s="176"/>
    </row>
    <row r="17100" spans="25:25">
      <c r="Y17100" s="176"/>
    </row>
    <row r="17101" spans="25:25">
      <c r="Y17101" s="176"/>
    </row>
    <row r="17102" spans="25:25">
      <c r="Y17102" s="176"/>
    </row>
    <row r="17103" spans="25:25">
      <c r="Y17103" s="176"/>
    </row>
    <row r="17104" spans="25:25">
      <c r="Y17104" s="176"/>
    </row>
    <row r="17105" spans="25:25">
      <c r="Y17105" s="176"/>
    </row>
    <row r="17106" spans="25:25">
      <c r="Y17106" s="176"/>
    </row>
    <row r="17107" spans="25:25">
      <c r="Y17107" s="176"/>
    </row>
    <row r="17108" spans="25:25">
      <c r="Y17108" s="176"/>
    </row>
    <row r="17109" spans="25:25">
      <c r="Y17109" s="176"/>
    </row>
    <row r="17110" spans="25:25">
      <c r="Y17110" s="176"/>
    </row>
    <row r="17111" spans="25:25">
      <c r="Y17111" s="176"/>
    </row>
    <row r="17112" spans="25:25">
      <c r="Y17112" s="176"/>
    </row>
    <row r="17113" spans="25:25">
      <c r="Y17113" s="176"/>
    </row>
    <row r="17114" spans="25:25">
      <c r="Y17114" s="176"/>
    </row>
    <row r="17115" spans="25:25">
      <c r="Y17115" s="176"/>
    </row>
    <row r="17116" spans="25:25">
      <c r="Y17116" s="176"/>
    </row>
    <row r="17117" spans="25:25">
      <c r="Y17117" s="176"/>
    </row>
    <row r="17118" spans="25:25">
      <c r="Y17118" s="176"/>
    </row>
    <row r="17119" spans="25:25">
      <c r="Y17119" s="176"/>
    </row>
    <row r="17120" spans="25:25">
      <c r="Y17120" s="176"/>
    </row>
    <row r="17121" spans="25:25">
      <c r="Y17121" s="176"/>
    </row>
    <row r="17122" spans="25:25">
      <c r="Y17122" s="176"/>
    </row>
    <row r="17123" spans="25:25">
      <c r="Y17123" s="176"/>
    </row>
    <row r="17124" spans="25:25">
      <c r="Y17124" s="176"/>
    </row>
    <row r="17125" spans="25:25">
      <c r="Y17125" s="176"/>
    </row>
    <row r="17126" spans="25:25">
      <c r="Y17126" s="176"/>
    </row>
    <row r="17127" spans="25:25">
      <c r="Y17127" s="176"/>
    </row>
    <row r="17128" spans="25:25">
      <c r="Y17128" s="176"/>
    </row>
    <row r="17129" spans="25:25">
      <c r="Y17129" s="176"/>
    </row>
    <row r="17130" spans="25:25">
      <c r="Y17130" s="176"/>
    </row>
    <row r="17131" spans="25:25">
      <c r="Y17131" s="176"/>
    </row>
    <row r="17132" spans="25:25">
      <c r="Y17132" s="176"/>
    </row>
    <row r="17133" spans="25:25">
      <c r="Y17133" s="176"/>
    </row>
    <row r="17134" spans="25:25">
      <c r="Y17134" s="176"/>
    </row>
    <row r="17135" spans="25:25">
      <c r="Y17135" s="176"/>
    </row>
    <row r="17136" spans="25:25">
      <c r="Y17136" s="176"/>
    </row>
    <row r="17137" spans="25:25">
      <c r="Y17137" s="176"/>
    </row>
    <row r="17138" spans="25:25">
      <c r="Y17138" s="176"/>
    </row>
    <row r="17139" spans="25:25">
      <c r="Y17139" s="176"/>
    </row>
    <row r="17140" spans="25:25">
      <c r="Y17140" s="176"/>
    </row>
    <row r="17141" spans="25:25">
      <c r="Y17141" s="176"/>
    </row>
    <row r="17142" spans="25:25">
      <c r="Y17142" s="176"/>
    </row>
    <row r="17143" spans="25:25">
      <c r="Y17143" s="176"/>
    </row>
    <row r="17144" spans="25:25">
      <c r="Y17144" s="176"/>
    </row>
    <row r="17145" spans="25:25">
      <c r="Y17145" s="176"/>
    </row>
    <row r="17146" spans="25:25">
      <c r="Y17146" s="176"/>
    </row>
    <row r="17147" spans="25:25">
      <c r="Y17147" s="176"/>
    </row>
    <row r="17148" spans="25:25">
      <c r="Y17148" s="176"/>
    </row>
    <row r="17149" spans="25:25">
      <c r="Y17149" s="176"/>
    </row>
    <row r="17150" spans="25:25">
      <c r="Y17150" s="176"/>
    </row>
    <row r="17151" spans="25:25">
      <c r="Y17151" s="176"/>
    </row>
    <row r="17152" spans="25:25">
      <c r="Y17152" s="176"/>
    </row>
    <row r="17153" spans="25:25">
      <c r="Y17153" s="176"/>
    </row>
    <row r="17154" spans="25:25">
      <c r="Y17154" s="176"/>
    </row>
    <row r="17155" spans="25:25">
      <c r="Y17155" s="176"/>
    </row>
    <row r="17156" spans="25:25">
      <c r="Y17156" s="176"/>
    </row>
    <row r="17157" spans="25:25">
      <c r="Y17157" s="176"/>
    </row>
    <row r="17158" spans="25:25">
      <c r="Y17158" s="176"/>
    </row>
    <row r="17159" spans="25:25">
      <c r="Y17159" s="176"/>
    </row>
    <row r="17160" spans="25:25">
      <c r="Y17160" s="176"/>
    </row>
    <row r="17161" spans="25:25">
      <c r="Y17161" s="176"/>
    </row>
    <row r="17162" spans="25:25">
      <c r="Y17162" s="176"/>
    </row>
    <row r="17163" spans="25:25">
      <c r="Y17163" s="176"/>
    </row>
    <row r="17164" spans="25:25">
      <c r="Y17164" s="176"/>
    </row>
    <row r="17165" spans="25:25">
      <c r="Y17165" s="176"/>
    </row>
    <row r="17166" spans="25:25">
      <c r="Y17166" s="176"/>
    </row>
    <row r="17167" spans="25:25">
      <c r="Y17167" s="176"/>
    </row>
    <row r="17168" spans="25:25">
      <c r="Y17168" s="176"/>
    </row>
    <row r="17169" spans="25:25">
      <c r="Y17169" s="176"/>
    </row>
    <row r="17170" spans="25:25">
      <c r="Y17170" s="176"/>
    </row>
    <row r="17171" spans="25:25">
      <c r="Y17171" s="176"/>
    </row>
    <row r="17172" spans="25:25">
      <c r="Y17172" s="176"/>
    </row>
    <row r="17173" spans="25:25">
      <c r="Y17173" s="176"/>
    </row>
    <row r="17174" spans="25:25">
      <c r="Y17174" s="176"/>
    </row>
    <row r="17175" spans="25:25">
      <c r="Y17175" s="176"/>
    </row>
    <row r="17176" spans="25:25">
      <c r="Y17176" s="176"/>
    </row>
    <row r="17177" spans="25:25">
      <c r="Y17177" s="176"/>
    </row>
    <row r="17178" spans="25:25">
      <c r="Y17178" s="176"/>
    </row>
    <row r="17179" spans="25:25">
      <c r="Y17179" s="176"/>
    </row>
    <row r="17180" spans="25:25">
      <c r="Y17180" s="176"/>
    </row>
    <row r="17181" spans="25:25">
      <c r="Y17181" s="176"/>
    </row>
    <row r="17182" spans="25:25">
      <c r="Y17182" s="176"/>
    </row>
    <row r="17183" spans="25:25">
      <c r="Y17183" s="176"/>
    </row>
    <row r="17184" spans="25:25">
      <c r="Y17184" s="176"/>
    </row>
    <row r="17185" spans="25:25">
      <c r="Y17185" s="176"/>
    </row>
    <row r="17186" spans="25:25">
      <c r="Y17186" s="176"/>
    </row>
    <row r="17187" spans="25:25">
      <c r="Y17187" s="176"/>
    </row>
    <row r="17188" spans="25:25">
      <c r="Y17188" s="176"/>
    </row>
    <row r="17189" spans="25:25">
      <c r="Y17189" s="176"/>
    </row>
    <row r="17190" spans="25:25">
      <c r="Y17190" s="176"/>
    </row>
    <row r="17191" spans="25:25">
      <c r="Y17191" s="176"/>
    </row>
    <row r="17192" spans="25:25">
      <c r="Y17192" s="176"/>
    </row>
    <row r="17193" spans="25:25">
      <c r="Y17193" s="176"/>
    </row>
    <row r="17194" spans="25:25">
      <c r="Y17194" s="176"/>
    </row>
    <row r="17195" spans="25:25">
      <c r="Y17195" s="176"/>
    </row>
    <row r="17196" spans="25:25">
      <c r="Y17196" s="176"/>
    </row>
    <row r="17197" spans="25:25">
      <c r="Y17197" s="176"/>
    </row>
    <row r="17198" spans="25:25">
      <c r="Y17198" s="176"/>
    </row>
    <row r="17199" spans="25:25">
      <c r="Y17199" s="176"/>
    </row>
    <row r="17200" spans="25:25">
      <c r="Y17200" s="176"/>
    </row>
    <row r="17201" spans="25:25">
      <c r="Y17201" s="176"/>
    </row>
    <row r="17202" spans="25:25">
      <c r="Y17202" s="176"/>
    </row>
    <row r="17203" spans="25:25">
      <c r="Y17203" s="176"/>
    </row>
    <row r="17204" spans="25:25">
      <c r="Y17204" s="176"/>
    </row>
    <row r="17205" spans="25:25">
      <c r="Y17205" s="176"/>
    </row>
    <row r="17206" spans="25:25">
      <c r="Y17206" s="176"/>
    </row>
    <row r="17207" spans="25:25">
      <c r="Y17207" s="176"/>
    </row>
    <row r="17208" spans="25:25">
      <c r="Y17208" s="176"/>
    </row>
    <row r="17209" spans="25:25">
      <c r="Y17209" s="176"/>
    </row>
    <row r="17210" spans="25:25">
      <c r="Y17210" s="176"/>
    </row>
    <row r="17211" spans="25:25">
      <c r="Y17211" s="176"/>
    </row>
    <row r="17212" spans="25:25">
      <c r="Y17212" s="176"/>
    </row>
    <row r="17213" spans="25:25">
      <c r="Y17213" s="176"/>
    </row>
    <row r="17214" spans="25:25">
      <c r="Y17214" s="176"/>
    </row>
    <row r="17215" spans="25:25">
      <c r="Y17215" s="176"/>
    </row>
    <row r="17216" spans="25:25">
      <c r="Y17216" s="176"/>
    </row>
    <row r="17217" spans="25:25">
      <c r="Y17217" s="176"/>
    </row>
    <row r="17218" spans="25:25">
      <c r="Y17218" s="176"/>
    </row>
    <row r="17219" spans="25:25">
      <c r="Y17219" s="176"/>
    </row>
    <row r="17220" spans="25:25">
      <c r="Y17220" s="176"/>
    </row>
    <row r="17221" spans="25:25">
      <c r="Y17221" s="176"/>
    </row>
    <row r="17222" spans="25:25">
      <c r="Y17222" s="176"/>
    </row>
    <row r="17223" spans="25:25">
      <c r="Y17223" s="176"/>
    </row>
    <row r="17224" spans="25:25">
      <c r="Y17224" s="176"/>
    </row>
    <row r="17225" spans="25:25">
      <c r="Y17225" s="176"/>
    </row>
    <row r="17226" spans="25:25">
      <c r="Y17226" s="176"/>
    </row>
    <row r="17227" spans="25:25">
      <c r="Y17227" s="176"/>
    </row>
    <row r="17228" spans="25:25">
      <c r="Y17228" s="176"/>
    </row>
    <row r="17229" spans="25:25">
      <c r="Y17229" s="176"/>
    </row>
    <row r="17230" spans="25:25">
      <c r="Y17230" s="176"/>
    </row>
    <row r="17231" spans="25:25">
      <c r="Y17231" s="176"/>
    </row>
    <row r="17232" spans="25:25">
      <c r="Y17232" s="176"/>
    </row>
    <row r="17233" spans="25:25">
      <c r="Y17233" s="176"/>
    </row>
    <row r="17234" spans="25:25">
      <c r="Y17234" s="176"/>
    </row>
    <row r="17235" spans="25:25">
      <c r="Y17235" s="176"/>
    </row>
    <row r="17236" spans="25:25">
      <c r="Y17236" s="176"/>
    </row>
    <row r="17237" spans="25:25">
      <c r="Y17237" s="176"/>
    </row>
    <row r="17238" spans="25:25">
      <c r="Y17238" s="176"/>
    </row>
    <row r="17239" spans="25:25">
      <c r="Y17239" s="176"/>
    </row>
    <row r="17240" spans="25:25">
      <c r="Y17240" s="176"/>
    </row>
    <row r="17241" spans="25:25">
      <c r="Y17241" s="176"/>
    </row>
    <row r="17242" spans="25:25">
      <c r="Y17242" s="176"/>
    </row>
    <row r="17243" spans="25:25">
      <c r="Y17243" s="176"/>
    </row>
    <row r="17244" spans="25:25">
      <c r="Y17244" s="176"/>
    </row>
    <row r="17245" spans="25:25">
      <c r="Y17245" s="176"/>
    </row>
    <row r="17246" spans="25:25">
      <c r="Y17246" s="176"/>
    </row>
    <row r="17247" spans="25:25">
      <c r="Y17247" s="176"/>
    </row>
    <row r="17248" spans="25:25">
      <c r="Y17248" s="176"/>
    </row>
    <row r="17249" spans="25:25">
      <c r="Y17249" s="176"/>
    </row>
    <row r="17250" spans="25:25">
      <c r="Y17250" s="176"/>
    </row>
    <row r="17251" spans="25:25">
      <c r="Y17251" s="176"/>
    </row>
    <row r="17252" spans="25:25">
      <c r="Y17252" s="176"/>
    </row>
    <row r="17253" spans="25:25">
      <c r="Y17253" s="176"/>
    </row>
    <row r="17254" spans="25:25">
      <c r="Y17254" s="176"/>
    </row>
    <row r="17255" spans="25:25">
      <c r="Y17255" s="176"/>
    </row>
    <row r="17256" spans="25:25">
      <c r="Y17256" s="176"/>
    </row>
    <row r="17257" spans="25:25">
      <c r="Y17257" s="176"/>
    </row>
    <row r="17258" spans="25:25">
      <c r="Y17258" s="176"/>
    </row>
    <row r="17259" spans="25:25">
      <c r="Y17259" s="176"/>
    </row>
    <row r="17260" spans="25:25">
      <c r="Y17260" s="176"/>
    </row>
    <row r="17261" spans="25:25">
      <c r="Y17261" s="176"/>
    </row>
    <row r="17262" spans="25:25">
      <c r="Y17262" s="176"/>
    </row>
    <row r="17263" spans="25:25">
      <c r="Y17263" s="176"/>
    </row>
    <row r="17264" spans="25:25">
      <c r="Y17264" s="176"/>
    </row>
    <row r="17265" spans="25:25">
      <c r="Y17265" s="176"/>
    </row>
    <row r="17266" spans="25:25">
      <c r="Y17266" s="176"/>
    </row>
    <row r="17267" spans="25:25">
      <c r="Y17267" s="176"/>
    </row>
    <row r="17268" spans="25:25">
      <c r="Y17268" s="176"/>
    </row>
    <row r="17269" spans="25:25">
      <c r="Y17269" s="176"/>
    </row>
    <row r="17270" spans="25:25">
      <c r="Y17270" s="176"/>
    </row>
    <row r="17271" spans="25:25">
      <c r="Y17271" s="176"/>
    </row>
    <row r="17272" spans="25:25">
      <c r="Y17272" s="176"/>
    </row>
    <row r="17273" spans="25:25">
      <c r="Y17273" s="176"/>
    </row>
    <row r="17274" spans="25:25">
      <c r="Y17274" s="176"/>
    </row>
    <row r="17275" spans="25:25">
      <c r="Y17275" s="176"/>
    </row>
    <row r="17276" spans="25:25">
      <c r="Y17276" s="176"/>
    </row>
    <row r="17277" spans="25:25">
      <c r="Y17277" s="176"/>
    </row>
    <row r="17278" spans="25:25">
      <c r="Y17278" s="176"/>
    </row>
    <row r="17279" spans="25:25">
      <c r="Y17279" s="176"/>
    </row>
    <row r="17280" spans="25:25">
      <c r="Y17280" s="176"/>
    </row>
    <row r="17281" spans="25:25">
      <c r="Y17281" s="176"/>
    </row>
    <row r="17282" spans="25:25">
      <c r="Y17282" s="176"/>
    </row>
    <row r="17283" spans="25:25">
      <c r="Y17283" s="176"/>
    </row>
    <row r="17284" spans="25:25">
      <c r="Y17284" s="176"/>
    </row>
    <row r="17285" spans="25:25">
      <c r="Y17285" s="176"/>
    </row>
    <row r="17286" spans="25:25">
      <c r="Y17286" s="176"/>
    </row>
    <row r="17287" spans="25:25">
      <c r="Y17287" s="176"/>
    </row>
    <row r="17288" spans="25:25">
      <c r="Y17288" s="176"/>
    </row>
    <row r="17289" spans="25:25">
      <c r="Y17289" s="176"/>
    </row>
    <row r="17290" spans="25:25">
      <c r="Y17290" s="176"/>
    </row>
    <row r="17291" spans="25:25">
      <c r="Y17291" s="176"/>
    </row>
    <row r="17292" spans="25:25">
      <c r="Y17292" s="176"/>
    </row>
    <row r="17293" spans="25:25">
      <c r="Y17293" s="176"/>
    </row>
    <row r="17294" spans="25:25">
      <c r="Y17294" s="176"/>
    </row>
    <row r="17295" spans="25:25">
      <c r="Y17295" s="176"/>
    </row>
    <row r="17296" spans="25:25">
      <c r="Y17296" s="176"/>
    </row>
    <row r="17297" spans="25:25">
      <c r="Y17297" s="176"/>
    </row>
    <row r="17298" spans="25:25">
      <c r="Y17298" s="176"/>
    </row>
    <row r="17299" spans="25:25">
      <c r="Y17299" s="176"/>
    </row>
    <row r="17300" spans="25:25">
      <c r="Y17300" s="176"/>
    </row>
    <row r="17301" spans="25:25">
      <c r="Y17301" s="176"/>
    </row>
    <row r="17302" spans="25:25">
      <c r="Y17302" s="176"/>
    </row>
    <row r="17303" spans="25:25">
      <c r="Y17303" s="176"/>
    </row>
    <row r="17304" spans="25:25">
      <c r="Y17304" s="176"/>
    </row>
    <row r="17305" spans="25:25">
      <c r="Y17305" s="176"/>
    </row>
    <row r="17306" spans="25:25">
      <c r="Y17306" s="176"/>
    </row>
    <row r="17307" spans="25:25">
      <c r="Y17307" s="176"/>
    </row>
    <row r="17308" spans="25:25">
      <c r="Y17308" s="176"/>
    </row>
    <row r="17309" spans="25:25">
      <c r="Y17309" s="176"/>
    </row>
    <row r="17310" spans="25:25">
      <c r="Y17310" s="176"/>
    </row>
    <row r="17311" spans="25:25">
      <c r="Y17311" s="176"/>
    </row>
    <row r="17312" spans="25:25">
      <c r="Y17312" s="176"/>
    </row>
    <row r="17313" spans="25:25">
      <c r="Y17313" s="176"/>
    </row>
    <row r="17314" spans="25:25">
      <c r="Y17314" s="176"/>
    </row>
    <row r="17315" spans="25:25">
      <c r="Y17315" s="176"/>
    </row>
    <row r="17316" spans="25:25">
      <c r="Y17316" s="176"/>
    </row>
    <row r="17317" spans="25:25">
      <c r="Y17317" s="176"/>
    </row>
    <row r="17318" spans="25:25">
      <c r="Y17318" s="176"/>
    </row>
    <row r="17319" spans="25:25">
      <c r="Y17319" s="176"/>
    </row>
    <row r="17320" spans="25:25">
      <c r="Y17320" s="176"/>
    </row>
    <row r="17321" spans="25:25">
      <c r="Y17321" s="176"/>
    </row>
    <row r="17322" spans="25:25">
      <c r="Y17322" s="176"/>
    </row>
    <row r="17323" spans="25:25">
      <c r="Y17323" s="176"/>
    </row>
    <row r="17324" spans="25:25">
      <c r="Y17324" s="176"/>
    </row>
    <row r="17325" spans="25:25">
      <c r="Y17325" s="176"/>
    </row>
    <row r="17326" spans="25:25">
      <c r="Y17326" s="176"/>
    </row>
    <row r="17327" spans="25:25">
      <c r="Y17327" s="176"/>
    </row>
    <row r="17328" spans="25:25">
      <c r="Y17328" s="176"/>
    </row>
    <row r="17329" spans="25:25">
      <c r="Y17329" s="176"/>
    </row>
    <row r="17330" spans="25:25">
      <c r="Y17330" s="176"/>
    </row>
    <row r="17331" spans="25:25">
      <c r="Y17331" s="176"/>
    </row>
    <row r="17332" spans="25:25">
      <c r="Y17332" s="176"/>
    </row>
    <row r="17333" spans="25:25">
      <c r="Y17333" s="176"/>
    </row>
    <row r="17334" spans="25:25">
      <c r="Y17334" s="176"/>
    </row>
    <row r="17335" spans="25:25">
      <c r="Y17335" s="176"/>
    </row>
    <row r="17336" spans="25:25">
      <c r="Y17336" s="176"/>
    </row>
    <row r="17337" spans="25:25">
      <c r="Y17337" s="176"/>
    </row>
    <row r="17338" spans="25:25">
      <c r="Y17338" s="176"/>
    </row>
    <row r="17339" spans="25:25">
      <c r="Y17339" s="176"/>
    </row>
    <row r="17340" spans="25:25">
      <c r="Y17340" s="176"/>
    </row>
    <row r="17341" spans="25:25">
      <c r="Y17341" s="176"/>
    </row>
    <row r="17342" spans="25:25">
      <c r="Y17342" s="176"/>
    </row>
    <row r="17343" spans="25:25">
      <c r="Y17343" s="176"/>
    </row>
    <row r="17344" spans="25:25">
      <c r="Y17344" s="176"/>
    </row>
    <row r="17345" spans="25:25">
      <c r="Y17345" s="176"/>
    </row>
    <row r="17346" spans="25:25">
      <c r="Y17346" s="176"/>
    </row>
    <row r="17347" spans="25:25">
      <c r="Y17347" s="176"/>
    </row>
    <row r="17348" spans="25:25">
      <c r="Y17348" s="176"/>
    </row>
    <row r="17349" spans="25:25">
      <c r="Y17349" s="176"/>
    </row>
    <row r="17350" spans="25:25">
      <c r="Y17350" s="176"/>
    </row>
    <row r="17351" spans="25:25">
      <c r="Y17351" s="176"/>
    </row>
    <row r="17352" spans="25:25">
      <c r="Y17352" s="176"/>
    </row>
    <row r="17353" spans="25:25">
      <c r="Y17353" s="176"/>
    </row>
    <row r="17354" spans="25:25">
      <c r="Y17354" s="176"/>
    </row>
    <row r="17355" spans="25:25">
      <c r="Y17355" s="176"/>
    </row>
    <row r="17356" spans="25:25">
      <c r="Y17356" s="176"/>
    </row>
    <row r="17357" spans="25:25">
      <c r="Y17357" s="176"/>
    </row>
    <row r="17358" spans="25:25">
      <c r="Y17358" s="176"/>
    </row>
    <row r="17359" spans="25:25">
      <c r="Y17359" s="176"/>
    </row>
    <row r="17360" spans="25:25">
      <c r="Y17360" s="176"/>
    </row>
    <row r="17361" spans="25:25">
      <c r="Y17361" s="176"/>
    </row>
    <row r="17362" spans="25:25">
      <c r="Y17362" s="176"/>
    </row>
    <row r="17363" spans="25:25">
      <c r="Y17363" s="176"/>
    </row>
    <row r="17364" spans="25:25">
      <c r="Y17364" s="176"/>
    </row>
    <row r="17365" spans="25:25">
      <c r="Y17365" s="176"/>
    </row>
    <row r="17366" spans="25:25">
      <c r="Y17366" s="176"/>
    </row>
    <row r="17367" spans="25:25">
      <c r="Y17367" s="176"/>
    </row>
    <row r="17368" spans="25:25">
      <c r="Y17368" s="176"/>
    </row>
    <row r="17369" spans="25:25">
      <c r="Y17369" s="176"/>
    </row>
    <row r="17370" spans="25:25">
      <c r="Y17370" s="176"/>
    </row>
    <row r="17371" spans="25:25">
      <c r="Y17371" s="176"/>
    </row>
    <row r="17372" spans="25:25">
      <c r="Y17372" s="176"/>
    </row>
    <row r="17373" spans="25:25">
      <c r="Y17373" s="176"/>
    </row>
    <row r="17374" spans="25:25">
      <c r="Y17374" s="176"/>
    </row>
    <row r="17375" spans="25:25">
      <c r="Y17375" s="176"/>
    </row>
    <row r="17376" spans="25:25">
      <c r="Y17376" s="176"/>
    </row>
    <row r="17377" spans="25:25">
      <c r="Y17377" s="176"/>
    </row>
    <row r="17378" spans="25:25">
      <c r="Y17378" s="176"/>
    </row>
    <row r="17379" spans="25:25">
      <c r="Y17379" s="176"/>
    </row>
    <row r="17380" spans="25:25">
      <c r="Y17380" s="176"/>
    </row>
    <row r="17381" spans="25:25">
      <c r="Y17381" s="176"/>
    </row>
    <row r="17382" spans="25:25">
      <c r="Y17382" s="176"/>
    </row>
    <row r="17383" spans="25:25">
      <c r="Y17383" s="176"/>
    </row>
    <row r="17384" spans="25:25">
      <c r="Y17384" s="176"/>
    </row>
    <row r="17385" spans="25:25">
      <c r="Y17385" s="176"/>
    </row>
    <row r="17386" spans="25:25">
      <c r="Y17386" s="176"/>
    </row>
    <row r="17387" spans="25:25">
      <c r="Y17387" s="176"/>
    </row>
    <row r="17388" spans="25:25">
      <c r="Y17388" s="176"/>
    </row>
    <row r="17389" spans="25:25">
      <c r="Y17389" s="176"/>
    </row>
    <row r="17390" spans="25:25">
      <c r="Y17390" s="176"/>
    </row>
    <row r="17391" spans="25:25">
      <c r="Y17391" s="176"/>
    </row>
    <row r="17392" spans="25:25">
      <c r="Y17392" s="176"/>
    </row>
    <row r="17393" spans="25:25">
      <c r="Y17393" s="176"/>
    </row>
    <row r="17394" spans="25:25">
      <c r="Y17394" s="176"/>
    </row>
    <row r="17395" spans="25:25">
      <c r="Y17395" s="176"/>
    </row>
    <row r="17396" spans="25:25">
      <c r="Y17396" s="176"/>
    </row>
    <row r="17397" spans="25:25">
      <c r="Y17397" s="176"/>
    </row>
    <row r="17398" spans="25:25">
      <c r="Y17398" s="176"/>
    </row>
    <row r="17399" spans="25:25">
      <c r="Y17399" s="176"/>
    </row>
    <row r="17400" spans="25:25">
      <c r="Y17400" s="176"/>
    </row>
    <row r="17401" spans="25:25">
      <c r="Y17401" s="176"/>
    </row>
    <row r="17402" spans="25:25">
      <c r="Y17402" s="176"/>
    </row>
    <row r="17403" spans="25:25">
      <c r="Y17403" s="176"/>
    </row>
    <row r="17404" spans="25:25">
      <c r="Y17404" s="176"/>
    </row>
    <row r="17405" spans="25:25">
      <c r="Y17405" s="176"/>
    </row>
    <row r="17406" spans="25:25">
      <c r="Y17406" s="176"/>
    </row>
    <row r="17407" spans="25:25">
      <c r="Y17407" s="176"/>
    </row>
    <row r="17408" spans="25:25">
      <c r="Y17408" s="176"/>
    </row>
    <row r="17409" spans="25:25">
      <c r="Y17409" s="176"/>
    </row>
    <row r="17410" spans="25:25">
      <c r="Y17410" s="176"/>
    </row>
    <row r="17411" spans="25:25">
      <c r="Y17411" s="176"/>
    </row>
    <row r="17412" spans="25:25">
      <c r="Y17412" s="176"/>
    </row>
    <row r="17413" spans="25:25">
      <c r="Y17413" s="176"/>
    </row>
    <row r="17414" spans="25:25">
      <c r="Y17414" s="176"/>
    </row>
    <row r="17415" spans="25:25">
      <c r="Y17415" s="176"/>
    </row>
    <row r="17416" spans="25:25">
      <c r="Y17416" s="176"/>
    </row>
    <row r="17417" spans="25:25">
      <c r="Y17417" s="176"/>
    </row>
    <row r="17418" spans="25:25">
      <c r="Y17418" s="176"/>
    </row>
    <row r="17419" spans="25:25">
      <c r="Y17419" s="176"/>
    </row>
    <row r="17420" spans="25:25">
      <c r="Y17420" s="176"/>
    </row>
    <row r="17421" spans="25:25">
      <c r="Y17421" s="176"/>
    </row>
    <row r="17422" spans="25:25">
      <c r="Y17422" s="176"/>
    </row>
    <row r="17423" spans="25:25">
      <c r="Y17423" s="176"/>
    </row>
    <row r="17424" spans="25:25">
      <c r="Y17424" s="176"/>
    </row>
    <row r="17425" spans="25:25">
      <c r="Y17425" s="176"/>
    </row>
    <row r="17426" spans="25:25">
      <c r="Y17426" s="176"/>
    </row>
    <row r="17427" spans="25:25">
      <c r="Y17427" s="176"/>
    </row>
    <row r="17428" spans="25:25">
      <c r="Y17428" s="176"/>
    </row>
    <row r="17429" spans="25:25">
      <c r="Y17429" s="176"/>
    </row>
    <row r="17430" spans="25:25">
      <c r="Y17430" s="176"/>
    </row>
    <row r="17431" spans="25:25">
      <c r="Y17431" s="176"/>
    </row>
    <row r="17432" spans="25:25">
      <c r="Y17432" s="176"/>
    </row>
    <row r="17433" spans="25:25">
      <c r="Y17433" s="176"/>
    </row>
    <row r="17434" spans="25:25">
      <c r="Y17434" s="176"/>
    </row>
    <row r="17435" spans="25:25">
      <c r="Y17435" s="176"/>
    </row>
    <row r="17436" spans="25:25">
      <c r="Y17436" s="176"/>
    </row>
    <row r="17437" spans="25:25">
      <c r="Y17437" s="176"/>
    </row>
    <row r="17438" spans="25:25">
      <c r="Y17438" s="176"/>
    </row>
    <row r="17439" spans="25:25">
      <c r="Y17439" s="176"/>
    </row>
    <row r="17440" spans="25:25">
      <c r="Y17440" s="176"/>
    </row>
    <row r="17441" spans="25:25">
      <c r="Y17441" s="176"/>
    </row>
    <row r="17442" spans="25:25">
      <c r="Y17442" s="176"/>
    </row>
    <row r="17443" spans="25:25">
      <c r="Y17443" s="176"/>
    </row>
    <row r="17444" spans="25:25">
      <c r="Y17444" s="176"/>
    </row>
    <row r="17445" spans="25:25">
      <c r="Y17445" s="176"/>
    </row>
    <row r="17446" spans="25:25">
      <c r="Y17446" s="176"/>
    </row>
    <row r="17447" spans="25:25">
      <c r="Y17447" s="176"/>
    </row>
    <row r="17448" spans="25:25">
      <c r="Y17448" s="176"/>
    </row>
    <row r="17449" spans="25:25">
      <c r="Y17449" s="176"/>
    </row>
    <row r="17450" spans="25:25">
      <c r="Y17450" s="176"/>
    </row>
    <row r="17451" spans="25:25">
      <c r="Y17451" s="176"/>
    </row>
    <row r="17452" spans="25:25">
      <c r="Y17452" s="176"/>
    </row>
    <row r="17453" spans="25:25">
      <c r="Y17453" s="176"/>
    </row>
    <row r="17454" spans="25:25">
      <c r="Y17454" s="176"/>
    </row>
    <row r="17455" spans="25:25">
      <c r="Y17455" s="176"/>
    </row>
    <row r="17456" spans="25:25">
      <c r="Y17456" s="176"/>
    </row>
    <row r="17457" spans="25:25">
      <c r="Y17457" s="176"/>
    </row>
    <row r="17458" spans="25:25">
      <c r="Y17458" s="176"/>
    </row>
    <row r="17459" spans="25:25">
      <c r="Y17459" s="176"/>
    </row>
    <row r="17460" spans="25:25">
      <c r="Y17460" s="176"/>
    </row>
    <row r="17461" spans="25:25">
      <c r="Y17461" s="176"/>
    </row>
    <row r="17462" spans="25:25">
      <c r="Y17462" s="176"/>
    </row>
    <row r="17463" spans="25:25">
      <c r="Y17463" s="176"/>
    </row>
    <row r="17464" spans="25:25">
      <c r="Y17464" s="176"/>
    </row>
    <row r="17465" spans="25:25">
      <c r="Y17465" s="176"/>
    </row>
    <row r="17466" spans="25:25">
      <c r="Y17466" s="176"/>
    </row>
    <row r="17467" spans="25:25">
      <c r="Y17467" s="176"/>
    </row>
    <row r="17468" spans="25:25">
      <c r="Y17468" s="176"/>
    </row>
    <row r="17469" spans="25:25">
      <c r="Y17469" s="176"/>
    </row>
    <row r="17470" spans="25:25">
      <c r="Y17470" s="176"/>
    </row>
    <row r="17471" spans="25:25">
      <c r="Y17471" s="176"/>
    </row>
    <row r="17472" spans="25:25">
      <c r="Y17472" s="176"/>
    </row>
    <row r="17473" spans="25:25">
      <c r="Y17473" s="176"/>
    </row>
    <row r="17474" spans="25:25">
      <c r="Y17474" s="176"/>
    </row>
    <row r="17475" spans="25:25">
      <c r="Y17475" s="176"/>
    </row>
    <row r="17476" spans="25:25">
      <c r="Y17476" s="176"/>
    </row>
    <row r="17477" spans="25:25">
      <c r="Y17477" s="176"/>
    </row>
    <row r="17478" spans="25:25">
      <c r="Y17478" s="176"/>
    </row>
    <row r="17479" spans="25:25">
      <c r="Y17479" s="176"/>
    </row>
    <row r="17480" spans="25:25">
      <c r="Y17480" s="176"/>
    </row>
    <row r="17481" spans="25:25">
      <c r="Y17481" s="176"/>
    </row>
    <row r="17482" spans="25:25">
      <c r="Y17482" s="176"/>
    </row>
    <row r="17483" spans="25:25">
      <c r="Y17483" s="176"/>
    </row>
    <row r="17484" spans="25:25">
      <c r="Y17484" s="176"/>
    </row>
    <row r="17485" spans="25:25">
      <c r="Y17485" s="176"/>
    </row>
    <row r="17486" spans="25:25">
      <c r="Y17486" s="176"/>
    </row>
    <row r="17487" spans="25:25">
      <c r="Y17487" s="176"/>
    </row>
    <row r="17488" spans="25:25">
      <c r="Y17488" s="176"/>
    </row>
    <row r="17489" spans="25:25">
      <c r="Y17489" s="176"/>
    </row>
    <row r="17490" spans="25:25">
      <c r="Y17490" s="176"/>
    </row>
    <row r="17491" spans="25:25">
      <c r="Y17491" s="176"/>
    </row>
    <row r="17492" spans="25:25">
      <c r="Y17492" s="176"/>
    </row>
    <row r="17493" spans="25:25">
      <c r="Y17493" s="176"/>
    </row>
    <row r="17494" spans="25:25">
      <c r="Y17494" s="176"/>
    </row>
    <row r="17495" spans="25:25">
      <c r="Y17495" s="176"/>
    </row>
    <row r="17496" spans="25:25">
      <c r="Y17496" s="176"/>
    </row>
    <row r="17497" spans="25:25">
      <c r="Y17497" s="176"/>
    </row>
    <row r="17498" spans="25:25">
      <c r="Y17498" s="176"/>
    </row>
    <row r="17499" spans="25:25">
      <c r="Y17499" s="176"/>
    </row>
    <row r="17500" spans="25:25">
      <c r="Y17500" s="176"/>
    </row>
    <row r="17501" spans="25:25">
      <c r="Y17501" s="176"/>
    </row>
    <row r="17502" spans="25:25">
      <c r="Y17502" s="176"/>
    </row>
    <row r="17503" spans="25:25">
      <c r="Y17503" s="176"/>
    </row>
    <row r="17504" spans="25:25">
      <c r="Y17504" s="176"/>
    </row>
    <row r="17505" spans="25:25">
      <c r="Y17505" s="176"/>
    </row>
    <row r="17506" spans="25:25">
      <c r="Y17506" s="176"/>
    </row>
    <row r="17507" spans="25:25">
      <c r="Y17507" s="176"/>
    </row>
    <row r="17508" spans="25:25">
      <c r="Y17508" s="176"/>
    </row>
    <row r="17509" spans="25:25">
      <c r="Y17509" s="176"/>
    </row>
    <row r="17510" spans="25:25">
      <c r="Y17510" s="176"/>
    </row>
    <row r="17511" spans="25:25">
      <c r="Y17511" s="176"/>
    </row>
    <row r="17512" spans="25:25">
      <c r="Y17512" s="176"/>
    </row>
    <row r="17513" spans="25:25">
      <c r="Y17513" s="176"/>
    </row>
    <row r="17514" spans="25:25">
      <c r="Y17514" s="176"/>
    </row>
    <row r="17515" spans="25:25">
      <c r="Y17515" s="176"/>
    </row>
    <row r="17516" spans="25:25">
      <c r="Y17516" s="176"/>
    </row>
    <row r="17517" spans="25:25">
      <c r="Y17517" s="176"/>
    </row>
    <row r="17518" spans="25:25">
      <c r="Y17518" s="176"/>
    </row>
    <row r="17519" spans="25:25">
      <c r="Y17519" s="176"/>
    </row>
    <row r="17520" spans="25:25">
      <c r="Y17520" s="176"/>
    </row>
    <row r="17521" spans="25:25">
      <c r="Y17521" s="176"/>
    </row>
    <row r="17522" spans="25:25">
      <c r="Y17522" s="176"/>
    </row>
    <row r="17523" spans="25:25">
      <c r="Y17523" s="176"/>
    </row>
    <row r="17524" spans="25:25">
      <c r="Y17524" s="176"/>
    </row>
    <row r="17525" spans="25:25">
      <c r="Y17525" s="176"/>
    </row>
    <row r="17526" spans="25:25">
      <c r="Y17526" s="176"/>
    </row>
    <row r="17527" spans="25:25">
      <c r="Y17527" s="176"/>
    </row>
    <row r="17528" spans="25:25">
      <c r="Y17528" s="176"/>
    </row>
    <row r="17529" spans="25:25">
      <c r="Y17529" s="176"/>
    </row>
    <row r="17530" spans="25:25">
      <c r="Y17530" s="176"/>
    </row>
    <row r="17531" spans="25:25">
      <c r="Y17531" s="176"/>
    </row>
    <row r="17532" spans="25:25">
      <c r="Y17532" s="176"/>
    </row>
    <row r="17533" spans="25:25">
      <c r="Y17533" s="176"/>
    </row>
    <row r="17534" spans="25:25">
      <c r="Y17534" s="176"/>
    </row>
    <row r="17535" spans="25:25">
      <c r="Y17535" s="176"/>
    </row>
    <row r="17536" spans="25:25">
      <c r="Y17536" s="176"/>
    </row>
    <row r="17537" spans="25:25">
      <c r="Y17537" s="176"/>
    </row>
    <row r="17538" spans="25:25">
      <c r="Y17538" s="176"/>
    </row>
    <row r="17539" spans="25:25">
      <c r="Y17539" s="176"/>
    </row>
    <row r="17540" spans="25:25">
      <c r="Y17540" s="176"/>
    </row>
    <row r="17541" spans="25:25">
      <c r="Y17541" s="176"/>
    </row>
    <row r="17542" spans="25:25">
      <c r="Y17542" s="176"/>
    </row>
    <row r="17543" spans="25:25">
      <c r="Y17543" s="176"/>
    </row>
    <row r="17544" spans="25:25">
      <c r="Y17544" s="176"/>
    </row>
    <row r="17545" spans="25:25">
      <c r="Y17545" s="176"/>
    </row>
    <row r="17546" spans="25:25">
      <c r="Y17546" s="176"/>
    </row>
    <row r="17547" spans="25:25">
      <c r="Y17547" s="176"/>
    </row>
    <row r="17548" spans="25:25">
      <c r="Y17548" s="176"/>
    </row>
    <row r="17549" spans="25:25">
      <c r="Y17549" s="176"/>
    </row>
    <row r="17550" spans="25:25">
      <c r="Y17550" s="176"/>
    </row>
    <row r="17551" spans="25:25">
      <c r="Y17551" s="176"/>
    </row>
    <row r="17552" spans="25:25">
      <c r="Y17552" s="176"/>
    </row>
    <row r="17553" spans="25:25">
      <c r="Y17553" s="176"/>
    </row>
    <row r="17554" spans="25:25">
      <c r="Y17554" s="176"/>
    </row>
    <row r="17555" spans="25:25">
      <c r="Y17555" s="176"/>
    </row>
    <row r="17556" spans="25:25">
      <c r="Y17556" s="176"/>
    </row>
    <row r="17557" spans="25:25">
      <c r="Y17557" s="176"/>
    </row>
    <row r="17558" spans="25:25">
      <c r="Y17558" s="176"/>
    </row>
    <row r="17559" spans="25:25">
      <c r="Y17559" s="176"/>
    </row>
    <row r="17560" spans="25:25">
      <c r="Y17560" s="176"/>
    </row>
    <row r="17561" spans="25:25">
      <c r="Y17561" s="176"/>
    </row>
    <row r="17562" spans="25:25">
      <c r="Y17562" s="176"/>
    </row>
    <row r="17563" spans="25:25">
      <c r="Y17563" s="176"/>
    </row>
    <row r="17564" spans="25:25">
      <c r="Y17564" s="176"/>
    </row>
    <row r="17565" spans="25:25">
      <c r="Y17565" s="176"/>
    </row>
    <row r="17566" spans="25:25">
      <c r="Y17566" s="176"/>
    </row>
    <row r="17567" spans="25:25">
      <c r="Y17567" s="176"/>
    </row>
    <row r="17568" spans="25:25">
      <c r="Y17568" s="176"/>
    </row>
    <row r="17569" spans="25:25">
      <c r="Y17569" s="176"/>
    </row>
    <row r="17570" spans="25:25">
      <c r="Y17570" s="176"/>
    </row>
    <row r="17571" spans="25:25">
      <c r="Y17571" s="176"/>
    </row>
    <row r="17572" spans="25:25">
      <c r="Y17572" s="176"/>
    </row>
    <row r="17573" spans="25:25">
      <c r="Y17573" s="176"/>
    </row>
    <row r="17574" spans="25:25">
      <c r="Y17574" s="176"/>
    </row>
    <row r="17575" spans="25:25">
      <c r="Y17575" s="176"/>
    </row>
    <row r="17576" spans="25:25">
      <c r="Y17576" s="176"/>
    </row>
    <row r="17577" spans="25:25">
      <c r="Y17577" s="176"/>
    </row>
    <row r="17578" spans="25:25">
      <c r="Y17578" s="176"/>
    </row>
    <row r="17579" spans="25:25">
      <c r="Y17579" s="176"/>
    </row>
    <row r="17580" spans="25:25">
      <c r="Y17580" s="176"/>
    </row>
    <row r="17581" spans="25:25">
      <c r="Y17581" s="176"/>
    </row>
    <row r="17582" spans="25:25">
      <c r="Y17582" s="176"/>
    </row>
    <row r="17583" spans="25:25">
      <c r="Y17583" s="176"/>
    </row>
    <row r="17584" spans="25:25">
      <c r="Y17584" s="176"/>
    </row>
    <row r="17585" spans="25:25">
      <c r="Y17585" s="176"/>
    </row>
    <row r="17586" spans="25:25">
      <c r="Y17586" s="176"/>
    </row>
    <row r="17587" spans="25:25">
      <c r="Y17587" s="176"/>
    </row>
    <row r="17588" spans="25:25">
      <c r="Y17588" s="176"/>
    </row>
    <row r="17589" spans="25:25">
      <c r="Y17589" s="176"/>
    </row>
    <row r="17590" spans="25:25">
      <c r="Y17590" s="176"/>
    </row>
    <row r="17591" spans="25:25">
      <c r="Y17591" s="176"/>
    </row>
    <row r="17592" spans="25:25">
      <c r="Y17592" s="176"/>
    </row>
    <row r="17593" spans="25:25">
      <c r="Y17593" s="176"/>
    </row>
    <row r="17594" spans="25:25">
      <c r="Y17594" s="176"/>
    </row>
    <row r="17595" spans="25:25">
      <c r="Y17595" s="176"/>
    </row>
    <row r="17596" spans="25:25">
      <c r="Y17596" s="176"/>
    </row>
    <row r="17597" spans="25:25">
      <c r="Y17597" s="176"/>
    </row>
    <row r="17598" spans="25:25">
      <c r="Y17598" s="176"/>
    </row>
    <row r="17599" spans="25:25">
      <c r="Y17599" s="176"/>
    </row>
    <row r="17600" spans="25:25">
      <c r="Y17600" s="176"/>
    </row>
    <row r="17601" spans="25:25">
      <c r="Y17601" s="176"/>
    </row>
    <row r="17602" spans="25:25">
      <c r="Y17602" s="176"/>
    </row>
    <row r="17603" spans="25:25">
      <c r="Y17603" s="176"/>
    </row>
    <row r="17604" spans="25:25">
      <c r="Y17604" s="176"/>
    </row>
    <row r="17605" spans="25:25">
      <c r="Y17605" s="176"/>
    </row>
    <row r="17606" spans="25:25">
      <c r="Y17606" s="176"/>
    </row>
    <row r="17607" spans="25:25">
      <c r="Y17607" s="176"/>
    </row>
    <row r="17608" spans="25:25">
      <c r="Y17608" s="176"/>
    </row>
    <row r="17609" spans="25:25">
      <c r="Y17609" s="176"/>
    </row>
    <row r="17610" spans="25:25">
      <c r="Y17610" s="176"/>
    </row>
    <row r="17611" spans="25:25">
      <c r="Y17611" s="176"/>
    </row>
    <row r="17612" spans="25:25">
      <c r="Y17612" s="176"/>
    </row>
    <row r="17613" spans="25:25">
      <c r="Y17613" s="176"/>
    </row>
    <row r="17614" spans="25:25">
      <c r="Y17614" s="176"/>
    </row>
    <row r="17615" spans="25:25">
      <c r="Y17615" s="176"/>
    </row>
    <row r="17616" spans="25:25">
      <c r="Y17616" s="176"/>
    </row>
    <row r="17617" spans="25:25">
      <c r="Y17617" s="176"/>
    </row>
    <row r="17618" spans="25:25">
      <c r="Y17618" s="176"/>
    </row>
    <row r="17619" spans="25:25">
      <c r="Y17619" s="176"/>
    </row>
    <row r="17620" spans="25:25">
      <c r="Y17620" s="176"/>
    </row>
    <row r="17621" spans="25:25">
      <c r="Y17621" s="176"/>
    </row>
    <row r="17622" spans="25:25">
      <c r="Y17622" s="176"/>
    </row>
    <row r="17623" spans="25:25">
      <c r="Y17623" s="176"/>
    </row>
    <row r="17624" spans="25:25">
      <c r="Y17624" s="176"/>
    </row>
    <row r="17625" spans="25:25">
      <c r="Y17625" s="176"/>
    </row>
    <row r="17626" spans="25:25">
      <c r="Y17626" s="176"/>
    </row>
    <row r="17627" spans="25:25">
      <c r="Y17627" s="176"/>
    </row>
    <row r="17628" spans="25:25">
      <c r="Y17628" s="176"/>
    </row>
    <row r="17629" spans="25:25">
      <c r="Y17629" s="176"/>
    </row>
    <row r="17630" spans="25:25">
      <c r="Y17630" s="176"/>
    </row>
    <row r="17631" spans="25:25">
      <c r="Y17631" s="176"/>
    </row>
    <row r="17632" spans="25:25">
      <c r="Y17632" s="176"/>
    </row>
    <row r="17633" spans="25:25">
      <c r="Y17633" s="176"/>
    </row>
    <row r="17634" spans="25:25">
      <c r="Y17634" s="176"/>
    </row>
    <row r="17635" spans="25:25">
      <c r="Y17635" s="176"/>
    </row>
    <row r="17636" spans="25:25">
      <c r="Y17636" s="176"/>
    </row>
    <row r="17637" spans="25:25">
      <c r="Y17637" s="176"/>
    </row>
    <row r="17638" spans="25:25">
      <c r="Y17638" s="176"/>
    </row>
    <row r="17639" spans="25:25">
      <c r="Y17639" s="176"/>
    </row>
    <row r="17640" spans="25:25">
      <c r="Y17640" s="176"/>
    </row>
    <row r="17641" spans="25:25">
      <c r="Y17641" s="176"/>
    </row>
    <row r="17642" spans="25:25">
      <c r="Y17642" s="176"/>
    </row>
    <row r="17643" spans="25:25">
      <c r="Y17643" s="176"/>
    </row>
    <row r="17644" spans="25:25">
      <c r="Y17644" s="176"/>
    </row>
    <row r="17645" spans="25:25">
      <c r="Y17645" s="176"/>
    </row>
    <row r="17646" spans="25:25">
      <c r="Y17646" s="176"/>
    </row>
    <row r="17647" spans="25:25">
      <c r="Y17647" s="176"/>
    </row>
    <row r="17648" spans="25:25">
      <c r="Y17648" s="176"/>
    </row>
    <row r="17649" spans="25:25">
      <c r="Y17649" s="176"/>
    </row>
    <row r="17650" spans="25:25">
      <c r="Y17650" s="176"/>
    </row>
    <row r="17651" spans="25:25">
      <c r="Y17651" s="176"/>
    </row>
    <row r="17652" spans="25:25">
      <c r="Y17652" s="176"/>
    </row>
    <row r="17653" spans="25:25">
      <c r="Y17653" s="176"/>
    </row>
    <row r="17654" spans="25:25">
      <c r="Y17654" s="176"/>
    </row>
    <row r="17655" spans="25:25">
      <c r="Y17655" s="176"/>
    </row>
    <row r="17656" spans="25:25">
      <c r="Y17656" s="176"/>
    </row>
    <row r="17657" spans="25:25">
      <c r="Y17657" s="176"/>
    </row>
    <row r="17658" spans="25:25">
      <c r="Y17658" s="176"/>
    </row>
    <row r="17659" spans="25:25">
      <c r="Y17659" s="176"/>
    </row>
    <row r="17660" spans="25:25">
      <c r="Y17660" s="176"/>
    </row>
    <row r="17661" spans="25:25">
      <c r="Y17661" s="176"/>
    </row>
    <row r="17662" spans="25:25">
      <c r="Y17662" s="176"/>
    </row>
    <row r="17663" spans="25:25">
      <c r="Y17663" s="176"/>
    </row>
    <row r="17664" spans="25:25">
      <c r="Y17664" s="176"/>
    </row>
    <row r="17665" spans="25:25">
      <c r="Y17665" s="176"/>
    </row>
    <row r="17666" spans="25:25">
      <c r="Y17666" s="176"/>
    </row>
    <row r="17667" spans="25:25">
      <c r="Y17667" s="176"/>
    </row>
    <row r="17668" spans="25:25">
      <c r="Y17668" s="176"/>
    </row>
    <row r="17669" spans="25:25">
      <c r="Y17669" s="176"/>
    </row>
    <row r="17670" spans="25:25">
      <c r="Y17670" s="176"/>
    </row>
    <row r="17671" spans="25:25">
      <c r="Y17671" s="176"/>
    </row>
    <row r="17672" spans="25:25">
      <c r="Y17672" s="176"/>
    </row>
    <row r="17673" spans="25:25">
      <c r="Y17673" s="176"/>
    </row>
    <row r="17674" spans="25:25">
      <c r="Y17674" s="176"/>
    </row>
    <row r="17675" spans="25:25">
      <c r="Y17675" s="176"/>
    </row>
    <row r="17676" spans="25:25">
      <c r="Y17676" s="176"/>
    </row>
    <row r="17677" spans="25:25">
      <c r="Y17677" s="176"/>
    </row>
    <row r="17678" spans="25:25">
      <c r="Y17678" s="176"/>
    </row>
    <row r="17679" spans="25:25">
      <c r="Y17679" s="176"/>
    </row>
    <row r="17680" spans="25:25">
      <c r="Y17680" s="176"/>
    </row>
    <row r="17681" spans="25:25">
      <c r="Y17681" s="176"/>
    </row>
    <row r="17682" spans="25:25">
      <c r="Y17682" s="176"/>
    </row>
    <row r="17683" spans="25:25">
      <c r="Y17683" s="176"/>
    </row>
    <row r="17684" spans="25:25">
      <c r="Y17684" s="176"/>
    </row>
    <row r="17685" spans="25:25">
      <c r="Y17685" s="176"/>
    </row>
    <row r="17686" spans="25:25">
      <c r="Y17686" s="176"/>
    </row>
    <row r="17687" spans="25:25">
      <c r="Y17687" s="176"/>
    </row>
    <row r="17688" spans="25:25">
      <c r="Y17688" s="176"/>
    </row>
    <row r="17689" spans="25:25">
      <c r="Y17689" s="176"/>
    </row>
    <row r="17690" spans="25:25">
      <c r="Y17690" s="176"/>
    </row>
    <row r="17691" spans="25:25">
      <c r="Y17691" s="176"/>
    </row>
    <row r="17692" spans="25:25">
      <c r="Y17692" s="176"/>
    </row>
    <row r="17693" spans="25:25">
      <c r="Y17693" s="176"/>
    </row>
    <row r="17694" spans="25:25">
      <c r="Y17694" s="176"/>
    </row>
    <row r="17695" spans="25:25">
      <c r="Y17695" s="176"/>
    </row>
    <row r="17696" spans="25:25">
      <c r="Y17696" s="176"/>
    </row>
    <row r="17697" spans="25:25">
      <c r="Y17697" s="176"/>
    </row>
    <row r="17698" spans="25:25">
      <c r="Y17698" s="176"/>
    </row>
    <row r="17699" spans="25:25">
      <c r="Y17699" s="176"/>
    </row>
    <row r="17700" spans="25:25">
      <c r="Y17700" s="176"/>
    </row>
    <row r="17701" spans="25:25">
      <c r="Y17701" s="176"/>
    </row>
    <row r="17702" spans="25:25">
      <c r="Y17702" s="176"/>
    </row>
    <row r="17703" spans="25:25">
      <c r="Y17703" s="176"/>
    </row>
    <row r="17704" spans="25:25">
      <c r="Y17704" s="176"/>
    </row>
    <row r="17705" spans="25:25">
      <c r="Y17705" s="176"/>
    </row>
    <row r="17706" spans="25:25">
      <c r="Y17706" s="176"/>
    </row>
    <row r="17707" spans="25:25">
      <c r="Y17707" s="176"/>
    </row>
    <row r="17708" spans="25:25">
      <c r="Y17708" s="176"/>
    </row>
    <row r="17709" spans="25:25">
      <c r="Y17709" s="176"/>
    </row>
    <row r="17710" spans="25:25">
      <c r="Y17710" s="176"/>
    </row>
    <row r="17711" spans="25:25">
      <c r="Y17711" s="176"/>
    </row>
    <row r="17712" spans="25:25">
      <c r="Y17712" s="176"/>
    </row>
    <row r="17713" spans="25:25">
      <c r="Y17713" s="176"/>
    </row>
    <row r="17714" spans="25:25">
      <c r="Y17714" s="176"/>
    </row>
    <row r="17715" spans="25:25">
      <c r="Y17715" s="176"/>
    </row>
    <row r="17716" spans="25:25">
      <c r="Y17716" s="176"/>
    </row>
    <row r="17717" spans="25:25">
      <c r="Y17717" s="176"/>
    </row>
    <row r="17718" spans="25:25">
      <c r="Y17718" s="176"/>
    </row>
    <row r="17719" spans="25:25">
      <c r="Y17719" s="176"/>
    </row>
    <row r="17720" spans="25:25">
      <c r="Y17720" s="176"/>
    </row>
    <row r="17721" spans="25:25">
      <c r="Y17721" s="176"/>
    </row>
    <row r="17722" spans="25:25">
      <c r="Y17722" s="176"/>
    </row>
    <row r="17723" spans="25:25">
      <c r="Y17723" s="176"/>
    </row>
    <row r="17724" spans="25:25">
      <c r="Y17724" s="176"/>
    </row>
    <row r="17725" spans="25:25">
      <c r="Y17725" s="176"/>
    </row>
    <row r="17726" spans="25:25">
      <c r="Y17726" s="176"/>
    </row>
    <row r="17727" spans="25:25">
      <c r="Y17727" s="176"/>
    </row>
    <row r="17728" spans="25:25">
      <c r="Y17728" s="176"/>
    </row>
    <row r="17729" spans="25:25">
      <c r="Y17729" s="176"/>
    </row>
    <row r="17730" spans="25:25">
      <c r="Y17730" s="176"/>
    </row>
    <row r="17731" spans="25:25">
      <c r="Y17731" s="176"/>
    </row>
    <row r="17732" spans="25:25">
      <c r="Y17732" s="176"/>
    </row>
    <row r="17733" spans="25:25">
      <c r="Y17733" s="176"/>
    </row>
    <row r="17734" spans="25:25">
      <c r="Y17734" s="176"/>
    </row>
    <row r="17735" spans="25:25">
      <c r="Y17735" s="176"/>
    </row>
    <row r="17736" spans="25:25">
      <c r="Y17736" s="176"/>
    </row>
    <row r="17737" spans="25:25">
      <c r="Y17737" s="176"/>
    </row>
    <row r="17738" spans="25:25">
      <c r="Y17738" s="176"/>
    </row>
    <row r="17739" spans="25:25">
      <c r="Y17739" s="176"/>
    </row>
    <row r="17740" spans="25:25">
      <c r="Y17740" s="176"/>
    </row>
    <row r="17741" spans="25:25">
      <c r="Y17741" s="176"/>
    </row>
    <row r="17742" spans="25:25">
      <c r="Y17742" s="176"/>
    </row>
    <row r="17743" spans="25:25">
      <c r="Y17743" s="176"/>
    </row>
    <row r="17744" spans="25:25">
      <c r="Y17744" s="176"/>
    </row>
    <row r="17745" spans="25:25">
      <c r="Y17745" s="176"/>
    </row>
    <row r="17746" spans="25:25">
      <c r="Y17746" s="176"/>
    </row>
    <row r="17747" spans="25:25">
      <c r="Y17747" s="176"/>
    </row>
    <row r="17748" spans="25:25">
      <c r="Y17748" s="176"/>
    </row>
    <row r="17749" spans="25:25">
      <c r="Y17749" s="176"/>
    </row>
    <row r="17750" spans="25:25">
      <c r="Y17750" s="176"/>
    </row>
    <row r="17751" spans="25:25">
      <c r="Y17751" s="176"/>
    </row>
    <row r="17752" spans="25:25">
      <c r="Y17752" s="176"/>
    </row>
    <row r="17753" spans="25:25">
      <c r="Y17753" s="176"/>
    </row>
    <row r="17754" spans="25:25">
      <c r="Y17754" s="176"/>
    </row>
    <row r="17755" spans="25:25">
      <c r="Y17755" s="176"/>
    </row>
    <row r="17756" spans="25:25">
      <c r="Y17756" s="176"/>
    </row>
    <row r="17757" spans="25:25">
      <c r="Y17757" s="176"/>
    </row>
    <row r="17758" spans="25:25">
      <c r="Y17758" s="176"/>
    </row>
    <row r="17759" spans="25:25">
      <c r="Y17759" s="176"/>
    </row>
    <row r="17760" spans="25:25">
      <c r="Y17760" s="176"/>
    </row>
    <row r="17761" spans="25:25">
      <c r="Y17761" s="176"/>
    </row>
    <row r="17762" spans="25:25">
      <c r="Y17762" s="176"/>
    </row>
    <row r="17763" spans="25:25">
      <c r="Y17763" s="176"/>
    </row>
    <row r="17764" spans="25:25">
      <c r="Y17764" s="176"/>
    </row>
    <row r="17765" spans="25:25">
      <c r="Y17765" s="176"/>
    </row>
    <row r="17766" spans="25:25">
      <c r="Y17766" s="176"/>
    </row>
    <row r="17767" spans="25:25">
      <c r="Y17767" s="176"/>
    </row>
    <row r="17768" spans="25:25">
      <c r="Y17768" s="176"/>
    </row>
    <row r="17769" spans="25:25">
      <c r="Y17769" s="176"/>
    </row>
    <row r="17770" spans="25:25">
      <c r="Y17770" s="176"/>
    </row>
    <row r="17771" spans="25:25">
      <c r="Y17771" s="176"/>
    </row>
    <row r="17772" spans="25:25">
      <c r="Y17772" s="176"/>
    </row>
    <row r="17773" spans="25:25">
      <c r="Y17773" s="176"/>
    </row>
    <row r="17774" spans="25:25">
      <c r="Y17774" s="176"/>
    </row>
    <row r="17775" spans="25:25">
      <c r="Y17775" s="176"/>
    </row>
    <row r="17776" spans="25:25">
      <c r="Y17776" s="176"/>
    </row>
    <row r="17777" spans="25:25">
      <c r="Y17777" s="176"/>
    </row>
    <row r="17778" spans="25:25">
      <c r="Y17778" s="176"/>
    </row>
    <row r="17779" spans="25:25">
      <c r="Y17779" s="176"/>
    </row>
    <row r="17780" spans="25:25">
      <c r="Y17780" s="176"/>
    </row>
    <row r="17781" spans="25:25">
      <c r="Y17781" s="176"/>
    </row>
    <row r="17782" spans="25:25">
      <c r="Y17782" s="176"/>
    </row>
    <row r="17783" spans="25:25">
      <c r="Y17783" s="176"/>
    </row>
    <row r="17784" spans="25:25">
      <c r="Y17784" s="176"/>
    </row>
    <row r="17785" spans="25:25">
      <c r="Y17785" s="176"/>
    </row>
    <row r="17786" spans="25:25">
      <c r="Y17786" s="176"/>
    </row>
    <row r="17787" spans="25:25">
      <c r="Y17787" s="176"/>
    </row>
    <row r="17788" spans="25:25">
      <c r="Y17788" s="176"/>
    </row>
    <row r="17789" spans="25:25">
      <c r="Y17789" s="176"/>
    </row>
    <row r="17790" spans="25:25">
      <c r="Y17790" s="176"/>
    </row>
    <row r="17791" spans="25:25">
      <c r="Y17791" s="176"/>
    </row>
    <row r="17792" spans="25:25">
      <c r="Y17792" s="176"/>
    </row>
    <row r="17793" spans="25:25">
      <c r="Y17793" s="176"/>
    </row>
    <row r="17794" spans="25:25">
      <c r="Y17794" s="176"/>
    </row>
    <row r="17795" spans="25:25">
      <c r="Y17795" s="176"/>
    </row>
    <row r="17796" spans="25:25">
      <c r="Y17796" s="176"/>
    </row>
    <row r="17797" spans="25:25">
      <c r="Y17797" s="176"/>
    </row>
    <row r="17798" spans="25:25">
      <c r="Y17798" s="176"/>
    </row>
    <row r="17799" spans="25:25">
      <c r="Y17799" s="176"/>
    </row>
    <row r="17800" spans="25:25">
      <c r="Y17800" s="176"/>
    </row>
    <row r="17801" spans="25:25">
      <c r="Y17801" s="176"/>
    </row>
    <row r="17802" spans="25:25">
      <c r="Y17802" s="176"/>
    </row>
    <row r="17803" spans="25:25">
      <c r="Y17803" s="176"/>
    </row>
    <row r="17804" spans="25:25">
      <c r="Y17804" s="176"/>
    </row>
    <row r="17805" spans="25:25">
      <c r="Y17805" s="176"/>
    </row>
    <row r="17806" spans="25:25">
      <c r="Y17806" s="176"/>
    </row>
    <row r="17807" spans="25:25">
      <c r="Y17807" s="176"/>
    </row>
    <row r="17808" spans="25:25">
      <c r="Y17808" s="176"/>
    </row>
    <row r="17809" spans="25:25">
      <c r="Y17809" s="176"/>
    </row>
    <row r="17810" spans="25:25">
      <c r="Y17810" s="176"/>
    </row>
    <row r="17811" spans="25:25">
      <c r="Y17811" s="176"/>
    </row>
    <row r="17812" spans="25:25">
      <c r="Y17812" s="176"/>
    </row>
    <row r="17813" spans="25:25">
      <c r="Y17813" s="176"/>
    </row>
    <row r="17814" spans="25:25">
      <c r="Y17814" s="176"/>
    </row>
    <row r="17815" spans="25:25">
      <c r="Y17815" s="176"/>
    </row>
    <row r="17816" spans="25:25">
      <c r="Y17816" s="176"/>
    </row>
    <row r="17817" spans="25:25">
      <c r="Y17817" s="176"/>
    </row>
    <row r="17818" spans="25:25">
      <c r="Y17818" s="176"/>
    </row>
    <row r="17819" spans="25:25">
      <c r="Y17819" s="176"/>
    </row>
    <row r="17820" spans="25:25">
      <c r="Y17820" s="176"/>
    </row>
    <row r="17821" spans="25:25">
      <c r="Y17821" s="176"/>
    </row>
    <row r="17822" spans="25:25">
      <c r="Y17822" s="176"/>
    </row>
    <row r="17823" spans="25:25">
      <c r="Y17823" s="176"/>
    </row>
    <row r="17824" spans="25:25">
      <c r="Y17824" s="176"/>
    </row>
    <row r="17825" spans="25:25">
      <c r="Y17825" s="176"/>
    </row>
    <row r="17826" spans="25:25">
      <c r="Y17826" s="176"/>
    </row>
    <row r="17827" spans="25:25">
      <c r="Y17827" s="176"/>
    </row>
    <row r="17828" spans="25:25">
      <c r="Y17828" s="176"/>
    </row>
    <row r="17829" spans="25:25">
      <c r="Y17829" s="176"/>
    </row>
    <row r="17830" spans="25:25">
      <c r="Y17830" s="176"/>
    </row>
    <row r="17831" spans="25:25">
      <c r="Y17831" s="176"/>
    </row>
    <row r="17832" spans="25:25">
      <c r="Y17832" s="176"/>
    </row>
    <row r="17833" spans="25:25">
      <c r="Y17833" s="176"/>
    </row>
    <row r="17834" spans="25:25">
      <c r="Y17834" s="176"/>
    </row>
    <row r="17835" spans="25:25">
      <c r="Y17835" s="176"/>
    </row>
    <row r="17836" spans="25:25">
      <c r="Y17836" s="176"/>
    </row>
    <row r="17837" spans="25:25">
      <c r="Y17837" s="176"/>
    </row>
    <row r="17838" spans="25:25">
      <c r="Y17838" s="176"/>
    </row>
    <row r="17839" spans="25:25">
      <c r="Y17839" s="176"/>
    </row>
    <row r="17840" spans="25:25">
      <c r="Y17840" s="176"/>
    </row>
    <row r="17841" spans="25:25">
      <c r="Y17841" s="176"/>
    </row>
    <row r="17842" spans="25:25">
      <c r="Y17842" s="176"/>
    </row>
    <row r="17843" spans="25:25">
      <c r="Y17843" s="176"/>
    </row>
    <row r="17844" spans="25:25">
      <c r="Y17844" s="176"/>
    </row>
    <row r="17845" spans="25:25">
      <c r="Y17845" s="176"/>
    </row>
    <row r="17846" spans="25:25">
      <c r="Y17846" s="176"/>
    </row>
    <row r="17847" spans="25:25">
      <c r="Y17847" s="176"/>
    </row>
    <row r="17848" spans="25:25">
      <c r="Y17848" s="176"/>
    </row>
    <row r="17849" spans="25:25">
      <c r="Y17849" s="176"/>
    </row>
    <row r="17850" spans="25:25">
      <c r="Y17850" s="176"/>
    </row>
    <row r="17851" spans="25:25">
      <c r="Y17851" s="176"/>
    </row>
    <row r="17852" spans="25:25">
      <c r="Y17852" s="176"/>
    </row>
    <row r="17853" spans="25:25">
      <c r="Y17853" s="176"/>
    </row>
    <row r="17854" spans="25:25">
      <c r="Y17854" s="176"/>
    </row>
    <row r="17855" spans="25:25">
      <c r="Y17855" s="176"/>
    </row>
    <row r="17856" spans="25:25">
      <c r="Y17856" s="176"/>
    </row>
    <row r="17857" spans="25:25">
      <c r="Y17857" s="176"/>
    </row>
    <row r="17858" spans="25:25">
      <c r="Y17858" s="176"/>
    </row>
    <row r="17859" spans="25:25">
      <c r="Y17859" s="176"/>
    </row>
    <row r="17860" spans="25:25">
      <c r="Y17860" s="176"/>
    </row>
    <row r="17861" spans="25:25">
      <c r="Y17861" s="176"/>
    </row>
    <row r="17862" spans="25:25">
      <c r="Y17862" s="176"/>
    </row>
    <row r="17863" spans="25:25">
      <c r="Y17863" s="176"/>
    </row>
    <row r="17864" spans="25:25">
      <c r="Y17864" s="176"/>
    </row>
    <row r="17865" spans="25:25">
      <c r="Y17865" s="176"/>
    </row>
    <row r="17866" spans="25:25">
      <c r="Y17866" s="176"/>
    </row>
    <row r="17867" spans="25:25">
      <c r="Y17867" s="176"/>
    </row>
    <row r="17868" spans="25:25">
      <c r="Y17868" s="176"/>
    </row>
    <row r="17869" spans="25:25">
      <c r="Y17869" s="176"/>
    </row>
    <row r="17870" spans="25:25">
      <c r="Y17870" s="176"/>
    </row>
    <row r="17871" spans="25:25">
      <c r="Y17871" s="176"/>
    </row>
    <row r="17872" spans="25:25">
      <c r="Y17872" s="176"/>
    </row>
    <row r="17873" spans="25:25">
      <c r="Y17873" s="176"/>
    </row>
    <row r="17874" spans="25:25">
      <c r="Y17874" s="176"/>
    </row>
    <row r="17875" spans="25:25">
      <c r="Y17875" s="176"/>
    </row>
    <row r="17876" spans="25:25">
      <c r="Y17876" s="176"/>
    </row>
    <row r="17877" spans="25:25">
      <c r="Y17877" s="176"/>
    </row>
    <row r="17878" spans="25:25">
      <c r="Y17878" s="176"/>
    </row>
    <row r="17879" spans="25:25">
      <c r="Y17879" s="176"/>
    </row>
    <row r="17880" spans="25:25">
      <c r="Y17880" s="176"/>
    </row>
    <row r="17881" spans="25:25">
      <c r="Y17881" s="176"/>
    </row>
    <row r="17882" spans="25:25">
      <c r="Y17882" s="176"/>
    </row>
    <row r="17883" spans="25:25">
      <c r="Y17883" s="176"/>
    </row>
    <row r="17884" spans="25:25">
      <c r="Y17884" s="176"/>
    </row>
    <row r="17885" spans="25:25">
      <c r="Y17885" s="176"/>
    </row>
    <row r="17886" spans="25:25">
      <c r="Y17886" s="176"/>
    </row>
    <row r="17887" spans="25:25">
      <c r="Y17887" s="176"/>
    </row>
    <row r="17888" spans="25:25">
      <c r="Y17888" s="176"/>
    </row>
    <row r="17889" spans="25:25">
      <c r="Y17889" s="176"/>
    </row>
    <row r="17890" spans="25:25">
      <c r="Y17890" s="176"/>
    </row>
    <row r="17891" spans="25:25">
      <c r="Y17891" s="176"/>
    </row>
    <row r="17892" spans="25:25">
      <c r="Y17892" s="176"/>
    </row>
    <row r="17893" spans="25:25">
      <c r="Y17893" s="176"/>
    </row>
    <row r="17894" spans="25:25">
      <c r="Y17894" s="176"/>
    </row>
    <row r="17895" spans="25:25">
      <c r="Y17895" s="176"/>
    </row>
    <row r="17896" spans="25:25">
      <c r="Y17896" s="176"/>
    </row>
    <row r="17897" spans="25:25">
      <c r="Y17897" s="176"/>
    </row>
    <row r="17898" spans="25:25">
      <c r="Y17898" s="176"/>
    </row>
    <row r="17899" spans="25:25">
      <c r="Y17899" s="176"/>
    </row>
    <row r="17900" spans="25:25">
      <c r="Y17900" s="176"/>
    </row>
    <row r="17901" spans="25:25">
      <c r="Y17901" s="176"/>
    </row>
    <row r="17902" spans="25:25">
      <c r="Y17902" s="176"/>
    </row>
    <row r="17903" spans="25:25">
      <c r="Y17903" s="176"/>
    </row>
    <row r="17904" spans="25:25">
      <c r="Y17904" s="176"/>
    </row>
    <row r="17905" spans="25:25">
      <c r="Y17905" s="176"/>
    </row>
    <row r="17906" spans="25:25">
      <c r="Y17906" s="176"/>
    </row>
    <row r="17907" spans="25:25">
      <c r="Y17907" s="176"/>
    </row>
    <row r="17908" spans="25:25">
      <c r="Y17908" s="176"/>
    </row>
    <row r="17909" spans="25:25">
      <c r="Y17909" s="176"/>
    </row>
    <row r="17910" spans="25:25">
      <c r="Y17910" s="176"/>
    </row>
    <row r="17911" spans="25:25">
      <c r="Y17911" s="176"/>
    </row>
    <row r="17912" spans="25:25">
      <c r="Y17912" s="176"/>
    </row>
    <row r="17913" spans="25:25">
      <c r="Y17913" s="176"/>
    </row>
    <row r="17914" spans="25:25">
      <c r="Y17914" s="176"/>
    </row>
    <row r="17915" spans="25:25">
      <c r="Y17915" s="176"/>
    </row>
    <row r="17916" spans="25:25">
      <c r="Y17916" s="176"/>
    </row>
    <row r="17917" spans="25:25">
      <c r="Y17917" s="176"/>
    </row>
    <row r="17918" spans="25:25">
      <c r="Y17918" s="176"/>
    </row>
    <row r="17919" spans="25:25">
      <c r="Y17919" s="176"/>
    </row>
    <row r="17920" spans="25:25">
      <c r="Y17920" s="176"/>
    </row>
    <row r="17921" spans="25:25">
      <c r="Y17921" s="176"/>
    </row>
    <row r="17922" spans="25:25">
      <c r="Y17922" s="176"/>
    </row>
    <row r="17923" spans="25:25">
      <c r="Y17923" s="176"/>
    </row>
    <row r="17924" spans="25:25">
      <c r="Y17924" s="176"/>
    </row>
    <row r="17925" spans="25:25">
      <c r="Y17925" s="176"/>
    </row>
    <row r="17926" spans="25:25">
      <c r="Y17926" s="176"/>
    </row>
    <row r="17927" spans="25:25">
      <c r="Y17927" s="176"/>
    </row>
    <row r="17928" spans="25:25">
      <c r="Y17928" s="176"/>
    </row>
    <row r="17929" spans="25:25">
      <c r="Y17929" s="176"/>
    </row>
    <row r="17930" spans="25:25">
      <c r="Y17930" s="176"/>
    </row>
    <row r="17931" spans="25:25">
      <c r="Y17931" s="176"/>
    </row>
    <row r="17932" spans="25:25">
      <c r="Y17932" s="176"/>
    </row>
    <row r="17933" spans="25:25">
      <c r="Y17933" s="176"/>
    </row>
    <row r="17934" spans="25:25">
      <c r="Y17934" s="176"/>
    </row>
    <row r="17935" spans="25:25">
      <c r="Y17935" s="176"/>
    </row>
    <row r="17936" spans="25:25">
      <c r="Y17936" s="176"/>
    </row>
    <row r="17937" spans="25:25">
      <c r="Y17937" s="176"/>
    </row>
    <row r="17938" spans="25:25">
      <c r="Y17938" s="176"/>
    </row>
    <row r="17939" spans="25:25">
      <c r="Y17939" s="176"/>
    </row>
    <row r="17940" spans="25:25">
      <c r="Y17940" s="176"/>
    </row>
    <row r="17941" spans="25:25">
      <c r="Y17941" s="176"/>
    </row>
    <row r="17942" spans="25:25">
      <c r="Y17942" s="176"/>
    </row>
    <row r="17943" spans="25:25">
      <c r="Y17943" s="176"/>
    </row>
    <row r="17944" spans="25:25">
      <c r="Y17944" s="176"/>
    </row>
    <row r="17945" spans="25:25">
      <c r="Y17945" s="176"/>
    </row>
    <row r="17946" spans="25:25">
      <c r="Y17946" s="176"/>
    </row>
    <row r="17947" spans="25:25">
      <c r="Y17947" s="176"/>
    </row>
    <row r="17948" spans="25:25">
      <c r="Y17948" s="176"/>
    </row>
    <row r="17949" spans="25:25">
      <c r="Y17949" s="176"/>
    </row>
    <row r="17950" spans="25:25">
      <c r="Y17950" s="176"/>
    </row>
    <row r="17951" spans="25:25">
      <c r="Y17951" s="176"/>
    </row>
    <row r="17952" spans="25:25">
      <c r="Y17952" s="176"/>
    </row>
    <row r="17953" spans="25:25">
      <c r="Y17953" s="176"/>
    </row>
    <row r="17954" spans="25:25">
      <c r="Y17954" s="176"/>
    </row>
    <row r="17955" spans="25:25">
      <c r="Y17955" s="176"/>
    </row>
    <row r="17956" spans="25:25">
      <c r="Y17956" s="176"/>
    </row>
    <row r="17957" spans="25:25">
      <c r="Y17957" s="176"/>
    </row>
    <row r="17958" spans="25:25">
      <c r="Y17958" s="176"/>
    </row>
    <row r="17959" spans="25:25">
      <c r="Y17959" s="176"/>
    </row>
    <row r="17960" spans="25:25">
      <c r="Y17960" s="176"/>
    </row>
    <row r="17961" spans="25:25">
      <c r="Y17961" s="176"/>
    </row>
    <row r="17962" spans="25:25">
      <c r="Y17962" s="176"/>
    </row>
    <row r="17963" spans="25:25">
      <c r="Y17963" s="176"/>
    </row>
    <row r="17964" spans="25:25">
      <c r="Y17964" s="176"/>
    </row>
    <row r="17965" spans="25:25">
      <c r="Y17965" s="176"/>
    </row>
    <row r="17966" spans="25:25">
      <c r="Y17966" s="176"/>
    </row>
    <row r="17967" spans="25:25">
      <c r="Y17967" s="176"/>
    </row>
    <row r="17968" spans="25:25">
      <c r="Y17968" s="176"/>
    </row>
    <row r="17969" spans="25:25">
      <c r="Y17969" s="176"/>
    </row>
    <row r="17970" spans="25:25">
      <c r="Y17970" s="176"/>
    </row>
    <row r="17971" spans="25:25">
      <c r="Y17971" s="176"/>
    </row>
    <row r="17972" spans="25:25">
      <c r="Y17972" s="176"/>
    </row>
    <row r="17973" spans="25:25">
      <c r="Y17973" s="176"/>
    </row>
    <row r="17974" spans="25:25">
      <c r="Y17974" s="176"/>
    </row>
    <row r="17975" spans="25:25">
      <c r="Y17975" s="176"/>
    </row>
    <row r="17976" spans="25:25">
      <c r="Y17976" s="176"/>
    </row>
    <row r="17977" spans="25:25">
      <c r="Y17977" s="176"/>
    </row>
    <row r="17978" spans="25:25">
      <c r="Y17978" s="176"/>
    </row>
    <row r="17979" spans="25:25">
      <c r="Y17979" s="176"/>
    </row>
    <row r="17980" spans="25:25">
      <c r="Y17980" s="176"/>
    </row>
    <row r="17981" spans="25:25">
      <c r="Y17981" s="176"/>
    </row>
    <row r="17982" spans="25:25">
      <c r="Y17982" s="176"/>
    </row>
    <row r="17983" spans="25:25">
      <c r="Y17983" s="176"/>
    </row>
    <row r="17984" spans="25:25">
      <c r="Y17984" s="176"/>
    </row>
    <row r="17985" spans="25:25">
      <c r="Y17985" s="176"/>
    </row>
    <row r="17986" spans="25:25">
      <c r="Y17986" s="176"/>
    </row>
    <row r="17987" spans="25:25">
      <c r="Y17987" s="176"/>
    </row>
    <row r="17988" spans="25:25">
      <c r="Y17988" s="176"/>
    </row>
    <row r="17989" spans="25:25">
      <c r="Y17989" s="176"/>
    </row>
    <row r="17990" spans="25:25">
      <c r="Y17990" s="176"/>
    </row>
    <row r="17991" spans="25:25">
      <c r="Y17991" s="176"/>
    </row>
    <row r="17992" spans="25:25">
      <c r="Y17992" s="176"/>
    </row>
    <row r="17993" spans="25:25">
      <c r="Y17993" s="176"/>
    </row>
    <row r="17994" spans="25:25">
      <c r="Y17994" s="176"/>
    </row>
    <row r="17995" spans="25:25">
      <c r="Y17995" s="176"/>
    </row>
    <row r="17996" spans="25:25">
      <c r="Y17996" s="176"/>
    </row>
    <row r="17997" spans="25:25">
      <c r="Y17997" s="176"/>
    </row>
    <row r="17998" spans="25:25">
      <c r="Y17998" s="176"/>
    </row>
    <row r="17999" spans="25:25">
      <c r="Y17999" s="176"/>
    </row>
    <row r="18000" spans="25:25">
      <c r="Y18000" s="176"/>
    </row>
    <row r="18001" spans="25:25">
      <c r="Y18001" s="176"/>
    </row>
    <row r="18002" spans="25:25">
      <c r="Y18002" s="176"/>
    </row>
    <row r="18003" spans="25:25">
      <c r="Y18003" s="176"/>
    </row>
    <row r="18004" spans="25:25">
      <c r="Y18004" s="176"/>
    </row>
    <row r="18005" spans="25:25">
      <c r="Y18005" s="176"/>
    </row>
    <row r="18006" spans="25:25">
      <c r="Y18006" s="176"/>
    </row>
    <row r="18007" spans="25:25">
      <c r="Y18007" s="176"/>
    </row>
    <row r="18008" spans="25:25">
      <c r="Y18008" s="176"/>
    </row>
    <row r="18009" spans="25:25">
      <c r="Y18009" s="176"/>
    </row>
    <row r="18010" spans="25:25">
      <c r="Y18010" s="176"/>
    </row>
    <row r="18011" spans="25:25">
      <c r="Y18011" s="176"/>
    </row>
    <row r="18012" spans="25:25">
      <c r="Y18012" s="176"/>
    </row>
    <row r="18013" spans="25:25">
      <c r="Y18013" s="176"/>
    </row>
    <row r="18014" spans="25:25">
      <c r="Y18014" s="176"/>
    </row>
    <row r="18015" spans="25:25">
      <c r="Y18015" s="176"/>
    </row>
    <row r="18016" spans="25:25">
      <c r="Y18016" s="176"/>
    </row>
    <row r="18017" spans="25:25">
      <c r="Y18017" s="176"/>
    </row>
    <row r="18018" spans="25:25">
      <c r="Y18018" s="176"/>
    </row>
    <row r="18019" spans="25:25">
      <c r="Y18019" s="176"/>
    </row>
    <row r="18020" spans="25:25">
      <c r="Y18020" s="176"/>
    </row>
    <row r="18021" spans="25:25">
      <c r="Y18021" s="176"/>
    </row>
    <row r="18022" spans="25:25">
      <c r="Y18022" s="176"/>
    </row>
    <row r="18023" spans="25:25">
      <c r="Y18023" s="176"/>
    </row>
    <row r="18024" spans="25:25">
      <c r="Y18024" s="176"/>
    </row>
    <row r="18025" spans="25:25">
      <c r="Y18025" s="176"/>
    </row>
    <row r="18026" spans="25:25">
      <c r="Y18026" s="176"/>
    </row>
    <row r="18027" spans="25:25">
      <c r="Y18027" s="176"/>
    </row>
    <row r="18028" spans="25:25">
      <c r="Y18028" s="176"/>
    </row>
    <row r="18029" spans="25:25">
      <c r="Y18029" s="176"/>
    </row>
    <row r="18030" spans="25:25">
      <c r="Y18030" s="176"/>
    </row>
    <row r="18031" spans="25:25">
      <c r="Y18031" s="176"/>
    </row>
    <row r="18032" spans="25:25">
      <c r="Y18032" s="176"/>
    </row>
    <row r="18033" spans="25:25">
      <c r="Y18033" s="176"/>
    </row>
    <row r="18034" spans="25:25">
      <c r="Y18034" s="176"/>
    </row>
    <row r="18035" spans="25:25">
      <c r="Y18035" s="176"/>
    </row>
    <row r="18036" spans="25:25">
      <c r="Y18036" s="176"/>
    </row>
    <row r="18037" spans="25:25">
      <c r="Y18037" s="176"/>
    </row>
    <row r="18038" spans="25:25">
      <c r="Y18038" s="176"/>
    </row>
    <row r="18039" spans="25:25">
      <c r="Y18039" s="176"/>
    </row>
    <row r="18040" spans="25:25">
      <c r="Y18040" s="176"/>
    </row>
    <row r="18041" spans="25:25">
      <c r="Y18041" s="176"/>
    </row>
    <row r="18042" spans="25:25">
      <c r="Y18042" s="176"/>
    </row>
    <row r="18043" spans="25:25">
      <c r="Y18043" s="176"/>
    </row>
    <row r="18044" spans="25:25">
      <c r="Y18044" s="176"/>
    </row>
    <row r="18045" spans="25:25">
      <c r="Y18045" s="176"/>
    </row>
    <row r="18046" spans="25:25">
      <c r="Y18046" s="176"/>
    </row>
    <row r="18047" spans="25:25">
      <c r="Y18047" s="176"/>
    </row>
    <row r="18048" spans="25:25">
      <c r="Y18048" s="176"/>
    </row>
    <row r="18049" spans="25:25">
      <c r="Y18049" s="176"/>
    </row>
    <row r="18050" spans="25:25">
      <c r="Y18050" s="176"/>
    </row>
    <row r="18051" spans="25:25">
      <c r="Y18051" s="176"/>
    </row>
    <row r="18052" spans="25:25">
      <c r="Y18052" s="176"/>
    </row>
    <row r="18053" spans="25:25">
      <c r="Y18053" s="176"/>
    </row>
    <row r="18054" spans="25:25">
      <c r="Y18054" s="176"/>
    </row>
    <row r="18055" spans="25:25">
      <c r="Y18055" s="176"/>
    </row>
    <row r="18056" spans="25:25">
      <c r="Y18056" s="176"/>
    </row>
    <row r="18057" spans="25:25">
      <c r="Y18057" s="176"/>
    </row>
    <row r="18058" spans="25:25">
      <c r="Y18058" s="176"/>
    </row>
    <row r="18059" spans="25:25">
      <c r="Y18059" s="176"/>
    </row>
    <row r="18060" spans="25:25">
      <c r="Y18060" s="176"/>
    </row>
    <row r="18061" spans="25:25">
      <c r="Y18061" s="176"/>
    </row>
    <row r="18062" spans="25:25">
      <c r="Y18062" s="176"/>
    </row>
    <row r="18063" spans="25:25">
      <c r="Y18063" s="176"/>
    </row>
    <row r="18064" spans="25:25">
      <c r="Y18064" s="176"/>
    </row>
    <row r="18065" spans="25:25">
      <c r="Y18065" s="176"/>
    </row>
    <row r="18066" spans="25:25">
      <c r="Y18066" s="176"/>
    </row>
    <row r="18067" spans="25:25">
      <c r="Y18067" s="176"/>
    </row>
    <row r="18068" spans="25:25">
      <c r="Y18068" s="176"/>
    </row>
    <row r="18069" spans="25:25">
      <c r="Y18069" s="176"/>
    </row>
    <row r="18070" spans="25:25">
      <c r="Y18070" s="176"/>
    </row>
    <row r="18071" spans="25:25">
      <c r="Y18071" s="176"/>
    </row>
    <row r="18072" spans="25:25">
      <c r="Y18072" s="176"/>
    </row>
    <row r="18073" spans="25:25">
      <c r="Y18073" s="176"/>
    </row>
    <row r="18074" spans="25:25">
      <c r="Y18074" s="176"/>
    </row>
    <row r="18075" spans="25:25">
      <c r="Y18075" s="176"/>
    </row>
    <row r="18076" spans="25:25">
      <c r="Y18076" s="176"/>
    </row>
    <row r="18077" spans="25:25">
      <c r="Y18077" s="176"/>
    </row>
    <row r="18078" spans="25:25">
      <c r="Y18078" s="176"/>
    </row>
    <row r="18079" spans="25:25">
      <c r="Y18079" s="176"/>
    </row>
    <row r="18080" spans="25:25">
      <c r="Y18080" s="176"/>
    </row>
    <row r="18081" spans="25:25">
      <c r="Y18081" s="176"/>
    </row>
    <row r="18082" spans="25:25">
      <c r="Y18082" s="176"/>
    </row>
    <row r="18083" spans="25:25">
      <c r="Y18083" s="176"/>
    </row>
    <row r="18084" spans="25:25">
      <c r="Y18084" s="176"/>
    </row>
    <row r="18085" spans="25:25">
      <c r="Y18085" s="176"/>
    </row>
    <row r="18086" spans="25:25">
      <c r="Y18086" s="176"/>
    </row>
    <row r="18087" spans="25:25">
      <c r="Y18087" s="176"/>
    </row>
    <row r="18088" spans="25:25">
      <c r="Y18088" s="176"/>
    </row>
    <row r="18089" spans="25:25">
      <c r="Y18089" s="176"/>
    </row>
    <row r="18090" spans="25:25">
      <c r="Y18090" s="176"/>
    </row>
    <row r="18091" spans="25:25">
      <c r="Y18091" s="176"/>
    </row>
    <row r="18092" spans="25:25">
      <c r="Y18092" s="176"/>
    </row>
    <row r="18093" spans="25:25">
      <c r="Y18093" s="176"/>
    </row>
    <row r="18094" spans="25:25">
      <c r="Y18094" s="176"/>
    </row>
    <row r="18095" spans="25:25">
      <c r="Y18095" s="176"/>
    </row>
    <row r="18096" spans="25:25">
      <c r="Y18096" s="176"/>
    </row>
    <row r="18097" spans="25:25">
      <c r="Y18097" s="176"/>
    </row>
    <row r="18098" spans="25:25">
      <c r="Y18098" s="176"/>
    </row>
    <row r="18099" spans="25:25">
      <c r="Y18099" s="176"/>
    </row>
    <row r="18100" spans="25:25">
      <c r="Y18100" s="176"/>
    </row>
    <row r="18101" spans="25:25">
      <c r="Y18101" s="176"/>
    </row>
    <row r="18102" spans="25:25">
      <c r="Y18102" s="176"/>
    </row>
    <row r="18103" spans="25:25">
      <c r="Y18103" s="176"/>
    </row>
    <row r="18104" spans="25:25">
      <c r="Y18104" s="176"/>
    </row>
    <row r="18105" spans="25:25">
      <c r="Y18105" s="176"/>
    </row>
    <row r="18106" spans="25:25">
      <c r="Y18106" s="176"/>
    </row>
    <row r="18107" spans="25:25">
      <c r="Y18107" s="176"/>
    </row>
    <row r="18108" spans="25:25">
      <c r="Y18108" s="176"/>
    </row>
    <row r="18109" spans="25:25">
      <c r="Y18109" s="176"/>
    </row>
    <row r="18110" spans="25:25">
      <c r="Y18110" s="176"/>
    </row>
    <row r="18111" spans="25:25">
      <c r="Y18111" s="176"/>
    </row>
    <row r="18112" spans="25:25">
      <c r="Y18112" s="176"/>
    </row>
    <row r="18113" spans="25:25">
      <c r="Y18113" s="176"/>
    </row>
    <row r="18114" spans="25:25">
      <c r="Y18114" s="176"/>
    </row>
    <row r="18115" spans="25:25">
      <c r="Y18115" s="176"/>
    </row>
    <row r="18116" spans="25:25">
      <c r="Y18116" s="176"/>
    </row>
    <row r="18117" spans="25:25">
      <c r="Y18117" s="176"/>
    </row>
    <row r="18118" spans="25:25">
      <c r="Y18118" s="176"/>
    </row>
    <row r="18119" spans="25:25">
      <c r="Y18119" s="176"/>
    </row>
    <row r="18120" spans="25:25">
      <c r="Y18120" s="176"/>
    </row>
    <row r="18121" spans="25:25">
      <c r="Y18121" s="176"/>
    </row>
    <row r="18122" spans="25:25">
      <c r="Y18122" s="176"/>
    </row>
    <row r="18123" spans="25:25">
      <c r="Y18123" s="176"/>
    </row>
    <row r="18124" spans="25:25">
      <c r="Y18124" s="176"/>
    </row>
    <row r="18125" spans="25:25">
      <c r="Y18125" s="176"/>
    </row>
    <row r="18126" spans="25:25">
      <c r="Y18126" s="176"/>
    </row>
    <row r="18127" spans="25:25">
      <c r="Y18127" s="176"/>
    </row>
    <row r="18128" spans="25:25">
      <c r="Y18128" s="176"/>
    </row>
    <row r="18129" spans="25:25">
      <c r="Y18129" s="176"/>
    </row>
    <row r="18130" spans="25:25">
      <c r="Y18130" s="176"/>
    </row>
    <row r="18131" spans="25:25">
      <c r="Y18131" s="176"/>
    </row>
    <row r="18132" spans="25:25">
      <c r="Y18132" s="176"/>
    </row>
    <row r="18133" spans="25:25">
      <c r="Y18133" s="176"/>
    </row>
    <row r="18134" spans="25:25">
      <c r="Y18134" s="176"/>
    </row>
    <row r="18135" spans="25:25">
      <c r="Y18135" s="176"/>
    </row>
    <row r="18136" spans="25:25">
      <c r="Y18136" s="176"/>
    </row>
    <row r="18137" spans="25:25">
      <c r="Y18137" s="176"/>
    </row>
    <row r="18138" spans="25:25">
      <c r="Y18138" s="176"/>
    </row>
    <row r="18139" spans="25:25">
      <c r="Y18139" s="176"/>
    </row>
    <row r="18140" spans="25:25">
      <c r="Y18140" s="176"/>
    </row>
    <row r="18141" spans="25:25">
      <c r="Y18141" s="176"/>
    </row>
    <row r="18142" spans="25:25">
      <c r="Y18142" s="176"/>
    </row>
    <row r="18143" spans="25:25">
      <c r="Y18143" s="176"/>
    </row>
    <row r="18144" spans="25:25">
      <c r="Y18144" s="176"/>
    </row>
    <row r="18145" spans="25:25">
      <c r="Y18145" s="176"/>
    </row>
    <row r="18146" spans="25:25">
      <c r="Y18146" s="176"/>
    </row>
    <row r="18147" spans="25:25">
      <c r="Y18147" s="176"/>
    </row>
    <row r="18148" spans="25:25">
      <c r="Y18148" s="176"/>
    </row>
    <row r="18149" spans="25:25">
      <c r="Y18149" s="176"/>
    </row>
    <row r="18150" spans="25:25">
      <c r="Y18150" s="176"/>
    </row>
    <row r="18151" spans="25:25">
      <c r="Y18151" s="176"/>
    </row>
    <row r="18152" spans="25:25">
      <c r="Y18152" s="176"/>
    </row>
    <row r="18153" spans="25:25">
      <c r="Y18153" s="176"/>
    </row>
    <row r="18154" spans="25:25">
      <c r="Y18154" s="176"/>
    </row>
    <row r="18155" spans="25:25">
      <c r="Y18155" s="176"/>
    </row>
    <row r="18156" spans="25:25">
      <c r="Y18156" s="176"/>
    </row>
    <row r="18157" spans="25:25">
      <c r="Y18157" s="176"/>
    </row>
    <row r="18158" spans="25:25">
      <c r="Y18158" s="176"/>
    </row>
    <row r="18159" spans="25:25">
      <c r="Y18159" s="176"/>
    </row>
    <row r="18160" spans="25:25">
      <c r="Y18160" s="176"/>
    </row>
    <row r="18161" spans="25:25">
      <c r="Y18161" s="176"/>
    </row>
    <row r="18162" spans="25:25">
      <c r="Y18162" s="176"/>
    </row>
    <row r="18163" spans="25:25">
      <c r="Y18163" s="176"/>
    </row>
    <row r="18164" spans="25:25">
      <c r="Y18164" s="176"/>
    </row>
    <row r="18165" spans="25:25">
      <c r="Y18165" s="176"/>
    </row>
    <row r="18166" spans="25:25">
      <c r="Y18166" s="176"/>
    </row>
    <row r="18167" spans="25:25">
      <c r="Y18167" s="176"/>
    </row>
    <row r="18168" spans="25:25">
      <c r="Y18168" s="176"/>
    </row>
    <row r="18169" spans="25:25">
      <c r="Y18169" s="176"/>
    </row>
    <row r="18170" spans="25:25">
      <c r="Y18170" s="176"/>
    </row>
    <row r="18171" spans="25:25">
      <c r="Y18171" s="176"/>
    </row>
    <row r="18172" spans="25:25">
      <c r="Y18172" s="176"/>
    </row>
    <row r="18173" spans="25:25">
      <c r="Y18173" s="176"/>
    </row>
    <row r="18174" spans="25:25">
      <c r="Y18174" s="176"/>
    </row>
    <row r="18175" spans="25:25">
      <c r="Y18175" s="176"/>
    </row>
    <row r="18176" spans="25:25">
      <c r="Y18176" s="176"/>
    </row>
    <row r="18177" spans="25:25">
      <c r="Y18177" s="176"/>
    </row>
    <row r="18178" spans="25:25">
      <c r="Y18178" s="176"/>
    </row>
    <row r="18179" spans="25:25">
      <c r="Y18179" s="176"/>
    </row>
    <row r="18180" spans="25:25">
      <c r="Y18180" s="176"/>
    </row>
    <row r="18181" spans="25:25">
      <c r="Y18181" s="176"/>
    </row>
    <row r="18182" spans="25:25">
      <c r="Y18182" s="176"/>
    </row>
    <row r="18183" spans="25:25">
      <c r="Y18183" s="176"/>
    </row>
    <row r="18184" spans="25:25">
      <c r="Y18184" s="176"/>
    </row>
    <row r="18185" spans="25:25">
      <c r="Y18185" s="176"/>
    </row>
    <row r="18186" spans="25:25">
      <c r="Y18186" s="176"/>
    </row>
    <row r="18187" spans="25:25">
      <c r="Y18187" s="176"/>
    </row>
    <row r="18188" spans="25:25">
      <c r="Y18188" s="176"/>
    </row>
    <row r="18189" spans="25:25">
      <c r="Y18189" s="176"/>
    </row>
    <row r="18190" spans="25:25">
      <c r="Y18190" s="176"/>
    </row>
    <row r="18191" spans="25:25">
      <c r="Y18191" s="176"/>
    </row>
    <row r="18192" spans="25:25">
      <c r="Y18192" s="176"/>
    </row>
    <row r="18193" spans="25:25">
      <c r="Y18193" s="176"/>
    </row>
    <row r="18194" spans="25:25">
      <c r="Y18194" s="176"/>
    </row>
    <row r="18195" spans="25:25">
      <c r="Y18195" s="176"/>
    </row>
    <row r="18196" spans="25:25">
      <c r="Y18196" s="176"/>
    </row>
    <row r="18197" spans="25:25">
      <c r="Y18197" s="176"/>
    </row>
    <row r="18198" spans="25:25">
      <c r="Y18198" s="176"/>
    </row>
    <row r="18199" spans="25:25">
      <c r="Y18199" s="176"/>
    </row>
    <row r="18200" spans="25:25">
      <c r="Y18200" s="176"/>
    </row>
    <row r="18201" spans="25:25">
      <c r="Y18201" s="176"/>
    </row>
    <row r="18202" spans="25:25">
      <c r="Y18202" s="176"/>
    </row>
    <row r="18203" spans="25:25">
      <c r="Y18203" s="176"/>
    </row>
    <row r="18204" spans="25:25">
      <c r="Y18204" s="176"/>
    </row>
    <row r="18205" spans="25:25">
      <c r="Y18205" s="176"/>
    </row>
    <row r="18206" spans="25:25">
      <c r="Y18206" s="176"/>
    </row>
    <row r="18207" spans="25:25">
      <c r="Y18207" s="176"/>
    </row>
    <row r="18208" spans="25:25">
      <c r="Y18208" s="176"/>
    </row>
    <row r="18209" spans="25:25">
      <c r="Y18209" s="176"/>
    </row>
    <row r="18210" spans="25:25">
      <c r="Y18210" s="176"/>
    </row>
    <row r="18211" spans="25:25">
      <c r="Y18211" s="176"/>
    </row>
    <row r="18212" spans="25:25">
      <c r="Y18212" s="176"/>
    </row>
    <row r="18213" spans="25:25">
      <c r="Y18213" s="176"/>
    </row>
    <row r="18214" spans="25:25">
      <c r="Y18214" s="176"/>
    </row>
    <row r="18215" spans="25:25">
      <c r="Y18215" s="176"/>
    </row>
    <row r="18216" spans="25:25">
      <c r="Y18216" s="176"/>
    </row>
    <row r="18217" spans="25:25">
      <c r="Y18217" s="176"/>
    </row>
    <row r="18218" spans="25:25">
      <c r="Y18218" s="176"/>
    </row>
    <row r="18219" spans="25:25">
      <c r="Y18219" s="176"/>
    </row>
    <row r="18220" spans="25:25">
      <c r="Y18220" s="176"/>
    </row>
    <row r="18221" spans="25:25">
      <c r="Y18221" s="176"/>
    </row>
    <row r="18222" spans="25:25">
      <c r="Y18222" s="176"/>
    </row>
    <row r="18223" spans="25:25">
      <c r="Y18223" s="176"/>
    </row>
    <row r="18224" spans="25:25">
      <c r="Y18224" s="176"/>
    </row>
    <row r="18225" spans="25:25">
      <c r="Y18225" s="176"/>
    </row>
    <row r="18226" spans="25:25">
      <c r="Y18226" s="176"/>
    </row>
    <row r="18227" spans="25:25">
      <c r="Y18227" s="176"/>
    </row>
    <row r="18228" spans="25:25">
      <c r="Y18228" s="176"/>
    </row>
    <row r="18229" spans="25:25">
      <c r="Y18229" s="176"/>
    </row>
    <row r="18230" spans="25:25">
      <c r="Y18230" s="176"/>
    </row>
    <row r="18231" spans="25:25">
      <c r="Y18231" s="176"/>
    </row>
    <row r="18232" spans="25:25">
      <c r="Y18232" s="176"/>
    </row>
    <row r="18233" spans="25:25">
      <c r="Y18233" s="176"/>
    </row>
    <row r="18234" spans="25:25">
      <c r="Y18234" s="176"/>
    </row>
    <row r="18235" spans="25:25">
      <c r="Y18235" s="176"/>
    </row>
    <row r="18236" spans="25:25">
      <c r="Y18236" s="176"/>
    </row>
    <row r="18237" spans="25:25">
      <c r="Y18237" s="176"/>
    </row>
    <row r="18238" spans="25:25">
      <c r="Y18238" s="176"/>
    </row>
    <row r="18239" spans="25:25">
      <c r="Y18239" s="176"/>
    </row>
    <row r="18240" spans="25:25">
      <c r="Y18240" s="176"/>
    </row>
    <row r="18241" spans="25:25">
      <c r="Y18241" s="176"/>
    </row>
    <row r="18242" spans="25:25">
      <c r="Y18242" s="176"/>
    </row>
    <row r="18243" spans="25:25">
      <c r="Y18243" s="176"/>
    </row>
    <row r="18244" spans="25:25">
      <c r="Y18244" s="176"/>
    </row>
    <row r="18245" spans="25:25">
      <c r="Y18245" s="176"/>
    </row>
    <row r="18246" spans="25:25">
      <c r="Y18246" s="176"/>
    </row>
    <row r="18247" spans="25:25">
      <c r="Y18247" s="176"/>
    </row>
    <row r="18248" spans="25:25">
      <c r="Y18248" s="176"/>
    </row>
    <row r="18249" spans="25:25">
      <c r="Y18249" s="176"/>
    </row>
    <row r="18250" spans="25:25">
      <c r="Y18250" s="176"/>
    </row>
    <row r="18251" spans="25:25">
      <c r="Y18251" s="176"/>
    </row>
    <row r="18252" spans="25:25">
      <c r="Y18252" s="176"/>
    </row>
    <row r="18253" spans="25:25">
      <c r="Y18253" s="176"/>
    </row>
    <row r="18254" spans="25:25">
      <c r="Y18254" s="176"/>
    </row>
    <row r="18255" spans="25:25">
      <c r="Y18255" s="176"/>
    </row>
    <row r="18256" spans="25:25">
      <c r="Y18256" s="176"/>
    </row>
    <row r="18257" spans="25:25">
      <c r="Y18257" s="176"/>
    </row>
    <row r="18258" spans="25:25">
      <c r="Y18258" s="176"/>
    </row>
    <row r="18259" spans="25:25">
      <c r="Y18259" s="176"/>
    </row>
    <row r="18260" spans="25:25">
      <c r="Y18260" s="176"/>
    </row>
    <row r="18261" spans="25:25">
      <c r="Y18261" s="176"/>
    </row>
    <row r="18262" spans="25:25">
      <c r="Y18262" s="176"/>
    </row>
    <row r="18263" spans="25:25">
      <c r="Y18263" s="176"/>
    </row>
    <row r="18264" spans="25:25">
      <c r="Y18264" s="176"/>
    </row>
    <row r="18265" spans="25:25">
      <c r="Y18265" s="176"/>
    </row>
    <row r="18266" spans="25:25">
      <c r="Y18266" s="176"/>
    </row>
    <row r="18267" spans="25:25">
      <c r="Y18267" s="176"/>
    </row>
    <row r="18268" spans="25:25">
      <c r="Y18268" s="176"/>
    </row>
    <row r="18269" spans="25:25">
      <c r="Y18269" s="176"/>
    </row>
    <row r="18270" spans="25:25">
      <c r="Y18270" s="176"/>
    </row>
    <row r="18271" spans="25:25">
      <c r="Y18271" s="176"/>
    </row>
    <row r="18272" spans="25:25">
      <c r="Y18272" s="176"/>
    </row>
    <row r="18273" spans="25:25">
      <c r="Y18273" s="176"/>
    </row>
    <row r="18274" spans="25:25">
      <c r="Y18274" s="176"/>
    </row>
    <row r="18275" spans="25:25">
      <c r="Y18275" s="176"/>
    </row>
    <row r="18276" spans="25:25">
      <c r="Y18276" s="176"/>
    </row>
    <row r="18277" spans="25:25">
      <c r="Y18277" s="176"/>
    </row>
    <row r="18278" spans="25:25">
      <c r="Y18278" s="176"/>
    </row>
    <row r="18279" spans="25:25">
      <c r="Y18279" s="176"/>
    </row>
    <row r="18280" spans="25:25">
      <c r="Y18280" s="176"/>
    </row>
    <row r="18281" spans="25:25">
      <c r="Y18281" s="176"/>
    </row>
    <row r="18282" spans="25:25">
      <c r="Y18282" s="176"/>
    </row>
    <row r="18283" spans="25:25">
      <c r="Y18283" s="176"/>
    </row>
    <row r="18284" spans="25:25">
      <c r="Y18284" s="176"/>
    </row>
    <row r="18285" spans="25:25">
      <c r="Y18285" s="176"/>
    </row>
    <row r="18286" spans="25:25">
      <c r="Y18286" s="176"/>
    </row>
    <row r="18287" spans="25:25">
      <c r="Y18287" s="176"/>
    </row>
    <row r="18288" spans="25:25">
      <c r="Y18288" s="176"/>
    </row>
    <row r="18289" spans="25:25">
      <c r="Y18289" s="176"/>
    </row>
    <row r="18290" spans="25:25">
      <c r="Y18290" s="176"/>
    </row>
    <row r="18291" spans="25:25">
      <c r="Y18291" s="176"/>
    </row>
    <row r="18292" spans="25:25">
      <c r="Y18292" s="176"/>
    </row>
    <row r="18293" spans="25:25">
      <c r="Y18293" s="176"/>
    </row>
    <row r="18294" spans="25:25">
      <c r="Y18294" s="176"/>
    </row>
    <row r="18295" spans="25:25">
      <c r="Y18295" s="176"/>
    </row>
    <row r="18296" spans="25:25">
      <c r="Y18296" s="176"/>
    </row>
    <row r="18297" spans="25:25">
      <c r="Y18297" s="176"/>
    </row>
    <row r="18298" spans="25:25">
      <c r="Y18298" s="176"/>
    </row>
    <row r="18299" spans="25:25">
      <c r="Y18299" s="176"/>
    </row>
    <row r="18300" spans="25:25">
      <c r="Y18300" s="176"/>
    </row>
    <row r="18301" spans="25:25">
      <c r="Y18301" s="176"/>
    </row>
    <row r="18302" spans="25:25">
      <c r="Y18302" s="176"/>
    </row>
    <row r="18303" spans="25:25">
      <c r="Y18303" s="176"/>
    </row>
    <row r="18304" spans="25:25">
      <c r="Y18304" s="176"/>
    </row>
    <row r="18305" spans="25:25">
      <c r="Y18305" s="176"/>
    </row>
    <row r="18306" spans="25:25">
      <c r="Y18306" s="176"/>
    </row>
    <row r="18307" spans="25:25">
      <c r="Y18307" s="176"/>
    </row>
    <row r="18308" spans="25:25">
      <c r="Y18308" s="176"/>
    </row>
    <row r="18309" spans="25:25">
      <c r="Y18309" s="176"/>
    </row>
    <row r="18310" spans="25:25">
      <c r="Y18310" s="176"/>
    </row>
    <row r="18311" spans="25:25">
      <c r="Y18311" s="176"/>
    </row>
    <row r="18312" spans="25:25">
      <c r="Y18312" s="176"/>
    </row>
    <row r="18313" spans="25:25">
      <c r="Y18313" s="176"/>
    </row>
    <row r="18314" spans="25:25">
      <c r="Y18314" s="176"/>
    </row>
    <row r="18315" spans="25:25">
      <c r="Y18315" s="176"/>
    </row>
    <row r="18316" spans="25:25">
      <c r="Y18316" s="176"/>
    </row>
    <row r="18317" spans="25:25">
      <c r="Y18317" s="176"/>
    </row>
    <row r="18318" spans="25:25">
      <c r="Y18318" s="176"/>
    </row>
    <row r="18319" spans="25:25">
      <c r="Y18319" s="176"/>
    </row>
    <row r="18320" spans="25:25">
      <c r="Y18320" s="176"/>
    </row>
    <row r="18321" spans="25:25">
      <c r="Y18321" s="176"/>
    </row>
    <row r="18322" spans="25:25">
      <c r="Y18322" s="176"/>
    </row>
    <row r="18323" spans="25:25">
      <c r="Y18323" s="176"/>
    </row>
    <row r="18324" spans="25:25">
      <c r="Y18324" s="176"/>
    </row>
    <row r="18325" spans="25:25">
      <c r="Y18325" s="176"/>
    </row>
    <row r="18326" spans="25:25">
      <c r="Y18326" s="176"/>
    </row>
    <row r="18327" spans="25:25">
      <c r="Y18327" s="176"/>
    </row>
    <row r="18328" spans="25:25">
      <c r="Y18328" s="176"/>
    </row>
    <row r="18329" spans="25:25">
      <c r="Y18329" s="176"/>
    </row>
    <row r="18330" spans="25:25">
      <c r="Y18330" s="176"/>
    </row>
    <row r="18331" spans="25:25">
      <c r="Y18331" s="176"/>
    </row>
    <row r="18332" spans="25:25">
      <c r="Y18332" s="176"/>
    </row>
    <row r="18333" spans="25:25">
      <c r="Y18333" s="176"/>
    </row>
    <row r="18334" spans="25:25">
      <c r="Y18334" s="176"/>
    </row>
    <row r="18335" spans="25:25">
      <c r="Y18335" s="176"/>
    </row>
    <row r="18336" spans="25:25">
      <c r="Y18336" s="176"/>
    </row>
    <row r="18337" spans="25:25">
      <c r="Y18337" s="176"/>
    </row>
    <row r="18338" spans="25:25">
      <c r="Y18338" s="176"/>
    </row>
    <row r="18339" spans="25:25">
      <c r="Y18339" s="176"/>
    </row>
    <row r="18340" spans="25:25">
      <c r="Y18340" s="176"/>
    </row>
    <row r="18341" spans="25:25">
      <c r="Y18341" s="176"/>
    </row>
    <row r="18342" spans="25:25">
      <c r="Y18342" s="176"/>
    </row>
    <row r="18343" spans="25:25">
      <c r="Y18343" s="176"/>
    </row>
    <row r="18344" spans="25:25">
      <c r="Y18344" s="176"/>
    </row>
    <row r="18345" spans="25:25">
      <c r="Y18345" s="176"/>
    </row>
    <row r="18346" spans="25:25">
      <c r="Y18346" s="176"/>
    </row>
    <row r="18347" spans="25:25">
      <c r="Y18347" s="176"/>
    </row>
    <row r="18348" spans="25:25">
      <c r="Y18348" s="176"/>
    </row>
    <row r="18349" spans="25:25">
      <c r="Y18349" s="176"/>
    </row>
    <row r="18350" spans="25:25">
      <c r="Y18350" s="176"/>
    </row>
    <row r="18351" spans="25:25">
      <c r="Y18351" s="176"/>
    </row>
    <row r="18352" spans="25:25">
      <c r="Y18352" s="176"/>
    </row>
    <row r="18353" spans="25:25">
      <c r="Y18353" s="176"/>
    </row>
    <row r="18354" spans="25:25">
      <c r="Y18354" s="176"/>
    </row>
    <row r="18355" spans="25:25">
      <c r="Y18355" s="176"/>
    </row>
    <row r="18356" spans="25:25">
      <c r="Y18356" s="176"/>
    </row>
    <row r="18357" spans="25:25">
      <c r="Y18357" s="176"/>
    </row>
    <row r="18358" spans="25:25">
      <c r="Y18358" s="176"/>
    </row>
    <row r="18359" spans="25:25">
      <c r="Y18359" s="176"/>
    </row>
    <row r="18360" spans="25:25">
      <c r="Y18360" s="176"/>
    </row>
    <row r="18361" spans="25:25">
      <c r="Y18361" s="176"/>
    </row>
    <row r="18362" spans="25:25">
      <c r="Y18362" s="176"/>
    </row>
    <row r="18363" spans="25:25">
      <c r="Y18363" s="176"/>
    </row>
    <row r="18364" spans="25:25">
      <c r="Y18364" s="176"/>
    </row>
    <row r="18365" spans="25:25">
      <c r="Y18365" s="176"/>
    </row>
    <row r="18366" spans="25:25">
      <c r="Y18366" s="176"/>
    </row>
    <row r="18367" spans="25:25">
      <c r="Y18367" s="176"/>
    </row>
    <row r="18368" spans="25:25">
      <c r="Y18368" s="176"/>
    </row>
    <row r="18369" spans="25:25">
      <c r="Y18369" s="176"/>
    </row>
    <row r="18370" spans="25:25">
      <c r="Y18370" s="176"/>
    </row>
    <row r="18371" spans="25:25">
      <c r="Y18371" s="176"/>
    </row>
    <row r="18372" spans="25:25">
      <c r="Y18372" s="176"/>
    </row>
    <row r="18373" spans="25:25">
      <c r="Y18373" s="176"/>
    </row>
    <row r="18374" spans="25:25">
      <c r="Y18374" s="176"/>
    </row>
    <row r="18375" spans="25:25">
      <c r="Y18375" s="176"/>
    </row>
    <row r="18376" spans="25:25">
      <c r="Y18376" s="176"/>
    </row>
    <row r="18377" spans="25:25">
      <c r="Y18377" s="176"/>
    </row>
    <row r="18378" spans="25:25">
      <c r="Y18378" s="176"/>
    </row>
    <row r="18379" spans="25:25">
      <c r="Y18379" s="176"/>
    </row>
    <row r="18380" spans="25:25">
      <c r="Y18380" s="176"/>
    </row>
    <row r="18381" spans="25:25">
      <c r="Y18381" s="176"/>
    </row>
    <row r="18382" spans="25:25">
      <c r="Y18382" s="176"/>
    </row>
    <row r="18383" spans="25:25">
      <c r="Y18383" s="176"/>
    </row>
    <row r="18384" spans="25:25">
      <c r="Y18384" s="176"/>
    </row>
    <row r="18385" spans="25:25">
      <c r="Y18385" s="176"/>
    </row>
    <row r="18386" spans="25:25">
      <c r="Y18386" s="176"/>
    </row>
    <row r="18387" spans="25:25">
      <c r="Y18387" s="176"/>
    </row>
    <row r="18388" spans="25:25">
      <c r="Y18388" s="176"/>
    </row>
    <row r="18389" spans="25:25">
      <c r="Y18389" s="176"/>
    </row>
    <row r="18390" spans="25:25">
      <c r="Y18390" s="176"/>
    </row>
    <row r="18391" spans="25:25">
      <c r="Y18391" s="176"/>
    </row>
    <row r="18392" spans="25:25">
      <c r="Y18392" s="176"/>
    </row>
    <row r="18393" spans="25:25">
      <c r="Y18393" s="176"/>
    </row>
    <row r="18394" spans="25:25">
      <c r="Y18394" s="176"/>
    </row>
    <row r="18395" spans="25:25">
      <c r="Y18395" s="176"/>
    </row>
    <row r="18396" spans="25:25">
      <c r="Y18396" s="176"/>
    </row>
    <row r="18397" spans="25:25">
      <c r="Y18397" s="176"/>
    </row>
    <row r="18398" spans="25:25">
      <c r="Y18398" s="176"/>
    </row>
    <row r="18399" spans="25:25">
      <c r="Y18399" s="176"/>
    </row>
    <row r="18400" spans="25:25">
      <c r="Y18400" s="176"/>
    </row>
    <row r="18401" spans="25:25">
      <c r="Y18401" s="176"/>
    </row>
    <row r="18402" spans="25:25">
      <c r="Y18402" s="176"/>
    </row>
    <row r="18403" spans="25:25">
      <c r="Y18403" s="176"/>
    </row>
    <row r="18404" spans="25:25">
      <c r="Y18404" s="176"/>
    </row>
    <row r="18405" spans="25:25">
      <c r="Y18405" s="176"/>
    </row>
    <row r="18406" spans="25:25">
      <c r="Y18406" s="176"/>
    </row>
    <row r="18407" spans="25:25">
      <c r="Y18407" s="176"/>
    </row>
    <row r="18408" spans="25:25">
      <c r="Y18408" s="176"/>
    </row>
    <row r="18409" spans="25:25">
      <c r="Y18409" s="176"/>
    </row>
    <row r="18410" spans="25:25">
      <c r="Y18410" s="176"/>
    </row>
    <row r="18411" spans="25:25">
      <c r="Y18411" s="176"/>
    </row>
    <row r="18412" spans="25:25">
      <c r="Y18412" s="176"/>
    </row>
    <row r="18413" spans="25:25">
      <c r="Y18413" s="176"/>
    </row>
    <row r="18414" spans="25:25">
      <c r="Y18414" s="176"/>
    </row>
    <row r="18415" spans="25:25">
      <c r="Y18415" s="176"/>
    </row>
    <row r="18416" spans="25:25">
      <c r="Y18416" s="176"/>
    </row>
    <row r="18417" spans="25:25">
      <c r="Y18417" s="176"/>
    </row>
    <row r="18418" spans="25:25">
      <c r="Y18418" s="176"/>
    </row>
    <row r="18419" spans="25:25">
      <c r="Y18419" s="176"/>
    </row>
    <row r="18420" spans="25:25">
      <c r="Y18420" s="176"/>
    </row>
    <row r="18421" spans="25:25">
      <c r="Y18421" s="176"/>
    </row>
    <row r="18422" spans="25:25">
      <c r="Y18422" s="176"/>
    </row>
    <row r="18423" spans="25:25">
      <c r="Y18423" s="176"/>
    </row>
    <row r="18424" spans="25:25">
      <c r="Y18424" s="176"/>
    </row>
    <row r="18425" spans="25:25">
      <c r="Y18425" s="176"/>
    </row>
    <row r="18426" spans="25:25">
      <c r="Y18426" s="176"/>
    </row>
    <row r="18427" spans="25:25">
      <c r="Y18427" s="176"/>
    </row>
    <row r="18428" spans="25:25">
      <c r="Y18428" s="176"/>
    </row>
    <row r="18429" spans="25:25">
      <c r="Y18429" s="176"/>
    </row>
    <row r="18430" spans="25:25">
      <c r="Y18430" s="176"/>
    </row>
    <row r="18431" spans="25:25">
      <c r="Y18431" s="176"/>
    </row>
    <row r="18432" spans="25:25">
      <c r="Y18432" s="176"/>
    </row>
    <row r="18433" spans="25:25">
      <c r="Y18433" s="176"/>
    </row>
    <row r="18434" spans="25:25">
      <c r="Y18434" s="176"/>
    </row>
    <row r="18435" spans="25:25">
      <c r="Y18435" s="176"/>
    </row>
    <row r="18436" spans="25:25">
      <c r="Y18436" s="176"/>
    </row>
    <row r="18437" spans="25:25">
      <c r="Y18437" s="176"/>
    </row>
    <row r="18438" spans="25:25">
      <c r="Y18438" s="176"/>
    </row>
    <row r="18439" spans="25:25">
      <c r="Y18439" s="176"/>
    </row>
    <row r="18440" spans="25:25">
      <c r="Y18440" s="176"/>
    </row>
    <row r="18441" spans="25:25">
      <c r="Y18441" s="176"/>
    </row>
    <row r="18442" spans="25:25">
      <c r="Y18442" s="176"/>
    </row>
    <row r="18443" spans="25:25">
      <c r="Y18443" s="176"/>
    </row>
    <row r="18444" spans="25:25">
      <c r="Y18444" s="176"/>
    </row>
    <row r="18445" spans="25:25">
      <c r="Y18445" s="176"/>
    </row>
    <row r="18446" spans="25:25">
      <c r="Y18446" s="176"/>
    </row>
    <row r="18447" spans="25:25">
      <c r="Y18447" s="176"/>
    </row>
    <row r="18448" spans="25:25">
      <c r="Y18448" s="176"/>
    </row>
    <row r="18449" spans="25:25">
      <c r="Y18449" s="176"/>
    </row>
    <row r="18450" spans="25:25">
      <c r="Y18450" s="176"/>
    </row>
    <row r="18451" spans="25:25">
      <c r="Y18451" s="176"/>
    </row>
    <row r="18452" spans="25:25">
      <c r="Y18452" s="176"/>
    </row>
    <row r="18453" spans="25:25">
      <c r="Y18453" s="176"/>
    </row>
    <row r="18454" spans="25:25">
      <c r="Y18454" s="176"/>
    </row>
    <row r="18455" spans="25:25">
      <c r="Y18455" s="176"/>
    </row>
    <row r="18456" spans="25:25">
      <c r="Y18456" s="176"/>
    </row>
    <row r="18457" spans="25:25">
      <c r="Y18457" s="176"/>
    </row>
    <row r="18458" spans="25:25">
      <c r="Y18458" s="176"/>
    </row>
    <row r="18459" spans="25:25">
      <c r="Y18459" s="176"/>
    </row>
    <row r="18460" spans="25:25">
      <c r="Y18460" s="176"/>
    </row>
    <row r="18461" spans="25:25">
      <c r="Y18461" s="176"/>
    </row>
    <row r="18462" spans="25:25">
      <c r="Y18462" s="176"/>
    </row>
    <row r="18463" spans="25:25">
      <c r="Y18463" s="176"/>
    </row>
    <row r="18464" spans="25:25">
      <c r="Y18464" s="176"/>
    </row>
    <row r="18465" spans="25:25">
      <c r="Y18465" s="176"/>
    </row>
    <row r="18466" spans="25:25">
      <c r="Y18466" s="176"/>
    </row>
    <row r="18467" spans="25:25">
      <c r="Y18467" s="176"/>
    </row>
    <row r="18468" spans="25:25">
      <c r="Y18468" s="176"/>
    </row>
    <row r="18469" spans="25:25">
      <c r="Y18469" s="176"/>
    </row>
    <row r="18470" spans="25:25">
      <c r="Y18470" s="176"/>
    </row>
    <row r="18471" spans="25:25">
      <c r="Y18471" s="176"/>
    </row>
    <row r="18472" spans="25:25">
      <c r="Y18472" s="176"/>
    </row>
    <row r="18473" spans="25:25">
      <c r="Y18473" s="176"/>
    </row>
    <row r="18474" spans="25:25">
      <c r="Y18474" s="176"/>
    </row>
    <row r="18475" spans="25:25">
      <c r="Y18475" s="176"/>
    </row>
    <row r="18476" spans="25:25">
      <c r="Y18476" s="176"/>
    </row>
    <row r="18477" spans="25:25">
      <c r="Y18477" s="176"/>
    </row>
    <row r="18478" spans="25:25">
      <c r="Y18478" s="176"/>
    </row>
    <row r="18479" spans="25:25">
      <c r="Y18479" s="176"/>
    </row>
    <row r="18480" spans="25:25">
      <c r="Y18480" s="176"/>
    </row>
    <row r="18481" spans="25:25">
      <c r="Y18481" s="176"/>
    </row>
    <row r="18482" spans="25:25">
      <c r="Y18482" s="176"/>
    </row>
    <row r="18483" spans="25:25">
      <c r="Y18483" s="176"/>
    </row>
    <row r="18484" spans="25:25">
      <c r="Y18484" s="176"/>
    </row>
    <row r="18485" spans="25:25">
      <c r="Y18485" s="176"/>
    </row>
    <row r="18486" spans="25:25">
      <c r="Y18486" s="176"/>
    </row>
    <row r="18487" spans="25:25">
      <c r="Y18487" s="176"/>
    </row>
    <row r="18488" spans="25:25">
      <c r="Y18488" s="176"/>
    </row>
    <row r="18489" spans="25:25">
      <c r="Y18489" s="176"/>
    </row>
    <row r="18490" spans="25:25">
      <c r="Y18490" s="176"/>
    </row>
    <row r="18491" spans="25:25">
      <c r="Y18491" s="176"/>
    </row>
    <row r="18492" spans="25:25">
      <c r="Y18492" s="176"/>
    </row>
    <row r="18493" spans="25:25">
      <c r="Y18493" s="176"/>
    </row>
    <row r="18494" spans="25:25">
      <c r="Y18494" s="176"/>
    </row>
    <row r="18495" spans="25:25">
      <c r="Y18495" s="176"/>
    </row>
    <row r="18496" spans="25:25">
      <c r="Y18496" s="176"/>
    </row>
    <row r="18497" spans="25:25">
      <c r="Y18497" s="176"/>
    </row>
    <row r="18498" spans="25:25">
      <c r="Y18498" s="176"/>
    </row>
    <row r="18499" spans="25:25">
      <c r="Y18499" s="176"/>
    </row>
    <row r="18500" spans="25:25">
      <c r="Y18500" s="176"/>
    </row>
    <row r="18501" spans="25:25">
      <c r="Y18501" s="176"/>
    </row>
    <row r="18502" spans="25:25">
      <c r="Y18502" s="176"/>
    </row>
    <row r="18503" spans="25:25">
      <c r="Y18503" s="176"/>
    </row>
    <row r="18504" spans="25:25">
      <c r="Y18504" s="176"/>
    </row>
    <row r="18505" spans="25:25">
      <c r="Y18505" s="176"/>
    </row>
    <row r="18506" spans="25:25">
      <c r="Y18506" s="176"/>
    </row>
    <row r="18507" spans="25:25">
      <c r="Y18507" s="176"/>
    </row>
    <row r="18508" spans="25:25">
      <c r="Y18508" s="176"/>
    </row>
    <row r="18509" spans="25:25">
      <c r="Y18509" s="176"/>
    </row>
    <row r="18510" spans="25:25">
      <c r="Y18510" s="176"/>
    </row>
    <row r="18511" spans="25:25">
      <c r="Y18511" s="176"/>
    </row>
    <row r="18512" spans="25:25">
      <c r="Y18512" s="176"/>
    </row>
    <row r="18513" spans="25:25">
      <c r="Y18513" s="176"/>
    </row>
    <row r="18514" spans="25:25">
      <c r="Y18514" s="176"/>
    </row>
    <row r="18515" spans="25:25">
      <c r="Y18515" s="176"/>
    </row>
    <row r="18516" spans="25:25">
      <c r="Y18516" s="176"/>
    </row>
    <row r="18517" spans="25:25">
      <c r="Y18517" s="176"/>
    </row>
    <row r="18518" spans="25:25">
      <c r="Y18518" s="176"/>
    </row>
    <row r="18519" spans="25:25">
      <c r="Y18519" s="176"/>
    </row>
    <row r="18520" spans="25:25">
      <c r="Y18520" s="176"/>
    </row>
    <row r="18521" spans="25:25">
      <c r="Y18521" s="176"/>
    </row>
    <row r="18522" spans="25:25">
      <c r="Y18522" s="176"/>
    </row>
    <row r="18523" spans="25:25">
      <c r="Y18523" s="176"/>
    </row>
    <row r="18524" spans="25:25">
      <c r="Y18524" s="176"/>
    </row>
    <row r="18525" spans="25:25">
      <c r="Y18525" s="176"/>
    </row>
    <row r="18526" spans="25:25">
      <c r="Y18526" s="176"/>
    </row>
    <row r="18527" spans="25:25">
      <c r="Y18527" s="176"/>
    </row>
    <row r="18528" spans="25:25">
      <c r="Y18528" s="176"/>
    </row>
    <row r="18529" spans="25:25">
      <c r="Y18529" s="176"/>
    </row>
    <row r="18530" spans="25:25">
      <c r="Y18530" s="176"/>
    </row>
    <row r="18531" spans="25:25">
      <c r="Y18531" s="176"/>
    </row>
    <row r="18532" spans="25:25">
      <c r="Y18532" s="176"/>
    </row>
    <row r="18533" spans="25:25">
      <c r="Y18533" s="176"/>
    </row>
    <row r="18534" spans="25:25">
      <c r="Y18534" s="176"/>
    </row>
    <row r="18535" spans="25:25">
      <c r="Y18535" s="176"/>
    </row>
    <row r="18536" spans="25:25">
      <c r="Y18536" s="176"/>
    </row>
    <row r="18537" spans="25:25">
      <c r="Y18537" s="176"/>
    </row>
    <row r="18538" spans="25:25">
      <c r="Y18538" s="176"/>
    </row>
    <row r="18539" spans="25:25">
      <c r="Y18539" s="176"/>
    </row>
    <row r="18540" spans="25:25">
      <c r="Y18540" s="176"/>
    </row>
    <row r="18541" spans="25:25">
      <c r="Y18541" s="176"/>
    </row>
    <row r="18542" spans="25:25">
      <c r="Y18542" s="176"/>
    </row>
    <row r="18543" spans="25:25">
      <c r="Y18543" s="176"/>
    </row>
    <row r="18544" spans="25:25">
      <c r="Y18544" s="176"/>
    </row>
    <row r="18545" spans="25:25">
      <c r="Y18545" s="176"/>
    </row>
    <row r="18546" spans="25:25">
      <c r="Y18546" s="176"/>
    </row>
    <row r="18547" spans="25:25">
      <c r="Y18547" s="176"/>
    </row>
    <row r="18548" spans="25:25">
      <c r="Y18548" s="176"/>
    </row>
    <row r="18549" spans="25:25">
      <c r="Y18549" s="176"/>
    </row>
    <row r="18550" spans="25:25">
      <c r="Y18550" s="176"/>
    </row>
    <row r="18551" spans="25:25">
      <c r="Y18551" s="176"/>
    </row>
    <row r="18552" spans="25:25">
      <c r="Y18552" s="176"/>
    </row>
    <row r="18553" spans="25:25">
      <c r="Y18553" s="176"/>
    </row>
    <row r="18554" spans="25:25">
      <c r="Y18554" s="176"/>
    </row>
    <row r="18555" spans="25:25">
      <c r="Y18555" s="176"/>
    </row>
    <row r="18556" spans="25:25">
      <c r="Y18556" s="176"/>
    </row>
    <row r="18557" spans="25:25">
      <c r="Y18557" s="176"/>
    </row>
    <row r="18558" spans="25:25">
      <c r="Y18558" s="176"/>
    </row>
    <row r="18559" spans="25:25">
      <c r="Y18559" s="176"/>
    </row>
    <row r="18560" spans="25:25">
      <c r="Y18560" s="176"/>
    </row>
    <row r="18561" spans="25:25">
      <c r="Y18561" s="176"/>
    </row>
    <row r="18562" spans="25:25">
      <c r="Y18562" s="176"/>
    </row>
    <row r="18563" spans="25:25">
      <c r="Y18563" s="176"/>
    </row>
    <row r="18564" spans="25:25">
      <c r="Y18564" s="176"/>
    </row>
    <row r="18565" spans="25:25">
      <c r="Y18565" s="176"/>
    </row>
    <row r="18566" spans="25:25">
      <c r="Y18566" s="176"/>
    </row>
    <row r="18567" spans="25:25">
      <c r="Y18567" s="176"/>
    </row>
    <row r="18568" spans="25:25">
      <c r="Y18568" s="176"/>
    </row>
    <row r="18569" spans="25:25">
      <c r="Y18569" s="176"/>
    </row>
    <row r="18570" spans="25:25">
      <c r="Y18570" s="176"/>
    </row>
    <row r="18571" spans="25:25">
      <c r="Y18571" s="176"/>
    </row>
    <row r="18572" spans="25:25">
      <c r="Y18572" s="176"/>
    </row>
    <row r="18573" spans="25:25">
      <c r="Y18573" s="176"/>
    </row>
    <row r="18574" spans="25:25">
      <c r="Y18574" s="176"/>
    </row>
    <row r="18575" spans="25:25">
      <c r="Y18575" s="176"/>
    </row>
    <row r="18576" spans="25:25">
      <c r="Y18576" s="176"/>
    </row>
    <row r="18577" spans="25:25">
      <c r="Y18577" s="176"/>
    </row>
    <row r="18578" spans="25:25">
      <c r="Y18578" s="176"/>
    </row>
    <row r="18579" spans="25:25">
      <c r="Y18579" s="176"/>
    </row>
    <row r="18580" spans="25:25">
      <c r="Y18580" s="176"/>
    </row>
    <row r="18581" spans="25:25">
      <c r="Y18581" s="176"/>
    </row>
    <row r="18582" spans="25:25">
      <c r="Y18582" s="176"/>
    </row>
    <row r="18583" spans="25:25">
      <c r="Y18583" s="176"/>
    </row>
    <row r="18584" spans="25:25">
      <c r="Y18584" s="176"/>
    </row>
    <row r="18585" spans="25:25">
      <c r="Y18585" s="176"/>
    </row>
    <row r="18586" spans="25:25">
      <c r="Y18586" s="176"/>
    </row>
    <row r="18587" spans="25:25">
      <c r="Y18587" s="176"/>
    </row>
    <row r="18588" spans="25:25">
      <c r="Y18588" s="176"/>
    </row>
    <row r="18589" spans="25:25">
      <c r="Y18589" s="176"/>
    </row>
    <row r="18590" spans="25:25">
      <c r="Y18590" s="176"/>
    </row>
    <row r="18591" spans="25:25">
      <c r="Y18591" s="176"/>
    </row>
    <row r="18592" spans="25:25">
      <c r="Y18592" s="176"/>
    </row>
    <row r="18593" spans="25:25">
      <c r="Y18593" s="176"/>
    </row>
    <row r="18594" spans="25:25">
      <c r="Y18594" s="176"/>
    </row>
    <row r="18595" spans="25:25">
      <c r="Y18595" s="176"/>
    </row>
    <row r="18596" spans="25:25">
      <c r="Y18596" s="176"/>
    </row>
    <row r="18597" spans="25:25">
      <c r="Y18597" s="176"/>
    </row>
    <row r="18598" spans="25:25">
      <c r="Y18598" s="176"/>
    </row>
    <row r="18599" spans="25:25">
      <c r="Y18599" s="176"/>
    </row>
    <row r="18600" spans="25:25">
      <c r="Y18600" s="176"/>
    </row>
    <row r="18601" spans="25:25">
      <c r="Y18601" s="176"/>
    </row>
    <row r="18602" spans="25:25">
      <c r="Y18602" s="176"/>
    </row>
    <row r="18603" spans="25:25">
      <c r="Y18603" s="176"/>
    </row>
    <row r="18604" spans="25:25">
      <c r="Y18604" s="176"/>
    </row>
    <row r="18605" spans="25:25">
      <c r="Y18605" s="176"/>
    </row>
    <row r="18606" spans="25:25">
      <c r="Y18606" s="176"/>
    </row>
    <row r="18607" spans="25:25">
      <c r="Y18607" s="176"/>
    </row>
    <row r="18608" spans="25:25">
      <c r="Y18608" s="176"/>
    </row>
    <row r="18609" spans="25:25">
      <c r="Y18609" s="176"/>
    </row>
    <row r="18610" spans="25:25">
      <c r="Y18610" s="176"/>
    </row>
    <row r="18611" spans="25:25">
      <c r="Y18611" s="176"/>
    </row>
    <row r="18612" spans="25:25">
      <c r="Y18612" s="176"/>
    </row>
    <row r="18613" spans="25:25">
      <c r="Y18613" s="176"/>
    </row>
    <row r="18614" spans="25:25">
      <c r="Y18614" s="176"/>
    </row>
    <row r="18615" spans="25:25">
      <c r="Y18615" s="176"/>
    </row>
    <row r="18616" spans="25:25">
      <c r="Y18616" s="176"/>
    </row>
    <row r="18617" spans="25:25">
      <c r="Y18617" s="176"/>
    </row>
    <row r="18618" spans="25:25">
      <c r="Y18618" s="176"/>
    </row>
    <row r="18619" spans="25:25">
      <c r="Y18619" s="176"/>
    </row>
    <row r="18620" spans="25:25">
      <c r="Y18620" s="176"/>
    </row>
    <row r="18621" spans="25:25">
      <c r="Y18621" s="176"/>
    </row>
    <row r="18622" spans="25:25">
      <c r="Y18622" s="176"/>
    </row>
    <row r="18623" spans="25:25">
      <c r="Y18623" s="176"/>
    </row>
    <row r="18624" spans="25:25">
      <c r="Y18624" s="176"/>
    </row>
    <row r="18625" spans="25:25">
      <c r="Y18625" s="176"/>
    </row>
    <row r="18626" spans="25:25">
      <c r="Y18626" s="176"/>
    </row>
    <row r="18627" spans="25:25">
      <c r="Y18627" s="176"/>
    </row>
    <row r="18628" spans="25:25">
      <c r="Y18628" s="176"/>
    </row>
    <row r="18629" spans="25:25">
      <c r="Y18629" s="176"/>
    </row>
    <row r="18630" spans="25:25">
      <c r="Y18630" s="176"/>
    </row>
    <row r="18631" spans="25:25">
      <c r="Y18631" s="176"/>
    </row>
    <row r="18632" spans="25:25">
      <c r="Y18632" s="176"/>
    </row>
    <row r="18633" spans="25:25">
      <c r="Y18633" s="176"/>
    </row>
    <row r="18634" spans="25:25">
      <c r="Y18634" s="176"/>
    </row>
    <row r="18635" spans="25:25">
      <c r="Y18635" s="176"/>
    </row>
    <row r="18636" spans="25:25">
      <c r="Y18636" s="176"/>
    </row>
    <row r="18637" spans="25:25">
      <c r="Y18637" s="176"/>
    </row>
    <row r="18638" spans="25:25">
      <c r="Y18638" s="176"/>
    </row>
    <row r="18639" spans="25:25">
      <c r="Y18639" s="176"/>
    </row>
    <row r="18640" spans="25:25">
      <c r="Y18640" s="176"/>
    </row>
    <row r="18641" spans="25:25">
      <c r="Y18641" s="176"/>
    </row>
    <row r="18642" spans="25:25">
      <c r="Y18642" s="176"/>
    </row>
    <row r="18643" spans="25:25">
      <c r="Y18643" s="176"/>
    </row>
    <row r="18644" spans="25:25">
      <c r="Y18644" s="176"/>
    </row>
    <row r="18645" spans="25:25">
      <c r="Y18645" s="176"/>
    </row>
    <row r="18646" spans="25:25">
      <c r="Y18646" s="176"/>
    </row>
    <row r="18647" spans="25:25">
      <c r="Y18647" s="176"/>
    </row>
    <row r="18648" spans="25:25">
      <c r="Y18648" s="176"/>
    </row>
    <row r="18649" spans="25:25">
      <c r="Y18649" s="176"/>
    </row>
    <row r="18650" spans="25:25">
      <c r="Y18650" s="176"/>
    </row>
    <row r="18651" spans="25:25">
      <c r="Y18651" s="176"/>
    </row>
    <row r="18652" spans="25:25">
      <c r="Y18652" s="176"/>
    </row>
    <row r="18653" spans="25:25">
      <c r="Y18653" s="176"/>
    </row>
    <row r="18654" spans="25:25">
      <c r="Y18654" s="176"/>
    </row>
    <row r="18655" spans="25:25">
      <c r="Y18655" s="176"/>
    </row>
    <row r="18656" spans="25:25">
      <c r="Y18656" s="176"/>
    </row>
    <row r="18657" spans="25:25">
      <c r="Y18657" s="176"/>
    </row>
    <row r="18658" spans="25:25">
      <c r="Y18658" s="176"/>
    </row>
    <row r="18659" spans="25:25">
      <c r="Y18659" s="176"/>
    </row>
    <row r="18660" spans="25:25">
      <c r="Y18660" s="176"/>
    </row>
    <row r="18661" spans="25:25">
      <c r="Y18661" s="176"/>
    </row>
    <row r="18662" spans="25:25">
      <c r="Y18662" s="176"/>
    </row>
    <row r="18663" spans="25:25">
      <c r="Y18663" s="176"/>
    </row>
    <row r="18664" spans="25:25">
      <c r="Y18664" s="176"/>
    </row>
    <row r="18665" spans="25:25">
      <c r="Y18665" s="176"/>
    </row>
    <row r="18666" spans="25:25">
      <c r="Y18666" s="176"/>
    </row>
    <row r="18667" spans="25:25">
      <c r="Y18667" s="176"/>
    </row>
    <row r="18668" spans="25:25">
      <c r="Y18668" s="176"/>
    </row>
    <row r="18669" spans="25:25">
      <c r="Y18669" s="176"/>
    </row>
    <row r="18670" spans="25:25">
      <c r="Y18670" s="176"/>
    </row>
    <row r="18671" spans="25:25">
      <c r="Y18671" s="176"/>
    </row>
    <row r="18672" spans="25:25">
      <c r="Y18672" s="176"/>
    </row>
    <row r="18673" spans="25:25">
      <c r="Y18673" s="176"/>
    </row>
    <row r="18674" spans="25:25">
      <c r="Y18674" s="176"/>
    </row>
    <row r="18675" spans="25:25">
      <c r="Y18675" s="176"/>
    </row>
    <row r="18676" spans="25:25">
      <c r="Y18676" s="176"/>
    </row>
    <row r="18677" spans="25:25">
      <c r="Y18677" s="176"/>
    </row>
    <row r="18678" spans="25:25">
      <c r="Y18678" s="176"/>
    </row>
    <row r="18679" spans="25:25">
      <c r="Y18679" s="176"/>
    </row>
    <row r="18680" spans="25:25">
      <c r="Y18680" s="176"/>
    </row>
    <row r="18681" spans="25:25">
      <c r="Y18681" s="176"/>
    </row>
    <row r="18682" spans="25:25">
      <c r="Y18682" s="176"/>
    </row>
    <row r="18683" spans="25:25">
      <c r="Y18683" s="176"/>
    </row>
    <row r="18684" spans="25:25">
      <c r="Y18684" s="176"/>
    </row>
    <row r="18685" spans="25:25">
      <c r="Y18685" s="176"/>
    </row>
    <row r="18686" spans="25:25">
      <c r="Y18686" s="176"/>
    </row>
    <row r="18687" spans="25:25">
      <c r="Y18687" s="176"/>
    </row>
    <row r="18688" spans="25:25">
      <c r="Y18688" s="176"/>
    </row>
    <row r="18689" spans="25:25">
      <c r="Y18689" s="176"/>
    </row>
    <row r="18690" spans="25:25">
      <c r="Y18690" s="176"/>
    </row>
    <row r="18691" spans="25:25">
      <c r="Y18691" s="176"/>
    </row>
    <row r="18692" spans="25:25">
      <c r="Y18692" s="176"/>
    </row>
    <row r="18693" spans="25:25">
      <c r="Y18693" s="176"/>
    </row>
    <row r="18694" spans="25:25">
      <c r="Y18694" s="176"/>
    </row>
    <row r="18695" spans="25:25">
      <c r="Y18695" s="176"/>
    </row>
    <row r="18696" spans="25:25">
      <c r="Y18696" s="176"/>
    </row>
    <row r="18697" spans="25:25">
      <c r="Y18697" s="176"/>
    </row>
    <row r="18698" spans="25:25">
      <c r="Y18698" s="176"/>
    </row>
    <row r="18699" spans="25:25">
      <c r="Y18699" s="176"/>
    </row>
    <row r="18700" spans="25:25">
      <c r="Y18700" s="176"/>
    </row>
    <row r="18701" spans="25:25">
      <c r="Y18701" s="176"/>
    </row>
    <row r="18702" spans="25:25">
      <c r="Y18702" s="176"/>
    </row>
    <row r="18703" spans="25:25">
      <c r="Y18703" s="176"/>
    </row>
    <row r="18704" spans="25:25">
      <c r="Y18704" s="176"/>
    </row>
    <row r="18705" spans="25:25">
      <c r="Y18705" s="176"/>
    </row>
    <row r="18706" spans="25:25">
      <c r="Y18706" s="176"/>
    </row>
    <row r="18707" spans="25:25">
      <c r="Y18707" s="176"/>
    </row>
    <row r="18708" spans="25:25">
      <c r="Y18708" s="176"/>
    </row>
    <row r="18709" spans="25:25">
      <c r="Y18709" s="176"/>
    </row>
    <row r="18710" spans="25:25">
      <c r="Y18710" s="176"/>
    </row>
    <row r="18711" spans="25:25">
      <c r="Y18711" s="176"/>
    </row>
    <row r="18712" spans="25:25">
      <c r="Y18712" s="176"/>
    </row>
    <row r="18713" spans="25:25">
      <c r="Y18713" s="176"/>
    </row>
    <row r="18714" spans="25:25">
      <c r="Y18714" s="176"/>
    </row>
    <row r="18715" spans="25:25">
      <c r="Y18715" s="176"/>
    </row>
    <row r="18716" spans="25:25">
      <c r="Y18716" s="176"/>
    </row>
    <row r="18717" spans="25:25">
      <c r="Y18717" s="176"/>
    </row>
    <row r="18718" spans="25:25">
      <c r="Y18718" s="176"/>
    </row>
    <row r="18719" spans="25:25">
      <c r="Y18719" s="176"/>
    </row>
    <row r="18720" spans="25:25">
      <c r="Y18720" s="176"/>
    </row>
    <row r="18721" spans="25:25">
      <c r="Y18721" s="176"/>
    </row>
    <row r="18722" spans="25:25">
      <c r="Y18722" s="176"/>
    </row>
    <row r="18723" spans="25:25">
      <c r="Y18723" s="176"/>
    </row>
    <row r="18724" spans="25:25">
      <c r="Y18724" s="176"/>
    </row>
    <row r="18725" spans="25:25">
      <c r="Y18725" s="176"/>
    </row>
    <row r="18726" spans="25:25">
      <c r="Y18726" s="176"/>
    </row>
    <row r="18727" spans="25:25">
      <c r="Y18727" s="176"/>
    </row>
    <row r="18728" spans="25:25">
      <c r="Y18728" s="176"/>
    </row>
    <row r="18729" spans="25:25">
      <c r="Y18729" s="176"/>
    </row>
    <row r="18730" spans="25:25">
      <c r="Y18730" s="176"/>
    </row>
    <row r="18731" spans="25:25">
      <c r="Y18731" s="176"/>
    </row>
    <row r="18732" spans="25:25">
      <c r="Y18732" s="176"/>
    </row>
    <row r="18733" spans="25:25">
      <c r="Y18733" s="176"/>
    </row>
    <row r="18734" spans="25:25">
      <c r="Y18734" s="176"/>
    </row>
    <row r="18735" spans="25:25">
      <c r="Y18735" s="176"/>
    </row>
    <row r="18736" spans="25:25">
      <c r="Y18736" s="176"/>
    </row>
    <row r="18737" spans="25:25">
      <c r="Y18737" s="176"/>
    </row>
    <row r="18738" spans="25:25">
      <c r="Y18738" s="176"/>
    </row>
    <row r="18739" spans="25:25">
      <c r="Y18739" s="176"/>
    </row>
    <row r="18740" spans="25:25">
      <c r="Y18740" s="176"/>
    </row>
    <row r="18741" spans="25:25">
      <c r="Y18741" s="176"/>
    </row>
    <row r="18742" spans="25:25">
      <c r="Y18742" s="176"/>
    </row>
    <row r="18743" spans="25:25">
      <c r="Y18743" s="176"/>
    </row>
    <row r="18744" spans="25:25">
      <c r="Y18744" s="176"/>
    </row>
    <row r="18745" spans="25:25">
      <c r="Y18745" s="176"/>
    </row>
    <row r="18746" spans="25:25">
      <c r="Y18746" s="176"/>
    </row>
    <row r="18747" spans="25:25">
      <c r="Y18747" s="176"/>
    </row>
    <row r="18748" spans="25:25">
      <c r="Y18748" s="176"/>
    </row>
    <row r="18749" spans="25:25">
      <c r="Y18749" s="176"/>
    </row>
    <row r="18750" spans="25:25">
      <c r="Y18750" s="176"/>
    </row>
    <row r="18751" spans="25:25">
      <c r="Y18751" s="176"/>
    </row>
    <row r="18752" spans="25:25">
      <c r="Y18752" s="176"/>
    </row>
    <row r="18753" spans="25:25">
      <c r="Y18753" s="176"/>
    </row>
    <row r="18754" spans="25:25">
      <c r="Y18754" s="176"/>
    </row>
    <row r="18755" spans="25:25">
      <c r="Y18755" s="176"/>
    </row>
    <row r="18756" spans="25:25">
      <c r="Y18756" s="176"/>
    </row>
    <row r="18757" spans="25:25">
      <c r="Y18757" s="176"/>
    </row>
    <row r="18758" spans="25:25">
      <c r="Y18758" s="176"/>
    </row>
    <row r="18759" spans="25:25">
      <c r="Y18759" s="176"/>
    </row>
    <row r="18760" spans="25:25">
      <c r="Y18760" s="176"/>
    </row>
    <row r="18761" spans="25:25">
      <c r="Y18761" s="176"/>
    </row>
    <row r="18762" spans="25:25">
      <c r="Y18762" s="176"/>
    </row>
    <row r="18763" spans="25:25">
      <c r="Y18763" s="176"/>
    </row>
    <row r="18764" spans="25:25">
      <c r="Y18764" s="176"/>
    </row>
    <row r="18765" spans="25:25">
      <c r="Y18765" s="176"/>
    </row>
    <row r="18766" spans="25:25">
      <c r="Y18766" s="176"/>
    </row>
    <row r="18767" spans="25:25">
      <c r="Y18767" s="176"/>
    </row>
    <row r="18768" spans="25:25">
      <c r="Y18768" s="176"/>
    </row>
    <row r="18769" spans="25:25">
      <c r="Y18769" s="176"/>
    </row>
    <row r="18770" spans="25:25">
      <c r="Y18770" s="176"/>
    </row>
    <row r="18771" spans="25:25">
      <c r="Y18771" s="176"/>
    </row>
    <row r="18772" spans="25:25">
      <c r="Y18772" s="176"/>
    </row>
    <row r="18773" spans="25:25">
      <c r="Y18773" s="176"/>
    </row>
    <row r="18774" spans="25:25">
      <c r="Y18774" s="176"/>
    </row>
    <row r="18775" spans="25:25">
      <c r="Y18775" s="176"/>
    </row>
    <row r="18776" spans="25:25">
      <c r="Y18776" s="176"/>
    </row>
    <row r="18777" spans="25:25">
      <c r="Y18777" s="176"/>
    </row>
    <row r="18778" spans="25:25">
      <c r="Y18778" s="176"/>
    </row>
    <row r="18779" spans="25:25">
      <c r="Y18779" s="176"/>
    </row>
    <row r="18780" spans="25:25">
      <c r="Y18780" s="176"/>
    </row>
    <row r="18781" spans="25:25">
      <c r="Y18781" s="176"/>
    </row>
    <row r="18782" spans="25:25">
      <c r="Y18782" s="176"/>
    </row>
    <row r="18783" spans="25:25">
      <c r="Y18783" s="176"/>
    </row>
    <row r="18784" spans="25:25">
      <c r="Y18784" s="176"/>
    </row>
    <row r="18785" spans="25:25">
      <c r="Y18785" s="176"/>
    </row>
    <row r="18786" spans="25:25">
      <c r="Y18786" s="176"/>
    </row>
    <row r="18787" spans="25:25">
      <c r="Y18787" s="176"/>
    </row>
    <row r="18788" spans="25:25">
      <c r="Y18788" s="176"/>
    </row>
    <row r="18789" spans="25:25">
      <c r="Y18789" s="176"/>
    </row>
    <row r="18790" spans="25:25">
      <c r="Y18790" s="176"/>
    </row>
    <row r="18791" spans="25:25">
      <c r="Y18791" s="176"/>
    </row>
    <row r="18792" spans="25:25">
      <c r="Y18792" s="176"/>
    </row>
    <row r="18793" spans="25:25">
      <c r="Y18793" s="176"/>
    </row>
    <row r="18794" spans="25:25">
      <c r="Y18794" s="176"/>
    </row>
    <row r="18795" spans="25:25">
      <c r="Y18795" s="176"/>
    </row>
    <row r="18796" spans="25:25">
      <c r="Y18796" s="176"/>
    </row>
    <row r="18797" spans="25:25">
      <c r="Y18797" s="176"/>
    </row>
    <row r="18798" spans="25:25">
      <c r="Y18798" s="176"/>
    </row>
    <row r="18799" spans="25:25">
      <c r="Y18799" s="176"/>
    </row>
    <row r="18800" spans="25:25">
      <c r="Y18800" s="176"/>
    </row>
    <row r="18801" spans="25:25">
      <c r="Y18801" s="176"/>
    </row>
    <row r="18802" spans="25:25">
      <c r="Y18802" s="176"/>
    </row>
    <row r="18803" spans="25:25">
      <c r="Y18803" s="176"/>
    </row>
    <row r="18804" spans="25:25">
      <c r="Y18804" s="176"/>
    </row>
    <row r="18805" spans="25:25">
      <c r="Y18805" s="176"/>
    </row>
    <row r="18806" spans="25:25">
      <c r="Y18806" s="176"/>
    </row>
    <row r="18807" spans="25:25">
      <c r="Y18807" s="176"/>
    </row>
    <row r="18808" spans="25:25">
      <c r="Y18808" s="176"/>
    </row>
    <row r="18809" spans="25:25">
      <c r="Y18809" s="176"/>
    </row>
    <row r="18810" spans="25:25">
      <c r="Y18810" s="176"/>
    </row>
    <row r="18811" spans="25:25">
      <c r="Y18811" s="176"/>
    </row>
    <row r="18812" spans="25:25">
      <c r="Y18812" s="176"/>
    </row>
    <row r="18813" spans="25:25">
      <c r="Y18813" s="176"/>
    </row>
    <row r="18814" spans="25:25">
      <c r="Y18814" s="176"/>
    </row>
    <row r="18815" spans="25:25">
      <c r="Y18815" s="176"/>
    </row>
    <row r="18816" spans="25:25">
      <c r="Y18816" s="176"/>
    </row>
    <row r="18817" spans="25:25">
      <c r="Y18817" s="176"/>
    </row>
    <row r="18818" spans="25:25">
      <c r="Y18818" s="176"/>
    </row>
    <row r="18819" spans="25:25">
      <c r="Y18819" s="176"/>
    </row>
    <row r="18820" spans="25:25">
      <c r="Y18820" s="176"/>
    </row>
    <row r="18821" spans="25:25">
      <c r="Y18821" s="176"/>
    </row>
    <row r="18822" spans="25:25">
      <c r="Y18822" s="176"/>
    </row>
    <row r="18823" spans="25:25">
      <c r="Y18823" s="176"/>
    </row>
    <row r="18824" spans="25:25">
      <c r="Y18824" s="176"/>
    </row>
    <row r="18825" spans="25:25">
      <c r="Y18825" s="176"/>
    </row>
    <row r="18826" spans="25:25">
      <c r="Y18826" s="176"/>
    </row>
    <row r="18827" spans="25:25">
      <c r="Y18827" s="176"/>
    </row>
    <row r="18828" spans="25:25">
      <c r="Y18828" s="176"/>
    </row>
    <row r="18829" spans="25:25">
      <c r="Y18829" s="176"/>
    </row>
    <row r="18830" spans="25:25">
      <c r="Y18830" s="176"/>
    </row>
    <row r="18831" spans="25:25">
      <c r="Y18831" s="176"/>
    </row>
    <row r="18832" spans="25:25">
      <c r="Y18832" s="176"/>
    </row>
    <row r="18833" spans="25:25">
      <c r="Y18833" s="176"/>
    </row>
    <row r="18834" spans="25:25">
      <c r="Y18834" s="176"/>
    </row>
    <row r="18835" spans="25:25">
      <c r="Y18835" s="176"/>
    </row>
    <row r="18836" spans="25:25">
      <c r="Y18836" s="176"/>
    </row>
    <row r="18837" spans="25:25">
      <c r="Y18837" s="176"/>
    </row>
    <row r="18838" spans="25:25">
      <c r="Y18838" s="176"/>
    </row>
    <row r="18839" spans="25:25">
      <c r="Y18839" s="176"/>
    </row>
    <row r="18840" spans="25:25">
      <c r="Y18840" s="176"/>
    </row>
    <row r="18841" spans="25:25">
      <c r="Y18841" s="176"/>
    </row>
    <row r="18842" spans="25:25">
      <c r="Y18842" s="176"/>
    </row>
    <row r="18843" spans="25:25">
      <c r="Y18843" s="176"/>
    </row>
    <row r="18844" spans="25:25">
      <c r="Y18844" s="176"/>
    </row>
    <row r="18845" spans="25:25">
      <c r="Y18845" s="176"/>
    </row>
    <row r="18846" spans="25:25">
      <c r="Y18846" s="176"/>
    </row>
    <row r="18847" spans="25:25">
      <c r="Y18847" s="176"/>
    </row>
    <row r="18848" spans="25:25">
      <c r="Y18848" s="176"/>
    </row>
    <row r="18849" spans="25:25">
      <c r="Y18849" s="176"/>
    </row>
    <row r="18850" spans="25:25">
      <c r="Y18850" s="176"/>
    </row>
    <row r="18851" spans="25:25">
      <c r="Y18851" s="176"/>
    </row>
    <row r="18852" spans="25:25">
      <c r="Y18852" s="176"/>
    </row>
    <row r="18853" spans="25:25">
      <c r="Y18853" s="176"/>
    </row>
    <row r="18854" spans="25:25">
      <c r="Y18854" s="176"/>
    </row>
    <row r="18855" spans="25:25">
      <c r="Y18855" s="176"/>
    </row>
    <row r="18856" spans="25:25">
      <c r="Y18856" s="176"/>
    </row>
    <row r="18857" spans="25:25">
      <c r="Y18857" s="176"/>
    </row>
    <row r="18858" spans="25:25">
      <c r="Y18858" s="176"/>
    </row>
    <row r="18859" spans="25:25">
      <c r="Y18859" s="176"/>
    </row>
    <row r="18860" spans="25:25">
      <c r="Y18860" s="176"/>
    </row>
    <row r="18861" spans="25:25">
      <c r="Y18861" s="176"/>
    </row>
    <row r="18862" spans="25:25">
      <c r="Y18862" s="176"/>
    </row>
    <row r="18863" spans="25:25">
      <c r="Y18863" s="176"/>
    </row>
    <row r="18864" spans="25:25">
      <c r="Y18864" s="176"/>
    </row>
    <row r="18865" spans="25:25">
      <c r="Y18865" s="176"/>
    </row>
    <row r="18866" spans="25:25">
      <c r="Y18866" s="176"/>
    </row>
    <row r="18867" spans="25:25">
      <c r="Y18867" s="176"/>
    </row>
    <row r="18868" spans="25:25">
      <c r="Y18868" s="176"/>
    </row>
    <row r="18869" spans="25:25">
      <c r="Y18869" s="176"/>
    </row>
    <row r="18870" spans="25:25">
      <c r="Y18870" s="176"/>
    </row>
    <row r="18871" spans="25:25">
      <c r="Y18871" s="176"/>
    </row>
    <row r="18872" spans="25:25">
      <c r="Y18872" s="176"/>
    </row>
    <row r="18873" spans="25:25">
      <c r="Y18873" s="176"/>
    </row>
    <row r="18874" spans="25:25">
      <c r="Y18874" s="176"/>
    </row>
    <row r="18875" spans="25:25">
      <c r="Y18875" s="176"/>
    </row>
    <row r="18876" spans="25:25">
      <c r="Y18876" s="176"/>
    </row>
    <row r="18877" spans="25:25">
      <c r="Y18877" s="176"/>
    </row>
    <row r="18878" spans="25:25">
      <c r="Y18878" s="176"/>
    </row>
    <row r="18879" spans="25:25">
      <c r="Y18879" s="176"/>
    </row>
    <row r="18880" spans="25:25">
      <c r="Y18880" s="176"/>
    </row>
    <row r="18881" spans="25:25">
      <c r="Y18881" s="176"/>
    </row>
    <row r="18882" spans="25:25">
      <c r="Y18882" s="176"/>
    </row>
    <row r="18883" spans="25:25">
      <c r="Y18883" s="176"/>
    </row>
    <row r="18884" spans="25:25">
      <c r="Y18884" s="176"/>
    </row>
    <row r="18885" spans="25:25">
      <c r="Y18885" s="176"/>
    </row>
    <row r="18886" spans="25:25">
      <c r="Y18886" s="176"/>
    </row>
    <row r="18887" spans="25:25">
      <c r="Y18887" s="176"/>
    </row>
    <row r="18888" spans="25:25">
      <c r="Y18888" s="176"/>
    </row>
    <row r="18889" spans="25:25">
      <c r="Y18889" s="176"/>
    </row>
    <row r="18890" spans="25:25">
      <c r="Y18890" s="176"/>
    </row>
    <row r="18891" spans="25:25">
      <c r="Y18891" s="176"/>
    </row>
    <row r="18892" spans="25:25">
      <c r="Y18892" s="176"/>
    </row>
    <row r="18893" spans="25:25">
      <c r="Y18893" s="176"/>
    </row>
    <row r="18894" spans="25:25">
      <c r="Y18894" s="176"/>
    </row>
    <row r="18895" spans="25:25">
      <c r="Y18895" s="176"/>
    </row>
    <row r="18896" spans="25:25">
      <c r="Y18896" s="176"/>
    </row>
    <row r="18897" spans="25:25">
      <c r="Y18897" s="176"/>
    </row>
    <row r="18898" spans="25:25">
      <c r="Y18898" s="176"/>
    </row>
    <row r="18899" spans="25:25">
      <c r="Y18899" s="176"/>
    </row>
    <row r="18900" spans="25:25">
      <c r="Y18900" s="176"/>
    </row>
    <row r="18901" spans="25:25">
      <c r="Y18901" s="176"/>
    </row>
    <row r="18902" spans="25:25">
      <c r="Y18902" s="176"/>
    </row>
    <row r="18903" spans="25:25">
      <c r="Y18903" s="176"/>
    </row>
    <row r="18904" spans="25:25">
      <c r="Y18904" s="176"/>
    </row>
    <row r="18905" spans="25:25">
      <c r="Y18905" s="176"/>
    </row>
    <row r="18906" spans="25:25">
      <c r="Y18906" s="176"/>
    </row>
    <row r="18907" spans="25:25">
      <c r="Y18907" s="176"/>
    </row>
    <row r="18908" spans="25:25">
      <c r="Y18908" s="176"/>
    </row>
    <row r="18909" spans="25:25">
      <c r="Y18909" s="176"/>
    </row>
    <row r="18910" spans="25:25">
      <c r="Y18910" s="176"/>
    </row>
    <row r="18911" spans="25:25">
      <c r="Y18911" s="176"/>
    </row>
    <row r="18912" spans="25:25">
      <c r="Y18912" s="176"/>
    </row>
    <row r="18913" spans="25:25">
      <c r="Y18913" s="176"/>
    </row>
    <row r="18914" spans="25:25">
      <c r="Y18914" s="176"/>
    </row>
    <row r="18915" spans="25:25">
      <c r="Y18915" s="176"/>
    </row>
    <row r="18916" spans="25:25">
      <c r="Y18916" s="176"/>
    </row>
    <row r="18917" spans="25:25">
      <c r="Y18917" s="176"/>
    </row>
    <row r="18918" spans="25:25">
      <c r="Y18918" s="176"/>
    </row>
    <row r="18919" spans="25:25">
      <c r="Y18919" s="176"/>
    </row>
    <row r="18920" spans="25:25">
      <c r="Y18920" s="176"/>
    </row>
    <row r="18921" spans="25:25">
      <c r="Y18921" s="176"/>
    </row>
    <row r="18922" spans="25:25">
      <c r="Y18922" s="176"/>
    </row>
    <row r="18923" spans="25:25">
      <c r="Y18923" s="176"/>
    </row>
    <row r="18924" spans="25:25">
      <c r="Y18924" s="176"/>
    </row>
    <row r="18925" spans="25:25">
      <c r="Y18925" s="176"/>
    </row>
    <row r="18926" spans="25:25">
      <c r="Y18926" s="176"/>
    </row>
    <row r="18927" spans="25:25">
      <c r="Y18927" s="176"/>
    </row>
    <row r="18928" spans="25:25">
      <c r="Y18928" s="176"/>
    </row>
    <row r="18929" spans="25:25">
      <c r="Y18929" s="176"/>
    </row>
    <row r="18930" spans="25:25">
      <c r="Y18930" s="176"/>
    </row>
    <row r="18931" spans="25:25">
      <c r="Y18931" s="176"/>
    </row>
    <row r="18932" spans="25:25">
      <c r="Y18932" s="176"/>
    </row>
    <row r="18933" spans="25:25">
      <c r="Y18933" s="176"/>
    </row>
    <row r="18934" spans="25:25">
      <c r="Y18934" s="176"/>
    </row>
    <row r="18935" spans="25:25">
      <c r="Y18935" s="176"/>
    </row>
    <row r="18936" spans="25:25">
      <c r="Y18936" s="176"/>
    </row>
    <row r="18937" spans="25:25">
      <c r="Y18937" s="176"/>
    </row>
    <row r="18938" spans="25:25">
      <c r="Y18938" s="176"/>
    </row>
    <row r="18939" spans="25:25">
      <c r="Y18939" s="176"/>
    </row>
    <row r="18940" spans="25:25">
      <c r="Y18940" s="176"/>
    </row>
    <row r="18941" spans="25:25">
      <c r="Y18941" s="176"/>
    </row>
    <row r="18942" spans="25:25">
      <c r="Y18942" s="176"/>
    </row>
    <row r="18943" spans="25:25">
      <c r="Y18943" s="176"/>
    </row>
    <row r="18944" spans="25:25">
      <c r="Y18944" s="176"/>
    </row>
    <row r="18945" spans="25:25">
      <c r="Y18945" s="176"/>
    </row>
    <row r="18946" spans="25:25">
      <c r="Y18946" s="176"/>
    </row>
    <row r="18947" spans="25:25">
      <c r="Y18947" s="176"/>
    </row>
    <row r="18948" spans="25:25">
      <c r="Y18948" s="176"/>
    </row>
    <row r="18949" spans="25:25">
      <c r="Y18949" s="176"/>
    </row>
    <row r="18950" spans="25:25">
      <c r="Y18950" s="176"/>
    </row>
    <row r="18951" spans="25:25">
      <c r="Y18951" s="176"/>
    </row>
    <row r="18952" spans="25:25">
      <c r="Y18952" s="176"/>
    </row>
    <row r="18953" spans="25:25">
      <c r="Y18953" s="176"/>
    </row>
    <row r="18954" spans="25:25">
      <c r="Y18954" s="176"/>
    </row>
    <row r="18955" spans="25:25">
      <c r="Y18955" s="176"/>
    </row>
    <row r="18956" spans="25:25">
      <c r="Y18956" s="176"/>
    </row>
    <row r="18957" spans="25:25">
      <c r="Y18957" s="176"/>
    </row>
    <row r="18958" spans="25:25">
      <c r="Y18958" s="176"/>
    </row>
    <row r="18959" spans="25:25">
      <c r="Y18959" s="176"/>
    </row>
    <row r="18960" spans="25:25">
      <c r="Y18960" s="176"/>
    </row>
    <row r="18961" spans="25:25">
      <c r="Y18961" s="176"/>
    </row>
    <row r="18962" spans="25:25">
      <c r="Y18962" s="176"/>
    </row>
    <row r="18963" spans="25:25">
      <c r="Y18963" s="176"/>
    </row>
    <row r="18964" spans="25:25">
      <c r="Y18964" s="176"/>
    </row>
    <row r="18965" spans="25:25">
      <c r="Y18965" s="176"/>
    </row>
    <row r="18966" spans="25:25">
      <c r="Y18966" s="176"/>
    </row>
    <row r="18967" spans="25:25">
      <c r="Y18967" s="176"/>
    </row>
    <row r="18968" spans="25:25">
      <c r="Y18968" s="176"/>
    </row>
    <row r="18969" spans="25:25">
      <c r="Y18969" s="176"/>
    </row>
    <row r="18970" spans="25:25">
      <c r="Y18970" s="176"/>
    </row>
    <row r="18971" spans="25:25">
      <c r="Y18971" s="176"/>
    </row>
    <row r="18972" spans="25:25">
      <c r="Y18972" s="176"/>
    </row>
    <row r="18973" spans="25:25">
      <c r="Y18973" s="176"/>
    </row>
    <row r="18974" spans="25:25">
      <c r="Y18974" s="176"/>
    </row>
    <row r="18975" spans="25:25">
      <c r="Y18975" s="176"/>
    </row>
    <row r="18976" spans="25:25">
      <c r="Y18976" s="176"/>
    </row>
    <row r="18977" spans="25:25">
      <c r="Y18977" s="176"/>
    </row>
    <row r="18978" spans="25:25">
      <c r="Y18978" s="176"/>
    </row>
    <row r="18979" spans="25:25">
      <c r="Y18979" s="176"/>
    </row>
    <row r="18980" spans="25:25">
      <c r="Y18980" s="176"/>
    </row>
    <row r="18981" spans="25:25">
      <c r="Y18981" s="176"/>
    </row>
    <row r="18982" spans="25:25">
      <c r="Y18982" s="176"/>
    </row>
    <row r="18983" spans="25:25">
      <c r="Y18983" s="176"/>
    </row>
    <row r="18984" spans="25:25">
      <c r="Y18984" s="176"/>
    </row>
    <row r="18985" spans="25:25">
      <c r="Y18985" s="176"/>
    </row>
    <row r="18986" spans="25:25">
      <c r="Y18986" s="176"/>
    </row>
    <row r="18987" spans="25:25">
      <c r="Y18987" s="176"/>
    </row>
    <row r="18988" spans="25:25">
      <c r="Y18988" s="176"/>
    </row>
    <row r="18989" spans="25:25">
      <c r="Y18989" s="176"/>
    </row>
    <row r="18990" spans="25:25">
      <c r="Y18990" s="176"/>
    </row>
    <row r="18991" spans="25:25">
      <c r="Y18991" s="176"/>
    </row>
    <row r="18992" spans="25:25">
      <c r="Y18992" s="176"/>
    </row>
    <row r="18993" spans="25:25">
      <c r="Y18993" s="176"/>
    </row>
    <row r="18994" spans="25:25">
      <c r="Y18994" s="176"/>
    </row>
    <row r="18995" spans="25:25">
      <c r="Y18995" s="176"/>
    </row>
    <row r="18996" spans="25:25">
      <c r="Y18996" s="176"/>
    </row>
    <row r="18997" spans="25:25">
      <c r="Y18997" s="176"/>
    </row>
    <row r="18998" spans="25:25">
      <c r="Y18998" s="176"/>
    </row>
    <row r="18999" spans="25:25">
      <c r="Y18999" s="176"/>
    </row>
    <row r="19000" spans="25:25">
      <c r="Y19000" s="176"/>
    </row>
    <row r="19001" spans="25:25">
      <c r="Y19001" s="176"/>
    </row>
    <row r="19002" spans="25:25">
      <c r="Y19002" s="176"/>
    </row>
    <row r="19003" spans="25:25">
      <c r="Y19003" s="176"/>
    </row>
    <row r="19004" spans="25:25">
      <c r="Y19004" s="176"/>
    </row>
    <row r="19005" spans="25:25">
      <c r="Y19005" s="176"/>
    </row>
    <row r="19006" spans="25:25">
      <c r="Y19006" s="176"/>
    </row>
    <row r="19007" spans="25:25">
      <c r="Y19007" s="176"/>
    </row>
    <row r="19008" spans="25:25">
      <c r="Y19008" s="176"/>
    </row>
    <row r="19009" spans="25:25">
      <c r="Y19009" s="176"/>
    </row>
    <row r="19010" spans="25:25">
      <c r="Y19010" s="176"/>
    </row>
    <row r="19011" spans="25:25">
      <c r="Y19011" s="176"/>
    </row>
    <row r="19012" spans="25:25">
      <c r="Y19012" s="176"/>
    </row>
    <row r="19013" spans="25:25">
      <c r="Y19013" s="176"/>
    </row>
    <row r="19014" spans="25:25">
      <c r="Y19014" s="176"/>
    </row>
    <row r="19015" spans="25:25">
      <c r="Y19015" s="176"/>
    </row>
    <row r="19016" spans="25:25">
      <c r="Y19016" s="176"/>
    </row>
    <row r="19017" spans="25:25">
      <c r="Y19017" s="176"/>
    </row>
    <row r="19018" spans="25:25">
      <c r="Y19018" s="176"/>
    </row>
    <row r="19019" spans="25:25">
      <c r="Y19019" s="176"/>
    </row>
    <row r="19020" spans="25:25">
      <c r="Y19020" s="176"/>
    </row>
    <row r="19021" spans="25:25">
      <c r="Y19021" s="176"/>
    </row>
    <row r="19022" spans="25:25">
      <c r="Y19022" s="176"/>
    </row>
    <row r="19023" spans="25:25">
      <c r="Y19023" s="176"/>
    </row>
    <row r="19024" spans="25:25">
      <c r="Y19024" s="176"/>
    </row>
    <row r="19025" spans="25:25">
      <c r="Y19025" s="176"/>
    </row>
    <row r="19026" spans="25:25">
      <c r="Y19026" s="176"/>
    </row>
    <row r="19027" spans="25:25">
      <c r="Y19027" s="176"/>
    </row>
    <row r="19028" spans="25:25">
      <c r="Y19028" s="176"/>
    </row>
    <row r="19029" spans="25:25">
      <c r="Y19029" s="176"/>
    </row>
    <row r="19030" spans="25:25">
      <c r="Y19030" s="176"/>
    </row>
    <row r="19031" spans="25:25">
      <c r="Y19031" s="176"/>
    </row>
    <row r="19032" spans="25:25">
      <c r="Y19032" s="176"/>
    </row>
    <row r="19033" spans="25:25">
      <c r="Y19033" s="176"/>
    </row>
    <row r="19034" spans="25:25">
      <c r="Y19034" s="176"/>
    </row>
    <row r="19035" spans="25:25">
      <c r="Y19035" s="176"/>
    </row>
    <row r="19036" spans="25:25">
      <c r="Y19036" s="176"/>
    </row>
    <row r="19037" spans="25:25">
      <c r="Y19037" s="176"/>
    </row>
    <row r="19038" spans="25:25">
      <c r="Y19038" s="176"/>
    </row>
    <row r="19039" spans="25:25">
      <c r="Y19039" s="176"/>
    </row>
    <row r="19040" spans="25:25">
      <c r="Y19040" s="176"/>
    </row>
    <row r="19041" spans="25:25">
      <c r="Y19041" s="176"/>
    </row>
    <row r="19042" spans="25:25">
      <c r="Y19042" s="176"/>
    </row>
    <row r="19043" spans="25:25">
      <c r="Y19043" s="176"/>
    </row>
    <row r="19044" spans="25:25">
      <c r="Y19044" s="176"/>
    </row>
    <row r="19045" spans="25:25">
      <c r="Y19045" s="176"/>
    </row>
    <row r="19046" spans="25:25">
      <c r="Y19046" s="176"/>
    </row>
    <row r="19047" spans="25:25">
      <c r="Y19047" s="176"/>
    </row>
    <row r="19048" spans="25:25">
      <c r="Y19048" s="176"/>
    </row>
    <row r="19049" spans="25:25">
      <c r="Y19049" s="176"/>
    </row>
    <row r="19050" spans="25:25">
      <c r="Y19050" s="176"/>
    </row>
    <row r="19051" spans="25:25">
      <c r="Y19051" s="176"/>
    </row>
    <row r="19052" spans="25:25">
      <c r="Y19052" s="176"/>
    </row>
    <row r="19053" spans="25:25">
      <c r="Y19053" s="176"/>
    </row>
    <row r="19054" spans="25:25">
      <c r="Y19054" s="176"/>
    </row>
    <row r="19055" spans="25:25">
      <c r="Y19055" s="176"/>
    </row>
    <row r="19056" spans="25:25">
      <c r="Y19056" s="176"/>
    </row>
    <row r="19057" spans="25:25">
      <c r="Y19057" s="176"/>
    </row>
    <row r="19058" spans="25:25">
      <c r="Y19058" s="176"/>
    </row>
    <row r="19059" spans="25:25">
      <c r="Y19059" s="176"/>
    </row>
    <row r="19060" spans="25:25">
      <c r="Y19060" s="176"/>
    </row>
    <row r="19061" spans="25:25">
      <c r="Y19061" s="176"/>
    </row>
    <row r="19062" spans="25:25">
      <c r="Y19062" s="176"/>
    </row>
    <row r="19063" spans="25:25">
      <c r="Y19063" s="176"/>
    </row>
    <row r="19064" spans="25:25">
      <c r="Y19064" s="176"/>
    </row>
    <row r="19065" spans="25:25">
      <c r="Y19065" s="176"/>
    </row>
    <row r="19066" spans="25:25">
      <c r="Y19066" s="176"/>
    </row>
    <row r="19067" spans="25:25">
      <c r="Y19067" s="176"/>
    </row>
    <row r="19068" spans="25:25">
      <c r="Y19068" s="176"/>
    </row>
    <row r="19069" spans="25:25">
      <c r="Y19069" s="176"/>
    </row>
    <row r="19070" spans="25:25">
      <c r="Y19070" s="176"/>
    </row>
    <row r="19071" spans="25:25">
      <c r="Y19071" s="176"/>
    </row>
    <row r="19072" spans="25:25">
      <c r="Y19072" s="176"/>
    </row>
    <row r="19073" spans="25:25">
      <c r="Y19073" s="176"/>
    </row>
    <row r="19074" spans="25:25">
      <c r="Y19074" s="176"/>
    </row>
    <row r="19075" spans="25:25">
      <c r="Y19075" s="176"/>
    </row>
    <row r="19076" spans="25:25">
      <c r="Y19076" s="176"/>
    </row>
    <row r="19077" spans="25:25">
      <c r="Y19077" s="176"/>
    </row>
    <row r="19078" spans="25:25">
      <c r="Y19078" s="176"/>
    </row>
    <row r="19079" spans="25:25">
      <c r="Y19079" s="176"/>
    </row>
    <row r="19080" spans="25:25">
      <c r="Y19080" s="176"/>
    </row>
    <row r="19081" spans="25:25">
      <c r="Y19081" s="176"/>
    </row>
    <row r="19082" spans="25:25">
      <c r="Y19082" s="176"/>
    </row>
    <row r="19083" spans="25:25">
      <c r="Y19083" s="176"/>
    </row>
    <row r="19084" spans="25:25">
      <c r="Y19084" s="176"/>
    </row>
    <row r="19085" spans="25:25">
      <c r="Y19085" s="176"/>
    </row>
    <row r="19086" spans="25:25">
      <c r="Y19086" s="176"/>
    </row>
    <row r="19087" spans="25:25">
      <c r="Y19087" s="176"/>
    </row>
    <row r="19088" spans="25:25">
      <c r="Y19088" s="176"/>
    </row>
    <row r="19089" spans="25:25">
      <c r="Y19089" s="176"/>
    </row>
    <row r="19090" spans="25:25">
      <c r="Y19090" s="176"/>
    </row>
    <row r="19091" spans="25:25">
      <c r="Y19091" s="176"/>
    </row>
    <row r="19092" spans="25:25">
      <c r="Y19092" s="176"/>
    </row>
    <row r="19093" spans="25:25">
      <c r="Y19093" s="176"/>
    </row>
    <row r="19094" spans="25:25">
      <c r="Y19094" s="176"/>
    </row>
    <row r="19095" spans="25:25">
      <c r="Y19095" s="176"/>
    </row>
    <row r="19096" spans="25:25">
      <c r="Y19096" s="176"/>
    </row>
    <row r="19097" spans="25:25">
      <c r="Y19097" s="176"/>
    </row>
    <row r="19098" spans="25:25">
      <c r="Y19098" s="176"/>
    </row>
    <row r="19099" spans="25:25">
      <c r="Y19099" s="176"/>
    </row>
    <row r="19100" spans="25:25">
      <c r="Y19100" s="176"/>
    </row>
    <row r="19101" spans="25:25">
      <c r="Y19101" s="176"/>
    </row>
    <row r="19102" spans="25:25">
      <c r="Y19102" s="176"/>
    </row>
    <row r="19103" spans="25:25">
      <c r="Y19103" s="176"/>
    </row>
    <row r="19104" spans="25:25">
      <c r="Y19104" s="176"/>
    </row>
    <row r="19105" spans="25:25">
      <c r="Y19105" s="176"/>
    </row>
    <row r="19106" spans="25:25">
      <c r="Y19106" s="176"/>
    </row>
    <row r="19107" spans="25:25">
      <c r="Y19107" s="176"/>
    </row>
    <row r="19108" spans="25:25">
      <c r="Y19108" s="176"/>
    </row>
    <row r="19109" spans="25:25">
      <c r="Y19109" s="176"/>
    </row>
    <row r="19110" spans="25:25">
      <c r="Y19110" s="176"/>
    </row>
    <row r="19111" spans="25:25">
      <c r="Y19111" s="176"/>
    </row>
    <row r="19112" spans="25:25">
      <c r="Y19112" s="176"/>
    </row>
    <row r="19113" spans="25:25">
      <c r="Y19113" s="176"/>
    </row>
    <row r="19114" spans="25:25">
      <c r="Y19114" s="176"/>
    </row>
    <row r="19115" spans="25:25">
      <c r="Y19115" s="176"/>
    </row>
    <row r="19116" spans="25:25">
      <c r="Y19116" s="176"/>
    </row>
    <row r="19117" spans="25:25">
      <c r="Y19117" s="176"/>
    </row>
    <row r="19118" spans="25:25">
      <c r="Y19118" s="176"/>
    </row>
    <row r="19119" spans="25:25">
      <c r="Y19119" s="176"/>
    </row>
    <row r="19120" spans="25:25">
      <c r="Y19120" s="176"/>
    </row>
    <row r="19121" spans="25:25">
      <c r="Y19121" s="176"/>
    </row>
    <row r="19122" spans="25:25">
      <c r="Y19122" s="176"/>
    </row>
    <row r="19123" spans="25:25">
      <c r="Y19123" s="176"/>
    </row>
    <row r="19124" spans="25:25">
      <c r="Y19124" s="176"/>
    </row>
    <row r="19125" spans="25:25">
      <c r="Y19125" s="176"/>
    </row>
    <row r="19126" spans="25:25">
      <c r="Y19126" s="176"/>
    </row>
    <row r="19127" spans="25:25">
      <c r="Y19127" s="176"/>
    </row>
    <row r="19128" spans="25:25">
      <c r="Y19128" s="176"/>
    </row>
    <row r="19129" spans="25:25">
      <c r="Y19129" s="176"/>
    </row>
    <row r="19130" spans="25:25">
      <c r="Y19130" s="176"/>
    </row>
    <row r="19131" spans="25:25">
      <c r="Y19131" s="176"/>
    </row>
    <row r="19132" spans="25:25">
      <c r="Y19132" s="176"/>
    </row>
    <row r="19133" spans="25:25">
      <c r="Y19133" s="176"/>
    </row>
    <row r="19134" spans="25:25">
      <c r="Y19134" s="176"/>
    </row>
    <row r="19135" spans="25:25">
      <c r="Y19135" s="176"/>
    </row>
    <row r="19136" spans="25:25">
      <c r="Y19136" s="176"/>
    </row>
    <row r="19137" spans="25:25">
      <c r="Y19137" s="176"/>
    </row>
    <row r="19138" spans="25:25">
      <c r="Y19138" s="176"/>
    </row>
    <row r="19139" spans="25:25">
      <c r="Y19139" s="176"/>
    </row>
    <row r="19140" spans="25:25">
      <c r="Y19140" s="176"/>
    </row>
    <row r="19141" spans="25:25">
      <c r="Y19141" s="176"/>
    </row>
    <row r="19142" spans="25:25">
      <c r="Y19142" s="176"/>
    </row>
    <row r="19143" spans="25:25">
      <c r="Y19143" s="176"/>
    </row>
    <row r="19144" spans="25:25">
      <c r="Y19144" s="176"/>
    </row>
    <row r="19145" spans="25:25">
      <c r="Y19145" s="176"/>
    </row>
    <row r="19146" spans="25:25">
      <c r="Y19146" s="176"/>
    </row>
    <row r="19147" spans="25:25">
      <c r="Y19147" s="176"/>
    </row>
    <row r="19148" spans="25:25">
      <c r="Y19148" s="176"/>
    </row>
    <row r="19149" spans="25:25">
      <c r="Y19149" s="176"/>
    </row>
    <row r="19150" spans="25:25">
      <c r="Y19150" s="176"/>
    </row>
    <row r="19151" spans="25:25">
      <c r="Y19151" s="176"/>
    </row>
    <row r="19152" spans="25:25">
      <c r="Y19152" s="176"/>
    </row>
    <row r="19153" spans="25:25">
      <c r="Y19153" s="176"/>
    </row>
    <row r="19154" spans="25:25">
      <c r="Y19154" s="176"/>
    </row>
    <row r="19155" spans="25:25">
      <c r="Y19155" s="176"/>
    </row>
    <row r="19156" spans="25:25">
      <c r="Y19156" s="176"/>
    </row>
    <row r="19157" spans="25:25">
      <c r="Y19157" s="176"/>
    </row>
    <row r="19158" spans="25:25">
      <c r="Y19158" s="176"/>
    </row>
    <row r="19159" spans="25:25">
      <c r="Y19159" s="176"/>
    </row>
    <row r="19160" spans="25:25">
      <c r="Y19160" s="176"/>
    </row>
    <row r="19161" spans="25:25">
      <c r="Y19161" s="176"/>
    </row>
    <row r="19162" spans="25:25">
      <c r="Y19162" s="176"/>
    </row>
    <row r="19163" spans="25:25">
      <c r="Y19163" s="176"/>
    </row>
    <row r="19164" spans="25:25">
      <c r="Y19164" s="176"/>
    </row>
    <row r="19165" spans="25:25">
      <c r="Y19165" s="176"/>
    </row>
    <row r="19166" spans="25:25">
      <c r="Y19166" s="176"/>
    </row>
    <row r="19167" spans="25:25">
      <c r="Y19167" s="176"/>
    </row>
    <row r="19168" spans="25:25">
      <c r="Y19168" s="176"/>
    </row>
    <row r="19169" spans="25:25">
      <c r="Y19169" s="176"/>
    </row>
    <row r="19170" spans="25:25">
      <c r="Y19170" s="176"/>
    </row>
    <row r="19171" spans="25:25">
      <c r="Y19171" s="176"/>
    </row>
    <row r="19172" spans="25:25">
      <c r="Y19172" s="176"/>
    </row>
    <row r="19173" spans="25:25">
      <c r="Y19173" s="176"/>
    </row>
    <row r="19174" spans="25:25">
      <c r="Y19174" s="176"/>
    </row>
    <row r="19175" spans="25:25">
      <c r="Y19175" s="176"/>
    </row>
    <row r="19176" spans="25:25">
      <c r="Y19176" s="176"/>
    </row>
    <row r="19177" spans="25:25">
      <c r="Y19177" s="176"/>
    </row>
    <row r="19178" spans="25:25">
      <c r="Y19178" s="176"/>
    </row>
    <row r="19179" spans="25:25">
      <c r="Y19179" s="176"/>
    </row>
    <row r="19180" spans="25:25">
      <c r="Y19180" s="176"/>
    </row>
    <row r="19181" spans="25:25">
      <c r="Y19181" s="176"/>
    </row>
    <row r="19182" spans="25:25">
      <c r="Y19182" s="176"/>
    </row>
    <row r="19183" spans="25:25">
      <c r="Y19183" s="176"/>
    </row>
    <row r="19184" spans="25:25">
      <c r="Y19184" s="176"/>
    </row>
    <row r="19185" spans="25:25">
      <c r="Y19185" s="176"/>
    </row>
    <row r="19186" spans="25:25">
      <c r="Y19186" s="176"/>
    </row>
    <row r="19187" spans="25:25">
      <c r="Y19187" s="176"/>
    </row>
    <row r="19188" spans="25:25">
      <c r="Y19188" s="176"/>
    </row>
    <row r="19189" spans="25:25">
      <c r="Y19189" s="176"/>
    </row>
    <row r="19190" spans="25:25">
      <c r="Y19190" s="176"/>
    </row>
    <row r="19191" spans="25:25">
      <c r="Y19191" s="176"/>
    </row>
    <row r="19192" spans="25:25">
      <c r="Y19192" s="176"/>
    </row>
    <row r="19193" spans="25:25">
      <c r="Y19193" s="176"/>
    </row>
    <row r="19194" spans="25:25">
      <c r="Y19194" s="176"/>
    </row>
    <row r="19195" spans="25:25">
      <c r="Y19195" s="176"/>
    </row>
    <row r="19196" spans="25:25">
      <c r="Y19196" s="176"/>
    </row>
    <row r="19197" spans="25:25">
      <c r="Y19197" s="176"/>
    </row>
    <row r="19198" spans="25:25">
      <c r="Y19198" s="176"/>
    </row>
    <row r="19199" spans="25:25">
      <c r="Y19199" s="176"/>
    </row>
    <row r="19200" spans="25:25">
      <c r="Y19200" s="176"/>
    </row>
    <row r="19201" spans="25:25">
      <c r="Y19201" s="176"/>
    </row>
    <row r="19202" spans="25:25">
      <c r="Y19202" s="176"/>
    </row>
    <row r="19203" spans="25:25">
      <c r="Y19203" s="176"/>
    </row>
    <row r="19204" spans="25:25">
      <c r="Y19204" s="176"/>
    </row>
    <row r="19205" spans="25:25">
      <c r="Y19205" s="176"/>
    </row>
    <row r="19206" spans="25:25">
      <c r="Y19206" s="176"/>
    </row>
    <row r="19207" spans="25:25">
      <c r="Y19207" s="176"/>
    </row>
    <row r="19208" spans="25:25">
      <c r="Y19208" s="176"/>
    </row>
    <row r="19209" spans="25:25">
      <c r="Y19209" s="176"/>
    </row>
    <row r="19210" spans="25:25">
      <c r="Y19210" s="176"/>
    </row>
    <row r="19211" spans="25:25">
      <c r="Y19211" s="176"/>
    </row>
    <row r="19212" spans="25:25">
      <c r="Y19212" s="176"/>
    </row>
    <row r="19213" spans="25:25">
      <c r="Y19213" s="176"/>
    </row>
    <row r="19214" spans="25:25">
      <c r="Y19214" s="176"/>
    </row>
    <row r="19215" spans="25:25">
      <c r="Y19215" s="176"/>
    </row>
    <row r="19216" spans="25:25">
      <c r="Y19216" s="176"/>
    </row>
    <row r="19217" spans="25:25">
      <c r="Y19217" s="176"/>
    </row>
    <row r="19218" spans="25:25">
      <c r="Y19218" s="176"/>
    </row>
    <row r="19219" spans="25:25">
      <c r="Y19219" s="176"/>
    </row>
    <row r="19220" spans="25:25">
      <c r="Y19220" s="176"/>
    </row>
    <row r="19221" spans="25:25">
      <c r="Y19221" s="176"/>
    </row>
    <row r="19222" spans="25:25">
      <c r="Y19222" s="176"/>
    </row>
    <row r="19223" spans="25:25">
      <c r="Y19223" s="176"/>
    </row>
    <row r="19224" spans="25:25">
      <c r="Y19224" s="176"/>
    </row>
    <row r="19225" spans="25:25">
      <c r="Y19225" s="176"/>
    </row>
    <row r="19226" spans="25:25">
      <c r="Y19226" s="176"/>
    </row>
    <row r="19227" spans="25:25">
      <c r="Y19227" s="176"/>
    </row>
    <row r="19228" spans="25:25">
      <c r="Y19228" s="176"/>
    </row>
    <row r="19229" spans="25:25">
      <c r="Y19229" s="176"/>
    </row>
    <row r="19230" spans="25:25">
      <c r="Y19230" s="176"/>
    </row>
    <row r="19231" spans="25:25">
      <c r="Y19231" s="176"/>
    </row>
    <row r="19232" spans="25:25">
      <c r="Y19232" s="176"/>
    </row>
    <row r="19233" spans="25:25">
      <c r="Y19233" s="176"/>
    </row>
    <row r="19234" spans="25:25">
      <c r="Y19234" s="176"/>
    </row>
    <row r="19235" spans="25:25">
      <c r="Y19235" s="176"/>
    </row>
    <row r="19236" spans="25:25">
      <c r="Y19236" s="176"/>
    </row>
    <row r="19237" spans="25:25">
      <c r="Y19237" s="176"/>
    </row>
    <row r="19238" spans="25:25">
      <c r="Y19238" s="176"/>
    </row>
    <row r="19239" spans="25:25">
      <c r="Y19239" s="176"/>
    </row>
    <row r="19240" spans="25:25">
      <c r="Y19240" s="176"/>
    </row>
    <row r="19241" spans="25:25">
      <c r="Y19241" s="176"/>
    </row>
    <row r="19242" spans="25:25">
      <c r="Y19242" s="176"/>
    </row>
    <row r="19243" spans="25:25">
      <c r="Y19243" s="176"/>
    </row>
    <row r="19244" spans="25:25">
      <c r="Y19244" s="176"/>
    </row>
    <row r="19245" spans="25:25">
      <c r="Y19245" s="176"/>
    </row>
    <row r="19246" spans="25:25">
      <c r="Y19246" s="176"/>
    </row>
    <row r="19247" spans="25:25">
      <c r="Y19247" s="176"/>
    </row>
    <row r="19248" spans="25:25">
      <c r="Y19248" s="176"/>
    </row>
    <row r="19249" spans="25:25">
      <c r="Y19249" s="176"/>
    </row>
    <row r="19250" spans="25:25">
      <c r="Y19250" s="176"/>
    </row>
    <row r="19251" spans="25:25">
      <c r="Y19251" s="176"/>
    </row>
    <row r="19252" spans="25:25">
      <c r="Y19252" s="176"/>
    </row>
    <row r="19253" spans="25:25">
      <c r="Y19253" s="176"/>
    </row>
    <row r="19254" spans="25:25">
      <c r="Y19254" s="176"/>
    </row>
    <row r="19255" spans="25:25">
      <c r="Y19255" s="176"/>
    </row>
    <row r="19256" spans="25:25">
      <c r="Y19256" s="176"/>
    </row>
    <row r="19257" spans="25:25">
      <c r="Y19257" s="176"/>
    </row>
    <row r="19258" spans="25:25">
      <c r="Y19258" s="176"/>
    </row>
    <row r="19259" spans="25:25">
      <c r="Y19259" s="176"/>
    </row>
    <row r="19260" spans="25:25">
      <c r="Y19260" s="176"/>
    </row>
    <row r="19261" spans="25:25">
      <c r="Y19261" s="176"/>
    </row>
    <row r="19262" spans="25:25">
      <c r="Y19262" s="176"/>
    </row>
    <row r="19263" spans="25:25">
      <c r="Y19263" s="176"/>
    </row>
    <row r="19264" spans="25:25">
      <c r="Y19264" s="176"/>
    </row>
    <row r="19265" spans="25:25">
      <c r="Y19265" s="176"/>
    </row>
    <row r="19266" spans="25:25">
      <c r="Y19266" s="176"/>
    </row>
    <row r="19267" spans="25:25">
      <c r="Y19267" s="176"/>
    </row>
    <row r="19268" spans="25:25">
      <c r="Y19268" s="176"/>
    </row>
    <row r="19269" spans="25:25">
      <c r="Y19269" s="176"/>
    </row>
    <row r="19270" spans="25:25">
      <c r="Y19270" s="176"/>
    </row>
    <row r="19271" spans="25:25">
      <c r="Y19271" s="176"/>
    </row>
    <row r="19272" spans="25:25">
      <c r="Y19272" s="176"/>
    </row>
    <row r="19273" spans="25:25">
      <c r="Y19273" s="176"/>
    </row>
    <row r="19274" spans="25:25">
      <c r="Y19274" s="176"/>
    </row>
    <row r="19275" spans="25:25">
      <c r="Y19275" s="176"/>
    </row>
    <row r="19276" spans="25:25">
      <c r="Y19276" s="176"/>
    </row>
    <row r="19277" spans="25:25">
      <c r="Y19277" s="176"/>
    </row>
    <row r="19278" spans="25:25">
      <c r="Y19278" s="176"/>
    </row>
    <row r="19279" spans="25:25">
      <c r="Y19279" s="176"/>
    </row>
    <row r="19280" spans="25:25">
      <c r="Y19280" s="176"/>
    </row>
    <row r="19281" spans="25:25">
      <c r="Y19281" s="176"/>
    </row>
    <row r="19282" spans="25:25">
      <c r="Y19282" s="176"/>
    </row>
    <row r="19283" spans="25:25">
      <c r="Y19283" s="176"/>
    </row>
    <row r="19284" spans="25:25">
      <c r="Y19284" s="176"/>
    </row>
    <row r="19285" spans="25:25">
      <c r="Y19285" s="176"/>
    </row>
    <row r="19286" spans="25:25">
      <c r="Y19286" s="176"/>
    </row>
    <row r="19287" spans="25:25">
      <c r="Y19287" s="176"/>
    </row>
    <row r="19288" spans="25:25">
      <c r="Y19288" s="176"/>
    </row>
    <row r="19289" spans="25:25">
      <c r="Y19289" s="176"/>
    </row>
    <row r="19290" spans="25:25">
      <c r="Y19290" s="176"/>
    </row>
    <row r="19291" spans="25:25">
      <c r="Y19291" s="176"/>
    </row>
    <row r="19292" spans="25:25">
      <c r="Y19292" s="176"/>
    </row>
    <row r="19293" spans="25:25">
      <c r="Y19293" s="176"/>
    </row>
    <row r="19294" spans="25:25">
      <c r="Y19294" s="176"/>
    </row>
    <row r="19295" spans="25:25">
      <c r="Y19295" s="176"/>
    </row>
    <row r="19296" spans="25:25">
      <c r="Y19296" s="176"/>
    </row>
    <row r="19297" spans="25:25">
      <c r="Y19297" s="176"/>
    </row>
    <row r="19298" spans="25:25">
      <c r="Y19298" s="176"/>
    </row>
    <row r="19299" spans="25:25">
      <c r="Y19299" s="176"/>
    </row>
    <row r="19300" spans="25:25">
      <c r="Y19300" s="176"/>
    </row>
    <row r="19301" spans="25:25">
      <c r="Y19301" s="176"/>
    </row>
    <row r="19302" spans="25:25">
      <c r="Y19302" s="176"/>
    </row>
    <row r="19303" spans="25:25">
      <c r="Y19303" s="176"/>
    </row>
    <row r="19304" spans="25:25">
      <c r="Y19304" s="176"/>
    </row>
    <row r="19305" spans="25:25">
      <c r="Y19305" s="176"/>
    </row>
    <row r="19306" spans="25:25">
      <c r="Y19306" s="176"/>
    </row>
    <row r="19307" spans="25:25">
      <c r="Y19307" s="176"/>
    </row>
    <row r="19308" spans="25:25">
      <c r="Y19308" s="176"/>
    </row>
    <row r="19309" spans="25:25">
      <c r="Y19309" s="176"/>
    </row>
    <row r="19310" spans="25:25">
      <c r="Y19310" s="176"/>
    </row>
    <row r="19311" spans="25:25">
      <c r="Y19311" s="176"/>
    </row>
    <row r="19312" spans="25:25">
      <c r="Y19312" s="176"/>
    </row>
    <row r="19313" spans="25:25">
      <c r="Y19313" s="176"/>
    </row>
    <row r="19314" spans="25:25">
      <c r="Y19314" s="176"/>
    </row>
    <row r="19315" spans="25:25">
      <c r="Y19315" s="176"/>
    </row>
    <row r="19316" spans="25:25">
      <c r="Y19316" s="176"/>
    </row>
    <row r="19317" spans="25:25">
      <c r="Y19317" s="176"/>
    </row>
    <row r="19318" spans="25:25">
      <c r="Y19318" s="176"/>
    </row>
    <row r="19319" spans="25:25">
      <c r="Y19319" s="176"/>
    </row>
    <row r="19320" spans="25:25">
      <c r="Y19320" s="176"/>
    </row>
    <row r="19321" spans="25:25">
      <c r="Y19321" s="176"/>
    </row>
    <row r="19322" spans="25:25">
      <c r="Y19322" s="176"/>
    </row>
    <row r="19323" spans="25:25">
      <c r="Y19323" s="176"/>
    </row>
    <row r="19324" spans="25:25">
      <c r="Y19324" s="176"/>
    </row>
    <row r="19325" spans="25:25">
      <c r="Y19325" s="176"/>
    </row>
    <row r="19326" spans="25:25">
      <c r="Y19326" s="176"/>
    </row>
    <row r="19327" spans="25:25">
      <c r="Y19327" s="176"/>
    </row>
    <row r="19328" spans="25:25">
      <c r="Y19328" s="176"/>
    </row>
    <row r="19329" spans="25:25">
      <c r="Y19329" s="176"/>
    </row>
    <row r="19330" spans="25:25">
      <c r="Y19330" s="176"/>
    </row>
    <row r="19331" spans="25:25">
      <c r="Y19331" s="176"/>
    </row>
    <row r="19332" spans="25:25">
      <c r="Y19332" s="176"/>
    </row>
    <row r="19333" spans="25:25">
      <c r="Y19333" s="176"/>
    </row>
    <row r="19334" spans="25:25">
      <c r="Y19334" s="176"/>
    </row>
    <row r="19335" spans="25:25">
      <c r="Y19335" s="176"/>
    </row>
    <row r="19336" spans="25:25">
      <c r="Y19336" s="176"/>
    </row>
    <row r="19337" spans="25:25">
      <c r="Y19337" s="176"/>
    </row>
    <row r="19338" spans="25:25">
      <c r="Y19338" s="176"/>
    </row>
    <row r="19339" spans="25:25">
      <c r="Y19339" s="176"/>
    </row>
    <row r="19340" spans="25:25">
      <c r="Y19340" s="176"/>
    </row>
    <row r="19341" spans="25:25">
      <c r="Y19341" s="176"/>
    </row>
    <row r="19342" spans="25:25">
      <c r="Y19342" s="176"/>
    </row>
    <row r="19343" spans="25:25">
      <c r="Y19343" s="176"/>
    </row>
    <row r="19344" spans="25:25">
      <c r="Y19344" s="176"/>
    </row>
    <row r="19345" spans="25:25">
      <c r="Y19345" s="176"/>
    </row>
    <row r="19346" spans="25:25">
      <c r="Y19346" s="176"/>
    </row>
    <row r="19347" spans="25:25">
      <c r="Y19347" s="176"/>
    </row>
    <row r="19348" spans="25:25">
      <c r="Y19348" s="176"/>
    </row>
    <row r="19349" spans="25:25">
      <c r="Y19349" s="176"/>
    </row>
    <row r="19350" spans="25:25">
      <c r="Y19350" s="176"/>
    </row>
    <row r="19351" spans="25:25">
      <c r="Y19351" s="176"/>
    </row>
    <row r="19352" spans="25:25">
      <c r="Y19352" s="176"/>
    </row>
    <row r="19353" spans="25:25">
      <c r="Y19353" s="176"/>
    </row>
    <row r="19354" spans="25:25">
      <c r="Y19354" s="176"/>
    </row>
    <row r="19355" spans="25:25">
      <c r="Y19355" s="176"/>
    </row>
    <row r="19356" spans="25:25">
      <c r="Y19356" s="176"/>
    </row>
    <row r="19357" spans="25:25">
      <c r="Y19357" s="176"/>
    </row>
    <row r="19358" spans="25:25">
      <c r="Y19358" s="176"/>
    </row>
    <row r="19359" spans="25:25">
      <c r="Y19359" s="176"/>
    </row>
    <row r="19360" spans="25:25">
      <c r="Y19360" s="176"/>
    </row>
    <row r="19361" spans="25:25">
      <c r="Y19361" s="176"/>
    </row>
    <row r="19362" spans="25:25">
      <c r="Y19362" s="176"/>
    </row>
    <row r="19363" spans="25:25">
      <c r="Y19363" s="176"/>
    </row>
    <row r="19364" spans="25:25">
      <c r="Y19364" s="176"/>
    </row>
    <row r="19365" spans="25:25">
      <c r="Y19365" s="176"/>
    </row>
    <row r="19366" spans="25:25">
      <c r="Y19366" s="176"/>
    </row>
    <row r="19367" spans="25:25">
      <c r="Y19367" s="176"/>
    </row>
    <row r="19368" spans="25:25">
      <c r="Y19368" s="176"/>
    </row>
    <row r="19369" spans="25:25">
      <c r="Y19369" s="176"/>
    </row>
    <row r="19370" spans="25:25">
      <c r="Y19370" s="176"/>
    </row>
    <row r="19371" spans="25:25">
      <c r="Y19371" s="176"/>
    </row>
    <row r="19372" spans="25:25">
      <c r="Y19372" s="176"/>
    </row>
    <row r="19373" spans="25:25">
      <c r="Y19373" s="176"/>
    </row>
    <row r="19374" spans="25:25">
      <c r="Y19374" s="176"/>
    </row>
    <row r="19375" spans="25:25">
      <c r="Y19375" s="176"/>
    </row>
    <row r="19376" spans="25:25">
      <c r="Y19376" s="176"/>
    </row>
    <row r="19377" spans="25:25">
      <c r="Y19377" s="176"/>
    </row>
    <row r="19378" spans="25:25">
      <c r="Y19378" s="176"/>
    </row>
    <row r="19379" spans="25:25">
      <c r="Y19379" s="176"/>
    </row>
    <row r="19380" spans="25:25">
      <c r="Y19380" s="176"/>
    </row>
    <row r="19381" spans="25:25">
      <c r="Y19381" s="176"/>
    </row>
    <row r="19382" spans="25:25">
      <c r="Y19382" s="176"/>
    </row>
    <row r="19383" spans="25:25">
      <c r="Y19383" s="176"/>
    </row>
    <row r="19384" spans="25:25">
      <c r="Y19384" s="176"/>
    </row>
    <row r="19385" spans="25:25">
      <c r="Y19385" s="176"/>
    </row>
    <row r="19386" spans="25:25">
      <c r="Y19386" s="176"/>
    </row>
    <row r="19387" spans="25:25">
      <c r="Y19387" s="176"/>
    </row>
    <row r="19388" spans="25:25">
      <c r="Y19388" s="176"/>
    </row>
    <row r="19389" spans="25:25">
      <c r="Y19389" s="176"/>
    </row>
    <row r="19390" spans="25:25">
      <c r="Y19390" s="176"/>
    </row>
    <row r="19391" spans="25:25">
      <c r="Y19391" s="176"/>
    </row>
    <row r="19392" spans="25:25">
      <c r="Y19392" s="176"/>
    </row>
    <row r="19393" spans="25:25">
      <c r="Y19393" s="176"/>
    </row>
    <row r="19394" spans="25:25">
      <c r="Y19394" s="176"/>
    </row>
    <row r="19395" spans="25:25">
      <c r="Y19395" s="176"/>
    </row>
    <row r="19396" spans="25:25">
      <c r="Y19396" s="176"/>
    </row>
    <row r="19397" spans="25:25">
      <c r="Y19397" s="176"/>
    </row>
    <row r="19398" spans="25:25">
      <c r="Y19398" s="176"/>
    </row>
    <row r="19399" spans="25:25">
      <c r="Y19399" s="176"/>
    </row>
    <row r="19400" spans="25:25">
      <c r="Y19400" s="176"/>
    </row>
    <row r="19401" spans="25:25">
      <c r="Y19401" s="176"/>
    </row>
    <row r="19402" spans="25:25">
      <c r="Y19402" s="176"/>
    </row>
    <row r="19403" spans="25:25">
      <c r="Y19403" s="176"/>
    </row>
    <row r="19404" spans="25:25">
      <c r="Y19404" s="176"/>
    </row>
    <row r="19405" spans="25:25">
      <c r="Y19405" s="176"/>
    </row>
    <row r="19406" spans="25:25">
      <c r="Y19406" s="176"/>
    </row>
    <row r="19407" spans="25:25">
      <c r="Y19407" s="176"/>
    </row>
    <row r="19408" spans="25:25">
      <c r="Y19408" s="176"/>
    </row>
    <row r="19409" spans="25:25">
      <c r="Y19409" s="176"/>
    </row>
    <row r="19410" spans="25:25">
      <c r="Y19410" s="176"/>
    </row>
    <row r="19411" spans="25:25">
      <c r="Y19411" s="176"/>
    </row>
    <row r="19412" spans="25:25">
      <c r="Y19412" s="176"/>
    </row>
    <row r="19413" spans="25:25">
      <c r="Y19413" s="176"/>
    </row>
    <row r="19414" spans="25:25">
      <c r="Y19414" s="176"/>
    </row>
    <row r="19415" spans="25:25">
      <c r="Y19415" s="176"/>
    </row>
    <row r="19416" spans="25:25">
      <c r="Y19416" s="176"/>
    </row>
    <row r="19417" spans="25:25">
      <c r="Y19417" s="176"/>
    </row>
    <row r="19418" spans="25:25">
      <c r="Y19418" s="176"/>
    </row>
    <row r="19419" spans="25:25">
      <c r="Y19419" s="176"/>
    </row>
    <row r="19420" spans="25:25">
      <c r="Y19420" s="176"/>
    </row>
    <row r="19421" spans="25:25">
      <c r="Y19421" s="176"/>
    </row>
    <row r="19422" spans="25:25">
      <c r="Y19422" s="176"/>
    </row>
    <row r="19423" spans="25:25">
      <c r="Y19423" s="176"/>
    </row>
    <row r="19424" spans="25:25">
      <c r="Y19424" s="176"/>
    </row>
    <row r="19425" spans="25:25">
      <c r="Y19425" s="176"/>
    </row>
    <row r="19426" spans="25:25">
      <c r="Y19426" s="176"/>
    </row>
    <row r="19427" spans="25:25">
      <c r="Y19427" s="176"/>
    </row>
    <row r="19428" spans="25:25">
      <c r="Y19428" s="176"/>
    </row>
    <row r="19429" spans="25:25">
      <c r="Y19429" s="176"/>
    </row>
    <row r="19430" spans="25:25">
      <c r="Y19430" s="176"/>
    </row>
    <row r="19431" spans="25:25">
      <c r="Y19431" s="176"/>
    </row>
    <row r="19432" spans="25:25">
      <c r="Y19432" s="176"/>
    </row>
    <row r="19433" spans="25:25">
      <c r="Y19433" s="176"/>
    </row>
    <row r="19434" spans="25:25">
      <c r="Y19434" s="176"/>
    </row>
    <row r="19435" spans="25:25">
      <c r="Y19435" s="176"/>
    </row>
    <row r="19436" spans="25:25">
      <c r="Y19436" s="176"/>
    </row>
    <row r="19437" spans="25:25">
      <c r="Y19437" s="176"/>
    </row>
    <row r="19438" spans="25:25">
      <c r="Y19438" s="176"/>
    </row>
    <row r="19439" spans="25:25">
      <c r="Y19439" s="176"/>
    </row>
    <row r="19440" spans="25:25">
      <c r="Y19440" s="176"/>
    </row>
    <row r="19441" spans="25:25">
      <c r="Y19441" s="176"/>
    </row>
    <row r="19442" spans="25:25">
      <c r="Y19442" s="176"/>
    </row>
    <row r="19443" spans="25:25">
      <c r="Y19443" s="176"/>
    </row>
    <row r="19444" spans="25:25">
      <c r="Y19444" s="176"/>
    </row>
    <row r="19445" spans="25:25">
      <c r="Y19445" s="176"/>
    </row>
    <row r="19446" spans="25:25">
      <c r="Y19446" s="176"/>
    </row>
    <row r="19447" spans="25:25">
      <c r="Y19447" s="176"/>
    </row>
    <row r="19448" spans="25:25">
      <c r="Y19448" s="176"/>
    </row>
    <row r="19449" spans="25:25">
      <c r="Y19449" s="176"/>
    </row>
    <row r="19450" spans="25:25">
      <c r="Y19450" s="176"/>
    </row>
    <row r="19451" spans="25:25">
      <c r="Y19451" s="176"/>
    </row>
    <row r="19452" spans="25:25">
      <c r="Y19452" s="176"/>
    </row>
    <row r="19453" spans="25:25">
      <c r="Y19453" s="176"/>
    </row>
    <row r="19454" spans="25:25">
      <c r="Y19454" s="176"/>
    </row>
    <row r="19455" spans="25:25">
      <c r="Y19455" s="176"/>
    </row>
    <row r="19456" spans="25:25">
      <c r="Y19456" s="176"/>
    </row>
    <row r="19457" spans="25:25">
      <c r="Y19457" s="176"/>
    </row>
    <row r="19458" spans="25:25">
      <c r="Y19458" s="176"/>
    </row>
    <row r="19459" spans="25:25">
      <c r="Y19459" s="176"/>
    </row>
    <row r="19460" spans="25:25">
      <c r="Y19460" s="176"/>
    </row>
    <row r="19461" spans="25:25">
      <c r="Y19461" s="176"/>
    </row>
    <row r="19462" spans="25:25">
      <c r="Y19462" s="176"/>
    </row>
    <row r="19463" spans="25:25">
      <c r="Y19463" s="176"/>
    </row>
    <row r="19464" spans="25:25">
      <c r="Y19464" s="176"/>
    </row>
    <row r="19465" spans="25:25">
      <c r="Y19465" s="176"/>
    </row>
    <row r="19466" spans="25:25">
      <c r="Y19466" s="176"/>
    </row>
    <row r="19467" spans="25:25">
      <c r="Y19467" s="176"/>
    </row>
    <row r="19468" spans="25:25">
      <c r="Y19468" s="176"/>
    </row>
    <row r="19469" spans="25:25">
      <c r="Y19469" s="176"/>
    </row>
    <row r="19470" spans="25:25">
      <c r="Y19470" s="176"/>
    </row>
    <row r="19471" spans="25:25">
      <c r="Y19471" s="176"/>
    </row>
    <row r="19472" spans="25:25">
      <c r="Y19472" s="176"/>
    </row>
    <row r="19473" spans="25:25">
      <c r="Y19473" s="176"/>
    </row>
    <row r="19474" spans="25:25">
      <c r="Y19474" s="176"/>
    </row>
    <row r="19475" spans="25:25">
      <c r="Y19475" s="176"/>
    </row>
    <row r="19476" spans="25:25">
      <c r="Y19476" s="176"/>
    </row>
    <row r="19477" spans="25:25">
      <c r="Y19477" s="176"/>
    </row>
    <row r="19478" spans="25:25">
      <c r="Y19478" s="176"/>
    </row>
    <row r="19479" spans="25:25">
      <c r="Y19479" s="176"/>
    </row>
    <row r="19480" spans="25:25">
      <c r="Y19480" s="176"/>
    </row>
    <row r="19481" spans="25:25">
      <c r="Y19481" s="176"/>
    </row>
    <row r="19482" spans="25:25">
      <c r="Y19482" s="176"/>
    </row>
    <row r="19483" spans="25:25">
      <c r="Y19483" s="176"/>
    </row>
    <row r="19484" spans="25:25">
      <c r="Y19484" s="176"/>
    </row>
    <row r="19485" spans="25:25">
      <c r="Y19485" s="176"/>
    </row>
    <row r="19486" spans="25:25">
      <c r="Y19486" s="176"/>
    </row>
    <row r="19487" spans="25:25">
      <c r="Y19487" s="176"/>
    </row>
    <row r="19488" spans="25:25">
      <c r="Y19488" s="176"/>
    </row>
    <row r="19489" spans="25:25">
      <c r="Y19489" s="176"/>
    </row>
    <row r="19490" spans="25:25">
      <c r="Y19490" s="176"/>
    </row>
    <row r="19491" spans="25:25">
      <c r="Y19491" s="176"/>
    </row>
    <row r="19492" spans="25:25">
      <c r="Y19492" s="176"/>
    </row>
    <row r="19493" spans="25:25">
      <c r="Y19493" s="176"/>
    </row>
    <row r="19494" spans="25:25">
      <c r="Y19494" s="176"/>
    </row>
    <row r="19495" spans="25:25">
      <c r="Y19495" s="176"/>
    </row>
    <row r="19496" spans="25:25">
      <c r="Y19496" s="176"/>
    </row>
    <row r="19497" spans="25:25">
      <c r="Y19497" s="176"/>
    </row>
    <row r="19498" spans="25:25">
      <c r="Y19498" s="176"/>
    </row>
    <row r="19499" spans="25:25">
      <c r="Y19499" s="176"/>
    </row>
    <row r="19500" spans="25:25">
      <c r="Y19500" s="176"/>
    </row>
    <row r="19501" spans="25:25">
      <c r="Y19501" s="176"/>
    </row>
    <row r="19502" spans="25:25">
      <c r="Y19502" s="176"/>
    </row>
    <row r="19503" spans="25:25">
      <c r="Y19503" s="176"/>
    </row>
    <row r="19504" spans="25:25">
      <c r="Y19504" s="176"/>
    </row>
    <row r="19505" spans="25:25">
      <c r="Y19505" s="176"/>
    </row>
    <row r="19506" spans="25:25">
      <c r="Y19506" s="176"/>
    </row>
    <row r="19507" spans="25:25">
      <c r="Y19507" s="176"/>
    </row>
    <row r="19508" spans="25:25">
      <c r="Y19508" s="176"/>
    </row>
    <row r="19509" spans="25:25">
      <c r="Y19509" s="176"/>
    </row>
    <row r="19510" spans="25:25">
      <c r="Y19510" s="176"/>
    </row>
    <row r="19511" spans="25:25">
      <c r="Y19511" s="176"/>
    </row>
    <row r="19512" spans="25:25">
      <c r="Y19512" s="176"/>
    </row>
    <row r="19513" spans="25:25">
      <c r="Y19513" s="176"/>
    </row>
    <row r="19514" spans="25:25">
      <c r="Y19514" s="176"/>
    </row>
    <row r="19515" spans="25:25">
      <c r="Y19515" s="176"/>
    </row>
    <row r="19516" spans="25:25">
      <c r="Y19516" s="176"/>
    </row>
    <row r="19517" spans="25:25">
      <c r="Y19517" s="176"/>
    </row>
    <row r="19518" spans="25:25">
      <c r="Y19518" s="176"/>
    </row>
    <row r="19519" spans="25:25">
      <c r="Y19519" s="176"/>
    </row>
    <row r="19520" spans="25:25">
      <c r="Y19520" s="176"/>
    </row>
    <row r="19521" spans="25:25">
      <c r="Y19521" s="176"/>
    </row>
    <row r="19522" spans="25:25">
      <c r="Y19522" s="176"/>
    </row>
    <row r="19523" spans="25:25">
      <c r="Y19523" s="176"/>
    </row>
    <row r="19524" spans="25:25">
      <c r="Y19524" s="176"/>
    </row>
    <row r="19525" spans="25:25">
      <c r="Y19525" s="176"/>
    </row>
    <row r="19526" spans="25:25">
      <c r="Y19526" s="176"/>
    </row>
    <row r="19527" spans="25:25">
      <c r="Y19527" s="176"/>
    </row>
    <row r="19528" spans="25:25">
      <c r="Y19528" s="176"/>
    </row>
    <row r="19529" spans="25:25">
      <c r="Y19529" s="176"/>
    </row>
    <row r="19530" spans="25:25">
      <c r="Y19530" s="176"/>
    </row>
    <row r="19531" spans="25:25">
      <c r="Y19531" s="176"/>
    </row>
    <row r="19532" spans="25:25">
      <c r="Y19532" s="176"/>
    </row>
    <row r="19533" spans="25:25">
      <c r="Y19533" s="176"/>
    </row>
    <row r="19534" spans="25:25">
      <c r="Y19534" s="176"/>
    </row>
    <row r="19535" spans="25:25">
      <c r="Y19535" s="176"/>
    </row>
    <row r="19536" spans="25:25">
      <c r="Y19536" s="176"/>
    </row>
    <row r="19537" spans="25:25">
      <c r="Y19537" s="176"/>
    </row>
    <row r="19538" spans="25:25">
      <c r="Y19538" s="176"/>
    </row>
    <row r="19539" spans="25:25">
      <c r="Y19539" s="176"/>
    </row>
    <row r="19540" spans="25:25">
      <c r="Y19540" s="176"/>
    </row>
    <row r="19541" spans="25:25">
      <c r="Y19541" s="176"/>
    </row>
    <row r="19542" spans="25:25">
      <c r="Y19542" s="176"/>
    </row>
    <row r="19543" spans="25:25">
      <c r="Y19543" s="176"/>
    </row>
    <row r="19544" spans="25:25">
      <c r="Y19544" s="176"/>
    </row>
    <row r="19545" spans="25:25">
      <c r="Y19545" s="176"/>
    </row>
    <row r="19546" spans="25:25">
      <c r="Y19546" s="176"/>
    </row>
    <row r="19547" spans="25:25">
      <c r="Y19547" s="176"/>
    </row>
    <row r="19548" spans="25:25">
      <c r="Y19548" s="176"/>
    </row>
    <row r="19549" spans="25:25">
      <c r="Y19549" s="176"/>
    </row>
    <row r="19550" spans="25:25">
      <c r="Y19550" s="176"/>
    </row>
    <row r="19551" spans="25:25">
      <c r="Y19551" s="176"/>
    </row>
    <row r="19552" spans="25:25">
      <c r="Y19552" s="176"/>
    </row>
    <row r="19553" spans="25:25">
      <c r="Y19553" s="176"/>
    </row>
    <row r="19554" spans="25:25">
      <c r="Y19554" s="176"/>
    </row>
    <row r="19555" spans="25:25">
      <c r="Y19555" s="176"/>
    </row>
    <row r="19556" spans="25:25">
      <c r="Y19556" s="176"/>
    </row>
    <row r="19557" spans="25:25">
      <c r="Y19557" s="176"/>
    </row>
    <row r="19558" spans="25:25">
      <c r="Y19558" s="176"/>
    </row>
    <row r="19559" spans="25:25">
      <c r="Y19559" s="176"/>
    </row>
    <row r="19560" spans="25:25">
      <c r="Y19560" s="176"/>
    </row>
    <row r="19561" spans="25:25">
      <c r="Y19561" s="176"/>
    </row>
    <row r="19562" spans="25:25">
      <c r="Y19562" s="176"/>
    </row>
    <row r="19563" spans="25:25">
      <c r="Y19563" s="176"/>
    </row>
    <row r="19564" spans="25:25">
      <c r="Y19564" s="176"/>
    </row>
    <row r="19565" spans="25:25">
      <c r="Y19565" s="176"/>
    </row>
    <row r="19566" spans="25:25">
      <c r="Y19566" s="176"/>
    </row>
    <row r="19567" spans="25:25">
      <c r="Y19567" s="176"/>
    </row>
    <row r="19568" spans="25:25">
      <c r="Y19568" s="176"/>
    </row>
    <row r="19569" spans="25:25">
      <c r="Y19569" s="176"/>
    </row>
    <row r="19570" spans="25:25">
      <c r="Y19570" s="176"/>
    </row>
    <row r="19571" spans="25:25">
      <c r="Y19571" s="176"/>
    </row>
    <row r="19572" spans="25:25">
      <c r="Y19572" s="176"/>
    </row>
    <row r="19573" spans="25:25">
      <c r="Y19573" s="176"/>
    </row>
    <row r="19574" spans="25:25">
      <c r="Y19574" s="176"/>
    </row>
    <row r="19575" spans="25:25">
      <c r="Y19575" s="176"/>
    </row>
    <row r="19576" spans="25:25">
      <c r="Y19576" s="176"/>
    </row>
    <row r="19577" spans="25:25">
      <c r="Y19577" s="176"/>
    </row>
    <row r="19578" spans="25:25">
      <c r="Y19578" s="176"/>
    </row>
    <row r="19579" spans="25:25">
      <c r="Y19579" s="176"/>
    </row>
    <row r="19580" spans="25:25">
      <c r="Y19580" s="176"/>
    </row>
    <row r="19581" spans="25:25">
      <c r="Y19581" s="176"/>
    </row>
    <row r="19582" spans="25:25">
      <c r="Y19582" s="176"/>
    </row>
    <row r="19583" spans="25:25">
      <c r="Y19583" s="176"/>
    </row>
    <row r="19584" spans="25:25">
      <c r="Y19584" s="176"/>
    </row>
    <row r="19585" spans="25:25">
      <c r="Y19585" s="176"/>
    </row>
    <row r="19586" spans="25:25">
      <c r="Y19586" s="176"/>
    </row>
    <row r="19587" spans="25:25">
      <c r="Y19587" s="176"/>
    </row>
    <row r="19588" spans="25:25">
      <c r="Y19588" s="176"/>
    </row>
    <row r="19589" spans="25:25">
      <c r="Y19589" s="176"/>
    </row>
    <row r="19590" spans="25:25">
      <c r="Y19590" s="176"/>
    </row>
    <row r="19591" spans="25:25">
      <c r="Y19591" s="176"/>
    </row>
    <row r="19592" spans="25:25">
      <c r="Y19592" s="176"/>
    </row>
    <row r="19593" spans="25:25">
      <c r="Y19593" s="176"/>
    </row>
    <row r="19594" spans="25:25">
      <c r="Y19594" s="176"/>
    </row>
    <row r="19595" spans="25:25">
      <c r="Y19595" s="176"/>
    </row>
    <row r="19596" spans="25:25">
      <c r="Y19596" s="176"/>
    </row>
    <row r="19597" spans="25:25">
      <c r="Y19597" s="176"/>
    </row>
    <row r="19598" spans="25:25">
      <c r="Y19598" s="176"/>
    </row>
    <row r="19599" spans="25:25">
      <c r="Y19599" s="176"/>
    </row>
    <row r="19600" spans="25:25">
      <c r="Y19600" s="176"/>
    </row>
    <row r="19601" spans="25:25">
      <c r="Y19601" s="176"/>
    </row>
    <row r="19602" spans="25:25">
      <c r="Y19602" s="176"/>
    </row>
    <row r="19603" spans="25:25">
      <c r="Y19603" s="176"/>
    </row>
    <row r="19604" spans="25:25">
      <c r="Y19604" s="176"/>
    </row>
    <row r="19605" spans="25:25">
      <c r="Y19605" s="176"/>
    </row>
    <row r="19606" spans="25:25">
      <c r="Y19606" s="176"/>
    </row>
    <row r="19607" spans="25:25">
      <c r="Y19607" s="176"/>
    </row>
    <row r="19608" spans="25:25">
      <c r="Y19608" s="176"/>
    </row>
    <row r="19609" spans="25:25">
      <c r="Y19609" s="176"/>
    </row>
    <row r="19610" spans="25:25">
      <c r="Y19610" s="176"/>
    </row>
    <row r="19611" spans="25:25">
      <c r="Y19611" s="176"/>
    </row>
    <row r="19612" spans="25:25">
      <c r="Y19612" s="176"/>
    </row>
    <row r="19613" spans="25:25">
      <c r="Y19613" s="176"/>
    </row>
    <row r="19614" spans="25:25">
      <c r="Y19614" s="176"/>
    </row>
    <row r="19615" spans="25:25">
      <c r="Y19615" s="176"/>
    </row>
    <row r="19616" spans="25:25">
      <c r="Y19616" s="176"/>
    </row>
    <row r="19617" spans="25:25">
      <c r="Y19617" s="176"/>
    </row>
    <row r="19618" spans="25:25">
      <c r="Y19618" s="176"/>
    </row>
    <row r="19619" spans="25:25">
      <c r="Y19619" s="176"/>
    </row>
    <row r="19620" spans="25:25">
      <c r="Y19620" s="176"/>
    </row>
    <row r="19621" spans="25:25">
      <c r="Y19621" s="176"/>
    </row>
    <row r="19622" spans="25:25">
      <c r="Y19622" s="176"/>
    </row>
    <row r="19623" spans="25:25">
      <c r="Y19623" s="176"/>
    </row>
    <row r="19624" spans="25:25">
      <c r="Y19624" s="176"/>
    </row>
    <row r="19625" spans="25:25">
      <c r="Y19625" s="176"/>
    </row>
    <row r="19626" spans="25:25">
      <c r="Y19626" s="176"/>
    </row>
    <row r="19627" spans="25:25">
      <c r="Y19627" s="176"/>
    </row>
    <row r="19628" spans="25:25">
      <c r="Y19628" s="176"/>
    </row>
    <row r="19629" spans="25:25">
      <c r="Y19629" s="176"/>
    </row>
    <row r="19630" spans="25:25">
      <c r="Y19630" s="176"/>
    </row>
    <row r="19631" spans="25:25">
      <c r="Y19631" s="176"/>
    </row>
    <row r="19632" spans="25:25">
      <c r="Y19632" s="176"/>
    </row>
    <row r="19633" spans="25:25">
      <c r="Y19633" s="176"/>
    </row>
    <row r="19634" spans="25:25">
      <c r="Y19634" s="176"/>
    </row>
    <row r="19635" spans="25:25">
      <c r="Y19635" s="176"/>
    </row>
    <row r="19636" spans="25:25">
      <c r="Y19636" s="176"/>
    </row>
    <row r="19637" spans="25:25">
      <c r="Y19637" s="176"/>
    </row>
    <row r="19638" spans="25:25">
      <c r="Y19638" s="176"/>
    </row>
    <row r="19639" spans="25:25">
      <c r="Y19639" s="176"/>
    </row>
    <row r="19640" spans="25:25">
      <c r="Y19640" s="176"/>
    </row>
    <row r="19641" spans="25:25">
      <c r="Y19641" s="176"/>
    </row>
    <row r="19642" spans="25:25">
      <c r="Y19642" s="176"/>
    </row>
    <row r="19643" spans="25:25">
      <c r="Y19643" s="176"/>
    </row>
    <row r="19644" spans="25:25">
      <c r="Y19644" s="176"/>
    </row>
    <row r="19645" spans="25:25">
      <c r="Y19645" s="176"/>
    </row>
    <row r="19646" spans="25:25">
      <c r="Y19646" s="176"/>
    </row>
    <row r="19647" spans="25:25">
      <c r="Y19647" s="176"/>
    </row>
    <row r="19648" spans="25:25">
      <c r="Y19648" s="176"/>
    </row>
    <row r="19649" spans="25:25">
      <c r="Y19649" s="176"/>
    </row>
    <row r="19650" spans="25:25">
      <c r="Y19650" s="176"/>
    </row>
    <row r="19651" spans="25:25">
      <c r="Y19651" s="176"/>
    </row>
    <row r="19652" spans="25:25">
      <c r="Y19652" s="176"/>
    </row>
    <row r="19653" spans="25:25">
      <c r="Y19653" s="176"/>
    </row>
    <row r="19654" spans="25:25">
      <c r="Y19654" s="176"/>
    </row>
    <row r="19655" spans="25:25">
      <c r="Y19655" s="176"/>
    </row>
    <row r="19656" spans="25:25">
      <c r="Y19656" s="176"/>
    </row>
    <row r="19657" spans="25:25">
      <c r="Y19657" s="176"/>
    </row>
    <row r="19658" spans="25:25">
      <c r="Y19658" s="176"/>
    </row>
    <row r="19659" spans="25:25">
      <c r="Y19659" s="176"/>
    </row>
    <row r="19660" spans="25:25">
      <c r="Y19660" s="176"/>
    </row>
    <row r="19661" spans="25:25">
      <c r="Y19661" s="176"/>
    </row>
    <row r="19662" spans="25:25">
      <c r="Y19662" s="176"/>
    </row>
    <row r="19663" spans="25:25">
      <c r="Y19663" s="176"/>
    </row>
    <row r="19664" spans="25:25">
      <c r="Y19664" s="176"/>
    </row>
    <row r="19665" spans="25:25">
      <c r="Y19665" s="176"/>
    </row>
    <row r="19666" spans="25:25">
      <c r="Y19666" s="176"/>
    </row>
    <row r="19667" spans="25:25">
      <c r="Y19667" s="176"/>
    </row>
    <row r="19668" spans="25:25">
      <c r="Y19668" s="176"/>
    </row>
    <row r="19669" spans="25:25">
      <c r="Y19669" s="176"/>
    </row>
    <row r="19670" spans="25:25">
      <c r="Y19670" s="176"/>
    </row>
    <row r="19671" spans="25:25">
      <c r="Y19671" s="176"/>
    </row>
    <row r="19672" spans="25:25">
      <c r="Y19672" s="176"/>
    </row>
    <row r="19673" spans="25:25">
      <c r="Y19673" s="176"/>
    </row>
    <row r="19674" spans="25:25">
      <c r="Y19674" s="176"/>
    </row>
    <row r="19675" spans="25:25">
      <c r="Y19675" s="176"/>
    </row>
    <row r="19676" spans="25:25">
      <c r="Y19676" s="176"/>
    </row>
    <row r="19677" spans="25:25">
      <c r="Y19677" s="176"/>
    </row>
    <row r="19678" spans="25:25">
      <c r="Y19678" s="176"/>
    </row>
    <row r="19679" spans="25:25">
      <c r="Y19679" s="176"/>
    </row>
    <row r="19680" spans="25:25">
      <c r="Y19680" s="176"/>
    </row>
    <row r="19681" spans="25:25">
      <c r="Y19681" s="176"/>
    </row>
    <row r="19682" spans="25:25">
      <c r="Y19682" s="176"/>
    </row>
    <row r="19683" spans="25:25">
      <c r="Y19683" s="176"/>
    </row>
    <row r="19684" spans="25:25">
      <c r="Y19684" s="176"/>
    </row>
    <row r="19685" spans="25:25">
      <c r="Y19685" s="176"/>
    </row>
    <row r="19686" spans="25:25">
      <c r="Y19686" s="176"/>
    </row>
    <row r="19687" spans="25:25">
      <c r="Y19687" s="176"/>
    </row>
    <row r="19688" spans="25:25">
      <c r="Y19688" s="176"/>
    </row>
    <row r="19689" spans="25:25">
      <c r="Y19689" s="176"/>
    </row>
    <row r="19690" spans="25:25">
      <c r="Y19690" s="176"/>
    </row>
    <row r="19691" spans="25:25">
      <c r="Y19691" s="176"/>
    </row>
    <row r="19692" spans="25:25">
      <c r="Y19692" s="176"/>
    </row>
    <row r="19693" spans="25:25">
      <c r="Y19693" s="176"/>
    </row>
    <row r="19694" spans="25:25">
      <c r="Y19694" s="176"/>
    </row>
    <row r="19695" spans="25:25">
      <c r="Y19695" s="176"/>
    </row>
    <row r="19696" spans="25:25">
      <c r="Y19696" s="176"/>
    </row>
    <row r="19697" spans="25:25">
      <c r="Y19697" s="176"/>
    </row>
    <row r="19698" spans="25:25">
      <c r="Y19698" s="176"/>
    </row>
    <row r="19699" spans="25:25">
      <c r="Y19699" s="176"/>
    </row>
    <row r="19700" spans="25:25">
      <c r="Y19700" s="176"/>
    </row>
    <row r="19701" spans="25:25">
      <c r="Y19701" s="176"/>
    </row>
    <row r="19702" spans="25:25">
      <c r="Y19702" s="176"/>
    </row>
    <row r="19703" spans="25:25">
      <c r="Y19703" s="176"/>
    </row>
    <row r="19704" spans="25:25">
      <c r="Y19704" s="176"/>
    </row>
    <row r="19705" spans="25:25">
      <c r="Y19705" s="176"/>
    </row>
    <row r="19706" spans="25:25">
      <c r="Y19706" s="176"/>
    </row>
    <row r="19707" spans="25:25">
      <c r="Y19707" s="176"/>
    </row>
    <row r="19708" spans="25:25">
      <c r="Y19708" s="176"/>
    </row>
    <row r="19709" spans="25:25">
      <c r="Y19709" s="176"/>
    </row>
    <row r="19710" spans="25:25">
      <c r="Y19710" s="176"/>
    </row>
    <row r="19711" spans="25:25">
      <c r="Y19711" s="176"/>
    </row>
    <row r="19712" spans="25:25">
      <c r="Y19712" s="176"/>
    </row>
    <row r="19713" spans="25:25">
      <c r="Y19713" s="176"/>
    </row>
    <row r="19714" spans="25:25">
      <c r="Y19714" s="176"/>
    </row>
    <row r="19715" spans="25:25">
      <c r="Y19715" s="176"/>
    </row>
    <row r="19716" spans="25:25">
      <c r="Y19716" s="176"/>
    </row>
    <row r="19717" spans="25:25">
      <c r="Y19717" s="176"/>
    </row>
    <row r="19718" spans="25:25">
      <c r="Y19718" s="176"/>
    </row>
    <row r="19719" spans="25:25">
      <c r="Y19719" s="176"/>
    </row>
    <row r="19720" spans="25:25">
      <c r="Y19720" s="176"/>
    </row>
    <row r="19721" spans="25:25">
      <c r="Y19721" s="176"/>
    </row>
    <row r="19722" spans="25:25">
      <c r="Y19722" s="176"/>
    </row>
    <row r="19723" spans="25:25">
      <c r="Y19723" s="176"/>
    </row>
    <row r="19724" spans="25:25">
      <c r="Y19724" s="176"/>
    </row>
    <row r="19725" spans="25:25">
      <c r="Y19725" s="176"/>
    </row>
    <row r="19726" spans="25:25">
      <c r="Y19726" s="176"/>
    </row>
    <row r="19727" spans="25:25">
      <c r="Y19727" s="176"/>
    </row>
    <row r="19728" spans="25:25">
      <c r="Y19728" s="176"/>
    </row>
    <row r="19729" spans="25:25">
      <c r="Y19729" s="176"/>
    </row>
    <row r="19730" spans="25:25">
      <c r="Y19730" s="176"/>
    </row>
    <row r="19731" spans="25:25">
      <c r="Y19731" s="176"/>
    </row>
    <row r="19732" spans="25:25">
      <c r="Y19732" s="176"/>
    </row>
    <row r="19733" spans="25:25">
      <c r="Y19733" s="176"/>
    </row>
    <row r="19734" spans="25:25">
      <c r="Y19734" s="176"/>
    </row>
    <row r="19735" spans="25:25">
      <c r="Y19735" s="176"/>
    </row>
    <row r="19736" spans="25:25">
      <c r="Y19736" s="176"/>
    </row>
    <row r="19737" spans="25:25">
      <c r="Y19737" s="176"/>
    </row>
    <row r="19738" spans="25:25">
      <c r="Y19738" s="176"/>
    </row>
    <row r="19739" spans="25:25">
      <c r="Y19739" s="176"/>
    </row>
    <row r="19740" spans="25:25">
      <c r="Y19740" s="176"/>
    </row>
    <row r="19741" spans="25:25">
      <c r="Y19741" s="176"/>
    </row>
    <row r="19742" spans="25:25">
      <c r="Y19742" s="176"/>
    </row>
    <row r="19743" spans="25:25">
      <c r="Y19743" s="176"/>
    </row>
    <row r="19744" spans="25:25">
      <c r="Y19744" s="176"/>
    </row>
    <row r="19745" spans="25:25">
      <c r="Y19745" s="176"/>
    </row>
    <row r="19746" spans="25:25">
      <c r="Y19746" s="176"/>
    </row>
    <row r="19747" spans="25:25">
      <c r="Y19747" s="176"/>
    </row>
    <row r="19748" spans="25:25">
      <c r="Y19748" s="176"/>
    </row>
    <row r="19749" spans="25:25">
      <c r="Y19749" s="176"/>
    </row>
    <row r="19750" spans="25:25">
      <c r="Y19750" s="176"/>
    </row>
    <row r="19751" spans="25:25">
      <c r="Y19751" s="176"/>
    </row>
    <row r="19752" spans="25:25">
      <c r="Y19752" s="176"/>
    </row>
    <row r="19753" spans="25:25">
      <c r="Y19753" s="176"/>
    </row>
    <row r="19754" spans="25:25">
      <c r="Y19754" s="176"/>
    </row>
    <row r="19755" spans="25:25">
      <c r="Y19755" s="176"/>
    </row>
    <row r="19756" spans="25:25">
      <c r="Y19756" s="176"/>
    </row>
    <row r="19757" spans="25:25">
      <c r="Y19757" s="176"/>
    </row>
    <row r="19758" spans="25:25">
      <c r="Y19758" s="176"/>
    </row>
    <row r="19759" spans="25:25">
      <c r="Y19759" s="176"/>
    </row>
    <row r="19760" spans="25:25">
      <c r="Y19760" s="176"/>
    </row>
    <row r="19761" spans="25:25">
      <c r="Y19761" s="176"/>
    </row>
    <row r="19762" spans="25:25">
      <c r="Y19762" s="176"/>
    </row>
    <row r="19763" spans="25:25">
      <c r="Y19763" s="176"/>
    </row>
    <row r="19764" spans="25:25">
      <c r="Y19764" s="176"/>
    </row>
    <row r="19765" spans="25:25">
      <c r="Y19765" s="176"/>
    </row>
    <row r="19766" spans="25:25">
      <c r="Y19766" s="176"/>
    </row>
    <row r="19767" spans="25:25">
      <c r="Y19767" s="176"/>
    </row>
    <row r="19768" spans="25:25">
      <c r="Y19768" s="176"/>
    </row>
    <row r="19769" spans="25:25">
      <c r="Y19769" s="176"/>
    </row>
    <row r="19770" spans="25:25">
      <c r="Y19770" s="176"/>
    </row>
    <row r="19771" spans="25:25">
      <c r="Y19771" s="176"/>
    </row>
    <row r="19772" spans="25:25">
      <c r="Y19772" s="176"/>
    </row>
    <row r="19773" spans="25:25">
      <c r="Y19773" s="176"/>
    </row>
    <row r="19774" spans="25:25">
      <c r="Y19774" s="176"/>
    </row>
    <row r="19775" spans="25:25">
      <c r="Y19775" s="176"/>
    </row>
    <row r="19776" spans="25:25">
      <c r="Y19776" s="176"/>
    </row>
    <row r="19777" spans="25:25">
      <c r="Y19777" s="176"/>
    </row>
    <row r="19778" spans="25:25">
      <c r="Y19778" s="176"/>
    </row>
    <row r="19779" spans="25:25">
      <c r="Y19779" s="176"/>
    </row>
    <row r="19780" spans="25:25">
      <c r="Y19780" s="176"/>
    </row>
    <row r="19781" spans="25:25">
      <c r="Y19781" s="176"/>
    </row>
    <row r="19782" spans="25:25">
      <c r="Y19782" s="176"/>
    </row>
    <row r="19783" spans="25:25">
      <c r="Y19783" s="176"/>
    </row>
    <row r="19784" spans="25:25">
      <c r="Y19784" s="176"/>
    </row>
    <row r="19785" spans="25:25">
      <c r="Y19785" s="176"/>
    </row>
    <row r="19786" spans="25:25">
      <c r="Y19786" s="176"/>
    </row>
    <row r="19787" spans="25:25">
      <c r="Y19787" s="176"/>
    </row>
    <row r="19788" spans="25:25">
      <c r="Y19788" s="176"/>
    </row>
    <row r="19789" spans="25:25">
      <c r="Y19789" s="176"/>
    </row>
    <row r="19790" spans="25:25">
      <c r="Y19790" s="176"/>
    </row>
    <row r="19791" spans="25:25">
      <c r="Y19791" s="176"/>
    </row>
    <row r="19792" spans="25:25">
      <c r="Y19792" s="176"/>
    </row>
    <row r="19793" spans="25:25">
      <c r="Y19793" s="176"/>
    </row>
    <row r="19794" spans="25:25">
      <c r="Y19794" s="176"/>
    </row>
    <row r="19795" spans="25:25">
      <c r="Y19795" s="176"/>
    </row>
    <row r="19796" spans="25:25">
      <c r="Y19796" s="176"/>
    </row>
    <row r="19797" spans="25:25">
      <c r="Y19797" s="176"/>
    </row>
    <row r="19798" spans="25:25">
      <c r="Y19798" s="176"/>
    </row>
    <row r="19799" spans="25:25">
      <c r="Y19799" s="176"/>
    </row>
    <row r="19800" spans="25:25">
      <c r="Y19800" s="176"/>
    </row>
    <row r="19801" spans="25:25">
      <c r="Y19801" s="176"/>
    </row>
    <row r="19802" spans="25:25">
      <c r="Y19802" s="176"/>
    </row>
    <row r="19803" spans="25:25">
      <c r="Y19803" s="176"/>
    </row>
    <row r="19804" spans="25:25">
      <c r="Y19804" s="176"/>
    </row>
    <row r="19805" spans="25:25">
      <c r="Y19805" s="176"/>
    </row>
    <row r="19806" spans="25:25">
      <c r="Y19806" s="176"/>
    </row>
    <row r="19807" spans="25:25">
      <c r="Y19807" s="176"/>
    </row>
    <row r="19808" spans="25:25">
      <c r="Y19808" s="176"/>
    </row>
    <row r="19809" spans="25:25">
      <c r="Y19809" s="176"/>
    </row>
    <row r="19810" spans="25:25">
      <c r="Y19810" s="176"/>
    </row>
    <row r="19811" spans="25:25">
      <c r="Y19811" s="176"/>
    </row>
    <row r="19812" spans="25:25">
      <c r="Y19812" s="176"/>
    </row>
    <row r="19813" spans="25:25">
      <c r="Y19813" s="176"/>
    </row>
    <row r="19814" spans="25:25">
      <c r="Y19814" s="176"/>
    </row>
    <row r="19815" spans="25:25">
      <c r="Y19815" s="176"/>
    </row>
    <row r="19816" spans="25:25">
      <c r="Y19816" s="176"/>
    </row>
    <row r="19817" spans="25:25">
      <c r="Y19817" s="176"/>
    </row>
    <row r="19818" spans="25:25">
      <c r="Y19818" s="176"/>
    </row>
    <row r="19819" spans="25:25">
      <c r="Y19819" s="176"/>
    </row>
    <row r="19820" spans="25:25">
      <c r="Y19820" s="176"/>
    </row>
    <row r="19821" spans="25:25">
      <c r="Y19821" s="176"/>
    </row>
    <row r="19822" spans="25:25">
      <c r="Y19822" s="176"/>
    </row>
    <row r="19823" spans="25:25">
      <c r="Y19823" s="176"/>
    </row>
    <row r="19824" spans="25:25">
      <c r="Y19824" s="176"/>
    </row>
    <row r="19825" spans="25:25">
      <c r="Y19825" s="176"/>
    </row>
    <row r="19826" spans="25:25">
      <c r="Y19826" s="176"/>
    </row>
    <row r="19827" spans="25:25">
      <c r="Y19827" s="176"/>
    </row>
    <row r="19828" spans="25:25">
      <c r="Y19828" s="176"/>
    </row>
    <row r="19829" spans="25:25">
      <c r="Y19829" s="176"/>
    </row>
    <row r="19830" spans="25:25">
      <c r="Y19830" s="176"/>
    </row>
    <row r="19831" spans="25:25">
      <c r="Y19831" s="176"/>
    </row>
    <row r="19832" spans="25:25">
      <c r="Y19832" s="176"/>
    </row>
    <row r="19833" spans="25:25">
      <c r="Y19833" s="176"/>
    </row>
    <row r="19834" spans="25:25">
      <c r="Y19834" s="176"/>
    </row>
    <row r="19835" spans="25:25">
      <c r="Y19835" s="176"/>
    </row>
    <row r="19836" spans="25:25">
      <c r="Y19836" s="176"/>
    </row>
    <row r="19837" spans="25:25">
      <c r="Y19837" s="176"/>
    </row>
    <row r="19838" spans="25:25">
      <c r="Y19838" s="176"/>
    </row>
    <row r="19839" spans="25:25">
      <c r="Y19839" s="176"/>
    </row>
    <row r="19840" spans="25:25">
      <c r="Y19840" s="176"/>
    </row>
    <row r="19841" spans="25:25">
      <c r="Y19841" s="176"/>
    </row>
    <row r="19842" spans="25:25">
      <c r="Y19842" s="176"/>
    </row>
    <row r="19843" spans="25:25">
      <c r="Y19843" s="176"/>
    </row>
    <row r="19844" spans="25:25">
      <c r="Y19844" s="176"/>
    </row>
    <row r="19845" spans="25:25">
      <c r="Y19845" s="176"/>
    </row>
    <row r="19846" spans="25:25">
      <c r="Y19846" s="176"/>
    </row>
    <row r="19847" spans="25:25">
      <c r="Y19847" s="176"/>
    </row>
    <row r="19848" spans="25:25">
      <c r="Y19848" s="176"/>
    </row>
    <row r="19849" spans="25:25">
      <c r="Y19849" s="176"/>
    </row>
    <row r="19850" spans="25:25">
      <c r="Y19850" s="176"/>
    </row>
    <row r="19851" spans="25:25">
      <c r="Y19851" s="176"/>
    </row>
    <row r="19852" spans="25:25">
      <c r="Y19852" s="176"/>
    </row>
    <row r="19853" spans="25:25">
      <c r="Y19853" s="176"/>
    </row>
    <row r="19854" spans="25:25">
      <c r="Y19854" s="176"/>
    </row>
    <row r="19855" spans="25:25">
      <c r="Y19855" s="176"/>
    </row>
    <row r="19856" spans="25:25">
      <c r="Y19856" s="176"/>
    </row>
    <row r="19857" spans="25:25">
      <c r="Y19857" s="176"/>
    </row>
    <row r="19858" spans="25:25">
      <c r="Y19858" s="176"/>
    </row>
    <row r="19859" spans="25:25">
      <c r="Y19859" s="176"/>
    </row>
    <row r="19860" spans="25:25">
      <c r="Y19860" s="176"/>
    </row>
    <row r="19861" spans="25:25">
      <c r="Y19861" s="176"/>
    </row>
    <row r="19862" spans="25:25">
      <c r="Y19862" s="176"/>
    </row>
    <row r="19863" spans="25:25">
      <c r="Y19863" s="176"/>
    </row>
    <row r="19864" spans="25:25">
      <c r="Y19864" s="176"/>
    </row>
    <row r="19865" spans="25:25">
      <c r="Y19865" s="176"/>
    </row>
    <row r="19866" spans="25:25">
      <c r="Y19866" s="176"/>
    </row>
    <row r="19867" spans="25:25">
      <c r="Y19867" s="176"/>
    </row>
    <row r="19868" spans="25:25">
      <c r="Y19868" s="176"/>
    </row>
    <row r="19869" spans="25:25">
      <c r="Y19869" s="176"/>
    </row>
    <row r="19870" spans="25:25">
      <c r="Y19870" s="176"/>
    </row>
    <row r="19871" spans="25:25">
      <c r="Y19871" s="176"/>
    </row>
    <row r="19872" spans="25:25">
      <c r="Y19872" s="176"/>
    </row>
    <row r="19873" spans="25:25">
      <c r="Y19873" s="176"/>
    </row>
    <row r="19874" spans="25:25">
      <c r="Y19874" s="176"/>
    </row>
    <row r="19875" spans="25:25">
      <c r="Y19875" s="176"/>
    </row>
    <row r="19876" spans="25:25">
      <c r="Y19876" s="176"/>
    </row>
    <row r="19877" spans="25:25">
      <c r="Y19877" s="176"/>
    </row>
    <row r="19878" spans="25:25">
      <c r="Y19878" s="176"/>
    </row>
    <row r="19879" spans="25:25">
      <c r="Y19879" s="176"/>
    </row>
    <row r="19880" spans="25:25">
      <c r="Y19880" s="176"/>
    </row>
    <row r="19881" spans="25:25">
      <c r="Y19881" s="176"/>
    </row>
    <row r="19882" spans="25:25">
      <c r="Y19882" s="176"/>
    </row>
    <row r="19883" spans="25:25">
      <c r="Y19883" s="176"/>
    </row>
    <row r="19884" spans="25:25">
      <c r="Y19884" s="176"/>
    </row>
    <row r="19885" spans="25:25">
      <c r="Y19885" s="176"/>
    </row>
    <row r="19886" spans="25:25">
      <c r="Y19886" s="176"/>
    </row>
    <row r="19887" spans="25:25">
      <c r="Y19887" s="176"/>
    </row>
    <row r="19888" spans="25:25">
      <c r="Y19888" s="176"/>
    </row>
    <row r="19889" spans="25:25">
      <c r="Y19889" s="176"/>
    </row>
    <row r="19890" spans="25:25">
      <c r="Y19890" s="176"/>
    </row>
    <row r="19891" spans="25:25">
      <c r="Y19891" s="176"/>
    </row>
    <row r="19892" spans="25:25">
      <c r="Y19892" s="176"/>
    </row>
    <row r="19893" spans="25:25">
      <c r="Y19893" s="176"/>
    </row>
    <row r="19894" spans="25:25">
      <c r="Y19894" s="176"/>
    </row>
    <row r="19895" spans="25:25">
      <c r="Y19895" s="176"/>
    </row>
    <row r="19896" spans="25:25">
      <c r="Y19896" s="176"/>
    </row>
    <row r="19897" spans="25:25">
      <c r="Y19897" s="176"/>
    </row>
    <row r="19898" spans="25:25">
      <c r="Y19898" s="176"/>
    </row>
    <row r="19899" spans="25:25">
      <c r="Y19899" s="176"/>
    </row>
    <row r="19900" spans="25:25">
      <c r="Y19900" s="176"/>
    </row>
    <row r="19901" spans="25:25">
      <c r="Y19901" s="176"/>
    </row>
    <row r="19902" spans="25:25">
      <c r="Y19902" s="176"/>
    </row>
    <row r="19903" spans="25:25">
      <c r="Y19903" s="176"/>
    </row>
    <row r="19904" spans="25:25">
      <c r="Y19904" s="176"/>
    </row>
    <row r="19905" spans="25:25">
      <c r="Y19905" s="176"/>
    </row>
    <row r="19906" spans="25:25">
      <c r="Y19906" s="176"/>
    </row>
    <row r="19907" spans="25:25">
      <c r="Y19907" s="176"/>
    </row>
    <row r="19908" spans="25:25">
      <c r="Y19908" s="176"/>
    </row>
    <row r="19909" spans="25:25">
      <c r="Y19909" s="176"/>
    </row>
    <row r="19910" spans="25:25">
      <c r="Y19910" s="176"/>
    </row>
    <row r="19911" spans="25:25">
      <c r="Y19911" s="176"/>
    </row>
    <row r="19912" spans="25:25">
      <c r="Y19912" s="176"/>
    </row>
    <row r="19913" spans="25:25">
      <c r="Y19913" s="176"/>
    </row>
    <row r="19914" spans="25:25">
      <c r="Y19914" s="176"/>
    </row>
    <row r="19915" spans="25:25">
      <c r="Y19915" s="176"/>
    </row>
    <row r="19916" spans="25:25">
      <c r="Y19916" s="176"/>
    </row>
    <row r="19917" spans="25:25">
      <c r="Y19917" s="176"/>
    </row>
    <row r="19918" spans="25:25">
      <c r="Y19918" s="176"/>
    </row>
    <row r="19919" spans="25:25">
      <c r="Y19919" s="176"/>
    </row>
    <row r="19920" spans="25:25">
      <c r="Y19920" s="176"/>
    </row>
    <row r="19921" spans="25:25">
      <c r="Y19921" s="176"/>
    </row>
    <row r="19922" spans="25:25">
      <c r="Y19922" s="176"/>
    </row>
    <row r="19923" spans="25:25">
      <c r="Y19923" s="176"/>
    </row>
    <row r="19924" spans="25:25">
      <c r="Y19924" s="176"/>
    </row>
    <row r="19925" spans="25:25">
      <c r="Y19925" s="176"/>
    </row>
    <row r="19926" spans="25:25">
      <c r="Y19926" s="176"/>
    </row>
    <row r="19927" spans="25:25">
      <c r="Y19927" s="176"/>
    </row>
    <row r="19928" spans="25:25">
      <c r="Y19928" s="176"/>
    </row>
    <row r="19929" spans="25:25">
      <c r="Y19929" s="176"/>
    </row>
    <row r="19930" spans="25:25">
      <c r="Y19930" s="176"/>
    </row>
    <row r="19931" spans="25:25">
      <c r="Y19931" s="176"/>
    </row>
    <row r="19932" spans="25:25">
      <c r="Y19932" s="176"/>
    </row>
    <row r="19933" spans="25:25">
      <c r="Y19933" s="176"/>
    </row>
    <row r="19934" spans="25:25">
      <c r="Y19934" s="176"/>
    </row>
    <row r="19935" spans="25:25">
      <c r="Y19935" s="176"/>
    </row>
    <row r="19936" spans="25:25">
      <c r="Y19936" s="176"/>
    </row>
    <row r="19937" spans="25:25">
      <c r="Y19937" s="176"/>
    </row>
    <row r="19938" spans="25:25">
      <c r="Y19938" s="176"/>
    </row>
    <row r="19939" spans="25:25">
      <c r="Y19939" s="176"/>
    </row>
    <row r="19940" spans="25:25">
      <c r="Y19940" s="176"/>
    </row>
    <row r="19941" spans="25:25">
      <c r="Y19941" s="176"/>
    </row>
    <row r="19942" spans="25:25">
      <c r="Y19942" s="176"/>
    </row>
    <row r="19943" spans="25:25">
      <c r="Y19943" s="176"/>
    </row>
    <row r="19944" spans="25:25">
      <c r="Y19944" s="176"/>
    </row>
    <row r="19945" spans="25:25">
      <c r="Y19945" s="176"/>
    </row>
    <row r="19946" spans="25:25">
      <c r="Y19946" s="176"/>
    </row>
    <row r="19947" spans="25:25">
      <c r="Y19947" s="176"/>
    </row>
    <row r="19948" spans="25:25">
      <c r="Y19948" s="176"/>
    </row>
    <row r="19949" spans="25:25">
      <c r="Y19949" s="176"/>
    </row>
    <row r="19950" spans="25:25">
      <c r="Y19950" s="176"/>
    </row>
    <row r="19951" spans="25:25">
      <c r="Y19951" s="176"/>
    </row>
    <row r="19952" spans="25:25">
      <c r="Y19952" s="176"/>
    </row>
    <row r="19953" spans="25:25">
      <c r="Y19953" s="176"/>
    </row>
    <row r="19954" spans="25:25">
      <c r="Y19954" s="176"/>
    </row>
    <row r="19955" spans="25:25">
      <c r="Y19955" s="176"/>
    </row>
    <row r="19956" spans="25:25">
      <c r="Y19956" s="176"/>
    </row>
    <row r="19957" spans="25:25">
      <c r="Y19957" s="176"/>
    </row>
    <row r="19958" spans="25:25">
      <c r="Y19958" s="176"/>
    </row>
    <row r="19959" spans="25:25">
      <c r="Y19959" s="176"/>
    </row>
    <row r="19960" spans="25:25">
      <c r="Y19960" s="176"/>
    </row>
    <row r="19961" spans="25:25">
      <c r="Y19961" s="176"/>
    </row>
    <row r="19962" spans="25:25">
      <c r="Y19962" s="176"/>
    </row>
    <row r="19963" spans="25:25">
      <c r="Y19963" s="176"/>
    </row>
    <row r="19964" spans="25:25">
      <c r="Y19964" s="176"/>
    </row>
    <row r="19965" spans="25:25">
      <c r="Y19965" s="176"/>
    </row>
    <row r="19966" spans="25:25">
      <c r="Y19966" s="176"/>
    </row>
    <row r="19967" spans="25:25">
      <c r="Y19967" s="176"/>
    </row>
    <row r="19968" spans="25:25">
      <c r="Y19968" s="176"/>
    </row>
    <row r="19969" spans="25:25">
      <c r="Y19969" s="176"/>
    </row>
    <row r="19970" spans="25:25">
      <c r="Y19970" s="176"/>
    </row>
    <row r="19971" spans="25:25">
      <c r="Y19971" s="176"/>
    </row>
    <row r="19972" spans="25:25">
      <c r="Y19972" s="176"/>
    </row>
    <row r="19973" spans="25:25">
      <c r="Y19973" s="176"/>
    </row>
    <row r="19974" spans="25:25">
      <c r="Y19974" s="176"/>
    </row>
    <row r="19975" spans="25:25">
      <c r="Y19975" s="176"/>
    </row>
    <row r="19976" spans="25:25">
      <c r="Y19976" s="176"/>
    </row>
    <row r="19977" spans="25:25">
      <c r="Y19977" s="176"/>
    </row>
    <row r="19978" spans="25:25">
      <c r="Y19978" s="176"/>
    </row>
    <row r="19979" spans="25:25">
      <c r="Y19979" s="176"/>
    </row>
    <row r="19980" spans="25:25">
      <c r="Y19980" s="176"/>
    </row>
    <row r="19981" spans="25:25">
      <c r="Y19981" s="176"/>
    </row>
    <row r="19982" spans="25:25">
      <c r="Y19982" s="176"/>
    </row>
    <row r="19983" spans="25:25">
      <c r="Y19983" s="176"/>
    </row>
    <row r="19984" spans="25:25">
      <c r="Y19984" s="176"/>
    </row>
    <row r="19985" spans="25:25">
      <c r="Y19985" s="176"/>
    </row>
    <row r="19986" spans="25:25">
      <c r="Y19986" s="176"/>
    </row>
    <row r="19987" spans="25:25">
      <c r="Y19987" s="176"/>
    </row>
    <row r="19988" spans="25:25">
      <c r="Y19988" s="176"/>
    </row>
    <row r="19989" spans="25:25">
      <c r="Y19989" s="176"/>
    </row>
    <row r="19990" spans="25:25">
      <c r="Y19990" s="176"/>
    </row>
    <row r="19991" spans="25:25">
      <c r="Y19991" s="176"/>
    </row>
    <row r="19992" spans="25:25">
      <c r="Y19992" s="176"/>
    </row>
    <row r="19993" spans="25:25">
      <c r="Y19993" s="176"/>
    </row>
    <row r="19994" spans="25:25">
      <c r="Y19994" s="176"/>
    </row>
    <row r="19995" spans="25:25">
      <c r="Y19995" s="176"/>
    </row>
    <row r="19996" spans="25:25">
      <c r="Y19996" s="176"/>
    </row>
    <row r="19997" spans="25:25">
      <c r="Y19997" s="176"/>
    </row>
    <row r="19998" spans="25:25">
      <c r="Y19998" s="176"/>
    </row>
    <row r="19999" spans="25:25">
      <c r="Y19999" s="176"/>
    </row>
    <row r="20000" spans="25:25">
      <c r="Y20000" s="176"/>
    </row>
    <row r="20001" spans="25:25">
      <c r="Y20001" s="176"/>
    </row>
    <row r="20002" spans="25:25">
      <c r="Y20002" s="176"/>
    </row>
    <row r="20003" spans="25:25">
      <c r="Y20003" s="176"/>
    </row>
    <row r="20004" spans="25:25">
      <c r="Y20004" s="176"/>
    </row>
    <row r="20005" spans="25:25">
      <c r="Y20005" s="176"/>
    </row>
    <row r="20006" spans="25:25">
      <c r="Y20006" s="176"/>
    </row>
    <row r="20007" spans="25:25">
      <c r="Y20007" s="176"/>
    </row>
    <row r="20008" spans="25:25">
      <c r="Y20008" s="176"/>
    </row>
    <row r="20009" spans="25:25">
      <c r="Y20009" s="176"/>
    </row>
    <row r="20010" spans="25:25">
      <c r="Y20010" s="176"/>
    </row>
    <row r="20011" spans="25:25">
      <c r="Y20011" s="176"/>
    </row>
    <row r="20012" spans="25:25">
      <c r="Y20012" s="176"/>
    </row>
    <row r="20013" spans="25:25">
      <c r="Y20013" s="176"/>
    </row>
    <row r="20014" spans="25:25">
      <c r="Y20014" s="176"/>
    </row>
    <row r="20015" spans="25:25">
      <c r="Y20015" s="176"/>
    </row>
    <row r="20016" spans="25:25">
      <c r="Y20016" s="176"/>
    </row>
    <row r="20017" spans="25:25">
      <c r="Y20017" s="176"/>
    </row>
    <row r="20018" spans="25:25">
      <c r="Y20018" s="176"/>
    </row>
    <row r="20019" spans="25:25">
      <c r="Y20019" s="176"/>
    </row>
    <row r="20020" spans="25:25">
      <c r="Y20020" s="176"/>
    </row>
    <row r="20021" spans="25:25">
      <c r="Y20021" s="176"/>
    </row>
    <row r="20022" spans="25:25">
      <c r="Y20022" s="176"/>
    </row>
    <row r="20023" spans="25:25">
      <c r="Y20023" s="176"/>
    </row>
    <row r="20024" spans="25:25">
      <c r="Y20024" s="176"/>
    </row>
    <row r="20025" spans="25:25">
      <c r="Y20025" s="176"/>
    </row>
    <row r="20026" spans="25:25">
      <c r="Y20026" s="176"/>
    </row>
    <row r="20027" spans="25:25">
      <c r="Y20027" s="176"/>
    </row>
    <row r="20028" spans="25:25">
      <c r="Y20028" s="176"/>
    </row>
    <row r="20029" spans="25:25">
      <c r="Y20029" s="176"/>
    </row>
    <row r="20030" spans="25:25">
      <c r="Y20030" s="176"/>
    </row>
    <row r="20031" spans="25:25">
      <c r="Y20031" s="176"/>
    </row>
    <row r="20032" spans="25:25">
      <c r="Y20032" s="176"/>
    </row>
    <row r="20033" spans="25:25">
      <c r="Y20033" s="176"/>
    </row>
    <row r="20034" spans="25:25">
      <c r="Y20034" s="176"/>
    </row>
    <row r="20035" spans="25:25">
      <c r="Y20035" s="176"/>
    </row>
    <row r="20036" spans="25:25">
      <c r="Y20036" s="176"/>
    </row>
    <row r="20037" spans="25:25">
      <c r="Y20037" s="176"/>
    </row>
    <row r="20038" spans="25:25">
      <c r="Y20038" s="176"/>
    </row>
    <row r="20039" spans="25:25">
      <c r="Y20039" s="176"/>
    </row>
    <row r="20040" spans="25:25">
      <c r="Y20040" s="176"/>
    </row>
    <row r="20041" spans="25:25">
      <c r="Y20041" s="176"/>
    </row>
    <row r="20042" spans="25:25">
      <c r="Y20042" s="176"/>
    </row>
    <row r="20043" spans="25:25">
      <c r="Y20043" s="176"/>
    </row>
    <row r="20044" spans="25:25">
      <c r="Y20044" s="176"/>
    </row>
    <row r="20045" spans="25:25">
      <c r="Y20045" s="176"/>
    </row>
    <row r="20046" spans="25:25">
      <c r="Y20046" s="176"/>
    </row>
    <row r="20047" spans="25:25">
      <c r="Y20047" s="176"/>
    </row>
    <row r="20048" spans="25:25">
      <c r="Y20048" s="176"/>
    </row>
    <row r="20049" spans="25:25">
      <c r="Y20049" s="176"/>
    </row>
    <row r="20050" spans="25:25">
      <c r="Y20050" s="176"/>
    </row>
    <row r="20051" spans="25:25">
      <c r="Y20051" s="176"/>
    </row>
    <row r="20052" spans="25:25">
      <c r="Y20052" s="176"/>
    </row>
    <row r="20053" spans="25:25">
      <c r="Y20053" s="176"/>
    </row>
    <row r="20054" spans="25:25">
      <c r="Y20054" s="176"/>
    </row>
    <row r="20055" spans="25:25">
      <c r="Y20055" s="176"/>
    </row>
    <row r="20056" spans="25:25">
      <c r="Y20056" s="176"/>
    </row>
    <row r="20057" spans="25:25">
      <c r="Y20057" s="176"/>
    </row>
    <row r="20058" spans="25:25">
      <c r="Y20058" s="176"/>
    </row>
    <row r="20059" spans="25:25">
      <c r="Y20059" s="176"/>
    </row>
    <row r="20060" spans="25:25">
      <c r="Y20060" s="176"/>
    </row>
    <row r="20061" spans="25:25">
      <c r="Y20061" s="176"/>
    </row>
    <row r="20062" spans="25:25">
      <c r="Y20062" s="176"/>
    </row>
    <row r="20063" spans="25:25">
      <c r="Y20063" s="176"/>
    </row>
    <row r="20064" spans="25:25">
      <c r="Y20064" s="176"/>
    </row>
    <row r="20065" spans="25:25">
      <c r="Y20065" s="176"/>
    </row>
    <row r="20066" spans="25:25">
      <c r="Y20066" s="176"/>
    </row>
    <row r="20067" spans="25:25">
      <c r="Y20067" s="176"/>
    </row>
    <row r="20068" spans="25:25">
      <c r="Y20068" s="176"/>
    </row>
    <row r="20069" spans="25:25">
      <c r="Y20069" s="176"/>
    </row>
    <row r="20070" spans="25:25">
      <c r="Y20070" s="176"/>
    </row>
    <row r="20071" spans="25:25">
      <c r="Y20071" s="176"/>
    </row>
    <row r="20072" spans="25:25">
      <c r="Y20072" s="176"/>
    </row>
    <row r="20073" spans="25:25">
      <c r="Y20073" s="176"/>
    </row>
    <row r="20074" spans="25:25">
      <c r="Y20074" s="176"/>
    </row>
    <row r="20075" spans="25:25">
      <c r="Y20075" s="176"/>
    </row>
    <row r="20076" spans="25:25">
      <c r="Y20076" s="176"/>
    </row>
    <row r="20077" spans="25:25">
      <c r="Y20077" s="176"/>
    </row>
    <row r="20078" spans="25:25">
      <c r="Y20078" s="176"/>
    </row>
    <row r="20079" spans="25:25">
      <c r="Y20079" s="176"/>
    </row>
    <row r="20080" spans="25:25">
      <c r="Y20080" s="176"/>
    </row>
    <row r="20081" spans="25:25">
      <c r="Y20081" s="176"/>
    </row>
    <row r="20082" spans="25:25">
      <c r="Y20082" s="176"/>
    </row>
    <row r="20083" spans="25:25">
      <c r="Y20083" s="176"/>
    </row>
    <row r="20084" spans="25:25">
      <c r="Y20084" s="176"/>
    </row>
    <row r="20085" spans="25:25">
      <c r="Y20085" s="176"/>
    </row>
    <row r="20086" spans="25:25">
      <c r="Y20086" s="176"/>
    </row>
    <row r="20087" spans="25:25">
      <c r="Y20087" s="176"/>
    </row>
    <row r="20088" spans="25:25">
      <c r="Y20088" s="176"/>
    </row>
    <row r="20089" spans="25:25">
      <c r="Y20089" s="176"/>
    </row>
    <row r="20090" spans="25:25">
      <c r="Y20090" s="176"/>
    </row>
    <row r="20091" spans="25:25">
      <c r="Y20091" s="176"/>
    </row>
    <row r="20092" spans="25:25">
      <c r="Y20092" s="176"/>
    </row>
    <row r="20093" spans="25:25">
      <c r="Y20093" s="176"/>
    </row>
    <row r="20094" spans="25:25">
      <c r="Y20094" s="176"/>
    </row>
    <row r="20095" spans="25:25">
      <c r="Y20095" s="176"/>
    </row>
    <row r="20096" spans="25:25">
      <c r="Y20096" s="176"/>
    </row>
    <row r="20097" spans="25:25">
      <c r="Y20097" s="176"/>
    </row>
    <row r="20098" spans="25:25">
      <c r="Y20098" s="176"/>
    </row>
    <row r="20099" spans="25:25">
      <c r="Y20099" s="176"/>
    </row>
    <row r="20100" spans="25:25">
      <c r="Y20100" s="176"/>
    </row>
    <row r="20101" spans="25:25">
      <c r="Y20101" s="176"/>
    </row>
    <row r="20102" spans="25:25">
      <c r="Y20102" s="176"/>
    </row>
    <row r="20103" spans="25:25">
      <c r="Y20103" s="176"/>
    </row>
    <row r="20104" spans="25:25">
      <c r="Y20104" s="176"/>
    </row>
    <row r="20105" spans="25:25">
      <c r="Y20105" s="176"/>
    </row>
    <row r="20106" spans="25:25">
      <c r="Y20106" s="176"/>
    </row>
    <row r="20107" spans="25:25">
      <c r="Y20107" s="176"/>
    </row>
    <row r="20108" spans="25:25">
      <c r="Y20108" s="176"/>
    </row>
    <row r="20109" spans="25:25">
      <c r="Y20109" s="176"/>
    </row>
    <row r="20110" spans="25:25">
      <c r="Y20110" s="176"/>
    </row>
    <row r="20111" spans="25:25">
      <c r="Y20111" s="176"/>
    </row>
    <row r="20112" spans="25:25">
      <c r="Y20112" s="176"/>
    </row>
    <row r="20113" spans="25:25">
      <c r="Y20113" s="176"/>
    </row>
    <row r="20114" spans="25:25">
      <c r="Y20114" s="176"/>
    </row>
    <row r="20115" spans="25:25">
      <c r="Y20115" s="176"/>
    </row>
    <row r="20116" spans="25:25">
      <c r="Y20116" s="176"/>
    </row>
    <row r="20117" spans="25:25">
      <c r="Y20117" s="176"/>
    </row>
    <row r="20118" spans="25:25">
      <c r="Y20118" s="176"/>
    </row>
    <row r="20119" spans="25:25">
      <c r="Y20119" s="176"/>
    </row>
    <row r="20120" spans="25:25">
      <c r="Y20120" s="176"/>
    </row>
    <row r="20121" spans="25:25">
      <c r="Y20121" s="176"/>
    </row>
    <row r="20122" spans="25:25">
      <c r="Y20122" s="176"/>
    </row>
    <row r="20123" spans="25:25">
      <c r="Y20123" s="176"/>
    </row>
    <row r="20124" spans="25:25">
      <c r="Y20124" s="176"/>
    </row>
    <row r="20125" spans="25:25">
      <c r="Y20125" s="176"/>
    </row>
    <row r="20126" spans="25:25">
      <c r="Y20126" s="176"/>
    </row>
    <row r="20127" spans="25:25">
      <c r="Y20127" s="176"/>
    </row>
    <row r="20128" spans="25:25">
      <c r="Y20128" s="176"/>
    </row>
    <row r="20129" spans="25:25">
      <c r="Y20129" s="176"/>
    </row>
    <row r="20130" spans="25:25">
      <c r="Y20130" s="176"/>
    </row>
    <row r="20131" spans="25:25">
      <c r="Y20131" s="176"/>
    </row>
    <row r="20132" spans="25:25">
      <c r="Y20132" s="176"/>
    </row>
    <row r="20133" spans="25:25">
      <c r="Y20133" s="176"/>
    </row>
    <row r="20134" spans="25:25">
      <c r="Y20134" s="176"/>
    </row>
    <row r="20135" spans="25:25">
      <c r="Y20135" s="176"/>
    </row>
    <row r="20136" spans="25:25">
      <c r="Y20136" s="176"/>
    </row>
    <row r="20137" spans="25:25">
      <c r="Y20137" s="176"/>
    </row>
    <row r="20138" spans="25:25">
      <c r="Y20138" s="176"/>
    </row>
    <row r="20139" spans="25:25">
      <c r="Y20139" s="176"/>
    </row>
    <row r="20140" spans="25:25">
      <c r="Y20140" s="176"/>
    </row>
    <row r="20141" spans="25:25">
      <c r="Y20141" s="176"/>
    </row>
    <row r="20142" spans="25:25">
      <c r="Y20142" s="176"/>
    </row>
    <row r="20143" spans="25:25">
      <c r="Y20143" s="176"/>
    </row>
    <row r="20144" spans="25:25">
      <c r="Y20144" s="176"/>
    </row>
    <row r="20145" spans="25:25">
      <c r="Y20145" s="176"/>
    </row>
    <row r="20146" spans="25:25">
      <c r="Y20146" s="176"/>
    </row>
    <row r="20147" spans="25:25">
      <c r="Y20147" s="176"/>
    </row>
    <row r="20148" spans="25:25">
      <c r="Y20148" s="176"/>
    </row>
    <row r="20149" spans="25:25">
      <c r="Y20149" s="176"/>
    </row>
    <row r="20150" spans="25:25">
      <c r="Y20150" s="176"/>
    </row>
    <row r="20151" spans="25:25">
      <c r="Y20151" s="176"/>
    </row>
    <row r="20152" spans="25:25">
      <c r="Y20152" s="176"/>
    </row>
    <row r="20153" spans="25:25">
      <c r="Y20153" s="176"/>
    </row>
    <row r="20154" spans="25:25">
      <c r="Y20154" s="176"/>
    </row>
    <row r="20155" spans="25:25">
      <c r="Y20155" s="176"/>
    </row>
    <row r="20156" spans="25:25">
      <c r="Y20156" s="176"/>
    </row>
    <row r="20157" spans="25:25">
      <c r="Y20157" s="176"/>
    </row>
    <row r="20158" spans="25:25">
      <c r="Y20158" s="176"/>
    </row>
    <row r="20159" spans="25:25">
      <c r="Y20159" s="176"/>
    </row>
    <row r="20160" spans="25:25">
      <c r="Y20160" s="176"/>
    </row>
    <row r="20161" spans="25:25">
      <c r="Y20161" s="176"/>
    </row>
    <row r="20162" spans="25:25">
      <c r="Y20162" s="176"/>
    </row>
    <row r="20163" spans="25:25">
      <c r="Y20163" s="176"/>
    </row>
    <row r="20164" spans="25:25">
      <c r="Y20164" s="176"/>
    </row>
    <row r="20165" spans="25:25">
      <c r="Y20165" s="176"/>
    </row>
    <row r="20166" spans="25:25">
      <c r="Y20166" s="176"/>
    </row>
    <row r="20167" spans="25:25">
      <c r="Y20167" s="176"/>
    </row>
    <row r="20168" spans="25:25">
      <c r="Y20168" s="176"/>
    </row>
    <row r="20169" spans="25:25">
      <c r="Y20169" s="176"/>
    </row>
    <row r="20170" spans="25:25">
      <c r="Y20170" s="176"/>
    </row>
    <row r="20171" spans="25:25">
      <c r="Y20171" s="176"/>
    </row>
    <row r="20172" spans="25:25">
      <c r="Y20172" s="176"/>
    </row>
    <row r="20173" spans="25:25">
      <c r="Y20173" s="176"/>
    </row>
    <row r="20174" spans="25:25">
      <c r="Y20174" s="176"/>
    </row>
    <row r="20175" spans="25:25">
      <c r="Y20175" s="176"/>
    </row>
    <row r="20176" spans="25:25">
      <c r="Y20176" s="176"/>
    </row>
    <row r="20177" spans="25:25">
      <c r="Y20177" s="176"/>
    </row>
    <row r="20178" spans="25:25">
      <c r="Y20178" s="176"/>
    </row>
    <row r="20179" spans="25:25">
      <c r="Y20179" s="176"/>
    </row>
    <row r="20180" spans="25:25">
      <c r="Y20180" s="176"/>
    </row>
    <row r="20181" spans="25:25">
      <c r="Y20181" s="176"/>
    </row>
    <row r="20182" spans="25:25">
      <c r="Y20182" s="176"/>
    </row>
    <row r="20183" spans="25:25">
      <c r="Y20183" s="176"/>
    </row>
    <row r="20184" spans="25:25">
      <c r="Y20184" s="176"/>
    </row>
    <row r="20185" spans="25:25">
      <c r="Y20185" s="176"/>
    </row>
    <row r="20186" spans="25:25">
      <c r="Y20186" s="176"/>
    </row>
    <row r="20187" spans="25:25">
      <c r="Y20187" s="176"/>
    </row>
    <row r="20188" spans="25:25">
      <c r="Y20188" s="176"/>
    </row>
    <row r="20189" spans="25:25">
      <c r="Y20189" s="176"/>
    </row>
    <row r="20190" spans="25:25">
      <c r="Y20190" s="176"/>
    </row>
    <row r="20191" spans="25:25">
      <c r="Y20191" s="176"/>
    </row>
    <row r="20192" spans="25:25">
      <c r="Y20192" s="176"/>
    </row>
    <row r="20193" spans="25:25">
      <c r="Y20193" s="176"/>
    </row>
    <row r="20194" spans="25:25">
      <c r="Y20194" s="176"/>
    </row>
    <row r="20195" spans="25:25">
      <c r="Y20195" s="176"/>
    </row>
    <row r="20196" spans="25:25">
      <c r="Y20196" s="176"/>
    </row>
    <row r="20197" spans="25:25">
      <c r="Y20197" s="176"/>
    </row>
    <row r="20198" spans="25:25">
      <c r="Y20198" s="176"/>
    </row>
    <row r="20199" spans="25:25">
      <c r="Y20199" s="176"/>
    </row>
    <row r="20200" spans="25:25">
      <c r="Y20200" s="176"/>
    </row>
    <row r="20201" spans="25:25">
      <c r="Y20201" s="176"/>
    </row>
    <row r="20202" spans="25:25">
      <c r="Y20202" s="176"/>
    </row>
    <row r="20203" spans="25:25">
      <c r="Y20203" s="176"/>
    </row>
    <row r="20204" spans="25:25">
      <c r="Y20204" s="176"/>
    </row>
    <row r="20205" spans="25:25">
      <c r="Y20205" s="176"/>
    </row>
    <row r="20206" spans="25:25">
      <c r="Y20206" s="176"/>
    </row>
    <row r="20207" spans="25:25">
      <c r="Y20207" s="176"/>
    </row>
    <row r="20208" spans="25:25">
      <c r="Y20208" s="176"/>
    </row>
    <row r="20209" spans="25:25">
      <c r="Y20209" s="176"/>
    </row>
    <row r="20210" spans="25:25">
      <c r="Y20210" s="176"/>
    </row>
    <row r="20211" spans="25:25">
      <c r="Y20211" s="176"/>
    </row>
    <row r="20212" spans="25:25">
      <c r="Y20212" s="176"/>
    </row>
    <row r="20213" spans="25:25">
      <c r="Y20213" s="176"/>
    </row>
    <row r="20214" spans="25:25">
      <c r="Y20214" s="176"/>
    </row>
    <row r="20215" spans="25:25">
      <c r="Y20215" s="176"/>
    </row>
    <row r="20216" spans="25:25">
      <c r="Y20216" s="176"/>
    </row>
    <row r="20217" spans="25:25">
      <c r="Y20217" s="176"/>
    </row>
    <row r="20218" spans="25:25">
      <c r="Y20218" s="176"/>
    </row>
    <row r="20219" spans="25:25">
      <c r="Y20219" s="176"/>
    </row>
    <row r="20220" spans="25:25">
      <c r="Y20220" s="176"/>
    </row>
    <row r="20221" spans="25:25">
      <c r="Y20221" s="176"/>
    </row>
    <row r="20222" spans="25:25">
      <c r="Y20222" s="176"/>
    </row>
    <row r="20223" spans="25:25">
      <c r="Y20223" s="176"/>
    </row>
    <row r="20224" spans="25:25">
      <c r="Y20224" s="176"/>
    </row>
    <row r="20225" spans="25:25">
      <c r="Y20225" s="176"/>
    </row>
    <row r="20226" spans="25:25">
      <c r="Y20226" s="176"/>
    </row>
    <row r="20227" spans="25:25">
      <c r="Y20227" s="176"/>
    </row>
    <row r="20228" spans="25:25">
      <c r="Y20228" s="176"/>
    </row>
    <row r="20229" spans="25:25">
      <c r="Y20229" s="176"/>
    </row>
    <row r="20230" spans="25:25">
      <c r="Y20230" s="176"/>
    </row>
    <row r="20231" spans="25:25">
      <c r="Y20231" s="176"/>
    </row>
    <row r="20232" spans="25:25">
      <c r="Y20232" s="176"/>
    </row>
    <row r="20233" spans="25:25">
      <c r="Y20233" s="176"/>
    </row>
    <row r="20234" spans="25:25">
      <c r="Y20234" s="176"/>
    </row>
    <row r="20235" spans="25:25">
      <c r="Y20235" s="176"/>
    </row>
    <row r="20236" spans="25:25">
      <c r="Y20236" s="176"/>
    </row>
    <row r="20237" spans="25:25">
      <c r="Y20237" s="176"/>
    </row>
    <row r="20238" spans="25:25">
      <c r="Y20238" s="176"/>
    </row>
    <row r="20239" spans="25:25">
      <c r="Y20239" s="176"/>
    </row>
    <row r="20240" spans="25:25">
      <c r="Y20240" s="176"/>
    </row>
    <row r="20241" spans="25:25">
      <c r="Y20241" s="176"/>
    </row>
    <row r="20242" spans="25:25">
      <c r="Y20242" s="176"/>
    </row>
    <row r="20243" spans="25:25">
      <c r="Y20243" s="176"/>
    </row>
    <row r="20244" spans="25:25">
      <c r="Y20244" s="176"/>
    </row>
    <row r="20245" spans="25:25">
      <c r="Y20245" s="176"/>
    </row>
    <row r="20246" spans="25:25">
      <c r="Y20246" s="176"/>
    </row>
    <row r="20247" spans="25:25">
      <c r="Y20247" s="176"/>
    </row>
    <row r="20248" spans="25:25">
      <c r="Y20248" s="176"/>
    </row>
    <row r="20249" spans="25:25">
      <c r="Y20249" s="176"/>
    </row>
    <row r="20250" spans="25:25">
      <c r="Y20250" s="176"/>
    </row>
    <row r="20251" spans="25:25">
      <c r="Y20251" s="176"/>
    </row>
    <row r="20252" spans="25:25">
      <c r="Y20252" s="176"/>
    </row>
    <row r="20253" spans="25:25">
      <c r="Y20253" s="176"/>
    </row>
    <row r="20254" spans="25:25">
      <c r="Y20254" s="176"/>
    </row>
    <row r="20255" spans="25:25">
      <c r="Y20255" s="176"/>
    </row>
    <row r="20256" spans="25:25">
      <c r="Y20256" s="176"/>
    </row>
    <row r="20257" spans="25:25">
      <c r="Y20257" s="176"/>
    </row>
    <row r="20258" spans="25:25">
      <c r="Y20258" s="176"/>
    </row>
    <row r="20259" spans="25:25">
      <c r="Y20259" s="176"/>
    </row>
    <row r="20260" spans="25:25">
      <c r="Y20260" s="176"/>
    </row>
    <row r="20261" spans="25:25">
      <c r="Y20261" s="176"/>
    </row>
    <row r="20262" spans="25:25">
      <c r="Y20262" s="176"/>
    </row>
    <row r="20263" spans="25:25">
      <c r="Y20263" s="176"/>
    </row>
    <row r="20264" spans="25:25">
      <c r="Y20264" s="176"/>
    </row>
    <row r="20265" spans="25:25">
      <c r="Y20265" s="176"/>
    </row>
    <row r="20266" spans="25:25">
      <c r="Y20266" s="176"/>
    </row>
    <row r="20267" spans="25:25">
      <c r="Y20267" s="176"/>
    </row>
    <row r="20268" spans="25:25">
      <c r="Y20268" s="176"/>
    </row>
    <row r="20269" spans="25:25">
      <c r="Y20269" s="176"/>
    </row>
    <row r="20270" spans="25:25">
      <c r="Y20270" s="176"/>
    </row>
    <row r="20271" spans="25:25">
      <c r="Y20271" s="176"/>
    </row>
    <row r="20272" spans="25:25">
      <c r="Y20272" s="176"/>
    </row>
    <row r="20273" spans="25:25">
      <c r="Y20273" s="176"/>
    </row>
    <row r="20274" spans="25:25">
      <c r="Y20274" s="176"/>
    </row>
    <row r="20275" spans="25:25">
      <c r="Y20275" s="176"/>
    </row>
    <row r="20276" spans="25:25">
      <c r="Y20276" s="176"/>
    </row>
    <row r="20277" spans="25:25">
      <c r="Y20277" s="176"/>
    </row>
    <row r="20278" spans="25:25">
      <c r="Y20278" s="176"/>
    </row>
    <row r="20279" spans="25:25">
      <c r="Y20279" s="176"/>
    </row>
    <row r="20280" spans="25:25">
      <c r="Y20280" s="176"/>
    </row>
    <row r="20281" spans="25:25">
      <c r="Y20281" s="176"/>
    </row>
    <row r="20282" spans="25:25">
      <c r="Y20282" s="176"/>
    </row>
    <row r="20283" spans="25:25">
      <c r="Y20283" s="176"/>
    </row>
    <row r="20284" spans="25:25">
      <c r="Y20284" s="176"/>
    </row>
    <row r="20285" spans="25:25">
      <c r="Y20285" s="176"/>
    </row>
    <row r="20286" spans="25:25">
      <c r="Y20286" s="176"/>
    </row>
    <row r="20287" spans="25:25">
      <c r="Y20287" s="176"/>
    </row>
    <row r="20288" spans="25:25">
      <c r="Y20288" s="176"/>
    </row>
    <row r="20289" spans="25:25">
      <c r="Y20289" s="176"/>
    </row>
    <row r="20290" spans="25:25">
      <c r="Y20290" s="176"/>
    </row>
    <row r="20291" spans="25:25">
      <c r="Y20291" s="176"/>
    </row>
    <row r="20292" spans="25:25">
      <c r="Y20292" s="176"/>
    </row>
    <row r="20293" spans="25:25">
      <c r="Y20293" s="176"/>
    </row>
    <row r="20294" spans="25:25">
      <c r="Y20294" s="176"/>
    </row>
    <row r="20295" spans="25:25">
      <c r="Y20295" s="176"/>
    </row>
    <row r="20296" spans="25:25">
      <c r="Y20296" s="176"/>
    </row>
    <row r="20297" spans="25:25">
      <c r="Y20297" s="176"/>
    </row>
    <row r="20298" spans="25:25">
      <c r="Y20298" s="176"/>
    </row>
    <row r="20299" spans="25:25">
      <c r="Y20299" s="176"/>
    </row>
    <row r="20300" spans="25:25">
      <c r="Y20300" s="176"/>
    </row>
    <row r="20301" spans="25:25">
      <c r="Y20301" s="176"/>
    </row>
    <row r="20302" spans="25:25">
      <c r="Y20302" s="176"/>
    </row>
    <row r="20303" spans="25:25">
      <c r="Y20303" s="176"/>
    </row>
    <row r="20304" spans="25:25">
      <c r="Y20304" s="176"/>
    </row>
    <row r="20305" spans="25:25">
      <c r="Y20305" s="176"/>
    </row>
    <row r="20306" spans="25:25">
      <c r="Y20306" s="176"/>
    </row>
    <row r="20307" spans="25:25">
      <c r="Y20307" s="176"/>
    </row>
    <row r="20308" spans="25:25">
      <c r="Y20308" s="176"/>
    </row>
    <row r="20309" spans="25:25">
      <c r="Y20309" s="176"/>
    </row>
    <row r="20310" spans="25:25">
      <c r="Y20310" s="176"/>
    </row>
    <row r="20311" spans="25:25">
      <c r="Y20311" s="176"/>
    </row>
    <row r="20312" spans="25:25">
      <c r="Y20312" s="176"/>
    </row>
    <row r="20313" spans="25:25">
      <c r="Y20313" s="176"/>
    </row>
    <row r="20314" spans="25:25">
      <c r="Y20314" s="176"/>
    </row>
    <row r="20315" spans="25:25">
      <c r="Y20315" s="176"/>
    </row>
    <row r="20316" spans="25:25">
      <c r="Y20316" s="176"/>
    </row>
    <row r="20317" spans="25:25">
      <c r="Y20317" s="176"/>
    </row>
    <row r="20318" spans="25:25">
      <c r="Y20318" s="176"/>
    </row>
    <row r="20319" spans="25:25">
      <c r="Y20319" s="176"/>
    </row>
    <row r="20320" spans="25:25">
      <c r="Y20320" s="176"/>
    </row>
    <row r="20321" spans="25:25">
      <c r="Y20321" s="176"/>
    </row>
    <row r="20322" spans="25:25">
      <c r="Y20322" s="176"/>
    </row>
    <row r="20323" spans="25:25">
      <c r="Y20323" s="176"/>
    </row>
    <row r="20324" spans="25:25">
      <c r="Y20324" s="176"/>
    </row>
    <row r="20325" spans="25:25">
      <c r="Y20325" s="176"/>
    </row>
    <row r="20326" spans="25:25">
      <c r="Y20326" s="176"/>
    </row>
    <row r="20327" spans="25:25">
      <c r="Y20327" s="176"/>
    </row>
    <row r="20328" spans="25:25">
      <c r="Y20328" s="176"/>
    </row>
    <row r="20329" spans="25:25">
      <c r="Y20329" s="176"/>
    </row>
    <row r="20330" spans="25:25">
      <c r="Y20330" s="176"/>
    </row>
    <row r="20331" spans="25:25">
      <c r="Y20331" s="176"/>
    </row>
    <row r="20332" spans="25:25">
      <c r="Y20332" s="176"/>
    </row>
    <row r="20333" spans="25:25">
      <c r="Y20333" s="176"/>
    </row>
    <row r="20334" spans="25:25">
      <c r="Y20334" s="176"/>
    </row>
    <row r="20335" spans="25:25">
      <c r="Y20335" s="176"/>
    </row>
    <row r="20336" spans="25:25">
      <c r="Y20336" s="176"/>
    </row>
    <row r="20337" spans="25:25">
      <c r="Y20337" s="176"/>
    </row>
    <row r="20338" spans="25:25">
      <c r="Y20338" s="176"/>
    </row>
    <row r="20339" spans="25:25">
      <c r="Y20339" s="176"/>
    </row>
    <row r="20340" spans="25:25">
      <c r="Y20340" s="176"/>
    </row>
    <row r="20341" spans="25:25">
      <c r="Y20341" s="176"/>
    </row>
    <row r="20342" spans="25:25">
      <c r="Y20342" s="176"/>
    </row>
    <row r="20343" spans="25:25">
      <c r="Y20343" s="176"/>
    </row>
    <row r="20344" spans="25:25">
      <c r="Y20344" s="176"/>
    </row>
    <row r="20345" spans="25:25">
      <c r="Y20345" s="176"/>
    </row>
    <row r="20346" spans="25:25">
      <c r="Y20346" s="176"/>
    </row>
    <row r="20347" spans="25:25">
      <c r="Y20347" s="176"/>
    </row>
    <row r="20348" spans="25:25">
      <c r="Y20348" s="176"/>
    </row>
    <row r="20349" spans="25:25">
      <c r="Y20349" s="176"/>
    </row>
    <row r="20350" spans="25:25">
      <c r="Y20350" s="176"/>
    </row>
    <row r="20351" spans="25:25">
      <c r="Y20351" s="176"/>
    </row>
    <row r="20352" spans="25:25">
      <c r="Y20352" s="176"/>
    </row>
    <row r="20353" spans="25:25">
      <c r="Y20353" s="176"/>
    </row>
    <row r="20354" spans="25:25">
      <c r="Y20354" s="176"/>
    </row>
    <row r="20355" spans="25:25">
      <c r="Y20355" s="176"/>
    </row>
    <row r="20356" spans="25:25">
      <c r="Y20356" s="176"/>
    </row>
    <row r="20357" spans="25:25">
      <c r="Y20357" s="176"/>
    </row>
    <row r="20358" spans="25:25">
      <c r="Y20358" s="176"/>
    </row>
    <row r="20359" spans="25:25">
      <c r="Y20359" s="176"/>
    </row>
    <row r="20360" spans="25:25">
      <c r="Y20360" s="176"/>
    </row>
    <row r="20361" spans="25:25">
      <c r="Y20361" s="176"/>
    </row>
    <row r="20362" spans="25:25">
      <c r="Y20362" s="176"/>
    </row>
    <row r="20363" spans="25:25">
      <c r="Y20363" s="176"/>
    </row>
    <row r="20364" spans="25:25">
      <c r="Y20364" s="176"/>
    </row>
    <row r="20365" spans="25:25">
      <c r="Y20365" s="176"/>
    </row>
    <row r="20366" spans="25:25">
      <c r="Y20366" s="176"/>
    </row>
    <row r="20367" spans="25:25">
      <c r="Y20367" s="176"/>
    </row>
    <row r="20368" spans="25:25">
      <c r="Y20368" s="176"/>
    </row>
    <row r="20369" spans="25:25">
      <c r="Y20369" s="176"/>
    </row>
    <row r="20370" spans="25:25">
      <c r="Y20370" s="176"/>
    </row>
    <row r="20371" spans="25:25">
      <c r="Y20371" s="176"/>
    </row>
    <row r="20372" spans="25:25">
      <c r="Y20372" s="176"/>
    </row>
    <row r="20373" spans="25:25">
      <c r="Y20373" s="176"/>
    </row>
    <row r="20374" spans="25:25">
      <c r="Y20374" s="176"/>
    </row>
    <row r="20375" spans="25:25">
      <c r="Y20375" s="176"/>
    </row>
    <row r="20376" spans="25:25">
      <c r="Y20376" s="176"/>
    </row>
    <row r="20377" spans="25:25">
      <c r="Y20377" s="176"/>
    </row>
    <row r="20378" spans="25:25">
      <c r="Y20378" s="176"/>
    </row>
    <row r="20379" spans="25:25">
      <c r="Y20379" s="176"/>
    </row>
    <row r="20380" spans="25:25">
      <c r="Y20380" s="176"/>
    </row>
    <row r="20381" spans="25:25">
      <c r="Y20381" s="176"/>
    </row>
    <row r="20382" spans="25:25">
      <c r="Y20382" s="176"/>
    </row>
    <row r="20383" spans="25:25">
      <c r="Y20383" s="176"/>
    </row>
    <row r="20384" spans="25:25">
      <c r="Y20384" s="176"/>
    </row>
    <row r="20385" spans="25:25">
      <c r="Y20385" s="176"/>
    </row>
    <row r="20386" spans="25:25">
      <c r="Y20386" s="176"/>
    </row>
    <row r="20387" spans="25:25">
      <c r="Y20387" s="176"/>
    </row>
    <row r="20388" spans="25:25">
      <c r="Y20388" s="176"/>
    </row>
    <row r="20389" spans="25:25">
      <c r="Y20389" s="176"/>
    </row>
    <row r="20390" spans="25:25">
      <c r="Y20390" s="176"/>
    </row>
    <row r="20391" spans="25:25">
      <c r="Y20391" s="176"/>
    </row>
    <row r="20392" spans="25:25">
      <c r="Y20392" s="176"/>
    </row>
    <row r="20393" spans="25:25">
      <c r="Y20393" s="176"/>
    </row>
    <row r="20394" spans="25:25">
      <c r="Y20394" s="176"/>
    </row>
    <row r="20395" spans="25:25">
      <c r="Y20395" s="176"/>
    </row>
    <row r="20396" spans="25:25">
      <c r="Y20396" s="176"/>
    </row>
    <row r="20397" spans="25:25">
      <c r="Y20397" s="176"/>
    </row>
    <row r="20398" spans="25:25">
      <c r="Y20398" s="176"/>
    </row>
    <row r="20399" spans="25:25">
      <c r="Y20399" s="176"/>
    </row>
    <row r="20400" spans="25:25">
      <c r="Y20400" s="176"/>
    </row>
    <row r="20401" spans="25:25">
      <c r="Y20401" s="176"/>
    </row>
    <row r="20402" spans="25:25">
      <c r="Y20402" s="176"/>
    </row>
    <row r="20403" spans="25:25">
      <c r="Y20403" s="176"/>
    </row>
    <row r="20404" spans="25:25">
      <c r="Y20404" s="176"/>
    </row>
    <row r="20405" spans="25:25">
      <c r="Y20405" s="176"/>
    </row>
    <row r="20406" spans="25:25">
      <c r="Y20406" s="176"/>
    </row>
    <row r="20407" spans="25:25">
      <c r="Y20407" s="176"/>
    </row>
    <row r="20408" spans="25:25">
      <c r="Y20408" s="176"/>
    </row>
    <row r="20409" spans="25:25">
      <c r="Y20409" s="176"/>
    </row>
    <row r="20410" spans="25:25">
      <c r="Y20410" s="176"/>
    </row>
    <row r="20411" spans="25:25">
      <c r="Y20411" s="176"/>
    </row>
    <row r="20412" spans="25:25">
      <c r="Y20412" s="176"/>
    </row>
    <row r="20413" spans="25:25">
      <c r="Y20413" s="176"/>
    </row>
    <row r="20414" spans="25:25">
      <c r="Y20414" s="176"/>
    </row>
    <row r="20415" spans="25:25">
      <c r="Y20415" s="176"/>
    </row>
    <row r="20416" spans="25:25">
      <c r="Y20416" s="176"/>
    </row>
    <row r="20417" spans="25:25">
      <c r="Y20417" s="176"/>
    </row>
    <row r="20418" spans="25:25">
      <c r="Y20418" s="176"/>
    </row>
    <row r="20419" spans="25:25">
      <c r="Y20419" s="176"/>
    </row>
    <row r="20420" spans="25:25">
      <c r="Y20420" s="176"/>
    </row>
    <row r="20421" spans="25:25">
      <c r="Y20421" s="176"/>
    </row>
    <row r="20422" spans="25:25">
      <c r="Y20422" s="176"/>
    </row>
    <row r="20423" spans="25:25">
      <c r="Y20423" s="176"/>
    </row>
    <row r="20424" spans="25:25">
      <c r="Y20424" s="176"/>
    </row>
    <row r="20425" spans="25:25">
      <c r="Y20425" s="176"/>
    </row>
    <row r="20426" spans="25:25">
      <c r="Y20426" s="176"/>
    </row>
    <row r="20427" spans="25:25">
      <c r="Y20427" s="176"/>
    </row>
    <row r="20428" spans="25:25">
      <c r="Y20428" s="176"/>
    </row>
    <row r="20429" spans="25:25">
      <c r="Y20429" s="176"/>
    </row>
    <row r="20430" spans="25:25">
      <c r="Y20430" s="176"/>
    </row>
    <row r="20431" spans="25:25">
      <c r="Y20431" s="176"/>
    </row>
    <row r="20432" spans="25:25">
      <c r="Y20432" s="176"/>
    </row>
    <row r="20433" spans="25:25">
      <c r="Y20433" s="176"/>
    </row>
    <row r="20434" spans="25:25">
      <c r="Y20434" s="176"/>
    </row>
    <row r="20435" spans="25:25">
      <c r="Y20435" s="176"/>
    </row>
    <row r="20436" spans="25:25">
      <c r="Y20436" s="176"/>
    </row>
    <row r="20437" spans="25:25">
      <c r="Y20437" s="176"/>
    </row>
    <row r="20438" spans="25:25">
      <c r="Y20438" s="176"/>
    </row>
    <row r="20439" spans="25:25">
      <c r="Y20439" s="176"/>
    </row>
    <row r="20440" spans="25:25">
      <c r="Y20440" s="176"/>
    </row>
    <row r="20441" spans="25:25">
      <c r="Y20441" s="176"/>
    </row>
    <row r="20442" spans="25:25">
      <c r="Y20442" s="176"/>
    </row>
    <row r="20443" spans="25:25">
      <c r="Y20443" s="176"/>
    </row>
    <row r="20444" spans="25:25">
      <c r="Y20444" s="176"/>
    </row>
    <row r="20445" spans="25:25">
      <c r="Y20445" s="176"/>
    </row>
    <row r="20446" spans="25:25">
      <c r="Y20446" s="176"/>
    </row>
    <row r="20447" spans="25:25">
      <c r="Y20447" s="176"/>
    </row>
    <row r="20448" spans="25:25">
      <c r="Y20448" s="176"/>
    </row>
    <row r="20449" spans="25:25">
      <c r="Y20449" s="176"/>
    </row>
    <row r="20450" spans="25:25">
      <c r="Y20450" s="176"/>
    </row>
    <row r="20451" spans="25:25">
      <c r="Y20451" s="176"/>
    </row>
    <row r="20452" spans="25:25">
      <c r="Y20452" s="176"/>
    </row>
    <row r="20453" spans="25:25">
      <c r="Y20453" s="176"/>
    </row>
    <row r="20454" spans="25:25">
      <c r="Y20454" s="176"/>
    </row>
    <row r="20455" spans="25:25">
      <c r="Y20455" s="176"/>
    </row>
    <row r="20456" spans="25:25">
      <c r="Y20456" s="176"/>
    </row>
    <row r="20457" spans="25:25">
      <c r="Y20457" s="176"/>
    </row>
    <row r="20458" spans="25:25">
      <c r="Y20458" s="176"/>
    </row>
    <row r="20459" spans="25:25">
      <c r="Y20459" s="176"/>
    </row>
    <row r="20460" spans="25:25">
      <c r="Y20460" s="176"/>
    </row>
    <row r="20461" spans="25:25">
      <c r="Y20461" s="176"/>
    </row>
    <row r="20462" spans="25:25">
      <c r="Y20462" s="176"/>
    </row>
    <row r="20463" spans="25:25">
      <c r="Y20463" s="176"/>
    </row>
    <row r="20464" spans="25:25">
      <c r="Y20464" s="176"/>
    </row>
    <row r="20465" spans="25:25">
      <c r="Y20465" s="176"/>
    </row>
    <row r="20466" spans="25:25">
      <c r="Y20466" s="176"/>
    </row>
    <row r="20467" spans="25:25">
      <c r="Y20467" s="176"/>
    </row>
    <row r="20468" spans="25:25">
      <c r="Y20468" s="176"/>
    </row>
    <row r="20469" spans="25:25">
      <c r="Y20469" s="176"/>
    </row>
    <row r="20470" spans="25:25">
      <c r="Y20470" s="176"/>
    </row>
    <row r="20471" spans="25:25">
      <c r="Y20471" s="176"/>
    </row>
    <row r="20472" spans="25:25">
      <c r="Y20472" s="176"/>
    </row>
    <row r="20473" spans="25:25">
      <c r="Y20473" s="176"/>
    </row>
    <row r="20474" spans="25:25">
      <c r="Y20474" s="176"/>
    </row>
    <row r="20475" spans="25:25">
      <c r="Y20475" s="176"/>
    </row>
    <row r="20476" spans="25:25">
      <c r="Y20476" s="176"/>
    </row>
    <row r="20477" spans="25:25">
      <c r="Y20477" s="176"/>
    </row>
    <row r="20478" spans="25:25">
      <c r="Y20478" s="176"/>
    </row>
    <row r="20479" spans="25:25">
      <c r="Y20479" s="176"/>
    </row>
    <row r="20480" spans="25:25">
      <c r="Y20480" s="176"/>
    </row>
    <row r="20481" spans="25:25">
      <c r="Y20481" s="176"/>
    </row>
    <row r="20482" spans="25:25">
      <c r="Y20482" s="176"/>
    </row>
    <row r="20483" spans="25:25">
      <c r="Y20483" s="176"/>
    </row>
    <row r="20484" spans="25:25">
      <c r="Y20484" s="176"/>
    </row>
    <row r="20485" spans="25:25">
      <c r="Y20485" s="176"/>
    </row>
    <row r="20486" spans="25:25">
      <c r="Y20486" s="176"/>
    </row>
    <row r="20487" spans="25:25">
      <c r="Y20487" s="176"/>
    </row>
    <row r="20488" spans="25:25">
      <c r="Y20488" s="176"/>
    </row>
    <row r="20489" spans="25:25">
      <c r="Y20489" s="176"/>
    </row>
    <row r="20490" spans="25:25">
      <c r="Y20490" s="176"/>
    </row>
    <row r="20491" spans="25:25">
      <c r="Y20491" s="176"/>
    </row>
    <row r="20492" spans="25:25">
      <c r="Y20492" s="176"/>
    </row>
    <row r="20493" spans="25:25">
      <c r="Y20493" s="176"/>
    </row>
    <row r="20494" spans="25:25">
      <c r="Y20494" s="176"/>
    </row>
    <row r="20495" spans="25:25">
      <c r="Y20495" s="176"/>
    </row>
    <row r="20496" spans="25:25">
      <c r="Y20496" s="176"/>
    </row>
    <row r="20497" spans="25:25">
      <c r="Y20497" s="176"/>
    </row>
    <row r="20498" spans="25:25">
      <c r="Y20498" s="176"/>
    </row>
    <row r="20499" spans="25:25">
      <c r="Y20499" s="176"/>
    </row>
    <row r="20500" spans="25:25">
      <c r="Y20500" s="176"/>
    </row>
    <row r="20501" spans="25:25">
      <c r="Y20501" s="176"/>
    </row>
    <row r="20502" spans="25:25">
      <c r="Y20502" s="176"/>
    </row>
    <row r="20503" spans="25:25">
      <c r="Y20503" s="176"/>
    </row>
    <row r="20504" spans="25:25">
      <c r="Y20504" s="176"/>
    </row>
    <row r="20505" spans="25:25">
      <c r="Y20505" s="176"/>
    </row>
    <row r="20506" spans="25:25">
      <c r="Y20506" s="176"/>
    </row>
    <row r="20507" spans="25:25">
      <c r="Y20507" s="176"/>
    </row>
    <row r="20508" spans="25:25">
      <c r="Y20508" s="176"/>
    </row>
    <row r="20509" spans="25:25">
      <c r="Y20509" s="176"/>
    </row>
    <row r="20510" spans="25:25">
      <c r="Y20510" s="176"/>
    </row>
    <row r="20511" spans="25:25">
      <c r="Y20511" s="176"/>
    </row>
    <row r="20512" spans="25:25">
      <c r="Y20512" s="176"/>
    </row>
    <row r="20513" spans="25:25">
      <c r="Y20513" s="176"/>
    </row>
    <row r="20514" spans="25:25">
      <c r="Y20514" s="176"/>
    </row>
    <row r="20515" spans="25:25">
      <c r="Y20515" s="176"/>
    </row>
    <row r="20516" spans="25:25">
      <c r="Y20516" s="176"/>
    </row>
    <row r="20517" spans="25:25">
      <c r="Y20517" s="176"/>
    </row>
    <row r="20518" spans="25:25">
      <c r="Y20518" s="176"/>
    </row>
    <row r="20519" spans="25:25">
      <c r="Y20519" s="176"/>
    </row>
    <row r="20520" spans="25:25">
      <c r="Y20520" s="176"/>
    </row>
    <row r="20521" spans="25:25">
      <c r="Y20521" s="176"/>
    </row>
    <row r="20522" spans="25:25">
      <c r="Y20522" s="176"/>
    </row>
    <row r="20523" spans="25:25">
      <c r="Y20523" s="176"/>
    </row>
    <row r="20524" spans="25:25">
      <c r="Y20524" s="176"/>
    </row>
    <row r="20525" spans="25:25">
      <c r="Y20525" s="176"/>
    </row>
    <row r="20526" spans="25:25">
      <c r="Y20526" s="176"/>
    </row>
    <row r="20527" spans="25:25">
      <c r="Y20527" s="176"/>
    </row>
    <row r="20528" spans="25:25">
      <c r="Y20528" s="176"/>
    </row>
    <row r="20529" spans="25:25">
      <c r="Y20529" s="176"/>
    </row>
    <row r="20530" spans="25:25">
      <c r="Y20530" s="176"/>
    </row>
    <row r="20531" spans="25:25">
      <c r="Y20531" s="176"/>
    </row>
    <row r="20532" spans="25:25">
      <c r="Y20532" s="176"/>
    </row>
    <row r="20533" spans="25:25">
      <c r="Y20533" s="176"/>
    </row>
    <row r="20534" spans="25:25">
      <c r="Y20534" s="176"/>
    </row>
    <row r="20535" spans="25:25">
      <c r="Y20535" s="176"/>
    </row>
    <row r="20536" spans="25:25">
      <c r="Y20536" s="176"/>
    </row>
    <row r="20537" spans="25:25">
      <c r="Y20537" s="176"/>
    </row>
    <row r="20538" spans="25:25">
      <c r="Y20538" s="176"/>
    </row>
    <row r="20539" spans="25:25">
      <c r="Y20539" s="176"/>
    </row>
    <row r="20540" spans="25:25">
      <c r="Y20540" s="176"/>
    </row>
    <row r="20541" spans="25:25">
      <c r="Y20541" s="176"/>
    </row>
    <row r="20542" spans="25:25">
      <c r="Y20542" s="176"/>
    </row>
    <row r="20543" spans="25:25">
      <c r="Y20543" s="176"/>
    </row>
    <row r="20544" spans="25:25">
      <c r="Y20544" s="176"/>
    </row>
    <row r="20545" spans="25:25">
      <c r="Y20545" s="176"/>
    </row>
    <row r="20546" spans="25:25">
      <c r="Y20546" s="176"/>
    </row>
    <row r="20547" spans="25:25">
      <c r="Y20547" s="176"/>
    </row>
    <row r="20548" spans="25:25">
      <c r="Y20548" s="176"/>
    </row>
    <row r="20549" spans="25:25">
      <c r="Y20549" s="176"/>
    </row>
    <row r="20550" spans="25:25">
      <c r="Y20550" s="176"/>
    </row>
    <row r="20551" spans="25:25">
      <c r="Y20551" s="176"/>
    </row>
    <row r="20552" spans="25:25">
      <c r="Y20552" s="176"/>
    </row>
    <row r="20553" spans="25:25">
      <c r="Y20553" s="176"/>
    </row>
    <row r="20554" spans="25:25">
      <c r="Y20554" s="176"/>
    </row>
    <row r="20555" spans="25:25">
      <c r="Y20555" s="176"/>
    </row>
    <row r="20556" spans="25:25">
      <c r="Y20556" s="176"/>
    </row>
    <row r="20557" spans="25:25">
      <c r="Y20557" s="176"/>
    </row>
    <row r="20558" spans="25:25">
      <c r="Y20558" s="176"/>
    </row>
    <row r="20559" spans="25:25">
      <c r="Y20559" s="176"/>
    </row>
    <row r="20560" spans="25:25">
      <c r="Y20560" s="176"/>
    </row>
    <row r="20561" spans="25:25">
      <c r="Y20561" s="176"/>
    </row>
    <row r="20562" spans="25:25">
      <c r="Y20562" s="176"/>
    </row>
    <row r="20563" spans="25:25">
      <c r="Y20563" s="176"/>
    </row>
    <row r="20564" spans="25:25">
      <c r="Y20564" s="176"/>
    </row>
    <row r="20565" spans="25:25">
      <c r="Y20565" s="176"/>
    </row>
    <row r="20566" spans="25:25">
      <c r="Y20566" s="176"/>
    </row>
    <row r="20567" spans="25:25">
      <c r="Y20567" s="176"/>
    </row>
    <row r="20568" spans="25:25">
      <c r="Y20568" s="176"/>
    </row>
    <row r="20569" spans="25:25">
      <c r="Y20569" s="176"/>
    </row>
    <row r="20570" spans="25:25">
      <c r="Y20570" s="176"/>
    </row>
    <row r="20571" spans="25:25">
      <c r="Y20571" s="176"/>
    </row>
    <row r="20572" spans="25:25">
      <c r="Y20572" s="176"/>
    </row>
    <row r="20573" spans="25:25">
      <c r="Y20573" s="176"/>
    </row>
    <row r="20574" spans="25:25">
      <c r="Y20574" s="176"/>
    </row>
    <row r="20575" spans="25:25">
      <c r="Y20575" s="176"/>
    </row>
    <row r="20576" spans="25:25">
      <c r="Y20576" s="176"/>
    </row>
    <row r="20577" spans="25:25">
      <c r="Y20577" s="176"/>
    </row>
    <row r="20578" spans="25:25">
      <c r="Y20578" s="176"/>
    </row>
    <row r="20579" spans="25:25">
      <c r="Y20579" s="176"/>
    </row>
    <row r="20580" spans="25:25">
      <c r="Y20580" s="176"/>
    </row>
    <row r="20581" spans="25:25">
      <c r="Y20581" s="176"/>
    </row>
    <row r="20582" spans="25:25">
      <c r="Y20582" s="176"/>
    </row>
    <row r="20583" spans="25:25">
      <c r="Y20583" s="176"/>
    </row>
    <row r="20584" spans="25:25">
      <c r="Y20584" s="176"/>
    </row>
    <row r="20585" spans="25:25">
      <c r="Y20585" s="176"/>
    </row>
    <row r="20586" spans="25:25">
      <c r="Y20586" s="176"/>
    </row>
    <row r="20587" spans="25:25">
      <c r="Y20587" s="176"/>
    </row>
    <row r="20588" spans="25:25">
      <c r="Y20588" s="176"/>
    </row>
    <row r="20589" spans="25:25">
      <c r="Y20589" s="176"/>
    </row>
    <row r="20590" spans="25:25">
      <c r="Y20590" s="176"/>
    </row>
    <row r="20591" spans="25:25">
      <c r="Y20591" s="176"/>
    </row>
    <row r="20592" spans="25:25">
      <c r="Y20592" s="176"/>
    </row>
    <row r="20593" spans="25:25">
      <c r="Y20593" s="176"/>
    </row>
    <row r="20594" spans="25:25">
      <c r="Y20594" s="176"/>
    </row>
    <row r="20595" spans="25:25">
      <c r="Y20595" s="176"/>
    </row>
    <row r="20596" spans="25:25">
      <c r="Y20596" s="176"/>
    </row>
    <row r="20597" spans="25:25">
      <c r="Y20597" s="176"/>
    </row>
    <row r="20598" spans="25:25">
      <c r="Y20598" s="176"/>
    </row>
    <row r="20599" spans="25:25">
      <c r="Y20599" s="176"/>
    </row>
    <row r="20600" spans="25:25">
      <c r="Y20600" s="176"/>
    </row>
    <row r="20601" spans="25:25">
      <c r="Y20601" s="176"/>
    </row>
    <row r="20602" spans="25:25">
      <c r="Y20602" s="176"/>
    </row>
    <row r="20603" spans="25:25">
      <c r="Y20603" s="176"/>
    </row>
    <row r="20604" spans="25:25">
      <c r="Y20604" s="176"/>
    </row>
    <row r="20605" spans="25:25">
      <c r="Y20605" s="176"/>
    </row>
    <row r="20606" spans="25:25">
      <c r="Y20606" s="176"/>
    </row>
    <row r="20607" spans="25:25">
      <c r="Y20607" s="176"/>
    </row>
    <row r="20608" spans="25:25">
      <c r="Y20608" s="176"/>
    </row>
    <row r="20609" spans="25:25">
      <c r="Y20609" s="176"/>
    </row>
    <row r="20610" spans="25:25">
      <c r="Y20610" s="176"/>
    </row>
    <row r="20611" spans="25:25">
      <c r="Y20611" s="176"/>
    </row>
    <row r="20612" spans="25:25">
      <c r="Y20612" s="176"/>
    </row>
    <row r="20613" spans="25:25">
      <c r="Y20613" s="176"/>
    </row>
    <row r="20614" spans="25:25">
      <c r="Y20614" s="176"/>
    </row>
    <row r="20615" spans="25:25">
      <c r="Y20615" s="176"/>
    </row>
    <row r="20616" spans="25:25">
      <c r="Y20616" s="176"/>
    </row>
    <row r="20617" spans="25:25">
      <c r="Y20617" s="176"/>
    </row>
    <row r="20618" spans="25:25">
      <c r="Y20618" s="176"/>
    </row>
    <row r="20619" spans="25:25">
      <c r="Y20619" s="176"/>
    </row>
    <row r="20620" spans="25:25">
      <c r="Y20620" s="176"/>
    </row>
    <row r="20621" spans="25:25">
      <c r="Y20621" s="176"/>
    </row>
    <row r="20622" spans="25:25">
      <c r="Y20622" s="176"/>
    </row>
    <row r="20623" spans="25:25">
      <c r="Y20623" s="176"/>
    </row>
    <row r="20624" spans="25:25">
      <c r="Y20624" s="176"/>
    </row>
    <row r="20625" spans="25:25">
      <c r="Y20625" s="176"/>
    </row>
    <row r="20626" spans="25:25">
      <c r="Y20626" s="176"/>
    </row>
    <row r="20627" spans="25:25">
      <c r="Y20627" s="176"/>
    </row>
    <row r="20628" spans="25:25">
      <c r="Y20628" s="176"/>
    </row>
    <row r="20629" spans="25:25">
      <c r="Y20629" s="176"/>
    </row>
    <row r="20630" spans="25:25">
      <c r="Y20630" s="176"/>
    </row>
    <row r="20631" spans="25:25">
      <c r="Y20631" s="176"/>
    </row>
    <row r="20632" spans="25:25">
      <c r="Y20632" s="176"/>
    </row>
    <row r="20633" spans="25:25">
      <c r="Y20633" s="176"/>
    </row>
    <row r="20634" spans="25:25">
      <c r="Y20634" s="176"/>
    </row>
    <row r="20635" spans="25:25">
      <c r="Y20635" s="176"/>
    </row>
    <row r="20636" spans="25:25">
      <c r="Y20636" s="176"/>
    </row>
    <row r="20637" spans="25:25">
      <c r="Y20637" s="176"/>
    </row>
    <row r="20638" spans="25:25">
      <c r="Y20638" s="176"/>
    </row>
    <row r="20639" spans="25:25">
      <c r="Y20639" s="176"/>
    </row>
    <row r="20640" spans="25:25">
      <c r="Y20640" s="176"/>
    </row>
    <row r="20641" spans="25:25">
      <c r="Y20641" s="176"/>
    </row>
    <row r="20642" spans="25:25">
      <c r="Y20642" s="176"/>
    </row>
    <row r="20643" spans="25:25">
      <c r="Y20643" s="176"/>
    </row>
    <row r="20644" spans="25:25">
      <c r="Y20644" s="176"/>
    </row>
    <row r="20645" spans="25:25">
      <c r="Y20645" s="176"/>
    </row>
    <row r="20646" spans="25:25">
      <c r="Y20646" s="176"/>
    </row>
    <row r="20647" spans="25:25">
      <c r="Y20647" s="176"/>
    </row>
    <row r="20648" spans="25:25">
      <c r="Y20648" s="176"/>
    </row>
    <row r="20649" spans="25:25">
      <c r="Y20649" s="176"/>
    </row>
    <row r="20650" spans="25:25">
      <c r="Y20650" s="176"/>
    </row>
    <row r="20651" spans="25:25">
      <c r="Y20651" s="176"/>
    </row>
    <row r="20652" spans="25:25">
      <c r="Y20652" s="176"/>
    </row>
    <row r="20653" spans="25:25">
      <c r="Y20653" s="176"/>
    </row>
    <row r="20654" spans="25:25">
      <c r="Y20654" s="176"/>
    </row>
    <row r="20655" spans="25:25">
      <c r="Y20655" s="176"/>
    </row>
    <row r="20656" spans="25:25">
      <c r="Y20656" s="176"/>
    </row>
    <row r="20657" spans="25:25">
      <c r="Y20657" s="176"/>
    </row>
    <row r="20658" spans="25:25">
      <c r="Y20658" s="176"/>
    </row>
    <row r="20659" spans="25:25">
      <c r="Y20659" s="176"/>
    </row>
    <row r="20660" spans="25:25">
      <c r="Y20660" s="176"/>
    </row>
    <row r="20661" spans="25:25">
      <c r="Y20661" s="176"/>
    </row>
    <row r="20662" spans="25:25">
      <c r="Y20662" s="176"/>
    </row>
    <row r="20663" spans="25:25">
      <c r="Y20663" s="176"/>
    </row>
    <row r="20664" spans="25:25">
      <c r="Y20664" s="176"/>
    </row>
    <row r="20665" spans="25:25">
      <c r="Y20665" s="176"/>
    </row>
    <row r="20666" spans="25:25">
      <c r="Y20666" s="176"/>
    </row>
    <row r="20667" spans="25:25">
      <c r="Y20667" s="176"/>
    </row>
    <row r="20668" spans="25:25">
      <c r="Y20668" s="176"/>
    </row>
    <row r="20669" spans="25:25">
      <c r="Y20669" s="176"/>
    </row>
    <row r="20670" spans="25:25">
      <c r="Y20670" s="176"/>
    </row>
    <row r="20671" spans="25:25">
      <c r="Y20671" s="176"/>
    </row>
    <row r="20672" spans="25:25">
      <c r="Y20672" s="176"/>
    </row>
    <row r="20673" spans="25:25">
      <c r="Y20673" s="176"/>
    </row>
    <row r="20674" spans="25:25">
      <c r="Y20674" s="176"/>
    </row>
    <row r="20675" spans="25:25">
      <c r="Y20675" s="176"/>
    </row>
    <row r="20676" spans="25:25">
      <c r="Y20676" s="176"/>
    </row>
    <row r="20677" spans="25:25">
      <c r="Y20677" s="176"/>
    </row>
    <row r="20678" spans="25:25">
      <c r="Y20678" s="176"/>
    </row>
    <row r="20679" spans="25:25">
      <c r="Y20679" s="176"/>
    </row>
    <row r="20680" spans="25:25">
      <c r="Y20680" s="176"/>
    </row>
    <row r="20681" spans="25:25">
      <c r="Y20681" s="176"/>
    </row>
    <row r="20682" spans="25:25">
      <c r="Y20682" s="176"/>
    </row>
    <row r="20683" spans="25:25">
      <c r="Y20683" s="176"/>
    </row>
    <row r="20684" spans="25:25">
      <c r="Y20684" s="176"/>
    </row>
    <row r="20685" spans="25:25">
      <c r="Y20685" s="176"/>
    </row>
    <row r="20686" spans="25:25">
      <c r="Y20686" s="176"/>
    </row>
    <row r="20687" spans="25:25">
      <c r="Y20687" s="176"/>
    </row>
    <row r="20688" spans="25:25">
      <c r="Y20688" s="176"/>
    </row>
    <row r="20689" spans="25:25">
      <c r="Y20689" s="176"/>
    </row>
    <row r="20690" spans="25:25">
      <c r="Y20690" s="176"/>
    </row>
    <row r="20691" spans="25:25">
      <c r="Y20691" s="176"/>
    </row>
    <row r="20692" spans="25:25">
      <c r="Y20692" s="176"/>
    </row>
    <row r="20693" spans="25:25">
      <c r="Y20693" s="176"/>
    </row>
    <row r="20694" spans="25:25">
      <c r="Y20694" s="176"/>
    </row>
    <row r="20695" spans="25:25">
      <c r="Y20695" s="176"/>
    </row>
    <row r="20696" spans="25:25">
      <c r="Y20696" s="176"/>
    </row>
    <row r="20697" spans="25:25">
      <c r="Y20697" s="176"/>
    </row>
    <row r="20698" spans="25:25">
      <c r="Y20698" s="176"/>
    </row>
    <row r="20699" spans="25:25">
      <c r="Y20699" s="176"/>
    </row>
    <row r="20700" spans="25:25">
      <c r="Y20700" s="176"/>
    </row>
    <row r="20701" spans="25:25">
      <c r="Y20701" s="176"/>
    </row>
    <row r="20702" spans="25:25">
      <c r="Y20702" s="176"/>
    </row>
    <row r="20703" spans="25:25">
      <c r="Y20703" s="176"/>
    </row>
    <row r="20704" spans="25:25">
      <c r="Y20704" s="176"/>
    </row>
    <row r="20705" spans="25:25">
      <c r="Y20705" s="176"/>
    </row>
    <row r="20706" spans="25:25">
      <c r="Y20706" s="176"/>
    </row>
    <row r="20707" spans="25:25">
      <c r="Y20707" s="176"/>
    </row>
    <row r="20708" spans="25:25">
      <c r="Y20708" s="176"/>
    </row>
    <row r="20709" spans="25:25">
      <c r="Y20709" s="176"/>
    </row>
    <row r="20710" spans="25:25">
      <c r="Y20710" s="176"/>
    </row>
    <row r="20711" spans="25:25">
      <c r="Y20711" s="176"/>
    </row>
    <row r="20712" spans="25:25">
      <c r="Y20712" s="176"/>
    </row>
    <row r="20713" spans="25:25">
      <c r="Y20713" s="176"/>
    </row>
    <row r="20714" spans="25:25">
      <c r="Y20714" s="176"/>
    </row>
    <row r="20715" spans="25:25">
      <c r="Y20715" s="176"/>
    </row>
    <row r="20716" spans="25:25">
      <c r="Y20716" s="176"/>
    </row>
    <row r="20717" spans="25:25">
      <c r="Y20717" s="176"/>
    </row>
    <row r="20718" spans="25:25">
      <c r="Y20718" s="176"/>
    </row>
    <row r="20719" spans="25:25">
      <c r="Y20719" s="176"/>
    </row>
    <row r="20720" spans="25:25">
      <c r="Y20720" s="176"/>
    </row>
    <row r="20721" spans="25:25">
      <c r="Y20721" s="176"/>
    </row>
    <row r="20722" spans="25:25">
      <c r="Y20722" s="176"/>
    </row>
    <row r="20723" spans="25:25">
      <c r="Y20723" s="176"/>
    </row>
    <row r="20724" spans="25:25">
      <c r="Y20724" s="176"/>
    </row>
    <row r="20725" spans="25:25">
      <c r="Y20725" s="176"/>
    </row>
    <row r="20726" spans="25:25">
      <c r="Y20726" s="176"/>
    </row>
    <row r="20727" spans="25:25">
      <c r="Y20727" s="176"/>
    </row>
    <row r="20728" spans="25:25">
      <c r="Y20728" s="176"/>
    </row>
    <row r="20729" spans="25:25">
      <c r="Y20729" s="176"/>
    </row>
    <row r="20730" spans="25:25">
      <c r="Y20730" s="176"/>
    </row>
    <row r="20731" spans="25:25">
      <c r="Y20731" s="176"/>
    </row>
    <row r="20732" spans="25:25">
      <c r="Y20732" s="176"/>
    </row>
    <row r="20733" spans="25:25">
      <c r="Y20733" s="176"/>
    </row>
    <row r="20734" spans="25:25">
      <c r="Y20734" s="176"/>
    </row>
    <row r="20735" spans="25:25">
      <c r="Y20735" s="176"/>
    </row>
    <row r="20736" spans="25:25">
      <c r="Y20736" s="176"/>
    </row>
    <row r="20737" spans="25:25">
      <c r="Y20737" s="176"/>
    </row>
    <row r="20738" spans="25:25">
      <c r="Y20738" s="176"/>
    </row>
    <row r="20739" spans="25:25">
      <c r="Y20739" s="176"/>
    </row>
    <row r="20740" spans="25:25">
      <c r="Y20740" s="176"/>
    </row>
    <row r="20741" spans="25:25">
      <c r="Y20741" s="176"/>
    </row>
    <row r="20742" spans="25:25">
      <c r="Y20742" s="176"/>
    </row>
    <row r="20743" spans="25:25">
      <c r="Y20743" s="176"/>
    </row>
    <row r="20744" spans="25:25">
      <c r="Y20744" s="176"/>
    </row>
    <row r="20745" spans="25:25">
      <c r="Y20745" s="176"/>
    </row>
    <row r="20746" spans="25:25">
      <c r="Y20746" s="176"/>
    </row>
    <row r="20747" spans="25:25">
      <c r="Y20747" s="176"/>
    </row>
    <row r="20748" spans="25:25">
      <c r="Y20748" s="176"/>
    </row>
    <row r="20749" spans="25:25">
      <c r="Y20749" s="176"/>
    </row>
    <row r="20750" spans="25:25">
      <c r="Y20750" s="176"/>
    </row>
    <row r="20751" spans="25:25">
      <c r="Y20751" s="176"/>
    </row>
    <row r="20752" spans="25:25">
      <c r="Y20752" s="176"/>
    </row>
    <row r="20753" spans="25:25">
      <c r="Y20753" s="176"/>
    </row>
    <row r="20754" spans="25:25">
      <c r="Y20754" s="176"/>
    </row>
    <row r="20755" spans="25:25">
      <c r="Y20755" s="176"/>
    </row>
    <row r="20756" spans="25:25">
      <c r="Y20756" s="176"/>
    </row>
    <row r="20757" spans="25:25">
      <c r="Y20757" s="176"/>
    </row>
    <row r="20758" spans="25:25">
      <c r="Y20758" s="176"/>
    </row>
    <row r="20759" spans="25:25">
      <c r="Y20759" s="176"/>
    </row>
    <row r="20760" spans="25:25">
      <c r="Y20760" s="176"/>
    </row>
    <row r="20761" spans="25:25">
      <c r="Y20761" s="176"/>
    </row>
    <row r="20762" spans="25:25">
      <c r="Y20762" s="176"/>
    </row>
    <row r="20763" spans="25:25">
      <c r="Y20763" s="176"/>
    </row>
    <row r="20764" spans="25:25">
      <c r="Y20764" s="176"/>
    </row>
    <row r="20765" spans="25:25">
      <c r="Y20765" s="176"/>
    </row>
    <row r="20766" spans="25:25">
      <c r="Y20766" s="176"/>
    </row>
    <row r="20767" spans="25:25">
      <c r="Y20767" s="176"/>
    </row>
    <row r="20768" spans="25:25">
      <c r="Y20768" s="176"/>
    </row>
    <row r="20769" spans="25:25">
      <c r="Y20769" s="176"/>
    </row>
    <row r="20770" spans="25:25">
      <c r="Y20770" s="176"/>
    </row>
    <row r="20771" spans="25:25">
      <c r="Y20771" s="176"/>
    </row>
    <row r="20772" spans="25:25">
      <c r="Y20772" s="176"/>
    </row>
    <row r="20773" spans="25:25">
      <c r="Y20773" s="176"/>
    </row>
    <row r="20774" spans="25:25">
      <c r="Y20774" s="176"/>
    </row>
    <row r="20775" spans="25:25">
      <c r="Y20775" s="176"/>
    </row>
    <row r="20776" spans="25:25">
      <c r="Y20776" s="176"/>
    </row>
    <row r="20777" spans="25:25">
      <c r="Y20777" s="176"/>
    </row>
    <row r="20778" spans="25:25">
      <c r="Y20778" s="176"/>
    </row>
    <row r="20779" spans="25:25">
      <c r="Y20779" s="176"/>
    </row>
    <row r="20780" spans="25:25">
      <c r="Y20780" s="176"/>
    </row>
    <row r="20781" spans="25:25">
      <c r="Y20781" s="176"/>
    </row>
    <row r="20782" spans="25:25">
      <c r="Y20782" s="176"/>
    </row>
    <row r="20783" spans="25:25">
      <c r="Y20783" s="176"/>
    </row>
    <row r="20784" spans="25:25">
      <c r="Y20784" s="176"/>
    </row>
    <row r="20785" spans="25:25">
      <c r="Y20785" s="176"/>
    </row>
    <row r="20786" spans="25:25">
      <c r="Y20786" s="176"/>
    </row>
    <row r="20787" spans="25:25">
      <c r="Y20787" s="176"/>
    </row>
    <row r="20788" spans="25:25">
      <c r="Y20788" s="176"/>
    </row>
    <row r="20789" spans="25:25">
      <c r="Y20789" s="176"/>
    </row>
    <row r="20790" spans="25:25">
      <c r="Y20790" s="176"/>
    </row>
    <row r="20791" spans="25:25">
      <c r="Y20791" s="176"/>
    </row>
    <row r="20792" spans="25:25">
      <c r="Y20792" s="176"/>
    </row>
    <row r="20793" spans="25:25">
      <c r="Y20793" s="176"/>
    </row>
    <row r="20794" spans="25:25">
      <c r="Y20794" s="176"/>
    </row>
    <row r="20795" spans="25:25">
      <c r="Y20795" s="176"/>
    </row>
    <row r="20796" spans="25:25">
      <c r="Y20796" s="176"/>
    </row>
    <row r="20797" spans="25:25">
      <c r="Y20797" s="176"/>
    </row>
    <row r="20798" spans="25:25">
      <c r="Y20798" s="176"/>
    </row>
    <row r="20799" spans="25:25">
      <c r="Y20799" s="176"/>
    </row>
    <row r="20800" spans="25:25">
      <c r="Y20800" s="176"/>
    </row>
    <row r="20801" spans="25:25">
      <c r="Y20801" s="176"/>
    </row>
    <row r="20802" spans="25:25">
      <c r="Y20802" s="176"/>
    </row>
    <row r="20803" spans="25:25">
      <c r="Y20803" s="176"/>
    </row>
    <row r="20804" spans="25:25">
      <c r="Y20804" s="176"/>
    </row>
    <row r="20805" spans="25:25">
      <c r="Y20805" s="176"/>
    </row>
    <row r="20806" spans="25:25">
      <c r="Y20806" s="176"/>
    </row>
    <row r="20807" spans="25:25">
      <c r="Y20807" s="176"/>
    </row>
    <row r="20808" spans="25:25">
      <c r="Y20808" s="176"/>
    </row>
    <row r="20809" spans="25:25">
      <c r="Y20809" s="176"/>
    </row>
    <row r="20810" spans="25:25">
      <c r="Y20810" s="176"/>
    </row>
    <row r="20811" spans="25:25">
      <c r="Y20811" s="176"/>
    </row>
    <row r="20812" spans="25:25">
      <c r="Y20812" s="176"/>
    </row>
    <row r="20813" spans="25:25">
      <c r="Y20813" s="176"/>
    </row>
    <row r="20814" spans="25:25">
      <c r="Y20814" s="176"/>
    </row>
    <row r="20815" spans="25:25">
      <c r="Y20815" s="176"/>
    </row>
    <row r="20816" spans="25:25">
      <c r="Y20816" s="176"/>
    </row>
    <row r="20817" spans="25:25">
      <c r="Y20817" s="176"/>
    </row>
    <row r="20818" spans="25:25">
      <c r="Y20818" s="176"/>
    </row>
    <row r="20819" spans="25:25">
      <c r="Y20819" s="176"/>
    </row>
    <row r="20820" spans="25:25">
      <c r="Y20820" s="176"/>
    </row>
    <row r="20821" spans="25:25">
      <c r="Y20821" s="176"/>
    </row>
    <row r="20822" spans="25:25">
      <c r="Y20822" s="176"/>
    </row>
    <row r="20823" spans="25:25">
      <c r="Y20823" s="176"/>
    </row>
    <row r="20824" spans="25:25">
      <c r="Y20824" s="176"/>
    </row>
    <row r="20825" spans="25:25">
      <c r="Y20825" s="176"/>
    </row>
    <row r="20826" spans="25:25">
      <c r="Y20826" s="176"/>
    </row>
    <row r="20827" spans="25:25">
      <c r="Y20827" s="176"/>
    </row>
    <row r="20828" spans="25:25">
      <c r="Y20828" s="176"/>
    </row>
    <row r="20829" spans="25:25">
      <c r="Y20829" s="176"/>
    </row>
    <row r="20830" spans="25:25">
      <c r="Y20830" s="176"/>
    </row>
    <row r="20831" spans="25:25">
      <c r="Y20831" s="176"/>
    </row>
    <row r="20832" spans="25:25">
      <c r="Y20832" s="176"/>
    </row>
    <row r="20833" spans="25:25">
      <c r="Y20833" s="176"/>
    </row>
    <row r="20834" spans="25:25">
      <c r="Y20834" s="176"/>
    </row>
    <row r="20835" spans="25:25">
      <c r="Y20835" s="176"/>
    </row>
    <row r="20836" spans="25:25">
      <c r="Y20836" s="176"/>
    </row>
    <row r="20837" spans="25:25">
      <c r="Y20837" s="176"/>
    </row>
    <row r="20838" spans="25:25">
      <c r="Y20838" s="176"/>
    </row>
    <row r="20839" spans="25:25">
      <c r="Y20839" s="176"/>
    </row>
    <row r="20840" spans="25:25">
      <c r="Y20840" s="176"/>
    </row>
    <row r="20841" spans="25:25">
      <c r="Y20841" s="176"/>
    </row>
    <row r="20842" spans="25:25">
      <c r="Y20842" s="176"/>
    </row>
    <row r="20843" spans="25:25">
      <c r="Y20843" s="176"/>
    </row>
    <row r="20844" spans="25:25">
      <c r="Y20844" s="176"/>
    </row>
    <row r="20845" spans="25:25">
      <c r="Y20845" s="176"/>
    </row>
    <row r="20846" spans="25:25">
      <c r="Y20846" s="176"/>
    </row>
    <row r="20847" spans="25:25">
      <c r="Y20847" s="176"/>
    </row>
    <row r="20848" spans="25:25">
      <c r="Y20848" s="176"/>
    </row>
    <row r="20849" spans="25:25">
      <c r="Y20849" s="176"/>
    </row>
    <row r="20850" spans="25:25">
      <c r="Y20850" s="176"/>
    </row>
    <row r="20851" spans="25:25">
      <c r="Y20851" s="176"/>
    </row>
    <row r="20852" spans="25:25">
      <c r="Y20852" s="176"/>
    </row>
    <row r="20853" spans="25:25">
      <c r="Y20853" s="176"/>
    </row>
    <row r="20854" spans="25:25">
      <c r="Y20854" s="176"/>
    </row>
    <row r="20855" spans="25:25">
      <c r="Y20855" s="176"/>
    </row>
    <row r="20856" spans="25:25">
      <c r="Y20856" s="176"/>
    </row>
    <row r="20857" spans="25:25">
      <c r="Y20857" s="176"/>
    </row>
    <row r="20858" spans="25:25">
      <c r="Y20858" s="176"/>
    </row>
    <row r="20859" spans="25:25">
      <c r="Y20859" s="176"/>
    </row>
    <row r="20860" spans="25:25">
      <c r="Y20860" s="176"/>
    </row>
    <row r="20861" spans="25:25">
      <c r="Y20861" s="176"/>
    </row>
    <row r="20862" spans="25:25">
      <c r="Y20862" s="176"/>
    </row>
    <row r="20863" spans="25:25">
      <c r="Y20863" s="176"/>
    </row>
    <row r="20864" spans="25:25">
      <c r="Y20864" s="176"/>
    </row>
    <row r="20865" spans="25:25">
      <c r="Y20865" s="176"/>
    </row>
    <row r="20866" spans="25:25">
      <c r="Y20866" s="176"/>
    </row>
    <row r="20867" spans="25:25">
      <c r="Y20867" s="176"/>
    </row>
    <row r="20868" spans="25:25">
      <c r="Y20868" s="176"/>
    </row>
    <row r="20869" spans="25:25">
      <c r="Y20869" s="176"/>
    </row>
    <row r="20870" spans="25:25">
      <c r="Y20870" s="176"/>
    </row>
    <row r="20871" spans="25:25">
      <c r="Y20871" s="176"/>
    </row>
    <row r="20872" spans="25:25">
      <c r="Y20872" s="176"/>
    </row>
    <row r="20873" spans="25:25">
      <c r="Y20873" s="176"/>
    </row>
    <row r="20874" spans="25:25">
      <c r="Y20874" s="176"/>
    </row>
    <row r="20875" spans="25:25">
      <c r="Y20875" s="176"/>
    </row>
    <row r="20876" spans="25:25">
      <c r="Y20876" s="176"/>
    </row>
    <row r="20877" spans="25:25">
      <c r="Y20877" s="176"/>
    </row>
    <row r="20878" spans="25:25">
      <c r="Y20878" s="176"/>
    </row>
    <row r="20879" spans="25:25">
      <c r="Y20879" s="176"/>
    </row>
    <row r="20880" spans="25:25">
      <c r="Y20880" s="176"/>
    </row>
    <row r="20881" spans="25:25">
      <c r="Y20881" s="176"/>
    </row>
    <row r="20882" spans="25:25">
      <c r="Y20882" s="176"/>
    </row>
    <row r="20883" spans="25:25">
      <c r="Y20883" s="176"/>
    </row>
    <row r="20884" spans="25:25">
      <c r="Y20884" s="176"/>
    </row>
    <row r="20885" spans="25:25">
      <c r="Y20885" s="176"/>
    </row>
    <row r="20886" spans="25:25">
      <c r="Y20886" s="176"/>
    </row>
    <row r="20887" spans="25:25">
      <c r="Y20887" s="176"/>
    </row>
    <row r="20888" spans="25:25">
      <c r="Y20888" s="176"/>
    </row>
    <row r="20889" spans="25:25">
      <c r="Y20889" s="176"/>
    </row>
    <row r="20890" spans="25:25">
      <c r="Y20890" s="176"/>
    </row>
    <row r="20891" spans="25:25">
      <c r="Y20891" s="176"/>
    </row>
    <row r="20892" spans="25:25">
      <c r="Y20892" s="176"/>
    </row>
    <row r="20893" spans="25:25">
      <c r="Y20893" s="176"/>
    </row>
    <row r="20894" spans="25:25">
      <c r="Y20894" s="176"/>
    </row>
    <row r="20895" spans="25:25">
      <c r="Y20895" s="176"/>
    </row>
    <row r="20896" spans="25:25">
      <c r="Y20896" s="176"/>
    </row>
    <row r="20897" spans="25:25">
      <c r="Y20897" s="176"/>
    </row>
    <row r="20898" spans="25:25">
      <c r="Y20898" s="176"/>
    </row>
    <row r="20899" spans="25:25">
      <c r="Y20899" s="176"/>
    </row>
    <row r="20900" spans="25:25">
      <c r="Y20900" s="176"/>
    </row>
    <row r="20901" spans="25:25">
      <c r="Y20901" s="176"/>
    </row>
    <row r="20902" spans="25:25">
      <c r="Y20902" s="176"/>
    </row>
    <row r="20903" spans="25:25">
      <c r="Y20903" s="176"/>
    </row>
    <row r="20904" spans="25:25">
      <c r="Y20904" s="176"/>
    </row>
    <row r="20905" spans="25:25">
      <c r="Y20905" s="176"/>
    </row>
    <row r="20906" spans="25:25">
      <c r="Y20906" s="176"/>
    </row>
    <row r="20907" spans="25:25">
      <c r="Y20907" s="176"/>
    </row>
    <row r="20908" spans="25:25">
      <c r="Y20908" s="176"/>
    </row>
    <row r="20909" spans="25:25">
      <c r="Y20909" s="176"/>
    </row>
    <row r="20910" spans="25:25">
      <c r="Y20910" s="176"/>
    </row>
    <row r="20911" spans="25:25">
      <c r="Y20911" s="176"/>
    </row>
    <row r="20912" spans="25:25">
      <c r="Y20912" s="176"/>
    </row>
    <row r="20913" spans="25:25">
      <c r="Y20913" s="176"/>
    </row>
    <row r="20914" spans="25:25">
      <c r="Y20914" s="176"/>
    </row>
    <row r="20915" spans="25:25">
      <c r="Y20915" s="176"/>
    </row>
    <row r="20916" spans="25:25">
      <c r="Y20916" s="176"/>
    </row>
    <row r="20917" spans="25:25">
      <c r="Y20917" s="176"/>
    </row>
    <row r="20918" spans="25:25">
      <c r="Y20918" s="176"/>
    </row>
    <row r="20919" spans="25:25">
      <c r="Y20919" s="176"/>
    </row>
    <row r="20920" spans="25:25">
      <c r="Y20920" s="176"/>
    </row>
    <row r="20921" spans="25:25">
      <c r="Y20921" s="176"/>
    </row>
    <row r="20922" spans="25:25">
      <c r="Y20922" s="176"/>
    </row>
    <row r="20923" spans="25:25">
      <c r="Y20923" s="176"/>
    </row>
    <row r="20924" spans="25:25">
      <c r="Y20924" s="176"/>
    </row>
    <row r="20925" spans="25:25">
      <c r="Y20925" s="176"/>
    </row>
    <row r="20926" spans="25:25">
      <c r="Y20926" s="176"/>
    </row>
    <row r="20927" spans="25:25">
      <c r="Y20927" s="176"/>
    </row>
    <row r="20928" spans="25:25">
      <c r="Y20928" s="176"/>
    </row>
    <row r="20929" spans="25:25">
      <c r="Y20929" s="176"/>
    </row>
    <row r="20930" spans="25:25">
      <c r="Y20930" s="176"/>
    </row>
    <row r="20931" spans="25:25">
      <c r="Y20931" s="176"/>
    </row>
    <row r="20932" spans="25:25">
      <c r="Y20932" s="176"/>
    </row>
    <row r="20933" spans="25:25">
      <c r="Y20933" s="176"/>
    </row>
    <row r="20934" spans="25:25">
      <c r="Y20934" s="176"/>
    </row>
    <row r="20935" spans="25:25">
      <c r="Y20935" s="176"/>
    </row>
    <row r="20936" spans="25:25">
      <c r="Y20936" s="176"/>
    </row>
    <row r="20937" spans="25:25">
      <c r="Y20937" s="176"/>
    </row>
    <row r="20938" spans="25:25">
      <c r="Y20938" s="176"/>
    </row>
    <row r="20939" spans="25:25">
      <c r="Y20939" s="176"/>
    </row>
    <row r="20940" spans="25:25">
      <c r="Y20940" s="176"/>
    </row>
    <row r="20941" spans="25:25">
      <c r="Y20941" s="176"/>
    </row>
    <row r="20942" spans="25:25">
      <c r="Y20942" s="176"/>
    </row>
    <row r="20943" spans="25:25">
      <c r="Y20943" s="176"/>
    </row>
    <row r="20944" spans="25:25">
      <c r="Y20944" s="176"/>
    </row>
    <row r="20945" spans="25:25">
      <c r="Y20945" s="176"/>
    </row>
    <row r="20946" spans="25:25">
      <c r="Y20946" s="176"/>
    </row>
    <row r="20947" spans="25:25">
      <c r="Y20947" s="176"/>
    </row>
    <row r="20948" spans="25:25">
      <c r="Y20948" s="176"/>
    </row>
    <row r="20949" spans="25:25">
      <c r="Y20949" s="176"/>
    </row>
    <row r="20950" spans="25:25">
      <c r="Y20950" s="176"/>
    </row>
    <row r="20951" spans="25:25">
      <c r="Y20951" s="176"/>
    </row>
    <row r="20952" spans="25:25">
      <c r="Y20952" s="176"/>
    </row>
    <row r="20953" spans="25:25">
      <c r="Y20953" s="176"/>
    </row>
    <row r="20954" spans="25:25">
      <c r="Y20954" s="176"/>
    </row>
    <row r="20955" spans="25:25">
      <c r="Y20955" s="176"/>
    </row>
    <row r="20956" spans="25:25">
      <c r="Y20956" s="176"/>
    </row>
    <row r="20957" spans="25:25">
      <c r="Y20957" s="176"/>
    </row>
    <row r="20958" spans="25:25">
      <c r="Y20958" s="176"/>
    </row>
    <row r="20959" spans="25:25">
      <c r="Y20959" s="176"/>
    </row>
    <row r="20960" spans="25:25">
      <c r="Y20960" s="176"/>
    </row>
    <row r="20961" spans="25:25">
      <c r="Y20961" s="176"/>
    </row>
    <row r="20962" spans="25:25">
      <c r="Y20962" s="176"/>
    </row>
    <row r="20963" spans="25:25">
      <c r="Y20963" s="176"/>
    </row>
    <row r="20964" spans="25:25">
      <c r="Y20964" s="176"/>
    </row>
    <row r="20965" spans="25:25">
      <c r="Y20965" s="176"/>
    </row>
    <row r="20966" spans="25:25">
      <c r="Y20966" s="176"/>
    </row>
    <row r="20967" spans="25:25">
      <c r="Y20967" s="176"/>
    </row>
    <row r="20968" spans="25:25">
      <c r="Y20968" s="176"/>
    </row>
    <row r="20969" spans="25:25">
      <c r="Y20969" s="176"/>
    </row>
    <row r="20970" spans="25:25">
      <c r="Y20970" s="176"/>
    </row>
    <row r="20971" spans="25:25">
      <c r="Y20971" s="176"/>
    </row>
    <row r="20972" spans="25:25">
      <c r="Y20972" s="176"/>
    </row>
    <row r="20973" spans="25:25">
      <c r="Y20973" s="176"/>
    </row>
    <row r="20974" spans="25:25">
      <c r="Y20974" s="176"/>
    </row>
    <row r="20975" spans="25:25">
      <c r="Y20975" s="176"/>
    </row>
    <row r="20976" spans="25:25">
      <c r="Y20976" s="176"/>
    </row>
    <row r="20977" spans="25:25">
      <c r="Y20977" s="176"/>
    </row>
    <row r="20978" spans="25:25">
      <c r="Y20978" s="176"/>
    </row>
    <row r="20979" spans="25:25">
      <c r="Y20979" s="176"/>
    </row>
    <row r="20980" spans="25:25">
      <c r="Y20980" s="176"/>
    </row>
    <row r="20981" spans="25:25">
      <c r="Y20981" s="176"/>
    </row>
    <row r="20982" spans="25:25">
      <c r="Y20982" s="176"/>
    </row>
    <row r="20983" spans="25:25">
      <c r="Y20983" s="176"/>
    </row>
    <row r="20984" spans="25:25">
      <c r="Y20984" s="176"/>
    </row>
    <row r="20985" spans="25:25">
      <c r="Y20985" s="176"/>
    </row>
    <row r="20986" spans="25:25">
      <c r="Y20986" s="176"/>
    </row>
    <row r="20987" spans="25:25">
      <c r="Y20987" s="176"/>
    </row>
    <row r="20988" spans="25:25">
      <c r="Y20988" s="176"/>
    </row>
    <row r="20989" spans="25:25">
      <c r="Y20989" s="176"/>
    </row>
    <row r="20990" spans="25:25">
      <c r="Y20990" s="176"/>
    </row>
    <row r="20991" spans="25:25">
      <c r="Y20991" s="176"/>
    </row>
    <row r="20992" spans="25:25">
      <c r="Y20992" s="176"/>
    </row>
    <row r="20993" spans="25:25">
      <c r="Y20993" s="176"/>
    </row>
    <row r="20994" spans="25:25">
      <c r="Y20994" s="176"/>
    </row>
    <row r="20995" spans="25:25">
      <c r="Y20995" s="176"/>
    </row>
    <row r="20996" spans="25:25">
      <c r="Y20996" s="176"/>
    </row>
    <row r="20997" spans="25:25">
      <c r="Y20997" s="176"/>
    </row>
    <row r="20998" spans="25:25">
      <c r="Y20998" s="176"/>
    </row>
    <row r="20999" spans="25:25">
      <c r="Y20999" s="176"/>
    </row>
    <row r="21000" spans="25:25">
      <c r="Y21000" s="176"/>
    </row>
    <row r="21001" spans="25:25">
      <c r="Y21001" s="176"/>
    </row>
    <row r="21002" spans="25:25">
      <c r="Y21002" s="176"/>
    </row>
    <row r="21003" spans="25:25">
      <c r="Y21003" s="176"/>
    </row>
    <row r="21004" spans="25:25">
      <c r="Y21004" s="176"/>
    </row>
    <row r="21005" spans="25:25">
      <c r="Y21005" s="176"/>
    </row>
    <row r="21006" spans="25:25">
      <c r="Y21006" s="176"/>
    </row>
    <row r="21007" spans="25:25">
      <c r="Y21007" s="176"/>
    </row>
    <row r="21008" spans="25:25">
      <c r="Y21008" s="176"/>
    </row>
    <row r="21009" spans="25:25">
      <c r="Y21009" s="176"/>
    </row>
    <row r="21010" spans="25:25">
      <c r="Y21010" s="176"/>
    </row>
    <row r="21011" spans="25:25">
      <c r="Y21011" s="176"/>
    </row>
    <row r="21012" spans="25:25">
      <c r="Y21012" s="176"/>
    </row>
    <row r="21013" spans="25:25">
      <c r="Y21013" s="176"/>
    </row>
    <row r="21014" spans="25:25">
      <c r="Y21014" s="176"/>
    </row>
    <row r="21015" spans="25:25">
      <c r="Y21015" s="176"/>
    </row>
    <row r="21016" spans="25:25">
      <c r="Y21016" s="176"/>
    </row>
    <row r="21017" spans="25:25">
      <c r="Y21017" s="176"/>
    </row>
    <row r="21018" spans="25:25">
      <c r="Y21018" s="176"/>
    </row>
    <row r="21019" spans="25:25">
      <c r="Y21019" s="176"/>
    </row>
    <row r="21020" spans="25:25">
      <c r="Y21020" s="176"/>
    </row>
    <row r="21021" spans="25:25">
      <c r="Y21021" s="176"/>
    </row>
    <row r="21022" spans="25:25">
      <c r="Y21022" s="176"/>
    </row>
    <row r="21023" spans="25:25">
      <c r="Y21023" s="176"/>
    </row>
    <row r="21024" spans="25:25">
      <c r="Y21024" s="176"/>
    </row>
    <row r="21025" spans="25:25">
      <c r="Y21025" s="176"/>
    </row>
    <row r="21026" spans="25:25">
      <c r="Y21026" s="176"/>
    </row>
    <row r="21027" spans="25:25">
      <c r="Y21027" s="176"/>
    </row>
    <row r="21028" spans="25:25">
      <c r="Y21028" s="176"/>
    </row>
    <row r="21029" spans="25:25">
      <c r="Y21029" s="176"/>
    </row>
    <row r="21030" spans="25:25">
      <c r="Y21030" s="176"/>
    </row>
    <row r="21031" spans="25:25">
      <c r="Y21031" s="176"/>
    </row>
    <row r="21032" spans="25:25">
      <c r="Y21032" s="176"/>
    </row>
    <row r="21033" spans="25:25">
      <c r="Y21033" s="176"/>
    </row>
    <row r="21034" spans="25:25">
      <c r="Y21034" s="176"/>
    </row>
    <row r="21035" spans="25:25">
      <c r="Y21035" s="176"/>
    </row>
    <row r="21036" spans="25:25">
      <c r="Y21036" s="176"/>
    </row>
    <row r="21037" spans="25:25">
      <c r="Y21037" s="176"/>
    </row>
    <row r="21038" spans="25:25">
      <c r="Y21038" s="176"/>
    </row>
    <row r="21039" spans="25:25">
      <c r="Y21039" s="176"/>
    </row>
    <row r="21040" spans="25:25">
      <c r="Y21040" s="176"/>
    </row>
    <row r="21041" spans="25:25">
      <c r="Y21041" s="176"/>
    </row>
    <row r="21042" spans="25:25">
      <c r="Y21042" s="176"/>
    </row>
    <row r="21043" spans="25:25">
      <c r="Y21043" s="176"/>
    </row>
    <row r="21044" spans="25:25">
      <c r="Y21044" s="176"/>
    </row>
    <row r="21045" spans="25:25">
      <c r="Y21045" s="176"/>
    </row>
    <row r="21046" spans="25:25">
      <c r="Y21046" s="176"/>
    </row>
    <row r="21047" spans="25:25">
      <c r="Y21047" s="176"/>
    </row>
    <row r="21048" spans="25:25">
      <c r="Y21048" s="176"/>
    </row>
    <row r="21049" spans="25:25">
      <c r="Y21049" s="176"/>
    </row>
    <row r="21050" spans="25:25">
      <c r="Y21050" s="176"/>
    </row>
    <row r="21051" spans="25:25">
      <c r="Y21051" s="176"/>
    </row>
    <row r="21052" spans="25:25">
      <c r="Y21052" s="176"/>
    </row>
    <row r="21053" spans="25:25">
      <c r="Y21053" s="176"/>
    </row>
    <row r="21054" spans="25:25">
      <c r="Y21054" s="176"/>
    </row>
    <row r="21055" spans="25:25">
      <c r="Y21055" s="176"/>
    </row>
    <row r="21056" spans="25:25">
      <c r="Y21056" s="176"/>
    </row>
    <row r="21057" spans="25:25">
      <c r="Y21057" s="176"/>
    </row>
    <row r="21058" spans="25:25">
      <c r="Y21058" s="176"/>
    </row>
    <row r="21059" spans="25:25">
      <c r="Y21059" s="176"/>
    </row>
    <row r="21060" spans="25:25">
      <c r="Y21060" s="176"/>
    </row>
    <row r="21061" spans="25:25">
      <c r="Y21061" s="176"/>
    </row>
    <row r="21062" spans="25:25">
      <c r="Y21062" s="176"/>
    </row>
    <row r="21063" spans="25:25">
      <c r="Y21063" s="176"/>
    </row>
    <row r="21064" spans="25:25">
      <c r="Y21064" s="176"/>
    </row>
    <row r="21065" spans="25:25">
      <c r="Y21065" s="176"/>
    </row>
    <row r="21066" spans="25:25">
      <c r="Y21066" s="176"/>
    </row>
    <row r="21067" spans="25:25">
      <c r="Y21067" s="176"/>
    </row>
    <row r="21068" spans="25:25">
      <c r="Y21068" s="176"/>
    </row>
    <row r="21069" spans="25:25">
      <c r="Y21069" s="176"/>
    </row>
    <row r="21070" spans="25:25">
      <c r="Y21070" s="176"/>
    </row>
    <row r="21071" spans="25:25">
      <c r="Y21071" s="176"/>
    </row>
    <row r="21072" spans="25:25">
      <c r="Y21072" s="176"/>
    </row>
    <row r="21073" spans="25:25">
      <c r="Y21073" s="176"/>
    </row>
    <row r="21074" spans="25:25">
      <c r="Y21074" s="176"/>
    </row>
    <row r="21075" spans="25:25">
      <c r="Y21075" s="176"/>
    </row>
    <row r="21076" spans="25:25">
      <c r="Y21076" s="176"/>
    </row>
    <row r="21077" spans="25:25">
      <c r="Y21077" s="176"/>
    </row>
    <row r="21078" spans="25:25">
      <c r="Y21078" s="176"/>
    </row>
    <row r="21079" spans="25:25">
      <c r="Y21079" s="176"/>
    </row>
    <row r="21080" spans="25:25">
      <c r="Y21080" s="176"/>
    </row>
    <row r="21081" spans="25:25">
      <c r="Y21081" s="176"/>
    </row>
    <row r="21082" spans="25:25">
      <c r="Y21082" s="176"/>
    </row>
    <row r="21083" spans="25:25">
      <c r="Y21083" s="176"/>
    </row>
    <row r="21084" spans="25:25">
      <c r="Y21084" s="176"/>
    </row>
    <row r="21085" spans="25:25">
      <c r="Y21085" s="176"/>
    </row>
    <row r="21086" spans="25:25">
      <c r="Y21086" s="176"/>
    </row>
    <row r="21087" spans="25:25">
      <c r="Y21087" s="176"/>
    </row>
    <row r="21088" spans="25:25">
      <c r="Y21088" s="176"/>
    </row>
    <row r="21089" spans="25:25">
      <c r="Y21089" s="176"/>
    </row>
    <row r="21090" spans="25:25">
      <c r="Y21090" s="176"/>
    </row>
    <row r="21091" spans="25:25">
      <c r="Y21091" s="176"/>
    </row>
    <row r="21092" spans="25:25">
      <c r="Y21092" s="176"/>
    </row>
    <row r="21093" spans="25:25">
      <c r="Y21093" s="176"/>
    </row>
    <row r="21094" spans="25:25">
      <c r="Y21094" s="176"/>
    </row>
    <row r="21095" spans="25:25">
      <c r="Y21095" s="176"/>
    </row>
    <row r="21096" spans="25:25">
      <c r="Y21096" s="176"/>
    </row>
    <row r="21097" spans="25:25">
      <c r="Y21097" s="176"/>
    </row>
    <row r="21098" spans="25:25">
      <c r="Y21098" s="176"/>
    </row>
    <row r="21099" spans="25:25">
      <c r="Y21099" s="176"/>
    </row>
    <row r="21100" spans="25:25">
      <c r="Y21100" s="176"/>
    </row>
    <row r="21101" spans="25:25">
      <c r="Y21101" s="176"/>
    </row>
    <row r="21102" spans="25:25">
      <c r="Y21102" s="176"/>
    </row>
    <row r="21103" spans="25:25">
      <c r="Y21103" s="176"/>
    </row>
    <row r="21104" spans="25:25">
      <c r="Y21104" s="176"/>
    </row>
    <row r="21105" spans="25:25">
      <c r="Y21105" s="176"/>
    </row>
    <row r="21106" spans="25:25">
      <c r="Y21106" s="176"/>
    </row>
    <row r="21107" spans="25:25">
      <c r="Y21107" s="176"/>
    </row>
    <row r="21108" spans="25:25">
      <c r="Y21108" s="176"/>
    </row>
    <row r="21109" spans="25:25">
      <c r="Y21109" s="176"/>
    </row>
    <row r="21110" spans="25:25">
      <c r="Y21110" s="176"/>
    </row>
    <row r="21111" spans="25:25">
      <c r="Y21111" s="176"/>
    </row>
    <row r="21112" spans="25:25">
      <c r="Y21112" s="176"/>
    </row>
    <row r="21113" spans="25:25">
      <c r="Y21113" s="176"/>
    </row>
    <row r="21114" spans="25:25">
      <c r="Y21114" s="176"/>
    </row>
    <row r="21115" spans="25:25">
      <c r="Y21115" s="176"/>
    </row>
    <row r="21116" spans="25:25">
      <c r="Y21116" s="176"/>
    </row>
    <row r="21117" spans="25:25">
      <c r="Y21117" s="176"/>
    </row>
    <row r="21118" spans="25:25">
      <c r="Y21118" s="176"/>
    </row>
    <row r="21119" spans="25:25">
      <c r="Y21119" s="176"/>
    </row>
    <row r="21120" spans="25:25">
      <c r="Y21120" s="176"/>
    </row>
    <row r="21121" spans="25:25">
      <c r="Y21121" s="176"/>
    </row>
    <row r="21122" spans="25:25">
      <c r="Y21122" s="176"/>
    </row>
    <row r="21123" spans="25:25">
      <c r="Y21123" s="176"/>
    </row>
    <row r="21124" spans="25:25">
      <c r="Y21124" s="176"/>
    </row>
    <row r="21125" spans="25:25">
      <c r="Y21125" s="176"/>
    </row>
    <row r="21126" spans="25:25">
      <c r="Y21126" s="176"/>
    </row>
    <row r="21127" spans="25:25">
      <c r="Y21127" s="176"/>
    </row>
    <row r="21128" spans="25:25">
      <c r="Y21128" s="176"/>
    </row>
    <row r="21129" spans="25:25">
      <c r="Y21129" s="176"/>
    </row>
    <row r="21130" spans="25:25">
      <c r="Y21130" s="176"/>
    </row>
    <row r="21131" spans="25:25">
      <c r="Y21131" s="176"/>
    </row>
    <row r="21132" spans="25:25">
      <c r="Y21132" s="176"/>
    </row>
    <row r="21133" spans="25:25">
      <c r="Y21133" s="176"/>
    </row>
    <row r="21134" spans="25:25">
      <c r="Y21134" s="176"/>
    </row>
    <row r="21135" spans="25:25">
      <c r="Y21135" s="176"/>
    </row>
    <row r="21136" spans="25:25">
      <c r="Y21136" s="176"/>
    </row>
    <row r="21137" spans="25:25">
      <c r="Y21137" s="176"/>
    </row>
    <row r="21138" spans="25:25">
      <c r="Y21138" s="176"/>
    </row>
    <row r="21139" spans="25:25">
      <c r="Y21139" s="176"/>
    </row>
    <row r="21140" spans="25:25">
      <c r="Y21140" s="176"/>
    </row>
    <row r="21141" spans="25:25">
      <c r="Y21141" s="176"/>
    </row>
    <row r="21142" spans="25:25">
      <c r="Y21142" s="176"/>
    </row>
    <row r="21143" spans="25:25">
      <c r="Y21143" s="176"/>
    </row>
    <row r="21144" spans="25:25">
      <c r="Y21144" s="176"/>
    </row>
    <row r="21145" spans="25:25">
      <c r="Y21145" s="176"/>
    </row>
    <row r="21146" spans="25:25">
      <c r="Y21146" s="176"/>
    </row>
    <row r="21147" spans="25:25">
      <c r="Y21147" s="176"/>
    </row>
    <row r="21148" spans="25:25">
      <c r="Y21148" s="176"/>
    </row>
    <row r="21149" spans="25:25">
      <c r="Y21149" s="176"/>
    </row>
    <row r="21150" spans="25:25">
      <c r="Y21150" s="176"/>
    </row>
    <row r="21151" spans="25:25">
      <c r="Y21151" s="176"/>
    </row>
    <row r="21152" spans="25:25">
      <c r="Y21152" s="176"/>
    </row>
    <row r="21153" spans="25:25">
      <c r="Y21153" s="176"/>
    </row>
    <row r="21154" spans="25:25">
      <c r="Y21154" s="176"/>
    </row>
    <row r="21155" spans="25:25">
      <c r="Y21155" s="176"/>
    </row>
    <row r="21156" spans="25:25">
      <c r="Y21156" s="176"/>
    </row>
    <row r="21157" spans="25:25">
      <c r="Y21157" s="176"/>
    </row>
    <row r="21158" spans="25:25">
      <c r="Y21158" s="176"/>
    </row>
    <row r="21159" spans="25:25">
      <c r="Y21159" s="176"/>
    </row>
    <row r="21160" spans="25:25">
      <c r="Y21160" s="176"/>
    </row>
    <row r="21161" spans="25:25">
      <c r="Y21161" s="176"/>
    </row>
    <row r="21162" spans="25:25">
      <c r="Y21162" s="176"/>
    </row>
    <row r="21163" spans="25:25">
      <c r="Y21163" s="176"/>
    </row>
    <row r="21164" spans="25:25">
      <c r="Y21164" s="176"/>
    </row>
    <row r="21165" spans="25:25">
      <c r="Y21165" s="176"/>
    </row>
    <row r="21166" spans="25:25">
      <c r="Y21166" s="176"/>
    </row>
    <row r="21167" spans="25:25">
      <c r="Y21167" s="176"/>
    </row>
    <row r="21168" spans="25:25">
      <c r="Y21168" s="176"/>
    </row>
    <row r="21169" spans="25:25">
      <c r="Y21169" s="176"/>
    </row>
    <row r="21170" spans="25:25">
      <c r="Y21170" s="176"/>
    </row>
    <row r="21171" spans="25:25">
      <c r="Y21171" s="176"/>
    </row>
    <row r="21172" spans="25:25">
      <c r="Y21172" s="176"/>
    </row>
    <row r="21173" spans="25:25">
      <c r="Y21173" s="176"/>
    </row>
    <row r="21174" spans="25:25">
      <c r="Y21174" s="176"/>
    </row>
    <row r="21175" spans="25:25">
      <c r="Y21175" s="176"/>
    </row>
    <row r="21176" spans="25:25">
      <c r="Y21176" s="176"/>
    </row>
    <row r="21177" spans="25:25">
      <c r="Y21177" s="176"/>
    </row>
    <row r="21178" spans="25:25">
      <c r="Y21178" s="176"/>
    </row>
    <row r="21179" spans="25:25">
      <c r="Y21179" s="176"/>
    </row>
    <row r="21180" spans="25:25">
      <c r="Y21180" s="176"/>
    </row>
    <row r="21181" spans="25:25">
      <c r="Y21181" s="176"/>
    </row>
    <row r="21182" spans="25:25">
      <c r="Y21182" s="176"/>
    </row>
    <row r="21183" spans="25:25">
      <c r="Y21183" s="176"/>
    </row>
    <row r="21184" spans="25:25">
      <c r="Y21184" s="176"/>
    </row>
    <row r="21185" spans="25:25">
      <c r="Y21185" s="176"/>
    </row>
    <row r="21186" spans="25:25">
      <c r="Y21186" s="176"/>
    </row>
    <row r="21187" spans="25:25">
      <c r="Y21187" s="176"/>
    </row>
    <row r="21188" spans="25:25">
      <c r="Y21188" s="176"/>
    </row>
    <row r="21189" spans="25:25">
      <c r="Y21189" s="176"/>
    </row>
    <row r="21190" spans="25:25">
      <c r="Y21190" s="176"/>
    </row>
    <row r="21191" spans="25:25">
      <c r="Y21191" s="176"/>
    </row>
    <row r="21192" spans="25:25">
      <c r="Y21192" s="176"/>
    </row>
    <row r="21193" spans="25:25">
      <c r="Y21193" s="176"/>
    </row>
    <row r="21194" spans="25:25">
      <c r="Y21194" s="176"/>
    </row>
    <row r="21195" spans="25:25">
      <c r="Y21195" s="176"/>
    </row>
    <row r="21196" spans="25:25">
      <c r="Y21196" s="176"/>
    </row>
    <row r="21197" spans="25:25">
      <c r="Y21197" s="176"/>
    </row>
    <row r="21198" spans="25:25">
      <c r="Y21198" s="176"/>
    </row>
    <row r="21199" spans="25:25">
      <c r="Y21199" s="176"/>
    </row>
    <row r="21200" spans="25:25">
      <c r="Y21200" s="176"/>
    </row>
    <row r="21201" spans="25:25">
      <c r="Y21201" s="176"/>
    </row>
    <row r="21202" spans="25:25">
      <c r="Y21202" s="176"/>
    </row>
    <row r="21203" spans="25:25">
      <c r="Y21203" s="176"/>
    </row>
    <row r="21204" spans="25:25">
      <c r="Y21204" s="176"/>
    </row>
    <row r="21205" spans="25:25">
      <c r="Y21205" s="176"/>
    </row>
    <row r="21206" spans="25:25">
      <c r="Y21206" s="176"/>
    </row>
    <row r="21207" spans="25:25">
      <c r="Y21207" s="176"/>
    </row>
    <row r="21208" spans="25:25">
      <c r="Y21208" s="176"/>
    </row>
    <row r="21209" spans="25:25">
      <c r="Y21209" s="176"/>
    </row>
    <row r="21210" spans="25:25">
      <c r="Y21210" s="176"/>
    </row>
    <row r="21211" spans="25:25">
      <c r="Y21211" s="176"/>
    </row>
    <row r="21212" spans="25:25">
      <c r="Y21212" s="176"/>
    </row>
    <row r="21213" spans="25:25">
      <c r="Y21213" s="176"/>
    </row>
    <row r="21214" spans="25:25">
      <c r="Y21214" s="176"/>
    </row>
    <row r="21215" spans="25:25">
      <c r="Y21215" s="176"/>
    </row>
    <row r="21216" spans="25:25">
      <c r="Y21216" s="176"/>
    </row>
    <row r="21217" spans="25:25">
      <c r="Y21217" s="176"/>
    </row>
    <row r="21218" spans="25:25">
      <c r="Y21218" s="176"/>
    </row>
    <row r="21219" spans="25:25">
      <c r="Y21219" s="176"/>
    </row>
    <row r="21220" spans="25:25">
      <c r="Y21220" s="176"/>
    </row>
    <row r="21221" spans="25:25">
      <c r="Y21221" s="176"/>
    </row>
    <row r="21222" spans="25:25">
      <c r="Y21222" s="176"/>
    </row>
    <row r="21223" spans="25:25">
      <c r="Y21223" s="176"/>
    </row>
    <row r="21224" spans="25:25">
      <c r="Y21224" s="176"/>
    </row>
    <row r="21225" spans="25:25">
      <c r="Y21225" s="176"/>
    </row>
    <row r="21226" spans="25:25">
      <c r="Y21226" s="176"/>
    </row>
    <row r="21227" spans="25:25">
      <c r="Y21227" s="176"/>
    </row>
    <row r="21228" spans="25:25">
      <c r="Y21228" s="176"/>
    </row>
    <row r="21229" spans="25:25">
      <c r="Y21229" s="176"/>
    </row>
    <row r="21230" spans="25:25">
      <c r="Y21230" s="176"/>
    </row>
    <row r="21231" spans="25:25">
      <c r="Y21231" s="176"/>
    </row>
    <row r="21232" spans="25:25">
      <c r="Y21232" s="176"/>
    </row>
    <row r="21233" spans="25:25">
      <c r="Y21233" s="176"/>
    </row>
    <row r="21234" spans="25:25">
      <c r="Y21234" s="176"/>
    </row>
    <row r="21235" spans="25:25">
      <c r="Y21235" s="176"/>
    </row>
    <row r="21236" spans="25:25">
      <c r="Y21236" s="176"/>
    </row>
    <row r="21237" spans="25:25">
      <c r="Y21237" s="176"/>
    </row>
    <row r="21238" spans="25:25">
      <c r="Y21238" s="176"/>
    </row>
    <row r="21239" spans="25:25">
      <c r="Y21239" s="176"/>
    </row>
    <row r="21240" spans="25:25">
      <c r="Y21240" s="176"/>
    </row>
    <row r="21241" spans="25:25">
      <c r="Y21241" s="176"/>
    </row>
    <row r="21242" spans="25:25">
      <c r="Y21242" s="176"/>
    </row>
    <row r="21243" spans="25:25">
      <c r="Y21243" s="176"/>
    </row>
    <row r="21244" spans="25:25">
      <c r="Y21244" s="176"/>
    </row>
    <row r="21245" spans="25:25">
      <c r="Y21245" s="176"/>
    </row>
    <row r="21246" spans="25:25">
      <c r="Y21246" s="176"/>
    </row>
    <row r="21247" spans="25:25">
      <c r="Y21247" s="176"/>
    </row>
    <row r="21248" spans="25:25">
      <c r="Y21248" s="176"/>
    </row>
    <row r="21249" spans="25:25">
      <c r="Y21249" s="176"/>
    </row>
    <row r="21250" spans="25:25">
      <c r="Y21250" s="176"/>
    </row>
    <row r="21251" spans="25:25">
      <c r="Y21251" s="176"/>
    </row>
    <row r="21252" spans="25:25">
      <c r="Y21252" s="176"/>
    </row>
    <row r="21253" spans="25:25">
      <c r="Y21253" s="176"/>
    </row>
    <row r="21254" spans="25:25">
      <c r="Y21254" s="176"/>
    </row>
    <row r="21255" spans="25:25">
      <c r="Y21255" s="176"/>
    </row>
    <row r="21256" spans="25:25">
      <c r="Y21256" s="176"/>
    </row>
    <row r="21257" spans="25:25">
      <c r="Y21257" s="176"/>
    </row>
    <row r="21258" spans="25:25">
      <c r="Y21258" s="176"/>
    </row>
    <row r="21259" spans="25:25">
      <c r="Y21259" s="176"/>
    </row>
    <row r="21260" spans="25:25">
      <c r="Y21260" s="176"/>
    </row>
    <row r="21261" spans="25:25">
      <c r="Y21261" s="176"/>
    </row>
    <row r="21262" spans="25:25">
      <c r="Y21262" s="176"/>
    </row>
    <row r="21263" spans="25:25">
      <c r="Y21263" s="176"/>
    </row>
    <row r="21264" spans="25:25">
      <c r="Y21264" s="176"/>
    </row>
    <row r="21265" spans="25:25">
      <c r="Y21265" s="176"/>
    </row>
    <row r="21266" spans="25:25">
      <c r="Y21266" s="176"/>
    </row>
    <row r="21267" spans="25:25">
      <c r="Y21267" s="176"/>
    </row>
    <row r="21268" spans="25:25">
      <c r="Y21268" s="176"/>
    </row>
    <row r="21269" spans="25:25">
      <c r="Y21269" s="176"/>
    </row>
    <row r="21270" spans="25:25">
      <c r="Y21270" s="176"/>
    </row>
    <row r="21271" spans="25:25">
      <c r="Y21271" s="176"/>
    </row>
    <row r="21272" spans="25:25">
      <c r="Y21272" s="176"/>
    </row>
    <row r="21273" spans="25:25">
      <c r="Y21273" s="176"/>
    </row>
    <row r="21274" spans="25:25">
      <c r="Y21274" s="176"/>
    </row>
    <row r="21275" spans="25:25">
      <c r="Y21275" s="176"/>
    </row>
    <row r="21276" spans="25:25">
      <c r="Y21276" s="176"/>
    </row>
    <row r="21277" spans="25:25">
      <c r="Y21277" s="176"/>
    </row>
    <row r="21278" spans="25:25">
      <c r="Y21278" s="176"/>
    </row>
    <row r="21279" spans="25:25">
      <c r="Y21279" s="176"/>
    </row>
    <row r="21280" spans="25:25">
      <c r="Y21280" s="176"/>
    </row>
    <row r="21281" spans="25:25">
      <c r="Y21281" s="176"/>
    </row>
    <row r="21282" spans="25:25">
      <c r="Y21282" s="176"/>
    </row>
    <row r="21283" spans="25:25">
      <c r="Y21283" s="176"/>
    </row>
    <row r="21284" spans="25:25">
      <c r="Y21284" s="176"/>
    </row>
    <row r="21285" spans="25:25">
      <c r="Y21285" s="176"/>
    </row>
    <row r="21286" spans="25:25">
      <c r="Y21286" s="176"/>
    </row>
    <row r="21287" spans="25:25">
      <c r="Y21287" s="176"/>
    </row>
    <row r="21288" spans="25:25">
      <c r="Y21288" s="176"/>
    </row>
    <row r="21289" spans="25:25">
      <c r="Y21289" s="176"/>
    </row>
    <row r="21290" spans="25:25">
      <c r="Y21290" s="176"/>
    </row>
    <row r="21291" spans="25:25">
      <c r="Y21291" s="176"/>
    </row>
    <row r="21292" spans="25:25">
      <c r="Y21292" s="176"/>
    </row>
    <row r="21293" spans="25:25">
      <c r="Y21293" s="176"/>
    </row>
    <row r="21294" spans="25:25">
      <c r="Y21294" s="176"/>
    </row>
    <row r="21295" spans="25:25">
      <c r="Y21295" s="176"/>
    </row>
    <row r="21296" spans="25:25">
      <c r="Y21296" s="176"/>
    </row>
    <row r="21297" spans="25:25">
      <c r="Y21297" s="176"/>
    </row>
    <row r="21298" spans="25:25">
      <c r="Y21298" s="176"/>
    </row>
    <row r="21299" spans="25:25">
      <c r="Y21299" s="176"/>
    </row>
    <row r="21300" spans="25:25">
      <c r="Y21300" s="176"/>
    </row>
    <row r="21301" spans="25:25">
      <c r="Y21301" s="176"/>
    </row>
    <row r="21302" spans="25:25">
      <c r="Y21302" s="176"/>
    </row>
    <row r="21303" spans="25:25">
      <c r="Y21303" s="176"/>
    </row>
    <row r="21304" spans="25:25">
      <c r="Y21304" s="176"/>
    </row>
    <row r="21305" spans="25:25">
      <c r="Y21305" s="176"/>
    </row>
    <row r="21306" spans="25:25">
      <c r="Y21306" s="176"/>
    </row>
    <row r="21307" spans="25:25">
      <c r="Y21307" s="176"/>
    </row>
    <row r="21308" spans="25:25">
      <c r="Y21308" s="176"/>
    </row>
    <row r="21309" spans="25:25">
      <c r="Y21309" s="176"/>
    </row>
    <row r="21310" spans="25:25">
      <c r="Y21310" s="176"/>
    </row>
    <row r="21311" spans="25:25">
      <c r="Y21311" s="176"/>
    </row>
    <row r="21312" spans="25:25">
      <c r="Y21312" s="176"/>
    </row>
    <row r="21313" spans="25:25">
      <c r="Y21313" s="176"/>
    </row>
    <row r="21314" spans="25:25">
      <c r="Y21314" s="176"/>
    </row>
    <row r="21315" spans="25:25">
      <c r="Y21315" s="176"/>
    </row>
    <row r="21316" spans="25:25">
      <c r="Y21316" s="176"/>
    </row>
    <row r="21317" spans="25:25">
      <c r="Y21317" s="176"/>
    </row>
    <row r="21318" spans="25:25">
      <c r="Y21318" s="176"/>
    </row>
    <row r="21319" spans="25:25">
      <c r="Y21319" s="176"/>
    </row>
    <row r="21320" spans="25:25">
      <c r="Y21320" s="176"/>
    </row>
    <row r="21321" spans="25:25">
      <c r="Y21321" s="176"/>
    </row>
    <row r="21322" spans="25:25">
      <c r="Y21322" s="176"/>
    </row>
    <row r="21323" spans="25:25">
      <c r="Y21323" s="176"/>
    </row>
    <row r="21324" spans="25:25">
      <c r="Y21324" s="176"/>
    </row>
    <row r="21325" spans="25:25">
      <c r="Y21325" s="176"/>
    </row>
    <row r="21326" spans="25:25">
      <c r="Y21326" s="176"/>
    </row>
    <row r="21327" spans="25:25">
      <c r="Y21327" s="176"/>
    </row>
    <row r="21328" spans="25:25">
      <c r="Y21328" s="176"/>
    </row>
    <row r="21329" spans="25:25">
      <c r="Y21329" s="176"/>
    </row>
    <row r="21330" spans="25:25">
      <c r="Y21330" s="176"/>
    </row>
    <row r="21331" spans="25:25">
      <c r="Y21331" s="176"/>
    </row>
    <row r="21332" spans="25:25">
      <c r="Y21332" s="176"/>
    </row>
    <row r="21333" spans="25:25">
      <c r="Y21333" s="176"/>
    </row>
    <row r="21334" spans="25:25">
      <c r="Y21334" s="176"/>
    </row>
    <row r="21335" spans="25:25">
      <c r="Y21335" s="176"/>
    </row>
    <row r="21336" spans="25:25">
      <c r="Y21336" s="176"/>
    </row>
    <row r="21337" spans="25:25">
      <c r="Y21337" s="176"/>
    </row>
    <row r="21338" spans="25:25">
      <c r="Y21338" s="176"/>
    </row>
    <row r="21339" spans="25:25">
      <c r="Y21339" s="176"/>
    </row>
    <row r="21340" spans="25:25">
      <c r="Y21340" s="176"/>
    </row>
    <row r="21341" spans="25:25">
      <c r="Y21341" s="176"/>
    </row>
    <row r="21342" spans="25:25">
      <c r="Y21342" s="176"/>
    </row>
    <row r="21343" spans="25:25">
      <c r="Y21343" s="176"/>
    </row>
    <row r="21344" spans="25:25">
      <c r="Y21344" s="176"/>
    </row>
    <row r="21345" spans="25:25">
      <c r="Y21345" s="176"/>
    </row>
    <row r="21346" spans="25:25">
      <c r="Y21346" s="176"/>
    </row>
    <row r="21347" spans="25:25">
      <c r="Y21347" s="176"/>
    </row>
    <row r="21348" spans="25:25">
      <c r="Y21348" s="176"/>
    </row>
    <row r="21349" spans="25:25">
      <c r="Y21349" s="176"/>
    </row>
    <row r="21350" spans="25:25">
      <c r="Y21350" s="176"/>
    </row>
    <row r="21351" spans="25:25">
      <c r="Y21351" s="176"/>
    </row>
    <row r="21352" spans="25:25">
      <c r="Y21352" s="176"/>
    </row>
    <row r="21353" spans="25:25">
      <c r="Y21353" s="176"/>
    </row>
    <row r="21354" spans="25:25">
      <c r="Y21354" s="176"/>
    </row>
    <row r="21355" spans="25:25">
      <c r="Y21355" s="176"/>
    </row>
    <row r="21356" spans="25:25">
      <c r="Y21356" s="176"/>
    </row>
    <row r="21357" spans="25:25">
      <c r="Y21357" s="176"/>
    </row>
    <row r="21358" spans="25:25">
      <c r="Y21358" s="176"/>
    </row>
    <row r="21359" spans="25:25">
      <c r="Y21359" s="176"/>
    </row>
    <row r="21360" spans="25:25">
      <c r="Y21360" s="176"/>
    </row>
    <row r="21361" spans="25:25">
      <c r="Y21361" s="176"/>
    </row>
    <row r="21362" spans="25:25">
      <c r="Y21362" s="176"/>
    </row>
    <row r="21363" spans="25:25">
      <c r="Y21363" s="176"/>
    </row>
    <row r="21364" spans="25:25">
      <c r="Y21364" s="176"/>
    </row>
    <row r="21365" spans="25:25">
      <c r="Y21365" s="176"/>
    </row>
    <row r="21366" spans="25:25">
      <c r="Y21366" s="176"/>
    </row>
    <row r="21367" spans="25:25">
      <c r="Y21367" s="176"/>
    </row>
    <row r="21368" spans="25:25">
      <c r="Y21368" s="176"/>
    </row>
    <row r="21369" spans="25:25">
      <c r="Y21369" s="176"/>
    </row>
    <row r="21370" spans="25:25">
      <c r="Y21370" s="176"/>
    </row>
    <row r="21371" spans="25:25">
      <c r="Y21371" s="176"/>
    </row>
    <row r="21372" spans="25:25">
      <c r="Y21372" s="176"/>
    </row>
    <row r="21373" spans="25:25">
      <c r="Y21373" s="176"/>
    </row>
    <row r="21374" spans="25:25">
      <c r="Y21374" s="176"/>
    </row>
    <row r="21375" spans="25:25">
      <c r="Y21375" s="176"/>
    </row>
    <row r="21376" spans="25:25">
      <c r="Y21376" s="176"/>
    </row>
    <row r="21377" spans="25:25">
      <c r="Y21377" s="176"/>
    </row>
    <row r="21378" spans="25:25">
      <c r="Y21378" s="176"/>
    </row>
    <row r="21379" spans="25:25">
      <c r="Y21379" s="176"/>
    </row>
    <row r="21380" spans="25:25">
      <c r="Y21380" s="176"/>
    </row>
    <row r="21381" spans="25:25">
      <c r="Y21381" s="176"/>
    </row>
    <row r="21382" spans="25:25">
      <c r="Y21382" s="176"/>
    </row>
    <row r="21383" spans="25:25">
      <c r="Y21383" s="176"/>
    </row>
    <row r="21384" spans="25:25">
      <c r="Y21384" s="176"/>
    </row>
    <row r="21385" spans="25:25">
      <c r="Y21385" s="176"/>
    </row>
    <row r="21386" spans="25:25">
      <c r="Y21386" s="176"/>
    </row>
    <row r="21387" spans="25:25">
      <c r="Y21387" s="176"/>
    </row>
    <row r="21388" spans="25:25">
      <c r="Y21388" s="176"/>
    </row>
    <row r="21389" spans="25:25">
      <c r="Y21389" s="176"/>
    </row>
    <row r="21390" spans="25:25">
      <c r="Y21390" s="176"/>
    </row>
    <row r="21391" spans="25:25">
      <c r="Y21391" s="176"/>
    </row>
    <row r="21392" spans="25:25">
      <c r="Y21392" s="176"/>
    </row>
    <row r="21393" spans="25:25">
      <c r="Y21393" s="176"/>
    </row>
    <row r="21394" spans="25:25">
      <c r="Y21394" s="176"/>
    </row>
    <row r="21395" spans="25:25">
      <c r="Y21395" s="176"/>
    </row>
    <row r="21396" spans="25:25">
      <c r="Y21396" s="176"/>
    </row>
    <row r="21397" spans="25:25">
      <c r="Y21397" s="176"/>
    </row>
    <row r="21398" spans="25:25">
      <c r="Y21398" s="176"/>
    </row>
    <row r="21399" spans="25:25">
      <c r="Y21399" s="176"/>
    </row>
    <row r="21400" spans="25:25">
      <c r="Y21400" s="176"/>
    </row>
    <row r="21401" spans="25:25">
      <c r="Y21401" s="176"/>
    </row>
    <row r="21402" spans="25:25">
      <c r="Y21402" s="176"/>
    </row>
    <row r="21403" spans="25:25">
      <c r="Y21403" s="176"/>
    </row>
    <row r="21404" spans="25:25">
      <c r="Y21404" s="176"/>
    </row>
    <row r="21405" spans="25:25">
      <c r="Y21405" s="176"/>
    </row>
    <row r="21406" spans="25:25">
      <c r="Y21406" s="176"/>
    </row>
    <row r="21407" spans="25:25">
      <c r="Y21407" s="176"/>
    </row>
    <row r="21408" spans="25:25">
      <c r="Y21408" s="176"/>
    </row>
    <row r="21409" spans="25:25">
      <c r="Y21409" s="176"/>
    </row>
    <row r="21410" spans="25:25">
      <c r="Y21410" s="176"/>
    </row>
    <row r="21411" spans="25:25">
      <c r="Y21411" s="176"/>
    </row>
    <row r="21412" spans="25:25">
      <c r="Y21412" s="176"/>
    </row>
    <row r="21413" spans="25:25">
      <c r="Y21413" s="176"/>
    </row>
    <row r="21414" spans="25:25">
      <c r="Y21414" s="176"/>
    </row>
    <row r="21415" spans="25:25">
      <c r="Y21415" s="176"/>
    </row>
    <row r="21416" spans="25:25">
      <c r="Y21416" s="176"/>
    </row>
    <row r="21417" spans="25:25">
      <c r="Y21417" s="176"/>
    </row>
    <row r="21418" spans="25:25">
      <c r="Y21418" s="176"/>
    </row>
    <row r="21419" spans="25:25">
      <c r="Y21419" s="176"/>
    </row>
    <row r="21420" spans="25:25">
      <c r="Y21420" s="176"/>
    </row>
    <row r="21421" spans="25:25">
      <c r="Y21421" s="176"/>
    </row>
    <row r="21422" spans="25:25">
      <c r="Y21422" s="176"/>
    </row>
    <row r="21423" spans="25:25">
      <c r="Y21423" s="176"/>
    </row>
    <row r="21424" spans="25:25">
      <c r="Y21424" s="176"/>
    </row>
    <row r="21425" spans="25:25">
      <c r="Y21425" s="176"/>
    </row>
    <row r="21426" spans="25:25">
      <c r="Y21426" s="176"/>
    </row>
    <row r="21427" spans="25:25">
      <c r="Y21427" s="176"/>
    </row>
    <row r="21428" spans="25:25">
      <c r="Y21428" s="176"/>
    </row>
    <row r="21429" spans="25:25">
      <c r="Y21429" s="176"/>
    </row>
    <row r="21430" spans="25:25">
      <c r="Y21430" s="176"/>
    </row>
    <row r="21431" spans="25:25">
      <c r="Y21431" s="176"/>
    </row>
    <row r="21432" spans="25:25">
      <c r="Y21432" s="176"/>
    </row>
    <row r="21433" spans="25:25">
      <c r="Y21433" s="176"/>
    </row>
    <row r="21434" spans="25:25">
      <c r="Y21434" s="176"/>
    </row>
    <row r="21435" spans="25:25">
      <c r="Y21435" s="176"/>
    </row>
    <row r="21436" spans="25:25">
      <c r="Y21436" s="176"/>
    </row>
    <row r="21437" spans="25:25">
      <c r="Y21437" s="176"/>
    </row>
    <row r="21438" spans="25:25">
      <c r="Y21438" s="176"/>
    </row>
    <row r="21439" spans="25:25">
      <c r="Y21439" s="176"/>
    </row>
    <row r="21440" spans="25:25">
      <c r="Y21440" s="176"/>
    </row>
    <row r="21441" spans="25:25">
      <c r="Y21441" s="176"/>
    </row>
    <row r="21442" spans="25:25">
      <c r="Y21442" s="176"/>
    </row>
    <row r="21443" spans="25:25">
      <c r="Y21443" s="176"/>
    </row>
    <row r="21444" spans="25:25">
      <c r="Y21444" s="176"/>
    </row>
    <row r="21445" spans="25:25">
      <c r="Y21445" s="176"/>
    </row>
    <row r="21446" spans="25:25">
      <c r="Y21446" s="176"/>
    </row>
    <row r="21447" spans="25:25">
      <c r="Y21447" s="176"/>
    </row>
    <row r="21448" spans="25:25">
      <c r="Y21448" s="176"/>
    </row>
    <row r="21449" spans="25:25">
      <c r="Y21449" s="176"/>
    </row>
    <row r="21450" spans="25:25">
      <c r="Y21450" s="176"/>
    </row>
    <row r="21451" spans="25:25">
      <c r="Y21451" s="176"/>
    </row>
    <row r="21452" spans="25:25">
      <c r="Y21452" s="176"/>
    </row>
    <row r="21453" spans="25:25">
      <c r="Y21453" s="176"/>
    </row>
    <row r="21454" spans="25:25">
      <c r="Y21454" s="176"/>
    </row>
    <row r="21455" spans="25:25">
      <c r="Y21455" s="176"/>
    </row>
    <row r="21456" spans="25:25">
      <c r="Y21456" s="176"/>
    </row>
    <row r="21457" spans="25:25">
      <c r="Y21457" s="176"/>
    </row>
    <row r="21458" spans="25:25">
      <c r="Y21458" s="176"/>
    </row>
    <row r="21459" spans="25:25">
      <c r="Y21459" s="176"/>
    </row>
    <row r="21460" spans="25:25">
      <c r="Y21460" s="176"/>
    </row>
    <row r="21461" spans="25:25">
      <c r="Y21461" s="176"/>
    </row>
    <row r="21462" spans="25:25">
      <c r="Y21462" s="176"/>
    </row>
    <row r="21463" spans="25:25">
      <c r="Y21463" s="176"/>
    </row>
    <row r="21464" spans="25:25">
      <c r="Y21464" s="176"/>
    </row>
    <row r="21465" spans="25:25">
      <c r="Y21465" s="176"/>
    </row>
    <row r="21466" spans="25:25">
      <c r="Y21466" s="176"/>
    </row>
    <row r="21467" spans="25:25">
      <c r="Y21467" s="176"/>
    </row>
    <row r="21468" spans="25:25">
      <c r="Y21468" s="176"/>
    </row>
    <row r="21469" spans="25:25">
      <c r="Y21469" s="176"/>
    </row>
    <row r="21470" spans="25:25">
      <c r="Y21470" s="176"/>
    </row>
    <row r="21471" spans="25:25">
      <c r="Y21471" s="176"/>
    </row>
    <row r="21472" spans="25:25">
      <c r="Y21472" s="176"/>
    </row>
    <row r="21473" spans="25:25">
      <c r="Y21473" s="176"/>
    </row>
    <row r="21474" spans="25:25">
      <c r="Y21474" s="176"/>
    </row>
    <row r="21475" spans="25:25">
      <c r="Y21475" s="176"/>
    </row>
    <row r="21476" spans="25:25">
      <c r="Y21476" s="176"/>
    </row>
    <row r="21477" spans="25:25">
      <c r="Y21477" s="176"/>
    </row>
    <row r="21478" spans="25:25">
      <c r="Y21478" s="176"/>
    </row>
    <row r="21479" spans="25:25">
      <c r="Y21479" s="176"/>
    </row>
    <row r="21480" spans="25:25">
      <c r="Y21480" s="176"/>
    </row>
    <row r="21481" spans="25:25">
      <c r="Y21481" s="176"/>
    </row>
    <row r="21482" spans="25:25">
      <c r="Y21482" s="176"/>
    </row>
    <row r="21483" spans="25:25">
      <c r="Y21483" s="176"/>
    </row>
    <row r="21484" spans="25:25">
      <c r="Y21484" s="176"/>
    </row>
    <row r="21485" spans="25:25">
      <c r="Y21485" s="176"/>
    </row>
    <row r="21486" spans="25:25">
      <c r="Y21486" s="176"/>
    </row>
    <row r="21487" spans="25:25">
      <c r="Y21487" s="176"/>
    </row>
    <row r="21488" spans="25:25">
      <c r="Y21488" s="176"/>
    </row>
    <row r="21489" spans="25:25">
      <c r="Y21489" s="176"/>
    </row>
    <row r="21490" spans="25:25">
      <c r="Y21490" s="176"/>
    </row>
    <row r="21491" spans="25:25">
      <c r="Y21491" s="176"/>
    </row>
    <row r="21492" spans="25:25">
      <c r="Y21492" s="176"/>
    </row>
    <row r="21493" spans="25:25">
      <c r="Y21493" s="176"/>
    </row>
    <row r="21494" spans="25:25">
      <c r="Y21494" s="176"/>
    </row>
    <row r="21495" spans="25:25">
      <c r="Y21495" s="176"/>
    </row>
    <row r="21496" spans="25:25">
      <c r="Y21496" s="176"/>
    </row>
    <row r="21497" spans="25:25">
      <c r="Y21497" s="176"/>
    </row>
    <row r="21498" spans="25:25">
      <c r="Y21498" s="176"/>
    </row>
    <row r="21499" spans="25:25">
      <c r="Y21499" s="176"/>
    </row>
    <row r="21500" spans="25:25">
      <c r="Y21500" s="176"/>
    </row>
    <row r="21501" spans="25:25">
      <c r="Y21501" s="176"/>
    </row>
    <row r="21502" spans="25:25">
      <c r="Y21502" s="176"/>
    </row>
    <row r="21503" spans="25:25">
      <c r="Y21503" s="176"/>
    </row>
    <row r="21504" spans="25:25">
      <c r="Y21504" s="176"/>
    </row>
    <row r="21505" spans="25:25">
      <c r="Y21505" s="176"/>
    </row>
    <row r="21506" spans="25:25">
      <c r="Y21506" s="176"/>
    </row>
    <row r="21507" spans="25:25">
      <c r="Y21507" s="176"/>
    </row>
    <row r="21508" spans="25:25">
      <c r="Y21508" s="176"/>
    </row>
    <row r="21509" spans="25:25">
      <c r="Y21509" s="176"/>
    </row>
    <row r="21510" spans="25:25">
      <c r="Y21510" s="176"/>
    </row>
    <row r="21511" spans="25:25">
      <c r="Y21511" s="176"/>
    </row>
    <row r="21512" spans="25:25">
      <c r="Y21512" s="176"/>
    </row>
    <row r="21513" spans="25:25">
      <c r="Y21513" s="176"/>
    </row>
    <row r="21514" spans="25:25">
      <c r="Y21514" s="176"/>
    </row>
    <row r="21515" spans="25:25">
      <c r="Y21515" s="176"/>
    </row>
    <row r="21516" spans="25:25">
      <c r="Y21516" s="176"/>
    </row>
    <row r="21517" spans="25:25">
      <c r="Y21517" s="176"/>
    </row>
    <row r="21518" spans="25:25">
      <c r="Y21518" s="176"/>
    </row>
    <row r="21519" spans="25:25">
      <c r="Y21519" s="176"/>
    </row>
    <row r="21520" spans="25:25">
      <c r="Y21520" s="176"/>
    </row>
    <row r="21521" spans="25:25">
      <c r="Y21521" s="176"/>
    </row>
    <row r="21522" spans="25:25">
      <c r="Y21522" s="176"/>
    </row>
    <row r="21523" spans="25:25">
      <c r="Y21523" s="176"/>
    </row>
    <row r="21524" spans="25:25">
      <c r="Y21524" s="176"/>
    </row>
    <row r="21525" spans="25:25">
      <c r="Y21525" s="176"/>
    </row>
    <row r="21526" spans="25:25">
      <c r="Y21526" s="176"/>
    </row>
    <row r="21527" spans="25:25">
      <c r="Y21527" s="176"/>
    </row>
    <row r="21528" spans="25:25">
      <c r="Y21528" s="176"/>
    </row>
    <row r="21529" spans="25:25">
      <c r="Y21529" s="176"/>
    </row>
    <row r="21530" spans="25:25">
      <c r="Y21530" s="176"/>
    </row>
    <row r="21531" spans="25:25">
      <c r="Y21531" s="176"/>
    </row>
    <row r="21532" spans="25:25">
      <c r="Y21532" s="176"/>
    </row>
    <row r="21533" spans="25:25">
      <c r="Y21533" s="176"/>
    </row>
    <row r="21534" spans="25:25">
      <c r="Y21534" s="176"/>
    </row>
    <row r="21535" spans="25:25">
      <c r="Y21535" s="176"/>
    </row>
    <row r="21536" spans="25:25">
      <c r="Y21536" s="176"/>
    </row>
    <row r="21537" spans="25:25">
      <c r="Y21537" s="176"/>
    </row>
    <row r="21538" spans="25:25">
      <c r="Y21538" s="176"/>
    </row>
    <row r="21539" spans="25:25">
      <c r="Y21539" s="176"/>
    </row>
    <row r="21540" spans="25:25">
      <c r="Y21540" s="176"/>
    </row>
    <row r="21541" spans="25:25">
      <c r="Y21541" s="176"/>
    </row>
    <row r="21542" spans="25:25">
      <c r="Y21542" s="176"/>
    </row>
    <row r="21543" spans="25:25">
      <c r="Y21543" s="176"/>
    </row>
    <row r="21544" spans="25:25">
      <c r="Y21544" s="176"/>
    </row>
    <row r="21545" spans="25:25">
      <c r="Y21545" s="176"/>
    </row>
    <row r="21546" spans="25:25">
      <c r="Y21546" s="176"/>
    </row>
    <row r="21547" spans="25:25">
      <c r="Y21547" s="176"/>
    </row>
    <row r="21548" spans="25:25">
      <c r="Y21548" s="176"/>
    </row>
    <row r="21549" spans="25:25">
      <c r="Y21549" s="176"/>
    </row>
    <row r="21550" spans="25:25">
      <c r="Y21550" s="176"/>
    </row>
    <row r="21551" spans="25:25">
      <c r="Y21551" s="176"/>
    </row>
    <row r="21552" spans="25:25">
      <c r="Y21552" s="176"/>
    </row>
    <row r="21553" spans="25:25">
      <c r="Y21553" s="176"/>
    </row>
    <row r="21554" spans="25:25">
      <c r="Y21554" s="176"/>
    </row>
    <row r="21555" spans="25:25">
      <c r="Y21555" s="176"/>
    </row>
    <row r="21556" spans="25:25">
      <c r="Y21556" s="176"/>
    </row>
    <row r="21557" spans="25:25">
      <c r="Y21557" s="176"/>
    </row>
    <row r="21558" spans="25:25">
      <c r="Y21558" s="176"/>
    </row>
    <row r="21559" spans="25:25">
      <c r="Y21559" s="176"/>
    </row>
    <row r="21560" spans="25:25">
      <c r="Y21560" s="176"/>
    </row>
    <row r="21561" spans="25:25">
      <c r="Y21561" s="176"/>
    </row>
    <row r="21562" spans="25:25">
      <c r="Y21562" s="176"/>
    </row>
    <row r="21563" spans="25:25">
      <c r="Y21563" s="176"/>
    </row>
    <row r="21564" spans="25:25">
      <c r="Y21564" s="176"/>
    </row>
    <row r="21565" spans="25:25">
      <c r="Y21565" s="176"/>
    </row>
    <row r="21566" spans="25:25">
      <c r="Y21566" s="176"/>
    </row>
    <row r="21567" spans="25:25">
      <c r="Y21567" s="176"/>
    </row>
    <row r="21568" spans="25:25">
      <c r="Y21568" s="176"/>
    </row>
    <row r="21569" spans="25:25">
      <c r="Y21569" s="176"/>
    </row>
    <row r="21570" spans="25:25">
      <c r="Y21570" s="176"/>
    </row>
    <row r="21571" spans="25:25">
      <c r="Y21571" s="176"/>
    </row>
    <row r="21572" spans="25:25">
      <c r="Y21572" s="176"/>
    </row>
    <row r="21573" spans="25:25">
      <c r="Y21573" s="176"/>
    </row>
    <row r="21574" spans="25:25">
      <c r="Y21574" s="176"/>
    </row>
    <row r="21575" spans="25:25">
      <c r="Y21575" s="176"/>
    </row>
    <row r="21576" spans="25:25">
      <c r="Y21576" s="176"/>
    </row>
    <row r="21577" spans="25:25">
      <c r="Y21577" s="176"/>
    </row>
    <row r="21578" spans="25:25">
      <c r="Y21578" s="176"/>
    </row>
    <row r="21579" spans="25:25">
      <c r="Y21579" s="176"/>
    </row>
    <row r="21580" spans="25:25">
      <c r="Y21580" s="176"/>
    </row>
    <row r="21581" spans="25:25">
      <c r="Y21581" s="176"/>
    </row>
    <row r="21582" spans="25:25">
      <c r="Y21582" s="176"/>
    </row>
    <row r="21583" spans="25:25">
      <c r="Y21583" s="176"/>
    </row>
    <row r="21584" spans="25:25">
      <c r="Y21584" s="176"/>
    </row>
    <row r="21585" spans="25:25">
      <c r="Y21585" s="176"/>
    </row>
    <row r="21586" spans="25:25">
      <c r="Y21586" s="176"/>
    </row>
    <row r="21587" spans="25:25">
      <c r="Y21587" s="176"/>
    </row>
    <row r="21588" spans="25:25">
      <c r="Y21588" s="176"/>
    </row>
    <row r="21589" spans="25:25">
      <c r="Y21589" s="176"/>
    </row>
    <row r="21590" spans="25:25">
      <c r="Y21590" s="176"/>
    </row>
    <row r="21591" spans="25:25">
      <c r="Y21591" s="176"/>
    </row>
    <row r="21592" spans="25:25">
      <c r="Y21592" s="176"/>
    </row>
    <row r="21593" spans="25:25">
      <c r="Y21593" s="176"/>
    </row>
    <row r="21594" spans="25:25">
      <c r="Y21594" s="176"/>
    </row>
    <row r="21595" spans="25:25">
      <c r="Y21595" s="176"/>
    </row>
    <row r="21596" spans="25:25">
      <c r="Y21596" s="176"/>
    </row>
    <row r="21597" spans="25:25">
      <c r="Y21597" s="176"/>
    </row>
    <row r="21598" spans="25:25">
      <c r="Y21598" s="176"/>
    </row>
    <row r="21599" spans="25:25">
      <c r="Y21599" s="176"/>
    </row>
    <row r="21600" spans="25:25">
      <c r="Y21600" s="176"/>
    </row>
    <row r="21601" spans="25:25">
      <c r="Y21601" s="176"/>
    </row>
    <row r="21602" spans="25:25">
      <c r="Y21602" s="176"/>
    </row>
    <row r="21603" spans="25:25">
      <c r="Y21603" s="176"/>
    </row>
    <row r="21604" spans="25:25">
      <c r="Y21604" s="176"/>
    </row>
    <row r="21605" spans="25:25">
      <c r="Y21605" s="176"/>
    </row>
    <row r="21606" spans="25:25">
      <c r="Y21606" s="176"/>
    </row>
    <row r="21607" spans="25:25">
      <c r="Y21607" s="176"/>
    </row>
    <row r="21608" spans="25:25">
      <c r="Y21608" s="176"/>
    </row>
    <row r="21609" spans="25:25">
      <c r="Y21609" s="176"/>
    </row>
    <row r="21610" spans="25:25">
      <c r="Y21610" s="176"/>
    </row>
    <row r="21611" spans="25:25">
      <c r="Y21611" s="176"/>
    </row>
    <row r="21612" spans="25:25">
      <c r="Y21612" s="176"/>
    </row>
    <row r="21613" spans="25:25">
      <c r="Y21613" s="176"/>
    </row>
    <row r="21614" spans="25:25">
      <c r="Y21614" s="176"/>
    </row>
    <row r="21615" spans="25:25">
      <c r="Y21615" s="176"/>
    </row>
    <row r="21616" spans="25:25">
      <c r="Y21616" s="176"/>
    </row>
    <row r="21617" spans="25:25">
      <c r="Y21617" s="176"/>
    </row>
    <row r="21618" spans="25:25">
      <c r="Y21618" s="176"/>
    </row>
    <row r="21619" spans="25:25">
      <c r="Y21619" s="176"/>
    </row>
    <row r="21620" spans="25:25">
      <c r="Y21620" s="176"/>
    </row>
    <row r="21621" spans="25:25">
      <c r="Y21621" s="176"/>
    </row>
    <row r="21622" spans="25:25">
      <c r="Y21622" s="176"/>
    </row>
    <row r="21623" spans="25:25">
      <c r="Y21623" s="176"/>
    </row>
    <row r="21624" spans="25:25">
      <c r="Y21624" s="176"/>
    </row>
    <row r="21625" spans="25:25">
      <c r="Y21625" s="176"/>
    </row>
    <row r="21626" spans="25:25">
      <c r="Y21626" s="176"/>
    </row>
    <row r="21627" spans="25:25">
      <c r="Y21627" s="176"/>
    </row>
    <row r="21628" spans="25:25">
      <c r="Y21628" s="176"/>
    </row>
    <row r="21629" spans="25:25">
      <c r="Y21629" s="176"/>
    </row>
    <row r="21630" spans="25:25">
      <c r="Y21630" s="176"/>
    </row>
    <row r="21631" spans="25:25">
      <c r="Y21631" s="176"/>
    </row>
    <row r="21632" spans="25:25">
      <c r="Y21632" s="176"/>
    </row>
    <row r="21633" spans="25:25">
      <c r="Y21633" s="176"/>
    </row>
    <row r="21634" spans="25:25">
      <c r="Y21634" s="176"/>
    </row>
    <row r="21635" spans="25:25">
      <c r="Y21635" s="176"/>
    </row>
    <row r="21636" spans="25:25">
      <c r="Y21636" s="176"/>
    </row>
    <row r="21637" spans="25:25">
      <c r="Y21637" s="176"/>
    </row>
    <row r="21638" spans="25:25">
      <c r="Y21638" s="176"/>
    </row>
    <row r="21639" spans="25:25">
      <c r="Y21639" s="176"/>
    </row>
    <row r="21640" spans="25:25">
      <c r="Y21640" s="176"/>
    </row>
    <row r="21641" spans="25:25">
      <c r="Y21641" s="176"/>
    </row>
    <row r="21642" spans="25:25">
      <c r="Y21642" s="176"/>
    </row>
    <row r="21643" spans="25:25">
      <c r="Y21643" s="176"/>
    </row>
    <row r="21644" spans="25:25">
      <c r="Y21644" s="176"/>
    </row>
    <row r="21645" spans="25:25">
      <c r="Y21645" s="176"/>
    </row>
    <row r="21646" spans="25:25">
      <c r="Y21646" s="176"/>
    </row>
    <row r="21647" spans="25:25">
      <c r="Y21647" s="176"/>
    </row>
    <row r="21648" spans="25:25">
      <c r="Y21648" s="176"/>
    </row>
    <row r="21649" spans="25:25">
      <c r="Y21649" s="176"/>
    </row>
    <row r="21650" spans="25:25">
      <c r="Y21650" s="176"/>
    </row>
    <row r="21651" spans="25:25">
      <c r="Y21651" s="176"/>
    </row>
    <row r="21652" spans="25:25">
      <c r="Y21652" s="176"/>
    </row>
    <row r="21653" spans="25:25">
      <c r="Y21653" s="176"/>
    </row>
    <row r="21654" spans="25:25">
      <c r="Y21654" s="176"/>
    </row>
    <row r="21655" spans="25:25">
      <c r="Y21655" s="176"/>
    </row>
    <row r="21656" spans="25:25">
      <c r="Y21656" s="176"/>
    </row>
    <row r="21657" spans="25:25">
      <c r="Y21657" s="176"/>
    </row>
    <row r="21658" spans="25:25">
      <c r="Y21658" s="176"/>
    </row>
    <row r="21659" spans="25:25">
      <c r="Y21659" s="176"/>
    </row>
    <row r="21660" spans="25:25">
      <c r="Y21660" s="176"/>
    </row>
    <row r="21661" spans="25:25">
      <c r="Y21661" s="176"/>
    </row>
    <row r="21662" spans="25:25">
      <c r="Y21662" s="176"/>
    </row>
    <row r="21663" spans="25:25">
      <c r="Y21663" s="176"/>
    </row>
    <row r="21664" spans="25:25">
      <c r="Y21664" s="176"/>
    </row>
    <row r="21665" spans="25:25">
      <c r="Y21665" s="176"/>
    </row>
    <row r="21666" spans="25:25">
      <c r="Y21666" s="176"/>
    </row>
    <row r="21667" spans="25:25">
      <c r="Y21667" s="176"/>
    </row>
    <row r="21668" spans="25:25">
      <c r="Y21668" s="176"/>
    </row>
    <row r="21669" spans="25:25">
      <c r="Y21669" s="176"/>
    </row>
    <row r="21670" spans="25:25">
      <c r="Y21670" s="176"/>
    </row>
    <row r="21671" spans="25:25">
      <c r="Y21671" s="176"/>
    </row>
    <row r="21672" spans="25:25">
      <c r="Y21672" s="176"/>
    </row>
    <row r="21673" spans="25:25">
      <c r="Y21673" s="176"/>
    </row>
    <row r="21674" spans="25:25">
      <c r="Y21674" s="176"/>
    </row>
    <row r="21675" spans="25:25">
      <c r="Y21675" s="176"/>
    </row>
    <row r="21676" spans="25:25">
      <c r="Y21676" s="176"/>
    </row>
    <row r="21677" spans="25:25">
      <c r="Y21677" s="176"/>
    </row>
    <row r="21678" spans="25:25">
      <c r="Y21678" s="176"/>
    </row>
    <row r="21679" spans="25:25">
      <c r="Y21679" s="176"/>
    </row>
    <row r="21680" spans="25:25">
      <c r="Y21680" s="176"/>
    </row>
    <row r="21681" spans="25:25">
      <c r="Y21681" s="176"/>
    </row>
    <row r="21682" spans="25:25">
      <c r="Y21682" s="176"/>
    </row>
    <row r="21683" spans="25:25">
      <c r="Y21683" s="176"/>
    </row>
    <row r="21684" spans="25:25">
      <c r="Y21684" s="176"/>
    </row>
    <row r="21685" spans="25:25">
      <c r="Y21685" s="176"/>
    </row>
    <row r="21686" spans="25:25">
      <c r="Y21686" s="176"/>
    </row>
    <row r="21687" spans="25:25">
      <c r="Y21687" s="176"/>
    </row>
    <row r="21688" spans="25:25">
      <c r="Y21688" s="176"/>
    </row>
    <row r="21689" spans="25:25">
      <c r="Y21689" s="176"/>
    </row>
    <row r="21690" spans="25:25">
      <c r="Y21690" s="176"/>
    </row>
    <row r="21691" spans="25:25">
      <c r="Y21691" s="176"/>
    </row>
    <row r="21692" spans="25:25">
      <c r="Y21692" s="176"/>
    </row>
    <row r="21693" spans="25:25">
      <c r="Y21693" s="176"/>
    </row>
    <row r="21694" spans="25:25">
      <c r="Y21694" s="176"/>
    </row>
    <row r="21695" spans="25:25">
      <c r="Y21695" s="176"/>
    </row>
    <row r="21696" spans="25:25">
      <c r="Y21696" s="176"/>
    </row>
    <row r="21697" spans="25:25">
      <c r="Y21697" s="176"/>
    </row>
    <row r="21698" spans="25:25">
      <c r="Y21698" s="176"/>
    </row>
    <row r="21699" spans="25:25">
      <c r="Y21699" s="176"/>
    </row>
    <row r="21700" spans="25:25">
      <c r="Y21700" s="176"/>
    </row>
    <row r="21701" spans="25:25">
      <c r="Y21701" s="176"/>
    </row>
    <row r="21702" spans="25:25">
      <c r="Y21702" s="176"/>
    </row>
    <row r="21703" spans="25:25">
      <c r="Y21703" s="176"/>
    </row>
    <row r="21704" spans="25:25">
      <c r="Y21704" s="176"/>
    </row>
    <row r="21705" spans="25:25">
      <c r="Y21705" s="176"/>
    </row>
    <row r="21706" spans="25:25">
      <c r="Y21706" s="176"/>
    </row>
    <row r="21707" spans="25:25">
      <c r="Y21707" s="176"/>
    </row>
    <row r="21708" spans="25:25">
      <c r="Y21708" s="176"/>
    </row>
    <row r="21709" spans="25:25">
      <c r="Y21709" s="176"/>
    </row>
    <row r="21710" spans="25:25">
      <c r="Y21710" s="176"/>
    </row>
    <row r="21711" spans="25:25">
      <c r="Y21711" s="176"/>
    </row>
    <row r="21712" spans="25:25">
      <c r="Y21712" s="176"/>
    </row>
    <row r="21713" spans="25:25">
      <c r="Y21713" s="176"/>
    </row>
    <row r="21714" spans="25:25">
      <c r="Y21714" s="176"/>
    </row>
    <row r="21715" spans="25:25">
      <c r="Y21715" s="176"/>
    </row>
    <row r="21716" spans="25:25">
      <c r="Y21716" s="176"/>
    </row>
    <row r="21717" spans="25:25">
      <c r="Y21717" s="176"/>
    </row>
    <row r="21718" spans="25:25">
      <c r="Y21718" s="176"/>
    </row>
    <row r="21719" spans="25:25">
      <c r="Y21719" s="176"/>
    </row>
    <row r="21720" spans="25:25">
      <c r="Y21720" s="176"/>
    </row>
    <row r="21721" spans="25:25">
      <c r="Y21721" s="176"/>
    </row>
    <row r="21722" spans="25:25">
      <c r="Y21722" s="176"/>
    </row>
    <row r="21723" spans="25:25">
      <c r="Y21723" s="176"/>
    </row>
    <row r="21724" spans="25:25">
      <c r="Y21724" s="176"/>
    </row>
    <row r="21725" spans="25:25">
      <c r="Y21725" s="176"/>
    </row>
    <row r="21726" spans="25:25">
      <c r="Y21726" s="176"/>
    </row>
    <row r="21727" spans="25:25">
      <c r="Y21727" s="176"/>
    </row>
    <row r="21728" spans="25:25">
      <c r="Y21728" s="176"/>
    </row>
    <row r="21729" spans="25:25">
      <c r="Y21729" s="176"/>
    </row>
    <row r="21730" spans="25:25">
      <c r="Y21730" s="176"/>
    </row>
    <row r="21731" spans="25:25">
      <c r="Y21731" s="176"/>
    </row>
    <row r="21732" spans="25:25">
      <c r="Y21732" s="176"/>
    </row>
    <row r="21733" spans="25:25">
      <c r="Y21733" s="176"/>
    </row>
    <row r="21734" spans="25:25">
      <c r="Y21734" s="176"/>
    </row>
    <row r="21735" spans="25:25">
      <c r="Y21735" s="176"/>
    </row>
    <row r="21736" spans="25:25">
      <c r="Y21736" s="176"/>
    </row>
    <row r="21737" spans="25:25">
      <c r="Y21737" s="176"/>
    </row>
    <row r="21738" spans="25:25">
      <c r="Y21738" s="176"/>
    </row>
    <row r="21739" spans="25:25">
      <c r="Y21739" s="176"/>
    </row>
    <row r="21740" spans="25:25">
      <c r="Y21740" s="176"/>
    </row>
    <row r="21741" spans="25:25">
      <c r="Y21741" s="176"/>
    </row>
    <row r="21742" spans="25:25">
      <c r="Y21742" s="176"/>
    </row>
    <row r="21743" spans="25:25">
      <c r="Y21743" s="176"/>
    </row>
    <row r="21744" spans="25:25">
      <c r="Y21744" s="176"/>
    </row>
    <row r="21745" spans="25:25">
      <c r="Y21745" s="176"/>
    </row>
    <row r="21746" spans="25:25">
      <c r="Y21746" s="176"/>
    </row>
    <row r="21747" spans="25:25">
      <c r="Y21747" s="176"/>
    </row>
    <row r="21748" spans="25:25">
      <c r="Y21748" s="176"/>
    </row>
    <row r="21749" spans="25:25">
      <c r="Y21749" s="176"/>
    </row>
    <row r="21750" spans="25:25">
      <c r="Y21750" s="176"/>
    </row>
    <row r="21751" spans="25:25">
      <c r="Y21751" s="176"/>
    </row>
    <row r="21752" spans="25:25">
      <c r="Y21752" s="176"/>
    </row>
    <row r="21753" spans="25:25">
      <c r="Y21753" s="176"/>
    </row>
    <row r="21754" spans="25:25">
      <c r="Y21754" s="176"/>
    </row>
    <row r="21755" spans="25:25">
      <c r="Y21755" s="176"/>
    </row>
    <row r="21756" spans="25:25">
      <c r="Y21756" s="176"/>
    </row>
    <row r="21757" spans="25:25">
      <c r="Y21757" s="176"/>
    </row>
    <row r="21758" spans="25:25">
      <c r="Y21758" s="176"/>
    </row>
    <row r="21759" spans="25:25">
      <c r="Y21759" s="176"/>
    </row>
    <row r="21760" spans="25:25">
      <c r="Y21760" s="176"/>
    </row>
    <row r="21761" spans="25:25">
      <c r="Y21761" s="176"/>
    </row>
    <row r="21762" spans="25:25">
      <c r="Y21762" s="176"/>
    </row>
    <row r="21763" spans="25:25">
      <c r="Y21763" s="176"/>
    </row>
    <row r="21764" spans="25:25">
      <c r="Y21764" s="176"/>
    </row>
    <row r="21765" spans="25:25">
      <c r="Y21765" s="176"/>
    </row>
    <row r="21766" spans="25:25">
      <c r="Y21766" s="176"/>
    </row>
    <row r="21767" spans="25:25">
      <c r="Y21767" s="176"/>
    </row>
    <row r="21768" spans="25:25">
      <c r="Y21768" s="176"/>
    </row>
    <row r="21769" spans="25:25">
      <c r="Y21769" s="176"/>
    </row>
    <row r="21770" spans="25:25">
      <c r="Y21770" s="176"/>
    </row>
    <row r="21771" spans="25:25">
      <c r="Y21771" s="176"/>
    </row>
    <row r="21772" spans="25:25">
      <c r="Y21772" s="176"/>
    </row>
    <row r="21773" spans="25:25">
      <c r="Y21773" s="176"/>
    </row>
    <row r="21774" spans="25:25">
      <c r="Y21774" s="176"/>
    </row>
    <row r="21775" spans="25:25">
      <c r="Y21775" s="176"/>
    </row>
    <row r="21776" spans="25:25">
      <c r="Y21776" s="176"/>
    </row>
    <row r="21777" spans="25:25">
      <c r="Y21777" s="176"/>
    </row>
    <row r="21778" spans="25:25">
      <c r="Y21778" s="176"/>
    </row>
    <row r="21779" spans="25:25">
      <c r="Y21779" s="176"/>
    </row>
    <row r="21780" spans="25:25">
      <c r="Y21780" s="176"/>
    </row>
    <row r="21781" spans="25:25">
      <c r="Y21781" s="176"/>
    </row>
    <row r="21782" spans="25:25">
      <c r="Y21782" s="176"/>
    </row>
    <row r="21783" spans="25:25">
      <c r="Y21783" s="176"/>
    </row>
    <row r="21784" spans="25:25">
      <c r="Y21784" s="176"/>
    </row>
    <row r="21785" spans="25:25">
      <c r="Y21785" s="176"/>
    </row>
    <row r="21786" spans="25:25">
      <c r="Y21786" s="176"/>
    </row>
    <row r="21787" spans="25:25">
      <c r="Y21787" s="176"/>
    </row>
    <row r="21788" spans="25:25">
      <c r="Y21788" s="176"/>
    </row>
    <row r="21789" spans="25:25">
      <c r="Y21789" s="176"/>
    </row>
    <row r="21790" spans="25:25">
      <c r="Y21790" s="176"/>
    </row>
    <row r="21791" spans="25:25">
      <c r="Y21791" s="176"/>
    </row>
    <row r="21792" spans="25:25">
      <c r="Y21792" s="176"/>
    </row>
    <row r="21793" spans="25:25">
      <c r="Y21793" s="176"/>
    </row>
    <row r="21794" spans="25:25">
      <c r="Y21794" s="176"/>
    </row>
    <row r="21795" spans="25:25">
      <c r="Y21795" s="176"/>
    </row>
    <row r="21796" spans="25:25">
      <c r="Y21796" s="176"/>
    </row>
    <row r="21797" spans="25:25">
      <c r="Y21797" s="176"/>
    </row>
    <row r="21798" spans="25:25">
      <c r="Y21798" s="176"/>
    </row>
    <row r="21799" spans="25:25">
      <c r="Y21799" s="176"/>
    </row>
    <row r="21800" spans="25:25">
      <c r="Y21800" s="176"/>
    </row>
    <row r="21801" spans="25:25">
      <c r="Y21801" s="176"/>
    </row>
    <row r="21802" spans="25:25">
      <c r="Y21802" s="176"/>
    </row>
    <row r="21803" spans="25:25">
      <c r="Y21803" s="176"/>
    </row>
    <row r="21804" spans="25:25">
      <c r="Y21804" s="176"/>
    </row>
    <row r="21805" spans="25:25">
      <c r="Y21805" s="176"/>
    </row>
    <row r="21806" spans="25:25">
      <c r="Y21806" s="176"/>
    </row>
    <row r="21807" spans="25:25">
      <c r="Y21807" s="176"/>
    </row>
    <row r="21808" spans="25:25">
      <c r="Y21808" s="176"/>
    </row>
    <row r="21809" spans="25:25">
      <c r="Y21809" s="176"/>
    </row>
    <row r="21810" spans="25:25">
      <c r="Y21810" s="176"/>
    </row>
    <row r="21811" spans="25:25">
      <c r="Y21811" s="176"/>
    </row>
    <row r="21812" spans="25:25">
      <c r="Y21812" s="176"/>
    </row>
    <row r="21813" spans="25:25">
      <c r="Y21813" s="176"/>
    </row>
    <row r="21814" spans="25:25">
      <c r="Y21814" s="176"/>
    </row>
    <row r="21815" spans="25:25">
      <c r="Y21815" s="176"/>
    </row>
    <row r="21816" spans="25:25">
      <c r="Y21816" s="176"/>
    </row>
    <row r="21817" spans="25:25">
      <c r="Y21817" s="176"/>
    </row>
    <row r="21818" spans="25:25">
      <c r="Y21818" s="176"/>
    </row>
    <row r="21819" spans="25:25">
      <c r="Y21819" s="176"/>
    </row>
    <row r="21820" spans="25:25">
      <c r="Y21820" s="176"/>
    </row>
    <row r="21821" spans="25:25">
      <c r="Y21821" s="176"/>
    </row>
    <row r="21822" spans="25:25">
      <c r="Y21822" s="176"/>
    </row>
    <row r="21823" spans="25:25">
      <c r="Y21823" s="176"/>
    </row>
    <row r="21824" spans="25:25">
      <c r="Y21824" s="176"/>
    </row>
    <row r="21825" spans="25:25">
      <c r="Y21825" s="176"/>
    </row>
    <row r="21826" spans="25:25">
      <c r="Y21826" s="176"/>
    </row>
    <row r="21827" spans="25:25">
      <c r="Y21827" s="176"/>
    </row>
    <row r="21828" spans="25:25">
      <c r="Y21828" s="176"/>
    </row>
    <row r="21829" spans="25:25">
      <c r="Y21829" s="176"/>
    </row>
    <row r="21830" spans="25:25">
      <c r="Y21830" s="176"/>
    </row>
    <row r="21831" spans="25:25">
      <c r="Y21831" s="176"/>
    </row>
    <row r="21832" spans="25:25">
      <c r="Y21832" s="176"/>
    </row>
    <row r="21833" spans="25:25">
      <c r="Y21833" s="176"/>
    </row>
    <row r="21834" spans="25:25">
      <c r="Y21834" s="176"/>
    </row>
    <row r="21835" spans="25:25">
      <c r="Y21835" s="176"/>
    </row>
    <row r="21836" spans="25:25">
      <c r="Y21836" s="176"/>
    </row>
    <row r="21837" spans="25:25">
      <c r="Y21837" s="176"/>
    </row>
    <row r="21838" spans="25:25">
      <c r="Y21838" s="176"/>
    </row>
    <row r="21839" spans="25:25">
      <c r="Y21839" s="176"/>
    </row>
    <row r="21840" spans="25:25">
      <c r="Y21840" s="176"/>
    </row>
    <row r="21841" spans="25:25">
      <c r="Y21841" s="176"/>
    </row>
    <row r="21842" spans="25:25">
      <c r="Y21842" s="176"/>
    </row>
    <row r="21843" spans="25:25">
      <c r="Y21843" s="176"/>
    </row>
    <row r="21844" spans="25:25">
      <c r="Y21844" s="176"/>
    </row>
    <row r="21845" spans="25:25">
      <c r="Y21845" s="176"/>
    </row>
    <row r="21846" spans="25:25">
      <c r="Y21846" s="176"/>
    </row>
    <row r="21847" spans="25:25">
      <c r="Y21847" s="176"/>
    </row>
    <row r="21848" spans="25:25">
      <c r="Y21848" s="176"/>
    </row>
    <row r="21849" spans="25:25">
      <c r="Y21849" s="176"/>
    </row>
    <row r="21850" spans="25:25">
      <c r="Y21850" s="176"/>
    </row>
    <row r="21851" spans="25:25">
      <c r="Y21851" s="176"/>
    </row>
    <row r="21852" spans="25:25">
      <c r="Y21852" s="176"/>
    </row>
    <row r="21853" spans="25:25">
      <c r="Y21853" s="176"/>
    </row>
    <row r="21854" spans="25:25">
      <c r="Y21854" s="176"/>
    </row>
    <row r="21855" spans="25:25">
      <c r="Y21855" s="176"/>
    </row>
    <row r="21856" spans="25:25">
      <c r="Y21856" s="176"/>
    </row>
    <row r="21857" spans="25:25">
      <c r="Y21857" s="176"/>
    </row>
    <row r="21858" spans="25:25">
      <c r="Y21858" s="176"/>
    </row>
    <row r="21859" spans="25:25">
      <c r="Y21859" s="176"/>
    </row>
    <row r="21860" spans="25:25">
      <c r="Y21860" s="176"/>
    </row>
    <row r="21861" spans="25:25">
      <c r="Y21861" s="176"/>
    </row>
    <row r="21862" spans="25:25">
      <c r="Y21862" s="176"/>
    </row>
    <row r="21863" spans="25:25">
      <c r="Y21863" s="176"/>
    </row>
    <row r="21864" spans="25:25">
      <c r="Y21864" s="176"/>
    </row>
    <row r="21865" spans="25:25">
      <c r="Y21865" s="176"/>
    </row>
    <row r="21866" spans="25:25">
      <c r="Y21866" s="176"/>
    </row>
    <row r="21867" spans="25:25">
      <c r="Y21867" s="176"/>
    </row>
    <row r="21868" spans="25:25">
      <c r="Y21868" s="176"/>
    </row>
    <row r="21869" spans="25:25">
      <c r="Y21869" s="176"/>
    </row>
    <row r="21870" spans="25:25">
      <c r="Y21870" s="176"/>
    </row>
    <row r="21871" spans="25:25">
      <c r="Y21871" s="176"/>
    </row>
    <row r="21872" spans="25:25">
      <c r="Y21872" s="176"/>
    </row>
    <row r="21873" spans="25:25">
      <c r="Y21873" s="176"/>
    </row>
    <row r="21874" spans="25:25">
      <c r="Y21874" s="176"/>
    </row>
    <row r="21875" spans="25:25">
      <c r="Y21875" s="176"/>
    </row>
    <row r="21876" spans="25:25">
      <c r="Y21876" s="176"/>
    </row>
    <row r="21877" spans="25:25">
      <c r="Y21877" s="176"/>
    </row>
    <row r="21878" spans="25:25">
      <c r="Y21878" s="176"/>
    </row>
    <row r="21879" spans="25:25">
      <c r="Y21879" s="176"/>
    </row>
    <row r="21880" spans="25:25">
      <c r="Y21880" s="176"/>
    </row>
    <row r="21881" spans="25:25">
      <c r="Y21881" s="176"/>
    </row>
    <row r="21882" spans="25:25">
      <c r="Y21882" s="176"/>
    </row>
    <row r="21883" spans="25:25">
      <c r="Y21883" s="176"/>
    </row>
    <row r="21884" spans="25:25">
      <c r="Y21884" s="176"/>
    </row>
    <row r="21885" spans="25:25">
      <c r="Y21885" s="176"/>
    </row>
    <row r="21886" spans="25:25">
      <c r="Y21886" s="176"/>
    </row>
    <row r="21887" spans="25:25">
      <c r="Y21887" s="176"/>
    </row>
    <row r="21888" spans="25:25">
      <c r="Y21888" s="176"/>
    </row>
    <row r="21889" spans="25:25">
      <c r="Y21889" s="176"/>
    </row>
    <row r="21890" spans="25:25">
      <c r="Y21890" s="176"/>
    </row>
    <row r="21891" spans="25:25">
      <c r="Y21891" s="176"/>
    </row>
    <row r="21892" spans="25:25">
      <c r="Y21892" s="176"/>
    </row>
    <row r="21893" spans="25:25">
      <c r="Y21893" s="176"/>
    </row>
    <row r="21894" spans="25:25">
      <c r="Y21894" s="176"/>
    </row>
    <row r="21895" spans="25:25">
      <c r="Y21895" s="176"/>
    </row>
    <row r="21896" spans="25:25">
      <c r="Y21896" s="176"/>
    </row>
    <row r="21897" spans="25:25">
      <c r="Y21897" s="176"/>
    </row>
    <row r="21898" spans="25:25">
      <c r="Y21898" s="176"/>
    </row>
    <row r="21899" spans="25:25">
      <c r="Y21899" s="176"/>
    </row>
    <row r="21900" spans="25:25">
      <c r="Y21900" s="176"/>
    </row>
    <row r="21901" spans="25:25">
      <c r="Y21901" s="176"/>
    </row>
    <row r="21902" spans="25:25">
      <c r="Y21902" s="176"/>
    </row>
    <row r="21903" spans="25:25">
      <c r="Y21903" s="176"/>
    </row>
    <row r="21904" spans="25:25">
      <c r="Y21904" s="176"/>
    </row>
    <row r="21905" spans="25:25">
      <c r="Y21905" s="176"/>
    </row>
    <row r="21906" spans="25:25">
      <c r="Y21906" s="176"/>
    </row>
    <row r="21907" spans="25:25">
      <c r="Y21907" s="176"/>
    </row>
    <row r="21908" spans="25:25">
      <c r="Y21908" s="176"/>
    </row>
    <row r="21909" spans="25:25">
      <c r="Y21909" s="176"/>
    </row>
    <row r="21910" spans="25:25">
      <c r="Y21910" s="176"/>
    </row>
    <row r="21911" spans="25:25">
      <c r="Y21911" s="176"/>
    </row>
    <row r="21912" spans="25:25">
      <c r="Y21912" s="176"/>
    </row>
    <row r="21913" spans="25:25">
      <c r="Y21913" s="176"/>
    </row>
    <row r="21914" spans="25:25">
      <c r="Y21914" s="176"/>
    </row>
    <row r="21915" spans="25:25">
      <c r="Y21915" s="176"/>
    </row>
    <row r="21916" spans="25:25">
      <c r="Y21916" s="176"/>
    </row>
    <row r="21917" spans="25:25">
      <c r="Y21917" s="176"/>
    </row>
    <row r="21918" spans="25:25">
      <c r="Y21918" s="176"/>
    </row>
    <row r="21919" spans="25:25">
      <c r="Y21919" s="176"/>
    </row>
    <row r="21920" spans="25:25">
      <c r="Y21920" s="176"/>
    </row>
    <row r="21921" spans="25:25">
      <c r="Y21921" s="176"/>
    </row>
    <row r="21922" spans="25:25">
      <c r="Y21922" s="176"/>
    </row>
    <row r="21923" spans="25:25">
      <c r="Y21923" s="176"/>
    </row>
    <row r="21924" spans="25:25">
      <c r="Y21924" s="176"/>
    </row>
    <row r="21925" spans="25:25">
      <c r="Y21925" s="176"/>
    </row>
    <row r="21926" spans="25:25">
      <c r="Y21926" s="176"/>
    </row>
    <row r="21927" spans="25:25">
      <c r="Y21927" s="176"/>
    </row>
    <row r="21928" spans="25:25">
      <c r="Y21928" s="176"/>
    </row>
    <row r="21929" spans="25:25">
      <c r="Y21929" s="176"/>
    </row>
    <row r="21930" spans="25:25">
      <c r="Y21930" s="176"/>
    </row>
    <row r="21931" spans="25:25">
      <c r="Y21931" s="176"/>
    </row>
    <row r="21932" spans="25:25">
      <c r="Y21932" s="176"/>
    </row>
    <row r="21933" spans="25:25">
      <c r="Y21933" s="176"/>
    </row>
    <row r="21934" spans="25:25">
      <c r="Y21934" s="176"/>
    </row>
    <row r="21935" spans="25:25">
      <c r="Y21935" s="176"/>
    </row>
    <row r="21936" spans="25:25">
      <c r="Y21936" s="176"/>
    </row>
    <row r="21937" spans="25:25">
      <c r="Y21937" s="176"/>
    </row>
    <row r="21938" spans="25:25">
      <c r="Y21938" s="176"/>
    </row>
    <row r="21939" spans="25:25">
      <c r="Y21939" s="176"/>
    </row>
    <row r="21940" spans="25:25">
      <c r="Y21940" s="176"/>
    </row>
    <row r="21941" spans="25:25">
      <c r="Y21941" s="176"/>
    </row>
    <row r="21942" spans="25:25">
      <c r="Y21942" s="176"/>
    </row>
    <row r="21943" spans="25:25">
      <c r="Y21943" s="176"/>
    </row>
    <row r="21944" spans="25:25">
      <c r="Y21944" s="176"/>
    </row>
    <row r="21945" spans="25:25">
      <c r="Y21945" s="176"/>
    </row>
    <row r="21946" spans="25:25">
      <c r="Y21946" s="176"/>
    </row>
    <row r="21947" spans="25:25">
      <c r="Y21947" s="176"/>
    </row>
    <row r="21948" spans="25:25">
      <c r="Y21948" s="176"/>
    </row>
    <row r="21949" spans="25:25">
      <c r="Y21949" s="176"/>
    </row>
    <row r="21950" spans="25:25">
      <c r="Y21950" s="176"/>
    </row>
    <row r="21951" spans="25:25">
      <c r="Y21951" s="176"/>
    </row>
    <row r="21952" spans="25:25">
      <c r="Y21952" s="176"/>
    </row>
    <row r="21953" spans="25:25">
      <c r="Y21953" s="176"/>
    </row>
    <row r="21954" spans="25:25">
      <c r="Y21954" s="176"/>
    </row>
    <row r="21955" spans="25:25">
      <c r="Y21955" s="176"/>
    </row>
    <row r="21956" spans="25:25">
      <c r="Y21956" s="176"/>
    </row>
    <row r="21957" spans="25:25">
      <c r="Y21957" s="176"/>
    </row>
    <row r="21958" spans="25:25">
      <c r="Y21958" s="176"/>
    </row>
    <row r="21959" spans="25:25">
      <c r="Y21959" s="176"/>
    </row>
    <row r="21960" spans="25:25">
      <c r="Y21960" s="176"/>
    </row>
    <row r="21961" spans="25:25">
      <c r="Y21961" s="176"/>
    </row>
    <row r="21962" spans="25:25">
      <c r="Y21962" s="176"/>
    </row>
    <row r="21963" spans="25:25">
      <c r="Y21963" s="176"/>
    </row>
    <row r="21964" spans="25:25">
      <c r="Y21964" s="176"/>
    </row>
    <row r="21965" spans="25:25">
      <c r="Y21965" s="176"/>
    </row>
    <row r="21966" spans="25:25">
      <c r="Y21966" s="176"/>
    </row>
    <row r="21967" spans="25:25">
      <c r="Y21967" s="176"/>
    </row>
    <row r="21968" spans="25:25">
      <c r="Y21968" s="176"/>
    </row>
    <row r="21969" spans="25:25">
      <c r="Y21969" s="176"/>
    </row>
    <row r="21970" spans="25:25">
      <c r="Y21970" s="176"/>
    </row>
    <row r="21971" spans="25:25">
      <c r="Y21971" s="176"/>
    </row>
    <row r="21972" spans="25:25">
      <c r="Y21972" s="176"/>
    </row>
    <row r="21973" spans="25:25">
      <c r="Y21973" s="176"/>
    </row>
    <row r="21974" spans="25:25">
      <c r="Y21974" s="176"/>
    </row>
    <row r="21975" spans="25:25">
      <c r="Y21975" s="176"/>
    </row>
    <row r="21976" spans="25:25">
      <c r="Y21976" s="176"/>
    </row>
    <row r="21977" spans="25:25">
      <c r="Y21977" s="176"/>
    </row>
    <row r="21978" spans="25:25">
      <c r="Y21978" s="176"/>
    </row>
    <row r="21979" spans="25:25">
      <c r="Y21979" s="176"/>
    </row>
    <row r="21980" spans="25:25">
      <c r="Y21980" s="176"/>
    </row>
    <row r="21981" spans="25:25">
      <c r="Y21981" s="176"/>
    </row>
    <row r="21982" spans="25:25">
      <c r="Y21982" s="176"/>
    </row>
    <row r="21983" spans="25:25">
      <c r="Y21983" s="176"/>
    </row>
    <row r="21984" spans="25:25">
      <c r="Y21984" s="176"/>
    </row>
    <row r="21985" spans="25:25">
      <c r="Y21985" s="176"/>
    </row>
    <row r="21986" spans="25:25">
      <c r="Y21986" s="176"/>
    </row>
    <row r="21987" spans="25:25">
      <c r="Y21987" s="176"/>
    </row>
    <row r="21988" spans="25:25">
      <c r="Y21988" s="176"/>
    </row>
    <row r="21989" spans="25:25">
      <c r="Y21989" s="176"/>
    </row>
    <row r="21990" spans="25:25">
      <c r="Y21990" s="176"/>
    </row>
    <row r="21991" spans="25:25">
      <c r="Y21991" s="176"/>
    </row>
    <row r="21992" spans="25:25">
      <c r="Y21992" s="176"/>
    </row>
    <row r="21993" spans="25:25">
      <c r="Y21993" s="176"/>
    </row>
    <row r="21994" spans="25:25">
      <c r="Y21994" s="176"/>
    </row>
    <row r="21995" spans="25:25">
      <c r="Y21995" s="176"/>
    </row>
    <row r="21996" spans="25:25">
      <c r="Y21996" s="176"/>
    </row>
    <row r="21997" spans="25:25">
      <c r="Y21997" s="176"/>
    </row>
    <row r="21998" spans="25:25">
      <c r="Y21998" s="176"/>
    </row>
    <row r="21999" spans="25:25">
      <c r="Y21999" s="176"/>
    </row>
    <row r="22000" spans="25:25">
      <c r="Y22000" s="176"/>
    </row>
    <row r="22001" spans="25:25">
      <c r="Y22001" s="176"/>
    </row>
    <row r="22002" spans="25:25">
      <c r="Y22002" s="176"/>
    </row>
    <row r="22003" spans="25:25">
      <c r="Y22003" s="176"/>
    </row>
    <row r="22004" spans="25:25">
      <c r="Y22004" s="176"/>
    </row>
    <row r="22005" spans="25:25">
      <c r="Y22005" s="176"/>
    </row>
    <row r="22006" spans="25:25">
      <c r="Y22006" s="176"/>
    </row>
    <row r="22007" spans="25:25">
      <c r="Y22007" s="176"/>
    </row>
    <row r="22008" spans="25:25">
      <c r="Y22008" s="176"/>
    </row>
    <row r="22009" spans="25:25">
      <c r="Y22009" s="176"/>
    </row>
    <row r="22010" spans="25:25">
      <c r="Y22010" s="176"/>
    </row>
    <row r="22011" spans="25:25">
      <c r="Y22011" s="176"/>
    </row>
    <row r="22012" spans="25:25">
      <c r="Y22012" s="176"/>
    </row>
    <row r="22013" spans="25:25">
      <c r="Y22013" s="176"/>
    </row>
    <row r="22014" spans="25:25">
      <c r="Y22014" s="176"/>
    </row>
    <row r="22015" spans="25:25">
      <c r="Y22015" s="176"/>
    </row>
    <row r="22016" spans="25:25">
      <c r="Y22016" s="176"/>
    </row>
    <row r="22017" spans="25:25">
      <c r="Y22017" s="176"/>
    </row>
    <row r="22018" spans="25:25">
      <c r="Y22018" s="176"/>
    </row>
    <row r="22019" spans="25:25">
      <c r="Y22019" s="176"/>
    </row>
    <row r="22020" spans="25:25">
      <c r="Y22020" s="176"/>
    </row>
    <row r="22021" spans="25:25">
      <c r="Y22021" s="176"/>
    </row>
    <row r="22022" spans="25:25">
      <c r="Y22022" s="176"/>
    </row>
    <row r="22023" spans="25:25">
      <c r="Y22023" s="176"/>
    </row>
    <row r="22024" spans="25:25">
      <c r="Y22024" s="176"/>
    </row>
    <row r="22025" spans="25:25">
      <c r="Y22025" s="176"/>
    </row>
    <row r="22026" spans="25:25">
      <c r="Y22026" s="176"/>
    </row>
    <row r="22027" spans="25:25">
      <c r="Y22027" s="176"/>
    </row>
    <row r="22028" spans="25:25">
      <c r="Y22028" s="176"/>
    </row>
    <row r="22029" spans="25:25">
      <c r="Y22029" s="176"/>
    </row>
    <row r="22030" spans="25:25">
      <c r="Y22030" s="176"/>
    </row>
    <row r="22031" spans="25:25">
      <c r="Y22031" s="176"/>
    </row>
    <row r="22032" spans="25:25">
      <c r="Y22032" s="176"/>
    </row>
    <row r="22033" spans="25:25">
      <c r="Y22033" s="176"/>
    </row>
    <row r="22034" spans="25:25">
      <c r="Y22034" s="176"/>
    </row>
    <row r="22035" spans="25:25">
      <c r="Y22035" s="176"/>
    </row>
    <row r="22036" spans="25:25">
      <c r="Y22036" s="176"/>
    </row>
    <row r="22037" spans="25:25">
      <c r="Y22037" s="176"/>
    </row>
    <row r="22038" spans="25:25">
      <c r="Y22038" s="176"/>
    </row>
    <row r="22039" spans="25:25">
      <c r="Y22039" s="176"/>
    </row>
    <row r="22040" spans="25:25">
      <c r="Y22040" s="176"/>
    </row>
    <row r="22041" spans="25:25">
      <c r="Y22041" s="176"/>
    </row>
    <row r="22042" spans="25:25">
      <c r="Y22042" s="176"/>
    </row>
    <row r="22043" spans="25:25">
      <c r="Y22043" s="176"/>
    </row>
    <row r="22044" spans="25:25">
      <c r="Y22044" s="176"/>
    </row>
    <row r="22045" spans="25:25">
      <c r="Y22045" s="176"/>
    </row>
    <row r="22046" spans="25:25">
      <c r="Y22046" s="176"/>
    </row>
    <row r="22047" spans="25:25">
      <c r="Y22047" s="176"/>
    </row>
    <row r="22048" spans="25:25">
      <c r="Y22048" s="176"/>
    </row>
    <row r="22049" spans="25:25">
      <c r="Y22049" s="176"/>
    </row>
    <row r="22050" spans="25:25">
      <c r="Y22050" s="176"/>
    </row>
    <row r="22051" spans="25:25">
      <c r="Y22051" s="176"/>
    </row>
    <row r="22052" spans="25:25">
      <c r="Y22052" s="176"/>
    </row>
    <row r="22053" spans="25:25">
      <c r="Y22053" s="176"/>
    </row>
    <row r="22054" spans="25:25">
      <c r="Y22054" s="176"/>
    </row>
    <row r="22055" spans="25:25">
      <c r="Y22055" s="176"/>
    </row>
    <row r="22056" spans="25:25">
      <c r="Y22056" s="176"/>
    </row>
    <row r="22057" spans="25:25">
      <c r="Y22057" s="176"/>
    </row>
    <row r="22058" spans="25:25">
      <c r="Y22058" s="176"/>
    </row>
    <row r="22059" spans="25:25">
      <c r="Y22059" s="176"/>
    </row>
    <row r="22060" spans="25:25">
      <c r="Y22060" s="176"/>
    </row>
    <row r="22061" spans="25:25">
      <c r="Y22061" s="176"/>
    </row>
    <row r="22062" spans="25:25">
      <c r="Y22062" s="176"/>
    </row>
    <row r="22063" spans="25:25">
      <c r="Y22063" s="176"/>
    </row>
    <row r="22064" spans="25:25">
      <c r="Y22064" s="176"/>
    </row>
    <row r="22065" spans="25:25">
      <c r="Y22065" s="176"/>
    </row>
    <row r="22066" spans="25:25">
      <c r="Y22066" s="176"/>
    </row>
    <row r="22067" spans="25:25">
      <c r="Y22067" s="176"/>
    </row>
    <row r="22068" spans="25:25">
      <c r="Y22068" s="176"/>
    </row>
    <row r="22069" spans="25:25">
      <c r="Y22069" s="176"/>
    </row>
    <row r="22070" spans="25:25">
      <c r="Y22070" s="176"/>
    </row>
    <row r="22071" spans="25:25">
      <c r="Y22071" s="176"/>
    </row>
    <row r="22072" spans="25:25">
      <c r="Y22072" s="176"/>
    </row>
    <row r="22073" spans="25:25">
      <c r="Y22073" s="176"/>
    </row>
    <row r="22074" spans="25:25">
      <c r="Y22074" s="176"/>
    </row>
    <row r="22075" spans="25:25">
      <c r="Y22075" s="176"/>
    </row>
    <row r="22076" spans="25:25">
      <c r="Y22076" s="176"/>
    </row>
    <row r="22077" spans="25:25">
      <c r="Y22077" s="176"/>
    </row>
    <row r="22078" spans="25:25">
      <c r="Y22078" s="176"/>
    </row>
    <row r="22079" spans="25:25">
      <c r="Y22079" s="176"/>
    </row>
    <row r="22080" spans="25:25">
      <c r="Y22080" s="176"/>
    </row>
    <row r="22081" spans="25:25">
      <c r="Y22081" s="176"/>
    </row>
    <row r="22082" spans="25:25">
      <c r="Y22082" s="176"/>
    </row>
    <row r="22083" spans="25:25">
      <c r="Y22083" s="176"/>
    </row>
    <row r="22084" spans="25:25">
      <c r="Y22084" s="176"/>
    </row>
    <row r="22085" spans="25:25">
      <c r="Y22085" s="176"/>
    </row>
    <row r="22086" spans="25:25">
      <c r="Y22086" s="176"/>
    </row>
    <row r="22087" spans="25:25">
      <c r="Y22087" s="176"/>
    </row>
    <row r="22088" spans="25:25">
      <c r="Y22088" s="176"/>
    </row>
    <row r="22089" spans="25:25">
      <c r="Y22089" s="176"/>
    </row>
    <row r="22090" spans="25:25">
      <c r="Y22090" s="176"/>
    </row>
    <row r="22091" spans="25:25">
      <c r="Y22091" s="176"/>
    </row>
    <row r="22092" spans="25:25">
      <c r="Y22092" s="176"/>
    </row>
    <row r="22093" spans="25:25">
      <c r="Y22093" s="176"/>
    </row>
    <row r="22094" spans="25:25">
      <c r="Y22094" s="176"/>
    </row>
    <row r="22095" spans="25:25">
      <c r="Y22095" s="176"/>
    </row>
    <row r="22096" spans="25:25">
      <c r="Y22096" s="176"/>
    </row>
    <row r="22097" spans="25:25">
      <c r="Y22097" s="176"/>
    </row>
    <row r="22098" spans="25:25">
      <c r="Y22098" s="176"/>
    </row>
    <row r="22099" spans="25:25">
      <c r="Y22099" s="176"/>
    </row>
    <row r="22100" spans="25:25">
      <c r="Y22100" s="176"/>
    </row>
    <row r="22101" spans="25:25">
      <c r="Y22101" s="176"/>
    </row>
    <row r="22102" spans="25:25">
      <c r="Y22102" s="176"/>
    </row>
    <row r="22103" spans="25:25">
      <c r="Y22103" s="176"/>
    </row>
    <row r="22104" spans="25:25">
      <c r="Y22104" s="176"/>
    </row>
    <row r="22105" spans="25:25">
      <c r="Y22105" s="176"/>
    </row>
    <row r="22106" spans="25:25">
      <c r="Y22106" s="176"/>
    </row>
    <row r="22107" spans="25:25">
      <c r="Y22107" s="176"/>
    </row>
    <row r="22108" spans="25:25">
      <c r="Y22108" s="176"/>
    </row>
    <row r="22109" spans="25:25">
      <c r="Y22109" s="176"/>
    </row>
    <row r="22110" spans="25:25">
      <c r="Y22110" s="176"/>
    </row>
    <row r="22111" spans="25:25">
      <c r="Y22111" s="176"/>
    </row>
    <row r="22112" spans="25:25">
      <c r="Y22112" s="176"/>
    </row>
    <row r="22113" spans="25:25">
      <c r="Y22113" s="176"/>
    </row>
    <row r="22114" spans="25:25">
      <c r="Y22114" s="176"/>
    </row>
    <row r="22115" spans="25:25">
      <c r="Y22115" s="176"/>
    </row>
    <row r="22116" spans="25:25">
      <c r="Y22116" s="176"/>
    </row>
    <row r="22117" spans="25:25">
      <c r="Y22117" s="176"/>
    </row>
    <row r="22118" spans="25:25">
      <c r="Y22118" s="176"/>
    </row>
    <row r="22119" spans="25:25">
      <c r="Y22119" s="176"/>
    </row>
    <row r="22120" spans="25:25">
      <c r="Y22120" s="176"/>
    </row>
    <row r="22121" spans="25:25">
      <c r="Y22121" s="176"/>
    </row>
    <row r="22122" spans="25:25">
      <c r="Y22122" s="176"/>
    </row>
    <row r="22123" spans="25:25">
      <c r="Y22123" s="176"/>
    </row>
    <row r="22124" spans="25:25">
      <c r="Y22124" s="176"/>
    </row>
    <row r="22125" spans="25:25">
      <c r="Y22125" s="176"/>
    </row>
    <row r="22126" spans="25:25">
      <c r="Y22126" s="176"/>
    </row>
    <row r="22127" spans="25:25">
      <c r="Y22127" s="176"/>
    </row>
    <row r="22128" spans="25:25">
      <c r="Y22128" s="176"/>
    </row>
    <row r="22129" spans="25:25">
      <c r="Y22129" s="176"/>
    </row>
    <row r="22130" spans="25:25">
      <c r="Y22130" s="176"/>
    </row>
    <row r="22131" spans="25:25">
      <c r="Y22131" s="176"/>
    </row>
    <row r="22132" spans="25:25">
      <c r="Y22132" s="176"/>
    </row>
    <row r="22133" spans="25:25">
      <c r="Y22133" s="176"/>
    </row>
    <row r="22134" spans="25:25">
      <c r="Y22134" s="176"/>
    </row>
    <row r="22135" spans="25:25">
      <c r="Y22135" s="176"/>
    </row>
    <row r="22136" spans="25:25">
      <c r="Y22136" s="176"/>
    </row>
    <row r="22137" spans="25:25">
      <c r="Y22137" s="176"/>
    </row>
    <row r="22138" spans="25:25">
      <c r="Y22138" s="176"/>
    </row>
    <row r="22139" spans="25:25">
      <c r="Y22139" s="176"/>
    </row>
    <row r="22140" spans="25:25">
      <c r="Y22140" s="176"/>
    </row>
    <row r="22141" spans="25:25">
      <c r="Y22141" s="176"/>
    </row>
    <row r="22142" spans="25:25">
      <c r="Y22142" s="176"/>
    </row>
    <row r="22143" spans="25:25">
      <c r="Y22143" s="176"/>
    </row>
    <row r="22144" spans="25:25">
      <c r="Y22144" s="176"/>
    </row>
    <row r="22145" spans="25:25">
      <c r="Y22145" s="176"/>
    </row>
    <row r="22146" spans="25:25">
      <c r="Y22146" s="176"/>
    </row>
    <row r="22147" spans="25:25">
      <c r="Y22147" s="176"/>
    </row>
    <row r="22148" spans="25:25">
      <c r="Y22148" s="176"/>
    </row>
    <row r="22149" spans="25:25">
      <c r="Y22149" s="176"/>
    </row>
    <row r="22150" spans="25:25">
      <c r="Y22150" s="176"/>
    </row>
    <row r="22151" spans="25:25">
      <c r="Y22151" s="176"/>
    </row>
    <row r="22152" spans="25:25">
      <c r="Y22152" s="176"/>
    </row>
    <row r="22153" spans="25:25">
      <c r="Y22153" s="176"/>
    </row>
    <row r="22154" spans="25:25">
      <c r="Y22154" s="176"/>
    </row>
    <row r="22155" spans="25:25">
      <c r="Y22155" s="176"/>
    </row>
    <row r="22156" spans="25:25">
      <c r="Y22156" s="176"/>
    </row>
    <row r="22157" spans="25:25">
      <c r="Y22157" s="176"/>
    </row>
    <row r="22158" spans="25:25">
      <c r="Y22158" s="176"/>
    </row>
    <row r="22159" spans="25:25">
      <c r="Y22159" s="176"/>
    </row>
    <row r="22160" spans="25:25">
      <c r="Y22160" s="176"/>
    </row>
    <row r="22161" spans="25:25">
      <c r="Y22161" s="176"/>
    </row>
    <row r="22162" spans="25:25">
      <c r="Y22162" s="176"/>
    </row>
    <row r="22163" spans="25:25">
      <c r="Y22163" s="176"/>
    </row>
    <row r="22164" spans="25:25">
      <c r="Y22164" s="176"/>
    </row>
    <row r="22165" spans="25:25">
      <c r="Y22165" s="176"/>
    </row>
    <row r="22166" spans="25:25">
      <c r="Y22166" s="176"/>
    </row>
    <row r="22167" spans="25:25">
      <c r="Y22167" s="176"/>
    </row>
    <row r="22168" spans="25:25">
      <c r="Y22168" s="176"/>
    </row>
    <row r="22169" spans="25:25">
      <c r="Y22169" s="176"/>
    </row>
    <row r="22170" spans="25:25">
      <c r="Y22170" s="176"/>
    </row>
    <row r="22171" spans="25:25">
      <c r="Y22171" s="176"/>
    </row>
    <row r="22172" spans="25:25">
      <c r="Y22172" s="176"/>
    </row>
    <row r="22173" spans="25:25">
      <c r="Y22173" s="176"/>
    </row>
    <row r="22174" spans="25:25">
      <c r="Y22174" s="176"/>
    </row>
    <row r="22175" spans="25:25">
      <c r="Y22175" s="176"/>
    </row>
    <row r="22176" spans="25:25">
      <c r="Y22176" s="176"/>
    </row>
    <row r="22177" spans="25:25">
      <c r="Y22177" s="176"/>
    </row>
    <row r="22178" spans="25:25">
      <c r="Y22178" s="176"/>
    </row>
    <row r="22179" spans="25:25">
      <c r="Y22179" s="176"/>
    </row>
    <row r="22180" spans="25:25">
      <c r="Y22180" s="176"/>
    </row>
    <row r="22181" spans="25:25">
      <c r="Y22181" s="176"/>
    </row>
    <row r="22182" spans="25:25">
      <c r="Y22182" s="176"/>
    </row>
    <row r="22183" spans="25:25">
      <c r="Y22183" s="176"/>
    </row>
    <row r="22184" spans="25:25">
      <c r="Y22184" s="176"/>
    </row>
    <row r="22185" spans="25:25">
      <c r="Y22185" s="176"/>
    </row>
    <row r="22186" spans="25:25">
      <c r="Y22186" s="176"/>
    </row>
    <row r="22187" spans="25:25">
      <c r="Y22187" s="176"/>
    </row>
    <row r="22188" spans="25:25">
      <c r="Y22188" s="176"/>
    </row>
    <row r="22189" spans="25:25">
      <c r="Y22189" s="176"/>
    </row>
    <row r="22190" spans="25:25">
      <c r="Y22190" s="176"/>
    </row>
    <row r="22191" spans="25:25">
      <c r="Y22191" s="176"/>
    </row>
    <row r="22192" spans="25:25">
      <c r="Y22192" s="176"/>
    </row>
    <row r="22193" spans="25:25">
      <c r="Y22193" s="176"/>
    </row>
    <row r="22194" spans="25:25">
      <c r="Y22194" s="176"/>
    </row>
    <row r="22195" spans="25:25">
      <c r="Y22195" s="176"/>
    </row>
    <row r="22196" spans="25:25">
      <c r="Y22196" s="176"/>
    </row>
    <row r="22197" spans="25:25">
      <c r="Y22197" s="176"/>
    </row>
    <row r="22198" spans="25:25">
      <c r="Y22198" s="176"/>
    </row>
    <row r="22199" spans="25:25">
      <c r="Y22199" s="176"/>
    </row>
    <row r="22200" spans="25:25">
      <c r="Y22200" s="176"/>
    </row>
    <row r="22201" spans="25:25">
      <c r="Y22201" s="176"/>
    </row>
    <row r="22202" spans="25:25">
      <c r="Y22202" s="176"/>
    </row>
    <row r="22203" spans="25:25">
      <c r="Y22203" s="176"/>
    </row>
    <row r="22204" spans="25:25">
      <c r="Y22204" s="176"/>
    </row>
    <row r="22205" spans="25:25">
      <c r="Y22205" s="176"/>
    </row>
    <row r="22206" spans="25:25">
      <c r="Y22206" s="176"/>
    </row>
    <row r="22207" spans="25:25">
      <c r="Y22207" s="176"/>
    </row>
    <row r="22208" spans="25:25">
      <c r="Y22208" s="176"/>
    </row>
    <row r="22209" spans="25:25">
      <c r="Y22209" s="176"/>
    </row>
    <row r="22210" spans="25:25">
      <c r="Y22210" s="176"/>
    </row>
    <row r="22211" spans="25:25">
      <c r="Y22211" s="176"/>
    </row>
    <row r="22212" spans="25:25">
      <c r="Y22212" s="176"/>
    </row>
    <row r="22213" spans="25:25">
      <c r="Y22213" s="176"/>
    </row>
    <row r="22214" spans="25:25">
      <c r="Y22214" s="176"/>
    </row>
    <row r="22215" spans="25:25">
      <c r="Y22215" s="176"/>
    </row>
    <row r="22216" spans="25:25">
      <c r="Y22216" s="176"/>
    </row>
    <row r="22217" spans="25:25">
      <c r="Y22217" s="176"/>
    </row>
    <row r="22218" spans="25:25">
      <c r="Y22218" s="176"/>
    </row>
    <row r="22219" spans="25:25">
      <c r="Y22219" s="176"/>
    </row>
    <row r="22220" spans="25:25">
      <c r="Y22220" s="176"/>
    </row>
    <row r="22221" spans="25:25">
      <c r="Y22221" s="176"/>
    </row>
    <row r="22222" spans="25:25">
      <c r="Y22222" s="176"/>
    </row>
    <row r="22223" spans="25:25">
      <c r="Y22223" s="176"/>
    </row>
    <row r="22224" spans="25:25">
      <c r="Y22224" s="176"/>
    </row>
    <row r="22225" spans="25:25">
      <c r="Y22225" s="176"/>
    </row>
    <row r="22226" spans="25:25">
      <c r="Y22226" s="176"/>
    </row>
    <row r="22227" spans="25:25">
      <c r="Y22227" s="176"/>
    </row>
    <row r="22228" spans="25:25">
      <c r="Y22228" s="176"/>
    </row>
    <row r="22229" spans="25:25">
      <c r="Y22229" s="176"/>
    </row>
    <row r="22230" spans="25:25">
      <c r="Y22230" s="176"/>
    </row>
    <row r="22231" spans="25:25">
      <c r="Y22231" s="176"/>
    </row>
    <row r="22232" spans="25:25">
      <c r="Y22232" s="176"/>
    </row>
    <row r="22233" spans="25:25">
      <c r="Y22233" s="176"/>
    </row>
    <row r="22234" spans="25:25">
      <c r="Y22234" s="176"/>
    </row>
    <row r="22235" spans="25:25">
      <c r="Y22235" s="176"/>
    </row>
    <row r="22236" spans="25:25">
      <c r="Y22236" s="176"/>
    </row>
    <row r="22237" spans="25:25">
      <c r="Y22237" s="176"/>
    </row>
    <row r="22238" spans="25:25">
      <c r="Y22238" s="176"/>
    </row>
    <row r="22239" spans="25:25">
      <c r="Y22239" s="176"/>
    </row>
    <row r="22240" spans="25:25">
      <c r="Y22240" s="176"/>
    </row>
    <row r="22241" spans="25:25">
      <c r="Y22241" s="176"/>
    </row>
    <row r="22242" spans="25:25">
      <c r="Y22242" s="176"/>
    </row>
    <row r="22243" spans="25:25">
      <c r="Y22243" s="176"/>
    </row>
    <row r="22244" spans="25:25">
      <c r="Y22244" s="176"/>
    </row>
    <row r="22245" spans="25:25">
      <c r="Y22245" s="176"/>
    </row>
    <row r="22246" spans="25:25">
      <c r="Y22246" s="176"/>
    </row>
    <row r="22247" spans="25:25">
      <c r="Y22247" s="176"/>
    </row>
    <row r="22248" spans="25:25">
      <c r="Y22248" s="176"/>
    </row>
    <row r="22249" spans="25:25">
      <c r="Y22249" s="176"/>
    </row>
    <row r="22250" spans="25:25">
      <c r="Y22250" s="176"/>
    </row>
    <row r="22251" spans="25:25">
      <c r="Y22251" s="176"/>
    </row>
    <row r="22252" spans="25:25">
      <c r="Y22252" s="176"/>
    </row>
    <row r="22253" spans="25:25">
      <c r="Y22253" s="176"/>
    </row>
    <row r="22254" spans="25:25">
      <c r="Y22254" s="176"/>
    </row>
    <row r="22255" spans="25:25">
      <c r="Y22255" s="176"/>
    </row>
    <row r="22256" spans="25:25">
      <c r="Y22256" s="176"/>
    </row>
    <row r="22257" spans="25:25">
      <c r="Y22257" s="176"/>
    </row>
    <row r="22258" spans="25:25">
      <c r="Y22258" s="176"/>
    </row>
    <row r="22259" spans="25:25">
      <c r="Y22259" s="176"/>
    </row>
    <row r="22260" spans="25:25">
      <c r="Y22260" s="176"/>
    </row>
    <row r="22261" spans="25:25">
      <c r="Y22261" s="176"/>
    </row>
    <row r="22262" spans="25:25">
      <c r="Y22262" s="176"/>
    </row>
    <row r="22263" spans="25:25">
      <c r="Y22263" s="176"/>
    </row>
    <row r="22264" spans="25:25">
      <c r="Y22264" s="176"/>
    </row>
    <row r="22265" spans="25:25">
      <c r="Y22265" s="176"/>
    </row>
    <row r="22266" spans="25:25">
      <c r="Y22266" s="176"/>
    </row>
    <row r="22267" spans="25:25">
      <c r="Y22267" s="176"/>
    </row>
    <row r="22268" spans="25:25">
      <c r="Y22268" s="176"/>
    </row>
    <row r="22269" spans="25:25">
      <c r="Y22269" s="176"/>
    </row>
    <row r="22270" spans="25:25">
      <c r="Y22270" s="176"/>
    </row>
    <row r="22271" spans="25:25">
      <c r="Y22271" s="176"/>
    </row>
    <row r="22272" spans="25:25">
      <c r="Y22272" s="176"/>
    </row>
    <row r="22273" spans="25:25">
      <c r="Y22273" s="176"/>
    </row>
    <row r="22274" spans="25:25">
      <c r="Y22274" s="176"/>
    </row>
    <row r="22275" spans="25:25">
      <c r="Y22275" s="176"/>
    </row>
    <row r="22276" spans="25:25">
      <c r="Y22276" s="176"/>
    </row>
    <row r="22277" spans="25:25">
      <c r="Y22277" s="176"/>
    </row>
    <row r="22278" spans="25:25">
      <c r="Y22278" s="176"/>
    </row>
    <row r="22279" spans="25:25">
      <c r="Y22279" s="176"/>
    </row>
    <row r="22280" spans="25:25">
      <c r="Y22280" s="176"/>
    </row>
    <row r="22281" spans="25:25">
      <c r="Y22281" s="176"/>
    </row>
    <row r="22282" spans="25:25">
      <c r="Y22282" s="176"/>
    </row>
    <row r="22283" spans="25:25">
      <c r="Y22283" s="176"/>
    </row>
    <row r="22284" spans="25:25">
      <c r="Y22284" s="176"/>
    </row>
    <row r="22285" spans="25:25">
      <c r="Y22285" s="176"/>
    </row>
    <row r="22286" spans="25:25">
      <c r="Y22286" s="176"/>
    </row>
    <row r="22287" spans="25:25">
      <c r="Y22287" s="176"/>
    </row>
    <row r="22288" spans="25:25">
      <c r="Y22288" s="176"/>
    </row>
    <row r="22289" spans="25:25">
      <c r="Y22289" s="176"/>
    </row>
    <row r="22290" spans="25:25">
      <c r="Y22290" s="176"/>
    </row>
    <row r="22291" spans="25:25">
      <c r="Y22291" s="176"/>
    </row>
    <row r="22292" spans="25:25">
      <c r="Y22292" s="176"/>
    </row>
    <row r="22293" spans="25:25">
      <c r="Y22293" s="176"/>
    </row>
    <row r="22294" spans="25:25">
      <c r="Y22294" s="176"/>
    </row>
    <row r="22295" spans="25:25">
      <c r="Y22295" s="176"/>
    </row>
    <row r="22296" spans="25:25">
      <c r="Y22296" s="176"/>
    </row>
    <row r="22297" spans="25:25">
      <c r="Y22297" s="176"/>
    </row>
    <row r="22298" spans="25:25">
      <c r="Y22298" s="176"/>
    </row>
    <row r="22299" spans="25:25">
      <c r="Y22299" s="176"/>
    </row>
    <row r="22300" spans="25:25">
      <c r="Y22300" s="176"/>
    </row>
    <row r="22301" spans="25:25">
      <c r="Y22301" s="176"/>
    </row>
    <row r="22302" spans="25:25">
      <c r="Y22302" s="176"/>
    </row>
    <row r="22303" spans="25:25">
      <c r="Y22303" s="176"/>
    </row>
    <row r="22304" spans="25:25">
      <c r="Y22304" s="176"/>
    </row>
    <row r="22305" spans="25:25">
      <c r="Y22305" s="176"/>
    </row>
    <row r="22306" spans="25:25">
      <c r="Y22306" s="176"/>
    </row>
    <row r="22307" spans="25:25">
      <c r="Y22307" s="176"/>
    </row>
    <row r="22308" spans="25:25">
      <c r="Y22308" s="176"/>
    </row>
    <row r="22309" spans="25:25">
      <c r="Y22309" s="176"/>
    </row>
    <row r="22310" spans="25:25">
      <c r="Y22310" s="176"/>
    </row>
    <row r="22311" spans="25:25">
      <c r="Y22311" s="176"/>
    </row>
    <row r="22312" spans="25:25">
      <c r="Y22312" s="176"/>
    </row>
    <row r="22313" spans="25:25">
      <c r="Y22313" s="176"/>
    </row>
    <row r="22314" spans="25:25">
      <c r="Y22314" s="176"/>
    </row>
    <row r="22315" spans="25:25">
      <c r="Y22315" s="176"/>
    </row>
    <row r="22316" spans="25:25">
      <c r="Y22316" s="176"/>
    </row>
    <row r="22317" spans="25:25">
      <c r="Y22317" s="176"/>
    </row>
    <row r="22318" spans="25:25">
      <c r="Y22318" s="176"/>
    </row>
    <row r="22319" spans="25:25">
      <c r="Y22319" s="176"/>
    </row>
    <row r="22320" spans="25:25">
      <c r="Y22320" s="176"/>
    </row>
    <row r="22321" spans="25:25">
      <c r="Y22321" s="176"/>
    </row>
    <row r="22322" spans="25:25">
      <c r="Y22322" s="176"/>
    </row>
    <row r="22323" spans="25:25">
      <c r="Y22323" s="176"/>
    </row>
    <row r="22324" spans="25:25">
      <c r="Y22324" s="176"/>
    </row>
    <row r="22325" spans="25:25">
      <c r="Y22325" s="176"/>
    </row>
    <row r="22326" spans="25:25">
      <c r="Y22326" s="176"/>
    </row>
    <row r="22327" spans="25:25">
      <c r="Y22327" s="176"/>
    </row>
    <row r="22328" spans="25:25">
      <c r="Y22328" s="176"/>
    </row>
    <row r="22329" spans="25:25">
      <c r="Y22329" s="176"/>
    </row>
    <row r="22330" spans="25:25">
      <c r="Y22330" s="176"/>
    </row>
    <row r="22331" spans="25:25">
      <c r="Y22331" s="176"/>
    </row>
    <row r="22332" spans="25:25">
      <c r="Y22332" s="176"/>
    </row>
    <row r="22333" spans="25:25">
      <c r="Y22333" s="176"/>
    </row>
    <row r="22334" spans="25:25">
      <c r="Y22334" s="176"/>
    </row>
    <row r="22335" spans="25:25">
      <c r="Y22335" s="176"/>
    </row>
    <row r="22336" spans="25:25">
      <c r="Y22336" s="176"/>
    </row>
    <row r="22337" spans="25:25">
      <c r="Y22337" s="176"/>
    </row>
    <row r="22338" spans="25:25">
      <c r="Y22338" s="176"/>
    </row>
    <row r="22339" spans="25:25">
      <c r="Y22339" s="176"/>
    </row>
    <row r="22340" spans="25:25">
      <c r="Y22340" s="176"/>
    </row>
    <row r="22341" spans="25:25">
      <c r="Y22341" s="176"/>
    </row>
    <row r="22342" spans="25:25">
      <c r="Y22342" s="176"/>
    </row>
    <row r="22343" spans="25:25">
      <c r="Y22343" s="176"/>
    </row>
    <row r="22344" spans="25:25">
      <c r="Y22344" s="176"/>
    </row>
    <row r="22345" spans="25:25">
      <c r="Y22345" s="176"/>
    </row>
    <row r="22346" spans="25:25">
      <c r="Y22346" s="176"/>
    </row>
    <row r="22347" spans="25:25">
      <c r="Y22347" s="176"/>
    </row>
    <row r="22348" spans="25:25">
      <c r="Y22348" s="176"/>
    </row>
    <row r="22349" spans="25:25">
      <c r="Y22349" s="176"/>
    </row>
    <row r="22350" spans="25:25">
      <c r="Y22350" s="176"/>
    </row>
    <row r="22351" spans="25:25">
      <c r="Y22351" s="176"/>
    </row>
    <row r="22352" spans="25:25">
      <c r="Y22352" s="176"/>
    </row>
    <row r="22353" spans="25:25">
      <c r="Y22353" s="176"/>
    </row>
    <row r="22354" spans="25:25">
      <c r="Y22354" s="176"/>
    </row>
    <row r="22355" spans="25:25">
      <c r="Y22355" s="176"/>
    </row>
    <row r="22356" spans="25:25">
      <c r="Y22356" s="176"/>
    </row>
    <row r="22357" spans="25:25">
      <c r="Y22357" s="176"/>
    </row>
    <row r="22358" spans="25:25">
      <c r="Y22358" s="176"/>
    </row>
    <row r="22359" spans="25:25">
      <c r="Y22359" s="176"/>
    </row>
    <row r="22360" spans="25:25">
      <c r="Y22360" s="176"/>
    </row>
    <row r="22361" spans="25:25">
      <c r="Y22361" s="176"/>
    </row>
    <row r="22362" spans="25:25">
      <c r="Y22362" s="176"/>
    </row>
    <row r="22363" spans="25:25">
      <c r="Y22363" s="176"/>
    </row>
    <row r="22364" spans="25:25">
      <c r="Y22364" s="176"/>
    </row>
    <row r="22365" spans="25:25">
      <c r="Y22365" s="176"/>
    </row>
    <row r="22366" spans="25:25">
      <c r="Y22366" s="176"/>
    </row>
    <row r="22367" spans="25:25">
      <c r="Y22367" s="176"/>
    </row>
    <row r="22368" spans="25:25">
      <c r="Y22368" s="176"/>
    </row>
    <row r="22369" spans="25:25">
      <c r="Y22369" s="176"/>
    </row>
    <row r="22370" spans="25:25">
      <c r="Y22370" s="176"/>
    </row>
    <row r="22371" spans="25:25">
      <c r="Y22371" s="176"/>
    </row>
    <row r="22372" spans="25:25">
      <c r="Y22372" s="176"/>
    </row>
    <row r="22373" spans="25:25">
      <c r="Y22373" s="176"/>
    </row>
    <row r="22374" spans="25:25">
      <c r="Y22374" s="176"/>
    </row>
    <row r="22375" spans="25:25">
      <c r="Y22375" s="176"/>
    </row>
    <row r="22376" spans="25:25">
      <c r="Y22376" s="176"/>
    </row>
    <row r="22377" spans="25:25">
      <c r="Y22377" s="176"/>
    </row>
    <row r="22378" spans="25:25">
      <c r="Y22378" s="176"/>
    </row>
    <row r="22379" spans="25:25">
      <c r="Y22379" s="176"/>
    </row>
    <row r="22380" spans="25:25">
      <c r="Y22380" s="176"/>
    </row>
    <row r="22381" spans="25:25">
      <c r="Y22381" s="176"/>
    </row>
    <row r="22382" spans="25:25">
      <c r="Y22382" s="176"/>
    </row>
    <row r="22383" spans="25:25">
      <c r="Y22383" s="176"/>
    </row>
    <row r="22384" spans="25:25">
      <c r="Y22384" s="176"/>
    </row>
    <row r="22385" spans="25:25">
      <c r="Y22385" s="176"/>
    </row>
    <row r="22386" spans="25:25">
      <c r="Y22386" s="176"/>
    </row>
    <row r="22387" spans="25:25">
      <c r="Y22387" s="176"/>
    </row>
    <row r="22388" spans="25:25">
      <c r="Y22388" s="176"/>
    </row>
    <row r="22389" spans="25:25">
      <c r="Y22389" s="176"/>
    </row>
    <row r="22390" spans="25:25">
      <c r="Y22390" s="176"/>
    </row>
    <row r="22391" spans="25:25">
      <c r="Y22391" s="176"/>
    </row>
    <row r="22392" spans="25:25">
      <c r="Y22392" s="176"/>
    </row>
    <row r="22393" spans="25:25">
      <c r="Y22393" s="176"/>
    </row>
    <row r="22394" spans="25:25">
      <c r="Y22394" s="176"/>
    </row>
    <row r="22395" spans="25:25">
      <c r="Y22395" s="176"/>
    </row>
    <row r="22396" spans="25:25">
      <c r="Y22396" s="176"/>
    </row>
    <row r="22397" spans="25:25">
      <c r="Y22397" s="176"/>
    </row>
    <row r="22398" spans="25:25">
      <c r="Y22398" s="176"/>
    </row>
    <row r="22399" spans="25:25">
      <c r="Y22399" s="176"/>
    </row>
    <row r="22400" spans="25:25">
      <c r="Y22400" s="176"/>
    </row>
    <row r="22401" spans="25:25">
      <c r="Y22401" s="176"/>
    </row>
    <row r="22402" spans="25:25">
      <c r="Y22402" s="176"/>
    </row>
    <row r="22403" spans="25:25">
      <c r="Y22403" s="176"/>
    </row>
    <row r="22404" spans="25:25">
      <c r="Y22404" s="176"/>
    </row>
    <row r="22405" spans="25:25">
      <c r="Y22405" s="176"/>
    </row>
    <row r="22406" spans="25:25">
      <c r="Y22406" s="176"/>
    </row>
    <row r="22407" spans="25:25">
      <c r="Y22407" s="176"/>
    </row>
    <row r="22408" spans="25:25">
      <c r="Y22408" s="176"/>
    </row>
    <row r="22409" spans="25:25">
      <c r="Y22409" s="176"/>
    </row>
    <row r="22410" spans="25:25">
      <c r="Y22410" s="176"/>
    </row>
    <row r="22411" spans="25:25">
      <c r="Y22411" s="176"/>
    </row>
    <row r="22412" spans="25:25">
      <c r="Y22412" s="176"/>
    </row>
    <row r="22413" spans="25:25">
      <c r="Y22413" s="176"/>
    </row>
    <row r="22414" spans="25:25">
      <c r="Y22414" s="176"/>
    </row>
    <row r="22415" spans="25:25">
      <c r="Y22415" s="176"/>
    </row>
    <row r="22416" spans="25:25">
      <c r="Y22416" s="176"/>
    </row>
    <row r="22417" spans="25:25">
      <c r="Y22417" s="176"/>
    </row>
    <row r="22418" spans="25:25">
      <c r="Y22418" s="176"/>
    </row>
    <row r="22419" spans="25:25">
      <c r="Y22419" s="176"/>
    </row>
    <row r="22420" spans="25:25">
      <c r="Y22420" s="176"/>
    </row>
    <row r="22421" spans="25:25">
      <c r="Y22421" s="176"/>
    </row>
    <row r="22422" spans="25:25">
      <c r="Y22422" s="176"/>
    </row>
    <row r="22423" spans="25:25">
      <c r="Y22423" s="176"/>
    </row>
    <row r="22424" spans="25:25">
      <c r="Y22424" s="176"/>
    </row>
    <row r="22425" spans="25:25">
      <c r="Y22425" s="176"/>
    </row>
    <row r="22426" spans="25:25">
      <c r="Y22426" s="176"/>
    </row>
    <row r="22427" spans="25:25">
      <c r="Y22427" s="176"/>
    </row>
    <row r="22428" spans="25:25">
      <c r="Y22428" s="176"/>
    </row>
    <row r="22429" spans="25:25">
      <c r="Y22429" s="176"/>
    </row>
    <row r="22430" spans="25:25">
      <c r="Y22430" s="176"/>
    </row>
    <row r="22431" spans="25:25">
      <c r="Y22431" s="176"/>
    </row>
    <row r="22432" spans="25:25">
      <c r="Y22432" s="176"/>
    </row>
    <row r="22433" spans="25:25">
      <c r="Y22433" s="176"/>
    </row>
    <row r="22434" spans="25:25">
      <c r="Y22434" s="176"/>
    </row>
    <row r="22435" spans="25:25">
      <c r="Y22435" s="176"/>
    </row>
    <row r="22436" spans="25:25">
      <c r="Y22436" s="176"/>
    </row>
    <row r="22437" spans="25:25">
      <c r="Y22437" s="176"/>
    </row>
    <row r="22438" spans="25:25">
      <c r="Y22438" s="176"/>
    </row>
    <row r="22439" spans="25:25">
      <c r="Y22439" s="176"/>
    </row>
    <row r="22440" spans="25:25">
      <c r="Y22440" s="176"/>
    </row>
    <row r="22441" spans="25:25">
      <c r="Y22441" s="176"/>
    </row>
    <row r="22442" spans="25:25">
      <c r="Y22442" s="176"/>
    </row>
    <row r="22443" spans="25:25">
      <c r="Y22443" s="176"/>
    </row>
    <row r="22444" spans="25:25">
      <c r="Y22444" s="176"/>
    </row>
    <row r="22445" spans="25:25">
      <c r="Y22445" s="176"/>
    </row>
    <row r="22446" spans="25:25">
      <c r="Y22446" s="176"/>
    </row>
    <row r="22447" spans="25:25">
      <c r="Y22447" s="176"/>
    </row>
    <row r="22448" spans="25:25">
      <c r="Y22448" s="176"/>
    </row>
    <row r="22449" spans="25:25">
      <c r="Y22449" s="176"/>
    </row>
    <row r="22450" spans="25:25">
      <c r="Y22450" s="176"/>
    </row>
    <row r="22451" spans="25:25">
      <c r="Y22451" s="176"/>
    </row>
    <row r="22452" spans="25:25">
      <c r="Y22452" s="176"/>
    </row>
    <row r="22453" spans="25:25">
      <c r="Y22453" s="176"/>
    </row>
    <row r="22454" spans="25:25">
      <c r="Y22454" s="176"/>
    </row>
    <row r="22455" spans="25:25">
      <c r="Y22455" s="176"/>
    </row>
    <row r="22456" spans="25:25">
      <c r="Y22456" s="176"/>
    </row>
    <row r="22457" spans="25:25">
      <c r="Y22457" s="176"/>
    </row>
    <row r="22458" spans="25:25">
      <c r="Y22458" s="176"/>
    </row>
    <row r="22459" spans="25:25">
      <c r="Y22459" s="176"/>
    </row>
    <row r="22460" spans="25:25">
      <c r="Y22460" s="176"/>
    </row>
    <row r="22461" spans="25:25">
      <c r="Y22461" s="176"/>
    </row>
    <row r="22462" spans="25:25">
      <c r="Y22462" s="176"/>
    </row>
    <row r="22463" spans="25:25">
      <c r="Y22463" s="176"/>
    </row>
    <row r="22464" spans="25:25">
      <c r="Y22464" s="176"/>
    </row>
    <row r="22465" spans="25:25">
      <c r="Y22465" s="176"/>
    </row>
    <row r="22466" spans="25:25">
      <c r="Y22466" s="176"/>
    </row>
    <row r="22467" spans="25:25">
      <c r="Y22467" s="176"/>
    </row>
    <row r="22468" spans="25:25">
      <c r="Y22468" s="176"/>
    </row>
    <row r="22469" spans="25:25">
      <c r="Y22469" s="176"/>
    </row>
    <row r="22470" spans="25:25">
      <c r="Y22470" s="176"/>
    </row>
    <row r="22471" spans="25:25">
      <c r="Y22471" s="176"/>
    </row>
    <row r="22472" spans="25:25">
      <c r="Y22472" s="176"/>
    </row>
    <row r="22473" spans="25:25">
      <c r="Y22473" s="176"/>
    </row>
    <row r="22474" spans="25:25">
      <c r="Y22474" s="176"/>
    </row>
    <row r="22475" spans="25:25">
      <c r="Y22475" s="176"/>
    </row>
    <row r="22476" spans="25:25">
      <c r="Y22476" s="176"/>
    </row>
    <row r="22477" spans="25:25">
      <c r="Y22477" s="176"/>
    </row>
    <row r="22478" spans="25:25">
      <c r="Y22478" s="176"/>
    </row>
    <row r="22479" spans="25:25">
      <c r="Y22479" s="176"/>
    </row>
    <row r="22480" spans="25:25">
      <c r="Y22480" s="176"/>
    </row>
    <row r="22481" spans="25:25">
      <c r="Y22481" s="176"/>
    </row>
    <row r="22482" spans="25:25">
      <c r="Y22482" s="176"/>
    </row>
    <row r="22483" spans="25:25">
      <c r="Y22483" s="176"/>
    </row>
    <row r="22484" spans="25:25">
      <c r="Y22484" s="176"/>
    </row>
    <row r="22485" spans="25:25">
      <c r="Y22485" s="176"/>
    </row>
    <row r="22486" spans="25:25">
      <c r="Y22486" s="176"/>
    </row>
    <row r="22487" spans="25:25">
      <c r="Y22487" s="176"/>
    </row>
    <row r="22488" spans="25:25">
      <c r="Y22488" s="176"/>
    </row>
    <row r="22489" spans="25:25">
      <c r="Y22489" s="176"/>
    </row>
    <row r="22490" spans="25:25">
      <c r="Y22490" s="176"/>
    </row>
    <row r="22491" spans="25:25">
      <c r="Y22491" s="176"/>
    </row>
    <row r="22492" spans="25:25">
      <c r="Y22492" s="176"/>
    </row>
    <row r="22493" spans="25:25">
      <c r="Y22493" s="176"/>
    </row>
    <row r="22494" spans="25:25">
      <c r="Y22494" s="176"/>
    </row>
    <row r="22495" spans="25:25">
      <c r="Y22495" s="176"/>
    </row>
    <row r="22496" spans="25:25">
      <c r="Y22496" s="176"/>
    </row>
    <row r="22497" spans="25:25">
      <c r="Y22497" s="176"/>
    </row>
    <row r="22498" spans="25:25">
      <c r="Y22498" s="176"/>
    </row>
    <row r="22499" spans="25:25">
      <c r="Y22499" s="176"/>
    </row>
    <row r="22500" spans="25:25">
      <c r="Y22500" s="176"/>
    </row>
    <row r="22501" spans="25:25">
      <c r="Y22501" s="176"/>
    </row>
    <row r="22502" spans="25:25">
      <c r="Y22502" s="176"/>
    </row>
    <row r="22503" spans="25:25">
      <c r="Y22503" s="176"/>
    </row>
    <row r="22504" spans="25:25">
      <c r="Y22504" s="176"/>
    </row>
    <row r="22505" spans="25:25">
      <c r="Y22505" s="176"/>
    </row>
    <row r="22506" spans="25:25">
      <c r="Y22506" s="176"/>
    </row>
    <row r="22507" spans="25:25">
      <c r="Y22507" s="176"/>
    </row>
    <row r="22508" spans="25:25">
      <c r="Y22508" s="176"/>
    </row>
    <row r="22509" spans="25:25">
      <c r="Y22509" s="176"/>
    </row>
    <row r="22510" spans="25:25">
      <c r="Y22510" s="176"/>
    </row>
    <row r="22511" spans="25:25">
      <c r="Y22511" s="176"/>
    </row>
    <row r="22512" spans="25:25">
      <c r="Y22512" s="176"/>
    </row>
    <row r="22513" spans="25:25">
      <c r="Y22513" s="176"/>
    </row>
    <row r="22514" spans="25:25">
      <c r="Y22514" s="176"/>
    </row>
    <row r="22515" spans="25:25">
      <c r="Y22515" s="176"/>
    </row>
    <row r="22516" spans="25:25">
      <c r="Y22516" s="176"/>
    </row>
    <row r="22517" spans="25:25">
      <c r="Y22517" s="176"/>
    </row>
    <row r="22518" spans="25:25">
      <c r="Y22518" s="176"/>
    </row>
    <row r="22519" spans="25:25">
      <c r="Y22519" s="176"/>
    </row>
    <row r="22520" spans="25:25">
      <c r="Y22520" s="176"/>
    </row>
    <row r="22521" spans="25:25">
      <c r="Y22521" s="176"/>
    </row>
    <row r="22522" spans="25:25">
      <c r="Y22522" s="176"/>
    </row>
    <row r="22523" spans="25:25">
      <c r="Y22523" s="176"/>
    </row>
    <row r="22524" spans="25:25">
      <c r="Y22524" s="176"/>
    </row>
    <row r="22525" spans="25:25">
      <c r="Y22525" s="176"/>
    </row>
    <row r="22526" spans="25:25">
      <c r="Y22526" s="176"/>
    </row>
    <row r="22527" spans="25:25">
      <c r="Y22527" s="176"/>
    </row>
    <row r="22528" spans="25:25">
      <c r="Y22528" s="176"/>
    </row>
    <row r="22529" spans="25:25">
      <c r="Y22529" s="176"/>
    </row>
    <row r="22530" spans="25:25">
      <c r="Y22530" s="176"/>
    </row>
    <row r="22531" spans="25:25">
      <c r="Y22531" s="176"/>
    </row>
    <row r="22532" spans="25:25">
      <c r="Y22532" s="176"/>
    </row>
    <row r="22533" spans="25:25">
      <c r="Y22533" s="176"/>
    </row>
    <row r="22534" spans="25:25">
      <c r="Y22534" s="176"/>
    </row>
    <row r="22535" spans="25:25">
      <c r="Y22535" s="176"/>
    </row>
    <row r="22536" spans="25:25">
      <c r="Y22536" s="176"/>
    </row>
    <row r="22537" spans="25:25">
      <c r="Y22537" s="176"/>
    </row>
    <row r="22538" spans="25:25">
      <c r="Y22538" s="176"/>
    </row>
    <row r="22539" spans="25:25">
      <c r="Y22539" s="176"/>
    </row>
    <row r="22540" spans="25:25">
      <c r="Y22540" s="176"/>
    </row>
    <row r="22541" spans="25:25">
      <c r="Y22541" s="176"/>
    </row>
    <row r="22542" spans="25:25">
      <c r="Y22542" s="176"/>
    </row>
    <row r="22543" spans="25:25">
      <c r="Y22543" s="176"/>
    </row>
    <row r="22544" spans="25:25">
      <c r="Y22544" s="176"/>
    </row>
    <row r="22545" spans="25:25">
      <c r="Y22545" s="176"/>
    </row>
    <row r="22546" spans="25:25">
      <c r="Y22546" s="176"/>
    </row>
    <row r="22547" spans="25:25">
      <c r="Y22547" s="176"/>
    </row>
    <row r="22548" spans="25:25">
      <c r="Y22548" s="176"/>
    </row>
    <row r="22549" spans="25:25">
      <c r="Y22549" s="176"/>
    </row>
    <row r="22550" spans="25:25">
      <c r="Y22550" s="176"/>
    </row>
    <row r="22551" spans="25:25">
      <c r="Y22551" s="176"/>
    </row>
    <row r="22552" spans="25:25">
      <c r="Y22552" s="176"/>
    </row>
    <row r="22553" spans="25:25">
      <c r="Y22553" s="176"/>
    </row>
    <row r="22554" spans="25:25">
      <c r="Y22554" s="176"/>
    </row>
    <row r="22555" spans="25:25">
      <c r="Y22555" s="176"/>
    </row>
    <row r="22556" spans="25:25">
      <c r="Y22556" s="176"/>
    </row>
    <row r="22557" spans="25:25">
      <c r="Y22557" s="176"/>
    </row>
    <row r="22558" spans="25:25">
      <c r="Y22558" s="176"/>
    </row>
    <row r="22559" spans="25:25">
      <c r="Y22559" s="176"/>
    </row>
    <row r="22560" spans="25:25">
      <c r="Y22560" s="176"/>
    </row>
    <row r="22561" spans="25:25">
      <c r="Y22561" s="176"/>
    </row>
    <row r="22562" spans="25:25">
      <c r="Y22562" s="176"/>
    </row>
    <row r="22563" spans="25:25">
      <c r="Y22563" s="176"/>
    </row>
    <row r="22564" spans="25:25">
      <c r="Y22564" s="176"/>
    </row>
    <row r="22565" spans="25:25">
      <c r="Y22565" s="176"/>
    </row>
    <row r="22566" spans="25:25">
      <c r="Y22566" s="176"/>
    </row>
    <row r="22567" spans="25:25">
      <c r="Y22567" s="176"/>
    </row>
    <row r="22568" spans="25:25">
      <c r="Y22568" s="176"/>
    </row>
    <row r="22569" spans="25:25">
      <c r="Y22569" s="176"/>
    </row>
    <row r="22570" spans="25:25">
      <c r="Y22570" s="176"/>
    </row>
    <row r="22571" spans="25:25">
      <c r="Y22571" s="176"/>
    </row>
    <row r="22572" spans="25:25">
      <c r="Y22572" s="176"/>
    </row>
    <row r="22573" spans="25:25">
      <c r="Y22573" s="176"/>
    </row>
    <row r="22574" spans="25:25">
      <c r="Y22574" s="176"/>
    </row>
    <row r="22575" spans="25:25">
      <c r="Y22575" s="176"/>
    </row>
    <row r="22576" spans="25:25">
      <c r="Y22576" s="176"/>
    </row>
    <row r="22577" spans="25:25">
      <c r="Y22577" s="176"/>
    </row>
    <row r="22578" spans="25:25">
      <c r="Y22578" s="176"/>
    </row>
    <row r="22579" spans="25:25">
      <c r="Y22579" s="176"/>
    </row>
    <row r="22580" spans="25:25">
      <c r="Y22580" s="176"/>
    </row>
    <row r="22581" spans="25:25">
      <c r="Y22581" s="176"/>
    </row>
    <row r="22582" spans="25:25">
      <c r="Y22582" s="176"/>
    </row>
    <row r="22583" spans="25:25">
      <c r="Y22583" s="176"/>
    </row>
    <row r="22584" spans="25:25">
      <c r="Y22584" s="176"/>
    </row>
    <row r="22585" spans="25:25">
      <c r="Y22585" s="176"/>
    </row>
    <row r="22586" spans="25:25">
      <c r="Y22586" s="176"/>
    </row>
    <row r="22587" spans="25:25">
      <c r="Y22587" s="176"/>
    </row>
    <row r="22588" spans="25:25">
      <c r="Y22588" s="176"/>
    </row>
    <row r="22589" spans="25:25">
      <c r="Y22589" s="176"/>
    </row>
    <row r="22590" spans="25:25">
      <c r="Y22590" s="176"/>
    </row>
    <row r="22591" spans="25:25">
      <c r="Y22591" s="176"/>
    </row>
    <row r="22592" spans="25:25">
      <c r="Y22592" s="176"/>
    </row>
    <row r="22593" spans="25:25">
      <c r="Y22593" s="176"/>
    </row>
    <row r="22594" spans="25:25">
      <c r="Y22594" s="176"/>
    </row>
    <row r="22595" spans="25:25">
      <c r="Y22595" s="176"/>
    </row>
    <row r="22596" spans="25:25">
      <c r="Y22596" s="176"/>
    </row>
    <row r="22597" spans="25:25">
      <c r="Y22597" s="176"/>
    </row>
    <row r="22598" spans="25:25">
      <c r="Y22598" s="176"/>
    </row>
    <row r="22599" spans="25:25">
      <c r="Y22599" s="176"/>
    </row>
    <row r="22600" spans="25:25">
      <c r="Y22600" s="176"/>
    </row>
    <row r="22601" spans="25:25">
      <c r="Y22601" s="176"/>
    </row>
    <row r="22602" spans="25:25">
      <c r="Y22602" s="176"/>
    </row>
    <row r="22603" spans="25:25">
      <c r="Y22603" s="176"/>
    </row>
    <row r="22604" spans="25:25">
      <c r="Y22604" s="176"/>
    </row>
    <row r="22605" spans="25:25">
      <c r="Y22605" s="176"/>
    </row>
    <row r="22606" spans="25:25">
      <c r="Y22606" s="176"/>
    </row>
    <row r="22607" spans="25:25">
      <c r="Y22607" s="176"/>
    </row>
    <row r="22608" spans="25:25">
      <c r="Y22608" s="176"/>
    </row>
    <row r="22609" spans="25:25">
      <c r="Y22609" s="176"/>
    </row>
    <row r="22610" spans="25:25">
      <c r="Y22610" s="176"/>
    </row>
    <row r="22611" spans="25:25">
      <c r="Y22611" s="176"/>
    </row>
    <row r="22612" spans="25:25">
      <c r="Y22612" s="176"/>
    </row>
    <row r="22613" spans="25:25">
      <c r="Y22613" s="176"/>
    </row>
    <row r="22614" spans="25:25">
      <c r="Y22614" s="176"/>
    </row>
    <row r="22615" spans="25:25">
      <c r="Y22615" s="176"/>
    </row>
    <row r="22616" spans="25:25">
      <c r="Y22616" s="176"/>
    </row>
    <row r="22617" spans="25:25">
      <c r="Y22617" s="176"/>
    </row>
    <row r="22618" spans="25:25">
      <c r="Y22618" s="176"/>
    </row>
    <row r="22619" spans="25:25">
      <c r="Y22619" s="176"/>
    </row>
    <row r="22620" spans="25:25">
      <c r="Y22620" s="176"/>
    </row>
    <row r="22621" spans="25:25">
      <c r="Y22621" s="176"/>
    </row>
    <row r="22622" spans="25:25">
      <c r="Y22622" s="176"/>
    </row>
    <row r="22623" spans="25:25">
      <c r="Y22623" s="176"/>
    </row>
    <row r="22624" spans="25:25">
      <c r="Y22624" s="176"/>
    </row>
    <row r="22625" spans="25:25">
      <c r="Y22625" s="176"/>
    </row>
    <row r="22626" spans="25:25">
      <c r="Y22626" s="176"/>
    </row>
    <row r="22627" spans="25:25">
      <c r="Y22627" s="176"/>
    </row>
    <row r="22628" spans="25:25">
      <c r="Y22628" s="176"/>
    </row>
    <row r="22629" spans="25:25">
      <c r="Y22629" s="176"/>
    </row>
    <row r="22630" spans="25:25">
      <c r="Y22630" s="176"/>
    </row>
    <row r="22631" spans="25:25">
      <c r="Y22631" s="176"/>
    </row>
    <row r="22632" spans="25:25">
      <c r="Y22632" s="176"/>
    </row>
    <row r="22633" spans="25:25">
      <c r="Y22633" s="176"/>
    </row>
    <row r="22634" spans="25:25">
      <c r="Y22634" s="176"/>
    </row>
    <row r="22635" spans="25:25">
      <c r="Y22635" s="176"/>
    </row>
    <row r="22636" spans="25:25">
      <c r="Y22636" s="176"/>
    </row>
    <row r="22637" spans="25:25">
      <c r="Y22637" s="176"/>
    </row>
    <row r="22638" spans="25:25">
      <c r="Y22638" s="176"/>
    </row>
    <row r="22639" spans="25:25">
      <c r="Y22639" s="176"/>
    </row>
    <row r="22640" spans="25:25">
      <c r="Y22640" s="176"/>
    </row>
    <row r="22641" spans="25:25">
      <c r="Y22641" s="176"/>
    </row>
    <row r="22642" spans="25:25">
      <c r="Y22642" s="176"/>
    </row>
    <row r="22643" spans="25:25">
      <c r="Y22643" s="176"/>
    </row>
    <row r="22644" spans="25:25">
      <c r="Y22644" s="176"/>
    </row>
    <row r="22645" spans="25:25">
      <c r="Y22645" s="176"/>
    </row>
    <row r="22646" spans="25:25">
      <c r="Y22646" s="176"/>
    </row>
    <row r="22647" spans="25:25">
      <c r="Y22647" s="176"/>
    </row>
    <row r="22648" spans="25:25">
      <c r="Y22648" s="176"/>
    </row>
    <row r="22649" spans="25:25">
      <c r="Y22649" s="176"/>
    </row>
    <row r="22650" spans="25:25">
      <c r="Y22650" s="176"/>
    </row>
    <row r="22651" spans="25:25">
      <c r="Y22651" s="176"/>
    </row>
    <row r="22652" spans="25:25">
      <c r="Y22652" s="176"/>
    </row>
    <row r="22653" spans="25:25">
      <c r="Y22653" s="176"/>
    </row>
    <row r="22654" spans="25:25">
      <c r="Y22654" s="176"/>
    </row>
    <row r="22655" spans="25:25">
      <c r="Y22655" s="176"/>
    </row>
    <row r="22656" spans="25:25">
      <c r="Y22656" s="176"/>
    </row>
    <row r="22657" spans="25:25">
      <c r="Y22657" s="176"/>
    </row>
    <row r="22658" spans="25:25">
      <c r="Y22658" s="176"/>
    </row>
    <row r="22659" spans="25:25">
      <c r="Y22659" s="176"/>
    </row>
    <row r="22660" spans="25:25">
      <c r="Y22660" s="176"/>
    </row>
    <row r="22661" spans="25:25">
      <c r="Y22661" s="176"/>
    </row>
    <row r="22662" spans="25:25">
      <c r="Y22662" s="176"/>
    </row>
    <row r="22663" spans="25:25">
      <c r="Y22663" s="176"/>
    </row>
    <row r="22664" spans="25:25">
      <c r="Y22664" s="176"/>
    </row>
    <row r="22665" spans="25:25">
      <c r="Y22665" s="176"/>
    </row>
    <row r="22666" spans="25:25">
      <c r="Y22666" s="176"/>
    </row>
    <row r="22667" spans="25:25">
      <c r="Y22667" s="176"/>
    </row>
    <row r="22668" spans="25:25">
      <c r="Y22668" s="176"/>
    </row>
    <row r="22669" spans="25:25">
      <c r="Y22669" s="176"/>
    </row>
    <row r="22670" spans="25:25">
      <c r="Y22670" s="176"/>
    </row>
    <row r="22671" spans="25:25">
      <c r="Y22671" s="176"/>
    </row>
    <row r="22672" spans="25:25">
      <c r="Y22672" s="176"/>
    </row>
    <row r="22673" spans="25:25">
      <c r="Y22673" s="176"/>
    </row>
    <row r="22674" spans="25:25">
      <c r="Y22674" s="176"/>
    </row>
    <row r="22675" spans="25:25">
      <c r="Y22675" s="176"/>
    </row>
    <row r="22676" spans="25:25">
      <c r="Y22676" s="176"/>
    </row>
    <row r="22677" spans="25:25">
      <c r="Y22677" s="176"/>
    </row>
    <row r="22678" spans="25:25">
      <c r="Y22678" s="176"/>
    </row>
    <row r="22679" spans="25:25">
      <c r="Y22679" s="176"/>
    </row>
    <row r="22680" spans="25:25">
      <c r="Y22680" s="176"/>
    </row>
    <row r="22681" spans="25:25">
      <c r="Y22681" s="176"/>
    </row>
    <row r="22682" spans="25:25">
      <c r="Y22682" s="176"/>
    </row>
    <row r="22683" spans="25:25">
      <c r="Y22683" s="176"/>
    </row>
    <row r="22684" spans="25:25">
      <c r="Y22684" s="176"/>
    </row>
    <row r="22685" spans="25:25">
      <c r="Y22685" s="176"/>
    </row>
    <row r="22686" spans="25:25">
      <c r="Y22686" s="176"/>
    </row>
    <row r="22687" spans="25:25">
      <c r="Y22687" s="176"/>
    </row>
    <row r="22688" spans="25:25">
      <c r="Y22688" s="176"/>
    </row>
    <row r="22689" spans="25:25">
      <c r="Y22689" s="176"/>
    </row>
    <row r="22690" spans="25:25">
      <c r="Y22690" s="176"/>
    </row>
    <row r="22691" spans="25:25">
      <c r="Y22691" s="176"/>
    </row>
    <row r="22692" spans="25:25">
      <c r="Y22692" s="176"/>
    </row>
    <row r="22693" spans="25:25">
      <c r="Y22693" s="176"/>
    </row>
    <row r="22694" spans="25:25">
      <c r="Y22694" s="176"/>
    </row>
    <row r="22695" spans="25:25">
      <c r="Y22695" s="176"/>
    </row>
    <row r="22696" spans="25:25">
      <c r="Y22696" s="176"/>
    </row>
    <row r="22697" spans="25:25">
      <c r="Y22697" s="176"/>
    </row>
    <row r="22698" spans="25:25">
      <c r="Y22698" s="176"/>
    </row>
    <row r="22699" spans="25:25">
      <c r="Y22699" s="176"/>
    </row>
    <row r="22700" spans="25:25">
      <c r="Y22700" s="176"/>
    </row>
    <row r="22701" spans="25:25">
      <c r="Y22701" s="176"/>
    </row>
    <row r="22702" spans="25:25">
      <c r="Y22702" s="176"/>
    </row>
    <row r="22703" spans="25:25">
      <c r="Y22703" s="176"/>
    </row>
    <row r="22704" spans="25:25">
      <c r="Y22704" s="176"/>
    </row>
    <row r="22705" spans="25:25">
      <c r="Y22705" s="176"/>
    </row>
    <row r="22706" spans="25:25">
      <c r="Y22706" s="176"/>
    </row>
    <row r="22707" spans="25:25">
      <c r="Y22707" s="176"/>
    </row>
    <row r="22708" spans="25:25">
      <c r="Y22708" s="176"/>
    </row>
    <row r="22709" spans="25:25">
      <c r="Y22709" s="176"/>
    </row>
    <row r="22710" spans="25:25">
      <c r="Y22710" s="176"/>
    </row>
    <row r="22711" spans="25:25">
      <c r="Y22711" s="176"/>
    </row>
    <row r="22712" spans="25:25">
      <c r="Y22712" s="176"/>
    </row>
    <row r="22713" spans="25:25">
      <c r="Y22713" s="176"/>
    </row>
    <row r="22714" spans="25:25">
      <c r="Y22714" s="176"/>
    </row>
    <row r="22715" spans="25:25">
      <c r="Y22715" s="176"/>
    </row>
    <row r="22716" spans="25:25">
      <c r="Y22716" s="176"/>
    </row>
    <row r="22717" spans="25:25">
      <c r="Y22717" s="176"/>
    </row>
    <row r="22718" spans="25:25">
      <c r="Y22718" s="176"/>
    </row>
    <row r="22719" spans="25:25">
      <c r="Y22719" s="176"/>
    </row>
    <row r="22720" spans="25:25">
      <c r="Y22720" s="176"/>
    </row>
    <row r="22721" spans="25:25">
      <c r="Y22721" s="176"/>
    </row>
    <row r="22722" spans="25:25">
      <c r="Y22722" s="176"/>
    </row>
    <row r="22723" spans="25:25">
      <c r="Y22723" s="176"/>
    </row>
    <row r="22724" spans="25:25">
      <c r="Y22724" s="176"/>
    </row>
    <row r="22725" spans="25:25">
      <c r="Y22725" s="176"/>
    </row>
    <row r="22726" spans="25:25">
      <c r="Y22726" s="176"/>
    </row>
    <row r="22727" spans="25:25">
      <c r="Y22727" s="176"/>
    </row>
    <row r="22728" spans="25:25">
      <c r="Y22728" s="176"/>
    </row>
    <row r="22729" spans="25:25">
      <c r="Y22729" s="176"/>
    </row>
    <row r="22730" spans="25:25">
      <c r="Y22730" s="176"/>
    </row>
    <row r="22731" spans="25:25">
      <c r="Y22731" s="176"/>
    </row>
    <row r="22732" spans="25:25">
      <c r="Y22732" s="176"/>
    </row>
    <row r="22733" spans="25:25">
      <c r="Y22733" s="176"/>
    </row>
    <row r="22734" spans="25:25">
      <c r="Y22734" s="176"/>
    </row>
    <row r="22735" spans="25:25">
      <c r="Y22735" s="176"/>
    </row>
    <row r="22736" spans="25:25">
      <c r="Y22736" s="176"/>
    </row>
    <row r="22737" spans="25:25">
      <c r="Y22737" s="176"/>
    </row>
    <row r="22738" spans="25:25">
      <c r="Y22738" s="176"/>
    </row>
    <row r="22739" spans="25:25">
      <c r="Y22739" s="176"/>
    </row>
    <row r="22740" spans="25:25">
      <c r="Y22740" s="176"/>
    </row>
    <row r="22741" spans="25:25">
      <c r="Y22741" s="176"/>
    </row>
    <row r="22742" spans="25:25">
      <c r="Y22742" s="176"/>
    </row>
    <row r="22743" spans="25:25">
      <c r="Y22743" s="176"/>
    </row>
    <row r="22744" spans="25:25">
      <c r="Y22744" s="176"/>
    </row>
    <row r="22745" spans="25:25">
      <c r="Y22745" s="176"/>
    </row>
    <row r="22746" spans="25:25">
      <c r="Y22746" s="176"/>
    </row>
    <row r="22747" spans="25:25">
      <c r="Y22747" s="176"/>
    </row>
    <row r="22748" spans="25:25">
      <c r="Y22748" s="176"/>
    </row>
    <row r="22749" spans="25:25">
      <c r="Y22749" s="176"/>
    </row>
    <row r="22750" spans="25:25">
      <c r="Y22750" s="176"/>
    </row>
    <row r="22751" spans="25:25">
      <c r="Y22751" s="176"/>
    </row>
    <row r="22752" spans="25:25">
      <c r="Y22752" s="176"/>
    </row>
    <row r="22753" spans="25:25">
      <c r="Y22753" s="176"/>
    </row>
    <row r="22754" spans="25:25">
      <c r="Y22754" s="176"/>
    </row>
    <row r="22755" spans="25:25">
      <c r="Y22755" s="176"/>
    </row>
    <row r="22756" spans="25:25">
      <c r="Y22756" s="176"/>
    </row>
    <row r="22757" spans="25:25">
      <c r="Y22757" s="176"/>
    </row>
    <row r="22758" spans="25:25">
      <c r="Y22758" s="176"/>
    </row>
    <row r="22759" spans="25:25">
      <c r="Y22759" s="176"/>
    </row>
    <row r="22760" spans="25:25">
      <c r="Y22760" s="176"/>
    </row>
    <row r="22761" spans="25:25">
      <c r="Y22761" s="176"/>
    </row>
    <row r="22762" spans="25:25">
      <c r="Y22762" s="176"/>
    </row>
    <row r="22763" spans="25:25">
      <c r="Y22763" s="176"/>
    </row>
    <row r="22764" spans="25:25">
      <c r="Y22764" s="176"/>
    </row>
    <row r="22765" spans="25:25">
      <c r="Y22765" s="176"/>
    </row>
    <row r="22766" spans="25:25">
      <c r="Y22766" s="176"/>
    </row>
    <row r="22767" spans="25:25">
      <c r="Y22767" s="176"/>
    </row>
    <row r="22768" spans="25:25">
      <c r="Y22768" s="176"/>
    </row>
    <row r="22769" spans="25:25">
      <c r="Y22769" s="176"/>
    </row>
    <row r="22770" spans="25:25">
      <c r="Y22770" s="176"/>
    </row>
    <row r="22771" spans="25:25">
      <c r="Y22771" s="176"/>
    </row>
    <row r="22772" spans="25:25">
      <c r="Y22772" s="176"/>
    </row>
    <row r="22773" spans="25:25">
      <c r="Y22773" s="176"/>
    </row>
    <row r="22774" spans="25:25">
      <c r="Y22774" s="176"/>
    </row>
    <row r="22775" spans="25:25">
      <c r="Y22775" s="176"/>
    </row>
    <row r="22776" spans="25:25">
      <c r="Y22776" s="176"/>
    </row>
    <row r="22777" spans="25:25">
      <c r="Y22777" s="176"/>
    </row>
    <row r="22778" spans="25:25">
      <c r="Y22778" s="176"/>
    </row>
    <row r="22779" spans="25:25">
      <c r="Y22779" s="176"/>
    </row>
    <row r="22780" spans="25:25">
      <c r="Y22780" s="176"/>
    </row>
    <row r="22781" spans="25:25">
      <c r="Y22781" s="176"/>
    </row>
    <row r="22782" spans="25:25">
      <c r="Y22782" s="176"/>
    </row>
    <row r="22783" spans="25:25">
      <c r="Y22783" s="176"/>
    </row>
    <row r="22784" spans="25:25">
      <c r="Y22784" s="176"/>
    </row>
    <row r="22785" spans="25:25">
      <c r="Y22785" s="176"/>
    </row>
    <row r="22786" spans="25:25">
      <c r="Y22786" s="176"/>
    </row>
    <row r="22787" spans="25:25">
      <c r="Y22787" s="176"/>
    </row>
    <row r="22788" spans="25:25">
      <c r="Y22788" s="176"/>
    </row>
    <row r="22789" spans="25:25">
      <c r="Y22789" s="176"/>
    </row>
    <row r="22790" spans="25:25">
      <c r="Y22790" s="176"/>
    </row>
    <row r="22791" spans="25:25">
      <c r="Y22791" s="176"/>
    </row>
    <row r="22792" spans="25:25">
      <c r="Y22792" s="176"/>
    </row>
    <row r="22793" spans="25:25">
      <c r="Y22793" s="176"/>
    </row>
    <row r="22794" spans="25:25">
      <c r="Y22794" s="176"/>
    </row>
    <row r="22795" spans="25:25">
      <c r="Y22795" s="176"/>
    </row>
    <row r="22796" spans="25:25">
      <c r="Y22796" s="176"/>
    </row>
    <row r="22797" spans="25:25">
      <c r="Y22797" s="176"/>
    </row>
    <row r="22798" spans="25:25">
      <c r="Y22798" s="176"/>
    </row>
    <row r="22799" spans="25:25">
      <c r="Y22799" s="176"/>
    </row>
    <row r="22800" spans="25:25">
      <c r="Y22800" s="176"/>
    </row>
    <row r="22801" spans="25:25">
      <c r="Y22801" s="176"/>
    </row>
    <row r="22802" spans="25:25">
      <c r="Y22802" s="176"/>
    </row>
    <row r="22803" spans="25:25">
      <c r="Y22803" s="176"/>
    </row>
    <row r="22804" spans="25:25">
      <c r="Y22804" s="176"/>
    </row>
    <row r="22805" spans="25:25">
      <c r="Y22805" s="176"/>
    </row>
    <row r="22806" spans="25:25">
      <c r="Y22806" s="176"/>
    </row>
    <row r="22807" spans="25:25">
      <c r="Y22807" s="176"/>
    </row>
    <row r="22808" spans="25:25">
      <c r="Y22808" s="176"/>
    </row>
    <row r="22809" spans="25:25">
      <c r="Y22809" s="176"/>
    </row>
    <row r="22810" spans="25:25">
      <c r="Y22810" s="176"/>
    </row>
    <row r="22811" spans="25:25">
      <c r="Y22811" s="176"/>
    </row>
    <row r="22812" spans="25:25">
      <c r="Y22812" s="176"/>
    </row>
    <row r="22813" spans="25:25">
      <c r="Y22813" s="176"/>
    </row>
    <row r="22814" spans="25:25">
      <c r="Y22814" s="176"/>
    </row>
    <row r="22815" spans="25:25">
      <c r="Y22815" s="176"/>
    </row>
    <row r="22816" spans="25:25">
      <c r="Y22816" s="176"/>
    </row>
    <row r="22817" spans="25:25">
      <c r="Y22817" s="176"/>
    </row>
    <row r="22818" spans="25:25">
      <c r="Y22818" s="176"/>
    </row>
    <row r="22819" spans="25:25">
      <c r="Y22819" s="176"/>
    </row>
    <row r="22820" spans="25:25">
      <c r="Y22820" s="176"/>
    </row>
    <row r="22821" spans="25:25">
      <c r="Y22821" s="176"/>
    </row>
    <row r="22822" spans="25:25">
      <c r="Y22822" s="176"/>
    </row>
    <row r="22823" spans="25:25">
      <c r="Y22823" s="176"/>
    </row>
    <row r="22824" spans="25:25">
      <c r="Y22824" s="176"/>
    </row>
    <row r="22825" spans="25:25">
      <c r="Y22825" s="176"/>
    </row>
    <row r="22826" spans="25:25">
      <c r="Y22826" s="176"/>
    </row>
    <row r="22827" spans="25:25">
      <c r="Y22827" s="176"/>
    </row>
    <row r="22828" spans="25:25">
      <c r="Y22828" s="176"/>
    </row>
    <row r="22829" spans="25:25">
      <c r="Y22829" s="176"/>
    </row>
    <row r="22830" spans="25:25">
      <c r="Y22830" s="176"/>
    </row>
    <row r="22831" spans="25:25">
      <c r="Y22831" s="176"/>
    </row>
    <row r="22832" spans="25:25">
      <c r="Y22832" s="176"/>
    </row>
    <row r="22833" spans="25:25">
      <c r="Y22833" s="176"/>
    </row>
    <row r="22834" spans="25:25">
      <c r="Y22834" s="176"/>
    </row>
    <row r="22835" spans="25:25">
      <c r="Y22835" s="176"/>
    </row>
    <row r="22836" spans="25:25">
      <c r="Y22836" s="176"/>
    </row>
    <row r="22837" spans="25:25">
      <c r="Y22837" s="176"/>
    </row>
    <row r="22838" spans="25:25">
      <c r="Y22838" s="176"/>
    </row>
    <row r="22839" spans="25:25">
      <c r="Y22839" s="176"/>
    </row>
    <row r="22840" spans="25:25">
      <c r="Y22840" s="176"/>
    </row>
    <row r="22841" spans="25:25">
      <c r="Y22841" s="176"/>
    </row>
    <row r="22842" spans="25:25">
      <c r="Y22842" s="176"/>
    </row>
    <row r="22843" spans="25:25">
      <c r="Y22843" s="176"/>
    </row>
    <row r="22844" spans="25:25">
      <c r="Y22844" s="176"/>
    </row>
    <row r="22845" spans="25:25">
      <c r="Y22845" s="176"/>
    </row>
    <row r="22846" spans="25:25">
      <c r="Y22846" s="176"/>
    </row>
    <row r="22847" spans="25:25">
      <c r="Y22847" s="176"/>
    </row>
    <row r="22848" spans="25:25">
      <c r="Y22848" s="176"/>
    </row>
    <row r="22849" spans="25:25">
      <c r="Y22849" s="176"/>
    </row>
    <row r="22850" spans="25:25">
      <c r="Y22850" s="176"/>
    </row>
    <row r="22851" spans="25:25">
      <c r="Y22851" s="176"/>
    </row>
    <row r="22852" spans="25:25">
      <c r="Y22852" s="176"/>
    </row>
    <row r="22853" spans="25:25">
      <c r="Y22853" s="176"/>
    </row>
    <row r="22854" spans="25:25">
      <c r="Y22854" s="176"/>
    </row>
    <row r="22855" spans="25:25">
      <c r="Y22855" s="176"/>
    </row>
    <row r="22856" spans="25:25">
      <c r="Y22856" s="176"/>
    </row>
    <row r="22857" spans="25:25">
      <c r="Y22857" s="176"/>
    </row>
    <row r="22858" spans="25:25">
      <c r="Y22858" s="176"/>
    </row>
    <row r="22859" spans="25:25">
      <c r="Y22859" s="176"/>
    </row>
    <row r="22860" spans="25:25">
      <c r="Y22860" s="176"/>
    </row>
    <row r="22861" spans="25:25">
      <c r="Y22861" s="176"/>
    </row>
    <row r="22862" spans="25:25">
      <c r="Y22862" s="176"/>
    </row>
    <row r="22863" spans="25:25">
      <c r="Y22863" s="176"/>
    </row>
    <row r="22864" spans="25:25">
      <c r="Y22864" s="176"/>
    </row>
    <row r="22865" spans="25:25">
      <c r="Y22865" s="176"/>
    </row>
    <row r="22866" spans="25:25">
      <c r="Y22866" s="176"/>
    </row>
    <row r="22867" spans="25:25">
      <c r="Y22867" s="176"/>
    </row>
    <row r="22868" spans="25:25">
      <c r="Y22868" s="176"/>
    </row>
    <row r="22869" spans="25:25">
      <c r="Y22869" s="176"/>
    </row>
    <row r="22870" spans="25:25">
      <c r="Y22870" s="176"/>
    </row>
    <row r="22871" spans="25:25">
      <c r="Y22871" s="176"/>
    </row>
    <row r="22872" spans="25:25">
      <c r="Y22872" s="176"/>
    </row>
    <row r="22873" spans="25:25">
      <c r="Y22873" s="176"/>
    </row>
    <row r="22874" spans="25:25">
      <c r="Y22874" s="176"/>
    </row>
    <row r="22875" spans="25:25">
      <c r="Y22875" s="176"/>
    </row>
    <row r="22876" spans="25:25">
      <c r="Y22876" s="176"/>
    </row>
    <row r="22877" spans="25:25">
      <c r="Y22877" s="176"/>
    </row>
    <row r="22878" spans="25:25">
      <c r="Y22878" s="176"/>
    </row>
    <row r="22879" spans="25:25">
      <c r="Y22879" s="176"/>
    </row>
    <row r="22880" spans="25:25">
      <c r="Y22880" s="176"/>
    </row>
    <row r="22881" spans="25:25">
      <c r="Y22881" s="176"/>
    </row>
    <row r="22882" spans="25:25">
      <c r="Y22882" s="176"/>
    </row>
    <row r="22883" spans="25:25">
      <c r="Y22883" s="176"/>
    </row>
    <row r="22884" spans="25:25">
      <c r="Y22884" s="176"/>
    </row>
    <row r="22885" spans="25:25">
      <c r="Y22885" s="176"/>
    </row>
    <row r="22886" spans="25:25">
      <c r="Y22886" s="176"/>
    </row>
    <row r="22887" spans="25:25">
      <c r="Y22887" s="176"/>
    </row>
    <row r="22888" spans="25:25">
      <c r="Y22888" s="176"/>
    </row>
    <row r="22889" spans="25:25">
      <c r="Y22889" s="176"/>
    </row>
    <row r="22890" spans="25:25">
      <c r="Y22890" s="176"/>
    </row>
    <row r="22891" spans="25:25">
      <c r="Y22891" s="176"/>
    </row>
    <row r="22892" spans="25:25">
      <c r="Y22892" s="176"/>
    </row>
    <row r="22893" spans="25:25">
      <c r="Y22893" s="176"/>
    </row>
    <row r="22894" spans="25:25">
      <c r="Y22894" s="176"/>
    </row>
    <row r="22895" spans="25:25">
      <c r="Y22895" s="176"/>
    </row>
    <row r="22896" spans="25:25">
      <c r="Y22896" s="176"/>
    </row>
    <row r="22897" spans="25:25">
      <c r="Y22897" s="176"/>
    </row>
    <row r="22898" spans="25:25">
      <c r="Y22898" s="176"/>
    </row>
    <row r="22899" spans="25:25">
      <c r="Y22899" s="176"/>
    </row>
    <row r="22900" spans="25:25">
      <c r="Y22900" s="176"/>
    </row>
    <row r="22901" spans="25:25">
      <c r="Y22901" s="176"/>
    </row>
    <row r="22902" spans="25:25">
      <c r="Y22902" s="176"/>
    </row>
    <row r="22903" spans="25:25">
      <c r="Y22903" s="176"/>
    </row>
    <row r="22904" spans="25:25">
      <c r="Y22904" s="176"/>
    </row>
    <row r="22905" spans="25:25">
      <c r="Y22905" s="176"/>
    </row>
    <row r="22906" spans="25:25">
      <c r="Y22906" s="176"/>
    </row>
    <row r="22907" spans="25:25">
      <c r="Y22907" s="176"/>
    </row>
    <row r="22908" spans="25:25">
      <c r="Y22908" s="176"/>
    </row>
    <row r="22909" spans="25:25">
      <c r="Y22909" s="176"/>
    </row>
    <row r="22910" spans="25:25">
      <c r="Y22910" s="176"/>
    </row>
    <row r="22911" spans="25:25">
      <c r="Y22911" s="176"/>
    </row>
    <row r="22912" spans="25:25">
      <c r="Y22912" s="176"/>
    </row>
    <row r="22913" spans="25:25">
      <c r="Y22913" s="176"/>
    </row>
    <row r="22914" spans="25:25">
      <c r="Y22914" s="176"/>
    </row>
    <row r="22915" spans="25:25">
      <c r="Y22915" s="176"/>
    </row>
    <row r="22916" spans="25:25">
      <c r="Y22916" s="176"/>
    </row>
    <row r="22917" spans="25:25">
      <c r="Y22917" s="176"/>
    </row>
    <row r="22918" spans="25:25">
      <c r="Y22918" s="176"/>
    </row>
    <row r="22919" spans="25:25">
      <c r="Y22919" s="176"/>
    </row>
    <row r="22920" spans="25:25">
      <c r="Y22920" s="176"/>
    </row>
    <row r="22921" spans="25:25">
      <c r="Y22921" s="176"/>
    </row>
    <row r="22922" spans="25:25">
      <c r="Y22922" s="176"/>
    </row>
    <row r="22923" spans="25:25">
      <c r="Y22923" s="176"/>
    </row>
    <row r="22924" spans="25:25">
      <c r="Y22924" s="176"/>
    </row>
    <row r="22925" spans="25:25">
      <c r="Y22925" s="176"/>
    </row>
    <row r="22926" spans="25:25">
      <c r="Y22926" s="176"/>
    </row>
    <row r="22927" spans="25:25">
      <c r="Y22927" s="176"/>
    </row>
    <row r="22928" spans="25:25">
      <c r="Y22928" s="176"/>
    </row>
    <row r="22929" spans="25:25">
      <c r="Y22929" s="176"/>
    </row>
    <row r="22930" spans="25:25">
      <c r="Y22930" s="176"/>
    </row>
    <row r="22931" spans="25:25">
      <c r="Y22931" s="176"/>
    </row>
    <row r="22932" spans="25:25">
      <c r="Y22932" s="176"/>
    </row>
    <row r="22933" spans="25:25">
      <c r="Y22933" s="176"/>
    </row>
    <row r="22934" spans="25:25">
      <c r="Y22934" s="176"/>
    </row>
    <row r="22935" spans="25:25">
      <c r="Y22935" s="176"/>
    </row>
    <row r="22936" spans="25:25">
      <c r="Y22936" s="176"/>
    </row>
    <row r="22937" spans="25:25">
      <c r="Y22937" s="176"/>
    </row>
    <row r="22938" spans="25:25">
      <c r="Y22938" s="176"/>
    </row>
    <row r="22939" spans="25:25">
      <c r="Y22939" s="176"/>
    </row>
    <row r="22940" spans="25:25">
      <c r="Y22940" s="176"/>
    </row>
    <row r="22941" spans="25:25">
      <c r="Y22941" s="176"/>
    </row>
    <row r="22942" spans="25:25">
      <c r="Y22942" s="176"/>
    </row>
    <row r="22943" spans="25:25">
      <c r="Y22943" s="176"/>
    </row>
    <row r="22944" spans="25:25">
      <c r="Y22944" s="176"/>
    </row>
    <row r="22945" spans="25:25">
      <c r="Y22945" s="176"/>
    </row>
    <row r="22946" spans="25:25">
      <c r="Y22946" s="176"/>
    </row>
    <row r="22947" spans="25:25">
      <c r="Y22947" s="176"/>
    </row>
    <row r="22948" spans="25:25">
      <c r="Y22948" s="176"/>
    </row>
    <row r="22949" spans="25:25">
      <c r="Y22949" s="176"/>
    </row>
    <row r="22950" spans="25:25">
      <c r="Y22950" s="176"/>
    </row>
    <row r="22951" spans="25:25">
      <c r="Y22951" s="176"/>
    </row>
    <row r="22952" spans="25:25">
      <c r="Y22952" s="176"/>
    </row>
    <row r="22953" spans="25:25">
      <c r="Y22953" s="176"/>
    </row>
    <row r="22954" spans="25:25">
      <c r="Y22954" s="176"/>
    </row>
    <row r="22955" spans="25:25">
      <c r="Y22955" s="176"/>
    </row>
    <row r="22956" spans="25:25">
      <c r="Y22956" s="176"/>
    </row>
    <row r="22957" spans="25:25">
      <c r="Y22957" s="176"/>
    </row>
    <row r="22958" spans="25:25">
      <c r="Y22958" s="176"/>
    </row>
    <row r="22959" spans="25:25">
      <c r="Y22959" s="176"/>
    </row>
    <row r="22960" spans="25:25">
      <c r="Y22960" s="176"/>
    </row>
    <row r="22961" spans="25:25">
      <c r="Y22961" s="176"/>
    </row>
    <row r="22962" spans="25:25">
      <c r="Y22962" s="176"/>
    </row>
    <row r="22963" spans="25:25">
      <c r="Y22963" s="176"/>
    </row>
    <row r="22964" spans="25:25">
      <c r="Y22964" s="176"/>
    </row>
    <row r="22965" spans="25:25">
      <c r="Y22965" s="176"/>
    </row>
    <row r="22966" spans="25:25">
      <c r="Y22966" s="176"/>
    </row>
    <row r="22967" spans="25:25">
      <c r="Y22967" s="176"/>
    </row>
    <row r="22968" spans="25:25">
      <c r="Y22968" s="176"/>
    </row>
    <row r="22969" spans="25:25">
      <c r="Y22969" s="176"/>
    </row>
    <row r="22970" spans="25:25">
      <c r="Y22970" s="176"/>
    </row>
    <row r="22971" spans="25:25">
      <c r="Y22971" s="176"/>
    </row>
    <row r="22972" spans="25:25">
      <c r="Y22972" s="176"/>
    </row>
    <row r="22973" spans="25:25">
      <c r="Y22973" s="176"/>
    </row>
    <row r="22974" spans="25:25">
      <c r="Y22974" s="176"/>
    </row>
    <row r="22975" spans="25:25">
      <c r="Y22975" s="176"/>
    </row>
    <row r="22976" spans="25:25">
      <c r="Y22976" s="176"/>
    </row>
    <row r="22977" spans="25:25">
      <c r="Y22977" s="176"/>
    </row>
    <row r="22978" spans="25:25">
      <c r="Y22978" s="176"/>
    </row>
    <row r="22979" spans="25:25">
      <c r="Y22979" s="176"/>
    </row>
    <row r="22980" spans="25:25">
      <c r="Y22980" s="176"/>
    </row>
    <row r="22981" spans="25:25">
      <c r="Y22981" s="176"/>
    </row>
    <row r="22982" spans="25:25">
      <c r="Y22982" s="176"/>
    </row>
    <row r="22983" spans="25:25">
      <c r="Y22983" s="176"/>
    </row>
    <row r="22984" spans="25:25">
      <c r="Y22984" s="176"/>
    </row>
    <row r="22985" spans="25:25">
      <c r="Y22985" s="176"/>
    </row>
    <row r="22986" spans="25:25">
      <c r="Y22986" s="176"/>
    </row>
    <row r="22987" spans="25:25">
      <c r="Y22987" s="176"/>
    </row>
    <row r="22988" spans="25:25">
      <c r="Y22988" s="176"/>
    </row>
    <row r="22989" spans="25:25">
      <c r="Y22989" s="176"/>
    </row>
    <row r="22990" spans="25:25">
      <c r="Y22990" s="176"/>
    </row>
    <row r="22991" spans="25:25">
      <c r="Y22991" s="176"/>
    </row>
    <row r="22992" spans="25:25">
      <c r="Y22992" s="176"/>
    </row>
    <row r="22993" spans="25:25">
      <c r="Y22993" s="176"/>
    </row>
    <row r="22994" spans="25:25">
      <c r="Y22994" s="176"/>
    </row>
    <row r="22995" spans="25:25">
      <c r="Y22995" s="176"/>
    </row>
    <row r="22996" spans="25:25">
      <c r="Y22996" s="176"/>
    </row>
    <row r="22997" spans="25:25">
      <c r="Y22997" s="176"/>
    </row>
    <row r="22998" spans="25:25">
      <c r="Y22998" s="176"/>
    </row>
    <row r="22999" spans="25:25">
      <c r="Y22999" s="176"/>
    </row>
    <row r="23000" spans="25:25">
      <c r="Y23000" s="176"/>
    </row>
    <row r="23001" spans="25:25">
      <c r="Y23001" s="176"/>
    </row>
    <row r="23002" spans="25:25">
      <c r="Y23002" s="176"/>
    </row>
    <row r="23003" spans="25:25">
      <c r="Y23003" s="176"/>
    </row>
    <row r="23004" spans="25:25">
      <c r="Y23004" s="176"/>
    </row>
    <row r="23005" spans="25:25">
      <c r="Y23005" s="176"/>
    </row>
    <row r="23006" spans="25:25">
      <c r="Y23006" s="176"/>
    </row>
    <row r="23007" spans="25:25">
      <c r="Y23007" s="176"/>
    </row>
    <row r="23008" spans="25:25">
      <c r="Y23008" s="176"/>
    </row>
    <row r="23009" spans="25:25">
      <c r="Y23009" s="176"/>
    </row>
    <row r="23010" spans="25:25">
      <c r="Y23010" s="176"/>
    </row>
    <row r="23011" spans="25:25">
      <c r="Y23011" s="176"/>
    </row>
    <row r="23012" spans="25:25">
      <c r="Y23012" s="176"/>
    </row>
    <row r="23013" spans="25:25">
      <c r="Y23013" s="176"/>
    </row>
    <row r="23014" spans="25:25">
      <c r="Y23014" s="176"/>
    </row>
    <row r="23015" spans="25:25">
      <c r="Y23015" s="176"/>
    </row>
    <row r="23016" spans="25:25">
      <c r="Y23016" s="176"/>
    </row>
    <row r="23017" spans="25:25">
      <c r="Y23017" s="176"/>
    </row>
    <row r="23018" spans="25:25">
      <c r="Y23018" s="176"/>
    </row>
    <row r="23019" spans="25:25">
      <c r="Y23019" s="176"/>
    </row>
    <row r="23020" spans="25:25">
      <c r="Y23020" s="176"/>
    </row>
    <row r="23021" spans="25:25">
      <c r="Y23021" s="176"/>
    </row>
    <row r="23022" spans="25:25">
      <c r="Y23022" s="176"/>
    </row>
    <row r="23023" spans="25:25">
      <c r="Y23023" s="176"/>
    </row>
    <row r="23024" spans="25:25">
      <c r="Y23024" s="176"/>
    </row>
    <row r="23025" spans="25:25">
      <c r="Y23025" s="176"/>
    </row>
    <row r="23026" spans="25:25">
      <c r="Y23026" s="176"/>
    </row>
    <row r="23027" spans="25:25">
      <c r="Y23027" s="176"/>
    </row>
    <row r="23028" spans="25:25">
      <c r="Y23028" s="176"/>
    </row>
    <row r="23029" spans="25:25">
      <c r="Y23029" s="176"/>
    </row>
    <row r="23030" spans="25:25">
      <c r="Y23030" s="176"/>
    </row>
    <row r="23031" spans="25:25">
      <c r="Y23031" s="176"/>
    </row>
    <row r="23032" spans="25:25">
      <c r="Y23032" s="176"/>
    </row>
    <row r="23033" spans="25:25">
      <c r="Y23033" s="176"/>
    </row>
    <row r="23034" spans="25:25">
      <c r="Y23034" s="176"/>
    </row>
    <row r="23035" spans="25:25">
      <c r="Y23035" s="176"/>
    </row>
    <row r="23036" spans="25:25">
      <c r="Y23036" s="176"/>
    </row>
    <row r="23037" spans="25:25">
      <c r="Y23037" s="176"/>
    </row>
    <row r="23038" spans="25:25">
      <c r="Y23038" s="176"/>
    </row>
    <row r="23039" spans="25:25">
      <c r="Y23039" s="176"/>
    </row>
    <row r="23040" spans="25:25">
      <c r="Y23040" s="176"/>
    </row>
    <row r="23041" spans="25:25">
      <c r="Y23041" s="176"/>
    </row>
    <row r="23042" spans="25:25">
      <c r="Y23042" s="176"/>
    </row>
    <row r="23043" spans="25:25">
      <c r="Y23043" s="176"/>
    </row>
    <row r="23044" spans="25:25">
      <c r="Y23044" s="176"/>
    </row>
    <row r="23045" spans="25:25">
      <c r="Y23045" s="176"/>
    </row>
    <row r="23046" spans="25:25">
      <c r="Y23046" s="176"/>
    </row>
    <row r="23047" spans="25:25">
      <c r="Y23047" s="176"/>
    </row>
    <row r="23048" spans="25:25">
      <c r="Y23048" s="176"/>
    </row>
    <row r="23049" spans="25:25">
      <c r="Y23049" s="176"/>
    </row>
    <row r="23050" spans="25:25">
      <c r="Y23050" s="176"/>
    </row>
    <row r="23051" spans="25:25">
      <c r="Y23051" s="176"/>
    </row>
    <row r="23052" spans="25:25">
      <c r="Y23052" s="176"/>
    </row>
    <row r="23053" spans="25:25">
      <c r="Y23053" s="176"/>
    </row>
    <row r="23054" spans="25:25">
      <c r="Y23054" s="176"/>
    </row>
    <row r="23055" spans="25:25">
      <c r="Y23055" s="176"/>
    </row>
    <row r="23056" spans="25:25">
      <c r="Y23056" s="176"/>
    </row>
    <row r="23057" spans="25:25">
      <c r="Y23057" s="176"/>
    </row>
    <row r="23058" spans="25:25">
      <c r="Y23058" s="176"/>
    </row>
    <row r="23059" spans="25:25">
      <c r="Y23059" s="176"/>
    </row>
    <row r="23060" spans="25:25">
      <c r="Y23060" s="176"/>
    </row>
    <row r="23061" spans="25:25">
      <c r="Y23061" s="176"/>
    </row>
    <row r="23062" spans="25:25">
      <c r="Y23062" s="176"/>
    </row>
    <row r="23063" spans="25:25">
      <c r="Y23063" s="176"/>
    </row>
    <row r="23064" spans="25:25">
      <c r="Y23064" s="176"/>
    </row>
    <row r="23065" spans="25:25">
      <c r="Y23065" s="176"/>
    </row>
    <row r="23066" spans="25:25">
      <c r="Y23066" s="176"/>
    </row>
    <row r="23067" spans="25:25">
      <c r="Y23067" s="176"/>
    </row>
    <row r="23068" spans="25:25">
      <c r="Y23068" s="176"/>
    </row>
    <row r="23069" spans="25:25">
      <c r="Y23069" s="176"/>
    </row>
    <row r="23070" spans="25:25">
      <c r="Y23070" s="176"/>
    </row>
    <row r="23071" spans="25:25">
      <c r="Y23071" s="176"/>
    </row>
    <row r="23072" spans="25:25">
      <c r="Y23072" s="176"/>
    </row>
    <row r="23073" spans="25:25">
      <c r="Y23073" s="176"/>
    </row>
    <row r="23074" spans="25:25">
      <c r="Y23074" s="176"/>
    </row>
    <row r="23075" spans="25:25">
      <c r="Y23075" s="176"/>
    </row>
    <row r="23076" spans="25:25">
      <c r="Y23076" s="176"/>
    </row>
    <row r="23077" spans="25:25">
      <c r="Y23077" s="176"/>
    </row>
    <row r="23078" spans="25:25">
      <c r="Y23078" s="176"/>
    </row>
    <row r="23079" spans="25:25">
      <c r="Y23079" s="176"/>
    </row>
    <row r="23080" spans="25:25">
      <c r="Y23080" s="176"/>
    </row>
    <row r="23081" spans="25:25">
      <c r="Y23081" s="176"/>
    </row>
    <row r="23082" spans="25:25">
      <c r="Y23082" s="176"/>
    </row>
    <row r="23083" spans="25:25">
      <c r="Y23083" s="176"/>
    </row>
    <row r="23084" spans="25:25">
      <c r="Y23084" s="176"/>
    </row>
    <row r="23085" spans="25:25">
      <c r="Y23085" s="176"/>
    </row>
    <row r="23086" spans="25:25">
      <c r="Y23086" s="176"/>
    </row>
    <row r="23087" spans="25:25">
      <c r="Y23087" s="176"/>
    </row>
    <row r="23088" spans="25:25">
      <c r="Y23088" s="176"/>
    </row>
    <row r="23089" spans="25:25">
      <c r="Y23089" s="176"/>
    </row>
    <row r="23090" spans="25:25">
      <c r="Y23090" s="176"/>
    </row>
    <row r="23091" spans="25:25">
      <c r="Y23091" s="176"/>
    </row>
    <row r="23092" spans="25:25">
      <c r="Y23092" s="176"/>
    </row>
    <row r="23093" spans="25:25">
      <c r="Y23093" s="176"/>
    </row>
    <row r="23094" spans="25:25">
      <c r="Y23094" s="176"/>
    </row>
    <row r="23095" spans="25:25">
      <c r="Y23095" s="176"/>
    </row>
    <row r="23096" spans="25:25">
      <c r="Y23096" s="176"/>
    </row>
    <row r="23097" spans="25:25">
      <c r="Y23097" s="176"/>
    </row>
    <row r="23098" spans="25:25">
      <c r="Y23098" s="176"/>
    </row>
    <row r="23099" spans="25:25">
      <c r="Y23099" s="176"/>
    </row>
    <row r="23100" spans="25:25">
      <c r="Y23100" s="176"/>
    </row>
    <row r="23101" spans="25:25">
      <c r="Y23101" s="176"/>
    </row>
    <row r="23102" spans="25:25">
      <c r="Y23102" s="176"/>
    </row>
    <row r="23103" spans="25:25">
      <c r="Y23103" s="176"/>
    </row>
    <row r="23104" spans="25:25">
      <c r="Y23104" s="176"/>
    </row>
    <row r="23105" spans="25:25">
      <c r="Y23105" s="176"/>
    </row>
    <row r="23106" spans="25:25">
      <c r="Y23106" s="176"/>
    </row>
    <row r="23107" spans="25:25">
      <c r="Y23107" s="176"/>
    </row>
    <row r="23108" spans="25:25">
      <c r="Y23108" s="176"/>
    </row>
    <row r="23109" spans="25:25">
      <c r="Y23109" s="176"/>
    </row>
    <row r="23110" spans="25:25">
      <c r="Y23110" s="176"/>
    </row>
    <row r="23111" spans="25:25">
      <c r="Y23111" s="176"/>
    </row>
    <row r="23112" spans="25:25">
      <c r="Y23112" s="176"/>
    </row>
    <row r="23113" spans="25:25">
      <c r="Y23113" s="176"/>
    </row>
    <row r="23114" spans="25:25">
      <c r="Y23114" s="176"/>
    </row>
    <row r="23115" spans="25:25">
      <c r="Y23115" s="176"/>
    </row>
    <row r="23116" spans="25:25">
      <c r="Y23116" s="176"/>
    </row>
    <row r="23117" spans="25:25">
      <c r="Y23117" s="176"/>
    </row>
    <row r="23118" spans="25:25">
      <c r="Y23118" s="176"/>
    </row>
    <row r="23119" spans="25:25">
      <c r="Y23119" s="176"/>
    </row>
    <row r="23120" spans="25:25">
      <c r="Y23120" s="176"/>
    </row>
    <row r="23121" spans="25:25">
      <c r="Y23121" s="176"/>
    </row>
    <row r="23122" spans="25:25">
      <c r="Y23122" s="176"/>
    </row>
    <row r="23123" spans="25:25">
      <c r="Y23123" s="176"/>
    </row>
    <row r="23124" spans="25:25">
      <c r="Y23124" s="176"/>
    </row>
    <row r="23125" spans="25:25">
      <c r="Y23125" s="176"/>
    </row>
    <row r="23126" spans="25:25">
      <c r="Y23126" s="176"/>
    </row>
    <row r="23127" spans="25:25">
      <c r="Y23127" s="176"/>
    </row>
    <row r="23128" spans="25:25">
      <c r="Y23128" s="176"/>
    </row>
    <row r="23129" spans="25:25">
      <c r="Y23129" s="176"/>
    </row>
    <row r="23130" spans="25:25">
      <c r="Y23130" s="176"/>
    </row>
    <row r="23131" spans="25:25">
      <c r="Y23131" s="176"/>
    </row>
    <row r="23132" spans="25:25">
      <c r="Y23132" s="176"/>
    </row>
    <row r="23133" spans="25:25">
      <c r="Y23133" s="176"/>
    </row>
    <row r="23134" spans="25:25">
      <c r="Y23134" s="176"/>
    </row>
    <row r="23135" spans="25:25">
      <c r="Y23135" s="176"/>
    </row>
    <row r="23136" spans="25:25">
      <c r="Y23136" s="176"/>
    </row>
    <row r="23137" spans="25:25">
      <c r="Y23137" s="176"/>
    </row>
    <row r="23138" spans="25:25">
      <c r="Y23138" s="176"/>
    </row>
    <row r="23139" spans="25:25">
      <c r="Y23139" s="176"/>
    </row>
    <row r="23140" spans="25:25">
      <c r="Y23140" s="176"/>
    </row>
    <row r="23141" spans="25:25">
      <c r="Y23141" s="176"/>
    </row>
    <row r="23142" spans="25:25">
      <c r="Y23142" s="176"/>
    </row>
    <row r="23143" spans="25:25">
      <c r="Y23143" s="176"/>
    </row>
    <row r="23144" spans="25:25">
      <c r="Y23144" s="176"/>
    </row>
    <row r="23145" spans="25:25">
      <c r="Y23145" s="176"/>
    </row>
    <row r="23146" spans="25:25">
      <c r="Y23146" s="176"/>
    </row>
    <row r="23147" spans="25:25">
      <c r="Y23147" s="176"/>
    </row>
    <row r="23148" spans="25:25">
      <c r="Y23148" s="176"/>
    </row>
    <row r="23149" spans="25:25">
      <c r="Y23149" s="176"/>
    </row>
    <row r="23150" spans="25:25">
      <c r="Y23150" s="176"/>
    </row>
    <row r="23151" spans="25:25">
      <c r="Y23151" s="176"/>
    </row>
    <row r="23152" spans="25:25">
      <c r="Y23152" s="176"/>
    </row>
    <row r="23153" spans="25:25">
      <c r="Y23153" s="176"/>
    </row>
    <row r="23154" spans="25:25">
      <c r="Y23154" s="176"/>
    </row>
    <row r="23155" spans="25:25">
      <c r="Y23155" s="176"/>
    </row>
    <row r="23156" spans="25:25">
      <c r="Y23156" s="176"/>
    </row>
    <row r="23157" spans="25:25">
      <c r="Y23157" s="176"/>
    </row>
    <row r="23158" spans="25:25">
      <c r="Y23158" s="176"/>
    </row>
    <row r="23159" spans="25:25">
      <c r="Y23159" s="176"/>
    </row>
    <row r="23160" spans="25:25">
      <c r="Y23160" s="176"/>
    </row>
    <row r="23161" spans="25:25">
      <c r="Y23161" s="176"/>
    </row>
    <row r="23162" spans="25:25">
      <c r="Y23162" s="176"/>
    </row>
    <row r="23163" spans="25:25">
      <c r="Y23163" s="176"/>
    </row>
    <row r="23164" spans="25:25">
      <c r="Y23164" s="176"/>
    </row>
    <row r="23165" spans="25:25">
      <c r="Y23165" s="176"/>
    </row>
    <row r="23166" spans="25:25">
      <c r="Y23166" s="176"/>
    </row>
    <row r="23167" spans="25:25">
      <c r="Y23167" s="176"/>
    </row>
    <row r="23168" spans="25:25">
      <c r="Y23168" s="176"/>
    </row>
    <row r="23169" spans="25:25">
      <c r="Y23169" s="176"/>
    </row>
    <row r="23170" spans="25:25">
      <c r="Y23170" s="176"/>
    </row>
    <row r="23171" spans="25:25">
      <c r="Y23171" s="176"/>
    </row>
    <row r="23172" spans="25:25">
      <c r="Y23172" s="176"/>
    </row>
    <row r="23173" spans="25:25">
      <c r="Y23173" s="176"/>
    </row>
    <row r="23174" spans="25:25">
      <c r="Y23174" s="176"/>
    </row>
    <row r="23175" spans="25:25">
      <c r="Y23175" s="176"/>
    </row>
    <row r="23176" spans="25:25">
      <c r="Y23176" s="176"/>
    </row>
    <row r="23177" spans="25:25">
      <c r="Y23177" s="176"/>
    </row>
    <row r="23178" spans="25:25">
      <c r="Y23178" s="176"/>
    </row>
    <row r="23179" spans="25:25">
      <c r="Y23179" s="176"/>
    </row>
    <row r="23180" spans="25:25">
      <c r="Y23180" s="176"/>
    </row>
    <row r="23181" spans="25:25">
      <c r="Y23181" s="176"/>
    </row>
    <row r="23182" spans="25:25">
      <c r="Y23182" s="176"/>
    </row>
    <row r="23183" spans="25:25">
      <c r="Y23183" s="176"/>
    </row>
    <row r="23184" spans="25:25">
      <c r="Y23184" s="176"/>
    </row>
    <row r="23185" spans="25:25">
      <c r="Y23185" s="176"/>
    </row>
    <row r="23186" spans="25:25">
      <c r="Y23186" s="176"/>
    </row>
    <row r="23187" spans="25:25">
      <c r="Y23187" s="176"/>
    </row>
    <row r="23188" spans="25:25">
      <c r="Y23188" s="176"/>
    </row>
    <row r="23189" spans="25:25">
      <c r="Y23189" s="176"/>
    </row>
    <row r="23190" spans="25:25">
      <c r="Y23190" s="176"/>
    </row>
    <row r="23191" spans="25:25">
      <c r="Y23191" s="176"/>
    </row>
    <row r="23192" spans="25:25">
      <c r="Y23192" s="176"/>
    </row>
    <row r="23193" spans="25:25">
      <c r="Y23193" s="176"/>
    </row>
    <row r="23194" spans="25:25">
      <c r="Y23194" s="176"/>
    </row>
    <row r="23195" spans="25:25">
      <c r="Y23195" s="176"/>
    </row>
    <row r="23196" spans="25:25">
      <c r="Y23196" s="176"/>
    </row>
    <row r="23197" spans="25:25">
      <c r="Y23197" s="176"/>
    </row>
    <row r="23198" spans="25:25">
      <c r="Y23198" s="176"/>
    </row>
    <row r="23199" spans="25:25">
      <c r="Y23199" s="176"/>
    </row>
    <row r="23200" spans="25:25">
      <c r="Y23200" s="176"/>
    </row>
    <row r="23201" spans="25:25">
      <c r="Y23201" s="176"/>
    </row>
    <row r="23202" spans="25:25">
      <c r="Y23202" s="176"/>
    </row>
    <row r="23203" spans="25:25">
      <c r="Y23203" s="176"/>
    </row>
    <row r="23204" spans="25:25">
      <c r="Y23204" s="176"/>
    </row>
    <row r="23205" spans="25:25">
      <c r="Y23205" s="176"/>
    </row>
    <row r="23206" spans="25:25">
      <c r="Y23206" s="176"/>
    </row>
    <row r="23207" spans="25:25">
      <c r="Y23207" s="176"/>
    </row>
    <row r="23208" spans="25:25">
      <c r="Y23208" s="176"/>
    </row>
    <row r="23209" spans="25:25">
      <c r="Y23209" s="176"/>
    </row>
    <row r="23210" spans="25:25">
      <c r="Y23210" s="176"/>
    </row>
    <row r="23211" spans="25:25">
      <c r="Y23211" s="176"/>
    </row>
    <row r="23212" spans="25:25">
      <c r="Y23212" s="176"/>
    </row>
    <row r="23213" spans="25:25">
      <c r="Y23213" s="176"/>
    </row>
    <row r="23214" spans="25:25">
      <c r="Y23214" s="176"/>
    </row>
    <row r="23215" spans="25:25">
      <c r="Y23215" s="176"/>
    </row>
    <row r="23216" spans="25:25">
      <c r="Y23216" s="176"/>
    </row>
    <row r="23217" spans="25:25">
      <c r="Y23217" s="176"/>
    </row>
    <row r="23218" spans="25:25">
      <c r="Y23218" s="176"/>
    </row>
    <row r="23219" spans="25:25">
      <c r="Y23219" s="176"/>
    </row>
    <row r="23220" spans="25:25">
      <c r="Y23220" s="176"/>
    </row>
    <row r="23221" spans="25:25">
      <c r="Y23221" s="176"/>
    </row>
    <row r="23222" spans="25:25">
      <c r="Y23222" s="176"/>
    </row>
    <row r="23223" spans="25:25">
      <c r="Y23223" s="176"/>
    </row>
    <row r="23224" spans="25:25">
      <c r="Y23224" s="176"/>
    </row>
    <row r="23225" spans="25:25">
      <c r="Y23225" s="176"/>
    </row>
    <row r="23226" spans="25:25">
      <c r="Y23226" s="176"/>
    </row>
    <row r="23227" spans="25:25">
      <c r="Y23227" s="176"/>
    </row>
    <row r="23228" spans="25:25">
      <c r="Y23228" s="176"/>
    </row>
    <row r="23229" spans="25:25">
      <c r="Y23229" s="176"/>
    </row>
    <row r="23230" spans="25:25">
      <c r="Y23230" s="176"/>
    </row>
    <row r="23231" spans="25:25">
      <c r="Y23231" s="176"/>
    </row>
    <row r="23232" spans="25:25">
      <c r="Y23232" s="176"/>
    </row>
    <row r="23233" spans="25:25">
      <c r="Y23233" s="176"/>
    </row>
    <row r="23234" spans="25:25">
      <c r="Y23234" s="176"/>
    </row>
    <row r="23235" spans="25:25">
      <c r="Y23235" s="176"/>
    </row>
    <row r="23236" spans="25:25">
      <c r="Y23236" s="176"/>
    </row>
    <row r="23237" spans="25:25">
      <c r="Y23237" s="176"/>
    </row>
    <row r="23238" spans="25:25">
      <c r="Y23238" s="176"/>
    </row>
    <row r="23239" spans="25:25">
      <c r="Y23239" s="176"/>
    </row>
    <row r="23240" spans="25:25">
      <c r="Y23240" s="176"/>
    </row>
    <row r="23241" spans="25:25">
      <c r="Y23241" s="176"/>
    </row>
    <row r="23242" spans="25:25">
      <c r="Y23242" s="176"/>
    </row>
    <row r="23243" spans="25:25">
      <c r="Y23243" s="176"/>
    </row>
    <row r="23244" spans="25:25">
      <c r="Y23244" s="176"/>
    </row>
    <row r="23245" spans="25:25">
      <c r="Y23245" s="176"/>
    </row>
    <row r="23246" spans="25:25">
      <c r="Y23246" s="176"/>
    </row>
    <row r="23247" spans="25:25">
      <c r="Y23247" s="176"/>
    </row>
    <row r="23248" spans="25:25">
      <c r="Y23248" s="176"/>
    </row>
    <row r="23249" spans="25:25">
      <c r="Y23249" s="176"/>
    </row>
    <row r="23250" spans="25:25">
      <c r="Y23250" s="176"/>
    </row>
    <row r="23251" spans="25:25">
      <c r="Y23251" s="176"/>
    </row>
    <row r="23252" spans="25:25">
      <c r="Y23252" s="176"/>
    </row>
    <row r="23253" spans="25:25">
      <c r="Y23253" s="176"/>
    </row>
    <row r="23254" spans="25:25">
      <c r="Y23254" s="176"/>
    </row>
    <row r="23255" spans="25:25">
      <c r="Y23255" s="176"/>
    </row>
    <row r="23256" spans="25:25">
      <c r="Y23256" s="176"/>
    </row>
    <row r="23257" spans="25:25">
      <c r="Y23257" s="176"/>
    </row>
    <row r="23258" spans="25:25">
      <c r="Y23258" s="176"/>
    </row>
    <row r="23259" spans="25:25">
      <c r="Y23259" s="176"/>
    </row>
    <row r="23260" spans="25:25">
      <c r="Y23260" s="176"/>
    </row>
    <row r="23261" spans="25:25">
      <c r="Y23261" s="176"/>
    </row>
    <row r="23262" spans="25:25">
      <c r="Y23262" s="176"/>
    </row>
    <row r="23263" spans="25:25">
      <c r="Y23263" s="176"/>
    </row>
    <row r="23264" spans="25:25">
      <c r="Y23264" s="176"/>
    </row>
    <row r="23265" spans="25:25">
      <c r="Y23265" s="176"/>
    </row>
    <row r="23266" spans="25:25">
      <c r="Y23266" s="176"/>
    </row>
    <row r="23267" spans="25:25">
      <c r="Y23267" s="176"/>
    </row>
    <row r="23268" spans="25:25">
      <c r="Y23268" s="176"/>
    </row>
    <row r="23269" spans="25:25">
      <c r="Y23269" s="176"/>
    </row>
    <row r="23270" spans="25:25">
      <c r="Y23270" s="176"/>
    </row>
    <row r="23271" spans="25:25">
      <c r="Y23271" s="176"/>
    </row>
    <row r="23272" spans="25:25">
      <c r="Y23272" s="176"/>
    </row>
    <row r="23273" spans="25:25">
      <c r="Y23273" s="176"/>
    </row>
    <row r="23274" spans="25:25">
      <c r="Y23274" s="176"/>
    </row>
    <row r="23275" spans="25:25">
      <c r="Y23275" s="176"/>
    </row>
    <row r="23276" spans="25:25">
      <c r="Y23276" s="176"/>
    </row>
    <row r="23277" spans="25:25">
      <c r="Y23277" s="176"/>
    </row>
    <row r="23278" spans="25:25">
      <c r="Y23278" s="176"/>
    </row>
    <row r="23279" spans="25:25">
      <c r="Y23279" s="176"/>
    </row>
    <row r="23280" spans="25:25">
      <c r="Y23280" s="176"/>
    </row>
    <row r="23281" spans="25:25">
      <c r="Y23281" s="176"/>
    </row>
    <row r="23282" spans="25:25">
      <c r="Y23282" s="176"/>
    </row>
    <row r="23283" spans="25:25">
      <c r="Y23283" s="176"/>
    </row>
    <row r="23284" spans="25:25">
      <c r="Y23284" s="176"/>
    </row>
    <row r="23285" spans="25:25">
      <c r="Y23285" s="176"/>
    </row>
    <row r="23286" spans="25:25">
      <c r="Y23286" s="176"/>
    </row>
    <row r="23287" spans="25:25">
      <c r="Y23287" s="176"/>
    </row>
    <row r="23288" spans="25:25">
      <c r="Y23288" s="176"/>
    </row>
    <row r="23289" spans="25:25">
      <c r="Y23289" s="176"/>
    </row>
    <row r="23290" spans="25:25">
      <c r="Y23290" s="176"/>
    </row>
    <row r="23291" spans="25:25">
      <c r="Y23291" s="176"/>
    </row>
    <row r="23292" spans="25:25">
      <c r="Y23292" s="176"/>
    </row>
    <row r="23293" spans="25:25">
      <c r="Y23293" s="176"/>
    </row>
    <row r="23294" spans="25:25">
      <c r="Y23294" s="176"/>
    </row>
    <row r="23295" spans="25:25">
      <c r="Y23295" s="176"/>
    </row>
    <row r="23296" spans="25:25">
      <c r="Y23296" s="176"/>
    </row>
    <row r="23297" spans="25:25">
      <c r="Y23297" s="176"/>
    </row>
    <row r="23298" spans="25:25">
      <c r="Y23298" s="176"/>
    </row>
    <row r="23299" spans="25:25">
      <c r="Y23299" s="176"/>
    </row>
    <row r="23300" spans="25:25">
      <c r="Y23300" s="176"/>
    </row>
    <row r="23301" spans="25:25">
      <c r="Y23301" s="176"/>
    </row>
    <row r="23302" spans="25:25">
      <c r="Y23302" s="176"/>
    </row>
    <row r="23303" spans="25:25">
      <c r="Y23303" s="176"/>
    </row>
    <row r="23304" spans="25:25">
      <c r="Y23304" s="176"/>
    </row>
    <row r="23305" spans="25:25">
      <c r="Y23305" s="176"/>
    </row>
    <row r="23306" spans="25:25">
      <c r="Y23306" s="176"/>
    </row>
    <row r="23307" spans="25:25">
      <c r="Y23307" s="176"/>
    </row>
    <row r="23308" spans="25:25">
      <c r="Y23308" s="176"/>
    </row>
    <row r="23309" spans="25:25">
      <c r="Y23309" s="176"/>
    </row>
    <row r="23310" spans="25:25">
      <c r="Y23310" s="176"/>
    </row>
    <row r="23311" spans="25:25">
      <c r="Y23311" s="176"/>
    </row>
    <row r="23312" spans="25:25">
      <c r="Y23312" s="176"/>
    </row>
    <row r="23313" spans="25:25">
      <c r="Y23313" s="176"/>
    </row>
    <row r="23314" spans="25:25">
      <c r="Y23314" s="176"/>
    </row>
    <row r="23315" spans="25:25">
      <c r="Y23315" s="176"/>
    </row>
    <row r="23316" spans="25:25">
      <c r="Y23316" s="176"/>
    </row>
    <row r="23317" spans="25:25">
      <c r="Y23317" s="176"/>
    </row>
    <row r="23318" spans="25:25">
      <c r="Y23318" s="176"/>
    </row>
    <row r="23319" spans="25:25">
      <c r="Y23319" s="176"/>
    </row>
    <row r="23320" spans="25:25">
      <c r="Y23320" s="176"/>
    </row>
    <row r="23321" spans="25:25">
      <c r="Y23321" s="176"/>
    </row>
    <row r="23322" spans="25:25">
      <c r="Y23322" s="176"/>
    </row>
    <row r="23323" spans="25:25">
      <c r="Y23323" s="176"/>
    </row>
    <row r="23324" spans="25:25">
      <c r="Y23324" s="176"/>
    </row>
    <row r="23325" spans="25:25">
      <c r="Y23325" s="176"/>
    </row>
    <row r="23326" spans="25:25">
      <c r="Y23326" s="176"/>
    </row>
    <row r="23327" spans="25:25">
      <c r="Y23327" s="176"/>
    </row>
    <row r="23328" spans="25:25">
      <c r="Y23328" s="176"/>
    </row>
    <row r="23329" spans="25:25">
      <c r="Y23329" s="176"/>
    </row>
    <row r="23330" spans="25:25">
      <c r="Y23330" s="176"/>
    </row>
    <row r="23331" spans="25:25">
      <c r="Y23331" s="176"/>
    </row>
    <row r="23332" spans="25:25">
      <c r="Y23332" s="176"/>
    </row>
    <row r="23333" spans="25:25">
      <c r="Y23333" s="176"/>
    </row>
    <row r="23334" spans="25:25">
      <c r="Y23334" s="176"/>
    </row>
    <row r="23335" spans="25:25">
      <c r="Y23335" s="176"/>
    </row>
    <row r="23336" spans="25:25">
      <c r="Y23336" s="176"/>
    </row>
    <row r="23337" spans="25:25">
      <c r="Y23337" s="176"/>
    </row>
    <row r="23338" spans="25:25">
      <c r="Y23338" s="176"/>
    </row>
    <row r="23339" spans="25:25">
      <c r="Y23339" s="176"/>
    </row>
    <row r="23340" spans="25:25">
      <c r="Y23340" s="176"/>
    </row>
    <row r="23341" spans="25:25">
      <c r="Y23341" s="176"/>
    </row>
    <row r="23342" spans="25:25">
      <c r="Y23342" s="176"/>
    </row>
    <row r="23343" spans="25:25">
      <c r="Y23343" s="176"/>
    </row>
    <row r="23344" spans="25:25">
      <c r="Y23344" s="176"/>
    </row>
    <row r="23345" spans="25:25">
      <c r="Y23345" s="176"/>
    </row>
    <row r="23346" spans="25:25">
      <c r="Y23346" s="176"/>
    </row>
    <row r="23347" spans="25:25">
      <c r="Y23347" s="176"/>
    </row>
    <row r="23348" spans="25:25">
      <c r="Y23348" s="176"/>
    </row>
    <row r="23349" spans="25:25">
      <c r="Y23349" s="176"/>
    </row>
    <row r="23350" spans="25:25">
      <c r="Y23350" s="176"/>
    </row>
    <row r="23351" spans="25:25">
      <c r="Y23351" s="176"/>
    </row>
    <row r="23352" spans="25:25">
      <c r="Y23352" s="176"/>
    </row>
    <row r="23353" spans="25:25">
      <c r="Y23353" s="176"/>
    </row>
    <row r="23354" spans="25:25">
      <c r="Y23354" s="176"/>
    </row>
    <row r="23355" spans="25:25">
      <c r="Y23355" s="176"/>
    </row>
    <row r="23356" spans="25:25">
      <c r="Y23356" s="176"/>
    </row>
    <row r="23357" spans="25:25">
      <c r="Y23357" s="176"/>
    </row>
    <row r="23358" spans="25:25">
      <c r="Y23358" s="176"/>
    </row>
    <row r="23359" spans="25:25">
      <c r="Y23359" s="176"/>
    </row>
    <row r="23360" spans="25:25">
      <c r="Y23360" s="176"/>
    </row>
    <row r="23361" spans="25:25">
      <c r="Y23361" s="176"/>
    </row>
    <row r="23362" spans="25:25">
      <c r="Y23362" s="176"/>
    </row>
    <row r="23363" spans="25:25">
      <c r="Y23363" s="176"/>
    </row>
    <row r="23364" spans="25:25">
      <c r="Y23364" s="176"/>
    </row>
    <row r="23365" spans="25:25">
      <c r="Y23365" s="176"/>
    </row>
    <row r="23366" spans="25:25">
      <c r="Y23366" s="176"/>
    </row>
    <row r="23367" spans="25:25">
      <c r="Y23367" s="176"/>
    </row>
    <row r="23368" spans="25:25">
      <c r="Y23368" s="176"/>
    </row>
    <row r="23369" spans="25:25">
      <c r="Y23369" s="176"/>
    </row>
    <row r="23370" spans="25:25">
      <c r="Y23370" s="176"/>
    </row>
    <row r="23371" spans="25:25">
      <c r="Y23371" s="176"/>
    </row>
    <row r="23372" spans="25:25">
      <c r="Y23372" s="176"/>
    </row>
    <row r="23373" spans="25:25">
      <c r="Y23373" s="176"/>
    </row>
    <row r="23374" spans="25:25">
      <c r="Y23374" s="176"/>
    </row>
    <row r="23375" spans="25:25">
      <c r="Y23375" s="176"/>
    </row>
    <row r="23376" spans="25:25">
      <c r="Y23376" s="176"/>
    </row>
    <row r="23377" spans="25:25">
      <c r="Y23377" s="176"/>
    </row>
    <row r="23378" spans="25:25">
      <c r="Y23378" s="176"/>
    </row>
    <row r="23379" spans="25:25">
      <c r="Y23379" s="176"/>
    </row>
    <row r="23380" spans="25:25">
      <c r="Y23380" s="176"/>
    </row>
    <row r="23381" spans="25:25">
      <c r="Y23381" s="176"/>
    </row>
    <row r="23382" spans="25:25">
      <c r="Y23382" s="176"/>
    </row>
    <row r="23383" spans="25:25">
      <c r="Y23383" s="176"/>
    </row>
    <row r="23384" spans="25:25">
      <c r="Y23384" s="176"/>
    </row>
    <row r="23385" spans="25:25">
      <c r="Y23385" s="176"/>
    </row>
    <row r="23386" spans="25:25">
      <c r="Y23386" s="176"/>
    </row>
    <row r="23387" spans="25:25">
      <c r="Y23387" s="176"/>
    </row>
    <row r="23388" spans="25:25">
      <c r="Y23388" s="176"/>
    </row>
    <row r="23389" spans="25:25">
      <c r="Y23389" s="176"/>
    </row>
    <row r="23390" spans="25:25">
      <c r="Y23390" s="176"/>
    </row>
    <row r="23391" spans="25:25">
      <c r="Y23391" s="176"/>
    </row>
    <row r="23392" spans="25:25">
      <c r="Y23392" s="176"/>
    </row>
    <row r="23393" spans="25:25">
      <c r="Y23393" s="176"/>
    </row>
    <row r="23394" spans="25:25">
      <c r="Y23394" s="176"/>
    </row>
    <row r="23395" spans="25:25">
      <c r="Y23395" s="176"/>
    </row>
    <row r="23396" spans="25:25">
      <c r="Y23396" s="176"/>
    </row>
    <row r="23397" spans="25:25">
      <c r="Y23397" s="176"/>
    </row>
    <row r="23398" spans="25:25">
      <c r="Y23398" s="176"/>
    </row>
    <row r="23399" spans="25:25">
      <c r="Y23399" s="176"/>
    </row>
    <row r="23400" spans="25:25">
      <c r="Y23400" s="176"/>
    </row>
    <row r="23401" spans="25:25">
      <c r="Y23401" s="176"/>
    </row>
    <row r="23402" spans="25:25">
      <c r="Y23402" s="176"/>
    </row>
    <row r="23403" spans="25:25">
      <c r="Y23403" s="176"/>
    </row>
    <row r="23404" spans="25:25">
      <c r="Y23404" s="176"/>
    </row>
    <row r="23405" spans="25:25">
      <c r="Y23405" s="176"/>
    </row>
    <row r="23406" spans="25:25">
      <c r="Y23406" s="176"/>
    </row>
    <row r="23407" spans="25:25">
      <c r="Y23407" s="176"/>
    </row>
    <row r="23408" spans="25:25">
      <c r="Y23408" s="176"/>
    </row>
    <row r="23409" spans="25:25">
      <c r="Y23409" s="176"/>
    </row>
    <row r="23410" spans="25:25">
      <c r="Y23410" s="176"/>
    </row>
    <row r="23411" spans="25:25">
      <c r="Y23411" s="176"/>
    </row>
    <row r="23412" spans="25:25">
      <c r="Y23412" s="176"/>
    </row>
    <row r="23413" spans="25:25">
      <c r="Y23413" s="176"/>
    </row>
    <row r="23414" spans="25:25">
      <c r="Y23414" s="176"/>
    </row>
    <row r="23415" spans="25:25">
      <c r="Y23415" s="176"/>
    </row>
    <row r="23416" spans="25:25">
      <c r="Y23416" s="176"/>
    </row>
    <row r="23417" spans="25:25">
      <c r="Y23417" s="176"/>
    </row>
    <row r="23418" spans="25:25">
      <c r="Y23418" s="176"/>
    </row>
    <row r="23419" spans="25:25">
      <c r="Y23419" s="176"/>
    </row>
    <row r="23420" spans="25:25">
      <c r="Y23420" s="176"/>
    </row>
    <row r="23421" spans="25:25">
      <c r="Y23421" s="176"/>
    </row>
    <row r="23422" spans="25:25">
      <c r="Y23422" s="176"/>
    </row>
    <row r="23423" spans="25:25">
      <c r="Y23423" s="176"/>
    </row>
    <row r="23424" spans="25:25">
      <c r="Y23424" s="176"/>
    </row>
    <row r="23425" spans="25:25">
      <c r="Y23425" s="176"/>
    </row>
    <row r="23426" spans="25:25">
      <c r="Y23426" s="176"/>
    </row>
    <row r="23427" spans="25:25">
      <c r="Y23427" s="176"/>
    </row>
    <row r="23428" spans="25:25">
      <c r="Y23428" s="176"/>
    </row>
    <row r="23429" spans="25:25">
      <c r="Y23429" s="176"/>
    </row>
    <row r="23430" spans="25:25">
      <c r="Y23430" s="176"/>
    </row>
    <row r="23431" spans="25:25">
      <c r="Y23431" s="176"/>
    </row>
    <row r="23432" spans="25:25">
      <c r="Y23432" s="176"/>
    </row>
    <row r="23433" spans="25:25">
      <c r="Y23433" s="176"/>
    </row>
    <row r="23434" spans="25:25">
      <c r="Y23434" s="176"/>
    </row>
    <row r="23435" spans="25:25">
      <c r="Y23435" s="176"/>
    </row>
    <row r="23436" spans="25:25">
      <c r="Y23436" s="176"/>
    </row>
    <row r="23437" spans="25:25">
      <c r="Y23437" s="176"/>
    </row>
    <row r="23438" spans="25:25">
      <c r="Y23438" s="176"/>
    </row>
    <row r="23439" spans="25:25">
      <c r="Y23439" s="176"/>
    </row>
    <row r="23440" spans="25:25">
      <c r="Y23440" s="176"/>
    </row>
    <row r="23441" spans="25:25">
      <c r="Y23441" s="176"/>
    </row>
    <row r="23442" spans="25:25">
      <c r="Y23442" s="176"/>
    </row>
    <row r="23443" spans="25:25">
      <c r="Y23443" s="176"/>
    </row>
    <row r="23444" spans="25:25">
      <c r="Y23444" s="176"/>
    </row>
    <row r="23445" spans="25:25">
      <c r="Y23445" s="176"/>
    </row>
    <row r="23446" spans="25:25">
      <c r="Y23446" s="176"/>
    </row>
    <row r="23447" spans="25:25">
      <c r="Y23447" s="176"/>
    </row>
    <row r="23448" spans="25:25">
      <c r="Y23448" s="176"/>
    </row>
    <row r="23449" spans="25:25">
      <c r="Y23449" s="176"/>
    </row>
    <row r="23450" spans="25:25">
      <c r="Y23450" s="176"/>
    </row>
    <row r="23451" spans="25:25">
      <c r="Y23451" s="176"/>
    </row>
    <row r="23452" spans="25:25">
      <c r="Y23452" s="176"/>
    </row>
    <row r="23453" spans="25:25">
      <c r="Y23453" s="176"/>
    </row>
    <row r="23454" spans="25:25">
      <c r="Y23454" s="176"/>
    </row>
    <row r="23455" spans="25:25">
      <c r="Y23455" s="176"/>
    </row>
    <row r="23456" spans="25:25">
      <c r="Y23456" s="176"/>
    </row>
    <row r="23457" spans="25:25">
      <c r="Y23457" s="176"/>
    </row>
    <row r="23458" spans="25:25">
      <c r="Y23458" s="176"/>
    </row>
    <row r="23459" spans="25:25">
      <c r="Y23459" s="176"/>
    </row>
    <row r="23460" spans="25:25">
      <c r="Y23460" s="176"/>
    </row>
    <row r="23461" spans="25:25">
      <c r="Y23461" s="176"/>
    </row>
    <row r="23462" spans="25:25">
      <c r="Y23462" s="176"/>
    </row>
    <row r="23463" spans="25:25">
      <c r="Y23463" s="176"/>
    </row>
    <row r="23464" spans="25:25">
      <c r="Y23464" s="176"/>
    </row>
    <row r="23465" spans="25:25">
      <c r="Y23465" s="176"/>
    </row>
    <row r="23466" spans="25:25">
      <c r="Y23466" s="176"/>
    </row>
    <row r="23467" spans="25:25">
      <c r="Y23467" s="176"/>
    </row>
    <row r="23468" spans="25:25">
      <c r="Y23468" s="176"/>
    </row>
    <row r="23469" spans="25:25">
      <c r="Y23469" s="176"/>
    </row>
    <row r="23470" spans="25:25">
      <c r="Y23470" s="176"/>
    </row>
    <row r="23471" spans="25:25">
      <c r="Y23471" s="176"/>
    </row>
    <row r="23472" spans="25:25">
      <c r="Y23472" s="176"/>
    </row>
    <row r="23473" spans="25:25">
      <c r="Y23473" s="176"/>
    </row>
    <row r="23474" spans="25:25">
      <c r="Y23474" s="176"/>
    </row>
    <row r="23475" spans="25:25">
      <c r="Y23475" s="176"/>
    </row>
    <row r="23476" spans="25:25">
      <c r="Y23476" s="176"/>
    </row>
    <row r="23477" spans="25:25">
      <c r="Y23477" s="176"/>
    </row>
    <row r="23478" spans="25:25">
      <c r="Y23478" s="176"/>
    </row>
    <row r="23479" spans="25:25">
      <c r="Y23479" s="176"/>
    </row>
    <row r="23480" spans="25:25">
      <c r="Y23480" s="176"/>
    </row>
    <row r="23481" spans="25:25">
      <c r="Y23481" s="176"/>
    </row>
    <row r="23482" spans="25:25">
      <c r="Y23482" s="176"/>
    </row>
    <row r="23483" spans="25:25">
      <c r="Y23483" s="176"/>
    </row>
    <row r="23484" spans="25:25">
      <c r="Y23484" s="176"/>
    </row>
    <row r="23485" spans="25:25">
      <c r="Y23485" s="176"/>
    </row>
    <row r="23486" spans="25:25">
      <c r="Y23486" s="176"/>
    </row>
    <row r="23487" spans="25:25">
      <c r="Y23487" s="176"/>
    </row>
    <row r="23488" spans="25:25">
      <c r="Y23488" s="176"/>
    </row>
    <row r="23489" spans="25:25">
      <c r="Y23489" s="176"/>
    </row>
    <row r="23490" spans="25:25">
      <c r="Y23490" s="176"/>
    </row>
    <row r="23491" spans="25:25">
      <c r="Y23491" s="176"/>
    </row>
    <row r="23492" spans="25:25">
      <c r="Y23492" s="176"/>
    </row>
    <row r="23493" spans="25:25">
      <c r="Y23493" s="176"/>
    </row>
    <row r="23494" spans="25:25">
      <c r="Y23494" s="176"/>
    </row>
    <row r="23495" spans="25:25">
      <c r="Y23495" s="176"/>
    </row>
    <row r="23496" spans="25:25">
      <c r="Y23496" s="176"/>
    </row>
    <row r="23497" spans="25:25">
      <c r="Y23497" s="176"/>
    </row>
    <row r="23498" spans="25:25">
      <c r="Y23498" s="176"/>
    </row>
    <row r="23499" spans="25:25">
      <c r="Y23499" s="176"/>
    </row>
    <row r="23500" spans="25:25">
      <c r="Y23500" s="176"/>
    </row>
    <row r="23501" spans="25:25">
      <c r="Y23501" s="176"/>
    </row>
    <row r="23502" spans="25:25">
      <c r="Y23502" s="176"/>
    </row>
    <row r="23503" spans="25:25">
      <c r="Y23503" s="176"/>
    </row>
    <row r="23504" spans="25:25">
      <c r="Y23504" s="176"/>
    </row>
    <row r="23505" spans="25:25">
      <c r="Y23505" s="176"/>
    </row>
    <row r="23506" spans="25:25">
      <c r="Y23506" s="176"/>
    </row>
    <row r="23507" spans="25:25">
      <c r="Y23507" s="176"/>
    </row>
    <row r="23508" spans="25:25">
      <c r="Y23508" s="176"/>
    </row>
    <row r="23509" spans="25:25">
      <c r="Y23509" s="176"/>
    </row>
    <row r="23510" spans="25:25">
      <c r="Y23510" s="176"/>
    </row>
    <row r="23511" spans="25:25">
      <c r="Y23511" s="176"/>
    </row>
    <row r="23512" spans="25:25">
      <c r="Y23512" s="176"/>
    </row>
    <row r="23513" spans="25:25">
      <c r="Y23513" s="176"/>
    </row>
    <row r="23514" spans="25:25">
      <c r="Y23514" s="176"/>
    </row>
    <row r="23515" spans="25:25">
      <c r="Y23515" s="176"/>
    </row>
    <row r="23516" spans="25:25">
      <c r="Y23516" s="176"/>
    </row>
    <row r="23517" spans="25:25">
      <c r="Y23517" s="176"/>
    </row>
    <row r="23518" spans="25:25">
      <c r="Y23518" s="176"/>
    </row>
    <row r="23519" spans="25:25">
      <c r="Y23519" s="176"/>
    </row>
    <row r="23520" spans="25:25">
      <c r="Y23520" s="176"/>
    </row>
    <row r="23521" spans="25:25">
      <c r="Y23521" s="176"/>
    </row>
    <row r="23522" spans="25:25">
      <c r="Y23522" s="176"/>
    </row>
    <row r="23523" spans="25:25">
      <c r="Y23523" s="176"/>
    </row>
    <row r="23524" spans="25:25">
      <c r="Y23524" s="176"/>
    </row>
    <row r="23525" spans="25:25">
      <c r="Y23525" s="176"/>
    </row>
    <row r="23526" spans="25:25">
      <c r="Y23526" s="176"/>
    </row>
    <row r="23527" spans="25:25">
      <c r="Y23527" s="176"/>
    </row>
    <row r="23528" spans="25:25">
      <c r="Y23528" s="176"/>
    </row>
    <row r="23529" spans="25:25">
      <c r="Y23529" s="176"/>
    </row>
    <row r="23530" spans="25:25">
      <c r="Y23530" s="176"/>
    </row>
    <row r="23531" spans="25:25">
      <c r="Y23531" s="176"/>
    </row>
    <row r="23532" spans="25:25">
      <c r="Y23532" s="176"/>
    </row>
    <row r="23533" spans="25:25">
      <c r="Y23533" s="176"/>
    </row>
    <row r="23534" spans="25:25">
      <c r="Y23534" s="176"/>
    </row>
    <row r="23535" spans="25:25">
      <c r="Y23535" s="176"/>
    </row>
    <row r="23536" spans="25:25">
      <c r="Y23536" s="176"/>
    </row>
    <row r="23537" spans="25:25">
      <c r="Y23537" s="176"/>
    </row>
    <row r="23538" spans="25:25">
      <c r="Y23538" s="176"/>
    </row>
    <row r="23539" spans="25:25">
      <c r="Y23539" s="176"/>
    </row>
    <row r="23540" spans="25:25">
      <c r="Y23540" s="176"/>
    </row>
    <row r="23541" spans="25:25">
      <c r="Y23541" s="176"/>
    </row>
    <row r="23542" spans="25:25">
      <c r="Y23542" s="176"/>
    </row>
    <row r="23543" spans="25:25">
      <c r="Y23543" s="176"/>
    </row>
    <row r="23544" spans="25:25">
      <c r="Y23544" s="176"/>
    </row>
    <row r="23545" spans="25:25">
      <c r="Y23545" s="176"/>
    </row>
    <row r="23546" spans="25:25">
      <c r="Y23546" s="176"/>
    </row>
    <row r="23547" spans="25:25">
      <c r="Y23547" s="176"/>
    </row>
    <row r="23548" spans="25:25">
      <c r="Y23548" s="176"/>
    </row>
    <row r="23549" spans="25:25">
      <c r="Y23549" s="176"/>
    </row>
    <row r="23550" spans="25:25">
      <c r="Y23550" s="176"/>
    </row>
    <row r="23551" spans="25:25">
      <c r="Y23551" s="176"/>
    </row>
    <row r="23552" spans="25:25">
      <c r="Y23552" s="176"/>
    </row>
    <row r="23553" spans="25:25">
      <c r="Y23553" s="176"/>
    </row>
    <row r="23554" spans="25:25">
      <c r="Y23554" s="176"/>
    </row>
    <row r="23555" spans="25:25">
      <c r="Y23555" s="176"/>
    </row>
    <row r="23556" spans="25:25">
      <c r="Y23556" s="176"/>
    </row>
    <row r="23557" spans="25:25">
      <c r="Y23557" s="176"/>
    </row>
    <row r="23558" spans="25:25">
      <c r="Y23558" s="176"/>
    </row>
    <row r="23559" spans="25:25">
      <c r="Y23559" s="176"/>
    </row>
    <row r="23560" spans="25:25">
      <c r="Y23560" s="176"/>
    </row>
    <row r="23561" spans="25:25">
      <c r="Y23561" s="176"/>
    </row>
    <row r="23562" spans="25:25">
      <c r="Y23562" s="176"/>
    </row>
    <row r="23563" spans="25:25">
      <c r="Y23563" s="176"/>
    </row>
    <row r="23564" spans="25:25">
      <c r="Y23564" s="176"/>
    </row>
    <row r="23565" spans="25:25">
      <c r="Y23565" s="176"/>
    </row>
    <row r="23566" spans="25:25">
      <c r="Y23566" s="176"/>
    </row>
    <row r="23567" spans="25:25">
      <c r="Y23567" s="176"/>
    </row>
    <row r="23568" spans="25:25">
      <c r="Y23568" s="176"/>
    </row>
    <row r="23569" spans="25:25">
      <c r="Y23569" s="176"/>
    </row>
    <row r="23570" spans="25:25">
      <c r="Y23570" s="176"/>
    </row>
    <row r="23571" spans="25:25">
      <c r="Y23571" s="176"/>
    </row>
    <row r="23572" spans="25:25">
      <c r="Y23572" s="176"/>
    </row>
    <row r="23573" spans="25:25">
      <c r="Y23573" s="176"/>
    </row>
    <row r="23574" spans="25:25">
      <c r="Y23574" s="176"/>
    </row>
    <row r="23575" spans="25:25">
      <c r="Y23575" s="176"/>
    </row>
    <row r="23576" spans="25:25">
      <c r="Y23576" s="176"/>
    </row>
    <row r="23577" spans="25:25">
      <c r="Y23577" s="176"/>
    </row>
    <row r="23578" spans="25:25">
      <c r="Y23578" s="176"/>
    </row>
    <row r="23579" spans="25:25">
      <c r="Y23579" s="176"/>
    </row>
    <row r="23580" spans="25:25">
      <c r="Y23580" s="176"/>
    </row>
    <row r="23581" spans="25:25">
      <c r="Y23581" s="176"/>
    </row>
    <row r="23582" spans="25:25">
      <c r="Y23582" s="176"/>
    </row>
    <row r="23583" spans="25:25">
      <c r="Y23583" s="176"/>
    </row>
    <row r="23584" spans="25:25">
      <c r="Y23584" s="176"/>
    </row>
    <row r="23585" spans="25:25">
      <c r="Y23585" s="176"/>
    </row>
    <row r="23586" spans="25:25">
      <c r="Y23586" s="176"/>
    </row>
    <row r="23587" spans="25:25">
      <c r="Y23587" s="176"/>
    </row>
    <row r="23588" spans="25:25">
      <c r="Y23588" s="176"/>
    </row>
    <row r="23589" spans="25:25">
      <c r="Y23589" s="176"/>
    </row>
    <row r="23590" spans="25:25">
      <c r="Y23590" s="176"/>
    </row>
    <row r="23591" spans="25:25">
      <c r="Y23591" s="176"/>
    </row>
    <row r="23592" spans="25:25">
      <c r="Y23592" s="176"/>
    </row>
    <row r="23593" spans="25:25">
      <c r="Y23593" s="176"/>
    </row>
    <row r="23594" spans="25:25">
      <c r="Y23594" s="176"/>
    </row>
    <row r="23595" spans="25:25">
      <c r="Y23595" s="176"/>
    </row>
    <row r="23596" spans="25:25">
      <c r="Y23596" s="176"/>
    </row>
    <row r="23597" spans="25:25">
      <c r="Y23597" s="176"/>
    </row>
    <row r="23598" spans="25:25">
      <c r="Y23598" s="176"/>
    </row>
    <row r="23599" spans="25:25">
      <c r="Y23599" s="176"/>
    </row>
    <row r="23600" spans="25:25">
      <c r="Y23600" s="176"/>
    </row>
    <row r="23601" spans="25:25">
      <c r="Y23601" s="176"/>
    </row>
    <row r="23602" spans="25:25">
      <c r="Y23602" s="176"/>
    </row>
    <row r="23603" spans="25:25">
      <c r="Y23603" s="176"/>
    </row>
    <row r="23604" spans="25:25">
      <c r="Y23604" s="176"/>
    </row>
    <row r="23605" spans="25:25">
      <c r="Y23605" s="176"/>
    </row>
    <row r="23606" spans="25:25">
      <c r="Y23606" s="176"/>
    </row>
    <row r="23607" spans="25:25">
      <c r="Y23607" s="176"/>
    </row>
    <row r="23608" spans="25:25">
      <c r="Y23608" s="176"/>
    </row>
    <row r="23609" spans="25:25">
      <c r="Y23609" s="176"/>
    </row>
    <row r="23610" spans="25:25">
      <c r="Y23610" s="176"/>
    </row>
    <row r="23611" spans="25:25">
      <c r="Y23611" s="176"/>
    </row>
    <row r="23612" spans="25:25">
      <c r="Y23612" s="176"/>
    </row>
    <row r="23613" spans="25:25">
      <c r="Y23613" s="176"/>
    </row>
    <row r="23614" spans="25:25">
      <c r="Y23614" s="176"/>
    </row>
    <row r="23615" spans="25:25">
      <c r="Y23615" s="176"/>
    </row>
    <row r="23616" spans="25:25">
      <c r="Y23616" s="176"/>
    </row>
    <row r="23617" spans="25:25">
      <c r="Y23617" s="176"/>
    </row>
    <row r="23618" spans="25:25">
      <c r="Y23618" s="176"/>
    </row>
    <row r="23619" spans="25:25">
      <c r="Y23619" s="176"/>
    </row>
    <row r="23620" spans="25:25">
      <c r="Y23620" s="176"/>
    </row>
    <row r="23621" spans="25:25">
      <c r="Y23621" s="176"/>
    </row>
    <row r="23622" spans="25:25">
      <c r="Y23622" s="176"/>
    </row>
    <row r="23623" spans="25:25">
      <c r="Y23623" s="176"/>
    </row>
    <row r="23624" spans="25:25">
      <c r="Y23624" s="176"/>
    </row>
    <row r="23625" spans="25:25">
      <c r="Y23625" s="176"/>
    </row>
    <row r="23626" spans="25:25">
      <c r="Y23626" s="176"/>
    </row>
    <row r="23627" spans="25:25">
      <c r="Y23627" s="176"/>
    </row>
    <row r="23628" spans="25:25">
      <c r="Y23628" s="176"/>
    </row>
    <row r="23629" spans="25:25">
      <c r="Y23629" s="176"/>
    </row>
    <row r="23630" spans="25:25">
      <c r="Y23630" s="176"/>
    </row>
    <row r="23631" spans="25:25">
      <c r="Y23631" s="176"/>
    </row>
    <row r="23632" spans="25:25">
      <c r="Y23632" s="176"/>
    </row>
    <row r="23633" spans="25:25">
      <c r="Y23633" s="176"/>
    </row>
    <row r="23634" spans="25:25">
      <c r="Y23634" s="176"/>
    </row>
    <row r="23635" spans="25:25">
      <c r="Y23635" s="176"/>
    </row>
    <row r="23636" spans="25:25">
      <c r="Y23636" s="176"/>
    </row>
    <row r="23637" spans="25:25">
      <c r="Y23637" s="176"/>
    </row>
    <row r="23638" spans="25:25">
      <c r="Y23638" s="176"/>
    </row>
    <row r="23639" spans="25:25">
      <c r="Y23639" s="176"/>
    </row>
    <row r="23640" spans="25:25">
      <c r="Y23640" s="176"/>
    </row>
    <row r="23641" spans="25:25">
      <c r="Y23641" s="176"/>
    </row>
    <row r="23642" spans="25:25">
      <c r="Y23642" s="176"/>
    </row>
    <row r="23643" spans="25:25">
      <c r="Y23643" s="176"/>
    </row>
    <row r="23644" spans="25:25">
      <c r="Y23644" s="176"/>
    </row>
    <row r="23645" spans="25:25">
      <c r="Y23645" s="176"/>
    </row>
    <row r="23646" spans="25:25">
      <c r="Y23646" s="176"/>
    </row>
    <row r="23647" spans="25:25">
      <c r="Y23647" s="176"/>
    </row>
    <row r="23648" spans="25:25">
      <c r="Y23648" s="176"/>
    </row>
    <row r="23649" spans="25:25">
      <c r="Y23649" s="176"/>
    </row>
    <row r="23650" spans="25:25">
      <c r="Y23650" s="176"/>
    </row>
    <row r="23651" spans="25:25">
      <c r="Y23651" s="176"/>
    </row>
    <row r="23652" spans="25:25">
      <c r="Y23652" s="176"/>
    </row>
    <row r="23653" spans="25:25">
      <c r="Y23653" s="176"/>
    </row>
    <row r="23654" spans="25:25">
      <c r="Y23654" s="176"/>
    </row>
    <row r="23655" spans="25:25">
      <c r="Y23655" s="176"/>
    </row>
    <row r="23656" spans="25:25">
      <c r="Y23656" s="176"/>
    </row>
    <row r="23657" spans="25:25">
      <c r="Y23657" s="176"/>
    </row>
    <row r="23658" spans="25:25">
      <c r="Y23658" s="176"/>
    </row>
    <row r="23659" spans="25:25">
      <c r="Y23659" s="176"/>
    </row>
    <row r="23660" spans="25:25">
      <c r="Y23660" s="176"/>
    </row>
    <row r="23661" spans="25:25">
      <c r="Y23661" s="176"/>
    </row>
    <row r="23662" spans="25:25">
      <c r="Y23662" s="176"/>
    </row>
    <row r="23663" spans="25:25">
      <c r="Y23663" s="176"/>
    </row>
    <row r="23664" spans="25:25">
      <c r="Y23664" s="176"/>
    </row>
    <row r="23665" spans="25:25">
      <c r="Y23665" s="176"/>
    </row>
    <row r="23666" spans="25:25">
      <c r="Y23666" s="176"/>
    </row>
    <row r="23667" spans="25:25">
      <c r="Y23667" s="176"/>
    </row>
    <row r="23668" spans="25:25">
      <c r="Y23668" s="176"/>
    </row>
    <row r="23669" spans="25:25">
      <c r="Y23669" s="176"/>
    </row>
    <row r="23670" spans="25:25">
      <c r="Y23670" s="176"/>
    </row>
    <row r="23671" spans="25:25">
      <c r="Y23671" s="176"/>
    </row>
    <row r="23672" spans="25:25">
      <c r="Y23672" s="176"/>
    </row>
    <row r="23673" spans="25:25">
      <c r="Y23673" s="176"/>
    </row>
    <row r="23674" spans="25:25">
      <c r="Y23674" s="176"/>
    </row>
    <row r="23675" spans="25:25">
      <c r="Y23675" s="176"/>
    </row>
    <row r="23676" spans="25:25">
      <c r="Y23676" s="176"/>
    </row>
    <row r="23677" spans="25:25">
      <c r="Y23677" s="176"/>
    </row>
    <row r="23678" spans="25:25">
      <c r="Y23678" s="176"/>
    </row>
    <row r="23679" spans="25:25">
      <c r="Y23679" s="176"/>
    </row>
    <row r="23680" spans="25:25">
      <c r="Y23680" s="176"/>
    </row>
    <row r="23681" spans="25:25">
      <c r="Y23681" s="176"/>
    </row>
    <row r="23682" spans="25:25">
      <c r="Y23682" s="176"/>
    </row>
    <row r="23683" spans="25:25">
      <c r="Y23683" s="176"/>
    </row>
    <row r="23684" spans="25:25">
      <c r="Y23684" s="176"/>
    </row>
    <row r="23685" spans="25:25">
      <c r="Y23685" s="176"/>
    </row>
    <row r="23686" spans="25:25">
      <c r="Y23686" s="176"/>
    </row>
    <row r="23687" spans="25:25">
      <c r="Y23687" s="176"/>
    </row>
    <row r="23688" spans="25:25">
      <c r="Y23688" s="176"/>
    </row>
    <row r="23689" spans="25:25">
      <c r="Y23689" s="176"/>
    </row>
    <row r="23690" spans="25:25">
      <c r="Y23690" s="176"/>
    </row>
    <row r="23691" spans="25:25">
      <c r="Y23691" s="176"/>
    </row>
    <row r="23692" spans="25:25">
      <c r="Y23692" s="176"/>
    </row>
    <row r="23693" spans="25:25">
      <c r="Y23693" s="176"/>
    </row>
    <row r="23694" spans="25:25">
      <c r="Y23694" s="176"/>
    </row>
    <row r="23695" spans="25:25">
      <c r="Y23695" s="176"/>
    </row>
    <row r="23696" spans="25:25">
      <c r="Y23696" s="176"/>
    </row>
    <row r="23697" spans="25:25">
      <c r="Y23697" s="176"/>
    </row>
    <row r="23698" spans="25:25">
      <c r="Y23698" s="176"/>
    </row>
    <row r="23699" spans="25:25">
      <c r="Y23699" s="176"/>
    </row>
    <row r="23700" spans="25:25">
      <c r="Y23700" s="176"/>
    </row>
    <row r="23701" spans="25:25">
      <c r="Y23701" s="176"/>
    </row>
    <row r="23702" spans="25:25">
      <c r="Y23702" s="176"/>
    </row>
    <row r="23703" spans="25:25">
      <c r="Y23703" s="176"/>
    </row>
    <row r="23704" spans="25:25">
      <c r="Y23704" s="176"/>
    </row>
    <row r="23705" spans="25:25">
      <c r="Y23705" s="176"/>
    </row>
    <row r="23706" spans="25:25">
      <c r="Y23706" s="176"/>
    </row>
    <row r="23707" spans="25:25">
      <c r="Y23707" s="176"/>
    </row>
    <row r="23708" spans="25:25">
      <c r="Y23708" s="176"/>
    </row>
    <row r="23709" spans="25:25">
      <c r="Y23709" s="176"/>
    </row>
    <row r="23710" spans="25:25">
      <c r="Y23710" s="176"/>
    </row>
    <row r="23711" spans="25:25">
      <c r="Y23711" s="176"/>
    </row>
    <row r="23712" spans="25:25">
      <c r="Y23712" s="176"/>
    </row>
    <row r="23713" spans="25:25">
      <c r="Y23713" s="176"/>
    </row>
    <row r="23714" spans="25:25">
      <c r="Y23714" s="176"/>
    </row>
    <row r="23715" spans="25:25">
      <c r="Y23715" s="176"/>
    </row>
    <row r="23716" spans="25:25">
      <c r="Y23716" s="176"/>
    </row>
    <row r="23717" spans="25:25">
      <c r="Y23717" s="176"/>
    </row>
    <row r="23718" spans="25:25">
      <c r="Y23718" s="176"/>
    </row>
    <row r="23719" spans="25:25">
      <c r="Y23719" s="176"/>
    </row>
    <row r="23720" spans="25:25">
      <c r="Y23720" s="176"/>
    </row>
    <row r="23721" spans="25:25">
      <c r="Y23721" s="176"/>
    </row>
    <row r="23722" spans="25:25">
      <c r="Y23722" s="176"/>
    </row>
    <row r="23723" spans="25:25">
      <c r="Y23723" s="176"/>
    </row>
    <row r="23724" spans="25:25">
      <c r="Y23724" s="176"/>
    </row>
    <row r="23725" spans="25:25">
      <c r="Y23725" s="176"/>
    </row>
    <row r="23726" spans="25:25">
      <c r="Y23726" s="176"/>
    </row>
    <row r="23727" spans="25:25">
      <c r="Y23727" s="176"/>
    </row>
    <row r="23728" spans="25:25">
      <c r="Y23728" s="176"/>
    </row>
    <row r="23729" spans="25:25">
      <c r="Y23729" s="176"/>
    </row>
    <row r="23730" spans="25:25">
      <c r="Y23730" s="176"/>
    </row>
    <row r="23731" spans="25:25">
      <c r="Y23731" s="176"/>
    </row>
    <row r="23732" spans="25:25">
      <c r="Y23732" s="176"/>
    </row>
    <row r="23733" spans="25:25">
      <c r="Y23733" s="176"/>
    </row>
    <row r="23734" spans="25:25">
      <c r="Y23734" s="176"/>
    </row>
    <row r="23735" spans="25:25">
      <c r="Y23735" s="176"/>
    </row>
    <row r="23736" spans="25:25">
      <c r="Y23736" s="176"/>
    </row>
    <row r="23737" spans="25:25">
      <c r="Y23737" s="176"/>
    </row>
    <row r="23738" spans="25:25">
      <c r="Y23738" s="176"/>
    </row>
    <row r="23739" spans="25:25">
      <c r="Y23739" s="176"/>
    </row>
    <row r="23740" spans="25:25">
      <c r="Y23740" s="176"/>
    </row>
    <row r="23741" spans="25:25">
      <c r="Y23741" s="176"/>
    </row>
    <row r="23742" spans="25:25">
      <c r="Y23742" s="176"/>
    </row>
    <row r="23743" spans="25:25">
      <c r="Y23743" s="176"/>
    </row>
    <row r="23744" spans="25:25">
      <c r="Y23744" s="176"/>
    </row>
    <row r="23745" spans="25:25">
      <c r="Y23745" s="176"/>
    </row>
    <row r="23746" spans="25:25">
      <c r="Y23746" s="176"/>
    </row>
    <row r="23747" spans="25:25">
      <c r="Y23747" s="176"/>
    </row>
    <row r="23748" spans="25:25">
      <c r="Y23748" s="176"/>
    </row>
    <row r="23749" spans="25:25">
      <c r="Y23749" s="176"/>
    </row>
    <row r="23750" spans="25:25">
      <c r="Y23750" s="176"/>
    </row>
    <row r="23751" spans="25:25">
      <c r="Y23751" s="176"/>
    </row>
    <row r="23752" spans="25:25">
      <c r="Y23752" s="176"/>
    </row>
    <row r="23753" spans="25:25">
      <c r="Y23753" s="176"/>
    </row>
    <row r="23754" spans="25:25">
      <c r="Y23754" s="176"/>
    </row>
    <row r="23755" spans="25:25">
      <c r="Y23755" s="176"/>
    </row>
    <row r="23756" spans="25:25">
      <c r="Y23756" s="176"/>
    </row>
    <row r="23757" spans="25:25">
      <c r="Y23757" s="176"/>
    </row>
    <row r="23758" spans="25:25">
      <c r="Y23758" s="176"/>
    </row>
    <row r="23759" spans="25:25">
      <c r="Y23759" s="176"/>
    </row>
    <row r="23760" spans="25:25">
      <c r="Y23760" s="176"/>
    </row>
    <row r="23761" spans="25:25">
      <c r="Y23761" s="176"/>
    </row>
    <row r="23762" spans="25:25">
      <c r="Y23762" s="176"/>
    </row>
    <row r="23763" spans="25:25">
      <c r="Y23763" s="176"/>
    </row>
    <row r="23764" spans="25:25">
      <c r="Y23764" s="176"/>
    </row>
    <row r="23765" spans="25:25">
      <c r="Y23765" s="176"/>
    </row>
    <row r="23766" spans="25:25">
      <c r="Y23766" s="176"/>
    </row>
    <row r="23767" spans="25:25">
      <c r="Y23767" s="176"/>
    </row>
    <row r="23768" spans="25:25">
      <c r="Y23768" s="176"/>
    </row>
    <row r="23769" spans="25:25">
      <c r="Y23769" s="176"/>
    </row>
    <row r="23770" spans="25:25">
      <c r="Y23770" s="176"/>
    </row>
    <row r="23771" spans="25:25">
      <c r="Y23771" s="176"/>
    </row>
    <row r="23772" spans="25:25">
      <c r="Y23772" s="176"/>
    </row>
    <row r="23773" spans="25:25">
      <c r="Y23773" s="176"/>
    </row>
    <row r="23774" spans="25:25">
      <c r="Y23774" s="176"/>
    </row>
    <row r="23775" spans="25:25">
      <c r="Y23775" s="176"/>
    </row>
    <row r="23776" spans="25:25">
      <c r="Y23776" s="176"/>
    </row>
    <row r="23777" spans="25:25">
      <c r="Y23777" s="176"/>
    </row>
    <row r="23778" spans="25:25">
      <c r="Y23778" s="176"/>
    </row>
    <row r="23779" spans="25:25">
      <c r="Y23779" s="176"/>
    </row>
    <row r="23780" spans="25:25">
      <c r="Y23780" s="176"/>
    </row>
    <row r="23781" spans="25:25">
      <c r="Y23781" s="176"/>
    </row>
    <row r="23782" spans="25:25">
      <c r="Y23782" s="176"/>
    </row>
    <row r="23783" spans="25:25">
      <c r="Y23783" s="176"/>
    </row>
    <row r="23784" spans="25:25">
      <c r="Y23784" s="176"/>
    </row>
    <row r="23785" spans="25:25">
      <c r="Y23785" s="176"/>
    </row>
    <row r="23786" spans="25:25">
      <c r="Y23786" s="176"/>
    </row>
    <row r="23787" spans="25:25">
      <c r="Y23787" s="176"/>
    </row>
    <row r="23788" spans="25:25">
      <c r="Y23788" s="176"/>
    </row>
    <row r="23789" spans="25:25">
      <c r="Y23789" s="176"/>
    </row>
    <row r="23790" spans="25:25">
      <c r="Y23790" s="176"/>
    </row>
    <row r="23791" spans="25:25">
      <c r="Y23791" s="176"/>
    </row>
    <row r="23792" spans="25:25">
      <c r="Y23792" s="176"/>
    </row>
    <row r="23793" spans="25:25">
      <c r="Y23793" s="176"/>
    </row>
    <row r="23794" spans="25:25">
      <c r="Y23794" s="176"/>
    </row>
    <row r="23795" spans="25:25">
      <c r="Y23795" s="176"/>
    </row>
    <row r="23796" spans="25:25">
      <c r="Y23796" s="176"/>
    </row>
    <row r="23797" spans="25:25">
      <c r="Y23797" s="176"/>
    </row>
    <row r="23798" spans="25:25">
      <c r="Y23798" s="176"/>
    </row>
    <row r="23799" spans="25:25">
      <c r="Y23799" s="176"/>
    </row>
    <row r="23800" spans="25:25">
      <c r="Y23800" s="176"/>
    </row>
    <row r="23801" spans="25:25">
      <c r="Y23801" s="176"/>
    </row>
    <row r="23802" spans="25:25">
      <c r="Y23802" s="176"/>
    </row>
    <row r="23803" spans="25:25">
      <c r="Y23803" s="176"/>
    </row>
    <row r="23804" spans="25:25">
      <c r="Y23804" s="176"/>
    </row>
    <row r="23805" spans="25:25">
      <c r="Y23805" s="176"/>
    </row>
    <row r="23806" spans="25:25">
      <c r="Y23806" s="176"/>
    </row>
    <row r="23807" spans="25:25">
      <c r="Y23807" s="176"/>
    </row>
    <row r="23808" spans="25:25">
      <c r="Y23808" s="176"/>
    </row>
    <row r="23809" spans="25:25">
      <c r="Y23809" s="176"/>
    </row>
    <row r="23810" spans="25:25">
      <c r="Y23810" s="176"/>
    </row>
    <row r="23811" spans="25:25">
      <c r="Y23811" s="176"/>
    </row>
    <row r="23812" spans="25:25">
      <c r="Y23812" s="176"/>
    </row>
    <row r="23813" spans="25:25">
      <c r="Y23813" s="176"/>
    </row>
    <row r="23814" spans="25:25">
      <c r="Y23814" s="176"/>
    </row>
    <row r="23815" spans="25:25">
      <c r="Y23815" s="176"/>
    </row>
    <row r="23816" spans="25:25">
      <c r="Y23816" s="176"/>
    </row>
    <row r="23817" spans="25:25">
      <c r="Y23817" s="176"/>
    </row>
    <row r="23818" spans="25:25">
      <c r="Y23818" s="176"/>
    </row>
    <row r="23819" spans="25:25">
      <c r="Y23819" s="176"/>
    </row>
    <row r="23820" spans="25:25">
      <c r="Y23820" s="176"/>
    </row>
    <row r="23821" spans="25:25">
      <c r="Y23821" s="176"/>
    </row>
    <row r="23822" spans="25:25">
      <c r="Y23822" s="176"/>
    </row>
    <row r="23823" spans="25:25">
      <c r="Y23823" s="176"/>
    </row>
    <row r="23824" spans="25:25">
      <c r="Y23824" s="176"/>
    </row>
    <row r="23825" spans="25:25">
      <c r="Y23825" s="176"/>
    </row>
    <row r="23826" spans="25:25">
      <c r="Y23826" s="176"/>
    </row>
    <row r="23827" spans="25:25">
      <c r="Y23827" s="176"/>
    </row>
    <row r="23828" spans="25:25">
      <c r="Y23828" s="176"/>
    </row>
    <row r="23829" spans="25:25">
      <c r="Y23829" s="176"/>
    </row>
    <row r="23830" spans="25:25">
      <c r="Y23830" s="176"/>
    </row>
    <row r="23831" spans="25:25">
      <c r="Y23831" s="176"/>
    </row>
    <row r="23832" spans="25:25">
      <c r="Y23832" s="176"/>
    </row>
    <row r="23833" spans="25:25">
      <c r="Y23833" s="176"/>
    </row>
    <row r="23834" spans="25:25">
      <c r="Y23834" s="176"/>
    </row>
    <row r="23835" spans="25:25">
      <c r="Y23835" s="176"/>
    </row>
    <row r="23836" spans="25:25">
      <c r="Y23836" s="176"/>
    </row>
    <row r="23837" spans="25:25">
      <c r="Y23837" s="176"/>
    </row>
    <row r="23838" spans="25:25">
      <c r="Y23838" s="176"/>
    </row>
    <row r="23839" spans="25:25">
      <c r="Y23839" s="176"/>
    </row>
    <row r="23840" spans="25:25">
      <c r="Y23840" s="176"/>
    </row>
    <row r="23841" spans="25:25">
      <c r="Y23841" s="176"/>
    </row>
    <row r="23842" spans="25:25">
      <c r="Y23842" s="176"/>
    </row>
    <row r="23843" spans="25:25">
      <c r="Y23843" s="176"/>
    </row>
    <row r="23844" spans="25:25">
      <c r="Y23844" s="176"/>
    </row>
    <row r="23845" spans="25:25">
      <c r="Y23845" s="176"/>
    </row>
    <row r="23846" spans="25:25">
      <c r="Y23846" s="176"/>
    </row>
    <row r="23847" spans="25:25">
      <c r="Y23847" s="176"/>
    </row>
    <row r="23848" spans="25:25">
      <c r="Y23848" s="176"/>
    </row>
    <row r="23849" spans="25:25">
      <c r="Y23849" s="176"/>
    </row>
    <row r="23850" spans="25:25">
      <c r="Y23850" s="176"/>
    </row>
    <row r="23851" spans="25:25">
      <c r="Y23851" s="176"/>
    </row>
    <row r="23852" spans="25:25">
      <c r="Y23852" s="176"/>
    </row>
    <row r="23853" spans="25:25">
      <c r="Y23853" s="176"/>
    </row>
    <row r="23854" spans="25:25">
      <c r="Y23854" s="176"/>
    </row>
    <row r="23855" spans="25:25">
      <c r="Y23855" s="176"/>
    </row>
    <row r="23856" spans="25:25">
      <c r="Y23856" s="176"/>
    </row>
    <row r="23857" spans="25:25">
      <c r="Y23857" s="176"/>
    </row>
    <row r="23858" spans="25:25">
      <c r="Y23858" s="176"/>
    </row>
    <row r="23859" spans="25:25">
      <c r="Y23859" s="176"/>
    </row>
    <row r="23860" spans="25:25">
      <c r="Y23860" s="176"/>
    </row>
    <row r="23861" spans="25:25">
      <c r="Y23861" s="176"/>
    </row>
    <row r="23862" spans="25:25">
      <c r="Y23862" s="176"/>
    </row>
    <row r="23863" spans="25:25">
      <c r="Y23863" s="176"/>
    </row>
    <row r="23864" spans="25:25">
      <c r="Y23864" s="176"/>
    </row>
    <row r="23865" spans="25:25">
      <c r="Y23865" s="176"/>
    </row>
    <row r="23866" spans="25:25">
      <c r="Y23866" s="176"/>
    </row>
    <row r="23867" spans="25:25">
      <c r="Y23867" s="176"/>
    </row>
    <row r="23868" spans="25:25">
      <c r="Y23868" s="176"/>
    </row>
    <row r="23869" spans="25:25">
      <c r="Y23869" s="176"/>
    </row>
    <row r="23870" spans="25:25">
      <c r="Y23870" s="176"/>
    </row>
    <row r="23871" spans="25:25">
      <c r="Y23871" s="176"/>
    </row>
    <row r="23872" spans="25:25">
      <c r="Y23872" s="176"/>
    </row>
    <row r="23873" spans="25:25">
      <c r="Y23873" s="176"/>
    </row>
    <row r="23874" spans="25:25">
      <c r="Y23874" s="176"/>
    </row>
    <row r="23875" spans="25:25">
      <c r="Y23875" s="176"/>
    </row>
    <row r="23876" spans="25:25">
      <c r="Y23876" s="176"/>
    </row>
    <row r="23877" spans="25:25">
      <c r="Y23877" s="176"/>
    </row>
    <row r="23878" spans="25:25">
      <c r="Y23878" s="176"/>
    </row>
    <row r="23879" spans="25:25">
      <c r="Y23879" s="176"/>
    </row>
    <row r="23880" spans="25:25">
      <c r="Y23880" s="176"/>
    </row>
    <row r="23881" spans="25:25">
      <c r="Y23881" s="176"/>
    </row>
    <row r="23882" spans="25:25">
      <c r="Y23882" s="176"/>
    </row>
    <row r="23883" spans="25:25">
      <c r="Y23883" s="176"/>
    </row>
    <row r="23884" spans="25:25">
      <c r="Y23884" s="176"/>
    </row>
    <row r="23885" spans="25:25">
      <c r="Y23885" s="176"/>
    </row>
    <row r="23886" spans="25:25">
      <c r="Y23886" s="176"/>
    </row>
    <row r="23887" spans="25:25">
      <c r="Y23887" s="176"/>
    </row>
    <row r="23888" spans="25:25">
      <c r="Y23888" s="176"/>
    </row>
    <row r="23889" spans="25:25">
      <c r="Y23889" s="176"/>
    </row>
    <row r="23890" spans="25:25">
      <c r="Y23890" s="176"/>
    </row>
    <row r="23891" spans="25:25">
      <c r="Y23891" s="176"/>
    </row>
    <row r="23892" spans="25:25">
      <c r="Y23892" s="176"/>
    </row>
    <row r="23893" spans="25:25">
      <c r="Y23893" s="176"/>
    </row>
    <row r="23894" spans="25:25">
      <c r="Y23894" s="176"/>
    </row>
    <row r="23895" spans="25:25">
      <c r="Y23895" s="176"/>
    </row>
    <row r="23896" spans="25:25">
      <c r="Y23896" s="176"/>
    </row>
    <row r="23897" spans="25:25">
      <c r="Y23897" s="176"/>
    </row>
    <row r="23898" spans="25:25">
      <c r="Y23898" s="176"/>
    </row>
    <row r="23899" spans="25:25">
      <c r="Y23899" s="176"/>
    </row>
    <row r="23900" spans="25:25">
      <c r="Y23900" s="176"/>
    </row>
    <row r="23901" spans="25:25">
      <c r="Y23901" s="176"/>
    </row>
    <row r="23902" spans="25:25">
      <c r="Y23902" s="176"/>
    </row>
    <row r="23903" spans="25:25">
      <c r="Y23903" s="176"/>
    </row>
    <row r="23904" spans="25:25">
      <c r="Y23904" s="176"/>
    </row>
    <row r="23905" spans="25:25">
      <c r="Y23905" s="176"/>
    </row>
    <row r="23906" spans="25:25">
      <c r="Y23906" s="176"/>
    </row>
    <row r="23907" spans="25:25">
      <c r="Y23907" s="176"/>
    </row>
    <row r="23908" spans="25:25">
      <c r="Y23908" s="176"/>
    </row>
    <row r="23909" spans="25:25">
      <c r="Y23909" s="176"/>
    </row>
    <row r="23910" spans="25:25">
      <c r="Y23910" s="176"/>
    </row>
    <row r="23911" spans="25:25">
      <c r="Y23911" s="176"/>
    </row>
    <row r="23912" spans="25:25">
      <c r="Y23912" s="176"/>
    </row>
    <row r="23913" spans="25:25">
      <c r="Y23913" s="176"/>
    </row>
    <row r="23914" spans="25:25">
      <c r="Y23914" s="176"/>
    </row>
    <row r="23915" spans="25:25">
      <c r="Y23915" s="176"/>
    </row>
    <row r="23916" spans="25:25">
      <c r="Y23916" s="176"/>
    </row>
    <row r="23917" spans="25:25">
      <c r="Y23917" s="176"/>
    </row>
    <row r="23918" spans="25:25">
      <c r="Y23918" s="176"/>
    </row>
    <row r="23919" spans="25:25">
      <c r="Y23919" s="176"/>
    </row>
    <row r="23920" spans="25:25">
      <c r="Y23920" s="176"/>
    </row>
    <row r="23921" spans="25:25">
      <c r="Y23921" s="176"/>
    </row>
    <row r="23922" spans="25:25">
      <c r="Y23922" s="176"/>
    </row>
    <row r="23923" spans="25:25">
      <c r="Y23923" s="176"/>
    </row>
    <row r="23924" spans="25:25">
      <c r="Y23924" s="176"/>
    </row>
    <row r="23925" spans="25:25">
      <c r="Y23925" s="176"/>
    </row>
    <row r="23926" spans="25:25">
      <c r="Y23926" s="176"/>
    </row>
    <row r="23927" spans="25:25">
      <c r="Y23927" s="176"/>
    </row>
    <row r="23928" spans="25:25">
      <c r="Y23928" s="176"/>
    </row>
    <row r="23929" spans="25:25">
      <c r="Y23929" s="176"/>
    </row>
    <row r="23930" spans="25:25">
      <c r="Y23930" s="176"/>
    </row>
    <row r="23931" spans="25:25">
      <c r="Y23931" s="176"/>
    </row>
    <row r="23932" spans="25:25">
      <c r="Y23932" s="176"/>
    </row>
    <row r="23933" spans="25:25">
      <c r="Y23933" s="176"/>
    </row>
    <row r="23934" spans="25:25">
      <c r="Y23934" s="176"/>
    </row>
    <row r="23935" spans="25:25">
      <c r="Y23935" s="176"/>
    </row>
    <row r="23936" spans="25:25">
      <c r="Y23936" s="176"/>
    </row>
    <row r="23937" spans="25:25">
      <c r="Y23937" s="176"/>
    </row>
    <row r="23938" spans="25:25">
      <c r="Y23938" s="176"/>
    </row>
    <row r="23939" spans="25:25">
      <c r="Y23939" s="176"/>
    </row>
    <row r="23940" spans="25:25">
      <c r="Y23940" s="176"/>
    </row>
    <row r="23941" spans="25:25">
      <c r="Y23941" s="176"/>
    </row>
    <row r="23942" spans="25:25">
      <c r="Y23942" s="176"/>
    </row>
    <row r="23943" spans="25:25">
      <c r="Y23943" s="176"/>
    </row>
    <row r="23944" spans="25:25">
      <c r="Y23944" s="176"/>
    </row>
    <row r="23945" spans="25:25">
      <c r="Y23945" s="176"/>
    </row>
    <row r="23946" spans="25:25">
      <c r="Y23946" s="176"/>
    </row>
    <row r="23947" spans="25:25">
      <c r="Y23947" s="176"/>
    </row>
    <row r="23948" spans="25:25">
      <c r="Y23948" s="176"/>
    </row>
    <row r="23949" spans="25:25">
      <c r="Y23949" s="176"/>
    </row>
    <row r="23950" spans="25:25">
      <c r="Y23950" s="176"/>
    </row>
    <row r="23951" spans="25:25">
      <c r="Y23951" s="176"/>
    </row>
    <row r="23952" spans="25:25">
      <c r="Y23952" s="176"/>
    </row>
    <row r="23953" spans="25:25">
      <c r="Y23953" s="176"/>
    </row>
    <row r="23954" spans="25:25">
      <c r="Y23954" s="176"/>
    </row>
    <row r="23955" spans="25:25">
      <c r="Y23955" s="176"/>
    </row>
    <row r="23956" spans="25:25">
      <c r="Y23956" s="176"/>
    </row>
    <row r="23957" spans="25:25">
      <c r="Y23957" s="176"/>
    </row>
    <row r="23958" spans="25:25">
      <c r="Y23958" s="176"/>
    </row>
    <row r="23959" spans="25:25">
      <c r="Y23959" s="176"/>
    </row>
    <row r="23960" spans="25:25">
      <c r="Y23960" s="176"/>
    </row>
    <row r="23961" spans="25:25">
      <c r="Y23961" s="176"/>
    </row>
    <row r="23962" spans="25:25">
      <c r="Y23962" s="176"/>
    </row>
    <row r="23963" spans="25:25">
      <c r="Y23963" s="176"/>
    </row>
    <row r="23964" spans="25:25">
      <c r="Y23964" s="176"/>
    </row>
    <row r="23965" spans="25:25">
      <c r="Y23965" s="176"/>
    </row>
    <row r="23966" spans="25:25">
      <c r="Y23966" s="176"/>
    </row>
    <row r="23967" spans="25:25">
      <c r="Y23967" s="176"/>
    </row>
    <row r="23968" spans="25:25">
      <c r="Y23968" s="176"/>
    </row>
    <row r="23969" spans="25:25">
      <c r="Y23969" s="176"/>
    </row>
    <row r="23970" spans="25:25">
      <c r="Y23970" s="176"/>
    </row>
    <row r="23971" spans="25:25">
      <c r="Y23971" s="176"/>
    </row>
    <row r="23972" spans="25:25">
      <c r="Y23972" s="176"/>
    </row>
    <row r="23973" spans="25:25">
      <c r="Y23973" s="176"/>
    </row>
    <row r="23974" spans="25:25">
      <c r="Y23974" s="176"/>
    </row>
    <row r="23975" spans="25:25">
      <c r="Y23975" s="176"/>
    </row>
    <row r="23976" spans="25:25">
      <c r="Y23976" s="176"/>
    </row>
    <row r="23977" spans="25:25">
      <c r="Y23977" s="176"/>
    </row>
    <row r="23978" spans="25:25">
      <c r="Y23978" s="176"/>
    </row>
    <row r="23979" spans="25:25">
      <c r="Y23979" s="176"/>
    </row>
    <row r="23980" spans="25:25">
      <c r="Y23980" s="176"/>
    </row>
    <row r="23981" spans="25:25">
      <c r="Y23981" s="176"/>
    </row>
    <row r="23982" spans="25:25">
      <c r="Y23982" s="176"/>
    </row>
    <row r="23983" spans="25:25">
      <c r="Y23983" s="176"/>
    </row>
    <row r="23984" spans="25:25">
      <c r="Y23984" s="176"/>
    </row>
    <row r="23985" spans="25:25">
      <c r="Y23985" s="176"/>
    </row>
    <row r="23986" spans="25:25">
      <c r="Y23986" s="176"/>
    </row>
    <row r="23987" spans="25:25">
      <c r="Y23987" s="176"/>
    </row>
    <row r="23988" spans="25:25">
      <c r="Y23988" s="176"/>
    </row>
    <row r="23989" spans="25:25">
      <c r="Y23989" s="176"/>
    </row>
    <row r="23990" spans="25:25">
      <c r="Y23990" s="176"/>
    </row>
    <row r="23991" spans="25:25">
      <c r="Y23991" s="176"/>
    </row>
    <row r="23992" spans="25:25">
      <c r="Y23992" s="176"/>
    </row>
    <row r="23993" spans="25:25">
      <c r="Y23993" s="176"/>
    </row>
    <row r="23994" spans="25:25">
      <c r="Y23994" s="176"/>
    </row>
    <row r="23995" spans="25:25">
      <c r="Y23995" s="176"/>
    </row>
    <row r="23996" spans="25:25">
      <c r="Y23996" s="176"/>
    </row>
    <row r="23997" spans="25:25">
      <c r="Y23997" s="176"/>
    </row>
    <row r="23998" spans="25:25">
      <c r="Y23998" s="176"/>
    </row>
    <row r="23999" spans="25:25">
      <c r="Y23999" s="176"/>
    </row>
    <row r="24000" spans="25:25">
      <c r="Y24000" s="176"/>
    </row>
    <row r="24001" spans="25:25">
      <c r="Y24001" s="176"/>
    </row>
    <row r="24002" spans="25:25">
      <c r="Y24002" s="176"/>
    </row>
    <row r="24003" spans="25:25">
      <c r="Y24003" s="176"/>
    </row>
    <row r="24004" spans="25:25">
      <c r="Y24004" s="176"/>
    </row>
    <row r="24005" spans="25:25">
      <c r="Y24005" s="176"/>
    </row>
    <row r="24006" spans="25:25">
      <c r="Y24006" s="176"/>
    </row>
    <row r="24007" spans="25:25">
      <c r="Y24007" s="176"/>
    </row>
    <row r="24008" spans="25:25">
      <c r="Y24008" s="176"/>
    </row>
    <row r="24009" spans="25:25">
      <c r="Y24009" s="176"/>
    </row>
    <row r="24010" spans="25:25">
      <c r="Y24010" s="176"/>
    </row>
    <row r="24011" spans="25:25">
      <c r="Y24011" s="176"/>
    </row>
    <row r="24012" spans="25:25">
      <c r="Y24012" s="176"/>
    </row>
    <row r="24013" spans="25:25">
      <c r="Y24013" s="176"/>
    </row>
    <row r="24014" spans="25:25">
      <c r="Y24014" s="176"/>
    </row>
    <row r="24015" spans="25:25">
      <c r="Y24015" s="176"/>
    </row>
    <row r="24016" spans="25:25">
      <c r="Y24016" s="176"/>
    </row>
    <row r="24017" spans="25:25">
      <c r="Y24017" s="176"/>
    </row>
    <row r="24018" spans="25:25">
      <c r="Y24018" s="176"/>
    </row>
    <row r="24019" spans="25:25">
      <c r="Y24019" s="176"/>
    </row>
    <row r="24020" spans="25:25">
      <c r="Y24020" s="176"/>
    </row>
    <row r="24021" spans="25:25">
      <c r="Y24021" s="176"/>
    </row>
    <row r="24022" spans="25:25">
      <c r="Y24022" s="176"/>
    </row>
    <row r="24023" spans="25:25">
      <c r="Y24023" s="176"/>
    </row>
    <row r="24024" spans="25:25">
      <c r="Y24024" s="176"/>
    </row>
    <row r="24025" spans="25:25">
      <c r="Y24025" s="176"/>
    </row>
    <row r="24026" spans="25:25">
      <c r="Y24026" s="176"/>
    </row>
    <row r="24027" spans="25:25">
      <c r="Y24027" s="176"/>
    </row>
    <row r="24028" spans="25:25">
      <c r="Y24028" s="176"/>
    </row>
    <row r="24029" spans="25:25">
      <c r="Y24029" s="176"/>
    </row>
    <row r="24030" spans="25:25">
      <c r="Y24030" s="176"/>
    </row>
    <row r="24031" spans="25:25">
      <c r="Y24031" s="176"/>
    </row>
    <row r="24032" spans="25:25">
      <c r="Y24032" s="176"/>
    </row>
    <row r="24033" spans="25:25">
      <c r="Y24033" s="176"/>
    </row>
    <row r="24034" spans="25:25">
      <c r="Y24034" s="176"/>
    </row>
    <row r="24035" spans="25:25">
      <c r="Y24035" s="176"/>
    </row>
    <row r="24036" spans="25:25">
      <c r="Y24036" s="176"/>
    </row>
    <row r="24037" spans="25:25">
      <c r="Y24037" s="176"/>
    </row>
    <row r="24038" spans="25:25">
      <c r="Y24038" s="176"/>
    </row>
    <row r="24039" spans="25:25">
      <c r="Y24039" s="176"/>
    </row>
    <row r="24040" spans="25:25">
      <c r="Y24040" s="176"/>
    </row>
    <row r="24041" spans="25:25">
      <c r="Y24041" s="176"/>
    </row>
    <row r="24042" spans="25:25">
      <c r="Y24042" s="176"/>
    </row>
    <row r="24043" spans="25:25">
      <c r="Y24043" s="176"/>
    </row>
    <row r="24044" spans="25:25">
      <c r="Y24044" s="176"/>
    </row>
    <row r="24045" spans="25:25">
      <c r="Y24045" s="176"/>
    </row>
    <row r="24046" spans="25:25">
      <c r="Y24046" s="176"/>
    </row>
    <row r="24047" spans="25:25">
      <c r="Y24047" s="176"/>
    </row>
    <row r="24048" spans="25:25">
      <c r="Y24048" s="176"/>
    </row>
    <row r="24049" spans="25:25">
      <c r="Y24049" s="176"/>
    </row>
    <row r="24050" spans="25:25">
      <c r="Y24050" s="176"/>
    </row>
    <row r="24051" spans="25:25">
      <c r="Y24051" s="176"/>
    </row>
    <row r="24052" spans="25:25">
      <c r="Y24052" s="176"/>
    </row>
    <row r="24053" spans="25:25">
      <c r="Y24053" s="176"/>
    </row>
    <row r="24054" spans="25:25">
      <c r="Y24054" s="176"/>
    </row>
    <row r="24055" spans="25:25">
      <c r="Y24055" s="176"/>
    </row>
    <row r="24056" spans="25:25">
      <c r="Y24056" s="176"/>
    </row>
    <row r="24057" spans="25:25">
      <c r="Y24057" s="176"/>
    </row>
    <row r="24058" spans="25:25">
      <c r="Y24058" s="176"/>
    </row>
    <row r="24059" spans="25:25">
      <c r="Y24059" s="176"/>
    </row>
    <row r="24060" spans="25:25">
      <c r="Y24060" s="176"/>
    </row>
    <row r="24061" spans="25:25">
      <c r="Y24061" s="176"/>
    </row>
    <row r="24062" spans="25:25">
      <c r="Y24062" s="176"/>
    </row>
    <row r="24063" spans="25:25">
      <c r="Y24063" s="176"/>
    </row>
    <row r="24064" spans="25:25">
      <c r="Y24064" s="176"/>
    </row>
    <row r="24065" spans="25:25">
      <c r="Y24065" s="176"/>
    </row>
    <row r="24066" spans="25:25">
      <c r="Y24066" s="176"/>
    </row>
    <row r="24067" spans="25:25">
      <c r="Y24067" s="176"/>
    </row>
    <row r="24068" spans="25:25">
      <c r="Y24068" s="176"/>
    </row>
    <row r="24069" spans="25:25">
      <c r="Y24069" s="176"/>
    </row>
    <row r="24070" spans="25:25">
      <c r="Y24070" s="176"/>
    </row>
    <row r="24071" spans="25:25">
      <c r="Y24071" s="176"/>
    </row>
    <row r="24072" spans="25:25">
      <c r="Y24072" s="176"/>
    </row>
    <row r="24073" spans="25:25">
      <c r="Y24073" s="176"/>
    </row>
    <row r="24074" spans="25:25">
      <c r="Y24074" s="176"/>
    </row>
    <row r="24075" spans="25:25">
      <c r="Y24075" s="176"/>
    </row>
    <row r="24076" spans="25:25">
      <c r="Y24076" s="176"/>
    </row>
    <row r="24077" spans="25:25">
      <c r="Y24077" s="176"/>
    </row>
    <row r="24078" spans="25:25">
      <c r="Y24078" s="176"/>
    </row>
    <row r="24079" spans="25:25">
      <c r="Y24079" s="176"/>
    </row>
    <row r="24080" spans="25:25">
      <c r="Y24080" s="176"/>
    </row>
    <row r="24081" spans="25:25">
      <c r="Y24081" s="176"/>
    </row>
    <row r="24082" spans="25:25">
      <c r="Y24082" s="176"/>
    </row>
    <row r="24083" spans="25:25">
      <c r="Y24083" s="176"/>
    </row>
    <row r="24084" spans="25:25">
      <c r="Y24084" s="176"/>
    </row>
    <row r="24085" spans="25:25">
      <c r="Y24085" s="176"/>
    </row>
    <row r="24086" spans="25:25">
      <c r="Y24086" s="176"/>
    </row>
    <row r="24087" spans="25:25">
      <c r="Y24087" s="176"/>
    </row>
    <row r="24088" spans="25:25">
      <c r="Y24088" s="176"/>
    </row>
    <row r="24089" spans="25:25">
      <c r="Y24089" s="176"/>
    </row>
    <row r="24090" spans="25:25">
      <c r="Y24090" s="176"/>
    </row>
    <row r="24091" spans="25:25">
      <c r="Y24091" s="176"/>
    </row>
    <row r="24092" spans="25:25">
      <c r="Y24092" s="176"/>
    </row>
    <row r="24093" spans="25:25">
      <c r="Y24093" s="176"/>
    </row>
    <row r="24094" spans="25:25">
      <c r="Y24094" s="176"/>
    </row>
    <row r="24095" spans="25:25">
      <c r="Y24095" s="176"/>
    </row>
    <row r="24096" spans="25:25">
      <c r="Y24096" s="176"/>
    </row>
    <row r="24097" spans="25:25">
      <c r="Y24097" s="176"/>
    </row>
    <row r="24098" spans="25:25">
      <c r="Y24098" s="176"/>
    </row>
    <row r="24099" spans="25:25">
      <c r="Y24099" s="176"/>
    </row>
    <row r="24100" spans="25:25">
      <c r="Y24100" s="176"/>
    </row>
    <row r="24101" spans="25:25">
      <c r="Y24101" s="176"/>
    </row>
    <row r="24102" spans="25:25">
      <c r="Y24102" s="176"/>
    </row>
    <row r="24103" spans="25:25">
      <c r="Y24103" s="176"/>
    </row>
    <row r="24104" spans="25:25">
      <c r="Y24104" s="176"/>
    </row>
    <row r="24105" spans="25:25">
      <c r="Y24105" s="176"/>
    </row>
    <row r="24106" spans="25:25">
      <c r="Y24106" s="176"/>
    </row>
    <row r="24107" spans="25:25">
      <c r="Y24107" s="176"/>
    </row>
    <row r="24108" spans="25:25">
      <c r="Y24108" s="176"/>
    </row>
    <row r="24109" spans="25:25">
      <c r="Y24109" s="176"/>
    </row>
    <row r="24110" spans="25:25">
      <c r="Y24110" s="176"/>
    </row>
    <row r="24111" spans="25:25">
      <c r="Y24111" s="176"/>
    </row>
    <row r="24112" spans="25:25">
      <c r="Y24112" s="176"/>
    </row>
    <row r="24113" spans="25:25">
      <c r="Y24113" s="176"/>
    </row>
    <row r="24114" spans="25:25">
      <c r="Y24114" s="176"/>
    </row>
    <row r="24115" spans="25:25">
      <c r="Y24115" s="176"/>
    </row>
    <row r="24116" spans="25:25">
      <c r="Y24116" s="176"/>
    </row>
    <row r="24117" spans="25:25">
      <c r="Y24117" s="176"/>
    </row>
    <row r="24118" spans="25:25">
      <c r="Y24118" s="176"/>
    </row>
    <row r="24119" spans="25:25">
      <c r="Y24119" s="176"/>
    </row>
    <row r="24120" spans="25:25">
      <c r="Y24120" s="176"/>
    </row>
    <row r="24121" spans="25:25">
      <c r="Y24121" s="176"/>
    </row>
    <row r="24122" spans="25:25">
      <c r="Y24122" s="176"/>
    </row>
    <row r="24123" spans="25:25">
      <c r="Y24123" s="176"/>
    </row>
    <row r="24124" spans="25:25">
      <c r="Y24124" s="176"/>
    </row>
    <row r="24125" spans="25:25">
      <c r="Y24125" s="176"/>
    </row>
    <row r="24126" spans="25:25">
      <c r="Y24126" s="176"/>
    </row>
    <row r="24127" spans="25:25">
      <c r="Y24127" s="176"/>
    </row>
    <row r="24128" spans="25:25">
      <c r="Y24128" s="176"/>
    </row>
    <row r="24129" spans="25:25">
      <c r="Y24129" s="176"/>
    </row>
    <row r="24130" spans="25:25">
      <c r="Y24130" s="176"/>
    </row>
    <row r="24131" spans="25:25">
      <c r="Y24131" s="176"/>
    </row>
    <row r="24132" spans="25:25">
      <c r="Y24132" s="176"/>
    </row>
    <row r="24133" spans="25:25">
      <c r="Y24133" s="176"/>
    </row>
    <row r="24134" spans="25:25">
      <c r="Y24134" s="176"/>
    </row>
    <row r="24135" spans="25:25">
      <c r="Y24135" s="176"/>
    </row>
    <row r="24136" spans="25:25">
      <c r="Y24136" s="176"/>
    </row>
    <row r="24137" spans="25:25">
      <c r="Y24137" s="176"/>
    </row>
    <row r="24138" spans="25:25">
      <c r="Y24138" s="176"/>
    </row>
    <row r="24139" spans="25:25">
      <c r="Y24139" s="176"/>
    </row>
    <row r="24140" spans="25:25">
      <c r="Y24140" s="176"/>
    </row>
    <row r="24141" spans="25:25">
      <c r="Y24141" s="176"/>
    </row>
    <row r="24142" spans="25:25">
      <c r="Y24142" s="176"/>
    </row>
    <row r="24143" spans="25:25">
      <c r="Y24143" s="176"/>
    </row>
    <row r="24144" spans="25:25">
      <c r="Y24144" s="176"/>
    </row>
    <row r="24145" spans="25:25">
      <c r="Y24145" s="176"/>
    </row>
    <row r="24146" spans="25:25">
      <c r="Y24146" s="176"/>
    </row>
    <row r="24147" spans="25:25">
      <c r="Y24147" s="176"/>
    </row>
    <row r="24148" spans="25:25">
      <c r="Y24148" s="176"/>
    </row>
    <row r="24149" spans="25:25">
      <c r="Y24149" s="176"/>
    </row>
    <row r="24150" spans="25:25">
      <c r="Y24150" s="176"/>
    </row>
    <row r="24151" spans="25:25">
      <c r="Y24151" s="176"/>
    </row>
    <row r="24152" spans="25:25">
      <c r="Y24152" s="176"/>
    </row>
    <row r="24153" spans="25:25">
      <c r="Y24153" s="176"/>
    </row>
    <row r="24154" spans="25:25">
      <c r="Y24154" s="176"/>
    </row>
    <row r="24155" spans="25:25">
      <c r="Y24155" s="176"/>
    </row>
    <row r="24156" spans="25:25">
      <c r="Y24156" s="176"/>
    </row>
    <row r="24157" spans="25:25">
      <c r="Y24157" s="176"/>
    </row>
    <row r="24158" spans="25:25">
      <c r="Y24158" s="176"/>
    </row>
    <row r="24159" spans="25:25">
      <c r="Y24159" s="176"/>
    </row>
    <row r="24160" spans="25:25">
      <c r="Y24160" s="176"/>
    </row>
    <row r="24161" spans="25:25">
      <c r="Y24161" s="176"/>
    </row>
    <row r="24162" spans="25:25">
      <c r="Y24162" s="176"/>
    </row>
    <row r="24163" spans="25:25">
      <c r="Y24163" s="176"/>
    </row>
    <row r="24164" spans="25:25">
      <c r="Y24164" s="176"/>
    </row>
    <row r="24165" spans="25:25">
      <c r="Y24165" s="176"/>
    </row>
    <row r="24166" spans="25:25">
      <c r="Y24166" s="176"/>
    </row>
    <row r="24167" spans="25:25">
      <c r="Y24167" s="176"/>
    </row>
    <row r="24168" spans="25:25">
      <c r="Y24168" s="176"/>
    </row>
    <row r="24169" spans="25:25">
      <c r="Y24169" s="176"/>
    </row>
    <row r="24170" spans="25:25">
      <c r="Y24170" s="176"/>
    </row>
    <row r="24171" spans="25:25">
      <c r="Y24171" s="176"/>
    </row>
    <row r="24172" spans="25:25">
      <c r="Y24172" s="176"/>
    </row>
    <row r="24173" spans="25:25">
      <c r="Y24173" s="176"/>
    </row>
    <row r="24174" spans="25:25">
      <c r="Y24174" s="176"/>
    </row>
    <row r="24175" spans="25:25">
      <c r="Y24175" s="176"/>
    </row>
    <row r="24176" spans="25:25">
      <c r="Y24176" s="176"/>
    </row>
    <row r="24177" spans="25:25">
      <c r="Y24177" s="176"/>
    </row>
    <row r="24178" spans="25:25">
      <c r="Y24178" s="176"/>
    </row>
    <row r="24179" spans="25:25">
      <c r="Y24179" s="176"/>
    </row>
    <row r="24180" spans="25:25">
      <c r="Y24180" s="176"/>
    </row>
    <row r="24181" spans="25:25">
      <c r="Y24181" s="176"/>
    </row>
    <row r="24182" spans="25:25">
      <c r="Y24182" s="176"/>
    </row>
    <row r="24183" spans="25:25">
      <c r="Y24183" s="176"/>
    </row>
    <row r="24184" spans="25:25">
      <c r="Y24184" s="176"/>
    </row>
    <row r="24185" spans="25:25">
      <c r="Y24185" s="176"/>
    </row>
    <row r="24186" spans="25:25">
      <c r="Y24186" s="176"/>
    </row>
    <row r="24187" spans="25:25">
      <c r="Y24187" s="176"/>
    </row>
    <row r="24188" spans="25:25">
      <c r="Y24188" s="176"/>
    </row>
    <row r="24189" spans="25:25">
      <c r="Y24189" s="176"/>
    </row>
    <row r="24190" spans="25:25">
      <c r="Y24190" s="176"/>
    </row>
    <row r="24191" spans="25:25">
      <c r="Y24191" s="176"/>
    </row>
    <row r="24192" spans="25:25">
      <c r="Y24192" s="176"/>
    </row>
    <row r="24193" spans="25:25">
      <c r="Y24193" s="176"/>
    </row>
    <row r="24194" spans="25:25">
      <c r="Y24194" s="176"/>
    </row>
    <row r="24195" spans="25:25">
      <c r="Y24195" s="176"/>
    </row>
    <row r="24196" spans="25:25">
      <c r="Y24196" s="176"/>
    </row>
    <row r="24197" spans="25:25">
      <c r="Y24197" s="176"/>
    </row>
    <row r="24198" spans="25:25">
      <c r="Y24198" s="176"/>
    </row>
    <row r="24199" spans="25:25">
      <c r="Y24199" s="176"/>
    </row>
    <row r="24200" spans="25:25">
      <c r="Y24200" s="176"/>
    </row>
    <row r="24201" spans="25:25">
      <c r="Y24201" s="176"/>
    </row>
    <row r="24202" spans="25:25">
      <c r="Y24202" s="176"/>
    </row>
    <row r="24203" spans="25:25">
      <c r="Y24203" s="176"/>
    </row>
    <row r="24204" spans="25:25">
      <c r="Y24204" s="176"/>
    </row>
    <row r="24205" spans="25:25">
      <c r="Y24205" s="176"/>
    </row>
    <row r="24206" spans="25:25">
      <c r="Y24206" s="176"/>
    </row>
    <row r="24207" spans="25:25">
      <c r="Y24207" s="176"/>
    </row>
    <row r="24208" spans="25:25">
      <c r="Y24208" s="176"/>
    </row>
    <row r="24209" spans="25:25">
      <c r="Y24209" s="176"/>
    </row>
    <row r="24210" spans="25:25">
      <c r="Y24210" s="176"/>
    </row>
    <row r="24211" spans="25:25">
      <c r="Y24211" s="176"/>
    </row>
    <row r="24212" spans="25:25">
      <c r="Y24212" s="176"/>
    </row>
    <row r="24213" spans="25:25">
      <c r="Y24213" s="176"/>
    </row>
    <row r="24214" spans="25:25">
      <c r="Y24214" s="176"/>
    </row>
    <row r="24215" spans="25:25">
      <c r="Y24215" s="176"/>
    </row>
    <row r="24216" spans="25:25">
      <c r="Y24216" s="176"/>
    </row>
    <row r="24217" spans="25:25">
      <c r="Y24217" s="176"/>
    </row>
    <row r="24218" spans="25:25">
      <c r="Y24218" s="176"/>
    </row>
    <row r="24219" spans="25:25">
      <c r="Y24219" s="176"/>
    </row>
    <row r="24220" spans="25:25">
      <c r="Y24220" s="176"/>
    </row>
    <row r="24221" spans="25:25">
      <c r="Y24221" s="176"/>
    </row>
    <row r="24222" spans="25:25">
      <c r="Y24222" s="176"/>
    </row>
    <row r="24223" spans="25:25">
      <c r="Y24223" s="176"/>
    </row>
    <row r="24224" spans="25:25">
      <c r="Y24224" s="176"/>
    </row>
    <row r="24225" spans="25:25">
      <c r="Y24225" s="176"/>
    </row>
    <row r="24226" spans="25:25">
      <c r="Y24226" s="176"/>
    </row>
    <row r="24227" spans="25:25">
      <c r="Y24227" s="176"/>
    </row>
    <row r="24228" spans="25:25">
      <c r="Y24228" s="176"/>
    </row>
    <row r="24229" spans="25:25">
      <c r="Y24229" s="176"/>
    </row>
    <row r="24230" spans="25:25">
      <c r="Y24230" s="176"/>
    </row>
    <row r="24231" spans="25:25">
      <c r="Y24231" s="176"/>
    </row>
    <row r="24232" spans="25:25">
      <c r="Y24232" s="176"/>
    </row>
    <row r="24233" spans="25:25">
      <c r="Y24233" s="176"/>
    </row>
    <row r="24234" spans="25:25">
      <c r="Y24234" s="176"/>
    </row>
    <row r="24235" spans="25:25">
      <c r="Y24235" s="176"/>
    </row>
    <row r="24236" spans="25:25">
      <c r="Y24236" s="176"/>
    </row>
    <row r="24237" spans="25:25">
      <c r="Y24237" s="176"/>
    </row>
    <row r="24238" spans="25:25">
      <c r="Y24238" s="176"/>
    </row>
    <row r="24239" spans="25:25">
      <c r="Y24239" s="176"/>
    </row>
    <row r="24240" spans="25:25">
      <c r="Y24240" s="176"/>
    </row>
    <row r="24241" spans="25:25">
      <c r="Y24241" s="176"/>
    </row>
    <row r="24242" spans="25:25">
      <c r="Y24242" s="176"/>
    </row>
    <row r="24243" spans="25:25">
      <c r="Y24243" s="176"/>
    </row>
    <row r="24244" spans="25:25">
      <c r="Y24244" s="176"/>
    </row>
    <row r="24245" spans="25:25">
      <c r="Y24245" s="176"/>
    </row>
    <row r="24246" spans="25:25">
      <c r="Y24246" s="176"/>
    </row>
    <row r="24247" spans="25:25">
      <c r="Y24247" s="176"/>
    </row>
    <row r="24248" spans="25:25">
      <c r="Y24248" s="176"/>
    </row>
    <row r="24249" spans="25:25">
      <c r="Y24249" s="176"/>
    </row>
    <row r="24250" spans="25:25">
      <c r="Y24250" s="176"/>
    </row>
    <row r="24251" spans="25:25">
      <c r="Y24251" s="176"/>
    </row>
    <row r="24252" spans="25:25">
      <c r="Y24252" s="176"/>
    </row>
    <row r="24253" spans="25:25">
      <c r="Y24253" s="176"/>
    </row>
    <row r="24254" spans="25:25">
      <c r="Y24254" s="176"/>
    </row>
    <row r="24255" spans="25:25">
      <c r="Y24255" s="176"/>
    </row>
    <row r="24256" spans="25:25">
      <c r="Y24256" s="176"/>
    </row>
    <row r="24257" spans="25:25">
      <c r="Y24257" s="176"/>
    </row>
    <row r="24258" spans="25:25">
      <c r="Y24258" s="176"/>
    </row>
    <row r="24259" spans="25:25">
      <c r="Y24259" s="176"/>
    </row>
    <row r="24260" spans="25:25">
      <c r="Y24260" s="176"/>
    </row>
    <row r="24261" spans="25:25">
      <c r="Y24261" s="176"/>
    </row>
    <row r="24262" spans="25:25">
      <c r="Y24262" s="176"/>
    </row>
    <row r="24263" spans="25:25">
      <c r="Y24263" s="176"/>
    </row>
    <row r="24264" spans="25:25">
      <c r="Y24264" s="176"/>
    </row>
    <row r="24265" spans="25:25">
      <c r="Y24265" s="176"/>
    </row>
    <row r="24266" spans="25:25">
      <c r="Y24266" s="176"/>
    </row>
    <row r="24267" spans="25:25">
      <c r="Y24267" s="176"/>
    </row>
    <row r="24268" spans="25:25">
      <c r="Y24268" s="176"/>
    </row>
    <row r="24269" spans="25:25">
      <c r="Y24269" s="176"/>
    </row>
    <row r="24270" spans="25:25">
      <c r="Y24270" s="176"/>
    </row>
    <row r="24271" spans="25:25">
      <c r="Y24271" s="176"/>
    </row>
    <row r="24272" spans="25:25">
      <c r="Y24272" s="176"/>
    </row>
    <row r="24273" spans="25:25">
      <c r="Y24273" s="176"/>
    </row>
    <row r="24274" spans="25:25">
      <c r="Y24274" s="176"/>
    </row>
    <row r="24275" spans="25:25">
      <c r="Y24275" s="176"/>
    </row>
    <row r="24276" spans="25:25">
      <c r="Y24276" s="176"/>
    </row>
    <row r="24277" spans="25:25">
      <c r="Y24277" s="176"/>
    </row>
    <row r="24278" spans="25:25">
      <c r="Y24278" s="176"/>
    </row>
    <row r="24279" spans="25:25">
      <c r="Y24279" s="176"/>
    </row>
    <row r="24280" spans="25:25">
      <c r="Y24280" s="176"/>
    </row>
    <row r="24281" spans="25:25">
      <c r="Y24281" s="176"/>
    </row>
    <row r="24282" spans="25:25">
      <c r="Y24282" s="176"/>
    </row>
    <row r="24283" spans="25:25">
      <c r="Y24283" s="176"/>
    </row>
    <row r="24284" spans="25:25">
      <c r="Y24284" s="176"/>
    </row>
    <row r="24285" spans="25:25">
      <c r="Y24285" s="176"/>
    </row>
    <row r="24286" spans="25:25">
      <c r="Y24286" s="176"/>
    </row>
    <row r="24287" spans="25:25">
      <c r="Y24287" s="176"/>
    </row>
    <row r="24288" spans="25:25">
      <c r="Y24288" s="176"/>
    </row>
    <row r="24289" spans="25:25">
      <c r="Y24289" s="176"/>
    </row>
    <row r="24290" spans="25:25">
      <c r="Y24290" s="176"/>
    </row>
    <row r="24291" spans="25:25">
      <c r="Y24291" s="176"/>
    </row>
    <row r="24292" spans="25:25">
      <c r="Y24292" s="176"/>
    </row>
    <row r="24293" spans="25:25">
      <c r="Y24293" s="176"/>
    </row>
    <row r="24294" spans="25:25">
      <c r="Y24294" s="176"/>
    </row>
    <row r="24295" spans="25:25">
      <c r="Y24295" s="176"/>
    </row>
    <row r="24296" spans="25:25">
      <c r="Y24296" s="176"/>
    </row>
    <row r="24297" spans="25:25">
      <c r="Y24297" s="176"/>
    </row>
    <row r="24298" spans="25:25">
      <c r="Y24298" s="176"/>
    </row>
    <row r="24299" spans="25:25">
      <c r="Y24299" s="176"/>
    </row>
    <row r="24300" spans="25:25">
      <c r="Y24300" s="176"/>
    </row>
    <row r="24301" spans="25:25">
      <c r="Y24301" s="176"/>
    </row>
    <row r="24302" spans="25:25">
      <c r="Y24302" s="176"/>
    </row>
    <row r="24303" spans="25:25">
      <c r="Y24303" s="176"/>
    </row>
    <row r="24304" spans="25:25">
      <c r="Y24304" s="176"/>
    </row>
    <row r="24305" spans="25:25">
      <c r="Y24305" s="176"/>
    </row>
    <row r="24306" spans="25:25">
      <c r="Y24306" s="176"/>
    </row>
    <row r="24307" spans="25:25">
      <c r="Y24307" s="176"/>
    </row>
    <row r="24308" spans="25:25">
      <c r="Y24308" s="176"/>
    </row>
    <row r="24309" spans="25:25">
      <c r="Y24309" s="176"/>
    </row>
    <row r="24310" spans="25:25">
      <c r="Y24310" s="176"/>
    </row>
    <row r="24311" spans="25:25">
      <c r="Y24311" s="176"/>
    </row>
    <row r="24312" spans="25:25">
      <c r="Y24312" s="176"/>
    </row>
    <row r="24313" spans="25:25">
      <c r="Y24313" s="176"/>
    </row>
    <row r="24314" spans="25:25">
      <c r="Y24314" s="176"/>
    </row>
    <row r="24315" spans="25:25">
      <c r="Y24315" s="176"/>
    </row>
    <row r="24316" spans="25:25">
      <c r="Y24316" s="176"/>
    </row>
    <row r="24317" spans="25:25">
      <c r="Y24317" s="176"/>
    </row>
    <row r="24318" spans="25:25">
      <c r="Y24318" s="176"/>
    </row>
    <row r="24319" spans="25:25">
      <c r="Y24319" s="176"/>
    </row>
    <row r="24320" spans="25:25">
      <c r="Y24320" s="176"/>
    </row>
    <row r="24321" spans="25:25">
      <c r="Y24321" s="176"/>
    </row>
    <row r="24322" spans="25:25">
      <c r="Y24322" s="176"/>
    </row>
    <row r="24323" spans="25:25">
      <c r="Y24323" s="176"/>
    </row>
    <row r="24324" spans="25:25">
      <c r="Y24324" s="176"/>
    </row>
    <row r="24325" spans="25:25">
      <c r="Y24325" s="176"/>
    </row>
    <row r="24326" spans="25:25">
      <c r="Y24326" s="176"/>
    </row>
    <row r="24327" spans="25:25">
      <c r="Y24327" s="176"/>
    </row>
    <row r="24328" spans="25:25">
      <c r="Y24328" s="176"/>
    </row>
    <row r="24329" spans="25:25">
      <c r="Y24329" s="176"/>
    </row>
    <row r="24330" spans="25:25">
      <c r="Y24330" s="176"/>
    </row>
    <row r="24331" spans="25:25">
      <c r="Y24331" s="176"/>
    </row>
    <row r="24332" spans="25:25">
      <c r="Y24332" s="176"/>
    </row>
    <row r="24333" spans="25:25">
      <c r="Y24333" s="176"/>
    </row>
    <row r="24334" spans="25:25">
      <c r="Y24334" s="176"/>
    </row>
    <row r="24335" spans="25:25">
      <c r="Y24335" s="176"/>
    </row>
    <row r="24336" spans="25:25">
      <c r="Y24336" s="176"/>
    </row>
    <row r="24337" spans="25:25">
      <c r="Y24337" s="176"/>
    </row>
    <row r="24338" spans="25:25">
      <c r="Y24338" s="176"/>
    </row>
    <row r="24339" spans="25:25">
      <c r="Y24339" s="176"/>
    </row>
    <row r="24340" spans="25:25">
      <c r="Y24340" s="176"/>
    </row>
    <row r="24341" spans="25:25">
      <c r="Y24341" s="176"/>
    </row>
    <row r="24342" spans="25:25">
      <c r="Y24342" s="176"/>
    </row>
    <row r="24343" spans="25:25">
      <c r="Y24343" s="176"/>
    </row>
    <row r="24344" spans="25:25">
      <c r="Y24344" s="176"/>
    </row>
    <row r="24345" spans="25:25">
      <c r="Y24345" s="176"/>
    </row>
    <row r="24346" spans="25:25">
      <c r="Y24346" s="176"/>
    </row>
    <row r="24347" spans="25:25">
      <c r="Y24347" s="176"/>
    </row>
    <row r="24348" spans="25:25">
      <c r="Y24348" s="176"/>
    </row>
    <row r="24349" spans="25:25">
      <c r="Y24349" s="176"/>
    </row>
    <row r="24350" spans="25:25">
      <c r="Y24350" s="176"/>
    </row>
    <row r="24351" spans="25:25">
      <c r="Y24351" s="176"/>
    </row>
    <row r="24352" spans="25:25">
      <c r="Y24352" s="176"/>
    </row>
    <row r="24353" spans="25:25">
      <c r="Y24353" s="176"/>
    </row>
    <row r="24354" spans="25:25">
      <c r="Y24354" s="176"/>
    </row>
    <row r="24355" spans="25:25">
      <c r="Y24355" s="176"/>
    </row>
    <row r="24356" spans="25:25">
      <c r="Y24356" s="176"/>
    </row>
    <row r="24357" spans="25:25">
      <c r="Y24357" s="176"/>
    </row>
    <row r="24358" spans="25:25">
      <c r="Y24358" s="176"/>
    </row>
    <row r="24359" spans="25:25">
      <c r="Y24359" s="176"/>
    </row>
    <row r="24360" spans="25:25">
      <c r="Y24360" s="176"/>
    </row>
    <row r="24361" spans="25:25">
      <c r="Y24361" s="176"/>
    </row>
    <row r="24362" spans="25:25">
      <c r="Y24362" s="176"/>
    </row>
    <row r="24363" spans="25:25">
      <c r="Y24363" s="176"/>
    </row>
    <row r="24364" spans="25:25">
      <c r="Y24364" s="176"/>
    </row>
    <row r="24365" spans="25:25">
      <c r="Y24365" s="176"/>
    </row>
    <row r="24366" spans="25:25">
      <c r="Y24366" s="176"/>
    </row>
    <row r="24367" spans="25:25">
      <c r="Y24367" s="176"/>
    </row>
    <row r="24368" spans="25:25">
      <c r="Y24368" s="176"/>
    </row>
    <row r="24369" spans="25:25">
      <c r="Y24369" s="176"/>
    </row>
    <row r="24370" spans="25:25">
      <c r="Y24370" s="176"/>
    </row>
    <row r="24371" spans="25:25">
      <c r="Y24371" s="176"/>
    </row>
    <row r="24372" spans="25:25">
      <c r="Y24372" s="176"/>
    </row>
    <row r="24373" spans="25:25">
      <c r="Y24373" s="176"/>
    </row>
    <row r="24374" spans="25:25">
      <c r="Y24374" s="176"/>
    </row>
    <row r="24375" spans="25:25">
      <c r="Y24375" s="176"/>
    </row>
    <row r="24376" spans="25:25">
      <c r="Y24376" s="176"/>
    </row>
    <row r="24377" spans="25:25">
      <c r="Y24377" s="176"/>
    </row>
    <row r="24378" spans="25:25">
      <c r="Y24378" s="176"/>
    </row>
    <row r="24379" spans="25:25">
      <c r="Y24379" s="176"/>
    </row>
    <row r="24380" spans="25:25">
      <c r="Y24380" s="176"/>
    </row>
    <row r="24381" spans="25:25">
      <c r="Y24381" s="176"/>
    </row>
    <row r="24382" spans="25:25">
      <c r="Y24382" s="176"/>
    </row>
    <row r="24383" spans="25:25">
      <c r="Y24383" s="176"/>
    </row>
    <row r="24384" spans="25:25">
      <c r="Y24384" s="176"/>
    </row>
    <row r="24385" spans="25:25">
      <c r="Y24385" s="176"/>
    </row>
    <row r="24386" spans="25:25">
      <c r="Y24386" s="176"/>
    </row>
    <row r="24387" spans="25:25">
      <c r="Y24387" s="176"/>
    </row>
    <row r="24388" spans="25:25">
      <c r="Y24388" s="176"/>
    </row>
    <row r="24389" spans="25:25">
      <c r="Y24389" s="176"/>
    </row>
    <row r="24390" spans="25:25">
      <c r="Y24390" s="176"/>
    </row>
    <row r="24391" spans="25:25">
      <c r="Y24391" s="176"/>
    </row>
    <row r="24392" spans="25:25">
      <c r="Y24392" s="176"/>
    </row>
    <row r="24393" spans="25:25">
      <c r="Y24393" s="176"/>
    </row>
    <row r="24394" spans="25:25">
      <c r="Y24394" s="176"/>
    </row>
    <row r="24395" spans="25:25">
      <c r="Y24395" s="176"/>
    </row>
    <row r="24396" spans="25:25">
      <c r="Y24396" s="176"/>
    </row>
    <row r="24397" spans="25:25">
      <c r="Y24397" s="176"/>
    </row>
    <row r="24398" spans="25:25">
      <c r="Y24398" s="176"/>
    </row>
    <row r="24399" spans="25:25">
      <c r="Y24399" s="176"/>
    </row>
    <row r="24400" spans="25:25">
      <c r="Y24400" s="176"/>
    </row>
    <row r="24401" spans="25:25">
      <c r="Y24401" s="176"/>
    </row>
    <row r="24402" spans="25:25">
      <c r="Y24402" s="176"/>
    </row>
    <row r="24403" spans="25:25">
      <c r="Y24403" s="176"/>
    </row>
    <row r="24404" spans="25:25">
      <c r="Y24404" s="176"/>
    </row>
    <row r="24405" spans="25:25">
      <c r="Y24405" s="176"/>
    </row>
    <row r="24406" spans="25:25">
      <c r="Y24406" s="176"/>
    </row>
    <row r="24407" spans="25:25">
      <c r="Y24407" s="176"/>
    </row>
    <row r="24408" spans="25:25">
      <c r="Y24408" s="176"/>
    </row>
    <row r="24409" spans="25:25">
      <c r="Y24409" s="176"/>
    </row>
    <row r="24410" spans="25:25">
      <c r="Y24410" s="176"/>
    </row>
    <row r="24411" spans="25:25">
      <c r="Y24411" s="176"/>
    </row>
    <row r="24412" spans="25:25">
      <c r="Y24412" s="176"/>
    </row>
    <row r="24413" spans="25:25">
      <c r="Y24413" s="176"/>
    </row>
    <row r="24414" spans="25:25">
      <c r="Y24414" s="176"/>
    </row>
    <row r="24415" spans="25:25">
      <c r="Y24415" s="176"/>
    </row>
    <row r="24416" spans="25:25">
      <c r="Y24416" s="176"/>
    </row>
    <row r="24417" spans="25:25">
      <c r="Y24417" s="176"/>
    </row>
    <row r="24418" spans="25:25">
      <c r="Y24418" s="176"/>
    </row>
    <row r="24419" spans="25:25">
      <c r="Y24419" s="176"/>
    </row>
    <row r="24420" spans="25:25">
      <c r="Y24420" s="176"/>
    </row>
    <row r="24421" spans="25:25">
      <c r="Y24421" s="176"/>
    </row>
    <row r="24422" spans="25:25">
      <c r="Y24422" s="176"/>
    </row>
    <row r="24423" spans="25:25">
      <c r="Y24423" s="176"/>
    </row>
    <row r="24424" spans="25:25">
      <c r="Y24424" s="176"/>
    </row>
    <row r="24425" spans="25:25">
      <c r="Y24425" s="176"/>
    </row>
    <row r="24426" spans="25:25">
      <c r="Y24426" s="176"/>
    </row>
    <row r="24427" spans="25:25">
      <c r="Y24427" s="176"/>
    </row>
    <row r="24428" spans="25:25">
      <c r="Y24428" s="176"/>
    </row>
    <row r="24429" spans="25:25">
      <c r="Y24429" s="176"/>
    </row>
    <row r="24430" spans="25:25">
      <c r="Y24430" s="176"/>
    </row>
    <row r="24431" spans="25:25">
      <c r="Y24431" s="176"/>
    </row>
    <row r="24432" spans="25:25">
      <c r="Y24432" s="176"/>
    </row>
    <row r="24433" spans="25:25">
      <c r="Y24433" s="176"/>
    </row>
    <row r="24434" spans="25:25">
      <c r="Y24434" s="176"/>
    </row>
    <row r="24435" spans="25:25">
      <c r="Y24435" s="176"/>
    </row>
    <row r="24436" spans="25:25">
      <c r="Y24436" s="176"/>
    </row>
    <row r="24437" spans="25:25">
      <c r="Y24437" s="176"/>
    </row>
    <row r="24438" spans="25:25">
      <c r="Y24438" s="176"/>
    </row>
    <row r="24439" spans="25:25">
      <c r="Y24439" s="176"/>
    </row>
    <row r="24440" spans="25:25">
      <c r="Y24440" s="176"/>
    </row>
    <row r="24441" spans="25:25">
      <c r="Y24441" s="176"/>
    </row>
    <row r="24442" spans="25:25">
      <c r="Y24442" s="176"/>
    </row>
    <row r="24443" spans="25:25">
      <c r="Y24443" s="176"/>
    </row>
    <row r="24444" spans="25:25">
      <c r="Y24444" s="176"/>
    </row>
    <row r="24445" spans="25:25">
      <c r="Y24445" s="176"/>
    </row>
    <row r="24446" spans="25:25">
      <c r="Y24446" s="176"/>
    </row>
    <row r="24447" spans="25:25">
      <c r="Y24447" s="176"/>
    </row>
    <row r="24448" spans="25:25">
      <c r="Y24448" s="176"/>
    </row>
    <row r="24449" spans="25:25">
      <c r="Y24449" s="176"/>
    </row>
    <row r="24450" spans="25:25">
      <c r="Y24450" s="176"/>
    </row>
    <row r="24451" spans="25:25">
      <c r="Y24451" s="176"/>
    </row>
    <row r="24452" spans="25:25">
      <c r="Y24452" s="176"/>
    </row>
    <row r="24453" spans="25:25">
      <c r="Y24453" s="176"/>
    </row>
    <row r="24454" spans="25:25">
      <c r="Y24454" s="176"/>
    </row>
    <row r="24455" spans="25:25">
      <c r="Y24455" s="176"/>
    </row>
    <row r="24456" spans="25:25">
      <c r="Y24456" s="176"/>
    </row>
    <row r="24457" spans="25:25">
      <c r="Y24457" s="176"/>
    </row>
    <row r="24458" spans="25:25">
      <c r="Y24458" s="176"/>
    </row>
    <row r="24459" spans="25:25">
      <c r="Y24459" s="176"/>
    </row>
    <row r="24460" spans="25:25">
      <c r="Y24460" s="176"/>
    </row>
    <row r="24461" spans="25:25">
      <c r="Y24461" s="176"/>
    </row>
    <row r="24462" spans="25:25">
      <c r="Y24462" s="176"/>
    </row>
    <row r="24463" spans="25:25">
      <c r="Y24463" s="176"/>
    </row>
    <row r="24464" spans="25:25">
      <c r="Y24464" s="176"/>
    </row>
    <row r="24465" spans="25:25">
      <c r="Y24465" s="176"/>
    </row>
    <row r="24466" spans="25:25">
      <c r="Y24466" s="176"/>
    </row>
    <row r="24467" spans="25:25">
      <c r="Y24467" s="176"/>
    </row>
    <row r="24468" spans="25:25">
      <c r="Y24468" s="176"/>
    </row>
    <row r="24469" spans="25:25">
      <c r="Y24469" s="176"/>
    </row>
    <row r="24470" spans="25:25">
      <c r="Y24470" s="176"/>
    </row>
    <row r="24471" spans="25:25">
      <c r="Y24471" s="176"/>
    </row>
    <row r="24472" spans="25:25">
      <c r="Y24472" s="176"/>
    </row>
    <row r="24473" spans="25:25">
      <c r="Y24473" s="176"/>
    </row>
    <row r="24474" spans="25:25">
      <c r="Y24474" s="176"/>
    </row>
    <row r="24475" spans="25:25">
      <c r="Y24475" s="176"/>
    </row>
    <row r="24476" spans="25:25">
      <c r="Y24476" s="176"/>
    </row>
    <row r="24477" spans="25:25">
      <c r="Y24477" s="176"/>
    </row>
    <row r="24478" spans="25:25">
      <c r="Y24478" s="176"/>
    </row>
    <row r="24479" spans="25:25">
      <c r="Y24479" s="176"/>
    </row>
    <row r="24480" spans="25:25">
      <c r="Y24480" s="176"/>
    </row>
    <row r="24481" spans="25:25">
      <c r="Y24481" s="176"/>
    </row>
    <row r="24482" spans="25:25">
      <c r="Y24482" s="176"/>
    </row>
    <row r="24483" spans="25:25">
      <c r="Y24483" s="176"/>
    </row>
    <row r="24484" spans="25:25">
      <c r="Y24484" s="176"/>
    </row>
    <row r="24485" spans="25:25">
      <c r="Y24485" s="176"/>
    </row>
    <row r="24486" spans="25:25">
      <c r="Y24486" s="176"/>
    </row>
    <row r="24487" spans="25:25">
      <c r="Y24487" s="176"/>
    </row>
    <row r="24488" spans="25:25">
      <c r="Y24488" s="176"/>
    </row>
    <row r="24489" spans="25:25">
      <c r="Y24489" s="176"/>
    </row>
    <row r="24490" spans="25:25">
      <c r="Y24490" s="176"/>
    </row>
    <row r="24491" spans="25:25">
      <c r="Y24491" s="176"/>
    </row>
    <row r="24492" spans="25:25">
      <c r="Y24492" s="176"/>
    </row>
    <row r="24493" spans="25:25">
      <c r="Y24493" s="176"/>
    </row>
    <row r="24494" spans="25:25">
      <c r="Y24494" s="176"/>
    </row>
    <row r="24495" spans="25:25">
      <c r="Y24495" s="176"/>
    </row>
    <row r="24496" spans="25:25">
      <c r="Y24496" s="176"/>
    </row>
    <row r="24497" spans="25:25">
      <c r="Y24497" s="176"/>
    </row>
    <row r="24498" spans="25:25">
      <c r="Y24498" s="176"/>
    </row>
    <row r="24499" spans="25:25">
      <c r="Y24499" s="176"/>
    </row>
    <row r="24500" spans="25:25">
      <c r="Y24500" s="176"/>
    </row>
    <row r="24501" spans="25:25">
      <c r="Y24501" s="176"/>
    </row>
    <row r="24502" spans="25:25">
      <c r="Y24502" s="176"/>
    </row>
    <row r="24503" spans="25:25">
      <c r="Y24503" s="176"/>
    </row>
    <row r="24504" spans="25:25">
      <c r="Y24504" s="176"/>
    </row>
    <row r="24505" spans="25:25">
      <c r="Y24505" s="176"/>
    </row>
    <row r="24506" spans="25:25">
      <c r="Y24506" s="176"/>
    </row>
    <row r="24507" spans="25:25">
      <c r="Y24507" s="176"/>
    </row>
    <row r="24508" spans="25:25">
      <c r="Y24508" s="176"/>
    </row>
    <row r="24509" spans="25:25">
      <c r="Y24509" s="176"/>
    </row>
    <row r="24510" spans="25:25">
      <c r="Y24510" s="176"/>
    </row>
    <row r="24511" spans="25:25">
      <c r="Y24511" s="176"/>
    </row>
    <row r="24512" spans="25:25">
      <c r="Y24512" s="176"/>
    </row>
    <row r="24513" spans="25:25">
      <c r="Y24513" s="176"/>
    </row>
    <row r="24514" spans="25:25">
      <c r="Y24514" s="176"/>
    </row>
    <row r="24515" spans="25:25">
      <c r="Y24515" s="176"/>
    </row>
    <row r="24516" spans="25:25">
      <c r="Y24516" s="176"/>
    </row>
    <row r="24517" spans="25:25">
      <c r="Y24517" s="176"/>
    </row>
    <row r="24518" spans="25:25">
      <c r="Y24518" s="176"/>
    </row>
    <row r="24519" spans="25:25">
      <c r="Y24519" s="176"/>
    </row>
    <row r="24520" spans="25:25">
      <c r="Y24520" s="176"/>
    </row>
    <row r="24521" spans="25:25">
      <c r="Y24521" s="176"/>
    </row>
    <row r="24522" spans="25:25">
      <c r="Y24522" s="176"/>
    </row>
    <row r="24523" spans="25:25">
      <c r="Y24523" s="176"/>
    </row>
    <row r="24524" spans="25:25">
      <c r="Y24524" s="176"/>
    </row>
    <row r="24525" spans="25:25">
      <c r="Y24525" s="176"/>
    </row>
    <row r="24526" spans="25:25">
      <c r="Y24526" s="176"/>
    </row>
    <row r="24527" spans="25:25">
      <c r="Y24527" s="176"/>
    </row>
    <row r="24528" spans="25:25">
      <c r="Y24528" s="176"/>
    </row>
    <row r="24529" spans="25:25">
      <c r="Y24529" s="176"/>
    </row>
    <row r="24530" spans="25:25">
      <c r="Y24530" s="176"/>
    </row>
    <row r="24531" spans="25:25">
      <c r="Y24531" s="176"/>
    </row>
    <row r="24532" spans="25:25">
      <c r="Y24532" s="176"/>
    </row>
    <row r="24533" spans="25:25">
      <c r="Y24533" s="176"/>
    </row>
    <row r="24534" spans="25:25">
      <c r="Y24534" s="176"/>
    </row>
    <row r="24535" spans="25:25">
      <c r="Y24535" s="176"/>
    </row>
    <row r="24536" spans="25:25">
      <c r="Y24536" s="176"/>
    </row>
    <row r="24537" spans="25:25">
      <c r="Y24537" s="176"/>
    </row>
    <row r="24538" spans="25:25">
      <c r="Y24538" s="176"/>
    </row>
    <row r="24539" spans="25:25">
      <c r="Y24539" s="176"/>
    </row>
    <row r="24540" spans="25:25">
      <c r="Y24540" s="176"/>
    </row>
    <row r="24541" spans="25:25">
      <c r="Y24541" s="176"/>
    </row>
    <row r="24542" spans="25:25">
      <c r="Y24542" s="176"/>
    </row>
    <row r="24543" spans="25:25">
      <c r="Y24543" s="176"/>
    </row>
    <row r="24544" spans="25:25">
      <c r="Y24544" s="176"/>
    </row>
    <row r="24545" spans="25:25">
      <c r="Y24545" s="176"/>
    </row>
    <row r="24546" spans="25:25">
      <c r="Y24546" s="176"/>
    </row>
    <row r="24547" spans="25:25">
      <c r="Y24547" s="176"/>
    </row>
    <row r="24548" spans="25:25">
      <c r="Y24548" s="176"/>
    </row>
    <row r="24549" spans="25:25">
      <c r="Y24549" s="176"/>
    </row>
    <row r="24550" spans="25:25">
      <c r="Y24550" s="176"/>
    </row>
    <row r="24551" spans="25:25">
      <c r="Y24551" s="176"/>
    </row>
    <row r="24552" spans="25:25">
      <c r="Y24552" s="176"/>
    </row>
    <row r="24553" spans="25:25">
      <c r="Y24553" s="176"/>
    </row>
    <row r="24554" spans="25:25">
      <c r="Y24554" s="176"/>
    </row>
    <row r="24555" spans="25:25">
      <c r="Y24555" s="176"/>
    </row>
    <row r="24556" spans="25:25">
      <c r="Y24556" s="176"/>
    </row>
    <row r="24557" spans="25:25">
      <c r="Y24557" s="176"/>
    </row>
    <row r="24558" spans="25:25">
      <c r="Y24558" s="176"/>
    </row>
    <row r="24559" spans="25:25">
      <c r="Y24559" s="176"/>
    </row>
    <row r="24560" spans="25:25">
      <c r="Y24560" s="176"/>
    </row>
    <row r="24561" spans="25:25">
      <c r="Y24561" s="176"/>
    </row>
    <row r="24562" spans="25:25">
      <c r="Y24562" s="176"/>
    </row>
    <row r="24563" spans="25:25">
      <c r="Y24563" s="176"/>
    </row>
    <row r="24564" spans="25:25">
      <c r="Y24564" s="176"/>
    </row>
    <row r="24565" spans="25:25">
      <c r="Y24565" s="176"/>
    </row>
    <row r="24566" spans="25:25">
      <c r="Y24566" s="176"/>
    </row>
    <row r="24567" spans="25:25">
      <c r="Y24567" s="176"/>
    </row>
    <row r="24568" spans="25:25">
      <c r="Y24568" s="176"/>
    </row>
    <row r="24569" spans="25:25">
      <c r="Y24569" s="176"/>
    </row>
    <row r="24570" spans="25:25">
      <c r="Y24570" s="176"/>
    </row>
    <row r="24571" spans="25:25">
      <c r="Y24571" s="176"/>
    </row>
    <row r="24572" spans="25:25">
      <c r="Y24572" s="176"/>
    </row>
    <row r="24573" spans="25:25">
      <c r="Y24573" s="176"/>
    </row>
    <row r="24574" spans="25:25">
      <c r="Y24574" s="176"/>
    </row>
    <row r="24575" spans="25:25">
      <c r="Y24575" s="176"/>
    </row>
    <row r="24576" spans="25:25">
      <c r="Y24576" s="176"/>
    </row>
    <row r="24577" spans="25:25">
      <c r="Y24577" s="176"/>
    </row>
    <row r="24578" spans="25:25">
      <c r="Y24578" s="176"/>
    </row>
    <row r="24579" spans="25:25">
      <c r="Y24579" s="176"/>
    </row>
    <row r="24580" spans="25:25">
      <c r="Y24580" s="176"/>
    </row>
    <row r="24581" spans="25:25">
      <c r="Y24581" s="176"/>
    </row>
    <row r="24582" spans="25:25">
      <c r="Y24582" s="176"/>
    </row>
    <row r="24583" spans="25:25">
      <c r="Y24583" s="176"/>
    </row>
    <row r="24584" spans="25:25">
      <c r="Y24584" s="176"/>
    </row>
    <row r="24585" spans="25:25">
      <c r="Y24585" s="176"/>
    </row>
    <row r="24586" spans="25:25">
      <c r="Y24586" s="176"/>
    </row>
    <row r="24587" spans="25:25">
      <c r="Y24587" s="176"/>
    </row>
    <row r="24588" spans="25:25">
      <c r="Y24588" s="176"/>
    </row>
    <row r="24589" spans="25:25">
      <c r="Y24589" s="176"/>
    </row>
    <row r="24590" spans="25:25">
      <c r="Y24590" s="176"/>
    </row>
    <row r="24591" spans="25:25">
      <c r="Y24591" s="176"/>
    </row>
    <row r="24592" spans="25:25">
      <c r="Y24592" s="176"/>
    </row>
    <row r="24593" spans="25:25">
      <c r="Y24593" s="176"/>
    </row>
    <row r="24594" spans="25:25">
      <c r="Y24594" s="176"/>
    </row>
    <row r="24595" spans="25:25">
      <c r="Y24595" s="176"/>
    </row>
    <row r="24596" spans="25:25">
      <c r="Y24596" s="176"/>
    </row>
    <row r="24597" spans="25:25">
      <c r="Y24597" s="176"/>
    </row>
    <row r="24598" spans="25:25">
      <c r="Y24598" s="176"/>
    </row>
    <row r="24599" spans="25:25">
      <c r="Y24599" s="176"/>
    </row>
    <row r="24600" spans="25:25">
      <c r="Y24600" s="176"/>
    </row>
    <row r="24601" spans="25:25">
      <c r="Y24601" s="176"/>
    </row>
    <row r="24602" spans="25:25">
      <c r="Y24602" s="176"/>
    </row>
    <row r="24603" spans="25:25">
      <c r="Y24603" s="176"/>
    </row>
    <row r="24604" spans="25:25">
      <c r="Y24604" s="176"/>
    </row>
    <row r="24605" spans="25:25">
      <c r="Y24605" s="176"/>
    </row>
    <row r="24606" spans="25:25">
      <c r="Y24606" s="176"/>
    </row>
    <row r="24607" spans="25:25">
      <c r="Y24607" s="176"/>
    </row>
    <row r="24608" spans="25:25">
      <c r="Y24608" s="176"/>
    </row>
    <row r="24609" spans="25:25">
      <c r="Y24609" s="176"/>
    </row>
    <row r="24610" spans="25:25">
      <c r="Y24610" s="176"/>
    </row>
    <row r="24611" spans="25:25">
      <c r="Y24611" s="176"/>
    </row>
    <row r="24612" spans="25:25">
      <c r="Y24612" s="176"/>
    </row>
    <row r="24613" spans="25:25">
      <c r="Y24613" s="176"/>
    </row>
    <row r="24614" spans="25:25">
      <c r="Y24614" s="176"/>
    </row>
    <row r="24615" spans="25:25">
      <c r="Y24615" s="176"/>
    </row>
    <row r="24616" spans="25:25">
      <c r="Y24616" s="176"/>
    </row>
    <row r="24617" spans="25:25">
      <c r="Y24617" s="176"/>
    </row>
    <row r="24618" spans="25:25">
      <c r="Y24618" s="176"/>
    </row>
    <row r="24619" spans="25:25">
      <c r="Y24619" s="176"/>
    </row>
    <row r="24620" spans="25:25">
      <c r="Y24620" s="176"/>
    </row>
    <row r="24621" spans="25:25">
      <c r="Y24621" s="176"/>
    </row>
    <row r="24622" spans="25:25">
      <c r="Y24622" s="176"/>
    </row>
    <row r="24623" spans="25:25">
      <c r="Y24623" s="176"/>
    </row>
    <row r="24624" spans="25:25">
      <c r="Y24624" s="176"/>
    </row>
    <row r="24625" spans="25:25">
      <c r="Y24625" s="176"/>
    </row>
    <row r="24626" spans="25:25">
      <c r="Y24626" s="176"/>
    </row>
    <row r="24627" spans="25:25">
      <c r="Y24627" s="176"/>
    </row>
    <row r="24628" spans="25:25">
      <c r="Y24628" s="176"/>
    </row>
    <row r="24629" spans="25:25">
      <c r="Y24629" s="176"/>
    </row>
    <row r="24630" spans="25:25">
      <c r="Y24630" s="176"/>
    </row>
    <row r="24631" spans="25:25">
      <c r="Y24631" s="176"/>
    </row>
    <row r="24632" spans="25:25">
      <c r="Y24632" s="176"/>
    </row>
    <row r="24633" spans="25:25">
      <c r="Y24633" s="176"/>
    </row>
    <row r="24634" spans="25:25">
      <c r="Y24634" s="176"/>
    </row>
    <row r="24635" spans="25:25">
      <c r="Y24635" s="176"/>
    </row>
    <row r="24636" spans="25:25">
      <c r="Y24636" s="176"/>
    </row>
    <row r="24637" spans="25:25">
      <c r="Y24637" s="176"/>
    </row>
    <row r="24638" spans="25:25">
      <c r="Y24638" s="176"/>
    </row>
    <row r="24639" spans="25:25">
      <c r="Y24639" s="176"/>
    </row>
    <row r="24640" spans="25:25">
      <c r="Y24640" s="176"/>
    </row>
    <row r="24641" spans="25:25">
      <c r="Y24641" s="176"/>
    </row>
    <row r="24642" spans="25:25">
      <c r="Y24642" s="176"/>
    </row>
    <row r="24643" spans="25:25">
      <c r="Y24643" s="176"/>
    </row>
    <row r="24644" spans="25:25">
      <c r="Y24644" s="176"/>
    </row>
    <row r="24645" spans="25:25">
      <c r="Y24645" s="176"/>
    </row>
    <row r="24646" spans="25:25">
      <c r="Y24646" s="176"/>
    </row>
    <row r="24647" spans="25:25">
      <c r="Y24647" s="176"/>
    </row>
    <row r="24648" spans="25:25">
      <c r="Y24648" s="176"/>
    </row>
    <row r="24649" spans="25:25">
      <c r="Y24649" s="176"/>
    </row>
    <row r="24650" spans="25:25">
      <c r="Y24650" s="176"/>
    </row>
    <row r="24651" spans="25:25">
      <c r="Y24651" s="176"/>
    </row>
    <row r="24652" spans="25:25">
      <c r="Y24652" s="176"/>
    </row>
    <row r="24653" spans="25:25">
      <c r="Y24653" s="176"/>
    </row>
    <row r="24654" spans="25:25">
      <c r="Y24654" s="176"/>
    </row>
    <row r="24655" spans="25:25">
      <c r="Y24655" s="176"/>
    </row>
    <row r="24656" spans="25:25">
      <c r="Y24656" s="176"/>
    </row>
    <row r="24657" spans="25:25">
      <c r="Y24657" s="176"/>
    </row>
    <row r="24658" spans="25:25">
      <c r="Y24658" s="176"/>
    </row>
    <row r="24659" spans="25:25">
      <c r="Y24659" s="176"/>
    </row>
    <row r="24660" spans="25:25">
      <c r="Y24660" s="176"/>
    </row>
    <row r="24661" spans="25:25">
      <c r="Y24661" s="176"/>
    </row>
    <row r="24662" spans="25:25">
      <c r="Y24662" s="176"/>
    </row>
    <row r="24663" spans="25:25">
      <c r="Y24663" s="176"/>
    </row>
    <row r="24664" spans="25:25">
      <c r="Y24664" s="176"/>
    </row>
    <row r="24665" spans="25:25">
      <c r="Y24665" s="176"/>
    </row>
    <row r="24666" spans="25:25">
      <c r="Y24666" s="176"/>
    </row>
    <row r="24667" spans="25:25">
      <c r="Y24667" s="176"/>
    </row>
    <row r="24668" spans="25:25">
      <c r="Y24668" s="176"/>
    </row>
    <row r="24669" spans="25:25">
      <c r="Y24669" s="176"/>
    </row>
    <row r="24670" spans="25:25">
      <c r="Y24670" s="176"/>
    </row>
    <row r="24671" spans="25:25">
      <c r="Y24671" s="176"/>
    </row>
    <row r="24672" spans="25:25">
      <c r="Y24672" s="176"/>
    </row>
    <row r="24673" spans="25:25">
      <c r="Y24673" s="176"/>
    </row>
    <row r="24674" spans="25:25">
      <c r="Y24674" s="176"/>
    </row>
    <row r="24675" spans="25:25">
      <c r="Y24675" s="176"/>
    </row>
    <row r="24676" spans="25:25">
      <c r="Y24676" s="176"/>
    </row>
    <row r="24677" spans="25:25">
      <c r="Y24677" s="176"/>
    </row>
    <row r="24678" spans="25:25">
      <c r="Y24678" s="176"/>
    </row>
    <row r="24679" spans="25:25">
      <c r="Y24679" s="176"/>
    </row>
    <row r="24680" spans="25:25">
      <c r="Y24680" s="176"/>
    </row>
    <row r="24681" spans="25:25">
      <c r="Y24681" s="176"/>
    </row>
    <row r="24682" spans="25:25">
      <c r="Y24682" s="176"/>
    </row>
    <row r="24683" spans="25:25">
      <c r="Y24683" s="176"/>
    </row>
    <row r="24684" spans="25:25">
      <c r="Y24684" s="176"/>
    </row>
    <row r="24685" spans="25:25">
      <c r="Y24685" s="176"/>
    </row>
    <row r="24686" spans="25:25">
      <c r="Y24686" s="176"/>
    </row>
    <row r="24687" spans="25:25">
      <c r="Y24687" s="176"/>
    </row>
    <row r="24688" spans="25:25">
      <c r="Y24688" s="176"/>
    </row>
    <row r="24689" spans="25:25">
      <c r="Y24689" s="176"/>
    </row>
    <row r="24690" spans="25:25">
      <c r="Y24690" s="176"/>
    </row>
    <row r="24691" spans="25:25">
      <c r="Y24691" s="176"/>
    </row>
    <row r="24692" spans="25:25">
      <c r="Y24692" s="176"/>
    </row>
    <row r="24693" spans="25:25">
      <c r="Y24693" s="176"/>
    </row>
    <row r="24694" spans="25:25">
      <c r="Y24694" s="176"/>
    </row>
    <row r="24695" spans="25:25">
      <c r="Y24695" s="176"/>
    </row>
    <row r="24696" spans="25:25">
      <c r="Y24696" s="176"/>
    </row>
    <row r="24697" spans="25:25">
      <c r="Y24697" s="176"/>
    </row>
    <row r="24698" spans="25:25">
      <c r="Y24698" s="176"/>
    </row>
    <row r="24699" spans="25:25">
      <c r="Y24699" s="176"/>
    </row>
    <row r="24700" spans="25:25">
      <c r="Y24700" s="176"/>
    </row>
    <row r="24701" spans="25:25">
      <c r="Y24701" s="176"/>
    </row>
    <row r="24702" spans="25:25">
      <c r="Y24702" s="176"/>
    </row>
    <row r="24703" spans="25:25">
      <c r="Y24703" s="176"/>
    </row>
    <row r="24704" spans="25:25">
      <c r="Y24704" s="176"/>
    </row>
    <row r="24705" spans="25:25">
      <c r="Y24705" s="176"/>
    </row>
    <row r="24706" spans="25:25">
      <c r="Y24706" s="176"/>
    </row>
    <row r="24707" spans="25:25">
      <c r="Y24707" s="176"/>
    </row>
    <row r="24708" spans="25:25">
      <c r="Y24708" s="176"/>
    </row>
    <row r="24709" spans="25:25">
      <c r="Y24709" s="176"/>
    </row>
    <row r="24710" spans="25:25">
      <c r="Y24710" s="176"/>
    </row>
    <row r="24711" spans="25:25">
      <c r="Y24711" s="176"/>
    </row>
    <row r="24712" spans="25:25">
      <c r="Y24712" s="176"/>
    </row>
    <row r="24713" spans="25:25">
      <c r="Y24713" s="176"/>
    </row>
    <row r="24714" spans="25:25">
      <c r="Y24714" s="176"/>
    </row>
    <row r="24715" spans="25:25">
      <c r="Y24715" s="176"/>
    </row>
    <row r="24716" spans="25:25">
      <c r="Y24716" s="176"/>
    </row>
    <row r="24717" spans="25:25">
      <c r="Y24717" s="176"/>
    </row>
    <row r="24718" spans="25:25">
      <c r="Y24718" s="176"/>
    </row>
    <row r="24719" spans="25:25">
      <c r="Y24719" s="176"/>
    </row>
    <row r="24720" spans="25:25">
      <c r="Y24720" s="176"/>
    </row>
    <row r="24721" spans="25:25">
      <c r="Y24721" s="176"/>
    </row>
    <row r="24722" spans="25:25">
      <c r="Y24722" s="176"/>
    </row>
    <row r="24723" spans="25:25">
      <c r="Y24723" s="176"/>
    </row>
    <row r="24724" spans="25:25">
      <c r="Y24724" s="176"/>
    </row>
    <row r="24725" spans="25:25">
      <c r="Y24725" s="176"/>
    </row>
    <row r="24726" spans="25:25">
      <c r="Y24726" s="176"/>
    </row>
    <row r="24727" spans="25:25">
      <c r="Y24727" s="176"/>
    </row>
    <row r="24728" spans="25:25">
      <c r="Y24728" s="176"/>
    </row>
    <row r="24729" spans="25:25">
      <c r="Y24729" s="176"/>
    </row>
    <row r="24730" spans="25:25">
      <c r="Y24730" s="176"/>
    </row>
    <row r="24731" spans="25:25">
      <c r="Y24731" s="176"/>
    </row>
    <row r="24732" spans="25:25">
      <c r="Y24732" s="176"/>
    </row>
    <row r="24733" spans="25:25">
      <c r="Y24733" s="176"/>
    </row>
    <row r="24734" spans="25:25">
      <c r="Y24734" s="176"/>
    </row>
    <row r="24735" spans="25:25">
      <c r="Y24735" s="176"/>
    </row>
    <row r="24736" spans="25:25">
      <c r="Y24736" s="176"/>
    </row>
    <row r="24737" spans="25:25">
      <c r="Y24737" s="176"/>
    </row>
    <row r="24738" spans="25:25">
      <c r="Y24738" s="176"/>
    </row>
    <row r="24739" spans="25:25">
      <c r="Y24739" s="176"/>
    </row>
    <row r="24740" spans="25:25">
      <c r="Y24740" s="176"/>
    </row>
    <row r="24741" spans="25:25">
      <c r="Y24741" s="176"/>
    </row>
    <row r="24742" spans="25:25">
      <c r="Y24742" s="176"/>
    </row>
    <row r="24743" spans="25:25">
      <c r="Y24743" s="176"/>
    </row>
    <row r="24744" spans="25:25">
      <c r="Y24744" s="176"/>
    </row>
    <row r="24745" spans="25:25">
      <c r="Y24745" s="176"/>
    </row>
    <row r="24746" spans="25:25">
      <c r="Y24746" s="176"/>
    </row>
    <row r="24747" spans="25:25">
      <c r="Y24747" s="176"/>
    </row>
    <row r="24748" spans="25:25">
      <c r="Y24748" s="176"/>
    </row>
    <row r="24749" spans="25:25">
      <c r="Y24749" s="176"/>
    </row>
    <row r="24750" spans="25:25">
      <c r="Y24750" s="176"/>
    </row>
    <row r="24751" spans="25:25">
      <c r="Y24751" s="176"/>
    </row>
    <row r="24752" spans="25:25">
      <c r="Y24752" s="176"/>
    </row>
    <row r="24753" spans="25:25">
      <c r="Y24753" s="176"/>
    </row>
    <row r="24754" spans="25:25">
      <c r="Y24754" s="176"/>
    </row>
    <row r="24755" spans="25:25">
      <c r="Y24755" s="176"/>
    </row>
    <row r="24756" spans="25:25">
      <c r="Y24756" s="176"/>
    </row>
    <row r="24757" spans="25:25">
      <c r="Y24757" s="176"/>
    </row>
    <row r="24758" spans="25:25">
      <c r="Y24758" s="176"/>
    </row>
    <row r="24759" spans="25:25">
      <c r="Y24759" s="176"/>
    </row>
    <row r="24760" spans="25:25">
      <c r="Y24760" s="176"/>
    </row>
    <row r="24761" spans="25:25">
      <c r="Y24761" s="176"/>
    </row>
    <row r="24762" spans="25:25">
      <c r="Y24762" s="176"/>
    </row>
    <row r="24763" spans="25:25">
      <c r="Y24763" s="176"/>
    </row>
    <row r="24764" spans="25:25">
      <c r="Y24764" s="176"/>
    </row>
    <row r="24765" spans="25:25">
      <c r="Y24765" s="176"/>
    </row>
    <row r="24766" spans="25:25">
      <c r="Y24766" s="176"/>
    </row>
    <row r="24767" spans="25:25">
      <c r="Y24767" s="176"/>
    </row>
    <row r="24768" spans="25:25">
      <c r="Y24768" s="176"/>
    </row>
    <row r="24769" spans="25:25">
      <c r="Y24769" s="176"/>
    </row>
    <row r="24770" spans="25:25">
      <c r="Y24770" s="176"/>
    </row>
    <row r="24771" spans="25:25">
      <c r="Y24771" s="176"/>
    </row>
    <row r="24772" spans="25:25">
      <c r="Y24772" s="176"/>
    </row>
    <row r="24773" spans="25:25">
      <c r="Y24773" s="176"/>
    </row>
    <row r="24774" spans="25:25">
      <c r="Y24774" s="176"/>
    </row>
    <row r="24775" spans="25:25">
      <c r="Y24775" s="176"/>
    </row>
    <row r="24776" spans="25:25">
      <c r="Y24776" s="176"/>
    </row>
    <row r="24777" spans="25:25">
      <c r="Y24777" s="176"/>
    </row>
    <row r="24778" spans="25:25">
      <c r="Y24778" s="176"/>
    </row>
    <row r="24779" spans="25:25">
      <c r="Y24779" s="176"/>
    </row>
    <row r="24780" spans="25:25">
      <c r="Y24780" s="176"/>
    </row>
    <row r="24781" spans="25:25">
      <c r="Y24781" s="176"/>
    </row>
    <row r="24782" spans="25:25">
      <c r="Y24782" s="176"/>
    </row>
    <row r="24783" spans="25:25">
      <c r="Y24783" s="176"/>
    </row>
    <row r="24784" spans="25:25">
      <c r="Y24784" s="176"/>
    </row>
    <row r="24785" spans="25:25">
      <c r="Y24785" s="176"/>
    </row>
    <row r="24786" spans="25:25">
      <c r="Y24786" s="176"/>
    </row>
    <row r="24787" spans="25:25">
      <c r="Y24787" s="176"/>
    </row>
    <row r="24788" spans="25:25">
      <c r="Y24788" s="176"/>
    </row>
    <row r="24789" spans="25:25">
      <c r="Y24789" s="176"/>
    </row>
    <row r="24790" spans="25:25">
      <c r="Y24790" s="176"/>
    </row>
    <row r="24791" spans="25:25">
      <c r="Y24791" s="176"/>
    </row>
    <row r="24792" spans="25:25">
      <c r="Y24792" s="176"/>
    </row>
    <row r="24793" spans="25:25">
      <c r="Y24793" s="176"/>
    </row>
    <row r="24794" spans="25:25">
      <c r="Y24794" s="176"/>
    </row>
    <row r="24795" spans="25:25">
      <c r="Y24795" s="176"/>
    </row>
    <row r="24796" spans="25:25">
      <c r="Y24796" s="176"/>
    </row>
    <row r="24797" spans="25:25">
      <c r="Y24797" s="176"/>
    </row>
    <row r="24798" spans="25:25">
      <c r="Y24798" s="176"/>
    </row>
    <row r="24799" spans="25:25">
      <c r="Y24799" s="176"/>
    </row>
    <row r="24800" spans="25:25">
      <c r="Y24800" s="176"/>
    </row>
    <row r="24801" spans="25:25">
      <c r="Y24801" s="176"/>
    </row>
    <row r="24802" spans="25:25">
      <c r="Y24802" s="176"/>
    </row>
    <row r="24803" spans="25:25">
      <c r="Y24803" s="176"/>
    </row>
    <row r="24804" spans="25:25">
      <c r="Y24804" s="176"/>
    </row>
    <row r="24805" spans="25:25">
      <c r="Y24805" s="176"/>
    </row>
    <row r="24806" spans="25:25">
      <c r="Y24806" s="176"/>
    </row>
    <row r="24807" spans="25:25">
      <c r="Y24807" s="176"/>
    </row>
    <row r="24808" spans="25:25">
      <c r="Y24808" s="176"/>
    </row>
    <row r="24809" spans="25:25">
      <c r="Y24809" s="176"/>
    </row>
    <row r="24810" spans="25:25">
      <c r="Y24810" s="176"/>
    </row>
    <row r="24811" spans="25:25">
      <c r="Y24811" s="176"/>
    </row>
    <row r="24812" spans="25:25">
      <c r="Y24812" s="176"/>
    </row>
    <row r="24813" spans="25:25">
      <c r="Y24813" s="176"/>
    </row>
    <row r="24814" spans="25:25">
      <c r="Y24814" s="176"/>
    </row>
    <row r="24815" spans="25:25">
      <c r="Y24815" s="176"/>
    </row>
    <row r="24816" spans="25:25">
      <c r="Y24816" s="176"/>
    </row>
    <row r="24817" spans="25:25">
      <c r="Y24817" s="176"/>
    </row>
    <row r="24818" spans="25:25">
      <c r="Y24818" s="176"/>
    </row>
    <row r="24819" spans="25:25">
      <c r="Y24819" s="176"/>
    </row>
    <row r="24820" spans="25:25">
      <c r="Y24820" s="176"/>
    </row>
    <row r="24821" spans="25:25">
      <c r="Y24821" s="176"/>
    </row>
    <row r="24822" spans="25:25">
      <c r="Y24822" s="176"/>
    </row>
    <row r="24823" spans="25:25">
      <c r="Y24823" s="176"/>
    </row>
    <row r="24824" spans="25:25">
      <c r="Y24824" s="176"/>
    </row>
    <row r="24825" spans="25:25">
      <c r="Y24825" s="176"/>
    </row>
    <row r="24826" spans="25:25">
      <c r="Y24826" s="176"/>
    </row>
    <row r="24827" spans="25:25">
      <c r="Y24827" s="176"/>
    </row>
    <row r="24828" spans="25:25">
      <c r="Y24828" s="176"/>
    </row>
    <row r="24829" spans="25:25">
      <c r="Y24829" s="176"/>
    </row>
    <row r="24830" spans="25:25">
      <c r="Y24830" s="176"/>
    </row>
    <row r="24831" spans="25:25">
      <c r="Y24831" s="176"/>
    </row>
    <row r="24832" spans="25:25">
      <c r="Y24832" s="176"/>
    </row>
    <row r="24833" spans="25:25">
      <c r="Y24833" s="176"/>
    </row>
    <row r="24834" spans="25:25">
      <c r="Y24834" s="176"/>
    </row>
    <row r="24835" spans="25:25">
      <c r="Y24835" s="176"/>
    </row>
    <row r="24836" spans="25:25">
      <c r="Y24836" s="176"/>
    </row>
    <row r="24837" spans="25:25">
      <c r="Y24837" s="176"/>
    </row>
    <row r="24838" spans="25:25">
      <c r="Y24838" s="176"/>
    </row>
    <row r="24839" spans="25:25">
      <c r="Y24839" s="176"/>
    </row>
    <row r="24840" spans="25:25">
      <c r="Y24840" s="176"/>
    </row>
    <row r="24841" spans="25:25">
      <c r="Y24841" s="176"/>
    </row>
    <row r="24842" spans="25:25">
      <c r="Y24842" s="176"/>
    </row>
    <row r="24843" spans="25:25">
      <c r="Y24843" s="176"/>
    </row>
    <row r="24844" spans="25:25">
      <c r="Y24844" s="176"/>
    </row>
    <row r="24845" spans="25:25">
      <c r="Y24845" s="176"/>
    </row>
    <row r="24846" spans="25:25">
      <c r="Y24846" s="176"/>
    </row>
    <row r="24847" spans="25:25">
      <c r="Y24847" s="176"/>
    </row>
    <row r="24848" spans="25:25">
      <c r="Y24848" s="176"/>
    </row>
    <row r="24849" spans="25:25">
      <c r="Y24849" s="176"/>
    </row>
    <row r="24850" spans="25:25">
      <c r="Y24850" s="176"/>
    </row>
    <row r="24851" spans="25:25">
      <c r="Y24851" s="176"/>
    </row>
    <row r="24852" spans="25:25">
      <c r="Y24852" s="176"/>
    </row>
    <row r="24853" spans="25:25">
      <c r="Y24853" s="176"/>
    </row>
    <row r="24854" spans="25:25">
      <c r="Y24854" s="176"/>
    </row>
    <row r="24855" spans="25:25">
      <c r="Y24855" s="176"/>
    </row>
    <row r="24856" spans="25:25">
      <c r="Y24856" s="176"/>
    </row>
    <row r="24857" spans="25:25">
      <c r="Y24857" s="176"/>
    </row>
    <row r="24858" spans="25:25">
      <c r="Y24858" s="176"/>
    </row>
    <row r="24859" spans="25:25">
      <c r="Y24859" s="176"/>
    </row>
    <row r="24860" spans="25:25">
      <c r="Y24860" s="176"/>
    </row>
    <row r="24861" spans="25:25">
      <c r="Y24861" s="176"/>
    </row>
    <row r="24862" spans="25:25">
      <c r="Y24862" s="176"/>
    </row>
    <row r="24863" spans="25:25">
      <c r="Y24863" s="176"/>
    </row>
    <row r="24864" spans="25:25">
      <c r="Y24864" s="176"/>
    </row>
    <row r="24865" spans="25:25">
      <c r="Y24865" s="176"/>
    </row>
    <row r="24866" spans="25:25">
      <c r="Y24866" s="176"/>
    </row>
    <row r="24867" spans="25:25">
      <c r="Y24867" s="176"/>
    </row>
    <row r="24868" spans="25:25">
      <c r="Y24868" s="176"/>
    </row>
    <row r="24869" spans="25:25">
      <c r="Y24869" s="176"/>
    </row>
    <row r="24870" spans="25:25">
      <c r="Y24870" s="176"/>
    </row>
    <row r="24871" spans="25:25">
      <c r="Y24871" s="176"/>
    </row>
    <row r="24872" spans="25:25">
      <c r="Y24872" s="176"/>
    </row>
    <row r="24873" spans="25:25">
      <c r="Y24873" s="176"/>
    </row>
    <row r="24874" spans="25:25">
      <c r="Y24874" s="176"/>
    </row>
    <row r="24875" spans="25:25">
      <c r="Y24875" s="176"/>
    </row>
    <row r="24876" spans="25:25">
      <c r="Y24876" s="176"/>
    </row>
    <row r="24877" spans="25:25">
      <c r="Y24877" s="176"/>
    </row>
    <row r="24878" spans="25:25">
      <c r="Y24878" s="176"/>
    </row>
    <row r="24879" spans="25:25">
      <c r="Y24879" s="176"/>
    </row>
    <row r="24880" spans="25:25">
      <c r="Y24880" s="176"/>
    </row>
    <row r="24881" spans="25:25">
      <c r="Y24881" s="176"/>
    </row>
    <row r="24882" spans="25:25">
      <c r="Y24882" s="176"/>
    </row>
    <row r="24883" spans="25:25">
      <c r="Y24883" s="176"/>
    </row>
    <row r="24884" spans="25:25">
      <c r="Y24884" s="176"/>
    </row>
    <row r="24885" spans="25:25">
      <c r="Y24885" s="176"/>
    </row>
    <row r="24886" spans="25:25">
      <c r="Y24886" s="176"/>
    </row>
    <row r="24887" spans="25:25">
      <c r="Y24887" s="176"/>
    </row>
    <row r="24888" spans="25:25">
      <c r="Y24888" s="176"/>
    </row>
    <row r="24889" spans="25:25">
      <c r="Y24889" s="176"/>
    </row>
    <row r="24890" spans="25:25">
      <c r="Y24890" s="176"/>
    </row>
    <row r="24891" spans="25:25">
      <c r="Y24891" s="176"/>
    </row>
    <row r="24892" spans="25:25">
      <c r="Y24892" s="176"/>
    </row>
    <row r="24893" spans="25:25">
      <c r="Y24893" s="176"/>
    </row>
    <row r="24894" spans="25:25">
      <c r="Y24894" s="176"/>
    </row>
    <row r="24895" spans="25:25">
      <c r="Y24895" s="176"/>
    </row>
    <row r="24896" spans="25:25">
      <c r="Y24896" s="176"/>
    </row>
    <row r="24897" spans="25:25">
      <c r="Y24897" s="176"/>
    </row>
    <row r="24898" spans="25:25">
      <c r="Y24898" s="176"/>
    </row>
    <row r="24899" spans="25:25">
      <c r="Y24899" s="176"/>
    </row>
    <row r="24900" spans="25:25">
      <c r="Y24900" s="176"/>
    </row>
    <row r="24901" spans="25:25">
      <c r="Y24901" s="176"/>
    </row>
    <row r="24902" spans="25:25">
      <c r="Y24902" s="176"/>
    </row>
    <row r="24903" spans="25:25">
      <c r="Y24903" s="176"/>
    </row>
    <row r="24904" spans="25:25">
      <c r="Y24904" s="176"/>
    </row>
    <row r="24905" spans="25:25">
      <c r="Y24905" s="176"/>
    </row>
    <row r="24906" spans="25:25">
      <c r="Y24906" s="176"/>
    </row>
    <row r="24907" spans="25:25">
      <c r="Y24907" s="176"/>
    </row>
    <row r="24908" spans="25:25">
      <c r="Y24908" s="176"/>
    </row>
    <row r="24909" spans="25:25">
      <c r="Y24909" s="176"/>
    </row>
    <row r="24910" spans="25:25">
      <c r="Y24910" s="176"/>
    </row>
    <row r="24911" spans="25:25">
      <c r="Y24911" s="176"/>
    </row>
    <row r="24912" spans="25:25">
      <c r="Y24912" s="176"/>
    </row>
    <row r="24913" spans="25:25">
      <c r="Y24913" s="176"/>
    </row>
    <row r="24914" spans="25:25">
      <c r="Y24914" s="176"/>
    </row>
    <row r="24915" spans="25:25">
      <c r="Y24915" s="176"/>
    </row>
    <row r="24916" spans="25:25">
      <c r="Y24916" s="176"/>
    </row>
    <row r="24917" spans="25:25">
      <c r="Y24917" s="176"/>
    </row>
    <row r="24918" spans="25:25">
      <c r="Y24918" s="176"/>
    </row>
    <row r="24919" spans="25:25">
      <c r="Y24919" s="176"/>
    </row>
    <row r="24920" spans="25:25">
      <c r="Y24920" s="176"/>
    </row>
    <row r="24921" spans="25:25">
      <c r="Y24921" s="176"/>
    </row>
    <row r="24922" spans="25:25">
      <c r="Y24922" s="176"/>
    </row>
    <row r="24923" spans="25:25">
      <c r="Y24923" s="176"/>
    </row>
    <row r="24924" spans="25:25">
      <c r="Y24924" s="176"/>
    </row>
    <row r="24925" spans="25:25">
      <c r="Y24925" s="176"/>
    </row>
    <row r="24926" spans="25:25">
      <c r="Y24926" s="176"/>
    </row>
    <row r="24927" spans="25:25">
      <c r="Y24927" s="176"/>
    </row>
    <row r="24928" spans="25:25">
      <c r="Y24928" s="176"/>
    </row>
    <row r="24929" spans="25:25">
      <c r="Y24929" s="176"/>
    </row>
    <row r="24930" spans="25:25">
      <c r="Y24930" s="176"/>
    </row>
    <row r="24931" spans="25:25">
      <c r="Y24931" s="176"/>
    </row>
    <row r="24932" spans="25:25">
      <c r="Y24932" s="176"/>
    </row>
    <row r="24933" spans="25:25">
      <c r="Y24933" s="176"/>
    </row>
    <row r="24934" spans="25:25">
      <c r="Y24934" s="176"/>
    </row>
    <row r="24935" spans="25:25">
      <c r="Y24935" s="176"/>
    </row>
    <row r="24936" spans="25:25">
      <c r="Y24936" s="176"/>
    </row>
    <row r="24937" spans="25:25">
      <c r="Y24937" s="176"/>
    </row>
    <row r="24938" spans="25:25">
      <c r="Y24938" s="176"/>
    </row>
    <row r="24939" spans="25:25">
      <c r="Y24939" s="176"/>
    </row>
    <row r="24940" spans="25:25">
      <c r="Y24940" s="176"/>
    </row>
    <row r="24941" spans="25:25">
      <c r="Y24941" s="176"/>
    </row>
    <row r="24942" spans="25:25">
      <c r="Y24942" s="176"/>
    </row>
    <row r="24943" spans="25:25">
      <c r="Y24943" s="176"/>
    </row>
    <row r="24944" spans="25:25">
      <c r="Y24944" s="176"/>
    </row>
    <row r="24945" spans="25:25">
      <c r="Y24945" s="176"/>
    </row>
    <row r="24946" spans="25:25">
      <c r="Y24946" s="176"/>
    </row>
    <row r="24947" spans="25:25">
      <c r="Y24947" s="176"/>
    </row>
    <row r="24948" spans="25:25">
      <c r="Y24948" s="176"/>
    </row>
    <row r="24949" spans="25:25">
      <c r="Y24949" s="176"/>
    </row>
    <row r="24950" spans="25:25">
      <c r="Y24950" s="176"/>
    </row>
    <row r="24951" spans="25:25">
      <c r="Y24951" s="176"/>
    </row>
    <row r="24952" spans="25:25">
      <c r="Y24952" s="176"/>
    </row>
    <row r="24953" spans="25:25">
      <c r="Y24953" s="176"/>
    </row>
    <row r="24954" spans="25:25">
      <c r="Y24954" s="176"/>
    </row>
    <row r="24955" spans="25:25">
      <c r="Y24955" s="176"/>
    </row>
    <row r="24956" spans="25:25">
      <c r="Y24956" s="176"/>
    </row>
    <row r="24957" spans="25:25">
      <c r="Y24957" s="176"/>
    </row>
    <row r="24958" spans="25:25">
      <c r="Y24958" s="176"/>
    </row>
    <row r="24959" spans="25:25">
      <c r="Y24959" s="176"/>
    </row>
    <row r="24960" spans="25:25">
      <c r="Y24960" s="176"/>
    </row>
    <row r="24961" spans="25:25">
      <c r="Y24961" s="176"/>
    </row>
    <row r="24962" spans="25:25">
      <c r="Y24962" s="176"/>
    </row>
    <row r="24963" spans="25:25">
      <c r="Y24963" s="176"/>
    </row>
    <row r="24964" spans="25:25">
      <c r="Y24964" s="176"/>
    </row>
    <row r="24965" spans="25:25">
      <c r="Y24965" s="176"/>
    </row>
    <row r="24966" spans="25:25">
      <c r="Y24966" s="176"/>
    </row>
    <row r="24967" spans="25:25">
      <c r="Y24967" s="176"/>
    </row>
    <row r="24968" spans="25:25">
      <c r="Y24968" s="176"/>
    </row>
    <row r="24969" spans="25:25">
      <c r="Y24969" s="176"/>
    </row>
    <row r="24970" spans="25:25">
      <c r="Y24970" s="176"/>
    </row>
    <row r="24971" spans="25:25">
      <c r="Y24971" s="176"/>
    </row>
    <row r="24972" spans="25:25">
      <c r="Y24972" s="176"/>
    </row>
    <row r="24973" spans="25:25">
      <c r="Y24973" s="176"/>
    </row>
    <row r="24974" spans="25:25">
      <c r="Y24974" s="176"/>
    </row>
    <row r="24975" spans="25:25">
      <c r="Y24975" s="176"/>
    </row>
    <row r="24976" spans="25:25">
      <c r="Y24976" s="176"/>
    </row>
    <row r="24977" spans="25:25">
      <c r="Y24977" s="176"/>
    </row>
    <row r="24978" spans="25:25">
      <c r="Y24978" s="176"/>
    </row>
    <row r="24979" spans="25:25">
      <c r="Y24979" s="176"/>
    </row>
    <row r="24980" spans="25:25">
      <c r="Y24980" s="176"/>
    </row>
    <row r="24981" spans="25:25">
      <c r="Y24981" s="176"/>
    </row>
    <row r="24982" spans="25:25">
      <c r="Y24982" s="176"/>
    </row>
    <row r="24983" spans="25:25">
      <c r="Y24983" s="176"/>
    </row>
    <row r="24984" spans="25:25">
      <c r="Y24984" s="176"/>
    </row>
    <row r="24985" spans="25:25">
      <c r="Y24985" s="176"/>
    </row>
    <row r="24986" spans="25:25">
      <c r="Y24986" s="176"/>
    </row>
    <row r="24987" spans="25:25">
      <c r="Y24987" s="176"/>
    </row>
    <row r="24988" spans="25:25">
      <c r="Y24988" s="176"/>
    </row>
    <row r="24989" spans="25:25">
      <c r="Y24989" s="176"/>
    </row>
    <row r="24990" spans="25:25">
      <c r="Y24990" s="176"/>
    </row>
    <row r="24991" spans="25:25">
      <c r="Y24991" s="176"/>
    </row>
    <row r="24992" spans="25:25">
      <c r="Y24992" s="176"/>
    </row>
    <row r="24993" spans="25:25">
      <c r="Y24993" s="176"/>
    </row>
    <row r="24994" spans="25:25">
      <c r="Y24994" s="176"/>
    </row>
    <row r="24995" spans="25:25">
      <c r="Y24995" s="176"/>
    </row>
    <row r="24996" spans="25:25">
      <c r="Y24996" s="176"/>
    </row>
    <row r="24997" spans="25:25">
      <c r="Y24997" s="176"/>
    </row>
    <row r="24998" spans="25:25">
      <c r="Y24998" s="176"/>
    </row>
    <row r="24999" spans="25:25">
      <c r="Y24999" s="176"/>
    </row>
    <row r="25000" spans="25:25">
      <c r="Y25000" s="176"/>
    </row>
    <row r="25001" spans="25:25">
      <c r="Y25001" s="176"/>
    </row>
    <row r="25002" spans="25:25">
      <c r="Y25002" s="176"/>
    </row>
    <row r="25003" spans="25:25">
      <c r="Y25003" s="176"/>
    </row>
    <row r="25004" spans="25:25">
      <c r="Y25004" s="176"/>
    </row>
    <row r="25005" spans="25:25">
      <c r="Y25005" s="176"/>
    </row>
    <row r="25006" spans="25:25">
      <c r="Y25006" s="176"/>
    </row>
    <row r="25007" spans="25:25">
      <c r="Y25007" s="176"/>
    </row>
    <row r="25008" spans="25:25">
      <c r="Y25008" s="176"/>
    </row>
    <row r="25009" spans="25:25">
      <c r="Y25009" s="176"/>
    </row>
    <row r="25010" spans="25:25">
      <c r="Y25010" s="176"/>
    </row>
    <row r="25011" spans="25:25">
      <c r="Y25011" s="176"/>
    </row>
    <row r="25012" spans="25:25">
      <c r="Y25012" s="176"/>
    </row>
    <row r="25013" spans="25:25">
      <c r="Y25013" s="176"/>
    </row>
    <row r="25014" spans="25:25">
      <c r="Y25014" s="176"/>
    </row>
    <row r="25015" spans="25:25">
      <c r="Y25015" s="176"/>
    </row>
    <row r="25016" spans="25:25">
      <c r="Y25016" s="176"/>
    </row>
    <row r="25017" spans="25:25">
      <c r="Y25017" s="176"/>
    </row>
    <row r="25018" spans="25:25">
      <c r="Y25018" s="176"/>
    </row>
    <row r="25019" spans="25:25">
      <c r="Y25019" s="176"/>
    </row>
    <row r="25020" spans="25:25">
      <c r="Y25020" s="176"/>
    </row>
    <row r="25021" spans="25:25">
      <c r="Y25021" s="176"/>
    </row>
    <row r="25022" spans="25:25">
      <c r="Y25022" s="176"/>
    </row>
    <row r="25023" spans="25:25">
      <c r="Y25023" s="176"/>
    </row>
    <row r="25024" spans="25:25">
      <c r="Y25024" s="176"/>
    </row>
    <row r="25025" spans="25:25">
      <c r="Y25025" s="176"/>
    </row>
    <row r="25026" spans="25:25">
      <c r="Y25026" s="176"/>
    </row>
    <row r="25027" spans="25:25">
      <c r="Y25027" s="176"/>
    </row>
    <row r="25028" spans="25:25">
      <c r="Y25028" s="176"/>
    </row>
    <row r="25029" spans="25:25">
      <c r="Y25029" s="176"/>
    </row>
    <row r="25030" spans="25:25">
      <c r="Y25030" s="176"/>
    </row>
    <row r="25031" spans="25:25">
      <c r="Y25031" s="176"/>
    </row>
    <row r="25032" spans="25:25">
      <c r="Y25032" s="176"/>
    </row>
    <row r="25033" spans="25:25">
      <c r="Y25033" s="176"/>
    </row>
    <row r="25034" spans="25:25">
      <c r="Y25034" s="176"/>
    </row>
    <row r="25035" spans="25:25">
      <c r="Y25035" s="176"/>
    </row>
    <row r="25036" spans="25:25">
      <c r="Y25036" s="176"/>
    </row>
    <row r="25037" spans="25:25">
      <c r="Y25037" s="176"/>
    </row>
    <row r="25038" spans="25:25">
      <c r="Y25038" s="176"/>
    </row>
    <row r="25039" spans="25:25">
      <c r="Y25039" s="176"/>
    </row>
    <row r="25040" spans="25:25">
      <c r="Y25040" s="176"/>
    </row>
    <row r="25041" spans="25:25">
      <c r="Y25041" s="176"/>
    </row>
    <row r="25042" spans="25:25">
      <c r="Y25042" s="176"/>
    </row>
    <row r="25043" spans="25:25">
      <c r="Y25043" s="176"/>
    </row>
    <row r="25044" spans="25:25">
      <c r="Y25044" s="176"/>
    </row>
    <row r="25045" spans="25:25">
      <c r="Y25045" s="176"/>
    </row>
    <row r="25046" spans="25:25">
      <c r="Y25046" s="176"/>
    </row>
    <row r="25047" spans="25:25">
      <c r="Y25047" s="176"/>
    </row>
    <row r="25048" spans="25:25">
      <c r="Y25048" s="176"/>
    </row>
    <row r="25049" spans="25:25">
      <c r="Y25049" s="176"/>
    </row>
    <row r="25050" spans="25:25">
      <c r="Y25050" s="176"/>
    </row>
    <row r="25051" spans="25:25">
      <c r="Y25051" s="176"/>
    </row>
    <row r="25052" spans="25:25">
      <c r="Y25052" s="176"/>
    </row>
    <row r="25053" spans="25:25">
      <c r="Y25053" s="176"/>
    </row>
    <row r="25054" spans="25:25">
      <c r="Y25054" s="176"/>
    </row>
    <row r="25055" spans="25:25">
      <c r="Y25055" s="176"/>
    </row>
    <row r="25056" spans="25:25">
      <c r="Y25056" s="176"/>
    </row>
    <row r="25057" spans="25:25">
      <c r="Y25057" s="176"/>
    </row>
    <row r="25058" spans="25:25">
      <c r="Y25058" s="176"/>
    </row>
    <row r="25059" spans="25:25">
      <c r="Y25059" s="176"/>
    </row>
    <row r="25060" spans="25:25">
      <c r="Y25060" s="176"/>
    </row>
    <row r="25061" spans="25:25">
      <c r="Y25061" s="176"/>
    </row>
    <row r="25062" spans="25:25">
      <c r="Y25062" s="176"/>
    </row>
    <row r="25063" spans="25:25">
      <c r="Y25063" s="176"/>
    </row>
    <row r="25064" spans="25:25">
      <c r="Y25064" s="176"/>
    </row>
    <row r="25065" spans="25:25">
      <c r="Y25065" s="176"/>
    </row>
    <row r="25066" spans="25:25">
      <c r="Y25066" s="176"/>
    </row>
    <row r="25067" spans="25:25">
      <c r="Y25067" s="176"/>
    </row>
    <row r="25068" spans="25:25">
      <c r="Y25068" s="176"/>
    </row>
    <row r="25069" spans="25:25">
      <c r="Y25069" s="176"/>
    </row>
    <row r="25070" spans="25:25">
      <c r="Y25070" s="176"/>
    </row>
    <row r="25071" spans="25:25">
      <c r="Y25071" s="176"/>
    </row>
    <row r="25072" spans="25:25">
      <c r="Y25072" s="176"/>
    </row>
    <row r="25073" spans="25:25">
      <c r="Y25073" s="176"/>
    </row>
    <row r="25074" spans="25:25">
      <c r="Y25074" s="176"/>
    </row>
    <row r="25075" spans="25:25">
      <c r="Y25075" s="176"/>
    </row>
    <row r="25076" spans="25:25">
      <c r="Y25076" s="176"/>
    </row>
    <row r="25077" spans="25:25">
      <c r="Y25077" s="176"/>
    </row>
    <row r="25078" spans="25:25">
      <c r="Y25078" s="176"/>
    </row>
    <row r="25079" spans="25:25">
      <c r="Y25079" s="176"/>
    </row>
    <row r="25080" spans="25:25">
      <c r="Y25080" s="176"/>
    </row>
    <row r="25081" spans="25:25">
      <c r="Y25081" s="176"/>
    </row>
    <row r="25082" spans="25:25">
      <c r="Y25082" s="176"/>
    </row>
    <row r="25083" spans="25:25">
      <c r="Y25083" s="176"/>
    </row>
    <row r="25084" spans="25:25">
      <c r="Y25084" s="176"/>
    </row>
    <row r="25085" spans="25:25">
      <c r="Y25085" s="176"/>
    </row>
    <row r="25086" spans="25:25">
      <c r="Y25086" s="176"/>
    </row>
    <row r="25087" spans="25:25">
      <c r="Y25087" s="176"/>
    </row>
    <row r="25088" spans="25:25">
      <c r="Y25088" s="176"/>
    </row>
    <row r="25089" spans="25:25">
      <c r="Y25089" s="176"/>
    </row>
    <row r="25090" spans="25:25">
      <c r="Y25090" s="176"/>
    </row>
    <row r="25091" spans="25:25">
      <c r="Y25091" s="176"/>
    </row>
    <row r="25092" spans="25:25">
      <c r="Y25092" s="176"/>
    </row>
    <row r="25093" spans="25:25">
      <c r="Y25093" s="176"/>
    </row>
    <row r="25094" spans="25:25">
      <c r="Y25094" s="176"/>
    </row>
    <row r="25095" spans="25:25">
      <c r="Y25095" s="176"/>
    </row>
    <row r="25096" spans="25:25">
      <c r="Y25096" s="176"/>
    </row>
    <row r="25097" spans="25:25">
      <c r="Y25097" s="176"/>
    </row>
    <row r="25098" spans="25:25">
      <c r="Y25098" s="176"/>
    </row>
    <row r="25099" spans="25:25">
      <c r="Y25099" s="176"/>
    </row>
    <row r="25100" spans="25:25">
      <c r="Y25100" s="176"/>
    </row>
    <row r="25101" spans="25:25">
      <c r="Y25101" s="176"/>
    </row>
    <row r="25102" spans="25:25">
      <c r="Y25102" s="176"/>
    </row>
    <row r="25103" spans="25:25">
      <c r="Y25103" s="176"/>
    </row>
    <row r="25104" spans="25:25">
      <c r="Y25104" s="176"/>
    </row>
    <row r="25105" spans="25:25">
      <c r="Y25105" s="176"/>
    </row>
    <row r="25106" spans="25:25">
      <c r="Y25106" s="176"/>
    </row>
    <row r="25107" spans="25:25">
      <c r="Y25107" s="176"/>
    </row>
    <row r="25108" spans="25:25">
      <c r="Y25108" s="176"/>
    </row>
    <row r="25109" spans="25:25">
      <c r="Y25109" s="176"/>
    </row>
    <row r="25110" spans="25:25">
      <c r="Y25110" s="176"/>
    </row>
    <row r="25111" spans="25:25">
      <c r="Y25111" s="176"/>
    </row>
    <row r="25112" spans="25:25">
      <c r="Y25112" s="176"/>
    </row>
    <row r="25113" spans="25:25">
      <c r="Y25113" s="176"/>
    </row>
    <row r="25114" spans="25:25">
      <c r="Y25114" s="176"/>
    </row>
    <row r="25115" spans="25:25">
      <c r="Y25115" s="176"/>
    </row>
    <row r="25116" spans="25:25">
      <c r="Y25116" s="176"/>
    </row>
    <row r="25117" spans="25:25">
      <c r="Y25117" s="176"/>
    </row>
    <row r="25118" spans="25:25">
      <c r="Y25118" s="176"/>
    </row>
    <row r="25119" spans="25:25">
      <c r="Y25119" s="176"/>
    </row>
    <row r="25120" spans="25:25">
      <c r="Y25120" s="176"/>
    </row>
    <row r="25121" spans="25:25">
      <c r="Y25121" s="176"/>
    </row>
    <row r="25122" spans="25:25">
      <c r="Y25122" s="176"/>
    </row>
    <row r="25123" spans="25:25">
      <c r="Y25123" s="176"/>
    </row>
    <row r="25124" spans="25:25">
      <c r="Y25124" s="176"/>
    </row>
    <row r="25125" spans="25:25">
      <c r="Y25125" s="176"/>
    </row>
    <row r="25126" spans="25:25">
      <c r="Y25126" s="176"/>
    </row>
    <row r="25127" spans="25:25">
      <c r="Y25127" s="176"/>
    </row>
    <row r="25128" spans="25:25">
      <c r="Y25128" s="176"/>
    </row>
    <row r="25129" spans="25:25">
      <c r="Y25129" s="176"/>
    </row>
    <row r="25130" spans="25:25">
      <c r="Y25130" s="176"/>
    </row>
    <row r="25131" spans="25:25">
      <c r="Y25131" s="176"/>
    </row>
    <row r="25132" spans="25:25">
      <c r="Y25132" s="176"/>
    </row>
    <row r="25133" spans="25:25">
      <c r="Y25133" s="176"/>
    </row>
    <row r="25134" spans="25:25">
      <c r="Y25134" s="176"/>
    </row>
    <row r="25135" spans="25:25">
      <c r="Y25135" s="176"/>
    </row>
    <row r="25136" spans="25:25">
      <c r="Y25136" s="176"/>
    </row>
    <row r="25137" spans="25:25">
      <c r="Y25137" s="176"/>
    </row>
    <row r="25138" spans="25:25">
      <c r="Y25138" s="176"/>
    </row>
    <row r="25139" spans="25:25">
      <c r="Y25139" s="176"/>
    </row>
    <row r="25140" spans="25:25">
      <c r="Y25140" s="176"/>
    </row>
    <row r="25141" spans="25:25">
      <c r="Y25141" s="176"/>
    </row>
    <row r="25142" spans="25:25">
      <c r="Y25142" s="176"/>
    </row>
    <row r="25143" spans="25:25">
      <c r="Y25143" s="176"/>
    </row>
    <row r="25144" spans="25:25">
      <c r="Y25144" s="176"/>
    </row>
    <row r="25145" spans="25:25">
      <c r="Y25145" s="176"/>
    </row>
    <row r="25146" spans="25:25">
      <c r="Y25146" s="176"/>
    </row>
    <row r="25147" spans="25:25">
      <c r="Y25147" s="176"/>
    </row>
    <row r="25148" spans="25:25">
      <c r="Y25148" s="176"/>
    </row>
    <row r="25149" spans="25:25">
      <c r="Y25149" s="176"/>
    </row>
    <row r="25150" spans="25:25">
      <c r="Y25150" s="176"/>
    </row>
    <row r="25151" spans="25:25">
      <c r="Y25151" s="176"/>
    </row>
    <row r="25152" spans="25:25">
      <c r="Y25152" s="176"/>
    </row>
    <row r="25153" spans="25:25">
      <c r="Y25153" s="176"/>
    </row>
    <row r="25154" spans="25:25">
      <c r="Y25154" s="176"/>
    </row>
    <row r="25155" spans="25:25">
      <c r="Y25155" s="176"/>
    </row>
    <row r="25156" spans="25:25">
      <c r="Y25156" s="176"/>
    </row>
    <row r="25157" spans="25:25">
      <c r="Y25157" s="176"/>
    </row>
    <row r="25158" spans="25:25">
      <c r="Y25158" s="176"/>
    </row>
    <row r="25159" spans="25:25">
      <c r="Y25159" s="176"/>
    </row>
    <row r="25160" spans="25:25">
      <c r="Y25160" s="176"/>
    </row>
    <row r="25161" spans="25:25">
      <c r="Y25161" s="176"/>
    </row>
    <row r="25162" spans="25:25">
      <c r="Y25162" s="176"/>
    </row>
    <row r="25163" spans="25:25">
      <c r="Y25163" s="176"/>
    </row>
    <row r="25164" spans="25:25">
      <c r="Y25164" s="176"/>
    </row>
    <row r="25165" spans="25:25">
      <c r="Y25165" s="176"/>
    </row>
    <row r="25166" spans="25:25">
      <c r="Y25166" s="176"/>
    </row>
    <row r="25167" spans="25:25">
      <c r="Y25167" s="176"/>
    </row>
    <row r="25168" spans="25:25">
      <c r="Y25168" s="176"/>
    </row>
    <row r="25169" spans="25:25">
      <c r="Y25169" s="176"/>
    </row>
    <row r="25170" spans="25:25">
      <c r="Y25170" s="176"/>
    </row>
    <row r="25171" spans="25:25">
      <c r="Y25171" s="176"/>
    </row>
    <row r="25172" spans="25:25">
      <c r="Y25172" s="176"/>
    </row>
    <row r="25173" spans="25:25">
      <c r="Y25173" s="176"/>
    </row>
    <row r="25174" spans="25:25">
      <c r="Y25174" s="176"/>
    </row>
    <row r="25175" spans="25:25">
      <c r="Y25175" s="176"/>
    </row>
    <row r="25176" spans="25:25">
      <c r="Y25176" s="176"/>
    </row>
    <row r="25177" spans="25:25">
      <c r="Y25177" s="176"/>
    </row>
    <row r="25178" spans="25:25">
      <c r="Y25178" s="176"/>
    </row>
    <row r="25179" spans="25:25">
      <c r="Y25179" s="176"/>
    </row>
    <row r="25180" spans="25:25">
      <c r="Y25180" s="176"/>
    </row>
    <row r="25181" spans="25:25">
      <c r="Y25181" s="176"/>
    </row>
    <row r="25182" spans="25:25">
      <c r="Y25182" s="176"/>
    </row>
    <row r="25183" spans="25:25">
      <c r="Y25183" s="176"/>
    </row>
    <row r="25184" spans="25:25">
      <c r="Y25184" s="176"/>
    </row>
    <row r="25185" spans="25:25">
      <c r="Y25185" s="176"/>
    </row>
    <row r="25186" spans="25:25">
      <c r="Y25186" s="176"/>
    </row>
    <row r="25187" spans="25:25">
      <c r="Y25187" s="176"/>
    </row>
    <row r="25188" spans="25:25">
      <c r="Y25188" s="176"/>
    </row>
    <row r="25189" spans="25:25">
      <c r="Y25189" s="176"/>
    </row>
    <row r="25190" spans="25:25">
      <c r="Y25190" s="176"/>
    </row>
    <row r="25191" spans="25:25">
      <c r="Y25191" s="176"/>
    </row>
    <row r="25192" spans="25:25">
      <c r="Y25192" s="176"/>
    </row>
    <row r="25193" spans="25:25">
      <c r="Y25193" s="176"/>
    </row>
    <row r="25194" spans="25:25">
      <c r="Y25194" s="176"/>
    </row>
    <row r="25195" spans="25:25">
      <c r="Y25195" s="176"/>
    </row>
    <row r="25196" spans="25:25">
      <c r="Y25196" s="176"/>
    </row>
    <row r="25197" spans="25:25">
      <c r="Y25197" s="176"/>
    </row>
    <row r="25198" spans="25:25">
      <c r="Y25198" s="176"/>
    </row>
    <row r="25199" spans="25:25">
      <c r="Y25199" s="176"/>
    </row>
    <row r="25200" spans="25:25">
      <c r="Y25200" s="176"/>
    </row>
    <row r="25201" spans="25:25">
      <c r="Y25201" s="176"/>
    </row>
    <row r="25202" spans="25:25">
      <c r="Y25202" s="176"/>
    </row>
    <row r="25203" spans="25:25">
      <c r="Y25203" s="176"/>
    </row>
    <row r="25204" spans="25:25">
      <c r="Y25204" s="176"/>
    </row>
    <row r="25205" spans="25:25">
      <c r="Y25205" s="176"/>
    </row>
    <row r="25206" spans="25:25">
      <c r="Y25206" s="176"/>
    </row>
    <row r="25207" spans="25:25">
      <c r="Y25207" s="176"/>
    </row>
    <row r="25208" spans="25:25">
      <c r="Y25208" s="176"/>
    </row>
    <row r="25209" spans="25:25">
      <c r="Y25209" s="176"/>
    </row>
    <row r="25210" spans="25:25">
      <c r="Y25210" s="176"/>
    </row>
    <row r="25211" spans="25:25">
      <c r="Y25211" s="176"/>
    </row>
    <row r="25212" spans="25:25">
      <c r="Y25212" s="176"/>
    </row>
    <row r="25213" spans="25:25">
      <c r="Y25213" s="176"/>
    </row>
    <row r="25214" spans="25:25">
      <c r="Y25214" s="176"/>
    </row>
    <row r="25215" spans="25:25">
      <c r="Y25215" s="176"/>
    </row>
    <row r="25216" spans="25:25">
      <c r="Y25216" s="176"/>
    </row>
    <row r="25217" spans="25:25">
      <c r="Y25217" s="176"/>
    </row>
    <row r="25218" spans="25:25">
      <c r="Y25218" s="176"/>
    </row>
    <row r="25219" spans="25:25">
      <c r="Y25219" s="176"/>
    </row>
    <row r="25220" spans="25:25">
      <c r="Y25220" s="176"/>
    </row>
    <row r="25221" spans="25:25">
      <c r="Y25221" s="176"/>
    </row>
    <row r="25222" spans="25:25">
      <c r="Y25222" s="176"/>
    </row>
    <row r="25223" spans="25:25">
      <c r="Y25223" s="176"/>
    </row>
    <row r="25224" spans="25:25">
      <c r="Y25224" s="176"/>
    </row>
    <row r="25225" spans="25:25">
      <c r="Y25225" s="176"/>
    </row>
    <row r="25226" spans="25:25">
      <c r="Y25226" s="176"/>
    </row>
    <row r="25227" spans="25:25">
      <c r="Y25227" s="176"/>
    </row>
    <row r="25228" spans="25:25">
      <c r="Y25228" s="176"/>
    </row>
    <row r="25229" spans="25:25">
      <c r="Y25229" s="176"/>
    </row>
    <row r="25230" spans="25:25">
      <c r="Y25230" s="176"/>
    </row>
    <row r="25231" spans="25:25">
      <c r="Y25231" s="176"/>
    </row>
    <row r="25232" spans="25:25">
      <c r="Y25232" s="176"/>
    </row>
    <row r="25233" spans="25:25">
      <c r="Y25233" s="176"/>
    </row>
    <row r="25234" spans="25:25">
      <c r="Y25234" s="176"/>
    </row>
    <row r="25235" spans="25:25">
      <c r="Y25235" s="176"/>
    </row>
    <row r="25236" spans="25:25">
      <c r="Y25236" s="176"/>
    </row>
    <row r="25237" spans="25:25">
      <c r="Y25237" s="176"/>
    </row>
    <row r="25238" spans="25:25">
      <c r="Y25238" s="176"/>
    </row>
    <row r="25239" spans="25:25">
      <c r="Y25239" s="176"/>
    </row>
    <row r="25240" spans="25:25">
      <c r="Y25240" s="176"/>
    </row>
    <row r="25241" spans="25:25">
      <c r="Y25241" s="176"/>
    </row>
    <row r="25242" spans="25:25">
      <c r="Y25242" s="176"/>
    </row>
    <row r="25243" spans="25:25">
      <c r="Y25243" s="176"/>
    </row>
    <row r="25244" spans="25:25">
      <c r="Y25244" s="176"/>
    </row>
    <row r="25245" spans="25:25">
      <c r="Y25245" s="176"/>
    </row>
    <row r="25246" spans="25:25">
      <c r="Y25246" s="176"/>
    </row>
    <row r="25247" spans="25:25">
      <c r="Y25247" s="176"/>
    </row>
    <row r="25248" spans="25:25">
      <c r="Y25248" s="176"/>
    </row>
    <row r="25249" spans="25:25">
      <c r="Y25249" s="176"/>
    </row>
    <row r="25250" spans="25:25">
      <c r="Y25250" s="176"/>
    </row>
    <row r="25251" spans="25:25">
      <c r="Y25251" s="176"/>
    </row>
    <row r="25252" spans="25:25">
      <c r="Y25252" s="176"/>
    </row>
    <row r="25253" spans="25:25">
      <c r="Y25253" s="176"/>
    </row>
    <row r="25254" spans="25:25">
      <c r="Y25254" s="176"/>
    </row>
    <row r="25255" spans="25:25">
      <c r="Y25255" s="176"/>
    </row>
    <row r="25256" spans="25:25">
      <c r="Y25256" s="176"/>
    </row>
    <row r="25257" spans="25:25">
      <c r="Y25257" s="176"/>
    </row>
    <row r="25258" spans="25:25">
      <c r="Y25258" s="176"/>
    </row>
    <row r="25259" spans="25:25">
      <c r="Y25259" s="176"/>
    </row>
    <row r="25260" spans="25:25">
      <c r="Y25260" s="176"/>
    </row>
    <row r="25261" spans="25:25">
      <c r="Y25261" s="176"/>
    </row>
    <row r="25262" spans="25:25">
      <c r="Y25262" s="176"/>
    </row>
    <row r="25263" spans="25:25">
      <c r="Y25263" s="176"/>
    </row>
    <row r="25264" spans="25:25">
      <c r="Y25264" s="176"/>
    </row>
    <row r="25265" spans="25:25">
      <c r="Y25265" s="176"/>
    </row>
    <row r="25266" spans="25:25">
      <c r="Y25266" s="176"/>
    </row>
    <row r="25267" spans="25:25">
      <c r="Y25267" s="176"/>
    </row>
    <row r="25268" spans="25:25">
      <c r="Y25268" s="176"/>
    </row>
    <row r="25269" spans="25:25">
      <c r="Y25269" s="176"/>
    </row>
    <row r="25270" spans="25:25">
      <c r="Y25270" s="176"/>
    </row>
    <row r="25271" spans="25:25">
      <c r="Y25271" s="176"/>
    </row>
    <row r="25272" spans="25:25">
      <c r="Y25272" s="176"/>
    </row>
    <row r="25273" spans="25:25">
      <c r="Y25273" s="176"/>
    </row>
    <row r="25274" spans="25:25">
      <c r="Y25274" s="176"/>
    </row>
    <row r="25275" spans="25:25">
      <c r="Y25275" s="176"/>
    </row>
    <row r="25276" spans="25:25">
      <c r="Y25276" s="176"/>
    </row>
    <row r="25277" spans="25:25">
      <c r="Y25277" s="176"/>
    </row>
    <row r="25278" spans="25:25">
      <c r="Y25278" s="176"/>
    </row>
    <row r="25279" spans="25:25">
      <c r="Y25279" s="176"/>
    </row>
    <row r="25280" spans="25:25">
      <c r="Y25280" s="176"/>
    </row>
    <row r="25281" spans="25:25">
      <c r="Y25281" s="176"/>
    </row>
    <row r="25282" spans="25:25">
      <c r="Y25282" s="176"/>
    </row>
    <row r="25283" spans="25:25">
      <c r="Y25283" s="176"/>
    </row>
    <row r="25284" spans="25:25">
      <c r="Y25284" s="176"/>
    </row>
    <row r="25285" spans="25:25">
      <c r="Y25285" s="176"/>
    </row>
    <row r="25286" spans="25:25">
      <c r="Y25286" s="176"/>
    </row>
    <row r="25287" spans="25:25">
      <c r="Y25287" s="176"/>
    </row>
    <row r="25288" spans="25:25">
      <c r="Y25288" s="176"/>
    </row>
    <row r="25289" spans="25:25">
      <c r="Y25289" s="176"/>
    </row>
    <row r="25290" spans="25:25">
      <c r="Y25290" s="176"/>
    </row>
    <row r="25291" spans="25:25">
      <c r="Y25291" s="176"/>
    </row>
    <row r="25292" spans="25:25">
      <c r="Y25292" s="176"/>
    </row>
    <row r="25293" spans="25:25">
      <c r="Y25293" s="176"/>
    </row>
    <row r="25294" spans="25:25">
      <c r="Y25294" s="176"/>
    </row>
    <row r="25295" spans="25:25">
      <c r="Y25295" s="176"/>
    </row>
    <row r="25296" spans="25:25">
      <c r="Y25296" s="176"/>
    </row>
    <row r="25297" spans="25:25">
      <c r="Y25297" s="176"/>
    </row>
    <row r="25298" spans="25:25">
      <c r="Y25298" s="176"/>
    </row>
    <row r="25299" spans="25:25">
      <c r="Y25299" s="176"/>
    </row>
    <row r="25300" spans="25:25">
      <c r="Y25300" s="176"/>
    </row>
    <row r="25301" spans="25:25">
      <c r="Y25301" s="176"/>
    </row>
    <row r="25302" spans="25:25">
      <c r="Y25302" s="176"/>
    </row>
    <row r="25303" spans="25:25">
      <c r="Y25303" s="176"/>
    </row>
    <row r="25304" spans="25:25">
      <c r="Y25304" s="176"/>
    </row>
    <row r="25305" spans="25:25">
      <c r="Y25305" s="176"/>
    </row>
    <row r="25306" spans="25:25">
      <c r="Y25306" s="176"/>
    </row>
    <row r="25307" spans="25:25">
      <c r="Y25307" s="176"/>
    </row>
    <row r="25308" spans="25:25">
      <c r="Y25308" s="176"/>
    </row>
    <row r="25309" spans="25:25">
      <c r="Y25309" s="176"/>
    </row>
    <row r="25310" spans="25:25">
      <c r="Y25310" s="176"/>
    </row>
    <row r="25311" spans="25:25">
      <c r="Y25311" s="176"/>
    </row>
    <row r="25312" spans="25:25">
      <c r="Y25312" s="176"/>
    </row>
    <row r="25313" spans="25:25">
      <c r="Y25313" s="176"/>
    </row>
    <row r="25314" spans="25:25">
      <c r="Y25314" s="176"/>
    </row>
    <row r="25315" spans="25:25">
      <c r="Y25315" s="176"/>
    </row>
    <row r="25316" spans="25:25">
      <c r="Y25316" s="176"/>
    </row>
    <row r="25317" spans="25:25">
      <c r="Y25317" s="176"/>
    </row>
    <row r="25318" spans="25:25">
      <c r="Y25318" s="176"/>
    </row>
    <row r="25319" spans="25:25">
      <c r="Y25319" s="176"/>
    </row>
    <row r="25320" spans="25:25">
      <c r="Y25320" s="176"/>
    </row>
    <row r="25321" spans="25:25">
      <c r="Y25321" s="176"/>
    </row>
    <row r="25322" spans="25:25">
      <c r="Y25322" s="176"/>
    </row>
    <row r="25323" spans="25:25">
      <c r="Y25323" s="176"/>
    </row>
    <row r="25324" spans="25:25">
      <c r="Y25324" s="176"/>
    </row>
    <row r="25325" spans="25:25">
      <c r="Y25325" s="176"/>
    </row>
    <row r="25326" spans="25:25">
      <c r="Y25326" s="176"/>
    </row>
    <row r="25327" spans="25:25">
      <c r="Y25327" s="176"/>
    </row>
    <row r="25328" spans="25:25">
      <c r="Y25328" s="176"/>
    </row>
    <row r="25329" spans="25:25">
      <c r="Y25329" s="176"/>
    </row>
    <row r="25330" spans="25:25">
      <c r="Y25330" s="176"/>
    </row>
    <row r="25331" spans="25:25">
      <c r="Y25331" s="176"/>
    </row>
    <row r="25332" spans="25:25">
      <c r="Y25332" s="176"/>
    </row>
    <row r="25333" spans="25:25">
      <c r="Y25333" s="176"/>
    </row>
    <row r="25334" spans="25:25">
      <c r="Y25334" s="176"/>
    </row>
    <row r="25335" spans="25:25">
      <c r="Y25335" s="176"/>
    </row>
    <row r="25336" spans="25:25">
      <c r="Y25336" s="176"/>
    </row>
    <row r="25337" spans="25:25">
      <c r="Y25337" s="176"/>
    </row>
    <row r="25338" spans="25:25">
      <c r="Y25338" s="176"/>
    </row>
    <row r="25339" spans="25:25">
      <c r="Y25339" s="176"/>
    </row>
    <row r="25340" spans="25:25">
      <c r="Y25340" s="176"/>
    </row>
    <row r="25341" spans="25:25">
      <c r="Y25341" s="176"/>
    </row>
    <row r="25342" spans="25:25">
      <c r="Y25342" s="176"/>
    </row>
    <row r="25343" spans="25:25">
      <c r="Y25343" s="176"/>
    </row>
    <row r="25344" spans="25:25">
      <c r="Y25344" s="176"/>
    </row>
    <row r="25345" spans="25:25">
      <c r="Y25345" s="176"/>
    </row>
    <row r="25346" spans="25:25">
      <c r="Y25346" s="176"/>
    </row>
    <row r="25347" spans="25:25">
      <c r="Y25347" s="176"/>
    </row>
    <row r="25348" spans="25:25">
      <c r="Y25348" s="176"/>
    </row>
    <row r="25349" spans="25:25">
      <c r="Y25349" s="176"/>
    </row>
    <row r="25350" spans="25:25">
      <c r="Y25350" s="176"/>
    </row>
    <row r="25351" spans="25:25">
      <c r="Y25351" s="176"/>
    </row>
    <row r="25352" spans="25:25">
      <c r="Y25352" s="176"/>
    </row>
    <row r="25353" spans="25:25">
      <c r="Y25353" s="176"/>
    </row>
    <row r="25354" spans="25:25">
      <c r="Y25354" s="176"/>
    </row>
    <row r="25355" spans="25:25">
      <c r="Y25355" s="176"/>
    </row>
    <row r="25356" spans="25:25">
      <c r="Y25356" s="176"/>
    </row>
    <row r="25357" spans="25:25">
      <c r="Y25357" s="176"/>
    </row>
    <row r="25358" spans="25:25">
      <c r="Y25358" s="176"/>
    </row>
    <row r="25359" spans="25:25">
      <c r="Y25359" s="176"/>
    </row>
    <row r="25360" spans="25:25">
      <c r="Y25360" s="176"/>
    </row>
    <row r="25361" spans="25:25">
      <c r="Y25361" s="176"/>
    </row>
    <row r="25362" spans="25:25">
      <c r="Y25362" s="176"/>
    </row>
    <row r="25363" spans="25:25">
      <c r="Y25363" s="176"/>
    </row>
    <row r="25364" spans="25:25">
      <c r="Y25364" s="176"/>
    </row>
    <row r="25365" spans="25:25">
      <c r="Y25365" s="176"/>
    </row>
    <row r="25366" spans="25:25">
      <c r="Y25366" s="176"/>
    </row>
    <row r="25367" spans="25:25">
      <c r="Y25367" s="176"/>
    </row>
    <row r="25368" spans="25:25">
      <c r="Y25368" s="176"/>
    </row>
    <row r="25369" spans="25:25">
      <c r="Y25369" s="176"/>
    </row>
    <row r="25370" spans="25:25">
      <c r="Y25370" s="176"/>
    </row>
    <row r="25371" spans="25:25">
      <c r="Y25371" s="176"/>
    </row>
    <row r="25372" spans="25:25">
      <c r="Y25372" s="176"/>
    </row>
    <row r="25373" spans="25:25">
      <c r="Y25373" s="176"/>
    </row>
    <row r="25374" spans="25:25">
      <c r="Y25374" s="176"/>
    </row>
    <row r="25375" spans="25:25">
      <c r="Y25375" s="176"/>
    </row>
    <row r="25376" spans="25:25">
      <c r="Y25376" s="176"/>
    </row>
    <row r="25377" spans="25:25">
      <c r="Y25377" s="176"/>
    </row>
    <row r="25378" spans="25:25">
      <c r="Y25378" s="176"/>
    </row>
    <row r="25379" spans="25:25">
      <c r="Y25379" s="176"/>
    </row>
    <row r="25380" spans="25:25">
      <c r="Y25380" s="176"/>
    </row>
    <row r="25381" spans="25:25">
      <c r="Y25381" s="176"/>
    </row>
    <row r="25382" spans="25:25">
      <c r="Y25382" s="176"/>
    </row>
    <row r="25383" spans="25:25">
      <c r="Y25383" s="176"/>
    </row>
    <row r="25384" spans="25:25">
      <c r="Y25384" s="176"/>
    </row>
    <row r="25385" spans="25:25">
      <c r="Y25385" s="176"/>
    </row>
    <row r="25386" spans="25:25">
      <c r="Y25386" s="176"/>
    </row>
    <row r="25387" spans="25:25">
      <c r="Y25387" s="176"/>
    </row>
    <row r="25388" spans="25:25">
      <c r="Y25388" s="176"/>
    </row>
    <row r="25389" spans="25:25">
      <c r="Y25389" s="176"/>
    </row>
    <row r="25390" spans="25:25">
      <c r="Y25390" s="176"/>
    </row>
    <row r="25391" spans="25:25">
      <c r="Y25391" s="176"/>
    </row>
    <row r="25392" spans="25:25">
      <c r="Y25392" s="176"/>
    </row>
    <row r="25393" spans="25:25">
      <c r="Y25393" s="176"/>
    </row>
    <row r="25394" spans="25:25">
      <c r="Y25394" s="176"/>
    </row>
    <row r="25395" spans="25:25">
      <c r="Y25395" s="176"/>
    </row>
    <row r="25396" spans="25:25">
      <c r="Y25396" s="176"/>
    </row>
    <row r="25397" spans="25:25">
      <c r="Y25397" s="176"/>
    </row>
    <row r="25398" spans="25:25">
      <c r="Y25398" s="176"/>
    </row>
    <row r="25399" spans="25:25">
      <c r="Y25399" s="176"/>
    </row>
    <row r="25400" spans="25:25">
      <c r="Y25400" s="176"/>
    </row>
    <row r="25401" spans="25:25">
      <c r="Y25401" s="176"/>
    </row>
    <row r="25402" spans="25:25">
      <c r="Y25402" s="176"/>
    </row>
    <row r="25403" spans="25:25">
      <c r="Y25403" s="176"/>
    </row>
    <row r="25404" spans="25:25">
      <c r="Y25404" s="176"/>
    </row>
    <row r="25405" spans="25:25">
      <c r="Y25405" s="176"/>
    </row>
    <row r="25406" spans="25:25">
      <c r="Y25406" s="176"/>
    </row>
    <row r="25407" spans="25:25">
      <c r="Y25407" s="176"/>
    </row>
    <row r="25408" spans="25:25">
      <c r="Y25408" s="176"/>
    </row>
    <row r="25409" spans="25:25">
      <c r="Y25409" s="176"/>
    </row>
    <row r="25410" spans="25:25">
      <c r="Y25410" s="176"/>
    </row>
    <row r="25411" spans="25:25">
      <c r="Y25411" s="176"/>
    </row>
    <row r="25412" spans="25:25">
      <c r="Y25412" s="176"/>
    </row>
    <row r="25413" spans="25:25">
      <c r="Y25413" s="176"/>
    </row>
    <row r="25414" spans="25:25">
      <c r="Y25414" s="176"/>
    </row>
    <row r="25415" spans="25:25">
      <c r="Y25415" s="176"/>
    </row>
    <row r="25416" spans="25:25">
      <c r="Y25416" s="176"/>
    </row>
    <row r="25417" spans="25:25">
      <c r="Y25417" s="176"/>
    </row>
    <row r="25418" spans="25:25">
      <c r="Y25418" s="176"/>
    </row>
    <row r="25419" spans="25:25">
      <c r="Y25419" s="176"/>
    </row>
    <row r="25420" spans="25:25">
      <c r="Y25420" s="176"/>
    </row>
    <row r="25421" spans="25:25">
      <c r="Y25421" s="176"/>
    </row>
    <row r="25422" spans="25:25">
      <c r="Y25422" s="176"/>
    </row>
    <row r="25423" spans="25:25">
      <c r="Y25423" s="176"/>
    </row>
    <row r="25424" spans="25:25">
      <c r="Y25424" s="176"/>
    </row>
    <row r="25425" spans="25:25">
      <c r="Y25425" s="176"/>
    </row>
    <row r="25426" spans="25:25">
      <c r="Y25426" s="176"/>
    </row>
    <row r="25427" spans="25:25">
      <c r="Y25427" s="176"/>
    </row>
    <row r="25428" spans="25:25">
      <c r="Y25428" s="176"/>
    </row>
    <row r="25429" spans="25:25">
      <c r="Y25429" s="176"/>
    </row>
    <row r="25430" spans="25:25">
      <c r="Y25430" s="176"/>
    </row>
    <row r="25431" spans="25:25">
      <c r="Y25431" s="176"/>
    </row>
    <row r="25432" spans="25:25">
      <c r="Y25432" s="176"/>
    </row>
    <row r="25433" spans="25:25">
      <c r="Y25433" s="176"/>
    </row>
    <row r="25434" spans="25:25">
      <c r="Y25434" s="176"/>
    </row>
    <row r="25435" spans="25:25">
      <c r="Y25435" s="176"/>
    </row>
    <row r="25436" spans="25:25">
      <c r="Y25436" s="176"/>
    </row>
    <row r="25437" spans="25:25">
      <c r="Y25437" s="176"/>
    </row>
    <row r="25438" spans="25:25">
      <c r="Y25438" s="176"/>
    </row>
    <row r="25439" spans="25:25">
      <c r="Y25439" s="176"/>
    </row>
    <row r="25440" spans="25:25">
      <c r="Y25440" s="176"/>
    </row>
    <row r="25441" spans="25:25">
      <c r="Y25441" s="176"/>
    </row>
    <row r="25442" spans="25:25">
      <c r="Y25442" s="176"/>
    </row>
    <row r="25443" spans="25:25">
      <c r="Y25443" s="176"/>
    </row>
    <row r="25444" spans="25:25">
      <c r="Y25444" s="176"/>
    </row>
    <row r="25445" spans="25:25">
      <c r="Y25445" s="176"/>
    </row>
    <row r="25446" spans="25:25">
      <c r="Y25446" s="176"/>
    </row>
    <row r="25447" spans="25:25">
      <c r="Y25447" s="176"/>
    </row>
    <row r="25448" spans="25:25">
      <c r="Y25448" s="176"/>
    </row>
    <row r="25449" spans="25:25">
      <c r="Y25449" s="176"/>
    </row>
    <row r="25450" spans="25:25">
      <c r="Y25450" s="176"/>
    </row>
    <row r="25451" spans="25:25">
      <c r="Y25451" s="176"/>
    </row>
    <row r="25452" spans="25:25">
      <c r="Y25452" s="176"/>
    </row>
    <row r="25453" spans="25:25">
      <c r="Y25453" s="176"/>
    </row>
    <row r="25454" spans="25:25">
      <c r="Y25454" s="176"/>
    </row>
    <row r="25455" spans="25:25">
      <c r="Y25455" s="176"/>
    </row>
    <row r="25456" spans="25:25">
      <c r="Y25456" s="176"/>
    </row>
    <row r="25457" spans="25:25">
      <c r="Y25457" s="176"/>
    </row>
    <row r="25458" spans="25:25">
      <c r="Y25458" s="176"/>
    </row>
    <row r="25459" spans="25:25">
      <c r="Y25459" s="176"/>
    </row>
    <row r="25460" spans="25:25">
      <c r="Y25460" s="176"/>
    </row>
    <row r="25461" spans="25:25">
      <c r="Y25461" s="176"/>
    </row>
    <row r="25462" spans="25:25">
      <c r="Y25462" s="176"/>
    </row>
    <row r="25463" spans="25:25">
      <c r="Y25463" s="176"/>
    </row>
    <row r="25464" spans="25:25">
      <c r="Y25464" s="176"/>
    </row>
    <row r="25465" spans="25:25">
      <c r="Y25465" s="176"/>
    </row>
    <row r="25466" spans="25:25">
      <c r="Y25466" s="176"/>
    </row>
    <row r="25467" spans="25:25">
      <c r="Y25467" s="176"/>
    </row>
    <row r="25468" spans="25:25">
      <c r="Y25468" s="176"/>
    </row>
    <row r="25469" spans="25:25">
      <c r="Y25469" s="176"/>
    </row>
    <row r="25470" spans="25:25">
      <c r="Y25470" s="176"/>
    </row>
    <row r="25471" spans="25:25">
      <c r="Y25471" s="176"/>
    </row>
    <row r="25472" spans="25:25">
      <c r="Y25472" s="176"/>
    </row>
    <row r="25473" spans="25:25">
      <c r="Y25473" s="176"/>
    </row>
    <row r="25474" spans="25:25">
      <c r="Y25474" s="176"/>
    </row>
    <row r="25475" spans="25:25">
      <c r="Y25475" s="176"/>
    </row>
    <row r="25476" spans="25:25">
      <c r="Y25476" s="176"/>
    </row>
    <row r="25477" spans="25:25">
      <c r="Y25477" s="176"/>
    </row>
    <row r="25478" spans="25:25">
      <c r="Y25478" s="176"/>
    </row>
    <row r="25479" spans="25:25">
      <c r="Y25479" s="176"/>
    </row>
    <row r="25480" spans="25:25">
      <c r="Y25480" s="176"/>
    </row>
    <row r="25481" spans="25:25">
      <c r="Y25481" s="176"/>
    </row>
    <row r="25482" spans="25:25">
      <c r="Y25482" s="176"/>
    </row>
    <row r="25483" spans="25:25">
      <c r="Y25483" s="176"/>
    </row>
    <row r="25484" spans="25:25">
      <c r="Y25484" s="176"/>
    </row>
    <row r="25485" spans="25:25">
      <c r="Y25485" s="176"/>
    </row>
    <row r="25486" spans="25:25">
      <c r="Y25486" s="176"/>
    </row>
    <row r="25487" spans="25:25">
      <c r="Y25487" s="176"/>
    </row>
    <row r="25488" spans="25:25">
      <c r="Y25488" s="176"/>
    </row>
    <row r="25489" spans="25:25">
      <c r="Y25489" s="176"/>
    </row>
    <row r="25490" spans="25:25">
      <c r="Y25490" s="176"/>
    </row>
    <row r="25491" spans="25:25">
      <c r="Y25491" s="176"/>
    </row>
    <row r="25492" spans="25:25">
      <c r="Y25492" s="176"/>
    </row>
    <row r="25493" spans="25:25">
      <c r="Y25493" s="176"/>
    </row>
    <row r="25494" spans="25:25">
      <c r="Y25494" s="176"/>
    </row>
    <row r="25495" spans="25:25">
      <c r="Y25495" s="176"/>
    </row>
    <row r="25496" spans="25:25">
      <c r="Y25496" s="176"/>
    </row>
    <row r="25497" spans="25:25">
      <c r="Y25497" s="176"/>
    </row>
    <row r="25498" spans="25:25">
      <c r="Y25498" s="176"/>
    </row>
    <row r="25499" spans="25:25">
      <c r="Y25499" s="176"/>
    </row>
    <row r="25500" spans="25:25">
      <c r="Y25500" s="176"/>
    </row>
    <row r="25501" spans="25:25">
      <c r="Y25501" s="176"/>
    </row>
    <row r="25502" spans="25:25">
      <c r="Y25502" s="176"/>
    </row>
    <row r="25503" spans="25:25">
      <c r="Y25503" s="176"/>
    </row>
    <row r="25504" spans="25:25">
      <c r="Y25504" s="176"/>
    </row>
    <row r="25505" spans="25:25">
      <c r="Y25505" s="176"/>
    </row>
    <row r="25506" spans="25:25">
      <c r="Y25506" s="176"/>
    </row>
    <row r="25507" spans="25:25">
      <c r="Y25507" s="176"/>
    </row>
    <row r="25508" spans="25:25">
      <c r="Y25508" s="176"/>
    </row>
    <row r="25509" spans="25:25">
      <c r="Y25509" s="176"/>
    </row>
    <row r="25510" spans="25:25">
      <c r="Y25510" s="176"/>
    </row>
    <row r="25511" spans="25:25">
      <c r="Y25511" s="176"/>
    </row>
    <row r="25512" spans="25:25">
      <c r="Y25512" s="176"/>
    </row>
    <row r="25513" spans="25:25">
      <c r="Y25513" s="176"/>
    </row>
    <row r="25514" spans="25:25">
      <c r="Y25514" s="176"/>
    </row>
    <row r="25515" spans="25:25">
      <c r="Y25515" s="176"/>
    </row>
    <row r="25516" spans="25:25">
      <c r="Y25516" s="176"/>
    </row>
    <row r="25517" spans="25:25">
      <c r="Y25517" s="176"/>
    </row>
    <row r="25518" spans="25:25">
      <c r="Y25518" s="176"/>
    </row>
    <row r="25519" spans="25:25">
      <c r="Y25519" s="176"/>
    </row>
    <row r="25520" spans="25:25">
      <c r="Y25520" s="176"/>
    </row>
    <row r="25521" spans="25:25">
      <c r="Y25521" s="176"/>
    </row>
    <row r="25522" spans="25:25">
      <c r="Y25522" s="176"/>
    </row>
    <row r="25523" spans="25:25">
      <c r="Y25523" s="176"/>
    </row>
    <row r="25524" spans="25:25">
      <c r="Y25524" s="176"/>
    </row>
    <row r="25525" spans="25:25">
      <c r="Y25525" s="176"/>
    </row>
    <row r="25526" spans="25:25">
      <c r="Y25526" s="176"/>
    </row>
    <row r="25527" spans="25:25">
      <c r="Y25527" s="176"/>
    </row>
    <row r="25528" spans="25:25">
      <c r="Y25528" s="176"/>
    </row>
    <row r="25529" spans="25:25">
      <c r="Y25529" s="176"/>
    </row>
    <row r="25530" spans="25:25">
      <c r="Y25530" s="176"/>
    </row>
    <row r="25531" spans="25:25">
      <c r="Y25531" s="176"/>
    </row>
    <row r="25532" spans="25:25">
      <c r="Y25532" s="176"/>
    </row>
    <row r="25533" spans="25:25">
      <c r="Y25533" s="176"/>
    </row>
    <row r="25534" spans="25:25">
      <c r="Y25534" s="176"/>
    </row>
    <row r="25535" spans="25:25">
      <c r="Y25535" s="176"/>
    </row>
    <row r="25536" spans="25:25">
      <c r="Y25536" s="176"/>
    </row>
    <row r="25537" spans="25:25">
      <c r="Y25537" s="176"/>
    </row>
    <row r="25538" spans="25:25">
      <c r="Y25538" s="176"/>
    </row>
    <row r="25539" spans="25:25">
      <c r="Y25539" s="176"/>
    </row>
    <row r="25540" spans="25:25">
      <c r="Y25540" s="176"/>
    </row>
    <row r="25541" spans="25:25">
      <c r="Y25541" s="176"/>
    </row>
    <row r="25542" spans="25:25">
      <c r="Y25542" s="176"/>
    </row>
    <row r="25543" spans="25:25">
      <c r="Y25543" s="176"/>
    </row>
    <row r="25544" spans="25:25">
      <c r="Y25544" s="176"/>
    </row>
    <row r="25545" spans="25:25">
      <c r="Y25545" s="176"/>
    </row>
    <row r="25546" spans="25:25">
      <c r="Y25546" s="176"/>
    </row>
    <row r="25547" spans="25:25">
      <c r="Y25547" s="176"/>
    </row>
    <row r="25548" spans="25:25">
      <c r="Y25548" s="176"/>
    </row>
    <row r="25549" spans="25:25">
      <c r="Y25549" s="176"/>
    </row>
    <row r="25550" spans="25:25">
      <c r="Y25550" s="176"/>
    </row>
    <row r="25551" spans="25:25">
      <c r="Y25551" s="176"/>
    </row>
    <row r="25552" spans="25:25">
      <c r="Y25552" s="176"/>
    </row>
    <row r="25553" spans="25:25">
      <c r="Y25553" s="176"/>
    </row>
    <row r="25554" spans="25:25">
      <c r="Y25554" s="176"/>
    </row>
    <row r="25555" spans="25:25">
      <c r="Y25555" s="176"/>
    </row>
    <row r="25556" spans="25:25">
      <c r="Y25556" s="176"/>
    </row>
    <row r="25557" spans="25:25">
      <c r="Y25557" s="176"/>
    </row>
    <row r="25558" spans="25:25">
      <c r="Y25558" s="176"/>
    </row>
    <row r="25559" spans="25:25">
      <c r="Y25559" s="176"/>
    </row>
    <row r="25560" spans="25:25">
      <c r="Y25560" s="176"/>
    </row>
    <row r="25561" spans="25:25">
      <c r="Y25561" s="176"/>
    </row>
    <row r="25562" spans="25:25">
      <c r="Y25562" s="176"/>
    </row>
    <row r="25563" spans="25:25">
      <c r="Y25563" s="176"/>
    </row>
    <row r="25564" spans="25:25">
      <c r="Y25564" s="176"/>
    </row>
    <row r="25565" spans="25:25">
      <c r="Y25565" s="176"/>
    </row>
    <row r="25566" spans="25:25">
      <c r="Y25566" s="176"/>
    </row>
    <row r="25567" spans="25:25">
      <c r="Y25567" s="176"/>
    </row>
    <row r="25568" spans="25:25">
      <c r="Y25568" s="176"/>
    </row>
    <row r="25569" spans="25:25">
      <c r="Y25569" s="176"/>
    </row>
    <row r="25570" spans="25:25">
      <c r="Y25570" s="176"/>
    </row>
    <row r="25571" spans="25:25">
      <c r="Y25571" s="176"/>
    </row>
    <row r="25572" spans="25:25">
      <c r="Y25572" s="176"/>
    </row>
    <row r="25573" spans="25:25">
      <c r="Y25573" s="176"/>
    </row>
    <row r="25574" spans="25:25">
      <c r="Y25574" s="176"/>
    </row>
    <row r="25575" spans="25:25">
      <c r="Y25575" s="176"/>
    </row>
    <row r="25576" spans="25:25">
      <c r="Y25576" s="176"/>
    </row>
    <row r="25577" spans="25:25">
      <c r="Y25577" s="176"/>
    </row>
    <row r="25578" spans="25:25">
      <c r="Y25578" s="176"/>
    </row>
    <row r="25579" spans="25:25">
      <c r="Y25579" s="176"/>
    </row>
    <row r="25580" spans="25:25">
      <c r="Y25580" s="176"/>
    </row>
    <row r="25581" spans="25:25">
      <c r="Y25581" s="176"/>
    </row>
    <row r="25582" spans="25:25">
      <c r="Y25582" s="176"/>
    </row>
    <row r="25583" spans="25:25">
      <c r="Y25583" s="176"/>
    </row>
    <row r="25584" spans="25:25">
      <c r="Y25584" s="176"/>
    </row>
    <row r="25585" spans="25:25">
      <c r="Y25585" s="176"/>
    </row>
    <row r="25586" spans="25:25">
      <c r="Y25586" s="176"/>
    </row>
    <row r="25587" spans="25:25">
      <c r="Y25587" s="176"/>
    </row>
    <row r="25588" spans="25:25">
      <c r="Y25588" s="176"/>
    </row>
    <row r="25589" spans="25:25">
      <c r="Y25589" s="176"/>
    </row>
    <row r="25590" spans="25:25">
      <c r="Y25590" s="176"/>
    </row>
    <row r="25591" spans="25:25">
      <c r="Y25591" s="176"/>
    </row>
    <row r="25592" spans="25:25">
      <c r="Y25592" s="176"/>
    </row>
    <row r="25593" spans="25:25">
      <c r="Y25593" s="176"/>
    </row>
    <row r="25594" spans="25:25">
      <c r="Y25594" s="176"/>
    </row>
    <row r="25595" spans="25:25">
      <c r="Y25595" s="176"/>
    </row>
    <row r="25596" spans="25:25">
      <c r="Y25596" s="176"/>
    </row>
    <row r="25597" spans="25:25">
      <c r="Y25597" s="176"/>
    </row>
    <row r="25598" spans="25:25">
      <c r="Y25598" s="176"/>
    </row>
    <row r="25599" spans="25:25">
      <c r="Y25599" s="176"/>
    </row>
    <row r="25600" spans="25:25">
      <c r="Y25600" s="176"/>
    </row>
    <row r="25601" spans="25:25">
      <c r="Y25601" s="176"/>
    </row>
    <row r="25602" spans="25:25">
      <c r="Y25602" s="176"/>
    </row>
    <row r="25603" spans="25:25">
      <c r="Y25603" s="176"/>
    </row>
    <row r="25604" spans="25:25">
      <c r="Y25604" s="176"/>
    </row>
    <row r="25605" spans="25:25">
      <c r="Y25605" s="176"/>
    </row>
    <row r="25606" spans="25:25">
      <c r="Y25606" s="176"/>
    </row>
    <row r="25607" spans="25:25">
      <c r="Y25607" s="176"/>
    </row>
    <row r="25608" spans="25:25">
      <c r="Y25608" s="176"/>
    </row>
    <row r="25609" spans="25:25">
      <c r="Y25609" s="176"/>
    </row>
    <row r="25610" spans="25:25">
      <c r="Y25610" s="176"/>
    </row>
    <row r="25611" spans="25:25">
      <c r="Y25611" s="176"/>
    </row>
    <row r="25612" spans="25:25">
      <c r="Y25612" s="176"/>
    </row>
    <row r="25613" spans="25:25">
      <c r="Y25613" s="176"/>
    </row>
    <row r="25614" spans="25:25">
      <c r="Y25614" s="176"/>
    </row>
    <row r="25615" spans="25:25">
      <c r="Y25615" s="176"/>
    </row>
    <row r="25616" spans="25:25">
      <c r="Y25616" s="176"/>
    </row>
    <row r="25617" spans="25:25">
      <c r="Y25617" s="176"/>
    </row>
    <row r="25618" spans="25:25">
      <c r="Y25618" s="176"/>
    </row>
    <row r="25619" spans="25:25">
      <c r="Y25619" s="176"/>
    </row>
    <row r="25620" spans="25:25">
      <c r="Y25620" s="176"/>
    </row>
    <row r="25621" spans="25:25">
      <c r="Y25621" s="176"/>
    </row>
    <row r="25622" spans="25:25">
      <c r="Y25622" s="176"/>
    </row>
    <row r="25623" spans="25:25">
      <c r="Y25623" s="176"/>
    </row>
    <row r="25624" spans="25:25">
      <c r="Y25624" s="176"/>
    </row>
    <row r="25625" spans="25:25">
      <c r="Y25625" s="176"/>
    </row>
    <row r="25626" spans="25:25">
      <c r="Y25626" s="176"/>
    </row>
    <row r="25627" spans="25:25">
      <c r="Y25627" s="176"/>
    </row>
    <row r="25628" spans="25:25">
      <c r="Y25628" s="176"/>
    </row>
    <row r="25629" spans="25:25">
      <c r="Y25629" s="176"/>
    </row>
    <row r="25630" spans="25:25">
      <c r="Y25630" s="176"/>
    </row>
    <row r="25631" spans="25:25">
      <c r="Y25631" s="176"/>
    </row>
    <row r="25632" spans="25:25">
      <c r="Y25632" s="176"/>
    </row>
    <row r="25633" spans="25:25">
      <c r="Y25633" s="176"/>
    </row>
    <row r="25634" spans="25:25">
      <c r="Y25634" s="176"/>
    </row>
    <row r="25635" spans="25:25">
      <c r="Y25635" s="176"/>
    </row>
    <row r="25636" spans="25:25">
      <c r="Y25636" s="176"/>
    </row>
    <row r="25637" spans="25:25">
      <c r="Y25637" s="176"/>
    </row>
    <row r="25638" spans="25:25">
      <c r="Y25638" s="176"/>
    </row>
    <row r="25639" spans="25:25">
      <c r="Y25639" s="176"/>
    </row>
    <row r="25640" spans="25:25">
      <c r="Y25640" s="176"/>
    </row>
    <row r="25641" spans="25:25">
      <c r="Y25641" s="176"/>
    </row>
    <row r="25642" spans="25:25">
      <c r="Y25642" s="176"/>
    </row>
    <row r="25643" spans="25:25">
      <c r="Y25643" s="176"/>
    </row>
    <row r="25644" spans="25:25">
      <c r="Y25644" s="176"/>
    </row>
    <row r="25645" spans="25:25">
      <c r="Y25645" s="176"/>
    </row>
    <row r="25646" spans="25:25">
      <c r="Y25646" s="176"/>
    </row>
    <row r="25647" spans="25:25">
      <c r="Y25647" s="176"/>
    </row>
    <row r="25648" spans="25:25">
      <c r="Y25648" s="176"/>
    </row>
    <row r="25649" spans="25:25">
      <c r="Y25649" s="176"/>
    </row>
    <row r="25650" spans="25:25">
      <c r="Y25650" s="176"/>
    </row>
    <row r="25651" spans="25:25">
      <c r="Y25651" s="176"/>
    </row>
    <row r="25652" spans="25:25">
      <c r="Y25652" s="176"/>
    </row>
    <row r="25653" spans="25:25">
      <c r="Y25653" s="176"/>
    </row>
    <row r="25654" spans="25:25">
      <c r="Y25654" s="176"/>
    </row>
    <row r="25655" spans="25:25">
      <c r="Y25655" s="176"/>
    </row>
    <row r="25656" spans="25:25">
      <c r="Y25656" s="176"/>
    </row>
    <row r="25657" spans="25:25">
      <c r="Y25657" s="176"/>
    </row>
    <row r="25658" spans="25:25">
      <c r="Y25658" s="176"/>
    </row>
    <row r="25659" spans="25:25">
      <c r="Y25659" s="176"/>
    </row>
    <row r="25660" spans="25:25">
      <c r="Y25660" s="176"/>
    </row>
    <row r="25661" spans="25:25">
      <c r="Y25661" s="176"/>
    </row>
    <row r="25662" spans="25:25">
      <c r="Y25662" s="176"/>
    </row>
    <row r="25663" spans="25:25">
      <c r="Y25663" s="176"/>
    </row>
    <row r="25664" spans="25:25">
      <c r="Y25664" s="176"/>
    </row>
    <row r="25665" spans="25:25">
      <c r="Y25665" s="176"/>
    </row>
    <row r="25666" spans="25:25">
      <c r="Y25666" s="176"/>
    </row>
    <row r="25667" spans="25:25">
      <c r="Y25667" s="176"/>
    </row>
    <row r="25668" spans="25:25">
      <c r="Y25668" s="176"/>
    </row>
    <row r="25669" spans="25:25">
      <c r="Y25669" s="176"/>
    </row>
    <row r="25670" spans="25:25">
      <c r="Y25670" s="176"/>
    </row>
    <row r="25671" spans="25:25">
      <c r="Y25671" s="176"/>
    </row>
    <row r="25672" spans="25:25">
      <c r="Y25672" s="176"/>
    </row>
    <row r="25673" spans="25:25">
      <c r="Y25673" s="176"/>
    </row>
    <row r="25674" spans="25:25">
      <c r="Y25674" s="176"/>
    </row>
    <row r="25675" spans="25:25">
      <c r="Y25675" s="176"/>
    </row>
    <row r="25676" spans="25:25">
      <c r="Y25676" s="176"/>
    </row>
    <row r="25677" spans="25:25">
      <c r="Y25677" s="176"/>
    </row>
    <row r="25678" spans="25:25">
      <c r="Y25678" s="176"/>
    </row>
    <row r="25679" spans="25:25">
      <c r="Y25679" s="176"/>
    </row>
    <row r="25680" spans="25:25">
      <c r="Y25680" s="176"/>
    </row>
    <row r="25681" spans="25:25">
      <c r="Y25681" s="176"/>
    </row>
    <row r="25682" spans="25:25">
      <c r="Y25682" s="176"/>
    </row>
    <row r="25683" spans="25:25">
      <c r="Y25683" s="176"/>
    </row>
    <row r="25684" spans="25:25">
      <c r="Y25684" s="176"/>
    </row>
    <row r="25685" spans="25:25">
      <c r="Y25685" s="176"/>
    </row>
    <row r="25686" spans="25:25">
      <c r="Y25686" s="176"/>
    </row>
    <row r="25687" spans="25:25">
      <c r="Y25687" s="176"/>
    </row>
    <row r="25688" spans="25:25">
      <c r="Y25688" s="176"/>
    </row>
    <row r="25689" spans="25:25">
      <c r="Y25689" s="176"/>
    </row>
    <row r="25690" spans="25:25">
      <c r="Y25690" s="176"/>
    </row>
    <row r="25691" spans="25:25">
      <c r="Y25691" s="176"/>
    </row>
    <row r="25692" spans="25:25">
      <c r="Y25692" s="176"/>
    </row>
    <row r="25693" spans="25:25">
      <c r="Y25693" s="176"/>
    </row>
    <row r="25694" spans="25:25">
      <c r="Y25694" s="176"/>
    </row>
    <row r="25695" spans="25:25">
      <c r="Y25695" s="176"/>
    </row>
    <row r="25696" spans="25:25">
      <c r="Y25696" s="176"/>
    </row>
    <row r="25697" spans="25:25">
      <c r="Y25697" s="176"/>
    </row>
    <row r="25698" spans="25:25">
      <c r="Y25698" s="176"/>
    </row>
    <row r="25699" spans="25:25">
      <c r="Y25699" s="176"/>
    </row>
    <row r="25700" spans="25:25">
      <c r="Y25700" s="176"/>
    </row>
    <row r="25701" spans="25:25">
      <c r="Y25701" s="176"/>
    </row>
    <row r="25702" spans="25:25">
      <c r="Y25702" s="176"/>
    </row>
    <row r="25703" spans="25:25">
      <c r="Y25703" s="176"/>
    </row>
    <row r="25704" spans="25:25">
      <c r="Y25704" s="176"/>
    </row>
    <row r="25705" spans="25:25">
      <c r="Y25705" s="176"/>
    </row>
    <row r="25706" spans="25:25">
      <c r="Y25706" s="176"/>
    </row>
    <row r="25707" spans="25:25">
      <c r="Y25707" s="176"/>
    </row>
    <row r="25708" spans="25:25">
      <c r="Y25708" s="176"/>
    </row>
    <row r="25709" spans="25:25">
      <c r="Y25709" s="176"/>
    </row>
    <row r="25710" spans="25:25">
      <c r="Y25710" s="176"/>
    </row>
    <row r="25711" spans="25:25">
      <c r="Y25711" s="176"/>
    </row>
    <row r="25712" spans="25:25">
      <c r="Y25712" s="176"/>
    </row>
    <row r="25713" spans="25:25">
      <c r="Y25713" s="176"/>
    </row>
    <row r="25714" spans="25:25">
      <c r="Y25714" s="176"/>
    </row>
    <row r="25715" spans="25:25">
      <c r="Y25715" s="176"/>
    </row>
    <row r="25716" spans="25:25">
      <c r="Y25716" s="176"/>
    </row>
    <row r="25717" spans="25:25">
      <c r="Y25717" s="176"/>
    </row>
    <row r="25718" spans="25:25">
      <c r="Y25718" s="176"/>
    </row>
    <row r="25719" spans="25:25">
      <c r="Y25719" s="176"/>
    </row>
    <row r="25720" spans="25:25">
      <c r="Y25720" s="176"/>
    </row>
    <row r="25721" spans="25:25">
      <c r="Y25721" s="176"/>
    </row>
    <row r="25722" spans="25:25">
      <c r="Y25722" s="176"/>
    </row>
    <row r="25723" spans="25:25">
      <c r="Y25723" s="176"/>
    </row>
    <row r="25724" spans="25:25">
      <c r="Y25724" s="176"/>
    </row>
    <row r="25725" spans="25:25">
      <c r="Y25725" s="176"/>
    </row>
    <row r="25726" spans="25:25">
      <c r="Y25726" s="176"/>
    </row>
    <row r="25727" spans="25:25">
      <c r="Y25727" s="176"/>
    </row>
    <row r="25728" spans="25:25">
      <c r="Y25728" s="176"/>
    </row>
    <row r="25729" spans="25:25">
      <c r="Y25729" s="176"/>
    </row>
    <row r="25730" spans="25:25">
      <c r="Y25730" s="176"/>
    </row>
    <row r="25731" spans="25:25">
      <c r="Y25731" s="176"/>
    </row>
    <row r="25732" spans="25:25">
      <c r="Y25732" s="176"/>
    </row>
    <row r="25733" spans="25:25">
      <c r="Y25733" s="176"/>
    </row>
    <row r="25734" spans="25:25">
      <c r="Y25734" s="176"/>
    </row>
    <row r="25735" spans="25:25">
      <c r="Y25735" s="176"/>
    </row>
    <row r="25736" spans="25:25">
      <c r="Y25736" s="176"/>
    </row>
    <row r="25737" spans="25:25">
      <c r="Y25737" s="176"/>
    </row>
    <row r="25738" spans="25:25">
      <c r="Y25738" s="176"/>
    </row>
    <row r="25739" spans="25:25">
      <c r="Y25739" s="176"/>
    </row>
    <row r="25740" spans="25:25">
      <c r="Y25740" s="176"/>
    </row>
    <row r="25741" spans="25:25">
      <c r="Y25741" s="176"/>
    </row>
    <row r="25742" spans="25:25">
      <c r="Y25742" s="176"/>
    </row>
    <row r="25743" spans="25:25">
      <c r="Y25743" s="176"/>
    </row>
    <row r="25744" spans="25:25">
      <c r="Y25744" s="176"/>
    </row>
    <row r="25745" spans="25:25">
      <c r="Y25745" s="176"/>
    </row>
    <row r="25746" spans="25:25">
      <c r="Y25746" s="176"/>
    </row>
    <row r="25747" spans="25:25">
      <c r="Y25747" s="176"/>
    </row>
    <row r="25748" spans="25:25">
      <c r="Y25748" s="176"/>
    </row>
    <row r="25749" spans="25:25">
      <c r="Y25749" s="176"/>
    </row>
    <row r="25750" spans="25:25">
      <c r="Y25750" s="176"/>
    </row>
    <row r="25751" spans="25:25">
      <c r="Y25751" s="176"/>
    </row>
    <row r="25752" spans="25:25">
      <c r="Y25752" s="176"/>
    </row>
    <row r="25753" spans="25:25">
      <c r="Y25753" s="176"/>
    </row>
    <row r="25754" spans="25:25">
      <c r="Y25754" s="176"/>
    </row>
    <row r="25755" spans="25:25">
      <c r="Y25755" s="176"/>
    </row>
    <row r="25756" spans="25:25">
      <c r="Y25756" s="176"/>
    </row>
    <row r="25757" spans="25:25">
      <c r="Y25757" s="176"/>
    </row>
    <row r="25758" spans="25:25">
      <c r="Y25758" s="176"/>
    </row>
    <row r="25759" spans="25:25">
      <c r="Y25759" s="176"/>
    </row>
    <row r="25760" spans="25:25">
      <c r="Y25760" s="176"/>
    </row>
    <row r="25761" spans="25:25">
      <c r="Y25761" s="176"/>
    </row>
    <row r="25762" spans="25:25">
      <c r="Y25762" s="176"/>
    </row>
    <row r="25763" spans="25:25">
      <c r="Y25763" s="176"/>
    </row>
    <row r="25764" spans="25:25">
      <c r="Y25764" s="176"/>
    </row>
    <row r="25765" spans="25:25">
      <c r="Y25765" s="176"/>
    </row>
    <row r="25766" spans="25:25">
      <c r="Y25766" s="176"/>
    </row>
    <row r="25767" spans="25:25">
      <c r="Y25767" s="176"/>
    </row>
    <row r="25768" spans="25:25">
      <c r="Y25768" s="176"/>
    </row>
    <row r="25769" spans="25:25">
      <c r="Y25769" s="176"/>
    </row>
    <row r="25770" spans="25:25">
      <c r="Y25770" s="176"/>
    </row>
    <row r="25771" spans="25:25">
      <c r="Y25771" s="176"/>
    </row>
    <row r="25772" spans="25:25">
      <c r="Y25772" s="176"/>
    </row>
    <row r="25773" spans="25:25">
      <c r="Y25773" s="176"/>
    </row>
    <row r="25774" spans="25:25">
      <c r="Y25774" s="176"/>
    </row>
    <row r="25775" spans="25:25">
      <c r="Y25775" s="176"/>
    </row>
    <row r="25776" spans="25:25">
      <c r="Y25776" s="176"/>
    </row>
    <row r="25777" spans="25:25">
      <c r="Y25777" s="176"/>
    </row>
    <row r="25778" spans="25:25">
      <c r="Y25778" s="176"/>
    </row>
    <row r="25779" spans="25:25">
      <c r="Y25779" s="176"/>
    </row>
    <row r="25780" spans="25:25">
      <c r="Y25780" s="176"/>
    </row>
    <row r="25781" spans="25:25">
      <c r="Y25781" s="176"/>
    </row>
    <row r="25782" spans="25:25">
      <c r="Y25782" s="176"/>
    </row>
    <row r="25783" spans="25:25">
      <c r="Y25783" s="176"/>
    </row>
    <row r="25784" spans="25:25">
      <c r="Y25784" s="176"/>
    </row>
    <row r="25785" spans="25:25">
      <c r="Y25785" s="176"/>
    </row>
    <row r="25786" spans="25:25">
      <c r="Y25786" s="176"/>
    </row>
    <row r="25787" spans="25:25">
      <c r="Y25787" s="176"/>
    </row>
    <row r="25788" spans="25:25">
      <c r="Y25788" s="176"/>
    </row>
    <row r="25789" spans="25:25">
      <c r="Y25789" s="176"/>
    </row>
    <row r="25790" spans="25:25">
      <c r="Y25790" s="176"/>
    </row>
    <row r="25791" spans="25:25">
      <c r="Y25791" s="176"/>
    </row>
    <row r="25792" spans="25:25">
      <c r="Y25792" s="176"/>
    </row>
    <row r="25793" spans="25:25">
      <c r="Y25793" s="176"/>
    </row>
    <row r="25794" spans="25:25">
      <c r="Y25794" s="176"/>
    </row>
    <row r="25795" spans="25:25">
      <c r="Y25795" s="176"/>
    </row>
    <row r="25796" spans="25:25">
      <c r="Y25796" s="176"/>
    </row>
    <row r="25797" spans="25:25">
      <c r="Y25797" s="176"/>
    </row>
    <row r="25798" spans="25:25">
      <c r="Y25798" s="176"/>
    </row>
    <row r="25799" spans="25:25">
      <c r="Y25799" s="176"/>
    </row>
    <row r="25800" spans="25:25">
      <c r="Y25800" s="176"/>
    </row>
    <row r="25801" spans="25:25">
      <c r="Y25801" s="176"/>
    </row>
    <row r="25802" spans="25:25">
      <c r="Y25802" s="176"/>
    </row>
    <row r="25803" spans="25:25">
      <c r="Y25803" s="176"/>
    </row>
    <row r="25804" spans="25:25">
      <c r="Y25804" s="176"/>
    </row>
    <row r="25805" spans="25:25">
      <c r="Y25805" s="176"/>
    </row>
    <row r="25806" spans="25:25">
      <c r="Y25806" s="176"/>
    </row>
    <row r="25807" spans="25:25">
      <c r="Y25807" s="176"/>
    </row>
    <row r="25808" spans="25:25">
      <c r="Y25808" s="176"/>
    </row>
    <row r="25809" spans="25:25">
      <c r="Y25809" s="176"/>
    </row>
    <row r="25810" spans="25:25">
      <c r="Y25810" s="176"/>
    </row>
    <row r="25811" spans="25:25">
      <c r="Y25811" s="176"/>
    </row>
    <row r="25812" spans="25:25">
      <c r="Y25812" s="176"/>
    </row>
    <row r="25813" spans="25:25">
      <c r="Y25813" s="176"/>
    </row>
    <row r="25814" spans="25:25">
      <c r="Y25814" s="176"/>
    </row>
    <row r="25815" spans="25:25">
      <c r="Y25815" s="176"/>
    </row>
    <row r="25816" spans="25:25">
      <c r="Y25816" s="176"/>
    </row>
    <row r="25817" spans="25:25">
      <c r="Y25817" s="176"/>
    </row>
    <row r="25818" spans="25:25">
      <c r="Y25818" s="176"/>
    </row>
    <row r="25819" spans="25:25">
      <c r="Y25819" s="176"/>
    </row>
    <row r="25820" spans="25:25">
      <c r="Y25820" s="176"/>
    </row>
    <row r="25821" spans="25:25">
      <c r="Y25821" s="176"/>
    </row>
    <row r="25822" spans="25:25">
      <c r="Y25822" s="176"/>
    </row>
    <row r="25823" spans="25:25">
      <c r="Y25823" s="176"/>
    </row>
    <row r="25824" spans="25:25">
      <c r="Y25824" s="176"/>
    </row>
    <row r="25825" spans="25:25">
      <c r="Y25825" s="176"/>
    </row>
    <row r="25826" spans="25:25">
      <c r="Y25826" s="176"/>
    </row>
    <row r="25827" spans="25:25">
      <c r="Y25827" s="176"/>
    </row>
    <row r="25828" spans="25:25">
      <c r="Y25828" s="176"/>
    </row>
    <row r="25829" spans="25:25">
      <c r="Y25829" s="176"/>
    </row>
    <row r="25830" spans="25:25">
      <c r="Y25830" s="176"/>
    </row>
    <row r="25831" spans="25:25">
      <c r="Y25831" s="176"/>
    </row>
    <row r="25832" spans="25:25">
      <c r="Y25832" s="176"/>
    </row>
    <row r="25833" spans="25:25">
      <c r="Y25833" s="176"/>
    </row>
    <row r="25834" spans="25:25">
      <c r="Y25834" s="176"/>
    </row>
    <row r="25835" spans="25:25">
      <c r="Y25835" s="176"/>
    </row>
    <row r="25836" spans="25:25">
      <c r="Y25836" s="176"/>
    </row>
    <row r="25837" spans="25:25">
      <c r="Y25837" s="176"/>
    </row>
    <row r="25838" spans="25:25">
      <c r="Y25838" s="176"/>
    </row>
    <row r="25839" spans="25:25">
      <c r="Y25839" s="176"/>
    </row>
    <row r="25840" spans="25:25">
      <c r="Y25840" s="176"/>
    </row>
    <row r="25841" spans="25:25">
      <c r="Y25841" s="176"/>
    </row>
    <row r="25842" spans="25:25">
      <c r="Y25842" s="176"/>
    </row>
    <row r="25843" spans="25:25">
      <c r="Y25843" s="176"/>
    </row>
    <row r="25844" spans="25:25">
      <c r="Y25844" s="176"/>
    </row>
    <row r="25845" spans="25:25">
      <c r="Y25845" s="176"/>
    </row>
    <row r="25846" spans="25:25">
      <c r="Y25846" s="176"/>
    </row>
    <row r="25847" spans="25:25">
      <c r="Y25847" s="176"/>
    </row>
    <row r="25848" spans="25:25">
      <c r="Y25848" s="176"/>
    </row>
    <row r="25849" spans="25:25">
      <c r="Y25849" s="176"/>
    </row>
    <row r="25850" spans="25:25">
      <c r="Y25850" s="176"/>
    </row>
    <row r="25851" spans="25:25">
      <c r="Y25851" s="176"/>
    </row>
    <row r="25852" spans="25:25">
      <c r="Y25852" s="176"/>
    </row>
    <row r="25853" spans="25:25">
      <c r="Y25853" s="176"/>
    </row>
    <row r="25854" spans="25:25">
      <c r="Y25854" s="176"/>
    </row>
    <row r="25855" spans="25:25">
      <c r="Y25855" s="176"/>
    </row>
    <row r="25856" spans="25:25">
      <c r="Y25856" s="176"/>
    </row>
    <row r="25857" spans="25:25">
      <c r="Y25857" s="176"/>
    </row>
    <row r="25858" spans="25:25">
      <c r="Y25858" s="176"/>
    </row>
    <row r="25859" spans="25:25">
      <c r="Y25859" s="176"/>
    </row>
    <row r="25860" spans="25:25">
      <c r="Y25860" s="176"/>
    </row>
    <row r="25861" spans="25:25">
      <c r="Y25861" s="176"/>
    </row>
    <row r="25862" spans="25:25">
      <c r="Y25862" s="176"/>
    </row>
    <row r="25863" spans="25:25">
      <c r="Y25863" s="176"/>
    </row>
    <row r="25864" spans="25:25">
      <c r="Y25864" s="176"/>
    </row>
    <row r="25865" spans="25:25">
      <c r="Y25865" s="176"/>
    </row>
    <row r="25866" spans="25:25">
      <c r="Y25866" s="176"/>
    </row>
    <row r="25867" spans="25:25">
      <c r="Y25867" s="176"/>
    </row>
    <row r="25868" spans="25:25">
      <c r="Y25868" s="176"/>
    </row>
    <row r="25869" spans="25:25">
      <c r="Y25869" s="176"/>
    </row>
    <row r="25870" spans="25:25">
      <c r="Y25870" s="176"/>
    </row>
    <row r="25871" spans="25:25">
      <c r="Y25871" s="176"/>
    </row>
    <row r="25872" spans="25:25">
      <c r="Y25872" s="176"/>
    </row>
    <row r="25873" spans="25:25">
      <c r="Y25873" s="176"/>
    </row>
    <row r="25874" spans="25:25">
      <c r="Y25874" s="176"/>
    </row>
    <row r="25875" spans="25:25">
      <c r="Y25875" s="176"/>
    </row>
    <row r="25876" spans="25:25">
      <c r="Y25876" s="176"/>
    </row>
    <row r="25877" spans="25:25">
      <c r="Y25877" s="176"/>
    </row>
    <row r="25878" spans="25:25">
      <c r="Y25878" s="176"/>
    </row>
    <row r="25879" spans="25:25">
      <c r="Y25879" s="176"/>
    </row>
    <row r="25880" spans="25:25">
      <c r="Y25880" s="176"/>
    </row>
    <row r="25881" spans="25:25">
      <c r="Y25881" s="176"/>
    </row>
    <row r="25882" spans="25:25">
      <c r="Y25882" s="176"/>
    </row>
    <row r="25883" spans="25:25">
      <c r="Y25883" s="176"/>
    </row>
    <row r="25884" spans="25:25">
      <c r="Y25884" s="176"/>
    </row>
    <row r="25885" spans="25:25">
      <c r="Y25885" s="176"/>
    </row>
    <row r="25886" spans="25:25">
      <c r="Y25886" s="176"/>
    </row>
    <row r="25887" spans="25:25">
      <c r="Y25887" s="176"/>
    </row>
    <row r="25888" spans="25:25">
      <c r="Y25888" s="176"/>
    </row>
    <row r="25889" spans="25:25">
      <c r="Y25889" s="176"/>
    </row>
    <row r="25890" spans="25:25">
      <c r="Y25890" s="176"/>
    </row>
    <row r="25891" spans="25:25">
      <c r="Y25891" s="176"/>
    </row>
    <row r="25892" spans="25:25">
      <c r="Y25892" s="176"/>
    </row>
    <row r="25893" spans="25:25">
      <c r="Y25893" s="176"/>
    </row>
    <row r="25894" spans="25:25">
      <c r="Y25894" s="176"/>
    </row>
    <row r="25895" spans="25:25">
      <c r="Y25895" s="176"/>
    </row>
    <row r="25896" spans="25:25">
      <c r="Y25896" s="176"/>
    </row>
    <row r="25897" spans="25:25">
      <c r="Y25897" s="176"/>
    </row>
    <row r="25898" spans="25:25">
      <c r="Y25898" s="176"/>
    </row>
    <row r="25899" spans="25:25">
      <c r="Y25899" s="176"/>
    </row>
    <row r="25900" spans="25:25">
      <c r="Y25900" s="176"/>
    </row>
    <row r="25901" spans="25:25">
      <c r="Y25901" s="176"/>
    </row>
    <row r="25902" spans="25:25">
      <c r="Y25902" s="176"/>
    </row>
    <row r="25903" spans="25:25">
      <c r="Y25903" s="176"/>
    </row>
    <row r="25904" spans="25:25">
      <c r="Y25904" s="176"/>
    </row>
    <row r="25905" spans="25:25">
      <c r="Y25905" s="176"/>
    </row>
    <row r="25906" spans="25:25">
      <c r="Y25906" s="176"/>
    </row>
    <row r="25907" spans="25:25">
      <c r="Y25907" s="176"/>
    </row>
    <row r="25908" spans="25:25">
      <c r="Y25908" s="176"/>
    </row>
    <row r="25909" spans="25:25">
      <c r="Y25909" s="176"/>
    </row>
    <row r="25910" spans="25:25">
      <c r="Y25910" s="176"/>
    </row>
    <row r="25911" spans="25:25">
      <c r="Y25911" s="176"/>
    </row>
    <row r="25912" spans="25:25">
      <c r="Y25912" s="176"/>
    </row>
    <row r="25913" spans="25:25">
      <c r="Y25913" s="176"/>
    </row>
    <row r="25914" spans="25:25">
      <c r="Y25914" s="176"/>
    </row>
    <row r="25915" spans="25:25">
      <c r="Y25915" s="176"/>
    </row>
    <row r="25916" spans="25:25">
      <c r="Y25916" s="176"/>
    </row>
    <row r="25917" spans="25:25">
      <c r="Y25917" s="176"/>
    </row>
    <row r="25918" spans="25:25">
      <c r="Y25918" s="176"/>
    </row>
    <row r="25919" spans="25:25">
      <c r="Y25919" s="176"/>
    </row>
    <row r="25920" spans="25:25">
      <c r="Y25920" s="176"/>
    </row>
    <row r="25921" spans="25:25">
      <c r="Y25921" s="176"/>
    </row>
    <row r="25922" spans="25:25">
      <c r="Y25922" s="176"/>
    </row>
    <row r="25923" spans="25:25">
      <c r="Y25923" s="176"/>
    </row>
    <row r="25924" spans="25:25">
      <c r="Y25924" s="176"/>
    </row>
    <row r="25925" spans="25:25">
      <c r="Y25925" s="176"/>
    </row>
    <row r="25926" spans="25:25">
      <c r="Y25926" s="176"/>
    </row>
    <row r="25927" spans="25:25">
      <c r="Y25927" s="176"/>
    </row>
    <row r="25928" spans="25:25">
      <c r="Y25928" s="176"/>
    </row>
    <row r="25929" spans="25:25">
      <c r="Y25929" s="176"/>
    </row>
    <row r="25930" spans="25:25">
      <c r="Y25930" s="176"/>
    </row>
    <row r="25931" spans="25:25">
      <c r="Y25931" s="176"/>
    </row>
    <row r="25932" spans="25:25">
      <c r="Y25932" s="176"/>
    </row>
    <row r="25933" spans="25:25">
      <c r="Y25933" s="176"/>
    </row>
    <row r="25934" spans="25:25">
      <c r="Y25934" s="176"/>
    </row>
    <row r="25935" spans="25:25">
      <c r="Y25935" s="176"/>
    </row>
    <row r="25936" spans="25:25">
      <c r="Y25936" s="176"/>
    </row>
    <row r="25937" spans="25:25">
      <c r="Y25937" s="176"/>
    </row>
    <row r="25938" spans="25:25">
      <c r="Y25938" s="176"/>
    </row>
    <row r="25939" spans="25:25">
      <c r="Y25939" s="176"/>
    </row>
    <row r="25940" spans="25:25">
      <c r="Y25940" s="176"/>
    </row>
    <row r="25941" spans="25:25">
      <c r="Y25941" s="176"/>
    </row>
    <row r="25942" spans="25:25">
      <c r="Y25942" s="176"/>
    </row>
    <row r="25943" spans="25:25">
      <c r="Y25943" s="176"/>
    </row>
    <row r="25944" spans="25:25">
      <c r="Y25944" s="176"/>
    </row>
    <row r="25945" spans="25:25">
      <c r="Y25945" s="176"/>
    </row>
    <row r="25946" spans="25:25">
      <c r="Y25946" s="176"/>
    </row>
    <row r="25947" spans="25:25">
      <c r="Y25947" s="176"/>
    </row>
    <row r="25948" spans="25:25">
      <c r="Y25948" s="176"/>
    </row>
    <row r="25949" spans="25:25">
      <c r="Y25949" s="176"/>
    </row>
    <row r="25950" spans="25:25">
      <c r="Y25950" s="176"/>
    </row>
    <row r="25951" spans="25:25">
      <c r="Y25951" s="176"/>
    </row>
    <row r="25952" spans="25:25">
      <c r="Y25952" s="176"/>
    </row>
    <row r="25953" spans="25:25">
      <c r="Y25953" s="176"/>
    </row>
    <row r="25954" spans="25:25">
      <c r="Y25954" s="176"/>
    </row>
    <row r="25955" spans="25:25">
      <c r="Y25955" s="176"/>
    </row>
    <row r="25956" spans="25:25">
      <c r="Y25956" s="176"/>
    </row>
    <row r="25957" spans="25:25">
      <c r="Y25957" s="176"/>
    </row>
    <row r="25958" spans="25:25">
      <c r="Y25958" s="176"/>
    </row>
    <row r="25959" spans="25:25">
      <c r="Y25959" s="176"/>
    </row>
    <row r="25960" spans="25:25">
      <c r="Y25960" s="176"/>
    </row>
    <row r="25961" spans="25:25">
      <c r="Y25961" s="176"/>
    </row>
    <row r="25962" spans="25:25">
      <c r="Y25962" s="176"/>
    </row>
    <row r="25963" spans="25:25">
      <c r="Y25963" s="176"/>
    </row>
    <row r="25964" spans="25:25">
      <c r="Y25964" s="176"/>
    </row>
    <row r="25965" spans="25:25">
      <c r="Y25965" s="176"/>
    </row>
    <row r="25966" spans="25:25">
      <c r="Y25966" s="176"/>
    </row>
    <row r="25967" spans="25:25">
      <c r="Y25967" s="176"/>
    </row>
    <row r="25968" spans="25:25">
      <c r="Y25968" s="176"/>
    </row>
    <row r="25969" spans="25:25">
      <c r="Y25969" s="176"/>
    </row>
    <row r="25970" spans="25:25">
      <c r="Y25970" s="176"/>
    </row>
    <row r="25971" spans="25:25">
      <c r="Y25971" s="176"/>
    </row>
    <row r="25972" spans="25:25">
      <c r="Y25972" s="176"/>
    </row>
    <row r="25973" spans="25:25">
      <c r="Y25973" s="176"/>
    </row>
    <row r="25974" spans="25:25">
      <c r="Y25974" s="176"/>
    </row>
    <row r="25975" spans="25:25">
      <c r="Y25975" s="176"/>
    </row>
    <row r="25976" spans="25:25">
      <c r="Y25976" s="176"/>
    </row>
    <row r="25977" spans="25:25">
      <c r="Y25977" s="176"/>
    </row>
    <row r="25978" spans="25:25">
      <c r="Y25978" s="176"/>
    </row>
    <row r="25979" spans="25:25">
      <c r="Y25979" s="176"/>
    </row>
    <row r="25980" spans="25:25">
      <c r="Y25980" s="176"/>
    </row>
    <row r="25981" spans="25:25">
      <c r="Y25981" s="176"/>
    </row>
    <row r="25982" spans="25:25">
      <c r="Y25982" s="176"/>
    </row>
    <row r="25983" spans="25:25">
      <c r="Y25983" s="176"/>
    </row>
    <row r="25984" spans="25:25">
      <c r="Y25984" s="176"/>
    </row>
    <row r="25985" spans="25:25">
      <c r="Y25985" s="176"/>
    </row>
    <row r="25986" spans="25:25">
      <c r="Y25986" s="176"/>
    </row>
    <row r="25987" spans="25:25">
      <c r="Y25987" s="176"/>
    </row>
    <row r="25988" spans="25:25">
      <c r="Y25988" s="176"/>
    </row>
    <row r="25989" spans="25:25">
      <c r="Y25989" s="176"/>
    </row>
    <row r="25990" spans="25:25">
      <c r="Y25990" s="176"/>
    </row>
    <row r="25991" spans="25:25">
      <c r="Y25991" s="176"/>
    </row>
    <row r="25992" spans="25:25">
      <c r="Y25992" s="176"/>
    </row>
    <row r="25993" spans="25:25">
      <c r="Y25993" s="176"/>
    </row>
    <row r="25994" spans="25:25">
      <c r="Y25994" s="176"/>
    </row>
    <row r="25995" spans="25:25">
      <c r="Y25995" s="176"/>
    </row>
    <row r="25996" spans="25:25">
      <c r="Y25996" s="176"/>
    </row>
    <row r="25997" spans="25:25">
      <c r="Y25997" s="176"/>
    </row>
    <row r="25998" spans="25:25">
      <c r="Y25998" s="176"/>
    </row>
    <row r="25999" spans="25:25">
      <c r="Y25999" s="176"/>
    </row>
    <row r="26000" spans="25:25">
      <c r="Y26000" s="176"/>
    </row>
    <row r="26001" spans="25:25">
      <c r="Y26001" s="176"/>
    </row>
    <row r="26002" spans="25:25">
      <c r="Y26002" s="176"/>
    </row>
    <row r="26003" spans="25:25">
      <c r="Y26003" s="176"/>
    </row>
    <row r="26004" spans="25:25">
      <c r="Y26004" s="176"/>
    </row>
    <row r="26005" spans="25:25">
      <c r="Y26005" s="176"/>
    </row>
    <row r="26006" spans="25:25">
      <c r="Y26006" s="176"/>
    </row>
    <row r="26007" spans="25:25">
      <c r="Y26007" s="176"/>
    </row>
    <row r="26008" spans="25:25">
      <c r="Y26008" s="176"/>
    </row>
    <row r="26009" spans="25:25">
      <c r="Y26009" s="176"/>
    </row>
    <row r="26010" spans="25:25">
      <c r="Y26010" s="176"/>
    </row>
    <row r="26011" spans="25:25">
      <c r="Y26011" s="176"/>
    </row>
    <row r="26012" spans="25:25">
      <c r="Y26012" s="176"/>
    </row>
    <row r="26013" spans="25:25">
      <c r="Y26013" s="176"/>
    </row>
    <row r="26014" spans="25:25">
      <c r="Y26014" s="176"/>
    </row>
    <row r="26015" spans="25:25">
      <c r="Y26015" s="176"/>
    </row>
    <row r="26016" spans="25:25">
      <c r="Y26016" s="176"/>
    </row>
    <row r="26017" spans="25:25">
      <c r="Y26017" s="176"/>
    </row>
    <row r="26018" spans="25:25">
      <c r="Y26018" s="176"/>
    </row>
    <row r="26019" spans="25:25">
      <c r="Y26019" s="176"/>
    </row>
    <row r="26020" spans="25:25">
      <c r="Y26020" s="176"/>
    </row>
    <row r="26021" spans="25:25">
      <c r="Y26021" s="176"/>
    </row>
    <row r="26022" spans="25:25">
      <c r="Y26022" s="176"/>
    </row>
    <row r="26023" spans="25:25">
      <c r="Y26023" s="176"/>
    </row>
    <row r="26024" spans="25:25">
      <c r="Y26024" s="176"/>
    </row>
    <row r="26025" spans="25:25">
      <c r="Y26025" s="176"/>
    </row>
    <row r="26026" spans="25:25">
      <c r="Y26026" s="176"/>
    </row>
    <row r="26027" spans="25:25">
      <c r="Y26027" s="176"/>
    </row>
    <row r="26028" spans="25:25">
      <c r="Y26028" s="176"/>
    </row>
    <row r="26029" spans="25:25">
      <c r="Y26029" s="176"/>
    </row>
    <row r="26030" spans="25:25">
      <c r="Y26030" s="176"/>
    </row>
    <row r="26031" spans="25:25">
      <c r="Y26031" s="176"/>
    </row>
    <row r="26032" spans="25:25">
      <c r="Y26032" s="176"/>
    </row>
    <row r="26033" spans="25:25">
      <c r="Y26033" s="176"/>
    </row>
    <row r="26034" spans="25:25">
      <c r="Y26034" s="176"/>
    </row>
    <row r="26035" spans="25:25">
      <c r="Y26035" s="176"/>
    </row>
    <row r="26036" spans="25:25">
      <c r="Y26036" s="176"/>
    </row>
    <row r="26037" spans="25:25">
      <c r="Y26037" s="176"/>
    </row>
    <row r="26038" spans="25:25">
      <c r="Y26038" s="176"/>
    </row>
    <row r="26039" spans="25:25">
      <c r="Y26039" s="176"/>
    </row>
    <row r="26040" spans="25:25">
      <c r="Y26040" s="176"/>
    </row>
    <row r="26041" spans="25:25">
      <c r="Y26041" s="176"/>
    </row>
    <row r="26042" spans="25:25">
      <c r="Y26042" s="176"/>
    </row>
    <row r="26043" spans="25:25">
      <c r="Y26043" s="176"/>
    </row>
    <row r="26044" spans="25:25">
      <c r="Y26044" s="176"/>
    </row>
    <row r="26045" spans="25:25">
      <c r="Y26045" s="176"/>
    </row>
    <row r="26046" spans="25:25">
      <c r="Y26046" s="176"/>
    </row>
    <row r="26047" spans="25:25">
      <c r="Y26047" s="176"/>
    </row>
    <row r="26048" spans="25:25">
      <c r="Y26048" s="176"/>
    </row>
    <row r="26049" spans="25:25">
      <c r="Y26049" s="176"/>
    </row>
    <row r="26050" spans="25:25">
      <c r="Y26050" s="176"/>
    </row>
    <row r="26051" spans="25:25">
      <c r="Y26051" s="176"/>
    </row>
    <row r="26052" spans="25:25">
      <c r="Y26052" s="176"/>
    </row>
    <row r="26053" spans="25:25">
      <c r="Y26053" s="176"/>
    </row>
    <row r="26054" spans="25:25">
      <c r="Y26054" s="176"/>
    </row>
    <row r="26055" spans="25:25">
      <c r="Y26055" s="176"/>
    </row>
    <row r="26056" spans="25:25">
      <c r="Y26056" s="176"/>
    </row>
    <row r="26057" spans="25:25">
      <c r="Y26057" s="176"/>
    </row>
    <row r="26058" spans="25:25">
      <c r="Y26058" s="176"/>
    </row>
    <row r="26059" spans="25:25">
      <c r="Y26059" s="176"/>
    </row>
    <row r="26060" spans="25:25">
      <c r="Y26060" s="176"/>
    </row>
    <row r="26061" spans="25:25">
      <c r="Y26061" s="176"/>
    </row>
    <row r="26062" spans="25:25">
      <c r="Y26062" s="176"/>
    </row>
    <row r="26063" spans="25:25">
      <c r="Y26063" s="176"/>
    </row>
    <row r="26064" spans="25:25">
      <c r="Y26064" s="176"/>
    </row>
    <row r="26065" spans="25:25">
      <c r="Y26065" s="176"/>
    </row>
    <row r="26066" spans="25:25">
      <c r="Y26066" s="176"/>
    </row>
    <row r="26067" spans="25:25">
      <c r="Y26067" s="176"/>
    </row>
    <row r="26068" spans="25:25">
      <c r="Y26068" s="176"/>
    </row>
    <row r="26069" spans="25:25">
      <c r="Y26069" s="176"/>
    </row>
    <row r="26070" spans="25:25">
      <c r="Y26070" s="176"/>
    </row>
    <row r="26071" spans="25:25">
      <c r="Y26071" s="176"/>
    </row>
    <row r="26072" spans="25:25">
      <c r="Y26072" s="176"/>
    </row>
    <row r="26073" spans="25:25">
      <c r="Y26073" s="176"/>
    </row>
    <row r="26074" spans="25:25">
      <c r="Y26074" s="176"/>
    </row>
    <row r="26075" spans="25:25">
      <c r="Y26075" s="176"/>
    </row>
    <row r="26076" spans="25:25">
      <c r="Y26076" s="176"/>
    </row>
    <row r="26077" spans="25:25">
      <c r="Y26077" s="176"/>
    </row>
    <row r="26078" spans="25:25">
      <c r="Y26078" s="176"/>
    </row>
    <row r="26079" spans="25:25">
      <c r="Y26079" s="176"/>
    </row>
    <row r="26080" spans="25:25">
      <c r="Y26080" s="176"/>
    </row>
    <row r="26081" spans="25:25">
      <c r="Y26081" s="176"/>
    </row>
    <row r="26082" spans="25:25">
      <c r="Y26082" s="176"/>
    </row>
    <row r="26083" spans="25:25">
      <c r="Y26083" s="176"/>
    </row>
    <row r="26084" spans="25:25">
      <c r="Y26084" s="176"/>
    </row>
    <row r="26085" spans="25:25">
      <c r="Y26085" s="176"/>
    </row>
    <row r="26086" spans="25:25">
      <c r="Y26086" s="176"/>
    </row>
    <row r="26087" spans="25:25">
      <c r="Y26087" s="176"/>
    </row>
    <row r="26088" spans="25:25">
      <c r="Y26088" s="176"/>
    </row>
    <row r="26089" spans="25:25">
      <c r="Y26089" s="176"/>
    </row>
    <row r="26090" spans="25:25">
      <c r="Y26090" s="176"/>
    </row>
    <row r="26091" spans="25:25">
      <c r="Y26091" s="176"/>
    </row>
    <row r="26092" spans="25:25">
      <c r="Y26092" s="176"/>
    </row>
    <row r="26093" spans="25:25">
      <c r="Y26093" s="176"/>
    </row>
    <row r="26094" spans="25:25">
      <c r="Y26094" s="176"/>
    </row>
    <row r="26095" spans="25:25">
      <c r="Y26095" s="176"/>
    </row>
    <row r="26096" spans="25:25">
      <c r="Y26096" s="176"/>
    </row>
    <row r="26097" spans="25:25">
      <c r="Y26097" s="176"/>
    </row>
    <row r="26098" spans="25:25">
      <c r="Y26098" s="176"/>
    </row>
    <row r="26099" spans="25:25">
      <c r="Y26099" s="176"/>
    </row>
    <row r="26100" spans="25:25">
      <c r="Y26100" s="176"/>
    </row>
    <row r="26101" spans="25:25">
      <c r="Y26101" s="176"/>
    </row>
    <row r="26102" spans="25:25">
      <c r="Y26102" s="176"/>
    </row>
    <row r="26103" spans="25:25">
      <c r="Y26103" s="176"/>
    </row>
    <row r="26104" spans="25:25">
      <c r="Y26104" s="176"/>
    </row>
    <row r="26105" spans="25:25">
      <c r="Y26105" s="176"/>
    </row>
    <row r="26106" spans="25:25">
      <c r="Y26106" s="176"/>
    </row>
    <row r="26107" spans="25:25">
      <c r="Y26107" s="176"/>
    </row>
    <row r="26108" spans="25:25">
      <c r="Y26108" s="176"/>
    </row>
    <row r="26109" spans="25:25">
      <c r="Y26109" s="176"/>
    </row>
    <row r="26110" spans="25:25">
      <c r="Y26110" s="176"/>
    </row>
    <row r="26111" spans="25:25">
      <c r="Y26111" s="176"/>
    </row>
    <row r="26112" spans="25:25">
      <c r="Y26112" s="176"/>
    </row>
    <row r="26113" spans="25:25">
      <c r="Y26113" s="176"/>
    </row>
    <row r="26114" spans="25:25">
      <c r="Y26114" s="176"/>
    </row>
    <row r="26115" spans="25:25">
      <c r="Y26115" s="176"/>
    </row>
    <row r="26116" spans="25:25">
      <c r="Y26116" s="176"/>
    </row>
    <row r="26117" spans="25:25">
      <c r="Y26117" s="176"/>
    </row>
    <row r="26118" spans="25:25">
      <c r="Y26118" s="176"/>
    </row>
    <row r="26119" spans="25:25">
      <c r="Y26119" s="176"/>
    </row>
    <row r="26120" spans="25:25">
      <c r="Y26120" s="176"/>
    </row>
    <row r="26121" spans="25:25">
      <c r="Y26121" s="176"/>
    </row>
    <row r="26122" spans="25:25">
      <c r="Y26122" s="176"/>
    </row>
    <row r="26123" spans="25:25">
      <c r="Y26123" s="176"/>
    </row>
    <row r="26124" spans="25:25">
      <c r="Y26124" s="176"/>
    </row>
    <row r="26125" spans="25:25">
      <c r="Y26125" s="176"/>
    </row>
    <row r="26126" spans="25:25">
      <c r="Y26126" s="176"/>
    </row>
    <row r="26127" spans="25:25">
      <c r="Y26127" s="176"/>
    </row>
    <row r="26128" spans="25:25">
      <c r="Y26128" s="176"/>
    </row>
    <row r="26129" spans="25:25">
      <c r="Y26129" s="176"/>
    </row>
    <row r="26130" spans="25:25">
      <c r="Y26130" s="176"/>
    </row>
    <row r="26131" spans="25:25">
      <c r="Y26131" s="176"/>
    </row>
    <row r="26132" spans="25:25">
      <c r="Y26132" s="176"/>
    </row>
    <row r="26133" spans="25:25">
      <c r="Y26133" s="176"/>
    </row>
    <row r="26134" spans="25:25">
      <c r="Y26134" s="176"/>
    </row>
    <row r="26135" spans="25:25">
      <c r="Y26135" s="176"/>
    </row>
    <row r="26136" spans="25:25">
      <c r="Y26136" s="176"/>
    </row>
    <row r="26137" spans="25:25">
      <c r="Y26137" s="176"/>
    </row>
    <row r="26138" spans="25:25">
      <c r="Y26138" s="176"/>
    </row>
    <row r="26139" spans="25:25">
      <c r="Y26139" s="176"/>
    </row>
    <row r="26140" spans="25:25">
      <c r="Y26140" s="176"/>
    </row>
    <row r="26141" spans="25:25">
      <c r="Y26141" s="176"/>
    </row>
    <row r="26142" spans="25:25">
      <c r="Y26142" s="176"/>
    </row>
    <row r="26143" spans="25:25">
      <c r="Y26143" s="176"/>
    </row>
    <row r="26144" spans="25:25">
      <c r="Y26144" s="176"/>
    </row>
    <row r="26145" spans="25:25">
      <c r="Y26145" s="176"/>
    </row>
    <row r="26146" spans="25:25">
      <c r="Y26146" s="176"/>
    </row>
    <row r="26147" spans="25:25">
      <c r="Y26147" s="176"/>
    </row>
    <row r="26148" spans="25:25">
      <c r="Y26148" s="176"/>
    </row>
    <row r="26149" spans="25:25">
      <c r="Y26149" s="176"/>
    </row>
    <row r="26150" spans="25:25">
      <c r="Y26150" s="176"/>
    </row>
    <row r="26151" spans="25:25">
      <c r="Y26151" s="176"/>
    </row>
    <row r="26152" spans="25:25">
      <c r="Y26152" s="176"/>
    </row>
    <row r="26153" spans="25:25">
      <c r="Y26153" s="176"/>
    </row>
    <row r="26154" spans="25:25">
      <c r="Y26154" s="176"/>
    </row>
    <row r="26155" spans="25:25">
      <c r="Y26155" s="176"/>
    </row>
    <row r="26156" spans="25:25">
      <c r="Y26156" s="176"/>
    </row>
    <row r="26157" spans="25:25">
      <c r="Y26157" s="176"/>
    </row>
    <row r="26158" spans="25:25">
      <c r="Y26158" s="176"/>
    </row>
    <row r="26159" spans="25:25">
      <c r="Y26159" s="176"/>
    </row>
    <row r="26160" spans="25:25">
      <c r="Y26160" s="176"/>
    </row>
    <row r="26161" spans="25:25">
      <c r="Y26161" s="176"/>
    </row>
    <row r="26162" spans="25:25">
      <c r="Y26162" s="176"/>
    </row>
    <row r="26163" spans="25:25">
      <c r="Y26163" s="176"/>
    </row>
    <row r="26164" spans="25:25">
      <c r="Y26164" s="176"/>
    </row>
    <row r="26165" spans="25:25">
      <c r="Y26165" s="176"/>
    </row>
    <row r="26166" spans="25:25">
      <c r="Y26166" s="176"/>
    </row>
    <row r="26167" spans="25:25">
      <c r="Y26167" s="176"/>
    </row>
    <row r="26168" spans="25:25">
      <c r="Y26168" s="176"/>
    </row>
    <row r="26169" spans="25:25">
      <c r="Y26169" s="176"/>
    </row>
    <row r="26170" spans="25:25">
      <c r="Y26170" s="176"/>
    </row>
    <row r="26171" spans="25:25">
      <c r="Y26171" s="176"/>
    </row>
    <row r="26172" spans="25:25">
      <c r="Y26172" s="176"/>
    </row>
    <row r="26173" spans="25:25">
      <c r="Y26173" s="176"/>
    </row>
    <row r="26174" spans="25:25">
      <c r="Y26174" s="176"/>
    </row>
    <row r="26175" spans="25:25">
      <c r="Y26175" s="176"/>
    </row>
    <row r="26176" spans="25:25">
      <c r="Y26176" s="176"/>
    </row>
    <row r="26177" spans="25:25">
      <c r="Y26177" s="176"/>
    </row>
    <row r="26178" spans="25:25">
      <c r="Y26178" s="176"/>
    </row>
    <row r="26179" spans="25:25">
      <c r="Y26179" s="176"/>
    </row>
    <row r="26180" spans="25:25">
      <c r="Y26180" s="176"/>
    </row>
    <row r="26181" spans="25:25">
      <c r="Y26181" s="176"/>
    </row>
    <row r="26182" spans="25:25">
      <c r="Y26182" s="176"/>
    </row>
    <row r="26183" spans="25:25">
      <c r="Y26183" s="176"/>
    </row>
    <row r="26184" spans="25:25">
      <c r="Y26184" s="176"/>
    </row>
    <row r="26185" spans="25:25">
      <c r="Y26185" s="176"/>
    </row>
    <row r="26186" spans="25:25">
      <c r="Y26186" s="176"/>
    </row>
    <row r="26187" spans="25:25">
      <c r="Y26187" s="176"/>
    </row>
    <row r="26188" spans="25:25">
      <c r="Y26188" s="176"/>
    </row>
    <row r="26189" spans="25:25">
      <c r="Y26189" s="176"/>
    </row>
    <row r="26190" spans="25:25">
      <c r="Y26190" s="176"/>
    </row>
    <row r="26191" spans="25:25">
      <c r="Y26191" s="176"/>
    </row>
    <row r="26192" spans="25:25">
      <c r="Y26192" s="176"/>
    </row>
    <row r="26193" spans="25:25">
      <c r="Y26193" s="176"/>
    </row>
    <row r="26194" spans="25:25">
      <c r="Y26194" s="176"/>
    </row>
    <row r="26195" spans="25:25">
      <c r="Y26195" s="176"/>
    </row>
    <row r="26196" spans="25:25">
      <c r="Y26196" s="176"/>
    </row>
    <row r="26197" spans="25:25">
      <c r="Y26197" s="176"/>
    </row>
    <row r="26198" spans="25:25">
      <c r="Y26198" s="176"/>
    </row>
    <row r="26199" spans="25:25">
      <c r="Y26199" s="176"/>
    </row>
    <row r="26200" spans="25:25">
      <c r="Y26200" s="176"/>
    </row>
    <row r="26201" spans="25:25">
      <c r="Y26201" s="176"/>
    </row>
    <row r="26202" spans="25:25">
      <c r="Y26202" s="176"/>
    </row>
    <row r="26203" spans="25:25">
      <c r="Y26203" s="176"/>
    </row>
    <row r="26204" spans="25:25">
      <c r="Y26204" s="176"/>
    </row>
    <row r="26205" spans="25:25">
      <c r="Y26205" s="176"/>
    </row>
    <row r="26206" spans="25:25">
      <c r="Y26206" s="176"/>
    </row>
    <row r="26207" spans="25:25">
      <c r="Y26207" s="176"/>
    </row>
    <row r="26208" spans="25:25">
      <c r="Y26208" s="176"/>
    </row>
    <row r="26209" spans="25:25">
      <c r="Y26209" s="176"/>
    </row>
    <row r="26210" spans="25:25">
      <c r="Y26210" s="176"/>
    </row>
    <row r="26211" spans="25:25">
      <c r="Y26211" s="176"/>
    </row>
    <row r="26212" spans="25:25">
      <c r="Y26212" s="176"/>
    </row>
    <row r="26213" spans="25:25">
      <c r="Y26213" s="176"/>
    </row>
    <row r="26214" spans="25:25">
      <c r="Y26214" s="176"/>
    </row>
    <row r="26215" spans="25:25">
      <c r="Y26215" s="176"/>
    </row>
    <row r="26216" spans="25:25">
      <c r="Y26216" s="176"/>
    </row>
    <row r="26217" spans="25:25">
      <c r="Y26217" s="176"/>
    </row>
    <row r="26218" spans="25:25">
      <c r="Y26218" s="176"/>
    </row>
    <row r="26219" spans="25:25">
      <c r="Y26219" s="176"/>
    </row>
    <row r="26220" spans="25:25">
      <c r="Y26220" s="176"/>
    </row>
    <row r="26221" spans="25:25">
      <c r="Y26221" s="176"/>
    </row>
    <row r="26222" spans="25:25">
      <c r="Y26222" s="176"/>
    </row>
    <row r="26223" spans="25:25">
      <c r="Y26223" s="176"/>
    </row>
    <row r="26224" spans="25:25">
      <c r="Y26224" s="176"/>
    </row>
    <row r="26225" spans="25:25">
      <c r="Y26225" s="176"/>
    </row>
    <row r="26226" spans="25:25">
      <c r="Y26226" s="176"/>
    </row>
    <row r="26227" spans="25:25">
      <c r="Y26227" s="176"/>
    </row>
    <row r="26228" spans="25:25">
      <c r="Y26228" s="176"/>
    </row>
    <row r="26229" spans="25:25">
      <c r="Y26229" s="176"/>
    </row>
    <row r="26230" spans="25:25">
      <c r="Y26230" s="176"/>
    </row>
    <row r="26231" spans="25:25">
      <c r="Y26231" s="176"/>
    </row>
    <row r="26232" spans="25:25">
      <c r="Y26232" s="176"/>
    </row>
    <row r="26233" spans="25:25">
      <c r="Y26233" s="176"/>
    </row>
    <row r="26234" spans="25:25">
      <c r="Y26234" s="176"/>
    </row>
    <row r="26235" spans="25:25">
      <c r="Y26235" s="176"/>
    </row>
    <row r="26236" spans="25:25">
      <c r="Y26236" s="176"/>
    </row>
    <row r="26237" spans="25:25">
      <c r="Y26237" s="176"/>
    </row>
    <row r="26238" spans="25:25">
      <c r="Y26238" s="176"/>
    </row>
    <row r="26239" spans="25:25">
      <c r="Y26239" s="176"/>
    </row>
    <row r="26240" spans="25:25">
      <c r="Y26240" s="176"/>
    </row>
    <row r="26241" spans="25:25">
      <c r="Y26241" s="176"/>
    </row>
    <row r="26242" spans="25:25">
      <c r="Y26242" s="176"/>
    </row>
    <row r="26243" spans="25:25">
      <c r="Y26243" s="176"/>
    </row>
    <row r="26244" spans="25:25">
      <c r="Y26244" s="176"/>
    </row>
    <row r="26245" spans="25:25">
      <c r="Y26245" s="176"/>
    </row>
    <row r="26246" spans="25:25">
      <c r="Y26246" s="176"/>
    </row>
    <row r="26247" spans="25:25">
      <c r="Y26247" s="176"/>
    </row>
    <row r="26248" spans="25:25">
      <c r="Y26248" s="176"/>
    </row>
    <row r="26249" spans="25:25">
      <c r="Y26249" s="176"/>
    </row>
    <row r="26250" spans="25:25">
      <c r="Y26250" s="176"/>
    </row>
    <row r="26251" spans="25:25">
      <c r="Y26251" s="176"/>
    </row>
    <row r="26252" spans="25:25">
      <c r="Y26252" s="176"/>
    </row>
    <row r="26253" spans="25:25">
      <c r="Y26253" s="176"/>
    </row>
    <row r="26254" spans="25:25">
      <c r="Y26254" s="176"/>
    </row>
    <row r="26255" spans="25:25">
      <c r="Y26255" s="176"/>
    </row>
    <row r="26256" spans="25:25">
      <c r="Y26256" s="176"/>
    </row>
    <row r="26257" spans="25:25">
      <c r="Y26257" s="176"/>
    </row>
    <row r="26258" spans="25:25">
      <c r="Y26258" s="176"/>
    </row>
    <row r="26259" spans="25:25">
      <c r="Y26259" s="176"/>
    </row>
    <row r="26260" spans="25:25">
      <c r="Y26260" s="176"/>
    </row>
    <row r="26261" spans="25:25">
      <c r="Y26261" s="176"/>
    </row>
    <row r="26262" spans="25:25">
      <c r="Y26262" s="176"/>
    </row>
    <row r="26263" spans="25:25">
      <c r="Y26263" s="176"/>
    </row>
    <row r="26264" spans="25:25">
      <c r="Y26264" s="176"/>
    </row>
    <row r="26265" spans="25:25">
      <c r="Y26265" s="176"/>
    </row>
    <row r="26266" spans="25:25">
      <c r="Y26266" s="176"/>
    </row>
    <row r="26267" spans="25:25">
      <c r="Y26267" s="176"/>
    </row>
    <row r="26268" spans="25:25">
      <c r="Y26268" s="176"/>
    </row>
    <row r="26269" spans="25:25">
      <c r="Y26269" s="176"/>
    </row>
    <row r="26270" spans="25:25">
      <c r="Y26270" s="176"/>
    </row>
    <row r="26271" spans="25:25">
      <c r="Y26271" s="176"/>
    </row>
    <row r="26272" spans="25:25">
      <c r="Y26272" s="176"/>
    </row>
    <row r="26273" spans="25:25">
      <c r="Y26273" s="176"/>
    </row>
    <row r="26274" spans="25:25">
      <c r="Y26274" s="176"/>
    </row>
    <row r="26275" spans="25:25">
      <c r="Y26275" s="176"/>
    </row>
    <row r="26276" spans="25:25">
      <c r="Y26276" s="176"/>
    </row>
    <row r="26277" spans="25:25">
      <c r="Y26277" s="176"/>
    </row>
    <row r="26278" spans="25:25">
      <c r="Y26278" s="176"/>
    </row>
    <row r="26279" spans="25:25">
      <c r="Y26279" s="176"/>
    </row>
    <row r="26280" spans="25:25">
      <c r="Y26280" s="176"/>
    </row>
    <row r="26281" spans="25:25">
      <c r="Y26281" s="176"/>
    </row>
    <row r="26282" spans="25:25">
      <c r="Y26282" s="176"/>
    </row>
    <row r="26283" spans="25:25">
      <c r="Y26283" s="176"/>
    </row>
    <row r="26284" spans="25:25">
      <c r="Y26284" s="176"/>
    </row>
    <row r="26285" spans="25:25">
      <c r="Y26285" s="176"/>
    </row>
    <row r="26286" spans="25:25">
      <c r="Y26286" s="176"/>
    </row>
    <row r="26287" spans="25:25">
      <c r="Y26287" s="176"/>
    </row>
    <row r="26288" spans="25:25">
      <c r="Y26288" s="176"/>
    </row>
    <row r="26289" spans="25:25">
      <c r="Y26289" s="176"/>
    </row>
    <row r="26290" spans="25:25">
      <c r="Y26290" s="176"/>
    </row>
    <row r="26291" spans="25:25">
      <c r="Y26291" s="176"/>
    </row>
    <row r="26292" spans="25:25">
      <c r="Y26292" s="176"/>
    </row>
    <row r="26293" spans="25:25">
      <c r="Y26293" s="176"/>
    </row>
    <row r="26294" spans="25:25">
      <c r="Y26294" s="176"/>
    </row>
    <row r="26295" spans="25:25">
      <c r="Y26295" s="176"/>
    </row>
    <row r="26296" spans="25:25">
      <c r="Y26296" s="176"/>
    </row>
    <row r="26297" spans="25:25">
      <c r="Y26297" s="176"/>
    </row>
    <row r="26298" spans="25:25">
      <c r="Y26298" s="176"/>
    </row>
    <row r="26299" spans="25:25">
      <c r="Y26299" s="176"/>
    </row>
    <row r="26300" spans="25:25">
      <c r="Y26300" s="176"/>
    </row>
    <row r="26301" spans="25:25">
      <c r="Y26301" s="176"/>
    </row>
    <row r="26302" spans="25:25">
      <c r="Y26302" s="176"/>
    </row>
    <row r="26303" spans="25:25">
      <c r="Y26303" s="176"/>
    </row>
    <row r="26304" spans="25:25">
      <c r="Y26304" s="176"/>
    </row>
    <row r="26305" spans="25:25">
      <c r="Y26305" s="176"/>
    </row>
    <row r="26306" spans="25:25">
      <c r="Y26306" s="176"/>
    </row>
    <row r="26307" spans="25:25">
      <c r="Y26307" s="176"/>
    </row>
    <row r="26308" spans="25:25">
      <c r="Y26308" s="176"/>
    </row>
    <row r="26309" spans="25:25">
      <c r="Y26309" s="176"/>
    </row>
    <row r="26310" spans="25:25">
      <c r="Y26310" s="176"/>
    </row>
    <row r="26311" spans="25:25">
      <c r="Y26311" s="176"/>
    </row>
    <row r="26312" spans="25:25">
      <c r="Y26312" s="176"/>
    </row>
    <row r="26313" spans="25:25">
      <c r="Y26313" s="176"/>
    </row>
    <row r="26314" spans="25:25">
      <c r="Y26314" s="176"/>
    </row>
    <row r="26315" spans="25:25">
      <c r="Y26315" s="176"/>
    </row>
    <row r="26316" spans="25:25">
      <c r="Y26316" s="176"/>
    </row>
    <row r="26317" spans="25:25">
      <c r="Y26317" s="176"/>
    </row>
    <row r="26318" spans="25:25">
      <c r="Y26318" s="176"/>
    </row>
    <row r="26319" spans="25:25">
      <c r="Y26319" s="176"/>
    </row>
    <row r="26320" spans="25:25">
      <c r="Y26320" s="176"/>
    </row>
    <row r="26321" spans="25:25">
      <c r="Y26321" s="176"/>
    </row>
    <row r="26322" spans="25:25">
      <c r="Y26322" s="176"/>
    </row>
    <row r="26323" spans="25:25">
      <c r="Y26323" s="176"/>
    </row>
    <row r="26324" spans="25:25">
      <c r="Y26324" s="176"/>
    </row>
    <row r="26325" spans="25:25">
      <c r="Y26325" s="176"/>
    </row>
    <row r="26326" spans="25:25">
      <c r="Y26326" s="176"/>
    </row>
    <row r="26327" spans="25:25">
      <c r="Y26327" s="176"/>
    </row>
    <row r="26328" spans="25:25">
      <c r="Y26328" s="176"/>
    </row>
    <row r="26329" spans="25:25">
      <c r="Y26329" s="176"/>
    </row>
    <row r="26330" spans="25:25">
      <c r="Y26330" s="176"/>
    </row>
    <row r="26331" spans="25:25">
      <c r="Y26331" s="176"/>
    </row>
    <row r="26332" spans="25:25">
      <c r="Y26332" s="176"/>
    </row>
    <row r="26333" spans="25:25">
      <c r="Y26333" s="176"/>
    </row>
    <row r="26334" spans="25:25">
      <c r="Y26334" s="176"/>
    </row>
    <row r="26335" spans="25:25">
      <c r="Y26335" s="176"/>
    </row>
    <row r="26336" spans="25:25">
      <c r="Y26336" s="176"/>
    </row>
    <row r="26337" spans="25:25">
      <c r="Y26337" s="176"/>
    </row>
    <row r="26338" spans="25:25">
      <c r="Y26338" s="176"/>
    </row>
    <row r="26339" spans="25:25">
      <c r="Y26339" s="176"/>
    </row>
    <row r="26340" spans="25:25">
      <c r="Y26340" s="176"/>
    </row>
    <row r="26341" spans="25:25">
      <c r="Y26341" s="176"/>
    </row>
    <row r="26342" spans="25:25">
      <c r="Y26342" s="176"/>
    </row>
    <row r="26343" spans="25:25">
      <c r="Y26343" s="176"/>
    </row>
    <row r="26344" spans="25:25">
      <c r="Y26344" s="176"/>
    </row>
    <row r="26345" spans="25:25">
      <c r="Y26345" s="176"/>
    </row>
    <row r="26346" spans="25:25">
      <c r="Y26346" s="176"/>
    </row>
    <row r="26347" spans="25:25">
      <c r="Y26347" s="176"/>
    </row>
    <row r="26348" spans="25:25">
      <c r="Y26348" s="176"/>
    </row>
    <row r="26349" spans="25:25">
      <c r="Y26349" s="176"/>
    </row>
    <row r="26350" spans="25:25">
      <c r="Y26350" s="176"/>
    </row>
    <row r="26351" spans="25:25">
      <c r="Y26351" s="176"/>
    </row>
    <row r="26352" spans="25:25">
      <c r="Y26352" s="176"/>
    </row>
    <row r="26353" spans="25:25">
      <c r="Y26353" s="176"/>
    </row>
    <row r="26354" spans="25:25">
      <c r="Y26354" s="176"/>
    </row>
    <row r="26355" spans="25:25">
      <c r="Y26355" s="176"/>
    </row>
    <row r="26356" spans="25:25">
      <c r="Y26356" s="176"/>
    </row>
    <row r="26357" spans="25:25">
      <c r="Y26357" s="176"/>
    </row>
    <row r="26358" spans="25:25">
      <c r="Y26358" s="176"/>
    </row>
    <row r="26359" spans="25:25">
      <c r="Y26359" s="176"/>
    </row>
    <row r="26360" spans="25:25">
      <c r="Y26360" s="176"/>
    </row>
    <row r="26361" spans="25:25">
      <c r="Y26361" s="176"/>
    </row>
    <row r="26362" spans="25:25">
      <c r="Y26362" s="176"/>
    </row>
    <row r="26363" spans="25:25">
      <c r="Y26363" s="176"/>
    </row>
    <row r="26364" spans="25:25">
      <c r="Y26364" s="176"/>
    </row>
    <row r="26365" spans="25:25">
      <c r="Y26365" s="176"/>
    </row>
    <row r="26366" spans="25:25">
      <c r="Y26366" s="176"/>
    </row>
    <row r="26367" spans="25:25">
      <c r="Y26367" s="176"/>
    </row>
    <row r="26368" spans="25:25">
      <c r="Y26368" s="176"/>
    </row>
    <row r="26369" spans="25:25">
      <c r="Y26369" s="176"/>
    </row>
    <row r="26370" spans="25:25">
      <c r="Y26370" s="176"/>
    </row>
    <row r="26371" spans="25:25">
      <c r="Y26371" s="176"/>
    </row>
    <row r="26372" spans="25:25">
      <c r="Y26372" s="176"/>
    </row>
    <row r="26373" spans="25:25">
      <c r="Y26373" s="176"/>
    </row>
    <row r="26374" spans="25:25">
      <c r="Y26374" s="176"/>
    </row>
    <row r="26375" spans="25:25">
      <c r="Y26375" s="176"/>
    </row>
    <row r="26376" spans="25:25">
      <c r="Y26376" s="176"/>
    </row>
    <row r="26377" spans="25:25">
      <c r="Y26377" s="176"/>
    </row>
    <row r="26378" spans="25:25">
      <c r="Y26378" s="176"/>
    </row>
    <row r="26379" spans="25:25">
      <c r="Y26379" s="176"/>
    </row>
    <row r="26380" spans="25:25">
      <c r="Y26380" s="176"/>
    </row>
    <row r="26381" spans="25:25">
      <c r="Y26381" s="176"/>
    </row>
    <row r="26382" spans="25:25">
      <c r="Y26382" s="176"/>
    </row>
    <row r="26383" spans="25:25">
      <c r="Y26383" s="176"/>
    </row>
    <row r="26384" spans="25:25">
      <c r="Y26384" s="176"/>
    </row>
    <row r="26385" spans="25:25">
      <c r="Y26385" s="176"/>
    </row>
    <row r="26386" spans="25:25">
      <c r="Y26386" s="176"/>
    </row>
    <row r="26387" spans="25:25">
      <c r="Y26387" s="176"/>
    </row>
    <row r="26388" spans="25:25">
      <c r="Y26388" s="176"/>
    </row>
    <row r="26389" spans="25:25">
      <c r="Y26389" s="176"/>
    </row>
    <row r="26390" spans="25:25">
      <c r="Y26390" s="176"/>
    </row>
    <row r="26391" spans="25:25">
      <c r="Y26391" s="176"/>
    </row>
    <row r="26392" spans="25:25">
      <c r="Y26392" s="176"/>
    </row>
    <row r="26393" spans="25:25">
      <c r="Y26393" s="176"/>
    </row>
    <row r="26394" spans="25:25">
      <c r="Y26394" s="176"/>
    </row>
    <row r="26395" spans="25:25">
      <c r="Y26395" s="176"/>
    </row>
    <row r="26396" spans="25:25">
      <c r="Y26396" s="176"/>
    </row>
    <row r="26397" spans="25:25">
      <c r="Y26397" s="176"/>
    </row>
    <row r="26398" spans="25:25">
      <c r="Y26398" s="176"/>
    </row>
    <row r="26399" spans="25:25">
      <c r="Y26399" s="176"/>
    </row>
    <row r="26400" spans="25:25">
      <c r="Y26400" s="176"/>
    </row>
    <row r="26401" spans="25:25">
      <c r="Y26401" s="176"/>
    </row>
    <row r="26402" spans="25:25">
      <c r="Y26402" s="176"/>
    </row>
    <row r="26403" spans="25:25">
      <c r="Y26403" s="176"/>
    </row>
    <row r="26404" spans="25:25">
      <c r="Y26404" s="176"/>
    </row>
    <row r="26405" spans="25:25">
      <c r="Y26405" s="176"/>
    </row>
    <row r="26406" spans="25:25">
      <c r="Y26406" s="176"/>
    </row>
    <row r="26407" spans="25:25">
      <c r="Y26407" s="176"/>
    </row>
    <row r="26408" spans="25:25">
      <c r="Y26408" s="176"/>
    </row>
    <row r="26409" spans="25:25">
      <c r="Y26409" s="176"/>
    </row>
    <row r="26410" spans="25:25">
      <c r="Y26410" s="176"/>
    </row>
    <row r="26411" spans="25:25">
      <c r="Y26411" s="176"/>
    </row>
    <row r="26412" spans="25:25">
      <c r="Y26412" s="176"/>
    </row>
    <row r="26413" spans="25:25">
      <c r="Y26413" s="176"/>
    </row>
    <row r="26414" spans="25:25">
      <c r="Y26414" s="176"/>
    </row>
    <row r="26415" spans="25:25">
      <c r="Y26415" s="176"/>
    </row>
    <row r="26416" spans="25:25">
      <c r="Y26416" s="176"/>
    </row>
    <row r="26417" spans="25:25">
      <c r="Y26417" s="176"/>
    </row>
    <row r="26418" spans="25:25">
      <c r="Y26418" s="176"/>
    </row>
    <row r="26419" spans="25:25">
      <c r="Y26419" s="176"/>
    </row>
    <row r="26420" spans="25:25">
      <c r="Y26420" s="176"/>
    </row>
    <row r="26421" spans="25:25">
      <c r="Y26421" s="176"/>
    </row>
    <row r="26422" spans="25:25">
      <c r="Y26422" s="176"/>
    </row>
    <row r="26423" spans="25:25">
      <c r="Y26423" s="176"/>
    </row>
    <row r="26424" spans="25:25">
      <c r="Y26424" s="176"/>
    </row>
    <row r="26425" spans="25:25">
      <c r="Y26425" s="176"/>
    </row>
    <row r="26426" spans="25:25">
      <c r="Y26426" s="176"/>
    </row>
    <row r="26427" spans="25:25">
      <c r="Y26427" s="176"/>
    </row>
    <row r="26428" spans="25:25">
      <c r="Y26428" s="176"/>
    </row>
    <row r="26429" spans="25:25">
      <c r="Y26429" s="176"/>
    </row>
    <row r="26430" spans="25:25">
      <c r="Y26430" s="176"/>
    </row>
    <row r="26431" spans="25:25">
      <c r="Y26431" s="176"/>
    </row>
    <row r="26432" spans="25:25">
      <c r="Y26432" s="176"/>
    </row>
    <row r="26433" spans="25:25">
      <c r="Y26433" s="176"/>
    </row>
    <row r="26434" spans="25:25">
      <c r="Y26434" s="176"/>
    </row>
    <row r="26435" spans="25:25">
      <c r="Y26435" s="176"/>
    </row>
    <row r="26436" spans="25:25">
      <c r="Y26436" s="176"/>
    </row>
    <row r="26437" spans="25:25">
      <c r="Y26437" s="176"/>
    </row>
    <row r="26438" spans="25:25">
      <c r="Y26438" s="176"/>
    </row>
    <row r="26439" spans="25:25">
      <c r="Y26439" s="176"/>
    </row>
    <row r="26440" spans="25:25">
      <c r="Y26440" s="176"/>
    </row>
    <row r="26441" spans="25:25">
      <c r="Y26441" s="176"/>
    </row>
    <row r="26442" spans="25:25">
      <c r="Y26442" s="176"/>
    </row>
    <row r="26443" spans="25:25">
      <c r="Y26443" s="176"/>
    </row>
    <row r="26444" spans="25:25">
      <c r="Y26444" s="176"/>
    </row>
    <row r="26445" spans="25:25">
      <c r="Y26445" s="176"/>
    </row>
    <row r="26446" spans="25:25">
      <c r="Y26446" s="176"/>
    </row>
    <row r="26447" spans="25:25">
      <c r="Y26447" s="176"/>
    </row>
    <row r="26448" spans="25:25">
      <c r="Y26448" s="176"/>
    </row>
    <row r="26449" spans="25:25">
      <c r="Y26449" s="176"/>
    </row>
    <row r="26450" spans="25:25">
      <c r="Y26450" s="176"/>
    </row>
    <row r="26451" spans="25:25">
      <c r="Y26451" s="176"/>
    </row>
    <row r="26452" spans="25:25">
      <c r="Y26452" s="176"/>
    </row>
    <row r="26453" spans="25:25">
      <c r="Y26453" s="176"/>
    </row>
    <row r="26454" spans="25:25">
      <c r="Y26454" s="176"/>
    </row>
    <row r="26455" spans="25:25">
      <c r="Y26455" s="176"/>
    </row>
    <row r="26456" spans="25:25">
      <c r="Y26456" s="176"/>
    </row>
    <row r="26457" spans="25:25">
      <c r="Y26457" s="176"/>
    </row>
    <row r="26458" spans="25:25">
      <c r="Y26458" s="176"/>
    </row>
    <row r="26459" spans="25:25">
      <c r="Y26459" s="176"/>
    </row>
    <row r="26460" spans="25:25">
      <c r="Y26460" s="176"/>
    </row>
    <row r="26461" spans="25:25">
      <c r="Y26461" s="176"/>
    </row>
    <row r="26462" spans="25:25">
      <c r="Y26462" s="176"/>
    </row>
    <row r="26463" spans="25:25">
      <c r="Y26463" s="176"/>
    </row>
    <row r="26464" spans="25:25">
      <c r="Y26464" s="176"/>
    </row>
    <row r="26465" spans="25:25">
      <c r="Y26465" s="176"/>
    </row>
    <row r="26466" spans="25:25">
      <c r="Y26466" s="176"/>
    </row>
    <row r="26467" spans="25:25">
      <c r="Y26467" s="176"/>
    </row>
    <row r="26468" spans="25:25">
      <c r="Y26468" s="176"/>
    </row>
    <row r="26469" spans="25:25">
      <c r="Y26469" s="176"/>
    </row>
    <row r="26470" spans="25:25">
      <c r="Y26470" s="176"/>
    </row>
    <row r="26471" spans="25:25">
      <c r="Y26471" s="176"/>
    </row>
    <row r="26472" spans="25:25">
      <c r="Y26472" s="176"/>
    </row>
    <row r="26473" spans="25:25">
      <c r="Y26473" s="176"/>
    </row>
    <row r="26474" spans="25:25">
      <c r="Y26474" s="176"/>
    </row>
    <row r="26475" spans="25:25">
      <c r="Y26475" s="176"/>
    </row>
    <row r="26476" spans="25:25">
      <c r="Y26476" s="176"/>
    </row>
    <row r="26477" spans="25:25">
      <c r="Y26477" s="176"/>
    </row>
    <row r="26478" spans="25:25">
      <c r="Y26478" s="176"/>
    </row>
    <row r="26479" spans="25:25">
      <c r="Y26479" s="176"/>
    </row>
    <row r="26480" spans="25:25">
      <c r="Y26480" s="176"/>
    </row>
    <row r="26481" spans="25:25">
      <c r="Y26481" s="176"/>
    </row>
    <row r="26482" spans="25:25">
      <c r="Y26482" s="176"/>
    </row>
    <row r="26483" spans="25:25">
      <c r="Y26483" s="176"/>
    </row>
    <row r="26484" spans="25:25">
      <c r="Y26484" s="176"/>
    </row>
    <row r="26485" spans="25:25">
      <c r="Y26485" s="176"/>
    </row>
    <row r="26486" spans="25:25">
      <c r="Y26486" s="176"/>
    </row>
    <row r="26487" spans="25:25">
      <c r="Y26487" s="176"/>
    </row>
    <row r="26488" spans="25:25">
      <c r="Y26488" s="176"/>
    </row>
    <row r="26489" spans="25:25">
      <c r="Y26489" s="176"/>
    </row>
    <row r="26490" spans="25:25">
      <c r="Y26490" s="176"/>
    </row>
    <row r="26491" spans="25:25">
      <c r="Y26491" s="176"/>
    </row>
    <row r="26492" spans="25:25">
      <c r="Y26492" s="176"/>
    </row>
    <row r="26493" spans="25:25">
      <c r="Y26493" s="176"/>
    </row>
    <row r="26494" spans="25:25">
      <c r="Y26494" s="176"/>
    </row>
    <row r="26495" spans="25:25">
      <c r="Y26495" s="176"/>
    </row>
    <row r="26496" spans="25:25">
      <c r="Y26496" s="176"/>
    </row>
    <row r="26497" spans="25:25">
      <c r="Y26497" s="176"/>
    </row>
    <row r="26498" spans="25:25">
      <c r="Y26498" s="176"/>
    </row>
    <row r="26499" spans="25:25">
      <c r="Y26499" s="176"/>
    </row>
    <row r="26500" spans="25:25">
      <c r="Y26500" s="176"/>
    </row>
    <row r="26501" spans="25:25">
      <c r="Y26501" s="176"/>
    </row>
    <row r="26502" spans="25:25">
      <c r="Y26502" s="176"/>
    </row>
    <row r="26503" spans="25:25">
      <c r="Y26503" s="176"/>
    </row>
    <row r="26504" spans="25:25">
      <c r="Y26504" s="176"/>
    </row>
    <row r="26505" spans="25:25">
      <c r="Y26505" s="176"/>
    </row>
    <row r="26506" spans="25:25">
      <c r="Y26506" s="176"/>
    </row>
    <row r="26507" spans="25:25">
      <c r="Y26507" s="176"/>
    </row>
    <row r="26508" spans="25:25">
      <c r="Y26508" s="176"/>
    </row>
    <row r="26509" spans="25:25">
      <c r="Y26509" s="176"/>
    </row>
    <row r="26510" spans="25:25">
      <c r="Y26510" s="176"/>
    </row>
    <row r="26511" spans="25:25">
      <c r="Y26511" s="176"/>
    </row>
    <row r="26512" spans="25:25">
      <c r="Y26512" s="176"/>
    </row>
    <row r="26513" spans="25:25">
      <c r="Y26513" s="176"/>
    </row>
    <row r="26514" spans="25:25">
      <c r="Y26514" s="176"/>
    </row>
    <row r="26515" spans="25:25">
      <c r="Y26515" s="176"/>
    </row>
    <row r="26516" spans="25:25">
      <c r="Y26516" s="176"/>
    </row>
    <row r="26517" spans="25:25">
      <c r="Y26517" s="176"/>
    </row>
    <row r="26518" spans="25:25">
      <c r="Y26518" s="176"/>
    </row>
    <row r="26519" spans="25:25">
      <c r="Y26519" s="176"/>
    </row>
    <row r="26520" spans="25:25">
      <c r="Y26520" s="176"/>
    </row>
    <row r="26521" spans="25:25">
      <c r="Y26521" s="176"/>
    </row>
    <row r="26522" spans="25:25">
      <c r="Y26522" s="176"/>
    </row>
    <row r="26523" spans="25:25">
      <c r="Y26523" s="176"/>
    </row>
    <row r="26524" spans="25:25">
      <c r="Y26524" s="176"/>
    </row>
    <row r="26525" spans="25:25">
      <c r="Y26525" s="176"/>
    </row>
    <row r="26526" spans="25:25">
      <c r="Y26526" s="176"/>
    </row>
    <row r="26527" spans="25:25">
      <c r="Y26527" s="176"/>
    </row>
    <row r="26528" spans="25:25">
      <c r="Y26528" s="176"/>
    </row>
    <row r="26529" spans="25:25">
      <c r="Y26529" s="176"/>
    </row>
    <row r="26530" spans="25:25">
      <c r="Y26530" s="176"/>
    </row>
    <row r="26531" spans="25:25">
      <c r="Y26531" s="176"/>
    </row>
    <row r="26532" spans="25:25">
      <c r="Y26532" s="176"/>
    </row>
    <row r="26533" spans="25:25">
      <c r="Y26533" s="176"/>
    </row>
    <row r="26534" spans="25:25">
      <c r="Y26534" s="176"/>
    </row>
    <row r="26535" spans="25:25">
      <c r="Y26535" s="176"/>
    </row>
    <row r="26536" spans="25:25">
      <c r="Y26536" s="176"/>
    </row>
    <row r="26537" spans="25:25">
      <c r="Y26537" s="176"/>
    </row>
    <row r="26538" spans="25:25">
      <c r="Y26538" s="176"/>
    </row>
    <row r="26539" spans="25:25">
      <c r="Y26539" s="176"/>
    </row>
    <row r="26540" spans="25:25">
      <c r="Y26540" s="176"/>
    </row>
    <row r="26541" spans="25:25">
      <c r="Y26541" s="176"/>
    </row>
    <row r="26542" spans="25:25">
      <c r="Y26542" s="176"/>
    </row>
    <row r="26543" spans="25:25">
      <c r="Y26543" s="176"/>
    </row>
    <row r="26544" spans="25:25">
      <c r="Y26544" s="176"/>
    </row>
    <row r="26545" spans="25:25">
      <c r="Y26545" s="176"/>
    </row>
    <row r="26546" spans="25:25">
      <c r="Y26546" s="176"/>
    </row>
    <row r="26547" spans="25:25">
      <c r="Y26547" s="176"/>
    </row>
    <row r="26548" spans="25:25">
      <c r="Y26548" s="176"/>
    </row>
    <row r="26549" spans="25:25">
      <c r="Y26549" s="176"/>
    </row>
    <row r="26550" spans="25:25">
      <c r="Y26550" s="176"/>
    </row>
    <row r="26551" spans="25:25">
      <c r="Y26551" s="176"/>
    </row>
    <row r="26552" spans="25:25">
      <c r="Y26552" s="176"/>
    </row>
    <row r="26553" spans="25:25">
      <c r="Y26553" s="176"/>
    </row>
    <row r="26554" spans="25:25">
      <c r="Y26554" s="176"/>
    </row>
    <row r="26555" spans="25:25">
      <c r="Y26555" s="176"/>
    </row>
    <row r="26556" spans="25:25">
      <c r="Y26556" s="176"/>
    </row>
    <row r="26557" spans="25:25">
      <c r="Y26557" s="176"/>
    </row>
    <row r="26558" spans="25:25">
      <c r="Y26558" s="176"/>
    </row>
    <row r="26559" spans="25:25">
      <c r="Y26559" s="176"/>
    </row>
    <row r="26560" spans="25:25">
      <c r="Y26560" s="176"/>
    </row>
    <row r="26561" spans="25:25">
      <c r="Y26561" s="176"/>
    </row>
    <row r="26562" spans="25:25">
      <c r="Y26562" s="176"/>
    </row>
    <row r="26563" spans="25:25">
      <c r="Y26563" s="176"/>
    </row>
    <row r="26564" spans="25:25">
      <c r="Y26564" s="176"/>
    </row>
    <row r="26565" spans="25:25">
      <c r="Y26565" s="176"/>
    </row>
    <row r="26566" spans="25:25">
      <c r="Y26566" s="176"/>
    </row>
    <row r="26567" spans="25:25">
      <c r="Y26567" s="176"/>
    </row>
    <row r="26568" spans="25:25">
      <c r="Y26568" s="176"/>
    </row>
    <row r="26569" spans="25:25">
      <c r="Y26569" s="176"/>
    </row>
    <row r="26570" spans="25:25">
      <c r="Y26570" s="176"/>
    </row>
    <row r="26571" spans="25:25">
      <c r="Y26571" s="176"/>
    </row>
    <row r="26572" spans="25:25">
      <c r="Y26572" s="176"/>
    </row>
    <row r="26573" spans="25:25">
      <c r="Y26573" s="176"/>
    </row>
    <row r="26574" spans="25:25">
      <c r="Y26574" s="176"/>
    </row>
    <row r="26575" spans="25:25">
      <c r="Y26575" s="176"/>
    </row>
    <row r="26576" spans="25:25">
      <c r="Y26576" s="176"/>
    </row>
    <row r="26577" spans="25:25">
      <c r="Y26577" s="176"/>
    </row>
    <row r="26578" spans="25:25">
      <c r="Y26578" s="176"/>
    </row>
    <row r="26579" spans="25:25">
      <c r="Y26579" s="176"/>
    </row>
    <row r="26580" spans="25:25">
      <c r="Y26580" s="176"/>
    </row>
    <row r="26581" spans="25:25">
      <c r="Y26581" s="176"/>
    </row>
    <row r="26582" spans="25:25">
      <c r="Y26582" s="176"/>
    </row>
    <row r="26583" spans="25:25">
      <c r="Y26583" s="176"/>
    </row>
    <row r="26584" spans="25:25">
      <c r="Y26584" s="176"/>
    </row>
    <row r="26585" spans="25:25">
      <c r="Y26585" s="176"/>
    </row>
    <row r="26586" spans="25:25">
      <c r="Y26586" s="176"/>
    </row>
    <row r="26587" spans="25:25">
      <c r="Y26587" s="176"/>
    </row>
    <row r="26588" spans="25:25">
      <c r="Y26588" s="176"/>
    </row>
    <row r="26589" spans="25:25">
      <c r="Y26589" s="176"/>
    </row>
    <row r="26590" spans="25:25">
      <c r="Y26590" s="176"/>
    </row>
    <row r="26591" spans="25:25">
      <c r="Y26591" s="176"/>
    </row>
    <row r="26592" spans="25:25">
      <c r="Y26592" s="176"/>
    </row>
    <row r="26593" spans="25:25">
      <c r="Y26593" s="176"/>
    </row>
    <row r="26594" spans="25:25">
      <c r="Y26594" s="176"/>
    </row>
    <row r="26595" spans="25:25">
      <c r="Y26595" s="176"/>
    </row>
    <row r="26596" spans="25:25">
      <c r="Y26596" s="176"/>
    </row>
    <row r="26597" spans="25:25">
      <c r="Y26597" s="176"/>
    </row>
    <row r="26598" spans="25:25">
      <c r="Y26598" s="176"/>
    </row>
    <row r="26599" spans="25:25">
      <c r="Y26599" s="176"/>
    </row>
    <row r="26600" spans="25:25">
      <c r="Y26600" s="176"/>
    </row>
    <row r="26601" spans="25:25">
      <c r="Y26601" s="176"/>
    </row>
    <row r="26602" spans="25:25">
      <c r="Y26602" s="176"/>
    </row>
    <row r="26603" spans="25:25">
      <c r="Y26603" s="176"/>
    </row>
    <row r="26604" spans="25:25">
      <c r="Y26604" s="176"/>
    </row>
    <row r="26605" spans="25:25">
      <c r="Y26605" s="176"/>
    </row>
    <row r="26606" spans="25:25">
      <c r="Y26606" s="176"/>
    </row>
    <row r="26607" spans="25:25">
      <c r="Y26607" s="176"/>
    </row>
    <row r="26608" spans="25:25">
      <c r="Y26608" s="176"/>
    </row>
    <row r="26609" spans="25:25">
      <c r="Y26609" s="176"/>
    </row>
    <row r="26610" spans="25:25">
      <c r="Y26610" s="176"/>
    </row>
    <row r="26611" spans="25:25">
      <c r="Y26611" s="176"/>
    </row>
    <row r="26612" spans="25:25">
      <c r="Y26612" s="176"/>
    </row>
    <row r="26613" spans="25:25">
      <c r="Y26613" s="176"/>
    </row>
    <row r="26614" spans="25:25">
      <c r="Y26614" s="176"/>
    </row>
    <row r="26615" spans="25:25">
      <c r="Y26615" s="176"/>
    </row>
    <row r="26616" spans="25:25">
      <c r="Y26616" s="176"/>
    </row>
    <row r="26617" spans="25:25">
      <c r="Y26617" s="176"/>
    </row>
    <row r="26618" spans="25:25">
      <c r="Y26618" s="176"/>
    </row>
    <row r="26619" spans="25:25">
      <c r="Y26619" s="176"/>
    </row>
    <row r="26620" spans="25:25">
      <c r="Y26620" s="176"/>
    </row>
    <row r="26621" spans="25:25">
      <c r="Y26621" s="176"/>
    </row>
    <row r="26622" spans="25:25">
      <c r="Y26622" s="176"/>
    </row>
    <row r="26623" spans="25:25">
      <c r="Y26623" s="176"/>
    </row>
    <row r="26624" spans="25:25">
      <c r="Y26624" s="176"/>
    </row>
    <row r="26625" spans="25:25">
      <c r="Y26625" s="176"/>
    </row>
    <row r="26626" spans="25:25">
      <c r="Y26626" s="176"/>
    </row>
    <row r="26627" spans="25:25">
      <c r="Y26627" s="176"/>
    </row>
    <row r="26628" spans="25:25">
      <c r="Y26628" s="176"/>
    </row>
    <row r="26629" spans="25:25">
      <c r="Y26629" s="176"/>
    </row>
    <row r="26630" spans="25:25">
      <c r="Y26630" s="176"/>
    </row>
    <row r="26631" spans="25:25">
      <c r="Y26631" s="176"/>
    </row>
    <row r="26632" spans="25:25">
      <c r="Y26632" s="176"/>
    </row>
    <row r="26633" spans="25:25">
      <c r="Y26633" s="176"/>
    </row>
    <row r="26634" spans="25:25">
      <c r="Y26634" s="176"/>
    </row>
    <row r="26635" spans="25:25">
      <c r="Y26635" s="176"/>
    </row>
    <row r="26636" spans="25:25">
      <c r="Y26636" s="176"/>
    </row>
    <row r="26637" spans="25:25">
      <c r="Y26637" s="176"/>
    </row>
    <row r="26638" spans="25:25">
      <c r="Y26638" s="176"/>
    </row>
    <row r="26639" spans="25:25">
      <c r="Y26639" s="176"/>
    </row>
    <row r="26640" spans="25:25">
      <c r="Y26640" s="176"/>
    </row>
    <row r="26641" spans="25:25">
      <c r="Y26641" s="176"/>
    </row>
    <row r="26642" spans="25:25">
      <c r="Y26642" s="176"/>
    </row>
    <row r="26643" spans="25:25">
      <c r="Y26643" s="176"/>
    </row>
    <row r="26644" spans="25:25">
      <c r="Y26644" s="176"/>
    </row>
    <row r="26645" spans="25:25">
      <c r="Y26645" s="176"/>
    </row>
    <row r="26646" spans="25:25">
      <c r="Y26646" s="176"/>
    </row>
    <row r="26647" spans="25:25">
      <c r="Y26647" s="176"/>
    </row>
    <row r="26648" spans="25:25">
      <c r="Y26648" s="176"/>
    </row>
    <row r="26649" spans="25:25">
      <c r="Y26649" s="176"/>
    </row>
    <row r="26650" spans="25:25">
      <c r="Y26650" s="176"/>
    </row>
    <row r="26651" spans="25:25">
      <c r="Y26651" s="176"/>
    </row>
    <row r="26652" spans="25:25">
      <c r="Y26652" s="176"/>
    </row>
    <row r="26653" spans="25:25">
      <c r="Y26653" s="176"/>
    </row>
    <row r="26654" spans="25:25">
      <c r="Y26654" s="176"/>
    </row>
    <row r="26655" spans="25:25">
      <c r="Y26655" s="176"/>
    </row>
    <row r="26656" spans="25:25">
      <c r="Y26656" s="176"/>
    </row>
    <row r="26657" spans="25:25">
      <c r="Y26657" s="176"/>
    </row>
    <row r="26658" spans="25:25">
      <c r="Y26658" s="176"/>
    </row>
    <row r="26659" spans="25:25">
      <c r="Y26659" s="176"/>
    </row>
    <row r="26660" spans="25:25">
      <c r="Y26660" s="176"/>
    </row>
    <row r="26661" spans="25:25">
      <c r="Y26661" s="176"/>
    </row>
    <row r="26662" spans="25:25">
      <c r="Y26662" s="176"/>
    </row>
    <row r="26663" spans="25:25">
      <c r="Y26663" s="176"/>
    </row>
    <row r="26664" spans="25:25">
      <c r="Y26664" s="176"/>
    </row>
    <row r="26665" spans="25:25">
      <c r="Y26665" s="176"/>
    </row>
    <row r="26666" spans="25:25">
      <c r="Y26666" s="176"/>
    </row>
    <row r="26667" spans="25:25">
      <c r="Y26667" s="176"/>
    </row>
    <row r="26668" spans="25:25">
      <c r="Y26668" s="176"/>
    </row>
    <row r="26669" spans="25:25">
      <c r="Y26669" s="176"/>
    </row>
    <row r="26670" spans="25:25">
      <c r="Y26670" s="176"/>
    </row>
    <row r="26671" spans="25:25">
      <c r="Y26671" s="176"/>
    </row>
    <row r="26672" spans="25:25">
      <c r="Y26672" s="176"/>
    </row>
    <row r="26673" spans="25:25">
      <c r="Y26673" s="176"/>
    </row>
    <row r="26674" spans="25:25">
      <c r="Y26674" s="176"/>
    </row>
    <row r="26675" spans="25:25">
      <c r="Y26675" s="176"/>
    </row>
    <row r="26676" spans="25:25">
      <c r="Y26676" s="176"/>
    </row>
    <row r="26677" spans="25:25">
      <c r="Y26677" s="176"/>
    </row>
    <row r="26678" spans="25:25">
      <c r="Y26678" s="176"/>
    </row>
    <row r="26679" spans="25:25">
      <c r="Y26679" s="176"/>
    </row>
    <row r="26680" spans="25:25">
      <c r="Y26680" s="176"/>
    </row>
    <row r="26681" spans="25:25">
      <c r="Y26681" s="176"/>
    </row>
    <row r="26682" spans="25:25">
      <c r="Y26682" s="176"/>
    </row>
    <row r="26683" spans="25:25">
      <c r="Y26683" s="176"/>
    </row>
    <row r="26684" spans="25:25">
      <c r="Y26684" s="176"/>
    </row>
    <row r="26685" spans="25:25">
      <c r="Y26685" s="176"/>
    </row>
    <row r="26686" spans="25:25">
      <c r="Y26686" s="176"/>
    </row>
    <row r="26687" spans="25:25">
      <c r="Y26687" s="176"/>
    </row>
    <row r="26688" spans="25:25">
      <c r="Y26688" s="176"/>
    </row>
    <row r="26689" spans="25:25">
      <c r="Y26689" s="176"/>
    </row>
    <row r="26690" spans="25:25">
      <c r="Y26690" s="176"/>
    </row>
    <row r="26691" spans="25:25">
      <c r="Y26691" s="176"/>
    </row>
    <row r="26692" spans="25:25">
      <c r="Y26692" s="176"/>
    </row>
    <row r="26693" spans="25:25">
      <c r="Y26693" s="176"/>
    </row>
    <row r="26694" spans="25:25">
      <c r="Y26694" s="176"/>
    </row>
    <row r="26695" spans="25:25">
      <c r="Y26695" s="176"/>
    </row>
    <row r="26696" spans="25:25">
      <c r="Y26696" s="176"/>
    </row>
    <row r="26697" spans="25:25">
      <c r="Y26697" s="176"/>
    </row>
    <row r="26698" spans="25:25">
      <c r="Y26698" s="176"/>
    </row>
    <row r="26699" spans="25:25">
      <c r="Y26699" s="176"/>
    </row>
    <row r="26700" spans="25:25">
      <c r="Y26700" s="176"/>
    </row>
    <row r="26701" spans="25:25">
      <c r="Y26701" s="176"/>
    </row>
    <row r="26702" spans="25:25">
      <c r="Y26702" s="176"/>
    </row>
    <row r="26703" spans="25:25">
      <c r="Y26703" s="176"/>
    </row>
    <row r="26704" spans="25:25">
      <c r="Y26704" s="176"/>
    </row>
    <row r="26705" spans="25:25">
      <c r="Y26705" s="176"/>
    </row>
    <row r="26706" spans="25:25">
      <c r="Y26706" s="176"/>
    </row>
    <row r="26707" spans="25:25">
      <c r="Y26707" s="176"/>
    </row>
    <row r="26708" spans="25:25">
      <c r="Y26708" s="176"/>
    </row>
    <row r="26709" spans="25:25">
      <c r="Y26709" s="176"/>
    </row>
    <row r="26710" spans="25:25">
      <c r="Y26710" s="176"/>
    </row>
    <row r="26711" spans="25:25">
      <c r="Y26711" s="176"/>
    </row>
    <row r="26712" spans="25:25">
      <c r="Y26712" s="176"/>
    </row>
    <row r="26713" spans="25:25">
      <c r="Y26713" s="176"/>
    </row>
    <row r="26714" spans="25:25">
      <c r="Y26714" s="176"/>
    </row>
    <row r="26715" spans="25:25">
      <c r="Y26715" s="176"/>
    </row>
    <row r="26716" spans="25:25">
      <c r="Y26716" s="176"/>
    </row>
    <row r="26717" spans="25:25">
      <c r="Y26717" s="176"/>
    </row>
    <row r="26718" spans="25:25">
      <c r="Y26718" s="176"/>
    </row>
    <row r="26719" spans="25:25">
      <c r="Y26719" s="176"/>
    </row>
    <row r="26720" spans="25:25">
      <c r="Y26720" s="176"/>
    </row>
    <row r="26721" spans="25:25">
      <c r="Y26721" s="176"/>
    </row>
    <row r="26722" spans="25:25">
      <c r="Y26722" s="176"/>
    </row>
    <row r="26723" spans="25:25">
      <c r="Y26723" s="176"/>
    </row>
    <row r="26724" spans="25:25">
      <c r="Y26724" s="176"/>
    </row>
    <row r="26725" spans="25:25">
      <c r="Y26725" s="176"/>
    </row>
    <row r="26726" spans="25:25">
      <c r="Y26726" s="176"/>
    </row>
    <row r="26727" spans="25:25">
      <c r="Y26727" s="176"/>
    </row>
    <row r="26728" spans="25:25">
      <c r="Y26728" s="176"/>
    </row>
    <row r="26729" spans="25:25">
      <c r="Y26729" s="176"/>
    </row>
    <row r="26730" spans="25:25">
      <c r="Y26730" s="176"/>
    </row>
    <row r="26731" spans="25:25">
      <c r="Y26731" s="176"/>
    </row>
    <row r="26732" spans="25:25">
      <c r="Y26732" s="176"/>
    </row>
    <row r="26733" spans="25:25">
      <c r="Y26733" s="176"/>
    </row>
    <row r="26734" spans="25:25">
      <c r="Y26734" s="176"/>
    </row>
    <row r="26735" spans="25:25">
      <c r="Y26735" s="176"/>
    </row>
    <row r="26736" spans="25:25">
      <c r="Y26736" s="176"/>
    </row>
    <row r="26737" spans="25:25">
      <c r="Y26737" s="176"/>
    </row>
    <row r="26738" spans="25:25">
      <c r="Y26738" s="176"/>
    </row>
    <row r="26739" spans="25:25">
      <c r="Y26739" s="176"/>
    </row>
    <row r="26740" spans="25:25">
      <c r="Y26740" s="176"/>
    </row>
    <row r="26741" spans="25:25">
      <c r="Y26741" s="176"/>
    </row>
    <row r="26742" spans="25:25">
      <c r="Y26742" s="176"/>
    </row>
    <row r="26743" spans="25:25">
      <c r="Y26743" s="176"/>
    </row>
    <row r="26744" spans="25:25">
      <c r="Y26744" s="176"/>
    </row>
    <row r="26745" spans="25:25">
      <c r="Y26745" s="176"/>
    </row>
    <row r="26746" spans="25:25">
      <c r="Y26746" s="176"/>
    </row>
    <row r="26747" spans="25:25">
      <c r="Y26747" s="176"/>
    </row>
    <row r="26748" spans="25:25">
      <c r="Y26748" s="176"/>
    </row>
    <row r="26749" spans="25:25">
      <c r="Y26749" s="176"/>
    </row>
    <row r="26750" spans="25:25">
      <c r="Y26750" s="176"/>
    </row>
    <row r="26751" spans="25:25">
      <c r="Y26751" s="176"/>
    </row>
    <row r="26752" spans="25:25">
      <c r="Y26752" s="176"/>
    </row>
    <row r="26753" spans="25:25">
      <c r="Y26753" s="176"/>
    </row>
    <row r="26754" spans="25:25">
      <c r="Y26754" s="176"/>
    </row>
    <row r="26755" spans="25:25">
      <c r="Y26755" s="176"/>
    </row>
    <row r="26756" spans="25:25">
      <c r="Y26756" s="176"/>
    </row>
    <row r="26757" spans="25:25">
      <c r="Y26757" s="176"/>
    </row>
    <row r="26758" spans="25:25">
      <c r="Y26758" s="176"/>
    </row>
    <row r="26759" spans="25:25">
      <c r="Y26759" s="176"/>
    </row>
    <row r="26760" spans="25:25">
      <c r="Y26760" s="176"/>
    </row>
    <row r="26761" spans="25:25">
      <c r="Y26761" s="176"/>
    </row>
    <row r="26762" spans="25:25">
      <c r="Y26762" s="176"/>
    </row>
    <row r="26763" spans="25:25">
      <c r="Y26763" s="176"/>
    </row>
    <row r="26764" spans="25:25">
      <c r="Y26764" s="176"/>
    </row>
    <row r="26765" spans="25:25">
      <c r="Y26765" s="176"/>
    </row>
    <row r="26766" spans="25:25">
      <c r="Y26766" s="176"/>
    </row>
    <row r="26767" spans="25:25">
      <c r="Y26767" s="176"/>
    </row>
    <row r="26768" spans="25:25">
      <c r="Y26768" s="176"/>
    </row>
    <row r="26769" spans="25:25">
      <c r="Y26769" s="176"/>
    </row>
    <row r="26770" spans="25:25">
      <c r="Y26770" s="176"/>
    </row>
    <row r="26771" spans="25:25">
      <c r="Y26771" s="176"/>
    </row>
    <row r="26772" spans="25:25">
      <c r="Y26772" s="176"/>
    </row>
    <row r="26773" spans="25:25">
      <c r="Y26773" s="176"/>
    </row>
    <row r="26774" spans="25:25">
      <c r="Y26774" s="176"/>
    </row>
    <row r="26775" spans="25:25">
      <c r="Y26775" s="176"/>
    </row>
    <row r="26776" spans="25:25">
      <c r="Y26776" s="176"/>
    </row>
    <row r="26777" spans="25:25">
      <c r="Y26777" s="176"/>
    </row>
    <row r="26778" spans="25:25">
      <c r="Y26778" s="176"/>
    </row>
    <row r="26779" spans="25:25">
      <c r="Y26779" s="176"/>
    </row>
    <row r="26780" spans="25:25">
      <c r="Y26780" s="176"/>
    </row>
    <row r="26781" spans="25:25">
      <c r="Y26781" s="176"/>
    </row>
    <row r="26782" spans="25:25">
      <c r="Y26782" s="176"/>
    </row>
    <row r="26783" spans="25:25">
      <c r="Y26783" s="176"/>
    </row>
    <row r="26784" spans="25:25">
      <c r="Y26784" s="176"/>
    </row>
    <row r="26785" spans="25:25">
      <c r="Y26785" s="176"/>
    </row>
    <row r="26786" spans="25:25">
      <c r="Y26786" s="176"/>
    </row>
    <row r="26787" spans="25:25">
      <c r="Y26787" s="176"/>
    </row>
    <row r="26788" spans="25:25">
      <c r="Y26788" s="176"/>
    </row>
    <row r="26789" spans="25:25">
      <c r="Y26789" s="176"/>
    </row>
    <row r="26790" spans="25:25">
      <c r="Y26790" s="176"/>
    </row>
    <row r="26791" spans="25:25">
      <c r="Y26791" s="176"/>
    </row>
    <row r="26792" spans="25:25">
      <c r="Y26792" s="176"/>
    </row>
    <row r="26793" spans="25:25">
      <c r="Y26793" s="176"/>
    </row>
    <row r="26794" spans="25:25">
      <c r="Y26794" s="176"/>
    </row>
    <row r="26795" spans="25:25">
      <c r="Y26795" s="176"/>
    </row>
    <row r="26796" spans="25:25">
      <c r="Y26796" s="176"/>
    </row>
    <row r="26797" spans="25:25">
      <c r="Y26797" s="176"/>
    </row>
    <row r="26798" spans="25:25">
      <c r="Y26798" s="176"/>
    </row>
    <row r="26799" spans="25:25">
      <c r="Y26799" s="176"/>
    </row>
    <row r="26800" spans="25:25">
      <c r="Y26800" s="176"/>
    </row>
    <row r="26801" spans="25:25">
      <c r="Y26801" s="176"/>
    </row>
    <row r="26802" spans="25:25">
      <c r="Y26802" s="176"/>
    </row>
    <row r="26803" spans="25:25">
      <c r="Y26803" s="176"/>
    </row>
    <row r="26804" spans="25:25">
      <c r="Y26804" s="176"/>
    </row>
    <row r="26805" spans="25:25">
      <c r="Y26805" s="176"/>
    </row>
    <row r="26806" spans="25:25">
      <c r="Y26806" s="176"/>
    </row>
    <row r="26807" spans="25:25">
      <c r="Y26807" s="176"/>
    </row>
    <row r="26808" spans="25:25">
      <c r="Y26808" s="176"/>
    </row>
    <row r="26809" spans="25:25">
      <c r="Y26809" s="176"/>
    </row>
    <row r="26810" spans="25:25">
      <c r="Y26810" s="176"/>
    </row>
    <row r="26811" spans="25:25">
      <c r="Y26811" s="176"/>
    </row>
    <row r="26812" spans="25:25">
      <c r="Y26812" s="176"/>
    </row>
    <row r="26813" spans="25:25">
      <c r="Y26813" s="176"/>
    </row>
    <row r="26814" spans="25:25">
      <c r="Y26814" s="176"/>
    </row>
    <row r="26815" spans="25:25">
      <c r="Y26815" s="176"/>
    </row>
    <row r="26816" spans="25:25">
      <c r="Y26816" s="176"/>
    </row>
    <row r="26817" spans="25:25">
      <c r="Y26817" s="176"/>
    </row>
    <row r="26818" spans="25:25">
      <c r="Y26818" s="176"/>
    </row>
    <row r="26819" spans="25:25">
      <c r="Y26819" s="176"/>
    </row>
    <row r="26820" spans="25:25">
      <c r="Y26820" s="176"/>
    </row>
    <row r="26821" spans="25:25">
      <c r="Y26821" s="176"/>
    </row>
    <row r="26822" spans="25:25">
      <c r="Y26822" s="176"/>
    </row>
    <row r="26823" spans="25:25">
      <c r="Y26823" s="176"/>
    </row>
    <row r="26824" spans="25:25">
      <c r="Y26824" s="176"/>
    </row>
    <row r="26825" spans="25:25">
      <c r="Y26825" s="176"/>
    </row>
    <row r="26826" spans="25:25">
      <c r="Y26826" s="176"/>
    </row>
    <row r="26827" spans="25:25">
      <c r="Y26827" s="176"/>
    </row>
    <row r="26828" spans="25:25">
      <c r="Y26828" s="176"/>
    </row>
    <row r="26829" spans="25:25">
      <c r="Y26829" s="176"/>
    </row>
    <row r="26830" spans="25:25">
      <c r="Y26830" s="176"/>
    </row>
    <row r="26831" spans="25:25">
      <c r="Y26831" s="176"/>
    </row>
    <row r="26832" spans="25:25">
      <c r="Y26832" s="176"/>
    </row>
    <row r="26833" spans="25:25">
      <c r="Y26833" s="176"/>
    </row>
    <row r="26834" spans="25:25">
      <c r="Y26834" s="176"/>
    </row>
    <row r="26835" spans="25:25">
      <c r="Y26835" s="176"/>
    </row>
    <row r="26836" spans="25:25">
      <c r="Y26836" s="176"/>
    </row>
    <row r="26837" spans="25:25">
      <c r="Y26837" s="176"/>
    </row>
    <row r="26838" spans="25:25">
      <c r="Y26838" s="176"/>
    </row>
    <row r="26839" spans="25:25">
      <c r="Y26839" s="176"/>
    </row>
    <row r="26840" spans="25:25">
      <c r="Y26840" s="176"/>
    </row>
    <row r="26841" spans="25:25">
      <c r="Y26841" s="176"/>
    </row>
    <row r="26842" spans="25:25">
      <c r="Y26842" s="176"/>
    </row>
    <row r="26843" spans="25:25">
      <c r="Y26843" s="176"/>
    </row>
    <row r="26844" spans="25:25">
      <c r="Y26844" s="176"/>
    </row>
    <row r="26845" spans="25:25">
      <c r="Y26845" s="176"/>
    </row>
    <row r="26846" spans="25:25">
      <c r="Y26846" s="176"/>
    </row>
    <row r="26847" spans="25:25">
      <c r="Y26847" s="176"/>
    </row>
    <row r="26848" spans="25:25">
      <c r="Y26848" s="176"/>
    </row>
    <row r="26849" spans="25:25">
      <c r="Y26849" s="176"/>
    </row>
    <row r="26850" spans="25:25">
      <c r="Y26850" s="176"/>
    </row>
    <row r="26851" spans="25:25">
      <c r="Y26851" s="176"/>
    </row>
    <row r="26852" spans="25:25">
      <c r="Y26852" s="176"/>
    </row>
    <row r="26853" spans="25:25">
      <c r="Y26853" s="176"/>
    </row>
    <row r="26854" spans="25:25">
      <c r="Y26854" s="176"/>
    </row>
    <row r="26855" spans="25:25">
      <c r="Y26855" s="176"/>
    </row>
    <row r="26856" spans="25:25">
      <c r="Y26856" s="176"/>
    </row>
    <row r="26857" spans="25:25">
      <c r="Y26857" s="176"/>
    </row>
    <row r="26858" spans="25:25">
      <c r="Y26858" s="176"/>
    </row>
    <row r="26859" spans="25:25">
      <c r="Y26859" s="176"/>
    </row>
    <row r="26860" spans="25:25">
      <c r="Y26860" s="176"/>
    </row>
    <row r="26861" spans="25:25">
      <c r="Y26861" s="176"/>
    </row>
    <row r="26862" spans="25:25">
      <c r="Y26862" s="176"/>
    </row>
    <row r="26863" spans="25:25">
      <c r="Y26863" s="176"/>
    </row>
    <row r="26864" spans="25:25">
      <c r="Y26864" s="176"/>
    </row>
    <row r="26865" spans="25:25">
      <c r="Y26865" s="176"/>
    </row>
    <row r="26866" spans="25:25">
      <c r="Y26866" s="176"/>
    </row>
    <row r="26867" spans="25:25">
      <c r="Y26867" s="176"/>
    </row>
    <row r="26868" spans="25:25">
      <c r="Y26868" s="176"/>
    </row>
    <row r="26869" spans="25:25">
      <c r="Y26869" s="176"/>
    </row>
    <row r="26870" spans="25:25">
      <c r="Y26870" s="176"/>
    </row>
    <row r="26871" spans="25:25">
      <c r="Y26871" s="176"/>
    </row>
    <row r="26872" spans="25:25">
      <c r="Y26872" s="176"/>
    </row>
    <row r="26873" spans="25:25">
      <c r="Y26873" s="176"/>
    </row>
    <row r="26874" spans="25:25">
      <c r="Y26874" s="176"/>
    </row>
    <row r="26875" spans="25:25">
      <c r="Y26875" s="176"/>
    </row>
    <row r="26876" spans="25:25">
      <c r="Y26876" s="176"/>
    </row>
    <row r="26877" spans="25:25">
      <c r="Y26877" s="176"/>
    </row>
    <row r="26878" spans="25:25">
      <c r="Y26878" s="176"/>
    </row>
    <row r="26879" spans="25:25">
      <c r="Y26879" s="176"/>
    </row>
    <row r="26880" spans="25:25">
      <c r="Y26880" s="176"/>
    </row>
    <row r="26881" spans="25:25">
      <c r="Y26881" s="176"/>
    </row>
    <row r="26882" spans="25:25">
      <c r="Y26882" s="176"/>
    </row>
    <row r="26883" spans="25:25">
      <c r="Y26883" s="176"/>
    </row>
    <row r="26884" spans="25:25">
      <c r="Y26884" s="176"/>
    </row>
    <row r="26885" spans="25:25">
      <c r="Y26885" s="176"/>
    </row>
    <row r="26886" spans="25:25">
      <c r="Y26886" s="176"/>
    </row>
    <row r="26887" spans="25:25">
      <c r="Y26887" s="176"/>
    </row>
    <row r="26888" spans="25:25">
      <c r="Y26888" s="176"/>
    </row>
    <row r="26889" spans="25:25">
      <c r="Y26889" s="176"/>
    </row>
    <row r="26890" spans="25:25">
      <c r="Y26890" s="176"/>
    </row>
    <row r="26891" spans="25:25">
      <c r="Y26891" s="176"/>
    </row>
    <row r="26892" spans="25:25">
      <c r="Y26892" s="176"/>
    </row>
    <row r="26893" spans="25:25">
      <c r="Y26893" s="176"/>
    </row>
    <row r="26894" spans="25:25">
      <c r="Y26894" s="176"/>
    </row>
    <row r="26895" spans="25:25">
      <c r="Y26895" s="176"/>
    </row>
    <row r="26896" spans="25:25">
      <c r="Y26896" s="176"/>
    </row>
    <row r="26897" spans="25:25">
      <c r="Y26897" s="176"/>
    </row>
    <row r="26898" spans="25:25">
      <c r="Y26898" s="176"/>
    </row>
    <row r="26899" spans="25:25">
      <c r="Y26899" s="176"/>
    </row>
    <row r="26900" spans="25:25">
      <c r="Y26900" s="176"/>
    </row>
    <row r="26901" spans="25:25">
      <c r="Y26901" s="176"/>
    </row>
    <row r="26902" spans="25:25">
      <c r="Y26902" s="176"/>
    </row>
    <row r="26903" spans="25:25">
      <c r="Y26903" s="176"/>
    </row>
    <row r="26904" spans="25:25">
      <c r="Y26904" s="176"/>
    </row>
    <row r="26905" spans="25:25">
      <c r="Y26905" s="176"/>
    </row>
    <row r="26906" spans="25:25">
      <c r="Y26906" s="176"/>
    </row>
    <row r="26907" spans="25:25">
      <c r="Y26907" s="176"/>
    </row>
    <row r="26908" spans="25:25">
      <c r="Y26908" s="176"/>
    </row>
    <row r="26909" spans="25:25">
      <c r="Y26909" s="176"/>
    </row>
    <row r="26910" spans="25:25">
      <c r="Y26910" s="176"/>
    </row>
    <row r="26911" spans="25:25">
      <c r="Y26911" s="176"/>
    </row>
    <row r="26912" spans="25:25">
      <c r="Y26912" s="176"/>
    </row>
    <row r="26913" spans="25:25">
      <c r="Y26913" s="176"/>
    </row>
    <row r="26914" spans="25:25">
      <c r="Y26914" s="176"/>
    </row>
    <row r="26915" spans="25:25">
      <c r="Y26915" s="176"/>
    </row>
    <row r="26916" spans="25:25">
      <c r="Y26916" s="176"/>
    </row>
    <row r="26917" spans="25:25">
      <c r="Y26917" s="176"/>
    </row>
    <row r="26918" spans="25:25">
      <c r="Y26918" s="176"/>
    </row>
    <row r="26919" spans="25:25">
      <c r="Y26919" s="176"/>
    </row>
    <row r="26920" spans="25:25">
      <c r="Y26920" s="176"/>
    </row>
    <row r="26921" spans="25:25">
      <c r="Y26921" s="176"/>
    </row>
    <row r="26922" spans="25:25">
      <c r="Y26922" s="176"/>
    </row>
    <row r="26923" spans="25:25">
      <c r="Y26923" s="176"/>
    </row>
    <row r="26924" spans="25:25">
      <c r="Y26924" s="176"/>
    </row>
    <row r="26925" spans="25:25">
      <c r="Y26925" s="176"/>
    </row>
    <row r="26926" spans="25:25">
      <c r="Y26926" s="176"/>
    </row>
    <row r="26927" spans="25:25">
      <c r="Y26927" s="176"/>
    </row>
    <row r="26928" spans="25:25">
      <c r="Y26928" s="176"/>
    </row>
    <row r="26929" spans="25:25">
      <c r="Y26929" s="176"/>
    </row>
    <row r="26930" spans="25:25">
      <c r="Y26930" s="176"/>
    </row>
    <row r="26931" spans="25:25">
      <c r="Y26931" s="176"/>
    </row>
    <row r="26932" spans="25:25">
      <c r="Y26932" s="176"/>
    </row>
    <row r="26933" spans="25:25">
      <c r="Y26933" s="176"/>
    </row>
    <row r="26934" spans="25:25">
      <c r="Y26934" s="176"/>
    </row>
    <row r="26935" spans="25:25">
      <c r="Y26935" s="176"/>
    </row>
    <row r="26936" spans="25:25">
      <c r="Y26936" s="176"/>
    </row>
    <row r="26937" spans="25:25">
      <c r="Y26937" s="176"/>
    </row>
    <row r="26938" spans="25:25">
      <c r="Y26938" s="176"/>
    </row>
    <row r="26939" spans="25:25">
      <c r="Y26939" s="176"/>
    </row>
    <row r="26940" spans="25:25">
      <c r="Y26940" s="176"/>
    </row>
    <row r="26941" spans="25:25">
      <c r="Y26941" s="176"/>
    </row>
    <row r="26942" spans="25:25">
      <c r="Y26942" s="176"/>
    </row>
    <row r="26943" spans="25:25">
      <c r="Y26943" s="176"/>
    </row>
    <row r="26944" spans="25:25">
      <c r="Y26944" s="176"/>
    </row>
    <row r="26945" spans="25:25">
      <c r="Y26945" s="176"/>
    </row>
    <row r="26946" spans="25:25">
      <c r="Y26946" s="176"/>
    </row>
    <row r="26947" spans="25:25">
      <c r="Y26947" s="176"/>
    </row>
    <row r="26948" spans="25:25">
      <c r="Y26948" s="176"/>
    </row>
    <row r="26949" spans="25:25">
      <c r="Y26949" s="176"/>
    </row>
    <row r="26950" spans="25:25">
      <c r="Y26950" s="176"/>
    </row>
    <row r="26951" spans="25:25">
      <c r="Y26951" s="176"/>
    </row>
    <row r="26952" spans="25:25">
      <c r="Y26952" s="176"/>
    </row>
    <row r="26953" spans="25:25">
      <c r="Y26953" s="176"/>
    </row>
    <row r="26954" spans="25:25">
      <c r="Y26954" s="176"/>
    </row>
    <row r="26955" spans="25:25">
      <c r="Y26955" s="176"/>
    </row>
    <row r="26956" spans="25:25">
      <c r="Y26956" s="176"/>
    </row>
    <row r="26957" spans="25:25">
      <c r="Y26957" s="176"/>
    </row>
    <row r="26958" spans="25:25">
      <c r="Y26958" s="176"/>
    </row>
    <row r="26959" spans="25:25">
      <c r="Y26959" s="176"/>
    </row>
    <row r="26960" spans="25:25">
      <c r="Y26960" s="176"/>
    </row>
    <row r="26961" spans="25:25">
      <c r="Y26961" s="176"/>
    </row>
    <row r="26962" spans="25:25">
      <c r="Y26962" s="176"/>
    </row>
    <row r="26963" spans="25:25">
      <c r="Y26963" s="176"/>
    </row>
    <row r="26964" spans="25:25">
      <c r="Y26964" s="176"/>
    </row>
    <row r="26965" spans="25:25">
      <c r="Y26965" s="176"/>
    </row>
    <row r="26966" spans="25:25">
      <c r="Y26966" s="176"/>
    </row>
    <row r="26967" spans="25:25">
      <c r="Y26967" s="176"/>
    </row>
    <row r="26968" spans="25:25">
      <c r="Y26968" s="176"/>
    </row>
    <row r="26969" spans="25:25">
      <c r="Y26969" s="176"/>
    </row>
    <row r="26970" spans="25:25">
      <c r="Y26970" s="176"/>
    </row>
    <row r="26971" spans="25:25">
      <c r="Y26971" s="176"/>
    </row>
    <row r="26972" spans="25:25">
      <c r="Y26972" s="176"/>
    </row>
    <row r="26973" spans="25:25">
      <c r="Y26973" s="176"/>
    </row>
    <row r="26974" spans="25:25">
      <c r="Y26974" s="176"/>
    </row>
    <row r="26975" spans="25:25">
      <c r="Y26975" s="176"/>
    </row>
    <row r="26976" spans="25:25">
      <c r="Y26976" s="176"/>
    </row>
    <row r="26977" spans="25:25">
      <c r="Y26977" s="176"/>
    </row>
    <row r="26978" spans="25:25">
      <c r="Y26978" s="176"/>
    </row>
    <row r="26979" spans="25:25">
      <c r="Y26979" s="176"/>
    </row>
    <row r="26980" spans="25:25">
      <c r="Y26980" s="176"/>
    </row>
    <row r="26981" spans="25:25">
      <c r="Y26981" s="176"/>
    </row>
    <row r="26982" spans="25:25">
      <c r="Y26982" s="176"/>
    </row>
    <row r="26983" spans="25:25">
      <c r="Y26983" s="176"/>
    </row>
    <row r="26984" spans="25:25">
      <c r="Y26984" s="176"/>
    </row>
    <row r="26985" spans="25:25">
      <c r="Y26985" s="176"/>
    </row>
    <row r="26986" spans="25:25">
      <c r="Y26986" s="176"/>
    </row>
    <row r="26987" spans="25:25">
      <c r="Y26987" s="176"/>
    </row>
    <row r="26988" spans="25:25">
      <c r="Y26988" s="176"/>
    </row>
    <row r="26989" spans="25:25">
      <c r="Y26989" s="176"/>
    </row>
    <row r="26990" spans="25:25">
      <c r="Y26990" s="176"/>
    </row>
    <row r="26991" spans="25:25">
      <c r="Y26991" s="176"/>
    </row>
    <row r="26992" spans="25:25">
      <c r="Y26992" s="176"/>
    </row>
    <row r="26993" spans="25:25">
      <c r="Y26993" s="176"/>
    </row>
    <row r="26994" spans="25:25">
      <c r="Y26994" s="176"/>
    </row>
    <row r="26995" spans="25:25">
      <c r="Y26995" s="176"/>
    </row>
    <row r="26996" spans="25:25">
      <c r="Y26996" s="176"/>
    </row>
    <row r="26997" spans="25:25">
      <c r="Y26997" s="176"/>
    </row>
    <row r="26998" spans="25:25">
      <c r="Y26998" s="176"/>
    </row>
    <row r="26999" spans="25:25">
      <c r="Y26999" s="176"/>
    </row>
    <row r="27000" spans="25:25">
      <c r="Y27000" s="176"/>
    </row>
    <row r="27001" spans="25:25">
      <c r="Y27001" s="176"/>
    </row>
    <row r="27002" spans="25:25">
      <c r="Y27002" s="176"/>
    </row>
    <row r="27003" spans="25:25">
      <c r="Y27003" s="176"/>
    </row>
    <row r="27004" spans="25:25">
      <c r="Y27004" s="176"/>
    </row>
    <row r="27005" spans="25:25">
      <c r="Y27005" s="176"/>
    </row>
    <row r="27006" spans="25:25">
      <c r="Y27006" s="176"/>
    </row>
    <row r="27007" spans="25:25">
      <c r="Y27007" s="176"/>
    </row>
    <row r="27008" spans="25:25">
      <c r="Y27008" s="176"/>
    </row>
    <row r="27009" spans="25:25">
      <c r="Y27009" s="176"/>
    </row>
    <row r="27010" spans="25:25">
      <c r="Y27010" s="176"/>
    </row>
    <row r="27011" spans="25:25">
      <c r="Y27011" s="176"/>
    </row>
    <row r="27012" spans="25:25">
      <c r="Y27012" s="176"/>
    </row>
    <row r="27013" spans="25:25">
      <c r="Y27013" s="176"/>
    </row>
    <row r="27014" spans="25:25">
      <c r="Y27014" s="176"/>
    </row>
    <row r="27015" spans="25:25">
      <c r="Y27015" s="176"/>
    </row>
    <row r="27016" spans="25:25">
      <c r="Y27016" s="176"/>
    </row>
    <row r="27017" spans="25:25">
      <c r="Y27017" s="176"/>
    </row>
    <row r="27018" spans="25:25">
      <c r="Y27018" s="176"/>
    </row>
    <row r="27019" spans="25:25">
      <c r="Y27019" s="176"/>
    </row>
    <row r="27020" spans="25:25">
      <c r="Y27020" s="176"/>
    </row>
    <row r="27021" spans="25:25">
      <c r="Y27021" s="176"/>
    </row>
    <row r="27022" spans="25:25">
      <c r="Y27022" s="176"/>
    </row>
    <row r="27023" spans="25:25">
      <c r="Y27023" s="176"/>
    </row>
    <row r="27024" spans="25:25">
      <c r="Y27024" s="176"/>
    </row>
    <row r="27025" spans="25:25">
      <c r="Y27025" s="176"/>
    </row>
    <row r="27026" spans="25:25">
      <c r="Y27026" s="176"/>
    </row>
    <row r="27027" spans="25:25">
      <c r="Y27027" s="176"/>
    </row>
    <row r="27028" spans="25:25">
      <c r="Y27028" s="176"/>
    </row>
    <row r="27029" spans="25:25">
      <c r="Y27029" s="176"/>
    </row>
    <row r="27030" spans="25:25">
      <c r="Y27030" s="176"/>
    </row>
    <row r="27031" spans="25:25">
      <c r="Y27031" s="176"/>
    </row>
    <row r="27032" spans="25:25">
      <c r="Y27032" s="176"/>
    </row>
    <row r="27033" spans="25:25">
      <c r="Y27033" s="176"/>
    </row>
    <row r="27034" spans="25:25">
      <c r="Y27034" s="176"/>
    </row>
    <row r="27035" spans="25:25">
      <c r="Y27035" s="176"/>
    </row>
    <row r="27036" spans="25:25">
      <c r="Y27036" s="176"/>
    </row>
    <row r="27037" spans="25:25">
      <c r="Y27037" s="176"/>
    </row>
    <row r="27038" spans="25:25">
      <c r="Y27038" s="176"/>
    </row>
    <row r="27039" spans="25:25">
      <c r="Y27039" s="176"/>
    </row>
    <row r="27040" spans="25:25">
      <c r="Y27040" s="176"/>
    </row>
    <row r="27041" spans="25:25">
      <c r="Y27041" s="176"/>
    </row>
    <row r="27042" spans="25:25">
      <c r="Y27042" s="176"/>
    </row>
    <row r="27043" spans="25:25">
      <c r="Y27043" s="176"/>
    </row>
    <row r="27044" spans="25:25">
      <c r="Y27044" s="176"/>
    </row>
    <row r="27045" spans="25:25">
      <c r="Y27045" s="176"/>
    </row>
    <row r="27046" spans="25:25">
      <c r="Y27046" s="176"/>
    </row>
    <row r="27047" spans="25:25">
      <c r="Y27047" s="176"/>
    </row>
    <row r="27048" spans="25:25">
      <c r="Y27048" s="176"/>
    </row>
    <row r="27049" spans="25:25">
      <c r="Y27049" s="176"/>
    </row>
    <row r="27050" spans="25:25">
      <c r="Y27050" s="176"/>
    </row>
    <row r="27051" spans="25:25">
      <c r="Y27051" s="176"/>
    </row>
    <row r="27052" spans="25:25">
      <c r="Y27052" s="176"/>
    </row>
    <row r="27053" spans="25:25">
      <c r="Y27053" s="176"/>
    </row>
    <row r="27054" spans="25:25">
      <c r="Y27054" s="176"/>
    </row>
    <row r="27055" spans="25:25">
      <c r="Y27055" s="176"/>
    </row>
    <row r="27056" spans="25:25">
      <c r="Y27056" s="176"/>
    </row>
    <row r="27057" spans="25:25">
      <c r="Y27057" s="176"/>
    </row>
    <row r="27058" spans="25:25">
      <c r="Y27058" s="176"/>
    </row>
    <row r="27059" spans="25:25">
      <c r="Y27059" s="176"/>
    </row>
    <row r="27060" spans="25:25">
      <c r="Y27060" s="176"/>
    </row>
    <row r="27061" spans="25:25">
      <c r="Y27061" s="176"/>
    </row>
    <row r="27062" spans="25:25">
      <c r="Y27062" s="176"/>
    </row>
    <row r="27063" spans="25:25">
      <c r="Y27063" s="176"/>
    </row>
    <row r="27064" spans="25:25">
      <c r="Y27064" s="176"/>
    </row>
    <row r="27065" spans="25:25">
      <c r="Y27065" s="176"/>
    </row>
    <row r="27066" spans="25:25">
      <c r="Y27066" s="176"/>
    </row>
    <row r="27067" spans="25:25">
      <c r="Y27067" s="176"/>
    </row>
    <row r="27068" spans="25:25">
      <c r="Y27068" s="176"/>
    </row>
    <row r="27069" spans="25:25">
      <c r="Y27069" s="176"/>
    </row>
    <row r="27070" spans="25:25">
      <c r="Y27070" s="176"/>
    </row>
    <row r="27071" spans="25:25">
      <c r="Y27071" s="176"/>
    </row>
    <row r="27072" spans="25:25">
      <c r="Y27072" s="176"/>
    </row>
    <row r="27073" spans="25:25">
      <c r="Y27073" s="176"/>
    </row>
    <row r="27074" spans="25:25">
      <c r="Y27074" s="176"/>
    </row>
    <row r="27075" spans="25:25">
      <c r="Y27075" s="176"/>
    </row>
    <row r="27076" spans="25:25">
      <c r="Y27076" s="176"/>
    </row>
    <row r="27077" spans="25:25">
      <c r="Y27077" s="176"/>
    </row>
    <row r="27078" spans="25:25">
      <c r="Y27078" s="176"/>
    </row>
    <row r="27079" spans="25:25">
      <c r="Y27079" s="176"/>
    </row>
    <row r="27080" spans="25:25">
      <c r="Y27080" s="176"/>
    </row>
    <row r="27081" spans="25:25">
      <c r="Y27081" s="176"/>
    </row>
    <row r="27082" spans="25:25">
      <c r="Y27082" s="176"/>
    </row>
    <row r="27083" spans="25:25">
      <c r="Y27083" s="176"/>
    </row>
    <row r="27084" spans="25:25">
      <c r="Y27084" s="176"/>
    </row>
    <row r="27085" spans="25:25">
      <c r="Y27085" s="176"/>
    </row>
    <row r="27086" spans="25:25">
      <c r="Y27086" s="176"/>
    </row>
    <row r="27087" spans="25:25">
      <c r="Y27087" s="176"/>
    </row>
    <row r="27088" spans="25:25">
      <c r="Y27088" s="176"/>
    </row>
    <row r="27089" spans="25:25">
      <c r="Y27089" s="176"/>
    </row>
    <row r="27090" spans="25:25">
      <c r="Y27090" s="176"/>
    </row>
    <row r="27091" spans="25:25">
      <c r="Y27091" s="176"/>
    </row>
    <row r="27092" spans="25:25">
      <c r="Y27092" s="176"/>
    </row>
    <row r="27093" spans="25:25">
      <c r="Y27093" s="176"/>
    </row>
    <row r="27094" spans="25:25">
      <c r="Y27094" s="176"/>
    </row>
    <row r="27095" spans="25:25">
      <c r="Y27095" s="176"/>
    </row>
    <row r="27096" spans="25:25">
      <c r="Y27096" s="176"/>
    </row>
    <row r="27097" spans="25:25">
      <c r="Y27097" s="176"/>
    </row>
    <row r="27098" spans="25:25">
      <c r="Y27098" s="176"/>
    </row>
    <row r="27099" spans="25:25">
      <c r="Y27099" s="176"/>
    </row>
    <row r="27100" spans="25:25">
      <c r="Y27100" s="176"/>
    </row>
    <row r="27101" spans="25:25">
      <c r="Y27101" s="176"/>
    </row>
    <row r="27102" spans="25:25">
      <c r="Y27102" s="176"/>
    </row>
    <row r="27103" spans="25:25">
      <c r="Y27103" s="176"/>
    </row>
    <row r="27104" spans="25:25">
      <c r="Y27104" s="176"/>
    </row>
    <row r="27105" spans="25:25">
      <c r="Y27105" s="176"/>
    </row>
    <row r="27106" spans="25:25">
      <c r="Y27106" s="176"/>
    </row>
    <row r="27107" spans="25:25">
      <c r="Y27107" s="176"/>
    </row>
    <row r="27108" spans="25:25">
      <c r="Y27108" s="176"/>
    </row>
    <row r="27109" spans="25:25">
      <c r="Y27109" s="176"/>
    </row>
    <row r="27110" spans="25:25">
      <c r="Y27110" s="176"/>
    </row>
    <row r="27111" spans="25:25">
      <c r="Y27111" s="176"/>
    </row>
    <row r="27112" spans="25:25">
      <c r="Y27112" s="176"/>
    </row>
    <row r="27113" spans="25:25">
      <c r="Y27113" s="176"/>
    </row>
    <row r="27114" spans="25:25">
      <c r="Y27114" s="176"/>
    </row>
    <row r="27115" spans="25:25">
      <c r="Y27115" s="176"/>
    </row>
    <row r="27116" spans="25:25">
      <c r="Y27116" s="176"/>
    </row>
    <row r="27117" spans="25:25">
      <c r="Y27117" s="176"/>
    </row>
    <row r="27118" spans="25:25">
      <c r="Y27118" s="176"/>
    </row>
    <row r="27119" spans="25:25">
      <c r="Y27119" s="176"/>
    </row>
    <row r="27120" spans="25:25">
      <c r="Y27120" s="176"/>
    </row>
    <row r="27121" spans="25:25">
      <c r="Y27121" s="176"/>
    </row>
    <row r="27122" spans="25:25">
      <c r="Y27122" s="176"/>
    </row>
    <row r="27123" spans="25:25">
      <c r="Y27123" s="176"/>
    </row>
    <row r="27124" spans="25:25">
      <c r="Y27124" s="176"/>
    </row>
    <row r="27125" spans="25:25">
      <c r="Y27125" s="176"/>
    </row>
    <row r="27126" spans="25:25">
      <c r="Y27126" s="176"/>
    </row>
    <row r="27127" spans="25:25">
      <c r="Y27127" s="176"/>
    </row>
    <row r="27128" spans="25:25">
      <c r="Y27128" s="176"/>
    </row>
    <row r="27129" spans="25:25">
      <c r="Y27129" s="176"/>
    </row>
    <row r="27130" spans="25:25">
      <c r="Y27130" s="176"/>
    </row>
    <row r="27131" spans="25:25">
      <c r="Y27131" s="176"/>
    </row>
    <row r="27132" spans="25:25">
      <c r="Y27132" s="176"/>
    </row>
    <row r="27133" spans="25:25">
      <c r="Y27133" s="176"/>
    </row>
    <row r="27134" spans="25:25">
      <c r="Y27134" s="176"/>
    </row>
    <row r="27135" spans="25:25">
      <c r="Y27135" s="176"/>
    </row>
    <row r="27136" spans="25:25">
      <c r="Y27136" s="176"/>
    </row>
    <row r="27137" spans="25:25">
      <c r="Y27137" s="176"/>
    </row>
    <row r="27138" spans="25:25">
      <c r="Y27138" s="176"/>
    </row>
    <row r="27139" spans="25:25">
      <c r="Y27139" s="176"/>
    </row>
    <row r="27140" spans="25:25">
      <c r="Y27140" s="176"/>
    </row>
    <row r="27141" spans="25:25">
      <c r="Y27141" s="176"/>
    </row>
    <row r="27142" spans="25:25">
      <c r="Y27142" s="176"/>
    </row>
    <row r="27143" spans="25:25">
      <c r="Y27143" s="176"/>
    </row>
    <row r="27144" spans="25:25">
      <c r="Y27144" s="176"/>
    </row>
    <row r="27145" spans="25:25">
      <c r="Y27145" s="176"/>
    </row>
    <row r="27146" spans="25:25">
      <c r="Y27146" s="176"/>
    </row>
    <row r="27147" spans="25:25">
      <c r="Y27147" s="176"/>
    </row>
    <row r="27148" spans="25:25">
      <c r="Y27148" s="176"/>
    </row>
    <row r="27149" spans="25:25">
      <c r="Y27149" s="176"/>
    </row>
    <row r="27150" spans="25:25">
      <c r="Y27150" s="176"/>
    </row>
    <row r="27151" spans="25:25">
      <c r="Y27151" s="176"/>
    </row>
    <row r="27152" spans="25:25">
      <c r="Y27152" s="176"/>
    </row>
    <row r="27153" spans="25:25">
      <c r="Y27153" s="176"/>
    </row>
    <row r="27154" spans="25:25">
      <c r="Y27154" s="176"/>
    </row>
    <row r="27155" spans="25:25">
      <c r="Y27155" s="176"/>
    </row>
    <row r="27156" spans="25:25">
      <c r="Y27156" s="176"/>
    </row>
    <row r="27157" spans="25:25">
      <c r="Y27157" s="176"/>
    </row>
    <row r="27158" spans="25:25">
      <c r="Y27158" s="176"/>
    </row>
    <row r="27159" spans="25:25">
      <c r="Y27159" s="176"/>
    </row>
    <row r="27160" spans="25:25">
      <c r="Y27160" s="176"/>
    </row>
    <row r="27161" spans="25:25">
      <c r="Y27161" s="176"/>
    </row>
    <row r="27162" spans="25:25">
      <c r="Y27162" s="176"/>
    </row>
    <row r="27163" spans="25:25">
      <c r="Y27163" s="176"/>
    </row>
    <row r="27164" spans="25:25">
      <c r="Y27164" s="176"/>
    </row>
    <row r="27165" spans="25:25">
      <c r="Y27165" s="176"/>
    </row>
    <row r="27166" spans="25:25">
      <c r="Y27166" s="176"/>
    </row>
    <row r="27167" spans="25:25">
      <c r="Y27167" s="176"/>
    </row>
    <row r="27168" spans="25:25">
      <c r="Y27168" s="176"/>
    </row>
    <row r="27169" spans="25:25">
      <c r="Y27169" s="176"/>
    </row>
    <row r="27170" spans="25:25">
      <c r="Y27170" s="176"/>
    </row>
    <row r="27171" spans="25:25">
      <c r="Y27171" s="176"/>
    </row>
    <row r="27172" spans="25:25">
      <c r="Y27172" s="176"/>
    </row>
    <row r="27173" spans="25:25">
      <c r="Y27173" s="176"/>
    </row>
    <row r="27174" spans="25:25">
      <c r="Y27174" s="176"/>
    </row>
    <row r="27175" spans="25:25">
      <c r="Y27175" s="176"/>
    </row>
    <row r="27176" spans="25:25">
      <c r="Y27176" s="176"/>
    </row>
    <row r="27177" spans="25:25">
      <c r="Y27177" s="176"/>
    </row>
    <row r="27178" spans="25:25">
      <c r="Y27178" s="176"/>
    </row>
    <row r="27179" spans="25:25">
      <c r="Y27179" s="176"/>
    </row>
    <row r="27180" spans="25:25">
      <c r="Y27180" s="176"/>
    </row>
    <row r="27181" spans="25:25">
      <c r="Y27181" s="176"/>
    </row>
    <row r="27182" spans="25:25">
      <c r="Y27182" s="176"/>
    </row>
    <row r="27183" spans="25:25">
      <c r="Y27183" s="176"/>
    </row>
    <row r="27184" spans="25:25">
      <c r="Y27184" s="176"/>
    </row>
    <row r="27185" spans="25:25">
      <c r="Y27185" s="176"/>
    </row>
    <row r="27186" spans="25:25">
      <c r="Y27186" s="176"/>
    </row>
    <row r="27187" spans="25:25">
      <c r="Y27187" s="176"/>
    </row>
    <row r="27188" spans="25:25">
      <c r="Y27188" s="176"/>
    </row>
    <row r="27189" spans="25:25">
      <c r="Y27189" s="176"/>
    </row>
    <row r="27190" spans="25:25">
      <c r="Y27190" s="176"/>
    </row>
    <row r="27191" spans="25:25">
      <c r="Y27191" s="176"/>
    </row>
    <row r="27192" spans="25:25">
      <c r="Y27192" s="176"/>
    </row>
    <row r="27193" spans="25:25">
      <c r="Y27193" s="176"/>
    </row>
    <row r="27194" spans="25:25">
      <c r="Y27194" s="176"/>
    </row>
    <row r="27195" spans="25:25">
      <c r="Y27195" s="176"/>
    </row>
    <row r="27196" spans="25:25">
      <c r="Y27196" s="176"/>
    </row>
    <row r="27197" spans="25:25">
      <c r="Y27197" s="176"/>
    </row>
    <row r="27198" spans="25:25">
      <c r="Y27198" s="176"/>
    </row>
    <row r="27199" spans="25:25">
      <c r="Y27199" s="176"/>
    </row>
    <row r="27200" spans="25:25">
      <c r="Y27200" s="176"/>
    </row>
    <row r="27201" spans="25:25">
      <c r="Y27201" s="176"/>
    </row>
    <row r="27202" spans="25:25">
      <c r="Y27202" s="176"/>
    </row>
    <row r="27203" spans="25:25">
      <c r="Y27203" s="176"/>
    </row>
    <row r="27204" spans="25:25">
      <c r="Y27204" s="176"/>
    </row>
    <row r="27205" spans="25:25">
      <c r="Y27205" s="176"/>
    </row>
    <row r="27206" spans="25:25">
      <c r="Y27206" s="176"/>
    </row>
    <row r="27207" spans="25:25">
      <c r="Y27207" s="176"/>
    </row>
    <row r="27208" spans="25:25">
      <c r="Y27208" s="176"/>
    </row>
    <row r="27209" spans="25:25">
      <c r="Y27209" s="176"/>
    </row>
    <row r="27210" spans="25:25">
      <c r="Y27210" s="176"/>
    </row>
    <row r="27211" spans="25:25">
      <c r="Y27211" s="176"/>
    </row>
    <row r="27212" spans="25:25">
      <c r="Y27212" s="176"/>
    </row>
    <row r="27213" spans="25:25">
      <c r="Y27213" s="176"/>
    </row>
    <row r="27214" spans="25:25">
      <c r="Y27214" s="176"/>
    </row>
    <row r="27215" spans="25:25">
      <c r="Y27215" s="176"/>
    </row>
    <row r="27216" spans="25:25">
      <c r="Y27216" s="176"/>
    </row>
    <row r="27217" spans="25:25">
      <c r="Y27217" s="176"/>
    </row>
    <row r="27218" spans="25:25">
      <c r="Y27218" s="176"/>
    </row>
    <row r="27219" spans="25:25">
      <c r="Y27219" s="176"/>
    </row>
    <row r="27220" spans="25:25">
      <c r="Y27220" s="176"/>
    </row>
    <row r="27221" spans="25:25">
      <c r="Y27221" s="176"/>
    </row>
    <row r="27222" spans="25:25">
      <c r="Y27222" s="176"/>
    </row>
    <row r="27223" spans="25:25">
      <c r="Y27223" s="176"/>
    </row>
    <row r="27224" spans="25:25">
      <c r="Y27224" s="176"/>
    </row>
    <row r="27225" spans="25:25">
      <c r="Y27225" s="176"/>
    </row>
    <row r="27226" spans="25:25">
      <c r="Y27226" s="176"/>
    </row>
    <row r="27227" spans="25:25">
      <c r="Y27227" s="176"/>
    </row>
    <row r="27228" spans="25:25">
      <c r="Y27228" s="176"/>
    </row>
    <row r="27229" spans="25:25">
      <c r="Y27229" s="176"/>
    </row>
    <row r="27230" spans="25:25">
      <c r="Y27230" s="176"/>
    </row>
    <row r="27231" spans="25:25">
      <c r="Y27231" s="176"/>
    </row>
    <row r="27232" spans="25:25">
      <c r="Y27232" s="176"/>
    </row>
    <row r="27233" spans="25:25">
      <c r="Y27233" s="176"/>
    </row>
    <row r="27234" spans="25:25">
      <c r="Y27234" s="176"/>
    </row>
    <row r="27235" spans="25:25">
      <c r="Y27235" s="176"/>
    </row>
    <row r="27236" spans="25:25">
      <c r="Y27236" s="176"/>
    </row>
    <row r="27237" spans="25:25">
      <c r="Y27237" s="176"/>
    </row>
    <row r="27238" spans="25:25">
      <c r="Y27238" s="176"/>
    </row>
    <row r="27239" spans="25:25">
      <c r="Y27239" s="176"/>
    </row>
    <row r="27240" spans="25:25">
      <c r="Y27240" s="176"/>
    </row>
    <row r="27241" spans="25:25">
      <c r="Y27241" s="176"/>
    </row>
    <row r="27242" spans="25:25">
      <c r="Y27242" s="176"/>
    </row>
    <row r="27243" spans="25:25">
      <c r="Y27243" s="176"/>
    </row>
    <row r="27244" spans="25:25">
      <c r="Y27244" s="176"/>
    </row>
    <row r="27245" spans="25:25">
      <c r="Y27245" s="176"/>
    </row>
    <row r="27246" spans="25:25">
      <c r="Y27246" s="176"/>
    </row>
    <row r="27247" spans="25:25">
      <c r="Y27247" s="176"/>
    </row>
    <row r="27248" spans="25:25">
      <c r="Y27248" s="176"/>
    </row>
    <row r="27249" spans="25:25">
      <c r="Y27249" s="176"/>
    </row>
    <row r="27250" spans="25:25">
      <c r="Y27250" s="176"/>
    </row>
    <row r="27251" spans="25:25">
      <c r="Y27251" s="176"/>
    </row>
    <row r="27252" spans="25:25">
      <c r="Y27252" s="176"/>
    </row>
    <row r="27253" spans="25:25">
      <c r="Y27253" s="176"/>
    </row>
    <row r="27254" spans="25:25">
      <c r="Y27254" s="176"/>
    </row>
    <row r="27255" spans="25:25">
      <c r="Y27255" s="176"/>
    </row>
    <row r="27256" spans="25:25">
      <c r="Y27256" s="176"/>
    </row>
    <row r="27257" spans="25:25">
      <c r="Y27257" s="176"/>
    </row>
    <row r="27258" spans="25:25">
      <c r="Y27258" s="176"/>
    </row>
    <row r="27259" spans="25:25">
      <c r="Y27259" s="176"/>
    </row>
    <row r="27260" spans="25:25">
      <c r="Y27260" s="176"/>
    </row>
    <row r="27261" spans="25:25">
      <c r="Y27261" s="176"/>
    </row>
    <row r="27262" spans="25:25">
      <c r="Y27262" s="176"/>
    </row>
    <row r="27263" spans="25:25">
      <c r="Y27263" s="176"/>
    </row>
    <row r="27264" spans="25:25">
      <c r="Y27264" s="176"/>
    </row>
    <row r="27265" spans="25:25">
      <c r="Y27265" s="176"/>
    </row>
    <row r="27266" spans="25:25">
      <c r="Y27266" s="176"/>
    </row>
    <row r="27267" spans="25:25">
      <c r="Y27267" s="176"/>
    </row>
    <row r="27268" spans="25:25">
      <c r="Y27268" s="176"/>
    </row>
    <row r="27269" spans="25:25">
      <c r="Y27269" s="176"/>
    </row>
    <row r="27270" spans="25:25">
      <c r="Y27270" s="176"/>
    </row>
    <row r="27271" spans="25:25">
      <c r="Y27271" s="176"/>
    </row>
    <row r="27272" spans="25:25">
      <c r="Y27272" s="176"/>
    </row>
    <row r="27273" spans="25:25">
      <c r="Y27273" s="176"/>
    </row>
    <row r="27274" spans="25:25">
      <c r="Y27274" s="176"/>
    </row>
    <row r="27275" spans="25:25">
      <c r="Y27275" s="176"/>
    </row>
    <row r="27276" spans="25:25">
      <c r="Y27276" s="176"/>
    </row>
    <row r="27277" spans="25:25">
      <c r="Y27277" s="176"/>
    </row>
    <row r="27278" spans="25:25">
      <c r="Y27278" s="176"/>
    </row>
    <row r="27279" spans="25:25">
      <c r="Y27279" s="176"/>
    </row>
    <row r="27280" spans="25:25">
      <c r="Y27280" s="176"/>
    </row>
    <row r="27281" spans="25:25">
      <c r="Y27281" s="176"/>
    </row>
    <row r="27282" spans="25:25">
      <c r="Y27282" s="176"/>
    </row>
    <row r="27283" spans="25:25">
      <c r="Y27283" s="176"/>
    </row>
    <row r="27284" spans="25:25">
      <c r="Y27284" s="176"/>
    </row>
    <row r="27285" spans="25:25">
      <c r="Y27285" s="176"/>
    </row>
    <row r="27286" spans="25:25">
      <c r="Y27286" s="176"/>
    </row>
    <row r="27287" spans="25:25">
      <c r="Y27287" s="176"/>
    </row>
    <row r="27288" spans="25:25">
      <c r="Y27288" s="176"/>
    </row>
    <row r="27289" spans="25:25">
      <c r="Y27289" s="176"/>
    </row>
    <row r="27290" spans="25:25">
      <c r="Y27290" s="176"/>
    </row>
    <row r="27291" spans="25:25">
      <c r="Y27291" s="176"/>
    </row>
    <row r="27292" spans="25:25">
      <c r="Y27292" s="176"/>
    </row>
    <row r="27293" spans="25:25">
      <c r="Y27293" s="176"/>
    </row>
    <row r="27294" spans="25:25">
      <c r="Y27294" s="176"/>
    </row>
    <row r="27295" spans="25:25">
      <c r="Y27295" s="176"/>
    </row>
    <row r="27296" spans="25:25">
      <c r="Y27296" s="176"/>
    </row>
    <row r="27297" spans="25:25">
      <c r="Y27297" s="176"/>
    </row>
    <row r="27298" spans="25:25">
      <c r="Y27298" s="176"/>
    </row>
    <row r="27299" spans="25:25">
      <c r="Y27299" s="176"/>
    </row>
    <row r="27300" spans="25:25">
      <c r="Y27300" s="176"/>
    </row>
    <row r="27301" spans="25:25">
      <c r="Y27301" s="176"/>
    </row>
    <row r="27302" spans="25:25">
      <c r="Y27302" s="176"/>
    </row>
    <row r="27303" spans="25:25">
      <c r="Y27303" s="176"/>
    </row>
    <row r="27304" spans="25:25">
      <c r="Y27304" s="176"/>
    </row>
    <row r="27305" spans="25:25">
      <c r="Y27305" s="176"/>
    </row>
    <row r="27306" spans="25:25">
      <c r="Y27306" s="176"/>
    </row>
    <row r="27307" spans="25:25">
      <c r="Y27307" s="176"/>
    </row>
    <row r="27308" spans="25:25">
      <c r="Y27308" s="176"/>
    </row>
    <row r="27309" spans="25:25">
      <c r="Y27309" s="176"/>
    </row>
    <row r="27310" spans="25:25">
      <c r="Y27310" s="176"/>
    </row>
    <row r="27311" spans="25:25">
      <c r="Y27311" s="176"/>
    </row>
    <row r="27312" spans="25:25">
      <c r="Y27312" s="176"/>
    </row>
    <row r="27313" spans="25:25">
      <c r="Y27313" s="176"/>
    </row>
    <row r="27314" spans="25:25">
      <c r="Y27314" s="176"/>
    </row>
    <row r="27315" spans="25:25">
      <c r="Y27315" s="176"/>
    </row>
    <row r="27316" spans="25:25">
      <c r="Y27316" s="176"/>
    </row>
    <row r="27317" spans="25:25">
      <c r="Y27317" s="176"/>
    </row>
    <row r="27318" spans="25:25">
      <c r="Y27318" s="176"/>
    </row>
    <row r="27319" spans="25:25">
      <c r="Y27319" s="176"/>
    </row>
    <row r="27320" spans="25:25">
      <c r="Y27320" s="176"/>
    </row>
    <row r="27321" spans="25:25">
      <c r="Y27321" s="176"/>
    </row>
    <row r="27322" spans="25:25">
      <c r="Y27322" s="176"/>
    </row>
    <row r="27323" spans="25:25">
      <c r="Y27323" s="176"/>
    </row>
    <row r="27324" spans="25:25">
      <c r="Y27324" s="176"/>
    </row>
    <row r="27325" spans="25:25">
      <c r="Y27325" s="176"/>
    </row>
    <row r="27326" spans="25:25">
      <c r="Y27326" s="176"/>
    </row>
    <row r="27327" spans="25:25">
      <c r="Y27327" s="176"/>
    </row>
    <row r="27328" spans="25:25">
      <c r="Y27328" s="176"/>
    </row>
    <row r="27329" spans="25:25">
      <c r="Y27329" s="176"/>
    </row>
    <row r="27330" spans="25:25">
      <c r="Y27330" s="176"/>
    </row>
    <row r="27331" spans="25:25">
      <c r="Y27331" s="176"/>
    </row>
    <row r="27332" spans="25:25">
      <c r="Y27332" s="176"/>
    </row>
    <row r="27333" spans="25:25">
      <c r="Y27333" s="176"/>
    </row>
    <row r="27334" spans="25:25">
      <c r="Y27334" s="176"/>
    </row>
    <row r="27335" spans="25:25">
      <c r="Y27335" s="176"/>
    </row>
    <row r="27336" spans="25:25">
      <c r="Y27336" s="176"/>
    </row>
    <row r="27337" spans="25:25">
      <c r="Y27337" s="176"/>
    </row>
    <row r="27338" spans="25:25">
      <c r="Y27338" s="176"/>
    </row>
    <row r="27339" spans="25:25">
      <c r="Y27339" s="176"/>
    </row>
    <row r="27340" spans="25:25">
      <c r="Y27340" s="176"/>
    </row>
    <row r="27341" spans="25:25">
      <c r="Y27341" s="176"/>
    </row>
    <row r="27342" spans="25:25">
      <c r="Y27342" s="176"/>
    </row>
    <row r="27343" spans="25:25">
      <c r="Y27343" s="176"/>
    </row>
    <row r="27344" spans="25:25">
      <c r="Y27344" s="176"/>
    </row>
    <row r="27345" spans="25:25">
      <c r="Y27345" s="176"/>
    </row>
    <row r="27346" spans="25:25">
      <c r="Y27346" s="176"/>
    </row>
    <row r="27347" spans="25:25">
      <c r="Y27347" s="176"/>
    </row>
    <row r="27348" spans="25:25">
      <c r="Y27348" s="176"/>
    </row>
    <row r="27349" spans="25:25">
      <c r="Y27349" s="176"/>
    </row>
    <row r="27350" spans="25:25">
      <c r="Y27350" s="176"/>
    </row>
    <row r="27351" spans="25:25">
      <c r="Y27351" s="176"/>
    </row>
    <row r="27352" spans="25:25">
      <c r="Y27352" s="176"/>
    </row>
    <row r="27353" spans="25:25">
      <c r="Y27353" s="176"/>
    </row>
    <row r="27354" spans="25:25">
      <c r="Y27354" s="176"/>
    </row>
    <row r="27355" spans="25:25">
      <c r="Y27355" s="176"/>
    </row>
    <row r="27356" spans="25:25">
      <c r="Y27356" s="176"/>
    </row>
    <row r="27357" spans="25:25">
      <c r="Y27357" s="176"/>
    </row>
    <row r="27358" spans="25:25">
      <c r="Y27358" s="176"/>
    </row>
    <row r="27359" spans="25:25">
      <c r="Y27359" s="176"/>
    </row>
    <row r="27360" spans="25:25">
      <c r="Y27360" s="176"/>
    </row>
    <row r="27361" spans="25:25">
      <c r="Y27361" s="176"/>
    </row>
    <row r="27362" spans="25:25">
      <c r="Y27362" s="176"/>
    </row>
    <row r="27363" spans="25:25">
      <c r="Y27363" s="176"/>
    </row>
    <row r="27364" spans="25:25">
      <c r="Y27364" s="176"/>
    </row>
    <row r="27365" spans="25:25">
      <c r="Y27365" s="176"/>
    </row>
    <row r="27366" spans="25:25">
      <c r="Y27366" s="176"/>
    </row>
    <row r="27367" spans="25:25">
      <c r="Y27367" s="176"/>
    </row>
    <row r="27368" spans="25:25">
      <c r="Y27368" s="176"/>
    </row>
    <row r="27369" spans="25:25">
      <c r="Y27369" s="176"/>
    </row>
    <row r="27370" spans="25:25">
      <c r="Y27370" s="176"/>
    </row>
    <row r="27371" spans="25:25">
      <c r="Y27371" s="176"/>
    </row>
    <row r="27372" spans="25:25">
      <c r="Y27372" s="176"/>
    </row>
    <row r="27373" spans="25:25">
      <c r="Y27373" s="176"/>
    </row>
    <row r="27374" spans="25:25">
      <c r="Y27374" s="176"/>
    </row>
    <row r="27375" spans="25:25">
      <c r="Y27375" s="176"/>
    </row>
    <row r="27376" spans="25:25">
      <c r="Y27376" s="176"/>
    </row>
    <row r="27377" spans="25:25">
      <c r="Y27377" s="176"/>
    </row>
    <row r="27378" spans="25:25">
      <c r="Y27378" s="176"/>
    </row>
    <row r="27379" spans="25:25">
      <c r="Y27379" s="176"/>
    </row>
    <row r="27380" spans="25:25">
      <c r="Y27380" s="176"/>
    </row>
    <row r="27381" spans="25:25">
      <c r="Y27381" s="176"/>
    </row>
    <row r="27382" spans="25:25">
      <c r="Y27382" s="176"/>
    </row>
    <row r="27383" spans="25:25">
      <c r="Y27383" s="176"/>
    </row>
    <row r="27384" spans="25:25">
      <c r="Y27384" s="176"/>
    </row>
    <row r="27385" spans="25:25">
      <c r="Y27385" s="176"/>
    </row>
    <row r="27386" spans="25:25">
      <c r="Y27386" s="176"/>
    </row>
    <row r="27387" spans="25:25">
      <c r="Y27387" s="176"/>
    </row>
    <row r="27388" spans="25:25">
      <c r="Y27388" s="176"/>
    </row>
    <row r="27389" spans="25:25">
      <c r="Y27389" s="176"/>
    </row>
    <row r="27390" spans="25:25">
      <c r="Y27390" s="176"/>
    </row>
    <row r="27391" spans="25:25">
      <c r="Y27391" s="176"/>
    </row>
    <row r="27392" spans="25:25">
      <c r="Y27392" s="176"/>
    </row>
    <row r="27393" spans="25:25">
      <c r="Y27393" s="176"/>
    </row>
    <row r="27394" spans="25:25">
      <c r="Y27394" s="176"/>
    </row>
    <row r="27395" spans="25:25">
      <c r="Y27395" s="176"/>
    </row>
    <row r="27396" spans="25:25">
      <c r="Y27396" s="176"/>
    </row>
    <row r="27397" spans="25:25">
      <c r="Y27397" s="176"/>
    </row>
    <row r="27398" spans="25:25">
      <c r="Y27398" s="176"/>
    </row>
    <row r="27399" spans="25:25">
      <c r="Y27399" s="176"/>
    </row>
    <row r="27400" spans="25:25">
      <c r="Y27400" s="176"/>
    </row>
    <row r="27401" spans="25:25">
      <c r="Y27401" s="176"/>
    </row>
    <row r="27402" spans="25:25">
      <c r="Y27402" s="176"/>
    </row>
    <row r="27403" spans="25:25">
      <c r="Y27403" s="176"/>
    </row>
    <row r="27404" spans="25:25">
      <c r="Y27404" s="176"/>
    </row>
    <row r="27405" spans="25:25">
      <c r="Y27405" s="176"/>
    </row>
    <row r="27406" spans="25:25">
      <c r="Y27406" s="176"/>
    </row>
    <row r="27407" spans="25:25">
      <c r="Y27407" s="176"/>
    </row>
    <row r="27408" spans="25:25">
      <c r="Y27408" s="176"/>
    </row>
    <row r="27409" spans="25:25">
      <c r="Y27409" s="176"/>
    </row>
    <row r="27410" spans="25:25">
      <c r="Y27410" s="176"/>
    </row>
    <row r="27411" spans="25:25">
      <c r="Y27411" s="176"/>
    </row>
    <row r="27412" spans="25:25">
      <c r="Y27412" s="176"/>
    </row>
    <row r="27413" spans="25:25">
      <c r="Y27413" s="176"/>
    </row>
    <row r="27414" spans="25:25">
      <c r="Y27414" s="176"/>
    </row>
    <row r="27415" spans="25:25">
      <c r="Y27415" s="176"/>
    </row>
    <row r="27416" spans="25:25">
      <c r="Y27416" s="176"/>
    </row>
    <row r="27417" spans="25:25">
      <c r="Y27417" s="176"/>
    </row>
    <row r="27418" spans="25:25">
      <c r="Y27418" s="176"/>
    </row>
    <row r="27419" spans="25:25">
      <c r="Y27419" s="176"/>
    </row>
    <row r="27420" spans="25:25">
      <c r="Y27420" s="176"/>
    </row>
    <row r="27421" spans="25:25">
      <c r="Y27421" s="176"/>
    </row>
    <row r="27422" spans="25:25">
      <c r="Y27422" s="176"/>
    </row>
    <row r="27423" spans="25:25">
      <c r="Y27423" s="176"/>
    </row>
    <row r="27424" spans="25:25">
      <c r="Y27424" s="176"/>
    </row>
    <row r="27425" spans="25:25">
      <c r="Y27425" s="176"/>
    </row>
    <row r="27426" spans="25:25">
      <c r="Y27426" s="176"/>
    </row>
    <row r="27427" spans="25:25">
      <c r="Y27427" s="176"/>
    </row>
    <row r="27428" spans="25:25">
      <c r="Y27428" s="176"/>
    </row>
    <row r="27429" spans="25:25">
      <c r="Y27429" s="176"/>
    </row>
    <row r="27430" spans="25:25">
      <c r="Y27430" s="176"/>
    </row>
    <row r="27431" spans="25:25">
      <c r="Y27431" s="176"/>
    </row>
    <row r="27432" spans="25:25">
      <c r="Y27432" s="176"/>
    </row>
    <row r="27433" spans="25:25">
      <c r="Y27433" s="176"/>
    </row>
    <row r="27434" spans="25:25">
      <c r="Y27434" s="176"/>
    </row>
    <row r="27435" spans="25:25">
      <c r="Y27435" s="176"/>
    </row>
    <row r="27436" spans="25:25">
      <c r="Y27436" s="176"/>
    </row>
    <row r="27437" spans="25:25">
      <c r="Y27437" s="176"/>
    </row>
    <row r="27438" spans="25:25">
      <c r="Y27438" s="176"/>
    </row>
    <row r="27439" spans="25:25">
      <c r="Y27439" s="176"/>
    </row>
    <row r="27440" spans="25:25">
      <c r="Y27440" s="176"/>
    </row>
    <row r="27441" spans="25:25">
      <c r="Y27441" s="176"/>
    </row>
    <row r="27442" spans="25:25">
      <c r="Y27442" s="176"/>
    </row>
    <row r="27443" spans="25:25">
      <c r="Y27443" s="176"/>
    </row>
    <row r="27444" spans="25:25">
      <c r="Y27444" s="176"/>
    </row>
    <row r="27445" spans="25:25">
      <c r="Y27445" s="176"/>
    </row>
    <row r="27446" spans="25:25">
      <c r="Y27446" s="176"/>
    </row>
    <row r="27447" spans="25:25">
      <c r="Y27447" s="176"/>
    </row>
    <row r="27448" spans="25:25">
      <c r="Y27448" s="176"/>
    </row>
    <row r="27449" spans="25:25">
      <c r="Y27449" s="176"/>
    </row>
    <row r="27450" spans="25:25">
      <c r="Y27450" s="176"/>
    </row>
    <row r="27451" spans="25:25">
      <c r="Y27451" s="176"/>
    </row>
    <row r="27452" spans="25:25">
      <c r="Y27452" s="176"/>
    </row>
    <row r="27453" spans="25:25">
      <c r="Y27453" s="176"/>
    </row>
    <row r="27454" spans="25:25">
      <c r="Y27454" s="176"/>
    </row>
    <row r="27455" spans="25:25">
      <c r="Y27455" s="176"/>
    </row>
    <row r="27456" spans="25:25">
      <c r="Y27456" s="176"/>
    </row>
    <row r="27457" spans="25:25">
      <c r="Y27457" s="176"/>
    </row>
    <row r="27458" spans="25:25">
      <c r="Y27458" s="176"/>
    </row>
    <row r="27459" spans="25:25">
      <c r="Y27459" s="176"/>
    </row>
    <row r="27460" spans="25:25">
      <c r="Y27460" s="176"/>
    </row>
    <row r="27461" spans="25:25">
      <c r="Y27461" s="176"/>
    </row>
    <row r="27462" spans="25:25">
      <c r="Y27462" s="176"/>
    </row>
    <row r="27463" spans="25:25">
      <c r="Y27463" s="176"/>
    </row>
    <row r="27464" spans="25:25">
      <c r="Y27464" s="176"/>
    </row>
    <row r="27465" spans="25:25">
      <c r="Y27465" s="176"/>
    </row>
    <row r="27466" spans="25:25">
      <c r="Y27466" s="176"/>
    </row>
    <row r="27467" spans="25:25">
      <c r="Y27467" s="176"/>
    </row>
    <row r="27468" spans="25:25">
      <c r="Y27468" s="176"/>
    </row>
    <row r="27469" spans="25:25">
      <c r="Y27469" s="176"/>
    </row>
    <row r="27470" spans="25:25">
      <c r="Y27470" s="176"/>
    </row>
    <row r="27471" spans="25:25">
      <c r="Y27471" s="176"/>
    </row>
    <row r="27472" spans="25:25">
      <c r="Y27472" s="176"/>
    </row>
    <row r="27473" spans="25:25">
      <c r="Y27473" s="176"/>
    </row>
    <row r="27474" spans="25:25">
      <c r="Y27474" s="176"/>
    </row>
    <row r="27475" spans="25:25">
      <c r="Y27475" s="176"/>
    </row>
    <row r="27476" spans="25:25">
      <c r="Y27476" s="176"/>
    </row>
    <row r="27477" spans="25:25">
      <c r="Y27477" s="176"/>
    </row>
    <row r="27478" spans="25:25">
      <c r="Y27478" s="176"/>
    </row>
    <row r="27479" spans="25:25">
      <c r="Y27479" s="176"/>
    </row>
    <row r="27480" spans="25:25">
      <c r="Y27480" s="176"/>
    </row>
    <row r="27481" spans="25:25">
      <c r="Y27481" s="176"/>
    </row>
    <row r="27482" spans="25:25">
      <c r="Y27482" s="176"/>
    </row>
    <row r="27483" spans="25:25">
      <c r="Y27483" s="176"/>
    </row>
    <row r="27484" spans="25:25">
      <c r="Y27484" s="176"/>
    </row>
    <row r="27485" spans="25:25">
      <c r="Y27485" s="176"/>
    </row>
    <row r="27486" spans="25:25">
      <c r="Y27486" s="176"/>
    </row>
    <row r="27487" spans="25:25">
      <c r="Y27487" s="176"/>
    </row>
    <row r="27488" spans="25:25">
      <c r="Y27488" s="176"/>
    </row>
    <row r="27489" spans="25:25">
      <c r="Y27489" s="176"/>
    </row>
    <row r="27490" spans="25:25">
      <c r="Y27490" s="176"/>
    </row>
    <row r="27491" spans="25:25">
      <c r="Y27491" s="176"/>
    </row>
    <row r="27492" spans="25:25">
      <c r="Y27492" s="176"/>
    </row>
    <row r="27493" spans="25:25">
      <c r="Y27493" s="176"/>
    </row>
    <row r="27494" spans="25:25">
      <c r="Y27494" s="176"/>
    </row>
    <row r="27495" spans="25:25">
      <c r="Y27495" s="176"/>
    </row>
    <row r="27496" spans="25:25">
      <c r="Y27496" s="176"/>
    </row>
    <row r="27497" spans="25:25">
      <c r="Y27497" s="176"/>
    </row>
    <row r="27498" spans="25:25">
      <c r="Y27498" s="176"/>
    </row>
    <row r="27499" spans="25:25">
      <c r="Y27499" s="176"/>
    </row>
    <row r="27500" spans="25:25">
      <c r="Y27500" s="176"/>
    </row>
    <row r="27501" spans="25:25">
      <c r="Y27501" s="176"/>
    </row>
    <row r="27502" spans="25:25">
      <c r="Y27502" s="176"/>
    </row>
    <row r="27503" spans="25:25">
      <c r="Y27503" s="176"/>
    </row>
    <row r="27504" spans="25:25">
      <c r="Y27504" s="176"/>
    </row>
    <row r="27505" spans="25:25">
      <c r="Y27505" s="176"/>
    </row>
    <row r="27506" spans="25:25">
      <c r="Y27506" s="176"/>
    </row>
    <row r="27507" spans="25:25">
      <c r="Y27507" s="176"/>
    </row>
    <row r="27508" spans="25:25">
      <c r="Y27508" s="176"/>
    </row>
    <row r="27509" spans="25:25">
      <c r="Y27509" s="176"/>
    </row>
    <row r="27510" spans="25:25">
      <c r="Y27510" s="176"/>
    </row>
    <row r="27511" spans="25:25">
      <c r="Y27511" s="176"/>
    </row>
    <row r="27512" spans="25:25">
      <c r="Y27512" s="176"/>
    </row>
    <row r="27513" spans="25:25">
      <c r="Y27513" s="176"/>
    </row>
    <row r="27514" spans="25:25">
      <c r="Y27514" s="176"/>
    </row>
    <row r="27515" spans="25:25">
      <c r="Y27515" s="176"/>
    </row>
    <row r="27516" spans="25:25">
      <c r="Y27516" s="176"/>
    </row>
    <row r="27517" spans="25:25">
      <c r="Y27517" s="176"/>
    </row>
    <row r="27518" spans="25:25">
      <c r="Y27518" s="176"/>
    </row>
    <row r="27519" spans="25:25">
      <c r="Y27519" s="176"/>
    </row>
    <row r="27520" spans="25:25">
      <c r="Y27520" s="176"/>
    </row>
    <row r="27521" spans="25:25">
      <c r="Y27521" s="176"/>
    </row>
    <row r="27522" spans="25:25">
      <c r="Y27522" s="176"/>
    </row>
    <row r="27523" spans="25:25">
      <c r="Y27523" s="176"/>
    </row>
    <row r="27524" spans="25:25">
      <c r="Y27524" s="176"/>
    </row>
    <row r="27525" spans="25:25">
      <c r="Y27525" s="176"/>
    </row>
    <row r="27526" spans="25:25">
      <c r="Y27526" s="176"/>
    </row>
    <row r="27527" spans="25:25">
      <c r="Y27527" s="176"/>
    </row>
    <row r="27528" spans="25:25">
      <c r="Y27528" s="176"/>
    </row>
    <row r="27529" spans="25:25">
      <c r="Y27529" s="176"/>
    </row>
    <row r="27530" spans="25:25">
      <c r="Y27530" s="176"/>
    </row>
    <row r="27531" spans="25:25">
      <c r="Y27531" s="176"/>
    </row>
    <row r="27532" spans="25:25">
      <c r="Y27532" s="176"/>
    </row>
    <row r="27533" spans="25:25">
      <c r="Y27533" s="176"/>
    </row>
    <row r="27534" spans="25:25">
      <c r="Y27534" s="176"/>
    </row>
    <row r="27535" spans="25:25">
      <c r="Y27535" s="176"/>
    </row>
    <row r="27536" spans="25:25">
      <c r="Y27536" s="176"/>
    </row>
    <row r="27537" spans="25:25">
      <c r="Y27537" s="176"/>
    </row>
    <row r="27538" spans="25:25">
      <c r="Y27538" s="176"/>
    </row>
    <row r="27539" spans="25:25">
      <c r="Y27539" s="176"/>
    </row>
    <row r="27540" spans="25:25">
      <c r="Y27540" s="176"/>
    </row>
    <row r="27541" spans="25:25">
      <c r="Y27541" s="176"/>
    </row>
    <row r="27542" spans="25:25">
      <c r="Y27542" s="176"/>
    </row>
    <row r="27543" spans="25:25">
      <c r="Y27543" s="176"/>
    </row>
    <row r="27544" spans="25:25">
      <c r="Y27544" s="176"/>
    </row>
    <row r="27545" spans="25:25">
      <c r="Y27545" s="176"/>
    </row>
    <row r="27546" spans="25:25">
      <c r="Y27546" s="176"/>
    </row>
    <row r="27547" spans="25:25">
      <c r="Y27547" s="176"/>
    </row>
    <row r="27548" spans="25:25">
      <c r="Y27548" s="176"/>
    </row>
    <row r="27549" spans="25:25">
      <c r="Y27549" s="176"/>
    </row>
    <row r="27550" spans="25:25">
      <c r="Y27550" s="176"/>
    </row>
    <row r="27551" spans="25:25">
      <c r="Y27551" s="176"/>
    </row>
    <row r="27552" spans="25:25">
      <c r="Y27552" s="176"/>
    </row>
    <row r="27553" spans="25:25">
      <c r="Y27553" s="176"/>
    </row>
    <row r="27554" spans="25:25">
      <c r="Y27554" s="176"/>
    </row>
    <row r="27555" spans="25:25">
      <c r="Y27555" s="176"/>
    </row>
    <row r="27556" spans="25:25">
      <c r="Y27556" s="176"/>
    </row>
    <row r="27557" spans="25:25">
      <c r="Y27557" s="176"/>
    </row>
    <row r="27558" spans="25:25">
      <c r="Y27558" s="176"/>
    </row>
    <row r="27559" spans="25:25">
      <c r="Y27559" s="176"/>
    </row>
    <row r="27560" spans="25:25">
      <c r="Y27560" s="176"/>
    </row>
    <row r="27561" spans="25:25">
      <c r="Y27561" s="176"/>
    </row>
    <row r="27562" spans="25:25">
      <c r="Y27562" s="176"/>
    </row>
    <row r="27563" spans="25:25">
      <c r="Y27563" s="176"/>
    </row>
    <row r="27564" spans="25:25">
      <c r="Y27564" s="176"/>
    </row>
    <row r="27565" spans="25:25">
      <c r="Y27565" s="176"/>
    </row>
    <row r="27566" spans="25:25">
      <c r="Y27566" s="176"/>
    </row>
    <row r="27567" spans="25:25">
      <c r="Y27567" s="176"/>
    </row>
    <row r="27568" spans="25:25">
      <c r="Y27568" s="176"/>
    </row>
    <row r="27569" spans="25:25">
      <c r="Y27569" s="176"/>
    </row>
    <row r="27570" spans="25:25">
      <c r="Y27570" s="176"/>
    </row>
    <row r="27571" spans="25:25">
      <c r="Y27571" s="176"/>
    </row>
    <row r="27572" spans="25:25">
      <c r="Y27572" s="176"/>
    </row>
    <row r="27573" spans="25:25">
      <c r="Y27573" s="176"/>
    </row>
    <row r="27574" spans="25:25">
      <c r="Y27574" s="176"/>
    </row>
    <row r="27575" spans="25:25">
      <c r="Y27575" s="176"/>
    </row>
    <row r="27576" spans="25:25">
      <c r="Y27576" s="176"/>
    </row>
    <row r="27577" spans="25:25">
      <c r="Y27577" s="176"/>
    </row>
    <row r="27578" spans="25:25">
      <c r="Y27578" s="176"/>
    </row>
    <row r="27579" spans="25:25">
      <c r="Y27579" s="176"/>
    </row>
    <row r="27580" spans="25:25">
      <c r="Y27580" s="176"/>
    </row>
    <row r="27581" spans="25:25">
      <c r="Y27581" s="176"/>
    </row>
    <row r="27582" spans="25:25">
      <c r="Y27582" s="176"/>
    </row>
    <row r="27583" spans="25:25">
      <c r="Y27583" s="176"/>
    </row>
    <row r="27584" spans="25:25">
      <c r="Y27584" s="176"/>
    </row>
    <row r="27585" spans="25:25">
      <c r="Y27585" s="176"/>
    </row>
    <row r="27586" spans="25:25">
      <c r="Y27586" s="176"/>
    </row>
    <row r="27587" spans="25:25">
      <c r="Y27587" s="176"/>
    </row>
    <row r="27588" spans="25:25">
      <c r="Y27588" s="176"/>
    </row>
    <row r="27589" spans="25:25">
      <c r="Y27589" s="176"/>
    </row>
    <row r="27590" spans="25:25">
      <c r="Y27590" s="176"/>
    </row>
    <row r="27591" spans="25:25">
      <c r="Y27591" s="176"/>
    </row>
    <row r="27592" spans="25:25">
      <c r="Y27592" s="176"/>
    </row>
    <row r="27593" spans="25:25">
      <c r="Y27593" s="176"/>
    </row>
    <row r="27594" spans="25:25">
      <c r="Y27594" s="176"/>
    </row>
    <row r="27595" spans="25:25">
      <c r="Y27595" s="176"/>
    </row>
    <row r="27596" spans="25:25">
      <c r="Y27596" s="176"/>
    </row>
    <row r="27597" spans="25:25">
      <c r="Y27597" s="176"/>
    </row>
    <row r="27598" spans="25:25">
      <c r="Y27598" s="176"/>
    </row>
    <row r="27599" spans="25:25">
      <c r="Y27599" s="176"/>
    </row>
    <row r="27600" spans="25:25">
      <c r="Y27600" s="176"/>
    </row>
    <row r="27601" spans="25:25">
      <c r="Y27601" s="176"/>
    </row>
    <row r="27602" spans="25:25">
      <c r="Y27602" s="176"/>
    </row>
    <row r="27603" spans="25:25">
      <c r="Y27603" s="176"/>
    </row>
    <row r="27604" spans="25:25">
      <c r="Y27604" s="176"/>
    </row>
    <row r="27605" spans="25:25">
      <c r="Y27605" s="176"/>
    </row>
    <row r="27606" spans="25:25">
      <c r="Y27606" s="176"/>
    </row>
    <row r="27607" spans="25:25">
      <c r="Y27607" s="176"/>
    </row>
    <row r="27608" spans="25:25">
      <c r="Y27608" s="176"/>
    </row>
    <row r="27609" spans="25:25">
      <c r="Y27609" s="176"/>
    </row>
    <row r="27610" spans="25:25">
      <c r="Y27610" s="176"/>
    </row>
    <row r="27611" spans="25:25">
      <c r="Y27611" s="176"/>
    </row>
    <row r="27612" spans="25:25">
      <c r="Y27612" s="176"/>
    </row>
    <row r="27613" spans="25:25">
      <c r="Y27613" s="176"/>
    </row>
    <row r="27614" spans="25:25">
      <c r="Y27614" s="176"/>
    </row>
    <row r="27615" spans="25:25">
      <c r="Y27615" s="176"/>
    </row>
    <row r="27616" spans="25:25">
      <c r="Y27616" s="176"/>
    </row>
    <row r="27617" spans="25:25">
      <c r="Y27617" s="176"/>
    </row>
    <row r="27618" spans="25:25">
      <c r="Y27618" s="176"/>
    </row>
    <row r="27619" spans="25:25">
      <c r="Y27619" s="176"/>
    </row>
    <row r="27620" spans="25:25">
      <c r="Y27620" s="176"/>
    </row>
    <row r="27621" spans="25:25">
      <c r="Y27621" s="176"/>
    </row>
    <row r="27622" spans="25:25">
      <c r="Y27622" s="176"/>
    </row>
    <row r="27623" spans="25:25">
      <c r="Y27623" s="176"/>
    </row>
    <row r="27624" spans="25:25">
      <c r="Y27624" s="176"/>
    </row>
    <row r="27625" spans="25:25">
      <c r="Y27625" s="176"/>
    </row>
    <row r="27626" spans="25:25">
      <c r="Y27626" s="176"/>
    </row>
    <row r="27627" spans="25:25">
      <c r="Y27627" s="176"/>
    </row>
    <row r="27628" spans="25:25">
      <c r="Y27628" s="176"/>
    </row>
    <row r="27629" spans="25:25">
      <c r="Y27629" s="176"/>
    </row>
    <row r="27630" spans="25:25">
      <c r="Y27630" s="176"/>
    </row>
    <row r="27631" spans="25:25">
      <c r="Y27631" s="176"/>
    </row>
    <row r="27632" spans="25:25">
      <c r="Y27632" s="176"/>
    </row>
    <row r="27633" spans="25:25">
      <c r="Y27633" s="176"/>
    </row>
    <row r="27634" spans="25:25">
      <c r="Y27634" s="176"/>
    </row>
    <row r="27635" spans="25:25">
      <c r="Y27635" s="176"/>
    </row>
    <row r="27636" spans="25:25">
      <c r="Y27636" s="176"/>
    </row>
    <row r="27637" spans="25:25">
      <c r="Y27637" s="176"/>
    </row>
    <row r="27638" spans="25:25">
      <c r="Y27638" s="176"/>
    </row>
    <row r="27639" spans="25:25">
      <c r="Y27639" s="176"/>
    </row>
    <row r="27640" spans="25:25">
      <c r="Y27640" s="176"/>
    </row>
    <row r="27641" spans="25:25">
      <c r="Y27641" s="176"/>
    </row>
    <row r="27642" spans="25:25">
      <c r="Y27642" s="176"/>
    </row>
    <row r="27643" spans="25:25">
      <c r="Y27643" s="176"/>
    </row>
    <row r="27644" spans="25:25">
      <c r="Y27644" s="176"/>
    </row>
    <row r="27645" spans="25:25">
      <c r="Y27645" s="176"/>
    </row>
    <row r="27646" spans="25:25">
      <c r="Y27646" s="176"/>
    </row>
    <row r="27647" spans="25:25">
      <c r="Y27647" s="176"/>
    </row>
    <row r="27648" spans="25:25">
      <c r="Y27648" s="176"/>
    </row>
    <row r="27649" spans="25:25">
      <c r="Y27649" s="176"/>
    </row>
    <row r="27650" spans="25:25">
      <c r="Y27650" s="176"/>
    </row>
    <row r="27651" spans="25:25">
      <c r="Y27651" s="176"/>
    </row>
    <row r="27652" spans="25:25">
      <c r="Y27652" s="176"/>
    </row>
    <row r="27653" spans="25:25">
      <c r="Y27653" s="176"/>
    </row>
    <row r="27654" spans="25:25">
      <c r="Y27654" s="176"/>
    </row>
    <row r="27655" spans="25:25">
      <c r="Y27655" s="176"/>
    </row>
    <row r="27656" spans="25:25">
      <c r="Y27656" s="176"/>
    </row>
    <row r="27657" spans="25:25">
      <c r="Y27657" s="176"/>
    </row>
    <row r="27658" spans="25:25">
      <c r="Y27658" s="176"/>
    </row>
    <row r="27659" spans="25:25">
      <c r="Y27659" s="176"/>
    </row>
    <row r="27660" spans="25:25">
      <c r="Y27660" s="176"/>
    </row>
    <row r="27661" spans="25:25">
      <c r="Y27661" s="176"/>
    </row>
    <row r="27662" spans="25:25">
      <c r="Y27662" s="176"/>
    </row>
    <row r="27663" spans="25:25">
      <c r="Y27663" s="176"/>
    </row>
    <row r="27664" spans="25:25">
      <c r="Y27664" s="176"/>
    </row>
    <row r="27665" spans="25:25">
      <c r="Y27665" s="176"/>
    </row>
    <row r="27666" spans="25:25">
      <c r="Y27666" s="176"/>
    </row>
    <row r="27667" spans="25:25">
      <c r="Y27667" s="176"/>
    </row>
    <row r="27668" spans="25:25">
      <c r="Y27668" s="176"/>
    </row>
    <row r="27669" spans="25:25">
      <c r="Y27669" s="176"/>
    </row>
    <row r="27670" spans="25:25">
      <c r="Y27670" s="176"/>
    </row>
    <row r="27671" spans="25:25">
      <c r="Y27671" s="176"/>
    </row>
    <row r="27672" spans="25:25">
      <c r="Y27672" s="176"/>
    </row>
    <row r="27673" spans="25:25">
      <c r="Y27673" s="176"/>
    </row>
    <row r="27674" spans="25:25">
      <c r="Y27674" s="176"/>
    </row>
    <row r="27675" spans="25:25">
      <c r="Y27675" s="176"/>
    </row>
    <row r="27676" spans="25:25">
      <c r="Y27676" s="176"/>
    </row>
    <row r="27677" spans="25:25">
      <c r="Y27677" s="176"/>
    </row>
    <row r="27678" spans="25:25">
      <c r="Y27678" s="176"/>
    </row>
    <row r="27679" spans="25:25">
      <c r="Y27679" s="176"/>
    </row>
    <row r="27680" spans="25:25">
      <c r="Y27680" s="176"/>
    </row>
    <row r="27681" spans="25:25">
      <c r="Y27681" s="176"/>
    </row>
    <row r="27682" spans="25:25">
      <c r="Y27682" s="176"/>
    </row>
    <row r="27683" spans="25:25">
      <c r="Y27683" s="176"/>
    </row>
    <row r="27684" spans="25:25">
      <c r="Y27684" s="176"/>
    </row>
    <row r="27685" spans="25:25">
      <c r="Y27685" s="176"/>
    </row>
    <row r="27686" spans="25:25">
      <c r="Y27686" s="176"/>
    </row>
    <row r="27687" spans="25:25">
      <c r="Y27687" s="176"/>
    </row>
    <row r="27688" spans="25:25">
      <c r="Y27688" s="176"/>
    </row>
    <row r="27689" spans="25:25">
      <c r="Y27689" s="176"/>
    </row>
    <row r="27690" spans="25:25">
      <c r="Y27690" s="176"/>
    </row>
    <row r="27691" spans="25:25">
      <c r="Y27691" s="176"/>
    </row>
    <row r="27692" spans="25:25">
      <c r="Y27692" s="176"/>
    </row>
    <row r="27693" spans="25:25">
      <c r="Y27693" s="176"/>
    </row>
    <row r="27694" spans="25:25">
      <c r="Y27694" s="176"/>
    </row>
    <row r="27695" spans="25:25">
      <c r="Y27695" s="176"/>
    </row>
    <row r="27696" spans="25:25">
      <c r="Y27696" s="176"/>
    </row>
    <row r="27697" spans="25:25">
      <c r="Y27697" s="176"/>
    </row>
    <row r="27698" spans="25:25">
      <c r="Y27698" s="176"/>
    </row>
    <row r="27699" spans="25:25">
      <c r="Y27699" s="176"/>
    </row>
    <row r="27700" spans="25:25">
      <c r="Y27700" s="176"/>
    </row>
    <row r="27701" spans="25:25">
      <c r="Y27701" s="176"/>
    </row>
    <row r="27702" spans="25:25">
      <c r="Y27702" s="176"/>
    </row>
    <row r="27703" spans="25:25">
      <c r="Y27703" s="176"/>
    </row>
    <row r="27704" spans="25:25">
      <c r="Y27704" s="176"/>
    </row>
    <row r="27705" spans="25:25">
      <c r="Y27705" s="176"/>
    </row>
    <row r="27706" spans="25:25">
      <c r="Y27706" s="176"/>
    </row>
    <row r="27707" spans="25:25">
      <c r="Y27707" s="176"/>
    </row>
    <row r="27708" spans="25:25">
      <c r="Y27708" s="176"/>
    </row>
    <row r="27709" spans="25:25">
      <c r="Y27709" s="176"/>
    </row>
    <row r="27710" spans="25:25">
      <c r="Y27710" s="176"/>
    </row>
    <row r="27711" spans="25:25">
      <c r="Y27711" s="176"/>
    </row>
    <row r="27712" spans="25:25">
      <c r="Y27712" s="176"/>
    </row>
    <row r="27713" spans="25:25">
      <c r="Y27713" s="176"/>
    </row>
    <row r="27714" spans="25:25">
      <c r="Y27714" s="176"/>
    </row>
    <row r="27715" spans="25:25">
      <c r="Y27715" s="176"/>
    </row>
    <row r="27716" spans="25:25">
      <c r="Y27716" s="176"/>
    </row>
    <row r="27717" spans="25:25">
      <c r="Y27717" s="176"/>
    </row>
    <row r="27718" spans="25:25">
      <c r="Y27718" s="176"/>
    </row>
    <row r="27719" spans="25:25">
      <c r="Y27719" s="176"/>
    </row>
    <row r="27720" spans="25:25">
      <c r="Y27720" s="176"/>
    </row>
    <row r="27721" spans="25:25">
      <c r="Y27721" s="176"/>
    </row>
    <row r="27722" spans="25:25">
      <c r="Y27722" s="176"/>
    </row>
    <row r="27723" spans="25:25">
      <c r="Y27723" s="176"/>
    </row>
    <row r="27724" spans="25:25">
      <c r="Y27724" s="176"/>
    </row>
    <row r="27725" spans="25:25">
      <c r="Y27725" s="176"/>
    </row>
    <row r="27726" spans="25:25">
      <c r="Y27726" s="176"/>
    </row>
    <row r="27727" spans="25:25">
      <c r="Y27727" s="176"/>
    </row>
    <row r="27728" spans="25:25">
      <c r="Y27728" s="176"/>
    </row>
    <row r="27729" spans="25:25">
      <c r="Y27729" s="176"/>
    </row>
    <row r="27730" spans="25:25">
      <c r="Y27730" s="176"/>
    </row>
    <row r="27731" spans="25:25">
      <c r="Y27731" s="176"/>
    </row>
    <row r="27732" spans="25:25">
      <c r="Y27732" s="176"/>
    </row>
    <row r="27733" spans="25:25">
      <c r="Y27733" s="176"/>
    </row>
    <row r="27734" spans="25:25">
      <c r="Y27734" s="176"/>
    </row>
    <row r="27735" spans="25:25">
      <c r="Y27735" s="176"/>
    </row>
    <row r="27736" spans="25:25">
      <c r="Y27736" s="176"/>
    </row>
    <row r="27737" spans="25:25">
      <c r="Y27737" s="176"/>
    </row>
    <row r="27738" spans="25:25">
      <c r="Y27738" s="176"/>
    </row>
    <row r="27739" spans="25:25">
      <c r="Y27739" s="176"/>
    </row>
    <row r="27740" spans="25:25">
      <c r="Y27740" s="176"/>
    </row>
    <row r="27741" spans="25:25">
      <c r="Y27741" s="176"/>
    </row>
    <row r="27742" spans="25:25">
      <c r="Y27742" s="176"/>
    </row>
    <row r="27743" spans="25:25">
      <c r="Y27743" s="176"/>
    </row>
    <row r="27744" spans="25:25">
      <c r="Y27744" s="176"/>
    </row>
    <row r="27745" spans="25:25">
      <c r="Y27745" s="176"/>
    </row>
    <row r="27746" spans="25:25">
      <c r="Y27746" s="176"/>
    </row>
    <row r="27747" spans="25:25">
      <c r="Y27747" s="176"/>
    </row>
    <row r="27748" spans="25:25">
      <c r="Y27748" s="176"/>
    </row>
    <row r="27749" spans="25:25">
      <c r="Y27749" s="176"/>
    </row>
    <row r="27750" spans="25:25">
      <c r="Y27750" s="176"/>
    </row>
    <row r="27751" spans="25:25">
      <c r="Y27751" s="176"/>
    </row>
    <row r="27752" spans="25:25">
      <c r="Y27752" s="176"/>
    </row>
    <row r="27753" spans="25:25">
      <c r="Y27753" s="176"/>
    </row>
    <row r="27754" spans="25:25">
      <c r="Y27754" s="176"/>
    </row>
    <row r="27755" spans="25:25">
      <c r="Y27755" s="176"/>
    </row>
    <row r="27756" spans="25:25">
      <c r="Y27756" s="176"/>
    </row>
    <row r="27757" spans="25:25">
      <c r="Y27757" s="176"/>
    </row>
    <row r="27758" spans="25:25">
      <c r="Y27758" s="176"/>
    </row>
    <row r="27759" spans="25:25">
      <c r="Y27759" s="176"/>
    </row>
    <row r="27760" spans="25:25">
      <c r="Y27760" s="176"/>
    </row>
    <row r="27761" spans="25:25">
      <c r="Y27761" s="176"/>
    </row>
    <row r="27762" spans="25:25">
      <c r="Y27762" s="176"/>
    </row>
    <row r="27763" spans="25:25">
      <c r="Y27763" s="176"/>
    </row>
    <row r="27764" spans="25:25">
      <c r="Y27764" s="176"/>
    </row>
    <row r="27765" spans="25:25">
      <c r="Y27765" s="176"/>
    </row>
    <row r="27766" spans="25:25">
      <c r="Y27766" s="176"/>
    </row>
    <row r="27767" spans="25:25">
      <c r="Y27767" s="176"/>
    </row>
    <row r="27768" spans="25:25">
      <c r="Y27768" s="176"/>
    </row>
    <row r="27769" spans="25:25">
      <c r="Y27769" s="176"/>
    </row>
    <row r="27770" spans="25:25">
      <c r="Y27770" s="176"/>
    </row>
    <row r="27771" spans="25:25">
      <c r="Y27771" s="176"/>
    </row>
    <row r="27772" spans="25:25">
      <c r="Y27772" s="176"/>
    </row>
    <row r="27773" spans="25:25">
      <c r="Y27773" s="176"/>
    </row>
    <row r="27774" spans="25:25">
      <c r="Y27774" s="176"/>
    </row>
    <row r="27775" spans="25:25">
      <c r="Y27775" s="176"/>
    </row>
    <row r="27776" spans="25:25">
      <c r="Y27776" s="176"/>
    </row>
    <row r="27777" spans="25:25">
      <c r="Y27777" s="176"/>
    </row>
    <row r="27778" spans="25:25">
      <c r="Y27778" s="176"/>
    </row>
    <row r="27779" spans="25:25">
      <c r="Y27779" s="176"/>
    </row>
    <row r="27780" spans="25:25">
      <c r="Y27780" s="176"/>
    </row>
    <row r="27781" spans="25:25">
      <c r="Y27781" s="176"/>
    </row>
    <row r="27782" spans="25:25">
      <c r="Y27782" s="176"/>
    </row>
    <row r="27783" spans="25:25">
      <c r="Y27783" s="176"/>
    </row>
    <row r="27784" spans="25:25">
      <c r="Y27784" s="176"/>
    </row>
    <row r="27785" spans="25:25">
      <c r="Y27785" s="176"/>
    </row>
    <row r="27786" spans="25:25">
      <c r="Y27786" s="176"/>
    </row>
    <row r="27787" spans="25:25">
      <c r="Y27787" s="176"/>
    </row>
    <row r="27788" spans="25:25">
      <c r="Y27788" s="176"/>
    </row>
    <row r="27789" spans="25:25">
      <c r="Y27789" s="176"/>
    </row>
    <row r="27790" spans="25:25">
      <c r="Y27790" s="176"/>
    </row>
    <row r="27791" spans="25:25">
      <c r="Y27791" s="176"/>
    </row>
    <row r="27792" spans="25:25">
      <c r="Y27792" s="176"/>
    </row>
    <row r="27793" spans="25:25">
      <c r="Y27793" s="176"/>
    </row>
    <row r="27794" spans="25:25">
      <c r="Y27794" s="176"/>
    </row>
    <row r="27795" spans="25:25">
      <c r="Y27795" s="176"/>
    </row>
    <row r="27796" spans="25:25">
      <c r="Y27796" s="176"/>
    </row>
    <row r="27797" spans="25:25">
      <c r="Y27797" s="176"/>
    </row>
    <row r="27798" spans="25:25">
      <c r="Y27798" s="176"/>
    </row>
    <row r="27799" spans="25:25">
      <c r="Y27799" s="176"/>
    </row>
    <row r="27800" spans="25:25">
      <c r="Y27800" s="176"/>
    </row>
    <row r="27801" spans="25:25">
      <c r="Y27801" s="176"/>
    </row>
    <row r="27802" spans="25:25">
      <c r="Y27802" s="176"/>
    </row>
    <row r="27803" spans="25:25">
      <c r="Y27803" s="176"/>
    </row>
    <row r="27804" spans="25:25">
      <c r="Y27804" s="176"/>
    </row>
    <row r="27805" spans="25:25">
      <c r="Y27805" s="176"/>
    </row>
    <row r="27806" spans="25:25">
      <c r="Y27806" s="176"/>
    </row>
    <row r="27807" spans="25:25">
      <c r="Y27807" s="176"/>
    </row>
    <row r="27808" spans="25:25">
      <c r="Y27808" s="176"/>
    </row>
    <row r="27809" spans="25:25">
      <c r="Y27809" s="176"/>
    </row>
    <row r="27810" spans="25:25">
      <c r="Y27810" s="176"/>
    </row>
    <row r="27811" spans="25:25">
      <c r="Y27811" s="176"/>
    </row>
    <row r="27812" spans="25:25">
      <c r="Y27812" s="176"/>
    </row>
    <row r="27813" spans="25:25">
      <c r="Y27813" s="176"/>
    </row>
    <row r="27814" spans="25:25">
      <c r="Y27814" s="176"/>
    </row>
    <row r="27815" spans="25:25">
      <c r="Y27815" s="176"/>
    </row>
    <row r="27816" spans="25:25">
      <c r="Y27816" s="176"/>
    </row>
    <row r="27817" spans="25:25">
      <c r="Y27817" s="176"/>
    </row>
    <row r="27818" spans="25:25">
      <c r="Y27818" s="176"/>
    </row>
    <row r="27819" spans="25:25">
      <c r="Y27819" s="176"/>
    </row>
    <row r="27820" spans="25:25">
      <c r="Y27820" s="176"/>
    </row>
    <row r="27821" spans="25:25">
      <c r="Y27821" s="176"/>
    </row>
    <row r="27822" spans="25:25">
      <c r="Y27822" s="176"/>
    </row>
    <row r="27823" spans="25:25">
      <c r="Y27823" s="176"/>
    </row>
    <row r="27824" spans="25:25">
      <c r="Y27824" s="176"/>
    </row>
    <row r="27825" spans="25:25">
      <c r="Y27825" s="176"/>
    </row>
    <row r="27826" spans="25:25">
      <c r="Y27826" s="176"/>
    </row>
    <row r="27827" spans="25:25">
      <c r="Y27827" s="176"/>
    </row>
    <row r="27828" spans="25:25">
      <c r="Y27828" s="176"/>
    </row>
    <row r="27829" spans="25:25">
      <c r="Y27829" s="176"/>
    </row>
    <row r="27830" spans="25:25">
      <c r="Y27830" s="176"/>
    </row>
    <row r="27831" spans="25:25">
      <c r="Y27831" s="176"/>
    </row>
    <row r="27832" spans="25:25">
      <c r="Y27832" s="176"/>
    </row>
    <row r="27833" spans="25:25">
      <c r="Y27833" s="176"/>
    </row>
    <row r="27834" spans="25:25">
      <c r="Y27834" s="176"/>
    </row>
    <row r="27835" spans="25:25">
      <c r="Y27835" s="176"/>
    </row>
    <row r="27836" spans="25:25">
      <c r="Y27836" s="176"/>
    </row>
    <row r="27837" spans="25:25">
      <c r="Y27837" s="176"/>
    </row>
    <row r="27838" spans="25:25">
      <c r="Y27838" s="176"/>
    </row>
    <row r="27839" spans="25:25">
      <c r="Y27839" s="176"/>
    </row>
    <row r="27840" spans="25:25">
      <c r="Y27840" s="176"/>
    </row>
    <row r="27841" spans="25:25">
      <c r="Y27841" s="176"/>
    </row>
    <row r="27842" spans="25:25">
      <c r="Y27842" s="176"/>
    </row>
    <row r="27843" spans="25:25">
      <c r="Y27843" s="176"/>
    </row>
    <row r="27844" spans="25:25">
      <c r="Y27844" s="176"/>
    </row>
    <row r="27845" spans="25:25">
      <c r="Y27845" s="176"/>
    </row>
    <row r="27846" spans="25:25">
      <c r="Y27846" s="176"/>
    </row>
    <row r="27847" spans="25:25">
      <c r="Y27847" s="176"/>
    </row>
    <row r="27848" spans="25:25">
      <c r="Y27848" s="176"/>
    </row>
    <row r="27849" spans="25:25">
      <c r="Y27849" s="176"/>
    </row>
    <row r="27850" spans="25:25">
      <c r="Y27850" s="176"/>
    </row>
    <row r="27851" spans="25:25">
      <c r="Y27851" s="176"/>
    </row>
    <row r="27852" spans="25:25">
      <c r="Y27852" s="176"/>
    </row>
    <row r="27853" spans="25:25">
      <c r="Y27853" s="176"/>
    </row>
    <row r="27854" spans="25:25">
      <c r="Y27854" s="176"/>
    </row>
    <row r="27855" spans="25:25">
      <c r="Y27855" s="176"/>
    </row>
    <row r="27856" spans="25:25">
      <c r="Y27856" s="176"/>
    </row>
    <row r="27857" spans="25:25">
      <c r="Y27857" s="176"/>
    </row>
    <row r="27858" spans="25:25">
      <c r="Y27858" s="176"/>
    </row>
    <row r="27859" spans="25:25">
      <c r="Y27859" s="176"/>
    </row>
    <row r="27860" spans="25:25">
      <c r="Y27860" s="176"/>
    </row>
    <row r="27861" spans="25:25">
      <c r="Y27861" s="176"/>
    </row>
    <row r="27862" spans="25:25">
      <c r="Y27862" s="176"/>
    </row>
    <row r="27863" spans="25:25">
      <c r="Y27863" s="176"/>
    </row>
    <row r="27864" spans="25:25">
      <c r="Y27864" s="176"/>
    </row>
    <row r="27865" spans="25:25">
      <c r="Y27865" s="176"/>
    </row>
    <row r="27866" spans="25:25">
      <c r="Y27866" s="176"/>
    </row>
    <row r="27867" spans="25:25">
      <c r="Y27867" s="176"/>
    </row>
    <row r="27868" spans="25:25">
      <c r="Y27868" s="176"/>
    </row>
    <row r="27869" spans="25:25">
      <c r="Y27869" s="176"/>
    </row>
    <row r="27870" spans="25:25">
      <c r="Y27870" s="176"/>
    </row>
    <row r="27871" spans="25:25">
      <c r="Y27871" s="176"/>
    </row>
    <row r="27872" spans="25:25">
      <c r="Y27872" s="176"/>
    </row>
    <row r="27873" spans="25:25">
      <c r="Y27873" s="176"/>
    </row>
    <row r="27874" spans="25:25">
      <c r="Y27874" s="176"/>
    </row>
    <row r="27875" spans="25:25">
      <c r="Y27875" s="176"/>
    </row>
    <row r="27876" spans="25:25">
      <c r="Y27876" s="176"/>
    </row>
    <row r="27877" spans="25:25">
      <c r="Y27877" s="176"/>
    </row>
    <row r="27878" spans="25:25">
      <c r="Y27878" s="176"/>
    </row>
    <row r="27879" spans="25:25">
      <c r="Y27879" s="176"/>
    </row>
    <row r="27880" spans="25:25">
      <c r="Y27880" s="176"/>
    </row>
    <row r="27881" spans="25:25">
      <c r="Y27881" s="176"/>
    </row>
    <row r="27882" spans="25:25">
      <c r="Y27882" s="176"/>
    </row>
    <row r="27883" spans="25:25">
      <c r="Y27883" s="176"/>
    </row>
    <row r="27884" spans="25:25">
      <c r="Y27884" s="176"/>
    </row>
    <row r="27885" spans="25:25">
      <c r="Y27885" s="176"/>
    </row>
    <row r="27886" spans="25:25">
      <c r="Y27886" s="176"/>
    </row>
    <row r="27887" spans="25:25">
      <c r="Y27887" s="176"/>
    </row>
    <row r="27888" spans="25:25">
      <c r="Y27888" s="176"/>
    </row>
    <row r="27889" spans="25:25">
      <c r="Y27889" s="176"/>
    </row>
    <row r="27890" spans="25:25">
      <c r="Y27890" s="176"/>
    </row>
    <row r="27891" spans="25:25">
      <c r="Y27891" s="176"/>
    </row>
    <row r="27892" spans="25:25">
      <c r="Y27892" s="176"/>
    </row>
    <row r="27893" spans="25:25">
      <c r="Y27893" s="176"/>
    </row>
    <row r="27894" spans="25:25">
      <c r="Y27894" s="176"/>
    </row>
    <row r="27895" spans="25:25">
      <c r="Y27895" s="176"/>
    </row>
    <row r="27896" spans="25:25">
      <c r="Y27896" s="176"/>
    </row>
    <row r="27897" spans="25:25">
      <c r="Y27897" s="176"/>
    </row>
    <row r="27898" spans="25:25">
      <c r="Y27898" s="176"/>
    </row>
    <row r="27899" spans="25:25">
      <c r="Y27899" s="176"/>
    </row>
    <row r="27900" spans="25:25">
      <c r="Y27900" s="176"/>
    </row>
    <row r="27901" spans="25:25">
      <c r="Y27901" s="176"/>
    </row>
    <row r="27902" spans="25:25">
      <c r="Y27902" s="176"/>
    </row>
    <row r="27903" spans="25:25">
      <c r="Y27903" s="176"/>
    </row>
    <row r="27904" spans="25:25">
      <c r="Y27904" s="176"/>
    </row>
    <row r="27905" spans="25:25">
      <c r="Y27905" s="176"/>
    </row>
    <row r="27906" spans="25:25">
      <c r="Y27906" s="176"/>
    </row>
    <row r="27907" spans="25:25">
      <c r="Y27907" s="176"/>
    </row>
    <row r="27908" spans="25:25">
      <c r="Y27908" s="176"/>
    </row>
    <row r="27909" spans="25:25">
      <c r="Y27909" s="176"/>
    </row>
    <row r="27910" spans="25:25">
      <c r="Y27910" s="176"/>
    </row>
    <row r="27911" spans="25:25">
      <c r="Y27911" s="176"/>
    </row>
    <row r="27912" spans="25:25">
      <c r="Y27912" s="176"/>
    </row>
    <row r="27913" spans="25:25">
      <c r="Y27913" s="176"/>
    </row>
    <row r="27914" spans="25:25">
      <c r="Y27914" s="176"/>
    </row>
    <row r="27915" spans="25:25">
      <c r="Y27915" s="176"/>
    </row>
    <row r="27916" spans="25:25">
      <c r="Y27916" s="176"/>
    </row>
    <row r="27917" spans="25:25">
      <c r="Y27917" s="176"/>
    </row>
    <row r="27918" spans="25:25">
      <c r="Y27918" s="176"/>
    </row>
    <row r="27919" spans="25:25">
      <c r="Y27919" s="176"/>
    </row>
    <row r="27920" spans="25:25">
      <c r="Y27920" s="176"/>
    </row>
    <row r="27921" spans="25:25">
      <c r="Y27921" s="176"/>
    </row>
    <row r="27922" spans="25:25">
      <c r="Y27922" s="176"/>
    </row>
    <row r="27923" spans="25:25">
      <c r="Y27923" s="176"/>
    </row>
    <row r="27924" spans="25:25">
      <c r="Y27924" s="176"/>
    </row>
    <row r="27925" spans="25:25">
      <c r="Y27925" s="176"/>
    </row>
    <row r="27926" spans="25:25">
      <c r="Y27926" s="176"/>
    </row>
    <row r="27927" spans="25:25">
      <c r="Y27927" s="176"/>
    </row>
    <row r="27928" spans="25:25">
      <c r="Y27928" s="176"/>
    </row>
    <row r="27929" spans="25:25">
      <c r="Y27929" s="176"/>
    </row>
    <row r="27930" spans="25:25">
      <c r="Y27930" s="176"/>
    </row>
    <row r="27931" spans="25:25">
      <c r="Y27931" s="176"/>
    </row>
    <row r="27932" spans="25:25">
      <c r="Y27932" s="176"/>
    </row>
    <row r="27933" spans="25:25">
      <c r="Y27933" s="176"/>
    </row>
    <row r="27934" spans="25:25">
      <c r="Y27934" s="176"/>
    </row>
    <row r="27935" spans="25:25">
      <c r="Y27935" s="176"/>
    </row>
    <row r="27936" spans="25:25">
      <c r="Y27936" s="176"/>
    </row>
    <row r="27937" spans="25:25">
      <c r="Y27937" s="176"/>
    </row>
    <row r="27938" spans="25:25">
      <c r="Y27938" s="176"/>
    </row>
    <row r="27939" spans="25:25">
      <c r="Y27939" s="176"/>
    </row>
    <row r="27940" spans="25:25">
      <c r="Y27940" s="176"/>
    </row>
    <row r="27941" spans="25:25">
      <c r="Y27941" s="176"/>
    </row>
    <row r="27942" spans="25:25">
      <c r="Y27942" s="176"/>
    </row>
    <row r="27943" spans="25:25">
      <c r="Y27943" s="176"/>
    </row>
    <row r="27944" spans="25:25">
      <c r="Y27944" s="176"/>
    </row>
    <row r="27945" spans="25:25">
      <c r="Y27945" s="176"/>
    </row>
    <row r="27946" spans="25:25">
      <c r="Y27946" s="176"/>
    </row>
    <row r="27947" spans="25:25">
      <c r="Y27947" s="176"/>
    </row>
    <row r="27948" spans="25:25">
      <c r="Y27948" s="176"/>
    </row>
    <row r="27949" spans="25:25">
      <c r="Y27949" s="176"/>
    </row>
    <row r="27950" spans="25:25">
      <c r="Y27950" s="176"/>
    </row>
    <row r="27951" spans="25:25">
      <c r="Y27951" s="176"/>
    </row>
    <row r="27952" spans="25:25">
      <c r="Y27952" s="176"/>
    </row>
    <row r="27953" spans="25:25">
      <c r="Y27953" s="176"/>
    </row>
    <row r="27954" spans="25:25">
      <c r="Y27954" s="176"/>
    </row>
    <row r="27955" spans="25:25">
      <c r="Y27955" s="176"/>
    </row>
    <row r="27956" spans="25:25">
      <c r="Y27956" s="176"/>
    </row>
    <row r="27957" spans="25:25">
      <c r="Y27957" s="176"/>
    </row>
    <row r="27958" spans="25:25">
      <c r="Y27958" s="176"/>
    </row>
    <row r="27959" spans="25:25">
      <c r="Y27959" s="176"/>
    </row>
    <row r="27960" spans="25:25">
      <c r="Y27960" s="176"/>
    </row>
    <row r="27961" spans="25:25">
      <c r="Y27961" s="176"/>
    </row>
    <row r="27962" spans="25:25">
      <c r="Y27962" s="176"/>
    </row>
    <row r="27963" spans="25:25">
      <c r="Y27963" s="176"/>
    </row>
    <row r="27964" spans="25:25">
      <c r="Y27964" s="176"/>
    </row>
    <row r="27965" spans="25:25">
      <c r="Y27965" s="176"/>
    </row>
    <row r="27966" spans="25:25">
      <c r="Y27966" s="176"/>
    </row>
    <row r="27967" spans="25:25">
      <c r="Y27967" s="176"/>
    </row>
    <row r="27968" spans="25:25">
      <c r="Y27968" s="176"/>
    </row>
    <row r="27969" spans="25:25">
      <c r="Y27969" s="176"/>
    </row>
    <row r="27970" spans="25:25">
      <c r="Y27970" s="176"/>
    </row>
    <row r="27971" spans="25:25">
      <c r="Y27971" s="176"/>
    </row>
    <row r="27972" spans="25:25">
      <c r="Y27972" s="176"/>
    </row>
    <row r="27973" spans="25:25">
      <c r="Y27973" s="176"/>
    </row>
    <row r="27974" spans="25:25">
      <c r="Y27974" s="176"/>
    </row>
    <row r="27975" spans="25:25">
      <c r="Y27975" s="176"/>
    </row>
    <row r="27976" spans="25:25">
      <c r="Y27976" s="176"/>
    </row>
    <row r="27977" spans="25:25">
      <c r="Y27977" s="176"/>
    </row>
    <row r="27978" spans="25:25">
      <c r="Y27978" s="176"/>
    </row>
    <row r="27979" spans="25:25">
      <c r="Y27979" s="176"/>
    </row>
    <row r="27980" spans="25:25">
      <c r="Y27980" s="176"/>
    </row>
    <row r="27981" spans="25:25">
      <c r="Y27981" s="176"/>
    </row>
    <row r="27982" spans="25:25">
      <c r="Y27982" s="176"/>
    </row>
    <row r="27983" spans="25:25">
      <c r="Y27983" s="176"/>
    </row>
    <row r="27984" spans="25:25">
      <c r="Y27984" s="176"/>
    </row>
    <row r="27985" spans="25:25">
      <c r="Y27985" s="176"/>
    </row>
    <row r="27986" spans="25:25">
      <c r="Y27986" s="176"/>
    </row>
    <row r="27987" spans="25:25">
      <c r="Y27987" s="176"/>
    </row>
    <row r="27988" spans="25:25">
      <c r="Y27988" s="176"/>
    </row>
    <row r="27989" spans="25:25">
      <c r="Y27989" s="176"/>
    </row>
    <row r="27990" spans="25:25">
      <c r="Y27990" s="176"/>
    </row>
    <row r="27991" spans="25:25">
      <c r="Y27991" s="176"/>
    </row>
    <row r="27992" spans="25:25">
      <c r="Y27992" s="176"/>
    </row>
    <row r="27993" spans="25:25">
      <c r="Y27993" s="176"/>
    </row>
    <row r="27994" spans="25:25">
      <c r="Y27994" s="176"/>
    </row>
    <row r="27995" spans="25:25">
      <c r="Y27995" s="176"/>
    </row>
    <row r="27996" spans="25:25">
      <c r="Y27996" s="176"/>
    </row>
    <row r="27997" spans="25:25">
      <c r="Y27997" s="176"/>
    </row>
    <row r="27998" spans="25:25">
      <c r="Y27998" s="176"/>
    </row>
    <row r="27999" spans="25:25">
      <c r="Y27999" s="176"/>
    </row>
    <row r="28000" spans="25:25">
      <c r="Y28000" s="176"/>
    </row>
    <row r="28001" spans="25:25">
      <c r="Y28001" s="176"/>
    </row>
    <row r="28002" spans="25:25">
      <c r="Y28002" s="176"/>
    </row>
    <row r="28003" spans="25:25">
      <c r="Y28003" s="176"/>
    </row>
    <row r="28004" spans="25:25">
      <c r="Y28004" s="176"/>
    </row>
    <row r="28005" spans="25:25">
      <c r="Y28005" s="176"/>
    </row>
    <row r="28006" spans="25:25">
      <c r="Y28006" s="176"/>
    </row>
    <row r="28007" spans="25:25">
      <c r="Y28007" s="176"/>
    </row>
    <row r="28008" spans="25:25">
      <c r="Y28008" s="176"/>
    </row>
    <row r="28009" spans="25:25">
      <c r="Y28009" s="176"/>
    </row>
    <row r="28010" spans="25:25">
      <c r="Y28010" s="176"/>
    </row>
    <row r="28011" spans="25:25">
      <c r="Y28011" s="176"/>
    </row>
    <row r="28012" spans="25:25">
      <c r="Y28012" s="176"/>
    </row>
    <row r="28013" spans="25:25">
      <c r="Y28013" s="176"/>
    </row>
    <row r="28014" spans="25:25">
      <c r="Y28014" s="176"/>
    </row>
    <row r="28015" spans="25:25">
      <c r="Y28015" s="176"/>
    </row>
    <row r="28016" spans="25:25">
      <c r="Y28016" s="176"/>
    </row>
    <row r="28017" spans="25:25">
      <c r="Y28017" s="176"/>
    </row>
    <row r="28018" spans="25:25">
      <c r="Y28018" s="176"/>
    </row>
    <row r="28019" spans="25:25">
      <c r="Y28019" s="176"/>
    </row>
    <row r="28020" spans="25:25">
      <c r="Y28020" s="176"/>
    </row>
    <row r="28021" spans="25:25">
      <c r="Y28021" s="176"/>
    </row>
    <row r="28022" spans="25:25">
      <c r="Y28022" s="176"/>
    </row>
    <row r="28023" spans="25:25">
      <c r="Y28023" s="176"/>
    </row>
    <row r="28024" spans="25:25">
      <c r="Y28024" s="176"/>
    </row>
    <row r="28025" spans="25:25">
      <c r="Y28025" s="176"/>
    </row>
    <row r="28026" spans="25:25">
      <c r="Y28026" s="176"/>
    </row>
    <row r="28027" spans="25:25">
      <c r="Y28027" s="176"/>
    </row>
    <row r="28028" spans="25:25">
      <c r="Y28028" s="176"/>
    </row>
    <row r="28029" spans="25:25">
      <c r="Y28029" s="176"/>
    </row>
    <row r="28030" spans="25:25">
      <c r="Y28030" s="176"/>
    </row>
    <row r="28031" spans="25:25">
      <c r="Y28031" s="176"/>
    </row>
    <row r="28032" spans="25:25">
      <c r="Y28032" s="176"/>
    </row>
    <row r="28033" spans="25:25">
      <c r="Y28033" s="176"/>
    </row>
    <row r="28034" spans="25:25">
      <c r="Y28034" s="176"/>
    </row>
    <row r="28035" spans="25:25">
      <c r="Y28035" s="176"/>
    </row>
    <row r="28036" spans="25:25">
      <c r="Y28036" s="176"/>
    </row>
    <row r="28037" spans="25:25">
      <c r="Y28037" s="176"/>
    </row>
    <row r="28038" spans="25:25">
      <c r="Y28038" s="176"/>
    </row>
    <row r="28039" spans="25:25">
      <c r="Y28039" s="176"/>
    </row>
    <row r="28040" spans="25:25">
      <c r="Y28040" s="176"/>
    </row>
    <row r="28041" spans="25:25">
      <c r="Y28041" s="176"/>
    </row>
    <row r="28042" spans="25:25">
      <c r="Y28042" s="176"/>
    </row>
    <row r="28043" spans="25:25">
      <c r="Y28043" s="176"/>
    </row>
    <row r="28044" spans="25:25">
      <c r="Y28044" s="176"/>
    </row>
    <row r="28045" spans="25:25">
      <c r="Y28045" s="176"/>
    </row>
    <row r="28046" spans="25:25">
      <c r="Y28046" s="176"/>
    </row>
    <row r="28047" spans="25:25">
      <c r="Y28047" s="176"/>
    </row>
    <row r="28048" spans="25:25">
      <c r="Y28048" s="176"/>
    </row>
    <row r="28049" spans="25:25">
      <c r="Y28049" s="176"/>
    </row>
    <row r="28050" spans="25:25">
      <c r="Y28050" s="176"/>
    </row>
    <row r="28051" spans="25:25">
      <c r="Y28051" s="176"/>
    </row>
    <row r="28052" spans="25:25">
      <c r="Y28052" s="176"/>
    </row>
    <row r="28053" spans="25:25">
      <c r="Y28053" s="176"/>
    </row>
    <row r="28054" spans="25:25">
      <c r="Y28054" s="176"/>
    </row>
    <row r="28055" spans="25:25">
      <c r="Y28055" s="176"/>
    </row>
    <row r="28056" spans="25:25">
      <c r="Y28056" s="176"/>
    </row>
    <row r="28057" spans="25:25">
      <c r="Y28057" s="176"/>
    </row>
    <row r="28058" spans="25:25">
      <c r="Y28058" s="176"/>
    </row>
    <row r="28059" spans="25:25">
      <c r="Y28059" s="176"/>
    </row>
    <row r="28060" spans="25:25">
      <c r="Y28060" s="176"/>
    </row>
    <row r="28061" spans="25:25">
      <c r="Y28061" s="176"/>
    </row>
    <row r="28062" spans="25:25">
      <c r="Y28062" s="176"/>
    </row>
    <row r="28063" spans="25:25">
      <c r="Y28063" s="176"/>
    </row>
    <row r="28064" spans="25:25">
      <c r="Y28064" s="176"/>
    </row>
    <row r="28065" spans="25:25">
      <c r="Y28065" s="176"/>
    </row>
    <row r="28066" spans="25:25">
      <c r="Y28066" s="176"/>
    </row>
    <row r="28067" spans="25:25">
      <c r="Y28067" s="176"/>
    </row>
    <row r="28068" spans="25:25">
      <c r="Y28068" s="176"/>
    </row>
    <row r="28069" spans="25:25">
      <c r="Y28069" s="176"/>
    </row>
    <row r="28070" spans="25:25">
      <c r="Y28070" s="176"/>
    </row>
    <row r="28071" spans="25:25">
      <c r="Y28071" s="176"/>
    </row>
    <row r="28072" spans="25:25">
      <c r="Y28072" s="176"/>
    </row>
    <row r="28073" spans="25:25">
      <c r="Y28073" s="176"/>
    </row>
    <row r="28074" spans="25:25">
      <c r="Y28074" s="176"/>
    </row>
    <row r="28075" spans="25:25">
      <c r="Y28075" s="176"/>
    </row>
    <row r="28076" spans="25:25">
      <c r="Y28076" s="176"/>
    </row>
    <row r="28077" spans="25:25">
      <c r="Y28077" s="176"/>
    </row>
    <row r="28078" spans="25:25">
      <c r="Y28078" s="176"/>
    </row>
    <row r="28079" spans="25:25">
      <c r="Y28079" s="176"/>
    </row>
    <row r="28080" spans="25:25">
      <c r="Y28080" s="176"/>
    </row>
    <row r="28081" spans="25:25">
      <c r="Y28081" s="176"/>
    </row>
    <row r="28082" spans="25:25">
      <c r="Y28082" s="176"/>
    </row>
    <row r="28083" spans="25:25">
      <c r="Y28083" s="176"/>
    </row>
    <row r="28084" spans="25:25">
      <c r="Y28084" s="176"/>
    </row>
    <row r="28085" spans="25:25">
      <c r="Y28085" s="176"/>
    </row>
    <row r="28086" spans="25:25">
      <c r="Y28086" s="176"/>
    </row>
    <row r="28087" spans="25:25">
      <c r="Y28087" s="176"/>
    </row>
    <row r="28088" spans="25:25">
      <c r="Y28088" s="176"/>
    </row>
    <row r="28089" spans="25:25">
      <c r="Y28089" s="176"/>
    </row>
    <row r="28090" spans="25:25">
      <c r="Y28090" s="176"/>
    </row>
    <row r="28091" spans="25:25">
      <c r="Y28091" s="176"/>
    </row>
    <row r="28092" spans="25:25">
      <c r="Y28092" s="176"/>
    </row>
    <row r="28093" spans="25:25">
      <c r="Y28093" s="176"/>
    </row>
    <row r="28094" spans="25:25">
      <c r="Y28094" s="176"/>
    </row>
    <row r="28095" spans="25:25">
      <c r="Y28095" s="176"/>
    </row>
    <row r="28096" spans="25:25">
      <c r="Y28096" s="176"/>
    </row>
    <row r="28097" spans="25:25">
      <c r="Y28097" s="176"/>
    </row>
    <row r="28098" spans="25:25">
      <c r="Y28098" s="176"/>
    </row>
    <row r="28099" spans="25:25">
      <c r="Y28099" s="176"/>
    </row>
    <row r="28100" spans="25:25">
      <c r="Y28100" s="176"/>
    </row>
    <row r="28101" spans="25:25">
      <c r="Y28101" s="176"/>
    </row>
    <row r="28102" spans="25:25">
      <c r="Y28102" s="176"/>
    </row>
    <row r="28103" spans="25:25">
      <c r="Y28103" s="176"/>
    </row>
    <row r="28104" spans="25:25">
      <c r="Y28104" s="176"/>
    </row>
    <row r="28105" spans="25:25">
      <c r="Y28105" s="176"/>
    </row>
    <row r="28106" spans="25:25">
      <c r="Y28106" s="176"/>
    </row>
    <row r="28107" spans="25:25">
      <c r="Y28107" s="176"/>
    </row>
    <row r="28108" spans="25:25">
      <c r="Y28108" s="176"/>
    </row>
    <row r="28109" spans="25:25">
      <c r="Y28109" s="176"/>
    </row>
    <row r="28110" spans="25:25">
      <c r="Y28110" s="176"/>
    </row>
    <row r="28111" spans="25:25">
      <c r="Y28111" s="176"/>
    </row>
    <row r="28112" spans="25:25">
      <c r="Y28112" s="176"/>
    </row>
    <row r="28113" spans="25:25">
      <c r="Y28113" s="176"/>
    </row>
    <row r="28114" spans="25:25">
      <c r="Y28114" s="176"/>
    </row>
    <row r="28115" spans="25:25">
      <c r="Y28115" s="176"/>
    </row>
    <row r="28116" spans="25:25">
      <c r="Y28116" s="176"/>
    </row>
    <row r="28117" spans="25:25">
      <c r="Y28117" s="176"/>
    </row>
    <row r="28118" spans="25:25">
      <c r="Y28118" s="176"/>
    </row>
    <row r="28119" spans="25:25">
      <c r="Y28119" s="176"/>
    </row>
    <row r="28120" spans="25:25">
      <c r="Y28120" s="176"/>
    </row>
    <row r="28121" spans="25:25">
      <c r="Y28121" s="176"/>
    </row>
    <row r="28122" spans="25:25">
      <c r="Y28122" s="176"/>
    </row>
    <row r="28123" spans="25:25">
      <c r="Y28123" s="176"/>
    </row>
    <row r="28124" spans="25:25">
      <c r="Y28124" s="176"/>
    </row>
    <row r="28125" spans="25:25">
      <c r="Y28125" s="176"/>
    </row>
    <row r="28126" spans="25:25">
      <c r="Y28126" s="176"/>
    </row>
    <row r="28127" spans="25:25">
      <c r="Y28127" s="176"/>
    </row>
    <row r="28128" spans="25:25">
      <c r="Y28128" s="176"/>
    </row>
    <row r="28129" spans="25:25">
      <c r="Y28129" s="176"/>
    </row>
    <row r="28130" spans="25:25">
      <c r="Y28130" s="176"/>
    </row>
    <row r="28131" spans="25:25">
      <c r="Y28131" s="176"/>
    </row>
    <row r="28132" spans="25:25">
      <c r="Y28132" s="176"/>
    </row>
    <row r="28133" spans="25:25">
      <c r="Y28133" s="176"/>
    </row>
    <row r="28134" spans="25:25">
      <c r="Y28134" s="176"/>
    </row>
    <row r="28135" spans="25:25">
      <c r="Y28135" s="176"/>
    </row>
    <row r="28136" spans="25:25">
      <c r="Y28136" s="176"/>
    </row>
    <row r="28137" spans="25:25">
      <c r="Y28137" s="176"/>
    </row>
    <row r="28138" spans="25:25">
      <c r="Y28138" s="176"/>
    </row>
    <row r="28139" spans="25:25">
      <c r="Y28139" s="176"/>
    </row>
    <row r="28140" spans="25:25">
      <c r="Y28140" s="176"/>
    </row>
    <row r="28141" spans="25:25">
      <c r="Y28141" s="176"/>
    </row>
    <row r="28142" spans="25:25">
      <c r="Y28142" s="176"/>
    </row>
    <row r="28143" spans="25:25">
      <c r="Y28143" s="176"/>
    </row>
    <row r="28144" spans="25:25">
      <c r="Y28144" s="176"/>
    </row>
    <row r="28145" spans="25:25">
      <c r="Y28145" s="176"/>
    </row>
    <row r="28146" spans="25:25">
      <c r="Y28146" s="176"/>
    </row>
    <row r="28147" spans="25:25">
      <c r="Y28147" s="176"/>
    </row>
    <row r="28148" spans="25:25">
      <c r="Y28148" s="176"/>
    </row>
    <row r="28149" spans="25:25">
      <c r="Y28149" s="176"/>
    </row>
    <row r="28150" spans="25:25">
      <c r="Y28150" s="176"/>
    </row>
    <row r="28151" spans="25:25">
      <c r="Y28151" s="176"/>
    </row>
    <row r="28152" spans="25:25">
      <c r="Y28152" s="176"/>
    </row>
    <row r="28153" spans="25:25">
      <c r="Y28153" s="176"/>
    </row>
    <row r="28154" spans="25:25">
      <c r="Y28154" s="176"/>
    </row>
    <row r="28155" spans="25:25">
      <c r="Y28155" s="176"/>
    </row>
    <row r="28156" spans="25:25">
      <c r="Y28156" s="176"/>
    </row>
    <row r="28157" spans="25:25">
      <c r="Y28157" s="176"/>
    </row>
    <row r="28158" spans="25:25">
      <c r="Y28158" s="176"/>
    </row>
    <row r="28159" spans="25:25">
      <c r="Y28159" s="176"/>
    </row>
    <row r="28160" spans="25:25">
      <c r="Y28160" s="176"/>
    </row>
    <row r="28161" spans="25:25">
      <c r="Y28161" s="176"/>
    </row>
    <row r="28162" spans="25:25">
      <c r="Y28162" s="176"/>
    </row>
    <row r="28163" spans="25:25">
      <c r="Y28163" s="176"/>
    </row>
    <row r="28164" spans="25:25">
      <c r="Y28164" s="176"/>
    </row>
    <row r="28165" spans="25:25">
      <c r="Y28165" s="176"/>
    </row>
    <row r="28166" spans="25:25">
      <c r="Y28166" s="176"/>
    </row>
    <row r="28167" spans="25:25">
      <c r="Y28167" s="176"/>
    </row>
    <row r="28168" spans="25:25">
      <c r="Y28168" s="176"/>
    </row>
    <row r="28169" spans="25:25">
      <c r="Y28169" s="176"/>
    </row>
    <row r="28170" spans="25:25">
      <c r="Y28170" s="176"/>
    </row>
    <row r="28171" spans="25:25">
      <c r="Y28171" s="176"/>
    </row>
    <row r="28172" spans="25:25">
      <c r="Y28172" s="176"/>
    </row>
    <row r="28173" spans="25:25">
      <c r="Y28173" s="176"/>
    </row>
    <row r="28174" spans="25:25">
      <c r="Y28174" s="176"/>
    </row>
    <row r="28175" spans="25:25">
      <c r="Y28175" s="176"/>
    </row>
    <row r="28176" spans="25:25">
      <c r="Y28176" s="176"/>
    </row>
    <row r="28177" spans="25:25">
      <c r="Y28177" s="176"/>
    </row>
    <row r="28178" spans="25:25">
      <c r="Y28178" s="176"/>
    </row>
    <row r="28179" spans="25:25">
      <c r="Y28179" s="176"/>
    </row>
    <row r="28180" spans="25:25">
      <c r="Y28180" s="176"/>
    </row>
    <row r="28181" spans="25:25">
      <c r="Y28181" s="176"/>
    </row>
    <row r="28182" spans="25:25">
      <c r="Y28182" s="176"/>
    </row>
    <row r="28183" spans="25:25">
      <c r="Y28183" s="176"/>
    </row>
    <row r="28184" spans="25:25">
      <c r="Y28184" s="176"/>
    </row>
    <row r="28185" spans="25:25">
      <c r="Y28185" s="176"/>
    </row>
    <row r="28186" spans="25:25">
      <c r="Y28186" s="176"/>
    </row>
    <row r="28187" spans="25:25">
      <c r="Y28187" s="176"/>
    </row>
    <row r="28188" spans="25:25">
      <c r="Y28188" s="176"/>
    </row>
    <row r="28189" spans="25:25">
      <c r="Y28189" s="176"/>
    </row>
    <row r="28190" spans="25:25">
      <c r="Y28190" s="176"/>
    </row>
    <row r="28191" spans="25:25">
      <c r="Y28191" s="176"/>
    </row>
    <row r="28192" spans="25:25">
      <c r="Y28192" s="176"/>
    </row>
    <row r="28193" spans="25:25">
      <c r="Y28193" s="176"/>
    </row>
    <row r="28194" spans="25:25">
      <c r="Y28194" s="176"/>
    </row>
    <row r="28195" spans="25:25">
      <c r="Y28195" s="176"/>
    </row>
    <row r="28196" spans="25:25">
      <c r="Y28196" s="176"/>
    </row>
    <row r="28197" spans="25:25">
      <c r="Y28197" s="176"/>
    </row>
    <row r="28198" spans="25:25">
      <c r="Y28198" s="176"/>
    </row>
    <row r="28199" spans="25:25">
      <c r="Y28199" s="176"/>
    </row>
    <row r="28200" spans="25:25">
      <c r="Y28200" s="176"/>
    </row>
    <row r="28201" spans="25:25">
      <c r="Y28201" s="176"/>
    </row>
    <row r="28202" spans="25:25">
      <c r="Y28202" s="176"/>
    </row>
    <row r="28203" spans="25:25">
      <c r="Y28203" s="176"/>
    </row>
    <row r="28204" spans="25:25">
      <c r="Y28204" s="176"/>
    </row>
    <row r="28205" spans="25:25">
      <c r="Y28205" s="176"/>
    </row>
    <row r="28206" spans="25:25">
      <c r="Y28206" s="176"/>
    </row>
    <row r="28207" spans="25:25">
      <c r="Y28207" s="176"/>
    </row>
    <row r="28208" spans="25:25">
      <c r="Y28208" s="176"/>
    </row>
    <row r="28209" spans="25:25">
      <c r="Y28209" s="176"/>
    </row>
    <row r="28210" spans="25:25">
      <c r="Y28210" s="176"/>
    </row>
    <row r="28211" spans="25:25">
      <c r="Y28211" s="176"/>
    </row>
    <row r="28212" spans="25:25">
      <c r="Y28212" s="176"/>
    </row>
    <row r="28213" spans="25:25">
      <c r="Y28213" s="176"/>
    </row>
    <row r="28214" spans="25:25">
      <c r="Y28214" s="176"/>
    </row>
    <row r="28215" spans="25:25">
      <c r="Y28215" s="176"/>
    </row>
    <row r="28216" spans="25:25">
      <c r="Y28216" s="176"/>
    </row>
    <row r="28217" spans="25:25">
      <c r="Y28217" s="176"/>
    </row>
    <row r="28218" spans="25:25">
      <c r="Y28218" s="176"/>
    </row>
    <row r="28219" spans="25:25">
      <c r="Y28219" s="176"/>
    </row>
    <row r="28220" spans="25:25">
      <c r="Y28220" s="176"/>
    </row>
    <row r="28221" spans="25:25">
      <c r="Y28221" s="176"/>
    </row>
    <row r="28222" spans="25:25">
      <c r="Y28222" s="176"/>
    </row>
    <row r="28223" spans="25:25">
      <c r="Y28223" s="176"/>
    </row>
    <row r="28224" spans="25:25">
      <c r="Y28224" s="176"/>
    </row>
    <row r="28225" spans="25:25">
      <c r="Y28225" s="176"/>
    </row>
    <row r="28226" spans="25:25">
      <c r="Y28226" s="176"/>
    </row>
    <row r="28227" spans="25:25">
      <c r="Y28227" s="176"/>
    </row>
    <row r="28228" spans="25:25">
      <c r="Y28228" s="176"/>
    </row>
    <row r="28229" spans="25:25">
      <c r="Y28229" s="176"/>
    </row>
    <row r="28230" spans="25:25">
      <c r="Y28230" s="176"/>
    </row>
    <row r="28231" spans="25:25">
      <c r="Y28231" s="176"/>
    </row>
    <row r="28232" spans="25:25">
      <c r="Y28232" s="176"/>
    </row>
    <row r="28233" spans="25:25">
      <c r="Y28233" s="176"/>
    </row>
    <row r="28234" spans="25:25">
      <c r="Y28234" s="176"/>
    </row>
    <row r="28235" spans="25:25">
      <c r="Y28235" s="176"/>
    </row>
    <row r="28236" spans="25:25">
      <c r="Y28236" s="176"/>
    </row>
    <row r="28237" spans="25:25">
      <c r="Y28237" s="176"/>
    </row>
    <row r="28238" spans="25:25">
      <c r="Y28238" s="176"/>
    </row>
    <row r="28239" spans="25:25">
      <c r="Y28239" s="176"/>
    </row>
    <row r="28240" spans="25:25">
      <c r="Y28240" s="176"/>
    </row>
    <row r="28241" spans="25:25">
      <c r="Y28241" s="176"/>
    </row>
    <row r="28242" spans="25:25">
      <c r="Y28242" s="176"/>
    </row>
    <row r="28243" spans="25:25">
      <c r="Y28243" s="176"/>
    </row>
    <row r="28244" spans="25:25">
      <c r="Y28244" s="176"/>
    </row>
    <row r="28245" spans="25:25">
      <c r="Y28245" s="176"/>
    </row>
    <row r="28246" spans="25:25">
      <c r="Y28246" s="176"/>
    </row>
    <row r="28247" spans="25:25">
      <c r="Y28247" s="176"/>
    </row>
    <row r="28248" spans="25:25">
      <c r="Y28248" s="176"/>
    </row>
    <row r="28249" spans="25:25">
      <c r="Y28249" s="176"/>
    </row>
    <row r="28250" spans="25:25">
      <c r="Y28250" s="176"/>
    </row>
    <row r="28251" spans="25:25">
      <c r="Y28251" s="176"/>
    </row>
    <row r="28252" spans="25:25">
      <c r="Y28252" s="176"/>
    </row>
    <row r="28253" spans="25:25">
      <c r="Y28253" s="176"/>
    </row>
    <row r="28254" spans="25:25">
      <c r="Y28254" s="176"/>
    </row>
    <row r="28255" spans="25:25">
      <c r="Y28255" s="176"/>
    </row>
    <row r="28256" spans="25:25">
      <c r="Y28256" s="176"/>
    </row>
    <row r="28257" spans="25:25">
      <c r="Y28257" s="176"/>
    </row>
    <row r="28258" spans="25:25">
      <c r="Y28258" s="176"/>
    </row>
    <row r="28259" spans="25:25">
      <c r="Y28259" s="176"/>
    </row>
    <row r="28260" spans="25:25">
      <c r="Y28260" s="176"/>
    </row>
    <row r="28261" spans="25:25">
      <c r="Y28261" s="176"/>
    </row>
    <row r="28262" spans="25:25">
      <c r="Y28262" s="176"/>
    </row>
    <row r="28263" spans="25:25">
      <c r="Y28263" s="176"/>
    </row>
    <row r="28264" spans="25:25">
      <c r="Y28264" s="176"/>
    </row>
    <row r="28265" spans="25:25">
      <c r="Y28265" s="176"/>
    </row>
    <row r="28266" spans="25:25">
      <c r="Y28266" s="176"/>
    </row>
    <row r="28267" spans="25:25">
      <c r="Y28267" s="176"/>
    </row>
    <row r="28268" spans="25:25">
      <c r="Y28268" s="176"/>
    </row>
    <row r="28269" spans="25:25">
      <c r="Y28269" s="176"/>
    </row>
    <row r="28270" spans="25:25">
      <c r="Y28270" s="176"/>
    </row>
    <row r="28271" spans="25:25">
      <c r="Y28271" s="176"/>
    </row>
    <row r="28272" spans="25:25">
      <c r="Y28272" s="176"/>
    </row>
    <row r="28273" spans="25:25">
      <c r="Y28273" s="176"/>
    </row>
    <row r="28274" spans="25:25">
      <c r="Y28274" s="176"/>
    </row>
    <row r="28275" spans="25:25">
      <c r="Y28275" s="176"/>
    </row>
    <row r="28276" spans="25:25">
      <c r="Y28276" s="176"/>
    </row>
    <row r="28277" spans="25:25">
      <c r="Y28277" s="176"/>
    </row>
    <row r="28278" spans="25:25">
      <c r="Y28278" s="176"/>
    </row>
    <row r="28279" spans="25:25">
      <c r="Y28279" s="176"/>
    </row>
    <row r="28280" spans="25:25">
      <c r="Y28280" s="176"/>
    </row>
    <row r="28281" spans="25:25">
      <c r="Y28281" s="176"/>
    </row>
    <row r="28282" spans="25:25">
      <c r="Y28282" s="176"/>
    </row>
    <row r="28283" spans="25:25">
      <c r="Y28283" s="176"/>
    </row>
    <row r="28284" spans="25:25">
      <c r="Y28284" s="176"/>
    </row>
    <row r="28285" spans="25:25">
      <c r="Y28285" s="176"/>
    </row>
    <row r="28286" spans="25:25">
      <c r="Y28286" s="176"/>
    </row>
    <row r="28287" spans="25:25">
      <c r="Y28287" s="176"/>
    </row>
    <row r="28288" spans="25:25">
      <c r="Y28288" s="176"/>
    </row>
    <row r="28289" spans="25:25">
      <c r="Y28289" s="176"/>
    </row>
    <row r="28290" spans="25:25">
      <c r="Y28290" s="176"/>
    </row>
    <row r="28291" spans="25:25">
      <c r="Y28291" s="176"/>
    </row>
    <row r="28292" spans="25:25">
      <c r="Y28292" s="176"/>
    </row>
    <row r="28293" spans="25:25">
      <c r="Y28293" s="176"/>
    </row>
    <row r="28294" spans="25:25">
      <c r="Y28294" s="176"/>
    </row>
    <row r="28295" spans="25:25">
      <c r="Y28295" s="176"/>
    </row>
    <row r="28296" spans="25:25">
      <c r="Y28296" s="176"/>
    </row>
    <row r="28297" spans="25:25">
      <c r="Y28297" s="176"/>
    </row>
    <row r="28298" spans="25:25">
      <c r="Y28298" s="176"/>
    </row>
    <row r="28299" spans="25:25">
      <c r="Y28299" s="176"/>
    </row>
    <row r="28300" spans="25:25">
      <c r="Y28300" s="176"/>
    </row>
    <row r="28301" spans="25:25">
      <c r="Y28301" s="176"/>
    </row>
    <row r="28302" spans="25:25">
      <c r="Y28302" s="176"/>
    </row>
    <row r="28303" spans="25:25">
      <c r="Y28303" s="176"/>
    </row>
    <row r="28304" spans="25:25">
      <c r="Y28304" s="176"/>
    </row>
    <row r="28305" spans="25:25">
      <c r="Y28305" s="176"/>
    </row>
    <row r="28306" spans="25:25">
      <c r="Y28306" s="176"/>
    </row>
    <row r="28307" spans="25:25">
      <c r="Y28307" s="176"/>
    </row>
    <row r="28308" spans="25:25">
      <c r="Y28308" s="176"/>
    </row>
    <row r="28309" spans="25:25">
      <c r="Y28309" s="176"/>
    </row>
    <row r="28310" spans="25:25">
      <c r="Y28310" s="176"/>
    </row>
    <row r="28311" spans="25:25">
      <c r="Y28311" s="176"/>
    </row>
    <row r="28312" spans="25:25">
      <c r="Y28312" s="176"/>
    </row>
    <row r="28313" spans="25:25">
      <c r="Y28313" s="176"/>
    </row>
    <row r="28314" spans="25:25">
      <c r="Y28314" s="176"/>
    </row>
    <row r="28315" spans="25:25">
      <c r="Y28315" s="176"/>
    </row>
    <row r="28316" spans="25:25">
      <c r="Y28316" s="176"/>
    </row>
    <row r="28317" spans="25:25">
      <c r="Y28317" s="176"/>
    </row>
    <row r="28318" spans="25:25">
      <c r="Y28318" s="176"/>
    </row>
    <row r="28319" spans="25:25">
      <c r="Y28319" s="176"/>
    </row>
    <row r="28320" spans="25:25">
      <c r="Y28320" s="176"/>
    </row>
    <row r="28321" spans="25:25">
      <c r="Y28321" s="176"/>
    </row>
    <row r="28322" spans="25:25">
      <c r="Y28322" s="176"/>
    </row>
    <row r="28323" spans="25:25">
      <c r="Y28323" s="176"/>
    </row>
    <row r="28324" spans="25:25">
      <c r="Y28324" s="176"/>
    </row>
    <row r="28325" spans="25:25">
      <c r="Y28325" s="176"/>
    </row>
    <row r="28326" spans="25:25">
      <c r="Y28326" s="176"/>
    </row>
    <row r="28327" spans="25:25">
      <c r="Y28327" s="176"/>
    </row>
    <row r="28328" spans="25:25">
      <c r="Y28328" s="176"/>
    </row>
    <row r="28329" spans="25:25">
      <c r="Y28329" s="176"/>
    </row>
    <row r="28330" spans="25:25">
      <c r="Y28330" s="176"/>
    </row>
    <row r="28331" spans="25:25">
      <c r="Y28331" s="176"/>
    </row>
    <row r="28332" spans="25:25">
      <c r="Y28332" s="176"/>
    </row>
    <row r="28333" spans="25:25">
      <c r="Y28333" s="176"/>
    </row>
    <row r="28334" spans="25:25">
      <c r="Y28334" s="176"/>
    </row>
    <row r="28335" spans="25:25">
      <c r="Y28335" s="176"/>
    </row>
    <row r="28336" spans="25:25">
      <c r="Y28336" s="176"/>
    </row>
    <row r="28337" spans="25:25">
      <c r="Y28337" s="176"/>
    </row>
    <row r="28338" spans="25:25">
      <c r="Y28338" s="176"/>
    </row>
    <row r="28339" spans="25:25">
      <c r="Y28339" s="176"/>
    </row>
    <row r="28340" spans="25:25">
      <c r="Y28340" s="176"/>
    </row>
    <row r="28341" spans="25:25">
      <c r="Y28341" s="176"/>
    </row>
    <row r="28342" spans="25:25">
      <c r="Y28342" s="176"/>
    </row>
    <row r="28343" spans="25:25">
      <c r="Y28343" s="176"/>
    </row>
    <row r="28344" spans="25:25">
      <c r="Y28344" s="176"/>
    </row>
    <row r="28345" spans="25:25">
      <c r="Y28345" s="176"/>
    </row>
    <row r="28346" spans="25:25">
      <c r="Y28346" s="176"/>
    </row>
    <row r="28347" spans="25:25">
      <c r="Y28347" s="176"/>
    </row>
    <row r="28348" spans="25:25">
      <c r="Y28348" s="176"/>
    </row>
    <row r="28349" spans="25:25">
      <c r="Y28349" s="176"/>
    </row>
    <row r="28350" spans="25:25">
      <c r="Y28350" s="176"/>
    </row>
    <row r="28351" spans="25:25">
      <c r="Y28351" s="176"/>
    </row>
    <row r="28352" spans="25:25">
      <c r="Y28352" s="176"/>
    </row>
    <row r="28353" spans="25:25">
      <c r="Y28353" s="176"/>
    </row>
    <row r="28354" spans="25:25">
      <c r="Y28354" s="176"/>
    </row>
    <row r="28355" spans="25:25">
      <c r="Y28355" s="176"/>
    </row>
    <row r="28356" spans="25:25">
      <c r="Y28356" s="176"/>
    </row>
    <row r="28357" spans="25:25">
      <c r="Y28357" s="176"/>
    </row>
    <row r="28358" spans="25:25">
      <c r="Y28358" s="176"/>
    </row>
    <row r="28359" spans="25:25">
      <c r="Y28359" s="176"/>
    </row>
    <row r="28360" spans="25:25">
      <c r="Y28360" s="176"/>
    </row>
    <row r="28361" spans="25:25">
      <c r="Y28361" s="176"/>
    </row>
    <row r="28362" spans="25:25">
      <c r="Y28362" s="176"/>
    </row>
    <row r="28363" spans="25:25">
      <c r="Y28363" s="176"/>
    </row>
    <row r="28364" spans="25:25">
      <c r="Y28364" s="176"/>
    </row>
    <row r="28365" spans="25:25">
      <c r="Y28365" s="176"/>
    </row>
    <row r="28366" spans="25:25">
      <c r="Y28366" s="176"/>
    </row>
    <row r="28367" spans="25:25">
      <c r="Y28367" s="176"/>
    </row>
    <row r="28368" spans="25:25">
      <c r="Y28368" s="176"/>
    </row>
    <row r="28369" spans="25:25">
      <c r="Y28369" s="176"/>
    </row>
    <row r="28370" spans="25:25">
      <c r="Y28370" s="176"/>
    </row>
    <row r="28371" spans="25:25">
      <c r="Y28371" s="176"/>
    </row>
    <row r="28372" spans="25:25">
      <c r="Y28372" s="176"/>
    </row>
    <row r="28373" spans="25:25">
      <c r="Y28373" s="176"/>
    </row>
    <row r="28374" spans="25:25">
      <c r="Y28374" s="176"/>
    </row>
    <row r="28375" spans="25:25">
      <c r="Y28375" s="176"/>
    </row>
    <row r="28376" spans="25:25">
      <c r="Y28376" s="176"/>
    </row>
    <row r="28377" spans="25:25">
      <c r="Y28377" s="176"/>
    </row>
    <row r="28378" spans="25:25">
      <c r="Y28378" s="176"/>
    </row>
    <row r="28379" spans="25:25">
      <c r="Y28379" s="176"/>
    </row>
    <row r="28380" spans="25:25">
      <c r="Y28380" s="176"/>
    </row>
    <row r="28381" spans="25:25">
      <c r="Y28381" s="176"/>
    </row>
    <row r="28382" spans="25:25">
      <c r="Y28382" s="176"/>
    </row>
    <row r="28383" spans="25:25">
      <c r="Y28383" s="176"/>
    </row>
    <row r="28384" spans="25:25">
      <c r="Y28384" s="176"/>
    </row>
    <row r="28385" spans="25:25">
      <c r="Y28385" s="176"/>
    </row>
    <row r="28386" spans="25:25">
      <c r="Y28386" s="176"/>
    </row>
    <row r="28387" spans="25:25">
      <c r="Y28387" s="176"/>
    </row>
    <row r="28388" spans="25:25">
      <c r="Y28388" s="176"/>
    </row>
    <row r="28389" spans="25:25">
      <c r="Y28389" s="176"/>
    </row>
    <row r="28390" spans="25:25">
      <c r="Y28390" s="176"/>
    </row>
    <row r="28391" spans="25:25">
      <c r="Y28391" s="176"/>
    </row>
    <row r="28392" spans="25:25">
      <c r="Y28392" s="176"/>
    </row>
    <row r="28393" spans="25:25">
      <c r="Y28393" s="176"/>
    </row>
    <row r="28394" spans="25:25">
      <c r="Y28394" s="176"/>
    </row>
    <row r="28395" spans="25:25">
      <c r="Y28395" s="176"/>
    </row>
    <row r="28396" spans="25:25">
      <c r="Y28396" s="176"/>
    </row>
    <row r="28397" spans="25:25">
      <c r="Y28397" s="176"/>
    </row>
    <row r="28398" spans="25:25">
      <c r="Y28398" s="176"/>
    </row>
    <row r="28399" spans="25:25">
      <c r="Y28399" s="176"/>
    </row>
    <row r="28400" spans="25:25">
      <c r="Y28400" s="176"/>
    </row>
    <row r="28401" spans="25:25">
      <c r="Y28401" s="176"/>
    </row>
    <row r="28402" spans="25:25">
      <c r="Y28402" s="176"/>
    </row>
    <row r="28403" spans="25:25">
      <c r="Y28403" s="176"/>
    </row>
    <row r="28404" spans="25:25">
      <c r="Y28404" s="176"/>
    </row>
    <row r="28405" spans="25:25">
      <c r="Y28405" s="176"/>
    </row>
    <row r="28406" spans="25:25">
      <c r="Y28406" s="176"/>
    </row>
    <row r="28407" spans="25:25">
      <c r="Y28407" s="176"/>
    </row>
    <row r="28408" spans="25:25">
      <c r="Y28408" s="176"/>
    </row>
    <row r="28409" spans="25:25">
      <c r="Y28409" s="176"/>
    </row>
    <row r="28410" spans="25:25">
      <c r="Y28410" s="176"/>
    </row>
    <row r="28411" spans="25:25">
      <c r="Y28411" s="176"/>
    </row>
    <row r="28412" spans="25:25">
      <c r="Y28412" s="176"/>
    </row>
    <row r="28413" spans="25:25">
      <c r="Y28413" s="176"/>
    </row>
    <row r="28414" spans="25:25">
      <c r="Y28414" s="176"/>
    </row>
    <row r="28415" spans="25:25">
      <c r="Y28415" s="176"/>
    </row>
    <row r="28416" spans="25:25">
      <c r="Y28416" s="176"/>
    </row>
    <row r="28417" spans="25:25">
      <c r="Y28417" s="176"/>
    </row>
    <row r="28418" spans="25:25">
      <c r="Y28418" s="176"/>
    </row>
    <row r="28419" spans="25:25">
      <c r="Y28419" s="176"/>
    </row>
    <row r="28420" spans="25:25">
      <c r="Y28420" s="176"/>
    </row>
    <row r="28421" spans="25:25">
      <c r="Y28421" s="176"/>
    </row>
    <row r="28422" spans="25:25">
      <c r="Y28422" s="176"/>
    </row>
    <row r="28423" spans="25:25">
      <c r="Y28423" s="176"/>
    </row>
    <row r="28424" spans="25:25">
      <c r="Y28424" s="176"/>
    </row>
    <row r="28425" spans="25:25">
      <c r="Y28425" s="176"/>
    </row>
    <row r="28426" spans="25:25">
      <c r="Y28426" s="176"/>
    </row>
    <row r="28427" spans="25:25">
      <c r="Y28427" s="176"/>
    </row>
    <row r="28428" spans="25:25">
      <c r="Y28428" s="176"/>
    </row>
    <row r="28429" spans="25:25">
      <c r="Y28429" s="176"/>
    </row>
    <row r="28430" spans="25:25">
      <c r="Y28430" s="176"/>
    </row>
    <row r="28431" spans="25:25">
      <c r="Y28431" s="176"/>
    </row>
    <row r="28432" spans="25:25">
      <c r="Y28432" s="176"/>
    </row>
    <row r="28433" spans="25:25">
      <c r="Y28433" s="176"/>
    </row>
    <row r="28434" spans="25:25">
      <c r="Y28434" s="176"/>
    </row>
    <row r="28435" spans="25:25">
      <c r="Y28435" s="176"/>
    </row>
    <row r="28436" spans="25:25">
      <c r="Y28436" s="176"/>
    </row>
    <row r="28437" spans="25:25">
      <c r="Y28437" s="176"/>
    </row>
    <row r="28438" spans="25:25">
      <c r="Y28438" s="176"/>
    </row>
    <row r="28439" spans="25:25">
      <c r="Y28439" s="176"/>
    </row>
    <row r="28440" spans="25:25">
      <c r="Y28440" s="176"/>
    </row>
    <row r="28441" spans="25:25">
      <c r="Y28441" s="176"/>
    </row>
    <row r="28442" spans="25:25">
      <c r="Y28442" s="176"/>
    </row>
    <row r="28443" spans="25:25">
      <c r="Y28443" s="176"/>
    </row>
    <row r="28444" spans="25:25">
      <c r="Y28444" s="176"/>
    </row>
    <row r="28445" spans="25:25">
      <c r="Y28445" s="176"/>
    </row>
    <row r="28446" spans="25:25">
      <c r="Y28446" s="176"/>
    </row>
    <row r="28447" spans="25:25">
      <c r="Y28447" s="176"/>
    </row>
    <row r="28448" spans="25:25">
      <c r="Y28448" s="176"/>
    </row>
    <row r="28449" spans="25:25">
      <c r="Y28449" s="176"/>
    </row>
    <row r="28450" spans="25:25">
      <c r="Y28450" s="176"/>
    </row>
    <row r="28451" spans="25:25">
      <c r="Y28451" s="176"/>
    </row>
    <row r="28452" spans="25:25">
      <c r="Y28452" s="176"/>
    </row>
    <row r="28453" spans="25:25">
      <c r="Y28453" s="176"/>
    </row>
    <row r="28454" spans="25:25">
      <c r="Y28454" s="176"/>
    </row>
    <row r="28455" spans="25:25">
      <c r="Y28455" s="176"/>
    </row>
    <row r="28456" spans="25:25">
      <c r="Y28456" s="176"/>
    </row>
    <row r="28457" spans="25:25">
      <c r="Y28457" s="176"/>
    </row>
    <row r="28458" spans="25:25">
      <c r="Y28458" s="176"/>
    </row>
    <row r="28459" spans="25:25">
      <c r="Y28459" s="176"/>
    </row>
    <row r="28460" spans="25:25">
      <c r="Y28460" s="176"/>
    </row>
    <row r="28461" spans="25:25">
      <c r="Y28461" s="176"/>
    </row>
    <row r="28462" spans="25:25">
      <c r="Y28462" s="176"/>
    </row>
    <row r="28463" spans="25:25">
      <c r="Y28463" s="176"/>
    </row>
    <row r="28464" spans="25:25">
      <c r="Y28464" s="176"/>
    </row>
    <row r="28465" spans="25:25">
      <c r="Y28465" s="176"/>
    </row>
    <row r="28466" spans="25:25">
      <c r="Y28466" s="176"/>
    </row>
    <row r="28467" spans="25:25">
      <c r="Y28467" s="176"/>
    </row>
    <row r="28468" spans="25:25">
      <c r="Y28468" s="176"/>
    </row>
    <row r="28469" spans="25:25">
      <c r="Y28469" s="176"/>
    </row>
    <row r="28470" spans="25:25">
      <c r="Y28470" s="176"/>
    </row>
    <row r="28471" spans="25:25">
      <c r="Y28471" s="176"/>
    </row>
    <row r="28472" spans="25:25">
      <c r="Y28472" s="176"/>
    </row>
    <row r="28473" spans="25:25">
      <c r="Y28473" s="176"/>
    </row>
    <row r="28474" spans="25:25">
      <c r="Y28474" s="176"/>
    </row>
    <row r="28475" spans="25:25">
      <c r="Y28475" s="176"/>
    </row>
    <row r="28476" spans="25:25">
      <c r="Y28476" s="176"/>
    </row>
    <row r="28477" spans="25:25">
      <c r="Y28477" s="176"/>
    </row>
    <row r="28478" spans="25:25">
      <c r="Y28478" s="176"/>
    </row>
    <row r="28479" spans="25:25">
      <c r="Y28479" s="176"/>
    </row>
    <row r="28480" spans="25:25">
      <c r="Y28480" s="176"/>
    </row>
    <row r="28481" spans="25:25">
      <c r="Y28481" s="176"/>
    </row>
    <row r="28482" spans="25:25">
      <c r="Y28482" s="176"/>
    </row>
    <row r="28483" spans="25:25">
      <c r="Y28483" s="176"/>
    </row>
    <row r="28484" spans="25:25">
      <c r="Y28484" s="176"/>
    </row>
    <row r="28485" spans="25:25">
      <c r="Y28485" s="176"/>
    </row>
    <row r="28486" spans="25:25">
      <c r="Y28486" s="176"/>
    </row>
    <row r="28487" spans="25:25">
      <c r="Y28487" s="176"/>
    </row>
    <row r="28488" spans="25:25">
      <c r="Y28488" s="176"/>
    </row>
    <row r="28489" spans="25:25">
      <c r="Y28489" s="176"/>
    </row>
    <row r="28490" spans="25:25">
      <c r="Y28490" s="176"/>
    </row>
    <row r="28491" spans="25:25">
      <c r="Y28491" s="176"/>
    </row>
    <row r="28492" spans="25:25">
      <c r="Y28492" s="176"/>
    </row>
    <row r="28493" spans="25:25">
      <c r="Y28493" s="176"/>
    </row>
    <row r="28494" spans="25:25">
      <c r="Y28494" s="176"/>
    </row>
    <row r="28495" spans="25:25">
      <c r="Y28495" s="176"/>
    </row>
    <row r="28496" spans="25:25">
      <c r="Y28496" s="176"/>
    </row>
    <row r="28497" spans="25:25">
      <c r="Y28497" s="176"/>
    </row>
    <row r="28498" spans="25:25">
      <c r="Y28498" s="176"/>
    </row>
    <row r="28499" spans="25:25">
      <c r="Y28499" s="176"/>
    </row>
    <row r="28500" spans="25:25">
      <c r="Y28500" s="176"/>
    </row>
    <row r="28501" spans="25:25">
      <c r="Y28501" s="176"/>
    </row>
    <row r="28502" spans="25:25">
      <c r="Y28502" s="176"/>
    </row>
    <row r="28503" spans="25:25">
      <c r="Y28503" s="176"/>
    </row>
    <row r="28504" spans="25:25">
      <c r="Y28504" s="176"/>
    </row>
    <row r="28505" spans="25:25">
      <c r="Y28505" s="176"/>
    </row>
    <row r="28506" spans="25:25">
      <c r="Y28506" s="176"/>
    </row>
    <row r="28507" spans="25:25">
      <c r="Y28507" s="176"/>
    </row>
    <row r="28508" spans="25:25">
      <c r="Y28508" s="176"/>
    </row>
    <row r="28509" spans="25:25">
      <c r="Y28509" s="176"/>
    </row>
    <row r="28510" spans="25:25">
      <c r="Y28510" s="176"/>
    </row>
    <row r="28511" spans="25:25">
      <c r="Y28511" s="176"/>
    </row>
    <row r="28512" spans="25:25">
      <c r="Y28512" s="176"/>
    </row>
    <row r="28513" spans="25:25">
      <c r="Y28513" s="176"/>
    </row>
    <row r="28514" spans="25:25">
      <c r="Y28514" s="176"/>
    </row>
    <row r="28515" spans="25:25">
      <c r="Y28515" s="176"/>
    </row>
    <row r="28516" spans="25:25">
      <c r="Y28516" s="176"/>
    </row>
    <row r="28517" spans="25:25">
      <c r="Y28517" s="176"/>
    </row>
    <row r="28518" spans="25:25">
      <c r="Y28518" s="176"/>
    </row>
    <row r="28519" spans="25:25">
      <c r="Y28519" s="176"/>
    </row>
    <row r="28520" spans="25:25">
      <c r="Y28520" s="176"/>
    </row>
    <row r="28521" spans="25:25">
      <c r="Y28521" s="176"/>
    </row>
    <row r="28522" spans="25:25">
      <c r="Y28522" s="176"/>
    </row>
    <row r="28523" spans="25:25">
      <c r="Y28523" s="176"/>
    </row>
    <row r="28524" spans="25:25">
      <c r="Y28524" s="176"/>
    </row>
    <row r="28525" spans="25:25">
      <c r="Y28525" s="176"/>
    </row>
    <row r="28526" spans="25:25">
      <c r="Y28526" s="176"/>
    </row>
    <row r="28527" spans="25:25">
      <c r="Y28527" s="176"/>
    </row>
    <row r="28528" spans="25:25">
      <c r="Y28528" s="176"/>
    </row>
    <row r="28529" spans="25:25">
      <c r="Y28529" s="176"/>
    </row>
    <row r="28530" spans="25:25">
      <c r="Y28530" s="176"/>
    </row>
    <row r="28531" spans="25:25">
      <c r="Y28531" s="176"/>
    </row>
    <row r="28532" spans="25:25">
      <c r="Y28532" s="176"/>
    </row>
    <row r="28533" spans="25:25">
      <c r="Y28533" s="176"/>
    </row>
    <row r="28534" spans="25:25">
      <c r="Y28534" s="176"/>
    </row>
    <row r="28535" spans="25:25">
      <c r="Y28535" s="176"/>
    </row>
    <row r="28536" spans="25:25">
      <c r="Y28536" s="176"/>
    </row>
    <row r="28537" spans="25:25">
      <c r="Y28537" s="176"/>
    </row>
    <row r="28538" spans="25:25">
      <c r="Y28538" s="176"/>
    </row>
    <row r="28539" spans="25:25">
      <c r="Y28539" s="176"/>
    </row>
    <row r="28540" spans="25:25">
      <c r="Y28540" s="176"/>
    </row>
    <row r="28541" spans="25:25">
      <c r="Y28541" s="176"/>
    </row>
    <row r="28542" spans="25:25">
      <c r="Y28542" s="176"/>
    </row>
    <row r="28543" spans="25:25">
      <c r="Y28543" s="176"/>
    </row>
    <row r="28544" spans="25:25">
      <c r="Y28544" s="176"/>
    </row>
    <row r="28545" spans="25:25">
      <c r="Y28545" s="176"/>
    </row>
    <row r="28546" spans="25:25">
      <c r="Y28546" s="176"/>
    </row>
    <row r="28547" spans="25:25">
      <c r="Y28547" s="176"/>
    </row>
    <row r="28548" spans="25:25">
      <c r="Y28548" s="176"/>
    </row>
    <row r="28549" spans="25:25">
      <c r="Y28549" s="176"/>
    </row>
    <row r="28550" spans="25:25">
      <c r="Y28550" s="176"/>
    </row>
    <row r="28551" spans="25:25">
      <c r="Y28551" s="176"/>
    </row>
    <row r="28552" spans="25:25">
      <c r="Y28552" s="176"/>
    </row>
    <row r="28553" spans="25:25">
      <c r="Y28553" s="176"/>
    </row>
    <row r="28554" spans="25:25">
      <c r="Y28554" s="176"/>
    </row>
    <row r="28555" spans="25:25">
      <c r="Y28555" s="176"/>
    </row>
    <row r="28556" spans="25:25">
      <c r="Y28556" s="176"/>
    </row>
    <row r="28557" spans="25:25">
      <c r="Y28557" s="176"/>
    </row>
    <row r="28558" spans="25:25">
      <c r="Y28558" s="176"/>
    </row>
    <row r="28559" spans="25:25">
      <c r="Y28559" s="176"/>
    </row>
    <row r="28560" spans="25:25">
      <c r="Y28560" s="176"/>
    </row>
    <row r="28561" spans="25:25">
      <c r="Y28561" s="176"/>
    </row>
    <row r="28562" spans="25:25">
      <c r="Y28562" s="176"/>
    </row>
    <row r="28563" spans="25:25">
      <c r="Y28563" s="176"/>
    </row>
    <row r="28564" spans="25:25">
      <c r="Y28564" s="176"/>
    </row>
    <row r="28565" spans="25:25">
      <c r="Y28565" s="176"/>
    </row>
    <row r="28566" spans="25:25">
      <c r="Y28566" s="176"/>
    </row>
    <row r="28567" spans="25:25">
      <c r="Y28567" s="176"/>
    </row>
    <row r="28568" spans="25:25">
      <c r="Y28568" s="176"/>
    </row>
    <row r="28569" spans="25:25">
      <c r="Y28569" s="176"/>
    </row>
    <row r="28570" spans="25:25">
      <c r="Y28570" s="176"/>
    </row>
    <row r="28571" spans="25:25">
      <c r="Y28571" s="176"/>
    </row>
    <row r="28572" spans="25:25">
      <c r="Y28572" s="176"/>
    </row>
    <row r="28573" spans="25:25">
      <c r="Y28573" s="176"/>
    </row>
    <row r="28574" spans="25:25">
      <c r="Y28574" s="176"/>
    </row>
    <row r="28575" spans="25:25">
      <c r="Y28575" s="176"/>
    </row>
    <row r="28576" spans="25:25">
      <c r="Y28576" s="176"/>
    </row>
    <row r="28577" spans="25:25">
      <c r="Y28577" s="176"/>
    </row>
    <row r="28578" spans="25:25">
      <c r="Y28578" s="176"/>
    </row>
    <row r="28579" spans="25:25">
      <c r="Y28579" s="176"/>
    </row>
    <row r="28580" spans="25:25">
      <c r="Y28580" s="176"/>
    </row>
    <row r="28581" spans="25:25">
      <c r="Y28581" s="176"/>
    </row>
    <row r="28582" spans="25:25">
      <c r="Y28582" s="176"/>
    </row>
    <row r="28583" spans="25:25">
      <c r="Y28583" s="176"/>
    </row>
    <row r="28584" spans="25:25">
      <c r="Y28584" s="176"/>
    </row>
    <row r="28585" spans="25:25">
      <c r="Y28585" s="176"/>
    </row>
    <row r="28586" spans="25:25">
      <c r="Y28586" s="176"/>
    </row>
    <row r="28587" spans="25:25">
      <c r="Y28587" s="176"/>
    </row>
    <row r="28588" spans="25:25">
      <c r="Y28588" s="176"/>
    </row>
    <row r="28589" spans="25:25">
      <c r="Y28589" s="176"/>
    </row>
    <row r="28590" spans="25:25">
      <c r="Y28590" s="176"/>
    </row>
    <row r="28591" spans="25:25">
      <c r="Y28591" s="176"/>
    </row>
    <row r="28592" spans="25:25">
      <c r="Y28592" s="176"/>
    </row>
    <row r="28593" spans="25:25">
      <c r="Y28593" s="176"/>
    </row>
    <row r="28594" spans="25:25">
      <c r="Y28594" s="176"/>
    </row>
    <row r="28595" spans="25:25">
      <c r="Y28595" s="176"/>
    </row>
    <row r="28596" spans="25:25">
      <c r="Y28596" s="176"/>
    </row>
    <row r="28597" spans="25:25">
      <c r="Y28597" s="176"/>
    </row>
    <row r="28598" spans="25:25">
      <c r="Y28598" s="176"/>
    </row>
    <row r="28599" spans="25:25">
      <c r="Y28599" s="176"/>
    </row>
    <row r="28600" spans="25:25">
      <c r="Y28600" s="176"/>
    </row>
    <row r="28601" spans="25:25">
      <c r="Y28601" s="176"/>
    </row>
    <row r="28602" spans="25:25">
      <c r="Y28602" s="176"/>
    </row>
    <row r="28603" spans="25:25">
      <c r="Y28603" s="176"/>
    </row>
    <row r="28604" spans="25:25">
      <c r="Y28604" s="176"/>
    </row>
    <row r="28605" spans="25:25">
      <c r="Y28605" s="176"/>
    </row>
    <row r="28606" spans="25:25">
      <c r="Y28606" s="176"/>
    </row>
    <row r="28607" spans="25:25">
      <c r="Y28607" s="176"/>
    </row>
    <row r="28608" spans="25:25">
      <c r="Y28608" s="176"/>
    </row>
    <row r="28609" spans="25:25">
      <c r="Y28609" s="176"/>
    </row>
    <row r="28610" spans="25:25">
      <c r="Y28610" s="176"/>
    </row>
    <row r="28611" spans="25:25">
      <c r="Y28611" s="176"/>
    </row>
    <row r="28612" spans="25:25">
      <c r="Y28612" s="176"/>
    </row>
    <row r="28613" spans="25:25">
      <c r="Y28613" s="176"/>
    </row>
    <row r="28614" spans="25:25">
      <c r="Y28614" s="176"/>
    </row>
    <row r="28615" spans="25:25">
      <c r="Y28615" s="176"/>
    </row>
    <row r="28616" spans="25:25">
      <c r="Y28616" s="176"/>
    </row>
    <row r="28617" spans="25:25">
      <c r="Y28617" s="176"/>
    </row>
    <row r="28618" spans="25:25">
      <c r="Y28618" s="176"/>
    </row>
    <row r="28619" spans="25:25">
      <c r="Y28619" s="176"/>
    </row>
    <row r="28620" spans="25:25">
      <c r="Y28620" s="176"/>
    </row>
    <row r="28621" spans="25:25">
      <c r="Y28621" s="176"/>
    </row>
    <row r="28622" spans="25:25">
      <c r="Y28622" s="176"/>
    </row>
    <row r="28623" spans="25:25">
      <c r="Y28623" s="176"/>
    </row>
    <row r="28624" spans="25:25">
      <c r="Y28624" s="176"/>
    </row>
    <row r="28625" spans="25:25">
      <c r="Y28625" s="176"/>
    </row>
    <row r="28626" spans="25:25">
      <c r="Y28626" s="176"/>
    </row>
    <row r="28627" spans="25:25">
      <c r="Y28627" s="176"/>
    </row>
    <row r="28628" spans="25:25">
      <c r="Y28628" s="176"/>
    </row>
    <row r="28629" spans="25:25">
      <c r="Y28629" s="176"/>
    </row>
    <row r="28630" spans="25:25">
      <c r="Y28630" s="176"/>
    </row>
    <row r="28631" spans="25:25">
      <c r="Y28631" s="176"/>
    </row>
    <row r="28632" spans="25:25">
      <c r="Y28632" s="176"/>
    </row>
    <row r="28633" spans="25:25">
      <c r="Y28633" s="176"/>
    </row>
    <row r="28634" spans="25:25">
      <c r="Y28634" s="176"/>
    </row>
    <row r="28635" spans="25:25">
      <c r="Y28635" s="176"/>
    </row>
    <row r="28636" spans="25:25">
      <c r="Y28636" s="176"/>
    </row>
    <row r="28637" spans="25:25">
      <c r="Y28637" s="176"/>
    </row>
    <row r="28638" spans="25:25">
      <c r="Y28638" s="176"/>
    </row>
    <row r="28639" spans="25:25">
      <c r="Y28639" s="176"/>
    </row>
    <row r="28640" spans="25:25">
      <c r="Y28640" s="176"/>
    </row>
    <row r="28641" spans="25:25">
      <c r="Y28641" s="176"/>
    </row>
    <row r="28642" spans="25:25">
      <c r="Y28642" s="176"/>
    </row>
    <row r="28643" spans="25:25">
      <c r="Y28643" s="176"/>
    </row>
    <row r="28644" spans="25:25">
      <c r="Y28644" s="176"/>
    </row>
    <row r="28645" spans="25:25">
      <c r="Y28645" s="176"/>
    </row>
    <row r="28646" spans="25:25">
      <c r="Y28646" s="176"/>
    </row>
    <row r="28647" spans="25:25">
      <c r="Y28647" s="176"/>
    </row>
    <row r="28648" spans="25:25">
      <c r="Y28648" s="176"/>
    </row>
    <row r="28649" spans="25:25">
      <c r="Y28649" s="176"/>
    </row>
    <row r="28650" spans="25:25">
      <c r="Y28650" s="176"/>
    </row>
    <row r="28651" spans="25:25">
      <c r="Y28651" s="176"/>
    </row>
    <row r="28652" spans="25:25">
      <c r="Y28652" s="176"/>
    </row>
    <row r="28653" spans="25:25">
      <c r="Y28653" s="176"/>
    </row>
    <row r="28654" spans="25:25">
      <c r="Y28654" s="176"/>
    </row>
    <row r="28655" spans="25:25">
      <c r="Y28655" s="176"/>
    </row>
    <row r="28656" spans="25:25">
      <c r="Y28656" s="176"/>
    </row>
    <row r="28657" spans="25:25">
      <c r="Y28657" s="176"/>
    </row>
    <row r="28658" spans="25:25">
      <c r="Y28658" s="176"/>
    </row>
    <row r="28659" spans="25:25">
      <c r="Y28659" s="176"/>
    </row>
    <row r="28660" spans="25:25">
      <c r="Y28660" s="176"/>
    </row>
    <row r="28661" spans="25:25">
      <c r="Y28661" s="176"/>
    </row>
    <row r="28662" spans="25:25">
      <c r="Y28662" s="176"/>
    </row>
    <row r="28663" spans="25:25">
      <c r="Y28663" s="176"/>
    </row>
    <row r="28664" spans="25:25">
      <c r="Y28664" s="176"/>
    </row>
    <row r="28665" spans="25:25">
      <c r="Y28665" s="176"/>
    </row>
    <row r="28666" spans="25:25">
      <c r="Y28666" s="176"/>
    </row>
    <row r="28667" spans="25:25">
      <c r="Y28667" s="176"/>
    </row>
    <row r="28668" spans="25:25">
      <c r="Y28668" s="176"/>
    </row>
    <row r="28669" spans="25:25">
      <c r="Y28669" s="176"/>
    </row>
    <row r="28670" spans="25:25">
      <c r="Y28670" s="176"/>
    </row>
    <row r="28671" spans="25:25">
      <c r="Y28671" s="176"/>
    </row>
    <row r="28672" spans="25:25">
      <c r="Y28672" s="176"/>
    </row>
    <row r="28673" spans="25:25">
      <c r="Y28673" s="176"/>
    </row>
    <row r="28674" spans="25:25">
      <c r="Y28674" s="176"/>
    </row>
    <row r="28675" spans="25:25">
      <c r="Y28675" s="176"/>
    </row>
    <row r="28676" spans="25:25">
      <c r="Y28676" s="176"/>
    </row>
    <row r="28677" spans="25:25">
      <c r="Y28677" s="176"/>
    </row>
    <row r="28678" spans="25:25">
      <c r="Y28678" s="176"/>
    </row>
    <row r="28679" spans="25:25">
      <c r="Y28679" s="176"/>
    </row>
    <row r="28680" spans="25:25">
      <c r="Y28680" s="176"/>
    </row>
    <row r="28681" spans="25:25">
      <c r="Y28681" s="176"/>
    </row>
    <row r="28682" spans="25:25">
      <c r="Y28682" s="176"/>
    </row>
    <row r="28683" spans="25:25">
      <c r="Y28683" s="176"/>
    </row>
    <row r="28684" spans="25:25">
      <c r="Y28684" s="176"/>
    </row>
    <row r="28685" spans="25:25">
      <c r="Y28685" s="176"/>
    </row>
    <row r="28686" spans="25:25">
      <c r="Y28686" s="176"/>
    </row>
    <row r="28687" spans="25:25">
      <c r="Y28687" s="176"/>
    </row>
    <row r="28688" spans="25:25">
      <c r="Y28688" s="176"/>
    </row>
    <row r="28689" spans="25:25">
      <c r="Y28689" s="176"/>
    </row>
    <row r="28690" spans="25:25">
      <c r="Y28690" s="176"/>
    </row>
    <row r="28691" spans="25:25">
      <c r="Y28691" s="176"/>
    </row>
    <row r="28692" spans="25:25">
      <c r="Y28692" s="176"/>
    </row>
    <row r="28693" spans="25:25">
      <c r="Y28693" s="176"/>
    </row>
    <row r="28694" spans="25:25">
      <c r="Y28694" s="176"/>
    </row>
    <row r="28695" spans="25:25">
      <c r="Y28695" s="176"/>
    </row>
    <row r="28696" spans="25:25">
      <c r="Y28696" s="176"/>
    </row>
    <row r="28697" spans="25:25">
      <c r="Y28697" s="176"/>
    </row>
    <row r="28698" spans="25:25">
      <c r="Y28698" s="176"/>
    </row>
    <row r="28699" spans="25:25">
      <c r="Y28699" s="176"/>
    </row>
    <row r="28700" spans="25:25">
      <c r="Y28700" s="176"/>
    </row>
    <row r="28701" spans="25:25">
      <c r="Y28701" s="176"/>
    </row>
    <row r="28702" spans="25:25">
      <c r="Y28702" s="176"/>
    </row>
    <row r="28703" spans="25:25">
      <c r="Y28703" s="176"/>
    </row>
    <row r="28704" spans="25:25">
      <c r="Y28704" s="176"/>
    </row>
    <row r="28705" spans="25:25">
      <c r="Y28705" s="176"/>
    </row>
    <row r="28706" spans="25:25">
      <c r="Y28706" s="176"/>
    </row>
    <row r="28707" spans="25:25">
      <c r="Y28707" s="176"/>
    </row>
    <row r="28708" spans="25:25">
      <c r="Y28708" s="176"/>
    </row>
    <row r="28709" spans="25:25">
      <c r="Y28709" s="176"/>
    </row>
    <row r="28710" spans="25:25">
      <c r="Y28710" s="176"/>
    </row>
    <row r="28711" spans="25:25">
      <c r="Y28711" s="176"/>
    </row>
    <row r="28712" spans="25:25">
      <c r="Y28712" s="176"/>
    </row>
    <row r="28713" spans="25:25">
      <c r="Y28713" s="176"/>
    </row>
    <row r="28714" spans="25:25">
      <c r="Y28714" s="176"/>
    </row>
    <row r="28715" spans="25:25">
      <c r="Y28715" s="176"/>
    </row>
    <row r="28716" spans="25:25">
      <c r="Y28716" s="176"/>
    </row>
    <row r="28717" spans="25:25">
      <c r="Y28717" s="176"/>
    </row>
    <row r="28718" spans="25:25">
      <c r="Y28718" s="176"/>
    </row>
    <row r="28719" spans="25:25">
      <c r="Y28719" s="176"/>
    </row>
    <row r="28720" spans="25:25">
      <c r="Y28720" s="176"/>
    </row>
    <row r="28721" spans="25:25">
      <c r="Y28721" s="176"/>
    </row>
    <row r="28722" spans="25:25">
      <c r="Y28722" s="176"/>
    </row>
    <row r="28723" spans="25:25">
      <c r="Y28723" s="176"/>
    </row>
    <row r="28724" spans="25:25">
      <c r="Y28724" s="176"/>
    </row>
    <row r="28725" spans="25:25">
      <c r="Y28725" s="176"/>
    </row>
    <row r="28726" spans="25:25">
      <c r="Y28726" s="176"/>
    </row>
    <row r="28727" spans="25:25">
      <c r="Y28727" s="176"/>
    </row>
    <row r="28728" spans="25:25">
      <c r="Y28728" s="176"/>
    </row>
    <row r="28729" spans="25:25">
      <c r="Y28729" s="176"/>
    </row>
    <row r="28730" spans="25:25">
      <c r="Y28730" s="176"/>
    </row>
    <row r="28731" spans="25:25">
      <c r="Y28731" s="176"/>
    </row>
    <row r="28732" spans="25:25">
      <c r="Y28732" s="176"/>
    </row>
    <row r="28733" spans="25:25">
      <c r="Y28733" s="176"/>
    </row>
    <row r="28734" spans="25:25">
      <c r="Y28734" s="176"/>
    </row>
    <row r="28735" spans="25:25">
      <c r="Y28735" s="176"/>
    </row>
    <row r="28736" spans="25:25">
      <c r="Y28736" s="176"/>
    </row>
    <row r="28737" spans="25:25">
      <c r="Y28737" s="176"/>
    </row>
    <row r="28738" spans="25:25">
      <c r="Y28738" s="176"/>
    </row>
    <row r="28739" spans="25:25">
      <c r="Y28739" s="176"/>
    </row>
    <row r="28740" spans="25:25">
      <c r="Y28740" s="176"/>
    </row>
    <row r="28741" spans="25:25">
      <c r="Y28741" s="176"/>
    </row>
    <row r="28742" spans="25:25">
      <c r="Y28742" s="176"/>
    </row>
    <row r="28743" spans="25:25">
      <c r="Y28743" s="176"/>
    </row>
    <row r="28744" spans="25:25">
      <c r="Y28744" s="176"/>
    </row>
    <row r="28745" spans="25:25">
      <c r="Y28745" s="176"/>
    </row>
    <row r="28746" spans="25:25">
      <c r="Y28746" s="176"/>
    </row>
    <row r="28747" spans="25:25">
      <c r="Y28747" s="176"/>
    </row>
    <row r="28748" spans="25:25">
      <c r="Y28748" s="176"/>
    </row>
    <row r="28749" spans="25:25">
      <c r="Y28749" s="176"/>
    </row>
    <row r="28750" spans="25:25">
      <c r="Y28750" s="176"/>
    </row>
    <row r="28751" spans="25:25">
      <c r="Y28751" s="176"/>
    </row>
    <row r="28752" spans="25:25">
      <c r="Y28752" s="176"/>
    </row>
    <row r="28753" spans="25:25">
      <c r="Y28753" s="176"/>
    </row>
    <row r="28754" spans="25:25">
      <c r="Y28754" s="176"/>
    </row>
    <row r="28755" spans="25:25">
      <c r="Y28755" s="176"/>
    </row>
    <row r="28756" spans="25:25">
      <c r="Y28756" s="176"/>
    </row>
    <row r="28757" spans="25:25">
      <c r="Y28757" s="176"/>
    </row>
    <row r="28758" spans="25:25">
      <c r="Y28758" s="176"/>
    </row>
    <row r="28759" spans="25:25">
      <c r="Y28759" s="176"/>
    </row>
    <row r="28760" spans="25:25">
      <c r="Y28760" s="176"/>
    </row>
    <row r="28761" spans="25:25">
      <c r="Y28761" s="176"/>
    </row>
    <row r="28762" spans="25:25">
      <c r="Y28762" s="176"/>
    </row>
    <row r="28763" spans="25:25">
      <c r="Y28763" s="176"/>
    </row>
    <row r="28764" spans="25:25">
      <c r="Y28764" s="176"/>
    </row>
    <row r="28765" spans="25:25">
      <c r="Y28765" s="176"/>
    </row>
    <row r="28766" spans="25:25">
      <c r="Y28766" s="176"/>
    </row>
    <row r="28767" spans="25:25">
      <c r="Y28767" s="176"/>
    </row>
    <row r="28768" spans="25:25">
      <c r="Y28768" s="176"/>
    </row>
    <row r="28769" spans="25:25">
      <c r="Y28769" s="176"/>
    </row>
    <row r="28770" spans="25:25">
      <c r="Y28770" s="176"/>
    </row>
    <row r="28771" spans="25:25">
      <c r="Y28771" s="176"/>
    </row>
    <row r="28772" spans="25:25">
      <c r="Y28772" s="176"/>
    </row>
    <row r="28773" spans="25:25">
      <c r="Y28773" s="176"/>
    </row>
    <row r="28774" spans="25:25">
      <c r="Y28774" s="176"/>
    </row>
    <row r="28775" spans="25:25">
      <c r="Y28775" s="176"/>
    </row>
    <row r="28776" spans="25:25">
      <c r="Y28776" s="176"/>
    </row>
    <row r="28777" spans="25:25">
      <c r="Y28777" s="176"/>
    </row>
    <row r="28778" spans="25:25">
      <c r="Y28778" s="176"/>
    </row>
    <row r="28779" spans="25:25">
      <c r="Y28779" s="176"/>
    </row>
    <row r="28780" spans="25:25">
      <c r="Y28780" s="176"/>
    </row>
    <row r="28781" spans="25:25">
      <c r="Y28781" s="176"/>
    </row>
    <row r="28782" spans="25:25">
      <c r="Y28782" s="176"/>
    </row>
    <row r="28783" spans="25:25">
      <c r="Y28783" s="176"/>
    </row>
    <row r="28784" spans="25:25">
      <c r="Y28784" s="176"/>
    </row>
    <row r="28785" spans="25:25">
      <c r="Y28785" s="176"/>
    </row>
    <row r="28786" spans="25:25">
      <c r="Y28786" s="176"/>
    </row>
    <row r="28787" spans="25:25">
      <c r="Y28787" s="176"/>
    </row>
    <row r="28788" spans="25:25">
      <c r="Y28788" s="176"/>
    </row>
    <row r="28789" spans="25:25">
      <c r="Y28789" s="176"/>
    </row>
    <row r="28790" spans="25:25">
      <c r="Y28790" s="176"/>
    </row>
    <row r="28791" spans="25:25">
      <c r="Y28791" s="176"/>
    </row>
    <row r="28792" spans="25:25">
      <c r="Y28792" s="176"/>
    </row>
    <row r="28793" spans="25:25">
      <c r="Y28793" s="176"/>
    </row>
    <row r="28794" spans="25:25">
      <c r="Y28794" s="176"/>
    </row>
    <row r="28795" spans="25:25">
      <c r="Y28795" s="176"/>
    </row>
    <row r="28796" spans="25:25">
      <c r="Y28796" s="176"/>
    </row>
    <row r="28797" spans="25:25">
      <c r="Y28797" s="176"/>
    </row>
    <row r="28798" spans="25:25">
      <c r="Y28798" s="176"/>
    </row>
    <row r="28799" spans="25:25">
      <c r="Y28799" s="176"/>
    </row>
    <row r="28800" spans="25:25">
      <c r="Y28800" s="176"/>
    </row>
    <row r="28801" spans="25:25">
      <c r="Y28801" s="176"/>
    </row>
    <row r="28802" spans="25:25">
      <c r="Y28802" s="176"/>
    </row>
    <row r="28803" spans="25:25">
      <c r="Y28803" s="176"/>
    </row>
    <row r="28804" spans="25:25">
      <c r="Y28804" s="176"/>
    </row>
    <row r="28805" spans="25:25">
      <c r="Y28805" s="176"/>
    </row>
    <row r="28806" spans="25:25">
      <c r="Y28806" s="176"/>
    </row>
    <row r="28807" spans="25:25">
      <c r="Y28807" s="176"/>
    </row>
    <row r="28808" spans="25:25">
      <c r="Y28808" s="176"/>
    </row>
    <row r="28809" spans="25:25">
      <c r="Y28809" s="176"/>
    </row>
    <row r="28810" spans="25:25">
      <c r="Y28810" s="176"/>
    </row>
    <row r="28811" spans="25:25">
      <c r="Y28811" s="176"/>
    </row>
    <row r="28812" spans="25:25">
      <c r="Y28812" s="176"/>
    </row>
    <row r="28813" spans="25:25">
      <c r="Y28813" s="176"/>
    </row>
    <row r="28814" spans="25:25">
      <c r="Y28814" s="176"/>
    </row>
    <row r="28815" spans="25:25">
      <c r="Y28815" s="176"/>
    </row>
    <row r="28816" spans="25:25">
      <c r="Y28816" s="176"/>
    </row>
    <row r="28817" spans="25:25">
      <c r="Y28817" s="176"/>
    </row>
    <row r="28818" spans="25:25">
      <c r="Y28818" s="176"/>
    </row>
    <row r="28819" spans="25:25">
      <c r="Y28819" s="176"/>
    </row>
    <row r="28820" spans="25:25">
      <c r="Y28820" s="176"/>
    </row>
    <row r="28821" spans="25:25">
      <c r="Y28821" s="176"/>
    </row>
    <row r="28822" spans="25:25">
      <c r="Y28822" s="176"/>
    </row>
    <row r="28823" spans="25:25">
      <c r="Y28823" s="176"/>
    </row>
    <row r="28824" spans="25:25">
      <c r="Y28824" s="176"/>
    </row>
    <row r="28825" spans="25:25">
      <c r="Y28825" s="176"/>
    </row>
    <row r="28826" spans="25:25">
      <c r="Y28826" s="176"/>
    </row>
    <row r="28827" spans="25:25">
      <c r="Y28827" s="176"/>
    </row>
    <row r="28828" spans="25:25">
      <c r="Y28828" s="176"/>
    </row>
    <row r="28829" spans="25:25">
      <c r="Y28829" s="176"/>
    </row>
    <row r="28830" spans="25:25">
      <c r="Y28830" s="176"/>
    </row>
    <row r="28831" spans="25:25">
      <c r="Y28831" s="176"/>
    </row>
    <row r="28832" spans="25:25">
      <c r="Y28832" s="176"/>
    </row>
    <row r="28833" spans="25:25">
      <c r="Y28833" s="176"/>
    </row>
    <row r="28834" spans="25:25">
      <c r="Y28834" s="176"/>
    </row>
    <row r="28835" spans="25:25">
      <c r="Y28835" s="176"/>
    </row>
    <row r="28836" spans="25:25">
      <c r="Y28836" s="176"/>
    </row>
    <row r="28837" spans="25:25">
      <c r="Y28837" s="176"/>
    </row>
    <row r="28838" spans="25:25">
      <c r="Y28838" s="176"/>
    </row>
    <row r="28839" spans="25:25">
      <c r="Y28839" s="176"/>
    </row>
    <row r="28840" spans="25:25">
      <c r="Y28840" s="176"/>
    </row>
    <row r="28841" spans="25:25">
      <c r="Y28841" s="176"/>
    </row>
    <row r="28842" spans="25:25">
      <c r="Y28842" s="176"/>
    </row>
    <row r="28843" spans="25:25">
      <c r="Y28843" s="176"/>
    </row>
    <row r="28844" spans="25:25">
      <c r="Y28844" s="176"/>
    </row>
    <row r="28845" spans="25:25">
      <c r="Y28845" s="176"/>
    </row>
    <row r="28846" spans="25:25">
      <c r="Y28846" s="176"/>
    </row>
    <row r="28847" spans="25:25">
      <c r="Y28847" s="176"/>
    </row>
    <row r="28848" spans="25:25">
      <c r="Y28848" s="176"/>
    </row>
    <row r="28849" spans="25:25">
      <c r="Y28849" s="176"/>
    </row>
    <row r="28850" spans="25:25">
      <c r="Y28850" s="176"/>
    </row>
    <row r="28851" spans="25:25">
      <c r="Y28851" s="176"/>
    </row>
    <row r="28852" spans="25:25">
      <c r="Y28852" s="176"/>
    </row>
    <row r="28853" spans="25:25">
      <c r="Y28853" s="176"/>
    </row>
    <row r="28854" spans="25:25">
      <c r="Y28854" s="176"/>
    </row>
    <row r="28855" spans="25:25">
      <c r="Y28855" s="176"/>
    </row>
    <row r="28856" spans="25:25">
      <c r="Y28856" s="176"/>
    </row>
    <row r="28857" spans="25:25">
      <c r="Y28857" s="176"/>
    </row>
    <row r="28858" spans="25:25">
      <c r="Y28858" s="176"/>
    </row>
    <row r="28859" spans="25:25">
      <c r="Y28859" s="176"/>
    </row>
    <row r="28860" spans="25:25">
      <c r="Y28860" s="176"/>
    </row>
    <row r="28861" spans="25:25">
      <c r="Y28861" s="176"/>
    </row>
    <row r="28862" spans="25:25">
      <c r="Y28862" s="176"/>
    </row>
    <row r="28863" spans="25:25">
      <c r="Y28863" s="176"/>
    </row>
    <row r="28864" spans="25:25">
      <c r="Y28864" s="176"/>
    </row>
    <row r="28865" spans="25:25">
      <c r="Y28865" s="176"/>
    </row>
    <row r="28866" spans="25:25">
      <c r="Y28866" s="176"/>
    </row>
    <row r="28867" spans="25:25">
      <c r="Y28867" s="176"/>
    </row>
    <row r="28868" spans="25:25">
      <c r="Y28868" s="176"/>
    </row>
    <row r="28869" spans="25:25">
      <c r="Y28869" s="176"/>
    </row>
    <row r="28870" spans="25:25">
      <c r="Y28870" s="176"/>
    </row>
    <row r="28871" spans="25:25">
      <c r="Y28871" s="176"/>
    </row>
    <row r="28872" spans="25:25">
      <c r="Y28872" s="176"/>
    </row>
    <row r="28873" spans="25:25">
      <c r="Y28873" s="176"/>
    </row>
    <row r="28874" spans="25:25">
      <c r="Y28874" s="176"/>
    </row>
    <row r="28875" spans="25:25">
      <c r="Y28875" s="176"/>
    </row>
    <row r="28876" spans="25:25">
      <c r="Y28876" s="176"/>
    </row>
    <row r="28877" spans="25:25">
      <c r="Y28877" s="176"/>
    </row>
    <row r="28878" spans="25:25">
      <c r="Y28878" s="176"/>
    </row>
    <row r="28879" spans="25:25">
      <c r="Y28879" s="176"/>
    </row>
    <row r="28880" spans="25:25">
      <c r="Y28880" s="176"/>
    </row>
    <row r="28881" spans="25:25">
      <c r="Y28881" s="176"/>
    </row>
    <row r="28882" spans="25:25">
      <c r="Y28882" s="176"/>
    </row>
    <row r="28883" spans="25:25">
      <c r="Y28883" s="176"/>
    </row>
    <row r="28884" spans="25:25">
      <c r="Y28884" s="176"/>
    </row>
    <row r="28885" spans="25:25">
      <c r="Y28885" s="176"/>
    </row>
    <row r="28886" spans="25:25">
      <c r="Y28886" s="176"/>
    </row>
    <row r="28887" spans="25:25">
      <c r="Y28887" s="176"/>
    </row>
    <row r="28888" spans="25:25">
      <c r="Y28888" s="176"/>
    </row>
    <row r="28889" spans="25:25">
      <c r="Y28889" s="176"/>
    </row>
    <row r="28890" spans="25:25">
      <c r="Y28890" s="176"/>
    </row>
    <row r="28891" spans="25:25">
      <c r="Y28891" s="176"/>
    </row>
    <row r="28892" spans="25:25">
      <c r="Y28892" s="176"/>
    </row>
    <row r="28893" spans="25:25">
      <c r="Y28893" s="176"/>
    </row>
    <row r="28894" spans="25:25">
      <c r="Y28894" s="176"/>
    </row>
    <row r="28895" spans="25:25">
      <c r="Y28895" s="176"/>
    </row>
    <row r="28896" spans="25:25">
      <c r="Y28896" s="176"/>
    </row>
    <row r="28897" spans="25:25">
      <c r="Y28897" s="176"/>
    </row>
    <row r="28898" spans="25:25">
      <c r="Y28898" s="176"/>
    </row>
    <row r="28899" spans="25:25">
      <c r="Y28899" s="176"/>
    </row>
    <row r="28900" spans="25:25">
      <c r="Y28900" s="176"/>
    </row>
    <row r="28901" spans="25:25">
      <c r="Y28901" s="176"/>
    </row>
    <row r="28902" spans="25:25">
      <c r="Y28902" s="176"/>
    </row>
    <row r="28903" spans="25:25">
      <c r="Y28903" s="176"/>
    </row>
    <row r="28904" spans="25:25">
      <c r="Y28904" s="176"/>
    </row>
    <row r="28905" spans="25:25">
      <c r="Y28905" s="176"/>
    </row>
    <row r="28906" spans="25:25">
      <c r="Y28906" s="176"/>
    </row>
    <row r="28907" spans="25:25">
      <c r="Y28907" s="176"/>
    </row>
    <row r="28908" spans="25:25">
      <c r="Y28908" s="176"/>
    </row>
    <row r="28909" spans="25:25">
      <c r="Y28909" s="176"/>
    </row>
    <row r="28910" spans="25:25">
      <c r="Y28910" s="176"/>
    </row>
    <row r="28911" spans="25:25">
      <c r="Y28911" s="176"/>
    </row>
    <row r="28912" spans="25:25">
      <c r="Y28912" s="176"/>
    </row>
    <row r="28913" spans="25:25">
      <c r="Y28913" s="176"/>
    </row>
    <row r="28914" spans="25:25">
      <c r="Y28914" s="176"/>
    </row>
    <row r="28915" spans="25:25">
      <c r="Y28915" s="176"/>
    </row>
    <row r="28916" spans="25:25">
      <c r="Y28916" s="176"/>
    </row>
    <row r="28917" spans="25:25">
      <c r="Y28917" s="176"/>
    </row>
    <row r="28918" spans="25:25">
      <c r="Y28918" s="176"/>
    </row>
    <row r="28919" spans="25:25">
      <c r="Y28919" s="176"/>
    </row>
    <row r="28920" spans="25:25">
      <c r="Y28920" s="176"/>
    </row>
    <row r="28921" spans="25:25">
      <c r="Y28921" s="176"/>
    </row>
    <row r="28922" spans="25:25">
      <c r="Y28922" s="176"/>
    </row>
    <row r="28923" spans="25:25">
      <c r="Y28923" s="176"/>
    </row>
    <row r="28924" spans="25:25">
      <c r="Y28924" s="176"/>
    </row>
    <row r="28925" spans="25:25">
      <c r="Y28925" s="176"/>
    </row>
    <row r="28926" spans="25:25">
      <c r="Y28926" s="176"/>
    </row>
    <row r="28927" spans="25:25">
      <c r="Y28927" s="176"/>
    </row>
    <row r="28928" spans="25:25">
      <c r="Y28928" s="176"/>
    </row>
    <row r="28929" spans="25:25">
      <c r="Y28929" s="176"/>
    </row>
    <row r="28930" spans="25:25">
      <c r="Y28930" s="176"/>
    </row>
    <row r="28931" spans="25:25">
      <c r="Y28931" s="176"/>
    </row>
    <row r="28932" spans="25:25">
      <c r="Y28932" s="176"/>
    </row>
    <row r="28933" spans="25:25">
      <c r="Y28933" s="176"/>
    </row>
    <row r="28934" spans="25:25">
      <c r="Y28934" s="176"/>
    </row>
    <row r="28935" spans="25:25">
      <c r="Y28935" s="176"/>
    </row>
    <row r="28936" spans="25:25">
      <c r="Y28936" s="176"/>
    </row>
    <row r="28937" spans="25:25">
      <c r="Y28937" s="176"/>
    </row>
    <row r="28938" spans="25:25">
      <c r="Y28938" s="176"/>
    </row>
    <row r="28939" spans="25:25">
      <c r="Y28939" s="176"/>
    </row>
    <row r="28940" spans="25:25">
      <c r="Y28940" s="176"/>
    </row>
    <row r="28941" spans="25:25">
      <c r="Y28941" s="176"/>
    </row>
    <row r="28942" spans="25:25">
      <c r="Y28942" s="176"/>
    </row>
    <row r="28943" spans="25:25">
      <c r="Y28943" s="176"/>
    </row>
    <row r="28944" spans="25:25">
      <c r="Y28944" s="176"/>
    </row>
    <row r="28945" spans="25:25">
      <c r="Y28945" s="176"/>
    </row>
    <row r="28946" spans="25:25">
      <c r="Y28946" s="176"/>
    </row>
    <row r="28947" spans="25:25">
      <c r="Y28947" s="176"/>
    </row>
    <row r="28948" spans="25:25">
      <c r="Y28948" s="176"/>
    </row>
    <row r="28949" spans="25:25">
      <c r="Y28949" s="176"/>
    </row>
    <row r="28950" spans="25:25">
      <c r="Y28950" s="176"/>
    </row>
    <row r="28951" spans="25:25">
      <c r="Y28951" s="176"/>
    </row>
    <row r="28952" spans="25:25">
      <c r="Y28952" s="176"/>
    </row>
    <row r="28953" spans="25:25">
      <c r="Y28953" s="176"/>
    </row>
    <row r="28954" spans="25:25">
      <c r="Y28954" s="176"/>
    </row>
    <row r="28955" spans="25:25">
      <c r="Y28955" s="176"/>
    </row>
    <row r="28956" spans="25:25">
      <c r="Y28956" s="176"/>
    </row>
    <row r="28957" spans="25:25">
      <c r="Y28957" s="176"/>
    </row>
    <row r="28958" spans="25:25">
      <c r="Y28958" s="176"/>
    </row>
    <row r="28959" spans="25:25">
      <c r="Y28959" s="176"/>
    </row>
    <row r="28960" spans="25:25">
      <c r="Y28960" s="176"/>
    </row>
    <row r="28961" spans="25:25">
      <c r="Y28961" s="176"/>
    </row>
    <row r="28962" spans="25:25">
      <c r="Y28962" s="176"/>
    </row>
    <row r="28963" spans="25:25">
      <c r="Y28963" s="176"/>
    </row>
    <row r="28964" spans="25:25">
      <c r="Y28964" s="176"/>
    </row>
    <row r="28965" spans="25:25">
      <c r="Y28965" s="176"/>
    </row>
    <row r="28966" spans="25:25">
      <c r="Y28966" s="176"/>
    </row>
    <row r="28967" spans="25:25">
      <c r="Y28967" s="176"/>
    </row>
    <row r="28968" spans="25:25">
      <c r="Y28968" s="176"/>
    </row>
    <row r="28969" spans="25:25">
      <c r="Y28969" s="176"/>
    </row>
    <row r="28970" spans="25:25">
      <c r="Y28970" s="176"/>
    </row>
    <row r="28971" spans="25:25">
      <c r="Y28971" s="176"/>
    </row>
    <row r="28972" spans="25:25">
      <c r="Y28972" s="176"/>
    </row>
    <row r="28973" spans="25:25">
      <c r="Y28973" s="176"/>
    </row>
    <row r="28974" spans="25:25">
      <c r="Y28974" s="176"/>
    </row>
    <row r="28975" spans="25:25">
      <c r="Y28975" s="176"/>
    </row>
    <row r="28976" spans="25:25">
      <c r="Y28976" s="176"/>
    </row>
    <row r="28977" spans="25:25">
      <c r="Y28977" s="176"/>
    </row>
    <row r="28978" spans="25:25">
      <c r="Y28978" s="176"/>
    </row>
    <row r="28979" spans="25:25">
      <c r="Y28979" s="176"/>
    </row>
    <row r="28980" spans="25:25">
      <c r="Y28980" s="176"/>
    </row>
    <row r="28981" spans="25:25">
      <c r="Y28981" s="176"/>
    </row>
    <row r="28982" spans="25:25">
      <c r="Y28982" s="176"/>
    </row>
    <row r="28983" spans="25:25">
      <c r="Y28983" s="176"/>
    </row>
    <row r="28984" spans="25:25">
      <c r="Y28984" s="176"/>
    </row>
    <row r="28985" spans="25:25">
      <c r="Y28985" s="176"/>
    </row>
    <row r="28986" spans="25:25">
      <c r="Y28986" s="176"/>
    </row>
    <row r="28987" spans="25:25">
      <c r="Y28987" s="176"/>
    </row>
    <row r="28988" spans="25:25">
      <c r="Y28988" s="176"/>
    </row>
    <row r="28989" spans="25:25">
      <c r="Y28989" s="176"/>
    </row>
    <row r="28990" spans="25:25">
      <c r="Y28990" s="176"/>
    </row>
    <row r="28991" spans="25:25">
      <c r="Y28991" s="176"/>
    </row>
    <row r="28992" spans="25:25">
      <c r="Y28992" s="176"/>
    </row>
    <row r="28993" spans="25:25">
      <c r="Y28993" s="176"/>
    </row>
    <row r="28994" spans="25:25">
      <c r="Y28994" s="176"/>
    </row>
    <row r="28995" spans="25:25">
      <c r="Y28995" s="176"/>
    </row>
    <row r="28996" spans="25:25">
      <c r="Y28996" s="176"/>
    </row>
    <row r="28997" spans="25:25">
      <c r="Y28997" s="176"/>
    </row>
    <row r="28998" spans="25:25">
      <c r="Y28998" s="176"/>
    </row>
    <row r="28999" spans="25:25">
      <c r="Y28999" s="176"/>
    </row>
    <row r="29000" spans="25:25">
      <c r="Y29000" s="176"/>
    </row>
    <row r="29001" spans="25:25">
      <c r="Y29001" s="176"/>
    </row>
    <row r="29002" spans="25:25">
      <c r="Y29002" s="176"/>
    </row>
    <row r="29003" spans="25:25">
      <c r="Y29003" s="176"/>
    </row>
    <row r="29004" spans="25:25">
      <c r="Y29004" s="176"/>
    </row>
    <row r="29005" spans="25:25">
      <c r="Y29005" s="176"/>
    </row>
    <row r="29006" spans="25:25">
      <c r="Y29006" s="176"/>
    </row>
    <row r="29007" spans="25:25">
      <c r="Y29007" s="176"/>
    </row>
    <row r="29008" spans="25:25">
      <c r="Y29008" s="176"/>
    </row>
    <row r="29009" spans="25:25">
      <c r="Y29009" s="176"/>
    </row>
    <row r="29010" spans="25:25">
      <c r="Y29010" s="176"/>
    </row>
    <row r="29011" spans="25:25">
      <c r="Y29011" s="176"/>
    </row>
    <row r="29012" spans="25:25">
      <c r="Y29012" s="176"/>
    </row>
    <row r="29013" spans="25:25">
      <c r="Y29013" s="176"/>
    </row>
    <row r="29014" spans="25:25">
      <c r="Y29014" s="176"/>
    </row>
    <row r="29015" spans="25:25">
      <c r="Y29015" s="176"/>
    </row>
    <row r="29016" spans="25:25">
      <c r="Y29016" s="176"/>
    </row>
    <row r="29017" spans="25:25">
      <c r="Y29017" s="176"/>
    </row>
    <row r="29018" spans="25:25">
      <c r="Y29018" s="176"/>
    </row>
    <row r="29019" spans="25:25">
      <c r="Y29019" s="176"/>
    </row>
    <row r="29020" spans="25:25">
      <c r="Y29020" s="176"/>
    </row>
    <row r="29021" spans="25:25">
      <c r="Y29021" s="176"/>
    </row>
    <row r="29022" spans="25:25">
      <c r="Y29022" s="176"/>
    </row>
    <row r="29023" spans="25:25">
      <c r="Y29023" s="176"/>
    </row>
    <row r="29024" spans="25:25">
      <c r="Y29024" s="176"/>
    </row>
    <row r="29025" spans="25:25">
      <c r="Y29025" s="176"/>
    </row>
    <row r="29026" spans="25:25">
      <c r="Y29026" s="176"/>
    </row>
    <row r="29027" spans="25:25">
      <c r="Y29027" s="176"/>
    </row>
    <row r="29028" spans="25:25">
      <c r="Y29028" s="176"/>
    </row>
    <row r="29029" spans="25:25">
      <c r="Y29029" s="176"/>
    </row>
    <row r="29030" spans="25:25">
      <c r="Y29030" s="176"/>
    </row>
    <row r="29031" spans="25:25">
      <c r="Y29031" s="176"/>
    </row>
    <row r="29032" spans="25:25">
      <c r="Y29032" s="176"/>
    </row>
    <row r="29033" spans="25:25">
      <c r="Y29033" s="176"/>
    </row>
    <row r="29034" spans="25:25">
      <c r="Y29034" s="176"/>
    </row>
    <row r="29035" spans="25:25">
      <c r="Y29035" s="176"/>
    </row>
    <row r="29036" spans="25:25">
      <c r="Y29036" s="176"/>
    </row>
    <row r="29037" spans="25:25">
      <c r="Y29037" s="176"/>
    </row>
    <row r="29038" spans="25:25">
      <c r="Y29038" s="176"/>
    </row>
    <row r="29039" spans="25:25">
      <c r="Y29039" s="176"/>
    </row>
    <row r="29040" spans="25:25">
      <c r="Y29040" s="176"/>
    </row>
    <row r="29041" spans="25:25">
      <c r="Y29041" s="176"/>
    </row>
    <row r="29042" spans="25:25">
      <c r="Y29042" s="176"/>
    </row>
    <row r="29043" spans="25:25">
      <c r="Y29043" s="176"/>
    </row>
    <row r="29044" spans="25:25">
      <c r="Y29044" s="176"/>
    </row>
    <row r="29045" spans="25:25">
      <c r="Y29045" s="176"/>
    </row>
    <row r="29046" spans="25:25">
      <c r="Y29046" s="176"/>
    </row>
    <row r="29047" spans="25:25">
      <c r="Y29047" s="176"/>
    </row>
    <row r="29048" spans="25:25">
      <c r="Y29048" s="176"/>
    </row>
    <row r="29049" spans="25:25">
      <c r="Y29049" s="176"/>
    </row>
    <row r="29050" spans="25:25">
      <c r="Y29050" s="176"/>
    </row>
    <row r="29051" spans="25:25">
      <c r="Y29051" s="176"/>
    </row>
    <row r="29052" spans="25:25">
      <c r="Y29052" s="176"/>
    </row>
    <row r="29053" spans="25:25">
      <c r="Y29053" s="176"/>
    </row>
    <row r="29054" spans="25:25">
      <c r="Y29054" s="176"/>
    </row>
    <row r="29055" spans="25:25">
      <c r="Y29055" s="176"/>
    </row>
    <row r="29056" spans="25:25">
      <c r="Y29056" s="176"/>
    </row>
    <row r="29057" spans="25:25">
      <c r="Y29057" s="176"/>
    </row>
    <row r="29058" spans="25:25">
      <c r="Y29058" s="176"/>
    </row>
    <row r="29059" spans="25:25">
      <c r="Y29059" s="176"/>
    </row>
    <row r="29060" spans="25:25">
      <c r="Y29060" s="176"/>
    </row>
    <row r="29061" spans="25:25">
      <c r="Y29061" s="176"/>
    </row>
    <row r="29062" spans="25:25">
      <c r="Y29062" s="176"/>
    </row>
    <row r="29063" spans="25:25">
      <c r="Y29063" s="176"/>
    </row>
    <row r="29064" spans="25:25">
      <c r="Y29064" s="176"/>
    </row>
    <row r="29065" spans="25:25">
      <c r="Y29065" s="176"/>
    </row>
    <row r="29066" spans="25:25">
      <c r="Y29066" s="176"/>
    </row>
    <row r="29067" spans="25:25">
      <c r="Y29067" s="176"/>
    </row>
    <row r="29068" spans="25:25">
      <c r="Y29068" s="176"/>
    </row>
    <row r="29069" spans="25:25">
      <c r="Y29069" s="176"/>
    </row>
    <row r="29070" spans="25:25">
      <c r="Y29070" s="176"/>
    </row>
    <row r="29071" spans="25:25">
      <c r="Y29071" s="176"/>
    </row>
    <row r="29072" spans="25:25">
      <c r="Y29072" s="176"/>
    </row>
    <row r="29073" spans="25:25">
      <c r="Y29073" s="176"/>
    </row>
    <row r="29074" spans="25:25">
      <c r="Y29074" s="176"/>
    </row>
    <row r="29075" spans="25:25">
      <c r="Y29075" s="176"/>
    </row>
    <row r="29076" spans="25:25">
      <c r="Y29076" s="176"/>
    </row>
    <row r="29077" spans="25:25">
      <c r="Y29077" s="176"/>
    </row>
    <row r="29078" spans="25:25">
      <c r="Y29078" s="176"/>
    </row>
    <row r="29079" spans="25:25">
      <c r="Y29079" s="176"/>
    </row>
    <row r="29080" spans="25:25">
      <c r="Y29080" s="176"/>
    </row>
    <row r="29081" spans="25:25">
      <c r="Y29081" s="176"/>
    </row>
    <row r="29082" spans="25:25">
      <c r="Y29082" s="176"/>
    </row>
    <row r="29083" spans="25:25">
      <c r="Y29083" s="176"/>
    </row>
    <row r="29084" spans="25:25">
      <c r="Y29084" s="176"/>
    </row>
    <row r="29085" spans="25:25">
      <c r="Y29085" s="176"/>
    </row>
    <row r="29086" spans="25:25">
      <c r="Y29086" s="176"/>
    </row>
    <row r="29087" spans="25:25">
      <c r="Y29087" s="176"/>
    </row>
    <row r="29088" spans="25:25">
      <c r="Y29088" s="176"/>
    </row>
    <row r="29089" spans="25:25">
      <c r="Y29089" s="176"/>
    </row>
    <row r="29090" spans="25:25">
      <c r="Y29090" s="176"/>
    </row>
    <row r="29091" spans="25:25">
      <c r="Y29091" s="176"/>
    </row>
    <row r="29092" spans="25:25">
      <c r="Y29092" s="176"/>
    </row>
    <row r="29093" spans="25:25">
      <c r="Y29093" s="176"/>
    </row>
    <row r="29094" spans="25:25">
      <c r="Y29094" s="176"/>
    </row>
    <row r="29095" spans="25:25">
      <c r="Y29095" s="176"/>
    </row>
    <row r="29096" spans="25:25">
      <c r="Y29096" s="176"/>
    </row>
    <row r="29097" spans="25:25">
      <c r="Y29097" s="176"/>
    </row>
    <row r="29098" spans="25:25">
      <c r="Y29098" s="176"/>
    </row>
    <row r="29099" spans="25:25">
      <c r="Y29099" s="176"/>
    </row>
    <row r="29100" spans="25:25">
      <c r="Y29100" s="176"/>
    </row>
    <row r="29101" spans="25:25">
      <c r="Y29101" s="176"/>
    </row>
    <row r="29102" spans="25:25">
      <c r="Y29102" s="176"/>
    </row>
    <row r="29103" spans="25:25">
      <c r="Y29103" s="176"/>
    </row>
    <row r="29104" spans="25:25">
      <c r="Y29104" s="176"/>
    </row>
    <row r="29105" spans="25:25">
      <c r="Y29105" s="176"/>
    </row>
    <row r="29106" spans="25:25">
      <c r="Y29106" s="176"/>
    </row>
    <row r="29107" spans="25:25">
      <c r="Y29107" s="176"/>
    </row>
    <row r="29108" spans="25:25">
      <c r="Y29108" s="176"/>
    </row>
    <row r="29109" spans="25:25">
      <c r="Y29109" s="176"/>
    </row>
    <row r="29110" spans="25:25">
      <c r="Y29110" s="176"/>
    </row>
    <row r="29111" spans="25:25">
      <c r="Y29111" s="176"/>
    </row>
    <row r="29112" spans="25:25">
      <c r="Y29112" s="176"/>
    </row>
    <row r="29113" spans="25:25">
      <c r="Y29113" s="176"/>
    </row>
    <row r="29114" spans="25:25">
      <c r="Y29114" s="176"/>
    </row>
    <row r="29115" spans="25:25">
      <c r="Y29115" s="176"/>
    </row>
    <row r="29116" spans="25:25">
      <c r="Y29116" s="176"/>
    </row>
    <row r="29117" spans="25:25">
      <c r="Y29117" s="176"/>
    </row>
    <row r="29118" spans="25:25">
      <c r="Y29118" s="176"/>
    </row>
    <row r="29119" spans="25:25">
      <c r="Y29119" s="176"/>
    </row>
    <row r="29120" spans="25:25">
      <c r="Y29120" s="176"/>
    </row>
    <row r="29121" spans="25:25">
      <c r="Y29121" s="176"/>
    </row>
    <row r="29122" spans="25:25">
      <c r="Y29122" s="176"/>
    </row>
    <row r="29123" spans="25:25">
      <c r="Y29123" s="176"/>
    </row>
    <row r="29124" spans="25:25">
      <c r="Y29124" s="176"/>
    </row>
    <row r="29125" spans="25:25">
      <c r="Y29125" s="176"/>
    </row>
    <row r="29126" spans="25:25">
      <c r="Y29126" s="176"/>
    </row>
    <row r="29127" spans="25:25">
      <c r="Y29127" s="176"/>
    </row>
    <row r="29128" spans="25:25">
      <c r="Y29128" s="176"/>
    </row>
    <row r="29129" spans="25:25">
      <c r="Y29129" s="176"/>
    </row>
    <row r="29130" spans="25:25">
      <c r="Y29130" s="176"/>
    </row>
    <row r="29131" spans="25:25">
      <c r="Y29131" s="176"/>
    </row>
    <row r="29132" spans="25:25">
      <c r="Y29132" s="176"/>
    </row>
    <row r="29133" spans="25:25">
      <c r="Y29133" s="176"/>
    </row>
    <row r="29134" spans="25:25">
      <c r="Y29134" s="176"/>
    </row>
    <row r="29135" spans="25:25">
      <c r="Y29135" s="176"/>
    </row>
    <row r="29136" spans="25:25">
      <c r="Y29136" s="176"/>
    </row>
    <row r="29137" spans="25:25">
      <c r="Y29137" s="176"/>
    </row>
    <row r="29138" spans="25:25">
      <c r="Y29138" s="176"/>
    </row>
    <row r="29139" spans="25:25">
      <c r="Y29139" s="176"/>
    </row>
    <row r="29140" spans="25:25">
      <c r="Y29140" s="176"/>
    </row>
    <row r="29141" spans="25:25">
      <c r="Y29141" s="176"/>
    </row>
    <row r="29142" spans="25:25">
      <c r="Y29142" s="176"/>
    </row>
    <row r="29143" spans="25:25">
      <c r="Y29143" s="176"/>
    </row>
    <row r="29144" spans="25:25">
      <c r="Y29144" s="176"/>
    </row>
    <row r="29145" spans="25:25">
      <c r="Y29145" s="176"/>
    </row>
    <row r="29146" spans="25:25">
      <c r="Y29146" s="176"/>
    </row>
    <row r="29147" spans="25:25">
      <c r="Y29147" s="176"/>
    </row>
    <row r="29148" spans="25:25">
      <c r="Y29148" s="176"/>
    </row>
    <row r="29149" spans="25:25">
      <c r="Y29149" s="176"/>
    </row>
    <row r="29150" spans="25:25">
      <c r="Y29150" s="176"/>
    </row>
    <row r="29151" spans="25:25">
      <c r="Y29151" s="176"/>
    </row>
    <row r="29152" spans="25:25">
      <c r="Y29152" s="176"/>
    </row>
    <row r="29153" spans="25:25">
      <c r="Y29153" s="176"/>
    </row>
    <row r="29154" spans="25:25">
      <c r="Y29154" s="176"/>
    </row>
    <row r="29155" spans="25:25">
      <c r="Y29155" s="176"/>
    </row>
    <row r="29156" spans="25:25">
      <c r="Y29156" s="176"/>
    </row>
    <row r="29157" spans="25:25">
      <c r="Y29157" s="176"/>
    </row>
    <row r="29158" spans="25:25">
      <c r="Y29158" s="176"/>
    </row>
    <row r="29159" spans="25:25">
      <c r="Y29159" s="176"/>
    </row>
    <row r="29160" spans="25:25">
      <c r="Y29160" s="176"/>
    </row>
    <row r="29161" spans="25:25">
      <c r="Y29161" s="176"/>
    </row>
    <row r="29162" spans="25:25">
      <c r="Y29162" s="176"/>
    </row>
    <row r="29163" spans="25:25">
      <c r="Y29163" s="176"/>
    </row>
    <row r="29164" spans="25:25">
      <c r="Y29164" s="176"/>
    </row>
    <row r="29165" spans="25:25">
      <c r="Y29165" s="176"/>
    </row>
    <row r="29166" spans="25:25">
      <c r="Y29166" s="176"/>
    </row>
    <row r="29167" spans="25:25">
      <c r="Y29167" s="176"/>
    </row>
    <row r="29168" spans="25:25">
      <c r="Y29168" s="176"/>
    </row>
    <row r="29169" spans="25:25">
      <c r="Y29169" s="176"/>
    </row>
    <row r="29170" spans="25:25">
      <c r="Y29170" s="176"/>
    </row>
    <row r="29171" spans="25:25">
      <c r="Y29171" s="176"/>
    </row>
    <row r="29172" spans="25:25">
      <c r="Y29172" s="176"/>
    </row>
    <row r="29173" spans="25:25">
      <c r="Y29173" s="176"/>
    </row>
    <row r="29174" spans="25:25">
      <c r="Y29174" s="176"/>
    </row>
    <row r="29175" spans="25:25">
      <c r="Y29175" s="176"/>
    </row>
    <row r="29176" spans="25:25">
      <c r="Y29176" s="176"/>
    </row>
    <row r="29177" spans="25:25">
      <c r="Y29177" s="176"/>
    </row>
    <row r="29178" spans="25:25">
      <c r="Y29178" s="176"/>
    </row>
    <row r="29179" spans="25:25">
      <c r="Y29179" s="176"/>
    </row>
    <row r="29180" spans="25:25">
      <c r="Y29180" s="176"/>
    </row>
    <row r="29181" spans="25:25">
      <c r="Y29181" s="176"/>
    </row>
    <row r="29182" spans="25:25">
      <c r="Y29182" s="176"/>
    </row>
    <row r="29183" spans="25:25">
      <c r="Y29183" s="176"/>
    </row>
    <row r="29184" spans="25:25">
      <c r="Y29184" s="176"/>
    </row>
    <row r="29185" spans="25:25">
      <c r="Y29185" s="176"/>
    </row>
    <row r="29186" spans="25:25">
      <c r="Y29186" s="176"/>
    </row>
    <row r="29187" spans="25:25">
      <c r="Y29187" s="176"/>
    </row>
    <row r="29188" spans="25:25">
      <c r="Y29188" s="176"/>
    </row>
    <row r="29189" spans="25:25">
      <c r="Y29189" s="176"/>
    </row>
    <row r="29190" spans="25:25">
      <c r="Y29190" s="176"/>
    </row>
    <row r="29191" spans="25:25">
      <c r="Y29191" s="176"/>
    </row>
    <row r="29192" spans="25:25">
      <c r="Y29192" s="176"/>
    </row>
    <row r="29193" spans="25:25">
      <c r="Y29193" s="176"/>
    </row>
    <row r="29194" spans="25:25">
      <c r="Y29194" s="176"/>
    </row>
    <row r="29195" spans="25:25">
      <c r="Y29195" s="176"/>
    </row>
    <row r="29196" spans="25:25">
      <c r="Y29196" s="176"/>
    </row>
    <row r="29197" spans="25:25">
      <c r="Y29197" s="176"/>
    </row>
    <row r="29198" spans="25:25">
      <c r="Y29198" s="176"/>
    </row>
    <row r="29199" spans="25:25">
      <c r="Y29199" s="176"/>
    </row>
    <row r="29200" spans="25:25">
      <c r="Y29200" s="176"/>
    </row>
    <row r="29201" spans="25:25">
      <c r="Y29201" s="176"/>
    </row>
    <row r="29202" spans="25:25">
      <c r="Y29202" s="176"/>
    </row>
    <row r="29203" spans="25:25">
      <c r="Y29203" s="176"/>
    </row>
    <row r="29204" spans="25:25">
      <c r="Y29204" s="176"/>
    </row>
    <row r="29205" spans="25:25">
      <c r="Y29205" s="176"/>
    </row>
    <row r="29206" spans="25:25">
      <c r="Y29206" s="176"/>
    </row>
    <row r="29207" spans="25:25">
      <c r="Y29207" s="176"/>
    </row>
    <row r="29208" spans="25:25">
      <c r="Y29208" s="176"/>
    </row>
    <row r="29209" spans="25:25">
      <c r="Y29209" s="176"/>
    </row>
    <row r="29210" spans="25:25">
      <c r="Y29210" s="176"/>
    </row>
    <row r="29211" spans="25:25">
      <c r="Y29211" s="176"/>
    </row>
    <row r="29212" spans="25:25">
      <c r="Y29212" s="176"/>
    </row>
    <row r="29213" spans="25:25">
      <c r="Y29213" s="176"/>
    </row>
    <row r="29214" spans="25:25">
      <c r="Y29214" s="176"/>
    </row>
    <row r="29215" spans="25:25">
      <c r="Y29215" s="176"/>
    </row>
    <row r="29216" spans="25:25">
      <c r="Y29216" s="176"/>
    </row>
    <row r="29217" spans="25:25">
      <c r="Y29217" s="176"/>
    </row>
    <row r="29218" spans="25:25">
      <c r="Y29218" s="176"/>
    </row>
    <row r="29219" spans="25:25">
      <c r="Y29219" s="176"/>
    </row>
    <row r="29220" spans="25:25">
      <c r="Y29220" s="176"/>
    </row>
    <row r="29221" spans="25:25">
      <c r="Y29221" s="176"/>
    </row>
    <row r="29222" spans="25:25">
      <c r="Y29222" s="176"/>
    </row>
    <row r="29223" spans="25:25">
      <c r="Y29223" s="176"/>
    </row>
    <row r="29224" spans="25:25">
      <c r="Y29224" s="176"/>
    </row>
    <row r="29225" spans="25:25">
      <c r="Y29225" s="176"/>
    </row>
    <row r="29226" spans="25:25">
      <c r="Y29226" s="176"/>
    </row>
    <row r="29227" spans="25:25">
      <c r="Y29227" s="176"/>
    </row>
    <row r="29228" spans="25:25">
      <c r="Y29228" s="176"/>
    </row>
    <row r="29229" spans="25:25">
      <c r="Y29229" s="176"/>
    </row>
    <row r="29230" spans="25:25">
      <c r="Y29230" s="176"/>
    </row>
    <row r="29231" spans="25:25">
      <c r="Y29231" s="176"/>
    </row>
    <row r="29232" spans="25:25">
      <c r="Y29232" s="176"/>
    </row>
    <row r="29233" spans="25:25">
      <c r="Y29233" s="176"/>
    </row>
    <row r="29234" spans="25:25">
      <c r="Y29234" s="176"/>
    </row>
    <row r="29235" spans="25:25">
      <c r="Y29235" s="176"/>
    </row>
    <row r="29236" spans="25:25">
      <c r="Y29236" s="176"/>
    </row>
    <row r="29237" spans="25:25">
      <c r="Y29237" s="176"/>
    </row>
    <row r="29238" spans="25:25">
      <c r="Y29238" s="176"/>
    </row>
    <row r="29239" spans="25:25">
      <c r="Y29239" s="176"/>
    </row>
    <row r="29240" spans="25:25">
      <c r="Y29240" s="176"/>
    </row>
    <row r="29241" spans="25:25">
      <c r="Y29241" s="176"/>
    </row>
    <row r="29242" spans="25:25">
      <c r="Y29242" s="176"/>
    </row>
    <row r="29243" spans="25:25">
      <c r="Y29243" s="176"/>
    </row>
    <row r="29244" spans="25:25">
      <c r="Y29244" s="176"/>
    </row>
    <row r="29245" spans="25:25">
      <c r="Y29245" s="176"/>
    </row>
    <row r="29246" spans="25:25">
      <c r="Y29246" s="176"/>
    </row>
    <row r="29247" spans="25:25">
      <c r="Y29247" s="176"/>
    </row>
    <row r="29248" spans="25:25">
      <c r="Y29248" s="176"/>
    </row>
    <row r="29249" spans="25:25">
      <c r="Y29249" s="176"/>
    </row>
    <row r="29250" spans="25:25">
      <c r="Y29250" s="176"/>
    </row>
    <row r="29251" spans="25:25">
      <c r="Y29251" s="176"/>
    </row>
    <row r="29252" spans="25:25">
      <c r="Y29252" s="176"/>
    </row>
    <row r="29253" spans="25:25">
      <c r="Y29253" s="176"/>
    </row>
    <row r="29254" spans="25:25">
      <c r="Y29254" s="176"/>
    </row>
    <row r="29255" spans="25:25">
      <c r="Y29255" s="176"/>
    </row>
    <row r="29256" spans="25:25">
      <c r="Y29256" s="176"/>
    </row>
    <row r="29257" spans="25:25">
      <c r="Y29257" s="176"/>
    </row>
    <row r="29258" spans="25:25">
      <c r="Y29258" s="176"/>
    </row>
    <row r="29259" spans="25:25">
      <c r="Y29259" s="176"/>
    </row>
    <row r="29260" spans="25:25">
      <c r="Y29260" s="176"/>
    </row>
    <row r="29261" spans="25:25">
      <c r="Y29261" s="176"/>
    </row>
    <row r="29262" spans="25:25">
      <c r="Y29262" s="176"/>
    </row>
    <row r="29263" spans="25:25">
      <c r="Y29263" s="176"/>
    </row>
    <row r="29264" spans="25:25">
      <c r="Y29264" s="176"/>
    </row>
    <row r="29265" spans="25:25">
      <c r="Y29265" s="176"/>
    </row>
    <row r="29266" spans="25:25">
      <c r="Y29266" s="176"/>
    </row>
    <row r="29267" spans="25:25">
      <c r="Y29267" s="176"/>
    </row>
    <row r="29268" spans="25:25">
      <c r="Y29268" s="176"/>
    </row>
    <row r="29269" spans="25:25">
      <c r="Y29269" s="176"/>
    </row>
    <row r="29270" spans="25:25">
      <c r="Y29270" s="176"/>
    </row>
    <row r="29271" spans="25:25">
      <c r="Y29271" s="176"/>
    </row>
    <row r="29272" spans="25:25">
      <c r="Y29272" s="176"/>
    </row>
    <row r="29273" spans="25:25">
      <c r="Y29273" s="176"/>
    </row>
    <row r="29274" spans="25:25">
      <c r="Y29274" s="176"/>
    </row>
    <row r="29275" spans="25:25">
      <c r="Y29275" s="176"/>
    </row>
    <row r="29276" spans="25:25">
      <c r="Y29276" s="176"/>
    </row>
    <row r="29277" spans="25:25">
      <c r="Y29277" s="176"/>
    </row>
    <row r="29278" spans="25:25">
      <c r="Y29278" s="176"/>
    </row>
    <row r="29279" spans="25:25">
      <c r="Y29279" s="176"/>
    </row>
    <row r="29280" spans="25:25">
      <c r="Y29280" s="176"/>
    </row>
    <row r="29281" spans="25:25">
      <c r="Y29281" s="176"/>
    </row>
    <row r="29282" spans="25:25">
      <c r="Y29282" s="176"/>
    </row>
    <row r="29283" spans="25:25">
      <c r="Y29283" s="176"/>
    </row>
    <row r="29284" spans="25:25">
      <c r="Y29284" s="176"/>
    </row>
    <row r="29285" spans="25:25">
      <c r="Y29285" s="176"/>
    </row>
    <row r="29286" spans="25:25">
      <c r="Y29286" s="176"/>
    </row>
    <row r="29287" spans="25:25">
      <c r="Y29287" s="176"/>
    </row>
    <row r="29288" spans="25:25">
      <c r="Y29288" s="176"/>
    </row>
    <row r="29289" spans="25:25">
      <c r="Y29289" s="176"/>
    </row>
    <row r="29290" spans="25:25">
      <c r="Y29290" s="176"/>
    </row>
    <row r="29291" spans="25:25">
      <c r="Y29291" s="176"/>
    </row>
    <row r="29292" spans="25:25">
      <c r="Y29292" s="176"/>
    </row>
    <row r="29293" spans="25:25">
      <c r="Y29293" s="176"/>
    </row>
    <row r="29294" spans="25:25">
      <c r="Y29294" s="176"/>
    </row>
    <row r="29295" spans="25:25">
      <c r="Y29295" s="176"/>
    </row>
    <row r="29296" spans="25:25">
      <c r="Y29296" s="176"/>
    </row>
    <row r="29297" spans="25:25">
      <c r="Y29297" s="176"/>
    </row>
    <row r="29298" spans="25:25">
      <c r="Y29298" s="176"/>
    </row>
    <row r="29299" spans="25:25">
      <c r="Y29299" s="176"/>
    </row>
    <row r="29300" spans="25:25">
      <c r="Y29300" s="176"/>
    </row>
    <row r="29301" spans="25:25">
      <c r="Y29301" s="176"/>
    </row>
    <row r="29302" spans="25:25">
      <c r="Y29302" s="176"/>
    </row>
    <row r="29303" spans="25:25">
      <c r="Y29303" s="176"/>
    </row>
    <row r="29304" spans="25:25">
      <c r="Y29304" s="176"/>
    </row>
    <row r="29305" spans="25:25">
      <c r="Y29305" s="176"/>
    </row>
    <row r="29306" spans="25:25">
      <c r="Y29306" s="176"/>
    </row>
    <row r="29307" spans="25:25">
      <c r="Y29307" s="176"/>
    </row>
    <row r="29308" spans="25:25">
      <c r="Y29308" s="176"/>
    </row>
    <row r="29309" spans="25:25">
      <c r="Y29309" s="176"/>
    </row>
    <row r="29310" spans="25:25">
      <c r="Y29310" s="176"/>
    </row>
    <row r="29311" spans="25:25">
      <c r="Y29311" s="176"/>
    </row>
    <row r="29312" spans="25:25">
      <c r="Y29312" s="176"/>
    </row>
    <row r="29313" spans="25:25">
      <c r="Y29313" s="176"/>
    </row>
    <row r="29314" spans="25:25">
      <c r="Y29314" s="176"/>
    </row>
    <row r="29315" spans="25:25">
      <c r="Y29315" s="176"/>
    </row>
    <row r="29316" spans="25:25">
      <c r="Y29316" s="176"/>
    </row>
    <row r="29317" spans="25:25">
      <c r="Y29317" s="176"/>
    </row>
    <row r="29318" spans="25:25">
      <c r="Y29318" s="176"/>
    </row>
    <row r="29319" spans="25:25">
      <c r="Y29319" s="176"/>
    </row>
    <row r="29320" spans="25:25">
      <c r="Y29320" s="176"/>
    </row>
    <row r="29321" spans="25:25">
      <c r="Y29321" s="176"/>
    </row>
    <row r="29322" spans="25:25">
      <c r="Y29322" s="176"/>
    </row>
    <row r="29323" spans="25:25">
      <c r="Y29323" s="176"/>
    </row>
    <row r="29324" spans="25:25">
      <c r="Y29324" s="176"/>
    </row>
    <row r="29325" spans="25:25">
      <c r="Y29325" s="176"/>
    </row>
    <row r="29326" spans="25:25">
      <c r="Y29326" s="176"/>
    </row>
    <row r="29327" spans="25:25">
      <c r="Y29327" s="176"/>
    </row>
    <row r="29328" spans="25:25">
      <c r="Y29328" s="176"/>
    </row>
    <row r="29329" spans="25:25">
      <c r="Y29329" s="176"/>
    </row>
    <row r="29330" spans="25:25">
      <c r="Y29330" s="176"/>
    </row>
    <row r="29331" spans="25:25">
      <c r="Y29331" s="176"/>
    </row>
    <row r="29332" spans="25:25">
      <c r="Y29332" s="176"/>
    </row>
    <row r="29333" spans="25:25">
      <c r="Y29333" s="176"/>
    </row>
    <row r="29334" spans="25:25">
      <c r="Y29334" s="176"/>
    </row>
    <row r="29335" spans="25:25">
      <c r="Y29335" s="176"/>
    </row>
    <row r="29336" spans="25:25">
      <c r="Y29336" s="176"/>
    </row>
    <row r="29337" spans="25:25">
      <c r="Y29337" s="176"/>
    </row>
    <row r="29338" spans="25:25">
      <c r="Y29338" s="176"/>
    </row>
    <row r="29339" spans="25:25">
      <c r="Y29339" s="176"/>
    </row>
    <row r="29340" spans="25:25">
      <c r="Y29340" s="176"/>
    </row>
    <row r="29341" spans="25:25">
      <c r="Y29341" s="176"/>
    </row>
    <row r="29342" spans="25:25">
      <c r="Y29342" s="176"/>
    </row>
    <row r="29343" spans="25:25">
      <c r="Y29343" s="176"/>
    </row>
    <row r="29344" spans="25:25">
      <c r="Y29344" s="176"/>
    </row>
    <row r="29345" spans="25:25">
      <c r="Y29345" s="176"/>
    </row>
    <row r="29346" spans="25:25">
      <c r="Y29346" s="176"/>
    </row>
    <row r="29347" spans="25:25">
      <c r="Y29347" s="176"/>
    </row>
    <row r="29348" spans="25:25">
      <c r="Y29348" s="176"/>
    </row>
    <row r="29349" spans="25:25">
      <c r="Y29349" s="176"/>
    </row>
    <row r="29350" spans="25:25">
      <c r="Y29350" s="176"/>
    </row>
    <row r="29351" spans="25:25">
      <c r="Y29351" s="176"/>
    </row>
    <row r="29352" spans="25:25">
      <c r="Y29352" s="176"/>
    </row>
    <row r="29353" spans="25:25">
      <c r="Y29353" s="176"/>
    </row>
    <row r="29354" spans="25:25">
      <c r="Y29354" s="176"/>
    </row>
    <row r="29355" spans="25:25">
      <c r="Y29355" s="176"/>
    </row>
    <row r="29356" spans="25:25">
      <c r="Y29356" s="176"/>
    </row>
    <row r="29357" spans="25:25">
      <c r="Y29357" s="176"/>
    </row>
    <row r="29358" spans="25:25">
      <c r="Y29358" s="176"/>
    </row>
    <row r="29359" spans="25:25">
      <c r="Y29359" s="176"/>
    </row>
    <row r="29360" spans="25:25">
      <c r="Y29360" s="176"/>
    </row>
    <row r="29361" spans="25:25">
      <c r="Y29361" s="176"/>
    </row>
    <row r="29362" spans="25:25">
      <c r="Y29362" s="176"/>
    </row>
    <row r="29363" spans="25:25">
      <c r="Y29363" s="176"/>
    </row>
    <row r="29364" spans="25:25">
      <c r="Y29364" s="176"/>
    </row>
    <row r="29365" spans="25:25">
      <c r="Y29365" s="176"/>
    </row>
    <row r="29366" spans="25:25">
      <c r="Y29366" s="176"/>
    </row>
    <row r="29367" spans="25:25">
      <c r="Y29367" s="176"/>
    </row>
    <row r="29368" spans="25:25">
      <c r="Y29368" s="176"/>
    </row>
    <row r="29369" spans="25:25">
      <c r="Y29369" s="176"/>
    </row>
    <row r="29370" spans="25:25">
      <c r="Y29370" s="176"/>
    </row>
    <row r="29371" spans="25:25">
      <c r="Y29371" s="176"/>
    </row>
    <row r="29372" spans="25:25">
      <c r="Y29372" s="176"/>
    </row>
    <row r="29373" spans="25:25">
      <c r="Y29373" s="176"/>
    </row>
    <row r="29374" spans="25:25">
      <c r="Y29374" s="176"/>
    </row>
    <row r="29375" spans="25:25">
      <c r="Y29375" s="176"/>
    </row>
    <row r="29376" spans="25:25">
      <c r="Y29376" s="176"/>
    </row>
    <row r="29377" spans="25:25">
      <c r="Y29377" s="176"/>
    </row>
    <row r="29378" spans="25:25">
      <c r="Y29378" s="176"/>
    </row>
    <row r="29379" spans="25:25">
      <c r="Y29379" s="176"/>
    </row>
    <row r="29380" spans="25:25">
      <c r="Y29380" s="176"/>
    </row>
    <row r="29381" spans="25:25">
      <c r="Y29381" s="176"/>
    </row>
    <row r="29382" spans="25:25">
      <c r="Y29382" s="176"/>
    </row>
    <row r="29383" spans="25:25">
      <c r="Y29383" s="176"/>
    </row>
    <row r="29384" spans="25:25">
      <c r="Y29384" s="176"/>
    </row>
    <row r="29385" spans="25:25">
      <c r="Y29385" s="176"/>
    </row>
    <row r="29386" spans="25:25">
      <c r="Y29386" s="176"/>
    </row>
    <row r="29387" spans="25:25">
      <c r="Y29387" s="176"/>
    </row>
    <row r="29388" spans="25:25">
      <c r="Y29388" s="176"/>
    </row>
    <row r="29389" spans="25:25">
      <c r="Y29389" s="176"/>
    </row>
    <row r="29390" spans="25:25">
      <c r="Y29390" s="176"/>
    </row>
    <row r="29391" spans="25:25">
      <c r="Y29391" s="176"/>
    </row>
    <row r="29392" spans="25:25">
      <c r="Y29392" s="176"/>
    </row>
    <row r="29393" spans="25:25">
      <c r="Y29393" s="176"/>
    </row>
    <row r="29394" spans="25:25">
      <c r="Y29394" s="176"/>
    </row>
    <row r="29395" spans="25:25">
      <c r="Y29395" s="176"/>
    </row>
    <row r="29396" spans="25:25">
      <c r="Y29396" s="176"/>
    </row>
    <row r="29397" spans="25:25">
      <c r="Y29397" s="176"/>
    </row>
    <row r="29398" spans="25:25">
      <c r="Y29398" s="176"/>
    </row>
    <row r="29399" spans="25:25">
      <c r="Y29399" s="176"/>
    </row>
    <row r="29400" spans="25:25">
      <c r="Y29400" s="176"/>
    </row>
    <row r="29401" spans="25:25">
      <c r="Y29401" s="176"/>
    </row>
    <row r="29402" spans="25:25">
      <c r="Y29402" s="176"/>
    </row>
    <row r="29403" spans="25:25">
      <c r="Y29403" s="176"/>
    </row>
    <row r="29404" spans="25:25">
      <c r="Y29404" s="176"/>
    </row>
    <row r="29405" spans="25:25">
      <c r="Y29405" s="176"/>
    </row>
    <row r="29406" spans="25:25">
      <c r="Y29406" s="176"/>
    </row>
    <row r="29407" spans="25:25">
      <c r="Y29407" s="176"/>
    </row>
    <row r="29408" spans="25:25">
      <c r="Y29408" s="176"/>
    </row>
    <row r="29409" spans="25:25">
      <c r="Y29409" s="176"/>
    </row>
    <row r="29410" spans="25:25">
      <c r="Y29410" s="176"/>
    </row>
    <row r="29411" spans="25:25">
      <c r="Y29411" s="176"/>
    </row>
    <row r="29412" spans="25:25">
      <c r="Y29412" s="176"/>
    </row>
    <row r="29413" spans="25:25">
      <c r="Y29413" s="176"/>
    </row>
    <row r="29414" spans="25:25">
      <c r="Y29414" s="176"/>
    </row>
    <row r="29415" spans="25:25">
      <c r="Y29415" s="176"/>
    </row>
    <row r="29416" spans="25:25">
      <c r="Y29416" s="176"/>
    </row>
    <row r="29417" spans="25:25">
      <c r="Y29417" s="176"/>
    </row>
    <row r="29418" spans="25:25">
      <c r="Y29418" s="176"/>
    </row>
    <row r="29419" spans="25:25">
      <c r="Y29419" s="176"/>
    </row>
    <row r="29420" spans="25:25">
      <c r="Y29420" s="176"/>
    </row>
    <row r="29421" spans="25:25">
      <c r="Y29421" s="176"/>
    </row>
    <row r="29422" spans="25:25">
      <c r="Y29422" s="176"/>
    </row>
    <row r="29423" spans="25:25">
      <c r="Y29423" s="176"/>
    </row>
    <row r="29424" spans="25:25">
      <c r="Y29424" s="176"/>
    </row>
    <row r="29425" spans="25:25">
      <c r="Y29425" s="176"/>
    </row>
    <row r="29426" spans="25:25">
      <c r="Y29426" s="176"/>
    </row>
    <row r="29427" spans="25:25">
      <c r="Y29427" s="176"/>
    </row>
    <row r="29428" spans="25:25">
      <c r="Y29428" s="176"/>
    </row>
    <row r="29429" spans="25:25">
      <c r="Y29429" s="176"/>
    </row>
    <row r="29430" spans="25:25">
      <c r="Y29430" s="176"/>
    </row>
    <row r="29431" spans="25:25">
      <c r="Y29431" s="176"/>
    </row>
    <row r="29432" spans="25:25">
      <c r="Y29432" s="176"/>
    </row>
    <row r="29433" spans="25:25">
      <c r="Y29433" s="176"/>
    </row>
    <row r="29434" spans="25:25">
      <c r="Y29434" s="176"/>
    </row>
    <row r="29435" spans="25:25">
      <c r="Y29435" s="176"/>
    </row>
    <row r="29436" spans="25:25">
      <c r="Y29436" s="176"/>
    </row>
    <row r="29437" spans="25:25">
      <c r="Y29437" s="176"/>
    </row>
    <row r="29438" spans="25:25">
      <c r="Y29438" s="176"/>
    </row>
    <row r="29439" spans="25:25">
      <c r="Y29439" s="176"/>
    </row>
    <row r="29440" spans="25:25">
      <c r="Y29440" s="176"/>
    </row>
    <row r="29441" spans="25:25">
      <c r="Y29441" s="176"/>
    </row>
    <row r="29442" spans="25:25">
      <c r="Y29442" s="176"/>
    </row>
    <row r="29443" spans="25:25">
      <c r="Y29443" s="176"/>
    </row>
    <row r="29444" spans="25:25">
      <c r="Y29444" s="176"/>
    </row>
    <row r="29445" spans="25:25">
      <c r="Y29445" s="176"/>
    </row>
    <row r="29446" spans="25:25">
      <c r="Y29446" s="176"/>
    </row>
    <row r="29447" spans="25:25">
      <c r="Y29447" s="176"/>
    </row>
    <row r="29448" spans="25:25">
      <c r="Y29448" s="176"/>
    </row>
    <row r="29449" spans="25:25">
      <c r="Y29449" s="176"/>
    </row>
    <row r="29450" spans="25:25">
      <c r="Y29450" s="176"/>
    </row>
    <row r="29451" spans="25:25">
      <c r="Y29451" s="176"/>
    </row>
    <row r="29452" spans="25:25">
      <c r="Y29452" s="176"/>
    </row>
    <row r="29453" spans="25:25">
      <c r="Y29453" s="176"/>
    </row>
    <row r="29454" spans="25:25">
      <c r="Y29454" s="176"/>
    </row>
    <row r="29455" spans="25:25">
      <c r="Y29455" s="176"/>
    </row>
    <row r="29456" spans="25:25">
      <c r="Y29456" s="176"/>
    </row>
    <row r="29457" spans="25:25">
      <c r="Y29457" s="176"/>
    </row>
    <row r="29458" spans="25:25">
      <c r="Y29458" s="176"/>
    </row>
    <row r="29459" spans="25:25">
      <c r="Y29459" s="176"/>
    </row>
    <row r="29460" spans="25:25">
      <c r="Y29460" s="176"/>
    </row>
    <row r="29461" spans="25:25">
      <c r="Y29461" s="176"/>
    </row>
    <row r="29462" spans="25:25">
      <c r="Y29462" s="176"/>
    </row>
    <row r="29463" spans="25:25">
      <c r="Y29463" s="176"/>
    </row>
    <row r="29464" spans="25:25">
      <c r="Y29464" s="176"/>
    </row>
    <row r="29465" spans="25:25">
      <c r="Y29465" s="176"/>
    </row>
    <row r="29466" spans="25:25">
      <c r="Y29466" s="176"/>
    </row>
    <row r="29467" spans="25:25">
      <c r="Y29467" s="176"/>
    </row>
    <row r="29468" spans="25:25">
      <c r="Y29468" s="176"/>
    </row>
    <row r="29469" spans="25:25">
      <c r="Y29469" s="176"/>
    </row>
    <row r="29470" spans="25:25">
      <c r="Y29470" s="176"/>
    </row>
    <row r="29471" spans="25:25">
      <c r="Y29471" s="176"/>
    </row>
    <row r="29472" spans="25:25">
      <c r="Y29472" s="176"/>
    </row>
    <row r="29473" spans="25:25">
      <c r="Y29473" s="176"/>
    </row>
    <row r="29474" spans="25:25">
      <c r="Y29474" s="176"/>
    </row>
    <row r="29475" spans="25:25">
      <c r="Y29475" s="176"/>
    </row>
    <row r="29476" spans="25:25">
      <c r="Y29476" s="176"/>
    </row>
    <row r="29477" spans="25:25">
      <c r="Y29477" s="176"/>
    </row>
    <row r="29478" spans="25:25">
      <c r="Y29478" s="176"/>
    </row>
    <row r="29479" spans="25:25">
      <c r="Y29479" s="176"/>
    </row>
    <row r="29480" spans="25:25">
      <c r="Y29480" s="176"/>
    </row>
    <row r="29481" spans="25:25">
      <c r="Y29481" s="176"/>
    </row>
    <row r="29482" spans="25:25">
      <c r="Y29482" s="176"/>
    </row>
    <row r="29483" spans="25:25">
      <c r="Y29483" s="176"/>
    </row>
    <row r="29484" spans="25:25">
      <c r="Y29484" s="176"/>
    </row>
    <row r="29485" spans="25:25">
      <c r="Y29485" s="176"/>
    </row>
    <row r="29486" spans="25:25">
      <c r="Y29486" s="176"/>
    </row>
    <row r="29487" spans="25:25">
      <c r="Y29487" s="176"/>
    </row>
    <row r="29488" spans="25:25">
      <c r="Y29488" s="176"/>
    </row>
    <row r="29489" spans="25:25">
      <c r="Y29489" s="176"/>
    </row>
    <row r="29490" spans="25:25">
      <c r="Y29490" s="176"/>
    </row>
    <row r="29491" spans="25:25">
      <c r="Y29491" s="176"/>
    </row>
    <row r="29492" spans="25:25">
      <c r="Y29492" s="176"/>
    </row>
    <row r="29493" spans="25:25">
      <c r="Y29493" s="176"/>
    </row>
    <row r="29494" spans="25:25">
      <c r="Y29494" s="176"/>
    </row>
    <row r="29495" spans="25:25">
      <c r="Y29495" s="176"/>
    </row>
    <row r="29496" spans="25:25">
      <c r="Y29496" s="176"/>
    </row>
    <row r="29497" spans="25:25">
      <c r="Y29497" s="176"/>
    </row>
    <row r="29498" spans="25:25">
      <c r="Y29498" s="176"/>
    </row>
    <row r="29499" spans="25:25">
      <c r="Y29499" s="176"/>
    </row>
    <row r="29500" spans="25:25">
      <c r="Y29500" s="176"/>
    </row>
    <row r="29501" spans="25:25">
      <c r="Y29501" s="176"/>
    </row>
    <row r="29502" spans="25:25">
      <c r="Y29502" s="176"/>
    </row>
    <row r="29503" spans="25:25">
      <c r="Y29503" s="176"/>
    </row>
    <row r="29504" spans="25:25">
      <c r="Y29504" s="176"/>
    </row>
    <row r="29505" spans="25:25">
      <c r="Y29505" s="176"/>
    </row>
    <row r="29506" spans="25:25">
      <c r="Y29506" s="176"/>
    </row>
    <row r="29507" spans="25:25">
      <c r="Y29507" s="176"/>
    </row>
    <row r="29508" spans="25:25">
      <c r="Y29508" s="176"/>
    </row>
    <row r="29509" spans="25:25">
      <c r="Y29509" s="176"/>
    </row>
    <row r="29510" spans="25:25">
      <c r="Y29510" s="176"/>
    </row>
    <row r="29511" spans="25:25">
      <c r="Y29511" s="176"/>
    </row>
    <row r="29512" spans="25:25">
      <c r="Y29512" s="176"/>
    </row>
    <row r="29513" spans="25:25">
      <c r="Y29513" s="176"/>
    </row>
    <row r="29514" spans="25:25">
      <c r="Y29514" s="176"/>
    </row>
    <row r="29515" spans="25:25">
      <c r="Y29515" s="176"/>
    </row>
    <row r="29516" spans="25:25">
      <c r="Y29516" s="176"/>
    </row>
    <row r="29517" spans="25:25">
      <c r="Y29517" s="176"/>
    </row>
    <row r="29518" spans="25:25">
      <c r="Y29518" s="176"/>
    </row>
    <row r="29519" spans="25:25">
      <c r="Y29519" s="176"/>
    </row>
    <row r="29520" spans="25:25">
      <c r="Y29520" s="176"/>
    </row>
    <row r="29521" spans="25:25">
      <c r="Y29521" s="176"/>
    </row>
    <row r="29522" spans="25:25">
      <c r="Y29522" s="176"/>
    </row>
    <row r="29523" spans="25:25">
      <c r="Y29523" s="176"/>
    </row>
    <row r="29524" spans="25:25">
      <c r="Y29524" s="176"/>
    </row>
    <row r="29525" spans="25:25">
      <c r="Y29525" s="176"/>
    </row>
    <row r="29526" spans="25:25">
      <c r="Y29526" s="176"/>
    </row>
    <row r="29527" spans="25:25">
      <c r="Y29527" s="176"/>
    </row>
    <row r="29528" spans="25:25">
      <c r="Y29528" s="176"/>
    </row>
    <row r="29529" spans="25:25">
      <c r="Y29529" s="176"/>
    </row>
    <row r="29530" spans="25:25">
      <c r="Y29530" s="176"/>
    </row>
    <row r="29531" spans="25:25">
      <c r="Y29531" s="176"/>
    </row>
    <row r="29532" spans="25:25">
      <c r="Y29532" s="176"/>
    </row>
    <row r="29533" spans="25:25">
      <c r="Y29533" s="176"/>
    </row>
    <row r="29534" spans="25:25">
      <c r="Y29534" s="176"/>
    </row>
    <row r="29535" spans="25:25">
      <c r="Y29535" s="176"/>
    </row>
    <row r="29536" spans="25:25">
      <c r="Y29536" s="176"/>
    </row>
    <row r="29537" spans="25:25">
      <c r="Y29537" s="176"/>
    </row>
    <row r="29538" spans="25:25">
      <c r="Y29538" s="176"/>
    </row>
    <row r="29539" spans="25:25">
      <c r="Y29539" s="176"/>
    </row>
    <row r="29540" spans="25:25">
      <c r="Y29540" s="176"/>
    </row>
    <row r="29541" spans="25:25">
      <c r="Y29541" s="176"/>
    </row>
    <row r="29542" spans="25:25">
      <c r="Y29542" s="176"/>
    </row>
    <row r="29543" spans="25:25">
      <c r="Y29543" s="176"/>
    </row>
    <row r="29544" spans="25:25">
      <c r="Y29544" s="176"/>
    </row>
    <row r="29545" spans="25:25">
      <c r="Y29545" s="176"/>
    </row>
    <row r="29546" spans="25:25">
      <c r="Y29546" s="176"/>
    </row>
    <row r="29547" spans="25:25">
      <c r="Y29547" s="176"/>
    </row>
    <row r="29548" spans="25:25">
      <c r="Y29548" s="176"/>
    </row>
    <row r="29549" spans="25:25">
      <c r="Y29549" s="176"/>
    </row>
    <row r="29550" spans="25:25">
      <c r="Y29550" s="176"/>
    </row>
    <row r="29551" spans="25:25">
      <c r="Y29551" s="176"/>
    </row>
    <row r="29552" spans="25:25">
      <c r="Y29552" s="176"/>
    </row>
    <row r="29553" spans="25:25">
      <c r="Y29553" s="176"/>
    </row>
    <row r="29554" spans="25:25">
      <c r="Y29554" s="176"/>
    </row>
    <row r="29555" spans="25:25">
      <c r="Y29555" s="176"/>
    </row>
    <row r="29556" spans="25:25">
      <c r="Y29556" s="176"/>
    </row>
    <row r="29557" spans="25:25">
      <c r="Y29557" s="176"/>
    </row>
    <row r="29558" spans="25:25">
      <c r="Y29558" s="176"/>
    </row>
    <row r="29559" spans="25:25">
      <c r="Y29559" s="176"/>
    </row>
    <row r="29560" spans="25:25">
      <c r="Y29560" s="176"/>
    </row>
    <row r="29561" spans="25:25">
      <c r="Y29561" s="176"/>
    </row>
    <row r="29562" spans="25:25">
      <c r="Y29562" s="176"/>
    </row>
    <row r="29563" spans="25:25">
      <c r="Y29563" s="176"/>
    </row>
    <row r="29564" spans="25:25">
      <c r="Y29564" s="176"/>
    </row>
    <row r="29565" spans="25:25">
      <c r="Y29565" s="176"/>
    </row>
    <row r="29566" spans="25:25">
      <c r="Y29566" s="176"/>
    </row>
    <row r="29567" spans="25:25">
      <c r="Y29567" s="176"/>
    </row>
    <row r="29568" spans="25:25">
      <c r="Y29568" s="176"/>
    </row>
    <row r="29569" spans="25:25">
      <c r="Y29569" s="176"/>
    </row>
    <row r="29570" spans="25:25">
      <c r="Y29570" s="176"/>
    </row>
    <row r="29571" spans="25:25">
      <c r="Y29571" s="176"/>
    </row>
    <row r="29572" spans="25:25">
      <c r="Y29572" s="176"/>
    </row>
    <row r="29573" spans="25:25">
      <c r="Y29573" s="176"/>
    </row>
    <row r="29574" spans="25:25">
      <c r="Y29574" s="176"/>
    </row>
    <row r="29575" spans="25:25">
      <c r="Y29575" s="176"/>
    </row>
    <row r="29576" spans="25:25">
      <c r="Y29576" s="176"/>
    </row>
    <row r="29577" spans="25:25">
      <c r="Y29577" s="176"/>
    </row>
    <row r="29578" spans="25:25">
      <c r="Y29578" s="176"/>
    </row>
    <row r="29579" spans="25:25">
      <c r="Y29579" s="176"/>
    </row>
    <row r="29580" spans="25:25">
      <c r="Y29580" s="176"/>
    </row>
    <row r="29581" spans="25:25">
      <c r="Y29581" s="176"/>
    </row>
    <row r="29582" spans="25:25">
      <c r="Y29582" s="176"/>
    </row>
    <row r="29583" spans="25:25">
      <c r="Y29583" s="176"/>
    </row>
    <row r="29584" spans="25:25">
      <c r="Y29584" s="176"/>
    </row>
    <row r="29585" spans="25:25">
      <c r="Y29585" s="176"/>
    </row>
    <row r="29586" spans="25:25">
      <c r="Y29586" s="176"/>
    </row>
    <row r="29587" spans="25:25">
      <c r="Y29587" s="176"/>
    </row>
    <row r="29588" spans="25:25">
      <c r="Y29588" s="176"/>
    </row>
    <row r="29589" spans="25:25">
      <c r="Y29589" s="176"/>
    </row>
    <row r="29590" spans="25:25">
      <c r="Y29590" s="176"/>
    </row>
    <row r="29591" spans="25:25">
      <c r="Y29591" s="176"/>
    </row>
    <row r="29592" spans="25:25">
      <c r="Y29592" s="176"/>
    </row>
    <row r="29593" spans="25:25">
      <c r="Y29593" s="176"/>
    </row>
    <row r="29594" spans="25:25">
      <c r="Y29594" s="176"/>
    </row>
    <row r="29595" spans="25:25">
      <c r="Y29595" s="176"/>
    </row>
    <row r="29596" spans="25:25">
      <c r="Y29596" s="176"/>
    </row>
    <row r="29597" spans="25:25">
      <c r="Y29597" s="176"/>
    </row>
    <row r="29598" spans="25:25">
      <c r="Y29598" s="176"/>
    </row>
    <row r="29599" spans="25:25">
      <c r="Y29599" s="176"/>
    </row>
    <row r="29600" spans="25:25">
      <c r="Y29600" s="176"/>
    </row>
    <row r="29601" spans="25:25">
      <c r="Y29601" s="176"/>
    </row>
    <row r="29602" spans="25:25">
      <c r="Y29602" s="176"/>
    </row>
    <row r="29603" spans="25:25">
      <c r="Y29603" s="176"/>
    </row>
    <row r="29604" spans="25:25">
      <c r="Y29604" s="176"/>
    </row>
    <row r="29605" spans="25:25">
      <c r="Y29605" s="176"/>
    </row>
    <row r="29606" spans="25:25">
      <c r="Y29606" s="176"/>
    </row>
    <row r="29607" spans="25:25">
      <c r="Y29607" s="176"/>
    </row>
    <row r="29608" spans="25:25">
      <c r="Y29608" s="176"/>
    </row>
    <row r="29609" spans="25:25">
      <c r="Y29609" s="176"/>
    </row>
    <row r="29610" spans="25:25">
      <c r="Y29610" s="176"/>
    </row>
    <row r="29611" spans="25:25">
      <c r="Y29611" s="176"/>
    </row>
    <row r="29612" spans="25:25">
      <c r="Y29612" s="176"/>
    </row>
    <row r="29613" spans="25:25">
      <c r="Y29613" s="176"/>
    </row>
    <row r="29614" spans="25:25">
      <c r="Y29614" s="176"/>
    </row>
    <row r="29615" spans="25:25">
      <c r="Y29615" s="176"/>
    </row>
    <row r="29616" spans="25:25">
      <c r="Y29616" s="176"/>
    </row>
    <row r="29617" spans="25:25">
      <c r="Y29617" s="176"/>
    </row>
    <row r="29618" spans="25:25">
      <c r="Y29618" s="176"/>
    </row>
    <row r="29619" spans="25:25">
      <c r="Y29619" s="176"/>
    </row>
    <row r="29620" spans="25:25">
      <c r="Y29620" s="176"/>
    </row>
    <row r="29621" spans="25:25">
      <c r="Y29621" s="176"/>
    </row>
    <row r="29622" spans="25:25">
      <c r="Y29622" s="176"/>
    </row>
    <row r="29623" spans="25:25">
      <c r="Y29623" s="176"/>
    </row>
    <row r="29624" spans="25:25">
      <c r="Y29624" s="176"/>
    </row>
    <row r="29625" spans="25:25">
      <c r="Y29625" s="176"/>
    </row>
    <row r="29626" spans="25:25">
      <c r="Y29626" s="176"/>
    </row>
    <row r="29627" spans="25:25">
      <c r="Y29627" s="176"/>
    </row>
    <row r="29628" spans="25:25">
      <c r="Y29628" s="176"/>
    </row>
    <row r="29629" spans="25:25">
      <c r="Y29629" s="176"/>
    </row>
    <row r="29630" spans="25:25">
      <c r="Y29630" s="176"/>
    </row>
    <row r="29631" spans="25:25">
      <c r="Y29631" s="176"/>
    </row>
    <row r="29632" spans="25:25">
      <c r="Y29632" s="176"/>
    </row>
    <row r="29633" spans="25:25">
      <c r="Y29633" s="176"/>
    </row>
    <row r="29634" spans="25:25">
      <c r="Y29634" s="176"/>
    </row>
    <row r="29635" spans="25:25">
      <c r="Y29635" s="176"/>
    </row>
    <row r="29636" spans="25:25">
      <c r="Y29636" s="176"/>
    </row>
    <row r="29637" spans="25:25">
      <c r="Y29637" s="176"/>
    </row>
    <row r="29638" spans="25:25">
      <c r="Y29638" s="176"/>
    </row>
    <row r="29639" spans="25:25">
      <c r="Y29639" s="176"/>
    </row>
    <row r="29640" spans="25:25">
      <c r="Y29640" s="176"/>
    </row>
    <row r="29641" spans="25:25">
      <c r="Y29641" s="176"/>
    </row>
    <row r="29642" spans="25:25">
      <c r="Y29642" s="176"/>
    </row>
    <row r="29643" spans="25:25">
      <c r="Y29643" s="176"/>
    </row>
    <row r="29644" spans="25:25">
      <c r="Y29644" s="176"/>
    </row>
    <row r="29645" spans="25:25">
      <c r="Y29645" s="176"/>
    </row>
    <row r="29646" spans="25:25">
      <c r="Y29646" s="176"/>
    </row>
    <row r="29647" spans="25:25">
      <c r="Y29647" s="176"/>
    </row>
    <row r="29648" spans="25:25">
      <c r="Y29648" s="176"/>
    </row>
    <row r="29649" spans="25:25">
      <c r="Y29649" s="176"/>
    </row>
    <row r="29650" spans="25:25">
      <c r="Y29650" s="176"/>
    </row>
    <row r="29651" spans="25:25">
      <c r="Y29651" s="176"/>
    </row>
    <row r="29652" spans="25:25">
      <c r="Y29652" s="176"/>
    </row>
    <row r="29653" spans="25:25">
      <c r="Y29653" s="176"/>
    </row>
    <row r="29654" spans="25:25">
      <c r="Y29654" s="176"/>
    </row>
    <row r="29655" spans="25:25">
      <c r="Y29655" s="176"/>
    </row>
    <row r="29656" spans="25:25">
      <c r="Y29656" s="176"/>
    </row>
    <row r="29657" spans="25:25">
      <c r="Y29657" s="176"/>
    </row>
    <row r="29658" spans="25:25">
      <c r="Y29658" s="176"/>
    </row>
    <row r="29659" spans="25:25">
      <c r="Y29659" s="176"/>
    </row>
    <row r="29660" spans="25:25">
      <c r="Y29660" s="176"/>
    </row>
    <row r="29661" spans="25:25">
      <c r="Y29661" s="176"/>
    </row>
    <row r="29662" spans="25:25">
      <c r="Y29662" s="176"/>
    </row>
    <row r="29663" spans="25:25">
      <c r="Y29663" s="176"/>
    </row>
    <row r="29664" spans="25:25">
      <c r="Y29664" s="176"/>
    </row>
    <row r="29665" spans="25:25">
      <c r="Y29665" s="176"/>
    </row>
    <row r="29666" spans="25:25">
      <c r="Y29666" s="176"/>
    </row>
    <row r="29667" spans="25:25">
      <c r="Y29667" s="176"/>
    </row>
    <row r="29668" spans="25:25">
      <c r="Y29668" s="176"/>
    </row>
    <row r="29669" spans="25:25">
      <c r="Y29669" s="176"/>
    </row>
    <row r="29670" spans="25:25">
      <c r="Y29670" s="176"/>
    </row>
    <row r="29671" spans="25:25">
      <c r="Y29671" s="176"/>
    </row>
    <row r="29672" spans="25:25">
      <c r="Y29672" s="176"/>
    </row>
    <row r="29673" spans="25:25">
      <c r="Y29673" s="176"/>
    </row>
    <row r="29674" spans="25:25">
      <c r="Y29674" s="176"/>
    </row>
    <row r="29675" spans="25:25">
      <c r="Y29675" s="176"/>
    </row>
    <row r="29676" spans="25:25">
      <c r="Y29676" s="176"/>
    </row>
    <row r="29677" spans="25:25">
      <c r="Y29677" s="176"/>
    </row>
    <row r="29678" spans="25:25">
      <c r="Y29678" s="176"/>
    </row>
    <row r="29679" spans="25:25">
      <c r="Y29679" s="176"/>
    </row>
    <row r="29680" spans="25:25">
      <c r="Y29680" s="176"/>
    </row>
    <row r="29681" spans="25:25">
      <c r="Y29681" s="176"/>
    </row>
    <row r="29682" spans="25:25">
      <c r="Y29682" s="176"/>
    </row>
    <row r="29683" spans="25:25">
      <c r="Y29683" s="176"/>
    </row>
    <row r="29684" spans="25:25">
      <c r="Y29684" s="176"/>
    </row>
    <row r="29685" spans="25:25">
      <c r="Y29685" s="176"/>
    </row>
    <row r="29686" spans="25:25">
      <c r="Y29686" s="176"/>
    </row>
    <row r="29687" spans="25:25">
      <c r="Y29687" s="176"/>
    </row>
    <row r="29688" spans="25:25">
      <c r="Y29688" s="176"/>
    </row>
    <row r="29689" spans="25:25">
      <c r="Y29689" s="176"/>
    </row>
    <row r="29690" spans="25:25">
      <c r="Y29690" s="176"/>
    </row>
    <row r="29691" spans="25:25">
      <c r="Y29691" s="176"/>
    </row>
    <row r="29692" spans="25:25">
      <c r="Y29692" s="176"/>
    </row>
    <row r="29693" spans="25:25">
      <c r="Y29693" s="176"/>
    </row>
    <row r="29694" spans="25:25">
      <c r="Y29694" s="176"/>
    </row>
    <row r="29695" spans="25:25">
      <c r="Y29695" s="176"/>
    </row>
    <row r="29696" spans="25:25">
      <c r="Y29696" s="176"/>
    </row>
    <row r="29697" spans="25:25">
      <c r="Y29697" s="176"/>
    </row>
    <row r="29698" spans="25:25">
      <c r="Y29698" s="176"/>
    </row>
    <row r="29699" spans="25:25">
      <c r="Y29699" s="176"/>
    </row>
    <row r="29700" spans="25:25">
      <c r="Y29700" s="176"/>
    </row>
    <row r="29701" spans="25:25">
      <c r="Y29701" s="176"/>
    </row>
    <row r="29702" spans="25:25">
      <c r="Y29702" s="176"/>
    </row>
    <row r="29703" spans="25:25">
      <c r="Y29703" s="176"/>
    </row>
    <row r="29704" spans="25:25">
      <c r="Y29704" s="176"/>
    </row>
    <row r="29705" spans="25:25">
      <c r="Y29705" s="176"/>
    </row>
    <row r="29706" spans="25:25">
      <c r="Y29706" s="176"/>
    </row>
    <row r="29707" spans="25:25">
      <c r="Y29707" s="176"/>
    </row>
    <row r="29708" spans="25:25">
      <c r="Y29708" s="176"/>
    </row>
    <row r="29709" spans="25:25">
      <c r="Y29709" s="176"/>
    </row>
    <row r="29710" spans="25:25">
      <c r="Y29710" s="176"/>
    </row>
    <row r="29711" spans="25:25">
      <c r="Y29711" s="176"/>
    </row>
    <row r="29712" spans="25:25">
      <c r="Y29712" s="176"/>
    </row>
    <row r="29713" spans="25:25">
      <c r="Y29713" s="176"/>
    </row>
    <row r="29714" spans="25:25">
      <c r="Y29714" s="176"/>
    </row>
    <row r="29715" spans="25:25">
      <c r="Y29715" s="176"/>
    </row>
    <row r="29716" spans="25:25">
      <c r="Y29716" s="176"/>
    </row>
    <row r="29717" spans="25:25">
      <c r="Y29717" s="176"/>
    </row>
    <row r="29718" spans="25:25">
      <c r="Y29718" s="176"/>
    </row>
    <row r="29719" spans="25:25">
      <c r="Y29719" s="176"/>
    </row>
    <row r="29720" spans="25:25">
      <c r="Y29720" s="176"/>
    </row>
    <row r="29721" spans="25:25">
      <c r="Y29721" s="176"/>
    </row>
    <row r="29722" spans="25:25">
      <c r="Y29722" s="176"/>
    </row>
    <row r="29723" spans="25:25">
      <c r="Y29723" s="176"/>
    </row>
    <row r="29724" spans="25:25">
      <c r="Y29724" s="176"/>
    </row>
    <row r="29725" spans="25:25">
      <c r="Y29725" s="176"/>
    </row>
    <row r="29726" spans="25:25">
      <c r="Y29726" s="176"/>
    </row>
    <row r="29727" spans="25:25">
      <c r="Y29727" s="176"/>
    </row>
    <row r="29728" spans="25:25">
      <c r="Y29728" s="176"/>
    </row>
    <row r="29729" spans="25:25">
      <c r="Y29729" s="176"/>
    </row>
    <row r="29730" spans="25:25">
      <c r="Y29730" s="176"/>
    </row>
    <row r="29731" spans="25:25">
      <c r="Y29731" s="176"/>
    </row>
    <row r="29732" spans="25:25">
      <c r="Y29732" s="176"/>
    </row>
    <row r="29733" spans="25:25">
      <c r="Y29733" s="176"/>
    </row>
    <row r="29734" spans="25:25">
      <c r="Y29734" s="176"/>
    </row>
    <row r="29735" spans="25:25">
      <c r="Y29735" s="176"/>
    </row>
    <row r="29736" spans="25:25">
      <c r="Y29736" s="176"/>
    </row>
    <row r="29737" spans="25:25">
      <c r="Y29737" s="176"/>
    </row>
    <row r="29738" spans="25:25">
      <c r="Y29738" s="176"/>
    </row>
    <row r="29739" spans="25:25">
      <c r="Y29739" s="176"/>
    </row>
    <row r="29740" spans="25:25">
      <c r="Y29740" s="176"/>
    </row>
    <row r="29741" spans="25:25">
      <c r="Y29741" s="176"/>
    </row>
    <row r="29742" spans="25:25">
      <c r="Y29742" s="176"/>
    </row>
    <row r="29743" spans="25:25">
      <c r="Y29743" s="176"/>
    </row>
    <row r="29744" spans="25:25">
      <c r="Y29744" s="176"/>
    </row>
    <row r="29745" spans="25:25">
      <c r="Y29745" s="176"/>
    </row>
    <row r="29746" spans="25:25">
      <c r="Y29746" s="176"/>
    </row>
    <row r="29747" spans="25:25">
      <c r="Y29747" s="176"/>
    </row>
    <row r="29748" spans="25:25">
      <c r="Y29748" s="176"/>
    </row>
    <row r="29749" spans="25:25">
      <c r="Y29749" s="176"/>
    </row>
    <row r="29750" spans="25:25">
      <c r="Y29750" s="176"/>
    </row>
    <row r="29751" spans="25:25">
      <c r="Y29751" s="176"/>
    </row>
    <row r="29752" spans="25:25">
      <c r="Y29752" s="176"/>
    </row>
    <row r="29753" spans="25:25">
      <c r="Y29753" s="176"/>
    </row>
    <row r="29754" spans="25:25">
      <c r="Y29754" s="176"/>
    </row>
    <row r="29755" spans="25:25">
      <c r="Y29755" s="176"/>
    </row>
    <row r="29756" spans="25:25">
      <c r="Y29756" s="176"/>
    </row>
    <row r="29757" spans="25:25">
      <c r="Y29757" s="176"/>
    </row>
    <row r="29758" spans="25:25">
      <c r="Y29758" s="176"/>
    </row>
    <row r="29759" spans="25:25">
      <c r="Y29759" s="176"/>
    </row>
    <row r="29760" spans="25:25">
      <c r="Y29760" s="176"/>
    </row>
    <row r="29761" spans="25:25">
      <c r="Y29761" s="176"/>
    </row>
    <row r="29762" spans="25:25">
      <c r="Y29762" s="176"/>
    </row>
    <row r="29763" spans="25:25">
      <c r="Y29763" s="176"/>
    </row>
    <row r="29764" spans="25:25">
      <c r="Y29764" s="176"/>
    </row>
    <row r="29765" spans="25:25">
      <c r="Y29765" s="176"/>
    </row>
    <row r="29766" spans="25:25">
      <c r="Y29766" s="176"/>
    </row>
    <row r="29767" spans="25:25">
      <c r="Y29767" s="176"/>
    </row>
    <row r="29768" spans="25:25">
      <c r="Y29768" s="176"/>
    </row>
    <row r="29769" spans="25:25">
      <c r="Y29769" s="176"/>
    </row>
    <row r="29770" spans="25:25">
      <c r="Y29770" s="176"/>
    </row>
    <row r="29771" spans="25:25">
      <c r="Y29771" s="176"/>
    </row>
    <row r="29772" spans="25:25">
      <c r="Y29772" s="176"/>
    </row>
    <row r="29773" spans="25:25">
      <c r="Y29773" s="176"/>
    </row>
    <row r="29774" spans="25:25">
      <c r="Y29774" s="176"/>
    </row>
    <row r="29775" spans="25:25">
      <c r="Y29775" s="176"/>
    </row>
    <row r="29776" spans="25:25">
      <c r="Y29776" s="176"/>
    </row>
    <row r="29777" spans="25:25">
      <c r="Y29777" s="176"/>
    </row>
    <row r="29778" spans="25:25">
      <c r="Y29778" s="176"/>
    </row>
    <row r="29779" spans="25:25">
      <c r="Y29779" s="176"/>
    </row>
    <row r="29780" spans="25:25">
      <c r="Y29780" s="176"/>
    </row>
    <row r="29781" spans="25:25">
      <c r="Y29781" s="176"/>
    </row>
    <row r="29782" spans="25:25">
      <c r="Y29782" s="176"/>
    </row>
    <row r="29783" spans="25:25">
      <c r="Y29783" s="176"/>
    </row>
    <row r="29784" spans="25:25">
      <c r="Y29784" s="176"/>
    </row>
    <row r="29785" spans="25:25">
      <c r="Y29785" s="176"/>
    </row>
    <row r="29786" spans="25:25">
      <c r="Y29786" s="176"/>
    </row>
    <row r="29787" spans="25:25">
      <c r="Y29787" s="176"/>
    </row>
    <row r="29788" spans="25:25">
      <c r="Y29788" s="176"/>
    </row>
    <row r="29789" spans="25:25">
      <c r="Y29789" s="176"/>
    </row>
    <row r="29790" spans="25:25">
      <c r="Y29790" s="176"/>
    </row>
    <row r="29791" spans="25:25">
      <c r="Y29791" s="176"/>
    </row>
    <row r="29792" spans="25:25">
      <c r="Y29792" s="176"/>
    </row>
    <row r="29793" spans="25:25">
      <c r="Y29793" s="176"/>
    </row>
    <row r="29794" spans="25:25">
      <c r="Y29794" s="176"/>
    </row>
    <row r="29795" spans="25:25">
      <c r="Y29795" s="176"/>
    </row>
    <row r="29796" spans="25:25">
      <c r="Y29796" s="176"/>
    </row>
    <row r="29797" spans="25:25">
      <c r="Y29797" s="176"/>
    </row>
    <row r="29798" spans="25:25">
      <c r="Y29798" s="176"/>
    </row>
    <row r="29799" spans="25:25">
      <c r="Y29799" s="176"/>
    </row>
    <row r="29800" spans="25:25">
      <c r="Y29800" s="176"/>
    </row>
    <row r="29801" spans="25:25">
      <c r="Y29801" s="176"/>
    </row>
    <row r="29802" spans="25:25">
      <c r="Y29802" s="176"/>
    </row>
    <row r="29803" spans="25:25">
      <c r="Y29803" s="176"/>
    </row>
    <row r="29804" spans="25:25">
      <c r="Y29804" s="176"/>
    </row>
    <row r="29805" spans="25:25">
      <c r="Y29805" s="176"/>
    </row>
    <row r="29806" spans="25:25">
      <c r="Y29806" s="176"/>
    </row>
    <row r="29807" spans="25:25">
      <c r="Y29807" s="176"/>
    </row>
    <row r="29808" spans="25:25">
      <c r="Y29808" s="176"/>
    </row>
    <row r="29809" spans="25:25">
      <c r="Y29809" s="176"/>
    </row>
    <row r="29810" spans="25:25">
      <c r="Y29810" s="176"/>
    </row>
    <row r="29811" spans="25:25">
      <c r="Y29811" s="176"/>
    </row>
    <row r="29812" spans="25:25">
      <c r="Y29812" s="176"/>
    </row>
    <row r="29813" spans="25:25">
      <c r="Y29813" s="176"/>
    </row>
    <row r="29814" spans="25:25">
      <c r="Y29814" s="176"/>
    </row>
    <row r="29815" spans="25:25">
      <c r="Y29815" s="176"/>
    </row>
    <row r="29816" spans="25:25">
      <c r="Y29816" s="176"/>
    </row>
    <row r="29817" spans="25:25">
      <c r="Y29817" s="176"/>
    </row>
    <row r="29818" spans="25:25">
      <c r="Y29818" s="176"/>
    </row>
    <row r="29819" spans="25:25">
      <c r="Y29819" s="176"/>
    </row>
    <row r="29820" spans="25:25">
      <c r="Y29820" s="176"/>
    </row>
    <row r="29821" spans="25:25">
      <c r="Y29821" s="176"/>
    </row>
    <row r="29822" spans="25:25">
      <c r="Y29822" s="176"/>
    </row>
    <row r="29823" spans="25:25">
      <c r="Y29823" s="176"/>
    </row>
    <row r="29824" spans="25:25">
      <c r="Y29824" s="176"/>
    </row>
    <row r="29825" spans="25:25">
      <c r="Y29825" s="176"/>
    </row>
    <row r="29826" spans="25:25">
      <c r="Y29826" s="176"/>
    </row>
    <row r="29827" spans="25:25">
      <c r="Y29827" s="176"/>
    </row>
    <row r="29828" spans="25:25">
      <c r="Y29828" s="176"/>
    </row>
    <row r="29829" spans="25:25">
      <c r="Y29829" s="176"/>
    </row>
    <row r="29830" spans="25:25">
      <c r="Y29830" s="176"/>
    </row>
    <row r="29831" spans="25:25">
      <c r="Y29831" s="176"/>
    </row>
    <row r="29832" spans="25:25">
      <c r="Y29832" s="176"/>
    </row>
    <row r="29833" spans="25:25">
      <c r="Y29833" s="176"/>
    </row>
    <row r="29834" spans="25:25">
      <c r="Y29834" s="176"/>
    </row>
    <row r="29835" spans="25:25">
      <c r="Y29835" s="176"/>
    </row>
    <row r="29836" spans="25:25">
      <c r="Y29836" s="176"/>
    </row>
    <row r="29837" spans="25:25">
      <c r="Y29837" s="176"/>
    </row>
    <row r="29838" spans="25:25">
      <c r="Y29838" s="176"/>
    </row>
    <row r="29839" spans="25:25">
      <c r="Y29839" s="176"/>
    </row>
    <row r="29840" spans="25:25">
      <c r="Y29840" s="176"/>
    </row>
    <row r="29841" spans="25:25">
      <c r="Y29841" s="176"/>
    </row>
    <row r="29842" spans="25:25">
      <c r="Y29842" s="176"/>
    </row>
    <row r="29843" spans="25:25">
      <c r="Y29843" s="176"/>
    </row>
    <row r="29844" spans="25:25">
      <c r="Y29844" s="176"/>
    </row>
    <row r="29845" spans="25:25">
      <c r="Y29845" s="176"/>
    </row>
    <row r="29846" spans="25:25">
      <c r="Y29846" s="176"/>
    </row>
    <row r="29847" spans="25:25">
      <c r="Y29847" s="176"/>
    </row>
    <row r="29848" spans="25:25">
      <c r="Y29848" s="176"/>
    </row>
    <row r="29849" spans="25:25">
      <c r="Y29849" s="176"/>
    </row>
    <row r="29850" spans="25:25">
      <c r="Y29850" s="176"/>
    </row>
    <row r="29851" spans="25:25">
      <c r="Y29851" s="176"/>
    </row>
    <row r="29852" spans="25:25">
      <c r="Y29852" s="176"/>
    </row>
    <row r="29853" spans="25:25">
      <c r="Y29853" s="176"/>
    </row>
    <row r="29854" spans="25:25">
      <c r="Y29854" s="176"/>
    </row>
    <row r="29855" spans="25:25">
      <c r="Y29855" s="176"/>
    </row>
    <row r="29856" spans="25:25">
      <c r="Y29856" s="176"/>
    </row>
    <row r="29857" spans="25:25">
      <c r="Y29857" s="176"/>
    </row>
    <row r="29858" spans="25:25">
      <c r="Y29858" s="176"/>
    </row>
    <row r="29859" spans="25:25">
      <c r="Y29859" s="176"/>
    </row>
    <row r="29860" spans="25:25">
      <c r="Y29860" s="176"/>
    </row>
    <row r="29861" spans="25:25">
      <c r="Y29861" s="176"/>
    </row>
    <row r="29862" spans="25:25">
      <c r="Y29862" s="176"/>
    </row>
    <row r="29863" spans="25:25">
      <c r="Y29863" s="176"/>
    </row>
    <row r="29864" spans="25:25">
      <c r="Y29864" s="176"/>
    </row>
    <row r="29865" spans="25:25">
      <c r="Y29865" s="176"/>
    </row>
    <row r="29866" spans="25:25">
      <c r="Y29866" s="176"/>
    </row>
    <row r="29867" spans="25:25">
      <c r="Y29867" s="176"/>
    </row>
    <row r="29868" spans="25:25">
      <c r="Y29868" s="176"/>
    </row>
    <row r="29869" spans="25:25">
      <c r="Y29869" s="176"/>
    </row>
    <row r="29870" spans="25:25">
      <c r="Y29870" s="176"/>
    </row>
    <row r="29871" spans="25:25">
      <c r="Y29871" s="176"/>
    </row>
    <row r="29872" spans="25:25">
      <c r="Y29872" s="176"/>
    </row>
    <row r="29873" spans="25:25">
      <c r="Y29873" s="176"/>
    </row>
    <row r="29874" spans="25:25">
      <c r="Y29874" s="176"/>
    </row>
    <row r="29875" spans="25:25">
      <c r="Y29875" s="176"/>
    </row>
    <row r="29876" spans="25:25">
      <c r="Y29876" s="176"/>
    </row>
    <row r="29877" spans="25:25">
      <c r="Y29877" s="176"/>
    </row>
    <row r="29878" spans="25:25">
      <c r="Y29878" s="176"/>
    </row>
    <row r="29879" spans="25:25">
      <c r="Y29879" s="176"/>
    </row>
    <row r="29880" spans="25:25">
      <c r="Y29880" s="176"/>
    </row>
    <row r="29881" spans="25:25">
      <c r="Y29881" s="176"/>
    </row>
    <row r="29882" spans="25:25">
      <c r="Y29882" s="176"/>
    </row>
    <row r="29883" spans="25:25">
      <c r="Y29883" s="176"/>
    </row>
    <row r="29884" spans="25:25">
      <c r="Y29884" s="176"/>
    </row>
    <row r="29885" spans="25:25">
      <c r="Y29885" s="176"/>
    </row>
    <row r="29886" spans="25:25">
      <c r="Y29886" s="176"/>
    </row>
    <row r="29887" spans="25:25">
      <c r="Y29887" s="176"/>
    </row>
    <row r="29888" spans="25:25">
      <c r="Y29888" s="176"/>
    </row>
    <row r="29889" spans="25:25">
      <c r="Y29889" s="176"/>
    </row>
    <row r="29890" spans="25:25">
      <c r="Y29890" s="176"/>
    </row>
    <row r="29891" spans="25:25">
      <c r="Y29891" s="176"/>
    </row>
    <row r="29892" spans="25:25">
      <c r="Y29892" s="176"/>
    </row>
    <row r="29893" spans="25:25">
      <c r="Y29893" s="176"/>
    </row>
    <row r="29894" spans="25:25">
      <c r="Y29894" s="176"/>
    </row>
    <row r="29895" spans="25:25">
      <c r="Y29895" s="176"/>
    </row>
    <row r="29896" spans="25:25">
      <c r="Y29896" s="176"/>
    </row>
    <row r="29897" spans="25:25">
      <c r="Y29897" s="176"/>
    </row>
    <row r="29898" spans="25:25">
      <c r="Y29898" s="176"/>
    </row>
    <row r="29899" spans="25:25">
      <c r="Y29899" s="176"/>
    </row>
    <row r="29900" spans="25:25">
      <c r="Y29900" s="176"/>
    </row>
    <row r="29901" spans="25:25">
      <c r="Y29901" s="176"/>
    </row>
    <row r="29902" spans="25:25">
      <c r="Y29902" s="176"/>
    </row>
    <row r="29903" spans="25:25">
      <c r="Y29903" s="176"/>
    </row>
    <row r="29904" spans="25:25">
      <c r="Y29904" s="176"/>
    </row>
    <row r="29905" spans="25:25">
      <c r="Y29905" s="176"/>
    </row>
    <row r="29906" spans="25:25">
      <c r="Y29906" s="176"/>
    </row>
    <row r="29907" spans="25:25">
      <c r="Y29907" s="176"/>
    </row>
    <row r="29908" spans="25:25">
      <c r="Y29908" s="176"/>
    </row>
    <row r="29909" spans="25:25">
      <c r="Y29909" s="176"/>
    </row>
    <row r="29910" spans="25:25">
      <c r="Y29910" s="176"/>
    </row>
    <row r="29911" spans="25:25">
      <c r="Y29911" s="176"/>
    </row>
    <row r="29912" spans="25:25">
      <c r="Y29912" s="176"/>
    </row>
    <row r="29913" spans="25:25">
      <c r="Y29913" s="176"/>
    </row>
    <row r="29914" spans="25:25">
      <c r="Y29914" s="176"/>
    </row>
    <row r="29915" spans="25:25">
      <c r="Y29915" s="176"/>
    </row>
    <row r="29916" spans="25:25">
      <c r="Y29916" s="176"/>
    </row>
    <row r="29917" spans="25:25">
      <c r="Y29917" s="176"/>
    </row>
    <row r="29918" spans="25:25">
      <c r="Y29918" s="176"/>
    </row>
    <row r="29919" spans="25:25">
      <c r="Y29919" s="176"/>
    </row>
    <row r="29920" spans="25:25">
      <c r="Y29920" s="176"/>
    </row>
    <row r="29921" spans="25:25">
      <c r="Y29921" s="176"/>
    </row>
    <row r="29922" spans="25:25">
      <c r="Y29922" s="176"/>
    </row>
    <row r="29923" spans="25:25">
      <c r="Y29923" s="176"/>
    </row>
    <row r="29924" spans="25:25">
      <c r="Y29924" s="176"/>
    </row>
    <row r="29925" spans="25:25">
      <c r="Y29925" s="176"/>
    </row>
    <row r="29926" spans="25:25">
      <c r="Y29926" s="176"/>
    </row>
    <row r="29927" spans="25:25">
      <c r="Y29927" s="176"/>
    </row>
    <row r="29928" spans="25:25">
      <c r="Y29928" s="176"/>
    </row>
    <row r="29929" spans="25:25">
      <c r="Y29929" s="176"/>
    </row>
    <row r="29930" spans="25:25">
      <c r="Y29930" s="176"/>
    </row>
    <row r="29931" spans="25:25">
      <c r="Y29931" s="176"/>
    </row>
    <row r="29932" spans="25:25">
      <c r="Y29932" s="176"/>
    </row>
    <row r="29933" spans="25:25">
      <c r="Y29933" s="176"/>
    </row>
    <row r="29934" spans="25:25">
      <c r="Y29934" s="176"/>
    </row>
    <row r="29935" spans="25:25">
      <c r="Y29935" s="176"/>
    </row>
    <row r="29936" spans="25:25">
      <c r="Y29936" s="176"/>
    </row>
    <row r="29937" spans="25:25">
      <c r="Y29937" s="176"/>
    </row>
    <row r="29938" spans="25:25">
      <c r="Y29938" s="176"/>
    </row>
    <row r="29939" spans="25:25">
      <c r="Y29939" s="176"/>
    </row>
    <row r="29940" spans="25:25">
      <c r="Y29940" s="176"/>
    </row>
    <row r="29941" spans="25:25">
      <c r="Y29941" s="176"/>
    </row>
    <row r="29942" spans="25:25">
      <c r="Y29942" s="176"/>
    </row>
    <row r="29943" spans="25:25">
      <c r="Y29943" s="176"/>
    </row>
    <row r="29944" spans="25:25">
      <c r="Y29944" s="176"/>
    </row>
    <row r="29945" spans="25:25">
      <c r="Y29945" s="176"/>
    </row>
    <row r="29946" spans="25:25">
      <c r="Y29946" s="176"/>
    </row>
    <row r="29947" spans="25:25">
      <c r="Y29947" s="176"/>
    </row>
    <row r="29948" spans="25:25">
      <c r="Y29948" s="176"/>
    </row>
    <row r="29949" spans="25:25">
      <c r="Y29949" s="176"/>
    </row>
    <row r="29950" spans="25:25">
      <c r="Y29950" s="176"/>
    </row>
    <row r="29951" spans="25:25">
      <c r="Y29951" s="176"/>
    </row>
    <row r="29952" spans="25:25">
      <c r="Y29952" s="176"/>
    </row>
    <row r="29953" spans="25:25">
      <c r="Y29953" s="176"/>
    </row>
    <row r="29954" spans="25:25">
      <c r="Y29954" s="176"/>
    </row>
    <row r="29955" spans="25:25">
      <c r="Y29955" s="176"/>
    </row>
    <row r="29956" spans="25:25">
      <c r="Y29956" s="176"/>
    </row>
    <row r="29957" spans="25:25">
      <c r="Y29957" s="176"/>
    </row>
    <row r="29958" spans="25:25">
      <c r="Y29958" s="176"/>
    </row>
    <row r="29959" spans="25:25">
      <c r="Y29959" s="176"/>
    </row>
    <row r="29960" spans="25:25">
      <c r="Y29960" s="176"/>
    </row>
    <row r="29961" spans="25:25">
      <c r="Y29961" s="176"/>
    </row>
    <row r="29962" spans="25:25">
      <c r="Y29962" s="176"/>
    </row>
    <row r="29963" spans="25:25">
      <c r="Y29963" s="176"/>
    </row>
    <row r="29964" spans="25:25">
      <c r="Y29964" s="176"/>
    </row>
    <row r="29965" spans="25:25">
      <c r="Y29965" s="176"/>
    </row>
    <row r="29966" spans="25:25">
      <c r="Y29966" s="176"/>
    </row>
    <row r="29967" spans="25:25">
      <c r="Y29967" s="176"/>
    </row>
    <row r="29968" spans="25:25">
      <c r="Y29968" s="176"/>
    </row>
    <row r="29969" spans="25:25">
      <c r="Y29969" s="176"/>
    </row>
    <row r="29970" spans="25:25">
      <c r="Y29970" s="176"/>
    </row>
    <row r="29971" spans="25:25">
      <c r="Y29971" s="176"/>
    </row>
    <row r="29972" spans="25:25">
      <c r="Y29972" s="176"/>
    </row>
    <row r="29973" spans="25:25">
      <c r="Y29973" s="176"/>
    </row>
    <row r="29974" spans="25:25">
      <c r="Y29974" s="176"/>
    </row>
    <row r="29975" spans="25:25">
      <c r="Y29975" s="176"/>
    </row>
    <row r="29976" spans="25:25">
      <c r="Y29976" s="176"/>
    </row>
    <row r="29977" spans="25:25">
      <c r="Y29977" s="176"/>
    </row>
    <row r="29978" spans="25:25">
      <c r="Y29978" s="176"/>
    </row>
    <row r="29979" spans="25:25">
      <c r="Y29979" s="176"/>
    </row>
    <row r="29980" spans="25:25">
      <c r="Y29980" s="176"/>
    </row>
    <row r="29981" spans="25:25">
      <c r="Y29981" s="176"/>
    </row>
    <row r="29982" spans="25:25">
      <c r="Y29982" s="176"/>
    </row>
    <row r="29983" spans="25:25">
      <c r="Y29983" s="176"/>
    </row>
    <row r="29984" spans="25:25">
      <c r="Y29984" s="176"/>
    </row>
    <row r="29985" spans="25:25">
      <c r="Y29985" s="176"/>
    </row>
    <row r="29986" spans="25:25">
      <c r="Y29986" s="176"/>
    </row>
    <row r="29987" spans="25:25">
      <c r="Y29987" s="176"/>
    </row>
    <row r="29988" spans="25:25">
      <c r="Y29988" s="176"/>
    </row>
    <row r="29989" spans="25:25">
      <c r="Y29989" s="176"/>
    </row>
    <row r="29990" spans="25:25">
      <c r="Y29990" s="176"/>
    </row>
    <row r="29991" spans="25:25">
      <c r="Y29991" s="176"/>
    </row>
    <row r="29992" spans="25:25">
      <c r="Y29992" s="176"/>
    </row>
    <row r="29993" spans="25:25">
      <c r="Y29993" s="176"/>
    </row>
    <row r="29994" spans="25:25">
      <c r="Y29994" s="176"/>
    </row>
    <row r="29995" spans="25:25">
      <c r="Y29995" s="176"/>
    </row>
    <row r="29996" spans="25:25">
      <c r="Y29996" s="176"/>
    </row>
    <row r="29997" spans="25:25">
      <c r="Y29997" s="176"/>
    </row>
    <row r="29998" spans="25:25">
      <c r="Y29998" s="176"/>
    </row>
    <row r="29999" spans="25:25">
      <c r="Y29999" s="176"/>
    </row>
    <row r="30000" spans="25:25">
      <c r="Y30000" s="176"/>
    </row>
    <row r="30001" spans="25:25">
      <c r="Y30001" s="176"/>
    </row>
    <row r="30002" spans="25:25">
      <c r="Y30002" s="176"/>
    </row>
    <row r="30003" spans="25:25">
      <c r="Y30003" s="176"/>
    </row>
    <row r="30004" spans="25:25">
      <c r="Y30004" s="176"/>
    </row>
    <row r="30005" spans="25:25">
      <c r="Y30005" s="176"/>
    </row>
    <row r="30006" spans="25:25">
      <c r="Y30006" s="176"/>
    </row>
    <row r="30007" spans="25:25">
      <c r="Y30007" s="176"/>
    </row>
    <row r="30008" spans="25:25">
      <c r="Y30008" s="176"/>
    </row>
    <row r="30009" spans="25:25">
      <c r="Y30009" s="176"/>
    </row>
    <row r="30010" spans="25:25">
      <c r="Y30010" s="176"/>
    </row>
    <row r="30011" spans="25:25">
      <c r="Y30011" s="176"/>
    </row>
    <row r="30012" spans="25:25">
      <c r="Y30012" s="176"/>
    </row>
    <row r="30013" spans="25:25">
      <c r="Y30013" s="176"/>
    </row>
    <row r="30014" spans="25:25">
      <c r="Y30014" s="176"/>
    </row>
    <row r="30015" spans="25:25">
      <c r="Y30015" s="176"/>
    </row>
    <row r="30016" spans="25:25">
      <c r="Y30016" s="176"/>
    </row>
    <row r="30017" spans="25:25">
      <c r="Y30017" s="176"/>
    </row>
    <row r="30018" spans="25:25">
      <c r="Y30018" s="176"/>
    </row>
    <row r="30019" spans="25:25">
      <c r="Y30019" s="176"/>
    </row>
    <row r="30020" spans="25:25">
      <c r="Y30020" s="176"/>
    </row>
    <row r="30021" spans="25:25">
      <c r="Y30021" s="176"/>
    </row>
    <row r="30022" spans="25:25">
      <c r="Y30022" s="176"/>
    </row>
    <row r="30023" spans="25:25">
      <c r="Y30023" s="176"/>
    </row>
    <row r="30024" spans="25:25">
      <c r="Y30024" s="176"/>
    </row>
    <row r="30025" spans="25:25">
      <c r="Y30025" s="176"/>
    </row>
    <row r="30026" spans="25:25">
      <c r="Y30026" s="176"/>
    </row>
    <row r="30027" spans="25:25">
      <c r="Y30027" s="176"/>
    </row>
    <row r="30028" spans="25:25">
      <c r="Y30028" s="176"/>
    </row>
    <row r="30029" spans="25:25">
      <c r="Y30029" s="176"/>
    </row>
    <row r="30030" spans="25:25">
      <c r="Y30030" s="176"/>
    </row>
    <row r="30031" spans="25:25">
      <c r="Y30031" s="176"/>
    </row>
    <row r="30032" spans="25:25">
      <c r="Y30032" s="176"/>
    </row>
    <row r="30033" spans="25:25">
      <c r="Y30033" s="176"/>
    </row>
    <row r="30034" spans="25:25">
      <c r="Y30034" s="176"/>
    </row>
    <row r="30035" spans="25:25">
      <c r="Y30035" s="176"/>
    </row>
    <row r="30036" spans="25:25">
      <c r="Y30036" s="176"/>
    </row>
    <row r="30037" spans="25:25">
      <c r="Y30037" s="176"/>
    </row>
    <row r="30038" spans="25:25">
      <c r="Y30038" s="176"/>
    </row>
    <row r="30039" spans="25:25">
      <c r="Y30039" s="176"/>
    </row>
    <row r="30040" spans="25:25">
      <c r="Y30040" s="176"/>
    </row>
    <row r="30041" spans="25:25">
      <c r="Y30041" s="176"/>
    </row>
    <row r="30042" spans="25:25">
      <c r="Y30042" s="176"/>
    </row>
    <row r="30043" spans="25:25">
      <c r="Y30043" s="176"/>
    </row>
    <row r="30044" spans="25:25">
      <c r="Y30044" s="176"/>
    </row>
    <row r="30045" spans="25:25">
      <c r="Y30045" s="176"/>
    </row>
    <row r="30046" spans="25:25">
      <c r="Y30046" s="176"/>
    </row>
    <row r="30047" spans="25:25">
      <c r="Y30047" s="176"/>
    </row>
    <row r="30048" spans="25:25">
      <c r="Y30048" s="176"/>
    </row>
    <row r="30049" spans="25:25">
      <c r="Y30049" s="176"/>
    </row>
    <row r="30050" spans="25:25">
      <c r="Y30050" s="176"/>
    </row>
    <row r="30051" spans="25:25">
      <c r="Y30051" s="176"/>
    </row>
    <row r="30052" spans="25:25">
      <c r="Y30052" s="176"/>
    </row>
    <row r="30053" spans="25:25">
      <c r="Y30053" s="176"/>
    </row>
    <row r="30054" spans="25:25">
      <c r="Y30054" s="176"/>
    </row>
    <row r="30055" spans="25:25">
      <c r="Y30055" s="176"/>
    </row>
    <row r="30056" spans="25:25">
      <c r="Y30056" s="176"/>
    </row>
    <row r="30057" spans="25:25">
      <c r="Y30057" s="176"/>
    </row>
    <row r="30058" spans="25:25">
      <c r="Y30058" s="176"/>
    </row>
    <row r="30059" spans="25:25">
      <c r="Y30059" s="176"/>
    </row>
    <row r="30060" spans="25:25">
      <c r="Y30060" s="176"/>
    </row>
    <row r="30061" spans="25:25">
      <c r="Y30061" s="176"/>
    </row>
    <row r="30062" spans="25:25">
      <c r="Y30062" s="176"/>
    </row>
    <row r="30063" spans="25:25">
      <c r="Y30063" s="176"/>
    </row>
    <row r="30064" spans="25:25">
      <c r="Y30064" s="176"/>
    </row>
    <row r="30065" spans="25:25">
      <c r="Y30065" s="176"/>
    </row>
    <row r="30066" spans="25:25">
      <c r="Y30066" s="176"/>
    </row>
    <row r="30067" spans="25:25">
      <c r="Y30067" s="176"/>
    </row>
    <row r="30068" spans="25:25">
      <c r="Y30068" s="176"/>
    </row>
    <row r="30069" spans="25:25">
      <c r="Y30069" s="176"/>
    </row>
    <row r="30070" spans="25:25">
      <c r="Y30070" s="176"/>
    </row>
    <row r="30071" spans="25:25">
      <c r="Y30071" s="176"/>
    </row>
    <row r="30072" spans="25:25">
      <c r="Y30072" s="176"/>
    </row>
    <row r="30073" spans="25:25">
      <c r="Y30073" s="176"/>
    </row>
    <row r="30074" spans="25:25">
      <c r="Y30074" s="176"/>
    </row>
    <row r="30075" spans="25:25">
      <c r="Y30075" s="176"/>
    </row>
    <row r="30076" spans="25:25">
      <c r="Y30076" s="176"/>
    </row>
    <row r="30077" spans="25:25">
      <c r="Y30077" s="176"/>
    </row>
    <row r="30078" spans="25:25">
      <c r="Y30078" s="176"/>
    </row>
    <row r="30079" spans="25:25">
      <c r="Y30079" s="176"/>
    </row>
    <row r="30080" spans="25:25">
      <c r="Y30080" s="176"/>
    </row>
    <row r="30081" spans="25:25">
      <c r="Y30081" s="176"/>
    </row>
    <row r="30082" spans="25:25">
      <c r="Y30082" s="176"/>
    </row>
    <row r="30083" spans="25:25">
      <c r="Y30083" s="176"/>
    </row>
    <row r="30084" spans="25:25">
      <c r="Y30084" s="176"/>
    </row>
    <row r="30085" spans="25:25">
      <c r="Y30085" s="176"/>
    </row>
    <row r="30086" spans="25:25">
      <c r="Y30086" s="176"/>
    </row>
    <row r="30087" spans="25:25">
      <c r="Y30087" s="176"/>
    </row>
    <row r="30088" spans="25:25">
      <c r="Y30088" s="176"/>
    </row>
    <row r="30089" spans="25:25">
      <c r="Y30089" s="176"/>
    </row>
    <row r="30090" spans="25:25">
      <c r="Y30090" s="176"/>
    </row>
    <row r="30091" spans="25:25">
      <c r="Y30091" s="176"/>
    </row>
    <row r="30092" spans="25:25">
      <c r="Y30092" s="176"/>
    </row>
    <row r="30093" spans="25:25">
      <c r="Y30093" s="176"/>
    </row>
    <row r="30094" spans="25:25">
      <c r="Y30094" s="176"/>
    </row>
    <row r="30095" spans="25:25">
      <c r="Y30095" s="176"/>
    </row>
    <row r="30096" spans="25:25">
      <c r="Y30096" s="176"/>
    </row>
    <row r="30097" spans="25:25">
      <c r="Y30097" s="176"/>
    </row>
    <row r="30098" spans="25:25">
      <c r="Y30098" s="176"/>
    </row>
    <row r="30099" spans="25:25">
      <c r="Y30099" s="176"/>
    </row>
    <row r="30100" spans="25:25">
      <c r="Y30100" s="176"/>
    </row>
    <row r="30101" spans="25:25">
      <c r="Y30101" s="176"/>
    </row>
    <row r="30102" spans="25:25">
      <c r="Y30102" s="176"/>
    </row>
    <row r="30103" spans="25:25">
      <c r="Y30103" s="176"/>
    </row>
    <row r="30104" spans="25:25">
      <c r="Y30104" s="176"/>
    </row>
    <row r="30105" spans="25:25">
      <c r="Y30105" s="176"/>
    </row>
    <row r="30106" spans="25:25">
      <c r="Y30106" s="176"/>
    </row>
    <row r="30107" spans="25:25">
      <c r="Y30107" s="176"/>
    </row>
    <row r="30108" spans="25:25">
      <c r="Y30108" s="176"/>
    </row>
    <row r="30109" spans="25:25">
      <c r="Y30109" s="176"/>
    </row>
    <row r="30110" spans="25:25">
      <c r="Y30110" s="176"/>
    </row>
    <row r="30111" spans="25:25">
      <c r="Y30111" s="176"/>
    </row>
    <row r="30112" spans="25:25">
      <c r="Y30112" s="176"/>
    </row>
    <row r="30113" spans="25:25">
      <c r="Y30113" s="176"/>
    </row>
    <row r="30114" spans="25:25">
      <c r="Y30114" s="176"/>
    </row>
    <row r="30115" spans="25:25">
      <c r="Y30115" s="176"/>
    </row>
    <row r="30116" spans="25:25">
      <c r="Y30116" s="176"/>
    </row>
    <row r="30117" spans="25:25">
      <c r="Y30117" s="176"/>
    </row>
    <row r="30118" spans="25:25">
      <c r="Y30118" s="176"/>
    </row>
    <row r="30119" spans="25:25">
      <c r="Y30119" s="176"/>
    </row>
    <row r="30120" spans="25:25">
      <c r="Y30120" s="176"/>
    </row>
    <row r="30121" spans="25:25">
      <c r="Y30121" s="176"/>
    </row>
    <row r="30122" spans="25:25">
      <c r="Y30122" s="176"/>
    </row>
    <row r="30123" spans="25:25">
      <c r="Y30123" s="176"/>
    </row>
    <row r="30124" spans="25:25">
      <c r="Y30124" s="176"/>
    </row>
    <row r="30125" spans="25:25">
      <c r="Y30125" s="176"/>
    </row>
    <row r="30126" spans="25:25">
      <c r="Y30126" s="176"/>
    </row>
    <row r="30127" spans="25:25">
      <c r="Y30127" s="176"/>
    </row>
    <row r="30128" spans="25:25">
      <c r="Y30128" s="176"/>
    </row>
    <row r="30129" spans="25:25">
      <c r="Y30129" s="176"/>
    </row>
    <row r="30130" spans="25:25">
      <c r="Y30130" s="176"/>
    </row>
    <row r="30131" spans="25:25">
      <c r="Y30131" s="176"/>
    </row>
    <row r="30132" spans="25:25">
      <c r="Y30132" s="176"/>
    </row>
    <row r="30133" spans="25:25">
      <c r="Y30133" s="176"/>
    </row>
    <row r="30134" spans="25:25">
      <c r="Y30134" s="176"/>
    </row>
    <row r="30135" spans="25:25">
      <c r="Y30135" s="176"/>
    </row>
    <row r="30136" spans="25:25">
      <c r="Y30136" s="176"/>
    </row>
    <row r="30137" spans="25:25">
      <c r="Y30137" s="176"/>
    </row>
    <row r="30138" spans="25:25">
      <c r="Y30138" s="176"/>
    </row>
    <row r="30139" spans="25:25">
      <c r="Y30139" s="176"/>
    </row>
    <row r="30140" spans="25:25">
      <c r="Y30140" s="176"/>
    </row>
    <row r="30141" spans="25:25">
      <c r="Y30141" s="176"/>
    </row>
    <row r="30142" spans="25:25">
      <c r="Y30142" s="176"/>
    </row>
    <row r="30143" spans="25:25">
      <c r="Y30143" s="176"/>
    </row>
    <row r="30144" spans="25:25">
      <c r="Y30144" s="176"/>
    </row>
    <row r="30145" spans="25:25">
      <c r="Y30145" s="176"/>
    </row>
    <row r="30146" spans="25:25">
      <c r="Y30146" s="176"/>
    </row>
    <row r="30147" spans="25:25">
      <c r="Y30147" s="176"/>
    </row>
    <row r="30148" spans="25:25">
      <c r="Y30148" s="176"/>
    </row>
    <row r="30149" spans="25:25">
      <c r="Y30149" s="176"/>
    </row>
    <row r="30150" spans="25:25">
      <c r="Y30150" s="176"/>
    </row>
    <row r="30151" spans="25:25">
      <c r="Y30151" s="176"/>
    </row>
    <row r="30152" spans="25:25">
      <c r="Y30152" s="176"/>
    </row>
    <row r="30153" spans="25:25">
      <c r="Y30153" s="176"/>
    </row>
    <row r="30154" spans="25:25">
      <c r="Y30154" s="176"/>
    </row>
    <row r="30155" spans="25:25">
      <c r="Y30155" s="176"/>
    </row>
    <row r="30156" spans="25:25">
      <c r="Y30156" s="176"/>
    </row>
    <row r="30157" spans="25:25">
      <c r="Y30157" s="176"/>
    </row>
    <row r="30158" spans="25:25">
      <c r="Y30158" s="176"/>
    </row>
    <row r="30159" spans="25:25">
      <c r="Y30159" s="176"/>
    </row>
    <row r="30160" spans="25:25">
      <c r="Y30160" s="176"/>
    </row>
    <row r="30161" spans="25:25">
      <c r="Y30161" s="176"/>
    </row>
    <row r="30162" spans="25:25">
      <c r="Y30162" s="176"/>
    </row>
    <row r="30163" spans="25:25">
      <c r="Y30163" s="176"/>
    </row>
    <row r="30164" spans="25:25">
      <c r="Y30164" s="176"/>
    </row>
    <row r="30165" spans="25:25">
      <c r="Y30165" s="176"/>
    </row>
    <row r="30166" spans="25:25">
      <c r="Y30166" s="176"/>
    </row>
    <row r="30167" spans="25:25">
      <c r="Y30167" s="176"/>
    </row>
    <row r="30168" spans="25:25">
      <c r="Y30168" s="176"/>
    </row>
    <row r="30169" spans="25:25">
      <c r="Y30169" s="176"/>
    </row>
    <row r="30170" spans="25:25">
      <c r="Y30170" s="176"/>
    </row>
    <row r="30171" spans="25:25">
      <c r="Y30171" s="176"/>
    </row>
    <row r="30172" spans="25:25">
      <c r="Y30172" s="176"/>
    </row>
    <row r="30173" spans="25:25">
      <c r="Y30173" s="176"/>
    </row>
    <row r="30174" spans="25:25">
      <c r="Y30174" s="176"/>
    </row>
    <row r="30175" spans="25:25">
      <c r="Y30175" s="176"/>
    </row>
    <row r="30176" spans="25:25">
      <c r="Y30176" s="176"/>
    </row>
    <row r="30177" spans="25:25">
      <c r="Y30177" s="176"/>
    </row>
    <row r="30178" spans="25:25">
      <c r="Y30178" s="176"/>
    </row>
    <row r="30179" spans="25:25">
      <c r="Y30179" s="176"/>
    </row>
    <row r="30180" spans="25:25">
      <c r="Y30180" s="176"/>
    </row>
    <row r="30181" spans="25:25">
      <c r="Y30181" s="176"/>
    </row>
    <row r="30182" spans="25:25">
      <c r="Y30182" s="176"/>
    </row>
    <row r="30183" spans="25:25">
      <c r="Y30183" s="176"/>
    </row>
    <row r="30184" spans="25:25">
      <c r="Y30184" s="176"/>
    </row>
    <row r="30185" spans="25:25">
      <c r="Y30185" s="176"/>
    </row>
    <row r="30186" spans="25:25">
      <c r="Y30186" s="176"/>
    </row>
    <row r="30187" spans="25:25">
      <c r="Y30187" s="176"/>
    </row>
    <row r="30188" spans="25:25">
      <c r="Y30188" s="176"/>
    </row>
    <row r="30189" spans="25:25">
      <c r="Y30189" s="176"/>
    </row>
    <row r="30190" spans="25:25">
      <c r="Y30190" s="176"/>
    </row>
    <row r="30191" spans="25:25">
      <c r="Y30191" s="176"/>
    </row>
    <row r="30192" spans="25:25">
      <c r="Y30192" s="176"/>
    </row>
    <row r="30193" spans="25:25">
      <c r="Y30193" s="176"/>
    </row>
    <row r="30194" spans="25:25">
      <c r="Y30194" s="176"/>
    </row>
    <row r="30195" spans="25:25">
      <c r="Y30195" s="176"/>
    </row>
    <row r="30196" spans="25:25">
      <c r="Y30196" s="176"/>
    </row>
    <row r="30197" spans="25:25">
      <c r="Y30197" s="176"/>
    </row>
    <row r="30198" spans="25:25">
      <c r="Y30198" s="176"/>
    </row>
    <row r="30199" spans="25:25">
      <c r="Y30199" s="176"/>
    </row>
    <row r="30200" spans="25:25">
      <c r="Y30200" s="176"/>
    </row>
    <row r="30201" spans="25:25">
      <c r="Y30201" s="176"/>
    </row>
    <row r="30202" spans="25:25">
      <c r="Y30202" s="176"/>
    </row>
    <row r="30203" spans="25:25">
      <c r="Y30203" s="176"/>
    </row>
    <row r="30204" spans="25:25">
      <c r="Y30204" s="176"/>
    </row>
    <row r="30205" spans="25:25">
      <c r="Y30205" s="176"/>
    </row>
    <row r="30206" spans="25:25">
      <c r="Y30206" s="176"/>
    </row>
    <row r="30207" spans="25:25">
      <c r="Y30207" s="176"/>
    </row>
    <row r="30208" spans="25:25">
      <c r="Y30208" s="176"/>
    </row>
    <row r="30209" spans="25:25">
      <c r="Y30209" s="176"/>
    </row>
    <row r="30210" spans="25:25">
      <c r="Y30210" s="176"/>
    </row>
    <row r="30211" spans="25:25">
      <c r="Y30211" s="176"/>
    </row>
    <row r="30212" spans="25:25">
      <c r="Y30212" s="176"/>
    </row>
    <row r="30213" spans="25:25">
      <c r="Y30213" s="176"/>
    </row>
    <row r="30214" spans="25:25">
      <c r="Y30214" s="176"/>
    </row>
    <row r="30215" spans="25:25">
      <c r="Y30215" s="176"/>
    </row>
    <row r="30216" spans="25:25">
      <c r="Y30216" s="176"/>
    </row>
    <row r="30217" spans="25:25">
      <c r="Y30217" s="176"/>
    </row>
    <row r="30218" spans="25:25">
      <c r="Y30218" s="176"/>
    </row>
    <row r="30219" spans="25:25">
      <c r="Y30219" s="176"/>
    </row>
    <row r="30220" spans="25:25">
      <c r="Y30220" s="176"/>
    </row>
    <row r="30221" spans="25:25">
      <c r="Y30221" s="176"/>
    </row>
    <row r="30222" spans="25:25">
      <c r="Y30222" s="176"/>
    </row>
    <row r="30223" spans="25:25">
      <c r="Y30223" s="176"/>
    </row>
    <row r="30224" spans="25:25">
      <c r="Y30224" s="176"/>
    </row>
    <row r="30225" spans="25:25">
      <c r="Y30225" s="176"/>
    </row>
    <row r="30226" spans="25:25">
      <c r="Y30226" s="176"/>
    </row>
    <row r="30227" spans="25:25">
      <c r="Y30227" s="176"/>
    </row>
    <row r="30228" spans="25:25">
      <c r="Y30228" s="176"/>
    </row>
    <row r="30229" spans="25:25">
      <c r="Y30229" s="176"/>
    </row>
    <row r="30230" spans="25:25">
      <c r="Y30230" s="176"/>
    </row>
    <row r="30231" spans="25:25">
      <c r="Y30231" s="176"/>
    </row>
    <row r="30232" spans="25:25">
      <c r="Y30232" s="176"/>
    </row>
    <row r="30233" spans="25:25">
      <c r="Y30233" s="176"/>
    </row>
    <row r="30234" spans="25:25">
      <c r="Y30234" s="176"/>
    </row>
    <row r="30235" spans="25:25">
      <c r="Y30235" s="176"/>
    </row>
    <row r="30236" spans="25:25">
      <c r="Y30236" s="176"/>
    </row>
    <row r="30237" spans="25:25">
      <c r="Y30237" s="176"/>
    </row>
    <row r="30238" spans="25:25">
      <c r="Y30238" s="176"/>
    </row>
    <row r="30239" spans="25:25">
      <c r="Y30239" s="176"/>
    </row>
    <row r="30240" spans="25:25">
      <c r="Y30240" s="176"/>
    </row>
    <row r="30241" spans="25:25">
      <c r="Y30241" s="176"/>
    </row>
    <row r="30242" spans="25:25">
      <c r="Y30242" s="176"/>
    </row>
    <row r="30243" spans="25:25">
      <c r="Y30243" s="176"/>
    </row>
    <row r="30244" spans="25:25">
      <c r="Y30244" s="176"/>
    </row>
    <row r="30245" spans="25:25">
      <c r="Y30245" s="176"/>
    </row>
    <row r="30246" spans="25:25">
      <c r="Y30246" s="176"/>
    </row>
    <row r="30247" spans="25:25">
      <c r="Y30247" s="176"/>
    </row>
    <row r="30248" spans="25:25">
      <c r="Y30248" s="176"/>
    </row>
    <row r="30249" spans="25:25">
      <c r="Y30249" s="176"/>
    </row>
    <row r="30250" spans="25:25">
      <c r="Y30250" s="176"/>
    </row>
    <row r="30251" spans="25:25">
      <c r="Y30251" s="176"/>
    </row>
    <row r="30252" spans="25:25">
      <c r="Y30252" s="176"/>
    </row>
    <row r="30253" spans="25:25">
      <c r="Y30253" s="176"/>
    </row>
    <row r="30254" spans="25:25">
      <c r="Y30254" s="176"/>
    </row>
    <row r="30255" spans="25:25">
      <c r="Y30255" s="176"/>
    </row>
    <row r="30256" spans="25:25">
      <c r="Y30256" s="176"/>
    </row>
    <row r="30257" spans="25:25">
      <c r="Y30257" s="176"/>
    </row>
    <row r="30258" spans="25:25">
      <c r="Y30258" s="176"/>
    </row>
    <row r="30259" spans="25:25">
      <c r="Y30259" s="176"/>
    </row>
    <row r="30260" spans="25:25">
      <c r="Y30260" s="176"/>
    </row>
    <row r="30261" spans="25:25">
      <c r="Y30261" s="176"/>
    </row>
    <row r="30262" spans="25:25">
      <c r="Y30262" s="176"/>
    </row>
    <row r="30263" spans="25:25">
      <c r="Y30263" s="176"/>
    </row>
    <row r="30264" spans="25:25">
      <c r="Y30264" s="176"/>
    </row>
    <row r="30265" spans="25:25">
      <c r="Y30265" s="176"/>
    </row>
    <row r="30266" spans="25:25">
      <c r="Y30266" s="176"/>
    </row>
    <row r="30267" spans="25:25">
      <c r="Y30267" s="176"/>
    </row>
    <row r="30268" spans="25:25">
      <c r="Y30268" s="176"/>
    </row>
    <row r="30269" spans="25:25">
      <c r="Y30269" s="176"/>
    </row>
    <row r="30270" spans="25:25">
      <c r="Y30270" s="176"/>
    </row>
    <row r="30271" spans="25:25">
      <c r="Y30271" s="176"/>
    </row>
    <row r="30272" spans="25:25">
      <c r="Y30272" s="176"/>
    </row>
    <row r="30273" spans="25:25">
      <c r="Y30273" s="176"/>
    </row>
    <row r="30274" spans="25:25">
      <c r="Y30274" s="176"/>
    </row>
    <row r="30275" spans="25:25">
      <c r="Y30275" s="176"/>
    </row>
    <row r="30276" spans="25:25">
      <c r="Y30276" s="176"/>
    </row>
    <row r="30277" spans="25:25">
      <c r="Y30277" s="176"/>
    </row>
    <row r="30278" spans="25:25">
      <c r="Y30278" s="176"/>
    </row>
    <row r="30279" spans="25:25">
      <c r="Y30279" s="176"/>
    </row>
    <row r="30280" spans="25:25">
      <c r="Y30280" s="176"/>
    </row>
    <row r="30281" spans="25:25">
      <c r="Y30281" s="176"/>
    </row>
    <row r="30282" spans="25:25">
      <c r="Y30282" s="176"/>
    </row>
    <row r="30283" spans="25:25">
      <c r="Y30283" s="176"/>
    </row>
    <row r="30284" spans="25:25">
      <c r="Y30284" s="176"/>
    </row>
    <row r="30285" spans="25:25">
      <c r="Y30285" s="176"/>
    </row>
    <row r="30286" spans="25:25">
      <c r="Y30286" s="176"/>
    </row>
    <row r="30287" spans="25:25">
      <c r="Y30287" s="176"/>
    </row>
    <row r="30288" spans="25:25">
      <c r="Y30288" s="176"/>
    </row>
    <row r="30289" spans="25:25">
      <c r="Y30289" s="176"/>
    </row>
    <row r="30290" spans="25:25">
      <c r="Y30290" s="176"/>
    </row>
    <row r="30291" spans="25:25">
      <c r="Y30291" s="176"/>
    </row>
    <row r="30292" spans="25:25">
      <c r="Y30292" s="176"/>
    </row>
    <row r="30293" spans="25:25">
      <c r="Y30293" s="176"/>
    </row>
    <row r="30294" spans="25:25">
      <c r="Y30294" s="176"/>
    </row>
    <row r="30295" spans="25:25">
      <c r="Y30295" s="176"/>
    </row>
    <row r="30296" spans="25:25">
      <c r="Y30296" s="176"/>
    </row>
    <row r="30297" spans="25:25">
      <c r="Y30297" s="176"/>
    </row>
    <row r="30298" spans="25:25">
      <c r="Y30298" s="176"/>
    </row>
    <row r="30299" spans="25:25">
      <c r="Y30299" s="176"/>
    </row>
    <row r="30300" spans="25:25">
      <c r="Y30300" s="176"/>
    </row>
    <row r="30301" spans="25:25">
      <c r="Y30301" s="176"/>
    </row>
    <row r="30302" spans="25:25">
      <c r="Y30302" s="176"/>
    </row>
    <row r="30303" spans="25:25">
      <c r="Y30303" s="176"/>
    </row>
    <row r="30304" spans="25:25">
      <c r="Y30304" s="176"/>
    </row>
    <row r="30305" spans="25:25">
      <c r="Y30305" s="176"/>
    </row>
    <row r="30306" spans="25:25">
      <c r="Y30306" s="176"/>
    </row>
    <row r="30307" spans="25:25">
      <c r="Y30307" s="176"/>
    </row>
    <row r="30308" spans="25:25">
      <c r="Y30308" s="176"/>
    </row>
    <row r="30309" spans="25:25">
      <c r="Y30309" s="176"/>
    </row>
    <row r="30310" spans="25:25">
      <c r="Y30310" s="176"/>
    </row>
    <row r="30311" spans="25:25">
      <c r="Y30311" s="176"/>
    </row>
    <row r="30312" spans="25:25">
      <c r="Y30312" s="176"/>
    </row>
    <row r="30313" spans="25:25">
      <c r="Y30313" s="176"/>
    </row>
    <row r="30314" spans="25:25">
      <c r="Y30314" s="176"/>
    </row>
    <row r="30315" spans="25:25">
      <c r="Y30315" s="176"/>
    </row>
    <row r="30316" spans="25:25">
      <c r="Y30316" s="176"/>
    </row>
    <row r="30317" spans="25:25">
      <c r="Y30317" s="176"/>
    </row>
    <row r="30318" spans="25:25">
      <c r="Y30318" s="176"/>
    </row>
    <row r="30319" spans="25:25">
      <c r="Y30319" s="176"/>
    </row>
    <row r="30320" spans="25:25">
      <c r="Y30320" s="176"/>
    </row>
    <row r="30321" spans="25:25">
      <c r="Y30321" s="176"/>
    </row>
    <row r="30322" spans="25:25">
      <c r="Y30322" s="176"/>
    </row>
    <row r="30323" spans="25:25">
      <c r="Y30323" s="176"/>
    </row>
    <row r="30324" spans="25:25">
      <c r="Y30324" s="176"/>
    </row>
    <row r="30325" spans="25:25">
      <c r="Y30325" s="176"/>
    </row>
    <row r="30326" spans="25:25">
      <c r="Y30326" s="176"/>
    </row>
    <row r="30327" spans="25:25">
      <c r="Y30327" s="176"/>
    </row>
    <row r="30328" spans="25:25">
      <c r="Y30328" s="176"/>
    </row>
    <row r="30329" spans="25:25">
      <c r="Y30329" s="176"/>
    </row>
    <row r="30330" spans="25:25">
      <c r="Y30330" s="176"/>
    </row>
    <row r="30331" spans="25:25">
      <c r="Y30331" s="176"/>
    </row>
    <row r="30332" spans="25:25">
      <c r="Y30332" s="176"/>
    </row>
    <row r="30333" spans="25:25">
      <c r="Y30333" s="176"/>
    </row>
    <row r="30334" spans="25:25">
      <c r="Y30334" s="176"/>
    </row>
    <row r="30335" spans="25:25">
      <c r="Y30335" s="176"/>
    </row>
    <row r="30336" spans="25:25">
      <c r="Y30336" s="176"/>
    </row>
    <row r="30337" spans="25:25">
      <c r="Y30337" s="176"/>
    </row>
    <row r="30338" spans="25:25">
      <c r="Y30338" s="176"/>
    </row>
    <row r="30339" spans="25:25">
      <c r="Y30339" s="176"/>
    </row>
    <row r="30340" spans="25:25">
      <c r="Y30340" s="176"/>
    </row>
    <row r="30341" spans="25:25">
      <c r="Y30341" s="176"/>
    </row>
    <row r="30342" spans="25:25">
      <c r="Y30342" s="176"/>
    </row>
    <row r="30343" spans="25:25">
      <c r="Y30343" s="176"/>
    </row>
    <row r="30344" spans="25:25">
      <c r="Y30344" s="176"/>
    </row>
    <row r="30345" spans="25:25">
      <c r="Y30345" s="176"/>
    </row>
    <row r="30346" spans="25:25">
      <c r="Y30346" s="176"/>
    </row>
    <row r="30347" spans="25:25">
      <c r="Y30347" s="176"/>
    </row>
    <row r="30348" spans="25:25">
      <c r="Y30348" s="176"/>
    </row>
    <row r="30349" spans="25:25">
      <c r="Y30349" s="176"/>
    </row>
    <row r="30350" spans="25:25">
      <c r="Y30350" s="176"/>
    </row>
    <row r="30351" spans="25:25">
      <c r="Y30351" s="176"/>
    </row>
    <row r="30352" spans="25:25">
      <c r="Y30352" s="176"/>
    </row>
    <row r="30353" spans="25:25">
      <c r="Y30353" s="176"/>
    </row>
    <row r="30354" spans="25:25">
      <c r="Y30354" s="176"/>
    </row>
    <row r="30355" spans="25:25">
      <c r="Y30355" s="176"/>
    </row>
    <row r="30356" spans="25:25">
      <c r="Y30356" s="176"/>
    </row>
    <row r="30357" spans="25:25">
      <c r="Y30357" s="176"/>
    </row>
    <row r="30358" spans="25:25">
      <c r="Y30358" s="176"/>
    </row>
    <row r="30359" spans="25:25">
      <c r="Y30359" s="176"/>
    </row>
    <row r="30360" spans="25:25">
      <c r="Y30360" s="176"/>
    </row>
    <row r="30361" spans="25:25">
      <c r="Y30361" s="176"/>
    </row>
    <row r="30362" spans="25:25">
      <c r="Y30362" s="176"/>
    </row>
    <row r="30363" spans="25:25">
      <c r="Y30363" s="176"/>
    </row>
    <row r="30364" spans="25:25">
      <c r="Y30364" s="176"/>
    </row>
    <row r="30365" spans="25:25">
      <c r="Y30365" s="176"/>
    </row>
    <row r="30366" spans="25:25">
      <c r="Y30366" s="176"/>
    </row>
    <row r="30367" spans="25:25">
      <c r="Y30367" s="176"/>
    </row>
    <row r="30368" spans="25:25">
      <c r="Y30368" s="176"/>
    </row>
    <row r="30369" spans="25:25">
      <c r="Y30369" s="176"/>
    </row>
    <row r="30370" spans="25:25">
      <c r="Y30370" s="176"/>
    </row>
    <row r="30371" spans="25:25">
      <c r="Y30371" s="176"/>
    </row>
    <row r="30372" spans="25:25">
      <c r="Y30372" s="176"/>
    </row>
    <row r="30373" spans="25:25">
      <c r="Y30373" s="176"/>
    </row>
    <row r="30374" spans="25:25">
      <c r="Y30374" s="176"/>
    </row>
    <row r="30375" spans="25:25">
      <c r="Y30375" s="176"/>
    </row>
    <row r="30376" spans="25:25">
      <c r="Y30376" s="176"/>
    </row>
    <row r="30377" spans="25:25">
      <c r="Y30377" s="176"/>
    </row>
    <row r="30378" spans="25:25">
      <c r="Y30378" s="176"/>
    </row>
    <row r="30379" spans="25:25">
      <c r="Y30379" s="176"/>
    </row>
    <row r="30380" spans="25:25">
      <c r="Y30380" s="176"/>
    </row>
    <row r="30381" spans="25:25">
      <c r="Y30381" s="176"/>
    </row>
    <row r="30382" spans="25:25">
      <c r="Y30382" s="176"/>
    </row>
    <row r="30383" spans="25:25">
      <c r="Y30383" s="176"/>
    </row>
    <row r="30384" spans="25:25">
      <c r="Y30384" s="176"/>
    </row>
    <row r="30385" spans="25:25">
      <c r="Y30385" s="176"/>
    </row>
    <row r="30386" spans="25:25">
      <c r="Y30386" s="176"/>
    </row>
    <row r="30387" spans="25:25">
      <c r="Y30387" s="176"/>
    </row>
    <row r="30388" spans="25:25">
      <c r="Y30388" s="176"/>
    </row>
    <row r="30389" spans="25:25">
      <c r="Y30389" s="176"/>
    </row>
    <row r="30390" spans="25:25">
      <c r="Y30390" s="176"/>
    </row>
    <row r="30391" spans="25:25">
      <c r="Y30391" s="176"/>
    </row>
    <row r="30392" spans="25:25">
      <c r="Y30392" s="176"/>
    </row>
    <row r="30393" spans="25:25">
      <c r="Y30393" s="176"/>
    </row>
    <row r="30394" spans="25:25">
      <c r="Y30394" s="176"/>
    </row>
    <row r="30395" spans="25:25">
      <c r="Y30395" s="176"/>
    </row>
    <row r="30396" spans="25:25">
      <c r="Y30396" s="176"/>
    </row>
    <row r="30397" spans="25:25">
      <c r="Y30397" s="176"/>
    </row>
    <row r="30398" spans="25:25">
      <c r="Y30398" s="176"/>
    </row>
    <row r="30399" spans="25:25">
      <c r="Y30399" s="176"/>
    </row>
    <row r="30400" spans="25:25">
      <c r="Y30400" s="176"/>
    </row>
    <row r="30401" spans="25:25">
      <c r="Y30401" s="176"/>
    </row>
    <row r="30402" spans="25:25">
      <c r="Y30402" s="176"/>
    </row>
    <row r="30403" spans="25:25">
      <c r="Y30403" s="176"/>
    </row>
    <row r="30404" spans="25:25">
      <c r="Y30404" s="176"/>
    </row>
    <row r="30405" spans="25:25">
      <c r="Y30405" s="176"/>
    </row>
    <row r="30406" spans="25:25">
      <c r="Y30406" s="176"/>
    </row>
    <row r="30407" spans="25:25">
      <c r="Y30407" s="176"/>
    </row>
    <row r="30408" spans="25:25">
      <c r="Y30408" s="176"/>
    </row>
    <row r="30409" spans="25:25">
      <c r="Y30409" s="176"/>
    </row>
    <row r="30410" spans="25:25">
      <c r="Y30410" s="176"/>
    </row>
    <row r="30411" spans="25:25">
      <c r="Y30411" s="176"/>
    </row>
    <row r="30412" spans="25:25">
      <c r="Y30412" s="176"/>
    </row>
    <row r="30413" spans="25:25">
      <c r="Y30413" s="176"/>
    </row>
    <row r="30414" spans="25:25">
      <c r="Y30414" s="176"/>
    </row>
    <row r="30415" spans="25:25">
      <c r="Y30415" s="176"/>
    </row>
    <row r="30416" spans="25:25">
      <c r="Y30416" s="176"/>
    </row>
    <row r="30417" spans="25:25">
      <c r="Y30417" s="176"/>
    </row>
    <row r="30418" spans="25:25">
      <c r="Y30418" s="176"/>
    </row>
    <row r="30419" spans="25:25">
      <c r="Y30419" s="176"/>
    </row>
    <row r="30420" spans="25:25">
      <c r="Y30420" s="176"/>
    </row>
    <row r="30421" spans="25:25">
      <c r="Y30421" s="176"/>
    </row>
    <row r="30422" spans="25:25">
      <c r="Y30422" s="176"/>
    </row>
    <row r="30423" spans="25:25">
      <c r="Y30423" s="176"/>
    </row>
    <row r="30424" spans="25:25">
      <c r="Y30424" s="176"/>
    </row>
    <row r="30425" spans="25:25">
      <c r="Y30425" s="176"/>
    </row>
    <row r="30426" spans="25:25">
      <c r="Y30426" s="176"/>
    </row>
    <row r="30427" spans="25:25">
      <c r="Y30427" s="176"/>
    </row>
    <row r="30428" spans="25:25">
      <c r="Y30428" s="176"/>
    </row>
    <row r="30429" spans="25:25">
      <c r="Y30429" s="176"/>
    </row>
    <row r="30430" spans="25:25">
      <c r="Y30430" s="176"/>
    </row>
    <row r="30431" spans="25:25">
      <c r="Y30431" s="176"/>
    </row>
    <row r="30432" spans="25:25">
      <c r="Y30432" s="176"/>
    </row>
    <row r="30433" spans="25:25">
      <c r="Y30433" s="176"/>
    </row>
    <row r="30434" spans="25:25">
      <c r="Y30434" s="176"/>
    </row>
    <row r="30435" spans="25:25">
      <c r="Y30435" s="176"/>
    </row>
    <row r="30436" spans="25:25">
      <c r="Y30436" s="176"/>
    </row>
    <row r="30437" spans="25:25">
      <c r="Y30437" s="176"/>
    </row>
    <row r="30438" spans="25:25">
      <c r="Y30438" s="176"/>
    </row>
    <row r="30439" spans="25:25">
      <c r="Y30439" s="176"/>
    </row>
    <row r="30440" spans="25:25">
      <c r="Y30440" s="176"/>
    </row>
    <row r="30441" spans="25:25">
      <c r="Y30441" s="176"/>
    </row>
    <row r="30442" spans="25:25">
      <c r="Y30442" s="176"/>
    </row>
    <row r="30443" spans="25:25">
      <c r="Y30443" s="176"/>
    </row>
    <row r="30444" spans="25:25">
      <c r="Y30444" s="176"/>
    </row>
    <row r="30445" spans="25:25">
      <c r="Y30445" s="176"/>
    </row>
    <row r="30446" spans="25:25">
      <c r="Y30446" s="176"/>
    </row>
    <row r="30447" spans="25:25">
      <c r="Y30447" s="176"/>
    </row>
    <row r="30448" spans="25:25">
      <c r="Y30448" s="176"/>
    </row>
    <row r="30449" spans="25:25">
      <c r="Y30449" s="176"/>
    </row>
    <row r="30450" spans="25:25">
      <c r="Y30450" s="176"/>
    </row>
    <row r="30451" spans="25:25">
      <c r="Y30451" s="176"/>
    </row>
    <row r="30452" spans="25:25">
      <c r="Y30452" s="176"/>
    </row>
    <row r="30453" spans="25:25">
      <c r="Y30453" s="176"/>
    </row>
    <row r="30454" spans="25:25">
      <c r="Y30454" s="176"/>
    </row>
    <row r="30455" spans="25:25">
      <c r="Y30455" s="176"/>
    </row>
    <row r="30456" spans="25:25">
      <c r="Y30456" s="176"/>
    </row>
    <row r="30457" spans="25:25">
      <c r="Y30457" s="176"/>
    </row>
    <row r="30458" spans="25:25">
      <c r="Y30458" s="176"/>
    </row>
    <row r="30459" spans="25:25">
      <c r="Y30459" s="176"/>
    </row>
    <row r="30460" spans="25:25">
      <c r="Y30460" s="176"/>
    </row>
    <row r="30461" spans="25:25">
      <c r="Y30461" s="176"/>
    </row>
    <row r="30462" spans="25:25">
      <c r="Y30462" s="176"/>
    </row>
    <row r="30463" spans="25:25">
      <c r="Y30463" s="176"/>
    </row>
    <row r="30464" spans="25:25">
      <c r="Y30464" s="176"/>
    </row>
    <row r="30465" spans="25:25">
      <c r="Y30465" s="176"/>
    </row>
    <row r="30466" spans="25:25">
      <c r="Y30466" s="176"/>
    </row>
    <row r="30467" spans="25:25">
      <c r="Y30467" s="176"/>
    </row>
    <row r="30468" spans="25:25">
      <c r="Y30468" s="176"/>
    </row>
    <row r="30469" spans="25:25">
      <c r="Y30469" s="176"/>
    </row>
    <row r="30470" spans="25:25">
      <c r="Y30470" s="176"/>
    </row>
    <row r="30471" spans="25:25">
      <c r="Y30471" s="176"/>
    </row>
    <row r="30472" spans="25:25">
      <c r="Y30472" s="176"/>
    </row>
    <row r="30473" spans="25:25">
      <c r="Y30473" s="176"/>
    </row>
    <row r="30474" spans="25:25">
      <c r="Y30474" s="176"/>
    </row>
    <row r="30475" spans="25:25">
      <c r="Y30475" s="176"/>
    </row>
    <row r="30476" spans="25:25">
      <c r="Y30476" s="176"/>
    </row>
    <row r="30477" spans="25:25">
      <c r="Y30477" s="176"/>
    </row>
    <row r="30478" spans="25:25">
      <c r="Y30478" s="176"/>
    </row>
    <row r="30479" spans="25:25">
      <c r="Y30479" s="176"/>
    </row>
    <row r="30480" spans="25:25">
      <c r="Y30480" s="176"/>
    </row>
    <row r="30481" spans="25:25">
      <c r="Y30481" s="176"/>
    </row>
    <row r="30482" spans="25:25">
      <c r="Y30482" s="176"/>
    </row>
    <row r="30483" spans="25:25">
      <c r="Y30483" s="176"/>
    </row>
    <row r="30484" spans="25:25">
      <c r="Y30484" s="176"/>
    </row>
    <row r="30485" spans="25:25">
      <c r="Y30485" s="176"/>
    </row>
    <row r="30486" spans="25:25">
      <c r="Y30486" s="176"/>
    </row>
    <row r="30487" spans="25:25">
      <c r="Y30487" s="176"/>
    </row>
    <row r="30488" spans="25:25">
      <c r="Y30488" s="176"/>
    </row>
    <row r="30489" spans="25:25">
      <c r="Y30489" s="176"/>
    </row>
    <row r="30490" spans="25:25">
      <c r="Y30490" s="176"/>
    </row>
    <row r="30491" spans="25:25">
      <c r="Y30491" s="176"/>
    </row>
    <row r="30492" spans="25:25">
      <c r="Y30492" s="176"/>
    </row>
    <row r="30493" spans="25:25">
      <c r="Y30493" s="176"/>
    </row>
    <row r="30494" spans="25:25">
      <c r="Y30494" s="176"/>
    </row>
    <row r="30495" spans="25:25">
      <c r="Y30495" s="176"/>
    </row>
    <row r="30496" spans="25:25">
      <c r="Y30496" s="176"/>
    </row>
    <row r="30497" spans="25:25">
      <c r="Y30497" s="176"/>
    </row>
    <row r="30498" spans="25:25">
      <c r="Y30498" s="176"/>
    </row>
    <row r="30499" spans="25:25">
      <c r="Y30499" s="176"/>
    </row>
    <row r="30500" spans="25:25">
      <c r="Y30500" s="176"/>
    </row>
    <row r="30501" spans="25:25">
      <c r="Y30501" s="176"/>
    </row>
    <row r="30502" spans="25:25">
      <c r="Y30502" s="176"/>
    </row>
    <row r="30503" spans="25:25">
      <c r="Y30503" s="176"/>
    </row>
    <row r="30504" spans="25:25">
      <c r="Y30504" s="176"/>
    </row>
    <row r="30505" spans="25:25">
      <c r="Y30505" s="176"/>
    </row>
    <row r="30506" spans="25:25">
      <c r="Y30506" s="176"/>
    </row>
    <row r="30507" spans="25:25">
      <c r="Y30507" s="176"/>
    </row>
    <row r="30508" spans="25:25">
      <c r="Y30508" s="176"/>
    </row>
    <row r="30509" spans="25:25">
      <c r="Y30509" s="176"/>
    </row>
    <row r="30510" spans="25:25">
      <c r="Y30510" s="176"/>
    </row>
    <row r="30511" spans="25:25">
      <c r="Y30511" s="176"/>
    </row>
    <row r="30512" spans="25:25">
      <c r="Y30512" s="176"/>
    </row>
    <row r="30513" spans="25:25">
      <c r="Y30513" s="176"/>
    </row>
    <row r="30514" spans="25:25">
      <c r="Y30514" s="176"/>
    </row>
    <row r="30515" spans="25:25">
      <c r="Y30515" s="176"/>
    </row>
    <row r="30516" spans="25:25">
      <c r="Y30516" s="176"/>
    </row>
    <row r="30517" spans="25:25">
      <c r="Y30517" s="176"/>
    </row>
    <row r="30518" spans="25:25">
      <c r="Y30518" s="176"/>
    </row>
    <row r="30519" spans="25:25">
      <c r="Y30519" s="176"/>
    </row>
    <row r="30520" spans="25:25">
      <c r="Y30520" s="176"/>
    </row>
    <row r="30521" spans="25:25">
      <c r="Y30521" s="176"/>
    </row>
    <row r="30522" spans="25:25">
      <c r="Y30522" s="176"/>
    </row>
    <row r="30523" spans="25:25">
      <c r="Y30523" s="176"/>
    </row>
    <row r="30524" spans="25:25">
      <c r="Y30524" s="176"/>
    </row>
    <row r="30525" spans="25:25">
      <c r="Y30525" s="176"/>
    </row>
    <row r="30526" spans="25:25">
      <c r="Y30526" s="176"/>
    </row>
    <row r="30527" spans="25:25">
      <c r="Y30527" s="176"/>
    </row>
    <row r="30528" spans="25:25">
      <c r="Y30528" s="176"/>
    </row>
    <row r="30529" spans="25:25">
      <c r="Y30529" s="176"/>
    </row>
    <row r="30530" spans="25:25">
      <c r="Y30530" s="176"/>
    </row>
    <row r="30531" spans="25:25">
      <c r="Y30531" s="176"/>
    </row>
    <row r="30532" spans="25:25">
      <c r="Y30532" s="176"/>
    </row>
    <row r="30533" spans="25:25">
      <c r="Y30533" s="176"/>
    </row>
    <row r="30534" spans="25:25">
      <c r="Y30534" s="176"/>
    </row>
    <row r="30535" spans="25:25">
      <c r="Y30535" s="176"/>
    </row>
    <row r="30536" spans="25:25">
      <c r="Y30536" s="176"/>
    </row>
    <row r="30537" spans="25:25">
      <c r="Y30537" s="176"/>
    </row>
    <row r="30538" spans="25:25">
      <c r="Y30538" s="176"/>
    </row>
    <row r="30539" spans="25:25">
      <c r="Y30539" s="176"/>
    </row>
    <row r="30540" spans="25:25">
      <c r="Y30540" s="176"/>
    </row>
    <row r="30541" spans="25:25">
      <c r="Y30541" s="176"/>
    </row>
    <row r="30542" spans="25:25">
      <c r="Y30542" s="176"/>
    </row>
    <row r="30543" spans="25:25">
      <c r="Y30543" s="176"/>
    </row>
    <row r="30544" spans="25:25">
      <c r="Y30544" s="176"/>
    </row>
    <row r="30545" spans="25:25">
      <c r="Y30545" s="176"/>
    </row>
    <row r="30546" spans="25:25">
      <c r="Y30546" s="176"/>
    </row>
    <row r="30547" spans="25:25">
      <c r="Y30547" s="176"/>
    </row>
    <row r="30548" spans="25:25">
      <c r="Y30548" s="176"/>
    </row>
    <row r="30549" spans="25:25">
      <c r="Y30549" s="176"/>
    </row>
    <row r="30550" spans="25:25">
      <c r="Y30550" s="176"/>
    </row>
    <row r="30551" spans="25:25">
      <c r="Y30551" s="176"/>
    </row>
    <row r="30552" spans="25:25">
      <c r="Y30552" s="176"/>
    </row>
    <row r="30553" spans="25:25">
      <c r="Y30553" s="176"/>
    </row>
    <row r="30554" spans="25:25">
      <c r="Y30554" s="176"/>
    </row>
    <row r="30555" spans="25:25">
      <c r="Y30555" s="176"/>
    </row>
    <row r="30556" spans="25:25">
      <c r="Y30556" s="176"/>
    </row>
    <row r="30557" spans="25:25">
      <c r="Y30557" s="176"/>
    </row>
    <row r="30558" spans="25:25">
      <c r="Y30558" s="176"/>
    </row>
    <row r="30559" spans="25:25">
      <c r="Y30559" s="176"/>
    </row>
    <row r="30560" spans="25:25">
      <c r="Y30560" s="176"/>
    </row>
    <row r="30561" spans="25:25">
      <c r="Y30561" s="176"/>
    </row>
    <row r="30562" spans="25:25">
      <c r="Y30562" s="176"/>
    </row>
    <row r="30563" spans="25:25">
      <c r="Y30563" s="176"/>
    </row>
    <row r="30564" spans="25:25">
      <c r="Y30564" s="176"/>
    </row>
    <row r="30565" spans="25:25">
      <c r="Y30565" s="176"/>
    </row>
    <row r="30566" spans="25:25">
      <c r="Y30566" s="176"/>
    </row>
    <row r="30567" spans="25:25">
      <c r="Y30567" s="176"/>
    </row>
    <row r="30568" spans="25:25">
      <c r="Y30568" s="176"/>
    </row>
    <row r="30569" spans="25:25">
      <c r="Y30569" s="176"/>
    </row>
    <row r="30570" spans="25:25">
      <c r="Y30570" s="176"/>
    </row>
    <row r="30571" spans="25:25">
      <c r="Y30571" s="176"/>
    </row>
    <row r="30572" spans="25:25">
      <c r="Y30572" s="176"/>
    </row>
    <row r="30573" spans="25:25">
      <c r="Y30573" s="176"/>
    </row>
    <row r="30574" spans="25:25">
      <c r="Y30574" s="176"/>
    </row>
    <row r="30575" spans="25:25">
      <c r="Y30575" s="176"/>
    </row>
    <row r="30576" spans="25:25">
      <c r="Y30576" s="176"/>
    </row>
    <row r="30577" spans="25:25">
      <c r="Y30577" s="176"/>
    </row>
    <row r="30578" spans="25:25">
      <c r="Y30578" s="176"/>
    </row>
    <row r="30579" spans="25:25">
      <c r="Y30579" s="176"/>
    </row>
    <row r="30580" spans="25:25">
      <c r="Y30580" s="176"/>
    </row>
    <row r="30581" spans="25:25">
      <c r="Y30581" s="176"/>
    </row>
    <row r="30582" spans="25:25">
      <c r="Y30582" s="176"/>
    </row>
    <row r="30583" spans="25:25">
      <c r="Y30583" s="176"/>
    </row>
    <row r="30584" spans="25:25">
      <c r="Y30584" s="176"/>
    </row>
    <row r="30585" spans="25:25">
      <c r="Y30585" s="176"/>
    </row>
    <row r="30586" spans="25:25">
      <c r="Y30586" s="176"/>
    </row>
    <row r="30587" spans="25:25">
      <c r="Y30587" s="176"/>
    </row>
    <row r="30588" spans="25:25">
      <c r="Y30588" s="176"/>
    </row>
    <row r="30589" spans="25:25">
      <c r="Y30589" s="176"/>
    </row>
    <row r="30590" spans="25:25">
      <c r="Y30590" s="176"/>
    </row>
    <row r="30591" spans="25:25">
      <c r="Y30591" s="176"/>
    </row>
    <row r="30592" spans="25:25">
      <c r="Y30592" s="176"/>
    </row>
    <row r="30593" spans="25:25">
      <c r="Y30593" s="176"/>
    </row>
    <row r="30594" spans="25:25">
      <c r="Y30594" s="176"/>
    </row>
    <row r="30595" spans="25:25">
      <c r="Y30595" s="176"/>
    </row>
    <row r="30596" spans="25:25">
      <c r="Y30596" s="176"/>
    </row>
    <row r="30597" spans="25:25">
      <c r="Y30597" s="176"/>
    </row>
    <row r="30598" spans="25:25">
      <c r="Y30598" s="176"/>
    </row>
    <row r="30599" spans="25:25">
      <c r="Y30599" s="176"/>
    </row>
    <row r="30600" spans="25:25">
      <c r="Y30600" s="176"/>
    </row>
    <row r="30601" spans="25:25">
      <c r="Y30601" s="176"/>
    </row>
    <row r="30602" spans="25:25">
      <c r="Y30602" s="176"/>
    </row>
    <row r="30603" spans="25:25">
      <c r="Y30603" s="176"/>
    </row>
    <row r="30604" spans="25:25">
      <c r="Y30604" s="176"/>
    </row>
    <row r="30605" spans="25:25">
      <c r="Y30605" s="176"/>
    </row>
    <row r="30606" spans="25:25">
      <c r="Y30606" s="176"/>
    </row>
    <row r="30607" spans="25:25">
      <c r="Y30607" s="176"/>
    </row>
    <row r="30608" spans="25:25">
      <c r="Y30608" s="176"/>
    </row>
    <row r="30609" spans="25:25">
      <c r="Y30609" s="176"/>
    </row>
    <row r="30610" spans="25:25">
      <c r="Y30610" s="176"/>
    </row>
    <row r="30611" spans="25:25">
      <c r="Y30611" s="176"/>
    </row>
    <row r="30612" spans="25:25">
      <c r="Y30612" s="176"/>
    </row>
    <row r="30613" spans="25:25">
      <c r="Y30613" s="176"/>
    </row>
    <row r="30614" spans="25:25">
      <c r="Y30614" s="176"/>
    </row>
    <row r="30615" spans="25:25">
      <c r="Y30615" s="176"/>
    </row>
    <row r="30616" spans="25:25">
      <c r="Y30616" s="176"/>
    </row>
    <row r="30617" spans="25:25">
      <c r="Y30617" s="176"/>
    </row>
    <row r="30618" spans="25:25">
      <c r="Y30618" s="176"/>
    </row>
    <row r="30619" spans="25:25">
      <c r="Y30619" s="176"/>
    </row>
    <row r="30620" spans="25:25">
      <c r="Y30620" s="176"/>
    </row>
    <row r="30621" spans="25:25">
      <c r="Y30621" s="176"/>
    </row>
    <row r="30622" spans="25:25">
      <c r="Y30622" s="176"/>
    </row>
    <row r="30623" spans="25:25">
      <c r="Y30623" s="176"/>
    </row>
    <row r="30624" spans="25:25">
      <c r="Y30624" s="176"/>
    </row>
    <row r="30625" spans="25:25">
      <c r="Y30625" s="176"/>
    </row>
    <row r="30626" spans="25:25">
      <c r="Y30626" s="176"/>
    </row>
    <row r="30627" spans="25:25">
      <c r="Y30627" s="176"/>
    </row>
    <row r="30628" spans="25:25">
      <c r="Y30628" s="176"/>
    </row>
    <row r="30629" spans="25:25">
      <c r="Y30629" s="176"/>
    </row>
    <row r="30630" spans="25:25">
      <c r="Y30630" s="176"/>
    </row>
    <row r="30631" spans="25:25">
      <c r="Y30631" s="176"/>
    </row>
    <row r="30632" spans="25:25">
      <c r="Y30632" s="176"/>
    </row>
    <row r="30633" spans="25:25">
      <c r="Y30633" s="176"/>
    </row>
    <row r="30634" spans="25:25">
      <c r="Y30634" s="176"/>
    </row>
    <row r="30635" spans="25:25">
      <c r="Y30635" s="176"/>
    </row>
    <row r="30636" spans="25:25">
      <c r="Y30636" s="176"/>
    </row>
    <row r="30637" spans="25:25">
      <c r="Y30637" s="176"/>
    </row>
    <row r="30638" spans="25:25">
      <c r="Y30638" s="176"/>
    </row>
    <row r="30639" spans="25:25">
      <c r="Y30639" s="176"/>
    </row>
    <row r="30640" spans="25:25">
      <c r="Y30640" s="176"/>
    </row>
    <row r="30641" spans="25:25">
      <c r="Y30641" s="176"/>
    </row>
    <row r="30642" spans="25:25">
      <c r="Y30642" s="176"/>
    </row>
    <row r="30643" spans="25:25">
      <c r="Y30643" s="176"/>
    </row>
    <row r="30644" spans="25:25">
      <c r="Y30644" s="176"/>
    </row>
    <row r="30645" spans="25:25">
      <c r="Y30645" s="176"/>
    </row>
    <row r="30646" spans="25:25">
      <c r="Y30646" s="176"/>
    </row>
    <row r="30647" spans="25:25">
      <c r="Y30647" s="176"/>
    </row>
    <row r="30648" spans="25:25">
      <c r="Y30648" s="176"/>
    </row>
    <row r="30649" spans="25:25">
      <c r="Y30649" s="176"/>
    </row>
    <row r="30650" spans="25:25">
      <c r="Y30650" s="176"/>
    </row>
    <row r="30651" spans="25:25">
      <c r="Y30651" s="176"/>
    </row>
    <row r="30652" spans="25:25">
      <c r="Y30652" s="176"/>
    </row>
    <row r="30653" spans="25:25">
      <c r="Y30653" s="176"/>
    </row>
    <row r="30654" spans="25:25">
      <c r="Y30654" s="176"/>
    </row>
    <row r="30655" spans="25:25">
      <c r="Y30655" s="176"/>
    </row>
    <row r="30656" spans="25:25">
      <c r="Y30656" s="176"/>
    </row>
    <row r="30657" spans="25:25">
      <c r="Y30657" s="176"/>
    </row>
    <row r="30658" spans="25:25">
      <c r="Y30658" s="176"/>
    </row>
    <row r="30659" spans="25:25">
      <c r="Y30659" s="176"/>
    </row>
    <row r="30660" spans="25:25">
      <c r="Y30660" s="176"/>
    </row>
    <row r="30661" spans="25:25">
      <c r="Y30661" s="176"/>
    </row>
    <row r="30662" spans="25:25">
      <c r="Y30662" s="176"/>
    </row>
    <row r="30663" spans="25:25">
      <c r="Y30663" s="176"/>
    </row>
    <row r="30664" spans="25:25">
      <c r="Y30664" s="176"/>
    </row>
    <row r="30665" spans="25:25">
      <c r="Y30665" s="176"/>
    </row>
    <row r="30666" spans="25:25">
      <c r="Y30666" s="176"/>
    </row>
    <row r="30667" spans="25:25">
      <c r="Y30667" s="176"/>
    </row>
    <row r="30668" spans="25:25">
      <c r="Y30668" s="176"/>
    </row>
    <row r="30669" spans="25:25">
      <c r="Y30669" s="176"/>
    </row>
    <row r="30670" spans="25:25">
      <c r="Y30670" s="176"/>
    </row>
    <row r="30671" spans="25:25">
      <c r="Y30671" s="176"/>
    </row>
    <row r="30672" spans="25:25">
      <c r="Y30672" s="176"/>
    </row>
    <row r="30673" spans="25:25">
      <c r="Y30673" s="176"/>
    </row>
    <row r="30674" spans="25:25">
      <c r="Y30674" s="176"/>
    </row>
    <row r="30675" spans="25:25">
      <c r="Y30675" s="176"/>
    </row>
    <row r="30676" spans="25:25">
      <c r="Y30676" s="176"/>
    </row>
    <row r="30677" spans="25:25">
      <c r="Y30677" s="176"/>
    </row>
    <row r="30678" spans="25:25">
      <c r="Y30678" s="176"/>
    </row>
    <row r="30679" spans="25:25">
      <c r="Y30679" s="176"/>
    </row>
    <row r="30680" spans="25:25">
      <c r="Y30680" s="176"/>
    </row>
    <row r="30681" spans="25:25">
      <c r="Y30681" s="176"/>
    </row>
    <row r="30682" spans="25:25">
      <c r="Y30682" s="176"/>
    </row>
    <row r="30683" spans="25:25">
      <c r="Y30683" s="176"/>
    </row>
    <row r="30684" spans="25:25">
      <c r="Y30684" s="176"/>
    </row>
    <row r="30685" spans="25:25">
      <c r="Y30685" s="176"/>
    </row>
    <row r="30686" spans="25:25">
      <c r="Y30686" s="176"/>
    </row>
    <row r="30687" spans="25:25">
      <c r="Y30687" s="176"/>
    </row>
    <row r="30688" spans="25:25">
      <c r="Y30688" s="176"/>
    </row>
    <row r="30689" spans="25:25">
      <c r="Y30689" s="176"/>
    </row>
    <row r="30690" spans="25:25">
      <c r="Y30690" s="176"/>
    </row>
    <row r="30691" spans="25:25">
      <c r="Y30691" s="176"/>
    </row>
    <row r="30692" spans="25:25">
      <c r="Y30692" s="176"/>
    </row>
    <row r="30693" spans="25:25">
      <c r="Y30693" s="176"/>
    </row>
    <row r="30694" spans="25:25">
      <c r="Y30694" s="176"/>
    </row>
    <row r="30695" spans="25:25">
      <c r="Y30695" s="176"/>
    </row>
    <row r="30696" spans="25:25">
      <c r="Y30696" s="176"/>
    </row>
    <row r="30697" spans="25:25">
      <c r="Y30697" s="176"/>
    </row>
    <row r="30698" spans="25:25">
      <c r="Y30698" s="176"/>
    </row>
    <row r="30699" spans="25:25">
      <c r="Y30699" s="176"/>
    </row>
    <row r="30700" spans="25:25">
      <c r="Y30700" s="176"/>
    </row>
    <row r="30701" spans="25:25">
      <c r="Y30701" s="176"/>
    </row>
    <row r="30702" spans="25:25">
      <c r="Y30702" s="176"/>
    </row>
    <row r="30703" spans="25:25">
      <c r="Y30703" s="176"/>
    </row>
    <row r="30704" spans="25:25">
      <c r="Y30704" s="176"/>
    </row>
    <row r="30705" spans="25:25">
      <c r="Y30705" s="176"/>
    </row>
    <row r="30706" spans="25:25">
      <c r="Y30706" s="176"/>
    </row>
    <row r="30707" spans="25:25">
      <c r="Y30707" s="176"/>
    </row>
    <row r="30708" spans="25:25">
      <c r="Y30708" s="176"/>
    </row>
    <row r="30709" spans="25:25">
      <c r="Y30709" s="176"/>
    </row>
    <row r="30710" spans="25:25">
      <c r="Y30710" s="176"/>
    </row>
    <row r="30711" spans="25:25">
      <c r="Y30711" s="176"/>
    </row>
    <row r="30712" spans="25:25">
      <c r="Y30712" s="176"/>
    </row>
    <row r="30713" spans="25:25">
      <c r="Y30713" s="176"/>
    </row>
    <row r="30714" spans="25:25">
      <c r="Y30714" s="176"/>
    </row>
    <row r="30715" spans="25:25">
      <c r="Y30715" s="176"/>
    </row>
    <row r="30716" spans="25:25">
      <c r="Y30716" s="176"/>
    </row>
    <row r="30717" spans="25:25">
      <c r="Y30717" s="176"/>
    </row>
    <row r="30718" spans="25:25">
      <c r="Y30718" s="176"/>
    </row>
    <row r="30719" spans="25:25">
      <c r="Y30719" s="176"/>
    </row>
    <row r="30720" spans="25:25">
      <c r="Y30720" s="176"/>
    </row>
    <row r="30721" spans="25:25">
      <c r="Y30721" s="176"/>
    </row>
    <row r="30722" spans="25:25">
      <c r="Y30722" s="176"/>
    </row>
    <row r="30723" spans="25:25">
      <c r="Y30723" s="176"/>
    </row>
    <row r="30724" spans="25:25">
      <c r="Y30724" s="176"/>
    </row>
    <row r="30725" spans="25:25">
      <c r="Y30725" s="176"/>
    </row>
    <row r="30726" spans="25:25">
      <c r="Y30726" s="176"/>
    </row>
    <row r="30727" spans="25:25">
      <c r="Y30727" s="176"/>
    </row>
    <row r="30728" spans="25:25">
      <c r="Y30728" s="176"/>
    </row>
    <row r="30729" spans="25:25">
      <c r="Y30729" s="176"/>
    </row>
    <row r="30730" spans="25:25">
      <c r="Y30730" s="176"/>
    </row>
    <row r="30731" spans="25:25">
      <c r="Y30731" s="176"/>
    </row>
    <row r="30732" spans="25:25">
      <c r="Y30732" s="176"/>
    </row>
    <row r="30733" spans="25:25">
      <c r="Y30733" s="176"/>
    </row>
    <row r="30734" spans="25:25">
      <c r="Y30734" s="176"/>
    </row>
    <row r="30735" spans="25:25">
      <c r="Y30735" s="176"/>
    </row>
    <row r="30736" spans="25:25">
      <c r="Y30736" s="176"/>
    </row>
    <row r="30737" spans="25:25">
      <c r="Y30737" s="176"/>
    </row>
    <row r="30738" spans="25:25">
      <c r="Y30738" s="176"/>
    </row>
    <row r="30739" spans="25:25">
      <c r="Y30739" s="176"/>
    </row>
    <row r="30740" spans="25:25">
      <c r="Y30740" s="176"/>
    </row>
    <row r="30741" spans="25:25">
      <c r="Y30741" s="176"/>
    </row>
    <row r="30742" spans="25:25">
      <c r="Y30742" s="176"/>
    </row>
    <row r="30743" spans="25:25">
      <c r="Y30743" s="176"/>
    </row>
    <row r="30744" spans="25:25">
      <c r="Y30744" s="176"/>
    </row>
    <row r="30745" spans="25:25">
      <c r="Y30745" s="176"/>
    </row>
    <row r="30746" spans="25:25">
      <c r="Y30746" s="176"/>
    </row>
    <row r="30747" spans="25:25">
      <c r="Y30747" s="176"/>
    </row>
    <row r="30748" spans="25:25">
      <c r="Y30748" s="176"/>
    </row>
    <row r="30749" spans="25:25">
      <c r="Y30749" s="176"/>
    </row>
    <row r="30750" spans="25:25">
      <c r="Y30750" s="176"/>
    </row>
    <row r="30751" spans="25:25">
      <c r="Y30751" s="176"/>
    </row>
    <row r="30752" spans="25:25">
      <c r="Y30752" s="176"/>
    </row>
    <row r="30753" spans="25:25">
      <c r="Y30753" s="176"/>
    </row>
    <row r="30754" spans="25:25">
      <c r="Y30754" s="176"/>
    </row>
    <row r="30755" spans="25:25">
      <c r="Y30755" s="176"/>
    </row>
    <row r="30756" spans="25:25">
      <c r="Y30756" s="176"/>
    </row>
    <row r="30757" spans="25:25">
      <c r="Y30757" s="176"/>
    </row>
    <row r="30758" spans="25:25">
      <c r="Y30758" s="176"/>
    </row>
    <row r="30759" spans="25:25">
      <c r="Y30759" s="176"/>
    </row>
    <row r="30760" spans="25:25">
      <c r="Y30760" s="176"/>
    </row>
    <row r="30761" spans="25:25">
      <c r="Y30761" s="176"/>
    </row>
    <row r="30762" spans="25:25">
      <c r="Y30762" s="176"/>
    </row>
    <row r="30763" spans="25:25">
      <c r="Y30763" s="176"/>
    </row>
    <row r="30764" spans="25:25">
      <c r="Y30764" s="176"/>
    </row>
    <row r="30765" spans="25:25">
      <c r="Y30765" s="176"/>
    </row>
    <row r="30766" spans="25:25">
      <c r="Y30766" s="176"/>
    </row>
    <row r="30767" spans="25:25">
      <c r="Y30767" s="176"/>
    </row>
    <row r="30768" spans="25:25">
      <c r="Y30768" s="176"/>
    </row>
    <row r="30769" spans="25:25">
      <c r="Y30769" s="176"/>
    </row>
    <row r="30770" spans="25:25">
      <c r="Y30770" s="176"/>
    </row>
    <row r="30771" spans="25:25">
      <c r="Y30771" s="176"/>
    </row>
    <row r="30772" spans="25:25">
      <c r="Y30772" s="176"/>
    </row>
    <row r="30773" spans="25:25">
      <c r="Y30773" s="176"/>
    </row>
    <row r="30774" spans="25:25">
      <c r="Y30774" s="176"/>
    </row>
    <row r="30775" spans="25:25">
      <c r="Y30775" s="176"/>
    </row>
    <row r="30776" spans="25:25">
      <c r="Y30776" s="176"/>
    </row>
    <row r="30777" spans="25:25">
      <c r="Y30777" s="176"/>
    </row>
    <row r="30778" spans="25:25">
      <c r="Y30778" s="176"/>
    </row>
    <row r="30779" spans="25:25">
      <c r="Y30779" s="176"/>
    </row>
    <row r="30780" spans="25:25">
      <c r="Y30780" s="176"/>
    </row>
    <row r="30781" spans="25:25">
      <c r="Y30781" s="176"/>
    </row>
    <row r="30782" spans="25:25">
      <c r="Y30782" s="176"/>
    </row>
    <row r="30783" spans="25:25">
      <c r="Y30783" s="176"/>
    </row>
    <row r="30784" spans="25:25">
      <c r="Y30784" s="176"/>
    </row>
    <row r="30785" spans="25:25">
      <c r="Y30785" s="176"/>
    </row>
    <row r="30786" spans="25:25">
      <c r="Y30786" s="176"/>
    </row>
    <row r="30787" spans="25:25">
      <c r="Y30787" s="176"/>
    </row>
    <row r="30788" spans="25:25">
      <c r="Y30788" s="176"/>
    </row>
    <row r="30789" spans="25:25">
      <c r="Y30789" s="176"/>
    </row>
    <row r="30790" spans="25:25">
      <c r="Y30790" s="176"/>
    </row>
    <row r="30791" spans="25:25">
      <c r="Y30791" s="176"/>
    </row>
    <row r="30792" spans="25:25">
      <c r="Y30792" s="176"/>
    </row>
    <row r="30793" spans="25:25">
      <c r="Y30793" s="176"/>
    </row>
    <row r="30794" spans="25:25">
      <c r="Y30794" s="176"/>
    </row>
    <row r="30795" spans="25:25">
      <c r="Y30795" s="176"/>
    </row>
    <row r="30796" spans="25:25">
      <c r="Y30796" s="176"/>
    </row>
    <row r="30797" spans="25:25">
      <c r="Y30797" s="176"/>
    </row>
    <row r="30798" spans="25:25">
      <c r="Y30798" s="176"/>
    </row>
    <row r="30799" spans="25:25">
      <c r="Y30799" s="176"/>
    </row>
    <row r="30800" spans="25:25">
      <c r="Y30800" s="176"/>
    </row>
    <row r="30801" spans="25:25">
      <c r="Y30801" s="176"/>
    </row>
    <row r="30802" spans="25:25">
      <c r="Y30802" s="176"/>
    </row>
    <row r="30803" spans="25:25">
      <c r="Y30803" s="176"/>
    </row>
    <row r="30804" spans="25:25">
      <c r="Y30804" s="176"/>
    </row>
    <row r="30805" spans="25:25">
      <c r="Y30805" s="176"/>
    </row>
    <row r="30806" spans="25:25">
      <c r="Y30806" s="176"/>
    </row>
    <row r="30807" spans="25:25">
      <c r="Y30807" s="176"/>
    </row>
    <row r="30808" spans="25:25">
      <c r="Y30808" s="176"/>
    </row>
    <row r="30809" spans="25:25">
      <c r="Y30809" s="176"/>
    </row>
    <row r="30810" spans="25:25">
      <c r="Y30810" s="176"/>
    </row>
    <row r="30811" spans="25:25">
      <c r="Y30811" s="176"/>
    </row>
    <row r="30812" spans="25:25">
      <c r="Y30812" s="176"/>
    </row>
    <row r="30813" spans="25:25">
      <c r="Y30813" s="176"/>
    </row>
    <row r="30814" spans="25:25">
      <c r="Y30814" s="176"/>
    </row>
    <row r="30815" spans="25:25">
      <c r="Y30815" s="176"/>
    </row>
    <row r="30816" spans="25:25">
      <c r="Y30816" s="176"/>
    </row>
    <row r="30817" spans="25:25">
      <c r="Y30817" s="176"/>
    </row>
    <row r="30818" spans="25:25">
      <c r="Y30818" s="176"/>
    </row>
    <row r="30819" spans="25:25">
      <c r="Y30819" s="176"/>
    </row>
    <row r="30820" spans="25:25">
      <c r="Y30820" s="176"/>
    </row>
    <row r="30821" spans="25:25">
      <c r="Y30821" s="176"/>
    </row>
    <row r="30822" spans="25:25">
      <c r="Y30822" s="176"/>
    </row>
    <row r="30823" spans="25:25">
      <c r="Y30823" s="176"/>
    </row>
    <row r="30824" spans="25:25">
      <c r="Y30824" s="176"/>
    </row>
    <row r="30825" spans="25:25">
      <c r="Y30825" s="176"/>
    </row>
    <row r="30826" spans="25:25">
      <c r="Y30826" s="176"/>
    </row>
    <row r="30827" spans="25:25">
      <c r="Y30827" s="176"/>
    </row>
    <row r="30828" spans="25:25">
      <c r="Y30828" s="176"/>
    </row>
    <row r="30829" spans="25:25">
      <c r="Y30829" s="176"/>
    </row>
    <row r="30830" spans="25:25">
      <c r="Y30830" s="176"/>
    </row>
    <row r="30831" spans="25:25">
      <c r="Y30831" s="176"/>
    </row>
    <row r="30832" spans="25:25">
      <c r="Y30832" s="176"/>
    </row>
    <row r="30833" spans="25:25">
      <c r="Y30833" s="176"/>
    </row>
    <row r="30834" spans="25:25">
      <c r="Y30834" s="176"/>
    </row>
    <row r="30835" spans="25:25">
      <c r="Y30835" s="176"/>
    </row>
    <row r="30836" spans="25:25">
      <c r="Y30836" s="176"/>
    </row>
    <row r="30837" spans="25:25">
      <c r="Y30837" s="176"/>
    </row>
    <row r="30838" spans="25:25">
      <c r="Y30838" s="176"/>
    </row>
    <row r="30839" spans="25:25">
      <c r="Y30839" s="176"/>
    </row>
    <row r="30840" spans="25:25">
      <c r="Y30840" s="176"/>
    </row>
    <row r="30841" spans="25:25">
      <c r="Y30841" s="176"/>
    </row>
    <row r="30842" spans="25:25">
      <c r="Y30842" s="176"/>
    </row>
    <row r="30843" spans="25:25">
      <c r="Y30843" s="176"/>
    </row>
    <row r="30844" spans="25:25">
      <c r="Y30844" s="176"/>
    </row>
    <row r="30845" spans="25:25">
      <c r="Y30845" s="176"/>
    </row>
    <row r="30846" spans="25:25">
      <c r="Y30846" s="176"/>
    </row>
    <row r="30847" spans="25:25">
      <c r="Y30847" s="176"/>
    </row>
    <row r="30848" spans="25:25">
      <c r="Y30848" s="176"/>
    </row>
    <row r="30849" spans="25:25">
      <c r="Y30849" s="176"/>
    </row>
    <row r="30850" spans="25:25">
      <c r="Y30850" s="176"/>
    </row>
    <row r="30851" spans="25:25">
      <c r="Y30851" s="176"/>
    </row>
    <row r="30852" spans="25:25">
      <c r="Y30852" s="176"/>
    </row>
    <row r="30853" spans="25:25">
      <c r="Y30853" s="176"/>
    </row>
    <row r="30854" spans="25:25">
      <c r="Y30854" s="176"/>
    </row>
    <row r="30855" spans="25:25">
      <c r="Y30855" s="176"/>
    </row>
    <row r="30856" spans="25:25">
      <c r="Y30856" s="176"/>
    </row>
    <row r="30857" spans="25:25">
      <c r="Y30857" s="176"/>
    </row>
    <row r="30858" spans="25:25">
      <c r="Y30858" s="176"/>
    </row>
    <row r="30859" spans="25:25">
      <c r="Y30859" s="176"/>
    </row>
    <row r="30860" spans="25:25">
      <c r="Y30860" s="176"/>
    </row>
    <row r="30861" spans="25:25">
      <c r="Y30861" s="176"/>
    </row>
    <row r="30862" spans="25:25">
      <c r="Y30862" s="176"/>
    </row>
    <row r="30863" spans="25:25">
      <c r="Y30863" s="176"/>
    </row>
    <row r="30864" spans="25:25">
      <c r="Y30864" s="176"/>
    </row>
    <row r="30865" spans="25:25">
      <c r="Y30865" s="176"/>
    </row>
    <row r="30866" spans="25:25">
      <c r="Y30866" s="176"/>
    </row>
    <row r="30867" spans="25:25">
      <c r="Y30867" s="176"/>
    </row>
    <row r="30868" spans="25:25">
      <c r="Y30868" s="176"/>
    </row>
    <row r="30869" spans="25:25">
      <c r="Y30869" s="176"/>
    </row>
    <row r="30870" spans="25:25">
      <c r="Y30870" s="176"/>
    </row>
    <row r="30871" spans="25:25">
      <c r="Y30871" s="176"/>
    </row>
    <row r="30872" spans="25:25">
      <c r="Y30872" s="176"/>
    </row>
    <row r="30873" spans="25:25">
      <c r="Y30873" s="176"/>
    </row>
    <row r="30874" spans="25:25">
      <c r="Y30874" s="176"/>
    </row>
    <row r="30875" spans="25:25">
      <c r="Y30875" s="176"/>
    </row>
    <row r="30876" spans="25:25">
      <c r="Y30876" s="176"/>
    </row>
    <row r="30877" spans="25:25">
      <c r="Y30877" s="176"/>
    </row>
    <row r="30878" spans="25:25">
      <c r="Y30878" s="176"/>
    </row>
    <row r="30879" spans="25:25">
      <c r="Y30879" s="176"/>
    </row>
    <row r="30880" spans="25:25">
      <c r="Y30880" s="176"/>
    </row>
    <row r="30881" spans="25:25">
      <c r="Y30881" s="176"/>
    </row>
    <row r="30882" spans="25:25">
      <c r="Y30882" s="176"/>
    </row>
    <row r="30883" spans="25:25">
      <c r="Y30883" s="176"/>
    </row>
    <row r="30884" spans="25:25">
      <c r="Y30884" s="176"/>
    </row>
    <row r="30885" spans="25:25">
      <c r="Y30885" s="176"/>
    </row>
    <row r="30886" spans="25:25">
      <c r="Y30886" s="176"/>
    </row>
    <row r="30887" spans="25:25">
      <c r="Y30887" s="176"/>
    </row>
    <row r="30888" spans="25:25">
      <c r="Y30888" s="176"/>
    </row>
    <row r="30889" spans="25:25">
      <c r="Y30889" s="176"/>
    </row>
    <row r="30890" spans="25:25">
      <c r="Y30890" s="176"/>
    </row>
    <row r="30891" spans="25:25">
      <c r="Y30891" s="176"/>
    </row>
    <row r="30892" spans="25:25">
      <c r="Y30892" s="176"/>
    </row>
    <row r="30893" spans="25:25">
      <c r="Y30893" s="176"/>
    </row>
    <row r="30894" spans="25:25">
      <c r="Y30894" s="176"/>
    </row>
    <row r="30895" spans="25:25">
      <c r="Y30895" s="176"/>
    </row>
    <row r="30896" spans="25:25">
      <c r="Y30896" s="176"/>
    </row>
    <row r="30897" spans="25:25">
      <c r="Y30897" s="176"/>
    </row>
    <row r="30898" spans="25:25">
      <c r="Y30898" s="176"/>
    </row>
    <row r="30899" spans="25:25">
      <c r="Y30899" s="176"/>
    </row>
    <row r="30900" spans="25:25">
      <c r="Y30900" s="176"/>
    </row>
    <row r="30901" spans="25:25">
      <c r="Y30901" s="176"/>
    </row>
    <row r="30902" spans="25:25">
      <c r="Y30902" s="176"/>
    </row>
    <row r="30903" spans="25:25">
      <c r="Y30903" s="176"/>
    </row>
    <row r="30904" spans="25:25">
      <c r="Y30904" s="176"/>
    </row>
    <row r="30905" spans="25:25">
      <c r="Y30905" s="176"/>
    </row>
    <row r="30906" spans="25:25">
      <c r="Y30906" s="176"/>
    </row>
    <row r="30907" spans="25:25">
      <c r="Y30907" s="176"/>
    </row>
    <row r="30908" spans="25:25">
      <c r="Y30908" s="176"/>
    </row>
    <row r="30909" spans="25:25">
      <c r="Y30909" s="176"/>
    </row>
    <row r="30910" spans="25:25">
      <c r="Y30910" s="176"/>
    </row>
    <row r="30911" spans="25:25">
      <c r="Y30911" s="176"/>
    </row>
    <row r="30912" spans="25:25">
      <c r="Y30912" s="176"/>
    </row>
    <row r="30913" spans="25:25">
      <c r="Y30913" s="176"/>
    </row>
    <row r="30914" spans="25:25">
      <c r="Y30914" s="176"/>
    </row>
    <row r="30915" spans="25:25">
      <c r="Y30915" s="176"/>
    </row>
    <row r="30916" spans="25:25">
      <c r="Y30916" s="176"/>
    </row>
    <row r="30917" spans="25:25">
      <c r="Y30917" s="176"/>
    </row>
    <row r="30918" spans="25:25">
      <c r="Y30918" s="176"/>
    </row>
    <row r="30919" spans="25:25">
      <c r="Y30919" s="176"/>
    </row>
    <row r="30920" spans="25:25">
      <c r="Y30920" s="176"/>
    </row>
    <row r="30921" spans="25:25">
      <c r="Y30921" s="176"/>
    </row>
    <row r="30922" spans="25:25">
      <c r="Y30922" s="176"/>
    </row>
    <row r="30923" spans="25:25">
      <c r="Y30923" s="176"/>
    </row>
    <row r="30924" spans="25:25">
      <c r="Y30924" s="176"/>
    </row>
    <row r="30925" spans="25:25">
      <c r="Y30925" s="176"/>
    </row>
    <row r="30926" spans="25:25">
      <c r="Y30926" s="176"/>
    </row>
    <row r="30927" spans="25:25">
      <c r="Y30927" s="176"/>
    </row>
    <row r="30928" spans="25:25">
      <c r="Y30928" s="176"/>
    </row>
    <row r="30929" spans="25:25">
      <c r="Y30929" s="176"/>
    </row>
    <row r="30930" spans="25:25">
      <c r="Y30930" s="176"/>
    </row>
    <row r="30931" spans="25:25">
      <c r="Y30931" s="176"/>
    </row>
    <row r="30932" spans="25:25">
      <c r="Y30932" s="176"/>
    </row>
    <row r="30933" spans="25:25">
      <c r="Y30933" s="176"/>
    </row>
    <row r="30934" spans="25:25">
      <c r="Y30934" s="176"/>
    </row>
    <row r="30935" spans="25:25">
      <c r="Y30935" s="176"/>
    </row>
    <row r="30936" spans="25:25">
      <c r="Y30936" s="176"/>
    </row>
    <row r="30937" spans="25:25">
      <c r="Y30937" s="176"/>
    </row>
    <row r="30938" spans="25:25">
      <c r="Y30938" s="176"/>
    </row>
    <row r="30939" spans="25:25">
      <c r="Y30939" s="176"/>
    </row>
    <row r="30940" spans="25:25">
      <c r="Y30940" s="176"/>
    </row>
    <row r="30941" spans="25:25">
      <c r="Y30941" s="176"/>
    </row>
    <row r="30942" spans="25:25">
      <c r="Y30942" s="176"/>
    </row>
    <row r="30943" spans="25:25">
      <c r="Y30943" s="176"/>
    </row>
    <row r="30944" spans="25:25">
      <c r="Y30944" s="176"/>
    </row>
    <row r="30945" spans="25:25">
      <c r="Y30945" s="176"/>
    </row>
    <row r="30946" spans="25:25">
      <c r="Y30946" s="176"/>
    </row>
    <row r="30947" spans="25:25">
      <c r="Y30947" s="176"/>
    </row>
    <row r="30948" spans="25:25">
      <c r="Y30948" s="176"/>
    </row>
    <row r="30949" spans="25:25">
      <c r="Y30949" s="176"/>
    </row>
    <row r="30950" spans="25:25">
      <c r="Y30950" s="176"/>
    </row>
    <row r="30951" spans="25:25">
      <c r="Y30951" s="176"/>
    </row>
    <row r="30952" spans="25:25">
      <c r="Y30952" s="176"/>
    </row>
    <row r="30953" spans="25:25">
      <c r="Y30953" s="176"/>
    </row>
    <row r="30954" spans="25:25">
      <c r="Y30954" s="176"/>
    </row>
    <row r="30955" spans="25:25">
      <c r="Y30955" s="176"/>
    </row>
    <row r="30956" spans="25:25">
      <c r="Y30956" s="176"/>
    </row>
    <row r="30957" spans="25:25">
      <c r="Y30957" s="176"/>
    </row>
    <row r="30958" spans="25:25">
      <c r="Y30958" s="176"/>
    </row>
    <row r="30959" spans="25:25">
      <c r="Y30959" s="176"/>
    </row>
    <row r="30960" spans="25:25">
      <c r="Y30960" s="176"/>
    </row>
    <row r="30961" spans="25:25">
      <c r="Y30961" s="176"/>
    </row>
    <row r="30962" spans="25:25">
      <c r="Y30962" s="176"/>
    </row>
    <row r="30963" spans="25:25">
      <c r="Y30963" s="176"/>
    </row>
    <row r="30964" spans="25:25">
      <c r="Y30964" s="176"/>
    </row>
    <row r="30965" spans="25:25">
      <c r="Y30965" s="176"/>
    </row>
    <row r="30966" spans="25:25">
      <c r="Y30966" s="176"/>
    </row>
    <row r="30967" spans="25:25">
      <c r="Y30967" s="176"/>
    </row>
    <row r="30968" spans="25:25">
      <c r="Y30968" s="176"/>
    </row>
    <row r="30969" spans="25:25">
      <c r="Y30969" s="176"/>
    </row>
    <row r="30970" spans="25:25">
      <c r="Y30970" s="176"/>
    </row>
    <row r="30971" spans="25:25">
      <c r="Y30971" s="176"/>
    </row>
    <row r="30972" spans="25:25">
      <c r="Y30972" s="176"/>
    </row>
    <row r="30973" spans="25:25">
      <c r="Y30973" s="176"/>
    </row>
    <row r="30974" spans="25:25">
      <c r="Y30974" s="176"/>
    </row>
    <row r="30975" spans="25:25">
      <c r="Y30975" s="176"/>
    </row>
    <row r="30976" spans="25:25">
      <c r="Y30976" s="176"/>
    </row>
    <row r="30977" spans="25:25">
      <c r="Y30977" s="176"/>
    </row>
    <row r="30978" spans="25:25">
      <c r="Y30978" s="176"/>
    </row>
    <row r="30979" spans="25:25">
      <c r="Y30979" s="176"/>
    </row>
    <row r="30980" spans="25:25">
      <c r="Y30980" s="176"/>
    </row>
    <row r="30981" spans="25:25">
      <c r="Y30981" s="176"/>
    </row>
    <row r="30982" spans="25:25">
      <c r="Y30982" s="176"/>
    </row>
    <row r="30983" spans="25:25">
      <c r="Y30983" s="176"/>
    </row>
    <row r="30984" spans="25:25">
      <c r="Y30984" s="176"/>
    </row>
    <row r="30985" spans="25:25">
      <c r="Y30985" s="176"/>
    </row>
    <row r="30986" spans="25:25">
      <c r="Y30986" s="176"/>
    </row>
    <row r="30987" spans="25:25">
      <c r="Y30987" s="176"/>
    </row>
    <row r="30988" spans="25:25">
      <c r="Y30988" s="176"/>
    </row>
    <row r="30989" spans="25:25">
      <c r="Y30989" s="176"/>
    </row>
    <row r="30990" spans="25:25">
      <c r="Y30990" s="176"/>
    </row>
    <row r="30991" spans="25:25">
      <c r="Y30991" s="176"/>
    </row>
    <row r="30992" spans="25:25">
      <c r="Y30992" s="176"/>
    </row>
    <row r="30993" spans="25:25">
      <c r="Y30993" s="176"/>
    </row>
    <row r="30994" spans="25:25">
      <c r="Y30994" s="176"/>
    </row>
    <row r="30995" spans="25:25">
      <c r="Y30995" s="176"/>
    </row>
    <row r="30996" spans="25:25">
      <c r="Y30996" s="176"/>
    </row>
    <row r="30997" spans="25:25">
      <c r="Y30997" s="176"/>
    </row>
    <row r="30998" spans="25:25">
      <c r="Y30998" s="176"/>
    </row>
    <row r="30999" spans="25:25">
      <c r="Y30999" s="176"/>
    </row>
    <row r="31000" spans="25:25">
      <c r="Y31000" s="176"/>
    </row>
    <row r="31001" spans="25:25">
      <c r="Y31001" s="176"/>
    </row>
    <row r="31002" spans="25:25">
      <c r="Y31002" s="176"/>
    </row>
    <row r="31003" spans="25:25">
      <c r="Y31003" s="176"/>
    </row>
    <row r="31004" spans="25:25">
      <c r="Y31004" s="176"/>
    </row>
    <row r="31005" spans="25:25">
      <c r="Y31005" s="176"/>
    </row>
    <row r="31006" spans="25:25">
      <c r="Y31006" s="176"/>
    </row>
    <row r="31007" spans="25:25">
      <c r="Y31007" s="176"/>
    </row>
    <row r="31008" spans="25:25">
      <c r="Y31008" s="176"/>
    </row>
    <row r="31009" spans="25:25">
      <c r="Y31009" s="176"/>
    </row>
    <row r="31010" spans="25:25">
      <c r="Y31010" s="176"/>
    </row>
    <row r="31011" spans="25:25">
      <c r="Y31011" s="176"/>
    </row>
    <row r="31012" spans="25:25">
      <c r="Y31012" s="176"/>
    </row>
    <row r="31013" spans="25:25">
      <c r="Y31013" s="176"/>
    </row>
    <row r="31014" spans="25:25">
      <c r="Y31014" s="176"/>
    </row>
    <row r="31015" spans="25:25">
      <c r="Y31015" s="176"/>
    </row>
    <row r="31016" spans="25:25">
      <c r="Y31016" s="176"/>
    </row>
    <row r="31017" spans="25:25">
      <c r="Y31017" s="176"/>
    </row>
    <row r="31018" spans="25:25">
      <c r="Y31018" s="176"/>
    </row>
    <row r="31019" spans="25:25">
      <c r="Y31019" s="176"/>
    </row>
    <row r="31020" spans="25:25">
      <c r="Y31020" s="176"/>
    </row>
    <row r="31021" spans="25:25">
      <c r="Y31021" s="176"/>
    </row>
    <row r="31022" spans="25:25">
      <c r="Y31022" s="176"/>
    </row>
    <row r="31023" spans="25:25">
      <c r="Y31023" s="176"/>
    </row>
    <row r="31024" spans="25:25">
      <c r="Y31024" s="176"/>
    </row>
    <row r="31025" spans="25:25">
      <c r="Y31025" s="176"/>
    </row>
    <row r="31026" spans="25:25">
      <c r="Y31026" s="176"/>
    </row>
    <row r="31027" spans="25:25">
      <c r="Y31027" s="176"/>
    </row>
    <row r="31028" spans="25:25">
      <c r="Y31028" s="176"/>
    </row>
    <row r="31029" spans="25:25">
      <c r="Y31029" s="176"/>
    </row>
    <row r="31030" spans="25:25">
      <c r="Y31030" s="176"/>
    </row>
    <row r="31031" spans="25:25">
      <c r="Y31031" s="176"/>
    </row>
    <row r="31032" spans="25:25">
      <c r="Y31032" s="176"/>
    </row>
    <row r="31033" spans="25:25">
      <c r="Y31033" s="176"/>
    </row>
    <row r="31034" spans="25:25">
      <c r="Y31034" s="176"/>
    </row>
    <row r="31035" spans="25:25">
      <c r="Y31035" s="176"/>
    </row>
    <row r="31036" spans="25:25">
      <c r="Y31036" s="176"/>
    </row>
    <row r="31037" spans="25:25">
      <c r="Y31037" s="176"/>
    </row>
    <row r="31038" spans="25:25">
      <c r="Y31038" s="176"/>
    </row>
    <row r="31039" spans="25:25">
      <c r="Y31039" s="176"/>
    </row>
    <row r="31040" spans="25:25">
      <c r="Y31040" s="176"/>
    </row>
    <row r="31041" spans="25:25">
      <c r="Y31041" s="176"/>
    </row>
    <row r="31042" spans="25:25">
      <c r="Y31042" s="176"/>
    </row>
    <row r="31043" spans="25:25">
      <c r="Y31043" s="176"/>
    </row>
    <row r="31044" spans="25:25">
      <c r="Y31044" s="176"/>
    </row>
    <row r="31045" spans="25:25">
      <c r="Y31045" s="176"/>
    </row>
    <row r="31046" spans="25:25">
      <c r="Y31046" s="176"/>
    </row>
    <row r="31047" spans="25:25">
      <c r="Y31047" s="176"/>
    </row>
    <row r="31048" spans="25:25">
      <c r="Y31048" s="176"/>
    </row>
    <row r="31049" spans="25:25">
      <c r="Y31049" s="176"/>
    </row>
    <row r="31050" spans="25:25">
      <c r="Y31050" s="176"/>
    </row>
    <row r="31051" spans="25:25">
      <c r="Y31051" s="176"/>
    </row>
    <row r="31052" spans="25:25">
      <c r="Y31052" s="176"/>
    </row>
    <row r="31053" spans="25:25">
      <c r="Y31053" s="176"/>
    </row>
    <row r="31054" spans="25:25">
      <c r="Y31054" s="176"/>
    </row>
    <row r="31055" spans="25:25">
      <c r="Y31055" s="176"/>
    </row>
    <row r="31056" spans="25:25">
      <c r="Y31056" s="176"/>
    </row>
    <row r="31057" spans="25:25">
      <c r="Y31057" s="176"/>
    </row>
    <row r="31058" spans="25:25">
      <c r="Y31058" s="176"/>
    </row>
    <row r="31059" spans="25:25">
      <c r="Y31059" s="176"/>
    </row>
    <row r="31060" spans="25:25">
      <c r="Y31060" s="176"/>
    </row>
    <row r="31061" spans="25:25">
      <c r="Y31061" s="176"/>
    </row>
    <row r="31062" spans="25:25">
      <c r="Y31062" s="176"/>
    </row>
    <row r="31063" spans="25:25">
      <c r="Y31063" s="176"/>
    </row>
    <row r="31064" spans="25:25">
      <c r="Y31064" s="176"/>
    </row>
    <row r="31065" spans="25:25">
      <c r="Y31065" s="176"/>
    </row>
    <row r="31066" spans="25:25">
      <c r="Y31066" s="176"/>
    </row>
    <row r="31067" spans="25:25">
      <c r="Y31067" s="176"/>
    </row>
    <row r="31068" spans="25:25">
      <c r="Y31068" s="176"/>
    </row>
    <row r="31069" spans="25:25">
      <c r="Y31069" s="176"/>
    </row>
    <row r="31070" spans="25:25">
      <c r="Y31070" s="176"/>
    </row>
    <row r="31071" spans="25:25">
      <c r="Y31071" s="176"/>
    </row>
    <row r="31072" spans="25:25">
      <c r="Y31072" s="176"/>
    </row>
    <row r="31073" spans="25:25">
      <c r="Y31073" s="176"/>
    </row>
    <row r="31074" spans="25:25">
      <c r="Y31074" s="176"/>
    </row>
    <row r="31075" spans="25:25">
      <c r="Y31075" s="176"/>
    </row>
    <row r="31076" spans="25:25">
      <c r="Y31076" s="176"/>
    </row>
    <row r="31077" spans="25:25">
      <c r="Y31077" s="176"/>
    </row>
    <row r="31078" spans="25:25">
      <c r="Y31078" s="176"/>
    </row>
    <row r="31079" spans="25:25">
      <c r="Y31079" s="176"/>
    </row>
    <row r="31080" spans="25:25">
      <c r="Y31080" s="176"/>
    </row>
    <row r="31081" spans="25:25">
      <c r="Y31081" s="176"/>
    </row>
    <row r="31082" spans="25:25">
      <c r="Y31082" s="176"/>
    </row>
    <row r="31083" spans="25:25">
      <c r="Y31083" s="176"/>
    </row>
    <row r="31084" spans="25:25">
      <c r="Y31084" s="176"/>
    </row>
    <row r="31085" spans="25:25">
      <c r="Y31085" s="176"/>
    </row>
    <row r="31086" spans="25:25">
      <c r="Y31086" s="176"/>
    </row>
    <row r="31087" spans="25:25">
      <c r="Y31087" s="176"/>
    </row>
    <row r="31088" spans="25:25">
      <c r="Y31088" s="176"/>
    </row>
    <row r="31089" spans="25:25">
      <c r="Y31089" s="176"/>
    </row>
    <row r="31090" spans="25:25">
      <c r="Y31090" s="176"/>
    </row>
    <row r="31091" spans="25:25">
      <c r="Y31091" s="176"/>
    </row>
    <row r="31092" spans="25:25">
      <c r="Y31092" s="176"/>
    </row>
    <row r="31093" spans="25:25">
      <c r="Y31093" s="176"/>
    </row>
    <row r="31094" spans="25:25">
      <c r="Y31094" s="176"/>
    </row>
    <row r="31095" spans="25:25">
      <c r="Y31095" s="176"/>
    </row>
    <row r="31096" spans="25:25">
      <c r="Y31096" s="176"/>
    </row>
    <row r="31097" spans="25:25">
      <c r="Y31097" s="176"/>
    </row>
    <row r="31098" spans="25:25">
      <c r="Y31098" s="176"/>
    </row>
    <row r="31099" spans="25:25">
      <c r="Y31099" s="176"/>
    </row>
    <row r="31100" spans="25:25">
      <c r="Y31100" s="176"/>
    </row>
    <row r="31101" spans="25:25">
      <c r="Y31101" s="176"/>
    </row>
    <row r="31102" spans="25:25">
      <c r="Y31102" s="176"/>
    </row>
    <row r="31103" spans="25:25">
      <c r="Y31103" s="176"/>
    </row>
    <row r="31104" spans="25:25">
      <c r="Y31104" s="176"/>
    </row>
    <row r="31105" spans="25:25">
      <c r="Y31105" s="176"/>
    </row>
    <row r="31106" spans="25:25">
      <c r="Y31106" s="176"/>
    </row>
    <row r="31107" spans="25:25">
      <c r="Y31107" s="176"/>
    </row>
    <row r="31108" spans="25:25">
      <c r="Y31108" s="176"/>
    </row>
    <row r="31109" spans="25:25">
      <c r="Y31109" s="176"/>
    </row>
    <row r="31110" spans="25:25">
      <c r="Y31110" s="176"/>
    </row>
    <row r="31111" spans="25:25">
      <c r="Y31111" s="176"/>
    </row>
    <row r="31112" spans="25:25">
      <c r="Y31112" s="176"/>
    </row>
    <row r="31113" spans="25:25">
      <c r="Y31113" s="176"/>
    </row>
    <row r="31114" spans="25:25">
      <c r="Y31114" s="176"/>
    </row>
    <row r="31115" spans="25:25">
      <c r="Y31115" s="176"/>
    </row>
    <row r="31116" spans="25:25">
      <c r="Y31116" s="176"/>
    </row>
    <row r="31117" spans="25:25">
      <c r="Y31117" s="176"/>
    </row>
    <row r="31118" spans="25:25">
      <c r="Y31118" s="176"/>
    </row>
    <row r="31119" spans="25:25">
      <c r="Y31119" s="176"/>
    </row>
    <row r="31120" spans="25:25">
      <c r="Y31120" s="176"/>
    </row>
    <row r="31121" spans="25:25">
      <c r="Y31121" s="176"/>
    </row>
    <row r="31122" spans="25:25">
      <c r="Y31122" s="176"/>
    </row>
    <row r="31123" spans="25:25">
      <c r="Y31123" s="176"/>
    </row>
    <row r="31124" spans="25:25">
      <c r="Y31124" s="176"/>
    </row>
    <row r="31125" spans="25:25">
      <c r="Y31125" s="176"/>
    </row>
    <row r="31126" spans="25:25">
      <c r="Y31126" s="176"/>
    </row>
    <row r="31127" spans="25:25">
      <c r="Y31127" s="176"/>
    </row>
    <row r="31128" spans="25:25">
      <c r="Y31128" s="176"/>
    </row>
    <row r="31129" spans="25:25">
      <c r="Y31129" s="176"/>
    </row>
    <row r="31130" spans="25:25">
      <c r="Y31130" s="176"/>
    </row>
    <row r="31131" spans="25:25">
      <c r="Y31131" s="176"/>
    </row>
    <row r="31132" spans="25:25">
      <c r="Y31132" s="176"/>
    </row>
    <row r="31133" spans="25:25">
      <c r="Y31133" s="176"/>
    </row>
    <row r="31134" spans="25:25">
      <c r="Y31134" s="176"/>
    </row>
    <row r="31135" spans="25:25">
      <c r="Y31135" s="176"/>
    </row>
    <row r="31136" spans="25:25">
      <c r="Y31136" s="176"/>
    </row>
    <row r="31137" spans="25:25">
      <c r="Y31137" s="176"/>
    </row>
    <row r="31138" spans="25:25">
      <c r="Y31138" s="176"/>
    </row>
    <row r="31139" spans="25:25">
      <c r="Y31139" s="176"/>
    </row>
    <row r="31140" spans="25:25">
      <c r="Y31140" s="176"/>
    </row>
    <row r="31141" spans="25:25">
      <c r="Y31141" s="176"/>
    </row>
    <row r="31142" spans="25:25">
      <c r="Y31142" s="176"/>
    </row>
    <row r="31143" spans="25:25">
      <c r="Y31143" s="176"/>
    </row>
    <row r="31144" spans="25:25">
      <c r="Y31144" s="176"/>
    </row>
    <row r="31145" spans="25:25">
      <c r="Y31145" s="176"/>
    </row>
    <row r="31146" spans="25:25">
      <c r="Y31146" s="176"/>
    </row>
    <row r="31147" spans="25:25">
      <c r="Y31147" s="176"/>
    </row>
    <row r="31148" spans="25:25">
      <c r="Y31148" s="176"/>
    </row>
    <row r="31149" spans="25:25">
      <c r="Y31149" s="176"/>
    </row>
    <row r="31150" spans="25:25">
      <c r="Y31150" s="176"/>
    </row>
    <row r="31151" spans="25:25">
      <c r="Y31151" s="176"/>
    </row>
    <row r="31152" spans="25:25">
      <c r="Y31152" s="176"/>
    </row>
    <row r="31153" spans="25:25">
      <c r="Y31153" s="176"/>
    </row>
    <row r="31154" spans="25:25">
      <c r="Y31154" s="176"/>
    </row>
    <row r="31155" spans="25:25">
      <c r="Y31155" s="176"/>
    </row>
    <row r="31156" spans="25:25">
      <c r="Y31156" s="176"/>
    </row>
    <row r="31157" spans="25:25">
      <c r="Y31157" s="176"/>
    </row>
    <row r="31158" spans="25:25">
      <c r="Y31158" s="176"/>
    </row>
    <row r="31159" spans="25:25">
      <c r="Y31159" s="176"/>
    </row>
    <row r="31160" spans="25:25">
      <c r="Y31160" s="176"/>
    </row>
    <row r="31161" spans="25:25">
      <c r="Y31161" s="176"/>
    </row>
    <row r="31162" spans="25:25">
      <c r="Y31162" s="176"/>
    </row>
    <row r="31163" spans="25:25">
      <c r="Y31163" s="176"/>
    </row>
    <row r="31164" spans="25:25">
      <c r="Y31164" s="176"/>
    </row>
    <row r="31165" spans="25:25">
      <c r="Y31165" s="176"/>
    </row>
    <row r="31166" spans="25:25">
      <c r="Y31166" s="176"/>
    </row>
    <row r="31167" spans="25:25">
      <c r="Y31167" s="176"/>
    </row>
    <row r="31168" spans="25:25">
      <c r="Y31168" s="176"/>
    </row>
    <row r="31169" spans="25:25">
      <c r="Y31169" s="176"/>
    </row>
    <row r="31170" spans="25:25">
      <c r="Y31170" s="176"/>
    </row>
    <row r="31171" spans="25:25">
      <c r="Y31171" s="176"/>
    </row>
    <row r="31172" spans="25:25">
      <c r="Y31172" s="176"/>
    </row>
    <row r="31173" spans="25:25">
      <c r="Y31173" s="176"/>
    </row>
    <row r="31174" spans="25:25">
      <c r="Y31174" s="176"/>
    </row>
    <row r="31175" spans="25:25">
      <c r="Y31175" s="176"/>
    </row>
    <row r="31176" spans="25:25">
      <c r="Y31176" s="176"/>
    </row>
    <row r="31177" spans="25:25">
      <c r="Y31177" s="176"/>
    </row>
    <row r="31178" spans="25:25">
      <c r="Y31178" s="176"/>
    </row>
    <row r="31179" spans="25:25">
      <c r="Y31179" s="176"/>
    </row>
    <row r="31180" spans="25:25">
      <c r="Y31180" s="176"/>
    </row>
    <row r="31181" spans="25:25">
      <c r="Y31181" s="176"/>
    </row>
    <row r="31182" spans="25:25">
      <c r="Y31182" s="176"/>
    </row>
    <row r="31183" spans="25:25">
      <c r="Y31183" s="176"/>
    </row>
    <row r="31184" spans="25:25">
      <c r="Y31184" s="176"/>
    </row>
    <row r="31185" spans="25:25">
      <c r="Y31185" s="176"/>
    </row>
    <row r="31186" spans="25:25">
      <c r="Y31186" s="176"/>
    </row>
    <row r="31187" spans="25:25">
      <c r="Y31187" s="176"/>
    </row>
    <row r="31188" spans="25:25">
      <c r="Y31188" s="176"/>
    </row>
    <row r="31189" spans="25:25">
      <c r="Y31189" s="176"/>
    </row>
    <row r="31190" spans="25:25">
      <c r="Y31190" s="176"/>
    </row>
    <row r="31191" spans="25:25">
      <c r="Y31191" s="176"/>
    </row>
    <row r="31192" spans="25:25">
      <c r="Y31192" s="176"/>
    </row>
    <row r="31193" spans="25:25">
      <c r="Y31193" s="176"/>
    </row>
    <row r="31194" spans="25:25">
      <c r="Y31194" s="176"/>
    </row>
    <row r="31195" spans="25:25">
      <c r="Y31195" s="176"/>
    </row>
    <row r="31196" spans="25:25">
      <c r="Y31196" s="176"/>
    </row>
    <row r="31197" spans="25:25">
      <c r="Y31197" s="176"/>
    </row>
    <row r="31198" spans="25:25">
      <c r="Y31198" s="176"/>
    </row>
    <row r="31199" spans="25:25">
      <c r="Y31199" s="176"/>
    </row>
    <row r="31200" spans="25:25">
      <c r="Y31200" s="176"/>
    </row>
    <row r="31201" spans="25:25">
      <c r="Y31201" s="176"/>
    </row>
    <row r="31202" spans="25:25">
      <c r="Y31202" s="176"/>
    </row>
    <row r="31203" spans="25:25">
      <c r="Y31203" s="176"/>
    </row>
    <row r="31204" spans="25:25">
      <c r="Y31204" s="176"/>
    </row>
    <row r="31205" spans="25:25">
      <c r="Y31205" s="176"/>
    </row>
    <row r="31206" spans="25:25">
      <c r="Y31206" s="176"/>
    </row>
    <row r="31207" spans="25:25">
      <c r="Y31207" s="176"/>
    </row>
    <row r="31208" spans="25:25">
      <c r="Y31208" s="176"/>
    </row>
    <row r="31209" spans="25:25">
      <c r="Y31209" s="176"/>
    </row>
    <row r="31210" spans="25:25">
      <c r="Y31210" s="176"/>
    </row>
    <row r="31211" spans="25:25">
      <c r="Y31211" s="176"/>
    </row>
    <row r="31212" spans="25:25">
      <c r="Y31212" s="176"/>
    </row>
    <row r="31213" spans="25:25">
      <c r="Y31213" s="176"/>
    </row>
    <row r="31214" spans="25:25">
      <c r="Y31214" s="176"/>
    </row>
    <row r="31215" spans="25:25">
      <c r="Y31215" s="176"/>
    </row>
    <row r="31216" spans="25:25">
      <c r="Y31216" s="176"/>
    </row>
    <row r="31217" spans="25:25">
      <c r="Y31217" s="176"/>
    </row>
    <row r="31218" spans="25:25">
      <c r="Y31218" s="176"/>
    </row>
    <row r="31219" spans="25:25">
      <c r="Y31219" s="176"/>
    </row>
    <row r="31220" spans="25:25">
      <c r="Y31220" s="176"/>
    </row>
    <row r="31221" spans="25:25">
      <c r="Y31221" s="176"/>
    </row>
    <row r="31222" spans="25:25">
      <c r="Y31222" s="176"/>
    </row>
    <row r="31223" spans="25:25">
      <c r="Y31223" s="176"/>
    </row>
    <row r="31224" spans="25:25">
      <c r="Y31224" s="176"/>
    </row>
    <row r="31225" spans="25:25">
      <c r="Y31225" s="176"/>
    </row>
    <row r="31226" spans="25:25">
      <c r="Y31226" s="176"/>
    </row>
    <row r="31227" spans="25:25">
      <c r="Y31227" s="176"/>
    </row>
    <row r="31228" spans="25:25">
      <c r="Y31228" s="176"/>
    </row>
    <row r="31229" spans="25:25">
      <c r="Y31229" s="176"/>
    </row>
    <row r="31230" spans="25:25">
      <c r="Y31230" s="176"/>
    </row>
    <row r="31231" spans="25:25">
      <c r="Y31231" s="176"/>
    </row>
    <row r="31232" spans="25:25">
      <c r="Y31232" s="176"/>
    </row>
    <row r="31233" spans="25:25">
      <c r="Y31233" s="176"/>
    </row>
    <row r="31234" spans="25:25">
      <c r="Y31234" s="176"/>
    </row>
    <row r="31235" spans="25:25">
      <c r="Y31235" s="176"/>
    </row>
    <row r="31236" spans="25:25">
      <c r="Y31236" s="176"/>
    </row>
    <row r="31237" spans="25:25">
      <c r="Y31237" s="176"/>
    </row>
    <row r="31238" spans="25:25">
      <c r="Y31238" s="176"/>
    </row>
    <row r="31239" spans="25:25">
      <c r="Y31239" s="176"/>
    </row>
    <row r="31240" spans="25:25">
      <c r="Y31240" s="176"/>
    </row>
    <row r="31241" spans="25:25">
      <c r="Y31241" s="176"/>
    </row>
    <row r="31242" spans="25:25">
      <c r="Y31242" s="176"/>
    </row>
    <row r="31243" spans="25:25">
      <c r="Y31243" s="176"/>
    </row>
    <row r="31244" spans="25:25">
      <c r="Y31244" s="176"/>
    </row>
    <row r="31245" spans="25:25">
      <c r="Y31245" s="176"/>
    </row>
    <row r="31246" spans="25:25">
      <c r="Y31246" s="176"/>
    </row>
    <row r="31247" spans="25:25">
      <c r="Y31247" s="176"/>
    </row>
    <row r="31248" spans="25:25">
      <c r="Y31248" s="176"/>
    </row>
    <row r="31249" spans="25:25">
      <c r="Y31249" s="176"/>
    </row>
    <row r="31250" spans="25:25">
      <c r="Y31250" s="176"/>
    </row>
    <row r="31251" spans="25:25">
      <c r="Y31251" s="176"/>
    </row>
    <row r="31252" spans="25:25">
      <c r="Y31252" s="176"/>
    </row>
    <row r="31253" spans="25:25">
      <c r="Y31253" s="176"/>
    </row>
    <row r="31254" spans="25:25">
      <c r="Y31254" s="176"/>
    </row>
    <row r="31255" spans="25:25">
      <c r="Y31255" s="176"/>
    </row>
    <row r="31256" spans="25:25">
      <c r="Y31256" s="176"/>
    </row>
    <row r="31257" spans="25:25">
      <c r="Y31257" s="176"/>
    </row>
    <row r="31258" spans="25:25">
      <c r="Y31258" s="176"/>
    </row>
    <row r="31259" spans="25:25">
      <c r="Y31259" s="176"/>
    </row>
    <row r="31260" spans="25:25">
      <c r="Y31260" s="176"/>
    </row>
    <row r="31261" spans="25:25">
      <c r="Y31261" s="176"/>
    </row>
    <row r="31262" spans="25:25">
      <c r="Y31262" s="176"/>
    </row>
    <row r="31263" spans="25:25">
      <c r="Y31263" s="176"/>
    </row>
    <row r="31264" spans="25:25">
      <c r="Y31264" s="176"/>
    </row>
    <row r="31265" spans="25:25">
      <c r="Y31265" s="176"/>
    </row>
    <row r="31266" spans="25:25">
      <c r="Y31266" s="176"/>
    </row>
    <row r="31267" spans="25:25">
      <c r="Y31267" s="176"/>
    </row>
    <row r="31268" spans="25:25">
      <c r="Y31268" s="176"/>
    </row>
    <row r="31269" spans="25:25">
      <c r="Y31269" s="176"/>
    </row>
    <row r="31270" spans="25:25">
      <c r="Y31270" s="176"/>
    </row>
    <row r="31271" spans="25:25">
      <c r="Y31271" s="176"/>
    </row>
    <row r="31272" spans="25:25">
      <c r="Y31272" s="176"/>
    </row>
    <row r="31273" spans="25:25">
      <c r="Y31273" s="176"/>
    </row>
    <row r="31274" spans="25:25">
      <c r="Y31274" s="176"/>
    </row>
    <row r="31275" spans="25:25">
      <c r="Y31275" s="176"/>
    </row>
    <row r="31276" spans="25:25">
      <c r="Y31276" s="176"/>
    </row>
    <row r="31277" spans="25:25">
      <c r="Y31277" s="176"/>
    </row>
    <row r="31278" spans="25:25">
      <c r="Y31278" s="176"/>
    </row>
    <row r="31279" spans="25:25">
      <c r="Y31279" s="176"/>
    </row>
    <row r="31280" spans="25:25">
      <c r="Y31280" s="176"/>
    </row>
    <row r="31281" spans="25:25">
      <c r="Y31281" s="176"/>
    </row>
    <row r="31282" spans="25:25">
      <c r="Y31282" s="176"/>
    </row>
    <row r="31283" spans="25:25">
      <c r="Y31283" s="176"/>
    </row>
    <row r="31284" spans="25:25">
      <c r="Y31284" s="176"/>
    </row>
    <row r="31285" spans="25:25">
      <c r="Y31285" s="176"/>
    </row>
    <row r="31286" spans="25:25">
      <c r="Y31286" s="176"/>
    </row>
    <row r="31287" spans="25:25">
      <c r="Y31287" s="176"/>
    </row>
    <row r="31288" spans="25:25">
      <c r="Y31288" s="176"/>
    </row>
    <row r="31289" spans="25:25">
      <c r="Y31289" s="176"/>
    </row>
    <row r="31290" spans="25:25">
      <c r="Y31290" s="176"/>
    </row>
    <row r="31291" spans="25:25">
      <c r="Y31291" s="176"/>
    </row>
    <row r="31292" spans="25:25">
      <c r="Y31292" s="176"/>
    </row>
    <row r="31293" spans="25:25">
      <c r="Y31293" s="176"/>
    </row>
    <row r="31294" spans="25:25">
      <c r="Y31294" s="176"/>
    </row>
    <row r="31295" spans="25:25">
      <c r="Y31295" s="176"/>
    </row>
    <row r="31296" spans="25:25">
      <c r="Y31296" s="176"/>
    </row>
    <row r="31297" spans="25:25">
      <c r="Y31297" s="176"/>
    </row>
    <row r="31298" spans="25:25">
      <c r="Y31298" s="176"/>
    </row>
    <row r="31299" spans="25:25">
      <c r="Y31299" s="176"/>
    </row>
    <row r="31300" spans="25:25">
      <c r="Y31300" s="176"/>
    </row>
    <row r="31301" spans="25:25">
      <c r="Y31301" s="176"/>
    </row>
    <row r="31302" spans="25:25">
      <c r="Y31302" s="176"/>
    </row>
    <row r="31303" spans="25:25">
      <c r="Y31303" s="176"/>
    </row>
    <row r="31304" spans="25:25">
      <c r="Y31304" s="176"/>
    </row>
    <row r="31305" spans="25:25">
      <c r="Y31305" s="176"/>
    </row>
    <row r="31306" spans="25:25">
      <c r="Y31306" s="176"/>
    </row>
    <row r="31307" spans="25:25">
      <c r="Y31307" s="176"/>
    </row>
    <row r="31308" spans="25:25">
      <c r="Y31308" s="176"/>
    </row>
    <row r="31309" spans="25:25">
      <c r="Y31309" s="176"/>
    </row>
    <row r="31310" spans="25:25">
      <c r="Y31310" s="176"/>
    </row>
    <row r="31311" spans="25:25">
      <c r="Y31311" s="176"/>
    </row>
    <row r="31312" spans="25:25">
      <c r="Y31312" s="176"/>
    </row>
    <row r="31313" spans="25:25">
      <c r="Y31313" s="176"/>
    </row>
    <row r="31314" spans="25:25">
      <c r="Y31314" s="176"/>
    </row>
    <row r="31315" spans="25:25">
      <c r="Y31315" s="176"/>
    </row>
    <row r="31316" spans="25:25">
      <c r="Y31316" s="176"/>
    </row>
    <row r="31317" spans="25:25">
      <c r="Y31317" s="176"/>
    </row>
    <row r="31318" spans="25:25">
      <c r="Y31318" s="176"/>
    </row>
    <row r="31319" spans="25:25">
      <c r="Y31319" s="176"/>
    </row>
    <row r="31320" spans="25:25">
      <c r="Y31320" s="176"/>
    </row>
    <row r="31321" spans="25:25">
      <c r="Y31321" s="176"/>
    </row>
    <row r="31322" spans="25:25">
      <c r="Y31322" s="176"/>
    </row>
    <row r="31323" spans="25:25">
      <c r="Y31323" s="176"/>
    </row>
    <row r="31324" spans="25:25">
      <c r="Y31324" s="176"/>
    </row>
    <row r="31325" spans="25:25">
      <c r="Y31325" s="176"/>
    </row>
    <row r="31326" spans="25:25">
      <c r="Y31326" s="176"/>
    </row>
    <row r="31327" spans="25:25">
      <c r="Y31327" s="176"/>
    </row>
    <row r="31328" spans="25:25">
      <c r="Y31328" s="176"/>
    </row>
    <row r="31329" spans="25:25">
      <c r="Y31329" s="176"/>
    </row>
    <row r="31330" spans="25:25">
      <c r="Y31330" s="176"/>
    </row>
    <row r="31331" spans="25:25">
      <c r="Y31331" s="176"/>
    </row>
    <row r="31332" spans="25:25">
      <c r="Y31332" s="176"/>
    </row>
    <row r="31333" spans="25:25">
      <c r="Y31333" s="176"/>
    </row>
    <row r="31334" spans="25:25">
      <c r="Y31334" s="176"/>
    </row>
    <row r="31335" spans="25:25">
      <c r="Y31335" s="176"/>
    </row>
    <row r="31336" spans="25:25">
      <c r="Y31336" s="176"/>
    </row>
    <row r="31337" spans="25:25">
      <c r="Y31337" s="176"/>
    </row>
    <row r="31338" spans="25:25">
      <c r="Y31338" s="176"/>
    </row>
    <row r="31339" spans="25:25">
      <c r="Y31339" s="176"/>
    </row>
    <row r="31340" spans="25:25">
      <c r="Y31340" s="176"/>
    </row>
    <row r="31341" spans="25:25">
      <c r="Y31341" s="176"/>
    </row>
    <row r="31342" spans="25:25">
      <c r="Y31342" s="176"/>
    </row>
    <row r="31343" spans="25:25">
      <c r="Y31343" s="176"/>
    </row>
    <row r="31344" spans="25:25">
      <c r="Y31344" s="176"/>
    </row>
    <row r="31345" spans="25:25">
      <c r="Y31345" s="176"/>
    </row>
    <row r="31346" spans="25:25">
      <c r="Y31346" s="176"/>
    </row>
    <row r="31347" spans="25:25">
      <c r="Y31347" s="176"/>
    </row>
    <row r="31348" spans="25:25">
      <c r="Y31348" s="176"/>
    </row>
    <row r="31349" spans="25:25">
      <c r="Y31349" s="176"/>
    </row>
    <row r="31350" spans="25:25">
      <c r="Y31350" s="176"/>
    </row>
    <row r="31351" spans="25:25">
      <c r="Y31351" s="176"/>
    </row>
    <row r="31352" spans="25:25">
      <c r="Y31352" s="176"/>
    </row>
    <row r="31353" spans="25:25">
      <c r="Y31353" s="176"/>
    </row>
    <row r="31354" spans="25:25">
      <c r="Y31354" s="176"/>
    </row>
    <row r="31355" spans="25:25">
      <c r="Y31355" s="176"/>
    </row>
    <row r="31356" spans="25:25">
      <c r="Y31356" s="176"/>
    </row>
    <row r="31357" spans="25:25">
      <c r="Y31357" s="176"/>
    </row>
    <row r="31358" spans="25:25">
      <c r="Y31358" s="176"/>
    </row>
    <row r="31359" spans="25:25">
      <c r="Y31359" s="176"/>
    </row>
    <row r="31360" spans="25:25">
      <c r="Y31360" s="176"/>
    </row>
    <row r="31361" spans="25:25">
      <c r="Y31361" s="176"/>
    </row>
    <row r="31362" spans="25:25">
      <c r="Y31362" s="176"/>
    </row>
    <row r="31363" spans="25:25">
      <c r="Y31363" s="176"/>
    </row>
    <row r="31364" spans="25:25">
      <c r="Y31364" s="176"/>
    </row>
    <row r="31365" spans="25:25">
      <c r="Y31365" s="176"/>
    </row>
    <row r="31366" spans="25:25">
      <c r="Y31366" s="176"/>
    </row>
    <row r="31367" spans="25:25">
      <c r="Y31367" s="176"/>
    </row>
    <row r="31368" spans="25:25">
      <c r="Y31368" s="176"/>
    </row>
    <row r="31369" spans="25:25">
      <c r="Y31369" s="176"/>
    </row>
    <row r="31370" spans="25:25">
      <c r="Y31370" s="176"/>
    </row>
    <row r="31371" spans="25:25">
      <c r="Y31371" s="176"/>
    </row>
    <row r="31372" spans="25:25">
      <c r="Y31372" s="176"/>
    </row>
    <row r="31373" spans="25:25">
      <c r="Y31373" s="176"/>
    </row>
    <row r="31374" spans="25:25">
      <c r="Y31374" s="176"/>
    </row>
    <row r="31375" spans="25:25">
      <c r="Y31375" s="176"/>
    </row>
    <row r="31376" spans="25:25">
      <c r="Y31376" s="176"/>
    </row>
    <row r="31377" spans="25:25">
      <c r="Y31377" s="176"/>
    </row>
    <row r="31378" spans="25:25">
      <c r="Y31378" s="176"/>
    </row>
    <row r="31379" spans="25:25">
      <c r="Y31379" s="176"/>
    </row>
    <row r="31380" spans="25:25">
      <c r="Y31380" s="176"/>
    </row>
    <row r="31381" spans="25:25">
      <c r="Y31381" s="176"/>
    </row>
    <row r="31382" spans="25:25">
      <c r="Y31382" s="176"/>
    </row>
    <row r="31383" spans="25:25">
      <c r="Y31383" s="176"/>
    </row>
    <row r="31384" spans="25:25">
      <c r="Y31384" s="176"/>
    </row>
    <row r="31385" spans="25:25">
      <c r="Y31385" s="176"/>
    </row>
    <row r="31386" spans="25:25">
      <c r="Y31386" s="176"/>
    </row>
    <row r="31387" spans="25:25">
      <c r="Y31387" s="176"/>
    </row>
    <row r="31388" spans="25:25">
      <c r="Y31388" s="176"/>
    </row>
    <row r="31389" spans="25:25">
      <c r="Y31389" s="176"/>
    </row>
    <row r="31390" spans="25:25">
      <c r="Y31390" s="176"/>
    </row>
    <row r="31391" spans="25:25">
      <c r="Y31391" s="176"/>
    </row>
    <row r="31392" spans="25:25">
      <c r="Y31392" s="176"/>
    </row>
    <row r="31393" spans="25:25">
      <c r="Y31393" s="176"/>
    </row>
    <row r="31394" spans="25:25">
      <c r="Y31394" s="176"/>
    </row>
    <row r="31395" spans="25:25">
      <c r="Y31395" s="176"/>
    </row>
    <row r="31396" spans="25:25">
      <c r="Y31396" s="176"/>
    </row>
    <row r="31397" spans="25:25">
      <c r="Y31397" s="176"/>
    </row>
    <row r="31398" spans="25:25">
      <c r="Y31398" s="176"/>
    </row>
    <row r="31399" spans="25:25">
      <c r="Y31399" s="176"/>
    </row>
    <row r="31400" spans="25:25">
      <c r="Y31400" s="176"/>
    </row>
    <row r="31401" spans="25:25">
      <c r="Y31401" s="176"/>
    </row>
    <row r="31402" spans="25:25">
      <c r="Y31402" s="176"/>
    </row>
    <row r="31403" spans="25:25">
      <c r="Y31403" s="176"/>
    </row>
    <row r="31404" spans="25:25">
      <c r="Y31404" s="176"/>
    </row>
    <row r="31405" spans="25:25">
      <c r="Y31405" s="176"/>
    </row>
    <row r="31406" spans="25:25">
      <c r="Y31406" s="176"/>
    </row>
    <row r="31407" spans="25:25">
      <c r="Y31407" s="176"/>
    </row>
    <row r="31408" spans="25:25">
      <c r="Y31408" s="176"/>
    </row>
    <row r="31409" spans="25:25">
      <c r="Y31409" s="176"/>
    </row>
    <row r="31410" spans="25:25">
      <c r="Y31410" s="176"/>
    </row>
    <row r="31411" spans="25:25">
      <c r="Y31411" s="176"/>
    </row>
    <row r="31412" spans="25:25">
      <c r="Y31412" s="176"/>
    </row>
    <row r="31413" spans="25:25">
      <c r="Y31413" s="176"/>
    </row>
    <row r="31414" spans="25:25">
      <c r="Y31414" s="176"/>
    </row>
    <row r="31415" spans="25:25">
      <c r="Y31415" s="176"/>
    </row>
    <row r="31416" spans="25:25">
      <c r="Y31416" s="176"/>
    </row>
    <row r="31417" spans="25:25">
      <c r="Y31417" s="176"/>
    </row>
    <row r="31418" spans="25:25">
      <c r="Y31418" s="176"/>
    </row>
    <row r="31419" spans="25:25">
      <c r="Y31419" s="176"/>
    </row>
    <row r="31420" spans="25:25">
      <c r="Y31420" s="176"/>
    </row>
    <row r="31421" spans="25:25">
      <c r="Y31421" s="176"/>
    </row>
    <row r="31422" spans="25:25">
      <c r="Y31422" s="176"/>
    </row>
    <row r="31423" spans="25:25">
      <c r="Y31423" s="176"/>
    </row>
    <row r="31424" spans="25:25">
      <c r="Y31424" s="176"/>
    </row>
    <row r="31425" spans="25:25">
      <c r="Y31425" s="176"/>
    </row>
    <row r="31426" spans="25:25">
      <c r="Y31426" s="176"/>
    </row>
    <row r="31427" spans="25:25">
      <c r="Y31427" s="176"/>
    </row>
    <row r="31428" spans="25:25">
      <c r="Y31428" s="176"/>
    </row>
    <row r="31429" spans="25:25">
      <c r="Y31429" s="176"/>
    </row>
    <row r="31430" spans="25:25">
      <c r="Y31430" s="176"/>
    </row>
    <row r="31431" spans="25:25">
      <c r="Y31431" s="176"/>
    </row>
    <row r="31432" spans="25:25">
      <c r="Y31432" s="176"/>
    </row>
    <row r="31433" spans="25:25">
      <c r="Y31433" s="176"/>
    </row>
    <row r="31434" spans="25:25">
      <c r="Y31434" s="176"/>
    </row>
    <row r="31435" spans="25:25">
      <c r="Y31435" s="176"/>
    </row>
    <row r="31436" spans="25:25">
      <c r="Y31436" s="176"/>
    </row>
    <row r="31437" spans="25:25">
      <c r="Y31437" s="176"/>
    </row>
    <row r="31438" spans="25:25">
      <c r="Y31438" s="176"/>
    </row>
    <row r="31439" spans="25:25">
      <c r="Y31439" s="176"/>
    </row>
    <row r="31440" spans="25:25">
      <c r="Y31440" s="176"/>
    </row>
    <row r="31441" spans="25:25">
      <c r="Y31441" s="176"/>
    </row>
    <row r="31442" spans="25:25">
      <c r="Y31442" s="176"/>
    </row>
    <row r="31443" spans="25:25">
      <c r="Y31443" s="176"/>
    </row>
    <row r="31444" spans="25:25">
      <c r="Y31444" s="176"/>
    </row>
    <row r="31445" spans="25:25">
      <c r="Y31445" s="176"/>
    </row>
    <row r="31446" spans="25:25">
      <c r="Y31446" s="176"/>
    </row>
    <row r="31447" spans="25:25">
      <c r="Y31447" s="176"/>
    </row>
    <row r="31448" spans="25:25">
      <c r="Y31448" s="176"/>
    </row>
    <row r="31449" spans="25:25">
      <c r="Y31449" s="176"/>
    </row>
    <row r="31450" spans="25:25">
      <c r="Y31450" s="176"/>
    </row>
    <row r="31451" spans="25:25">
      <c r="Y31451" s="176"/>
    </row>
    <row r="31452" spans="25:25">
      <c r="Y31452" s="176"/>
    </row>
    <row r="31453" spans="25:25">
      <c r="Y31453" s="176"/>
    </row>
    <row r="31454" spans="25:25">
      <c r="Y31454" s="176"/>
    </row>
    <row r="31455" spans="25:25">
      <c r="Y31455" s="176"/>
    </row>
    <row r="31456" spans="25:25">
      <c r="Y31456" s="176"/>
    </row>
    <row r="31457" spans="25:25">
      <c r="Y31457" s="176"/>
    </row>
    <row r="31458" spans="25:25">
      <c r="Y31458" s="176"/>
    </row>
    <row r="31459" spans="25:25">
      <c r="Y31459" s="176"/>
    </row>
    <row r="31460" spans="25:25">
      <c r="Y31460" s="176"/>
    </row>
    <row r="31461" spans="25:25">
      <c r="Y31461" s="176"/>
    </row>
    <row r="31462" spans="25:25">
      <c r="Y31462" s="176"/>
    </row>
    <row r="31463" spans="25:25">
      <c r="Y31463" s="176"/>
    </row>
    <row r="31464" spans="25:25">
      <c r="Y31464" s="176"/>
    </row>
    <row r="31465" spans="25:25">
      <c r="Y31465" s="176"/>
    </row>
    <row r="31466" spans="25:25">
      <c r="Y31466" s="176"/>
    </row>
    <row r="31467" spans="25:25">
      <c r="Y31467" s="176"/>
    </row>
    <row r="31468" spans="25:25">
      <c r="Y31468" s="176"/>
    </row>
    <row r="31469" spans="25:25">
      <c r="Y31469" s="176"/>
    </row>
    <row r="31470" spans="25:25">
      <c r="Y31470" s="176"/>
    </row>
    <row r="31471" spans="25:25">
      <c r="Y31471" s="176"/>
    </row>
    <row r="31472" spans="25:25">
      <c r="Y31472" s="176"/>
    </row>
    <row r="31473" spans="25:25">
      <c r="Y31473" s="176"/>
    </row>
    <row r="31474" spans="25:25">
      <c r="Y31474" s="176"/>
    </row>
    <row r="31475" spans="25:25">
      <c r="Y31475" s="176"/>
    </row>
    <row r="31476" spans="25:25">
      <c r="Y31476" s="176"/>
    </row>
    <row r="31477" spans="25:25">
      <c r="Y31477" s="176"/>
    </row>
    <row r="31478" spans="25:25">
      <c r="Y31478" s="176"/>
    </row>
    <row r="31479" spans="25:25">
      <c r="Y31479" s="176"/>
    </row>
    <row r="31480" spans="25:25">
      <c r="Y31480" s="176"/>
    </row>
    <row r="31481" spans="25:25">
      <c r="Y31481" s="176"/>
    </row>
    <row r="31482" spans="25:25">
      <c r="Y31482" s="176"/>
    </row>
    <row r="31483" spans="25:25">
      <c r="Y31483" s="176"/>
    </row>
    <row r="31484" spans="25:25">
      <c r="Y31484" s="176"/>
    </row>
    <row r="31485" spans="25:25">
      <c r="Y31485" s="176"/>
    </row>
    <row r="31486" spans="25:25">
      <c r="Y31486" s="176"/>
    </row>
    <row r="31487" spans="25:25">
      <c r="Y31487" s="176"/>
    </row>
    <row r="31488" spans="25:25">
      <c r="Y31488" s="176"/>
    </row>
    <row r="31489" spans="25:25">
      <c r="Y31489" s="176"/>
    </row>
    <row r="31490" spans="25:25">
      <c r="Y31490" s="176"/>
    </row>
    <row r="31491" spans="25:25">
      <c r="Y31491" s="176"/>
    </row>
    <row r="31492" spans="25:25">
      <c r="Y31492" s="176"/>
    </row>
    <row r="31493" spans="25:25">
      <c r="Y31493" s="176"/>
    </row>
    <row r="31494" spans="25:25">
      <c r="Y31494" s="176"/>
    </row>
    <row r="31495" spans="25:25">
      <c r="Y31495" s="176"/>
    </row>
    <row r="31496" spans="25:25">
      <c r="Y31496" s="176"/>
    </row>
    <row r="31497" spans="25:25">
      <c r="Y31497" s="176"/>
    </row>
    <row r="31498" spans="25:25">
      <c r="Y31498" s="176"/>
    </row>
    <row r="31499" spans="25:25">
      <c r="Y31499" s="176"/>
    </row>
    <row r="31500" spans="25:25">
      <c r="Y31500" s="176"/>
    </row>
    <row r="31501" spans="25:25">
      <c r="Y31501" s="176"/>
    </row>
    <row r="31502" spans="25:25">
      <c r="Y31502" s="176"/>
    </row>
    <row r="31503" spans="25:25">
      <c r="Y31503" s="176"/>
    </row>
    <row r="31504" spans="25:25">
      <c r="Y31504" s="176"/>
    </row>
    <row r="31505" spans="25:25">
      <c r="Y31505" s="176"/>
    </row>
    <row r="31506" spans="25:25">
      <c r="Y31506" s="176"/>
    </row>
    <row r="31507" spans="25:25">
      <c r="Y31507" s="176"/>
    </row>
    <row r="31508" spans="25:25">
      <c r="Y31508" s="176"/>
    </row>
    <row r="31509" spans="25:25">
      <c r="Y31509" s="176"/>
    </row>
    <row r="31510" spans="25:25">
      <c r="Y31510" s="176"/>
    </row>
    <row r="31511" spans="25:25">
      <c r="Y31511" s="176"/>
    </row>
    <row r="31512" spans="25:25">
      <c r="Y31512" s="176"/>
    </row>
    <row r="31513" spans="25:25">
      <c r="Y31513" s="176"/>
    </row>
    <row r="31514" spans="25:25">
      <c r="Y31514" s="176"/>
    </row>
    <row r="31515" spans="25:25">
      <c r="Y31515" s="176"/>
    </row>
    <row r="31516" spans="25:25">
      <c r="Y31516" s="176"/>
    </row>
    <row r="31517" spans="25:25">
      <c r="Y31517" s="176"/>
    </row>
    <row r="31518" spans="25:25">
      <c r="Y31518" s="176"/>
    </row>
    <row r="31519" spans="25:25">
      <c r="Y31519" s="176"/>
    </row>
    <row r="31520" spans="25:25">
      <c r="Y31520" s="176"/>
    </row>
    <row r="31521" spans="25:25">
      <c r="Y31521" s="176"/>
    </row>
    <row r="31522" spans="25:25">
      <c r="Y31522" s="176"/>
    </row>
    <row r="31523" spans="25:25">
      <c r="Y31523" s="176"/>
    </row>
    <row r="31524" spans="25:25">
      <c r="Y31524" s="176"/>
    </row>
    <row r="31525" spans="25:25">
      <c r="Y31525" s="176"/>
    </row>
    <row r="31526" spans="25:25">
      <c r="Y31526" s="176"/>
    </row>
    <row r="31527" spans="25:25">
      <c r="Y31527" s="176"/>
    </row>
    <row r="31528" spans="25:25">
      <c r="Y31528" s="176"/>
    </row>
    <row r="31529" spans="25:25">
      <c r="Y31529" s="176"/>
    </row>
    <row r="31530" spans="25:25">
      <c r="Y31530" s="176"/>
    </row>
    <row r="31531" spans="25:25">
      <c r="Y31531" s="176"/>
    </row>
    <row r="31532" spans="25:25">
      <c r="Y31532" s="176"/>
    </row>
    <row r="31533" spans="25:25">
      <c r="Y31533" s="176"/>
    </row>
    <row r="31534" spans="25:25">
      <c r="Y31534" s="176"/>
    </row>
    <row r="31535" spans="25:25">
      <c r="Y31535" s="176"/>
    </row>
    <row r="31536" spans="25:25">
      <c r="Y31536" s="176"/>
    </row>
    <row r="31537" spans="25:25">
      <c r="Y31537" s="176"/>
    </row>
    <row r="31538" spans="25:25">
      <c r="Y31538" s="176"/>
    </row>
    <row r="31539" spans="25:25">
      <c r="Y31539" s="176"/>
    </row>
    <row r="31540" spans="25:25">
      <c r="Y31540" s="176"/>
    </row>
    <row r="31541" spans="25:25">
      <c r="Y31541" s="176"/>
    </row>
    <row r="31542" spans="25:25">
      <c r="Y31542" s="176"/>
    </row>
    <row r="31543" spans="25:25">
      <c r="Y31543" s="176"/>
    </row>
    <row r="31544" spans="25:25">
      <c r="Y31544" s="176"/>
    </row>
    <row r="31545" spans="25:25">
      <c r="Y31545" s="176"/>
    </row>
    <row r="31546" spans="25:25">
      <c r="Y31546" s="176"/>
    </row>
    <row r="31547" spans="25:25">
      <c r="Y31547" s="176"/>
    </row>
    <row r="31548" spans="25:25">
      <c r="Y31548" s="176"/>
    </row>
    <row r="31549" spans="25:25">
      <c r="Y31549" s="176"/>
    </row>
    <row r="31550" spans="25:25">
      <c r="Y31550" s="176"/>
    </row>
    <row r="31551" spans="25:25">
      <c r="Y31551" s="176"/>
    </row>
    <row r="31552" spans="25:25">
      <c r="Y31552" s="176"/>
    </row>
    <row r="31553" spans="25:25">
      <c r="Y31553" s="176"/>
    </row>
    <row r="31554" spans="25:25">
      <c r="Y31554" s="176"/>
    </row>
    <row r="31555" spans="25:25">
      <c r="Y31555" s="176"/>
    </row>
    <row r="31556" spans="25:25">
      <c r="Y31556" s="176"/>
    </row>
    <row r="31557" spans="25:25">
      <c r="Y31557" s="176"/>
    </row>
    <row r="31558" spans="25:25">
      <c r="Y31558" s="176"/>
    </row>
    <row r="31559" spans="25:25">
      <c r="Y31559" s="176"/>
    </row>
    <row r="31560" spans="25:25">
      <c r="Y31560" s="176"/>
    </row>
    <row r="31561" spans="25:25">
      <c r="Y31561" s="176"/>
    </row>
    <row r="31562" spans="25:25">
      <c r="Y31562" s="176"/>
    </row>
    <row r="31563" spans="25:25">
      <c r="Y31563" s="176"/>
    </row>
    <row r="31564" spans="25:25">
      <c r="Y31564" s="176"/>
    </row>
    <row r="31565" spans="25:25">
      <c r="Y31565" s="176"/>
    </row>
    <row r="31566" spans="25:25">
      <c r="Y31566" s="176"/>
    </row>
    <row r="31567" spans="25:25">
      <c r="Y31567" s="176"/>
    </row>
    <row r="31568" spans="25:25">
      <c r="Y31568" s="176"/>
    </row>
    <row r="31569" spans="25:25">
      <c r="Y31569" s="176"/>
    </row>
    <row r="31570" spans="25:25">
      <c r="Y31570" s="176"/>
    </row>
    <row r="31571" spans="25:25">
      <c r="Y31571" s="176"/>
    </row>
    <row r="31572" spans="25:25">
      <c r="Y31572" s="176"/>
    </row>
    <row r="31573" spans="25:25">
      <c r="Y31573" s="176"/>
    </row>
    <row r="31574" spans="25:25">
      <c r="Y31574" s="176"/>
    </row>
    <row r="31575" spans="25:25">
      <c r="Y31575" s="176"/>
    </row>
    <row r="31576" spans="25:25">
      <c r="Y31576" s="176"/>
    </row>
    <row r="31577" spans="25:25">
      <c r="Y31577" s="176"/>
    </row>
    <row r="31578" spans="25:25">
      <c r="Y31578" s="176"/>
    </row>
    <row r="31579" spans="25:25">
      <c r="Y31579" s="176"/>
    </row>
    <row r="31580" spans="25:25">
      <c r="Y31580" s="176"/>
    </row>
    <row r="31581" spans="25:25">
      <c r="Y31581" s="176"/>
    </row>
    <row r="31582" spans="25:25">
      <c r="Y31582" s="176"/>
    </row>
    <row r="31583" spans="25:25">
      <c r="Y31583" s="176"/>
    </row>
    <row r="31584" spans="25:25">
      <c r="Y31584" s="176"/>
    </row>
    <row r="31585" spans="25:25">
      <c r="Y31585" s="176"/>
    </row>
    <row r="31586" spans="25:25">
      <c r="Y31586" s="176"/>
    </row>
    <row r="31587" spans="25:25">
      <c r="Y31587" s="176"/>
    </row>
    <row r="31588" spans="25:25">
      <c r="Y31588" s="176"/>
    </row>
    <row r="31589" spans="25:25">
      <c r="Y31589" s="176"/>
    </row>
    <row r="31590" spans="25:25">
      <c r="Y31590" s="176"/>
    </row>
    <row r="31591" spans="25:25">
      <c r="Y31591" s="176"/>
    </row>
    <row r="31592" spans="25:25">
      <c r="Y31592" s="176"/>
    </row>
    <row r="31593" spans="25:25">
      <c r="Y31593" s="176"/>
    </row>
    <row r="31594" spans="25:25">
      <c r="Y31594" s="176"/>
    </row>
    <row r="31595" spans="25:25">
      <c r="Y31595" s="176"/>
    </row>
    <row r="31596" spans="25:25">
      <c r="Y31596" s="176"/>
    </row>
    <row r="31597" spans="25:25">
      <c r="Y31597" s="176"/>
    </row>
    <row r="31598" spans="25:25">
      <c r="Y31598" s="176"/>
    </row>
    <row r="31599" spans="25:25">
      <c r="Y31599" s="176"/>
    </row>
    <row r="31600" spans="25:25">
      <c r="Y31600" s="176"/>
    </row>
    <row r="31601" spans="25:25">
      <c r="Y31601" s="176"/>
    </row>
    <row r="31602" spans="25:25">
      <c r="Y31602" s="176"/>
    </row>
    <row r="31603" spans="25:25">
      <c r="Y31603" s="176"/>
    </row>
    <row r="31604" spans="25:25">
      <c r="Y31604" s="176"/>
    </row>
    <row r="31605" spans="25:25">
      <c r="Y31605" s="176"/>
    </row>
    <row r="31606" spans="25:25">
      <c r="Y31606" s="176"/>
    </row>
    <row r="31607" spans="25:25">
      <c r="Y31607" s="176"/>
    </row>
    <row r="31608" spans="25:25">
      <c r="Y31608" s="176"/>
    </row>
    <row r="31609" spans="25:25">
      <c r="Y31609" s="176"/>
    </row>
    <row r="31610" spans="25:25">
      <c r="Y31610" s="176"/>
    </row>
    <row r="31611" spans="25:25">
      <c r="Y31611" s="176"/>
    </row>
    <row r="31612" spans="25:25">
      <c r="Y31612" s="176"/>
    </row>
    <row r="31613" spans="25:25">
      <c r="Y31613" s="176"/>
    </row>
    <row r="31614" spans="25:25">
      <c r="Y31614" s="176"/>
    </row>
    <row r="31615" spans="25:25">
      <c r="Y31615" s="176"/>
    </row>
    <row r="31616" spans="25:25">
      <c r="Y31616" s="176"/>
    </row>
    <row r="31617" spans="25:25">
      <c r="Y31617" s="176"/>
    </row>
    <row r="31618" spans="25:25">
      <c r="Y31618" s="176"/>
    </row>
    <row r="31619" spans="25:25">
      <c r="Y31619" s="176"/>
    </row>
    <row r="31620" spans="25:25">
      <c r="Y31620" s="176"/>
    </row>
    <row r="31621" spans="25:25">
      <c r="Y31621" s="176"/>
    </row>
    <row r="31622" spans="25:25">
      <c r="Y31622" s="176"/>
    </row>
    <row r="31623" spans="25:25">
      <c r="Y31623" s="176"/>
    </row>
    <row r="31624" spans="25:25">
      <c r="Y31624" s="176"/>
    </row>
    <row r="31625" spans="25:25">
      <c r="Y31625" s="176"/>
    </row>
    <row r="31626" spans="25:25">
      <c r="Y31626" s="176"/>
    </row>
    <row r="31627" spans="25:25">
      <c r="Y31627" s="176"/>
    </row>
    <row r="31628" spans="25:25">
      <c r="Y31628" s="176"/>
    </row>
    <row r="31629" spans="25:25">
      <c r="Y31629" s="176"/>
    </row>
    <row r="31630" spans="25:25">
      <c r="Y31630" s="176"/>
    </row>
    <row r="31631" spans="25:25">
      <c r="Y31631" s="176"/>
    </row>
    <row r="31632" spans="25:25">
      <c r="Y31632" s="176"/>
    </row>
    <row r="31633" spans="25:25">
      <c r="Y31633" s="176"/>
    </row>
    <row r="31634" spans="25:25">
      <c r="Y31634" s="176"/>
    </row>
    <row r="31635" spans="25:25">
      <c r="Y31635" s="176"/>
    </row>
    <row r="31636" spans="25:25">
      <c r="Y31636" s="176"/>
    </row>
    <row r="31637" spans="25:25">
      <c r="Y31637" s="176"/>
    </row>
    <row r="31638" spans="25:25">
      <c r="Y31638" s="176"/>
    </row>
    <row r="31639" spans="25:25">
      <c r="Y31639" s="176"/>
    </row>
    <row r="31640" spans="25:25">
      <c r="Y31640" s="176"/>
    </row>
    <row r="31641" spans="25:25">
      <c r="Y31641" s="176"/>
    </row>
    <row r="31642" spans="25:25">
      <c r="Y31642" s="176"/>
    </row>
    <row r="31643" spans="25:25">
      <c r="Y31643" s="176"/>
    </row>
    <row r="31644" spans="25:25">
      <c r="Y31644" s="176"/>
    </row>
    <row r="31645" spans="25:25">
      <c r="Y31645" s="176"/>
    </row>
    <row r="31646" spans="25:25">
      <c r="Y31646" s="176"/>
    </row>
    <row r="31647" spans="25:25">
      <c r="Y31647" s="176"/>
    </row>
    <row r="31648" spans="25:25">
      <c r="Y31648" s="176"/>
    </row>
    <row r="31649" spans="25:25">
      <c r="Y31649" s="176"/>
    </row>
    <row r="31650" spans="25:25">
      <c r="Y31650" s="176"/>
    </row>
    <row r="31651" spans="25:25">
      <c r="Y31651" s="176"/>
    </row>
    <row r="31652" spans="25:25">
      <c r="Y31652" s="176"/>
    </row>
    <row r="31653" spans="25:25">
      <c r="Y31653" s="176"/>
    </row>
    <row r="31654" spans="25:25">
      <c r="Y31654" s="176"/>
    </row>
    <row r="31655" spans="25:25">
      <c r="Y31655" s="176"/>
    </row>
    <row r="31656" spans="25:25">
      <c r="Y31656" s="176"/>
    </row>
    <row r="31657" spans="25:25">
      <c r="Y31657" s="176"/>
    </row>
    <row r="31658" spans="25:25">
      <c r="Y31658" s="176"/>
    </row>
    <row r="31659" spans="25:25">
      <c r="Y31659" s="176"/>
    </row>
    <row r="31660" spans="25:25">
      <c r="Y31660" s="176"/>
    </row>
    <row r="31661" spans="25:25">
      <c r="Y31661" s="176"/>
    </row>
    <row r="31662" spans="25:25">
      <c r="Y31662" s="176"/>
    </row>
    <row r="31663" spans="25:25">
      <c r="Y31663" s="176"/>
    </row>
    <row r="31664" spans="25:25">
      <c r="Y31664" s="176"/>
    </row>
    <row r="31665" spans="25:25">
      <c r="Y31665" s="176"/>
    </row>
    <row r="31666" spans="25:25">
      <c r="Y31666" s="176"/>
    </row>
    <row r="31667" spans="25:25">
      <c r="Y31667" s="176"/>
    </row>
    <row r="31668" spans="25:25">
      <c r="Y31668" s="176"/>
    </row>
    <row r="31669" spans="25:25">
      <c r="Y31669" s="176"/>
    </row>
    <row r="31670" spans="25:25">
      <c r="Y31670" s="176"/>
    </row>
    <row r="31671" spans="25:25">
      <c r="Y31671" s="176"/>
    </row>
    <row r="31672" spans="25:25">
      <c r="Y31672" s="176"/>
    </row>
    <row r="31673" spans="25:25">
      <c r="Y31673" s="176"/>
    </row>
    <row r="31674" spans="25:25">
      <c r="Y31674" s="176"/>
    </row>
    <row r="31675" spans="25:25">
      <c r="Y31675" s="176"/>
    </row>
    <row r="31676" spans="25:25">
      <c r="Y31676" s="176"/>
    </row>
    <row r="31677" spans="25:25">
      <c r="Y31677" s="176"/>
    </row>
    <row r="31678" spans="25:25">
      <c r="Y31678" s="176"/>
    </row>
    <row r="31679" spans="25:25">
      <c r="Y31679" s="176"/>
    </row>
    <row r="31680" spans="25:25">
      <c r="Y31680" s="176"/>
    </row>
    <row r="31681" spans="25:25">
      <c r="Y31681" s="176"/>
    </row>
    <row r="31682" spans="25:25">
      <c r="Y31682" s="176"/>
    </row>
    <row r="31683" spans="25:25">
      <c r="Y31683" s="176"/>
    </row>
    <row r="31684" spans="25:25">
      <c r="Y31684" s="176"/>
    </row>
    <row r="31685" spans="25:25">
      <c r="Y31685" s="176"/>
    </row>
    <row r="31686" spans="25:25">
      <c r="Y31686" s="176"/>
    </row>
    <row r="31687" spans="25:25">
      <c r="Y31687" s="176"/>
    </row>
    <row r="31688" spans="25:25">
      <c r="Y31688" s="176"/>
    </row>
    <row r="31689" spans="25:25">
      <c r="Y31689" s="176"/>
    </row>
    <row r="31690" spans="25:25">
      <c r="Y31690" s="176"/>
    </row>
    <row r="31691" spans="25:25">
      <c r="Y31691" s="176"/>
    </row>
    <row r="31692" spans="25:25">
      <c r="Y31692" s="176"/>
    </row>
    <row r="31693" spans="25:25">
      <c r="Y31693" s="176"/>
    </row>
    <row r="31694" spans="25:25">
      <c r="Y31694" s="176"/>
    </row>
    <row r="31695" spans="25:25">
      <c r="Y31695" s="176"/>
    </row>
    <row r="31696" spans="25:25">
      <c r="Y31696" s="176"/>
    </row>
    <row r="31697" spans="25:25">
      <c r="Y31697" s="176"/>
    </row>
    <row r="31698" spans="25:25">
      <c r="Y31698" s="176"/>
    </row>
    <row r="31699" spans="25:25">
      <c r="Y31699" s="176"/>
    </row>
    <row r="31700" spans="25:25">
      <c r="Y31700" s="176"/>
    </row>
    <row r="31701" spans="25:25">
      <c r="Y31701" s="176"/>
    </row>
    <row r="31702" spans="25:25">
      <c r="Y31702" s="176"/>
    </row>
    <row r="31703" spans="25:25">
      <c r="Y31703" s="176"/>
    </row>
    <row r="31704" spans="25:25">
      <c r="Y31704" s="176"/>
    </row>
    <row r="31705" spans="25:25">
      <c r="Y31705" s="176"/>
    </row>
    <row r="31706" spans="25:25">
      <c r="Y31706" s="176"/>
    </row>
    <row r="31707" spans="25:25">
      <c r="Y31707" s="176"/>
    </row>
    <row r="31708" spans="25:25">
      <c r="Y31708" s="176"/>
    </row>
    <row r="31709" spans="25:25">
      <c r="Y31709" s="176"/>
    </row>
    <row r="31710" spans="25:25">
      <c r="Y31710" s="176"/>
    </row>
    <row r="31711" spans="25:25">
      <c r="Y31711" s="176"/>
    </row>
    <row r="31712" spans="25:25">
      <c r="Y31712" s="176"/>
    </row>
    <row r="31713" spans="25:25">
      <c r="Y31713" s="176"/>
    </row>
    <row r="31714" spans="25:25">
      <c r="Y31714" s="176"/>
    </row>
    <row r="31715" spans="25:25">
      <c r="Y31715" s="176"/>
    </row>
    <row r="31716" spans="25:25">
      <c r="Y31716" s="176"/>
    </row>
    <row r="31717" spans="25:25">
      <c r="Y31717" s="176"/>
    </row>
    <row r="31718" spans="25:25">
      <c r="Y31718" s="176"/>
    </row>
    <row r="31719" spans="25:25">
      <c r="Y31719" s="176"/>
    </row>
    <row r="31720" spans="25:25">
      <c r="Y31720" s="176"/>
    </row>
    <row r="31721" spans="25:25">
      <c r="Y31721" s="176"/>
    </row>
    <row r="31722" spans="25:25">
      <c r="Y31722" s="176"/>
    </row>
    <row r="31723" spans="25:25">
      <c r="Y31723" s="176"/>
    </row>
    <row r="31724" spans="25:25">
      <c r="Y31724" s="176"/>
    </row>
    <row r="31725" spans="25:25">
      <c r="Y31725" s="176"/>
    </row>
    <row r="31726" spans="25:25">
      <c r="Y31726" s="176"/>
    </row>
    <row r="31727" spans="25:25">
      <c r="Y31727" s="176"/>
    </row>
    <row r="31728" spans="25:25">
      <c r="Y31728" s="176"/>
    </row>
    <row r="31729" spans="25:25">
      <c r="Y31729" s="176"/>
    </row>
    <row r="31730" spans="25:25">
      <c r="Y31730" s="176"/>
    </row>
    <row r="31731" spans="25:25">
      <c r="Y31731" s="176"/>
    </row>
    <row r="31732" spans="25:25">
      <c r="Y31732" s="176"/>
    </row>
    <row r="31733" spans="25:25">
      <c r="Y31733" s="176"/>
    </row>
    <row r="31734" spans="25:25">
      <c r="Y31734" s="176"/>
    </row>
    <row r="31735" spans="25:25">
      <c r="Y31735" s="176"/>
    </row>
    <row r="31736" spans="25:25">
      <c r="Y31736" s="176"/>
    </row>
    <row r="31737" spans="25:25">
      <c r="Y31737" s="176"/>
    </row>
    <row r="31738" spans="25:25">
      <c r="Y31738" s="176"/>
    </row>
    <row r="31739" spans="25:25">
      <c r="Y31739" s="176"/>
    </row>
    <row r="31740" spans="25:25">
      <c r="Y31740" s="176"/>
    </row>
    <row r="31741" spans="25:25">
      <c r="Y31741" s="176"/>
    </row>
    <row r="31742" spans="25:25">
      <c r="Y31742" s="176"/>
    </row>
    <row r="31743" spans="25:25">
      <c r="Y31743" s="176"/>
    </row>
    <row r="31744" spans="25:25">
      <c r="Y31744" s="176"/>
    </row>
    <row r="31745" spans="25:25">
      <c r="Y31745" s="176"/>
    </row>
    <row r="31746" spans="25:25">
      <c r="Y31746" s="176"/>
    </row>
    <row r="31747" spans="25:25">
      <c r="Y31747" s="176"/>
    </row>
    <row r="31748" spans="25:25">
      <c r="Y31748" s="176"/>
    </row>
    <row r="31749" spans="25:25">
      <c r="Y31749" s="176"/>
    </row>
    <row r="31750" spans="25:25">
      <c r="Y31750" s="176"/>
    </row>
    <row r="31751" spans="25:25">
      <c r="Y31751" s="176"/>
    </row>
    <row r="31752" spans="25:25">
      <c r="Y31752" s="176"/>
    </row>
    <row r="31753" spans="25:25">
      <c r="Y31753" s="176"/>
    </row>
    <row r="31754" spans="25:25">
      <c r="Y31754" s="176"/>
    </row>
    <row r="31755" spans="25:25">
      <c r="Y31755" s="176"/>
    </row>
    <row r="31756" spans="25:25">
      <c r="Y31756" s="176"/>
    </row>
    <row r="31757" spans="25:25">
      <c r="Y31757" s="176"/>
    </row>
    <row r="31758" spans="25:25">
      <c r="Y31758" s="176"/>
    </row>
    <row r="31759" spans="25:25">
      <c r="Y31759" s="176"/>
    </row>
    <row r="31760" spans="25:25">
      <c r="Y31760" s="176"/>
    </row>
    <row r="31761" spans="25:25">
      <c r="Y31761" s="176"/>
    </row>
    <row r="31762" spans="25:25">
      <c r="Y31762" s="176"/>
    </row>
    <row r="31763" spans="25:25">
      <c r="Y31763" s="176"/>
    </row>
    <row r="31764" spans="25:25">
      <c r="Y31764" s="176"/>
    </row>
    <row r="31765" spans="25:25">
      <c r="Y31765" s="176"/>
    </row>
    <row r="31766" spans="25:25">
      <c r="Y31766" s="176"/>
    </row>
    <row r="31767" spans="25:25">
      <c r="Y31767" s="176"/>
    </row>
    <row r="31768" spans="25:25">
      <c r="Y31768" s="176"/>
    </row>
    <row r="31769" spans="25:25">
      <c r="Y31769" s="176"/>
    </row>
    <row r="31770" spans="25:25">
      <c r="Y31770" s="176"/>
    </row>
    <row r="31771" spans="25:25">
      <c r="Y31771" s="176"/>
    </row>
    <row r="31772" spans="25:25">
      <c r="Y31772" s="176"/>
    </row>
    <row r="31773" spans="25:25">
      <c r="Y31773" s="176"/>
    </row>
    <row r="31774" spans="25:25">
      <c r="Y31774" s="176"/>
    </row>
    <row r="31775" spans="25:25">
      <c r="Y31775" s="176"/>
    </row>
    <row r="31776" spans="25:25">
      <c r="Y31776" s="176"/>
    </row>
    <row r="31777" spans="25:25">
      <c r="Y31777" s="176"/>
    </row>
    <row r="31778" spans="25:25">
      <c r="Y31778" s="176"/>
    </row>
    <row r="31779" spans="25:25">
      <c r="Y31779" s="176"/>
    </row>
    <row r="31780" spans="25:25">
      <c r="Y31780" s="176"/>
    </row>
    <row r="31781" spans="25:25">
      <c r="Y31781" s="176"/>
    </row>
    <row r="31782" spans="25:25">
      <c r="Y31782" s="176"/>
    </row>
    <row r="31783" spans="25:25">
      <c r="Y31783" s="176"/>
    </row>
    <row r="31784" spans="25:25">
      <c r="Y31784" s="176"/>
    </row>
    <row r="31785" spans="25:25">
      <c r="Y31785" s="176"/>
    </row>
    <row r="31786" spans="25:25">
      <c r="Y31786" s="176"/>
    </row>
    <row r="31787" spans="25:25">
      <c r="Y31787" s="176"/>
    </row>
    <row r="31788" spans="25:25">
      <c r="Y31788" s="176"/>
    </row>
    <row r="31789" spans="25:25">
      <c r="Y31789" s="176"/>
    </row>
    <row r="31790" spans="25:25">
      <c r="Y31790" s="176"/>
    </row>
    <row r="31791" spans="25:25">
      <c r="Y31791" s="176"/>
    </row>
    <row r="31792" spans="25:25">
      <c r="Y31792" s="176"/>
    </row>
    <row r="31793" spans="25:25">
      <c r="Y31793" s="176"/>
    </row>
    <row r="31794" spans="25:25">
      <c r="Y31794" s="176"/>
    </row>
    <row r="31795" spans="25:25">
      <c r="Y31795" s="176"/>
    </row>
    <row r="31796" spans="25:25">
      <c r="Y31796" s="176"/>
    </row>
    <row r="31797" spans="25:25">
      <c r="Y31797" s="176"/>
    </row>
    <row r="31798" spans="25:25">
      <c r="Y31798" s="176"/>
    </row>
    <row r="31799" spans="25:25">
      <c r="Y31799" s="176"/>
    </row>
    <row r="31800" spans="25:25">
      <c r="Y31800" s="176"/>
    </row>
    <row r="31801" spans="25:25">
      <c r="Y31801" s="176"/>
    </row>
    <row r="31802" spans="25:25">
      <c r="Y31802" s="176"/>
    </row>
    <row r="31803" spans="25:25">
      <c r="Y31803" s="176"/>
    </row>
    <row r="31804" spans="25:25">
      <c r="Y31804" s="176"/>
    </row>
    <row r="31805" spans="25:25">
      <c r="Y31805" s="176"/>
    </row>
    <row r="31806" spans="25:25">
      <c r="Y31806" s="176"/>
    </row>
    <row r="31807" spans="25:25">
      <c r="Y31807" s="176"/>
    </row>
    <row r="31808" spans="25:25">
      <c r="Y31808" s="176"/>
    </row>
    <row r="31809" spans="25:25">
      <c r="Y31809" s="176"/>
    </row>
    <row r="31810" spans="25:25">
      <c r="Y31810" s="176"/>
    </row>
    <row r="31811" spans="25:25">
      <c r="Y31811" s="176"/>
    </row>
    <row r="31812" spans="25:25">
      <c r="Y31812" s="176"/>
    </row>
    <row r="31813" spans="25:25">
      <c r="Y31813" s="176"/>
    </row>
    <row r="31814" spans="25:25">
      <c r="Y31814" s="176"/>
    </row>
    <row r="31815" spans="25:25">
      <c r="Y31815" s="176"/>
    </row>
    <row r="31816" spans="25:25">
      <c r="Y31816" s="176"/>
    </row>
    <row r="31817" spans="25:25">
      <c r="Y31817" s="176"/>
    </row>
    <row r="31818" spans="25:25">
      <c r="Y31818" s="176"/>
    </row>
    <row r="31819" spans="25:25">
      <c r="Y31819" s="176"/>
    </row>
    <row r="31820" spans="25:25">
      <c r="Y31820" s="176"/>
    </row>
    <row r="31821" spans="25:25">
      <c r="Y31821" s="176"/>
    </row>
    <row r="31822" spans="25:25">
      <c r="Y31822" s="176"/>
    </row>
    <row r="31823" spans="25:25">
      <c r="Y31823" s="176"/>
    </row>
    <row r="31824" spans="25:25">
      <c r="Y31824" s="176"/>
    </row>
    <row r="31825" spans="25:25">
      <c r="Y31825" s="176"/>
    </row>
    <row r="31826" spans="25:25">
      <c r="Y31826" s="176"/>
    </row>
    <row r="31827" spans="25:25">
      <c r="Y31827" s="176"/>
    </row>
    <row r="31828" spans="25:25">
      <c r="Y31828" s="176"/>
    </row>
    <row r="31829" spans="25:25">
      <c r="Y31829" s="176"/>
    </row>
    <row r="31830" spans="25:25">
      <c r="Y31830" s="176"/>
    </row>
    <row r="31831" spans="25:25">
      <c r="Y31831" s="176"/>
    </row>
    <row r="31832" spans="25:25">
      <c r="Y31832" s="176"/>
    </row>
    <row r="31833" spans="25:25">
      <c r="Y31833" s="176"/>
    </row>
    <row r="31834" spans="25:25">
      <c r="Y31834" s="176"/>
    </row>
    <row r="31835" spans="25:25">
      <c r="Y31835" s="176"/>
    </row>
    <row r="31836" spans="25:25">
      <c r="Y31836" s="176"/>
    </row>
    <row r="31837" spans="25:25">
      <c r="Y31837" s="176"/>
    </row>
    <row r="31838" spans="25:25">
      <c r="Y31838" s="176"/>
    </row>
    <row r="31839" spans="25:25">
      <c r="Y31839" s="176"/>
    </row>
    <row r="31840" spans="25:25">
      <c r="Y31840" s="176"/>
    </row>
    <row r="31841" spans="25:25">
      <c r="Y31841" s="176"/>
    </row>
    <row r="31842" spans="25:25">
      <c r="Y31842" s="176"/>
    </row>
    <row r="31843" spans="25:25">
      <c r="Y31843" s="176"/>
    </row>
    <row r="31844" spans="25:25">
      <c r="Y31844" s="176"/>
    </row>
    <row r="31845" spans="25:25">
      <c r="Y31845" s="176"/>
    </row>
    <row r="31846" spans="25:25">
      <c r="Y31846" s="176"/>
    </row>
    <row r="31847" spans="25:25">
      <c r="Y31847" s="176"/>
    </row>
    <row r="31848" spans="25:25">
      <c r="Y31848" s="176"/>
    </row>
    <row r="31849" spans="25:25">
      <c r="Y31849" s="176"/>
    </row>
    <row r="31850" spans="25:25">
      <c r="Y31850" s="176"/>
    </row>
    <row r="31851" spans="25:25">
      <c r="Y31851" s="176"/>
    </row>
    <row r="31852" spans="25:25">
      <c r="Y31852" s="176"/>
    </row>
    <row r="31853" spans="25:25">
      <c r="Y31853" s="176"/>
    </row>
    <row r="31854" spans="25:25">
      <c r="Y31854" s="176"/>
    </row>
    <row r="31855" spans="25:25">
      <c r="Y31855" s="176"/>
    </row>
    <row r="31856" spans="25:25">
      <c r="Y31856" s="176"/>
    </row>
    <row r="31857" spans="25:25">
      <c r="Y31857" s="176"/>
    </row>
    <row r="31858" spans="25:25">
      <c r="Y31858" s="176"/>
    </row>
    <row r="31859" spans="25:25">
      <c r="Y31859" s="176"/>
    </row>
    <row r="31860" spans="25:25">
      <c r="Y31860" s="176"/>
    </row>
    <row r="31861" spans="25:25">
      <c r="Y31861" s="176"/>
    </row>
    <row r="31862" spans="25:25">
      <c r="Y31862" s="176"/>
    </row>
    <row r="31863" spans="25:25">
      <c r="Y31863" s="176"/>
    </row>
    <row r="31864" spans="25:25">
      <c r="Y31864" s="176"/>
    </row>
    <row r="31865" spans="25:25">
      <c r="Y31865" s="176"/>
    </row>
    <row r="31866" spans="25:25">
      <c r="Y31866" s="176"/>
    </row>
    <row r="31867" spans="25:25">
      <c r="Y31867" s="176"/>
    </row>
    <row r="31868" spans="25:25">
      <c r="Y31868" s="176"/>
    </row>
    <row r="31869" spans="25:25">
      <c r="Y31869" s="176"/>
    </row>
    <row r="31870" spans="25:25">
      <c r="Y31870" s="176"/>
    </row>
    <row r="31871" spans="25:25">
      <c r="Y31871" s="176"/>
    </row>
    <row r="31872" spans="25:25">
      <c r="Y31872" s="176"/>
    </row>
    <row r="31873" spans="25:25">
      <c r="Y31873" s="176"/>
    </row>
    <row r="31874" spans="25:25">
      <c r="Y31874" s="176"/>
    </row>
    <row r="31875" spans="25:25">
      <c r="Y31875" s="176"/>
    </row>
    <row r="31876" spans="25:25">
      <c r="Y31876" s="176"/>
    </row>
    <row r="31877" spans="25:25">
      <c r="Y31877" s="176"/>
    </row>
    <row r="31878" spans="25:25">
      <c r="Y31878" s="176"/>
    </row>
    <row r="31879" spans="25:25">
      <c r="Y31879" s="176"/>
    </row>
    <row r="31880" spans="25:25">
      <c r="Y31880" s="176"/>
    </row>
    <row r="31881" spans="25:25">
      <c r="Y31881" s="176"/>
    </row>
    <row r="31882" spans="25:25">
      <c r="Y31882" s="176"/>
    </row>
    <row r="31883" spans="25:25">
      <c r="Y31883" s="176"/>
    </row>
    <row r="31884" spans="25:25">
      <c r="Y31884" s="176"/>
    </row>
    <row r="31885" spans="25:25">
      <c r="Y31885" s="176"/>
    </row>
    <row r="31886" spans="25:25">
      <c r="Y31886" s="176"/>
    </row>
    <row r="31887" spans="25:25">
      <c r="Y31887" s="176"/>
    </row>
    <row r="31888" spans="25:25">
      <c r="Y31888" s="176"/>
    </row>
    <row r="31889" spans="25:25">
      <c r="Y31889" s="176"/>
    </row>
    <row r="31890" spans="25:25">
      <c r="Y31890" s="176"/>
    </row>
    <row r="31891" spans="25:25">
      <c r="Y31891" s="176"/>
    </row>
    <row r="31892" spans="25:25">
      <c r="Y31892" s="176"/>
    </row>
    <row r="31893" spans="25:25">
      <c r="Y31893" s="176"/>
    </row>
    <row r="31894" spans="25:25">
      <c r="Y31894" s="176"/>
    </row>
    <row r="31895" spans="25:25">
      <c r="Y31895" s="176"/>
    </row>
    <row r="31896" spans="25:25">
      <c r="Y31896" s="176"/>
    </row>
    <row r="31897" spans="25:25">
      <c r="Y31897" s="176"/>
    </row>
    <row r="31898" spans="25:25">
      <c r="Y31898" s="176"/>
    </row>
    <row r="31899" spans="25:25">
      <c r="Y31899" s="176"/>
    </row>
    <row r="31900" spans="25:25">
      <c r="Y31900" s="176"/>
    </row>
    <row r="31901" spans="25:25">
      <c r="Y31901" s="176"/>
    </row>
    <row r="31902" spans="25:25">
      <c r="Y31902" s="176"/>
    </row>
    <row r="31903" spans="25:25">
      <c r="Y31903" s="176"/>
    </row>
    <row r="31904" spans="25:25">
      <c r="Y31904" s="176"/>
    </row>
    <row r="31905" spans="25:25">
      <c r="Y31905" s="176"/>
    </row>
    <row r="31906" spans="25:25">
      <c r="Y31906" s="176"/>
    </row>
    <row r="31907" spans="25:25">
      <c r="Y31907" s="176"/>
    </row>
    <row r="31908" spans="25:25">
      <c r="Y31908" s="176"/>
    </row>
    <row r="31909" spans="25:25">
      <c r="Y31909" s="176"/>
    </row>
    <row r="31910" spans="25:25">
      <c r="Y31910" s="176"/>
    </row>
    <row r="31911" spans="25:25">
      <c r="Y31911" s="176"/>
    </row>
    <row r="31912" spans="25:25">
      <c r="Y31912" s="176"/>
    </row>
    <row r="31913" spans="25:25">
      <c r="Y31913" s="176"/>
    </row>
    <row r="31914" spans="25:25">
      <c r="Y31914" s="176"/>
    </row>
    <row r="31915" spans="25:25">
      <c r="Y31915" s="176"/>
    </row>
    <row r="31916" spans="25:25">
      <c r="Y31916" s="176"/>
    </row>
    <row r="31917" spans="25:25">
      <c r="Y31917" s="176"/>
    </row>
    <row r="31918" spans="25:25">
      <c r="Y31918" s="176"/>
    </row>
    <row r="31919" spans="25:25">
      <c r="Y31919" s="176"/>
    </row>
    <row r="31920" spans="25:25">
      <c r="Y31920" s="176"/>
    </row>
    <row r="31921" spans="25:25">
      <c r="Y31921" s="176"/>
    </row>
    <row r="31922" spans="25:25">
      <c r="Y31922" s="176"/>
    </row>
    <row r="31923" spans="25:25">
      <c r="Y31923" s="176"/>
    </row>
    <row r="31924" spans="25:25">
      <c r="Y31924" s="176"/>
    </row>
    <row r="31925" spans="25:25">
      <c r="Y31925" s="176"/>
    </row>
    <row r="31926" spans="25:25">
      <c r="Y31926" s="176"/>
    </row>
    <row r="31927" spans="25:25">
      <c r="Y31927" s="176"/>
    </row>
    <row r="31928" spans="25:25">
      <c r="Y31928" s="176"/>
    </row>
    <row r="31929" spans="25:25">
      <c r="Y31929" s="176"/>
    </row>
    <row r="31930" spans="25:25">
      <c r="Y31930" s="176"/>
    </row>
    <row r="31931" spans="25:25">
      <c r="Y31931" s="176"/>
    </row>
    <row r="31932" spans="25:25">
      <c r="Y31932" s="176"/>
    </row>
    <row r="31933" spans="25:25">
      <c r="Y31933" s="176"/>
    </row>
    <row r="31934" spans="25:25">
      <c r="Y31934" s="176"/>
    </row>
    <row r="31935" spans="25:25">
      <c r="Y31935" s="176"/>
    </row>
    <row r="31936" spans="25:25">
      <c r="Y31936" s="176"/>
    </row>
    <row r="31937" spans="25:25">
      <c r="Y31937" s="176"/>
    </row>
    <row r="31938" spans="25:25">
      <c r="Y31938" s="176"/>
    </row>
    <row r="31939" spans="25:25">
      <c r="Y31939" s="176"/>
    </row>
    <row r="31940" spans="25:25">
      <c r="Y31940" s="176"/>
    </row>
    <row r="31941" spans="25:25">
      <c r="Y31941" s="176"/>
    </row>
    <row r="31942" spans="25:25">
      <c r="Y31942" s="176"/>
    </row>
    <row r="31943" spans="25:25">
      <c r="Y31943" s="176"/>
    </row>
    <row r="31944" spans="25:25">
      <c r="Y31944" s="176"/>
    </row>
    <row r="31945" spans="25:25">
      <c r="Y31945" s="176"/>
    </row>
    <row r="31946" spans="25:25">
      <c r="Y31946" s="176"/>
    </row>
    <row r="31947" spans="25:25">
      <c r="Y31947" s="176"/>
    </row>
    <row r="31948" spans="25:25">
      <c r="Y31948" s="176"/>
    </row>
    <row r="31949" spans="25:25">
      <c r="Y31949" s="176"/>
    </row>
    <row r="31950" spans="25:25">
      <c r="Y31950" s="176"/>
    </row>
    <row r="31951" spans="25:25">
      <c r="Y31951" s="176"/>
    </row>
    <row r="31952" spans="25:25">
      <c r="Y31952" s="176"/>
    </row>
    <row r="31953" spans="25:25">
      <c r="Y31953" s="176"/>
    </row>
    <row r="31954" spans="25:25">
      <c r="Y31954" s="176"/>
    </row>
    <row r="31955" spans="25:25">
      <c r="Y31955" s="176"/>
    </row>
    <row r="31956" spans="25:25">
      <c r="Y31956" s="176"/>
    </row>
    <row r="31957" spans="25:25">
      <c r="Y31957" s="176"/>
    </row>
    <row r="31958" spans="25:25">
      <c r="Y31958" s="176"/>
    </row>
    <row r="31959" spans="25:25">
      <c r="Y31959" s="176"/>
    </row>
    <row r="31960" spans="25:25">
      <c r="Y31960" s="176"/>
    </row>
    <row r="31961" spans="25:25">
      <c r="Y31961" s="176"/>
    </row>
    <row r="31962" spans="25:25">
      <c r="Y31962" s="176"/>
    </row>
    <row r="31963" spans="25:25">
      <c r="Y31963" s="176"/>
    </row>
    <row r="31964" spans="25:25">
      <c r="Y31964" s="176"/>
    </row>
    <row r="31965" spans="25:25">
      <c r="Y31965" s="176"/>
    </row>
    <row r="31966" spans="25:25">
      <c r="Y31966" s="176"/>
    </row>
    <row r="31967" spans="25:25">
      <c r="Y31967" s="176"/>
    </row>
    <row r="31968" spans="25:25">
      <c r="Y31968" s="176"/>
    </row>
    <row r="31969" spans="25:25">
      <c r="Y31969" s="176"/>
    </row>
    <row r="31970" spans="25:25">
      <c r="Y31970" s="176"/>
    </row>
    <row r="31971" spans="25:25">
      <c r="Y31971" s="176"/>
    </row>
    <row r="31972" spans="25:25">
      <c r="Y31972" s="176"/>
    </row>
    <row r="31973" spans="25:25">
      <c r="Y31973" s="176"/>
    </row>
    <row r="31974" spans="25:25">
      <c r="Y31974" s="176"/>
    </row>
    <row r="31975" spans="25:25">
      <c r="Y31975" s="176"/>
    </row>
    <row r="31976" spans="25:25">
      <c r="Y31976" s="176"/>
    </row>
    <row r="31977" spans="25:25">
      <c r="Y31977" s="176"/>
    </row>
    <row r="31978" spans="25:25">
      <c r="Y31978" s="176"/>
    </row>
    <row r="31979" spans="25:25">
      <c r="Y31979" s="176"/>
    </row>
    <row r="31980" spans="25:25">
      <c r="Y31980" s="176"/>
    </row>
    <row r="31981" spans="25:25">
      <c r="Y31981" s="176"/>
    </row>
    <row r="31982" spans="25:25">
      <c r="Y31982" s="176"/>
    </row>
    <row r="31983" spans="25:25">
      <c r="Y31983" s="176"/>
    </row>
    <row r="31984" spans="25:25">
      <c r="Y31984" s="176"/>
    </row>
    <row r="31985" spans="25:25">
      <c r="Y31985" s="176"/>
    </row>
    <row r="31986" spans="25:25">
      <c r="Y31986" s="176"/>
    </row>
    <row r="31987" spans="25:25">
      <c r="Y31987" s="176"/>
    </row>
    <row r="31988" spans="25:25">
      <c r="Y31988" s="176"/>
    </row>
    <row r="31989" spans="25:25">
      <c r="Y31989" s="176"/>
    </row>
    <row r="31990" spans="25:25">
      <c r="Y31990" s="176"/>
    </row>
    <row r="31991" spans="25:25">
      <c r="Y31991" s="176"/>
    </row>
    <row r="31992" spans="25:25">
      <c r="Y31992" s="176"/>
    </row>
    <row r="31993" spans="25:25">
      <c r="Y31993" s="176"/>
    </row>
    <row r="31994" spans="25:25">
      <c r="Y31994" s="176"/>
    </row>
    <row r="31995" spans="25:25">
      <c r="Y31995" s="176"/>
    </row>
    <row r="31996" spans="25:25">
      <c r="Y31996" s="176"/>
    </row>
    <row r="31997" spans="25:25">
      <c r="Y31997" s="176"/>
    </row>
    <row r="31998" spans="25:25">
      <c r="Y31998" s="176"/>
    </row>
    <row r="31999" spans="25:25">
      <c r="Y31999" s="176"/>
    </row>
    <row r="32000" spans="25:25">
      <c r="Y32000" s="176"/>
    </row>
    <row r="32001" spans="25:25">
      <c r="Y32001" s="176"/>
    </row>
    <row r="32002" spans="25:25">
      <c r="Y32002" s="176"/>
    </row>
    <row r="32003" spans="25:25">
      <c r="Y32003" s="176"/>
    </row>
    <row r="32004" spans="25:25">
      <c r="Y32004" s="176"/>
    </row>
    <row r="32005" spans="25:25">
      <c r="Y32005" s="176"/>
    </row>
    <row r="32006" spans="25:25">
      <c r="Y32006" s="176"/>
    </row>
    <row r="32007" spans="25:25">
      <c r="Y32007" s="176"/>
    </row>
    <row r="32008" spans="25:25">
      <c r="Y32008" s="176"/>
    </row>
    <row r="32009" spans="25:25">
      <c r="Y32009" s="176"/>
    </row>
    <row r="32010" spans="25:25">
      <c r="Y32010" s="176"/>
    </row>
    <row r="32011" spans="25:25">
      <c r="Y32011" s="176"/>
    </row>
    <row r="32012" spans="25:25">
      <c r="Y32012" s="176"/>
    </row>
    <row r="32013" spans="25:25">
      <c r="Y32013" s="176"/>
    </row>
    <row r="32014" spans="25:25">
      <c r="Y32014" s="176"/>
    </row>
    <row r="32015" spans="25:25">
      <c r="Y32015" s="176"/>
    </row>
    <row r="32016" spans="25:25">
      <c r="Y32016" s="176"/>
    </row>
    <row r="32017" spans="25:25">
      <c r="Y32017" s="176"/>
    </row>
    <row r="32018" spans="25:25">
      <c r="Y32018" s="176"/>
    </row>
    <row r="32019" spans="25:25">
      <c r="Y32019" s="176"/>
    </row>
    <row r="32020" spans="25:25">
      <c r="Y32020" s="176"/>
    </row>
    <row r="32021" spans="25:25">
      <c r="Y32021" s="176"/>
    </row>
    <row r="32022" spans="25:25">
      <c r="Y32022" s="176"/>
    </row>
    <row r="32023" spans="25:25">
      <c r="Y32023" s="176"/>
    </row>
    <row r="32024" spans="25:25">
      <c r="Y32024" s="176"/>
    </row>
    <row r="32025" spans="25:25">
      <c r="Y32025" s="176"/>
    </row>
    <row r="32026" spans="25:25">
      <c r="Y32026" s="176"/>
    </row>
    <row r="32027" spans="25:25">
      <c r="Y32027" s="176"/>
    </row>
    <row r="32028" spans="25:25">
      <c r="Y32028" s="176"/>
    </row>
    <row r="32029" spans="25:25">
      <c r="Y32029" s="176"/>
    </row>
    <row r="32030" spans="25:25">
      <c r="Y32030" s="176"/>
    </row>
    <row r="32031" spans="25:25">
      <c r="Y32031" s="176"/>
    </row>
    <row r="32032" spans="25:25">
      <c r="Y32032" s="176"/>
    </row>
    <row r="32033" spans="25:25">
      <c r="Y32033" s="176"/>
    </row>
    <row r="32034" spans="25:25">
      <c r="Y32034" s="176"/>
    </row>
    <row r="32035" spans="25:25">
      <c r="Y32035" s="176"/>
    </row>
    <row r="32036" spans="25:25">
      <c r="Y32036" s="176"/>
    </row>
    <row r="32037" spans="25:25">
      <c r="Y32037" s="176"/>
    </row>
    <row r="32038" spans="25:25">
      <c r="Y32038" s="176"/>
    </row>
    <row r="32039" spans="25:25">
      <c r="Y32039" s="176"/>
    </row>
    <row r="32040" spans="25:25">
      <c r="Y32040" s="176"/>
    </row>
    <row r="32041" spans="25:25">
      <c r="Y32041" s="176"/>
    </row>
    <row r="32042" spans="25:25">
      <c r="Y32042" s="176"/>
    </row>
    <row r="32043" spans="25:25">
      <c r="Y32043" s="176"/>
    </row>
    <row r="32044" spans="25:25">
      <c r="Y32044" s="176"/>
    </row>
    <row r="32045" spans="25:25">
      <c r="Y32045" s="176"/>
    </row>
    <row r="32046" spans="25:25">
      <c r="Y32046" s="176"/>
    </row>
    <row r="32047" spans="25:25">
      <c r="Y32047" s="176"/>
    </row>
    <row r="32048" spans="25:25">
      <c r="Y32048" s="176"/>
    </row>
    <row r="32049" spans="25:25">
      <c r="Y32049" s="176"/>
    </row>
    <row r="32050" spans="25:25">
      <c r="Y32050" s="176"/>
    </row>
    <row r="32051" spans="25:25">
      <c r="Y32051" s="176"/>
    </row>
    <row r="32052" spans="25:25">
      <c r="Y32052" s="176"/>
    </row>
    <row r="32053" spans="25:25">
      <c r="Y32053" s="176"/>
    </row>
    <row r="32054" spans="25:25">
      <c r="Y32054" s="176"/>
    </row>
    <row r="32055" spans="25:25">
      <c r="Y32055" s="176"/>
    </row>
    <row r="32056" spans="25:25">
      <c r="Y32056" s="176"/>
    </row>
    <row r="32057" spans="25:25">
      <c r="Y32057" s="176"/>
    </row>
    <row r="32058" spans="25:25">
      <c r="Y32058" s="176"/>
    </row>
    <row r="32059" spans="25:25">
      <c r="Y32059" s="176"/>
    </row>
    <row r="32060" spans="25:25">
      <c r="Y32060" s="176"/>
    </row>
    <row r="32061" spans="25:25">
      <c r="Y32061" s="176"/>
    </row>
    <row r="32062" spans="25:25">
      <c r="Y32062" s="176"/>
    </row>
    <row r="32063" spans="25:25">
      <c r="Y32063" s="176"/>
    </row>
    <row r="32064" spans="25:25">
      <c r="Y32064" s="176"/>
    </row>
    <row r="32065" spans="25:25">
      <c r="Y32065" s="176"/>
    </row>
    <row r="32066" spans="25:25">
      <c r="Y32066" s="176"/>
    </row>
    <row r="32067" spans="25:25">
      <c r="Y32067" s="176"/>
    </row>
    <row r="32068" spans="25:25">
      <c r="Y32068" s="176"/>
    </row>
    <row r="32069" spans="25:25">
      <c r="Y32069" s="176"/>
    </row>
    <row r="32070" spans="25:25">
      <c r="Y32070" s="176"/>
    </row>
    <row r="32071" spans="25:25">
      <c r="Y32071" s="176"/>
    </row>
    <row r="32072" spans="25:25">
      <c r="Y32072" s="176"/>
    </row>
    <row r="32073" spans="25:25">
      <c r="Y32073" s="176"/>
    </row>
    <row r="32074" spans="25:25">
      <c r="Y32074" s="176"/>
    </row>
    <row r="32075" spans="25:25">
      <c r="Y32075" s="176"/>
    </row>
    <row r="32076" spans="25:25">
      <c r="Y32076" s="176"/>
    </row>
    <row r="32077" spans="25:25">
      <c r="Y32077" s="176"/>
    </row>
    <row r="32078" spans="25:25">
      <c r="Y32078" s="176"/>
    </row>
    <row r="32079" spans="25:25">
      <c r="Y32079" s="176"/>
    </row>
    <row r="32080" spans="25:25">
      <c r="Y32080" s="176"/>
    </row>
    <row r="32081" spans="25:25">
      <c r="Y32081" s="176"/>
    </row>
    <row r="32082" spans="25:25">
      <c r="Y32082" s="176"/>
    </row>
    <row r="32083" spans="25:25">
      <c r="Y32083" s="176"/>
    </row>
    <row r="32084" spans="25:25">
      <c r="Y32084" s="176"/>
    </row>
    <row r="32085" spans="25:25">
      <c r="Y32085" s="176"/>
    </row>
    <row r="32086" spans="25:25">
      <c r="Y32086" s="176"/>
    </row>
    <row r="32087" spans="25:25">
      <c r="Y32087" s="176"/>
    </row>
    <row r="32088" spans="25:25">
      <c r="Y32088" s="176"/>
    </row>
    <row r="32089" spans="25:25">
      <c r="Y32089" s="176"/>
    </row>
    <row r="32090" spans="25:25">
      <c r="Y32090" s="176"/>
    </row>
    <row r="32091" spans="25:25">
      <c r="Y32091" s="176"/>
    </row>
    <row r="32092" spans="25:25">
      <c r="Y32092" s="176"/>
    </row>
    <row r="32093" spans="25:25">
      <c r="Y32093" s="176"/>
    </row>
    <row r="32094" spans="25:25">
      <c r="Y32094" s="176"/>
    </row>
    <row r="32095" spans="25:25">
      <c r="Y32095" s="176"/>
    </row>
    <row r="32096" spans="25:25">
      <c r="Y32096" s="176"/>
    </row>
    <row r="32097" spans="25:25">
      <c r="Y32097" s="176"/>
    </row>
    <row r="32098" spans="25:25">
      <c r="Y32098" s="176"/>
    </row>
    <row r="32099" spans="25:25">
      <c r="Y32099" s="176"/>
    </row>
    <row r="32100" spans="25:25">
      <c r="Y32100" s="176"/>
    </row>
    <row r="32101" spans="25:25">
      <c r="Y32101" s="176"/>
    </row>
    <row r="32102" spans="25:25">
      <c r="Y32102" s="176"/>
    </row>
    <row r="32103" spans="25:25">
      <c r="Y32103" s="176"/>
    </row>
    <row r="32104" spans="25:25">
      <c r="Y32104" s="176"/>
    </row>
    <row r="32105" spans="25:25">
      <c r="Y32105" s="176"/>
    </row>
    <row r="32106" spans="25:25">
      <c r="Y32106" s="176"/>
    </row>
    <row r="32107" spans="25:25">
      <c r="Y32107" s="176"/>
    </row>
    <row r="32108" spans="25:25">
      <c r="Y32108" s="176"/>
    </row>
    <row r="32109" spans="25:25">
      <c r="Y32109" s="176"/>
    </row>
    <row r="32110" spans="25:25">
      <c r="Y32110" s="176"/>
    </row>
    <row r="32111" spans="25:25">
      <c r="Y32111" s="176"/>
    </row>
    <row r="32112" spans="25:25">
      <c r="Y32112" s="176"/>
    </row>
    <row r="32113" spans="25:25">
      <c r="Y32113" s="176"/>
    </row>
    <row r="32114" spans="25:25">
      <c r="Y32114" s="176"/>
    </row>
    <row r="32115" spans="25:25">
      <c r="Y32115" s="176"/>
    </row>
    <row r="32116" spans="25:25">
      <c r="Y32116" s="176"/>
    </row>
    <row r="32117" spans="25:25">
      <c r="Y32117" s="176"/>
    </row>
    <row r="32118" spans="25:25">
      <c r="Y32118" s="176"/>
    </row>
    <row r="32119" spans="25:25">
      <c r="Y32119" s="176"/>
    </row>
    <row r="32120" spans="25:25">
      <c r="Y32120" s="176"/>
    </row>
    <row r="32121" spans="25:25">
      <c r="Y32121" s="176"/>
    </row>
    <row r="32122" spans="25:25">
      <c r="Y32122" s="176"/>
    </row>
    <row r="32123" spans="25:25">
      <c r="Y32123" s="176"/>
    </row>
    <row r="32124" spans="25:25">
      <c r="Y32124" s="176"/>
    </row>
    <row r="32125" spans="25:25">
      <c r="Y32125" s="176"/>
    </row>
    <row r="32126" spans="25:25">
      <c r="Y32126" s="176"/>
    </row>
    <row r="32127" spans="25:25">
      <c r="Y32127" s="176"/>
    </row>
    <row r="32128" spans="25:25">
      <c r="Y32128" s="176"/>
    </row>
    <row r="32129" spans="25:25">
      <c r="Y32129" s="176"/>
    </row>
    <row r="32130" spans="25:25">
      <c r="Y32130" s="176"/>
    </row>
    <row r="32131" spans="25:25">
      <c r="Y32131" s="176"/>
    </row>
    <row r="32132" spans="25:25">
      <c r="Y32132" s="176"/>
    </row>
    <row r="32133" spans="25:25">
      <c r="Y32133" s="176"/>
    </row>
    <row r="32134" spans="25:25">
      <c r="Y32134" s="176"/>
    </row>
    <row r="32135" spans="25:25">
      <c r="Y32135" s="176"/>
    </row>
    <row r="32136" spans="25:25">
      <c r="Y32136" s="176"/>
    </row>
    <row r="32137" spans="25:25">
      <c r="Y32137" s="176"/>
    </row>
    <row r="32138" spans="25:25">
      <c r="Y32138" s="176"/>
    </row>
    <row r="32139" spans="25:25">
      <c r="Y32139" s="176"/>
    </row>
    <row r="32140" spans="25:25">
      <c r="Y32140" s="176"/>
    </row>
    <row r="32141" spans="25:25">
      <c r="Y32141" s="176"/>
    </row>
    <row r="32142" spans="25:25">
      <c r="Y32142" s="176"/>
    </row>
    <row r="32143" spans="25:25">
      <c r="Y32143" s="176"/>
    </row>
    <row r="32144" spans="25:25">
      <c r="Y32144" s="176"/>
    </row>
    <row r="32145" spans="25:25">
      <c r="Y32145" s="176"/>
    </row>
    <row r="32146" spans="25:25">
      <c r="Y32146" s="176"/>
    </row>
    <row r="32147" spans="25:25">
      <c r="Y32147" s="176"/>
    </row>
    <row r="32148" spans="25:25">
      <c r="Y32148" s="176"/>
    </row>
    <row r="32149" spans="25:25">
      <c r="Y32149" s="176"/>
    </row>
    <row r="32150" spans="25:25">
      <c r="Y32150" s="176"/>
    </row>
    <row r="32151" spans="25:25">
      <c r="Y32151" s="176"/>
    </row>
    <row r="32152" spans="25:25">
      <c r="Y32152" s="176"/>
    </row>
    <row r="32153" spans="25:25">
      <c r="Y32153" s="176"/>
    </row>
    <row r="32154" spans="25:25">
      <c r="Y32154" s="176"/>
    </row>
    <row r="32155" spans="25:25">
      <c r="Y32155" s="176"/>
    </row>
    <row r="32156" spans="25:25">
      <c r="Y32156" s="176"/>
    </row>
    <row r="32157" spans="25:25">
      <c r="Y32157" s="176"/>
    </row>
    <row r="32158" spans="25:25">
      <c r="Y32158" s="176"/>
    </row>
    <row r="32159" spans="25:25">
      <c r="Y32159" s="176"/>
    </row>
    <row r="32160" spans="25:25">
      <c r="Y32160" s="176"/>
    </row>
    <row r="32161" spans="25:25">
      <c r="Y32161" s="176"/>
    </row>
    <row r="32162" spans="25:25">
      <c r="Y32162" s="176"/>
    </row>
    <row r="32163" spans="25:25">
      <c r="Y32163" s="176"/>
    </row>
    <row r="32164" spans="25:25">
      <c r="Y32164" s="176"/>
    </row>
    <row r="32165" spans="25:25">
      <c r="Y32165" s="176"/>
    </row>
    <row r="32166" spans="25:25">
      <c r="Y32166" s="176"/>
    </row>
    <row r="32167" spans="25:25">
      <c r="Y32167" s="176"/>
    </row>
    <row r="32168" spans="25:25">
      <c r="Y32168" s="176"/>
    </row>
    <row r="32169" spans="25:25">
      <c r="Y32169" s="176"/>
    </row>
    <row r="32170" spans="25:25">
      <c r="Y32170" s="176"/>
    </row>
    <row r="32171" spans="25:25">
      <c r="Y32171" s="176"/>
    </row>
    <row r="32172" spans="25:25">
      <c r="Y32172" s="176"/>
    </row>
    <row r="32173" spans="25:25">
      <c r="Y32173" s="176"/>
    </row>
    <row r="32174" spans="25:25">
      <c r="Y32174" s="176"/>
    </row>
    <row r="32175" spans="25:25">
      <c r="Y32175" s="176"/>
    </row>
    <row r="32176" spans="25:25">
      <c r="Y32176" s="176"/>
    </row>
    <row r="32177" spans="25:25">
      <c r="Y32177" s="176"/>
    </row>
    <row r="32178" spans="25:25">
      <c r="Y32178" s="176"/>
    </row>
    <row r="32179" spans="25:25">
      <c r="Y32179" s="176"/>
    </row>
    <row r="32180" spans="25:25">
      <c r="Y32180" s="176"/>
    </row>
    <row r="32181" spans="25:25">
      <c r="Y32181" s="176"/>
    </row>
    <row r="32182" spans="25:25">
      <c r="Y32182" s="176"/>
    </row>
    <row r="32183" spans="25:25">
      <c r="Y32183" s="176"/>
    </row>
    <row r="32184" spans="25:25">
      <c r="Y32184" s="176"/>
    </row>
    <row r="32185" spans="25:25">
      <c r="Y32185" s="176"/>
    </row>
    <row r="32186" spans="25:25">
      <c r="Y32186" s="176"/>
    </row>
    <row r="32187" spans="25:25">
      <c r="Y32187" s="176"/>
    </row>
    <row r="32188" spans="25:25">
      <c r="Y32188" s="176"/>
    </row>
    <row r="32189" spans="25:25">
      <c r="Y32189" s="176"/>
    </row>
    <row r="32190" spans="25:25">
      <c r="Y32190" s="176"/>
    </row>
    <row r="32191" spans="25:25">
      <c r="Y32191" s="176"/>
    </row>
    <row r="32192" spans="25:25">
      <c r="Y32192" s="176"/>
    </row>
    <row r="32193" spans="25:25">
      <c r="Y32193" s="176"/>
    </row>
    <row r="32194" spans="25:25">
      <c r="Y32194" s="176"/>
    </row>
    <row r="32195" spans="25:25">
      <c r="Y32195" s="176"/>
    </row>
    <row r="32196" spans="25:25">
      <c r="Y32196" s="176"/>
    </row>
    <row r="32197" spans="25:25">
      <c r="Y32197" s="176"/>
    </row>
    <row r="32198" spans="25:25">
      <c r="Y32198" s="176"/>
    </row>
    <row r="32199" spans="25:25">
      <c r="Y32199" s="176"/>
    </row>
    <row r="32200" spans="25:25">
      <c r="Y32200" s="176"/>
    </row>
    <row r="32201" spans="25:25">
      <c r="Y32201" s="176"/>
    </row>
    <row r="32202" spans="25:25">
      <c r="Y32202" s="176"/>
    </row>
    <row r="32203" spans="25:25">
      <c r="Y32203" s="176"/>
    </row>
    <row r="32204" spans="25:25">
      <c r="Y32204" s="176"/>
    </row>
    <row r="32205" spans="25:25">
      <c r="Y32205" s="176"/>
    </row>
    <row r="32206" spans="25:25">
      <c r="Y32206" s="176"/>
    </row>
    <row r="32207" spans="25:25">
      <c r="Y32207" s="176"/>
    </row>
    <row r="32208" spans="25:25">
      <c r="Y32208" s="176"/>
    </row>
    <row r="32209" spans="25:25">
      <c r="Y32209" s="176"/>
    </row>
    <row r="32210" spans="25:25">
      <c r="Y32210" s="176"/>
    </row>
    <row r="32211" spans="25:25">
      <c r="Y32211" s="176"/>
    </row>
    <row r="32212" spans="25:25">
      <c r="Y32212" s="176"/>
    </row>
    <row r="32213" spans="25:25">
      <c r="Y32213" s="176"/>
    </row>
    <row r="32214" spans="25:25">
      <c r="Y32214" s="176"/>
    </row>
    <row r="32215" spans="25:25">
      <c r="Y32215" s="176"/>
    </row>
    <row r="32216" spans="25:25">
      <c r="Y32216" s="176"/>
    </row>
    <row r="32217" spans="25:25">
      <c r="Y32217" s="176"/>
    </row>
    <row r="32218" spans="25:25">
      <c r="Y32218" s="176"/>
    </row>
    <row r="32219" spans="25:25">
      <c r="Y32219" s="176"/>
    </row>
    <row r="32220" spans="25:25">
      <c r="Y32220" s="176"/>
    </row>
    <row r="32221" spans="25:25">
      <c r="Y32221" s="176"/>
    </row>
    <row r="32222" spans="25:25">
      <c r="Y32222" s="176"/>
    </row>
    <row r="32223" spans="25:25">
      <c r="Y32223" s="176"/>
    </row>
    <row r="32224" spans="25:25">
      <c r="Y32224" s="176"/>
    </row>
    <row r="32225" spans="25:25">
      <c r="Y32225" s="176"/>
    </row>
    <row r="32226" spans="25:25">
      <c r="Y32226" s="176"/>
    </row>
    <row r="32227" spans="25:25">
      <c r="Y32227" s="176"/>
    </row>
    <row r="32228" spans="25:25">
      <c r="Y32228" s="176"/>
    </row>
    <row r="32229" spans="25:25">
      <c r="Y32229" s="176"/>
    </row>
    <row r="32230" spans="25:25">
      <c r="Y32230" s="176"/>
    </row>
    <row r="32231" spans="25:25">
      <c r="Y32231" s="176"/>
    </row>
    <row r="32232" spans="25:25">
      <c r="Y32232" s="176"/>
    </row>
    <row r="32233" spans="25:25">
      <c r="Y32233" s="176"/>
    </row>
    <row r="32234" spans="25:25">
      <c r="Y32234" s="176"/>
    </row>
    <row r="32235" spans="25:25">
      <c r="Y32235" s="176"/>
    </row>
    <row r="32236" spans="25:25">
      <c r="Y32236" s="176"/>
    </row>
    <row r="32237" spans="25:25">
      <c r="Y32237" s="176"/>
    </row>
    <row r="32238" spans="25:25">
      <c r="Y32238" s="176"/>
    </row>
    <row r="32239" spans="25:25">
      <c r="Y32239" s="176"/>
    </row>
    <row r="32240" spans="25:25">
      <c r="Y32240" s="176"/>
    </row>
    <row r="32241" spans="25:25">
      <c r="Y32241" s="176"/>
    </row>
    <row r="32242" spans="25:25">
      <c r="Y32242" s="176"/>
    </row>
    <row r="32243" spans="25:25">
      <c r="Y32243" s="176"/>
    </row>
    <row r="32244" spans="25:25">
      <c r="Y32244" s="176"/>
    </row>
    <row r="32245" spans="25:25">
      <c r="Y32245" s="176"/>
    </row>
    <row r="32246" spans="25:25">
      <c r="Y32246" s="176"/>
    </row>
    <row r="32247" spans="25:25">
      <c r="Y32247" s="176"/>
    </row>
    <row r="32248" spans="25:25">
      <c r="Y32248" s="176"/>
    </row>
    <row r="32249" spans="25:25">
      <c r="Y32249" s="176"/>
    </row>
    <row r="32250" spans="25:25">
      <c r="Y32250" s="176"/>
    </row>
    <row r="32251" spans="25:25">
      <c r="Y32251" s="176"/>
    </row>
    <row r="32252" spans="25:25">
      <c r="Y32252" s="176"/>
    </row>
    <row r="32253" spans="25:25">
      <c r="Y32253" s="176"/>
    </row>
    <row r="32254" spans="25:25">
      <c r="Y32254" s="176"/>
    </row>
    <row r="32255" spans="25:25">
      <c r="Y32255" s="176"/>
    </row>
    <row r="32256" spans="25:25">
      <c r="Y32256" s="176"/>
    </row>
    <row r="32257" spans="25:25">
      <c r="Y32257" s="176"/>
    </row>
    <row r="32258" spans="25:25">
      <c r="Y32258" s="176"/>
    </row>
    <row r="32259" spans="25:25">
      <c r="Y32259" s="176"/>
    </row>
    <row r="32260" spans="25:25">
      <c r="Y32260" s="176"/>
    </row>
    <row r="32261" spans="25:25">
      <c r="Y32261" s="176"/>
    </row>
    <row r="32262" spans="25:25">
      <c r="Y32262" s="176"/>
    </row>
    <row r="32263" spans="25:25">
      <c r="Y32263" s="176"/>
    </row>
    <row r="32264" spans="25:25">
      <c r="Y32264" s="176"/>
    </row>
    <row r="32265" spans="25:25">
      <c r="Y32265" s="176"/>
    </row>
    <row r="32266" spans="25:25">
      <c r="Y32266" s="176"/>
    </row>
    <row r="32267" spans="25:25">
      <c r="Y32267" s="176"/>
    </row>
    <row r="32268" spans="25:25">
      <c r="Y32268" s="176"/>
    </row>
    <row r="32269" spans="25:25">
      <c r="Y32269" s="176"/>
    </row>
    <row r="32270" spans="25:25">
      <c r="Y32270" s="176"/>
    </row>
    <row r="32271" spans="25:25">
      <c r="Y32271" s="176"/>
    </row>
    <row r="32272" spans="25:25">
      <c r="Y32272" s="176"/>
    </row>
    <row r="32273" spans="25:25">
      <c r="Y32273" s="176"/>
    </row>
    <row r="32274" spans="25:25">
      <c r="Y32274" s="176"/>
    </row>
    <row r="32275" spans="25:25">
      <c r="Y32275" s="176"/>
    </row>
    <row r="32276" spans="25:25">
      <c r="Y32276" s="176"/>
    </row>
    <row r="32277" spans="25:25">
      <c r="Y32277" s="176"/>
    </row>
    <row r="32278" spans="25:25">
      <c r="Y32278" s="176"/>
    </row>
    <row r="32279" spans="25:25">
      <c r="Y32279" s="176"/>
    </row>
    <row r="32280" spans="25:25">
      <c r="Y32280" s="176"/>
    </row>
    <row r="32281" spans="25:25">
      <c r="Y32281" s="176"/>
    </row>
    <row r="32282" spans="25:25">
      <c r="Y32282" s="176"/>
    </row>
    <row r="32283" spans="25:25">
      <c r="Y32283" s="176"/>
    </row>
    <row r="32284" spans="25:25">
      <c r="Y32284" s="176"/>
    </row>
    <row r="32285" spans="25:25">
      <c r="Y32285" s="176"/>
    </row>
    <row r="32286" spans="25:25">
      <c r="Y32286" s="176"/>
    </row>
    <row r="32287" spans="25:25">
      <c r="Y32287" s="176"/>
    </row>
    <row r="32288" spans="25:25">
      <c r="Y32288" s="176"/>
    </row>
    <row r="32289" spans="25:25">
      <c r="Y32289" s="176"/>
    </row>
    <row r="32290" spans="25:25">
      <c r="Y32290" s="176"/>
    </row>
    <row r="32291" spans="25:25">
      <c r="Y32291" s="176"/>
    </row>
    <row r="32292" spans="25:25">
      <c r="Y32292" s="176"/>
    </row>
    <row r="32293" spans="25:25">
      <c r="Y32293" s="176"/>
    </row>
    <row r="32294" spans="25:25">
      <c r="Y32294" s="176"/>
    </row>
    <row r="32295" spans="25:25">
      <c r="Y32295" s="176"/>
    </row>
    <row r="32296" spans="25:25">
      <c r="Y32296" s="176"/>
    </row>
    <row r="32297" spans="25:25">
      <c r="Y32297" s="176"/>
    </row>
    <row r="32298" spans="25:25">
      <c r="Y32298" s="176"/>
    </row>
    <row r="32299" spans="25:25">
      <c r="Y32299" s="176"/>
    </row>
    <row r="32300" spans="25:25">
      <c r="Y32300" s="176"/>
    </row>
    <row r="32301" spans="25:25">
      <c r="Y32301" s="176"/>
    </row>
    <row r="32302" spans="25:25">
      <c r="Y32302" s="176"/>
    </row>
    <row r="32303" spans="25:25">
      <c r="Y32303" s="176"/>
    </row>
    <row r="32304" spans="25:25">
      <c r="Y32304" s="176"/>
    </row>
    <row r="32305" spans="25:25">
      <c r="Y32305" s="176"/>
    </row>
    <row r="32306" spans="25:25">
      <c r="Y32306" s="176"/>
    </row>
    <row r="32307" spans="25:25">
      <c r="Y32307" s="176"/>
    </row>
    <row r="32308" spans="25:25">
      <c r="Y32308" s="176"/>
    </row>
    <row r="32309" spans="25:25">
      <c r="Y32309" s="176"/>
    </row>
    <row r="32310" spans="25:25">
      <c r="Y32310" s="176"/>
    </row>
    <row r="32311" spans="25:25">
      <c r="Y32311" s="176"/>
    </row>
    <row r="32312" spans="25:25">
      <c r="Y32312" s="176"/>
    </row>
    <row r="32313" spans="25:25">
      <c r="Y32313" s="176"/>
    </row>
    <row r="32314" spans="25:25">
      <c r="Y32314" s="176"/>
    </row>
    <row r="32315" spans="25:25">
      <c r="Y32315" s="176"/>
    </row>
    <row r="32316" spans="25:25">
      <c r="Y32316" s="176"/>
    </row>
    <row r="32317" spans="25:25">
      <c r="Y32317" s="176"/>
    </row>
    <row r="32318" spans="25:25">
      <c r="Y32318" s="176"/>
    </row>
    <row r="32319" spans="25:25">
      <c r="Y32319" s="176"/>
    </row>
    <row r="32320" spans="25:25">
      <c r="Y32320" s="176"/>
    </row>
    <row r="32321" spans="25:25">
      <c r="Y32321" s="176"/>
    </row>
    <row r="32322" spans="25:25">
      <c r="Y32322" s="176"/>
    </row>
    <row r="32323" spans="25:25">
      <c r="Y32323" s="176"/>
    </row>
    <row r="32324" spans="25:25">
      <c r="Y32324" s="176"/>
    </row>
    <row r="32325" spans="25:25">
      <c r="Y32325" s="176"/>
    </row>
    <row r="32326" spans="25:25">
      <c r="Y32326" s="176"/>
    </row>
    <row r="32327" spans="25:25">
      <c r="Y32327" s="176"/>
    </row>
    <row r="32328" spans="25:25">
      <c r="Y32328" s="176"/>
    </row>
    <row r="32329" spans="25:25">
      <c r="Y32329" s="176"/>
    </row>
    <row r="32330" spans="25:25">
      <c r="Y32330" s="176"/>
    </row>
    <row r="32331" spans="25:25">
      <c r="Y32331" s="176"/>
    </row>
    <row r="32332" spans="25:25">
      <c r="Y32332" s="176"/>
    </row>
    <row r="32333" spans="25:25">
      <c r="Y32333" s="176"/>
    </row>
    <row r="32334" spans="25:25">
      <c r="Y32334" s="176"/>
    </row>
    <row r="32335" spans="25:25">
      <c r="Y32335" s="176"/>
    </row>
    <row r="32336" spans="25:25">
      <c r="Y32336" s="176"/>
    </row>
    <row r="32337" spans="25:25">
      <c r="Y32337" s="176"/>
    </row>
    <row r="32338" spans="25:25">
      <c r="Y32338" s="176"/>
    </row>
    <row r="32339" spans="25:25">
      <c r="Y32339" s="176"/>
    </row>
    <row r="32340" spans="25:25">
      <c r="Y32340" s="176"/>
    </row>
    <row r="32341" spans="25:25">
      <c r="Y32341" s="176"/>
    </row>
    <row r="32342" spans="25:25">
      <c r="Y32342" s="176"/>
    </row>
    <row r="32343" spans="25:25">
      <c r="Y32343" s="176"/>
    </row>
    <row r="32344" spans="25:25">
      <c r="Y32344" s="176"/>
    </row>
    <row r="32345" spans="25:25">
      <c r="Y32345" s="176"/>
    </row>
    <row r="32346" spans="25:25">
      <c r="Y32346" s="176"/>
    </row>
    <row r="32347" spans="25:25">
      <c r="Y32347" s="176"/>
    </row>
    <row r="32348" spans="25:25">
      <c r="Y32348" s="176"/>
    </row>
    <row r="32349" spans="25:25">
      <c r="Y32349" s="176"/>
    </row>
    <row r="32350" spans="25:25">
      <c r="Y32350" s="176"/>
    </row>
    <row r="32351" spans="25:25">
      <c r="Y32351" s="176"/>
    </row>
    <row r="32352" spans="25:25">
      <c r="Y32352" s="176"/>
    </row>
    <row r="32353" spans="25:25">
      <c r="Y32353" s="176"/>
    </row>
    <row r="32354" spans="25:25">
      <c r="Y32354" s="176"/>
    </row>
    <row r="32355" spans="25:25">
      <c r="Y32355" s="176"/>
    </row>
    <row r="32356" spans="25:25">
      <c r="Y32356" s="176"/>
    </row>
    <row r="32357" spans="25:25">
      <c r="Y32357" s="176"/>
    </row>
    <row r="32358" spans="25:25">
      <c r="Y32358" s="176"/>
    </row>
    <row r="32359" spans="25:25">
      <c r="Y32359" s="176"/>
    </row>
    <row r="32360" spans="25:25">
      <c r="Y32360" s="176"/>
    </row>
    <row r="32361" spans="25:25">
      <c r="Y32361" s="176"/>
    </row>
    <row r="32362" spans="25:25">
      <c r="Y32362" s="176"/>
    </row>
    <row r="32363" spans="25:25">
      <c r="Y32363" s="176"/>
    </row>
    <row r="32364" spans="25:25">
      <c r="Y32364" s="176"/>
    </row>
    <row r="32365" spans="25:25">
      <c r="Y32365" s="176"/>
    </row>
    <row r="32366" spans="25:25">
      <c r="Y32366" s="176"/>
    </row>
    <row r="32367" spans="25:25">
      <c r="Y32367" s="176"/>
    </row>
    <row r="32368" spans="25:25">
      <c r="Y32368" s="176"/>
    </row>
    <row r="32369" spans="25:25">
      <c r="Y32369" s="176"/>
    </row>
    <row r="32370" spans="25:25">
      <c r="Y32370" s="176"/>
    </row>
    <row r="32371" spans="25:25">
      <c r="Y32371" s="176"/>
    </row>
    <row r="32372" spans="25:25">
      <c r="Y32372" s="176"/>
    </row>
    <row r="32373" spans="25:25">
      <c r="Y32373" s="176"/>
    </row>
    <row r="32374" spans="25:25">
      <c r="Y32374" s="176"/>
    </row>
    <row r="32375" spans="25:25">
      <c r="Y32375" s="176"/>
    </row>
    <row r="32376" spans="25:25">
      <c r="Y32376" s="176"/>
    </row>
    <row r="32377" spans="25:25">
      <c r="Y32377" s="176"/>
    </row>
    <row r="32378" spans="25:25">
      <c r="Y32378" s="176"/>
    </row>
    <row r="32379" spans="25:25">
      <c r="Y32379" s="176"/>
    </row>
    <row r="32380" spans="25:25">
      <c r="Y32380" s="176"/>
    </row>
    <row r="32381" spans="25:25">
      <c r="Y32381" s="176"/>
    </row>
    <row r="32382" spans="25:25">
      <c r="Y32382" s="176"/>
    </row>
    <row r="32383" spans="25:25">
      <c r="Y32383" s="176"/>
    </row>
    <row r="32384" spans="25:25">
      <c r="Y32384" s="176"/>
    </row>
    <row r="32385" spans="25:25">
      <c r="Y32385" s="176"/>
    </row>
    <row r="32386" spans="25:25">
      <c r="Y32386" s="176"/>
    </row>
    <row r="32387" spans="25:25">
      <c r="Y32387" s="176"/>
    </row>
    <row r="32388" spans="25:25">
      <c r="Y32388" s="176"/>
    </row>
    <row r="32389" spans="25:25">
      <c r="Y32389" s="176"/>
    </row>
    <row r="32390" spans="25:25">
      <c r="Y32390" s="176"/>
    </row>
    <row r="32391" spans="25:25">
      <c r="Y32391" s="176"/>
    </row>
    <row r="32392" spans="25:25">
      <c r="Y32392" s="176"/>
    </row>
    <row r="32393" spans="25:25">
      <c r="Y32393" s="176"/>
    </row>
    <row r="32394" spans="25:25">
      <c r="Y32394" s="176"/>
    </row>
    <row r="32395" spans="25:25">
      <c r="Y32395" s="176"/>
    </row>
    <row r="32396" spans="25:25">
      <c r="Y32396" s="176"/>
    </row>
    <row r="32397" spans="25:25">
      <c r="Y32397" s="176"/>
    </row>
    <row r="32398" spans="25:25">
      <c r="Y32398" s="176"/>
    </row>
    <row r="32399" spans="25:25">
      <c r="Y32399" s="176"/>
    </row>
    <row r="32400" spans="25:25">
      <c r="Y32400" s="176"/>
    </row>
    <row r="32401" spans="25:25">
      <c r="Y32401" s="176"/>
    </row>
    <row r="32402" spans="25:25">
      <c r="Y32402" s="176"/>
    </row>
    <row r="32403" spans="25:25">
      <c r="Y32403" s="176"/>
    </row>
    <row r="32404" spans="25:25">
      <c r="Y32404" s="176"/>
    </row>
    <row r="32405" spans="25:25">
      <c r="Y32405" s="176"/>
    </row>
    <row r="32406" spans="25:25">
      <c r="Y32406" s="176"/>
    </row>
    <row r="32407" spans="25:25">
      <c r="Y32407" s="176"/>
    </row>
    <row r="32408" spans="25:25">
      <c r="Y32408" s="176"/>
    </row>
    <row r="32409" spans="25:25">
      <c r="Y32409" s="176"/>
    </row>
    <row r="32410" spans="25:25">
      <c r="Y32410" s="176"/>
    </row>
    <row r="32411" spans="25:25">
      <c r="Y32411" s="176"/>
    </row>
    <row r="32412" spans="25:25">
      <c r="Y32412" s="176"/>
    </row>
    <row r="32413" spans="25:25">
      <c r="Y32413" s="176"/>
    </row>
    <row r="32414" spans="25:25">
      <c r="Y32414" s="176"/>
    </row>
    <row r="32415" spans="25:25">
      <c r="Y32415" s="176"/>
    </row>
    <row r="32416" spans="25:25">
      <c r="Y32416" s="176"/>
    </row>
    <row r="32417" spans="25:25">
      <c r="Y32417" s="176"/>
    </row>
    <row r="32418" spans="25:25">
      <c r="Y32418" s="176"/>
    </row>
    <row r="32419" spans="25:25">
      <c r="Y32419" s="176"/>
    </row>
    <row r="32420" spans="25:25">
      <c r="Y32420" s="176"/>
    </row>
    <row r="32421" spans="25:25">
      <c r="Y32421" s="176"/>
    </row>
    <row r="32422" spans="25:25">
      <c r="Y32422" s="176"/>
    </row>
    <row r="32423" spans="25:25">
      <c r="Y32423" s="176"/>
    </row>
    <row r="32424" spans="25:25">
      <c r="Y32424" s="176"/>
    </row>
    <row r="32425" spans="25:25">
      <c r="Y32425" s="176"/>
    </row>
    <row r="32426" spans="25:25">
      <c r="Y32426" s="176"/>
    </row>
    <row r="32427" spans="25:25">
      <c r="Y32427" s="176"/>
    </row>
    <row r="32428" spans="25:25">
      <c r="Y32428" s="176"/>
    </row>
    <row r="32429" spans="25:25">
      <c r="Y32429" s="176"/>
    </row>
    <row r="32430" spans="25:25">
      <c r="Y32430" s="176"/>
    </row>
    <row r="32431" spans="25:25">
      <c r="Y32431" s="176"/>
    </row>
    <row r="32432" spans="25:25">
      <c r="Y32432" s="176"/>
    </row>
    <row r="32433" spans="25:25">
      <c r="Y32433" s="176"/>
    </row>
    <row r="32434" spans="25:25">
      <c r="Y32434" s="176"/>
    </row>
    <row r="32435" spans="25:25">
      <c r="Y32435" s="176"/>
    </row>
    <row r="32436" spans="25:25">
      <c r="Y32436" s="176"/>
    </row>
    <row r="32437" spans="25:25">
      <c r="Y32437" s="176"/>
    </row>
    <row r="32438" spans="25:25">
      <c r="Y32438" s="176"/>
    </row>
    <row r="32439" spans="25:25">
      <c r="Y32439" s="176"/>
    </row>
    <row r="32440" spans="25:25">
      <c r="Y32440" s="176"/>
    </row>
    <row r="32441" spans="25:25">
      <c r="Y32441" s="176"/>
    </row>
    <row r="32442" spans="25:25">
      <c r="Y32442" s="176"/>
    </row>
    <row r="32443" spans="25:25">
      <c r="Y32443" s="176"/>
    </row>
    <row r="32444" spans="25:25">
      <c r="Y32444" s="176"/>
    </row>
    <row r="32445" spans="25:25">
      <c r="Y32445" s="176"/>
    </row>
    <row r="32446" spans="25:25">
      <c r="Y32446" s="176"/>
    </row>
    <row r="32447" spans="25:25">
      <c r="Y32447" s="176"/>
    </row>
    <row r="32448" spans="25:25">
      <c r="Y32448" s="176"/>
    </row>
    <row r="32449" spans="25:25">
      <c r="Y32449" s="176"/>
    </row>
    <row r="32450" spans="25:25">
      <c r="Y32450" s="176"/>
    </row>
    <row r="32451" spans="25:25">
      <c r="Y32451" s="176"/>
    </row>
    <row r="32452" spans="25:25">
      <c r="Y32452" s="176"/>
    </row>
    <row r="32453" spans="25:25">
      <c r="Y32453" s="176"/>
    </row>
    <row r="32454" spans="25:25">
      <c r="Y32454" s="176"/>
    </row>
    <row r="32455" spans="25:25">
      <c r="Y32455" s="176"/>
    </row>
    <row r="32456" spans="25:25">
      <c r="Y32456" s="176"/>
    </row>
    <row r="32457" spans="25:25">
      <c r="Y32457" s="176"/>
    </row>
    <row r="32458" spans="25:25">
      <c r="Y32458" s="176"/>
    </row>
    <row r="32459" spans="25:25">
      <c r="Y32459" s="176"/>
    </row>
    <row r="32460" spans="25:25">
      <c r="Y32460" s="176"/>
    </row>
    <row r="32461" spans="25:25">
      <c r="Y32461" s="176"/>
    </row>
    <row r="32462" spans="25:25">
      <c r="Y32462" s="176"/>
    </row>
    <row r="32463" spans="25:25">
      <c r="Y32463" s="176"/>
    </row>
    <row r="32464" spans="25:25">
      <c r="Y32464" s="176"/>
    </row>
    <row r="32465" spans="25:25">
      <c r="Y32465" s="176"/>
    </row>
    <row r="32466" spans="25:25">
      <c r="Y32466" s="176"/>
    </row>
    <row r="32467" spans="25:25">
      <c r="Y32467" s="176"/>
    </row>
    <row r="32468" spans="25:25">
      <c r="Y32468" s="176"/>
    </row>
    <row r="32469" spans="25:25">
      <c r="Y32469" s="176"/>
    </row>
    <row r="32470" spans="25:25">
      <c r="Y32470" s="176"/>
    </row>
    <row r="32471" spans="25:25">
      <c r="Y32471" s="176"/>
    </row>
    <row r="32472" spans="25:25">
      <c r="Y32472" s="176"/>
    </row>
    <row r="32473" spans="25:25">
      <c r="Y32473" s="176"/>
    </row>
    <row r="32474" spans="25:25">
      <c r="Y32474" s="176"/>
    </row>
    <row r="32475" spans="25:25">
      <c r="Y32475" s="176"/>
    </row>
    <row r="32476" spans="25:25">
      <c r="Y32476" s="176"/>
    </row>
    <row r="32477" spans="25:25">
      <c r="Y32477" s="176"/>
    </row>
    <row r="32478" spans="25:25">
      <c r="Y32478" s="176"/>
    </row>
    <row r="32479" spans="25:25">
      <c r="Y32479" s="176"/>
    </row>
    <row r="32480" spans="25:25">
      <c r="Y32480" s="176"/>
    </row>
    <row r="32481" spans="25:25">
      <c r="Y32481" s="176"/>
    </row>
    <row r="32482" spans="25:25">
      <c r="Y32482" s="176"/>
    </row>
    <row r="32483" spans="25:25">
      <c r="Y32483" s="176"/>
    </row>
    <row r="32484" spans="25:25">
      <c r="Y32484" s="176"/>
    </row>
    <row r="32485" spans="25:25">
      <c r="Y32485" s="176"/>
    </row>
    <row r="32486" spans="25:25">
      <c r="Y32486" s="176"/>
    </row>
    <row r="32487" spans="25:25">
      <c r="Y32487" s="176"/>
    </row>
    <row r="32488" spans="25:25">
      <c r="Y32488" s="176"/>
    </row>
    <row r="32489" spans="25:25">
      <c r="Y32489" s="176"/>
    </row>
    <row r="32490" spans="25:25">
      <c r="Y32490" s="176"/>
    </row>
    <row r="32491" spans="25:25">
      <c r="Y32491" s="176"/>
    </row>
    <row r="32492" spans="25:25">
      <c r="Y32492" s="176"/>
    </row>
    <row r="32493" spans="25:25">
      <c r="Y32493" s="176"/>
    </row>
    <row r="32494" spans="25:25">
      <c r="Y32494" s="176"/>
    </row>
    <row r="32495" spans="25:25">
      <c r="Y32495" s="176"/>
    </row>
    <row r="32496" spans="25:25">
      <c r="Y32496" s="176"/>
    </row>
    <row r="32497" spans="25:25">
      <c r="Y32497" s="176"/>
    </row>
    <row r="32498" spans="25:25">
      <c r="Y32498" s="176"/>
    </row>
    <row r="32499" spans="25:25">
      <c r="Y32499" s="176"/>
    </row>
    <row r="32500" spans="25:25">
      <c r="Y32500" s="176"/>
    </row>
    <row r="32501" spans="25:25">
      <c r="Y32501" s="176"/>
    </row>
    <row r="32502" spans="25:25">
      <c r="Y32502" s="176"/>
    </row>
    <row r="32503" spans="25:25">
      <c r="Y32503" s="176"/>
    </row>
    <row r="32504" spans="25:25">
      <c r="Y32504" s="176"/>
    </row>
    <row r="32505" spans="25:25">
      <c r="Y32505" s="176"/>
    </row>
    <row r="32506" spans="25:25">
      <c r="Y32506" s="176"/>
    </row>
    <row r="32507" spans="25:25">
      <c r="Y32507" s="176"/>
    </row>
    <row r="32508" spans="25:25">
      <c r="Y32508" s="176"/>
    </row>
    <row r="32509" spans="25:25">
      <c r="Y32509" s="176"/>
    </row>
    <row r="32510" spans="25:25">
      <c r="Y32510" s="176"/>
    </row>
    <row r="32511" spans="25:25">
      <c r="Y32511" s="176"/>
    </row>
    <row r="32512" spans="25:25">
      <c r="Y32512" s="176"/>
    </row>
    <row r="32513" spans="25:25">
      <c r="Y32513" s="176"/>
    </row>
    <row r="32514" spans="25:25">
      <c r="Y32514" s="176"/>
    </row>
    <row r="32515" spans="25:25">
      <c r="Y32515" s="176"/>
    </row>
    <row r="32516" spans="25:25">
      <c r="Y32516" s="176"/>
    </row>
    <row r="32517" spans="25:25">
      <c r="Y32517" s="176"/>
    </row>
    <row r="32518" spans="25:25">
      <c r="Y32518" s="176"/>
    </row>
    <row r="32519" spans="25:25">
      <c r="Y32519" s="176"/>
    </row>
    <row r="32520" spans="25:25">
      <c r="Y32520" s="176"/>
    </row>
    <row r="32521" spans="25:25">
      <c r="Y32521" s="176"/>
    </row>
    <row r="32522" spans="25:25">
      <c r="Y32522" s="176"/>
    </row>
    <row r="32523" spans="25:25">
      <c r="Y32523" s="176"/>
    </row>
    <row r="32524" spans="25:25">
      <c r="Y32524" s="176"/>
    </row>
    <row r="32525" spans="25:25">
      <c r="Y32525" s="176"/>
    </row>
    <row r="32526" spans="25:25">
      <c r="Y32526" s="176"/>
    </row>
    <row r="32527" spans="25:25">
      <c r="Y32527" s="176"/>
    </row>
    <row r="32528" spans="25:25">
      <c r="Y32528" s="176"/>
    </row>
    <row r="32529" spans="25:25">
      <c r="Y32529" s="176"/>
    </row>
    <row r="32530" spans="25:25">
      <c r="Y32530" s="176"/>
    </row>
    <row r="32531" spans="25:25">
      <c r="Y32531" s="176"/>
    </row>
    <row r="32532" spans="25:25">
      <c r="Y32532" s="176"/>
    </row>
    <row r="32533" spans="25:25">
      <c r="Y32533" s="176"/>
    </row>
    <row r="32534" spans="25:25">
      <c r="Y32534" s="176"/>
    </row>
    <row r="32535" spans="25:25">
      <c r="Y32535" s="176"/>
    </row>
    <row r="32536" spans="25:25">
      <c r="Y32536" s="176"/>
    </row>
    <row r="32537" spans="25:25">
      <c r="Y32537" s="176"/>
    </row>
    <row r="32538" spans="25:25">
      <c r="Y32538" s="176"/>
    </row>
    <row r="32539" spans="25:25">
      <c r="Y32539" s="176"/>
    </row>
    <row r="32540" spans="25:25">
      <c r="Y32540" s="176"/>
    </row>
    <row r="32541" spans="25:25">
      <c r="Y32541" s="176"/>
    </row>
    <row r="32542" spans="25:25">
      <c r="Y32542" s="176"/>
    </row>
    <row r="32543" spans="25:25">
      <c r="Y32543" s="176"/>
    </row>
    <row r="32544" spans="25:25">
      <c r="Y32544" s="176"/>
    </row>
    <row r="32545" spans="25:25">
      <c r="Y32545" s="176"/>
    </row>
    <row r="32546" spans="25:25">
      <c r="Y32546" s="176"/>
    </row>
    <row r="32547" spans="25:25">
      <c r="Y32547" s="176"/>
    </row>
    <row r="32548" spans="25:25">
      <c r="Y32548" s="176"/>
    </row>
    <row r="32549" spans="25:25">
      <c r="Y32549" s="176"/>
    </row>
    <row r="32550" spans="25:25">
      <c r="Y32550" s="176"/>
    </row>
    <row r="32551" spans="25:25">
      <c r="Y32551" s="176"/>
    </row>
    <row r="32552" spans="25:25">
      <c r="Y32552" s="176"/>
    </row>
    <row r="32553" spans="25:25">
      <c r="Y32553" s="176"/>
    </row>
    <row r="32554" spans="25:25">
      <c r="Y32554" s="176"/>
    </row>
    <row r="32555" spans="25:25">
      <c r="Y32555" s="176"/>
    </row>
    <row r="32556" spans="25:25">
      <c r="Y32556" s="176"/>
    </row>
    <row r="32557" spans="25:25">
      <c r="Y32557" s="176"/>
    </row>
    <row r="32558" spans="25:25">
      <c r="Y32558" s="176"/>
    </row>
    <row r="32559" spans="25:25">
      <c r="Y32559" s="176"/>
    </row>
    <row r="32560" spans="25:25">
      <c r="Y32560" s="176"/>
    </row>
    <row r="32561" spans="25:25">
      <c r="Y32561" s="176"/>
    </row>
    <row r="32562" spans="25:25">
      <c r="Y32562" s="176"/>
    </row>
    <row r="32563" spans="25:25">
      <c r="Y32563" s="176"/>
    </row>
    <row r="32564" spans="25:25">
      <c r="Y32564" s="176"/>
    </row>
    <row r="32565" spans="25:25">
      <c r="Y32565" s="176"/>
    </row>
    <row r="32566" spans="25:25">
      <c r="Y32566" s="176"/>
    </row>
    <row r="32567" spans="25:25">
      <c r="Y32567" s="176"/>
    </row>
    <row r="32568" spans="25:25">
      <c r="Y32568" s="176"/>
    </row>
    <row r="32569" spans="25:25">
      <c r="Y32569" s="176"/>
    </row>
    <row r="32570" spans="25:25">
      <c r="Y32570" s="176"/>
    </row>
    <row r="32571" spans="25:25">
      <c r="Y32571" s="176"/>
    </row>
    <row r="32572" spans="25:25">
      <c r="Y32572" s="176"/>
    </row>
    <row r="32573" spans="25:25">
      <c r="Y32573" s="176"/>
    </row>
    <row r="32574" spans="25:25">
      <c r="Y32574" s="176"/>
    </row>
    <row r="32575" spans="25:25">
      <c r="Y32575" s="176"/>
    </row>
    <row r="32576" spans="25:25">
      <c r="Y32576" s="176"/>
    </row>
    <row r="32577" spans="25:25">
      <c r="Y32577" s="176"/>
    </row>
    <row r="32578" spans="25:25">
      <c r="Y32578" s="176"/>
    </row>
    <row r="32579" spans="25:25">
      <c r="Y32579" s="176"/>
    </row>
    <row r="32580" spans="25:25">
      <c r="Y32580" s="176"/>
    </row>
    <row r="32581" spans="25:25">
      <c r="Y32581" s="176"/>
    </row>
    <row r="32582" spans="25:25">
      <c r="Y32582" s="176"/>
    </row>
    <row r="32583" spans="25:25">
      <c r="Y32583" s="176"/>
    </row>
    <row r="32584" spans="25:25">
      <c r="Y32584" s="176"/>
    </row>
    <row r="32585" spans="25:25">
      <c r="Y32585" s="176"/>
    </row>
    <row r="32586" spans="25:25">
      <c r="Y32586" s="176"/>
    </row>
    <row r="32587" spans="25:25">
      <c r="Y32587" s="176"/>
    </row>
    <row r="32588" spans="25:25">
      <c r="Y32588" s="176"/>
    </row>
    <row r="32589" spans="25:25">
      <c r="Y32589" s="176"/>
    </row>
    <row r="32590" spans="25:25">
      <c r="Y32590" s="176"/>
    </row>
    <row r="32591" spans="25:25">
      <c r="Y32591" s="176"/>
    </row>
    <row r="32592" spans="25:25">
      <c r="Y32592" s="176"/>
    </row>
    <row r="32593" spans="25:25">
      <c r="Y32593" s="176"/>
    </row>
    <row r="32594" spans="25:25">
      <c r="Y32594" s="176"/>
    </row>
    <row r="32595" spans="25:25">
      <c r="Y32595" s="176"/>
    </row>
    <row r="32596" spans="25:25">
      <c r="Y32596" s="176"/>
    </row>
    <row r="32597" spans="25:25">
      <c r="Y32597" s="176"/>
    </row>
    <row r="32598" spans="25:25">
      <c r="Y32598" s="176"/>
    </row>
    <row r="32599" spans="25:25">
      <c r="Y32599" s="176"/>
    </row>
    <row r="32600" spans="25:25">
      <c r="Y32600" s="176"/>
    </row>
    <row r="32601" spans="25:25">
      <c r="Y32601" s="176"/>
    </row>
    <row r="32602" spans="25:25">
      <c r="Y32602" s="176"/>
    </row>
    <row r="32603" spans="25:25">
      <c r="Y32603" s="176"/>
    </row>
    <row r="32604" spans="25:25">
      <c r="Y32604" s="176"/>
    </row>
    <row r="32605" spans="25:25">
      <c r="Y32605" s="176"/>
    </row>
    <row r="32606" spans="25:25">
      <c r="Y32606" s="176"/>
    </row>
    <row r="32607" spans="25:25">
      <c r="Y32607" s="176"/>
    </row>
    <row r="32608" spans="25:25">
      <c r="Y32608" s="176"/>
    </row>
    <row r="32609" spans="25:25">
      <c r="Y32609" s="176"/>
    </row>
    <row r="32610" spans="25:25">
      <c r="Y32610" s="176"/>
    </row>
    <row r="32611" spans="25:25">
      <c r="Y32611" s="176"/>
    </row>
    <row r="32612" spans="25:25">
      <c r="Y32612" s="176"/>
    </row>
    <row r="32613" spans="25:25">
      <c r="Y32613" s="176"/>
    </row>
    <row r="32614" spans="25:25">
      <c r="Y32614" s="176"/>
    </row>
    <row r="32615" spans="25:25">
      <c r="Y32615" s="176"/>
    </row>
    <row r="32616" spans="25:25">
      <c r="Y32616" s="176"/>
    </row>
    <row r="32617" spans="25:25">
      <c r="Y32617" s="176"/>
    </row>
    <row r="32618" spans="25:25">
      <c r="Y32618" s="176"/>
    </row>
    <row r="32619" spans="25:25">
      <c r="Y32619" s="176"/>
    </row>
    <row r="32620" spans="25:25">
      <c r="Y32620" s="176"/>
    </row>
    <row r="32621" spans="25:25">
      <c r="Y32621" s="176"/>
    </row>
    <row r="32622" spans="25:25">
      <c r="Y32622" s="176"/>
    </row>
    <row r="32623" spans="25:25">
      <c r="Y32623" s="176"/>
    </row>
    <row r="32624" spans="25:25">
      <c r="Y32624" s="176"/>
    </row>
    <row r="32625" spans="25:25">
      <c r="Y32625" s="176"/>
    </row>
    <row r="32626" spans="25:25">
      <c r="Y32626" s="176"/>
    </row>
    <row r="32627" spans="25:25">
      <c r="Y32627" s="176"/>
    </row>
    <row r="32628" spans="25:25">
      <c r="Y32628" s="176"/>
    </row>
    <row r="32629" spans="25:25">
      <c r="Y32629" s="176"/>
    </row>
    <row r="32630" spans="25:25">
      <c r="Y32630" s="176"/>
    </row>
    <row r="32631" spans="25:25">
      <c r="Y32631" s="176"/>
    </row>
    <row r="32632" spans="25:25">
      <c r="Y32632" s="176"/>
    </row>
    <row r="32633" spans="25:25">
      <c r="Y32633" s="176"/>
    </row>
    <row r="32634" spans="25:25">
      <c r="Y32634" s="176"/>
    </row>
    <row r="32635" spans="25:25">
      <c r="Y32635" s="176"/>
    </row>
    <row r="32636" spans="25:25">
      <c r="Y32636" s="176"/>
    </row>
    <row r="32637" spans="25:25">
      <c r="Y32637" s="176"/>
    </row>
    <row r="32638" spans="25:25">
      <c r="Y32638" s="176"/>
    </row>
    <row r="32639" spans="25:25">
      <c r="Y32639" s="176"/>
    </row>
    <row r="32640" spans="25:25">
      <c r="Y32640" s="176"/>
    </row>
    <row r="32641" spans="25:25">
      <c r="Y32641" s="176"/>
    </row>
    <row r="32642" spans="25:25">
      <c r="Y32642" s="176"/>
    </row>
    <row r="32643" spans="25:25">
      <c r="Y32643" s="176"/>
    </row>
    <row r="32644" spans="25:25">
      <c r="Y32644" s="176"/>
    </row>
    <row r="32645" spans="25:25">
      <c r="Y32645" s="176"/>
    </row>
    <row r="32646" spans="25:25">
      <c r="Y32646" s="176"/>
    </row>
    <row r="32647" spans="25:25">
      <c r="Y32647" s="176"/>
    </row>
    <row r="32648" spans="25:25">
      <c r="Y32648" s="176"/>
    </row>
    <row r="32649" spans="25:25">
      <c r="Y32649" s="176"/>
    </row>
    <row r="32650" spans="25:25">
      <c r="Y32650" s="176"/>
    </row>
    <row r="32651" spans="25:25">
      <c r="Y32651" s="176"/>
    </row>
    <row r="32652" spans="25:25">
      <c r="Y32652" s="176"/>
    </row>
    <row r="32653" spans="25:25">
      <c r="Y32653" s="176"/>
    </row>
    <row r="32654" spans="25:25">
      <c r="Y32654" s="176"/>
    </row>
    <row r="32655" spans="25:25">
      <c r="Y32655" s="176"/>
    </row>
    <row r="32656" spans="25:25">
      <c r="Y32656" s="176"/>
    </row>
    <row r="32657" spans="25:25">
      <c r="Y32657" s="176"/>
    </row>
    <row r="32658" spans="25:25">
      <c r="Y32658" s="176"/>
    </row>
    <row r="32659" spans="25:25">
      <c r="Y32659" s="176"/>
    </row>
    <row r="32660" spans="25:25">
      <c r="Y32660" s="176"/>
    </row>
    <row r="32661" spans="25:25">
      <c r="Y32661" s="176"/>
    </row>
    <row r="32662" spans="25:25">
      <c r="Y32662" s="176"/>
    </row>
    <row r="32663" spans="25:25">
      <c r="Y32663" s="176"/>
    </row>
    <row r="32664" spans="25:25">
      <c r="Y32664" s="176"/>
    </row>
    <row r="32665" spans="25:25">
      <c r="Y32665" s="176"/>
    </row>
    <row r="32666" spans="25:25">
      <c r="Y32666" s="176"/>
    </row>
    <row r="32667" spans="25:25">
      <c r="Y32667" s="176"/>
    </row>
    <row r="32668" spans="25:25">
      <c r="Y32668" s="176"/>
    </row>
    <row r="32669" spans="25:25">
      <c r="Y32669" s="176"/>
    </row>
    <row r="32670" spans="25:25">
      <c r="Y32670" s="176"/>
    </row>
    <row r="32671" spans="25:25">
      <c r="Y32671" s="176"/>
    </row>
    <row r="32672" spans="25:25">
      <c r="Y32672" s="176"/>
    </row>
    <row r="32673" spans="25:25">
      <c r="Y32673" s="176"/>
    </row>
    <row r="32674" spans="25:25">
      <c r="Y32674" s="176"/>
    </row>
    <row r="32675" spans="25:25">
      <c r="Y32675" s="176"/>
    </row>
    <row r="32676" spans="25:25">
      <c r="Y32676" s="176"/>
    </row>
    <row r="32677" spans="25:25">
      <c r="Y32677" s="176"/>
    </row>
    <row r="32678" spans="25:25">
      <c r="Y32678" s="176"/>
    </row>
    <row r="32679" spans="25:25">
      <c r="Y32679" s="176"/>
    </row>
    <row r="32680" spans="25:25">
      <c r="Y32680" s="176"/>
    </row>
    <row r="32681" spans="25:25">
      <c r="Y32681" s="176"/>
    </row>
    <row r="32682" spans="25:25">
      <c r="Y32682" s="176"/>
    </row>
    <row r="32683" spans="25:25">
      <c r="Y32683" s="176"/>
    </row>
    <row r="32684" spans="25:25">
      <c r="Y32684" s="176"/>
    </row>
    <row r="32685" spans="25:25">
      <c r="Y32685" s="176"/>
    </row>
    <row r="32686" spans="25:25">
      <c r="Y32686" s="176"/>
    </row>
    <row r="32687" spans="25:25">
      <c r="Y32687" s="176"/>
    </row>
    <row r="32688" spans="25:25">
      <c r="Y32688" s="176"/>
    </row>
    <row r="32689" spans="25:25">
      <c r="Y32689" s="176"/>
    </row>
    <row r="32690" spans="25:25">
      <c r="Y32690" s="176"/>
    </row>
    <row r="32691" spans="25:25">
      <c r="Y32691" s="176"/>
    </row>
    <row r="32692" spans="25:25">
      <c r="Y32692" s="176"/>
    </row>
    <row r="32693" spans="25:25">
      <c r="Y32693" s="176"/>
    </row>
    <row r="32694" spans="25:25">
      <c r="Y32694" s="176"/>
    </row>
    <row r="32695" spans="25:25">
      <c r="Y32695" s="176"/>
    </row>
    <row r="32696" spans="25:25">
      <c r="Y32696" s="176"/>
    </row>
    <row r="32697" spans="25:25">
      <c r="Y32697" s="176"/>
    </row>
    <row r="32698" spans="25:25">
      <c r="Y32698" s="176"/>
    </row>
    <row r="32699" spans="25:25">
      <c r="Y32699" s="176"/>
    </row>
    <row r="32700" spans="25:25">
      <c r="Y32700" s="176"/>
    </row>
    <row r="32701" spans="25:25">
      <c r="Y32701" s="176"/>
    </row>
    <row r="32702" spans="25:25">
      <c r="Y32702" s="176"/>
    </row>
    <row r="32703" spans="25:25">
      <c r="Y32703" s="176"/>
    </row>
    <row r="32704" spans="25:25">
      <c r="Y32704" s="176"/>
    </row>
    <row r="32705" spans="25:25">
      <c r="Y32705" s="176"/>
    </row>
    <row r="32706" spans="25:25">
      <c r="Y32706" s="176"/>
    </row>
    <row r="32707" spans="25:25">
      <c r="Y32707" s="176"/>
    </row>
    <row r="32708" spans="25:25">
      <c r="Y32708" s="176"/>
    </row>
    <row r="32709" spans="25:25">
      <c r="Y32709" s="176"/>
    </row>
    <row r="32710" spans="25:25">
      <c r="Y32710" s="176"/>
    </row>
    <row r="32711" spans="25:25">
      <c r="Y32711" s="176"/>
    </row>
    <row r="32712" spans="25:25">
      <c r="Y32712" s="176"/>
    </row>
    <row r="32713" spans="25:25">
      <c r="Y32713" s="176"/>
    </row>
    <row r="32714" spans="25:25">
      <c r="Y32714" s="176"/>
    </row>
    <row r="32715" spans="25:25">
      <c r="Y32715" s="176"/>
    </row>
    <row r="32716" spans="25:25">
      <c r="Y32716" s="176"/>
    </row>
    <row r="32717" spans="25:25">
      <c r="Y32717" s="176"/>
    </row>
    <row r="32718" spans="25:25">
      <c r="Y32718" s="176"/>
    </row>
    <row r="32719" spans="25:25">
      <c r="Y32719" s="176"/>
    </row>
    <row r="32720" spans="25:25">
      <c r="Y32720" s="176"/>
    </row>
    <row r="32721" spans="25:25">
      <c r="Y32721" s="176"/>
    </row>
    <row r="32722" spans="25:25">
      <c r="Y32722" s="176"/>
    </row>
    <row r="32723" spans="25:25">
      <c r="Y32723" s="176"/>
    </row>
    <row r="32724" spans="25:25">
      <c r="Y32724" s="176"/>
    </row>
    <row r="32725" spans="25:25">
      <c r="Y32725" s="176"/>
    </row>
    <row r="32726" spans="25:25">
      <c r="Y32726" s="176"/>
    </row>
    <row r="32727" spans="25:25">
      <c r="Y32727" s="176"/>
    </row>
    <row r="32728" spans="25:25">
      <c r="Y32728" s="176"/>
    </row>
    <row r="32729" spans="25:25">
      <c r="Y32729" s="176"/>
    </row>
    <row r="32730" spans="25:25">
      <c r="Y32730" s="176"/>
    </row>
    <row r="32731" spans="25:25">
      <c r="Y32731" s="176"/>
    </row>
    <row r="32732" spans="25:25">
      <c r="Y32732" s="176"/>
    </row>
    <row r="32733" spans="25:25">
      <c r="Y32733" s="176"/>
    </row>
    <row r="32734" spans="25:25">
      <c r="Y32734" s="176"/>
    </row>
    <row r="32735" spans="25:25">
      <c r="Y32735" s="176"/>
    </row>
    <row r="32736" spans="25:25">
      <c r="Y32736" s="176"/>
    </row>
    <row r="32737" spans="25:25">
      <c r="Y32737" s="176"/>
    </row>
    <row r="32738" spans="25:25">
      <c r="Y32738" s="176"/>
    </row>
    <row r="32739" spans="25:25">
      <c r="Y32739" s="176"/>
    </row>
    <row r="32740" spans="25:25">
      <c r="Y32740" s="176"/>
    </row>
    <row r="32741" spans="25:25">
      <c r="Y32741" s="176"/>
    </row>
    <row r="32742" spans="25:25">
      <c r="Y32742" s="176"/>
    </row>
    <row r="32743" spans="25:25">
      <c r="Y32743" s="176"/>
    </row>
    <row r="32744" spans="25:25">
      <c r="Y32744" s="176"/>
    </row>
    <row r="32745" spans="25:25">
      <c r="Y32745" s="176"/>
    </row>
    <row r="32746" spans="25:25">
      <c r="Y32746" s="176"/>
    </row>
    <row r="32747" spans="25:25">
      <c r="Y32747" s="176"/>
    </row>
    <row r="32748" spans="25:25">
      <c r="Y32748" s="176"/>
    </row>
    <row r="32749" spans="25:25">
      <c r="Y32749" s="176"/>
    </row>
    <row r="32750" spans="25:25">
      <c r="Y32750" s="176"/>
    </row>
    <row r="32751" spans="25:25">
      <c r="Y32751" s="176"/>
    </row>
    <row r="32752" spans="25:25">
      <c r="Y32752" s="176"/>
    </row>
    <row r="32753" spans="25:25">
      <c r="Y32753" s="176"/>
    </row>
    <row r="32754" spans="25:25">
      <c r="Y32754" s="176"/>
    </row>
    <row r="32755" spans="25:25">
      <c r="Y32755" s="176"/>
    </row>
    <row r="32756" spans="25:25">
      <c r="Y32756" s="176"/>
    </row>
    <row r="32757" spans="25:25">
      <c r="Y32757" s="176"/>
    </row>
    <row r="32758" spans="25:25">
      <c r="Y32758" s="176"/>
    </row>
    <row r="32759" spans="25:25">
      <c r="Y32759" s="176"/>
    </row>
    <row r="32760" spans="25:25">
      <c r="Y32760" s="176"/>
    </row>
    <row r="32761" spans="25:25">
      <c r="Y32761" s="176"/>
    </row>
    <row r="32762" spans="25:25">
      <c r="Y32762" s="176"/>
    </row>
    <row r="32763" spans="25:25">
      <c r="Y32763" s="176"/>
    </row>
    <row r="32764" spans="25:25">
      <c r="Y32764" s="176"/>
    </row>
    <row r="32765" spans="25:25">
      <c r="Y32765" s="176"/>
    </row>
    <row r="32766" spans="25:25">
      <c r="Y32766" s="176"/>
    </row>
    <row r="32767" spans="25:25">
      <c r="Y32767" s="176"/>
    </row>
    <row r="32768" spans="25:25">
      <c r="Y32768" s="176"/>
    </row>
    <row r="32769" spans="25:25">
      <c r="Y32769" s="176"/>
    </row>
    <row r="32770" spans="25:25">
      <c r="Y32770" s="176"/>
    </row>
    <row r="32771" spans="25:25">
      <c r="Y32771" s="176"/>
    </row>
    <row r="32772" spans="25:25">
      <c r="Y32772" s="176"/>
    </row>
    <row r="32773" spans="25:25">
      <c r="Y32773" s="176"/>
    </row>
    <row r="32774" spans="25:25">
      <c r="Y32774" s="176"/>
    </row>
    <row r="32775" spans="25:25">
      <c r="Y32775" s="176"/>
    </row>
    <row r="32776" spans="25:25">
      <c r="Y32776" s="176"/>
    </row>
    <row r="32777" spans="25:25">
      <c r="Y32777" s="176"/>
    </row>
    <row r="32778" spans="25:25">
      <c r="Y32778" s="176"/>
    </row>
    <row r="32779" spans="25:25">
      <c r="Y32779" s="176"/>
    </row>
    <row r="32780" spans="25:25">
      <c r="Y32780" s="176"/>
    </row>
    <row r="32781" spans="25:25">
      <c r="Y32781" s="176"/>
    </row>
    <row r="32782" spans="25:25">
      <c r="Y32782" s="176"/>
    </row>
    <row r="32783" spans="25:25">
      <c r="Y32783" s="176"/>
    </row>
    <row r="32784" spans="25:25">
      <c r="Y32784" s="176"/>
    </row>
    <row r="32785" spans="25:25">
      <c r="Y32785" s="176"/>
    </row>
    <row r="32786" spans="25:25">
      <c r="Y32786" s="176"/>
    </row>
    <row r="32787" spans="25:25">
      <c r="Y32787" s="176"/>
    </row>
    <row r="32788" spans="25:25">
      <c r="Y32788" s="176"/>
    </row>
    <row r="32789" spans="25:25">
      <c r="Y32789" s="176"/>
    </row>
    <row r="32790" spans="25:25">
      <c r="Y32790" s="176"/>
    </row>
    <row r="32791" spans="25:25">
      <c r="Y32791" s="176"/>
    </row>
    <row r="32792" spans="25:25">
      <c r="Y32792" s="176"/>
    </row>
    <row r="32793" spans="25:25">
      <c r="Y32793" s="176"/>
    </row>
    <row r="32794" spans="25:25">
      <c r="Y32794" s="176"/>
    </row>
    <row r="32795" spans="25:25">
      <c r="Y32795" s="176"/>
    </row>
    <row r="32796" spans="25:25">
      <c r="Y32796" s="176"/>
    </row>
    <row r="32797" spans="25:25">
      <c r="Y32797" s="176"/>
    </row>
    <row r="32798" spans="25:25">
      <c r="Y32798" s="176"/>
    </row>
    <row r="32799" spans="25:25">
      <c r="Y32799" s="176"/>
    </row>
    <row r="32800" spans="25:25">
      <c r="Y32800" s="176"/>
    </row>
    <row r="32801" spans="25:25">
      <c r="Y32801" s="176"/>
    </row>
    <row r="32802" spans="25:25">
      <c r="Y32802" s="176"/>
    </row>
    <row r="32803" spans="25:25">
      <c r="Y32803" s="176"/>
    </row>
    <row r="32804" spans="25:25">
      <c r="Y32804" s="176"/>
    </row>
    <row r="32805" spans="25:25">
      <c r="Y32805" s="176"/>
    </row>
    <row r="32806" spans="25:25">
      <c r="Y32806" s="176"/>
    </row>
    <row r="32807" spans="25:25">
      <c r="Y32807" s="176"/>
    </row>
    <row r="32808" spans="25:25">
      <c r="Y32808" s="176"/>
    </row>
    <row r="32809" spans="25:25">
      <c r="Y32809" s="176"/>
    </row>
    <row r="32810" spans="25:25">
      <c r="Y32810" s="176"/>
    </row>
    <row r="32811" spans="25:25">
      <c r="Y32811" s="176"/>
    </row>
    <row r="32812" spans="25:25">
      <c r="Y32812" s="176"/>
    </row>
    <row r="32813" spans="25:25">
      <c r="Y32813" s="176"/>
    </row>
    <row r="32814" spans="25:25">
      <c r="Y32814" s="176"/>
    </row>
    <row r="32815" spans="25:25">
      <c r="Y32815" s="176"/>
    </row>
    <row r="32816" spans="25:25">
      <c r="Y32816" s="176"/>
    </row>
    <row r="32817" spans="25:25">
      <c r="Y32817" s="176"/>
    </row>
    <row r="32818" spans="25:25">
      <c r="Y32818" s="176"/>
    </row>
    <row r="32819" spans="25:25">
      <c r="Y32819" s="176"/>
    </row>
    <row r="32820" spans="25:25">
      <c r="Y32820" s="176"/>
    </row>
    <row r="32821" spans="25:25">
      <c r="Y32821" s="176"/>
    </row>
    <row r="32822" spans="25:25">
      <c r="Y32822" s="176"/>
    </row>
    <row r="32823" spans="25:25">
      <c r="Y32823" s="176"/>
    </row>
    <row r="32824" spans="25:25">
      <c r="Y32824" s="176"/>
    </row>
    <row r="32825" spans="25:25">
      <c r="Y32825" s="176"/>
    </row>
    <row r="32826" spans="25:25">
      <c r="Y32826" s="176"/>
    </row>
    <row r="32827" spans="25:25">
      <c r="Y32827" s="176"/>
    </row>
    <row r="32828" spans="25:25">
      <c r="Y32828" s="176"/>
    </row>
    <row r="32829" spans="25:25">
      <c r="Y32829" s="176"/>
    </row>
    <row r="32830" spans="25:25">
      <c r="Y32830" s="176"/>
    </row>
    <row r="32831" spans="25:25">
      <c r="Y32831" s="176"/>
    </row>
    <row r="32832" spans="25:25">
      <c r="Y32832" s="176"/>
    </row>
    <row r="32833" spans="25:25">
      <c r="Y32833" s="176"/>
    </row>
    <row r="32834" spans="25:25">
      <c r="Y32834" s="176"/>
    </row>
    <row r="32835" spans="25:25">
      <c r="Y32835" s="176"/>
    </row>
    <row r="32836" spans="25:25">
      <c r="Y32836" s="176"/>
    </row>
    <row r="32837" spans="25:25">
      <c r="Y32837" s="176"/>
    </row>
    <row r="32838" spans="25:25">
      <c r="Y32838" s="176"/>
    </row>
    <row r="32839" spans="25:25">
      <c r="Y32839" s="176"/>
    </row>
    <row r="32840" spans="25:25">
      <c r="Y32840" s="176"/>
    </row>
    <row r="32841" spans="25:25">
      <c r="Y32841" s="176"/>
    </row>
    <row r="32842" spans="25:25">
      <c r="Y32842" s="176"/>
    </row>
    <row r="32843" spans="25:25">
      <c r="Y32843" s="176"/>
    </row>
    <row r="32844" spans="25:25">
      <c r="Y32844" s="176"/>
    </row>
    <row r="32845" spans="25:25">
      <c r="Y32845" s="176"/>
    </row>
    <row r="32846" spans="25:25">
      <c r="Y32846" s="176"/>
    </row>
    <row r="32847" spans="25:25">
      <c r="Y32847" s="176"/>
    </row>
    <row r="32848" spans="25:25">
      <c r="Y32848" s="176"/>
    </row>
    <row r="32849" spans="25:25">
      <c r="Y32849" s="176"/>
    </row>
    <row r="32850" spans="25:25">
      <c r="Y32850" s="176"/>
    </row>
    <row r="32851" spans="25:25">
      <c r="Y32851" s="176"/>
    </row>
    <row r="32852" spans="25:25">
      <c r="Y32852" s="176"/>
    </row>
    <row r="32853" spans="25:25">
      <c r="Y32853" s="176"/>
    </row>
    <row r="32854" spans="25:25">
      <c r="Y32854" s="176"/>
    </row>
    <row r="32855" spans="25:25">
      <c r="Y32855" s="176"/>
    </row>
    <row r="32856" spans="25:25">
      <c r="Y32856" s="176"/>
    </row>
    <row r="32857" spans="25:25">
      <c r="Y32857" s="176"/>
    </row>
    <row r="32858" spans="25:25">
      <c r="Y32858" s="176"/>
    </row>
    <row r="32859" spans="25:25">
      <c r="Y32859" s="176"/>
    </row>
    <row r="32860" spans="25:25">
      <c r="Y32860" s="176"/>
    </row>
    <row r="32861" spans="25:25">
      <c r="Y32861" s="176"/>
    </row>
    <row r="32862" spans="25:25">
      <c r="Y32862" s="176"/>
    </row>
    <row r="32863" spans="25:25">
      <c r="Y32863" s="176"/>
    </row>
    <row r="32864" spans="25:25">
      <c r="Y32864" s="176"/>
    </row>
    <row r="32865" spans="25:25">
      <c r="Y32865" s="176"/>
    </row>
    <row r="32866" spans="25:25">
      <c r="Y32866" s="176"/>
    </row>
    <row r="32867" spans="25:25">
      <c r="Y32867" s="176"/>
    </row>
    <row r="32868" spans="25:25">
      <c r="Y32868" s="176"/>
    </row>
    <row r="32869" spans="25:25">
      <c r="Y32869" s="176"/>
    </row>
    <row r="32870" spans="25:25">
      <c r="Y32870" s="176"/>
    </row>
    <row r="32871" spans="25:25">
      <c r="Y32871" s="176"/>
    </row>
    <row r="32872" spans="25:25">
      <c r="Y32872" s="176"/>
    </row>
    <row r="32873" spans="25:25">
      <c r="Y32873" s="176"/>
    </row>
    <row r="32874" spans="25:25">
      <c r="Y32874" s="176"/>
    </row>
    <row r="32875" spans="25:25">
      <c r="Y32875" s="176"/>
    </row>
    <row r="32876" spans="25:25">
      <c r="Y32876" s="176"/>
    </row>
    <row r="32877" spans="25:25">
      <c r="Y32877" s="176"/>
    </row>
    <row r="32878" spans="25:25">
      <c r="Y32878" s="176"/>
    </row>
    <row r="32879" spans="25:25">
      <c r="Y32879" s="176"/>
    </row>
    <row r="32880" spans="25:25">
      <c r="Y32880" s="176"/>
    </row>
    <row r="32881" spans="25:25">
      <c r="Y32881" s="176"/>
    </row>
    <row r="32882" spans="25:25">
      <c r="Y32882" s="176"/>
    </row>
    <row r="32883" spans="25:25">
      <c r="Y32883" s="176"/>
    </row>
    <row r="32884" spans="25:25">
      <c r="Y32884" s="176"/>
    </row>
    <row r="32885" spans="25:25">
      <c r="Y32885" s="176"/>
    </row>
    <row r="32886" spans="25:25">
      <c r="Y32886" s="176"/>
    </row>
    <row r="32887" spans="25:25">
      <c r="Y32887" s="176"/>
    </row>
    <row r="32888" spans="25:25">
      <c r="Y32888" s="176"/>
    </row>
    <row r="32889" spans="25:25">
      <c r="Y32889" s="176"/>
    </row>
    <row r="32890" spans="25:25">
      <c r="Y32890" s="176"/>
    </row>
    <row r="32891" spans="25:25">
      <c r="Y32891" s="176"/>
    </row>
    <row r="32892" spans="25:25">
      <c r="Y32892" s="176"/>
    </row>
    <row r="32893" spans="25:25">
      <c r="Y32893" s="176"/>
    </row>
    <row r="32894" spans="25:25">
      <c r="Y32894" s="176"/>
    </row>
    <row r="32895" spans="25:25">
      <c r="Y32895" s="176"/>
    </row>
    <row r="32896" spans="25:25">
      <c r="Y32896" s="176"/>
    </row>
    <row r="32897" spans="25:25">
      <c r="Y32897" s="176"/>
    </row>
    <row r="32898" spans="25:25">
      <c r="Y32898" s="176"/>
    </row>
    <row r="32899" spans="25:25">
      <c r="Y32899" s="176"/>
    </row>
    <row r="32900" spans="25:25">
      <c r="Y32900" s="176"/>
    </row>
    <row r="32901" spans="25:25">
      <c r="Y32901" s="176"/>
    </row>
    <row r="32902" spans="25:25">
      <c r="Y32902" s="176"/>
    </row>
    <row r="32903" spans="25:25">
      <c r="Y32903" s="176"/>
    </row>
    <row r="32904" spans="25:25">
      <c r="Y32904" s="176"/>
    </row>
    <row r="32905" spans="25:25">
      <c r="Y32905" s="176"/>
    </row>
    <row r="32906" spans="25:25">
      <c r="Y32906" s="176"/>
    </row>
    <row r="32907" spans="25:25">
      <c r="Y32907" s="176"/>
    </row>
    <row r="32908" spans="25:25">
      <c r="Y32908" s="176"/>
    </row>
    <row r="32909" spans="25:25">
      <c r="Y32909" s="176"/>
    </row>
    <row r="32910" spans="25:25">
      <c r="Y32910" s="176"/>
    </row>
    <row r="32911" spans="25:25">
      <c r="Y32911" s="176"/>
    </row>
    <row r="32912" spans="25:25">
      <c r="Y32912" s="176"/>
    </row>
    <row r="32913" spans="25:25">
      <c r="Y32913" s="176"/>
    </row>
    <row r="32914" spans="25:25">
      <c r="Y32914" s="176"/>
    </row>
    <row r="32915" spans="25:25">
      <c r="Y32915" s="176"/>
    </row>
    <row r="32916" spans="25:25">
      <c r="Y32916" s="176"/>
    </row>
    <row r="32917" spans="25:25">
      <c r="Y32917" s="176"/>
    </row>
    <row r="32918" spans="25:25">
      <c r="Y32918" s="176"/>
    </row>
    <row r="32919" spans="25:25">
      <c r="Y32919" s="176"/>
    </row>
    <row r="32920" spans="25:25">
      <c r="Y32920" s="176"/>
    </row>
    <row r="32921" spans="25:25">
      <c r="Y32921" s="176"/>
    </row>
    <row r="32922" spans="25:25">
      <c r="Y32922" s="176"/>
    </row>
    <row r="32923" spans="25:25">
      <c r="Y32923" s="176"/>
    </row>
    <row r="32924" spans="25:25">
      <c r="Y32924" s="176"/>
    </row>
    <row r="32925" spans="25:25">
      <c r="Y32925" s="176"/>
    </row>
    <row r="32926" spans="25:25">
      <c r="Y32926" s="176"/>
    </row>
    <row r="32927" spans="25:25">
      <c r="Y32927" s="176"/>
    </row>
    <row r="32928" spans="25:25">
      <c r="Y32928" s="176"/>
    </row>
    <row r="32929" spans="25:25">
      <c r="Y32929" s="176"/>
    </row>
    <row r="32930" spans="25:25">
      <c r="Y32930" s="176"/>
    </row>
    <row r="32931" spans="25:25">
      <c r="Y32931" s="176"/>
    </row>
    <row r="32932" spans="25:25">
      <c r="Y32932" s="176"/>
    </row>
    <row r="32933" spans="25:25">
      <c r="Y32933" s="176"/>
    </row>
    <row r="32934" spans="25:25">
      <c r="Y32934" s="176"/>
    </row>
    <row r="32935" spans="25:25">
      <c r="Y32935" s="176"/>
    </row>
    <row r="32936" spans="25:25">
      <c r="Y32936" s="176"/>
    </row>
    <row r="32937" spans="25:25">
      <c r="Y32937" s="176"/>
    </row>
    <row r="32938" spans="25:25">
      <c r="Y32938" s="176"/>
    </row>
    <row r="32939" spans="25:25">
      <c r="Y32939" s="176"/>
    </row>
    <row r="32940" spans="25:25">
      <c r="Y32940" s="176"/>
    </row>
    <row r="32941" spans="25:25">
      <c r="Y32941" s="176"/>
    </row>
    <row r="32942" spans="25:25">
      <c r="Y32942" s="176"/>
    </row>
    <row r="32943" spans="25:25">
      <c r="Y32943" s="176"/>
    </row>
    <row r="32944" spans="25:25">
      <c r="Y32944" s="176"/>
    </row>
    <row r="32945" spans="25:25">
      <c r="Y32945" s="176"/>
    </row>
    <row r="32946" spans="25:25">
      <c r="Y32946" s="176"/>
    </row>
    <row r="32947" spans="25:25">
      <c r="Y32947" s="176"/>
    </row>
    <row r="32948" spans="25:25">
      <c r="Y32948" s="176"/>
    </row>
    <row r="32949" spans="25:25">
      <c r="Y32949" s="176"/>
    </row>
    <row r="32950" spans="25:25">
      <c r="Y32950" s="176"/>
    </row>
    <row r="32951" spans="25:25">
      <c r="Y32951" s="176"/>
    </row>
    <row r="32952" spans="25:25">
      <c r="Y32952" s="176"/>
    </row>
    <row r="32953" spans="25:25">
      <c r="Y32953" s="176"/>
    </row>
    <row r="32954" spans="25:25">
      <c r="Y32954" s="176"/>
    </row>
    <row r="32955" spans="25:25">
      <c r="Y32955" s="176"/>
    </row>
    <row r="32956" spans="25:25">
      <c r="Y32956" s="176"/>
    </row>
    <row r="32957" spans="25:25">
      <c r="Y32957" s="176"/>
    </row>
    <row r="32958" spans="25:25">
      <c r="Y32958" s="176"/>
    </row>
    <row r="32959" spans="25:25">
      <c r="Y32959" s="176"/>
    </row>
    <row r="32960" spans="25:25">
      <c r="Y32960" s="176"/>
    </row>
    <row r="32961" spans="25:25">
      <c r="Y32961" s="176"/>
    </row>
    <row r="32962" spans="25:25">
      <c r="Y32962" s="176"/>
    </row>
    <row r="32963" spans="25:25">
      <c r="Y32963" s="176"/>
    </row>
    <row r="32964" spans="25:25">
      <c r="Y32964" s="176"/>
    </row>
    <row r="32965" spans="25:25">
      <c r="Y32965" s="176"/>
    </row>
    <row r="32966" spans="25:25">
      <c r="Y32966" s="176"/>
    </row>
    <row r="32967" spans="25:25">
      <c r="Y32967" s="176"/>
    </row>
    <row r="32968" spans="25:25">
      <c r="Y32968" s="176"/>
    </row>
    <row r="32969" spans="25:25">
      <c r="Y32969" s="176"/>
    </row>
    <row r="32970" spans="25:25">
      <c r="Y32970" s="176"/>
    </row>
    <row r="32971" spans="25:25">
      <c r="Y32971" s="176"/>
    </row>
    <row r="32972" spans="25:25">
      <c r="Y32972" s="176"/>
    </row>
    <row r="32973" spans="25:25">
      <c r="Y32973" s="176"/>
    </row>
    <row r="32974" spans="25:25">
      <c r="Y32974" s="176"/>
    </row>
    <row r="32975" spans="25:25">
      <c r="Y32975" s="176"/>
    </row>
    <row r="32976" spans="25:25">
      <c r="Y32976" s="176"/>
    </row>
    <row r="32977" spans="25:25">
      <c r="Y32977" s="176"/>
    </row>
    <row r="32978" spans="25:25">
      <c r="Y32978" s="176"/>
    </row>
    <row r="32979" spans="25:25">
      <c r="Y32979" s="176"/>
    </row>
    <row r="32980" spans="25:25">
      <c r="Y32980" s="176"/>
    </row>
    <row r="32981" spans="25:25">
      <c r="Y32981" s="176"/>
    </row>
    <row r="32982" spans="25:25">
      <c r="Y32982" s="176"/>
    </row>
    <row r="32983" spans="25:25">
      <c r="Y32983" s="176"/>
    </row>
    <row r="32984" spans="25:25">
      <c r="Y32984" s="176"/>
    </row>
    <row r="32985" spans="25:25">
      <c r="Y32985" s="176"/>
    </row>
    <row r="32986" spans="25:25">
      <c r="Y32986" s="176"/>
    </row>
    <row r="32987" spans="25:25">
      <c r="Y32987" s="176"/>
    </row>
    <row r="32988" spans="25:25">
      <c r="Y32988" s="176"/>
    </row>
    <row r="32989" spans="25:25">
      <c r="Y32989" s="176"/>
    </row>
    <row r="32990" spans="25:25">
      <c r="Y32990" s="176"/>
    </row>
    <row r="32991" spans="25:25">
      <c r="Y32991" s="176"/>
    </row>
    <row r="32992" spans="25:25">
      <c r="Y32992" s="176"/>
    </row>
    <row r="32993" spans="25:25">
      <c r="Y32993" s="176"/>
    </row>
    <row r="32994" spans="25:25">
      <c r="Y32994" s="176"/>
    </row>
    <row r="32995" spans="25:25">
      <c r="Y32995" s="176"/>
    </row>
    <row r="32996" spans="25:25">
      <c r="Y32996" s="176"/>
    </row>
    <row r="32997" spans="25:25">
      <c r="Y32997" s="176"/>
    </row>
    <row r="32998" spans="25:25">
      <c r="Y32998" s="176"/>
    </row>
    <row r="32999" spans="25:25">
      <c r="Y32999" s="176"/>
    </row>
    <row r="33000" spans="25:25">
      <c r="Y33000" s="176"/>
    </row>
    <row r="33001" spans="25:25">
      <c r="Y33001" s="176"/>
    </row>
    <row r="33002" spans="25:25">
      <c r="Y33002" s="176"/>
    </row>
    <row r="33003" spans="25:25">
      <c r="Y33003" s="176"/>
    </row>
    <row r="33004" spans="25:25">
      <c r="Y33004" s="176"/>
    </row>
    <row r="33005" spans="25:25">
      <c r="Y33005" s="176"/>
    </row>
    <row r="33006" spans="25:25">
      <c r="Y33006" s="176"/>
    </row>
    <row r="33007" spans="25:25">
      <c r="Y33007" s="176"/>
    </row>
    <row r="33008" spans="25:25">
      <c r="Y33008" s="176"/>
    </row>
    <row r="33009" spans="25:25">
      <c r="Y33009" s="176"/>
    </row>
    <row r="33010" spans="25:25">
      <c r="Y33010" s="176"/>
    </row>
    <row r="33011" spans="25:25">
      <c r="Y33011" s="176"/>
    </row>
    <row r="33012" spans="25:25">
      <c r="Y33012" s="176"/>
    </row>
    <row r="33013" spans="25:25">
      <c r="Y33013" s="176"/>
    </row>
    <row r="33014" spans="25:25">
      <c r="Y33014" s="176"/>
    </row>
    <row r="33015" spans="25:25">
      <c r="Y33015" s="176"/>
    </row>
    <row r="33016" spans="25:25">
      <c r="Y33016" s="176"/>
    </row>
    <row r="33017" spans="25:25">
      <c r="Y33017" s="176"/>
    </row>
    <row r="33018" spans="25:25">
      <c r="Y33018" s="176"/>
    </row>
    <row r="33019" spans="25:25">
      <c r="Y33019" s="176"/>
    </row>
    <row r="33020" spans="25:25">
      <c r="Y33020" s="176"/>
    </row>
    <row r="33021" spans="25:25">
      <c r="Y33021" s="176"/>
    </row>
    <row r="33022" spans="25:25">
      <c r="Y33022" s="176"/>
    </row>
    <row r="33023" spans="25:25">
      <c r="Y33023" s="176"/>
    </row>
    <row r="33024" spans="25:25">
      <c r="Y33024" s="176"/>
    </row>
    <row r="33025" spans="25:25">
      <c r="Y33025" s="176"/>
    </row>
    <row r="33026" spans="25:25">
      <c r="Y33026" s="176"/>
    </row>
    <row r="33027" spans="25:25">
      <c r="Y33027" s="176"/>
    </row>
    <row r="33028" spans="25:25">
      <c r="Y33028" s="176"/>
    </row>
    <row r="33029" spans="25:25">
      <c r="Y33029" s="176"/>
    </row>
    <row r="33030" spans="25:25">
      <c r="Y33030" s="176"/>
    </row>
    <row r="33031" spans="25:25">
      <c r="Y33031" s="176"/>
    </row>
    <row r="33032" spans="25:25">
      <c r="Y33032" s="176"/>
    </row>
    <row r="33033" spans="25:25">
      <c r="Y33033" s="176"/>
    </row>
    <row r="33034" spans="25:25">
      <c r="Y33034" s="176"/>
    </row>
    <row r="33035" spans="25:25">
      <c r="Y33035" s="176"/>
    </row>
    <row r="33036" spans="25:25">
      <c r="Y33036" s="176"/>
    </row>
    <row r="33037" spans="25:25">
      <c r="Y33037" s="176"/>
    </row>
    <row r="33038" spans="25:25">
      <c r="Y33038" s="176"/>
    </row>
    <row r="33039" spans="25:25">
      <c r="Y33039" s="176"/>
    </row>
    <row r="33040" spans="25:25">
      <c r="Y33040" s="176"/>
    </row>
    <row r="33041" spans="25:25">
      <c r="Y33041" s="176"/>
    </row>
    <row r="33042" spans="25:25">
      <c r="Y33042" s="176"/>
    </row>
    <row r="33043" spans="25:25">
      <c r="Y33043" s="176"/>
    </row>
    <row r="33044" spans="25:25">
      <c r="Y33044" s="176"/>
    </row>
    <row r="33045" spans="25:25">
      <c r="Y33045" s="176"/>
    </row>
    <row r="33046" spans="25:25">
      <c r="Y33046" s="176"/>
    </row>
    <row r="33047" spans="25:25">
      <c r="Y33047" s="176"/>
    </row>
    <row r="33048" spans="25:25">
      <c r="Y33048" s="176"/>
    </row>
    <row r="33049" spans="25:25">
      <c r="Y33049" s="176"/>
    </row>
    <row r="33050" spans="25:25">
      <c r="Y33050" s="176"/>
    </row>
    <row r="33051" spans="25:25">
      <c r="Y33051" s="176"/>
    </row>
    <row r="33052" spans="25:25">
      <c r="Y33052" s="176"/>
    </row>
    <row r="33053" spans="25:25">
      <c r="Y33053" s="176"/>
    </row>
    <row r="33054" spans="25:25">
      <c r="Y33054" s="176"/>
    </row>
    <row r="33055" spans="25:25">
      <c r="Y33055" s="176"/>
    </row>
    <row r="33056" spans="25:25">
      <c r="Y33056" s="176"/>
    </row>
    <row r="33057" spans="25:25">
      <c r="Y33057" s="176"/>
    </row>
    <row r="33058" spans="25:25">
      <c r="Y33058" s="176"/>
    </row>
    <row r="33059" spans="25:25">
      <c r="Y33059" s="176"/>
    </row>
    <row r="33060" spans="25:25">
      <c r="Y33060" s="176"/>
    </row>
    <row r="33061" spans="25:25">
      <c r="Y33061" s="176"/>
    </row>
    <row r="33062" spans="25:25">
      <c r="Y33062" s="176"/>
    </row>
    <row r="33063" spans="25:25">
      <c r="Y33063" s="176"/>
    </row>
    <row r="33064" spans="25:25">
      <c r="Y33064" s="176"/>
    </row>
    <row r="33065" spans="25:25">
      <c r="Y33065" s="176"/>
    </row>
    <row r="33066" spans="25:25">
      <c r="Y33066" s="176"/>
    </row>
    <row r="33067" spans="25:25">
      <c r="Y33067" s="176"/>
    </row>
    <row r="33068" spans="25:25">
      <c r="Y33068" s="176"/>
    </row>
    <row r="33069" spans="25:25">
      <c r="Y33069" s="176"/>
    </row>
    <row r="33070" spans="25:25">
      <c r="Y33070" s="176"/>
    </row>
    <row r="33071" spans="25:25">
      <c r="Y33071" s="176"/>
    </row>
    <row r="33072" spans="25:25">
      <c r="Y33072" s="176"/>
    </row>
    <row r="33073" spans="25:25">
      <c r="Y33073" s="176"/>
    </row>
    <row r="33074" spans="25:25">
      <c r="Y33074" s="176"/>
    </row>
    <row r="33075" spans="25:25">
      <c r="Y33075" s="176"/>
    </row>
    <row r="33076" spans="25:25">
      <c r="Y33076" s="176"/>
    </row>
    <row r="33077" spans="25:25">
      <c r="Y33077" s="176"/>
    </row>
    <row r="33078" spans="25:25">
      <c r="Y33078" s="176"/>
    </row>
    <row r="33079" spans="25:25">
      <c r="Y33079" s="176"/>
    </row>
    <row r="33080" spans="25:25">
      <c r="Y33080" s="176"/>
    </row>
    <row r="33081" spans="25:25">
      <c r="Y33081" s="176"/>
    </row>
    <row r="33082" spans="25:25">
      <c r="Y33082" s="176"/>
    </row>
    <row r="33083" spans="25:25">
      <c r="Y33083" s="176"/>
    </row>
    <row r="33084" spans="25:25">
      <c r="Y33084" s="176"/>
    </row>
    <row r="33085" spans="25:25">
      <c r="Y33085" s="176"/>
    </row>
    <row r="33086" spans="25:25">
      <c r="Y33086" s="176"/>
    </row>
    <row r="33087" spans="25:25">
      <c r="Y33087" s="176"/>
    </row>
    <row r="33088" spans="25:25">
      <c r="Y33088" s="176"/>
    </row>
    <row r="33089" spans="25:25">
      <c r="Y33089" s="176"/>
    </row>
    <row r="33090" spans="25:25">
      <c r="Y33090" s="176"/>
    </row>
    <row r="33091" spans="25:25">
      <c r="Y33091" s="176"/>
    </row>
    <row r="33092" spans="25:25">
      <c r="Y33092" s="176"/>
    </row>
    <row r="33093" spans="25:25">
      <c r="Y33093" s="176"/>
    </row>
    <row r="33094" spans="25:25">
      <c r="Y33094" s="176"/>
    </row>
    <row r="33095" spans="25:25">
      <c r="Y33095" s="176"/>
    </row>
    <row r="33096" spans="25:25">
      <c r="Y33096" s="176"/>
    </row>
    <row r="33097" spans="25:25">
      <c r="Y33097" s="176"/>
    </row>
    <row r="33098" spans="25:25">
      <c r="Y33098" s="176"/>
    </row>
    <row r="33099" spans="25:25">
      <c r="Y33099" s="176"/>
    </row>
    <row r="33100" spans="25:25">
      <c r="Y33100" s="176"/>
    </row>
    <row r="33101" spans="25:25">
      <c r="Y33101" s="176"/>
    </row>
    <row r="33102" spans="25:25">
      <c r="Y33102" s="176"/>
    </row>
    <row r="33103" spans="25:25">
      <c r="Y33103" s="176"/>
    </row>
    <row r="33104" spans="25:25">
      <c r="Y33104" s="176"/>
    </row>
    <row r="33105" spans="25:25">
      <c r="Y33105" s="176"/>
    </row>
    <row r="33106" spans="25:25">
      <c r="Y33106" s="176"/>
    </row>
    <row r="33107" spans="25:25">
      <c r="Y33107" s="176"/>
    </row>
    <row r="33108" spans="25:25">
      <c r="Y33108" s="176"/>
    </row>
    <row r="33109" spans="25:25">
      <c r="Y33109" s="176"/>
    </row>
    <row r="33110" spans="25:25">
      <c r="Y33110" s="176"/>
    </row>
    <row r="33111" spans="25:25">
      <c r="Y33111" s="176"/>
    </row>
    <row r="33112" spans="25:25">
      <c r="Y33112" s="176"/>
    </row>
    <row r="33113" spans="25:25">
      <c r="Y33113" s="176"/>
    </row>
    <row r="33114" spans="25:25">
      <c r="Y33114" s="176"/>
    </row>
    <row r="33115" spans="25:25">
      <c r="Y33115" s="176"/>
    </row>
    <row r="33116" spans="25:25">
      <c r="Y33116" s="176"/>
    </row>
    <row r="33117" spans="25:25">
      <c r="Y33117" s="176"/>
    </row>
    <row r="33118" spans="25:25">
      <c r="Y33118" s="176"/>
    </row>
    <row r="33119" spans="25:25">
      <c r="Y33119" s="176"/>
    </row>
    <row r="33120" spans="25:25">
      <c r="Y33120" s="176"/>
    </row>
    <row r="33121" spans="25:25">
      <c r="Y33121" s="176"/>
    </row>
    <row r="33122" spans="25:25">
      <c r="Y33122" s="176"/>
    </row>
    <row r="33123" spans="25:25">
      <c r="Y33123" s="176"/>
    </row>
    <row r="33124" spans="25:25">
      <c r="Y33124" s="176"/>
    </row>
    <row r="33125" spans="25:25">
      <c r="Y33125" s="176"/>
    </row>
    <row r="33126" spans="25:25">
      <c r="Y33126" s="176"/>
    </row>
    <row r="33127" spans="25:25">
      <c r="Y33127" s="176"/>
    </row>
    <row r="33128" spans="25:25">
      <c r="Y33128" s="176"/>
    </row>
    <row r="33129" spans="25:25">
      <c r="Y33129" s="176"/>
    </row>
    <row r="33130" spans="25:25">
      <c r="Y33130" s="176"/>
    </row>
    <row r="33131" spans="25:25">
      <c r="Y33131" s="176"/>
    </row>
    <row r="33132" spans="25:25">
      <c r="Y33132" s="176"/>
    </row>
    <row r="33133" spans="25:25">
      <c r="Y33133" s="176"/>
    </row>
    <row r="33134" spans="25:25">
      <c r="Y33134" s="176"/>
    </row>
    <row r="33135" spans="25:25">
      <c r="Y33135" s="176"/>
    </row>
    <row r="33136" spans="25:25">
      <c r="Y33136" s="176"/>
    </row>
    <row r="33137" spans="25:25">
      <c r="Y33137" s="176"/>
    </row>
    <row r="33138" spans="25:25">
      <c r="Y33138" s="176"/>
    </row>
    <row r="33139" spans="25:25">
      <c r="Y33139" s="176"/>
    </row>
    <row r="33140" spans="25:25">
      <c r="Y33140" s="176"/>
    </row>
    <row r="33141" spans="25:25">
      <c r="Y33141" s="176"/>
    </row>
    <row r="33142" spans="25:25">
      <c r="Y33142" s="176"/>
    </row>
    <row r="33143" spans="25:25">
      <c r="Y33143" s="176"/>
    </row>
    <row r="33144" spans="25:25">
      <c r="Y33144" s="176"/>
    </row>
    <row r="33145" spans="25:25">
      <c r="Y33145" s="176"/>
    </row>
    <row r="33146" spans="25:25">
      <c r="Y33146" s="176"/>
    </row>
    <row r="33147" spans="25:25">
      <c r="Y33147" s="176"/>
    </row>
    <row r="33148" spans="25:25">
      <c r="Y33148" s="176"/>
    </row>
    <row r="33149" spans="25:25">
      <c r="Y33149" s="176"/>
    </row>
    <row r="33150" spans="25:25">
      <c r="Y33150" s="176"/>
    </row>
    <row r="33151" spans="25:25">
      <c r="Y33151" s="176"/>
    </row>
    <row r="33152" spans="25:25">
      <c r="Y33152" s="176"/>
    </row>
    <row r="33153" spans="25:25">
      <c r="Y33153" s="176"/>
    </row>
    <row r="33154" spans="25:25">
      <c r="Y33154" s="176"/>
    </row>
    <row r="33155" spans="25:25">
      <c r="Y33155" s="176"/>
    </row>
    <row r="33156" spans="25:25">
      <c r="Y33156" s="176"/>
    </row>
    <row r="33157" spans="25:25">
      <c r="Y33157" s="176"/>
    </row>
    <row r="33158" spans="25:25">
      <c r="Y33158" s="176"/>
    </row>
    <row r="33159" spans="25:25">
      <c r="Y33159" s="176"/>
    </row>
    <row r="33160" spans="25:25">
      <c r="Y33160" s="176"/>
    </row>
    <row r="33161" spans="25:25">
      <c r="Y33161" s="176"/>
    </row>
    <row r="33162" spans="25:25">
      <c r="Y33162" s="176"/>
    </row>
    <row r="33163" spans="25:25">
      <c r="Y33163" s="176"/>
    </row>
    <row r="33164" spans="25:25">
      <c r="Y33164" s="176"/>
    </row>
    <row r="33165" spans="25:25">
      <c r="Y33165" s="176"/>
    </row>
    <row r="33166" spans="25:25">
      <c r="Y33166" s="176"/>
    </row>
    <row r="33167" spans="25:25">
      <c r="Y33167" s="176"/>
    </row>
    <row r="33168" spans="25:25">
      <c r="Y33168" s="176"/>
    </row>
    <row r="33169" spans="25:25">
      <c r="Y33169" s="176"/>
    </row>
    <row r="33170" spans="25:25">
      <c r="Y33170" s="176"/>
    </row>
    <row r="33171" spans="25:25">
      <c r="Y33171" s="176"/>
    </row>
    <row r="33172" spans="25:25">
      <c r="Y33172" s="176"/>
    </row>
    <row r="33173" spans="25:25">
      <c r="Y33173" s="176"/>
    </row>
    <row r="33174" spans="25:25">
      <c r="Y33174" s="176"/>
    </row>
    <row r="33175" spans="25:25">
      <c r="Y33175" s="176"/>
    </row>
    <row r="33176" spans="25:25">
      <c r="Y33176" s="176"/>
    </row>
    <row r="33177" spans="25:25">
      <c r="Y33177" s="176"/>
    </row>
    <row r="33178" spans="25:25">
      <c r="Y33178" s="176"/>
    </row>
    <row r="33179" spans="25:25">
      <c r="Y33179" s="176"/>
    </row>
    <row r="33180" spans="25:25">
      <c r="Y33180" s="176"/>
    </row>
    <row r="33181" spans="25:25">
      <c r="Y33181" s="176"/>
    </row>
    <row r="33182" spans="25:25">
      <c r="Y33182" s="176"/>
    </row>
    <row r="33183" spans="25:25">
      <c r="Y33183" s="176"/>
    </row>
    <row r="33184" spans="25:25">
      <c r="Y33184" s="176"/>
    </row>
    <row r="33185" spans="25:25">
      <c r="Y33185" s="176"/>
    </row>
    <row r="33186" spans="25:25">
      <c r="Y33186" s="176"/>
    </row>
    <row r="33187" spans="25:25">
      <c r="Y33187" s="176"/>
    </row>
    <row r="33188" spans="25:25">
      <c r="Y33188" s="176"/>
    </row>
    <row r="33189" spans="25:25">
      <c r="Y33189" s="176"/>
    </row>
    <row r="33190" spans="25:25">
      <c r="Y33190" s="176"/>
    </row>
    <row r="33191" spans="25:25">
      <c r="Y33191" s="176"/>
    </row>
    <row r="33192" spans="25:25">
      <c r="Y33192" s="176"/>
    </row>
    <row r="33193" spans="25:25">
      <c r="Y33193" s="176"/>
    </row>
    <row r="33194" spans="25:25">
      <c r="Y33194" s="176"/>
    </row>
    <row r="33195" spans="25:25">
      <c r="Y33195" s="176"/>
    </row>
    <row r="33196" spans="25:25">
      <c r="Y33196" s="176"/>
    </row>
    <row r="33197" spans="25:25">
      <c r="Y33197" s="176"/>
    </row>
    <row r="33198" spans="25:25">
      <c r="Y33198" s="176"/>
    </row>
    <row r="33199" spans="25:25">
      <c r="Y33199" s="176"/>
    </row>
    <row r="33200" spans="25:25">
      <c r="Y33200" s="176"/>
    </row>
    <row r="33201" spans="25:25">
      <c r="Y33201" s="176"/>
    </row>
    <row r="33202" spans="25:25">
      <c r="Y33202" s="176"/>
    </row>
    <row r="33203" spans="25:25">
      <c r="Y33203" s="176"/>
    </row>
    <row r="33204" spans="25:25">
      <c r="Y33204" s="176"/>
    </row>
    <row r="33205" spans="25:25">
      <c r="Y33205" s="176"/>
    </row>
    <row r="33206" spans="25:25">
      <c r="Y33206" s="176"/>
    </row>
    <row r="33207" spans="25:25">
      <c r="Y33207" s="176"/>
    </row>
    <row r="33208" spans="25:25">
      <c r="Y33208" s="176"/>
    </row>
    <row r="33209" spans="25:25">
      <c r="Y33209" s="176"/>
    </row>
    <row r="33210" spans="25:25">
      <c r="Y33210" s="176"/>
    </row>
    <row r="33211" spans="25:25">
      <c r="Y33211" s="176"/>
    </row>
    <row r="33212" spans="25:25">
      <c r="Y33212" s="176"/>
    </row>
    <row r="33213" spans="25:25">
      <c r="Y33213" s="176"/>
    </row>
    <row r="33214" spans="25:25">
      <c r="Y33214" s="176"/>
    </row>
    <row r="33215" spans="25:25">
      <c r="Y33215" s="176"/>
    </row>
    <row r="33216" spans="25:25">
      <c r="Y33216" s="176"/>
    </row>
    <row r="33217" spans="25:25">
      <c r="Y33217" s="176"/>
    </row>
    <row r="33218" spans="25:25">
      <c r="Y33218" s="176"/>
    </row>
    <row r="33219" spans="25:25">
      <c r="Y33219" s="176"/>
    </row>
    <row r="33220" spans="25:25">
      <c r="Y33220" s="176"/>
    </row>
    <row r="33221" spans="25:25">
      <c r="Y33221" s="176"/>
    </row>
    <row r="33222" spans="25:25">
      <c r="Y33222" s="176"/>
    </row>
    <row r="33223" spans="25:25">
      <c r="Y33223" s="176"/>
    </row>
    <row r="33224" spans="25:25">
      <c r="Y33224" s="176"/>
    </row>
    <row r="33225" spans="25:25">
      <c r="Y33225" s="176"/>
    </row>
    <row r="33226" spans="25:25">
      <c r="Y33226" s="176"/>
    </row>
    <row r="33227" spans="25:25">
      <c r="Y33227" s="176"/>
    </row>
    <row r="33228" spans="25:25">
      <c r="Y33228" s="176"/>
    </row>
    <row r="33229" spans="25:25">
      <c r="Y33229" s="176"/>
    </row>
    <row r="33230" spans="25:25">
      <c r="Y33230" s="176"/>
    </row>
    <row r="33231" spans="25:25">
      <c r="Y33231" s="176"/>
    </row>
    <row r="33232" spans="25:25">
      <c r="Y33232" s="176"/>
    </row>
    <row r="33233" spans="25:25">
      <c r="Y33233" s="176"/>
    </row>
    <row r="33234" spans="25:25">
      <c r="Y33234" s="176"/>
    </row>
    <row r="33235" spans="25:25">
      <c r="Y33235" s="176"/>
    </row>
    <row r="33236" spans="25:25">
      <c r="Y33236" s="176"/>
    </row>
    <row r="33237" spans="25:25">
      <c r="Y33237" s="176"/>
    </row>
    <row r="33238" spans="25:25">
      <c r="Y33238" s="176"/>
    </row>
    <row r="33239" spans="25:25">
      <c r="Y33239" s="176"/>
    </row>
    <row r="33240" spans="25:25">
      <c r="Y33240" s="176"/>
    </row>
    <row r="33241" spans="25:25">
      <c r="Y33241" s="176"/>
    </row>
    <row r="33242" spans="25:25">
      <c r="Y33242" s="176"/>
    </row>
    <row r="33243" spans="25:25">
      <c r="Y33243" s="176"/>
    </row>
    <row r="33244" spans="25:25">
      <c r="Y33244" s="176"/>
    </row>
    <row r="33245" spans="25:25">
      <c r="Y33245" s="176"/>
    </row>
    <row r="33246" spans="25:25">
      <c r="Y33246" s="176"/>
    </row>
    <row r="33247" spans="25:25">
      <c r="Y33247" s="176"/>
    </row>
    <row r="33248" spans="25:25">
      <c r="Y33248" s="176"/>
    </row>
    <row r="33249" spans="25:25">
      <c r="Y33249" s="176"/>
    </row>
    <row r="33250" spans="25:25">
      <c r="Y33250" s="176"/>
    </row>
    <row r="33251" spans="25:25">
      <c r="Y33251" s="176"/>
    </row>
    <row r="33252" spans="25:25">
      <c r="Y33252" s="176"/>
    </row>
    <row r="33253" spans="25:25">
      <c r="Y33253" s="176"/>
    </row>
    <row r="33254" spans="25:25">
      <c r="Y33254" s="176"/>
    </row>
    <row r="33255" spans="25:25">
      <c r="Y33255" s="176"/>
    </row>
    <row r="33256" spans="25:25">
      <c r="Y33256" s="176"/>
    </row>
    <row r="33257" spans="25:25">
      <c r="Y33257" s="176"/>
    </row>
    <row r="33258" spans="25:25">
      <c r="Y33258" s="176"/>
    </row>
    <row r="33259" spans="25:25">
      <c r="Y33259" s="176"/>
    </row>
    <row r="33260" spans="25:25">
      <c r="Y33260" s="176"/>
    </row>
    <row r="33261" spans="25:25">
      <c r="Y33261" s="176"/>
    </row>
    <row r="33262" spans="25:25">
      <c r="Y33262" s="176"/>
    </row>
    <row r="33263" spans="25:25">
      <c r="Y33263" s="176"/>
    </row>
    <row r="33264" spans="25:25">
      <c r="Y33264" s="176"/>
    </row>
    <row r="33265" spans="25:25">
      <c r="Y33265" s="176"/>
    </row>
    <row r="33266" spans="25:25">
      <c r="Y33266" s="176"/>
    </row>
    <row r="33267" spans="25:25">
      <c r="Y33267" s="176"/>
    </row>
    <row r="33268" spans="25:25">
      <c r="Y33268" s="176"/>
    </row>
    <row r="33269" spans="25:25">
      <c r="Y33269" s="176"/>
    </row>
    <row r="33270" spans="25:25">
      <c r="Y33270" s="176"/>
    </row>
    <row r="33271" spans="25:25">
      <c r="Y33271" s="176"/>
    </row>
    <row r="33272" spans="25:25">
      <c r="Y33272" s="176"/>
    </row>
    <row r="33273" spans="25:25">
      <c r="Y33273" s="176"/>
    </row>
    <row r="33274" spans="25:25">
      <c r="Y33274" s="176"/>
    </row>
    <row r="33275" spans="25:25">
      <c r="Y33275" s="176"/>
    </row>
    <row r="33276" spans="25:25">
      <c r="Y33276" s="176"/>
    </row>
    <row r="33277" spans="25:25">
      <c r="Y33277" s="176"/>
    </row>
    <row r="33278" spans="25:25">
      <c r="Y33278" s="176"/>
    </row>
    <row r="33279" spans="25:25">
      <c r="Y33279" s="176"/>
    </row>
    <row r="33280" spans="25:25">
      <c r="Y33280" s="176"/>
    </row>
    <row r="33281" spans="25:25">
      <c r="Y33281" s="176"/>
    </row>
    <row r="33282" spans="25:25">
      <c r="Y33282" s="176"/>
    </row>
    <row r="33283" spans="25:25">
      <c r="Y33283" s="176"/>
    </row>
    <row r="33284" spans="25:25">
      <c r="Y33284" s="176"/>
    </row>
    <row r="33285" spans="25:25">
      <c r="Y33285" s="176"/>
    </row>
    <row r="33286" spans="25:25">
      <c r="Y33286" s="176"/>
    </row>
    <row r="33287" spans="25:25">
      <c r="Y33287" s="176"/>
    </row>
    <row r="33288" spans="25:25">
      <c r="Y33288" s="176"/>
    </row>
    <row r="33289" spans="25:25">
      <c r="Y33289" s="176"/>
    </row>
    <row r="33290" spans="25:25">
      <c r="Y33290" s="176"/>
    </row>
    <row r="33291" spans="25:25">
      <c r="Y33291" s="176"/>
    </row>
    <row r="33292" spans="25:25">
      <c r="Y33292" s="176"/>
    </row>
    <row r="33293" spans="25:25">
      <c r="Y33293" s="176"/>
    </row>
    <row r="33294" spans="25:25">
      <c r="Y33294" s="176"/>
    </row>
    <row r="33295" spans="25:25">
      <c r="Y33295" s="176"/>
    </row>
    <row r="33296" spans="25:25">
      <c r="Y33296" s="176"/>
    </row>
    <row r="33297" spans="25:25">
      <c r="Y33297" s="176"/>
    </row>
    <row r="33298" spans="25:25">
      <c r="Y33298" s="176"/>
    </row>
    <row r="33299" spans="25:25">
      <c r="Y33299" s="176"/>
    </row>
    <row r="33300" spans="25:25">
      <c r="Y33300" s="176"/>
    </row>
    <row r="33301" spans="25:25">
      <c r="Y33301" s="176"/>
    </row>
    <row r="33302" spans="25:25">
      <c r="Y33302" s="176"/>
    </row>
    <row r="33303" spans="25:25">
      <c r="Y33303" s="176"/>
    </row>
    <row r="33304" spans="25:25">
      <c r="Y33304" s="176"/>
    </row>
    <row r="33305" spans="25:25">
      <c r="Y33305" s="176"/>
    </row>
    <row r="33306" spans="25:25">
      <c r="Y33306" s="176"/>
    </row>
    <row r="33307" spans="25:25">
      <c r="Y33307" s="176"/>
    </row>
    <row r="33308" spans="25:25">
      <c r="Y33308" s="176"/>
    </row>
    <row r="33309" spans="25:25">
      <c r="Y33309" s="176"/>
    </row>
    <row r="33310" spans="25:25">
      <c r="Y33310" s="176"/>
    </row>
    <row r="33311" spans="25:25">
      <c r="Y33311" s="176"/>
    </row>
    <row r="33312" spans="25:25">
      <c r="Y33312" s="176"/>
    </row>
    <row r="33313" spans="25:25">
      <c r="Y33313" s="176"/>
    </row>
    <row r="33314" spans="25:25">
      <c r="Y33314" s="176"/>
    </row>
    <row r="33315" spans="25:25">
      <c r="Y33315" s="176"/>
    </row>
    <row r="33316" spans="25:25">
      <c r="Y33316" s="176"/>
    </row>
    <row r="33317" spans="25:25">
      <c r="Y33317" s="176"/>
    </row>
    <row r="33318" spans="25:25">
      <c r="Y33318" s="176"/>
    </row>
    <row r="33319" spans="25:25">
      <c r="Y33319" s="176"/>
    </row>
    <row r="33320" spans="25:25">
      <c r="Y33320" s="176"/>
    </row>
    <row r="33321" spans="25:25">
      <c r="Y33321" s="176"/>
    </row>
    <row r="33322" spans="25:25">
      <c r="Y33322" s="176"/>
    </row>
    <row r="33323" spans="25:25">
      <c r="Y33323" s="176"/>
    </row>
    <row r="33324" spans="25:25">
      <c r="Y33324" s="176"/>
    </row>
    <row r="33325" spans="25:25">
      <c r="Y33325" s="176"/>
    </row>
    <row r="33326" spans="25:25">
      <c r="Y33326" s="176"/>
    </row>
    <row r="33327" spans="25:25">
      <c r="Y33327" s="176"/>
    </row>
    <row r="33328" spans="25:25">
      <c r="Y33328" s="176"/>
    </row>
    <row r="33329" spans="25:25">
      <c r="Y33329" s="176"/>
    </row>
    <row r="33330" spans="25:25">
      <c r="Y33330" s="176"/>
    </row>
    <row r="33331" spans="25:25">
      <c r="Y33331" s="176"/>
    </row>
    <row r="33332" spans="25:25">
      <c r="Y33332" s="176"/>
    </row>
    <row r="33333" spans="25:25">
      <c r="Y33333" s="176"/>
    </row>
    <row r="33334" spans="25:25">
      <c r="Y33334" s="176"/>
    </row>
    <row r="33335" spans="25:25">
      <c r="Y33335" s="176"/>
    </row>
    <row r="33336" spans="25:25">
      <c r="Y33336" s="176"/>
    </row>
    <row r="33337" spans="25:25">
      <c r="Y33337" s="176"/>
    </row>
    <row r="33338" spans="25:25">
      <c r="Y33338" s="176"/>
    </row>
    <row r="33339" spans="25:25">
      <c r="Y33339" s="176"/>
    </row>
    <row r="33340" spans="25:25">
      <c r="Y33340" s="176"/>
    </row>
    <row r="33341" spans="25:25">
      <c r="Y33341" s="176"/>
    </row>
    <row r="33342" spans="25:25">
      <c r="Y33342" s="176"/>
    </row>
    <row r="33343" spans="25:25">
      <c r="Y33343" s="176"/>
    </row>
    <row r="33344" spans="25:25">
      <c r="Y33344" s="176"/>
    </row>
    <row r="33345" spans="25:25">
      <c r="Y33345" s="176"/>
    </row>
    <row r="33346" spans="25:25">
      <c r="Y33346" s="176"/>
    </row>
    <row r="33347" spans="25:25">
      <c r="Y33347" s="176"/>
    </row>
    <row r="33348" spans="25:25">
      <c r="Y33348" s="176"/>
    </row>
    <row r="33349" spans="25:25">
      <c r="Y33349" s="176"/>
    </row>
    <row r="33350" spans="25:25">
      <c r="Y33350" s="176"/>
    </row>
    <row r="33351" spans="25:25">
      <c r="Y33351" s="176"/>
    </row>
    <row r="33352" spans="25:25">
      <c r="Y33352" s="176"/>
    </row>
    <row r="33353" spans="25:25">
      <c r="Y33353" s="176"/>
    </row>
    <row r="33354" spans="25:25">
      <c r="Y33354" s="176"/>
    </row>
    <row r="33355" spans="25:25">
      <c r="Y33355" s="176"/>
    </row>
    <row r="33356" spans="25:25">
      <c r="Y33356" s="176"/>
    </row>
    <row r="33357" spans="25:25">
      <c r="Y33357" s="176"/>
    </row>
    <row r="33358" spans="25:25">
      <c r="Y33358" s="176"/>
    </row>
    <row r="33359" spans="25:25">
      <c r="Y33359" s="176"/>
    </row>
    <row r="33360" spans="25:25">
      <c r="Y33360" s="176"/>
    </row>
    <row r="33361" spans="25:25">
      <c r="Y33361" s="176"/>
    </row>
    <row r="33362" spans="25:25">
      <c r="Y33362" s="176"/>
    </row>
    <row r="33363" spans="25:25">
      <c r="Y33363" s="176"/>
    </row>
    <row r="33364" spans="25:25">
      <c r="Y33364" s="176"/>
    </row>
    <row r="33365" spans="25:25">
      <c r="Y33365" s="176"/>
    </row>
    <row r="33366" spans="25:25">
      <c r="Y33366" s="176"/>
    </row>
    <row r="33367" spans="25:25">
      <c r="Y33367" s="176"/>
    </row>
    <row r="33368" spans="25:25">
      <c r="Y33368" s="176"/>
    </row>
    <row r="33369" spans="25:25">
      <c r="Y33369" s="176"/>
    </row>
    <row r="33370" spans="25:25">
      <c r="Y33370" s="176"/>
    </row>
    <row r="33371" spans="25:25">
      <c r="Y33371" s="176"/>
    </row>
    <row r="33372" spans="25:25">
      <c r="Y33372" s="176"/>
    </row>
    <row r="33373" spans="25:25">
      <c r="Y33373" s="176"/>
    </row>
    <row r="33374" spans="25:25">
      <c r="Y33374" s="176"/>
    </row>
    <row r="33375" spans="25:25">
      <c r="Y33375" s="176"/>
    </row>
    <row r="33376" spans="25:25">
      <c r="Y33376" s="176"/>
    </row>
    <row r="33377" spans="25:25">
      <c r="Y33377" s="176"/>
    </row>
    <row r="33378" spans="25:25">
      <c r="Y33378" s="176"/>
    </row>
    <row r="33379" spans="25:25">
      <c r="Y33379" s="176"/>
    </row>
    <row r="33380" spans="25:25">
      <c r="Y33380" s="176"/>
    </row>
    <row r="33381" spans="25:25">
      <c r="Y33381" s="176"/>
    </row>
    <row r="33382" spans="25:25">
      <c r="Y33382" s="176"/>
    </row>
    <row r="33383" spans="25:25">
      <c r="Y33383" s="176"/>
    </row>
    <row r="33384" spans="25:25">
      <c r="Y33384" s="176"/>
    </row>
    <row r="33385" spans="25:25">
      <c r="Y33385" s="176"/>
    </row>
    <row r="33386" spans="25:25">
      <c r="Y33386" s="176"/>
    </row>
    <row r="33387" spans="25:25">
      <c r="Y33387" s="176"/>
    </row>
    <row r="33388" spans="25:25">
      <c r="Y33388" s="176"/>
    </row>
    <row r="33389" spans="25:25">
      <c r="Y33389" s="176"/>
    </row>
    <row r="33390" spans="25:25">
      <c r="Y33390" s="176"/>
    </row>
    <row r="33391" spans="25:25">
      <c r="Y33391" s="176"/>
    </row>
    <row r="33392" spans="25:25">
      <c r="Y33392" s="176"/>
    </row>
    <row r="33393" spans="25:25">
      <c r="Y33393" s="176"/>
    </row>
    <row r="33394" spans="25:25">
      <c r="Y33394" s="176"/>
    </row>
    <row r="33395" spans="25:25">
      <c r="Y33395" s="176"/>
    </row>
    <row r="33396" spans="25:25">
      <c r="Y33396" s="176"/>
    </row>
    <row r="33397" spans="25:25">
      <c r="Y33397" s="176"/>
    </row>
    <row r="33398" spans="25:25">
      <c r="Y33398" s="176"/>
    </row>
    <row r="33399" spans="25:25">
      <c r="Y33399" s="176"/>
    </row>
    <row r="33400" spans="25:25">
      <c r="Y33400" s="176"/>
    </row>
    <row r="33401" spans="25:25">
      <c r="Y33401" s="176"/>
    </row>
    <row r="33402" spans="25:25">
      <c r="Y33402" s="176"/>
    </row>
    <row r="33403" spans="25:25">
      <c r="Y33403" s="176"/>
    </row>
    <row r="33404" spans="25:25">
      <c r="Y33404" s="176"/>
    </row>
    <row r="33405" spans="25:25">
      <c r="Y33405" s="176"/>
    </row>
    <row r="33406" spans="25:25">
      <c r="Y33406" s="176"/>
    </row>
    <row r="33407" spans="25:25">
      <c r="Y33407" s="176"/>
    </row>
    <row r="33408" spans="25:25">
      <c r="Y33408" s="176"/>
    </row>
    <row r="33409" spans="25:25">
      <c r="Y33409" s="176"/>
    </row>
    <row r="33410" spans="25:25">
      <c r="Y33410" s="176"/>
    </row>
    <row r="33411" spans="25:25">
      <c r="Y33411" s="176"/>
    </row>
    <row r="33412" spans="25:25">
      <c r="Y33412" s="176"/>
    </row>
    <row r="33413" spans="25:25">
      <c r="Y33413" s="176"/>
    </row>
    <row r="33414" spans="25:25">
      <c r="Y33414" s="176"/>
    </row>
    <row r="33415" spans="25:25">
      <c r="Y33415" s="176"/>
    </row>
    <row r="33416" spans="25:25">
      <c r="Y33416" s="176"/>
    </row>
    <row r="33417" spans="25:25">
      <c r="Y33417" s="176"/>
    </row>
    <row r="33418" spans="25:25">
      <c r="Y33418" s="176"/>
    </row>
    <row r="33419" spans="25:25">
      <c r="Y33419" s="176"/>
    </row>
    <row r="33420" spans="25:25">
      <c r="Y33420" s="176"/>
    </row>
    <row r="33421" spans="25:25">
      <c r="Y33421" s="176"/>
    </row>
    <row r="33422" spans="25:25">
      <c r="Y33422" s="176"/>
    </row>
    <row r="33423" spans="25:25">
      <c r="Y33423" s="176"/>
    </row>
    <row r="33424" spans="25:25">
      <c r="Y33424" s="176"/>
    </row>
    <row r="33425" spans="25:25">
      <c r="Y33425" s="176"/>
    </row>
    <row r="33426" spans="25:25">
      <c r="Y33426" s="176"/>
    </row>
    <row r="33427" spans="25:25">
      <c r="Y33427" s="176"/>
    </row>
    <row r="33428" spans="25:25">
      <c r="Y33428" s="176"/>
    </row>
    <row r="33429" spans="25:25">
      <c r="Y33429" s="176"/>
    </row>
    <row r="33430" spans="25:25">
      <c r="Y33430" s="176"/>
    </row>
    <row r="33431" spans="25:25">
      <c r="Y33431" s="176"/>
    </row>
    <row r="33432" spans="25:25">
      <c r="Y33432" s="176"/>
    </row>
    <row r="33433" spans="25:25">
      <c r="Y33433" s="176"/>
    </row>
    <row r="33434" spans="25:25">
      <c r="Y33434" s="176"/>
    </row>
    <row r="33435" spans="25:25">
      <c r="Y33435" s="176"/>
    </row>
    <row r="33436" spans="25:25">
      <c r="Y33436" s="176"/>
    </row>
    <row r="33437" spans="25:25">
      <c r="Y33437" s="176"/>
    </row>
    <row r="33438" spans="25:25">
      <c r="Y33438" s="176"/>
    </row>
    <row r="33439" spans="25:25">
      <c r="Y33439" s="176"/>
    </row>
    <row r="33440" spans="25:25">
      <c r="Y33440" s="176"/>
    </row>
    <row r="33441" spans="25:25">
      <c r="Y33441" s="176"/>
    </row>
    <row r="33442" spans="25:25">
      <c r="Y33442" s="176"/>
    </row>
    <row r="33443" spans="25:25">
      <c r="Y33443" s="176"/>
    </row>
    <row r="33444" spans="25:25">
      <c r="Y33444" s="176"/>
    </row>
    <row r="33445" spans="25:25">
      <c r="Y33445" s="176"/>
    </row>
    <row r="33446" spans="25:25">
      <c r="Y33446" s="176"/>
    </row>
    <row r="33447" spans="25:25">
      <c r="Y33447" s="176"/>
    </row>
    <row r="33448" spans="25:25">
      <c r="Y33448" s="176"/>
    </row>
    <row r="33449" spans="25:25">
      <c r="Y33449" s="176"/>
    </row>
    <row r="33450" spans="25:25">
      <c r="Y33450" s="176"/>
    </row>
    <row r="33451" spans="25:25">
      <c r="Y33451" s="176"/>
    </row>
    <row r="33452" spans="25:25">
      <c r="Y33452" s="176"/>
    </row>
    <row r="33453" spans="25:25">
      <c r="Y33453" s="176"/>
    </row>
    <row r="33454" spans="25:25">
      <c r="Y33454" s="176"/>
    </row>
    <row r="33455" spans="25:25">
      <c r="Y33455" s="176"/>
    </row>
    <row r="33456" spans="25:25">
      <c r="Y33456" s="176"/>
    </row>
    <row r="33457" spans="25:25">
      <c r="Y33457" s="176"/>
    </row>
    <row r="33458" spans="25:25">
      <c r="Y33458" s="176"/>
    </row>
    <row r="33459" spans="25:25">
      <c r="Y33459" s="176"/>
    </row>
    <row r="33460" spans="25:25">
      <c r="Y33460" s="176"/>
    </row>
    <row r="33461" spans="25:25">
      <c r="Y33461" s="176"/>
    </row>
    <row r="33462" spans="25:25">
      <c r="Y33462" s="176"/>
    </row>
    <row r="33463" spans="25:25">
      <c r="Y33463" s="176"/>
    </row>
    <row r="33464" spans="25:25">
      <c r="Y33464" s="176"/>
    </row>
    <row r="33465" spans="25:25">
      <c r="Y33465" s="176"/>
    </row>
    <row r="33466" spans="25:25">
      <c r="Y33466" s="176"/>
    </row>
    <row r="33467" spans="25:25">
      <c r="Y33467" s="176"/>
    </row>
    <row r="33468" spans="25:25">
      <c r="Y33468" s="176"/>
    </row>
    <row r="33469" spans="25:25">
      <c r="Y33469" s="176"/>
    </row>
    <row r="33470" spans="25:25">
      <c r="Y33470" s="176"/>
    </row>
    <row r="33471" spans="25:25">
      <c r="Y33471" s="176"/>
    </row>
    <row r="33472" spans="25:25">
      <c r="Y33472" s="176"/>
    </row>
    <row r="33473" spans="25:25">
      <c r="Y33473" s="176"/>
    </row>
    <row r="33474" spans="25:25">
      <c r="Y33474" s="176"/>
    </row>
    <row r="33475" spans="25:25">
      <c r="Y33475" s="176"/>
    </row>
    <row r="33476" spans="25:25">
      <c r="Y33476" s="176"/>
    </row>
    <row r="33477" spans="25:25">
      <c r="Y33477" s="176"/>
    </row>
    <row r="33478" spans="25:25">
      <c r="Y33478" s="176"/>
    </row>
    <row r="33479" spans="25:25">
      <c r="Y33479" s="176"/>
    </row>
    <row r="33480" spans="25:25">
      <c r="Y33480" s="176"/>
    </row>
    <row r="33481" spans="25:25">
      <c r="Y33481" s="176"/>
    </row>
    <row r="33482" spans="25:25">
      <c r="Y33482" s="176"/>
    </row>
    <row r="33483" spans="25:25">
      <c r="Y33483" s="176"/>
    </row>
    <row r="33484" spans="25:25">
      <c r="Y33484" s="176"/>
    </row>
    <row r="33485" spans="25:25">
      <c r="Y33485" s="176"/>
    </row>
    <row r="33486" spans="25:25">
      <c r="Y33486" s="176"/>
    </row>
    <row r="33487" spans="25:25">
      <c r="Y33487" s="176"/>
    </row>
    <row r="33488" spans="25:25">
      <c r="Y33488" s="176"/>
    </row>
    <row r="33489" spans="25:25">
      <c r="Y33489" s="176"/>
    </row>
    <row r="33490" spans="25:25">
      <c r="Y33490" s="176"/>
    </row>
    <row r="33491" spans="25:25">
      <c r="Y33491" s="176"/>
    </row>
    <row r="33492" spans="25:25">
      <c r="Y33492" s="176"/>
    </row>
    <row r="33493" spans="25:25">
      <c r="Y33493" s="176"/>
    </row>
    <row r="33494" spans="25:25">
      <c r="Y33494" s="176"/>
    </row>
    <row r="33495" spans="25:25">
      <c r="Y33495" s="176"/>
    </row>
    <row r="33496" spans="25:25">
      <c r="Y33496" s="176"/>
    </row>
    <row r="33497" spans="25:25">
      <c r="Y33497" s="176"/>
    </row>
    <row r="33498" spans="25:25">
      <c r="Y33498" s="176"/>
    </row>
    <row r="33499" spans="25:25">
      <c r="Y33499" s="176"/>
    </row>
    <row r="33500" spans="25:25">
      <c r="Y33500" s="176"/>
    </row>
    <row r="33501" spans="25:25">
      <c r="Y33501" s="176"/>
    </row>
    <row r="33502" spans="25:25">
      <c r="Y33502" s="176"/>
    </row>
    <row r="33503" spans="25:25">
      <c r="Y33503" s="176"/>
    </row>
    <row r="33504" spans="25:25">
      <c r="Y33504" s="176"/>
    </row>
    <row r="33505" spans="25:25">
      <c r="Y33505" s="176"/>
    </row>
    <row r="33506" spans="25:25">
      <c r="Y33506" s="176"/>
    </row>
    <row r="33507" spans="25:25">
      <c r="Y33507" s="176"/>
    </row>
    <row r="33508" spans="25:25">
      <c r="Y33508" s="176"/>
    </row>
    <row r="33509" spans="25:25">
      <c r="Y33509" s="176"/>
    </row>
    <row r="33510" spans="25:25">
      <c r="Y33510" s="176"/>
    </row>
    <row r="33511" spans="25:25">
      <c r="Y33511" s="176"/>
    </row>
    <row r="33512" spans="25:25">
      <c r="Y33512" s="176"/>
    </row>
    <row r="33513" spans="25:25">
      <c r="Y33513" s="176"/>
    </row>
    <row r="33514" spans="25:25">
      <c r="Y33514" s="176"/>
    </row>
    <row r="33515" spans="25:25">
      <c r="Y33515" s="176"/>
    </row>
    <row r="33516" spans="25:25">
      <c r="Y33516" s="176"/>
    </row>
    <row r="33517" spans="25:25">
      <c r="Y33517" s="176"/>
    </row>
    <row r="33518" spans="25:25">
      <c r="Y33518" s="176"/>
    </row>
    <row r="33519" spans="25:25">
      <c r="Y33519" s="176"/>
    </row>
    <row r="33520" spans="25:25">
      <c r="Y33520" s="176"/>
    </row>
    <row r="33521" spans="25:25">
      <c r="Y33521" s="176"/>
    </row>
    <row r="33522" spans="25:25">
      <c r="Y33522" s="176"/>
    </row>
    <row r="33523" spans="25:25">
      <c r="Y33523" s="176"/>
    </row>
    <row r="33524" spans="25:25">
      <c r="Y33524" s="176"/>
    </row>
    <row r="33525" spans="25:25">
      <c r="Y33525" s="176"/>
    </row>
    <row r="33526" spans="25:25">
      <c r="Y33526" s="176"/>
    </row>
    <row r="33527" spans="25:25">
      <c r="Y33527" s="176"/>
    </row>
    <row r="33528" spans="25:25">
      <c r="Y33528" s="176"/>
    </row>
    <row r="33529" spans="25:25">
      <c r="Y33529" s="176"/>
    </row>
    <row r="33530" spans="25:25">
      <c r="Y33530" s="176"/>
    </row>
    <row r="33531" spans="25:25">
      <c r="Y33531" s="176"/>
    </row>
    <row r="33532" spans="25:25">
      <c r="Y33532" s="176"/>
    </row>
    <row r="33533" spans="25:25">
      <c r="Y33533" s="176"/>
    </row>
    <row r="33534" spans="25:25">
      <c r="Y33534" s="176"/>
    </row>
    <row r="33535" spans="25:25">
      <c r="Y33535" s="176"/>
    </row>
    <row r="33536" spans="25:25">
      <c r="Y33536" s="176"/>
    </row>
    <row r="33537" spans="25:25">
      <c r="Y33537" s="176"/>
    </row>
    <row r="33538" spans="25:25">
      <c r="Y33538" s="176"/>
    </row>
    <row r="33539" spans="25:25">
      <c r="Y33539" s="176"/>
    </row>
    <row r="33540" spans="25:25">
      <c r="Y33540" s="176"/>
    </row>
    <row r="33541" spans="25:25">
      <c r="Y33541" s="176"/>
    </row>
    <row r="33542" spans="25:25">
      <c r="Y33542" s="176"/>
    </row>
    <row r="33543" spans="25:25">
      <c r="Y33543" s="176"/>
    </row>
    <row r="33544" spans="25:25">
      <c r="Y33544" s="176"/>
    </row>
    <row r="33545" spans="25:25">
      <c r="Y33545" s="176"/>
    </row>
    <row r="33546" spans="25:25">
      <c r="Y33546" s="176"/>
    </row>
    <row r="33547" spans="25:25">
      <c r="Y33547" s="176"/>
    </row>
    <row r="33548" spans="25:25">
      <c r="Y33548" s="176"/>
    </row>
    <row r="33549" spans="25:25">
      <c r="Y33549" s="176"/>
    </row>
    <row r="33550" spans="25:25">
      <c r="Y33550" s="176"/>
    </row>
    <row r="33551" spans="25:25">
      <c r="Y33551" s="176"/>
    </row>
    <row r="33552" spans="25:25">
      <c r="Y33552" s="176"/>
    </row>
    <row r="33553" spans="25:25">
      <c r="Y33553" s="176"/>
    </row>
    <row r="33554" spans="25:25">
      <c r="Y33554" s="176"/>
    </row>
    <row r="33555" spans="25:25">
      <c r="Y33555" s="176"/>
    </row>
    <row r="33556" spans="25:25">
      <c r="Y33556" s="176"/>
    </row>
    <row r="33557" spans="25:25">
      <c r="Y33557" s="176"/>
    </row>
    <row r="33558" spans="25:25">
      <c r="Y33558" s="176"/>
    </row>
    <row r="33559" spans="25:25">
      <c r="Y33559" s="176"/>
    </row>
    <row r="33560" spans="25:25">
      <c r="Y33560" s="176"/>
    </row>
    <row r="33561" spans="25:25">
      <c r="Y33561" s="176"/>
    </row>
    <row r="33562" spans="25:25">
      <c r="Y33562" s="176"/>
    </row>
    <row r="33563" spans="25:25">
      <c r="Y33563" s="176"/>
    </row>
    <row r="33564" spans="25:25">
      <c r="Y33564" s="176"/>
    </row>
    <row r="33565" spans="25:25">
      <c r="Y33565" s="176"/>
    </row>
    <row r="33566" spans="25:25">
      <c r="Y33566" s="176"/>
    </row>
    <row r="33567" spans="25:25">
      <c r="Y33567" s="176"/>
    </row>
    <row r="33568" spans="25:25">
      <c r="Y33568" s="176"/>
    </row>
    <row r="33569" spans="25:25">
      <c r="Y33569" s="176"/>
    </row>
    <row r="33570" spans="25:25">
      <c r="Y33570" s="176"/>
    </row>
    <row r="33571" spans="25:25">
      <c r="Y33571" s="176"/>
    </row>
    <row r="33572" spans="25:25">
      <c r="Y33572" s="176"/>
    </row>
    <row r="33573" spans="25:25">
      <c r="Y33573" s="176"/>
    </row>
    <row r="33574" spans="25:25">
      <c r="Y33574" s="176"/>
    </row>
    <row r="33575" spans="25:25">
      <c r="Y33575" s="176"/>
    </row>
    <row r="33576" spans="25:25">
      <c r="Y33576" s="176"/>
    </row>
    <row r="33577" spans="25:25">
      <c r="Y33577" s="176"/>
    </row>
    <row r="33578" spans="25:25">
      <c r="Y33578" s="176"/>
    </row>
    <row r="33579" spans="25:25">
      <c r="Y33579" s="176"/>
    </row>
    <row r="33580" spans="25:25">
      <c r="Y33580" s="176"/>
    </row>
    <row r="33581" spans="25:25">
      <c r="Y33581" s="176"/>
    </row>
    <row r="33582" spans="25:25">
      <c r="Y33582" s="176"/>
    </row>
    <row r="33583" spans="25:25">
      <c r="Y33583" s="176"/>
    </row>
    <row r="33584" spans="25:25">
      <c r="Y33584" s="176"/>
    </row>
    <row r="33585" spans="25:25">
      <c r="Y33585" s="176"/>
    </row>
    <row r="33586" spans="25:25">
      <c r="Y33586" s="176"/>
    </row>
    <row r="33587" spans="25:25">
      <c r="Y33587" s="176"/>
    </row>
    <row r="33588" spans="25:25">
      <c r="Y33588" s="176"/>
    </row>
    <row r="33589" spans="25:25">
      <c r="Y33589" s="176"/>
    </row>
    <row r="33590" spans="25:25">
      <c r="Y33590" s="176"/>
    </row>
    <row r="33591" spans="25:25">
      <c r="Y33591" s="176"/>
    </row>
    <row r="33592" spans="25:25">
      <c r="Y33592" s="176"/>
    </row>
    <row r="33593" spans="25:25">
      <c r="Y33593" s="176"/>
    </row>
    <row r="33594" spans="25:25">
      <c r="Y33594" s="176"/>
    </row>
    <row r="33595" spans="25:25">
      <c r="Y33595" s="176"/>
    </row>
    <row r="33596" spans="25:25">
      <c r="Y33596" s="176"/>
    </row>
    <row r="33597" spans="25:25">
      <c r="Y33597" s="176"/>
    </row>
    <row r="33598" spans="25:25">
      <c r="Y33598" s="176"/>
    </row>
    <row r="33599" spans="25:25">
      <c r="Y33599" s="176"/>
    </row>
    <row r="33600" spans="25:25">
      <c r="Y33600" s="176"/>
    </row>
    <row r="33601" spans="25:25">
      <c r="Y33601" s="176"/>
    </row>
    <row r="33602" spans="25:25">
      <c r="Y33602" s="176"/>
    </row>
    <row r="33603" spans="25:25">
      <c r="Y33603" s="176"/>
    </row>
    <row r="33604" spans="25:25">
      <c r="Y33604" s="176"/>
    </row>
    <row r="33605" spans="25:25">
      <c r="Y33605" s="176"/>
    </row>
    <row r="33606" spans="25:25">
      <c r="Y33606" s="176"/>
    </row>
    <row r="33607" spans="25:25">
      <c r="Y33607" s="176"/>
    </row>
    <row r="33608" spans="25:25">
      <c r="Y33608" s="176"/>
    </row>
    <row r="33609" spans="25:25">
      <c r="Y33609" s="176"/>
    </row>
    <row r="33610" spans="25:25">
      <c r="Y33610" s="176"/>
    </row>
    <row r="33611" spans="25:25">
      <c r="Y33611" s="176"/>
    </row>
    <row r="33612" spans="25:25">
      <c r="Y33612" s="176"/>
    </row>
    <row r="33613" spans="25:25">
      <c r="Y33613" s="176"/>
    </row>
    <row r="33614" spans="25:25">
      <c r="Y33614" s="176"/>
    </row>
    <row r="33615" spans="25:25">
      <c r="Y33615" s="176"/>
    </row>
    <row r="33616" spans="25:25">
      <c r="Y33616" s="176"/>
    </row>
    <row r="33617" spans="25:25">
      <c r="Y33617" s="176"/>
    </row>
    <row r="33618" spans="25:25">
      <c r="Y33618" s="176"/>
    </row>
    <row r="33619" spans="25:25">
      <c r="Y33619" s="176"/>
    </row>
    <row r="33620" spans="25:25">
      <c r="Y33620" s="176"/>
    </row>
    <row r="33621" spans="25:25">
      <c r="Y33621" s="176"/>
    </row>
    <row r="33622" spans="25:25">
      <c r="Y33622" s="176"/>
    </row>
    <row r="33623" spans="25:25">
      <c r="Y33623" s="176"/>
    </row>
    <row r="33624" spans="25:25">
      <c r="Y33624" s="176"/>
    </row>
    <row r="33625" spans="25:25">
      <c r="Y33625" s="176"/>
    </row>
    <row r="33626" spans="25:25">
      <c r="Y33626" s="176"/>
    </row>
    <row r="33627" spans="25:25">
      <c r="Y33627" s="176"/>
    </row>
    <row r="33628" spans="25:25">
      <c r="Y33628" s="176"/>
    </row>
    <row r="33629" spans="25:25">
      <c r="Y33629" s="176"/>
    </row>
    <row r="33630" spans="25:25">
      <c r="Y33630" s="176"/>
    </row>
    <row r="33631" spans="25:25">
      <c r="Y33631" s="176"/>
    </row>
    <row r="33632" spans="25:25">
      <c r="Y33632" s="176"/>
    </row>
    <row r="33633" spans="25:25">
      <c r="Y33633" s="176"/>
    </row>
    <row r="33634" spans="25:25">
      <c r="Y33634" s="176"/>
    </row>
    <row r="33635" spans="25:25">
      <c r="Y33635" s="176"/>
    </row>
    <row r="33636" spans="25:25">
      <c r="Y33636" s="176"/>
    </row>
    <row r="33637" spans="25:25">
      <c r="Y33637" s="176"/>
    </row>
    <row r="33638" spans="25:25">
      <c r="Y33638" s="176"/>
    </row>
    <row r="33639" spans="25:25">
      <c r="Y33639" s="176"/>
    </row>
    <row r="33640" spans="25:25">
      <c r="Y33640" s="176"/>
    </row>
    <row r="33641" spans="25:25">
      <c r="Y33641" s="176"/>
    </row>
    <row r="33642" spans="25:25">
      <c r="Y33642" s="176"/>
    </row>
    <row r="33643" spans="25:25">
      <c r="Y33643" s="176"/>
    </row>
    <row r="33644" spans="25:25">
      <c r="Y33644" s="176"/>
    </row>
    <row r="33645" spans="25:25">
      <c r="Y33645" s="176"/>
    </row>
    <row r="33646" spans="25:25">
      <c r="Y33646" s="176"/>
    </row>
    <row r="33647" spans="25:25">
      <c r="Y33647" s="176"/>
    </row>
    <row r="33648" spans="25:25">
      <c r="Y33648" s="176"/>
    </row>
    <row r="33649" spans="25:25">
      <c r="Y33649" s="176"/>
    </row>
    <row r="33650" spans="25:25">
      <c r="Y33650" s="176"/>
    </row>
    <row r="33651" spans="25:25">
      <c r="Y33651" s="176"/>
    </row>
    <row r="33652" spans="25:25">
      <c r="Y33652" s="176"/>
    </row>
    <row r="33653" spans="25:25">
      <c r="Y33653" s="176"/>
    </row>
    <row r="33654" spans="25:25">
      <c r="Y33654" s="176"/>
    </row>
    <row r="33655" spans="25:25">
      <c r="Y33655" s="176"/>
    </row>
    <row r="33656" spans="25:25">
      <c r="Y33656" s="176"/>
    </row>
    <row r="33657" spans="25:25">
      <c r="Y33657" s="176"/>
    </row>
    <row r="33658" spans="25:25">
      <c r="Y33658" s="176"/>
    </row>
    <row r="33659" spans="25:25">
      <c r="Y33659" s="176"/>
    </row>
    <row r="33660" spans="25:25">
      <c r="Y33660" s="176"/>
    </row>
    <row r="33661" spans="25:25">
      <c r="Y33661" s="176"/>
    </row>
    <row r="33662" spans="25:25">
      <c r="Y33662" s="176"/>
    </row>
    <row r="33663" spans="25:25">
      <c r="Y33663" s="176"/>
    </row>
    <row r="33664" spans="25:25">
      <c r="Y33664" s="176"/>
    </row>
    <row r="33665" spans="25:25">
      <c r="Y33665" s="176"/>
    </row>
    <row r="33666" spans="25:25">
      <c r="Y33666" s="176"/>
    </row>
    <row r="33667" spans="25:25">
      <c r="Y33667" s="176"/>
    </row>
    <row r="33668" spans="25:25">
      <c r="Y33668" s="176"/>
    </row>
    <row r="33669" spans="25:25">
      <c r="Y33669" s="176"/>
    </row>
    <row r="33670" spans="25:25">
      <c r="Y33670" s="176"/>
    </row>
    <row r="33671" spans="25:25">
      <c r="Y33671" s="176"/>
    </row>
    <row r="33672" spans="25:25">
      <c r="Y33672" s="176"/>
    </row>
    <row r="33673" spans="25:25">
      <c r="Y33673" s="176"/>
    </row>
    <row r="33674" spans="25:25">
      <c r="Y33674" s="176"/>
    </row>
    <row r="33675" spans="25:25">
      <c r="Y33675" s="176"/>
    </row>
    <row r="33676" spans="25:25">
      <c r="Y33676" s="176"/>
    </row>
    <row r="33677" spans="25:25">
      <c r="Y33677" s="176"/>
    </row>
    <row r="33678" spans="25:25">
      <c r="Y33678" s="176"/>
    </row>
    <row r="33679" spans="25:25">
      <c r="Y33679" s="176"/>
    </row>
    <row r="33680" spans="25:25">
      <c r="Y33680" s="176"/>
    </row>
    <row r="33681" spans="25:25">
      <c r="Y33681" s="176"/>
    </row>
    <row r="33682" spans="25:25">
      <c r="Y33682" s="176"/>
    </row>
    <row r="33683" spans="25:25">
      <c r="Y33683" s="176"/>
    </row>
    <row r="33684" spans="25:25">
      <c r="Y33684" s="176"/>
    </row>
    <row r="33685" spans="25:25">
      <c r="Y33685" s="176"/>
    </row>
    <row r="33686" spans="25:25">
      <c r="Y33686" s="176"/>
    </row>
    <row r="33687" spans="25:25">
      <c r="Y33687" s="176"/>
    </row>
    <row r="33688" spans="25:25">
      <c r="Y33688" s="176"/>
    </row>
    <row r="33689" spans="25:25">
      <c r="Y33689" s="176"/>
    </row>
    <row r="33690" spans="25:25">
      <c r="Y33690" s="176"/>
    </row>
    <row r="33691" spans="25:25">
      <c r="Y33691" s="176"/>
    </row>
    <row r="33692" spans="25:25">
      <c r="Y33692" s="176"/>
    </row>
    <row r="33693" spans="25:25">
      <c r="Y33693" s="176"/>
    </row>
    <row r="33694" spans="25:25">
      <c r="Y33694" s="176"/>
    </row>
    <row r="33695" spans="25:25">
      <c r="Y33695" s="176"/>
    </row>
    <row r="33696" spans="25:25">
      <c r="Y33696" s="176"/>
    </row>
    <row r="33697" spans="25:25">
      <c r="Y33697" s="176"/>
    </row>
    <row r="33698" spans="25:25">
      <c r="Y33698" s="176"/>
    </row>
    <row r="33699" spans="25:25">
      <c r="Y33699" s="176"/>
    </row>
    <row r="33700" spans="25:25">
      <c r="Y33700" s="176"/>
    </row>
    <row r="33701" spans="25:25">
      <c r="Y33701" s="176"/>
    </row>
    <row r="33702" spans="25:25">
      <c r="Y33702" s="176"/>
    </row>
    <row r="33703" spans="25:25">
      <c r="Y33703" s="176"/>
    </row>
    <row r="33704" spans="25:25">
      <c r="Y33704" s="176"/>
    </row>
    <row r="33705" spans="25:25">
      <c r="Y33705" s="176"/>
    </row>
    <row r="33706" spans="25:25">
      <c r="Y33706" s="176"/>
    </row>
    <row r="33707" spans="25:25">
      <c r="Y33707" s="176"/>
    </row>
    <row r="33708" spans="25:25">
      <c r="Y33708" s="176"/>
    </row>
    <row r="33709" spans="25:25">
      <c r="Y33709" s="176"/>
    </row>
    <row r="33710" spans="25:25">
      <c r="Y33710" s="176"/>
    </row>
    <row r="33711" spans="25:25">
      <c r="Y33711" s="176"/>
    </row>
    <row r="33712" spans="25:25">
      <c r="Y33712" s="176"/>
    </row>
    <row r="33713" spans="25:25">
      <c r="Y33713" s="176"/>
    </row>
    <row r="33714" spans="25:25">
      <c r="Y33714" s="176"/>
    </row>
    <row r="33715" spans="25:25">
      <c r="Y33715" s="176"/>
    </row>
    <row r="33716" spans="25:25">
      <c r="Y33716" s="176"/>
    </row>
    <row r="33717" spans="25:25">
      <c r="Y33717" s="176"/>
    </row>
    <row r="33718" spans="25:25">
      <c r="Y33718" s="176"/>
    </row>
    <row r="33719" spans="25:25">
      <c r="Y33719" s="176"/>
    </row>
    <row r="33720" spans="25:25">
      <c r="Y33720" s="176"/>
    </row>
    <row r="33721" spans="25:25">
      <c r="Y33721" s="176"/>
    </row>
    <row r="33722" spans="25:25">
      <c r="Y33722" s="176"/>
    </row>
    <row r="33723" spans="25:25">
      <c r="Y33723" s="176"/>
    </row>
    <row r="33724" spans="25:25">
      <c r="Y33724" s="176"/>
    </row>
    <row r="33725" spans="25:25">
      <c r="Y33725" s="176"/>
    </row>
    <row r="33726" spans="25:25">
      <c r="Y33726" s="176"/>
    </row>
    <row r="33727" spans="25:25">
      <c r="Y33727" s="176"/>
    </row>
    <row r="33728" spans="25:25">
      <c r="Y33728" s="176"/>
    </row>
    <row r="33729" spans="25:25">
      <c r="Y33729" s="176"/>
    </row>
    <row r="33730" spans="25:25">
      <c r="Y33730" s="176"/>
    </row>
    <row r="33731" spans="25:25">
      <c r="Y33731" s="176"/>
    </row>
    <row r="33732" spans="25:25">
      <c r="Y33732" s="176"/>
    </row>
    <row r="33733" spans="25:25">
      <c r="Y33733" s="176"/>
    </row>
    <row r="33734" spans="25:25">
      <c r="Y33734" s="176"/>
    </row>
    <row r="33735" spans="25:25">
      <c r="Y33735" s="176"/>
    </row>
    <row r="33736" spans="25:25">
      <c r="Y33736" s="176"/>
    </row>
    <row r="33737" spans="25:25">
      <c r="Y33737" s="176"/>
    </row>
    <row r="33738" spans="25:25">
      <c r="Y33738" s="176"/>
    </row>
    <row r="33739" spans="25:25">
      <c r="Y33739" s="176"/>
    </row>
    <row r="33740" spans="25:25">
      <c r="Y33740" s="176"/>
    </row>
    <row r="33741" spans="25:25">
      <c r="Y33741" s="176"/>
    </row>
    <row r="33742" spans="25:25">
      <c r="Y33742" s="176"/>
    </row>
    <row r="33743" spans="25:25">
      <c r="Y33743" s="176"/>
    </row>
    <row r="33744" spans="25:25">
      <c r="Y33744" s="176"/>
    </row>
    <row r="33745" spans="25:25">
      <c r="Y33745" s="176"/>
    </row>
    <row r="33746" spans="25:25">
      <c r="Y33746" s="176"/>
    </row>
    <row r="33747" spans="25:25">
      <c r="Y33747" s="176"/>
    </row>
    <row r="33748" spans="25:25">
      <c r="Y33748" s="176"/>
    </row>
    <row r="33749" spans="25:25">
      <c r="Y33749" s="176"/>
    </row>
    <row r="33750" spans="25:25">
      <c r="Y33750" s="176"/>
    </row>
    <row r="33751" spans="25:25">
      <c r="Y33751" s="176"/>
    </row>
    <row r="33752" spans="25:25">
      <c r="Y33752" s="176"/>
    </row>
    <row r="33753" spans="25:25">
      <c r="Y33753" s="176"/>
    </row>
    <row r="33754" spans="25:25">
      <c r="Y33754" s="176"/>
    </row>
    <row r="33755" spans="25:25">
      <c r="Y33755" s="176"/>
    </row>
    <row r="33756" spans="25:25">
      <c r="Y33756" s="176"/>
    </row>
    <row r="33757" spans="25:25">
      <c r="Y33757" s="176"/>
    </row>
    <row r="33758" spans="25:25">
      <c r="Y33758" s="176"/>
    </row>
    <row r="33759" spans="25:25">
      <c r="Y33759" s="176"/>
    </row>
    <row r="33760" spans="25:25">
      <c r="Y33760" s="176"/>
    </row>
    <row r="33761" spans="25:25">
      <c r="Y33761" s="176"/>
    </row>
    <row r="33762" spans="25:25">
      <c r="Y33762" s="176"/>
    </row>
    <row r="33763" spans="25:25">
      <c r="Y33763" s="176"/>
    </row>
    <row r="33764" spans="25:25">
      <c r="Y33764" s="176"/>
    </row>
    <row r="33765" spans="25:25">
      <c r="Y33765" s="176"/>
    </row>
    <row r="33766" spans="25:25">
      <c r="Y33766" s="176"/>
    </row>
    <row r="33767" spans="25:25">
      <c r="Y33767" s="176"/>
    </row>
    <row r="33768" spans="25:25">
      <c r="Y33768" s="176"/>
    </row>
    <row r="33769" spans="25:25">
      <c r="Y33769" s="176"/>
    </row>
    <row r="33770" spans="25:25">
      <c r="Y33770" s="176"/>
    </row>
    <row r="33771" spans="25:25">
      <c r="Y33771" s="176"/>
    </row>
    <row r="33772" spans="25:25">
      <c r="Y33772" s="176"/>
    </row>
    <row r="33773" spans="25:25">
      <c r="Y33773" s="176"/>
    </row>
    <row r="33774" spans="25:25">
      <c r="Y33774" s="176"/>
    </row>
    <row r="33775" spans="25:25">
      <c r="Y33775" s="176"/>
    </row>
    <row r="33776" spans="25:25">
      <c r="Y33776" s="176"/>
    </row>
    <row r="33777" spans="25:25">
      <c r="Y33777" s="176"/>
    </row>
    <row r="33778" spans="25:25">
      <c r="Y33778" s="176"/>
    </row>
    <row r="33779" spans="25:25">
      <c r="Y33779" s="176"/>
    </row>
    <row r="33780" spans="25:25">
      <c r="Y33780" s="176"/>
    </row>
    <row r="33781" spans="25:25">
      <c r="Y33781" s="176"/>
    </row>
    <row r="33782" spans="25:25">
      <c r="Y33782" s="176"/>
    </row>
    <row r="33783" spans="25:25">
      <c r="Y33783" s="176"/>
    </row>
    <row r="33784" spans="25:25">
      <c r="Y33784" s="176"/>
    </row>
    <row r="33785" spans="25:25">
      <c r="Y33785" s="176"/>
    </row>
    <row r="33786" spans="25:25">
      <c r="Y33786" s="176"/>
    </row>
    <row r="33787" spans="25:25">
      <c r="Y33787" s="176"/>
    </row>
    <row r="33788" spans="25:25">
      <c r="Y33788" s="176"/>
    </row>
    <row r="33789" spans="25:25">
      <c r="Y33789" s="176"/>
    </row>
    <row r="33790" spans="25:25">
      <c r="Y33790" s="176"/>
    </row>
    <row r="33791" spans="25:25">
      <c r="Y33791" s="176"/>
    </row>
    <row r="33792" spans="25:25">
      <c r="Y33792" s="176"/>
    </row>
    <row r="33793" spans="25:25">
      <c r="Y33793" s="176"/>
    </row>
    <row r="33794" spans="25:25">
      <c r="Y33794" s="176"/>
    </row>
    <row r="33795" spans="25:25">
      <c r="Y33795" s="176"/>
    </row>
    <row r="33796" spans="25:25">
      <c r="Y33796" s="176"/>
    </row>
    <row r="33797" spans="25:25">
      <c r="Y33797" s="176"/>
    </row>
    <row r="33798" spans="25:25">
      <c r="Y33798" s="176"/>
    </row>
    <row r="33799" spans="25:25">
      <c r="Y33799" s="176"/>
    </row>
    <row r="33800" spans="25:25">
      <c r="Y33800" s="176"/>
    </row>
    <row r="33801" spans="25:25">
      <c r="Y33801" s="176"/>
    </row>
    <row r="33802" spans="25:25">
      <c r="Y33802" s="176"/>
    </row>
    <row r="33803" spans="25:25">
      <c r="Y33803" s="176"/>
    </row>
    <row r="33804" spans="25:25">
      <c r="Y33804" s="176"/>
    </row>
    <row r="33805" spans="25:25">
      <c r="Y33805" s="176"/>
    </row>
    <row r="33806" spans="25:25">
      <c r="Y33806" s="176"/>
    </row>
    <row r="33807" spans="25:25">
      <c r="Y33807" s="176"/>
    </row>
    <row r="33808" spans="25:25">
      <c r="Y33808" s="176"/>
    </row>
    <row r="33809" spans="25:25">
      <c r="Y33809" s="176"/>
    </row>
    <row r="33810" spans="25:25">
      <c r="Y33810" s="176"/>
    </row>
    <row r="33811" spans="25:25">
      <c r="Y33811" s="176"/>
    </row>
    <row r="33812" spans="25:25">
      <c r="Y33812" s="176"/>
    </row>
    <row r="33813" spans="25:25">
      <c r="Y33813" s="176"/>
    </row>
    <row r="33814" spans="25:25">
      <c r="Y33814" s="176"/>
    </row>
    <row r="33815" spans="25:25">
      <c r="Y33815" s="176"/>
    </row>
    <row r="33816" spans="25:25">
      <c r="Y33816" s="176"/>
    </row>
    <row r="33817" spans="25:25">
      <c r="Y33817" s="176"/>
    </row>
    <row r="33818" spans="25:25">
      <c r="Y33818" s="176"/>
    </row>
    <row r="33819" spans="25:25">
      <c r="Y33819" s="176"/>
    </row>
    <row r="33820" spans="25:25">
      <c r="Y33820" s="176"/>
    </row>
    <row r="33821" spans="25:25">
      <c r="Y33821" s="176"/>
    </row>
    <row r="33822" spans="25:25">
      <c r="Y33822" s="176"/>
    </row>
    <row r="33823" spans="25:25">
      <c r="Y33823" s="176"/>
    </row>
    <row r="33824" spans="25:25">
      <c r="Y33824" s="176"/>
    </row>
    <row r="33825" spans="25:25">
      <c r="Y33825" s="176"/>
    </row>
    <row r="33826" spans="25:25">
      <c r="Y33826" s="176"/>
    </row>
    <row r="33827" spans="25:25">
      <c r="Y33827" s="176"/>
    </row>
    <row r="33828" spans="25:25">
      <c r="Y33828" s="176"/>
    </row>
    <row r="33829" spans="25:25">
      <c r="Y33829" s="176"/>
    </row>
    <row r="33830" spans="25:25">
      <c r="Y33830" s="176"/>
    </row>
    <row r="33831" spans="25:25">
      <c r="Y33831" s="176"/>
    </row>
    <row r="33832" spans="25:25">
      <c r="Y33832" s="176"/>
    </row>
    <row r="33833" spans="25:25">
      <c r="Y33833" s="176"/>
    </row>
    <row r="33834" spans="25:25">
      <c r="Y33834" s="176"/>
    </row>
    <row r="33835" spans="25:25">
      <c r="Y33835" s="176"/>
    </row>
    <row r="33836" spans="25:25">
      <c r="Y33836" s="176"/>
    </row>
    <row r="33837" spans="25:25">
      <c r="Y33837" s="176"/>
    </row>
    <row r="33838" spans="25:25">
      <c r="Y33838" s="176"/>
    </row>
    <row r="33839" spans="25:25">
      <c r="Y33839" s="176"/>
    </row>
    <row r="33840" spans="25:25">
      <c r="Y33840" s="176"/>
    </row>
    <row r="33841" spans="25:25">
      <c r="Y33841" s="176"/>
    </row>
    <row r="33842" spans="25:25">
      <c r="Y33842" s="176"/>
    </row>
    <row r="33843" spans="25:25">
      <c r="Y33843" s="176"/>
    </row>
    <row r="33844" spans="25:25">
      <c r="Y33844" s="176"/>
    </row>
    <row r="33845" spans="25:25">
      <c r="Y33845" s="176"/>
    </row>
    <row r="33846" spans="25:25">
      <c r="Y33846" s="176"/>
    </row>
    <row r="33847" spans="25:25">
      <c r="Y33847" s="176"/>
    </row>
    <row r="33848" spans="25:25">
      <c r="Y33848" s="176"/>
    </row>
    <row r="33849" spans="25:25">
      <c r="Y33849" s="176"/>
    </row>
    <row r="33850" spans="25:25">
      <c r="Y33850" s="176"/>
    </row>
    <row r="33851" spans="25:25">
      <c r="Y33851" s="176"/>
    </row>
    <row r="33852" spans="25:25">
      <c r="Y33852" s="176"/>
    </row>
    <row r="33853" spans="25:25">
      <c r="Y33853" s="176"/>
    </row>
    <row r="33854" spans="25:25">
      <c r="Y33854" s="176"/>
    </row>
    <row r="33855" spans="25:25">
      <c r="Y33855" s="176"/>
    </row>
    <row r="33856" spans="25:25">
      <c r="Y33856" s="176"/>
    </row>
    <row r="33857" spans="25:25">
      <c r="Y33857" s="176"/>
    </row>
    <row r="33858" spans="25:25">
      <c r="Y33858" s="176"/>
    </row>
    <row r="33859" spans="25:25">
      <c r="Y33859" s="176"/>
    </row>
    <row r="33860" spans="25:25">
      <c r="Y33860" s="176"/>
    </row>
    <row r="33861" spans="25:25">
      <c r="Y33861" s="176"/>
    </row>
    <row r="33862" spans="25:25">
      <c r="Y33862" s="176"/>
    </row>
    <row r="33863" spans="25:25">
      <c r="Y33863" s="176"/>
    </row>
    <row r="33864" spans="25:25">
      <c r="Y33864" s="176"/>
    </row>
    <row r="33865" spans="25:25">
      <c r="Y33865" s="176"/>
    </row>
    <row r="33866" spans="25:25">
      <c r="Y33866" s="176"/>
    </row>
    <row r="33867" spans="25:25">
      <c r="Y33867" s="176"/>
    </row>
    <row r="33868" spans="25:25">
      <c r="Y33868" s="176"/>
    </row>
    <row r="33869" spans="25:25">
      <c r="Y33869" s="176"/>
    </row>
    <row r="33870" spans="25:25">
      <c r="Y33870" s="176"/>
    </row>
    <row r="33871" spans="25:25">
      <c r="Y33871" s="176"/>
    </row>
    <row r="33872" spans="25:25">
      <c r="Y33872" s="176"/>
    </row>
    <row r="33873" spans="25:25">
      <c r="Y33873" s="176"/>
    </row>
    <row r="33874" spans="25:25">
      <c r="Y33874" s="176"/>
    </row>
    <row r="33875" spans="25:25">
      <c r="Y33875" s="176"/>
    </row>
    <row r="33876" spans="25:25">
      <c r="Y33876" s="176"/>
    </row>
    <row r="33877" spans="25:25">
      <c r="Y33877" s="176"/>
    </row>
    <row r="33878" spans="25:25">
      <c r="Y33878" s="176"/>
    </row>
    <row r="33879" spans="25:25">
      <c r="Y33879" s="176"/>
    </row>
    <row r="33880" spans="25:25">
      <c r="Y33880" s="176"/>
    </row>
    <row r="33881" spans="25:25">
      <c r="Y33881" s="176"/>
    </row>
    <row r="33882" spans="25:25">
      <c r="Y33882" s="176"/>
    </row>
    <row r="33883" spans="25:25">
      <c r="Y33883" s="176"/>
    </row>
    <row r="33884" spans="25:25">
      <c r="Y33884" s="176"/>
    </row>
    <row r="33885" spans="25:25">
      <c r="Y33885" s="176"/>
    </row>
    <row r="33886" spans="25:25">
      <c r="Y33886" s="176"/>
    </row>
    <row r="33887" spans="25:25">
      <c r="Y33887" s="176"/>
    </row>
    <row r="33888" spans="25:25">
      <c r="Y33888" s="176"/>
    </row>
    <row r="33889" spans="25:25">
      <c r="Y33889" s="176"/>
    </row>
    <row r="33890" spans="25:25">
      <c r="Y33890" s="176"/>
    </row>
    <row r="33891" spans="25:25">
      <c r="Y33891" s="176"/>
    </row>
    <row r="33892" spans="25:25">
      <c r="Y33892" s="176"/>
    </row>
    <row r="33893" spans="25:25">
      <c r="Y33893" s="176"/>
    </row>
    <row r="33894" spans="25:25">
      <c r="Y33894" s="176"/>
    </row>
    <row r="33895" spans="25:25">
      <c r="Y33895" s="176"/>
    </row>
    <row r="33896" spans="25:25">
      <c r="Y33896" s="176"/>
    </row>
    <row r="33897" spans="25:25">
      <c r="Y33897" s="176"/>
    </row>
    <row r="33898" spans="25:25">
      <c r="Y33898" s="176"/>
    </row>
    <row r="33899" spans="25:25">
      <c r="Y33899" s="176"/>
    </row>
    <row r="33900" spans="25:25">
      <c r="Y33900" s="176"/>
    </row>
    <row r="33901" spans="25:25">
      <c r="Y33901" s="176"/>
    </row>
    <row r="33902" spans="25:25">
      <c r="Y33902" s="176"/>
    </row>
    <row r="33903" spans="25:25">
      <c r="Y33903" s="176"/>
    </row>
    <row r="33904" spans="25:25">
      <c r="Y33904" s="176"/>
    </row>
    <row r="33905" spans="25:25">
      <c r="Y33905" s="176"/>
    </row>
    <row r="33906" spans="25:25">
      <c r="Y33906" s="176"/>
    </row>
    <row r="33907" spans="25:25">
      <c r="Y33907" s="176"/>
    </row>
    <row r="33908" spans="25:25">
      <c r="Y33908" s="176"/>
    </row>
    <row r="33909" spans="25:25">
      <c r="Y33909" s="176"/>
    </row>
    <row r="33910" spans="25:25">
      <c r="Y33910" s="176"/>
    </row>
    <row r="33911" spans="25:25">
      <c r="Y33911" s="176"/>
    </row>
    <row r="33912" spans="25:25">
      <c r="Y33912" s="176"/>
    </row>
    <row r="33913" spans="25:25">
      <c r="Y33913" s="176"/>
    </row>
    <row r="33914" spans="25:25">
      <c r="Y33914" s="176"/>
    </row>
    <row r="33915" spans="25:25">
      <c r="Y33915" s="176"/>
    </row>
    <row r="33916" spans="25:25">
      <c r="Y33916" s="176"/>
    </row>
    <row r="33917" spans="25:25">
      <c r="Y33917" s="176"/>
    </row>
    <row r="33918" spans="25:25">
      <c r="Y33918" s="176"/>
    </row>
    <row r="33919" spans="25:25">
      <c r="Y33919" s="176"/>
    </row>
    <row r="33920" spans="25:25">
      <c r="Y33920" s="176"/>
    </row>
    <row r="33921" spans="25:25">
      <c r="Y33921" s="176"/>
    </row>
    <row r="33922" spans="25:25">
      <c r="Y33922" s="176"/>
    </row>
    <row r="33923" spans="25:25">
      <c r="Y33923" s="176"/>
    </row>
    <row r="33924" spans="25:25">
      <c r="Y33924" s="176"/>
    </row>
    <row r="33925" spans="25:25">
      <c r="Y33925" s="176"/>
    </row>
    <row r="33926" spans="25:25">
      <c r="Y33926" s="176"/>
    </row>
    <row r="33927" spans="25:25">
      <c r="Y33927" s="176"/>
    </row>
    <row r="33928" spans="25:25">
      <c r="Y33928" s="176"/>
    </row>
    <row r="33929" spans="25:25">
      <c r="Y33929" s="176"/>
    </row>
    <row r="33930" spans="25:25">
      <c r="Y33930" s="176"/>
    </row>
    <row r="33931" spans="25:25">
      <c r="Y33931" s="176"/>
    </row>
    <row r="33932" spans="25:25">
      <c r="Y33932" s="176"/>
    </row>
    <row r="33933" spans="25:25">
      <c r="Y33933" s="176"/>
    </row>
    <row r="33934" spans="25:25">
      <c r="Y33934" s="176"/>
    </row>
    <row r="33935" spans="25:25">
      <c r="Y33935" s="176"/>
    </row>
    <row r="33936" spans="25:25">
      <c r="Y33936" s="176"/>
    </row>
    <row r="33937" spans="25:25">
      <c r="Y33937" s="176"/>
    </row>
    <row r="33938" spans="25:25">
      <c r="Y33938" s="176"/>
    </row>
    <row r="33939" spans="25:25">
      <c r="Y33939" s="176"/>
    </row>
    <row r="33940" spans="25:25">
      <c r="Y33940" s="176"/>
    </row>
    <row r="33941" spans="25:25">
      <c r="Y33941" s="176"/>
    </row>
    <row r="33942" spans="25:25">
      <c r="Y33942" s="176"/>
    </row>
    <row r="33943" spans="25:25">
      <c r="Y33943" s="176"/>
    </row>
    <row r="33944" spans="25:25">
      <c r="Y33944" s="176"/>
    </row>
    <row r="33945" spans="25:25">
      <c r="Y33945" s="176"/>
    </row>
    <row r="33946" spans="25:25">
      <c r="Y33946" s="176"/>
    </row>
    <row r="33947" spans="25:25">
      <c r="Y33947" s="176"/>
    </row>
    <row r="33948" spans="25:25">
      <c r="Y33948" s="176"/>
    </row>
    <row r="33949" spans="25:25">
      <c r="Y33949" s="176"/>
    </row>
    <row r="33950" spans="25:25">
      <c r="Y33950" s="176"/>
    </row>
    <row r="33951" spans="25:25">
      <c r="Y33951" s="176"/>
    </row>
    <row r="33952" spans="25:25">
      <c r="Y33952" s="176"/>
    </row>
    <row r="33953" spans="25:25">
      <c r="Y33953" s="176"/>
    </row>
    <row r="33954" spans="25:25">
      <c r="Y33954" s="176"/>
    </row>
    <row r="33955" spans="25:25">
      <c r="Y33955" s="176"/>
    </row>
    <row r="33956" spans="25:25">
      <c r="Y33956" s="176"/>
    </row>
    <row r="33957" spans="25:25">
      <c r="Y33957" s="176"/>
    </row>
    <row r="33958" spans="25:25">
      <c r="Y33958" s="176"/>
    </row>
    <row r="33959" spans="25:25">
      <c r="Y33959" s="176"/>
    </row>
    <row r="33960" spans="25:25">
      <c r="Y33960" s="176"/>
    </row>
    <row r="33961" spans="25:25">
      <c r="Y33961" s="176"/>
    </row>
    <row r="33962" spans="25:25">
      <c r="Y33962" s="176"/>
    </row>
    <row r="33963" spans="25:25">
      <c r="Y33963" s="176"/>
    </row>
    <row r="33964" spans="25:25">
      <c r="Y33964" s="176"/>
    </row>
    <row r="33965" spans="25:25">
      <c r="Y33965" s="176"/>
    </row>
    <row r="33966" spans="25:25">
      <c r="Y33966" s="176"/>
    </row>
    <row r="33967" spans="25:25">
      <c r="Y33967" s="176"/>
    </row>
    <row r="33968" spans="25:25">
      <c r="Y33968" s="176"/>
    </row>
    <row r="33969" spans="25:25">
      <c r="Y33969" s="176"/>
    </row>
    <row r="33970" spans="25:25">
      <c r="Y33970" s="176"/>
    </row>
    <row r="33971" spans="25:25">
      <c r="Y33971" s="176"/>
    </row>
    <row r="33972" spans="25:25">
      <c r="Y33972" s="176"/>
    </row>
    <row r="33973" spans="25:25">
      <c r="Y33973" s="176"/>
    </row>
    <row r="33974" spans="25:25">
      <c r="Y33974" s="176"/>
    </row>
    <row r="33975" spans="25:25">
      <c r="Y33975" s="176"/>
    </row>
    <row r="33976" spans="25:25">
      <c r="Y33976" s="176"/>
    </row>
    <row r="33977" spans="25:25">
      <c r="Y33977" s="176"/>
    </row>
    <row r="33978" spans="25:25">
      <c r="Y33978" s="176"/>
    </row>
    <row r="33979" spans="25:25">
      <c r="Y33979" s="176"/>
    </row>
    <row r="33980" spans="25:25">
      <c r="Y33980" s="176"/>
    </row>
    <row r="33981" spans="25:25">
      <c r="Y33981" s="176"/>
    </row>
    <row r="33982" spans="25:25">
      <c r="Y33982" s="176"/>
    </row>
    <row r="33983" spans="25:25">
      <c r="Y33983" s="176"/>
    </row>
    <row r="33984" spans="25:25">
      <c r="Y33984" s="176"/>
    </row>
    <row r="33985" spans="25:25">
      <c r="Y33985" s="176"/>
    </row>
    <row r="33986" spans="25:25">
      <c r="Y33986" s="176"/>
    </row>
    <row r="33987" spans="25:25">
      <c r="Y33987" s="176"/>
    </row>
    <row r="33988" spans="25:25">
      <c r="Y33988" s="176"/>
    </row>
    <row r="33989" spans="25:25">
      <c r="Y33989" s="176"/>
    </row>
    <row r="33990" spans="25:25">
      <c r="Y33990" s="176"/>
    </row>
    <row r="33991" spans="25:25">
      <c r="Y33991" s="176"/>
    </row>
    <row r="33992" spans="25:25">
      <c r="Y33992" s="176"/>
    </row>
    <row r="33993" spans="25:25">
      <c r="Y33993" s="176"/>
    </row>
    <row r="33994" spans="25:25">
      <c r="Y33994" s="176"/>
    </row>
    <row r="33995" spans="25:25">
      <c r="Y33995" s="176"/>
    </row>
    <row r="33996" spans="25:25">
      <c r="Y33996" s="176"/>
    </row>
    <row r="33997" spans="25:25">
      <c r="Y33997" s="176"/>
    </row>
    <row r="33998" spans="25:25">
      <c r="Y33998" s="176"/>
    </row>
    <row r="33999" spans="25:25">
      <c r="Y33999" s="176"/>
    </row>
    <row r="34000" spans="25:25">
      <c r="Y34000" s="176"/>
    </row>
    <row r="34001" spans="25:25">
      <c r="Y34001" s="176"/>
    </row>
    <row r="34002" spans="25:25">
      <c r="Y34002" s="176"/>
    </row>
    <row r="34003" spans="25:25">
      <c r="Y34003" s="176"/>
    </row>
    <row r="34004" spans="25:25">
      <c r="Y34004" s="176"/>
    </row>
    <row r="34005" spans="25:25">
      <c r="Y34005" s="176"/>
    </row>
    <row r="34006" spans="25:25">
      <c r="Y34006" s="176"/>
    </row>
    <row r="34007" spans="25:25">
      <c r="Y34007" s="176"/>
    </row>
    <row r="34008" spans="25:25">
      <c r="Y34008" s="176"/>
    </row>
    <row r="34009" spans="25:25">
      <c r="Y34009" s="176"/>
    </row>
    <row r="34010" spans="25:25">
      <c r="Y34010" s="176"/>
    </row>
    <row r="34011" spans="25:25">
      <c r="Y34011" s="176"/>
    </row>
    <row r="34012" spans="25:25">
      <c r="Y34012" s="176"/>
    </row>
    <row r="34013" spans="25:25">
      <c r="Y34013" s="176"/>
    </row>
    <row r="34014" spans="25:25">
      <c r="Y34014" s="176"/>
    </row>
    <row r="34015" spans="25:25">
      <c r="Y34015" s="176"/>
    </row>
    <row r="34016" spans="25:25">
      <c r="Y34016" s="176"/>
    </row>
    <row r="34017" spans="25:25">
      <c r="Y34017" s="176"/>
    </row>
    <row r="34018" spans="25:25">
      <c r="Y34018" s="176"/>
    </row>
    <row r="34019" spans="25:25">
      <c r="Y34019" s="176"/>
    </row>
    <row r="34020" spans="25:25">
      <c r="Y34020" s="176"/>
    </row>
    <row r="34021" spans="25:25">
      <c r="Y34021" s="176"/>
    </row>
    <row r="34022" spans="25:25">
      <c r="Y34022" s="176"/>
    </row>
    <row r="34023" spans="25:25">
      <c r="Y34023" s="176"/>
    </row>
    <row r="34024" spans="25:25">
      <c r="Y34024" s="176"/>
    </row>
    <row r="34025" spans="25:25">
      <c r="Y34025" s="176"/>
    </row>
    <row r="34026" spans="25:25">
      <c r="Y34026" s="176"/>
    </row>
    <row r="34027" spans="25:25">
      <c r="Y34027" s="176"/>
    </row>
    <row r="34028" spans="25:25">
      <c r="Y34028" s="176"/>
    </row>
    <row r="34029" spans="25:25">
      <c r="Y34029" s="176"/>
    </row>
    <row r="34030" spans="25:25">
      <c r="Y34030" s="176"/>
    </row>
    <row r="34031" spans="25:25">
      <c r="Y34031" s="176"/>
    </row>
    <row r="34032" spans="25:25">
      <c r="Y34032" s="176"/>
    </row>
    <row r="34033" spans="25:25">
      <c r="Y34033" s="176"/>
    </row>
    <row r="34034" spans="25:25">
      <c r="Y34034" s="176"/>
    </row>
    <row r="34035" spans="25:25">
      <c r="Y34035" s="176"/>
    </row>
    <row r="34036" spans="25:25">
      <c r="Y34036" s="176"/>
    </row>
    <row r="34037" spans="25:25">
      <c r="Y34037" s="176"/>
    </row>
    <row r="34038" spans="25:25">
      <c r="Y34038" s="176"/>
    </row>
    <row r="34039" spans="25:25">
      <c r="Y34039" s="176"/>
    </row>
    <row r="34040" spans="25:25">
      <c r="Y34040" s="176"/>
    </row>
    <row r="34041" spans="25:25">
      <c r="Y34041" s="176"/>
    </row>
    <row r="34042" spans="25:25">
      <c r="Y34042" s="176"/>
    </row>
    <row r="34043" spans="25:25">
      <c r="Y34043" s="176"/>
    </row>
    <row r="34044" spans="25:25">
      <c r="Y34044" s="176"/>
    </row>
    <row r="34045" spans="25:25">
      <c r="Y34045" s="176"/>
    </row>
    <row r="34046" spans="25:25">
      <c r="Y34046" s="176"/>
    </row>
    <row r="34047" spans="25:25">
      <c r="Y34047" s="176"/>
    </row>
    <row r="34048" spans="25:25">
      <c r="Y34048" s="176"/>
    </row>
    <row r="34049" spans="25:25">
      <c r="Y34049" s="176"/>
    </row>
    <row r="34050" spans="25:25">
      <c r="Y34050" s="176"/>
    </row>
    <row r="34051" spans="25:25">
      <c r="Y34051" s="176"/>
    </row>
    <row r="34052" spans="25:25">
      <c r="Y34052" s="176"/>
    </row>
    <row r="34053" spans="25:25">
      <c r="Y34053" s="176"/>
    </row>
    <row r="34054" spans="25:25">
      <c r="Y34054" s="176"/>
    </row>
    <row r="34055" spans="25:25">
      <c r="Y34055" s="176"/>
    </row>
    <row r="34056" spans="25:25">
      <c r="Y34056" s="176"/>
    </row>
    <row r="34057" spans="25:25">
      <c r="Y34057" s="176"/>
    </row>
    <row r="34058" spans="25:25">
      <c r="Y34058" s="176"/>
    </row>
    <row r="34059" spans="25:25">
      <c r="Y34059" s="176"/>
    </row>
    <row r="34060" spans="25:25">
      <c r="Y34060" s="176"/>
    </row>
    <row r="34061" spans="25:25">
      <c r="Y34061" s="176"/>
    </row>
    <row r="34062" spans="25:25">
      <c r="Y34062" s="176"/>
    </row>
    <row r="34063" spans="25:25">
      <c r="Y34063" s="176"/>
    </row>
    <row r="34064" spans="25:25">
      <c r="Y34064" s="176"/>
    </row>
    <row r="34065" spans="25:25">
      <c r="Y34065" s="176"/>
    </row>
    <row r="34066" spans="25:25">
      <c r="Y34066" s="176"/>
    </row>
    <row r="34067" spans="25:25">
      <c r="Y34067" s="176"/>
    </row>
    <row r="34068" spans="25:25">
      <c r="Y34068" s="176"/>
    </row>
    <row r="34069" spans="25:25">
      <c r="Y34069" s="176"/>
    </row>
    <row r="34070" spans="25:25">
      <c r="Y34070" s="176"/>
    </row>
    <row r="34071" spans="25:25">
      <c r="Y34071" s="176"/>
    </row>
    <row r="34072" spans="25:25">
      <c r="Y34072" s="176"/>
    </row>
    <row r="34073" spans="25:25">
      <c r="Y34073" s="176"/>
    </row>
    <row r="34074" spans="25:25">
      <c r="Y34074" s="176"/>
    </row>
    <row r="34075" spans="25:25">
      <c r="Y34075" s="176"/>
    </row>
    <row r="34076" spans="25:25">
      <c r="Y34076" s="176"/>
    </row>
    <row r="34077" spans="25:25">
      <c r="Y34077" s="176"/>
    </row>
    <row r="34078" spans="25:25">
      <c r="Y34078" s="176"/>
    </row>
    <row r="34079" spans="25:25">
      <c r="Y34079" s="176"/>
    </row>
    <row r="34080" spans="25:25">
      <c r="Y34080" s="176"/>
    </row>
    <row r="34081" spans="25:25">
      <c r="Y34081" s="176"/>
    </row>
    <row r="34082" spans="25:25">
      <c r="Y34082" s="176"/>
    </row>
    <row r="34083" spans="25:25">
      <c r="Y34083" s="176"/>
    </row>
    <row r="34084" spans="25:25">
      <c r="Y34084" s="176"/>
    </row>
    <row r="34085" spans="25:25">
      <c r="Y34085" s="176"/>
    </row>
    <row r="34086" spans="25:25">
      <c r="Y34086" s="176"/>
    </row>
    <row r="34087" spans="25:25">
      <c r="Y34087" s="176"/>
    </row>
    <row r="34088" spans="25:25">
      <c r="Y34088" s="176"/>
    </row>
    <row r="34089" spans="25:25">
      <c r="Y34089" s="176"/>
    </row>
    <row r="34090" spans="25:25">
      <c r="Y34090" s="176"/>
    </row>
    <row r="34091" spans="25:25">
      <c r="Y34091" s="176"/>
    </row>
    <row r="34092" spans="25:25">
      <c r="Y34092" s="176"/>
    </row>
    <row r="34093" spans="25:25">
      <c r="Y34093" s="176"/>
    </row>
    <row r="34094" spans="25:25">
      <c r="Y34094" s="176"/>
    </row>
    <row r="34095" spans="25:25">
      <c r="Y34095" s="176"/>
    </row>
    <row r="34096" spans="25:25">
      <c r="Y34096" s="176"/>
    </row>
    <row r="34097" spans="25:25">
      <c r="Y34097" s="176"/>
    </row>
    <row r="34098" spans="25:25">
      <c r="Y34098" s="176"/>
    </row>
    <row r="34099" spans="25:25">
      <c r="Y34099" s="176"/>
    </row>
    <row r="34100" spans="25:25">
      <c r="Y34100" s="176"/>
    </row>
    <row r="34101" spans="25:25">
      <c r="Y34101" s="176"/>
    </row>
    <row r="34102" spans="25:25">
      <c r="Y34102" s="176"/>
    </row>
    <row r="34103" spans="25:25">
      <c r="Y34103" s="176"/>
    </row>
    <row r="34104" spans="25:25">
      <c r="Y34104" s="176"/>
    </row>
    <row r="34105" spans="25:25">
      <c r="Y34105" s="176"/>
    </row>
    <row r="34106" spans="25:25">
      <c r="Y34106" s="176"/>
    </row>
    <row r="34107" spans="25:25">
      <c r="Y34107" s="176"/>
    </row>
    <row r="34108" spans="25:25">
      <c r="Y34108" s="176"/>
    </row>
    <row r="34109" spans="25:25">
      <c r="Y34109" s="176"/>
    </row>
    <row r="34110" spans="25:25">
      <c r="Y34110" s="176"/>
    </row>
    <row r="34111" spans="25:25">
      <c r="Y34111" s="176"/>
    </row>
    <row r="34112" spans="25:25">
      <c r="Y34112" s="176"/>
    </row>
    <row r="34113" spans="25:25">
      <c r="Y34113" s="176"/>
    </row>
    <row r="34114" spans="25:25">
      <c r="Y34114" s="176"/>
    </row>
    <row r="34115" spans="25:25">
      <c r="Y34115" s="176"/>
    </row>
    <row r="34116" spans="25:25">
      <c r="Y34116" s="176"/>
    </row>
    <row r="34117" spans="25:25">
      <c r="Y34117" s="176"/>
    </row>
    <row r="34118" spans="25:25">
      <c r="Y34118" s="176"/>
    </row>
    <row r="34119" spans="25:25">
      <c r="Y34119" s="176"/>
    </row>
    <row r="34120" spans="25:25">
      <c r="Y34120" s="176"/>
    </row>
    <row r="34121" spans="25:25">
      <c r="Y34121" s="176"/>
    </row>
    <row r="34122" spans="25:25">
      <c r="Y34122" s="176"/>
    </row>
    <row r="34123" spans="25:25">
      <c r="Y34123" s="176"/>
    </row>
    <row r="34124" spans="25:25">
      <c r="Y34124" s="176"/>
    </row>
    <row r="34125" spans="25:25">
      <c r="Y34125" s="176"/>
    </row>
    <row r="34126" spans="25:25">
      <c r="Y34126" s="176"/>
    </row>
    <row r="34127" spans="25:25">
      <c r="Y34127" s="176"/>
    </row>
    <row r="34128" spans="25:25">
      <c r="Y34128" s="176"/>
    </row>
    <row r="34129" spans="25:25">
      <c r="Y34129" s="176"/>
    </row>
    <row r="34130" spans="25:25">
      <c r="Y34130" s="176"/>
    </row>
    <row r="34131" spans="25:25">
      <c r="Y34131" s="176"/>
    </row>
    <row r="34132" spans="25:25">
      <c r="Y34132" s="176"/>
    </row>
    <row r="34133" spans="25:25">
      <c r="Y34133" s="176"/>
    </row>
    <row r="34134" spans="25:25">
      <c r="Y34134" s="176"/>
    </row>
    <row r="34135" spans="25:25">
      <c r="Y34135" s="176"/>
    </row>
    <row r="34136" spans="25:25">
      <c r="Y34136" s="176"/>
    </row>
    <row r="34137" spans="25:25">
      <c r="Y34137" s="176"/>
    </row>
    <row r="34138" spans="25:25">
      <c r="Y34138" s="176"/>
    </row>
    <row r="34139" spans="25:25">
      <c r="Y34139" s="176"/>
    </row>
    <row r="34140" spans="25:25">
      <c r="Y34140" s="176"/>
    </row>
    <row r="34141" spans="25:25">
      <c r="Y34141" s="176"/>
    </row>
    <row r="34142" spans="25:25">
      <c r="Y34142" s="176"/>
    </row>
    <row r="34143" spans="25:25">
      <c r="Y34143" s="176"/>
    </row>
    <row r="34144" spans="25:25">
      <c r="Y34144" s="176"/>
    </row>
    <row r="34145" spans="25:25">
      <c r="Y34145" s="176"/>
    </row>
    <row r="34146" spans="25:25">
      <c r="Y34146" s="176"/>
    </row>
    <row r="34147" spans="25:25">
      <c r="Y34147" s="176"/>
    </row>
    <row r="34148" spans="25:25">
      <c r="Y34148" s="176"/>
    </row>
    <row r="34149" spans="25:25">
      <c r="Y34149" s="176"/>
    </row>
    <row r="34150" spans="25:25">
      <c r="Y34150" s="176"/>
    </row>
    <row r="34151" spans="25:25">
      <c r="Y34151" s="176"/>
    </row>
    <row r="34152" spans="25:25">
      <c r="Y34152" s="176"/>
    </row>
    <row r="34153" spans="25:25">
      <c r="Y34153" s="176"/>
    </row>
    <row r="34154" spans="25:25">
      <c r="Y34154" s="176"/>
    </row>
    <row r="34155" spans="25:25">
      <c r="Y34155" s="176"/>
    </row>
    <row r="34156" spans="25:25">
      <c r="Y34156" s="176"/>
    </row>
    <row r="34157" spans="25:25">
      <c r="Y34157" s="176"/>
    </row>
    <row r="34158" spans="25:25">
      <c r="Y34158" s="176"/>
    </row>
    <row r="34159" spans="25:25">
      <c r="Y34159" s="176"/>
    </row>
    <row r="34160" spans="25:25">
      <c r="Y34160" s="176"/>
    </row>
    <row r="34161" spans="25:25">
      <c r="Y34161" s="176"/>
    </row>
    <row r="34162" spans="25:25">
      <c r="Y34162" s="176"/>
    </row>
    <row r="34163" spans="25:25">
      <c r="Y34163" s="176"/>
    </row>
    <row r="34164" spans="25:25">
      <c r="Y34164" s="176"/>
    </row>
    <row r="34165" spans="25:25">
      <c r="Y34165" s="176"/>
    </row>
    <row r="34166" spans="25:25">
      <c r="Y34166" s="176"/>
    </row>
    <row r="34167" spans="25:25">
      <c r="Y34167" s="176"/>
    </row>
    <row r="34168" spans="25:25">
      <c r="Y34168" s="176"/>
    </row>
    <row r="34169" spans="25:25">
      <c r="Y34169" s="176"/>
    </row>
    <row r="34170" spans="25:25">
      <c r="Y34170" s="176"/>
    </row>
    <row r="34171" spans="25:25">
      <c r="Y34171" s="176"/>
    </row>
    <row r="34172" spans="25:25">
      <c r="Y34172" s="176"/>
    </row>
    <row r="34173" spans="25:25">
      <c r="Y34173" s="176"/>
    </row>
    <row r="34174" spans="25:25">
      <c r="Y34174" s="176"/>
    </row>
    <row r="34175" spans="25:25">
      <c r="Y34175" s="176"/>
    </row>
    <row r="34176" spans="25:25">
      <c r="Y34176" s="176"/>
    </row>
    <row r="34177" spans="25:25">
      <c r="Y34177" s="176"/>
    </row>
    <row r="34178" spans="25:25">
      <c r="Y34178" s="176"/>
    </row>
    <row r="34179" spans="25:25">
      <c r="Y34179" s="176"/>
    </row>
    <row r="34180" spans="25:25">
      <c r="Y34180" s="176"/>
    </row>
    <row r="34181" spans="25:25">
      <c r="Y34181" s="176"/>
    </row>
    <row r="34182" spans="25:25">
      <c r="Y34182" s="176"/>
    </row>
    <row r="34183" spans="25:25">
      <c r="Y34183" s="176"/>
    </row>
    <row r="34184" spans="25:25">
      <c r="Y34184" s="176"/>
    </row>
    <row r="34185" spans="25:25">
      <c r="Y34185" s="176"/>
    </row>
    <row r="34186" spans="25:25">
      <c r="Y34186" s="176"/>
    </row>
    <row r="34187" spans="25:25">
      <c r="Y34187" s="176"/>
    </row>
    <row r="34188" spans="25:25">
      <c r="Y34188" s="176"/>
    </row>
    <row r="34189" spans="25:25">
      <c r="Y34189" s="176"/>
    </row>
    <row r="34190" spans="25:25">
      <c r="Y34190" s="176"/>
    </row>
    <row r="34191" spans="25:25">
      <c r="Y34191" s="176"/>
    </row>
    <row r="34192" spans="25:25">
      <c r="Y34192" s="176"/>
    </row>
    <row r="34193" spans="25:25">
      <c r="Y34193" s="176"/>
    </row>
    <row r="34194" spans="25:25">
      <c r="Y34194" s="176"/>
    </row>
    <row r="34195" spans="25:25">
      <c r="Y34195" s="176"/>
    </row>
    <row r="34196" spans="25:25">
      <c r="Y34196" s="176"/>
    </row>
    <row r="34197" spans="25:25">
      <c r="Y34197" s="176"/>
    </row>
    <row r="34198" spans="25:25">
      <c r="Y34198" s="176"/>
    </row>
    <row r="34199" spans="25:25">
      <c r="Y34199" s="176"/>
    </row>
    <row r="34200" spans="25:25">
      <c r="Y34200" s="176"/>
    </row>
    <row r="34201" spans="25:25">
      <c r="Y34201" s="176"/>
    </row>
    <row r="34202" spans="25:25">
      <c r="Y34202" s="176"/>
    </row>
    <row r="34203" spans="25:25">
      <c r="Y34203" s="176"/>
    </row>
    <row r="34204" spans="25:25">
      <c r="Y34204" s="176"/>
    </row>
    <row r="34205" spans="25:25">
      <c r="Y34205" s="176"/>
    </row>
    <row r="34206" spans="25:25">
      <c r="Y34206" s="176"/>
    </row>
    <row r="34207" spans="25:25">
      <c r="Y34207" s="176"/>
    </row>
    <row r="34208" spans="25:25">
      <c r="Y34208" s="176"/>
    </row>
    <row r="34209" spans="25:25">
      <c r="Y34209" s="176"/>
    </row>
    <row r="34210" spans="25:25">
      <c r="Y34210" s="176"/>
    </row>
    <row r="34211" spans="25:25">
      <c r="Y34211" s="176"/>
    </row>
    <row r="34212" spans="25:25">
      <c r="Y34212" s="176"/>
    </row>
    <row r="34213" spans="25:25">
      <c r="Y34213" s="176"/>
    </row>
    <row r="34214" spans="25:25">
      <c r="Y34214" s="176"/>
    </row>
    <row r="34215" spans="25:25">
      <c r="Y34215" s="176"/>
    </row>
    <row r="34216" spans="25:25">
      <c r="Y34216" s="176"/>
    </row>
    <row r="34217" spans="25:25">
      <c r="Y34217" s="176"/>
    </row>
    <row r="34218" spans="25:25">
      <c r="Y34218" s="176"/>
    </row>
    <row r="34219" spans="25:25">
      <c r="Y34219" s="176"/>
    </row>
    <row r="34220" spans="25:25">
      <c r="Y34220" s="176"/>
    </row>
    <row r="34221" spans="25:25">
      <c r="Y34221" s="176"/>
    </row>
    <row r="34222" spans="25:25">
      <c r="Y34222" s="176"/>
    </row>
    <row r="34223" spans="25:25">
      <c r="Y34223" s="176"/>
    </row>
    <row r="34224" spans="25:25">
      <c r="Y34224" s="176"/>
    </row>
    <row r="34225" spans="25:25">
      <c r="Y34225" s="176"/>
    </row>
    <row r="34226" spans="25:25">
      <c r="Y34226" s="176"/>
    </row>
    <row r="34227" spans="25:25">
      <c r="Y34227" s="176"/>
    </row>
    <row r="34228" spans="25:25">
      <c r="Y34228" s="176"/>
    </row>
    <row r="34229" spans="25:25">
      <c r="Y34229" s="176"/>
    </row>
    <row r="34230" spans="25:25">
      <c r="Y34230" s="176"/>
    </row>
    <row r="34231" spans="25:25">
      <c r="Y34231" s="176"/>
    </row>
    <row r="34232" spans="25:25">
      <c r="Y34232" s="176"/>
    </row>
    <row r="34233" spans="25:25">
      <c r="Y34233" s="176"/>
    </row>
    <row r="34234" spans="25:25">
      <c r="Y34234" s="176"/>
    </row>
    <row r="34235" spans="25:25">
      <c r="Y34235" s="176"/>
    </row>
    <row r="34236" spans="25:25">
      <c r="Y34236" s="176"/>
    </row>
    <row r="34237" spans="25:25">
      <c r="Y34237" s="176"/>
    </row>
    <row r="34238" spans="25:25">
      <c r="Y34238" s="176"/>
    </row>
    <row r="34239" spans="25:25">
      <c r="Y34239" s="176"/>
    </row>
    <row r="34240" spans="25:25">
      <c r="Y34240" s="176"/>
    </row>
    <row r="34241" spans="25:25">
      <c r="Y34241" s="176"/>
    </row>
    <row r="34242" spans="25:25">
      <c r="Y34242" s="176"/>
    </row>
    <row r="34243" spans="25:25">
      <c r="Y34243" s="176"/>
    </row>
    <row r="34244" spans="25:25">
      <c r="Y34244" s="176"/>
    </row>
    <row r="34245" spans="25:25">
      <c r="Y34245" s="176"/>
    </row>
    <row r="34246" spans="25:25">
      <c r="Y34246" s="176"/>
    </row>
    <row r="34247" spans="25:25">
      <c r="Y34247" s="176"/>
    </row>
    <row r="34248" spans="25:25">
      <c r="Y34248" s="176"/>
    </row>
    <row r="34249" spans="25:25">
      <c r="Y34249" s="176"/>
    </row>
    <row r="34250" spans="25:25">
      <c r="Y34250" s="176"/>
    </row>
    <row r="34251" spans="25:25">
      <c r="Y34251" s="176"/>
    </row>
    <row r="34252" spans="25:25">
      <c r="Y34252" s="176"/>
    </row>
    <row r="34253" spans="25:25">
      <c r="Y34253" s="176"/>
    </row>
    <row r="34254" spans="25:25">
      <c r="Y34254" s="176"/>
    </row>
    <row r="34255" spans="25:25">
      <c r="Y34255" s="176"/>
    </row>
    <row r="34256" spans="25:25">
      <c r="Y34256" s="176"/>
    </row>
    <row r="34257" spans="25:25">
      <c r="Y34257" s="176"/>
    </row>
    <row r="34258" spans="25:25">
      <c r="Y34258" s="176"/>
    </row>
    <row r="34259" spans="25:25">
      <c r="Y34259" s="176"/>
    </row>
    <row r="34260" spans="25:25">
      <c r="Y34260" s="176"/>
    </row>
    <row r="34261" spans="25:25">
      <c r="Y34261" s="176"/>
    </row>
    <row r="34262" spans="25:25">
      <c r="Y34262" s="176"/>
    </row>
    <row r="34263" spans="25:25">
      <c r="Y34263" s="176"/>
    </row>
    <row r="34264" spans="25:25">
      <c r="Y34264" s="176"/>
    </row>
    <row r="34265" spans="25:25">
      <c r="Y34265" s="176"/>
    </row>
    <row r="34266" spans="25:25">
      <c r="Y34266" s="176"/>
    </row>
    <row r="34267" spans="25:25">
      <c r="Y34267" s="176"/>
    </row>
    <row r="34268" spans="25:25">
      <c r="Y34268" s="176"/>
    </row>
    <row r="34269" spans="25:25">
      <c r="Y34269" s="176"/>
    </row>
    <row r="34270" spans="25:25">
      <c r="Y34270" s="176"/>
    </row>
    <row r="34271" spans="25:25">
      <c r="Y34271" s="176"/>
    </row>
    <row r="34272" spans="25:25">
      <c r="Y34272" s="176"/>
    </row>
    <row r="34273" spans="25:25">
      <c r="Y34273" s="176"/>
    </row>
    <row r="34274" spans="25:25">
      <c r="Y34274" s="176"/>
    </row>
    <row r="34275" spans="25:25">
      <c r="Y34275" s="176"/>
    </row>
    <row r="34276" spans="25:25">
      <c r="Y34276" s="176"/>
    </row>
    <row r="34277" spans="25:25">
      <c r="Y34277" s="176"/>
    </row>
    <row r="34278" spans="25:25">
      <c r="Y34278" s="176"/>
    </row>
    <row r="34279" spans="25:25">
      <c r="Y34279" s="176"/>
    </row>
    <row r="34280" spans="25:25">
      <c r="Y34280" s="176"/>
    </row>
    <row r="34281" spans="25:25">
      <c r="Y34281" s="176"/>
    </row>
    <row r="34282" spans="25:25">
      <c r="Y34282" s="176"/>
    </row>
    <row r="34283" spans="25:25">
      <c r="Y34283" s="176"/>
    </row>
    <row r="34284" spans="25:25">
      <c r="Y34284" s="176"/>
    </row>
    <row r="34285" spans="25:25">
      <c r="Y34285" s="176"/>
    </row>
    <row r="34286" spans="25:25">
      <c r="Y34286" s="176"/>
    </row>
    <row r="34287" spans="25:25">
      <c r="Y34287" s="176"/>
    </row>
    <row r="34288" spans="25:25">
      <c r="Y34288" s="176"/>
    </row>
    <row r="34289" spans="25:25">
      <c r="Y34289" s="176"/>
    </row>
    <row r="34290" spans="25:25">
      <c r="Y34290" s="176"/>
    </row>
    <row r="34291" spans="25:25">
      <c r="Y34291" s="176"/>
    </row>
    <row r="34292" spans="25:25">
      <c r="Y34292" s="176"/>
    </row>
    <row r="34293" spans="25:25">
      <c r="Y34293" s="176"/>
    </row>
    <row r="34294" spans="25:25">
      <c r="Y34294" s="176"/>
    </row>
    <row r="34295" spans="25:25">
      <c r="Y34295" s="176"/>
    </row>
    <row r="34296" spans="25:25">
      <c r="Y34296" s="176"/>
    </row>
    <row r="34297" spans="25:25">
      <c r="Y34297" s="176"/>
    </row>
    <row r="34298" spans="25:25">
      <c r="Y34298" s="176"/>
    </row>
    <row r="34299" spans="25:25">
      <c r="Y34299" s="176"/>
    </row>
    <row r="34300" spans="25:25">
      <c r="Y34300" s="176"/>
    </row>
    <row r="34301" spans="25:25">
      <c r="Y34301" s="176"/>
    </row>
    <row r="34302" spans="25:25">
      <c r="Y34302" s="176"/>
    </row>
    <row r="34303" spans="25:25">
      <c r="Y34303" s="176"/>
    </row>
    <row r="34304" spans="25:25">
      <c r="Y34304" s="176"/>
    </row>
    <row r="34305" spans="25:25">
      <c r="Y34305" s="176"/>
    </row>
    <row r="34306" spans="25:25">
      <c r="Y34306" s="176"/>
    </row>
    <row r="34307" spans="25:25">
      <c r="Y34307" s="176"/>
    </row>
    <row r="34308" spans="25:25">
      <c r="Y34308" s="176"/>
    </row>
    <row r="34309" spans="25:25">
      <c r="Y34309" s="176"/>
    </row>
    <row r="34310" spans="25:25">
      <c r="Y34310" s="176"/>
    </row>
    <row r="34311" spans="25:25">
      <c r="Y34311" s="176"/>
    </row>
    <row r="34312" spans="25:25">
      <c r="Y34312" s="176"/>
    </row>
    <row r="34313" spans="25:25">
      <c r="Y34313" s="176"/>
    </row>
    <row r="34314" spans="25:25">
      <c r="Y34314" s="176"/>
    </row>
    <row r="34315" spans="25:25">
      <c r="Y34315" s="176"/>
    </row>
    <row r="34316" spans="25:25">
      <c r="Y34316" s="176"/>
    </row>
    <row r="34317" spans="25:25">
      <c r="Y34317" s="176"/>
    </row>
    <row r="34318" spans="25:25">
      <c r="Y34318" s="176"/>
    </row>
    <row r="34319" spans="25:25">
      <c r="Y34319" s="176"/>
    </row>
    <row r="34320" spans="25:25">
      <c r="Y34320" s="176"/>
    </row>
    <row r="34321" spans="25:25">
      <c r="Y34321" s="176"/>
    </row>
    <row r="34322" spans="25:25">
      <c r="Y34322" s="176"/>
    </row>
    <row r="34323" spans="25:25">
      <c r="Y34323" s="176"/>
    </row>
    <row r="34324" spans="25:25">
      <c r="Y34324" s="176"/>
    </row>
    <row r="34325" spans="25:25">
      <c r="Y34325" s="176"/>
    </row>
    <row r="34326" spans="25:25">
      <c r="Y34326" s="176"/>
    </row>
    <row r="34327" spans="25:25">
      <c r="Y34327" s="176"/>
    </row>
    <row r="34328" spans="25:25">
      <c r="Y34328" s="176"/>
    </row>
    <row r="34329" spans="25:25">
      <c r="Y34329" s="176"/>
    </row>
    <row r="34330" spans="25:25">
      <c r="Y34330" s="176"/>
    </row>
    <row r="34331" spans="25:25">
      <c r="Y34331" s="176"/>
    </row>
    <row r="34332" spans="25:25">
      <c r="Y34332" s="176"/>
    </row>
    <row r="34333" spans="25:25">
      <c r="Y34333" s="176"/>
    </row>
    <row r="34334" spans="25:25">
      <c r="Y34334" s="176"/>
    </row>
    <row r="34335" spans="25:25">
      <c r="Y34335" s="176"/>
    </row>
    <row r="34336" spans="25:25">
      <c r="Y34336" s="176"/>
    </row>
    <row r="34337" spans="25:25">
      <c r="Y34337" s="176"/>
    </row>
    <row r="34338" spans="25:25">
      <c r="Y34338" s="176"/>
    </row>
    <row r="34339" spans="25:25">
      <c r="Y34339" s="176"/>
    </row>
    <row r="34340" spans="25:25">
      <c r="Y34340" s="176"/>
    </row>
    <row r="34341" spans="25:25">
      <c r="Y34341" s="176"/>
    </row>
    <row r="34342" spans="25:25">
      <c r="Y34342" s="176"/>
    </row>
    <row r="34343" spans="25:25">
      <c r="Y34343" s="176"/>
    </row>
    <row r="34344" spans="25:25">
      <c r="Y34344" s="176"/>
    </row>
    <row r="34345" spans="25:25">
      <c r="Y34345" s="176"/>
    </row>
    <row r="34346" spans="25:25">
      <c r="Y34346" s="176"/>
    </row>
    <row r="34347" spans="25:25">
      <c r="Y34347" s="176"/>
    </row>
    <row r="34348" spans="25:25">
      <c r="Y34348" s="176"/>
    </row>
    <row r="34349" spans="25:25">
      <c r="Y34349" s="176"/>
    </row>
    <row r="34350" spans="25:25">
      <c r="Y34350" s="176"/>
    </row>
    <row r="34351" spans="25:25">
      <c r="Y34351" s="176"/>
    </row>
    <row r="34352" spans="25:25">
      <c r="Y34352" s="176"/>
    </row>
    <row r="34353" spans="25:25">
      <c r="Y34353" s="176"/>
    </row>
    <row r="34354" spans="25:25">
      <c r="Y34354" s="176"/>
    </row>
    <row r="34355" spans="25:25">
      <c r="Y34355" s="176"/>
    </row>
    <row r="34356" spans="25:25">
      <c r="Y34356" s="176"/>
    </row>
    <row r="34357" spans="25:25">
      <c r="Y34357" s="176"/>
    </row>
    <row r="34358" spans="25:25">
      <c r="Y34358" s="176"/>
    </row>
    <row r="34359" spans="25:25">
      <c r="Y34359" s="176"/>
    </row>
    <row r="34360" spans="25:25">
      <c r="Y34360" s="176"/>
    </row>
    <row r="34361" spans="25:25">
      <c r="Y34361" s="176"/>
    </row>
    <row r="34362" spans="25:25">
      <c r="Y34362" s="176"/>
    </row>
    <row r="34363" spans="25:25">
      <c r="Y34363" s="176"/>
    </row>
    <row r="34364" spans="25:25">
      <c r="Y34364" s="176"/>
    </row>
    <row r="34365" spans="25:25">
      <c r="Y34365" s="176"/>
    </row>
    <row r="34366" spans="25:25">
      <c r="Y34366" s="176"/>
    </row>
    <row r="34367" spans="25:25">
      <c r="Y34367" s="176"/>
    </row>
    <row r="34368" spans="25:25">
      <c r="Y34368" s="176"/>
    </row>
    <row r="34369" spans="25:25">
      <c r="Y34369" s="176"/>
    </row>
    <row r="34370" spans="25:25">
      <c r="Y34370" s="176"/>
    </row>
    <row r="34371" spans="25:25">
      <c r="Y34371" s="176"/>
    </row>
    <row r="34372" spans="25:25">
      <c r="Y34372" s="176"/>
    </row>
    <row r="34373" spans="25:25">
      <c r="Y34373" s="176"/>
    </row>
    <row r="34374" spans="25:25">
      <c r="Y34374" s="176"/>
    </row>
    <row r="34375" spans="25:25">
      <c r="Y34375" s="176"/>
    </row>
    <row r="34376" spans="25:25">
      <c r="Y34376" s="176"/>
    </row>
    <row r="34377" spans="25:25">
      <c r="Y34377" s="176"/>
    </row>
    <row r="34378" spans="25:25">
      <c r="Y34378" s="176"/>
    </row>
    <row r="34379" spans="25:25">
      <c r="Y34379" s="176"/>
    </row>
    <row r="34380" spans="25:25">
      <c r="Y34380" s="176"/>
    </row>
    <row r="34381" spans="25:25">
      <c r="Y34381" s="176"/>
    </row>
    <row r="34382" spans="25:25">
      <c r="Y34382" s="176"/>
    </row>
    <row r="34383" spans="25:25">
      <c r="Y34383" s="176"/>
    </row>
    <row r="34384" spans="25:25">
      <c r="Y34384" s="176"/>
    </row>
    <row r="34385" spans="25:25">
      <c r="Y34385" s="176"/>
    </row>
    <row r="34386" spans="25:25">
      <c r="Y34386" s="176"/>
    </row>
    <row r="34387" spans="25:25">
      <c r="Y34387" s="176"/>
    </row>
    <row r="34388" spans="25:25">
      <c r="Y34388" s="176"/>
    </row>
    <row r="34389" spans="25:25">
      <c r="Y34389" s="176"/>
    </row>
    <row r="34390" spans="25:25">
      <c r="Y34390" s="176"/>
    </row>
    <row r="34391" spans="25:25">
      <c r="Y34391" s="176"/>
    </row>
    <row r="34392" spans="25:25">
      <c r="Y34392" s="176"/>
    </row>
    <row r="34393" spans="25:25">
      <c r="Y34393" s="176"/>
    </row>
    <row r="34394" spans="25:25">
      <c r="Y34394" s="176"/>
    </row>
    <row r="34395" spans="25:25">
      <c r="Y34395" s="176"/>
    </row>
    <row r="34396" spans="25:25">
      <c r="Y34396" s="176"/>
    </row>
    <row r="34397" spans="25:25">
      <c r="Y34397" s="176"/>
    </row>
    <row r="34398" spans="25:25">
      <c r="Y34398" s="176"/>
    </row>
    <row r="34399" spans="25:25">
      <c r="Y34399" s="176"/>
    </row>
    <row r="34400" spans="25:25">
      <c r="Y34400" s="176"/>
    </row>
    <row r="34401" spans="25:25">
      <c r="Y34401" s="176"/>
    </row>
    <row r="34402" spans="25:25">
      <c r="Y34402" s="176"/>
    </row>
    <row r="34403" spans="25:25">
      <c r="Y34403" s="176"/>
    </row>
    <row r="34404" spans="25:25">
      <c r="Y34404" s="176"/>
    </row>
    <row r="34405" spans="25:25">
      <c r="Y34405" s="176"/>
    </row>
    <row r="34406" spans="25:25">
      <c r="Y34406" s="176"/>
    </row>
    <row r="34407" spans="25:25">
      <c r="Y34407" s="176"/>
    </row>
    <row r="34408" spans="25:25">
      <c r="Y34408" s="176"/>
    </row>
    <row r="34409" spans="25:25">
      <c r="Y34409" s="176"/>
    </row>
    <row r="34410" spans="25:25">
      <c r="Y34410" s="176"/>
    </row>
    <row r="34411" spans="25:25">
      <c r="Y34411" s="176"/>
    </row>
    <row r="34412" spans="25:25">
      <c r="Y34412" s="176"/>
    </row>
    <row r="34413" spans="25:25">
      <c r="Y34413" s="176"/>
    </row>
    <row r="34414" spans="25:25">
      <c r="Y34414" s="176"/>
    </row>
    <row r="34415" spans="25:25">
      <c r="Y34415" s="176"/>
    </row>
    <row r="34416" spans="25:25">
      <c r="Y34416" s="176"/>
    </row>
    <row r="34417" spans="25:25">
      <c r="Y34417" s="176"/>
    </row>
    <row r="34418" spans="25:25">
      <c r="Y34418" s="176"/>
    </row>
    <row r="34419" spans="25:25">
      <c r="Y34419" s="176"/>
    </row>
    <row r="34420" spans="25:25">
      <c r="Y34420" s="176"/>
    </row>
    <row r="34421" spans="25:25">
      <c r="Y34421" s="176"/>
    </row>
    <row r="34422" spans="25:25">
      <c r="Y34422" s="176"/>
    </row>
    <row r="34423" spans="25:25">
      <c r="Y34423" s="176"/>
    </row>
    <row r="34424" spans="25:25">
      <c r="Y34424" s="176"/>
    </row>
    <row r="34425" spans="25:25">
      <c r="Y34425" s="176"/>
    </row>
    <row r="34426" spans="25:25">
      <c r="Y34426" s="176"/>
    </row>
    <row r="34427" spans="25:25">
      <c r="Y34427" s="176"/>
    </row>
    <row r="34428" spans="25:25">
      <c r="Y34428" s="176"/>
    </row>
    <row r="34429" spans="25:25">
      <c r="Y34429" s="176"/>
    </row>
    <row r="34430" spans="25:25">
      <c r="Y34430" s="176"/>
    </row>
    <row r="34431" spans="25:25">
      <c r="Y34431" s="176"/>
    </row>
    <row r="34432" spans="25:25">
      <c r="Y34432" s="176"/>
    </row>
    <row r="34433" spans="25:25">
      <c r="Y34433" s="176"/>
    </row>
    <row r="34434" spans="25:25">
      <c r="Y34434" s="176"/>
    </row>
    <row r="34435" spans="25:25">
      <c r="Y34435" s="176"/>
    </row>
    <row r="34436" spans="25:25">
      <c r="Y34436" s="176"/>
    </row>
    <row r="34437" spans="25:25">
      <c r="Y34437" s="176"/>
    </row>
    <row r="34438" spans="25:25">
      <c r="Y34438" s="176"/>
    </row>
    <row r="34439" spans="25:25">
      <c r="Y34439" s="176"/>
    </row>
    <row r="34440" spans="25:25">
      <c r="Y34440" s="176"/>
    </row>
    <row r="34441" spans="25:25">
      <c r="Y34441" s="176"/>
    </row>
    <row r="34442" spans="25:25">
      <c r="Y34442" s="176"/>
    </row>
    <row r="34443" spans="25:25">
      <c r="Y34443" s="176"/>
    </row>
    <row r="34444" spans="25:25">
      <c r="Y34444" s="176"/>
    </row>
    <row r="34445" spans="25:25">
      <c r="Y34445" s="176"/>
    </row>
    <row r="34446" spans="25:25">
      <c r="Y34446" s="176"/>
    </row>
    <row r="34447" spans="25:25">
      <c r="Y34447" s="176"/>
    </row>
    <row r="34448" spans="25:25">
      <c r="Y34448" s="176"/>
    </row>
    <row r="34449" spans="25:25">
      <c r="Y34449" s="176"/>
    </row>
    <row r="34450" spans="25:25">
      <c r="Y34450" s="176"/>
    </row>
    <row r="34451" spans="25:25">
      <c r="Y34451" s="176"/>
    </row>
    <row r="34452" spans="25:25">
      <c r="Y34452" s="176"/>
    </row>
    <row r="34453" spans="25:25">
      <c r="Y34453" s="176"/>
    </row>
    <row r="34454" spans="25:25">
      <c r="Y34454" s="176"/>
    </row>
    <row r="34455" spans="25:25">
      <c r="Y34455" s="176"/>
    </row>
    <row r="34456" spans="25:25">
      <c r="Y34456" s="176"/>
    </row>
    <row r="34457" spans="25:25">
      <c r="Y34457" s="176"/>
    </row>
    <row r="34458" spans="25:25">
      <c r="Y34458" s="176"/>
    </row>
    <row r="34459" spans="25:25">
      <c r="Y34459" s="176"/>
    </row>
    <row r="34460" spans="25:25">
      <c r="Y34460" s="176"/>
    </row>
    <row r="34461" spans="25:25">
      <c r="Y34461" s="176"/>
    </row>
    <row r="34462" spans="25:25">
      <c r="Y34462" s="176"/>
    </row>
    <row r="34463" spans="25:25">
      <c r="Y34463" s="176"/>
    </row>
    <row r="34464" spans="25:25">
      <c r="Y34464" s="176"/>
    </row>
    <row r="34465" spans="25:25">
      <c r="Y34465" s="176"/>
    </row>
    <row r="34466" spans="25:25">
      <c r="Y34466" s="176"/>
    </row>
    <row r="34467" spans="25:25">
      <c r="Y34467" s="176"/>
    </row>
    <row r="34468" spans="25:25">
      <c r="Y34468" s="176"/>
    </row>
    <row r="34469" spans="25:25">
      <c r="Y34469" s="176"/>
    </row>
    <row r="34470" spans="25:25">
      <c r="Y34470" s="176"/>
    </row>
    <row r="34471" spans="25:25">
      <c r="Y34471" s="176"/>
    </row>
    <row r="34472" spans="25:25">
      <c r="Y34472" s="176"/>
    </row>
    <row r="34473" spans="25:25">
      <c r="Y34473" s="176"/>
    </row>
    <row r="34474" spans="25:25">
      <c r="Y34474" s="176"/>
    </row>
    <row r="34475" spans="25:25">
      <c r="Y34475" s="176"/>
    </row>
    <row r="34476" spans="25:25">
      <c r="Y34476" s="176"/>
    </row>
    <row r="34477" spans="25:25">
      <c r="Y34477" s="176"/>
    </row>
    <row r="34478" spans="25:25">
      <c r="Y34478" s="176"/>
    </row>
    <row r="34479" spans="25:25">
      <c r="Y34479" s="176"/>
    </row>
    <row r="34480" spans="25:25">
      <c r="Y34480" s="176"/>
    </row>
    <row r="34481" spans="25:25">
      <c r="Y34481" s="176"/>
    </row>
    <row r="34482" spans="25:25">
      <c r="Y34482" s="176"/>
    </row>
    <row r="34483" spans="25:25">
      <c r="Y34483" s="176"/>
    </row>
    <row r="34484" spans="25:25">
      <c r="Y34484" s="176"/>
    </row>
    <row r="34485" spans="25:25">
      <c r="Y34485" s="176"/>
    </row>
    <row r="34486" spans="25:25">
      <c r="Y34486" s="176"/>
    </row>
    <row r="34487" spans="25:25">
      <c r="Y34487" s="176"/>
    </row>
    <row r="34488" spans="25:25">
      <c r="Y34488" s="176"/>
    </row>
    <row r="34489" spans="25:25">
      <c r="Y34489" s="176"/>
    </row>
    <row r="34490" spans="25:25">
      <c r="Y34490" s="176"/>
    </row>
    <row r="34491" spans="25:25">
      <c r="Y34491" s="176"/>
    </row>
    <row r="34492" spans="25:25">
      <c r="Y34492" s="176"/>
    </row>
    <row r="34493" spans="25:25">
      <c r="Y34493" s="176"/>
    </row>
    <row r="34494" spans="25:25">
      <c r="Y34494" s="176"/>
    </row>
    <row r="34495" spans="25:25">
      <c r="Y34495" s="176"/>
    </row>
    <row r="34496" spans="25:25">
      <c r="Y34496" s="176"/>
    </row>
    <row r="34497" spans="25:25">
      <c r="Y34497" s="176"/>
    </row>
    <row r="34498" spans="25:25">
      <c r="Y34498" s="176"/>
    </row>
    <row r="34499" spans="25:25">
      <c r="Y34499" s="176"/>
    </row>
    <row r="34500" spans="25:25">
      <c r="Y34500" s="176"/>
    </row>
    <row r="34501" spans="25:25">
      <c r="Y34501" s="176"/>
    </row>
    <row r="34502" spans="25:25">
      <c r="Y34502" s="176"/>
    </row>
    <row r="34503" spans="25:25">
      <c r="Y34503" s="176"/>
    </row>
    <row r="34504" spans="25:25">
      <c r="Y34504" s="176"/>
    </row>
    <row r="34505" spans="25:25">
      <c r="Y34505" s="176"/>
    </row>
    <row r="34506" spans="25:25">
      <c r="Y34506" s="176"/>
    </row>
    <row r="34507" spans="25:25">
      <c r="Y34507" s="176"/>
    </row>
    <row r="34508" spans="25:25">
      <c r="Y34508" s="176"/>
    </row>
    <row r="34509" spans="25:25">
      <c r="Y34509" s="176"/>
    </row>
    <row r="34510" spans="25:25">
      <c r="Y34510" s="176"/>
    </row>
    <row r="34511" spans="25:25">
      <c r="Y34511" s="176"/>
    </row>
    <row r="34512" spans="25:25">
      <c r="Y34512" s="176"/>
    </row>
    <row r="34513" spans="25:25">
      <c r="Y34513" s="176"/>
    </row>
    <row r="34514" spans="25:25">
      <c r="Y34514" s="176"/>
    </row>
    <row r="34515" spans="25:25">
      <c r="Y34515" s="176"/>
    </row>
    <row r="34516" spans="25:25">
      <c r="Y34516" s="176"/>
    </row>
    <row r="34517" spans="25:25">
      <c r="Y34517" s="176"/>
    </row>
    <row r="34518" spans="25:25">
      <c r="Y34518" s="176"/>
    </row>
    <row r="34519" spans="25:25">
      <c r="Y34519" s="176"/>
    </row>
    <row r="34520" spans="25:25">
      <c r="Y34520" s="176"/>
    </row>
    <row r="34521" spans="25:25">
      <c r="Y34521" s="176"/>
    </row>
    <row r="34522" spans="25:25">
      <c r="Y34522" s="176"/>
    </row>
    <row r="34523" spans="25:25">
      <c r="Y34523" s="176"/>
    </row>
    <row r="34524" spans="25:25">
      <c r="Y34524" s="176"/>
    </row>
    <row r="34525" spans="25:25">
      <c r="Y34525" s="176"/>
    </row>
    <row r="34526" spans="25:25">
      <c r="Y34526" s="176"/>
    </row>
    <row r="34527" spans="25:25">
      <c r="Y34527" s="176"/>
    </row>
    <row r="34528" spans="25:25">
      <c r="Y34528" s="176"/>
    </row>
    <row r="34529" spans="25:25">
      <c r="Y34529" s="176"/>
    </row>
    <row r="34530" spans="25:25">
      <c r="Y34530" s="176"/>
    </row>
    <row r="34531" spans="25:25">
      <c r="Y34531" s="176"/>
    </row>
    <row r="34532" spans="25:25">
      <c r="Y34532" s="176"/>
    </row>
    <row r="34533" spans="25:25">
      <c r="Y34533" s="176"/>
    </row>
    <row r="34534" spans="25:25">
      <c r="Y34534" s="176"/>
    </row>
    <row r="34535" spans="25:25">
      <c r="Y34535" s="176"/>
    </row>
    <row r="34536" spans="25:25">
      <c r="Y34536" s="176"/>
    </row>
    <row r="34537" spans="25:25">
      <c r="Y34537" s="176"/>
    </row>
    <row r="34538" spans="25:25">
      <c r="Y34538" s="176"/>
    </row>
    <row r="34539" spans="25:25">
      <c r="Y34539" s="176"/>
    </row>
    <row r="34540" spans="25:25">
      <c r="Y34540" s="176"/>
    </row>
    <row r="34541" spans="25:25">
      <c r="Y34541" s="176"/>
    </row>
    <row r="34542" spans="25:25">
      <c r="Y34542" s="176"/>
    </row>
    <row r="34543" spans="25:25">
      <c r="Y34543" s="176"/>
    </row>
    <row r="34544" spans="25:25">
      <c r="Y34544" s="176"/>
    </row>
    <row r="34545" spans="25:25">
      <c r="Y34545" s="176"/>
    </row>
    <row r="34546" spans="25:25">
      <c r="Y34546" s="176"/>
    </row>
    <row r="34547" spans="25:25">
      <c r="Y34547" s="176"/>
    </row>
    <row r="34548" spans="25:25">
      <c r="Y34548" s="176"/>
    </row>
    <row r="34549" spans="25:25">
      <c r="Y34549" s="176"/>
    </row>
    <row r="34550" spans="25:25">
      <c r="Y34550" s="176"/>
    </row>
    <row r="34551" spans="25:25">
      <c r="Y34551" s="176"/>
    </row>
    <row r="34552" spans="25:25">
      <c r="Y34552" s="176"/>
    </row>
    <row r="34553" spans="25:25">
      <c r="Y34553" s="176"/>
    </row>
    <row r="34554" spans="25:25">
      <c r="Y34554" s="176"/>
    </row>
    <row r="34555" spans="25:25">
      <c r="Y34555" s="176"/>
    </row>
    <row r="34556" spans="25:25">
      <c r="Y34556" s="176"/>
    </row>
    <row r="34557" spans="25:25">
      <c r="Y34557" s="176"/>
    </row>
    <row r="34558" spans="25:25">
      <c r="Y34558" s="176"/>
    </row>
    <row r="34559" spans="25:25">
      <c r="Y34559" s="176"/>
    </row>
    <row r="34560" spans="25:25">
      <c r="Y34560" s="176"/>
    </row>
    <row r="34561" spans="25:25">
      <c r="Y34561" s="176"/>
    </row>
    <row r="34562" spans="25:25">
      <c r="Y34562" s="176"/>
    </row>
    <row r="34563" spans="25:25">
      <c r="Y34563" s="176"/>
    </row>
    <row r="34564" spans="25:25">
      <c r="Y34564" s="176"/>
    </row>
    <row r="34565" spans="25:25">
      <c r="Y34565" s="176"/>
    </row>
    <row r="34566" spans="25:25">
      <c r="Y34566" s="176"/>
    </row>
    <row r="34567" spans="25:25">
      <c r="Y34567" s="176"/>
    </row>
    <row r="34568" spans="25:25">
      <c r="Y34568" s="176"/>
    </row>
    <row r="34569" spans="25:25">
      <c r="Y34569" s="176"/>
    </row>
    <row r="34570" spans="25:25">
      <c r="Y34570" s="176"/>
    </row>
    <row r="34571" spans="25:25">
      <c r="Y34571" s="176"/>
    </row>
    <row r="34572" spans="25:25">
      <c r="Y34572" s="176"/>
    </row>
    <row r="34573" spans="25:25">
      <c r="Y34573" s="176"/>
    </row>
    <row r="34574" spans="25:25">
      <c r="Y34574" s="176"/>
    </row>
    <row r="34575" spans="25:25">
      <c r="Y34575" s="176"/>
    </row>
    <row r="34576" spans="25:25">
      <c r="Y34576" s="176"/>
    </row>
    <row r="34577" spans="25:25">
      <c r="Y34577" s="176"/>
    </row>
    <row r="34578" spans="25:25">
      <c r="Y34578" s="176"/>
    </row>
    <row r="34579" spans="25:25">
      <c r="Y34579" s="176"/>
    </row>
    <row r="34580" spans="25:25">
      <c r="Y34580" s="176"/>
    </row>
    <row r="34581" spans="25:25">
      <c r="Y34581" s="176"/>
    </row>
    <row r="34582" spans="25:25">
      <c r="Y34582" s="176"/>
    </row>
    <row r="34583" spans="25:25">
      <c r="Y34583" s="176"/>
    </row>
    <row r="34584" spans="25:25">
      <c r="Y34584" s="176"/>
    </row>
    <row r="34585" spans="25:25">
      <c r="Y34585" s="176"/>
    </row>
    <row r="34586" spans="25:25">
      <c r="Y34586" s="176"/>
    </row>
    <row r="34587" spans="25:25">
      <c r="Y34587" s="176"/>
    </row>
    <row r="34588" spans="25:25">
      <c r="Y34588" s="176"/>
    </row>
    <row r="34589" spans="25:25">
      <c r="Y34589" s="176"/>
    </row>
    <row r="34590" spans="25:25">
      <c r="Y34590" s="176"/>
    </row>
    <row r="34591" spans="25:25">
      <c r="Y34591" s="176"/>
    </row>
    <row r="34592" spans="25:25">
      <c r="Y34592" s="176"/>
    </row>
    <row r="34593" spans="25:25">
      <c r="Y34593" s="176"/>
    </row>
    <row r="34594" spans="25:25">
      <c r="Y34594" s="176"/>
    </row>
    <row r="34595" spans="25:25">
      <c r="Y34595" s="176"/>
    </row>
    <row r="34596" spans="25:25">
      <c r="Y34596" s="176"/>
    </row>
    <row r="34597" spans="25:25">
      <c r="Y34597" s="176"/>
    </row>
    <row r="34598" spans="25:25">
      <c r="Y34598" s="176"/>
    </row>
    <row r="34599" spans="25:25">
      <c r="Y34599" s="176"/>
    </row>
    <row r="34600" spans="25:25">
      <c r="Y34600" s="176"/>
    </row>
    <row r="34601" spans="25:25">
      <c r="Y34601" s="176"/>
    </row>
    <row r="34602" spans="25:25">
      <c r="Y34602" s="176"/>
    </row>
    <row r="34603" spans="25:25">
      <c r="Y34603" s="176"/>
    </row>
    <row r="34604" spans="25:25">
      <c r="Y34604" s="176"/>
    </row>
    <row r="34605" spans="25:25">
      <c r="Y34605" s="176"/>
    </row>
    <row r="34606" spans="25:25">
      <c r="Y34606" s="176"/>
    </row>
    <row r="34607" spans="25:25">
      <c r="Y34607" s="176"/>
    </row>
    <row r="34608" spans="25:25">
      <c r="Y34608" s="176"/>
    </row>
    <row r="34609" spans="25:25">
      <c r="Y34609" s="176"/>
    </row>
    <row r="34610" spans="25:25">
      <c r="Y34610" s="176"/>
    </row>
    <row r="34611" spans="25:25">
      <c r="Y34611" s="176"/>
    </row>
    <row r="34612" spans="25:25">
      <c r="Y34612" s="176"/>
    </row>
    <row r="34613" spans="25:25">
      <c r="Y34613" s="176"/>
    </row>
    <row r="34614" spans="25:25">
      <c r="Y34614" s="176"/>
    </row>
    <row r="34615" spans="25:25">
      <c r="Y34615" s="176"/>
    </row>
    <row r="34616" spans="25:25">
      <c r="Y34616" s="176"/>
    </row>
    <row r="34617" spans="25:25">
      <c r="Y34617" s="176"/>
    </row>
    <row r="34618" spans="25:25">
      <c r="Y34618" s="176"/>
    </row>
    <row r="34619" spans="25:25">
      <c r="Y34619" s="176"/>
    </row>
    <row r="34620" spans="25:25">
      <c r="Y34620" s="176"/>
    </row>
    <row r="34621" spans="25:25">
      <c r="Y34621" s="176"/>
    </row>
    <row r="34622" spans="25:25">
      <c r="Y34622" s="176"/>
    </row>
    <row r="34623" spans="25:25">
      <c r="Y34623" s="176"/>
    </row>
    <row r="34624" spans="25:25">
      <c r="Y34624" s="176"/>
    </row>
    <row r="34625" spans="25:25">
      <c r="Y34625" s="176"/>
    </row>
    <row r="34626" spans="25:25">
      <c r="Y34626" s="176"/>
    </row>
    <row r="34627" spans="25:25">
      <c r="Y34627" s="176"/>
    </row>
    <row r="34628" spans="25:25">
      <c r="Y34628" s="176"/>
    </row>
    <row r="34629" spans="25:25">
      <c r="Y34629" s="176"/>
    </row>
    <row r="34630" spans="25:25">
      <c r="Y34630" s="176"/>
    </row>
    <row r="34631" spans="25:25">
      <c r="Y34631" s="176"/>
    </row>
    <row r="34632" spans="25:25">
      <c r="Y34632" s="176"/>
    </row>
    <row r="34633" spans="25:25">
      <c r="Y34633" s="176"/>
    </row>
    <row r="34634" spans="25:25">
      <c r="Y34634" s="176"/>
    </row>
    <row r="34635" spans="25:25">
      <c r="Y34635" s="176"/>
    </row>
    <row r="34636" spans="25:25">
      <c r="Y34636" s="176"/>
    </row>
    <row r="34637" spans="25:25">
      <c r="Y34637" s="176"/>
    </row>
    <row r="34638" spans="25:25">
      <c r="Y34638" s="176"/>
    </row>
    <row r="34639" spans="25:25">
      <c r="Y34639" s="176"/>
    </row>
    <row r="34640" spans="25:25">
      <c r="Y34640" s="176"/>
    </row>
    <row r="34641" spans="25:25">
      <c r="Y34641" s="176"/>
    </row>
    <row r="34642" spans="25:25">
      <c r="Y34642" s="176"/>
    </row>
    <row r="34643" spans="25:25">
      <c r="Y34643" s="176"/>
    </row>
    <row r="34644" spans="25:25">
      <c r="Y34644" s="176"/>
    </row>
    <row r="34645" spans="25:25">
      <c r="Y34645" s="176"/>
    </row>
    <row r="34646" spans="25:25">
      <c r="Y34646" s="176"/>
    </row>
    <row r="34647" spans="25:25">
      <c r="Y34647" s="176"/>
    </row>
    <row r="34648" spans="25:25">
      <c r="Y34648" s="176"/>
    </row>
    <row r="34649" spans="25:25">
      <c r="Y34649" s="176"/>
    </row>
    <row r="34650" spans="25:25">
      <c r="Y34650" s="176"/>
    </row>
    <row r="34651" spans="25:25">
      <c r="Y34651" s="176"/>
    </row>
    <row r="34652" spans="25:25">
      <c r="Y34652" s="176"/>
    </row>
    <row r="34653" spans="25:25">
      <c r="Y34653" s="176"/>
    </row>
    <row r="34654" spans="25:25">
      <c r="Y34654" s="176"/>
    </row>
    <row r="34655" spans="25:25">
      <c r="Y34655" s="176"/>
    </row>
    <row r="34656" spans="25:25">
      <c r="Y34656" s="176"/>
    </row>
    <row r="34657" spans="25:25">
      <c r="Y34657" s="176"/>
    </row>
    <row r="34658" spans="25:25">
      <c r="Y34658" s="176"/>
    </row>
    <row r="34659" spans="25:25">
      <c r="Y34659" s="176"/>
    </row>
    <row r="34660" spans="25:25">
      <c r="Y34660" s="176"/>
    </row>
    <row r="34661" spans="25:25">
      <c r="Y34661" s="176"/>
    </row>
    <row r="34662" spans="25:25">
      <c r="Y34662" s="176"/>
    </row>
    <row r="34663" spans="25:25">
      <c r="Y34663" s="176"/>
    </row>
    <row r="34664" spans="25:25">
      <c r="Y34664" s="176"/>
    </row>
    <row r="34665" spans="25:25">
      <c r="Y34665" s="176"/>
    </row>
    <row r="34666" spans="25:25">
      <c r="Y34666" s="176"/>
    </row>
    <row r="34667" spans="25:25">
      <c r="Y34667" s="176"/>
    </row>
    <row r="34668" spans="25:25">
      <c r="Y34668" s="176"/>
    </row>
    <row r="34669" spans="25:25">
      <c r="Y34669" s="176"/>
    </row>
    <row r="34670" spans="25:25">
      <c r="Y34670" s="176"/>
    </row>
    <row r="34671" spans="25:25">
      <c r="Y34671" s="176"/>
    </row>
    <row r="34672" spans="25:25">
      <c r="Y34672" s="176"/>
    </row>
    <row r="34673" spans="25:25">
      <c r="Y34673" s="176"/>
    </row>
    <row r="34674" spans="25:25">
      <c r="Y34674" s="176"/>
    </row>
    <row r="34675" spans="25:25">
      <c r="Y34675" s="176"/>
    </row>
    <row r="34676" spans="25:25">
      <c r="Y34676" s="176"/>
    </row>
    <row r="34677" spans="25:25">
      <c r="Y34677" s="176"/>
    </row>
    <row r="34678" spans="25:25">
      <c r="Y34678" s="176"/>
    </row>
    <row r="34679" spans="25:25">
      <c r="Y34679" s="176"/>
    </row>
    <row r="34680" spans="25:25">
      <c r="Y34680" s="176"/>
    </row>
    <row r="34681" spans="25:25">
      <c r="Y34681" s="176"/>
    </row>
    <row r="34682" spans="25:25">
      <c r="Y34682" s="176"/>
    </row>
    <row r="34683" spans="25:25">
      <c r="Y34683" s="176"/>
    </row>
    <row r="34684" spans="25:25">
      <c r="Y34684" s="176"/>
    </row>
    <row r="34685" spans="25:25">
      <c r="Y34685" s="176"/>
    </row>
    <row r="34686" spans="25:25">
      <c r="Y34686" s="176"/>
    </row>
    <row r="34687" spans="25:25">
      <c r="Y34687" s="176"/>
    </row>
    <row r="34688" spans="25:25">
      <c r="Y34688" s="176"/>
    </row>
    <row r="34689" spans="25:25">
      <c r="Y34689" s="176"/>
    </row>
    <row r="34690" spans="25:25">
      <c r="Y34690" s="176"/>
    </row>
    <row r="34691" spans="25:25">
      <c r="Y34691" s="176"/>
    </row>
    <row r="34692" spans="25:25">
      <c r="Y34692" s="176"/>
    </row>
    <row r="34693" spans="25:25">
      <c r="Y34693" s="176"/>
    </row>
    <row r="34694" spans="25:25">
      <c r="Y34694" s="176"/>
    </row>
    <row r="34695" spans="25:25">
      <c r="Y34695" s="176"/>
    </row>
    <row r="34696" spans="25:25">
      <c r="Y34696" s="176"/>
    </row>
    <row r="34697" spans="25:25">
      <c r="Y34697" s="176"/>
    </row>
    <row r="34698" spans="25:25">
      <c r="Y34698" s="176"/>
    </row>
    <row r="34699" spans="25:25">
      <c r="Y34699" s="176"/>
    </row>
    <row r="34700" spans="25:25">
      <c r="Y34700" s="176"/>
    </row>
    <row r="34701" spans="25:25">
      <c r="Y34701" s="176"/>
    </row>
    <row r="34702" spans="25:25">
      <c r="Y34702" s="176"/>
    </row>
    <row r="34703" spans="25:25">
      <c r="Y34703" s="176"/>
    </row>
    <row r="34704" spans="25:25">
      <c r="Y34704" s="176"/>
    </row>
    <row r="34705" spans="25:25">
      <c r="Y34705" s="176"/>
    </row>
    <row r="34706" spans="25:25">
      <c r="Y34706" s="176"/>
    </row>
    <row r="34707" spans="25:25">
      <c r="Y34707" s="176"/>
    </row>
    <row r="34708" spans="25:25">
      <c r="Y34708" s="176"/>
    </row>
    <row r="34709" spans="25:25">
      <c r="Y34709" s="176"/>
    </row>
    <row r="34710" spans="25:25">
      <c r="Y34710" s="176"/>
    </row>
    <row r="34711" spans="25:25">
      <c r="Y34711" s="176"/>
    </row>
    <row r="34712" spans="25:25">
      <c r="Y34712" s="176"/>
    </row>
    <row r="34713" spans="25:25">
      <c r="Y34713" s="176"/>
    </row>
    <row r="34714" spans="25:25">
      <c r="Y34714" s="176"/>
    </row>
    <row r="34715" spans="25:25">
      <c r="Y34715" s="176"/>
    </row>
    <row r="34716" spans="25:25">
      <c r="Y34716" s="176"/>
    </row>
    <row r="34717" spans="25:25">
      <c r="Y34717" s="176"/>
    </row>
    <row r="34718" spans="25:25">
      <c r="Y34718" s="176"/>
    </row>
    <row r="34719" spans="25:25">
      <c r="Y34719" s="176"/>
    </row>
    <row r="34720" spans="25:25">
      <c r="Y34720" s="176"/>
    </row>
    <row r="34721" spans="25:25">
      <c r="Y34721" s="176"/>
    </row>
    <row r="34722" spans="25:25">
      <c r="Y34722" s="176"/>
    </row>
    <row r="34723" spans="25:25">
      <c r="Y34723" s="176"/>
    </row>
    <row r="34724" spans="25:25">
      <c r="Y34724" s="176"/>
    </row>
    <row r="34725" spans="25:25">
      <c r="Y34725" s="176"/>
    </row>
    <row r="34726" spans="25:25">
      <c r="Y34726" s="176"/>
    </row>
    <row r="34727" spans="25:25">
      <c r="Y34727" s="176"/>
    </row>
    <row r="34728" spans="25:25">
      <c r="Y34728" s="176"/>
    </row>
    <row r="34729" spans="25:25">
      <c r="Y34729" s="176"/>
    </row>
    <row r="34730" spans="25:25">
      <c r="Y34730" s="176"/>
    </row>
    <row r="34731" spans="25:25">
      <c r="Y34731" s="176"/>
    </row>
    <row r="34732" spans="25:25">
      <c r="Y34732" s="176"/>
    </row>
    <row r="34733" spans="25:25">
      <c r="Y34733" s="176"/>
    </row>
    <row r="34734" spans="25:25">
      <c r="Y34734" s="176"/>
    </row>
    <row r="34735" spans="25:25">
      <c r="Y34735" s="176"/>
    </row>
    <row r="34736" spans="25:25">
      <c r="Y34736" s="176"/>
    </row>
    <row r="34737" spans="25:25">
      <c r="Y34737" s="176"/>
    </row>
    <row r="34738" spans="25:25">
      <c r="Y34738" s="176"/>
    </row>
    <row r="34739" spans="25:25">
      <c r="Y34739" s="176"/>
    </row>
    <row r="34740" spans="25:25">
      <c r="Y34740" s="176"/>
    </row>
    <row r="34741" spans="25:25">
      <c r="Y34741" s="176"/>
    </row>
    <row r="34742" spans="25:25">
      <c r="Y34742" s="176"/>
    </row>
    <row r="34743" spans="25:25">
      <c r="Y34743" s="176"/>
    </row>
    <row r="34744" spans="25:25">
      <c r="Y34744" s="176"/>
    </row>
    <row r="34745" spans="25:25">
      <c r="Y34745" s="176"/>
    </row>
    <row r="34746" spans="25:25">
      <c r="Y34746" s="176"/>
    </row>
    <row r="34747" spans="25:25">
      <c r="Y34747" s="176"/>
    </row>
    <row r="34748" spans="25:25">
      <c r="Y34748" s="176"/>
    </row>
    <row r="34749" spans="25:25">
      <c r="Y34749" s="176"/>
    </row>
    <row r="34750" spans="25:25">
      <c r="Y34750" s="176"/>
    </row>
    <row r="34751" spans="25:25">
      <c r="Y34751" s="176"/>
    </row>
    <row r="34752" spans="25:25">
      <c r="Y34752" s="176"/>
    </row>
    <row r="34753" spans="25:25">
      <c r="Y34753" s="176"/>
    </row>
    <row r="34754" spans="25:25">
      <c r="Y34754" s="176"/>
    </row>
    <row r="34755" spans="25:25">
      <c r="Y34755" s="176"/>
    </row>
    <row r="34756" spans="25:25">
      <c r="Y34756" s="176"/>
    </row>
    <row r="34757" spans="25:25">
      <c r="Y34757" s="176"/>
    </row>
    <row r="34758" spans="25:25">
      <c r="Y34758" s="176"/>
    </row>
    <row r="34759" spans="25:25">
      <c r="Y34759" s="176"/>
    </row>
    <row r="34760" spans="25:25">
      <c r="Y34760" s="176"/>
    </row>
    <row r="34761" spans="25:25">
      <c r="Y34761" s="176"/>
    </row>
    <row r="34762" spans="25:25">
      <c r="Y34762" s="176"/>
    </row>
    <row r="34763" spans="25:25">
      <c r="Y34763" s="176"/>
    </row>
    <row r="34764" spans="25:25">
      <c r="Y34764" s="176"/>
    </row>
    <row r="34765" spans="25:25">
      <c r="Y34765" s="176"/>
    </row>
    <row r="34766" spans="25:25">
      <c r="Y34766" s="176"/>
    </row>
    <row r="34767" spans="25:25">
      <c r="Y34767" s="176"/>
    </row>
    <row r="34768" spans="25:25">
      <c r="Y34768" s="176"/>
    </row>
    <row r="34769" spans="25:25">
      <c r="Y34769" s="176"/>
    </row>
    <row r="34770" spans="25:25">
      <c r="Y34770" s="176"/>
    </row>
    <row r="34771" spans="25:25">
      <c r="Y34771" s="176"/>
    </row>
    <row r="34772" spans="25:25">
      <c r="Y34772" s="176"/>
    </row>
    <row r="34773" spans="25:25">
      <c r="Y34773" s="176"/>
    </row>
    <row r="34774" spans="25:25">
      <c r="Y34774" s="176"/>
    </row>
    <row r="34775" spans="25:25">
      <c r="Y34775" s="176"/>
    </row>
    <row r="34776" spans="25:25">
      <c r="Y34776" s="176"/>
    </row>
    <row r="34777" spans="25:25">
      <c r="Y34777" s="176"/>
    </row>
    <row r="34778" spans="25:25">
      <c r="Y34778" s="176"/>
    </row>
    <row r="34779" spans="25:25">
      <c r="Y34779" s="176"/>
    </row>
    <row r="34780" spans="25:25">
      <c r="Y34780" s="176"/>
    </row>
    <row r="34781" spans="25:25">
      <c r="Y34781" s="176"/>
    </row>
    <row r="34782" spans="25:25">
      <c r="Y34782" s="176"/>
    </row>
    <row r="34783" spans="25:25">
      <c r="Y34783" s="176"/>
    </row>
    <row r="34784" spans="25:25">
      <c r="Y34784" s="176"/>
    </row>
    <row r="34785" spans="25:25">
      <c r="Y34785" s="176"/>
    </row>
    <row r="34786" spans="25:25">
      <c r="Y34786" s="176"/>
    </row>
    <row r="34787" spans="25:25">
      <c r="Y34787" s="176"/>
    </row>
    <row r="34788" spans="25:25">
      <c r="Y34788" s="176"/>
    </row>
    <row r="34789" spans="25:25">
      <c r="Y34789" s="176"/>
    </row>
    <row r="34790" spans="25:25">
      <c r="Y34790" s="176"/>
    </row>
    <row r="34791" spans="25:25">
      <c r="Y34791" s="176"/>
    </row>
    <row r="34792" spans="25:25">
      <c r="Y34792" s="176"/>
    </row>
    <row r="34793" spans="25:25">
      <c r="Y34793" s="176"/>
    </row>
    <row r="34794" spans="25:25">
      <c r="Y34794" s="176"/>
    </row>
    <row r="34795" spans="25:25">
      <c r="Y34795" s="176"/>
    </row>
    <row r="34796" spans="25:25">
      <c r="Y34796" s="176"/>
    </row>
    <row r="34797" spans="25:25">
      <c r="Y34797" s="176"/>
    </row>
    <row r="34798" spans="25:25">
      <c r="Y34798" s="176"/>
    </row>
    <row r="34799" spans="25:25">
      <c r="Y34799" s="176"/>
    </row>
    <row r="34800" spans="25:25">
      <c r="Y34800" s="176"/>
    </row>
    <row r="34801" spans="25:25">
      <c r="Y34801" s="176"/>
    </row>
    <row r="34802" spans="25:25">
      <c r="Y34802" s="176"/>
    </row>
    <row r="34803" spans="25:25">
      <c r="Y34803" s="176"/>
    </row>
    <row r="34804" spans="25:25">
      <c r="Y34804" s="176"/>
    </row>
    <row r="34805" spans="25:25">
      <c r="Y34805" s="176"/>
    </row>
    <row r="34806" spans="25:25">
      <c r="Y34806" s="176"/>
    </row>
    <row r="34807" spans="25:25">
      <c r="Y34807" s="176"/>
    </row>
    <row r="34808" spans="25:25">
      <c r="Y34808" s="176"/>
    </row>
    <row r="34809" spans="25:25">
      <c r="Y34809" s="176"/>
    </row>
    <row r="34810" spans="25:25">
      <c r="Y34810" s="176"/>
    </row>
    <row r="34811" spans="25:25">
      <c r="Y34811" s="176"/>
    </row>
    <row r="34812" spans="25:25">
      <c r="Y34812" s="176"/>
    </row>
    <row r="34813" spans="25:25">
      <c r="Y34813" s="176"/>
    </row>
    <row r="34814" spans="25:25">
      <c r="Y34814" s="176"/>
    </row>
    <row r="34815" spans="25:25">
      <c r="Y34815" s="176"/>
    </row>
    <row r="34816" spans="25:25">
      <c r="Y34816" s="176"/>
    </row>
    <row r="34817" spans="25:25">
      <c r="Y34817" s="176"/>
    </row>
    <row r="34818" spans="25:25">
      <c r="Y34818" s="176"/>
    </row>
    <row r="34819" spans="25:25">
      <c r="Y34819" s="176"/>
    </row>
    <row r="34820" spans="25:25">
      <c r="Y34820" s="176"/>
    </row>
    <row r="34821" spans="25:25">
      <c r="Y34821" s="176"/>
    </row>
    <row r="34822" spans="25:25">
      <c r="Y34822" s="176"/>
    </row>
    <row r="34823" spans="25:25">
      <c r="Y34823" s="176"/>
    </row>
    <row r="34824" spans="25:25">
      <c r="Y34824" s="176"/>
    </row>
    <row r="34825" spans="25:25">
      <c r="Y34825" s="176"/>
    </row>
    <row r="34826" spans="25:25">
      <c r="Y34826" s="176"/>
    </row>
    <row r="34827" spans="25:25">
      <c r="Y34827" s="176"/>
    </row>
    <row r="34828" spans="25:25">
      <c r="Y34828" s="176"/>
    </row>
    <row r="34829" spans="25:25">
      <c r="Y34829" s="176"/>
    </row>
    <row r="34830" spans="25:25">
      <c r="Y34830" s="176"/>
    </row>
    <row r="34831" spans="25:25">
      <c r="Y34831" s="176"/>
    </row>
    <row r="34832" spans="25:25">
      <c r="Y34832" s="176"/>
    </row>
    <row r="34833" spans="25:25">
      <c r="Y34833" s="176"/>
    </row>
    <row r="34834" spans="25:25">
      <c r="Y34834" s="176"/>
    </row>
    <row r="34835" spans="25:25">
      <c r="Y34835" s="176"/>
    </row>
    <row r="34836" spans="25:25">
      <c r="Y34836" s="176"/>
    </row>
    <row r="34837" spans="25:25">
      <c r="Y34837" s="176"/>
    </row>
    <row r="34838" spans="25:25">
      <c r="Y34838" s="176"/>
    </row>
    <row r="34839" spans="25:25">
      <c r="Y34839" s="176"/>
    </row>
    <row r="34840" spans="25:25">
      <c r="Y34840" s="176"/>
    </row>
    <row r="34841" spans="25:25">
      <c r="Y34841" s="176"/>
    </row>
    <row r="34842" spans="25:25">
      <c r="Y34842" s="176"/>
    </row>
    <row r="34843" spans="25:25">
      <c r="Y34843" s="176"/>
    </row>
    <row r="34844" spans="25:25">
      <c r="Y34844" s="176"/>
    </row>
    <row r="34845" spans="25:25">
      <c r="Y34845" s="176"/>
    </row>
    <row r="34846" spans="25:25">
      <c r="Y34846" s="176"/>
    </row>
    <row r="34847" spans="25:25">
      <c r="Y34847" s="176"/>
    </row>
    <row r="34848" spans="25:25">
      <c r="Y34848" s="176"/>
    </row>
    <row r="34849" spans="25:25">
      <c r="Y34849" s="176"/>
    </row>
    <row r="34850" spans="25:25">
      <c r="Y34850" s="176"/>
    </row>
    <row r="34851" spans="25:25">
      <c r="Y34851" s="176"/>
    </row>
    <row r="34852" spans="25:25">
      <c r="Y34852" s="176"/>
    </row>
    <row r="34853" spans="25:25">
      <c r="Y34853" s="176"/>
    </row>
    <row r="34854" spans="25:25">
      <c r="Y34854" s="176"/>
    </row>
    <row r="34855" spans="25:25">
      <c r="Y34855" s="176"/>
    </row>
    <row r="34856" spans="25:25">
      <c r="Y34856" s="176"/>
    </row>
    <row r="34857" spans="25:25">
      <c r="Y34857" s="176"/>
    </row>
    <row r="34858" spans="25:25">
      <c r="Y34858" s="176"/>
    </row>
    <row r="34859" spans="25:25">
      <c r="Y34859" s="176"/>
    </row>
    <row r="34860" spans="25:25">
      <c r="Y34860" s="176"/>
    </row>
    <row r="34861" spans="25:25">
      <c r="Y34861" s="176"/>
    </row>
    <row r="34862" spans="25:25">
      <c r="Y34862" s="176"/>
    </row>
    <row r="34863" spans="25:25">
      <c r="Y34863" s="176"/>
    </row>
    <row r="34864" spans="25:25">
      <c r="Y34864" s="176"/>
    </row>
    <row r="34865" spans="25:25">
      <c r="Y34865" s="176"/>
    </row>
    <row r="34866" spans="25:25">
      <c r="Y34866" s="176"/>
    </row>
    <row r="34867" spans="25:25">
      <c r="Y34867" s="176"/>
    </row>
    <row r="34868" spans="25:25">
      <c r="Y34868" s="176"/>
    </row>
    <row r="34869" spans="25:25">
      <c r="Y34869" s="176"/>
    </row>
    <row r="34870" spans="25:25">
      <c r="Y34870" s="176"/>
    </row>
    <row r="34871" spans="25:25">
      <c r="Y34871" s="176"/>
    </row>
    <row r="34872" spans="25:25">
      <c r="Y34872" s="176"/>
    </row>
    <row r="34873" spans="25:25">
      <c r="Y34873" s="176"/>
    </row>
    <row r="34874" spans="25:25">
      <c r="Y34874" s="176"/>
    </row>
    <row r="34875" spans="25:25">
      <c r="Y34875" s="176"/>
    </row>
    <row r="34876" spans="25:25">
      <c r="Y34876" s="176"/>
    </row>
    <row r="34877" spans="25:25">
      <c r="Y34877" s="176"/>
    </row>
    <row r="34878" spans="25:25">
      <c r="Y34878" s="176"/>
    </row>
    <row r="34879" spans="25:25">
      <c r="Y34879" s="176"/>
    </row>
    <row r="34880" spans="25:25">
      <c r="Y34880" s="176"/>
    </row>
    <row r="34881" spans="25:25">
      <c r="Y34881" s="176"/>
    </row>
    <row r="34882" spans="25:25">
      <c r="Y34882" s="176"/>
    </row>
    <row r="34883" spans="25:25">
      <c r="Y34883" s="176"/>
    </row>
    <row r="34884" spans="25:25">
      <c r="Y34884" s="176"/>
    </row>
    <row r="34885" spans="25:25">
      <c r="Y34885" s="176"/>
    </row>
    <row r="34886" spans="25:25">
      <c r="Y34886" s="176"/>
    </row>
    <row r="34887" spans="25:25">
      <c r="Y34887" s="176"/>
    </row>
    <row r="34888" spans="25:25">
      <c r="Y34888" s="176"/>
    </row>
    <row r="34889" spans="25:25">
      <c r="Y34889" s="176"/>
    </row>
    <row r="34890" spans="25:25">
      <c r="Y34890" s="176"/>
    </row>
    <row r="34891" spans="25:25">
      <c r="Y34891" s="176"/>
    </row>
    <row r="34892" spans="25:25">
      <c r="Y34892" s="176"/>
    </row>
    <row r="34893" spans="25:25">
      <c r="Y34893" s="176"/>
    </row>
    <row r="34894" spans="25:25">
      <c r="Y34894" s="176"/>
    </row>
    <row r="34895" spans="25:25">
      <c r="Y34895" s="176"/>
    </row>
    <row r="34896" spans="25:25">
      <c r="Y34896" s="176"/>
    </row>
    <row r="34897" spans="25:25">
      <c r="Y34897" s="176"/>
    </row>
    <row r="34898" spans="25:25">
      <c r="Y34898" s="176"/>
    </row>
    <row r="34899" spans="25:25">
      <c r="Y34899" s="176"/>
    </row>
    <row r="34900" spans="25:25">
      <c r="Y34900" s="176"/>
    </row>
    <row r="34901" spans="25:25">
      <c r="Y34901" s="176"/>
    </row>
    <row r="34902" spans="25:25">
      <c r="Y34902" s="176"/>
    </row>
    <row r="34903" spans="25:25">
      <c r="Y34903" s="176"/>
    </row>
    <row r="34904" spans="25:25">
      <c r="Y34904" s="176"/>
    </row>
    <row r="34905" spans="25:25">
      <c r="Y34905" s="176"/>
    </row>
    <row r="34906" spans="25:25">
      <c r="Y34906" s="176"/>
    </row>
    <row r="34907" spans="25:25">
      <c r="Y34907" s="176"/>
    </row>
    <row r="34908" spans="25:25">
      <c r="Y34908" s="176"/>
    </row>
    <row r="34909" spans="25:25">
      <c r="Y34909" s="176"/>
    </row>
    <row r="34910" spans="25:25">
      <c r="Y34910" s="176"/>
    </row>
    <row r="34911" spans="25:25">
      <c r="Y34911" s="176"/>
    </row>
    <row r="34912" spans="25:25">
      <c r="Y34912" s="176"/>
    </row>
    <row r="34913" spans="25:25">
      <c r="Y34913" s="176"/>
    </row>
    <row r="34914" spans="25:25">
      <c r="Y34914" s="176"/>
    </row>
    <row r="34915" spans="25:25">
      <c r="Y34915" s="176"/>
    </row>
    <row r="34916" spans="25:25">
      <c r="Y34916" s="176"/>
    </row>
    <row r="34917" spans="25:25">
      <c r="Y34917" s="176"/>
    </row>
    <row r="34918" spans="25:25">
      <c r="Y34918" s="176"/>
    </row>
    <row r="34919" spans="25:25">
      <c r="Y34919" s="176"/>
    </row>
    <row r="34920" spans="25:25">
      <c r="Y34920" s="176"/>
    </row>
    <row r="34921" spans="25:25">
      <c r="Y34921" s="176"/>
    </row>
    <row r="34922" spans="25:25">
      <c r="Y34922" s="176"/>
    </row>
    <row r="34923" spans="25:25">
      <c r="Y34923" s="176"/>
    </row>
    <row r="34924" spans="25:25">
      <c r="Y34924" s="176"/>
    </row>
    <row r="34925" spans="25:25">
      <c r="Y34925" s="176"/>
    </row>
    <row r="34926" spans="25:25">
      <c r="Y34926" s="176"/>
    </row>
    <row r="34927" spans="25:25">
      <c r="Y34927" s="176"/>
    </row>
    <row r="34928" spans="25:25">
      <c r="Y34928" s="176"/>
    </row>
    <row r="34929" spans="25:25">
      <c r="Y34929" s="176"/>
    </row>
    <row r="34930" spans="25:25">
      <c r="Y34930" s="176"/>
    </row>
    <row r="34931" spans="25:25">
      <c r="Y34931" s="176"/>
    </row>
    <row r="34932" spans="25:25">
      <c r="Y34932" s="176"/>
    </row>
    <row r="34933" spans="25:25">
      <c r="Y34933" s="176"/>
    </row>
    <row r="34934" spans="25:25">
      <c r="Y34934" s="176"/>
    </row>
    <row r="34935" spans="25:25">
      <c r="Y34935" s="176"/>
    </row>
    <row r="34936" spans="25:25">
      <c r="Y34936" s="176"/>
    </row>
    <row r="34937" spans="25:25">
      <c r="Y34937" s="176"/>
    </row>
    <row r="34938" spans="25:25">
      <c r="Y34938" s="176"/>
    </row>
    <row r="34939" spans="25:25">
      <c r="Y34939" s="176"/>
    </row>
    <row r="34940" spans="25:25">
      <c r="Y34940" s="176"/>
    </row>
    <row r="34941" spans="25:25">
      <c r="Y34941" s="176"/>
    </row>
    <row r="34942" spans="25:25">
      <c r="Y34942" s="176"/>
    </row>
    <row r="34943" spans="25:25">
      <c r="Y34943" s="176"/>
    </row>
    <row r="34944" spans="25:25">
      <c r="Y34944" s="176"/>
    </row>
    <row r="34945" spans="25:25">
      <c r="Y34945" s="176"/>
    </row>
    <row r="34946" spans="25:25">
      <c r="Y34946" s="176"/>
    </row>
    <row r="34947" spans="25:25">
      <c r="Y34947" s="176"/>
    </row>
    <row r="34948" spans="25:25">
      <c r="Y34948" s="176"/>
    </row>
    <row r="34949" spans="25:25">
      <c r="Y34949" s="176"/>
    </row>
    <row r="34950" spans="25:25">
      <c r="Y34950" s="176"/>
    </row>
    <row r="34951" spans="25:25">
      <c r="Y34951" s="176"/>
    </row>
    <row r="34952" spans="25:25">
      <c r="Y34952" s="176"/>
    </row>
    <row r="34953" spans="25:25">
      <c r="Y34953" s="176"/>
    </row>
    <row r="34954" spans="25:25">
      <c r="Y34954" s="176"/>
    </row>
    <row r="34955" spans="25:25">
      <c r="Y34955" s="176"/>
    </row>
    <row r="34956" spans="25:25">
      <c r="Y34956" s="176"/>
    </row>
    <row r="34957" spans="25:25">
      <c r="Y34957" s="176"/>
    </row>
    <row r="34958" spans="25:25">
      <c r="Y34958" s="176"/>
    </row>
    <row r="34959" spans="25:25">
      <c r="Y34959" s="176"/>
    </row>
    <row r="34960" spans="25:25">
      <c r="Y34960" s="176"/>
    </row>
    <row r="34961" spans="25:25">
      <c r="Y34961" s="176"/>
    </row>
    <row r="34962" spans="25:25">
      <c r="Y34962" s="176"/>
    </row>
    <row r="34963" spans="25:25">
      <c r="Y34963" s="176"/>
    </row>
    <row r="34964" spans="25:25">
      <c r="Y34964" s="176"/>
    </row>
    <row r="34965" spans="25:25">
      <c r="Y34965" s="176"/>
    </row>
    <row r="34966" spans="25:25">
      <c r="Y34966" s="176"/>
    </row>
    <row r="34967" spans="25:25">
      <c r="Y34967" s="176"/>
    </row>
    <row r="34968" spans="25:25">
      <c r="Y34968" s="176"/>
    </row>
    <row r="34969" spans="25:25">
      <c r="Y34969" s="176"/>
    </row>
    <row r="34970" spans="25:25">
      <c r="Y34970" s="176"/>
    </row>
    <row r="34971" spans="25:25">
      <c r="Y34971" s="176"/>
    </row>
    <row r="34972" spans="25:25">
      <c r="Y34972" s="176"/>
    </row>
    <row r="34973" spans="25:25">
      <c r="Y34973" s="176"/>
    </row>
    <row r="34974" spans="25:25">
      <c r="Y34974" s="176"/>
    </row>
    <row r="34975" spans="25:25">
      <c r="Y34975" s="176"/>
    </row>
    <row r="34976" spans="25:25">
      <c r="Y34976" s="176"/>
    </row>
    <row r="34977" spans="25:25">
      <c r="Y34977" s="176"/>
    </row>
    <row r="34978" spans="25:25">
      <c r="Y34978" s="176"/>
    </row>
    <row r="34979" spans="25:25">
      <c r="Y34979" s="176"/>
    </row>
    <row r="34980" spans="25:25">
      <c r="Y34980" s="176"/>
    </row>
    <row r="34981" spans="25:25">
      <c r="Y34981" s="176"/>
    </row>
    <row r="34982" spans="25:25">
      <c r="Y34982" s="176"/>
    </row>
    <row r="34983" spans="25:25">
      <c r="Y34983" s="176"/>
    </row>
    <row r="34984" spans="25:25">
      <c r="Y34984" s="176"/>
    </row>
    <row r="34985" spans="25:25">
      <c r="Y34985" s="176"/>
    </row>
    <row r="34986" spans="25:25">
      <c r="Y34986" s="176"/>
    </row>
    <row r="34987" spans="25:25">
      <c r="Y34987" s="176"/>
    </row>
    <row r="34988" spans="25:25">
      <c r="Y34988" s="176"/>
    </row>
    <row r="34989" spans="25:25">
      <c r="Y34989" s="176"/>
    </row>
    <row r="34990" spans="25:25">
      <c r="Y34990" s="176"/>
    </row>
    <row r="34991" spans="25:25">
      <c r="Y34991" s="176"/>
    </row>
    <row r="34992" spans="25:25">
      <c r="Y34992" s="176"/>
    </row>
    <row r="34993" spans="25:25">
      <c r="Y34993" s="176"/>
    </row>
    <row r="34994" spans="25:25">
      <c r="Y34994" s="176"/>
    </row>
    <row r="34995" spans="25:25">
      <c r="Y34995" s="176"/>
    </row>
    <row r="34996" spans="25:25">
      <c r="Y34996" s="176"/>
    </row>
    <row r="34997" spans="25:25">
      <c r="Y34997" s="176"/>
    </row>
    <row r="34998" spans="25:25">
      <c r="Y34998" s="176"/>
    </row>
    <row r="34999" spans="25:25">
      <c r="Y34999" s="176"/>
    </row>
    <row r="35000" spans="25:25">
      <c r="Y35000" s="176"/>
    </row>
    <row r="35001" spans="25:25">
      <c r="Y35001" s="176"/>
    </row>
    <row r="35002" spans="25:25">
      <c r="Y35002" s="176"/>
    </row>
    <row r="35003" spans="25:25">
      <c r="Y35003" s="176"/>
    </row>
    <row r="35004" spans="25:25">
      <c r="Y35004" s="176"/>
    </row>
    <row r="35005" spans="25:25">
      <c r="Y35005" s="176"/>
    </row>
    <row r="35006" spans="25:25">
      <c r="Y35006" s="176"/>
    </row>
    <row r="35007" spans="25:25">
      <c r="Y35007" s="176"/>
    </row>
    <row r="35008" spans="25:25">
      <c r="Y35008" s="176"/>
    </row>
    <row r="35009" spans="25:25">
      <c r="Y35009" s="176"/>
    </row>
    <row r="35010" spans="25:25">
      <c r="Y35010" s="176"/>
    </row>
    <row r="35011" spans="25:25">
      <c r="Y35011" s="176"/>
    </row>
    <row r="35012" spans="25:25">
      <c r="Y35012" s="176"/>
    </row>
    <row r="35013" spans="25:25">
      <c r="Y35013" s="176"/>
    </row>
    <row r="35014" spans="25:25">
      <c r="Y35014" s="176"/>
    </row>
    <row r="35015" spans="25:25">
      <c r="Y35015" s="176"/>
    </row>
    <row r="35016" spans="25:25">
      <c r="Y35016" s="176"/>
    </row>
    <row r="35017" spans="25:25">
      <c r="Y35017" s="176"/>
    </row>
    <row r="35018" spans="25:25">
      <c r="Y35018" s="176"/>
    </row>
    <row r="35019" spans="25:25">
      <c r="Y35019" s="176"/>
    </row>
    <row r="35020" spans="25:25">
      <c r="Y35020" s="176"/>
    </row>
    <row r="35021" spans="25:25">
      <c r="Y35021" s="176"/>
    </row>
    <row r="35022" spans="25:25">
      <c r="Y35022" s="176"/>
    </row>
    <row r="35023" spans="25:25">
      <c r="Y35023" s="176"/>
    </row>
    <row r="35024" spans="25:25">
      <c r="Y35024" s="176"/>
    </row>
    <row r="35025" spans="25:25">
      <c r="Y35025" s="176"/>
    </row>
    <row r="35026" spans="25:25">
      <c r="Y35026" s="176"/>
    </row>
    <row r="35027" spans="25:25">
      <c r="Y35027" s="176"/>
    </row>
    <row r="35028" spans="25:25">
      <c r="Y35028" s="176"/>
    </row>
    <row r="35029" spans="25:25">
      <c r="Y35029" s="176"/>
    </row>
    <row r="35030" spans="25:25">
      <c r="Y35030" s="176"/>
    </row>
    <row r="35031" spans="25:25">
      <c r="Y35031" s="176"/>
    </row>
    <row r="35032" spans="25:25">
      <c r="Y35032" s="176"/>
    </row>
    <row r="35033" spans="25:25">
      <c r="Y35033" s="176"/>
    </row>
    <row r="35034" spans="25:25">
      <c r="Y35034" s="176"/>
    </row>
    <row r="35035" spans="25:25">
      <c r="Y35035" s="176"/>
    </row>
    <row r="35036" spans="25:25">
      <c r="Y35036" s="176"/>
    </row>
    <row r="35037" spans="25:25">
      <c r="Y35037" s="176"/>
    </row>
    <row r="35038" spans="25:25">
      <c r="Y35038" s="176"/>
    </row>
    <row r="35039" spans="25:25">
      <c r="Y35039" s="176"/>
    </row>
    <row r="35040" spans="25:25">
      <c r="Y35040" s="176"/>
    </row>
    <row r="35041" spans="25:25">
      <c r="Y35041" s="176"/>
    </row>
    <row r="35042" spans="25:25">
      <c r="Y35042" s="176"/>
    </row>
    <row r="35043" spans="25:25">
      <c r="Y35043" s="176"/>
    </row>
    <row r="35044" spans="25:25">
      <c r="Y35044" s="176"/>
    </row>
    <row r="35045" spans="25:25">
      <c r="Y35045" s="176"/>
    </row>
    <row r="35046" spans="25:25">
      <c r="Y35046" s="176"/>
    </row>
    <row r="35047" spans="25:25">
      <c r="Y35047" s="176"/>
    </row>
    <row r="35048" spans="25:25">
      <c r="Y35048" s="176"/>
    </row>
    <row r="35049" spans="25:25">
      <c r="Y35049" s="176"/>
    </row>
    <row r="35050" spans="25:25">
      <c r="Y35050" s="176"/>
    </row>
    <row r="35051" spans="25:25">
      <c r="Y35051" s="176"/>
    </row>
    <row r="35052" spans="25:25">
      <c r="Y35052" s="176"/>
    </row>
    <row r="35053" spans="25:25">
      <c r="Y35053" s="176"/>
    </row>
    <row r="35054" spans="25:25">
      <c r="Y35054" s="176"/>
    </row>
    <row r="35055" spans="25:25">
      <c r="Y35055" s="176"/>
    </row>
    <row r="35056" spans="25:25">
      <c r="Y35056" s="176"/>
    </row>
    <row r="35057" spans="25:25">
      <c r="Y35057" s="176"/>
    </row>
    <row r="35058" spans="25:25">
      <c r="Y35058" s="176"/>
    </row>
    <row r="35059" spans="25:25">
      <c r="Y35059" s="176"/>
    </row>
    <row r="35060" spans="25:25">
      <c r="Y35060" s="176"/>
    </row>
    <row r="35061" spans="25:25">
      <c r="Y35061" s="176"/>
    </row>
    <row r="35062" spans="25:25">
      <c r="Y35062" s="176"/>
    </row>
    <row r="35063" spans="25:25">
      <c r="Y35063" s="176"/>
    </row>
    <row r="35064" spans="25:25">
      <c r="Y35064" s="176"/>
    </row>
    <row r="35065" spans="25:25">
      <c r="Y35065" s="176"/>
    </row>
    <row r="35066" spans="25:25">
      <c r="Y35066" s="176"/>
    </row>
    <row r="35067" spans="25:25">
      <c r="Y35067" s="176"/>
    </row>
    <row r="35068" spans="25:25">
      <c r="Y35068" s="176"/>
    </row>
    <row r="35069" spans="25:25">
      <c r="Y35069" s="176"/>
    </row>
    <row r="35070" spans="25:25">
      <c r="Y35070" s="176"/>
    </row>
    <row r="35071" spans="25:25">
      <c r="Y35071" s="176"/>
    </row>
    <row r="35072" spans="25:25">
      <c r="Y35072" s="176"/>
    </row>
    <row r="35073" spans="25:25">
      <c r="Y35073" s="176"/>
    </row>
    <row r="35074" spans="25:25">
      <c r="Y35074" s="176"/>
    </row>
    <row r="35075" spans="25:25">
      <c r="Y35075" s="176"/>
    </row>
    <row r="35076" spans="25:25">
      <c r="Y35076" s="176"/>
    </row>
    <row r="35077" spans="25:25">
      <c r="Y35077" s="176"/>
    </row>
    <row r="35078" spans="25:25">
      <c r="Y35078" s="176"/>
    </row>
    <row r="35079" spans="25:25">
      <c r="Y35079" s="176"/>
    </row>
    <row r="35080" spans="25:25">
      <c r="Y35080" s="176"/>
    </row>
    <row r="35081" spans="25:25">
      <c r="Y35081" s="176"/>
    </row>
    <row r="35082" spans="25:25">
      <c r="Y35082" s="176"/>
    </row>
    <row r="35083" spans="25:25">
      <c r="Y35083" s="176"/>
    </row>
    <row r="35084" spans="25:25">
      <c r="Y35084" s="176"/>
    </row>
    <row r="35085" spans="25:25">
      <c r="Y35085" s="176"/>
    </row>
    <row r="35086" spans="25:25">
      <c r="Y35086" s="176"/>
    </row>
    <row r="35087" spans="25:25">
      <c r="Y35087" s="176"/>
    </row>
    <row r="35088" spans="25:25">
      <c r="Y35088" s="176"/>
    </row>
    <row r="35089" spans="25:25">
      <c r="Y35089" s="176"/>
    </row>
    <row r="35090" spans="25:25">
      <c r="Y35090" s="176"/>
    </row>
    <row r="35091" spans="25:25">
      <c r="Y35091" s="176"/>
    </row>
    <row r="35092" spans="25:25">
      <c r="Y35092" s="176"/>
    </row>
    <row r="35093" spans="25:25">
      <c r="Y35093" s="176"/>
    </row>
    <row r="35094" spans="25:25">
      <c r="Y35094" s="176"/>
    </row>
    <row r="35095" spans="25:25">
      <c r="Y35095" s="176"/>
    </row>
    <row r="35096" spans="25:25">
      <c r="Y35096" s="176"/>
    </row>
    <row r="35097" spans="25:25">
      <c r="Y35097" s="176"/>
    </row>
    <row r="35098" spans="25:25">
      <c r="Y35098" s="176"/>
    </row>
    <row r="35099" spans="25:25">
      <c r="Y35099" s="176"/>
    </row>
    <row r="35100" spans="25:25">
      <c r="Y35100" s="176"/>
    </row>
    <row r="35101" spans="25:25">
      <c r="Y35101" s="176"/>
    </row>
    <row r="35102" spans="25:25">
      <c r="Y35102" s="176"/>
    </row>
    <row r="35103" spans="25:25">
      <c r="Y35103" s="176"/>
    </row>
    <row r="35104" spans="25:25">
      <c r="Y35104" s="176"/>
    </row>
    <row r="35105" spans="25:25">
      <c r="Y35105" s="176"/>
    </row>
    <row r="35106" spans="25:25">
      <c r="Y35106" s="176"/>
    </row>
    <row r="35107" spans="25:25">
      <c r="Y35107" s="176"/>
    </row>
    <row r="35108" spans="25:25">
      <c r="Y35108" s="176"/>
    </row>
    <row r="35109" spans="25:25">
      <c r="Y35109" s="176"/>
    </row>
    <row r="35110" spans="25:25">
      <c r="Y35110" s="176"/>
    </row>
    <row r="35111" spans="25:25">
      <c r="Y35111" s="176"/>
    </row>
    <row r="35112" spans="25:25">
      <c r="Y35112" s="176"/>
    </row>
    <row r="35113" spans="25:25">
      <c r="Y35113" s="176"/>
    </row>
    <row r="35114" spans="25:25">
      <c r="Y35114" s="176"/>
    </row>
    <row r="35115" spans="25:25">
      <c r="Y35115" s="176"/>
    </row>
    <row r="35116" spans="25:25">
      <c r="Y35116" s="176"/>
    </row>
    <row r="35117" spans="25:25">
      <c r="Y35117" s="176"/>
    </row>
    <row r="35118" spans="25:25">
      <c r="Y35118" s="176"/>
    </row>
    <row r="35119" spans="25:25">
      <c r="Y35119" s="176"/>
    </row>
    <row r="35120" spans="25:25">
      <c r="Y35120" s="176"/>
    </row>
    <row r="35121" spans="25:25">
      <c r="Y35121" s="176"/>
    </row>
    <row r="35122" spans="25:25">
      <c r="Y35122" s="176"/>
    </row>
    <row r="35123" spans="25:25">
      <c r="Y35123" s="176"/>
    </row>
    <row r="35124" spans="25:25">
      <c r="Y35124" s="176"/>
    </row>
    <row r="35125" spans="25:25">
      <c r="Y35125" s="176"/>
    </row>
    <row r="35126" spans="25:25">
      <c r="Y35126" s="176"/>
    </row>
    <row r="35127" spans="25:25">
      <c r="Y35127" s="176"/>
    </row>
    <row r="35128" spans="25:25">
      <c r="Y35128" s="176"/>
    </row>
    <row r="35129" spans="25:25">
      <c r="Y35129" s="176"/>
    </row>
    <row r="35130" spans="25:25">
      <c r="Y35130" s="176"/>
    </row>
    <row r="35131" spans="25:25">
      <c r="Y35131" s="176"/>
    </row>
    <row r="35132" spans="25:25">
      <c r="Y35132" s="176"/>
    </row>
    <row r="35133" spans="25:25">
      <c r="Y35133" s="176"/>
    </row>
    <row r="35134" spans="25:25">
      <c r="Y35134" s="176"/>
    </row>
    <row r="35135" spans="25:25">
      <c r="Y35135" s="176"/>
    </row>
    <row r="35136" spans="25:25">
      <c r="Y35136" s="176"/>
    </row>
    <row r="35137" spans="25:25">
      <c r="Y35137" s="176"/>
    </row>
    <row r="35138" spans="25:25">
      <c r="Y35138" s="176"/>
    </row>
    <row r="35139" spans="25:25">
      <c r="Y35139" s="176"/>
    </row>
    <row r="35140" spans="25:25">
      <c r="Y35140" s="176"/>
    </row>
    <row r="35141" spans="25:25">
      <c r="Y35141" s="176"/>
    </row>
    <row r="35142" spans="25:25">
      <c r="Y35142" s="176"/>
    </row>
    <row r="35143" spans="25:25">
      <c r="Y35143" s="176"/>
    </row>
    <row r="35144" spans="25:25">
      <c r="Y35144" s="176"/>
    </row>
    <row r="35145" spans="25:25">
      <c r="Y35145" s="176"/>
    </row>
    <row r="35146" spans="25:25">
      <c r="Y35146" s="176"/>
    </row>
    <row r="35147" spans="25:25">
      <c r="Y35147" s="176"/>
    </row>
    <row r="35148" spans="25:25">
      <c r="Y35148" s="176"/>
    </row>
    <row r="35149" spans="25:25">
      <c r="Y35149" s="176"/>
    </row>
    <row r="35150" spans="25:25">
      <c r="Y35150" s="176"/>
    </row>
    <row r="35151" spans="25:25">
      <c r="Y35151" s="176"/>
    </row>
    <row r="35152" spans="25:25">
      <c r="Y35152" s="176"/>
    </row>
    <row r="35153" spans="25:25">
      <c r="Y35153" s="176"/>
    </row>
    <row r="35154" spans="25:25">
      <c r="Y35154" s="176"/>
    </row>
    <row r="35155" spans="25:25">
      <c r="Y35155" s="176"/>
    </row>
    <row r="35156" spans="25:25">
      <c r="Y35156" s="176"/>
    </row>
    <row r="35157" spans="25:25">
      <c r="Y35157" s="176"/>
    </row>
    <row r="35158" spans="25:25">
      <c r="Y35158" s="176"/>
    </row>
    <row r="35159" spans="25:25">
      <c r="Y35159" s="176"/>
    </row>
    <row r="35160" spans="25:25">
      <c r="Y35160" s="176"/>
    </row>
    <row r="35161" spans="25:25">
      <c r="Y35161" s="176"/>
    </row>
    <row r="35162" spans="25:25">
      <c r="Y35162" s="176"/>
    </row>
    <row r="35163" spans="25:25">
      <c r="Y35163" s="176"/>
    </row>
    <row r="35164" spans="25:25">
      <c r="Y35164" s="176"/>
    </row>
    <row r="35165" spans="25:25">
      <c r="Y35165" s="176"/>
    </row>
    <row r="35166" spans="25:25">
      <c r="Y35166" s="176"/>
    </row>
    <row r="35167" spans="25:25">
      <c r="Y35167" s="176"/>
    </row>
    <row r="35168" spans="25:25">
      <c r="Y35168" s="176"/>
    </row>
    <row r="35169" spans="25:25">
      <c r="Y35169" s="176"/>
    </row>
    <row r="35170" spans="25:25">
      <c r="Y35170" s="176"/>
    </row>
    <row r="35171" spans="25:25">
      <c r="Y35171" s="176"/>
    </row>
    <row r="35172" spans="25:25">
      <c r="Y35172" s="176"/>
    </row>
    <row r="35173" spans="25:25">
      <c r="Y35173" s="176"/>
    </row>
    <row r="35174" spans="25:25">
      <c r="Y35174" s="176"/>
    </row>
    <row r="35175" spans="25:25">
      <c r="Y35175" s="176"/>
    </row>
    <row r="35176" spans="25:25">
      <c r="Y35176" s="176"/>
    </row>
    <row r="35177" spans="25:25">
      <c r="Y35177" s="176"/>
    </row>
    <row r="35178" spans="25:25">
      <c r="Y35178" s="176"/>
    </row>
    <row r="35179" spans="25:25">
      <c r="Y35179" s="176"/>
    </row>
    <row r="35180" spans="25:25">
      <c r="Y35180" s="176"/>
    </row>
    <row r="35181" spans="25:25">
      <c r="Y35181" s="176"/>
    </row>
    <row r="35182" spans="25:25">
      <c r="Y35182" s="176"/>
    </row>
    <row r="35183" spans="25:25">
      <c r="Y35183" s="176"/>
    </row>
    <row r="35184" spans="25:25">
      <c r="Y35184" s="176"/>
    </row>
    <row r="35185" spans="25:25">
      <c r="Y35185" s="176"/>
    </row>
    <row r="35186" spans="25:25">
      <c r="Y35186" s="176"/>
    </row>
    <row r="35187" spans="25:25">
      <c r="Y35187" s="176"/>
    </row>
    <row r="35188" spans="25:25">
      <c r="Y35188" s="176"/>
    </row>
    <row r="35189" spans="25:25">
      <c r="Y35189" s="176"/>
    </row>
    <row r="35190" spans="25:25">
      <c r="Y35190" s="176"/>
    </row>
    <row r="35191" spans="25:25">
      <c r="Y35191" s="176"/>
    </row>
    <row r="35192" spans="25:25">
      <c r="Y35192" s="176"/>
    </row>
    <row r="35193" spans="25:25">
      <c r="Y35193" s="176"/>
    </row>
    <row r="35194" spans="25:25">
      <c r="Y35194" s="176"/>
    </row>
    <row r="35195" spans="25:25">
      <c r="Y35195" s="176"/>
    </row>
    <row r="35196" spans="25:25">
      <c r="Y35196" s="176"/>
    </row>
    <row r="35197" spans="25:25">
      <c r="Y35197" s="176"/>
    </row>
    <row r="35198" spans="25:25">
      <c r="Y35198" s="176"/>
    </row>
    <row r="35199" spans="25:25">
      <c r="Y35199" s="176"/>
    </row>
    <row r="35200" spans="25:25">
      <c r="Y35200" s="176"/>
    </row>
    <row r="35201" spans="25:25">
      <c r="Y35201" s="176"/>
    </row>
    <row r="35202" spans="25:25">
      <c r="Y35202" s="176"/>
    </row>
    <row r="35203" spans="25:25">
      <c r="Y35203" s="176"/>
    </row>
    <row r="35204" spans="25:25">
      <c r="Y35204" s="176"/>
    </row>
    <row r="35205" spans="25:25">
      <c r="Y35205" s="176"/>
    </row>
    <row r="35206" spans="25:25">
      <c r="Y35206" s="176"/>
    </row>
    <row r="35207" spans="25:25">
      <c r="Y35207" s="176"/>
    </row>
    <row r="35208" spans="25:25">
      <c r="Y35208" s="176"/>
    </row>
    <row r="35209" spans="25:25">
      <c r="Y35209" s="176"/>
    </row>
    <row r="35210" spans="25:25">
      <c r="Y35210" s="176"/>
    </row>
    <row r="35211" spans="25:25">
      <c r="Y35211" s="176"/>
    </row>
    <row r="35212" spans="25:25">
      <c r="Y35212" s="176"/>
    </row>
    <row r="35213" spans="25:25">
      <c r="Y35213" s="176"/>
    </row>
    <row r="35214" spans="25:25">
      <c r="Y35214" s="176"/>
    </row>
    <row r="35215" spans="25:25">
      <c r="Y35215" s="176"/>
    </row>
    <row r="35216" spans="25:25">
      <c r="Y35216" s="176"/>
    </row>
    <row r="35217" spans="25:25">
      <c r="Y35217" s="176"/>
    </row>
    <row r="35218" spans="25:25">
      <c r="Y35218" s="176"/>
    </row>
    <row r="35219" spans="25:25">
      <c r="Y35219" s="176"/>
    </row>
    <row r="35220" spans="25:25">
      <c r="Y35220" s="176"/>
    </row>
    <row r="35221" spans="25:25">
      <c r="Y35221" s="176"/>
    </row>
    <row r="35222" spans="25:25">
      <c r="Y35222" s="176"/>
    </row>
    <row r="35223" spans="25:25">
      <c r="Y35223" s="176"/>
    </row>
    <row r="35224" spans="25:25">
      <c r="Y35224" s="176"/>
    </row>
    <row r="35225" spans="25:25">
      <c r="Y35225" s="176"/>
    </row>
    <row r="35226" spans="25:25">
      <c r="Y35226" s="176"/>
    </row>
    <row r="35227" spans="25:25">
      <c r="Y35227" s="176"/>
    </row>
    <row r="35228" spans="25:25">
      <c r="Y35228" s="176"/>
    </row>
    <row r="35229" spans="25:25">
      <c r="Y35229" s="176"/>
    </row>
    <row r="35230" spans="25:25">
      <c r="Y35230" s="176"/>
    </row>
    <row r="35231" spans="25:25">
      <c r="Y35231" s="176"/>
    </row>
    <row r="35232" spans="25:25">
      <c r="Y35232" s="176"/>
    </row>
    <row r="35233" spans="25:25">
      <c r="Y35233" s="176"/>
    </row>
    <row r="35234" spans="25:25">
      <c r="Y35234" s="176"/>
    </row>
    <row r="35235" spans="25:25">
      <c r="Y35235" s="176"/>
    </row>
    <row r="35236" spans="25:25">
      <c r="Y35236" s="176"/>
    </row>
    <row r="35237" spans="25:25">
      <c r="Y35237" s="176"/>
    </row>
    <row r="35238" spans="25:25">
      <c r="Y35238" s="176"/>
    </row>
    <row r="35239" spans="25:25">
      <c r="Y35239" s="176"/>
    </row>
    <row r="35240" spans="25:25">
      <c r="Y35240" s="176"/>
    </row>
    <row r="35241" spans="25:25">
      <c r="Y35241" s="176"/>
    </row>
    <row r="35242" spans="25:25">
      <c r="Y35242" s="176"/>
    </row>
    <row r="35243" spans="25:25">
      <c r="Y35243" s="176"/>
    </row>
    <row r="35244" spans="25:25">
      <c r="Y35244" s="176"/>
    </row>
    <row r="35245" spans="25:25">
      <c r="Y35245" s="176"/>
    </row>
    <row r="35246" spans="25:25">
      <c r="Y35246" s="176"/>
    </row>
    <row r="35247" spans="25:25">
      <c r="Y35247" s="176"/>
    </row>
    <row r="35248" spans="25:25">
      <c r="Y35248" s="176"/>
    </row>
    <row r="35249" spans="25:25">
      <c r="Y35249" s="176"/>
    </row>
    <row r="35250" spans="25:25">
      <c r="Y35250" s="176"/>
    </row>
    <row r="35251" spans="25:25">
      <c r="Y35251" s="176"/>
    </row>
    <row r="35252" spans="25:25">
      <c r="Y35252" s="176"/>
    </row>
    <row r="35253" spans="25:25">
      <c r="Y35253" s="176"/>
    </row>
    <row r="35254" spans="25:25">
      <c r="Y35254" s="176"/>
    </row>
    <row r="35255" spans="25:25">
      <c r="Y35255" s="176"/>
    </row>
    <row r="35256" spans="25:25">
      <c r="Y35256" s="176"/>
    </row>
    <row r="35257" spans="25:25">
      <c r="Y35257" s="176"/>
    </row>
    <row r="35258" spans="25:25">
      <c r="Y35258" s="176"/>
    </row>
    <row r="35259" spans="25:25">
      <c r="Y35259" s="176"/>
    </row>
    <row r="35260" spans="25:25">
      <c r="Y35260" s="176"/>
    </row>
    <row r="35261" spans="25:25">
      <c r="Y35261" s="176"/>
    </row>
    <row r="35262" spans="25:25">
      <c r="Y35262" s="176"/>
    </row>
    <row r="35263" spans="25:25">
      <c r="Y35263" s="176"/>
    </row>
    <row r="35264" spans="25:25">
      <c r="Y35264" s="176"/>
    </row>
    <row r="35265" spans="25:25">
      <c r="Y35265" s="176"/>
    </row>
    <row r="35266" spans="25:25">
      <c r="Y35266" s="176"/>
    </row>
    <row r="35267" spans="25:25">
      <c r="Y35267" s="176"/>
    </row>
    <row r="35268" spans="25:25">
      <c r="Y35268" s="176"/>
    </row>
    <row r="35269" spans="25:25">
      <c r="Y35269" s="176"/>
    </row>
    <row r="35270" spans="25:25">
      <c r="Y35270" s="176"/>
    </row>
    <row r="35271" spans="25:25">
      <c r="Y35271" s="176"/>
    </row>
    <row r="35272" spans="25:25">
      <c r="Y35272" s="176"/>
    </row>
    <row r="35273" spans="25:25">
      <c r="Y35273" s="176"/>
    </row>
    <row r="35274" spans="25:25">
      <c r="Y35274" s="176"/>
    </row>
    <row r="35275" spans="25:25">
      <c r="Y35275" s="176"/>
    </row>
    <row r="35276" spans="25:25">
      <c r="Y35276" s="176"/>
    </row>
    <row r="35277" spans="25:25">
      <c r="Y35277" s="176"/>
    </row>
    <row r="35278" spans="25:25">
      <c r="Y35278" s="176"/>
    </row>
    <row r="35279" spans="25:25">
      <c r="Y35279" s="176"/>
    </row>
    <row r="35280" spans="25:25">
      <c r="Y35280" s="176"/>
    </row>
    <row r="35281" spans="25:25">
      <c r="Y35281" s="176"/>
    </row>
    <row r="35282" spans="25:25">
      <c r="Y35282" s="176"/>
    </row>
    <row r="35283" spans="25:25">
      <c r="Y35283" s="176"/>
    </row>
    <row r="35284" spans="25:25">
      <c r="Y35284" s="176"/>
    </row>
    <row r="35285" spans="25:25">
      <c r="Y35285" s="176"/>
    </row>
    <row r="35286" spans="25:25">
      <c r="Y35286" s="176"/>
    </row>
    <row r="35287" spans="25:25">
      <c r="Y35287" s="176"/>
    </row>
    <row r="35288" spans="25:25">
      <c r="Y35288" s="176"/>
    </row>
    <row r="35289" spans="25:25">
      <c r="Y35289" s="176"/>
    </row>
    <row r="35290" spans="25:25">
      <c r="Y35290" s="176"/>
    </row>
    <row r="35291" spans="25:25">
      <c r="Y35291" s="176"/>
    </row>
    <row r="35292" spans="25:25">
      <c r="Y35292" s="176"/>
    </row>
    <row r="35293" spans="25:25">
      <c r="Y35293" s="176"/>
    </row>
    <row r="35294" spans="25:25">
      <c r="Y35294" s="176"/>
    </row>
    <row r="35295" spans="25:25">
      <c r="Y35295" s="176"/>
    </row>
    <row r="35296" spans="25:25">
      <c r="Y35296" s="176"/>
    </row>
    <row r="35297" spans="25:25">
      <c r="Y35297" s="176"/>
    </row>
    <row r="35298" spans="25:25">
      <c r="Y35298" s="176"/>
    </row>
    <row r="35299" spans="25:25">
      <c r="Y35299" s="176"/>
    </row>
    <row r="35300" spans="25:25">
      <c r="Y35300" s="176"/>
    </row>
    <row r="35301" spans="25:25">
      <c r="Y35301" s="176"/>
    </row>
    <row r="35302" spans="25:25">
      <c r="Y35302" s="176"/>
    </row>
    <row r="35303" spans="25:25">
      <c r="Y35303" s="176"/>
    </row>
    <row r="35304" spans="25:25">
      <c r="Y35304" s="176"/>
    </row>
    <row r="35305" spans="25:25">
      <c r="Y35305" s="176"/>
    </row>
    <row r="35306" spans="25:25">
      <c r="Y35306" s="176"/>
    </row>
    <row r="35307" spans="25:25">
      <c r="Y35307" s="176"/>
    </row>
    <row r="35308" spans="25:25">
      <c r="Y35308" s="176"/>
    </row>
    <row r="35309" spans="25:25">
      <c r="Y35309" s="176"/>
    </row>
    <row r="35310" spans="25:25">
      <c r="Y35310" s="176"/>
    </row>
    <row r="35311" spans="25:25">
      <c r="Y35311" s="176"/>
    </row>
    <row r="35312" spans="25:25">
      <c r="Y35312" s="176"/>
    </row>
    <row r="35313" spans="25:25">
      <c r="Y35313" s="176"/>
    </row>
    <row r="35314" spans="25:25">
      <c r="Y35314" s="176"/>
    </row>
    <row r="35315" spans="25:25">
      <c r="Y35315" s="176"/>
    </row>
    <row r="35316" spans="25:25">
      <c r="Y35316" s="176"/>
    </row>
    <row r="35317" spans="25:25">
      <c r="Y35317" s="176"/>
    </row>
    <row r="35318" spans="25:25">
      <c r="Y35318" s="176"/>
    </row>
    <row r="35319" spans="25:25">
      <c r="Y35319" s="176"/>
    </row>
    <row r="35320" spans="25:25">
      <c r="Y35320" s="176"/>
    </row>
    <row r="35321" spans="25:25">
      <c r="Y35321" s="176"/>
    </row>
    <row r="35322" spans="25:25">
      <c r="Y35322" s="176"/>
    </row>
    <row r="35323" spans="25:25">
      <c r="Y35323" s="176"/>
    </row>
    <row r="35324" spans="25:25">
      <c r="Y35324" s="176"/>
    </row>
    <row r="35325" spans="25:25">
      <c r="Y35325" s="176"/>
    </row>
    <row r="35326" spans="25:25">
      <c r="Y35326" s="176"/>
    </row>
    <row r="35327" spans="25:25">
      <c r="Y35327" s="176"/>
    </row>
    <row r="35328" spans="25:25">
      <c r="Y35328" s="176"/>
    </row>
    <row r="35329" spans="25:25">
      <c r="Y35329" s="176"/>
    </row>
    <row r="35330" spans="25:25">
      <c r="Y35330" s="176"/>
    </row>
    <row r="35331" spans="25:25">
      <c r="Y35331" s="176"/>
    </row>
    <row r="35332" spans="25:25">
      <c r="Y35332" s="176"/>
    </row>
    <row r="35333" spans="25:25">
      <c r="Y35333" s="176"/>
    </row>
    <row r="35334" spans="25:25">
      <c r="Y35334" s="176"/>
    </row>
    <row r="35335" spans="25:25">
      <c r="Y35335" s="176"/>
    </row>
    <row r="35336" spans="25:25">
      <c r="Y35336" s="176"/>
    </row>
    <row r="35337" spans="25:25">
      <c r="Y35337" s="176"/>
    </row>
    <row r="35338" spans="25:25">
      <c r="Y35338" s="176"/>
    </row>
    <row r="35339" spans="25:25">
      <c r="Y35339" s="176"/>
    </row>
    <row r="35340" spans="25:25">
      <c r="Y35340" s="176"/>
    </row>
    <row r="35341" spans="25:25">
      <c r="Y35341" s="176"/>
    </row>
    <row r="35342" spans="25:25">
      <c r="Y35342" s="176"/>
    </row>
    <row r="35343" spans="25:25">
      <c r="Y35343" s="176"/>
    </row>
    <row r="35344" spans="25:25">
      <c r="Y35344" s="176"/>
    </row>
    <row r="35345" spans="25:25">
      <c r="Y35345" s="176"/>
    </row>
    <row r="35346" spans="25:25">
      <c r="Y35346" s="176"/>
    </row>
    <row r="35347" spans="25:25">
      <c r="Y35347" s="176"/>
    </row>
    <row r="35348" spans="25:25">
      <c r="Y35348" s="176"/>
    </row>
    <row r="35349" spans="25:25">
      <c r="Y35349" s="176"/>
    </row>
    <row r="35350" spans="25:25">
      <c r="Y35350" s="176"/>
    </row>
    <row r="35351" spans="25:25">
      <c r="Y35351" s="176"/>
    </row>
    <row r="35352" spans="25:25">
      <c r="Y35352" s="176"/>
    </row>
    <row r="35353" spans="25:25">
      <c r="Y35353" s="176"/>
    </row>
    <row r="35354" spans="25:25">
      <c r="Y35354" s="176"/>
    </row>
    <row r="35355" spans="25:25">
      <c r="Y35355" s="176"/>
    </row>
    <row r="35356" spans="25:25">
      <c r="Y35356" s="176"/>
    </row>
    <row r="35357" spans="25:25">
      <c r="Y35357" s="176"/>
    </row>
    <row r="35358" spans="25:25">
      <c r="Y35358" s="176"/>
    </row>
    <row r="35359" spans="25:25">
      <c r="Y35359" s="176"/>
    </row>
    <row r="35360" spans="25:25">
      <c r="Y35360" s="176"/>
    </row>
    <row r="35361" spans="25:25">
      <c r="Y35361" s="176"/>
    </row>
    <row r="35362" spans="25:25">
      <c r="Y35362" s="176"/>
    </row>
    <row r="35363" spans="25:25">
      <c r="Y35363" s="176"/>
    </row>
    <row r="35364" spans="25:25">
      <c r="Y35364" s="176"/>
    </row>
    <row r="35365" spans="25:25">
      <c r="Y35365" s="176"/>
    </row>
    <row r="35366" spans="25:25">
      <c r="Y35366" s="176"/>
    </row>
    <row r="35367" spans="25:25">
      <c r="Y35367" s="176"/>
    </row>
    <row r="35368" spans="25:25">
      <c r="Y35368" s="176"/>
    </row>
    <row r="35369" spans="25:25">
      <c r="Y35369" s="176"/>
    </row>
    <row r="35370" spans="25:25">
      <c r="Y35370" s="176"/>
    </row>
    <row r="35371" spans="25:25">
      <c r="Y35371" s="176"/>
    </row>
    <row r="35372" spans="25:25">
      <c r="Y35372" s="176"/>
    </row>
    <row r="35373" spans="25:25">
      <c r="Y35373" s="176"/>
    </row>
    <row r="35374" spans="25:25">
      <c r="Y35374" s="176"/>
    </row>
    <row r="35375" spans="25:25">
      <c r="Y35375" s="176"/>
    </row>
    <row r="35376" spans="25:25">
      <c r="Y35376" s="176"/>
    </row>
    <row r="35377" spans="25:25">
      <c r="Y35377" s="176"/>
    </row>
    <row r="35378" spans="25:25">
      <c r="Y35378" s="176"/>
    </row>
    <row r="35379" spans="25:25">
      <c r="Y35379" s="176"/>
    </row>
    <row r="35380" spans="25:25">
      <c r="Y35380" s="176"/>
    </row>
    <row r="35381" spans="25:25">
      <c r="Y35381" s="176"/>
    </row>
    <row r="35382" spans="25:25">
      <c r="Y35382" s="176"/>
    </row>
    <row r="35383" spans="25:25">
      <c r="Y35383" s="176"/>
    </row>
    <row r="35384" spans="25:25">
      <c r="Y35384" s="176"/>
    </row>
    <row r="35385" spans="25:25">
      <c r="Y35385" s="176"/>
    </row>
    <row r="35386" spans="25:25">
      <c r="Y35386" s="176"/>
    </row>
    <row r="35387" spans="25:25">
      <c r="Y35387" s="176"/>
    </row>
    <row r="35388" spans="25:25">
      <c r="Y35388" s="176"/>
    </row>
    <row r="35389" spans="25:25">
      <c r="Y35389" s="176"/>
    </row>
    <row r="35390" spans="25:25">
      <c r="Y35390" s="176"/>
    </row>
    <row r="35391" spans="25:25">
      <c r="Y35391" s="176"/>
    </row>
    <row r="35392" spans="25:25">
      <c r="Y35392" s="176"/>
    </row>
    <row r="35393" spans="25:25">
      <c r="Y35393" s="176"/>
    </row>
    <row r="35394" spans="25:25">
      <c r="Y35394" s="176"/>
    </row>
    <row r="35395" spans="25:25">
      <c r="Y35395" s="176"/>
    </row>
    <row r="35396" spans="25:25">
      <c r="Y35396" s="176"/>
    </row>
    <row r="35397" spans="25:25">
      <c r="Y35397" s="176"/>
    </row>
    <row r="35398" spans="25:25">
      <c r="Y35398" s="176"/>
    </row>
    <row r="35399" spans="25:25">
      <c r="Y35399" s="176"/>
    </row>
    <row r="35400" spans="25:25">
      <c r="Y35400" s="176"/>
    </row>
    <row r="35401" spans="25:25">
      <c r="Y35401" s="176"/>
    </row>
    <row r="35402" spans="25:25">
      <c r="Y35402" s="176"/>
    </row>
    <row r="35403" spans="25:25">
      <c r="Y35403" s="176"/>
    </row>
    <row r="35404" spans="25:25">
      <c r="Y35404" s="176"/>
    </row>
    <row r="35405" spans="25:25">
      <c r="Y35405" s="176"/>
    </row>
    <row r="35406" spans="25:25">
      <c r="Y35406" s="176"/>
    </row>
    <row r="35407" spans="25:25">
      <c r="Y35407" s="176"/>
    </row>
    <row r="35408" spans="25:25">
      <c r="Y35408" s="176"/>
    </row>
    <row r="35409" spans="25:25">
      <c r="Y35409" s="176"/>
    </row>
    <row r="35410" spans="25:25">
      <c r="Y35410" s="176"/>
    </row>
    <row r="35411" spans="25:25">
      <c r="Y35411" s="176"/>
    </row>
    <row r="35412" spans="25:25">
      <c r="Y35412" s="176"/>
    </row>
    <row r="35413" spans="25:25">
      <c r="Y35413" s="176"/>
    </row>
    <row r="35414" spans="25:25">
      <c r="Y35414" s="176"/>
    </row>
    <row r="35415" spans="25:25">
      <c r="Y35415" s="176"/>
    </row>
    <row r="35416" spans="25:25">
      <c r="Y35416" s="176"/>
    </row>
    <row r="35417" spans="25:25">
      <c r="Y35417" s="176"/>
    </row>
    <row r="35418" spans="25:25">
      <c r="Y35418" s="176"/>
    </row>
    <row r="35419" spans="25:25">
      <c r="Y35419" s="176"/>
    </row>
    <row r="35420" spans="25:25">
      <c r="Y35420" s="176"/>
    </row>
    <row r="35421" spans="25:25">
      <c r="Y35421" s="176"/>
    </row>
    <row r="35422" spans="25:25">
      <c r="Y35422" s="176"/>
    </row>
    <row r="35423" spans="25:25">
      <c r="Y35423" s="176"/>
    </row>
    <row r="35424" spans="25:25">
      <c r="Y35424" s="176"/>
    </row>
    <row r="35425" spans="25:25">
      <c r="Y35425" s="176"/>
    </row>
    <row r="35426" spans="25:25">
      <c r="Y35426" s="176"/>
    </row>
    <row r="35427" spans="25:25">
      <c r="Y35427" s="176"/>
    </row>
    <row r="35428" spans="25:25">
      <c r="Y35428" s="176"/>
    </row>
    <row r="35429" spans="25:25">
      <c r="Y35429" s="176"/>
    </row>
    <row r="35430" spans="25:25">
      <c r="Y35430" s="176"/>
    </row>
    <row r="35431" spans="25:25">
      <c r="Y35431" s="176"/>
    </row>
    <row r="35432" spans="25:25">
      <c r="Y35432" s="176"/>
    </row>
    <row r="35433" spans="25:25">
      <c r="Y35433" s="176"/>
    </row>
    <row r="35434" spans="25:25">
      <c r="Y35434" s="176"/>
    </row>
    <row r="35435" spans="25:25">
      <c r="Y35435" s="176"/>
    </row>
    <row r="35436" spans="25:25">
      <c r="Y35436" s="176"/>
    </row>
    <row r="35437" spans="25:25">
      <c r="Y35437" s="176"/>
    </row>
    <row r="35438" spans="25:25">
      <c r="Y35438" s="176"/>
    </row>
    <row r="35439" spans="25:25">
      <c r="Y35439" s="176"/>
    </row>
    <row r="35440" spans="25:25">
      <c r="Y35440" s="176"/>
    </row>
    <row r="35441" spans="25:25">
      <c r="Y35441" s="176"/>
    </row>
    <row r="35442" spans="25:25">
      <c r="Y35442" s="176"/>
    </row>
    <row r="35443" spans="25:25">
      <c r="Y35443" s="176"/>
    </row>
    <row r="35444" spans="25:25">
      <c r="Y35444" s="176"/>
    </row>
    <row r="35445" spans="25:25">
      <c r="Y35445" s="176"/>
    </row>
    <row r="35446" spans="25:25">
      <c r="Y35446" s="176"/>
    </row>
    <row r="35447" spans="25:25">
      <c r="Y35447" s="176"/>
    </row>
    <row r="35448" spans="25:25">
      <c r="Y35448" s="176"/>
    </row>
    <row r="35449" spans="25:25">
      <c r="Y35449" s="176"/>
    </row>
    <row r="35450" spans="25:25">
      <c r="Y35450" s="176"/>
    </row>
    <row r="35451" spans="25:25">
      <c r="Y35451" s="176"/>
    </row>
    <row r="35452" spans="25:25">
      <c r="Y35452" s="176"/>
    </row>
    <row r="35453" spans="25:25">
      <c r="Y35453" s="176"/>
    </row>
    <row r="35454" spans="25:25">
      <c r="Y35454" s="176"/>
    </row>
    <row r="35455" spans="25:25">
      <c r="Y35455" s="176"/>
    </row>
    <row r="35456" spans="25:25">
      <c r="Y35456" s="176"/>
    </row>
    <row r="35457" spans="25:25">
      <c r="Y35457" s="176"/>
    </row>
    <row r="35458" spans="25:25">
      <c r="Y35458" s="176"/>
    </row>
    <row r="35459" spans="25:25">
      <c r="Y35459" s="176"/>
    </row>
    <row r="35460" spans="25:25">
      <c r="Y35460" s="176"/>
    </row>
    <row r="35461" spans="25:25">
      <c r="Y35461" s="176"/>
    </row>
    <row r="35462" spans="25:25">
      <c r="Y35462" s="176"/>
    </row>
    <row r="35463" spans="25:25">
      <c r="Y35463" s="176"/>
    </row>
    <row r="35464" spans="25:25">
      <c r="Y35464" s="176"/>
    </row>
    <row r="35465" spans="25:25">
      <c r="Y35465" s="176"/>
    </row>
    <row r="35466" spans="25:25">
      <c r="Y35466" s="176"/>
    </row>
    <row r="35467" spans="25:25">
      <c r="Y35467" s="176"/>
    </row>
    <row r="35468" spans="25:25">
      <c r="Y35468" s="176"/>
    </row>
    <row r="35469" spans="25:25">
      <c r="Y35469" s="176"/>
    </row>
    <row r="35470" spans="25:25">
      <c r="Y35470" s="176"/>
    </row>
    <row r="35471" spans="25:25">
      <c r="Y35471" s="176"/>
    </row>
    <row r="35472" spans="25:25">
      <c r="Y35472" s="176"/>
    </row>
    <row r="35473" spans="25:25">
      <c r="Y35473" s="176"/>
    </row>
    <row r="35474" spans="25:25">
      <c r="Y35474" s="176"/>
    </row>
    <row r="35475" spans="25:25">
      <c r="Y35475" s="176"/>
    </row>
    <row r="35476" spans="25:25">
      <c r="Y35476" s="176"/>
    </row>
    <row r="35477" spans="25:25">
      <c r="Y35477" s="176"/>
    </row>
    <row r="35478" spans="25:25">
      <c r="Y35478" s="176"/>
    </row>
    <row r="35479" spans="25:25">
      <c r="Y35479" s="176"/>
    </row>
    <row r="35480" spans="25:25">
      <c r="Y35480" s="176"/>
    </row>
    <row r="35481" spans="25:25">
      <c r="Y35481" s="176"/>
    </row>
    <row r="35482" spans="25:25">
      <c r="Y35482" s="176"/>
    </row>
    <row r="35483" spans="25:25">
      <c r="Y35483" s="176"/>
    </row>
    <row r="35484" spans="25:25">
      <c r="Y35484" s="176"/>
    </row>
    <row r="35485" spans="25:25">
      <c r="Y35485" s="176"/>
    </row>
    <row r="35486" spans="25:25">
      <c r="Y35486" s="176"/>
    </row>
    <row r="35487" spans="25:25">
      <c r="Y35487" s="176"/>
    </row>
    <row r="35488" spans="25:25">
      <c r="Y35488" s="176"/>
    </row>
    <row r="35489" spans="25:25">
      <c r="Y35489" s="176"/>
    </row>
    <row r="35490" spans="25:25">
      <c r="Y35490" s="176"/>
    </row>
    <row r="35491" spans="25:25">
      <c r="Y35491" s="176"/>
    </row>
    <row r="35492" spans="25:25">
      <c r="Y35492" s="176"/>
    </row>
    <row r="35493" spans="25:25">
      <c r="Y35493" s="176"/>
    </row>
    <row r="35494" spans="25:25">
      <c r="Y35494" s="176"/>
    </row>
    <row r="35495" spans="25:25">
      <c r="Y35495" s="176"/>
    </row>
    <row r="35496" spans="25:25">
      <c r="Y35496" s="176"/>
    </row>
    <row r="35497" spans="25:25">
      <c r="Y35497" s="176"/>
    </row>
    <row r="35498" spans="25:25">
      <c r="Y35498" s="176"/>
    </row>
    <row r="35499" spans="25:25">
      <c r="Y35499" s="176"/>
    </row>
    <row r="35500" spans="25:25">
      <c r="Y35500" s="176"/>
    </row>
    <row r="35501" spans="25:25">
      <c r="Y35501" s="176"/>
    </row>
    <row r="35502" spans="25:25">
      <c r="Y35502" s="176"/>
    </row>
    <row r="35503" spans="25:25">
      <c r="Y35503" s="176"/>
    </row>
    <row r="35504" spans="25:25">
      <c r="Y35504" s="176"/>
    </row>
    <row r="35505" spans="25:25">
      <c r="Y35505" s="176"/>
    </row>
    <row r="35506" spans="25:25">
      <c r="Y35506" s="176"/>
    </row>
    <row r="35507" spans="25:25">
      <c r="Y35507" s="176"/>
    </row>
    <row r="35508" spans="25:25">
      <c r="Y35508" s="176"/>
    </row>
    <row r="35509" spans="25:25">
      <c r="Y35509" s="176"/>
    </row>
    <row r="35510" spans="25:25">
      <c r="Y35510" s="176"/>
    </row>
    <row r="35511" spans="25:25">
      <c r="Y35511" s="176"/>
    </row>
    <row r="35512" spans="25:25">
      <c r="Y35512" s="176"/>
    </row>
    <row r="35513" spans="25:25">
      <c r="Y35513" s="176"/>
    </row>
    <row r="35514" spans="25:25">
      <c r="Y35514" s="176"/>
    </row>
    <row r="35515" spans="25:25">
      <c r="Y35515" s="176"/>
    </row>
    <row r="35516" spans="25:25">
      <c r="Y35516" s="176"/>
    </row>
    <row r="35517" spans="25:25">
      <c r="Y35517" s="176"/>
    </row>
    <row r="35518" spans="25:25">
      <c r="Y35518" s="176"/>
    </row>
    <row r="35519" spans="25:25">
      <c r="Y35519" s="176"/>
    </row>
    <row r="35520" spans="25:25">
      <c r="Y35520" s="176"/>
    </row>
    <row r="35521" spans="25:25">
      <c r="Y35521" s="176"/>
    </row>
    <row r="35522" spans="25:25">
      <c r="Y35522" s="176"/>
    </row>
    <row r="35523" spans="25:25">
      <c r="Y35523" s="176"/>
    </row>
    <row r="35524" spans="25:25">
      <c r="Y35524" s="176"/>
    </row>
    <row r="35525" spans="25:25">
      <c r="Y35525" s="176"/>
    </row>
    <row r="35526" spans="25:25">
      <c r="Y35526" s="176"/>
    </row>
    <row r="35527" spans="25:25">
      <c r="Y35527" s="176"/>
    </row>
    <row r="35528" spans="25:25">
      <c r="Y35528" s="176"/>
    </row>
    <row r="35529" spans="25:25">
      <c r="Y35529" s="176"/>
    </row>
    <row r="35530" spans="25:25">
      <c r="Y35530" s="176"/>
    </row>
    <row r="35531" spans="25:25">
      <c r="Y35531" s="176"/>
    </row>
    <row r="35532" spans="25:25">
      <c r="Y35532" s="176"/>
    </row>
    <row r="35533" spans="25:25">
      <c r="Y35533" s="176"/>
    </row>
    <row r="35534" spans="25:25">
      <c r="Y35534" s="176"/>
    </row>
    <row r="35535" spans="25:25">
      <c r="Y35535" s="176"/>
    </row>
    <row r="35536" spans="25:25">
      <c r="Y35536" s="176"/>
    </row>
    <row r="35537" spans="25:25">
      <c r="Y35537" s="176"/>
    </row>
    <row r="35538" spans="25:25">
      <c r="Y35538" s="176"/>
    </row>
    <row r="35539" spans="25:25">
      <c r="Y35539" s="176"/>
    </row>
    <row r="35540" spans="25:25">
      <c r="Y35540" s="176"/>
    </row>
    <row r="35541" spans="25:25">
      <c r="Y35541" s="176"/>
    </row>
    <row r="35542" spans="25:25">
      <c r="Y35542" s="176"/>
    </row>
    <row r="35543" spans="25:25">
      <c r="Y35543" s="176"/>
    </row>
    <row r="35544" spans="25:25">
      <c r="Y35544" s="176"/>
    </row>
    <row r="35545" spans="25:25">
      <c r="Y35545" s="176"/>
    </row>
    <row r="35546" spans="25:25">
      <c r="Y35546" s="176"/>
    </row>
    <row r="35547" spans="25:25">
      <c r="Y35547" s="176"/>
    </row>
    <row r="35548" spans="25:25">
      <c r="Y35548" s="176"/>
    </row>
    <row r="35549" spans="25:25">
      <c r="Y35549" s="176"/>
    </row>
    <row r="35550" spans="25:25">
      <c r="Y35550" s="176"/>
    </row>
    <row r="35551" spans="25:25">
      <c r="Y35551" s="176"/>
    </row>
    <row r="35552" spans="25:25">
      <c r="Y35552" s="176"/>
    </row>
    <row r="35553" spans="25:25">
      <c r="Y35553" s="176"/>
    </row>
    <row r="35554" spans="25:25">
      <c r="Y35554" s="176"/>
    </row>
    <row r="35555" spans="25:25">
      <c r="Y35555" s="176"/>
    </row>
    <row r="35556" spans="25:25">
      <c r="Y35556" s="176"/>
    </row>
    <row r="35557" spans="25:25">
      <c r="Y35557" s="176"/>
    </row>
    <row r="35558" spans="25:25">
      <c r="Y35558" s="176"/>
    </row>
    <row r="35559" spans="25:25">
      <c r="Y35559" s="176"/>
    </row>
    <row r="35560" spans="25:25">
      <c r="Y35560" s="176"/>
    </row>
    <row r="35561" spans="25:25">
      <c r="Y35561" s="176"/>
    </row>
    <row r="35562" spans="25:25">
      <c r="Y35562" s="176"/>
    </row>
    <row r="35563" spans="25:25">
      <c r="Y35563" s="176"/>
    </row>
    <row r="35564" spans="25:25">
      <c r="Y35564" s="176"/>
    </row>
    <row r="35565" spans="25:25">
      <c r="Y35565" s="176"/>
    </row>
    <row r="35566" spans="25:25">
      <c r="Y35566" s="176"/>
    </row>
    <row r="35567" spans="25:25">
      <c r="Y35567" s="176"/>
    </row>
    <row r="35568" spans="25:25">
      <c r="Y35568" s="176"/>
    </row>
    <row r="35569" spans="25:25">
      <c r="Y35569" s="176"/>
    </row>
    <row r="35570" spans="25:25">
      <c r="Y35570" s="176"/>
    </row>
    <row r="35571" spans="25:25">
      <c r="Y35571" s="176"/>
    </row>
    <row r="35572" spans="25:25">
      <c r="Y35572" s="176"/>
    </row>
    <row r="35573" spans="25:25">
      <c r="Y35573" s="176"/>
    </row>
    <row r="35574" spans="25:25">
      <c r="Y35574" s="176"/>
    </row>
    <row r="35575" spans="25:25">
      <c r="Y35575" s="176"/>
    </row>
    <row r="35576" spans="25:25">
      <c r="Y35576" s="176"/>
    </row>
    <row r="35577" spans="25:25">
      <c r="Y35577" s="176"/>
    </row>
    <row r="35578" spans="25:25">
      <c r="Y35578" s="176"/>
    </row>
    <row r="35579" spans="25:25">
      <c r="Y35579" s="176"/>
    </row>
    <row r="35580" spans="25:25">
      <c r="Y35580" s="176"/>
    </row>
    <row r="35581" spans="25:25">
      <c r="Y35581" s="176"/>
    </row>
    <row r="35582" spans="25:25">
      <c r="Y35582" s="176"/>
    </row>
    <row r="35583" spans="25:25">
      <c r="Y35583" s="176"/>
    </row>
    <row r="35584" spans="25:25">
      <c r="Y35584" s="176"/>
    </row>
    <row r="35585" spans="25:25">
      <c r="Y35585" s="176"/>
    </row>
    <row r="35586" spans="25:25">
      <c r="Y35586" s="176"/>
    </row>
    <row r="35587" spans="25:25">
      <c r="Y35587" s="176"/>
    </row>
    <row r="35588" spans="25:25">
      <c r="Y35588" s="176"/>
    </row>
    <row r="35589" spans="25:25">
      <c r="Y35589" s="176"/>
    </row>
    <row r="35590" spans="25:25">
      <c r="Y35590" s="176"/>
    </row>
    <row r="35591" spans="25:25">
      <c r="Y35591" s="176"/>
    </row>
    <row r="35592" spans="25:25">
      <c r="Y35592" s="176"/>
    </row>
    <row r="35593" spans="25:25">
      <c r="Y35593" s="176"/>
    </row>
    <row r="35594" spans="25:25">
      <c r="Y35594" s="176"/>
    </row>
    <row r="35595" spans="25:25">
      <c r="Y35595" s="176"/>
    </row>
    <row r="35596" spans="25:25">
      <c r="Y35596" s="176"/>
    </row>
    <row r="35597" spans="25:25">
      <c r="Y35597" s="176"/>
    </row>
    <row r="35598" spans="25:25">
      <c r="Y35598" s="176"/>
    </row>
    <row r="35599" spans="25:25">
      <c r="Y35599" s="176"/>
    </row>
    <row r="35600" spans="25:25">
      <c r="Y35600" s="176"/>
    </row>
    <row r="35601" spans="25:25">
      <c r="Y35601" s="176"/>
    </row>
    <row r="35602" spans="25:25">
      <c r="Y35602" s="176"/>
    </row>
    <row r="35603" spans="25:25">
      <c r="Y35603" s="176"/>
    </row>
    <row r="35604" spans="25:25">
      <c r="Y35604" s="176"/>
    </row>
    <row r="35605" spans="25:25">
      <c r="Y35605" s="176"/>
    </row>
    <row r="35606" spans="25:25">
      <c r="Y35606" s="176"/>
    </row>
    <row r="35607" spans="25:25">
      <c r="Y35607" s="176"/>
    </row>
    <row r="35608" spans="25:25">
      <c r="Y35608" s="176"/>
    </row>
    <row r="35609" spans="25:25">
      <c r="Y35609" s="176"/>
    </row>
    <row r="35610" spans="25:25">
      <c r="Y35610" s="176"/>
    </row>
    <row r="35611" spans="25:25">
      <c r="Y35611" s="176"/>
    </row>
    <row r="35612" spans="25:25">
      <c r="Y35612" s="176"/>
    </row>
    <row r="35613" spans="25:25">
      <c r="Y35613" s="176"/>
    </row>
    <row r="35614" spans="25:25">
      <c r="Y35614" s="176"/>
    </row>
    <row r="35615" spans="25:25">
      <c r="Y35615" s="176"/>
    </row>
    <row r="35616" spans="25:25">
      <c r="Y35616" s="176"/>
    </row>
    <row r="35617" spans="25:25">
      <c r="Y35617" s="176"/>
    </row>
    <row r="35618" spans="25:25">
      <c r="Y35618" s="176"/>
    </row>
    <row r="35619" spans="25:25">
      <c r="Y35619" s="176"/>
    </row>
    <row r="35620" spans="25:25">
      <c r="Y35620" s="176"/>
    </row>
    <row r="35621" spans="25:25">
      <c r="Y35621" s="176"/>
    </row>
    <row r="35622" spans="25:25">
      <c r="Y35622" s="176"/>
    </row>
    <row r="35623" spans="25:25">
      <c r="Y35623" s="176"/>
    </row>
    <row r="35624" spans="25:25">
      <c r="Y35624" s="176"/>
    </row>
    <row r="35625" spans="25:25">
      <c r="Y35625" s="176"/>
    </row>
    <row r="35626" spans="25:25">
      <c r="Y35626" s="176"/>
    </row>
    <row r="35627" spans="25:25">
      <c r="Y35627" s="176"/>
    </row>
    <row r="35628" spans="25:25">
      <c r="Y35628" s="176"/>
    </row>
    <row r="35629" spans="25:25">
      <c r="Y35629" s="176"/>
    </row>
    <row r="35630" spans="25:25">
      <c r="Y35630" s="176"/>
    </row>
    <row r="35631" spans="25:25">
      <c r="Y35631" s="176"/>
    </row>
    <row r="35632" spans="25:25">
      <c r="Y35632" s="176"/>
    </row>
    <row r="35633" spans="25:25">
      <c r="Y35633" s="176"/>
    </row>
    <row r="35634" spans="25:25">
      <c r="Y35634" s="176"/>
    </row>
    <row r="35635" spans="25:25">
      <c r="Y35635" s="176"/>
    </row>
    <row r="35636" spans="25:25">
      <c r="Y35636" s="176"/>
    </row>
    <row r="35637" spans="25:25">
      <c r="Y35637" s="176"/>
    </row>
    <row r="35638" spans="25:25">
      <c r="Y35638" s="176"/>
    </row>
    <row r="35639" spans="25:25">
      <c r="Y35639" s="176"/>
    </row>
    <row r="35640" spans="25:25">
      <c r="Y35640" s="176"/>
    </row>
    <row r="35641" spans="25:25">
      <c r="Y35641" s="176"/>
    </row>
    <row r="35642" spans="25:25">
      <c r="Y35642" s="176"/>
    </row>
    <row r="35643" spans="25:25">
      <c r="Y35643" s="176"/>
    </row>
    <row r="35644" spans="25:25">
      <c r="Y35644" s="176"/>
    </row>
    <row r="35645" spans="25:25">
      <c r="Y35645" s="176"/>
    </row>
    <row r="35646" spans="25:25">
      <c r="Y35646" s="176"/>
    </row>
    <row r="35647" spans="25:25">
      <c r="Y35647" s="176"/>
    </row>
    <row r="35648" spans="25:25">
      <c r="Y35648" s="176"/>
    </row>
    <row r="35649" spans="25:25">
      <c r="Y35649" s="176"/>
    </row>
    <row r="35650" spans="25:25">
      <c r="Y35650" s="176"/>
    </row>
    <row r="35651" spans="25:25">
      <c r="Y35651" s="176"/>
    </row>
    <row r="35652" spans="25:25">
      <c r="Y35652" s="176"/>
    </row>
    <row r="35653" spans="25:25">
      <c r="Y35653" s="176"/>
    </row>
    <row r="35654" spans="25:25">
      <c r="Y35654" s="176"/>
    </row>
    <row r="35655" spans="25:25">
      <c r="Y35655" s="176"/>
    </row>
    <row r="35656" spans="25:25">
      <c r="Y35656" s="176"/>
    </row>
    <row r="35657" spans="25:25">
      <c r="Y35657" s="176"/>
    </row>
    <row r="35658" spans="25:25">
      <c r="Y35658" s="176"/>
    </row>
    <row r="35659" spans="25:25">
      <c r="Y35659" s="176"/>
    </row>
    <row r="35660" spans="25:25">
      <c r="Y35660" s="176"/>
    </row>
    <row r="35661" spans="25:25">
      <c r="Y35661" s="176"/>
    </row>
    <row r="35662" spans="25:25">
      <c r="Y35662" s="176"/>
    </row>
    <row r="35663" spans="25:25">
      <c r="Y35663" s="176"/>
    </row>
    <row r="35664" spans="25:25">
      <c r="Y35664" s="176"/>
    </row>
    <row r="35665" spans="25:25">
      <c r="Y35665" s="176"/>
    </row>
    <row r="35666" spans="25:25">
      <c r="Y35666" s="176"/>
    </row>
    <row r="35667" spans="25:25">
      <c r="Y35667" s="176"/>
    </row>
    <row r="35668" spans="25:25">
      <c r="Y35668" s="176"/>
    </row>
    <row r="35669" spans="25:25">
      <c r="Y35669" s="176"/>
    </row>
    <row r="35670" spans="25:25">
      <c r="Y35670" s="176"/>
    </row>
    <row r="35671" spans="25:25">
      <c r="Y35671" s="176"/>
    </row>
    <row r="35672" spans="25:25">
      <c r="Y35672" s="176"/>
    </row>
    <row r="35673" spans="25:25">
      <c r="Y35673" s="176"/>
    </row>
    <row r="35674" spans="25:25">
      <c r="Y35674" s="176"/>
    </row>
    <row r="35675" spans="25:25">
      <c r="Y35675" s="176"/>
    </row>
    <row r="35676" spans="25:25">
      <c r="Y35676" s="176"/>
    </row>
    <row r="35677" spans="25:25">
      <c r="Y35677" s="176"/>
    </row>
    <row r="35678" spans="25:25">
      <c r="Y35678" s="176"/>
    </row>
    <row r="35679" spans="25:25">
      <c r="Y35679" s="176"/>
    </row>
    <row r="35680" spans="25:25">
      <c r="Y35680" s="176"/>
    </row>
    <row r="35681" spans="25:25">
      <c r="Y35681" s="176"/>
    </row>
    <row r="35682" spans="25:25">
      <c r="Y35682" s="176"/>
    </row>
    <row r="35683" spans="25:25">
      <c r="Y35683" s="176"/>
    </row>
    <row r="35684" spans="25:25">
      <c r="Y35684" s="176"/>
    </row>
    <row r="35685" spans="25:25">
      <c r="Y35685" s="176"/>
    </row>
    <row r="35686" spans="25:25">
      <c r="Y35686" s="176"/>
    </row>
    <row r="35687" spans="25:25">
      <c r="Y35687" s="176"/>
    </row>
    <row r="35688" spans="25:25">
      <c r="Y35688" s="176"/>
    </row>
    <row r="35689" spans="25:25">
      <c r="Y35689" s="176"/>
    </row>
    <row r="35690" spans="25:25">
      <c r="Y35690" s="176"/>
    </row>
    <row r="35691" spans="25:25">
      <c r="Y35691" s="176"/>
    </row>
    <row r="35692" spans="25:25">
      <c r="Y35692" s="176"/>
    </row>
    <row r="35693" spans="25:25">
      <c r="Y35693" s="176"/>
    </row>
    <row r="35694" spans="25:25">
      <c r="Y35694" s="176"/>
    </row>
    <row r="35695" spans="25:25">
      <c r="Y35695" s="176"/>
    </row>
    <row r="35696" spans="25:25">
      <c r="Y35696" s="176"/>
    </row>
    <row r="35697" spans="25:25">
      <c r="Y35697" s="176"/>
    </row>
    <row r="35698" spans="25:25">
      <c r="Y35698" s="176"/>
    </row>
    <row r="35699" spans="25:25">
      <c r="Y35699" s="176"/>
    </row>
    <row r="35700" spans="25:25">
      <c r="Y35700" s="176"/>
    </row>
    <row r="35701" spans="25:25">
      <c r="Y35701" s="176"/>
    </row>
    <row r="35702" spans="25:25">
      <c r="Y35702" s="176"/>
    </row>
    <row r="35703" spans="25:25">
      <c r="Y35703" s="176"/>
    </row>
    <row r="35704" spans="25:25">
      <c r="Y35704" s="176"/>
    </row>
    <row r="35705" spans="25:25">
      <c r="Y35705" s="176"/>
    </row>
    <row r="35706" spans="25:25">
      <c r="Y35706" s="176"/>
    </row>
    <row r="35707" spans="25:25">
      <c r="Y35707" s="176"/>
    </row>
    <row r="35708" spans="25:25">
      <c r="Y35708" s="176"/>
    </row>
    <row r="35709" spans="25:25">
      <c r="Y35709" s="176"/>
    </row>
    <row r="35710" spans="25:25">
      <c r="Y35710" s="176"/>
    </row>
    <row r="35711" spans="25:25">
      <c r="Y35711" s="176"/>
    </row>
    <row r="35712" spans="25:25">
      <c r="Y35712" s="176"/>
    </row>
    <row r="35713" spans="25:25">
      <c r="Y35713" s="176"/>
    </row>
    <row r="35714" spans="25:25">
      <c r="Y35714" s="176"/>
    </row>
    <row r="35715" spans="25:25">
      <c r="Y35715" s="176"/>
    </row>
    <row r="35716" spans="25:25">
      <c r="Y35716" s="176"/>
    </row>
    <row r="35717" spans="25:25">
      <c r="Y35717" s="176"/>
    </row>
    <row r="35718" spans="25:25">
      <c r="Y35718" s="176"/>
    </row>
    <row r="35719" spans="25:25">
      <c r="Y35719" s="176"/>
    </row>
    <row r="35720" spans="25:25">
      <c r="Y35720" s="176"/>
    </row>
    <row r="35721" spans="25:25">
      <c r="Y35721" s="176"/>
    </row>
    <row r="35722" spans="25:25">
      <c r="Y35722" s="176"/>
    </row>
    <row r="35723" spans="25:25">
      <c r="Y35723" s="176"/>
    </row>
    <row r="35724" spans="25:25">
      <c r="Y35724" s="176"/>
    </row>
    <row r="35725" spans="25:25">
      <c r="Y35725" s="176"/>
    </row>
    <row r="35726" spans="25:25">
      <c r="Y35726" s="176"/>
    </row>
    <row r="35727" spans="25:25">
      <c r="Y35727" s="176"/>
    </row>
    <row r="35728" spans="25:25">
      <c r="Y35728" s="176"/>
    </row>
    <row r="35729" spans="25:25">
      <c r="Y35729" s="176"/>
    </row>
    <row r="35730" spans="25:25">
      <c r="Y35730" s="176"/>
    </row>
    <row r="35731" spans="25:25">
      <c r="Y35731" s="176"/>
    </row>
    <row r="35732" spans="25:25">
      <c r="Y35732" s="176"/>
    </row>
    <row r="35733" spans="25:25">
      <c r="Y35733" s="176"/>
    </row>
    <row r="35734" spans="25:25">
      <c r="Y35734" s="176"/>
    </row>
    <row r="35735" spans="25:25">
      <c r="Y35735" s="176"/>
    </row>
    <row r="35736" spans="25:25">
      <c r="Y35736" s="176"/>
    </row>
    <row r="35737" spans="25:25">
      <c r="Y35737" s="176"/>
    </row>
    <row r="35738" spans="25:25">
      <c r="Y35738" s="176"/>
    </row>
    <row r="35739" spans="25:25">
      <c r="Y35739" s="176"/>
    </row>
    <row r="35740" spans="25:25">
      <c r="Y35740" s="176"/>
    </row>
    <row r="35741" spans="25:25">
      <c r="Y35741" s="176"/>
    </row>
    <row r="35742" spans="25:25">
      <c r="Y35742" s="176"/>
    </row>
    <row r="35743" spans="25:25">
      <c r="Y35743" s="176"/>
    </row>
    <row r="35744" spans="25:25">
      <c r="Y35744" s="176"/>
    </row>
    <row r="35745" spans="25:25">
      <c r="Y35745" s="176"/>
    </row>
    <row r="35746" spans="25:25">
      <c r="Y35746" s="176"/>
    </row>
    <row r="35747" spans="25:25">
      <c r="Y35747" s="176"/>
    </row>
    <row r="35748" spans="25:25">
      <c r="Y35748" s="176"/>
    </row>
    <row r="35749" spans="25:25">
      <c r="Y35749" s="176"/>
    </row>
    <row r="35750" spans="25:25">
      <c r="Y35750" s="176"/>
    </row>
    <row r="35751" spans="25:25">
      <c r="Y35751" s="176"/>
    </row>
    <row r="35752" spans="25:25">
      <c r="Y35752" s="176"/>
    </row>
    <row r="35753" spans="25:25">
      <c r="Y35753" s="176"/>
    </row>
    <row r="35754" spans="25:25">
      <c r="Y35754" s="176"/>
    </row>
    <row r="35755" spans="25:25">
      <c r="Y35755" s="176"/>
    </row>
    <row r="35756" spans="25:25">
      <c r="Y35756" s="176"/>
    </row>
    <row r="35757" spans="25:25">
      <c r="Y35757" s="176"/>
    </row>
    <row r="35758" spans="25:25">
      <c r="Y35758" s="176"/>
    </row>
    <row r="35759" spans="25:25">
      <c r="Y35759" s="176"/>
    </row>
    <row r="35760" spans="25:25">
      <c r="Y35760" s="176"/>
    </row>
    <row r="35761" spans="25:25">
      <c r="Y35761" s="176"/>
    </row>
    <row r="35762" spans="25:25">
      <c r="Y35762" s="176"/>
    </row>
    <row r="35763" spans="25:25">
      <c r="Y35763" s="176"/>
    </row>
    <row r="35764" spans="25:25">
      <c r="Y35764" s="176"/>
    </row>
    <row r="35765" spans="25:25">
      <c r="Y35765" s="176"/>
    </row>
    <row r="35766" spans="25:25">
      <c r="Y35766" s="176"/>
    </row>
    <row r="35767" spans="25:25">
      <c r="Y35767" s="176"/>
    </row>
    <row r="35768" spans="25:25">
      <c r="Y35768" s="176"/>
    </row>
    <row r="35769" spans="25:25">
      <c r="Y35769" s="176"/>
    </row>
    <row r="35770" spans="25:25">
      <c r="Y35770" s="176"/>
    </row>
    <row r="35771" spans="25:25">
      <c r="Y35771" s="176"/>
    </row>
    <row r="35772" spans="25:25">
      <c r="Y35772" s="176"/>
    </row>
    <row r="35773" spans="25:25">
      <c r="Y35773" s="176"/>
    </row>
    <row r="35774" spans="25:25">
      <c r="Y35774" s="176"/>
    </row>
    <row r="35775" spans="25:25">
      <c r="Y35775" s="176"/>
    </row>
    <row r="35776" spans="25:25">
      <c r="Y35776" s="176"/>
    </row>
    <row r="35777" spans="25:25">
      <c r="Y35777" s="176"/>
    </row>
    <row r="35778" spans="25:25">
      <c r="Y35778" s="176"/>
    </row>
    <row r="35779" spans="25:25">
      <c r="Y35779" s="176"/>
    </row>
    <row r="35780" spans="25:25">
      <c r="Y35780" s="176"/>
    </row>
    <row r="35781" spans="25:25">
      <c r="Y35781" s="176"/>
    </row>
    <row r="35782" spans="25:25">
      <c r="Y35782" s="176"/>
    </row>
    <row r="35783" spans="25:25">
      <c r="Y35783" s="176"/>
    </row>
    <row r="35784" spans="25:25">
      <c r="Y35784" s="176"/>
    </row>
    <row r="35785" spans="25:25">
      <c r="Y35785" s="176"/>
    </row>
    <row r="35786" spans="25:25">
      <c r="Y35786" s="176"/>
    </row>
    <row r="35787" spans="25:25">
      <c r="Y35787" s="176"/>
    </row>
    <row r="35788" spans="25:25">
      <c r="Y35788" s="176"/>
    </row>
    <row r="35789" spans="25:25">
      <c r="Y35789" s="176"/>
    </row>
    <row r="35790" spans="25:25">
      <c r="Y35790" s="176"/>
    </row>
    <row r="35791" spans="25:25">
      <c r="Y35791" s="176"/>
    </row>
    <row r="35792" spans="25:25">
      <c r="Y35792" s="176"/>
    </row>
    <row r="35793" spans="25:25">
      <c r="Y35793" s="176"/>
    </row>
    <row r="35794" spans="25:25">
      <c r="Y35794" s="176"/>
    </row>
    <row r="35795" spans="25:25">
      <c r="Y35795" s="176"/>
    </row>
    <row r="35796" spans="25:25">
      <c r="Y35796" s="176"/>
    </row>
    <row r="35797" spans="25:25">
      <c r="Y35797" s="176"/>
    </row>
    <row r="35798" spans="25:25">
      <c r="Y35798" s="176"/>
    </row>
    <row r="35799" spans="25:25">
      <c r="Y35799" s="176"/>
    </row>
    <row r="35800" spans="25:25">
      <c r="Y35800" s="176"/>
    </row>
    <row r="35801" spans="25:25">
      <c r="Y35801" s="176"/>
    </row>
    <row r="35802" spans="25:25">
      <c r="Y35802" s="176"/>
    </row>
    <row r="35803" spans="25:25">
      <c r="Y35803" s="176"/>
    </row>
    <row r="35804" spans="25:25">
      <c r="Y35804" s="176"/>
    </row>
    <row r="35805" spans="25:25">
      <c r="Y35805" s="176"/>
    </row>
    <row r="35806" spans="25:25">
      <c r="Y35806" s="176"/>
    </row>
    <row r="35807" spans="25:25">
      <c r="Y35807" s="176"/>
    </row>
    <row r="35808" spans="25:25">
      <c r="Y35808" s="176"/>
    </row>
    <row r="35809" spans="25:25">
      <c r="Y35809" s="176"/>
    </row>
    <row r="35810" spans="25:25">
      <c r="Y35810" s="176"/>
    </row>
    <row r="35811" spans="25:25">
      <c r="Y35811" s="176"/>
    </row>
    <row r="35812" spans="25:25">
      <c r="Y35812" s="176"/>
    </row>
    <row r="35813" spans="25:25">
      <c r="Y35813" s="176"/>
    </row>
    <row r="35814" spans="25:25">
      <c r="Y35814" s="176"/>
    </row>
    <row r="35815" spans="25:25">
      <c r="Y35815" s="176"/>
    </row>
    <row r="35816" spans="25:25">
      <c r="Y35816" s="176"/>
    </row>
    <row r="35817" spans="25:25">
      <c r="Y35817" s="176"/>
    </row>
    <row r="35818" spans="25:25">
      <c r="Y35818" s="176"/>
    </row>
    <row r="35819" spans="25:25">
      <c r="Y35819" s="176"/>
    </row>
    <row r="35820" spans="25:25">
      <c r="Y35820" s="176"/>
    </row>
    <row r="35821" spans="25:25">
      <c r="Y35821" s="176"/>
    </row>
    <row r="35822" spans="25:25">
      <c r="Y35822" s="176"/>
    </row>
    <row r="35823" spans="25:25">
      <c r="Y35823" s="176"/>
    </row>
    <row r="35824" spans="25:25">
      <c r="Y35824" s="176"/>
    </row>
    <row r="35825" spans="25:25">
      <c r="Y35825" s="176"/>
    </row>
    <row r="35826" spans="25:25">
      <c r="Y35826" s="176"/>
    </row>
    <row r="35827" spans="25:25">
      <c r="Y35827" s="176"/>
    </row>
    <row r="35828" spans="25:25">
      <c r="Y35828" s="176"/>
    </row>
    <row r="35829" spans="25:25">
      <c r="Y35829" s="176"/>
    </row>
    <row r="35830" spans="25:25">
      <c r="Y35830" s="176"/>
    </row>
    <row r="35831" spans="25:25">
      <c r="Y35831" s="176"/>
    </row>
    <row r="35832" spans="25:25">
      <c r="Y35832" s="176"/>
    </row>
    <row r="35833" spans="25:25">
      <c r="Y35833" s="176"/>
    </row>
    <row r="35834" spans="25:25">
      <c r="Y35834" s="176"/>
    </row>
    <row r="35835" spans="25:25">
      <c r="Y35835" s="176"/>
    </row>
    <row r="35836" spans="25:25">
      <c r="Y35836" s="176"/>
    </row>
    <row r="35837" spans="25:25">
      <c r="Y35837" s="176"/>
    </row>
    <row r="35838" spans="25:25">
      <c r="Y35838" s="176"/>
    </row>
    <row r="35839" spans="25:25">
      <c r="Y35839" s="176"/>
    </row>
    <row r="35840" spans="25:25">
      <c r="Y35840" s="176"/>
    </row>
    <row r="35841" spans="25:25">
      <c r="Y35841" s="176"/>
    </row>
    <row r="35842" spans="25:25">
      <c r="Y35842" s="176"/>
    </row>
    <row r="35843" spans="25:25">
      <c r="Y35843" s="176"/>
    </row>
    <row r="35844" spans="25:25">
      <c r="Y35844" s="176"/>
    </row>
    <row r="35845" spans="25:25">
      <c r="Y35845" s="176"/>
    </row>
    <row r="35846" spans="25:25">
      <c r="Y35846" s="176"/>
    </row>
    <row r="35847" spans="25:25">
      <c r="Y35847" s="176"/>
    </row>
    <row r="35848" spans="25:25">
      <c r="Y35848" s="176"/>
    </row>
    <row r="35849" spans="25:25">
      <c r="Y35849" s="176"/>
    </row>
    <row r="35850" spans="25:25">
      <c r="Y35850" s="176"/>
    </row>
    <row r="35851" spans="25:25">
      <c r="Y35851" s="176"/>
    </row>
    <row r="35852" spans="25:25">
      <c r="Y35852" s="176"/>
    </row>
    <row r="35853" spans="25:25">
      <c r="Y35853" s="176"/>
    </row>
    <row r="35854" spans="25:25">
      <c r="Y35854" s="176"/>
    </row>
    <row r="35855" spans="25:25">
      <c r="Y35855" s="176"/>
    </row>
    <row r="35856" spans="25:25">
      <c r="Y35856" s="176"/>
    </row>
    <row r="35857" spans="25:25">
      <c r="Y35857" s="176"/>
    </row>
    <row r="35858" spans="25:25">
      <c r="Y35858" s="176"/>
    </row>
    <row r="35859" spans="25:25">
      <c r="Y35859" s="176"/>
    </row>
    <row r="35860" spans="25:25">
      <c r="Y35860" s="176"/>
    </row>
    <row r="35861" spans="25:25">
      <c r="Y35861" s="176"/>
    </row>
    <row r="35862" spans="25:25">
      <c r="Y35862" s="176"/>
    </row>
    <row r="35863" spans="25:25">
      <c r="Y35863" s="176"/>
    </row>
    <row r="35864" spans="25:25">
      <c r="Y35864" s="176"/>
    </row>
    <row r="35865" spans="25:25">
      <c r="Y35865" s="176"/>
    </row>
    <row r="35866" spans="25:25">
      <c r="Y35866" s="176"/>
    </row>
    <row r="35867" spans="25:25">
      <c r="Y35867" s="176"/>
    </row>
    <row r="35868" spans="25:25">
      <c r="Y35868" s="176"/>
    </row>
    <row r="35869" spans="25:25">
      <c r="Y35869" s="176"/>
    </row>
    <row r="35870" spans="25:25">
      <c r="Y35870" s="176"/>
    </row>
    <row r="35871" spans="25:25">
      <c r="Y35871" s="176"/>
    </row>
    <row r="35872" spans="25:25">
      <c r="Y35872" s="176"/>
    </row>
    <row r="35873" spans="25:25">
      <c r="Y35873" s="176"/>
    </row>
    <row r="35874" spans="25:25">
      <c r="Y35874" s="176"/>
    </row>
    <row r="35875" spans="25:25">
      <c r="Y35875" s="176"/>
    </row>
    <row r="35876" spans="25:25">
      <c r="Y35876" s="176"/>
    </row>
    <row r="35877" spans="25:25">
      <c r="Y35877" s="176"/>
    </row>
    <row r="35878" spans="25:25">
      <c r="Y35878" s="176"/>
    </row>
    <row r="35879" spans="25:25">
      <c r="Y35879" s="176"/>
    </row>
    <row r="35880" spans="25:25">
      <c r="Y35880" s="176"/>
    </row>
    <row r="35881" spans="25:25">
      <c r="Y35881" s="176"/>
    </row>
    <row r="35882" spans="25:25">
      <c r="Y35882" s="176"/>
    </row>
    <row r="35883" spans="25:25">
      <c r="Y35883" s="176"/>
    </row>
    <row r="35884" spans="25:25">
      <c r="Y35884" s="176"/>
    </row>
    <row r="35885" spans="25:25">
      <c r="Y35885" s="176"/>
    </row>
    <row r="35886" spans="25:25">
      <c r="Y35886" s="176"/>
    </row>
    <row r="35887" spans="25:25">
      <c r="Y35887" s="176"/>
    </row>
    <row r="35888" spans="25:25">
      <c r="Y35888" s="176"/>
    </row>
    <row r="35889" spans="25:25">
      <c r="Y35889" s="176"/>
    </row>
    <row r="35890" spans="25:25">
      <c r="Y35890" s="176"/>
    </row>
    <row r="35891" spans="25:25">
      <c r="Y35891" s="176"/>
    </row>
    <row r="35892" spans="25:25">
      <c r="Y35892" s="176"/>
    </row>
    <row r="35893" spans="25:25">
      <c r="Y35893" s="176"/>
    </row>
    <row r="35894" spans="25:25">
      <c r="Y35894" s="176"/>
    </row>
    <row r="35895" spans="25:25">
      <c r="Y35895" s="176"/>
    </row>
    <row r="35896" spans="25:25">
      <c r="Y35896" s="176"/>
    </row>
    <row r="35897" spans="25:25">
      <c r="Y35897" s="176"/>
    </row>
    <row r="35898" spans="25:25">
      <c r="Y35898" s="176"/>
    </row>
    <row r="35899" spans="25:25">
      <c r="Y35899" s="176"/>
    </row>
    <row r="35900" spans="25:25">
      <c r="Y35900" s="176"/>
    </row>
    <row r="35901" spans="25:25">
      <c r="Y35901" s="176"/>
    </row>
    <row r="35902" spans="25:25">
      <c r="Y35902" s="176"/>
    </row>
    <row r="35903" spans="25:25">
      <c r="Y35903" s="176"/>
    </row>
    <row r="35904" spans="25:25">
      <c r="Y35904" s="176"/>
    </row>
    <row r="35905" spans="25:25">
      <c r="Y35905" s="176"/>
    </row>
    <row r="35906" spans="25:25">
      <c r="Y35906" s="176"/>
    </row>
    <row r="35907" spans="25:25">
      <c r="Y35907" s="176"/>
    </row>
    <row r="35908" spans="25:25">
      <c r="Y35908" s="176"/>
    </row>
    <row r="35909" spans="25:25">
      <c r="Y35909" s="176"/>
    </row>
    <row r="35910" spans="25:25">
      <c r="Y35910" s="176"/>
    </row>
    <row r="35911" spans="25:25">
      <c r="Y35911" s="176"/>
    </row>
    <row r="35912" spans="25:25">
      <c r="Y35912" s="176"/>
    </row>
    <row r="35913" spans="25:25">
      <c r="Y35913" s="176"/>
    </row>
    <row r="35914" spans="25:25">
      <c r="Y35914" s="176"/>
    </row>
    <row r="35915" spans="25:25">
      <c r="Y35915" s="176"/>
    </row>
    <row r="35916" spans="25:25">
      <c r="Y35916" s="176"/>
    </row>
    <row r="35917" spans="25:25">
      <c r="Y35917" s="176"/>
    </row>
    <row r="35918" spans="25:25">
      <c r="Y35918" s="176"/>
    </row>
    <row r="35919" spans="25:25">
      <c r="Y35919" s="176"/>
    </row>
    <row r="35920" spans="25:25">
      <c r="Y35920" s="176"/>
    </row>
    <row r="35921" spans="25:25">
      <c r="Y35921" s="176"/>
    </row>
    <row r="35922" spans="25:25">
      <c r="Y35922" s="176"/>
    </row>
    <row r="35923" spans="25:25">
      <c r="Y35923" s="176"/>
    </row>
    <row r="35924" spans="25:25">
      <c r="Y35924" s="176"/>
    </row>
    <row r="35925" spans="25:25">
      <c r="Y35925" s="176"/>
    </row>
    <row r="35926" spans="25:25">
      <c r="Y35926" s="176"/>
    </row>
    <row r="35927" spans="25:25">
      <c r="Y35927" s="176"/>
    </row>
    <row r="35928" spans="25:25">
      <c r="Y35928" s="176"/>
    </row>
    <row r="35929" spans="25:25">
      <c r="Y35929" s="176"/>
    </row>
    <row r="35930" spans="25:25">
      <c r="Y35930" s="176"/>
    </row>
    <row r="35931" spans="25:25">
      <c r="Y35931" s="176"/>
    </row>
    <row r="35932" spans="25:25">
      <c r="Y35932" s="176"/>
    </row>
    <row r="35933" spans="25:25">
      <c r="Y35933" s="176"/>
    </row>
    <row r="35934" spans="25:25">
      <c r="Y35934" s="176"/>
    </row>
    <row r="35935" spans="25:25">
      <c r="Y35935" s="176"/>
    </row>
    <row r="35936" spans="25:25">
      <c r="Y35936" s="176"/>
    </row>
    <row r="35937" spans="25:25">
      <c r="Y35937" s="176"/>
    </row>
    <row r="35938" spans="25:25">
      <c r="Y35938" s="176"/>
    </row>
    <row r="35939" spans="25:25">
      <c r="Y35939" s="176"/>
    </row>
    <row r="35940" spans="25:25">
      <c r="Y35940" s="176"/>
    </row>
    <row r="35941" spans="25:25">
      <c r="Y35941" s="176"/>
    </row>
    <row r="35942" spans="25:25">
      <c r="Y35942" s="176"/>
    </row>
    <row r="35943" spans="25:25">
      <c r="Y35943" s="176"/>
    </row>
    <row r="35944" spans="25:25">
      <c r="Y35944" s="176"/>
    </row>
    <row r="35945" spans="25:25">
      <c r="Y35945" s="176"/>
    </row>
    <row r="35946" spans="25:25">
      <c r="Y35946" s="176"/>
    </row>
    <row r="35947" spans="25:25">
      <c r="Y35947" s="176"/>
    </row>
    <row r="35948" spans="25:25">
      <c r="Y35948" s="176"/>
    </row>
    <row r="35949" spans="25:25">
      <c r="Y35949" s="176"/>
    </row>
    <row r="35950" spans="25:25">
      <c r="Y35950" s="176"/>
    </row>
    <row r="35951" spans="25:25">
      <c r="Y35951" s="176"/>
    </row>
    <row r="35952" spans="25:25">
      <c r="Y35952" s="176"/>
    </row>
    <row r="35953" spans="25:25">
      <c r="Y35953" s="176"/>
    </row>
    <row r="35954" spans="25:25">
      <c r="Y35954" s="176"/>
    </row>
    <row r="35955" spans="25:25">
      <c r="Y35955" s="176"/>
    </row>
    <row r="35956" spans="25:25">
      <c r="Y35956" s="176"/>
    </row>
    <row r="35957" spans="25:25">
      <c r="Y35957" s="176"/>
    </row>
    <row r="35958" spans="25:25">
      <c r="Y35958" s="176"/>
    </row>
    <row r="35959" spans="25:25">
      <c r="Y35959" s="176"/>
    </row>
    <row r="35960" spans="25:25">
      <c r="Y35960" s="176"/>
    </row>
    <row r="35961" spans="25:25">
      <c r="Y35961" s="176"/>
    </row>
    <row r="35962" spans="25:25">
      <c r="Y35962" s="176"/>
    </row>
    <row r="35963" spans="25:25">
      <c r="Y35963" s="176"/>
    </row>
    <row r="35964" spans="25:25">
      <c r="Y35964" s="176"/>
    </row>
    <row r="35965" spans="25:25">
      <c r="Y35965" s="176"/>
    </row>
    <row r="35966" spans="25:25">
      <c r="Y35966" s="176"/>
    </row>
    <row r="35967" spans="25:25">
      <c r="Y35967" s="176"/>
    </row>
    <row r="35968" spans="25:25">
      <c r="Y35968" s="176"/>
    </row>
    <row r="35969" spans="25:25">
      <c r="Y35969" s="176"/>
    </row>
    <row r="35970" spans="25:25">
      <c r="Y35970" s="176"/>
    </row>
    <row r="35971" spans="25:25">
      <c r="Y35971" s="176"/>
    </row>
    <row r="35972" spans="25:25">
      <c r="Y35972" s="176"/>
    </row>
    <row r="35973" spans="25:25">
      <c r="Y35973" s="176"/>
    </row>
    <row r="35974" spans="25:25">
      <c r="Y35974" s="176"/>
    </row>
    <row r="35975" spans="25:25">
      <c r="Y35975" s="176"/>
    </row>
    <row r="35976" spans="25:25">
      <c r="Y35976" s="176"/>
    </row>
    <row r="35977" spans="25:25">
      <c r="Y35977" s="176"/>
    </row>
    <row r="35978" spans="25:25">
      <c r="Y35978" s="176"/>
    </row>
    <row r="35979" spans="25:25">
      <c r="Y35979" s="176"/>
    </row>
    <row r="35980" spans="25:25">
      <c r="Y35980" s="176"/>
    </row>
    <row r="35981" spans="25:25">
      <c r="Y35981" s="176"/>
    </row>
    <row r="35982" spans="25:25">
      <c r="Y35982" s="176"/>
    </row>
    <row r="35983" spans="25:25">
      <c r="Y35983" s="176"/>
    </row>
    <row r="35984" spans="25:25">
      <c r="Y35984" s="176"/>
    </row>
    <row r="35985" spans="25:25">
      <c r="Y35985" s="176"/>
    </row>
    <row r="35986" spans="25:25">
      <c r="Y35986" s="176"/>
    </row>
    <row r="35987" spans="25:25">
      <c r="Y35987" s="176"/>
    </row>
    <row r="35988" spans="25:25">
      <c r="Y35988" s="176"/>
    </row>
    <row r="35989" spans="25:25">
      <c r="Y35989" s="176"/>
    </row>
    <row r="35990" spans="25:25">
      <c r="Y35990" s="176"/>
    </row>
    <row r="35991" spans="25:25">
      <c r="Y35991" s="176"/>
    </row>
    <row r="35992" spans="25:25">
      <c r="Y35992" s="176"/>
    </row>
    <row r="35993" spans="25:25">
      <c r="Y35993" s="176"/>
    </row>
    <row r="35994" spans="25:25">
      <c r="Y35994" s="176"/>
    </row>
    <row r="35995" spans="25:25">
      <c r="Y35995" s="176"/>
    </row>
    <row r="35996" spans="25:25">
      <c r="Y35996" s="176"/>
    </row>
    <row r="35997" spans="25:25">
      <c r="Y35997" s="176"/>
    </row>
    <row r="35998" spans="25:25">
      <c r="Y35998" s="176"/>
    </row>
    <row r="35999" spans="25:25">
      <c r="Y35999" s="176"/>
    </row>
    <row r="36000" spans="25:25">
      <c r="Y36000" s="176"/>
    </row>
    <row r="36001" spans="25:25">
      <c r="Y36001" s="176"/>
    </row>
    <row r="36002" spans="25:25">
      <c r="Y36002" s="176"/>
    </row>
    <row r="36003" spans="25:25">
      <c r="Y36003" s="176"/>
    </row>
    <row r="36004" spans="25:25">
      <c r="Y36004" s="176"/>
    </row>
    <row r="36005" spans="25:25">
      <c r="Y36005" s="176"/>
    </row>
    <row r="36006" spans="25:25">
      <c r="Y36006" s="176"/>
    </row>
    <row r="36007" spans="25:25">
      <c r="Y36007" s="176"/>
    </row>
    <row r="36008" spans="25:25">
      <c r="Y36008" s="176"/>
    </row>
    <row r="36009" spans="25:25">
      <c r="Y36009" s="176"/>
    </row>
    <row r="36010" spans="25:25">
      <c r="Y36010" s="176"/>
    </row>
    <row r="36011" spans="25:25">
      <c r="Y36011" s="176"/>
    </row>
    <row r="36012" spans="25:25">
      <c r="Y36012" s="176"/>
    </row>
    <row r="36013" spans="25:25">
      <c r="Y36013" s="176"/>
    </row>
    <row r="36014" spans="25:25">
      <c r="Y36014" s="176"/>
    </row>
    <row r="36015" spans="25:25">
      <c r="Y36015" s="176"/>
    </row>
    <row r="36016" spans="25:25">
      <c r="Y36016" s="176"/>
    </row>
    <row r="36017" spans="25:25">
      <c r="Y36017" s="176"/>
    </row>
    <row r="36018" spans="25:25">
      <c r="Y36018" s="176"/>
    </row>
    <row r="36019" spans="25:25">
      <c r="Y36019" s="176"/>
    </row>
    <row r="36020" spans="25:25">
      <c r="Y36020" s="176"/>
    </row>
    <row r="36021" spans="25:25">
      <c r="Y36021" s="176"/>
    </row>
    <row r="36022" spans="25:25">
      <c r="Y36022" s="176"/>
    </row>
    <row r="36023" spans="25:25">
      <c r="Y36023" s="176"/>
    </row>
    <row r="36024" spans="25:25">
      <c r="Y36024" s="176"/>
    </row>
    <row r="36025" spans="25:25">
      <c r="Y36025" s="176"/>
    </row>
    <row r="36026" spans="25:25">
      <c r="Y36026" s="176"/>
    </row>
    <row r="36027" spans="25:25">
      <c r="Y36027" s="176"/>
    </row>
    <row r="36028" spans="25:25">
      <c r="Y36028" s="176"/>
    </row>
    <row r="36029" spans="25:25">
      <c r="Y36029" s="176"/>
    </row>
    <row r="36030" spans="25:25">
      <c r="Y36030" s="176"/>
    </row>
    <row r="36031" spans="25:25">
      <c r="Y36031" s="176"/>
    </row>
    <row r="36032" spans="25:25">
      <c r="Y36032" s="176"/>
    </row>
    <row r="36033" spans="25:25">
      <c r="Y36033" s="176"/>
    </row>
    <row r="36034" spans="25:25">
      <c r="Y36034" s="176"/>
    </row>
    <row r="36035" spans="25:25">
      <c r="Y36035" s="176"/>
    </row>
    <row r="36036" spans="25:25">
      <c r="Y36036" s="176"/>
    </row>
    <row r="36037" spans="25:25">
      <c r="Y36037" s="176"/>
    </row>
    <row r="36038" spans="25:25">
      <c r="Y36038" s="176"/>
    </row>
    <row r="36039" spans="25:25">
      <c r="Y36039" s="176"/>
    </row>
    <row r="36040" spans="25:25">
      <c r="Y36040" s="176"/>
    </row>
    <row r="36041" spans="25:25">
      <c r="Y36041" s="176"/>
    </row>
    <row r="36042" spans="25:25">
      <c r="Y36042" s="176"/>
    </row>
    <row r="36043" spans="25:25">
      <c r="Y36043" s="176"/>
    </row>
    <row r="36044" spans="25:25">
      <c r="Y36044" s="176"/>
    </row>
    <row r="36045" spans="25:25">
      <c r="Y36045" s="176"/>
    </row>
    <row r="36046" spans="25:25">
      <c r="Y36046" s="176"/>
    </row>
    <row r="36047" spans="25:25">
      <c r="Y36047" s="176"/>
    </row>
    <row r="36048" spans="25:25">
      <c r="Y36048" s="176"/>
    </row>
    <row r="36049" spans="25:25">
      <c r="Y36049" s="176"/>
    </row>
    <row r="36050" spans="25:25">
      <c r="Y36050" s="176"/>
    </row>
    <row r="36051" spans="25:25">
      <c r="Y36051" s="176"/>
    </row>
    <row r="36052" spans="25:25">
      <c r="Y36052" s="176"/>
    </row>
    <row r="36053" spans="25:25">
      <c r="Y36053" s="176"/>
    </row>
    <row r="36054" spans="25:25">
      <c r="Y36054" s="176"/>
    </row>
    <row r="36055" spans="25:25">
      <c r="Y36055" s="176"/>
    </row>
    <row r="36056" spans="25:25">
      <c r="Y36056" s="176"/>
    </row>
    <row r="36057" spans="25:25">
      <c r="Y36057" s="176"/>
    </row>
    <row r="36058" spans="25:25">
      <c r="Y36058" s="176"/>
    </row>
    <row r="36059" spans="25:25">
      <c r="Y36059" s="176"/>
    </row>
    <row r="36060" spans="25:25">
      <c r="Y36060" s="176"/>
    </row>
    <row r="36061" spans="25:25">
      <c r="Y36061" s="176"/>
    </row>
    <row r="36062" spans="25:25">
      <c r="Y36062" s="176"/>
    </row>
    <row r="36063" spans="25:25">
      <c r="Y36063" s="176"/>
    </row>
    <row r="36064" spans="25:25">
      <c r="Y36064" s="176"/>
    </row>
    <row r="36065" spans="25:25">
      <c r="Y36065" s="176"/>
    </row>
    <row r="36066" spans="25:25">
      <c r="Y36066" s="176"/>
    </row>
    <row r="36067" spans="25:25">
      <c r="Y36067" s="176"/>
    </row>
    <row r="36068" spans="25:25">
      <c r="Y36068" s="176"/>
    </row>
    <row r="36069" spans="25:25">
      <c r="Y36069" s="176"/>
    </row>
    <row r="36070" spans="25:25">
      <c r="Y36070" s="176"/>
    </row>
    <row r="36071" spans="25:25">
      <c r="Y36071" s="176"/>
    </row>
    <row r="36072" spans="25:25">
      <c r="Y36072" s="176"/>
    </row>
    <row r="36073" spans="25:25">
      <c r="Y36073" s="176"/>
    </row>
    <row r="36074" spans="25:25">
      <c r="Y36074" s="176"/>
    </row>
    <row r="36075" spans="25:25">
      <c r="Y36075" s="176"/>
    </row>
    <row r="36076" spans="25:25">
      <c r="Y36076" s="176"/>
    </row>
    <row r="36077" spans="25:25">
      <c r="Y36077" s="176"/>
    </row>
    <row r="36078" spans="25:25">
      <c r="Y36078" s="176"/>
    </row>
    <row r="36079" spans="25:25">
      <c r="Y36079" s="176"/>
    </row>
    <row r="36080" spans="25:25">
      <c r="Y36080" s="176"/>
    </row>
    <row r="36081" spans="25:25">
      <c r="Y36081" s="176"/>
    </row>
    <row r="36082" spans="25:25">
      <c r="Y36082" s="176"/>
    </row>
    <row r="36083" spans="25:25">
      <c r="Y36083" s="176"/>
    </row>
    <row r="36084" spans="25:25">
      <c r="Y36084" s="176"/>
    </row>
    <row r="36085" spans="25:25">
      <c r="Y36085" s="176"/>
    </row>
    <row r="36086" spans="25:25">
      <c r="Y36086" s="176"/>
    </row>
    <row r="36087" spans="25:25">
      <c r="Y36087" s="176"/>
    </row>
    <row r="36088" spans="25:25">
      <c r="Y36088" s="176"/>
    </row>
    <row r="36089" spans="25:25">
      <c r="Y36089" s="176"/>
    </row>
    <row r="36090" spans="25:25">
      <c r="Y36090" s="176"/>
    </row>
    <row r="36091" spans="25:25">
      <c r="Y36091" s="176"/>
    </row>
    <row r="36092" spans="25:25">
      <c r="Y36092" s="176"/>
    </row>
    <row r="36093" spans="25:25">
      <c r="Y36093" s="176"/>
    </row>
    <row r="36094" spans="25:25">
      <c r="Y36094" s="176"/>
    </row>
    <row r="36095" spans="25:25">
      <c r="Y36095" s="176"/>
    </row>
    <row r="36096" spans="25:25">
      <c r="Y36096" s="176"/>
    </row>
    <row r="36097" spans="25:25">
      <c r="Y36097" s="176"/>
    </row>
    <row r="36098" spans="25:25">
      <c r="Y36098" s="176"/>
    </row>
    <row r="36099" spans="25:25">
      <c r="Y36099" s="176"/>
    </row>
    <row r="36100" spans="25:25">
      <c r="Y36100" s="176"/>
    </row>
    <row r="36101" spans="25:25">
      <c r="Y36101" s="176"/>
    </row>
    <row r="36102" spans="25:25">
      <c r="Y36102" s="176"/>
    </row>
    <row r="36103" spans="25:25">
      <c r="Y36103" s="176"/>
    </row>
    <row r="36104" spans="25:25">
      <c r="Y36104" s="176"/>
    </row>
    <row r="36105" spans="25:25">
      <c r="Y36105" s="176"/>
    </row>
    <row r="36106" spans="25:25">
      <c r="Y36106" s="176"/>
    </row>
    <row r="36107" spans="25:25">
      <c r="Y36107" s="176"/>
    </row>
    <row r="36108" spans="25:25">
      <c r="Y36108" s="176"/>
    </row>
    <row r="36109" spans="25:25">
      <c r="Y36109" s="176"/>
    </row>
    <row r="36110" spans="25:25">
      <c r="Y36110" s="176"/>
    </row>
    <row r="36111" spans="25:25">
      <c r="Y36111" s="176"/>
    </row>
    <row r="36112" spans="25:25">
      <c r="Y36112" s="176"/>
    </row>
    <row r="36113" spans="25:25">
      <c r="Y36113" s="176"/>
    </row>
    <row r="36114" spans="25:25">
      <c r="Y36114" s="176"/>
    </row>
    <row r="36115" spans="25:25">
      <c r="Y36115" s="176"/>
    </row>
    <row r="36116" spans="25:25">
      <c r="Y36116" s="176"/>
    </row>
    <row r="36117" spans="25:25">
      <c r="Y36117" s="176"/>
    </row>
    <row r="36118" spans="25:25">
      <c r="Y36118" s="176"/>
    </row>
    <row r="36119" spans="25:25">
      <c r="Y36119" s="176"/>
    </row>
    <row r="36120" spans="25:25">
      <c r="Y36120" s="176"/>
    </row>
    <row r="36121" spans="25:25">
      <c r="Y36121" s="176"/>
    </row>
    <row r="36122" spans="25:25">
      <c r="Y36122" s="176"/>
    </row>
    <row r="36123" spans="25:25">
      <c r="Y36123" s="176"/>
    </row>
    <row r="36124" spans="25:25">
      <c r="Y36124" s="176"/>
    </row>
    <row r="36125" spans="25:25">
      <c r="Y36125" s="176"/>
    </row>
    <row r="36126" spans="25:25">
      <c r="Y36126" s="176"/>
    </row>
    <row r="36127" spans="25:25">
      <c r="Y36127" s="176"/>
    </row>
    <row r="36128" spans="25:25">
      <c r="Y36128" s="176"/>
    </row>
    <row r="36129" spans="25:25">
      <c r="Y36129" s="176"/>
    </row>
    <row r="36130" spans="25:25">
      <c r="Y36130" s="176"/>
    </row>
    <row r="36131" spans="25:25">
      <c r="Y36131" s="176"/>
    </row>
    <row r="36132" spans="25:25">
      <c r="Y36132" s="176"/>
    </row>
    <row r="36133" spans="25:25">
      <c r="Y36133" s="176"/>
    </row>
    <row r="36134" spans="25:25">
      <c r="Y36134" s="176"/>
    </row>
    <row r="36135" spans="25:25">
      <c r="Y36135" s="176"/>
    </row>
    <row r="36136" spans="25:25">
      <c r="Y36136" s="176"/>
    </row>
    <row r="36137" spans="25:25">
      <c r="Y36137" s="176"/>
    </row>
    <row r="36138" spans="25:25">
      <c r="Y36138" s="176"/>
    </row>
    <row r="36139" spans="25:25">
      <c r="Y36139" s="176"/>
    </row>
    <row r="36140" spans="25:25">
      <c r="Y36140" s="176"/>
    </row>
    <row r="36141" spans="25:25">
      <c r="Y36141" s="176"/>
    </row>
    <row r="36142" spans="25:25">
      <c r="Y36142" s="176"/>
    </row>
    <row r="36143" spans="25:25">
      <c r="Y36143" s="176"/>
    </row>
    <row r="36144" spans="25:25">
      <c r="Y36144" s="176"/>
    </row>
    <row r="36145" spans="25:25">
      <c r="Y36145" s="176"/>
    </row>
    <row r="36146" spans="25:25">
      <c r="Y36146" s="176"/>
    </row>
    <row r="36147" spans="25:25">
      <c r="Y36147" s="176"/>
    </row>
    <row r="36148" spans="25:25">
      <c r="Y36148" s="176"/>
    </row>
    <row r="36149" spans="25:25">
      <c r="Y36149" s="176"/>
    </row>
    <row r="36150" spans="25:25">
      <c r="Y36150" s="176"/>
    </row>
    <row r="36151" spans="25:25">
      <c r="Y36151" s="176"/>
    </row>
    <row r="36152" spans="25:25">
      <c r="Y36152" s="176"/>
    </row>
    <row r="36153" spans="25:25">
      <c r="Y36153" s="176"/>
    </row>
    <row r="36154" spans="25:25">
      <c r="Y36154" s="176"/>
    </row>
    <row r="36155" spans="25:25">
      <c r="Y36155" s="176"/>
    </row>
    <row r="36156" spans="25:25">
      <c r="Y36156" s="176"/>
    </row>
    <row r="36157" spans="25:25">
      <c r="Y36157" s="176"/>
    </row>
    <row r="36158" spans="25:25">
      <c r="Y36158" s="176"/>
    </row>
    <row r="36159" spans="25:25">
      <c r="Y36159" s="176"/>
    </row>
    <row r="36160" spans="25:25">
      <c r="Y36160" s="176"/>
    </row>
    <row r="36161" spans="25:25">
      <c r="Y36161" s="176"/>
    </row>
    <row r="36162" spans="25:25">
      <c r="Y36162" s="176"/>
    </row>
    <row r="36163" spans="25:25">
      <c r="Y36163" s="176"/>
    </row>
    <row r="36164" spans="25:25">
      <c r="Y36164" s="176"/>
    </row>
    <row r="36165" spans="25:25">
      <c r="Y36165" s="176"/>
    </row>
    <row r="36166" spans="25:25">
      <c r="Y36166" s="176"/>
    </row>
    <row r="36167" spans="25:25">
      <c r="Y36167" s="176"/>
    </row>
    <row r="36168" spans="25:25">
      <c r="Y36168" s="176"/>
    </row>
    <row r="36169" spans="25:25">
      <c r="Y36169" s="176"/>
    </row>
    <row r="36170" spans="25:25">
      <c r="Y36170" s="176"/>
    </row>
    <row r="36171" spans="25:25">
      <c r="Y36171" s="176"/>
    </row>
    <row r="36172" spans="25:25">
      <c r="Y36172" s="176"/>
    </row>
    <row r="36173" spans="25:25">
      <c r="Y36173" s="176"/>
    </row>
    <row r="36174" spans="25:25">
      <c r="Y36174" s="176"/>
    </row>
    <row r="36175" spans="25:25">
      <c r="Y36175" s="176"/>
    </row>
    <row r="36176" spans="25:25">
      <c r="Y36176" s="176"/>
    </row>
    <row r="36177" spans="25:25">
      <c r="Y36177" s="176"/>
    </row>
    <row r="36178" spans="25:25">
      <c r="Y36178" s="176"/>
    </row>
    <row r="36179" spans="25:25">
      <c r="Y36179" s="176"/>
    </row>
    <row r="36180" spans="25:25">
      <c r="Y36180" s="176"/>
    </row>
    <row r="36181" spans="25:25">
      <c r="Y36181" s="176"/>
    </row>
    <row r="36182" spans="25:25">
      <c r="Y36182" s="176"/>
    </row>
    <row r="36183" spans="25:25">
      <c r="Y36183" s="176"/>
    </row>
    <row r="36184" spans="25:25">
      <c r="Y36184" s="176"/>
    </row>
    <row r="36185" spans="25:25">
      <c r="Y36185" s="176"/>
    </row>
    <row r="36186" spans="25:25">
      <c r="Y36186" s="176"/>
    </row>
    <row r="36187" spans="25:25">
      <c r="Y36187" s="176"/>
    </row>
    <row r="36188" spans="25:25">
      <c r="Y36188" s="176"/>
    </row>
    <row r="36189" spans="25:25">
      <c r="Y36189" s="176"/>
    </row>
    <row r="36190" spans="25:25">
      <c r="Y36190" s="176"/>
    </row>
    <row r="36191" spans="25:25">
      <c r="Y36191" s="176"/>
    </row>
    <row r="36192" spans="25:25">
      <c r="Y36192" s="176"/>
    </row>
    <row r="36193" spans="25:25">
      <c r="Y36193" s="176"/>
    </row>
    <row r="36194" spans="25:25">
      <c r="Y36194" s="176"/>
    </row>
    <row r="36195" spans="25:25">
      <c r="Y36195" s="176"/>
    </row>
    <row r="36196" spans="25:25">
      <c r="Y36196" s="176"/>
    </row>
    <row r="36197" spans="25:25">
      <c r="Y36197" s="176"/>
    </row>
    <row r="36198" spans="25:25">
      <c r="Y36198" s="176"/>
    </row>
    <row r="36199" spans="25:25">
      <c r="Y36199" s="176"/>
    </row>
    <row r="36200" spans="25:25">
      <c r="Y36200" s="176"/>
    </row>
    <row r="36201" spans="25:25">
      <c r="Y36201" s="176"/>
    </row>
    <row r="36202" spans="25:25">
      <c r="Y36202" s="176"/>
    </row>
    <row r="36203" spans="25:25">
      <c r="Y36203" s="176"/>
    </row>
    <row r="36204" spans="25:25">
      <c r="Y36204" s="176"/>
    </row>
    <row r="36205" spans="25:25">
      <c r="Y36205" s="176"/>
    </row>
    <row r="36206" spans="25:25">
      <c r="Y36206" s="176"/>
    </row>
    <row r="36207" spans="25:25">
      <c r="Y36207" s="176"/>
    </row>
    <row r="36208" spans="25:25">
      <c r="Y36208" s="176"/>
    </row>
    <row r="36209" spans="25:25">
      <c r="Y36209" s="176"/>
    </row>
    <row r="36210" spans="25:25">
      <c r="Y36210" s="176"/>
    </row>
    <row r="36211" spans="25:25">
      <c r="Y36211" s="176"/>
    </row>
    <row r="36212" spans="25:25">
      <c r="Y36212" s="176"/>
    </row>
    <row r="36213" spans="25:25">
      <c r="Y36213" s="176"/>
    </row>
    <row r="36214" spans="25:25">
      <c r="Y36214" s="176"/>
    </row>
    <row r="36215" spans="25:25">
      <c r="Y36215" s="176"/>
    </row>
    <row r="36216" spans="25:25">
      <c r="Y36216" s="176"/>
    </row>
    <row r="36217" spans="25:25">
      <c r="Y36217" s="176"/>
    </row>
    <row r="36218" spans="25:25">
      <c r="Y36218" s="176"/>
    </row>
    <row r="36219" spans="25:25">
      <c r="Y36219" s="176"/>
    </row>
    <row r="36220" spans="25:25">
      <c r="Y36220" s="176"/>
    </row>
    <row r="36221" spans="25:25">
      <c r="Y36221" s="176"/>
    </row>
    <row r="36222" spans="25:25">
      <c r="Y36222" s="176"/>
    </row>
    <row r="36223" spans="25:25">
      <c r="Y36223" s="176"/>
    </row>
    <row r="36224" spans="25:25">
      <c r="Y36224" s="176"/>
    </row>
    <row r="36225" spans="25:25">
      <c r="Y36225" s="176"/>
    </row>
    <row r="36226" spans="25:25">
      <c r="Y36226" s="176"/>
    </row>
    <row r="36227" spans="25:25">
      <c r="Y36227" s="176"/>
    </row>
    <row r="36228" spans="25:25">
      <c r="Y36228" s="176"/>
    </row>
    <row r="36229" spans="25:25">
      <c r="Y36229" s="176"/>
    </row>
    <row r="36230" spans="25:25">
      <c r="Y36230" s="176"/>
    </row>
    <row r="36231" spans="25:25">
      <c r="Y36231" s="176"/>
    </row>
    <row r="36232" spans="25:25">
      <c r="Y36232" s="176"/>
    </row>
    <row r="36233" spans="25:25">
      <c r="Y36233" s="176"/>
    </row>
    <row r="36234" spans="25:25">
      <c r="Y36234" s="176"/>
    </row>
    <row r="36235" spans="25:25">
      <c r="Y36235" s="176"/>
    </row>
    <row r="36236" spans="25:25">
      <c r="Y36236" s="176"/>
    </row>
    <row r="36237" spans="25:25">
      <c r="Y36237" s="176"/>
    </row>
    <row r="36238" spans="25:25">
      <c r="Y36238" s="176"/>
    </row>
    <row r="36239" spans="25:25">
      <c r="Y36239" s="176"/>
    </row>
    <row r="36240" spans="25:25">
      <c r="Y36240" s="176"/>
    </row>
    <row r="36241" spans="25:25">
      <c r="Y36241" s="176"/>
    </row>
    <row r="36242" spans="25:25">
      <c r="Y36242" s="176"/>
    </row>
    <row r="36243" spans="25:25">
      <c r="Y36243" s="176"/>
    </row>
    <row r="36244" spans="25:25">
      <c r="Y36244" s="176"/>
    </row>
    <row r="36245" spans="25:25">
      <c r="Y36245" s="176"/>
    </row>
    <row r="36246" spans="25:25">
      <c r="Y36246" s="176"/>
    </row>
    <row r="36247" spans="25:25">
      <c r="Y36247" s="176"/>
    </row>
    <row r="36248" spans="25:25">
      <c r="Y36248" s="176"/>
    </row>
    <row r="36249" spans="25:25">
      <c r="Y36249" s="176"/>
    </row>
    <row r="36250" spans="25:25">
      <c r="Y36250" s="176"/>
    </row>
    <row r="36251" spans="25:25">
      <c r="Y36251" s="176"/>
    </row>
    <row r="36252" spans="25:25">
      <c r="Y36252" s="176"/>
    </row>
    <row r="36253" spans="25:25">
      <c r="Y36253" s="176"/>
    </row>
    <row r="36254" spans="25:25">
      <c r="Y36254" s="176"/>
    </row>
    <row r="36255" spans="25:25">
      <c r="Y36255" s="176"/>
    </row>
    <row r="36256" spans="25:25">
      <c r="Y36256" s="176"/>
    </row>
    <row r="36257" spans="25:25">
      <c r="Y36257" s="176"/>
    </row>
    <row r="36258" spans="25:25">
      <c r="Y36258" s="176"/>
    </row>
    <row r="36259" spans="25:25">
      <c r="Y36259" s="176"/>
    </row>
    <row r="36260" spans="25:25">
      <c r="Y36260" s="176"/>
    </row>
    <row r="36261" spans="25:25">
      <c r="Y36261" s="176"/>
    </row>
    <row r="36262" spans="25:25">
      <c r="Y36262" s="176"/>
    </row>
    <row r="36263" spans="25:25">
      <c r="Y36263" s="176"/>
    </row>
    <row r="36264" spans="25:25">
      <c r="Y36264" s="176"/>
    </row>
    <row r="36265" spans="25:25">
      <c r="Y36265" s="176"/>
    </row>
    <row r="36266" spans="25:25">
      <c r="Y36266" s="176"/>
    </row>
    <row r="36267" spans="25:25">
      <c r="Y36267" s="176"/>
    </row>
    <row r="36268" spans="25:25">
      <c r="Y36268" s="176"/>
    </row>
    <row r="36269" spans="25:25">
      <c r="Y36269" s="176"/>
    </row>
    <row r="36270" spans="25:25">
      <c r="Y36270" s="176"/>
    </row>
    <row r="36271" spans="25:25">
      <c r="Y36271" s="176"/>
    </row>
    <row r="36272" spans="25:25">
      <c r="Y36272" s="176"/>
    </row>
    <row r="36273" spans="25:25">
      <c r="Y36273" s="176"/>
    </row>
    <row r="36274" spans="25:25">
      <c r="Y36274" s="176"/>
    </row>
    <row r="36275" spans="25:25">
      <c r="Y36275" s="176"/>
    </row>
    <row r="36276" spans="25:25">
      <c r="Y36276" s="176"/>
    </row>
    <row r="36277" spans="25:25">
      <c r="Y36277" s="176"/>
    </row>
    <row r="36278" spans="25:25">
      <c r="Y36278" s="176"/>
    </row>
    <row r="36279" spans="25:25">
      <c r="Y36279" s="176"/>
    </row>
    <row r="36280" spans="25:25">
      <c r="Y36280" s="176"/>
    </row>
    <row r="36281" spans="25:25">
      <c r="Y36281" s="176"/>
    </row>
    <row r="36282" spans="25:25">
      <c r="Y36282" s="176"/>
    </row>
    <row r="36283" spans="25:25">
      <c r="Y36283" s="176"/>
    </row>
    <row r="36284" spans="25:25">
      <c r="Y36284" s="176"/>
    </row>
    <row r="36285" spans="25:25">
      <c r="Y36285" s="176"/>
    </row>
    <row r="36286" spans="25:25">
      <c r="Y36286" s="176"/>
    </row>
    <row r="36287" spans="25:25">
      <c r="Y36287" s="176"/>
    </row>
    <row r="36288" spans="25:25">
      <c r="Y36288" s="176"/>
    </row>
    <row r="36289" spans="25:25">
      <c r="Y36289" s="176"/>
    </row>
    <row r="36290" spans="25:25">
      <c r="Y36290" s="176"/>
    </row>
    <row r="36291" spans="25:25">
      <c r="Y36291" s="176"/>
    </row>
    <row r="36292" spans="25:25">
      <c r="Y36292" s="176"/>
    </row>
    <row r="36293" spans="25:25">
      <c r="Y36293" s="176"/>
    </row>
    <row r="36294" spans="25:25">
      <c r="Y36294" s="176"/>
    </row>
    <row r="36295" spans="25:25">
      <c r="Y36295" s="176"/>
    </row>
    <row r="36296" spans="25:25">
      <c r="Y36296" s="176"/>
    </row>
    <row r="36297" spans="25:25">
      <c r="Y36297" s="176"/>
    </row>
    <row r="36298" spans="25:25">
      <c r="Y36298" s="176"/>
    </row>
    <row r="36299" spans="25:25">
      <c r="Y36299" s="176"/>
    </row>
    <row r="36300" spans="25:25">
      <c r="Y36300" s="176"/>
    </row>
    <row r="36301" spans="25:25">
      <c r="Y36301" s="176"/>
    </row>
    <row r="36302" spans="25:25">
      <c r="Y36302" s="176"/>
    </row>
    <row r="36303" spans="25:25">
      <c r="Y36303" s="176"/>
    </row>
    <row r="36304" spans="25:25">
      <c r="Y36304" s="176"/>
    </row>
    <row r="36305" spans="25:25">
      <c r="Y36305" s="176"/>
    </row>
    <row r="36306" spans="25:25">
      <c r="Y36306" s="176"/>
    </row>
    <row r="36307" spans="25:25">
      <c r="Y36307" s="176"/>
    </row>
    <row r="36308" spans="25:25">
      <c r="Y36308" s="176"/>
    </row>
    <row r="36309" spans="25:25">
      <c r="Y36309" s="176"/>
    </row>
    <row r="36310" spans="25:25">
      <c r="Y36310" s="176"/>
    </row>
    <row r="36311" spans="25:25">
      <c r="Y36311" s="176"/>
    </row>
    <row r="36312" spans="25:25">
      <c r="Y36312" s="176"/>
    </row>
    <row r="36313" spans="25:25">
      <c r="Y36313" s="176"/>
    </row>
    <row r="36314" spans="25:25">
      <c r="Y36314" s="176"/>
    </row>
    <row r="36315" spans="25:25">
      <c r="Y36315" s="176"/>
    </row>
    <row r="36316" spans="25:25">
      <c r="Y36316" s="176"/>
    </row>
    <row r="36317" spans="25:25">
      <c r="Y36317" s="176"/>
    </row>
    <row r="36318" spans="25:25">
      <c r="Y36318" s="176"/>
    </row>
    <row r="36319" spans="25:25">
      <c r="Y36319" s="176"/>
    </row>
    <row r="36320" spans="25:25">
      <c r="Y36320" s="176"/>
    </row>
    <row r="36321" spans="25:25">
      <c r="Y36321" s="176"/>
    </row>
    <row r="36322" spans="25:25">
      <c r="Y36322" s="176"/>
    </row>
    <row r="36323" spans="25:25">
      <c r="Y36323" s="176"/>
    </row>
    <row r="36324" spans="25:25">
      <c r="Y36324" s="176"/>
    </row>
    <row r="36325" spans="25:25">
      <c r="Y36325" s="176"/>
    </row>
    <row r="36326" spans="25:25">
      <c r="Y36326" s="176"/>
    </row>
    <row r="36327" spans="25:25">
      <c r="Y36327" s="176"/>
    </row>
    <row r="36328" spans="25:25">
      <c r="Y36328" s="176"/>
    </row>
    <row r="36329" spans="25:25">
      <c r="Y36329" s="176"/>
    </row>
    <row r="36330" spans="25:25">
      <c r="Y36330" s="176"/>
    </row>
    <row r="36331" spans="25:25">
      <c r="Y36331" s="176"/>
    </row>
    <row r="36332" spans="25:25">
      <c r="Y36332" s="176"/>
    </row>
    <row r="36333" spans="25:25">
      <c r="Y36333" s="176"/>
    </row>
    <row r="36334" spans="25:25">
      <c r="Y36334" s="176"/>
    </row>
    <row r="36335" spans="25:25">
      <c r="Y36335" s="176"/>
    </row>
    <row r="36336" spans="25:25">
      <c r="Y36336" s="176"/>
    </row>
    <row r="36337" spans="25:25">
      <c r="Y36337" s="176"/>
    </row>
    <row r="36338" spans="25:25">
      <c r="Y36338" s="176"/>
    </row>
    <row r="36339" spans="25:25">
      <c r="Y36339" s="176"/>
    </row>
    <row r="36340" spans="25:25">
      <c r="Y36340" s="176"/>
    </row>
    <row r="36341" spans="25:25">
      <c r="Y36341" s="176"/>
    </row>
    <row r="36342" spans="25:25">
      <c r="Y36342" s="176"/>
    </row>
    <row r="36343" spans="25:25">
      <c r="Y36343" s="176"/>
    </row>
    <row r="36344" spans="25:25">
      <c r="Y36344" s="176"/>
    </row>
    <row r="36345" spans="25:25">
      <c r="Y36345" s="176"/>
    </row>
    <row r="36346" spans="25:25">
      <c r="Y36346" s="176"/>
    </row>
    <row r="36347" spans="25:25">
      <c r="Y36347" s="176"/>
    </row>
    <row r="36348" spans="25:25">
      <c r="Y36348" s="176"/>
    </row>
    <row r="36349" spans="25:25">
      <c r="Y36349" s="176"/>
    </row>
    <row r="36350" spans="25:25">
      <c r="Y36350" s="176"/>
    </row>
    <row r="36351" spans="25:25">
      <c r="Y36351" s="176"/>
    </row>
    <row r="36352" spans="25:25">
      <c r="Y36352" s="176"/>
    </row>
    <row r="36353" spans="25:25">
      <c r="Y36353" s="176"/>
    </row>
    <row r="36354" spans="25:25">
      <c r="Y36354" s="176"/>
    </row>
    <row r="36355" spans="25:25">
      <c r="Y36355" s="176"/>
    </row>
    <row r="36356" spans="25:25">
      <c r="Y36356" s="176"/>
    </row>
    <row r="36357" spans="25:25">
      <c r="Y36357" s="176"/>
    </row>
    <row r="36358" spans="25:25">
      <c r="Y36358" s="176"/>
    </row>
    <row r="36359" spans="25:25">
      <c r="Y36359" s="176"/>
    </row>
    <row r="36360" spans="25:25">
      <c r="Y36360" s="176"/>
    </row>
    <row r="36361" spans="25:25">
      <c r="Y36361" s="176"/>
    </row>
    <row r="36362" spans="25:25">
      <c r="Y36362" s="176"/>
    </row>
    <row r="36363" spans="25:25">
      <c r="Y36363" s="176"/>
    </row>
    <row r="36364" spans="25:25">
      <c r="Y36364" s="176"/>
    </row>
    <row r="36365" spans="25:25">
      <c r="Y36365" s="176"/>
    </row>
    <row r="36366" spans="25:25">
      <c r="Y36366" s="176"/>
    </row>
    <row r="36367" spans="25:25">
      <c r="Y36367" s="176"/>
    </row>
    <row r="36368" spans="25:25">
      <c r="Y36368" s="176"/>
    </row>
    <row r="36369" spans="25:25">
      <c r="Y36369" s="176"/>
    </row>
    <row r="36370" spans="25:25">
      <c r="Y36370" s="176"/>
    </row>
    <row r="36371" spans="25:25">
      <c r="Y36371" s="176"/>
    </row>
    <row r="36372" spans="25:25">
      <c r="Y36372" s="176"/>
    </row>
    <row r="36373" spans="25:25">
      <c r="Y36373" s="176"/>
    </row>
    <row r="36374" spans="25:25">
      <c r="Y36374" s="176"/>
    </row>
    <row r="36375" spans="25:25">
      <c r="Y36375" s="176"/>
    </row>
    <row r="36376" spans="25:25">
      <c r="Y36376" s="176"/>
    </row>
    <row r="36377" spans="25:25">
      <c r="Y36377" s="176"/>
    </row>
    <row r="36378" spans="25:25">
      <c r="Y36378" s="176"/>
    </row>
    <row r="36379" spans="25:25">
      <c r="Y36379" s="176"/>
    </row>
    <row r="36380" spans="25:25">
      <c r="Y36380" s="176"/>
    </row>
    <row r="36381" spans="25:25">
      <c r="Y36381" s="176"/>
    </row>
    <row r="36382" spans="25:25">
      <c r="Y36382" s="176"/>
    </row>
    <row r="36383" spans="25:25">
      <c r="Y36383" s="176"/>
    </row>
    <row r="36384" spans="25:25">
      <c r="Y36384" s="176"/>
    </row>
    <row r="36385" spans="25:25">
      <c r="Y36385" s="176"/>
    </row>
    <row r="36386" spans="25:25">
      <c r="Y36386" s="176"/>
    </row>
    <row r="36387" spans="25:25">
      <c r="Y36387" s="176"/>
    </row>
    <row r="36388" spans="25:25">
      <c r="Y36388" s="176"/>
    </row>
    <row r="36389" spans="25:25">
      <c r="Y36389" s="176"/>
    </row>
    <row r="36390" spans="25:25">
      <c r="Y36390" s="176"/>
    </row>
    <row r="36391" spans="25:25">
      <c r="Y36391" s="176"/>
    </row>
    <row r="36392" spans="25:25">
      <c r="Y36392" s="176"/>
    </row>
    <row r="36393" spans="25:25">
      <c r="Y36393" s="176"/>
    </row>
    <row r="36394" spans="25:25">
      <c r="Y36394" s="176"/>
    </row>
    <row r="36395" spans="25:25">
      <c r="Y36395" s="176"/>
    </row>
    <row r="36396" spans="25:25">
      <c r="Y36396" s="176"/>
    </row>
    <row r="36397" spans="25:25">
      <c r="Y36397" s="176"/>
    </row>
    <row r="36398" spans="25:25">
      <c r="Y36398" s="176"/>
    </row>
    <row r="36399" spans="25:25">
      <c r="Y36399" s="176"/>
    </row>
    <row r="36400" spans="25:25">
      <c r="Y36400" s="176"/>
    </row>
    <row r="36401" spans="25:25">
      <c r="Y36401" s="176"/>
    </row>
    <row r="36402" spans="25:25">
      <c r="Y36402" s="176"/>
    </row>
    <row r="36403" spans="25:25">
      <c r="Y36403" s="176"/>
    </row>
    <row r="36404" spans="25:25">
      <c r="Y36404" s="176"/>
    </row>
    <row r="36405" spans="25:25">
      <c r="Y36405" s="176"/>
    </row>
    <row r="36406" spans="25:25">
      <c r="Y36406" s="176"/>
    </row>
    <row r="36407" spans="25:25">
      <c r="Y36407" s="176"/>
    </row>
    <row r="36408" spans="25:25">
      <c r="Y36408" s="176"/>
    </row>
    <row r="36409" spans="25:25">
      <c r="Y36409" s="176"/>
    </row>
    <row r="36410" spans="25:25">
      <c r="Y36410" s="176"/>
    </row>
    <row r="36411" spans="25:25">
      <c r="Y36411" s="176"/>
    </row>
    <row r="36412" spans="25:25">
      <c r="Y36412" s="176"/>
    </row>
    <row r="36413" spans="25:25">
      <c r="Y36413" s="176"/>
    </row>
    <row r="36414" spans="25:25">
      <c r="Y36414" s="176"/>
    </row>
    <row r="36415" spans="25:25">
      <c r="Y36415" s="176"/>
    </row>
    <row r="36416" spans="25:25">
      <c r="Y36416" s="176"/>
    </row>
    <row r="36417" spans="25:25">
      <c r="Y36417" s="176"/>
    </row>
    <row r="36418" spans="25:25">
      <c r="Y36418" s="176"/>
    </row>
    <row r="36419" spans="25:25">
      <c r="Y36419" s="176"/>
    </row>
    <row r="36420" spans="25:25">
      <c r="Y36420" s="176"/>
    </row>
    <row r="36421" spans="25:25">
      <c r="Y36421" s="176"/>
    </row>
    <row r="36422" spans="25:25">
      <c r="Y36422" s="176"/>
    </row>
    <row r="36423" spans="25:25">
      <c r="Y36423" s="176"/>
    </row>
    <row r="36424" spans="25:25">
      <c r="Y36424" s="176"/>
    </row>
    <row r="36425" spans="25:25">
      <c r="Y36425" s="176"/>
    </row>
    <row r="36426" spans="25:25">
      <c r="Y36426" s="176"/>
    </row>
    <row r="36427" spans="25:25">
      <c r="Y36427" s="176"/>
    </row>
    <row r="36428" spans="25:25">
      <c r="Y36428" s="176"/>
    </row>
    <row r="36429" spans="25:25">
      <c r="Y36429" s="176"/>
    </row>
    <row r="36430" spans="25:25">
      <c r="Y36430" s="176"/>
    </row>
    <row r="36431" spans="25:25">
      <c r="Y36431" s="176"/>
    </row>
    <row r="36432" spans="25:25">
      <c r="Y36432" s="176"/>
    </row>
    <row r="36433" spans="25:25">
      <c r="Y36433" s="176"/>
    </row>
    <row r="36434" spans="25:25">
      <c r="Y36434" s="176"/>
    </row>
    <row r="36435" spans="25:25">
      <c r="Y36435" s="176"/>
    </row>
    <row r="36436" spans="25:25">
      <c r="Y36436" s="176"/>
    </row>
    <row r="36437" spans="25:25">
      <c r="Y36437" s="176"/>
    </row>
    <row r="36438" spans="25:25">
      <c r="Y36438" s="176"/>
    </row>
    <row r="36439" spans="25:25">
      <c r="Y36439" s="176"/>
    </row>
    <row r="36440" spans="25:25">
      <c r="Y36440" s="176"/>
    </row>
    <row r="36441" spans="25:25">
      <c r="Y36441" s="176"/>
    </row>
    <row r="36442" spans="25:25">
      <c r="Y36442" s="176"/>
    </row>
    <row r="36443" spans="25:25">
      <c r="Y36443" s="176"/>
    </row>
    <row r="36444" spans="25:25">
      <c r="Y36444" s="176"/>
    </row>
    <row r="36445" spans="25:25">
      <c r="Y36445" s="176"/>
    </row>
    <row r="36446" spans="25:25">
      <c r="Y36446" s="176"/>
    </row>
    <row r="36447" spans="25:25">
      <c r="Y36447" s="176"/>
    </row>
    <row r="36448" spans="25:25">
      <c r="Y36448" s="176"/>
    </row>
    <row r="36449" spans="25:25">
      <c r="Y36449" s="176"/>
    </row>
    <row r="36450" spans="25:25">
      <c r="Y36450" s="176"/>
    </row>
    <row r="36451" spans="25:25">
      <c r="Y36451" s="176"/>
    </row>
    <row r="36452" spans="25:25">
      <c r="Y36452" s="176"/>
    </row>
    <row r="36453" spans="25:25">
      <c r="Y36453" s="176"/>
    </row>
    <row r="36454" spans="25:25">
      <c r="Y36454" s="176"/>
    </row>
    <row r="36455" spans="25:25">
      <c r="Y36455" s="176"/>
    </row>
    <row r="36456" spans="25:25">
      <c r="Y36456" s="176"/>
    </row>
    <row r="36457" spans="25:25">
      <c r="Y36457" s="176"/>
    </row>
    <row r="36458" spans="25:25">
      <c r="Y36458" s="176"/>
    </row>
    <row r="36459" spans="25:25">
      <c r="Y36459" s="176"/>
    </row>
    <row r="36460" spans="25:25">
      <c r="Y36460" s="176"/>
    </row>
    <row r="36461" spans="25:25">
      <c r="Y36461" s="176"/>
    </row>
    <row r="36462" spans="25:25">
      <c r="Y36462" s="176"/>
    </row>
    <row r="36463" spans="25:25">
      <c r="Y36463" s="176"/>
    </row>
    <row r="36464" spans="25:25">
      <c r="Y36464" s="176"/>
    </row>
    <row r="36465" spans="25:25">
      <c r="Y36465" s="176"/>
    </row>
    <row r="36466" spans="25:25">
      <c r="Y36466" s="176"/>
    </row>
    <row r="36467" spans="25:25">
      <c r="Y36467" s="176"/>
    </row>
    <row r="36468" spans="25:25">
      <c r="Y36468" s="176"/>
    </row>
    <row r="36469" spans="25:25">
      <c r="Y36469" s="176"/>
    </row>
    <row r="36470" spans="25:25">
      <c r="Y36470" s="176"/>
    </row>
    <row r="36471" spans="25:25">
      <c r="Y36471" s="176"/>
    </row>
    <row r="36472" spans="25:25">
      <c r="Y36472" s="176"/>
    </row>
    <row r="36473" spans="25:25">
      <c r="Y36473" s="176"/>
    </row>
    <row r="36474" spans="25:25">
      <c r="Y36474" s="176"/>
    </row>
    <row r="36475" spans="25:25">
      <c r="Y36475" s="176"/>
    </row>
    <row r="36476" spans="25:25">
      <c r="Y36476" s="176"/>
    </row>
    <row r="36477" spans="25:25">
      <c r="Y36477" s="176"/>
    </row>
    <row r="36478" spans="25:25">
      <c r="Y36478" s="176"/>
    </row>
    <row r="36479" spans="25:25">
      <c r="Y36479" s="176"/>
    </row>
    <row r="36480" spans="25:25">
      <c r="Y36480" s="176"/>
    </row>
    <row r="36481" spans="25:25">
      <c r="Y36481" s="176"/>
    </row>
    <row r="36482" spans="25:25">
      <c r="Y36482" s="176"/>
    </row>
    <row r="36483" spans="25:25">
      <c r="Y36483" s="176"/>
    </row>
    <row r="36484" spans="25:25">
      <c r="Y36484" s="176"/>
    </row>
    <row r="36485" spans="25:25">
      <c r="Y36485" s="176"/>
    </row>
    <row r="36486" spans="25:25">
      <c r="Y36486" s="176"/>
    </row>
    <row r="36487" spans="25:25">
      <c r="Y36487" s="176"/>
    </row>
    <row r="36488" spans="25:25">
      <c r="Y36488" s="176"/>
    </row>
    <row r="36489" spans="25:25">
      <c r="Y36489" s="176"/>
    </row>
    <row r="36490" spans="25:25">
      <c r="Y36490" s="176"/>
    </row>
    <row r="36491" spans="25:25">
      <c r="Y36491" s="176"/>
    </row>
    <row r="36492" spans="25:25">
      <c r="Y36492" s="176"/>
    </row>
    <row r="36493" spans="25:25">
      <c r="Y36493" s="176"/>
    </row>
    <row r="36494" spans="25:25">
      <c r="Y36494" s="176"/>
    </row>
    <row r="36495" spans="25:25">
      <c r="Y36495" s="176"/>
    </row>
    <row r="36496" spans="25:25">
      <c r="Y36496" s="176"/>
    </row>
    <row r="36497" spans="25:25">
      <c r="Y36497" s="176"/>
    </row>
    <row r="36498" spans="25:25">
      <c r="Y36498" s="176"/>
    </row>
    <row r="36499" spans="25:25">
      <c r="Y36499" s="176"/>
    </row>
    <row r="36500" spans="25:25">
      <c r="Y36500" s="176"/>
    </row>
    <row r="36501" spans="25:25">
      <c r="Y36501" s="176"/>
    </row>
    <row r="36502" spans="25:25">
      <c r="Y36502" s="176"/>
    </row>
    <row r="36503" spans="25:25">
      <c r="Y36503" s="176"/>
    </row>
    <row r="36504" spans="25:25">
      <c r="Y36504" s="176"/>
    </row>
    <row r="36505" spans="25:25">
      <c r="Y36505" s="176"/>
    </row>
    <row r="36506" spans="25:25">
      <c r="Y36506" s="176"/>
    </row>
    <row r="36507" spans="25:25">
      <c r="Y36507" s="176"/>
    </row>
    <row r="36508" spans="25:25">
      <c r="Y36508" s="176"/>
    </row>
    <row r="36509" spans="25:25">
      <c r="Y36509" s="176"/>
    </row>
    <row r="36510" spans="25:25">
      <c r="Y36510" s="176"/>
    </row>
    <row r="36511" spans="25:25">
      <c r="Y36511" s="176"/>
    </row>
    <row r="36512" spans="25:25">
      <c r="Y36512" s="176"/>
    </row>
    <row r="36513" spans="25:25">
      <c r="Y36513" s="176"/>
    </row>
    <row r="36514" spans="25:25">
      <c r="Y36514" s="176"/>
    </row>
    <row r="36515" spans="25:25">
      <c r="Y36515" s="176"/>
    </row>
    <row r="36516" spans="25:25">
      <c r="Y36516" s="176"/>
    </row>
    <row r="36517" spans="25:25">
      <c r="Y36517" s="176"/>
    </row>
    <row r="36518" spans="25:25">
      <c r="Y36518" s="176"/>
    </row>
    <row r="36519" spans="25:25">
      <c r="Y36519" s="176"/>
    </row>
    <row r="36520" spans="25:25">
      <c r="Y36520" s="176"/>
    </row>
    <row r="36521" spans="25:25">
      <c r="Y36521" s="176"/>
    </row>
    <row r="36522" spans="25:25">
      <c r="Y36522" s="176"/>
    </row>
    <row r="36523" spans="25:25">
      <c r="Y36523" s="176"/>
    </row>
    <row r="36524" spans="25:25">
      <c r="Y36524" s="176"/>
    </row>
    <row r="36525" spans="25:25">
      <c r="Y36525" s="176"/>
    </row>
    <row r="36526" spans="25:25">
      <c r="Y36526" s="176"/>
    </row>
    <row r="36527" spans="25:25">
      <c r="Y36527" s="176"/>
    </row>
    <row r="36528" spans="25:25">
      <c r="Y36528" s="176"/>
    </row>
    <row r="36529" spans="25:25">
      <c r="Y36529" s="176"/>
    </row>
    <row r="36530" spans="25:25">
      <c r="Y36530" s="176"/>
    </row>
    <row r="36531" spans="25:25">
      <c r="Y36531" s="176"/>
    </row>
    <row r="36532" spans="25:25">
      <c r="Y36532" s="176"/>
    </row>
    <row r="36533" spans="25:25">
      <c r="Y36533" s="176"/>
    </row>
    <row r="36534" spans="25:25">
      <c r="Y36534" s="176"/>
    </row>
    <row r="36535" spans="25:25">
      <c r="Y36535" s="176"/>
    </row>
    <row r="36536" spans="25:25">
      <c r="Y36536" s="176"/>
    </row>
    <row r="36537" spans="25:25">
      <c r="Y36537" s="176"/>
    </row>
    <row r="36538" spans="25:25">
      <c r="Y36538" s="176"/>
    </row>
    <row r="36539" spans="25:25">
      <c r="Y36539" s="176"/>
    </row>
    <row r="36540" spans="25:25">
      <c r="Y36540" s="176"/>
    </row>
    <row r="36541" spans="25:25">
      <c r="Y36541" s="176"/>
    </row>
    <row r="36542" spans="25:25">
      <c r="Y36542" s="176"/>
    </row>
    <row r="36543" spans="25:25">
      <c r="Y36543" s="176"/>
    </row>
    <row r="36544" spans="25:25">
      <c r="Y36544" s="176"/>
    </row>
    <row r="36545" spans="25:25">
      <c r="Y36545" s="176"/>
    </row>
    <row r="36546" spans="25:25">
      <c r="Y36546" s="176"/>
    </row>
    <row r="36547" spans="25:25">
      <c r="Y36547" s="176"/>
    </row>
    <row r="36548" spans="25:25">
      <c r="Y36548" s="176"/>
    </row>
    <row r="36549" spans="25:25">
      <c r="Y36549" s="176"/>
    </row>
    <row r="36550" spans="25:25">
      <c r="Y36550" s="176"/>
    </row>
    <row r="36551" spans="25:25">
      <c r="Y36551" s="176"/>
    </row>
    <row r="36552" spans="25:25">
      <c r="Y36552" s="176"/>
    </row>
    <row r="36553" spans="25:25">
      <c r="Y36553" s="176"/>
    </row>
    <row r="36554" spans="25:25">
      <c r="Y36554" s="176"/>
    </row>
    <row r="36555" spans="25:25">
      <c r="Y36555" s="176"/>
    </row>
    <row r="36556" spans="25:25">
      <c r="Y36556" s="176"/>
    </row>
    <row r="36557" spans="25:25">
      <c r="Y36557" s="176"/>
    </row>
    <row r="36558" spans="25:25">
      <c r="Y36558" s="176"/>
    </row>
    <row r="36559" spans="25:25">
      <c r="Y36559" s="176"/>
    </row>
    <row r="36560" spans="25:25">
      <c r="Y36560" s="176"/>
    </row>
    <row r="36561" spans="25:25">
      <c r="Y36561" s="176"/>
    </row>
    <row r="36562" spans="25:25">
      <c r="Y36562" s="176"/>
    </row>
    <row r="36563" spans="25:25">
      <c r="Y36563" s="176"/>
    </row>
    <row r="36564" spans="25:25">
      <c r="Y36564" s="176"/>
    </row>
    <row r="36565" spans="25:25">
      <c r="Y36565" s="176"/>
    </row>
    <row r="36566" spans="25:25">
      <c r="Y36566" s="176"/>
    </row>
    <row r="36567" spans="25:25">
      <c r="Y36567" s="176"/>
    </row>
    <row r="36568" spans="25:25">
      <c r="Y36568" s="176"/>
    </row>
    <row r="36569" spans="25:25">
      <c r="Y36569" s="176"/>
    </row>
    <row r="36570" spans="25:25">
      <c r="Y36570" s="176"/>
    </row>
    <row r="36571" spans="25:25">
      <c r="Y36571" s="176"/>
    </row>
    <row r="36572" spans="25:25">
      <c r="Y36572" s="176"/>
    </row>
    <row r="36573" spans="25:25">
      <c r="Y36573" s="176"/>
    </row>
    <row r="36574" spans="25:25">
      <c r="Y36574" s="176"/>
    </row>
    <row r="36575" spans="25:25">
      <c r="Y36575" s="176"/>
    </row>
    <row r="36576" spans="25:25">
      <c r="Y36576" s="176"/>
    </row>
    <row r="36577" spans="25:25">
      <c r="Y36577" s="176"/>
    </row>
    <row r="36578" spans="25:25">
      <c r="Y36578" s="176"/>
    </row>
    <row r="36579" spans="25:25">
      <c r="Y36579" s="176"/>
    </row>
    <row r="36580" spans="25:25">
      <c r="Y36580" s="176"/>
    </row>
    <row r="36581" spans="25:25">
      <c r="Y36581" s="176"/>
    </row>
    <row r="36582" spans="25:25">
      <c r="Y36582" s="176"/>
    </row>
    <row r="36583" spans="25:25">
      <c r="Y36583" s="176"/>
    </row>
    <row r="36584" spans="25:25">
      <c r="Y36584" s="176"/>
    </row>
    <row r="36585" spans="25:25">
      <c r="Y36585" s="176"/>
    </row>
    <row r="36586" spans="25:25">
      <c r="Y36586" s="176"/>
    </row>
    <row r="36587" spans="25:25">
      <c r="Y36587" s="176"/>
    </row>
    <row r="36588" spans="25:25">
      <c r="Y36588" s="176"/>
    </row>
    <row r="36589" spans="25:25">
      <c r="Y36589" s="176"/>
    </row>
    <row r="36590" spans="25:25">
      <c r="Y36590" s="176"/>
    </row>
    <row r="36591" spans="25:25">
      <c r="Y36591" s="176"/>
    </row>
    <row r="36592" spans="25:25">
      <c r="Y36592" s="176"/>
    </row>
    <row r="36593" spans="25:25">
      <c r="Y36593" s="176"/>
    </row>
    <row r="36594" spans="25:25">
      <c r="Y36594" s="176"/>
    </row>
    <row r="36595" spans="25:25">
      <c r="Y36595" s="176"/>
    </row>
    <row r="36596" spans="25:25">
      <c r="Y36596" s="176"/>
    </row>
    <row r="36597" spans="25:25">
      <c r="Y36597" s="176"/>
    </row>
    <row r="36598" spans="25:25">
      <c r="Y36598" s="176"/>
    </row>
    <row r="36599" spans="25:25">
      <c r="Y36599" s="176"/>
    </row>
    <row r="36600" spans="25:25">
      <c r="Y36600" s="176"/>
    </row>
    <row r="36601" spans="25:25">
      <c r="Y36601" s="176"/>
    </row>
    <row r="36602" spans="25:25">
      <c r="Y36602" s="176"/>
    </row>
    <row r="36603" spans="25:25">
      <c r="Y36603" s="176"/>
    </row>
    <row r="36604" spans="25:25">
      <c r="Y36604" s="176"/>
    </row>
    <row r="36605" spans="25:25">
      <c r="Y36605" s="176"/>
    </row>
    <row r="36606" spans="25:25">
      <c r="Y36606" s="176"/>
    </row>
    <row r="36607" spans="25:25">
      <c r="Y36607" s="176"/>
    </row>
    <row r="36608" spans="25:25">
      <c r="Y36608" s="176"/>
    </row>
    <row r="36609" spans="25:25">
      <c r="Y36609" s="176"/>
    </row>
    <row r="36610" spans="25:25">
      <c r="Y36610" s="176"/>
    </row>
    <row r="36611" spans="25:25">
      <c r="Y36611" s="176"/>
    </row>
    <row r="36612" spans="25:25">
      <c r="Y36612" s="176"/>
    </row>
    <row r="36613" spans="25:25">
      <c r="Y36613" s="176"/>
    </row>
    <row r="36614" spans="25:25">
      <c r="Y36614" s="176"/>
    </row>
    <row r="36615" spans="25:25">
      <c r="Y36615" s="176"/>
    </row>
    <row r="36616" spans="25:25">
      <c r="Y36616" s="176"/>
    </row>
    <row r="36617" spans="25:25">
      <c r="Y36617" s="176"/>
    </row>
    <row r="36618" spans="25:25">
      <c r="Y36618" s="176"/>
    </row>
    <row r="36619" spans="25:25">
      <c r="Y36619" s="176"/>
    </row>
    <row r="36620" spans="25:25">
      <c r="Y36620" s="176"/>
    </row>
    <row r="36621" spans="25:25">
      <c r="Y36621" s="176"/>
    </row>
    <row r="36622" spans="25:25">
      <c r="Y36622" s="176"/>
    </row>
    <row r="36623" spans="25:25">
      <c r="Y36623" s="176"/>
    </row>
    <row r="36624" spans="25:25">
      <c r="Y36624" s="176"/>
    </row>
    <row r="36625" spans="25:25">
      <c r="Y36625" s="176"/>
    </row>
    <row r="36626" spans="25:25">
      <c r="Y36626" s="176"/>
    </row>
    <row r="36627" spans="25:25">
      <c r="Y36627" s="176"/>
    </row>
    <row r="36628" spans="25:25">
      <c r="Y36628" s="176"/>
    </row>
    <row r="36629" spans="25:25">
      <c r="Y36629" s="176"/>
    </row>
    <row r="36630" spans="25:25">
      <c r="Y36630" s="176"/>
    </row>
    <row r="36631" spans="25:25">
      <c r="Y36631" s="176"/>
    </row>
    <row r="36632" spans="25:25">
      <c r="Y36632" s="176"/>
    </row>
    <row r="36633" spans="25:25">
      <c r="Y36633" s="176"/>
    </row>
    <row r="36634" spans="25:25">
      <c r="Y36634" s="176"/>
    </row>
    <row r="36635" spans="25:25">
      <c r="Y36635" s="176"/>
    </row>
    <row r="36636" spans="25:25">
      <c r="Y36636" s="176"/>
    </row>
    <row r="36637" spans="25:25">
      <c r="Y36637" s="176"/>
    </row>
    <row r="36638" spans="25:25">
      <c r="Y36638" s="176"/>
    </row>
    <row r="36639" spans="25:25">
      <c r="Y36639" s="176"/>
    </row>
    <row r="36640" spans="25:25">
      <c r="Y36640" s="176"/>
    </row>
    <row r="36641" spans="25:25">
      <c r="Y36641" s="176"/>
    </row>
    <row r="36642" spans="25:25">
      <c r="Y36642" s="176"/>
    </row>
    <row r="36643" spans="25:25">
      <c r="Y36643" s="176"/>
    </row>
    <row r="36644" spans="25:25">
      <c r="Y36644" s="176"/>
    </row>
    <row r="36645" spans="25:25">
      <c r="Y36645" s="176"/>
    </row>
    <row r="36646" spans="25:25">
      <c r="Y36646" s="176"/>
    </row>
    <row r="36647" spans="25:25">
      <c r="Y36647" s="176"/>
    </row>
    <row r="36648" spans="25:25">
      <c r="Y36648" s="176"/>
    </row>
    <row r="36649" spans="25:25">
      <c r="Y36649" s="176"/>
    </row>
    <row r="36650" spans="25:25">
      <c r="Y36650" s="176"/>
    </row>
    <row r="36651" spans="25:25">
      <c r="Y36651" s="176"/>
    </row>
    <row r="36652" spans="25:25">
      <c r="Y36652" s="176"/>
    </row>
    <row r="36653" spans="25:25">
      <c r="Y36653" s="176"/>
    </row>
    <row r="36654" spans="25:25">
      <c r="Y36654" s="176"/>
    </row>
    <row r="36655" spans="25:25">
      <c r="Y36655" s="176"/>
    </row>
    <row r="36656" spans="25:25">
      <c r="Y36656" s="176"/>
    </row>
    <row r="36657" spans="25:25">
      <c r="Y36657" s="176"/>
    </row>
    <row r="36658" spans="25:25">
      <c r="Y36658" s="176"/>
    </row>
    <row r="36659" spans="25:25">
      <c r="Y36659" s="176"/>
    </row>
    <row r="36660" spans="25:25">
      <c r="Y36660" s="176"/>
    </row>
    <row r="36661" spans="25:25">
      <c r="Y36661" s="176"/>
    </row>
    <row r="36662" spans="25:25">
      <c r="Y36662" s="176"/>
    </row>
    <row r="36663" spans="25:25">
      <c r="Y36663" s="176"/>
    </row>
    <row r="36664" spans="25:25">
      <c r="Y36664" s="176"/>
    </row>
    <row r="36665" spans="25:25">
      <c r="Y36665" s="176"/>
    </row>
    <row r="36666" spans="25:25">
      <c r="Y36666" s="176"/>
    </row>
    <row r="36667" spans="25:25">
      <c r="Y36667" s="176"/>
    </row>
    <row r="36668" spans="25:25">
      <c r="Y36668" s="176"/>
    </row>
    <row r="36669" spans="25:25">
      <c r="Y36669" s="176"/>
    </row>
    <row r="36670" spans="25:25">
      <c r="Y36670" s="176"/>
    </row>
    <row r="36671" spans="25:25">
      <c r="Y36671" s="176"/>
    </row>
    <row r="36672" spans="25:25">
      <c r="Y36672" s="176"/>
    </row>
    <row r="36673" spans="25:25">
      <c r="Y36673" s="176"/>
    </row>
    <row r="36674" spans="25:25">
      <c r="Y36674" s="176"/>
    </row>
    <row r="36675" spans="25:25">
      <c r="Y36675" s="176"/>
    </row>
    <row r="36676" spans="25:25">
      <c r="Y36676" s="176"/>
    </row>
    <row r="36677" spans="25:25">
      <c r="Y36677" s="176"/>
    </row>
    <row r="36678" spans="25:25">
      <c r="Y36678" s="176"/>
    </row>
    <row r="36679" spans="25:25">
      <c r="Y36679" s="176"/>
    </row>
    <row r="36680" spans="25:25">
      <c r="Y36680" s="176"/>
    </row>
    <row r="36681" spans="25:25">
      <c r="Y36681" s="176"/>
    </row>
    <row r="36682" spans="25:25">
      <c r="Y36682" s="176"/>
    </row>
    <row r="36683" spans="25:25">
      <c r="Y36683" s="176"/>
    </row>
    <row r="36684" spans="25:25">
      <c r="Y36684" s="176"/>
    </row>
    <row r="36685" spans="25:25">
      <c r="Y36685" s="176"/>
    </row>
    <row r="36686" spans="25:25">
      <c r="Y36686" s="176"/>
    </row>
    <row r="36687" spans="25:25">
      <c r="Y36687" s="176"/>
    </row>
    <row r="36688" spans="25:25">
      <c r="Y36688" s="176"/>
    </row>
    <row r="36689" spans="25:25">
      <c r="Y36689" s="176"/>
    </row>
    <row r="36690" spans="25:25">
      <c r="Y36690" s="176"/>
    </row>
    <row r="36691" spans="25:25">
      <c r="Y36691" s="176"/>
    </row>
    <row r="36692" spans="25:25">
      <c r="Y36692" s="176"/>
    </row>
    <row r="36693" spans="25:25">
      <c r="Y36693" s="176"/>
    </row>
    <row r="36694" spans="25:25">
      <c r="Y36694" s="176"/>
    </row>
    <row r="36695" spans="25:25">
      <c r="Y36695" s="176"/>
    </row>
    <row r="36696" spans="25:25">
      <c r="Y36696" s="176"/>
    </row>
    <row r="36697" spans="25:25">
      <c r="Y36697" s="176"/>
    </row>
    <row r="36698" spans="25:25">
      <c r="Y36698" s="176"/>
    </row>
    <row r="36699" spans="25:25">
      <c r="Y36699" s="176"/>
    </row>
    <row r="36700" spans="25:25">
      <c r="Y36700" s="176"/>
    </row>
    <row r="36701" spans="25:25">
      <c r="Y36701" s="176"/>
    </row>
    <row r="36702" spans="25:25">
      <c r="Y36702" s="176"/>
    </row>
    <row r="36703" spans="25:25">
      <c r="Y36703" s="176"/>
    </row>
    <row r="36704" spans="25:25">
      <c r="Y36704" s="176"/>
    </row>
    <row r="36705" spans="25:25">
      <c r="Y36705" s="176"/>
    </row>
    <row r="36706" spans="25:25">
      <c r="Y36706" s="176"/>
    </row>
    <row r="36707" spans="25:25">
      <c r="Y36707" s="176"/>
    </row>
    <row r="36708" spans="25:25">
      <c r="Y36708" s="176"/>
    </row>
    <row r="36709" spans="25:25">
      <c r="Y36709" s="176"/>
    </row>
    <row r="36710" spans="25:25">
      <c r="Y36710" s="176"/>
    </row>
    <row r="36711" spans="25:25">
      <c r="Y36711" s="176"/>
    </row>
    <row r="36712" spans="25:25">
      <c r="Y36712" s="176"/>
    </row>
    <row r="36713" spans="25:25">
      <c r="Y36713" s="176"/>
    </row>
    <row r="36714" spans="25:25">
      <c r="Y36714" s="176"/>
    </row>
    <row r="36715" spans="25:25">
      <c r="Y36715" s="176"/>
    </row>
    <row r="36716" spans="25:25">
      <c r="Y36716" s="176"/>
    </row>
    <row r="36717" spans="25:25">
      <c r="Y36717" s="176"/>
    </row>
    <row r="36718" spans="25:25">
      <c r="Y36718" s="176"/>
    </row>
    <row r="36719" spans="25:25">
      <c r="Y36719" s="176"/>
    </row>
    <row r="36720" spans="25:25">
      <c r="Y36720" s="176"/>
    </row>
    <row r="36721" spans="25:25">
      <c r="Y36721" s="176"/>
    </row>
    <row r="36722" spans="25:25">
      <c r="Y36722" s="176"/>
    </row>
    <row r="36723" spans="25:25">
      <c r="Y36723" s="176"/>
    </row>
    <row r="36724" spans="25:25">
      <c r="Y36724" s="176"/>
    </row>
    <row r="36725" spans="25:25">
      <c r="Y36725" s="176"/>
    </row>
    <row r="36726" spans="25:25">
      <c r="Y36726" s="176"/>
    </row>
    <row r="36727" spans="25:25">
      <c r="Y36727" s="176"/>
    </row>
    <row r="36728" spans="25:25">
      <c r="Y36728" s="176"/>
    </row>
    <row r="36729" spans="25:25">
      <c r="Y36729" s="176"/>
    </row>
    <row r="36730" spans="25:25">
      <c r="Y36730" s="176"/>
    </row>
    <row r="36731" spans="25:25">
      <c r="Y36731" s="176"/>
    </row>
    <row r="36732" spans="25:25">
      <c r="Y36732" s="176"/>
    </row>
    <row r="36733" spans="25:25">
      <c r="Y36733" s="176"/>
    </row>
    <row r="36734" spans="25:25">
      <c r="Y36734" s="176"/>
    </row>
    <row r="36735" spans="25:25">
      <c r="Y36735" s="176"/>
    </row>
    <row r="36736" spans="25:25">
      <c r="Y36736" s="176"/>
    </row>
    <row r="36737" spans="25:25">
      <c r="Y36737" s="176"/>
    </row>
    <row r="36738" spans="25:25">
      <c r="Y36738" s="176"/>
    </row>
    <row r="36739" spans="25:25">
      <c r="Y36739" s="176"/>
    </row>
    <row r="36740" spans="25:25">
      <c r="Y36740" s="176"/>
    </row>
    <row r="36741" spans="25:25">
      <c r="Y36741" s="176"/>
    </row>
    <row r="36742" spans="25:25">
      <c r="Y36742" s="176"/>
    </row>
    <row r="36743" spans="25:25">
      <c r="Y36743" s="176"/>
    </row>
    <row r="36744" spans="25:25">
      <c r="Y36744" s="176"/>
    </row>
    <row r="36745" spans="25:25">
      <c r="Y36745" s="176"/>
    </row>
    <row r="36746" spans="25:25">
      <c r="Y36746" s="176"/>
    </row>
    <row r="36747" spans="25:25">
      <c r="Y36747" s="176"/>
    </row>
    <row r="36748" spans="25:25">
      <c r="Y36748" s="176"/>
    </row>
    <row r="36749" spans="25:25">
      <c r="Y36749" s="176"/>
    </row>
    <row r="36750" spans="25:25">
      <c r="Y36750" s="176"/>
    </row>
    <row r="36751" spans="25:25">
      <c r="Y36751" s="176"/>
    </row>
    <row r="36752" spans="25:25">
      <c r="Y36752" s="176"/>
    </row>
    <row r="36753" spans="25:25">
      <c r="Y36753" s="176"/>
    </row>
    <row r="36754" spans="25:25">
      <c r="Y36754" s="176"/>
    </row>
    <row r="36755" spans="25:25">
      <c r="Y36755" s="176"/>
    </row>
    <row r="36756" spans="25:25">
      <c r="Y36756" s="176"/>
    </row>
    <row r="36757" spans="25:25">
      <c r="Y36757" s="176"/>
    </row>
    <row r="36758" spans="25:25">
      <c r="Y36758" s="176"/>
    </row>
    <row r="36759" spans="25:25">
      <c r="Y36759" s="176"/>
    </row>
    <row r="36760" spans="25:25">
      <c r="Y36760" s="176"/>
    </row>
    <row r="36761" spans="25:25">
      <c r="Y36761" s="176"/>
    </row>
    <row r="36762" spans="25:25">
      <c r="Y36762" s="176"/>
    </row>
    <row r="36763" spans="25:25">
      <c r="Y36763" s="176"/>
    </row>
    <row r="36764" spans="25:25">
      <c r="Y36764" s="176"/>
    </row>
    <row r="36765" spans="25:25">
      <c r="Y36765" s="176"/>
    </row>
    <row r="36766" spans="25:25">
      <c r="Y36766" s="176"/>
    </row>
    <row r="36767" spans="25:25">
      <c r="Y36767" s="176"/>
    </row>
    <row r="36768" spans="25:25">
      <c r="Y36768" s="176"/>
    </row>
    <row r="36769" spans="25:25">
      <c r="Y36769" s="176"/>
    </row>
    <row r="36770" spans="25:25">
      <c r="Y36770" s="176"/>
    </row>
    <row r="36771" spans="25:25">
      <c r="Y36771" s="176"/>
    </row>
    <row r="36772" spans="25:25">
      <c r="Y36772" s="176"/>
    </row>
    <row r="36773" spans="25:25">
      <c r="Y36773" s="176"/>
    </row>
    <row r="36774" spans="25:25">
      <c r="Y36774" s="176"/>
    </row>
    <row r="36775" spans="25:25">
      <c r="Y36775" s="176"/>
    </row>
    <row r="36776" spans="25:25">
      <c r="Y36776" s="176"/>
    </row>
    <row r="36777" spans="25:25">
      <c r="Y36777" s="176"/>
    </row>
    <row r="36778" spans="25:25">
      <c r="Y36778" s="176"/>
    </row>
    <row r="36779" spans="25:25">
      <c r="Y36779" s="176"/>
    </row>
    <row r="36780" spans="25:25">
      <c r="Y36780" s="176"/>
    </row>
    <row r="36781" spans="25:25">
      <c r="Y36781" s="176"/>
    </row>
    <row r="36782" spans="25:25">
      <c r="Y36782" s="176"/>
    </row>
    <row r="36783" spans="25:25">
      <c r="Y36783" s="176"/>
    </row>
    <row r="36784" spans="25:25">
      <c r="Y36784" s="176"/>
    </row>
    <row r="36785" spans="25:25">
      <c r="Y36785" s="176"/>
    </row>
    <row r="36786" spans="25:25">
      <c r="Y36786" s="176"/>
    </row>
    <row r="36787" spans="25:25">
      <c r="Y36787" s="176"/>
    </row>
    <row r="36788" spans="25:25">
      <c r="Y36788" s="176"/>
    </row>
    <row r="36789" spans="25:25">
      <c r="Y36789" s="176"/>
    </row>
    <row r="36790" spans="25:25">
      <c r="Y36790" s="176"/>
    </row>
    <row r="36791" spans="25:25">
      <c r="Y36791" s="176"/>
    </row>
    <row r="36792" spans="25:25">
      <c r="Y36792" s="176"/>
    </row>
    <row r="36793" spans="25:25">
      <c r="Y36793" s="176"/>
    </row>
    <row r="36794" spans="25:25">
      <c r="Y36794" s="176"/>
    </row>
    <row r="36795" spans="25:25">
      <c r="Y36795" s="176"/>
    </row>
    <row r="36796" spans="25:25">
      <c r="Y36796" s="176"/>
    </row>
    <row r="36797" spans="25:25">
      <c r="Y36797" s="176"/>
    </row>
    <row r="36798" spans="25:25">
      <c r="Y36798" s="176"/>
    </row>
    <row r="36799" spans="25:25">
      <c r="Y36799" s="176"/>
    </row>
    <row r="36800" spans="25:25">
      <c r="Y36800" s="176"/>
    </row>
    <row r="36801" spans="25:25">
      <c r="Y36801" s="176"/>
    </row>
    <row r="36802" spans="25:25">
      <c r="Y36802" s="176"/>
    </row>
    <row r="36803" spans="25:25">
      <c r="Y36803" s="176"/>
    </row>
    <row r="36804" spans="25:25">
      <c r="Y36804" s="176"/>
    </row>
    <row r="36805" spans="25:25">
      <c r="Y36805" s="176"/>
    </row>
    <row r="36806" spans="25:25">
      <c r="Y36806" s="176"/>
    </row>
    <row r="36807" spans="25:25">
      <c r="Y36807" s="176"/>
    </row>
    <row r="36808" spans="25:25">
      <c r="Y36808" s="176"/>
    </row>
    <row r="36809" spans="25:25">
      <c r="Y36809" s="176"/>
    </row>
    <row r="36810" spans="25:25">
      <c r="Y36810" s="176"/>
    </row>
    <row r="36811" spans="25:25">
      <c r="Y36811" s="176"/>
    </row>
    <row r="36812" spans="25:25">
      <c r="Y36812" s="176"/>
    </row>
    <row r="36813" spans="25:25">
      <c r="Y36813" s="176"/>
    </row>
    <row r="36814" spans="25:25">
      <c r="Y36814" s="176"/>
    </row>
    <row r="36815" spans="25:25">
      <c r="Y36815" s="176"/>
    </row>
    <row r="36816" spans="25:25">
      <c r="Y36816" s="176"/>
    </row>
    <row r="36817" spans="25:25">
      <c r="Y36817" s="176"/>
    </row>
    <row r="36818" spans="25:25">
      <c r="Y36818" s="176"/>
    </row>
    <row r="36819" spans="25:25">
      <c r="Y36819" s="176"/>
    </row>
    <row r="36820" spans="25:25">
      <c r="Y36820" s="176"/>
    </row>
    <row r="36821" spans="25:25">
      <c r="Y36821" s="176"/>
    </row>
    <row r="36822" spans="25:25">
      <c r="Y36822" s="176"/>
    </row>
    <row r="36823" spans="25:25">
      <c r="Y36823" s="176"/>
    </row>
    <row r="36824" spans="25:25">
      <c r="Y36824" s="176"/>
    </row>
    <row r="36825" spans="25:25">
      <c r="Y36825" s="176"/>
    </row>
    <row r="36826" spans="25:25">
      <c r="Y36826" s="176"/>
    </row>
    <row r="36827" spans="25:25">
      <c r="Y36827" s="176"/>
    </row>
    <row r="36828" spans="25:25">
      <c r="Y36828" s="176"/>
    </row>
    <row r="36829" spans="25:25">
      <c r="Y36829" s="176"/>
    </row>
    <row r="36830" spans="25:25">
      <c r="Y36830" s="176"/>
    </row>
    <row r="36831" spans="25:25">
      <c r="Y36831" s="176"/>
    </row>
    <row r="36832" spans="25:25">
      <c r="Y36832" s="176"/>
    </row>
    <row r="36833" spans="25:25">
      <c r="Y36833" s="176"/>
    </row>
    <row r="36834" spans="25:25">
      <c r="Y36834" s="176"/>
    </row>
    <row r="36835" spans="25:25">
      <c r="Y36835" s="176"/>
    </row>
    <row r="36836" spans="25:25">
      <c r="Y36836" s="176"/>
    </row>
    <row r="36837" spans="25:25">
      <c r="Y36837" s="176"/>
    </row>
    <row r="36838" spans="25:25">
      <c r="Y36838" s="176"/>
    </row>
    <row r="36839" spans="25:25">
      <c r="Y36839" s="176"/>
    </row>
    <row r="36840" spans="25:25">
      <c r="Y36840" s="176"/>
    </row>
    <row r="36841" spans="25:25">
      <c r="Y36841" s="176"/>
    </row>
    <row r="36842" spans="25:25">
      <c r="Y36842" s="176"/>
    </row>
    <row r="36843" spans="25:25">
      <c r="Y36843" s="176"/>
    </row>
    <row r="36844" spans="25:25">
      <c r="Y36844" s="176"/>
    </row>
    <row r="36845" spans="25:25">
      <c r="Y36845" s="176"/>
    </row>
    <row r="36846" spans="25:25">
      <c r="Y36846" s="176"/>
    </row>
    <row r="36847" spans="25:25">
      <c r="Y36847" s="176"/>
    </row>
    <row r="36848" spans="25:25">
      <c r="Y36848" s="176"/>
    </row>
    <row r="36849" spans="25:25">
      <c r="Y36849" s="176"/>
    </row>
    <row r="36850" spans="25:25">
      <c r="Y36850" s="176"/>
    </row>
    <row r="36851" spans="25:25">
      <c r="Y36851" s="176"/>
    </row>
    <row r="36852" spans="25:25">
      <c r="Y36852" s="176"/>
    </row>
    <row r="36853" spans="25:25">
      <c r="Y36853" s="176"/>
    </row>
    <row r="36854" spans="25:25">
      <c r="Y36854" s="176"/>
    </row>
    <row r="36855" spans="25:25">
      <c r="Y36855" s="176"/>
    </row>
    <row r="36856" spans="25:25">
      <c r="Y36856" s="176"/>
    </row>
    <row r="36857" spans="25:25">
      <c r="Y36857" s="176"/>
    </row>
    <row r="36858" spans="25:25">
      <c r="Y36858" s="176"/>
    </row>
    <row r="36859" spans="25:25">
      <c r="Y36859" s="176"/>
    </row>
    <row r="36860" spans="25:25">
      <c r="Y36860" s="176"/>
    </row>
    <row r="36861" spans="25:25">
      <c r="Y36861" s="176"/>
    </row>
    <row r="36862" spans="25:25">
      <c r="Y36862" s="176"/>
    </row>
    <row r="36863" spans="25:25">
      <c r="Y36863" s="176"/>
    </row>
    <row r="36864" spans="25:25">
      <c r="Y36864" s="176"/>
    </row>
    <row r="36865" spans="25:25">
      <c r="Y36865" s="176"/>
    </row>
    <row r="36866" spans="25:25">
      <c r="Y36866" s="176"/>
    </row>
    <row r="36867" spans="25:25">
      <c r="Y36867" s="176"/>
    </row>
    <row r="36868" spans="25:25">
      <c r="Y36868" s="176"/>
    </row>
    <row r="36869" spans="25:25">
      <c r="Y36869" s="176"/>
    </row>
    <row r="36870" spans="25:25">
      <c r="Y36870" s="176"/>
    </row>
    <row r="36871" spans="25:25">
      <c r="Y36871" s="176"/>
    </row>
    <row r="36872" spans="25:25">
      <c r="Y36872" s="176"/>
    </row>
    <row r="36873" spans="25:25">
      <c r="Y36873" s="176"/>
    </row>
    <row r="36874" spans="25:25">
      <c r="Y36874" s="176"/>
    </row>
    <row r="36875" spans="25:25">
      <c r="Y36875" s="176"/>
    </row>
    <row r="36876" spans="25:25">
      <c r="Y36876" s="176"/>
    </row>
    <row r="36877" spans="25:25">
      <c r="Y36877" s="176"/>
    </row>
    <row r="36878" spans="25:25">
      <c r="Y36878" s="176"/>
    </row>
    <row r="36879" spans="25:25">
      <c r="Y36879" s="176"/>
    </row>
    <row r="36880" spans="25:25">
      <c r="Y36880" s="176"/>
    </row>
    <row r="36881" spans="25:25">
      <c r="Y36881" s="176"/>
    </row>
    <row r="36882" spans="25:25">
      <c r="Y36882" s="176"/>
    </row>
    <row r="36883" spans="25:25">
      <c r="Y36883" s="176"/>
    </row>
    <row r="36884" spans="25:25">
      <c r="Y36884" s="176"/>
    </row>
    <row r="36885" spans="25:25">
      <c r="Y36885" s="176"/>
    </row>
    <row r="36886" spans="25:25">
      <c r="Y36886" s="176"/>
    </row>
    <row r="36887" spans="25:25">
      <c r="Y36887" s="176"/>
    </row>
    <row r="36888" spans="25:25">
      <c r="Y36888" s="176"/>
    </row>
    <row r="36889" spans="25:25">
      <c r="Y36889" s="176"/>
    </row>
    <row r="36890" spans="25:25">
      <c r="Y36890" s="176"/>
    </row>
    <row r="36891" spans="25:25">
      <c r="Y36891" s="176"/>
    </row>
    <row r="36892" spans="25:25">
      <c r="Y36892" s="176"/>
    </row>
    <row r="36893" spans="25:25">
      <c r="Y36893" s="176"/>
    </row>
    <row r="36894" spans="25:25">
      <c r="Y36894" s="176"/>
    </row>
    <row r="36895" spans="25:25">
      <c r="Y36895" s="176"/>
    </row>
    <row r="36896" spans="25:25">
      <c r="Y36896" s="176"/>
    </row>
    <row r="36897" spans="25:25">
      <c r="Y36897" s="176"/>
    </row>
    <row r="36898" spans="25:25">
      <c r="Y36898" s="176"/>
    </row>
    <row r="36899" spans="25:25">
      <c r="Y36899" s="176"/>
    </row>
    <row r="36900" spans="25:25">
      <c r="Y36900" s="176"/>
    </row>
    <row r="36901" spans="25:25">
      <c r="Y36901" s="176"/>
    </row>
    <row r="36902" spans="25:25">
      <c r="Y36902" s="176"/>
    </row>
    <row r="36903" spans="25:25">
      <c r="Y36903" s="176"/>
    </row>
    <row r="36904" spans="25:25">
      <c r="Y36904" s="176"/>
    </row>
    <row r="36905" spans="25:25">
      <c r="Y36905" s="176"/>
    </row>
    <row r="36906" spans="25:25">
      <c r="Y36906" s="176"/>
    </row>
    <row r="36907" spans="25:25">
      <c r="Y36907" s="176"/>
    </row>
    <row r="36908" spans="25:25">
      <c r="Y36908" s="176"/>
    </row>
    <row r="36909" spans="25:25">
      <c r="Y36909" s="176"/>
    </row>
    <row r="36910" spans="25:25">
      <c r="Y36910" s="176"/>
    </row>
    <row r="36911" spans="25:25">
      <c r="Y36911" s="176"/>
    </row>
    <row r="36912" spans="25:25">
      <c r="Y36912" s="176"/>
    </row>
    <row r="36913" spans="25:25">
      <c r="Y36913" s="176"/>
    </row>
    <row r="36914" spans="25:25">
      <c r="Y36914" s="176"/>
    </row>
    <row r="36915" spans="25:25">
      <c r="Y36915" s="176"/>
    </row>
    <row r="36916" spans="25:25">
      <c r="Y36916" s="176"/>
    </row>
    <row r="36917" spans="25:25">
      <c r="Y36917" s="176"/>
    </row>
    <row r="36918" spans="25:25">
      <c r="Y36918" s="176"/>
    </row>
    <row r="36919" spans="25:25">
      <c r="Y36919" s="176"/>
    </row>
    <row r="36920" spans="25:25">
      <c r="Y36920" s="176"/>
    </row>
    <row r="36921" spans="25:25">
      <c r="Y36921" s="176"/>
    </row>
    <row r="36922" spans="25:25">
      <c r="Y36922" s="176"/>
    </row>
    <row r="36923" spans="25:25">
      <c r="Y36923" s="176"/>
    </row>
    <row r="36924" spans="25:25">
      <c r="Y36924" s="176"/>
    </row>
    <row r="36925" spans="25:25">
      <c r="Y36925" s="176"/>
    </row>
    <row r="36926" spans="25:25">
      <c r="Y36926" s="176"/>
    </row>
    <row r="36927" spans="25:25">
      <c r="Y36927" s="176"/>
    </row>
    <row r="36928" spans="25:25">
      <c r="Y36928" s="176"/>
    </row>
    <row r="36929" spans="25:25">
      <c r="Y36929" s="176"/>
    </row>
    <row r="36930" spans="25:25">
      <c r="Y36930" s="176"/>
    </row>
    <row r="36931" spans="25:25">
      <c r="Y36931" s="176"/>
    </row>
    <row r="36932" spans="25:25">
      <c r="Y36932" s="176"/>
    </row>
    <row r="36933" spans="25:25">
      <c r="Y36933" s="176"/>
    </row>
    <row r="36934" spans="25:25">
      <c r="Y36934" s="176"/>
    </row>
    <row r="36935" spans="25:25">
      <c r="Y36935" s="176"/>
    </row>
    <row r="36936" spans="25:25">
      <c r="Y36936" s="176"/>
    </row>
    <row r="36937" spans="25:25">
      <c r="Y36937" s="176"/>
    </row>
    <row r="36938" spans="25:25">
      <c r="Y36938" s="176"/>
    </row>
    <row r="36939" spans="25:25">
      <c r="Y36939" s="176"/>
    </row>
    <row r="36940" spans="25:25">
      <c r="Y36940" s="176"/>
    </row>
    <row r="36941" spans="25:25">
      <c r="Y36941" s="176"/>
    </row>
    <row r="36942" spans="25:25">
      <c r="Y36942" s="176"/>
    </row>
    <row r="36943" spans="25:25">
      <c r="Y36943" s="176"/>
    </row>
    <row r="36944" spans="25:25">
      <c r="Y36944" s="176"/>
    </row>
    <row r="36945" spans="25:25">
      <c r="Y36945" s="176"/>
    </row>
    <row r="36946" spans="25:25">
      <c r="Y36946" s="176"/>
    </row>
    <row r="36947" spans="25:25">
      <c r="Y36947" s="176"/>
    </row>
    <row r="36948" spans="25:25">
      <c r="Y36948" s="176"/>
    </row>
    <row r="36949" spans="25:25">
      <c r="Y36949" s="176"/>
    </row>
    <row r="36950" spans="25:25">
      <c r="Y36950" s="176"/>
    </row>
    <row r="36951" spans="25:25">
      <c r="Y36951" s="176"/>
    </row>
    <row r="36952" spans="25:25">
      <c r="Y36952" s="176"/>
    </row>
    <row r="36953" spans="25:25">
      <c r="Y36953" s="176"/>
    </row>
    <row r="36954" spans="25:25">
      <c r="Y36954" s="176"/>
    </row>
    <row r="36955" spans="25:25">
      <c r="Y36955" s="176"/>
    </row>
    <row r="36956" spans="25:25">
      <c r="Y36956" s="176"/>
    </row>
    <row r="36957" spans="25:25">
      <c r="Y36957" s="176"/>
    </row>
    <row r="36958" spans="25:25">
      <c r="Y36958" s="176"/>
    </row>
    <row r="36959" spans="25:25">
      <c r="Y36959" s="176"/>
    </row>
    <row r="36960" spans="25:25">
      <c r="Y36960" s="176"/>
    </row>
    <row r="36961" spans="25:25">
      <c r="Y36961" s="176"/>
    </row>
    <row r="36962" spans="25:25">
      <c r="Y36962" s="176"/>
    </row>
    <row r="36963" spans="25:25">
      <c r="Y36963" s="176"/>
    </row>
    <row r="36964" spans="25:25">
      <c r="Y36964" s="176"/>
    </row>
    <row r="36965" spans="25:25">
      <c r="Y36965" s="176"/>
    </row>
    <row r="36966" spans="25:25">
      <c r="Y36966" s="176"/>
    </row>
    <row r="36967" spans="25:25">
      <c r="Y36967" s="176"/>
    </row>
    <row r="36968" spans="25:25">
      <c r="Y36968" s="176"/>
    </row>
    <row r="36969" spans="25:25">
      <c r="Y36969" s="176"/>
    </row>
    <row r="36970" spans="25:25">
      <c r="Y36970" s="176"/>
    </row>
    <row r="36971" spans="25:25">
      <c r="Y36971" s="176"/>
    </row>
    <row r="36972" spans="25:25">
      <c r="Y36972" s="176"/>
    </row>
    <row r="36973" spans="25:25">
      <c r="Y36973" s="176"/>
    </row>
    <row r="36974" spans="25:25">
      <c r="Y36974" s="176"/>
    </row>
    <row r="36975" spans="25:25">
      <c r="Y36975" s="176"/>
    </row>
    <row r="36976" spans="25:25">
      <c r="Y36976" s="176"/>
    </row>
    <row r="36977" spans="25:25">
      <c r="Y36977" s="176"/>
    </row>
    <row r="36978" spans="25:25">
      <c r="Y36978" s="176"/>
    </row>
    <row r="36979" spans="25:25">
      <c r="Y36979" s="176"/>
    </row>
    <row r="36980" spans="25:25">
      <c r="Y36980" s="176"/>
    </row>
    <row r="36981" spans="25:25">
      <c r="Y36981" s="176"/>
    </row>
    <row r="36982" spans="25:25">
      <c r="Y36982" s="176"/>
    </row>
    <row r="36983" spans="25:25">
      <c r="Y36983" s="176"/>
    </row>
    <row r="36984" spans="25:25">
      <c r="Y36984" s="176"/>
    </row>
    <row r="36985" spans="25:25">
      <c r="Y36985" s="176"/>
    </row>
    <row r="36986" spans="25:25">
      <c r="Y36986" s="176"/>
    </row>
    <row r="36987" spans="25:25">
      <c r="Y36987" s="176"/>
    </row>
    <row r="36988" spans="25:25">
      <c r="Y36988" s="176"/>
    </row>
    <row r="36989" spans="25:25">
      <c r="Y36989" s="176"/>
    </row>
    <row r="36990" spans="25:25">
      <c r="Y36990" s="176"/>
    </row>
    <row r="36991" spans="25:25">
      <c r="Y36991" s="176"/>
    </row>
    <row r="36992" spans="25:25">
      <c r="Y36992" s="176"/>
    </row>
    <row r="36993" spans="25:25">
      <c r="Y36993" s="176"/>
    </row>
    <row r="36994" spans="25:25">
      <c r="Y36994" s="176"/>
    </row>
    <row r="36995" spans="25:25">
      <c r="Y36995" s="176"/>
    </row>
    <row r="36996" spans="25:25">
      <c r="Y36996" s="176"/>
    </row>
    <row r="36997" spans="25:25">
      <c r="Y36997" s="176"/>
    </row>
    <row r="36998" spans="25:25">
      <c r="Y36998" s="176"/>
    </row>
    <row r="36999" spans="25:25">
      <c r="Y36999" s="176"/>
    </row>
    <row r="37000" spans="25:25">
      <c r="Y37000" s="176"/>
    </row>
    <row r="37001" spans="25:25">
      <c r="Y37001" s="176"/>
    </row>
    <row r="37002" spans="25:25">
      <c r="Y37002" s="176"/>
    </row>
    <row r="37003" spans="25:25">
      <c r="Y37003" s="176"/>
    </row>
    <row r="37004" spans="25:25">
      <c r="Y37004" s="176"/>
    </row>
    <row r="37005" spans="25:25">
      <c r="Y37005" s="176"/>
    </row>
    <row r="37006" spans="25:25">
      <c r="Y37006" s="176"/>
    </row>
    <row r="37007" spans="25:25">
      <c r="Y37007" s="176"/>
    </row>
    <row r="37008" spans="25:25">
      <c r="Y37008" s="176"/>
    </row>
    <row r="37009" spans="25:25">
      <c r="Y37009" s="176"/>
    </row>
    <row r="37010" spans="25:25">
      <c r="Y37010" s="176"/>
    </row>
    <row r="37011" spans="25:25">
      <c r="Y37011" s="176"/>
    </row>
    <row r="37012" spans="25:25">
      <c r="Y37012" s="176"/>
    </row>
    <row r="37013" spans="25:25">
      <c r="Y37013" s="176"/>
    </row>
    <row r="37014" spans="25:25">
      <c r="Y37014" s="176"/>
    </row>
    <row r="37015" spans="25:25">
      <c r="Y37015" s="176"/>
    </row>
    <row r="37016" spans="25:25">
      <c r="Y37016" s="176"/>
    </row>
    <row r="37017" spans="25:25">
      <c r="Y37017" s="176"/>
    </row>
    <row r="37018" spans="25:25">
      <c r="Y37018" s="176"/>
    </row>
    <row r="37019" spans="25:25">
      <c r="Y37019" s="176"/>
    </row>
    <row r="37020" spans="25:25">
      <c r="Y37020" s="176"/>
    </row>
    <row r="37021" spans="25:25">
      <c r="Y37021" s="176"/>
    </row>
    <row r="37022" spans="25:25">
      <c r="Y37022" s="176"/>
    </row>
    <row r="37023" spans="25:25">
      <c r="Y37023" s="176"/>
    </row>
    <row r="37024" spans="25:25">
      <c r="Y37024" s="176"/>
    </row>
    <row r="37025" spans="25:25">
      <c r="Y37025" s="176"/>
    </row>
    <row r="37026" spans="25:25">
      <c r="Y37026" s="176"/>
    </row>
    <row r="37027" spans="25:25">
      <c r="Y37027" s="176"/>
    </row>
    <row r="37028" spans="25:25">
      <c r="Y37028" s="176"/>
    </row>
    <row r="37029" spans="25:25">
      <c r="Y37029" s="176"/>
    </row>
    <row r="37030" spans="25:25">
      <c r="Y37030" s="176"/>
    </row>
    <row r="37031" spans="25:25">
      <c r="Y37031" s="176"/>
    </row>
    <row r="37032" spans="25:25">
      <c r="Y37032" s="176"/>
    </row>
    <row r="37033" spans="25:25">
      <c r="Y37033" s="176"/>
    </row>
    <row r="37034" spans="25:25">
      <c r="Y37034" s="176"/>
    </row>
    <row r="37035" spans="25:25">
      <c r="Y37035" s="176"/>
    </row>
    <row r="37036" spans="25:25">
      <c r="Y37036" s="176"/>
    </row>
    <row r="37037" spans="25:25">
      <c r="Y37037" s="176"/>
    </row>
    <row r="37038" spans="25:25">
      <c r="Y37038" s="176"/>
    </row>
    <row r="37039" spans="25:25">
      <c r="Y37039" s="176"/>
    </row>
    <row r="37040" spans="25:25">
      <c r="Y37040" s="176"/>
    </row>
    <row r="37041" spans="25:25">
      <c r="Y37041" s="176"/>
    </row>
    <row r="37042" spans="25:25">
      <c r="Y37042" s="176"/>
    </row>
    <row r="37043" spans="25:25">
      <c r="Y37043" s="176"/>
    </row>
    <row r="37044" spans="25:25">
      <c r="Y37044" s="176"/>
    </row>
    <row r="37045" spans="25:25">
      <c r="Y37045" s="176"/>
    </row>
    <row r="37046" spans="25:25">
      <c r="Y37046" s="176"/>
    </row>
    <row r="37047" spans="25:25">
      <c r="Y37047" s="176"/>
    </row>
    <row r="37048" spans="25:25">
      <c r="Y37048" s="176"/>
    </row>
    <row r="37049" spans="25:25">
      <c r="Y37049" s="176"/>
    </row>
    <row r="37050" spans="25:25">
      <c r="Y37050" s="176"/>
    </row>
    <row r="37051" spans="25:25">
      <c r="Y37051" s="176"/>
    </row>
    <row r="37052" spans="25:25">
      <c r="Y37052" s="176"/>
    </row>
    <row r="37053" spans="25:25">
      <c r="Y37053" s="176"/>
    </row>
    <row r="37054" spans="25:25">
      <c r="Y37054" s="176"/>
    </row>
    <row r="37055" spans="25:25">
      <c r="Y37055" s="176"/>
    </row>
    <row r="37056" spans="25:25">
      <c r="Y37056" s="176"/>
    </row>
    <row r="37057" spans="25:25">
      <c r="Y37057" s="176"/>
    </row>
    <row r="37058" spans="25:25">
      <c r="Y37058" s="176"/>
    </row>
    <row r="37059" spans="25:25">
      <c r="Y37059" s="176"/>
    </row>
    <row r="37060" spans="25:25">
      <c r="Y37060" s="176"/>
    </row>
    <row r="37061" spans="25:25">
      <c r="Y37061" s="176"/>
    </row>
    <row r="37062" spans="25:25">
      <c r="Y37062" s="176"/>
    </row>
    <row r="37063" spans="25:25">
      <c r="Y37063" s="176"/>
    </row>
    <row r="37064" spans="25:25">
      <c r="Y37064" s="176"/>
    </row>
    <row r="37065" spans="25:25">
      <c r="Y37065" s="176"/>
    </row>
    <row r="37066" spans="25:25">
      <c r="Y37066" s="176"/>
    </row>
    <row r="37067" spans="25:25">
      <c r="Y37067" s="176"/>
    </row>
    <row r="37068" spans="25:25">
      <c r="Y37068" s="176"/>
    </row>
    <row r="37069" spans="25:25">
      <c r="Y37069" s="176"/>
    </row>
    <row r="37070" spans="25:25">
      <c r="Y37070" s="176"/>
    </row>
    <row r="37071" spans="25:25">
      <c r="Y37071" s="176"/>
    </row>
    <row r="37072" spans="25:25">
      <c r="Y37072" s="176"/>
    </row>
    <row r="37073" spans="25:25">
      <c r="Y37073" s="176"/>
    </row>
    <row r="37074" spans="25:25">
      <c r="Y37074" s="176"/>
    </row>
    <row r="37075" spans="25:25">
      <c r="Y37075" s="176"/>
    </row>
    <row r="37076" spans="25:25">
      <c r="Y37076" s="176"/>
    </row>
    <row r="37077" spans="25:25">
      <c r="Y37077" s="176"/>
    </row>
    <row r="37078" spans="25:25">
      <c r="Y37078" s="176"/>
    </row>
    <row r="37079" spans="25:25">
      <c r="Y37079" s="176"/>
    </row>
    <row r="37080" spans="25:25">
      <c r="Y37080" s="176"/>
    </row>
    <row r="37081" spans="25:25">
      <c r="Y37081" s="176"/>
    </row>
    <row r="37082" spans="25:25">
      <c r="Y37082" s="176"/>
    </row>
    <row r="37083" spans="25:25">
      <c r="Y37083" s="176"/>
    </row>
    <row r="37084" spans="25:25">
      <c r="Y37084" s="176"/>
    </row>
    <row r="37085" spans="25:25">
      <c r="Y37085" s="176"/>
    </row>
    <row r="37086" spans="25:25">
      <c r="Y37086" s="176"/>
    </row>
    <row r="37087" spans="25:25">
      <c r="Y37087" s="176"/>
    </row>
    <row r="37088" spans="25:25">
      <c r="Y37088" s="176"/>
    </row>
    <row r="37089" spans="25:25">
      <c r="Y37089" s="176"/>
    </row>
    <row r="37090" spans="25:25">
      <c r="Y37090" s="176"/>
    </row>
    <row r="37091" spans="25:25">
      <c r="Y37091" s="176"/>
    </row>
    <row r="37092" spans="25:25">
      <c r="Y37092" s="176"/>
    </row>
    <row r="37093" spans="25:25">
      <c r="Y37093" s="176"/>
    </row>
    <row r="37094" spans="25:25">
      <c r="Y37094" s="176"/>
    </row>
    <row r="37095" spans="25:25">
      <c r="Y37095" s="176"/>
    </row>
    <row r="37096" spans="25:25">
      <c r="Y37096" s="176"/>
    </row>
    <row r="37097" spans="25:25">
      <c r="Y37097" s="176"/>
    </row>
    <row r="37098" spans="25:25">
      <c r="Y37098" s="176"/>
    </row>
    <row r="37099" spans="25:25">
      <c r="Y37099" s="176"/>
    </row>
    <row r="37100" spans="25:25">
      <c r="Y37100" s="176"/>
    </row>
    <row r="37101" spans="25:25">
      <c r="Y37101" s="176"/>
    </row>
    <row r="37102" spans="25:25">
      <c r="Y37102" s="176"/>
    </row>
    <row r="37103" spans="25:25">
      <c r="Y37103" s="176"/>
    </row>
    <row r="37104" spans="25:25">
      <c r="Y37104" s="176"/>
    </row>
    <row r="37105" spans="25:25">
      <c r="Y37105" s="176"/>
    </row>
    <row r="37106" spans="25:25">
      <c r="Y37106" s="176"/>
    </row>
    <row r="37107" spans="25:25">
      <c r="Y37107" s="176"/>
    </row>
    <row r="37108" spans="25:25">
      <c r="Y37108" s="176"/>
    </row>
    <row r="37109" spans="25:25">
      <c r="Y37109" s="176"/>
    </row>
    <row r="37110" spans="25:25">
      <c r="Y37110" s="176"/>
    </row>
    <row r="37111" spans="25:25">
      <c r="Y37111" s="176"/>
    </row>
    <row r="37112" spans="25:25">
      <c r="Y37112" s="176"/>
    </row>
    <row r="37113" spans="25:25">
      <c r="Y37113" s="176"/>
    </row>
    <row r="37114" spans="25:25">
      <c r="Y37114" s="176"/>
    </row>
    <row r="37115" spans="25:25">
      <c r="Y37115" s="176"/>
    </row>
    <row r="37116" spans="25:25">
      <c r="Y37116" s="176"/>
    </row>
    <row r="37117" spans="25:25">
      <c r="Y37117" s="176"/>
    </row>
    <row r="37118" spans="25:25">
      <c r="Y37118" s="176"/>
    </row>
    <row r="37119" spans="25:25">
      <c r="Y37119" s="176"/>
    </row>
    <row r="37120" spans="25:25">
      <c r="Y37120" s="176"/>
    </row>
    <row r="37121" spans="25:25">
      <c r="Y37121" s="176"/>
    </row>
    <row r="37122" spans="25:25">
      <c r="Y37122" s="176"/>
    </row>
    <row r="37123" spans="25:25">
      <c r="Y37123" s="176"/>
    </row>
    <row r="37124" spans="25:25">
      <c r="Y37124" s="176"/>
    </row>
    <row r="37125" spans="25:25">
      <c r="Y37125" s="176"/>
    </row>
    <row r="37126" spans="25:25">
      <c r="Y37126" s="176"/>
    </row>
    <row r="37127" spans="25:25">
      <c r="Y37127" s="176"/>
    </row>
    <row r="37128" spans="25:25">
      <c r="Y37128" s="176"/>
    </row>
    <row r="37129" spans="25:25">
      <c r="Y37129" s="176"/>
    </row>
    <row r="37130" spans="25:25">
      <c r="Y37130" s="176"/>
    </row>
    <row r="37131" spans="25:25">
      <c r="Y37131" s="176"/>
    </row>
    <row r="37132" spans="25:25">
      <c r="Y37132" s="176"/>
    </row>
    <row r="37133" spans="25:25">
      <c r="Y37133" s="176"/>
    </row>
    <row r="37134" spans="25:25">
      <c r="Y37134" s="176"/>
    </row>
    <row r="37135" spans="25:25">
      <c r="Y37135" s="176"/>
    </row>
    <row r="37136" spans="25:25">
      <c r="Y37136" s="176"/>
    </row>
    <row r="37137" spans="25:25">
      <c r="Y37137" s="176"/>
    </row>
    <row r="37138" spans="25:25">
      <c r="Y37138" s="176"/>
    </row>
    <row r="37139" spans="25:25">
      <c r="Y37139" s="176"/>
    </row>
    <row r="37140" spans="25:25">
      <c r="Y37140" s="176"/>
    </row>
    <row r="37141" spans="25:25">
      <c r="Y37141" s="176"/>
    </row>
    <row r="37142" spans="25:25">
      <c r="Y37142" s="176"/>
    </row>
    <row r="37143" spans="25:25">
      <c r="Y37143" s="176"/>
    </row>
    <row r="37144" spans="25:25">
      <c r="Y37144" s="176"/>
    </row>
    <row r="37145" spans="25:25">
      <c r="Y37145" s="176"/>
    </row>
    <row r="37146" spans="25:25">
      <c r="Y37146" s="176"/>
    </row>
    <row r="37147" spans="25:25">
      <c r="Y37147" s="176"/>
    </row>
    <row r="37148" spans="25:25">
      <c r="Y37148" s="176"/>
    </row>
    <row r="37149" spans="25:25">
      <c r="Y37149" s="176"/>
    </row>
    <row r="37150" spans="25:25">
      <c r="Y37150" s="176"/>
    </row>
    <row r="37151" spans="25:25">
      <c r="Y37151" s="176"/>
    </row>
    <row r="37152" spans="25:25">
      <c r="Y37152" s="176"/>
    </row>
    <row r="37153" spans="25:25">
      <c r="Y37153" s="176"/>
    </row>
    <row r="37154" spans="25:25">
      <c r="Y37154" s="176"/>
    </row>
    <row r="37155" spans="25:25">
      <c r="Y37155" s="176"/>
    </row>
    <row r="37156" spans="25:25">
      <c r="Y37156" s="176"/>
    </row>
    <row r="37157" spans="25:25">
      <c r="Y37157" s="176"/>
    </row>
    <row r="37158" spans="25:25">
      <c r="Y37158" s="176"/>
    </row>
    <row r="37159" spans="25:25">
      <c r="Y37159" s="176"/>
    </row>
    <row r="37160" spans="25:25">
      <c r="Y37160" s="176"/>
    </row>
    <row r="37161" spans="25:25">
      <c r="Y37161" s="176"/>
    </row>
    <row r="37162" spans="25:25">
      <c r="Y37162" s="176"/>
    </row>
    <row r="37163" spans="25:25">
      <c r="Y37163" s="176"/>
    </row>
    <row r="37164" spans="25:25">
      <c r="Y37164" s="176"/>
    </row>
    <row r="37165" spans="25:25">
      <c r="Y37165" s="176"/>
    </row>
    <row r="37166" spans="25:25">
      <c r="Y37166" s="176"/>
    </row>
    <row r="37167" spans="25:25">
      <c r="Y37167" s="176"/>
    </row>
    <row r="37168" spans="25:25">
      <c r="Y37168" s="176"/>
    </row>
    <row r="37169" spans="25:25">
      <c r="Y37169" s="176"/>
    </row>
    <row r="37170" spans="25:25">
      <c r="Y37170" s="176"/>
    </row>
    <row r="37171" spans="25:25">
      <c r="Y37171" s="176"/>
    </row>
    <row r="37172" spans="25:25">
      <c r="Y37172" s="176"/>
    </row>
    <row r="37173" spans="25:25">
      <c r="Y37173" s="176"/>
    </row>
    <row r="37174" spans="25:25">
      <c r="Y37174" s="176"/>
    </row>
    <row r="37175" spans="25:25">
      <c r="Y37175" s="176"/>
    </row>
    <row r="37176" spans="25:25">
      <c r="Y37176" s="176"/>
    </row>
    <row r="37177" spans="25:25">
      <c r="Y37177" s="176"/>
    </row>
    <row r="37178" spans="25:25">
      <c r="Y37178" s="176"/>
    </row>
    <row r="37179" spans="25:25">
      <c r="Y37179" s="176"/>
    </row>
    <row r="37180" spans="25:25">
      <c r="Y37180" s="176"/>
    </row>
    <row r="37181" spans="25:25">
      <c r="Y37181" s="176"/>
    </row>
    <row r="37182" spans="25:25">
      <c r="Y37182" s="176"/>
    </row>
    <row r="37183" spans="25:25">
      <c r="Y37183" s="176"/>
    </row>
    <row r="37184" spans="25:25">
      <c r="Y37184" s="176"/>
    </row>
    <row r="37185" spans="25:25">
      <c r="Y37185" s="176"/>
    </row>
    <row r="37186" spans="25:25">
      <c r="Y37186" s="176"/>
    </row>
    <row r="37187" spans="25:25">
      <c r="Y37187" s="176"/>
    </row>
    <row r="37188" spans="25:25">
      <c r="Y37188" s="176"/>
    </row>
    <row r="37189" spans="25:25">
      <c r="Y37189" s="176"/>
    </row>
    <row r="37190" spans="25:25">
      <c r="Y37190" s="176"/>
    </row>
    <row r="37191" spans="25:25">
      <c r="Y37191" s="176"/>
    </row>
    <row r="37192" spans="25:25">
      <c r="Y37192" s="176"/>
    </row>
    <row r="37193" spans="25:25">
      <c r="Y37193" s="176"/>
    </row>
    <row r="37194" spans="25:25">
      <c r="Y37194" s="176"/>
    </row>
    <row r="37195" spans="25:25">
      <c r="Y37195" s="176"/>
    </row>
    <row r="37196" spans="25:25">
      <c r="Y37196" s="176"/>
    </row>
    <row r="37197" spans="25:25">
      <c r="Y37197" s="176"/>
    </row>
    <row r="37198" spans="25:25">
      <c r="Y37198" s="176"/>
    </row>
    <row r="37199" spans="25:25">
      <c r="Y37199" s="176"/>
    </row>
    <row r="37200" spans="25:25">
      <c r="Y37200" s="176"/>
    </row>
    <row r="37201" spans="25:25">
      <c r="Y37201" s="176"/>
    </row>
    <row r="37202" spans="25:25">
      <c r="Y37202" s="176"/>
    </row>
    <row r="37203" spans="25:25">
      <c r="Y37203" s="176"/>
    </row>
    <row r="37204" spans="25:25">
      <c r="Y37204" s="176"/>
    </row>
    <row r="37205" spans="25:25">
      <c r="Y37205" s="176"/>
    </row>
    <row r="37206" spans="25:25">
      <c r="Y37206" s="176"/>
    </row>
    <row r="37207" spans="25:25">
      <c r="Y37207" s="176"/>
    </row>
    <row r="37208" spans="25:25">
      <c r="Y37208" s="176"/>
    </row>
    <row r="37209" spans="25:25">
      <c r="Y37209" s="176"/>
    </row>
    <row r="37210" spans="25:25">
      <c r="Y37210" s="176"/>
    </row>
    <row r="37211" spans="25:25">
      <c r="Y37211" s="176"/>
    </row>
    <row r="37212" spans="25:25">
      <c r="Y37212" s="176"/>
    </row>
    <row r="37213" spans="25:25">
      <c r="Y37213" s="176"/>
    </row>
    <row r="37214" spans="25:25">
      <c r="Y37214" s="176"/>
    </row>
    <row r="37215" spans="25:25">
      <c r="Y37215" s="176"/>
    </row>
    <row r="37216" spans="25:25">
      <c r="Y37216" s="176"/>
    </row>
    <row r="37217" spans="25:25">
      <c r="Y37217" s="176"/>
    </row>
    <row r="37218" spans="25:25">
      <c r="Y37218" s="176"/>
    </row>
    <row r="37219" spans="25:25">
      <c r="Y37219" s="176"/>
    </row>
    <row r="37220" spans="25:25">
      <c r="Y37220" s="176"/>
    </row>
    <row r="37221" spans="25:25">
      <c r="Y37221" s="176"/>
    </row>
    <row r="37222" spans="25:25">
      <c r="Y37222" s="176"/>
    </row>
    <row r="37223" spans="25:25">
      <c r="Y37223" s="176"/>
    </row>
    <row r="37224" spans="25:25">
      <c r="Y37224" s="176"/>
    </row>
    <row r="37225" spans="25:25">
      <c r="Y37225" s="176"/>
    </row>
    <row r="37226" spans="25:25">
      <c r="Y37226" s="176"/>
    </row>
    <row r="37227" spans="25:25">
      <c r="Y37227" s="176"/>
    </row>
    <row r="37228" spans="25:25">
      <c r="Y37228" s="176"/>
    </row>
    <row r="37229" spans="25:25">
      <c r="Y37229" s="176"/>
    </row>
    <row r="37230" spans="25:25">
      <c r="Y37230" s="176"/>
    </row>
    <row r="37231" spans="25:25">
      <c r="Y37231" s="176"/>
    </row>
    <row r="37232" spans="25:25">
      <c r="Y37232" s="176"/>
    </row>
    <row r="37233" spans="25:25">
      <c r="Y37233" s="176"/>
    </row>
    <row r="37234" spans="25:25">
      <c r="Y37234" s="176"/>
    </row>
    <row r="37235" spans="25:25">
      <c r="Y37235" s="176"/>
    </row>
    <row r="37236" spans="25:25">
      <c r="Y37236" s="176"/>
    </row>
    <row r="37237" spans="25:25">
      <c r="Y37237" s="176"/>
    </row>
    <row r="37238" spans="25:25">
      <c r="Y37238" s="176"/>
    </row>
    <row r="37239" spans="25:25">
      <c r="Y37239" s="176"/>
    </row>
    <row r="37240" spans="25:25">
      <c r="Y37240" s="176"/>
    </row>
    <row r="37241" spans="25:25">
      <c r="Y37241" s="176"/>
    </row>
    <row r="37242" spans="25:25">
      <c r="Y37242" s="176"/>
    </row>
    <row r="37243" spans="25:25">
      <c r="Y37243" s="176"/>
    </row>
    <row r="37244" spans="25:25">
      <c r="Y37244" s="176"/>
    </row>
    <row r="37245" spans="25:25">
      <c r="Y37245" s="176"/>
    </row>
    <row r="37246" spans="25:25">
      <c r="Y37246" s="176"/>
    </row>
    <row r="37247" spans="25:25">
      <c r="Y37247" s="176"/>
    </row>
    <row r="37248" spans="25:25">
      <c r="Y37248" s="176"/>
    </row>
    <row r="37249" spans="25:25">
      <c r="Y37249" s="176"/>
    </row>
    <row r="37250" spans="25:25">
      <c r="Y37250" s="176"/>
    </row>
    <row r="37251" spans="25:25">
      <c r="Y37251" s="176"/>
    </row>
    <row r="37252" spans="25:25">
      <c r="Y37252" s="176"/>
    </row>
    <row r="37253" spans="25:25">
      <c r="Y37253" s="176"/>
    </row>
    <row r="37254" spans="25:25">
      <c r="Y37254" s="176"/>
    </row>
    <row r="37255" spans="25:25">
      <c r="Y37255" s="176"/>
    </row>
    <row r="37256" spans="25:25">
      <c r="Y37256" s="176"/>
    </row>
    <row r="37257" spans="25:25">
      <c r="Y37257" s="176"/>
    </row>
    <row r="37258" spans="25:25">
      <c r="Y37258" s="176"/>
    </row>
    <row r="37259" spans="25:25">
      <c r="Y37259" s="176"/>
    </row>
    <row r="37260" spans="25:25">
      <c r="Y37260" s="176"/>
    </row>
    <row r="37261" spans="25:25">
      <c r="Y37261" s="176"/>
    </row>
    <row r="37262" spans="25:25">
      <c r="Y37262" s="176"/>
    </row>
    <row r="37263" spans="25:25">
      <c r="Y37263" s="176"/>
    </row>
    <row r="37264" spans="25:25">
      <c r="Y37264" s="176"/>
    </row>
    <row r="37265" spans="25:25">
      <c r="Y37265" s="176"/>
    </row>
    <row r="37266" spans="25:25">
      <c r="Y37266" s="176"/>
    </row>
    <row r="37267" spans="25:25">
      <c r="Y37267" s="176"/>
    </row>
    <row r="37268" spans="25:25">
      <c r="Y37268" s="176"/>
    </row>
    <row r="37269" spans="25:25">
      <c r="Y37269" s="176"/>
    </row>
    <row r="37270" spans="25:25">
      <c r="Y37270" s="176"/>
    </row>
    <row r="37271" spans="25:25">
      <c r="Y37271" s="176"/>
    </row>
    <row r="37272" spans="25:25">
      <c r="Y37272" s="176"/>
    </row>
    <row r="37273" spans="25:25">
      <c r="Y37273" s="176"/>
    </row>
    <row r="37274" spans="25:25">
      <c r="Y37274" s="176"/>
    </row>
    <row r="37275" spans="25:25">
      <c r="Y37275" s="176"/>
    </row>
    <row r="37276" spans="25:25">
      <c r="Y37276" s="176"/>
    </row>
    <row r="37277" spans="25:25">
      <c r="Y37277" s="176"/>
    </row>
    <row r="37278" spans="25:25">
      <c r="Y37278" s="176"/>
    </row>
    <row r="37279" spans="25:25">
      <c r="Y37279" s="176"/>
    </row>
    <row r="37280" spans="25:25">
      <c r="Y37280" s="176"/>
    </row>
    <row r="37281" spans="25:25">
      <c r="Y37281" s="176"/>
    </row>
    <row r="37282" spans="25:25">
      <c r="Y37282" s="176"/>
    </row>
    <row r="37283" spans="25:25">
      <c r="Y37283" s="176"/>
    </row>
    <row r="37284" spans="25:25">
      <c r="Y37284" s="176"/>
    </row>
    <row r="37285" spans="25:25">
      <c r="Y37285" s="176"/>
    </row>
    <row r="37286" spans="25:25">
      <c r="Y37286" s="176"/>
    </row>
    <row r="37287" spans="25:25">
      <c r="Y37287" s="176"/>
    </row>
    <row r="37288" spans="25:25">
      <c r="Y37288" s="176"/>
    </row>
    <row r="37289" spans="25:25">
      <c r="Y37289" s="176"/>
    </row>
    <row r="37290" spans="25:25">
      <c r="Y37290" s="176"/>
    </row>
    <row r="37291" spans="25:25">
      <c r="Y37291" s="176"/>
    </row>
    <row r="37292" spans="25:25">
      <c r="Y37292" s="176"/>
    </row>
    <row r="37293" spans="25:25">
      <c r="Y37293" s="176"/>
    </row>
    <row r="37294" spans="25:25">
      <c r="Y37294" s="176"/>
    </row>
    <row r="37295" spans="25:25">
      <c r="Y37295" s="176"/>
    </row>
    <row r="37296" spans="25:25">
      <c r="Y37296" s="176"/>
    </row>
    <row r="37297" spans="25:25">
      <c r="Y37297" s="176"/>
    </row>
    <row r="37298" spans="25:25">
      <c r="Y37298" s="176"/>
    </row>
    <row r="37299" spans="25:25">
      <c r="Y37299" s="176"/>
    </row>
    <row r="37300" spans="25:25">
      <c r="Y37300" s="176"/>
    </row>
    <row r="37301" spans="25:25">
      <c r="Y37301" s="176"/>
    </row>
    <row r="37302" spans="25:25">
      <c r="Y37302" s="176"/>
    </row>
    <row r="37303" spans="25:25">
      <c r="Y37303" s="176"/>
    </row>
    <row r="37304" spans="25:25">
      <c r="Y37304" s="176"/>
    </row>
    <row r="37305" spans="25:25">
      <c r="Y37305" s="176"/>
    </row>
    <row r="37306" spans="25:25">
      <c r="Y37306" s="176"/>
    </row>
    <row r="37307" spans="25:25">
      <c r="Y37307" s="176"/>
    </row>
    <row r="37308" spans="25:25">
      <c r="Y37308" s="176"/>
    </row>
    <row r="37309" spans="25:25">
      <c r="Y37309" s="176"/>
    </row>
    <row r="37310" spans="25:25">
      <c r="Y37310" s="176"/>
    </row>
    <row r="37311" spans="25:25">
      <c r="Y37311" s="176"/>
    </row>
    <row r="37312" spans="25:25">
      <c r="Y37312" s="176"/>
    </row>
    <row r="37313" spans="25:25">
      <c r="Y37313" s="176"/>
    </row>
    <row r="37314" spans="25:25">
      <c r="Y37314" s="176"/>
    </row>
    <row r="37315" spans="25:25">
      <c r="Y37315" s="176"/>
    </row>
    <row r="37316" spans="25:25">
      <c r="Y37316" s="176"/>
    </row>
    <row r="37317" spans="25:25">
      <c r="Y37317" s="176"/>
    </row>
    <row r="37318" spans="25:25">
      <c r="Y37318" s="176"/>
    </row>
    <row r="37319" spans="25:25">
      <c r="Y37319" s="176"/>
    </row>
    <row r="37320" spans="25:25">
      <c r="Y37320" s="176"/>
    </row>
    <row r="37321" spans="25:25">
      <c r="Y37321" s="176"/>
    </row>
    <row r="37322" spans="25:25">
      <c r="Y37322" s="176"/>
    </row>
    <row r="37323" spans="25:25">
      <c r="Y37323" s="176"/>
    </row>
    <row r="37324" spans="25:25">
      <c r="Y37324" s="176"/>
    </row>
    <row r="37325" spans="25:25">
      <c r="Y37325" s="176"/>
    </row>
    <row r="37326" spans="25:25">
      <c r="Y37326" s="176"/>
    </row>
    <row r="37327" spans="25:25">
      <c r="Y37327" s="176"/>
    </row>
    <row r="37328" spans="25:25">
      <c r="Y37328" s="176"/>
    </row>
    <row r="37329" spans="25:25">
      <c r="Y37329" s="176"/>
    </row>
    <row r="37330" spans="25:25">
      <c r="Y37330" s="176"/>
    </row>
    <row r="37331" spans="25:25">
      <c r="Y37331" s="176"/>
    </row>
    <row r="37332" spans="25:25">
      <c r="Y37332" s="176"/>
    </row>
    <row r="37333" spans="25:25">
      <c r="Y37333" s="176"/>
    </row>
    <row r="37334" spans="25:25">
      <c r="Y37334" s="176"/>
    </row>
    <row r="37335" spans="25:25">
      <c r="Y37335" s="176"/>
    </row>
    <row r="37336" spans="25:25">
      <c r="Y37336" s="176"/>
    </row>
    <row r="37337" spans="25:25">
      <c r="Y37337" s="176"/>
    </row>
    <row r="37338" spans="25:25">
      <c r="Y37338" s="176"/>
    </row>
    <row r="37339" spans="25:25">
      <c r="Y37339" s="176"/>
    </row>
    <row r="37340" spans="25:25">
      <c r="Y37340" s="176"/>
    </row>
    <row r="37341" spans="25:25">
      <c r="Y37341" s="176"/>
    </row>
    <row r="37342" spans="25:25">
      <c r="Y37342" s="176"/>
    </row>
    <row r="37343" spans="25:25">
      <c r="Y37343" s="176"/>
    </row>
    <row r="37344" spans="25:25">
      <c r="Y37344" s="176"/>
    </row>
    <row r="37345" spans="25:25">
      <c r="Y37345" s="176"/>
    </row>
    <row r="37346" spans="25:25">
      <c r="Y37346" s="176"/>
    </row>
    <row r="37347" spans="25:25">
      <c r="Y37347" s="176"/>
    </row>
    <row r="37348" spans="25:25">
      <c r="Y37348" s="176"/>
    </row>
    <row r="37349" spans="25:25">
      <c r="Y37349" s="176"/>
    </row>
    <row r="37350" spans="25:25">
      <c r="Y37350" s="176"/>
    </row>
    <row r="37351" spans="25:25">
      <c r="Y37351" s="176"/>
    </row>
    <row r="37352" spans="25:25">
      <c r="Y37352" s="176"/>
    </row>
    <row r="37353" spans="25:25">
      <c r="Y37353" s="176"/>
    </row>
    <row r="37354" spans="25:25">
      <c r="Y37354" s="176"/>
    </row>
    <row r="37355" spans="25:25">
      <c r="Y37355" s="176"/>
    </row>
    <row r="37356" spans="25:25">
      <c r="Y37356" s="176"/>
    </row>
    <row r="37357" spans="25:25">
      <c r="Y37357" s="176"/>
    </row>
    <row r="37358" spans="25:25">
      <c r="Y37358" s="176"/>
    </row>
    <row r="37359" spans="25:25">
      <c r="Y37359" s="176"/>
    </row>
    <row r="37360" spans="25:25">
      <c r="Y37360" s="176"/>
    </row>
    <row r="37361" spans="25:25">
      <c r="Y37361" s="176"/>
    </row>
    <row r="37362" spans="25:25">
      <c r="Y37362" s="176"/>
    </row>
    <row r="37363" spans="25:25">
      <c r="Y37363" s="176"/>
    </row>
    <row r="37364" spans="25:25">
      <c r="Y37364" s="176"/>
    </row>
    <row r="37365" spans="25:25">
      <c r="Y37365" s="176"/>
    </row>
    <row r="37366" spans="25:25">
      <c r="Y37366" s="176"/>
    </row>
    <row r="37367" spans="25:25">
      <c r="Y37367" s="176"/>
    </row>
    <row r="37368" spans="25:25">
      <c r="Y37368" s="176"/>
    </row>
    <row r="37369" spans="25:25">
      <c r="Y37369" s="176"/>
    </row>
    <row r="37370" spans="25:25">
      <c r="Y37370" s="176"/>
    </row>
    <row r="37371" spans="25:25">
      <c r="Y37371" s="176"/>
    </row>
    <row r="37372" spans="25:25">
      <c r="Y37372" s="176"/>
    </row>
    <row r="37373" spans="25:25">
      <c r="Y37373" s="176"/>
    </row>
    <row r="37374" spans="25:25">
      <c r="Y37374" s="176"/>
    </row>
    <row r="37375" spans="25:25">
      <c r="Y37375" s="176"/>
    </row>
    <row r="37376" spans="25:25">
      <c r="Y37376" s="176"/>
    </row>
    <row r="37377" spans="25:25">
      <c r="Y37377" s="176"/>
    </row>
    <row r="37378" spans="25:25">
      <c r="Y37378" s="176"/>
    </row>
    <row r="37379" spans="25:25">
      <c r="Y37379" s="176"/>
    </row>
    <row r="37380" spans="25:25">
      <c r="Y37380" s="176"/>
    </row>
    <row r="37381" spans="25:25">
      <c r="Y37381" s="176"/>
    </row>
    <row r="37382" spans="25:25">
      <c r="Y37382" s="176"/>
    </row>
    <row r="37383" spans="25:25">
      <c r="Y37383" s="176"/>
    </row>
    <row r="37384" spans="25:25">
      <c r="Y37384" s="176"/>
    </row>
    <row r="37385" spans="25:25">
      <c r="Y37385" s="176"/>
    </row>
    <row r="37386" spans="25:25">
      <c r="Y37386" s="176"/>
    </row>
    <row r="37387" spans="25:25">
      <c r="Y37387" s="176"/>
    </row>
    <row r="37388" spans="25:25">
      <c r="Y37388" s="176"/>
    </row>
    <row r="37389" spans="25:25">
      <c r="Y37389" s="176"/>
    </row>
    <row r="37390" spans="25:25">
      <c r="Y37390" s="176"/>
    </row>
    <row r="37391" spans="25:25">
      <c r="Y37391" s="176"/>
    </row>
    <row r="37392" spans="25:25">
      <c r="Y37392" s="176"/>
    </row>
    <row r="37393" spans="25:25">
      <c r="Y37393" s="176"/>
    </row>
    <row r="37394" spans="25:25">
      <c r="Y37394" s="176"/>
    </row>
    <row r="37395" spans="25:25">
      <c r="Y37395" s="176"/>
    </row>
    <row r="37396" spans="25:25">
      <c r="Y37396" s="176"/>
    </row>
    <row r="37397" spans="25:25">
      <c r="Y37397" s="176"/>
    </row>
    <row r="37398" spans="25:25">
      <c r="Y37398" s="176"/>
    </row>
    <row r="37399" spans="25:25">
      <c r="Y37399" s="176"/>
    </row>
    <row r="37400" spans="25:25">
      <c r="Y37400" s="176"/>
    </row>
    <row r="37401" spans="25:25">
      <c r="Y37401" s="176"/>
    </row>
    <row r="37402" spans="25:25">
      <c r="Y37402" s="176"/>
    </row>
    <row r="37403" spans="25:25">
      <c r="Y37403" s="176"/>
    </row>
    <row r="37404" spans="25:25">
      <c r="Y37404" s="176"/>
    </row>
    <row r="37405" spans="25:25">
      <c r="Y37405" s="176"/>
    </row>
    <row r="37406" spans="25:25">
      <c r="Y37406" s="176"/>
    </row>
    <row r="37407" spans="25:25">
      <c r="Y37407" s="176"/>
    </row>
    <row r="37408" spans="25:25">
      <c r="Y37408" s="176"/>
    </row>
    <row r="37409" spans="25:25">
      <c r="Y37409" s="176"/>
    </row>
    <row r="37410" spans="25:25">
      <c r="Y37410" s="176"/>
    </row>
    <row r="37411" spans="25:25">
      <c r="Y37411" s="176"/>
    </row>
    <row r="37412" spans="25:25">
      <c r="Y37412" s="176"/>
    </row>
    <row r="37413" spans="25:25">
      <c r="Y37413" s="176"/>
    </row>
    <row r="37414" spans="25:25">
      <c r="Y37414" s="176"/>
    </row>
    <row r="37415" spans="25:25">
      <c r="Y37415" s="176"/>
    </row>
    <row r="37416" spans="25:25">
      <c r="Y37416" s="176"/>
    </row>
    <row r="37417" spans="25:25">
      <c r="Y37417" s="176"/>
    </row>
    <row r="37418" spans="25:25">
      <c r="Y37418" s="176"/>
    </row>
    <row r="37419" spans="25:25">
      <c r="Y37419" s="176"/>
    </row>
    <row r="37420" spans="25:25">
      <c r="Y37420" s="176"/>
    </row>
    <row r="37421" spans="25:25">
      <c r="Y37421" s="176"/>
    </row>
    <row r="37422" spans="25:25">
      <c r="Y37422" s="176"/>
    </row>
    <row r="37423" spans="25:25">
      <c r="Y37423" s="176"/>
    </row>
    <row r="37424" spans="25:25">
      <c r="Y37424" s="176"/>
    </row>
    <row r="37425" spans="25:25">
      <c r="Y37425" s="176"/>
    </row>
    <row r="37426" spans="25:25">
      <c r="Y37426" s="176"/>
    </row>
    <row r="37427" spans="25:25">
      <c r="Y37427" s="176"/>
    </row>
    <row r="37428" spans="25:25">
      <c r="Y37428" s="176"/>
    </row>
    <row r="37429" spans="25:25">
      <c r="Y37429" s="176"/>
    </row>
    <row r="37430" spans="25:25">
      <c r="Y37430" s="176"/>
    </row>
    <row r="37431" spans="25:25">
      <c r="Y37431" s="176"/>
    </row>
    <row r="37432" spans="25:25">
      <c r="Y37432" s="176"/>
    </row>
    <row r="37433" spans="25:25">
      <c r="Y37433" s="176"/>
    </row>
    <row r="37434" spans="25:25">
      <c r="Y37434" s="176"/>
    </row>
    <row r="37435" spans="25:25">
      <c r="Y37435" s="176"/>
    </row>
    <row r="37436" spans="25:25">
      <c r="Y37436" s="176"/>
    </row>
    <row r="37437" spans="25:25">
      <c r="Y37437" s="176"/>
    </row>
    <row r="37438" spans="25:25">
      <c r="Y37438" s="176"/>
    </row>
    <row r="37439" spans="25:25">
      <c r="Y37439" s="176"/>
    </row>
    <row r="37440" spans="25:25">
      <c r="Y37440" s="176"/>
    </row>
    <row r="37441" spans="25:25">
      <c r="Y37441" s="176"/>
    </row>
    <row r="37442" spans="25:25">
      <c r="Y37442" s="176"/>
    </row>
    <row r="37443" spans="25:25">
      <c r="Y37443" s="176"/>
    </row>
    <row r="37444" spans="25:25">
      <c r="Y37444" s="176"/>
    </row>
    <row r="37445" spans="25:25">
      <c r="Y37445" s="176"/>
    </row>
    <row r="37446" spans="25:25">
      <c r="Y37446" s="176"/>
    </row>
    <row r="37447" spans="25:25">
      <c r="Y37447" s="176"/>
    </row>
    <row r="37448" spans="25:25">
      <c r="Y37448" s="176"/>
    </row>
    <row r="37449" spans="25:25">
      <c r="Y37449" s="176"/>
    </row>
    <row r="37450" spans="25:25">
      <c r="Y37450" s="176"/>
    </row>
    <row r="37451" spans="25:25">
      <c r="Y37451" s="176"/>
    </row>
    <row r="37452" spans="25:25">
      <c r="Y37452" s="176"/>
    </row>
    <row r="37453" spans="25:25">
      <c r="Y37453" s="176"/>
    </row>
    <row r="37454" spans="25:25">
      <c r="Y37454" s="176"/>
    </row>
    <row r="37455" spans="25:25">
      <c r="Y37455" s="176"/>
    </row>
    <row r="37456" spans="25:25">
      <c r="Y37456" s="176"/>
    </row>
    <row r="37457" spans="25:25">
      <c r="Y37457" s="176"/>
    </row>
    <row r="37458" spans="25:25">
      <c r="Y37458" s="176"/>
    </row>
    <row r="37459" spans="25:25">
      <c r="Y37459" s="176"/>
    </row>
    <row r="37460" spans="25:25">
      <c r="Y37460" s="176"/>
    </row>
    <row r="37461" spans="25:25">
      <c r="Y37461" s="176"/>
    </row>
    <row r="37462" spans="25:25">
      <c r="Y37462" s="176"/>
    </row>
    <row r="37463" spans="25:25">
      <c r="Y37463" s="176"/>
    </row>
    <row r="37464" spans="25:25">
      <c r="Y37464" s="176"/>
    </row>
    <row r="37465" spans="25:25">
      <c r="Y37465" s="176"/>
    </row>
    <row r="37466" spans="25:25">
      <c r="Y37466" s="176"/>
    </row>
    <row r="37467" spans="25:25">
      <c r="Y37467" s="176"/>
    </row>
    <row r="37468" spans="25:25">
      <c r="Y37468" s="176"/>
    </row>
    <row r="37469" spans="25:25">
      <c r="Y37469" s="176"/>
    </row>
    <row r="37470" spans="25:25">
      <c r="Y37470" s="176"/>
    </row>
    <row r="37471" spans="25:25">
      <c r="Y37471" s="176"/>
    </row>
    <row r="37472" spans="25:25">
      <c r="Y37472" s="176"/>
    </row>
    <row r="37473" spans="25:25">
      <c r="Y37473" s="176"/>
    </row>
    <row r="37474" spans="25:25">
      <c r="Y37474" s="176"/>
    </row>
    <row r="37475" spans="25:25">
      <c r="Y37475" s="176"/>
    </row>
    <row r="37476" spans="25:25">
      <c r="Y37476" s="176"/>
    </row>
    <row r="37477" spans="25:25">
      <c r="Y37477" s="176"/>
    </row>
    <row r="37478" spans="25:25">
      <c r="Y37478" s="176"/>
    </row>
    <row r="37479" spans="25:25">
      <c r="Y37479" s="176"/>
    </row>
    <row r="37480" spans="25:25">
      <c r="Y37480" s="176"/>
    </row>
    <row r="37481" spans="25:25">
      <c r="Y37481" s="176"/>
    </row>
    <row r="37482" spans="25:25">
      <c r="Y37482" s="176"/>
    </row>
    <row r="37483" spans="25:25">
      <c r="Y37483" s="176"/>
    </row>
    <row r="37484" spans="25:25">
      <c r="Y37484" s="176"/>
    </row>
    <row r="37485" spans="25:25">
      <c r="Y37485" s="176"/>
    </row>
    <row r="37486" spans="25:25">
      <c r="Y37486" s="176"/>
    </row>
    <row r="37487" spans="25:25">
      <c r="Y37487" s="176"/>
    </row>
    <row r="37488" spans="25:25">
      <c r="Y37488" s="176"/>
    </row>
    <row r="37489" spans="25:25">
      <c r="Y37489" s="176"/>
    </row>
    <row r="37490" spans="25:25">
      <c r="Y37490" s="176"/>
    </row>
    <row r="37491" spans="25:25">
      <c r="Y37491" s="176"/>
    </row>
    <row r="37492" spans="25:25">
      <c r="Y37492" s="176"/>
    </row>
    <row r="37493" spans="25:25">
      <c r="Y37493" s="176"/>
    </row>
    <row r="37494" spans="25:25">
      <c r="Y37494" s="176"/>
    </row>
    <row r="37495" spans="25:25">
      <c r="Y37495" s="176"/>
    </row>
    <row r="37496" spans="25:25">
      <c r="Y37496" s="176"/>
    </row>
    <row r="37497" spans="25:25">
      <c r="Y37497" s="176"/>
    </row>
    <row r="37498" spans="25:25">
      <c r="Y37498" s="176"/>
    </row>
    <row r="37499" spans="25:25">
      <c r="Y37499" s="176"/>
    </row>
    <row r="37500" spans="25:25">
      <c r="Y37500" s="176"/>
    </row>
    <row r="37501" spans="25:25">
      <c r="Y37501" s="176"/>
    </row>
    <row r="37502" spans="25:25">
      <c r="Y37502" s="176"/>
    </row>
    <row r="37503" spans="25:25">
      <c r="Y37503" s="176"/>
    </row>
    <row r="37504" spans="25:25">
      <c r="Y37504" s="176"/>
    </row>
    <row r="37505" spans="25:25">
      <c r="Y37505" s="176"/>
    </row>
    <row r="37506" spans="25:25">
      <c r="Y37506" s="176"/>
    </row>
    <row r="37507" spans="25:25">
      <c r="Y37507" s="176"/>
    </row>
    <row r="37508" spans="25:25">
      <c r="Y37508" s="176"/>
    </row>
    <row r="37509" spans="25:25">
      <c r="Y37509" s="176"/>
    </row>
    <row r="37510" spans="25:25">
      <c r="Y37510" s="176"/>
    </row>
    <row r="37511" spans="25:25">
      <c r="Y37511" s="176"/>
    </row>
    <row r="37512" spans="25:25">
      <c r="Y37512" s="176"/>
    </row>
    <row r="37513" spans="25:25">
      <c r="Y37513" s="176"/>
    </row>
    <row r="37514" spans="25:25">
      <c r="Y37514" s="176"/>
    </row>
    <row r="37515" spans="25:25">
      <c r="Y37515" s="176"/>
    </row>
    <row r="37516" spans="25:25">
      <c r="Y37516" s="176"/>
    </row>
    <row r="37517" spans="25:25">
      <c r="Y37517" s="176"/>
    </row>
    <row r="37518" spans="25:25">
      <c r="Y37518" s="176"/>
    </row>
    <row r="37519" spans="25:25">
      <c r="Y37519" s="176"/>
    </row>
    <row r="37520" spans="25:25">
      <c r="Y37520" s="176"/>
    </row>
    <row r="37521" spans="25:25">
      <c r="Y37521" s="176"/>
    </row>
    <row r="37522" spans="25:25">
      <c r="Y37522" s="176"/>
    </row>
    <row r="37523" spans="25:25">
      <c r="Y37523" s="176"/>
    </row>
    <row r="37524" spans="25:25">
      <c r="Y37524" s="176"/>
    </row>
    <row r="37525" spans="25:25">
      <c r="Y37525" s="176"/>
    </row>
    <row r="37526" spans="25:25">
      <c r="Y37526" s="176"/>
    </row>
    <row r="37527" spans="25:25">
      <c r="Y37527" s="176"/>
    </row>
    <row r="37528" spans="25:25">
      <c r="Y37528" s="176"/>
    </row>
    <row r="37529" spans="25:25">
      <c r="Y37529" s="176"/>
    </row>
    <row r="37530" spans="25:25">
      <c r="Y37530" s="176"/>
    </row>
    <row r="37531" spans="25:25">
      <c r="Y37531" s="176"/>
    </row>
    <row r="37532" spans="25:25">
      <c r="Y37532" s="176"/>
    </row>
    <row r="37533" spans="25:25">
      <c r="Y37533" s="176"/>
    </row>
    <row r="37534" spans="25:25">
      <c r="Y37534" s="176"/>
    </row>
    <row r="37535" spans="25:25">
      <c r="Y37535" s="176"/>
    </row>
    <row r="37536" spans="25:25">
      <c r="Y37536" s="176"/>
    </row>
    <row r="37537" spans="25:25">
      <c r="Y37537" s="176"/>
    </row>
    <row r="37538" spans="25:25">
      <c r="Y37538" s="176"/>
    </row>
    <row r="37539" spans="25:25">
      <c r="Y37539" s="176"/>
    </row>
    <row r="37540" spans="25:25">
      <c r="Y37540" s="176"/>
    </row>
    <row r="37541" spans="25:25">
      <c r="Y37541" s="176"/>
    </row>
    <row r="37542" spans="25:25">
      <c r="Y37542" s="176"/>
    </row>
    <row r="37543" spans="25:25">
      <c r="Y37543" s="176"/>
    </row>
    <row r="37544" spans="25:25">
      <c r="Y37544" s="176"/>
    </row>
    <row r="37545" spans="25:25">
      <c r="Y37545" s="176"/>
    </row>
    <row r="37546" spans="25:25">
      <c r="Y37546" s="176"/>
    </row>
    <row r="37547" spans="25:25">
      <c r="Y37547" s="176"/>
    </row>
    <row r="37548" spans="25:25">
      <c r="Y37548" s="176"/>
    </row>
    <row r="37549" spans="25:25">
      <c r="Y37549" s="176"/>
    </row>
    <row r="37550" spans="25:25">
      <c r="Y37550" s="176"/>
    </row>
    <row r="37551" spans="25:25">
      <c r="Y37551" s="176"/>
    </row>
    <row r="37552" spans="25:25">
      <c r="Y37552" s="176"/>
    </row>
    <row r="37553" spans="25:25">
      <c r="Y37553" s="176"/>
    </row>
    <row r="37554" spans="25:25">
      <c r="Y37554" s="176"/>
    </row>
    <row r="37555" spans="25:25">
      <c r="Y37555" s="176"/>
    </row>
    <row r="37556" spans="25:25">
      <c r="Y37556" s="176"/>
    </row>
    <row r="37557" spans="25:25">
      <c r="Y37557" s="176"/>
    </row>
    <row r="37558" spans="25:25">
      <c r="Y37558" s="176"/>
    </row>
    <row r="37559" spans="25:25">
      <c r="Y37559" s="176"/>
    </row>
    <row r="37560" spans="25:25">
      <c r="Y37560" s="176"/>
    </row>
    <row r="37561" spans="25:25">
      <c r="Y37561" s="176"/>
    </row>
    <row r="37562" spans="25:25">
      <c r="Y37562" s="176"/>
    </row>
    <row r="37563" spans="25:25">
      <c r="Y37563" s="176"/>
    </row>
    <row r="37564" spans="25:25">
      <c r="Y37564" s="176"/>
    </row>
    <row r="37565" spans="25:25">
      <c r="Y37565" s="176"/>
    </row>
    <row r="37566" spans="25:25">
      <c r="Y37566" s="176"/>
    </row>
    <row r="37567" spans="25:25">
      <c r="Y37567" s="176"/>
    </row>
    <row r="37568" spans="25:25">
      <c r="Y37568" s="176"/>
    </row>
    <row r="37569" spans="25:25">
      <c r="Y37569" s="176"/>
    </row>
    <row r="37570" spans="25:25">
      <c r="Y37570" s="176"/>
    </row>
    <row r="37571" spans="25:25">
      <c r="Y37571" s="176"/>
    </row>
    <row r="37572" spans="25:25">
      <c r="Y37572" s="176"/>
    </row>
    <row r="37573" spans="25:25">
      <c r="Y37573" s="176"/>
    </row>
    <row r="37574" spans="25:25">
      <c r="Y37574" s="176"/>
    </row>
    <row r="37575" spans="25:25">
      <c r="Y37575" s="176"/>
    </row>
    <row r="37576" spans="25:25">
      <c r="Y37576" s="176"/>
    </row>
    <row r="37577" spans="25:25">
      <c r="Y37577" s="176"/>
    </row>
    <row r="37578" spans="25:25">
      <c r="Y37578" s="176"/>
    </row>
    <row r="37579" spans="25:25">
      <c r="Y37579" s="176"/>
    </row>
    <row r="37580" spans="25:25">
      <c r="Y37580" s="176"/>
    </row>
    <row r="37581" spans="25:25">
      <c r="Y37581" s="176"/>
    </row>
    <row r="37582" spans="25:25">
      <c r="Y37582" s="176"/>
    </row>
    <row r="37583" spans="25:25">
      <c r="Y37583" s="176"/>
    </row>
    <row r="37584" spans="25:25">
      <c r="Y37584" s="176"/>
    </row>
    <row r="37585" spans="25:25">
      <c r="Y37585" s="176"/>
    </row>
    <row r="37586" spans="25:25">
      <c r="Y37586" s="176"/>
    </row>
    <row r="37587" spans="25:25">
      <c r="Y37587" s="176"/>
    </row>
    <row r="37588" spans="25:25">
      <c r="Y37588" s="176"/>
    </row>
    <row r="37589" spans="25:25">
      <c r="Y37589" s="176"/>
    </row>
    <row r="37590" spans="25:25">
      <c r="Y37590" s="176"/>
    </row>
    <row r="37591" spans="25:25">
      <c r="Y37591" s="176"/>
    </row>
    <row r="37592" spans="25:25">
      <c r="Y37592" s="176"/>
    </row>
    <row r="37593" spans="25:25">
      <c r="Y37593" s="176"/>
    </row>
    <row r="37594" spans="25:25">
      <c r="Y37594" s="176"/>
    </row>
    <row r="37595" spans="25:25">
      <c r="Y37595" s="176"/>
    </row>
    <row r="37596" spans="25:25">
      <c r="Y37596" s="176"/>
    </row>
    <row r="37597" spans="25:25">
      <c r="Y37597" s="176"/>
    </row>
    <row r="37598" spans="25:25">
      <c r="Y37598" s="176"/>
    </row>
    <row r="37599" spans="25:25">
      <c r="Y37599" s="176"/>
    </row>
    <row r="37600" spans="25:25">
      <c r="Y37600" s="176"/>
    </row>
    <row r="37601" spans="25:25">
      <c r="Y37601" s="176"/>
    </row>
    <row r="37602" spans="25:25">
      <c r="Y37602" s="176"/>
    </row>
    <row r="37603" spans="25:25">
      <c r="Y37603" s="176"/>
    </row>
    <row r="37604" spans="25:25">
      <c r="Y37604" s="176"/>
    </row>
    <row r="37605" spans="25:25">
      <c r="Y37605" s="176"/>
    </row>
    <row r="37606" spans="25:25">
      <c r="Y37606" s="176"/>
    </row>
    <row r="37607" spans="25:25">
      <c r="Y37607" s="176"/>
    </row>
    <row r="37608" spans="25:25">
      <c r="Y37608" s="176"/>
    </row>
    <row r="37609" spans="25:25">
      <c r="Y37609" s="176"/>
    </row>
    <row r="37610" spans="25:25">
      <c r="Y37610" s="176"/>
    </row>
    <row r="37611" spans="25:25">
      <c r="Y37611" s="176"/>
    </row>
    <row r="37612" spans="25:25">
      <c r="Y37612" s="176"/>
    </row>
    <row r="37613" spans="25:25">
      <c r="Y37613" s="176"/>
    </row>
    <row r="37614" spans="25:25">
      <c r="Y37614" s="176"/>
    </row>
    <row r="37615" spans="25:25">
      <c r="Y37615" s="176"/>
    </row>
    <row r="37616" spans="25:25">
      <c r="Y37616" s="176"/>
    </row>
    <row r="37617" spans="25:25">
      <c r="Y37617" s="176"/>
    </row>
    <row r="37618" spans="25:25">
      <c r="Y37618" s="176"/>
    </row>
    <row r="37619" spans="25:25">
      <c r="Y37619" s="176"/>
    </row>
    <row r="37620" spans="25:25">
      <c r="Y37620" s="176"/>
    </row>
    <row r="37621" spans="25:25">
      <c r="Y37621" s="176"/>
    </row>
    <row r="37622" spans="25:25">
      <c r="Y37622" s="176"/>
    </row>
    <row r="37623" spans="25:25">
      <c r="Y37623" s="176"/>
    </row>
    <row r="37624" spans="25:25">
      <c r="Y37624" s="176"/>
    </row>
    <row r="37625" spans="25:25">
      <c r="Y37625" s="176"/>
    </row>
    <row r="37626" spans="25:25">
      <c r="Y37626" s="176"/>
    </row>
    <row r="37627" spans="25:25">
      <c r="Y37627" s="176"/>
    </row>
    <row r="37628" spans="25:25">
      <c r="Y37628" s="176"/>
    </row>
    <row r="37629" spans="25:25">
      <c r="Y37629" s="176"/>
    </row>
    <row r="37630" spans="25:25">
      <c r="Y37630" s="176"/>
    </row>
    <row r="37631" spans="25:25">
      <c r="Y37631" s="176"/>
    </row>
    <row r="37632" spans="25:25">
      <c r="Y37632" s="176"/>
    </row>
    <row r="37633" spans="25:25">
      <c r="Y37633" s="176"/>
    </row>
    <row r="37634" spans="25:25">
      <c r="Y37634" s="176"/>
    </row>
    <row r="37635" spans="25:25">
      <c r="Y37635" s="176"/>
    </row>
    <row r="37636" spans="25:25">
      <c r="Y37636" s="176"/>
    </row>
    <row r="37637" spans="25:25">
      <c r="Y37637" s="176"/>
    </row>
    <row r="37638" spans="25:25">
      <c r="Y37638" s="176"/>
    </row>
    <row r="37639" spans="25:25">
      <c r="Y37639" s="176"/>
    </row>
    <row r="37640" spans="25:25">
      <c r="Y37640" s="176"/>
    </row>
    <row r="37641" spans="25:25">
      <c r="Y37641" s="176"/>
    </row>
    <row r="37642" spans="25:25">
      <c r="Y37642" s="176"/>
    </row>
    <row r="37643" spans="25:25">
      <c r="Y37643" s="176"/>
    </row>
    <row r="37644" spans="25:25">
      <c r="Y37644" s="176"/>
    </row>
    <row r="37645" spans="25:25">
      <c r="Y37645" s="176"/>
    </row>
    <row r="37646" spans="25:25">
      <c r="Y37646" s="176"/>
    </row>
    <row r="37647" spans="25:25">
      <c r="Y37647" s="176"/>
    </row>
    <row r="37648" spans="25:25">
      <c r="Y37648" s="176"/>
    </row>
    <row r="37649" spans="25:25">
      <c r="Y37649" s="176"/>
    </row>
    <row r="37650" spans="25:25">
      <c r="Y37650" s="176"/>
    </row>
    <row r="37651" spans="25:25">
      <c r="Y37651" s="176"/>
    </row>
    <row r="37652" spans="25:25">
      <c r="Y37652" s="176"/>
    </row>
    <row r="37653" spans="25:25">
      <c r="Y37653" s="176"/>
    </row>
    <row r="37654" spans="25:25">
      <c r="Y37654" s="176"/>
    </row>
    <row r="37655" spans="25:25">
      <c r="Y37655" s="176"/>
    </row>
    <row r="37656" spans="25:25">
      <c r="Y37656" s="176"/>
    </row>
    <row r="37657" spans="25:25">
      <c r="Y37657" s="176"/>
    </row>
    <row r="37658" spans="25:25">
      <c r="Y37658" s="176"/>
    </row>
    <row r="37659" spans="25:25">
      <c r="Y37659" s="176"/>
    </row>
    <row r="37660" spans="25:25">
      <c r="Y37660" s="176"/>
    </row>
    <row r="37661" spans="25:25">
      <c r="Y37661" s="176"/>
    </row>
    <row r="37662" spans="25:25">
      <c r="Y37662" s="176"/>
    </row>
    <row r="37663" spans="25:25">
      <c r="Y37663" s="176"/>
    </row>
    <row r="37664" spans="25:25">
      <c r="Y37664" s="176"/>
    </row>
    <row r="37665" spans="25:25">
      <c r="Y37665" s="176"/>
    </row>
    <row r="37666" spans="25:25">
      <c r="Y37666" s="176"/>
    </row>
    <row r="37667" spans="25:25">
      <c r="Y37667" s="176"/>
    </row>
    <row r="37668" spans="25:25">
      <c r="Y37668" s="176"/>
    </row>
    <row r="37669" spans="25:25">
      <c r="Y37669" s="176"/>
    </row>
    <row r="37670" spans="25:25">
      <c r="Y37670" s="176"/>
    </row>
    <row r="37671" spans="25:25">
      <c r="Y37671" s="176"/>
    </row>
    <row r="37672" spans="25:25">
      <c r="Y37672" s="176"/>
    </row>
    <row r="37673" spans="25:25">
      <c r="Y37673" s="176"/>
    </row>
    <row r="37674" spans="25:25">
      <c r="Y37674" s="176"/>
    </row>
    <row r="37675" spans="25:25">
      <c r="Y37675" s="176"/>
    </row>
    <row r="37676" spans="25:25">
      <c r="Y37676" s="176"/>
    </row>
    <row r="37677" spans="25:25">
      <c r="Y37677" s="176"/>
    </row>
    <row r="37678" spans="25:25">
      <c r="Y37678" s="176"/>
    </row>
    <row r="37679" spans="25:25">
      <c r="Y37679" s="176"/>
    </row>
    <row r="37680" spans="25:25">
      <c r="Y37680" s="176"/>
    </row>
    <row r="37681" spans="25:25">
      <c r="Y37681" s="176"/>
    </row>
    <row r="37682" spans="25:25">
      <c r="Y37682" s="176"/>
    </row>
    <row r="37683" spans="25:25">
      <c r="Y37683" s="176"/>
    </row>
    <row r="37684" spans="25:25">
      <c r="Y37684" s="176"/>
    </row>
    <row r="37685" spans="25:25">
      <c r="Y37685" s="176"/>
    </row>
    <row r="37686" spans="25:25">
      <c r="Y37686" s="176"/>
    </row>
    <row r="37687" spans="25:25">
      <c r="Y37687" s="176"/>
    </row>
    <row r="37688" spans="25:25">
      <c r="Y37688" s="176"/>
    </row>
    <row r="37689" spans="25:25">
      <c r="Y37689" s="176"/>
    </row>
    <row r="37690" spans="25:25">
      <c r="Y37690" s="176"/>
    </row>
    <row r="37691" spans="25:25">
      <c r="Y37691" s="176"/>
    </row>
    <row r="37692" spans="25:25">
      <c r="Y37692" s="176"/>
    </row>
    <row r="37693" spans="25:25">
      <c r="Y37693" s="176"/>
    </row>
    <row r="37694" spans="25:25">
      <c r="Y37694" s="176"/>
    </row>
    <row r="37695" spans="25:25">
      <c r="Y37695" s="176"/>
    </row>
    <row r="37696" spans="25:25">
      <c r="Y37696" s="176"/>
    </row>
    <row r="37697" spans="25:25">
      <c r="Y37697" s="176"/>
    </row>
    <row r="37698" spans="25:25">
      <c r="Y37698" s="176"/>
    </row>
    <row r="37699" spans="25:25">
      <c r="Y37699" s="176"/>
    </row>
    <row r="37700" spans="25:25">
      <c r="Y37700" s="176"/>
    </row>
    <row r="37701" spans="25:25">
      <c r="Y37701" s="176"/>
    </row>
    <row r="37702" spans="25:25">
      <c r="Y37702" s="176"/>
    </row>
    <row r="37703" spans="25:25">
      <c r="Y37703" s="176"/>
    </row>
    <row r="37704" spans="25:25">
      <c r="Y37704" s="176"/>
    </row>
    <row r="37705" spans="25:25">
      <c r="Y37705" s="176"/>
    </row>
    <row r="37706" spans="25:25">
      <c r="Y37706" s="176"/>
    </row>
    <row r="37707" spans="25:25">
      <c r="Y37707" s="176"/>
    </row>
    <row r="37708" spans="25:25">
      <c r="Y37708" s="176"/>
    </row>
    <row r="37709" spans="25:25">
      <c r="Y37709" s="176"/>
    </row>
    <row r="37710" spans="25:25">
      <c r="Y37710" s="176"/>
    </row>
    <row r="37711" spans="25:25">
      <c r="Y37711" s="176"/>
    </row>
    <row r="37712" spans="25:25">
      <c r="Y37712" s="176"/>
    </row>
    <row r="37713" spans="25:25">
      <c r="Y37713" s="176"/>
    </row>
    <row r="37714" spans="25:25">
      <c r="Y37714" s="176"/>
    </row>
    <row r="37715" spans="25:25">
      <c r="Y37715" s="176"/>
    </row>
    <row r="37716" spans="25:25">
      <c r="Y37716" s="176"/>
    </row>
    <row r="37717" spans="25:25">
      <c r="Y37717" s="176"/>
    </row>
    <row r="37718" spans="25:25">
      <c r="Y37718" s="176"/>
    </row>
    <row r="37719" spans="25:25">
      <c r="Y37719" s="176"/>
    </row>
    <row r="37720" spans="25:25">
      <c r="Y37720" s="176"/>
    </row>
    <row r="37721" spans="25:25">
      <c r="Y37721" s="176"/>
    </row>
    <row r="37722" spans="25:25">
      <c r="Y37722" s="176"/>
    </row>
    <row r="37723" spans="25:25">
      <c r="Y37723" s="176"/>
    </row>
    <row r="37724" spans="25:25">
      <c r="Y37724" s="176"/>
    </row>
    <row r="37725" spans="25:25">
      <c r="Y37725" s="176"/>
    </row>
    <row r="37726" spans="25:25">
      <c r="Y37726" s="176"/>
    </row>
    <row r="37727" spans="25:25">
      <c r="Y37727" s="176"/>
    </row>
    <row r="37728" spans="25:25">
      <c r="Y37728" s="176"/>
    </row>
    <row r="37729" spans="25:25">
      <c r="Y37729" s="176"/>
    </row>
    <row r="37730" spans="25:25">
      <c r="Y37730" s="176"/>
    </row>
    <row r="37731" spans="25:25">
      <c r="Y37731" s="176"/>
    </row>
    <row r="37732" spans="25:25">
      <c r="Y37732" s="176"/>
    </row>
    <row r="37733" spans="25:25">
      <c r="Y37733" s="176"/>
    </row>
    <row r="37734" spans="25:25">
      <c r="Y37734" s="176"/>
    </row>
    <row r="37735" spans="25:25">
      <c r="Y37735" s="176"/>
    </row>
    <row r="37736" spans="25:25">
      <c r="Y37736" s="176"/>
    </row>
    <row r="37737" spans="25:25">
      <c r="Y37737" s="176"/>
    </row>
    <row r="37738" spans="25:25">
      <c r="Y37738" s="176"/>
    </row>
    <row r="37739" spans="25:25">
      <c r="Y37739" s="176"/>
    </row>
    <row r="37740" spans="25:25">
      <c r="Y37740" s="176"/>
    </row>
    <row r="37741" spans="25:25">
      <c r="Y37741" s="176"/>
    </row>
    <row r="37742" spans="25:25">
      <c r="Y37742" s="176"/>
    </row>
    <row r="37743" spans="25:25">
      <c r="Y37743" s="176"/>
    </row>
    <row r="37744" spans="25:25">
      <c r="Y37744" s="176"/>
    </row>
    <row r="37745" spans="25:25">
      <c r="Y37745" s="176"/>
    </row>
    <row r="37746" spans="25:25">
      <c r="Y37746" s="176"/>
    </row>
    <row r="37747" spans="25:25">
      <c r="Y37747" s="176"/>
    </row>
    <row r="37748" spans="25:25">
      <c r="Y37748" s="176"/>
    </row>
    <row r="37749" spans="25:25">
      <c r="Y37749" s="176"/>
    </row>
    <row r="37750" spans="25:25">
      <c r="Y37750" s="176"/>
    </row>
    <row r="37751" spans="25:25">
      <c r="Y37751" s="176"/>
    </row>
    <row r="37752" spans="25:25">
      <c r="Y37752" s="176"/>
    </row>
    <row r="37753" spans="25:25">
      <c r="Y37753" s="176"/>
    </row>
    <row r="37754" spans="25:25">
      <c r="Y37754" s="176"/>
    </row>
    <row r="37755" spans="25:25">
      <c r="Y37755" s="176"/>
    </row>
    <row r="37756" spans="25:25">
      <c r="Y37756" s="176"/>
    </row>
    <row r="37757" spans="25:25">
      <c r="Y37757" s="176"/>
    </row>
    <row r="37758" spans="25:25">
      <c r="Y37758" s="176"/>
    </row>
    <row r="37759" spans="25:25">
      <c r="Y37759" s="176"/>
    </row>
    <row r="37760" spans="25:25">
      <c r="Y37760" s="176"/>
    </row>
    <row r="37761" spans="25:25">
      <c r="Y37761" s="176"/>
    </row>
    <row r="37762" spans="25:25">
      <c r="Y37762" s="176"/>
    </row>
    <row r="37763" spans="25:25">
      <c r="Y37763" s="176"/>
    </row>
    <row r="37764" spans="25:25">
      <c r="Y37764" s="176"/>
    </row>
    <row r="37765" spans="25:25">
      <c r="Y37765" s="176"/>
    </row>
    <row r="37766" spans="25:25">
      <c r="Y37766" s="176"/>
    </row>
    <row r="37767" spans="25:25">
      <c r="Y37767" s="176"/>
    </row>
    <row r="37768" spans="25:25">
      <c r="Y37768" s="176"/>
    </row>
    <row r="37769" spans="25:25">
      <c r="Y37769" s="176"/>
    </row>
    <row r="37770" spans="25:25">
      <c r="Y37770" s="176"/>
    </row>
    <row r="37771" spans="25:25">
      <c r="Y37771" s="176"/>
    </row>
    <row r="37772" spans="25:25">
      <c r="Y37772" s="176"/>
    </row>
    <row r="37773" spans="25:25">
      <c r="Y37773" s="176"/>
    </row>
    <row r="37774" spans="25:25">
      <c r="Y37774" s="176"/>
    </row>
    <row r="37775" spans="25:25">
      <c r="Y37775" s="176"/>
    </row>
    <row r="37776" spans="25:25">
      <c r="Y37776" s="176"/>
    </row>
    <row r="37777" spans="25:25">
      <c r="Y37777" s="176"/>
    </row>
    <row r="37778" spans="25:25">
      <c r="Y37778" s="176"/>
    </row>
    <row r="37779" spans="25:25">
      <c r="Y37779" s="176"/>
    </row>
    <row r="37780" spans="25:25">
      <c r="Y37780" s="176"/>
    </row>
    <row r="37781" spans="25:25">
      <c r="Y37781" s="176"/>
    </row>
    <row r="37782" spans="25:25">
      <c r="Y37782" s="176"/>
    </row>
    <row r="37783" spans="25:25">
      <c r="Y37783" s="176"/>
    </row>
    <row r="37784" spans="25:25">
      <c r="Y37784" s="176"/>
    </row>
    <row r="37785" spans="25:25">
      <c r="Y37785" s="176"/>
    </row>
    <row r="37786" spans="25:25">
      <c r="Y37786" s="176"/>
    </row>
    <row r="37787" spans="25:25">
      <c r="Y37787" s="176"/>
    </row>
    <row r="37788" spans="25:25">
      <c r="Y37788" s="176"/>
    </row>
    <row r="37789" spans="25:25">
      <c r="Y37789" s="176"/>
    </row>
    <row r="37790" spans="25:25">
      <c r="Y37790" s="176"/>
    </row>
    <row r="37791" spans="25:25">
      <c r="Y37791" s="176"/>
    </row>
    <row r="37792" spans="25:25">
      <c r="Y37792" s="176"/>
    </row>
    <row r="37793" spans="25:25">
      <c r="Y37793" s="176"/>
    </row>
    <row r="37794" spans="25:25">
      <c r="Y37794" s="176"/>
    </row>
    <row r="37795" spans="25:25">
      <c r="Y37795" s="176"/>
    </row>
    <row r="37796" spans="25:25">
      <c r="Y37796" s="176"/>
    </row>
    <row r="37797" spans="25:25">
      <c r="Y37797" s="176"/>
    </row>
    <row r="37798" spans="25:25">
      <c r="Y37798" s="176"/>
    </row>
    <row r="37799" spans="25:25">
      <c r="Y37799" s="176"/>
    </row>
    <row r="37800" spans="25:25">
      <c r="Y37800" s="176"/>
    </row>
    <row r="37801" spans="25:25">
      <c r="Y37801" s="176"/>
    </row>
    <row r="37802" spans="25:25">
      <c r="Y37802" s="176"/>
    </row>
    <row r="37803" spans="25:25">
      <c r="Y37803" s="176"/>
    </row>
    <row r="37804" spans="25:25">
      <c r="Y37804" s="176"/>
    </row>
    <row r="37805" spans="25:25">
      <c r="Y37805" s="176"/>
    </row>
    <row r="37806" spans="25:25">
      <c r="Y37806" s="176"/>
    </row>
    <row r="37807" spans="25:25">
      <c r="Y37807" s="176"/>
    </row>
    <row r="37808" spans="25:25">
      <c r="Y37808" s="176"/>
    </row>
    <row r="37809" spans="25:25">
      <c r="Y37809" s="176"/>
    </row>
    <row r="37810" spans="25:25">
      <c r="Y37810" s="176"/>
    </row>
    <row r="37811" spans="25:25">
      <c r="Y37811" s="176"/>
    </row>
    <row r="37812" spans="25:25">
      <c r="Y37812" s="176"/>
    </row>
    <row r="37813" spans="25:25">
      <c r="Y37813" s="176"/>
    </row>
    <row r="37814" spans="25:25">
      <c r="Y37814" s="176"/>
    </row>
    <row r="37815" spans="25:25">
      <c r="Y37815" s="176"/>
    </row>
    <row r="37816" spans="25:25">
      <c r="Y37816" s="176"/>
    </row>
    <row r="37817" spans="25:25">
      <c r="Y37817" s="176"/>
    </row>
    <row r="37818" spans="25:25">
      <c r="Y37818" s="176"/>
    </row>
    <row r="37819" spans="25:25">
      <c r="Y37819" s="176"/>
    </row>
    <row r="37820" spans="25:25">
      <c r="Y37820" s="176"/>
    </row>
    <row r="37821" spans="25:25">
      <c r="Y37821" s="176"/>
    </row>
    <row r="37822" spans="25:25">
      <c r="Y37822" s="176"/>
    </row>
    <row r="37823" spans="25:25">
      <c r="Y37823" s="176"/>
    </row>
    <row r="37824" spans="25:25">
      <c r="Y37824" s="176"/>
    </row>
    <row r="37825" spans="25:25">
      <c r="Y37825" s="176"/>
    </row>
    <row r="37826" spans="25:25">
      <c r="Y37826" s="176"/>
    </row>
    <row r="37827" spans="25:25">
      <c r="Y37827" s="176"/>
    </row>
    <row r="37828" spans="25:25">
      <c r="Y37828" s="176"/>
    </row>
    <row r="37829" spans="25:25">
      <c r="Y37829" s="176"/>
    </row>
    <row r="37830" spans="25:25">
      <c r="Y37830" s="176"/>
    </row>
    <row r="37831" spans="25:25">
      <c r="Y37831" s="176"/>
    </row>
    <row r="37832" spans="25:25">
      <c r="Y37832" s="176"/>
    </row>
    <row r="37833" spans="25:25">
      <c r="Y37833" s="176"/>
    </row>
    <row r="37834" spans="25:25">
      <c r="Y37834" s="176"/>
    </row>
    <row r="37835" spans="25:25">
      <c r="Y37835" s="176"/>
    </row>
    <row r="37836" spans="25:25">
      <c r="Y37836" s="176"/>
    </row>
    <row r="37837" spans="25:25">
      <c r="Y37837" s="176"/>
    </row>
    <row r="37838" spans="25:25">
      <c r="Y37838" s="176"/>
    </row>
    <row r="37839" spans="25:25">
      <c r="Y37839" s="176"/>
    </row>
    <row r="37840" spans="25:25">
      <c r="Y37840" s="176"/>
    </row>
    <row r="37841" spans="25:25">
      <c r="Y37841" s="176"/>
    </row>
    <row r="37842" spans="25:25">
      <c r="Y37842" s="176"/>
    </row>
    <row r="37843" spans="25:25">
      <c r="Y37843" s="176"/>
    </row>
    <row r="37844" spans="25:25">
      <c r="Y37844" s="176"/>
    </row>
    <row r="37845" spans="25:25">
      <c r="Y37845" s="176"/>
    </row>
    <row r="37846" spans="25:25">
      <c r="Y37846" s="176"/>
    </row>
    <row r="37847" spans="25:25">
      <c r="Y37847" s="176"/>
    </row>
    <row r="37848" spans="25:25">
      <c r="Y37848" s="176"/>
    </row>
    <row r="37849" spans="25:25">
      <c r="Y37849" s="176"/>
    </row>
    <row r="37850" spans="25:25">
      <c r="Y37850" s="176"/>
    </row>
    <row r="37851" spans="25:25">
      <c r="Y37851" s="176"/>
    </row>
    <row r="37852" spans="25:25">
      <c r="Y37852" s="176"/>
    </row>
    <row r="37853" spans="25:25">
      <c r="Y37853" s="176"/>
    </row>
    <row r="37854" spans="25:25">
      <c r="Y37854" s="176"/>
    </row>
    <row r="37855" spans="25:25">
      <c r="Y37855" s="176"/>
    </row>
    <row r="37856" spans="25:25">
      <c r="Y37856" s="176"/>
    </row>
    <row r="37857" spans="25:25">
      <c r="Y37857" s="176"/>
    </row>
    <row r="37858" spans="25:25">
      <c r="Y37858" s="176"/>
    </row>
    <row r="37859" spans="25:25">
      <c r="Y37859" s="176"/>
    </row>
    <row r="37860" spans="25:25">
      <c r="Y37860" s="176"/>
    </row>
    <row r="37861" spans="25:25">
      <c r="Y37861" s="176"/>
    </row>
    <row r="37862" spans="25:25">
      <c r="Y37862" s="176"/>
    </row>
    <row r="37863" spans="25:25">
      <c r="Y37863" s="176"/>
    </row>
    <row r="37864" spans="25:25">
      <c r="Y37864" s="176"/>
    </row>
    <row r="37865" spans="25:25">
      <c r="Y37865" s="176"/>
    </row>
    <row r="37866" spans="25:25">
      <c r="Y37866" s="176"/>
    </row>
    <row r="37867" spans="25:25">
      <c r="Y37867" s="176"/>
    </row>
    <row r="37868" spans="25:25">
      <c r="Y37868" s="176"/>
    </row>
    <row r="37869" spans="25:25">
      <c r="Y37869" s="176"/>
    </row>
    <row r="37870" spans="25:25">
      <c r="Y37870" s="176"/>
    </row>
    <row r="37871" spans="25:25">
      <c r="Y37871" s="176"/>
    </row>
    <row r="37872" spans="25:25">
      <c r="Y37872" s="176"/>
    </row>
    <row r="37873" spans="25:25">
      <c r="Y37873" s="176"/>
    </row>
    <row r="37874" spans="25:25">
      <c r="Y37874" s="176"/>
    </row>
    <row r="37875" spans="25:25">
      <c r="Y37875" s="176"/>
    </row>
    <row r="37876" spans="25:25">
      <c r="Y37876" s="176"/>
    </row>
    <row r="37877" spans="25:25">
      <c r="Y37877" s="176"/>
    </row>
    <row r="37878" spans="25:25">
      <c r="Y37878" s="176"/>
    </row>
    <row r="37879" spans="25:25">
      <c r="Y37879" s="176"/>
    </row>
    <row r="37880" spans="25:25">
      <c r="Y37880" s="176"/>
    </row>
    <row r="37881" spans="25:25">
      <c r="Y37881" s="176"/>
    </row>
    <row r="37882" spans="25:25">
      <c r="Y37882" s="176"/>
    </row>
    <row r="37883" spans="25:25">
      <c r="Y37883" s="176"/>
    </row>
    <row r="37884" spans="25:25">
      <c r="Y37884" s="176"/>
    </row>
    <row r="37885" spans="25:25">
      <c r="Y37885" s="176"/>
    </row>
    <row r="37886" spans="25:25">
      <c r="Y37886" s="176"/>
    </row>
    <row r="37887" spans="25:25">
      <c r="Y37887" s="176"/>
    </row>
    <row r="37888" spans="25:25">
      <c r="Y37888" s="176"/>
    </row>
    <row r="37889" spans="25:25">
      <c r="Y37889" s="176"/>
    </row>
    <row r="37890" spans="25:25">
      <c r="Y37890" s="176"/>
    </row>
    <row r="37891" spans="25:25">
      <c r="Y37891" s="176"/>
    </row>
    <row r="37892" spans="25:25">
      <c r="Y37892" s="176"/>
    </row>
    <row r="37893" spans="25:25">
      <c r="Y37893" s="176"/>
    </row>
    <row r="37894" spans="25:25">
      <c r="Y37894" s="176"/>
    </row>
    <row r="37895" spans="25:25">
      <c r="Y37895" s="176"/>
    </row>
    <row r="37896" spans="25:25">
      <c r="Y37896" s="176"/>
    </row>
    <row r="37897" spans="25:25">
      <c r="Y37897" s="176"/>
    </row>
    <row r="37898" spans="25:25">
      <c r="Y37898" s="176"/>
    </row>
    <row r="37899" spans="25:25">
      <c r="Y37899" s="176"/>
    </row>
    <row r="37900" spans="25:25">
      <c r="Y37900" s="176"/>
    </row>
    <row r="37901" spans="25:25">
      <c r="Y37901" s="176"/>
    </row>
    <row r="37902" spans="25:25">
      <c r="Y37902" s="176"/>
    </row>
    <row r="37903" spans="25:25">
      <c r="Y37903" s="176"/>
    </row>
    <row r="37904" spans="25:25">
      <c r="Y37904" s="176"/>
    </row>
    <row r="37905" spans="25:25">
      <c r="Y37905" s="176"/>
    </row>
    <row r="37906" spans="25:25">
      <c r="Y37906" s="176"/>
    </row>
    <row r="37907" spans="25:25">
      <c r="Y37907" s="176"/>
    </row>
    <row r="37908" spans="25:25">
      <c r="Y37908" s="176"/>
    </row>
    <row r="37909" spans="25:25">
      <c r="Y37909" s="176"/>
    </row>
    <row r="37910" spans="25:25">
      <c r="Y37910" s="176"/>
    </row>
    <row r="37911" spans="25:25">
      <c r="Y37911" s="176"/>
    </row>
    <row r="37912" spans="25:25">
      <c r="Y37912" s="176"/>
    </row>
    <row r="37913" spans="25:25">
      <c r="Y37913" s="176"/>
    </row>
    <row r="37914" spans="25:25">
      <c r="Y37914" s="176"/>
    </row>
    <row r="37915" spans="25:25">
      <c r="Y37915" s="176"/>
    </row>
    <row r="37916" spans="25:25">
      <c r="Y37916" s="176"/>
    </row>
    <row r="37917" spans="25:25">
      <c r="Y37917" s="176"/>
    </row>
    <row r="37918" spans="25:25">
      <c r="Y37918" s="176"/>
    </row>
    <row r="37919" spans="25:25">
      <c r="Y37919" s="176"/>
    </row>
    <row r="37920" spans="25:25">
      <c r="Y37920" s="176"/>
    </row>
    <row r="37921" spans="25:25">
      <c r="Y37921" s="176"/>
    </row>
    <row r="37922" spans="25:25">
      <c r="Y37922" s="176"/>
    </row>
    <row r="37923" spans="25:25">
      <c r="Y37923" s="176"/>
    </row>
    <row r="37924" spans="25:25">
      <c r="Y37924" s="176"/>
    </row>
    <row r="37925" spans="25:25">
      <c r="Y37925" s="176"/>
    </row>
    <row r="37926" spans="25:25">
      <c r="Y37926" s="176"/>
    </row>
    <row r="37927" spans="25:25">
      <c r="Y37927" s="176"/>
    </row>
    <row r="37928" spans="25:25">
      <c r="Y37928" s="176"/>
    </row>
    <row r="37929" spans="25:25">
      <c r="Y37929" s="176"/>
    </row>
    <row r="37930" spans="25:25">
      <c r="Y37930" s="176"/>
    </row>
    <row r="37931" spans="25:25">
      <c r="Y37931" s="176"/>
    </row>
    <row r="37932" spans="25:25">
      <c r="Y37932" s="176"/>
    </row>
    <row r="37933" spans="25:25">
      <c r="Y37933" s="176"/>
    </row>
    <row r="37934" spans="25:25">
      <c r="Y37934" s="176"/>
    </row>
    <row r="37935" spans="25:25">
      <c r="Y37935" s="176"/>
    </row>
    <row r="37936" spans="25:25">
      <c r="Y37936" s="176"/>
    </row>
    <row r="37937" spans="25:25">
      <c r="Y37937" s="176"/>
    </row>
    <row r="37938" spans="25:25">
      <c r="Y37938" s="176"/>
    </row>
    <row r="37939" spans="25:25">
      <c r="Y37939" s="176"/>
    </row>
    <row r="37940" spans="25:25">
      <c r="Y37940" s="176"/>
    </row>
    <row r="37941" spans="25:25">
      <c r="Y37941" s="176"/>
    </row>
    <row r="37942" spans="25:25">
      <c r="Y37942" s="176"/>
    </row>
    <row r="37943" spans="25:25">
      <c r="Y37943" s="176"/>
    </row>
    <row r="37944" spans="25:25">
      <c r="Y37944" s="176"/>
    </row>
    <row r="37945" spans="25:25">
      <c r="Y37945" s="176"/>
    </row>
    <row r="37946" spans="25:25">
      <c r="Y37946" s="176"/>
    </row>
    <row r="37947" spans="25:25">
      <c r="Y37947" s="176"/>
    </row>
    <row r="37948" spans="25:25">
      <c r="Y37948" s="176"/>
    </row>
    <row r="37949" spans="25:25">
      <c r="Y37949" s="176"/>
    </row>
    <row r="37950" spans="25:25">
      <c r="Y37950" s="176"/>
    </row>
    <row r="37951" spans="25:25">
      <c r="Y37951" s="176"/>
    </row>
    <row r="37952" spans="25:25">
      <c r="Y37952" s="176"/>
    </row>
    <row r="37953" spans="25:25">
      <c r="Y37953" s="176"/>
    </row>
    <row r="37954" spans="25:25">
      <c r="Y37954" s="176"/>
    </row>
    <row r="37955" spans="25:25">
      <c r="Y37955" s="176"/>
    </row>
    <row r="37956" spans="25:25">
      <c r="Y37956" s="176"/>
    </row>
    <row r="37957" spans="25:25">
      <c r="Y37957" s="176"/>
    </row>
    <row r="37958" spans="25:25">
      <c r="Y37958" s="176"/>
    </row>
    <row r="37959" spans="25:25">
      <c r="Y37959" s="176"/>
    </row>
    <row r="37960" spans="25:25">
      <c r="Y37960" s="176"/>
    </row>
    <row r="37961" spans="25:25">
      <c r="Y37961" s="176"/>
    </row>
    <row r="37962" spans="25:25">
      <c r="Y37962" s="176"/>
    </row>
    <row r="37963" spans="25:25">
      <c r="Y37963" s="176"/>
    </row>
    <row r="37964" spans="25:25">
      <c r="Y37964" s="176"/>
    </row>
    <row r="37965" spans="25:25">
      <c r="Y37965" s="176"/>
    </row>
    <row r="37966" spans="25:25">
      <c r="Y37966" s="176"/>
    </row>
    <row r="37967" spans="25:25">
      <c r="Y37967" s="176"/>
    </row>
    <row r="37968" spans="25:25">
      <c r="Y37968" s="176"/>
    </row>
    <row r="37969" spans="25:25">
      <c r="Y37969" s="176"/>
    </row>
    <row r="37970" spans="25:25">
      <c r="Y37970" s="176"/>
    </row>
    <row r="37971" spans="25:25">
      <c r="Y37971" s="176"/>
    </row>
    <row r="37972" spans="25:25">
      <c r="Y37972" s="176"/>
    </row>
    <row r="37973" spans="25:25">
      <c r="Y37973" s="176"/>
    </row>
    <row r="37974" spans="25:25">
      <c r="Y37974" s="176"/>
    </row>
    <row r="37975" spans="25:25">
      <c r="Y37975" s="176"/>
    </row>
    <row r="37976" spans="25:25">
      <c r="Y37976" s="176"/>
    </row>
    <row r="37977" spans="25:25">
      <c r="Y37977" s="176"/>
    </row>
    <row r="37978" spans="25:25">
      <c r="Y37978" s="176"/>
    </row>
    <row r="37979" spans="25:25">
      <c r="Y37979" s="176"/>
    </row>
    <row r="37980" spans="25:25">
      <c r="Y37980" s="176"/>
    </row>
    <row r="37981" spans="25:25">
      <c r="Y37981" s="176"/>
    </row>
    <row r="37982" spans="25:25">
      <c r="Y37982" s="176"/>
    </row>
    <row r="37983" spans="25:25">
      <c r="Y37983" s="176"/>
    </row>
    <row r="37984" spans="25:25">
      <c r="Y37984" s="176"/>
    </row>
    <row r="37985" spans="25:25">
      <c r="Y37985" s="176"/>
    </row>
    <row r="37986" spans="25:25">
      <c r="Y37986" s="176"/>
    </row>
    <row r="37987" spans="25:25">
      <c r="Y37987" s="176"/>
    </row>
    <row r="37988" spans="25:25">
      <c r="Y37988" s="176"/>
    </row>
    <row r="37989" spans="25:25">
      <c r="Y37989" s="176"/>
    </row>
    <row r="37990" spans="25:25">
      <c r="Y37990" s="176"/>
    </row>
    <row r="37991" spans="25:25">
      <c r="Y37991" s="176"/>
    </row>
    <row r="37992" spans="25:25">
      <c r="Y37992" s="176"/>
    </row>
    <row r="37993" spans="25:25">
      <c r="Y37993" s="176"/>
    </row>
    <row r="37994" spans="25:25">
      <c r="Y37994" s="176"/>
    </row>
    <row r="37995" spans="25:25">
      <c r="Y37995" s="176"/>
    </row>
    <row r="37996" spans="25:25">
      <c r="Y37996" s="176"/>
    </row>
    <row r="37997" spans="25:25">
      <c r="Y37997" s="176"/>
    </row>
    <row r="37998" spans="25:25">
      <c r="Y37998" s="176"/>
    </row>
    <row r="37999" spans="25:25">
      <c r="Y37999" s="176"/>
    </row>
    <row r="38000" spans="25:25">
      <c r="Y38000" s="176"/>
    </row>
    <row r="38001" spans="25:25">
      <c r="Y38001" s="176"/>
    </row>
    <row r="38002" spans="25:25">
      <c r="Y38002" s="176"/>
    </row>
    <row r="38003" spans="25:25">
      <c r="Y38003" s="176"/>
    </row>
    <row r="38004" spans="25:25">
      <c r="Y38004" s="176"/>
    </row>
    <row r="38005" spans="25:25">
      <c r="Y38005" s="176"/>
    </row>
    <row r="38006" spans="25:25">
      <c r="Y38006" s="176"/>
    </row>
    <row r="38007" spans="25:25">
      <c r="Y38007" s="176"/>
    </row>
    <row r="38008" spans="25:25">
      <c r="Y38008" s="176"/>
    </row>
    <row r="38009" spans="25:25">
      <c r="Y38009" s="176"/>
    </row>
    <row r="38010" spans="25:25">
      <c r="Y38010" s="176"/>
    </row>
    <row r="38011" spans="25:25">
      <c r="Y38011" s="176"/>
    </row>
    <row r="38012" spans="25:25">
      <c r="Y38012" s="176"/>
    </row>
    <row r="38013" spans="25:25">
      <c r="Y38013" s="176"/>
    </row>
    <row r="38014" spans="25:25">
      <c r="Y38014" s="176"/>
    </row>
    <row r="38015" spans="25:25">
      <c r="Y38015" s="176"/>
    </row>
    <row r="38016" spans="25:25">
      <c r="Y38016" s="176"/>
    </row>
    <row r="38017" spans="25:25">
      <c r="Y38017" s="176"/>
    </row>
    <row r="38018" spans="25:25">
      <c r="Y38018" s="176"/>
    </row>
    <row r="38019" spans="25:25">
      <c r="Y38019" s="176"/>
    </row>
    <row r="38020" spans="25:25">
      <c r="Y38020" s="176"/>
    </row>
    <row r="38021" spans="25:25">
      <c r="Y38021" s="176"/>
    </row>
    <row r="38022" spans="25:25">
      <c r="Y38022" s="176"/>
    </row>
    <row r="38023" spans="25:25">
      <c r="Y38023" s="176"/>
    </row>
    <row r="38024" spans="25:25">
      <c r="Y38024" s="176"/>
    </row>
    <row r="38025" spans="25:25">
      <c r="Y38025" s="176"/>
    </row>
    <row r="38026" spans="25:25">
      <c r="Y38026" s="176"/>
    </row>
    <row r="38027" spans="25:25">
      <c r="Y38027" s="176"/>
    </row>
    <row r="38028" spans="25:25">
      <c r="Y38028" s="176"/>
    </row>
    <row r="38029" spans="25:25">
      <c r="Y38029" s="176"/>
    </row>
    <row r="38030" spans="25:25">
      <c r="Y38030" s="176"/>
    </row>
    <row r="38031" spans="25:25">
      <c r="Y38031" s="176"/>
    </row>
    <row r="38032" spans="25:25">
      <c r="Y38032" s="176"/>
    </row>
    <row r="38033" spans="25:25">
      <c r="Y38033" s="176"/>
    </row>
    <row r="38034" spans="25:25">
      <c r="Y38034" s="176"/>
    </row>
    <row r="38035" spans="25:25">
      <c r="Y38035" s="176"/>
    </row>
    <row r="38036" spans="25:25">
      <c r="Y38036" s="176"/>
    </row>
    <row r="38037" spans="25:25">
      <c r="Y38037" s="176"/>
    </row>
    <row r="38038" spans="25:25">
      <c r="Y38038" s="176"/>
    </row>
    <row r="38039" spans="25:25">
      <c r="Y38039" s="176"/>
    </row>
    <row r="38040" spans="25:25">
      <c r="Y38040" s="176"/>
    </row>
    <row r="38041" spans="25:25">
      <c r="Y38041" s="176"/>
    </row>
    <row r="38042" spans="25:25">
      <c r="Y38042" s="176"/>
    </row>
    <row r="38043" spans="25:25">
      <c r="Y38043" s="176"/>
    </row>
    <row r="38044" spans="25:25">
      <c r="Y38044" s="176"/>
    </row>
    <row r="38045" spans="25:25">
      <c r="Y38045" s="176"/>
    </row>
    <row r="38046" spans="25:25">
      <c r="Y38046" s="176"/>
    </row>
    <row r="38047" spans="25:25">
      <c r="Y38047" s="176"/>
    </row>
    <row r="38048" spans="25:25">
      <c r="Y38048" s="176"/>
    </row>
    <row r="38049" spans="25:25">
      <c r="Y38049" s="176"/>
    </row>
    <row r="38050" spans="25:25">
      <c r="Y38050" s="176"/>
    </row>
    <row r="38051" spans="25:25">
      <c r="Y38051" s="176"/>
    </row>
    <row r="38052" spans="25:25">
      <c r="Y38052" s="176"/>
    </row>
    <row r="38053" spans="25:25">
      <c r="Y38053" s="176"/>
    </row>
    <row r="38054" spans="25:25">
      <c r="Y38054" s="176"/>
    </row>
    <row r="38055" spans="25:25">
      <c r="Y38055" s="176"/>
    </row>
    <row r="38056" spans="25:25">
      <c r="Y38056" s="176"/>
    </row>
    <row r="38057" spans="25:25">
      <c r="Y38057" s="176"/>
    </row>
    <row r="38058" spans="25:25">
      <c r="Y38058" s="176"/>
    </row>
    <row r="38059" spans="25:25">
      <c r="Y38059" s="176"/>
    </row>
    <row r="38060" spans="25:25">
      <c r="Y38060" s="176"/>
    </row>
    <row r="38061" spans="25:25">
      <c r="Y38061" s="176"/>
    </row>
    <row r="38062" spans="25:25">
      <c r="Y38062" s="176"/>
    </row>
    <row r="38063" spans="25:25">
      <c r="Y38063" s="176"/>
    </row>
    <row r="38064" spans="25:25">
      <c r="Y38064" s="176"/>
    </row>
    <row r="38065" spans="25:25">
      <c r="Y38065" s="176"/>
    </row>
    <row r="38066" spans="25:25">
      <c r="Y38066" s="176"/>
    </row>
    <row r="38067" spans="25:25">
      <c r="Y38067" s="176"/>
    </row>
    <row r="38068" spans="25:25">
      <c r="Y38068" s="176"/>
    </row>
    <row r="38069" spans="25:25">
      <c r="Y38069" s="176"/>
    </row>
    <row r="38070" spans="25:25">
      <c r="Y38070" s="176"/>
    </row>
    <row r="38071" spans="25:25">
      <c r="Y38071" s="176"/>
    </row>
    <row r="38072" spans="25:25">
      <c r="Y38072" s="176"/>
    </row>
    <row r="38073" spans="25:25">
      <c r="Y38073" s="176"/>
    </row>
    <row r="38074" spans="25:25">
      <c r="Y38074" s="176"/>
    </row>
    <row r="38075" spans="25:25">
      <c r="Y38075" s="176"/>
    </row>
    <row r="38076" spans="25:25">
      <c r="Y38076" s="176"/>
    </row>
    <row r="38077" spans="25:25">
      <c r="Y38077" s="176"/>
    </row>
    <row r="38078" spans="25:25">
      <c r="Y38078" s="176"/>
    </row>
    <row r="38079" spans="25:25">
      <c r="Y38079" s="176"/>
    </row>
    <row r="38080" spans="25:25">
      <c r="Y38080" s="176"/>
    </row>
    <row r="38081" spans="25:25">
      <c r="Y38081" s="176"/>
    </row>
    <row r="38082" spans="25:25">
      <c r="Y38082" s="176"/>
    </row>
    <row r="38083" spans="25:25">
      <c r="Y38083" s="176"/>
    </row>
    <row r="38084" spans="25:25">
      <c r="Y38084" s="176"/>
    </row>
    <row r="38085" spans="25:25">
      <c r="Y38085" s="176"/>
    </row>
    <row r="38086" spans="25:25">
      <c r="Y38086" s="176"/>
    </row>
    <row r="38087" spans="25:25">
      <c r="Y38087" s="176"/>
    </row>
    <row r="38088" spans="25:25">
      <c r="Y38088" s="176"/>
    </row>
    <row r="38089" spans="25:25">
      <c r="Y38089" s="176"/>
    </row>
    <row r="38090" spans="25:25">
      <c r="Y38090" s="176"/>
    </row>
    <row r="38091" spans="25:25">
      <c r="Y38091" s="176"/>
    </row>
    <row r="38092" spans="25:25">
      <c r="Y38092" s="176"/>
    </row>
    <row r="38093" spans="25:25">
      <c r="Y38093" s="176"/>
    </row>
    <row r="38094" spans="25:25">
      <c r="Y38094" s="176"/>
    </row>
    <row r="38095" spans="25:25">
      <c r="Y38095" s="176"/>
    </row>
    <row r="38096" spans="25:25">
      <c r="Y38096" s="176"/>
    </row>
    <row r="38097" spans="25:25">
      <c r="Y38097" s="176"/>
    </row>
    <row r="38098" spans="25:25">
      <c r="Y38098" s="176"/>
    </row>
    <row r="38099" spans="25:25">
      <c r="Y38099" s="176"/>
    </row>
    <row r="38100" spans="25:25">
      <c r="Y38100" s="176"/>
    </row>
    <row r="38101" spans="25:25">
      <c r="Y38101" s="176"/>
    </row>
    <row r="38102" spans="25:25">
      <c r="Y38102" s="176"/>
    </row>
    <row r="38103" spans="25:25">
      <c r="Y38103" s="176"/>
    </row>
    <row r="38104" spans="25:25">
      <c r="Y38104" s="176"/>
    </row>
    <row r="38105" spans="25:25">
      <c r="Y38105" s="176"/>
    </row>
    <row r="38106" spans="25:25">
      <c r="Y38106" s="176"/>
    </row>
    <row r="38107" spans="25:25">
      <c r="Y38107" s="176"/>
    </row>
    <row r="38108" spans="25:25">
      <c r="Y38108" s="176"/>
    </row>
    <row r="38109" spans="25:25">
      <c r="Y38109" s="176"/>
    </row>
    <row r="38110" spans="25:25">
      <c r="Y38110" s="176"/>
    </row>
    <row r="38111" spans="25:25">
      <c r="Y38111" s="176"/>
    </row>
    <row r="38112" spans="25:25">
      <c r="Y38112" s="176"/>
    </row>
    <row r="38113" spans="25:25">
      <c r="Y38113" s="176"/>
    </row>
    <row r="38114" spans="25:25">
      <c r="Y38114" s="176"/>
    </row>
    <row r="38115" spans="25:25">
      <c r="Y38115" s="176"/>
    </row>
    <row r="38116" spans="25:25">
      <c r="Y38116" s="176"/>
    </row>
    <row r="38117" spans="25:25">
      <c r="Y38117" s="176"/>
    </row>
    <row r="38118" spans="25:25">
      <c r="Y38118" s="176"/>
    </row>
    <row r="38119" spans="25:25">
      <c r="Y38119" s="176"/>
    </row>
    <row r="38120" spans="25:25">
      <c r="Y38120" s="176"/>
    </row>
    <row r="38121" spans="25:25">
      <c r="Y38121" s="176"/>
    </row>
    <row r="38122" spans="25:25">
      <c r="Y38122" s="176"/>
    </row>
    <row r="38123" spans="25:25">
      <c r="Y38123" s="176"/>
    </row>
    <row r="38124" spans="25:25">
      <c r="Y38124" s="176"/>
    </row>
    <row r="38125" spans="25:25">
      <c r="Y38125" s="176"/>
    </row>
    <row r="38126" spans="25:25">
      <c r="Y38126" s="176"/>
    </row>
    <row r="38127" spans="25:25">
      <c r="Y38127" s="176"/>
    </row>
    <row r="38128" spans="25:25">
      <c r="Y38128" s="176"/>
    </row>
    <row r="38129" spans="25:25">
      <c r="Y38129" s="176"/>
    </row>
    <row r="38130" spans="25:25">
      <c r="Y38130" s="176"/>
    </row>
    <row r="38131" spans="25:25">
      <c r="Y38131" s="176"/>
    </row>
    <row r="38132" spans="25:25">
      <c r="Y38132" s="176"/>
    </row>
    <row r="38133" spans="25:25">
      <c r="Y38133" s="176"/>
    </row>
    <row r="38134" spans="25:25">
      <c r="Y38134" s="176"/>
    </row>
    <row r="38135" spans="25:25">
      <c r="Y38135" s="176"/>
    </row>
    <row r="38136" spans="25:25">
      <c r="Y38136" s="176"/>
    </row>
    <row r="38137" spans="25:25">
      <c r="Y38137" s="176"/>
    </row>
    <row r="38138" spans="25:25">
      <c r="Y38138" s="176"/>
    </row>
    <row r="38139" spans="25:25">
      <c r="Y38139" s="176"/>
    </row>
    <row r="38140" spans="25:25">
      <c r="Y38140" s="176"/>
    </row>
    <row r="38141" spans="25:25">
      <c r="Y38141" s="176"/>
    </row>
    <row r="38142" spans="25:25">
      <c r="Y38142" s="176"/>
    </row>
    <row r="38143" spans="25:25">
      <c r="Y38143" s="176"/>
    </row>
    <row r="38144" spans="25:25">
      <c r="Y38144" s="176"/>
    </row>
    <row r="38145" spans="25:25">
      <c r="Y38145" s="176"/>
    </row>
    <row r="38146" spans="25:25">
      <c r="Y38146" s="176"/>
    </row>
    <row r="38147" spans="25:25">
      <c r="Y38147" s="176"/>
    </row>
    <row r="38148" spans="25:25">
      <c r="Y38148" s="176"/>
    </row>
    <row r="38149" spans="25:25">
      <c r="Y38149" s="176"/>
    </row>
    <row r="38150" spans="25:25">
      <c r="Y38150" s="176"/>
    </row>
    <row r="38151" spans="25:25">
      <c r="Y38151" s="176"/>
    </row>
    <row r="38152" spans="25:25">
      <c r="Y38152" s="176"/>
    </row>
    <row r="38153" spans="25:25">
      <c r="Y38153" s="176"/>
    </row>
    <row r="38154" spans="25:25">
      <c r="Y38154" s="176"/>
    </row>
    <row r="38155" spans="25:25">
      <c r="Y38155" s="176"/>
    </row>
    <row r="38156" spans="25:25">
      <c r="Y38156" s="176"/>
    </row>
    <row r="38157" spans="25:25">
      <c r="Y38157" s="176"/>
    </row>
    <row r="38158" spans="25:25">
      <c r="Y38158" s="176"/>
    </row>
    <row r="38159" spans="25:25">
      <c r="Y38159" s="176"/>
    </row>
    <row r="38160" spans="25:25">
      <c r="Y38160" s="176"/>
    </row>
    <row r="38161" spans="25:25">
      <c r="Y38161" s="176"/>
    </row>
    <row r="38162" spans="25:25">
      <c r="Y38162" s="176"/>
    </row>
    <row r="38163" spans="25:25">
      <c r="Y38163" s="176"/>
    </row>
    <row r="38164" spans="25:25">
      <c r="Y38164" s="176"/>
    </row>
    <row r="38165" spans="25:25">
      <c r="Y38165" s="176"/>
    </row>
    <row r="38166" spans="25:25">
      <c r="Y38166" s="176"/>
    </row>
    <row r="38167" spans="25:25">
      <c r="Y38167" s="176"/>
    </row>
    <row r="38168" spans="25:25">
      <c r="Y38168" s="176"/>
    </row>
    <row r="38169" spans="25:25">
      <c r="Y38169" s="176"/>
    </row>
    <row r="38170" spans="25:25">
      <c r="Y38170" s="176"/>
    </row>
    <row r="38171" spans="25:25">
      <c r="Y38171" s="176"/>
    </row>
    <row r="38172" spans="25:25">
      <c r="Y38172" s="176"/>
    </row>
    <row r="38173" spans="25:25">
      <c r="Y38173" s="176"/>
    </row>
    <row r="38174" spans="25:25">
      <c r="Y38174" s="176"/>
    </row>
    <row r="38175" spans="25:25">
      <c r="Y38175" s="176"/>
    </row>
    <row r="38176" spans="25:25">
      <c r="Y38176" s="176"/>
    </row>
    <row r="38177" spans="25:25">
      <c r="Y38177" s="176"/>
    </row>
    <row r="38178" spans="25:25">
      <c r="Y38178" s="176"/>
    </row>
    <row r="38179" spans="25:25">
      <c r="Y38179" s="176"/>
    </row>
    <row r="38180" spans="25:25">
      <c r="Y38180" s="176"/>
    </row>
    <row r="38181" spans="25:25">
      <c r="Y38181" s="176"/>
    </row>
    <row r="38182" spans="25:25">
      <c r="Y38182" s="176"/>
    </row>
    <row r="38183" spans="25:25">
      <c r="Y38183" s="176"/>
    </row>
    <row r="38184" spans="25:25">
      <c r="Y38184" s="176"/>
    </row>
    <row r="38185" spans="25:25">
      <c r="Y38185" s="176"/>
    </row>
    <row r="38186" spans="25:25">
      <c r="Y38186" s="176"/>
    </row>
    <row r="38187" spans="25:25">
      <c r="Y38187" s="176"/>
    </row>
    <row r="38188" spans="25:25">
      <c r="Y38188" s="176"/>
    </row>
    <row r="38189" spans="25:25">
      <c r="Y38189" s="176"/>
    </row>
    <row r="38190" spans="25:25">
      <c r="Y38190" s="176"/>
    </row>
    <row r="38191" spans="25:25">
      <c r="Y38191" s="176"/>
    </row>
    <row r="38192" spans="25:25">
      <c r="Y38192" s="176"/>
    </row>
    <row r="38193" spans="25:25">
      <c r="Y38193" s="176"/>
    </row>
    <row r="38194" spans="25:25">
      <c r="Y38194" s="176"/>
    </row>
    <row r="38195" spans="25:25">
      <c r="Y38195" s="176"/>
    </row>
    <row r="38196" spans="25:25">
      <c r="Y38196" s="176"/>
    </row>
    <row r="38197" spans="25:25">
      <c r="Y38197" s="176"/>
    </row>
    <row r="38198" spans="25:25">
      <c r="Y38198" s="176"/>
    </row>
    <row r="38199" spans="25:25">
      <c r="Y38199" s="176"/>
    </row>
    <row r="38200" spans="25:25">
      <c r="Y38200" s="176"/>
    </row>
    <row r="38201" spans="25:25">
      <c r="Y38201" s="176"/>
    </row>
    <row r="38202" spans="25:25">
      <c r="Y38202" s="176"/>
    </row>
    <row r="38203" spans="25:25">
      <c r="Y38203" s="176"/>
    </row>
    <row r="38204" spans="25:25">
      <c r="Y38204" s="176"/>
    </row>
    <row r="38205" spans="25:25">
      <c r="Y38205" s="176"/>
    </row>
    <row r="38206" spans="25:25">
      <c r="Y38206" s="176"/>
    </row>
    <row r="38207" spans="25:25">
      <c r="Y38207" s="176"/>
    </row>
    <row r="38208" spans="25:25">
      <c r="Y38208" s="176"/>
    </row>
    <row r="38209" spans="25:25">
      <c r="Y38209" s="176"/>
    </row>
    <row r="38210" spans="25:25">
      <c r="Y38210" s="176"/>
    </row>
    <row r="38211" spans="25:25">
      <c r="Y38211" s="176"/>
    </row>
    <row r="38212" spans="25:25">
      <c r="Y38212" s="176"/>
    </row>
    <row r="38213" spans="25:25">
      <c r="Y38213" s="176"/>
    </row>
    <row r="38214" spans="25:25">
      <c r="Y38214" s="176"/>
    </row>
    <row r="38215" spans="25:25">
      <c r="Y38215" s="176"/>
    </row>
    <row r="38216" spans="25:25">
      <c r="Y38216" s="176"/>
    </row>
    <row r="38217" spans="25:25">
      <c r="Y38217" s="176"/>
    </row>
    <row r="38218" spans="25:25">
      <c r="Y38218" s="176"/>
    </row>
    <row r="38219" spans="25:25">
      <c r="Y38219" s="176"/>
    </row>
    <row r="38220" spans="25:25">
      <c r="Y38220" s="176"/>
    </row>
    <row r="38221" spans="25:25">
      <c r="Y38221" s="176"/>
    </row>
    <row r="38222" spans="25:25">
      <c r="Y38222" s="176"/>
    </row>
    <row r="38223" spans="25:25">
      <c r="Y38223" s="176"/>
    </row>
    <row r="38224" spans="25:25">
      <c r="Y38224" s="176"/>
    </row>
    <row r="38225" spans="25:25">
      <c r="Y38225" s="176"/>
    </row>
    <row r="38226" spans="25:25">
      <c r="Y38226" s="176"/>
    </row>
    <row r="38227" spans="25:25">
      <c r="Y38227" s="176"/>
    </row>
    <row r="38228" spans="25:25">
      <c r="Y38228" s="176"/>
    </row>
    <row r="38229" spans="25:25">
      <c r="Y38229" s="176"/>
    </row>
    <row r="38230" spans="25:25">
      <c r="Y38230" s="176"/>
    </row>
    <row r="38231" spans="25:25">
      <c r="Y38231" s="176"/>
    </row>
    <row r="38232" spans="25:25">
      <c r="Y38232" s="176"/>
    </row>
    <row r="38233" spans="25:25">
      <c r="Y38233" s="176"/>
    </row>
    <row r="38234" spans="25:25">
      <c r="Y38234" s="176"/>
    </row>
    <row r="38235" spans="25:25">
      <c r="Y38235" s="176"/>
    </row>
    <row r="38236" spans="25:25">
      <c r="Y38236" s="176"/>
    </row>
    <row r="38237" spans="25:25">
      <c r="Y38237" s="176"/>
    </row>
    <row r="38238" spans="25:25">
      <c r="Y38238" s="176"/>
    </row>
    <row r="38239" spans="25:25">
      <c r="Y38239" s="176"/>
    </row>
    <row r="38240" spans="25:25">
      <c r="Y38240" s="176"/>
    </row>
    <row r="38241" spans="25:25">
      <c r="Y38241" s="176"/>
    </row>
    <row r="38242" spans="25:25">
      <c r="Y38242" s="176"/>
    </row>
    <row r="38243" spans="25:25">
      <c r="Y38243" s="176"/>
    </row>
    <row r="38244" spans="25:25">
      <c r="Y38244" s="176"/>
    </row>
    <row r="38245" spans="25:25">
      <c r="Y38245" s="176"/>
    </row>
    <row r="38246" spans="25:25">
      <c r="Y38246" s="176"/>
    </row>
    <row r="38247" spans="25:25">
      <c r="Y38247" s="176"/>
    </row>
    <row r="38248" spans="25:25">
      <c r="Y38248" s="176"/>
    </row>
    <row r="38249" spans="25:25">
      <c r="Y38249" s="176"/>
    </row>
    <row r="38250" spans="25:25">
      <c r="Y38250" s="176"/>
    </row>
    <row r="38251" spans="25:25">
      <c r="Y38251" s="176"/>
    </row>
    <row r="38252" spans="25:25">
      <c r="Y38252" s="176"/>
    </row>
    <row r="38253" spans="25:25">
      <c r="Y38253" s="176"/>
    </row>
    <row r="38254" spans="25:25">
      <c r="Y38254" s="176"/>
    </row>
    <row r="38255" spans="25:25">
      <c r="Y38255" s="176"/>
    </row>
    <row r="38256" spans="25:25">
      <c r="Y38256" s="176"/>
    </row>
    <row r="38257" spans="25:25">
      <c r="Y38257" s="176"/>
    </row>
    <row r="38258" spans="25:25">
      <c r="Y38258" s="176"/>
    </row>
    <row r="38259" spans="25:25">
      <c r="Y38259" s="176"/>
    </row>
    <row r="38260" spans="25:25">
      <c r="Y38260" s="176"/>
    </row>
    <row r="38261" spans="25:25">
      <c r="Y38261" s="176"/>
    </row>
    <row r="38262" spans="25:25">
      <c r="Y38262" s="176"/>
    </row>
    <row r="38263" spans="25:25">
      <c r="Y38263" s="176"/>
    </row>
    <row r="38264" spans="25:25">
      <c r="Y38264" s="176"/>
    </row>
    <row r="38265" spans="25:25">
      <c r="Y38265" s="176"/>
    </row>
    <row r="38266" spans="25:25">
      <c r="Y38266" s="176"/>
    </row>
    <row r="38267" spans="25:25">
      <c r="Y38267" s="176"/>
    </row>
    <row r="38268" spans="25:25">
      <c r="Y38268" s="176"/>
    </row>
    <row r="38269" spans="25:25">
      <c r="Y38269" s="176"/>
    </row>
    <row r="38270" spans="25:25">
      <c r="Y38270" s="176"/>
    </row>
    <row r="38271" spans="25:25">
      <c r="Y38271" s="176"/>
    </row>
    <row r="38272" spans="25:25">
      <c r="Y38272" s="176"/>
    </row>
    <row r="38273" spans="25:25">
      <c r="Y38273" s="176"/>
    </row>
    <row r="38274" spans="25:25">
      <c r="Y38274" s="176"/>
    </row>
    <row r="38275" spans="25:25">
      <c r="Y38275" s="176"/>
    </row>
    <row r="38276" spans="25:25">
      <c r="Y38276" s="176"/>
    </row>
    <row r="38277" spans="25:25">
      <c r="Y38277" s="176"/>
    </row>
    <row r="38278" spans="25:25">
      <c r="Y38278" s="176"/>
    </row>
    <row r="38279" spans="25:25">
      <c r="Y38279" s="176"/>
    </row>
    <row r="38280" spans="25:25">
      <c r="Y38280" s="176"/>
    </row>
    <row r="38281" spans="25:25">
      <c r="Y38281" s="176"/>
    </row>
    <row r="38282" spans="25:25">
      <c r="Y38282" s="176"/>
    </row>
    <row r="38283" spans="25:25">
      <c r="Y38283" s="176"/>
    </row>
    <row r="38284" spans="25:25">
      <c r="Y38284" s="176"/>
    </row>
    <row r="38285" spans="25:25">
      <c r="Y38285" s="176"/>
    </row>
    <row r="38286" spans="25:25">
      <c r="Y38286" s="176"/>
    </row>
    <row r="38287" spans="25:25">
      <c r="Y38287" s="176"/>
    </row>
    <row r="38288" spans="25:25">
      <c r="Y38288" s="176"/>
    </row>
    <row r="38289" spans="25:25">
      <c r="Y38289" s="176"/>
    </row>
    <row r="38290" spans="25:25">
      <c r="Y38290" s="176"/>
    </row>
    <row r="38291" spans="25:25">
      <c r="Y38291" s="176"/>
    </row>
    <row r="38292" spans="25:25">
      <c r="Y38292" s="176"/>
    </row>
    <row r="38293" spans="25:25">
      <c r="Y38293" s="176"/>
    </row>
    <row r="38294" spans="25:25">
      <c r="Y38294" s="176"/>
    </row>
    <row r="38295" spans="25:25">
      <c r="Y38295" s="176"/>
    </row>
    <row r="38296" spans="25:25">
      <c r="Y38296" s="176"/>
    </row>
    <row r="38297" spans="25:25">
      <c r="Y38297" s="176"/>
    </row>
    <row r="38298" spans="25:25">
      <c r="Y38298" s="176"/>
    </row>
    <row r="38299" spans="25:25">
      <c r="Y38299" s="176"/>
    </row>
    <row r="38300" spans="25:25">
      <c r="Y38300" s="176"/>
    </row>
    <row r="38301" spans="25:25">
      <c r="Y38301" s="176"/>
    </row>
    <row r="38302" spans="25:25">
      <c r="Y38302" s="176"/>
    </row>
    <row r="38303" spans="25:25">
      <c r="Y38303" s="176"/>
    </row>
    <row r="38304" spans="25:25">
      <c r="Y38304" s="176"/>
    </row>
    <row r="38305" spans="25:25">
      <c r="Y38305" s="176"/>
    </row>
    <row r="38306" spans="25:25">
      <c r="Y38306" s="176"/>
    </row>
    <row r="38307" spans="25:25">
      <c r="Y38307" s="176"/>
    </row>
    <row r="38308" spans="25:25">
      <c r="Y38308" s="176"/>
    </row>
    <row r="38309" spans="25:25">
      <c r="Y38309" s="176"/>
    </row>
    <row r="38310" spans="25:25">
      <c r="Y38310" s="176"/>
    </row>
    <row r="38311" spans="25:25">
      <c r="Y38311" s="176"/>
    </row>
    <row r="38312" spans="25:25">
      <c r="Y38312" s="176"/>
    </row>
    <row r="38313" spans="25:25">
      <c r="Y38313" s="176"/>
    </row>
    <row r="38314" spans="25:25">
      <c r="Y38314" s="176"/>
    </row>
    <row r="38315" spans="25:25">
      <c r="Y38315" s="176"/>
    </row>
    <row r="38316" spans="25:25">
      <c r="Y38316" s="176"/>
    </row>
    <row r="38317" spans="25:25">
      <c r="Y38317" s="176"/>
    </row>
    <row r="38318" spans="25:25">
      <c r="Y38318" s="176"/>
    </row>
    <row r="38319" spans="25:25">
      <c r="Y38319" s="176"/>
    </row>
    <row r="38320" spans="25:25">
      <c r="Y38320" s="176"/>
    </row>
    <row r="38321" spans="25:25">
      <c r="Y38321" s="176"/>
    </row>
    <row r="38322" spans="25:25">
      <c r="Y38322" s="176"/>
    </row>
    <row r="38323" spans="25:25">
      <c r="Y38323" s="176"/>
    </row>
    <row r="38324" spans="25:25">
      <c r="Y38324" s="176"/>
    </row>
    <row r="38325" spans="25:25">
      <c r="Y38325" s="176"/>
    </row>
    <row r="38326" spans="25:25">
      <c r="Y38326" s="176"/>
    </row>
    <row r="38327" spans="25:25">
      <c r="Y38327" s="176"/>
    </row>
    <row r="38328" spans="25:25">
      <c r="Y38328" s="176"/>
    </row>
    <row r="38329" spans="25:25">
      <c r="Y38329" s="176"/>
    </row>
    <row r="38330" spans="25:25">
      <c r="Y38330" s="176"/>
    </row>
    <row r="38331" spans="25:25">
      <c r="Y38331" s="176"/>
    </row>
    <row r="38332" spans="25:25">
      <c r="Y38332" s="176"/>
    </row>
    <row r="38333" spans="25:25">
      <c r="Y38333" s="176"/>
    </row>
    <row r="38334" spans="25:25">
      <c r="Y38334" s="176"/>
    </row>
    <row r="38335" spans="25:25">
      <c r="Y38335" s="176"/>
    </row>
    <row r="38336" spans="25:25">
      <c r="Y38336" s="176"/>
    </row>
    <row r="38337" spans="25:25">
      <c r="Y38337" s="176"/>
    </row>
    <row r="38338" spans="25:25">
      <c r="Y38338" s="176"/>
    </row>
    <row r="38339" spans="25:25">
      <c r="Y38339" s="176"/>
    </row>
    <row r="38340" spans="25:25">
      <c r="Y38340" s="176"/>
    </row>
    <row r="38341" spans="25:25">
      <c r="Y38341" s="176"/>
    </row>
    <row r="38342" spans="25:25">
      <c r="Y38342" s="176"/>
    </row>
    <row r="38343" spans="25:25">
      <c r="Y38343" s="176"/>
    </row>
    <row r="38344" spans="25:25">
      <c r="Y38344" s="176"/>
    </row>
    <row r="38345" spans="25:25">
      <c r="Y38345" s="176"/>
    </row>
    <row r="38346" spans="25:25">
      <c r="Y38346" s="176"/>
    </row>
    <row r="38347" spans="25:25">
      <c r="Y38347" s="176"/>
    </row>
    <row r="38348" spans="25:25">
      <c r="Y38348" s="176"/>
    </row>
    <row r="38349" spans="25:25">
      <c r="Y38349" s="176"/>
    </row>
    <row r="38350" spans="25:25">
      <c r="Y38350" s="176"/>
    </row>
    <row r="38351" spans="25:25">
      <c r="Y38351" s="176"/>
    </row>
    <row r="38352" spans="25:25">
      <c r="Y38352" s="176"/>
    </row>
    <row r="38353" spans="25:25">
      <c r="Y38353" s="176"/>
    </row>
    <row r="38354" spans="25:25">
      <c r="Y38354" s="176"/>
    </row>
    <row r="38355" spans="25:25">
      <c r="Y38355" s="176"/>
    </row>
    <row r="38356" spans="25:25">
      <c r="Y38356" s="176"/>
    </row>
    <row r="38357" spans="25:25">
      <c r="Y38357" s="176"/>
    </row>
    <row r="38358" spans="25:25">
      <c r="Y38358" s="176"/>
    </row>
    <row r="38359" spans="25:25">
      <c r="Y38359" s="176"/>
    </row>
    <row r="38360" spans="25:25">
      <c r="Y38360" s="176"/>
    </row>
    <row r="38361" spans="25:25">
      <c r="Y38361" s="176"/>
    </row>
    <row r="38362" spans="25:25">
      <c r="Y38362" s="176"/>
    </row>
    <row r="38363" spans="25:25">
      <c r="Y38363" s="176"/>
    </row>
    <row r="38364" spans="25:25">
      <c r="Y38364" s="176"/>
    </row>
    <row r="38365" spans="25:25">
      <c r="Y38365" s="176"/>
    </row>
    <row r="38366" spans="25:25">
      <c r="Y38366" s="176"/>
    </row>
    <row r="38367" spans="25:25">
      <c r="Y38367" s="176"/>
    </row>
    <row r="38368" spans="25:25">
      <c r="Y38368" s="176"/>
    </row>
    <row r="38369" spans="25:25">
      <c r="Y38369" s="176"/>
    </row>
    <row r="38370" spans="25:25">
      <c r="Y38370" s="176"/>
    </row>
    <row r="38371" spans="25:25">
      <c r="Y38371" s="176"/>
    </row>
    <row r="38372" spans="25:25">
      <c r="Y38372" s="176"/>
    </row>
    <row r="38373" spans="25:25">
      <c r="Y38373" s="176"/>
    </row>
    <row r="38374" spans="25:25">
      <c r="Y38374" s="176"/>
    </row>
    <row r="38375" spans="25:25">
      <c r="Y38375" s="176"/>
    </row>
    <row r="38376" spans="25:25">
      <c r="Y38376" s="176"/>
    </row>
    <row r="38377" spans="25:25">
      <c r="Y38377" s="176"/>
    </row>
    <row r="38378" spans="25:25">
      <c r="Y38378" s="176"/>
    </row>
    <row r="38379" spans="25:25">
      <c r="Y38379" s="176"/>
    </row>
    <row r="38380" spans="25:25">
      <c r="Y38380" s="176"/>
    </row>
    <row r="38381" spans="25:25">
      <c r="Y38381" s="176"/>
    </row>
    <row r="38382" spans="25:25">
      <c r="Y38382" s="176"/>
    </row>
    <row r="38383" spans="25:25">
      <c r="Y38383" s="176"/>
    </row>
    <row r="38384" spans="25:25">
      <c r="Y38384" s="176"/>
    </row>
    <row r="38385" spans="25:25">
      <c r="Y38385" s="176"/>
    </row>
    <row r="38386" spans="25:25">
      <c r="Y38386" s="176"/>
    </row>
    <row r="38387" spans="25:25">
      <c r="Y38387" s="176"/>
    </row>
    <row r="38388" spans="25:25">
      <c r="Y38388" s="176"/>
    </row>
    <row r="38389" spans="25:25">
      <c r="Y38389" s="176"/>
    </row>
    <row r="38390" spans="25:25">
      <c r="Y38390" s="176"/>
    </row>
    <row r="38391" spans="25:25">
      <c r="Y38391" s="176"/>
    </row>
    <row r="38392" spans="25:25">
      <c r="Y38392" s="176"/>
    </row>
    <row r="38393" spans="25:25">
      <c r="Y38393" s="176"/>
    </row>
    <row r="38394" spans="25:25">
      <c r="Y38394" s="176"/>
    </row>
    <row r="38395" spans="25:25">
      <c r="Y38395" s="176"/>
    </row>
    <row r="38396" spans="25:25">
      <c r="Y38396" s="176"/>
    </row>
    <row r="38397" spans="25:25">
      <c r="Y38397" s="176"/>
    </row>
    <row r="38398" spans="25:25">
      <c r="Y38398" s="176"/>
    </row>
    <row r="38399" spans="25:25">
      <c r="Y38399" s="176"/>
    </row>
    <row r="38400" spans="25:25">
      <c r="Y38400" s="176"/>
    </row>
    <row r="38401" spans="25:25">
      <c r="Y38401" s="176"/>
    </row>
    <row r="38402" spans="25:25">
      <c r="Y38402" s="176"/>
    </row>
    <row r="38403" spans="25:25">
      <c r="Y38403" s="176"/>
    </row>
    <row r="38404" spans="25:25">
      <c r="Y38404" s="176"/>
    </row>
    <row r="38405" spans="25:25">
      <c r="Y38405" s="176"/>
    </row>
    <row r="38406" spans="25:25">
      <c r="Y38406" s="176"/>
    </row>
    <row r="38407" spans="25:25">
      <c r="Y38407" s="176"/>
    </row>
    <row r="38408" spans="25:25">
      <c r="Y38408" s="176"/>
    </row>
    <row r="38409" spans="25:25">
      <c r="Y38409" s="176"/>
    </row>
    <row r="38410" spans="25:25">
      <c r="Y38410" s="176"/>
    </row>
    <row r="38411" spans="25:25">
      <c r="Y38411" s="176"/>
    </row>
    <row r="38412" spans="25:25">
      <c r="Y38412" s="176"/>
    </row>
    <row r="38413" spans="25:25">
      <c r="Y38413" s="176"/>
    </row>
    <row r="38414" spans="25:25">
      <c r="Y38414" s="176"/>
    </row>
    <row r="38415" spans="25:25">
      <c r="Y38415" s="176"/>
    </row>
    <row r="38416" spans="25:25">
      <c r="Y38416" s="176"/>
    </row>
    <row r="38417" spans="25:25">
      <c r="Y38417" s="176"/>
    </row>
    <row r="38418" spans="25:25">
      <c r="Y38418" s="176"/>
    </row>
    <row r="38419" spans="25:25">
      <c r="Y38419" s="176"/>
    </row>
    <row r="38420" spans="25:25">
      <c r="Y38420" s="176"/>
    </row>
    <row r="38421" spans="25:25">
      <c r="Y38421" s="176"/>
    </row>
    <row r="38422" spans="25:25">
      <c r="Y38422" s="176"/>
    </row>
    <row r="38423" spans="25:25">
      <c r="Y38423" s="176"/>
    </row>
    <row r="38424" spans="25:25">
      <c r="Y38424" s="176"/>
    </row>
    <row r="38425" spans="25:25">
      <c r="Y38425" s="176"/>
    </row>
    <row r="38426" spans="25:25">
      <c r="Y38426" s="176"/>
    </row>
    <row r="38427" spans="25:25">
      <c r="Y38427" s="176"/>
    </row>
    <row r="38428" spans="25:25">
      <c r="Y38428" s="176"/>
    </row>
    <row r="38429" spans="25:25">
      <c r="Y38429" s="176"/>
    </row>
    <row r="38430" spans="25:25">
      <c r="Y38430" s="176"/>
    </row>
    <row r="38431" spans="25:25">
      <c r="Y38431" s="176"/>
    </row>
    <row r="38432" spans="25:25">
      <c r="Y38432" s="176"/>
    </row>
    <row r="38433" spans="25:25">
      <c r="Y38433" s="176"/>
    </row>
    <row r="38434" spans="25:25">
      <c r="Y38434" s="176"/>
    </row>
    <row r="38435" spans="25:25">
      <c r="Y38435" s="176"/>
    </row>
    <row r="38436" spans="25:25">
      <c r="Y38436" s="176"/>
    </row>
    <row r="38437" spans="25:25">
      <c r="Y38437" s="176"/>
    </row>
    <row r="38438" spans="25:25">
      <c r="Y38438" s="176"/>
    </row>
    <row r="38439" spans="25:25">
      <c r="Y38439" s="176"/>
    </row>
    <row r="38440" spans="25:25">
      <c r="Y38440" s="176"/>
    </row>
    <row r="38441" spans="25:25">
      <c r="Y38441" s="176"/>
    </row>
    <row r="38442" spans="25:25">
      <c r="Y38442" s="176"/>
    </row>
    <row r="38443" spans="25:25">
      <c r="Y38443" s="176"/>
    </row>
    <row r="38444" spans="25:25">
      <c r="Y38444" s="176"/>
    </row>
    <row r="38445" spans="25:25">
      <c r="Y38445" s="176"/>
    </row>
    <row r="38446" spans="25:25">
      <c r="Y38446" s="176"/>
    </row>
    <row r="38447" spans="25:25">
      <c r="Y38447" s="176"/>
    </row>
    <row r="38448" spans="25:25">
      <c r="Y38448" s="176"/>
    </row>
    <row r="38449" spans="25:25">
      <c r="Y38449" s="176"/>
    </row>
    <row r="38450" spans="25:25">
      <c r="Y38450" s="176"/>
    </row>
    <row r="38451" spans="25:25">
      <c r="Y38451" s="176"/>
    </row>
    <row r="38452" spans="25:25">
      <c r="Y38452" s="176"/>
    </row>
    <row r="38453" spans="25:25">
      <c r="Y38453" s="176"/>
    </row>
    <row r="38454" spans="25:25">
      <c r="Y38454" s="176"/>
    </row>
    <row r="38455" spans="25:25">
      <c r="Y38455" s="176"/>
    </row>
    <row r="38456" spans="25:25">
      <c r="Y38456" s="176"/>
    </row>
    <row r="38457" spans="25:25">
      <c r="Y38457" s="176"/>
    </row>
    <row r="38458" spans="25:25">
      <c r="Y38458" s="176"/>
    </row>
    <row r="38459" spans="25:25">
      <c r="Y38459" s="176"/>
    </row>
    <row r="38460" spans="25:25">
      <c r="Y38460" s="176"/>
    </row>
    <row r="38461" spans="25:25">
      <c r="Y38461" s="176"/>
    </row>
    <row r="38462" spans="25:25">
      <c r="Y38462" s="176"/>
    </row>
    <row r="38463" spans="25:25">
      <c r="Y38463" s="176"/>
    </row>
    <row r="38464" spans="25:25">
      <c r="Y38464" s="176"/>
    </row>
    <row r="38465" spans="25:25">
      <c r="Y38465" s="176"/>
    </row>
    <row r="38466" spans="25:25">
      <c r="Y38466" s="176"/>
    </row>
    <row r="38467" spans="25:25">
      <c r="Y38467" s="176"/>
    </row>
    <row r="38468" spans="25:25">
      <c r="Y38468" s="176"/>
    </row>
    <row r="38469" spans="25:25">
      <c r="Y38469" s="176"/>
    </row>
    <row r="38470" spans="25:25">
      <c r="Y38470" s="176"/>
    </row>
    <row r="38471" spans="25:25">
      <c r="Y38471" s="176"/>
    </row>
    <row r="38472" spans="25:25">
      <c r="Y38472" s="176"/>
    </row>
    <row r="38473" spans="25:25">
      <c r="Y38473" s="176"/>
    </row>
    <row r="38474" spans="25:25">
      <c r="Y38474" s="176"/>
    </row>
    <row r="38475" spans="25:25">
      <c r="Y38475" s="176"/>
    </row>
    <row r="38476" spans="25:25">
      <c r="Y38476" s="176"/>
    </row>
    <row r="38477" spans="25:25">
      <c r="Y38477" s="176"/>
    </row>
    <row r="38478" spans="25:25">
      <c r="Y38478" s="176"/>
    </row>
    <row r="38479" spans="25:25">
      <c r="Y38479" s="176"/>
    </row>
    <row r="38480" spans="25:25">
      <c r="Y38480" s="176"/>
    </row>
    <row r="38481" spans="25:25">
      <c r="Y38481" s="176"/>
    </row>
    <row r="38482" spans="25:25">
      <c r="Y38482" s="176"/>
    </row>
    <row r="38483" spans="25:25">
      <c r="Y38483" s="176"/>
    </row>
    <row r="38484" spans="25:25">
      <c r="Y38484" s="176"/>
    </row>
    <row r="38485" spans="25:25">
      <c r="Y38485" s="176"/>
    </row>
    <row r="38486" spans="25:25">
      <c r="Y38486" s="176"/>
    </row>
    <row r="38487" spans="25:25">
      <c r="Y38487" s="176"/>
    </row>
    <row r="38488" spans="25:25">
      <c r="Y38488" s="176"/>
    </row>
    <row r="38489" spans="25:25">
      <c r="Y38489" s="176"/>
    </row>
    <row r="38490" spans="25:25">
      <c r="Y38490" s="176"/>
    </row>
    <row r="38491" spans="25:25">
      <c r="Y38491" s="176"/>
    </row>
    <row r="38492" spans="25:25">
      <c r="Y38492" s="176"/>
    </row>
    <row r="38493" spans="25:25">
      <c r="Y38493" s="176"/>
    </row>
    <row r="38494" spans="25:25">
      <c r="Y38494" s="176"/>
    </row>
    <row r="38495" spans="25:25">
      <c r="Y38495" s="176"/>
    </row>
    <row r="38496" spans="25:25">
      <c r="Y38496" s="176"/>
    </row>
    <row r="38497" spans="25:25">
      <c r="Y38497" s="176"/>
    </row>
    <row r="38498" spans="25:25">
      <c r="Y38498" s="176"/>
    </row>
    <row r="38499" spans="25:25">
      <c r="Y38499" s="176"/>
    </row>
    <row r="38500" spans="25:25">
      <c r="Y38500" s="176"/>
    </row>
    <row r="38501" spans="25:25">
      <c r="Y38501" s="176"/>
    </row>
    <row r="38502" spans="25:25">
      <c r="Y38502" s="176"/>
    </row>
    <row r="38503" spans="25:25">
      <c r="Y38503" s="176"/>
    </row>
    <row r="38504" spans="25:25">
      <c r="Y38504" s="176"/>
    </row>
    <row r="38505" spans="25:25">
      <c r="Y38505" s="176"/>
    </row>
    <row r="38506" spans="25:25">
      <c r="Y38506" s="176"/>
    </row>
    <row r="38507" spans="25:25">
      <c r="Y38507" s="176"/>
    </row>
    <row r="38508" spans="25:25">
      <c r="Y38508" s="176"/>
    </row>
    <row r="38509" spans="25:25">
      <c r="Y38509" s="176"/>
    </row>
    <row r="38510" spans="25:25">
      <c r="Y38510" s="176"/>
    </row>
    <row r="38511" spans="25:25">
      <c r="Y38511" s="176"/>
    </row>
    <row r="38512" spans="25:25">
      <c r="Y38512" s="176"/>
    </row>
    <row r="38513" spans="25:25">
      <c r="Y38513" s="176"/>
    </row>
    <row r="38514" spans="25:25">
      <c r="Y38514" s="176"/>
    </row>
    <row r="38515" spans="25:25">
      <c r="Y38515" s="176"/>
    </row>
    <row r="38516" spans="25:25">
      <c r="Y38516" s="176"/>
    </row>
    <row r="38517" spans="25:25">
      <c r="Y38517" s="176"/>
    </row>
    <row r="38518" spans="25:25">
      <c r="Y38518" s="176"/>
    </row>
    <row r="38519" spans="25:25">
      <c r="Y38519" s="176"/>
    </row>
    <row r="38520" spans="25:25">
      <c r="Y38520" s="176"/>
    </row>
    <row r="38521" spans="25:25">
      <c r="Y38521" s="176"/>
    </row>
    <row r="38522" spans="25:25">
      <c r="Y38522" s="176"/>
    </row>
    <row r="38523" spans="25:25">
      <c r="Y38523" s="176"/>
    </row>
    <row r="38524" spans="25:25">
      <c r="Y38524" s="176"/>
    </row>
    <row r="38525" spans="25:25">
      <c r="Y38525" s="176"/>
    </row>
    <row r="38526" spans="25:25">
      <c r="Y38526" s="176"/>
    </row>
    <row r="38527" spans="25:25">
      <c r="Y38527" s="176"/>
    </row>
    <row r="38528" spans="25:25">
      <c r="Y38528" s="176"/>
    </row>
    <row r="38529" spans="25:25">
      <c r="Y38529" s="176"/>
    </row>
    <row r="38530" spans="25:25">
      <c r="Y38530" s="176"/>
    </row>
    <row r="38531" spans="25:25">
      <c r="Y38531" s="176"/>
    </row>
    <row r="38532" spans="25:25">
      <c r="Y38532" s="176"/>
    </row>
    <row r="38533" spans="25:25">
      <c r="Y38533" s="176"/>
    </row>
    <row r="38534" spans="25:25">
      <c r="Y38534" s="176"/>
    </row>
    <row r="38535" spans="25:25">
      <c r="Y38535" s="176"/>
    </row>
    <row r="38536" spans="25:25">
      <c r="Y38536" s="176"/>
    </row>
    <row r="38537" spans="25:25">
      <c r="Y38537" s="176"/>
    </row>
    <row r="38538" spans="25:25">
      <c r="Y38538" s="176"/>
    </row>
    <row r="38539" spans="25:25">
      <c r="Y38539" s="176"/>
    </row>
    <row r="38540" spans="25:25">
      <c r="Y38540" s="176"/>
    </row>
    <row r="38541" spans="25:25">
      <c r="Y38541" s="176"/>
    </row>
    <row r="38542" spans="25:25">
      <c r="Y38542" s="176"/>
    </row>
    <row r="38543" spans="25:25">
      <c r="Y38543" s="176"/>
    </row>
    <row r="38544" spans="25:25">
      <c r="Y38544" s="176"/>
    </row>
    <row r="38545" spans="25:25">
      <c r="Y38545" s="176"/>
    </row>
    <row r="38546" spans="25:25">
      <c r="Y38546" s="176"/>
    </row>
    <row r="38547" spans="25:25">
      <c r="Y38547" s="176"/>
    </row>
    <row r="38548" spans="25:25">
      <c r="Y38548" s="176"/>
    </row>
    <row r="38549" spans="25:25">
      <c r="Y38549" s="176"/>
    </row>
    <row r="38550" spans="25:25">
      <c r="Y38550" s="176"/>
    </row>
    <row r="38551" spans="25:25">
      <c r="Y38551" s="176"/>
    </row>
    <row r="38552" spans="25:25">
      <c r="Y38552" s="176"/>
    </row>
    <row r="38553" spans="25:25">
      <c r="Y38553" s="176"/>
    </row>
    <row r="38554" spans="25:25">
      <c r="Y38554" s="176"/>
    </row>
    <row r="38555" spans="25:25">
      <c r="Y38555" s="176"/>
    </row>
    <row r="38556" spans="25:25">
      <c r="Y38556" s="176"/>
    </row>
    <row r="38557" spans="25:25">
      <c r="Y38557" s="176"/>
    </row>
    <row r="38558" spans="25:25">
      <c r="Y38558" s="176"/>
    </row>
    <row r="38559" spans="25:25">
      <c r="Y38559" s="176"/>
    </row>
    <row r="38560" spans="25:25">
      <c r="Y38560" s="176"/>
    </row>
    <row r="38561" spans="25:25">
      <c r="Y38561" s="176"/>
    </row>
    <row r="38562" spans="25:25">
      <c r="Y38562" s="176"/>
    </row>
    <row r="38563" spans="25:25">
      <c r="Y38563" s="176"/>
    </row>
    <row r="38564" spans="25:25">
      <c r="Y38564" s="176"/>
    </row>
    <row r="38565" spans="25:25">
      <c r="Y38565" s="176"/>
    </row>
    <row r="38566" spans="25:25">
      <c r="Y38566" s="176"/>
    </row>
    <row r="38567" spans="25:25">
      <c r="Y38567" s="176"/>
    </row>
    <row r="38568" spans="25:25">
      <c r="Y38568" s="176"/>
    </row>
    <row r="38569" spans="25:25">
      <c r="Y38569" s="176"/>
    </row>
    <row r="38570" spans="25:25">
      <c r="Y38570" s="176"/>
    </row>
    <row r="38571" spans="25:25">
      <c r="Y38571" s="176"/>
    </row>
    <row r="38572" spans="25:25">
      <c r="Y38572" s="176"/>
    </row>
    <row r="38573" spans="25:25">
      <c r="Y38573" s="176"/>
    </row>
    <row r="38574" spans="25:25">
      <c r="Y38574" s="176"/>
    </row>
    <row r="38575" spans="25:25">
      <c r="Y38575" s="176"/>
    </row>
    <row r="38576" spans="25:25">
      <c r="Y38576" s="176"/>
    </row>
    <row r="38577" spans="25:25">
      <c r="Y38577" s="176"/>
    </row>
    <row r="38578" spans="25:25">
      <c r="Y38578" s="176"/>
    </row>
    <row r="38579" spans="25:25">
      <c r="Y38579" s="176"/>
    </row>
    <row r="38580" spans="25:25">
      <c r="Y38580" s="176"/>
    </row>
    <row r="38581" spans="25:25">
      <c r="Y38581" s="176"/>
    </row>
    <row r="38582" spans="25:25">
      <c r="Y38582" s="176"/>
    </row>
    <row r="38583" spans="25:25">
      <c r="Y38583" s="176"/>
    </row>
    <row r="38584" spans="25:25">
      <c r="Y38584" s="176"/>
    </row>
    <row r="38585" spans="25:25">
      <c r="Y38585" s="176"/>
    </row>
    <row r="38586" spans="25:25">
      <c r="Y38586" s="176"/>
    </row>
    <row r="38587" spans="25:25">
      <c r="Y38587" s="176"/>
    </row>
    <row r="38588" spans="25:25">
      <c r="Y38588" s="176"/>
    </row>
    <row r="38589" spans="25:25">
      <c r="Y38589" s="176"/>
    </row>
    <row r="38590" spans="25:25">
      <c r="Y38590" s="176"/>
    </row>
    <row r="38591" spans="25:25">
      <c r="Y38591" s="176"/>
    </row>
    <row r="38592" spans="25:25">
      <c r="Y38592" s="176"/>
    </row>
    <row r="38593" spans="25:25">
      <c r="Y38593" s="176"/>
    </row>
    <row r="38594" spans="25:25">
      <c r="Y38594" s="176"/>
    </row>
    <row r="38595" spans="25:25">
      <c r="Y38595" s="176"/>
    </row>
    <row r="38596" spans="25:25">
      <c r="Y38596" s="176"/>
    </row>
    <row r="38597" spans="25:25">
      <c r="Y38597" s="176"/>
    </row>
    <row r="38598" spans="25:25">
      <c r="Y38598" s="176"/>
    </row>
    <row r="38599" spans="25:25">
      <c r="Y38599" s="176"/>
    </row>
    <row r="38600" spans="25:25">
      <c r="Y38600" s="176"/>
    </row>
    <row r="38601" spans="25:25">
      <c r="Y38601" s="176"/>
    </row>
    <row r="38602" spans="25:25">
      <c r="Y38602" s="176"/>
    </row>
    <row r="38603" spans="25:25">
      <c r="Y38603" s="176"/>
    </row>
    <row r="38604" spans="25:25">
      <c r="Y38604" s="176"/>
    </row>
    <row r="38605" spans="25:25">
      <c r="Y38605" s="176"/>
    </row>
    <row r="38606" spans="25:25">
      <c r="Y38606" s="176"/>
    </row>
    <row r="38607" spans="25:25">
      <c r="Y38607" s="176"/>
    </row>
    <row r="38608" spans="25:25">
      <c r="Y38608" s="176"/>
    </row>
    <row r="38609" spans="25:25">
      <c r="Y38609" s="176"/>
    </row>
    <row r="38610" spans="25:25">
      <c r="Y38610" s="176"/>
    </row>
    <row r="38611" spans="25:25">
      <c r="Y38611" s="176"/>
    </row>
    <row r="38612" spans="25:25">
      <c r="Y38612" s="176"/>
    </row>
    <row r="38613" spans="25:25">
      <c r="Y38613" s="176"/>
    </row>
    <row r="38614" spans="25:25">
      <c r="Y38614" s="176"/>
    </row>
    <row r="38615" spans="25:25">
      <c r="Y38615" s="176"/>
    </row>
    <row r="38616" spans="25:25">
      <c r="Y38616" s="176"/>
    </row>
    <row r="38617" spans="25:25">
      <c r="Y38617" s="176"/>
    </row>
    <row r="38618" spans="25:25">
      <c r="Y38618" s="176"/>
    </row>
    <row r="38619" spans="25:25">
      <c r="Y38619" s="176"/>
    </row>
    <row r="38620" spans="25:25">
      <c r="Y38620" s="176"/>
    </row>
    <row r="38621" spans="25:25">
      <c r="Y38621" s="176"/>
    </row>
    <row r="38622" spans="25:25">
      <c r="Y38622" s="176"/>
    </row>
    <row r="38623" spans="25:25">
      <c r="Y38623" s="176"/>
    </row>
    <row r="38624" spans="25:25">
      <c r="Y38624" s="176"/>
    </row>
    <row r="38625" spans="25:25">
      <c r="Y38625" s="176"/>
    </row>
    <row r="38626" spans="25:25">
      <c r="Y38626" s="176"/>
    </row>
    <row r="38627" spans="25:25">
      <c r="Y38627" s="176"/>
    </row>
    <row r="38628" spans="25:25">
      <c r="Y38628" s="176"/>
    </row>
    <row r="38629" spans="25:25">
      <c r="Y38629" s="176"/>
    </row>
    <row r="38630" spans="25:25">
      <c r="Y38630" s="176"/>
    </row>
    <row r="38631" spans="25:25">
      <c r="Y38631" s="176"/>
    </row>
    <row r="38632" spans="25:25">
      <c r="Y38632" s="176"/>
    </row>
    <row r="38633" spans="25:25">
      <c r="Y38633" s="176"/>
    </row>
    <row r="38634" spans="25:25">
      <c r="Y38634" s="176"/>
    </row>
    <row r="38635" spans="25:25">
      <c r="Y38635" s="176"/>
    </row>
    <row r="38636" spans="25:25">
      <c r="Y38636" s="176"/>
    </row>
    <row r="38637" spans="25:25">
      <c r="Y38637" s="176"/>
    </row>
    <row r="38638" spans="25:25">
      <c r="Y38638" s="176"/>
    </row>
    <row r="38639" spans="25:25">
      <c r="Y38639" s="176"/>
    </row>
    <row r="38640" spans="25:25">
      <c r="Y38640" s="176"/>
    </row>
    <row r="38641" spans="25:25">
      <c r="Y38641" s="176"/>
    </row>
    <row r="38642" spans="25:25">
      <c r="Y38642" s="176"/>
    </row>
    <row r="38643" spans="25:25">
      <c r="Y38643" s="176"/>
    </row>
    <row r="38644" spans="25:25">
      <c r="Y38644" s="176"/>
    </row>
    <row r="38645" spans="25:25">
      <c r="Y38645" s="176"/>
    </row>
    <row r="38646" spans="25:25">
      <c r="Y38646" s="176"/>
    </row>
    <row r="38647" spans="25:25">
      <c r="Y38647" s="176"/>
    </row>
    <row r="38648" spans="25:25">
      <c r="Y38648" s="176"/>
    </row>
    <row r="38649" spans="25:25">
      <c r="Y38649" s="176"/>
    </row>
    <row r="38650" spans="25:25">
      <c r="Y38650" s="176"/>
    </row>
    <row r="38651" spans="25:25">
      <c r="Y38651" s="176"/>
    </row>
    <row r="38652" spans="25:25">
      <c r="Y38652" s="176"/>
    </row>
    <row r="38653" spans="25:25">
      <c r="Y38653" s="176"/>
    </row>
    <row r="38654" spans="25:25">
      <c r="Y38654" s="176"/>
    </row>
    <row r="38655" spans="25:25">
      <c r="Y38655" s="176"/>
    </row>
    <row r="38656" spans="25:25">
      <c r="Y38656" s="176"/>
    </row>
    <row r="38657" spans="25:25">
      <c r="Y38657" s="176"/>
    </row>
    <row r="38658" spans="25:25">
      <c r="Y38658" s="176"/>
    </row>
    <row r="38659" spans="25:25">
      <c r="Y38659" s="176"/>
    </row>
    <row r="38660" spans="25:25">
      <c r="Y38660" s="176"/>
    </row>
    <row r="38661" spans="25:25">
      <c r="Y38661" s="176"/>
    </row>
    <row r="38662" spans="25:25">
      <c r="Y38662" s="176"/>
    </row>
    <row r="38663" spans="25:25">
      <c r="Y38663" s="176"/>
    </row>
    <row r="38664" spans="25:25">
      <c r="Y38664" s="176"/>
    </row>
    <row r="38665" spans="25:25">
      <c r="Y38665" s="176"/>
    </row>
    <row r="38666" spans="25:25">
      <c r="Y38666" s="176"/>
    </row>
    <row r="38667" spans="25:25">
      <c r="Y38667" s="176"/>
    </row>
    <row r="38668" spans="25:25">
      <c r="Y38668" s="176"/>
    </row>
    <row r="38669" spans="25:25">
      <c r="Y38669" s="176"/>
    </row>
    <row r="38670" spans="25:25">
      <c r="Y38670" s="176"/>
    </row>
    <row r="38671" spans="25:25">
      <c r="Y38671" s="176"/>
    </row>
    <row r="38672" spans="25:25">
      <c r="Y38672" s="176"/>
    </row>
    <row r="38673" spans="25:25">
      <c r="Y38673" s="176"/>
    </row>
    <row r="38674" spans="25:25">
      <c r="Y38674" s="176"/>
    </row>
    <row r="38675" spans="25:25">
      <c r="Y38675" s="176"/>
    </row>
    <row r="38676" spans="25:25">
      <c r="Y38676" s="176"/>
    </row>
    <row r="38677" spans="25:25">
      <c r="Y38677" s="176"/>
    </row>
    <row r="38678" spans="25:25">
      <c r="Y38678" s="176"/>
    </row>
    <row r="38679" spans="25:25">
      <c r="Y38679" s="176"/>
    </row>
    <row r="38680" spans="25:25">
      <c r="Y38680" s="176"/>
    </row>
    <row r="38681" spans="25:25">
      <c r="Y38681" s="176"/>
    </row>
    <row r="38682" spans="25:25">
      <c r="Y38682" s="176"/>
    </row>
    <row r="38683" spans="25:25">
      <c r="Y38683" s="176"/>
    </row>
    <row r="38684" spans="25:25">
      <c r="Y38684" s="176"/>
    </row>
    <row r="38685" spans="25:25">
      <c r="Y38685" s="176"/>
    </row>
    <row r="38686" spans="25:25">
      <c r="Y38686" s="176"/>
    </row>
    <row r="38687" spans="25:25">
      <c r="Y38687" s="176"/>
    </row>
    <row r="38688" spans="25:25">
      <c r="Y38688" s="176"/>
    </row>
    <row r="38689" spans="25:25">
      <c r="Y38689" s="176"/>
    </row>
    <row r="38690" spans="25:25">
      <c r="Y38690" s="176"/>
    </row>
    <row r="38691" spans="25:25">
      <c r="Y38691" s="176"/>
    </row>
    <row r="38692" spans="25:25">
      <c r="Y38692" s="176"/>
    </row>
    <row r="38693" spans="25:25">
      <c r="Y38693" s="176"/>
    </row>
    <row r="38694" spans="25:25">
      <c r="Y38694" s="176"/>
    </row>
    <row r="38695" spans="25:25">
      <c r="Y38695" s="176"/>
    </row>
    <row r="38696" spans="25:25">
      <c r="Y38696" s="176"/>
    </row>
    <row r="38697" spans="25:25">
      <c r="Y38697" s="176"/>
    </row>
    <row r="38698" spans="25:25">
      <c r="Y38698" s="176"/>
    </row>
    <row r="38699" spans="25:25">
      <c r="Y38699" s="176"/>
    </row>
    <row r="38700" spans="25:25">
      <c r="Y38700" s="176"/>
    </row>
    <row r="38701" spans="25:25">
      <c r="Y38701" s="176"/>
    </row>
    <row r="38702" spans="25:25">
      <c r="Y38702" s="176"/>
    </row>
    <row r="38703" spans="25:25">
      <c r="Y38703" s="176"/>
    </row>
    <row r="38704" spans="25:25">
      <c r="Y38704" s="176"/>
    </row>
    <row r="38705" spans="25:25">
      <c r="Y38705" s="176"/>
    </row>
    <row r="38706" spans="25:25">
      <c r="Y38706" s="176"/>
    </row>
    <row r="38707" spans="25:25">
      <c r="Y38707" s="176"/>
    </row>
    <row r="38708" spans="25:25">
      <c r="Y38708" s="176"/>
    </row>
    <row r="38709" spans="25:25">
      <c r="Y38709" s="176"/>
    </row>
    <row r="38710" spans="25:25">
      <c r="Y38710" s="176"/>
    </row>
    <row r="38711" spans="25:25">
      <c r="Y38711" s="176"/>
    </row>
    <row r="38712" spans="25:25">
      <c r="Y38712" s="176"/>
    </row>
    <row r="38713" spans="25:25">
      <c r="Y38713" s="176"/>
    </row>
    <row r="38714" spans="25:25">
      <c r="Y38714" s="176"/>
    </row>
    <row r="38715" spans="25:25">
      <c r="Y38715" s="176"/>
    </row>
    <row r="38716" spans="25:25">
      <c r="Y38716" s="176"/>
    </row>
    <row r="38717" spans="25:25">
      <c r="Y38717" s="176"/>
    </row>
    <row r="38718" spans="25:25">
      <c r="Y38718" s="176"/>
    </row>
    <row r="38719" spans="25:25">
      <c r="Y38719" s="176"/>
    </row>
    <row r="38720" spans="25:25">
      <c r="Y38720" s="176"/>
    </row>
    <row r="38721" spans="25:25">
      <c r="Y38721" s="176"/>
    </row>
    <row r="38722" spans="25:25">
      <c r="Y38722" s="176"/>
    </row>
    <row r="38723" spans="25:25">
      <c r="Y38723" s="176"/>
    </row>
    <row r="38724" spans="25:25">
      <c r="Y38724" s="176"/>
    </row>
    <row r="38725" spans="25:25">
      <c r="Y38725" s="176"/>
    </row>
    <row r="38726" spans="25:25">
      <c r="Y38726" s="176"/>
    </row>
    <row r="38727" spans="25:25">
      <c r="Y38727" s="176"/>
    </row>
    <row r="38728" spans="25:25">
      <c r="Y38728" s="176"/>
    </row>
    <row r="38729" spans="25:25">
      <c r="Y38729" s="176"/>
    </row>
    <row r="38730" spans="25:25">
      <c r="Y38730" s="176"/>
    </row>
    <row r="38731" spans="25:25">
      <c r="Y38731" s="176"/>
    </row>
    <row r="38732" spans="25:25">
      <c r="Y38732" s="176"/>
    </row>
    <row r="38733" spans="25:25">
      <c r="Y38733" s="176"/>
    </row>
    <row r="38734" spans="25:25">
      <c r="Y38734" s="176"/>
    </row>
    <row r="38735" spans="25:25">
      <c r="Y38735" s="176"/>
    </row>
    <row r="38736" spans="25:25">
      <c r="Y38736" s="176"/>
    </row>
    <row r="38737" spans="25:25">
      <c r="Y38737" s="176"/>
    </row>
    <row r="38738" spans="25:25">
      <c r="Y38738" s="176"/>
    </row>
    <row r="38739" spans="25:25">
      <c r="Y38739" s="176"/>
    </row>
    <row r="38740" spans="25:25">
      <c r="Y38740" s="176"/>
    </row>
    <row r="38741" spans="25:25">
      <c r="Y38741" s="176"/>
    </row>
    <row r="38742" spans="25:25">
      <c r="Y38742" s="176"/>
    </row>
    <row r="38743" spans="25:25">
      <c r="Y38743" s="176"/>
    </row>
    <row r="38744" spans="25:25">
      <c r="Y38744" s="176"/>
    </row>
    <row r="38745" spans="25:25">
      <c r="Y38745" s="176"/>
    </row>
    <row r="38746" spans="25:25">
      <c r="Y38746" s="176"/>
    </row>
    <row r="38747" spans="25:25">
      <c r="Y38747" s="176"/>
    </row>
    <row r="38748" spans="25:25">
      <c r="Y38748" s="176"/>
    </row>
    <row r="38749" spans="25:25">
      <c r="Y38749" s="176"/>
    </row>
    <row r="38750" spans="25:25">
      <c r="Y38750" s="176"/>
    </row>
    <row r="38751" spans="25:25">
      <c r="Y38751" s="176"/>
    </row>
    <row r="38752" spans="25:25">
      <c r="Y38752" s="176"/>
    </row>
    <row r="38753" spans="25:25">
      <c r="Y38753" s="176"/>
    </row>
    <row r="38754" spans="25:25">
      <c r="Y38754" s="176"/>
    </row>
    <row r="38755" spans="25:25">
      <c r="Y38755" s="176"/>
    </row>
    <row r="38756" spans="25:25">
      <c r="Y38756" s="176"/>
    </row>
    <row r="38757" spans="25:25">
      <c r="Y38757" s="176"/>
    </row>
    <row r="38758" spans="25:25">
      <c r="Y38758" s="176"/>
    </row>
    <row r="38759" spans="25:25">
      <c r="Y38759" s="176"/>
    </row>
    <row r="38760" spans="25:25">
      <c r="Y38760" s="176"/>
    </row>
    <row r="38761" spans="25:25">
      <c r="Y38761" s="176"/>
    </row>
    <row r="38762" spans="25:25">
      <c r="Y38762" s="176"/>
    </row>
    <row r="38763" spans="25:25">
      <c r="Y38763" s="176"/>
    </row>
    <row r="38764" spans="25:25">
      <c r="Y38764" s="176"/>
    </row>
    <row r="38765" spans="25:25">
      <c r="Y38765" s="176"/>
    </row>
    <row r="38766" spans="25:25">
      <c r="Y38766" s="176"/>
    </row>
    <row r="38767" spans="25:25">
      <c r="Y38767" s="176"/>
    </row>
    <row r="38768" spans="25:25">
      <c r="Y38768" s="176"/>
    </row>
    <row r="38769" spans="25:25">
      <c r="Y38769" s="176"/>
    </row>
    <row r="38770" spans="25:25">
      <c r="Y38770" s="176"/>
    </row>
    <row r="38771" spans="25:25">
      <c r="Y38771" s="176"/>
    </row>
    <row r="38772" spans="25:25">
      <c r="Y38772" s="176"/>
    </row>
    <row r="38773" spans="25:25">
      <c r="Y38773" s="176"/>
    </row>
    <row r="38774" spans="25:25">
      <c r="Y38774" s="176"/>
    </row>
    <row r="38775" spans="25:25">
      <c r="Y38775" s="176"/>
    </row>
    <row r="38776" spans="25:25">
      <c r="Y38776" s="176"/>
    </row>
    <row r="38777" spans="25:25">
      <c r="Y38777" s="176"/>
    </row>
    <row r="38778" spans="25:25">
      <c r="Y38778" s="176"/>
    </row>
    <row r="38779" spans="25:25">
      <c r="Y38779" s="176"/>
    </row>
    <row r="38780" spans="25:25">
      <c r="Y38780" s="176"/>
    </row>
    <row r="38781" spans="25:25">
      <c r="Y38781" s="176"/>
    </row>
    <row r="38782" spans="25:25">
      <c r="Y38782" s="176"/>
    </row>
    <row r="38783" spans="25:25">
      <c r="Y38783" s="176"/>
    </row>
    <row r="38784" spans="25:25">
      <c r="Y38784" s="176"/>
    </row>
    <row r="38785" spans="25:25">
      <c r="Y38785" s="176"/>
    </row>
    <row r="38786" spans="25:25">
      <c r="Y38786" s="176"/>
    </row>
    <row r="38787" spans="25:25">
      <c r="Y38787" s="176"/>
    </row>
    <row r="38788" spans="25:25">
      <c r="Y38788" s="176"/>
    </row>
    <row r="38789" spans="25:25">
      <c r="Y38789" s="176"/>
    </row>
    <row r="38790" spans="25:25">
      <c r="Y38790" s="176"/>
    </row>
    <row r="38791" spans="25:25">
      <c r="Y38791" s="176"/>
    </row>
    <row r="38792" spans="25:25">
      <c r="Y38792" s="176"/>
    </row>
    <row r="38793" spans="25:25">
      <c r="Y38793" s="176"/>
    </row>
    <row r="38794" spans="25:25">
      <c r="Y38794" s="176"/>
    </row>
    <row r="38795" spans="25:25">
      <c r="Y38795" s="176"/>
    </row>
    <row r="38796" spans="25:25">
      <c r="Y38796" s="176"/>
    </row>
    <row r="38797" spans="25:25">
      <c r="Y38797" s="176"/>
    </row>
    <row r="38798" spans="25:25">
      <c r="Y38798" s="176"/>
    </row>
    <row r="38799" spans="25:25">
      <c r="Y38799" s="176"/>
    </row>
    <row r="38800" spans="25:25">
      <c r="Y38800" s="176"/>
    </row>
    <row r="38801" spans="25:25">
      <c r="Y38801" s="176"/>
    </row>
    <row r="38802" spans="25:25">
      <c r="Y38802" s="176"/>
    </row>
    <row r="38803" spans="25:25">
      <c r="Y38803" s="176"/>
    </row>
    <row r="38804" spans="25:25">
      <c r="Y38804" s="176"/>
    </row>
    <row r="38805" spans="25:25">
      <c r="Y38805" s="176"/>
    </row>
    <row r="38806" spans="25:25">
      <c r="Y38806" s="176"/>
    </row>
    <row r="38807" spans="25:25">
      <c r="Y38807" s="176"/>
    </row>
    <row r="38808" spans="25:25">
      <c r="Y38808" s="176"/>
    </row>
    <row r="38809" spans="25:25">
      <c r="Y38809" s="176"/>
    </row>
    <row r="38810" spans="25:25">
      <c r="Y38810" s="176"/>
    </row>
    <row r="38811" spans="25:25">
      <c r="Y38811" s="176"/>
    </row>
    <row r="38812" spans="25:25">
      <c r="Y38812" s="176"/>
    </row>
    <row r="38813" spans="25:25">
      <c r="Y38813" s="176"/>
    </row>
    <row r="38814" spans="25:25">
      <c r="Y38814" s="176"/>
    </row>
    <row r="38815" spans="25:25">
      <c r="Y38815" s="176"/>
    </row>
    <row r="38816" spans="25:25">
      <c r="Y38816" s="176"/>
    </row>
    <row r="38817" spans="25:25">
      <c r="Y38817" s="176"/>
    </row>
    <row r="38818" spans="25:25">
      <c r="Y38818" s="176"/>
    </row>
    <row r="38819" spans="25:25">
      <c r="Y38819" s="176"/>
    </row>
    <row r="38820" spans="25:25">
      <c r="Y38820" s="176"/>
    </row>
    <row r="38821" spans="25:25">
      <c r="Y38821" s="176"/>
    </row>
    <row r="38822" spans="25:25">
      <c r="Y38822" s="176"/>
    </row>
    <row r="38823" spans="25:25">
      <c r="Y38823" s="176"/>
    </row>
    <row r="38824" spans="25:25">
      <c r="Y38824" s="176"/>
    </row>
    <row r="38825" spans="25:25">
      <c r="Y38825" s="176"/>
    </row>
    <row r="38826" spans="25:25">
      <c r="Y38826" s="176"/>
    </row>
    <row r="38827" spans="25:25">
      <c r="Y38827" s="176"/>
    </row>
    <row r="38828" spans="25:25">
      <c r="Y38828" s="176"/>
    </row>
    <row r="38829" spans="25:25">
      <c r="Y38829" s="176"/>
    </row>
    <row r="38830" spans="25:25">
      <c r="Y38830" s="176"/>
    </row>
    <row r="38831" spans="25:25">
      <c r="Y38831" s="176"/>
    </row>
    <row r="38832" spans="25:25">
      <c r="Y38832" s="176"/>
    </row>
    <row r="38833" spans="25:25">
      <c r="Y38833" s="176"/>
    </row>
    <row r="38834" spans="25:25">
      <c r="Y38834" s="176"/>
    </row>
    <row r="38835" spans="25:25">
      <c r="Y38835" s="176"/>
    </row>
    <row r="38836" spans="25:25">
      <c r="Y38836" s="176"/>
    </row>
    <row r="38837" spans="25:25">
      <c r="Y38837" s="176"/>
    </row>
    <row r="38838" spans="25:25">
      <c r="Y38838" s="176"/>
    </row>
    <row r="38839" spans="25:25">
      <c r="Y38839" s="176"/>
    </row>
    <row r="38840" spans="25:25">
      <c r="Y38840" s="176"/>
    </row>
    <row r="38841" spans="25:25">
      <c r="Y38841" s="176"/>
    </row>
    <row r="38842" spans="25:25">
      <c r="Y38842" s="176"/>
    </row>
    <row r="38843" spans="25:25">
      <c r="Y38843" s="176"/>
    </row>
    <row r="38844" spans="25:25">
      <c r="Y38844" s="176"/>
    </row>
    <row r="38845" spans="25:25">
      <c r="Y38845" s="176"/>
    </row>
    <row r="38846" spans="25:25">
      <c r="Y38846" s="176"/>
    </row>
    <row r="38847" spans="25:25">
      <c r="Y38847" s="176"/>
    </row>
    <row r="38848" spans="25:25">
      <c r="Y38848" s="176"/>
    </row>
    <row r="38849" spans="25:25">
      <c r="Y38849" s="176"/>
    </row>
    <row r="38850" spans="25:25">
      <c r="Y38850" s="176"/>
    </row>
    <row r="38851" spans="25:25">
      <c r="Y38851" s="176"/>
    </row>
    <row r="38852" spans="25:25">
      <c r="Y38852" s="176"/>
    </row>
    <row r="38853" spans="25:25">
      <c r="Y38853" s="176"/>
    </row>
    <row r="38854" spans="25:25">
      <c r="Y38854" s="176"/>
    </row>
    <row r="38855" spans="25:25">
      <c r="Y38855" s="176"/>
    </row>
    <row r="38856" spans="25:25">
      <c r="Y38856" s="176"/>
    </row>
    <row r="38857" spans="25:25">
      <c r="Y38857" s="176"/>
    </row>
    <row r="38858" spans="25:25">
      <c r="Y38858" s="176"/>
    </row>
    <row r="38859" spans="25:25">
      <c r="Y38859" s="176"/>
    </row>
    <row r="38860" spans="25:25">
      <c r="Y38860" s="176"/>
    </row>
    <row r="38861" spans="25:25">
      <c r="Y38861" s="176"/>
    </row>
    <row r="38862" spans="25:25">
      <c r="Y38862" s="176"/>
    </row>
    <row r="38863" spans="25:25">
      <c r="Y38863" s="176"/>
    </row>
    <row r="38864" spans="25:25">
      <c r="Y38864" s="176"/>
    </row>
    <row r="38865" spans="25:25">
      <c r="Y38865" s="176"/>
    </row>
    <row r="38866" spans="25:25">
      <c r="Y38866" s="176"/>
    </row>
    <row r="38867" spans="25:25">
      <c r="Y38867" s="176"/>
    </row>
    <row r="38868" spans="25:25">
      <c r="Y38868" s="176"/>
    </row>
    <row r="38869" spans="25:25">
      <c r="Y38869" s="176"/>
    </row>
    <row r="38870" spans="25:25">
      <c r="Y38870" s="176"/>
    </row>
    <row r="38871" spans="25:25">
      <c r="Y38871" s="176"/>
    </row>
    <row r="38872" spans="25:25">
      <c r="Y38872" s="176"/>
    </row>
    <row r="38873" spans="25:25">
      <c r="Y38873" s="176"/>
    </row>
    <row r="38874" spans="25:25">
      <c r="Y38874" s="176"/>
    </row>
    <row r="38875" spans="25:25">
      <c r="Y38875" s="176"/>
    </row>
    <row r="38876" spans="25:25">
      <c r="Y38876" s="176"/>
    </row>
    <row r="38877" spans="25:25">
      <c r="Y38877" s="176"/>
    </row>
    <row r="38878" spans="25:25">
      <c r="Y38878" s="176"/>
    </row>
    <row r="38879" spans="25:25">
      <c r="Y38879" s="176"/>
    </row>
    <row r="38880" spans="25:25">
      <c r="Y38880" s="176"/>
    </row>
    <row r="38881" spans="25:25">
      <c r="Y38881" s="176"/>
    </row>
    <row r="38882" spans="25:25">
      <c r="Y38882" s="176"/>
    </row>
    <row r="38883" spans="25:25">
      <c r="Y38883" s="176"/>
    </row>
    <row r="38884" spans="25:25">
      <c r="Y38884" s="176"/>
    </row>
    <row r="38885" spans="25:25">
      <c r="Y38885" s="176"/>
    </row>
    <row r="38886" spans="25:25">
      <c r="Y38886" s="176"/>
    </row>
    <row r="38887" spans="25:25">
      <c r="Y38887" s="176"/>
    </row>
    <row r="38888" spans="25:25">
      <c r="Y38888" s="176"/>
    </row>
    <row r="38889" spans="25:25">
      <c r="Y38889" s="176"/>
    </row>
    <row r="38890" spans="25:25">
      <c r="Y38890" s="176"/>
    </row>
    <row r="38891" spans="25:25">
      <c r="Y38891" s="176"/>
    </row>
    <row r="38892" spans="25:25">
      <c r="Y38892" s="176"/>
    </row>
    <row r="38893" spans="25:25">
      <c r="Y38893" s="176"/>
    </row>
    <row r="38894" spans="25:25">
      <c r="Y38894" s="176"/>
    </row>
    <row r="38895" spans="25:25">
      <c r="Y38895" s="176"/>
    </row>
    <row r="38896" spans="25:25">
      <c r="Y38896" s="176"/>
    </row>
    <row r="38897" spans="25:25">
      <c r="Y38897" s="176"/>
    </row>
    <row r="38898" spans="25:25">
      <c r="Y38898" s="176"/>
    </row>
    <row r="38899" spans="25:25">
      <c r="Y38899" s="176"/>
    </row>
    <row r="38900" spans="25:25">
      <c r="Y38900" s="176"/>
    </row>
    <row r="38901" spans="25:25">
      <c r="Y38901" s="176"/>
    </row>
    <row r="38902" spans="25:25">
      <c r="Y38902" s="176"/>
    </row>
    <row r="38903" spans="25:25">
      <c r="Y38903" s="176"/>
    </row>
    <row r="38904" spans="25:25">
      <c r="Y38904" s="176"/>
    </row>
    <row r="38905" spans="25:25">
      <c r="Y38905" s="176"/>
    </row>
    <row r="38906" spans="25:25">
      <c r="Y38906" s="176"/>
    </row>
    <row r="38907" spans="25:25">
      <c r="Y38907" s="176"/>
    </row>
    <row r="38908" spans="25:25">
      <c r="Y38908" s="176"/>
    </row>
    <row r="38909" spans="25:25">
      <c r="Y38909" s="176"/>
    </row>
    <row r="38910" spans="25:25">
      <c r="Y38910" s="176"/>
    </row>
    <row r="38911" spans="25:25">
      <c r="Y38911" s="176"/>
    </row>
    <row r="38912" spans="25:25">
      <c r="Y38912" s="176"/>
    </row>
    <row r="38913" spans="25:25">
      <c r="Y38913" s="176"/>
    </row>
    <row r="38914" spans="25:25">
      <c r="Y38914" s="176"/>
    </row>
    <row r="38915" spans="25:25">
      <c r="Y38915" s="176"/>
    </row>
    <row r="38916" spans="25:25">
      <c r="Y38916" s="176"/>
    </row>
    <row r="38917" spans="25:25">
      <c r="Y38917" s="176"/>
    </row>
    <row r="38918" spans="25:25">
      <c r="Y38918" s="176"/>
    </row>
    <row r="38919" spans="25:25">
      <c r="Y38919" s="176"/>
    </row>
    <row r="38920" spans="25:25">
      <c r="Y38920" s="176"/>
    </row>
    <row r="38921" spans="25:25">
      <c r="Y38921" s="176"/>
    </row>
    <row r="38922" spans="25:25">
      <c r="Y38922" s="176"/>
    </row>
    <row r="38923" spans="25:25">
      <c r="Y38923" s="176"/>
    </row>
    <row r="38924" spans="25:25">
      <c r="Y38924" s="176"/>
    </row>
    <row r="38925" spans="25:25">
      <c r="Y38925" s="176"/>
    </row>
    <row r="38926" spans="25:25">
      <c r="Y38926" s="176"/>
    </row>
    <row r="38927" spans="25:25">
      <c r="Y38927" s="176"/>
    </row>
    <row r="38928" spans="25:25">
      <c r="Y38928" s="176"/>
    </row>
    <row r="38929" spans="25:25">
      <c r="Y38929" s="176"/>
    </row>
    <row r="38930" spans="25:25">
      <c r="Y38930" s="176"/>
    </row>
    <row r="38931" spans="25:25">
      <c r="Y38931" s="176"/>
    </row>
    <row r="38932" spans="25:25">
      <c r="Y38932" s="176"/>
    </row>
    <row r="38933" spans="25:25">
      <c r="Y38933" s="176"/>
    </row>
    <row r="38934" spans="25:25">
      <c r="Y38934" s="176"/>
    </row>
    <row r="38935" spans="25:25">
      <c r="Y38935" s="176"/>
    </row>
    <row r="38936" spans="25:25">
      <c r="Y38936" s="176"/>
    </row>
    <row r="38937" spans="25:25">
      <c r="Y38937" s="176"/>
    </row>
    <row r="38938" spans="25:25">
      <c r="Y38938" s="176"/>
    </row>
    <row r="38939" spans="25:25">
      <c r="Y38939" s="176"/>
    </row>
    <row r="38940" spans="25:25">
      <c r="Y38940" s="176"/>
    </row>
    <row r="38941" spans="25:25">
      <c r="Y38941" s="176"/>
    </row>
    <row r="38942" spans="25:25">
      <c r="Y38942" s="176"/>
    </row>
    <row r="38943" spans="25:25">
      <c r="Y38943" s="176"/>
    </row>
    <row r="38944" spans="25:25">
      <c r="Y38944" s="176"/>
    </row>
    <row r="38945" spans="25:25">
      <c r="Y38945" s="176"/>
    </row>
    <row r="38946" spans="25:25">
      <c r="Y38946" s="176"/>
    </row>
    <row r="38947" spans="25:25">
      <c r="Y38947" s="176"/>
    </row>
    <row r="38948" spans="25:25">
      <c r="Y38948" s="176"/>
    </row>
    <row r="38949" spans="25:25">
      <c r="Y38949" s="176"/>
    </row>
    <row r="38950" spans="25:25">
      <c r="Y38950" s="176"/>
    </row>
    <row r="38951" spans="25:25">
      <c r="Y38951" s="176"/>
    </row>
    <row r="38952" spans="25:25">
      <c r="Y38952" s="176"/>
    </row>
    <row r="38953" spans="25:25">
      <c r="Y38953" s="176"/>
    </row>
    <row r="38954" spans="25:25">
      <c r="Y38954" s="176"/>
    </row>
    <row r="38955" spans="25:25">
      <c r="Y38955" s="176"/>
    </row>
    <row r="38956" spans="25:25">
      <c r="Y38956" s="176"/>
    </row>
    <row r="38957" spans="25:25">
      <c r="Y38957" s="176"/>
    </row>
    <row r="38958" spans="25:25">
      <c r="Y38958" s="176"/>
    </row>
    <row r="38959" spans="25:25">
      <c r="Y38959" s="176"/>
    </row>
    <row r="38960" spans="25:25">
      <c r="Y38960" s="176"/>
    </row>
    <row r="38961" spans="25:25">
      <c r="Y38961" s="176"/>
    </row>
    <row r="38962" spans="25:25">
      <c r="Y38962" s="176"/>
    </row>
    <row r="38963" spans="25:25">
      <c r="Y38963" s="176"/>
    </row>
    <row r="38964" spans="25:25">
      <c r="Y38964" s="176"/>
    </row>
    <row r="38965" spans="25:25">
      <c r="Y38965" s="176"/>
    </row>
    <row r="38966" spans="25:25">
      <c r="Y38966" s="176"/>
    </row>
    <row r="38967" spans="25:25">
      <c r="Y38967" s="176"/>
    </row>
    <row r="38968" spans="25:25">
      <c r="Y38968" s="176"/>
    </row>
    <row r="38969" spans="25:25">
      <c r="Y38969" s="176"/>
    </row>
    <row r="38970" spans="25:25">
      <c r="Y38970" s="176"/>
    </row>
    <row r="38971" spans="25:25">
      <c r="Y38971" s="176"/>
    </row>
    <row r="38972" spans="25:25">
      <c r="Y38972" s="176"/>
    </row>
    <row r="38973" spans="25:25">
      <c r="Y38973" s="176"/>
    </row>
    <row r="38974" spans="25:25">
      <c r="Y38974" s="176"/>
    </row>
    <row r="38975" spans="25:25">
      <c r="Y38975" s="176"/>
    </row>
    <row r="38976" spans="25:25">
      <c r="Y38976" s="176"/>
    </row>
    <row r="38977" spans="25:25">
      <c r="Y38977" s="176"/>
    </row>
    <row r="38978" spans="25:25">
      <c r="Y38978" s="176"/>
    </row>
    <row r="38979" spans="25:25">
      <c r="Y38979" s="176"/>
    </row>
    <row r="38980" spans="25:25">
      <c r="Y38980" s="176"/>
    </row>
    <row r="38981" spans="25:25">
      <c r="Y38981" s="176"/>
    </row>
    <row r="38982" spans="25:25">
      <c r="Y38982" s="176"/>
    </row>
    <row r="38983" spans="25:25">
      <c r="Y38983" s="176"/>
    </row>
    <row r="38984" spans="25:25">
      <c r="Y38984" s="176"/>
    </row>
    <row r="38985" spans="25:25">
      <c r="Y38985" s="176"/>
    </row>
    <row r="38986" spans="25:25">
      <c r="Y38986" s="176"/>
    </row>
    <row r="38987" spans="25:25">
      <c r="Y38987" s="176"/>
    </row>
    <row r="38988" spans="25:25">
      <c r="Y38988" s="176"/>
    </row>
    <row r="38989" spans="25:25">
      <c r="Y38989" s="176"/>
    </row>
    <row r="38990" spans="25:25">
      <c r="Y38990" s="176"/>
    </row>
    <row r="38991" spans="25:25">
      <c r="Y38991" s="176"/>
    </row>
    <row r="38992" spans="25:25">
      <c r="Y38992" s="176"/>
    </row>
    <row r="38993" spans="25:25">
      <c r="Y38993" s="176"/>
    </row>
    <row r="38994" spans="25:25">
      <c r="Y38994" s="176"/>
    </row>
    <row r="38995" spans="25:25">
      <c r="Y38995" s="176"/>
    </row>
    <row r="38996" spans="25:25">
      <c r="Y38996" s="176"/>
    </row>
    <row r="38997" spans="25:25">
      <c r="Y38997" s="176"/>
    </row>
    <row r="38998" spans="25:25">
      <c r="Y38998" s="176"/>
    </row>
    <row r="38999" spans="25:25">
      <c r="Y38999" s="176"/>
    </row>
    <row r="39000" spans="25:25">
      <c r="Y39000" s="176"/>
    </row>
    <row r="39001" spans="25:25">
      <c r="Y39001" s="176"/>
    </row>
    <row r="39002" spans="25:25">
      <c r="Y39002" s="176"/>
    </row>
    <row r="39003" spans="25:25">
      <c r="Y39003" s="176"/>
    </row>
    <row r="39004" spans="25:25">
      <c r="Y39004" s="176"/>
    </row>
    <row r="39005" spans="25:25">
      <c r="Y39005" s="176"/>
    </row>
    <row r="39006" spans="25:25">
      <c r="Y39006" s="176"/>
    </row>
    <row r="39007" spans="25:25">
      <c r="Y39007" s="176"/>
    </row>
    <row r="39008" spans="25:25">
      <c r="Y39008" s="176"/>
    </row>
    <row r="39009" spans="25:25">
      <c r="Y39009" s="176"/>
    </row>
    <row r="39010" spans="25:25">
      <c r="Y39010" s="176"/>
    </row>
    <row r="39011" spans="25:25">
      <c r="Y39011" s="176"/>
    </row>
    <row r="39012" spans="25:25">
      <c r="Y39012" s="176"/>
    </row>
    <row r="39013" spans="25:25">
      <c r="Y39013" s="176"/>
    </row>
    <row r="39014" spans="25:25">
      <c r="Y39014" s="176"/>
    </row>
    <row r="39015" spans="25:25">
      <c r="Y39015" s="176"/>
    </row>
    <row r="39016" spans="25:25">
      <c r="Y39016" s="176"/>
    </row>
    <row r="39017" spans="25:25">
      <c r="Y39017" s="176"/>
    </row>
    <row r="39018" spans="25:25">
      <c r="Y39018" s="176"/>
    </row>
    <row r="39019" spans="25:25">
      <c r="Y39019" s="176"/>
    </row>
    <row r="39020" spans="25:25">
      <c r="Y39020" s="176"/>
    </row>
    <row r="39021" spans="25:25">
      <c r="Y39021" s="176"/>
    </row>
    <row r="39022" spans="25:25">
      <c r="Y39022" s="176"/>
    </row>
    <row r="39023" spans="25:25">
      <c r="Y39023" s="176"/>
    </row>
    <row r="39024" spans="25:25">
      <c r="Y39024" s="176"/>
    </row>
    <row r="39025" spans="25:25">
      <c r="Y39025" s="176"/>
    </row>
    <row r="39026" spans="25:25">
      <c r="Y39026" s="176"/>
    </row>
    <row r="39027" spans="25:25">
      <c r="Y39027" s="176"/>
    </row>
    <row r="39028" spans="25:25">
      <c r="Y39028" s="176"/>
    </row>
    <row r="39029" spans="25:25">
      <c r="Y39029" s="176"/>
    </row>
    <row r="39030" spans="25:25">
      <c r="Y39030" s="176"/>
    </row>
    <row r="39031" spans="25:25">
      <c r="Y39031" s="176"/>
    </row>
    <row r="39032" spans="25:25">
      <c r="Y39032" s="176"/>
    </row>
    <row r="39033" spans="25:25">
      <c r="Y39033" s="176"/>
    </row>
    <row r="39034" spans="25:25">
      <c r="Y39034" s="176"/>
    </row>
    <row r="39035" spans="25:25">
      <c r="Y39035" s="176"/>
    </row>
    <row r="39036" spans="25:25">
      <c r="Y39036" s="176"/>
    </row>
    <row r="39037" spans="25:25">
      <c r="Y39037" s="176"/>
    </row>
    <row r="39038" spans="25:25">
      <c r="Y39038" s="176"/>
    </row>
    <row r="39039" spans="25:25">
      <c r="Y39039" s="176"/>
    </row>
    <row r="39040" spans="25:25">
      <c r="Y39040" s="176"/>
    </row>
    <row r="39041" spans="25:25">
      <c r="Y39041" s="176"/>
    </row>
    <row r="39042" spans="25:25">
      <c r="Y39042" s="176"/>
    </row>
    <row r="39043" spans="25:25">
      <c r="Y39043" s="176"/>
    </row>
    <row r="39044" spans="25:25">
      <c r="Y39044" s="176"/>
    </row>
    <row r="39045" spans="25:25">
      <c r="Y39045" s="176"/>
    </row>
    <row r="39046" spans="25:25">
      <c r="Y39046" s="176"/>
    </row>
    <row r="39047" spans="25:25">
      <c r="Y39047" s="176"/>
    </row>
    <row r="39048" spans="25:25">
      <c r="Y39048" s="176"/>
    </row>
    <row r="39049" spans="25:25">
      <c r="Y39049" s="176"/>
    </row>
    <row r="39050" spans="25:25">
      <c r="Y39050" s="176"/>
    </row>
    <row r="39051" spans="25:25">
      <c r="Y39051" s="176"/>
    </row>
    <row r="39052" spans="25:25">
      <c r="Y39052" s="176"/>
    </row>
    <row r="39053" spans="25:25">
      <c r="Y39053" s="176"/>
    </row>
    <row r="39054" spans="25:25">
      <c r="Y39054" s="176"/>
    </row>
    <row r="39055" spans="25:25">
      <c r="Y39055" s="176"/>
    </row>
    <row r="39056" spans="25:25">
      <c r="Y39056" s="176"/>
    </row>
    <row r="39057" spans="25:25">
      <c r="Y39057" s="176"/>
    </row>
    <row r="39058" spans="25:25">
      <c r="Y39058" s="176"/>
    </row>
    <row r="39059" spans="25:25">
      <c r="Y39059" s="176"/>
    </row>
    <row r="39060" spans="25:25">
      <c r="Y39060" s="176"/>
    </row>
    <row r="39061" spans="25:25">
      <c r="Y39061" s="176"/>
    </row>
    <row r="39062" spans="25:25">
      <c r="Y39062" s="176"/>
    </row>
    <row r="39063" spans="25:25">
      <c r="Y39063" s="176"/>
    </row>
    <row r="39064" spans="25:25">
      <c r="Y39064" s="176"/>
    </row>
    <row r="39065" spans="25:25">
      <c r="Y39065" s="176"/>
    </row>
    <row r="39066" spans="25:25">
      <c r="Y39066" s="176"/>
    </row>
    <row r="39067" spans="25:25">
      <c r="Y39067" s="176"/>
    </row>
    <row r="39068" spans="25:25">
      <c r="Y39068" s="176"/>
    </row>
    <row r="39069" spans="25:25">
      <c r="Y39069" s="176"/>
    </row>
    <row r="39070" spans="25:25">
      <c r="Y39070" s="176"/>
    </row>
    <row r="39071" spans="25:25">
      <c r="Y39071" s="176"/>
    </row>
    <row r="39072" spans="25:25">
      <c r="Y39072" s="176"/>
    </row>
    <row r="39073" spans="25:25">
      <c r="Y39073" s="176"/>
    </row>
    <row r="39074" spans="25:25">
      <c r="Y39074" s="176"/>
    </row>
    <row r="39075" spans="25:25">
      <c r="Y39075" s="176"/>
    </row>
    <row r="39076" spans="25:25">
      <c r="Y39076" s="176"/>
    </row>
    <row r="39077" spans="25:25">
      <c r="Y39077" s="176"/>
    </row>
    <row r="39078" spans="25:25">
      <c r="Y39078" s="176"/>
    </row>
    <row r="39079" spans="25:25">
      <c r="Y39079" s="176"/>
    </row>
    <row r="39080" spans="25:25">
      <c r="Y39080" s="176"/>
    </row>
    <row r="39081" spans="25:25">
      <c r="Y39081" s="176"/>
    </row>
    <row r="39082" spans="25:25">
      <c r="Y39082" s="176"/>
    </row>
    <row r="39083" spans="25:25">
      <c r="Y39083" s="176"/>
    </row>
    <row r="39084" spans="25:25">
      <c r="Y39084" s="176"/>
    </row>
    <row r="39085" spans="25:25">
      <c r="Y39085" s="176"/>
    </row>
    <row r="39086" spans="25:25">
      <c r="Y39086" s="176"/>
    </row>
    <row r="39087" spans="25:25">
      <c r="Y39087" s="176"/>
    </row>
    <row r="39088" spans="25:25">
      <c r="Y39088" s="176"/>
    </row>
    <row r="39089" spans="25:25">
      <c r="Y39089" s="176"/>
    </row>
    <row r="39090" spans="25:25">
      <c r="Y39090" s="176"/>
    </row>
    <row r="39091" spans="25:25">
      <c r="Y39091" s="176"/>
    </row>
    <row r="39092" spans="25:25">
      <c r="Y39092" s="176"/>
    </row>
    <row r="39093" spans="25:25">
      <c r="Y39093" s="176"/>
    </row>
    <row r="39094" spans="25:25">
      <c r="Y39094" s="176"/>
    </row>
    <row r="39095" spans="25:25">
      <c r="Y39095" s="176"/>
    </row>
    <row r="39096" spans="25:25">
      <c r="Y39096" s="176"/>
    </row>
    <row r="39097" spans="25:25">
      <c r="Y39097" s="176"/>
    </row>
    <row r="39098" spans="25:25">
      <c r="Y39098" s="176"/>
    </row>
    <row r="39099" spans="25:25">
      <c r="Y39099" s="176"/>
    </row>
    <row r="39100" spans="25:25">
      <c r="Y39100" s="176"/>
    </row>
    <row r="39101" spans="25:25">
      <c r="Y39101" s="176"/>
    </row>
    <row r="39102" spans="25:25">
      <c r="Y39102" s="176"/>
    </row>
    <row r="39103" spans="25:25">
      <c r="Y39103" s="176"/>
    </row>
    <row r="39104" spans="25:25">
      <c r="Y39104" s="176"/>
    </row>
    <row r="39105" spans="25:25">
      <c r="Y39105" s="176"/>
    </row>
    <row r="39106" spans="25:25">
      <c r="Y39106" s="176"/>
    </row>
    <row r="39107" spans="25:25">
      <c r="Y39107" s="176"/>
    </row>
    <row r="39108" spans="25:25">
      <c r="Y39108" s="176"/>
    </row>
    <row r="39109" spans="25:25">
      <c r="Y39109" s="176"/>
    </row>
    <row r="39110" spans="25:25">
      <c r="Y39110" s="176"/>
    </row>
    <row r="39111" spans="25:25">
      <c r="Y39111" s="176"/>
    </row>
    <row r="39112" spans="25:25">
      <c r="Y39112" s="176"/>
    </row>
    <row r="39113" spans="25:25">
      <c r="Y39113" s="176"/>
    </row>
    <row r="39114" spans="25:25">
      <c r="Y39114" s="176"/>
    </row>
    <row r="39115" spans="25:25">
      <c r="Y39115" s="176"/>
    </row>
    <row r="39116" spans="25:25">
      <c r="Y39116" s="176"/>
    </row>
    <row r="39117" spans="25:25">
      <c r="Y39117" s="176"/>
    </row>
    <row r="39118" spans="25:25">
      <c r="Y39118" s="176"/>
    </row>
    <row r="39119" spans="25:25">
      <c r="Y39119" s="176"/>
    </row>
    <row r="39120" spans="25:25">
      <c r="Y39120" s="176"/>
    </row>
    <row r="39121" spans="25:25">
      <c r="Y39121" s="176"/>
    </row>
    <row r="39122" spans="25:25">
      <c r="Y39122" s="176"/>
    </row>
    <row r="39123" spans="25:25">
      <c r="Y39123" s="176"/>
    </row>
    <row r="39124" spans="25:25">
      <c r="Y39124" s="176"/>
    </row>
    <row r="39125" spans="25:25">
      <c r="Y39125" s="176"/>
    </row>
    <row r="39126" spans="25:25">
      <c r="Y39126" s="176"/>
    </row>
    <row r="39127" spans="25:25">
      <c r="Y39127" s="176"/>
    </row>
    <row r="39128" spans="25:25">
      <c r="Y39128" s="176"/>
    </row>
    <row r="39129" spans="25:25">
      <c r="Y39129" s="176"/>
    </row>
    <row r="39130" spans="25:25">
      <c r="Y39130" s="176"/>
    </row>
    <row r="39131" spans="25:25">
      <c r="Y39131" s="176"/>
    </row>
    <row r="39132" spans="25:25">
      <c r="Y39132" s="176"/>
    </row>
    <row r="39133" spans="25:25">
      <c r="Y39133" s="176"/>
    </row>
    <row r="39134" spans="25:25">
      <c r="Y39134" s="176"/>
    </row>
    <row r="39135" spans="25:25">
      <c r="Y39135" s="176"/>
    </row>
    <row r="39136" spans="25:25">
      <c r="Y39136" s="176"/>
    </row>
    <row r="39137" spans="25:25">
      <c r="Y39137" s="176"/>
    </row>
    <row r="39138" spans="25:25">
      <c r="Y39138" s="176"/>
    </row>
    <row r="39139" spans="25:25">
      <c r="Y39139" s="176"/>
    </row>
    <row r="39140" spans="25:25">
      <c r="Y39140" s="176"/>
    </row>
    <row r="39141" spans="25:25">
      <c r="Y39141" s="176"/>
    </row>
    <row r="39142" spans="25:25">
      <c r="Y39142" s="176"/>
    </row>
    <row r="39143" spans="25:25">
      <c r="Y39143" s="176"/>
    </row>
    <row r="39144" spans="25:25">
      <c r="Y39144" s="176"/>
    </row>
    <row r="39145" spans="25:25">
      <c r="Y39145" s="176"/>
    </row>
    <row r="39146" spans="25:25">
      <c r="Y39146" s="176"/>
    </row>
    <row r="39147" spans="25:25">
      <c r="Y39147" s="176"/>
    </row>
    <row r="39148" spans="25:25">
      <c r="Y39148" s="176"/>
    </row>
    <row r="39149" spans="25:25">
      <c r="Y39149" s="176"/>
    </row>
    <row r="39150" spans="25:25">
      <c r="Y39150" s="176"/>
    </row>
    <row r="39151" spans="25:25">
      <c r="Y39151" s="176"/>
    </row>
    <row r="39152" spans="25:25">
      <c r="Y39152" s="176"/>
    </row>
    <row r="39153" spans="25:25">
      <c r="Y39153" s="176"/>
    </row>
    <row r="39154" spans="25:25">
      <c r="Y39154" s="176"/>
    </row>
    <row r="39155" spans="25:25">
      <c r="Y39155" s="176"/>
    </row>
    <row r="39156" spans="25:25">
      <c r="Y39156" s="176"/>
    </row>
    <row r="39157" spans="25:25">
      <c r="Y39157" s="176"/>
    </row>
    <row r="39158" spans="25:25">
      <c r="Y39158" s="176"/>
    </row>
    <row r="39159" spans="25:25">
      <c r="Y39159" s="176"/>
    </row>
    <row r="39160" spans="25:25">
      <c r="Y39160" s="176"/>
    </row>
    <row r="39161" spans="25:25">
      <c r="Y39161" s="176"/>
    </row>
    <row r="39162" spans="25:25">
      <c r="Y39162" s="176"/>
    </row>
    <row r="39163" spans="25:25">
      <c r="Y39163" s="176"/>
    </row>
    <row r="39164" spans="25:25">
      <c r="Y39164" s="176"/>
    </row>
    <row r="39165" spans="25:25">
      <c r="Y39165" s="176"/>
    </row>
    <row r="39166" spans="25:25">
      <c r="Y39166" s="176"/>
    </row>
    <row r="39167" spans="25:25">
      <c r="Y39167" s="176"/>
    </row>
    <row r="39168" spans="25:25">
      <c r="Y39168" s="176"/>
    </row>
    <row r="39169" spans="25:25">
      <c r="Y39169" s="176"/>
    </row>
    <row r="39170" spans="25:25">
      <c r="Y39170" s="176"/>
    </row>
    <row r="39171" spans="25:25">
      <c r="Y39171" s="176"/>
    </row>
    <row r="39172" spans="25:25">
      <c r="Y39172" s="176"/>
    </row>
    <row r="39173" spans="25:25">
      <c r="Y39173" s="176"/>
    </row>
    <row r="39174" spans="25:25">
      <c r="Y39174" s="176"/>
    </row>
    <row r="39175" spans="25:25">
      <c r="Y39175" s="176"/>
    </row>
    <row r="39176" spans="25:25">
      <c r="Y39176" s="176"/>
    </row>
    <row r="39177" spans="25:25">
      <c r="Y39177" s="176"/>
    </row>
    <row r="39178" spans="25:25">
      <c r="Y39178" s="176"/>
    </row>
    <row r="39179" spans="25:25">
      <c r="Y39179" s="176"/>
    </row>
    <row r="39180" spans="25:25">
      <c r="Y39180" s="176"/>
    </row>
    <row r="39181" spans="25:25">
      <c r="Y39181" s="176"/>
    </row>
    <row r="39182" spans="25:25">
      <c r="Y39182" s="176"/>
    </row>
    <row r="39183" spans="25:25">
      <c r="Y39183" s="176"/>
    </row>
    <row r="39184" spans="25:25">
      <c r="Y39184" s="176"/>
    </row>
    <row r="39185" spans="25:25">
      <c r="Y39185" s="176"/>
    </row>
    <row r="39186" spans="25:25">
      <c r="Y39186" s="176"/>
    </row>
    <row r="39187" spans="25:25">
      <c r="Y39187" s="176"/>
    </row>
    <row r="39188" spans="25:25">
      <c r="Y39188" s="176"/>
    </row>
    <row r="39189" spans="25:25">
      <c r="Y39189" s="176"/>
    </row>
    <row r="39190" spans="25:25">
      <c r="Y39190" s="176"/>
    </row>
    <row r="39191" spans="25:25">
      <c r="Y39191" s="176"/>
    </row>
    <row r="39192" spans="25:25">
      <c r="Y39192" s="176"/>
    </row>
    <row r="39193" spans="25:25">
      <c r="Y39193" s="176"/>
    </row>
    <row r="39194" spans="25:25">
      <c r="Y39194" s="176"/>
    </row>
    <row r="39195" spans="25:25">
      <c r="Y39195" s="176"/>
    </row>
    <row r="39196" spans="25:25">
      <c r="Y39196" s="176"/>
    </row>
    <row r="39197" spans="25:25">
      <c r="Y39197" s="176"/>
    </row>
    <row r="39198" spans="25:25">
      <c r="Y39198" s="176"/>
    </row>
    <row r="39199" spans="25:25">
      <c r="Y39199" s="176"/>
    </row>
    <row r="39200" spans="25:25">
      <c r="Y39200" s="176"/>
    </row>
    <row r="39201" spans="25:25">
      <c r="Y39201" s="176"/>
    </row>
    <row r="39202" spans="25:25">
      <c r="Y39202" s="176"/>
    </row>
    <row r="39203" spans="25:25">
      <c r="Y39203" s="176"/>
    </row>
    <row r="39204" spans="25:25">
      <c r="Y39204" s="176"/>
    </row>
    <row r="39205" spans="25:25">
      <c r="Y39205" s="176"/>
    </row>
    <row r="39206" spans="25:25">
      <c r="Y39206" s="176"/>
    </row>
    <row r="39207" spans="25:25">
      <c r="Y39207" s="176"/>
    </row>
    <row r="39208" spans="25:25">
      <c r="Y39208" s="176"/>
    </row>
    <row r="39209" spans="25:25">
      <c r="Y39209" s="176"/>
    </row>
    <row r="39210" spans="25:25">
      <c r="Y39210" s="176"/>
    </row>
    <row r="39211" spans="25:25">
      <c r="Y39211" s="176"/>
    </row>
    <row r="39212" spans="25:25">
      <c r="Y39212" s="176"/>
    </row>
    <row r="39213" spans="25:25">
      <c r="Y39213" s="176"/>
    </row>
    <row r="39214" spans="25:25">
      <c r="Y39214" s="176"/>
    </row>
    <row r="39215" spans="25:25">
      <c r="Y39215" s="176"/>
    </row>
    <row r="39216" spans="25:25">
      <c r="Y39216" s="176"/>
    </row>
    <row r="39217" spans="25:25">
      <c r="Y39217" s="176"/>
    </row>
    <row r="39218" spans="25:25">
      <c r="Y39218" s="176"/>
    </row>
    <row r="39219" spans="25:25">
      <c r="Y39219" s="176"/>
    </row>
    <row r="39220" spans="25:25">
      <c r="Y39220" s="176"/>
    </row>
    <row r="39221" spans="25:25">
      <c r="Y39221" s="176"/>
    </row>
    <row r="39222" spans="25:25">
      <c r="Y39222" s="176"/>
    </row>
    <row r="39223" spans="25:25">
      <c r="Y39223" s="176"/>
    </row>
    <row r="39224" spans="25:25">
      <c r="Y39224" s="176"/>
    </row>
    <row r="39225" spans="25:25">
      <c r="Y39225" s="176"/>
    </row>
    <row r="39226" spans="25:25">
      <c r="Y39226" s="176"/>
    </row>
    <row r="39227" spans="25:25">
      <c r="Y39227" s="176"/>
    </row>
    <row r="39228" spans="25:25">
      <c r="Y39228" s="176"/>
    </row>
    <row r="39229" spans="25:25">
      <c r="Y39229" s="176"/>
    </row>
    <row r="39230" spans="25:25">
      <c r="Y39230" s="176"/>
    </row>
    <row r="39231" spans="25:25">
      <c r="Y39231" s="176"/>
    </row>
    <row r="39232" spans="25:25">
      <c r="Y39232" s="176"/>
    </row>
    <row r="39233" spans="25:25">
      <c r="Y39233" s="176"/>
    </row>
    <row r="39234" spans="25:25">
      <c r="Y39234" s="176"/>
    </row>
    <row r="39235" spans="25:25">
      <c r="Y39235" s="176"/>
    </row>
    <row r="39236" spans="25:25">
      <c r="Y39236" s="176"/>
    </row>
    <row r="39237" spans="25:25">
      <c r="Y39237" s="176"/>
    </row>
    <row r="39238" spans="25:25">
      <c r="Y39238" s="176"/>
    </row>
    <row r="39239" spans="25:25">
      <c r="Y39239" s="176"/>
    </row>
    <row r="39240" spans="25:25">
      <c r="Y39240" s="176"/>
    </row>
    <row r="39241" spans="25:25">
      <c r="Y39241" s="176"/>
    </row>
    <row r="39242" spans="25:25">
      <c r="Y39242" s="176"/>
    </row>
    <row r="39243" spans="25:25">
      <c r="Y39243" s="176"/>
    </row>
    <row r="39244" spans="25:25">
      <c r="Y39244" s="176"/>
    </row>
    <row r="39245" spans="25:25">
      <c r="Y39245" s="176"/>
    </row>
    <row r="39246" spans="25:25">
      <c r="Y39246" s="176"/>
    </row>
    <row r="39247" spans="25:25">
      <c r="Y39247" s="176"/>
    </row>
    <row r="39248" spans="25:25">
      <c r="Y39248" s="176"/>
    </row>
    <row r="39249" spans="25:25">
      <c r="Y39249" s="176"/>
    </row>
    <row r="39250" spans="25:25">
      <c r="Y39250" s="176"/>
    </row>
    <row r="39251" spans="25:25">
      <c r="Y39251" s="176"/>
    </row>
    <row r="39252" spans="25:25">
      <c r="Y39252" s="176"/>
    </row>
    <row r="39253" spans="25:25">
      <c r="Y39253" s="176"/>
    </row>
    <row r="39254" spans="25:25">
      <c r="Y39254" s="176"/>
    </row>
    <row r="39255" spans="25:25">
      <c r="Y39255" s="176"/>
    </row>
    <row r="39256" spans="25:25">
      <c r="Y39256" s="176"/>
    </row>
    <row r="39257" spans="25:25">
      <c r="Y39257" s="176"/>
    </row>
    <row r="39258" spans="25:25">
      <c r="Y39258" s="176"/>
    </row>
    <row r="39259" spans="25:25">
      <c r="Y39259" s="176"/>
    </row>
    <row r="39260" spans="25:25">
      <c r="Y39260" s="176"/>
    </row>
    <row r="39261" spans="25:25">
      <c r="Y39261" s="176"/>
    </row>
    <row r="39262" spans="25:25">
      <c r="Y39262" s="176"/>
    </row>
    <row r="39263" spans="25:25">
      <c r="Y39263" s="176"/>
    </row>
    <row r="39264" spans="25:25">
      <c r="Y39264" s="176"/>
    </row>
    <row r="39265" spans="25:25">
      <c r="Y39265" s="176"/>
    </row>
    <row r="39266" spans="25:25">
      <c r="Y39266" s="176"/>
    </row>
    <row r="39267" spans="25:25">
      <c r="Y39267" s="176"/>
    </row>
    <row r="39268" spans="25:25">
      <c r="Y39268" s="176"/>
    </row>
    <row r="39269" spans="25:25">
      <c r="Y39269" s="176"/>
    </row>
    <row r="39270" spans="25:25">
      <c r="Y39270" s="176"/>
    </row>
    <row r="39271" spans="25:25">
      <c r="Y39271" s="176"/>
    </row>
    <row r="39272" spans="25:25">
      <c r="Y39272" s="176"/>
    </row>
    <row r="39273" spans="25:25">
      <c r="Y39273" s="176"/>
    </row>
    <row r="39274" spans="25:25">
      <c r="Y39274" s="176"/>
    </row>
    <row r="39275" spans="25:25">
      <c r="Y39275" s="176"/>
    </row>
    <row r="39276" spans="25:25">
      <c r="Y39276" s="176"/>
    </row>
    <row r="39277" spans="25:25">
      <c r="Y39277" s="176"/>
    </row>
    <row r="39278" spans="25:25">
      <c r="Y39278" s="176"/>
    </row>
    <row r="39279" spans="25:25">
      <c r="Y39279" s="176"/>
    </row>
    <row r="39280" spans="25:25">
      <c r="Y39280" s="176"/>
    </row>
    <row r="39281" spans="25:25">
      <c r="Y39281" s="176"/>
    </row>
    <row r="39282" spans="25:25">
      <c r="Y39282" s="176"/>
    </row>
    <row r="39283" spans="25:25">
      <c r="Y39283" s="176"/>
    </row>
    <row r="39284" spans="25:25">
      <c r="Y39284" s="176"/>
    </row>
    <row r="39285" spans="25:25">
      <c r="Y39285" s="176"/>
    </row>
    <row r="39286" spans="25:25">
      <c r="Y39286" s="176"/>
    </row>
    <row r="39287" spans="25:25">
      <c r="Y39287" s="176"/>
    </row>
    <row r="39288" spans="25:25">
      <c r="Y39288" s="176"/>
    </row>
    <row r="39289" spans="25:25">
      <c r="Y39289" s="176"/>
    </row>
    <row r="39290" spans="25:25">
      <c r="Y39290" s="176"/>
    </row>
    <row r="39291" spans="25:25">
      <c r="Y39291" s="176"/>
    </row>
    <row r="39292" spans="25:25">
      <c r="Y39292" s="176"/>
    </row>
    <row r="39293" spans="25:25">
      <c r="Y39293" s="176"/>
    </row>
    <row r="39294" spans="25:25">
      <c r="Y39294" s="176"/>
    </row>
    <row r="39295" spans="25:25">
      <c r="Y39295" s="176"/>
    </row>
    <row r="39296" spans="25:25">
      <c r="Y39296" s="176"/>
    </row>
    <row r="39297" spans="25:25">
      <c r="Y39297" s="176"/>
    </row>
    <row r="39298" spans="25:25">
      <c r="Y39298" s="176"/>
    </row>
    <row r="39299" spans="25:25">
      <c r="Y39299" s="176"/>
    </row>
    <row r="39300" spans="25:25">
      <c r="Y39300" s="176"/>
    </row>
    <row r="39301" spans="25:25">
      <c r="Y39301" s="176"/>
    </row>
    <row r="39302" spans="25:25">
      <c r="Y39302" s="176"/>
    </row>
    <row r="39303" spans="25:25">
      <c r="Y39303" s="176"/>
    </row>
    <row r="39304" spans="25:25">
      <c r="Y39304" s="176"/>
    </row>
    <row r="39305" spans="25:25">
      <c r="Y39305" s="176"/>
    </row>
    <row r="39306" spans="25:25">
      <c r="Y39306" s="176"/>
    </row>
    <row r="39307" spans="25:25">
      <c r="Y39307" s="176"/>
    </row>
    <row r="39308" spans="25:25">
      <c r="Y39308" s="176"/>
    </row>
    <row r="39309" spans="25:25">
      <c r="Y39309" s="176"/>
    </row>
    <row r="39310" spans="25:25">
      <c r="Y39310" s="176"/>
    </row>
    <row r="39311" spans="25:25">
      <c r="Y39311" s="176"/>
    </row>
    <row r="39312" spans="25:25">
      <c r="Y39312" s="176"/>
    </row>
    <row r="39313" spans="25:25">
      <c r="Y39313" s="176"/>
    </row>
    <row r="39314" spans="25:25">
      <c r="Y39314" s="176"/>
    </row>
    <row r="39315" spans="25:25">
      <c r="Y39315" s="176"/>
    </row>
    <row r="39316" spans="25:25">
      <c r="Y39316" s="176"/>
    </row>
    <row r="39317" spans="25:25">
      <c r="Y39317" s="176"/>
    </row>
    <row r="39318" spans="25:25">
      <c r="Y39318" s="176"/>
    </row>
    <row r="39319" spans="25:25">
      <c r="Y39319" s="176"/>
    </row>
    <row r="39320" spans="25:25">
      <c r="Y39320" s="176"/>
    </row>
    <row r="39321" spans="25:25">
      <c r="Y39321" s="176"/>
    </row>
    <row r="39322" spans="25:25">
      <c r="Y39322" s="176"/>
    </row>
    <row r="39323" spans="25:25">
      <c r="Y39323" s="176"/>
    </row>
    <row r="39324" spans="25:25">
      <c r="Y39324" s="176"/>
    </row>
    <row r="39325" spans="25:25">
      <c r="Y39325" s="176"/>
    </row>
    <row r="39326" spans="25:25">
      <c r="Y39326" s="176"/>
    </row>
    <row r="39327" spans="25:25">
      <c r="Y39327" s="176"/>
    </row>
    <row r="39328" spans="25:25">
      <c r="Y39328" s="176"/>
    </row>
    <row r="39329" spans="25:25">
      <c r="Y39329" s="176"/>
    </row>
    <row r="39330" spans="25:25">
      <c r="Y39330" s="176"/>
    </row>
    <row r="39331" spans="25:25">
      <c r="Y39331" s="176"/>
    </row>
    <row r="39332" spans="25:25">
      <c r="Y39332" s="176"/>
    </row>
    <row r="39333" spans="25:25">
      <c r="Y39333" s="176"/>
    </row>
    <row r="39334" spans="25:25">
      <c r="Y39334" s="176"/>
    </row>
    <row r="39335" spans="25:25">
      <c r="Y39335" s="176"/>
    </row>
    <row r="39336" spans="25:25">
      <c r="Y39336" s="176"/>
    </row>
    <row r="39337" spans="25:25">
      <c r="Y39337" s="176"/>
    </row>
    <row r="39338" spans="25:25">
      <c r="Y39338" s="176"/>
    </row>
    <row r="39339" spans="25:25">
      <c r="Y39339" s="176"/>
    </row>
    <row r="39340" spans="25:25">
      <c r="Y39340" s="176"/>
    </row>
    <row r="39341" spans="25:25">
      <c r="Y39341" s="176"/>
    </row>
    <row r="39342" spans="25:25">
      <c r="Y39342" s="176"/>
    </row>
    <row r="39343" spans="25:25">
      <c r="Y39343" s="176"/>
    </row>
    <row r="39344" spans="25:25">
      <c r="Y39344" s="176"/>
    </row>
    <row r="39345" spans="25:25">
      <c r="Y39345" s="176"/>
    </row>
    <row r="39346" spans="25:25">
      <c r="Y39346" s="176"/>
    </row>
    <row r="39347" spans="25:25">
      <c r="Y39347" s="176"/>
    </row>
    <row r="39348" spans="25:25">
      <c r="Y39348" s="176"/>
    </row>
    <row r="39349" spans="25:25">
      <c r="Y39349" s="176"/>
    </row>
    <row r="39350" spans="25:25">
      <c r="Y39350" s="176"/>
    </row>
    <row r="39351" spans="25:25">
      <c r="Y39351" s="176"/>
    </row>
    <row r="39352" spans="25:25">
      <c r="Y39352" s="176"/>
    </row>
    <row r="39353" spans="25:25">
      <c r="Y39353" s="176"/>
    </row>
    <row r="39354" spans="25:25">
      <c r="Y39354" s="176"/>
    </row>
    <row r="39355" spans="25:25">
      <c r="Y39355" s="176"/>
    </row>
    <row r="39356" spans="25:25">
      <c r="Y39356" s="176"/>
    </row>
    <row r="39357" spans="25:25">
      <c r="Y39357" s="176"/>
    </row>
    <row r="39358" spans="25:25">
      <c r="Y39358" s="176"/>
    </row>
    <row r="39359" spans="25:25">
      <c r="Y39359" s="176"/>
    </row>
    <row r="39360" spans="25:25">
      <c r="Y39360" s="176"/>
    </row>
    <row r="39361" spans="25:25">
      <c r="Y39361" s="176"/>
    </row>
    <row r="39362" spans="25:25">
      <c r="Y39362" s="176"/>
    </row>
    <row r="39363" spans="25:25">
      <c r="Y39363" s="176"/>
    </row>
    <row r="39364" spans="25:25">
      <c r="Y39364" s="176"/>
    </row>
    <row r="39365" spans="25:25">
      <c r="Y39365" s="176"/>
    </row>
    <row r="39366" spans="25:25">
      <c r="Y39366" s="176"/>
    </row>
    <row r="39367" spans="25:25">
      <c r="Y39367" s="176"/>
    </row>
    <row r="39368" spans="25:25">
      <c r="Y39368" s="176"/>
    </row>
    <row r="39369" spans="25:25">
      <c r="Y39369" s="176"/>
    </row>
    <row r="39370" spans="25:25">
      <c r="Y39370" s="176"/>
    </row>
    <row r="39371" spans="25:25">
      <c r="Y39371" s="176"/>
    </row>
    <row r="39372" spans="25:25">
      <c r="Y39372" s="176"/>
    </row>
    <row r="39373" spans="25:25">
      <c r="Y39373" s="176"/>
    </row>
    <row r="39374" spans="25:25">
      <c r="Y39374" s="176"/>
    </row>
    <row r="39375" spans="25:25">
      <c r="Y39375" s="176"/>
    </row>
    <row r="39376" spans="25:25">
      <c r="Y39376" s="176"/>
    </row>
    <row r="39377" spans="25:25">
      <c r="Y39377" s="176"/>
    </row>
    <row r="39378" spans="25:25">
      <c r="Y39378" s="176"/>
    </row>
    <row r="39379" spans="25:25">
      <c r="Y39379" s="176"/>
    </row>
    <row r="39380" spans="25:25">
      <c r="Y39380" s="176"/>
    </row>
    <row r="39381" spans="25:25">
      <c r="Y39381" s="176"/>
    </row>
    <row r="39382" spans="25:25">
      <c r="Y39382" s="176"/>
    </row>
    <row r="39383" spans="25:25">
      <c r="Y39383" s="176"/>
    </row>
    <row r="39384" spans="25:25">
      <c r="Y39384" s="176"/>
    </row>
    <row r="39385" spans="25:25">
      <c r="Y39385" s="176"/>
    </row>
    <row r="39386" spans="25:25">
      <c r="Y39386" s="176"/>
    </row>
    <row r="39387" spans="25:25">
      <c r="Y39387" s="176"/>
    </row>
    <row r="39388" spans="25:25">
      <c r="Y39388" s="176"/>
    </row>
    <row r="39389" spans="25:25">
      <c r="Y39389" s="176"/>
    </row>
    <row r="39390" spans="25:25">
      <c r="Y39390" s="176"/>
    </row>
    <row r="39391" spans="25:25">
      <c r="Y39391" s="176"/>
    </row>
    <row r="39392" spans="25:25">
      <c r="Y39392" s="176"/>
    </row>
    <row r="39393" spans="25:25">
      <c r="Y39393" s="176"/>
    </row>
    <row r="39394" spans="25:25">
      <c r="Y39394" s="176"/>
    </row>
    <row r="39395" spans="25:25">
      <c r="Y39395" s="176"/>
    </row>
    <row r="39396" spans="25:25">
      <c r="Y39396" s="176"/>
    </row>
    <row r="39397" spans="25:25">
      <c r="Y39397" s="176"/>
    </row>
    <row r="39398" spans="25:25">
      <c r="Y39398" s="176"/>
    </row>
    <row r="39399" spans="25:25">
      <c r="Y39399" s="176"/>
    </row>
    <row r="39400" spans="25:25">
      <c r="Y39400" s="176"/>
    </row>
    <row r="39401" spans="25:25">
      <c r="Y39401" s="176"/>
    </row>
    <row r="39402" spans="25:25">
      <c r="Y39402" s="176"/>
    </row>
    <row r="39403" spans="25:25">
      <c r="Y39403" s="176"/>
    </row>
    <row r="39404" spans="25:25">
      <c r="Y39404" s="176"/>
    </row>
    <row r="39405" spans="25:25">
      <c r="Y39405" s="176"/>
    </row>
    <row r="39406" spans="25:25">
      <c r="Y39406" s="176"/>
    </row>
    <row r="39407" spans="25:25">
      <c r="Y39407" s="176"/>
    </row>
    <row r="39408" spans="25:25">
      <c r="Y39408" s="176"/>
    </row>
    <row r="39409" spans="25:25">
      <c r="Y39409" s="176"/>
    </row>
    <row r="39410" spans="25:25">
      <c r="Y39410" s="176"/>
    </row>
    <row r="39411" spans="25:25">
      <c r="Y39411" s="176"/>
    </row>
    <row r="39412" spans="25:25">
      <c r="Y39412" s="176"/>
    </row>
    <row r="39413" spans="25:25">
      <c r="Y39413" s="176"/>
    </row>
    <row r="39414" spans="25:25">
      <c r="Y39414" s="176"/>
    </row>
    <row r="39415" spans="25:25">
      <c r="Y39415" s="176"/>
    </row>
    <row r="39416" spans="25:25">
      <c r="Y39416" s="176"/>
    </row>
    <row r="39417" spans="25:25">
      <c r="Y39417" s="176"/>
    </row>
    <row r="39418" spans="25:25">
      <c r="Y39418" s="176"/>
    </row>
    <row r="39419" spans="25:25">
      <c r="Y39419" s="176"/>
    </row>
    <row r="39420" spans="25:25">
      <c r="Y39420" s="176"/>
    </row>
    <row r="39421" spans="25:25">
      <c r="Y39421" s="176"/>
    </row>
    <row r="39422" spans="25:25">
      <c r="Y39422" s="176"/>
    </row>
    <row r="39423" spans="25:25">
      <c r="Y39423" s="176"/>
    </row>
    <row r="39424" spans="25:25">
      <c r="Y39424" s="176"/>
    </row>
    <row r="39425" spans="25:25">
      <c r="Y39425" s="176"/>
    </row>
    <row r="39426" spans="25:25">
      <c r="Y39426" s="176"/>
    </row>
    <row r="39427" spans="25:25">
      <c r="Y39427" s="176"/>
    </row>
    <row r="39428" spans="25:25">
      <c r="Y39428" s="176"/>
    </row>
    <row r="39429" spans="25:25">
      <c r="Y39429" s="176"/>
    </row>
    <row r="39430" spans="25:25">
      <c r="Y39430" s="176"/>
    </row>
    <row r="39431" spans="25:25">
      <c r="Y39431" s="176"/>
    </row>
    <row r="39432" spans="25:25">
      <c r="Y39432" s="176"/>
    </row>
    <row r="39433" spans="25:25">
      <c r="Y39433" s="176"/>
    </row>
    <row r="39434" spans="25:25">
      <c r="Y39434" s="176"/>
    </row>
    <row r="39435" spans="25:25">
      <c r="Y39435" s="176"/>
    </row>
    <row r="39436" spans="25:25">
      <c r="Y39436" s="176"/>
    </row>
    <row r="39437" spans="25:25">
      <c r="Y39437" s="176"/>
    </row>
    <row r="39438" spans="25:25">
      <c r="Y39438" s="176"/>
    </row>
    <row r="39439" spans="25:25">
      <c r="Y39439" s="176"/>
    </row>
    <row r="39440" spans="25:25">
      <c r="Y39440" s="176"/>
    </row>
    <row r="39441" spans="25:25">
      <c r="Y39441" s="176"/>
    </row>
    <row r="39442" spans="25:25">
      <c r="Y39442" s="176"/>
    </row>
    <row r="39443" spans="25:25">
      <c r="Y39443" s="176"/>
    </row>
    <row r="39444" spans="25:25">
      <c r="Y39444" s="176"/>
    </row>
    <row r="39445" spans="25:25">
      <c r="Y39445" s="176"/>
    </row>
    <row r="39446" spans="25:25">
      <c r="Y39446" s="176"/>
    </row>
    <row r="39447" spans="25:25">
      <c r="Y39447" s="176"/>
    </row>
    <row r="39448" spans="25:25">
      <c r="Y39448" s="176"/>
    </row>
    <row r="39449" spans="25:25">
      <c r="Y39449" s="176"/>
    </row>
    <row r="39450" spans="25:25">
      <c r="Y39450" s="176"/>
    </row>
    <row r="39451" spans="25:25">
      <c r="Y39451" s="176"/>
    </row>
    <row r="39452" spans="25:25">
      <c r="Y39452" s="176"/>
    </row>
    <row r="39453" spans="25:25">
      <c r="Y39453" s="176"/>
    </row>
    <row r="39454" spans="25:25">
      <c r="Y39454" s="176"/>
    </row>
    <row r="39455" spans="25:25">
      <c r="Y39455" s="176"/>
    </row>
    <row r="39456" spans="25:25">
      <c r="Y39456" s="176"/>
    </row>
    <row r="39457" spans="25:25">
      <c r="Y39457" s="176"/>
    </row>
    <row r="39458" spans="25:25">
      <c r="Y39458" s="176"/>
    </row>
    <row r="39459" spans="25:25">
      <c r="Y39459" s="176"/>
    </row>
    <row r="39460" spans="25:25">
      <c r="Y39460" s="176"/>
    </row>
    <row r="39461" spans="25:25">
      <c r="Y39461" s="176"/>
    </row>
    <row r="39462" spans="25:25">
      <c r="Y39462" s="176"/>
    </row>
    <row r="39463" spans="25:25">
      <c r="Y39463" s="176"/>
    </row>
    <row r="39464" spans="25:25">
      <c r="Y39464" s="176"/>
    </row>
    <row r="39465" spans="25:25">
      <c r="Y39465" s="176"/>
    </row>
    <row r="39466" spans="25:25">
      <c r="Y39466" s="176"/>
    </row>
    <row r="39467" spans="25:25">
      <c r="Y39467" s="176"/>
    </row>
    <row r="39468" spans="25:25">
      <c r="Y39468" s="176"/>
    </row>
    <row r="39469" spans="25:25">
      <c r="Y39469" s="176"/>
    </row>
    <row r="39470" spans="25:25">
      <c r="Y39470" s="176"/>
    </row>
    <row r="39471" spans="25:25">
      <c r="Y39471" s="176"/>
    </row>
    <row r="39472" spans="25:25">
      <c r="Y39472" s="176"/>
    </row>
    <row r="39473" spans="25:25">
      <c r="Y39473" s="176"/>
    </row>
    <row r="39474" spans="25:25">
      <c r="Y39474" s="176"/>
    </row>
    <row r="39475" spans="25:25">
      <c r="Y39475" s="176"/>
    </row>
    <row r="39476" spans="25:25">
      <c r="Y39476" s="176"/>
    </row>
    <row r="39477" spans="25:25">
      <c r="Y39477" s="176"/>
    </row>
    <row r="39478" spans="25:25">
      <c r="Y39478" s="176"/>
    </row>
    <row r="39479" spans="25:25">
      <c r="Y39479" s="176"/>
    </row>
    <row r="39480" spans="25:25">
      <c r="Y39480" s="176"/>
    </row>
    <row r="39481" spans="25:25">
      <c r="Y39481" s="176"/>
    </row>
    <row r="39482" spans="25:25">
      <c r="Y39482" s="176"/>
    </row>
    <row r="39483" spans="25:25">
      <c r="Y39483" s="176"/>
    </row>
    <row r="39484" spans="25:25">
      <c r="Y39484" s="176"/>
    </row>
    <row r="39485" spans="25:25">
      <c r="Y39485" s="176"/>
    </row>
    <row r="39486" spans="25:25">
      <c r="Y39486" s="176"/>
    </row>
    <row r="39487" spans="25:25">
      <c r="Y39487" s="176"/>
    </row>
    <row r="39488" spans="25:25">
      <c r="Y39488" s="176"/>
    </row>
    <row r="39489" spans="25:25">
      <c r="Y39489" s="176"/>
    </row>
    <row r="39490" spans="25:25">
      <c r="Y39490" s="176"/>
    </row>
    <row r="39491" spans="25:25">
      <c r="Y39491" s="176"/>
    </row>
    <row r="39492" spans="25:25">
      <c r="Y39492" s="176"/>
    </row>
    <row r="39493" spans="25:25">
      <c r="Y39493" s="176"/>
    </row>
    <row r="39494" spans="25:25">
      <c r="Y39494" s="176"/>
    </row>
    <row r="39495" spans="25:25">
      <c r="Y39495" s="176"/>
    </row>
    <row r="39496" spans="25:25">
      <c r="Y39496" s="176"/>
    </row>
    <row r="39497" spans="25:25">
      <c r="Y39497" s="176"/>
    </row>
    <row r="39498" spans="25:25">
      <c r="Y39498" s="176"/>
    </row>
    <row r="39499" spans="25:25">
      <c r="Y39499" s="176"/>
    </row>
    <row r="39500" spans="25:25">
      <c r="Y39500" s="176"/>
    </row>
    <row r="39501" spans="25:25">
      <c r="Y39501" s="176"/>
    </row>
    <row r="39502" spans="25:25">
      <c r="Y39502" s="176"/>
    </row>
    <row r="39503" spans="25:25">
      <c r="Y39503" s="176"/>
    </row>
    <row r="39504" spans="25:25">
      <c r="Y39504" s="176"/>
    </row>
    <row r="39505" spans="25:25">
      <c r="Y39505" s="176"/>
    </row>
    <row r="39506" spans="25:25">
      <c r="Y39506" s="176"/>
    </row>
    <row r="39507" spans="25:25">
      <c r="Y39507" s="176"/>
    </row>
    <row r="39508" spans="25:25">
      <c r="Y39508" s="176"/>
    </row>
    <row r="39509" spans="25:25">
      <c r="Y39509" s="176"/>
    </row>
    <row r="39510" spans="25:25">
      <c r="Y39510" s="176"/>
    </row>
    <row r="39511" spans="25:25">
      <c r="Y39511" s="176"/>
    </row>
    <row r="39512" spans="25:25">
      <c r="Y39512" s="176"/>
    </row>
    <row r="39513" spans="25:25">
      <c r="Y39513" s="176"/>
    </row>
    <row r="39514" spans="25:25">
      <c r="Y39514" s="176"/>
    </row>
    <row r="39515" spans="25:25">
      <c r="Y39515" s="176"/>
    </row>
    <row r="39516" spans="25:25">
      <c r="Y39516" s="176"/>
    </row>
    <row r="39517" spans="25:25">
      <c r="Y39517" s="176"/>
    </row>
    <row r="39518" spans="25:25">
      <c r="Y39518" s="176"/>
    </row>
    <row r="39519" spans="25:25">
      <c r="Y39519" s="176"/>
    </row>
    <row r="39520" spans="25:25">
      <c r="Y39520" s="176"/>
    </row>
    <row r="39521" spans="25:25">
      <c r="Y39521" s="176"/>
    </row>
    <row r="39522" spans="25:25">
      <c r="Y39522" s="176"/>
    </row>
    <row r="39523" spans="25:25">
      <c r="Y39523" s="176"/>
    </row>
    <row r="39524" spans="25:25">
      <c r="Y39524" s="176"/>
    </row>
    <row r="39525" spans="25:25">
      <c r="Y39525" s="176"/>
    </row>
    <row r="39526" spans="25:25">
      <c r="Y39526" s="176"/>
    </row>
    <row r="39527" spans="25:25">
      <c r="Y39527" s="176"/>
    </row>
    <row r="39528" spans="25:25">
      <c r="Y39528" s="176"/>
    </row>
    <row r="39529" spans="25:25">
      <c r="Y39529" s="176"/>
    </row>
    <row r="39530" spans="25:25">
      <c r="Y39530" s="176"/>
    </row>
    <row r="39531" spans="25:25">
      <c r="Y39531" s="176"/>
    </row>
    <row r="39532" spans="25:25">
      <c r="Y39532" s="176"/>
    </row>
    <row r="39533" spans="25:25">
      <c r="Y39533" s="176"/>
    </row>
    <row r="39534" spans="25:25">
      <c r="Y39534" s="176"/>
    </row>
    <row r="39535" spans="25:25">
      <c r="Y39535" s="176"/>
    </row>
    <row r="39536" spans="25:25">
      <c r="Y39536" s="176"/>
    </row>
    <row r="39537" spans="25:25">
      <c r="Y39537" s="176"/>
    </row>
    <row r="39538" spans="25:25">
      <c r="Y39538" s="176"/>
    </row>
    <row r="39539" spans="25:25">
      <c r="Y39539" s="176"/>
    </row>
    <row r="39540" spans="25:25">
      <c r="Y39540" s="176"/>
    </row>
    <row r="39541" spans="25:25">
      <c r="Y39541" s="176"/>
    </row>
    <row r="39542" spans="25:25">
      <c r="Y39542" s="176"/>
    </row>
    <row r="39543" spans="25:25">
      <c r="Y39543" s="176"/>
    </row>
    <row r="39544" spans="25:25">
      <c r="Y39544" s="176"/>
    </row>
    <row r="39545" spans="25:25">
      <c r="Y39545" s="176"/>
    </row>
    <row r="39546" spans="25:25">
      <c r="Y39546" s="176"/>
    </row>
    <row r="39547" spans="25:25">
      <c r="Y39547" s="176"/>
    </row>
    <row r="39548" spans="25:25">
      <c r="Y39548" s="176"/>
    </row>
    <row r="39549" spans="25:25">
      <c r="Y39549" s="176"/>
    </row>
    <row r="39550" spans="25:25">
      <c r="Y39550" s="176"/>
    </row>
    <row r="39551" spans="25:25">
      <c r="Y39551" s="176"/>
    </row>
    <row r="39552" spans="25:25">
      <c r="Y39552" s="176"/>
    </row>
    <row r="39553" spans="25:25">
      <c r="Y39553" s="176"/>
    </row>
    <row r="39554" spans="25:25">
      <c r="Y39554" s="176"/>
    </row>
    <row r="39555" spans="25:25">
      <c r="Y39555" s="176"/>
    </row>
    <row r="39556" spans="25:25">
      <c r="Y39556" s="176"/>
    </row>
    <row r="39557" spans="25:25">
      <c r="Y39557" s="176"/>
    </row>
    <row r="39558" spans="25:25">
      <c r="Y39558" s="176"/>
    </row>
    <row r="39559" spans="25:25">
      <c r="Y39559" s="176"/>
    </row>
    <row r="39560" spans="25:25">
      <c r="Y39560" s="176"/>
    </row>
    <row r="39561" spans="25:25">
      <c r="Y39561" s="176"/>
    </row>
    <row r="39562" spans="25:25">
      <c r="Y39562" s="176"/>
    </row>
    <row r="39563" spans="25:25">
      <c r="Y39563" s="176"/>
    </row>
    <row r="39564" spans="25:25">
      <c r="Y39564" s="176"/>
    </row>
    <row r="39565" spans="25:25">
      <c r="Y39565" s="176"/>
    </row>
    <row r="39566" spans="25:25">
      <c r="Y39566" s="176"/>
    </row>
    <row r="39567" spans="25:25">
      <c r="Y39567" s="176"/>
    </row>
    <row r="39568" spans="25:25">
      <c r="Y39568" s="176"/>
    </row>
    <row r="39569" spans="25:25">
      <c r="Y39569" s="176"/>
    </row>
    <row r="39570" spans="25:25">
      <c r="Y39570" s="176"/>
    </row>
    <row r="39571" spans="25:25">
      <c r="Y39571" s="176"/>
    </row>
    <row r="39572" spans="25:25">
      <c r="Y39572" s="176"/>
    </row>
    <row r="39573" spans="25:25">
      <c r="Y39573" s="176"/>
    </row>
    <row r="39574" spans="25:25">
      <c r="Y39574" s="176"/>
    </row>
    <row r="39575" spans="25:25">
      <c r="Y39575" s="176"/>
    </row>
    <row r="39576" spans="25:25">
      <c r="Y39576" s="176"/>
    </row>
    <row r="39577" spans="25:25">
      <c r="Y39577" s="176"/>
    </row>
    <row r="39578" spans="25:25">
      <c r="Y39578" s="176"/>
    </row>
    <row r="39579" spans="25:25">
      <c r="Y39579" s="176"/>
    </row>
    <row r="39580" spans="25:25">
      <c r="Y39580" s="176"/>
    </row>
    <row r="39581" spans="25:25">
      <c r="Y39581" s="176"/>
    </row>
    <row r="39582" spans="25:25">
      <c r="Y39582" s="176"/>
    </row>
    <row r="39583" spans="25:25">
      <c r="Y39583" s="176"/>
    </row>
    <row r="39584" spans="25:25">
      <c r="Y39584" s="176"/>
    </row>
    <row r="39585" spans="25:25">
      <c r="Y39585" s="176"/>
    </row>
    <row r="39586" spans="25:25">
      <c r="Y39586" s="176"/>
    </row>
    <row r="39587" spans="25:25">
      <c r="Y39587" s="176"/>
    </row>
    <row r="39588" spans="25:25">
      <c r="Y39588" s="176"/>
    </row>
    <row r="39589" spans="25:25">
      <c r="Y39589" s="176"/>
    </row>
    <row r="39590" spans="25:25">
      <c r="Y39590" s="176"/>
    </row>
    <row r="39591" spans="25:25">
      <c r="Y39591" s="176"/>
    </row>
    <row r="39592" spans="25:25">
      <c r="Y39592" s="176"/>
    </row>
    <row r="39593" spans="25:25">
      <c r="Y39593" s="176"/>
    </row>
    <row r="39594" spans="25:25">
      <c r="Y39594" s="176"/>
    </row>
    <row r="39595" spans="25:25">
      <c r="Y39595" s="176"/>
    </row>
    <row r="39596" spans="25:25">
      <c r="Y39596" s="176"/>
    </row>
    <row r="39597" spans="25:25">
      <c r="Y39597" s="176"/>
    </row>
    <row r="39598" spans="25:25">
      <c r="Y39598" s="176"/>
    </row>
    <row r="39599" spans="25:25">
      <c r="Y39599" s="176"/>
    </row>
    <row r="39600" spans="25:25">
      <c r="Y39600" s="176"/>
    </row>
    <row r="39601" spans="25:25">
      <c r="Y39601" s="176"/>
    </row>
    <row r="39602" spans="25:25">
      <c r="Y39602" s="176"/>
    </row>
    <row r="39603" spans="25:25">
      <c r="Y39603" s="176"/>
    </row>
    <row r="39604" spans="25:25">
      <c r="Y39604" s="176"/>
    </row>
    <row r="39605" spans="25:25">
      <c r="Y39605" s="176"/>
    </row>
    <row r="39606" spans="25:25">
      <c r="Y39606" s="176"/>
    </row>
    <row r="39607" spans="25:25">
      <c r="Y39607" s="176"/>
    </row>
    <row r="39608" spans="25:25">
      <c r="Y39608" s="176"/>
    </row>
    <row r="39609" spans="25:25">
      <c r="Y39609" s="176"/>
    </row>
    <row r="39610" spans="25:25">
      <c r="Y39610" s="176"/>
    </row>
    <row r="39611" spans="25:25">
      <c r="Y39611" s="176"/>
    </row>
    <row r="39612" spans="25:25">
      <c r="Y39612" s="176"/>
    </row>
    <row r="39613" spans="25:25">
      <c r="Y39613" s="176"/>
    </row>
    <row r="39614" spans="25:25">
      <c r="Y39614" s="176"/>
    </row>
    <row r="39615" spans="25:25">
      <c r="Y39615" s="176"/>
    </row>
    <row r="39616" spans="25:25">
      <c r="Y39616" s="176"/>
    </row>
    <row r="39617" spans="25:25">
      <c r="Y39617" s="176"/>
    </row>
    <row r="39618" spans="25:25">
      <c r="Y39618" s="176"/>
    </row>
    <row r="39619" spans="25:25">
      <c r="Y39619" s="176"/>
    </row>
    <row r="39620" spans="25:25">
      <c r="Y39620" s="176"/>
    </row>
    <row r="39621" spans="25:25">
      <c r="Y39621" s="176"/>
    </row>
    <row r="39622" spans="25:25">
      <c r="Y39622" s="176"/>
    </row>
    <row r="39623" spans="25:25">
      <c r="Y39623" s="176"/>
    </row>
    <row r="39624" spans="25:25">
      <c r="Y39624" s="176"/>
    </row>
    <row r="39625" spans="25:25">
      <c r="Y39625" s="176"/>
    </row>
    <row r="39626" spans="25:25">
      <c r="Y39626" s="176"/>
    </row>
    <row r="39627" spans="25:25">
      <c r="Y39627" s="176"/>
    </row>
    <row r="39628" spans="25:25">
      <c r="Y39628" s="176"/>
    </row>
    <row r="39629" spans="25:25">
      <c r="Y39629" s="176"/>
    </row>
    <row r="39630" spans="25:25">
      <c r="Y39630" s="176"/>
    </row>
    <row r="39631" spans="25:25">
      <c r="Y39631" s="176"/>
    </row>
    <row r="39632" spans="25:25">
      <c r="Y39632" s="176"/>
    </row>
    <row r="39633" spans="25:25">
      <c r="Y39633" s="176"/>
    </row>
    <row r="39634" spans="25:25">
      <c r="Y39634" s="176"/>
    </row>
    <row r="39635" spans="25:25">
      <c r="Y39635" s="176"/>
    </row>
    <row r="39636" spans="25:25">
      <c r="Y39636" s="176"/>
    </row>
    <row r="39637" spans="25:25">
      <c r="Y39637" s="176"/>
    </row>
    <row r="39638" spans="25:25">
      <c r="Y39638" s="176"/>
    </row>
    <row r="39639" spans="25:25">
      <c r="Y39639" s="176"/>
    </row>
    <row r="39640" spans="25:25">
      <c r="Y39640" s="176"/>
    </row>
    <row r="39641" spans="25:25">
      <c r="Y39641" s="176"/>
    </row>
    <row r="39642" spans="25:25">
      <c r="Y39642" s="176"/>
    </row>
    <row r="39643" spans="25:25">
      <c r="Y39643" s="176"/>
    </row>
    <row r="39644" spans="25:25">
      <c r="Y39644" s="176"/>
    </row>
    <row r="39645" spans="25:25">
      <c r="Y39645" s="176"/>
    </row>
    <row r="39646" spans="25:25">
      <c r="Y39646" s="176"/>
    </row>
    <row r="39647" spans="25:25">
      <c r="Y39647" s="176"/>
    </row>
    <row r="39648" spans="25:25">
      <c r="Y39648" s="176"/>
    </row>
    <row r="39649" spans="25:25">
      <c r="Y39649" s="176"/>
    </row>
    <row r="39650" spans="25:25">
      <c r="Y39650" s="176"/>
    </row>
    <row r="39651" spans="25:25">
      <c r="Y39651" s="176"/>
    </row>
    <row r="39652" spans="25:25">
      <c r="Y39652" s="176"/>
    </row>
    <row r="39653" spans="25:25">
      <c r="Y39653" s="176"/>
    </row>
    <row r="39654" spans="25:25">
      <c r="Y39654" s="176"/>
    </row>
    <row r="39655" spans="25:25">
      <c r="Y39655" s="176"/>
    </row>
    <row r="39656" spans="25:25">
      <c r="Y39656" s="176"/>
    </row>
    <row r="39657" spans="25:25">
      <c r="Y39657" s="176"/>
    </row>
    <row r="39658" spans="25:25">
      <c r="Y39658" s="176"/>
    </row>
    <row r="39659" spans="25:25">
      <c r="Y39659" s="176"/>
    </row>
    <row r="39660" spans="25:25">
      <c r="Y39660" s="176"/>
    </row>
    <row r="39661" spans="25:25">
      <c r="Y39661" s="176"/>
    </row>
    <row r="39662" spans="25:25">
      <c r="Y39662" s="176"/>
    </row>
    <row r="39663" spans="25:25">
      <c r="Y39663" s="176"/>
    </row>
    <row r="39664" spans="25:25">
      <c r="Y39664" s="176"/>
    </row>
    <row r="39665" spans="25:25">
      <c r="Y39665" s="176"/>
    </row>
    <row r="39666" spans="25:25">
      <c r="Y39666" s="176"/>
    </row>
    <row r="39667" spans="25:25">
      <c r="Y39667" s="176"/>
    </row>
    <row r="39668" spans="25:25">
      <c r="Y39668" s="176"/>
    </row>
    <row r="39669" spans="25:25">
      <c r="Y39669" s="176"/>
    </row>
    <row r="39670" spans="25:25">
      <c r="Y39670" s="176"/>
    </row>
    <row r="39671" spans="25:25">
      <c r="Y39671" s="176"/>
    </row>
    <row r="39672" spans="25:25">
      <c r="Y39672" s="176"/>
    </row>
    <row r="39673" spans="25:25">
      <c r="Y39673" s="176"/>
    </row>
    <row r="39674" spans="25:25">
      <c r="Y39674" s="176"/>
    </row>
    <row r="39675" spans="25:25">
      <c r="Y39675" s="176"/>
    </row>
    <row r="39676" spans="25:25">
      <c r="Y39676" s="176"/>
    </row>
    <row r="39677" spans="25:25">
      <c r="Y39677" s="176"/>
    </row>
    <row r="39678" spans="25:25">
      <c r="Y39678" s="176"/>
    </row>
    <row r="39679" spans="25:25">
      <c r="Y39679" s="176"/>
    </row>
    <row r="39680" spans="25:25">
      <c r="Y39680" s="176"/>
    </row>
    <row r="39681" spans="25:25">
      <c r="Y39681" s="176"/>
    </row>
    <row r="39682" spans="25:25">
      <c r="Y39682" s="176"/>
    </row>
    <row r="39683" spans="25:25">
      <c r="Y39683" s="176"/>
    </row>
    <row r="39684" spans="25:25">
      <c r="Y39684" s="176"/>
    </row>
    <row r="39685" spans="25:25">
      <c r="Y39685" s="176"/>
    </row>
    <row r="39686" spans="25:25">
      <c r="Y39686" s="176"/>
    </row>
    <row r="39687" spans="25:25">
      <c r="Y39687" s="176"/>
    </row>
    <row r="39688" spans="25:25">
      <c r="Y39688" s="176"/>
    </row>
    <row r="39689" spans="25:25">
      <c r="Y39689" s="176"/>
    </row>
    <row r="39690" spans="25:25">
      <c r="Y39690" s="176"/>
    </row>
    <row r="39691" spans="25:25">
      <c r="Y39691" s="176"/>
    </row>
    <row r="39692" spans="25:25">
      <c r="Y39692" s="176"/>
    </row>
    <row r="39693" spans="25:25">
      <c r="Y39693" s="176"/>
    </row>
    <row r="39694" spans="25:25">
      <c r="Y39694" s="176"/>
    </row>
    <row r="39695" spans="25:25">
      <c r="Y39695" s="176"/>
    </row>
    <row r="39696" spans="25:25">
      <c r="Y39696" s="176"/>
    </row>
    <row r="39697" spans="25:25">
      <c r="Y39697" s="176"/>
    </row>
    <row r="39698" spans="25:25">
      <c r="Y39698" s="176"/>
    </row>
    <row r="39699" spans="25:25">
      <c r="Y39699" s="176"/>
    </row>
    <row r="39700" spans="25:25">
      <c r="Y39700" s="176"/>
    </row>
    <row r="39701" spans="25:25">
      <c r="Y39701" s="176"/>
    </row>
    <row r="39702" spans="25:25">
      <c r="Y39702" s="176"/>
    </row>
    <row r="39703" spans="25:25">
      <c r="Y39703" s="176"/>
    </row>
    <row r="39704" spans="25:25">
      <c r="Y39704" s="176"/>
    </row>
    <row r="39705" spans="25:25">
      <c r="Y39705" s="176"/>
    </row>
    <row r="39706" spans="25:25">
      <c r="Y39706" s="176"/>
    </row>
    <row r="39707" spans="25:25">
      <c r="Y39707" s="176"/>
    </row>
    <row r="39708" spans="25:25">
      <c r="Y39708" s="176"/>
    </row>
    <row r="39709" spans="25:25">
      <c r="Y39709" s="176"/>
    </row>
    <row r="39710" spans="25:25">
      <c r="Y39710" s="176"/>
    </row>
    <row r="39711" spans="25:25">
      <c r="Y39711" s="176"/>
    </row>
    <row r="39712" spans="25:25">
      <c r="Y39712" s="176"/>
    </row>
    <row r="39713" spans="25:25">
      <c r="Y39713" s="176"/>
    </row>
    <row r="39714" spans="25:25">
      <c r="Y39714" s="176"/>
    </row>
    <row r="39715" spans="25:25">
      <c r="Y39715" s="176"/>
    </row>
    <row r="39716" spans="25:25">
      <c r="Y39716" s="176"/>
    </row>
    <row r="39717" spans="25:25">
      <c r="Y39717" s="176"/>
    </row>
    <row r="39718" spans="25:25">
      <c r="Y39718" s="176"/>
    </row>
    <row r="39719" spans="25:25">
      <c r="Y39719" s="176"/>
    </row>
    <row r="39720" spans="25:25">
      <c r="Y39720" s="176"/>
    </row>
    <row r="39721" spans="25:25">
      <c r="Y39721" s="176"/>
    </row>
    <row r="39722" spans="25:25">
      <c r="Y39722" s="176"/>
    </row>
    <row r="39723" spans="25:25">
      <c r="Y39723" s="176"/>
    </row>
    <row r="39724" spans="25:25">
      <c r="Y39724" s="176"/>
    </row>
    <row r="39725" spans="25:25">
      <c r="Y39725" s="176"/>
    </row>
    <row r="39726" spans="25:25">
      <c r="Y39726" s="176"/>
    </row>
    <row r="39727" spans="25:25">
      <c r="Y39727" s="176"/>
    </row>
    <row r="39728" spans="25:25">
      <c r="Y39728" s="176"/>
    </row>
    <row r="39729" spans="25:25">
      <c r="Y39729" s="176"/>
    </row>
    <row r="39730" spans="25:25">
      <c r="Y39730" s="176"/>
    </row>
    <row r="39731" spans="25:25">
      <c r="Y39731" s="176"/>
    </row>
    <row r="39732" spans="25:25">
      <c r="Y39732" s="176"/>
    </row>
    <row r="39733" spans="25:25">
      <c r="Y39733" s="176"/>
    </row>
    <row r="39734" spans="25:25">
      <c r="Y39734" s="176"/>
    </row>
    <row r="39735" spans="25:25">
      <c r="Y39735" s="176"/>
    </row>
    <row r="39736" spans="25:25">
      <c r="Y39736" s="176"/>
    </row>
    <row r="39737" spans="25:25">
      <c r="Y39737" s="176"/>
    </row>
    <row r="39738" spans="25:25">
      <c r="Y39738" s="176"/>
    </row>
    <row r="39739" spans="25:25">
      <c r="Y39739" s="176"/>
    </row>
    <row r="39740" spans="25:25">
      <c r="Y39740" s="176"/>
    </row>
    <row r="39741" spans="25:25">
      <c r="Y39741" s="176"/>
    </row>
    <row r="39742" spans="25:25">
      <c r="Y39742" s="176"/>
    </row>
    <row r="39743" spans="25:25">
      <c r="Y39743" s="176"/>
    </row>
    <row r="39744" spans="25:25">
      <c r="Y39744" s="176"/>
    </row>
    <row r="39745" spans="25:25">
      <c r="Y39745" s="176"/>
    </row>
    <row r="39746" spans="25:25">
      <c r="Y39746" s="176"/>
    </row>
    <row r="39747" spans="25:25">
      <c r="Y39747" s="176"/>
    </row>
    <row r="39748" spans="25:25">
      <c r="Y39748" s="176"/>
    </row>
    <row r="39749" spans="25:25">
      <c r="Y39749" s="176"/>
    </row>
    <row r="39750" spans="25:25">
      <c r="Y39750" s="176"/>
    </row>
    <row r="39751" spans="25:25">
      <c r="Y39751" s="176"/>
    </row>
    <row r="39752" spans="25:25">
      <c r="Y39752" s="176"/>
    </row>
    <row r="39753" spans="25:25">
      <c r="Y39753" s="176"/>
    </row>
    <row r="39754" spans="25:25">
      <c r="Y39754" s="176"/>
    </row>
    <row r="39755" spans="25:25">
      <c r="Y39755" s="176"/>
    </row>
    <row r="39756" spans="25:25">
      <c r="Y39756" s="176"/>
    </row>
    <row r="39757" spans="25:25">
      <c r="Y39757" s="176"/>
    </row>
    <row r="39758" spans="25:25">
      <c r="Y39758" s="176"/>
    </row>
    <row r="39759" spans="25:25">
      <c r="Y39759" s="176"/>
    </row>
    <row r="39760" spans="25:25">
      <c r="Y39760" s="176"/>
    </row>
    <row r="39761" spans="25:25">
      <c r="Y39761" s="176"/>
    </row>
    <row r="39762" spans="25:25">
      <c r="Y39762" s="176"/>
    </row>
    <row r="39763" spans="25:25">
      <c r="Y39763" s="176"/>
    </row>
    <row r="39764" spans="25:25">
      <c r="Y39764" s="176"/>
    </row>
    <row r="39765" spans="25:25">
      <c r="Y39765" s="176"/>
    </row>
    <row r="39766" spans="25:25">
      <c r="Y39766" s="176"/>
    </row>
    <row r="39767" spans="25:25">
      <c r="Y39767" s="176"/>
    </row>
    <row r="39768" spans="25:25">
      <c r="Y39768" s="176"/>
    </row>
    <row r="39769" spans="25:25">
      <c r="Y39769" s="176"/>
    </row>
    <row r="39770" spans="25:25">
      <c r="Y39770" s="176"/>
    </row>
    <row r="39771" spans="25:25">
      <c r="Y39771" s="176"/>
    </row>
    <row r="39772" spans="25:25">
      <c r="Y39772" s="176"/>
    </row>
    <row r="39773" spans="25:25">
      <c r="Y39773" s="176"/>
    </row>
    <row r="39774" spans="25:25">
      <c r="Y39774" s="176"/>
    </row>
    <row r="39775" spans="25:25">
      <c r="Y39775" s="176"/>
    </row>
    <row r="39776" spans="25:25">
      <c r="Y39776" s="176"/>
    </row>
    <row r="39777" spans="25:25">
      <c r="Y39777" s="176"/>
    </row>
    <row r="39778" spans="25:25">
      <c r="Y39778" s="176"/>
    </row>
    <row r="39779" spans="25:25">
      <c r="Y39779" s="176"/>
    </row>
    <row r="39780" spans="25:25">
      <c r="Y39780" s="176"/>
    </row>
    <row r="39781" spans="25:25">
      <c r="Y39781" s="176"/>
    </row>
    <row r="39782" spans="25:25">
      <c r="Y39782" s="176"/>
    </row>
    <row r="39783" spans="25:25">
      <c r="Y39783" s="176"/>
    </row>
    <row r="39784" spans="25:25">
      <c r="Y39784" s="176"/>
    </row>
    <row r="39785" spans="25:25">
      <c r="Y39785" s="176"/>
    </row>
    <row r="39786" spans="25:25">
      <c r="Y39786" s="176"/>
    </row>
    <row r="39787" spans="25:25">
      <c r="Y39787" s="176"/>
    </row>
    <row r="39788" spans="25:25">
      <c r="Y39788" s="176"/>
    </row>
    <row r="39789" spans="25:25">
      <c r="Y39789" s="176"/>
    </row>
    <row r="39790" spans="25:25">
      <c r="Y39790" s="176"/>
    </row>
    <row r="39791" spans="25:25">
      <c r="Y39791" s="176"/>
    </row>
    <row r="39792" spans="25:25">
      <c r="Y39792" s="176"/>
    </row>
    <row r="39793" spans="25:25">
      <c r="Y39793" s="176"/>
    </row>
    <row r="39794" spans="25:25">
      <c r="Y39794" s="176"/>
    </row>
    <row r="39795" spans="25:25">
      <c r="Y39795" s="176"/>
    </row>
    <row r="39796" spans="25:25">
      <c r="Y39796" s="176"/>
    </row>
    <row r="39797" spans="25:25">
      <c r="Y39797" s="176"/>
    </row>
    <row r="39798" spans="25:25">
      <c r="Y39798" s="176"/>
    </row>
    <row r="39799" spans="25:25">
      <c r="Y39799" s="176"/>
    </row>
    <row r="39800" spans="25:25">
      <c r="Y39800" s="176"/>
    </row>
    <row r="39801" spans="25:25">
      <c r="Y39801" s="176"/>
    </row>
    <row r="39802" spans="25:25">
      <c r="Y39802" s="176"/>
    </row>
    <row r="39803" spans="25:25">
      <c r="Y39803" s="176"/>
    </row>
    <row r="39804" spans="25:25">
      <c r="Y39804" s="176"/>
    </row>
    <row r="39805" spans="25:25">
      <c r="Y39805" s="176"/>
    </row>
    <row r="39806" spans="25:25">
      <c r="Y39806" s="176"/>
    </row>
    <row r="39807" spans="25:25">
      <c r="Y39807" s="176"/>
    </row>
    <row r="39808" spans="25:25">
      <c r="Y39808" s="176"/>
    </row>
    <row r="39809" spans="25:25">
      <c r="Y39809" s="176"/>
    </row>
    <row r="39810" spans="25:25">
      <c r="Y39810" s="176"/>
    </row>
    <row r="39811" spans="25:25">
      <c r="Y39811" s="176"/>
    </row>
    <row r="39812" spans="25:25">
      <c r="Y39812" s="176"/>
    </row>
    <row r="39813" spans="25:25">
      <c r="Y39813" s="176"/>
    </row>
    <row r="39814" spans="25:25">
      <c r="Y39814" s="176"/>
    </row>
    <row r="39815" spans="25:25">
      <c r="Y39815" s="176"/>
    </row>
    <row r="39816" spans="25:25">
      <c r="Y39816" s="176"/>
    </row>
    <row r="39817" spans="25:25">
      <c r="Y39817" s="176"/>
    </row>
    <row r="39818" spans="25:25">
      <c r="Y39818" s="176"/>
    </row>
    <row r="39819" spans="25:25">
      <c r="Y39819" s="176"/>
    </row>
    <row r="39820" spans="25:25">
      <c r="Y39820" s="176"/>
    </row>
    <row r="39821" spans="25:25">
      <c r="Y39821" s="176"/>
    </row>
    <row r="39822" spans="25:25">
      <c r="Y39822" s="176"/>
    </row>
    <row r="39823" spans="25:25">
      <c r="Y39823" s="176"/>
    </row>
    <row r="39824" spans="25:25">
      <c r="Y39824" s="176"/>
    </row>
    <row r="39825" spans="25:25">
      <c r="Y39825" s="176"/>
    </row>
    <row r="39826" spans="25:25">
      <c r="Y39826" s="176"/>
    </row>
    <row r="39827" spans="25:25">
      <c r="Y39827" s="176"/>
    </row>
    <row r="39828" spans="25:25">
      <c r="Y39828" s="176"/>
    </row>
    <row r="39829" spans="25:25">
      <c r="Y39829" s="176"/>
    </row>
    <row r="39830" spans="25:25">
      <c r="Y39830" s="176"/>
    </row>
    <row r="39831" spans="25:25">
      <c r="Y39831" s="176"/>
    </row>
    <row r="39832" spans="25:25">
      <c r="Y39832" s="176"/>
    </row>
    <row r="39833" spans="25:25">
      <c r="Y39833" s="176"/>
    </row>
    <row r="39834" spans="25:25">
      <c r="Y39834" s="176"/>
    </row>
    <row r="39835" spans="25:25">
      <c r="Y39835" s="176"/>
    </row>
    <row r="39836" spans="25:25">
      <c r="Y39836" s="176"/>
    </row>
    <row r="39837" spans="25:25">
      <c r="Y39837" s="176"/>
    </row>
    <row r="39838" spans="25:25">
      <c r="Y39838" s="176"/>
    </row>
    <row r="39839" spans="25:25">
      <c r="Y39839" s="176"/>
    </row>
    <row r="39840" spans="25:25">
      <c r="Y39840" s="176"/>
    </row>
    <row r="39841" spans="25:25">
      <c r="Y39841" s="176"/>
    </row>
    <row r="39842" spans="25:25">
      <c r="Y39842" s="176"/>
    </row>
    <row r="39843" spans="25:25">
      <c r="Y39843" s="176"/>
    </row>
    <row r="39844" spans="25:25">
      <c r="Y39844" s="176"/>
    </row>
    <row r="39845" spans="25:25">
      <c r="Y39845" s="176"/>
    </row>
    <row r="39846" spans="25:25">
      <c r="Y39846" s="176"/>
    </row>
    <row r="39847" spans="25:25">
      <c r="Y39847" s="176"/>
    </row>
    <row r="39848" spans="25:25">
      <c r="Y39848" s="176"/>
    </row>
    <row r="39849" spans="25:25">
      <c r="Y39849" s="176"/>
    </row>
    <row r="39850" spans="25:25">
      <c r="Y39850" s="176"/>
    </row>
    <row r="39851" spans="25:25">
      <c r="Y39851" s="176"/>
    </row>
    <row r="39852" spans="25:25">
      <c r="Y39852" s="176"/>
    </row>
    <row r="39853" spans="25:25">
      <c r="Y39853" s="176"/>
    </row>
    <row r="39854" spans="25:25">
      <c r="Y39854" s="176"/>
    </row>
    <row r="39855" spans="25:25">
      <c r="Y39855" s="176"/>
    </row>
    <row r="39856" spans="25:25">
      <c r="Y39856" s="176"/>
    </row>
    <row r="39857" spans="25:25">
      <c r="Y39857" s="176"/>
    </row>
    <row r="39858" spans="25:25">
      <c r="Y39858" s="176"/>
    </row>
    <row r="39859" spans="25:25">
      <c r="Y39859" s="176"/>
    </row>
    <row r="39860" spans="25:25">
      <c r="Y39860" s="176"/>
    </row>
    <row r="39861" spans="25:25">
      <c r="Y39861" s="176"/>
    </row>
    <row r="39862" spans="25:25">
      <c r="Y39862" s="176"/>
    </row>
    <row r="39863" spans="25:25">
      <c r="Y39863" s="176"/>
    </row>
    <row r="39864" spans="25:25">
      <c r="Y39864" s="176"/>
    </row>
    <row r="39865" spans="25:25">
      <c r="Y39865" s="176"/>
    </row>
    <row r="39866" spans="25:25">
      <c r="Y39866" s="176"/>
    </row>
    <row r="39867" spans="25:25">
      <c r="Y39867" s="176"/>
    </row>
    <row r="39868" spans="25:25">
      <c r="Y39868" s="176"/>
    </row>
    <row r="39869" spans="25:25">
      <c r="Y39869" s="176"/>
    </row>
    <row r="39870" spans="25:25">
      <c r="Y39870" s="176"/>
    </row>
    <row r="39871" spans="25:25">
      <c r="Y39871" s="176"/>
    </row>
    <row r="39872" spans="25:25">
      <c r="Y39872" s="176"/>
    </row>
    <row r="39873" spans="25:25">
      <c r="Y39873" s="176"/>
    </row>
    <row r="39874" spans="25:25">
      <c r="Y39874" s="176"/>
    </row>
    <row r="39875" spans="25:25">
      <c r="Y39875" s="176"/>
    </row>
    <row r="39876" spans="25:25">
      <c r="Y39876" s="176"/>
    </row>
    <row r="39877" spans="25:25">
      <c r="Y39877" s="176"/>
    </row>
    <row r="39878" spans="25:25">
      <c r="Y39878" s="176"/>
    </row>
    <row r="39879" spans="25:25">
      <c r="Y39879" s="176"/>
    </row>
    <row r="39880" spans="25:25">
      <c r="Y39880" s="176"/>
    </row>
    <row r="39881" spans="25:25">
      <c r="Y39881" s="176"/>
    </row>
    <row r="39882" spans="25:25">
      <c r="Y39882" s="176"/>
    </row>
    <row r="39883" spans="25:25">
      <c r="Y39883" s="176"/>
    </row>
    <row r="39884" spans="25:25">
      <c r="Y39884" s="176"/>
    </row>
    <row r="39885" spans="25:25">
      <c r="Y39885" s="176"/>
    </row>
    <row r="39886" spans="25:25">
      <c r="Y39886" s="176"/>
    </row>
    <row r="39887" spans="25:25">
      <c r="Y39887" s="176"/>
    </row>
    <row r="39888" spans="25:25">
      <c r="Y39888" s="176"/>
    </row>
    <row r="39889" spans="25:25">
      <c r="Y39889" s="176"/>
    </row>
    <row r="39890" spans="25:25">
      <c r="Y39890" s="176"/>
    </row>
    <row r="39891" spans="25:25">
      <c r="Y39891" s="176"/>
    </row>
    <row r="39892" spans="25:25">
      <c r="Y39892" s="176"/>
    </row>
    <row r="39893" spans="25:25">
      <c r="Y39893" s="176"/>
    </row>
    <row r="39894" spans="25:25">
      <c r="Y39894" s="176"/>
    </row>
    <row r="39895" spans="25:25">
      <c r="Y39895" s="176"/>
    </row>
    <row r="39896" spans="25:25">
      <c r="Y39896" s="176"/>
    </row>
    <row r="39897" spans="25:25">
      <c r="Y39897" s="176"/>
    </row>
    <row r="39898" spans="25:25">
      <c r="Y39898" s="176"/>
    </row>
    <row r="39899" spans="25:25">
      <c r="Y39899" s="176"/>
    </row>
    <row r="39900" spans="25:25">
      <c r="Y39900" s="176"/>
    </row>
    <row r="39901" spans="25:25">
      <c r="Y39901" s="176"/>
    </row>
    <row r="39902" spans="25:25">
      <c r="Y39902" s="176"/>
    </row>
    <row r="39903" spans="25:25">
      <c r="Y39903" s="176"/>
    </row>
    <row r="39904" spans="25:25">
      <c r="Y39904" s="176"/>
    </row>
    <row r="39905" spans="25:25">
      <c r="Y39905" s="176"/>
    </row>
    <row r="39906" spans="25:25">
      <c r="Y39906" s="176"/>
    </row>
    <row r="39907" spans="25:25">
      <c r="Y39907" s="176"/>
    </row>
    <row r="39908" spans="25:25">
      <c r="Y39908" s="176"/>
    </row>
    <row r="39909" spans="25:25">
      <c r="Y39909" s="176"/>
    </row>
    <row r="39910" spans="25:25">
      <c r="Y39910" s="176"/>
    </row>
    <row r="39911" spans="25:25">
      <c r="Y39911" s="176"/>
    </row>
    <row r="39912" spans="25:25">
      <c r="Y39912" s="176"/>
    </row>
    <row r="39913" spans="25:25">
      <c r="Y39913" s="176"/>
    </row>
    <row r="39914" spans="25:25">
      <c r="Y39914" s="176"/>
    </row>
    <row r="39915" spans="25:25">
      <c r="Y39915" s="176"/>
    </row>
    <row r="39916" spans="25:25">
      <c r="Y39916" s="176"/>
    </row>
    <row r="39917" spans="25:25">
      <c r="Y39917" s="176"/>
    </row>
    <row r="39918" spans="25:25">
      <c r="Y39918" s="176"/>
    </row>
    <row r="39919" spans="25:25">
      <c r="Y39919" s="176"/>
    </row>
    <row r="39920" spans="25:25">
      <c r="Y39920" s="176"/>
    </row>
    <row r="39921" spans="25:25">
      <c r="Y39921" s="176"/>
    </row>
    <row r="39922" spans="25:25">
      <c r="Y39922" s="176"/>
    </row>
    <row r="39923" spans="25:25">
      <c r="Y39923" s="176"/>
    </row>
    <row r="39924" spans="25:25">
      <c r="Y39924" s="176"/>
    </row>
    <row r="39925" spans="25:25">
      <c r="Y39925" s="176"/>
    </row>
    <row r="39926" spans="25:25">
      <c r="Y39926" s="176"/>
    </row>
    <row r="39927" spans="25:25">
      <c r="Y39927" s="176"/>
    </row>
    <row r="39928" spans="25:25">
      <c r="Y39928" s="176"/>
    </row>
    <row r="39929" spans="25:25">
      <c r="Y39929" s="176"/>
    </row>
    <row r="39930" spans="25:25">
      <c r="Y39930" s="176"/>
    </row>
    <row r="39931" spans="25:25">
      <c r="Y39931" s="176"/>
    </row>
    <row r="39932" spans="25:25">
      <c r="Y39932" s="176"/>
    </row>
    <row r="39933" spans="25:25">
      <c r="Y39933" s="176"/>
    </row>
    <row r="39934" spans="25:25">
      <c r="Y39934" s="176"/>
    </row>
    <row r="39935" spans="25:25">
      <c r="Y39935" s="176"/>
    </row>
    <row r="39936" spans="25:25">
      <c r="Y39936" s="176"/>
    </row>
    <row r="39937" spans="25:25">
      <c r="Y39937" s="176"/>
    </row>
    <row r="39938" spans="25:25">
      <c r="Y39938" s="176"/>
    </row>
    <row r="39939" spans="25:25">
      <c r="Y39939" s="176"/>
    </row>
    <row r="39940" spans="25:25">
      <c r="Y39940" s="176"/>
    </row>
    <row r="39941" spans="25:25">
      <c r="Y39941" s="176"/>
    </row>
    <row r="39942" spans="25:25">
      <c r="Y39942" s="176"/>
    </row>
    <row r="39943" spans="25:25">
      <c r="Y39943" s="176"/>
    </row>
    <row r="39944" spans="25:25">
      <c r="Y39944" s="176"/>
    </row>
    <row r="39945" spans="25:25">
      <c r="Y39945" s="176"/>
    </row>
    <row r="39946" spans="25:25">
      <c r="Y39946" s="176"/>
    </row>
    <row r="39947" spans="25:25">
      <c r="Y39947" s="176"/>
    </row>
    <row r="39948" spans="25:25">
      <c r="Y39948" s="176"/>
    </row>
    <row r="39949" spans="25:25">
      <c r="Y39949" s="176"/>
    </row>
    <row r="39950" spans="25:25">
      <c r="Y39950" s="176"/>
    </row>
    <row r="39951" spans="25:25">
      <c r="Y39951" s="176"/>
    </row>
    <row r="39952" spans="25:25">
      <c r="Y39952" s="176"/>
    </row>
    <row r="39953" spans="25:25">
      <c r="Y39953" s="176"/>
    </row>
    <row r="39954" spans="25:25">
      <c r="Y39954" s="176"/>
    </row>
    <row r="39955" spans="25:25">
      <c r="Y39955" s="176"/>
    </row>
    <row r="39956" spans="25:25">
      <c r="Y39956" s="176"/>
    </row>
    <row r="39957" spans="25:25">
      <c r="Y39957" s="176"/>
    </row>
    <row r="39958" spans="25:25">
      <c r="Y39958" s="176"/>
    </row>
    <row r="39959" spans="25:25">
      <c r="Y39959" s="176"/>
    </row>
    <row r="39960" spans="25:25">
      <c r="Y39960" s="176"/>
    </row>
    <row r="39961" spans="25:25">
      <c r="Y39961" s="176"/>
    </row>
    <row r="39962" spans="25:25">
      <c r="Y39962" s="176"/>
    </row>
    <row r="39963" spans="25:25">
      <c r="Y39963" s="176"/>
    </row>
    <row r="39964" spans="25:25">
      <c r="Y39964" s="176"/>
    </row>
    <row r="39965" spans="25:25">
      <c r="Y39965" s="176"/>
    </row>
    <row r="39966" spans="25:25">
      <c r="Y39966" s="176"/>
    </row>
    <row r="39967" spans="25:25">
      <c r="Y39967" s="176"/>
    </row>
    <row r="39968" spans="25:25">
      <c r="Y39968" s="176"/>
    </row>
    <row r="39969" spans="25:25">
      <c r="Y39969" s="176"/>
    </row>
    <row r="39970" spans="25:25">
      <c r="Y39970" s="176"/>
    </row>
    <row r="39971" spans="25:25">
      <c r="Y39971" s="176"/>
    </row>
    <row r="39972" spans="25:25">
      <c r="Y39972" s="176"/>
    </row>
    <row r="39973" spans="25:25">
      <c r="Y39973" s="176"/>
    </row>
    <row r="39974" spans="25:25">
      <c r="Y39974" s="176"/>
    </row>
    <row r="39975" spans="25:25">
      <c r="Y39975" s="176"/>
    </row>
    <row r="39976" spans="25:25">
      <c r="Y39976" s="176"/>
    </row>
    <row r="39977" spans="25:25">
      <c r="Y39977" s="176"/>
    </row>
    <row r="39978" spans="25:25">
      <c r="Y39978" s="176"/>
    </row>
    <row r="39979" spans="25:25">
      <c r="Y39979" s="176"/>
    </row>
    <row r="39980" spans="25:25">
      <c r="Y39980" s="176"/>
    </row>
    <row r="39981" spans="25:25">
      <c r="Y39981" s="176"/>
    </row>
    <row r="39982" spans="25:25">
      <c r="Y39982" s="176"/>
    </row>
    <row r="39983" spans="25:25">
      <c r="Y39983" s="176"/>
    </row>
    <row r="39984" spans="25:25">
      <c r="Y39984" s="176"/>
    </row>
    <row r="39985" spans="25:25">
      <c r="Y39985" s="176"/>
    </row>
    <row r="39986" spans="25:25">
      <c r="Y39986" s="176"/>
    </row>
    <row r="39987" spans="25:25">
      <c r="Y39987" s="176"/>
    </row>
    <row r="39988" spans="25:25">
      <c r="Y39988" s="176"/>
    </row>
    <row r="39989" spans="25:25">
      <c r="Y39989" s="176"/>
    </row>
    <row r="39990" spans="25:25">
      <c r="Y39990" s="176"/>
    </row>
    <row r="39991" spans="25:25">
      <c r="Y39991" s="176"/>
    </row>
    <row r="39992" spans="25:25">
      <c r="Y39992" s="176"/>
    </row>
    <row r="39993" spans="25:25">
      <c r="Y39993" s="176"/>
    </row>
    <row r="39994" spans="25:25">
      <c r="Y39994" s="176"/>
    </row>
    <row r="39995" spans="25:25">
      <c r="Y39995" s="176"/>
    </row>
    <row r="39996" spans="25:25">
      <c r="Y39996" s="176"/>
    </row>
    <row r="39997" spans="25:25">
      <c r="Y39997" s="176"/>
    </row>
    <row r="39998" spans="25:25">
      <c r="Y39998" s="176"/>
    </row>
    <row r="39999" spans="25:25">
      <c r="Y39999" s="176"/>
    </row>
    <row r="40000" spans="25:25">
      <c r="Y40000" s="176"/>
    </row>
    <row r="40001" spans="25:25">
      <c r="Y40001" s="176"/>
    </row>
    <row r="40002" spans="25:25">
      <c r="Y40002" s="176"/>
    </row>
    <row r="40003" spans="25:25">
      <c r="Y40003" s="176"/>
    </row>
    <row r="40004" spans="25:25">
      <c r="Y40004" s="176"/>
    </row>
    <row r="40005" spans="25:25">
      <c r="Y40005" s="176"/>
    </row>
    <row r="40006" spans="25:25">
      <c r="Y40006" s="176"/>
    </row>
    <row r="40007" spans="25:25">
      <c r="Y40007" s="176"/>
    </row>
    <row r="40008" spans="25:25">
      <c r="Y40008" s="176"/>
    </row>
    <row r="40009" spans="25:25">
      <c r="Y40009" s="176"/>
    </row>
    <row r="40010" spans="25:25">
      <c r="Y40010" s="176"/>
    </row>
    <row r="40011" spans="25:25">
      <c r="Y40011" s="176"/>
    </row>
    <row r="40012" spans="25:25">
      <c r="Y40012" s="176"/>
    </row>
    <row r="40013" spans="25:25">
      <c r="Y40013" s="176"/>
    </row>
    <row r="40014" spans="25:25">
      <c r="Y40014" s="176"/>
    </row>
    <row r="40015" spans="25:25">
      <c r="Y40015" s="176"/>
    </row>
    <row r="40016" spans="25:25">
      <c r="Y40016" s="176"/>
    </row>
    <row r="40017" spans="25:25">
      <c r="Y40017" s="176"/>
    </row>
    <row r="40018" spans="25:25">
      <c r="Y40018" s="176"/>
    </row>
    <row r="40019" spans="25:25">
      <c r="Y40019" s="176"/>
    </row>
    <row r="40020" spans="25:25">
      <c r="Y40020" s="176"/>
    </row>
    <row r="40021" spans="25:25">
      <c r="Y40021" s="176"/>
    </row>
    <row r="40022" spans="25:25">
      <c r="Y40022" s="176"/>
    </row>
    <row r="40023" spans="25:25">
      <c r="Y40023" s="176"/>
    </row>
    <row r="40024" spans="25:25">
      <c r="Y40024" s="176"/>
    </row>
    <row r="40025" spans="25:25">
      <c r="Y40025" s="176"/>
    </row>
    <row r="40026" spans="25:25">
      <c r="Y40026" s="176"/>
    </row>
    <row r="40027" spans="25:25">
      <c r="Y40027" s="176"/>
    </row>
    <row r="40028" spans="25:25">
      <c r="Y40028" s="176"/>
    </row>
    <row r="40029" spans="25:25">
      <c r="Y40029" s="176"/>
    </row>
    <row r="40030" spans="25:25">
      <c r="Y40030" s="176"/>
    </row>
    <row r="40031" spans="25:25">
      <c r="Y40031" s="176"/>
    </row>
    <row r="40032" spans="25:25">
      <c r="Y40032" s="176"/>
    </row>
    <row r="40033" spans="25:25">
      <c r="Y40033" s="176"/>
    </row>
    <row r="40034" spans="25:25">
      <c r="Y40034" s="176"/>
    </row>
    <row r="40035" spans="25:25">
      <c r="Y40035" s="176"/>
    </row>
    <row r="40036" spans="25:25">
      <c r="Y40036" s="176"/>
    </row>
    <row r="40037" spans="25:25">
      <c r="Y40037" s="176"/>
    </row>
    <row r="40038" spans="25:25">
      <c r="Y40038" s="176"/>
    </row>
    <row r="40039" spans="25:25">
      <c r="Y40039" s="176"/>
    </row>
    <row r="40040" spans="25:25">
      <c r="Y40040" s="176"/>
    </row>
    <row r="40041" spans="25:25">
      <c r="Y40041" s="176"/>
    </row>
    <row r="40042" spans="25:25">
      <c r="Y40042" s="176"/>
    </row>
    <row r="40043" spans="25:25">
      <c r="Y40043" s="176"/>
    </row>
    <row r="40044" spans="25:25">
      <c r="Y40044" s="176"/>
    </row>
    <row r="40045" spans="25:25">
      <c r="Y40045" s="176"/>
    </row>
    <row r="40046" spans="25:25">
      <c r="Y40046" s="176"/>
    </row>
    <row r="40047" spans="25:25">
      <c r="Y40047" s="176"/>
    </row>
    <row r="40048" spans="25:25">
      <c r="Y40048" s="176"/>
    </row>
    <row r="40049" spans="25:25">
      <c r="Y40049" s="176"/>
    </row>
    <row r="40050" spans="25:25">
      <c r="Y40050" s="176"/>
    </row>
    <row r="40051" spans="25:25">
      <c r="Y40051" s="176"/>
    </row>
    <row r="40052" spans="25:25">
      <c r="Y40052" s="176"/>
    </row>
    <row r="40053" spans="25:25">
      <c r="Y40053" s="176"/>
    </row>
    <row r="40054" spans="25:25">
      <c r="Y40054" s="176"/>
    </row>
    <row r="40055" spans="25:25">
      <c r="Y40055" s="176"/>
    </row>
    <row r="40056" spans="25:25">
      <c r="Y40056" s="176"/>
    </row>
    <row r="40057" spans="25:25">
      <c r="Y40057" s="176"/>
    </row>
    <row r="40058" spans="25:25">
      <c r="Y40058" s="176"/>
    </row>
    <row r="40059" spans="25:25">
      <c r="Y40059" s="176"/>
    </row>
    <row r="40060" spans="25:25">
      <c r="Y40060" s="176"/>
    </row>
    <row r="40061" spans="25:25">
      <c r="Y40061" s="176"/>
    </row>
    <row r="40062" spans="25:25">
      <c r="Y40062" s="176"/>
    </row>
    <row r="40063" spans="25:25">
      <c r="Y40063" s="176"/>
    </row>
    <row r="40064" spans="25:25">
      <c r="Y40064" s="176"/>
    </row>
    <row r="40065" spans="25:25">
      <c r="Y40065" s="176"/>
    </row>
    <row r="40066" spans="25:25">
      <c r="Y40066" s="176"/>
    </row>
    <row r="40067" spans="25:25">
      <c r="Y40067" s="176"/>
    </row>
    <row r="40068" spans="25:25">
      <c r="Y40068" s="176"/>
    </row>
    <row r="40069" spans="25:25">
      <c r="Y40069" s="176"/>
    </row>
    <row r="40070" spans="25:25">
      <c r="Y40070" s="176"/>
    </row>
    <row r="40071" spans="25:25">
      <c r="Y40071" s="176"/>
    </row>
    <row r="40072" spans="25:25">
      <c r="Y40072" s="176"/>
    </row>
    <row r="40073" spans="25:25">
      <c r="Y40073" s="176"/>
    </row>
    <row r="40074" spans="25:25">
      <c r="Y40074" s="176"/>
    </row>
    <row r="40075" spans="25:25">
      <c r="Y40075" s="176"/>
    </row>
    <row r="40076" spans="25:25">
      <c r="Y40076" s="176"/>
    </row>
    <row r="40077" spans="25:25">
      <c r="Y40077" s="176"/>
    </row>
    <row r="40078" spans="25:25">
      <c r="Y40078" s="176"/>
    </row>
    <row r="40079" spans="25:25">
      <c r="Y40079" s="176"/>
    </row>
    <row r="40080" spans="25:25">
      <c r="Y40080" s="176"/>
    </row>
    <row r="40081" spans="25:25">
      <c r="Y40081" s="176"/>
    </row>
    <row r="40082" spans="25:25">
      <c r="Y40082" s="176"/>
    </row>
    <row r="40083" spans="25:25">
      <c r="Y40083" s="176"/>
    </row>
    <row r="40084" spans="25:25">
      <c r="Y40084" s="176"/>
    </row>
    <row r="40085" spans="25:25">
      <c r="Y40085" s="176"/>
    </row>
    <row r="40086" spans="25:25">
      <c r="Y40086" s="176"/>
    </row>
    <row r="40087" spans="25:25">
      <c r="Y40087" s="176"/>
    </row>
    <row r="40088" spans="25:25">
      <c r="Y40088" s="176"/>
    </row>
    <row r="40089" spans="25:25">
      <c r="Y40089" s="176"/>
    </row>
    <row r="40090" spans="25:25">
      <c r="Y40090" s="176"/>
    </row>
    <row r="40091" spans="25:25">
      <c r="Y40091" s="176"/>
    </row>
    <row r="40092" spans="25:25">
      <c r="Y40092" s="176"/>
    </row>
    <row r="40093" spans="25:25">
      <c r="Y40093" s="176"/>
    </row>
    <row r="40094" spans="25:25">
      <c r="Y40094" s="176"/>
    </row>
    <row r="40095" spans="25:25">
      <c r="Y40095" s="176"/>
    </row>
    <row r="40096" spans="25:25">
      <c r="Y40096" s="176"/>
    </row>
    <row r="40097" spans="25:25">
      <c r="Y40097" s="176"/>
    </row>
    <row r="40098" spans="25:25">
      <c r="Y40098" s="176"/>
    </row>
    <row r="40099" spans="25:25">
      <c r="Y40099" s="176"/>
    </row>
    <row r="40100" spans="25:25">
      <c r="Y40100" s="176"/>
    </row>
    <row r="40101" spans="25:25">
      <c r="Y40101" s="176"/>
    </row>
    <row r="40102" spans="25:25">
      <c r="Y40102" s="176"/>
    </row>
    <row r="40103" spans="25:25">
      <c r="Y40103" s="176"/>
    </row>
    <row r="40104" spans="25:25">
      <c r="Y40104" s="176"/>
    </row>
    <row r="40105" spans="25:25">
      <c r="Y40105" s="176"/>
    </row>
    <row r="40106" spans="25:25">
      <c r="Y40106" s="176"/>
    </row>
    <row r="40107" spans="25:25">
      <c r="Y40107" s="176"/>
    </row>
    <row r="40108" spans="25:25">
      <c r="Y40108" s="176"/>
    </row>
    <row r="40109" spans="25:25">
      <c r="Y40109" s="176"/>
    </row>
    <row r="40110" spans="25:25">
      <c r="Y40110" s="176"/>
    </row>
    <row r="40111" spans="25:25">
      <c r="Y40111" s="176"/>
    </row>
    <row r="40112" spans="25:25">
      <c r="Y40112" s="176"/>
    </row>
    <row r="40113" spans="25:25">
      <c r="Y40113" s="176"/>
    </row>
    <row r="40114" spans="25:25">
      <c r="Y40114" s="176"/>
    </row>
    <row r="40115" spans="25:25">
      <c r="Y40115" s="176"/>
    </row>
    <row r="40116" spans="25:25">
      <c r="Y40116" s="176"/>
    </row>
    <row r="40117" spans="25:25">
      <c r="Y40117" s="176"/>
    </row>
    <row r="40118" spans="25:25">
      <c r="Y40118" s="176"/>
    </row>
    <row r="40119" spans="25:25">
      <c r="Y40119" s="176"/>
    </row>
    <row r="40120" spans="25:25">
      <c r="Y40120" s="176"/>
    </row>
    <row r="40121" spans="25:25">
      <c r="Y40121" s="176"/>
    </row>
    <row r="40122" spans="25:25">
      <c r="Y40122" s="176"/>
    </row>
    <row r="40123" spans="25:25">
      <c r="Y40123" s="176"/>
    </row>
    <row r="40124" spans="25:25">
      <c r="Y40124" s="176"/>
    </row>
    <row r="40125" spans="25:25">
      <c r="Y40125" s="176"/>
    </row>
    <row r="40126" spans="25:25">
      <c r="Y40126" s="176"/>
    </row>
    <row r="40127" spans="25:25">
      <c r="Y40127" s="176"/>
    </row>
    <row r="40128" spans="25:25">
      <c r="Y40128" s="176"/>
    </row>
    <row r="40129" spans="25:25">
      <c r="Y40129" s="176"/>
    </row>
    <row r="40130" spans="25:25">
      <c r="Y40130" s="176"/>
    </row>
    <row r="40131" spans="25:25">
      <c r="Y40131" s="176"/>
    </row>
    <row r="40132" spans="25:25">
      <c r="Y40132" s="176"/>
    </row>
    <row r="40133" spans="25:25">
      <c r="Y40133" s="176"/>
    </row>
    <row r="40134" spans="25:25">
      <c r="Y40134" s="176"/>
    </row>
    <row r="40135" spans="25:25">
      <c r="Y40135" s="176"/>
    </row>
    <row r="40136" spans="25:25">
      <c r="Y40136" s="176"/>
    </row>
    <row r="40137" spans="25:25">
      <c r="Y40137" s="176"/>
    </row>
    <row r="40138" spans="25:25">
      <c r="Y40138" s="176"/>
    </row>
    <row r="40139" spans="25:25">
      <c r="Y40139" s="176"/>
    </row>
    <row r="40140" spans="25:25">
      <c r="Y40140" s="176"/>
    </row>
    <row r="40141" spans="25:25">
      <c r="Y40141" s="176"/>
    </row>
    <row r="40142" spans="25:25">
      <c r="Y40142" s="176"/>
    </row>
    <row r="40143" spans="25:25">
      <c r="Y40143" s="176"/>
    </row>
    <row r="40144" spans="25:25">
      <c r="Y40144" s="176"/>
    </row>
    <row r="40145" spans="25:25">
      <c r="Y40145" s="176"/>
    </row>
    <row r="40146" spans="25:25">
      <c r="Y40146" s="176"/>
    </row>
    <row r="40147" spans="25:25">
      <c r="Y40147" s="176"/>
    </row>
    <row r="40148" spans="25:25">
      <c r="Y40148" s="176"/>
    </row>
    <row r="40149" spans="25:25">
      <c r="Y40149" s="176"/>
    </row>
    <row r="40150" spans="25:25">
      <c r="Y40150" s="176"/>
    </row>
    <row r="40151" spans="25:25">
      <c r="Y40151" s="176"/>
    </row>
    <row r="40152" spans="25:25">
      <c r="Y40152" s="176"/>
    </row>
    <row r="40153" spans="25:25">
      <c r="Y40153" s="176"/>
    </row>
    <row r="40154" spans="25:25">
      <c r="Y40154" s="176"/>
    </row>
    <row r="40155" spans="25:25">
      <c r="Y40155" s="176"/>
    </row>
    <row r="40156" spans="25:25">
      <c r="Y40156" s="176"/>
    </row>
    <row r="40157" spans="25:25">
      <c r="Y40157" s="176"/>
    </row>
    <row r="40158" spans="25:25">
      <c r="Y40158" s="176"/>
    </row>
    <row r="40159" spans="25:25">
      <c r="Y40159" s="176"/>
    </row>
    <row r="40160" spans="25:25">
      <c r="Y40160" s="176"/>
    </row>
    <row r="40161" spans="25:25">
      <c r="Y40161" s="176"/>
    </row>
    <row r="40162" spans="25:25">
      <c r="Y40162" s="176"/>
    </row>
    <row r="40163" spans="25:25">
      <c r="Y40163" s="176"/>
    </row>
    <row r="40164" spans="25:25">
      <c r="Y40164" s="176"/>
    </row>
    <row r="40165" spans="25:25">
      <c r="Y40165" s="176"/>
    </row>
    <row r="40166" spans="25:25">
      <c r="Y40166" s="176"/>
    </row>
    <row r="40167" spans="25:25">
      <c r="Y40167" s="176"/>
    </row>
    <row r="40168" spans="25:25">
      <c r="Y40168" s="176"/>
    </row>
    <row r="40169" spans="25:25">
      <c r="Y40169" s="176"/>
    </row>
    <row r="40170" spans="25:25">
      <c r="Y40170" s="176"/>
    </row>
    <row r="40171" spans="25:25">
      <c r="Y40171" s="176"/>
    </row>
    <row r="40172" spans="25:25">
      <c r="Y40172" s="176"/>
    </row>
    <row r="40173" spans="25:25">
      <c r="Y40173" s="176"/>
    </row>
    <row r="40174" spans="25:25">
      <c r="Y40174" s="176"/>
    </row>
    <row r="40175" spans="25:25">
      <c r="Y40175" s="176"/>
    </row>
    <row r="40176" spans="25:25">
      <c r="Y40176" s="176"/>
    </row>
    <row r="40177" spans="25:25">
      <c r="Y40177" s="176"/>
    </row>
    <row r="40178" spans="25:25">
      <c r="Y40178" s="176"/>
    </row>
    <row r="40179" spans="25:25">
      <c r="Y40179" s="176"/>
    </row>
    <row r="40180" spans="25:25">
      <c r="Y40180" s="176"/>
    </row>
    <row r="40181" spans="25:25">
      <c r="Y40181" s="176"/>
    </row>
    <row r="40182" spans="25:25">
      <c r="Y40182" s="176"/>
    </row>
    <row r="40183" spans="25:25">
      <c r="Y40183" s="176"/>
    </row>
    <row r="40184" spans="25:25">
      <c r="Y40184" s="176"/>
    </row>
    <row r="40185" spans="25:25">
      <c r="Y40185" s="176"/>
    </row>
    <row r="40186" spans="25:25">
      <c r="Y40186" s="176"/>
    </row>
    <row r="40187" spans="25:25">
      <c r="Y40187" s="176"/>
    </row>
    <row r="40188" spans="25:25">
      <c r="Y40188" s="176"/>
    </row>
    <row r="40189" spans="25:25">
      <c r="Y40189" s="176"/>
    </row>
    <row r="40190" spans="25:25">
      <c r="Y40190" s="176"/>
    </row>
    <row r="40191" spans="25:25">
      <c r="Y40191" s="176"/>
    </row>
    <row r="40192" spans="25:25">
      <c r="Y40192" s="176"/>
    </row>
    <row r="40193" spans="25:25">
      <c r="Y40193" s="176"/>
    </row>
    <row r="40194" spans="25:25">
      <c r="Y40194" s="176"/>
    </row>
    <row r="40195" spans="25:25">
      <c r="Y40195" s="176"/>
    </row>
    <row r="40196" spans="25:25">
      <c r="Y40196" s="176"/>
    </row>
    <row r="40197" spans="25:25">
      <c r="Y40197" s="176"/>
    </row>
    <row r="40198" spans="25:25">
      <c r="Y40198" s="176"/>
    </row>
    <row r="40199" spans="25:25">
      <c r="Y40199" s="176"/>
    </row>
    <row r="40200" spans="25:25">
      <c r="Y40200" s="176"/>
    </row>
    <row r="40201" spans="25:25">
      <c r="Y40201" s="176"/>
    </row>
    <row r="40202" spans="25:25">
      <c r="Y40202" s="176"/>
    </row>
    <row r="40203" spans="25:25">
      <c r="Y40203" s="176"/>
    </row>
    <row r="40204" spans="25:25">
      <c r="Y40204" s="176"/>
    </row>
    <row r="40205" spans="25:25">
      <c r="Y40205" s="176"/>
    </row>
    <row r="40206" spans="25:25">
      <c r="Y40206" s="176"/>
    </row>
    <row r="40207" spans="25:25">
      <c r="Y40207" s="176"/>
    </row>
    <row r="40208" spans="25:25">
      <c r="Y40208" s="176"/>
    </row>
    <row r="40209" spans="25:25">
      <c r="Y40209" s="176"/>
    </row>
    <row r="40210" spans="25:25">
      <c r="Y40210" s="176"/>
    </row>
    <row r="40211" spans="25:25">
      <c r="Y40211" s="176"/>
    </row>
    <row r="40212" spans="25:25">
      <c r="Y40212" s="176"/>
    </row>
    <row r="40213" spans="25:25">
      <c r="Y40213" s="176"/>
    </row>
    <row r="40214" spans="25:25">
      <c r="Y40214" s="176"/>
    </row>
    <row r="40215" spans="25:25">
      <c r="Y40215" s="176"/>
    </row>
    <row r="40216" spans="25:25">
      <c r="Y40216" s="176"/>
    </row>
    <row r="40217" spans="25:25">
      <c r="Y40217" s="176"/>
    </row>
    <row r="40218" spans="25:25">
      <c r="Y40218" s="176"/>
    </row>
    <row r="40219" spans="25:25">
      <c r="Y40219" s="176"/>
    </row>
    <row r="40220" spans="25:25">
      <c r="Y40220" s="176"/>
    </row>
    <row r="40221" spans="25:25">
      <c r="Y40221" s="176"/>
    </row>
    <row r="40222" spans="25:25">
      <c r="Y40222" s="176"/>
    </row>
    <row r="40223" spans="25:25">
      <c r="Y40223" s="176"/>
    </row>
    <row r="40224" spans="25:25">
      <c r="Y40224" s="176"/>
    </row>
    <row r="40225" spans="25:25">
      <c r="Y40225" s="176"/>
    </row>
    <row r="40226" spans="25:25">
      <c r="Y40226" s="176"/>
    </row>
    <row r="40227" spans="25:25">
      <c r="Y40227" s="176"/>
    </row>
    <row r="40228" spans="25:25">
      <c r="Y40228" s="176"/>
    </row>
    <row r="40229" spans="25:25">
      <c r="Y40229" s="176"/>
    </row>
    <row r="40230" spans="25:25">
      <c r="Y40230" s="176"/>
    </row>
    <row r="40231" spans="25:25">
      <c r="Y40231" s="176"/>
    </row>
    <row r="40232" spans="25:25">
      <c r="Y40232" s="176"/>
    </row>
    <row r="40233" spans="25:25">
      <c r="Y40233" s="176"/>
    </row>
    <row r="40234" spans="25:25">
      <c r="Y40234" s="176"/>
    </row>
    <row r="40235" spans="25:25">
      <c r="Y40235" s="176"/>
    </row>
    <row r="40236" spans="25:25">
      <c r="Y40236" s="176"/>
    </row>
    <row r="40237" spans="25:25">
      <c r="Y40237" s="176"/>
    </row>
    <row r="40238" spans="25:25">
      <c r="Y40238" s="176"/>
    </row>
    <row r="40239" spans="25:25">
      <c r="Y40239" s="176"/>
    </row>
    <row r="40240" spans="25:25">
      <c r="Y40240" s="176"/>
    </row>
    <row r="40241" spans="25:25">
      <c r="Y40241" s="176"/>
    </row>
    <row r="40242" spans="25:25">
      <c r="Y40242" s="176"/>
    </row>
    <row r="40243" spans="25:25">
      <c r="Y40243" s="176"/>
    </row>
    <row r="40244" spans="25:25">
      <c r="Y40244" s="176"/>
    </row>
    <row r="40245" spans="25:25">
      <c r="Y40245" s="176"/>
    </row>
    <row r="40246" spans="25:25">
      <c r="Y40246" s="176"/>
    </row>
    <row r="40247" spans="25:25">
      <c r="Y40247" s="176"/>
    </row>
    <row r="40248" spans="25:25">
      <c r="Y40248" s="176"/>
    </row>
    <row r="40249" spans="25:25">
      <c r="Y40249" s="176"/>
    </row>
    <row r="40250" spans="25:25">
      <c r="Y40250" s="176"/>
    </row>
    <row r="40251" spans="25:25">
      <c r="Y40251" s="176"/>
    </row>
    <row r="40252" spans="25:25">
      <c r="Y40252" s="176"/>
    </row>
    <row r="40253" spans="25:25">
      <c r="Y40253" s="176"/>
    </row>
    <row r="40254" spans="25:25">
      <c r="Y40254" s="176"/>
    </row>
    <row r="40255" spans="25:25">
      <c r="Y40255" s="176"/>
    </row>
    <row r="40256" spans="25:25">
      <c r="Y40256" s="176"/>
    </row>
    <row r="40257" spans="25:25">
      <c r="Y40257" s="176"/>
    </row>
    <row r="40258" spans="25:25">
      <c r="Y40258" s="176"/>
    </row>
    <row r="40259" spans="25:25">
      <c r="Y40259" s="176"/>
    </row>
    <row r="40260" spans="25:25">
      <c r="Y40260" s="176"/>
    </row>
    <row r="40261" spans="25:25">
      <c r="Y40261" s="176"/>
    </row>
    <row r="40262" spans="25:25">
      <c r="Y40262" s="176"/>
    </row>
    <row r="40263" spans="25:25">
      <c r="Y40263" s="176"/>
    </row>
    <row r="40264" spans="25:25">
      <c r="Y40264" s="176"/>
    </row>
    <row r="40265" spans="25:25">
      <c r="Y40265" s="176"/>
    </row>
    <row r="40266" spans="25:25">
      <c r="Y40266" s="176"/>
    </row>
    <row r="40267" spans="25:25">
      <c r="Y40267" s="176"/>
    </row>
    <row r="40268" spans="25:25">
      <c r="Y40268" s="176"/>
    </row>
    <row r="40269" spans="25:25">
      <c r="Y40269" s="176"/>
    </row>
    <row r="40270" spans="25:25">
      <c r="Y40270" s="176"/>
    </row>
    <row r="40271" spans="25:25">
      <c r="Y40271" s="176"/>
    </row>
    <row r="40272" spans="25:25">
      <c r="Y40272" s="176"/>
    </row>
    <row r="40273" spans="25:25">
      <c r="Y40273" s="176"/>
    </row>
    <row r="40274" spans="25:25">
      <c r="Y40274" s="176"/>
    </row>
    <row r="40275" spans="25:25">
      <c r="Y40275" s="176"/>
    </row>
    <row r="40276" spans="25:25">
      <c r="Y40276" s="176"/>
    </row>
    <row r="40277" spans="25:25">
      <c r="Y40277" s="176"/>
    </row>
    <row r="40278" spans="25:25">
      <c r="Y40278" s="176"/>
    </row>
    <row r="40279" spans="25:25">
      <c r="Y40279" s="176"/>
    </row>
    <row r="40280" spans="25:25">
      <c r="Y40280" s="176"/>
    </row>
    <row r="40281" spans="25:25">
      <c r="Y40281" s="176"/>
    </row>
    <row r="40282" spans="25:25">
      <c r="Y40282" s="176"/>
    </row>
    <row r="40283" spans="25:25">
      <c r="Y40283" s="176"/>
    </row>
    <row r="40284" spans="25:25">
      <c r="Y40284" s="176"/>
    </row>
    <row r="40285" spans="25:25">
      <c r="Y40285" s="176"/>
    </row>
    <row r="40286" spans="25:25">
      <c r="Y40286" s="176"/>
    </row>
    <row r="40287" spans="25:25">
      <c r="Y40287" s="176"/>
    </row>
    <row r="40288" spans="25:25">
      <c r="Y40288" s="176"/>
    </row>
    <row r="40289" spans="25:25">
      <c r="Y40289" s="176"/>
    </row>
    <row r="40290" spans="25:25">
      <c r="Y40290" s="176"/>
    </row>
    <row r="40291" spans="25:25">
      <c r="Y40291" s="176"/>
    </row>
    <row r="40292" spans="25:25">
      <c r="Y40292" s="176"/>
    </row>
    <row r="40293" spans="25:25">
      <c r="Y40293" s="176"/>
    </row>
    <row r="40294" spans="25:25">
      <c r="Y40294" s="176"/>
    </row>
    <row r="40295" spans="25:25">
      <c r="Y40295" s="176"/>
    </row>
    <row r="40296" spans="25:25">
      <c r="Y40296" s="176"/>
    </row>
    <row r="40297" spans="25:25">
      <c r="Y40297" s="176"/>
    </row>
    <row r="40298" spans="25:25">
      <c r="Y40298" s="176"/>
    </row>
    <row r="40299" spans="25:25">
      <c r="Y40299" s="176"/>
    </row>
    <row r="40300" spans="25:25">
      <c r="Y40300" s="176"/>
    </row>
    <row r="40301" spans="25:25">
      <c r="Y40301" s="176"/>
    </row>
    <row r="40302" spans="25:25">
      <c r="Y40302" s="176"/>
    </row>
    <row r="40303" spans="25:25">
      <c r="Y40303" s="176"/>
    </row>
    <row r="40304" spans="25:25">
      <c r="Y40304" s="176"/>
    </row>
    <row r="40305" spans="25:25">
      <c r="Y40305" s="176"/>
    </row>
    <row r="40306" spans="25:25">
      <c r="Y40306" s="176"/>
    </row>
    <row r="40307" spans="25:25">
      <c r="Y40307" s="176"/>
    </row>
    <row r="40308" spans="25:25">
      <c r="Y40308" s="176"/>
    </row>
    <row r="40309" spans="25:25">
      <c r="Y40309" s="176"/>
    </row>
    <row r="40310" spans="25:25">
      <c r="Y40310" s="176"/>
    </row>
    <row r="40311" spans="25:25">
      <c r="Y40311" s="176"/>
    </row>
    <row r="40312" spans="25:25">
      <c r="Y40312" s="176"/>
    </row>
    <row r="40313" spans="25:25">
      <c r="Y40313" s="176"/>
    </row>
    <row r="40314" spans="25:25">
      <c r="Y40314" s="176"/>
    </row>
    <row r="40315" spans="25:25">
      <c r="Y40315" s="176"/>
    </row>
    <row r="40316" spans="25:25">
      <c r="Y40316" s="176"/>
    </row>
    <row r="40317" spans="25:25">
      <c r="Y40317" s="176"/>
    </row>
    <row r="40318" spans="25:25">
      <c r="Y40318" s="176"/>
    </row>
    <row r="40319" spans="25:25">
      <c r="Y40319" s="176"/>
    </row>
    <row r="40320" spans="25:25">
      <c r="Y40320" s="176"/>
    </row>
    <row r="40321" spans="25:25">
      <c r="Y40321" s="176"/>
    </row>
    <row r="40322" spans="25:25">
      <c r="Y40322" s="176"/>
    </row>
    <row r="40323" spans="25:25">
      <c r="Y40323" s="176"/>
    </row>
    <row r="40324" spans="25:25">
      <c r="Y40324" s="176"/>
    </row>
    <row r="40325" spans="25:25">
      <c r="Y40325" s="176"/>
    </row>
    <row r="40326" spans="25:25">
      <c r="Y40326" s="176"/>
    </row>
    <row r="40327" spans="25:25">
      <c r="Y40327" s="176"/>
    </row>
    <row r="40328" spans="25:25">
      <c r="Y40328" s="176"/>
    </row>
    <row r="40329" spans="25:25">
      <c r="Y40329" s="176"/>
    </row>
    <row r="40330" spans="25:25">
      <c r="Y40330" s="176"/>
    </row>
    <row r="40331" spans="25:25">
      <c r="Y40331" s="176"/>
    </row>
    <row r="40332" spans="25:25">
      <c r="Y40332" s="176"/>
    </row>
    <row r="40333" spans="25:25">
      <c r="Y40333" s="176"/>
    </row>
    <row r="40334" spans="25:25">
      <c r="Y40334" s="176"/>
    </row>
    <row r="40335" spans="25:25">
      <c r="Y40335" s="176"/>
    </row>
    <row r="40336" spans="25:25">
      <c r="Y40336" s="176"/>
    </row>
    <row r="40337" spans="25:25">
      <c r="Y40337" s="176"/>
    </row>
    <row r="40338" spans="25:25">
      <c r="Y40338" s="176"/>
    </row>
    <row r="40339" spans="25:25">
      <c r="Y40339" s="176"/>
    </row>
    <row r="40340" spans="25:25">
      <c r="Y40340" s="176"/>
    </row>
    <row r="40341" spans="25:25">
      <c r="Y40341" s="176"/>
    </row>
    <row r="40342" spans="25:25">
      <c r="Y40342" s="176"/>
    </row>
    <row r="40343" spans="25:25">
      <c r="Y40343" s="176"/>
    </row>
    <row r="40344" spans="25:25">
      <c r="Y40344" s="176"/>
    </row>
    <row r="40345" spans="25:25">
      <c r="Y40345" s="176"/>
    </row>
    <row r="40346" spans="25:25">
      <c r="Y40346" s="176"/>
    </row>
    <row r="40347" spans="25:25">
      <c r="Y40347" s="176"/>
    </row>
    <row r="40348" spans="25:25">
      <c r="Y40348" s="176"/>
    </row>
    <row r="40349" spans="25:25">
      <c r="Y40349" s="176"/>
    </row>
    <row r="40350" spans="25:25">
      <c r="Y40350" s="176"/>
    </row>
    <row r="40351" spans="25:25">
      <c r="Y40351" s="176"/>
    </row>
    <row r="40352" spans="25:25">
      <c r="Y40352" s="176"/>
    </row>
    <row r="40353" spans="25:25">
      <c r="Y40353" s="176"/>
    </row>
    <row r="40354" spans="25:25">
      <c r="Y40354" s="176"/>
    </row>
    <row r="40355" spans="25:25">
      <c r="Y40355" s="176"/>
    </row>
    <row r="40356" spans="25:25">
      <c r="Y40356" s="176"/>
    </row>
    <row r="40357" spans="25:25">
      <c r="Y40357" s="176"/>
    </row>
    <row r="40358" spans="25:25">
      <c r="Y40358" s="176"/>
    </row>
    <row r="40359" spans="25:25">
      <c r="Y40359" s="176"/>
    </row>
    <row r="40360" spans="25:25">
      <c r="Y40360" s="176"/>
    </row>
    <row r="40361" spans="25:25">
      <c r="Y40361" s="176"/>
    </row>
    <row r="40362" spans="25:25">
      <c r="Y40362" s="176"/>
    </row>
    <row r="40363" spans="25:25">
      <c r="Y40363" s="176"/>
    </row>
    <row r="40364" spans="25:25">
      <c r="Y40364" s="176"/>
    </row>
    <row r="40365" spans="25:25">
      <c r="Y40365" s="176"/>
    </row>
    <row r="40366" spans="25:25">
      <c r="Y40366" s="176"/>
    </row>
    <row r="40367" spans="25:25">
      <c r="Y40367" s="176"/>
    </row>
    <row r="40368" spans="25:25">
      <c r="Y40368" s="176"/>
    </row>
    <row r="40369" spans="25:25">
      <c r="Y40369" s="176"/>
    </row>
    <row r="40370" spans="25:25">
      <c r="Y40370" s="176"/>
    </row>
    <row r="40371" spans="25:25">
      <c r="Y40371" s="176"/>
    </row>
    <row r="40372" spans="25:25">
      <c r="Y40372" s="176"/>
    </row>
    <row r="40373" spans="25:25">
      <c r="Y40373" s="176"/>
    </row>
    <row r="40374" spans="25:25">
      <c r="Y40374" s="176"/>
    </row>
    <row r="40375" spans="25:25">
      <c r="Y40375" s="176"/>
    </row>
    <row r="40376" spans="25:25">
      <c r="Y40376" s="176"/>
    </row>
    <row r="40377" spans="25:25">
      <c r="Y40377" s="176"/>
    </row>
    <row r="40378" spans="25:25">
      <c r="Y40378" s="176"/>
    </row>
    <row r="40379" spans="25:25">
      <c r="Y40379" s="176"/>
    </row>
    <row r="40380" spans="25:25">
      <c r="Y40380" s="176"/>
    </row>
    <row r="40381" spans="25:25">
      <c r="Y40381" s="176"/>
    </row>
    <row r="40382" spans="25:25">
      <c r="Y40382" s="176"/>
    </row>
    <row r="40383" spans="25:25">
      <c r="Y40383" s="176"/>
    </row>
    <row r="40384" spans="25:25">
      <c r="Y40384" s="176"/>
    </row>
    <row r="40385" spans="25:25">
      <c r="Y40385" s="176"/>
    </row>
    <row r="40386" spans="25:25">
      <c r="Y40386" s="176"/>
    </row>
    <row r="40387" spans="25:25">
      <c r="Y40387" s="176"/>
    </row>
    <row r="40388" spans="25:25">
      <c r="Y40388" s="176"/>
    </row>
    <row r="40389" spans="25:25">
      <c r="Y40389" s="176"/>
    </row>
    <row r="40390" spans="25:25">
      <c r="Y40390" s="176"/>
    </row>
    <row r="40391" spans="25:25">
      <c r="Y40391" s="176"/>
    </row>
    <row r="40392" spans="25:25">
      <c r="Y40392" s="176"/>
    </row>
    <row r="40393" spans="25:25">
      <c r="Y40393" s="176"/>
    </row>
    <row r="40394" spans="25:25">
      <c r="Y40394" s="176"/>
    </row>
    <row r="40395" spans="25:25">
      <c r="Y40395" s="176"/>
    </row>
    <row r="40396" spans="25:25">
      <c r="Y40396" s="176"/>
    </row>
    <row r="40397" spans="25:25">
      <c r="Y40397" s="176"/>
    </row>
    <row r="40398" spans="25:25">
      <c r="Y40398" s="176"/>
    </row>
    <row r="40399" spans="25:25">
      <c r="Y40399" s="176"/>
    </row>
    <row r="40400" spans="25:25">
      <c r="Y40400" s="176"/>
    </row>
    <row r="40401" spans="25:25">
      <c r="Y40401" s="176"/>
    </row>
    <row r="40402" spans="25:25">
      <c r="Y40402" s="176"/>
    </row>
    <row r="40403" spans="25:25">
      <c r="Y40403" s="176"/>
    </row>
    <row r="40404" spans="25:25">
      <c r="Y40404" s="176"/>
    </row>
    <row r="40405" spans="25:25">
      <c r="Y40405" s="176"/>
    </row>
    <row r="40406" spans="25:25">
      <c r="Y40406" s="176"/>
    </row>
    <row r="40407" spans="25:25">
      <c r="Y40407" s="176"/>
    </row>
    <row r="40408" spans="25:25">
      <c r="Y40408" s="176"/>
    </row>
    <row r="40409" spans="25:25">
      <c r="Y40409" s="176"/>
    </row>
    <row r="40410" spans="25:25">
      <c r="Y40410" s="176"/>
    </row>
    <row r="40411" spans="25:25">
      <c r="Y40411" s="176"/>
    </row>
    <row r="40412" spans="25:25">
      <c r="Y40412" s="176"/>
    </row>
    <row r="40413" spans="25:25">
      <c r="Y40413" s="176"/>
    </row>
    <row r="40414" spans="25:25">
      <c r="Y40414" s="176"/>
    </row>
    <row r="40415" spans="25:25">
      <c r="Y40415" s="176"/>
    </row>
    <row r="40416" spans="25:25">
      <c r="Y40416" s="176"/>
    </row>
    <row r="40417" spans="25:25">
      <c r="Y40417" s="176"/>
    </row>
    <row r="40418" spans="25:25">
      <c r="Y40418" s="176"/>
    </row>
    <row r="40419" spans="25:25">
      <c r="Y40419" s="176"/>
    </row>
    <row r="40420" spans="25:25">
      <c r="Y40420" s="176"/>
    </row>
    <row r="40421" spans="25:25">
      <c r="Y40421" s="176"/>
    </row>
    <row r="40422" spans="25:25">
      <c r="Y40422" s="176"/>
    </row>
    <row r="40423" spans="25:25">
      <c r="Y40423" s="176"/>
    </row>
    <row r="40424" spans="25:25">
      <c r="Y40424" s="176"/>
    </row>
    <row r="40425" spans="25:25">
      <c r="Y40425" s="176"/>
    </row>
    <row r="40426" spans="25:25">
      <c r="Y40426" s="176"/>
    </row>
    <row r="40427" spans="25:25">
      <c r="Y40427" s="176"/>
    </row>
    <row r="40428" spans="25:25">
      <c r="Y40428" s="176"/>
    </row>
    <row r="40429" spans="25:25">
      <c r="Y40429" s="176"/>
    </row>
    <row r="40430" spans="25:25">
      <c r="Y40430" s="176"/>
    </row>
    <row r="40431" spans="25:25">
      <c r="Y40431" s="176"/>
    </row>
    <row r="40432" spans="25:25">
      <c r="Y40432" s="176"/>
    </row>
    <row r="40433" spans="25:25">
      <c r="Y40433" s="176"/>
    </row>
    <row r="40434" spans="25:25">
      <c r="Y40434" s="176"/>
    </row>
    <row r="40435" spans="25:25">
      <c r="Y40435" s="176"/>
    </row>
    <row r="40436" spans="25:25">
      <c r="Y40436" s="176"/>
    </row>
    <row r="40437" spans="25:25">
      <c r="Y40437" s="176"/>
    </row>
    <row r="40438" spans="25:25">
      <c r="Y40438" s="176"/>
    </row>
    <row r="40439" spans="25:25">
      <c r="Y40439" s="176"/>
    </row>
    <row r="40440" spans="25:25">
      <c r="Y40440" s="176"/>
    </row>
    <row r="40441" spans="25:25">
      <c r="Y40441" s="176"/>
    </row>
    <row r="40442" spans="25:25">
      <c r="Y40442" s="176"/>
    </row>
    <row r="40443" spans="25:25">
      <c r="Y40443" s="176"/>
    </row>
    <row r="40444" spans="25:25">
      <c r="Y40444" s="176"/>
    </row>
    <row r="40445" spans="25:25">
      <c r="Y40445" s="176"/>
    </row>
    <row r="40446" spans="25:25">
      <c r="Y40446" s="176"/>
    </row>
    <row r="40447" spans="25:25">
      <c r="Y40447" s="176"/>
    </row>
    <row r="40448" spans="25:25">
      <c r="Y40448" s="176"/>
    </row>
    <row r="40449" spans="25:25">
      <c r="Y40449" s="176"/>
    </row>
    <row r="40450" spans="25:25">
      <c r="Y40450" s="176"/>
    </row>
    <row r="40451" spans="25:25">
      <c r="Y40451" s="176"/>
    </row>
    <row r="40452" spans="25:25">
      <c r="Y40452" s="176"/>
    </row>
    <row r="40453" spans="25:25">
      <c r="Y40453" s="176"/>
    </row>
    <row r="40454" spans="25:25">
      <c r="Y40454" s="176"/>
    </row>
    <row r="40455" spans="25:25">
      <c r="Y40455" s="176"/>
    </row>
    <row r="40456" spans="25:25">
      <c r="Y40456" s="176"/>
    </row>
    <row r="40457" spans="25:25">
      <c r="Y40457" s="176"/>
    </row>
    <row r="40458" spans="25:25">
      <c r="Y40458" s="176"/>
    </row>
    <row r="40459" spans="25:25">
      <c r="Y40459" s="176"/>
    </row>
    <row r="40460" spans="25:25">
      <c r="Y40460" s="176"/>
    </row>
    <row r="40461" spans="25:25">
      <c r="Y40461" s="176"/>
    </row>
    <row r="40462" spans="25:25">
      <c r="Y40462" s="176"/>
    </row>
    <row r="40463" spans="25:25">
      <c r="Y40463" s="176"/>
    </row>
    <row r="40464" spans="25:25">
      <c r="Y40464" s="176"/>
    </row>
    <row r="40465" spans="25:25">
      <c r="Y40465" s="176"/>
    </row>
    <row r="40466" spans="25:25">
      <c r="Y40466" s="176"/>
    </row>
    <row r="40467" spans="25:25">
      <c r="Y40467" s="176"/>
    </row>
    <row r="40468" spans="25:25">
      <c r="Y40468" s="176"/>
    </row>
    <row r="40469" spans="25:25">
      <c r="Y40469" s="176"/>
    </row>
    <row r="40470" spans="25:25">
      <c r="Y40470" s="176"/>
    </row>
    <row r="40471" spans="25:25">
      <c r="Y40471" s="176"/>
    </row>
    <row r="40472" spans="25:25">
      <c r="Y40472" s="176"/>
    </row>
    <row r="40473" spans="25:25">
      <c r="Y40473" s="176"/>
    </row>
    <row r="40474" spans="25:25">
      <c r="Y40474" s="176"/>
    </row>
    <row r="40475" spans="25:25">
      <c r="Y40475" s="176"/>
    </row>
    <row r="40476" spans="25:25">
      <c r="Y40476" s="176"/>
    </row>
    <row r="40477" spans="25:25">
      <c r="Y40477" s="176"/>
    </row>
    <row r="40478" spans="25:25">
      <c r="Y40478" s="176"/>
    </row>
    <row r="40479" spans="25:25">
      <c r="Y40479" s="176"/>
    </row>
    <row r="40480" spans="25:25">
      <c r="Y40480" s="176"/>
    </row>
    <row r="40481" spans="25:25">
      <c r="Y40481" s="176"/>
    </row>
    <row r="40482" spans="25:25">
      <c r="Y40482" s="176"/>
    </row>
    <row r="40483" spans="25:25">
      <c r="Y40483" s="176"/>
    </row>
    <row r="40484" spans="25:25">
      <c r="Y40484" s="176"/>
    </row>
    <row r="40485" spans="25:25">
      <c r="Y40485" s="176"/>
    </row>
    <row r="40486" spans="25:25">
      <c r="Y40486" s="176"/>
    </row>
    <row r="40487" spans="25:25">
      <c r="Y40487" s="176"/>
    </row>
    <row r="40488" spans="25:25">
      <c r="Y40488" s="176"/>
    </row>
    <row r="40489" spans="25:25">
      <c r="Y40489" s="176"/>
    </row>
    <row r="40490" spans="25:25">
      <c r="Y40490" s="176"/>
    </row>
    <row r="40491" spans="25:25">
      <c r="Y40491" s="176"/>
    </row>
    <row r="40492" spans="25:25">
      <c r="Y40492" s="176"/>
    </row>
    <row r="40493" spans="25:25">
      <c r="Y40493" s="176"/>
    </row>
    <row r="40494" spans="25:25">
      <c r="Y40494" s="176"/>
    </row>
    <row r="40495" spans="25:25">
      <c r="Y40495" s="176"/>
    </row>
    <row r="40496" spans="25:25">
      <c r="Y40496" s="176"/>
    </row>
    <row r="40497" spans="25:25">
      <c r="Y40497" s="176"/>
    </row>
    <row r="40498" spans="25:25">
      <c r="Y40498" s="176"/>
    </row>
    <row r="40499" spans="25:25">
      <c r="Y40499" s="176"/>
    </row>
    <row r="40500" spans="25:25">
      <c r="Y40500" s="176"/>
    </row>
    <row r="40501" spans="25:25">
      <c r="Y40501" s="176"/>
    </row>
    <row r="40502" spans="25:25">
      <c r="Y40502" s="176"/>
    </row>
    <row r="40503" spans="25:25">
      <c r="Y40503" s="176"/>
    </row>
    <row r="40504" spans="25:25">
      <c r="Y40504" s="176"/>
    </row>
    <row r="40505" spans="25:25">
      <c r="Y40505" s="176"/>
    </row>
    <row r="40506" spans="25:25">
      <c r="Y40506" s="176"/>
    </row>
    <row r="40507" spans="25:25">
      <c r="Y40507" s="176"/>
    </row>
    <row r="40508" spans="25:25">
      <c r="Y40508" s="176"/>
    </row>
    <row r="40509" spans="25:25">
      <c r="Y40509" s="176"/>
    </row>
    <row r="40510" spans="25:25">
      <c r="Y40510" s="176"/>
    </row>
    <row r="40511" spans="25:25">
      <c r="Y40511" s="176"/>
    </row>
    <row r="40512" spans="25:25">
      <c r="Y40512" s="176"/>
    </row>
    <row r="40513" spans="25:25">
      <c r="Y40513" s="176"/>
    </row>
    <row r="40514" spans="25:25">
      <c r="Y40514" s="176"/>
    </row>
    <row r="40515" spans="25:25">
      <c r="Y40515" s="176"/>
    </row>
    <row r="40516" spans="25:25">
      <c r="Y40516" s="176"/>
    </row>
    <row r="40517" spans="25:25">
      <c r="Y40517" s="176"/>
    </row>
    <row r="40518" spans="25:25">
      <c r="Y40518" s="176"/>
    </row>
    <row r="40519" spans="25:25">
      <c r="Y40519" s="176"/>
    </row>
    <row r="40520" spans="25:25">
      <c r="Y40520" s="176"/>
    </row>
    <row r="40521" spans="25:25">
      <c r="Y40521" s="176"/>
    </row>
    <row r="40522" spans="25:25">
      <c r="Y40522" s="176"/>
    </row>
    <row r="40523" spans="25:25">
      <c r="Y40523" s="176"/>
    </row>
    <row r="40524" spans="25:25">
      <c r="Y40524" s="176"/>
    </row>
    <row r="40525" spans="25:25">
      <c r="Y40525" s="176"/>
    </row>
    <row r="40526" spans="25:25">
      <c r="Y40526" s="176"/>
    </row>
    <row r="40527" spans="25:25">
      <c r="Y40527" s="176"/>
    </row>
    <row r="40528" spans="25:25">
      <c r="Y40528" s="176"/>
    </row>
    <row r="40529" spans="25:25">
      <c r="Y40529" s="176"/>
    </row>
    <row r="40530" spans="25:25">
      <c r="Y40530" s="176"/>
    </row>
    <row r="40531" spans="25:25">
      <c r="Y40531" s="176"/>
    </row>
    <row r="40532" spans="25:25">
      <c r="Y40532" s="176"/>
    </row>
    <row r="40533" spans="25:25">
      <c r="Y40533" s="176"/>
    </row>
    <row r="40534" spans="25:25">
      <c r="Y40534" s="176"/>
    </row>
    <row r="40535" spans="25:25">
      <c r="Y40535" s="176"/>
    </row>
    <row r="40536" spans="25:25">
      <c r="Y40536" s="176"/>
    </row>
    <row r="40537" spans="25:25">
      <c r="Y40537" s="176"/>
    </row>
    <row r="40538" spans="25:25">
      <c r="Y40538" s="176"/>
    </row>
    <row r="40539" spans="25:25">
      <c r="Y40539" s="176"/>
    </row>
    <row r="40540" spans="25:25">
      <c r="Y40540" s="176"/>
    </row>
    <row r="40541" spans="25:25">
      <c r="Y40541" s="176"/>
    </row>
    <row r="40542" spans="25:25">
      <c r="Y40542" s="176"/>
    </row>
    <row r="40543" spans="25:25">
      <c r="Y40543" s="176"/>
    </row>
    <row r="40544" spans="25:25">
      <c r="Y40544" s="176"/>
    </row>
    <row r="40545" spans="25:25">
      <c r="Y40545" s="176"/>
    </row>
    <row r="40546" spans="25:25">
      <c r="Y40546" s="176"/>
    </row>
    <row r="40547" spans="25:25">
      <c r="Y40547" s="176"/>
    </row>
    <row r="40548" spans="25:25">
      <c r="Y40548" s="176"/>
    </row>
    <row r="40549" spans="25:25">
      <c r="Y40549" s="176"/>
    </row>
    <row r="40550" spans="25:25">
      <c r="Y40550" s="176"/>
    </row>
    <row r="40551" spans="25:25">
      <c r="Y40551" s="176"/>
    </row>
    <row r="40552" spans="25:25">
      <c r="Y40552" s="176"/>
    </row>
    <row r="40553" spans="25:25">
      <c r="Y40553" s="176"/>
    </row>
    <row r="40554" spans="25:25">
      <c r="Y40554" s="176"/>
    </row>
    <row r="40555" spans="25:25">
      <c r="Y40555" s="176"/>
    </row>
    <row r="40556" spans="25:25">
      <c r="Y40556" s="176"/>
    </row>
    <row r="40557" spans="25:25">
      <c r="Y40557" s="176"/>
    </row>
    <row r="40558" spans="25:25">
      <c r="Y40558" s="176"/>
    </row>
    <row r="40559" spans="25:25">
      <c r="Y40559" s="176"/>
    </row>
    <row r="40560" spans="25:25">
      <c r="Y40560" s="176"/>
    </row>
    <row r="40561" spans="25:25">
      <c r="Y40561" s="176"/>
    </row>
    <row r="40562" spans="25:25">
      <c r="Y40562" s="176"/>
    </row>
    <row r="40563" spans="25:25">
      <c r="Y40563" s="176"/>
    </row>
    <row r="40564" spans="25:25">
      <c r="Y40564" s="176"/>
    </row>
    <row r="40565" spans="25:25">
      <c r="Y40565" s="176"/>
    </row>
    <row r="40566" spans="25:25">
      <c r="Y40566" s="176"/>
    </row>
    <row r="40567" spans="25:25">
      <c r="Y40567" s="176"/>
    </row>
    <row r="40568" spans="25:25">
      <c r="Y40568" s="176"/>
    </row>
    <row r="40569" spans="25:25">
      <c r="Y40569" s="176"/>
    </row>
    <row r="40570" spans="25:25">
      <c r="Y40570" s="176"/>
    </row>
    <row r="40571" spans="25:25">
      <c r="Y40571" s="176"/>
    </row>
    <row r="40572" spans="25:25">
      <c r="Y40572" s="176"/>
    </row>
    <row r="40573" spans="25:25">
      <c r="Y40573" s="176"/>
    </row>
    <row r="40574" spans="25:25">
      <c r="Y40574" s="176"/>
    </row>
    <row r="40575" spans="25:25">
      <c r="Y40575" s="176"/>
    </row>
    <row r="40576" spans="25:25">
      <c r="Y40576" s="176"/>
    </row>
    <row r="40577" spans="25:25">
      <c r="Y40577" s="176"/>
    </row>
    <row r="40578" spans="25:25">
      <c r="Y40578" s="176"/>
    </row>
    <row r="40579" spans="25:25">
      <c r="Y40579" s="176"/>
    </row>
    <row r="40580" spans="25:25">
      <c r="Y40580" s="176"/>
    </row>
    <row r="40581" spans="25:25">
      <c r="Y40581" s="176"/>
    </row>
    <row r="40582" spans="25:25">
      <c r="Y40582" s="176"/>
    </row>
    <row r="40583" spans="25:25">
      <c r="Y40583" s="176"/>
    </row>
    <row r="40584" spans="25:25">
      <c r="Y40584" s="176"/>
    </row>
    <row r="40585" spans="25:25">
      <c r="Y40585" s="176"/>
    </row>
    <row r="40586" spans="25:25">
      <c r="Y40586" s="176"/>
    </row>
    <row r="40587" spans="25:25">
      <c r="Y40587" s="176"/>
    </row>
    <row r="40588" spans="25:25">
      <c r="Y40588" s="176"/>
    </row>
    <row r="40589" spans="25:25">
      <c r="Y40589" s="176"/>
    </row>
    <row r="40590" spans="25:25">
      <c r="Y40590" s="176"/>
    </row>
    <row r="40591" spans="25:25">
      <c r="Y40591" s="176"/>
    </row>
    <row r="40592" spans="25:25">
      <c r="Y40592" s="176"/>
    </row>
    <row r="40593" spans="25:25">
      <c r="Y40593" s="176"/>
    </row>
    <row r="40594" spans="25:25">
      <c r="Y40594" s="176"/>
    </row>
    <row r="40595" spans="25:25">
      <c r="Y40595" s="176"/>
    </row>
    <row r="40596" spans="25:25">
      <c r="Y40596" s="176"/>
    </row>
    <row r="40597" spans="25:25">
      <c r="Y40597" s="176"/>
    </row>
    <row r="40598" spans="25:25">
      <c r="Y40598" s="176"/>
    </row>
    <row r="40599" spans="25:25">
      <c r="Y40599" s="176"/>
    </row>
    <row r="40600" spans="25:25">
      <c r="Y40600" s="176"/>
    </row>
    <row r="40601" spans="25:25">
      <c r="Y40601" s="176"/>
    </row>
    <row r="40602" spans="25:25">
      <c r="Y40602" s="176"/>
    </row>
    <row r="40603" spans="25:25">
      <c r="Y40603" s="176"/>
    </row>
    <row r="40604" spans="25:25">
      <c r="Y40604" s="176"/>
    </row>
    <row r="40605" spans="25:25">
      <c r="Y40605" s="176"/>
    </row>
    <row r="40606" spans="25:25">
      <c r="Y40606" s="176"/>
    </row>
    <row r="40607" spans="25:25">
      <c r="Y40607" s="176"/>
    </row>
    <row r="40608" spans="25:25">
      <c r="Y40608" s="176"/>
    </row>
    <row r="40609" spans="25:25">
      <c r="Y40609" s="176"/>
    </row>
    <row r="40610" spans="25:25">
      <c r="Y40610" s="176"/>
    </row>
    <row r="40611" spans="25:25">
      <c r="Y40611" s="176"/>
    </row>
    <row r="40612" spans="25:25">
      <c r="Y40612" s="176"/>
    </row>
    <row r="40613" spans="25:25">
      <c r="Y40613" s="176"/>
    </row>
    <row r="40614" spans="25:25">
      <c r="Y40614" s="176"/>
    </row>
    <row r="40615" spans="25:25">
      <c r="Y40615" s="176"/>
    </row>
    <row r="40616" spans="25:25">
      <c r="Y40616" s="176"/>
    </row>
    <row r="40617" spans="25:25">
      <c r="Y40617" s="176"/>
    </row>
    <row r="40618" spans="25:25">
      <c r="Y40618" s="176"/>
    </row>
    <row r="40619" spans="25:25">
      <c r="Y40619" s="176"/>
    </row>
    <row r="40620" spans="25:25">
      <c r="Y40620" s="176"/>
    </row>
    <row r="40621" spans="25:25">
      <c r="Y40621" s="176"/>
    </row>
    <row r="40622" spans="25:25">
      <c r="Y40622" s="176"/>
    </row>
    <row r="40623" spans="25:25">
      <c r="Y40623" s="176"/>
    </row>
    <row r="40624" spans="25:25">
      <c r="Y40624" s="176"/>
    </row>
    <row r="40625" spans="25:25">
      <c r="Y40625" s="176"/>
    </row>
    <row r="40626" spans="25:25">
      <c r="Y40626" s="176"/>
    </row>
    <row r="40627" spans="25:25">
      <c r="Y40627" s="176"/>
    </row>
    <row r="40628" spans="25:25">
      <c r="Y40628" s="176"/>
    </row>
    <row r="40629" spans="25:25">
      <c r="Y40629" s="176"/>
    </row>
    <row r="40630" spans="25:25">
      <c r="Y40630" s="176"/>
    </row>
    <row r="40631" spans="25:25">
      <c r="Y40631" s="176"/>
    </row>
    <row r="40632" spans="25:25">
      <c r="Y40632" s="176"/>
    </row>
    <row r="40633" spans="25:25">
      <c r="Y40633" s="176"/>
    </row>
    <row r="40634" spans="25:25">
      <c r="Y40634" s="176"/>
    </row>
    <row r="40635" spans="25:25">
      <c r="Y40635" s="176"/>
    </row>
    <row r="40636" spans="25:25">
      <c r="Y40636" s="176"/>
    </row>
    <row r="40637" spans="25:25">
      <c r="Y40637" s="176"/>
    </row>
    <row r="40638" spans="25:25">
      <c r="Y40638" s="176"/>
    </row>
    <row r="40639" spans="25:25">
      <c r="Y40639" s="176"/>
    </row>
    <row r="40640" spans="25:25">
      <c r="Y40640" s="176"/>
    </row>
    <row r="40641" spans="25:25">
      <c r="Y40641" s="176"/>
    </row>
    <row r="40642" spans="25:25">
      <c r="Y40642" s="176"/>
    </row>
    <row r="40643" spans="25:25">
      <c r="Y40643" s="176"/>
    </row>
    <row r="40644" spans="25:25">
      <c r="Y40644" s="176"/>
    </row>
    <row r="40645" spans="25:25">
      <c r="Y40645" s="176"/>
    </row>
    <row r="40646" spans="25:25">
      <c r="Y40646" s="176"/>
    </row>
    <row r="40647" spans="25:25">
      <c r="Y40647" s="176"/>
    </row>
    <row r="40648" spans="25:25">
      <c r="Y40648" s="176"/>
    </row>
    <row r="40649" spans="25:25">
      <c r="Y40649" s="176"/>
    </row>
    <row r="40650" spans="25:25">
      <c r="Y40650" s="176"/>
    </row>
    <row r="40651" spans="25:25">
      <c r="Y40651" s="176"/>
    </row>
    <row r="40652" spans="25:25">
      <c r="Y40652" s="176"/>
    </row>
    <row r="40653" spans="25:25">
      <c r="Y40653" s="176"/>
    </row>
    <row r="40654" spans="25:25">
      <c r="Y40654" s="176"/>
    </row>
    <row r="40655" spans="25:25">
      <c r="Y40655" s="176"/>
    </row>
    <row r="40656" spans="25:25">
      <c r="Y40656" s="176"/>
    </row>
    <row r="40657" spans="25:25">
      <c r="Y40657" s="176"/>
    </row>
    <row r="40658" spans="25:25">
      <c r="Y40658" s="176"/>
    </row>
    <row r="40659" spans="25:25">
      <c r="Y40659" s="176"/>
    </row>
    <row r="40660" spans="25:25">
      <c r="Y40660" s="176"/>
    </row>
    <row r="40661" spans="25:25">
      <c r="Y40661" s="176"/>
    </row>
    <row r="40662" spans="25:25">
      <c r="Y40662" s="176"/>
    </row>
    <row r="40663" spans="25:25">
      <c r="Y40663" s="176"/>
    </row>
    <row r="40664" spans="25:25">
      <c r="Y40664" s="176"/>
    </row>
    <row r="40665" spans="25:25">
      <c r="Y40665" s="176"/>
    </row>
    <row r="40666" spans="25:25">
      <c r="Y40666" s="176"/>
    </row>
    <row r="40667" spans="25:25">
      <c r="Y40667" s="176"/>
    </row>
    <row r="40668" spans="25:25">
      <c r="Y40668" s="176"/>
    </row>
    <row r="40669" spans="25:25">
      <c r="Y40669" s="176"/>
    </row>
    <row r="40670" spans="25:25">
      <c r="Y40670" s="176"/>
    </row>
    <row r="40671" spans="25:25">
      <c r="Y40671" s="176"/>
    </row>
    <row r="40672" spans="25:25">
      <c r="Y40672" s="176"/>
    </row>
    <row r="40673" spans="25:25">
      <c r="Y40673" s="176"/>
    </row>
    <row r="40674" spans="25:25">
      <c r="Y40674" s="176"/>
    </row>
    <row r="40675" spans="25:25">
      <c r="Y40675" s="176"/>
    </row>
    <row r="40676" spans="25:25">
      <c r="Y40676" s="176"/>
    </row>
    <row r="40677" spans="25:25">
      <c r="Y40677" s="176"/>
    </row>
    <row r="40678" spans="25:25">
      <c r="Y40678" s="176"/>
    </row>
    <row r="40679" spans="25:25">
      <c r="Y40679" s="176"/>
    </row>
    <row r="40680" spans="25:25">
      <c r="Y40680" s="176"/>
    </row>
    <row r="40681" spans="25:25">
      <c r="Y40681" s="176"/>
    </row>
    <row r="40682" spans="25:25">
      <c r="Y40682" s="176"/>
    </row>
    <row r="40683" spans="25:25">
      <c r="Y40683" s="176"/>
    </row>
    <row r="40684" spans="25:25">
      <c r="Y40684" s="176"/>
    </row>
    <row r="40685" spans="25:25">
      <c r="Y40685" s="176"/>
    </row>
    <row r="40686" spans="25:25">
      <c r="Y40686" s="176"/>
    </row>
    <row r="40687" spans="25:25">
      <c r="Y40687" s="176"/>
    </row>
    <row r="40688" spans="25:25">
      <c r="Y40688" s="176"/>
    </row>
    <row r="40689" spans="25:25">
      <c r="Y40689" s="176"/>
    </row>
    <row r="40690" spans="25:25">
      <c r="Y40690" s="176"/>
    </row>
    <row r="40691" spans="25:25">
      <c r="Y40691" s="176"/>
    </row>
    <row r="40692" spans="25:25">
      <c r="Y40692" s="176"/>
    </row>
    <row r="40693" spans="25:25">
      <c r="Y40693" s="176"/>
    </row>
    <row r="40694" spans="25:25">
      <c r="Y40694" s="176"/>
    </row>
    <row r="40695" spans="25:25">
      <c r="Y40695" s="176"/>
    </row>
    <row r="40696" spans="25:25">
      <c r="Y40696" s="176"/>
    </row>
    <row r="40697" spans="25:25">
      <c r="Y40697" s="176"/>
    </row>
    <row r="40698" spans="25:25">
      <c r="Y40698" s="176"/>
    </row>
    <row r="40699" spans="25:25">
      <c r="Y40699" s="176"/>
    </row>
    <row r="40700" spans="25:25">
      <c r="Y40700" s="176"/>
    </row>
    <row r="40701" spans="25:25">
      <c r="Y40701" s="176"/>
    </row>
    <row r="40702" spans="25:25">
      <c r="Y40702" s="176"/>
    </row>
    <row r="40703" spans="25:25">
      <c r="Y40703" s="176"/>
    </row>
    <row r="40704" spans="25:25">
      <c r="Y40704" s="176"/>
    </row>
    <row r="40705" spans="25:25">
      <c r="Y40705" s="176"/>
    </row>
    <row r="40706" spans="25:25">
      <c r="Y40706" s="176"/>
    </row>
    <row r="40707" spans="25:25">
      <c r="Y40707" s="176"/>
    </row>
    <row r="40708" spans="25:25">
      <c r="Y40708" s="176"/>
    </row>
    <row r="40709" spans="25:25">
      <c r="Y40709" s="176"/>
    </row>
    <row r="40710" spans="25:25">
      <c r="Y40710" s="176"/>
    </row>
    <row r="40711" spans="25:25">
      <c r="Y40711" s="176"/>
    </row>
    <row r="40712" spans="25:25">
      <c r="Y40712" s="176"/>
    </row>
    <row r="40713" spans="25:25">
      <c r="Y40713" s="176"/>
    </row>
    <row r="40714" spans="25:25">
      <c r="Y40714" s="176"/>
    </row>
    <row r="40715" spans="25:25">
      <c r="Y40715" s="176"/>
    </row>
    <row r="40716" spans="25:25">
      <c r="Y40716" s="176"/>
    </row>
    <row r="40717" spans="25:25">
      <c r="Y40717" s="176"/>
    </row>
    <row r="40718" spans="25:25">
      <c r="Y40718" s="176"/>
    </row>
    <row r="40719" spans="25:25">
      <c r="Y40719" s="176"/>
    </row>
    <row r="40720" spans="25:25">
      <c r="Y40720" s="176"/>
    </row>
    <row r="40721" spans="25:25">
      <c r="Y40721" s="176"/>
    </row>
    <row r="40722" spans="25:25">
      <c r="Y40722" s="176"/>
    </row>
    <row r="40723" spans="25:25">
      <c r="Y40723" s="176"/>
    </row>
    <row r="40724" spans="25:25">
      <c r="Y40724" s="176"/>
    </row>
    <row r="40725" spans="25:25">
      <c r="Y40725" s="176"/>
    </row>
    <row r="40726" spans="25:25">
      <c r="Y40726" s="176"/>
    </row>
    <row r="40727" spans="25:25">
      <c r="Y40727" s="176"/>
    </row>
    <row r="40728" spans="25:25">
      <c r="Y40728" s="176"/>
    </row>
    <row r="40729" spans="25:25">
      <c r="Y40729" s="176"/>
    </row>
    <row r="40730" spans="25:25">
      <c r="Y40730" s="176"/>
    </row>
    <row r="40731" spans="25:25">
      <c r="Y40731" s="176"/>
    </row>
    <row r="40732" spans="25:25">
      <c r="Y40732" s="176"/>
    </row>
    <row r="40733" spans="25:25">
      <c r="Y40733" s="176"/>
    </row>
    <row r="40734" spans="25:25">
      <c r="Y40734" s="176"/>
    </row>
    <row r="40735" spans="25:25">
      <c r="Y40735" s="176"/>
    </row>
    <row r="40736" spans="25:25">
      <c r="Y40736" s="176"/>
    </row>
    <row r="40737" spans="25:25">
      <c r="Y40737" s="176"/>
    </row>
    <row r="40738" spans="25:25">
      <c r="Y40738" s="176"/>
    </row>
    <row r="40739" spans="25:25">
      <c r="Y40739" s="176"/>
    </row>
    <row r="40740" spans="25:25">
      <c r="Y40740" s="176"/>
    </row>
    <row r="40741" spans="25:25">
      <c r="Y40741" s="176"/>
    </row>
    <row r="40742" spans="25:25">
      <c r="Y40742" s="176"/>
    </row>
    <row r="40743" spans="25:25">
      <c r="Y40743" s="176"/>
    </row>
    <row r="40744" spans="25:25">
      <c r="Y40744" s="176"/>
    </row>
    <row r="40745" spans="25:25">
      <c r="Y40745" s="176"/>
    </row>
    <row r="40746" spans="25:25">
      <c r="Y40746" s="176"/>
    </row>
    <row r="40747" spans="25:25">
      <c r="Y40747" s="176"/>
    </row>
    <row r="40748" spans="25:25">
      <c r="Y40748" s="176"/>
    </row>
    <row r="40749" spans="25:25">
      <c r="Y40749" s="176"/>
    </row>
    <row r="40750" spans="25:25">
      <c r="Y40750" s="176"/>
    </row>
    <row r="40751" spans="25:25">
      <c r="Y40751" s="176"/>
    </row>
    <row r="40752" spans="25:25">
      <c r="Y40752" s="176"/>
    </row>
    <row r="40753" spans="25:25">
      <c r="Y40753" s="176"/>
    </row>
    <row r="40754" spans="25:25">
      <c r="Y40754" s="176"/>
    </row>
    <row r="40755" spans="25:25">
      <c r="Y40755" s="176"/>
    </row>
    <row r="40756" spans="25:25">
      <c r="Y40756" s="176"/>
    </row>
    <row r="40757" spans="25:25">
      <c r="Y40757" s="176"/>
    </row>
    <row r="40758" spans="25:25">
      <c r="Y40758" s="176"/>
    </row>
    <row r="40759" spans="25:25">
      <c r="Y40759" s="176"/>
    </row>
    <row r="40760" spans="25:25">
      <c r="Y40760" s="176"/>
    </row>
    <row r="40761" spans="25:25">
      <c r="Y40761" s="176"/>
    </row>
    <row r="40762" spans="25:25">
      <c r="Y40762" s="176"/>
    </row>
    <row r="40763" spans="25:25">
      <c r="Y40763" s="176"/>
    </row>
    <row r="40764" spans="25:25">
      <c r="Y40764" s="176"/>
    </row>
    <row r="40765" spans="25:25">
      <c r="Y40765" s="176"/>
    </row>
    <row r="40766" spans="25:25">
      <c r="Y40766" s="176"/>
    </row>
    <row r="40767" spans="25:25">
      <c r="Y40767" s="176"/>
    </row>
    <row r="40768" spans="25:25">
      <c r="Y40768" s="176"/>
    </row>
    <row r="40769" spans="25:25">
      <c r="Y40769" s="176"/>
    </row>
    <row r="40770" spans="25:25">
      <c r="Y40770" s="176"/>
    </row>
    <row r="40771" spans="25:25">
      <c r="Y40771" s="176"/>
    </row>
    <row r="40772" spans="25:25">
      <c r="Y40772" s="176"/>
    </row>
    <row r="40773" spans="25:25">
      <c r="Y40773" s="176"/>
    </row>
    <row r="40774" spans="25:25">
      <c r="Y40774" s="176"/>
    </row>
    <row r="40775" spans="25:25">
      <c r="Y40775" s="176"/>
    </row>
    <row r="40776" spans="25:25">
      <c r="Y40776" s="176"/>
    </row>
    <row r="40777" spans="25:25">
      <c r="Y40777" s="176"/>
    </row>
    <row r="40778" spans="25:25">
      <c r="Y40778" s="176"/>
    </row>
    <row r="40779" spans="25:25">
      <c r="Y40779" s="176"/>
    </row>
    <row r="40780" spans="25:25">
      <c r="Y40780" s="176"/>
    </row>
    <row r="40781" spans="25:25">
      <c r="Y40781" s="176"/>
    </row>
    <row r="40782" spans="25:25">
      <c r="Y40782" s="176"/>
    </row>
    <row r="40783" spans="25:25">
      <c r="Y40783" s="176"/>
    </row>
    <row r="40784" spans="25:25">
      <c r="Y40784" s="176"/>
    </row>
    <row r="40785" spans="25:25">
      <c r="Y40785" s="176"/>
    </row>
    <row r="40786" spans="25:25">
      <c r="Y40786" s="176"/>
    </row>
    <row r="40787" spans="25:25">
      <c r="Y40787" s="176"/>
    </row>
    <row r="40788" spans="25:25">
      <c r="Y40788" s="176"/>
    </row>
    <row r="40789" spans="25:25">
      <c r="Y40789" s="176"/>
    </row>
    <row r="40790" spans="25:25">
      <c r="Y40790" s="176"/>
    </row>
    <row r="40791" spans="25:25">
      <c r="Y40791" s="176"/>
    </row>
    <row r="40792" spans="25:25">
      <c r="Y40792" s="176"/>
    </row>
    <row r="40793" spans="25:25">
      <c r="Y40793" s="176"/>
    </row>
    <row r="40794" spans="25:25">
      <c r="Y40794" s="176"/>
    </row>
    <row r="40795" spans="25:25">
      <c r="Y40795" s="176"/>
    </row>
    <row r="40796" spans="25:25">
      <c r="Y40796" s="176"/>
    </row>
    <row r="40797" spans="25:25">
      <c r="Y40797" s="176"/>
    </row>
    <row r="40798" spans="25:25">
      <c r="Y40798" s="176"/>
    </row>
    <row r="40799" spans="25:25">
      <c r="Y40799" s="176"/>
    </row>
    <row r="40800" spans="25:25">
      <c r="Y40800" s="176"/>
    </row>
    <row r="40801" spans="25:25">
      <c r="Y40801" s="176"/>
    </row>
    <row r="40802" spans="25:25">
      <c r="Y40802" s="176"/>
    </row>
    <row r="40803" spans="25:25">
      <c r="Y40803" s="176"/>
    </row>
    <row r="40804" spans="25:25">
      <c r="Y40804" s="176"/>
    </row>
    <row r="40805" spans="25:25">
      <c r="Y40805" s="176"/>
    </row>
    <row r="40806" spans="25:25">
      <c r="Y40806" s="176"/>
    </row>
    <row r="40807" spans="25:25">
      <c r="Y40807" s="176"/>
    </row>
    <row r="40808" spans="25:25">
      <c r="Y40808" s="176"/>
    </row>
    <row r="40809" spans="25:25">
      <c r="Y40809" s="176"/>
    </row>
    <row r="40810" spans="25:25">
      <c r="Y40810" s="176"/>
    </row>
    <row r="40811" spans="25:25">
      <c r="Y40811" s="176"/>
    </row>
    <row r="40812" spans="25:25">
      <c r="Y40812" s="176"/>
    </row>
    <row r="40813" spans="25:25">
      <c r="Y40813" s="176"/>
    </row>
    <row r="40814" spans="25:25">
      <c r="Y40814" s="176"/>
    </row>
    <row r="40815" spans="25:25">
      <c r="Y40815" s="176"/>
    </row>
    <row r="40816" spans="25:25">
      <c r="Y40816" s="176"/>
    </row>
    <row r="40817" spans="25:25">
      <c r="Y40817" s="176"/>
    </row>
    <row r="40818" spans="25:25">
      <c r="Y40818" s="176"/>
    </row>
    <row r="40819" spans="25:25">
      <c r="Y40819" s="176"/>
    </row>
    <row r="40820" spans="25:25">
      <c r="Y40820" s="176"/>
    </row>
    <row r="40821" spans="25:25">
      <c r="Y40821" s="176"/>
    </row>
    <row r="40822" spans="25:25">
      <c r="Y40822" s="176"/>
    </row>
    <row r="40823" spans="25:25">
      <c r="Y40823" s="176"/>
    </row>
    <row r="40824" spans="25:25">
      <c r="Y40824" s="176"/>
    </row>
    <row r="40825" spans="25:25">
      <c r="Y40825" s="176"/>
    </row>
    <row r="40826" spans="25:25">
      <c r="Y40826" s="176"/>
    </row>
    <row r="40827" spans="25:25">
      <c r="Y40827" s="176"/>
    </row>
    <row r="40828" spans="25:25">
      <c r="Y40828" s="176"/>
    </row>
    <row r="40829" spans="25:25">
      <c r="Y40829" s="176"/>
    </row>
    <row r="40830" spans="25:25">
      <c r="Y40830" s="176"/>
    </row>
    <row r="40831" spans="25:25">
      <c r="Y40831" s="176"/>
    </row>
    <row r="40832" spans="25:25">
      <c r="Y40832" s="176"/>
    </row>
    <row r="40833" spans="25:25">
      <c r="Y40833" s="176"/>
    </row>
    <row r="40834" spans="25:25">
      <c r="Y40834" s="176"/>
    </row>
    <row r="40835" spans="25:25">
      <c r="Y40835" s="176"/>
    </row>
    <row r="40836" spans="25:25">
      <c r="Y40836" s="176"/>
    </row>
    <row r="40837" spans="25:25">
      <c r="Y40837" s="176"/>
    </row>
    <row r="40838" spans="25:25">
      <c r="Y40838" s="176"/>
    </row>
    <row r="40839" spans="25:25">
      <c r="Y40839" s="176"/>
    </row>
    <row r="40840" spans="25:25">
      <c r="Y40840" s="176"/>
    </row>
    <row r="40841" spans="25:25">
      <c r="Y40841" s="176"/>
    </row>
    <row r="40842" spans="25:25">
      <c r="Y40842" s="176"/>
    </row>
    <row r="40843" spans="25:25">
      <c r="Y40843" s="176"/>
    </row>
    <row r="40844" spans="25:25">
      <c r="Y40844" s="176"/>
    </row>
    <row r="40845" spans="25:25">
      <c r="Y40845" s="176"/>
    </row>
    <row r="40846" spans="25:25">
      <c r="Y40846" s="176"/>
    </row>
    <row r="40847" spans="25:25">
      <c r="Y40847" s="176"/>
    </row>
    <row r="40848" spans="25:25">
      <c r="Y40848" s="176"/>
    </row>
    <row r="40849" spans="25:25">
      <c r="Y40849" s="176"/>
    </row>
    <row r="40850" spans="25:25">
      <c r="Y40850" s="176"/>
    </row>
    <row r="40851" spans="25:25">
      <c r="Y40851" s="176"/>
    </row>
    <row r="40852" spans="25:25">
      <c r="Y40852" s="176"/>
    </row>
    <row r="40853" spans="25:25">
      <c r="Y40853" s="176"/>
    </row>
    <row r="40854" spans="25:25">
      <c r="Y40854" s="176"/>
    </row>
    <row r="40855" spans="25:25">
      <c r="Y40855" s="176"/>
    </row>
    <row r="40856" spans="25:25">
      <c r="Y40856" s="176"/>
    </row>
    <row r="40857" spans="25:25">
      <c r="Y40857" s="176"/>
    </row>
    <row r="40858" spans="25:25">
      <c r="Y40858" s="176"/>
    </row>
    <row r="40859" spans="25:25">
      <c r="Y40859" s="176"/>
    </row>
    <row r="40860" spans="25:25">
      <c r="Y40860" s="176"/>
    </row>
    <row r="40861" spans="25:25">
      <c r="Y40861" s="176"/>
    </row>
    <row r="40862" spans="25:25">
      <c r="Y40862" s="176"/>
    </row>
    <row r="40863" spans="25:25">
      <c r="Y40863" s="176"/>
    </row>
    <row r="40864" spans="25:25">
      <c r="Y40864" s="176"/>
    </row>
    <row r="40865" spans="25:25">
      <c r="Y40865" s="176"/>
    </row>
    <row r="40866" spans="25:25">
      <c r="Y40866" s="176"/>
    </row>
    <row r="40867" spans="25:25">
      <c r="Y40867" s="176"/>
    </row>
    <row r="40868" spans="25:25">
      <c r="Y40868" s="176"/>
    </row>
    <row r="40869" spans="25:25">
      <c r="Y40869" s="176"/>
    </row>
    <row r="40870" spans="25:25">
      <c r="Y40870" s="176"/>
    </row>
    <row r="40871" spans="25:25">
      <c r="Y40871" s="176"/>
    </row>
    <row r="40872" spans="25:25">
      <c r="Y40872" s="176"/>
    </row>
    <row r="40873" spans="25:25">
      <c r="Y40873" s="176"/>
    </row>
    <row r="40874" spans="25:25">
      <c r="Y40874" s="176"/>
    </row>
    <row r="40875" spans="25:25">
      <c r="Y40875" s="176"/>
    </row>
    <row r="40876" spans="25:25">
      <c r="Y40876" s="176"/>
    </row>
    <row r="40877" spans="25:25">
      <c r="Y40877" s="176"/>
    </row>
    <row r="40878" spans="25:25">
      <c r="Y40878" s="176"/>
    </row>
    <row r="40879" spans="25:25">
      <c r="Y40879" s="176"/>
    </row>
    <row r="40880" spans="25:25">
      <c r="Y40880" s="176"/>
    </row>
    <row r="40881" spans="25:25">
      <c r="Y40881" s="176"/>
    </row>
    <row r="40882" spans="25:25">
      <c r="Y40882" s="176"/>
    </row>
    <row r="40883" spans="25:25">
      <c r="Y40883" s="176"/>
    </row>
    <row r="40884" spans="25:25">
      <c r="Y40884" s="176"/>
    </row>
    <row r="40885" spans="25:25">
      <c r="Y40885" s="176"/>
    </row>
    <row r="40886" spans="25:25">
      <c r="Y40886" s="176"/>
    </row>
    <row r="40887" spans="25:25">
      <c r="Y40887" s="176"/>
    </row>
    <row r="40888" spans="25:25">
      <c r="Y40888" s="176"/>
    </row>
    <row r="40889" spans="25:25">
      <c r="Y40889" s="176"/>
    </row>
    <row r="40890" spans="25:25">
      <c r="Y40890" s="176"/>
    </row>
    <row r="40891" spans="25:25">
      <c r="Y40891" s="176"/>
    </row>
    <row r="40892" spans="25:25">
      <c r="Y40892" s="176"/>
    </row>
    <row r="40893" spans="25:25">
      <c r="Y40893" s="176"/>
    </row>
    <row r="40894" spans="25:25">
      <c r="Y40894" s="176"/>
    </row>
    <row r="40895" spans="25:25">
      <c r="Y40895" s="176"/>
    </row>
    <row r="40896" spans="25:25">
      <c r="Y40896" s="176"/>
    </row>
    <row r="40897" spans="25:25">
      <c r="Y40897" s="176"/>
    </row>
    <row r="40898" spans="25:25">
      <c r="Y40898" s="176"/>
    </row>
    <row r="40899" spans="25:25">
      <c r="Y40899" s="176"/>
    </row>
    <row r="40900" spans="25:25">
      <c r="Y40900" s="176"/>
    </row>
    <row r="40901" spans="25:25">
      <c r="Y40901" s="176"/>
    </row>
    <row r="40902" spans="25:25">
      <c r="Y40902" s="176"/>
    </row>
    <row r="40903" spans="25:25">
      <c r="Y40903" s="176"/>
    </row>
    <row r="40904" spans="25:25">
      <c r="Y40904" s="176"/>
    </row>
    <row r="40905" spans="25:25">
      <c r="Y40905" s="176"/>
    </row>
    <row r="40906" spans="25:25">
      <c r="Y40906" s="176"/>
    </row>
    <row r="40907" spans="25:25">
      <c r="Y40907" s="176"/>
    </row>
    <row r="40908" spans="25:25">
      <c r="Y40908" s="176"/>
    </row>
    <row r="40909" spans="25:25">
      <c r="Y40909" s="176"/>
    </row>
    <row r="40910" spans="25:25">
      <c r="Y40910" s="176"/>
    </row>
    <row r="40911" spans="25:25">
      <c r="Y40911" s="176"/>
    </row>
    <row r="40912" spans="25:25">
      <c r="Y40912" s="176"/>
    </row>
    <row r="40913" spans="25:25">
      <c r="Y40913" s="176"/>
    </row>
    <row r="40914" spans="25:25">
      <c r="Y40914" s="176"/>
    </row>
    <row r="40915" spans="25:25">
      <c r="Y40915" s="176"/>
    </row>
    <row r="40916" spans="25:25">
      <c r="Y40916" s="176"/>
    </row>
    <row r="40917" spans="25:25">
      <c r="Y40917" s="176"/>
    </row>
    <row r="40918" spans="25:25">
      <c r="Y40918" s="176"/>
    </row>
    <row r="40919" spans="25:25">
      <c r="Y40919" s="176"/>
    </row>
    <row r="40920" spans="25:25">
      <c r="Y40920" s="176"/>
    </row>
    <row r="40921" spans="25:25">
      <c r="Y40921" s="176"/>
    </row>
    <row r="40922" spans="25:25">
      <c r="Y40922" s="176"/>
    </row>
    <row r="40923" spans="25:25">
      <c r="Y40923" s="176"/>
    </row>
    <row r="40924" spans="25:25">
      <c r="Y40924" s="176"/>
    </row>
    <row r="40925" spans="25:25">
      <c r="Y40925" s="176"/>
    </row>
    <row r="40926" spans="25:25">
      <c r="Y40926" s="176"/>
    </row>
    <row r="40927" spans="25:25">
      <c r="Y40927" s="176"/>
    </row>
    <row r="40928" spans="25:25">
      <c r="Y40928" s="176"/>
    </row>
    <row r="40929" spans="25:25">
      <c r="Y40929" s="176"/>
    </row>
    <row r="40930" spans="25:25">
      <c r="Y40930" s="176"/>
    </row>
    <row r="40931" spans="25:25">
      <c r="Y40931" s="176"/>
    </row>
    <row r="40932" spans="25:25">
      <c r="Y40932" s="176"/>
    </row>
    <row r="40933" spans="25:25">
      <c r="Y40933" s="176"/>
    </row>
    <row r="40934" spans="25:25">
      <c r="Y40934" s="176"/>
    </row>
    <row r="40935" spans="25:25">
      <c r="Y40935" s="176"/>
    </row>
    <row r="40936" spans="25:25">
      <c r="Y40936" s="176"/>
    </row>
    <row r="40937" spans="25:25">
      <c r="Y40937" s="176"/>
    </row>
    <row r="40938" spans="25:25">
      <c r="Y40938" s="176"/>
    </row>
    <row r="40939" spans="25:25">
      <c r="Y40939" s="176"/>
    </row>
    <row r="40940" spans="25:25">
      <c r="Y40940" s="176"/>
    </row>
    <row r="40941" spans="25:25">
      <c r="Y40941" s="176"/>
    </row>
    <row r="40942" spans="25:25">
      <c r="Y40942" s="176"/>
    </row>
    <row r="40943" spans="25:25">
      <c r="Y40943" s="176"/>
    </row>
    <row r="40944" spans="25:25">
      <c r="Y40944" s="176"/>
    </row>
    <row r="40945" spans="25:25">
      <c r="Y40945" s="176"/>
    </row>
    <row r="40946" spans="25:25">
      <c r="Y40946" s="176"/>
    </row>
    <row r="40947" spans="25:25">
      <c r="Y40947" s="176"/>
    </row>
    <row r="40948" spans="25:25">
      <c r="Y40948" s="176"/>
    </row>
    <row r="40949" spans="25:25">
      <c r="Y40949" s="176"/>
    </row>
    <row r="40950" spans="25:25">
      <c r="Y40950" s="176"/>
    </row>
    <row r="40951" spans="25:25">
      <c r="Y40951" s="176"/>
    </row>
    <row r="40952" spans="25:25">
      <c r="Y40952" s="176"/>
    </row>
    <row r="40953" spans="25:25">
      <c r="Y40953" s="176"/>
    </row>
    <row r="40954" spans="25:25">
      <c r="Y40954" s="176"/>
    </row>
    <row r="40955" spans="25:25">
      <c r="Y40955" s="176"/>
    </row>
    <row r="40956" spans="25:25">
      <c r="Y40956" s="176"/>
    </row>
    <row r="40957" spans="25:25">
      <c r="Y40957" s="176"/>
    </row>
    <row r="40958" spans="25:25">
      <c r="Y40958" s="176"/>
    </row>
    <row r="40959" spans="25:25">
      <c r="Y40959" s="176"/>
    </row>
    <row r="40960" spans="25:25">
      <c r="Y40960" s="176"/>
    </row>
    <row r="40961" spans="25:25">
      <c r="Y40961" s="176"/>
    </row>
    <row r="40962" spans="25:25">
      <c r="Y40962" s="176"/>
    </row>
    <row r="40963" spans="25:25">
      <c r="Y40963" s="176"/>
    </row>
    <row r="40964" spans="25:25">
      <c r="Y40964" s="176"/>
    </row>
    <row r="40965" spans="25:25">
      <c r="Y40965" s="176"/>
    </row>
    <row r="40966" spans="25:25">
      <c r="Y40966" s="176"/>
    </row>
    <row r="40967" spans="25:25">
      <c r="Y40967" s="176"/>
    </row>
    <row r="40968" spans="25:25">
      <c r="Y40968" s="176"/>
    </row>
    <row r="40969" spans="25:25">
      <c r="Y40969" s="176"/>
    </row>
    <row r="40970" spans="25:25">
      <c r="Y40970" s="176"/>
    </row>
    <row r="40971" spans="25:25">
      <c r="Y40971" s="176"/>
    </row>
    <row r="40972" spans="25:25">
      <c r="Y40972" s="176"/>
    </row>
    <row r="40973" spans="25:25">
      <c r="Y40973" s="176"/>
    </row>
    <row r="40974" spans="25:25">
      <c r="Y40974" s="176"/>
    </row>
    <row r="40975" spans="25:25">
      <c r="Y40975" s="176"/>
    </row>
    <row r="40976" spans="25:25">
      <c r="Y40976" s="176"/>
    </row>
    <row r="40977" spans="25:25">
      <c r="Y40977" s="176"/>
    </row>
    <row r="40978" spans="25:25">
      <c r="Y40978" s="176"/>
    </row>
    <row r="40979" spans="25:25">
      <c r="Y40979" s="176"/>
    </row>
    <row r="40980" spans="25:25">
      <c r="Y40980" s="176"/>
    </row>
    <row r="40981" spans="25:25">
      <c r="Y40981" s="176"/>
    </row>
    <row r="40982" spans="25:25">
      <c r="Y40982" s="176"/>
    </row>
    <row r="40983" spans="25:25">
      <c r="Y40983" s="176"/>
    </row>
    <row r="40984" spans="25:25">
      <c r="Y40984" s="176"/>
    </row>
    <row r="40985" spans="25:25">
      <c r="Y40985" s="176"/>
    </row>
    <row r="40986" spans="25:25">
      <c r="Y40986" s="176"/>
    </row>
    <row r="40987" spans="25:25">
      <c r="Y40987" s="176"/>
    </row>
    <row r="40988" spans="25:25">
      <c r="Y40988" s="176"/>
    </row>
    <row r="40989" spans="25:25">
      <c r="Y40989" s="176"/>
    </row>
    <row r="40990" spans="25:25">
      <c r="Y40990" s="176"/>
    </row>
    <row r="40991" spans="25:25">
      <c r="Y40991" s="176"/>
    </row>
    <row r="40992" spans="25:25">
      <c r="Y40992" s="176"/>
    </row>
    <row r="40993" spans="25:25">
      <c r="Y40993" s="176"/>
    </row>
    <row r="40994" spans="25:25">
      <c r="Y40994" s="176"/>
    </row>
    <row r="40995" spans="25:25">
      <c r="Y40995" s="176"/>
    </row>
    <row r="40996" spans="25:25">
      <c r="Y40996" s="176"/>
    </row>
    <row r="40997" spans="25:25">
      <c r="Y40997" s="176"/>
    </row>
    <row r="40998" spans="25:25">
      <c r="Y40998" s="176"/>
    </row>
    <row r="40999" spans="25:25">
      <c r="Y40999" s="176"/>
    </row>
    <row r="41000" spans="25:25">
      <c r="Y41000" s="176"/>
    </row>
    <row r="41001" spans="25:25">
      <c r="Y41001" s="176"/>
    </row>
    <row r="41002" spans="25:25">
      <c r="Y41002" s="176"/>
    </row>
    <row r="41003" spans="25:25">
      <c r="Y41003" s="176"/>
    </row>
    <row r="41004" spans="25:25">
      <c r="Y41004" s="176"/>
    </row>
    <row r="41005" spans="25:25">
      <c r="Y41005" s="176"/>
    </row>
    <row r="41006" spans="25:25">
      <c r="Y41006" s="176"/>
    </row>
    <row r="41007" spans="25:25">
      <c r="Y41007" s="176"/>
    </row>
    <row r="41008" spans="25:25">
      <c r="Y41008" s="176"/>
    </row>
    <row r="41009" spans="25:25">
      <c r="Y41009" s="176"/>
    </row>
    <row r="41010" spans="25:25">
      <c r="Y41010" s="176"/>
    </row>
    <row r="41011" spans="25:25">
      <c r="Y41011" s="176"/>
    </row>
    <row r="41012" spans="25:25">
      <c r="Y41012" s="176"/>
    </row>
    <row r="41013" spans="25:25">
      <c r="Y41013" s="176"/>
    </row>
    <row r="41014" spans="25:25">
      <c r="Y41014" s="176"/>
    </row>
    <row r="41015" spans="25:25">
      <c r="Y41015" s="176"/>
    </row>
    <row r="41016" spans="25:25">
      <c r="Y41016" s="176"/>
    </row>
    <row r="41017" spans="25:25">
      <c r="Y41017" s="176"/>
    </row>
    <row r="41018" spans="25:25">
      <c r="Y41018" s="176"/>
    </row>
    <row r="41019" spans="25:25">
      <c r="Y41019" s="176"/>
    </row>
    <row r="41020" spans="25:25">
      <c r="Y41020" s="176"/>
    </row>
    <row r="41021" spans="25:25">
      <c r="Y41021" s="176"/>
    </row>
    <row r="41022" spans="25:25">
      <c r="Y41022" s="176"/>
    </row>
    <row r="41023" spans="25:25">
      <c r="Y41023" s="176"/>
    </row>
    <row r="41024" spans="25:25">
      <c r="Y41024" s="176"/>
    </row>
    <row r="41025" spans="25:25">
      <c r="Y41025" s="176"/>
    </row>
    <row r="41026" spans="25:25">
      <c r="Y41026" s="176"/>
    </row>
    <row r="41027" spans="25:25">
      <c r="Y41027" s="176"/>
    </row>
    <row r="41028" spans="25:25">
      <c r="Y41028" s="176"/>
    </row>
    <row r="41029" spans="25:25">
      <c r="Y41029" s="176"/>
    </row>
    <row r="41030" spans="25:25">
      <c r="Y41030" s="176"/>
    </row>
    <row r="41031" spans="25:25">
      <c r="Y41031" s="176"/>
    </row>
    <row r="41032" spans="25:25">
      <c r="Y41032" s="176"/>
    </row>
    <row r="41033" spans="25:25">
      <c r="Y41033" s="176"/>
    </row>
    <row r="41034" spans="25:25">
      <c r="Y41034" s="176"/>
    </row>
    <row r="41035" spans="25:25">
      <c r="Y41035" s="176"/>
    </row>
    <row r="41036" spans="25:25">
      <c r="Y41036" s="176"/>
    </row>
    <row r="41037" spans="25:25">
      <c r="Y41037" s="176"/>
    </row>
    <row r="41038" spans="25:25">
      <c r="Y41038" s="176"/>
    </row>
    <row r="41039" spans="25:25">
      <c r="Y41039" s="176"/>
    </row>
    <row r="41040" spans="25:25">
      <c r="Y41040" s="176"/>
    </row>
    <row r="41041" spans="25:25">
      <c r="Y41041" s="176"/>
    </row>
    <row r="41042" spans="25:25">
      <c r="Y41042" s="176"/>
    </row>
    <row r="41043" spans="25:25">
      <c r="Y41043" s="176"/>
    </row>
    <row r="41044" spans="25:25">
      <c r="Y41044" s="176"/>
    </row>
    <row r="41045" spans="25:25">
      <c r="Y41045" s="176"/>
    </row>
    <row r="41046" spans="25:25">
      <c r="Y41046" s="176"/>
    </row>
    <row r="41047" spans="25:25">
      <c r="Y41047" s="176"/>
    </row>
    <row r="41048" spans="25:25">
      <c r="Y41048" s="176"/>
    </row>
    <row r="41049" spans="25:25">
      <c r="Y41049" s="176"/>
    </row>
    <row r="41050" spans="25:25">
      <c r="Y41050" s="176"/>
    </row>
    <row r="41051" spans="25:25">
      <c r="Y41051" s="176"/>
    </row>
    <row r="41052" spans="25:25">
      <c r="Y41052" s="176"/>
    </row>
    <row r="41053" spans="25:25">
      <c r="Y41053" s="176"/>
    </row>
    <row r="41054" spans="25:25">
      <c r="Y41054" s="176"/>
    </row>
    <row r="41055" spans="25:25">
      <c r="Y41055" s="176"/>
    </row>
    <row r="41056" spans="25:25">
      <c r="Y41056" s="176"/>
    </row>
    <row r="41057" spans="25:25">
      <c r="Y41057" s="176"/>
    </row>
    <row r="41058" spans="25:25">
      <c r="Y41058" s="176"/>
    </row>
    <row r="41059" spans="25:25">
      <c r="Y41059" s="176"/>
    </row>
    <row r="41060" spans="25:25">
      <c r="Y41060" s="176"/>
    </row>
    <row r="41061" spans="25:25">
      <c r="Y41061" s="176"/>
    </row>
    <row r="41062" spans="25:25">
      <c r="Y41062" s="176"/>
    </row>
    <row r="41063" spans="25:25">
      <c r="Y41063" s="176"/>
    </row>
    <row r="41064" spans="25:25">
      <c r="Y41064" s="176"/>
    </row>
    <row r="41065" spans="25:25">
      <c r="Y41065" s="176"/>
    </row>
    <row r="41066" spans="25:25">
      <c r="Y41066" s="176"/>
    </row>
    <row r="41067" spans="25:25">
      <c r="Y41067" s="176"/>
    </row>
    <row r="41068" spans="25:25">
      <c r="Y41068" s="176"/>
    </row>
    <row r="41069" spans="25:25">
      <c r="Y41069" s="176"/>
    </row>
    <row r="41070" spans="25:25">
      <c r="Y41070" s="176"/>
    </row>
    <row r="41071" spans="25:25">
      <c r="Y41071" s="176"/>
    </row>
    <row r="41072" spans="25:25">
      <c r="Y41072" s="176"/>
    </row>
    <row r="41073" spans="25:25">
      <c r="Y41073" s="176"/>
    </row>
    <row r="41074" spans="25:25">
      <c r="Y41074" s="176"/>
    </row>
    <row r="41075" spans="25:25">
      <c r="Y41075" s="176"/>
    </row>
    <row r="41076" spans="25:25">
      <c r="Y41076" s="176"/>
    </row>
    <row r="41077" spans="25:25">
      <c r="Y41077" s="176"/>
    </row>
    <row r="41078" spans="25:25">
      <c r="Y41078" s="176"/>
    </row>
    <row r="41079" spans="25:25">
      <c r="Y41079" s="176"/>
    </row>
    <row r="41080" spans="25:25">
      <c r="Y41080" s="176"/>
    </row>
    <row r="41081" spans="25:25">
      <c r="Y41081" s="176"/>
    </row>
    <row r="41082" spans="25:25">
      <c r="Y41082" s="176"/>
    </row>
    <row r="41083" spans="25:25">
      <c r="Y41083" s="176"/>
    </row>
    <row r="41084" spans="25:25">
      <c r="Y41084" s="176"/>
    </row>
    <row r="41085" spans="25:25">
      <c r="Y41085" s="176"/>
    </row>
    <row r="41086" spans="25:25">
      <c r="Y41086" s="176"/>
    </row>
    <row r="41087" spans="25:25">
      <c r="Y41087" s="176"/>
    </row>
    <row r="41088" spans="25:25">
      <c r="Y41088" s="176"/>
    </row>
    <row r="41089" spans="25:25">
      <c r="Y41089" s="176"/>
    </row>
    <row r="41090" spans="25:25">
      <c r="Y41090" s="176"/>
    </row>
    <row r="41091" spans="25:25">
      <c r="Y41091" s="176"/>
    </row>
    <row r="41092" spans="25:25">
      <c r="Y41092" s="176"/>
    </row>
    <row r="41093" spans="25:25">
      <c r="Y41093" s="176"/>
    </row>
    <row r="41094" spans="25:25">
      <c r="Y41094" s="176"/>
    </row>
    <row r="41095" spans="25:25">
      <c r="Y41095" s="176"/>
    </row>
    <row r="41096" spans="25:25">
      <c r="Y41096" s="176"/>
    </row>
    <row r="41097" spans="25:25">
      <c r="Y41097" s="176"/>
    </row>
    <row r="41098" spans="25:25">
      <c r="Y41098" s="176"/>
    </row>
    <row r="41099" spans="25:25">
      <c r="Y41099" s="176"/>
    </row>
    <row r="41100" spans="25:25">
      <c r="Y41100" s="176"/>
    </row>
    <row r="41101" spans="25:25">
      <c r="Y41101" s="176"/>
    </row>
    <row r="41102" spans="25:25">
      <c r="Y41102" s="176"/>
    </row>
    <row r="41103" spans="25:25">
      <c r="Y41103" s="176"/>
    </row>
    <row r="41104" spans="25:25">
      <c r="Y41104" s="176"/>
    </row>
    <row r="41105" spans="25:25">
      <c r="Y41105" s="176"/>
    </row>
    <row r="41106" spans="25:25">
      <c r="Y41106" s="176"/>
    </row>
    <row r="41107" spans="25:25">
      <c r="Y41107" s="176"/>
    </row>
    <row r="41108" spans="25:25">
      <c r="Y41108" s="176"/>
    </row>
    <row r="41109" spans="25:25">
      <c r="Y41109" s="176"/>
    </row>
    <row r="41110" spans="25:25">
      <c r="Y41110" s="176"/>
    </row>
    <row r="41111" spans="25:25">
      <c r="Y41111" s="176"/>
    </row>
    <row r="41112" spans="25:25">
      <c r="Y41112" s="176"/>
    </row>
    <row r="41113" spans="25:25">
      <c r="Y41113" s="176"/>
    </row>
    <row r="41114" spans="25:25">
      <c r="Y41114" s="176"/>
    </row>
    <row r="41115" spans="25:25">
      <c r="Y41115" s="176"/>
    </row>
    <row r="41116" spans="25:25">
      <c r="Y41116" s="176"/>
    </row>
    <row r="41117" spans="25:25">
      <c r="Y41117" s="176"/>
    </row>
    <row r="41118" spans="25:25">
      <c r="Y41118" s="176"/>
    </row>
    <row r="41119" spans="25:25">
      <c r="Y41119" s="176"/>
    </row>
    <row r="41120" spans="25:25">
      <c r="Y41120" s="176"/>
    </row>
    <row r="41121" spans="25:25">
      <c r="Y41121" s="176"/>
    </row>
    <row r="41122" spans="25:25">
      <c r="Y41122" s="176"/>
    </row>
    <row r="41123" spans="25:25">
      <c r="Y41123" s="176"/>
    </row>
    <row r="41124" spans="25:25">
      <c r="Y41124" s="176"/>
    </row>
    <row r="41125" spans="25:25">
      <c r="Y41125" s="176"/>
    </row>
    <row r="41126" spans="25:25">
      <c r="Y41126" s="176"/>
    </row>
    <row r="41127" spans="25:25">
      <c r="Y41127" s="176"/>
    </row>
    <row r="41128" spans="25:25">
      <c r="Y41128" s="176"/>
    </row>
    <row r="41129" spans="25:25">
      <c r="Y41129" s="176"/>
    </row>
    <row r="41130" spans="25:25">
      <c r="Y41130" s="176"/>
    </row>
    <row r="41131" spans="25:25">
      <c r="Y41131" s="176"/>
    </row>
    <row r="41132" spans="25:25">
      <c r="Y41132" s="176"/>
    </row>
    <row r="41133" spans="25:25">
      <c r="Y41133" s="176"/>
    </row>
    <row r="41134" spans="25:25">
      <c r="Y41134" s="176"/>
    </row>
    <row r="41135" spans="25:25">
      <c r="Y41135" s="176"/>
    </row>
    <row r="41136" spans="25:25">
      <c r="Y41136" s="176"/>
    </row>
    <row r="41137" spans="25:25">
      <c r="Y41137" s="176"/>
    </row>
    <row r="41138" spans="25:25">
      <c r="Y41138" s="176"/>
    </row>
    <row r="41139" spans="25:25">
      <c r="Y41139" s="176"/>
    </row>
    <row r="41140" spans="25:25">
      <c r="Y41140" s="176"/>
    </row>
    <row r="41141" spans="25:25">
      <c r="Y41141" s="176"/>
    </row>
    <row r="41142" spans="25:25">
      <c r="Y41142" s="176"/>
    </row>
    <row r="41143" spans="25:25">
      <c r="Y41143" s="176"/>
    </row>
    <row r="41144" spans="25:25">
      <c r="Y41144" s="176"/>
    </row>
    <row r="41145" spans="25:25">
      <c r="Y41145" s="176"/>
    </row>
    <row r="41146" spans="25:25">
      <c r="Y41146" s="176"/>
    </row>
    <row r="41147" spans="25:25">
      <c r="Y41147" s="176"/>
    </row>
    <row r="41148" spans="25:25">
      <c r="Y41148" s="176"/>
    </row>
    <row r="41149" spans="25:25">
      <c r="Y41149" s="176"/>
    </row>
    <row r="41150" spans="25:25">
      <c r="Y41150" s="176"/>
    </row>
    <row r="41151" spans="25:25">
      <c r="Y41151" s="176"/>
    </row>
    <row r="41152" spans="25:25">
      <c r="Y41152" s="176"/>
    </row>
    <row r="41153" spans="25:25">
      <c r="Y41153" s="176"/>
    </row>
    <row r="41154" spans="25:25">
      <c r="Y41154" s="176"/>
    </row>
    <row r="41155" spans="25:25">
      <c r="Y41155" s="176"/>
    </row>
    <row r="41156" spans="25:25">
      <c r="Y41156" s="176"/>
    </row>
    <row r="41157" spans="25:25">
      <c r="Y41157" s="176"/>
    </row>
    <row r="41158" spans="25:25">
      <c r="Y41158" s="176"/>
    </row>
    <row r="41159" spans="25:25">
      <c r="Y41159" s="176"/>
    </row>
    <row r="41160" spans="25:25">
      <c r="Y41160" s="176"/>
    </row>
    <row r="41161" spans="25:25">
      <c r="Y41161" s="176"/>
    </row>
    <row r="41162" spans="25:25">
      <c r="Y41162" s="176"/>
    </row>
    <row r="41163" spans="25:25">
      <c r="Y41163" s="176"/>
    </row>
    <row r="41164" spans="25:25">
      <c r="Y41164" s="176"/>
    </row>
    <row r="41165" spans="25:25">
      <c r="Y41165" s="176"/>
    </row>
    <row r="41166" spans="25:25">
      <c r="Y41166" s="176"/>
    </row>
    <row r="41167" spans="25:25">
      <c r="Y41167" s="176"/>
    </row>
    <row r="41168" spans="25:25">
      <c r="Y41168" s="176"/>
    </row>
    <row r="41169" spans="25:25">
      <c r="Y41169" s="176"/>
    </row>
    <row r="41170" spans="25:25">
      <c r="Y41170" s="176"/>
    </row>
    <row r="41171" spans="25:25">
      <c r="Y41171" s="176"/>
    </row>
    <row r="41172" spans="25:25">
      <c r="Y41172" s="176"/>
    </row>
    <row r="41173" spans="25:25">
      <c r="Y41173" s="176"/>
    </row>
    <row r="41174" spans="25:25">
      <c r="Y41174" s="176"/>
    </row>
    <row r="41175" spans="25:25">
      <c r="Y41175" s="176"/>
    </row>
    <row r="41176" spans="25:25">
      <c r="Y41176" s="176"/>
    </row>
    <row r="41177" spans="25:25">
      <c r="Y41177" s="176"/>
    </row>
    <row r="41178" spans="25:25">
      <c r="Y41178" s="176"/>
    </row>
    <row r="41179" spans="25:25">
      <c r="Y41179" s="176"/>
    </row>
    <row r="41180" spans="25:25">
      <c r="Y41180" s="176"/>
    </row>
    <row r="41181" spans="25:25">
      <c r="Y41181" s="176"/>
    </row>
    <row r="41182" spans="25:25">
      <c r="Y41182" s="176"/>
    </row>
    <row r="41183" spans="25:25">
      <c r="Y41183" s="176"/>
    </row>
    <row r="41184" spans="25:25">
      <c r="Y41184" s="176"/>
    </row>
    <row r="41185" spans="25:25">
      <c r="Y41185" s="176"/>
    </row>
    <row r="41186" spans="25:25">
      <c r="Y41186" s="176"/>
    </row>
    <row r="41187" spans="25:25">
      <c r="Y41187" s="176"/>
    </row>
    <row r="41188" spans="25:25">
      <c r="Y41188" s="176"/>
    </row>
    <row r="41189" spans="25:25">
      <c r="Y41189" s="176"/>
    </row>
    <row r="41190" spans="25:25">
      <c r="Y41190" s="176"/>
    </row>
    <row r="41191" spans="25:25">
      <c r="Y41191" s="176"/>
    </row>
    <row r="41192" spans="25:25">
      <c r="Y41192" s="176"/>
    </row>
    <row r="41193" spans="25:25">
      <c r="Y41193" s="176"/>
    </row>
    <row r="41194" spans="25:25">
      <c r="Y41194" s="176"/>
    </row>
    <row r="41195" spans="25:25">
      <c r="Y41195" s="176"/>
    </row>
    <row r="41196" spans="25:25">
      <c r="Y41196" s="176"/>
    </row>
    <row r="41197" spans="25:25">
      <c r="Y41197" s="176"/>
    </row>
    <row r="41198" spans="25:25">
      <c r="Y41198" s="176"/>
    </row>
    <row r="41199" spans="25:25">
      <c r="Y41199" s="176"/>
    </row>
    <row r="41200" spans="25:25">
      <c r="Y41200" s="176"/>
    </row>
    <row r="41201" spans="25:25">
      <c r="Y41201" s="176"/>
    </row>
    <row r="41202" spans="25:25">
      <c r="Y41202" s="176"/>
    </row>
    <row r="41203" spans="25:25">
      <c r="Y41203" s="176"/>
    </row>
    <row r="41204" spans="25:25">
      <c r="Y41204" s="176"/>
    </row>
    <row r="41205" spans="25:25">
      <c r="Y41205" s="176"/>
    </row>
    <row r="41206" spans="25:25">
      <c r="Y41206" s="176"/>
    </row>
    <row r="41207" spans="25:25">
      <c r="Y41207" s="176"/>
    </row>
    <row r="41208" spans="25:25">
      <c r="Y41208" s="176"/>
    </row>
    <row r="41209" spans="25:25">
      <c r="Y41209" s="176"/>
    </row>
    <row r="41210" spans="25:25">
      <c r="Y41210" s="176"/>
    </row>
    <row r="41211" spans="25:25">
      <c r="Y41211" s="176"/>
    </row>
    <row r="41212" spans="25:25">
      <c r="Y41212" s="176"/>
    </row>
    <row r="41213" spans="25:25">
      <c r="Y41213" s="176"/>
    </row>
    <row r="41214" spans="25:25">
      <c r="Y41214" s="176"/>
    </row>
    <row r="41215" spans="25:25">
      <c r="Y41215" s="176"/>
    </row>
    <row r="41216" spans="25:25">
      <c r="Y41216" s="176"/>
    </row>
    <row r="41217" spans="25:25">
      <c r="Y41217" s="176"/>
    </row>
    <row r="41218" spans="25:25">
      <c r="Y41218" s="176"/>
    </row>
    <row r="41219" spans="25:25">
      <c r="Y41219" s="176"/>
    </row>
    <row r="41220" spans="25:25">
      <c r="Y41220" s="176"/>
    </row>
    <row r="41221" spans="25:25">
      <c r="Y41221" s="176"/>
    </row>
    <row r="41222" spans="25:25">
      <c r="Y41222" s="176"/>
    </row>
    <row r="41223" spans="25:25">
      <c r="Y41223" s="176"/>
    </row>
    <row r="41224" spans="25:25">
      <c r="Y41224" s="176"/>
    </row>
    <row r="41225" spans="25:25">
      <c r="Y41225" s="176"/>
    </row>
    <row r="41226" spans="25:25">
      <c r="Y41226" s="176"/>
    </row>
    <row r="41227" spans="25:25">
      <c r="Y41227" s="176"/>
    </row>
    <row r="41228" spans="25:25">
      <c r="Y41228" s="176"/>
    </row>
    <row r="41229" spans="25:25">
      <c r="Y41229" s="176"/>
    </row>
    <row r="41230" spans="25:25">
      <c r="Y41230" s="176"/>
    </row>
    <row r="41231" spans="25:25">
      <c r="Y41231" s="176"/>
    </row>
    <row r="41232" spans="25:25">
      <c r="Y41232" s="176"/>
    </row>
    <row r="41233" spans="25:25">
      <c r="Y41233" s="176"/>
    </row>
    <row r="41234" spans="25:25">
      <c r="Y41234" s="176"/>
    </row>
    <row r="41235" spans="25:25">
      <c r="Y41235" s="176"/>
    </row>
    <row r="41236" spans="25:25">
      <c r="Y41236" s="176"/>
    </row>
    <row r="41237" spans="25:25">
      <c r="Y41237" s="176"/>
    </row>
    <row r="41238" spans="25:25">
      <c r="Y41238" s="176"/>
    </row>
    <row r="41239" spans="25:25">
      <c r="Y41239" s="176"/>
    </row>
    <row r="41240" spans="25:25">
      <c r="Y41240" s="176"/>
    </row>
    <row r="41241" spans="25:25">
      <c r="Y41241" s="176"/>
    </row>
    <row r="41242" spans="25:25">
      <c r="Y41242" s="176"/>
    </row>
    <row r="41243" spans="25:25">
      <c r="Y41243" s="176"/>
    </row>
    <row r="41244" spans="25:25">
      <c r="Y41244" s="176"/>
    </row>
    <row r="41245" spans="25:25">
      <c r="Y41245" s="176"/>
    </row>
    <row r="41246" spans="25:25">
      <c r="Y41246" s="176"/>
    </row>
    <row r="41247" spans="25:25">
      <c r="Y41247" s="176"/>
    </row>
    <row r="41248" spans="25:25">
      <c r="Y41248" s="176"/>
    </row>
    <row r="41249" spans="25:25">
      <c r="Y41249" s="176"/>
    </row>
    <row r="41250" spans="25:25">
      <c r="Y41250" s="176"/>
    </row>
    <row r="41251" spans="25:25">
      <c r="Y41251" s="176"/>
    </row>
    <row r="41252" spans="25:25">
      <c r="Y41252" s="176"/>
    </row>
    <row r="41253" spans="25:25">
      <c r="Y41253" s="176"/>
    </row>
    <row r="41254" spans="25:25">
      <c r="Y41254" s="176"/>
    </row>
    <row r="41255" spans="25:25">
      <c r="Y41255" s="176"/>
    </row>
    <row r="41256" spans="25:25">
      <c r="Y41256" s="176"/>
    </row>
    <row r="41257" spans="25:25">
      <c r="Y41257" s="176"/>
    </row>
    <row r="41258" spans="25:25">
      <c r="Y41258" s="176"/>
    </row>
    <row r="41259" spans="25:25">
      <c r="Y41259" s="176"/>
    </row>
    <row r="41260" spans="25:25">
      <c r="Y41260" s="176"/>
    </row>
    <row r="41261" spans="25:25">
      <c r="Y41261" s="176"/>
    </row>
    <row r="41262" spans="25:25">
      <c r="Y41262" s="176"/>
    </row>
    <row r="41263" spans="25:25">
      <c r="Y41263" s="176"/>
    </row>
    <row r="41264" spans="25:25">
      <c r="Y41264" s="176"/>
    </row>
    <row r="41265" spans="25:25">
      <c r="Y41265" s="176"/>
    </row>
    <row r="41266" spans="25:25">
      <c r="Y41266" s="176"/>
    </row>
    <row r="41267" spans="25:25">
      <c r="Y41267" s="176"/>
    </row>
    <row r="41268" spans="25:25">
      <c r="Y41268" s="176"/>
    </row>
    <row r="41269" spans="25:25">
      <c r="Y41269" s="176"/>
    </row>
    <row r="41270" spans="25:25">
      <c r="Y41270" s="176"/>
    </row>
    <row r="41271" spans="25:25">
      <c r="Y41271" s="176"/>
    </row>
    <row r="41272" spans="25:25">
      <c r="Y41272" s="176"/>
    </row>
    <row r="41273" spans="25:25">
      <c r="Y41273" s="176"/>
    </row>
    <row r="41274" spans="25:25">
      <c r="Y41274" s="176"/>
    </row>
    <row r="41275" spans="25:25">
      <c r="Y41275" s="176"/>
    </row>
    <row r="41276" spans="25:25">
      <c r="Y41276" s="176"/>
    </row>
    <row r="41277" spans="25:25">
      <c r="Y41277" s="176"/>
    </row>
    <row r="41278" spans="25:25">
      <c r="Y41278" s="176"/>
    </row>
    <row r="41279" spans="25:25">
      <c r="Y41279" s="176"/>
    </row>
    <row r="41280" spans="25:25">
      <c r="Y41280" s="176"/>
    </row>
    <row r="41281" spans="25:25">
      <c r="Y41281" s="176"/>
    </row>
    <row r="41282" spans="25:25">
      <c r="Y41282" s="176"/>
    </row>
    <row r="41283" spans="25:25">
      <c r="Y41283" s="176"/>
    </row>
    <row r="41284" spans="25:25">
      <c r="Y41284" s="176"/>
    </row>
    <row r="41285" spans="25:25">
      <c r="Y41285" s="176"/>
    </row>
    <row r="41286" spans="25:25">
      <c r="Y41286" s="176"/>
    </row>
    <row r="41287" spans="25:25">
      <c r="Y41287" s="176"/>
    </row>
    <row r="41288" spans="25:25">
      <c r="Y41288" s="176"/>
    </row>
    <row r="41289" spans="25:25">
      <c r="Y41289" s="176"/>
    </row>
    <row r="41290" spans="25:25">
      <c r="Y41290" s="176"/>
    </row>
    <row r="41291" spans="25:25">
      <c r="Y41291" s="176"/>
    </row>
    <row r="41292" spans="25:25">
      <c r="Y41292" s="176"/>
    </row>
    <row r="41293" spans="25:25">
      <c r="Y41293" s="176"/>
    </row>
    <row r="41294" spans="25:25">
      <c r="Y41294" s="176"/>
    </row>
    <row r="41295" spans="25:25">
      <c r="Y41295" s="176"/>
    </row>
    <row r="41296" spans="25:25">
      <c r="Y41296" s="176"/>
    </row>
    <row r="41297" spans="25:25">
      <c r="Y41297" s="176"/>
    </row>
    <row r="41298" spans="25:25">
      <c r="Y41298" s="176"/>
    </row>
    <row r="41299" spans="25:25">
      <c r="Y41299" s="176"/>
    </row>
    <row r="41300" spans="25:25">
      <c r="Y41300" s="176"/>
    </row>
    <row r="41301" spans="25:25">
      <c r="Y41301" s="176"/>
    </row>
    <row r="41302" spans="25:25">
      <c r="Y41302" s="176"/>
    </row>
    <row r="41303" spans="25:25">
      <c r="Y41303" s="176"/>
    </row>
    <row r="41304" spans="25:25">
      <c r="Y41304" s="176"/>
    </row>
    <row r="41305" spans="25:25">
      <c r="Y41305" s="176"/>
    </row>
    <row r="41306" spans="25:25">
      <c r="Y41306" s="176"/>
    </row>
    <row r="41307" spans="25:25">
      <c r="Y41307" s="176"/>
    </row>
    <row r="41308" spans="25:25">
      <c r="Y41308" s="176"/>
    </row>
    <row r="41309" spans="25:25">
      <c r="Y41309" s="176"/>
    </row>
    <row r="41310" spans="25:25">
      <c r="Y41310" s="176"/>
    </row>
    <row r="41311" spans="25:25">
      <c r="Y41311" s="176"/>
    </row>
    <row r="41312" spans="25:25">
      <c r="Y41312" s="176"/>
    </row>
    <row r="41313" spans="25:25">
      <c r="Y41313" s="176"/>
    </row>
    <row r="41314" spans="25:25">
      <c r="Y41314" s="176"/>
    </row>
    <row r="41315" spans="25:25">
      <c r="Y41315" s="176"/>
    </row>
    <row r="41316" spans="25:25">
      <c r="Y41316" s="176"/>
    </row>
    <row r="41317" spans="25:25">
      <c r="Y41317" s="176"/>
    </row>
    <row r="41318" spans="25:25">
      <c r="Y41318" s="176"/>
    </row>
    <row r="41319" spans="25:25">
      <c r="Y41319" s="176"/>
    </row>
    <row r="41320" spans="25:25">
      <c r="Y41320" s="176"/>
    </row>
    <row r="41321" spans="25:25">
      <c r="Y41321" s="176"/>
    </row>
    <row r="41322" spans="25:25">
      <c r="Y41322" s="176"/>
    </row>
    <row r="41323" spans="25:25">
      <c r="Y41323" s="176"/>
    </row>
    <row r="41324" spans="25:25">
      <c r="Y41324" s="176"/>
    </row>
    <row r="41325" spans="25:25">
      <c r="Y41325" s="176"/>
    </row>
    <row r="41326" spans="25:25">
      <c r="Y41326" s="176"/>
    </row>
    <row r="41327" spans="25:25">
      <c r="Y41327" s="176"/>
    </row>
    <row r="41328" spans="25:25">
      <c r="Y41328" s="176"/>
    </row>
    <row r="41329" spans="25:25">
      <c r="Y41329" s="176"/>
    </row>
    <row r="41330" spans="25:25">
      <c r="Y41330" s="176"/>
    </row>
    <row r="41331" spans="25:25">
      <c r="Y41331" s="176"/>
    </row>
    <row r="41332" spans="25:25">
      <c r="Y41332" s="176"/>
    </row>
    <row r="41333" spans="25:25">
      <c r="Y41333" s="176"/>
    </row>
    <row r="41334" spans="25:25">
      <c r="Y41334" s="176"/>
    </row>
    <row r="41335" spans="25:25">
      <c r="Y41335" s="176"/>
    </row>
    <row r="41336" spans="25:25">
      <c r="Y41336" s="176"/>
    </row>
    <row r="41337" spans="25:25">
      <c r="Y41337" s="176"/>
    </row>
    <row r="41338" spans="25:25">
      <c r="Y41338" s="176"/>
    </row>
    <row r="41339" spans="25:25">
      <c r="Y41339" s="176"/>
    </row>
    <row r="41340" spans="25:25">
      <c r="Y41340" s="176"/>
    </row>
    <row r="41341" spans="25:25">
      <c r="Y41341" s="176"/>
    </row>
    <row r="41342" spans="25:25">
      <c r="Y41342" s="176"/>
    </row>
    <row r="41343" spans="25:25">
      <c r="Y41343" s="176"/>
    </row>
    <row r="41344" spans="25:25">
      <c r="Y41344" s="176"/>
    </row>
    <row r="41345" spans="25:25">
      <c r="Y41345" s="176"/>
    </row>
    <row r="41346" spans="25:25">
      <c r="Y41346" s="176"/>
    </row>
    <row r="41347" spans="25:25">
      <c r="Y41347" s="176"/>
    </row>
    <row r="41348" spans="25:25">
      <c r="Y41348" s="176"/>
    </row>
    <row r="41349" spans="25:25">
      <c r="Y41349" s="176"/>
    </row>
    <row r="41350" spans="25:25">
      <c r="Y41350" s="176"/>
    </row>
    <row r="41351" spans="25:25">
      <c r="Y41351" s="176"/>
    </row>
    <row r="41352" spans="25:25">
      <c r="Y41352" s="176"/>
    </row>
    <row r="41353" spans="25:25">
      <c r="Y41353" s="176"/>
    </row>
    <row r="41354" spans="25:25">
      <c r="Y41354" s="176"/>
    </row>
    <row r="41355" spans="25:25">
      <c r="Y41355" s="176"/>
    </row>
    <row r="41356" spans="25:25">
      <c r="Y41356" s="176"/>
    </row>
    <row r="41357" spans="25:25">
      <c r="Y41357" s="176"/>
    </row>
    <row r="41358" spans="25:25">
      <c r="Y41358" s="176"/>
    </row>
    <row r="41359" spans="25:25">
      <c r="Y41359" s="176"/>
    </row>
    <row r="41360" spans="25:25">
      <c r="Y41360" s="176"/>
    </row>
    <row r="41361" spans="25:25">
      <c r="Y41361" s="176"/>
    </row>
    <row r="41362" spans="25:25">
      <c r="Y41362" s="176"/>
    </row>
    <row r="41363" spans="25:25">
      <c r="Y41363" s="176"/>
    </row>
    <row r="41364" spans="25:25">
      <c r="Y41364" s="176"/>
    </row>
    <row r="41365" spans="25:25">
      <c r="Y41365" s="176"/>
    </row>
    <row r="41366" spans="25:25">
      <c r="Y41366" s="176"/>
    </row>
    <row r="41367" spans="25:25">
      <c r="Y41367" s="176"/>
    </row>
    <row r="41368" spans="25:25">
      <c r="Y41368" s="176"/>
    </row>
    <row r="41369" spans="25:25">
      <c r="Y41369" s="176"/>
    </row>
    <row r="41370" spans="25:25">
      <c r="Y41370" s="176"/>
    </row>
    <row r="41371" spans="25:25">
      <c r="Y41371" s="176"/>
    </row>
    <row r="41372" spans="25:25">
      <c r="Y41372" s="176"/>
    </row>
    <row r="41373" spans="25:25">
      <c r="Y41373" s="176"/>
    </row>
    <row r="41374" spans="25:25">
      <c r="Y41374" s="176"/>
    </row>
    <row r="41375" spans="25:25">
      <c r="Y41375" s="176"/>
    </row>
    <row r="41376" spans="25:25">
      <c r="Y41376" s="176"/>
    </row>
    <row r="41377" spans="25:25">
      <c r="Y41377" s="176"/>
    </row>
    <row r="41378" spans="25:25">
      <c r="Y41378" s="176"/>
    </row>
    <row r="41379" spans="25:25">
      <c r="Y41379" s="176"/>
    </row>
    <row r="41380" spans="25:25">
      <c r="Y41380" s="176"/>
    </row>
    <row r="41381" spans="25:25">
      <c r="Y41381" s="176"/>
    </row>
    <row r="41382" spans="25:25">
      <c r="Y41382" s="176"/>
    </row>
    <row r="41383" spans="25:25">
      <c r="Y41383" s="176"/>
    </row>
    <row r="41384" spans="25:25">
      <c r="Y41384" s="176"/>
    </row>
    <row r="41385" spans="25:25">
      <c r="Y41385" s="176"/>
    </row>
    <row r="41386" spans="25:25">
      <c r="Y41386" s="176"/>
    </row>
    <row r="41387" spans="25:25">
      <c r="Y41387" s="176"/>
    </row>
    <row r="41388" spans="25:25">
      <c r="Y41388" s="176"/>
    </row>
    <row r="41389" spans="25:25">
      <c r="Y41389" s="176"/>
    </row>
    <row r="41390" spans="25:25">
      <c r="Y41390" s="176"/>
    </row>
    <row r="41391" spans="25:25">
      <c r="Y41391" s="176"/>
    </row>
    <row r="41392" spans="25:25">
      <c r="Y41392" s="176"/>
    </row>
    <row r="41393" spans="25:25">
      <c r="Y41393" s="176"/>
    </row>
    <row r="41394" spans="25:25">
      <c r="Y41394" s="176"/>
    </row>
    <row r="41395" spans="25:25">
      <c r="Y41395" s="176"/>
    </row>
    <row r="41396" spans="25:25">
      <c r="Y41396" s="176"/>
    </row>
    <row r="41397" spans="25:25">
      <c r="Y41397" s="176"/>
    </row>
    <row r="41398" spans="25:25">
      <c r="Y41398" s="176"/>
    </row>
    <row r="41399" spans="25:25">
      <c r="Y41399" s="176"/>
    </row>
    <row r="41400" spans="25:25">
      <c r="Y41400" s="176"/>
    </row>
    <row r="41401" spans="25:25">
      <c r="Y41401" s="176"/>
    </row>
    <row r="41402" spans="25:25">
      <c r="Y41402" s="176"/>
    </row>
    <row r="41403" spans="25:25">
      <c r="Y41403" s="176"/>
    </row>
    <row r="41404" spans="25:25">
      <c r="Y41404" s="176"/>
    </row>
    <row r="41405" spans="25:25">
      <c r="Y41405" s="176"/>
    </row>
    <row r="41406" spans="25:25">
      <c r="Y41406" s="176"/>
    </row>
    <row r="41407" spans="25:25">
      <c r="Y41407" s="176"/>
    </row>
    <row r="41408" spans="25:25">
      <c r="Y41408" s="176"/>
    </row>
    <row r="41409" spans="25:25">
      <c r="Y41409" s="176"/>
    </row>
    <row r="41410" spans="25:25">
      <c r="Y41410" s="176"/>
    </row>
    <row r="41411" spans="25:25">
      <c r="Y41411" s="176"/>
    </row>
    <row r="41412" spans="25:25">
      <c r="Y41412" s="176"/>
    </row>
    <row r="41413" spans="25:25">
      <c r="Y41413" s="176"/>
    </row>
    <row r="41414" spans="25:25">
      <c r="Y41414" s="176"/>
    </row>
    <row r="41415" spans="25:25">
      <c r="Y41415" s="176"/>
    </row>
    <row r="41416" spans="25:25">
      <c r="Y41416" s="176"/>
    </row>
    <row r="41417" spans="25:25">
      <c r="Y41417" s="176"/>
    </row>
    <row r="41418" spans="25:25">
      <c r="Y41418" s="176"/>
    </row>
    <row r="41419" spans="25:25">
      <c r="Y41419" s="176"/>
    </row>
    <row r="41420" spans="25:25">
      <c r="Y41420" s="176"/>
    </row>
    <row r="41421" spans="25:25">
      <c r="Y41421" s="176"/>
    </row>
    <row r="41422" spans="25:25">
      <c r="Y41422" s="176"/>
    </row>
    <row r="41423" spans="25:25">
      <c r="Y41423" s="176"/>
    </row>
    <row r="41424" spans="25:25">
      <c r="Y41424" s="176"/>
    </row>
    <row r="41425" spans="25:25">
      <c r="Y41425" s="176"/>
    </row>
    <row r="41426" spans="25:25">
      <c r="Y41426" s="176"/>
    </row>
    <row r="41427" spans="25:25">
      <c r="Y41427" s="176"/>
    </row>
    <row r="41428" spans="25:25">
      <c r="Y41428" s="176"/>
    </row>
    <row r="41429" spans="25:25">
      <c r="Y41429" s="176"/>
    </row>
    <row r="41430" spans="25:25">
      <c r="Y41430" s="176"/>
    </row>
    <row r="41431" spans="25:25">
      <c r="Y41431" s="176"/>
    </row>
    <row r="41432" spans="25:25">
      <c r="Y41432" s="176"/>
    </row>
    <row r="41433" spans="25:25">
      <c r="Y41433" s="176"/>
    </row>
    <row r="41434" spans="25:25">
      <c r="Y41434" s="176"/>
    </row>
    <row r="41435" spans="25:25">
      <c r="Y41435" s="176"/>
    </row>
    <row r="41436" spans="25:25">
      <c r="Y41436" s="176"/>
    </row>
    <row r="41437" spans="25:25">
      <c r="Y41437" s="176"/>
    </row>
    <row r="41438" spans="25:25">
      <c r="Y41438" s="176"/>
    </row>
    <row r="41439" spans="25:25">
      <c r="Y41439" s="176"/>
    </row>
    <row r="41440" spans="25:25">
      <c r="Y41440" s="176"/>
    </row>
    <row r="41441" spans="25:25">
      <c r="Y41441" s="176"/>
    </row>
    <row r="41442" spans="25:25">
      <c r="Y41442" s="176"/>
    </row>
    <row r="41443" spans="25:25">
      <c r="Y41443" s="176"/>
    </row>
    <row r="41444" spans="25:25">
      <c r="Y41444" s="176"/>
    </row>
    <row r="41445" spans="25:25">
      <c r="Y41445" s="176"/>
    </row>
    <row r="41446" spans="25:25">
      <c r="Y41446" s="176"/>
    </row>
    <row r="41447" spans="25:25">
      <c r="Y41447" s="176"/>
    </row>
    <row r="41448" spans="25:25">
      <c r="Y41448" s="176"/>
    </row>
    <row r="41449" spans="25:25">
      <c r="Y41449" s="176"/>
    </row>
    <row r="41450" spans="25:25">
      <c r="Y41450" s="176"/>
    </row>
    <row r="41451" spans="25:25">
      <c r="Y41451" s="176"/>
    </row>
    <row r="41452" spans="25:25">
      <c r="Y41452" s="176"/>
    </row>
    <row r="41453" spans="25:25">
      <c r="Y41453" s="176"/>
    </row>
    <row r="41454" spans="25:25">
      <c r="Y41454" s="176"/>
    </row>
    <row r="41455" spans="25:25">
      <c r="Y41455" s="176"/>
    </row>
    <row r="41456" spans="25:25">
      <c r="Y41456" s="176"/>
    </row>
    <row r="41457" spans="25:25">
      <c r="Y41457" s="176"/>
    </row>
    <row r="41458" spans="25:25">
      <c r="Y41458" s="176"/>
    </row>
    <row r="41459" spans="25:25">
      <c r="Y41459" s="176"/>
    </row>
    <row r="41460" spans="25:25">
      <c r="Y41460" s="176"/>
    </row>
    <row r="41461" spans="25:25">
      <c r="Y41461" s="176"/>
    </row>
    <row r="41462" spans="25:25">
      <c r="Y41462" s="176"/>
    </row>
    <row r="41463" spans="25:25">
      <c r="Y41463" s="176"/>
    </row>
    <row r="41464" spans="25:25">
      <c r="Y41464" s="176"/>
    </row>
    <row r="41465" spans="25:25">
      <c r="Y41465" s="176"/>
    </row>
    <row r="41466" spans="25:25">
      <c r="Y41466" s="176"/>
    </row>
    <row r="41467" spans="25:25">
      <c r="Y41467" s="176"/>
    </row>
    <row r="41468" spans="25:25">
      <c r="Y41468" s="176"/>
    </row>
    <row r="41469" spans="25:25">
      <c r="Y41469" s="176"/>
    </row>
    <row r="41470" spans="25:25">
      <c r="Y41470" s="176"/>
    </row>
    <row r="41471" spans="25:25">
      <c r="Y41471" s="176"/>
    </row>
    <row r="41472" spans="25:25">
      <c r="Y41472" s="176"/>
    </row>
    <row r="41473" spans="25:25">
      <c r="Y41473" s="176"/>
    </row>
    <row r="41474" spans="25:25">
      <c r="Y41474" s="176"/>
    </row>
    <row r="41475" spans="25:25">
      <c r="Y41475" s="176"/>
    </row>
    <row r="41476" spans="25:25">
      <c r="Y41476" s="176"/>
    </row>
    <row r="41477" spans="25:25">
      <c r="Y41477" s="176"/>
    </row>
    <row r="41478" spans="25:25">
      <c r="Y41478" s="176"/>
    </row>
    <row r="41479" spans="25:25">
      <c r="Y41479" s="176"/>
    </row>
    <row r="41480" spans="25:25">
      <c r="Y41480" s="176"/>
    </row>
    <row r="41481" spans="25:25">
      <c r="Y41481" s="176"/>
    </row>
    <row r="41482" spans="25:25">
      <c r="Y41482" s="176"/>
    </row>
    <row r="41483" spans="25:25">
      <c r="Y41483" s="176"/>
    </row>
    <row r="41484" spans="25:25">
      <c r="Y41484" s="176"/>
    </row>
    <row r="41485" spans="25:25">
      <c r="Y41485" s="176"/>
    </row>
    <row r="41486" spans="25:25">
      <c r="Y41486" s="176"/>
    </row>
    <row r="41487" spans="25:25">
      <c r="Y41487" s="176"/>
    </row>
    <row r="41488" spans="25:25">
      <c r="Y41488" s="176"/>
    </row>
    <row r="41489" spans="25:25">
      <c r="Y41489" s="176"/>
    </row>
    <row r="41490" spans="25:25">
      <c r="Y41490" s="176"/>
    </row>
    <row r="41491" spans="25:25">
      <c r="Y41491" s="176"/>
    </row>
    <row r="41492" spans="25:25">
      <c r="Y41492" s="176"/>
    </row>
    <row r="41493" spans="25:25">
      <c r="Y41493" s="176"/>
    </row>
    <row r="41494" spans="25:25">
      <c r="Y41494" s="176"/>
    </row>
    <row r="41495" spans="25:25">
      <c r="Y41495" s="176"/>
    </row>
    <row r="41496" spans="25:25">
      <c r="Y41496" s="176"/>
    </row>
    <row r="41497" spans="25:25">
      <c r="Y41497" s="176"/>
    </row>
    <row r="41498" spans="25:25">
      <c r="Y41498" s="176"/>
    </row>
    <row r="41499" spans="25:25">
      <c r="Y41499" s="176"/>
    </row>
    <row r="41500" spans="25:25">
      <c r="Y41500" s="176"/>
    </row>
    <row r="41501" spans="25:25">
      <c r="Y41501" s="176"/>
    </row>
    <row r="41502" spans="25:25">
      <c r="Y41502" s="176"/>
    </row>
    <row r="41503" spans="25:25">
      <c r="Y41503" s="176"/>
    </row>
    <row r="41504" spans="25:25">
      <c r="Y41504" s="176"/>
    </row>
    <row r="41505" spans="25:25">
      <c r="Y41505" s="176"/>
    </row>
    <row r="41506" spans="25:25">
      <c r="Y41506" s="176"/>
    </row>
    <row r="41507" spans="25:25">
      <c r="Y41507" s="176"/>
    </row>
    <row r="41508" spans="25:25">
      <c r="Y41508" s="176"/>
    </row>
    <row r="41509" spans="25:25">
      <c r="Y41509" s="176"/>
    </row>
    <row r="41510" spans="25:25">
      <c r="Y41510" s="176"/>
    </row>
    <row r="41511" spans="25:25">
      <c r="Y41511" s="176"/>
    </row>
    <row r="41512" spans="25:25">
      <c r="Y41512" s="176"/>
    </row>
    <row r="41513" spans="25:25">
      <c r="Y41513" s="176"/>
    </row>
    <row r="41514" spans="25:25">
      <c r="Y41514" s="176"/>
    </row>
    <row r="41515" spans="25:25">
      <c r="Y41515" s="176"/>
    </row>
    <row r="41516" spans="25:25">
      <c r="Y41516" s="176"/>
    </row>
    <row r="41517" spans="25:25">
      <c r="Y41517" s="176"/>
    </row>
    <row r="41518" spans="25:25">
      <c r="Y41518" s="176"/>
    </row>
    <row r="41519" spans="25:25">
      <c r="Y41519" s="176"/>
    </row>
    <row r="41520" spans="25:25">
      <c r="Y41520" s="176"/>
    </row>
    <row r="41521" spans="25:25">
      <c r="Y41521" s="176"/>
    </row>
    <row r="41522" spans="25:25">
      <c r="Y41522" s="176"/>
    </row>
    <row r="41523" spans="25:25">
      <c r="Y41523" s="176"/>
    </row>
    <row r="41524" spans="25:25">
      <c r="Y41524" s="176"/>
    </row>
    <row r="41525" spans="25:25">
      <c r="Y41525" s="176"/>
    </row>
    <row r="41526" spans="25:25">
      <c r="Y41526" s="176"/>
    </row>
    <row r="41527" spans="25:25">
      <c r="Y41527" s="176"/>
    </row>
    <row r="41528" spans="25:25">
      <c r="Y41528" s="176"/>
    </row>
    <row r="41529" spans="25:25">
      <c r="Y41529" s="176"/>
    </row>
    <row r="41530" spans="25:25">
      <c r="Y41530" s="176"/>
    </row>
    <row r="41531" spans="25:25">
      <c r="Y41531" s="176"/>
    </row>
    <row r="41532" spans="25:25">
      <c r="Y41532" s="176"/>
    </row>
    <row r="41533" spans="25:25">
      <c r="Y41533" s="176"/>
    </row>
    <row r="41534" spans="25:25">
      <c r="Y41534" s="176"/>
    </row>
    <row r="41535" spans="25:25">
      <c r="Y41535" s="176"/>
    </row>
    <row r="41536" spans="25:25">
      <c r="Y41536" s="176"/>
    </row>
    <row r="41537" spans="25:25">
      <c r="Y41537" s="176"/>
    </row>
    <row r="41538" spans="25:25">
      <c r="Y41538" s="176"/>
    </row>
    <row r="41539" spans="25:25">
      <c r="Y41539" s="176"/>
    </row>
    <row r="41540" spans="25:25">
      <c r="Y41540" s="176"/>
    </row>
    <row r="41541" spans="25:25">
      <c r="Y41541" s="176"/>
    </row>
    <row r="41542" spans="25:25">
      <c r="Y41542" s="176"/>
    </row>
    <row r="41543" spans="25:25">
      <c r="Y41543" s="176"/>
    </row>
    <row r="41544" spans="25:25">
      <c r="Y41544" s="176"/>
    </row>
    <row r="41545" spans="25:25">
      <c r="Y41545" s="176"/>
    </row>
    <row r="41546" spans="25:25">
      <c r="Y41546" s="176"/>
    </row>
    <row r="41547" spans="25:25">
      <c r="Y41547" s="176"/>
    </row>
    <row r="41548" spans="25:25">
      <c r="Y41548" s="176"/>
    </row>
    <row r="41549" spans="25:25">
      <c r="Y41549" s="176"/>
    </row>
    <row r="41550" spans="25:25">
      <c r="Y41550" s="176"/>
    </row>
    <row r="41551" spans="25:25">
      <c r="Y41551" s="176"/>
    </row>
    <row r="41552" spans="25:25">
      <c r="Y41552" s="176"/>
    </row>
    <row r="41553" spans="25:25">
      <c r="Y41553" s="176"/>
    </row>
    <row r="41554" spans="25:25">
      <c r="Y41554" s="176"/>
    </row>
    <row r="41555" spans="25:25">
      <c r="Y41555" s="176"/>
    </row>
    <row r="41556" spans="25:25">
      <c r="Y41556" s="176"/>
    </row>
    <row r="41557" spans="25:25">
      <c r="Y41557" s="176"/>
    </row>
    <row r="41558" spans="25:25">
      <c r="Y41558" s="176"/>
    </row>
    <row r="41559" spans="25:25">
      <c r="Y41559" s="176"/>
    </row>
    <row r="41560" spans="25:25">
      <c r="Y41560" s="176"/>
    </row>
    <row r="41561" spans="25:25">
      <c r="Y41561" s="176"/>
    </row>
    <row r="41562" spans="25:25">
      <c r="Y41562" s="176"/>
    </row>
    <row r="41563" spans="25:25">
      <c r="Y41563" s="176"/>
    </row>
    <row r="41564" spans="25:25">
      <c r="Y41564" s="176"/>
    </row>
    <row r="41565" spans="25:25">
      <c r="Y41565" s="176"/>
    </row>
    <row r="41566" spans="25:25">
      <c r="Y41566" s="176"/>
    </row>
    <row r="41567" spans="25:25">
      <c r="Y41567" s="176"/>
    </row>
    <row r="41568" spans="25:25">
      <c r="Y41568" s="176"/>
    </row>
    <row r="41569" spans="25:25">
      <c r="Y41569" s="176"/>
    </row>
    <row r="41570" spans="25:25">
      <c r="Y41570" s="176"/>
    </row>
    <row r="41571" spans="25:25">
      <c r="Y41571" s="176"/>
    </row>
    <row r="41572" spans="25:25">
      <c r="Y41572" s="176"/>
    </row>
    <row r="41573" spans="25:25">
      <c r="Y41573" s="176"/>
    </row>
    <row r="41574" spans="25:25">
      <c r="Y41574" s="176"/>
    </row>
    <row r="41575" spans="25:25">
      <c r="Y41575" s="176"/>
    </row>
    <row r="41576" spans="25:25">
      <c r="Y41576" s="176"/>
    </row>
    <row r="41577" spans="25:25">
      <c r="Y41577" s="176"/>
    </row>
    <row r="41578" spans="25:25">
      <c r="Y41578" s="176"/>
    </row>
    <row r="41579" spans="25:25">
      <c r="Y41579" s="176"/>
    </row>
    <row r="41580" spans="25:25">
      <c r="Y41580" s="176"/>
    </row>
    <row r="41581" spans="25:25">
      <c r="Y41581" s="176"/>
    </row>
    <row r="41582" spans="25:25">
      <c r="Y41582" s="176"/>
    </row>
    <row r="41583" spans="25:25">
      <c r="Y41583" s="176"/>
    </row>
    <row r="41584" spans="25:25">
      <c r="Y41584" s="176"/>
    </row>
    <row r="41585" spans="25:25">
      <c r="Y41585" s="176"/>
    </row>
    <row r="41586" spans="25:25">
      <c r="Y41586" s="176"/>
    </row>
    <row r="41587" spans="25:25">
      <c r="Y41587" s="176"/>
    </row>
    <row r="41588" spans="25:25">
      <c r="Y41588" s="176"/>
    </row>
    <row r="41589" spans="25:25">
      <c r="Y41589" s="176"/>
    </row>
    <row r="41590" spans="25:25">
      <c r="Y41590" s="176"/>
    </row>
    <row r="41591" spans="25:25">
      <c r="Y41591" s="176"/>
    </row>
    <row r="41592" spans="25:25">
      <c r="Y41592" s="176"/>
    </row>
    <row r="41593" spans="25:25">
      <c r="Y41593" s="176"/>
    </row>
    <row r="41594" spans="25:25">
      <c r="Y41594" s="176"/>
    </row>
    <row r="41595" spans="25:25">
      <c r="Y41595" s="176"/>
    </row>
    <row r="41596" spans="25:25">
      <c r="Y41596" s="176"/>
    </row>
    <row r="41597" spans="25:25">
      <c r="Y41597" s="176"/>
    </row>
    <row r="41598" spans="25:25">
      <c r="Y41598" s="176"/>
    </row>
    <row r="41599" spans="25:25">
      <c r="Y41599" s="176"/>
    </row>
    <row r="41600" spans="25:25">
      <c r="Y41600" s="176"/>
    </row>
    <row r="41601" spans="25:25">
      <c r="Y41601" s="176"/>
    </row>
    <row r="41602" spans="25:25">
      <c r="Y41602" s="176"/>
    </row>
    <row r="41603" spans="25:25">
      <c r="Y41603" s="176"/>
    </row>
    <row r="41604" spans="25:25">
      <c r="Y41604" s="176"/>
    </row>
    <row r="41605" spans="25:25">
      <c r="Y41605" s="176"/>
    </row>
    <row r="41606" spans="25:25">
      <c r="Y41606" s="176"/>
    </row>
    <row r="41607" spans="25:25">
      <c r="Y41607" s="176"/>
    </row>
    <row r="41608" spans="25:25">
      <c r="Y41608" s="176"/>
    </row>
    <row r="41609" spans="25:25">
      <c r="Y41609" s="176"/>
    </row>
    <row r="41610" spans="25:25">
      <c r="Y41610" s="176"/>
    </row>
    <row r="41611" spans="25:25">
      <c r="Y41611" s="176"/>
    </row>
    <row r="41612" spans="25:25">
      <c r="Y41612" s="176"/>
    </row>
    <row r="41613" spans="25:25">
      <c r="Y41613" s="176"/>
    </row>
    <row r="41614" spans="25:25">
      <c r="Y41614" s="176"/>
    </row>
    <row r="41615" spans="25:25">
      <c r="Y41615" s="176"/>
    </row>
    <row r="41616" spans="25:25">
      <c r="Y41616" s="176"/>
    </row>
    <row r="41617" spans="25:25">
      <c r="Y41617" s="176"/>
    </row>
    <row r="41618" spans="25:25">
      <c r="Y41618" s="176"/>
    </row>
    <row r="41619" spans="25:25">
      <c r="Y41619" s="176"/>
    </row>
    <row r="41620" spans="25:25">
      <c r="Y41620" s="176"/>
    </row>
    <row r="41621" spans="25:25">
      <c r="Y41621" s="176"/>
    </row>
    <row r="41622" spans="25:25">
      <c r="Y41622" s="176"/>
    </row>
    <row r="41623" spans="25:25">
      <c r="Y41623" s="176"/>
    </row>
    <row r="41624" spans="25:25">
      <c r="Y41624" s="176"/>
    </row>
    <row r="41625" spans="25:25">
      <c r="Y41625" s="176"/>
    </row>
    <row r="41626" spans="25:25">
      <c r="Y41626" s="176"/>
    </row>
    <row r="41627" spans="25:25">
      <c r="Y41627" s="176"/>
    </row>
    <row r="41628" spans="25:25">
      <c r="Y41628" s="176"/>
    </row>
    <row r="41629" spans="25:25">
      <c r="Y41629" s="176"/>
    </row>
    <row r="41630" spans="25:25">
      <c r="Y41630" s="176"/>
    </row>
    <row r="41631" spans="25:25">
      <c r="Y41631" s="176"/>
    </row>
    <row r="41632" spans="25:25">
      <c r="Y41632" s="176"/>
    </row>
    <row r="41633" spans="25:25">
      <c r="Y41633" s="176"/>
    </row>
    <row r="41634" spans="25:25">
      <c r="Y41634" s="176"/>
    </row>
    <row r="41635" spans="25:25">
      <c r="Y41635" s="176"/>
    </row>
    <row r="41636" spans="25:25">
      <c r="Y41636" s="176"/>
    </row>
    <row r="41637" spans="25:25">
      <c r="Y41637" s="176"/>
    </row>
    <row r="41638" spans="25:25">
      <c r="Y41638" s="176"/>
    </row>
    <row r="41639" spans="25:25">
      <c r="Y41639" s="176"/>
    </row>
    <row r="41640" spans="25:25">
      <c r="Y41640" s="176"/>
    </row>
    <row r="41641" spans="25:25">
      <c r="Y41641" s="176"/>
    </row>
    <row r="41642" spans="25:25">
      <c r="Y41642" s="176"/>
    </row>
    <row r="41643" spans="25:25">
      <c r="Y41643" s="176"/>
    </row>
    <row r="41644" spans="25:25">
      <c r="Y41644" s="176"/>
    </row>
    <row r="41645" spans="25:25">
      <c r="Y41645" s="176"/>
    </row>
    <row r="41646" spans="25:25">
      <c r="Y41646" s="176"/>
    </row>
    <row r="41647" spans="25:25">
      <c r="Y41647" s="176"/>
    </row>
    <row r="41648" spans="25:25">
      <c r="Y41648" s="176"/>
    </row>
    <row r="41649" spans="25:25">
      <c r="Y41649" s="176"/>
    </row>
    <row r="41650" spans="25:25">
      <c r="Y41650" s="176"/>
    </row>
    <row r="41651" spans="25:25">
      <c r="Y41651" s="176"/>
    </row>
    <row r="41652" spans="25:25">
      <c r="Y41652" s="176"/>
    </row>
    <row r="41653" spans="25:25">
      <c r="Y41653" s="176"/>
    </row>
    <row r="41654" spans="25:25">
      <c r="Y41654" s="176"/>
    </row>
    <row r="41655" spans="25:25">
      <c r="Y41655" s="176"/>
    </row>
    <row r="41656" spans="25:25">
      <c r="Y41656" s="176"/>
    </row>
    <row r="41657" spans="25:25">
      <c r="Y41657" s="176"/>
    </row>
    <row r="41658" spans="25:25">
      <c r="Y41658" s="176"/>
    </row>
    <row r="41659" spans="25:25">
      <c r="Y41659" s="176"/>
    </row>
    <row r="41660" spans="25:25">
      <c r="Y41660" s="176"/>
    </row>
    <row r="41661" spans="25:25">
      <c r="Y41661" s="176"/>
    </row>
    <row r="41662" spans="25:25">
      <c r="Y41662" s="176"/>
    </row>
    <row r="41663" spans="25:25">
      <c r="Y41663" s="176"/>
    </row>
    <row r="41664" spans="25:25">
      <c r="Y41664" s="176"/>
    </row>
    <row r="41665" spans="25:25">
      <c r="Y41665" s="176"/>
    </row>
    <row r="41666" spans="25:25">
      <c r="Y41666" s="176"/>
    </row>
    <row r="41667" spans="25:25">
      <c r="Y41667" s="176"/>
    </row>
    <row r="41668" spans="25:25">
      <c r="Y41668" s="176"/>
    </row>
    <row r="41669" spans="25:25">
      <c r="Y41669" s="176"/>
    </row>
    <row r="41670" spans="25:25">
      <c r="Y41670" s="176"/>
    </row>
    <row r="41671" spans="25:25">
      <c r="Y41671" s="176"/>
    </row>
    <row r="41672" spans="25:25">
      <c r="Y41672" s="176"/>
    </row>
    <row r="41673" spans="25:25">
      <c r="Y41673" s="176"/>
    </row>
    <row r="41674" spans="25:25">
      <c r="Y41674" s="176"/>
    </row>
    <row r="41675" spans="25:25">
      <c r="Y41675" s="176"/>
    </row>
    <row r="41676" spans="25:25">
      <c r="Y41676" s="176"/>
    </row>
    <row r="41677" spans="25:25">
      <c r="Y41677" s="176"/>
    </row>
    <row r="41678" spans="25:25">
      <c r="Y41678" s="176"/>
    </row>
    <row r="41679" spans="25:25">
      <c r="Y41679" s="176"/>
    </row>
    <row r="41680" spans="25:25">
      <c r="Y41680" s="176"/>
    </row>
    <row r="41681" spans="25:25">
      <c r="Y41681" s="176"/>
    </row>
    <row r="41682" spans="25:25">
      <c r="Y41682" s="176"/>
    </row>
    <row r="41683" spans="25:25">
      <c r="Y41683" s="176"/>
    </row>
    <row r="41684" spans="25:25">
      <c r="Y41684" s="176"/>
    </row>
    <row r="41685" spans="25:25">
      <c r="Y41685" s="176"/>
    </row>
    <row r="41686" spans="25:25">
      <c r="Y41686" s="176"/>
    </row>
    <row r="41687" spans="25:25">
      <c r="Y41687" s="176"/>
    </row>
    <row r="41688" spans="25:25">
      <c r="Y41688" s="176"/>
    </row>
    <row r="41689" spans="25:25">
      <c r="Y41689" s="176"/>
    </row>
    <row r="41690" spans="25:25">
      <c r="Y41690" s="176"/>
    </row>
    <row r="41691" spans="25:25">
      <c r="Y41691" s="176"/>
    </row>
    <row r="41692" spans="25:25">
      <c r="Y41692" s="176"/>
    </row>
    <row r="41693" spans="25:25">
      <c r="Y41693" s="176"/>
    </row>
    <row r="41694" spans="25:25">
      <c r="Y41694" s="176"/>
    </row>
    <row r="41695" spans="25:25">
      <c r="Y41695" s="176"/>
    </row>
    <row r="41696" spans="25:25">
      <c r="Y41696" s="176"/>
    </row>
    <row r="41697" spans="25:25">
      <c r="Y41697" s="176"/>
    </row>
    <row r="41698" spans="25:25">
      <c r="Y41698" s="176"/>
    </row>
    <row r="41699" spans="25:25">
      <c r="Y41699" s="176"/>
    </row>
    <row r="41700" spans="25:25">
      <c r="Y41700" s="176"/>
    </row>
    <row r="41701" spans="25:25">
      <c r="Y41701" s="176"/>
    </row>
    <row r="41702" spans="25:25">
      <c r="Y41702" s="176"/>
    </row>
    <row r="41703" spans="25:25">
      <c r="Y41703" s="176"/>
    </row>
    <row r="41704" spans="25:25">
      <c r="Y41704" s="176"/>
    </row>
    <row r="41705" spans="25:25">
      <c r="Y41705" s="176"/>
    </row>
    <row r="41706" spans="25:25">
      <c r="Y41706" s="176"/>
    </row>
    <row r="41707" spans="25:25">
      <c r="Y41707" s="176"/>
    </row>
    <row r="41708" spans="25:25">
      <c r="Y41708" s="176"/>
    </row>
    <row r="41709" spans="25:25">
      <c r="Y41709" s="176"/>
    </row>
    <row r="41710" spans="25:25">
      <c r="Y41710" s="176"/>
    </row>
    <row r="41711" spans="25:25">
      <c r="Y41711" s="176"/>
    </row>
    <row r="41712" spans="25:25">
      <c r="Y41712" s="176"/>
    </row>
    <row r="41713" spans="25:25">
      <c r="Y41713" s="176"/>
    </row>
    <row r="41714" spans="25:25">
      <c r="Y41714" s="176"/>
    </row>
    <row r="41715" spans="25:25">
      <c r="Y41715" s="176"/>
    </row>
    <row r="41716" spans="25:25">
      <c r="Y41716" s="176"/>
    </row>
    <row r="41717" spans="25:25">
      <c r="Y41717" s="176"/>
    </row>
    <row r="41718" spans="25:25">
      <c r="Y41718" s="176"/>
    </row>
    <row r="41719" spans="25:25">
      <c r="Y41719" s="176"/>
    </row>
    <row r="41720" spans="25:25">
      <c r="Y41720" s="176"/>
    </row>
    <row r="41721" spans="25:25">
      <c r="Y41721" s="176"/>
    </row>
    <row r="41722" spans="25:25">
      <c r="Y41722" s="176"/>
    </row>
    <row r="41723" spans="25:25">
      <c r="Y41723" s="176"/>
    </row>
    <row r="41724" spans="25:25">
      <c r="Y41724" s="176"/>
    </row>
    <row r="41725" spans="25:25">
      <c r="Y41725" s="176"/>
    </row>
    <row r="41726" spans="25:25">
      <c r="Y41726" s="176"/>
    </row>
    <row r="41727" spans="25:25">
      <c r="Y41727" s="176"/>
    </row>
    <row r="41728" spans="25:25">
      <c r="Y41728" s="176"/>
    </row>
    <row r="41729" spans="25:25">
      <c r="Y41729" s="176"/>
    </row>
    <row r="41730" spans="25:25">
      <c r="Y41730" s="176"/>
    </row>
    <row r="41731" spans="25:25">
      <c r="Y41731" s="176"/>
    </row>
    <row r="41732" spans="25:25">
      <c r="Y41732" s="176"/>
    </row>
    <row r="41733" spans="25:25">
      <c r="Y41733" s="176"/>
    </row>
    <row r="41734" spans="25:25">
      <c r="Y41734" s="176"/>
    </row>
    <row r="41735" spans="25:25">
      <c r="Y41735" s="176"/>
    </row>
    <row r="41736" spans="25:25">
      <c r="Y41736" s="176"/>
    </row>
    <row r="41737" spans="25:25">
      <c r="Y41737" s="176"/>
    </row>
    <row r="41738" spans="25:25">
      <c r="Y41738" s="176"/>
    </row>
    <row r="41739" spans="25:25">
      <c r="Y41739" s="176"/>
    </row>
    <row r="41740" spans="25:25">
      <c r="Y41740" s="176"/>
    </row>
    <row r="41741" spans="25:25">
      <c r="Y41741" s="176"/>
    </row>
    <row r="41742" spans="25:25">
      <c r="Y41742" s="176"/>
    </row>
    <row r="41743" spans="25:25">
      <c r="Y41743" s="176"/>
    </row>
    <row r="41744" spans="25:25">
      <c r="Y41744" s="176"/>
    </row>
    <row r="41745" spans="25:25">
      <c r="Y41745" s="176"/>
    </row>
    <row r="41746" spans="25:25">
      <c r="Y41746" s="176"/>
    </row>
    <row r="41747" spans="25:25">
      <c r="Y41747" s="176"/>
    </row>
    <row r="41748" spans="25:25">
      <c r="Y41748" s="176"/>
    </row>
    <row r="41749" spans="25:25">
      <c r="Y41749" s="176"/>
    </row>
    <row r="41750" spans="25:25">
      <c r="Y41750" s="176"/>
    </row>
    <row r="41751" spans="25:25">
      <c r="Y41751" s="176"/>
    </row>
    <row r="41752" spans="25:25">
      <c r="Y41752" s="176"/>
    </row>
    <row r="41753" spans="25:25">
      <c r="Y41753" s="176"/>
    </row>
    <row r="41754" spans="25:25">
      <c r="Y41754" s="176"/>
    </row>
    <row r="41755" spans="25:25">
      <c r="Y41755" s="176"/>
    </row>
    <row r="41756" spans="25:25">
      <c r="Y41756" s="176"/>
    </row>
    <row r="41757" spans="25:25">
      <c r="Y41757" s="176"/>
    </row>
    <row r="41758" spans="25:25">
      <c r="Y41758" s="176"/>
    </row>
    <row r="41759" spans="25:25">
      <c r="Y41759" s="176"/>
    </row>
    <row r="41760" spans="25:25">
      <c r="Y41760" s="176"/>
    </row>
    <row r="41761" spans="25:25">
      <c r="Y41761" s="176"/>
    </row>
    <row r="41762" spans="25:25">
      <c r="Y41762" s="176"/>
    </row>
    <row r="41763" spans="25:25">
      <c r="Y41763" s="176"/>
    </row>
    <row r="41764" spans="25:25">
      <c r="Y41764" s="176"/>
    </row>
    <row r="41765" spans="25:25">
      <c r="Y41765" s="176"/>
    </row>
    <row r="41766" spans="25:25">
      <c r="Y41766" s="176"/>
    </row>
    <row r="41767" spans="25:25">
      <c r="Y41767" s="176"/>
    </row>
    <row r="41768" spans="25:25">
      <c r="Y41768" s="176"/>
    </row>
    <row r="41769" spans="25:25">
      <c r="Y41769" s="176"/>
    </row>
    <row r="41770" spans="25:25">
      <c r="Y41770" s="176"/>
    </row>
    <row r="41771" spans="25:25">
      <c r="Y41771" s="176"/>
    </row>
    <row r="41772" spans="25:25">
      <c r="Y41772" s="176"/>
    </row>
    <row r="41773" spans="25:25">
      <c r="Y41773" s="176"/>
    </row>
    <row r="41774" spans="25:25">
      <c r="Y41774" s="176"/>
    </row>
    <row r="41775" spans="25:25">
      <c r="Y41775" s="176"/>
    </row>
    <row r="41776" spans="25:25">
      <c r="Y41776" s="176"/>
    </row>
    <row r="41777" spans="25:25">
      <c r="Y41777" s="176"/>
    </row>
    <row r="41778" spans="25:25">
      <c r="Y41778" s="176"/>
    </row>
    <row r="41779" spans="25:25">
      <c r="Y41779" s="176"/>
    </row>
    <row r="41780" spans="25:25">
      <c r="Y41780" s="176"/>
    </row>
    <row r="41781" spans="25:25">
      <c r="Y41781" s="176"/>
    </row>
    <row r="41782" spans="25:25">
      <c r="Y41782" s="176"/>
    </row>
    <row r="41783" spans="25:25">
      <c r="Y41783" s="176"/>
    </row>
    <row r="41784" spans="25:25">
      <c r="Y41784" s="176"/>
    </row>
    <row r="41785" spans="25:25">
      <c r="Y41785" s="176"/>
    </row>
    <row r="41786" spans="25:25">
      <c r="Y41786" s="176"/>
    </row>
    <row r="41787" spans="25:25">
      <c r="Y41787" s="176"/>
    </row>
    <row r="41788" spans="25:25">
      <c r="Y41788" s="176"/>
    </row>
    <row r="41789" spans="25:25">
      <c r="Y41789" s="176"/>
    </row>
    <row r="41790" spans="25:25">
      <c r="Y41790" s="176"/>
    </row>
    <row r="41791" spans="25:25">
      <c r="Y41791" s="176"/>
    </row>
    <row r="41792" spans="25:25">
      <c r="Y41792" s="176"/>
    </row>
    <row r="41793" spans="25:25">
      <c r="Y41793" s="176"/>
    </row>
    <row r="41794" spans="25:25">
      <c r="Y41794" s="176"/>
    </row>
    <row r="41795" spans="25:25">
      <c r="Y41795" s="176"/>
    </row>
    <row r="41796" spans="25:25">
      <c r="Y41796" s="176"/>
    </row>
    <row r="41797" spans="25:25">
      <c r="Y41797" s="176"/>
    </row>
    <row r="41798" spans="25:25">
      <c r="Y41798" s="176"/>
    </row>
    <row r="41799" spans="25:25">
      <c r="Y41799" s="176"/>
    </row>
    <row r="41800" spans="25:25">
      <c r="Y41800" s="176"/>
    </row>
    <row r="41801" spans="25:25">
      <c r="Y41801" s="176"/>
    </row>
    <row r="41802" spans="25:25">
      <c r="Y41802" s="176"/>
    </row>
    <row r="41803" spans="25:25">
      <c r="Y41803" s="176"/>
    </row>
    <row r="41804" spans="25:25">
      <c r="Y41804" s="176"/>
    </row>
    <row r="41805" spans="25:25">
      <c r="Y41805" s="176"/>
    </row>
    <row r="41806" spans="25:25">
      <c r="Y41806" s="176"/>
    </row>
    <row r="41807" spans="25:25">
      <c r="Y41807" s="176"/>
    </row>
    <row r="41808" spans="25:25">
      <c r="Y41808" s="176"/>
    </row>
    <row r="41809" spans="25:25">
      <c r="Y41809" s="176"/>
    </row>
    <row r="41810" spans="25:25">
      <c r="Y41810" s="176"/>
    </row>
    <row r="41811" spans="25:25">
      <c r="Y41811" s="176"/>
    </row>
    <row r="41812" spans="25:25">
      <c r="Y41812" s="176"/>
    </row>
    <row r="41813" spans="25:25">
      <c r="Y41813" s="176"/>
    </row>
    <row r="41814" spans="25:25">
      <c r="Y41814" s="176"/>
    </row>
    <row r="41815" spans="25:25">
      <c r="Y41815" s="176"/>
    </row>
    <row r="41816" spans="25:25">
      <c r="Y41816" s="176"/>
    </row>
    <row r="41817" spans="25:25">
      <c r="Y41817" s="176"/>
    </row>
    <row r="41818" spans="25:25">
      <c r="Y41818" s="176"/>
    </row>
    <row r="41819" spans="25:25">
      <c r="Y41819" s="176"/>
    </row>
    <row r="41820" spans="25:25">
      <c r="Y41820" s="176"/>
    </row>
    <row r="41821" spans="25:25">
      <c r="Y41821" s="176"/>
    </row>
    <row r="41822" spans="25:25">
      <c r="Y41822" s="176"/>
    </row>
    <row r="41823" spans="25:25">
      <c r="Y41823" s="176"/>
    </row>
    <row r="41824" spans="25:25">
      <c r="Y41824" s="176"/>
    </row>
    <row r="41825" spans="25:25">
      <c r="Y41825" s="176"/>
    </row>
    <row r="41826" spans="25:25">
      <c r="Y41826" s="176"/>
    </row>
    <row r="41827" spans="25:25">
      <c r="Y41827" s="176"/>
    </row>
    <row r="41828" spans="25:25">
      <c r="Y41828" s="176"/>
    </row>
    <row r="41829" spans="25:25">
      <c r="Y41829" s="176"/>
    </row>
    <row r="41830" spans="25:25">
      <c r="Y41830" s="176"/>
    </row>
    <row r="41831" spans="25:25">
      <c r="Y41831" s="176"/>
    </row>
    <row r="41832" spans="25:25">
      <c r="Y41832" s="176"/>
    </row>
    <row r="41833" spans="25:25">
      <c r="Y41833" s="176"/>
    </row>
    <row r="41834" spans="25:25">
      <c r="Y41834" s="176"/>
    </row>
    <row r="41835" spans="25:25">
      <c r="Y41835" s="176"/>
    </row>
    <row r="41836" spans="25:25">
      <c r="Y41836" s="176"/>
    </row>
    <row r="41837" spans="25:25">
      <c r="Y41837" s="176"/>
    </row>
    <row r="41838" spans="25:25">
      <c r="Y41838" s="176"/>
    </row>
    <row r="41839" spans="25:25">
      <c r="Y41839" s="176"/>
    </row>
    <row r="41840" spans="25:25">
      <c r="Y41840" s="176"/>
    </row>
    <row r="41841" spans="25:25">
      <c r="Y41841" s="176"/>
    </row>
    <row r="41842" spans="25:25">
      <c r="Y41842" s="176"/>
    </row>
    <row r="41843" spans="25:25">
      <c r="Y41843" s="176"/>
    </row>
    <row r="41844" spans="25:25">
      <c r="Y41844" s="176"/>
    </row>
    <row r="41845" spans="25:25">
      <c r="Y41845" s="176"/>
    </row>
    <row r="41846" spans="25:25">
      <c r="Y41846" s="176"/>
    </row>
    <row r="41847" spans="25:25">
      <c r="Y41847" s="176"/>
    </row>
    <row r="41848" spans="25:25">
      <c r="Y41848" s="176"/>
    </row>
    <row r="41849" spans="25:25">
      <c r="Y41849" s="176"/>
    </row>
    <row r="41850" spans="25:25">
      <c r="Y41850" s="176"/>
    </row>
    <row r="41851" spans="25:25">
      <c r="Y41851" s="176"/>
    </row>
    <row r="41852" spans="25:25">
      <c r="Y41852" s="176"/>
    </row>
    <row r="41853" spans="25:25">
      <c r="Y41853" s="176"/>
    </row>
    <row r="41854" spans="25:25">
      <c r="Y41854" s="176"/>
    </row>
    <row r="41855" spans="25:25">
      <c r="Y41855" s="176"/>
    </row>
    <row r="41856" spans="25:25">
      <c r="Y41856" s="176"/>
    </row>
    <row r="41857" spans="25:25">
      <c r="Y41857" s="176"/>
    </row>
    <row r="41858" spans="25:25">
      <c r="Y41858" s="176"/>
    </row>
    <row r="41859" spans="25:25">
      <c r="Y41859" s="176"/>
    </row>
    <row r="41860" spans="25:25">
      <c r="Y41860" s="176"/>
    </row>
    <row r="41861" spans="25:25">
      <c r="Y41861" s="176"/>
    </row>
    <row r="41862" spans="25:25">
      <c r="Y41862" s="176"/>
    </row>
    <row r="41863" spans="25:25">
      <c r="Y41863" s="176"/>
    </row>
    <row r="41864" spans="25:25">
      <c r="Y41864" s="176"/>
    </row>
    <row r="41865" spans="25:25">
      <c r="Y41865" s="176"/>
    </row>
    <row r="41866" spans="25:25">
      <c r="Y41866" s="176"/>
    </row>
    <row r="41867" spans="25:25">
      <c r="Y41867" s="176"/>
    </row>
    <row r="41868" spans="25:25">
      <c r="Y41868" s="176"/>
    </row>
    <row r="41869" spans="25:25">
      <c r="Y41869" s="176"/>
    </row>
    <row r="41870" spans="25:25">
      <c r="Y41870" s="176"/>
    </row>
    <row r="41871" spans="25:25">
      <c r="Y41871" s="176"/>
    </row>
    <row r="41872" spans="25:25">
      <c r="Y41872" s="176"/>
    </row>
    <row r="41873" spans="25:25">
      <c r="Y41873" s="176"/>
    </row>
    <row r="41874" spans="25:25">
      <c r="Y41874" s="176"/>
    </row>
    <row r="41875" spans="25:25">
      <c r="Y41875" s="176"/>
    </row>
    <row r="41876" spans="25:25">
      <c r="Y41876" s="176"/>
    </row>
    <row r="41877" spans="25:25">
      <c r="Y41877" s="176"/>
    </row>
    <row r="41878" spans="25:25">
      <c r="Y41878" s="176"/>
    </row>
    <row r="41879" spans="25:25">
      <c r="Y41879" s="176"/>
    </row>
    <row r="41880" spans="25:25">
      <c r="Y41880" s="176"/>
    </row>
    <row r="41881" spans="25:25">
      <c r="Y41881" s="176"/>
    </row>
    <row r="41882" spans="25:25">
      <c r="Y41882" s="176"/>
    </row>
    <row r="41883" spans="25:25">
      <c r="Y41883" s="176"/>
    </row>
    <row r="41884" spans="25:25">
      <c r="Y41884" s="176"/>
    </row>
    <row r="41885" spans="25:25">
      <c r="Y41885" s="176"/>
    </row>
    <row r="41886" spans="25:25">
      <c r="Y41886" s="176"/>
    </row>
    <row r="41887" spans="25:25">
      <c r="Y41887" s="176"/>
    </row>
    <row r="41888" spans="25:25">
      <c r="Y41888" s="176"/>
    </row>
    <row r="41889" spans="25:25">
      <c r="Y41889" s="176"/>
    </row>
    <row r="41890" spans="25:25">
      <c r="Y41890" s="176"/>
    </row>
    <row r="41891" spans="25:25">
      <c r="Y41891" s="176"/>
    </row>
    <row r="41892" spans="25:25">
      <c r="Y41892" s="176"/>
    </row>
    <row r="41893" spans="25:25">
      <c r="Y41893" s="176"/>
    </row>
    <row r="41894" spans="25:25">
      <c r="Y41894" s="176"/>
    </row>
    <row r="41895" spans="25:25">
      <c r="Y41895" s="176"/>
    </row>
    <row r="41896" spans="25:25">
      <c r="Y41896" s="176"/>
    </row>
    <row r="41897" spans="25:25">
      <c r="Y41897" s="176"/>
    </row>
    <row r="41898" spans="25:25">
      <c r="Y41898" s="176"/>
    </row>
    <row r="41899" spans="25:25">
      <c r="Y41899" s="176"/>
    </row>
    <row r="41900" spans="25:25">
      <c r="Y41900" s="176"/>
    </row>
    <row r="41901" spans="25:25">
      <c r="Y41901" s="176"/>
    </row>
    <row r="41902" spans="25:25">
      <c r="Y41902" s="176"/>
    </row>
    <row r="41903" spans="25:25">
      <c r="Y41903" s="176"/>
    </row>
    <row r="41904" spans="25:25">
      <c r="Y41904" s="176"/>
    </row>
    <row r="41905" spans="25:25">
      <c r="Y41905" s="176"/>
    </row>
    <row r="41906" spans="25:25">
      <c r="Y41906" s="176"/>
    </row>
    <row r="41907" spans="25:25">
      <c r="Y41907" s="176"/>
    </row>
    <row r="41908" spans="25:25">
      <c r="Y41908" s="176"/>
    </row>
    <row r="41909" spans="25:25">
      <c r="Y41909" s="176"/>
    </row>
    <row r="41910" spans="25:25">
      <c r="Y41910" s="176"/>
    </row>
    <row r="41911" spans="25:25">
      <c r="Y41911" s="176"/>
    </row>
    <row r="41912" spans="25:25">
      <c r="Y41912" s="176"/>
    </row>
    <row r="41913" spans="25:25">
      <c r="Y41913" s="176"/>
    </row>
    <row r="41914" spans="25:25">
      <c r="Y41914" s="176"/>
    </row>
    <row r="41915" spans="25:25">
      <c r="Y41915" s="176"/>
    </row>
    <row r="41916" spans="25:25">
      <c r="Y41916" s="176"/>
    </row>
    <row r="41917" spans="25:25">
      <c r="Y41917" s="176"/>
    </row>
    <row r="41918" spans="25:25">
      <c r="Y41918" s="176"/>
    </row>
    <row r="41919" spans="25:25">
      <c r="Y41919" s="176"/>
    </row>
    <row r="41920" spans="25:25">
      <c r="Y41920" s="176"/>
    </row>
    <row r="41921" spans="25:25">
      <c r="Y41921" s="176"/>
    </row>
    <row r="41922" spans="25:25">
      <c r="Y41922" s="176"/>
    </row>
    <row r="41923" spans="25:25">
      <c r="Y41923" s="176"/>
    </row>
    <row r="41924" spans="25:25">
      <c r="Y41924" s="176"/>
    </row>
    <row r="41925" spans="25:25">
      <c r="Y41925" s="176"/>
    </row>
    <row r="41926" spans="25:25">
      <c r="Y41926" s="176"/>
    </row>
    <row r="41927" spans="25:25">
      <c r="Y41927" s="176"/>
    </row>
    <row r="41928" spans="25:25">
      <c r="Y41928" s="176"/>
    </row>
    <row r="41929" spans="25:25">
      <c r="Y41929" s="176"/>
    </row>
    <row r="41930" spans="25:25">
      <c r="Y41930" s="176"/>
    </row>
    <row r="41931" spans="25:25">
      <c r="Y41931" s="176"/>
    </row>
    <row r="41932" spans="25:25">
      <c r="Y41932" s="176"/>
    </row>
    <row r="41933" spans="25:25">
      <c r="Y41933" s="176"/>
    </row>
    <row r="41934" spans="25:25">
      <c r="Y41934" s="176"/>
    </row>
    <row r="41935" spans="25:25">
      <c r="Y41935" s="176"/>
    </row>
    <row r="41936" spans="25:25">
      <c r="Y41936" s="176"/>
    </row>
    <row r="41937" spans="25:25">
      <c r="Y41937" s="176"/>
    </row>
    <row r="41938" spans="25:25">
      <c r="Y41938" s="176"/>
    </row>
    <row r="41939" spans="25:25">
      <c r="Y41939" s="176"/>
    </row>
    <row r="41940" spans="25:25">
      <c r="Y41940" s="176"/>
    </row>
    <row r="41941" spans="25:25">
      <c r="Y41941" s="176"/>
    </row>
    <row r="41942" spans="25:25">
      <c r="Y41942" s="176"/>
    </row>
    <row r="41943" spans="25:25">
      <c r="Y41943" s="176"/>
    </row>
    <row r="41944" spans="25:25">
      <c r="Y41944" s="176"/>
    </row>
    <row r="41945" spans="25:25">
      <c r="Y41945" s="176"/>
    </row>
    <row r="41946" spans="25:25">
      <c r="Y41946" s="176"/>
    </row>
    <row r="41947" spans="25:25">
      <c r="Y41947" s="176"/>
    </row>
    <row r="41948" spans="25:25">
      <c r="Y41948" s="176"/>
    </row>
    <row r="41949" spans="25:25">
      <c r="Y41949" s="176"/>
    </row>
    <row r="41950" spans="25:25">
      <c r="Y41950" s="176"/>
    </row>
    <row r="41951" spans="25:25">
      <c r="Y41951" s="176"/>
    </row>
    <row r="41952" spans="25:25">
      <c r="Y41952" s="176"/>
    </row>
    <row r="41953" spans="25:25">
      <c r="Y41953" s="176"/>
    </row>
    <row r="41954" spans="25:25">
      <c r="Y41954" s="176"/>
    </row>
    <row r="41955" spans="25:25">
      <c r="Y41955" s="176"/>
    </row>
    <row r="41956" spans="25:25">
      <c r="Y41956" s="176"/>
    </row>
    <row r="41957" spans="25:25">
      <c r="Y41957" s="176"/>
    </row>
    <row r="41958" spans="25:25">
      <c r="Y41958" s="176"/>
    </row>
    <row r="41959" spans="25:25">
      <c r="Y41959" s="176"/>
    </row>
    <row r="41960" spans="25:25">
      <c r="Y41960" s="176"/>
    </row>
    <row r="41961" spans="25:25">
      <c r="Y41961" s="176"/>
    </row>
    <row r="41962" spans="25:25">
      <c r="Y41962" s="176"/>
    </row>
    <row r="41963" spans="25:25">
      <c r="Y41963" s="176"/>
    </row>
    <row r="41964" spans="25:25">
      <c r="Y41964" s="176"/>
    </row>
    <row r="41965" spans="25:25">
      <c r="Y41965" s="176"/>
    </row>
    <row r="41966" spans="25:25">
      <c r="Y41966" s="176"/>
    </row>
    <row r="41967" spans="25:25">
      <c r="Y41967" s="176"/>
    </row>
    <row r="41968" spans="25:25">
      <c r="Y41968" s="176"/>
    </row>
    <row r="41969" spans="25:25">
      <c r="Y41969" s="176"/>
    </row>
    <row r="41970" spans="25:25">
      <c r="Y41970" s="176"/>
    </row>
    <row r="41971" spans="25:25">
      <c r="Y41971" s="176"/>
    </row>
    <row r="41972" spans="25:25">
      <c r="Y41972" s="176"/>
    </row>
    <row r="41973" spans="25:25">
      <c r="Y41973" s="176"/>
    </row>
    <row r="41974" spans="25:25">
      <c r="Y41974" s="176"/>
    </row>
    <row r="41975" spans="25:25">
      <c r="Y41975" s="176"/>
    </row>
    <row r="41976" spans="25:25">
      <c r="Y41976" s="176"/>
    </row>
    <row r="41977" spans="25:25">
      <c r="Y41977" s="176"/>
    </row>
    <row r="41978" spans="25:25">
      <c r="Y41978" s="176"/>
    </row>
    <row r="41979" spans="25:25">
      <c r="Y41979" s="176"/>
    </row>
    <row r="41980" spans="25:25">
      <c r="Y41980" s="176"/>
    </row>
    <row r="41981" spans="25:25">
      <c r="Y41981" s="176"/>
    </row>
    <row r="41982" spans="25:25">
      <c r="Y41982" s="176"/>
    </row>
    <row r="41983" spans="25:25">
      <c r="Y41983" s="176"/>
    </row>
    <row r="41984" spans="25:25">
      <c r="Y41984" s="176"/>
    </row>
    <row r="41985" spans="25:25">
      <c r="Y41985" s="176"/>
    </row>
    <row r="41986" spans="25:25">
      <c r="Y41986" s="176"/>
    </row>
    <row r="41987" spans="25:25">
      <c r="Y41987" s="176"/>
    </row>
    <row r="41988" spans="25:25">
      <c r="Y41988" s="176"/>
    </row>
    <row r="41989" spans="25:25">
      <c r="Y41989" s="176"/>
    </row>
    <row r="41990" spans="25:25">
      <c r="Y41990" s="176"/>
    </row>
    <row r="41991" spans="25:25">
      <c r="Y41991" s="176"/>
    </row>
    <row r="41992" spans="25:25">
      <c r="Y41992" s="176"/>
    </row>
    <row r="41993" spans="25:25">
      <c r="Y41993" s="176"/>
    </row>
    <row r="41994" spans="25:25">
      <c r="Y41994" s="176"/>
    </row>
    <row r="41995" spans="25:25">
      <c r="Y41995" s="176"/>
    </row>
    <row r="41996" spans="25:25">
      <c r="Y41996" s="176"/>
    </row>
    <row r="41997" spans="25:25">
      <c r="Y41997" s="176"/>
    </row>
    <row r="41998" spans="25:25">
      <c r="Y41998" s="176"/>
    </row>
    <row r="41999" spans="25:25">
      <c r="Y41999" s="176"/>
    </row>
    <row r="42000" spans="25:25">
      <c r="Y42000" s="176"/>
    </row>
    <row r="42001" spans="25:25">
      <c r="Y42001" s="176"/>
    </row>
    <row r="42002" spans="25:25">
      <c r="Y42002" s="176"/>
    </row>
    <row r="42003" spans="25:25">
      <c r="Y42003" s="176"/>
    </row>
    <row r="42004" spans="25:25">
      <c r="Y42004" s="176"/>
    </row>
    <row r="42005" spans="25:25">
      <c r="Y42005" s="176"/>
    </row>
    <row r="42006" spans="25:25">
      <c r="Y42006" s="176"/>
    </row>
    <row r="42007" spans="25:25">
      <c r="Y42007" s="176"/>
    </row>
    <row r="42008" spans="25:25">
      <c r="Y42008" s="176"/>
    </row>
    <row r="42009" spans="25:25">
      <c r="Y42009" s="176"/>
    </row>
    <row r="42010" spans="25:25">
      <c r="Y42010" s="176"/>
    </row>
    <row r="42011" spans="25:25">
      <c r="Y42011" s="176"/>
    </row>
    <row r="42012" spans="25:25">
      <c r="Y42012" s="176"/>
    </row>
    <row r="42013" spans="25:25">
      <c r="Y42013" s="176"/>
    </row>
    <row r="42014" spans="25:25">
      <c r="Y42014" s="176"/>
    </row>
    <row r="42015" spans="25:25">
      <c r="Y42015" s="176"/>
    </row>
    <row r="42016" spans="25:25">
      <c r="Y42016" s="176"/>
    </row>
    <row r="42017" spans="25:25">
      <c r="Y42017" s="176"/>
    </row>
    <row r="42018" spans="25:25">
      <c r="Y42018" s="176"/>
    </row>
    <row r="42019" spans="25:25">
      <c r="Y42019" s="176"/>
    </row>
    <row r="42020" spans="25:25">
      <c r="Y42020" s="176"/>
    </row>
    <row r="42021" spans="25:25">
      <c r="Y42021" s="176"/>
    </row>
    <row r="42022" spans="25:25">
      <c r="Y42022" s="176"/>
    </row>
    <row r="42023" spans="25:25">
      <c r="Y42023" s="176"/>
    </row>
    <row r="42024" spans="25:25">
      <c r="Y42024" s="176"/>
    </row>
    <row r="42025" spans="25:25">
      <c r="Y42025" s="176"/>
    </row>
    <row r="42026" spans="25:25">
      <c r="Y42026" s="176"/>
    </row>
    <row r="42027" spans="25:25">
      <c r="Y42027" s="176"/>
    </row>
    <row r="42028" spans="25:25">
      <c r="Y42028" s="176"/>
    </row>
    <row r="42029" spans="25:25">
      <c r="Y42029" s="176"/>
    </row>
    <row r="42030" spans="25:25">
      <c r="Y42030" s="176"/>
    </row>
    <row r="42031" spans="25:25">
      <c r="Y42031" s="176"/>
    </row>
    <row r="42032" spans="25:25">
      <c r="Y42032" s="176"/>
    </row>
    <row r="42033" spans="25:25">
      <c r="Y42033" s="176"/>
    </row>
    <row r="42034" spans="25:25">
      <c r="Y42034" s="176"/>
    </row>
    <row r="42035" spans="25:25">
      <c r="Y42035" s="176"/>
    </row>
    <row r="42036" spans="25:25">
      <c r="Y42036" s="176"/>
    </row>
    <row r="42037" spans="25:25">
      <c r="Y42037" s="176"/>
    </row>
    <row r="42038" spans="25:25">
      <c r="Y42038" s="176"/>
    </row>
    <row r="42039" spans="25:25">
      <c r="Y42039" s="176"/>
    </row>
    <row r="42040" spans="25:25">
      <c r="Y42040" s="176"/>
    </row>
    <row r="42041" spans="25:25">
      <c r="Y42041" s="176"/>
    </row>
    <row r="42042" spans="25:25">
      <c r="Y42042" s="176"/>
    </row>
    <row r="42043" spans="25:25">
      <c r="Y42043" s="176"/>
    </row>
    <row r="42044" spans="25:25">
      <c r="Y42044" s="176"/>
    </row>
    <row r="42045" spans="25:25">
      <c r="Y42045" s="176"/>
    </row>
    <row r="42046" spans="25:25">
      <c r="Y42046" s="176"/>
    </row>
    <row r="42047" spans="25:25">
      <c r="Y42047" s="176"/>
    </row>
    <row r="42048" spans="25:25">
      <c r="Y42048" s="176"/>
    </row>
    <row r="42049" spans="25:25">
      <c r="Y42049" s="176"/>
    </row>
    <row r="42050" spans="25:25">
      <c r="Y42050" s="176"/>
    </row>
    <row r="42051" spans="25:25">
      <c r="Y42051" s="176"/>
    </row>
    <row r="42052" spans="25:25">
      <c r="Y42052" s="176"/>
    </row>
    <row r="42053" spans="25:25">
      <c r="Y42053" s="176"/>
    </row>
    <row r="42054" spans="25:25">
      <c r="Y42054" s="176"/>
    </row>
    <row r="42055" spans="25:25">
      <c r="Y42055" s="176"/>
    </row>
    <row r="42056" spans="25:25">
      <c r="Y42056" s="176"/>
    </row>
    <row r="42057" spans="25:25">
      <c r="Y42057" s="176"/>
    </row>
    <row r="42058" spans="25:25">
      <c r="Y42058" s="176"/>
    </row>
    <row r="42059" spans="25:25">
      <c r="Y42059" s="176"/>
    </row>
    <row r="42060" spans="25:25">
      <c r="Y42060" s="176"/>
    </row>
    <row r="42061" spans="25:25">
      <c r="Y42061" s="176"/>
    </row>
    <row r="42062" spans="25:25">
      <c r="Y42062" s="176"/>
    </row>
    <row r="42063" spans="25:25">
      <c r="Y42063" s="176"/>
    </row>
    <row r="42064" spans="25:25">
      <c r="Y42064" s="176"/>
    </row>
    <row r="42065" spans="25:25">
      <c r="Y42065" s="176"/>
    </row>
    <row r="42066" spans="25:25">
      <c r="Y42066" s="176"/>
    </row>
    <row r="42067" spans="25:25">
      <c r="Y42067" s="176"/>
    </row>
    <row r="42068" spans="25:25">
      <c r="Y42068" s="176"/>
    </row>
    <row r="42069" spans="25:25">
      <c r="Y42069" s="176"/>
    </row>
    <row r="42070" spans="25:25">
      <c r="Y42070" s="176"/>
    </row>
    <row r="42071" spans="25:25">
      <c r="Y42071" s="176"/>
    </row>
    <row r="42072" spans="25:25">
      <c r="Y42072" s="176"/>
    </row>
    <row r="42073" spans="25:25">
      <c r="Y42073" s="176"/>
    </row>
    <row r="42074" spans="25:25">
      <c r="Y42074" s="176"/>
    </row>
    <row r="42075" spans="25:25">
      <c r="Y42075" s="176"/>
    </row>
    <row r="42076" spans="25:25">
      <c r="Y42076" s="176"/>
    </row>
    <row r="42077" spans="25:25">
      <c r="Y42077" s="176"/>
    </row>
    <row r="42078" spans="25:25">
      <c r="Y42078" s="176"/>
    </row>
    <row r="42079" spans="25:25">
      <c r="Y42079" s="176"/>
    </row>
    <row r="42080" spans="25:25">
      <c r="Y42080" s="176"/>
    </row>
    <row r="42081" spans="25:25">
      <c r="Y42081" s="176"/>
    </row>
    <row r="42082" spans="25:25">
      <c r="Y42082" s="176"/>
    </row>
    <row r="42083" spans="25:25">
      <c r="Y42083" s="176"/>
    </row>
    <row r="42084" spans="25:25">
      <c r="Y42084" s="176"/>
    </row>
    <row r="42085" spans="25:25">
      <c r="Y42085" s="176"/>
    </row>
    <row r="42086" spans="25:25">
      <c r="Y42086" s="176"/>
    </row>
    <row r="42087" spans="25:25">
      <c r="Y42087" s="176"/>
    </row>
    <row r="42088" spans="25:25">
      <c r="Y42088" s="176"/>
    </row>
    <row r="42089" spans="25:25">
      <c r="Y42089" s="176"/>
    </row>
    <row r="42090" spans="25:25">
      <c r="Y42090" s="176"/>
    </row>
    <row r="42091" spans="25:25">
      <c r="Y42091" s="176"/>
    </row>
    <row r="42092" spans="25:25">
      <c r="Y42092" s="176"/>
    </row>
    <row r="42093" spans="25:25">
      <c r="Y42093" s="176"/>
    </row>
    <row r="42094" spans="25:25">
      <c r="Y42094" s="176"/>
    </row>
    <row r="42095" spans="25:25">
      <c r="Y42095" s="176"/>
    </row>
    <row r="42096" spans="25:25">
      <c r="Y42096" s="176"/>
    </row>
    <row r="42097" spans="25:25">
      <c r="Y42097" s="176"/>
    </row>
    <row r="42098" spans="25:25">
      <c r="Y42098" s="176"/>
    </row>
    <row r="42099" spans="25:25">
      <c r="Y42099" s="176"/>
    </row>
    <row r="42100" spans="25:25">
      <c r="Y42100" s="176"/>
    </row>
    <row r="42101" spans="25:25">
      <c r="Y42101" s="176"/>
    </row>
    <row r="42102" spans="25:25">
      <c r="Y42102" s="176"/>
    </row>
    <row r="42103" spans="25:25">
      <c r="Y42103" s="176"/>
    </row>
    <row r="42104" spans="25:25">
      <c r="Y42104" s="176"/>
    </row>
    <row r="42105" spans="25:25">
      <c r="Y42105" s="176"/>
    </row>
    <row r="42106" spans="25:25">
      <c r="Y42106" s="176"/>
    </row>
    <row r="42107" spans="25:25">
      <c r="Y42107" s="176"/>
    </row>
    <row r="42108" spans="25:25">
      <c r="Y42108" s="176"/>
    </row>
    <row r="42109" spans="25:25">
      <c r="Y42109" s="176"/>
    </row>
    <row r="42110" spans="25:25">
      <c r="Y42110" s="176"/>
    </row>
    <row r="42111" spans="25:25">
      <c r="Y42111" s="176"/>
    </row>
    <row r="42112" spans="25:25">
      <c r="Y42112" s="176"/>
    </row>
    <row r="42113" spans="25:25">
      <c r="Y42113" s="176"/>
    </row>
    <row r="42114" spans="25:25">
      <c r="Y42114" s="176"/>
    </row>
    <row r="42115" spans="25:25">
      <c r="Y42115" s="176"/>
    </row>
    <row r="42116" spans="25:25">
      <c r="Y42116" s="176"/>
    </row>
    <row r="42117" spans="25:25">
      <c r="Y42117" s="176"/>
    </row>
    <row r="42118" spans="25:25">
      <c r="Y42118" s="176"/>
    </row>
    <row r="42119" spans="25:25">
      <c r="Y42119" s="176"/>
    </row>
    <row r="42120" spans="25:25">
      <c r="Y42120" s="176"/>
    </row>
    <row r="42121" spans="25:25">
      <c r="Y42121" s="176"/>
    </row>
    <row r="42122" spans="25:25">
      <c r="Y42122" s="176"/>
    </row>
    <row r="42123" spans="25:25">
      <c r="Y42123" s="176"/>
    </row>
    <row r="42124" spans="25:25">
      <c r="Y42124" s="176"/>
    </row>
    <row r="42125" spans="25:25">
      <c r="Y42125" s="176"/>
    </row>
    <row r="42126" spans="25:25">
      <c r="Y42126" s="176"/>
    </row>
    <row r="42127" spans="25:25">
      <c r="Y42127" s="176"/>
    </row>
    <row r="42128" spans="25:25">
      <c r="Y42128" s="176"/>
    </row>
    <row r="42129" spans="25:25">
      <c r="Y42129" s="176"/>
    </row>
    <row r="42130" spans="25:25">
      <c r="Y42130" s="176"/>
    </row>
    <row r="42131" spans="25:25">
      <c r="Y42131" s="176"/>
    </row>
    <row r="42132" spans="25:25">
      <c r="Y42132" s="176"/>
    </row>
    <row r="42133" spans="25:25">
      <c r="Y42133" s="176"/>
    </row>
    <row r="42134" spans="25:25">
      <c r="Y42134" s="176"/>
    </row>
    <row r="42135" spans="25:25">
      <c r="Y42135" s="176"/>
    </row>
    <row r="42136" spans="25:25">
      <c r="Y42136" s="176"/>
    </row>
    <row r="42137" spans="25:25">
      <c r="Y42137" s="176"/>
    </row>
    <row r="42138" spans="25:25">
      <c r="Y42138" s="176"/>
    </row>
    <row r="42139" spans="25:25">
      <c r="Y42139" s="176"/>
    </row>
    <row r="42140" spans="25:25">
      <c r="Y42140" s="176"/>
    </row>
    <row r="42141" spans="25:25">
      <c r="Y42141" s="176"/>
    </row>
    <row r="42142" spans="25:25">
      <c r="Y42142" s="176"/>
    </row>
    <row r="42143" spans="25:25">
      <c r="Y42143" s="176"/>
    </row>
    <row r="42144" spans="25:25">
      <c r="Y42144" s="176"/>
    </row>
    <row r="42145" spans="25:25">
      <c r="Y42145" s="176"/>
    </row>
    <row r="42146" spans="25:25">
      <c r="Y42146" s="176"/>
    </row>
    <row r="42147" spans="25:25">
      <c r="Y42147" s="176"/>
    </row>
    <row r="42148" spans="25:25">
      <c r="Y42148" s="176"/>
    </row>
    <row r="42149" spans="25:25">
      <c r="Y42149" s="176"/>
    </row>
    <row r="42150" spans="25:25">
      <c r="Y42150" s="176"/>
    </row>
    <row r="42151" spans="25:25">
      <c r="Y42151" s="176"/>
    </row>
    <row r="42152" spans="25:25">
      <c r="Y42152" s="176"/>
    </row>
    <row r="42153" spans="25:25">
      <c r="Y42153" s="176"/>
    </row>
    <row r="42154" spans="25:25">
      <c r="Y42154" s="176"/>
    </row>
    <row r="42155" spans="25:25">
      <c r="Y42155" s="176"/>
    </row>
    <row r="42156" spans="25:25">
      <c r="Y42156" s="176"/>
    </row>
    <row r="42157" spans="25:25">
      <c r="Y42157" s="176"/>
    </row>
    <row r="42158" spans="25:25">
      <c r="Y42158" s="176"/>
    </row>
    <row r="42159" spans="25:25">
      <c r="Y42159" s="176"/>
    </row>
    <row r="42160" spans="25:25">
      <c r="Y42160" s="176"/>
    </row>
    <row r="42161" spans="25:25">
      <c r="Y42161" s="176"/>
    </row>
    <row r="42162" spans="25:25">
      <c r="Y42162" s="176"/>
    </row>
    <row r="42163" spans="25:25">
      <c r="Y42163" s="176"/>
    </row>
    <row r="42164" spans="25:25">
      <c r="Y42164" s="176"/>
    </row>
    <row r="42165" spans="25:25">
      <c r="Y42165" s="176"/>
    </row>
    <row r="42166" spans="25:25">
      <c r="Y42166" s="176"/>
    </row>
    <row r="42167" spans="25:25">
      <c r="Y42167" s="176"/>
    </row>
    <row r="42168" spans="25:25">
      <c r="Y42168" s="176"/>
    </row>
    <row r="42169" spans="25:25">
      <c r="Y42169" s="176"/>
    </row>
    <row r="42170" spans="25:25">
      <c r="Y42170" s="176"/>
    </row>
    <row r="42171" spans="25:25">
      <c r="Y42171" s="176"/>
    </row>
    <row r="42172" spans="25:25">
      <c r="Y42172" s="176"/>
    </row>
    <row r="42173" spans="25:25">
      <c r="Y42173" s="176"/>
    </row>
    <row r="42174" spans="25:25">
      <c r="Y42174" s="176"/>
    </row>
    <row r="42175" spans="25:25">
      <c r="Y42175" s="176"/>
    </row>
    <row r="42176" spans="25:25">
      <c r="Y42176" s="176"/>
    </row>
    <row r="42177" spans="25:25">
      <c r="Y42177" s="176"/>
    </row>
    <row r="42178" spans="25:25">
      <c r="Y42178" s="176"/>
    </row>
    <row r="42179" spans="25:25">
      <c r="Y42179" s="176"/>
    </row>
    <row r="42180" spans="25:25">
      <c r="Y42180" s="176"/>
    </row>
    <row r="42181" spans="25:25">
      <c r="Y42181" s="176"/>
    </row>
    <row r="42182" spans="25:25">
      <c r="Y42182" s="176"/>
    </row>
    <row r="42183" spans="25:25">
      <c r="Y42183" s="176"/>
    </row>
    <row r="42184" spans="25:25">
      <c r="Y42184" s="176"/>
    </row>
    <row r="42185" spans="25:25">
      <c r="Y42185" s="176"/>
    </row>
    <row r="42186" spans="25:25">
      <c r="Y42186" s="176"/>
    </row>
    <row r="42187" spans="25:25">
      <c r="Y42187" s="176"/>
    </row>
    <row r="42188" spans="25:25">
      <c r="Y42188" s="176"/>
    </row>
    <row r="42189" spans="25:25">
      <c r="Y42189" s="176"/>
    </row>
    <row r="42190" spans="25:25">
      <c r="Y42190" s="176"/>
    </row>
    <row r="42191" spans="25:25">
      <c r="Y42191" s="176"/>
    </row>
    <row r="42192" spans="25:25">
      <c r="Y42192" s="176"/>
    </row>
    <row r="42193" spans="25:25">
      <c r="Y42193" s="176"/>
    </row>
    <row r="42194" spans="25:25">
      <c r="Y42194" s="176"/>
    </row>
    <row r="42195" spans="25:25">
      <c r="Y42195" s="176"/>
    </row>
    <row r="42196" spans="25:25">
      <c r="Y42196" s="176"/>
    </row>
    <row r="42197" spans="25:25">
      <c r="Y42197" s="176"/>
    </row>
    <row r="42198" spans="25:25">
      <c r="Y42198" s="176"/>
    </row>
    <row r="42199" spans="25:25">
      <c r="Y42199" s="176"/>
    </row>
    <row r="42200" spans="25:25">
      <c r="Y42200" s="176"/>
    </row>
    <row r="42201" spans="25:25">
      <c r="Y42201" s="176"/>
    </row>
    <row r="42202" spans="25:25">
      <c r="Y42202" s="176"/>
    </row>
    <row r="42203" spans="25:25">
      <c r="Y42203" s="176"/>
    </row>
    <row r="42204" spans="25:25">
      <c r="Y42204" s="176"/>
    </row>
    <row r="42205" spans="25:25">
      <c r="Y42205" s="176"/>
    </row>
    <row r="42206" spans="25:25">
      <c r="Y42206" s="176"/>
    </row>
    <row r="42207" spans="25:25">
      <c r="Y42207" s="176"/>
    </row>
    <row r="42208" spans="25:25">
      <c r="Y42208" s="176"/>
    </row>
    <row r="42209" spans="25:25">
      <c r="Y42209" s="176"/>
    </row>
    <row r="42210" spans="25:25">
      <c r="Y42210" s="176"/>
    </row>
    <row r="42211" spans="25:25">
      <c r="Y42211" s="176"/>
    </row>
    <row r="42212" spans="25:25">
      <c r="Y42212" s="176"/>
    </row>
    <row r="42213" spans="25:25">
      <c r="Y42213" s="176"/>
    </row>
    <row r="42214" spans="25:25">
      <c r="Y42214" s="176"/>
    </row>
    <row r="42215" spans="25:25">
      <c r="Y42215" s="176"/>
    </row>
    <row r="42216" spans="25:25">
      <c r="Y42216" s="176"/>
    </row>
    <row r="42217" spans="25:25">
      <c r="Y42217" s="176"/>
    </row>
    <row r="42218" spans="25:25">
      <c r="Y42218" s="176"/>
    </row>
    <row r="42219" spans="25:25">
      <c r="Y42219" s="176"/>
    </row>
    <row r="42220" spans="25:25">
      <c r="Y42220" s="176"/>
    </row>
    <row r="42221" spans="25:25">
      <c r="Y42221" s="176"/>
    </row>
    <row r="42222" spans="25:25">
      <c r="Y42222" s="176"/>
    </row>
    <row r="42223" spans="25:25">
      <c r="Y42223" s="176"/>
    </row>
    <row r="42224" spans="25:25">
      <c r="Y42224" s="176"/>
    </row>
    <row r="42225" spans="25:25">
      <c r="Y42225" s="176"/>
    </row>
    <row r="42226" spans="25:25">
      <c r="Y42226" s="176"/>
    </row>
    <row r="42227" spans="25:25">
      <c r="Y42227" s="176"/>
    </row>
    <row r="42228" spans="25:25">
      <c r="Y42228" s="176"/>
    </row>
    <row r="42229" spans="25:25">
      <c r="Y42229" s="176"/>
    </row>
    <row r="42230" spans="25:25">
      <c r="Y42230" s="176"/>
    </row>
    <row r="42231" spans="25:25">
      <c r="Y42231" s="176"/>
    </row>
    <row r="42232" spans="25:25">
      <c r="Y42232" s="176"/>
    </row>
    <row r="42233" spans="25:25">
      <c r="Y42233" s="176"/>
    </row>
    <row r="42234" spans="25:25">
      <c r="Y42234" s="176"/>
    </row>
    <row r="42235" spans="25:25">
      <c r="Y42235" s="176"/>
    </row>
    <row r="42236" spans="25:25">
      <c r="Y42236" s="176"/>
    </row>
    <row r="42237" spans="25:25">
      <c r="Y42237" s="176"/>
    </row>
    <row r="42238" spans="25:25">
      <c r="Y42238" s="176"/>
    </row>
    <row r="42239" spans="25:25">
      <c r="Y42239" s="176"/>
    </row>
    <row r="42240" spans="25:25">
      <c r="Y42240" s="176"/>
    </row>
    <row r="42241" spans="25:25">
      <c r="Y42241" s="176"/>
    </row>
    <row r="42242" spans="25:25">
      <c r="Y42242" s="176"/>
    </row>
    <row r="42243" spans="25:25">
      <c r="Y42243" s="176"/>
    </row>
    <row r="42244" spans="25:25">
      <c r="Y42244" s="176"/>
    </row>
    <row r="42245" spans="25:25">
      <c r="Y42245" s="176"/>
    </row>
    <row r="42246" spans="25:25">
      <c r="Y42246" s="176"/>
    </row>
    <row r="42247" spans="25:25">
      <c r="Y42247" s="176"/>
    </row>
    <row r="42248" spans="25:25">
      <c r="Y42248" s="176"/>
    </row>
    <row r="42249" spans="25:25">
      <c r="Y42249" s="176"/>
    </row>
    <row r="42250" spans="25:25">
      <c r="Y42250" s="176"/>
    </row>
    <row r="42251" spans="25:25">
      <c r="Y42251" s="176"/>
    </row>
    <row r="42252" spans="25:25">
      <c r="Y42252" s="176"/>
    </row>
    <row r="42253" spans="25:25">
      <c r="Y42253" s="176"/>
    </row>
    <row r="42254" spans="25:25">
      <c r="Y42254" s="176"/>
    </row>
    <row r="42255" spans="25:25">
      <c r="Y42255" s="176"/>
    </row>
    <row r="42256" spans="25:25">
      <c r="Y42256" s="176"/>
    </row>
    <row r="42257" spans="25:25">
      <c r="Y42257" s="176"/>
    </row>
    <row r="42258" spans="25:25">
      <c r="Y42258" s="176"/>
    </row>
    <row r="42259" spans="25:25">
      <c r="Y42259" s="176"/>
    </row>
    <row r="42260" spans="25:25">
      <c r="Y42260" s="176"/>
    </row>
    <row r="42261" spans="25:25">
      <c r="Y42261" s="176"/>
    </row>
    <row r="42262" spans="25:25">
      <c r="Y42262" s="176"/>
    </row>
    <row r="42263" spans="25:25">
      <c r="Y42263" s="176"/>
    </row>
    <row r="42264" spans="25:25">
      <c r="Y42264" s="176"/>
    </row>
    <row r="42265" spans="25:25">
      <c r="Y42265" s="176"/>
    </row>
    <row r="42266" spans="25:25">
      <c r="Y42266" s="176"/>
    </row>
    <row r="42267" spans="25:25">
      <c r="Y42267" s="176"/>
    </row>
    <row r="42268" spans="25:25">
      <c r="Y42268" s="176"/>
    </row>
    <row r="42269" spans="25:25">
      <c r="Y42269" s="176"/>
    </row>
    <row r="42270" spans="25:25">
      <c r="Y42270" s="176"/>
    </row>
    <row r="42271" spans="25:25">
      <c r="Y42271" s="176"/>
    </row>
    <row r="42272" spans="25:25">
      <c r="Y42272" s="176"/>
    </row>
    <row r="42273" spans="25:25">
      <c r="Y42273" s="176"/>
    </row>
    <row r="42274" spans="25:25">
      <c r="Y42274" s="176"/>
    </row>
    <row r="42275" spans="25:25">
      <c r="Y42275" s="176"/>
    </row>
    <row r="42276" spans="25:25">
      <c r="Y42276" s="176"/>
    </row>
    <row r="42277" spans="25:25">
      <c r="Y42277" s="176"/>
    </row>
    <row r="42278" spans="25:25">
      <c r="Y42278" s="176"/>
    </row>
    <row r="42279" spans="25:25">
      <c r="Y42279" s="176"/>
    </row>
    <row r="42280" spans="25:25">
      <c r="Y42280" s="176"/>
    </row>
    <row r="42281" spans="25:25">
      <c r="Y42281" s="176"/>
    </row>
    <row r="42282" spans="25:25">
      <c r="Y42282" s="176"/>
    </row>
    <row r="42283" spans="25:25">
      <c r="Y42283" s="176"/>
    </row>
    <row r="42284" spans="25:25">
      <c r="Y42284" s="176"/>
    </row>
    <row r="42285" spans="25:25">
      <c r="Y42285" s="176"/>
    </row>
    <row r="42286" spans="25:25">
      <c r="Y42286" s="176"/>
    </row>
    <row r="42287" spans="25:25">
      <c r="Y42287" s="176"/>
    </row>
    <row r="42288" spans="25:25">
      <c r="Y42288" s="176"/>
    </row>
    <row r="42289" spans="25:25">
      <c r="Y42289" s="176"/>
    </row>
    <row r="42290" spans="25:25">
      <c r="Y42290" s="176"/>
    </row>
    <row r="42291" spans="25:25">
      <c r="Y42291" s="176"/>
    </row>
    <row r="42292" spans="25:25">
      <c r="Y42292" s="176"/>
    </row>
    <row r="42293" spans="25:25">
      <c r="Y42293" s="176"/>
    </row>
    <row r="42294" spans="25:25">
      <c r="Y42294" s="176"/>
    </row>
    <row r="42295" spans="25:25">
      <c r="Y42295" s="176"/>
    </row>
    <row r="42296" spans="25:25">
      <c r="Y42296" s="176"/>
    </row>
    <row r="42297" spans="25:25">
      <c r="Y42297" s="176"/>
    </row>
    <row r="42298" spans="25:25">
      <c r="Y42298" s="176"/>
    </row>
    <row r="42299" spans="25:25">
      <c r="Y42299" s="176"/>
    </row>
    <row r="42300" spans="25:25">
      <c r="Y42300" s="176"/>
    </row>
    <row r="42301" spans="25:25">
      <c r="Y42301" s="176"/>
    </row>
    <row r="42302" spans="25:25">
      <c r="Y42302" s="176"/>
    </row>
    <row r="42303" spans="25:25">
      <c r="Y42303" s="176"/>
    </row>
    <row r="42304" spans="25:25">
      <c r="Y42304" s="176"/>
    </row>
    <row r="42305" spans="25:25">
      <c r="Y42305" s="176"/>
    </row>
    <row r="42306" spans="25:25">
      <c r="Y42306" s="176"/>
    </row>
    <row r="42307" spans="25:25">
      <c r="Y42307" s="176"/>
    </row>
    <row r="42308" spans="25:25">
      <c r="Y42308" s="176"/>
    </row>
    <row r="42309" spans="25:25">
      <c r="Y42309" s="176"/>
    </row>
    <row r="42310" spans="25:25">
      <c r="Y42310" s="176"/>
    </row>
    <row r="42311" spans="25:25">
      <c r="Y42311" s="176"/>
    </row>
    <row r="42312" spans="25:25">
      <c r="Y42312" s="176"/>
    </row>
    <row r="42313" spans="25:25">
      <c r="Y42313" s="176"/>
    </row>
    <row r="42314" spans="25:25">
      <c r="Y42314" s="176"/>
    </row>
    <row r="42315" spans="25:25">
      <c r="Y42315" s="176"/>
    </row>
    <row r="42316" spans="25:25">
      <c r="Y42316" s="176"/>
    </row>
    <row r="42317" spans="25:25">
      <c r="Y42317" s="176"/>
    </row>
    <row r="42318" spans="25:25">
      <c r="Y42318" s="176"/>
    </row>
    <row r="42319" spans="25:25">
      <c r="Y42319" s="176"/>
    </row>
    <row r="42320" spans="25:25">
      <c r="Y42320" s="176"/>
    </row>
    <row r="42321" spans="25:25">
      <c r="Y42321" s="176"/>
    </row>
    <row r="42322" spans="25:25">
      <c r="Y42322" s="176"/>
    </row>
    <row r="42323" spans="25:25">
      <c r="Y42323" s="176"/>
    </row>
    <row r="42324" spans="25:25">
      <c r="Y42324" s="176"/>
    </row>
    <row r="42325" spans="25:25">
      <c r="Y42325" s="176"/>
    </row>
    <row r="42326" spans="25:25">
      <c r="Y42326" s="176"/>
    </row>
    <row r="42327" spans="25:25">
      <c r="Y42327" s="176"/>
    </row>
    <row r="42328" spans="25:25">
      <c r="Y42328" s="176"/>
    </row>
    <row r="42329" spans="25:25">
      <c r="Y42329" s="176"/>
    </row>
    <row r="42330" spans="25:25">
      <c r="Y42330" s="176"/>
    </row>
    <row r="42331" spans="25:25">
      <c r="Y42331" s="176"/>
    </row>
    <row r="42332" spans="25:25">
      <c r="Y42332" s="176"/>
    </row>
    <row r="42333" spans="25:25">
      <c r="Y42333" s="176"/>
    </row>
    <row r="42334" spans="25:25">
      <c r="Y42334" s="176"/>
    </row>
    <row r="42335" spans="25:25">
      <c r="Y42335" s="176"/>
    </row>
    <row r="42336" spans="25:25">
      <c r="Y42336" s="176"/>
    </row>
    <row r="42337" spans="25:25">
      <c r="Y42337" s="176"/>
    </row>
    <row r="42338" spans="25:25">
      <c r="Y42338" s="176"/>
    </row>
    <row r="42339" spans="25:25">
      <c r="Y42339" s="176"/>
    </row>
    <row r="42340" spans="25:25">
      <c r="Y42340" s="176"/>
    </row>
    <row r="42341" spans="25:25">
      <c r="Y42341" s="176"/>
    </row>
    <row r="42342" spans="25:25">
      <c r="Y42342" s="176"/>
    </row>
    <row r="42343" spans="25:25">
      <c r="Y42343" s="176"/>
    </row>
    <row r="42344" spans="25:25">
      <c r="Y42344" s="176"/>
    </row>
    <row r="42345" spans="25:25">
      <c r="Y42345" s="176"/>
    </row>
    <row r="42346" spans="25:25">
      <c r="Y42346" s="176"/>
    </row>
    <row r="42347" spans="25:25">
      <c r="Y42347" s="176"/>
    </row>
    <row r="42348" spans="25:25">
      <c r="Y42348" s="176"/>
    </row>
    <row r="42349" spans="25:25">
      <c r="Y42349" s="176"/>
    </row>
    <row r="42350" spans="25:25">
      <c r="Y42350" s="176"/>
    </row>
    <row r="42351" spans="25:25">
      <c r="Y42351" s="176"/>
    </row>
    <row r="42352" spans="25:25">
      <c r="Y42352" s="176"/>
    </row>
    <row r="42353" spans="25:25">
      <c r="Y42353" s="176"/>
    </row>
    <row r="42354" spans="25:25">
      <c r="Y42354" s="176"/>
    </row>
    <row r="42355" spans="25:25">
      <c r="Y42355" s="176"/>
    </row>
    <row r="42356" spans="25:25">
      <c r="Y42356" s="176"/>
    </row>
    <row r="42357" spans="25:25">
      <c r="Y42357" s="176"/>
    </row>
    <row r="42358" spans="25:25">
      <c r="Y42358" s="176"/>
    </row>
    <row r="42359" spans="25:25">
      <c r="Y42359" s="176"/>
    </row>
    <row r="42360" spans="25:25">
      <c r="Y42360" s="176"/>
    </row>
    <row r="42361" spans="25:25">
      <c r="Y42361" s="176"/>
    </row>
    <row r="42362" spans="25:25">
      <c r="Y42362" s="176"/>
    </row>
    <row r="42363" spans="25:25">
      <c r="Y42363" s="176"/>
    </row>
    <row r="42364" spans="25:25">
      <c r="Y42364" s="176"/>
    </row>
    <row r="42365" spans="25:25">
      <c r="Y42365" s="176"/>
    </row>
    <row r="42366" spans="25:25">
      <c r="Y42366" s="176"/>
    </row>
    <row r="42367" spans="25:25">
      <c r="Y42367" s="176"/>
    </row>
    <row r="42368" spans="25:25">
      <c r="Y42368" s="176"/>
    </row>
    <row r="42369" spans="25:25">
      <c r="Y42369" s="176"/>
    </row>
    <row r="42370" spans="25:25">
      <c r="Y42370" s="176"/>
    </row>
    <row r="42371" spans="25:25">
      <c r="Y42371" s="176"/>
    </row>
    <row r="42372" spans="25:25">
      <c r="Y42372" s="176"/>
    </row>
    <row r="42373" spans="25:25">
      <c r="Y42373" s="176"/>
    </row>
    <row r="42374" spans="25:25">
      <c r="Y42374" s="176"/>
    </row>
    <row r="42375" spans="25:25">
      <c r="Y42375" s="176"/>
    </row>
    <row r="42376" spans="25:25">
      <c r="Y42376" s="176"/>
    </row>
    <row r="42377" spans="25:25">
      <c r="Y42377" s="176"/>
    </row>
    <row r="42378" spans="25:25">
      <c r="Y42378" s="176"/>
    </row>
    <row r="42379" spans="25:25">
      <c r="Y42379" s="176"/>
    </row>
    <row r="42380" spans="25:25">
      <c r="Y42380" s="176"/>
    </row>
    <row r="42381" spans="25:25">
      <c r="Y42381" s="176"/>
    </row>
    <row r="42382" spans="25:25">
      <c r="Y42382" s="176"/>
    </row>
    <row r="42383" spans="25:25">
      <c r="Y42383" s="176"/>
    </row>
    <row r="42384" spans="25:25">
      <c r="Y42384" s="176"/>
    </row>
    <row r="42385" spans="25:25">
      <c r="Y42385" s="176"/>
    </row>
    <row r="42386" spans="25:25">
      <c r="Y42386" s="176"/>
    </row>
    <row r="42387" spans="25:25">
      <c r="Y42387" s="176"/>
    </row>
    <row r="42388" spans="25:25">
      <c r="Y42388" s="176"/>
    </row>
    <row r="42389" spans="25:25">
      <c r="Y42389" s="176"/>
    </row>
    <row r="42390" spans="25:25">
      <c r="Y42390" s="176"/>
    </row>
    <row r="42391" spans="25:25">
      <c r="Y42391" s="176"/>
    </row>
    <row r="42392" spans="25:25">
      <c r="Y42392" s="176"/>
    </row>
    <row r="42393" spans="25:25">
      <c r="Y42393" s="176"/>
    </row>
    <row r="42394" spans="25:25">
      <c r="Y42394" s="176"/>
    </row>
    <row r="42395" spans="25:25">
      <c r="Y42395" s="176"/>
    </row>
    <row r="42396" spans="25:25">
      <c r="Y42396" s="176"/>
    </row>
    <row r="42397" spans="25:25">
      <c r="Y42397" s="176"/>
    </row>
    <row r="42398" spans="25:25">
      <c r="Y42398" s="176"/>
    </row>
    <row r="42399" spans="25:25">
      <c r="Y42399" s="176"/>
    </row>
    <row r="42400" spans="25:25">
      <c r="Y42400" s="176"/>
    </row>
    <row r="42401" spans="25:25">
      <c r="Y42401" s="176"/>
    </row>
    <row r="42402" spans="25:25">
      <c r="Y42402" s="176"/>
    </row>
    <row r="42403" spans="25:25">
      <c r="Y42403" s="176"/>
    </row>
    <row r="42404" spans="25:25">
      <c r="Y42404" s="176"/>
    </row>
    <row r="42405" spans="25:25">
      <c r="Y42405" s="176"/>
    </row>
    <row r="42406" spans="25:25">
      <c r="Y42406" s="176"/>
    </row>
    <row r="42407" spans="25:25">
      <c r="Y42407" s="176"/>
    </row>
    <row r="42408" spans="25:25">
      <c r="Y42408" s="176"/>
    </row>
    <row r="42409" spans="25:25">
      <c r="Y42409" s="176"/>
    </row>
    <row r="42410" spans="25:25">
      <c r="Y42410" s="176"/>
    </row>
    <row r="42411" spans="25:25">
      <c r="Y42411" s="176"/>
    </row>
    <row r="42412" spans="25:25">
      <c r="Y42412" s="176"/>
    </row>
    <row r="42413" spans="25:25">
      <c r="Y42413" s="176"/>
    </row>
    <row r="42414" spans="25:25">
      <c r="Y42414" s="176"/>
    </row>
    <row r="42415" spans="25:25">
      <c r="Y42415" s="176"/>
    </row>
    <row r="42416" spans="25:25">
      <c r="Y42416" s="176"/>
    </row>
    <row r="42417" spans="25:25">
      <c r="Y42417" s="176"/>
    </row>
    <row r="42418" spans="25:25">
      <c r="Y42418" s="176"/>
    </row>
    <row r="42419" spans="25:25">
      <c r="Y42419" s="176"/>
    </row>
    <row r="42420" spans="25:25">
      <c r="Y42420" s="176"/>
    </row>
    <row r="42421" spans="25:25">
      <c r="Y42421" s="176"/>
    </row>
    <row r="42422" spans="25:25">
      <c r="Y42422" s="176"/>
    </row>
    <row r="42423" spans="25:25">
      <c r="Y42423" s="176"/>
    </row>
    <row r="42424" spans="25:25">
      <c r="Y42424" s="176"/>
    </row>
    <row r="42425" spans="25:25">
      <c r="Y42425" s="176"/>
    </row>
    <row r="42426" spans="25:25">
      <c r="Y42426" s="176"/>
    </row>
    <row r="42427" spans="25:25">
      <c r="Y42427" s="176"/>
    </row>
    <row r="42428" spans="25:25">
      <c r="Y42428" s="176"/>
    </row>
    <row r="42429" spans="25:25">
      <c r="Y42429" s="176"/>
    </row>
    <row r="42430" spans="25:25">
      <c r="Y42430" s="176"/>
    </row>
    <row r="42431" spans="25:25">
      <c r="Y42431" s="176"/>
    </row>
    <row r="42432" spans="25:25">
      <c r="Y42432" s="176"/>
    </row>
    <row r="42433" spans="25:25">
      <c r="Y42433" s="176"/>
    </row>
    <row r="42434" spans="25:25">
      <c r="Y42434" s="176"/>
    </row>
    <row r="42435" spans="25:25">
      <c r="Y42435" s="176"/>
    </row>
    <row r="42436" spans="25:25">
      <c r="Y42436" s="176"/>
    </row>
    <row r="42437" spans="25:25">
      <c r="Y42437" s="176"/>
    </row>
    <row r="42438" spans="25:25">
      <c r="Y42438" s="176"/>
    </row>
    <row r="42439" spans="25:25">
      <c r="Y42439" s="176"/>
    </row>
    <row r="42440" spans="25:25">
      <c r="Y42440" s="176"/>
    </row>
    <row r="42441" spans="25:25">
      <c r="Y42441" s="176"/>
    </row>
    <row r="42442" spans="25:25">
      <c r="Y42442" s="176"/>
    </row>
    <row r="42443" spans="25:25">
      <c r="Y42443" s="176"/>
    </row>
    <row r="42444" spans="25:25">
      <c r="Y42444" s="176"/>
    </row>
    <row r="42445" spans="25:25">
      <c r="Y42445" s="176"/>
    </row>
    <row r="42446" spans="25:25">
      <c r="Y42446" s="176"/>
    </row>
    <row r="42447" spans="25:25">
      <c r="Y42447" s="176"/>
    </row>
    <row r="42448" spans="25:25">
      <c r="Y42448" s="176"/>
    </row>
    <row r="42449" spans="25:25">
      <c r="Y42449" s="176"/>
    </row>
    <row r="42450" spans="25:25">
      <c r="Y42450" s="176"/>
    </row>
    <row r="42451" spans="25:25">
      <c r="Y42451" s="176"/>
    </row>
    <row r="42452" spans="25:25">
      <c r="Y42452" s="176"/>
    </row>
    <row r="42453" spans="25:25">
      <c r="Y42453" s="176"/>
    </row>
    <row r="42454" spans="25:25">
      <c r="Y42454" s="176"/>
    </row>
    <row r="42455" spans="25:25">
      <c r="Y42455" s="176"/>
    </row>
    <row r="42456" spans="25:25">
      <c r="Y42456" s="176"/>
    </row>
    <row r="42457" spans="25:25">
      <c r="Y42457" s="176"/>
    </row>
    <row r="42458" spans="25:25">
      <c r="Y42458" s="176"/>
    </row>
    <row r="42459" spans="25:25">
      <c r="Y42459" s="176"/>
    </row>
    <row r="42460" spans="25:25">
      <c r="Y42460" s="176"/>
    </row>
    <row r="42461" spans="25:25">
      <c r="Y42461" s="176"/>
    </row>
    <row r="42462" spans="25:25">
      <c r="Y42462" s="176"/>
    </row>
    <row r="42463" spans="25:25">
      <c r="Y42463" s="176"/>
    </row>
    <row r="42464" spans="25:25">
      <c r="Y42464" s="176"/>
    </row>
    <row r="42465" spans="25:25">
      <c r="Y42465" s="176"/>
    </row>
    <row r="42466" spans="25:25">
      <c r="Y42466" s="176"/>
    </row>
    <row r="42467" spans="25:25">
      <c r="Y42467" s="176"/>
    </row>
    <row r="42468" spans="25:25">
      <c r="Y42468" s="176"/>
    </row>
    <row r="42469" spans="25:25">
      <c r="Y42469" s="176"/>
    </row>
    <row r="42470" spans="25:25">
      <c r="Y42470" s="176"/>
    </row>
    <row r="42471" spans="25:25">
      <c r="Y42471" s="176"/>
    </row>
    <row r="42472" spans="25:25">
      <c r="Y42472" s="176"/>
    </row>
    <row r="42473" spans="25:25">
      <c r="Y42473" s="176"/>
    </row>
    <row r="42474" spans="25:25">
      <c r="Y42474" s="176"/>
    </row>
    <row r="42475" spans="25:25">
      <c r="Y42475" s="176"/>
    </row>
    <row r="42476" spans="25:25">
      <c r="Y42476" s="176"/>
    </row>
    <row r="42477" spans="25:25">
      <c r="Y42477" s="176"/>
    </row>
    <row r="42478" spans="25:25">
      <c r="Y42478" s="176"/>
    </row>
    <row r="42479" spans="25:25">
      <c r="Y42479" s="176"/>
    </row>
    <row r="42480" spans="25:25">
      <c r="Y42480" s="176"/>
    </row>
    <row r="42481" spans="25:25">
      <c r="Y42481" s="176"/>
    </row>
    <row r="42482" spans="25:25">
      <c r="Y42482" s="176"/>
    </row>
    <row r="42483" spans="25:25">
      <c r="Y42483" s="176"/>
    </row>
    <row r="42484" spans="25:25">
      <c r="Y42484" s="176"/>
    </row>
    <row r="42485" spans="25:25">
      <c r="Y42485" s="176"/>
    </row>
    <row r="42486" spans="25:25">
      <c r="Y42486" s="176"/>
    </row>
    <row r="42487" spans="25:25">
      <c r="Y42487" s="176"/>
    </row>
    <row r="42488" spans="25:25">
      <c r="Y42488" s="176"/>
    </row>
    <row r="42489" spans="25:25">
      <c r="Y42489" s="176"/>
    </row>
    <row r="42490" spans="25:25">
      <c r="Y42490" s="176"/>
    </row>
    <row r="42491" spans="25:25">
      <c r="Y42491" s="176"/>
    </row>
    <row r="42492" spans="25:25">
      <c r="Y42492" s="176"/>
    </row>
    <row r="42493" spans="25:25">
      <c r="Y42493" s="176"/>
    </row>
    <row r="42494" spans="25:25">
      <c r="Y42494" s="176"/>
    </row>
    <row r="42495" spans="25:25">
      <c r="Y42495" s="176"/>
    </row>
    <row r="42496" spans="25:25">
      <c r="Y42496" s="176"/>
    </row>
    <row r="42497" spans="25:25">
      <c r="Y42497" s="176"/>
    </row>
    <row r="42498" spans="25:25">
      <c r="Y42498" s="176"/>
    </row>
    <row r="42499" spans="25:25">
      <c r="Y42499" s="176"/>
    </row>
    <row r="42500" spans="25:25">
      <c r="Y42500" s="176"/>
    </row>
    <row r="42501" spans="25:25">
      <c r="Y42501" s="176"/>
    </row>
    <row r="42502" spans="25:25">
      <c r="Y42502" s="176"/>
    </row>
    <row r="42503" spans="25:25">
      <c r="Y42503" s="176"/>
    </row>
    <row r="42504" spans="25:25">
      <c r="Y42504" s="176"/>
    </row>
    <row r="42505" spans="25:25">
      <c r="Y42505" s="176"/>
    </row>
    <row r="42506" spans="25:25">
      <c r="Y42506" s="176"/>
    </row>
    <row r="42507" spans="25:25">
      <c r="Y42507" s="176"/>
    </row>
    <row r="42508" spans="25:25">
      <c r="Y42508" s="176"/>
    </row>
    <row r="42509" spans="25:25">
      <c r="Y42509" s="176"/>
    </row>
    <row r="42510" spans="25:25">
      <c r="Y42510" s="176"/>
    </row>
    <row r="42511" spans="25:25">
      <c r="Y42511" s="176"/>
    </row>
    <row r="42512" spans="25:25">
      <c r="Y42512" s="176"/>
    </row>
    <row r="42513" spans="25:25">
      <c r="Y42513" s="176"/>
    </row>
    <row r="42514" spans="25:25">
      <c r="Y42514" s="176"/>
    </row>
    <row r="42515" spans="25:25">
      <c r="Y42515" s="176"/>
    </row>
    <row r="42516" spans="25:25">
      <c r="Y42516" s="176"/>
    </row>
    <row r="42517" spans="25:25">
      <c r="Y42517" s="176"/>
    </row>
    <row r="42518" spans="25:25">
      <c r="Y42518" s="176"/>
    </row>
    <row r="42519" spans="25:25">
      <c r="Y42519" s="176"/>
    </row>
    <row r="42520" spans="25:25">
      <c r="Y42520" s="176"/>
    </row>
    <row r="42521" spans="25:25">
      <c r="Y42521" s="176"/>
    </row>
    <row r="42522" spans="25:25">
      <c r="Y42522" s="176"/>
    </row>
    <row r="42523" spans="25:25">
      <c r="Y42523" s="176"/>
    </row>
    <row r="42524" spans="25:25">
      <c r="Y42524" s="176"/>
    </row>
    <row r="42525" spans="25:25">
      <c r="Y42525" s="176"/>
    </row>
    <row r="42526" spans="25:25">
      <c r="Y42526" s="176"/>
    </row>
    <row r="42527" spans="25:25">
      <c r="Y42527" s="176"/>
    </row>
    <row r="42528" spans="25:25">
      <c r="Y42528" s="176"/>
    </row>
    <row r="42529" spans="25:25">
      <c r="Y42529" s="176"/>
    </row>
    <row r="42530" spans="25:25">
      <c r="Y42530" s="176"/>
    </row>
    <row r="42531" spans="25:25">
      <c r="Y42531" s="176"/>
    </row>
    <row r="42532" spans="25:25">
      <c r="Y42532" s="176"/>
    </row>
    <row r="42533" spans="25:25">
      <c r="Y42533" s="176"/>
    </row>
    <row r="42534" spans="25:25">
      <c r="Y42534" s="176"/>
    </row>
    <row r="42535" spans="25:25">
      <c r="Y42535" s="176"/>
    </row>
    <row r="42536" spans="25:25">
      <c r="Y42536" s="176"/>
    </row>
    <row r="42537" spans="25:25">
      <c r="Y42537" s="176"/>
    </row>
    <row r="42538" spans="25:25">
      <c r="Y42538" s="176"/>
    </row>
    <row r="42539" spans="25:25">
      <c r="Y42539" s="176"/>
    </row>
    <row r="42540" spans="25:25">
      <c r="Y42540" s="176"/>
    </row>
    <row r="42541" spans="25:25">
      <c r="Y42541" s="176"/>
    </row>
    <row r="42542" spans="25:25">
      <c r="Y42542" s="176"/>
    </row>
    <row r="42543" spans="25:25">
      <c r="Y42543" s="176"/>
    </row>
    <row r="42544" spans="25:25">
      <c r="Y42544" s="176"/>
    </row>
    <row r="42545" spans="25:25">
      <c r="Y42545" s="176"/>
    </row>
    <row r="42546" spans="25:25">
      <c r="Y42546" s="176"/>
    </row>
    <row r="42547" spans="25:25">
      <c r="Y42547" s="176"/>
    </row>
    <row r="42548" spans="25:25">
      <c r="Y42548" s="176"/>
    </row>
    <row r="42549" spans="25:25">
      <c r="Y42549" s="176"/>
    </row>
    <row r="42550" spans="25:25">
      <c r="Y42550" s="176"/>
    </row>
    <row r="42551" spans="25:25">
      <c r="Y42551" s="176"/>
    </row>
    <row r="42552" spans="25:25">
      <c r="Y42552" s="176"/>
    </row>
    <row r="42553" spans="25:25">
      <c r="Y42553" s="176"/>
    </row>
    <row r="42554" spans="25:25">
      <c r="Y42554" s="176"/>
    </row>
    <row r="42555" spans="25:25">
      <c r="Y42555" s="176"/>
    </row>
    <row r="42556" spans="25:25">
      <c r="Y42556" s="176"/>
    </row>
    <row r="42557" spans="25:25">
      <c r="Y42557" s="176"/>
    </row>
    <row r="42558" spans="25:25">
      <c r="Y42558" s="176"/>
    </row>
    <row r="42559" spans="25:25">
      <c r="Y42559" s="176"/>
    </row>
    <row r="42560" spans="25:25">
      <c r="Y42560" s="176"/>
    </row>
    <row r="42561" spans="25:25">
      <c r="Y42561" s="176"/>
    </row>
    <row r="42562" spans="25:25">
      <c r="Y42562" s="176"/>
    </row>
    <row r="42563" spans="25:25">
      <c r="Y42563" s="176"/>
    </row>
    <row r="42564" spans="25:25">
      <c r="Y42564" s="176"/>
    </row>
    <row r="42565" spans="25:25">
      <c r="Y42565" s="176"/>
    </row>
    <row r="42566" spans="25:25">
      <c r="Y42566" s="176"/>
    </row>
    <row r="42567" spans="25:25">
      <c r="Y42567" s="176"/>
    </row>
    <row r="42568" spans="25:25">
      <c r="Y42568" s="176"/>
    </row>
    <row r="42569" spans="25:25">
      <c r="Y42569" s="176"/>
    </row>
    <row r="42570" spans="25:25">
      <c r="Y42570" s="176"/>
    </row>
    <row r="42571" spans="25:25">
      <c r="Y42571" s="176"/>
    </row>
    <row r="42572" spans="25:25">
      <c r="Y42572" s="176"/>
    </row>
    <row r="42573" spans="25:25">
      <c r="Y42573" s="176"/>
    </row>
    <row r="42574" spans="25:25">
      <c r="Y42574" s="176"/>
    </row>
    <row r="42575" spans="25:25">
      <c r="Y42575" s="176"/>
    </row>
    <row r="42576" spans="25:25">
      <c r="Y42576" s="176"/>
    </row>
    <row r="42577" spans="25:25">
      <c r="Y42577" s="176"/>
    </row>
    <row r="42578" spans="25:25">
      <c r="Y42578" s="176"/>
    </row>
    <row r="42579" spans="25:25">
      <c r="Y42579" s="176"/>
    </row>
    <row r="42580" spans="25:25">
      <c r="Y42580" s="176"/>
    </row>
    <row r="42581" spans="25:25">
      <c r="Y42581" s="176"/>
    </row>
    <row r="42582" spans="25:25">
      <c r="Y42582" s="176"/>
    </row>
    <row r="42583" spans="25:25">
      <c r="Y42583" s="176"/>
    </row>
    <row r="42584" spans="25:25">
      <c r="Y42584" s="176"/>
    </row>
    <row r="42585" spans="25:25">
      <c r="Y42585" s="176"/>
    </row>
    <row r="42586" spans="25:25">
      <c r="Y42586" s="176"/>
    </row>
    <row r="42587" spans="25:25">
      <c r="Y42587" s="176"/>
    </row>
    <row r="42588" spans="25:25">
      <c r="Y42588" s="176"/>
    </row>
    <row r="42589" spans="25:25">
      <c r="Y42589" s="176"/>
    </row>
    <row r="42590" spans="25:25">
      <c r="Y42590" s="176"/>
    </row>
    <row r="42591" spans="25:25">
      <c r="Y42591" s="176"/>
    </row>
    <row r="42592" spans="25:25">
      <c r="Y42592" s="176"/>
    </row>
    <row r="42593" spans="25:25">
      <c r="Y42593" s="176"/>
    </row>
    <row r="42594" spans="25:25">
      <c r="Y42594" s="176"/>
    </row>
    <row r="42595" spans="25:25">
      <c r="Y42595" s="176"/>
    </row>
    <row r="42596" spans="25:25">
      <c r="Y42596" s="176"/>
    </row>
    <row r="42597" spans="25:25">
      <c r="Y42597" s="176"/>
    </row>
    <row r="42598" spans="25:25">
      <c r="Y42598" s="176"/>
    </row>
    <row r="42599" spans="25:25">
      <c r="Y42599" s="176"/>
    </row>
    <row r="42600" spans="25:25">
      <c r="Y42600" s="176"/>
    </row>
    <row r="42601" spans="25:25">
      <c r="Y42601" s="176"/>
    </row>
    <row r="42602" spans="25:25">
      <c r="Y42602" s="176"/>
    </row>
    <row r="42603" spans="25:25">
      <c r="Y42603" s="176"/>
    </row>
    <row r="42604" spans="25:25">
      <c r="Y42604" s="176"/>
    </row>
    <row r="42605" spans="25:25">
      <c r="Y42605" s="176"/>
    </row>
    <row r="42606" spans="25:25">
      <c r="Y42606" s="176"/>
    </row>
    <row r="42607" spans="25:25">
      <c r="Y42607" s="176"/>
    </row>
    <row r="42608" spans="25:25">
      <c r="Y42608" s="176"/>
    </row>
    <row r="42609" spans="25:25">
      <c r="Y42609" s="176"/>
    </row>
    <row r="42610" spans="25:25">
      <c r="Y42610" s="176"/>
    </row>
    <row r="42611" spans="25:25">
      <c r="Y42611" s="176"/>
    </row>
    <row r="42612" spans="25:25">
      <c r="Y42612" s="176"/>
    </row>
    <row r="42613" spans="25:25">
      <c r="Y42613" s="176"/>
    </row>
    <row r="42614" spans="25:25">
      <c r="Y42614" s="176"/>
    </row>
    <row r="42615" spans="25:25">
      <c r="Y42615" s="176"/>
    </row>
    <row r="42616" spans="25:25">
      <c r="Y42616" s="176"/>
    </row>
    <row r="42617" spans="25:25">
      <c r="Y42617" s="176"/>
    </row>
    <row r="42618" spans="25:25">
      <c r="Y42618" s="176"/>
    </row>
    <row r="42619" spans="25:25">
      <c r="Y42619" s="176"/>
    </row>
    <row r="42620" spans="25:25">
      <c r="Y42620" s="176"/>
    </row>
    <row r="42621" spans="25:25">
      <c r="Y42621" s="176"/>
    </row>
    <row r="42622" spans="25:25">
      <c r="Y42622" s="176"/>
    </row>
    <row r="42623" spans="25:25">
      <c r="Y42623" s="176"/>
    </row>
    <row r="42624" spans="25:25">
      <c r="Y42624" s="176"/>
    </row>
    <row r="42625" spans="25:25">
      <c r="Y42625" s="176"/>
    </row>
    <row r="42626" spans="25:25">
      <c r="Y42626" s="176"/>
    </row>
    <row r="42627" spans="25:25">
      <c r="Y42627" s="176"/>
    </row>
    <row r="42628" spans="25:25">
      <c r="Y42628" s="176"/>
    </row>
    <row r="42629" spans="25:25">
      <c r="Y42629" s="176"/>
    </row>
    <row r="42630" spans="25:25">
      <c r="Y42630" s="176"/>
    </row>
    <row r="42631" spans="25:25">
      <c r="Y42631" s="176"/>
    </row>
    <row r="42632" spans="25:25">
      <c r="Y42632" s="176"/>
    </row>
    <row r="42633" spans="25:25">
      <c r="Y42633" s="176"/>
    </row>
    <row r="42634" spans="25:25">
      <c r="Y42634" s="176"/>
    </row>
    <row r="42635" spans="25:25">
      <c r="Y42635" s="176"/>
    </row>
    <row r="42636" spans="25:25">
      <c r="Y42636" s="176"/>
    </row>
    <row r="42637" spans="25:25">
      <c r="Y42637" s="176"/>
    </row>
    <row r="42638" spans="25:25">
      <c r="Y42638" s="176"/>
    </row>
    <row r="42639" spans="25:25">
      <c r="Y42639" s="176"/>
    </row>
    <row r="42640" spans="25:25">
      <c r="Y42640" s="176"/>
    </row>
    <row r="42641" spans="25:25">
      <c r="Y42641" s="176"/>
    </row>
    <row r="42642" spans="25:25">
      <c r="Y42642" s="176"/>
    </row>
    <row r="42643" spans="25:25">
      <c r="Y42643" s="176"/>
    </row>
    <row r="42644" spans="25:25">
      <c r="Y42644" s="176"/>
    </row>
    <row r="42645" spans="25:25">
      <c r="Y42645" s="176"/>
    </row>
    <row r="42646" spans="25:25">
      <c r="Y42646" s="176"/>
    </row>
    <row r="42647" spans="25:25">
      <c r="Y42647" s="176"/>
    </row>
    <row r="42648" spans="25:25">
      <c r="Y42648" s="176"/>
    </row>
    <row r="42649" spans="25:25">
      <c r="Y42649" s="176"/>
    </row>
    <row r="42650" spans="25:25">
      <c r="Y42650" s="176"/>
    </row>
    <row r="42651" spans="25:25">
      <c r="Y42651" s="176"/>
    </row>
    <row r="42652" spans="25:25">
      <c r="Y42652" s="176"/>
    </row>
    <row r="42653" spans="25:25">
      <c r="Y42653" s="176"/>
    </row>
    <row r="42654" spans="25:25">
      <c r="Y42654" s="176"/>
    </row>
    <row r="42655" spans="25:25">
      <c r="Y42655" s="176"/>
    </row>
    <row r="42656" spans="25:25">
      <c r="Y42656" s="176"/>
    </row>
    <row r="42657" spans="25:25">
      <c r="Y42657" s="176"/>
    </row>
    <row r="42658" spans="25:25">
      <c r="Y42658" s="176"/>
    </row>
    <row r="42659" spans="25:25">
      <c r="Y42659" s="176"/>
    </row>
    <row r="42660" spans="25:25">
      <c r="Y42660" s="176"/>
    </row>
    <row r="42661" spans="25:25">
      <c r="Y42661" s="176"/>
    </row>
    <row r="42662" spans="25:25">
      <c r="Y42662" s="176"/>
    </row>
    <row r="42663" spans="25:25">
      <c r="Y42663" s="176"/>
    </row>
    <row r="42664" spans="25:25">
      <c r="Y42664" s="176"/>
    </row>
    <row r="42665" spans="25:25">
      <c r="Y42665" s="176"/>
    </row>
    <row r="42666" spans="25:25">
      <c r="Y42666" s="176"/>
    </row>
    <row r="42667" spans="25:25">
      <c r="Y42667" s="176"/>
    </row>
    <row r="42668" spans="25:25">
      <c r="Y42668" s="176"/>
    </row>
    <row r="42669" spans="25:25">
      <c r="Y42669" s="176"/>
    </row>
    <row r="42670" spans="25:25">
      <c r="Y42670" s="176"/>
    </row>
    <row r="42671" spans="25:25">
      <c r="Y42671" s="176"/>
    </row>
    <row r="42672" spans="25:25">
      <c r="Y42672" s="176"/>
    </row>
    <row r="42673" spans="25:25">
      <c r="Y42673" s="176"/>
    </row>
    <row r="42674" spans="25:25">
      <c r="Y42674" s="176"/>
    </row>
    <row r="42675" spans="25:25">
      <c r="Y42675" s="176"/>
    </row>
    <row r="42676" spans="25:25">
      <c r="Y42676" s="176"/>
    </row>
    <row r="42677" spans="25:25">
      <c r="Y42677" s="176"/>
    </row>
    <row r="42678" spans="25:25">
      <c r="Y42678" s="176"/>
    </row>
    <row r="42679" spans="25:25">
      <c r="Y42679" s="176"/>
    </row>
    <row r="42680" spans="25:25">
      <c r="Y42680" s="176"/>
    </row>
    <row r="42681" spans="25:25">
      <c r="Y42681" s="176"/>
    </row>
    <row r="42682" spans="25:25">
      <c r="Y42682" s="176"/>
    </row>
    <row r="42683" spans="25:25">
      <c r="Y42683" s="176"/>
    </row>
    <row r="42684" spans="25:25">
      <c r="Y42684" s="176"/>
    </row>
    <row r="42685" spans="25:25">
      <c r="Y42685" s="176"/>
    </row>
    <row r="42686" spans="25:25">
      <c r="Y42686" s="176"/>
    </row>
    <row r="42687" spans="25:25">
      <c r="Y42687" s="176"/>
    </row>
    <row r="42688" spans="25:25">
      <c r="Y42688" s="176"/>
    </row>
    <row r="42689" spans="25:25">
      <c r="Y42689" s="176"/>
    </row>
    <row r="42690" spans="25:25">
      <c r="Y42690" s="176"/>
    </row>
    <row r="42691" spans="25:25">
      <c r="Y42691" s="176"/>
    </row>
    <row r="42692" spans="25:25">
      <c r="Y42692" s="176"/>
    </row>
    <row r="42693" spans="25:25">
      <c r="Y42693" s="176"/>
    </row>
    <row r="42694" spans="25:25">
      <c r="Y42694" s="176"/>
    </row>
    <row r="42695" spans="25:25">
      <c r="Y42695" s="176"/>
    </row>
    <row r="42696" spans="25:25">
      <c r="Y42696" s="176"/>
    </row>
    <row r="42697" spans="25:25">
      <c r="Y42697" s="176"/>
    </row>
    <row r="42698" spans="25:25">
      <c r="Y42698" s="176"/>
    </row>
    <row r="42699" spans="25:25">
      <c r="Y42699" s="176"/>
    </row>
    <row r="42700" spans="25:25">
      <c r="Y42700" s="176"/>
    </row>
    <row r="42701" spans="25:25">
      <c r="Y42701" s="176"/>
    </row>
    <row r="42702" spans="25:25">
      <c r="Y42702" s="176"/>
    </row>
    <row r="42703" spans="25:25">
      <c r="Y42703" s="176"/>
    </row>
    <row r="42704" spans="25:25">
      <c r="Y42704" s="176"/>
    </row>
    <row r="42705" spans="25:25">
      <c r="Y42705" s="176"/>
    </row>
    <row r="42706" spans="25:25">
      <c r="Y42706" s="176"/>
    </row>
    <row r="42707" spans="25:25">
      <c r="Y42707" s="176"/>
    </row>
    <row r="42708" spans="25:25">
      <c r="Y42708" s="176"/>
    </row>
    <row r="42709" spans="25:25">
      <c r="Y42709" s="176"/>
    </row>
    <row r="42710" spans="25:25">
      <c r="Y42710" s="176"/>
    </row>
    <row r="42711" spans="25:25">
      <c r="Y42711" s="176"/>
    </row>
    <row r="42712" spans="25:25">
      <c r="Y42712" s="176"/>
    </row>
    <row r="42713" spans="25:25">
      <c r="Y42713" s="176"/>
    </row>
    <row r="42714" spans="25:25">
      <c r="Y42714" s="176"/>
    </row>
    <row r="42715" spans="25:25">
      <c r="Y42715" s="176"/>
    </row>
    <row r="42716" spans="25:25">
      <c r="Y42716" s="176"/>
    </row>
    <row r="42717" spans="25:25">
      <c r="Y42717" s="176"/>
    </row>
    <row r="42718" spans="25:25">
      <c r="Y42718" s="176"/>
    </row>
    <row r="42719" spans="25:25">
      <c r="Y42719" s="176"/>
    </row>
    <row r="42720" spans="25:25">
      <c r="Y42720" s="176"/>
    </row>
    <row r="42721" spans="25:25">
      <c r="Y42721" s="176"/>
    </row>
    <row r="42722" spans="25:25">
      <c r="Y42722" s="176"/>
    </row>
    <row r="42723" spans="25:25">
      <c r="Y42723" s="176"/>
    </row>
    <row r="42724" spans="25:25">
      <c r="Y42724" s="176"/>
    </row>
    <row r="42725" spans="25:25">
      <c r="Y42725" s="176"/>
    </row>
    <row r="42726" spans="25:25">
      <c r="Y42726" s="176"/>
    </row>
    <row r="42727" spans="25:25">
      <c r="Y42727" s="176"/>
    </row>
    <row r="42728" spans="25:25">
      <c r="Y42728" s="176"/>
    </row>
    <row r="42729" spans="25:25">
      <c r="Y42729" s="176"/>
    </row>
    <row r="42730" spans="25:25">
      <c r="Y42730" s="176"/>
    </row>
    <row r="42731" spans="25:25">
      <c r="Y42731" s="176"/>
    </row>
    <row r="42732" spans="25:25">
      <c r="Y42732" s="176"/>
    </row>
    <row r="42733" spans="25:25">
      <c r="Y42733" s="176"/>
    </row>
    <row r="42734" spans="25:25">
      <c r="Y42734" s="176"/>
    </row>
    <row r="42735" spans="25:25">
      <c r="Y42735" s="176"/>
    </row>
    <row r="42736" spans="25:25">
      <c r="Y42736" s="176"/>
    </row>
    <row r="42737" spans="25:25">
      <c r="Y42737" s="176"/>
    </row>
    <row r="42738" spans="25:25">
      <c r="Y42738" s="176"/>
    </row>
    <row r="42739" spans="25:25">
      <c r="Y42739" s="176"/>
    </row>
    <row r="42740" spans="25:25">
      <c r="Y42740" s="176"/>
    </row>
    <row r="42741" spans="25:25">
      <c r="Y42741" s="176"/>
    </row>
    <row r="42742" spans="25:25">
      <c r="Y42742" s="176"/>
    </row>
    <row r="42743" spans="25:25">
      <c r="Y42743" s="176"/>
    </row>
    <row r="42744" spans="25:25">
      <c r="Y42744" s="176"/>
    </row>
    <row r="42745" spans="25:25">
      <c r="Y42745" s="176"/>
    </row>
    <row r="42746" spans="25:25">
      <c r="Y42746" s="176"/>
    </row>
    <row r="42747" spans="25:25">
      <c r="Y42747" s="176"/>
    </row>
    <row r="42748" spans="25:25">
      <c r="Y42748" s="176"/>
    </row>
    <row r="42749" spans="25:25">
      <c r="Y42749" s="176"/>
    </row>
    <row r="42750" spans="25:25">
      <c r="Y42750" s="176"/>
    </row>
    <row r="42751" spans="25:25">
      <c r="Y42751" s="176"/>
    </row>
    <row r="42752" spans="25:25">
      <c r="Y42752" s="176"/>
    </row>
    <row r="42753" spans="25:25">
      <c r="Y42753" s="176"/>
    </row>
    <row r="42754" spans="25:25">
      <c r="Y42754" s="176"/>
    </row>
    <row r="42755" spans="25:25">
      <c r="Y42755" s="176"/>
    </row>
    <row r="42756" spans="25:25">
      <c r="Y42756" s="176"/>
    </row>
    <row r="42757" spans="25:25">
      <c r="Y42757" s="176"/>
    </row>
    <row r="42758" spans="25:25">
      <c r="Y42758" s="176"/>
    </row>
    <row r="42759" spans="25:25">
      <c r="Y42759" s="176"/>
    </row>
    <row r="42760" spans="25:25">
      <c r="Y42760" s="176"/>
    </row>
    <row r="42761" spans="25:25">
      <c r="Y42761" s="176"/>
    </row>
    <row r="42762" spans="25:25">
      <c r="Y42762" s="176"/>
    </row>
    <row r="42763" spans="25:25">
      <c r="Y42763" s="176"/>
    </row>
    <row r="42764" spans="25:25">
      <c r="Y42764" s="176"/>
    </row>
    <row r="42765" spans="25:25">
      <c r="Y42765" s="176"/>
    </row>
    <row r="42766" spans="25:25">
      <c r="Y42766" s="176"/>
    </row>
    <row r="42767" spans="25:25">
      <c r="Y42767" s="176"/>
    </row>
    <row r="42768" spans="25:25">
      <c r="Y42768" s="176"/>
    </row>
    <row r="42769" spans="25:25">
      <c r="Y42769" s="176"/>
    </row>
    <row r="42770" spans="25:25">
      <c r="Y42770" s="176"/>
    </row>
    <row r="42771" spans="25:25">
      <c r="Y42771" s="176"/>
    </row>
    <row r="42772" spans="25:25">
      <c r="Y42772" s="176"/>
    </row>
    <row r="42773" spans="25:25">
      <c r="Y42773" s="176"/>
    </row>
    <row r="42774" spans="25:25">
      <c r="Y42774" s="176"/>
    </row>
    <row r="42775" spans="25:25">
      <c r="Y42775" s="176"/>
    </row>
    <row r="42776" spans="25:25">
      <c r="Y42776" s="176"/>
    </row>
    <row r="42777" spans="25:25">
      <c r="Y42777" s="176"/>
    </row>
    <row r="42778" spans="25:25">
      <c r="Y42778" s="176"/>
    </row>
    <row r="42779" spans="25:25">
      <c r="Y42779" s="176"/>
    </row>
    <row r="42780" spans="25:25">
      <c r="Y42780" s="176"/>
    </row>
    <row r="42781" spans="25:25">
      <c r="Y42781" s="176"/>
    </row>
    <row r="42782" spans="25:25">
      <c r="Y42782" s="176"/>
    </row>
    <row r="42783" spans="25:25">
      <c r="Y42783" s="176"/>
    </row>
    <row r="42784" spans="25:25">
      <c r="Y42784" s="176"/>
    </row>
    <row r="42785" spans="25:25">
      <c r="Y42785" s="176"/>
    </row>
    <row r="42786" spans="25:25">
      <c r="Y42786" s="176"/>
    </row>
    <row r="42787" spans="25:25">
      <c r="Y42787" s="176"/>
    </row>
    <row r="42788" spans="25:25">
      <c r="Y42788" s="176"/>
    </row>
    <row r="42789" spans="25:25">
      <c r="Y42789" s="176"/>
    </row>
    <row r="42790" spans="25:25">
      <c r="Y42790" s="176"/>
    </row>
    <row r="42791" spans="25:25">
      <c r="Y42791" s="176"/>
    </row>
    <row r="42792" spans="25:25">
      <c r="Y42792" s="176"/>
    </row>
    <row r="42793" spans="25:25">
      <c r="Y42793" s="176"/>
    </row>
    <row r="42794" spans="25:25">
      <c r="Y42794" s="176"/>
    </row>
    <row r="42795" spans="25:25">
      <c r="Y42795" s="176"/>
    </row>
    <row r="42796" spans="25:25">
      <c r="Y42796" s="176"/>
    </row>
    <row r="42797" spans="25:25">
      <c r="Y42797" s="176"/>
    </row>
    <row r="42798" spans="25:25">
      <c r="Y42798" s="176"/>
    </row>
    <row r="42799" spans="25:25">
      <c r="Y42799" s="176"/>
    </row>
    <row r="42800" spans="25:25">
      <c r="Y42800" s="176"/>
    </row>
    <row r="42801" spans="25:25">
      <c r="Y42801" s="176"/>
    </row>
    <row r="42802" spans="25:25">
      <c r="Y42802" s="176"/>
    </row>
    <row r="42803" spans="25:25">
      <c r="Y42803" s="176"/>
    </row>
    <row r="42804" spans="25:25">
      <c r="Y42804" s="176"/>
    </row>
    <row r="42805" spans="25:25">
      <c r="Y42805" s="176"/>
    </row>
    <row r="42806" spans="25:25">
      <c r="Y42806" s="176"/>
    </row>
    <row r="42807" spans="25:25">
      <c r="Y42807" s="176"/>
    </row>
    <row r="42808" spans="25:25">
      <c r="Y42808" s="176"/>
    </row>
    <row r="42809" spans="25:25">
      <c r="Y42809" s="176"/>
    </row>
    <row r="42810" spans="25:25">
      <c r="Y42810" s="176"/>
    </row>
    <row r="42811" spans="25:25">
      <c r="Y42811" s="176"/>
    </row>
    <row r="42812" spans="25:25">
      <c r="Y42812" s="176"/>
    </row>
    <row r="42813" spans="25:25">
      <c r="Y42813" s="176"/>
    </row>
    <row r="42814" spans="25:25">
      <c r="Y42814" s="176"/>
    </row>
    <row r="42815" spans="25:25">
      <c r="Y42815" s="176"/>
    </row>
    <row r="42816" spans="25:25">
      <c r="Y42816" s="176"/>
    </row>
    <row r="42817" spans="25:25">
      <c r="Y42817" s="176"/>
    </row>
    <row r="42818" spans="25:25">
      <c r="Y42818" s="176"/>
    </row>
    <row r="42819" spans="25:25">
      <c r="Y42819" s="176"/>
    </row>
    <row r="42820" spans="25:25">
      <c r="Y42820" s="176"/>
    </row>
    <row r="42821" spans="25:25">
      <c r="Y42821" s="176"/>
    </row>
    <row r="42822" spans="25:25">
      <c r="Y42822" s="176"/>
    </row>
    <row r="42823" spans="25:25">
      <c r="Y42823" s="176"/>
    </row>
    <row r="42824" spans="25:25">
      <c r="Y42824" s="176"/>
    </row>
    <row r="42825" spans="25:25">
      <c r="Y42825" s="176"/>
    </row>
    <row r="42826" spans="25:25">
      <c r="Y42826" s="176"/>
    </row>
    <row r="42827" spans="25:25">
      <c r="Y42827" s="176"/>
    </row>
    <row r="42828" spans="25:25">
      <c r="Y42828" s="176"/>
    </row>
    <row r="42829" spans="25:25">
      <c r="Y42829" s="176"/>
    </row>
    <row r="42830" spans="25:25">
      <c r="Y42830" s="176"/>
    </row>
    <row r="42831" spans="25:25">
      <c r="Y42831" s="176"/>
    </row>
    <row r="42832" spans="25:25">
      <c r="Y42832" s="176"/>
    </row>
    <row r="42833" spans="25:25">
      <c r="Y42833" s="176"/>
    </row>
    <row r="42834" spans="25:25">
      <c r="Y42834" s="176"/>
    </row>
    <row r="42835" spans="25:25">
      <c r="Y42835" s="176"/>
    </row>
    <row r="42836" spans="25:25">
      <c r="Y42836" s="176"/>
    </row>
    <row r="42837" spans="25:25">
      <c r="Y42837" s="176"/>
    </row>
    <row r="42838" spans="25:25">
      <c r="Y42838" s="176"/>
    </row>
    <row r="42839" spans="25:25">
      <c r="Y42839" s="176"/>
    </row>
    <row r="42840" spans="25:25">
      <c r="Y42840" s="176"/>
    </row>
    <row r="42841" spans="25:25">
      <c r="Y42841" s="176"/>
    </row>
    <row r="42842" spans="25:25">
      <c r="Y42842" s="176"/>
    </row>
    <row r="42843" spans="25:25">
      <c r="Y42843" s="176"/>
    </row>
    <row r="42844" spans="25:25">
      <c r="Y42844" s="176"/>
    </row>
    <row r="42845" spans="25:25">
      <c r="Y42845" s="176"/>
    </row>
    <row r="42846" spans="25:25">
      <c r="Y42846" s="176"/>
    </row>
    <row r="42847" spans="25:25">
      <c r="Y42847" s="176"/>
    </row>
    <row r="42848" spans="25:25">
      <c r="Y42848" s="176"/>
    </row>
    <row r="42849" spans="25:25">
      <c r="Y42849" s="176"/>
    </row>
    <row r="42850" spans="25:25">
      <c r="Y42850" s="176"/>
    </row>
    <row r="42851" spans="25:25">
      <c r="Y42851" s="176"/>
    </row>
    <row r="42852" spans="25:25">
      <c r="Y42852" s="176"/>
    </row>
    <row r="42853" spans="25:25">
      <c r="Y42853" s="176"/>
    </row>
    <row r="42854" spans="25:25">
      <c r="Y42854" s="176"/>
    </row>
    <row r="42855" spans="25:25">
      <c r="Y42855" s="176"/>
    </row>
    <row r="42856" spans="25:25">
      <c r="Y42856" s="176"/>
    </row>
    <row r="42857" spans="25:25">
      <c r="Y42857" s="176"/>
    </row>
    <row r="42858" spans="25:25">
      <c r="Y42858" s="176"/>
    </row>
    <row r="42859" spans="25:25">
      <c r="Y42859" s="176"/>
    </row>
    <row r="42860" spans="25:25">
      <c r="Y42860" s="176"/>
    </row>
    <row r="42861" spans="25:25">
      <c r="Y42861" s="176"/>
    </row>
    <row r="42862" spans="25:25">
      <c r="Y42862" s="176"/>
    </row>
    <row r="42863" spans="25:25">
      <c r="Y42863" s="176"/>
    </row>
    <row r="42864" spans="25:25">
      <c r="Y42864" s="176"/>
    </row>
    <row r="42865" spans="25:25">
      <c r="Y42865" s="176"/>
    </row>
    <row r="42866" spans="25:25">
      <c r="Y42866" s="176"/>
    </row>
    <row r="42867" spans="25:25">
      <c r="Y42867" s="176"/>
    </row>
    <row r="42868" spans="25:25">
      <c r="Y42868" s="176"/>
    </row>
    <row r="42869" spans="25:25">
      <c r="Y42869" s="176"/>
    </row>
    <row r="42870" spans="25:25">
      <c r="Y42870" s="176"/>
    </row>
    <row r="42871" spans="25:25">
      <c r="Y42871" s="176"/>
    </row>
    <row r="42872" spans="25:25">
      <c r="Y42872" s="176"/>
    </row>
    <row r="42873" spans="25:25">
      <c r="Y42873" s="176"/>
    </row>
    <row r="42874" spans="25:25">
      <c r="Y42874" s="176"/>
    </row>
    <row r="42875" spans="25:25">
      <c r="Y42875" s="176"/>
    </row>
    <row r="42876" spans="25:25">
      <c r="Y42876" s="176"/>
    </row>
    <row r="42877" spans="25:25">
      <c r="Y42877" s="176"/>
    </row>
    <row r="42878" spans="25:25">
      <c r="Y42878" s="176"/>
    </row>
    <row r="42879" spans="25:25">
      <c r="Y42879" s="176"/>
    </row>
    <row r="42880" spans="25:25">
      <c r="Y42880" s="176"/>
    </row>
    <row r="42881" spans="25:25">
      <c r="Y42881" s="176"/>
    </row>
    <row r="42882" spans="25:25">
      <c r="Y42882" s="176"/>
    </row>
    <row r="42883" spans="25:25">
      <c r="Y42883" s="176"/>
    </row>
    <row r="42884" spans="25:25">
      <c r="Y42884" s="176"/>
    </row>
    <row r="42885" spans="25:25">
      <c r="Y42885" s="176"/>
    </row>
    <row r="42886" spans="25:25">
      <c r="Y42886" s="176"/>
    </row>
    <row r="42887" spans="25:25">
      <c r="Y42887" s="176"/>
    </row>
    <row r="42888" spans="25:25">
      <c r="Y42888" s="176"/>
    </row>
    <row r="42889" spans="25:25">
      <c r="Y42889" s="176"/>
    </row>
    <row r="42890" spans="25:25">
      <c r="Y42890" s="176"/>
    </row>
    <row r="42891" spans="25:25">
      <c r="Y42891" s="176"/>
    </row>
    <row r="42892" spans="25:25">
      <c r="Y42892" s="176"/>
    </row>
    <row r="42893" spans="25:25">
      <c r="Y42893" s="176"/>
    </row>
    <row r="42894" spans="25:25">
      <c r="Y42894" s="176"/>
    </row>
    <row r="42895" spans="25:25">
      <c r="Y42895" s="176"/>
    </row>
    <row r="42896" spans="25:25">
      <c r="Y42896" s="176"/>
    </row>
    <row r="42897" spans="25:25">
      <c r="Y42897" s="176"/>
    </row>
    <row r="42898" spans="25:25">
      <c r="Y42898" s="176"/>
    </row>
    <row r="42899" spans="25:25">
      <c r="Y42899" s="176"/>
    </row>
    <row r="42900" spans="25:25">
      <c r="Y42900" s="176"/>
    </row>
    <row r="42901" spans="25:25">
      <c r="Y42901" s="176"/>
    </row>
    <row r="42902" spans="25:25">
      <c r="Y42902" s="176"/>
    </row>
    <row r="42903" spans="25:25">
      <c r="Y42903" s="176"/>
    </row>
    <row r="42904" spans="25:25">
      <c r="Y42904" s="176"/>
    </row>
    <row r="42905" spans="25:25">
      <c r="Y42905" s="176"/>
    </row>
    <row r="42906" spans="25:25">
      <c r="Y42906" s="176"/>
    </row>
    <row r="42907" spans="25:25">
      <c r="Y42907" s="176"/>
    </row>
    <row r="42908" spans="25:25">
      <c r="Y42908" s="176"/>
    </row>
    <row r="42909" spans="25:25">
      <c r="Y42909" s="176"/>
    </row>
    <row r="42910" spans="25:25">
      <c r="Y42910" s="176"/>
    </row>
    <row r="42911" spans="25:25">
      <c r="Y42911" s="176"/>
    </row>
    <row r="42912" spans="25:25">
      <c r="Y42912" s="176"/>
    </row>
    <row r="42913" spans="25:25">
      <c r="Y42913" s="176"/>
    </row>
    <row r="42914" spans="25:25">
      <c r="Y42914" s="176"/>
    </row>
    <row r="42915" spans="25:25">
      <c r="Y42915" s="176"/>
    </row>
    <row r="42916" spans="25:25">
      <c r="Y42916" s="176"/>
    </row>
    <row r="42917" spans="25:25">
      <c r="Y42917" s="176"/>
    </row>
    <row r="42918" spans="25:25">
      <c r="Y42918" s="176"/>
    </row>
    <row r="42919" spans="25:25">
      <c r="Y42919" s="176"/>
    </row>
    <row r="42920" spans="25:25">
      <c r="Y42920" s="176"/>
    </row>
    <row r="42921" spans="25:25">
      <c r="Y42921" s="176"/>
    </row>
    <row r="42922" spans="25:25">
      <c r="Y42922" s="176"/>
    </row>
    <row r="42923" spans="25:25">
      <c r="Y42923" s="176"/>
    </row>
    <row r="42924" spans="25:25">
      <c r="Y42924" s="176"/>
    </row>
    <row r="42925" spans="25:25">
      <c r="Y42925" s="176"/>
    </row>
    <row r="42926" spans="25:25">
      <c r="Y42926" s="176"/>
    </row>
    <row r="42927" spans="25:25">
      <c r="Y42927" s="176"/>
    </row>
    <row r="42928" spans="25:25">
      <c r="Y42928" s="176"/>
    </row>
    <row r="42929" spans="25:25">
      <c r="Y42929" s="176"/>
    </row>
    <row r="42930" spans="25:25">
      <c r="Y42930" s="176"/>
    </row>
    <row r="42931" spans="25:25">
      <c r="Y42931" s="176"/>
    </row>
    <row r="42932" spans="25:25">
      <c r="Y42932" s="176"/>
    </row>
    <row r="42933" spans="25:25">
      <c r="Y42933" s="176"/>
    </row>
    <row r="42934" spans="25:25">
      <c r="Y42934" s="176"/>
    </row>
    <row r="42935" spans="25:25">
      <c r="Y42935" s="176"/>
    </row>
    <row r="42936" spans="25:25">
      <c r="Y42936" s="176"/>
    </row>
    <row r="42937" spans="25:25">
      <c r="Y42937" s="176"/>
    </row>
    <row r="42938" spans="25:25">
      <c r="Y42938" s="176"/>
    </row>
    <row r="42939" spans="25:25">
      <c r="Y42939" s="176"/>
    </row>
    <row r="42940" spans="25:25">
      <c r="Y42940" s="176"/>
    </row>
    <row r="42941" spans="25:25">
      <c r="Y42941" s="176"/>
    </row>
    <row r="42942" spans="25:25">
      <c r="Y42942" s="176"/>
    </row>
    <row r="42943" spans="25:25">
      <c r="Y42943" s="176"/>
    </row>
    <row r="42944" spans="25:25">
      <c r="Y42944" s="176"/>
    </row>
    <row r="42945" spans="25:25">
      <c r="Y42945" s="176"/>
    </row>
    <row r="42946" spans="25:25">
      <c r="Y42946" s="176"/>
    </row>
    <row r="42947" spans="25:25">
      <c r="Y42947" s="176"/>
    </row>
    <row r="42948" spans="25:25">
      <c r="Y42948" s="176"/>
    </row>
    <row r="42949" spans="25:25">
      <c r="Y42949" s="176"/>
    </row>
    <row r="42950" spans="25:25">
      <c r="Y42950" s="176"/>
    </row>
    <row r="42951" spans="25:25">
      <c r="Y42951" s="176"/>
    </row>
    <row r="42952" spans="25:25">
      <c r="Y42952" s="176"/>
    </row>
    <row r="42953" spans="25:25">
      <c r="Y42953" s="176"/>
    </row>
    <row r="42954" spans="25:25">
      <c r="Y42954" s="176"/>
    </row>
    <row r="42955" spans="25:25">
      <c r="Y42955" s="176"/>
    </row>
    <row r="42956" spans="25:25">
      <c r="Y42956" s="176"/>
    </row>
    <row r="42957" spans="25:25">
      <c r="Y42957" s="176"/>
    </row>
    <row r="42958" spans="25:25">
      <c r="Y42958" s="176"/>
    </row>
    <row r="42959" spans="25:25">
      <c r="Y42959" s="176"/>
    </row>
    <row r="42960" spans="25:25">
      <c r="Y42960" s="176"/>
    </row>
    <row r="42961" spans="25:25">
      <c r="Y42961" s="176"/>
    </row>
    <row r="42962" spans="25:25">
      <c r="Y42962" s="176"/>
    </row>
    <row r="42963" spans="25:25">
      <c r="Y42963" s="176"/>
    </row>
    <row r="42964" spans="25:25">
      <c r="Y42964" s="176"/>
    </row>
    <row r="42965" spans="25:25">
      <c r="Y42965" s="176"/>
    </row>
    <row r="42966" spans="25:25">
      <c r="Y42966" s="176"/>
    </row>
    <row r="42967" spans="25:25">
      <c r="Y42967" s="176"/>
    </row>
    <row r="42968" spans="25:25">
      <c r="Y42968" s="176"/>
    </row>
    <row r="42969" spans="25:25">
      <c r="Y42969" s="176"/>
    </row>
    <row r="42970" spans="25:25">
      <c r="Y42970" s="176"/>
    </row>
    <row r="42971" spans="25:25">
      <c r="Y42971" s="176"/>
    </row>
    <row r="42972" spans="25:25">
      <c r="Y42972" s="176"/>
    </row>
    <row r="42973" spans="25:25">
      <c r="Y42973" s="176"/>
    </row>
    <row r="42974" spans="25:25">
      <c r="Y42974" s="176"/>
    </row>
    <row r="42975" spans="25:25">
      <c r="Y42975" s="176"/>
    </row>
    <row r="42976" spans="25:25">
      <c r="Y42976" s="176"/>
    </row>
    <row r="42977" spans="25:25">
      <c r="Y42977" s="176"/>
    </row>
    <row r="42978" spans="25:25">
      <c r="Y42978" s="176"/>
    </row>
    <row r="42979" spans="25:25">
      <c r="Y42979" s="176"/>
    </row>
    <row r="42980" spans="25:25">
      <c r="Y42980" s="176"/>
    </row>
    <row r="42981" spans="25:25">
      <c r="Y42981" s="176"/>
    </row>
    <row r="42982" spans="25:25">
      <c r="Y42982" s="176"/>
    </row>
    <row r="42983" spans="25:25">
      <c r="Y42983" s="176"/>
    </row>
    <row r="42984" spans="25:25">
      <c r="Y42984" s="176"/>
    </row>
    <row r="42985" spans="25:25">
      <c r="Y42985" s="176"/>
    </row>
    <row r="42986" spans="25:25">
      <c r="Y42986" s="176"/>
    </row>
    <row r="42987" spans="25:25">
      <c r="Y42987" s="176"/>
    </row>
    <row r="42988" spans="25:25">
      <c r="Y42988" s="176"/>
    </row>
    <row r="42989" spans="25:25">
      <c r="Y42989" s="176"/>
    </row>
    <row r="42990" spans="25:25">
      <c r="Y42990" s="176"/>
    </row>
    <row r="42991" spans="25:25">
      <c r="Y42991" s="176"/>
    </row>
    <row r="42992" spans="25:25">
      <c r="Y42992" s="176"/>
    </row>
    <row r="42993" spans="25:25">
      <c r="Y42993" s="176"/>
    </row>
    <row r="42994" spans="25:25">
      <c r="Y42994" s="176"/>
    </row>
    <row r="42995" spans="25:25">
      <c r="Y42995" s="176"/>
    </row>
    <row r="42996" spans="25:25">
      <c r="Y42996" s="176"/>
    </row>
    <row r="42997" spans="25:25">
      <c r="Y42997" s="176"/>
    </row>
    <row r="42998" spans="25:25">
      <c r="Y42998" s="176"/>
    </row>
    <row r="42999" spans="25:25">
      <c r="Y42999" s="176"/>
    </row>
    <row r="43000" spans="25:25">
      <c r="Y43000" s="176"/>
    </row>
    <row r="43001" spans="25:25">
      <c r="Y43001" s="176"/>
    </row>
    <row r="43002" spans="25:25">
      <c r="Y43002" s="176"/>
    </row>
    <row r="43003" spans="25:25">
      <c r="Y43003" s="176"/>
    </row>
    <row r="43004" spans="25:25">
      <c r="Y43004" s="176"/>
    </row>
    <row r="43005" spans="25:25">
      <c r="Y43005" s="176"/>
    </row>
    <row r="43006" spans="25:25">
      <c r="Y43006" s="176"/>
    </row>
    <row r="43007" spans="25:25">
      <c r="Y43007" s="176"/>
    </row>
    <row r="43008" spans="25:25">
      <c r="Y43008" s="176"/>
    </row>
    <row r="43009" spans="25:25">
      <c r="Y43009" s="176"/>
    </row>
    <row r="43010" spans="25:25">
      <c r="Y43010" s="176"/>
    </row>
    <row r="43011" spans="25:25">
      <c r="Y43011" s="176"/>
    </row>
    <row r="43012" spans="25:25">
      <c r="Y43012" s="176"/>
    </row>
    <row r="43013" spans="25:25">
      <c r="Y43013" s="176"/>
    </row>
    <row r="43014" spans="25:25">
      <c r="Y43014" s="176"/>
    </row>
    <row r="43015" spans="25:25">
      <c r="Y43015" s="176"/>
    </row>
    <row r="43016" spans="25:25">
      <c r="Y43016" s="176"/>
    </row>
    <row r="43017" spans="25:25">
      <c r="Y43017" s="176"/>
    </row>
    <row r="43018" spans="25:25">
      <c r="Y43018" s="176"/>
    </row>
    <row r="43019" spans="25:25">
      <c r="Y43019" s="176"/>
    </row>
    <row r="43020" spans="25:25">
      <c r="Y43020" s="176"/>
    </row>
    <row r="43021" spans="25:25">
      <c r="Y43021" s="176"/>
    </row>
    <row r="43022" spans="25:25">
      <c r="Y43022" s="176"/>
    </row>
    <row r="43023" spans="25:25">
      <c r="Y43023" s="176"/>
    </row>
    <row r="43024" spans="25:25">
      <c r="Y43024" s="176"/>
    </row>
    <row r="43025" spans="25:25">
      <c r="Y43025" s="176"/>
    </row>
    <row r="43026" spans="25:25">
      <c r="Y43026" s="176"/>
    </row>
    <row r="43027" spans="25:25">
      <c r="Y43027" s="176"/>
    </row>
    <row r="43028" spans="25:25">
      <c r="Y43028" s="176"/>
    </row>
    <row r="43029" spans="25:25">
      <c r="Y43029" s="176"/>
    </row>
    <row r="43030" spans="25:25">
      <c r="Y43030" s="176"/>
    </row>
    <row r="43031" spans="25:25">
      <c r="Y43031" s="176"/>
    </row>
    <row r="43032" spans="25:25">
      <c r="Y43032" s="176"/>
    </row>
    <row r="43033" spans="25:25">
      <c r="Y43033" s="176"/>
    </row>
    <row r="43034" spans="25:25">
      <c r="Y43034" s="176"/>
    </row>
    <row r="43035" spans="25:25">
      <c r="Y43035" s="176"/>
    </row>
    <row r="43036" spans="25:25">
      <c r="Y43036" s="176"/>
    </row>
    <row r="43037" spans="25:25">
      <c r="Y43037" s="176"/>
    </row>
    <row r="43038" spans="25:25">
      <c r="Y43038" s="176"/>
    </row>
    <row r="43039" spans="25:25">
      <c r="Y43039" s="176"/>
    </row>
    <row r="43040" spans="25:25">
      <c r="Y43040" s="176"/>
    </row>
    <row r="43041" spans="25:25">
      <c r="Y43041" s="176"/>
    </row>
    <row r="43042" spans="25:25">
      <c r="Y43042" s="176"/>
    </row>
    <row r="43043" spans="25:25">
      <c r="Y43043" s="176"/>
    </row>
    <row r="43044" spans="25:25">
      <c r="Y43044" s="176"/>
    </row>
    <row r="43045" spans="25:25">
      <c r="Y43045" s="176"/>
    </row>
    <row r="43046" spans="25:25">
      <c r="Y43046" s="176"/>
    </row>
    <row r="43047" spans="25:25">
      <c r="Y43047" s="176"/>
    </row>
    <row r="43048" spans="25:25">
      <c r="Y43048" s="176"/>
    </row>
    <row r="43049" spans="25:25">
      <c r="Y43049" s="176"/>
    </row>
    <row r="43050" spans="25:25">
      <c r="Y43050" s="176"/>
    </row>
    <row r="43051" spans="25:25">
      <c r="Y43051" s="176"/>
    </row>
    <row r="43052" spans="25:25">
      <c r="Y43052" s="176"/>
    </row>
    <row r="43053" spans="25:25">
      <c r="Y43053" s="176"/>
    </row>
    <row r="43054" spans="25:25">
      <c r="Y43054" s="176"/>
    </row>
    <row r="43055" spans="25:25">
      <c r="Y43055" s="176"/>
    </row>
    <row r="43056" spans="25:25">
      <c r="Y43056" s="176"/>
    </row>
    <row r="43057" spans="25:25">
      <c r="Y43057" s="176"/>
    </row>
    <row r="43058" spans="25:25">
      <c r="Y43058" s="176"/>
    </row>
    <row r="43059" spans="25:25">
      <c r="Y43059" s="176"/>
    </row>
    <row r="43060" spans="25:25">
      <c r="Y43060" s="176"/>
    </row>
    <row r="43061" spans="25:25">
      <c r="Y43061" s="176"/>
    </row>
    <row r="43062" spans="25:25">
      <c r="Y43062" s="176"/>
    </row>
    <row r="43063" spans="25:25">
      <c r="Y43063" s="176"/>
    </row>
    <row r="43064" spans="25:25">
      <c r="Y43064" s="176"/>
    </row>
    <row r="43065" spans="25:25">
      <c r="Y43065" s="176"/>
    </row>
    <row r="43066" spans="25:25">
      <c r="Y43066" s="176"/>
    </row>
    <row r="43067" spans="25:25">
      <c r="Y43067" s="176"/>
    </row>
    <row r="43068" spans="25:25">
      <c r="Y43068" s="176"/>
    </row>
    <row r="43069" spans="25:25">
      <c r="Y43069" s="176"/>
    </row>
    <row r="43070" spans="25:25">
      <c r="Y43070" s="176"/>
    </row>
    <row r="43071" spans="25:25">
      <c r="Y43071" s="176"/>
    </row>
    <row r="43072" spans="25:25">
      <c r="Y43072" s="176"/>
    </row>
    <row r="43073" spans="25:25">
      <c r="Y43073" s="176"/>
    </row>
    <row r="43074" spans="25:25">
      <c r="Y43074" s="176"/>
    </row>
    <row r="43075" spans="25:25">
      <c r="Y43075" s="176"/>
    </row>
    <row r="43076" spans="25:25">
      <c r="Y43076" s="176"/>
    </row>
    <row r="43077" spans="25:25">
      <c r="Y43077" s="176"/>
    </row>
    <row r="43078" spans="25:25">
      <c r="Y43078" s="176"/>
    </row>
    <row r="43079" spans="25:25">
      <c r="Y43079" s="176"/>
    </row>
    <row r="43080" spans="25:25">
      <c r="Y43080" s="176"/>
    </row>
    <row r="43081" spans="25:25">
      <c r="Y43081" s="176"/>
    </row>
    <row r="43082" spans="25:25">
      <c r="Y43082" s="176"/>
    </row>
    <row r="43083" spans="25:25">
      <c r="Y43083" s="176"/>
    </row>
    <row r="43084" spans="25:25">
      <c r="Y43084" s="176"/>
    </row>
    <row r="43085" spans="25:25">
      <c r="Y43085" s="176"/>
    </row>
    <row r="43086" spans="25:25">
      <c r="Y43086" s="176"/>
    </row>
    <row r="43087" spans="25:25">
      <c r="Y43087" s="176"/>
    </row>
    <row r="43088" spans="25:25">
      <c r="Y43088" s="176"/>
    </row>
    <row r="43089" spans="25:25">
      <c r="Y43089" s="176"/>
    </row>
    <row r="43090" spans="25:25">
      <c r="Y43090" s="176"/>
    </row>
    <row r="43091" spans="25:25">
      <c r="Y43091" s="176"/>
    </row>
    <row r="43092" spans="25:25">
      <c r="Y43092" s="176"/>
    </row>
    <row r="43093" spans="25:25">
      <c r="Y43093" s="176"/>
    </row>
    <row r="43094" spans="25:25">
      <c r="Y43094" s="176"/>
    </row>
    <row r="43095" spans="25:25">
      <c r="Y43095" s="176"/>
    </row>
    <row r="43096" spans="25:25">
      <c r="Y43096" s="176"/>
    </row>
    <row r="43097" spans="25:25">
      <c r="Y43097" s="176"/>
    </row>
    <row r="43098" spans="25:25">
      <c r="Y43098" s="176"/>
    </row>
    <row r="43099" spans="25:25">
      <c r="Y43099" s="176"/>
    </row>
    <row r="43100" spans="25:25">
      <c r="Y43100" s="176"/>
    </row>
    <row r="43101" spans="25:25">
      <c r="Y43101" s="176"/>
    </row>
    <row r="43102" spans="25:25">
      <c r="Y43102" s="176"/>
    </row>
    <row r="43103" spans="25:25">
      <c r="Y43103" s="176"/>
    </row>
    <row r="43104" spans="25:25">
      <c r="Y43104" s="176"/>
    </row>
    <row r="43105" spans="25:25">
      <c r="Y43105" s="176"/>
    </row>
    <row r="43106" spans="25:25">
      <c r="Y43106" s="176"/>
    </row>
    <row r="43107" spans="25:25">
      <c r="Y43107" s="176"/>
    </row>
    <row r="43108" spans="25:25">
      <c r="Y43108" s="176"/>
    </row>
    <row r="43109" spans="25:25">
      <c r="Y43109" s="176"/>
    </row>
    <row r="43110" spans="25:25">
      <c r="Y43110" s="176"/>
    </row>
    <row r="43111" spans="25:25">
      <c r="Y43111" s="176"/>
    </row>
    <row r="43112" spans="25:25">
      <c r="Y43112" s="176"/>
    </row>
    <row r="43113" spans="25:25">
      <c r="Y43113" s="176"/>
    </row>
    <row r="43114" spans="25:25">
      <c r="Y43114" s="176"/>
    </row>
    <row r="43115" spans="25:25">
      <c r="Y43115" s="176"/>
    </row>
    <row r="43116" spans="25:25">
      <c r="Y43116" s="176"/>
    </row>
    <row r="43117" spans="25:25">
      <c r="Y43117" s="176"/>
    </row>
    <row r="43118" spans="25:25">
      <c r="Y43118" s="176"/>
    </row>
    <row r="43119" spans="25:25">
      <c r="Y43119" s="176"/>
    </row>
    <row r="43120" spans="25:25">
      <c r="Y43120" s="176"/>
    </row>
    <row r="43121" spans="25:25">
      <c r="Y43121" s="176"/>
    </row>
    <row r="43122" spans="25:25">
      <c r="Y43122" s="176"/>
    </row>
    <row r="43123" spans="25:25">
      <c r="Y43123" s="176"/>
    </row>
    <row r="43124" spans="25:25">
      <c r="Y43124" s="176"/>
    </row>
    <row r="43125" spans="25:25">
      <c r="Y43125" s="176"/>
    </row>
    <row r="43126" spans="25:25">
      <c r="Y43126" s="176"/>
    </row>
    <row r="43127" spans="25:25">
      <c r="Y43127" s="176"/>
    </row>
    <row r="43128" spans="25:25">
      <c r="Y43128" s="176"/>
    </row>
    <row r="43129" spans="25:25">
      <c r="Y43129" s="176"/>
    </row>
    <row r="43130" spans="25:25">
      <c r="Y43130" s="176"/>
    </row>
    <row r="43131" spans="25:25">
      <c r="Y43131" s="176"/>
    </row>
    <row r="43132" spans="25:25">
      <c r="Y43132" s="176"/>
    </row>
    <row r="43133" spans="25:25">
      <c r="Y43133" s="176"/>
    </row>
    <row r="43134" spans="25:25">
      <c r="Y43134" s="176"/>
    </row>
    <row r="43135" spans="25:25">
      <c r="Y43135" s="176"/>
    </row>
    <row r="43136" spans="25:25">
      <c r="Y43136" s="176"/>
    </row>
    <row r="43137" spans="25:25">
      <c r="Y43137" s="176"/>
    </row>
    <row r="43138" spans="25:25">
      <c r="Y43138" s="176"/>
    </row>
    <row r="43139" spans="25:25">
      <c r="Y43139" s="176"/>
    </row>
    <row r="43140" spans="25:25">
      <c r="Y43140" s="176"/>
    </row>
    <row r="43141" spans="25:25">
      <c r="Y43141" s="176"/>
    </row>
    <row r="43142" spans="25:25">
      <c r="Y43142" s="176"/>
    </row>
    <row r="43143" spans="25:25">
      <c r="Y43143" s="176"/>
    </row>
    <row r="43144" spans="25:25">
      <c r="Y43144" s="176"/>
    </row>
    <row r="43145" spans="25:25">
      <c r="Y43145" s="176"/>
    </row>
    <row r="43146" spans="25:25">
      <c r="Y43146" s="176"/>
    </row>
    <row r="43147" spans="25:25">
      <c r="Y43147" s="176"/>
    </row>
    <row r="43148" spans="25:25">
      <c r="Y43148" s="176"/>
    </row>
    <row r="43149" spans="25:25">
      <c r="Y43149" s="176"/>
    </row>
    <row r="43150" spans="25:25">
      <c r="Y43150" s="176"/>
    </row>
    <row r="43151" spans="25:25">
      <c r="Y43151" s="176"/>
    </row>
    <row r="43152" spans="25:25">
      <c r="Y43152" s="176"/>
    </row>
    <row r="43153" spans="25:25">
      <c r="Y43153" s="176"/>
    </row>
    <row r="43154" spans="25:25">
      <c r="Y43154" s="176"/>
    </row>
    <row r="43155" spans="25:25">
      <c r="Y43155" s="176"/>
    </row>
    <row r="43156" spans="25:25">
      <c r="Y43156" s="176"/>
    </row>
    <row r="43157" spans="25:25">
      <c r="Y43157" s="176"/>
    </row>
    <row r="43158" spans="25:25">
      <c r="Y43158" s="176"/>
    </row>
    <row r="43159" spans="25:25">
      <c r="Y43159" s="176"/>
    </row>
    <row r="43160" spans="25:25">
      <c r="Y43160" s="176"/>
    </row>
    <row r="43161" spans="25:25">
      <c r="Y43161" s="176"/>
    </row>
    <row r="43162" spans="25:25">
      <c r="Y43162" s="176"/>
    </row>
    <row r="43163" spans="25:25">
      <c r="Y43163" s="176"/>
    </row>
    <row r="43164" spans="25:25">
      <c r="Y43164" s="176"/>
    </row>
    <row r="43165" spans="25:25">
      <c r="Y43165" s="176"/>
    </row>
    <row r="43166" spans="25:25">
      <c r="Y43166" s="176"/>
    </row>
    <row r="43167" spans="25:25">
      <c r="Y43167" s="176"/>
    </row>
    <row r="43168" spans="25:25">
      <c r="Y43168" s="176"/>
    </row>
    <row r="43169" spans="25:25">
      <c r="Y43169" s="176"/>
    </row>
    <row r="43170" spans="25:25">
      <c r="Y43170" s="176"/>
    </row>
    <row r="43171" spans="25:25">
      <c r="Y43171" s="176"/>
    </row>
    <row r="43172" spans="25:25">
      <c r="Y43172" s="176"/>
    </row>
    <row r="43173" spans="25:25">
      <c r="Y43173" s="176"/>
    </row>
    <row r="43174" spans="25:25">
      <c r="Y43174" s="176"/>
    </row>
    <row r="43175" spans="25:25">
      <c r="Y43175" s="176"/>
    </row>
    <row r="43176" spans="25:25">
      <c r="Y43176" s="176"/>
    </row>
    <row r="43177" spans="25:25">
      <c r="Y43177" s="176"/>
    </row>
    <row r="43178" spans="25:25">
      <c r="Y43178" s="176"/>
    </row>
    <row r="43179" spans="25:25">
      <c r="Y43179" s="176"/>
    </row>
    <row r="43180" spans="25:25">
      <c r="Y43180" s="176"/>
    </row>
    <row r="43181" spans="25:25">
      <c r="Y43181" s="176"/>
    </row>
    <row r="43182" spans="25:25">
      <c r="Y43182" s="176"/>
    </row>
    <row r="43183" spans="25:25">
      <c r="Y43183" s="176"/>
    </row>
    <row r="43184" spans="25:25">
      <c r="Y43184" s="176"/>
    </row>
    <row r="43185" spans="25:25">
      <c r="Y43185" s="176"/>
    </row>
    <row r="43186" spans="25:25">
      <c r="Y43186" s="176"/>
    </row>
    <row r="43187" spans="25:25">
      <c r="Y43187" s="176"/>
    </row>
    <row r="43188" spans="25:25">
      <c r="Y43188" s="176"/>
    </row>
    <row r="43189" spans="25:25">
      <c r="Y43189" s="176"/>
    </row>
    <row r="43190" spans="25:25">
      <c r="Y43190" s="176"/>
    </row>
    <row r="43191" spans="25:25">
      <c r="Y43191" s="176"/>
    </row>
    <row r="43192" spans="25:25">
      <c r="Y43192" s="176"/>
    </row>
    <row r="43193" spans="25:25">
      <c r="Y43193" s="176"/>
    </row>
    <row r="43194" spans="25:25">
      <c r="Y43194" s="176"/>
    </row>
    <row r="43195" spans="25:25">
      <c r="Y43195" s="176"/>
    </row>
    <row r="43196" spans="25:25">
      <c r="Y43196" s="176"/>
    </row>
    <row r="43197" spans="25:25">
      <c r="Y43197" s="176"/>
    </row>
    <row r="43198" spans="25:25">
      <c r="Y43198" s="176"/>
    </row>
    <row r="43199" spans="25:25">
      <c r="Y43199" s="176"/>
    </row>
    <row r="43200" spans="25:25">
      <c r="Y43200" s="176"/>
    </row>
    <row r="43201" spans="25:25">
      <c r="Y43201" s="176"/>
    </row>
    <row r="43202" spans="25:25">
      <c r="Y43202" s="176"/>
    </row>
    <row r="43203" spans="25:25">
      <c r="Y43203" s="176"/>
    </row>
    <row r="43204" spans="25:25">
      <c r="Y43204" s="176"/>
    </row>
    <row r="43205" spans="25:25">
      <c r="Y43205" s="176"/>
    </row>
    <row r="43206" spans="25:25">
      <c r="Y43206" s="176"/>
    </row>
    <row r="43207" spans="25:25">
      <c r="Y43207" s="176"/>
    </row>
    <row r="43208" spans="25:25">
      <c r="Y43208" s="176"/>
    </row>
    <row r="43209" spans="25:25">
      <c r="Y43209" s="176"/>
    </row>
    <row r="43210" spans="25:25">
      <c r="Y43210" s="176"/>
    </row>
    <row r="43211" spans="25:25">
      <c r="Y43211" s="176"/>
    </row>
    <row r="43212" spans="25:25">
      <c r="Y43212" s="176"/>
    </row>
    <row r="43213" spans="25:25">
      <c r="Y43213" s="176"/>
    </row>
    <row r="43214" spans="25:25">
      <c r="Y43214" s="176"/>
    </row>
    <row r="43215" spans="25:25">
      <c r="Y43215" s="176"/>
    </row>
    <row r="43216" spans="25:25">
      <c r="Y43216" s="176"/>
    </row>
    <row r="43217" spans="25:25">
      <c r="Y43217" s="176"/>
    </row>
    <row r="43218" spans="25:25">
      <c r="Y43218" s="176"/>
    </row>
    <row r="43219" spans="25:25">
      <c r="Y43219" s="176"/>
    </row>
    <row r="43220" spans="25:25">
      <c r="Y43220" s="176"/>
    </row>
    <row r="43221" spans="25:25">
      <c r="Y43221" s="176"/>
    </row>
    <row r="43222" spans="25:25">
      <c r="Y43222" s="176"/>
    </row>
    <row r="43223" spans="25:25">
      <c r="Y43223" s="176"/>
    </row>
    <row r="43224" spans="25:25">
      <c r="Y43224" s="176"/>
    </row>
    <row r="43225" spans="25:25">
      <c r="Y43225" s="176"/>
    </row>
    <row r="43226" spans="25:25">
      <c r="Y43226" s="176"/>
    </row>
    <row r="43227" spans="25:25">
      <c r="Y43227" s="176"/>
    </row>
    <row r="43228" spans="25:25">
      <c r="Y43228" s="176"/>
    </row>
    <row r="43229" spans="25:25">
      <c r="Y43229" s="176"/>
    </row>
    <row r="43230" spans="25:25">
      <c r="Y43230" s="176"/>
    </row>
    <row r="43231" spans="25:25">
      <c r="Y43231" s="176"/>
    </row>
    <row r="43232" spans="25:25">
      <c r="Y43232" s="176"/>
    </row>
    <row r="43233" spans="25:25">
      <c r="Y43233" s="176"/>
    </row>
    <row r="43234" spans="25:25">
      <c r="Y43234" s="176"/>
    </row>
    <row r="43235" spans="25:25">
      <c r="Y43235" s="176"/>
    </row>
    <row r="43236" spans="25:25">
      <c r="Y43236" s="176"/>
    </row>
    <row r="43237" spans="25:25">
      <c r="Y43237" s="176"/>
    </row>
    <row r="43238" spans="25:25">
      <c r="Y43238" s="176"/>
    </row>
    <row r="43239" spans="25:25">
      <c r="Y43239" s="176"/>
    </row>
    <row r="43240" spans="25:25">
      <c r="Y43240" s="176"/>
    </row>
    <row r="43241" spans="25:25">
      <c r="Y43241" s="176"/>
    </row>
    <row r="43242" spans="25:25">
      <c r="Y43242" s="176"/>
    </row>
    <row r="43243" spans="25:25">
      <c r="Y43243" s="176"/>
    </row>
    <row r="43244" spans="25:25">
      <c r="Y43244" s="176"/>
    </row>
    <row r="43245" spans="25:25">
      <c r="Y43245" s="176"/>
    </row>
    <row r="43246" spans="25:25">
      <c r="Y43246" s="176"/>
    </row>
    <row r="43247" spans="25:25">
      <c r="Y43247" s="176"/>
    </row>
    <row r="43248" spans="25:25">
      <c r="Y43248" s="176"/>
    </row>
    <row r="43249" spans="25:25">
      <c r="Y43249" s="176"/>
    </row>
    <row r="43250" spans="25:25">
      <c r="Y43250" s="176"/>
    </row>
    <row r="43251" spans="25:25">
      <c r="Y43251" s="176"/>
    </row>
    <row r="43252" spans="25:25">
      <c r="Y43252" s="176"/>
    </row>
    <row r="43253" spans="25:25">
      <c r="Y43253" s="176"/>
    </row>
    <row r="43254" spans="25:25">
      <c r="Y43254" s="176"/>
    </row>
    <row r="43255" spans="25:25">
      <c r="Y43255" s="176"/>
    </row>
    <row r="43256" spans="25:25">
      <c r="Y43256" s="176"/>
    </row>
    <row r="43257" spans="25:25">
      <c r="Y43257" s="176"/>
    </row>
    <row r="43258" spans="25:25">
      <c r="Y43258" s="176"/>
    </row>
    <row r="43259" spans="25:25">
      <c r="Y43259" s="176"/>
    </row>
    <row r="43260" spans="25:25">
      <c r="Y43260" s="176"/>
    </row>
    <row r="43261" spans="25:25">
      <c r="Y43261" s="176"/>
    </row>
    <row r="43262" spans="25:25">
      <c r="Y43262" s="176"/>
    </row>
    <row r="43263" spans="25:25">
      <c r="Y43263" s="176"/>
    </row>
    <row r="43264" spans="25:25">
      <c r="Y43264" s="176"/>
    </row>
    <row r="43265" spans="25:25">
      <c r="Y43265" s="176"/>
    </row>
    <row r="43266" spans="25:25">
      <c r="Y43266" s="176"/>
    </row>
    <row r="43267" spans="25:25">
      <c r="Y43267" s="176"/>
    </row>
    <row r="43268" spans="25:25">
      <c r="Y43268" s="176"/>
    </row>
    <row r="43269" spans="25:25">
      <c r="Y43269" s="176"/>
    </row>
    <row r="43270" spans="25:25">
      <c r="Y43270" s="176"/>
    </row>
    <row r="43271" spans="25:25">
      <c r="Y43271" s="176"/>
    </row>
    <row r="43272" spans="25:25">
      <c r="Y43272" s="176"/>
    </row>
    <row r="43273" spans="25:25">
      <c r="Y43273" s="176"/>
    </row>
    <row r="43274" spans="25:25">
      <c r="Y43274" s="176"/>
    </row>
    <row r="43275" spans="25:25">
      <c r="Y43275" s="176"/>
    </row>
    <row r="43276" spans="25:25">
      <c r="Y43276" s="176"/>
    </row>
    <row r="43277" spans="25:25">
      <c r="Y43277" s="176"/>
    </row>
    <row r="43278" spans="25:25">
      <c r="Y43278" s="176"/>
    </row>
    <row r="43279" spans="25:25">
      <c r="Y43279" s="176"/>
    </row>
    <row r="43280" spans="25:25">
      <c r="Y43280" s="176"/>
    </row>
    <row r="43281" spans="25:25">
      <c r="Y43281" s="176"/>
    </row>
    <row r="43282" spans="25:25">
      <c r="Y43282" s="176"/>
    </row>
    <row r="43283" spans="25:25">
      <c r="Y43283" s="176"/>
    </row>
    <row r="43284" spans="25:25">
      <c r="Y43284" s="176"/>
    </row>
    <row r="43285" spans="25:25">
      <c r="Y43285" s="176"/>
    </row>
    <row r="43286" spans="25:25">
      <c r="Y43286" s="176"/>
    </row>
    <row r="43287" spans="25:25">
      <c r="Y43287" s="176"/>
    </row>
    <row r="43288" spans="25:25">
      <c r="Y43288" s="176"/>
    </row>
    <row r="43289" spans="25:25">
      <c r="Y43289" s="176"/>
    </row>
    <row r="43290" spans="25:25">
      <c r="Y43290" s="176"/>
    </row>
    <row r="43291" spans="25:25">
      <c r="Y43291" s="176"/>
    </row>
    <row r="43292" spans="25:25">
      <c r="Y43292" s="176"/>
    </row>
    <row r="43293" spans="25:25">
      <c r="Y43293" s="176"/>
    </row>
    <row r="43294" spans="25:25">
      <c r="Y43294" s="176"/>
    </row>
    <row r="43295" spans="25:25">
      <c r="Y43295" s="176"/>
    </row>
    <row r="43296" spans="25:25">
      <c r="Y43296" s="176"/>
    </row>
    <row r="43297" spans="25:25">
      <c r="Y43297" s="176"/>
    </row>
    <row r="43298" spans="25:25">
      <c r="Y43298" s="176"/>
    </row>
    <row r="43299" spans="25:25">
      <c r="Y43299" s="176"/>
    </row>
    <row r="43300" spans="25:25">
      <c r="Y43300" s="176"/>
    </row>
    <row r="43301" spans="25:25">
      <c r="Y43301" s="176"/>
    </row>
    <row r="43302" spans="25:25">
      <c r="Y43302" s="176"/>
    </row>
    <row r="43303" spans="25:25">
      <c r="Y43303" s="176"/>
    </row>
    <row r="43304" spans="25:25">
      <c r="Y43304" s="176"/>
    </row>
    <row r="43305" spans="25:25">
      <c r="Y43305" s="176"/>
    </row>
    <row r="43306" spans="25:25">
      <c r="Y43306" s="176"/>
    </row>
    <row r="43307" spans="25:25">
      <c r="Y43307" s="176"/>
    </row>
    <row r="43308" spans="25:25">
      <c r="Y43308" s="176"/>
    </row>
    <row r="43309" spans="25:25">
      <c r="Y43309" s="176"/>
    </row>
    <row r="43310" spans="25:25">
      <c r="Y43310" s="176"/>
    </row>
    <row r="43311" spans="25:25">
      <c r="Y43311" s="176"/>
    </row>
    <row r="43312" spans="25:25">
      <c r="Y43312" s="176"/>
    </row>
    <row r="43313" spans="25:25">
      <c r="Y43313" s="176"/>
    </row>
    <row r="43314" spans="25:25">
      <c r="Y43314" s="176"/>
    </row>
    <row r="43315" spans="25:25">
      <c r="Y43315" s="176"/>
    </row>
    <row r="43316" spans="25:25">
      <c r="Y43316" s="176"/>
    </row>
    <row r="43317" spans="25:25">
      <c r="Y43317" s="176"/>
    </row>
    <row r="43318" spans="25:25">
      <c r="Y43318" s="176"/>
    </row>
    <row r="43319" spans="25:25">
      <c r="Y43319" s="176"/>
    </row>
    <row r="43320" spans="25:25">
      <c r="Y43320" s="176"/>
    </row>
    <row r="43321" spans="25:25">
      <c r="Y43321" s="176"/>
    </row>
    <row r="43322" spans="25:25">
      <c r="Y43322" s="176"/>
    </row>
    <row r="43323" spans="25:25">
      <c r="Y43323" s="176"/>
    </row>
    <row r="43324" spans="25:25">
      <c r="Y43324" s="176"/>
    </row>
    <row r="43325" spans="25:25">
      <c r="Y43325" s="176"/>
    </row>
    <row r="43326" spans="25:25">
      <c r="Y43326" s="176"/>
    </row>
    <row r="43327" spans="25:25">
      <c r="Y43327" s="176"/>
    </row>
    <row r="43328" spans="25:25">
      <c r="Y43328" s="176"/>
    </row>
    <row r="43329" spans="25:25">
      <c r="Y43329" s="176"/>
    </row>
    <row r="43330" spans="25:25">
      <c r="Y43330" s="176"/>
    </row>
    <row r="43331" spans="25:25">
      <c r="Y43331" s="176"/>
    </row>
    <row r="43332" spans="25:25">
      <c r="Y43332" s="176"/>
    </row>
    <row r="43333" spans="25:25">
      <c r="Y43333" s="176"/>
    </row>
    <row r="43334" spans="25:25">
      <c r="Y43334" s="176"/>
    </row>
    <row r="43335" spans="25:25">
      <c r="Y43335" s="176"/>
    </row>
    <row r="43336" spans="25:25">
      <c r="Y43336" s="176"/>
    </row>
    <row r="43337" spans="25:25">
      <c r="Y43337" s="176"/>
    </row>
    <row r="43338" spans="25:25">
      <c r="Y43338" s="176"/>
    </row>
    <row r="43339" spans="25:25">
      <c r="Y43339" s="176"/>
    </row>
    <row r="43340" spans="25:25">
      <c r="Y43340" s="176"/>
    </row>
    <row r="43341" spans="25:25">
      <c r="Y43341" s="176"/>
    </row>
    <row r="43342" spans="25:25">
      <c r="Y43342" s="176"/>
    </row>
    <row r="43343" spans="25:25">
      <c r="Y43343" s="176"/>
    </row>
    <row r="43344" spans="25:25">
      <c r="Y43344" s="176"/>
    </row>
    <row r="43345" spans="25:25">
      <c r="Y43345" s="176"/>
    </row>
    <row r="43346" spans="25:25">
      <c r="Y43346" s="176"/>
    </row>
    <row r="43347" spans="25:25">
      <c r="Y43347" s="176"/>
    </row>
    <row r="43348" spans="25:25">
      <c r="Y43348" s="176"/>
    </row>
    <row r="43349" spans="25:25">
      <c r="Y43349" s="176"/>
    </row>
    <row r="43350" spans="25:25">
      <c r="Y43350" s="176"/>
    </row>
    <row r="43351" spans="25:25">
      <c r="Y43351" s="176"/>
    </row>
    <row r="43352" spans="25:25">
      <c r="Y43352" s="176"/>
    </row>
    <row r="43353" spans="25:25">
      <c r="Y43353" s="176"/>
    </row>
    <row r="43354" spans="25:25">
      <c r="Y43354" s="176"/>
    </row>
    <row r="43355" spans="25:25">
      <c r="Y43355" s="176"/>
    </row>
    <row r="43356" spans="25:25">
      <c r="Y43356" s="176"/>
    </row>
    <row r="43357" spans="25:25">
      <c r="Y43357" s="176"/>
    </row>
    <row r="43358" spans="25:25">
      <c r="Y43358" s="176"/>
    </row>
    <row r="43359" spans="25:25">
      <c r="Y43359" s="176"/>
    </row>
    <row r="43360" spans="25:25">
      <c r="Y43360" s="176"/>
    </row>
    <row r="43361" spans="25:25">
      <c r="Y43361" s="176"/>
    </row>
    <row r="43362" spans="25:25">
      <c r="Y43362" s="176"/>
    </row>
    <row r="43363" spans="25:25">
      <c r="Y43363" s="176"/>
    </row>
    <row r="43364" spans="25:25">
      <c r="Y43364" s="176"/>
    </row>
    <row r="43365" spans="25:25">
      <c r="Y43365" s="176"/>
    </row>
    <row r="43366" spans="25:25">
      <c r="Y43366" s="176"/>
    </row>
    <row r="43367" spans="25:25">
      <c r="Y43367" s="176"/>
    </row>
    <row r="43368" spans="25:25">
      <c r="Y43368" s="176"/>
    </row>
    <row r="43369" spans="25:25">
      <c r="Y43369" s="176"/>
    </row>
    <row r="43370" spans="25:25">
      <c r="Y43370" s="176"/>
    </row>
    <row r="43371" spans="25:25">
      <c r="Y43371" s="176"/>
    </row>
    <row r="43372" spans="25:25">
      <c r="Y43372" s="176"/>
    </row>
    <row r="43373" spans="25:25">
      <c r="Y43373" s="176"/>
    </row>
    <row r="43374" spans="25:25">
      <c r="Y43374" s="176"/>
    </row>
    <row r="43375" spans="25:25">
      <c r="Y43375" s="176"/>
    </row>
    <row r="43376" spans="25:25">
      <c r="Y43376" s="176"/>
    </row>
    <row r="43377" spans="25:25">
      <c r="Y43377" s="176"/>
    </row>
    <row r="43378" spans="25:25">
      <c r="Y43378" s="176"/>
    </row>
    <row r="43379" spans="25:25">
      <c r="Y43379" s="176"/>
    </row>
    <row r="43380" spans="25:25">
      <c r="Y43380" s="176"/>
    </row>
    <row r="43381" spans="25:25">
      <c r="Y43381" s="176"/>
    </row>
    <row r="43382" spans="25:25">
      <c r="Y43382" s="176"/>
    </row>
    <row r="43383" spans="25:25">
      <c r="Y43383" s="176"/>
    </row>
    <row r="43384" spans="25:25">
      <c r="Y43384" s="176"/>
    </row>
    <row r="43385" spans="25:25">
      <c r="Y43385" s="176"/>
    </row>
    <row r="43386" spans="25:25">
      <c r="Y43386" s="176"/>
    </row>
    <row r="43387" spans="25:25">
      <c r="Y43387" s="176"/>
    </row>
    <row r="43388" spans="25:25">
      <c r="Y43388" s="176"/>
    </row>
    <row r="43389" spans="25:25">
      <c r="Y43389" s="176"/>
    </row>
    <row r="43390" spans="25:25">
      <c r="Y43390" s="176"/>
    </row>
    <row r="43391" spans="25:25">
      <c r="Y43391" s="176"/>
    </row>
    <row r="43392" spans="25:25">
      <c r="Y43392" s="176"/>
    </row>
    <row r="43393" spans="25:25">
      <c r="Y43393" s="176"/>
    </row>
    <row r="43394" spans="25:25">
      <c r="Y43394" s="176"/>
    </row>
    <row r="43395" spans="25:25">
      <c r="Y43395" s="176"/>
    </row>
    <row r="43396" spans="25:25">
      <c r="Y43396" s="176"/>
    </row>
    <row r="43397" spans="25:25">
      <c r="Y43397" s="176"/>
    </row>
    <row r="43398" spans="25:25">
      <c r="Y43398" s="176"/>
    </row>
    <row r="43399" spans="25:25">
      <c r="Y43399" s="176"/>
    </row>
    <row r="43400" spans="25:25">
      <c r="Y43400" s="176"/>
    </row>
    <row r="43401" spans="25:25">
      <c r="Y43401" s="176"/>
    </row>
    <row r="43402" spans="25:25">
      <c r="Y43402" s="176"/>
    </row>
    <row r="43403" spans="25:25">
      <c r="Y43403" s="176"/>
    </row>
    <row r="43404" spans="25:25">
      <c r="Y43404" s="176"/>
    </row>
    <row r="43405" spans="25:25">
      <c r="Y43405" s="176"/>
    </row>
    <row r="43406" spans="25:25">
      <c r="Y43406" s="176"/>
    </row>
    <row r="43407" spans="25:25">
      <c r="Y43407" s="176"/>
    </row>
    <row r="43408" spans="25:25">
      <c r="Y43408" s="176"/>
    </row>
    <row r="43409" spans="25:25">
      <c r="Y43409" s="176"/>
    </row>
    <row r="43410" spans="25:25">
      <c r="Y43410" s="176"/>
    </row>
    <row r="43411" spans="25:25">
      <c r="Y43411" s="176"/>
    </row>
    <row r="43412" spans="25:25">
      <c r="Y43412" s="176"/>
    </row>
    <row r="43413" spans="25:25">
      <c r="Y43413" s="176"/>
    </row>
    <row r="43414" spans="25:25">
      <c r="Y43414" s="176"/>
    </row>
    <row r="43415" spans="25:25">
      <c r="Y43415" s="176"/>
    </row>
    <row r="43416" spans="25:25">
      <c r="Y43416" s="176"/>
    </row>
    <row r="43417" spans="25:25">
      <c r="Y43417" s="176"/>
    </row>
    <row r="43418" spans="25:25">
      <c r="Y43418" s="176"/>
    </row>
    <row r="43419" spans="25:25">
      <c r="Y43419" s="176"/>
    </row>
    <row r="43420" spans="25:25">
      <c r="Y43420" s="176"/>
    </row>
    <row r="43421" spans="25:25">
      <c r="Y43421" s="176"/>
    </row>
    <row r="43422" spans="25:25">
      <c r="Y43422" s="176"/>
    </row>
    <row r="43423" spans="25:25">
      <c r="Y43423" s="176"/>
    </row>
    <row r="43424" spans="25:25">
      <c r="Y43424" s="176"/>
    </row>
    <row r="43425" spans="25:25">
      <c r="Y43425" s="176"/>
    </row>
    <row r="43426" spans="25:25">
      <c r="Y43426" s="176"/>
    </row>
    <row r="43427" spans="25:25">
      <c r="Y43427" s="176"/>
    </row>
    <row r="43428" spans="25:25">
      <c r="Y43428" s="176"/>
    </row>
    <row r="43429" spans="25:25">
      <c r="Y43429" s="176"/>
    </row>
    <row r="43430" spans="25:25">
      <c r="Y43430" s="176"/>
    </row>
    <row r="43431" spans="25:25">
      <c r="Y43431" s="176"/>
    </row>
    <row r="43432" spans="25:25">
      <c r="Y43432" s="176"/>
    </row>
    <row r="43433" spans="25:25">
      <c r="Y43433" s="176"/>
    </row>
    <row r="43434" spans="25:25">
      <c r="Y43434" s="176"/>
    </row>
    <row r="43435" spans="25:25">
      <c r="Y43435" s="176"/>
    </row>
    <row r="43436" spans="25:25">
      <c r="Y43436" s="176"/>
    </row>
    <row r="43437" spans="25:25">
      <c r="Y43437" s="176"/>
    </row>
    <row r="43438" spans="25:25">
      <c r="Y43438" s="176"/>
    </row>
    <row r="43439" spans="25:25">
      <c r="Y43439" s="176"/>
    </row>
    <row r="43440" spans="25:25">
      <c r="Y43440" s="176"/>
    </row>
    <row r="43441" spans="25:25">
      <c r="Y43441" s="176"/>
    </row>
    <row r="43442" spans="25:25">
      <c r="Y43442" s="176"/>
    </row>
    <row r="43443" spans="25:25">
      <c r="Y43443" s="176"/>
    </row>
    <row r="43444" spans="25:25">
      <c r="Y43444" s="176"/>
    </row>
    <row r="43445" spans="25:25">
      <c r="Y43445" s="176"/>
    </row>
    <row r="43446" spans="25:25">
      <c r="Y43446" s="176"/>
    </row>
    <row r="43447" spans="25:25">
      <c r="Y43447" s="176"/>
    </row>
    <row r="43448" spans="25:25">
      <c r="Y43448" s="176"/>
    </row>
    <row r="43449" spans="25:25">
      <c r="Y43449" s="176"/>
    </row>
    <row r="43450" spans="25:25">
      <c r="Y43450" s="176"/>
    </row>
    <row r="43451" spans="25:25">
      <c r="Y43451" s="176"/>
    </row>
    <row r="43452" spans="25:25">
      <c r="Y43452" s="176"/>
    </row>
    <row r="43453" spans="25:25">
      <c r="Y43453" s="176"/>
    </row>
    <row r="43454" spans="25:25">
      <c r="Y43454" s="176"/>
    </row>
    <row r="43455" spans="25:25">
      <c r="Y43455" s="176"/>
    </row>
    <row r="43456" spans="25:25">
      <c r="Y43456" s="176"/>
    </row>
    <row r="43457" spans="25:25">
      <c r="Y43457" s="176"/>
    </row>
    <row r="43458" spans="25:25">
      <c r="Y43458" s="176"/>
    </row>
    <row r="43459" spans="25:25">
      <c r="Y43459" s="176"/>
    </row>
    <row r="43460" spans="25:25">
      <c r="Y43460" s="176"/>
    </row>
    <row r="43461" spans="25:25">
      <c r="Y43461" s="176"/>
    </row>
    <row r="43462" spans="25:25">
      <c r="Y43462" s="176"/>
    </row>
    <row r="43463" spans="25:25">
      <c r="Y43463" s="176"/>
    </row>
    <row r="43464" spans="25:25">
      <c r="Y43464" s="176"/>
    </row>
    <row r="43465" spans="25:25">
      <c r="Y43465" s="176"/>
    </row>
    <row r="43466" spans="25:25">
      <c r="Y43466" s="176"/>
    </row>
    <row r="43467" spans="25:25">
      <c r="Y43467" s="176"/>
    </row>
    <row r="43468" spans="25:25">
      <c r="Y43468" s="176"/>
    </row>
    <row r="43469" spans="25:25">
      <c r="Y43469" s="176"/>
    </row>
    <row r="43470" spans="25:25">
      <c r="Y43470" s="176"/>
    </row>
    <row r="43471" spans="25:25">
      <c r="Y43471" s="176"/>
    </row>
    <row r="43472" spans="25:25">
      <c r="Y43472" s="176"/>
    </row>
    <row r="43473" spans="25:25">
      <c r="Y43473" s="176"/>
    </row>
    <row r="43474" spans="25:25">
      <c r="Y43474" s="176"/>
    </row>
    <row r="43475" spans="25:25">
      <c r="Y43475" s="176"/>
    </row>
    <row r="43476" spans="25:25">
      <c r="Y43476" s="176"/>
    </row>
    <row r="43477" spans="25:25">
      <c r="Y43477" s="176"/>
    </row>
    <row r="43478" spans="25:25">
      <c r="Y43478" s="176"/>
    </row>
    <row r="43479" spans="25:25">
      <c r="Y43479" s="176"/>
    </row>
    <row r="43480" spans="25:25">
      <c r="Y43480" s="176"/>
    </row>
    <row r="43481" spans="25:25">
      <c r="Y43481" s="176"/>
    </row>
    <row r="43482" spans="25:25">
      <c r="Y43482" s="176"/>
    </row>
    <row r="43483" spans="25:25">
      <c r="Y43483" s="176"/>
    </row>
    <row r="43484" spans="25:25">
      <c r="Y43484" s="176"/>
    </row>
    <row r="43485" spans="25:25">
      <c r="Y43485" s="176"/>
    </row>
    <row r="43486" spans="25:25">
      <c r="Y43486" s="176"/>
    </row>
    <row r="43487" spans="25:25">
      <c r="Y43487" s="176"/>
    </row>
    <row r="43488" spans="25:25">
      <c r="Y43488" s="176"/>
    </row>
    <row r="43489" spans="25:25">
      <c r="Y43489" s="176"/>
    </row>
    <row r="43490" spans="25:25">
      <c r="Y43490" s="176"/>
    </row>
    <row r="43491" spans="25:25">
      <c r="Y43491" s="176"/>
    </row>
    <row r="43492" spans="25:25">
      <c r="Y43492" s="176"/>
    </row>
    <row r="43493" spans="25:25">
      <c r="Y43493" s="176"/>
    </row>
    <row r="43494" spans="25:25">
      <c r="Y43494" s="176"/>
    </row>
    <row r="43495" spans="25:25">
      <c r="Y43495" s="176"/>
    </row>
    <row r="43496" spans="25:25">
      <c r="Y43496" s="176"/>
    </row>
    <row r="43497" spans="25:25">
      <c r="Y43497" s="176"/>
    </row>
    <row r="43498" spans="25:25">
      <c r="Y43498" s="176"/>
    </row>
    <row r="43499" spans="25:25">
      <c r="Y43499" s="176"/>
    </row>
    <row r="43500" spans="25:25">
      <c r="Y43500" s="176"/>
    </row>
    <row r="43501" spans="25:25">
      <c r="Y43501" s="176"/>
    </row>
    <row r="43502" spans="25:25">
      <c r="Y43502" s="176"/>
    </row>
    <row r="43503" spans="25:25">
      <c r="Y43503" s="176"/>
    </row>
    <row r="43504" spans="25:25">
      <c r="Y43504" s="176"/>
    </row>
    <row r="43505" spans="25:25">
      <c r="Y43505" s="176"/>
    </row>
    <row r="43506" spans="25:25">
      <c r="Y43506" s="176"/>
    </row>
    <row r="43507" spans="25:25">
      <c r="Y43507" s="176"/>
    </row>
    <row r="43508" spans="25:25">
      <c r="Y43508" s="176"/>
    </row>
    <row r="43509" spans="25:25">
      <c r="Y43509" s="176"/>
    </row>
    <row r="43510" spans="25:25">
      <c r="Y43510" s="176"/>
    </row>
    <row r="43511" spans="25:25">
      <c r="Y43511" s="176"/>
    </row>
    <row r="43512" spans="25:25">
      <c r="Y43512" s="176"/>
    </row>
    <row r="43513" spans="25:25">
      <c r="Y43513" s="176"/>
    </row>
    <row r="43514" spans="25:25">
      <c r="Y43514" s="176"/>
    </row>
    <row r="43515" spans="25:25">
      <c r="Y43515" s="176"/>
    </row>
    <row r="43516" spans="25:25">
      <c r="Y43516" s="176"/>
    </row>
    <row r="43517" spans="25:25">
      <c r="Y43517" s="176"/>
    </row>
    <row r="43518" spans="25:25">
      <c r="Y43518" s="176"/>
    </row>
    <row r="43519" spans="25:25">
      <c r="Y43519" s="176"/>
    </row>
    <row r="43520" spans="25:25">
      <c r="Y43520" s="176"/>
    </row>
    <row r="43521" spans="25:25">
      <c r="Y43521" s="176"/>
    </row>
    <row r="43522" spans="25:25">
      <c r="Y43522" s="176"/>
    </row>
    <row r="43523" spans="25:25">
      <c r="Y43523" s="176"/>
    </row>
    <row r="43524" spans="25:25">
      <c r="Y43524" s="176"/>
    </row>
    <row r="43525" spans="25:25">
      <c r="Y43525" s="176"/>
    </row>
    <row r="43526" spans="25:25">
      <c r="Y43526" s="176"/>
    </row>
    <row r="43527" spans="25:25">
      <c r="Y43527" s="176"/>
    </row>
    <row r="43528" spans="25:25">
      <c r="Y43528" s="176"/>
    </row>
    <row r="43529" spans="25:25">
      <c r="Y43529" s="176"/>
    </row>
    <row r="43530" spans="25:25">
      <c r="Y43530" s="176"/>
    </row>
    <row r="43531" spans="25:25">
      <c r="Y43531" s="176"/>
    </row>
    <row r="43532" spans="25:25">
      <c r="Y43532" s="176"/>
    </row>
    <row r="43533" spans="25:25">
      <c r="Y43533" s="176"/>
    </row>
    <row r="43534" spans="25:25">
      <c r="Y43534" s="176"/>
    </row>
    <row r="43535" spans="25:25">
      <c r="Y43535" s="176"/>
    </row>
    <row r="43536" spans="25:25">
      <c r="Y43536" s="176"/>
    </row>
    <row r="43537" spans="25:25">
      <c r="Y43537" s="176"/>
    </row>
    <row r="43538" spans="25:25">
      <c r="Y43538" s="176"/>
    </row>
    <row r="43539" spans="25:25">
      <c r="Y43539" s="176"/>
    </row>
    <row r="43540" spans="25:25">
      <c r="Y43540" s="176"/>
    </row>
    <row r="43541" spans="25:25">
      <c r="Y43541" s="176"/>
    </row>
    <row r="43542" spans="25:25">
      <c r="Y43542" s="176"/>
    </row>
    <row r="43543" spans="25:25">
      <c r="Y43543" s="176"/>
    </row>
    <row r="43544" spans="25:25">
      <c r="Y43544" s="176"/>
    </row>
    <row r="43545" spans="25:25">
      <c r="Y43545" s="176"/>
    </row>
    <row r="43546" spans="25:25">
      <c r="Y43546" s="176"/>
    </row>
    <row r="43547" spans="25:25">
      <c r="Y43547" s="176"/>
    </row>
    <row r="43548" spans="25:25">
      <c r="Y43548" s="176"/>
    </row>
    <row r="43549" spans="25:25">
      <c r="Y43549" s="176"/>
    </row>
    <row r="43550" spans="25:25">
      <c r="Y43550" s="176"/>
    </row>
    <row r="43551" spans="25:25">
      <c r="Y43551" s="176"/>
    </row>
    <row r="43552" spans="25:25">
      <c r="Y43552" s="176"/>
    </row>
    <row r="43553" spans="25:25">
      <c r="Y43553" s="176"/>
    </row>
    <row r="43554" spans="25:25">
      <c r="Y43554" s="176"/>
    </row>
    <row r="43555" spans="25:25">
      <c r="Y43555" s="176"/>
    </row>
    <row r="43556" spans="25:25">
      <c r="Y43556" s="176"/>
    </row>
    <row r="43557" spans="25:25">
      <c r="Y43557" s="176"/>
    </row>
    <row r="43558" spans="25:25">
      <c r="Y43558" s="176"/>
    </row>
    <row r="43559" spans="25:25">
      <c r="Y43559" s="176"/>
    </row>
    <row r="43560" spans="25:25">
      <c r="Y43560" s="176"/>
    </row>
    <row r="43561" spans="25:25">
      <c r="Y43561" s="176"/>
    </row>
    <row r="43562" spans="25:25">
      <c r="Y43562" s="176"/>
    </row>
    <row r="43563" spans="25:25">
      <c r="Y43563" s="176"/>
    </row>
    <row r="43564" spans="25:25">
      <c r="Y43564" s="176"/>
    </row>
    <row r="43565" spans="25:25">
      <c r="Y43565" s="176"/>
    </row>
    <row r="43566" spans="25:25">
      <c r="Y43566" s="176"/>
    </row>
    <row r="43567" spans="25:25">
      <c r="Y43567" s="176"/>
    </row>
    <row r="43568" spans="25:25">
      <c r="Y43568" s="176"/>
    </row>
    <row r="43569" spans="25:25">
      <c r="Y43569" s="176"/>
    </row>
    <row r="43570" spans="25:25">
      <c r="Y43570" s="176"/>
    </row>
    <row r="43571" spans="25:25">
      <c r="Y43571" s="176"/>
    </row>
    <row r="43572" spans="25:25">
      <c r="Y43572" s="176"/>
    </row>
    <row r="43573" spans="25:25">
      <c r="Y43573" s="176"/>
    </row>
    <row r="43574" spans="25:25">
      <c r="Y43574" s="176"/>
    </row>
    <row r="43575" spans="25:25">
      <c r="Y43575" s="176"/>
    </row>
    <row r="43576" spans="25:25">
      <c r="Y43576" s="176"/>
    </row>
    <row r="43577" spans="25:25">
      <c r="Y43577" s="176"/>
    </row>
    <row r="43578" spans="25:25">
      <c r="Y43578" s="176"/>
    </row>
    <row r="43579" spans="25:25">
      <c r="Y43579" s="176"/>
    </row>
    <row r="43580" spans="25:25">
      <c r="Y43580" s="176"/>
    </row>
    <row r="43581" spans="25:25">
      <c r="Y43581" s="176"/>
    </row>
    <row r="43582" spans="25:25">
      <c r="Y43582" s="176"/>
    </row>
    <row r="43583" spans="25:25">
      <c r="Y43583" s="176"/>
    </row>
    <row r="43584" spans="25:25">
      <c r="Y43584" s="176"/>
    </row>
    <row r="43585" spans="25:25">
      <c r="Y43585" s="176"/>
    </row>
    <row r="43586" spans="25:25">
      <c r="Y43586" s="176"/>
    </row>
    <row r="43587" spans="25:25">
      <c r="Y43587" s="176"/>
    </row>
    <row r="43588" spans="25:25">
      <c r="Y43588" s="176"/>
    </row>
    <row r="43589" spans="25:25">
      <c r="Y43589" s="176"/>
    </row>
    <row r="43590" spans="25:25">
      <c r="Y43590" s="176"/>
    </row>
    <row r="43591" spans="25:25">
      <c r="Y43591" s="176"/>
    </row>
    <row r="43592" spans="25:25">
      <c r="Y43592" s="176"/>
    </row>
    <row r="43593" spans="25:25">
      <c r="Y43593" s="176"/>
    </row>
    <row r="43594" spans="25:25">
      <c r="Y43594" s="176"/>
    </row>
    <row r="43595" spans="25:25">
      <c r="Y43595" s="176"/>
    </row>
    <row r="43596" spans="25:25">
      <c r="Y43596" s="176"/>
    </row>
    <row r="43597" spans="25:25">
      <c r="Y43597" s="176"/>
    </row>
    <row r="43598" spans="25:25">
      <c r="Y43598" s="176"/>
    </row>
    <row r="43599" spans="25:25">
      <c r="Y43599" s="176"/>
    </row>
    <row r="43600" spans="25:25">
      <c r="Y43600" s="176"/>
    </row>
    <row r="43601" spans="25:25">
      <c r="Y43601" s="176"/>
    </row>
    <row r="43602" spans="25:25">
      <c r="Y43602" s="176"/>
    </row>
    <row r="43603" spans="25:25">
      <c r="Y43603" s="176"/>
    </row>
    <row r="43604" spans="25:25">
      <c r="Y43604" s="176"/>
    </row>
    <row r="43605" spans="25:25">
      <c r="Y43605" s="176"/>
    </row>
    <row r="43606" spans="25:25">
      <c r="Y43606" s="176"/>
    </row>
    <row r="43607" spans="25:25">
      <c r="Y43607" s="176"/>
    </row>
    <row r="43608" spans="25:25">
      <c r="Y43608" s="176"/>
    </row>
    <row r="43609" spans="25:25">
      <c r="Y43609" s="176"/>
    </row>
    <row r="43610" spans="25:25">
      <c r="Y43610" s="176"/>
    </row>
    <row r="43611" spans="25:25">
      <c r="Y43611" s="176"/>
    </row>
    <row r="43612" spans="25:25">
      <c r="Y43612" s="176"/>
    </row>
    <row r="43613" spans="25:25">
      <c r="Y43613" s="176"/>
    </row>
    <row r="43614" spans="25:25">
      <c r="Y43614" s="176"/>
    </row>
    <row r="43615" spans="25:25">
      <c r="Y43615" s="176"/>
    </row>
    <row r="43616" spans="25:25">
      <c r="Y43616" s="176"/>
    </row>
    <row r="43617" spans="25:25">
      <c r="Y43617" s="176"/>
    </row>
    <row r="43618" spans="25:25">
      <c r="Y43618" s="176"/>
    </row>
    <row r="43619" spans="25:25">
      <c r="Y43619" s="176"/>
    </row>
    <row r="43620" spans="25:25">
      <c r="Y43620" s="176"/>
    </row>
    <row r="43621" spans="25:25">
      <c r="Y43621" s="176"/>
    </row>
    <row r="43622" spans="25:25">
      <c r="Y43622" s="176"/>
    </row>
    <row r="43623" spans="25:25">
      <c r="Y43623" s="176"/>
    </row>
    <row r="43624" spans="25:25">
      <c r="Y43624" s="176"/>
    </row>
    <row r="43625" spans="25:25">
      <c r="Y43625" s="176"/>
    </row>
    <row r="43626" spans="25:25">
      <c r="Y43626" s="176"/>
    </row>
    <row r="43627" spans="25:25">
      <c r="Y43627" s="176"/>
    </row>
    <row r="43628" spans="25:25">
      <c r="Y43628" s="176"/>
    </row>
    <row r="43629" spans="25:25">
      <c r="Y43629" s="176"/>
    </row>
    <row r="43630" spans="25:25">
      <c r="Y43630" s="176"/>
    </row>
    <row r="43631" spans="25:25">
      <c r="Y43631" s="176"/>
    </row>
    <row r="43632" spans="25:25">
      <c r="Y43632" s="176"/>
    </row>
    <row r="43633" spans="25:25">
      <c r="Y43633" s="176"/>
    </row>
    <row r="43634" spans="25:25">
      <c r="Y43634" s="176"/>
    </row>
    <row r="43635" spans="25:25">
      <c r="Y43635" s="176"/>
    </row>
    <row r="43636" spans="25:25">
      <c r="Y43636" s="176"/>
    </row>
    <row r="43637" spans="25:25">
      <c r="Y43637" s="176"/>
    </row>
    <row r="43638" spans="25:25">
      <c r="Y43638" s="176"/>
    </row>
    <row r="43639" spans="25:25">
      <c r="Y43639" s="176"/>
    </row>
    <row r="43640" spans="25:25">
      <c r="Y43640" s="176"/>
    </row>
    <row r="43641" spans="25:25">
      <c r="Y43641" s="176"/>
    </row>
    <row r="43642" spans="25:25">
      <c r="Y43642" s="176"/>
    </row>
    <row r="43643" spans="25:25">
      <c r="Y43643" s="176"/>
    </row>
    <row r="43644" spans="25:25">
      <c r="Y43644" s="176"/>
    </row>
    <row r="43645" spans="25:25">
      <c r="Y43645" s="176"/>
    </row>
    <row r="43646" spans="25:25">
      <c r="Y43646" s="176"/>
    </row>
    <row r="43647" spans="25:25">
      <c r="Y43647" s="176"/>
    </row>
    <row r="43648" spans="25:25">
      <c r="Y43648" s="176"/>
    </row>
    <row r="43649" spans="25:25">
      <c r="Y43649" s="176"/>
    </row>
    <row r="43650" spans="25:25">
      <c r="Y43650" s="176"/>
    </row>
    <row r="43651" spans="25:25">
      <c r="Y43651" s="176"/>
    </row>
    <row r="43652" spans="25:25">
      <c r="Y43652" s="176"/>
    </row>
    <row r="43653" spans="25:25">
      <c r="Y43653" s="176"/>
    </row>
    <row r="43654" spans="25:25">
      <c r="Y43654" s="176"/>
    </row>
    <row r="43655" spans="25:25">
      <c r="Y43655" s="176"/>
    </row>
    <row r="43656" spans="25:25">
      <c r="Y43656" s="176"/>
    </row>
    <row r="43657" spans="25:25">
      <c r="Y43657" s="176"/>
    </row>
    <row r="43658" spans="25:25">
      <c r="Y43658" s="176"/>
    </row>
    <row r="43659" spans="25:25">
      <c r="Y43659" s="176"/>
    </row>
    <row r="43660" spans="25:25">
      <c r="Y43660" s="176"/>
    </row>
    <row r="43661" spans="25:25">
      <c r="Y43661" s="176"/>
    </row>
    <row r="43662" spans="25:25">
      <c r="Y43662" s="176"/>
    </row>
    <row r="43663" spans="25:25">
      <c r="Y43663" s="176"/>
    </row>
    <row r="43664" spans="25:25">
      <c r="Y43664" s="176"/>
    </row>
    <row r="43665" spans="25:25">
      <c r="Y43665" s="176"/>
    </row>
    <row r="43666" spans="25:25">
      <c r="Y43666" s="176"/>
    </row>
    <row r="43667" spans="25:25">
      <c r="Y43667" s="176"/>
    </row>
    <row r="43668" spans="25:25">
      <c r="Y43668" s="176"/>
    </row>
    <row r="43669" spans="25:25">
      <c r="Y43669" s="176"/>
    </row>
    <row r="43670" spans="25:25">
      <c r="Y43670" s="176"/>
    </row>
    <row r="43671" spans="25:25">
      <c r="Y43671" s="176"/>
    </row>
    <row r="43672" spans="25:25">
      <c r="Y43672" s="176"/>
    </row>
    <row r="43673" spans="25:25">
      <c r="Y43673" s="176"/>
    </row>
    <row r="43674" spans="25:25">
      <c r="Y43674" s="176"/>
    </row>
    <row r="43675" spans="25:25">
      <c r="Y43675" s="176"/>
    </row>
    <row r="43676" spans="25:25">
      <c r="Y43676" s="176"/>
    </row>
    <row r="43677" spans="25:25">
      <c r="Y43677" s="176"/>
    </row>
    <row r="43678" spans="25:25">
      <c r="Y43678" s="176"/>
    </row>
    <row r="43679" spans="25:25">
      <c r="Y43679" s="176"/>
    </row>
    <row r="43680" spans="25:25">
      <c r="Y43680" s="176"/>
    </row>
    <row r="43681" spans="25:25">
      <c r="Y43681" s="176"/>
    </row>
    <row r="43682" spans="25:25">
      <c r="Y43682" s="176"/>
    </row>
    <row r="43683" spans="25:25">
      <c r="Y43683" s="176"/>
    </row>
    <row r="43684" spans="25:25">
      <c r="Y43684" s="176"/>
    </row>
    <row r="43685" spans="25:25">
      <c r="Y43685" s="176"/>
    </row>
    <row r="43686" spans="25:25">
      <c r="Y43686" s="176"/>
    </row>
    <row r="43687" spans="25:25">
      <c r="Y43687" s="176"/>
    </row>
    <row r="43688" spans="25:25">
      <c r="Y43688" s="176"/>
    </row>
    <row r="43689" spans="25:25">
      <c r="Y43689" s="176"/>
    </row>
    <row r="43690" spans="25:25">
      <c r="Y43690" s="176"/>
    </row>
    <row r="43691" spans="25:25">
      <c r="Y43691" s="176"/>
    </row>
    <row r="43692" spans="25:25">
      <c r="Y43692" s="176"/>
    </row>
    <row r="43693" spans="25:25">
      <c r="Y43693" s="176"/>
    </row>
    <row r="43694" spans="25:25">
      <c r="Y43694" s="176"/>
    </row>
    <row r="43695" spans="25:25">
      <c r="Y43695" s="176"/>
    </row>
    <row r="43696" spans="25:25">
      <c r="Y43696" s="176"/>
    </row>
    <row r="43697" spans="25:25">
      <c r="Y43697" s="176"/>
    </row>
    <row r="43698" spans="25:25">
      <c r="Y43698" s="176"/>
    </row>
    <row r="43699" spans="25:25">
      <c r="Y43699" s="176"/>
    </row>
    <row r="43700" spans="25:25">
      <c r="Y43700" s="176"/>
    </row>
    <row r="43701" spans="25:25">
      <c r="Y43701" s="176"/>
    </row>
    <row r="43702" spans="25:25">
      <c r="Y43702" s="176"/>
    </row>
    <row r="43703" spans="25:25">
      <c r="Y43703" s="176"/>
    </row>
    <row r="43704" spans="25:25">
      <c r="Y43704" s="176"/>
    </row>
    <row r="43705" spans="25:25">
      <c r="Y43705" s="176"/>
    </row>
    <row r="43706" spans="25:25">
      <c r="Y43706" s="176"/>
    </row>
    <row r="43707" spans="25:25">
      <c r="Y43707" s="176"/>
    </row>
    <row r="43708" spans="25:25">
      <c r="Y43708" s="176"/>
    </row>
    <row r="43709" spans="25:25">
      <c r="Y43709" s="176"/>
    </row>
    <row r="43710" spans="25:25">
      <c r="Y43710" s="176"/>
    </row>
    <row r="43711" spans="25:25">
      <c r="Y43711" s="176"/>
    </row>
    <row r="43712" spans="25:25">
      <c r="Y43712" s="176"/>
    </row>
    <row r="43713" spans="25:25">
      <c r="Y43713" s="176"/>
    </row>
    <row r="43714" spans="25:25">
      <c r="Y43714" s="176"/>
    </row>
    <row r="43715" spans="25:25">
      <c r="Y43715" s="176"/>
    </row>
    <row r="43716" spans="25:25">
      <c r="Y43716" s="176"/>
    </row>
    <row r="43717" spans="25:25">
      <c r="Y43717" s="176"/>
    </row>
    <row r="43718" spans="25:25">
      <c r="Y43718" s="176"/>
    </row>
    <row r="43719" spans="25:25">
      <c r="Y43719" s="176"/>
    </row>
    <row r="43720" spans="25:25">
      <c r="Y43720" s="176"/>
    </row>
    <row r="43721" spans="25:25">
      <c r="Y43721" s="176"/>
    </row>
    <row r="43722" spans="25:25">
      <c r="Y43722" s="176"/>
    </row>
    <row r="43723" spans="25:25">
      <c r="Y43723" s="176"/>
    </row>
    <row r="43724" spans="25:25">
      <c r="Y43724" s="176"/>
    </row>
    <row r="43725" spans="25:25">
      <c r="Y43725" s="176"/>
    </row>
    <row r="43726" spans="25:25">
      <c r="Y43726" s="176"/>
    </row>
    <row r="43727" spans="25:25">
      <c r="Y43727" s="176"/>
    </row>
    <row r="43728" spans="25:25">
      <c r="Y43728" s="176"/>
    </row>
    <row r="43729" spans="25:25">
      <c r="Y43729" s="176"/>
    </row>
    <row r="43730" spans="25:25">
      <c r="Y43730" s="176"/>
    </row>
    <row r="43731" spans="25:25">
      <c r="Y43731" s="176"/>
    </row>
    <row r="43732" spans="25:25">
      <c r="Y43732" s="176"/>
    </row>
    <row r="43733" spans="25:25">
      <c r="Y43733" s="176"/>
    </row>
    <row r="43734" spans="25:25">
      <c r="Y43734" s="176"/>
    </row>
    <row r="43735" spans="25:25">
      <c r="Y43735" s="176"/>
    </row>
    <row r="43736" spans="25:25">
      <c r="Y43736" s="176"/>
    </row>
    <row r="43737" spans="25:25">
      <c r="Y43737" s="176"/>
    </row>
    <row r="43738" spans="25:25">
      <c r="Y43738" s="176"/>
    </row>
    <row r="43739" spans="25:25">
      <c r="Y43739" s="176"/>
    </row>
    <row r="43740" spans="25:25">
      <c r="Y43740" s="176"/>
    </row>
    <row r="43741" spans="25:25">
      <c r="Y43741" s="176"/>
    </row>
    <row r="43742" spans="25:25">
      <c r="Y43742" s="176"/>
    </row>
    <row r="43743" spans="25:25">
      <c r="Y43743" s="176"/>
    </row>
    <row r="43744" spans="25:25">
      <c r="Y43744" s="176"/>
    </row>
    <row r="43745" spans="25:25">
      <c r="Y43745" s="176"/>
    </row>
    <row r="43746" spans="25:25">
      <c r="Y43746" s="176"/>
    </row>
    <row r="43747" spans="25:25">
      <c r="Y43747" s="176"/>
    </row>
    <row r="43748" spans="25:25">
      <c r="Y43748" s="176"/>
    </row>
    <row r="43749" spans="25:25">
      <c r="Y43749" s="176"/>
    </row>
    <row r="43750" spans="25:25">
      <c r="Y43750" s="176"/>
    </row>
    <row r="43751" spans="25:25">
      <c r="Y43751" s="176"/>
    </row>
    <row r="43752" spans="25:25">
      <c r="Y43752" s="176"/>
    </row>
    <row r="43753" spans="25:25">
      <c r="Y43753" s="176"/>
    </row>
    <row r="43754" spans="25:25">
      <c r="Y43754" s="176"/>
    </row>
    <row r="43755" spans="25:25">
      <c r="Y43755" s="176"/>
    </row>
    <row r="43756" spans="25:25">
      <c r="Y43756" s="176"/>
    </row>
    <row r="43757" spans="25:25">
      <c r="Y43757" s="176"/>
    </row>
    <row r="43758" spans="25:25">
      <c r="Y43758" s="176"/>
    </row>
    <row r="43759" spans="25:25">
      <c r="Y43759" s="176"/>
    </row>
    <row r="43760" spans="25:25">
      <c r="Y43760" s="176"/>
    </row>
    <row r="43761" spans="25:25">
      <c r="Y43761" s="176"/>
    </row>
    <row r="43762" spans="25:25">
      <c r="Y43762" s="176"/>
    </row>
    <row r="43763" spans="25:25">
      <c r="Y43763" s="176"/>
    </row>
    <row r="43764" spans="25:25">
      <c r="Y43764" s="176"/>
    </row>
    <row r="43765" spans="25:25">
      <c r="Y43765" s="176"/>
    </row>
    <row r="43766" spans="25:25">
      <c r="Y43766" s="176"/>
    </row>
    <row r="43767" spans="25:25">
      <c r="Y43767" s="176"/>
    </row>
    <row r="43768" spans="25:25">
      <c r="Y43768" s="176"/>
    </row>
    <row r="43769" spans="25:25">
      <c r="Y43769" s="176"/>
    </row>
    <row r="43770" spans="25:25">
      <c r="Y43770" s="176"/>
    </row>
    <row r="43771" spans="25:25">
      <c r="Y43771" s="176"/>
    </row>
    <row r="43772" spans="25:25">
      <c r="Y43772" s="176"/>
    </row>
    <row r="43773" spans="25:25">
      <c r="Y43773" s="176"/>
    </row>
    <row r="43774" spans="25:25">
      <c r="Y43774" s="176"/>
    </row>
    <row r="43775" spans="25:25">
      <c r="Y43775" s="176"/>
    </row>
    <row r="43776" spans="25:25">
      <c r="Y43776" s="176"/>
    </row>
    <row r="43777" spans="25:25">
      <c r="Y43777" s="176"/>
    </row>
    <row r="43778" spans="25:25">
      <c r="Y43778" s="176"/>
    </row>
    <row r="43779" spans="25:25">
      <c r="Y43779" s="176"/>
    </row>
    <row r="43780" spans="25:25">
      <c r="Y43780" s="176"/>
    </row>
    <row r="43781" spans="25:25">
      <c r="Y43781" s="176"/>
    </row>
    <row r="43782" spans="25:25">
      <c r="Y43782" s="176"/>
    </row>
    <row r="43783" spans="25:25">
      <c r="Y43783" s="176"/>
    </row>
    <row r="43784" spans="25:25">
      <c r="Y43784" s="176"/>
    </row>
    <row r="43785" spans="25:25">
      <c r="Y43785" s="176"/>
    </row>
    <row r="43786" spans="25:25">
      <c r="Y43786" s="176"/>
    </row>
    <row r="43787" spans="25:25">
      <c r="Y43787" s="176"/>
    </row>
    <row r="43788" spans="25:25">
      <c r="Y43788" s="176"/>
    </row>
    <row r="43789" spans="25:25">
      <c r="Y43789" s="176"/>
    </row>
    <row r="43790" spans="25:25">
      <c r="Y43790" s="176"/>
    </row>
    <row r="43791" spans="25:25">
      <c r="Y43791" s="176"/>
    </row>
    <row r="43792" spans="25:25">
      <c r="Y43792" s="176"/>
    </row>
    <row r="43793" spans="25:25">
      <c r="Y43793" s="176"/>
    </row>
    <row r="43794" spans="25:25">
      <c r="Y43794" s="176"/>
    </row>
    <row r="43795" spans="25:25">
      <c r="Y43795" s="176"/>
    </row>
    <row r="43796" spans="25:25">
      <c r="Y43796" s="176"/>
    </row>
    <row r="43797" spans="25:25">
      <c r="Y43797" s="176"/>
    </row>
    <row r="43798" spans="25:25">
      <c r="Y43798" s="176"/>
    </row>
    <row r="43799" spans="25:25">
      <c r="Y43799" s="176"/>
    </row>
    <row r="43800" spans="25:25">
      <c r="Y43800" s="176"/>
    </row>
    <row r="43801" spans="25:25">
      <c r="Y43801" s="176"/>
    </row>
    <row r="43802" spans="25:25">
      <c r="Y43802" s="176"/>
    </row>
    <row r="43803" spans="25:25">
      <c r="Y43803" s="176"/>
    </row>
    <row r="43804" spans="25:25">
      <c r="Y43804" s="176"/>
    </row>
    <row r="43805" spans="25:25">
      <c r="Y43805" s="176"/>
    </row>
    <row r="43806" spans="25:25">
      <c r="Y43806" s="176"/>
    </row>
    <row r="43807" spans="25:25">
      <c r="Y43807" s="176"/>
    </row>
    <row r="43808" spans="25:25">
      <c r="Y43808" s="176"/>
    </row>
    <row r="43809" spans="25:25">
      <c r="Y43809" s="176"/>
    </row>
    <row r="43810" spans="25:25">
      <c r="Y43810" s="176"/>
    </row>
    <row r="43811" spans="25:25">
      <c r="Y43811" s="176"/>
    </row>
    <row r="43812" spans="25:25">
      <c r="Y43812" s="176"/>
    </row>
    <row r="43813" spans="25:25">
      <c r="Y43813" s="176"/>
    </row>
    <row r="43814" spans="25:25">
      <c r="Y43814" s="176"/>
    </row>
    <row r="43815" spans="25:25">
      <c r="Y43815" s="176"/>
    </row>
    <row r="43816" spans="25:25">
      <c r="Y43816" s="176"/>
    </row>
    <row r="43817" spans="25:25">
      <c r="Y43817" s="176"/>
    </row>
    <row r="43818" spans="25:25">
      <c r="Y43818" s="176"/>
    </row>
    <row r="43819" spans="25:25">
      <c r="Y43819" s="176"/>
    </row>
    <row r="43820" spans="25:25">
      <c r="Y43820" s="176"/>
    </row>
    <row r="43821" spans="25:25">
      <c r="Y43821" s="176"/>
    </row>
    <row r="43822" spans="25:25">
      <c r="Y43822" s="176"/>
    </row>
    <row r="43823" spans="25:25">
      <c r="Y43823" s="176"/>
    </row>
    <row r="43824" spans="25:25">
      <c r="Y43824" s="176"/>
    </row>
    <row r="43825" spans="25:25">
      <c r="Y43825" s="176"/>
    </row>
    <row r="43826" spans="25:25">
      <c r="Y43826" s="176"/>
    </row>
    <row r="43827" spans="25:25">
      <c r="Y43827" s="176"/>
    </row>
    <row r="43828" spans="25:25">
      <c r="Y43828" s="176"/>
    </row>
    <row r="43829" spans="25:25">
      <c r="Y43829" s="176"/>
    </row>
    <row r="43830" spans="25:25">
      <c r="Y43830" s="176"/>
    </row>
    <row r="43831" spans="25:25">
      <c r="Y43831" s="176"/>
    </row>
    <row r="43832" spans="25:25">
      <c r="Y43832" s="176"/>
    </row>
    <row r="43833" spans="25:25">
      <c r="Y43833" s="176"/>
    </row>
    <row r="43834" spans="25:25">
      <c r="Y43834" s="176"/>
    </row>
    <row r="43835" spans="25:25">
      <c r="Y43835" s="176"/>
    </row>
    <row r="43836" spans="25:25">
      <c r="Y43836" s="176"/>
    </row>
    <row r="43837" spans="25:25">
      <c r="Y43837" s="176"/>
    </row>
    <row r="43838" spans="25:25">
      <c r="Y43838" s="176"/>
    </row>
    <row r="43839" spans="25:25">
      <c r="Y43839" s="176"/>
    </row>
    <row r="43840" spans="25:25">
      <c r="Y43840" s="176"/>
    </row>
    <row r="43841" spans="25:25">
      <c r="Y43841" s="176"/>
    </row>
    <row r="43842" spans="25:25">
      <c r="Y43842" s="176"/>
    </row>
    <row r="43843" spans="25:25">
      <c r="Y43843" s="176"/>
    </row>
    <row r="43844" spans="25:25">
      <c r="Y43844" s="176"/>
    </row>
    <row r="43845" spans="25:25">
      <c r="Y43845" s="176"/>
    </row>
    <row r="43846" spans="25:25">
      <c r="Y43846" s="176"/>
    </row>
    <row r="43847" spans="25:25">
      <c r="Y43847" s="176"/>
    </row>
    <row r="43848" spans="25:25">
      <c r="Y43848" s="176"/>
    </row>
    <row r="43849" spans="25:25">
      <c r="Y43849" s="176"/>
    </row>
    <row r="43850" spans="25:25">
      <c r="Y43850" s="176"/>
    </row>
    <row r="43851" spans="25:25">
      <c r="Y43851" s="176"/>
    </row>
    <row r="43852" spans="25:25">
      <c r="Y43852" s="176"/>
    </row>
    <row r="43853" spans="25:25">
      <c r="Y43853" s="176"/>
    </row>
    <row r="43854" spans="25:25">
      <c r="Y43854" s="176"/>
    </row>
    <row r="43855" spans="25:25">
      <c r="Y43855" s="176"/>
    </row>
    <row r="43856" spans="25:25">
      <c r="Y43856" s="176"/>
    </row>
    <row r="43857" spans="25:25">
      <c r="Y43857" s="176"/>
    </row>
    <row r="43858" spans="25:25">
      <c r="Y43858" s="176"/>
    </row>
    <row r="43859" spans="25:25">
      <c r="Y43859" s="176"/>
    </row>
    <row r="43860" spans="25:25">
      <c r="Y43860" s="176"/>
    </row>
    <row r="43861" spans="25:25">
      <c r="Y43861" s="176"/>
    </row>
    <row r="43862" spans="25:25">
      <c r="Y43862" s="176"/>
    </row>
    <row r="43863" spans="25:25">
      <c r="Y43863" s="176"/>
    </row>
    <row r="43864" spans="25:25">
      <c r="Y43864" s="176"/>
    </row>
    <row r="43865" spans="25:25">
      <c r="Y43865" s="176"/>
    </row>
    <row r="43866" spans="25:25">
      <c r="Y43866" s="176"/>
    </row>
    <row r="43867" spans="25:25">
      <c r="Y43867" s="176"/>
    </row>
    <row r="43868" spans="25:25">
      <c r="Y43868" s="176"/>
    </row>
    <row r="43869" spans="25:25">
      <c r="Y43869" s="176"/>
    </row>
    <row r="43870" spans="25:25">
      <c r="Y43870" s="176"/>
    </row>
    <row r="43871" spans="25:25">
      <c r="Y43871" s="176"/>
    </row>
    <row r="43872" spans="25:25">
      <c r="Y43872" s="176"/>
    </row>
    <row r="43873" spans="25:25">
      <c r="Y43873" s="176"/>
    </row>
    <row r="43874" spans="25:25">
      <c r="Y43874" s="176"/>
    </row>
    <row r="43875" spans="25:25">
      <c r="Y43875" s="176"/>
    </row>
    <row r="43876" spans="25:25">
      <c r="Y43876" s="176"/>
    </row>
    <row r="43877" spans="25:25">
      <c r="Y43877" s="176"/>
    </row>
    <row r="43878" spans="25:25">
      <c r="Y43878" s="176"/>
    </row>
    <row r="43879" spans="25:25">
      <c r="Y43879" s="176"/>
    </row>
    <row r="43880" spans="25:25">
      <c r="Y43880" s="176"/>
    </row>
    <row r="43881" spans="25:25">
      <c r="Y43881" s="176"/>
    </row>
    <row r="43882" spans="25:25">
      <c r="Y43882" s="176"/>
    </row>
    <row r="43883" spans="25:25">
      <c r="Y43883" s="176"/>
    </row>
    <row r="43884" spans="25:25">
      <c r="Y43884" s="176"/>
    </row>
    <row r="43885" spans="25:25">
      <c r="Y43885" s="176"/>
    </row>
    <row r="43886" spans="25:25">
      <c r="Y43886" s="176"/>
    </row>
    <row r="43887" spans="25:25">
      <c r="Y43887" s="176"/>
    </row>
    <row r="43888" spans="25:25">
      <c r="Y43888" s="176"/>
    </row>
    <row r="43889" spans="25:25">
      <c r="Y43889" s="176"/>
    </row>
    <row r="43890" spans="25:25">
      <c r="Y43890" s="176"/>
    </row>
    <row r="43891" spans="25:25">
      <c r="Y43891" s="176"/>
    </row>
    <row r="43892" spans="25:25">
      <c r="Y43892" s="176"/>
    </row>
    <row r="43893" spans="25:25">
      <c r="Y43893" s="176"/>
    </row>
    <row r="43894" spans="25:25">
      <c r="Y43894" s="176"/>
    </row>
    <row r="43895" spans="25:25">
      <c r="Y43895" s="176"/>
    </row>
    <row r="43896" spans="25:25">
      <c r="Y43896" s="176"/>
    </row>
    <row r="43897" spans="25:25">
      <c r="Y43897" s="176"/>
    </row>
    <row r="43898" spans="25:25">
      <c r="Y43898" s="176"/>
    </row>
    <row r="43899" spans="25:25">
      <c r="Y43899" s="176"/>
    </row>
    <row r="43900" spans="25:25">
      <c r="Y43900" s="176"/>
    </row>
    <row r="43901" spans="25:25">
      <c r="Y43901" s="176"/>
    </row>
    <row r="43902" spans="25:25">
      <c r="Y43902" s="176"/>
    </row>
    <row r="43903" spans="25:25">
      <c r="Y43903" s="176"/>
    </row>
    <row r="43904" spans="25:25">
      <c r="Y43904" s="176"/>
    </row>
    <row r="43905" spans="25:25">
      <c r="Y43905" s="176"/>
    </row>
    <row r="43906" spans="25:25">
      <c r="Y43906" s="176"/>
    </row>
    <row r="43907" spans="25:25">
      <c r="Y43907" s="176"/>
    </row>
    <row r="43908" spans="25:25">
      <c r="Y43908" s="176"/>
    </row>
    <row r="43909" spans="25:25">
      <c r="Y43909" s="176"/>
    </row>
    <row r="43910" spans="25:25">
      <c r="Y43910" s="176"/>
    </row>
    <row r="43911" spans="25:25">
      <c r="Y43911" s="176"/>
    </row>
    <row r="43912" spans="25:25">
      <c r="Y43912" s="176"/>
    </row>
    <row r="43913" spans="25:25">
      <c r="Y43913" s="176"/>
    </row>
    <row r="43914" spans="25:25">
      <c r="Y43914" s="176"/>
    </row>
    <row r="43915" spans="25:25">
      <c r="Y43915" s="176"/>
    </row>
    <row r="43916" spans="25:25">
      <c r="Y43916" s="176"/>
    </row>
    <row r="43917" spans="25:25">
      <c r="Y43917" s="176"/>
    </row>
    <row r="43918" spans="25:25">
      <c r="Y43918" s="176"/>
    </row>
    <row r="43919" spans="25:25">
      <c r="Y43919" s="176"/>
    </row>
    <row r="43920" spans="25:25">
      <c r="Y43920" s="176"/>
    </row>
    <row r="43921" spans="25:25">
      <c r="Y43921" s="176"/>
    </row>
    <row r="43922" spans="25:25">
      <c r="Y43922" s="176"/>
    </row>
    <row r="43923" spans="25:25">
      <c r="Y43923" s="176"/>
    </row>
    <row r="43924" spans="25:25">
      <c r="Y43924" s="176"/>
    </row>
    <row r="43925" spans="25:25">
      <c r="Y43925" s="176"/>
    </row>
    <row r="43926" spans="25:25">
      <c r="Y43926" s="176"/>
    </row>
    <row r="43927" spans="25:25">
      <c r="Y43927" s="176"/>
    </row>
    <row r="43928" spans="25:25">
      <c r="Y43928" s="176"/>
    </row>
    <row r="43929" spans="25:25">
      <c r="Y43929" s="176"/>
    </row>
    <row r="43930" spans="25:25">
      <c r="Y43930" s="176"/>
    </row>
    <row r="43931" spans="25:25">
      <c r="Y43931" s="176"/>
    </row>
    <row r="43932" spans="25:25">
      <c r="Y43932" s="176"/>
    </row>
    <row r="43933" spans="25:25">
      <c r="Y43933" s="176"/>
    </row>
    <row r="43934" spans="25:25">
      <c r="Y43934" s="176"/>
    </row>
    <row r="43935" spans="25:25">
      <c r="Y43935" s="176"/>
    </row>
    <row r="43936" spans="25:25">
      <c r="Y43936" s="176"/>
    </row>
    <row r="43937" spans="25:25">
      <c r="Y43937" s="176"/>
    </row>
    <row r="43938" spans="25:25">
      <c r="Y43938" s="176"/>
    </row>
    <row r="43939" spans="25:25">
      <c r="Y43939" s="176"/>
    </row>
    <row r="43940" spans="25:25">
      <c r="Y43940" s="176"/>
    </row>
    <row r="43941" spans="25:25">
      <c r="Y43941" s="176"/>
    </row>
    <row r="43942" spans="25:25">
      <c r="Y43942" s="176"/>
    </row>
    <row r="43943" spans="25:25">
      <c r="Y43943" s="176"/>
    </row>
    <row r="43944" spans="25:25">
      <c r="Y43944" s="176"/>
    </row>
    <row r="43945" spans="25:25">
      <c r="Y43945" s="176"/>
    </row>
    <row r="43946" spans="25:25">
      <c r="Y43946" s="176"/>
    </row>
    <row r="43947" spans="25:25">
      <c r="Y43947" s="176"/>
    </row>
    <row r="43948" spans="25:25">
      <c r="Y43948" s="176"/>
    </row>
    <row r="43949" spans="25:25">
      <c r="Y43949" s="176"/>
    </row>
    <row r="43950" spans="25:25">
      <c r="Y43950" s="176"/>
    </row>
    <row r="43951" spans="25:25">
      <c r="Y43951" s="176"/>
    </row>
    <row r="43952" spans="25:25">
      <c r="Y43952" s="176"/>
    </row>
    <row r="43953" spans="25:25">
      <c r="Y43953" s="176"/>
    </row>
    <row r="43954" spans="25:25">
      <c r="Y43954" s="176"/>
    </row>
    <row r="43955" spans="25:25">
      <c r="Y43955" s="176"/>
    </row>
    <row r="43956" spans="25:25">
      <c r="Y43956" s="176"/>
    </row>
    <row r="43957" spans="25:25">
      <c r="Y43957" s="176"/>
    </row>
    <row r="43958" spans="25:25">
      <c r="Y43958" s="176"/>
    </row>
    <row r="43959" spans="25:25">
      <c r="Y43959" s="176"/>
    </row>
    <row r="43960" spans="25:25">
      <c r="Y43960" s="176"/>
    </row>
    <row r="43961" spans="25:25">
      <c r="Y43961" s="176"/>
    </row>
    <row r="43962" spans="25:25">
      <c r="Y43962" s="176"/>
    </row>
    <row r="43963" spans="25:25">
      <c r="Y43963" s="176"/>
    </row>
    <row r="43964" spans="25:25">
      <c r="Y43964" s="176"/>
    </row>
    <row r="43965" spans="25:25">
      <c r="Y43965" s="176"/>
    </row>
    <row r="43966" spans="25:25">
      <c r="Y43966" s="176"/>
    </row>
    <row r="43967" spans="25:25">
      <c r="Y43967" s="176"/>
    </row>
    <row r="43968" spans="25:25">
      <c r="Y43968" s="176"/>
    </row>
    <row r="43969" spans="25:25">
      <c r="Y43969" s="176"/>
    </row>
    <row r="43970" spans="25:25">
      <c r="Y43970" s="176"/>
    </row>
    <row r="43971" spans="25:25">
      <c r="Y43971" s="176"/>
    </row>
    <row r="43972" spans="25:25">
      <c r="Y43972" s="176"/>
    </row>
    <row r="43973" spans="25:25">
      <c r="Y43973" s="176"/>
    </row>
    <row r="43974" spans="25:25">
      <c r="Y43974" s="176"/>
    </row>
    <row r="43975" spans="25:25">
      <c r="Y43975" s="176"/>
    </row>
    <row r="43976" spans="25:25">
      <c r="Y43976" s="176"/>
    </row>
    <row r="43977" spans="25:25">
      <c r="Y43977" s="176"/>
    </row>
    <row r="43978" spans="25:25">
      <c r="Y43978" s="176"/>
    </row>
    <row r="43979" spans="25:25">
      <c r="Y43979" s="176"/>
    </row>
    <row r="43980" spans="25:25">
      <c r="Y43980" s="176"/>
    </row>
    <row r="43981" spans="25:25">
      <c r="Y43981" s="176"/>
    </row>
    <row r="43982" spans="25:25">
      <c r="Y43982" s="176"/>
    </row>
    <row r="43983" spans="25:25">
      <c r="Y43983" s="176"/>
    </row>
    <row r="43984" spans="25:25">
      <c r="Y43984" s="176"/>
    </row>
    <row r="43985" spans="25:25">
      <c r="Y43985" s="176"/>
    </row>
    <row r="43986" spans="25:25">
      <c r="Y43986" s="176"/>
    </row>
    <row r="43987" spans="25:25">
      <c r="Y43987" s="176"/>
    </row>
    <row r="43988" spans="25:25">
      <c r="Y43988" s="176"/>
    </row>
    <row r="43989" spans="25:25">
      <c r="Y43989" s="176"/>
    </row>
    <row r="43990" spans="25:25">
      <c r="Y43990" s="176"/>
    </row>
    <row r="43991" spans="25:25">
      <c r="Y43991" s="176"/>
    </row>
    <row r="43992" spans="25:25">
      <c r="Y43992" s="176"/>
    </row>
    <row r="43993" spans="25:25">
      <c r="Y43993" s="176"/>
    </row>
    <row r="43994" spans="25:25">
      <c r="Y43994" s="176"/>
    </row>
    <row r="43995" spans="25:25">
      <c r="Y43995" s="176"/>
    </row>
    <row r="43996" spans="25:25">
      <c r="Y43996" s="176"/>
    </row>
    <row r="43997" spans="25:25">
      <c r="Y43997" s="176"/>
    </row>
    <row r="43998" spans="25:25">
      <c r="Y43998" s="176"/>
    </row>
    <row r="43999" spans="25:25">
      <c r="Y43999" s="176"/>
    </row>
    <row r="44000" spans="25:25">
      <c r="Y44000" s="176"/>
    </row>
    <row r="44001" spans="25:25">
      <c r="Y44001" s="176"/>
    </row>
    <row r="44002" spans="25:25">
      <c r="Y44002" s="176"/>
    </row>
    <row r="44003" spans="25:25">
      <c r="Y44003" s="176"/>
    </row>
    <row r="44004" spans="25:25">
      <c r="Y44004" s="176"/>
    </row>
    <row r="44005" spans="25:25">
      <c r="Y44005" s="176"/>
    </row>
    <row r="44006" spans="25:25">
      <c r="Y44006" s="176"/>
    </row>
    <row r="44007" spans="25:25">
      <c r="Y44007" s="176"/>
    </row>
    <row r="44008" spans="25:25">
      <c r="Y44008" s="176"/>
    </row>
    <row r="44009" spans="25:25">
      <c r="Y44009" s="176"/>
    </row>
    <row r="44010" spans="25:25">
      <c r="Y44010" s="176"/>
    </row>
    <row r="44011" spans="25:25">
      <c r="Y44011" s="176"/>
    </row>
    <row r="44012" spans="25:25">
      <c r="Y44012" s="176"/>
    </row>
    <row r="44013" spans="25:25">
      <c r="Y44013" s="176"/>
    </row>
    <row r="44014" spans="25:25">
      <c r="Y44014" s="176"/>
    </row>
    <row r="44015" spans="25:25">
      <c r="Y44015" s="176"/>
    </row>
    <row r="44016" spans="25:25">
      <c r="Y44016" s="176"/>
    </row>
    <row r="44017" spans="25:25">
      <c r="Y44017" s="176"/>
    </row>
    <row r="44018" spans="25:25">
      <c r="Y44018" s="176"/>
    </row>
    <row r="44019" spans="25:25">
      <c r="Y44019" s="176"/>
    </row>
    <row r="44020" spans="25:25">
      <c r="Y44020" s="176"/>
    </row>
    <row r="44021" spans="25:25">
      <c r="Y44021" s="176"/>
    </row>
    <row r="44022" spans="25:25">
      <c r="Y44022" s="176"/>
    </row>
    <row r="44023" spans="25:25">
      <c r="Y44023" s="176"/>
    </row>
    <row r="44024" spans="25:25">
      <c r="Y44024" s="176"/>
    </row>
    <row r="44025" spans="25:25">
      <c r="Y44025" s="176"/>
    </row>
    <row r="44026" spans="25:25">
      <c r="Y44026" s="176"/>
    </row>
    <row r="44027" spans="25:25">
      <c r="Y44027" s="176"/>
    </row>
    <row r="44028" spans="25:25">
      <c r="Y44028" s="176"/>
    </row>
    <row r="44029" spans="25:25">
      <c r="Y44029" s="176"/>
    </row>
    <row r="44030" spans="25:25">
      <c r="Y44030" s="176"/>
    </row>
    <row r="44031" spans="25:25">
      <c r="Y44031" s="176"/>
    </row>
    <row r="44032" spans="25:25">
      <c r="Y44032" s="176"/>
    </row>
    <row r="44033" spans="25:25">
      <c r="Y44033" s="176"/>
    </row>
    <row r="44034" spans="25:25">
      <c r="Y44034" s="176"/>
    </row>
    <row r="44035" spans="25:25">
      <c r="Y44035" s="176"/>
    </row>
    <row r="44036" spans="25:25">
      <c r="Y44036" s="176"/>
    </row>
    <row r="44037" spans="25:25">
      <c r="Y44037" s="176"/>
    </row>
    <row r="44038" spans="25:25">
      <c r="Y44038" s="176"/>
    </row>
    <row r="44039" spans="25:25">
      <c r="Y44039" s="176"/>
    </row>
    <row r="44040" spans="25:25">
      <c r="Y44040" s="176"/>
    </row>
    <row r="44041" spans="25:25">
      <c r="Y44041" s="176"/>
    </row>
    <row r="44042" spans="25:25">
      <c r="Y44042" s="176"/>
    </row>
    <row r="44043" spans="25:25">
      <c r="Y44043" s="176"/>
    </row>
    <row r="44044" spans="25:25">
      <c r="Y44044" s="176"/>
    </row>
    <row r="44045" spans="25:25">
      <c r="Y44045" s="176"/>
    </row>
    <row r="44046" spans="25:25">
      <c r="Y44046" s="176"/>
    </row>
    <row r="44047" spans="25:25">
      <c r="Y44047" s="176"/>
    </row>
    <row r="44048" spans="25:25">
      <c r="Y44048" s="176"/>
    </row>
    <row r="44049" spans="25:25">
      <c r="Y44049" s="176"/>
    </row>
    <row r="44050" spans="25:25">
      <c r="Y44050" s="176"/>
    </row>
    <row r="44051" spans="25:25">
      <c r="Y44051" s="176"/>
    </row>
    <row r="44052" spans="25:25">
      <c r="Y44052" s="176"/>
    </row>
    <row r="44053" spans="25:25">
      <c r="Y44053" s="176"/>
    </row>
    <row r="44054" spans="25:25">
      <c r="Y44054" s="176"/>
    </row>
    <row r="44055" spans="25:25">
      <c r="Y44055" s="176"/>
    </row>
    <row r="44056" spans="25:25">
      <c r="Y44056" s="176"/>
    </row>
    <row r="44057" spans="25:25">
      <c r="Y44057" s="176"/>
    </row>
    <row r="44058" spans="25:25">
      <c r="Y44058" s="176"/>
    </row>
    <row r="44059" spans="25:25">
      <c r="Y44059" s="176"/>
    </row>
    <row r="44060" spans="25:25">
      <c r="Y44060" s="176"/>
    </row>
    <row r="44061" spans="25:25">
      <c r="Y44061" s="176"/>
    </row>
    <row r="44062" spans="25:25">
      <c r="Y44062" s="176"/>
    </row>
    <row r="44063" spans="25:25">
      <c r="Y44063" s="176"/>
    </row>
    <row r="44064" spans="25:25">
      <c r="Y44064" s="176"/>
    </row>
    <row r="44065" spans="25:25">
      <c r="Y44065" s="176"/>
    </row>
    <row r="44066" spans="25:25">
      <c r="Y44066" s="176"/>
    </row>
    <row r="44067" spans="25:25">
      <c r="Y44067" s="176"/>
    </row>
    <row r="44068" spans="25:25">
      <c r="Y44068" s="176"/>
    </row>
    <row r="44069" spans="25:25">
      <c r="Y44069" s="176"/>
    </row>
    <row r="44070" spans="25:25">
      <c r="Y44070" s="176"/>
    </row>
    <row r="44071" spans="25:25">
      <c r="Y44071" s="176"/>
    </row>
    <row r="44072" spans="25:25">
      <c r="Y44072" s="176"/>
    </row>
    <row r="44073" spans="25:25">
      <c r="Y44073" s="176"/>
    </row>
    <row r="44074" spans="25:25">
      <c r="Y44074" s="176"/>
    </row>
    <row r="44075" spans="25:25">
      <c r="Y44075" s="176"/>
    </row>
    <row r="44076" spans="25:25">
      <c r="Y44076" s="176"/>
    </row>
    <row r="44077" spans="25:25">
      <c r="Y44077" s="176"/>
    </row>
    <row r="44078" spans="25:25">
      <c r="Y44078" s="176"/>
    </row>
    <row r="44079" spans="25:25">
      <c r="Y44079" s="176"/>
    </row>
    <row r="44080" spans="25:25">
      <c r="Y44080" s="176"/>
    </row>
    <row r="44081" spans="25:25">
      <c r="Y44081" s="176"/>
    </row>
    <row r="44082" spans="25:25">
      <c r="Y44082" s="176"/>
    </row>
    <row r="44083" spans="25:25">
      <c r="Y44083" s="176"/>
    </row>
    <row r="44084" spans="25:25">
      <c r="Y44084" s="176"/>
    </row>
    <row r="44085" spans="25:25">
      <c r="Y44085" s="176"/>
    </row>
    <row r="44086" spans="25:25">
      <c r="Y44086" s="176"/>
    </row>
    <row r="44087" spans="25:25">
      <c r="Y44087" s="176"/>
    </row>
    <row r="44088" spans="25:25">
      <c r="Y44088" s="176"/>
    </row>
    <row r="44089" spans="25:25">
      <c r="Y44089" s="176"/>
    </row>
    <row r="44090" spans="25:25">
      <c r="Y44090" s="176"/>
    </row>
    <row r="44091" spans="25:25">
      <c r="Y44091" s="176"/>
    </row>
    <row r="44092" spans="25:25">
      <c r="Y44092" s="176"/>
    </row>
    <row r="44093" spans="25:25">
      <c r="Y44093" s="176"/>
    </row>
    <row r="44094" spans="25:25">
      <c r="Y44094" s="176"/>
    </row>
    <row r="44095" spans="25:25">
      <c r="Y44095" s="176"/>
    </row>
    <row r="44096" spans="25:25">
      <c r="Y44096" s="176"/>
    </row>
    <row r="44097" spans="25:25">
      <c r="Y44097" s="176"/>
    </row>
    <row r="44098" spans="25:25">
      <c r="Y44098" s="176"/>
    </row>
    <row r="44099" spans="25:25">
      <c r="Y44099" s="176"/>
    </row>
    <row r="44100" spans="25:25">
      <c r="Y44100" s="176"/>
    </row>
    <row r="44101" spans="25:25">
      <c r="Y44101" s="176"/>
    </row>
    <row r="44102" spans="25:25">
      <c r="Y44102" s="176"/>
    </row>
    <row r="44103" spans="25:25">
      <c r="Y44103" s="176"/>
    </row>
    <row r="44104" spans="25:25">
      <c r="Y44104" s="176"/>
    </row>
    <row r="44105" spans="25:25">
      <c r="Y44105" s="176"/>
    </row>
    <row r="44106" spans="25:25">
      <c r="Y44106" s="176"/>
    </row>
    <row r="44107" spans="25:25">
      <c r="Y44107" s="176"/>
    </row>
    <row r="44108" spans="25:25">
      <c r="Y44108" s="176"/>
    </row>
    <row r="44109" spans="25:25">
      <c r="Y44109" s="176"/>
    </row>
    <row r="44110" spans="25:25">
      <c r="Y44110" s="176"/>
    </row>
    <row r="44111" spans="25:25">
      <c r="Y44111" s="176"/>
    </row>
    <row r="44112" spans="25:25">
      <c r="Y44112" s="176"/>
    </row>
    <row r="44113" spans="25:25">
      <c r="Y44113" s="176"/>
    </row>
    <row r="44114" spans="25:25">
      <c r="Y44114" s="176"/>
    </row>
    <row r="44115" spans="25:25">
      <c r="Y44115" s="176"/>
    </row>
    <row r="44116" spans="25:25">
      <c r="Y44116" s="176"/>
    </row>
    <row r="44117" spans="25:25">
      <c r="Y44117" s="176"/>
    </row>
    <row r="44118" spans="25:25">
      <c r="Y44118" s="176"/>
    </row>
    <row r="44119" spans="25:25">
      <c r="Y44119" s="176"/>
    </row>
    <row r="44120" spans="25:25">
      <c r="Y44120" s="176"/>
    </row>
    <row r="44121" spans="25:25">
      <c r="Y44121" s="176"/>
    </row>
    <row r="44122" spans="25:25">
      <c r="Y44122" s="176"/>
    </row>
    <row r="44123" spans="25:25">
      <c r="Y44123" s="176"/>
    </row>
    <row r="44124" spans="25:25">
      <c r="Y44124" s="176"/>
    </row>
    <row r="44125" spans="25:25">
      <c r="Y44125" s="176"/>
    </row>
    <row r="44126" spans="25:25">
      <c r="Y44126" s="176"/>
    </row>
    <row r="44127" spans="25:25">
      <c r="Y44127" s="176"/>
    </row>
    <row r="44128" spans="25:25">
      <c r="Y44128" s="176"/>
    </row>
    <row r="44129" spans="25:25">
      <c r="Y44129" s="176"/>
    </row>
    <row r="44130" spans="25:25">
      <c r="Y44130" s="176"/>
    </row>
    <row r="44131" spans="25:25">
      <c r="Y44131" s="176"/>
    </row>
    <row r="44132" spans="25:25">
      <c r="Y44132" s="176"/>
    </row>
    <row r="44133" spans="25:25">
      <c r="Y44133" s="176"/>
    </row>
    <row r="44134" spans="25:25">
      <c r="Y44134" s="176"/>
    </row>
    <row r="44135" spans="25:25">
      <c r="Y44135" s="176"/>
    </row>
    <row r="44136" spans="25:25">
      <c r="Y44136" s="176"/>
    </row>
    <row r="44137" spans="25:25">
      <c r="Y44137" s="176"/>
    </row>
    <row r="44138" spans="25:25">
      <c r="Y44138" s="176"/>
    </row>
    <row r="44139" spans="25:25">
      <c r="Y44139" s="176"/>
    </row>
    <row r="44140" spans="25:25">
      <c r="Y44140" s="176"/>
    </row>
    <row r="44141" spans="25:25">
      <c r="Y44141" s="176"/>
    </row>
    <row r="44142" spans="25:25">
      <c r="Y44142" s="176"/>
    </row>
    <row r="44143" spans="25:25">
      <c r="Y44143" s="176"/>
    </row>
    <row r="44144" spans="25:25">
      <c r="Y44144" s="176"/>
    </row>
    <row r="44145" spans="25:25">
      <c r="Y44145" s="176"/>
    </row>
    <row r="44146" spans="25:25">
      <c r="Y44146" s="176"/>
    </row>
    <row r="44147" spans="25:25">
      <c r="Y44147" s="176"/>
    </row>
    <row r="44148" spans="25:25">
      <c r="Y44148" s="176"/>
    </row>
    <row r="44149" spans="25:25">
      <c r="Y44149" s="176"/>
    </row>
    <row r="44150" spans="25:25">
      <c r="Y44150" s="176"/>
    </row>
    <row r="44151" spans="25:25">
      <c r="Y44151" s="176"/>
    </row>
    <row r="44152" spans="25:25">
      <c r="Y44152" s="176"/>
    </row>
    <row r="44153" spans="25:25">
      <c r="Y44153" s="176"/>
    </row>
    <row r="44154" spans="25:25">
      <c r="Y44154" s="176"/>
    </row>
    <row r="44155" spans="25:25">
      <c r="Y44155" s="176"/>
    </row>
    <row r="44156" spans="25:25">
      <c r="Y44156" s="176"/>
    </row>
    <row r="44157" spans="25:25">
      <c r="Y44157" s="176"/>
    </row>
    <row r="44158" spans="25:25">
      <c r="Y44158" s="176"/>
    </row>
    <row r="44159" spans="25:25">
      <c r="Y44159" s="176"/>
    </row>
    <row r="44160" spans="25:25">
      <c r="Y44160" s="176"/>
    </row>
    <row r="44161" spans="25:25">
      <c r="Y44161" s="176"/>
    </row>
    <row r="44162" spans="25:25">
      <c r="Y44162" s="176"/>
    </row>
    <row r="44163" spans="25:25">
      <c r="Y44163" s="176"/>
    </row>
    <row r="44164" spans="25:25">
      <c r="Y44164" s="176"/>
    </row>
    <row r="44165" spans="25:25">
      <c r="Y44165" s="176"/>
    </row>
    <row r="44166" spans="25:25">
      <c r="Y44166" s="176"/>
    </row>
    <row r="44167" spans="25:25">
      <c r="Y44167" s="176"/>
    </row>
    <row r="44168" spans="25:25">
      <c r="Y44168" s="176"/>
    </row>
    <row r="44169" spans="25:25">
      <c r="Y44169" s="176"/>
    </row>
    <row r="44170" spans="25:25">
      <c r="Y44170" s="176"/>
    </row>
    <row r="44171" spans="25:25">
      <c r="Y44171" s="176"/>
    </row>
    <row r="44172" spans="25:25">
      <c r="Y44172" s="176"/>
    </row>
    <row r="44173" spans="25:25">
      <c r="Y44173" s="176"/>
    </row>
    <row r="44174" spans="25:25">
      <c r="Y44174" s="176"/>
    </row>
    <row r="44175" spans="25:25">
      <c r="Y44175" s="176"/>
    </row>
    <row r="44176" spans="25:25">
      <c r="Y44176" s="176"/>
    </row>
    <row r="44177" spans="25:25">
      <c r="Y44177" s="176"/>
    </row>
    <row r="44178" spans="25:25">
      <c r="Y44178" s="176"/>
    </row>
    <row r="44179" spans="25:25">
      <c r="Y44179" s="176"/>
    </row>
    <row r="44180" spans="25:25">
      <c r="Y44180" s="176"/>
    </row>
    <row r="44181" spans="25:25">
      <c r="Y44181" s="176"/>
    </row>
    <row r="44182" spans="25:25">
      <c r="Y44182" s="176"/>
    </row>
    <row r="44183" spans="25:25">
      <c r="Y44183" s="176"/>
    </row>
    <row r="44184" spans="25:25">
      <c r="Y44184" s="176"/>
    </row>
    <row r="44185" spans="25:25">
      <c r="Y44185" s="176"/>
    </row>
    <row r="44186" spans="25:25">
      <c r="Y44186" s="176"/>
    </row>
    <row r="44187" spans="25:25">
      <c r="Y44187" s="176"/>
    </row>
    <row r="44188" spans="25:25">
      <c r="Y44188" s="176"/>
    </row>
    <row r="44189" spans="25:25">
      <c r="Y44189" s="176"/>
    </row>
    <row r="44190" spans="25:25">
      <c r="Y44190" s="176"/>
    </row>
    <row r="44191" spans="25:25">
      <c r="Y44191" s="176"/>
    </row>
    <row r="44192" spans="25:25">
      <c r="Y44192" s="176"/>
    </row>
    <row r="44193" spans="25:25">
      <c r="Y44193" s="176"/>
    </row>
    <row r="44194" spans="25:25">
      <c r="Y44194" s="176"/>
    </row>
    <row r="44195" spans="25:25">
      <c r="Y44195" s="176"/>
    </row>
    <row r="44196" spans="25:25">
      <c r="Y44196" s="176"/>
    </row>
    <row r="44197" spans="25:25">
      <c r="Y44197" s="176"/>
    </row>
    <row r="44198" spans="25:25">
      <c r="Y44198" s="176"/>
    </row>
    <row r="44199" spans="25:25">
      <c r="Y44199" s="176"/>
    </row>
    <row r="44200" spans="25:25">
      <c r="Y44200" s="176"/>
    </row>
    <row r="44201" spans="25:25">
      <c r="Y44201" s="176"/>
    </row>
    <row r="44202" spans="25:25">
      <c r="Y44202" s="176"/>
    </row>
    <row r="44203" spans="25:25">
      <c r="Y44203" s="176"/>
    </row>
    <row r="44204" spans="25:25">
      <c r="Y44204" s="176"/>
    </row>
    <row r="44205" spans="25:25">
      <c r="Y44205" s="176"/>
    </row>
    <row r="44206" spans="25:25">
      <c r="Y44206" s="176"/>
    </row>
    <row r="44207" spans="25:25">
      <c r="Y44207" s="176"/>
    </row>
    <row r="44208" spans="25:25">
      <c r="Y44208" s="176"/>
    </row>
    <row r="44209" spans="25:25">
      <c r="Y44209" s="176"/>
    </row>
    <row r="44210" spans="25:25">
      <c r="Y44210" s="176"/>
    </row>
    <row r="44211" spans="25:25">
      <c r="Y44211" s="176"/>
    </row>
    <row r="44212" spans="25:25">
      <c r="Y44212" s="176"/>
    </row>
    <row r="44213" spans="25:25">
      <c r="Y44213" s="176"/>
    </row>
    <row r="44214" spans="25:25">
      <c r="Y44214" s="176"/>
    </row>
    <row r="44215" spans="25:25">
      <c r="Y44215" s="176"/>
    </row>
    <row r="44216" spans="25:25">
      <c r="Y44216" s="176"/>
    </row>
    <row r="44217" spans="25:25">
      <c r="Y44217" s="176"/>
    </row>
    <row r="44218" spans="25:25">
      <c r="Y44218" s="176"/>
    </row>
    <row r="44219" spans="25:25">
      <c r="Y44219" s="176"/>
    </row>
    <row r="44220" spans="25:25">
      <c r="Y44220" s="176"/>
    </row>
    <row r="44221" spans="25:25">
      <c r="Y44221" s="176"/>
    </row>
    <row r="44222" spans="25:25">
      <c r="Y44222" s="176"/>
    </row>
    <row r="44223" spans="25:25">
      <c r="Y44223" s="176"/>
    </row>
    <row r="44224" spans="25:25">
      <c r="Y44224" s="176"/>
    </row>
    <row r="44225" spans="25:25">
      <c r="Y44225" s="176"/>
    </row>
    <row r="44226" spans="25:25">
      <c r="Y44226" s="176"/>
    </row>
    <row r="44227" spans="25:25">
      <c r="Y44227" s="176"/>
    </row>
    <row r="44228" spans="25:25">
      <c r="Y44228" s="176"/>
    </row>
    <row r="44229" spans="25:25">
      <c r="Y44229" s="176"/>
    </row>
    <row r="44230" spans="25:25">
      <c r="Y44230" s="176"/>
    </row>
    <row r="44231" spans="25:25">
      <c r="Y44231" s="176"/>
    </row>
    <row r="44232" spans="25:25">
      <c r="Y44232" s="176"/>
    </row>
    <row r="44233" spans="25:25">
      <c r="Y44233" s="176"/>
    </row>
    <row r="44234" spans="25:25">
      <c r="Y44234" s="176"/>
    </row>
    <row r="44235" spans="25:25">
      <c r="Y44235" s="176"/>
    </row>
    <row r="44236" spans="25:25">
      <c r="Y44236" s="176"/>
    </row>
    <row r="44237" spans="25:25">
      <c r="Y44237" s="176"/>
    </row>
    <row r="44238" spans="25:25">
      <c r="Y44238" s="176"/>
    </row>
    <row r="44239" spans="25:25">
      <c r="Y44239" s="176"/>
    </row>
    <row r="44240" spans="25:25">
      <c r="Y44240" s="176"/>
    </row>
    <row r="44241" spans="25:25">
      <c r="Y44241" s="176"/>
    </row>
    <row r="44242" spans="25:25">
      <c r="Y44242" s="176"/>
    </row>
    <row r="44243" spans="25:25">
      <c r="Y44243" s="176"/>
    </row>
    <row r="44244" spans="25:25">
      <c r="Y44244" s="176"/>
    </row>
    <row r="44245" spans="25:25">
      <c r="Y44245" s="176"/>
    </row>
    <row r="44246" spans="25:25">
      <c r="Y44246" s="176"/>
    </row>
    <row r="44247" spans="25:25">
      <c r="Y44247" s="176"/>
    </row>
    <row r="44248" spans="25:25">
      <c r="Y44248" s="176"/>
    </row>
    <row r="44249" spans="25:25">
      <c r="Y44249" s="176"/>
    </row>
    <row r="44250" spans="25:25">
      <c r="Y44250" s="176"/>
    </row>
    <row r="44251" spans="25:25">
      <c r="Y44251" s="176"/>
    </row>
    <row r="44252" spans="25:25">
      <c r="Y44252" s="176"/>
    </row>
    <row r="44253" spans="25:25">
      <c r="Y44253" s="176"/>
    </row>
    <row r="44254" spans="25:25">
      <c r="Y44254" s="176"/>
    </row>
    <row r="44255" spans="25:25">
      <c r="Y44255" s="176"/>
    </row>
    <row r="44256" spans="25:25">
      <c r="Y44256" s="176"/>
    </row>
    <row r="44257" spans="25:25">
      <c r="Y44257" s="176"/>
    </row>
    <row r="44258" spans="25:25">
      <c r="Y44258" s="176"/>
    </row>
    <row r="44259" spans="25:25">
      <c r="Y44259" s="176"/>
    </row>
    <row r="44260" spans="25:25">
      <c r="Y44260" s="176"/>
    </row>
    <row r="44261" spans="25:25">
      <c r="Y44261" s="176"/>
    </row>
    <row r="44262" spans="25:25">
      <c r="Y44262" s="176"/>
    </row>
    <row r="44263" spans="25:25">
      <c r="Y44263" s="176"/>
    </row>
    <row r="44264" spans="25:25">
      <c r="Y44264" s="176"/>
    </row>
    <row r="44265" spans="25:25">
      <c r="Y44265" s="176"/>
    </row>
    <row r="44266" spans="25:25">
      <c r="Y44266" s="176"/>
    </row>
    <row r="44267" spans="25:25">
      <c r="Y44267" s="176"/>
    </row>
    <row r="44268" spans="25:25">
      <c r="Y44268" s="176"/>
    </row>
    <row r="44269" spans="25:25">
      <c r="Y44269" s="176"/>
    </row>
    <row r="44270" spans="25:25">
      <c r="Y44270" s="176"/>
    </row>
    <row r="44271" spans="25:25">
      <c r="Y44271" s="176"/>
    </row>
    <row r="44272" spans="25:25">
      <c r="Y44272" s="176"/>
    </row>
    <row r="44273" spans="25:25">
      <c r="Y44273" s="176"/>
    </row>
    <row r="44274" spans="25:25">
      <c r="Y44274" s="176"/>
    </row>
    <row r="44275" spans="25:25">
      <c r="Y44275" s="176"/>
    </row>
    <row r="44276" spans="25:25">
      <c r="Y44276" s="176"/>
    </row>
    <row r="44277" spans="25:25">
      <c r="Y44277" s="176"/>
    </row>
    <row r="44278" spans="25:25">
      <c r="Y44278" s="176"/>
    </row>
    <row r="44279" spans="25:25">
      <c r="Y44279" s="176"/>
    </row>
    <row r="44280" spans="25:25">
      <c r="Y44280" s="176"/>
    </row>
    <row r="44281" spans="25:25">
      <c r="Y44281" s="176"/>
    </row>
    <row r="44282" spans="25:25">
      <c r="Y44282" s="176"/>
    </row>
    <row r="44283" spans="25:25">
      <c r="Y44283" s="176"/>
    </row>
    <row r="44284" spans="25:25">
      <c r="Y44284" s="176"/>
    </row>
    <row r="44285" spans="25:25">
      <c r="Y44285" s="176"/>
    </row>
    <row r="44286" spans="25:25">
      <c r="Y44286" s="176"/>
    </row>
    <row r="44287" spans="25:25">
      <c r="Y44287" s="176"/>
    </row>
    <row r="44288" spans="25:25">
      <c r="Y44288" s="176"/>
    </row>
    <row r="44289" spans="25:25">
      <c r="Y44289" s="176"/>
    </row>
    <row r="44290" spans="25:25">
      <c r="Y44290" s="176"/>
    </row>
    <row r="44291" spans="25:25">
      <c r="Y44291" s="176"/>
    </row>
    <row r="44292" spans="25:25">
      <c r="Y44292" s="176"/>
    </row>
    <row r="44293" spans="25:25">
      <c r="Y44293" s="176"/>
    </row>
    <row r="44294" spans="25:25">
      <c r="Y44294" s="176"/>
    </row>
    <row r="44295" spans="25:25">
      <c r="Y44295" s="176"/>
    </row>
    <row r="44296" spans="25:25">
      <c r="Y44296" s="176"/>
    </row>
    <row r="44297" spans="25:25">
      <c r="Y44297" s="176"/>
    </row>
    <row r="44298" spans="25:25">
      <c r="Y44298" s="176"/>
    </row>
    <row r="44299" spans="25:25">
      <c r="Y44299" s="176"/>
    </row>
    <row r="44300" spans="25:25">
      <c r="Y44300" s="176"/>
    </row>
    <row r="44301" spans="25:25">
      <c r="Y44301" s="176"/>
    </row>
    <row r="44302" spans="25:25">
      <c r="Y44302" s="176"/>
    </row>
    <row r="44303" spans="25:25">
      <c r="Y44303" s="176"/>
    </row>
    <row r="44304" spans="25:25">
      <c r="Y44304" s="176"/>
    </row>
    <row r="44305" spans="25:25">
      <c r="Y44305" s="176"/>
    </row>
    <row r="44306" spans="25:25">
      <c r="Y44306" s="176"/>
    </row>
    <row r="44307" spans="25:25">
      <c r="Y44307" s="176"/>
    </row>
    <row r="44308" spans="25:25">
      <c r="Y44308" s="176"/>
    </row>
    <row r="44309" spans="25:25">
      <c r="Y44309" s="176"/>
    </row>
    <row r="44310" spans="25:25">
      <c r="Y44310" s="176"/>
    </row>
    <row r="44311" spans="25:25">
      <c r="Y44311" s="176"/>
    </row>
    <row r="44312" spans="25:25">
      <c r="Y44312" s="176"/>
    </row>
    <row r="44313" spans="25:25">
      <c r="Y44313" s="176"/>
    </row>
    <row r="44314" spans="25:25">
      <c r="Y44314" s="176"/>
    </row>
    <row r="44315" spans="25:25">
      <c r="Y44315" s="176"/>
    </row>
    <row r="44316" spans="25:25">
      <c r="Y44316" s="176"/>
    </row>
    <row r="44317" spans="25:25">
      <c r="Y44317" s="176"/>
    </row>
    <row r="44318" spans="25:25">
      <c r="Y44318" s="176"/>
    </row>
    <row r="44319" spans="25:25">
      <c r="Y44319" s="176"/>
    </row>
    <row r="44320" spans="25:25">
      <c r="Y44320" s="176"/>
    </row>
    <row r="44321" spans="25:25">
      <c r="Y44321" s="176"/>
    </row>
    <row r="44322" spans="25:25">
      <c r="Y44322" s="176"/>
    </row>
    <row r="44323" spans="25:25">
      <c r="Y44323" s="176"/>
    </row>
    <row r="44324" spans="25:25">
      <c r="Y44324" s="176"/>
    </row>
    <row r="44325" spans="25:25">
      <c r="Y44325" s="176"/>
    </row>
    <row r="44326" spans="25:25">
      <c r="Y44326" s="176"/>
    </row>
    <row r="44327" spans="25:25">
      <c r="Y44327" s="176"/>
    </row>
    <row r="44328" spans="25:25">
      <c r="Y44328" s="176"/>
    </row>
    <row r="44329" spans="25:25">
      <c r="Y44329" s="176"/>
    </row>
    <row r="44330" spans="25:25">
      <c r="Y44330" s="176"/>
    </row>
    <row r="44331" spans="25:25">
      <c r="Y44331" s="176"/>
    </row>
    <row r="44332" spans="25:25">
      <c r="Y44332" s="176"/>
    </row>
    <row r="44333" spans="25:25">
      <c r="Y44333" s="176"/>
    </row>
    <row r="44334" spans="25:25">
      <c r="Y44334" s="176"/>
    </row>
    <row r="44335" spans="25:25">
      <c r="Y44335" s="176"/>
    </row>
    <row r="44336" spans="25:25">
      <c r="Y44336" s="176"/>
    </row>
    <row r="44337" spans="25:25">
      <c r="Y44337" s="176"/>
    </row>
    <row r="44338" spans="25:25">
      <c r="Y44338" s="176"/>
    </row>
    <row r="44339" spans="25:25">
      <c r="Y44339" s="176"/>
    </row>
    <row r="44340" spans="25:25">
      <c r="Y44340" s="176"/>
    </row>
    <row r="44341" spans="25:25">
      <c r="Y44341" s="176"/>
    </row>
    <row r="44342" spans="25:25">
      <c r="Y44342" s="176"/>
    </row>
    <row r="44343" spans="25:25">
      <c r="Y44343" s="176"/>
    </row>
    <row r="44344" spans="25:25">
      <c r="Y44344" s="176"/>
    </row>
    <row r="44345" spans="25:25">
      <c r="Y44345" s="176"/>
    </row>
    <row r="44346" spans="25:25">
      <c r="Y44346" s="176"/>
    </row>
    <row r="44347" spans="25:25">
      <c r="Y44347" s="176"/>
    </row>
    <row r="44348" spans="25:25">
      <c r="Y44348" s="176"/>
    </row>
    <row r="44349" spans="25:25">
      <c r="Y44349" s="176"/>
    </row>
    <row r="44350" spans="25:25">
      <c r="Y44350" s="176"/>
    </row>
    <row r="44351" spans="25:25">
      <c r="Y44351" s="176"/>
    </row>
    <row r="44352" spans="25:25">
      <c r="Y44352" s="176"/>
    </row>
    <row r="44353" spans="25:25">
      <c r="Y44353" s="176"/>
    </row>
    <row r="44354" spans="25:25">
      <c r="Y44354" s="176"/>
    </row>
    <row r="44355" spans="25:25">
      <c r="Y44355" s="176"/>
    </row>
    <row r="44356" spans="25:25">
      <c r="Y44356" s="176"/>
    </row>
    <row r="44357" spans="25:25">
      <c r="Y44357" s="176"/>
    </row>
    <row r="44358" spans="25:25">
      <c r="Y44358" s="176"/>
    </row>
    <row r="44359" spans="25:25">
      <c r="Y44359" s="176"/>
    </row>
    <row r="44360" spans="25:25">
      <c r="Y44360" s="176"/>
    </row>
    <row r="44361" spans="25:25">
      <c r="Y44361" s="176"/>
    </row>
    <row r="44362" spans="25:25">
      <c r="Y44362" s="176"/>
    </row>
    <row r="44363" spans="25:25">
      <c r="Y44363" s="176"/>
    </row>
    <row r="44364" spans="25:25">
      <c r="Y44364" s="176"/>
    </row>
    <row r="44365" spans="25:25">
      <c r="Y44365" s="176"/>
    </row>
    <row r="44366" spans="25:25">
      <c r="Y44366" s="176"/>
    </row>
    <row r="44367" spans="25:25">
      <c r="Y44367" s="176"/>
    </row>
    <row r="44368" spans="25:25">
      <c r="Y44368" s="176"/>
    </row>
    <row r="44369" spans="25:25">
      <c r="Y44369" s="176"/>
    </row>
    <row r="44370" spans="25:25">
      <c r="Y44370" s="176"/>
    </row>
    <row r="44371" spans="25:25">
      <c r="Y44371" s="176"/>
    </row>
    <row r="44372" spans="25:25">
      <c r="Y44372" s="176"/>
    </row>
    <row r="44373" spans="25:25">
      <c r="Y44373" s="176"/>
    </row>
    <row r="44374" spans="25:25">
      <c r="Y44374" s="176"/>
    </row>
    <row r="44375" spans="25:25">
      <c r="Y44375" s="176"/>
    </row>
    <row r="44376" spans="25:25">
      <c r="Y44376" s="176"/>
    </row>
    <row r="44377" spans="25:25">
      <c r="Y44377" s="176"/>
    </row>
    <row r="44378" spans="25:25">
      <c r="Y44378" s="176"/>
    </row>
    <row r="44379" spans="25:25">
      <c r="Y44379" s="176"/>
    </row>
    <row r="44380" spans="25:25">
      <c r="Y44380" s="176"/>
    </row>
    <row r="44381" spans="25:25">
      <c r="Y44381" s="176"/>
    </row>
    <row r="44382" spans="25:25">
      <c r="Y44382" s="176"/>
    </row>
    <row r="44383" spans="25:25">
      <c r="Y44383" s="176"/>
    </row>
    <row r="44384" spans="25:25">
      <c r="Y44384" s="176"/>
    </row>
    <row r="44385" spans="25:25">
      <c r="Y44385" s="176"/>
    </row>
    <row r="44386" spans="25:25">
      <c r="Y44386" s="176"/>
    </row>
    <row r="44387" spans="25:25">
      <c r="Y44387" s="176"/>
    </row>
    <row r="44388" spans="25:25">
      <c r="Y44388" s="176"/>
    </row>
    <row r="44389" spans="25:25">
      <c r="Y44389" s="176"/>
    </row>
    <row r="44390" spans="25:25">
      <c r="Y44390" s="176"/>
    </row>
    <row r="44391" spans="25:25">
      <c r="Y44391" s="176"/>
    </row>
    <row r="44392" spans="25:25">
      <c r="Y44392" s="176"/>
    </row>
    <row r="44393" spans="25:25">
      <c r="Y44393" s="176"/>
    </row>
    <row r="44394" spans="25:25">
      <c r="Y44394" s="176"/>
    </row>
    <row r="44395" spans="25:25">
      <c r="Y44395" s="176"/>
    </row>
    <row r="44396" spans="25:25">
      <c r="Y44396" s="176"/>
    </row>
    <row r="44397" spans="25:25">
      <c r="Y44397" s="176"/>
    </row>
    <row r="44398" spans="25:25">
      <c r="Y44398" s="176"/>
    </row>
    <row r="44399" spans="25:25">
      <c r="Y44399" s="176"/>
    </row>
    <row r="44400" spans="25:25">
      <c r="Y44400" s="176"/>
    </row>
    <row r="44401" spans="25:25">
      <c r="Y44401" s="176"/>
    </row>
    <row r="44402" spans="25:25">
      <c r="Y44402" s="176"/>
    </row>
    <row r="44403" spans="25:25">
      <c r="Y44403" s="176"/>
    </row>
    <row r="44404" spans="25:25">
      <c r="Y44404" s="176"/>
    </row>
    <row r="44405" spans="25:25">
      <c r="Y44405" s="176"/>
    </row>
    <row r="44406" spans="25:25">
      <c r="Y44406" s="176"/>
    </row>
    <row r="44407" spans="25:25">
      <c r="Y44407" s="176"/>
    </row>
    <row r="44408" spans="25:25">
      <c r="Y44408" s="176"/>
    </row>
    <row r="44409" spans="25:25">
      <c r="Y44409" s="176"/>
    </row>
    <row r="44410" spans="25:25">
      <c r="Y44410" s="176"/>
    </row>
    <row r="44411" spans="25:25">
      <c r="Y44411" s="176"/>
    </row>
    <row r="44412" spans="25:25">
      <c r="Y44412" s="176"/>
    </row>
    <row r="44413" spans="25:25">
      <c r="Y44413" s="176"/>
    </row>
    <row r="44414" spans="25:25">
      <c r="Y44414" s="176"/>
    </row>
    <row r="44415" spans="25:25">
      <c r="Y44415" s="176"/>
    </row>
    <row r="44416" spans="25:25">
      <c r="Y44416" s="176"/>
    </row>
    <row r="44417" spans="25:25">
      <c r="Y44417" s="176"/>
    </row>
    <row r="44418" spans="25:25">
      <c r="Y44418" s="176"/>
    </row>
    <row r="44419" spans="25:25">
      <c r="Y44419" s="176"/>
    </row>
    <row r="44420" spans="25:25">
      <c r="Y44420" s="176"/>
    </row>
    <row r="44421" spans="25:25">
      <c r="Y44421" s="176"/>
    </row>
    <row r="44422" spans="25:25">
      <c r="Y44422" s="176"/>
    </row>
    <row r="44423" spans="25:25">
      <c r="Y44423" s="176"/>
    </row>
    <row r="44424" spans="25:25">
      <c r="Y44424" s="176"/>
    </row>
    <row r="44425" spans="25:25">
      <c r="Y44425" s="176"/>
    </row>
    <row r="44426" spans="25:25">
      <c r="Y44426" s="176"/>
    </row>
    <row r="44427" spans="25:25">
      <c r="Y44427" s="176"/>
    </row>
    <row r="44428" spans="25:25">
      <c r="Y44428" s="176"/>
    </row>
    <row r="44429" spans="25:25">
      <c r="Y44429" s="176"/>
    </row>
    <row r="44430" spans="25:25">
      <c r="Y44430" s="176"/>
    </row>
    <row r="44431" spans="25:25">
      <c r="Y44431" s="176"/>
    </row>
    <row r="44432" spans="25:25">
      <c r="Y44432" s="176"/>
    </row>
    <row r="44433" spans="25:25">
      <c r="Y44433" s="176"/>
    </row>
    <row r="44434" spans="25:25">
      <c r="Y44434" s="176"/>
    </row>
    <row r="44435" spans="25:25">
      <c r="Y44435" s="176"/>
    </row>
    <row r="44436" spans="25:25">
      <c r="Y44436" s="176"/>
    </row>
    <row r="44437" spans="25:25">
      <c r="Y44437" s="176"/>
    </row>
    <row r="44438" spans="25:25">
      <c r="Y44438" s="176"/>
    </row>
    <row r="44439" spans="25:25">
      <c r="Y44439" s="176"/>
    </row>
    <row r="44440" spans="25:25">
      <c r="Y44440" s="176"/>
    </row>
    <row r="44441" spans="25:25">
      <c r="Y44441" s="176"/>
    </row>
    <row r="44442" spans="25:25">
      <c r="Y44442" s="176"/>
    </row>
    <row r="44443" spans="25:25">
      <c r="Y44443" s="176"/>
    </row>
    <row r="44444" spans="25:25">
      <c r="Y44444" s="176"/>
    </row>
    <row r="44445" spans="25:25">
      <c r="Y44445" s="176"/>
    </row>
    <row r="44446" spans="25:25">
      <c r="Y44446" s="176"/>
    </row>
    <row r="44447" spans="25:25">
      <c r="Y44447" s="176"/>
    </row>
    <row r="44448" spans="25:25">
      <c r="Y44448" s="176"/>
    </row>
    <row r="44449" spans="25:25">
      <c r="Y44449" s="176"/>
    </row>
    <row r="44450" spans="25:25">
      <c r="Y44450" s="176"/>
    </row>
    <row r="44451" spans="25:25">
      <c r="Y44451" s="176"/>
    </row>
    <row r="44452" spans="25:25">
      <c r="Y44452" s="176"/>
    </row>
    <row r="44453" spans="25:25">
      <c r="Y44453" s="176"/>
    </row>
    <row r="44454" spans="25:25">
      <c r="Y44454" s="176"/>
    </row>
    <row r="44455" spans="25:25">
      <c r="Y44455" s="176"/>
    </row>
    <row r="44456" spans="25:25">
      <c r="Y44456" s="176"/>
    </row>
    <row r="44457" spans="25:25">
      <c r="Y44457" s="176"/>
    </row>
    <row r="44458" spans="25:25">
      <c r="Y44458" s="176"/>
    </row>
    <row r="44459" spans="25:25">
      <c r="Y44459" s="176"/>
    </row>
    <row r="44460" spans="25:25">
      <c r="Y44460" s="176"/>
    </row>
    <row r="44461" spans="25:25">
      <c r="Y44461" s="176"/>
    </row>
    <row r="44462" spans="25:25">
      <c r="Y44462" s="176"/>
    </row>
    <row r="44463" spans="25:25">
      <c r="Y44463" s="176"/>
    </row>
    <row r="44464" spans="25:25">
      <c r="Y44464" s="176"/>
    </row>
    <row r="44465" spans="25:25">
      <c r="Y44465" s="176"/>
    </row>
    <row r="44466" spans="25:25">
      <c r="Y44466" s="176"/>
    </row>
    <row r="44467" spans="25:25">
      <c r="Y44467" s="176"/>
    </row>
    <row r="44468" spans="25:25">
      <c r="Y44468" s="176"/>
    </row>
    <row r="44469" spans="25:25">
      <c r="Y44469" s="176"/>
    </row>
    <row r="44470" spans="25:25">
      <c r="Y44470" s="176"/>
    </row>
    <row r="44471" spans="25:25">
      <c r="Y44471" s="176"/>
    </row>
    <row r="44472" spans="25:25">
      <c r="Y44472" s="176"/>
    </row>
    <row r="44473" spans="25:25">
      <c r="Y44473" s="176"/>
    </row>
    <row r="44474" spans="25:25">
      <c r="Y44474" s="176"/>
    </row>
    <row r="44475" spans="25:25">
      <c r="Y44475" s="176"/>
    </row>
    <row r="44476" spans="25:25">
      <c r="Y44476" s="176"/>
    </row>
    <row r="44477" spans="25:25">
      <c r="Y44477" s="176"/>
    </row>
    <row r="44478" spans="25:25">
      <c r="Y44478" s="176"/>
    </row>
    <row r="44479" spans="25:25">
      <c r="Y44479" s="176"/>
    </row>
    <row r="44480" spans="25:25">
      <c r="Y44480" s="176"/>
    </row>
    <row r="44481" spans="25:25">
      <c r="Y44481" s="176"/>
    </row>
    <row r="44482" spans="25:25">
      <c r="Y44482" s="176"/>
    </row>
    <row r="44483" spans="25:25">
      <c r="Y44483" s="176"/>
    </row>
    <row r="44484" spans="25:25">
      <c r="Y44484" s="176"/>
    </row>
    <row r="44485" spans="25:25">
      <c r="Y44485" s="176"/>
    </row>
    <row r="44486" spans="25:25">
      <c r="Y44486" s="176"/>
    </row>
    <row r="44487" spans="25:25">
      <c r="Y44487" s="176"/>
    </row>
    <row r="44488" spans="25:25">
      <c r="Y44488" s="176"/>
    </row>
    <row r="44489" spans="25:25">
      <c r="Y44489" s="176"/>
    </row>
    <row r="44490" spans="25:25">
      <c r="Y44490" s="176"/>
    </row>
    <row r="44491" spans="25:25">
      <c r="Y44491" s="176"/>
    </row>
    <row r="44492" spans="25:25">
      <c r="Y44492" s="176"/>
    </row>
    <row r="44493" spans="25:25">
      <c r="Y44493" s="176"/>
    </row>
    <row r="44494" spans="25:25">
      <c r="Y44494" s="176"/>
    </row>
    <row r="44495" spans="25:25">
      <c r="Y44495" s="176"/>
    </row>
    <row r="44496" spans="25:25">
      <c r="Y44496" s="176"/>
    </row>
    <row r="44497" spans="25:25">
      <c r="Y44497" s="176"/>
    </row>
    <row r="44498" spans="25:25">
      <c r="Y44498" s="176"/>
    </row>
    <row r="44499" spans="25:25">
      <c r="Y44499" s="176"/>
    </row>
    <row r="44500" spans="25:25">
      <c r="Y44500" s="176"/>
    </row>
    <row r="44501" spans="25:25">
      <c r="Y44501" s="176"/>
    </row>
    <row r="44502" spans="25:25">
      <c r="Y44502" s="176"/>
    </row>
    <row r="44503" spans="25:25">
      <c r="Y44503" s="176"/>
    </row>
    <row r="44504" spans="25:25">
      <c r="Y44504" s="176"/>
    </row>
    <row r="44505" spans="25:25">
      <c r="Y44505" s="176"/>
    </row>
    <row r="44506" spans="25:25">
      <c r="Y44506" s="176"/>
    </row>
    <row r="44507" spans="25:25">
      <c r="Y44507" s="176"/>
    </row>
    <row r="44508" spans="25:25">
      <c r="Y44508" s="176"/>
    </row>
    <row r="44509" spans="25:25">
      <c r="Y44509" s="176"/>
    </row>
    <row r="44510" spans="25:25">
      <c r="Y44510" s="176"/>
    </row>
    <row r="44511" spans="25:25">
      <c r="Y44511" s="176"/>
    </row>
    <row r="44512" spans="25:25">
      <c r="Y44512" s="176"/>
    </row>
    <row r="44513" spans="25:25">
      <c r="Y44513" s="176"/>
    </row>
    <row r="44514" spans="25:25">
      <c r="Y44514" s="176"/>
    </row>
    <row r="44515" spans="25:25">
      <c r="Y44515" s="176"/>
    </row>
    <row r="44516" spans="25:25">
      <c r="Y44516" s="176"/>
    </row>
    <row r="44517" spans="25:25">
      <c r="Y44517" s="176"/>
    </row>
    <row r="44518" spans="25:25">
      <c r="Y44518" s="176"/>
    </row>
    <row r="44519" spans="25:25">
      <c r="Y44519" s="176"/>
    </row>
    <row r="44520" spans="25:25">
      <c r="Y44520" s="176"/>
    </row>
    <row r="44521" spans="25:25">
      <c r="Y44521" s="176"/>
    </row>
    <row r="44522" spans="25:25">
      <c r="Y44522" s="176"/>
    </row>
    <row r="44523" spans="25:25">
      <c r="Y44523" s="176"/>
    </row>
    <row r="44524" spans="25:25">
      <c r="Y44524" s="176"/>
    </row>
    <row r="44525" spans="25:25">
      <c r="Y44525" s="176"/>
    </row>
    <row r="44526" spans="25:25">
      <c r="Y44526" s="176"/>
    </row>
    <row r="44527" spans="25:25">
      <c r="Y44527" s="176"/>
    </row>
    <row r="44528" spans="25:25">
      <c r="Y44528" s="176"/>
    </row>
    <row r="44529" spans="25:25">
      <c r="Y44529" s="176"/>
    </row>
    <row r="44530" spans="25:25">
      <c r="Y44530" s="176"/>
    </row>
    <row r="44531" spans="25:25">
      <c r="Y44531" s="176"/>
    </row>
    <row r="44532" spans="25:25">
      <c r="Y44532" s="176"/>
    </row>
    <row r="44533" spans="25:25">
      <c r="Y44533" s="176"/>
    </row>
    <row r="44534" spans="25:25">
      <c r="Y44534" s="176"/>
    </row>
    <row r="44535" spans="25:25">
      <c r="Y44535" s="176"/>
    </row>
    <row r="44536" spans="25:25">
      <c r="Y44536" s="176"/>
    </row>
    <row r="44537" spans="25:25">
      <c r="Y44537" s="176"/>
    </row>
    <row r="44538" spans="25:25">
      <c r="Y44538" s="176"/>
    </row>
    <row r="44539" spans="25:25">
      <c r="Y44539" s="176"/>
    </row>
    <row r="44540" spans="25:25">
      <c r="Y44540" s="176"/>
    </row>
    <row r="44541" spans="25:25">
      <c r="Y44541" s="176"/>
    </row>
    <row r="44542" spans="25:25">
      <c r="Y44542" s="176"/>
    </row>
    <row r="44543" spans="25:25">
      <c r="Y44543" s="176"/>
    </row>
    <row r="44544" spans="25:25">
      <c r="Y44544" s="176"/>
    </row>
    <row r="44545" spans="25:25">
      <c r="Y44545" s="176"/>
    </row>
    <row r="44546" spans="25:25">
      <c r="Y44546" s="176"/>
    </row>
    <row r="44547" spans="25:25">
      <c r="Y44547" s="176"/>
    </row>
    <row r="44548" spans="25:25">
      <c r="Y44548" s="176"/>
    </row>
    <row r="44549" spans="25:25">
      <c r="Y44549" s="176"/>
    </row>
    <row r="44550" spans="25:25">
      <c r="Y44550" s="176"/>
    </row>
    <row r="44551" spans="25:25">
      <c r="Y44551" s="176"/>
    </row>
    <row r="44552" spans="25:25">
      <c r="Y44552" s="176"/>
    </row>
    <row r="44553" spans="25:25">
      <c r="Y44553" s="176"/>
    </row>
    <row r="44554" spans="25:25">
      <c r="Y44554" s="176"/>
    </row>
    <row r="44555" spans="25:25">
      <c r="Y44555" s="176"/>
    </row>
    <row r="44556" spans="25:25">
      <c r="Y44556" s="176"/>
    </row>
    <row r="44557" spans="25:25">
      <c r="Y44557" s="176"/>
    </row>
    <row r="44558" spans="25:25">
      <c r="Y44558" s="176"/>
    </row>
    <row r="44559" spans="25:25">
      <c r="Y44559" s="176"/>
    </row>
    <row r="44560" spans="25:25">
      <c r="Y44560" s="176"/>
    </row>
    <row r="44561" spans="25:25">
      <c r="Y44561" s="176"/>
    </row>
    <row r="44562" spans="25:25">
      <c r="Y44562" s="176"/>
    </row>
    <row r="44563" spans="25:25">
      <c r="Y44563" s="176"/>
    </row>
    <row r="44564" spans="25:25">
      <c r="Y44564" s="176"/>
    </row>
    <row r="44565" spans="25:25">
      <c r="Y44565" s="176"/>
    </row>
    <row r="44566" spans="25:25">
      <c r="Y44566" s="176"/>
    </row>
    <row r="44567" spans="25:25">
      <c r="Y44567" s="176"/>
    </row>
    <row r="44568" spans="25:25">
      <c r="Y44568" s="176"/>
    </row>
    <row r="44569" spans="25:25">
      <c r="Y44569" s="176"/>
    </row>
    <row r="44570" spans="25:25">
      <c r="Y44570" s="176"/>
    </row>
    <row r="44571" spans="25:25">
      <c r="Y44571" s="176"/>
    </row>
    <row r="44572" spans="25:25">
      <c r="Y44572" s="176"/>
    </row>
    <row r="44573" spans="25:25">
      <c r="Y44573" s="176"/>
    </row>
    <row r="44574" spans="25:25">
      <c r="Y44574" s="176"/>
    </row>
    <row r="44575" spans="25:25">
      <c r="Y44575" s="176"/>
    </row>
    <row r="44576" spans="25:25">
      <c r="Y44576" s="176"/>
    </row>
    <row r="44577" spans="25:25">
      <c r="Y44577" s="176"/>
    </row>
    <row r="44578" spans="25:25">
      <c r="Y44578" s="176"/>
    </row>
    <row r="44579" spans="25:25">
      <c r="Y44579" s="176"/>
    </row>
    <row r="44580" spans="25:25">
      <c r="Y44580" s="176"/>
    </row>
    <row r="44581" spans="25:25">
      <c r="Y44581" s="176"/>
    </row>
    <row r="44582" spans="25:25">
      <c r="Y44582" s="176"/>
    </row>
    <row r="44583" spans="25:25">
      <c r="Y44583" s="176"/>
    </row>
    <row r="44584" spans="25:25">
      <c r="Y44584" s="176"/>
    </row>
    <row r="44585" spans="25:25">
      <c r="Y44585" s="176"/>
    </row>
    <row r="44586" spans="25:25">
      <c r="Y44586" s="176"/>
    </row>
    <row r="44587" spans="25:25">
      <c r="Y44587" s="176"/>
    </row>
    <row r="44588" spans="25:25">
      <c r="Y44588" s="176"/>
    </row>
    <row r="44589" spans="25:25">
      <c r="Y44589" s="176"/>
    </row>
    <row r="44590" spans="25:25">
      <c r="Y44590" s="176"/>
    </row>
    <row r="44591" spans="25:25">
      <c r="Y44591" s="176"/>
    </row>
    <row r="44592" spans="25:25">
      <c r="Y44592" s="176"/>
    </row>
    <row r="44593" spans="25:25">
      <c r="Y44593" s="176"/>
    </row>
    <row r="44594" spans="25:25">
      <c r="Y44594" s="176"/>
    </row>
    <row r="44595" spans="25:25">
      <c r="Y44595" s="176"/>
    </row>
    <row r="44596" spans="25:25">
      <c r="Y44596" s="176"/>
    </row>
    <row r="44597" spans="25:25">
      <c r="Y44597" s="176"/>
    </row>
    <row r="44598" spans="25:25">
      <c r="Y44598" s="176"/>
    </row>
    <row r="44599" spans="25:25">
      <c r="Y44599" s="176"/>
    </row>
    <row r="44600" spans="25:25">
      <c r="Y44600" s="176"/>
    </row>
    <row r="44601" spans="25:25">
      <c r="Y44601" s="176"/>
    </row>
    <row r="44602" spans="25:25">
      <c r="Y44602" s="176"/>
    </row>
    <row r="44603" spans="25:25">
      <c r="Y44603" s="176"/>
    </row>
    <row r="44604" spans="25:25">
      <c r="Y44604" s="176"/>
    </row>
    <row r="44605" spans="25:25">
      <c r="Y44605" s="176"/>
    </row>
    <row r="44606" spans="25:25">
      <c r="Y44606" s="176"/>
    </row>
    <row r="44607" spans="25:25">
      <c r="Y44607" s="176"/>
    </row>
    <row r="44608" spans="25:25">
      <c r="Y44608" s="176"/>
    </row>
    <row r="44609" spans="25:25">
      <c r="Y44609" s="176"/>
    </row>
    <row r="44610" spans="25:25">
      <c r="Y44610" s="176"/>
    </row>
    <row r="44611" spans="25:25">
      <c r="Y44611" s="176"/>
    </row>
    <row r="44612" spans="25:25">
      <c r="Y44612" s="176"/>
    </row>
    <row r="44613" spans="25:25">
      <c r="Y44613" s="176"/>
    </row>
    <row r="44614" spans="25:25">
      <c r="Y44614" s="176"/>
    </row>
    <row r="44615" spans="25:25">
      <c r="Y44615" s="176"/>
    </row>
    <row r="44616" spans="25:25">
      <c r="Y44616" s="176"/>
    </row>
    <row r="44617" spans="25:25">
      <c r="Y44617" s="176"/>
    </row>
    <row r="44618" spans="25:25">
      <c r="Y44618" s="176"/>
    </row>
    <row r="44619" spans="25:25">
      <c r="Y44619" s="176"/>
    </row>
    <row r="44620" spans="25:25">
      <c r="Y44620" s="176"/>
    </row>
    <row r="44621" spans="25:25">
      <c r="Y44621" s="176"/>
    </row>
    <row r="44622" spans="25:25">
      <c r="Y44622" s="176"/>
    </row>
    <row r="44623" spans="25:25">
      <c r="Y44623" s="176"/>
    </row>
    <row r="44624" spans="25:25">
      <c r="Y44624" s="176"/>
    </row>
    <row r="44625" spans="25:25">
      <c r="Y44625" s="176"/>
    </row>
    <row r="44626" spans="25:25">
      <c r="Y44626" s="176"/>
    </row>
    <row r="44627" spans="25:25">
      <c r="Y44627" s="176"/>
    </row>
    <row r="44628" spans="25:25">
      <c r="Y44628" s="176"/>
    </row>
    <row r="44629" spans="25:25">
      <c r="Y44629" s="176"/>
    </row>
    <row r="44630" spans="25:25">
      <c r="Y44630" s="176"/>
    </row>
    <row r="44631" spans="25:25">
      <c r="Y44631" s="176"/>
    </row>
    <row r="44632" spans="25:25">
      <c r="Y44632" s="176"/>
    </row>
    <row r="44633" spans="25:25">
      <c r="Y44633" s="176"/>
    </row>
    <row r="44634" spans="25:25">
      <c r="Y44634" s="176"/>
    </row>
    <row r="44635" spans="25:25">
      <c r="Y44635" s="176"/>
    </row>
    <row r="44636" spans="25:25">
      <c r="Y44636" s="176"/>
    </row>
    <row r="44637" spans="25:25">
      <c r="Y44637" s="176"/>
    </row>
    <row r="44638" spans="25:25">
      <c r="Y44638" s="176"/>
    </row>
    <row r="44639" spans="25:25">
      <c r="Y44639" s="176"/>
    </row>
    <row r="44640" spans="25:25">
      <c r="Y44640" s="176"/>
    </row>
    <row r="44641" spans="25:25">
      <c r="Y44641" s="176"/>
    </row>
    <row r="44642" spans="25:25">
      <c r="Y44642" s="176"/>
    </row>
    <row r="44643" spans="25:25">
      <c r="Y44643" s="176"/>
    </row>
    <row r="44644" spans="25:25">
      <c r="Y44644" s="176"/>
    </row>
    <row r="44645" spans="25:25">
      <c r="Y44645" s="176"/>
    </row>
    <row r="44646" spans="25:25">
      <c r="Y44646" s="176"/>
    </row>
    <row r="44647" spans="25:25">
      <c r="Y44647" s="176"/>
    </row>
    <row r="44648" spans="25:25">
      <c r="Y44648" s="176"/>
    </row>
    <row r="44649" spans="25:25">
      <c r="Y44649" s="176"/>
    </row>
    <row r="44650" spans="25:25">
      <c r="Y44650" s="176"/>
    </row>
    <row r="44651" spans="25:25">
      <c r="Y44651" s="176"/>
    </row>
    <row r="44652" spans="25:25">
      <c r="Y44652" s="176"/>
    </row>
    <row r="44653" spans="25:25">
      <c r="Y44653" s="176"/>
    </row>
    <row r="44654" spans="25:25">
      <c r="Y44654" s="176"/>
    </row>
    <row r="44655" spans="25:25">
      <c r="Y44655" s="176"/>
    </row>
    <row r="44656" spans="25:25">
      <c r="Y44656" s="176"/>
    </row>
    <row r="44657" spans="25:25">
      <c r="Y44657" s="176"/>
    </row>
    <row r="44658" spans="25:25">
      <c r="Y44658" s="176"/>
    </row>
    <row r="44659" spans="25:25">
      <c r="Y44659" s="176"/>
    </row>
    <row r="44660" spans="25:25">
      <c r="Y44660" s="176"/>
    </row>
    <row r="44661" spans="25:25">
      <c r="Y44661" s="176"/>
    </row>
    <row r="44662" spans="25:25">
      <c r="Y44662" s="176"/>
    </row>
    <row r="44663" spans="25:25">
      <c r="Y44663" s="176"/>
    </row>
    <row r="44664" spans="25:25">
      <c r="Y44664" s="176"/>
    </row>
    <row r="44665" spans="25:25">
      <c r="Y44665" s="176"/>
    </row>
    <row r="44666" spans="25:25">
      <c r="Y44666" s="176"/>
    </row>
    <row r="44667" spans="25:25">
      <c r="Y44667" s="176"/>
    </row>
    <row r="44668" spans="25:25">
      <c r="Y44668" s="176"/>
    </row>
    <row r="44669" spans="25:25">
      <c r="Y44669" s="176"/>
    </row>
    <row r="44670" spans="25:25">
      <c r="Y44670" s="176"/>
    </row>
    <row r="44671" spans="25:25">
      <c r="Y44671" s="176"/>
    </row>
    <row r="44672" spans="25:25">
      <c r="Y44672" s="176"/>
    </row>
    <row r="44673" spans="25:25">
      <c r="Y44673" s="176"/>
    </row>
    <row r="44674" spans="25:25">
      <c r="Y44674" s="176"/>
    </row>
    <row r="44675" spans="25:25">
      <c r="Y44675" s="176"/>
    </row>
    <row r="44676" spans="25:25">
      <c r="Y44676" s="176"/>
    </row>
    <row r="44677" spans="25:25">
      <c r="Y44677" s="176"/>
    </row>
    <row r="44678" spans="25:25">
      <c r="Y44678" s="176"/>
    </row>
    <row r="44679" spans="25:25">
      <c r="Y44679" s="176"/>
    </row>
    <row r="44680" spans="25:25">
      <c r="Y44680" s="176"/>
    </row>
    <row r="44681" spans="25:25">
      <c r="Y44681" s="176"/>
    </row>
    <row r="44682" spans="25:25">
      <c r="Y44682" s="176"/>
    </row>
    <row r="44683" spans="25:25">
      <c r="Y44683" s="176"/>
    </row>
    <row r="44684" spans="25:25">
      <c r="Y44684" s="176"/>
    </row>
    <row r="44685" spans="25:25">
      <c r="Y44685" s="176"/>
    </row>
    <row r="44686" spans="25:25">
      <c r="Y44686" s="176"/>
    </row>
    <row r="44687" spans="25:25">
      <c r="Y44687" s="176"/>
    </row>
    <row r="44688" spans="25:25">
      <c r="Y44688" s="176"/>
    </row>
    <row r="44689" spans="25:25">
      <c r="Y44689" s="176"/>
    </row>
    <row r="44690" spans="25:25">
      <c r="Y44690" s="176"/>
    </row>
    <row r="44691" spans="25:25">
      <c r="Y44691" s="176"/>
    </row>
    <row r="44692" spans="25:25">
      <c r="Y44692" s="176"/>
    </row>
    <row r="44693" spans="25:25">
      <c r="Y44693" s="176"/>
    </row>
    <row r="44694" spans="25:25">
      <c r="Y44694" s="176"/>
    </row>
    <row r="44695" spans="25:25">
      <c r="Y44695" s="176"/>
    </row>
    <row r="44696" spans="25:25">
      <c r="Y44696" s="176"/>
    </row>
    <row r="44697" spans="25:25">
      <c r="Y44697" s="176"/>
    </row>
    <row r="44698" spans="25:25">
      <c r="Y44698" s="176"/>
    </row>
    <row r="44699" spans="25:25">
      <c r="Y44699" s="176"/>
    </row>
    <row r="44700" spans="25:25">
      <c r="Y44700" s="176"/>
    </row>
    <row r="44701" spans="25:25">
      <c r="Y44701" s="176"/>
    </row>
    <row r="44702" spans="25:25">
      <c r="Y44702" s="176"/>
    </row>
    <row r="44703" spans="25:25">
      <c r="Y44703" s="176"/>
    </row>
    <row r="44704" spans="25:25">
      <c r="Y44704" s="176"/>
    </row>
    <row r="44705" spans="25:25">
      <c r="Y44705" s="176"/>
    </row>
    <row r="44706" spans="25:25">
      <c r="Y44706" s="176"/>
    </row>
    <row r="44707" spans="25:25">
      <c r="Y44707" s="176"/>
    </row>
    <row r="44708" spans="25:25">
      <c r="Y44708" s="176"/>
    </row>
    <row r="44709" spans="25:25">
      <c r="Y44709" s="176"/>
    </row>
    <row r="44710" spans="25:25">
      <c r="Y44710" s="176"/>
    </row>
    <row r="44711" spans="25:25">
      <c r="Y44711" s="176"/>
    </row>
    <row r="44712" spans="25:25">
      <c r="Y44712" s="176"/>
    </row>
    <row r="44713" spans="25:25">
      <c r="Y44713" s="176"/>
    </row>
    <row r="44714" spans="25:25">
      <c r="Y44714" s="176"/>
    </row>
    <row r="44715" spans="25:25">
      <c r="Y44715" s="176"/>
    </row>
    <row r="44716" spans="25:25">
      <c r="Y44716" s="176"/>
    </row>
    <row r="44717" spans="25:25">
      <c r="Y44717" s="176"/>
    </row>
    <row r="44718" spans="25:25">
      <c r="Y44718" s="176"/>
    </row>
    <row r="44719" spans="25:25">
      <c r="Y44719" s="176"/>
    </row>
    <row r="44720" spans="25:25">
      <c r="Y44720" s="176"/>
    </row>
    <row r="44721" spans="25:25">
      <c r="Y44721" s="176"/>
    </row>
    <row r="44722" spans="25:25">
      <c r="Y44722" s="176"/>
    </row>
    <row r="44723" spans="25:25">
      <c r="Y44723" s="176"/>
    </row>
    <row r="44724" spans="25:25">
      <c r="Y44724" s="176"/>
    </row>
    <row r="44725" spans="25:25">
      <c r="Y44725" s="176"/>
    </row>
    <row r="44726" spans="25:25">
      <c r="Y44726" s="176"/>
    </row>
    <row r="44727" spans="25:25">
      <c r="Y44727" s="176"/>
    </row>
    <row r="44728" spans="25:25">
      <c r="Y44728" s="176"/>
    </row>
    <row r="44729" spans="25:25">
      <c r="Y44729" s="176"/>
    </row>
    <row r="44730" spans="25:25">
      <c r="Y44730" s="176"/>
    </row>
    <row r="44731" spans="25:25">
      <c r="Y44731" s="176"/>
    </row>
    <row r="44732" spans="25:25">
      <c r="Y44732" s="176"/>
    </row>
    <row r="44733" spans="25:25">
      <c r="Y44733" s="176"/>
    </row>
    <row r="44734" spans="25:25">
      <c r="Y44734" s="176"/>
    </row>
    <row r="44735" spans="25:25">
      <c r="Y44735" s="176"/>
    </row>
    <row r="44736" spans="25:25">
      <c r="Y44736" s="176"/>
    </row>
    <row r="44737" spans="25:25">
      <c r="Y44737" s="176"/>
    </row>
    <row r="44738" spans="25:25">
      <c r="Y44738" s="176"/>
    </row>
    <row r="44739" spans="25:25">
      <c r="Y44739" s="176"/>
    </row>
    <row r="44740" spans="25:25">
      <c r="Y44740" s="176"/>
    </row>
    <row r="44741" spans="25:25">
      <c r="Y44741" s="176"/>
    </row>
    <row r="44742" spans="25:25">
      <c r="Y44742" s="176"/>
    </row>
    <row r="44743" spans="25:25">
      <c r="Y44743" s="176"/>
    </row>
    <row r="44744" spans="25:25">
      <c r="Y44744" s="176"/>
    </row>
    <row r="44745" spans="25:25">
      <c r="Y44745" s="176"/>
    </row>
    <row r="44746" spans="25:25">
      <c r="Y44746" s="176"/>
    </row>
    <row r="44747" spans="25:25">
      <c r="Y44747" s="176"/>
    </row>
    <row r="44748" spans="25:25">
      <c r="Y44748" s="176"/>
    </row>
    <row r="44749" spans="25:25">
      <c r="Y44749" s="176"/>
    </row>
    <row r="44750" spans="25:25">
      <c r="Y44750" s="176"/>
    </row>
    <row r="44751" spans="25:25">
      <c r="Y44751" s="176"/>
    </row>
    <row r="44752" spans="25:25">
      <c r="Y44752" s="176"/>
    </row>
    <row r="44753" spans="25:25">
      <c r="Y44753" s="176"/>
    </row>
    <row r="44754" spans="25:25">
      <c r="Y44754" s="176"/>
    </row>
    <row r="44755" spans="25:25">
      <c r="Y44755" s="176"/>
    </row>
    <row r="44756" spans="25:25">
      <c r="Y44756" s="176"/>
    </row>
    <row r="44757" spans="25:25">
      <c r="Y44757" s="176"/>
    </row>
    <row r="44758" spans="25:25">
      <c r="Y44758" s="176"/>
    </row>
    <row r="44759" spans="25:25">
      <c r="Y44759" s="176"/>
    </row>
    <row r="44760" spans="25:25">
      <c r="Y44760" s="176"/>
    </row>
    <row r="44761" spans="25:25">
      <c r="Y44761" s="176"/>
    </row>
    <row r="44762" spans="25:25">
      <c r="Y44762" s="176"/>
    </row>
    <row r="44763" spans="25:25">
      <c r="Y44763" s="176"/>
    </row>
    <row r="44764" spans="25:25">
      <c r="Y44764" s="176"/>
    </row>
    <row r="44765" spans="25:25">
      <c r="Y44765" s="176"/>
    </row>
    <row r="44766" spans="25:25">
      <c r="Y44766" s="176"/>
    </row>
    <row r="44767" spans="25:25">
      <c r="Y44767" s="176"/>
    </row>
    <row r="44768" spans="25:25">
      <c r="Y44768" s="176"/>
    </row>
    <row r="44769" spans="25:25">
      <c r="Y44769" s="176"/>
    </row>
    <row r="44770" spans="25:25">
      <c r="Y44770" s="176"/>
    </row>
    <row r="44771" spans="25:25">
      <c r="Y44771" s="176"/>
    </row>
    <row r="44772" spans="25:25">
      <c r="Y44772" s="176"/>
    </row>
    <row r="44773" spans="25:25">
      <c r="Y44773" s="176"/>
    </row>
    <row r="44774" spans="25:25">
      <c r="Y44774" s="176"/>
    </row>
    <row r="44775" spans="25:25">
      <c r="Y44775" s="176"/>
    </row>
    <row r="44776" spans="25:25">
      <c r="Y44776" s="176"/>
    </row>
    <row r="44777" spans="25:25">
      <c r="Y44777" s="176"/>
    </row>
    <row r="44778" spans="25:25">
      <c r="Y44778" s="176"/>
    </row>
    <row r="44779" spans="25:25">
      <c r="Y44779" s="176"/>
    </row>
    <row r="44780" spans="25:25">
      <c r="Y44780" s="176"/>
    </row>
    <row r="44781" spans="25:25">
      <c r="Y44781" s="176"/>
    </row>
    <row r="44782" spans="25:25">
      <c r="Y44782" s="176"/>
    </row>
    <row r="44783" spans="25:25">
      <c r="Y44783" s="176"/>
    </row>
    <row r="44784" spans="25:25">
      <c r="Y44784" s="176"/>
    </row>
    <row r="44785" spans="25:25">
      <c r="Y44785" s="176"/>
    </row>
    <row r="44786" spans="25:25">
      <c r="Y44786" s="176"/>
    </row>
    <row r="44787" spans="25:25">
      <c r="Y44787" s="176"/>
    </row>
    <row r="44788" spans="25:25">
      <c r="Y44788" s="176"/>
    </row>
    <row r="44789" spans="25:25">
      <c r="Y44789" s="176"/>
    </row>
    <row r="44790" spans="25:25">
      <c r="Y44790" s="176"/>
    </row>
    <row r="44791" spans="25:25">
      <c r="Y44791" s="176"/>
    </row>
    <row r="44792" spans="25:25">
      <c r="Y44792" s="176"/>
    </row>
    <row r="44793" spans="25:25">
      <c r="Y44793" s="176"/>
    </row>
    <row r="44794" spans="25:25">
      <c r="Y44794" s="176"/>
    </row>
    <row r="44795" spans="25:25">
      <c r="Y44795" s="176"/>
    </row>
    <row r="44796" spans="25:25">
      <c r="Y44796" s="176"/>
    </row>
    <row r="44797" spans="25:25">
      <c r="Y44797" s="176"/>
    </row>
    <row r="44798" spans="25:25">
      <c r="Y44798" s="176"/>
    </row>
    <row r="44799" spans="25:25">
      <c r="Y44799" s="176"/>
    </row>
    <row r="44800" spans="25:25">
      <c r="Y44800" s="176"/>
    </row>
    <row r="44801" spans="25:25">
      <c r="Y44801" s="176"/>
    </row>
    <row r="44802" spans="25:25">
      <c r="Y44802" s="176"/>
    </row>
    <row r="44803" spans="25:25">
      <c r="Y44803" s="176"/>
    </row>
    <row r="44804" spans="25:25">
      <c r="Y44804" s="176"/>
    </row>
    <row r="44805" spans="25:25">
      <c r="Y44805" s="176"/>
    </row>
    <row r="44806" spans="25:25">
      <c r="Y44806" s="176"/>
    </row>
    <row r="44807" spans="25:25">
      <c r="Y44807" s="176"/>
    </row>
    <row r="44808" spans="25:25">
      <c r="Y44808" s="176"/>
    </row>
    <row r="44809" spans="25:25">
      <c r="Y44809" s="176"/>
    </row>
    <row r="44810" spans="25:25">
      <c r="Y44810" s="176"/>
    </row>
    <row r="44811" spans="25:25">
      <c r="Y44811" s="176"/>
    </row>
    <row r="44812" spans="25:25">
      <c r="Y44812" s="176"/>
    </row>
    <row r="44813" spans="25:25">
      <c r="Y44813" s="176"/>
    </row>
    <row r="44814" spans="25:25">
      <c r="Y44814" s="176"/>
    </row>
    <row r="44815" spans="25:25">
      <c r="Y44815" s="176"/>
    </row>
    <row r="44816" spans="25:25">
      <c r="Y44816" s="176"/>
    </row>
    <row r="44817" spans="25:25">
      <c r="Y44817" s="176"/>
    </row>
    <row r="44818" spans="25:25">
      <c r="Y44818" s="176"/>
    </row>
    <row r="44819" spans="25:25">
      <c r="Y44819" s="176"/>
    </row>
    <row r="44820" spans="25:25">
      <c r="Y44820" s="176"/>
    </row>
    <row r="44821" spans="25:25">
      <c r="Y44821" s="176"/>
    </row>
    <row r="44822" spans="25:25">
      <c r="Y44822" s="176"/>
    </row>
    <row r="44823" spans="25:25">
      <c r="Y44823" s="176"/>
    </row>
    <row r="44824" spans="25:25">
      <c r="Y44824" s="176"/>
    </row>
    <row r="44825" spans="25:25">
      <c r="Y44825" s="176"/>
    </row>
    <row r="44826" spans="25:25">
      <c r="Y44826" s="176"/>
    </row>
    <row r="44827" spans="25:25">
      <c r="Y44827" s="176"/>
    </row>
    <row r="44828" spans="25:25">
      <c r="Y44828" s="176"/>
    </row>
    <row r="44829" spans="25:25">
      <c r="Y44829" s="176"/>
    </row>
    <row r="44830" spans="25:25">
      <c r="Y44830" s="176"/>
    </row>
    <row r="44831" spans="25:25">
      <c r="Y44831" s="176"/>
    </row>
    <row r="44832" spans="25:25">
      <c r="Y44832" s="176"/>
    </row>
    <row r="44833" spans="25:25">
      <c r="Y44833" s="176"/>
    </row>
    <row r="44834" spans="25:25">
      <c r="Y44834" s="176"/>
    </row>
    <row r="44835" spans="25:25">
      <c r="Y44835" s="176"/>
    </row>
    <row r="44836" spans="25:25">
      <c r="Y44836" s="176"/>
    </row>
    <row r="44837" spans="25:25">
      <c r="Y44837" s="176"/>
    </row>
    <row r="44838" spans="25:25">
      <c r="Y44838" s="176"/>
    </row>
    <row r="44839" spans="25:25">
      <c r="Y44839" s="176"/>
    </row>
    <row r="44840" spans="25:25">
      <c r="Y44840" s="176"/>
    </row>
    <row r="44841" spans="25:25">
      <c r="Y44841" s="176"/>
    </row>
    <row r="44842" spans="25:25">
      <c r="Y44842" s="176"/>
    </row>
    <row r="44843" spans="25:25">
      <c r="Y44843" s="176"/>
    </row>
    <row r="44844" spans="25:25">
      <c r="Y44844" s="176"/>
    </row>
    <row r="44845" spans="25:25">
      <c r="Y44845" s="176"/>
    </row>
    <row r="44846" spans="25:25">
      <c r="Y44846" s="176"/>
    </row>
    <row r="44847" spans="25:25">
      <c r="Y44847" s="176"/>
    </row>
    <row r="44848" spans="25:25">
      <c r="Y44848" s="176"/>
    </row>
    <row r="44849" spans="25:25">
      <c r="Y44849" s="176"/>
    </row>
    <row r="44850" spans="25:25">
      <c r="Y44850" s="176"/>
    </row>
    <row r="44851" spans="25:25">
      <c r="Y44851" s="176"/>
    </row>
    <row r="44852" spans="25:25">
      <c r="Y44852" s="176"/>
    </row>
    <row r="44853" spans="25:25">
      <c r="Y44853" s="176"/>
    </row>
    <row r="44854" spans="25:25">
      <c r="Y44854" s="176"/>
    </row>
    <row r="44855" spans="25:25">
      <c r="Y44855" s="176"/>
    </row>
    <row r="44856" spans="25:25">
      <c r="Y44856" s="176"/>
    </row>
    <row r="44857" spans="25:25">
      <c r="Y44857" s="176"/>
    </row>
    <row r="44858" spans="25:25">
      <c r="Y44858" s="176"/>
    </row>
    <row r="44859" spans="25:25">
      <c r="Y44859" s="176"/>
    </row>
    <row r="44860" spans="25:25">
      <c r="Y44860" s="176"/>
    </row>
    <row r="44861" spans="25:25">
      <c r="Y44861" s="176"/>
    </row>
    <row r="44862" spans="25:25">
      <c r="Y44862" s="176"/>
    </row>
    <row r="44863" spans="25:25">
      <c r="Y44863" s="176"/>
    </row>
    <row r="44864" spans="25:25">
      <c r="Y44864" s="176"/>
    </row>
    <row r="44865" spans="25:25">
      <c r="Y44865" s="176"/>
    </row>
    <row r="44866" spans="25:25">
      <c r="Y44866" s="176"/>
    </row>
    <row r="44867" spans="25:25">
      <c r="Y44867" s="176"/>
    </row>
    <row r="44868" spans="25:25">
      <c r="Y44868" s="176"/>
    </row>
    <row r="44869" spans="25:25">
      <c r="Y44869" s="176"/>
    </row>
    <row r="44870" spans="25:25">
      <c r="Y44870" s="176"/>
    </row>
    <row r="44871" spans="25:25">
      <c r="Y44871" s="176"/>
    </row>
    <row r="44872" spans="25:25">
      <c r="Y44872" s="176"/>
    </row>
    <row r="44873" spans="25:25">
      <c r="Y44873" s="176"/>
    </row>
    <row r="44874" spans="25:25">
      <c r="Y44874" s="176"/>
    </row>
    <row r="44875" spans="25:25">
      <c r="Y44875" s="176"/>
    </row>
    <row r="44876" spans="25:25">
      <c r="Y44876" s="176"/>
    </row>
    <row r="44877" spans="25:25">
      <c r="Y44877" s="176"/>
    </row>
    <row r="44878" spans="25:25">
      <c r="Y44878" s="176"/>
    </row>
    <row r="44879" spans="25:25">
      <c r="Y44879" s="176"/>
    </row>
    <row r="44880" spans="25:25">
      <c r="Y44880" s="176"/>
    </row>
    <row r="44881" spans="25:25">
      <c r="Y44881" s="176"/>
    </row>
    <row r="44882" spans="25:25">
      <c r="Y44882" s="176"/>
    </row>
    <row r="44883" spans="25:25">
      <c r="Y44883" s="176"/>
    </row>
    <row r="44884" spans="25:25">
      <c r="Y44884" s="176"/>
    </row>
    <row r="44885" spans="25:25">
      <c r="Y44885" s="176"/>
    </row>
    <row r="44886" spans="25:25">
      <c r="Y44886" s="176"/>
    </row>
    <row r="44887" spans="25:25">
      <c r="Y44887" s="176"/>
    </row>
    <row r="44888" spans="25:25">
      <c r="Y44888" s="176"/>
    </row>
    <row r="44889" spans="25:25">
      <c r="Y44889" s="176"/>
    </row>
    <row r="44890" spans="25:25">
      <c r="Y44890" s="176"/>
    </row>
    <row r="44891" spans="25:25">
      <c r="Y44891" s="176"/>
    </row>
    <row r="44892" spans="25:25">
      <c r="Y44892" s="176"/>
    </row>
    <row r="44893" spans="25:25">
      <c r="Y44893" s="176"/>
    </row>
    <row r="44894" spans="25:25">
      <c r="Y44894" s="176"/>
    </row>
    <row r="44895" spans="25:25">
      <c r="Y44895" s="176"/>
    </row>
    <row r="44896" spans="25:25">
      <c r="Y44896" s="176"/>
    </row>
    <row r="44897" spans="25:25">
      <c r="Y44897" s="176"/>
    </row>
    <row r="44898" spans="25:25">
      <c r="Y44898" s="176"/>
    </row>
    <row r="44899" spans="25:25">
      <c r="Y44899" s="176"/>
    </row>
    <row r="44900" spans="25:25">
      <c r="Y44900" s="176"/>
    </row>
    <row r="44901" spans="25:25">
      <c r="Y44901" s="176"/>
    </row>
    <row r="44902" spans="25:25">
      <c r="Y44902" s="176"/>
    </row>
    <row r="44903" spans="25:25">
      <c r="Y44903" s="176"/>
    </row>
    <row r="44904" spans="25:25">
      <c r="Y44904" s="176"/>
    </row>
    <row r="44905" spans="25:25">
      <c r="Y44905" s="176"/>
    </row>
    <row r="44906" spans="25:25">
      <c r="Y44906" s="176"/>
    </row>
    <row r="44907" spans="25:25">
      <c r="Y44907" s="176"/>
    </row>
    <row r="44908" spans="25:25">
      <c r="Y44908" s="176"/>
    </row>
    <row r="44909" spans="25:25">
      <c r="Y44909" s="176"/>
    </row>
    <row r="44910" spans="25:25">
      <c r="Y44910" s="176"/>
    </row>
    <row r="44911" spans="25:25">
      <c r="Y44911" s="176"/>
    </row>
    <row r="44912" spans="25:25">
      <c r="Y44912" s="176"/>
    </row>
    <row r="44913" spans="25:25">
      <c r="Y44913" s="176"/>
    </row>
    <row r="44914" spans="25:25">
      <c r="Y44914" s="176"/>
    </row>
    <row r="44915" spans="25:25">
      <c r="Y44915" s="176"/>
    </row>
    <row r="44916" spans="25:25">
      <c r="Y44916" s="176"/>
    </row>
    <row r="44917" spans="25:25">
      <c r="Y44917" s="176"/>
    </row>
    <row r="44918" spans="25:25">
      <c r="Y44918" s="176"/>
    </row>
    <row r="44919" spans="25:25">
      <c r="Y44919" s="176"/>
    </row>
    <row r="44920" spans="25:25">
      <c r="Y44920" s="176"/>
    </row>
    <row r="44921" spans="25:25">
      <c r="Y44921" s="176"/>
    </row>
    <row r="44922" spans="25:25">
      <c r="Y44922" s="176"/>
    </row>
    <row r="44923" spans="25:25">
      <c r="Y44923" s="176"/>
    </row>
    <row r="44924" spans="25:25">
      <c r="Y44924" s="176"/>
    </row>
    <row r="44925" spans="25:25">
      <c r="Y44925" s="176"/>
    </row>
    <row r="44926" spans="25:25">
      <c r="Y44926" s="176"/>
    </row>
    <row r="44927" spans="25:25">
      <c r="Y44927" s="176"/>
    </row>
    <row r="44928" spans="25:25">
      <c r="Y44928" s="176"/>
    </row>
    <row r="44929" spans="25:25">
      <c r="Y44929" s="176"/>
    </row>
    <row r="44930" spans="25:25">
      <c r="Y44930" s="176"/>
    </row>
    <row r="44931" spans="25:25">
      <c r="Y44931" s="176"/>
    </row>
    <row r="44932" spans="25:25">
      <c r="Y44932" s="176"/>
    </row>
    <row r="44933" spans="25:25">
      <c r="Y44933" s="176"/>
    </row>
    <row r="44934" spans="25:25">
      <c r="Y44934" s="176"/>
    </row>
    <row r="44935" spans="25:25">
      <c r="Y44935" s="176"/>
    </row>
    <row r="44936" spans="25:25">
      <c r="Y44936" s="176"/>
    </row>
    <row r="44937" spans="25:25">
      <c r="Y44937" s="176"/>
    </row>
    <row r="44938" spans="25:25">
      <c r="Y44938" s="176"/>
    </row>
    <row r="44939" spans="25:25">
      <c r="Y44939" s="176"/>
    </row>
    <row r="44940" spans="25:25">
      <c r="Y44940" s="176"/>
    </row>
    <row r="44941" spans="25:25">
      <c r="Y44941" s="176"/>
    </row>
    <row r="44942" spans="25:25">
      <c r="Y44942" s="176"/>
    </row>
    <row r="44943" spans="25:25">
      <c r="Y44943" s="176"/>
    </row>
    <row r="44944" spans="25:25">
      <c r="Y44944" s="176"/>
    </row>
    <row r="44945" spans="25:25">
      <c r="Y44945" s="176"/>
    </row>
    <row r="44946" spans="25:25">
      <c r="Y44946" s="176"/>
    </row>
    <row r="44947" spans="25:25">
      <c r="Y44947" s="176"/>
    </row>
    <row r="44948" spans="25:25">
      <c r="Y44948" s="176"/>
    </row>
    <row r="44949" spans="25:25">
      <c r="Y44949" s="176"/>
    </row>
    <row r="44950" spans="25:25">
      <c r="Y44950" s="176"/>
    </row>
    <row r="44951" spans="25:25">
      <c r="Y44951" s="176"/>
    </row>
    <row r="44952" spans="25:25">
      <c r="Y44952" s="176"/>
    </row>
    <row r="44953" spans="25:25">
      <c r="Y44953" s="176"/>
    </row>
    <row r="44954" spans="25:25">
      <c r="Y44954" s="176"/>
    </row>
    <row r="44955" spans="25:25">
      <c r="Y44955" s="176"/>
    </row>
    <row r="44956" spans="25:25">
      <c r="Y44956" s="176"/>
    </row>
    <row r="44957" spans="25:25">
      <c r="Y44957" s="176"/>
    </row>
    <row r="44958" spans="25:25">
      <c r="Y44958" s="176"/>
    </row>
    <row r="44959" spans="25:25">
      <c r="Y44959" s="176"/>
    </row>
    <row r="44960" spans="25:25">
      <c r="Y44960" s="176"/>
    </row>
    <row r="44961" spans="25:25">
      <c r="Y44961" s="176"/>
    </row>
    <row r="44962" spans="25:25">
      <c r="Y44962" s="176"/>
    </row>
    <row r="44963" spans="25:25">
      <c r="Y44963" s="176"/>
    </row>
    <row r="44964" spans="25:25">
      <c r="Y44964" s="176"/>
    </row>
    <row r="44965" spans="25:25">
      <c r="Y44965" s="176"/>
    </row>
    <row r="44966" spans="25:25">
      <c r="Y44966" s="176"/>
    </row>
    <row r="44967" spans="25:25">
      <c r="Y44967" s="176"/>
    </row>
    <row r="44968" spans="25:25">
      <c r="Y44968" s="176"/>
    </row>
    <row r="44969" spans="25:25">
      <c r="Y44969" s="176"/>
    </row>
    <row r="44970" spans="25:25">
      <c r="Y44970" s="176"/>
    </row>
    <row r="44971" spans="25:25">
      <c r="Y44971" s="176"/>
    </row>
    <row r="44972" spans="25:25">
      <c r="Y44972" s="176"/>
    </row>
    <row r="44973" spans="25:25">
      <c r="Y44973" s="176"/>
    </row>
    <row r="44974" spans="25:25">
      <c r="Y44974" s="176"/>
    </row>
    <row r="44975" spans="25:25">
      <c r="Y44975" s="176"/>
    </row>
    <row r="44976" spans="25:25">
      <c r="Y44976" s="176"/>
    </row>
    <row r="44977" spans="25:25">
      <c r="Y44977" s="176"/>
    </row>
    <row r="44978" spans="25:25">
      <c r="Y44978" s="176"/>
    </row>
    <row r="44979" spans="25:25">
      <c r="Y44979" s="176"/>
    </row>
    <row r="44980" spans="25:25">
      <c r="Y44980" s="176"/>
    </row>
    <row r="44981" spans="25:25">
      <c r="Y44981" s="176"/>
    </row>
    <row r="44982" spans="25:25">
      <c r="Y44982" s="176"/>
    </row>
    <row r="44983" spans="25:25">
      <c r="Y44983" s="176"/>
    </row>
    <row r="44984" spans="25:25">
      <c r="Y44984" s="176"/>
    </row>
    <row r="44985" spans="25:25">
      <c r="Y44985" s="176"/>
    </row>
    <row r="44986" spans="25:25">
      <c r="Y44986" s="176"/>
    </row>
    <row r="44987" spans="25:25">
      <c r="Y44987" s="176"/>
    </row>
    <row r="44988" spans="25:25">
      <c r="Y44988" s="176"/>
    </row>
    <row r="44989" spans="25:25">
      <c r="Y44989" s="176"/>
    </row>
    <row r="44990" spans="25:25">
      <c r="Y44990" s="176"/>
    </row>
    <row r="44991" spans="25:25">
      <c r="Y44991" s="176"/>
    </row>
    <row r="44992" spans="25:25">
      <c r="Y44992" s="176"/>
    </row>
    <row r="44993" spans="25:25">
      <c r="Y44993" s="176"/>
    </row>
    <row r="44994" spans="25:25">
      <c r="Y44994" s="176"/>
    </row>
    <row r="44995" spans="25:25">
      <c r="Y44995" s="176"/>
    </row>
    <row r="44996" spans="25:25">
      <c r="Y44996" s="176"/>
    </row>
    <row r="44997" spans="25:25">
      <c r="Y44997" s="176"/>
    </row>
    <row r="44998" spans="25:25">
      <c r="Y44998" s="176"/>
    </row>
    <row r="44999" spans="25:25">
      <c r="Y44999" s="176"/>
    </row>
    <row r="45000" spans="25:25">
      <c r="Y45000" s="176"/>
    </row>
    <row r="45001" spans="25:25">
      <c r="Y45001" s="176"/>
    </row>
    <row r="45002" spans="25:25">
      <c r="Y45002" s="176"/>
    </row>
    <row r="45003" spans="25:25">
      <c r="Y45003" s="176"/>
    </row>
    <row r="45004" spans="25:25">
      <c r="Y45004" s="176"/>
    </row>
    <row r="45005" spans="25:25">
      <c r="Y45005" s="176"/>
    </row>
    <row r="45006" spans="25:25">
      <c r="Y45006" s="176"/>
    </row>
    <row r="45007" spans="25:25">
      <c r="Y45007" s="176"/>
    </row>
    <row r="45008" spans="25:25">
      <c r="Y45008" s="176"/>
    </row>
    <row r="45009" spans="25:25">
      <c r="Y45009" s="176"/>
    </row>
    <row r="45010" spans="25:25">
      <c r="Y45010" s="176"/>
    </row>
    <row r="45011" spans="25:25">
      <c r="Y45011" s="176"/>
    </row>
    <row r="45012" spans="25:25">
      <c r="Y45012" s="176"/>
    </row>
    <row r="45013" spans="25:25">
      <c r="Y45013" s="176"/>
    </row>
    <row r="45014" spans="25:25">
      <c r="Y45014" s="176"/>
    </row>
    <row r="45015" spans="25:25">
      <c r="Y45015" s="176"/>
    </row>
    <row r="45016" spans="25:25">
      <c r="Y45016" s="176"/>
    </row>
    <row r="45017" spans="25:25">
      <c r="Y45017" s="176"/>
    </row>
    <row r="45018" spans="25:25">
      <c r="Y45018" s="176"/>
    </row>
    <row r="45019" spans="25:25">
      <c r="Y45019" s="176"/>
    </row>
    <row r="45020" spans="25:25">
      <c r="Y45020" s="176"/>
    </row>
    <row r="45021" spans="25:25">
      <c r="Y45021" s="176"/>
    </row>
    <row r="45022" spans="25:25">
      <c r="Y45022" s="176"/>
    </row>
    <row r="45023" spans="25:25">
      <c r="Y45023" s="176"/>
    </row>
    <row r="45024" spans="25:25">
      <c r="Y45024" s="176"/>
    </row>
    <row r="45025" spans="25:25">
      <c r="Y45025" s="176"/>
    </row>
    <row r="45026" spans="25:25">
      <c r="Y45026" s="176"/>
    </row>
    <row r="45027" spans="25:25">
      <c r="Y45027" s="176"/>
    </row>
    <row r="45028" spans="25:25">
      <c r="Y45028" s="176"/>
    </row>
    <row r="45029" spans="25:25">
      <c r="Y45029" s="176"/>
    </row>
    <row r="45030" spans="25:25">
      <c r="Y45030" s="176"/>
    </row>
    <row r="45031" spans="25:25">
      <c r="Y45031" s="176"/>
    </row>
    <row r="45032" spans="25:25">
      <c r="Y45032" s="176"/>
    </row>
    <row r="45033" spans="25:25">
      <c r="Y45033" s="176"/>
    </row>
    <row r="45034" spans="25:25">
      <c r="Y45034" s="176"/>
    </row>
    <row r="45035" spans="25:25">
      <c r="Y45035" s="176"/>
    </row>
    <row r="45036" spans="25:25">
      <c r="Y45036" s="176"/>
    </row>
    <row r="45037" spans="25:25">
      <c r="Y45037" s="176"/>
    </row>
    <row r="45038" spans="25:25">
      <c r="Y45038" s="176"/>
    </row>
    <row r="45039" spans="25:25">
      <c r="Y45039" s="176"/>
    </row>
    <row r="45040" spans="25:25">
      <c r="Y45040" s="176"/>
    </row>
    <row r="45041" spans="25:25">
      <c r="Y45041" s="176"/>
    </row>
    <row r="45042" spans="25:25">
      <c r="Y45042" s="176"/>
    </row>
    <row r="45043" spans="25:25">
      <c r="Y45043" s="176"/>
    </row>
    <row r="45044" spans="25:25">
      <c r="Y45044" s="176"/>
    </row>
    <row r="45045" spans="25:25">
      <c r="Y45045" s="176"/>
    </row>
    <row r="45046" spans="25:25">
      <c r="Y45046" s="176"/>
    </row>
    <row r="45047" spans="25:25">
      <c r="Y45047" s="176"/>
    </row>
    <row r="45048" spans="25:25">
      <c r="Y45048" s="176"/>
    </row>
    <row r="45049" spans="25:25">
      <c r="Y45049" s="176"/>
    </row>
    <row r="45050" spans="25:25">
      <c r="Y45050" s="176"/>
    </row>
    <row r="45051" spans="25:25">
      <c r="Y45051" s="176"/>
    </row>
    <row r="45052" spans="25:25">
      <c r="Y45052" s="176"/>
    </row>
    <row r="45053" spans="25:25">
      <c r="Y45053" s="176"/>
    </row>
    <row r="45054" spans="25:25">
      <c r="Y45054" s="176"/>
    </row>
    <row r="45055" spans="25:25">
      <c r="Y45055" s="176"/>
    </row>
    <row r="45056" spans="25:25">
      <c r="Y45056" s="176"/>
    </row>
    <row r="45057" spans="25:25">
      <c r="Y45057" s="176"/>
    </row>
    <row r="45058" spans="25:25">
      <c r="Y45058" s="176"/>
    </row>
    <row r="45059" spans="25:25">
      <c r="Y45059" s="176"/>
    </row>
    <row r="45060" spans="25:25">
      <c r="Y45060" s="176"/>
    </row>
    <row r="45061" spans="25:25">
      <c r="Y45061" s="176"/>
    </row>
    <row r="45062" spans="25:25">
      <c r="Y45062" s="176"/>
    </row>
    <row r="45063" spans="25:25">
      <c r="Y45063" s="176"/>
    </row>
    <row r="45064" spans="25:25">
      <c r="Y45064" s="176"/>
    </row>
    <row r="45065" spans="25:25">
      <c r="Y45065" s="176"/>
    </row>
    <row r="45066" spans="25:25">
      <c r="Y45066" s="176"/>
    </row>
    <row r="45067" spans="25:25">
      <c r="Y45067" s="176"/>
    </row>
    <row r="45068" spans="25:25">
      <c r="Y45068" s="176"/>
    </row>
    <row r="45069" spans="25:25">
      <c r="Y45069" s="176"/>
    </row>
    <row r="45070" spans="25:25">
      <c r="Y45070" s="176"/>
    </row>
    <row r="45071" spans="25:25">
      <c r="Y45071" s="176"/>
    </row>
    <row r="45072" spans="25:25">
      <c r="Y45072" s="176"/>
    </row>
    <row r="45073" spans="25:25">
      <c r="Y45073" s="176"/>
    </row>
    <row r="45074" spans="25:25">
      <c r="Y45074" s="176"/>
    </row>
    <row r="45075" spans="25:25">
      <c r="Y45075" s="176"/>
    </row>
    <row r="45076" spans="25:25">
      <c r="Y45076" s="176"/>
    </row>
    <row r="45077" spans="25:25">
      <c r="Y45077" s="176"/>
    </row>
    <row r="45078" spans="25:25">
      <c r="Y45078" s="176"/>
    </row>
    <row r="45079" spans="25:25">
      <c r="Y45079" s="176"/>
    </row>
    <row r="45080" spans="25:25">
      <c r="Y45080" s="176"/>
    </row>
    <row r="45081" spans="25:25">
      <c r="Y45081" s="176"/>
    </row>
    <row r="45082" spans="25:25">
      <c r="Y45082" s="176"/>
    </row>
    <row r="45083" spans="25:25">
      <c r="Y45083" s="176"/>
    </row>
    <row r="45084" spans="25:25">
      <c r="Y45084" s="176"/>
    </row>
    <row r="45085" spans="25:25">
      <c r="Y45085" s="176"/>
    </row>
    <row r="45086" spans="25:25">
      <c r="Y45086" s="176"/>
    </row>
    <row r="45087" spans="25:25">
      <c r="Y45087" s="176"/>
    </row>
    <row r="45088" spans="25:25">
      <c r="Y45088" s="176"/>
    </row>
    <row r="45089" spans="25:25">
      <c r="Y45089" s="176"/>
    </row>
    <row r="45090" spans="25:25">
      <c r="Y45090" s="176"/>
    </row>
    <row r="45091" spans="25:25">
      <c r="Y45091" s="176"/>
    </row>
    <row r="45092" spans="25:25">
      <c r="Y45092" s="176"/>
    </row>
    <row r="45093" spans="25:25">
      <c r="Y45093" s="176"/>
    </row>
    <row r="45094" spans="25:25">
      <c r="Y45094" s="176"/>
    </row>
    <row r="45095" spans="25:25">
      <c r="Y45095" s="176"/>
    </row>
    <row r="45096" spans="25:25">
      <c r="Y45096" s="176"/>
    </row>
    <row r="45097" spans="25:25">
      <c r="Y45097" s="176"/>
    </row>
    <row r="45098" spans="25:25">
      <c r="Y45098" s="176"/>
    </row>
    <row r="45099" spans="25:25">
      <c r="Y45099" s="176"/>
    </row>
    <row r="45100" spans="25:25">
      <c r="Y45100" s="176"/>
    </row>
    <row r="45101" spans="25:25">
      <c r="Y45101" s="176"/>
    </row>
    <row r="45102" spans="25:25">
      <c r="Y45102" s="176"/>
    </row>
    <row r="45103" spans="25:25">
      <c r="Y45103" s="176"/>
    </row>
    <row r="45104" spans="25:25">
      <c r="Y45104" s="176"/>
    </row>
    <row r="45105" spans="25:25">
      <c r="Y45105" s="176"/>
    </row>
    <row r="45106" spans="25:25">
      <c r="Y45106" s="176"/>
    </row>
    <row r="45107" spans="25:25">
      <c r="Y45107" s="176"/>
    </row>
    <row r="45108" spans="25:25">
      <c r="Y45108" s="176"/>
    </row>
    <row r="45109" spans="25:25">
      <c r="Y45109" s="176"/>
    </row>
    <row r="45110" spans="25:25">
      <c r="Y45110" s="176"/>
    </row>
    <row r="45111" spans="25:25">
      <c r="Y45111" s="176"/>
    </row>
    <row r="45112" spans="25:25">
      <c r="Y45112" s="176"/>
    </row>
    <row r="45113" spans="25:25">
      <c r="Y45113" s="176"/>
    </row>
    <row r="45114" spans="25:25">
      <c r="Y45114" s="176"/>
    </row>
    <row r="45115" spans="25:25">
      <c r="Y45115" s="176"/>
    </row>
    <row r="45116" spans="25:25">
      <c r="Y45116" s="176"/>
    </row>
    <row r="45117" spans="25:25">
      <c r="Y45117" s="176"/>
    </row>
    <row r="45118" spans="25:25">
      <c r="Y45118" s="176"/>
    </row>
    <row r="45119" spans="25:25">
      <c r="Y45119" s="176"/>
    </row>
    <row r="45120" spans="25:25">
      <c r="Y45120" s="176"/>
    </row>
    <row r="45121" spans="25:25">
      <c r="Y45121" s="176"/>
    </row>
    <row r="45122" spans="25:25">
      <c r="Y45122" s="176"/>
    </row>
    <row r="45123" spans="25:25">
      <c r="Y45123" s="176"/>
    </row>
    <row r="45124" spans="25:25">
      <c r="Y45124" s="176"/>
    </row>
    <row r="45125" spans="25:25">
      <c r="Y45125" s="176"/>
    </row>
    <row r="45126" spans="25:25">
      <c r="Y45126" s="176"/>
    </row>
    <row r="45127" spans="25:25">
      <c r="Y45127" s="176"/>
    </row>
    <row r="45128" spans="25:25">
      <c r="Y45128" s="176"/>
    </row>
    <row r="45129" spans="25:25">
      <c r="Y45129" s="176"/>
    </row>
    <row r="45130" spans="25:25">
      <c r="Y45130" s="176"/>
    </row>
    <row r="45131" spans="25:25">
      <c r="Y45131" s="176"/>
    </row>
    <row r="45132" spans="25:25">
      <c r="Y45132" s="176"/>
    </row>
    <row r="45133" spans="25:25">
      <c r="Y45133" s="176"/>
    </row>
    <row r="45134" spans="25:25">
      <c r="Y45134" s="176"/>
    </row>
    <row r="45135" spans="25:25">
      <c r="Y45135" s="176"/>
    </row>
    <row r="45136" spans="25:25">
      <c r="Y45136" s="176"/>
    </row>
    <row r="45137" spans="25:25">
      <c r="Y45137" s="176"/>
    </row>
    <row r="45138" spans="25:25">
      <c r="Y45138" s="176"/>
    </row>
    <row r="45139" spans="25:25">
      <c r="Y45139" s="176"/>
    </row>
    <row r="45140" spans="25:25">
      <c r="Y45140" s="176"/>
    </row>
    <row r="45141" spans="25:25">
      <c r="Y45141" s="176"/>
    </row>
    <row r="45142" spans="25:25">
      <c r="Y45142" s="176"/>
    </row>
    <row r="45143" spans="25:25">
      <c r="Y45143" s="176"/>
    </row>
    <row r="45144" spans="25:25">
      <c r="Y45144" s="176"/>
    </row>
    <row r="45145" spans="25:25">
      <c r="Y45145" s="176"/>
    </row>
    <row r="45146" spans="25:25">
      <c r="Y45146" s="176"/>
    </row>
    <row r="45147" spans="25:25">
      <c r="Y45147" s="176"/>
    </row>
    <row r="45148" spans="25:25">
      <c r="Y45148" s="176"/>
    </row>
    <row r="45149" spans="25:25">
      <c r="Y45149" s="176"/>
    </row>
    <row r="45150" spans="25:25">
      <c r="Y45150" s="176"/>
    </row>
    <row r="45151" spans="25:25">
      <c r="Y45151" s="176"/>
    </row>
    <row r="45152" spans="25:25">
      <c r="Y45152" s="176"/>
    </row>
    <row r="45153" spans="25:25">
      <c r="Y45153" s="176"/>
    </row>
    <row r="45154" spans="25:25">
      <c r="Y45154" s="176"/>
    </row>
    <row r="45155" spans="25:25">
      <c r="Y45155" s="176"/>
    </row>
    <row r="45156" spans="25:25">
      <c r="Y45156" s="176"/>
    </row>
    <row r="45157" spans="25:25">
      <c r="Y45157" s="176"/>
    </row>
    <row r="45158" spans="25:25">
      <c r="Y45158" s="176"/>
    </row>
    <row r="45159" spans="25:25">
      <c r="Y45159" s="176"/>
    </row>
    <row r="45160" spans="25:25">
      <c r="Y45160" s="176"/>
    </row>
    <row r="45161" spans="25:25">
      <c r="Y45161" s="176"/>
    </row>
    <row r="45162" spans="25:25">
      <c r="Y45162" s="176"/>
    </row>
    <row r="45163" spans="25:25">
      <c r="Y45163" s="176"/>
    </row>
    <row r="45164" spans="25:25">
      <c r="Y45164" s="176"/>
    </row>
    <row r="45165" spans="25:25">
      <c r="Y45165" s="176"/>
    </row>
    <row r="45166" spans="25:25">
      <c r="Y45166" s="176"/>
    </row>
    <row r="45167" spans="25:25">
      <c r="Y45167" s="176"/>
    </row>
    <row r="45168" spans="25:25">
      <c r="Y45168" s="176"/>
    </row>
    <row r="45169" spans="25:25">
      <c r="Y45169" s="176"/>
    </row>
    <row r="45170" spans="25:25">
      <c r="Y45170" s="176"/>
    </row>
    <row r="45171" spans="25:25">
      <c r="Y45171" s="176"/>
    </row>
    <row r="45172" spans="25:25">
      <c r="Y45172" s="176"/>
    </row>
    <row r="45173" spans="25:25">
      <c r="Y45173" s="176"/>
    </row>
    <row r="45174" spans="25:25">
      <c r="Y45174" s="176"/>
    </row>
    <row r="45175" spans="25:25">
      <c r="Y45175" s="176"/>
    </row>
    <row r="45176" spans="25:25">
      <c r="Y45176" s="176"/>
    </row>
    <row r="45177" spans="25:25">
      <c r="Y45177" s="176"/>
    </row>
    <row r="45178" spans="25:25">
      <c r="Y45178" s="176"/>
    </row>
    <row r="45179" spans="25:25">
      <c r="Y45179" s="176"/>
    </row>
    <row r="45180" spans="25:25">
      <c r="Y45180" s="176"/>
    </row>
    <row r="45181" spans="25:25">
      <c r="Y45181" s="176"/>
    </row>
    <row r="45182" spans="25:25">
      <c r="Y45182" s="176"/>
    </row>
    <row r="45183" spans="25:25">
      <c r="Y45183" s="176"/>
    </row>
    <row r="45184" spans="25:25">
      <c r="Y45184" s="176"/>
    </row>
    <row r="45185" spans="25:25">
      <c r="Y45185" s="176"/>
    </row>
    <row r="45186" spans="25:25">
      <c r="Y45186" s="176"/>
    </row>
    <row r="45187" spans="25:25">
      <c r="Y45187" s="176"/>
    </row>
    <row r="45188" spans="25:25">
      <c r="Y45188" s="176"/>
    </row>
    <row r="45189" spans="25:25">
      <c r="Y45189" s="176"/>
    </row>
    <row r="45190" spans="25:25">
      <c r="Y45190" s="176"/>
    </row>
    <row r="45191" spans="25:25">
      <c r="Y45191" s="176"/>
    </row>
    <row r="45192" spans="25:25">
      <c r="Y45192" s="176"/>
    </row>
    <row r="45193" spans="25:25">
      <c r="Y45193" s="176"/>
    </row>
    <row r="45194" spans="25:25">
      <c r="Y45194" s="176"/>
    </row>
    <row r="45195" spans="25:25">
      <c r="Y45195" s="176"/>
    </row>
    <row r="45196" spans="25:25">
      <c r="Y45196" s="176"/>
    </row>
    <row r="45197" spans="25:25">
      <c r="Y45197" s="176"/>
    </row>
    <row r="45198" spans="25:25">
      <c r="Y45198" s="176"/>
    </row>
    <row r="45199" spans="25:25">
      <c r="Y45199" s="176"/>
    </row>
    <row r="45200" spans="25:25">
      <c r="Y45200" s="176"/>
    </row>
    <row r="45201" spans="25:25">
      <c r="Y45201" s="176"/>
    </row>
    <row r="45202" spans="25:25">
      <c r="Y45202" s="176"/>
    </row>
    <row r="45203" spans="25:25">
      <c r="Y45203" s="176"/>
    </row>
    <row r="45204" spans="25:25">
      <c r="Y45204" s="176"/>
    </row>
    <row r="45205" spans="25:25">
      <c r="Y45205" s="176"/>
    </row>
    <row r="45206" spans="25:25">
      <c r="Y45206" s="176"/>
    </row>
    <row r="45207" spans="25:25">
      <c r="Y45207" s="176"/>
    </row>
    <row r="45208" spans="25:25">
      <c r="Y45208" s="176"/>
    </row>
    <row r="45209" spans="25:25">
      <c r="Y45209" s="176"/>
    </row>
    <row r="45210" spans="25:25">
      <c r="Y45210" s="176"/>
    </row>
    <row r="45211" spans="25:25">
      <c r="Y45211" s="176"/>
    </row>
    <row r="45212" spans="25:25">
      <c r="Y45212" s="176"/>
    </row>
    <row r="45213" spans="25:25">
      <c r="Y45213" s="176"/>
    </row>
    <row r="45214" spans="25:25">
      <c r="Y45214" s="176"/>
    </row>
    <row r="45215" spans="25:25">
      <c r="Y45215" s="176"/>
    </row>
    <row r="45216" spans="25:25">
      <c r="Y45216" s="176"/>
    </row>
    <row r="45217" spans="25:25">
      <c r="Y45217" s="176"/>
    </row>
    <row r="45218" spans="25:25">
      <c r="Y45218" s="176"/>
    </row>
    <row r="45219" spans="25:25">
      <c r="Y45219" s="176"/>
    </row>
    <row r="45220" spans="25:25">
      <c r="Y45220" s="176"/>
    </row>
    <row r="45221" spans="25:25">
      <c r="Y45221" s="176"/>
    </row>
    <row r="45222" spans="25:25">
      <c r="Y45222" s="176"/>
    </row>
    <row r="45223" spans="25:25">
      <c r="Y45223" s="176"/>
    </row>
    <row r="45224" spans="25:25">
      <c r="Y45224" s="176"/>
    </row>
    <row r="45225" spans="25:25">
      <c r="Y45225" s="176"/>
    </row>
    <row r="45226" spans="25:25">
      <c r="Y45226" s="176"/>
    </row>
    <row r="45227" spans="25:25">
      <c r="Y45227" s="176"/>
    </row>
    <row r="45228" spans="25:25">
      <c r="Y45228" s="176"/>
    </row>
    <row r="45229" spans="25:25">
      <c r="Y45229" s="176"/>
    </row>
    <row r="45230" spans="25:25">
      <c r="Y45230" s="176"/>
    </row>
    <row r="45231" spans="25:25">
      <c r="Y45231" s="176"/>
    </row>
    <row r="45232" spans="25:25">
      <c r="Y45232" s="176"/>
    </row>
    <row r="45233" spans="25:25">
      <c r="Y45233" s="176"/>
    </row>
    <row r="45234" spans="25:25">
      <c r="Y45234" s="176"/>
    </row>
    <row r="45235" spans="25:25">
      <c r="Y45235" s="176"/>
    </row>
    <row r="45236" spans="25:25">
      <c r="Y45236" s="176"/>
    </row>
    <row r="45237" spans="25:25">
      <c r="Y45237" s="176"/>
    </row>
    <row r="45238" spans="25:25">
      <c r="Y45238" s="176"/>
    </row>
    <row r="45239" spans="25:25">
      <c r="Y45239" s="176"/>
    </row>
    <row r="45240" spans="25:25">
      <c r="Y45240" s="176"/>
    </row>
    <row r="45241" spans="25:25">
      <c r="Y45241" s="176"/>
    </row>
    <row r="45242" spans="25:25">
      <c r="Y45242" s="176"/>
    </row>
    <row r="45243" spans="25:25">
      <c r="Y45243" s="176"/>
    </row>
    <row r="45244" spans="25:25">
      <c r="Y45244" s="176"/>
    </row>
    <row r="45245" spans="25:25">
      <c r="Y45245" s="176"/>
    </row>
    <row r="45246" spans="25:25">
      <c r="Y45246" s="176"/>
    </row>
    <row r="45247" spans="25:25">
      <c r="Y45247" s="176"/>
    </row>
    <row r="45248" spans="25:25">
      <c r="Y45248" s="176"/>
    </row>
    <row r="45249" spans="25:25">
      <c r="Y45249" s="176"/>
    </row>
    <row r="45250" spans="25:25">
      <c r="Y45250" s="176"/>
    </row>
    <row r="45251" spans="25:25">
      <c r="Y45251" s="176"/>
    </row>
    <row r="45252" spans="25:25">
      <c r="Y45252" s="176"/>
    </row>
    <row r="45253" spans="25:25">
      <c r="Y45253" s="176"/>
    </row>
    <row r="45254" spans="25:25">
      <c r="Y45254" s="176"/>
    </row>
    <row r="45255" spans="25:25">
      <c r="Y45255" s="176"/>
    </row>
    <row r="45256" spans="25:25">
      <c r="Y45256" s="176"/>
    </row>
    <row r="45257" spans="25:25">
      <c r="Y45257" s="176"/>
    </row>
    <row r="45258" spans="25:25">
      <c r="Y45258" s="176"/>
    </row>
    <row r="45259" spans="25:25">
      <c r="Y45259" s="176"/>
    </row>
    <row r="45260" spans="25:25">
      <c r="Y45260" s="176"/>
    </row>
    <row r="45261" spans="25:25">
      <c r="Y45261" s="176"/>
    </row>
    <row r="45262" spans="25:25">
      <c r="Y45262" s="176"/>
    </row>
    <row r="45263" spans="25:25">
      <c r="Y45263" s="176"/>
    </row>
    <row r="45264" spans="25:25">
      <c r="Y45264" s="176"/>
    </row>
    <row r="45265" spans="25:25">
      <c r="Y45265" s="176"/>
    </row>
    <row r="45266" spans="25:25">
      <c r="Y45266" s="176"/>
    </row>
    <row r="45267" spans="25:25">
      <c r="Y45267" s="176"/>
    </row>
    <row r="45268" spans="25:25">
      <c r="Y45268" s="176"/>
    </row>
    <row r="45269" spans="25:25">
      <c r="Y45269" s="176"/>
    </row>
    <row r="45270" spans="25:25">
      <c r="Y45270" s="176"/>
    </row>
    <row r="45271" spans="25:25">
      <c r="Y45271" s="176"/>
    </row>
    <row r="45272" spans="25:25">
      <c r="Y45272" s="176"/>
    </row>
    <row r="45273" spans="25:25">
      <c r="Y45273" s="176"/>
    </row>
    <row r="45274" spans="25:25">
      <c r="Y45274" s="176"/>
    </row>
    <row r="45275" spans="25:25">
      <c r="Y45275" s="176"/>
    </row>
    <row r="45276" spans="25:25">
      <c r="Y45276" s="176"/>
    </row>
    <row r="45277" spans="25:25">
      <c r="Y45277" s="176"/>
    </row>
    <row r="45278" spans="25:25">
      <c r="Y45278" s="176"/>
    </row>
    <row r="45279" spans="25:25">
      <c r="Y45279" s="176"/>
    </row>
    <row r="45280" spans="25:25">
      <c r="Y45280" s="176"/>
    </row>
    <row r="45281" spans="25:25">
      <c r="Y45281" s="176"/>
    </row>
    <row r="45282" spans="25:25">
      <c r="Y45282" s="176"/>
    </row>
    <row r="45283" spans="25:25">
      <c r="Y45283" s="176"/>
    </row>
    <row r="45284" spans="25:25">
      <c r="Y45284" s="176"/>
    </row>
    <row r="45285" spans="25:25">
      <c r="Y45285" s="176"/>
    </row>
    <row r="45286" spans="25:25">
      <c r="Y45286" s="176"/>
    </row>
    <row r="45287" spans="25:25">
      <c r="Y45287" s="176"/>
    </row>
    <row r="45288" spans="25:25">
      <c r="Y45288" s="176"/>
    </row>
    <row r="45289" spans="25:25">
      <c r="Y45289" s="176"/>
    </row>
    <row r="45290" spans="25:25">
      <c r="Y45290" s="176"/>
    </row>
    <row r="45291" spans="25:25">
      <c r="Y45291" s="176"/>
    </row>
    <row r="45292" spans="25:25">
      <c r="Y45292" s="176"/>
    </row>
    <row r="45293" spans="25:25">
      <c r="Y45293" s="176"/>
    </row>
    <row r="45294" spans="25:25">
      <c r="Y45294" s="176"/>
    </row>
    <row r="45295" spans="25:25">
      <c r="Y45295" s="176"/>
    </row>
    <row r="45296" spans="25:25">
      <c r="Y45296" s="176"/>
    </row>
    <row r="45297" spans="25:25">
      <c r="Y45297" s="176"/>
    </row>
    <row r="45298" spans="25:25">
      <c r="Y45298" s="176"/>
    </row>
    <row r="45299" spans="25:25">
      <c r="Y45299" s="176"/>
    </row>
    <row r="45300" spans="25:25">
      <c r="Y45300" s="176"/>
    </row>
    <row r="45301" spans="25:25">
      <c r="Y45301" s="176"/>
    </row>
    <row r="45302" spans="25:25">
      <c r="Y45302" s="176"/>
    </row>
    <row r="45303" spans="25:25">
      <c r="Y45303" s="176"/>
    </row>
    <row r="45304" spans="25:25">
      <c r="Y45304" s="176"/>
    </row>
    <row r="45305" spans="25:25">
      <c r="Y45305" s="176"/>
    </row>
    <row r="45306" spans="25:25">
      <c r="Y45306" s="176"/>
    </row>
    <row r="45307" spans="25:25">
      <c r="Y45307" s="176"/>
    </row>
    <row r="45308" spans="25:25">
      <c r="Y45308" s="176"/>
    </row>
    <row r="45309" spans="25:25">
      <c r="Y45309" s="176"/>
    </row>
    <row r="45310" spans="25:25">
      <c r="Y45310" s="176"/>
    </row>
    <row r="45311" spans="25:25">
      <c r="Y45311" s="176"/>
    </row>
    <row r="45312" spans="25:25">
      <c r="Y45312" s="176"/>
    </row>
    <row r="45313" spans="25:25">
      <c r="Y45313" s="176"/>
    </row>
    <row r="45314" spans="25:25">
      <c r="Y45314" s="176"/>
    </row>
    <row r="45315" spans="25:25">
      <c r="Y45315" s="176"/>
    </row>
    <row r="45316" spans="25:25">
      <c r="Y45316" s="176"/>
    </row>
    <row r="45317" spans="25:25">
      <c r="Y45317" s="176"/>
    </row>
    <row r="45318" spans="25:25">
      <c r="Y45318" s="176"/>
    </row>
    <row r="45319" spans="25:25">
      <c r="Y45319" s="176"/>
    </row>
    <row r="45320" spans="25:25">
      <c r="Y45320" s="176"/>
    </row>
    <row r="45321" spans="25:25">
      <c r="Y45321" s="176"/>
    </row>
    <row r="45322" spans="25:25">
      <c r="Y45322" s="176"/>
    </row>
    <row r="45323" spans="25:25">
      <c r="Y45323" s="176"/>
    </row>
    <row r="45324" spans="25:25">
      <c r="Y45324" s="176"/>
    </row>
    <row r="45325" spans="25:25">
      <c r="Y45325" s="176"/>
    </row>
    <row r="45326" spans="25:25">
      <c r="Y45326" s="176"/>
    </row>
    <row r="45327" spans="25:25">
      <c r="Y45327" s="176"/>
    </row>
    <row r="45328" spans="25:25">
      <c r="Y45328" s="176"/>
    </row>
    <row r="45329" spans="25:25">
      <c r="Y45329" s="176"/>
    </row>
    <row r="45330" spans="25:25">
      <c r="Y45330" s="176"/>
    </row>
    <row r="45331" spans="25:25">
      <c r="Y45331" s="176"/>
    </row>
    <row r="45332" spans="25:25">
      <c r="Y45332" s="176"/>
    </row>
    <row r="45333" spans="25:25">
      <c r="Y45333" s="176"/>
    </row>
    <row r="45334" spans="25:25">
      <c r="Y45334" s="176"/>
    </row>
    <row r="45335" spans="25:25">
      <c r="Y45335" s="176"/>
    </row>
    <row r="45336" spans="25:25">
      <c r="Y45336" s="176"/>
    </row>
    <row r="45337" spans="25:25">
      <c r="Y45337" s="176"/>
    </row>
    <row r="45338" spans="25:25">
      <c r="Y45338" s="176"/>
    </row>
    <row r="45339" spans="25:25">
      <c r="Y45339" s="176"/>
    </row>
    <row r="45340" spans="25:25">
      <c r="Y45340" s="176"/>
    </row>
    <row r="45341" spans="25:25">
      <c r="Y45341" s="176"/>
    </row>
    <row r="45342" spans="25:25">
      <c r="Y45342" s="176"/>
    </row>
    <row r="45343" spans="25:25">
      <c r="Y45343" s="176"/>
    </row>
    <row r="45344" spans="25:25">
      <c r="Y45344" s="176"/>
    </row>
    <row r="45345" spans="25:25">
      <c r="Y45345" s="176"/>
    </row>
    <row r="45346" spans="25:25">
      <c r="Y45346" s="176"/>
    </row>
    <row r="45347" spans="25:25">
      <c r="Y45347" s="176"/>
    </row>
    <row r="45348" spans="25:25">
      <c r="Y45348" s="176"/>
    </row>
    <row r="45349" spans="25:25">
      <c r="Y45349" s="176"/>
    </row>
    <row r="45350" spans="25:25">
      <c r="Y45350" s="176"/>
    </row>
    <row r="45351" spans="25:25">
      <c r="Y45351" s="176"/>
    </row>
    <row r="45352" spans="25:25">
      <c r="Y45352" s="176"/>
    </row>
    <row r="45353" spans="25:25">
      <c r="Y45353" s="176"/>
    </row>
    <row r="45354" spans="25:25">
      <c r="Y45354" s="176"/>
    </row>
    <row r="45355" spans="25:25">
      <c r="Y45355" s="176"/>
    </row>
    <row r="45356" spans="25:25">
      <c r="Y45356" s="176"/>
    </row>
    <row r="45357" spans="25:25">
      <c r="Y45357" s="176"/>
    </row>
    <row r="45358" spans="25:25">
      <c r="Y45358" s="176"/>
    </row>
    <row r="45359" spans="25:25">
      <c r="Y45359" s="176"/>
    </row>
    <row r="45360" spans="25:25">
      <c r="Y45360" s="176"/>
    </row>
    <row r="45361" spans="25:25">
      <c r="Y45361" s="176"/>
    </row>
    <row r="45362" spans="25:25">
      <c r="Y45362" s="176"/>
    </row>
    <row r="45363" spans="25:25">
      <c r="Y45363" s="176"/>
    </row>
    <row r="45364" spans="25:25">
      <c r="Y45364" s="176"/>
    </row>
    <row r="45365" spans="25:25">
      <c r="Y45365" s="176"/>
    </row>
    <row r="45366" spans="25:25">
      <c r="Y45366" s="176"/>
    </row>
    <row r="45367" spans="25:25">
      <c r="Y45367" s="176"/>
    </row>
    <row r="45368" spans="25:25">
      <c r="Y45368" s="176"/>
    </row>
    <row r="45369" spans="25:25">
      <c r="Y45369" s="176"/>
    </row>
    <row r="45370" spans="25:25">
      <c r="Y45370" s="176"/>
    </row>
    <row r="45371" spans="25:25">
      <c r="Y45371" s="176"/>
    </row>
    <row r="45372" spans="25:25">
      <c r="Y45372" s="176"/>
    </row>
    <row r="45373" spans="25:25">
      <c r="Y45373" s="176"/>
    </row>
    <row r="45374" spans="25:25">
      <c r="Y45374" s="176"/>
    </row>
    <row r="45375" spans="25:25">
      <c r="Y45375" s="176"/>
    </row>
    <row r="45376" spans="25:25">
      <c r="Y45376" s="176"/>
    </row>
    <row r="45377" spans="25:25">
      <c r="Y45377" s="176"/>
    </row>
    <row r="45378" spans="25:25">
      <c r="Y45378" s="176"/>
    </row>
    <row r="45379" spans="25:25">
      <c r="Y45379" s="176"/>
    </row>
    <row r="45380" spans="25:25">
      <c r="Y45380" s="176"/>
    </row>
    <row r="45381" spans="25:25">
      <c r="Y45381" s="176"/>
    </row>
    <row r="45382" spans="25:25">
      <c r="Y45382" s="176"/>
    </row>
    <row r="45383" spans="25:25">
      <c r="Y45383" s="176"/>
    </row>
    <row r="45384" spans="25:25">
      <c r="Y45384" s="176"/>
    </row>
    <row r="45385" spans="25:25">
      <c r="Y45385" s="176"/>
    </row>
    <row r="45386" spans="25:25">
      <c r="Y45386" s="176"/>
    </row>
    <row r="45387" spans="25:25">
      <c r="Y45387" s="176"/>
    </row>
    <row r="45388" spans="25:25">
      <c r="Y45388" s="176"/>
    </row>
    <row r="45389" spans="25:25">
      <c r="Y45389" s="176"/>
    </row>
    <row r="45390" spans="25:25">
      <c r="Y45390" s="176"/>
    </row>
    <row r="45391" spans="25:25">
      <c r="Y45391" s="176"/>
    </row>
    <row r="45392" spans="25:25">
      <c r="Y45392" s="176"/>
    </row>
    <row r="45393" spans="25:25">
      <c r="Y45393" s="176"/>
    </row>
    <row r="45394" spans="25:25">
      <c r="Y45394" s="176"/>
    </row>
    <row r="45395" spans="25:25">
      <c r="Y45395" s="176"/>
    </row>
    <row r="45396" spans="25:25">
      <c r="Y45396" s="176"/>
    </row>
    <row r="45397" spans="25:25">
      <c r="Y45397" s="176"/>
    </row>
    <row r="45398" spans="25:25">
      <c r="Y45398" s="176"/>
    </row>
    <row r="45399" spans="25:25">
      <c r="Y45399" s="176"/>
    </row>
    <row r="45400" spans="25:25">
      <c r="Y45400" s="176"/>
    </row>
    <row r="45401" spans="25:25">
      <c r="Y45401" s="176"/>
    </row>
    <row r="45402" spans="25:25">
      <c r="Y45402" s="176"/>
    </row>
    <row r="45403" spans="25:25">
      <c r="Y45403" s="176"/>
    </row>
    <row r="45404" spans="25:25">
      <c r="Y45404" s="176"/>
    </row>
    <row r="45405" spans="25:25">
      <c r="Y45405" s="176"/>
    </row>
    <row r="45406" spans="25:25">
      <c r="Y45406" s="176"/>
    </row>
    <row r="45407" spans="25:25">
      <c r="Y45407" s="176"/>
    </row>
    <row r="45408" spans="25:25">
      <c r="Y45408" s="176"/>
    </row>
    <row r="45409" spans="25:25">
      <c r="Y45409" s="176"/>
    </row>
    <row r="45410" spans="25:25">
      <c r="Y45410" s="176"/>
    </row>
    <row r="45411" spans="25:25">
      <c r="Y45411" s="176"/>
    </row>
    <row r="45412" spans="25:25">
      <c r="Y45412" s="176"/>
    </row>
    <row r="45413" spans="25:25">
      <c r="Y45413" s="176"/>
    </row>
    <row r="45414" spans="25:25">
      <c r="Y45414" s="176"/>
    </row>
    <row r="45415" spans="25:25">
      <c r="Y45415" s="176"/>
    </row>
    <row r="45416" spans="25:25">
      <c r="Y45416" s="176"/>
    </row>
    <row r="45417" spans="25:25">
      <c r="Y45417" s="176"/>
    </row>
    <row r="45418" spans="25:25">
      <c r="Y45418" s="176"/>
    </row>
    <row r="45419" spans="25:25">
      <c r="Y45419" s="176"/>
    </row>
    <row r="45420" spans="25:25">
      <c r="Y45420" s="176"/>
    </row>
    <row r="45421" spans="25:25">
      <c r="Y45421" s="176"/>
    </row>
    <row r="45422" spans="25:25">
      <c r="Y45422" s="176"/>
    </row>
    <row r="45423" spans="25:25">
      <c r="Y45423" s="176"/>
    </row>
    <row r="45424" spans="25:25">
      <c r="Y45424" s="176"/>
    </row>
    <row r="45425" spans="25:25">
      <c r="Y45425" s="176"/>
    </row>
    <row r="45426" spans="25:25">
      <c r="Y45426" s="176"/>
    </row>
    <row r="45427" spans="25:25">
      <c r="Y45427" s="176"/>
    </row>
    <row r="45428" spans="25:25">
      <c r="Y45428" s="176"/>
    </row>
    <row r="45429" spans="25:25">
      <c r="Y45429" s="176"/>
    </row>
    <row r="45430" spans="25:25">
      <c r="Y45430" s="176"/>
    </row>
    <row r="45431" spans="25:25">
      <c r="Y45431" s="176"/>
    </row>
    <row r="45432" spans="25:25">
      <c r="Y45432" s="176"/>
    </row>
    <row r="45433" spans="25:25">
      <c r="Y45433" s="176"/>
    </row>
    <row r="45434" spans="25:25">
      <c r="Y45434" s="176"/>
    </row>
    <row r="45435" spans="25:25">
      <c r="Y45435" s="176"/>
    </row>
    <row r="45436" spans="25:25">
      <c r="Y45436" s="176"/>
    </row>
    <row r="45437" spans="25:25">
      <c r="Y45437" s="176"/>
    </row>
    <row r="45438" spans="25:25">
      <c r="Y45438" s="176"/>
    </row>
    <row r="45439" spans="25:25">
      <c r="Y45439" s="176"/>
    </row>
    <row r="45440" spans="25:25">
      <c r="Y45440" s="176"/>
    </row>
    <row r="45441" spans="25:25">
      <c r="Y45441" s="176"/>
    </row>
    <row r="45442" spans="25:25">
      <c r="Y45442" s="176"/>
    </row>
    <row r="45443" spans="25:25">
      <c r="Y45443" s="176"/>
    </row>
    <row r="45444" spans="25:25">
      <c r="Y45444" s="176"/>
    </row>
    <row r="45445" spans="25:25">
      <c r="Y45445" s="176"/>
    </row>
    <row r="45446" spans="25:25">
      <c r="Y45446" s="176"/>
    </row>
    <row r="45447" spans="25:25">
      <c r="Y45447" s="176"/>
    </row>
    <row r="45448" spans="25:25">
      <c r="Y45448" s="176"/>
    </row>
    <row r="45449" spans="25:25">
      <c r="Y45449" s="176"/>
    </row>
    <row r="45450" spans="25:25">
      <c r="Y45450" s="176"/>
    </row>
    <row r="45451" spans="25:25">
      <c r="Y45451" s="176"/>
    </row>
    <row r="45452" spans="25:25">
      <c r="Y45452" s="176"/>
    </row>
    <row r="45453" spans="25:25">
      <c r="Y45453" s="176"/>
    </row>
    <row r="45454" spans="25:25">
      <c r="Y45454" s="176"/>
    </row>
    <row r="45455" spans="25:25">
      <c r="Y45455" s="176"/>
    </row>
    <row r="45456" spans="25:25">
      <c r="Y45456" s="176"/>
    </row>
    <row r="45457" spans="25:25">
      <c r="Y45457" s="176"/>
    </row>
    <row r="45458" spans="25:25">
      <c r="Y45458" s="176"/>
    </row>
    <row r="45459" spans="25:25">
      <c r="Y45459" s="176"/>
    </row>
    <row r="45460" spans="25:25">
      <c r="Y45460" s="176"/>
    </row>
    <row r="45461" spans="25:25">
      <c r="Y45461" s="176"/>
    </row>
    <row r="45462" spans="25:25">
      <c r="Y45462" s="176"/>
    </row>
    <row r="45463" spans="25:25">
      <c r="Y45463" s="176"/>
    </row>
    <row r="45464" spans="25:25">
      <c r="Y45464" s="176"/>
    </row>
    <row r="45465" spans="25:25">
      <c r="Y45465" s="176"/>
    </row>
    <row r="45466" spans="25:25">
      <c r="Y45466" s="176"/>
    </row>
    <row r="45467" spans="25:25">
      <c r="Y45467" s="176"/>
    </row>
    <row r="45468" spans="25:25">
      <c r="Y45468" s="176"/>
    </row>
    <row r="45469" spans="25:25">
      <c r="Y45469" s="176"/>
    </row>
    <row r="45470" spans="25:25">
      <c r="Y45470" s="176"/>
    </row>
    <row r="45471" spans="25:25">
      <c r="Y45471" s="176"/>
    </row>
    <row r="45472" spans="25:25">
      <c r="Y45472" s="176"/>
    </row>
    <row r="45473" spans="25:25">
      <c r="Y45473" s="176"/>
    </row>
    <row r="45474" spans="25:25">
      <c r="Y45474" s="176"/>
    </row>
    <row r="45475" spans="25:25">
      <c r="Y45475" s="176"/>
    </row>
    <row r="45476" spans="25:25">
      <c r="Y45476" s="176"/>
    </row>
    <row r="45477" spans="25:25">
      <c r="Y45477" s="176"/>
    </row>
    <row r="45478" spans="25:25">
      <c r="Y45478" s="176"/>
    </row>
    <row r="45479" spans="25:25">
      <c r="Y45479" s="176"/>
    </row>
    <row r="45480" spans="25:25">
      <c r="Y45480" s="176"/>
    </row>
    <row r="45481" spans="25:25">
      <c r="Y45481" s="176"/>
    </row>
    <row r="45482" spans="25:25">
      <c r="Y45482" s="176"/>
    </row>
    <row r="45483" spans="25:25">
      <c r="Y45483" s="176"/>
    </row>
    <row r="45484" spans="25:25">
      <c r="Y45484" s="176"/>
    </row>
    <row r="45485" spans="25:25">
      <c r="Y45485" s="176"/>
    </row>
    <row r="45486" spans="25:25">
      <c r="Y45486" s="176"/>
    </row>
    <row r="45487" spans="25:25">
      <c r="Y45487" s="176"/>
    </row>
    <row r="45488" spans="25:25">
      <c r="Y45488" s="176"/>
    </row>
    <row r="45489" spans="25:25">
      <c r="Y45489" s="176"/>
    </row>
    <row r="45490" spans="25:25">
      <c r="Y45490" s="176"/>
    </row>
    <row r="45491" spans="25:25">
      <c r="Y45491" s="176"/>
    </row>
    <row r="45492" spans="25:25">
      <c r="Y45492" s="176"/>
    </row>
    <row r="45493" spans="25:25">
      <c r="Y45493" s="176"/>
    </row>
    <row r="45494" spans="25:25">
      <c r="Y45494" s="176"/>
    </row>
    <row r="45495" spans="25:25">
      <c r="Y45495" s="176"/>
    </row>
    <row r="45496" spans="25:25">
      <c r="Y45496" s="176"/>
    </row>
    <row r="45497" spans="25:25">
      <c r="Y45497" s="176"/>
    </row>
    <row r="45498" spans="25:25">
      <c r="Y45498" s="176"/>
    </row>
    <row r="45499" spans="25:25">
      <c r="Y45499" s="176"/>
    </row>
    <row r="45500" spans="25:25">
      <c r="Y45500" s="176"/>
    </row>
    <row r="45501" spans="25:25">
      <c r="Y45501" s="176"/>
    </row>
    <row r="45502" spans="25:25">
      <c r="Y45502" s="176"/>
    </row>
    <row r="45503" spans="25:25">
      <c r="Y45503" s="176"/>
    </row>
    <row r="45504" spans="25:25">
      <c r="Y45504" s="176"/>
    </row>
    <row r="45505" spans="25:25">
      <c r="Y45505" s="176"/>
    </row>
    <row r="45506" spans="25:25">
      <c r="Y45506" s="176"/>
    </row>
    <row r="45507" spans="25:25">
      <c r="Y45507" s="176"/>
    </row>
    <row r="45508" spans="25:25">
      <c r="Y45508" s="176"/>
    </row>
    <row r="45509" spans="25:25">
      <c r="Y45509" s="176"/>
    </row>
    <row r="45510" spans="25:25">
      <c r="Y45510" s="176"/>
    </row>
    <row r="45511" spans="25:25">
      <c r="Y45511" s="176"/>
    </row>
    <row r="45512" spans="25:25">
      <c r="Y45512" s="176"/>
    </row>
    <row r="45513" spans="25:25">
      <c r="Y45513" s="176"/>
    </row>
    <row r="45514" spans="25:25">
      <c r="Y45514" s="176"/>
    </row>
    <row r="45515" spans="25:25">
      <c r="Y45515" s="176"/>
    </row>
    <row r="45516" spans="25:25">
      <c r="Y45516" s="176"/>
    </row>
    <row r="45517" spans="25:25">
      <c r="Y45517" s="176"/>
    </row>
    <row r="45518" spans="25:25">
      <c r="Y45518" s="176"/>
    </row>
    <row r="45519" spans="25:25">
      <c r="Y45519" s="176"/>
    </row>
    <row r="45520" spans="25:25">
      <c r="Y45520" s="176"/>
    </row>
    <row r="45521" spans="25:25">
      <c r="Y45521" s="176"/>
    </row>
    <row r="45522" spans="25:25">
      <c r="Y45522" s="176"/>
    </row>
    <row r="45523" spans="25:25">
      <c r="Y45523" s="176"/>
    </row>
    <row r="45524" spans="25:25">
      <c r="Y45524" s="176"/>
    </row>
    <row r="45525" spans="25:25">
      <c r="Y45525" s="176"/>
    </row>
    <row r="45526" spans="25:25">
      <c r="Y45526" s="176"/>
    </row>
    <row r="45527" spans="25:25">
      <c r="Y45527" s="176"/>
    </row>
    <row r="45528" spans="25:25">
      <c r="Y45528" s="176"/>
    </row>
    <row r="45529" spans="25:25">
      <c r="Y45529" s="176"/>
    </row>
    <row r="45530" spans="25:25">
      <c r="Y45530" s="176"/>
    </row>
    <row r="45531" spans="25:25">
      <c r="Y45531" s="176"/>
    </row>
    <row r="45532" spans="25:25">
      <c r="Y45532" s="176"/>
    </row>
    <row r="45533" spans="25:25">
      <c r="Y45533" s="176"/>
    </row>
    <row r="45534" spans="25:25">
      <c r="Y45534" s="176"/>
    </row>
    <row r="45535" spans="25:25">
      <c r="Y45535" s="176"/>
    </row>
    <row r="45536" spans="25:25">
      <c r="Y45536" s="176"/>
    </row>
    <row r="45537" spans="25:25">
      <c r="Y45537" s="176"/>
    </row>
    <row r="45538" spans="25:25">
      <c r="Y45538" s="176"/>
    </row>
    <row r="45539" spans="25:25">
      <c r="Y45539" s="176"/>
    </row>
    <row r="45540" spans="25:25">
      <c r="Y45540" s="176"/>
    </row>
    <row r="45541" spans="25:25">
      <c r="Y45541" s="176"/>
    </row>
    <row r="45542" spans="25:25">
      <c r="Y45542" s="176"/>
    </row>
    <row r="45543" spans="25:25">
      <c r="Y45543" s="176"/>
    </row>
    <row r="45544" spans="25:25">
      <c r="Y45544" s="176"/>
    </row>
    <row r="45545" spans="25:25">
      <c r="Y45545" s="176"/>
    </row>
    <row r="45546" spans="25:25">
      <c r="Y45546" s="176"/>
    </row>
    <row r="45547" spans="25:25">
      <c r="Y45547" s="176"/>
    </row>
    <row r="45548" spans="25:25">
      <c r="Y45548" s="176"/>
    </row>
    <row r="45549" spans="25:25">
      <c r="Y45549" s="176"/>
    </row>
    <row r="45550" spans="25:25">
      <c r="Y45550" s="176"/>
    </row>
    <row r="45551" spans="25:25">
      <c r="Y45551" s="176"/>
    </row>
    <row r="45552" spans="25:25">
      <c r="Y45552" s="176"/>
    </row>
    <row r="45553" spans="25:25">
      <c r="Y45553" s="176"/>
    </row>
    <row r="45554" spans="25:25">
      <c r="Y45554" s="176"/>
    </row>
    <row r="45555" spans="25:25">
      <c r="Y45555" s="176"/>
    </row>
    <row r="45556" spans="25:25">
      <c r="Y45556" s="176"/>
    </row>
    <row r="45557" spans="25:25">
      <c r="Y45557" s="176"/>
    </row>
    <row r="45558" spans="25:25">
      <c r="Y45558" s="176"/>
    </row>
    <row r="45559" spans="25:25">
      <c r="Y45559" s="176"/>
    </row>
    <row r="45560" spans="25:25">
      <c r="Y45560" s="176"/>
    </row>
    <row r="45561" spans="25:25">
      <c r="Y45561" s="176"/>
    </row>
    <row r="45562" spans="25:25">
      <c r="Y45562" s="176"/>
    </row>
    <row r="45563" spans="25:25">
      <c r="Y45563" s="176"/>
    </row>
    <row r="45564" spans="25:25">
      <c r="Y45564" s="176"/>
    </row>
    <row r="45565" spans="25:25">
      <c r="Y45565" s="176"/>
    </row>
    <row r="45566" spans="25:25">
      <c r="Y45566" s="176"/>
    </row>
    <row r="45567" spans="25:25">
      <c r="Y45567" s="176"/>
    </row>
    <row r="45568" spans="25:25">
      <c r="Y45568" s="176"/>
    </row>
    <row r="45569" spans="25:25">
      <c r="Y45569" s="176"/>
    </row>
    <row r="45570" spans="25:25">
      <c r="Y45570" s="176"/>
    </row>
    <row r="45571" spans="25:25">
      <c r="Y45571" s="176"/>
    </row>
    <row r="45572" spans="25:25">
      <c r="Y45572" s="176"/>
    </row>
    <row r="45573" spans="25:25">
      <c r="Y45573" s="176"/>
    </row>
    <row r="45574" spans="25:25">
      <c r="Y45574" s="176"/>
    </row>
    <row r="45575" spans="25:25">
      <c r="Y45575" s="176"/>
    </row>
    <row r="45576" spans="25:25">
      <c r="Y45576" s="176"/>
    </row>
    <row r="45577" spans="25:25">
      <c r="Y45577" s="176"/>
    </row>
    <row r="45578" spans="25:25">
      <c r="Y45578" s="176"/>
    </row>
    <row r="45579" spans="25:25">
      <c r="Y45579" s="176"/>
    </row>
    <row r="45580" spans="25:25">
      <c r="Y45580" s="176"/>
    </row>
    <row r="45581" spans="25:25">
      <c r="Y45581" s="176"/>
    </row>
    <row r="45582" spans="25:25">
      <c r="Y45582" s="176"/>
    </row>
    <row r="45583" spans="25:25">
      <c r="Y45583" s="176"/>
    </row>
    <row r="45584" spans="25:25">
      <c r="Y45584" s="176"/>
    </row>
    <row r="45585" spans="25:25">
      <c r="Y45585" s="176"/>
    </row>
    <row r="45586" spans="25:25">
      <c r="Y45586" s="176"/>
    </row>
    <row r="45587" spans="25:25">
      <c r="Y45587" s="176"/>
    </row>
    <row r="45588" spans="25:25">
      <c r="Y45588" s="176"/>
    </row>
    <row r="45589" spans="25:25">
      <c r="Y45589" s="176"/>
    </row>
    <row r="45590" spans="25:25">
      <c r="Y45590" s="176"/>
    </row>
    <row r="45591" spans="25:25">
      <c r="Y45591" s="176"/>
    </row>
    <row r="45592" spans="25:25">
      <c r="Y45592" s="176"/>
    </row>
    <row r="45593" spans="25:25">
      <c r="Y45593" s="176"/>
    </row>
    <row r="45594" spans="25:25">
      <c r="Y45594" s="176"/>
    </row>
    <row r="45595" spans="25:25">
      <c r="Y45595" s="176"/>
    </row>
    <row r="45596" spans="25:25">
      <c r="Y45596" s="176"/>
    </row>
    <row r="45597" spans="25:25">
      <c r="Y45597" s="176"/>
    </row>
    <row r="45598" spans="25:25">
      <c r="Y45598" s="176"/>
    </row>
    <row r="45599" spans="25:25">
      <c r="Y45599" s="176"/>
    </row>
    <row r="45600" spans="25:25">
      <c r="Y45600" s="176"/>
    </row>
    <row r="45601" spans="25:25">
      <c r="Y45601" s="176"/>
    </row>
    <row r="45602" spans="25:25">
      <c r="Y45602" s="176"/>
    </row>
    <row r="45603" spans="25:25">
      <c r="Y45603" s="176"/>
    </row>
    <row r="45604" spans="25:25">
      <c r="Y45604" s="176"/>
    </row>
    <row r="45605" spans="25:25">
      <c r="Y45605" s="176"/>
    </row>
    <row r="45606" spans="25:25">
      <c r="Y45606" s="176"/>
    </row>
    <row r="45607" spans="25:25">
      <c r="Y45607" s="176"/>
    </row>
    <row r="45608" spans="25:25">
      <c r="Y45608" s="176"/>
    </row>
    <row r="45609" spans="25:25">
      <c r="Y45609" s="176"/>
    </row>
    <row r="45610" spans="25:25">
      <c r="Y45610" s="176"/>
    </row>
    <row r="45611" spans="25:25">
      <c r="Y45611" s="176"/>
    </row>
    <row r="45612" spans="25:25">
      <c r="Y45612" s="176"/>
    </row>
    <row r="45613" spans="25:25">
      <c r="Y45613" s="176"/>
    </row>
    <row r="45614" spans="25:25">
      <c r="Y45614" s="176"/>
    </row>
    <row r="45615" spans="25:25">
      <c r="Y45615" s="176"/>
    </row>
    <row r="45616" spans="25:25">
      <c r="Y45616" s="176"/>
    </row>
    <row r="45617" spans="25:25">
      <c r="Y45617" s="176"/>
    </row>
    <row r="45618" spans="25:25">
      <c r="Y45618" s="176"/>
    </row>
    <row r="45619" spans="25:25">
      <c r="Y45619" s="176"/>
    </row>
    <row r="45620" spans="25:25">
      <c r="Y45620" s="176"/>
    </row>
    <row r="45621" spans="25:25">
      <c r="Y45621" s="176"/>
    </row>
    <row r="45622" spans="25:25">
      <c r="Y45622" s="176"/>
    </row>
    <row r="45623" spans="25:25">
      <c r="Y45623" s="176"/>
    </row>
    <row r="45624" spans="25:25">
      <c r="Y45624" s="176"/>
    </row>
    <row r="45625" spans="25:25">
      <c r="Y45625" s="176"/>
    </row>
    <row r="45626" spans="25:25">
      <c r="Y45626" s="176"/>
    </row>
    <row r="45627" spans="25:25">
      <c r="Y45627" s="176"/>
    </row>
    <row r="45628" spans="25:25">
      <c r="Y45628" s="176"/>
    </row>
    <row r="45629" spans="25:25">
      <c r="Y45629" s="176"/>
    </row>
    <row r="45630" spans="25:25">
      <c r="Y45630" s="176"/>
    </row>
    <row r="45631" spans="25:25">
      <c r="Y45631" s="176"/>
    </row>
    <row r="45632" spans="25:25">
      <c r="Y45632" s="176"/>
    </row>
    <row r="45633" spans="25:25">
      <c r="Y45633" s="176"/>
    </row>
    <row r="45634" spans="25:25">
      <c r="Y45634" s="176"/>
    </row>
    <row r="45635" spans="25:25">
      <c r="Y45635" s="176"/>
    </row>
    <row r="45636" spans="25:25">
      <c r="Y45636" s="176"/>
    </row>
    <row r="45637" spans="25:25">
      <c r="Y45637" s="176"/>
    </row>
    <row r="45638" spans="25:25">
      <c r="Y45638" s="176"/>
    </row>
    <row r="45639" spans="25:25">
      <c r="Y45639" s="176"/>
    </row>
    <row r="45640" spans="25:25">
      <c r="Y45640" s="176"/>
    </row>
    <row r="45641" spans="25:25">
      <c r="Y45641" s="176"/>
    </row>
    <row r="45642" spans="25:25">
      <c r="Y45642" s="176"/>
    </row>
    <row r="45643" spans="25:25">
      <c r="Y45643" s="176"/>
    </row>
    <row r="45644" spans="25:25">
      <c r="Y45644" s="176"/>
    </row>
    <row r="45645" spans="25:25">
      <c r="Y45645" s="176"/>
    </row>
    <row r="45646" spans="25:25">
      <c r="Y45646" s="176"/>
    </row>
    <row r="45647" spans="25:25">
      <c r="Y45647" s="176"/>
    </row>
    <row r="45648" spans="25:25">
      <c r="Y45648" s="176"/>
    </row>
    <row r="45649" spans="25:25">
      <c r="Y45649" s="176"/>
    </row>
    <row r="45650" spans="25:25">
      <c r="Y45650" s="176"/>
    </row>
    <row r="45651" spans="25:25">
      <c r="Y45651" s="176"/>
    </row>
    <row r="45652" spans="25:25">
      <c r="Y45652" s="176"/>
    </row>
    <row r="45653" spans="25:25">
      <c r="Y45653" s="176"/>
    </row>
    <row r="45654" spans="25:25">
      <c r="Y45654" s="176"/>
    </row>
    <row r="45655" spans="25:25">
      <c r="Y45655" s="176"/>
    </row>
    <row r="45656" spans="25:25">
      <c r="Y45656" s="176"/>
    </row>
    <row r="45657" spans="25:25">
      <c r="Y45657" s="176"/>
    </row>
    <row r="45658" spans="25:25">
      <c r="Y45658" s="176"/>
    </row>
    <row r="45659" spans="25:25">
      <c r="Y45659" s="176"/>
    </row>
    <row r="45660" spans="25:25">
      <c r="Y45660" s="176"/>
    </row>
    <row r="45661" spans="25:25">
      <c r="Y45661" s="176"/>
    </row>
    <row r="45662" spans="25:25">
      <c r="Y45662" s="176"/>
    </row>
    <row r="45663" spans="25:25">
      <c r="Y45663" s="176"/>
    </row>
    <row r="45664" spans="25:25">
      <c r="Y45664" s="176"/>
    </row>
    <row r="45665" spans="25:25">
      <c r="Y45665" s="176"/>
    </row>
    <row r="45666" spans="25:25">
      <c r="Y45666" s="176"/>
    </row>
    <row r="45667" spans="25:25">
      <c r="Y45667" s="176"/>
    </row>
    <row r="45668" spans="25:25">
      <c r="Y45668" s="176"/>
    </row>
    <row r="45669" spans="25:25">
      <c r="Y45669" s="176"/>
    </row>
    <row r="45670" spans="25:25">
      <c r="Y45670" s="176"/>
    </row>
    <row r="45671" spans="25:25">
      <c r="Y45671" s="176"/>
    </row>
    <row r="45672" spans="25:25">
      <c r="Y45672" s="176"/>
    </row>
    <row r="45673" spans="25:25">
      <c r="Y45673" s="176"/>
    </row>
    <row r="45674" spans="25:25">
      <c r="Y45674" s="176"/>
    </row>
    <row r="45675" spans="25:25">
      <c r="Y45675" s="176"/>
    </row>
    <row r="45676" spans="25:25">
      <c r="Y45676" s="176"/>
    </row>
    <row r="45677" spans="25:25">
      <c r="Y45677" s="176"/>
    </row>
    <row r="45678" spans="25:25">
      <c r="Y45678" s="176"/>
    </row>
    <row r="45679" spans="25:25">
      <c r="Y45679" s="176"/>
    </row>
    <row r="45680" spans="25:25">
      <c r="Y45680" s="176"/>
    </row>
    <row r="45681" spans="25:25">
      <c r="Y45681" s="176"/>
    </row>
    <row r="45682" spans="25:25">
      <c r="Y45682" s="176"/>
    </row>
    <row r="45683" spans="25:25">
      <c r="Y45683" s="176"/>
    </row>
    <row r="45684" spans="25:25">
      <c r="Y45684" s="176"/>
    </row>
    <row r="45685" spans="25:25">
      <c r="Y45685" s="176"/>
    </row>
    <row r="45686" spans="25:25">
      <c r="Y45686" s="176"/>
    </row>
    <row r="45687" spans="25:25">
      <c r="Y45687" s="176"/>
    </row>
    <row r="45688" spans="25:25">
      <c r="Y45688" s="176"/>
    </row>
    <row r="45689" spans="25:25">
      <c r="Y45689" s="176"/>
    </row>
    <row r="45690" spans="25:25">
      <c r="Y45690" s="176"/>
    </row>
    <row r="45691" spans="25:25">
      <c r="Y45691" s="176"/>
    </row>
    <row r="45692" spans="25:25">
      <c r="Y45692" s="176"/>
    </row>
    <row r="45693" spans="25:25">
      <c r="Y45693" s="176"/>
    </row>
    <row r="45694" spans="25:25">
      <c r="Y45694" s="176"/>
    </row>
    <row r="45695" spans="25:25">
      <c r="Y45695" s="176"/>
    </row>
    <row r="45696" spans="25:25">
      <c r="Y45696" s="176"/>
    </row>
    <row r="45697" spans="25:25">
      <c r="Y45697" s="176"/>
    </row>
    <row r="45698" spans="25:25">
      <c r="Y45698" s="176"/>
    </row>
    <row r="45699" spans="25:25">
      <c r="Y45699" s="176"/>
    </row>
    <row r="45700" spans="25:25">
      <c r="Y45700" s="176"/>
    </row>
    <row r="45701" spans="25:25">
      <c r="Y45701" s="176"/>
    </row>
    <row r="45702" spans="25:25">
      <c r="Y45702" s="176"/>
    </row>
    <row r="45703" spans="25:25">
      <c r="Y45703" s="176"/>
    </row>
    <row r="45704" spans="25:25">
      <c r="Y45704" s="176"/>
    </row>
    <row r="45705" spans="25:25">
      <c r="Y45705" s="176"/>
    </row>
    <row r="45706" spans="25:25">
      <c r="Y45706" s="176"/>
    </row>
    <row r="45707" spans="25:25">
      <c r="Y45707" s="176"/>
    </row>
    <row r="45708" spans="25:25">
      <c r="Y45708" s="176"/>
    </row>
    <row r="45709" spans="25:25">
      <c r="Y45709" s="176"/>
    </row>
    <row r="45710" spans="25:25">
      <c r="Y45710" s="176"/>
    </row>
    <row r="45711" spans="25:25">
      <c r="Y45711" s="176"/>
    </row>
    <row r="45712" spans="25:25">
      <c r="Y45712" s="176"/>
    </row>
    <row r="45713" spans="25:25">
      <c r="Y45713" s="176"/>
    </row>
    <row r="45714" spans="25:25">
      <c r="Y45714" s="176"/>
    </row>
    <row r="45715" spans="25:25">
      <c r="Y45715" s="176"/>
    </row>
    <row r="45716" spans="25:25">
      <c r="Y45716" s="176"/>
    </row>
    <row r="45717" spans="25:25">
      <c r="Y45717" s="176"/>
    </row>
    <row r="45718" spans="25:25">
      <c r="Y45718" s="176"/>
    </row>
    <row r="45719" spans="25:25">
      <c r="Y45719" s="176"/>
    </row>
    <row r="45720" spans="25:25">
      <c r="Y45720" s="176"/>
    </row>
    <row r="45721" spans="25:25">
      <c r="Y45721" s="176"/>
    </row>
    <row r="45722" spans="25:25">
      <c r="Y45722" s="176"/>
    </row>
    <row r="45723" spans="25:25">
      <c r="Y45723" s="176"/>
    </row>
    <row r="45724" spans="25:25">
      <c r="Y45724" s="176"/>
    </row>
    <row r="45725" spans="25:25">
      <c r="Y45725" s="176"/>
    </row>
    <row r="45726" spans="25:25">
      <c r="Y45726" s="176"/>
    </row>
    <row r="45727" spans="25:25">
      <c r="Y45727" s="176"/>
    </row>
    <row r="45728" spans="25:25">
      <c r="Y45728" s="176"/>
    </row>
    <row r="45729" spans="25:25">
      <c r="Y45729" s="176"/>
    </row>
    <row r="45730" spans="25:25">
      <c r="Y45730" s="176"/>
    </row>
    <row r="45731" spans="25:25">
      <c r="Y45731" s="176"/>
    </row>
    <row r="45732" spans="25:25">
      <c r="Y45732" s="176"/>
    </row>
    <row r="45733" spans="25:25">
      <c r="Y45733" s="176"/>
    </row>
    <row r="45734" spans="25:25">
      <c r="Y45734" s="176"/>
    </row>
    <row r="45735" spans="25:25">
      <c r="Y45735" s="176"/>
    </row>
    <row r="45736" spans="25:25">
      <c r="Y45736" s="176"/>
    </row>
    <row r="45737" spans="25:25">
      <c r="Y45737" s="176"/>
    </row>
    <row r="45738" spans="25:25">
      <c r="Y45738" s="176"/>
    </row>
    <row r="45739" spans="25:25">
      <c r="Y45739" s="176"/>
    </row>
    <row r="45740" spans="25:25">
      <c r="Y45740" s="176"/>
    </row>
    <row r="45741" spans="25:25">
      <c r="Y45741" s="176"/>
    </row>
    <row r="45742" spans="25:25">
      <c r="Y45742" s="176"/>
    </row>
    <row r="45743" spans="25:25">
      <c r="Y45743" s="176"/>
    </row>
    <row r="45744" spans="25:25">
      <c r="Y45744" s="176"/>
    </row>
    <row r="45745" spans="25:25">
      <c r="Y45745" s="176"/>
    </row>
    <row r="45746" spans="25:25">
      <c r="Y45746" s="176"/>
    </row>
    <row r="45747" spans="25:25">
      <c r="Y45747" s="176"/>
    </row>
    <row r="45748" spans="25:25">
      <c r="Y45748" s="176"/>
    </row>
    <row r="45749" spans="25:25">
      <c r="Y45749" s="176"/>
    </row>
    <row r="45750" spans="25:25">
      <c r="Y45750" s="176"/>
    </row>
    <row r="45751" spans="25:25">
      <c r="Y45751" s="176"/>
    </row>
    <row r="45752" spans="25:25">
      <c r="Y45752" s="176"/>
    </row>
    <row r="45753" spans="25:25">
      <c r="Y45753" s="176"/>
    </row>
    <row r="45754" spans="25:25">
      <c r="Y45754" s="176"/>
    </row>
    <row r="45755" spans="25:25">
      <c r="Y45755" s="176"/>
    </row>
    <row r="45756" spans="25:25">
      <c r="Y45756" s="176"/>
    </row>
    <row r="45757" spans="25:25">
      <c r="Y45757" s="176"/>
    </row>
    <row r="45758" spans="25:25">
      <c r="Y45758" s="176"/>
    </row>
    <row r="45759" spans="25:25">
      <c r="Y45759" s="176"/>
    </row>
    <row r="45760" spans="25:25">
      <c r="Y45760" s="176"/>
    </row>
    <row r="45761" spans="25:25">
      <c r="Y45761" s="176"/>
    </row>
    <row r="45762" spans="25:25">
      <c r="Y45762" s="176"/>
    </row>
    <row r="45763" spans="25:25">
      <c r="Y45763" s="176"/>
    </row>
    <row r="45764" spans="25:25">
      <c r="Y45764" s="176"/>
    </row>
    <row r="45765" spans="25:25">
      <c r="Y45765" s="176"/>
    </row>
    <row r="45766" spans="25:25">
      <c r="Y45766" s="176"/>
    </row>
    <row r="45767" spans="25:25">
      <c r="Y45767" s="176"/>
    </row>
    <row r="45768" spans="25:25">
      <c r="Y45768" s="176"/>
    </row>
    <row r="45769" spans="25:25">
      <c r="Y45769" s="176"/>
    </row>
    <row r="45770" spans="25:25">
      <c r="Y45770" s="176"/>
    </row>
    <row r="45771" spans="25:25">
      <c r="Y45771" s="176"/>
    </row>
    <row r="45772" spans="25:25">
      <c r="Y45772" s="176"/>
    </row>
    <row r="45773" spans="25:25">
      <c r="Y45773" s="176"/>
    </row>
    <row r="45774" spans="25:25">
      <c r="Y45774" s="176"/>
    </row>
    <row r="45775" spans="25:25">
      <c r="Y45775" s="176"/>
    </row>
    <row r="45776" spans="25:25">
      <c r="Y45776" s="176"/>
    </row>
    <row r="45777" spans="25:25">
      <c r="Y45777" s="176"/>
    </row>
    <row r="45778" spans="25:25">
      <c r="Y45778" s="176"/>
    </row>
    <row r="45779" spans="25:25">
      <c r="Y45779" s="176"/>
    </row>
    <row r="45780" spans="25:25">
      <c r="Y45780" s="176"/>
    </row>
    <row r="45781" spans="25:25">
      <c r="Y45781" s="176"/>
    </row>
    <row r="45782" spans="25:25">
      <c r="Y45782" s="176"/>
    </row>
    <row r="45783" spans="25:25">
      <c r="Y45783" s="176"/>
    </row>
    <row r="45784" spans="25:25">
      <c r="Y45784" s="176"/>
    </row>
    <row r="45785" spans="25:25">
      <c r="Y45785" s="176"/>
    </row>
    <row r="45786" spans="25:25">
      <c r="Y45786" s="176"/>
    </row>
    <row r="45787" spans="25:25">
      <c r="Y45787" s="176"/>
    </row>
    <row r="45788" spans="25:25">
      <c r="Y45788" s="176"/>
    </row>
    <row r="45789" spans="25:25">
      <c r="Y45789" s="176"/>
    </row>
    <row r="45790" spans="25:25">
      <c r="Y45790" s="176"/>
    </row>
    <row r="45791" spans="25:25">
      <c r="Y45791" s="176"/>
    </row>
    <row r="45792" spans="25:25">
      <c r="Y45792" s="176"/>
    </row>
    <row r="45793" spans="25:25">
      <c r="Y45793" s="176"/>
    </row>
    <row r="45794" spans="25:25">
      <c r="Y45794" s="176"/>
    </row>
    <row r="45795" spans="25:25">
      <c r="Y45795" s="176"/>
    </row>
    <row r="45796" spans="25:25">
      <c r="Y45796" s="176"/>
    </row>
    <row r="45797" spans="25:25">
      <c r="Y45797" s="176"/>
    </row>
    <row r="45798" spans="25:25">
      <c r="Y45798" s="176"/>
    </row>
    <row r="45799" spans="25:25">
      <c r="Y45799" s="176"/>
    </row>
    <row r="45800" spans="25:25">
      <c r="Y45800" s="176"/>
    </row>
    <row r="45801" spans="25:25">
      <c r="Y45801" s="176"/>
    </row>
    <row r="45802" spans="25:25">
      <c r="Y45802" s="176"/>
    </row>
    <row r="45803" spans="25:25">
      <c r="Y45803" s="176"/>
    </row>
    <row r="45804" spans="25:25">
      <c r="Y45804" s="176"/>
    </row>
    <row r="45805" spans="25:25">
      <c r="Y45805" s="176"/>
    </row>
    <row r="45806" spans="25:25">
      <c r="Y45806" s="176"/>
    </row>
    <row r="45807" spans="25:25">
      <c r="Y45807" s="176"/>
    </row>
    <row r="45808" spans="25:25">
      <c r="Y45808" s="176"/>
    </row>
    <row r="45809" spans="25:25">
      <c r="Y45809" s="176"/>
    </row>
    <row r="45810" spans="25:25">
      <c r="Y45810" s="176"/>
    </row>
    <row r="45811" spans="25:25">
      <c r="Y45811" s="176"/>
    </row>
    <row r="45812" spans="25:25">
      <c r="Y45812" s="176"/>
    </row>
    <row r="45813" spans="25:25">
      <c r="Y45813" s="176"/>
    </row>
    <row r="45814" spans="25:25">
      <c r="Y45814" s="176"/>
    </row>
    <row r="45815" spans="25:25">
      <c r="Y45815" s="176"/>
    </row>
    <row r="45816" spans="25:25">
      <c r="Y45816" s="176"/>
    </row>
    <row r="45817" spans="25:25">
      <c r="Y45817" s="176"/>
    </row>
    <row r="45818" spans="25:25">
      <c r="Y45818" s="176"/>
    </row>
    <row r="45819" spans="25:25">
      <c r="Y45819" s="176"/>
    </row>
    <row r="45820" spans="25:25">
      <c r="Y45820" s="176"/>
    </row>
    <row r="45821" spans="25:25">
      <c r="Y45821" s="176"/>
    </row>
    <row r="45822" spans="25:25">
      <c r="Y45822" s="176"/>
    </row>
    <row r="45823" spans="25:25">
      <c r="Y45823" s="176"/>
    </row>
    <row r="45824" spans="25:25">
      <c r="Y45824" s="176"/>
    </row>
    <row r="45825" spans="25:25">
      <c r="Y45825" s="176"/>
    </row>
    <row r="45826" spans="25:25">
      <c r="Y45826" s="176"/>
    </row>
    <row r="45827" spans="25:25">
      <c r="Y45827" s="176"/>
    </row>
    <row r="45828" spans="25:25">
      <c r="Y45828" s="176"/>
    </row>
    <row r="45829" spans="25:25">
      <c r="Y45829" s="176"/>
    </row>
    <row r="45830" spans="25:25">
      <c r="Y45830" s="176"/>
    </row>
    <row r="45831" spans="25:25">
      <c r="Y45831" s="176"/>
    </row>
    <row r="45832" spans="25:25">
      <c r="Y45832" s="176"/>
    </row>
    <row r="45833" spans="25:25">
      <c r="Y45833" s="176"/>
    </row>
    <row r="45834" spans="25:25">
      <c r="Y45834" s="176"/>
    </row>
    <row r="45835" spans="25:25">
      <c r="Y45835" s="176"/>
    </row>
    <row r="45836" spans="25:25">
      <c r="Y45836" s="176"/>
    </row>
    <row r="45837" spans="25:25">
      <c r="Y45837" s="176"/>
    </row>
    <row r="45838" spans="25:25">
      <c r="Y45838" s="176"/>
    </row>
    <row r="45839" spans="25:25">
      <c r="Y45839" s="176"/>
    </row>
    <row r="45840" spans="25:25">
      <c r="Y45840" s="176"/>
    </row>
    <row r="45841" spans="25:25">
      <c r="Y45841" s="176"/>
    </row>
    <row r="45842" spans="25:25">
      <c r="Y45842" s="176"/>
    </row>
    <row r="45843" spans="25:25">
      <c r="Y45843" s="176"/>
    </row>
    <row r="45844" spans="25:25">
      <c r="Y45844" s="176"/>
    </row>
    <row r="45845" spans="25:25">
      <c r="Y45845" s="176"/>
    </row>
    <row r="45846" spans="25:25">
      <c r="Y45846" s="176"/>
    </row>
    <row r="45847" spans="25:25">
      <c r="Y45847" s="176"/>
    </row>
    <row r="45848" spans="25:25">
      <c r="Y45848" s="176"/>
    </row>
    <row r="45849" spans="25:25">
      <c r="Y45849" s="176"/>
    </row>
    <row r="45850" spans="25:25">
      <c r="Y45850" s="176"/>
    </row>
    <row r="45851" spans="25:25">
      <c r="Y45851" s="176"/>
    </row>
    <row r="45852" spans="25:25">
      <c r="Y45852" s="176"/>
    </row>
    <row r="45853" spans="25:25">
      <c r="Y45853" s="176"/>
    </row>
    <row r="45854" spans="25:25">
      <c r="Y45854" s="176"/>
    </row>
    <row r="45855" spans="25:25">
      <c r="Y45855" s="176"/>
    </row>
    <row r="45856" spans="25:25">
      <c r="Y45856" s="176"/>
    </row>
    <row r="45857" spans="25:25">
      <c r="Y45857" s="176"/>
    </row>
    <row r="45858" spans="25:25">
      <c r="Y45858" s="176"/>
    </row>
    <row r="45859" spans="25:25">
      <c r="Y45859" s="176"/>
    </row>
    <row r="45860" spans="25:25">
      <c r="Y45860" s="176"/>
    </row>
    <row r="45861" spans="25:25">
      <c r="Y45861" s="176"/>
    </row>
    <row r="45862" spans="25:25">
      <c r="Y45862" s="176"/>
    </row>
    <row r="45863" spans="25:25">
      <c r="Y45863" s="176"/>
    </row>
    <row r="45864" spans="25:25">
      <c r="Y45864" s="176"/>
    </row>
    <row r="45865" spans="25:25">
      <c r="Y45865" s="176"/>
    </row>
    <row r="45866" spans="25:25">
      <c r="Y45866" s="176"/>
    </row>
    <row r="45867" spans="25:25">
      <c r="Y45867" s="176"/>
    </row>
    <row r="45868" spans="25:25">
      <c r="Y45868" s="176"/>
    </row>
    <row r="45869" spans="25:25">
      <c r="Y45869" s="176"/>
    </row>
    <row r="45870" spans="25:25">
      <c r="Y45870" s="176"/>
    </row>
    <row r="45871" spans="25:25">
      <c r="Y45871" s="176"/>
    </row>
    <row r="45872" spans="25:25">
      <c r="Y45872" s="176"/>
    </row>
    <row r="45873" spans="25:25">
      <c r="Y45873" s="176"/>
    </row>
    <row r="45874" spans="25:25">
      <c r="Y45874" s="176"/>
    </row>
    <row r="45875" spans="25:25">
      <c r="Y45875" s="176"/>
    </row>
    <row r="45876" spans="25:25">
      <c r="Y45876" s="176"/>
    </row>
    <row r="45877" spans="25:25">
      <c r="Y45877" s="176"/>
    </row>
    <row r="45878" spans="25:25">
      <c r="Y45878" s="176"/>
    </row>
    <row r="45879" spans="25:25">
      <c r="Y45879" s="176"/>
    </row>
    <row r="45880" spans="25:25">
      <c r="Y45880" s="176"/>
    </row>
    <row r="45881" spans="25:25">
      <c r="Y45881" s="176"/>
    </row>
    <row r="45882" spans="25:25">
      <c r="Y45882" s="176"/>
    </row>
    <row r="45883" spans="25:25">
      <c r="Y45883" s="176"/>
    </row>
    <row r="45884" spans="25:25">
      <c r="Y45884" s="176"/>
    </row>
    <row r="45885" spans="25:25">
      <c r="Y45885" s="176"/>
    </row>
    <row r="45886" spans="25:25">
      <c r="Y45886" s="176"/>
    </row>
    <row r="45887" spans="25:25">
      <c r="Y45887" s="176"/>
    </row>
    <row r="45888" spans="25:25">
      <c r="Y45888" s="176"/>
    </row>
    <row r="45889" spans="25:25">
      <c r="Y45889" s="176"/>
    </row>
    <row r="45890" spans="25:25">
      <c r="Y45890" s="176"/>
    </row>
    <row r="45891" spans="25:25">
      <c r="Y45891" s="176"/>
    </row>
    <row r="45892" spans="25:25">
      <c r="Y45892" s="176"/>
    </row>
    <row r="45893" spans="25:25">
      <c r="Y45893" s="176"/>
    </row>
    <row r="45894" spans="25:25">
      <c r="Y45894" s="176"/>
    </row>
    <row r="45895" spans="25:25">
      <c r="Y45895" s="176"/>
    </row>
    <row r="45896" spans="25:25">
      <c r="Y45896" s="176"/>
    </row>
    <row r="45897" spans="25:25">
      <c r="Y45897" s="176"/>
    </row>
    <row r="45898" spans="25:25">
      <c r="Y45898" s="176"/>
    </row>
    <row r="45899" spans="25:25">
      <c r="Y45899" s="176"/>
    </row>
    <row r="45900" spans="25:25">
      <c r="Y45900" s="176"/>
    </row>
    <row r="45901" spans="25:25">
      <c r="Y45901" s="176"/>
    </row>
    <row r="45902" spans="25:25">
      <c r="Y45902" s="176"/>
    </row>
    <row r="45903" spans="25:25">
      <c r="Y45903" s="176"/>
    </row>
    <row r="45904" spans="25:25">
      <c r="Y45904" s="176"/>
    </row>
    <row r="45905" spans="25:25">
      <c r="Y45905" s="176"/>
    </row>
    <row r="45906" spans="25:25">
      <c r="Y45906" s="176"/>
    </row>
    <row r="45907" spans="25:25">
      <c r="Y45907" s="176"/>
    </row>
    <row r="45908" spans="25:25">
      <c r="Y45908" s="176"/>
    </row>
    <row r="45909" spans="25:25">
      <c r="Y45909" s="176"/>
    </row>
    <row r="45910" spans="25:25">
      <c r="Y45910" s="176"/>
    </row>
    <row r="45911" spans="25:25">
      <c r="Y45911" s="176"/>
    </row>
    <row r="45912" spans="25:25">
      <c r="Y45912" s="176"/>
    </row>
    <row r="45913" spans="25:25">
      <c r="Y45913" s="176"/>
    </row>
    <row r="45914" spans="25:25">
      <c r="Y45914" s="176"/>
    </row>
    <row r="45915" spans="25:25">
      <c r="Y45915" s="176"/>
    </row>
    <row r="45916" spans="25:25">
      <c r="Y45916" s="176"/>
    </row>
    <row r="45917" spans="25:25">
      <c r="Y45917" s="176"/>
    </row>
    <row r="45918" spans="25:25">
      <c r="Y45918" s="176"/>
    </row>
    <row r="45919" spans="25:25">
      <c r="Y45919" s="176"/>
    </row>
    <row r="45920" spans="25:25">
      <c r="Y45920" s="176"/>
    </row>
    <row r="45921" spans="25:25">
      <c r="Y45921" s="176"/>
    </row>
    <row r="45922" spans="25:25">
      <c r="Y45922" s="176"/>
    </row>
    <row r="45923" spans="25:25">
      <c r="Y45923" s="176"/>
    </row>
    <row r="45924" spans="25:25">
      <c r="Y45924" s="176"/>
    </row>
    <row r="45925" spans="25:25">
      <c r="Y45925" s="176"/>
    </row>
    <row r="45926" spans="25:25">
      <c r="Y45926" s="176"/>
    </row>
    <row r="45927" spans="25:25">
      <c r="Y45927" s="176"/>
    </row>
    <row r="45928" spans="25:25">
      <c r="Y45928" s="176"/>
    </row>
    <row r="45929" spans="25:25">
      <c r="Y45929" s="176"/>
    </row>
    <row r="45930" spans="25:25">
      <c r="Y45930" s="176"/>
    </row>
    <row r="45931" spans="25:25">
      <c r="Y45931" s="176"/>
    </row>
    <row r="45932" spans="25:25">
      <c r="Y45932" s="176"/>
    </row>
    <row r="45933" spans="25:25">
      <c r="Y45933" s="176"/>
    </row>
    <row r="45934" spans="25:25">
      <c r="Y45934" s="176"/>
    </row>
    <row r="45935" spans="25:25">
      <c r="Y45935" s="176"/>
    </row>
    <row r="45936" spans="25:25">
      <c r="Y45936" s="176"/>
    </row>
    <row r="45937" spans="25:25">
      <c r="Y45937" s="176"/>
    </row>
    <row r="45938" spans="25:25">
      <c r="Y45938" s="176"/>
    </row>
    <row r="45939" spans="25:25">
      <c r="Y45939" s="176"/>
    </row>
    <row r="45940" spans="25:25">
      <c r="Y45940" s="176"/>
    </row>
    <row r="45941" spans="25:25">
      <c r="Y45941" s="176"/>
    </row>
    <row r="45942" spans="25:25">
      <c r="Y45942" s="176"/>
    </row>
    <row r="45943" spans="25:25">
      <c r="Y45943" s="176"/>
    </row>
    <row r="45944" spans="25:25">
      <c r="Y45944" s="176"/>
    </row>
    <row r="45945" spans="25:25">
      <c r="Y45945" s="176"/>
    </row>
    <row r="45946" spans="25:25">
      <c r="Y45946" s="176"/>
    </row>
    <row r="45947" spans="25:25">
      <c r="Y45947" s="176"/>
    </row>
    <row r="45948" spans="25:25">
      <c r="Y45948" s="176"/>
    </row>
    <row r="45949" spans="25:25">
      <c r="Y45949" s="176"/>
    </row>
    <row r="45950" spans="25:25">
      <c r="Y45950" s="176"/>
    </row>
    <row r="45951" spans="25:25">
      <c r="Y45951" s="176"/>
    </row>
    <row r="45952" spans="25:25">
      <c r="Y45952" s="176"/>
    </row>
    <row r="45953" spans="25:25">
      <c r="Y45953" s="176"/>
    </row>
    <row r="45954" spans="25:25">
      <c r="Y45954" s="176"/>
    </row>
    <row r="45955" spans="25:25">
      <c r="Y45955" s="176"/>
    </row>
    <row r="45956" spans="25:25">
      <c r="Y45956" s="176"/>
    </row>
    <row r="45957" spans="25:25">
      <c r="Y45957" s="176"/>
    </row>
    <row r="45958" spans="25:25">
      <c r="Y45958" s="176"/>
    </row>
    <row r="45959" spans="25:25">
      <c r="Y45959" s="176"/>
    </row>
    <row r="45960" spans="25:25">
      <c r="Y45960" s="176"/>
    </row>
    <row r="45961" spans="25:25">
      <c r="Y45961" s="176"/>
    </row>
    <row r="45962" spans="25:25">
      <c r="Y45962" s="176"/>
    </row>
    <row r="45963" spans="25:25">
      <c r="Y45963" s="176"/>
    </row>
    <row r="45964" spans="25:25">
      <c r="Y45964" s="176"/>
    </row>
    <row r="45965" spans="25:25">
      <c r="Y45965" s="176"/>
    </row>
    <row r="45966" spans="25:25">
      <c r="Y45966" s="176"/>
    </row>
    <row r="45967" spans="25:25">
      <c r="Y45967" s="176"/>
    </row>
    <row r="45968" spans="25:25">
      <c r="Y45968" s="176"/>
    </row>
    <row r="45969" spans="25:25">
      <c r="Y45969" s="176"/>
    </row>
    <row r="45970" spans="25:25">
      <c r="Y45970" s="176"/>
    </row>
    <row r="45971" spans="25:25">
      <c r="Y45971" s="176"/>
    </row>
    <row r="45972" spans="25:25">
      <c r="Y45972" s="176"/>
    </row>
    <row r="45973" spans="25:25">
      <c r="Y45973" s="176"/>
    </row>
    <row r="45974" spans="25:25">
      <c r="Y45974" s="176"/>
    </row>
    <row r="45975" spans="25:25">
      <c r="Y45975" s="176"/>
    </row>
    <row r="45976" spans="25:25">
      <c r="Y45976" s="176"/>
    </row>
    <row r="45977" spans="25:25">
      <c r="Y45977" s="176"/>
    </row>
    <row r="45978" spans="25:25">
      <c r="Y45978" s="176"/>
    </row>
    <row r="45979" spans="25:25">
      <c r="Y45979" s="176"/>
    </row>
    <row r="45980" spans="25:25">
      <c r="Y45980" s="176"/>
    </row>
    <row r="45981" spans="25:25">
      <c r="Y45981" s="176"/>
    </row>
    <row r="45982" spans="25:25">
      <c r="Y45982" s="176"/>
    </row>
    <row r="45983" spans="25:25">
      <c r="Y45983" s="176"/>
    </row>
    <row r="45984" spans="25:25">
      <c r="Y45984" s="176"/>
    </row>
    <row r="45985" spans="25:25">
      <c r="Y45985" s="176"/>
    </row>
    <row r="45986" spans="25:25">
      <c r="Y45986" s="176"/>
    </row>
    <row r="45987" spans="25:25">
      <c r="Y45987" s="176"/>
    </row>
    <row r="45988" spans="25:25">
      <c r="Y45988" s="176"/>
    </row>
    <row r="45989" spans="25:25">
      <c r="Y45989" s="176"/>
    </row>
    <row r="45990" spans="25:25">
      <c r="Y45990" s="176"/>
    </row>
    <row r="45991" spans="25:25">
      <c r="Y45991" s="176"/>
    </row>
    <row r="45992" spans="25:25">
      <c r="Y45992" s="176"/>
    </row>
    <row r="45993" spans="25:25">
      <c r="Y45993" s="176"/>
    </row>
    <row r="45994" spans="25:25">
      <c r="Y45994" s="176"/>
    </row>
    <row r="45995" spans="25:25">
      <c r="Y45995" s="176"/>
    </row>
    <row r="45996" spans="25:25">
      <c r="Y45996" s="176"/>
    </row>
    <row r="45997" spans="25:25">
      <c r="Y45997" s="176"/>
    </row>
    <row r="45998" spans="25:25">
      <c r="Y45998" s="176"/>
    </row>
    <row r="45999" spans="25:25">
      <c r="Y45999" s="176"/>
    </row>
    <row r="46000" spans="25:25">
      <c r="Y46000" s="176"/>
    </row>
    <row r="46001" spans="25:25">
      <c r="Y46001" s="176"/>
    </row>
    <row r="46002" spans="25:25">
      <c r="Y46002" s="176"/>
    </row>
    <row r="46003" spans="25:25">
      <c r="Y46003" s="176"/>
    </row>
    <row r="46004" spans="25:25">
      <c r="Y46004" s="176"/>
    </row>
    <row r="46005" spans="25:25">
      <c r="Y46005" s="176"/>
    </row>
    <row r="46006" spans="25:25">
      <c r="Y46006" s="176"/>
    </row>
    <row r="46007" spans="25:25">
      <c r="Y46007" s="176"/>
    </row>
    <row r="46008" spans="25:25">
      <c r="Y46008" s="176"/>
    </row>
    <row r="46009" spans="25:25">
      <c r="Y46009" s="176"/>
    </row>
    <row r="46010" spans="25:25">
      <c r="Y46010" s="176"/>
    </row>
    <row r="46011" spans="25:25">
      <c r="Y46011" s="176"/>
    </row>
    <row r="46012" spans="25:25">
      <c r="Y46012" s="176"/>
    </row>
    <row r="46013" spans="25:25">
      <c r="Y46013" s="176"/>
    </row>
    <row r="46014" spans="25:25">
      <c r="Y46014" s="176"/>
    </row>
    <row r="46015" spans="25:25">
      <c r="Y46015" s="176"/>
    </row>
    <row r="46016" spans="25:25">
      <c r="Y46016" s="176"/>
    </row>
    <row r="46017" spans="25:25">
      <c r="Y46017" s="176"/>
    </row>
    <row r="46018" spans="25:25">
      <c r="Y46018" s="176"/>
    </row>
    <row r="46019" spans="25:25">
      <c r="Y46019" s="176"/>
    </row>
    <row r="46020" spans="25:25">
      <c r="Y46020" s="176"/>
    </row>
    <row r="46021" spans="25:25">
      <c r="Y46021" s="176"/>
    </row>
    <row r="46022" spans="25:25">
      <c r="Y46022" s="176"/>
    </row>
    <row r="46023" spans="25:25">
      <c r="Y46023" s="176"/>
    </row>
    <row r="46024" spans="25:25">
      <c r="Y46024" s="176"/>
    </row>
    <row r="46025" spans="25:25">
      <c r="Y46025" s="176"/>
    </row>
    <row r="46026" spans="25:25">
      <c r="Y46026" s="176"/>
    </row>
    <row r="46027" spans="25:25">
      <c r="Y46027" s="176"/>
    </row>
    <row r="46028" spans="25:25">
      <c r="Y46028" s="176"/>
    </row>
    <row r="46029" spans="25:25">
      <c r="Y46029" s="176"/>
    </row>
    <row r="46030" spans="25:25">
      <c r="Y46030" s="176"/>
    </row>
    <row r="46031" spans="25:25">
      <c r="Y46031" s="176"/>
    </row>
    <row r="46032" spans="25:25">
      <c r="Y46032" s="176"/>
    </row>
    <row r="46033" spans="25:25">
      <c r="Y46033" s="176"/>
    </row>
    <row r="46034" spans="25:25">
      <c r="Y46034" s="176"/>
    </row>
    <row r="46035" spans="25:25">
      <c r="Y46035" s="176"/>
    </row>
    <row r="46036" spans="25:25">
      <c r="Y46036" s="176"/>
    </row>
    <row r="46037" spans="25:25">
      <c r="Y46037" s="176"/>
    </row>
    <row r="46038" spans="25:25">
      <c r="Y46038" s="176"/>
    </row>
    <row r="46039" spans="25:25">
      <c r="Y46039" s="176"/>
    </row>
    <row r="46040" spans="25:25">
      <c r="Y46040" s="176"/>
    </row>
    <row r="46041" spans="25:25">
      <c r="Y46041" s="176"/>
    </row>
    <row r="46042" spans="25:25">
      <c r="Y46042" s="176"/>
    </row>
    <row r="46043" spans="25:25">
      <c r="Y46043" s="176"/>
    </row>
    <row r="46044" spans="25:25">
      <c r="Y46044" s="176"/>
    </row>
    <row r="46045" spans="25:25">
      <c r="Y46045" s="176"/>
    </row>
    <row r="46046" spans="25:25">
      <c r="Y46046" s="176"/>
    </row>
    <row r="46047" spans="25:25">
      <c r="Y46047" s="176"/>
    </row>
    <row r="46048" spans="25:25">
      <c r="Y46048" s="176"/>
    </row>
    <row r="46049" spans="25:25">
      <c r="Y46049" s="176"/>
    </row>
    <row r="46050" spans="25:25">
      <c r="Y46050" s="176"/>
    </row>
    <row r="46051" spans="25:25">
      <c r="Y46051" s="176"/>
    </row>
    <row r="46052" spans="25:25">
      <c r="Y46052" s="176"/>
    </row>
    <row r="46053" spans="25:25">
      <c r="Y46053" s="176"/>
    </row>
    <row r="46054" spans="25:25">
      <c r="Y46054" s="176"/>
    </row>
    <row r="46055" spans="25:25">
      <c r="Y46055" s="176"/>
    </row>
    <row r="46056" spans="25:25">
      <c r="Y46056" s="176"/>
    </row>
    <row r="46057" spans="25:25">
      <c r="Y46057" s="176"/>
    </row>
    <row r="46058" spans="25:25">
      <c r="Y46058" s="176"/>
    </row>
    <row r="46059" spans="25:25">
      <c r="Y46059" s="176"/>
    </row>
    <row r="46060" spans="25:25">
      <c r="Y46060" s="176"/>
    </row>
    <row r="46061" spans="25:25">
      <c r="Y46061" s="176"/>
    </row>
    <row r="46062" spans="25:25">
      <c r="Y46062" s="176"/>
    </row>
    <row r="46063" spans="25:25">
      <c r="Y46063" s="176"/>
    </row>
    <row r="46064" spans="25:25">
      <c r="Y46064" s="176"/>
    </row>
    <row r="46065" spans="25:25">
      <c r="Y46065" s="176"/>
    </row>
    <row r="46066" spans="25:25">
      <c r="Y46066" s="176"/>
    </row>
    <row r="46067" spans="25:25">
      <c r="Y46067" s="176"/>
    </row>
    <row r="46068" spans="25:25">
      <c r="Y46068" s="176"/>
    </row>
    <row r="46069" spans="25:25">
      <c r="Y46069" s="176"/>
    </row>
    <row r="46070" spans="25:25">
      <c r="Y46070" s="176"/>
    </row>
    <row r="46071" spans="25:25">
      <c r="Y46071" s="176"/>
    </row>
    <row r="46072" spans="25:25">
      <c r="Y46072" s="176"/>
    </row>
    <row r="46073" spans="25:25">
      <c r="Y46073" s="176"/>
    </row>
    <row r="46074" spans="25:25">
      <c r="Y46074" s="176"/>
    </row>
    <row r="46075" spans="25:25">
      <c r="Y46075" s="176"/>
    </row>
    <row r="46076" spans="25:25">
      <c r="Y46076" s="176"/>
    </row>
    <row r="46077" spans="25:25">
      <c r="Y46077" s="176"/>
    </row>
    <row r="46078" spans="25:25">
      <c r="Y46078" s="176"/>
    </row>
    <row r="46079" spans="25:25">
      <c r="Y46079" s="176"/>
    </row>
    <row r="46080" spans="25:25">
      <c r="Y46080" s="176"/>
    </row>
    <row r="46081" spans="25:25">
      <c r="Y46081" s="176"/>
    </row>
    <row r="46082" spans="25:25">
      <c r="Y46082" s="176"/>
    </row>
    <row r="46083" spans="25:25">
      <c r="Y46083" s="176"/>
    </row>
    <row r="46084" spans="25:25">
      <c r="Y46084" s="176"/>
    </row>
    <row r="46085" spans="25:25">
      <c r="Y46085" s="176"/>
    </row>
    <row r="46086" spans="25:25">
      <c r="Y46086" s="176"/>
    </row>
    <row r="46087" spans="25:25">
      <c r="Y46087" s="176"/>
    </row>
    <row r="46088" spans="25:25">
      <c r="Y46088" s="176"/>
    </row>
    <row r="46089" spans="25:25">
      <c r="Y46089" s="176"/>
    </row>
    <row r="46090" spans="25:25">
      <c r="Y46090" s="176"/>
    </row>
    <row r="46091" spans="25:25">
      <c r="Y46091" s="176"/>
    </row>
    <row r="46092" spans="25:25">
      <c r="Y46092" s="176"/>
    </row>
    <row r="46093" spans="25:25">
      <c r="Y46093" s="176"/>
    </row>
    <row r="46094" spans="25:25">
      <c r="Y46094" s="176"/>
    </row>
    <row r="46095" spans="25:25">
      <c r="Y46095" s="176"/>
    </row>
    <row r="46096" spans="25:25">
      <c r="Y46096" s="176"/>
    </row>
    <row r="46097" spans="25:25">
      <c r="Y46097" s="176"/>
    </row>
    <row r="46098" spans="25:25">
      <c r="Y46098" s="176"/>
    </row>
    <row r="46099" spans="25:25">
      <c r="Y46099" s="176"/>
    </row>
    <row r="46100" spans="25:25">
      <c r="Y46100" s="176"/>
    </row>
    <row r="46101" spans="25:25">
      <c r="Y46101" s="176"/>
    </row>
    <row r="46102" spans="25:25">
      <c r="Y46102" s="176"/>
    </row>
    <row r="46103" spans="25:25">
      <c r="Y46103" s="176"/>
    </row>
    <row r="46104" spans="25:25">
      <c r="Y46104" s="176"/>
    </row>
    <row r="46105" spans="25:25">
      <c r="Y46105" s="176"/>
    </row>
    <row r="46106" spans="25:25">
      <c r="Y46106" s="176"/>
    </row>
    <row r="46107" spans="25:25">
      <c r="Y46107" s="176"/>
    </row>
    <row r="46108" spans="25:25">
      <c r="Y46108" s="176"/>
    </row>
    <row r="46109" spans="25:25">
      <c r="Y46109" s="176"/>
    </row>
    <row r="46110" spans="25:25">
      <c r="Y46110" s="176"/>
    </row>
    <row r="46111" spans="25:25">
      <c r="Y46111" s="176"/>
    </row>
    <row r="46112" spans="25:25">
      <c r="Y46112" s="176"/>
    </row>
    <row r="46113" spans="25:25">
      <c r="Y46113" s="176"/>
    </row>
    <row r="46114" spans="25:25">
      <c r="Y46114" s="176"/>
    </row>
    <row r="46115" spans="25:25">
      <c r="Y46115" s="176"/>
    </row>
    <row r="46116" spans="25:25">
      <c r="Y46116" s="176"/>
    </row>
    <row r="46117" spans="25:25">
      <c r="Y46117" s="176"/>
    </row>
    <row r="46118" spans="25:25">
      <c r="Y46118" s="176"/>
    </row>
    <row r="46119" spans="25:25">
      <c r="Y46119" s="176"/>
    </row>
    <row r="46120" spans="25:25">
      <c r="Y46120" s="176"/>
    </row>
    <row r="46121" spans="25:25">
      <c r="Y46121" s="176"/>
    </row>
    <row r="46122" spans="25:25">
      <c r="Y46122" s="176"/>
    </row>
    <row r="46123" spans="25:25">
      <c r="Y46123" s="176"/>
    </row>
    <row r="46124" spans="25:25">
      <c r="Y46124" s="176"/>
    </row>
    <row r="46125" spans="25:25">
      <c r="Y46125" s="176"/>
    </row>
    <row r="46126" spans="25:25">
      <c r="Y46126" s="176"/>
    </row>
    <row r="46127" spans="25:25">
      <c r="Y46127" s="176"/>
    </row>
    <row r="46128" spans="25:25">
      <c r="Y46128" s="176"/>
    </row>
    <row r="46129" spans="25:25">
      <c r="Y46129" s="176"/>
    </row>
    <row r="46130" spans="25:25">
      <c r="Y46130" s="176"/>
    </row>
    <row r="46131" spans="25:25">
      <c r="Y46131" s="176"/>
    </row>
    <row r="46132" spans="25:25">
      <c r="Y46132" s="176"/>
    </row>
    <row r="46133" spans="25:25">
      <c r="Y46133" s="176"/>
    </row>
    <row r="46134" spans="25:25">
      <c r="Y46134" s="176"/>
    </row>
    <row r="46135" spans="25:25">
      <c r="Y46135" s="176"/>
    </row>
    <row r="46136" spans="25:25">
      <c r="Y46136" s="176"/>
    </row>
    <row r="46137" spans="25:25">
      <c r="Y46137" s="176"/>
    </row>
    <row r="46138" spans="25:25">
      <c r="Y46138" s="176"/>
    </row>
    <row r="46139" spans="25:25">
      <c r="Y46139" s="176"/>
    </row>
    <row r="46140" spans="25:25">
      <c r="Y46140" s="176"/>
    </row>
    <row r="46141" spans="25:25">
      <c r="Y46141" s="176"/>
    </row>
    <row r="46142" spans="25:25">
      <c r="Y46142" s="176"/>
    </row>
    <row r="46143" spans="25:25">
      <c r="Y46143" s="176"/>
    </row>
    <row r="46144" spans="25:25">
      <c r="Y46144" s="176"/>
    </row>
    <row r="46145" spans="25:25">
      <c r="Y46145" s="176"/>
    </row>
    <row r="46146" spans="25:25">
      <c r="Y46146" s="176"/>
    </row>
    <row r="46147" spans="25:25">
      <c r="Y46147" s="176"/>
    </row>
    <row r="46148" spans="25:25">
      <c r="Y46148" s="176"/>
    </row>
    <row r="46149" spans="25:25">
      <c r="Y46149" s="176"/>
    </row>
    <row r="46150" spans="25:25">
      <c r="Y46150" s="176"/>
    </row>
    <row r="46151" spans="25:25">
      <c r="Y46151" s="176"/>
    </row>
    <row r="46152" spans="25:25">
      <c r="Y46152" s="176"/>
    </row>
    <row r="46153" spans="25:25">
      <c r="Y46153" s="176"/>
    </row>
    <row r="46154" spans="25:25">
      <c r="Y46154" s="176"/>
    </row>
    <row r="46155" spans="25:25">
      <c r="Y46155" s="176"/>
    </row>
    <row r="46156" spans="25:25">
      <c r="Y46156" s="176"/>
    </row>
    <row r="46157" spans="25:25">
      <c r="Y46157" s="176"/>
    </row>
    <row r="46158" spans="25:25">
      <c r="Y46158" s="176"/>
    </row>
    <row r="46159" spans="25:25">
      <c r="Y46159" s="176"/>
    </row>
    <row r="46160" spans="25:25">
      <c r="Y46160" s="176"/>
    </row>
    <row r="46161" spans="25:25">
      <c r="Y46161" s="176"/>
    </row>
    <row r="46162" spans="25:25">
      <c r="Y46162" s="176"/>
    </row>
    <row r="46163" spans="25:25">
      <c r="Y46163" s="176"/>
    </row>
    <row r="46164" spans="25:25">
      <c r="Y46164" s="176"/>
    </row>
    <row r="46165" spans="25:25">
      <c r="Y46165" s="176"/>
    </row>
    <row r="46166" spans="25:25">
      <c r="Y46166" s="176"/>
    </row>
    <row r="46167" spans="25:25">
      <c r="Y46167" s="176"/>
    </row>
    <row r="46168" spans="25:25">
      <c r="Y46168" s="176"/>
    </row>
    <row r="46169" spans="25:25">
      <c r="Y46169" s="176"/>
    </row>
    <row r="46170" spans="25:25">
      <c r="Y46170" s="176"/>
    </row>
    <row r="46171" spans="25:25">
      <c r="Y46171" s="176"/>
    </row>
    <row r="46172" spans="25:25">
      <c r="Y46172" s="176"/>
    </row>
    <row r="46173" spans="25:25">
      <c r="Y46173" s="176"/>
    </row>
    <row r="46174" spans="25:25">
      <c r="Y46174" s="176"/>
    </row>
    <row r="46175" spans="25:25">
      <c r="Y46175" s="176"/>
    </row>
    <row r="46176" spans="25:25">
      <c r="Y46176" s="176"/>
    </row>
    <row r="46177" spans="25:25">
      <c r="Y46177" s="176"/>
    </row>
    <row r="46178" spans="25:25">
      <c r="Y46178" s="176"/>
    </row>
    <row r="46179" spans="25:25">
      <c r="Y46179" s="176"/>
    </row>
    <row r="46180" spans="25:25">
      <c r="Y46180" s="176"/>
    </row>
    <row r="46181" spans="25:25">
      <c r="Y46181" s="176"/>
    </row>
    <row r="46182" spans="25:25">
      <c r="Y46182" s="176"/>
    </row>
    <row r="46183" spans="25:25">
      <c r="Y46183" s="176"/>
    </row>
    <row r="46184" spans="25:25">
      <c r="Y46184" s="176"/>
    </row>
    <row r="46185" spans="25:25">
      <c r="Y46185" s="176"/>
    </row>
    <row r="46186" spans="25:25">
      <c r="Y46186" s="176"/>
    </row>
    <row r="46187" spans="25:25">
      <c r="Y46187" s="176"/>
    </row>
    <row r="46188" spans="25:25">
      <c r="Y46188" s="176"/>
    </row>
    <row r="46189" spans="25:25">
      <c r="Y46189" s="176"/>
    </row>
    <row r="46190" spans="25:25">
      <c r="Y46190" s="176"/>
    </row>
    <row r="46191" spans="25:25">
      <c r="Y46191" s="176"/>
    </row>
    <row r="46192" spans="25:25">
      <c r="Y46192" s="176"/>
    </row>
    <row r="46193" spans="25:25">
      <c r="Y46193" s="176"/>
    </row>
    <row r="46194" spans="25:25">
      <c r="Y46194" s="176"/>
    </row>
    <row r="46195" spans="25:25">
      <c r="Y46195" s="176"/>
    </row>
    <row r="46196" spans="25:25">
      <c r="Y46196" s="176"/>
    </row>
    <row r="46197" spans="25:25">
      <c r="Y46197" s="176"/>
    </row>
    <row r="46198" spans="25:25">
      <c r="Y46198" s="176"/>
    </row>
    <row r="46199" spans="25:25">
      <c r="Y46199" s="176"/>
    </row>
    <row r="46200" spans="25:25">
      <c r="Y46200" s="176"/>
    </row>
    <row r="46201" spans="25:25">
      <c r="Y46201" s="176"/>
    </row>
    <row r="46202" spans="25:25">
      <c r="Y46202" s="176"/>
    </row>
    <row r="46203" spans="25:25">
      <c r="Y46203" s="176"/>
    </row>
    <row r="46204" spans="25:25">
      <c r="Y46204" s="176"/>
    </row>
    <row r="46205" spans="25:25">
      <c r="Y46205" s="176"/>
    </row>
    <row r="46206" spans="25:25">
      <c r="Y46206" s="176"/>
    </row>
    <row r="46207" spans="25:25">
      <c r="Y46207" s="176"/>
    </row>
    <row r="46208" spans="25:25">
      <c r="Y46208" s="176"/>
    </row>
    <row r="46209" spans="25:25">
      <c r="Y46209" s="176"/>
    </row>
    <row r="46210" spans="25:25">
      <c r="Y46210" s="176"/>
    </row>
    <row r="46211" spans="25:25">
      <c r="Y46211" s="176"/>
    </row>
    <row r="46212" spans="25:25">
      <c r="Y46212" s="176"/>
    </row>
    <row r="46213" spans="25:25">
      <c r="Y46213" s="176"/>
    </row>
    <row r="46214" spans="25:25">
      <c r="Y46214" s="176"/>
    </row>
    <row r="46215" spans="25:25">
      <c r="Y46215" s="176"/>
    </row>
    <row r="46216" spans="25:25">
      <c r="Y46216" s="176"/>
    </row>
    <row r="46217" spans="25:25">
      <c r="Y46217" s="176"/>
    </row>
    <row r="46218" spans="25:25">
      <c r="Y46218" s="176"/>
    </row>
    <row r="46219" spans="25:25">
      <c r="Y46219" s="176"/>
    </row>
    <row r="46220" spans="25:25">
      <c r="Y46220" s="176"/>
    </row>
    <row r="46221" spans="25:25">
      <c r="Y46221" s="176"/>
    </row>
    <row r="46222" spans="25:25">
      <c r="Y46222" s="176"/>
    </row>
    <row r="46223" spans="25:25">
      <c r="Y46223" s="176"/>
    </row>
    <row r="46224" spans="25:25">
      <c r="Y46224" s="176"/>
    </row>
    <row r="46225" spans="25:25">
      <c r="Y46225" s="176"/>
    </row>
    <row r="46226" spans="25:25">
      <c r="Y46226" s="176"/>
    </row>
    <row r="46227" spans="25:25">
      <c r="Y46227" s="176"/>
    </row>
    <row r="46228" spans="25:25">
      <c r="Y46228" s="176"/>
    </row>
    <row r="46229" spans="25:25">
      <c r="Y46229" s="176"/>
    </row>
    <row r="46230" spans="25:25">
      <c r="Y46230" s="176"/>
    </row>
    <row r="46231" spans="25:25">
      <c r="Y46231" s="176"/>
    </row>
    <row r="46232" spans="25:25">
      <c r="Y46232" s="176"/>
    </row>
    <row r="46233" spans="25:25">
      <c r="Y46233" s="176"/>
    </row>
    <row r="46234" spans="25:25">
      <c r="Y46234" s="176"/>
    </row>
    <row r="46235" spans="25:25">
      <c r="Y46235" s="176"/>
    </row>
    <row r="46236" spans="25:25">
      <c r="Y46236" s="176"/>
    </row>
    <row r="46237" spans="25:25">
      <c r="Y46237" s="176"/>
    </row>
    <row r="46238" spans="25:25">
      <c r="Y46238" s="176"/>
    </row>
    <row r="46239" spans="25:25">
      <c r="Y46239" s="176"/>
    </row>
    <row r="46240" spans="25:25">
      <c r="Y46240" s="176"/>
    </row>
    <row r="46241" spans="25:25">
      <c r="Y46241" s="176"/>
    </row>
    <row r="46242" spans="25:25">
      <c r="Y46242" s="176"/>
    </row>
    <row r="46243" spans="25:25">
      <c r="Y46243" s="176"/>
    </row>
    <row r="46244" spans="25:25">
      <c r="Y46244" s="176"/>
    </row>
    <row r="46245" spans="25:25">
      <c r="Y46245" s="176"/>
    </row>
    <row r="46246" spans="25:25">
      <c r="Y46246" s="176"/>
    </row>
    <row r="46247" spans="25:25">
      <c r="Y46247" s="176"/>
    </row>
    <row r="46248" spans="25:25">
      <c r="Y46248" s="176"/>
    </row>
    <row r="46249" spans="25:25">
      <c r="Y46249" s="176"/>
    </row>
    <row r="46250" spans="25:25">
      <c r="Y46250" s="176"/>
    </row>
    <row r="46251" spans="25:25">
      <c r="Y46251" s="176"/>
    </row>
    <row r="46252" spans="25:25">
      <c r="Y46252" s="176"/>
    </row>
    <row r="46253" spans="25:25">
      <c r="Y46253" s="176"/>
    </row>
    <row r="46254" spans="25:25">
      <c r="Y46254" s="176"/>
    </row>
    <row r="46255" spans="25:25">
      <c r="Y46255" s="176"/>
    </row>
    <row r="46256" spans="25:25">
      <c r="Y46256" s="176"/>
    </row>
    <row r="46257" spans="25:25">
      <c r="Y46257" s="176"/>
    </row>
    <row r="46258" spans="25:25">
      <c r="Y46258" s="176"/>
    </row>
    <row r="46259" spans="25:25">
      <c r="Y46259" s="176"/>
    </row>
    <row r="46260" spans="25:25">
      <c r="Y46260" s="176"/>
    </row>
    <row r="46261" spans="25:25">
      <c r="Y46261" s="176"/>
    </row>
    <row r="46262" spans="25:25">
      <c r="Y46262" s="176"/>
    </row>
    <row r="46263" spans="25:25">
      <c r="Y46263" s="176"/>
    </row>
    <row r="46264" spans="25:25">
      <c r="Y46264" s="176"/>
    </row>
    <row r="46265" spans="25:25">
      <c r="Y46265" s="176"/>
    </row>
    <row r="46266" spans="25:25">
      <c r="Y46266" s="176"/>
    </row>
    <row r="46267" spans="25:25">
      <c r="Y46267" s="176"/>
    </row>
    <row r="46268" spans="25:25">
      <c r="Y46268" s="176"/>
    </row>
    <row r="46269" spans="25:25">
      <c r="Y46269" s="176"/>
    </row>
    <row r="46270" spans="25:25">
      <c r="Y46270" s="176"/>
    </row>
    <row r="46271" spans="25:25">
      <c r="Y46271" s="176"/>
    </row>
    <row r="46272" spans="25:25">
      <c r="Y46272" s="176"/>
    </row>
    <row r="46273" spans="25:25">
      <c r="Y46273" s="176"/>
    </row>
    <row r="46274" spans="25:25">
      <c r="Y46274" s="176"/>
    </row>
    <row r="46275" spans="25:25">
      <c r="Y46275" s="176"/>
    </row>
    <row r="46276" spans="25:25">
      <c r="Y46276" s="176"/>
    </row>
    <row r="46277" spans="25:25">
      <c r="Y46277" s="176"/>
    </row>
    <row r="46278" spans="25:25">
      <c r="Y46278" s="176"/>
    </row>
    <row r="46279" spans="25:25">
      <c r="Y46279" s="176"/>
    </row>
    <row r="46280" spans="25:25">
      <c r="Y46280" s="176"/>
    </row>
    <row r="46281" spans="25:25">
      <c r="Y46281" s="176"/>
    </row>
    <row r="46282" spans="25:25">
      <c r="Y46282" s="176"/>
    </row>
    <row r="46283" spans="25:25">
      <c r="Y46283" s="176"/>
    </row>
    <row r="46284" spans="25:25">
      <c r="Y46284" s="176"/>
    </row>
    <row r="46285" spans="25:25">
      <c r="Y46285" s="176"/>
    </row>
    <row r="46286" spans="25:25">
      <c r="Y46286" s="176"/>
    </row>
    <row r="46287" spans="25:25">
      <c r="Y46287" s="176"/>
    </row>
    <row r="46288" spans="25:25">
      <c r="Y46288" s="176"/>
    </row>
    <row r="46289" spans="25:25">
      <c r="Y46289" s="176"/>
    </row>
    <row r="46290" spans="25:25">
      <c r="Y46290" s="176"/>
    </row>
    <row r="46291" spans="25:25">
      <c r="Y46291" s="176"/>
    </row>
    <row r="46292" spans="25:25">
      <c r="Y46292" s="176"/>
    </row>
    <row r="46293" spans="25:25">
      <c r="Y46293" s="176"/>
    </row>
    <row r="46294" spans="25:25">
      <c r="Y46294" s="176"/>
    </row>
    <row r="46295" spans="25:25">
      <c r="Y46295" s="176"/>
    </row>
    <row r="46296" spans="25:25">
      <c r="Y46296" s="176"/>
    </row>
    <row r="46297" spans="25:25">
      <c r="Y46297" s="176"/>
    </row>
    <row r="46298" spans="25:25">
      <c r="Y46298" s="176"/>
    </row>
    <row r="46299" spans="25:25">
      <c r="Y46299" s="176"/>
    </row>
    <row r="46300" spans="25:25">
      <c r="Y46300" s="176"/>
    </row>
    <row r="46301" spans="25:25">
      <c r="Y46301" s="176"/>
    </row>
    <row r="46302" spans="25:25">
      <c r="Y46302" s="176"/>
    </row>
    <row r="46303" spans="25:25">
      <c r="Y46303" s="176"/>
    </row>
    <row r="46304" spans="25:25">
      <c r="Y46304" s="176"/>
    </row>
    <row r="46305" spans="25:25">
      <c r="Y46305" s="176"/>
    </row>
    <row r="46306" spans="25:25">
      <c r="Y46306" s="176"/>
    </row>
    <row r="46307" spans="25:25">
      <c r="Y46307" s="176"/>
    </row>
    <row r="46308" spans="25:25">
      <c r="Y46308" s="176"/>
    </row>
    <row r="46309" spans="25:25">
      <c r="Y46309" s="176"/>
    </row>
    <row r="46310" spans="25:25">
      <c r="Y46310" s="176"/>
    </row>
    <row r="46311" spans="25:25">
      <c r="Y46311" s="176"/>
    </row>
    <row r="46312" spans="25:25">
      <c r="Y46312" s="176"/>
    </row>
    <row r="46313" spans="25:25">
      <c r="Y46313" s="176"/>
    </row>
    <row r="46314" spans="25:25">
      <c r="Y46314" s="176"/>
    </row>
    <row r="46315" spans="25:25">
      <c r="Y46315" s="176"/>
    </row>
    <row r="46316" spans="25:25">
      <c r="Y46316" s="176"/>
    </row>
    <row r="46317" spans="25:25">
      <c r="Y46317" s="176"/>
    </row>
    <row r="46318" spans="25:25">
      <c r="Y46318" s="176"/>
    </row>
    <row r="46319" spans="25:25">
      <c r="Y46319" s="176"/>
    </row>
    <row r="46320" spans="25:25">
      <c r="Y46320" s="176"/>
    </row>
    <row r="46321" spans="25:25">
      <c r="Y46321" s="176"/>
    </row>
    <row r="46322" spans="25:25">
      <c r="Y46322" s="176"/>
    </row>
    <row r="46323" spans="25:25">
      <c r="Y46323" s="176"/>
    </row>
    <row r="46324" spans="25:25">
      <c r="Y46324" s="176"/>
    </row>
    <row r="46325" spans="25:25">
      <c r="Y46325" s="176"/>
    </row>
    <row r="46326" spans="25:25">
      <c r="Y46326" s="176"/>
    </row>
    <row r="46327" spans="25:25">
      <c r="Y46327" s="176"/>
    </row>
    <row r="46328" spans="25:25">
      <c r="Y46328" s="176"/>
    </row>
    <row r="46329" spans="25:25">
      <c r="Y46329" s="176"/>
    </row>
    <row r="46330" spans="25:25">
      <c r="Y46330" s="176"/>
    </row>
    <row r="46331" spans="25:25">
      <c r="Y46331" s="176"/>
    </row>
    <row r="46332" spans="25:25">
      <c r="Y46332" s="176"/>
    </row>
    <row r="46333" spans="25:25">
      <c r="Y46333" s="176"/>
    </row>
    <row r="46334" spans="25:25">
      <c r="Y46334" s="176"/>
    </row>
    <row r="46335" spans="25:25">
      <c r="Y46335" s="176"/>
    </row>
    <row r="46336" spans="25:25">
      <c r="Y46336" s="176"/>
    </row>
    <row r="46337" spans="25:25">
      <c r="Y46337" s="176"/>
    </row>
    <row r="46338" spans="25:25">
      <c r="Y46338" s="176"/>
    </row>
    <row r="46339" spans="25:25">
      <c r="Y46339" s="176"/>
    </row>
    <row r="46340" spans="25:25">
      <c r="Y46340" s="176"/>
    </row>
    <row r="46341" spans="25:25">
      <c r="Y46341" s="176"/>
    </row>
    <row r="46342" spans="25:25">
      <c r="Y46342" s="176"/>
    </row>
    <row r="46343" spans="25:25">
      <c r="Y46343" s="176"/>
    </row>
    <row r="46344" spans="25:25">
      <c r="Y46344" s="176"/>
    </row>
    <row r="46345" spans="25:25">
      <c r="Y46345" s="176"/>
    </row>
    <row r="46346" spans="25:25">
      <c r="Y46346" s="176"/>
    </row>
    <row r="46347" spans="25:25">
      <c r="Y46347" s="176"/>
    </row>
    <row r="46348" spans="25:25">
      <c r="Y46348" s="176"/>
    </row>
    <row r="46349" spans="25:25">
      <c r="Y46349" s="176"/>
    </row>
    <row r="46350" spans="25:25">
      <c r="Y46350" s="176"/>
    </row>
    <row r="46351" spans="25:25">
      <c r="Y46351" s="176"/>
    </row>
    <row r="46352" spans="25:25">
      <c r="Y46352" s="176"/>
    </row>
    <row r="46353" spans="25:25">
      <c r="Y46353" s="176"/>
    </row>
    <row r="46354" spans="25:25">
      <c r="Y46354" s="176"/>
    </row>
    <row r="46355" spans="25:25">
      <c r="Y46355" s="176"/>
    </row>
    <row r="46356" spans="25:25">
      <c r="Y46356" s="176"/>
    </row>
    <row r="46357" spans="25:25">
      <c r="Y46357" s="176"/>
    </row>
    <row r="46358" spans="25:25">
      <c r="Y46358" s="176"/>
    </row>
    <row r="46359" spans="25:25">
      <c r="Y46359" s="176"/>
    </row>
    <row r="46360" spans="25:25">
      <c r="Y46360" s="176"/>
    </row>
    <row r="46361" spans="25:25">
      <c r="Y46361" s="176"/>
    </row>
    <row r="46362" spans="25:25">
      <c r="Y46362" s="176"/>
    </row>
    <row r="46363" spans="25:25">
      <c r="Y46363" s="176"/>
    </row>
    <row r="46364" spans="25:25">
      <c r="Y46364" s="176"/>
    </row>
    <row r="46365" spans="25:25">
      <c r="Y46365" s="176"/>
    </row>
    <row r="46366" spans="25:25">
      <c r="Y46366" s="176"/>
    </row>
    <row r="46367" spans="25:25">
      <c r="Y46367" s="176"/>
    </row>
    <row r="46368" spans="25:25">
      <c r="Y46368" s="176"/>
    </row>
    <row r="46369" spans="25:25">
      <c r="Y46369" s="176"/>
    </row>
    <row r="46370" spans="25:25">
      <c r="Y46370" s="176"/>
    </row>
    <row r="46371" spans="25:25">
      <c r="Y46371" s="176"/>
    </row>
    <row r="46372" spans="25:25">
      <c r="Y46372" s="176"/>
    </row>
    <row r="46373" spans="25:25">
      <c r="Y46373" s="176"/>
    </row>
    <row r="46374" spans="25:25">
      <c r="Y46374" s="176"/>
    </row>
    <row r="46375" spans="25:25">
      <c r="Y46375" s="176"/>
    </row>
    <row r="46376" spans="25:25">
      <c r="Y46376" s="176"/>
    </row>
    <row r="46377" spans="25:25">
      <c r="Y46377" s="176"/>
    </row>
    <row r="46378" spans="25:25">
      <c r="Y46378" s="176"/>
    </row>
    <row r="46379" spans="25:25">
      <c r="Y46379" s="176"/>
    </row>
    <row r="46380" spans="25:25">
      <c r="Y46380" s="176"/>
    </row>
    <row r="46381" spans="25:25">
      <c r="Y46381" s="176"/>
    </row>
    <row r="46382" spans="25:25">
      <c r="Y46382" s="176"/>
    </row>
    <row r="46383" spans="25:25">
      <c r="Y46383" s="176"/>
    </row>
    <row r="46384" spans="25:25">
      <c r="Y46384" s="176"/>
    </row>
    <row r="46385" spans="25:25">
      <c r="Y46385" s="176"/>
    </row>
    <row r="46386" spans="25:25">
      <c r="Y46386" s="176"/>
    </row>
    <row r="46387" spans="25:25">
      <c r="Y46387" s="176"/>
    </row>
    <row r="46388" spans="25:25">
      <c r="Y46388" s="176"/>
    </row>
    <row r="46389" spans="25:25">
      <c r="Y46389" s="176"/>
    </row>
    <row r="46390" spans="25:25">
      <c r="Y46390" s="176"/>
    </row>
    <row r="46391" spans="25:25">
      <c r="Y46391" s="176"/>
    </row>
    <row r="46392" spans="25:25">
      <c r="Y46392" s="176"/>
    </row>
    <row r="46393" spans="25:25">
      <c r="Y46393" s="176"/>
    </row>
    <row r="46394" spans="25:25">
      <c r="Y46394" s="176"/>
    </row>
    <row r="46395" spans="25:25">
      <c r="Y46395" s="176"/>
    </row>
    <row r="46396" spans="25:25">
      <c r="Y46396" s="176"/>
    </row>
    <row r="46397" spans="25:25">
      <c r="Y46397" s="176"/>
    </row>
    <row r="46398" spans="25:25">
      <c r="Y46398" s="176"/>
    </row>
    <row r="46399" spans="25:25">
      <c r="Y46399" s="176"/>
    </row>
    <row r="46400" spans="25:25">
      <c r="Y46400" s="176"/>
    </row>
    <row r="46401" spans="25:25">
      <c r="Y46401" s="176"/>
    </row>
    <row r="46402" spans="25:25">
      <c r="Y46402" s="176"/>
    </row>
    <row r="46403" spans="25:25">
      <c r="Y46403" s="176"/>
    </row>
    <row r="46404" spans="25:25">
      <c r="Y46404" s="176"/>
    </row>
    <row r="46405" spans="25:25">
      <c r="Y46405" s="176"/>
    </row>
    <row r="46406" spans="25:25">
      <c r="Y46406" s="176"/>
    </row>
    <row r="46407" spans="25:25">
      <c r="Y46407" s="176"/>
    </row>
    <row r="46408" spans="25:25">
      <c r="Y46408" s="176"/>
    </row>
    <row r="46409" spans="25:25">
      <c r="Y46409" s="176"/>
    </row>
    <row r="46410" spans="25:25">
      <c r="Y46410" s="176"/>
    </row>
    <row r="46411" spans="25:25">
      <c r="Y46411" s="176"/>
    </row>
    <row r="46412" spans="25:25">
      <c r="Y46412" s="176"/>
    </row>
    <row r="46413" spans="25:25">
      <c r="Y46413" s="176"/>
    </row>
    <row r="46414" spans="25:25">
      <c r="Y46414" s="176"/>
    </row>
    <row r="46415" spans="25:25">
      <c r="Y46415" s="176"/>
    </row>
    <row r="46416" spans="25:25">
      <c r="Y46416" s="176"/>
    </row>
    <row r="46417" spans="25:25">
      <c r="Y46417" s="176"/>
    </row>
    <row r="46418" spans="25:25">
      <c r="Y46418" s="176"/>
    </row>
    <row r="46419" spans="25:25">
      <c r="Y46419" s="176"/>
    </row>
    <row r="46420" spans="25:25">
      <c r="Y46420" s="176"/>
    </row>
    <row r="46421" spans="25:25">
      <c r="Y46421" s="176"/>
    </row>
    <row r="46422" spans="25:25">
      <c r="Y46422" s="176"/>
    </row>
    <row r="46423" spans="25:25">
      <c r="Y46423" s="176"/>
    </row>
    <row r="46424" spans="25:25">
      <c r="Y46424" s="176"/>
    </row>
    <row r="46425" spans="25:25">
      <c r="Y46425" s="176"/>
    </row>
    <row r="46426" spans="25:25">
      <c r="Y46426" s="176"/>
    </row>
    <row r="46427" spans="25:25">
      <c r="Y46427" s="176"/>
    </row>
    <row r="46428" spans="25:25">
      <c r="Y46428" s="176"/>
    </row>
    <row r="46429" spans="25:25">
      <c r="Y46429" s="176"/>
    </row>
    <row r="46430" spans="25:25">
      <c r="Y46430" s="176"/>
    </row>
    <row r="46431" spans="25:25">
      <c r="Y46431" s="176"/>
    </row>
    <row r="46432" spans="25:25">
      <c r="Y46432" s="176"/>
    </row>
    <row r="46433" spans="25:25">
      <c r="Y46433" s="176"/>
    </row>
    <row r="46434" spans="25:25">
      <c r="Y46434" s="176"/>
    </row>
    <row r="46435" spans="25:25">
      <c r="Y46435" s="176"/>
    </row>
    <row r="46436" spans="25:25">
      <c r="Y46436" s="176"/>
    </row>
    <row r="46437" spans="25:25">
      <c r="Y46437" s="176"/>
    </row>
    <row r="46438" spans="25:25">
      <c r="Y46438" s="176"/>
    </row>
    <row r="46439" spans="25:25">
      <c r="Y46439" s="176"/>
    </row>
    <row r="46440" spans="25:25">
      <c r="Y46440" s="176"/>
    </row>
    <row r="46441" spans="25:25">
      <c r="Y46441" s="176"/>
    </row>
    <row r="46442" spans="25:25">
      <c r="Y46442" s="176"/>
    </row>
    <row r="46443" spans="25:25">
      <c r="Y46443" s="176"/>
    </row>
    <row r="46444" spans="25:25">
      <c r="Y46444" s="176"/>
    </row>
    <row r="46445" spans="25:25">
      <c r="Y46445" s="176"/>
    </row>
    <row r="46446" spans="25:25">
      <c r="Y46446" s="176"/>
    </row>
    <row r="46447" spans="25:25">
      <c r="Y46447" s="176"/>
    </row>
    <row r="46448" spans="25:25">
      <c r="Y46448" s="176"/>
    </row>
    <row r="46449" spans="25:25">
      <c r="Y46449" s="176"/>
    </row>
    <row r="46450" spans="25:25">
      <c r="Y46450" s="176"/>
    </row>
    <row r="46451" spans="25:25">
      <c r="Y46451" s="176"/>
    </row>
    <row r="46452" spans="25:25">
      <c r="Y46452" s="176"/>
    </row>
    <row r="46453" spans="25:25">
      <c r="Y46453" s="176"/>
    </row>
    <row r="46454" spans="25:25">
      <c r="Y46454" s="176"/>
    </row>
    <row r="46455" spans="25:25">
      <c r="Y46455" s="176"/>
    </row>
    <row r="46456" spans="25:25">
      <c r="Y46456" s="176"/>
    </row>
    <row r="46457" spans="25:25">
      <c r="Y46457" s="176"/>
    </row>
    <row r="46458" spans="25:25">
      <c r="Y46458" s="176"/>
    </row>
    <row r="46459" spans="25:25">
      <c r="Y46459" s="176"/>
    </row>
    <row r="46460" spans="25:25">
      <c r="Y46460" s="176"/>
    </row>
    <row r="46461" spans="25:25">
      <c r="Y46461" s="176"/>
    </row>
    <row r="46462" spans="25:25">
      <c r="Y46462" s="176"/>
    </row>
    <row r="46463" spans="25:25">
      <c r="Y46463" s="176"/>
    </row>
    <row r="46464" spans="25:25">
      <c r="Y46464" s="176"/>
    </row>
    <row r="46465" spans="25:25">
      <c r="Y46465" s="176"/>
    </row>
    <row r="46466" spans="25:25">
      <c r="Y46466" s="176"/>
    </row>
    <row r="46467" spans="25:25">
      <c r="Y46467" s="176"/>
    </row>
    <row r="46468" spans="25:25">
      <c r="Y46468" s="176"/>
    </row>
    <row r="46469" spans="25:25">
      <c r="Y46469" s="176"/>
    </row>
    <row r="46470" spans="25:25">
      <c r="Y46470" s="176"/>
    </row>
    <row r="46471" spans="25:25">
      <c r="Y46471" s="176"/>
    </row>
    <row r="46472" spans="25:25">
      <c r="Y46472" s="176"/>
    </row>
    <row r="46473" spans="25:25">
      <c r="Y46473" s="176"/>
    </row>
    <row r="46474" spans="25:25">
      <c r="Y46474" s="176"/>
    </row>
    <row r="46475" spans="25:25">
      <c r="Y46475" s="176"/>
    </row>
    <row r="46476" spans="25:25">
      <c r="Y46476" s="176"/>
    </row>
    <row r="46477" spans="25:25">
      <c r="Y46477" s="176"/>
    </row>
    <row r="46478" spans="25:25">
      <c r="Y46478" s="176"/>
    </row>
    <row r="46479" spans="25:25">
      <c r="Y46479" s="176"/>
    </row>
    <row r="46480" spans="25:25">
      <c r="Y46480" s="176"/>
    </row>
    <row r="46481" spans="25:25">
      <c r="Y46481" s="176"/>
    </row>
    <row r="46482" spans="25:25">
      <c r="Y46482" s="176"/>
    </row>
    <row r="46483" spans="25:25">
      <c r="Y46483" s="176"/>
    </row>
    <row r="46484" spans="25:25">
      <c r="Y46484" s="176"/>
    </row>
    <row r="46485" spans="25:25">
      <c r="Y46485" s="176"/>
    </row>
    <row r="46486" spans="25:25">
      <c r="Y46486" s="176"/>
    </row>
    <row r="46487" spans="25:25">
      <c r="Y46487" s="176"/>
    </row>
    <row r="46488" spans="25:25">
      <c r="Y46488" s="176"/>
    </row>
    <row r="46489" spans="25:25">
      <c r="Y46489" s="176"/>
    </row>
    <row r="46490" spans="25:25">
      <c r="Y46490" s="176"/>
    </row>
    <row r="46491" spans="25:25">
      <c r="Y46491" s="176"/>
    </row>
    <row r="46492" spans="25:25">
      <c r="Y46492" s="176"/>
    </row>
    <row r="46493" spans="25:25">
      <c r="Y46493" s="176"/>
    </row>
    <row r="46494" spans="25:25">
      <c r="Y46494" s="176"/>
    </row>
    <row r="46495" spans="25:25">
      <c r="Y46495" s="176"/>
    </row>
    <row r="46496" spans="25:25">
      <c r="Y46496" s="176"/>
    </row>
    <row r="46497" spans="25:25">
      <c r="Y46497" s="176"/>
    </row>
    <row r="46498" spans="25:25">
      <c r="Y46498" s="176"/>
    </row>
    <row r="46499" spans="25:25">
      <c r="Y46499" s="176"/>
    </row>
    <row r="46500" spans="25:25">
      <c r="Y46500" s="176"/>
    </row>
    <row r="46501" spans="25:25">
      <c r="Y46501" s="176"/>
    </row>
    <row r="46502" spans="25:25">
      <c r="Y46502" s="176"/>
    </row>
    <row r="46503" spans="25:25">
      <c r="Y46503" s="176"/>
    </row>
    <row r="46504" spans="25:25">
      <c r="Y46504" s="176"/>
    </row>
    <row r="46505" spans="25:25">
      <c r="Y46505" s="176"/>
    </row>
    <row r="46506" spans="25:25">
      <c r="Y46506" s="176"/>
    </row>
    <row r="46507" spans="25:25">
      <c r="Y46507" s="176"/>
    </row>
    <row r="46508" spans="25:25">
      <c r="Y46508" s="176"/>
    </row>
    <row r="46509" spans="25:25">
      <c r="Y46509" s="176"/>
    </row>
    <row r="46510" spans="25:25">
      <c r="Y46510" s="176"/>
    </row>
    <row r="46511" spans="25:25">
      <c r="Y46511" s="176"/>
    </row>
    <row r="46512" spans="25:25">
      <c r="Y46512" s="176"/>
    </row>
    <row r="46513" spans="25:25">
      <c r="Y46513" s="176"/>
    </row>
    <row r="46514" spans="25:25">
      <c r="Y46514" s="176"/>
    </row>
    <row r="46515" spans="25:25">
      <c r="Y46515" s="176"/>
    </row>
    <row r="46516" spans="25:25">
      <c r="Y46516" s="176"/>
    </row>
    <row r="46517" spans="25:25">
      <c r="Y46517" s="176"/>
    </row>
    <row r="46518" spans="25:25">
      <c r="Y46518" s="176"/>
    </row>
    <row r="46519" spans="25:25">
      <c r="Y46519" s="176"/>
    </row>
    <row r="46520" spans="25:25">
      <c r="Y46520" s="176"/>
    </row>
    <row r="46521" spans="25:25">
      <c r="Y46521" s="176"/>
    </row>
    <row r="46522" spans="25:25">
      <c r="Y46522" s="176"/>
    </row>
    <row r="46523" spans="25:25">
      <c r="Y46523" s="176"/>
    </row>
    <row r="46524" spans="25:25">
      <c r="Y46524" s="176"/>
    </row>
    <row r="46525" spans="25:25">
      <c r="Y46525" s="176"/>
    </row>
    <row r="46526" spans="25:25">
      <c r="Y46526" s="176"/>
    </row>
    <row r="46527" spans="25:25">
      <c r="Y46527" s="176"/>
    </row>
    <row r="46528" spans="25:25">
      <c r="Y46528" s="176"/>
    </row>
    <row r="46529" spans="25:25">
      <c r="Y46529" s="176"/>
    </row>
    <row r="46530" spans="25:25">
      <c r="Y46530" s="176"/>
    </row>
    <row r="46531" spans="25:25">
      <c r="Y46531" s="176"/>
    </row>
    <row r="46532" spans="25:25">
      <c r="Y46532" s="176"/>
    </row>
    <row r="46533" spans="25:25">
      <c r="Y46533" s="176"/>
    </row>
    <row r="46534" spans="25:25">
      <c r="Y46534" s="176"/>
    </row>
    <row r="46535" spans="25:25">
      <c r="Y46535" s="176"/>
    </row>
    <row r="46536" spans="25:25">
      <c r="Y46536" s="176"/>
    </row>
    <row r="46537" spans="25:25">
      <c r="Y46537" s="176"/>
    </row>
    <row r="46538" spans="25:25">
      <c r="Y46538" s="176"/>
    </row>
    <row r="46539" spans="25:25">
      <c r="Y46539" s="176"/>
    </row>
    <row r="46540" spans="25:25">
      <c r="Y46540" s="176"/>
    </row>
    <row r="46541" spans="25:25">
      <c r="Y46541" s="176"/>
    </row>
    <row r="46542" spans="25:25">
      <c r="Y46542" s="176"/>
    </row>
    <row r="46543" spans="25:25">
      <c r="Y46543" s="176"/>
    </row>
    <row r="46544" spans="25:25">
      <c r="Y46544" s="176"/>
    </row>
    <row r="46545" spans="25:25">
      <c r="Y46545" s="176"/>
    </row>
    <row r="46546" spans="25:25">
      <c r="Y46546" s="176"/>
    </row>
    <row r="46547" spans="25:25">
      <c r="Y46547" s="176"/>
    </row>
    <row r="46548" spans="25:25">
      <c r="Y46548" s="176"/>
    </row>
    <row r="46549" spans="25:25">
      <c r="Y46549" s="176"/>
    </row>
    <row r="46550" spans="25:25">
      <c r="Y46550" s="176"/>
    </row>
    <row r="46551" spans="25:25">
      <c r="Y46551" s="176"/>
    </row>
    <row r="46552" spans="25:25">
      <c r="Y46552" s="176"/>
    </row>
    <row r="46553" spans="25:25">
      <c r="Y46553" s="176"/>
    </row>
    <row r="46554" spans="25:25">
      <c r="Y46554" s="176"/>
    </row>
    <row r="46555" spans="25:25">
      <c r="Y46555" s="176"/>
    </row>
    <row r="46556" spans="25:25">
      <c r="Y46556" s="176"/>
    </row>
    <row r="46557" spans="25:25">
      <c r="Y46557" s="176"/>
    </row>
    <row r="46558" spans="25:25">
      <c r="Y46558" s="176"/>
    </row>
    <row r="46559" spans="25:25">
      <c r="Y46559" s="176"/>
    </row>
    <row r="46560" spans="25:25">
      <c r="Y46560" s="176"/>
    </row>
    <row r="46561" spans="25:25">
      <c r="Y46561" s="176"/>
    </row>
    <row r="46562" spans="25:25">
      <c r="Y46562" s="176"/>
    </row>
    <row r="46563" spans="25:25">
      <c r="Y46563" s="176"/>
    </row>
    <row r="46564" spans="25:25">
      <c r="Y46564" s="176"/>
    </row>
    <row r="46565" spans="25:25">
      <c r="Y46565" s="176"/>
    </row>
    <row r="46566" spans="25:25">
      <c r="Y46566" s="176"/>
    </row>
    <row r="46567" spans="25:25">
      <c r="Y46567" s="176"/>
    </row>
    <row r="46568" spans="25:25">
      <c r="Y46568" s="176"/>
    </row>
    <row r="46569" spans="25:25">
      <c r="Y46569" s="176"/>
    </row>
    <row r="46570" spans="25:25">
      <c r="Y46570" s="176"/>
    </row>
    <row r="46571" spans="25:25">
      <c r="Y46571" s="176"/>
    </row>
    <row r="46572" spans="25:25">
      <c r="Y46572" s="176"/>
    </row>
    <row r="46573" spans="25:25">
      <c r="Y46573" s="176"/>
    </row>
    <row r="46574" spans="25:25">
      <c r="Y46574" s="176"/>
    </row>
    <row r="46575" spans="25:25">
      <c r="Y46575" s="176"/>
    </row>
    <row r="46576" spans="25:25">
      <c r="Y46576" s="176"/>
    </row>
    <row r="46577" spans="25:25">
      <c r="Y46577" s="176"/>
    </row>
    <row r="46578" spans="25:25">
      <c r="Y46578" s="176"/>
    </row>
    <row r="46579" spans="25:25">
      <c r="Y46579" s="176"/>
    </row>
    <row r="46580" spans="25:25">
      <c r="Y46580" s="176"/>
    </row>
    <row r="46581" spans="25:25">
      <c r="Y46581" s="176"/>
    </row>
    <row r="46582" spans="25:25">
      <c r="Y46582" s="176"/>
    </row>
    <row r="46583" spans="25:25">
      <c r="Y46583" s="176"/>
    </row>
    <row r="46584" spans="25:25">
      <c r="Y46584" s="176"/>
    </row>
    <row r="46585" spans="25:25">
      <c r="Y46585" s="176"/>
    </row>
    <row r="46586" spans="25:25">
      <c r="Y46586" s="176"/>
    </row>
    <row r="46587" spans="25:25">
      <c r="Y46587" s="176"/>
    </row>
    <row r="46588" spans="25:25">
      <c r="Y46588" s="176"/>
    </row>
    <row r="46589" spans="25:25">
      <c r="Y46589" s="176"/>
    </row>
    <row r="46590" spans="25:25">
      <c r="Y46590" s="176"/>
    </row>
    <row r="46591" spans="25:25">
      <c r="Y46591" s="176"/>
    </row>
    <row r="46592" spans="25:25">
      <c r="Y46592" s="176"/>
    </row>
    <row r="46593" spans="25:25">
      <c r="Y46593" s="176"/>
    </row>
    <row r="46594" spans="25:25">
      <c r="Y46594" s="176"/>
    </row>
    <row r="46595" spans="25:25">
      <c r="Y46595" s="176"/>
    </row>
    <row r="46596" spans="25:25">
      <c r="Y46596" s="176"/>
    </row>
    <row r="46597" spans="25:25">
      <c r="Y46597" s="176"/>
    </row>
    <row r="46598" spans="25:25">
      <c r="Y46598" s="176"/>
    </row>
    <row r="46599" spans="25:25">
      <c r="Y46599" s="176"/>
    </row>
    <row r="46600" spans="25:25">
      <c r="Y46600" s="176"/>
    </row>
    <row r="46601" spans="25:25">
      <c r="Y46601" s="176"/>
    </row>
    <row r="46602" spans="25:25">
      <c r="Y46602" s="176"/>
    </row>
    <row r="46603" spans="25:25">
      <c r="Y46603" s="176"/>
    </row>
    <row r="46604" spans="25:25">
      <c r="Y46604" s="176"/>
    </row>
    <row r="46605" spans="25:25">
      <c r="Y46605" s="176"/>
    </row>
    <row r="46606" spans="25:25">
      <c r="Y46606" s="176"/>
    </row>
    <row r="46607" spans="25:25">
      <c r="Y46607" s="176"/>
    </row>
    <row r="46608" spans="25:25">
      <c r="Y46608" s="176"/>
    </row>
    <row r="46609" spans="25:25">
      <c r="Y46609" s="176"/>
    </row>
    <row r="46610" spans="25:25">
      <c r="Y46610" s="176"/>
    </row>
    <row r="46611" spans="25:25">
      <c r="Y46611" s="176"/>
    </row>
    <row r="46612" spans="25:25">
      <c r="Y46612" s="176"/>
    </row>
    <row r="46613" spans="25:25">
      <c r="Y46613" s="176"/>
    </row>
    <row r="46614" spans="25:25">
      <c r="Y46614" s="176"/>
    </row>
    <row r="46615" spans="25:25">
      <c r="Y46615" s="176"/>
    </row>
    <row r="46616" spans="25:25">
      <c r="Y46616" s="176"/>
    </row>
    <row r="46617" spans="25:25">
      <c r="Y46617" s="176"/>
    </row>
    <row r="46618" spans="25:25">
      <c r="Y46618" s="176"/>
    </row>
    <row r="46619" spans="25:25">
      <c r="Y46619" s="176"/>
    </row>
    <row r="46620" spans="25:25">
      <c r="Y46620" s="176"/>
    </row>
    <row r="46621" spans="25:25">
      <c r="Y46621" s="176"/>
    </row>
    <row r="46622" spans="25:25">
      <c r="Y46622" s="176"/>
    </row>
    <row r="46623" spans="25:25">
      <c r="Y46623" s="176"/>
    </row>
    <row r="46624" spans="25:25">
      <c r="Y46624" s="176"/>
    </row>
    <row r="46625" spans="25:25">
      <c r="Y46625" s="176"/>
    </row>
    <row r="46626" spans="25:25">
      <c r="Y46626" s="176"/>
    </row>
    <row r="46627" spans="25:25">
      <c r="Y46627" s="176"/>
    </row>
    <row r="46628" spans="25:25">
      <c r="Y46628" s="176"/>
    </row>
    <row r="46629" spans="25:25">
      <c r="Y46629" s="176"/>
    </row>
    <row r="46630" spans="25:25">
      <c r="Y46630" s="176"/>
    </row>
    <row r="46631" spans="25:25">
      <c r="Y46631" s="176"/>
    </row>
    <row r="46632" spans="25:25">
      <c r="Y46632" s="176"/>
    </row>
    <row r="46633" spans="25:25">
      <c r="Y46633" s="176"/>
    </row>
    <row r="46634" spans="25:25">
      <c r="Y46634" s="176"/>
    </row>
    <row r="46635" spans="25:25">
      <c r="Y46635" s="176"/>
    </row>
    <row r="46636" spans="25:25">
      <c r="Y46636" s="176"/>
    </row>
    <row r="46637" spans="25:25">
      <c r="Y46637" s="176"/>
    </row>
    <row r="46638" spans="25:25">
      <c r="Y46638" s="176"/>
    </row>
    <row r="46639" spans="25:25">
      <c r="Y46639" s="176"/>
    </row>
    <row r="46640" spans="25:25">
      <c r="Y46640" s="176"/>
    </row>
    <row r="46641" spans="25:25">
      <c r="Y46641" s="176"/>
    </row>
    <row r="46642" spans="25:25">
      <c r="Y46642" s="176"/>
    </row>
    <row r="46643" spans="25:25">
      <c r="Y46643" s="176"/>
    </row>
    <row r="46644" spans="25:25">
      <c r="Y46644" s="176"/>
    </row>
    <row r="46645" spans="25:25">
      <c r="Y46645" s="176"/>
    </row>
    <row r="46646" spans="25:25">
      <c r="Y46646" s="176"/>
    </row>
    <row r="46647" spans="25:25">
      <c r="Y46647" s="176"/>
    </row>
    <row r="46648" spans="25:25">
      <c r="Y46648" s="176"/>
    </row>
    <row r="46649" spans="25:25">
      <c r="Y46649" s="176"/>
    </row>
    <row r="46650" spans="25:25">
      <c r="Y46650" s="176"/>
    </row>
    <row r="46651" spans="25:25">
      <c r="Y46651" s="176"/>
    </row>
    <row r="46652" spans="25:25">
      <c r="Y46652" s="176"/>
    </row>
    <row r="46653" spans="25:25">
      <c r="Y46653" s="176"/>
    </row>
    <row r="46654" spans="25:25">
      <c r="Y46654" s="176"/>
    </row>
    <row r="46655" spans="25:25">
      <c r="Y46655" s="176"/>
    </row>
    <row r="46656" spans="25:25">
      <c r="Y46656" s="176"/>
    </row>
    <row r="46657" spans="25:25">
      <c r="Y46657" s="176"/>
    </row>
    <row r="46658" spans="25:25">
      <c r="Y46658" s="176"/>
    </row>
    <row r="46659" spans="25:25">
      <c r="Y46659" s="176"/>
    </row>
    <row r="46660" spans="25:25">
      <c r="Y46660" s="176"/>
    </row>
    <row r="46661" spans="25:25">
      <c r="Y46661" s="176"/>
    </row>
    <row r="46662" spans="25:25">
      <c r="Y46662" s="176"/>
    </row>
    <row r="46663" spans="25:25">
      <c r="Y46663" s="176"/>
    </row>
    <row r="46664" spans="25:25">
      <c r="Y46664" s="176"/>
    </row>
    <row r="46665" spans="25:25">
      <c r="Y46665" s="176"/>
    </row>
    <row r="46666" spans="25:25">
      <c r="Y46666" s="176"/>
    </row>
    <row r="46667" spans="25:25">
      <c r="Y46667" s="176"/>
    </row>
    <row r="46668" spans="25:25">
      <c r="Y46668" s="176"/>
    </row>
    <row r="46669" spans="25:25">
      <c r="Y46669" s="176"/>
    </row>
    <row r="46670" spans="25:25">
      <c r="Y46670" s="176"/>
    </row>
    <row r="46671" spans="25:25">
      <c r="Y46671" s="176"/>
    </row>
    <row r="46672" spans="25:25">
      <c r="Y46672" s="176"/>
    </row>
    <row r="46673" spans="25:25">
      <c r="Y46673" s="176"/>
    </row>
    <row r="46674" spans="25:25">
      <c r="Y46674" s="176"/>
    </row>
    <row r="46675" spans="25:25">
      <c r="Y46675" s="176"/>
    </row>
    <row r="46676" spans="25:25">
      <c r="Y46676" s="176"/>
    </row>
    <row r="46677" spans="25:25">
      <c r="Y46677" s="176"/>
    </row>
    <row r="46678" spans="25:25">
      <c r="Y46678" s="176"/>
    </row>
    <row r="46679" spans="25:25">
      <c r="Y46679" s="176"/>
    </row>
    <row r="46680" spans="25:25">
      <c r="Y46680" s="176"/>
    </row>
    <row r="46681" spans="25:25">
      <c r="Y46681" s="176"/>
    </row>
    <row r="46682" spans="25:25">
      <c r="Y46682" s="176"/>
    </row>
    <row r="46683" spans="25:25">
      <c r="Y46683" s="176"/>
    </row>
    <row r="46684" spans="25:25">
      <c r="Y46684" s="176"/>
    </row>
    <row r="46685" spans="25:25">
      <c r="Y46685" s="176"/>
    </row>
    <row r="46686" spans="25:25">
      <c r="Y46686" s="176"/>
    </row>
    <row r="46687" spans="25:25">
      <c r="Y46687" s="176"/>
    </row>
    <row r="46688" spans="25:25">
      <c r="Y46688" s="176"/>
    </row>
    <row r="46689" spans="25:25">
      <c r="Y46689" s="176"/>
    </row>
    <row r="46690" spans="25:25">
      <c r="Y46690" s="176"/>
    </row>
    <row r="46691" spans="25:25">
      <c r="Y46691" s="176"/>
    </row>
    <row r="46692" spans="25:25">
      <c r="Y46692" s="176"/>
    </row>
    <row r="46693" spans="25:25">
      <c r="Y46693" s="176"/>
    </row>
    <row r="46694" spans="25:25">
      <c r="Y46694" s="176"/>
    </row>
    <row r="46695" spans="25:25">
      <c r="Y46695" s="176"/>
    </row>
    <row r="46696" spans="25:25">
      <c r="Y46696" s="176"/>
    </row>
    <row r="46697" spans="25:25">
      <c r="Y46697" s="176"/>
    </row>
    <row r="46698" spans="25:25">
      <c r="Y46698" s="176"/>
    </row>
    <row r="46699" spans="25:25">
      <c r="Y46699" s="176"/>
    </row>
    <row r="46700" spans="25:25">
      <c r="Y46700" s="176"/>
    </row>
    <row r="46701" spans="25:25">
      <c r="Y46701" s="176"/>
    </row>
    <row r="46702" spans="25:25">
      <c r="Y46702" s="176"/>
    </row>
    <row r="46703" spans="25:25">
      <c r="Y46703" s="176"/>
    </row>
    <row r="46704" spans="25:25">
      <c r="Y46704" s="176"/>
    </row>
    <row r="46705" spans="25:25">
      <c r="Y46705" s="176"/>
    </row>
    <row r="46706" spans="25:25">
      <c r="Y46706" s="176"/>
    </row>
    <row r="46707" spans="25:25">
      <c r="Y46707" s="176"/>
    </row>
    <row r="46708" spans="25:25">
      <c r="Y46708" s="176"/>
    </row>
    <row r="46709" spans="25:25">
      <c r="Y46709" s="176"/>
    </row>
    <row r="46710" spans="25:25">
      <c r="Y46710" s="176"/>
    </row>
    <row r="46711" spans="25:25">
      <c r="Y46711" s="176"/>
    </row>
    <row r="46712" spans="25:25">
      <c r="Y46712" s="176"/>
    </row>
    <row r="46713" spans="25:25">
      <c r="Y46713" s="176"/>
    </row>
    <row r="46714" spans="25:25">
      <c r="Y46714" s="176"/>
    </row>
    <row r="46715" spans="25:25">
      <c r="Y46715" s="176"/>
    </row>
    <row r="46716" spans="25:25">
      <c r="Y46716" s="176"/>
    </row>
    <row r="46717" spans="25:25">
      <c r="Y46717" s="176"/>
    </row>
    <row r="46718" spans="25:25">
      <c r="Y46718" s="176"/>
    </row>
    <row r="46719" spans="25:25">
      <c r="Y46719" s="176"/>
    </row>
    <row r="46720" spans="25:25">
      <c r="Y46720" s="176"/>
    </row>
    <row r="46721" spans="25:25">
      <c r="Y46721" s="176"/>
    </row>
    <row r="46722" spans="25:25">
      <c r="Y46722" s="176"/>
    </row>
    <row r="46723" spans="25:25">
      <c r="Y46723" s="176"/>
    </row>
    <row r="46724" spans="25:25">
      <c r="Y46724" s="176"/>
    </row>
    <row r="46725" spans="25:25">
      <c r="Y46725" s="176"/>
    </row>
    <row r="46726" spans="25:25">
      <c r="Y46726" s="176"/>
    </row>
    <row r="46727" spans="25:25">
      <c r="Y46727" s="176"/>
    </row>
    <row r="46728" spans="25:25">
      <c r="Y46728" s="176"/>
    </row>
    <row r="46729" spans="25:25">
      <c r="Y46729" s="176"/>
    </row>
    <row r="46730" spans="25:25">
      <c r="Y46730" s="176"/>
    </row>
    <row r="46731" spans="25:25">
      <c r="Y46731" s="176"/>
    </row>
    <row r="46732" spans="25:25">
      <c r="Y46732" s="176"/>
    </row>
    <row r="46733" spans="25:25">
      <c r="Y46733" s="176"/>
    </row>
    <row r="46734" spans="25:25">
      <c r="Y46734" s="176"/>
    </row>
    <row r="46735" spans="25:25">
      <c r="Y46735" s="176"/>
    </row>
    <row r="46736" spans="25:25">
      <c r="Y46736" s="176"/>
    </row>
    <row r="46737" spans="25:25">
      <c r="Y46737" s="176"/>
    </row>
    <row r="46738" spans="25:25">
      <c r="Y46738" s="176"/>
    </row>
    <row r="46739" spans="25:25">
      <c r="Y46739" s="176"/>
    </row>
    <row r="46740" spans="25:25">
      <c r="Y46740" s="176"/>
    </row>
    <row r="46741" spans="25:25">
      <c r="Y46741" s="176"/>
    </row>
    <row r="46742" spans="25:25">
      <c r="Y46742" s="176"/>
    </row>
    <row r="46743" spans="25:25">
      <c r="Y46743" s="176"/>
    </row>
    <row r="46744" spans="25:25">
      <c r="Y46744" s="176"/>
    </row>
    <row r="46745" spans="25:25">
      <c r="Y46745" s="176"/>
    </row>
    <row r="46746" spans="25:25">
      <c r="Y46746" s="176"/>
    </row>
    <row r="46747" spans="25:25">
      <c r="Y46747" s="176"/>
    </row>
    <row r="46748" spans="25:25">
      <c r="Y46748" s="176"/>
    </row>
    <row r="46749" spans="25:25">
      <c r="Y46749" s="176"/>
    </row>
    <row r="46750" spans="25:25">
      <c r="Y46750" s="176"/>
    </row>
    <row r="46751" spans="25:25">
      <c r="Y46751" s="176"/>
    </row>
    <row r="46752" spans="25:25">
      <c r="Y46752" s="176"/>
    </row>
    <row r="46753" spans="25:25">
      <c r="Y46753" s="176"/>
    </row>
    <row r="46754" spans="25:25">
      <c r="Y46754" s="176"/>
    </row>
    <row r="46755" spans="25:25">
      <c r="Y46755" s="176"/>
    </row>
    <row r="46756" spans="25:25">
      <c r="Y46756" s="176"/>
    </row>
    <row r="46757" spans="25:25">
      <c r="Y46757" s="176"/>
    </row>
    <row r="46758" spans="25:25">
      <c r="Y46758" s="176"/>
    </row>
    <row r="46759" spans="25:25">
      <c r="Y46759" s="176"/>
    </row>
    <row r="46760" spans="25:25">
      <c r="Y46760" s="176"/>
    </row>
    <row r="46761" spans="25:25">
      <c r="Y46761" s="176"/>
    </row>
    <row r="46762" spans="25:25">
      <c r="Y46762" s="176"/>
    </row>
    <row r="46763" spans="25:25">
      <c r="Y46763" s="176"/>
    </row>
    <row r="46764" spans="25:25">
      <c r="Y46764" s="176"/>
    </row>
    <row r="46765" spans="25:25">
      <c r="Y46765" s="176"/>
    </row>
    <row r="46766" spans="25:25">
      <c r="Y46766" s="176"/>
    </row>
    <row r="46767" spans="25:25">
      <c r="Y46767" s="176"/>
    </row>
    <row r="46768" spans="25:25">
      <c r="Y46768" s="176"/>
    </row>
    <row r="46769" spans="25:25">
      <c r="Y46769" s="176"/>
    </row>
    <row r="46770" spans="25:25">
      <c r="Y46770" s="176"/>
    </row>
    <row r="46771" spans="25:25">
      <c r="Y46771" s="176"/>
    </row>
    <row r="46772" spans="25:25">
      <c r="Y46772" s="176"/>
    </row>
    <row r="46773" spans="25:25">
      <c r="Y46773" s="176"/>
    </row>
    <row r="46774" spans="25:25">
      <c r="Y46774" s="176"/>
    </row>
    <row r="46775" spans="25:25">
      <c r="Y46775" s="176"/>
    </row>
    <row r="46776" spans="25:25">
      <c r="Y46776" s="176"/>
    </row>
    <row r="46777" spans="25:25">
      <c r="Y46777" s="176"/>
    </row>
    <row r="46778" spans="25:25">
      <c r="Y46778" s="176"/>
    </row>
    <row r="46779" spans="25:25">
      <c r="Y46779" s="176"/>
    </row>
    <row r="46780" spans="25:25">
      <c r="Y46780" s="176"/>
    </row>
    <row r="46781" spans="25:25">
      <c r="Y46781" s="176"/>
    </row>
    <row r="46782" spans="25:25">
      <c r="Y46782" s="176"/>
    </row>
    <row r="46783" spans="25:25">
      <c r="Y46783" s="176"/>
    </row>
    <row r="46784" spans="25:25">
      <c r="Y46784" s="176"/>
    </row>
    <row r="46785" spans="25:25">
      <c r="Y46785" s="176"/>
    </row>
    <row r="46786" spans="25:25">
      <c r="Y46786" s="176"/>
    </row>
    <row r="46787" spans="25:25">
      <c r="Y46787" s="176"/>
    </row>
    <row r="46788" spans="25:25">
      <c r="Y46788" s="176"/>
    </row>
    <row r="46789" spans="25:25">
      <c r="Y46789" s="176"/>
    </row>
    <row r="46790" spans="25:25">
      <c r="Y46790" s="176"/>
    </row>
    <row r="46791" spans="25:25">
      <c r="Y46791" s="176"/>
    </row>
    <row r="46792" spans="25:25">
      <c r="Y46792" s="176"/>
    </row>
    <row r="46793" spans="25:25">
      <c r="Y46793" s="176"/>
    </row>
    <row r="46794" spans="25:25">
      <c r="Y46794" s="176"/>
    </row>
    <row r="46795" spans="25:25">
      <c r="Y46795" s="176"/>
    </row>
    <row r="46796" spans="25:25">
      <c r="Y46796" s="176"/>
    </row>
    <row r="46797" spans="25:25">
      <c r="Y46797" s="176"/>
    </row>
    <row r="46798" spans="25:25">
      <c r="Y46798" s="176"/>
    </row>
    <row r="46799" spans="25:25">
      <c r="Y46799" s="176"/>
    </row>
    <row r="46800" spans="25:25">
      <c r="Y46800" s="176"/>
    </row>
    <row r="46801" spans="25:25">
      <c r="Y46801" s="176"/>
    </row>
    <row r="46802" spans="25:25">
      <c r="Y46802" s="176"/>
    </row>
    <row r="46803" spans="25:25">
      <c r="Y46803" s="176"/>
    </row>
    <row r="46804" spans="25:25">
      <c r="Y46804" s="176"/>
    </row>
    <row r="46805" spans="25:25">
      <c r="Y46805" s="176"/>
    </row>
    <row r="46806" spans="25:25">
      <c r="Y46806" s="176"/>
    </row>
    <row r="46807" spans="25:25">
      <c r="Y46807" s="176"/>
    </row>
    <row r="46808" spans="25:25">
      <c r="Y46808" s="176"/>
    </row>
    <row r="46809" spans="25:25">
      <c r="Y46809" s="176"/>
    </row>
    <row r="46810" spans="25:25">
      <c r="Y46810" s="176"/>
    </row>
    <row r="46811" spans="25:25">
      <c r="Y46811" s="176"/>
    </row>
    <row r="46812" spans="25:25">
      <c r="Y46812" s="176"/>
    </row>
    <row r="46813" spans="25:25">
      <c r="Y46813" s="176"/>
    </row>
    <row r="46814" spans="25:25">
      <c r="Y46814" s="176"/>
    </row>
    <row r="46815" spans="25:25">
      <c r="Y46815" s="176"/>
    </row>
    <row r="46816" spans="25:25">
      <c r="Y46816" s="176"/>
    </row>
    <row r="46817" spans="25:25">
      <c r="Y46817" s="176"/>
    </row>
    <row r="46818" spans="25:25">
      <c r="Y46818" s="176"/>
    </row>
    <row r="46819" spans="25:25">
      <c r="Y46819" s="176"/>
    </row>
    <row r="46820" spans="25:25">
      <c r="Y46820" s="176"/>
    </row>
    <row r="46821" spans="25:25">
      <c r="Y46821" s="176"/>
    </row>
    <row r="46822" spans="25:25">
      <c r="Y46822" s="176"/>
    </row>
    <row r="46823" spans="25:25">
      <c r="Y46823" s="176"/>
    </row>
    <row r="46824" spans="25:25">
      <c r="Y46824" s="176"/>
    </row>
    <row r="46825" spans="25:25">
      <c r="Y46825" s="176"/>
    </row>
    <row r="46826" spans="25:25">
      <c r="Y46826" s="176"/>
    </row>
    <row r="46827" spans="25:25">
      <c r="Y46827" s="176"/>
    </row>
    <row r="46828" spans="25:25">
      <c r="Y46828" s="176"/>
    </row>
    <row r="46829" spans="25:25">
      <c r="Y46829" s="176"/>
    </row>
    <row r="46830" spans="25:25">
      <c r="Y46830" s="176"/>
    </row>
    <row r="46831" spans="25:25">
      <c r="Y46831" s="176"/>
    </row>
    <row r="46832" spans="25:25">
      <c r="Y46832" s="176"/>
    </row>
    <row r="46833" spans="25:25">
      <c r="Y46833" s="176"/>
    </row>
    <row r="46834" spans="25:25">
      <c r="Y46834" s="176"/>
    </row>
    <row r="46835" spans="25:25">
      <c r="Y46835" s="176"/>
    </row>
    <row r="46836" spans="25:25">
      <c r="Y46836" s="176"/>
    </row>
    <row r="46837" spans="25:25">
      <c r="Y46837" s="176"/>
    </row>
    <row r="46838" spans="25:25">
      <c r="Y46838" s="176"/>
    </row>
    <row r="46839" spans="25:25">
      <c r="Y46839" s="176"/>
    </row>
    <row r="46840" spans="25:25">
      <c r="Y46840" s="176"/>
    </row>
    <row r="46841" spans="25:25">
      <c r="Y46841" s="176"/>
    </row>
    <row r="46842" spans="25:25">
      <c r="Y46842" s="176"/>
    </row>
    <row r="46843" spans="25:25">
      <c r="Y46843" s="176"/>
    </row>
    <row r="46844" spans="25:25">
      <c r="Y46844" s="176"/>
    </row>
    <row r="46845" spans="25:25">
      <c r="Y46845" s="176"/>
    </row>
    <row r="46846" spans="25:25">
      <c r="Y46846" s="176"/>
    </row>
    <row r="46847" spans="25:25">
      <c r="Y46847" s="176"/>
    </row>
    <row r="46848" spans="25:25">
      <c r="Y46848" s="176"/>
    </row>
    <row r="46849" spans="25:25">
      <c r="Y46849" s="176"/>
    </row>
    <row r="46850" spans="25:25">
      <c r="Y46850" s="176"/>
    </row>
    <row r="46851" spans="25:25">
      <c r="Y46851" s="176"/>
    </row>
    <row r="46852" spans="25:25">
      <c r="Y46852" s="176"/>
    </row>
    <row r="46853" spans="25:25">
      <c r="Y46853" s="176"/>
    </row>
    <row r="46854" spans="25:25">
      <c r="Y46854" s="176"/>
    </row>
    <row r="46855" spans="25:25">
      <c r="Y46855" s="176"/>
    </row>
    <row r="46856" spans="25:25">
      <c r="Y46856" s="176"/>
    </row>
    <row r="46857" spans="25:25">
      <c r="Y46857" s="176"/>
    </row>
    <row r="46858" spans="25:25">
      <c r="Y46858" s="176"/>
    </row>
    <row r="46859" spans="25:25">
      <c r="Y46859" s="176"/>
    </row>
    <row r="46860" spans="25:25">
      <c r="Y46860" s="176"/>
    </row>
    <row r="46861" spans="25:25">
      <c r="Y46861" s="176"/>
    </row>
    <row r="46862" spans="25:25">
      <c r="Y46862" s="176"/>
    </row>
    <row r="46863" spans="25:25">
      <c r="Y46863" s="176"/>
    </row>
    <row r="46864" spans="25:25">
      <c r="Y46864" s="176"/>
    </row>
    <row r="46865" spans="25:25">
      <c r="Y46865" s="176"/>
    </row>
    <row r="46866" spans="25:25">
      <c r="Y46866" s="176"/>
    </row>
    <row r="46867" spans="25:25">
      <c r="Y46867" s="176"/>
    </row>
    <row r="46868" spans="25:25">
      <c r="Y46868" s="176"/>
    </row>
    <row r="46869" spans="25:25">
      <c r="Y46869" s="176"/>
    </row>
    <row r="46870" spans="25:25">
      <c r="Y46870" s="176"/>
    </row>
    <row r="46871" spans="25:25">
      <c r="Y46871" s="176"/>
    </row>
    <row r="46872" spans="25:25">
      <c r="Y46872" s="176"/>
    </row>
    <row r="46873" spans="25:25">
      <c r="Y46873" s="176"/>
    </row>
    <row r="46874" spans="25:25">
      <c r="Y46874" s="176"/>
    </row>
    <row r="46875" spans="25:25">
      <c r="Y46875" s="176"/>
    </row>
    <row r="46876" spans="25:25">
      <c r="Y46876" s="176"/>
    </row>
    <row r="46877" spans="25:25">
      <c r="Y46877" s="176"/>
    </row>
    <row r="46878" spans="25:25">
      <c r="Y46878" s="176"/>
    </row>
    <row r="46879" spans="25:25">
      <c r="Y46879" s="176"/>
    </row>
    <row r="46880" spans="25:25">
      <c r="Y46880" s="176"/>
    </row>
    <row r="46881" spans="25:25">
      <c r="Y46881" s="176"/>
    </row>
    <row r="46882" spans="25:25">
      <c r="Y46882" s="176"/>
    </row>
    <row r="46883" spans="25:25">
      <c r="Y46883" s="176"/>
    </row>
    <row r="46884" spans="25:25">
      <c r="Y46884" s="176"/>
    </row>
    <row r="46885" spans="25:25">
      <c r="Y46885" s="176"/>
    </row>
    <row r="46886" spans="25:25">
      <c r="Y46886" s="176"/>
    </row>
    <row r="46887" spans="25:25">
      <c r="Y46887" s="176"/>
    </row>
    <row r="46888" spans="25:25">
      <c r="Y46888" s="176"/>
    </row>
    <row r="46889" spans="25:25">
      <c r="Y46889" s="176"/>
    </row>
    <row r="46890" spans="25:25">
      <c r="Y46890" s="176"/>
    </row>
    <row r="46891" spans="25:25">
      <c r="Y46891" s="176"/>
    </row>
    <row r="46892" spans="25:25">
      <c r="Y46892" s="176"/>
    </row>
    <row r="46893" spans="25:25">
      <c r="Y46893" s="176"/>
    </row>
    <row r="46894" spans="25:25">
      <c r="Y46894" s="176"/>
    </row>
    <row r="46895" spans="25:25">
      <c r="Y46895" s="176"/>
    </row>
    <row r="46896" spans="25:25">
      <c r="Y46896" s="176"/>
    </row>
    <row r="46897" spans="25:25">
      <c r="Y46897" s="176"/>
    </row>
    <row r="46898" spans="25:25">
      <c r="Y46898" s="176"/>
    </row>
    <row r="46899" spans="25:25">
      <c r="Y46899" s="176"/>
    </row>
    <row r="46900" spans="25:25">
      <c r="Y46900" s="176"/>
    </row>
    <row r="46901" spans="25:25">
      <c r="Y46901" s="176"/>
    </row>
    <row r="46902" spans="25:25">
      <c r="Y46902" s="176"/>
    </row>
    <row r="46903" spans="25:25">
      <c r="Y46903" s="176"/>
    </row>
    <row r="46904" spans="25:25">
      <c r="Y46904" s="176"/>
    </row>
    <row r="46905" spans="25:25">
      <c r="Y46905" s="176"/>
    </row>
    <row r="46906" spans="25:25">
      <c r="Y46906" s="176"/>
    </row>
    <row r="46907" spans="25:25">
      <c r="Y46907" s="176"/>
    </row>
    <row r="46908" spans="25:25">
      <c r="Y46908" s="176"/>
    </row>
    <row r="46909" spans="25:25">
      <c r="Y46909" s="176"/>
    </row>
    <row r="46910" spans="25:25">
      <c r="Y46910" s="176"/>
    </row>
    <row r="46911" spans="25:25">
      <c r="Y46911" s="176"/>
    </row>
    <row r="46912" spans="25:25">
      <c r="Y46912" s="176"/>
    </row>
    <row r="46913" spans="25:25">
      <c r="Y46913" s="176"/>
    </row>
    <row r="46914" spans="25:25">
      <c r="Y46914" s="176"/>
    </row>
    <row r="46915" spans="25:25">
      <c r="Y46915" s="176"/>
    </row>
    <row r="46916" spans="25:25">
      <c r="Y46916" s="176"/>
    </row>
    <row r="46917" spans="25:25">
      <c r="Y46917" s="176"/>
    </row>
    <row r="46918" spans="25:25">
      <c r="Y46918" s="176"/>
    </row>
    <row r="46919" spans="25:25">
      <c r="Y46919" s="176"/>
    </row>
    <row r="46920" spans="25:25">
      <c r="Y46920" s="176"/>
    </row>
    <row r="46921" spans="25:25">
      <c r="Y46921" s="176"/>
    </row>
    <row r="46922" spans="25:25">
      <c r="Y46922" s="176"/>
    </row>
    <row r="46923" spans="25:25">
      <c r="Y46923" s="176"/>
    </row>
    <row r="46924" spans="25:25">
      <c r="Y46924" s="176"/>
    </row>
    <row r="46925" spans="25:25">
      <c r="Y46925" s="176"/>
    </row>
    <row r="46926" spans="25:25">
      <c r="Y46926" s="176"/>
    </row>
    <row r="46927" spans="25:25">
      <c r="Y46927" s="176"/>
    </row>
    <row r="46928" spans="25:25">
      <c r="Y46928" s="176"/>
    </row>
    <row r="46929" spans="25:25">
      <c r="Y46929" s="176"/>
    </row>
    <row r="46930" spans="25:25">
      <c r="Y46930" s="176"/>
    </row>
    <row r="46931" spans="25:25">
      <c r="Y46931" s="176"/>
    </row>
    <row r="46932" spans="25:25">
      <c r="Y46932" s="176"/>
    </row>
    <row r="46933" spans="25:25">
      <c r="Y46933" s="176"/>
    </row>
    <row r="46934" spans="25:25">
      <c r="Y46934" s="176"/>
    </row>
    <row r="46935" spans="25:25">
      <c r="Y46935" s="176"/>
    </row>
    <row r="46936" spans="25:25">
      <c r="Y46936" s="176"/>
    </row>
    <row r="46937" spans="25:25">
      <c r="Y46937" s="176"/>
    </row>
    <row r="46938" spans="25:25">
      <c r="Y46938" s="176"/>
    </row>
    <row r="46939" spans="25:25">
      <c r="Y46939" s="176"/>
    </row>
    <row r="46940" spans="25:25">
      <c r="Y46940" s="176"/>
    </row>
    <row r="46941" spans="25:25">
      <c r="Y46941" s="176"/>
    </row>
    <row r="46942" spans="25:25">
      <c r="Y46942" s="176"/>
    </row>
    <row r="46943" spans="25:25">
      <c r="Y46943" s="176"/>
    </row>
    <row r="46944" spans="25:25">
      <c r="Y46944" s="176"/>
    </row>
    <row r="46945" spans="25:25">
      <c r="Y46945" s="176"/>
    </row>
    <row r="46946" spans="25:25">
      <c r="Y46946" s="176"/>
    </row>
    <row r="46947" spans="25:25">
      <c r="Y46947" s="176"/>
    </row>
    <row r="46948" spans="25:25">
      <c r="Y46948" s="176"/>
    </row>
    <row r="46949" spans="25:25">
      <c r="Y46949" s="176"/>
    </row>
    <row r="46950" spans="25:25">
      <c r="Y46950" s="176"/>
    </row>
    <row r="46951" spans="25:25">
      <c r="Y46951" s="176"/>
    </row>
    <row r="46952" spans="25:25">
      <c r="Y46952" s="176"/>
    </row>
    <row r="46953" spans="25:25">
      <c r="Y46953" s="176"/>
    </row>
    <row r="46954" spans="25:25">
      <c r="Y46954" s="176"/>
    </row>
    <row r="46955" spans="25:25">
      <c r="Y46955" s="176"/>
    </row>
    <row r="46956" spans="25:25">
      <c r="Y46956" s="176"/>
    </row>
    <row r="46957" spans="25:25">
      <c r="Y46957" s="176"/>
    </row>
    <row r="46958" spans="25:25">
      <c r="Y46958" s="176"/>
    </row>
    <row r="46959" spans="25:25">
      <c r="Y46959" s="176"/>
    </row>
    <row r="46960" spans="25:25">
      <c r="Y46960" s="176"/>
    </row>
    <row r="46961" spans="25:25">
      <c r="Y46961" s="176"/>
    </row>
    <row r="46962" spans="25:25">
      <c r="Y46962" s="176"/>
    </row>
    <row r="46963" spans="25:25">
      <c r="Y46963" s="176"/>
    </row>
    <row r="46964" spans="25:25">
      <c r="Y46964" s="176"/>
    </row>
    <row r="46965" spans="25:25">
      <c r="Y46965" s="176"/>
    </row>
    <row r="46966" spans="25:25">
      <c r="Y46966" s="176"/>
    </row>
    <row r="46967" spans="25:25">
      <c r="Y46967" s="176"/>
    </row>
    <row r="46968" spans="25:25">
      <c r="Y46968" s="176"/>
    </row>
    <row r="46969" spans="25:25">
      <c r="Y46969" s="176"/>
    </row>
    <row r="46970" spans="25:25">
      <c r="Y46970" s="176"/>
    </row>
    <row r="46971" spans="25:25">
      <c r="Y46971" s="176"/>
    </row>
    <row r="46972" spans="25:25">
      <c r="Y46972" s="176"/>
    </row>
    <row r="46973" spans="25:25">
      <c r="Y46973" s="176"/>
    </row>
    <row r="46974" spans="25:25">
      <c r="Y46974" s="176"/>
    </row>
    <row r="46975" spans="25:25">
      <c r="Y46975" s="176"/>
    </row>
    <row r="46976" spans="25:25">
      <c r="Y46976" s="176"/>
    </row>
    <row r="46977" spans="25:25">
      <c r="Y46977" s="176"/>
    </row>
    <row r="46978" spans="25:25">
      <c r="Y46978" s="176"/>
    </row>
    <row r="46979" spans="25:25">
      <c r="Y46979" s="176"/>
    </row>
    <row r="46980" spans="25:25">
      <c r="Y46980" s="176"/>
    </row>
    <row r="46981" spans="25:25">
      <c r="Y46981" s="176"/>
    </row>
    <row r="46982" spans="25:25">
      <c r="Y46982" s="176"/>
    </row>
    <row r="46983" spans="25:25">
      <c r="Y46983" s="176"/>
    </row>
    <row r="46984" spans="25:25">
      <c r="Y46984" s="176"/>
    </row>
    <row r="46985" spans="25:25">
      <c r="Y46985" s="176"/>
    </row>
    <row r="46986" spans="25:25">
      <c r="Y46986" s="176"/>
    </row>
    <row r="46987" spans="25:25">
      <c r="Y46987" s="176"/>
    </row>
    <row r="46988" spans="25:25">
      <c r="Y46988" s="176"/>
    </row>
    <row r="46989" spans="25:25">
      <c r="Y46989" s="176"/>
    </row>
    <row r="46990" spans="25:25">
      <c r="Y46990" s="176"/>
    </row>
    <row r="46991" spans="25:25">
      <c r="Y46991" s="176"/>
    </row>
    <row r="46992" spans="25:25">
      <c r="Y46992" s="176"/>
    </row>
    <row r="46993" spans="25:25">
      <c r="Y46993" s="176"/>
    </row>
    <row r="46994" spans="25:25">
      <c r="Y46994" s="176"/>
    </row>
    <row r="46995" spans="25:25">
      <c r="Y46995" s="176"/>
    </row>
    <row r="46996" spans="25:25">
      <c r="Y46996" s="176"/>
    </row>
    <row r="46997" spans="25:25">
      <c r="Y46997" s="176"/>
    </row>
    <row r="46998" spans="25:25">
      <c r="Y46998" s="176"/>
    </row>
    <row r="46999" spans="25:25">
      <c r="Y46999" s="176"/>
    </row>
    <row r="47000" spans="25:25">
      <c r="Y47000" s="176"/>
    </row>
    <row r="47001" spans="25:25">
      <c r="Y47001" s="176"/>
    </row>
    <row r="47002" spans="25:25">
      <c r="Y47002" s="176"/>
    </row>
    <row r="47003" spans="25:25">
      <c r="Y47003" s="176"/>
    </row>
    <row r="47004" spans="25:25">
      <c r="Y47004" s="176"/>
    </row>
    <row r="47005" spans="25:25">
      <c r="Y47005" s="176"/>
    </row>
    <row r="47006" spans="25:25">
      <c r="Y47006" s="176"/>
    </row>
    <row r="47007" spans="25:25">
      <c r="Y47007" s="176"/>
    </row>
    <row r="47008" spans="25:25">
      <c r="Y47008" s="176"/>
    </row>
    <row r="47009" spans="25:25">
      <c r="Y47009" s="176"/>
    </row>
    <row r="47010" spans="25:25">
      <c r="Y47010" s="176"/>
    </row>
    <row r="47011" spans="25:25">
      <c r="Y47011" s="176"/>
    </row>
    <row r="47012" spans="25:25">
      <c r="Y47012" s="176"/>
    </row>
    <row r="47013" spans="25:25">
      <c r="Y47013" s="176"/>
    </row>
    <row r="47014" spans="25:25">
      <c r="Y47014" s="176"/>
    </row>
    <row r="47015" spans="25:25">
      <c r="Y47015" s="176"/>
    </row>
    <row r="47016" spans="25:25">
      <c r="Y47016" s="176"/>
    </row>
    <row r="47017" spans="25:25">
      <c r="Y47017" s="176"/>
    </row>
    <row r="47018" spans="25:25">
      <c r="Y47018" s="176"/>
    </row>
    <row r="47019" spans="25:25">
      <c r="Y47019" s="176"/>
    </row>
    <row r="47020" spans="25:25">
      <c r="Y47020" s="176"/>
    </row>
    <row r="47021" spans="25:25">
      <c r="Y47021" s="176"/>
    </row>
    <row r="47022" spans="25:25">
      <c r="Y47022" s="176"/>
    </row>
    <row r="47023" spans="25:25">
      <c r="Y47023" s="176"/>
    </row>
    <row r="47024" spans="25:25">
      <c r="Y47024" s="176"/>
    </row>
    <row r="47025" spans="25:25">
      <c r="Y47025" s="176"/>
    </row>
    <row r="47026" spans="25:25">
      <c r="Y47026" s="176"/>
    </row>
    <row r="47027" spans="25:25">
      <c r="Y47027" s="176"/>
    </row>
    <row r="47028" spans="25:25">
      <c r="Y47028" s="176"/>
    </row>
    <row r="47029" spans="25:25">
      <c r="Y47029" s="176"/>
    </row>
    <row r="47030" spans="25:25">
      <c r="Y47030" s="176"/>
    </row>
    <row r="47031" spans="25:25">
      <c r="Y47031" s="176"/>
    </row>
    <row r="47032" spans="25:25">
      <c r="Y47032" s="176"/>
    </row>
    <row r="47033" spans="25:25">
      <c r="Y47033" s="176"/>
    </row>
    <row r="47034" spans="25:25">
      <c r="Y47034" s="176"/>
    </row>
    <row r="47035" spans="25:25">
      <c r="Y47035" s="176"/>
    </row>
    <row r="47036" spans="25:25">
      <c r="Y47036" s="176"/>
    </row>
    <row r="47037" spans="25:25">
      <c r="Y47037" s="176"/>
    </row>
    <row r="47038" spans="25:25">
      <c r="Y47038" s="176"/>
    </row>
    <row r="47039" spans="25:25">
      <c r="Y47039" s="176"/>
    </row>
    <row r="47040" spans="25:25">
      <c r="Y47040" s="176"/>
    </row>
    <row r="47041" spans="25:25">
      <c r="Y47041" s="176"/>
    </row>
    <row r="47042" spans="25:25">
      <c r="Y47042" s="176"/>
    </row>
    <row r="47043" spans="25:25">
      <c r="Y47043" s="176"/>
    </row>
    <row r="47044" spans="25:25">
      <c r="Y47044" s="176"/>
    </row>
    <row r="47045" spans="25:25">
      <c r="Y47045" s="176"/>
    </row>
    <row r="47046" spans="25:25">
      <c r="Y47046" s="176"/>
    </row>
    <row r="47047" spans="25:25">
      <c r="Y47047" s="176"/>
    </row>
    <row r="47048" spans="25:25">
      <c r="Y47048" s="176"/>
    </row>
    <row r="47049" spans="25:25">
      <c r="Y47049" s="176"/>
    </row>
    <row r="47050" spans="25:25">
      <c r="Y47050" s="176"/>
    </row>
    <row r="47051" spans="25:25">
      <c r="Y47051" s="176"/>
    </row>
    <row r="47052" spans="25:25">
      <c r="Y47052" s="176"/>
    </row>
    <row r="47053" spans="25:25">
      <c r="Y47053" s="176"/>
    </row>
    <row r="47054" spans="25:25">
      <c r="Y47054" s="176"/>
    </row>
    <row r="47055" spans="25:25">
      <c r="Y47055" s="176"/>
    </row>
    <row r="47056" spans="25:25">
      <c r="Y47056" s="176"/>
    </row>
    <row r="47057" spans="25:25">
      <c r="Y47057" s="176"/>
    </row>
    <row r="47058" spans="25:25">
      <c r="Y47058" s="176"/>
    </row>
    <row r="47059" spans="25:25">
      <c r="Y47059" s="176"/>
    </row>
    <row r="47060" spans="25:25">
      <c r="Y47060" s="176"/>
    </row>
    <row r="47061" spans="25:25">
      <c r="Y47061" s="176"/>
    </row>
    <row r="47062" spans="25:25">
      <c r="Y47062" s="176"/>
    </row>
    <row r="47063" spans="25:25">
      <c r="Y47063" s="176"/>
    </row>
    <row r="47064" spans="25:25">
      <c r="Y47064" s="176"/>
    </row>
    <row r="47065" spans="25:25">
      <c r="Y47065" s="176"/>
    </row>
    <row r="47066" spans="25:25">
      <c r="Y47066" s="176"/>
    </row>
    <row r="47067" spans="25:25">
      <c r="Y47067" s="176"/>
    </row>
    <row r="47068" spans="25:25">
      <c r="Y47068" s="176"/>
    </row>
    <row r="47069" spans="25:25">
      <c r="Y47069" s="176"/>
    </row>
    <row r="47070" spans="25:25">
      <c r="Y47070" s="176"/>
    </row>
    <row r="47071" spans="25:25">
      <c r="Y47071" s="176"/>
    </row>
    <row r="47072" spans="25:25">
      <c r="Y47072" s="176"/>
    </row>
    <row r="47073" spans="25:25">
      <c r="Y47073" s="176"/>
    </row>
    <row r="47074" spans="25:25">
      <c r="Y47074" s="176"/>
    </row>
    <row r="47075" spans="25:25">
      <c r="Y47075" s="176"/>
    </row>
    <row r="47076" spans="25:25">
      <c r="Y47076" s="176"/>
    </row>
    <row r="47077" spans="25:25">
      <c r="Y47077" s="176"/>
    </row>
    <row r="47078" spans="25:25">
      <c r="Y47078" s="176"/>
    </row>
    <row r="47079" spans="25:25">
      <c r="Y47079" s="176"/>
    </row>
    <row r="47080" spans="25:25">
      <c r="Y47080" s="176"/>
    </row>
    <row r="47081" spans="25:25">
      <c r="Y47081" s="176"/>
    </row>
    <row r="47082" spans="25:25">
      <c r="Y47082" s="176"/>
    </row>
    <row r="47083" spans="25:25">
      <c r="Y47083" s="176"/>
    </row>
    <row r="47084" spans="25:25">
      <c r="Y47084" s="176"/>
    </row>
    <row r="47085" spans="25:25">
      <c r="Y47085" s="176"/>
    </row>
    <row r="47086" spans="25:25">
      <c r="Y47086" s="176"/>
    </row>
    <row r="47087" spans="25:25">
      <c r="Y47087" s="176"/>
    </row>
    <row r="47088" spans="25:25">
      <c r="Y47088" s="176"/>
    </row>
    <row r="47089" spans="25:25">
      <c r="Y47089" s="176"/>
    </row>
    <row r="47090" spans="25:25">
      <c r="Y47090" s="176"/>
    </row>
    <row r="47091" spans="25:25">
      <c r="Y47091" s="176"/>
    </row>
    <row r="47092" spans="25:25">
      <c r="Y47092" s="176"/>
    </row>
    <row r="47093" spans="25:25">
      <c r="Y47093" s="176"/>
    </row>
    <row r="47094" spans="25:25">
      <c r="Y47094" s="176"/>
    </row>
    <row r="47095" spans="25:25">
      <c r="Y47095" s="176"/>
    </row>
    <row r="47096" spans="25:25">
      <c r="Y47096" s="176"/>
    </row>
    <row r="47097" spans="25:25">
      <c r="Y47097" s="176"/>
    </row>
    <row r="47098" spans="25:25">
      <c r="Y47098" s="176"/>
    </row>
    <row r="47099" spans="25:25">
      <c r="Y47099" s="176"/>
    </row>
    <row r="47100" spans="25:25">
      <c r="Y47100" s="176"/>
    </row>
    <row r="47101" spans="25:25">
      <c r="Y47101" s="176"/>
    </row>
    <row r="47102" spans="25:25">
      <c r="Y47102" s="176"/>
    </row>
    <row r="47103" spans="25:25">
      <c r="Y47103" s="176"/>
    </row>
    <row r="47104" spans="25:25">
      <c r="Y47104" s="176"/>
    </row>
    <row r="47105" spans="25:25">
      <c r="Y47105" s="176"/>
    </row>
    <row r="47106" spans="25:25">
      <c r="Y47106" s="176"/>
    </row>
    <row r="47107" spans="25:25">
      <c r="Y47107" s="176"/>
    </row>
    <row r="47108" spans="25:25">
      <c r="Y47108" s="176"/>
    </row>
    <row r="47109" spans="25:25">
      <c r="Y47109" s="176"/>
    </row>
    <row r="47110" spans="25:25">
      <c r="Y47110" s="176"/>
    </row>
    <row r="47111" spans="25:25">
      <c r="Y47111" s="176"/>
    </row>
    <row r="47112" spans="25:25">
      <c r="Y47112" s="176"/>
    </row>
    <row r="47113" spans="25:25">
      <c r="Y47113" s="176"/>
    </row>
    <row r="47114" spans="25:25">
      <c r="Y47114" s="176"/>
    </row>
    <row r="47115" spans="25:25">
      <c r="Y47115" s="176"/>
    </row>
    <row r="47116" spans="25:25">
      <c r="Y47116" s="176"/>
    </row>
    <row r="47117" spans="25:25">
      <c r="Y47117" s="176"/>
    </row>
    <row r="47118" spans="25:25">
      <c r="Y47118" s="176"/>
    </row>
    <row r="47119" spans="25:25">
      <c r="Y47119" s="176"/>
    </row>
    <row r="47120" spans="25:25">
      <c r="Y47120" s="176"/>
    </row>
    <row r="47121" spans="25:25">
      <c r="Y47121" s="176"/>
    </row>
    <row r="47122" spans="25:25">
      <c r="Y47122" s="176"/>
    </row>
    <row r="47123" spans="25:25">
      <c r="Y47123" s="176"/>
    </row>
    <row r="47124" spans="25:25">
      <c r="Y47124" s="176"/>
    </row>
    <row r="47125" spans="25:25">
      <c r="Y47125" s="176"/>
    </row>
    <row r="47126" spans="25:25">
      <c r="Y47126" s="176"/>
    </row>
    <row r="47127" spans="25:25">
      <c r="Y47127" s="176"/>
    </row>
    <row r="47128" spans="25:25">
      <c r="Y47128" s="176"/>
    </row>
    <row r="47129" spans="25:25">
      <c r="Y47129" s="176"/>
    </row>
    <row r="47130" spans="25:25">
      <c r="Y47130" s="176"/>
    </row>
    <row r="47131" spans="25:25">
      <c r="Y47131" s="176"/>
    </row>
    <row r="47132" spans="25:25">
      <c r="Y47132" s="176"/>
    </row>
    <row r="47133" spans="25:25">
      <c r="Y47133" s="176"/>
    </row>
    <row r="47134" spans="25:25">
      <c r="Y47134" s="176"/>
    </row>
    <row r="47135" spans="25:25">
      <c r="Y47135" s="176"/>
    </row>
    <row r="47136" spans="25:25">
      <c r="Y47136" s="176"/>
    </row>
    <row r="47137" spans="25:25">
      <c r="Y47137" s="176"/>
    </row>
    <row r="47138" spans="25:25">
      <c r="Y47138" s="176"/>
    </row>
    <row r="47139" spans="25:25">
      <c r="Y47139" s="176"/>
    </row>
    <row r="47140" spans="25:25">
      <c r="Y47140" s="176"/>
    </row>
    <row r="47141" spans="25:25">
      <c r="Y47141" s="176"/>
    </row>
    <row r="47142" spans="25:25">
      <c r="Y47142" s="176"/>
    </row>
    <row r="47143" spans="25:25">
      <c r="Y47143" s="176"/>
    </row>
    <row r="47144" spans="25:25">
      <c r="Y47144" s="176"/>
    </row>
    <row r="47145" spans="25:25">
      <c r="Y47145" s="176"/>
    </row>
    <row r="47146" spans="25:25">
      <c r="Y47146" s="176"/>
    </row>
    <row r="47147" spans="25:25">
      <c r="Y47147" s="176"/>
    </row>
    <row r="47148" spans="25:25">
      <c r="Y47148" s="176"/>
    </row>
    <row r="47149" spans="25:25">
      <c r="Y47149" s="176"/>
    </row>
    <row r="47150" spans="25:25">
      <c r="Y47150" s="176"/>
    </row>
    <row r="47151" spans="25:25">
      <c r="Y47151" s="176"/>
    </row>
    <row r="47152" spans="25:25">
      <c r="Y47152" s="176"/>
    </row>
    <row r="47153" spans="25:25">
      <c r="Y47153" s="176"/>
    </row>
    <row r="47154" spans="25:25">
      <c r="Y47154" s="176"/>
    </row>
    <row r="47155" spans="25:25">
      <c r="Y47155" s="176"/>
    </row>
    <row r="47156" spans="25:25">
      <c r="Y47156" s="176"/>
    </row>
    <row r="47157" spans="25:25">
      <c r="Y47157" s="176"/>
    </row>
    <row r="47158" spans="25:25">
      <c r="Y47158" s="176"/>
    </row>
    <row r="47159" spans="25:25">
      <c r="Y47159" s="176"/>
    </row>
    <row r="47160" spans="25:25">
      <c r="Y47160" s="176"/>
    </row>
    <row r="47161" spans="25:25">
      <c r="Y47161" s="176"/>
    </row>
    <row r="47162" spans="25:25">
      <c r="Y47162" s="176"/>
    </row>
    <row r="47163" spans="25:25">
      <c r="Y47163" s="176"/>
    </row>
    <row r="47164" spans="25:25">
      <c r="Y47164" s="176"/>
    </row>
    <row r="47165" spans="25:25">
      <c r="Y47165" s="176"/>
    </row>
    <row r="47166" spans="25:25">
      <c r="Y47166" s="176"/>
    </row>
    <row r="47167" spans="25:25">
      <c r="Y47167" s="176"/>
    </row>
    <row r="47168" spans="25:25">
      <c r="Y47168" s="176"/>
    </row>
    <row r="47169" spans="25:25">
      <c r="Y47169" s="176"/>
    </row>
    <row r="47170" spans="25:25">
      <c r="Y47170" s="176"/>
    </row>
    <row r="47171" spans="25:25">
      <c r="Y47171" s="176"/>
    </row>
    <row r="47172" spans="25:25">
      <c r="Y47172" s="176"/>
    </row>
    <row r="47173" spans="25:25">
      <c r="Y47173" s="176"/>
    </row>
    <row r="47174" spans="25:25">
      <c r="Y47174" s="176"/>
    </row>
    <row r="47175" spans="25:25">
      <c r="Y47175" s="176"/>
    </row>
    <row r="47176" spans="25:25">
      <c r="Y47176" s="176"/>
    </row>
    <row r="47177" spans="25:25">
      <c r="Y47177" s="176"/>
    </row>
    <row r="47178" spans="25:25">
      <c r="Y47178" s="176"/>
    </row>
    <row r="47179" spans="25:25">
      <c r="Y47179" s="176"/>
    </row>
    <row r="47180" spans="25:25">
      <c r="Y47180" s="176"/>
    </row>
    <row r="47181" spans="25:25">
      <c r="Y47181" s="176"/>
    </row>
    <row r="47182" spans="25:25">
      <c r="Y47182" s="176"/>
    </row>
    <row r="47183" spans="25:25">
      <c r="Y47183" s="176"/>
    </row>
    <row r="47184" spans="25:25">
      <c r="Y47184" s="176"/>
    </row>
    <row r="47185" spans="25:25">
      <c r="Y47185" s="176"/>
    </row>
    <row r="47186" spans="25:25">
      <c r="Y47186" s="176"/>
    </row>
    <row r="47187" spans="25:25">
      <c r="Y47187" s="176"/>
    </row>
    <row r="47188" spans="25:25">
      <c r="Y47188" s="176"/>
    </row>
    <row r="47189" spans="25:25">
      <c r="Y47189" s="176"/>
    </row>
    <row r="47190" spans="25:25">
      <c r="Y47190" s="176"/>
    </row>
    <row r="47191" spans="25:25">
      <c r="Y47191" s="176"/>
    </row>
    <row r="47192" spans="25:25">
      <c r="Y47192" s="176"/>
    </row>
    <row r="47193" spans="25:25">
      <c r="Y47193" s="176"/>
    </row>
    <row r="47194" spans="25:25">
      <c r="Y47194" s="176"/>
    </row>
    <row r="47195" spans="25:25">
      <c r="Y47195" s="176"/>
    </row>
    <row r="47196" spans="25:25">
      <c r="Y47196" s="176"/>
    </row>
    <row r="47197" spans="25:25">
      <c r="Y47197" s="176"/>
    </row>
    <row r="47198" spans="25:25">
      <c r="Y47198" s="176"/>
    </row>
    <row r="47199" spans="25:25">
      <c r="Y47199" s="176"/>
    </row>
    <row r="47200" spans="25:25">
      <c r="Y47200" s="176"/>
    </row>
    <row r="47201" spans="25:25">
      <c r="Y47201" s="176"/>
    </row>
    <row r="47202" spans="25:25">
      <c r="Y47202" s="176"/>
    </row>
    <row r="47203" spans="25:25">
      <c r="Y47203" s="176"/>
    </row>
    <row r="47204" spans="25:25">
      <c r="Y47204" s="176"/>
    </row>
    <row r="47205" spans="25:25">
      <c r="Y47205" s="176"/>
    </row>
    <row r="47206" spans="25:25">
      <c r="Y47206" s="176"/>
    </row>
    <row r="47207" spans="25:25">
      <c r="Y47207" s="176"/>
    </row>
    <row r="47208" spans="25:25">
      <c r="Y47208" s="176"/>
    </row>
    <row r="47209" spans="25:25">
      <c r="Y47209" s="176"/>
    </row>
    <row r="47210" spans="25:25">
      <c r="Y47210" s="176"/>
    </row>
    <row r="47211" spans="25:25">
      <c r="Y47211" s="176"/>
    </row>
    <row r="47212" spans="25:25">
      <c r="Y47212" s="176"/>
    </row>
    <row r="47213" spans="25:25">
      <c r="Y47213" s="176"/>
    </row>
    <row r="47214" spans="25:25">
      <c r="Y47214" s="176"/>
    </row>
    <row r="47215" spans="25:25">
      <c r="Y47215" s="176"/>
    </row>
    <row r="47216" spans="25:25">
      <c r="Y47216" s="176"/>
    </row>
    <row r="47217" spans="25:25">
      <c r="Y47217" s="176"/>
    </row>
    <row r="47218" spans="25:25">
      <c r="Y47218" s="176"/>
    </row>
    <row r="47219" spans="25:25">
      <c r="Y47219" s="176"/>
    </row>
    <row r="47220" spans="25:25">
      <c r="Y47220" s="176"/>
    </row>
    <row r="47221" spans="25:25">
      <c r="Y47221" s="176"/>
    </row>
    <row r="47222" spans="25:25">
      <c r="Y47222" s="176"/>
    </row>
    <row r="47223" spans="25:25">
      <c r="Y47223" s="176"/>
    </row>
    <row r="47224" spans="25:25">
      <c r="Y47224" s="176"/>
    </row>
    <row r="47225" spans="25:25">
      <c r="Y47225" s="176"/>
    </row>
    <row r="47226" spans="25:25">
      <c r="Y47226" s="176"/>
    </row>
    <row r="47227" spans="25:25">
      <c r="Y47227" s="176"/>
    </row>
    <row r="47228" spans="25:25">
      <c r="Y47228" s="176"/>
    </row>
    <row r="47229" spans="25:25">
      <c r="Y47229" s="176"/>
    </row>
    <row r="47230" spans="25:25">
      <c r="Y47230" s="176"/>
    </row>
    <row r="47231" spans="25:25">
      <c r="Y47231" s="176"/>
    </row>
    <row r="47232" spans="25:25">
      <c r="Y47232" s="176"/>
    </row>
    <row r="47233" spans="25:25">
      <c r="Y47233" s="176"/>
    </row>
    <row r="47234" spans="25:25">
      <c r="Y47234" s="176"/>
    </row>
    <row r="47235" spans="25:25">
      <c r="Y47235" s="176"/>
    </row>
    <row r="47236" spans="25:25">
      <c r="Y47236" s="176"/>
    </row>
    <row r="47237" spans="25:25">
      <c r="Y47237" s="176"/>
    </row>
    <row r="47238" spans="25:25">
      <c r="Y47238" s="176"/>
    </row>
    <row r="47239" spans="25:25">
      <c r="Y47239" s="176"/>
    </row>
    <row r="47240" spans="25:25">
      <c r="Y47240" s="176"/>
    </row>
    <row r="47241" spans="25:25">
      <c r="Y47241" s="176"/>
    </row>
    <row r="47242" spans="25:25">
      <c r="Y47242" s="176"/>
    </row>
    <row r="47243" spans="25:25">
      <c r="Y47243" s="176"/>
    </row>
    <row r="47244" spans="25:25">
      <c r="Y47244" s="176"/>
    </row>
    <row r="47245" spans="25:25">
      <c r="Y47245" s="176"/>
    </row>
    <row r="47246" spans="25:25">
      <c r="Y47246" s="176"/>
    </row>
    <row r="47247" spans="25:25">
      <c r="Y47247" s="176"/>
    </row>
    <row r="47248" spans="25:25">
      <c r="Y47248" s="176"/>
    </row>
    <row r="47249" spans="25:25">
      <c r="Y47249" s="176"/>
    </row>
    <row r="47250" spans="25:25">
      <c r="Y47250" s="176"/>
    </row>
    <row r="47251" spans="25:25">
      <c r="Y47251" s="176"/>
    </row>
    <row r="47252" spans="25:25">
      <c r="Y47252" s="176"/>
    </row>
    <row r="47253" spans="25:25">
      <c r="Y47253" s="176"/>
    </row>
    <row r="47254" spans="25:25">
      <c r="Y47254" s="176"/>
    </row>
    <row r="47255" spans="25:25">
      <c r="Y47255" s="176"/>
    </row>
    <row r="47256" spans="25:25">
      <c r="Y47256" s="176"/>
    </row>
    <row r="47257" spans="25:25">
      <c r="Y47257" s="176"/>
    </row>
    <row r="47258" spans="25:25">
      <c r="Y47258" s="176"/>
    </row>
    <row r="47259" spans="25:25">
      <c r="Y47259" s="176"/>
    </row>
    <row r="47260" spans="25:25">
      <c r="Y47260" s="176"/>
    </row>
    <row r="47261" spans="25:25">
      <c r="Y47261" s="176"/>
    </row>
    <row r="47262" spans="25:25">
      <c r="Y47262" s="176"/>
    </row>
    <row r="47263" spans="25:25">
      <c r="Y47263" s="176"/>
    </row>
    <row r="47264" spans="25:25">
      <c r="Y47264" s="176"/>
    </row>
    <row r="47265" spans="25:25">
      <c r="Y47265" s="176"/>
    </row>
    <row r="47266" spans="25:25">
      <c r="Y47266" s="176"/>
    </row>
    <row r="47267" spans="25:25">
      <c r="Y47267" s="176"/>
    </row>
    <row r="47268" spans="25:25">
      <c r="Y47268" s="176"/>
    </row>
    <row r="47269" spans="25:25">
      <c r="Y47269" s="176"/>
    </row>
    <row r="47270" spans="25:25">
      <c r="Y47270" s="176"/>
    </row>
    <row r="47271" spans="25:25">
      <c r="Y47271" s="176"/>
    </row>
    <row r="47272" spans="25:25">
      <c r="Y47272" s="176"/>
    </row>
    <row r="47273" spans="25:25">
      <c r="Y47273" s="176"/>
    </row>
    <row r="47274" spans="25:25">
      <c r="Y47274" s="176"/>
    </row>
    <row r="47275" spans="25:25">
      <c r="Y47275" s="176"/>
    </row>
    <row r="47276" spans="25:25">
      <c r="Y47276" s="176"/>
    </row>
    <row r="47277" spans="25:25">
      <c r="Y47277" s="176"/>
    </row>
    <row r="47278" spans="25:25">
      <c r="Y47278" s="176"/>
    </row>
    <row r="47279" spans="25:25">
      <c r="Y47279" s="176"/>
    </row>
    <row r="47280" spans="25:25">
      <c r="Y47280" s="176"/>
    </row>
    <row r="47281" spans="25:25">
      <c r="Y47281" s="176"/>
    </row>
    <row r="47282" spans="25:25">
      <c r="Y47282" s="176"/>
    </row>
    <row r="47283" spans="25:25">
      <c r="Y47283" s="176"/>
    </row>
    <row r="47284" spans="25:25">
      <c r="Y47284" s="176"/>
    </row>
    <row r="47285" spans="25:25">
      <c r="Y47285" s="176"/>
    </row>
    <row r="47286" spans="25:25">
      <c r="Y47286" s="176"/>
    </row>
    <row r="47287" spans="25:25">
      <c r="Y47287" s="176"/>
    </row>
    <row r="47288" spans="25:25">
      <c r="Y47288" s="176"/>
    </row>
    <row r="47289" spans="25:25">
      <c r="Y47289" s="176"/>
    </row>
    <row r="47290" spans="25:25">
      <c r="Y47290" s="176"/>
    </row>
    <row r="47291" spans="25:25">
      <c r="Y47291" s="176"/>
    </row>
    <row r="47292" spans="25:25">
      <c r="Y47292" s="176"/>
    </row>
    <row r="47293" spans="25:25">
      <c r="Y47293" s="176"/>
    </row>
    <row r="47294" spans="25:25">
      <c r="Y47294" s="176"/>
    </row>
    <row r="47295" spans="25:25">
      <c r="Y47295" s="176"/>
    </row>
    <row r="47296" spans="25:25">
      <c r="Y47296" s="176"/>
    </row>
    <row r="47297" spans="25:25">
      <c r="Y47297" s="176"/>
    </row>
    <row r="47298" spans="25:25">
      <c r="Y47298" s="176"/>
    </row>
    <row r="47299" spans="25:25">
      <c r="Y47299" s="176"/>
    </row>
    <row r="47300" spans="25:25">
      <c r="Y47300" s="176"/>
    </row>
    <row r="47301" spans="25:25">
      <c r="Y47301" s="176"/>
    </row>
    <row r="47302" spans="25:25">
      <c r="Y47302" s="176"/>
    </row>
    <row r="47303" spans="25:25">
      <c r="Y47303" s="176"/>
    </row>
    <row r="47304" spans="25:25">
      <c r="Y47304" s="176"/>
    </row>
    <row r="47305" spans="25:25">
      <c r="Y47305" s="176"/>
    </row>
    <row r="47306" spans="25:25">
      <c r="Y47306" s="176"/>
    </row>
    <row r="47307" spans="25:25">
      <c r="Y47307" s="176"/>
    </row>
    <row r="47308" spans="25:25">
      <c r="Y47308" s="176"/>
    </row>
    <row r="47309" spans="25:25">
      <c r="Y47309" s="176"/>
    </row>
    <row r="47310" spans="25:25">
      <c r="Y47310" s="176"/>
    </row>
    <row r="47311" spans="25:25">
      <c r="Y47311" s="176"/>
    </row>
    <row r="47312" spans="25:25">
      <c r="Y47312" s="176"/>
    </row>
    <row r="47313" spans="25:25">
      <c r="Y47313" s="176"/>
    </row>
    <row r="47314" spans="25:25">
      <c r="Y47314" s="176"/>
    </row>
    <row r="47315" spans="25:25">
      <c r="Y47315" s="176"/>
    </row>
    <row r="47316" spans="25:25">
      <c r="Y47316" s="176"/>
    </row>
    <row r="47317" spans="25:25">
      <c r="Y47317" s="176"/>
    </row>
    <row r="47318" spans="25:25">
      <c r="Y47318" s="176"/>
    </row>
    <row r="47319" spans="25:25">
      <c r="Y47319" s="176"/>
    </row>
    <row r="47320" spans="25:25">
      <c r="Y47320" s="176"/>
    </row>
    <row r="47321" spans="25:25">
      <c r="Y47321" s="176"/>
    </row>
    <row r="47322" spans="25:25">
      <c r="Y47322" s="176"/>
    </row>
    <row r="47323" spans="25:25">
      <c r="Y47323" s="176"/>
    </row>
    <row r="47324" spans="25:25">
      <c r="Y47324" s="176"/>
    </row>
    <row r="47325" spans="25:25">
      <c r="Y47325" s="176"/>
    </row>
    <row r="47326" spans="25:25">
      <c r="Y47326" s="176"/>
    </row>
    <row r="47327" spans="25:25">
      <c r="Y47327" s="176"/>
    </row>
    <row r="47328" spans="25:25">
      <c r="Y47328" s="176"/>
    </row>
    <row r="47329" spans="25:25">
      <c r="Y47329" s="176"/>
    </row>
    <row r="47330" spans="25:25">
      <c r="Y47330" s="176"/>
    </row>
    <row r="47331" spans="25:25">
      <c r="Y47331" s="176"/>
    </row>
    <row r="47332" spans="25:25">
      <c r="Y47332" s="176"/>
    </row>
    <row r="47333" spans="25:25">
      <c r="Y47333" s="176"/>
    </row>
    <row r="47334" spans="25:25">
      <c r="Y47334" s="176"/>
    </row>
    <row r="47335" spans="25:25">
      <c r="Y47335" s="176"/>
    </row>
    <row r="47336" spans="25:25">
      <c r="Y47336" s="176"/>
    </row>
    <row r="47337" spans="25:25">
      <c r="Y47337" s="176"/>
    </row>
    <row r="47338" spans="25:25">
      <c r="Y47338" s="176"/>
    </row>
    <row r="47339" spans="25:25">
      <c r="Y47339" s="176"/>
    </row>
    <row r="47340" spans="25:25">
      <c r="Y47340" s="176"/>
    </row>
    <row r="47341" spans="25:25">
      <c r="Y47341" s="176"/>
    </row>
    <row r="47342" spans="25:25">
      <c r="Y47342" s="176"/>
    </row>
    <row r="47343" spans="25:25">
      <c r="Y47343" s="176"/>
    </row>
    <row r="47344" spans="25:25">
      <c r="Y47344" s="176"/>
    </row>
    <row r="47345" spans="25:25">
      <c r="Y47345" s="176"/>
    </row>
    <row r="47346" spans="25:25">
      <c r="Y47346" s="176"/>
    </row>
    <row r="47347" spans="25:25">
      <c r="Y47347" s="176"/>
    </row>
    <row r="47348" spans="25:25">
      <c r="Y47348" s="176"/>
    </row>
    <row r="47349" spans="25:25">
      <c r="Y47349" s="176"/>
    </row>
    <row r="47350" spans="25:25">
      <c r="Y47350" s="176"/>
    </row>
    <row r="47351" spans="25:25">
      <c r="Y47351" s="176"/>
    </row>
    <row r="47352" spans="25:25">
      <c r="Y47352" s="176"/>
    </row>
    <row r="47353" spans="25:25">
      <c r="Y47353" s="176"/>
    </row>
    <row r="47354" spans="25:25">
      <c r="Y47354" s="176"/>
    </row>
    <row r="47355" spans="25:25">
      <c r="Y47355" s="176"/>
    </row>
    <row r="47356" spans="25:25">
      <c r="Y47356" s="176"/>
    </row>
    <row r="47357" spans="25:25">
      <c r="Y47357" s="176"/>
    </row>
    <row r="47358" spans="25:25">
      <c r="Y47358" s="176"/>
    </row>
    <row r="47359" spans="25:25">
      <c r="Y47359" s="176"/>
    </row>
    <row r="47360" spans="25:25">
      <c r="Y47360" s="176"/>
    </row>
    <row r="47361" spans="25:25">
      <c r="Y47361" s="176"/>
    </row>
    <row r="47362" spans="25:25">
      <c r="Y47362" s="176"/>
    </row>
    <row r="47363" spans="25:25">
      <c r="Y47363" s="176"/>
    </row>
    <row r="47364" spans="25:25">
      <c r="Y47364" s="176"/>
    </row>
    <row r="47365" spans="25:25">
      <c r="Y47365" s="176"/>
    </row>
    <row r="47366" spans="25:25">
      <c r="Y47366" s="176"/>
    </row>
    <row r="47367" spans="25:25">
      <c r="Y47367" s="176"/>
    </row>
    <row r="47368" spans="25:25">
      <c r="Y47368" s="176"/>
    </row>
    <row r="47369" spans="25:25">
      <c r="Y47369" s="176"/>
    </row>
    <row r="47370" spans="25:25">
      <c r="Y47370" s="176"/>
    </row>
    <row r="47371" spans="25:25">
      <c r="Y47371" s="176"/>
    </row>
    <row r="47372" spans="25:25">
      <c r="Y47372" s="176"/>
    </row>
    <row r="47373" spans="25:25">
      <c r="Y47373" s="176"/>
    </row>
    <row r="47374" spans="25:25">
      <c r="Y47374" s="176"/>
    </row>
    <row r="47375" spans="25:25">
      <c r="Y47375" s="176"/>
    </row>
    <row r="47376" spans="25:25">
      <c r="Y47376" s="176"/>
    </row>
    <row r="47377" spans="25:25">
      <c r="Y47377" s="176"/>
    </row>
    <row r="47378" spans="25:25">
      <c r="Y47378" s="176"/>
    </row>
    <row r="47379" spans="25:25">
      <c r="Y47379" s="176"/>
    </row>
    <row r="47380" spans="25:25">
      <c r="Y47380" s="176"/>
    </row>
    <row r="47381" spans="25:25">
      <c r="Y47381" s="176"/>
    </row>
    <row r="47382" spans="25:25">
      <c r="Y47382" s="176"/>
    </row>
    <row r="47383" spans="25:25">
      <c r="Y47383" s="176"/>
    </row>
    <row r="47384" spans="25:25">
      <c r="Y47384" s="176"/>
    </row>
    <row r="47385" spans="25:25">
      <c r="Y47385" s="176"/>
    </row>
    <row r="47386" spans="25:25">
      <c r="Y47386" s="176"/>
    </row>
    <row r="47387" spans="25:25">
      <c r="Y47387" s="176"/>
    </row>
    <row r="47388" spans="25:25">
      <c r="Y47388" s="176"/>
    </row>
    <row r="47389" spans="25:25">
      <c r="Y47389" s="176"/>
    </row>
    <row r="47390" spans="25:25">
      <c r="Y47390" s="176"/>
    </row>
    <row r="47391" spans="25:25">
      <c r="Y47391" s="176"/>
    </row>
    <row r="47392" spans="25:25">
      <c r="Y47392" s="176"/>
    </row>
    <row r="47393" spans="25:25">
      <c r="Y47393" s="176"/>
    </row>
    <row r="47394" spans="25:25">
      <c r="Y47394" s="176"/>
    </row>
    <row r="47395" spans="25:25">
      <c r="Y47395" s="176"/>
    </row>
    <row r="47396" spans="25:25">
      <c r="Y47396" s="176"/>
    </row>
    <row r="47397" spans="25:25">
      <c r="Y47397" s="176"/>
    </row>
    <row r="47398" spans="25:25">
      <c r="Y47398" s="176"/>
    </row>
    <row r="47399" spans="25:25">
      <c r="Y47399" s="176"/>
    </row>
    <row r="47400" spans="25:25">
      <c r="Y47400" s="176"/>
    </row>
    <row r="47401" spans="25:25">
      <c r="Y47401" s="176"/>
    </row>
    <row r="47402" spans="25:25">
      <c r="Y47402" s="176"/>
    </row>
    <row r="47403" spans="25:25">
      <c r="Y47403" s="176"/>
    </row>
    <row r="47404" spans="25:25">
      <c r="Y47404" s="176"/>
    </row>
    <row r="47405" spans="25:25">
      <c r="Y47405" s="176"/>
    </row>
    <row r="47406" spans="25:25">
      <c r="Y47406" s="176"/>
    </row>
    <row r="47407" spans="25:25">
      <c r="Y47407" s="176"/>
    </row>
    <row r="47408" spans="25:25">
      <c r="Y47408" s="176"/>
    </row>
    <row r="47409" spans="25:25">
      <c r="Y47409" s="176"/>
    </row>
    <row r="47410" spans="25:25">
      <c r="Y47410" s="176"/>
    </row>
    <row r="47411" spans="25:25">
      <c r="Y47411" s="176"/>
    </row>
    <row r="47412" spans="25:25">
      <c r="Y47412" s="176"/>
    </row>
    <row r="47413" spans="25:25">
      <c r="Y47413" s="176"/>
    </row>
    <row r="47414" spans="25:25">
      <c r="Y47414" s="176"/>
    </row>
    <row r="47415" spans="25:25">
      <c r="Y47415" s="176"/>
    </row>
    <row r="47416" spans="25:25">
      <c r="Y47416" s="176"/>
    </row>
    <row r="47417" spans="25:25">
      <c r="Y47417" s="176"/>
    </row>
    <row r="47418" spans="25:25">
      <c r="Y47418" s="176"/>
    </row>
    <row r="47419" spans="25:25">
      <c r="Y47419" s="176"/>
    </row>
    <row r="47420" spans="25:25">
      <c r="Y47420" s="176"/>
    </row>
    <row r="47421" spans="25:25">
      <c r="Y47421" s="176"/>
    </row>
    <row r="47422" spans="25:25">
      <c r="Y47422" s="176"/>
    </row>
    <row r="47423" spans="25:25">
      <c r="Y47423" s="176"/>
    </row>
    <row r="47424" spans="25:25">
      <c r="Y47424" s="176"/>
    </row>
    <row r="47425" spans="25:25">
      <c r="Y47425" s="176"/>
    </row>
    <row r="47426" spans="25:25">
      <c r="Y47426" s="176"/>
    </row>
    <row r="47427" spans="25:25">
      <c r="Y47427" s="176"/>
    </row>
    <row r="47428" spans="25:25">
      <c r="Y47428" s="176"/>
    </row>
    <row r="47429" spans="25:25">
      <c r="Y47429" s="176"/>
    </row>
    <row r="47430" spans="25:25">
      <c r="Y47430" s="176"/>
    </row>
    <row r="47431" spans="25:25">
      <c r="Y47431" s="176"/>
    </row>
    <row r="47432" spans="25:25">
      <c r="Y47432" s="176"/>
    </row>
    <row r="47433" spans="25:25">
      <c r="Y47433" s="176"/>
    </row>
    <row r="47434" spans="25:25">
      <c r="Y47434" s="176"/>
    </row>
    <row r="47435" spans="25:25">
      <c r="Y47435" s="176"/>
    </row>
    <row r="47436" spans="25:25">
      <c r="Y47436" s="176"/>
    </row>
    <row r="47437" spans="25:25">
      <c r="Y47437" s="176"/>
    </row>
    <row r="47438" spans="25:25">
      <c r="Y47438" s="176"/>
    </row>
    <row r="47439" spans="25:25">
      <c r="Y47439" s="176"/>
    </row>
    <row r="47440" spans="25:25">
      <c r="Y47440" s="176"/>
    </row>
    <row r="47441" spans="25:25">
      <c r="Y47441" s="176"/>
    </row>
    <row r="47442" spans="25:25">
      <c r="Y47442" s="176"/>
    </row>
    <row r="47443" spans="25:25">
      <c r="Y47443" s="176"/>
    </row>
    <row r="47444" spans="25:25">
      <c r="Y47444" s="176"/>
    </row>
    <row r="47445" spans="25:25">
      <c r="Y47445" s="176"/>
    </row>
    <row r="47446" spans="25:25">
      <c r="Y47446" s="176"/>
    </row>
    <row r="47447" spans="25:25">
      <c r="Y47447" s="176"/>
    </row>
    <row r="47448" spans="25:25">
      <c r="Y47448" s="176"/>
    </row>
    <row r="47449" spans="25:25">
      <c r="Y47449" s="176"/>
    </row>
    <row r="47450" spans="25:25">
      <c r="Y47450" s="176"/>
    </row>
    <row r="47451" spans="25:25">
      <c r="Y47451" s="176"/>
    </row>
    <row r="47452" spans="25:25">
      <c r="Y47452" s="176"/>
    </row>
    <row r="47453" spans="25:25">
      <c r="Y47453" s="176"/>
    </row>
    <row r="47454" spans="25:25">
      <c r="Y47454" s="176"/>
    </row>
    <row r="47455" spans="25:25">
      <c r="Y47455" s="176"/>
    </row>
    <row r="47456" spans="25:25">
      <c r="Y47456" s="176"/>
    </row>
    <row r="47457" spans="25:25">
      <c r="Y47457" s="176"/>
    </row>
    <row r="47458" spans="25:25">
      <c r="Y47458" s="176"/>
    </row>
    <row r="47459" spans="25:25">
      <c r="Y47459" s="176"/>
    </row>
    <row r="47460" spans="25:25">
      <c r="Y47460" s="176"/>
    </row>
    <row r="47461" spans="25:25">
      <c r="Y47461" s="176"/>
    </row>
    <row r="47462" spans="25:25">
      <c r="Y47462" s="176"/>
    </row>
    <row r="47463" spans="25:25">
      <c r="Y47463" s="176"/>
    </row>
    <row r="47464" spans="25:25">
      <c r="Y47464" s="176"/>
    </row>
    <row r="47465" spans="25:25">
      <c r="Y47465" s="176"/>
    </row>
    <row r="47466" spans="25:25">
      <c r="Y47466" s="176"/>
    </row>
    <row r="47467" spans="25:25">
      <c r="Y47467" s="176"/>
    </row>
    <row r="47468" spans="25:25">
      <c r="Y47468" s="176"/>
    </row>
    <row r="47469" spans="25:25">
      <c r="Y47469" s="176"/>
    </row>
    <row r="47470" spans="25:25">
      <c r="Y47470" s="176"/>
    </row>
    <row r="47471" spans="25:25">
      <c r="Y47471" s="176"/>
    </row>
    <row r="47472" spans="25:25">
      <c r="Y47472" s="176"/>
    </row>
    <row r="47473" spans="25:25">
      <c r="Y47473" s="176"/>
    </row>
    <row r="47474" spans="25:25">
      <c r="Y47474" s="176"/>
    </row>
    <row r="47475" spans="25:25">
      <c r="Y47475" s="176"/>
    </row>
    <row r="47476" spans="25:25">
      <c r="Y47476" s="176"/>
    </row>
    <row r="47477" spans="25:25">
      <c r="Y47477" s="176"/>
    </row>
    <row r="47478" spans="25:25">
      <c r="Y47478" s="176"/>
    </row>
    <row r="47479" spans="25:25">
      <c r="Y47479" s="176"/>
    </row>
    <row r="47480" spans="25:25">
      <c r="Y47480" s="176"/>
    </row>
    <row r="47481" spans="25:25">
      <c r="Y47481" s="176"/>
    </row>
    <row r="47482" spans="25:25">
      <c r="Y47482" s="176"/>
    </row>
    <row r="47483" spans="25:25">
      <c r="Y47483" s="176"/>
    </row>
    <row r="47484" spans="25:25">
      <c r="Y47484" s="176"/>
    </row>
    <row r="47485" spans="25:25">
      <c r="Y47485" s="176"/>
    </row>
    <row r="47486" spans="25:25">
      <c r="Y47486" s="176"/>
    </row>
    <row r="47487" spans="25:25">
      <c r="Y47487" s="176"/>
    </row>
    <row r="47488" spans="25:25">
      <c r="Y47488" s="176"/>
    </row>
    <row r="47489" spans="25:25">
      <c r="Y47489" s="176"/>
    </row>
    <row r="47490" spans="25:25">
      <c r="Y47490" s="176"/>
    </row>
    <row r="47491" spans="25:25">
      <c r="Y47491" s="176"/>
    </row>
    <row r="47492" spans="25:25">
      <c r="Y47492" s="176"/>
    </row>
    <row r="47493" spans="25:25">
      <c r="Y47493" s="176"/>
    </row>
    <row r="47494" spans="25:25">
      <c r="Y47494" s="176"/>
    </row>
    <row r="47495" spans="25:25">
      <c r="Y47495" s="176"/>
    </row>
    <row r="47496" spans="25:25">
      <c r="Y47496" s="176"/>
    </row>
    <row r="47497" spans="25:25">
      <c r="Y47497" s="176"/>
    </row>
    <row r="47498" spans="25:25">
      <c r="Y47498" s="176"/>
    </row>
    <row r="47499" spans="25:25">
      <c r="Y47499" s="176"/>
    </row>
    <row r="47500" spans="25:25">
      <c r="Y47500" s="176"/>
    </row>
    <row r="47501" spans="25:25">
      <c r="Y47501" s="176"/>
    </row>
    <row r="47502" spans="25:25">
      <c r="Y47502" s="176"/>
    </row>
    <row r="47503" spans="25:25">
      <c r="Y47503" s="176"/>
    </row>
    <row r="47504" spans="25:25">
      <c r="Y47504" s="176"/>
    </row>
    <row r="47505" spans="25:25">
      <c r="Y47505" s="176"/>
    </row>
    <row r="47506" spans="25:25">
      <c r="Y47506" s="176"/>
    </row>
    <row r="47507" spans="25:25">
      <c r="Y47507" s="176"/>
    </row>
    <row r="47508" spans="25:25">
      <c r="Y47508" s="176"/>
    </row>
    <row r="47509" spans="25:25">
      <c r="Y47509" s="176"/>
    </row>
    <row r="47510" spans="25:25">
      <c r="Y47510" s="176"/>
    </row>
    <row r="47511" spans="25:25">
      <c r="Y47511" s="176"/>
    </row>
    <row r="47512" spans="25:25">
      <c r="Y47512" s="176"/>
    </row>
    <row r="47513" spans="25:25">
      <c r="Y47513" s="176"/>
    </row>
    <row r="47514" spans="25:25">
      <c r="Y47514" s="176"/>
    </row>
    <row r="47515" spans="25:25">
      <c r="Y47515" s="176"/>
    </row>
    <row r="47516" spans="25:25">
      <c r="Y47516" s="176"/>
    </row>
    <row r="47517" spans="25:25">
      <c r="Y47517" s="176"/>
    </row>
    <row r="47518" spans="25:25">
      <c r="Y47518" s="176"/>
    </row>
    <row r="47519" spans="25:25">
      <c r="Y47519" s="176"/>
    </row>
    <row r="47520" spans="25:25">
      <c r="Y47520" s="176"/>
    </row>
    <row r="47521" spans="25:25">
      <c r="Y47521" s="176"/>
    </row>
    <row r="47522" spans="25:25">
      <c r="Y47522" s="176"/>
    </row>
    <row r="47523" spans="25:25">
      <c r="Y47523" s="176"/>
    </row>
    <row r="47524" spans="25:25">
      <c r="Y47524" s="176"/>
    </row>
    <row r="47525" spans="25:25">
      <c r="Y47525" s="176"/>
    </row>
    <row r="47526" spans="25:25">
      <c r="Y47526" s="176"/>
    </row>
    <row r="47527" spans="25:25">
      <c r="Y47527" s="176"/>
    </row>
    <row r="47528" spans="25:25">
      <c r="Y47528" s="176"/>
    </row>
    <row r="47529" spans="25:25">
      <c r="Y47529" s="176"/>
    </row>
    <row r="47530" spans="25:25">
      <c r="Y47530" s="176"/>
    </row>
    <row r="47531" spans="25:25">
      <c r="Y47531" s="176"/>
    </row>
    <row r="47532" spans="25:25">
      <c r="Y47532" s="176"/>
    </row>
    <row r="47533" spans="25:25">
      <c r="Y47533" s="176"/>
    </row>
    <row r="47534" spans="25:25">
      <c r="Y47534" s="176"/>
    </row>
    <row r="47535" spans="25:25">
      <c r="Y47535" s="176"/>
    </row>
    <row r="47536" spans="25:25">
      <c r="Y47536" s="176"/>
    </row>
    <row r="47537" spans="25:25">
      <c r="Y47537" s="176"/>
    </row>
    <row r="47538" spans="25:25">
      <c r="Y47538" s="176"/>
    </row>
    <row r="47539" spans="25:25">
      <c r="Y47539" s="176"/>
    </row>
    <row r="47540" spans="25:25">
      <c r="Y47540" s="176"/>
    </row>
    <row r="47541" spans="25:25">
      <c r="Y47541" s="176"/>
    </row>
    <row r="47542" spans="25:25">
      <c r="Y47542" s="176"/>
    </row>
    <row r="47543" spans="25:25">
      <c r="Y47543" s="176"/>
    </row>
    <row r="47544" spans="25:25">
      <c r="Y47544" s="176"/>
    </row>
    <row r="47545" spans="25:25">
      <c r="Y47545" s="176"/>
    </row>
    <row r="47546" spans="25:25">
      <c r="Y47546" s="176"/>
    </row>
    <row r="47547" spans="25:25">
      <c r="Y47547" s="176"/>
    </row>
    <row r="47548" spans="25:25">
      <c r="Y47548" s="176"/>
    </row>
    <row r="47549" spans="25:25">
      <c r="Y47549" s="176"/>
    </row>
    <row r="47550" spans="25:25">
      <c r="Y47550" s="176"/>
    </row>
    <row r="47551" spans="25:25">
      <c r="Y47551" s="176"/>
    </row>
    <row r="47552" spans="25:25">
      <c r="Y47552" s="176"/>
    </row>
    <row r="47553" spans="25:25">
      <c r="Y47553" s="176"/>
    </row>
    <row r="47554" spans="25:25">
      <c r="Y47554" s="176"/>
    </row>
    <row r="47555" spans="25:25">
      <c r="Y47555" s="176"/>
    </row>
    <row r="47556" spans="25:25">
      <c r="Y47556" s="176"/>
    </row>
    <row r="47557" spans="25:25">
      <c r="Y47557" s="176"/>
    </row>
    <row r="47558" spans="25:25">
      <c r="Y47558" s="176"/>
    </row>
    <row r="47559" spans="25:25">
      <c r="Y47559" s="176"/>
    </row>
    <row r="47560" spans="25:25">
      <c r="Y47560" s="176"/>
    </row>
    <row r="47561" spans="25:25">
      <c r="Y47561" s="176"/>
    </row>
    <row r="47562" spans="25:25">
      <c r="Y47562" s="176"/>
    </row>
    <row r="47563" spans="25:25">
      <c r="Y47563" s="176"/>
    </row>
    <row r="47564" spans="25:25">
      <c r="Y47564" s="176"/>
    </row>
    <row r="47565" spans="25:25">
      <c r="Y47565" s="176"/>
    </row>
    <row r="47566" spans="25:25">
      <c r="Y47566" s="176"/>
    </row>
    <row r="47567" spans="25:25">
      <c r="Y47567" s="176"/>
    </row>
    <row r="47568" spans="25:25">
      <c r="Y47568" s="176"/>
    </row>
    <row r="47569" spans="25:25">
      <c r="Y47569" s="176"/>
    </row>
    <row r="47570" spans="25:25">
      <c r="Y47570" s="176"/>
    </row>
    <row r="47571" spans="25:25">
      <c r="Y47571" s="176"/>
    </row>
    <row r="47572" spans="25:25">
      <c r="Y47572" s="176"/>
    </row>
    <row r="47573" spans="25:25">
      <c r="Y47573" s="176"/>
    </row>
    <row r="47574" spans="25:25">
      <c r="Y47574" s="176"/>
    </row>
    <row r="47575" spans="25:25">
      <c r="Y47575" s="176"/>
    </row>
    <row r="47576" spans="25:25">
      <c r="Y47576" s="176"/>
    </row>
    <row r="47577" spans="25:25">
      <c r="Y47577" s="176"/>
    </row>
    <row r="47578" spans="25:25">
      <c r="Y47578" s="176"/>
    </row>
    <row r="47579" spans="25:25">
      <c r="Y47579" s="176"/>
    </row>
    <row r="47580" spans="25:25">
      <c r="Y47580" s="176"/>
    </row>
    <row r="47581" spans="25:25">
      <c r="Y47581" s="176"/>
    </row>
    <row r="47582" spans="25:25">
      <c r="Y47582" s="176"/>
    </row>
    <row r="47583" spans="25:25">
      <c r="Y47583" s="176"/>
    </row>
    <row r="47584" spans="25:25">
      <c r="Y47584" s="176"/>
    </row>
    <row r="47585" spans="25:25">
      <c r="Y47585" s="176"/>
    </row>
    <row r="47586" spans="25:25">
      <c r="Y47586" s="176"/>
    </row>
    <row r="47587" spans="25:25">
      <c r="Y47587" s="176"/>
    </row>
    <row r="47588" spans="25:25">
      <c r="Y47588" s="176"/>
    </row>
    <row r="47589" spans="25:25">
      <c r="Y47589" s="176"/>
    </row>
    <row r="47590" spans="25:25">
      <c r="Y47590" s="176"/>
    </row>
    <row r="47591" spans="25:25">
      <c r="Y47591" s="176"/>
    </row>
    <row r="47592" spans="25:25">
      <c r="Y47592" s="176"/>
    </row>
    <row r="47593" spans="25:25">
      <c r="Y47593" s="176"/>
    </row>
    <row r="47594" spans="25:25">
      <c r="Y47594" s="176"/>
    </row>
    <row r="47595" spans="25:25">
      <c r="Y47595" s="176"/>
    </row>
    <row r="47596" spans="25:25">
      <c r="Y47596" s="176"/>
    </row>
    <row r="47597" spans="25:25">
      <c r="Y47597" s="176"/>
    </row>
    <row r="47598" spans="25:25">
      <c r="Y47598" s="176"/>
    </row>
    <row r="47599" spans="25:25">
      <c r="Y47599" s="176"/>
    </row>
    <row r="47600" spans="25:25">
      <c r="Y47600" s="176"/>
    </row>
    <row r="47601" spans="25:25">
      <c r="Y47601" s="176"/>
    </row>
    <row r="47602" spans="25:25">
      <c r="Y47602" s="176"/>
    </row>
    <row r="47603" spans="25:25">
      <c r="Y47603" s="176"/>
    </row>
    <row r="47604" spans="25:25">
      <c r="Y47604" s="176"/>
    </row>
    <row r="47605" spans="25:25">
      <c r="Y47605" s="176"/>
    </row>
    <row r="47606" spans="25:25">
      <c r="Y47606" s="176"/>
    </row>
    <row r="47607" spans="25:25">
      <c r="Y47607" s="176"/>
    </row>
    <row r="47608" spans="25:25">
      <c r="Y47608" s="176"/>
    </row>
    <row r="47609" spans="25:25">
      <c r="Y47609" s="176"/>
    </row>
    <row r="47610" spans="25:25">
      <c r="Y47610" s="176"/>
    </row>
    <row r="47611" spans="25:25">
      <c r="Y47611" s="176"/>
    </row>
    <row r="47612" spans="25:25">
      <c r="Y47612" s="176"/>
    </row>
    <row r="47613" spans="25:25">
      <c r="Y47613" s="176"/>
    </row>
    <row r="47614" spans="25:25">
      <c r="Y47614" s="176"/>
    </row>
    <row r="47615" spans="25:25">
      <c r="Y47615" s="176"/>
    </row>
    <row r="47616" spans="25:25">
      <c r="Y47616" s="176"/>
    </row>
    <row r="47617" spans="25:25">
      <c r="Y47617" s="176"/>
    </row>
    <row r="47618" spans="25:25">
      <c r="Y47618" s="176"/>
    </row>
    <row r="47619" spans="25:25">
      <c r="Y47619" s="176"/>
    </row>
    <row r="47620" spans="25:25">
      <c r="Y47620" s="176"/>
    </row>
    <row r="47621" spans="25:25">
      <c r="Y47621" s="176"/>
    </row>
    <row r="47622" spans="25:25">
      <c r="Y47622" s="176"/>
    </row>
    <row r="47623" spans="25:25">
      <c r="Y47623" s="176"/>
    </row>
    <row r="47624" spans="25:25">
      <c r="Y47624" s="176"/>
    </row>
    <row r="47625" spans="25:25">
      <c r="Y47625" s="176"/>
    </row>
    <row r="47626" spans="25:25">
      <c r="Y47626" s="176"/>
    </row>
    <row r="47627" spans="25:25">
      <c r="Y47627" s="176"/>
    </row>
    <row r="47628" spans="25:25">
      <c r="Y47628" s="176"/>
    </row>
    <row r="47629" spans="25:25">
      <c r="Y47629" s="176"/>
    </row>
    <row r="47630" spans="25:25">
      <c r="Y47630" s="176"/>
    </row>
    <row r="47631" spans="25:25">
      <c r="Y47631" s="176"/>
    </row>
    <row r="47632" spans="25:25">
      <c r="Y47632" s="176"/>
    </row>
    <row r="47633" spans="25:25">
      <c r="Y47633" s="176"/>
    </row>
    <row r="47634" spans="25:25">
      <c r="Y47634" s="176"/>
    </row>
    <row r="47635" spans="25:25">
      <c r="Y47635" s="176"/>
    </row>
    <row r="47636" spans="25:25">
      <c r="Y47636" s="176"/>
    </row>
    <row r="47637" spans="25:25">
      <c r="Y47637" s="176"/>
    </row>
    <row r="47638" spans="25:25">
      <c r="Y47638" s="176"/>
    </row>
    <row r="47639" spans="25:25">
      <c r="Y47639" s="176"/>
    </row>
    <row r="47640" spans="25:25">
      <c r="Y47640" s="176"/>
    </row>
    <row r="47641" spans="25:25">
      <c r="Y47641" s="176"/>
    </row>
    <row r="47642" spans="25:25">
      <c r="Y47642" s="176"/>
    </row>
    <row r="47643" spans="25:25">
      <c r="Y47643" s="176"/>
    </row>
    <row r="47644" spans="25:25">
      <c r="Y47644" s="176"/>
    </row>
    <row r="47645" spans="25:25">
      <c r="Y47645" s="176"/>
    </row>
    <row r="47646" spans="25:25">
      <c r="Y47646" s="176"/>
    </row>
    <row r="47647" spans="25:25">
      <c r="Y47647" s="176"/>
    </row>
    <row r="47648" spans="25:25">
      <c r="Y47648" s="176"/>
    </row>
    <row r="47649" spans="25:25">
      <c r="Y47649" s="176"/>
    </row>
    <row r="47650" spans="25:25">
      <c r="Y47650" s="176"/>
    </row>
    <row r="47651" spans="25:25">
      <c r="Y47651" s="176"/>
    </row>
    <row r="47652" spans="25:25">
      <c r="Y47652" s="176"/>
    </row>
    <row r="47653" spans="25:25">
      <c r="Y47653" s="176"/>
    </row>
    <row r="47654" spans="25:25">
      <c r="Y47654" s="176"/>
    </row>
    <row r="47655" spans="25:25">
      <c r="Y47655" s="176"/>
    </row>
    <row r="47656" spans="25:25">
      <c r="Y47656" s="176"/>
    </row>
    <row r="47657" spans="25:25">
      <c r="Y47657" s="176"/>
    </row>
    <row r="47658" spans="25:25">
      <c r="Y47658" s="176"/>
    </row>
    <row r="47659" spans="25:25">
      <c r="Y47659" s="176"/>
    </row>
    <row r="47660" spans="25:25">
      <c r="Y47660" s="176"/>
    </row>
    <row r="47661" spans="25:25">
      <c r="Y47661" s="176"/>
    </row>
    <row r="47662" spans="25:25">
      <c r="Y47662" s="176"/>
    </row>
    <row r="47663" spans="25:25">
      <c r="Y47663" s="176"/>
    </row>
    <row r="47664" spans="25:25">
      <c r="Y47664" s="176"/>
    </row>
    <row r="47665" spans="25:25">
      <c r="Y47665" s="176"/>
    </row>
    <row r="47666" spans="25:25">
      <c r="Y47666" s="176"/>
    </row>
    <row r="47667" spans="25:25">
      <c r="Y47667" s="176"/>
    </row>
    <row r="47668" spans="25:25">
      <c r="Y47668" s="176"/>
    </row>
    <row r="47669" spans="25:25">
      <c r="Y47669" s="176"/>
    </row>
    <row r="47670" spans="25:25">
      <c r="Y47670" s="176"/>
    </row>
    <row r="47671" spans="25:25">
      <c r="Y47671" s="176"/>
    </row>
    <row r="47672" spans="25:25">
      <c r="Y47672" s="176"/>
    </row>
    <row r="47673" spans="25:25">
      <c r="Y47673" s="176"/>
    </row>
    <row r="47674" spans="25:25">
      <c r="Y47674" s="176"/>
    </row>
    <row r="47675" spans="25:25">
      <c r="Y47675" s="176"/>
    </row>
    <row r="47676" spans="25:25">
      <c r="Y47676" s="176"/>
    </row>
    <row r="47677" spans="25:25">
      <c r="Y47677" s="176"/>
    </row>
    <row r="47678" spans="25:25">
      <c r="Y47678" s="176"/>
    </row>
    <row r="47679" spans="25:25">
      <c r="Y47679" s="176"/>
    </row>
    <row r="47680" spans="25:25">
      <c r="Y47680" s="176"/>
    </row>
    <row r="47681" spans="25:25">
      <c r="Y47681" s="176"/>
    </row>
    <row r="47682" spans="25:25">
      <c r="Y47682" s="176"/>
    </row>
    <row r="47683" spans="25:25">
      <c r="Y47683" s="176"/>
    </row>
    <row r="47684" spans="25:25">
      <c r="Y47684" s="176"/>
    </row>
    <row r="47685" spans="25:25">
      <c r="Y47685" s="176"/>
    </row>
    <row r="47686" spans="25:25">
      <c r="Y47686" s="176"/>
    </row>
    <row r="47687" spans="25:25">
      <c r="Y47687" s="176"/>
    </row>
    <row r="47688" spans="25:25">
      <c r="Y47688" s="176"/>
    </row>
    <row r="47689" spans="25:25">
      <c r="Y47689" s="176"/>
    </row>
    <row r="47690" spans="25:25">
      <c r="Y47690" s="176"/>
    </row>
    <row r="47691" spans="25:25">
      <c r="Y47691" s="176"/>
    </row>
    <row r="47692" spans="25:25">
      <c r="Y47692" s="176"/>
    </row>
    <row r="47693" spans="25:25">
      <c r="Y47693" s="176"/>
    </row>
    <row r="47694" spans="25:25">
      <c r="Y47694" s="176"/>
    </row>
    <row r="47695" spans="25:25">
      <c r="Y47695" s="176"/>
    </row>
    <row r="47696" spans="25:25">
      <c r="Y47696" s="176"/>
    </row>
    <row r="47697" spans="25:25">
      <c r="Y47697" s="176"/>
    </row>
    <row r="47698" spans="25:25">
      <c r="Y47698" s="176"/>
    </row>
    <row r="47699" spans="25:25">
      <c r="Y47699" s="176"/>
    </row>
    <row r="47700" spans="25:25">
      <c r="Y47700" s="176"/>
    </row>
    <row r="47701" spans="25:25">
      <c r="Y47701" s="176"/>
    </row>
    <row r="47702" spans="25:25">
      <c r="Y47702" s="176"/>
    </row>
    <row r="47703" spans="25:25">
      <c r="Y47703" s="176"/>
    </row>
    <row r="47704" spans="25:25">
      <c r="Y47704" s="176"/>
    </row>
    <row r="47705" spans="25:25">
      <c r="Y47705" s="176"/>
    </row>
    <row r="47706" spans="25:25">
      <c r="Y47706" s="176"/>
    </row>
    <row r="47707" spans="25:25">
      <c r="Y47707" s="176"/>
    </row>
    <row r="47708" spans="25:25">
      <c r="Y47708" s="176"/>
    </row>
    <row r="47709" spans="25:25">
      <c r="Y47709" s="176"/>
    </row>
    <row r="47710" spans="25:25">
      <c r="Y47710" s="176"/>
    </row>
    <row r="47711" spans="25:25">
      <c r="Y47711" s="176"/>
    </row>
    <row r="47712" spans="25:25">
      <c r="Y47712" s="176"/>
    </row>
    <row r="47713" spans="25:25">
      <c r="Y47713" s="176"/>
    </row>
    <row r="47714" spans="25:25">
      <c r="Y47714" s="176"/>
    </row>
    <row r="47715" spans="25:25">
      <c r="Y47715" s="176"/>
    </row>
    <row r="47716" spans="25:25">
      <c r="Y47716" s="176"/>
    </row>
    <row r="47717" spans="25:25">
      <c r="Y47717" s="176"/>
    </row>
    <row r="47718" spans="25:25">
      <c r="Y47718" s="176"/>
    </row>
    <row r="47719" spans="25:25">
      <c r="Y47719" s="176"/>
    </row>
    <row r="47720" spans="25:25">
      <c r="Y47720" s="176"/>
    </row>
    <row r="47721" spans="25:25">
      <c r="Y47721" s="176"/>
    </row>
    <row r="47722" spans="25:25">
      <c r="Y47722" s="176"/>
    </row>
    <row r="47723" spans="25:25">
      <c r="Y47723" s="176"/>
    </row>
    <row r="47724" spans="25:25">
      <c r="Y47724" s="176"/>
    </row>
    <row r="47725" spans="25:25">
      <c r="Y47725" s="176"/>
    </row>
    <row r="47726" spans="25:25">
      <c r="Y47726" s="176"/>
    </row>
    <row r="47727" spans="25:25">
      <c r="Y47727" s="176"/>
    </row>
    <row r="47728" spans="25:25">
      <c r="Y47728" s="176"/>
    </row>
    <row r="47729" spans="25:25">
      <c r="Y47729" s="176"/>
    </row>
    <row r="47730" spans="25:25">
      <c r="Y47730" s="176"/>
    </row>
    <row r="47731" spans="25:25">
      <c r="Y47731" s="176"/>
    </row>
    <row r="47732" spans="25:25">
      <c r="Y47732" s="176"/>
    </row>
    <row r="47733" spans="25:25">
      <c r="Y47733" s="176"/>
    </row>
    <row r="47734" spans="25:25">
      <c r="Y47734" s="176"/>
    </row>
    <row r="47735" spans="25:25">
      <c r="Y47735" s="176"/>
    </row>
    <row r="47736" spans="25:25">
      <c r="Y47736" s="176"/>
    </row>
    <row r="47737" spans="25:25">
      <c r="Y47737" s="176"/>
    </row>
    <row r="47738" spans="25:25">
      <c r="Y47738" s="176"/>
    </row>
    <row r="47739" spans="25:25">
      <c r="Y47739" s="176"/>
    </row>
    <row r="47740" spans="25:25">
      <c r="Y47740" s="176"/>
    </row>
    <row r="47741" spans="25:25">
      <c r="Y47741" s="176"/>
    </row>
    <row r="47742" spans="25:25">
      <c r="Y47742" s="176"/>
    </row>
    <row r="47743" spans="25:25">
      <c r="Y47743" s="176"/>
    </row>
    <row r="47744" spans="25:25">
      <c r="Y47744" s="176"/>
    </row>
    <row r="47745" spans="25:25">
      <c r="Y47745" s="176"/>
    </row>
    <row r="47746" spans="25:25">
      <c r="Y47746" s="176"/>
    </row>
    <row r="47747" spans="25:25">
      <c r="Y47747" s="176"/>
    </row>
    <row r="47748" spans="25:25">
      <c r="Y47748" s="176"/>
    </row>
    <row r="47749" spans="25:25">
      <c r="Y47749" s="176"/>
    </row>
    <row r="47750" spans="25:25">
      <c r="Y47750" s="176"/>
    </row>
    <row r="47751" spans="25:25">
      <c r="Y47751" s="176"/>
    </row>
    <row r="47752" spans="25:25">
      <c r="Y47752" s="176"/>
    </row>
    <row r="47753" spans="25:25">
      <c r="Y47753" s="176"/>
    </row>
    <row r="47754" spans="25:25">
      <c r="Y47754" s="176"/>
    </row>
    <row r="47755" spans="25:25">
      <c r="Y47755" s="176"/>
    </row>
    <row r="47756" spans="25:25">
      <c r="Y47756" s="176"/>
    </row>
    <row r="47757" spans="25:25">
      <c r="Y47757" s="176"/>
    </row>
    <row r="47758" spans="25:25">
      <c r="Y47758" s="176"/>
    </row>
    <row r="47759" spans="25:25">
      <c r="Y47759" s="176"/>
    </row>
    <row r="47760" spans="25:25">
      <c r="Y47760" s="176"/>
    </row>
    <row r="47761" spans="25:25">
      <c r="Y47761" s="176"/>
    </row>
    <row r="47762" spans="25:25">
      <c r="Y47762" s="176"/>
    </row>
    <row r="47763" spans="25:25">
      <c r="Y47763" s="176"/>
    </row>
    <row r="47764" spans="25:25">
      <c r="Y47764" s="176"/>
    </row>
    <row r="47765" spans="25:25">
      <c r="Y47765" s="176"/>
    </row>
    <row r="47766" spans="25:25">
      <c r="Y47766" s="176"/>
    </row>
    <row r="47767" spans="25:25">
      <c r="Y47767" s="176"/>
    </row>
    <row r="47768" spans="25:25">
      <c r="Y47768" s="176"/>
    </row>
    <row r="47769" spans="25:25">
      <c r="Y47769" s="176"/>
    </row>
    <row r="47770" spans="25:25">
      <c r="Y47770" s="176"/>
    </row>
    <row r="47771" spans="25:25">
      <c r="Y47771" s="176"/>
    </row>
    <row r="47772" spans="25:25">
      <c r="Y47772" s="176"/>
    </row>
    <row r="47773" spans="25:25">
      <c r="Y47773" s="176"/>
    </row>
    <row r="47774" spans="25:25">
      <c r="Y47774" s="176"/>
    </row>
    <row r="47775" spans="25:25">
      <c r="Y47775" s="176"/>
    </row>
    <row r="47776" spans="25:25">
      <c r="Y47776" s="176"/>
    </row>
    <row r="47777" spans="25:25">
      <c r="Y47777" s="176"/>
    </row>
    <row r="47778" spans="25:25">
      <c r="Y47778" s="176"/>
    </row>
    <row r="47779" spans="25:25">
      <c r="Y47779" s="176"/>
    </row>
    <row r="47780" spans="25:25">
      <c r="Y47780" s="176"/>
    </row>
    <row r="47781" spans="25:25">
      <c r="Y47781" s="176"/>
    </row>
    <row r="47782" spans="25:25">
      <c r="Y47782" s="176"/>
    </row>
    <row r="47783" spans="25:25">
      <c r="Y47783" s="176"/>
    </row>
    <row r="47784" spans="25:25">
      <c r="Y47784" s="176"/>
    </row>
    <row r="47785" spans="25:25">
      <c r="Y47785" s="176"/>
    </row>
    <row r="47786" spans="25:25">
      <c r="Y47786" s="176"/>
    </row>
    <row r="47787" spans="25:25">
      <c r="Y47787" s="176"/>
    </row>
    <row r="47788" spans="25:25">
      <c r="Y47788" s="176"/>
    </row>
    <row r="47789" spans="25:25">
      <c r="Y47789" s="176"/>
    </row>
    <row r="47790" spans="25:25">
      <c r="Y47790" s="176"/>
    </row>
    <row r="47791" spans="25:25">
      <c r="Y47791" s="176"/>
    </row>
    <row r="47792" spans="25:25">
      <c r="Y47792" s="176"/>
    </row>
    <row r="47793" spans="25:25">
      <c r="Y47793" s="176"/>
    </row>
    <row r="47794" spans="25:25">
      <c r="Y47794" s="176"/>
    </row>
    <row r="47795" spans="25:25">
      <c r="Y47795" s="176"/>
    </row>
    <row r="47796" spans="25:25">
      <c r="Y47796" s="176"/>
    </row>
    <row r="47797" spans="25:25">
      <c r="Y47797" s="176"/>
    </row>
    <row r="47798" spans="25:25">
      <c r="Y47798" s="176"/>
    </row>
    <row r="47799" spans="25:25">
      <c r="Y47799" s="176"/>
    </row>
    <row r="47800" spans="25:25">
      <c r="Y47800" s="176"/>
    </row>
    <row r="47801" spans="25:25">
      <c r="Y47801" s="176"/>
    </row>
    <row r="47802" spans="25:25">
      <c r="Y47802" s="176"/>
    </row>
    <row r="47803" spans="25:25">
      <c r="Y47803" s="176"/>
    </row>
    <row r="47804" spans="25:25">
      <c r="Y47804" s="176"/>
    </row>
    <row r="47805" spans="25:25">
      <c r="Y47805" s="176"/>
    </row>
    <row r="47806" spans="25:25">
      <c r="Y47806" s="176"/>
    </row>
    <row r="47807" spans="25:25">
      <c r="Y47807" s="176"/>
    </row>
    <row r="47808" spans="25:25">
      <c r="Y47808" s="176"/>
    </row>
    <row r="47809" spans="25:25">
      <c r="Y47809" s="176"/>
    </row>
    <row r="47810" spans="25:25">
      <c r="Y47810" s="176"/>
    </row>
    <row r="47811" spans="25:25">
      <c r="Y47811" s="176"/>
    </row>
    <row r="47812" spans="25:25">
      <c r="Y47812" s="176"/>
    </row>
    <row r="47813" spans="25:25">
      <c r="Y47813" s="176"/>
    </row>
    <row r="47814" spans="25:25">
      <c r="Y47814" s="176"/>
    </row>
    <row r="47815" spans="25:25">
      <c r="Y47815" s="176"/>
    </row>
    <row r="47816" spans="25:25">
      <c r="Y47816" s="176"/>
    </row>
    <row r="47817" spans="25:25">
      <c r="Y47817" s="176"/>
    </row>
    <row r="47818" spans="25:25">
      <c r="Y47818" s="176"/>
    </row>
    <row r="47819" spans="25:25">
      <c r="Y47819" s="176"/>
    </row>
    <row r="47820" spans="25:25">
      <c r="Y47820" s="176"/>
    </row>
    <row r="47821" spans="25:25">
      <c r="Y47821" s="176"/>
    </row>
    <row r="47822" spans="25:25">
      <c r="Y47822" s="176"/>
    </row>
    <row r="47823" spans="25:25">
      <c r="Y47823" s="176"/>
    </row>
    <row r="47824" spans="25:25">
      <c r="Y47824" s="176"/>
    </row>
    <row r="47825" spans="25:25">
      <c r="Y47825" s="176"/>
    </row>
    <row r="47826" spans="25:25">
      <c r="Y47826" s="176"/>
    </row>
    <row r="47827" spans="25:25">
      <c r="Y47827" s="176"/>
    </row>
    <row r="47828" spans="25:25">
      <c r="Y47828" s="176"/>
    </row>
    <row r="47829" spans="25:25">
      <c r="Y47829" s="176"/>
    </row>
    <row r="47830" spans="25:25">
      <c r="Y47830" s="176"/>
    </row>
    <row r="47831" spans="25:25">
      <c r="Y47831" s="176"/>
    </row>
    <row r="47832" spans="25:25">
      <c r="Y47832" s="176"/>
    </row>
    <row r="47833" spans="25:25">
      <c r="Y47833" s="176"/>
    </row>
    <row r="47834" spans="25:25">
      <c r="Y47834" s="176"/>
    </row>
    <row r="47835" spans="25:25">
      <c r="Y47835" s="176"/>
    </row>
    <row r="47836" spans="25:25">
      <c r="Y47836" s="176"/>
    </row>
    <row r="47837" spans="25:25">
      <c r="Y47837" s="176"/>
    </row>
    <row r="47838" spans="25:25">
      <c r="Y47838" s="176"/>
    </row>
    <row r="47839" spans="25:25">
      <c r="Y47839" s="176"/>
    </row>
    <row r="47840" spans="25:25">
      <c r="Y47840" s="176"/>
    </row>
    <row r="47841" spans="25:25">
      <c r="Y47841" s="176"/>
    </row>
    <row r="47842" spans="25:25">
      <c r="Y47842" s="176"/>
    </row>
    <row r="47843" spans="25:25">
      <c r="Y47843" s="176"/>
    </row>
    <row r="47844" spans="25:25">
      <c r="Y47844" s="176"/>
    </row>
    <row r="47845" spans="25:25">
      <c r="Y47845" s="176"/>
    </row>
    <row r="47846" spans="25:25">
      <c r="Y47846" s="176"/>
    </row>
    <row r="47847" spans="25:25">
      <c r="Y47847" s="176"/>
    </row>
    <row r="47848" spans="25:25">
      <c r="Y47848" s="176"/>
    </row>
    <row r="47849" spans="25:25">
      <c r="Y47849" s="176"/>
    </row>
    <row r="47850" spans="25:25">
      <c r="Y47850" s="176"/>
    </row>
    <row r="47851" spans="25:25">
      <c r="Y47851" s="176"/>
    </row>
    <row r="47852" spans="25:25">
      <c r="Y47852" s="176"/>
    </row>
    <row r="47853" spans="25:25">
      <c r="Y47853" s="176"/>
    </row>
    <row r="47854" spans="25:25">
      <c r="Y47854" s="176"/>
    </row>
    <row r="47855" spans="25:25">
      <c r="Y47855" s="176"/>
    </row>
    <row r="47856" spans="25:25">
      <c r="Y47856" s="176"/>
    </row>
    <row r="47857" spans="25:25">
      <c r="Y47857" s="176"/>
    </row>
    <row r="47858" spans="25:25">
      <c r="Y47858" s="176"/>
    </row>
    <row r="47859" spans="25:25">
      <c r="Y47859" s="176"/>
    </row>
    <row r="47860" spans="25:25">
      <c r="Y47860" s="176"/>
    </row>
    <row r="47861" spans="25:25">
      <c r="Y47861" s="176"/>
    </row>
    <row r="47862" spans="25:25">
      <c r="Y47862" s="176"/>
    </row>
    <row r="47863" spans="25:25">
      <c r="Y47863" s="176"/>
    </row>
    <row r="47864" spans="25:25">
      <c r="Y47864" s="176"/>
    </row>
    <row r="47865" spans="25:25">
      <c r="Y47865" s="176"/>
    </row>
    <row r="47866" spans="25:25">
      <c r="Y47866" s="176"/>
    </row>
    <row r="47867" spans="25:25">
      <c r="Y47867" s="176"/>
    </row>
    <row r="47868" spans="25:25">
      <c r="Y47868" s="176"/>
    </row>
    <row r="47869" spans="25:25">
      <c r="Y47869" s="176"/>
    </row>
    <row r="47870" spans="25:25">
      <c r="Y47870" s="176"/>
    </row>
    <row r="47871" spans="25:25">
      <c r="Y47871" s="176"/>
    </row>
    <row r="47872" spans="25:25">
      <c r="Y47872" s="176"/>
    </row>
    <row r="47873" spans="25:25">
      <c r="Y47873" s="176"/>
    </row>
    <row r="47874" spans="25:25">
      <c r="Y47874" s="176"/>
    </row>
    <row r="47875" spans="25:25">
      <c r="Y47875" s="176"/>
    </row>
    <row r="47876" spans="25:25">
      <c r="Y47876" s="176"/>
    </row>
    <row r="47877" spans="25:25">
      <c r="Y47877" s="176"/>
    </row>
    <row r="47878" spans="25:25">
      <c r="Y47878" s="176"/>
    </row>
    <row r="47879" spans="25:25">
      <c r="Y47879" s="176"/>
    </row>
    <row r="47880" spans="25:25">
      <c r="Y47880" s="176"/>
    </row>
    <row r="47881" spans="25:25">
      <c r="Y47881" s="176"/>
    </row>
    <row r="47882" spans="25:25">
      <c r="Y47882" s="176"/>
    </row>
    <row r="47883" spans="25:25">
      <c r="Y47883" s="176"/>
    </row>
    <row r="47884" spans="25:25">
      <c r="Y47884" s="176"/>
    </row>
    <row r="47885" spans="25:25">
      <c r="Y47885" s="176"/>
    </row>
    <row r="47886" spans="25:25">
      <c r="Y47886" s="176"/>
    </row>
    <row r="47887" spans="25:25">
      <c r="Y47887" s="176"/>
    </row>
    <row r="47888" spans="25:25">
      <c r="Y47888" s="176"/>
    </row>
    <row r="47889" spans="25:25">
      <c r="Y47889" s="176"/>
    </row>
    <row r="47890" spans="25:25">
      <c r="Y47890" s="176"/>
    </row>
    <row r="47891" spans="25:25">
      <c r="Y47891" s="176"/>
    </row>
    <row r="47892" spans="25:25">
      <c r="Y47892" s="176"/>
    </row>
    <row r="47893" spans="25:25">
      <c r="Y47893" s="176"/>
    </row>
    <row r="47894" spans="25:25">
      <c r="Y47894" s="176"/>
    </row>
    <row r="47895" spans="25:25">
      <c r="Y47895" s="176"/>
    </row>
    <row r="47896" spans="25:25">
      <c r="Y47896" s="176"/>
    </row>
    <row r="47897" spans="25:25">
      <c r="Y47897" s="176"/>
    </row>
    <row r="47898" spans="25:25">
      <c r="Y47898" s="176"/>
    </row>
    <row r="47899" spans="25:25">
      <c r="Y47899" s="176"/>
    </row>
    <row r="47900" spans="25:25">
      <c r="Y47900" s="176"/>
    </row>
    <row r="47901" spans="25:25">
      <c r="Y47901" s="176"/>
    </row>
    <row r="47902" spans="25:25">
      <c r="Y47902" s="176"/>
    </row>
    <row r="47903" spans="25:25">
      <c r="Y47903" s="176"/>
    </row>
    <row r="47904" spans="25:25">
      <c r="Y47904" s="176"/>
    </row>
    <row r="47905" spans="25:25">
      <c r="Y47905" s="176"/>
    </row>
    <row r="47906" spans="25:25">
      <c r="Y47906" s="176"/>
    </row>
    <row r="47907" spans="25:25">
      <c r="Y47907" s="176"/>
    </row>
    <row r="47908" spans="25:25">
      <c r="Y47908" s="176"/>
    </row>
    <row r="47909" spans="25:25">
      <c r="Y47909" s="176"/>
    </row>
    <row r="47910" spans="25:25">
      <c r="Y47910" s="176"/>
    </row>
    <row r="47911" spans="25:25">
      <c r="Y47911" s="176"/>
    </row>
    <row r="47912" spans="25:25">
      <c r="Y47912" s="176"/>
    </row>
    <row r="47913" spans="25:25">
      <c r="Y47913" s="176"/>
    </row>
    <row r="47914" spans="25:25">
      <c r="Y47914" s="176"/>
    </row>
    <row r="47915" spans="25:25">
      <c r="Y47915" s="176"/>
    </row>
    <row r="47916" spans="25:25">
      <c r="Y47916" s="176"/>
    </row>
    <row r="47917" spans="25:25">
      <c r="Y47917" s="176"/>
    </row>
    <row r="47918" spans="25:25">
      <c r="Y47918" s="176"/>
    </row>
    <row r="47919" spans="25:25">
      <c r="Y47919" s="176"/>
    </row>
    <row r="47920" spans="25:25">
      <c r="Y47920" s="176"/>
    </row>
    <row r="47921" spans="25:25">
      <c r="Y47921" s="176"/>
    </row>
    <row r="47922" spans="25:25">
      <c r="Y47922" s="176"/>
    </row>
    <row r="47923" spans="25:25">
      <c r="Y47923" s="176"/>
    </row>
    <row r="47924" spans="25:25">
      <c r="Y47924" s="176"/>
    </row>
    <row r="47925" spans="25:25">
      <c r="Y47925" s="176"/>
    </row>
    <row r="47926" spans="25:25">
      <c r="Y47926" s="176"/>
    </row>
    <row r="47927" spans="25:25">
      <c r="Y47927" s="176"/>
    </row>
    <row r="47928" spans="25:25">
      <c r="Y47928" s="176"/>
    </row>
    <row r="47929" spans="25:25">
      <c r="Y47929" s="176"/>
    </row>
    <row r="47930" spans="25:25">
      <c r="Y47930" s="176"/>
    </row>
    <row r="47931" spans="25:25">
      <c r="Y47931" s="176"/>
    </row>
    <row r="47932" spans="25:25">
      <c r="Y47932" s="176"/>
    </row>
    <row r="47933" spans="25:25">
      <c r="Y47933" s="176"/>
    </row>
    <row r="47934" spans="25:25">
      <c r="Y47934" s="176"/>
    </row>
    <row r="47935" spans="25:25">
      <c r="Y47935" s="176"/>
    </row>
    <row r="47936" spans="25:25">
      <c r="Y47936" s="176"/>
    </row>
    <row r="47937" spans="25:25">
      <c r="Y47937" s="176"/>
    </row>
    <row r="47938" spans="25:25">
      <c r="Y47938" s="176"/>
    </row>
    <row r="47939" spans="25:25">
      <c r="Y47939" s="176"/>
    </row>
    <row r="47940" spans="25:25">
      <c r="Y47940" s="176"/>
    </row>
    <row r="47941" spans="25:25">
      <c r="Y47941" s="176"/>
    </row>
    <row r="47942" spans="25:25">
      <c r="Y47942" s="176"/>
    </row>
    <row r="47943" spans="25:25">
      <c r="Y47943" s="176"/>
    </row>
    <row r="47944" spans="25:25">
      <c r="Y47944" s="176"/>
    </row>
    <row r="47945" spans="25:25">
      <c r="Y47945" s="176"/>
    </row>
    <row r="47946" spans="25:25">
      <c r="Y47946" s="176"/>
    </row>
    <row r="47947" spans="25:25">
      <c r="Y47947" s="176"/>
    </row>
    <row r="47948" spans="25:25">
      <c r="Y47948" s="176"/>
    </row>
    <row r="47949" spans="25:25">
      <c r="Y47949" s="176"/>
    </row>
    <row r="47950" spans="25:25">
      <c r="Y47950" s="176"/>
    </row>
    <row r="47951" spans="25:25">
      <c r="Y47951" s="176"/>
    </row>
    <row r="47952" spans="25:25">
      <c r="Y47952" s="176"/>
    </row>
    <row r="47953" spans="25:25">
      <c r="Y47953" s="176"/>
    </row>
    <row r="47954" spans="25:25">
      <c r="Y47954" s="176"/>
    </row>
    <row r="47955" spans="25:25">
      <c r="Y47955" s="176"/>
    </row>
    <row r="47956" spans="25:25">
      <c r="Y47956" s="176"/>
    </row>
    <row r="47957" spans="25:25">
      <c r="Y47957" s="176"/>
    </row>
    <row r="47958" spans="25:25">
      <c r="Y47958" s="176"/>
    </row>
    <row r="47959" spans="25:25">
      <c r="Y47959" s="176"/>
    </row>
    <row r="47960" spans="25:25">
      <c r="Y47960" s="176"/>
    </row>
    <row r="47961" spans="25:25">
      <c r="Y47961" s="176"/>
    </row>
    <row r="47962" spans="25:25">
      <c r="Y47962" s="176"/>
    </row>
    <row r="47963" spans="25:25">
      <c r="Y47963" s="176"/>
    </row>
    <row r="47964" spans="25:25">
      <c r="Y47964" s="176"/>
    </row>
    <row r="47965" spans="25:25">
      <c r="Y47965" s="176"/>
    </row>
    <row r="47966" spans="25:25">
      <c r="Y47966" s="176"/>
    </row>
    <row r="47967" spans="25:25">
      <c r="Y47967" s="176"/>
    </row>
    <row r="47968" spans="25:25">
      <c r="Y47968" s="176"/>
    </row>
    <row r="47969" spans="25:25">
      <c r="Y47969" s="176"/>
    </row>
    <row r="47970" spans="25:25">
      <c r="Y47970" s="176"/>
    </row>
    <row r="47971" spans="25:25">
      <c r="Y47971" s="176"/>
    </row>
    <row r="47972" spans="25:25">
      <c r="Y47972" s="176"/>
    </row>
    <row r="47973" spans="25:25">
      <c r="Y47973" s="176"/>
    </row>
    <row r="47974" spans="25:25">
      <c r="Y47974" s="176"/>
    </row>
    <row r="47975" spans="25:25">
      <c r="Y47975" s="176"/>
    </row>
    <row r="47976" spans="25:25">
      <c r="Y47976" s="176"/>
    </row>
    <row r="47977" spans="25:25">
      <c r="Y47977" s="176"/>
    </row>
    <row r="47978" spans="25:25">
      <c r="Y47978" s="176"/>
    </row>
    <row r="47979" spans="25:25">
      <c r="Y47979" s="176"/>
    </row>
    <row r="47980" spans="25:25">
      <c r="Y47980" s="176"/>
    </row>
    <row r="47981" spans="25:25">
      <c r="Y47981" s="176"/>
    </row>
    <row r="47982" spans="25:25">
      <c r="Y47982" s="176"/>
    </row>
    <row r="47983" spans="25:25">
      <c r="Y47983" s="176"/>
    </row>
    <row r="47984" spans="25:25">
      <c r="Y47984" s="176"/>
    </row>
    <row r="47985" spans="25:25">
      <c r="Y47985" s="176"/>
    </row>
    <row r="47986" spans="25:25">
      <c r="Y47986" s="176"/>
    </row>
    <row r="47987" spans="25:25">
      <c r="Y47987" s="176"/>
    </row>
    <row r="47988" spans="25:25">
      <c r="Y47988" s="176"/>
    </row>
    <row r="47989" spans="25:25">
      <c r="Y47989" s="176"/>
    </row>
    <row r="47990" spans="25:25">
      <c r="Y47990" s="176"/>
    </row>
    <row r="47991" spans="25:25">
      <c r="Y47991" s="176"/>
    </row>
    <row r="47992" spans="25:25">
      <c r="Y47992" s="176"/>
    </row>
    <row r="47993" spans="25:25">
      <c r="Y47993" s="176"/>
    </row>
    <row r="47994" spans="25:25">
      <c r="Y47994" s="176"/>
    </row>
    <row r="47995" spans="25:25">
      <c r="Y47995" s="176"/>
    </row>
    <row r="47996" spans="25:25">
      <c r="Y47996" s="176"/>
    </row>
    <row r="47997" spans="25:25">
      <c r="Y47997" s="176"/>
    </row>
    <row r="47998" spans="25:25">
      <c r="Y47998" s="176"/>
    </row>
    <row r="47999" spans="25:25">
      <c r="Y47999" s="176"/>
    </row>
    <row r="48000" spans="25:25">
      <c r="Y48000" s="176"/>
    </row>
    <row r="48001" spans="25:25">
      <c r="Y48001" s="176"/>
    </row>
    <row r="48002" spans="25:25">
      <c r="Y48002" s="176"/>
    </row>
    <row r="48003" spans="25:25">
      <c r="Y48003" s="176"/>
    </row>
    <row r="48004" spans="25:25">
      <c r="Y48004" s="176"/>
    </row>
    <row r="48005" spans="25:25">
      <c r="Y48005" s="176"/>
    </row>
    <row r="48006" spans="25:25">
      <c r="Y48006" s="176"/>
    </row>
    <row r="48007" spans="25:25">
      <c r="Y48007" s="176"/>
    </row>
    <row r="48008" spans="25:25">
      <c r="Y48008" s="176"/>
    </row>
    <row r="48009" spans="25:25">
      <c r="Y48009" s="176"/>
    </row>
    <row r="48010" spans="25:25">
      <c r="Y48010" s="176"/>
    </row>
    <row r="48011" spans="25:25">
      <c r="Y48011" s="176"/>
    </row>
    <row r="48012" spans="25:25">
      <c r="Y48012" s="176"/>
    </row>
    <row r="48013" spans="25:25">
      <c r="Y48013" s="176"/>
    </row>
    <row r="48014" spans="25:25">
      <c r="Y48014" s="176"/>
    </row>
    <row r="48015" spans="25:25">
      <c r="Y48015" s="176"/>
    </row>
    <row r="48016" spans="25:25">
      <c r="Y48016" s="176"/>
    </row>
    <row r="48017" spans="25:25">
      <c r="Y48017" s="176"/>
    </row>
    <row r="48018" spans="25:25">
      <c r="Y48018" s="176"/>
    </row>
    <row r="48019" spans="25:25">
      <c r="Y48019" s="176"/>
    </row>
    <row r="48020" spans="25:25">
      <c r="Y48020" s="176"/>
    </row>
    <row r="48021" spans="25:25">
      <c r="Y48021" s="176"/>
    </row>
    <row r="48022" spans="25:25">
      <c r="Y48022" s="176"/>
    </row>
    <row r="48023" spans="25:25">
      <c r="Y48023" s="176"/>
    </row>
    <row r="48024" spans="25:25">
      <c r="Y48024" s="176"/>
    </row>
    <row r="48025" spans="25:25">
      <c r="Y48025" s="176"/>
    </row>
    <row r="48026" spans="25:25">
      <c r="Y48026" s="176"/>
    </row>
    <row r="48027" spans="25:25">
      <c r="Y48027" s="176"/>
    </row>
    <row r="48028" spans="25:25">
      <c r="Y48028" s="176"/>
    </row>
    <row r="48029" spans="25:25">
      <c r="Y48029" s="176"/>
    </row>
    <row r="48030" spans="25:25">
      <c r="Y48030" s="176"/>
    </row>
    <row r="48031" spans="25:25">
      <c r="Y48031" s="176"/>
    </row>
    <row r="48032" spans="25:25">
      <c r="Y48032" s="176"/>
    </row>
    <row r="48033" spans="25:25">
      <c r="Y48033" s="176"/>
    </row>
    <row r="48034" spans="25:25">
      <c r="Y48034" s="176"/>
    </row>
    <row r="48035" spans="25:25">
      <c r="Y48035" s="176"/>
    </row>
    <row r="48036" spans="25:25">
      <c r="Y48036" s="176"/>
    </row>
    <row r="48037" spans="25:25">
      <c r="Y48037" s="176"/>
    </row>
    <row r="48038" spans="25:25">
      <c r="Y48038" s="176"/>
    </row>
    <row r="48039" spans="25:25">
      <c r="Y48039" s="176"/>
    </row>
    <row r="48040" spans="25:25">
      <c r="Y48040" s="176"/>
    </row>
    <row r="48041" spans="25:25">
      <c r="Y48041" s="176"/>
    </row>
    <row r="48042" spans="25:25">
      <c r="Y48042" s="176"/>
    </row>
    <row r="48043" spans="25:25">
      <c r="Y48043" s="176"/>
    </row>
    <row r="48044" spans="25:25">
      <c r="Y48044" s="176"/>
    </row>
    <row r="48045" spans="25:25">
      <c r="Y48045" s="176"/>
    </row>
    <row r="48046" spans="25:25">
      <c r="Y48046" s="176"/>
    </row>
    <row r="48047" spans="25:25">
      <c r="Y48047" s="176"/>
    </row>
    <row r="48048" spans="25:25">
      <c r="Y48048" s="176"/>
    </row>
    <row r="48049" spans="25:25">
      <c r="Y48049" s="176"/>
    </row>
    <row r="48050" spans="25:25">
      <c r="Y48050" s="176"/>
    </row>
    <row r="48051" spans="25:25">
      <c r="Y48051" s="176"/>
    </row>
    <row r="48052" spans="25:25">
      <c r="Y48052" s="176"/>
    </row>
    <row r="48053" spans="25:25">
      <c r="Y48053" s="176"/>
    </row>
    <row r="48054" spans="25:25">
      <c r="Y48054" s="176"/>
    </row>
    <row r="48055" spans="25:25">
      <c r="Y48055" s="176"/>
    </row>
    <row r="48056" spans="25:25">
      <c r="Y48056" s="176"/>
    </row>
    <row r="48057" spans="25:25">
      <c r="Y48057" s="176"/>
    </row>
    <row r="48058" spans="25:25">
      <c r="Y48058" s="176"/>
    </row>
    <row r="48059" spans="25:25">
      <c r="Y48059" s="176"/>
    </row>
    <row r="48060" spans="25:25">
      <c r="Y48060" s="176"/>
    </row>
    <row r="48061" spans="25:25">
      <c r="Y48061" s="176"/>
    </row>
    <row r="48062" spans="25:25">
      <c r="Y48062" s="176"/>
    </row>
    <row r="48063" spans="25:25">
      <c r="Y48063" s="176"/>
    </row>
    <row r="48064" spans="25:25">
      <c r="Y48064" s="176"/>
    </row>
    <row r="48065" spans="25:25">
      <c r="Y48065" s="176"/>
    </row>
    <row r="48066" spans="25:25">
      <c r="Y48066" s="176"/>
    </row>
    <row r="48067" spans="25:25">
      <c r="Y48067" s="176"/>
    </row>
    <row r="48068" spans="25:25">
      <c r="Y48068" s="176"/>
    </row>
    <row r="48069" spans="25:25">
      <c r="Y48069" s="176"/>
    </row>
    <row r="48070" spans="25:25">
      <c r="Y48070" s="176"/>
    </row>
    <row r="48071" spans="25:25">
      <c r="Y48071" s="176"/>
    </row>
    <row r="48072" spans="25:25">
      <c r="Y48072" s="176"/>
    </row>
    <row r="48073" spans="25:25">
      <c r="Y48073" s="176"/>
    </row>
    <row r="48074" spans="25:25">
      <c r="Y48074" s="176"/>
    </row>
    <row r="48075" spans="25:25">
      <c r="Y48075" s="176"/>
    </row>
    <row r="48076" spans="25:25">
      <c r="Y48076" s="176"/>
    </row>
    <row r="48077" spans="25:25">
      <c r="Y48077" s="176"/>
    </row>
    <row r="48078" spans="25:25">
      <c r="Y48078" s="176"/>
    </row>
    <row r="48079" spans="25:25">
      <c r="Y48079" s="176"/>
    </row>
    <row r="48080" spans="25:25">
      <c r="Y48080" s="176"/>
    </row>
    <row r="48081" spans="25:25">
      <c r="Y48081" s="176"/>
    </row>
    <row r="48082" spans="25:25">
      <c r="Y48082" s="176"/>
    </row>
    <row r="48083" spans="25:25">
      <c r="Y48083" s="176"/>
    </row>
    <row r="48084" spans="25:25">
      <c r="Y48084" s="176"/>
    </row>
    <row r="48085" spans="25:25">
      <c r="Y48085" s="176"/>
    </row>
    <row r="48086" spans="25:25">
      <c r="Y48086" s="176"/>
    </row>
    <row r="48087" spans="25:25">
      <c r="Y48087" s="176"/>
    </row>
    <row r="48088" spans="25:25">
      <c r="Y48088" s="176"/>
    </row>
    <row r="48089" spans="25:25">
      <c r="Y48089" s="176"/>
    </row>
    <row r="48090" spans="25:25">
      <c r="Y48090" s="176"/>
    </row>
    <row r="48091" spans="25:25">
      <c r="Y48091" s="176"/>
    </row>
    <row r="48092" spans="25:25">
      <c r="Y48092" s="176"/>
    </row>
    <row r="48093" spans="25:25">
      <c r="Y48093" s="176"/>
    </row>
    <row r="48094" spans="25:25">
      <c r="Y48094" s="176"/>
    </row>
    <row r="48095" spans="25:25">
      <c r="Y48095" s="176"/>
    </row>
    <row r="48096" spans="25:25">
      <c r="Y48096" s="176"/>
    </row>
    <row r="48097" spans="25:25">
      <c r="Y48097" s="176"/>
    </row>
    <row r="48098" spans="25:25">
      <c r="Y48098" s="176"/>
    </row>
    <row r="48099" spans="25:25">
      <c r="Y48099" s="176"/>
    </row>
    <row r="48100" spans="25:25">
      <c r="Y48100" s="176"/>
    </row>
    <row r="48101" spans="25:25">
      <c r="Y48101" s="176"/>
    </row>
    <row r="48102" spans="25:25">
      <c r="Y48102" s="176"/>
    </row>
    <row r="48103" spans="25:25">
      <c r="Y48103" s="176"/>
    </row>
    <row r="48104" spans="25:25">
      <c r="Y48104" s="176"/>
    </row>
    <row r="48105" spans="25:25">
      <c r="Y48105" s="176"/>
    </row>
    <row r="48106" spans="25:25">
      <c r="Y48106" s="176"/>
    </row>
    <row r="48107" spans="25:25">
      <c r="Y48107" s="176"/>
    </row>
    <row r="48108" spans="25:25">
      <c r="Y48108" s="176"/>
    </row>
    <row r="48109" spans="25:25">
      <c r="Y48109" s="176"/>
    </row>
    <row r="48110" spans="25:25">
      <c r="Y48110" s="176"/>
    </row>
    <row r="48111" spans="25:25">
      <c r="Y48111" s="176"/>
    </row>
    <row r="48112" spans="25:25">
      <c r="Y48112" s="176"/>
    </row>
    <row r="48113" spans="25:25">
      <c r="Y48113" s="176"/>
    </row>
    <row r="48114" spans="25:25">
      <c r="Y48114" s="176"/>
    </row>
    <row r="48115" spans="25:25">
      <c r="Y48115" s="176"/>
    </row>
    <row r="48116" spans="25:25">
      <c r="Y48116" s="176"/>
    </row>
    <row r="48117" spans="25:25">
      <c r="Y48117" s="176"/>
    </row>
    <row r="48118" spans="25:25">
      <c r="Y48118" s="176"/>
    </row>
    <row r="48119" spans="25:25">
      <c r="Y48119" s="176"/>
    </row>
    <row r="48120" spans="25:25">
      <c r="Y48120" s="176"/>
    </row>
    <row r="48121" spans="25:25">
      <c r="Y48121" s="176"/>
    </row>
    <row r="48122" spans="25:25">
      <c r="Y48122" s="176"/>
    </row>
    <row r="48123" spans="25:25">
      <c r="Y48123" s="176"/>
    </row>
    <row r="48124" spans="25:25">
      <c r="Y48124" s="176"/>
    </row>
    <row r="48125" spans="25:25">
      <c r="Y48125" s="176"/>
    </row>
    <row r="48126" spans="25:25">
      <c r="Y48126" s="176"/>
    </row>
    <row r="48127" spans="25:25">
      <c r="Y48127" s="176"/>
    </row>
    <row r="48128" spans="25:25">
      <c r="Y48128" s="176"/>
    </row>
    <row r="48129" spans="25:25">
      <c r="Y48129" s="176"/>
    </row>
    <row r="48130" spans="25:25">
      <c r="Y48130" s="176"/>
    </row>
    <row r="48131" spans="25:25">
      <c r="Y48131" s="176"/>
    </row>
    <row r="48132" spans="25:25">
      <c r="Y48132" s="176"/>
    </row>
    <row r="48133" spans="25:25">
      <c r="Y48133" s="176"/>
    </row>
    <row r="48134" spans="25:25">
      <c r="Y48134" s="176"/>
    </row>
    <row r="48135" spans="25:25">
      <c r="Y48135" s="176"/>
    </row>
    <row r="48136" spans="25:25">
      <c r="Y48136" s="176"/>
    </row>
    <row r="48137" spans="25:25">
      <c r="Y48137" s="176"/>
    </row>
    <row r="48138" spans="25:25">
      <c r="Y48138" s="176"/>
    </row>
    <row r="48139" spans="25:25">
      <c r="Y48139" s="176"/>
    </row>
    <row r="48140" spans="25:25">
      <c r="Y48140" s="176"/>
    </row>
    <row r="48141" spans="25:25">
      <c r="Y48141" s="176"/>
    </row>
    <row r="48142" spans="25:25">
      <c r="Y48142" s="176"/>
    </row>
    <row r="48143" spans="25:25">
      <c r="Y48143" s="176"/>
    </row>
    <row r="48144" spans="25:25">
      <c r="Y48144" s="176"/>
    </row>
    <row r="48145" spans="25:25">
      <c r="Y48145" s="176"/>
    </row>
    <row r="48146" spans="25:25">
      <c r="Y48146" s="176"/>
    </row>
    <row r="48147" spans="25:25">
      <c r="Y48147" s="176"/>
    </row>
    <row r="48148" spans="25:25">
      <c r="Y48148" s="176"/>
    </row>
    <row r="48149" spans="25:25">
      <c r="Y48149" s="176"/>
    </row>
    <row r="48150" spans="25:25">
      <c r="Y48150" s="176"/>
    </row>
    <row r="48151" spans="25:25">
      <c r="Y48151" s="176"/>
    </row>
    <row r="48152" spans="25:25">
      <c r="Y48152" s="176"/>
    </row>
    <row r="48153" spans="25:25">
      <c r="Y48153" s="176"/>
    </row>
    <row r="48154" spans="25:25">
      <c r="Y48154" s="176"/>
    </row>
    <row r="48155" spans="25:25">
      <c r="Y48155" s="176"/>
    </row>
    <row r="48156" spans="25:25">
      <c r="Y48156" s="176"/>
    </row>
    <row r="48157" spans="25:25">
      <c r="Y48157" s="176"/>
    </row>
    <row r="48158" spans="25:25">
      <c r="Y48158" s="176"/>
    </row>
    <row r="48159" spans="25:25">
      <c r="Y48159" s="176"/>
    </row>
    <row r="48160" spans="25:25">
      <c r="Y48160" s="176"/>
    </row>
    <row r="48161" spans="25:25">
      <c r="Y48161" s="176"/>
    </row>
    <row r="48162" spans="25:25">
      <c r="Y48162" s="176"/>
    </row>
    <row r="48163" spans="25:25">
      <c r="Y48163" s="176"/>
    </row>
    <row r="48164" spans="25:25">
      <c r="Y48164" s="176"/>
    </row>
    <row r="48165" spans="25:25">
      <c r="Y48165" s="176"/>
    </row>
    <row r="48166" spans="25:25">
      <c r="Y48166" s="176"/>
    </row>
    <row r="48167" spans="25:25">
      <c r="Y48167" s="176"/>
    </row>
    <row r="48168" spans="25:25">
      <c r="Y48168" s="176"/>
    </row>
    <row r="48169" spans="25:25">
      <c r="Y48169" s="176"/>
    </row>
    <row r="48170" spans="25:25">
      <c r="Y48170" s="176"/>
    </row>
    <row r="48171" spans="25:25">
      <c r="Y48171" s="176"/>
    </row>
    <row r="48172" spans="25:25">
      <c r="Y48172" s="176"/>
    </row>
    <row r="48173" spans="25:25">
      <c r="Y48173" s="176"/>
    </row>
    <row r="48174" spans="25:25">
      <c r="Y48174" s="176"/>
    </row>
    <row r="48175" spans="25:25">
      <c r="Y48175" s="176"/>
    </row>
    <row r="48176" spans="25:25">
      <c r="Y48176" s="176"/>
    </row>
    <row r="48177" spans="25:25">
      <c r="Y48177" s="176"/>
    </row>
    <row r="48178" spans="25:25">
      <c r="Y48178" s="176"/>
    </row>
    <row r="48179" spans="25:25">
      <c r="Y48179" s="176"/>
    </row>
    <row r="48180" spans="25:25">
      <c r="Y48180" s="176"/>
    </row>
    <row r="48181" spans="25:25">
      <c r="Y48181" s="176"/>
    </row>
    <row r="48182" spans="25:25">
      <c r="Y48182" s="176"/>
    </row>
    <row r="48183" spans="25:25">
      <c r="Y48183" s="176"/>
    </row>
    <row r="48184" spans="25:25">
      <c r="Y48184" s="176"/>
    </row>
    <row r="48185" spans="25:25">
      <c r="Y48185" s="176"/>
    </row>
    <row r="48186" spans="25:25">
      <c r="Y48186" s="176"/>
    </row>
    <row r="48187" spans="25:25">
      <c r="Y48187" s="176"/>
    </row>
    <row r="48188" spans="25:25">
      <c r="Y48188" s="176"/>
    </row>
    <row r="48189" spans="25:25">
      <c r="Y48189" s="176"/>
    </row>
    <row r="48190" spans="25:25">
      <c r="Y48190" s="176"/>
    </row>
    <row r="48191" spans="25:25">
      <c r="Y48191" s="176"/>
    </row>
    <row r="48192" spans="25:25">
      <c r="Y48192" s="176"/>
    </row>
    <row r="48193" spans="25:25">
      <c r="Y48193" s="176"/>
    </row>
    <row r="48194" spans="25:25">
      <c r="Y48194" s="176"/>
    </row>
    <row r="48195" spans="25:25">
      <c r="Y48195" s="176"/>
    </row>
    <row r="48196" spans="25:25">
      <c r="Y48196" s="176"/>
    </row>
    <row r="48197" spans="25:25">
      <c r="Y48197" s="176"/>
    </row>
    <row r="48198" spans="25:25">
      <c r="Y48198" s="176"/>
    </row>
    <row r="48199" spans="25:25">
      <c r="Y48199" s="176"/>
    </row>
    <row r="48200" spans="25:25">
      <c r="Y48200" s="176"/>
    </row>
    <row r="48201" spans="25:25">
      <c r="Y48201" s="176"/>
    </row>
    <row r="48202" spans="25:25">
      <c r="Y48202" s="176"/>
    </row>
    <row r="48203" spans="25:25">
      <c r="Y48203" s="176"/>
    </row>
    <row r="48204" spans="25:25">
      <c r="Y48204" s="176"/>
    </row>
    <row r="48205" spans="25:25">
      <c r="Y48205" s="176"/>
    </row>
    <row r="48206" spans="25:25">
      <c r="Y48206" s="176"/>
    </row>
    <row r="48207" spans="25:25">
      <c r="Y48207" s="176"/>
    </row>
    <row r="48208" spans="25:25">
      <c r="Y48208" s="176"/>
    </row>
    <row r="48209" spans="25:25">
      <c r="Y48209" s="176"/>
    </row>
    <row r="48210" spans="25:25">
      <c r="Y48210" s="176"/>
    </row>
    <row r="48211" spans="25:25">
      <c r="Y48211" s="176"/>
    </row>
    <row r="48212" spans="25:25">
      <c r="Y48212" s="176"/>
    </row>
    <row r="48213" spans="25:25">
      <c r="Y48213" s="176"/>
    </row>
    <row r="48214" spans="25:25">
      <c r="Y48214" s="176"/>
    </row>
    <row r="48215" spans="25:25">
      <c r="Y48215" s="176"/>
    </row>
    <row r="48216" spans="25:25">
      <c r="Y48216" s="176"/>
    </row>
    <row r="48217" spans="25:25">
      <c r="Y48217" s="176"/>
    </row>
    <row r="48218" spans="25:25">
      <c r="Y48218" s="176"/>
    </row>
    <row r="48219" spans="25:25">
      <c r="Y48219" s="176"/>
    </row>
    <row r="48220" spans="25:25">
      <c r="Y48220" s="176"/>
    </row>
    <row r="48221" spans="25:25">
      <c r="Y48221" s="176"/>
    </row>
    <row r="48222" spans="25:25">
      <c r="Y48222" s="176"/>
    </row>
    <row r="48223" spans="25:25">
      <c r="Y48223" s="176"/>
    </row>
    <row r="48224" spans="25:25">
      <c r="Y48224" s="176"/>
    </row>
    <row r="48225" spans="25:25">
      <c r="Y48225" s="176"/>
    </row>
    <row r="48226" spans="25:25">
      <c r="Y48226" s="176"/>
    </row>
    <row r="48227" spans="25:25">
      <c r="Y48227" s="176"/>
    </row>
    <row r="48228" spans="25:25">
      <c r="Y48228" s="176"/>
    </row>
    <row r="48229" spans="25:25">
      <c r="Y48229" s="176"/>
    </row>
    <row r="48230" spans="25:25">
      <c r="Y48230" s="176"/>
    </row>
    <row r="48231" spans="25:25">
      <c r="Y48231" s="176"/>
    </row>
    <row r="48232" spans="25:25">
      <c r="Y48232" s="176"/>
    </row>
    <row r="48233" spans="25:25">
      <c r="Y48233" s="176"/>
    </row>
    <row r="48234" spans="25:25">
      <c r="Y48234" s="176"/>
    </row>
    <row r="48235" spans="25:25">
      <c r="Y48235" s="176"/>
    </row>
    <row r="48236" spans="25:25">
      <c r="Y48236" s="176"/>
    </row>
    <row r="48237" spans="25:25">
      <c r="Y48237" s="176"/>
    </row>
    <row r="48238" spans="25:25">
      <c r="Y48238" s="176"/>
    </row>
    <row r="48239" spans="25:25">
      <c r="Y48239" s="176"/>
    </row>
    <row r="48240" spans="25:25">
      <c r="Y48240" s="176"/>
    </row>
    <row r="48241" spans="25:25">
      <c r="Y48241" s="176"/>
    </row>
    <row r="48242" spans="25:25">
      <c r="Y48242" s="176"/>
    </row>
    <row r="48243" spans="25:25">
      <c r="Y48243" s="176"/>
    </row>
    <row r="48244" spans="25:25">
      <c r="Y48244" s="176"/>
    </row>
    <row r="48245" spans="25:25">
      <c r="Y48245" s="176"/>
    </row>
    <row r="48246" spans="25:25">
      <c r="Y48246" s="176"/>
    </row>
    <row r="48247" spans="25:25">
      <c r="Y48247" s="176"/>
    </row>
    <row r="48248" spans="25:25">
      <c r="Y48248" s="176"/>
    </row>
    <row r="48249" spans="25:25">
      <c r="Y48249" s="176"/>
    </row>
    <row r="48250" spans="25:25">
      <c r="Y48250" s="176"/>
    </row>
    <row r="48251" spans="25:25">
      <c r="Y48251" s="176"/>
    </row>
    <row r="48252" spans="25:25">
      <c r="Y48252" s="176"/>
    </row>
    <row r="48253" spans="25:25">
      <c r="Y48253" s="176"/>
    </row>
    <row r="48254" spans="25:25">
      <c r="Y48254" s="176"/>
    </row>
    <row r="48255" spans="25:25">
      <c r="Y48255" s="176"/>
    </row>
    <row r="48256" spans="25:25">
      <c r="Y48256" s="176"/>
    </row>
    <row r="48257" spans="25:25">
      <c r="Y48257" s="176"/>
    </row>
    <row r="48258" spans="25:25">
      <c r="Y48258" s="176"/>
    </row>
    <row r="48259" spans="25:25">
      <c r="Y48259" s="176"/>
    </row>
    <row r="48260" spans="25:25">
      <c r="Y48260" s="176"/>
    </row>
    <row r="48261" spans="25:25">
      <c r="Y48261" s="176"/>
    </row>
    <row r="48262" spans="25:25">
      <c r="Y48262" s="176"/>
    </row>
    <row r="48263" spans="25:25">
      <c r="Y48263" s="176"/>
    </row>
    <row r="48264" spans="25:25">
      <c r="Y48264" s="176"/>
    </row>
    <row r="48265" spans="25:25">
      <c r="Y48265" s="176"/>
    </row>
    <row r="48266" spans="25:25">
      <c r="Y48266" s="176"/>
    </row>
    <row r="48267" spans="25:25">
      <c r="Y48267" s="176"/>
    </row>
    <row r="48268" spans="25:25">
      <c r="Y48268" s="176"/>
    </row>
    <row r="48269" spans="25:25">
      <c r="Y48269" s="176"/>
    </row>
    <row r="48270" spans="25:25">
      <c r="Y48270" s="176"/>
    </row>
    <row r="48271" spans="25:25">
      <c r="Y48271" s="176"/>
    </row>
    <row r="48272" spans="25:25">
      <c r="Y48272" s="176"/>
    </row>
    <row r="48273" spans="25:25">
      <c r="Y48273" s="176"/>
    </row>
    <row r="48274" spans="25:25">
      <c r="Y48274" s="176"/>
    </row>
    <row r="48275" spans="25:25">
      <c r="Y48275" s="176"/>
    </row>
    <row r="48276" spans="25:25">
      <c r="Y48276" s="176"/>
    </row>
    <row r="48277" spans="25:25">
      <c r="Y48277" s="176"/>
    </row>
    <row r="48278" spans="25:25">
      <c r="Y48278" s="176"/>
    </row>
    <row r="48279" spans="25:25">
      <c r="Y48279" s="176"/>
    </row>
    <row r="48280" spans="25:25">
      <c r="Y48280" s="176"/>
    </row>
    <row r="48281" spans="25:25">
      <c r="Y48281" s="176"/>
    </row>
    <row r="48282" spans="25:25">
      <c r="Y48282" s="176"/>
    </row>
    <row r="48283" spans="25:25">
      <c r="Y48283" s="176"/>
    </row>
    <row r="48284" spans="25:25">
      <c r="Y48284" s="176"/>
    </row>
    <row r="48285" spans="25:25">
      <c r="Y48285" s="176"/>
    </row>
    <row r="48286" spans="25:25">
      <c r="Y48286" s="176"/>
    </row>
    <row r="48287" spans="25:25">
      <c r="Y48287" s="176"/>
    </row>
    <row r="48288" spans="25:25">
      <c r="Y48288" s="176"/>
    </row>
    <row r="48289" spans="25:25">
      <c r="Y48289" s="176"/>
    </row>
    <row r="48290" spans="25:25">
      <c r="Y48290" s="176"/>
    </row>
    <row r="48291" spans="25:25">
      <c r="Y48291" s="176"/>
    </row>
    <row r="48292" spans="25:25">
      <c r="Y48292" s="176"/>
    </row>
    <row r="48293" spans="25:25">
      <c r="Y48293" s="176"/>
    </row>
    <row r="48294" spans="25:25">
      <c r="Y48294" s="176"/>
    </row>
    <row r="48295" spans="25:25">
      <c r="Y48295" s="176"/>
    </row>
    <row r="48296" spans="25:25">
      <c r="Y48296" s="176"/>
    </row>
    <row r="48297" spans="25:25">
      <c r="Y48297" s="176"/>
    </row>
    <row r="48298" spans="25:25">
      <c r="Y48298" s="176"/>
    </row>
    <row r="48299" spans="25:25">
      <c r="Y48299" s="176"/>
    </row>
    <row r="48300" spans="25:25">
      <c r="Y48300" s="176"/>
    </row>
    <row r="48301" spans="25:25">
      <c r="Y48301" s="176"/>
    </row>
    <row r="48302" spans="25:25">
      <c r="Y48302" s="176"/>
    </row>
    <row r="48303" spans="25:25">
      <c r="Y48303" s="176"/>
    </row>
    <row r="48304" spans="25:25">
      <c r="Y48304" s="176"/>
    </row>
    <row r="48305" spans="25:25">
      <c r="Y48305" s="176"/>
    </row>
    <row r="48306" spans="25:25">
      <c r="Y48306" s="176"/>
    </row>
    <row r="48307" spans="25:25">
      <c r="Y48307" s="176"/>
    </row>
    <row r="48308" spans="25:25">
      <c r="Y48308" s="176"/>
    </row>
    <row r="48309" spans="25:25">
      <c r="Y48309" s="176"/>
    </row>
    <row r="48310" spans="25:25">
      <c r="Y48310" s="176"/>
    </row>
    <row r="48311" spans="25:25">
      <c r="Y48311" s="176"/>
    </row>
    <row r="48312" spans="25:25">
      <c r="Y48312" s="176"/>
    </row>
    <row r="48313" spans="25:25">
      <c r="Y48313" s="176"/>
    </row>
    <row r="48314" spans="25:25">
      <c r="Y48314" s="176"/>
    </row>
    <row r="48315" spans="25:25">
      <c r="Y48315" s="176"/>
    </row>
    <row r="48316" spans="25:25">
      <c r="Y48316" s="176"/>
    </row>
    <row r="48317" spans="25:25">
      <c r="Y48317" s="176"/>
    </row>
    <row r="48318" spans="25:25">
      <c r="Y48318" s="176"/>
    </row>
    <row r="48319" spans="25:25">
      <c r="Y48319" s="176"/>
    </row>
    <row r="48320" spans="25:25">
      <c r="Y48320" s="176"/>
    </row>
    <row r="48321" spans="25:25">
      <c r="Y48321" s="176"/>
    </row>
    <row r="48322" spans="25:25">
      <c r="Y48322" s="176"/>
    </row>
    <row r="48323" spans="25:25">
      <c r="Y48323" s="176"/>
    </row>
    <row r="48324" spans="25:25">
      <c r="Y48324" s="176"/>
    </row>
    <row r="48325" spans="25:25">
      <c r="Y48325" s="176"/>
    </row>
    <row r="48326" spans="25:25">
      <c r="Y48326" s="176"/>
    </row>
    <row r="48327" spans="25:25">
      <c r="Y48327" s="176"/>
    </row>
    <row r="48328" spans="25:25">
      <c r="Y48328" s="176"/>
    </row>
    <row r="48329" spans="25:25">
      <c r="Y48329" s="176"/>
    </row>
    <row r="48330" spans="25:25">
      <c r="Y48330" s="176"/>
    </row>
    <row r="48331" spans="25:25">
      <c r="Y48331" s="176"/>
    </row>
    <row r="48332" spans="25:25">
      <c r="Y48332" s="176"/>
    </row>
    <row r="48333" spans="25:25">
      <c r="Y48333" s="176"/>
    </row>
    <row r="48334" spans="25:25">
      <c r="Y48334" s="176"/>
    </row>
    <row r="48335" spans="25:25">
      <c r="Y48335" s="176"/>
    </row>
    <row r="48336" spans="25:25">
      <c r="Y48336" s="176"/>
    </row>
    <row r="48337" spans="25:25">
      <c r="Y48337" s="176"/>
    </row>
    <row r="48338" spans="25:25">
      <c r="Y48338" s="176"/>
    </row>
    <row r="48339" spans="25:25">
      <c r="Y48339" s="176"/>
    </row>
    <row r="48340" spans="25:25">
      <c r="Y48340" s="176"/>
    </row>
    <row r="48341" spans="25:25">
      <c r="Y48341" s="176"/>
    </row>
    <row r="48342" spans="25:25">
      <c r="Y48342" s="176"/>
    </row>
    <row r="48343" spans="25:25">
      <c r="Y48343" s="176"/>
    </row>
    <row r="48344" spans="25:25">
      <c r="Y48344" s="176"/>
    </row>
    <row r="48345" spans="25:25">
      <c r="Y48345" s="176"/>
    </row>
    <row r="48346" spans="25:25">
      <c r="Y48346" s="176"/>
    </row>
    <row r="48347" spans="25:25">
      <c r="Y48347" s="176"/>
    </row>
    <row r="48348" spans="25:25">
      <c r="Y48348" s="176"/>
    </row>
    <row r="48349" spans="25:25">
      <c r="Y48349" s="176"/>
    </row>
    <row r="48350" spans="25:25">
      <c r="Y48350" s="176"/>
    </row>
    <row r="48351" spans="25:25">
      <c r="Y48351" s="176"/>
    </row>
    <row r="48352" spans="25:25">
      <c r="Y48352" s="176"/>
    </row>
    <row r="48353" spans="25:25">
      <c r="Y48353" s="176"/>
    </row>
    <row r="48354" spans="25:25">
      <c r="Y48354" s="176"/>
    </row>
    <row r="48355" spans="25:25">
      <c r="Y48355" s="176"/>
    </row>
    <row r="48356" spans="25:25">
      <c r="Y48356" s="176"/>
    </row>
    <row r="48357" spans="25:25">
      <c r="Y48357" s="176"/>
    </row>
    <row r="48358" spans="25:25">
      <c r="Y48358" s="176"/>
    </row>
    <row r="48359" spans="25:25">
      <c r="Y48359" s="176"/>
    </row>
    <row r="48360" spans="25:25">
      <c r="Y48360" s="176"/>
    </row>
    <row r="48361" spans="25:25">
      <c r="Y48361" s="176"/>
    </row>
    <row r="48362" spans="25:25">
      <c r="Y48362" s="176"/>
    </row>
    <row r="48363" spans="25:25">
      <c r="Y48363" s="176"/>
    </row>
    <row r="48364" spans="25:25">
      <c r="Y48364" s="176"/>
    </row>
    <row r="48365" spans="25:25">
      <c r="Y48365" s="176"/>
    </row>
    <row r="48366" spans="25:25">
      <c r="Y48366" s="176"/>
    </row>
    <row r="48367" spans="25:25">
      <c r="Y48367" s="176"/>
    </row>
    <row r="48368" spans="25:25">
      <c r="Y48368" s="176"/>
    </row>
    <row r="48369" spans="25:25">
      <c r="Y48369" s="176"/>
    </row>
    <row r="48370" spans="25:25">
      <c r="Y48370" s="176"/>
    </row>
    <row r="48371" spans="25:25">
      <c r="Y48371" s="176"/>
    </row>
    <row r="48372" spans="25:25">
      <c r="Y48372" s="176"/>
    </row>
    <row r="48373" spans="25:25">
      <c r="Y48373" s="176"/>
    </row>
    <row r="48374" spans="25:25">
      <c r="Y48374" s="176"/>
    </row>
    <row r="48375" spans="25:25">
      <c r="Y48375" s="176"/>
    </row>
    <row r="48376" spans="25:25">
      <c r="Y48376" s="176"/>
    </row>
    <row r="48377" spans="25:25">
      <c r="Y48377" s="176"/>
    </row>
    <row r="48378" spans="25:25">
      <c r="Y48378" s="176"/>
    </row>
    <row r="48379" spans="25:25">
      <c r="Y48379" s="176"/>
    </row>
    <row r="48380" spans="25:25">
      <c r="Y48380" s="176"/>
    </row>
    <row r="48381" spans="25:25">
      <c r="Y48381" s="176"/>
    </row>
    <row r="48382" spans="25:25">
      <c r="Y48382" s="176"/>
    </row>
    <row r="48383" spans="25:25">
      <c r="Y48383" s="176"/>
    </row>
    <row r="48384" spans="25:25">
      <c r="Y48384" s="176"/>
    </row>
    <row r="48385" spans="25:25">
      <c r="Y48385" s="176"/>
    </row>
    <row r="48386" spans="25:25">
      <c r="Y48386" s="176"/>
    </row>
    <row r="48387" spans="25:25">
      <c r="Y48387" s="176"/>
    </row>
    <row r="48388" spans="25:25">
      <c r="Y48388" s="176"/>
    </row>
    <row r="48389" spans="25:25">
      <c r="Y48389" s="176"/>
    </row>
    <row r="48390" spans="25:25">
      <c r="Y48390" s="176"/>
    </row>
    <row r="48391" spans="25:25">
      <c r="Y48391" s="176"/>
    </row>
    <row r="48392" spans="25:25">
      <c r="Y48392" s="176"/>
    </row>
    <row r="48393" spans="25:25">
      <c r="Y48393" s="176"/>
    </row>
    <row r="48394" spans="25:25">
      <c r="Y48394" s="176"/>
    </row>
    <row r="48395" spans="25:25">
      <c r="Y48395" s="176"/>
    </row>
    <row r="48396" spans="25:25">
      <c r="Y48396" s="176"/>
    </row>
    <row r="48397" spans="25:25">
      <c r="Y48397" s="176"/>
    </row>
    <row r="48398" spans="25:25">
      <c r="Y48398" s="176"/>
    </row>
    <row r="48399" spans="25:25">
      <c r="Y48399" s="176"/>
    </row>
    <row r="48400" spans="25:25">
      <c r="Y48400" s="176"/>
    </row>
    <row r="48401" spans="25:25">
      <c r="Y48401" s="176"/>
    </row>
    <row r="48402" spans="25:25">
      <c r="Y48402" s="176"/>
    </row>
    <row r="48403" spans="25:25">
      <c r="Y48403" s="176"/>
    </row>
    <row r="48404" spans="25:25">
      <c r="Y48404" s="176"/>
    </row>
    <row r="48405" spans="25:25">
      <c r="Y48405" s="176"/>
    </row>
    <row r="48406" spans="25:25">
      <c r="Y48406" s="176"/>
    </row>
    <row r="48407" spans="25:25">
      <c r="Y48407" s="176"/>
    </row>
    <row r="48408" spans="25:25">
      <c r="Y48408" s="176"/>
    </row>
    <row r="48409" spans="25:25">
      <c r="Y48409" s="176"/>
    </row>
    <row r="48410" spans="25:25">
      <c r="Y48410" s="176"/>
    </row>
    <row r="48411" spans="25:25">
      <c r="Y48411" s="176"/>
    </row>
    <row r="48412" spans="25:25">
      <c r="Y48412" s="176"/>
    </row>
    <row r="48413" spans="25:25">
      <c r="Y48413" s="176"/>
    </row>
    <row r="48414" spans="25:25">
      <c r="Y48414" s="176"/>
    </row>
    <row r="48415" spans="25:25">
      <c r="Y48415" s="176"/>
    </row>
    <row r="48416" spans="25:25">
      <c r="Y48416" s="176"/>
    </row>
    <row r="48417" spans="25:25">
      <c r="Y48417" s="176"/>
    </row>
    <row r="48418" spans="25:25">
      <c r="Y48418" s="176"/>
    </row>
    <row r="48419" spans="25:25">
      <c r="Y48419" s="176"/>
    </row>
    <row r="48420" spans="25:25">
      <c r="Y48420" s="176"/>
    </row>
    <row r="48421" spans="25:25">
      <c r="Y48421" s="176"/>
    </row>
    <row r="48422" spans="25:25">
      <c r="Y48422" s="176"/>
    </row>
    <row r="48423" spans="25:25">
      <c r="Y48423" s="176"/>
    </row>
    <row r="48424" spans="25:25">
      <c r="Y48424" s="176"/>
    </row>
    <row r="48425" spans="25:25">
      <c r="Y48425" s="176"/>
    </row>
    <row r="48426" spans="25:25">
      <c r="Y48426" s="176"/>
    </row>
    <row r="48427" spans="25:25">
      <c r="Y48427" s="176"/>
    </row>
    <row r="48428" spans="25:25">
      <c r="Y48428" s="176"/>
    </row>
    <row r="48429" spans="25:25">
      <c r="Y48429" s="176"/>
    </row>
    <row r="48430" spans="25:25">
      <c r="Y48430" s="176"/>
    </row>
    <row r="48431" spans="25:25">
      <c r="Y48431" s="176"/>
    </row>
    <row r="48432" spans="25:25">
      <c r="Y48432" s="176"/>
    </row>
    <row r="48433" spans="25:25">
      <c r="Y48433" s="176"/>
    </row>
    <row r="48434" spans="25:25">
      <c r="Y48434" s="176"/>
    </row>
    <row r="48435" spans="25:25">
      <c r="Y48435" s="176"/>
    </row>
    <row r="48436" spans="25:25">
      <c r="Y48436" s="176"/>
    </row>
    <row r="48437" spans="25:25">
      <c r="Y48437" s="176"/>
    </row>
    <row r="48438" spans="25:25">
      <c r="Y48438" s="176"/>
    </row>
    <row r="48439" spans="25:25">
      <c r="Y48439" s="176"/>
    </row>
    <row r="48440" spans="25:25">
      <c r="Y48440" s="176"/>
    </row>
    <row r="48441" spans="25:25">
      <c r="Y48441" s="176"/>
    </row>
    <row r="48442" spans="25:25">
      <c r="Y48442" s="176"/>
    </row>
    <row r="48443" spans="25:25">
      <c r="Y48443" s="176"/>
    </row>
    <row r="48444" spans="25:25">
      <c r="Y48444" s="176"/>
    </row>
    <row r="48445" spans="25:25">
      <c r="Y48445" s="176"/>
    </row>
    <row r="48446" spans="25:25">
      <c r="Y48446" s="176"/>
    </row>
    <row r="48447" spans="25:25">
      <c r="Y48447" s="176"/>
    </row>
    <row r="48448" spans="25:25">
      <c r="Y48448" s="176"/>
    </row>
    <row r="48449" spans="25:25">
      <c r="Y48449" s="176"/>
    </row>
    <row r="48450" spans="25:25">
      <c r="Y48450" s="176"/>
    </row>
    <row r="48451" spans="25:25">
      <c r="Y48451" s="176"/>
    </row>
    <row r="48452" spans="25:25">
      <c r="Y48452" s="176"/>
    </row>
    <row r="48453" spans="25:25">
      <c r="Y48453" s="176"/>
    </row>
    <row r="48454" spans="25:25">
      <c r="Y48454" s="176"/>
    </row>
    <row r="48455" spans="25:25">
      <c r="Y48455" s="176"/>
    </row>
    <row r="48456" spans="25:25">
      <c r="Y48456" s="176"/>
    </row>
    <row r="48457" spans="25:25">
      <c r="Y48457" s="176"/>
    </row>
    <row r="48458" spans="25:25">
      <c r="Y48458" s="176"/>
    </row>
    <row r="48459" spans="25:25">
      <c r="Y48459" s="176"/>
    </row>
    <row r="48460" spans="25:25">
      <c r="Y48460" s="176"/>
    </row>
    <row r="48461" spans="25:25">
      <c r="Y48461" s="176"/>
    </row>
    <row r="48462" spans="25:25">
      <c r="Y48462" s="176"/>
    </row>
    <row r="48463" spans="25:25">
      <c r="Y48463" s="176"/>
    </row>
    <row r="48464" spans="25:25">
      <c r="Y48464" s="176"/>
    </row>
    <row r="48465" spans="25:25">
      <c r="Y48465" s="176"/>
    </row>
    <row r="48466" spans="25:25">
      <c r="Y48466" s="176"/>
    </row>
    <row r="48467" spans="25:25">
      <c r="Y48467" s="176"/>
    </row>
    <row r="48468" spans="25:25">
      <c r="Y48468" s="176"/>
    </row>
    <row r="48469" spans="25:25">
      <c r="Y48469" s="176"/>
    </row>
    <row r="48470" spans="25:25">
      <c r="Y48470" s="176"/>
    </row>
    <row r="48471" spans="25:25">
      <c r="Y48471" s="176"/>
    </row>
    <row r="48472" spans="25:25">
      <c r="Y48472" s="176"/>
    </row>
    <row r="48473" spans="25:25">
      <c r="Y48473" s="176"/>
    </row>
    <row r="48474" spans="25:25">
      <c r="Y48474" s="176"/>
    </row>
    <row r="48475" spans="25:25">
      <c r="Y48475" s="176"/>
    </row>
    <row r="48476" spans="25:25">
      <c r="Y48476" s="176"/>
    </row>
    <row r="48477" spans="25:25">
      <c r="Y48477" s="176"/>
    </row>
    <row r="48478" spans="25:25">
      <c r="Y48478" s="176"/>
    </row>
    <row r="48479" spans="25:25">
      <c r="Y48479" s="176"/>
    </row>
    <row r="48480" spans="25:25">
      <c r="Y48480" s="176"/>
    </row>
    <row r="48481" spans="25:25">
      <c r="Y48481" s="176"/>
    </row>
    <row r="48482" spans="25:25">
      <c r="Y48482" s="176"/>
    </row>
    <row r="48483" spans="25:25">
      <c r="Y48483" s="176"/>
    </row>
    <row r="48484" spans="25:25">
      <c r="Y48484" s="176"/>
    </row>
    <row r="48485" spans="25:25">
      <c r="Y48485" s="176"/>
    </row>
    <row r="48486" spans="25:25">
      <c r="Y48486" s="176"/>
    </row>
    <row r="48487" spans="25:25">
      <c r="Y48487" s="176"/>
    </row>
    <row r="48488" spans="25:25">
      <c r="Y48488" s="176"/>
    </row>
    <row r="48489" spans="25:25">
      <c r="Y48489" s="176"/>
    </row>
    <row r="48490" spans="25:25">
      <c r="Y48490" s="176"/>
    </row>
    <row r="48491" spans="25:25">
      <c r="Y48491" s="176"/>
    </row>
    <row r="48492" spans="25:25">
      <c r="Y48492" s="176"/>
    </row>
    <row r="48493" spans="25:25">
      <c r="Y48493" s="176"/>
    </row>
    <row r="48494" spans="25:25">
      <c r="Y48494" s="176"/>
    </row>
    <row r="48495" spans="25:25">
      <c r="Y48495" s="176"/>
    </row>
    <row r="48496" spans="25:25">
      <c r="Y48496" s="176"/>
    </row>
    <row r="48497" spans="25:25">
      <c r="Y48497" s="176"/>
    </row>
    <row r="48498" spans="25:25">
      <c r="Y48498" s="176"/>
    </row>
    <row r="48499" spans="25:25">
      <c r="Y48499" s="176"/>
    </row>
    <row r="48500" spans="25:25">
      <c r="Y48500" s="176"/>
    </row>
    <row r="48501" spans="25:25">
      <c r="Y48501" s="176"/>
    </row>
    <row r="48502" spans="25:25">
      <c r="Y48502" s="176"/>
    </row>
    <row r="48503" spans="25:25">
      <c r="Y48503" s="176"/>
    </row>
    <row r="48504" spans="25:25">
      <c r="Y48504" s="176"/>
    </row>
    <row r="48505" spans="25:25">
      <c r="Y48505" s="176"/>
    </row>
    <row r="48506" spans="25:25">
      <c r="Y48506" s="176"/>
    </row>
    <row r="48507" spans="25:25">
      <c r="Y48507" s="176"/>
    </row>
    <row r="48508" spans="25:25">
      <c r="Y48508" s="176"/>
    </row>
    <row r="48509" spans="25:25">
      <c r="Y48509" s="176"/>
    </row>
    <row r="48510" spans="25:25">
      <c r="Y48510" s="176"/>
    </row>
    <row r="48511" spans="25:25">
      <c r="Y48511" s="176"/>
    </row>
    <row r="48512" spans="25:25">
      <c r="Y48512" s="176"/>
    </row>
    <row r="48513" spans="25:25">
      <c r="Y48513" s="176"/>
    </row>
    <row r="48514" spans="25:25">
      <c r="Y48514" s="176"/>
    </row>
    <row r="48515" spans="25:25">
      <c r="Y48515" s="176"/>
    </row>
    <row r="48516" spans="25:25">
      <c r="Y48516" s="176"/>
    </row>
    <row r="48517" spans="25:25">
      <c r="Y48517" s="176"/>
    </row>
    <row r="48518" spans="25:25">
      <c r="Y48518" s="176"/>
    </row>
    <row r="48519" spans="25:25">
      <c r="Y48519" s="176"/>
    </row>
    <row r="48520" spans="25:25">
      <c r="Y48520" s="176"/>
    </row>
    <row r="48521" spans="25:25">
      <c r="Y48521" s="176"/>
    </row>
    <row r="48522" spans="25:25">
      <c r="Y48522" s="176"/>
    </row>
    <row r="48523" spans="25:25">
      <c r="Y48523" s="176"/>
    </row>
    <row r="48524" spans="25:25">
      <c r="Y48524" s="176"/>
    </row>
    <row r="48525" spans="25:25">
      <c r="Y48525" s="176"/>
    </row>
    <row r="48526" spans="25:25">
      <c r="Y48526" s="176"/>
    </row>
    <row r="48527" spans="25:25">
      <c r="Y48527" s="176"/>
    </row>
    <row r="48528" spans="25:25">
      <c r="Y48528" s="176"/>
    </row>
    <row r="48529" spans="25:25">
      <c r="Y48529" s="176"/>
    </row>
    <row r="48530" spans="25:25">
      <c r="Y48530" s="176"/>
    </row>
    <row r="48531" spans="25:25">
      <c r="Y48531" s="176"/>
    </row>
    <row r="48532" spans="25:25">
      <c r="Y48532" s="176"/>
    </row>
    <row r="48533" spans="25:25">
      <c r="Y48533" s="176"/>
    </row>
    <row r="48534" spans="25:25">
      <c r="Y48534" s="176"/>
    </row>
    <row r="48535" spans="25:25">
      <c r="Y48535" s="176"/>
    </row>
    <row r="48536" spans="25:25">
      <c r="Y48536" s="176"/>
    </row>
    <row r="48537" spans="25:25">
      <c r="Y48537" s="176"/>
    </row>
    <row r="48538" spans="25:25">
      <c r="Y48538" s="176"/>
    </row>
    <row r="48539" spans="25:25">
      <c r="Y48539" s="176"/>
    </row>
    <row r="48540" spans="25:25">
      <c r="Y48540" s="176"/>
    </row>
    <row r="48541" spans="25:25">
      <c r="Y48541" s="176"/>
    </row>
    <row r="48542" spans="25:25">
      <c r="Y48542" s="176"/>
    </row>
    <row r="48543" spans="25:25">
      <c r="Y48543" s="176"/>
    </row>
    <row r="48544" spans="25:25">
      <c r="Y48544" s="176"/>
    </row>
    <row r="48545" spans="25:25">
      <c r="Y48545" s="176"/>
    </row>
    <row r="48546" spans="25:25">
      <c r="Y48546" s="176"/>
    </row>
    <row r="48547" spans="25:25">
      <c r="Y48547" s="176"/>
    </row>
    <row r="48548" spans="25:25">
      <c r="Y48548" s="176"/>
    </row>
    <row r="48549" spans="25:25">
      <c r="Y48549" s="176"/>
    </row>
    <row r="48550" spans="25:25">
      <c r="Y48550" s="176"/>
    </row>
    <row r="48551" spans="25:25">
      <c r="Y48551" s="176"/>
    </row>
    <row r="48552" spans="25:25">
      <c r="Y48552" s="176"/>
    </row>
    <row r="48553" spans="25:25">
      <c r="Y48553" s="176"/>
    </row>
    <row r="48554" spans="25:25">
      <c r="Y48554" s="176"/>
    </row>
    <row r="48555" spans="25:25">
      <c r="Y48555" s="176"/>
    </row>
    <row r="48556" spans="25:25">
      <c r="Y48556" s="176"/>
    </row>
    <row r="48557" spans="25:25">
      <c r="Y48557" s="176"/>
    </row>
    <row r="48558" spans="25:25">
      <c r="Y48558" s="176"/>
    </row>
    <row r="48559" spans="25:25">
      <c r="Y48559" s="176"/>
    </row>
    <row r="48560" spans="25:25">
      <c r="Y48560" s="176"/>
    </row>
    <row r="48561" spans="25:25">
      <c r="Y48561" s="176"/>
    </row>
    <row r="48562" spans="25:25">
      <c r="Y48562" s="176"/>
    </row>
    <row r="48563" spans="25:25">
      <c r="Y48563" s="176"/>
    </row>
    <row r="48564" spans="25:25">
      <c r="Y48564" s="176"/>
    </row>
    <row r="48565" spans="25:25">
      <c r="Y48565" s="176"/>
    </row>
    <row r="48566" spans="25:25">
      <c r="Y48566" s="176"/>
    </row>
    <row r="48567" spans="25:25">
      <c r="Y48567" s="176"/>
    </row>
    <row r="48568" spans="25:25">
      <c r="Y48568" s="176"/>
    </row>
    <row r="48569" spans="25:25">
      <c r="Y48569" s="176"/>
    </row>
    <row r="48570" spans="25:25">
      <c r="Y48570" s="176"/>
    </row>
    <row r="48571" spans="25:25">
      <c r="Y48571" s="176"/>
    </row>
    <row r="48572" spans="25:25">
      <c r="Y48572" s="176"/>
    </row>
    <row r="48573" spans="25:25">
      <c r="Y48573" s="176"/>
    </row>
    <row r="48574" spans="25:25">
      <c r="Y48574" s="176"/>
    </row>
    <row r="48575" spans="25:25">
      <c r="Y48575" s="176"/>
    </row>
    <row r="48576" spans="25:25">
      <c r="Y48576" s="176"/>
    </row>
    <row r="48577" spans="25:25">
      <c r="Y48577" s="176"/>
    </row>
    <row r="48578" spans="25:25">
      <c r="Y48578" s="176"/>
    </row>
    <row r="48579" spans="25:25">
      <c r="Y48579" s="176"/>
    </row>
    <row r="48580" spans="25:25">
      <c r="Y48580" s="176"/>
    </row>
    <row r="48581" spans="25:25">
      <c r="Y48581" s="176"/>
    </row>
    <row r="48582" spans="25:25">
      <c r="Y48582" s="176"/>
    </row>
    <row r="48583" spans="25:25">
      <c r="Y48583" s="176"/>
    </row>
    <row r="48584" spans="25:25">
      <c r="Y48584" s="176"/>
    </row>
    <row r="48585" spans="25:25">
      <c r="Y48585" s="176"/>
    </row>
    <row r="48586" spans="25:25">
      <c r="Y48586" s="176"/>
    </row>
    <row r="48587" spans="25:25">
      <c r="Y48587" s="176"/>
    </row>
    <row r="48588" spans="25:25">
      <c r="Y48588" s="176"/>
    </row>
    <row r="48589" spans="25:25">
      <c r="Y48589" s="176"/>
    </row>
    <row r="48590" spans="25:25">
      <c r="Y48590" s="176"/>
    </row>
    <row r="48591" spans="25:25">
      <c r="Y48591" s="176"/>
    </row>
    <row r="48592" spans="25:25">
      <c r="Y48592" s="176"/>
    </row>
    <row r="48593" spans="25:25">
      <c r="Y48593" s="176"/>
    </row>
    <row r="48594" spans="25:25">
      <c r="Y48594" s="176"/>
    </row>
    <row r="48595" spans="25:25">
      <c r="Y48595" s="176"/>
    </row>
    <row r="48596" spans="25:25">
      <c r="Y48596" s="176"/>
    </row>
    <row r="48597" spans="25:25">
      <c r="Y48597" s="176"/>
    </row>
    <row r="48598" spans="25:25">
      <c r="Y48598" s="176"/>
    </row>
    <row r="48599" spans="25:25">
      <c r="Y48599" s="176"/>
    </row>
    <row r="48600" spans="25:25">
      <c r="Y48600" s="176"/>
    </row>
    <row r="48601" spans="25:25">
      <c r="Y48601" s="176"/>
    </row>
    <row r="48602" spans="25:25">
      <c r="Y48602" s="176"/>
    </row>
    <row r="48603" spans="25:25">
      <c r="Y48603" s="176"/>
    </row>
    <row r="48604" spans="25:25">
      <c r="Y48604" s="176"/>
    </row>
    <row r="48605" spans="25:25">
      <c r="Y48605" s="176"/>
    </row>
    <row r="48606" spans="25:25">
      <c r="Y48606" s="176"/>
    </row>
    <row r="48607" spans="25:25">
      <c r="Y48607" s="176"/>
    </row>
    <row r="48608" spans="25:25">
      <c r="Y48608" s="176"/>
    </row>
    <row r="48609" spans="25:25">
      <c r="Y48609" s="176"/>
    </row>
    <row r="48610" spans="25:25">
      <c r="Y48610" s="176"/>
    </row>
    <row r="48611" spans="25:25">
      <c r="Y48611" s="176"/>
    </row>
    <row r="48612" spans="25:25">
      <c r="Y48612" s="176"/>
    </row>
    <row r="48613" spans="25:25">
      <c r="Y48613" s="176"/>
    </row>
    <row r="48614" spans="25:25">
      <c r="Y48614" s="176"/>
    </row>
    <row r="48615" spans="25:25">
      <c r="Y48615" s="176"/>
    </row>
    <row r="48616" spans="25:25">
      <c r="Y48616" s="176"/>
    </row>
    <row r="48617" spans="25:25">
      <c r="Y48617" s="176"/>
    </row>
    <row r="48618" spans="25:25">
      <c r="Y48618" s="176"/>
    </row>
    <row r="48619" spans="25:25">
      <c r="Y48619" s="176"/>
    </row>
    <row r="48620" spans="25:25">
      <c r="Y48620" s="176"/>
    </row>
    <row r="48621" spans="25:25">
      <c r="Y48621" s="176"/>
    </row>
    <row r="48622" spans="25:25">
      <c r="Y48622" s="176"/>
    </row>
    <row r="48623" spans="25:25">
      <c r="Y48623" s="176"/>
    </row>
    <row r="48624" spans="25:25">
      <c r="Y48624" s="176"/>
    </row>
    <row r="48625" spans="25:25">
      <c r="Y48625" s="176"/>
    </row>
    <row r="48626" spans="25:25">
      <c r="Y48626" s="176"/>
    </row>
    <row r="48627" spans="25:25">
      <c r="Y48627" s="176"/>
    </row>
    <row r="48628" spans="25:25">
      <c r="Y48628" s="176"/>
    </row>
    <row r="48629" spans="25:25">
      <c r="Y48629" s="176"/>
    </row>
    <row r="48630" spans="25:25">
      <c r="Y48630" s="176"/>
    </row>
    <row r="48631" spans="25:25">
      <c r="Y48631" s="176"/>
    </row>
    <row r="48632" spans="25:25">
      <c r="Y48632" s="176"/>
    </row>
    <row r="48633" spans="25:25">
      <c r="Y48633" s="176"/>
    </row>
    <row r="48634" spans="25:25">
      <c r="Y48634" s="176"/>
    </row>
    <row r="48635" spans="25:25">
      <c r="Y48635" s="176"/>
    </row>
    <row r="48636" spans="25:25">
      <c r="Y48636" s="176"/>
    </row>
    <row r="48637" spans="25:25">
      <c r="Y48637" s="176"/>
    </row>
    <row r="48638" spans="25:25">
      <c r="Y48638" s="176"/>
    </row>
    <row r="48639" spans="25:25">
      <c r="Y48639" s="176"/>
    </row>
    <row r="48640" spans="25:25">
      <c r="Y48640" s="176"/>
    </row>
    <row r="48641" spans="25:25">
      <c r="Y48641" s="176"/>
    </row>
    <row r="48642" spans="25:25">
      <c r="Y48642" s="176"/>
    </row>
    <row r="48643" spans="25:25">
      <c r="Y48643" s="176"/>
    </row>
    <row r="48644" spans="25:25">
      <c r="Y48644" s="176"/>
    </row>
    <row r="48645" spans="25:25">
      <c r="Y48645" s="176"/>
    </row>
    <row r="48646" spans="25:25">
      <c r="Y48646" s="176"/>
    </row>
    <row r="48647" spans="25:25">
      <c r="Y48647" s="176"/>
    </row>
    <row r="48648" spans="25:25">
      <c r="Y48648" s="176"/>
    </row>
    <row r="48649" spans="25:25">
      <c r="Y48649" s="176"/>
    </row>
    <row r="48650" spans="25:25">
      <c r="Y48650" s="176"/>
    </row>
    <row r="48651" spans="25:25">
      <c r="Y48651" s="176"/>
    </row>
    <row r="48652" spans="25:25">
      <c r="Y48652" s="176"/>
    </row>
    <row r="48653" spans="25:25">
      <c r="Y48653" s="176"/>
    </row>
    <row r="48654" spans="25:25">
      <c r="Y48654" s="176"/>
    </row>
    <row r="48655" spans="25:25">
      <c r="Y48655" s="176"/>
    </row>
    <row r="48656" spans="25:25">
      <c r="Y48656" s="176"/>
    </row>
    <row r="48657" spans="25:25">
      <c r="Y48657" s="176"/>
    </row>
    <row r="48658" spans="25:25">
      <c r="Y48658" s="176"/>
    </row>
    <row r="48659" spans="25:25">
      <c r="Y48659" s="176"/>
    </row>
    <row r="48660" spans="25:25">
      <c r="Y48660" s="176"/>
    </row>
    <row r="48661" spans="25:25">
      <c r="Y48661" s="176"/>
    </row>
    <row r="48662" spans="25:25">
      <c r="Y48662" s="176"/>
    </row>
    <row r="48663" spans="25:25">
      <c r="Y48663" s="176"/>
    </row>
    <row r="48664" spans="25:25">
      <c r="Y48664" s="176"/>
    </row>
    <row r="48665" spans="25:25">
      <c r="Y48665" s="176"/>
    </row>
    <row r="48666" spans="25:25">
      <c r="Y48666" s="176"/>
    </row>
    <row r="48667" spans="25:25">
      <c r="Y48667" s="176"/>
    </row>
    <row r="48668" spans="25:25">
      <c r="Y48668" s="176"/>
    </row>
    <row r="48669" spans="25:25">
      <c r="Y48669" s="176"/>
    </row>
    <row r="48670" spans="25:25">
      <c r="Y48670" s="176"/>
    </row>
    <row r="48671" spans="25:25">
      <c r="Y48671" s="176"/>
    </row>
    <row r="48672" spans="25:25">
      <c r="Y48672" s="176"/>
    </row>
    <row r="48673" spans="25:25">
      <c r="Y48673" s="176"/>
    </row>
    <row r="48674" spans="25:25">
      <c r="Y48674" s="176"/>
    </row>
    <row r="48675" spans="25:25">
      <c r="Y48675" s="176"/>
    </row>
    <row r="48676" spans="25:25">
      <c r="Y48676" s="176"/>
    </row>
    <row r="48677" spans="25:25">
      <c r="Y48677" s="176"/>
    </row>
    <row r="48678" spans="25:25">
      <c r="Y48678" s="176"/>
    </row>
    <row r="48679" spans="25:25">
      <c r="Y48679" s="176"/>
    </row>
    <row r="48680" spans="25:25">
      <c r="Y48680" s="176"/>
    </row>
    <row r="48681" spans="25:25">
      <c r="Y48681" s="176"/>
    </row>
    <row r="48682" spans="25:25">
      <c r="Y48682" s="176"/>
    </row>
    <row r="48683" spans="25:25">
      <c r="Y48683" s="176"/>
    </row>
    <row r="48684" spans="25:25">
      <c r="Y48684" s="176"/>
    </row>
    <row r="48685" spans="25:25">
      <c r="Y48685" s="176"/>
    </row>
    <row r="48686" spans="25:25">
      <c r="Y48686" s="176"/>
    </row>
    <row r="48687" spans="25:25">
      <c r="Y48687" s="176"/>
    </row>
    <row r="48688" spans="25:25">
      <c r="Y48688" s="176"/>
    </row>
    <row r="48689" spans="25:25">
      <c r="Y48689" s="176"/>
    </row>
    <row r="48690" spans="25:25">
      <c r="Y48690" s="176"/>
    </row>
    <row r="48691" spans="25:25">
      <c r="Y48691" s="176"/>
    </row>
    <row r="48692" spans="25:25">
      <c r="Y48692" s="176"/>
    </row>
    <row r="48693" spans="25:25">
      <c r="Y48693" s="176"/>
    </row>
    <row r="48694" spans="25:25">
      <c r="Y48694" s="176"/>
    </row>
    <row r="48695" spans="25:25">
      <c r="Y48695" s="176"/>
    </row>
    <row r="48696" spans="25:25">
      <c r="Y48696" s="176"/>
    </row>
    <row r="48697" spans="25:25">
      <c r="Y48697" s="176"/>
    </row>
    <row r="48698" spans="25:25">
      <c r="Y48698" s="176"/>
    </row>
    <row r="48699" spans="25:25">
      <c r="Y48699" s="176"/>
    </row>
    <row r="48700" spans="25:25">
      <c r="Y48700" s="176"/>
    </row>
    <row r="48701" spans="25:25">
      <c r="Y48701" s="176"/>
    </row>
    <row r="48702" spans="25:25">
      <c r="Y48702" s="176"/>
    </row>
    <row r="48703" spans="25:25">
      <c r="Y48703" s="176"/>
    </row>
    <row r="48704" spans="25:25">
      <c r="Y48704" s="176"/>
    </row>
    <row r="48705" spans="25:25">
      <c r="Y48705" s="176"/>
    </row>
    <row r="48706" spans="25:25">
      <c r="Y48706" s="176"/>
    </row>
    <row r="48707" spans="25:25">
      <c r="Y48707" s="176"/>
    </row>
    <row r="48708" spans="25:25">
      <c r="Y48708" s="176"/>
    </row>
    <row r="48709" spans="25:25">
      <c r="Y48709" s="176"/>
    </row>
    <row r="48710" spans="25:25">
      <c r="Y48710" s="176"/>
    </row>
    <row r="48711" spans="25:25">
      <c r="Y48711" s="176"/>
    </row>
    <row r="48712" spans="25:25">
      <c r="Y48712" s="176"/>
    </row>
    <row r="48713" spans="25:25">
      <c r="Y48713" s="176"/>
    </row>
    <row r="48714" spans="25:25">
      <c r="Y48714" s="176"/>
    </row>
    <row r="48715" spans="25:25">
      <c r="Y48715" s="176"/>
    </row>
    <row r="48716" spans="25:25">
      <c r="Y48716" s="176"/>
    </row>
    <row r="48717" spans="25:25">
      <c r="Y48717" s="176"/>
    </row>
    <row r="48718" spans="25:25">
      <c r="Y48718" s="176"/>
    </row>
    <row r="48719" spans="25:25">
      <c r="Y48719" s="176"/>
    </row>
    <row r="48720" spans="25:25">
      <c r="Y48720" s="176"/>
    </row>
    <row r="48721" spans="25:25">
      <c r="Y48721" s="176"/>
    </row>
    <row r="48722" spans="25:25">
      <c r="Y48722" s="176"/>
    </row>
    <row r="48723" spans="25:25">
      <c r="Y48723" s="176"/>
    </row>
    <row r="48724" spans="25:25">
      <c r="Y48724" s="176"/>
    </row>
    <row r="48725" spans="25:25">
      <c r="Y48725" s="176"/>
    </row>
    <row r="48726" spans="25:25">
      <c r="Y48726" s="176"/>
    </row>
    <row r="48727" spans="25:25">
      <c r="Y48727" s="176"/>
    </row>
    <row r="48728" spans="25:25">
      <c r="Y48728" s="176"/>
    </row>
    <row r="48729" spans="25:25">
      <c r="Y48729" s="176"/>
    </row>
    <row r="48730" spans="25:25">
      <c r="Y48730" s="176"/>
    </row>
    <row r="48731" spans="25:25">
      <c r="Y48731" s="176"/>
    </row>
    <row r="48732" spans="25:25">
      <c r="Y48732" s="176"/>
    </row>
    <row r="48733" spans="25:25">
      <c r="Y48733" s="176"/>
    </row>
    <row r="48734" spans="25:25">
      <c r="Y48734" s="176"/>
    </row>
    <row r="48735" spans="25:25">
      <c r="Y48735" s="176"/>
    </row>
    <row r="48736" spans="25:25">
      <c r="Y48736" s="176"/>
    </row>
    <row r="48737" spans="25:25">
      <c r="Y48737" s="176"/>
    </row>
    <row r="48738" spans="25:25">
      <c r="Y48738" s="176"/>
    </row>
    <row r="48739" spans="25:25">
      <c r="Y48739" s="176"/>
    </row>
    <row r="48740" spans="25:25">
      <c r="Y48740" s="176"/>
    </row>
    <row r="48741" spans="25:25">
      <c r="Y48741" s="176"/>
    </row>
    <row r="48742" spans="25:25">
      <c r="Y48742" s="176"/>
    </row>
    <row r="48743" spans="25:25">
      <c r="Y48743" s="176"/>
    </row>
    <row r="48744" spans="25:25">
      <c r="Y48744" s="176"/>
    </row>
    <row r="48745" spans="25:25">
      <c r="Y48745" s="176"/>
    </row>
    <row r="48746" spans="25:25">
      <c r="Y48746" s="176"/>
    </row>
    <row r="48747" spans="25:25">
      <c r="Y48747" s="176"/>
    </row>
    <row r="48748" spans="25:25">
      <c r="Y48748" s="176"/>
    </row>
    <row r="48749" spans="25:25">
      <c r="Y48749" s="176"/>
    </row>
    <row r="48750" spans="25:25">
      <c r="Y48750" s="176"/>
    </row>
    <row r="48751" spans="25:25">
      <c r="Y48751" s="176"/>
    </row>
    <row r="48752" spans="25:25">
      <c r="Y48752" s="176"/>
    </row>
    <row r="48753" spans="25:25">
      <c r="Y48753" s="176"/>
    </row>
    <row r="48754" spans="25:25">
      <c r="Y48754" s="176"/>
    </row>
    <row r="48755" spans="25:25">
      <c r="Y48755" s="176"/>
    </row>
    <row r="48756" spans="25:25">
      <c r="Y48756" s="176"/>
    </row>
    <row r="48757" spans="25:25">
      <c r="Y48757" s="176"/>
    </row>
    <row r="48758" spans="25:25">
      <c r="Y48758" s="176"/>
    </row>
    <row r="48759" spans="25:25">
      <c r="Y48759" s="176"/>
    </row>
    <row r="48760" spans="25:25">
      <c r="Y48760" s="176"/>
    </row>
    <row r="48761" spans="25:25">
      <c r="Y48761" s="176"/>
    </row>
    <row r="48762" spans="25:25">
      <c r="Y48762" s="176"/>
    </row>
    <row r="48763" spans="25:25">
      <c r="Y48763" s="176"/>
    </row>
    <row r="48764" spans="25:25">
      <c r="Y48764" s="176"/>
    </row>
    <row r="48765" spans="25:25">
      <c r="Y48765" s="176"/>
    </row>
    <row r="48766" spans="25:25">
      <c r="Y48766" s="176"/>
    </row>
    <row r="48767" spans="25:25">
      <c r="Y48767" s="176"/>
    </row>
    <row r="48768" spans="25:25">
      <c r="Y48768" s="176"/>
    </row>
    <row r="48769" spans="25:25">
      <c r="Y48769" s="176"/>
    </row>
    <row r="48770" spans="25:25">
      <c r="Y48770" s="176"/>
    </row>
    <row r="48771" spans="25:25">
      <c r="Y48771" s="176"/>
    </row>
    <row r="48772" spans="25:25">
      <c r="Y48772" s="176"/>
    </row>
    <row r="48773" spans="25:25">
      <c r="Y48773" s="176"/>
    </row>
    <row r="48774" spans="25:25">
      <c r="Y48774" s="176"/>
    </row>
    <row r="48775" spans="25:25">
      <c r="Y48775" s="176"/>
    </row>
    <row r="48776" spans="25:25">
      <c r="Y48776" s="176"/>
    </row>
    <row r="48777" spans="25:25">
      <c r="Y48777" s="176"/>
    </row>
    <row r="48778" spans="25:25">
      <c r="Y48778" s="176"/>
    </row>
    <row r="48779" spans="25:25">
      <c r="Y48779" s="176"/>
    </row>
    <row r="48780" spans="25:25">
      <c r="Y48780" s="176"/>
    </row>
    <row r="48781" spans="25:25">
      <c r="Y48781" s="176"/>
    </row>
    <row r="48782" spans="25:25">
      <c r="Y48782" s="176"/>
    </row>
    <row r="48783" spans="25:25">
      <c r="Y48783" s="176"/>
    </row>
    <row r="48784" spans="25:25">
      <c r="Y48784" s="176"/>
    </row>
    <row r="48785" spans="25:25">
      <c r="Y48785" s="176"/>
    </row>
    <row r="48786" spans="25:25">
      <c r="Y48786" s="176"/>
    </row>
    <row r="48787" spans="25:25">
      <c r="Y48787" s="176"/>
    </row>
    <row r="48788" spans="25:25">
      <c r="Y48788" s="176"/>
    </row>
    <row r="48789" spans="25:25">
      <c r="Y48789" s="176"/>
    </row>
    <row r="48790" spans="25:25">
      <c r="Y48790" s="176"/>
    </row>
    <row r="48791" spans="25:25">
      <c r="Y48791" s="176"/>
    </row>
    <row r="48792" spans="25:25">
      <c r="Y48792" s="176"/>
    </row>
    <row r="48793" spans="25:25">
      <c r="Y48793" s="176"/>
    </row>
    <row r="48794" spans="25:25">
      <c r="Y48794" s="176"/>
    </row>
    <row r="48795" spans="25:25">
      <c r="Y48795" s="176"/>
    </row>
    <row r="48796" spans="25:25">
      <c r="Y48796" s="176"/>
    </row>
    <row r="48797" spans="25:25">
      <c r="Y48797" s="176"/>
    </row>
    <row r="48798" spans="25:25">
      <c r="Y48798" s="176"/>
    </row>
    <row r="48799" spans="25:25">
      <c r="Y48799" s="176"/>
    </row>
    <row r="48800" spans="25:25">
      <c r="Y48800" s="176"/>
    </row>
    <row r="48801" spans="25:25">
      <c r="Y48801" s="176"/>
    </row>
    <row r="48802" spans="25:25">
      <c r="Y48802" s="176"/>
    </row>
    <row r="48803" spans="25:25">
      <c r="Y48803" s="176"/>
    </row>
    <row r="48804" spans="25:25">
      <c r="Y48804" s="176"/>
    </row>
    <row r="48805" spans="25:25">
      <c r="Y48805" s="176"/>
    </row>
    <row r="48806" spans="25:25">
      <c r="Y48806" s="176"/>
    </row>
    <row r="48807" spans="25:25">
      <c r="Y48807" s="176"/>
    </row>
    <row r="48808" spans="25:25">
      <c r="Y48808" s="176"/>
    </row>
    <row r="48809" spans="25:25">
      <c r="Y48809" s="176"/>
    </row>
    <row r="48810" spans="25:25">
      <c r="Y48810" s="176"/>
    </row>
    <row r="48811" spans="25:25">
      <c r="Y48811" s="176"/>
    </row>
    <row r="48812" spans="25:25">
      <c r="Y48812" s="176"/>
    </row>
    <row r="48813" spans="25:25">
      <c r="Y48813" s="176"/>
    </row>
    <row r="48814" spans="25:25">
      <c r="Y48814" s="176"/>
    </row>
    <row r="48815" spans="25:25">
      <c r="Y48815" s="176"/>
    </row>
    <row r="48816" spans="25:25">
      <c r="Y48816" s="176"/>
    </row>
    <row r="48817" spans="25:25">
      <c r="Y48817" s="176"/>
    </row>
    <row r="48818" spans="25:25">
      <c r="Y48818" s="176"/>
    </row>
    <row r="48819" spans="25:25">
      <c r="Y48819" s="176"/>
    </row>
    <row r="48820" spans="25:25">
      <c r="Y48820" s="176"/>
    </row>
    <row r="48821" spans="25:25">
      <c r="Y48821" s="176"/>
    </row>
    <row r="48822" spans="25:25">
      <c r="Y48822" s="176"/>
    </row>
    <row r="48823" spans="25:25">
      <c r="Y48823" s="176"/>
    </row>
    <row r="48824" spans="25:25">
      <c r="Y48824" s="176"/>
    </row>
    <row r="48825" spans="25:25">
      <c r="Y48825" s="176"/>
    </row>
    <row r="48826" spans="25:25">
      <c r="Y48826" s="176"/>
    </row>
    <row r="48827" spans="25:25">
      <c r="Y48827" s="176"/>
    </row>
    <row r="48828" spans="25:25">
      <c r="Y48828" s="176"/>
    </row>
    <row r="48829" spans="25:25">
      <c r="Y48829" s="176"/>
    </row>
    <row r="48830" spans="25:25">
      <c r="Y48830" s="176"/>
    </row>
    <row r="48831" spans="25:25">
      <c r="Y48831" s="176"/>
    </row>
    <row r="48832" spans="25:25">
      <c r="Y48832" s="176"/>
    </row>
    <row r="48833" spans="25:25">
      <c r="Y48833" s="176"/>
    </row>
    <row r="48834" spans="25:25">
      <c r="Y48834" s="176"/>
    </row>
    <row r="48835" spans="25:25">
      <c r="Y48835" s="176"/>
    </row>
    <row r="48836" spans="25:25">
      <c r="Y48836" s="176"/>
    </row>
    <row r="48837" spans="25:25">
      <c r="Y48837" s="176"/>
    </row>
    <row r="48838" spans="25:25">
      <c r="Y48838" s="176"/>
    </row>
    <row r="48839" spans="25:25">
      <c r="Y48839" s="176"/>
    </row>
    <row r="48840" spans="25:25">
      <c r="Y48840" s="176"/>
    </row>
    <row r="48841" spans="25:25">
      <c r="Y48841" s="176"/>
    </row>
    <row r="48842" spans="25:25">
      <c r="Y48842" s="176"/>
    </row>
    <row r="48843" spans="25:25">
      <c r="Y48843" s="176"/>
    </row>
    <row r="48844" spans="25:25">
      <c r="Y48844" s="176"/>
    </row>
    <row r="48845" spans="25:25">
      <c r="Y48845" s="176"/>
    </row>
    <row r="48846" spans="25:25">
      <c r="Y48846" s="176"/>
    </row>
    <row r="48847" spans="25:25">
      <c r="Y48847" s="176"/>
    </row>
    <row r="48848" spans="25:25">
      <c r="Y48848" s="176"/>
    </row>
    <row r="48849" spans="25:25">
      <c r="Y48849" s="176"/>
    </row>
    <row r="48850" spans="25:25">
      <c r="Y48850" s="176"/>
    </row>
    <row r="48851" spans="25:25">
      <c r="Y48851" s="176"/>
    </row>
    <row r="48852" spans="25:25">
      <c r="Y48852" s="176"/>
    </row>
    <row r="48853" spans="25:25">
      <c r="Y48853" s="176"/>
    </row>
    <row r="48854" spans="25:25">
      <c r="Y48854" s="176"/>
    </row>
    <row r="48855" spans="25:25">
      <c r="Y48855" s="176"/>
    </row>
    <row r="48856" spans="25:25">
      <c r="Y48856" s="176"/>
    </row>
    <row r="48857" spans="25:25">
      <c r="Y48857" s="176"/>
    </row>
    <row r="48858" spans="25:25">
      <c r="Y48858" s="176"/>
    </row>
    <row r="48859" spans="25:25">
      <c r="Y48859" s="176"/>
    </row>
    <row r="48860" spans="25:25">
      <c r="Y48860" s="176"/>
    </row>
    <row r="48861" spans="25:25">
      <c r="Y48861" s="176"/>
    </row>
    <row r="48862" spans="25:25">
      <c r="Y48862" s="176"/>
    </row>
    <row r="48863" spans="25:25">
      <c r="Y48863" s="176"/>
    </row>
    <row r="48864" spans="25:25">
      <c r="Y48864" s="176"/>
    </row>
    <row r="48865" spans="25:25">
      <c r="Y48865" s="176"/>
    </row>
    <row r="48866" spans="25:25">
      <c r="Y48866" s="176"/>
    </row>
    <row r="48867" spans="25:25">
      <c r="Y48867" s="176"/>
    </row>
    <row r="48868" spans="25:25">
      <c r="Y48868" s="176"/>
    </row>
    <row r="48869" spans="25:25">
      <c r="Y48869" s="176"/>
    </row>
    <row r="48870" spans="25:25">
      <c r="Y48870" s="176"/>
    </row>
    <row r="48871" spans="25:25">
      <c r="Y48871" s="176"/>
    </row>
    <row r="48872" spans="25:25">
      <c r="Y48872" s="176"/>
    </row>
    <row r="48873" spans="25:25">
      <c r="Y48873" s="176"/>
    </row>
    <row r="48874" spans="25:25">
      <c r="Y48874" s="176"/>
    </row>
    <row r="48875" spans="25:25">
      <c r="Y48875" s="176"/>
    </row>
    <row r="48876" spans="25:25">
      <c r="Y48876" s="176"/>
    </row>
    <row r="48877" spans="25:25">
      <c r="Y48877" s="176"/>
    </row>
    <row r="48878" spans="25:25">
      <c r="Y48878" s="176"/>
    </row>
    <row r="48879" spans="25:25">
      <c r="Y48879" s="176"/>
    </row>
    <row r="48880" spans="25:25">
      <c r="Y48880" s="176"/>
    </row>
    <row r="48881" spans="25:25">
      <c r="Y48881" s="176"/>
    </row>
    <row r="48882" spans="25:25">
      <c r="Y48882" s="176"/>
    </row>
    <row r="48883" spans="25:25">
      <c r="Y48883" s="176"/>
    </row>
    <row r="48884" spans="25:25">
      <c r="Y48884" s="176"/>
    </row>
    <row r="48885" spans="25:25">
      <c r="Y48885" s="176"/>
    </row>
    <row r="48886" spans="25:25">
      <c r="Y48886" s="176"/>
    </row>
    <row r="48887" spans="25:25">
      <c r="Y48887" s="176"/>
    </row>
    <row r="48888" spans="25:25">
      <c r="Y48888" s="176"/>
    </row>
    <row r="48889" spans="25:25">
      <c r="Y48889" s="176"/>
    </row>
    <row r="48890" spans="25:25">
      <c r="Y48890" s="176"/>
    </row>
    <row r="48891" spans="25:25">
      <c r="Y48891" s="176"/>
    </row>
    <row r="48892" spans="25:25">
      <c r="Y48892" s="176"/>
    </row>
    <row r="48893" spans="25:25">
      <c r="Y48893" s="176"/>
    </row>
    <row r="48894" spans="25:25">
      <c r="Y48894" s="176"/>
    </row>
    <row r="48895" spans="25:25">
      <c r="Y48895" s="176"/>
    </row>
    <row r="48896" spans="25:25">
      <c r="Y48896" s="176"/>
    </row>
    <row r="48897" spans="25:25">
      <c r="Y48897" s="176"/>
    </row>
    <row r="48898" spans="25:25">
      <c r="Y48898" s="176"/>
    </row>
    <row r="48899" spans="25:25">
      <c r="Y48899" s="176"/>
    </row>
    <row r="48900" spans="25:25">
      <c r="Y48900" s="176"/>
    </row>
    <row r="48901" spans="25:25">
      <c r="Y48901" s="176"/>
    </row>
    <row r="48902" spans="25:25">
      <c r="Y48902" s="176"/>
    </row>
    <row r="48903" spans="25:25">
      <c r="Y48903" s="176"/>
    </row>
    <row r="48904" spans="25:25">
      <c r="Y48904" s="176"/>
    </row>
    <row r="48905" spans="25:25">
      <c r="Y48905" s="176"/>
    </row>
    <row r="48906" spans="25:25">
      <c r="Y48906" s="176"/>
    </row>
    <row r="48907" spans="25:25">
      <c r="Y48907" s="176"/>
    </row>
    <row r="48908" spans="25:25">
      <c r="Y48908" s="176"/>
    </row>
    <row r="48909" spans="25:25">
      <c r="Y48909" s="176"/>
    </row>
    <row r="48910" spans="25:25">
      <c r="Y48910" s="176"/>
    </row>
    <row r="48911" spans="25:25">
      <c r="Y48911" s="176"/>
    </row>
    <row r="48912" spans="25:25">
      <c r="Y48912" s="176"/>
    </row>
    <row r="48913" spans="25:25">
      <c r="Y48913" s="176"/>
    </row>
    <row r="48914" spans="25:25">
      <c r="Y48914" s="176"/>
    </row>
    <row r="48915" spans="25:25">
      <c r="Y48915" s="176"/>
    </row>
    <row r="48916" spans="25:25">
      <c r="Y48916" s="176"/>
    </row>
    <row r="48917" spans="25:25">
      <c r="Y48917" s="176"/>
    </row>
    <row r="48918" spans="25:25">
      <c r="Y48918" s="176"/>
    </row>
    <row r="48919" spans="25:25">
      <c r="Y48919" s="176"/>
    </row>
    <row r="48920" spans="25:25">
      <c r="Y48920" s="176"/>
    </row>
    <row r="48921" spans="25:25">
      <c r="Y48921" s="176"/>
    </row>
    <row r="48922" spans="25:25">
      <c r="Y48922" s="176"/>
    </row>
    <row r="48923" spans="25:25">
      <c r="Y48923" s="176"/>
    </row>
    <row r="48924" spans="25:25">
      <c r="Y48924" s="176"/>
    </row>
    <row r="48925" spans="25:25">
      <c r="Y48925" s="176"/>
    </row>
    <row r="48926" spans="25:25">
      <c r="Y48926" s="176"/>
    </row>
    <row r="48927" spans="25:25">
      <c r="Y48927" s="176"/>
    </row>
    <row r="48928" spans="25:25">
      <c r="Y48928" s="176"/>
    </row>
    <row r="48929" spans="25:25">
      <c r="Y48929" s="176"/>
    </row>
    <row r="48930" spans="25:25">
      <c r="Y48930" s="176"/>
    </row>
    <row r="48931" spans="25:25">
      <c r="Y48931" s="176"/>
    </row>
    <row r="48932" spans="25:25">
      <c r="Y48932" s="176"/>
    </row>
    <row r="48933" spans="25:25">
      <c r="Y48933" s="176"/>
    </row>
    <row r="48934" spans="25:25">
      <c r="Y48934" s="176"/>
    </row>
    <row r="48935" spans="25:25">
      <c r="Y48935" s="176"/>
    </row>
    <row r="48936" spans="25:25">
      <c r="Y48936" s="176"/>
    </row>
    <row r="48937" spans="25:25">
      <c r="Y48937" s="176"/>
    </row>
    <row r="48938" spans="25:25">
      <c r="Y48938" s="176"/>
    </row>
    <row r="48939" spans="25:25">
      <c r="Y48939" s="176"/>
    </row>
    <row r="48940" spans="25:25">
      <c r="Y48940" s="176"/>
    </row>
    <row r="48941" spans="25:25">
      <c r="Y48941" s="176"/>
    </row>
    <row r="48942" spans="25:25">
      <c r="Y48942" s="176"/>
    </row>
    <row r="48943" spans="25:25">
      <c r="Y48943" s="176"/>
    </row>
    <row r="48944" spans="25:25">
      <c r="Y48944" s="176"/>
    </row>
    <row r="48945" spans="25:25">
      <c r="Y48945" s="176"/>
    </row>
    <row r="48946" spans="25:25">
      <c r="Y48946" s="176"/>
    </row>
    <row r="48947" spans="25:25">
      <c r="Y48947" s="176"/>
    </row>
    <row r="48948" spans="25:25">
      <c r="Y48948" s="176"/>
    </row>
    <row r="48949" spans="25:25">
      <c r="Y48949" s="176"/>
    </row>
    <row r="48950" spans="25:25">
      <c r="Y48950" s="176"/>
    </row>
    <row r="48951" spans="25:25">
      <c r="Y48951" s="176"/>
    </row>
    <row r="48952" spans="25:25">
      <c r="Y48952" s="176"/>
    </row>
    <row r="48953" spans="25:25">
      <c r="Y48953" s="176"/>
    </row>
    <row r="48954" spans="25:25">
      <c r="Y48954" s="176"/>
    </row>
    <row r="48955" spans="25:25">
      <c r="Y48955" s="176"/>
    </row>
    <row r="48956" spans="25:25">
      <c r="Y48956" s="176"/>
    </row>
    <row r="48957" spans="25:25">
      <c r="Y48957" s="176"/>
    </row>
    <row r="48958" spans="25:25">
      <c r="Y48958" s="176"/>
    </row>
    <row r="48959" spans="25:25">
      <c r="Y48959" s="176"/>
    </row>
    <row r="48960" spans="25:25">
      <c r="Y48960" s="176"/>
    </row>
    <row r="48961" spans="25:25">
      <c r="Y48961" s="176"/>
    </row>
    <row r="48962" spans="25:25">
      <c r="Y48962" s="176"/>
    </row>
    <row r="48963" spans="25:25">
      <c r="Y48963" s="176"/>
    </row>
    <row r="48964" spans="25:25">
      <c r="Y48964" s="176"/>
    </row>
    <row r="48965" spans="25:25">
      <c r="Y48965" s="176"/>
    </row>
    <row r="48966" spans="25:25">
      <c r="Y48966" s="176"/>
    </row>
    <row r="48967" spans="25:25">
      <c r="Y48967" s="176"/>
    </row>
    <row r="48968" spans="25:25">
      <c r="Y48968" s="176"/>
    </row>
    <row r="48969" spans="25:25">
      <c r="Y48969" s="176"/>
    </row>
    <row r="48970" spans="25:25">
      <c r="Y48970" s="176"/>
    </row>
    <row r="48971" spans="25:25">
      <c r="Y48971" s="176"/>
    </row>
    <row r="48972" spans="25:25">
      <c r="Y48972" s="176"/>
    </row>
    <row r="48973" spans="25:25">
      <c r="Y48973" s="176"/>
    </row>
    <row r="48974" spans="25:25">
      <c r="Y48974" s="176"/>
    </row>
    <row r="48975" spans="25:25">
      <c r="Y48975" s="176"/>
    </row>
    <row r="48976" spans="25:25">
      <c r="Y48976" s="176"/>
    </row>
    <row r="48977" spans="25:25">
      <c r="Y48977" s="176"/>
    </row>
    <row r="48978" spans="25:25">
      <c r="Y48978" s="176"/>
    </row>
    <row r="48979" spans="25:25">
      <c r="Y48979" s="176"/>
    </row>
    <row r="48980" spans="25:25">
      <c r="Y48980" s="176"/>
    </row>
    <row r="48981" spans="25:25">
      <c r="Y48981" s="176"/>
    </row>
    <row r="48982" spans="25:25">
      <c r="Y48982" s="176"/>
    </row>
    <row r="48983" spans="25:25">
      <c r="Y48983" s="176"/>
    </row>
    <row r="48984" spans="25:25">
      <c r="Y48984" s="176"/>
    </row>
    <row r="48985" spans="25:25">
      <c r="Y48985" s="176"/>
    </row>
    <row r="48986" spans="25:25">
      <c r="Y48986" s="176"/>
    </row>
    <row r="48987" spans="25:25">
      <c r="Y48987" s="176"/>
    </row>
    <row r="48988" spans="25:25">
      <c r="Y48988" s="176"/>
    </row>
    <row r="48989" spans="25:25">
      <c r="Y48989" s="176"/>
    </row>
    <row r="48990" spans="25:25">
      <c r="Y48990" s="176"/>
    </row>
    <row r="48991" spans="25:25">
      <c r="Y48991" s="176"/>
    </row>
    <row r="48992" spans="25:25">
      <c r="Y48992" s="176"/>
    </row>
    <row r="48993" spans="25:25">
      <c r="Y48993" s="176"/>
    </row>
    <row r="48994" spans="25:25">
      <c r="Y48994" s="176"/>
    </row>
    <row r="48995" spans="25:25">
      <c r="Y48995" s="176"/>
    </row>
    <row r="48996" spans="25:25">
      <c r="Y48996" s="176"/>
    </row>
    <row r="48997" spans="25:25">
      <c r="Y48997" s="176"/>
    </row>
    <row r="48998" spans="25:25">
      <c r="Y48998" s="176"/>
    </row>
    <row r="48999" spans="25:25">
      <c r="Y48999" s="176"/>
    </row>
    <row r="49000" spans="25:25">
      <c r="Y49000" s="176"/>
    </row>
    <row r="49001" spans="25:25">
      <c r="Y49001" s="176"/>
    </row>
    <row r="49002" spans="25:25">
      <c r="Y49002" s="176"/>
    </row>
    <row r="49003" spans="25:25">
      <c r="Y49003" s="176"/>
    </row>
    <row r="49004" spans="25:25">
      <c r="Y49004" s="176"/>
    </row>
    <row r="49005" spans="25:25">
      <c r="Y49005" s="176"/>
    </row>
    <row r="49006" spans="25:25">
      <c r="Y49006" s="176"/>
    </row>
    <row r="49007" spans="25:25">
      <c r="Y49007" s="176"/>
    </row>
    <row r="49008" spans="25:25">
      <c r="Y49008" s="176"/>
    </row>
    <row r="49009" spans="25:25">
      <c r="Y49009" s="176"/>
    </row>
    <row r="49010" spans="25:25">
      <c r="Y49010" s="176"/>
    </row>
    <row r="49011" spans="25:25">
      <c r="Y49011" s="176"/>
    </row>
    <row r="49012" spans="25:25">
      <c r="Y49012" s="176"/>
    </row>
    <row r="49013" spans="25:25">
      <c r="Y49013" s="176"/>
    </row>
    <row r="49014" spans="25:25">
      <c r="Y49014" s="176"/>
    </row>
    <row r="49015" spans="25:25">
      <c r="Y49015" s="176"/>
    </row>
    <row r="49016" spans="25:25">
      <c r="Y49016" s="176"/>
    </row>
    <row r="49017" spans="25:25">
      <c r="Y49017" s="176"/>
    </row>
    <row r="49018" spans="25:25">
      <c r="Y49018" s="176"/>
    </row>
    <row r="49019" spans="25:25">
      <c r="Y49019" s="176"/>
    </row>
    <row r="49020" spans="25:25">
      <c r="Y49020" s="176"/>
    </row>
    <row r="49021" spans="25:25">
      <c r="Y49021" s="176"/>
    </row>
    <row r="49022" spans="25:25">
      <c r="Y49022" s="176"/>
    </row>
    <row r="49023" spans="25:25">
      <c r="Y49023" s="176"/>
    </row>
    <row r="49024" spans="25:25">
      <c r="Y49024" s="176"/>
    </row>
    <row r="49025" spans="25:25">
      <c r="Y49025" s="176"/>
    </row>
    <row r="49026" spans="25:25">
      <c r="Y49026" s="176"/>
    </row>
    <row r="49027" spans="25:25">
      <c r="Y49027" s="176"/>
    </row>
    <row r="49028" spans="25:25">
      <c r="Y49028" s="176"/>
    </row>
    <row r="49029" spans="25:25">
      <c r="Y49029" s="176"/>
    </row>
    <row r="49030" spans="25:25">
      <c r="Y49030" s="176"/>
    </row>
    <row r="49031" spans="25:25">
      <c r="Y49031" s="176"/>
    </row>
    <row r="49032" spans="25:25">
      <c r="Y49032" s="176"/>
    </row>
    <row r="49033" spans="25:25">
      <c r="Y49033" s="176"/>
    </row>
    <row r="49034" spans="25:25">
      <c r="Y49034" s="176"/>
    </row>
    <row r="49035" spans="25:25">
      <c r="Y49035" s="176"/>
    </row>
    <row r="49036" spans="25:25">
      <c r="Y49036" s="176"/>
    </row>
    <row r="49037" spans="25:25">
      <c r="Y49037" s="176"/>
    </row>
    <row r="49038" spans="25:25">
      <c r="Y49038" s="176"/>
    </row>
    <row r="49039" spans="25:25">
      <c r="Y49039" s="176"/>
    </row>
    <row r="49040" spans="25:25">
      <c r="Y49040" s="176"/>
    </row>
    <row r="49041" spans="25:25">
      <c r="Y49041" s="176"/>
    </row>
    <row r="49042" spans="25:25">
      <c r="Y49042" s="176"/>
    </row>
    <row r="49043" spans="25:25">
      <c r="Y49043" s="176"/>
    </row>
    <row r="49044" spans="25:25">
      <c r="Y49044" s="176"/>
    </row>
    <row r="49045" spans="25:25">
      <c r="Y49045" s="176"/>
    </row>
    <row r="49046" spans="25:25">
      <c r="Y49046" s="176"/>
    </row>
    <row r="49047" spans="25:25">
      <c r="Y49047" s="176"/>
    </row>
    <row r="49048" spans="25:25">
      <c r="Y49048" s="176"/>
    </row>
    <row r="49049" spans="25:25">
      <c r="Y49049" s="176"/>
    </row>
    <row r="49050" spans="25:25">
      <c r="Y49050" s="176"/>
    </row>
    <row r="49051" spans="25:25">
      <c r="Y49051" s="176"/>
    </row>
    <row r="49052" spans="25:25">
      <c r="Y49052" s="176"/>
    </row>
    <row r="49053" spans="25:25">
      <c r="Y49053" s="176"/>
    </row>
    <row r="49054" spans="25:25">
      <c r="Y49054" s="176"/>
    </row>
    <row r="49055" spans="25:25">
      <c r="Y49055" s="176"/>
    </row>
    <row r="49056" spans="25:25">
      <c r="Y49056" s="176"/>
    </row>
    <row r="49057" spans="25:25">
      <c r="Y49057" s="176"/>
    </row>
    <row r="49058" spans="25:25">
      <c r="Y49058" s="176"/>
    </row>
    <row r="49059" spans="25:25">
      <c r="Y49059" s="176"/>
    </row>
    <row r="49060" spans="25:25">
      <c r="Y49060" s="176"/>
    </row>
    <row r="49061" spans="25:25">
      <c r="Y49061" s="176"/>
    </row>
    <row r="49062" spans="25:25">
      <c r="Y49062" s="176"/>
    </row>
    <row r="49063" spans="25:25">
      <c r="Y49063" s="176"/>
    </row>
    <row r="49064" spans="25:25">
      <c r="Y49064" s="176"/>
    </row>
    <row r="49065" spans="25:25">
      <c r="Y49065" s="176"/>
    </row>
    <row r="49066" spans="25:25">
      <c r="Y49066" s="176"/>
    </row>
    <row r="49067" spans="25:25">
      <c r="Y49067" s="176"/>
    </row>
    <row r="49068" spans="25:25">
      <c r="Y49068" s="176"/>
    </row>
    <row r="49069" spans="25:25">
      <c r="Y49069" s="176"/>
    </row>
    <row r="49070" spans="25:25">
      <c r="Y49070" s="176"/>
    </row>
    <row r="49071" spans="25:25">
      <c r="Y49071" s="176"/>
    </row>
    <row r="49072" spans="25:25">
      <c r="Y49072" s="176"/>
    </row>
    <row r="49073" spans="25:25">
      <c r="Y49073" s="176"/>
    </row>
    <row r="49074" spans="25:25">
      <c r="Y49074" s="176"/>
    </row>
    <row r="49075" spans="25:25">
      <c r="Y49075" s="176"/>
    </row>
    <row r="49076" spans="25:25">
      <c r="Y49076" s="176"/>
    </row>
    <row r="49077" spans="25:25">
      <c r="Y49077" s="176"/>
    </row>
    <row r="49078" spans="25:25">
      <c r="Y49078" s="176"/>
    </row>
    <row r="49079" spans="25:25">
      <c r="Y49079" s="176"/>
    </row>
    <row r="49080" spans="25:25">
      <c r="Y49080" s="176"/>
    </row>
    <row r="49081" spans="25:25">
      <c r="Y49081" s="176"/>
    </row>
    <row r="49082" spans="25:25">
      <c r="Y49082" s="176"/>
    </row>
    <row r="49083" spans="25:25">
      <c r="Y49083" s="176"/>
    </row>
    <row r="49084" spans="25:25">
      <c r="Y49084" s="176"/>
    </row>
    <row r="49085" spans="25:25">
      <c r="Y49085" s="176"/>
    </row>
    <row r="49086" spans="25:25">
      <c r="Y49086" s="176"/>
    </row>
    <row r="49087" spans="25:25">
      <c r="Y49087" s="176"/>
    </row>
    <row r="49088" spans="25:25">
      <c r="Y49088" s="176"/>
    </row>
    <row r="49089" spans="25:25">
      <c r="Y49089" s="176"/>
    </row>
    <row r="49090" spans="25:25">
      <c r="Y49090" s="176"/>
    </row>
    <row r="49091" spans="25:25">
      <c r="Y49091" s="176"/>
    </row>
    <row r="49092" spans="25:25">
      <c r="Y49092" s="176"/>
    </row>
    <row r="49093" spans="25:25">
      <c r="Y49093" s="176"/>
    </row>
    <row r="49094" spans="25:25">
      <c r="Y49094" s="176"/>
    </row>
    <row r="49095" spans="25:25">
      <c r="Y49095" s="176"/>
    </row>
    <row r="49096" spans="25:25">
      <c r="Y49096" s="176"/>
    </row>
    <row r="49097" spans="25:25">
      <c r="Y49097" s="176"/>
    </row>
    <row r="49098" spans="25:25">
      <c r="Y49098" s="176"/>
    </row>
    <row r="49099" spans="25:25">
      <c r="Y49099" s="176"/>
    </row>
    <row r="49100" spans="25:25">
      <c r="Y49100" s="176"/>
    </row>
    <row r="49101" spans="25:25">
      <c r="Y49101" s="176"/>
    </row>
    <row r="49102" spans="25:25">
      <c r="Y49102" s="176"/>
    </row>
    <row r="49103" spans="25:25">
      <c r="Y49103" s="176"/>
    </row>
    <row r="49104" spans="25:25">
      <c r="Y49104" s="176"/>
    </row>
    <row r="49105" spans="25:25">
      <c r="Y49105" s="176"/>
    </row>
    <row r="49106" spans="25:25">
      <c r="Y49106" s="176"/>
    </row>
    <row r="49107" spans="25:25">
      <c r="Y49107" s="176"/>
    </row>
    <row r="49108" spans="25:25">
      <c r="Y49108" s="176"/>
    </row>
    <row r="49109" spans="25:25">
      <c r="Y49109" s="176"/>
    </row>
    <row r="49110" spans="25:25">
      <c r="Y49110" s="176"/>
    </row>
    <row r="49111" spans="25:25">
      <c r="Y49111" s="176"/>
    </row>
    <row r="49112" spans="25:25">
      <c r="Y49112" s="176"/>
    </row>
    <row r="49113" spans="25:25">
      <c r="Y49113" s="176"/>
    </row>
    <row r="49114" spans="25:25">
      <c r="Y49114" s="176"/>
    </row>
    <row r="49115" spans="25:25">
      <c r="Y49115" s="176"/>
    </row>
    <row r="49116" spans="25:25">
      <c r="Y49116" s="176"/>
    </row>
    <row r="49117" spans="25:25">
      <c r="Y49117" s="176"/>
    </row>
    <row r="49118" spans="25:25">
      <c r="Y49118" s="176"/>
    </row>
    <row r="49119" spans="25:25">
      <c r="Y49119" s="176"/>
    </row>
    <row r="49120" spans="25:25">
      <c r="Y49120" s="176"/>
    </row>
    <row r="49121" spans="25:25">
      <c r="Y49121" s="176"/>
    </row>
    <row r="49122" spans="25:25">
      <c r="Y49122" s="176"/>
    </row>
    <row r="49123" spans="25:25">
      <c r="Y49123" s="176"/>
    </row>
    <row r="49124" spans="25:25">
      <c r="Y49124" s="176"/>
    </row>
    <row r="49125" spans="25:25">
      <c r="Y49125" s="176"/>
    </row>
    <row r="49126" spans="25:25">
      <c r="Y49126" s="176"/>
    </row>
    <row r="49127" spans="25:25">
      <c r="Y49127" s="176"/>
    </row>
    <row r="49128" spans="25:25">
      <c r="Y49128" s="176"/>
    </row>
    <row r="49129" spans="25:25">
      <c r="Y49129" s="176"/>
    </row>
    <row r="49130" spans="25:25">
      <c r="Y49130" s="176"/>
    </row>
    <row r="49131" spans="25:25">
      <c r="Y49131" s="176"/>
    </row>
    <row r="49132" spans="25:25">
      <c r="Y49132" s="176"/>
    </row>
    <row r="49133" spans="25:25">
      <c r="Y49133" s="176"/>
    </row>
    <row r="49134" spans="25:25">
      <c r="Y49134" s="176"/>
    </row>
    <row r="49135" spans="25:25">
      <c r="Y49135" s="176"/>
    </row>
    <row r="49136" spans="25:25">
      <c r="Y49136" s="176"/>
    </row>
    <row r="49137" spans="25:25">
      <c r="Y49137" s="176"/>
    </row>
    <row r="49138" spans="25:25">
      <c r="Y49138" s="176"/>
    </row>
    <row r="49139" spans="25:25">
      <c r="Y49139" s="176"/>
    </row>
    <row r="49140" spans="25:25">
      <c r="Y49140" s="176"/>
    </row>
    <row r="49141" spans="25:25">
      <c r="Y49141" s="176"/>
    </row>
    <row r="49142" spans="25:25">
      <c r="Y49142" s="176"/>
    </row>
    <row r="49143" spans="25:25">
      <c r="Y49143" s="176"/>
    </row>
    <row r="49144" spans="25:25">
      <c r="Y49144" s="176"/>
    </row>
    <row r="49145" spans="25:25">
      <c r="Y49145" s="176"/>
    </row>
    <row r="49146" spans="25:25">
      <c r="Y49146" s="176"/>
    </row>
    <row r="49147" spans="25:25">
      <c r="Y49147" s="176"/>
    </row>
    <row r="49148" spans="25:25">
      <c r="Y49148" s="176"/>
    </row>
    <row r="49149" spans="25:25">
      <c r="Y49149" s="176"/>
    </row>
    <row r="49150" spans="25:25">
      <c r="Y49150" s="176"/>
    </row>
    <row r="49151" spans="25:25">
      <c r="Y49151" s="176"/>
    </row>
    <row r="49152" spans="25:25">
      <c r="Y49152" s="176"/>
    </row>
    <row r="49153" spans="25:25">
      <c r="Y49153" s="176"/>
    </row>
    <row r="49154" spans="25:25">
      <c r="Y49154" s="176"/>
    </row>
    <row r="49155" spans="25:25">
      <c r="Y49155" s="176"/>
    </row>
    <row r="49156" spans="25:25">
      <c r="Y49156" s="176"/>
    </row>
    <row r="49157" spans="25:25">
      <c r="Y49157" s="176"/>
    </row>
    <row r="49158" spans="25:25">
      <c r="Y49158" s="176"/>
    </row>
    <row r="49159" spans="25:25">
      <c r="Y49159" s="176"/>
    </row>
    <row r="49160" spans="25:25">
      <c r="Y49160" s="176"/>
    </row>
    <row r="49161" spans="25:25">
      <c r="Y49161" s="176"/>
    </row>
    <row r="49162" spans="25:25">
      <c r="Y49162" s="176"/>
    </row>
    <row r="49163" spans="25:25">
      <c r="Y49163" s="176"/>
    </row>
    <row r="49164" spans="25:25">
      <c r="Y49164" s="176"/>
    </row>
    <row r="49165" spans="25:25">
      <c r="Y49165" s="176"/>
    </row>
    <row r="49166" spans="25:25">
      <c r="Y49166" s="176"/>
    </row>
    <row r="49167" spans="25:25">
      <c r="Y49167" s="176"/>
    </row>
    <row r="49168" spans="25:25">
      <c r="Y49168" s="176"/>
    </row>
    <row r="49169" spans="25:25">
      <c r="Y49169" s="176"/>
    </row>
    <row r="49170" spans="25:25">
      <c r="Y49170" s="176"/>
    </row>
    <row r="49171" spans="25:25">
      <c r="Y49171" s="176"/>
    </row>
    <row r="49172" spans="25:25">
      <c r="Y49172" s="176"/>
    </row>
    <row r="49173" spans="25:25">
      <c r="Y49173" s="176"/>
    </row>
    <row r="49174" spans="25:25">
      <c r="Y49174" s="176"/>
    </row>
    <row r="49175" spans="25:25">
      <c r="Y49175" s="176"/>
    </row>
    <row r="49176" spans="25:25">
      <c r="Y49176" s="176"/>
    </row>
    <row r="49177" spans="25:25">
      <c r="Y49177" s="176"/>
    </row>
    <row r="49178" spans="25:25">
      <c r="Y49178" s="176"/>
    </row>
    <row r="49179" spans="25:25">
      <c r="Y49179" s="176"/>
    </row>
    <row r="49180" spans="25:25">
      <c r="Y49180" s="176"/>
    </row>
    <row r="49181" spans="25:25">
      <c r="Y49181" s="176"/>
    </row>
    <row r="49182" spans="25:25">
      <c r="Y49182" s="176"/>
    </row>
    <row r="49183" spans="25:25">
      <c r="Y49183" s="176"/>
    </row>
    <row r="49184" spans="25:25">
      <c r="Y49184" s="176"/>
    </row>
    <row r="49185" spans="25:25">
      <c r="Y49185" s="176"/>
    </row>
    <row r="49186" spans="25:25">
      <c r="Y49186" s="176"/>
    </row>
    <row r="49187" spans="25:25">
      <c r="Y49187" s="176"/>
    </row>
    <row r="49188" spans="25:25">
      <c r="Y49188" s="176"/>
    </row>
    <row r="49189" spans="25:25">
      <c r="Y49189" s="176"/>
    </row>
    <row r="49190" spans="25:25">
      <c r="Y49190" s="176"/>
    </row>
    <row r="49191" spans="25:25">
      <c r="Y49191" s="176"/>
    </row>
    <row r="49192" spans="25:25">
      <c r="Y49192" s="176"/>
    </row>
    <row r="49193" spans="25:25">
      <c r="Y49193" s="176"/>
    </row>
    <row r="49194" spans="25:25">
      <c r="Y49194" s="176"/>
    </row>
    <row r="49195" spans="25:25">
      <c r="Y49195" s="176"/>
    </row>
    <row r="49196" spans="25:25">
      <c r="Y49196" s="176"/>
    </row>
    <row r="49197" spans="25:25">
      <c r="Y49197" s="176"/>
    </row>
    <row r="49198" spans="25:25">
      <c r="Y49198" s="176"/>
    </row>
    <row r="49199" spans="25:25">
      <c r="Y49199" s="176"/>
    </row>
    <row r="49200" spans="25:25">
      <c r="Y49200" s="176"/>
    </row>
    <row r="49201" spans="25:25">
      <c r="Y49201" s="176"/>
    </row>
    <row r="49202" spans="25:25">
      <c r="Y49202" s="176"/>
    </row>
    <row r="49203" spans="25:25">
      <c r="Y49203" s="176"/>
    </row>
    <row r="49204" spans="25:25">
      <c r="Y49204" s="176"/>
    </row>
    <row r="49205" spans="25:25">
      <c r="Y49205" s="176"/>
    </row>
    <row r="49206" spans="25:25">
      <c r="Y49206" s="176"/>
    </row>
    <row r="49207" spans="25:25">
      <c r="Y49207" s="176"/>
    </row>
    <row r="49208" spans="25:25">
      <c r="Y49208" s="176"/>
    </row>
    <row r="49209" spans="25:25">
      <c r="Y49209" s="176"/>
    </row>
    <row r="49210" spans="25:25">
      <c r="Y49210" s="176"/>
    </row>
    <row r="49211" spans="25:25">
      <c r="Y49211" s="176"/>
    </row>
    <row r="49212" spans="25:25">
      <c r="Y49212" s="176"/>
    </row>
    <row r="49213" spans="25:25">
      <c r="Y49213" s="176"/>
    </row>
    <row r="49214" spans="25:25">
      <c r="Y49214" s="176"/>
    </row>
    <row r="49215" spans="25:25">
      <c r="Y49215" s="176"/>
    </row>
    <row r="49216" spans="25:25">
      <c r="Y49216" s="176"/>
    </row>
    <row r="49217" spans="25:25">
      <c r="Y49217" s="176"/>
    </row>
    <row r="49218" spans="25:25">
      <c r="Y49218" s="176"/>
    </row>
    <row r="49219" spans="25:25">
      <c r="Y49219" s="176"/>
    </row>
    <row r="49220" spans="25:25">
      <c r="Y49220" s="176"/>
    </row>
    <row r="49221" spans="25:25">
      <c r="Y49221" s="176"/>
    </row>
    <row r="49222" spans="25:25">
      <c r="Y49222" s="176"/>
    </row>
    <row r="49223" spans="25:25">
      <c r="Y49223" s="176"/>
    </row>
    <row r="49224" spans="25:25">
      <c r="Y49224" s="176"/>
    </row>
    <row r="49225" spans="25:25">
      <c r="Y49225" s="176"/>
    </row>
    <row r="49226" spans="25:25">
      <c r="Y49226" s="176"/>
    </row>
    <row r="49227" spans="25:25">
      <c r="Y49227" s="176"/>
    </row>
    <row r="49228" spans="25:25">
      <c r="Y49228" s="176"/>
    </row>
    <row r="49229" spans="25:25">
      <c r="Y49229" s="176"/>
    </row>
    <row r="49230" spans="25:25">
      <c r="Y49230" s="176"/>
    </row>
    <row r="49231" spans="25:25">
      <c r="Y49231" s="176"/>
    </row>
    <row r="49232" spans="25:25">
      <c r="Y49232" s="176"/>
    </row>
    <row r="49233" spans="25:25">
      <c r="Y49233" s="176"/>
    </row>
    <row r="49234" spans="25:25">
      <c r="Y49234" s="176"/>
    </row>
    <row r="49235" spans="25:25">
      <c r="Y49235" s="176"/>
    </row>
    <row r="49236" spans="25:25">
      <c r="Y49236" s="176"/>
    </row>
    <row r="49237" spans="25:25">
      <c r="Y49237" s="176"/>
    </row>
    <row r="49238" spans="25:25">
      <c r="Y49238" s="176"/>
    </row>
    <row r="49239" spans="25:25">
      <c r="Y49239" s="176"/>
    </row>
    <row r="49240" spans="25:25">
      <c r="Y49240" s="176"/>
    </row>
    <row r="49241" spans="25:25">
      <c r="Y49241" s="176"/>
    </row>
    <row r="49242" spans="25:25">
      <c r="Y49242" s="176"/>
    </row>
    <row r="49243" spans="25:25">
      <c r="Y49243" s="176"/>
    </row>
    <row r="49244" spans="25:25">
      <c r="Y49244" s="176"/>
    </row>
    <row r="49245" spans="25:25">
      <c r="Y49245" s="176"/>
    </row>
    <row r="49246" spans="25:25">
      <c r="Y49246" s="176"/>
    </row>
    <row r="49247" spans="25:25">
      <c r="Y49247" s="176"/>
    </row>
    <row r="49248" spans="25:25">
      <c r="Y49248" s="176"/>
    </row>
    <row r="49249" spans="25:25">
      <c r="Y49249" s="176"/>
    </row>
    <row r="49250" spans="25:25">
      <c r="Y49250" s="176"/>
    </row>
    <row r="49251" spans="25:25">
      <c r="Y49251" s="176"/>
    </row>
    <row r="49252" spans="25:25">
      <c r="Y49252" s="176"/>
    </row>
    <row r="49253" spans="25:25">
      <c r="Y49253" s="176"/>
    </row>
    <row r="49254" spans="25:25">
      <c r="Y49254" s="176"/>
    </row>
    <row r="49255" spans="25:25">
      <c r="Y49255" s="176"/>
    </row>
    <row r="49256" spans="25:25">
      <c r="Y49256" s="176"/>
    </row>
    <row r="49257" spans="25:25">
      <c r="Y49257" s="176"/>
    </row>
    <row r="49258" spans="25:25">
      <c r="Y49258" s="176"/>
    </row>
    <row r="49259" spans="25:25">
      <c r="Y49259" s="176"/>
    </row>
    <row r="49260" spans="25:25">
      <c r="Y49260" s="176"/>
    </row>
    <row r="49261" spans="25:25">
      <c r="Y49261" s="176"/>
    </row>
    <row r="49262" spans="25:25">
      <c r="Y49262" s="176"/>
    </row>
    <row r="49263" spans="25:25">
      <c r="Y49263" s="176"/>
    </row>
    <row r="49264" spans="25:25">
      <c r="Y49264" s="176"/>
    </row>
    <row r="49265" spans="25:25">
      <c r="Y49265" s="176"/>
    </row>
    <row r="49266" spans="25:25">
      <c r="Y49266" s="176"/>
    </row>
    <row r="49267" spans="25:25">
      <c r="Y49267" s="176"/>
    </row>
    <row r="49268" spans="25:25">
      <c r="Y49268" s="176"/>
    </row>
    <row r="49269" spans="25:25">
      <c r="Y49269" s="176"/>
    </row>
    <row r="49270" spans="25:25">
      <c r="Y49270" s="176"/>
    </row>
    <row r="49271" spans="25:25">
      <c r="Y49271" s="176"/>
    </row>
    <row r="49272" spans="25:25">
      <c r="Y49272" s="176"/>
    </row>
    <row r="49273" spans="25:25">
      <c r="Y49273" s="176"/>
    </row>
    <row r="49274" spans="25:25">
      <c r="Y49274" s="176"/>
    </row>
    <row r="49275" spans="25:25">
      <c r="Y49275" s="176"/>
    </row>
    <row r="49276" spans="25:25">
      <c r="Y49276" s="176"/>
    </row>
    <row r="49277" spans="25:25">
      <c r="Y49277" s="176"/>
    </row>
    <row r="49278" spans="25:25">
      <c r="Y49278" s="176"/>
    </row>
    <row r="49279" spans="25:25">
      <c r="Y49279" s="176"/>
    </row>
    <row r="49280" spans="25:25">
      <c r="Y49280" s="176"/>
    </row>
    <row r="49281" spans="25:25">
      <c r="Y49281" s="176"/>
    </row>
    <row r="49282" spans="25:25">
      <c r="Y49282" s="176"/>
    </row>
    <row r="49283" spans="25:25">
      <c r="Y49283" s="176"/>
    </row>
    <row r="49284" spans="25:25">
      <c r="Y49284" s="176"/>
    </row>
    <row r="49285" spans="25:25">
      <c r="Y49285" s="176"/>
    </row>
    <row r="49286" spans="25:25">
      <c r="Y49286" s="176"/>
    </row>
    <row r="49287" spans="25:25">
      <c r="Y49287" s="176"/>
    </row>
    <row r="49288" spans="25:25">
      <c r="Y49288" s="176"/>
    </row>
    <row r="49289" spans="25:25">
      <c r="Y49289" s="176"/>
    </row>
    <row r="49290" spans="25:25">
      <c r="Y49290" s="176"/>
    </row>
    <row r="49291" spans="25:25">
      <c r="Y49291" s="176"/>
    </row>
    <row r="49292" spans="25:25">
      <c r="Y49292" s="176"/>
    </row>
    <row r="49293" spans="25:25">
      <c r="Y49293" s="176"/>
    </row>
    <row r="49294" spans="25:25">
      <c r="Y49294" s="176"/>
    </row>
    <row r="49295" spans="25:25">
      <c r="Y49295" s="176"/>
    </row>
    <row r="49296" spans="25:25">
      <c r="Y49296" s="176"/>
    </row>
    <row r="49297" spans="25:25">
      <c r="Y49297" s="176"/>
    </row>
    <row r="49298" spans="25:25">
      <c r="Y49298" s="176"/>
    </row>
    <row r="49299" spans="25:25">
      <c r="Y49299" s="176"/>
    </row>
    <row r="49300" spans="25:25">
      <c r="Y49300" s="176"/>
    </row>
    <row r="49301" spans="25:25">
      <c r="Y49301" s="176"/>
    </row>
    <row r="49302" spans="25:25">
      <c r="Y49302" s="176"/>
    </row>
    <row r="49303" spans="25:25">
      <c r="Y49303" s="176"/>
    </row>
    <row r="49304" spans="25:25">
      <c r="Y49304" s="176"/>
    </row>
    <row r="49305" spans="25:25">
      <c r="Y49305" s="176"/>
    </row>
    <row r="49306" spans="25:25">
      <c r="Y49306" s="176"/>
    </row>
    <row r="49307" spans="25:25">
      <c r="Y49307" s="176"/>
    </row>
    <row r="49308" spans="25:25">
      <c r="Y49308" s="176"/>
    </row>
    <row r="49309" spans="25:25">
      <c r="Y49309" s="176"/>
    </row>
    <row r="49310" spans="25:25">
      <c r="Y49310" s="176"/>
    </row>
    <row r="49311" spans="25:25">
      <c r="Y49311" s="176"/>
    </row>
    <row r="49312" spans="25:25">
      <c r="Y49312" s="176"/>
    </row>
    <row r="49313" spans="25:25">
      <c r="Y49313" s="176"/>
    </row>
    <row r="49314" spans="25:25">
      <c r="Y49314" s="176"/>
    </row>
    <row r="49315" spans="25:25">
      <c r="Y49315" s="176"/>
    </row>
    <row r="49316" spans="25:25">
      <c r="Y49316" s="176"/>
    </row>
    <row r="49317" spans="25:25">
      <c r="Y49317" s="176"/>
    </row>
    <row r="49318" spans="25:25">
      <c r="Y49318" s="176"/>
    </row>
    <row r="49319" spans="25:25">
      <c r="Y49319" s="176"/>
    </row>
    <row r="49320" spans="25:25">
      <c r="Y49320" s="176"/>
    </row>
    <row r="49321" spans="25:25">
      <c r="Y49321" s="176"/>
    </row>
    <row r="49322" spans="25:25">
      <c r="Y49322" s="176"/>
    </row>
    <row r="49323" spans="25:25">
      <c r="Y49323" s="176"/>
    </row>
    <row r="49324" spans="25:25">
      <c r="Y49324" s="176"/>
    </row>
    <row r="49325" spans="25:25">
      <c r="Y49325" s="176"/>
    </row>
    <row r="49326" spans="25:25">
      <c r="Y49326" s="176"/>
    </row>
    <row r="49327" spans="25:25">
      <c r="Y49327" s="176"/>
    </row>
    <row r="49328" spans="25:25">
      <c r="Y49328" s="176"/>
    </row>
    <row r="49329" spans="25:25">
      <c r="Y49329" s="176"/>
    </row>
    <row r="49330" spans="25:25">
      <c r="Y49330" s="176"/>
    </row>
    <row r="49331" spans="25:25">
      <c r="Y49331" s="176"/>
    </row>
    <row r="49332" spans="25:25">
      <c r="Y49332" s="176"/>
    </row>
    <row r="49333" spans="25:25">
      <c r="Y49333" s="176"/>
    </row>
    <row r="49334" spans="25:25">
      <c r="Y49334" s="176"/>
    </row>
    <row r="49335" spans="25:25">
      <c r="Y49335" s="176"/>
    </row>
    <row r="49336" spans="25:25">
      <c r="Y49336" s="176"/>
    </row>
    <row r="49337" spans="25:25">
      <c r="Y49337" s="176"/>
    </row>
    <row r="49338" spans="25:25">
      <c r="Y49338" s="176"/>
    </row>
    <row r="49339" spans="25:25">
      <c r="Y49339" s="176"/>
    </row>
    <row r="49340" spans="25:25">
      <c r="Y49340" s="176"/>
    </row>
    <row r="49341" spans="25:25">
      <c r="Y49341" s="176"/>
    </row>
    <row r="49342" spans="25:25">
      <c r="Y49342" s="176"/>
    </row>
    <row r="49343" spans="25:25">
      <c r="Y49343" s="176"/>
    </row>
    <row r="49344" spans="25:25">
      <c r="Y49344" s="176"/>
    </row>
    <row r="49345" spans="25:25">
      <c r="Y49345" s="176"/>
    </row>
    <row r="49346" spans="25:25">
      <c r="Y49346" s="176"/>
    </row>
    <row r="49347" spans="25:25">
      <c r="Y49347" s="176"/>
    </row>
    <row r="49348" spans="25:25">
      <c r="Y49348" s="176"/>
    </row>
    <row r="49349" spans="25:25">
      <c r="Y49349" s="176"/>
    </row>
    <row r="49350" spans="25:25">
      <c r="Y49350" s="176"/>
    </row>
    <row r="49351" spans="25:25">
      <c r="Y49351" s="176"/>
    </row>
    <row r="49352" spans="25:25">
      <c r="Y49352" s="176"/>
    </row>
    <row r="49353" spans="25:25">
      <c r="Y49353" s="176"/>
    </row>
    <row r="49354" spans="25:25">
      <c r="Y49354" s="176"/>
    </row>
    <row r="49355" spans="25:25">
      <c r="Y49355" s="176"/>
    </row>
    <row r="49356" spans="25:25">
      <c r="Y49356" s="176"/>
    </row>
    <row r="49357" spans="25:25">
      <c r="Y49357" s="176"/>
    </row>
    <row r="49358" spans="25:25">
      <c r="Y49358" s="176"/>
    </row>
    <row r="49359" spans="25:25">
      <c r="Y49359" s="176"/>
    </row>
    <row r="49360" spans="25:25">
      <c r="Y49360" s="176"/>
    </row>
    <row r="49361" spans="25:25">
      <c r="Y49361" s="176"/>
    </row>
    <row r="49362" spans="25:25">
      <c r="Y49362" s="176"/>
    </row>
    <row r="49363" spans="25:25">
      <c r="Y49363" s="176"/>
    </row>
    <row r="49364" spans="25:25">
      <c r="Y49364" s="176"/>
    </row>
    <row r="49365" spans="25:25">
      <c r="Y49365" s="176"/>
    </row>
    <row r="49366" spans="25:25">
      <c r="Y49366" s="176"/>
    </row>
    <row r="49367" spans="25:25">
      <c r="Y49367" s="176"/>
    </row>
    <row r="49368" spans="25:25">
      <c r="Y49368" s="176"/>
    </row>
    <row r="49369" spans="25:25">
      <c r="Y49369" s="176"/>
    </row>
    <row r="49370" spans="25:25">
      <c r="Y49370" s="176"/>
    </row>
    <row r="49371" spans="25:25">
      <c r="Y49371" s="176"/>
    </row>
    <row r="49372" spans="25:25">
      <c r="Y49372" s="176"/>
    </row>
    <row r="49373" spans="25:25">
      <c r="Y49373" s="176"/>
    </row>
    <row r="49374" spans="25:25">
      <c r="Y49374" s="176"/>
    </row>
    <row r="49375" spans="25:25">
      <c r="Y49375" s="176"/>
    </row>
    <row r="49376" spans="25:25">
      <c r="Y49376" s="176"/>
    </row>
    <row r="49377" spans="25:25">
      <c r="Y49377" s="176"/>
    </row>
    <row r="49378" spans="25:25">
      <c r="Y49378" s="176"/>
    </row>
    <row r="49379" spans="25:25">
      <c r="Y49379" s="176"/>
    </row>
    <row r="49380" spans="25:25">
      <c r="Y49380" s="176"/>
    </row>
    <row r="49381" spans="25:25">
      <c r="Y49381" s="176"/>
    </row>
    <row r="49382" spans="25:25">
      <c r="Y49382" s="176"/>
    </row>
    <row r="49383" spans="25:25">
      <c r="Y49383" s="176"/>
    </row>
    <row r="49384" spans="25:25">
      <c r="Y49384" s="176"/>
    </row>
    <row r="49385" spans="25:25">
      <c r="Y49385" s="176"/>
    </row>
    <row r="49386" spans="25:25">
      <c r="Y49386" s="176"/>
    </row>
    <row r="49387" spans="25:25">
      <c r="Y49387" s="176"/>
    </row>
    <row r="49388" spans="25:25">
      <c r="Y49388" s="176"/>
    </row>
    <row r="49389" spans="25:25">
      <c r="Y49389" s="176"/>
    </row>
    <row r="49390" spans="25:25">
      <c r="Y49390" s="176"/>
    </row>
    <row r="49391" spans="25:25">
      <c r="Y49391" s="176"/>
    </row>
    <row r="49392" spans="25:25">
      <c r="Y49392" s="176"/>
    </row>
    <row r="49393" spans="25:25">
      <c r="Y49393" s="176"/>
    </row>
    <row r="49394" spans="25:25">
      <c r="Y49394" s="176"/>
    </row>
    <row r="49395" spans="25:25">
      <c r="Y49395" s="176"/>
    </row>
    <row r="49396" spans="25:25">
      <c r="Y49396" s="176"/>
    </row>
    <row r="49397" spans="25:25">
      <c r="Y49397" s="176"/>
    </row>
    <row r="49398" spans="25:25">
      <c r="Y49398" s="176"/>
    </row>
    <row r="49399" spans="25:25">
      <c r="Y49399" s="176"/>
    </row>
    <row r="49400" spans="25:25">
      <c r="Y49400" s="176"/>
    </row>
    <row r="49401" spans="25:25">
      <c r="Y49401" s="176"/>
    </row>
    <row r="49402" spans="25:25">
      <c r="Y49402" s="176"/>
    </row>
    <row r="49403" spans="25:25">
      <c r="Y49403" s="176"/>
    </row>
    <row r="49404" spans="25:25">
      <c r="Y49404" s="176"/>
    </row>
    <row r="49405" spans="25:25">
      <c r="Y49405" s="176"/>
    </row>
    <row r="49406" spans="25:25">
      <c r="Y49406" s="176"/>
    </row>
    <row r="49407" spans="25:25">
      <c r="Y49407" s="176"/>
    </row>
    <row r="49408" spans="25:25">
      <c r="Y49408" s="176"/>
    </row>
    <row r="49409" spans="25:25">
      <c r="Y49409" s="176"/>
    </row>
    <row r="49410" spans="25:25">
      <c r="Y49410" s="176"/>
    </row>
    <row r="49411" spans="25:25">
      <c r="Y49411" s="176"/>
    </row>
    <row r="49412" spans="25:25">
      <c r="Y49412" s="176"/>
    </row>
    <row r="49413" spans="25:25">
      <c r="Y49413" s="176"/>
    </row>
    <row r="49414" spans="25:25">
      <c r="Y49414" s="176"/>
    </row>
    <row r="49415" spans="25:25">
      <c r="Y49415" s="176"/>
    </row>
    <row r="49416" spans="25:25">
      <c r="Y49416" s="176"/>
    </row>
    <row r="49417" spans="25:25">
      <c r="Y49417" s="176"/>
    </row>
    <row r="49418" spans="25:25">
      <c r="Y49418" s="176"/>
    </row>
    <row r="49419" spans="25:25">
      <c r="Y49419" s="176"/>
    </row>
    <row r="49420" spans="25:25">
      <c r="Y49420" s="176"/>
    </row>
    <row r="49421" spans="25:25">
      <c r="Y49421" s="176"/>
    </row>
    <row r="49422" spans="25:25">
      <c r="Y49422" s="176"/>
    </row>
    <row r="49423" spans="25:25">
      <c r="Y49423" s="176"/>
    </row>
    <row r="49424" spans="25:25">
      <c r="Y49424" s="176"/>
    </row>
    <row r="49425" spans="25:25">
      <c r="Y49425" s="176"/>
    </row>
    <row r="49426" spans="25:25">
      <c r="Y49426" s="176"/>
    </row>
    <row r="49427" spans="25:25">
      <c r="Y49427" s="176"/>
    </row>
    <row r="49428" spans="25:25">
      <c r="Y49428" s="176"/>
    </row>
    <row r="49429" spans="25:25">
      <c r="Y49429" s="176"/>
    </row>
    <row r="49430" spans="25:25">
      <c r="Y49430" s="176"/>
    </row>
    <row r="49431" spans="25:25">
      <c r="Y49431" s="176"/>
    </row>
    <row r="49432" spans="25:25">
      <c r="Y49432" s="176"/>
    </row>
    <row r="49433" spans="25:25">
      <c r="Y49433" s="176"/>
    </row>
    <row r="49434" spans="25:25">
      <c r="Y49434" s="176"/>
    </row>
    <row r="49435" spans="25:25">
      <c r="Y49435" s="176"/>
    </row>
    <row r="49436" spans="25:25">
      <c r="Y49436" s="176"/>
    </row>
    <row r="49437" spans="25:25">
      <c r="Y49437" s="176"/>
    </row>
    <row r="49438" spans="25:25">
      <c r="Y49438" s="176"/>
    </row>
    <row r="49439" spans="25:25">
      <c r="Y49439" s="176"/>
    </row>
    <row r="49440" spans="25:25">
      <c r="Y49440" s="176"/>
    </row>
    <row r="49441" spans="25:25">
      <c r="Y49441" s="176"/>
    </row>
    <row r="49442" spans="25:25">
      <c r="Y49442" s="176"/>
    </row>
    <row r="49443" spans="25:25">
      <c r="Y49443" s="176"/>
    </row>
    <row r="49444" spans="25:25">
      <c r="Y49444" s="176"/>
    </row>
    <row r="49445" spans="25:25">
      <c r="Y49445" s="176"/>
    </row>
    <row r="49446" spans="25:25">
      <c r="Y49446" s="176"/>
    </row>
    <row r="49447" spans="25:25">
      <c r="Y49447" s="176"/>
    </row>
    <row r="49448" spans="25:25">
      <c r="Y49448" s="176"/>
    </row>
    <row r="49449" spans="25:25">
      <c r="Y49449" s="176"/>
    </row>
    <row r="49450" spans="25:25">
      <c r="Y49450" s="176"/>
    </row>
    <row r="49451" spans="25:25">
      <c r="Y49451" s="176"/>
    </row>
    <row r="49452" spans="25:25">
      <c r="Y49452" s="176"/>
    </row>
    <row r="49453" spans="25:25">
      <c r="Y49453" s="176"/>
    </row>
    <row r="49454" spans="25:25">
      <c r="Y49454" s="176"/>
    </row>
    <row r="49455" spans="25:25">
      <c r="Y49455" s="176"/>
    </row>
    <row r="49456" spans="25:25">
      <c r="Y49456" s="176"/>
    </row>
    <row r="49457" spans="25:25">
      <c r="Y49457" s="176"/>
    </row>
    <row r="49458" spans="25:25">
      <c r="Y49458" s="176"/>
    </row>
    <row r="49459" spans="25:25">
      <c r="Y49459" s="176"/>
    </row>
    <row r="49460" spans="25:25">
      <c r="Y49460" s="176"/>
    </row>
    <row r="49461" spans="25:25">
      <c r="Y49461" s="176"/>
    </row>
    <row r="49462" spans="25:25">
      <c r="Y49462" s="176"/>
    </row>
    <row r="49463" spans="25:25">
      <c r="Y49463" s="176"/>
    </row>
    <row r="49464" spans="25:25">
      <c r="Y49464" s="176"/>
    </row>
    <row r="49465" spans="25:25">
      <c r="Y49465" s="176"/>
    </row>
    <row r="49466" spans="25:25">
      <c r="Y49466" s="176"/>
    </row>
    <row r="49467" spans="25:25">
      <c r="Y49467" s="176"/>
    </row>
    <row r="49468" spans="25:25">
      <c r="Y49468" s="176"/>
    </row>
    <row r="49469" spans="25:25">
      <c r="Y49469" s="176"/>
    </row>
    <row r="49470" spans="25:25">
      <c r="Y49470" s="176"/>
    </row>
    <row r="49471" spans="25:25">
      <c r="Y49471" s="176"/>
    </row>
    <row r="49472" spans="25:25">
      <c r="Y49472" s="176"/>
    </row>
    <row r="49473" spans="25:25">
      <c r="Y49473" s="176"/>
    </row>
    <row r="49474" spans="25:25">
      <c r="Y49474" s="176"/>
    </row>
    <row r="49475" spans="25:25">
      <c r="Y49475" s="176"/>
    </row>
    <row r="49476" spans="25:25">
      <c r="Y49476" s="176"/>
    </row>
    <row r="49477" spans="25:25">
      <c r="Y49477" s="176"/>
    </row>
    <row r="49478" spans="25:25">
      <c r="Y49478" s="176"/>
    </row>
    <row r="49479" spans="25:25">
      <c r="Y49479" s="176"/>
    </row>
    <row r="49480" spans="25:25">
      <c r="Y49480" s="176"/>
    </row>
    <row r="49481" spans="25:25">
      <c r="Y49481" s="176"/>
    </row>
    <row r="49482" spans="25:25">
      <c r="Y49482" s="176"/>
    </row>
    <row r="49483" spans="25:25">
      <c r="Y49483" s="176"/>
    </row>
    <row r="49484" spans="25:25">
      <c r="Y49484" s="176"/>
    </row>
    <row r="49485" spans="25:25">
      <c r="Y49485" s="176"/>
    </row>
    <row r="49486" spans="25:25">
      <c r="Y49486" s="176"/>
    </row>
    <row r="49487" spans="25:25">
      <c r="Y49487" s="176"/>
    </row>
    <row r="49488" spans="25:25">
      <c r="Y49488" s="176"/>
    </row>
    <row r="49489" spans="25:25">
      <c r="Y49489" s="176"/>
    </row>
    <row r="49490" spans="25:25">
      <c r="Y49490" s="176"/>
    </row>
    <row r="49491" spans="25:25">
      <c r="Y49491" s="176"/>
    </row>
    <row r="49492" spans="25:25">
      <c r="Y49492" s="176"/>
    </row>
    <row r="49493" spans="25:25">
      <c r="Y49493" s="176"/>
    </row>
    <row r="49494" spans="25:25">
      <c r="Y49494" s="176"/>
    </row>
    <row r="49495" spans="25:25">
      <c r="Y49495" s="176"/>
    </row>
    <row r="49496" spans="25:25">
      <c r="Y49496" s="176"/>
    </row>
    <row r="49497" spans="25:25">
      <c r="Y49497" s="176"/>
    </row>
    <row r="49498" spans="25:25">
      <c r="Y49498" s="176"/>
    </row>
    <row r="49499" spans="25:25">
      <c r="Y49499" s="176"/>
    </row>
    <row r="49500" spans="25:25">
      <c r="Y49500" s="176"/>
    </row>
    <row r="49501" spans="25:25">
      <c r="Y49501" s="176"/>
    </row>
    <row r="49502" spans="25:25">
      <c r="Y49502" s="176"/>
    </row>
    <row r="49503" spans="25:25">
      <c r="Y49503" s="176"/>
    </row>
    <row r="49504" spans="25:25">
      <c r="Y49504" s="176"/>
    </row>
    <row r="49505" spans="25:25">
      <c r="Y49505" s="176"/>
    </row>
    <row r="49506" spans="25:25">
      <c r="Y49506" s="176"/>
    </row>
    <row r="49507" spans="25:25">
      <c r="Y49507" s="176"/>
    </row>
    <row r="49508" spans="25:25">
      <c r="Y49508" s="176"/>
    </row>
    <row r="49509" spans="25:25">
      <c r="Y49509" s="176"/>
    </row>
    <row r="49510" spans="25:25">
      <c r="Y49510" s="176"/>
    </row>
    <row r="49511" spans="25:25">
      <c r="Y49511" s="176"/>
    </row>
    <row r="49512" spans="25:25">
      <c r="Y49512" s="176"/>
    </row>
    <row r="49513" spans="25:25">
      <c r="Y49513" s="176"/>
    </row>
    <row r="49514" spans="25:25">
      <c r="Y49514" s="176"/>
    </row>
    <row r="49515" spans="25:25">
      <c r="Y49515" s="176"/>
    </row>
    <row r="49516" spans="25:25">
      <c r="Y49516" s="176"/>
    </row>
    <row r="49517" spans="25:25">
      <c r="Y49517" s="176"/>
    </row>
    <row r="49518" spans="25:25">
      <c r="Y49518" s="176"/>
    </row>
    <row r="49519" spans="25:25">
      <c r="Y49519" s="176"/>
    </row>
    <row r="49520" spans="25:25">
      <c r="Y49520" s="176"/>
    </row>
    <row r="49521" spans="25:25">
      <c r="Y49521" s="176"/>
    </row>
    <row r="49522" spans="25:25">
      <c r="Y49522" s="176"/>
    </row>
    <row r="49523" spans="25:25">
      <c r="Y49523" s="176"/>
    </row>
    <row r="49524" spans="25:25">
      <c r="Y49524" s="176"/>
    </row>
    <row r="49525" spans="25:25">
      <c r="Y49525" s="176"/>
    </row>
    <row r="49526" spans="25:25">
      <c r="Y49526" s="176"/>
    </row>
    <row r="49527" spans="25:25">
      <c r="Y49527" s="176"/>
    </row>
    <row r="49528" spans="25:25">
      <c r="Y49528" s="176"/>
    </row>
    <row r="49529" spans="25:25">
      <c r="Y49529" s="176"/>
    </row>
    <row r="49530" spans="25:25">
      <c r="Y49530" s="176"/>
    </row>
    <row r="49531" spans="25:25">
      <c r="Y49531" s="176"/>
    </row>
    <row r="49532" spans="25:25">
      <c r="Y49532" s="176"/>
    </row>
    <row r="49533" spans="25:25">
      <c r="Y49533" s="176"/>
    </row>
    <row r="49534" spans="25:25">
      <c r="Y49534" s="176"/>
    </row>
    <row r="49535" spans="25:25">
      <c r="Y49535" s="176"/>
    </row>
    <row r="49536" spans="25:25">
      <c r="Y49536" s="176"/>
    </row>
    <row r="49537" spans="25:25">
      <c r="Y49537" s="176"/>
    </row>
    <row r="49538" spans="25:25">
      <c r="Y49538" s="176"/>
    </row>
    <row r="49539" spans="25:25">
      <c r="Y49539" s="176"/>
    </row>
    <row r="49540" spans="25:25">
      <c r="Y49540" s="176"/>
    </row>
    <row r="49541" spans="25:25">
      <c r="Y49541" s="176"/>
    </row>
    <row r="49542" spans="25:25">
      <c r="Y49542" s="176"/>
    </row>
    <row r="49543" spans="25:25">
      <c r="Y49543" s="176"/>
    </row>
    <row r="49544" spans="25:25">
      <c r="Y49544" s="176"/>
    </row>
    <row r="49545" spans="25:25">
      <c r="Y49545" s="176"/>
    </row>
    <row r="49546" spans="25:25">
      <c r="Y49546" s="176"/>
    </row>
    <row r="49547" spans="25:25">
      <c r="Y49547" s="176"/>
    </row>
    <row r="49548" spans="25:25">
      <c r="Y49548" s="176"/>
    </row>
    <row r="49549" spans="25:25">
      <c r="Y49549" s="176"/>
    </row>
    <row r="49550" spans="25:25">
      <c r="Y49550" s="176"/>
    </row>
    <row r="49551" spans="25:25">
      <c r="Y49551" s="176"/>
    </row>
    <row r="49552" spans="25:25">
      <c r="Y49552" s="176"/>
    </row>
    <row r="49553" spans="25:25">
      <c r="Y49553" s="176"/>
    </row>
    <row r="49554" spans="25:25">
      <c r="Y49554" s="176"/>
    </row>
    <row r="49555" spans="25:25">
      <c r="Y49555" s="176"/>
    </row>
    <row r="49556" spans="25:25">
      <c r="Y49556" s="176"/>
    </row>
    <row r="49557" spans="25:25">
      <c r="Y49557" s="176"/>
    </row>
    <row r="49558" spans="25:25">
      <c r="Y49558" s="176"/>
    </row>
    <row r="49559" spans="25:25">
      <c r="Y49559" s="176"/>
    </row>
    <row r="49560" spans="25:25">
      <c r="Y49560" s="176"/>
    </row>
    <row r="49561" spans="25:25">
      <c r="Y49561" s="176"/>
    </row>
    <row r="49562" spans="25:25">
      <c r="Y49562" s="176"/>
    </row>
    <row r="49563" spans="25:25">
      <c r="Y49563" s="176"/>
    </row>
    <row r="49564" spans="25:25">
      <c r="Y49564" s="176"/>
    </row>
    <row r="49565" spans="25:25">
      <c r="Y49565" s="176"/>
    </row>
    <row r="49566" spans="25:25">
      <c r="Y49566" s="176"/>
    </row>
    <row r="49567" spans="25:25">
      <c r="Y49567" s="176"/>
    </row>
    <row r="49568" spans="25:25">
      <c r="Y49568" s="176"/>
    </row>
    <row r="49569" spans="25:25">
      <c r="Y49569" s="176"/>
    </row>
    <row r="49570" spans="25:25">
      <c r="Y49570" s="176"/>
    </row>
    <row r="49571" spans="25:25">
      <c r="Y49571" s="176"/>
    </row>
    <row r="49572" spans="25:25">
      <c r="Y49572" s="176"/>
    </row>
    <row r="49573" spans="25:25">
      <c r="Y49573" s="176"/>
    </row>
    <row r="49574" spans="25:25">
      <c r="Y49574" s="176"/>
    </row>
    <row r="49575" spans="25:25">
      <c r="Y49575" s="176"/>
    </row>
    <row r="49576" spans="25:25">
      <c r="Y49576" s="176"/>
    </row>
    <row r="49577" spans="25:25">
      <c r="Y49577" s="176"/>
    </row>
    <row r="49578" spans="25:25">
      <c r="Y49578" s="176"/>
    </row>
    <row r="49579" spans="25:25">
      <c r="Y49579" s="176"/>
    </row>
    <row r="49580" spans="25:25">
      <c r="Y49580" s="176"/>
    </row>
    <row r="49581" spans="25:25">
      <c r="Y49581" s="176"/>
    </row>
    <row r="49582" spans="25:25">
      <c r="Y49582" s="176"/>
    </row>
    <row r="49583" spans="25:25">
      <c r="Y49583" s="176"/>
    </row>
    <row r="49584" spans="25:25">
      <c r="Y49584" s="176"/>
    </row>
    <row r="49585" spans="25:25">
      <c r="Y49585" s="176"/>
    </row>
    <row r="49586" spans="25:25">
      <c r="Y49586" s="176"/>
    </row>
    <row r="49587" spans="25:25">
      <c r="Y49587" s="176"/>
    </row>
    <row r="49588" spans="25:25">
      <c r="Y49588" s="176"/>
    </row>
    <row r="49589" spans="25:25">
      <c r="Y49589" s="176"/>
    </row>
    <row r="49590" spans="25:25">
      <c r="Y49590" s="176"/>
    </row>
    <row r="49591" spans="25:25">
      <c r="Y49591" s="176"/>
    </row>
    <row r="49592" spans="25:25">
      <c r="Y49592" s="176"/>
    </row>
    <row r="49593" spans="25:25">
      <c r="Y49593" s="176"/>
    </row>
    <row r="49594" spans="25:25">
      <c r="Y49594" s="176"/>
    </row>
    <row r="49595" spans="25:25">
      <c r="Y49595" s="176"/>
    </row>
    <row r="49596" spans="25:25">
      <c r="Y49596" s="176"/>
    </row>
    <row r="49597" spans="25:25">
      <c r="Y49597" s="176"/>
    </row>
    <row r="49598" spans="25:25">
      <c r="Y49598" s="176"/>
    </row>
    <row r="49599" spans="25:25">
      <c r="Y49599" s="176"/>
    </row>
    <row r="49600" spans="25:25">
      <c r="Y49600" s="176"/>
    </row>
    <row r="49601" spans="25:25">
      <c r="Y49601" s="176"/>
    </row>
    <row r="49602" spans="25:25">
      <c r="Y49602" s="176"/>
    </row>
    <row r="49603" spans="25:25">
      <c r="Y49603" s="176"/>
    </row>
    <row r="49604" spans="25:25">
      <c r="Y49604" s="176"/>
    </row>
    <row r="49605" spans="25:25">
      <c r="Y49605" s="176"/>
    </row>
    <row r="49606" spans="25:25">
      <c r="Y49606" s="176"/>
    </row>
    <row r="49607" spans="25:25">
      <c r="Y49607" s="176"/>
    </row>
    <row r="49608" spans="25:25">
      <c r="Y49608" s="176"/>
    </row>
    <row r="49609" spans="25:25">
      <c r="Y49609" s="176"/>
    </row>
    <row r="49610" spans="25:25">
      <c r="Y49610" s="176"/>
    </row>
    <row r="49611" spans="25:25">
      <c r="Y49611" s="176"/>
    </row>
    <row r="49612" spans="25:25">
      <c r="Y49612" s="176"/>
    </row>
    <row r="49613" spans="25:25">
      <c r="Y49613" s="176"/>
    </row>
    <row r="49614" spans="25:25">
      <c r="Y49614" s="176"/>
    </row>
    <row r="49615" spans="25:25">
      <c r="Y49615" s="176"/>
    </row>
    <row r="49616" spans="25:25">
      <c r="Y49616" s="176"/>
    </row>
    <row r="49617" spans="25:25">
      <c r="Y49617" s="176"/>
    </row>
    <row r="49618" spans="25:25">
      <c r="Y49618" s="176"/>
    </row>
    <row r="49619" spans="25:25">
      <c r="Y49619" s="176"/>
    </row>
    <row r="49620" spans="25:25">
      <c r="Y49620" s="176"/>
    </row>
    <row r="49621" spans="25:25">
      <c r="Y49621" s="176"/>
    </row>
    <row r="49622" spans="25:25">
      <c r="Y49622" s="176"/>
    </row>
    <row r="49623" spans="25:25">
      <c r="Y49623" s="176"/>
    </row>
    <row r="49624" spans="25:25">
      <c r="Y49624" s="176"/>
    </row>
    <row r="49625" spans="25:25">
      <c r="Y49625" s="176"/>
    </row>
    <row r="49626" spans="25:25">
      <c r="Y49626" s="176"/>
    </row>
    <row r="49627" spans="25:25">
      <c r="Y49627" s="176"/>
    </row>
    <row r="49628" spans="25:25">
      <c r="Y49628" s="176"/>
    </row>
    <row r="49629" spans="25:25">
      <c r="Y49629" s="176"/>
    </row>
    <row r="49630" spans="25:25">
      <c r="Y49630" s="176"/>
    </row>
    <row r="49631" spans="25:25">
      <c r="Y49631" s="176"/>
    </row>
    <row r="49632" spans="25:25">
      <c r="Y49632" s="176"/>
    </row>
    <row r="49633" spans="25:25">
      <c r="Y49633" s="176"/>
    </row>
    <row r="49634" spans="25:25">
      <c r="Y49634" s="176"/>
    </row>
    <row r="49635" spans="25:25">
      <c r="Y49635" s="176"/>
    </row>
    <row r="49636" spans="25:25">
      <c r="Y49636" s="176"/>
    </row>
    <row r="49637" spans="25:25">
      <c r="Y49637" s="176"/>
    </row>
    <row r="49638" spans="25:25">
      <c r="Y49638" s="176"/>
    </row>
    <row r="49639" spans="25:25">
      <c r="Y49639" s="176"/>
    </row>
    <row r="49640" spans="25:25">
      <c r="Y49640" s="176"/>
    </row>
    <row r="49641" spans="25:25">
      <c r="Y49641" s="176"/>
    </row>
    <row r="49642" spans="25:25">
      <c r="Y49642" s="176"/>
    </row>
    <row r="49643" spans="25:25">
      <c r="Y49643" s="176"/>
    </row>
    <row r="49644" spans="25:25">
      <c r="Y49644" s="176"/>
    </row>
    <row r="49645" spans="25:25">
      <c r="Y49645" s="176"/>
    </row>
    <row r="49646" spans="25:25">
      <c r="Y49646" s="176"/>
    </row>
    <row r="49647" spans="25:25">
      <c r="Y49647" s="176"/>
    </row>
    <row r="49648" spans="25:25">
      <c r="Y49648" s="176"/>
    </row>
    <row r="49649" spans="25:25">
      <c r="Y49649" s="176"/>
    </row>
    <row r="49650" spans="25:25">
      <c r="Y49650" s="176"/>
    </row>
    <row r="49651" spans="25:25">
      <c r="Y49651" s="176"/>
    </row>
    <row r="49652" spans="25:25">
      <c r="Y49652" s="176"/>
    </row>
    <row r="49653" spans="25:25">
      <c r="Y49653" s="176"/>
    </row>
    <row r="49654" spans="25:25">
      <c r="Y49654" s="176"/>
    </row>
    <row r="49655" spans="25:25">
      <c r="Y49655" s="176"/>
    </row>
    <row r="49656" spans="25:25">
      <c r="Y49656" s="176"/>
    </row>
    <row r="49657" spans="25:25">
      <c r="Y49657" s="176"/>
    </row>
    <row r="49658" spans="25:25">
      <c r="Y49658" s="176"/>
    </row>
    <row r="49659" spans="25:25">
      <c r="Y49659" s="176"/>
    </row>
    <row r="49660" spans="25:25">
      <c r="Y49660" s="176"/>
    </row>
    <row r="49661" spans="25:25">
      <c r="Y49661" s="176"/>
    </row>
    <row r="49662" spans="25:25">
      <c r="Y49662" s="176"/>
    </row>
    <row r="49663" spans="25:25">
      <c r="Y49663" s="176"/>
    </row>
    <row r="49664" spans="25:25">
      <c r="Y49664" s="176"/>
    </row>
    <row r="49665" spans="25:25">
      <c r="Y49665" s="176"/>
    </row>
    <row r="49666" spans="25:25">
      <c r="Y49666" s="176"/>
    </row>
    <row r="49667" spans="25:25">
      <c r="Y49667" s="176"/>
    </row>
    <row r="49668" spans="25:25">
      <c r="Y49668" s="176"/>
    </row>
    <row r="49669" spans="25:25">
      <c r="Y49669" s="176"/>
    </row>
    <row r="49670" spans="25:25">
      <c r="Y49670" s="176"/>
    </row>
    <row r="49671" spans="25:25">
      <c r="Y49671" s="176"/>
    </row>
    <row r="49672" spans="25:25">
      <c r="Y49672" s="176"/>
    </row>
    <row r="49673" spans="25:25">
      <c r="Y49673" s="176"/>
    </row>
    <row r="49674" spans="25:25">
      <c r="Y49674" s="176"/>
    </row>
    <row r="49675" spans="25:25">
      <c r="Y49675" s="176"/>
    </row>
    <row r="49676" spans="25:25">
      <c r="Y49676" s="176"/>
    </row>
    <row r="49677" spans="25:25">
      <c r="Y49677" s="176"/>
    </row>
    <row r="49678" spans="25:25">
      <c r="Y49678" s="176"/>
    </row>
    <row r="49679" spans="25:25">
      <c r="Y49679" s="176"/>
    </row>
    <row r="49680" spans="25:25">
      <c r="Y49680" s="176"/>
    </row>
    <row r="49681" spans="25:25">
      <c r="Y49681" s="176"/>
    </row>
    <row r="49682" spans="25:25">
      <c r="Y49682" s="176"/>
    </row>
    <row r="49683" spans="25:25">
      <c r="Y49683" s="176"/>
    </row>
    <row r="49684" spans="25:25">
      <c r="Y49684" s="176"/>
    </row>
    <row r="49685" spans="25:25">
      <c r="Y49685" s="176"/>
    </row>
    <row r="49686" spans="25:25">
      <c r="Y49686" s="176"/>
    </row>
    <row r="49687" spans="25:25">
      <c r="Y49687" s="176"/>
    </row>
    <row r="49688" spans="25:25">
      <c r="Y49688" s="176"/>
    </row>
    <row r="49689" spans="25:25">
      <c r="Y49689" s="176"/>
    </row>
    <row r="49690" spans="25:25">
      <c r="Y49690" s="176"/>
    </row>
    <row r="49691" spans="25:25">
      <c r="Y49691" s="176"/>
    </row>
    <row r="49692" spans="25:25">
      <c r="Y49692" s="176"/>
    </row>
    <row r="49693" spans="25:25">
      <c r="Y49693" s="176"/>
    </row>
    <row r="49694" spans="25:25">
      <c r="Y49694" s="176"/>
    </row>
    <row r="49695" spans="25:25">
      <c r="Y49695" s="176"/>
    </row>
    <row r="49696" spans="25:25">
      <c r="Y49696" s="176"/>
    </row>
    <row r="49697" spans="25:25">
      <c r="Y49697" s="176"/>
    </row>
    <row r="49698" spans="25:25">
      <c r="Y49698" s="176"/>
    </row>
    <row r="49699" spans="25:25">
      <c r="Y49699" s="176"/>
    </row>
    <row r="49700" spans="25:25">
      <c r="Y49700" s="176"/>
    </row>
    <row r="49701" spans="25:25">
      <c r="Y49701" s="176"/>
    </row>
    <row r="49702" spans="25:25">
      <c r="Y49702" s="176"/>
    </row>
    <row r="49703" spans="25:25">
      <c r="Y49703" s="176"/>
    </row>
    <row r="49704" spans="25:25">
      <c r="Y49704" s="176"/>
    </row>
    <row r="49705" spans="25:25">
      <c r="Y49705" s="176"/>
    </row>
    <row r="49706" spans="25:25">
      <c r="Y49706" s="176"/>
    </row>
    <row r="49707" spans="25:25">
      <c r="Y49707" s="176"/>
    </row>
    <row r="49708" spans="25:25">
      <c r="Y49708" s="176"/>
    </row>
    <row r="49709" spans="25:25">
      <c r="Y49709" s="176"/>
    </row>
    <row r="49710" spans="25:25">
      <c r="Y49710" s="176"/>
    </row>
    <row r="49711" spans="25:25">
      <c r="Y49711" s="176"/>
    </row>
    <row r="49712" spans="25:25">
      <c r="Y49712" s="176"/>
    </row>
    <row r="49713" spans="25:25">
      <c r="Y49713" s="176"/>
    </row>
    <row r="49714" spans="25:25">
      <c r="Y49714" s="176"/>
    </row>
    <row r="49715" spans="25:25">
      <c r="Y49715" s="176"/>
    </row>
    <row r="49716" spans="25:25">
      <c r="Y49716" s="176"/>
    </row>
    <row r="49717" spans="25:25">
      <c r="Y49717" s="176"/>
    </row>
    <row r="49718" spans="25:25">
      <c r="Y49718" s="176"/>
    </row>
    <row r="49719" spans="25:25">
      <c r="Y49719" s="176"/>
    </row>
    <row r="49720" spans="25:25">
      <c r="Y49720" s="176"/>
    </row>
    <row r="49721" spans="25:25">
      <c r="Y49721" s="176"/>
    </row>
    <row r="49722" spans="25:25">
      <c r="Y49722" s="176"/>
    </row>
    <row r="49723" spans="25:25">
      <c r="Y49723" s="176"/>
    </row>
    <row r="49724" spans="25:25">
      <c r="Y49724" s="176"/>
    </row>
    <row r="49725" spans="25:25">
      <c r="Y49725" s="176"/>
    </row>
    <row r="49726" spans="25:25">
      <c r="Y49726" s="176"/>
    </row>
    <row r="49727" spans="25:25">
      <c r="Y49727" s="176"/>
    </row>
    <row r="49728" spans="25:25">
      <c r="Y49728" s="176"/>
    </row>
    <row r="49729" spans="25:25">
      <c r="Y49729" s="176"/>
    </row>
    <row r="49730" spans="25:25">
      <c r="Y49730" s="176"/>
    </row>
    <row r="49731" spans="25:25">
      <c r="Y49731" s="176"/>
    </row>
    <row r="49732" spans="25:25">
      <c r="Y49732" s="176"/>
    </row>
    <row r="49733" spans="25:25">
      <c r="Y49733" s="176"/>
    </row>
    <row r="49734" spans="25:25">
      <c r="Y49734" s="176"/>
    </row>
    <row r="49735" spans="25:25">
      <c r="Y49735" s="176"/>
    </row>
    <row r="49736" spans="25:25">
      <c r="Y49736" s="176"/>
    </row>
    <row r="49737" spans="25:25">
      <c r="Y49737" s="176"/>
    </row>
    <row r="49738" spans="25:25">
      <c r="Y49738" s="176"/>
    </row>
    <row r="49739" spans="25:25">
      <c r="Y49739" s="176"/>
    </row>
    <row r="49740" spans="25:25">
      <c r="Y49740" s="176"/>
    </row>
    <row r="49741" spans="25:25">
      <c r="Y49741" s="176"/>
    </row>
    <row r="49742" spans="25:25">
      <c r="Y49742" s="176"/>
    </row>
    <row r="49743" spans="25:25">
      <c r="Y49743" s="176"/>
    </row>
    <row r="49744" spans="25:25">
      <c r="Y49744" s="176"/>
    </row>
    <row r="49745" spans="25:25">
      <c r="Y49745" s="176"/>
    </row>
    <row r="49746" spans="25:25">
      <c r="Y49746" s="176"/>
    </row>
    <row r="49747" spans="25:25">
      <c r="Y49747" s="176"/>
    </row>
    <row r="49748" spans="25:25">
      <c r="Y49748" s="176"/>
    </row>
    <row r="49749" spans="25:25">
      <c r="Y49749" s="176"/>
    </row>
    <row r="49750" spans="25:25">
      <c r="Y49750" s="176"/>
    </row>
    <row r="49751" spans="25:25">
      <c r="Y49751" s="176"/>
    </row>
    <row r="49752" spans="25:25">
      <c r="Y49752" s="176"/>
    </row>
    <row r="49753" spans="25:25">
      <c r="Y49753" s="176"/>
    </row>
    <row r="49754" spans="25:25">
      <c r="Y49754" s="176"/>
    </row>
    <row r="49755" spans="25:25">
      <c r="Y49755" s="176"/>
    </row>
    <row r="49756" spans="25:25">
      <c r="Y49756" s="176"/>
    </row>
    <row r="49757" spans="25:25">
      <c r="Y49757" s="176"/>
    </row>
    <row r="49758" spans="25:25">
      <c r="Y49758" s="176"/>
    </row>
    <row r="49759" spans="25:25">
      <c r="Y49759" s="176"/>
    </row>
    <row r="49760" spans="25:25">
      <c r="Y49760" s="176"/>
    </row>
    <row r="49761" spans="25:25">
      <c r="Y49761" s="176"/>
    </row>
    <row r="49762" spans="25:25">
      <c r="Y49762" s="176"/>
    </row>
    <row r="49763" spans="25:25">
      <c r="Y49763" s="176"/>
    </row>
    <row r="49764" spans="25:25">
      <c r="Y49764" s="176"/>
    </row>
    <row r="49765" spans="25:25">
      <c r="Y49765" s="176"/>
    </row>
    <row r="49766" spans="25:25">
      <c r="Y49766" s="176"/>
    </row>
    <row r="49767" spans="25:25">
      <c r="Y49767" s="176"/>
    </row>
    <row r="49768" spans="25:25">
      <c r="Y49768" s="176"/>
    </row>
    <row r="49769" spans="25:25">
      <c r="Y49769" s="176"/>
    </row>
    <row r="49770" spans="25:25">
      <c r="Y49770" s="176"/>
    </row>
    <row r="49771" spans="25:25">
      <c r="Y49771" s="176"/>
    </row>
    <row r="49772" spans="25:25">
      <c r="Y49772" s="176"/>
    </row>
    <row r="49773" spans="25:25">
      <c r="Y49773" s="176"/>
    </row>
    <row r="49774" spans="25:25">
      <c r="Y49774" s="176"/>
    </row>
    <row r="49775" spans="25:25">
      <c r="Y49775" s="176"/>
    </row>
    <row r="49776" spans="25:25">
      <c r="Y49776" s="176"/>
    </row>
    <row r="49777" spans="25:25">
      <c r="Y49777" s="176"/>
    </row>
    <row r="49778" spans="25:25">
      <c r="Y49778" s="176"/>
    </row>
    <row r="49779" spans="25:25">
      <c r="Y49779" s="176"/>
    </row>
    <row r="49780" spans="25:25">
      <c r="Y49780" s="176"/>
    </row>
    <row r="49781" spans="25:25">
      <c r="Y49781" s="176"/>
    </row>
    <row r="49782" spans="25:25">
      <c r="Y49782" s="176"/>
    </row>
    <row r="49783" spans="25:25">
      <c r="Y49783" s="176"/>
    </row>
    <row r="49784" spans="25:25">
      <c r="Y49784" s="176"/>
    </row>
    <row r="49785" spans="25:25">
      <c r="Y49785" s="176"/>
    </row>
    <row r="49786" spans="25:25">
      <c r="Y49786" s="176"/>
    </row>
    <row r="49787" spans="25:25">
      <c r="Y49787" s="176"/>
    </row>
    <row r="49788" spans="25:25">
      <c r="Y49788" s="176"/>
    </row>
    <row r="49789" spans="25:25">
      <c r="Y49789" s="176"/>
    </row>
    <row r="49790" spans="25:25">
      <c r="Y49790" s="176"/>
    </row>
    <row r="49791" spans="25:25">
      <c r="Y49791" s="176"/>
    </row>
    <row r="49792" spans="25:25">
      <c r="Y49792" s="176"/>
    </row>
    <row r="49793" spans="25:25">
      <c r="Y49793" s="176"/>
    </row>
    <row r="49794" spans="25:25">
      <c r="Y49794" s="176"/>
    </row>
    <row r="49795" spans="25:25">
      <c r="Y49795" s="176"/>
    </row>
    <row r="49796" spans="25:25">
      <c r="Y49796" s="176"/>
    </row>
    <row r="49797" spans="25:25">
      <c r="Y49797" s="176"/>
    </row>
    <row r="49798" spans="25:25">
      <c r="Y49798" s="176"/>
    </row>
    <row r="49799" spans="25:25">
      <c r="Y49799" s="176"/>
    </row>
    <row r="49800" spans="25:25">
      <c r="Y49800" s="176"/>
    </row>
    <row r="49801" spans="25:25">
      <c r="Y49801" s="176"/>
    </row>
    <row r="49802" spans="25:25">
      <c r="Y49802" s="176"/>
    </row>
    <row r="49803" spans="25:25">
      <c r="Y49803" s="176"/>
    </row>
    <row r="49804" spans="25:25">
      <c r="Y49804" s="176"/>
    </row>
    <row r="49805" spans="25:25">
      <c r="Y49805" s="176"/>
    </row>
    <row r="49806" spans="25:25">
      <c r="Y49806" s="176"/>
    </row>
    <row r="49807" spans="25:25">
      <c r="Y49807" s="176"/>
    </row>
    <row r="49808" spans="25:25">
      <c r="Y49808" s="176"/>
    </row>
    <row r="49809" spans="25:25">
      <c r="Y49809" s="176"/>
    </row>
    <row r="49810" spans="25:25">
      <c r="Y49810" s="176"/>
    </row>
    <row r="49811" spans="25:25">
      <c r="Y49811" s="176"/>
    </row>
    <row r="49812" spans="25:25">
      <c r="Y49812" s="176"/>
    </row>
    <row r="49813" spans="25:25">
      <c r="Y49813" s="176"/>
    </row>
    <row r="49814" spans="25:25">
      <c r="Y49814" s="176"/>
    </row>
    <row r="49815" spans="25:25">
      <c r="Y49815" s="176"/>
    </row>
    <row r="49816" spans="25:25">
      <c r="Y49816" s="176"/>
    </row>
    <row r="49817" spans="25:25">
      <c r="Y49817" s="176"/>
    </row>
    <row r="49818" spans="25:25">
      <c r="Y49818" s="176"/>
    </row>
    <row r="49819" spans="25:25">
      <c r="Y49819" s="176"/>
    </row>
    <row r="49820" spans="25:25">
      <c r="Y49820" s="176"/>
    </row>
    <row r="49821" spans="25:25">
      <c r="Y49821" s="176"/>
    </row>
    <row r="49822" spans="25:25">
      <c r="Y49822" s="176"/>
    </row>
    <row r="49823" spans="25:25">
      <c r="Y49823" s="176"/>
    </row>
    <row r="49824" spans="25:25">
      <c r="Y49824" s="176"/>
    </row>
    <row r="49825" spans="25:25">
      <c r="Y49825" s="176"/>
    </row>
    <row r="49826" spans="25:25">
      <c r="Y49826" s="176"/>
    </row>
    <row r="49827" spans="25:25">
      <c r="Y49827" s="176"/>
    </row>
    <row r="49828" spans="25:25">
      <c r="Y49828" s="176"/>
    </row>
    <row r="49829" spans="25:25">
      <c r="Y49829" s="176"/>
    </row>
    <row r="49830" spans="25:25">
      <c r="Y49830" s="176"/>
    </row>
    <row r="49831" spans="25:25">
      <c r="Y49831" s="176"/>
    </row>
    <row r="49832" spans="25:25">
      <c r="Y49832" s="176"/>
    </row>
    <row r="49833" spans="25:25">
      <c r="Y49833" s="176"/>
    </row>
    <row r="49834" spans="25:25">
      <c r="Y49834" s="176"/>
    </row>
    <row r="49835" spans="25:25">
      <c r="Y49835" s="176"/>
    </row>
    <row r="49836" spans="25:25">
      <c r="Y49836" s="176"/>
    </row>
    <row r="49837" spans="25:25">
      <c r="Y49837" s="176"/>
    </row>
    <row r="49838" spans="25:25">
      <c r="Y49838" s="176"/>
    </row>
    <row r="49839" spans="25:25">
      <c r="Y49839" s="176"/>
    </row>
    <row r="49840" spans="25:25">
      <c r="Y49840" s="176"/>
    </row>
    <row r="49841" spans="25:25">
      <c r="Y49841" s="176"/>
    </row>
    <row r="49842" spans="25:25">
      <c r="Y49842" s="176"/>
    </row>
    <row r="49843" spans="25:25">
      <c r="Y49843" s="176"/>
    </row>
    <row r="49844" spans="25:25">
      <c r="Y49844" s="176"/>
    </row>
    <row r="49845" spans="25:25">
      <c r="Y49845" s="176"/>
    </row>
    <row r="49846" spans="25:25">
      <c r="Y49846" s="176"/>
    </row>
    <row r="49847" spans="25:25">
      <c r="Y49847" s="176"/>
    </row>
    <row r="49848" spans="25:25">
      <c r="Y49848" s="176"/>
    </row>
    <row r="49849" spans="25:25">
      <c r="Y49849" s="176"/>
    </row>
    <row r="49850" spans="25:25">
      <c r="Y49850" s="176"/>
    </row>
    <row r="49851" spans="25:25">
      <c r="Y49851" s="176"/>
    </row>
    <row r="49852" spans="25:25">
      <c r="Y49852" s="176"/>
    </row>
    <row r="49853" spans="25:25">
      <c r="Y49853" s="176"/>
    </row>
    <row r="49854" spans="25:25">
      <c r="Y49854" s="176"/>
    </row>
    <row r="49855" spans="25:25">
      <c r="Y49855" s="176"/>
    </row>
    <row r="49856" spans="25:25">
      <c r="Y49856" s="176"/>
    </row>
    <row r="49857" spans="25:25">
      <c r="Y49857" s="176"/>
    </row>
    <row r="49858" spans="25:25">
      <c r="Y49858" s="176"/>
    </row>
    <row r="49859" spans="25:25">
      <c r="Y49859" s="176"/>
    </row>
    <row r="49860" spans="25:25">
      <c r="Y49860" s="176"/>
    </row>
    <row r="49861" spans="25:25">
      <c r="Y49861" s="176"/>
    </row>
    <row r="49862" spans="25:25">
      <c r="Y49862" s="176"/>
    </row>
    <row r="49863" spans="25:25">
      <c r="Y49863" s="176"/>
    </row>
    <row r="49864" spans="25:25">
      <c r="Y49864" s="176"/>
    </row>
    <row r="49865" spans="25:25">
      <c r="Y49865" s="176"/>
    </row>
    <row r="49866" spans="25:25">
      <c r="Y49866" s="176"/>
    </row>
    <row r="49867" spans="25:25">
      <c r="Y49867" s="176"/>
    </row>
    <row r="49868" spans="25:25">
      <c r="Y49868" s="176"/>
    </row>
    <row r="49869" spans="25:25">
      <c r="Y49869" s="176"/>
    </row>
    <row r="49870" spans="25:25">
      <c r="Y49870" s="176"/>
    </row>
    <row r="49871" spans="25:25">
      <c r="Y49871" s="176"/>
    </row>
    <row r="49872" spans="25:25">
      <c r="Y49872" s="176"/>
    </row>
    <row r="49873" spans="25:25">
      <c r="Y49873" s="176"/>
    </row>
    <row r="49874" spans="25:25">
      <c r="Y49874" s="176"/>
    </row>
    <row r="49875" spans="25:25">
      <c r="Y49875" s="176"/>
    </row>
    <row r="49876" spans="25:25">
      <c r="Y49876" s="176"/>
    </row>
    <row r="49877" spans="25:25">
      <c r="Y49877" s="176"/>
    </row>
    <row r="49878" spans="25:25">
      <c r="Y49878" s="176"/>
    </row>
    <row r="49879" spans="25:25">
      <c r="Y49879" s="176"/>
    </row>
    <row r="49880" spans="25:25">
      <c r="Y49880" s="176"/>
    </row>
    <row r="49881" spans="25:25">
      <c r="Y49881" s="176"/>
    </row>
    <row r="49882" spans="25:25">
      <c r="Y49882" s="176"/>
    </row>
    <row r="49883" spans="25:25">
      <c r="Y49883" s="176"/>
    </row>
    <row r="49884" spans="25:25">
      <c r="Y49884" s="176"/>
    </row>
    <row r="49885" spans="25:25">
      <c r="Y49885" s="176"/>
    </row>
    <row r="49886" spans="25:25">
      <c r="Y49886" s="176"/>
    </row>
    <row r="49887" spans="25:25">
      <c r="Y49887" s="176"/>
    </row>
    <row r="49888" spans="25:25">
      <c r="Y49888" s="176"/>
    </row>
    <row r="49889" spans="25:25">
      <c r="Y49889" s="176"/>
    </row>
    <row r="49890" spans="25:25">
      <c r="Y49890" s="176"/>
    </row>
    <row r="49891" spans="25:25">
      <c r="Y49891" s="176"/>
    </row>
    <row r="49892" spans="25:25">
      <c r="Y49892" s="176"/>
    </row>
    <row r="49893" spans="25:25">
      <c r="Y49893" s="176"/>
    </row>
    <row r="49894" spans="25:25">
      <c r="Y49894" s="176"/>
    </row>
    <row r="49895" spans="25:25">
      <c r="Y49895" s="176"/>
    </row>
    <row r="49896" spans="25:25">
      <c r="Y49896" s="176"/>
    </row>
    <row r="49897" spans="25:25">
      <c r="Y49897" s="176"/>
    </row>
    <row r="49898" spans="25:25">
      <c r="Y49898" s="176"/>
    </row>
    <row r="49899" spans="25:25">
      <c r="Y49899" s="176"/>
    </row>
    <row r="49900" spans="25:25">
      <c r="Y49900" s="176"/>
    </row>
    <row r="49901" spans="25:25">
      <c r="Y49901" s="176"/>
    </row>
    <row r="49902" spans="25:25">
      <c r="Y49902" s="176"/>
    </row>
    <row r="49903" spans="25:25">
      <c r="Y49903" s="176"/>
    </row>
    <row r="49904" spans="25:25">
      <c r="Y49904" s="176"/>
    </row>
    <row r="49905" spans="25:25">
      <c r="Y49905" s="176"/>
    </row>
    <row r="49906" spans="25:25">
      <c r="Y49906" s="176"/>
    </row>
    <row r="49907" spans="25:25">
      <c r="Y49907" s="176"/>
    </row>
    <row r="49908" spans="25:25">
      <c r="Y49908" s="176"/>
    </row>
    <row r="49909" spans="25:25">
      <c r="Y49909" s="176"/>
    </row>
    <row r="49910" spans="25:25">
      <c r="Y49910" s="176"/>
    </row>
    <row r="49911" spans="25:25">
      <c r="Y49911" s="176"/>
    </row>
    <row r="49912" spans="25:25">
      <c r="Y49912" s="176"/>
    </row>
    <row r="49913" spans="25:25">
      <c r="Y49913" s="176"/>
    </row>
    <row r="49914" spans="25:25">
      <c r="Y49914" s="176"/>
    </row>
    <row r="49915" spans="25:25">
      <c r="Y49915" s="176"/>
    </row>
    <row r="49916" spans="25:25">
      <c r="Y49916" s="176"/>
    </row>
    <row r="49917" spans="25:25">
      <c r="Y49917" s="176"/>
    </row>
    <row r="49918" spans="25:25">
      <c r="Y49918" s="176"/>
    </row>
    <row r="49919" spans="25:25">
      <c r="Y49919" s="176"/>
    </row>
    <row r="49920" spans="25:25">
      <c r="Y49920" s="176"/>
    </row>
    <row r="49921" spans="25:25">
      <c r="Y49921" s="176"/>
    </row>
    <row r="49922" spans="25:25">
      <c r="Y49922" s="176"/>
    </row>
    <row r="49923" spans="25:25">
      <c r="Y49923" s="176"/>
    </row>
    <row r="49924" spans="25:25">
      <c r="Y49924" s="176"/>
    </row>
    <row r="49925" spans="25:25">
      <c r="Y49925" s="176"/>
    </row>
    <row r="49926" spans="25:25">
      <c r="Y49926" s="176"/>
    </row>
    <row r="49927" spans="25:25">
      <c r="Y49927" s="176"/>
    </row>
    <row r="49928" spans="25:25">
      <c r="Y49928" s="176"/>
    </row>
    <row r="49929" spans="25:25">
      <c r="Y49929" s="176"/>
    </row>
    <row r="49930" spans="25:25">
      <c r="Y49930" s="176"/>
    </row>
    <row r="49931" spans="25:25">
      <c r="Y49931" s="176"/>
    </row>
    <row r="49932" spans="25:25">
      <c r="Y49932" s="176"/>
    </row>
    <row r="49933" spans="25:25">
      <c r="Y49933" s="176"/>
    </row>
    <row r="49934" spans="25:25">
      <c r="Y49934" s="176"/>
    </row>
    <row r="49935" spans="25:25">
      <c r="Y49935" s="176"/>
    </row>
    <row r="49936" spans="25:25">
      <c r="Y49936" s="176"/>
    </row>
    <row r="49937" spans="25:25">
      <c r="Y49937" s="176"/>
    </row>
    <row r="49938" spans="25:25">
      <c r="Y49938" s="176"/>
    </row>
    <row r="49939" spans="25:25">
      <c r="Y49939" s="176"/>
    </row>
    <row r="49940" spans="25:25">
      <c r="Y49940" s="176"/>
    </row>
    <row r="49941" spans="25:25">
      <c r="Y49941" s="176"/>
    </row>
    <row r="49942" spans="25:25">
      <c r="Y49942" s="176"/>
    </row>
    <row r="49943" spans="25:25">
      <c r="Y49943" s="176"/>
    </row>
    <row r="49944" spans="25:25">
      <c r="Y49944" s="176"/>
    </row>
    <row r="49945" spans="25:25">
      <c r="Y49945" s="176"/>
    </row>
    <row r="49946" spans="25:25">
      <c r="Y49946" s="176"/>
    </row>
    <row r="49947" spans="25:25">
      <c r="Y49947" s="176"/>
    </row>
    <row r="49948" spans="25:25">
      <c r="Y49948" s="176"/>
    </row>
    <row r="49949" spans="25:25">
      <c r="Y49949" s="176"/>
    </row>
    <row r="49950" spans="25:25">
      <c r="Y49950" s="176"/>
    </row>
    <row r="49951" spans="25:25">
      <c r="Y49951" s="176"/>
    </row>
    <row r="49952" spans="25:25">
      <c r="Y49952" s="176"/>
    </row>
    <row r="49953" spans="25:25">
      <c r="Y49953" s="176"/>
    </row>
    <row r="49954" spans="25:25">
      <c r="Y49954" s="176"/>
    </row>
    <row r="49955" spans="25:25">
      <c r="Y49955" s="176"/>
    </row>
    <row r="49956" spans="25:25">
      <c r="Y49956" s="176"/>
    </row>
    <row r="49957" spans="25:25">
      <c r="Y49957" s="176"/>
    </row>
    <row r="49958" spans="25:25">
      <c r="Y49958" s="176"/>
    </row>
    <row r="49959" spans="25:25">
      <c r="Y49959" s="176"/>
    </row>
    <row r="49960" spans="25:25">
      <c r="Y49960" s="176"/>
    </row>
    <row r="49961" spans="25:25">
      <c r="Y49961" s="176"/>
    </row>
    <row r="49962" spans="25:25">
      <c r="Y49962" s="176"/>
    </row>
    <row r="49963" spans="25:25">
      <c r="Y49963" s="176"/>
    </row>
    <row r="49964" spans="25:25">
      <c r="Y49964" s="176"/>
    </row>
    <row r="49965" spans="25:25">
      <c r="Y49965" s="176"/>
    </row>
    <row r="49966" spans="25:25">
      <c r="Y49966" s="176"/>
    </row>
    <row r="49967" spans="25:25">
      <c r="Y49967" s="176"/>
    </row>
    <row r="49968" spans="25:25">
      <c r="Y49968" s="176"/>
    </row>
    <row r="49969" spans="25:25">
      <c r="Y49969" s="176"/>
    </row>
    <row r="49970" spans="25:25">
      <c r="Y49970" s="176"/>
    </row>
    <row r="49971" spans="25:25">
      <c r="Y49971" s="176"/>
    </row>
    <row r="49972" spans="25:25">
      <c r="Y49972" s="176"/>
    </row>
    <row r="49973" spans="25:25">
      <c r="Y49973" s="176"/>
    </row>
    <row r="49974" spans="25:25">
      <c r="Y49974" s="176"/>
    </row>
    <row r="49975" spans="25:25">
      <c r="Y49975" s="176"/>
    </row>
    <row r="49976" spans="25:25">
      <c r="Y49976" s="176"/>
    </row>
    <row r="49977" spans="25:25">
      <c r="Y49977" s="176"/>
    </row>
    <row r="49978" spans="25:25">
      <c r="Y49978" s="176"/>
    </row>
    <row r="49979" spans="25:25">
      <c r="Y49979" s="176"/>
    </row>
    <row r="49980" spans="25:25">
      <c r="Y49980" s="176"/>
    </row>
    <row r="49981" spans="25:25">
      <c r="Y49981" s="176"/>
    </row>
    <row r="49982" spans="25:25">
      <c r="Y49982" s="176"/>
    </row>
    <row r="49983" spans="25:25">
      <c r="Y49983" s="176"/>
    </row>
    <row r="49984" spans="25:25">
      <c r="Y49984" s="176"/>
    </row>
    <row r="49985" spans="25:25">
      <c r="Y49985" s="176"/>
    </row>
    <row r="49986" spans="25:25">
      <c r="Y49986" s="176"/>
    </row>
    <row r="49987" spans="25:25">
      <c r="Y49987" s="176"/>
    </row>
    <row r="49988" spans="25:25">
      <c r="Y49988" s="176"/>
    </row>
    <row r="49989" spans="25:25">
      <c r="Y49989" s="176"/>
    </row>
    <row r="49990" spans="25:25">
      <c r="Y49990" s="176"/>
    </row>
    <row r="49991" spans="25:25">
      <c r="Y49991" s="176"/>
    </row>
    <row r="49992" spans="25:25">
      <c r="Y49992" s="176"/>
    </row>
    <row r="49993" spans="25:25">
      <c r="Y49993" s="176"/>
    </row>
    <row r="49994" spans="25:25">
      <c r="Y49994" s="176"/>
    </row>
    <row r="49995" spans="25:25">
      <c r="Y49995" s="176"/>
    </row>
    <row r="49996" spans="25:25">
      <c r="Y49996" s="176"/>
    </row>
    <row r="49997" spans="25:25">
      <c r="Y49997" s="176"/>
    </row>
    <row r="49998" spans="25:25">
      <c r="Y49998" s="176"/>
    </row>
    <row r="49999" spans="25:25">
      <c r="Y49999" s="176"/>
    </row>
    <row r="50000" spans="25:25">
      <c r="Y50000" s="176"/>
    </row>
    <row r="50001" spans="25:25">
      <c r="Y50001" s="176"/>
    </row>
    <row r="50002" spans="25:25">
      <c r="Y50002" s="176"/>
    </row>
    <row r="50003" spans="25:25">
      <c r="Y50003" s="176"/>
    </row>
    <row r="50004" spans="25:25">
      <c r="Y50004" s="176"/>
    </row>
    <row r="50005" spans="25:25">
      <c r="Y50005" s="176"/>
    </row>
    <row r="50006" spans="25:25">
      <c r="Y50006" s="176"/>
    </row>
    <row r="50007" spans="25:25">
      <c r="Y50007" s="176"/>
    </row>
    <row r="50008" spans="25:25">
      <c r="Y50008" s="176"/>
    </row>
    <row r="50009" spans="25:25">
      <c r="Y50009" s="176"/>
    </row>
    <row r="50010" spans="25:25">
      <c r="Y50010" s="176"/>
    </row>
    <row r="50011" spans="25:25">
      <c r="Y50011" s="176"/>
    </row>
    <row r="50012" spans="25:25">
      <c r="Y50012" s="176"/>
    </row>
    <row r="50013" spans="25:25">
      <c r="Y50013" s="176"/>
    </row>
    <row r="50014" spans="25:25">
      <c r="Y50014" s="176"/>
    </row>
    <row r="50015" spans="25:25">
      <c r="Y50015" s="176"/>
    </row>
    <row r="50016" spans="25:25">
      <c r="Y50016" s="176"/>
    </row>
    <row r="50017" spans="25:25">
      <c r="Y50017" s="176"/>
    </row>
    <row r="50018" spans="25:25">
      <c r="Y50018" s="176"/>
    </row>
    <row r="50019" spans="25:25">
      <c r="Y50019" s="176"/>
    </row>
    <row r="50020" spans="25:25">
      <c r="Y50020" s="176"/>
    </row>
    <row r="50021" spans="25:25">
      <c r="Y50021" s="176"/>
    </row>
    <row r="50022" spans="25:25">
      <c r="Y50022" s="176"/>
    </row>
    <row r="50023" spans="25:25">
      <c r="Y50023" s="176"/>
    </row>
    <row r="50024" spans="25:25">
      <c r="Y50024" s="176"/>
    </row>
    <row r="50025" spans="25:25">
      <c r="Y50025" s="176"/>
    </row>
    <row r="50026" spans="25:25">
      <c r="Y50026" s="176"/>
    </row>
    <row r="50027" spans="25:25">
      <c r="Y50027" s="176"/>
    </row>
    <row r="50028" spans="25:25">
      <c r="Y50028" s="176"/>
    </row>
    <row r="50029" spans="25:25">
      <c r="Y50029" s="176"/>
    </row>
    <row r="50030" spans="25:25">
      <c r="Y50030" s="176"/>
    </row>
    <row r="50031" spans="25:25">
      <c r="Y50031" s="176"/>
    </row>
    <row r="50032" spans="25:25">
      <c r="Y50032" s="176"/>
    </row>
    <row r="50033" spans="25:25">
      <c r="Y50033" s="176"/>
    </row>
    <row r="50034" spans="25:25">
      <c r="Y50034" s="176"/>
    </row>
    <row r="50035" spans="25:25">
      <c r="Y50035" s="176"/>
    </row>
    <row r="50036" spans="25:25">
      <c r="Y50036" s="176"/>
    </row>
    <row r="50037" spans="25:25">
      <c r="Y50037" s="176"/>
    </row>
    <row r="50038" spans="25:25">
      <c r="Y50038" s="176"/>
    </row>
    <row r="50039" spans="25:25">
      <c r="Y50039" s="176"/>
    </row>
    <row r="50040" spans="25:25">
      <c r="Y50040" s="176"/>
    </row>
    <row r="50041" spans="25:25">
      <c r="Y50041" s="176"/>
    </row>
    <row r="50042" spans="25:25">
      <c r="Y50042" s="176"/>
    </row>
    <row r="50043" spans="25:25">
      <c r="Y50043" s="176"/>
    </row>
    <row r="50044" spans="25:25">
      <c r="Y50044" s="176"/>
    </row>
    <row r="50045" spans="25:25">
      <c r="Y50045" s="176"/>
    </row>
    <row r="50046" spans="25:25">
      <c r="Y50046" s="176"/>
    </row>
    <row r="50047" spans="25:25">
      <c r="Y50047" s="176"/>
    </row>
    <row r="50048" spans="25:25">
      <c r="Y50048" s="176"/>
    </row>
    <row r="50049" spans="25:25">
      <c r="Y50049" s="176"/>
    </row>
    <row r="50050" spans="25:25">
      <c r="Y50050" s="176"/>
    </row>
    <row r="50051" spans="25:25">
      <c r="Y50051" s="176"/>
    </row>
    <row r="50052" spans="25:25">
      <c r="Y50052" s="176"/>
    </row>
    <row r="50053" spans="25:25">
      <c r="Y50053" s="176"/>
    </row>
    <row r="50054" spans="25:25">
      <c r="Y50054" s="176"/>
    </row>
    <row r="50055" spans="25:25">
      <c r="Y50055" s="176"/>
    </row>
    <row r="50056" spans="25:25">
      <c r="Y50056" s="176"/>
    </row>
    <row r="50057" spans="25:25">
      <c r="Y50057" s="176"/>
    </row>
    <row r="50058" spans="25:25">
      <c r="Y50058" s="176"/>
    </row>
    <row r="50059" spans="25:25">
      <c r="Y50059" s="176"/>
    </row>
    <row r="50060" spans="25:25">
      <c r="Y50060" s="176"/>
    </row>
    <row r="50061" spans="25:25">
      <c r="Y50061" s="176"/>
    </row>
    <row r="50062" spans="25:25">
      <c r="Y50062" s="176"/>
    </row>
    <row r="50063" spans="25:25">
      <c r="Y50063" s="176"/>
    </row>
    <row r="50064" spans="25:25">
      <c r="Y50064" s="176"/>
    </row>
    <row r="50065" spans="25:25">
      <c r="Y50065" s="176"/>
    </row>
    <row r="50066" spans="25:25">
      <c r="Y50066" s="176"/>
    </row>
    <row r="50067" spans="25:25">
      <c r="Y50067" s="176"/>
    </row>
    <row r="50068" spans="25:25">
      <c r="Y50068" s="176"/>
    </row>
    <row r="50069" spans="25:25">
      <c r="Y50069" s="176"/>
    </row>
    <row r="50070" spans="25:25">
      <c r="Y50070" s="176"/>
    </row>
    <row r="50071" spans="25:25">
      <c r="Y50071" s="176"/>
    </row>
    <row r="50072" spans="25:25">
      <c r="Y50072" s="176"/>
    </row>
    <row r="50073" spans="25:25">
      <c r="Y50073" s="176"/>
    </row>
    <row r="50074" spans="25:25">
      <c r="Y50074" s="176"/>
    </row>
    <row r="50075" spans="25:25">
      <c r="Y50075" s="176"/>
    </row>
    <row r="50076" spans="25:25">
      <c r="Y50076" s="176"/>
    </row>
    <row r="50077" spans="25:25">
      <c r="Y50077" s="176"/>
    </row>
    <row r="50078" spans="25:25">
      <c r="Y50078" s="176"/>
    </row>
    <row r="50079" spans="25:25">
      <c r="Y50079" s="176"/>
    </row>
    <row r="50080" spans="25:25">
      <c r="Y50080" s="176"/>
    </row>
    <row r="50081" spans="25:25">
      <c r="Y50081" s="176"/>
    </row>
    <row r="50082" spans="25:25">
      <c r="Y50082" s="176"/>
    </row>
    <row r="50083" spans="25:25">
      <c r="Y50083" s="176"/>
    </row>
    <row r="50084" spans="25:25">
      <c r="Y50084" s="176"/>
    </row>
    <row r="50085" spans="25:25">
      <c r="Y50085" s="176"/>
    </row>
    <row r="50086" spans="25:25">
      <c r="Y50086" s="176"/>
    </row>
    <row r="50087" spans="25:25">
      <c r="Y50087" s="176"/>
    </row>
    <row r="50088" spans="25:25">
      <c r="Y50088" s="176"/>
    </row>
    <row r="50089" spans="25:25">
      <c r="Y50089" s="176"/>
    </row>
    <row r="50090" spans="25:25">
      <c r="Y50090" s="176"/>
    </row>
    <row r="50091" spans="25:25">
      <c r="Y50091" s="176"/>
    </row>
    <row r="50092" spans="25:25">
      <c r="Y50092" s="176"/>
    </row>
    <row r="50093" spans="25:25">
      <c r="Y50093" s="176"/>
    </row>
    <row r="50094" spans="25:25">
      <c r="Y50094" s="176"/>
    </row>
    <row r="50095" spans="25:25">
      <c r="Y50095" s="176"/>
    </row>
    <row r="50096" spans="25:25">
      <c r="Y50096" s="176"/>
    </row>
    <row r="50097" spans="25:25">
      <c r="Y50097" s="176"/>
    </row>
    <row r="50098" spans="25:25">
      <c r="Y50098" s="176"/>
    </row>
    <row r="50099" spans="25:25">
      <c r="Y50099" s="176"/>
    </row>
    <row r="50100" spans="25:25">
      <c r="Y50100" s="176"/>
    </row>
    <row r="50101" spans="25:25">
      <c r="Y50101" s="176"/>
    </row>
    <row r="50102" spans="25:25">
      <c r="Y50102" s="176"/>
    </row>
    <row r="50103" spans="25:25">
      <c r="Y50103" s="176"/>
    </row>
    <row r="50104" spans="25:25">
      <c r="Y50104" s="176"/>
    </row>
    <row r="50105" spans="25:25">
      <c r="Y50105" s="176"/>
    </row>
    <row r="50106" spans="25:25">
      <c r="Y50106" s="176"/>
    </row>
    <row r="50107" spans="25:25">
      <c r="Y50107" s="176"/>
    </row>
    <row r="50108" spans="25:25">
      <c r="Y50108" s="176"/>
    </row>
    <row r="50109" spans="25:25">
      <c r="Y50109" s="176"/>
    </row>
    <row r="50110" spans="25:25">
      <c r="Y50110" s="176"/>
    </row>
    <row r="50111" spans="25:25">
      <c r="Y50111" s="176"/>
    </row>
    <row r="50112" spans="25:25">
      <c r="Y50112" s="176"/>
    </row>
    <row r="50113" spans="25:25">
      <c r="Y50113" s="176"/>
    </row>
    <row r="50114" spans="25:25">
      <c r="Y50114" s="176"/>
    </row>
    <row r="50115" spans="25:25">
      <c r="Y50115" s="176"/>
    </row>
    <row r="50116" spans="25:25">
      <c r="Y50116" s="176"/>
    </row>
    <row r="50117" spans="25:25">
      <c r="Y50117" s="176"/>
    </row>
    <row r="50118" spans="25:25">
      <c r="Y50118" s="176"/>
    </row>
    <row r="50119" spans="25:25">
      <c r="Y50119" s="176"/>
    </row>
    <row r="50120" spans="25:25">
      <c r="Y50120" s="176"/>
    </row>
    <row r="50121" spans="25:25">
      <c r="Y50121" s="176"/>
    </row>
    <row r="50122" spans="25:25">
      <c r="Y50122" s="176"/>
    </row>
    <row r="50123" spans="25:25">
      <c r="Y50123" s="176"/>
    </row>
    <row r="50124" spans="25:25">
      <c r="Y50124" s="176"/>
    </row>
    <row r="50125" spans="25:25">
      <c r="Y50125" s="176"/>
    </row>
    <row r="50126" spans="25:25">
      <c r="Y50126" s="176"/>
    </row>
    <row r="50127" spans="25:25">
      <c r="Y50127" s="176"/>
    </row>
    <row r="50128" spans="25:25">
      <c r="Y50128" s="176"/>
    </row>
    <row r="50129" spans="25:25">
      <c r="Y50129" s="176"/>
    </row>
    <row r="50130" spans="25:25">
      <c r="Y50130" s="176"/>
    </row>
    <row r="50131" spans="25:25">
      <c r="Y50131" s="176"/>
    </row>
    <row r="50132" spans="25:25">
      <c r="Y50132" s="176"/>
    </row>
    <row r="50133" spans="25:25">
      <c r="Y50133" s="176"/>
    </row>
    <row r="50134" spans="25:25">
      <c r="Y50134" s="176"/>
    </row>
    <row r="50135" spans="25:25">
      <c r="Y50135" s="176"/>
    </row>
    <row r="50136" spans="25:25">
      <c r="Y50136" s="176"/>
    </row>
    <row r="50137" spans="25:25">
      <c r="Y50137" s="176"/>
    </row>
    <row r="50138" spans="25:25">
      <c r="Y50138" s="176"/>
    </row>
    <row r="50139" spans="25:25">
      <c r="Y50139" s="176"/>
    </row>
    <row r="50140" spans="25:25">
      <c r="Y50140" s="176"/>
    </row>
    <row r="50141" spans="25:25">
      <c r="Y50141" s="176"/>
    </row>
    <row r="50142" spans="25:25">
      <c r="Y50142" s="176"/>
    </row>
    <row r="50143" spans="25:25">
      <c r="Y50143" s="176"/>
    </row>
    <row r="50144" spans="25:25">
      <c r="Y50144" s="176"/>
    </row>
    <row r="50145" spans="25:25">
      <c r="Y50145" s="176"/>
    </row>
    <row r="50146" spans="25:25">
      <c r="Y50146" s="176"/>
    </row>
    <row r="50147" spans="25:25">
      <c r="Y50147" s="176"/>
    </row>
    <row r="50148" spans="25:25">
      <c r="Y50148" s="176"/>
    </row>
    <row r="50149" spans="25:25">
      <c r="Y50149" s="176"/>
    </row>
    <row r="50150" spans="25:25">
      <c r="Y50150" s="176"/>
    </row>
    <row r="50151" spans="25:25">
      <c r="Y50151" s="176"/>
    </row>
    <row r="50152" spans="25:25">
      <c r="Y50152" s="176"/>
    </row>
    <row r="50153" spans="25:25">
      <c r="Y50153" s="176"/>
    </row>
    <row r="50154" spans="25:25">
      <c r="Y50154" s="176"/>
    </row>
    <row r="50155" spans="25:25">
      <c r="Y50155" s="176"/>
    </row>
    <row r="50156" spans="25:25">
      <c r="Y50156" s="176"/>
    </row>
    <row r="50157" spans="25:25">
      <c r="Y50157" s="176"/>
    </row>
    <row r="50158" spans="25:25">
      <c r="Y50158" s="176"/>
    </row>
    <row r="50159" spans="25:25">
      <c r="Y50159" s="176"/>
    </row>
    <row r="50160" spans="25:25">
      <c r="Y50160" s="176"/>
    </row>
    <row r="50161" spans="25:25">
      <c r="Y50161" s="176"/>
    </row>
    <row r="50162" spans="25:25">
      <c r="Y50162" s="176"/>
    </row>
    <row r="50163" spans="25:25">
      <c r="Y50163" s="176"/>
    </row>
    <row r="50164" spans="25:25">
      <c r="Y50164" s="176"/>
    </row>
    <row r="50165" spans="25:25">
      <c r="Y50165" s="176"/>
    </row>
    <row r="50166" spans="25:25">
      <c r="Y50166" s="176"/>
    </row>
    <row r="50167" spans="25:25">
      <c r="Y50167" s="176"/>
    </row>
    <row r="50168" spans="25:25">
      <c r="Y50168" s="176"/>
    </row>
    <row r="50169" spans="25:25">
      <c r="Y50169" s="176"/>
    </row>
    <row r="50170" spans="25:25">
      <c r="Y50170" s="176"/>
    </row>
    <row r="50171" spans="25:25">
      <c r="Y50171" s="176"/>
    </row>
    <row r="50172" spans="25:25">
      <c r="Y50172" s="176"/>
    </row>
    <row r="50173" spans="25:25">
      <c r="Y50173" s="176"/>
    </row>
    <row r="50174" spans="25:25">
      <c r="Y50174" s="176"/>
    </row>
    <row r="50175" spans="25:25">
      <c r="Y50175" s="176"/>
    </row>
    <row r="50176" spans="25:25">
      <c r="Y50176" s="176"/>
    </row>
    <row r="50177" spans="25:25">
      <c r="Y50177" s="176"/>
    </row>
    <row r="50178" spans="25:25">
      <c r="Y50178" s="176"/>
    </row>
    <row r="50179" spans="25:25">
      <c r="Y50179" s="176"/>
    </row>
    <row r="50180" spans="25:25">
      <c r="Y50180" s="176"/>
    </row>
    <row r="50181" spans="25:25">
      <c r="Y50181" s="176"/>
    </row>
    <row r="50182" spans="25:25">
      <c r="Y50182" s="176"/>
    </row>
    <row r="50183" spans="25:25">
      <c r="Y50183" s="176"/>
    </row>
    <row r="50184" spans="25:25">
      <c r="Y50184" s="176"/>
    </row>
    <row r="50185" spans="25:25">
      <c r="Y50185" s="176"/>
    </row>
    <row r="50186" spans="25:25">
      <c r="Y50186" s="176"/>
    </row>
    <row r="50187" spans="25:25">
      <c r="Y50187" s="176"/>
    </row>
    <row r="50188" spans="25:25">
      <c r="Y50188" s="176"/>
    </row>
    <row r="50189" spans="25:25">
      <c r="Y50189" s="176"/>
    </row>
    <row r="50190" spans="25:25">
      <c r="Y50190" s="176"/>
    </row>
    <row r="50191" spans="25:25">
      <c r="Y50191" s="176"/>
    </row>
    <row r="50192" spans="25:25">
      <c r="Y50192" s="176"/>
    </row>
    <row r="50193" spans="25:25">
      <c r="Y50193" s="176"/>
    </row>
    <row r="50194" spans="25:25">
      <c r="Y50194" s="176"/>
    </row>
    <row r="50195" spans="25:25">
      <c r="Y50195" s="176"/>
    </row>
    <row r="50196" spans="25:25">
      <c r="Y50196" s="176"/>
    </row>
    <row r="50197" spans="25:25">
      <c r="Y50197" s="176"/>
    </row>
    <row r="50198" spans="25:25">
      <c r="Y50198" s="176"/>
    </row>
    <row r="50199" spans="25:25">
      <c r="Y50199" s="176"/>
    </row>
    <row r="50200" spans="25:25">
      <c r="Y50200" s="176"/>
    </row>
    <row r="50201" spans="25:25">
      <c r="Y50201" s="176"/>
    </row>
    <row r="50202" spans="25:25">
      <c r="Y50202" s="176"/>
    </row>
    <row r="50203" spans="25:25">
      <c r="Y50203" s="176"/>
    </row>
    <row r="50204" spans="25:25">
      <c r="Y50204" s="176"/>
    </row>
    <row r="50205" spans="25:25">
      <c r="Y50205" s="176"/>
    </row>
    <row r="50206" spans="25:25">
      <c r="Y50206" s="176"/>
    </row>
    <row r="50207" spans="25:25">
      <c r="Y50207" s="176"/>
    </row>
    <row r="50208" spans="25:25">
      <c r="Y50208" s="176"/>
    </row>
    <row r="50209" spans="25:25">
      <c r="Y50209" s="176"/>
    </row>
    <row r="50210" spans="25:25">
      <c r="Y50210" s="176"/>
    </row>
    <row r="50211" spans="25:25">
      <c r="Y50211" s="176"/>
    </row>
    <row r="50212" spans="25:25">
      <c r="Y50212" s="176"/>
    </row>
    <row r="50213" spans="25:25">
      <c r="Y50213" s="176"/>
    </row>
    <row r="50214" spans="25:25">
      <c r="Y50214" s="176"/>
    </row>
    <row r="50215" spans="25:25">
      <c r="Y50215" s="176"/>
    </row>
    <row r="50216" spans="25:25">
      <c r="Y50216" s="176"/>
    </row>
    <row r="50217" spans="25:25">
      <c r="Y50217" s="176"/>
    </row>
    <row r="50218" spans="25:25">
      <c r="Y50218" s="176"/>
    </row>
    <row r="50219" spans="25:25">
      <c r="Y50219" s="176"/>
    </row>
    <row r="50220" spans="25:25">
      <c r="Y50220" s="176"/>
    </row>
    <row r="50221" spans="25:25">
      <c r="Y50221" s="176"/>
    </row>
    <row r="50222" spans="25:25">
      <c r="Y50222" s="176"/>
    </row>
    <row r="50223" spans="25:25">
      <c r="Y50223" s="176"/>
    </row>
    <row r="50224" spans="25:25">
      <c r="Y50224" s="176"/>
    </row>
    <row r="50225" spans="25:25">
      <c r="Y50225" s="176"/>
    </row>
    <row r="50226" spans="25:25">
      <c r="Y50226" s="176"/>
    </row>
    <row r="50227" spans="25:25">
      <c r="Y50227" s="176"/>
    </row>
    <row r="50228" spans="25:25">
      <c r="Y50228" s="176"/>
    </row>
    <row r="50229" spans="25:25">
      <c r="Y50229" s="176"/>
    </row>
    <row r="50230" spans="25:25">
      <c r="Y50230" s="176"/>
    </row>
    <row r="50231" spans="25:25">
      <c r="Y50231" s="176"/>
    </row>
    <row r="50232" spans="25:25">
      <c r="Y50232" s="176"/>
    </row>
    <row r="50233" spans="25:25">
      <c r="Y50233" s="176"/>
    </row>
    <row r="50234" spans="25:25">
      <c r="Y50234" s="176"/>
    </row>
    <row r="50235" spans="25:25">
      <c r="Y50235" s="176"/>
    </row>
    <row r="50236" spans="25:25">
      <c r="Y50236" s="176"/>
    </row>
    <row r="50237" spans="25:25">
      <c r="Y50237" s="176"/>
    </row>
    <row r="50238" spans="25:25">
      <c r="Y50238" s="176"/>
    </row>
    <row r="50239" spans="25:25">
      <c r="Y50239" s="176"/>
    </row>
    <row r="50240" spans="25:25">
      <c r="Y50240" s="176"/>
    </row>
    <row r="50241" spans="25:25">
      <c r="Y50241" s="176"/>
    </row>
    <row r="50242" spans="25:25">
      <c r="Y50242" s="176"/>
    </row>
    <row r="50243" spans="25:25">
      <c r="Y50243" s="176"/>
    </row>
    <row r="50244" spans="25:25">
      <c r="Y50244" s="176"/>
    </row>
    <row r="50245" spans="25:25">
      <c r="Y50245" s="176"/>
    </row>
    <row r="50246" spans="25:25">
      <c r="Y50246" s="176"/>
    </row>
    <row r="50247" spans="25:25">
      <c r="Y50247" s="176"/>
    </row>
    <row r="50248" spans="25:25">
      <c r="Y50248" s="176"/>
    </row>
    <row r="50249" spans="25:25">
      <c r="Y50249" s="176"/>
    </row>
    <row r="50250" spans="25:25">
      <c r="Y50250" s="176"/>
    </row>
    <row r="50251" spans="25:25">
      <c r="Y50251" s="176"/>
    </row>
    <row r="50252" spans="25:25">
      <c r="Y50252" s="176"/>
    </row>
    <row r="50253" spans="25:25">
      <c r="Y50253" s="176"/>
    </row>
    <row r="50254" spans="25:25">
      <c r="Y50254" s="176"/>
    </row>
    <row r="50255" spans="25:25">
      <c r="Y50255" s="176"/>
    </row>
    <row r="50256" spans="25:25">
      <c r="Y50256" s="176"/>
    </row>
    <row r="50257" spans="25:25">
      <c r="Y50257" s="176"/>
    </row>
    <row r="50258" spans="25:25">
      <c r="Y50258" s="176"/>
    </row>
    <row r="50259" spans="25:25">
      <c r="Y50259" s="176"/>
    </row>
    <row r="50260" spans="25:25">
      <c r="Y50260" s="176"/>
    </row>
    <row r="50261" spans="25:25">
      <c r="Y50261" s="176"/>
    </row>
    <row r="50262" spans="25:25">
      <c r="Y50262" s="176"/>
    </row>
    <row r="50263" spans="25:25">
      <c r="Y50263" s="176"/>
    </row>
    <row r="50264" spans="25:25">
      <c r="Y50264" s="176"/>
    </row>
    <row r="50265" spans="25:25">
      <c r="Y50265" s="176"/>
    </row>
    <row r="50266" spans="25:25">
      <c r="Y50266" s="176"/>
    </row>
    <row r="50267" spans="25:25">
      <c r="Y50267" s="176"/>
    </row>
    <row r="50268" spans="25:25">
      <c r="Y50268" s="176"/>
    </row>
    <row r="50269" spans="25:25">
      <c r="Y50269" s="176"/>
    </row>
    <row r="50270" spans="25:25">
      <c r="Y50270" s="176"/>
    </row>
    <row r="50271" spans="25:25">
      <c r="Y50271" s="176"/>
    </row>
    <row r="50272" spans="25:25">
      <c r="Y50272" s="176"/>
    </row>
    <row r="50273" spans="25:25">
      <c r="Y50273" s="176"/>
    </row>
    <row r="50274" spans="25:25">
      <c r="Y50274" s="176"/>
    </row>
    <row r="50275" spans="25:25">
      <c r="Y50275" s="176"/>
    </row>
    <row r="50276" spans="25:25">
      <c r="Y50276" s="176"/>
    </row>
    <row r="50277" spans="25:25">
      <c r="Y50277" s="176"/>
    </row>
    <row r="50278" spans="25:25">
      <c r="Y50278" s="176"/>
    </row>
    <row r="50279" spans="25:25">
      <c r="Y50279" s="176"/>
    </row>
    <row r="50280" spans="25:25">
      <c r="Y50280" s="176"/>
    </row>
    <row r="50281" spans="25:25">
      <c r="Y50281" s="176"/>
    </row>
    <row r="50282" spans="25:25">
      <c r="Y50282" s="176"/>
    </row>
    <row r="50283" spans="25:25">
      <c r="Y50283" s="176"/>
    </row>
    <row r="50284" spans="25:25">
      <c r="Y50284" s="176"/>
    </row>
    <row r="50285" spans="25:25">
      <c r="Y50285" s="176"/>
    </row>
    <row r="50286" spans="25:25">
      <c r="Y50286" s="176"/>
    </row>
    <row r="50287" spans="25:25">
      <c r="Y50287" s="176"/>
    </row>
    <row r="50288" spans="25:25">
      <c r="Y50288" s="176"/>
    </row>
    <row r="50289" spans="25:25">
      <c r="Y50289" s="176"/>
    </row>
    <row r="50290" spans="25:25">
      <c r="Y50290" s="176"/>
    </row>
    <row r="50291" spans="25:25">
      <c r="Y50291" s="176"/>
    </row>
    <row r="50292" spans="25:25">
      <c r="Y50292" s="176"/>
    </row>
    <row r="50293" spans="25:25">
      <c r="Y50293" s="176"/>
    </row>
    <row r="50294" spans="25:25">
      <c r="Y50294" s="176"/>
    </row>
    <row r="50295" spans="25:25">
      <c r="Y50295" s="176"/>
    </row>
    <row r="50296" spans="25:25">
      <c r="Y50296" s="176"/>
    </row>
    <row r="50297" spans="25:25">
      <c r="Y50297" s="176"/>
    </row>
    <row r="50298" spans="25:25">
      <c r="Y50298" s="176"/>
    </row>
    <row r="50299" spans="25:25">
      <c r="Y50299" s="176"/>
    </row>
    <row r="50300" spans="25:25">
      <c r="Y50300" s="176"/>
    </row>
    <row r="50301" spans="25:25">
      <c r="Y50301" s="176"/>
    </row>
    <row r="50302" spans="25:25">
      <c r="Y50302" s="176"/>
    </row>
    <row r="50303" spans="25:25">
      <c r="Y50303" s="176"/>
    </row>
    <row r="50304" spans="25:25">
      <c r="Y50304" s="176"/>
    </row>
    <row r="50305" spans="25:25">
      <c r="Y50305" s="176"/>
    </row>
    <row r="50306" spans="25:25">
      <c r="Y50306" s="176"/>
    </row>
    <row r="50307" spans="25:25">
      <c r="Y50307" s="176"/>
    </row>
    <row r="50308" spans="25:25">
      <c r="Y50308" s="176"/>
    </row>
    <row r="50309" spans="25:25">
      <c r="Y50309" s="176"/>
    </row>
    <row r="50310" spans="25:25">
      <c r="Y50310" s="176"/>
    </row>
    <row r="50311" spans="25:25">
      <c r="Y50311" s="176"/>
    </row>
    <row r="50312" spans="25:25">
      <c r="Y50312" s="176"/>
    </row>
    <row r="50313" spans="25:25">
      <c r="Y50313" s="176"/>
    </row>
    <row r="50314" spans="25:25">
      <c r="Y50314" s="176"/>
    </row>
    <row r="50315" spans="25:25">
      <c r="Y50315" s="176"/>
    </row>
    <row r="50316" spans="25:25">
      <c r="Y50316" s="176"/>
    </row>
    <row r="50317" spans="25:25">
      <c r="Y50317" s="176"/>
    </row>
    <row r="50318" spans="25:25">
      <c r="Y50318" s="176"/>
    </row>
    <row r="50319" spans="25:25">
      <c r="Y50319" s="176"/>
    </row>
    <row r="50320" spans="25:25">
      <c r="Y50320" s="176"/>
    </row>
    <row r="50321" spans="25:25">
      <c r="Y50321" s="176"/>
    </row>
    <row r="50322" spans="25:25">
      <c r="Y50322" s="176"/>
    </row>
    <row r="50323" spans="25:25">
      <c r="Y50323" s="176"/>
    </row>
    <row r="50324" spans="25:25">
      <c r="Y50324" s="176"/>
    </row>
    <row r="50325" spans="25:25">
      <c r="Y50325" s="176"/>
    </row>
    <row r="50326" spans="25:25">
      <c r="Y50326" s="176"/>
    </row>
    <row r="50327" spans="25:25">
      <c r="Y50327" s="176"/>
    </row>
    <row r="50328" spans="25:25">
      <c r="Y50328" s="176"/>
    </row>
    <row r="50329" spans="25:25">
      <c r="Y50329" s="176"/>
    </row>
    <row r="50330" spans="25:25">
      <c r="Y50330" s="176"/>
    </row>
    <row r="50331" spans="25:25">
      <c r="Y50331" s="176"/>
    </row>
    <row r="50332" spans="25:25">
      <c r="Y50332" s="176"/>
    </row>
    <row r="50333" spans="25:25">
      <c r="Y50333" s="176"/>
    </row>
    <row r="50334" spans="25:25">
      <c r="Y50334" s="176"/>
    </row>
    <row r="50335" spans="25:25">
      <c r="Y50335" s="176"/>
    </row>
    <row r="50336" spans="25:25">
      <c r="Y50336" s="176"/>
    </row>
    <row r="50337" spans="25:25">
      <c r="Y50337" s="176"/>
    </row>
    <row r="50338" spans="25:25">
      <c r="Y50338" s="176"/>
    </row>
    <row r="50339" spans="25:25">
      <c r="Y50339" s="176"/>
    </row>
    <row r="50340" spans="25:25">
      <c r="Y50340" s="176"/>
    </row>
    <row r="50341" spans="25:25">
      <c r="Y50341" s="176"/>
    </row>
    <row r="50342" spans="25:25">
      <c r="Y50342" s="176"/>
    </row>
    <row r="50343" spans="25:25">
      <c r="Y50343" s="176"/>
    </row>
    <row r="50344" spans="25:25">
      <c r="Y50344" s="176"/>
    </row>
    <row r="50345" spans="25:25">
      <c r="Y50345" s="176"/>
    </row>
    <row r="50346" spans="25:25">
      <c r="Y50346" s="176"/>
    </row>
    <row r="50347" spans="25:25">
      <c r="Y50347" s="176"/>
    </row>
    <row r="50348" spans="25:25">
      <c r="Y50348" s="176"/>
    </row>
    <row r="50349" spans="25:25">
      <c r="Y50349" s="176"/>
    </row>
    <row r="50350" spans="25:25">
      <c r="Y50350" s="176"/>
    </row>
    <row r="50351" spans="25:25">
      <c r="Y50351" s="176"/>
    </row>
    <row r="50352" spans="25:25">
      <c r="Y50352" s="176"/>
    </row>
    <row r="50353" spans="25:25">
      <c r="Y50353" s="176"/>
    </row>
    <row r="50354" spans="25:25">
      <c r="Y50354" s="176"/>
    </row>
    <row r="50355" spans="25:25">
      <c r="Y50355" s="176"/>
    </row>
    <row r="50356" spans="25:25">
      <c r="Y50356" s="176"/>
    </row>
    <row r="50357" spans="25:25">
      <c r="Y50357" s="176"/>
    </row>
    <row r="50358" spans="25:25">
      <c r="Y50358" s="176"/>
    </row>
    <row r="50359" spans="25:25">
      <c r="Y50359" s="176"/>
    </row>
    <row r="50360" spans="25:25">
      <c r="Y50360" s="176"/>
    </row>
    <row r="50361" spans="25:25">
      <c r="Y50361" s="176"/>
    </row>
    <row r="50362" spans="25:25">
      <c r="Y50362" s="176"/>
    </row>
    <row r="50363" spans="25:25">
      <c r="Y50363" s="176"/>
    </row>
    <row r="50364" spans="25:25">
      <c r="Y50364" s="176"/>
    </row>
    <row r="50365" spans="25:25">
      <c r="Y50365" s="176"/>
    </row>
    <row r="50366" spans="25:25">
      <c r="Y50366" s="176"/>
    </row>
    <row r="50367" spans="25:25">
      <c r="Y50367" s="176"/>
    </row>
    <row r="50368" spans="25:25">
      <c r="Y50368" s="176"/>
    </row>
    <row r="50369" spans="25:25">
      <c r="Y50369" s="176"/>
    </row>
    <row r="50370" spans="25:25">
      <c r="Y50370" s="176"/>
    </row>
    <row r="50371" spans="25:25">
      <c r="Y50371" s="176"/>
    </row>
    <row r="50372" spans="25:25">
      <c r="Y50372" s="176"/>
    </row>
    <row r="50373" spans="25:25">
      <c r="Y50373" s="176"/>
    </row>
    <row r="50374" spans="25:25">
      <c r="Y50374" s="176"/>
    </row>
    <row r="50375" spans="25:25">
      <c r="Y50375" s="176"/>
    </row>
    <row r="50376" spans="25:25">
      <c r="Y50376" s="176"/>
    </row>
    <row r="50377" spans="25:25">
      <c r="Y50377" s="176"/>
    </row>
    <row r="50378" spans="25:25">
      <c r="Y50378" s="176"/>
    </row>
    <row r="50379" spans="25:25">
      <c r="Y50379" s="176"/>
    </row>
    <row r="50380" spans="25:25">
      <c r="Y50380" s="176"/>
    </row>
    <row r="50381" spans="25:25">
      <c r="Y50381" s="176"/>
    </row>
    <row r="50382" spans="25:25">
      <c r="Y50382" s="176"/>
    </row>
    <row r="50383" spans="25:25">
      <c r="Y50383" s="176"/>
    </row>
    <row r="50384" spans="25:25">
      <c r="Y50384" s="176"/>
    </row>
    <row r="50385" spans="25:25">
      <c r="Y50385" s="176"/>
    </row>
    <row r="50386" spans="25:25">
      <c r="Y50386" s="176"/>
    </row>
    <row r="50387" spans="25:25">
      <c r="Y50387" s="176"/>
    </row>
    <row r="50388" spans="25:25">
      <c r="Y50388" s="176"/>
    </row>
    <row r="50389" spans="25:25">
      <c r="Y50389" s="176"/>
    </row>
    <row r="50390" spans="25:25">
      <c r="Y50390" s="176"/>
    </row>
    <row r="50391" spans="25:25">
      <c r="Y50391" s="176"/>
    </row>
    <row r="50392" spans="25:25">
      <c r="Y50392" s="176"/>
    </row>
    <row r="50393" spans="25:25">
      <c r="Y50393" s="176"/>
    </row>
    <row r="50394" spans="25:25">
      <c r="Y50394" s="176"/>
    </row>
    <row r="50395" spans="25:25">
      <c r="Y50395" s="176"/>
    </row>
    <row r="50396" spans="25:25">
      <c r="Y50396" s="176"/>
    </row>
    <row r="50397" spans="25:25">
      <c r="Y50397" s="176"/>
    </row>
    <row r="50398" spans="25:25">
      <c r="Y50398" s="176"/>
    </row>
    <row r="50399" spans="25:25">
      <c r="Y50399" s="176"/>
    </row>
    <row r="50400" spans="25:25">
      <c r="Y50400" s="176"/>
    </row>
    <row r="50401" spans="25:25">
      <c r="Y50401" s="176"/>
    </row>
    <row r="50402" spans="25:25">
      <c r="Y50402" s="176"/>
    </row>
    <row r="50403" spans="25:25">
      <c r="Y50403" s="176"/>
    </row>
    <row r="50404" spans="25:25">
      <c r="Y50404" s="176"/>
    </row>
    <row r="50405" spans="25:25">
      <c r="Y50405" s="176"/>
    </row>
    <row r="50406" spans="25:25">
      <c r="Y50406" s="176"/>
    </row>
    <row r="50407" spans="25:25">
      <c r="Y50407" s="176"/>
    </row>
    <row r="50408" spans="25:25">
      <c r="Y50408" s="176"/>
    </row>
    <row r="50409" spans="25:25">
      <c r="Y50409" s="176"/>
    </row>
    <row r="50410" spans="25:25">
      <c r="Y50410" s="176"/>
    </row>
    <row r="50411" spans="25:25">
      <c r="Y50411" s="176"/>
    </row>
    <row r="50412" spans="25:25">
      <c r="Y50412" s="176"/>
    </row>
    <row r="50413" spans="25:25">
      <c r="Y50413" s="176"/>
    </row>
    <row r="50414" spans="25:25">
      <c r="Y50414" s="176"/>
    </row>
    <row r="50415" spans="25:25">
      <c r="Y50415" s="176"/>
    </row>
    <row r="50416" spans="25:25">
      <c r="Y50416" s="176"/>
    </row>
    <row r="50417" spans="25:25">
      <c r="Y50417" s="176"/>
    </row>
    <row r="50418" spans="25:25">
      <c r="Y50418" s="176"/>
    </row>
    <row r="50419" spans="25:25">
      <c r="Y50419" s="176"/>
    </row>
    <row r="50420" spans="25:25">
      <c r="Y50420" s="176"/>
    </row>
    <row r="50421" spans="25:25">
      <c r="Y50421" s="176"/>
    </row>
    <row r="50422" spans="25:25">
      <c r="Y50422" s="176"/>
    </row>
    <row r="50423" spans="25:25">
      <c r="Y50423" s="176"/>
    </row>
    <row r="50424" spans="25:25">
      <c r="Y50424" s="176"/>
    </row>
    <row r="50425" spans="25:25">
      <c r="Y50425" s="176"/>
    </row>
    <row r="50426" spans="25:25">
      <c r="Y50426" s="176"/>
    </row>
    <row r="50427" spans="25:25">
      <c r="Y50427" s="176"/>
    </row>
    <row r="50428" spans="25:25">
      <c r="Y50428" s="176"/>
    </row>
    <row r="50429" spans="25:25">
      <c r="Y50429" s="176"/>
    </row>
    <row r="50430" spans="25:25">
      <c r="Y50430" s="176"/>
    </row>
    <row r="50431" spans="25:25">
      <c r="Y50431" s="176"/>
    </row>
    <row r="50432" spans="25:25">
      <c r="Y50432" s="176"/>
    </row>
    <row r="50433" spans="25:25">
      <c r="Y50433" s="176"/>
    </row>
    <row r="50434" spans="25:25">
      <c r="Y50434" s="176"/>
    </row>
    <row r="50435" spans="25:25">
      <c r="Y50435" s="176"/>
    </row>
    <row r="50436" spans="25:25">
      <c r="Y50436" s="176"/>
    </row>
    <row r="50437" spans="25:25">
      <c r="Y50437" s="176"/>
    </row>
    <row r="50438" spans="25:25">
      <c r="Y50438" s="176"/>
    </row>
    <row r="50439" spans="25:25">
      <c r="Y50439" s="176"/>
    </row>
    <row r="50440" spans="25:25">
      <c r="Y50440" s="176"/>
    </row>
    <row r="50441" spans="25:25">
      <c r="Y50441" s="176"/>
    </row>
    <row r="50442" spans="25:25">
      <c r="Y50442" s="176"/>
    </row>
    <row r="50443" spans="25:25">
      <c r="Y50443" s="176"/>
    </row>
    <row r="50444" spans="25:25">
      <c r="Y50444" s="176"/>
    </row>
    <row r="50445" spans="25:25">
      <c r="Y50445" s="176"/>
    </row>
    <row r="50446" spans="25:25">
      <c r="Y50446" s="176"/>
    </row>
    <row r="50447" spans="25:25">
      <c r="Y50447" s="176"/>
    </row>
    <row r="50448" spans="25:25">
      <c r="Y50448" s="176"/>
    </row>
    <row r="50449" spans="25:25">
      <c r="Y50449" s="176"/>
    </row>
    <row r="50450" spans="25:25">
      <c r="Y50450" s="176"/>
    </row>
    <row r="50451" spans="25:25">
      <c r="Y50451" s="176"/>
    </row>
    <row r="50452" spans="25:25">
      <c r="Y50452" s="176"/>
    </row>
    <row r="50453" spans="25:25">
      <c r="Y50453" s="176"/>
    </row>
    <row r="50454" spans="25:25">
      <c r="Y50454" s="176"/>
    </row>
    <row r="50455" spans="25:25">
      <c r="Y50455" s="176"/>
    </row>
    <row r="50456" spans="25:25">
      <c r="Y50456" s="176"/>
    </row>
    <row r="50457" spans="25:25">
      <c r="Y50457" s="176"/>
    </row>
    <row r="50458" spans="25:25">
      <c r="Y50458" s="176"/>
    </row>
    <row r="50459" spans="25:25">
      <c r="Y50459" s="176"/>
    </row>
    <row r="50460" spans="25:25">
      <c r="Y50460" s="176"/>
    </row>
    <row r="50461" spans="25:25">
      <c r="Y50461" s="176"/>
    </row>
    <row r="50462" spans="25:25">
      <c r="Y50462" s="176"/>
    </row>
    <row r="50463" spans="25:25">
      <c r="Y50463" s="176"/>
    </row>
    <row r="50464" spans="25:25">
      <c r="Y50464" s="176"/>
    </row>
    <row r="50465" spans="25:25">
      <c r="Y50465" s="176"/>
    </row>
    <row r="50466" spans="25:25">
      <c r="Y50466" s="176"/>
    </row>
    <row r="50467" spans="25:25">
      <c r="Y50467" s="176"/>
    </row>
    <row r="50468" spans="25:25">
      <c r="Y50468" s="176"/>
    </row>
    <row r="50469" spans="25:25">
      <c r="Y50469" s="176"/>
    </row>
    <row r="50470" spans="25:25">
      <c r="Y50470" s="176"/>
    </row>
    <row r="50471" spans="25:25">
      <c r="Y50471" s="176"/>
    </row>
    <row r="50472" spans="25:25">
      <c r="Y50472" s="176"/>
    </row>
    <row r="50473" spans="25:25">
      <c r="Y50473" s="176"/>
    </row>
    <row r="50474" spans="25:25">
      <c r="Y50474" s="176"/>
    </row>
    <row r="50475" spans="25:25">
      <c r="Y50475" s="176"/>
    </row>
    <row r="50476" spans="25:25">
      <c r="Y50476" s="176"/>
    </row>
    <row r="50477" spans="25:25">
      <c r="Y50477" s="176"/>
    </row>
    <row r="50478" spans="25:25">
      <c r="Y50478" s="176"/>
    </row>
    <row r="50479" spans="25:25">
      <c r="Y50479" s="176"/>
    </row>
    <row r="50480" spans="25:25">
      <c r="Y50480" s="176"/>
    </row>
    <row r="50481" spans="25:25">
      <c r="Y50481" s="176"/>
    </row>
    <row r="50482" spans="25:25">
      <c r="Y50482" s="176"/>
    </row>
    <row r="50483" spans="25:25">
      <c r="Y50483" s="176"/>
    </row>
    <row r="50484" spans="25:25">
      <c r="Y50484" s="176"/>
    </row>
    <row r="50485" spans="25:25">
      <c r="Y50485" s="176"/>
    </row>
    <row r="50486" spans="25:25">
      <c r="Y50486" s="176"/>
    </row>
    <row r="50487" spans="25:25">
      <c r="Y50487" s="176"/>
    </row>
    <row r="50488" spans="25:25">
      <c r="Y50488" s="176"/>
    </row>
    <row r="50489" spans="25:25">
      <c r="Y50489" s="176"/>
    </row>
    <row r="50490" spans="25:25">
      <c r="Y50490" s="176"/>
    </row>
    <row r="50491" spans="25:25">
      <c r="Y50491" s="176"/>
    </row>
    <row r="50492" spans="25:25">
      <c r="Y50492" s="176"/>
    </row>
    <row r="50493" spans="25:25">
      <c r="Y50493" s="176"/>
    </row>
    <row r="50494" spans="25:25">
      <c r="Y50494" s="176"/>
    </row>
    <row r="50495" spans="25:25">
      <c r="Y50495" s="176"/>
    </row>
    <row r="50496" spans="25:25">
      <c r="Y50496" s="176"/>
    </row>
    <row r="50497" spans="25:25">
      <c r="Y50497" s="176"/>
    </row>
    <row r="50498" spans="25:25">
      <c r="Y50498" s="176"/>
    </row>
    <row r="50499" spans="25:25">
      <c r="Y50499" s="176"/>
    </row>
    <row r="50500" spans="25:25">
      <c r="Y50500" s="176"/>
    </row>
    <row r="50501" spans="25:25">
      <c r="Y50501" s="176"/>
    </row>
    <row r="50502" spans="25:25">
      <c r="Y50502" s="176"/>
    </row>
    <row r="50503" spans="25:25">
      <c r="Y50503" s="176"/>
    </row>
    <row r="50504" spans="25:25">
      <c r="Y50504" s="176"/>
    </row>
    <row r="50505" spans="25:25">
      <c r="Y50505" s="176"/>
    </row>
    <row r="50506" spans="25:25">
      <c r="Y50506" s="176"/>
    </row>
    <row r="50507" spans="25:25">
      <c r="Y50507" s="176"/>
    </row>
    <row r="50508" spans="25:25">
      <c r="Y50508" s="176"/>
    </row>
    <row r="50509" spans="25:25">
      <c r="Y50509" s="176"/>
    </row>
    <row r="50510" spans="25:25">
      <c r="Y50510" s="176"/>
    </row>
    <row r="50511" spans="25:25">
      <c r="Y50511" s="176"/>
    </row>
    <row r="50512" spans="25:25">
      <c r="Y50512" s="176"/>
    </row>
    <row r="50513" spans="25:25">
      <c r="Y50513" s="176"/>
    </row>
    <row r="50514" spans="25:25">
      <c r="Y50514" s="176"/>
    </row>
    <row r="50515" spans="25:25">
      <c r="Y50515" s="176"/>
    </row>
    <row r="50516" spans="25:25">
      <c r="Y50516" s="176"/>
    </row>
    <row r="50517" spans="25:25">
      <c r="Y50517" s="176"/>
    </row>
    <row r="50518" spans="25:25">
      <c r="Y50518" s="176"/>
    </row>
    <row r="50519" spans="25:25">
      <c r="Y50519" s="176"/>
    </row>
    <row r="50520" spans="25:25">
      <c r="Y50520" s="176"/>
    </row>
    <row r="50521" spans="25:25">
      <c r="Y50521" s="176"/>
    </row>
    <row r="50522" spans="25:25">
      <c r="Y50522" s="176"/>
    </row>
    <row r="50523" spans="25:25">
      <c r="Y50523" s="176"/>
    </row>
    <row r="50524" spans="25:25">
      <c r="Y50524" s="176"/>
    </row>
    <row r="50525" spans="25:25">
      <c r="Y50525" s="176"/>
    </row>
    <row r="50526" spans="25:25">
      <c r="Y50526" s="176"/>
    </row>
    <row r="50527" spans="25:25">
      <c r="Y50527" s="176"/>
    </row>
    <row r="50528" spans="25:25">
      <c r="Y50528" s="176"/>
    </row>
    <row r="50529" spans="25:25">
      <c r="Y50529" s="176"/>
    </row>
    <row r="50530" spans="25:25">
      <c r="Y50530" s="176"/>
    </row>
    <row r="50531" spans="25:25">
      <c r="Y50531" s="176"/>
    </row>
    <row r="50532" spans="25:25">
      <c r="Y50532" s="176"/>
    </row>
    <row r="50533" spans="25:25">
      <c r="Y50533" s="176"/>
    </row>
    <row r="50534" spans="25:25">
      <c r="Y50534" s="176"/>
    </row>
    <row r="50535" spans="25:25">
      <c r="Y50535" s="176"/>
    </row>
    <row r="50536" spans="25:25">
      <c r="Y50536" s="176"/>
    </row>
    <row r="50537" spans="25:25">
      <c r="Y50537" s="176"/>
    </row>
    <row r="50538" spans="25:25">
      <c r="Y50538" s="176"/>
    </row>
    <row r="50539" spans="25:25">
      <c r="Y50539" s="176"/>
    </row>
    <row r="50540" spans="25:25">
      <c r="Y50540" s="176"/>
    </row>
    <row r="50541" spans="25:25">
      <c r="Y50541" s="176"/>
    </row>
    <row r="50542" spans="25:25">
      <c r="Y50542" s="176"/>
    </row>
    <row r="50543" spans="25:25">
      <c r="Y50543" s="176"/>
    </row>
    <row r="50544" spans="25:25">
      <c r="Y50544" s="176"/>
    </row>
    <row r="50545" spans="25:25">
      <c r="Y50545" s="176"/>
    </row>
    <row r="50546" spans="25:25">
      <c r="Y50546" s="176"/>
    </row>
    <row r="50547" spans="25:25">
      <c r="Y50547" s="176"/>
    </row>
    <row r="50548" spans="25:25">
      <c r="Y50548" s="176"/>
    </row>
    <row r="50549" spans="25:25">
      <c r="Y50549" s="176"/>
    </row>
    <row r="50550" spans="25:25">
      <c r="Y50550" s="176"/>
    </row>
    <row r="50551" spans="25:25">
      <c r="Y50551" s="176"/>
    </row>
    <row r="50552" spans="25:25">
      <c r="Y50552" s="176"/>
    </row>
    <row r="50553" spans="25:25">
      <c r="Y50553" s="176"/>
    </row>
    <row r="50554" spans="25:25">
      <c r="Y50554" s="176"/>
    </row>
    <row r="50555" spans="25:25">
      <c r="Y50555" s="176"/>
    </row>
    <row r="50556" spans="25:25">
      <c r="Y50556" s="176"/>
    </row>
    <row r="50557" spans="25:25">
      <c r="Y50557" s="176"/>
    </row>
    <row r="50558" spans="25:25">
      <c r="Y50558" s="176"/>
    </row>
    <row r="50559" spans="25:25">
      <c r="Y50559" s="176"/>
    </row>
    <row r="50560" spans="25:25">
      <c r="Y50560" s="176"/>
    </row>
    <row r="50561" spans="25:25">
      <c r="Y50561" s="176"/>
    </row>
    <row r="50562" spans="25:25">
      <c r="Y50562" s="176"/>
    </row>
    <row r="50563" spans="25:25">
      <c r="Y50563" s="176"/>
    </row>
    <row r="50564" spans="25:25">
      <c r="Y50564" s="176"/>
    </row>
    <row r="50565" spans="25:25">
      <c r="Y50565" s="176"/>
    </row>
    <row r="50566" spans="25:25">
      <c r="Y50566" s="176"/>
    </row>
    <row r="50567" spans="25:25">
      <c r="Y50567" s="176"/>
    </row>
    <row r="50568" spans="25:25">
      <c r="Y50568" s="176"/>
    </row>
    <row r="50569" spans="25:25">
      <c r="Y50569" s="176"/>
    </row>
    <row r="50570" spans="25:25">
      <c r="Y50570" s="176"/>
    </row>
    <row r="50571" spans="25:25">
      <c r="Y50571" s="176"/>
    </row>
    <row r="50572" spans="25:25">
      <c r="Y50572" s="176"/>
    </row>
    <row r="50573" spans="25:25">
      <c r="Y50573" s="176"/>
    </row>
    <row r="50574" spans="25:25">
      <c r="Y50574" s="176"/>
    </row>
    <row r="50575" spans="25:25">
      <c r="Y50575" s="176"/>
    </row>
    <row r="50576" spans="25:25">
      <c r="Y50576" s="176"/>
    </row>
    <row r="50577" spans="25:25">
      <c r="Y50577" s="176"/>
    </row>
    <row r="50578" spans="25:25">
      <c r="Y50578" s="176"/>
    </row>
    <row r="50579" spans="25:25">
      <c r="Y50579" s="176"/>
    </row>
    <row r="50580" spans="25:25">
      <c r="Y50580" s="176"/>
    </row>
    <row r="50581" spans="25:25">
      <c r="Y50581" s="176"/>
    </row>
    <row r="50582" spans="25:25">
      <c r="Y50582" s="176"/>
    </row>
    <row r="50583" spans="25:25">
      <c r="Y50583" s="176"/>
    </row>
    <row r="50584" spans="25:25">
      <c r="Y50584" s="176"/>
    </row>
    <row r="50585" spans="25:25">
      <c r="Y50585" s="176"/>
    </row>
    <row r="50586" spans="25:25">
      <c r="Y50586" s="176"/>
    </row>
    <row r="50587" spans="25:25">
      <c r="Y50587" s="176"/>
    </row>
    <row r="50588" spans="25:25">
      <c r="Y50588" s="176"/>
    </row>
    <row r="50589" spans="25:25">
      <c r="Y50589" s="176"/>
    </row>
    <row r="50590" spans="25:25">
      <c r="Y50590" s="176"/>
    </row>
    <row r="50591" spans="25:25">
      <c r="Y50591" s="176"/>
    </row>
    <row r="50592" spans="25:25">
      <c r="Y50592" s="176"/>
    </row>
    <row r="50593" spans="25:25">
      <c r="Y50593" s="176"/>
    </row>
    <row r="50594" spans="25:25">
      <c r="Y50594" s="176"/>
    </row>
    <row r="50595" spans="25:25">
      <c r="Y50595" s="176"/>
    </row>
    <row r="50596" spans="25:25">
      <c r="Y50596" s="176"/>
    </row>
    <row r="50597" spans="25:25">
      <c r="Y50597" s="176"/>
    </row>
    <row r="50598" spans="25:25">
      <c r="Y50598" s="176"/>
    </row>
    <row r="50599" spans="25:25">
      <c r="Y50599" s="176"/>
    </row>
    <row r="50600" spans="25:25">
      <c r="Y50600" s="176"/>
    </row>
    <row r="50601" spans="25:25">
      <c r="Y50601" s="176"/>
    </row>
    <row r="50602" spans="25:25">
      <c r="Y50602" s="176"/>
    </row>
    <row r="50603" spans="25:25">
      <c r="Y50603" s="176"/>
    </row>
    <row r="50604" spans="25:25">
      <c r="Y50604" s="176"/>
    </row>
    <row r="50605" spans="25:25">
      <c r="Y50605" s="176"/>
    </row>
    <row r="50606" spans="25:25">
      <c r="Y50606" s="176"/>
    </row>
    <row r="50607" spans="25:25">
      <c r="Y50607" s="176"/>
    </row>
    <row r="50608" spans="25:25">
      <c r="Y50608" s="176"/>
    </row>
    <row r="50609" spans="25:25">
      <c r="Y50609" s="176"/>
    </row>
    <row r="50610" spans="25:25">
      <c r="Y50610" s="176"/>
    </row>
    <row r="50611" spans="25:25">
      <c r="Y50611" s="176"/>
    </row>
    <row r="50612" spans="25:25">
      <c r="Y50612" s="176"/>
    </row>
    <row r="50613" spans="25:25">
      <c r="Y50613" s="176"/>
    </row>
    <row r="50614" spans="25:25">
      <c r="Y50614" s="176"/>
    </row>
    <row r="50615" spans="25:25">
      <c r="Y50615" s="176"/>
    </row>
    <row r="50616" spans="25:25">
      <c r="Y50616" s="176"/>
    </row>
    <row r="50617" spans="25:25">
      <c r="Y50617" s="176"/>
    </row>
    <row r="50618" spans="25:25">
      <c r="Y50618" s="176"/>
    </row>
    <row r="50619" spans="25:25">
      <c r="Y50619" s="176"/>
    </row>
    <row r="50620" spans="25:25">
      <c r="Y50620" s="176"/>
    </row>
    <row r="50621" spans="25:25">
      <c r="Y50621" s="176"/>
    </row>
    <row r="50622" spans="25:25">
      <c r="Y50622" s="176"/>
    </row>
    <row r="50623" spans="25:25">
      <c r="Y50623" s="176"/>
    </row>
    <row r="50624" spans="25:25">
      <c r="Y50624" s="176"/>
    </row>
    <row r="50625" spans="25:25">
      <c r="Y50625" s="176"/>
    </row>
    <row r="50626" spans="25:25">
      <c r="Y50626" s="176"/>
    </row>
    <row r="50627" spans="25:25">
      <c r="Y50627" s="176"/>
    </row>
    <row r="50628" spans="25:25">
      <c r="Y50628" s="176"/>
    </row>
    <row r="50629" spans="25:25">
      <c r="Y50629" s="176"/>
    </row>
    <row r="50630" spans="25:25">
      <c r="Y50630" s="176"/>
    </row>
    <row r="50631" spans="25:25">
      <c r="Y50631" s="176"/>
    </row>
    <row r="50632" spans="25:25">
      <c r="Y50632" s="176"/>
    </row>
    <row r="50633" spans="25:25">
      <c r="Y50633" s="176"/>
    </row>
    <row r="50634" spans="25:25">
      <c r="Y50634" s="176"/>
    </row>
    <row r="50635" spans="25:25">
      <c r="Y50635" s="176"/>
    </row>
    <row r="50636" spans="25:25">
      <c r="Y50636" s="176"/>
    </row>
    <row r="50637" spans="25:25">
      <c r="Y50637" s="176"/>
    </row>
    <row r="50638" spans="25:25">
      <c r="Y50638" s="176"/>
    </row>
    <row r="50639" spans="25:25">
      <c r="Y50639" s="176"/>
    </row>
    <row r="50640" spans="25:25">
      <c r="Y50640" s="176"/>
    </row>
    <row r="50641" spans="25:25">
      <c r="Y50641" s="176"/>
    </row>
    <row r="50642" spans="25:25">
      <c r="Y50642" s="176"/>
    </row>
    <row r="50643" spans="25:25">
      <c r="Y50643" s="176"/>
    </row>
    <row r="50644" spans="25:25">
      <c r="Y50644" s="176"/>
    </row>
    <row r="50645" spans="25:25">
      <c r="Y50645" s="176"/>
    </row>
    <row r="50646" spans="25:25">
      <c r="Y50646" s="176"/>
    </row>
    <row r="50647" spans="25:25">
      <c r="Y50647" s="176"/>
    </row>
    <row r="50648" spans="25:25">
      <c r="Y50648" s="176"/>
    </row>
    <row r="50649" spans="25:25">
      <c r="Y50649" s="176"/>
    </row>
    <row r="50650" spans="25:25">
      <c r="Y50650" s="176"/>
    </row>
    <row r="50651" spans="25:25">
      <c r="Y50651" s="176"/>
    </row>
    <row r="50652" spans="25:25">
      <c r="Y50652" s="176"/>
    </row>
    <row r="50653" spans="25:25">
      <c r="Y50653" s="176"/>
    </row>
    <row r="50654" spans="25:25">
      <c r="Y50654" s="176"/>
    </row>
    <row r="50655" spans="25:25">
      <c r="Y50655" s="176"/>
    </row>
    <row r="50656" spans="25:25">
      <c r="Y50656" s="176"/>
    </row>
    <row r="50657" spans="25:25">
      <c r="Y50657" s="176"/>
    </row>
    <row r="50658" spans="25:25">
      <c r="Y50658" s="176"/>
    </row>
    <row r="50659" spans="25:25">
      <c r="Y50659" s="176"/>
    </row>
    <row r="50660" spans="25:25">
      <c r="Y50660" s="176"/>
    </row>
    <row r="50661" spans="25:25">
      <c r="Y50661" s="176"/>
    </row>
    <row r="50662" spans="25:25">
      <c r="Y50662" s="176"/>
    </row>
    <row r="50663" spans="25:25">
      <c r="Y50663" s="176"/>
    </row>
    <row r="50664" spans="25:25">
      <c r="Y50664" s="176"/>
    </row>
    <row r="50665" spans="25:25">
      <c r="Y50665" s="176"/>
    </row>
    <row r="50666" spans="25:25">
      <c r="Y50666" s="176"/>
    </row>
    <row r="50667" spans="25:25">
      <c r="Y50667" s="176"/>
    </row>
    <row r="50668" spans="25:25">
      <c r="Y50668" s="176"/>
    </row>
    <row r="50669" spans="25:25">
      <c r="Y50669" s="176"/>
    </row>
    <row r="50670" spans="25:25">
      <c r="Y50670" s="176"/>
    </row>
    <row r="50671" spans="25:25">
      <c r="Y50671" s="176"/>
    </row>
    <row r="50672" spans="25:25">
      <c r="Y50672" s="176"/>
    </row>
    <row r="50673" spans="25:25">
      <c r="Y50673" s="176"/>
    </row>
    <row r="50674" spans="25:25">
      <c r="Y50674" s="176"/>
    </row>
    <row r="50675" spans="25:25">
      <c r="Y50675" s="176"/>
    </row>
    <row r="50676" spans="25:25">
      <c r="Y50676" s="176"/>
    </row>
    <row r="50677" spans="25:25">
      <c r="Y50677" s="176"/>
    </row>
    <row r="50678" spans="25:25">
      <c r="Y50678" s="176"/>
    </row>
    <row r="50679" spans="25:25">
      <c r="Y50679" s="176"/>
    </row>
    <row r="50680" spans="25:25">
      <c r="Y50680" s="176"/>
    </row>
    <row r="50681" spans="25:25">
      <c r="Y50681" s="176"/>
    </row>
    <row r="50682" spans="25:25">
      <c r="Y50682" s="176"/>
    </row>
    <row r="50683" spans="25:25">
      <c r="Y50683" s="176"/>
    </row>
    <row r="50684" spans="25:25">
      <c r="Y50684" s="176"/>
    </row>
    <row r="50685" spans="25:25">
      <c r="Y50685" s="176"/>
    </row>
    <row r="50686" spans="25:25">
      <c r="Y50686" s="176"/>
    </row>
    <row r="50687" spans="25:25">
      <c r="Y50687" s="176"/>
    </row>
    <row r="50688" spans="25:25">
      <c r="Y50688" s="176"/>
    </row>
    <row r="50689" spans="25:25">
      <c r="Y50689" s="176"/>
    </row>
    <row r="50690" spans="25:25">
      <c r="Y50690" s="176"/>
    </row>
    <row r="50691" spans="25:25">
      <c r="Y50691" s="176"/>
    </row>
    <row r="50692" spans="25:25">
      <c r="Y50692" s="176"/>
    </row>
    <row r="50693" spans="25:25">
      <c r="Y50693" s="176"/>
    </row>
    <row r="50694" spans="25:25">
      <c r="Y50694" s="176"/>
    </row>
    <row r="50695" spans="25:25">
      <c r="Y50695" s="176"/>
    </row>
    <row r="50696" spans="25:25">
      <c r="Y50696" s="176"/>
    </row>
    <row r="50697" spans="25:25">
      <c r="Y50697" s="176"/>
    </row>
    <row r="50698" spans="25:25">
      <c r="Y50698" s="176"/>
    </row>
    <row r="50699" spans="25:25">
      <c r="Y50699" s="176"/>
    </row>
    <row r="50700" spans="25:25">
      <c r="Y50700" s="176"/>
    </row>
    <row r="50701" spans="25:25">
      <c r="Y50701" s="176"/>
    </row>
    <row r="50702" spans="25:25">
      <c r="Y50702" s="176"/>
    </row>
    <row r="50703" spans="25:25">
      <c r="Y50703" s="176"/>
    </row>
    <row r="50704" spans="25:25">
      <c r="Y50704" s="176"/>
    </row>
    <row r="50705" spans="25:25">
      <c r="Y50705" s="176"/>
    </row>
    <row r="50706" spans="25:25">
      <c r="Y50706" s="176"/>
    </row>
    <row r="50707" spans="25:25">
      <c r="Y50707" s="176"/>
    </row>
    <row r="50708" spans="25:25">
      <c r="Y50708" s="176"/>
    </row>
    <row r="50709" spans="25:25">
      <c r="Y50709" s="176"/>
    </row>
    <row r="50710" spans="25:25">
      <c r="Y50710" s="176"/>
    </row>
    <row r="50711" spans="25:25">
      <c r="Y50711" s="176"/>
    </row>
    <row r="50712" spans="25:25">
      <c r="Y50712" s="176"/>
    </row>
    <row r="50713" spans="25:25">
      <c r="Y50713" s="176"/>
    </row>
    <row r="50714" spans="25:25">
      <c r="Y50714" s="176"/>
    </row>
    <row r="50715" spans="25:25">
      <c r="Y50715" s="176"/>
    </row>
    <row r="50716" spans="25:25">
      <c r="Y50716" s="176"/>
    </row>
    <row r="50717" spans="25:25">
      <c r="Y50717" s="176"/>
    </row>
    <row r="50718" spans="25:25">
      <c r="Y50718" s="176"/>
    </row>
    <row r="50719" spans="25:25">
      <c r="Y50719" s="176"/>
    </row>
    <row r="50720" spans="25:25">
      <c r="Y50720" s="176"/>
    </row>
    <row r="50721" spans="25:25">
      <c r="Y50721" s="176"/>
    </row>
    <row r="50722" spans="25:25">
      <c r="Y50722" s="176"/>
    </row>
    <row r="50723" spans="25:25">
      <c r="Y50723" s="176"/>
    </row>
    <row r="50724" spans="25:25">
      <c r="Y50724" s="176"/>
    </row>
    <row r="50725" spans="25:25">
      <c r="Y50725" s="176"/>
    </row>
    <row r="50726" spans="25:25">
      <c r="Y50726" s="176"/>
    </row>
    <row r="50727" spans="25:25">
      <c r="Y50727" s="176"/>
    </row>
    <row r="50728" spans="25:25">
      <c r="Y50728" s="176"/>
    </row>
    <row r="50729" spans="25:25">
      <c r="Y50729" s="176"/>
    </row>
    <row r="50730" spans="25:25">
      <c r="Y50730" s="176"/>
    </row>
    <row r="50731" spans="25:25">
      <c r="Y50731" s="176"/>
    </row>
    <row r="50732" spans="25:25">
      <c r="Y50732" s="176"/>
    </row>
    <row r="50733" spans="25:25">
      <c r="Y50733" s="176"/>
    </row>
    <row r="50734" spans="25:25">
      <c r="Y50734" s="176"/>
    </row>
    <row r="50735" spans="25:25">
      <c r="Y50735" s="176"/>
    </row>
    <row r="50736" spans="25:25">
      <c r="Y50736" s="176"/>
    </row>
    <row r="50737" spans="25:25">
      <c r="Y50737" s="176"/>
    </row>
    <row r="50738" spans="25:25">
      <c r="Y50738" s="176"/>
    </row>
    <row r="50739" spans="25:25">
      <c r="Y50739" s="176"/>
    </row>
    <row r="50740" spans="25:25">
      <c r="Y50740" s="176"/>
    </row>
    <row r="50741" spans="25:25">
      <c r="Y50741" s="176"/>
    </row>
    <row r="50742" spans="25:25">
      <c r="Y50742" s="176"/>
    </row>
    <row r="50743" spans="25:25">
      <c r="Y50743" s="176"/>
    </row>
    <row r="50744" spans="25:25">
      <c r="Y50744" s="176"/>
    </row>
    <row r="50745" spans="25:25">
      <c r="Y50745" s="176"/>
    </row>
    <row r="50746" spans="25:25">
      <c r="Y50746" s="176"/>
    </row>
    <row r="50747" spans="25:25">
      <c r="Y50747" s="176"/>
    </row>
    <row r="50748" spans="25:25">
      <c r="Y50748" s="176"/>
    </row>
    <row r="50749" spans="25:25">
      <c r="Y50749" s="176"/>
    </row>
    <row r="50750" spans="25:25">
      <c r="Y50750" s="176"/>
    </row>
    <row r="50751" spans="25:25">
      <c r="Y50751" s="176"/>
    </row>
    <row r="50752" spans="25:25">
      <c r="Y50752" s="176"/>
    </row>
    <row r="50753" spans="25:25">
      <c r="Y50753" s="176"/>
    </row>
    <row r="50754" spans="25:25">
      <c r="Y50754" s="176"/>
    </row>
    <row r="50755" spans="25:25">
      <c r="Y50755" s="176"/>
    </row>
    <row r="50756" spans="25:25">
      <c r="Y50756" s="176"/>
    </row>
    <row r="50757" spans="25:25">
      <c r="Y50757" s="176"/>
    </row>
    <row r="50758" spans="25:25">
      <c r="Y50758" s="176"/>
    </row>
    <row r="50759" spans="25:25">
      <c r="Y50759" s="176"/>
    </row>
    <row r="50760" spans="25:25">
      <c r="Y50760" s="176"/>
    </row>
    <row r="50761" spans="25:25">
      <c r="Y50761" s="176"/>
    </row>
    <row r="50762" spans="25:25">
      <c r="Y50762" s="176"/>
    </row>
    <row r="50763" spans="25:25">
      <c r="Y50763" s="176"/>
    </row>
    <row r="50764" spans="25:25">
      <c r="Y50764" s="176"/>
    </row>
    <row r="50765" spans="25:25">
      <c r="Y50765" s="176"/>
    </row>
    <row r="50766" spans="25:25">
      <c r="Y50766" s="176"/>
    </row>
    <row r="50767" spans="25:25">
      <c r="Y50767" s="176"/>
    </row>
    <row r="50768" spans="25:25">
      <c r="Y50768" s="176"/>
    </row>
    <row r="50769" spans="25:25">
      <c r="Y50769" s="176"/>
    </row>
    <row r="50770" spans="25:25">
      <c r="Y50770" s="176"/>
    </row>
    <row r="50771" spans="25:25">
      <c r="Y50771" s="176"/>
    </row>
    <row r="50772" spans="25:25">
      <c r="Y50772" s="176"/>
    </row>
    <row r="50773" spans="25:25">
      <c r="Y50773" s="176"/>
    </row>
    <row r="50774" spans="25:25">
      <c r="Y50774" s="176"/>
    </row>
    <row r="50775" spans="25:25">
      <c r="Y50775" s="176"/>
    </row>
    <row r="50776" spans="25:25">
      <c r="Y50776" s="176"/>
    </row>
    <row r="50777" spans="25:25">
      <c r="Y50777" s="176"/>
    </row>
    <row r="50778" spans="25:25">
      <c r="Y50778" s="176"/>
    </row>
    <row r="50779" spans="25:25">
      <c r="Y50779" s="176"/>
    </row>
    <row r="50780" spans="25:25">
      <c r="Y50780" s="176"/>
    </row>
    <row r="50781" spans="25:25">
      <c r="Y50781" s="176"/>
    </row>
    <row r="50782" spans="25:25">
      <c r="Y50782" s="176"/>
    </row>
    <row r="50783" spans="25:25">
      <c r="Y50783" s="176"/>
    </row>
    <row r="50784" spans="25:25">
      <c r="Y50784" s="176"/>
    </row>
    <row r="50785" spans="25:25">
      <c r="Y50785" s="176"/>
    </row>
    <row r="50786" spans="25:25">
      <c r="Y50786" s="176"/>
    </row>
    <row r="50787" spans="25:25">
      <c r="Y50787" s="176"/>
    </row>
    <row r="50788" spans="25:25">
      <c r="Y50788" s="176"/>
    </row>
    <row r="50789" spans="25:25">
      <c r="Y50789" s="176"/>
    </row>
    <row r="50790" spans="25:25">
      <c r="Y50790" s="176"/>
    </row>
    <row r="50791" spans="25:25">
      <c r="Y50791" s="176"/>
    </row>
    <row r="50792" spans="25:25">
      <c r="Y50792" s="176"/>
    </row>
    <row r="50793" spans="25:25">
      <c r="Y50793" s="176"/>
    </row>
    <row r="50794" spans="25:25">
      <c r="Y50794" s="176"/>
    </row>
    <row r="50795" spans="25:25">
      <c r="Y50795" s="176"/>
    </row>
    <row r="50796" spans="25:25">
      <c r="Y50796" s="176"/>
    </row>
    <row r="50797" spans="25:25">
      <c r="Y50797" s="176"/>
    </row>
    <row r="50798" spans="25:25">
      <c r="Y50798" s="176"/>
    </row>
    <row r="50799" spans="25:25">
      <c r="Y50799" s="176"/>
    </row>
    <row r="50800" spans="25:25">
      <c r="Y50800" s="176"/>
    </row>
    <row r="50801" spans="25:25">
      <c r="Y50801" s="176"/>
    </row>
    <row r="50802" spans="25:25">
      <c r="Y50802" s="176"/>
    </row>
    <row r="50803" spans="25:25">
      <c r="Y50803" s="176"/>
    </row>
    <row r="50804" spans="25:25">
      <c r="Y50804" s="176"/>
    </row>
    <row r="50805" spans="25:25">
      <c r="Y50805" s="176"/>
    </row>
    <row r="50806" spans="25:25">
      <c r="Y50806" s="176"/>
    </row>
    <row r="50807" spans="25:25">
      <c r="Y50807" s="176"/>
    </row>
    <row r="50808" spans="25:25">
      <c r="Y50808" s="176"/>
    </row>
    <row r="50809" spans="25:25">
      <c r="Y50809" s="176"/>
    </row>
    <row r="50810" spans="25:25">
      <c r="Y50810" s="176"/>
    </row>
    <row r="50811" spans="25:25">
      <c r="Y50811" s="176"/>
    </row>
    <row r="50812" spans="25:25">
      <c r="Y50812" s="176"/>
    </row>
    <row r="50813" spans="25:25">
      <c r="Y50813" s="176"/>
    </row>
    <row r="50814" spans="25:25">
      <c r="Y50814" s="176"/>
    </row>
    <row r="50815" spans="25:25">
      <c r="Y50815" s="176"/>
    </row>
    <row r="50816" spans="25:25">
      <c r="Y50816" s="176"/>
    </row>
    <row r="50817" spans="25:25">
      <c r="Y50817" s="176"/>
    </row>
    <row r="50818" spans="25:25">
      <c r="Y50818" s="176"/>
    </row>
    <row r="50819" spans="25:25">
      <c r="Y50819" s="176"/>
    </row>
    <row r="50820" spans="25:25">
      <c r="Y50820" s="176"/>
    </row>
    <row r="50821" spans="25:25">
      <c r="Y50821" s="176"/>
    </row>
    <row r="50822" spans="25:25">
      <c r="Y50822" s="176"/>
    </row>
    <row r="50823" spans="25:25">
      <c r="Y50823" s="176"/>
    </row>
    <row r="50824" spans="25:25">
      <c r="Y50824" s="176"/>
    </row>
    <row r="50825" spans="25:25">
      <c r="Y50825" s="176"/>
    </row>
    <row r="50826" spans="25:25">
      <c r="Y50826" s="176"/>
    </row>
    <row r="50827" spans="25:25">
      <c r="Y50827" s="176"/>
    </row>
    <row r="50828" spans="25:25">
      <c r="Y50828" s="176"/>
    </row>
    <row r="50829" spans="25:25">
      <c r="Y50829" s="176"/>
    </row>
    <row r="50830" spans="25:25">
      <c r="Y50830" s="176"/>
    </row>
    <row r="50831" spans="25:25">
      <c r="Y50831" s="176"/>
    </row>
    <row r="50832" spans="25:25">
      <c r="Y50832" s="176"/>
    </row>
    <row r="50833" spans="25:25">
      <c r="Y50833" s="176"/>
    </row>
    <row r="50834" spans="25:25">
      <c r="Y50834" s="176"/>
    </row>
    <row r="50835" spans="25:25">
      <c r="Y50835" s="176"/>
    </row>
    <row r="50836" spans="25:25">
      <c r="Y50836" s="176"/>
    </row>
    <row r="50837" spans="25:25">
      <c r="Y50837" s="176"/>
    </row>
    <row r="50838" spans="25:25">
      <c r="Y50838" s="176"/>
    </row>
    <row r="50839" spans="25:25">
      <c r="Y50839" s="176"/>
    </row>
    <row r="50840" spans="25:25">
      <c r="Y50840" s="176"/>
    </row>
    <row r="50841" spans="25:25">
      <c r="Y50841" s="176"/>
    </row>
    <row r="50842" spans="25:25">
      <c r="Y50842" s="176"/>
    </row>
    <row r="50843" spans="25:25">
      <c r="Y50843" s="176"/>
    </row>
    <row r="50844" spans="25:25">
      <c r="Y50844" s="176"/>
    </row>
    <row r="50845" spans="25:25">
      <c r="Y50845" s="176"/>
    </row>
    <row r="50846" spans="25:25">
      <c r="Y50846" s="176"/>
    </row>
    <row r="50847" spans="25:25">
      <c r="Y50847" s="176"/>
    </row>
    <row r="50848" spans="25:25">
      <c r="Y50848" s="176"/>
    </row>
    <row r="50849" spans="25:25">
      <c r="Y50849" s="176"/>
    </row>
    <row r="50850" spans="25:25">
      <c r="Y50850" s="176"/>
    </row>
    <row r="50851" spans="25:25">
      <c r="Y50851" s="176"/>
    </row>
    <row r="50852" spans="25:25">
      <c r="Y50852" s="176"/>
    </row>
    <row r="50853" spans="25:25">
      <c r="Y50853" s="176"/>
    </row>
    <row r="50854" spans="25:25">
      <c r="Y50854" s="176"/>
    </row>
    <row r="50855" spans="25:25">
      <c r="Y50855" s="176"/>
    </row>
    <row r="50856" spans="25:25">
      <c r="Y50856" s="176"/>
    </row>
    <row r="50857" spans="25:25">
      <c r="Y50857" s="176"/>
    </row>
    <row r="50858" spans="25:25">
      <c r="Y50858" s="176"/>
    </row>
    <row r="50859" spans="25:25">
      <c r="Y50859" s="176"/>
    </row>
    <row r="50860" spans="25:25">
      <c r="Y50860" s="176"/>
    </row>
    <row r="50861" spans="25:25">
      <c r="Y50861" s="176"/>
    </row>
    <row r="50862" spans="25:25">
      <c r="Y50862" s="176"/>
    </row>
    <row r="50863" spans="25:25">
      <c r="Y50863" s="176"/>
    </row>
    <row r="50864" spans="25:25">
      <c r="Y50864" s="176"/>
    </row>
    <row r="50865" spans="25:25">
      <c r="Y50865" s="176"/>
    </row>
    <row r="50866" spans="25:25">
      <c r="Y50866" s="176"/>
    </row>
    <row r="50867" spans="25:25">
      <c r="Y50867" s="176"/>
    </row>
    <row r="50868" spans="25:25">
      <c r="Y50868" s="176"/>
    </row>
    <row r="50869" spans="25:25">
      <c r="Y50869" s="176"/>
    </row>
    <row r="50870" spans="25:25">
      <c r="Y50870" s="176"/>
    </row>
    <row r="50871" spans="25:25">
      <c r="Y50871" s="176"/>
    </row>
    <row r="50872" spans="25:25">
      <c r="Y50872" s="176"/>
    </row>
    <row r="50873" spans="25:25">
      <c r="Y50873" s="176"/>
    </row>
    <row r="50874" spans="25:25">
      <c r="Y50874" s="176"/>
    </row>
    <row r="50875" spans="25:25">
      <c r="Y50875" s="176"/>
    </row>
    <row r="50876" spans="25:25">
      <c r="Y50876" s="176"/>
    </row>
    <row r="50877" spans="25:25">
      <c r="Y50877" s="176"/>
    </row>
    <row r="50878" spans="25:25">
      <c r="Y50878" s="176"/>
    </row>
    <row r="50879" spans="25:25">
      <c r="Y50879" s="176"/>
    </row>
    <row r="50880" spans="25:25">
      <c r="Y50880" s="176"/>
    </row>
    <row r="50881" spans="25:25">
      <c r="Y50881" s="176"/>
    </row>
    <row r="50882" spans="25:25">
      <c r="Y50882" s="176"/>
    </row>
    <row r="50883" spans="25:25">
      <c r="Y50883" s="176"/>
    </row>
    <row r="50884" spans="25:25">
      <c r="Y50884" s="176"/>
    </row>
    <row r="50885" spans="25:25">
      <c r="Y50885" s="176"/>
    </row>
    <row r="50886" spans="25:25">
      <c r="Y50886" s="176"/>
    </row>
    <row r="50887" spans="25:25">
      <c r="Y50887" s="176"/>
    </row>
    <row r="50888" spans="25:25">
      <c r="Y50888" s="176"/>
    </row>
    <row r="50889" spans="25:25">
      <c r="Y50889" s="176"/>
    </row>
    <row r="50890" spans="25:25">
      <c r="Y50890" s="176"/>
    </row>
    <row r="50891" spans="25:25">
      <c r="Y50891" s="176"/>
    </row>
    <row r="50892" spans="25:25">
      <c r="Y50892" s="176"/>
    </row>
    <row r="50893" spans="25:25">
      <c r="Y50893" s="176"/>
    </row>
    <row r="50894" spans="25:25">
      <c r="Y50894" s="176"/>
    </row>
    <row r="50895" spans="25:25">
      <c r="Y50895" s="176"/>
    </row>
    <row r="50896" spans="25:25">
      <c r="Y50896" s="176"/>
    </row>
    <row r="50897" spans="25:25">
      <c r="Y50897" s="176"/>
    </row>
    <row r="50898" spans="25:25">
      <c r="Y50898" s="176"/>
    </row>
    <row r="50899" spans="25:25">
      <c r="Y50899" s="176"/>
    </row>
    <row r="50900" spans="25:25">
      <c r="Y50900" s="176"/>
    </row>
    <row r="50901" spans="25:25">
      <c r="Y50901" s="176"/>
    </row>
    <row r="50902" spans="25:25">
      <c r="Y50902" s="176"/>
    </row>
    <row r="50903" spans="25:25">
      <c r="Y50903" s="176"/>
    </row>
    <row r="50904" spans="25:25">
      <c r="Y50904" s="176"/>
    </row>
    <row r="50905" spans="25:25">
      <c r="Y50905" s="176"/>
    </row>
    <row r="50906" spans="25:25">
      <c r="Y50906" s="176"/>
    </row>
    <row r="50907" spans="25:25">
      <c r="Y50907" s="176"/>
    </row>
    <row r="50908" spans="25:25">
      <c r="Y50908" s="176"/>
    </row>
    <row r="50909" spans="25:25">
      <c r="Y50909" s="176"/>
    </row>
    <row r="50910" spans="25:25">
      <c r="Y50910" s="176"/>
    </row>
    <row r="50911" spans="25:25">
      <c r="Y50911" s="176"/>
    </row>
    <row r="50912" spans="25:25">
      <c r="Y50912" s="176"/>
    </row>
    <row r="50913" spans="25:25">
      <c r="Y50913" s="176"/>
    </row>
    <row r="50914" spans="25:25">
      <c r="Y50914" s="176"/>
    </row>
    <row r="50915" spans="25:25">
      <c r="Y50915" s="176"/>
    </row>
    <row r="50916" spans="25:25">
      <c r="Y50916" s="176"/>
    </row>
    <row r="50917" spans="25:25">
      <c r="Y50917" s="176"/>
    </row>
    <row r="50918" spans="25:25">
      <c r="Y50918" s="176"/>
    </row>
    <row r="50919" spans="25:25">
      <c r="Y50919" s="176"/>
    </row>
    <row r="50920" spans="25:25">
      <c r="Y50920" s="176"/>
    </row>
    <row r="50921" spans="25:25">
      <c r="Y50921" s="176"/>
    </row>
    <row r="50922" spans="25:25">
      <c r="Y50922" s="176"/>
    </row>
    <row r="50923" spans="25:25">
      <c r="Y50923" s="176"/>
    </row>
    <row r="50924" spans="25:25">
      <c r="Y50924" s="176"/>
    </row>
    <row r="50925" spans="25:25">
      <c r="Y50925" s="176"/>
    </row>
    <row r="50926" spans="25:25">
      <c r="Y50926" s="176"/>
    </row>
    <row r="50927" spans="25:25">
      <c r="Y50927" s="176"/>
    </row>
    <row r="50928" spans="25:25">
      <c r="Y50928" s="176"/>
    </row>
    <row r="50929" spans="25:25">
      <c r="Y50929" s="176"/>
    </row>
    <row r="50930" spans="25:25">
      <c r="Y50930" s="176"/>
    </row>
    <row r="50931" spans="25:25">
      <c r="Y50931" s="176"/>
    </row>
    <row r="50932" spans="25:25">
      <c r="Y50932" s="176"/>
    </row>
    <row r="50933" spans="25:25">
      <c r="Y50933" s="176"/>
    </row>
    <row r="50934" spans="25:25">
      <c r="Y50934" s="176"/>
    </row>
    <row r="50935" spans="25:25">
      <c r="Y50935" s="176"/>
    </row>
    <row r="50936" spans="25:25">
      <c r="Y50936" s="176"/>
    </row>
    <row r="50937" spans="25:25">
      <c r="Y50937" s="176"/>
    </row>
    <row r="50938" spans="25:25">
      <c r="Y50938" s="176"/>
    </row>
    <row r="50939" spans="25:25">
      <c r="Y50939" s="176"/>
    </row>
    <row r="50940" spans="25:25">
      <c r="Y50940" s="176"/>
    </row>
    <row r="50941" spans="25:25">
      <c r="Y50941" s="176"/>
    </row>
    <row r="50942" spans="25:25">
      <c r="Y50942" s="176"/>
    </row>
    <row r="50943" spans="25:25">
      <c r="Y50943" s="176"/>
    </row>
    <row r="50944" spans="25:25">
      <c r="Y50944" s="176"/>
    </row>
    <row r="50945" spans="25:25">
      <c r="Y50945" s="176"/>
    </row>
    <row r="50946" spans="25:25">
      <c r="Y50946" s="176"/>
    </row>
    <row r="50947" spans="25:25">
      <c r="Y50947" s="176"/>
    </row>
    <row r="50948" spans="25:25">
      <c r="Y50948" s="176"/>
    </row>
    <row r="50949" spans="25:25">
      <c r="Y50949" s="176"/>
    </row>
    <row r="50950" spans="25:25">
      <c r="Y50950" s="176"/>
    </row>
    <row r="50951" spans="25:25">
      <c r="Y50951" s="176"/>
    </row>
    <row r="50952" spans="25:25">
      <c r="Y50952" s="176"/>
    </row>
    <row r="50953" spans="25:25">
      <c r="Y50953" s="176"/>
    </row>
    <row r="50954" spans="25:25">
      <c r="Y50954" s="176"/>
    </row>
    <row r="50955" spans="25:25">
      <c r="Y50955" s="176"/>
    </row>
    <row r="50956" spans="25:25">
      <c r="Y50956" s="176"/>
    </row>
    <row r="50957" spans="25:25">
      <c r="Y50957" s="176"/>
    </row>
    <row r="50958" spans="25:25">
      <c r="Y50958" s="176"/>
    </row>
    <row r="50959" spans="25:25">
      <c r="Y50959" s="176"/>
    </row>
    <row r="50960" spans="25:25">
      <c r="Y50960" s="176"/>
    </row>
    <row r="50961" spans="25:25">
      <c r="Y50961" s="176"/>
    </row>
    <row r="50962" spans="25:25">
      <c r="Y50962" s="176"/>
    </row>
    <row r="50963" spans="25:25">
      <c r="Y50963" s="176"/>
    </row>
    <row r="50964" spans="25:25">
      <c r="Y50964" s="176"/>
    </row>
    <row r="50965" spans="25:25">
      <c r="Y50965" s="176"/>
    </row>
    <row r="50966" spans="25:25">
      <c r="Y50966" s="176"/>
    </row>
    <row r="50967" spans="25:25">
      <c r="Y50967" s="176"/>
    </row>
    <row r="50968" spans="25:25">
      <c r="Y50968" s="176"/>
    </row>
    <row r="50969" spans="25:25">
      <c r="Y50969" s="176"/>
    </row>
    <row r="50970" spans="25:25">
      <c r="Y50970" s="176"/>
    </row>
    <row r="50971" spans="25:25">
      <c r="Y50971" s="176"/>
    </row>
    <row r="50972" spans="25:25">
      <c r="Y50972" s="176"/>
    </row>
    <row r="50973" spans="25:25">
      <c r="Y50973" s="176"/>
    </row>
    <row r="50974" spans="25:25">
      <c r="Y50974" s="176"/>
    </row>
    <row r="50975" spans="25:25">
      <c r="Y50975" s="176"/>
    </row>
    <row r="50976" spans="25:25">
      <c r="Y50976" s="176"/>
    </row>
    <row r="50977" spans="25:25">
      <c r="Y50977" s="176"/>
    </row>
    <row r="50978" spans="25:25">
      <c r="Y50978" s="176"/>
    </row>
    <row r="50979" spans="25:25">
      <c r="Y50979" s="176"/>
    </row>
    <row r="50980" spans="25:25">
      <c r="Y50980" s="176"/>
    </row>
    <row r="50981" spans="25:25">
      <c r="Y50981" s="176"/>
    </row>
    <row r="50982" spans="25:25">
      <c r="Y50982" s="176"/>
    </row>
    <row r="50983" spans="25:25">
      <c r="Y50983" s="176"/>
    </row>
    <row r="50984" spans="25:25">
      <c r="Y50984" s="176"/>
    </row>
    <row r="50985" spans="25:25">
      <c r="Y50985" s="176"/>
    </row>
    <row r="50986" spans="25:25">
      <c r="Y50986" s="176"/>
    </row>
    <row r="50987" spans="25:25">
      <c r="Y50987" s="176"/>
    </row>
    <row r="50988" spans="25:25">
      <c r="Y50988" s="176"/>
    </row>
    <row r="50989" spans="25:25">
      <c r="Y50989" s="176"/>
    </row>
    <row r="50990" spans="25:25">
      <c r="Y50990" s="176"/>
    </row>
    <row r="50991" spans="25:25">
      <c r="Y50991" s="176"/>
    </row>
    <row r="50992" spans="25:25">
      <c r="Y50992" s="176"/>
    </row>
    <row r="50993" spans="25:25">
      <c r="Y50993" s="176"/>
    </row>
    <row r="50994" spans="25:25">
      <c r="Y50994" s="176"/>
    </row>
    <row r="50995" spans="25:25">
      <c r="Y50995" s="176"/>
    </row>
    <row r="50996" spans="25:25">
      <c r="Y50996" s="176"/>
    </row>
    <row r="50997" spans="25:25">
      <c r="Y50997" s="176"/>
    </row>
    <row r="50998" spans="25:25">
      <c r="Y50998" s="176"/>
    </row>
    <row r="50999" spans="25:25">
      <c r="Y50999" s="176"/>
    </row>
    <row r="51000" spans="25:25">
      <c r="Y51000" s="176"/>
    </row>
    <row r="51001" spans="25:25">
      <c r="Y51001" s="176"/>
    </row>
    <row r="51002" spans="25:25">
      <c r="Y51002" s="176"/>
    </row>
    <row r="51003" spans="25:25">
      <c r="Y51003" s="176"/>
    </row>
    <row r="51004" spans="25:25">
      <c r="Y51004" s="176"/>
    </row>
    <row r="51005" spans="25:25">
      <c r="Y51005" s="176"/>
    </row>
    <row r="51006" spans="25:25">
      <c r="Y51006" s="176"/>
    </row>
    <row r="51007" spans="25:25">
      <c r="Y51007" s="176"/>
    </row>
    <row r="51008" spans="25:25">
      <c r="Y51008" s="176"/>
    </row>
    <row r="51009" spans="25:25">
      <c r="Y51009" s="176"/>
    </row>
    <row r="51010" spans="25:25">
      <c r="Y51010" s="176"/>
    </row>
    <row r="51011" spans="25:25">
      <c r="Y51011" s="176"/>
    </row>
    <row r="51012" spans="25:25">
      <c r="Y51012" s="176"/>
    </row>
    <row r="51013" spans="25:25">
      <c r="Y51013" s="176"/>
    </row>
    <row r="51014" spans="25:25">
      <c r="Y51014" s="176"/>
    </row>
    <row r="51015" spans="25:25">
      <c r="Y51015" s="176"/>
    </row>
    <row r="51016" spans="25:25">
      <c r="Y51016" s="176"/>
    </row>
    <row r="51017" spans="25:25">
      <c r="Y51017" s="176"/>
    </row>
    <row r="51018" spans="25:25">
      <c r="Y51018" s="176"/>
    </row>
    <row r="51019" spans="25:25">
      <c r="Y51019" s="176"/>
    </row>
    <row r="51020" spans="25:25">
      <c r="Y51020" s="176"/>
    </row>
    <row r="51021" spans="25:25">
      <c r="Y51021" s="176"/>
    </row>
    <row r="51022" spans="25:25">
      <c r="Y51022" s="176"/>
    </row>
    <row r="51023" spans="25:25">
      <c r="Y51023" s="176"/>
    </row>
    <row r="51024" spans="25:25">
      <c r="Y51024" s="176"/>
    </row>
    <row r="51025" spans="25:25">
      <c r="Y51025" s="176"/>
    </row>
    <row r="51026" spans="25:25">
      <c r="Y51026" s="176"/>
    </row>
    <row r="51027" spans="25:25">
      <c r="Y51027" s="176"/>
    </row>
    <row r="51028" spans="25:25">
      <c r="Y51028" s="176"/>
    </row>
    <row r="51029" spans="25:25">
      <c r="Y51029" s="176"/>
    </row>
    <row r="51030" spans="25:25">
      <c r="Y51030" s="176"/>
    </row>
    <row r="51031" spans="25:25">
      <c r="Y51031" s="176"/>
    </row>
    <row r="51032" spans="25:25">
      <c r="Y51032" s="176"/>
    </row>
    <row r="51033" spans="25:25">
      <c r="Y51033" s="176"/>
    </row>
    <row r="51034" spans="25:25">
      <c r="Y51034" s="176"/>
    </row>
    <row r="51035" spans="25:25">
      <c r="Y51035" s="176"/>
    </row>
    <row r="51036" spans="25:25">
      <c r="Y51036" s="176"/>
    </row>
    <row r="51037" spans="25:25">
      <c r="Y51037" s="176"/>
    </row>
    <row r="51038" spans="25:25">
      <c r="Y51038" s="176"/>
    </row>
    <row r="51039" spans="25:25">
      <c r="Y51039" s="176"/>
    </row>
    <row r="51040" spans="25:25">
      <c r="Y51040" s="176"/>
    </row>
    <row r="51041" spans="25:25">
      <c r="Y51041" s="176"/>
    </row>
    <row r="51042" spans="25:25">
      <c r="Y51042" s="176"/>
    </row>
    <row r="51043" spans="25:25">
      <c r="Y51043" s="176"/>
    </row>
    <row r="51044" spans="25:25">
      <c r="Y51044" s="176"/>
    </row>
    <row r="51045" spans="25:25">
      <c r="Y51045" s="176"/>
    </row>
    <row r="51046" spans="25:25">
      <c r="Y51046" s="176"/>
    </row>
    <row r="51047" spans="25:25">
      <c r="Y51047" s="176"/>
    </row>
    <row r="51048" spans="25:25">
      <c r="Y51048" s="176"/>
    </row>
    <row r="51049" spans="25:25">
      <c r="Y51049" s="176"/>
    </row>
    <row r="51050" spans="25:25">
      <c r="Y51050" s="176"/>
    </row>
    <row r="51051" spans="25:25">
      <c r="Y51051" s="176"/>
    </row>
    <row r="51052" spans="25:25">
      <c r="Y51052" s="176"/>
    </row>
    <row r="51053" spans="25:25">
      <c r="Y51053" s="176"/>
    </row>
    <row r="51054" spans="25:25">
      <c r="Y51054" s="176"/>
    </row>
    <row r="51055" spans="25:25">
      <c r="Y51055" s="176"/>
    </row>
    <row r="51056" spans="25:25">
      <c r="Y51056" s="176"/>
    </row>
    <row r="51057" spans="25:25">
      <c r="Y51057" s="176"/>
    </row>
    <row r="51058" spans="25:25">
      <c r="Y51058" s="176"/>
    </row>
    <row r="51059" spans="25:25">
      <c r="Y51059" s="176"/>
    </row>
    <row r="51060" spans="25:25">
      <c r="Y51060" s="176"/>
    </row>
    <row r="51061" spans="25:25">
      <c r="Y51061" s="176"/>
    </row>
    <row r="51062" spans="25:25">
      <c r="Y51062" s="176"/>
    </row>
    <row r="51063" spans="25:25">
      <c r="Y51063" s="176"/>
    </row>
    <row r="51064" spans="25:25">
      <c r="Y51064" s="176"/>
    </row>
    <row r="51065" spans="25:25">
      <c r="Y51065" s="176"/>
    </row>
    <row r="51066" spans="25:25">
      <c r="Y51066" s="176"/>
    </row>
    <row r="51067" spans="25:25">
      <c r="Y51067" s="176"/>
    </row>
    <row r="51068" spans="25:25">
      <c r="Y51068" s="176"/>
    </row>
    <row r="51069" spans="25:25">
      <c r="Y51069" s="176"/>
    </row>
    <row r="51070" spans="25:25">
      <c r="Y51070" s="176"/>
    </row>
    <row r="51071" spans="25:25">
      <c r="Y51071" s="176"/>
    </row>
    <row r="51072" spans="25:25">
      <c r="Y51072" s="176"/>
    </row>
    <row r="51073" spans="25:25">
      <c r="Y51073" s="176"/>
    </row>
    <row r="51074" spans="25:25">
      <c r="Y51074" s="176"/>
    </row>
    <row r="51075" spans="25:25">
      <c r="Y51075" s="176"/>
    </row>
    <row r="51076" spans="25:25">
      <c r="Y51076" s="176"/>
    </row>
    <row r="51077" spans="25:25">
      <c r="Y51077" s="176"/>
    </row>
    <row r="51078" spans="25:25">
      <c r="Y51078" s="176"/>
    </row>
    <row r="51079" spans="25:25">
      <c r="Y51079" s="176"/>
    </row>
    <row r="51080" spans="25:25">
      <c r="Y51080" s="176"/>
    </row>
    <row r="51081" spans="25:25">
      <c r="Y51081" s="176"/>
    </row>
    <row r="51082" spans="25:25">
      <c r="Y51082" s="176"/>
    </row>
    <row r="51083" spans="25:25">
      <c r="Y51083" s="176"/>
    </row>
    <row r="51084" spans="25:25">
      <c r="Y51084" s="176"/>
    </row>
    <row r="51085" spans="25:25">
      <c r="Y51085" s="176"/>
    </row>
    <row r="51086" spans="25:25">
      <c r="Y51086" s="176"/>
    </row>
    <row r="51087" spans="25:25">
      <c r="Y51087" s="176"/>
    </row>
    <row r="51088" spans="25:25">
      <c r="Y51088" s="176"/>
    </row>
    <row r="51089" spans="25:25">
      <c r="Y51089" s="176"/>
    </row>
    <row r="51090" spans="25:25">
      <c r="Y51090" s="176"/>
    </row>
    <row r="51091" spans="25:25">
      <c r="Y51091" s="176"/>
    </row>
    <row r="51092" spans="25:25">
      <c r="Y51092" s="176"/>
    </row>
    <row r="51093" spans="25:25">
      <c r="Y51093" s="176"/>
    </row>
    <row r="51094" spans="25:25">
      <c r="Y51094" s="176"/>
    </row>
    <row r="51095" spans="25:25">
      <c r="Y51095" s="176"/>
    </row>
    <row r="51096" spans="25:25">
      <c r="Y51096" s="176"/>
    </row>
    <row r="51097" spans="25:25">
      <c r="Y51097" s="176"/>
    </row>
    <row r="51098" spans="25:25">
      <c r="Y51098" s="176"/>
    </row>
    <row r="51099" spans="25:25">
      <c r="Y51099" s="176"/>
    </row>
    <row r="51100" spans="25:25">
      <c r="Y51100" s="176"/>
    </row>
    <row r="51101" spans="25:25">
      <c r="Y51101" s="176"/>
    </row>
    <row r="51102" spans="25:25">
      <c r="Y51102" s="176"/>
    </row>
    <row r="51103" spans="25:25">
      <c r="Y51103" s="176"/>
    </row>
    <row r="51104" spans="25:25">
      <c r="Y51104" s="176"/>
    </row>
    <row r="51105" spans="25:25">
      <c r="Y51105" s="176"/>
    </row>
    <row r="51106" spans="25:25">
      <c r="Y51106" s="176"/>
    </row>
    <row r="51107" spans="25:25">
      <c r="Y51107" s="176"/>
    </row>
    <row r="51108" spans="25:25">
      <c r="Y51108" s="176"/>
    </row>
    <row r="51109" spans="25:25">
      <c r="Y51109" s="176"/>
    </row>
    <row r="51110" spans="25:25">
      <c r="Y51110" s="176"/>
    </row>
    <row r="51111" spans="25:25">
      <c r="Y51111" s="176"/>
    </row>
    <row r="51112" spans="25:25">
      <c r="Y51112" s="176"/>
    </row>
    <row r="51113" spans="25:25">
      <c r="Y51113" s="176"/>
    </row>
    <row r="51114" spans="25:25">
      <c r="Y51114" s="176"/>
    </row>
    <row r="51115" spans="25:25">
      <c r="Y51115" s="176"/>
    </row>
    <row r="51116" spans="25:25">
      <c r="Y51116" s="176"/>
    </row>
    <row r="51117" spans="25:25">
      <c r="Y51117" s="176"/>
    </row>
    <row r="51118" spans="25:25">
      <c r="Y51118" s="176"/>
    </row>
    <row r="51119" spans="25:25">
      <c r="Y51119" s="176"/>
    </row>
    <row r="51120" spans="25:25">
      <c r="Y51120" s="176"/>
    </row>
    <row r="51121" spans="25:25">
      <c r="Y51121" s="176"/>
    </row>
    <row r="51122" spans="25:25">
      <c r="Y51122" s="176"/>
    </row>
    <row r="51123" spans="25:25">
      <c r="Y51123" s="176"/>
    </row>
    <row r="51124" spans="25:25">
      <c r="Y51124" s="176"/>
    </row>
    <row r="51125" spans="25:25">
      <c r="Y51125" s="176"/>
    </row>
    <row r="51126" spans="25:25">
      <c r="Y51126" s="176"/>
    </row>
    <row r="51127" spans="25:25">
      <c r="Y51127" s="176"/>
    </row>
    <row r="51128" spans="25:25">
      <c r="Y51128" s="176"/>
    </row>
    <row r="51129" spans="25:25">
      <c r="Y51129" s="176"/>
    </row>
    <row r="51130" spans="25:25">
      <c r="Y51130" s="176"/>
    </row>
    <row r="51131" spans="25:25">
      <c r="Y51131" s="176"/>
    </row>
    <row r="51132" spans="25:25">
      <c r="Y51132" s="176"/>
    </row>
    <row r="51133" spans="25:25">
      <c r="Y51133" s="176"/>
    </row>
    <row r="51134" spans="25:25">
      <c r="Y51134" s="176"/>
    </row>
    <row r="51135" spans="25:25">
      <c r="Y51135" s="176"/>
    </row>
    <row r="51136" spans="25:25">
      <c r="Y51136" s="176"/>
    </row>
    <row r="51137" spans="25:25">
      <c r="Y51137" s="176"/>
    </row>
    <row r="51138" spans="25:25">
      <c r="Y51138" s="176"/>
    </row>
    <row r="51139" spans="25:25">
      <c r="Y51139" s="176"/>
    </row>
    <row r="51140" spans="25:25">
      <c r="Y51140" s="176"/>
    </row>
    <row r="51141" spans="25:25">
      <c r="Y51141" s="176"/>
    </row>
    <row r="51142" spans="25:25">
      <c r="Y51142" s="176"/>
    </row>
    <row r="51143" spans="25:25">
      <c r="Y51143" s="176"/>
    </row>
    <row r="51144" spans="25:25">
      <c r="Y51144" s="176"/>
    </row>
    <row r="51145" spans="25:25">
      <c r="Y51145" s="176"/>
    </row>
    <row r="51146" spans="25:25">
      <c r="Y51146" s="176"/>
    </row>
    <row r="51147" spans="25:25">
      <c r="Y51147" s="176"/>
    </row>
    <row r="51148" spans="25:25">
      <c r="Y51148" s="176"/>
    </row>
    <row r="51149" spans="25:25">
      <c r="Y51149" s="176"/>
    </row>
    <row r="51150" spans="25:25">
      <c r="Y51150" s="176"/>
    </row>
    <row r="51151" spans="25:25">
      <c r="Y51151" s="176"/>
    </row>
    <row r="51152" spans="25:25">
      <c r="Y51152" s="176"/>
    </row>
    <row r="51153" spans="25:25">
      <c r="Y51153" s="176"/>
    </row>
    <row r="51154" spans="25:25">
      <c r="Y51154" s="176"/>
    </row>
    <row r="51155" spans="25:25">
      <c r="Y51155" s="176"/>
    </row>
    <row r="51156" spans="25:25">
      <c r="Y51156" s="176"/>
    </row>
    <row r="51157" spans="25:25">
      <c r="Y51157" s="176"/>
    </row>
    <row r="51158" spans="25:25">
      <c r="Y51158" s="176"/>
    </row>
    <row r="51159" spans="25:25">
      <c r="Y51159" s="176"/>
    </row>
    <row r="51160" spans="25:25">
      <c r="Y51160" s="176"/>
    </row>
    <row r="51161" spans="25:25">
      <c r="Y51161" s="176"/>
    </row>
    <row r="51162" spans="25:25">
      <c r="Y51162" s="176"/>
    </row>
    <row r="51163" spans="25:25">
      <c r="Y51163" s="176"/>
    </row>
    <row r="51164" spans="25:25">
      <c r="Y51164" s="176"/>
    </row>
    <row r="51165" spans="25:25">
      <c r="Y51165" s="176"/>
    </row>
    <row r="51166" spans="25:25">
      <c r="Y51166" s="176"/>
    </row>
    <row r="51167" spans="25:25">
      <c r="Y51167" s="176"/>
    </row>
    <row r="51168" spans="25:25">
      <c r="Y51168" s="176"/>
    </row>
    <row r="51169" spans="25:25">
      <c r="Y51169" s="176"/>
    </row>
    <row r="51170" spans="25:25">
      <c r="Y51170" s="176"/>
    </row>
    <row r="51171" spans="25:25">
      <c r="Y51171" s="176"/>
    </row>
    <row r="51172" spans="25:25">
      <c r="Y51172" s="176"/>
    </row>
    <row r="51173" spans="25:25">
      <c r="Y51173" s="176"/>
    </row>
    <row r="51174" spans="25:25">
      <c r="Y51174" s="176"/>
    </row>
    <row r="51175" spans="25:25">
      <c r="Y51175" s="176"/>
    </row>
    <row r="51176" spans="25:25">
      <c r="Y51176" s="176"/>
    </row>
    <row r="51177" spans="25:25">
      <c r="Y51177" s="176"/>
    </row>
    <row r="51178" spans="25:25">
      <c r="Y51178" s="176"/>
    </row>
    <row r="51179" spans="25:25">
      <c r="Y51179" s="176"/>
    </row>
    <row r="51180" spans="25:25">
      <c r="Y51180" s="176"/>
    </row>
    <row r="51181" spans="25:25">
      <c r="Y51181" s="176"/>
    </row>
    <row r="51182" spans="25:25">
      <c r="Y51182" s="176"/>
    </row>
    <row r="51183" spans="25:25">
      <c r="Y51183" s="176"/>
    </row>
    <row r="51184" spans="25:25">
      <c r="Y51184" s="176"/>
    </row>
    <row r="51185" spans="25:25">
      <c r="Y51185" s="176"/>
    </row>
    <row r="51186" spans="25:25">
      <c r="Y51186" s="176"/>
    </row>
    <row r="51187" spans="25:25">
      <c r="Y51187" s="176"/>
    </row>
    <row r="51188" spans="25:25">
      <c r="Y51188" s="176"/>
    </row>
    <row r="51189" spans="25:25">
      <c r="Y51189" s="176"/>
    </row>
    <row r="51190" spans="25:25">
      <c r="Y51190" s="176"/>
    </row>
    <row r="51191" spans="25:25">
      <c r="Y51191" s="176"/>
    </row>
    <row r="51192" spans="25:25">
      <c r="Y51192" s="176"/>
    </row>
    <row r="51193" spans="25:25">
      <c r="Y51193" s="176"/>
    </row>
    <row r="51194" spans="25:25">
      <c r="Y51194" s="176"/>
    </row>
    <row r="51195" spans="25:25">
      <c r="Y51195" s="176"/>
    </row>
    <row r="51196" spans="25:25">
      <c r="Y51196" s="176"/>
    </row>
    <row r="51197" spans="25:25">
      <c r="Y51197" s="176"/>
    </row>
    <row r="51198" spans="25:25">
      <c r="Y51198" s="176"/>
    </row>
    <row r="51199" spans="25:25">
      <c r="Y51199" s="176"/>
    </row>
    <row r="51200" spans="25:25">
      <c r="Y51200" s="176"/>
    </row>
    <row r="51201" spans="25:25">
      <c r="Y51201" s="176"/>
    </row>
    <row r="51202" spans="25:25">
      <c r="Y51202" s="176"/>
    </row>
    <row r="51203" spans="25:25">
      <c r="Y51203" s="176"/>
    </row>
    <row r="51204" spans="25:25">
      <c r="Y51204" s="176"/>
    </row>
    <row r="51205" spans="25:25">
      <c r="Y51205" s="176"/>
    </row>
    <row r="51206" spans="25:25">
      <c r="Y51206" s="176"/>
    </row>
    <row r="51207" spans="25:25">
      <c r="Y51207" s="176"/>
    </row>
    <row r="51208" spans="25:25">
      <c r="Y51208" s="176"/>
    </row>
    <row r="51209" spans="25:25">
      <c r="Y51209" s="176"/>
    </row>
    <row r="51210" spans="25:25">
      <c r="Y51210" s="176"/>
    </row>
    <row r="51211" spans="25:25">
      <c r="Y51211" s="176"/>
    </row>
    <row r="51212" spans="25:25">
      <c r="Y51212" s="176"/>
    </row>
    <row r="51213" spans="25:25">
      <c r="Y51213" s="176"/>
    </row>
    <row r="51214" spans="25:25">
      <c r="Y51214" s="176"/>
    </row>
    <row r="51215" spans="25:25">
      <c r="Y51215" s="176"/>
    </row>
    <row r="51216" spans="25:25">
      <c r="Y51216" s="176"/>
    </row>
    <row r="51217" spans="25:25">
      <c r="Y51217" s="176"/>
    </row>
    <row r="51218" spans="25:25">
      <c r="Y51218" s="176"/>
    </row>
    <row r="51219" spans="25:25">
      <c r="Y51219" s="176"/>
    </row>
    <row r="51220" spans="25:25">
      <c r="Y51220" s="176"/>
    </row>
    <row r="51221" spans="25:25">
      <c r="Y51221" s="176"/>
    </row>
    <row r="51222" spans="25:25">
      <c r="Y51222" s="176"/>
    </row>
    <row r="51223" spans="25:25">
      <c r="Y51223" s="176"/>
    </row>
    <row r="51224" spans="25:25">
      <c r="Y51224" s="176"/>
    </row>
    <row r="51225" spans="25:25">
      <c r="Y51225" s="176"/>
    </row>
    <row r="51226" spans="25:25">
      <c r="Y51226" s="176"/>
    </row>
    <row r="51227" spans="25:25">
      <c r="Y51227" s="176"/>
    </row>
    <row r="51228" spans="25:25">
      <c r="Y51228" s="176"/>
    </row>
    <row r="51229" spans="25:25">
      <c r="Y51229" s="176"/>
    </row>
    <row r="51230" spans="25:25">
      <c r="Y51230" s="176"/>
    </row>
    <row r="51231" spans="25:25">
      <c r="Y51231" s="176"/>
    </row>
    <row r="51232" spans="25:25">
      <c r="Y51232" s="176"/>
    </row>
    <row r="51233" spans="25:25">
      <c r="Y51233" s="176"/>
    </row>
    <row r="51234" spans="25:25">
      <c r="Y51234" s="176"/>
    </row>
    <row r="51235" spans="25:25">
      <c r="Y51235" s="176"/>
    </row>
    <row r="51236" spans="25:25">
      <c r="Y51236" s="176"/>
    </row>
    <row r="51237" spans="25:25">
      <c r="Y51237" s="176"/>
    </row>
    <row r="51238" spans="25:25">
      <c r="Y51238" s="176"/>
    </row>
    <row r="51239" spans="25:25">
      <c r="Y51239" s="176"/>
    </row>
    <row r="51240" spans="25:25">
      <c r="Y51240" s="176"/>
    </row>
    <row r="51241" spans="25:25">
      <c r="Y51241" s="176"/>
    </row>
    <row r="51242" spans="25:25">
      <c r="Y51242" s="176"/>
    </row>
    <row r="51243" spans="25:25">
      <c r="Y51243" s="176"/>
    </row>
    <row r="51244" spans="25:25">
      <c r="Y51244" s="176"/>
    </row>
    <row r="51245" spans="25:25">
      <c r="Y51245" s="176"/>
    </row>
    <row r="51246" spans="25:25">
      <c r="Y51246" s="176"/>
    </row>
    <row r="51247" spans="25:25">
      <c r="Y51247" s="176"/>
    </row>
    <row r="51248" spans="25:25">
      <c r="Y51248" s="176"/>
    </row>
    <row r="51249" spans="25:25">
      <c r="Y51249" s="176"/>
    </row>
    <row r="51250" spans="25:25">
      <c r="Y51250" s="176"/>
    </row>
    <row r="51251" spans="25:25">
      <c r="Y51251" s="176"/>
    </row>
    <row r="51252" spans="25:25">
      <c r="Y51252" s="176"/>
    </row>
    <row r="51253" spans="25:25">
      <c r="Y51253" s="176"/>
    </row>
    <row r="51254" spans="25:25">
      <c r="Y51254" s="176"/>
    </row>
    <row r="51255" spans="25:25">
      <c r="Y51255" s="176"/>
    </row>
    <row r="51256" spans="25:25">
      <c r="Y51256" s="176"/>
    </row>
    <row r="51257" spans="25:25">
      <c r="Y51257" s="176"/>
    </row>
    <row r="51258" spans="25:25">
      <c r="Y51258" s="176"/>
    </row>
    <row r="51259" spans="25:25">
      <c r="Y51259" s="176"/>
    </row>
    <row r="51260" spans="25:25">
      <c r="Y51260" s="176"/>
    </row>
    <row r="51261" spans="25:25">
      <c r="Y51261" s="176"/>
    </row>
    <row r="51262" spans="25:25">
      <c r="Y51262" s="176"/>
    </row>
    <row r="51263" spans="25:25">
      <c r="Y51263" s="176"/>
    </row>
    <row r="51264" spans="25:25">
      <c r="Y51264" s="176"/>
    </row>
    <row r="51265" spans="25:25">
      <c r="Y51265" s="176"/>
    </row>
    <row r="51266" spans="25:25">
      <c r="Y51266" s="176"/>
    </row>
    <row r="51267" spans="25:25">
      <c r="Y51267" s="176"/>
    </row>
    <row r="51268" spans="25:25">
      <c r="Y51268" s="176"/>
    </row>
    <row r="51269" spans="25:25">
      <c r="Y51269" s="176"/>
    </row>
    <row r="51270" spans="25:25">
      <c r="Y51270" s="176"/>
    </row>
    <row r="51271" spans="25:25">
      <c r="Y51271" s="176"/>
    </row>
    <row r="51272" spans="25:25">
      <c r="Y51272" s="176"/>
    </row>
    <row r="51273" spans="25:25">
      <c r="Y51273" s="176"/>
    </row>
    <row r="51274" spans="25:25">
      <c r="Y51274" s="176"/>
    </row>
    <row r="51275" spans="25:25">
      <c r="Y51275" s="176"/>
    </row>
    <row r="51276" spans="25:25">
      <c r="Y51276" s="176"/>
    </row>
    <row r="51277" spans="25:25">
      <c r="Y51277" s="176"/>
    </row>
    <row r="51278" spans="25:25">
      <c r="Y51278" s="176"/>
    </row>
    <row r="51279" spans="25:25">
      <c r="Y51279" s="176"/>
    </row>
    <row r="51280" spans="25:25">
      <c r="Y51280" s="176"/>
    </row>
    <row r="51281" spans="25:25">
      <c r="Y51281" s="176"/>
    </row>
    <row r="51282" spans="25:25">
      <c r="Y51282" s="176"/>
    </row>
    <row r="51283" spans="25:25">
      <c r="Y51283" s="176"/>
    </row>
    <row r="51284" spans="25:25">
      <c r="Y51284" s="176"/>
    </row>
    <row r="51285" spans="25:25">
      <c r="Y51285" s="176"/>
    </row>
    <row r="51286" spans="25:25">
      <c r="Y51286" s="176"/>
    </row>
    <row r="51287" spans="25:25">
      <c r="Y51287" s="176"/>
    </row>
    <row r="51288" spans="25:25">
      <c r="Y51288" s="176"/>
    </row>
    <row r="51289" spans="25:25">
      <c r="Y51289" s="176"/>
    </row>
    <row r="51290" spans="25:25">
      <c r="Y51290" s="176"/>
    </row>
    <row r="51291" spans="25:25">
      <c r="Y51291" s="176"/>
    </row>
    <row r="51292" spans="25:25">
      <c r="Y51292" s="176"/>
    </row>
    <row r="51293" spans="25:25">
      <c r="Y51293" s="176"/>
    </row>
    <row r="51294" spans="25:25">
      <c r="Y51294" s="176"/>
    </row>
    <row r="51295" spans="25:25">
      <c r="Y51295" s="176"/>
    </row>
    <row r="51296" spans="25:25">
      <c r="Y51296" s="176"/>
    </row>
    <row r="51297" spans="25:25">
      <c r="Y51297" s="176"/>
    </row>
    <row r="51298" spans="25:25">
      <c r="Y51298" s="176"/>
    </row>
    <row r="51299" spans="25:25">
      <c r="Y51299" s="176"/>
    </row>
    <row r="51300" spans="25:25">
      <c r="Y51300" s="176"/>
    </row>
    <row r="51301" spans="25:25">
      <c r="Y51301" s="176"/>
    </row>
    <row r="51302" spans="25:25">
      <c r="Y51302" s="176"/>
    </row>
    <row r="51303" spans="25:25">
      <c r="Y51303" s="176"/>
    </row>
    <row r="51304" spans="25:25">
      <c r="Y51304" s="176"/>
    </row>
    <row r="51305" spans="25:25">
      <c r="Y51305" s="176"/>
    </row>
    <row r="51306" spans="25:25">
      <c r="Y51306" s="176"/>
    </row>
    <row r="51307" spans="25:25">
      <c r="Y51307" s="176"/>
    </row>
    <row r="51308" spans="25:25">
      <c r="Y51308" s="176"/>
    </row>
    <row r="51309" spans="25:25">
      <c r="Y51309" s="176"/>
    </row>
    <row r="51310" spans="25:25">
      <c r="Y51310" s="176"/>
    </row>
    <row r="51311" spans="25:25">
      <c r="Y51311" s="176"/>
    </row>
    <row r="51312" spans="25:25">
      <c r="Y51312" s="176"/>
    </row>
    <row r="51313" spans="25:25">
      <c r="Y51313" s="176"/>
    </row>
    <row r="51314" spans="25:25">
      <c r="Y51314" s="176"/>
    </row>
    <row r="51315" spans="25:25">
      <c r="Y51315" s="176"/>
    </row>
    <row r="51316" spans="25:25">
      <c r="Y51316" s="176"/>
    </row>
    <row r="51317" spans="25:25">
      <c r="Y51317" s="176"/>
    </row>
    <row r="51318" spans="25:25">
      <c r="Y51318" s="176"/>
    </row>
    <row r="51319" spans="25:25">
      <c r="Y51319" s="176"/>
    </row>
    <row r="51320" spans="25:25">
      <c r="Y51320" s="176"/>
    </row>
    <row r="51321" spans="25:25">
      <c r="Y51321" s="176"/>
    </row>
    <row r="51322" spans="25:25">
      <c r="Y51322" s="176"/>
    </row>
    <row r="51323" spans="25:25">
      <c r="Y51323" s="176"/>
    </row>
    <row r="51324" spans="25:25">
      <c r="Y51324" s="176"/>
    </row>
    <row r="51325" spans="25:25">
      <c r="Y51325" s="176"/>
    </row>
    <row r="51326" spans="25:25">
      <c r="Y51326" s="176"/>
    </row>
    <row r="51327" spans="25:25">
      <c r="Y51327" s="176"/>
    </row>
    <row r="51328" spans="25:25">
      <c r="Y51328" s="176"/>
    </row>
    <row r="51329" spans="25:25">
      <c r="Y51329" s="176"/>
    </row>
    <row r="51330" spans="25:25">
      <c r="Y51330" s="176"/>
    </row>
    <row r="51331" spans="25:25">
      <c r="Y51331" s="176"/>
    </row>
    <row r="51332" spans="25:25">
      <c r="Y51332" s="176"/>
    </row>
    <row r="51333" spans="25:25">
      <c r="Y51333" s="176"/>
    </row>
    <row r="51334" spans="25:25">
      <c r="Y51334" s="176"/>
    </row>
    <row r="51335" spans="25:25">
      <c r="Y51335" s="176"/>
    </row>
    <row r="51336" spans="25:25">
      <c r="Y51336" s="176"/>
    </row>
    <row r="51337" spans="25:25">
      <c r="Y51337" s="176"/>
    </row>
    <row r="51338" spans="25:25">
      <c r="Y51338" s="176"/>
    </row>
    <row r="51339" spans="25:25">
      <c r="Y51339" s="176"/>
    </row>
    <row r="51340" spans="25:25">
      <c r="Y51340" s="176"/>
    </row>
    <row r="51341" spans="25:25">
      <c r="Y51341" s="176"/>
    </row>
    <row r="51342" spans="25:25">
      <c r="Y51342" s="176"/>
    </row>
    <row r="51343" spans="25:25">
      <c r="Y51343" s="176"/>
    </row>
    <row r="51344" spans="25:25">
      <c r="Y51344" s="176"/>
    </row>
    <row r="51345" spans="25:25">
      <c r="Y51345" s="176"/>
    </row>
    <row r="51346" spans="25:25">
      <c r="Y51346" s="176"/>
    </row>
    <row r="51347" spans="25:25">
      <c r="Y51347" s="176"/>
    </row>
    <row r="51348" spans="25:25">
      <c r="Y51348" s="176"/>
    </row>
    <row r="51349" spans="25:25">
      <c r="Y51349" s="176"/>
    </row>
    <row r="51350" spans="25:25">
      <c r="Y51350" s="176"/>
    </row>
    <row r="51351" spans="25:25">
      <c r="Y51351" s="176"/>
    </row>
    <row r="51352" spans="25:25">
      <c r="Y51352" s="176"/>
    </row>
    <row r="51353" spans="25:25">
      <c r="Y51353" s="176"/>
    </row>
    <row r="51354" spans="25:25">
      <c r="Y51354" s="176"/>
    </row>
    <row r="51355" spans="25:25">
      <c r="Y51355" s="176"/>
    </row>
    <row r="51356" spans="25:25">
      <c r="Y51356" s="176"/>
    </row>
    <row r="51357" spans="25:25">
      <c r="Y51357" s="176"/>
    </row>
    <row r="51358" spans="25:25">
      <c r="Y51358" s="176"/>
    </row>
    <row r="51359" spans="25:25">
      <c r="Y51359" s="176"/>
    </row>
    <row r="51360" spans="25:25">
      <c r="Y51360" s="176"/>
    </row>
    <row r="51361" spans="25:25">
      <c r="Y51361" s="176"/>
    </row>
    <row r="51362" spans="25:25">
      <c r="Y51362" s="176"/>
    </row>
    <row r="51363" spans="25:25">
      <c r="Y51363" s="176"/>
    </row>
    <row r="51364" spans="25:25">
      <c r="Y51364" s="176"/>
    </row>
    <row r="51365" spans="25:25">
      <c r="Y51365" s="176"/>
    </row>
    <row r="51366" spans="25:25">
      <c r="Y51366" s="176"/>
    </row>
    <row r="51367" spans="25:25">
      <c r="Y51367" s="176"/>
    </row>
    <row r="51368" spans="25:25">
      <c r="Y51368" s="176"/>
    </row>
    <row r="51369" spans="25:25">
      <c r="Y51369" s="176"/>
    </row>
    <row r="51370" spans="25:25">
      <c r="Y51370" s="176"/>
    </row>
    <row r="51371" spans="25:25">
      <c r="Y51371" s="176"/>
    </row>
    <row r="51372" spans="25:25">
      <c r="Y51372" s="176"/>
    </row>
    <row r="51373" spans="25:25">
      <c r="Y51373" s="176"/>
    </row>
    <row r="51374" spans="25:25">
      <c r="Y51374" s="176"/>
    </row>
    <row r="51375" spans="25:25">
      <c r="Y51375" s="176"/>
    </row>
    <row r="51376" spans="25:25">
      <c r="Y51376" s="176"/>
    </row>
    <row r="51377" spans="25:25">
      <c r="Y51377" s="176"/>
    </row>
    <row r="51378" spans="25:25">
      <c r="Y51378" s="176"/>
    </row>
    <row r="51379" spans="25:25">
      <c r="Y51379" s="176"/>
    </row>
    <row r="51380" spans="25:25">
      <c r="Y51380" s="176"/>
    </row>
    <row r="51381" spans="25:25">
      <c r="Y51381" s="176"/>
    </row>
    <row r="51382" spans="25:25">
      <c r="Y51382" s="176"/>
    </row>
    <row r="51383" spans="25:25">
      <c r="Y51383" s="176"/>
    </row>
    <row r="51384" spans="25:25">
      <c r="Y51384" s="176"/>
    </row>
    <row r="51385" spans="25:25">
      <c r="Y51385" s="176"/>
    </row>
    <row r="51386" spans="25:25">
      <c r="Y51386" s="176"/>
    </row>
    <row r="51387" spans="25:25">
      <c r="Y51387" s="176"/>
    </row>
    <row r="51388" spans="25:25">
      <c r="Y51388" s="176"/>
    </row>
    <row r="51389" spans="25:25">
      <c r="Y51389" s="176"/>
    </row>
    <row r="51390" spans="25:25">
      <c r="Y51390" s="176"/>
    </row>
    <row r="51391" spans="25:25">
      <c r="Y51391" s="176"/>
    </row>
    <row r="51392" spans="25:25">
      <c r="Y51392" s="176"/>
    </row>
    <row r="51393" spans="25:25">
      <c r="Y51393" s="176"/>
    </row>
    <row r="51394" spans="25:25">
      <c r="Y51394" s="176"/>
    </row>
    <row r="51395" spans="25:25">
      <c r="Y51395" s="176"/>
    </row>
    <row r="51396" spans="25:25">
      <c r="Y51396" s="176"/>
    </row>
    <row r="51397" spans="25:25">
      <c r="Y51397" s="176"/>
    </row>
    <row r="51398" spans="25:25">
      <c r="Y51398" s="176"/>
    </row>
    <row r="51399" spans="25:25">
      <c r="Y51399" s="176"/>
    </row>
    <row r="51400" spans="25:25">
      <c r="Y51400" s="176"/>
    </row>
    <row r="51401" spans="25:25">
      <c r="Y51401" s="176"/>
    </row>
    <row r="51402" spans="25:25">
      <c r="Y51402" s="176"/>
    </row>
    <row r="51403" spans="25:25">
      <c r="Y51403" s="176"/>
    </row>
    <row r="51404" spans="25:25">
      <c r="Y51404" s="176"/>
    </row>
    <row r="51405" spans="25:25">
      <c r="Y51405" s="176"/>
    </row>
    <row r="51406" spans="25:25">
      <c r="Y51406" s="176"/>
    </row>
    <row r="51407" spans="25:25">
      <c r="Y51407" s="176"/>
    </row>
    <row r="51408" spans="25:25">
      <c r="Y51408" s="176"/>
    </row>
    <row r="51409" spans="25:25">
      <c r="Y51409" s="176"/>
    </row>
    <row r="51410" spans="25:25">
      <c r="Y51410" s="176"/>
    </row>
    <row r="51411" spans="25:25">
      <c r="Y51411" s="176"/>
    </row>
    <row r="51412" spans="25:25">
      <c r="Y51412" s="176"/>
    </row>
    <row r="51413" spans="25:25">
      <c r="Y51413" s="176"/>
    </row>
    <row r="51414" spans="25:25">
      <c r="Y51414" s="176"/>
    </row>
    <row r="51415" spans="25:25">
      <c r="Y51415" s="176"/>
    </row>
    <row r="51416" spans="25:25">
      <c r="Y51416" s="176"/>
    </row>
    <row r="51417" spans="25:25">
      <c r="Y51417" s="176"/>
    </row>
    <row r="51418" spans="25:25">
      <c r="Y51418" s="176"/>
    </row>
    <row r="51419" spans="25:25">
      <c r="Y51419" s="176"/>
    </row>
    <row r="51420" spans="25:25">
      <c r="Y51420" s="176"/>
    </row>
    <row r="51421" spans="25:25">
      <c r="Y51421" s="176"/>
    </row>
    <row r="51422" spans="25:25">
      <c r="Y51422" s="176"/>
    </row>
    <row r="51423" spans="25:25">
      <c r="Y51423" s="176"/>
    </row>
    <row r="51424" spans="25:25">
      <c r="Y51424" s="176"/>
    </row>
    <row r="51425" spans="25:25">
      <c r="Y51425" s="176"/>
    </row>
    <row r="51426" spans="25:25">
      <c r="Y51426" s="176"/>
    </row>
    <row r="51427" spans="25:25">
      <c r="Y51427" s="176"/>
    </row>
    <row r="51428" spans="25:25">
      <c r="Y51428" s="176"/>
    </row>
    <row r="51429" spans="25:25">
      <c r="Y51429" s="176"/>
    </row>
    <row r="51430" spans="25:25">
      <c r="Y51430" s="176"/>
    </row>
    <row r="51431" spans="25:25">
      <c r="Y51431" s="176"/>
    </row>
    <row r="51432" spans="25:25">
      <c r="Y51432" s="176"/>
    </row>
    <row r="51433" spans="25:25">
      <c r="Y51433" s="176"/>
    </row>
    <row r="51434" spans="25:25">
      <c r="Y51434" s="176"/>
    </row>
    <row r="51435" spans="25:25">
      <c r="Y51435" s="176"/>
    </row>
    <row r="51436" spans="25:25">
      <c r="Y51436" s="176"/>
    </row>
    <row r="51437" spans="25:25">
      <c r="Y51437" s="176"/>
    </row>
    <row r="51438" spans="25:25">
      <c r="Y51438" s="176"/>
    </row>
    <row r="51439" spans="25:25">
      <c r="Y51439" s="176"/>
    </row>
    <row r="51440" spans="25:25">
      <c r="Y51440" s="176"/>
    </row>
    <row r="51441" spans="25:25">
      <c r="Y51441" s="176"/>
    </row>
    <row r="51442" spans="25:25">
      <c r="Y51442" s="176"/>
    </row>
    <row r="51443" spans="25:25">
      <c r="Y51443" s="176"/>
    </row>
    <row r="51444" spans="25:25">
      <c r="Y51444" s="176"/>
    </row>
    <row r="51445" spans="25:25">
      <c r="Y51445" s="176"/>
    </row>
    <row r="51446" spans="25:25">
      <c r="Y51446" s="176"/>
    </row>
    <row r="51447" spans="25:25">
      <c r="Y51447" s="176"/>
    </row>
    <row r="51448" spans="25:25">
      <c r="Y51448" s="176"/>
    </row>
    <row r="51449" spans="25:25">
      <c r="Y51449" s="176"/>
    </row>
    <row r="51450" spans="25:25">
      <c r="Y51450" s="176"/>
    </row>
    <row r="51451" spans="25:25">
      <c r="Y51451" s="176"/>
    </row>
    <row r="51452" spans="25:25">
      <c r="Y51452" s="176"/>
    </row>
    <row r="51453" spans="25:25">
      <c r="Y51453" s="176"/>
    </row>
    <row r="51454" spans="25:25">
      <c r="Y51454" s="176"/>
    </row>
    <row r="51455" spans="25:25">
      <c r="Y51455" s="176"/>
    </row>
    <row r="51456" spans="25:25">
      <c r="Y51456" s="176"/>
    </row>
    <row r="51457" spans="25:25">
      <c r="Y51457" s="176"/>
    </row>
    <row r="51458" spans="25:25">
      <c r="Y51458" s="176"/>
    </row>
    <row r="51459" spans="25:25">
      <c r="Y51459" s="176"/>
    </row>
    <row r="51460" spans="25:25">
      <c r="Y51460" s="176"/>
    </row>
    <row r="51461" spans="25:25">
      <c r="Y51461" s="176"/>
    </row>
    <row r="51462" spans="25:25">
      <c r="Y51462" s="176"/>
    </row>
    <row r="51463" spans="25:25">
      <c r="Y51463" s="176"/>
    </row>
    <row r="51464" spans="25:25">
      <c r="Y51464" s="176"/>
    </row>
    <row r="51465" spans="25:25">
      <c r="Y51465" s="176"/>
    </row>
    <row r="51466" spans="25:25">
      <c r="Y51466" s="176"/>
    </row>
    <row r="51467" spans="25:25">
      <c r="Y51467" s="176"/>
    </row>
    <row r="51468" spans="25:25">
      <c r="Y51468" s="176"/>
    </row>
    <row r="51469" spans="25:25">
      <c r="Y51469" s="176"/>
    </row>
    <row r="51470" spans="25:25">
      <c r="Y51470" s="176"/>
    </row>
    <row r="51471" spans="25:25">
      <c r="Y51471" s="176"/>
    </row>
    <row r="51472" spans="25:25">
      <c r="Y51472" s="176"/>
    </row>
    <row r="51473" spans="25:25">
      <c r="Y51473" s="176"/>
    </row>
    <row r="51474" spans="25:25">
      <c r="Y51474" s="176"/>
    </row>
    <row r="51475" spans="25:25">
      <c r="Y51475" s="176"/>
    </row>
    <row r="51476" spans="25:25">
      <c r="Y51476" s="176"/>
    </row>
    <row r="51477" spans="25:25">
      <c r="Y51477" s="176"/>
    </row>
    <row r="51478" spans="25:25">
      <c r="Y51478" s="176"/>
    </row>
    <row r="51479" spans="25:25">
      <c r="Y51479" s="176"/>
    </row>
    <row r="51480" spans="25:25">
      <c r="Y51480" s="176"/>
    </row>
    <row r="51481" spans="25:25">
      <c r="Y51481" s="176"/>
    </row>
    <row r="51482" spans="25:25">
      <c r="Y51482" s="176"/>
    </row>
    <row r="51483" spans="25:25">
      <c r="Y51483" s="176"/>
    </row>
    <row r="51484" spans="25:25">
      <c r="Y51484" s="176"/>
    </row>
    <row r="51485" spans="25:25">
      <c r="Y51485" s="176"/>
    </row>
    <row r="51486" spans="25:25">
      <c r="Y51486" s="176"/>
    </row>
    <row r="51487" spans="25:25">
      <c r="Y51487" s="176"/>
    </row>
    <row r="51488" spans="25:25">
      <c r="Y51488" s="176"/>
    </row>
    <row r="51489" spans="25:25">
      <c r="Y51489" s="176"/>
    </row>
    <row r="51490" spans="25:25">
      <c r="Y51490" s="176"/>
    </row>
    <row r="51491" spans="25:25">
      <c r="Y51491" s="176"/>
    </row>
    <row r="51492" spans="25:25">
      <c r="Y51492" s="176"/>
    </row>
    <row r="51493" spans="25:25">
      <c r="Y51493" s="176"/>
    </row>
    <row r="51494" spans="25:25">
      <c r="Y51494" s="176"/>
    </row>
    <row r="51495" spans="25:25">
      <c r="Y51495" s="176"/>
    </row>
    <row r="51496" spans="25:25">
      <c r="Y51496" s="176"/>
    </row>
    <row r="51497" spans="25:25">
      <c r="Y51497" s="176"/>
    </row>
    <row r="51498" spans="25:25">
      <c r="Y51498" s="176"/>
    </row>
    <row r="51499" spans="25:25">
      <c r="Y51499" s="176"/>
    </row>
    <row r="51500" spans="25:25">
      <c r="Y51500" s="176"/>
    </row>
    <row r="51501" spans="25:25">
      <c r="Y51501" s="176"/>
    </row>
    <row r="51502" spans="25:25">
      <c r="Y51502" s="176"/>
    </row>
    <row r="51503" spans="25:25">
      <c r="Y51503" s="176"/>
    </row>
    <row r="51504" spans="25:25">
      <c r="Y51504" s="176"/>
    </row>
    <row r="51505" spans="25:25">
      <c r="Y51505" s="176"/>
    </row>
    <row r="51506" spans="25:25">
      <c r="Y51506" s="176"/>
    </row>
    <row r="51507" spans="25:25">
      <c r="Y51507" s="176"/>
    </row>
    <row r="51508" spans="25:25">
      <c r="Y51508" s="176"/>
    </row>
    <row r="51509" spans="25:25">
      <c r="Y51509" s="176"/>
    </row>
    <row r="51510" spans="25:25">
      <c r="Y51510" s="176"/>
    </row>
    <row r="51511" spans="25:25">
      <c r="Y51511" s="176"/>
    </row>
    <row r="51512" spans="25:25">
      <c r="Y51512" s="176"/>
    </row>
    <row r="51513" spans="25:25">
      <c r="Y51513" s="176"/>
    </row>
    <row r="51514" spans="25:25">
      <c r="Y51514" s="176"/>
    </row>
    <row r="51515" spans="25:25">
      <c r="Y51515" s="176"/>
    </row>
    <row r="51516" spans="25:25">
      <c r="Y51516" s="176"/>
    </row>
    <row r="51517" spans="25:25">
      <c r="Y51517" s="176"/>
    </row>
    <row r="51518" spans="25:25">
      <c r="Y51518" s="176"/>
    </row>
    <row r="51519" spans="25:25">
      <c r="Y51519" s="176"/>
    </row>
    <row r="51520" spans="25:25">
      <c r="Y51520" s="176"/>
    </row>
    <row r="51521" spans="25:25">
      <c r="Y51521" s="176"/>
    </row>
    <row r="51522" spans="25:25">
      <c r="Y51522" s="176"/>
    </row>
    <row r="51523" spans="25:25">
      <c r="Y51523" s="176"/>
    </row>
    <row r="51524" spans="25:25">
      <c r="Y51524" s="176"/>
    </row>
    <row r="51525" spans="25:25">
      <c r="Y51525" s="176"/>
    </row>
    <row r="51526" spans="25:25">
      <c r="Y51526" s="176"/>
    </row>
    <row r="51527" spans="25:25">
      <c r="Y51527" s="176"/>
    </row>
    <row r="51528" spans="25:25">
      <c r="Y51528" s="176"/>
    </row>
    <row r="51529" spans="25:25">
      <c r="Y51529" s="176"/>
    </row>
    <row r="51530" spans="25:25">
      <c r="Y51530" s="176"/>
    </row>
    <row r="51531" spans="25:25">
      <c r="Y51531" s="176"/>
    </row>
    <row r="51532" spans="25:25">
      <c r="Y51532" s="176"/>
    </row>
    <row r="51533" spans="25:25">
      <c r="Y51533" s="176"/>
    </row>
    <row r="51534" spans="25:25">
      <c r="Y51534" s="176"/>
    </row>
    <row r="51535" spans="25:25">
      <c r="Y51535" s="176"/>
    </row>
    <row r="51536" spans="25:25">
      <c r="Y51536" s="176"/>
    </row>
    <row r="51537" spans="25:25">
      <c r="Y51537" s="176"/>
    </row>
    <row r="51538" spans="25:25">
      <c r="Y51538" s="176"/>
    </row>
    <row r="51539" spans="25:25">
      <c r="Y51539" s="176"/>
    </row>
    <row r="51540" spans="25:25">
      <c r="Y51540" s="176"/>
    </row>
    <row r="51541" spans="25:25">
      <c r="Y51541" s="176"/>
    </row>
    <row r="51542" spans="25:25">
      <c r="Y51542" s="176"/>
    </row>
    <row r="51543" spans="25:25">
      <c r="Y51543" s="176"/>
    </row>
    <row r="51544" spans="25:25">
      <c r="Y51544" s="176"/>
    </row>
    <row r="51545" spans="25:25">
      <c r="Y51545" s="176"/>
    </row>
    <row r="51546" spans="25:25">
      <c r="Y51546" s="176"/>
    </row>
    <row r="51547" spans="25:25">
      <c r="Y51547" s="176"/>
    </row>
    <row r="51548" spans="25:25">
      <c r="Y51548" s="176"/>
    </row>
    <row r="51549" spans="25:25">
      <c r="Y51549" s="176"/>
    </row>
    <row r="51550" spans="25:25">
      <c r="Y51550" s="176"/>
    </row>
    <row r="51551" spans="25:25">
      <c r="Y51551" s="176"/>
    </row>
    <row r="51552" spans="25:25">
      <c r="Y51552" s="176"/>
    </row>
    <row r="51553" spans="25:25">
      <c r="Y51553" s="176"/>
    </row>
    <row r="51554" spans="25:25">
      <c r="Y51554" s="176"/>
    </row>
    <row r="51555" spans="25:25">
      <c r="Y51555" s="176"/>
    </row>
    <row r="51556" spans="25:25">
      <c r="Y51556" s="176"/>
    </row>
    <row r="51557" spans="25:25">
      <c r="Y51557" s="176"/>
    </row>
    <row r="51558" spans="25:25">
      <c r="Y51558" s="176"/>
    </row>
    <row r="51559" spans="25:25">
      <c r="Y51559" s="176"/>
    </row>
    <row r="51560" spans="25:25">
      <c r="Y51560" s="176"/>
    </row>
    <row r="51561" spans="25:25">
      <c r="Y51561" s="176"/>
    </row>
    <row r="51562" spans="25:25">
      <c r="Y51562" s="176"/>
    </row>
    <row r="51563" spans="25:25">
      <c r="Y51563" s="176"/>
    </row>
    <row r="51564" spans="25:25">
      <c r="Y51564" s="176"/>
    </row>
    <row r="51565" spans="25:25">
      <c r="Y51565" s="176"/>
    </row>
    <row r="51566" spans="25:25">
      <c r="Y51566" s="176"/>
    </row>
    <row r="51567" spans="25:25">
      <c r="Y51567" s="176"/>
    </row>
    <row r="51568" spans="25:25">
      <c r="Y51568" s="176"/>
    </row>
    <row r="51569" spans="25:25">
      <c r="Y51569" s="176"/>
    </row>
    <row r="51570" spans="25:25">
      <c r="Y51570" s="176"/>
    </row>
    <row r="51571" spans="25:25">
      <c r="Y51571" s="176"/>
    </row>
    <row r="51572" spans="25:25">
      <c r="Y51572" s="176"/>
    </row>
    <row r="51573" spans="25:25">
      <c r="Y51573" s="176"/>
    </row>
    <row r="51574" spans="25:25">
      <c r="Y51574" s="176"/>
    </row>
    <row r="51575" spans="25:25">
      <c r="Y51575" s="176"/>
    </row>
    <row r="51576" spans="25:25">
      <c r="Y51576" s="176"/>
    </row>
    <row r="51577" spans="25:25">
      <c r="Y51577" s="176"/>
    </row>
    <row r="51578" spans="25:25">
      <c r="Y51578" s="176"/>
    </row>
    <row r="51579" spans="25:25">
      <c r="Y51579" s="176"/>
    </row>
    <row r="51580" spans="25:25">
      <c r="Y51580" s="176"/>
    </row>
    <row r="51581" spans="25:25">
      <c r="Y51581" s="176"/>
    </row>
    <row r="51582" spans="25:25">
      <c r="Y51582" s="176"/>
    </row>
    <row r="51583" spans="25:25">
      <c r="Y51583" s="176"/>
    </row>
    <row r="51584" spans="25:25">
      <c r="Y51584" s="176"/>
    </row>
    <row r="51585" spans="25:25">
      <c r="Y51585" s="176"/>
    </row>
    <row r="51586" spans="25:25">
      <c r="Y51586" s="176"/>
    </row>
    <row r="51587" spans="25:25">
      <c r="Y51587" s="176"/>
    </row>
    <row r="51588" spans="25:25">
      <c r="Y51588" s="176"/>
    </row>
    <row r="51589" spans="25:25">
      <c r="Y51589" s="176"/>
    </row>
    <row r="51590" spans="25:25">
      <c r="Y51590" s="176"/>
    </row>
    <row r="51591" spans="25:25">
      <c r="Y51591" s="176"/>
    </row>
    <row r="51592" spans="25:25">
      <c r="Y51592" s="176"/>
    </row>
    <row r="51593" spans="25:25">
      <c r="Y51593" s="176"/>
    </row>
    <row r="51594" spans="25:25">
      <c r="Y51594" s="176"/>
    </row>
    <row r="51595" spans="25:25">
      <c r="Y51595" s="176"/>
    </row>
    <row r="51596" spans="25:25">
      <c r="Y51596" s="176"/>
    </row>
    <row r="51597" spans="25:25">
      <c r="Y51597" s="176"/>
    </row>
    <row r="51598" spans="25:25">
      <c r="Y51598" s="176"/>
    </row>
    <row r="51599" spans="25:25">
      <c r="Y51599" s="176"/>
    </row>
    <row r="51600" spans="25:25">
      <c r="Y51600" s="176"/>
    </row>
    <row r="51601" spans="25:25">
      <c r="Y51601" s="176"/>
    </row>
    <row r="51602" spans="25:25">
      <c r="Y51602" s="176"/>
    </row>
    <row r="51603" spans="25:25">
      <c r="Y51603" s="176"/>
    </row>
    <row r="51604" spans="25:25">
      <c r="Y51604" s="176"/>
    </row>
    <row r="51605" spans="25:25">
      <c r="Y51605" s="176"/>
    </row>
    <row r="51606" spans="25:25">
      <c r="Y51606" s="176"/>
    </row>
    <row r="51607" spans="25:25">
      <c r="Y51607" s="176"/>
    </row>
    <row r="51608" spans="25:25">
      <c r="Y51608" s="176"/>
    </row>
    <row r="51609" spans="25:25">
      <c r="Y51609" s="176"/>
    </row>
    <row r="51610" spans="25:25">
      <c r="Y51610" s="176"/>
    </row>
    <row r="51611" spans="25:25">
      <c r="Y51611" s="176"/>
    </row>
    <row r="51612" spans="25:25">
      <c r="Y51612" s="176"/>
    </row>
    <row r="51613" spans="25:25">
      <c r="Y51613" s="176"/>
    </row>
    <row r="51614" spans="25:25">
      <c r="Y51614" s="176"/>
    </row>
    <row r="51615" spans="25:25">
      <c r="Y51615" s="176"/>
    </row>
    <row r="51616" spans="25:25">
      <c r="Y51616" s="176"/>
    </row>
    <row r="51617" spans="25:25">
      <c r="Y51617" s="176"/>
    </row>
    <row r="51618" spans="25:25">
      <c r="Y51618" s="176"/>
    </row>
    <row r="51619" spans="25:25">
      <c r="Y51619" s="176"/>
    </row>
    <row r="51620" spans="25:25">
      <c r="Y51620" s="176"/>
    </row>
    <row r="51621" spans="25:25">
      <c r="Y51621" s="176"/>
    </row>
    <row r="51622" spans="25:25">
      <c r="Y51622" s="176"/>
    </row>
    <row r="51623" spans="25:25">
      <c r="Y51623" s="176"/>
    </row>
    <row r="51624" spans="25:25">
      <c r="Y51624" s="176"/>
    </row>
    <row r="51625" spans="25:25">
      <c r="Y51625" s="176"/>
    </row>
    <row r="51626" spans="25:25">
      <c r="Y51626" s="176"/>
    </row>
    <row r="51627" spans="25:25">
      <c r="Y51627" s="176"/>
    </row>
    <row r="51628" spans="25:25">
      <c r="Y51628" s="176"/>
    </row>
    <row r="51629" spans="25:25">
      <c r="Y51629" s="176"/>
    </row>
    <row r="51630" spans="25:25">
      <c r="Y51630" s="176"/>
    </row>
    <row r="51631" spans="25:25">
      <c r="Y51631" s="176"/>
    </row>
    <row r="51632" spans="25:25">
      <c r="Y51632" s="176"/>
    </row>
    <row r="51633" spans="25:25">
      <c r="Y51633" s="176"/>
    </row>
    <row r="51634" spans="25:25">
      <c r="Y51634" s="176"/>
    </row>
    <row r="51635" spans="25:25">
      <c r="Y51635" s="176"/>
    </row>
    <row r="51636" spans="25:25">
      <c r="Y51636" s="176"/>
    </row>
    <row r="51637" spans="25:25">
      <c r="Y51637" s="176"/>
    </row>
    <row r="51638" spans="25:25">
      <c r="Y51638" s="176"/>
    </row>
    <row r="51639" spans="25:25">
      <c r="Y51639" s="176"/>
    </row>
    <row r="51640" spans="25:25">
      <c r="Y51640" s="176"/>
    </row>
    <row r="51641" spans="25:25">
      <c r="Y51641" s="176"/>
    </row>
    <row r="51642" spans="25:25">
      <c r="Y51642" s="176"/>
    </row>
    <row r="51643" spans="25:25">
      <c r="Y51643" s="176"/>
    </row>
    <row r="51644" spans="25:25">
      <c r="Y51644" s="176"/>
    </row>
    <row r="51645" spans="25:25">
      <c r="Y51645" s="176"/>
    </row>
    <row r="51646" spans="25:25">
      <c r="Y51646" s="176"/>
    </row>
    <row r="51647" spans="25:25">
      <c r="Y51647" s="176"/>
    </row>
    <row r="51648" spans="25:25">
      <c r="Y51648" s="176"/>
    </row>
    <row r="51649" spans="25:25">
      <c r="Y51649" s="176"/>
    </row>
    <row r="51650" spans="25:25">
      <c r="Y51650" s="176"/>
    </row>
    <row r="51651" spans="25:25">
      <c r="Y51651" s="176"/>
    </row>
    <row r="51652" spans="25:25">
      <c r="Y51652" s="176"/>
    </row>
    <row r="51653" spans="25:25">
      <c r="Y51653" s="176"/>
    </row>
    <row r="51654" spans="25:25">
      <c r="Y51654" s="176"/>
    </row>
    <row r="51655" spans="25:25">
      <c r="Y51655" s="176"/>
    </row>
    <row r="51656" spans="25:25">
      <c r="Y51656" s="176"/>
    </row>
    <row r="51657" spans="25:25">
      <c r="Y51657" s="176"/>
    </row>
    <row r="51658" spans="25:25">
      <c r="Y51658" s="176"/>
    </row>
    <row r="51659" spans="25:25">
      <c r="Y51659" s="176"/>
    </row>
    <row r="51660" spans="25:25">
      <c r="Y51660" s="176"/>
    </row>
    <row r="51661" spans="25:25">
      <c r="Y51661" s="176"/>
    </row>
    <row r="51662" spans="25:25">
      <c r="Y51662" s="176"/>
    </row>
    <row r="51663" spans="25:25">
      <c r="Y51663" s="176"/>
    </row>
    <row r="51664" spans="25:25">
      <c r="Y51664" s="176"/>
    </row>
    <row r="51665" spans="25:25">
      <c r="Y51665" s="176"/>
    </row>
    <row r="51666" spans="25:25">
      <c r="Y51666" s="176"/>
    </row>
    <row r="51667" spans="25:25">
      <c r="Y51667" s="176"/>
    </row>
    <row r="51668" spans="25:25">
      <c r="Y51668" s="176"/>
    </row>
    <row r="51669" spans="25:25">
      <c r="Y51669" s="176"/>
    </row>
    <row r="51670" spans="25:25">
      <c r="Y51670" s="176"/>
    </row>
    <row r="51671" spans="25:25">
      <c r="Y51671" s="176"/>
    </row>
    <row r="51672" spans="25:25">
      <c r="Y51672" s="176"/>
    </row>
    <row r="51673" spans="25:25">
      <c r="Y51673" s="176"/>
    </row>
    <row r="51674" spans="25:25">
      <c r="Y51674" s="176"/>
    </row>
    <row r="51675" spans="25:25">
      <c r="Y51675" s="176"/>
    </row>
    <row r="51676" spans="25:25">
      <c r="Y51676" s="176"/>
    </row>
    <row r="51677" spans="25:25">
      <c r="Y51677" s="176"/>
    </row>
    <row r="51678" spans="25:25">
      <c r="Y51678" s="176"/>
    </row>
    <row r="51679" spans="25:25">
      <c r="Y51679" s="176"/>
    </row>
    <row r="51680" spans="25:25">
      <c r="Y51680" s="176"/>
    </row>
    <row r="51681" spans="25:25">
      <c r="Y51681" s="176"/>
    </row>
    <row r="51682" spans="25:25">
      <c r="Y51682" s="176"/>
    </row>
    <row r="51683" spans="25:25">
      <c r="Y51683" s="176"/>
    </row>
    <row r="51684" spans="25:25">
      <c r="Y51684" s="176"/>
    </row>
    <row r="51685" spans="25:25">
      <c r="Y51685" s="176"/>
    </row>
    <row r="51686" spans="25:25">
      <c r="Y51686" s="176"/>
    </row>
    <row r="51687" spans="25:25">
      <c r="Y51687" s="176"/>
    </row>
    <row r="51688" spans="25:25">
      <c r="Y51688" s="176"/>
    </row>
    <row r="51689" spans="25:25">
      <c r="Y51689" s="176"/>
    </row>
    <row r="51690" spans="25:25">
      <c r="Y51690" s="176"/>
    </row>
    <row r="51691" spans="25:25">
      <c r="Y51691" s="176"/>
    </row>
    <row r="51692" spans="25:25">
      <c r="Y51692" s="176"/>
    </row>
    <row r="51693" spans="25:25">
      <c r="Y51693" s="176"/>
    </row>
    <row r="51694" spans="25:25">
      <c r="Y51694" s="176"/>
    </row>
    <row r="51695" spans="25:25">
      <c r="Y51695" s="176"/>
    </row>
    <row r="51696" spans="25:25">
      <c r="Y51696" s="176"/>
    </row>
    <row r="51697" spans="25:25">
      <c r="Y51697" s="176"/>
    </row>
    <row r="51698" spans="25:25">
      <c r="Y51698" s="176"/>
    </row>
    <row r="51699" spans="25:25">
      <c r="Y51699" s="176"/>
    </row>
    <row r="51700" spans="25:25">
      <c r="Y51700" s="176"/>
    </row>
    <row r="51701" spans="25:25">
      <c r="Y51701" s="176"/>
    </row>
    <row r="51702" spans="25:25">
      <c r="Y51702" s="176"/>
    </row>
    <row r="51703" spans="25:25">
      <c r="Y51703" s="176"/>
    </row>
    <row r="51704" spans="25:25">
      <c r="Y51704" s="176"/>
    </row>
    <row r="51705" spans="25:25">
      <c r="Y51705" s="176"/>
    </row>
    <row r="51706" spans="25:25">
      <c r="Y51706" s="176"/>
    </row>
    <row r="51707" spans="25:25">
      <c r="Y51707" s="176"/>
    </row>
    <row r="51708" spans="25:25">
      <c r="Y51708" s="176"/>
    </row>
    <row r="51709" spans="25:25">
      <c r="Y51709" s="176"/>
    </row>
    <row r="51710" spans="25:25">
      <c r="Y51710" s="176"/>
    </row>
    <row r="51711" spans="25:25">
      <c r="Y51711" s="176"/>
    </row>
    <row r="51712" spans="25:25">
      <c r="Y51712" s="176"/>
    </row>
    <row r="51713" spans="25:25">
      <c r="Y51713" s="176"/>
    </row>
    <row r="51714" spans="25:25">
      <c r="Y51714" s="176"/>
    </row>
    <row r="51715" spans="25:25">
      <c r="Y51715" s="176"/>
    </row>
    <row r="51716" spans="25:25">
      <c r="Y51716" s="176"/>
    </row>
    <row r="51717" spans="25:25">
      <c r="Y51717" s="176"/>
    </row>
    <row r="51718" spans="25:25">
      <c r="Y51718" s="176"/>
    </row>
    <row r="51719" spans="25:25">
      <c r="Y51719" s="176"/>
    </row>
    <row r="51720" spans="25:25">
      <c r="Y51720" s="176"/>
    </row>
    <row r="51721" spans="25:25">
      <c r="Y51721" s="176"/>
    </row>
    <row r="51722" spans="25:25">
      <c r="Y51722" s="176"/>
    </row>
    <row r="51723" spans="25:25">
      <c r="Y51723" s="176"/>
    </row>
    <row r="51724" spans="25:25">
      <c r="Y51724" s="176"/>
    </row>
    <row r="51725" spans="25:25">
      <c r="Y51725" s="176"/>
    </row>
    <row r="51726" spans="25:25">
      <c r="Y51726" s="176"/>
    </row>
    <row r="51727" spans="25:25">
      <c r="Y51727" s="176"/>
    </row>
    <row r="51728" spans="25:25">
      <c r="Y51728" s="176"/>
    </row>
    <row r="51729" spans="25:25">
      <c r="Y51729" s="176"/>
    </row>
    <row r="51730" spans="25:25">
      <c r="Y51730" s="176"/>
    </row>
    <row r="51731" spans="25:25">
      <c r="Y51731" s="176"/>
    </row>
    <row r="51732" spans="25:25">
      <c r="Y51732" s="176"/>
    </row>
    <row r="51733" spans="25:25">
      <c r="Y51733" s="176"/>
    </row>
    <row r="51734" spans="25:25">
      <c r="Y51734" s="176"/>
    </row>
    <row r="51735" spans="25:25">
      <c r="Y51735" s="176"/>
    </row>
    <row r="51736" spans="25:25">
      <c r="Y51736" s="176"/>
    </row>
    <row r="51737" spans="25:25">
      <c r="Y51737" s="176"/>
    </row>
    <row r="51738" spans="25:25">
      <c r="Y51738" s="176"/>
    </row>
    <row r="51739" spans="25:25">
      <c r="Y51739" s="176"/>
    </row>
    <row r="51740" spans="25:25">
      <c r="Y51740" s="176"/>
    </row>
    <row r="51741" spans="25:25">
      <c r="Y51741" s="176"/>
    </row>
    <row r="51742" spans="25:25">
      <c r="Y51742" s="176"/>
    </row>
    <row r="51743" spans="25:25">
      <c r="Y51743" s="176"/>
    </row>
    <row r="51744" spans="25:25">
      <c r="Y51744" s="176"/>
    </row>
    <row r="51745" spans="25:25">
      <c r="Y51745" s="176"/>
    </row>
    <row r="51746" spans="25:25">
      <c r="Y51746" s="176"/>
    </row>
    <row r="51747" spans="25:25">
      <c r="Y51747" s="176"/>
    </row>
    <row r="51748" spans="25:25">
      <c r="Y51748" s="176"/>
    </row>
    <row r="51749" spans="25:25">
      <c r="Y51749" s="176"/>
    </row>
    <row r="51750" spans="25:25">
      <c r="Y51750" s="176"/>
    </row>
    <row r="51751" spans="25:25">
      <c r="Y51751" s="176"/>
    </row>
    <row r="51752" spans="25:25">
      <c r="Y51752" s="176"/>
    </row>
    <row r="51753" spans="25:25">
      <c r="Y51753" s="176"/>
    </row>
    <row r="51754" spans="25:25">
      <c r="Y51754" s="176"/>
    </row>
    <row r="51755" spans="25:25">
      <c r="Y51755" s="176"/>
    </row>
    <row r="51756" spans="25:25">
      <c r="Y51756" s="176"/>
    </row>
    <row r="51757" spans="25:25">
      <c r="Y51757" s="176"/>
    </row>
    <row r="51758" spans="25:25">
      <c r="Y51758" s="176"/>
    </row>
    <row r="51759" spans="25:25">
      <c r="Y51759" s="176"/>
    </row>
    <row r="51760" spans="25:25">
      <c r="Y51760" s="176"/>
    </row>
    <row r="51761" spans="25:25">
      <c r="Y51761" s="176"/>
    </row>
    <row r="51762" spans="25:25">
      <c r="Y51762" s="176"/>
    </row>
    <row r="51763" spans="25:25">
      <c r="Y51763" s="176"/>
    </row>
    <row r="51764" spans="25:25">
      <c r="Y51764" s="176"/>
    </row>
    <row r="51765" spans="25:25">
      <c r="Y51765" s="176"/>
    </row>
    <row r="51766" spans="25:25">
      <c r="Y51766" s="176"/>
    </row>
    <row r="51767" spans="25:25">
      <c r="Y51767" s="176"/>
    </row>
    <row r="51768" spans="25:25">
      <c r="Y51768" s="176"/>
    </row>
    <row r="51769" spans="25:25">
      <c r="Y51769" s="176"/>
    </row>
    <row r="51770" spans="25:25">
      <c r="Y51770" s="176"/>
    </row>
    <row r="51771" spans="25:25">
      <c r="Y51771" s="176"/>
    </row>
    <row r="51772" spans="25:25">
      <c r="Y51772" s="176"/>
    </row>
    <row r="51773" spans="25:25">
      <c r="Y51773" s="176"/>
    </row>
    <row r="51774" spans="25:25">
      <c r="Y51774" s="176"/>
    </row>
    <row r="51775" spans="25:25">
      <c r="Y51775" s="176"/>
    </row>
    <row r="51776" spans="25:25">
      <c r="Y51776" s="176"/>
    </row>
    <row r="51777" spans="25:25">
      <c r="Y51777" s="176"/>
    </row>
    <row r="51778" spans="25:25">
      <c r="Y51778" s="176"/>
    </row>
    <row r="51779" spans="25:25">
      <c r="Y51779" s="176"/>
    </row>
    <row r="51780" spans="25:25">
      <c r="Y51780" s="176"/>
    </row>
    <row r="51781" spans="25:25">
      <c r="Y51781" s="176"/>
    </row>
    <row r="51782" spans="25:25">
      <c r="Y51782" s="176"/>
    </row>
    <row r="51783" spans="25:25">
      <c r="Y51783" s="176"/>
    </row>
    <row r="51784" spans="25:25">
      <c r="Y51784" s="176"/>
    </row>
    <row r="51785" spans="25:25">
      <c r="Y51785" s="176"/>
    </row>
    <row r="51786" spans="25:25">
      <c r="Y51786" s="176"/>
    </row>
    <row r="51787" spans="25:25">
      <c r="Y51787" s="176"/>
    </row>
    <row r="51788" spans="25:25">
      <c r="Y51788" s="176"/>
    </row>
    <row r="51789" spans="25:25">
      <c r="Y51789" s="176"/>
    </row>
    <row r="51790" spans="25:25">
      <c r="Y51790" s="176"/>
    </row>
    <row r="51791" spans="25:25">
      <c r="Y51791" s="176"/>
    </row>
    <row r="51792" spans="25:25">
      <c r="Y51792" s="176"/>
    </row>
    <row r="51793" spans="25:25">
      <c r="Y51793" s="176"/>
    </row>
    <row r="51794" spans="25:25">
      <c r="Y51794" s="176"/>
    </row>
    <row r="51795" spans="25:25">
      <c r="Y51795" s="176"/>
    </row>
    <row r="51796" spans="25:25">
      <c r="Y51796" s="176"/>
    </row>
    <row r="51797" spans="25:25">
      <c r="Y51797" s="176"/>
    </row>
    <row r="51798" spans="25:25">
      <c r="Y51798" s="176"/>
    </row>
    <row r="51799" spans="25:25">
      <c r="Y51799" s="176"/>
    </row>
    <row r="51800" spans="25:25">
      <c r="Y51800" s="176"/>
    </row>
    <row r="51801" spans="25:25">
      <c r="Y51801" s="176"/>
    </row>
    <row r="51802" spans="25:25">
      <c r="Y51802" s="176"/>
    </row>
    <row r="51803" spans="25:25">
      <c r="Y51803" s="176"/>
    </row>
    <row r="51804" spans="25:25">
      <c r="Y51804" s="176"/>
    </row>
    <row r="51805" spans="25:25">
      <c r="Y51805" s="176"/>
    </row>
    <row r="51806" spans="25:25">
      <c r="Y51806" s="176"/>
    </row>
    <row r="51807" spans="25:25">
      <c r="Y51807" s="176"/>
    </row>
    <row r="51808" spans="25:25">
      <c r="Y51808" s="176"/>
    </row>
    <row r="51809" spans="25:25">
      <c r="Y51809" s="176"/>
    </row>
    <row r="51810" spans="25:25">
      <c r="Y51810" s="176"/>
    </row>
    <row r="51811" spans="25:25">
      <c r="Y51811" s="176"/>
    </row>
    <row r="51812" spans="25:25">
      <c r="Y51812" s="176"/>
    </row>
    <row r="51813" spans="25:25">
      <c r="Y51813" s="176"/>
    </row>
    <row r="51814" spans="25:25">
      <c r="Y51814" s="176"/>
    </row>
    <row r="51815" spans="25:25">
      <c r="Y51815" s="176"/>
    </row>
    <row r="51816" spans="25:25">
      <c r="Y51816" s="176"/>
    </row>
    <row r="51817" spans="25:25">
      <c r="Y51817" s="176"/>
    </row>
    <row r="51818" spans="25:25">
      <c r="Y51818" s="176"/>
    </row>
    <row r="51819" spans="25:25">
      <c r="Y51819" s="176"/>
    </row>
    <row r="51820" spans="25:25">
      <c r="Y51820" s="176"/>
    </row>
    <row r="51821" spans="25:25">
      <c r="Y51821" s="176"/>
    </row>
    <row r="51822" spans="25:25">
      <c r="Y51822" s="176"/>
    </row>
    <row r="51823" spans="25:25">
      <c r="Y51823" s="176"/>
    </row>
    <row r="51824" spans="25:25">
      <c r="Y51824" s="176"/>
    </row>
    <row r="51825" spans="25:25">
      <c r="Y51825" s="176"/>
    </row>
    <row r="51826" spans="25:25">
      <c r="Y51826" s="176"/>
    </row>
    <row r="51827" spans="25:25">
      <c r="Y51827" s="176"/>
    </row>
    <row r="51828" spans="25:25">
      <c r="Y51828" s="176"/>
    </row>
    <row r="51829" spans="25:25">
      <c r="Y51829" s="176"/>
    </row>
    <row r="51830" spans="25:25">
      <c r="Y51830" s="176"/>
    </row>
    <row r="51831" spans="25:25">
      <c r="Y51831" s="176"/>
    </row>
    <row r="51832" spans="25:25">
      <c r="Y51832" s="176"/>
    </row>
    <row r="51833" spans="25:25">
      <c r="Y51833" s="176"/>
    </row>
    <row r="51834" spans="25:25">
      <c r="Y51834" s="176"/>
    </row>
    <row r="51835" spans="25:25">
      <c r="Y51835" s="176"/>
    </row>
    <row r="51836" spans="25:25">
      <c r="Y51836" s="176"/>
    </row>
    <row r="51837" spans="25:25">
      <c r="Y51837" s="176"/>
    </row>
    <row r="51838" spans="25:25">
      <c r="Y51838" s="176"/>
    </row>
    <row r="51839" spans="25:25">
      <c r="Y51839" s="176"/>
    </row>
    <row r="51840" spans="25:25">
      <c r="Y51840" s="176"/>
    </row>
    <row r="51841" spans="25:25">
      <c r="Y51841" s="176"/>
    </row>
    <row r="51842" spans="25:25">
      <c r="Y51842" s="176"/>
    </row>
    <row r="51843" spans="25:25">
      <c r="Y51843" s="176"/>
    </row>
    <row r="51844" spans="25:25">
      <c r="Y51844" s="176"/>
    </row>
    <row r="51845" spans="25:25">
      <c r="Y51845" s="176"/>
    </row>
    <row r="51846" spans="25:25">
      <c r="Y51846" s="176"/>
    </row>
    <row r="51847" spans="25:25">
      <c r="Y51847" s="176"/>
    </row>
    <row r="51848" spans="25:25">
      <c r="Y51848" s="176"/>
    </row>
    <row r="51849" spans="25:25">
      <c r="Y51849" s="176"/>
    </row>
    <row r="51850" spans="25:25">
      <c r="Y51850" s="176"/>
    </row>
    <row r="51851" spans="25:25">
      <c r="Y51851" s="176"/>
    </row>
    <row r="51852" spans="25:25">
      <c r="Y51852" s="176"/>
    </row>
    <row r="51853" spans="25:25">
      <c r="Y51853" s="176"/>
    </row>
    <row r="51854" spans="25:25">
      <c r="Y51854" s="176"/>
    </row>
    <row r="51855" spans="25:25">
      <c r="Y51855" s="176"/>
    </row>
    <row r="51856" spans="25:25">
      <c r="Y51856" s="176"/>
    </row>
    <row r="51857" spans="25:25">
      <c r="Y51857" s="176"/>
    </row>
    <row r="51858" spans="25:25">
      <c r="Y51858" s="176"/>
    </row>
    <row r="51859" spans="25:25">
      <c r="Y51859" s="176"/>
    </row>
    <row r="51860" spans="25:25">
      <c r="Y51860" s="176"/>
    </row>
    <row r="51861" spans="25:25">
      <c r="Y51861" s="176"/>
    </row>
    <row r="51862" spans="25:25">
      <c r="Y51862" s="176"/>
    </row>
    <row r="51863" spans="25:25">
      <c r="Y51863" s="176"/>
    </row>
    <row r="51864" spans="25:25">
      <c r="Y51864" s="176"/>
    </row>
    <row r="51865" spans="25:25">
      <c r="Y51865" s="176"/>
    </row>
    <row r="51866" spans="25:25">
      <c r="Y51866" s="176"/>
    </row>
    <row r="51867" spans="25:25">
      <c r="Y51867" s="176"/>
    </row>
    <row r="51868" spans="25:25">
      <c r="Y51868" s="176"/>
    </row>
    <row r="51869" spans="25:25">
      <c r="Y51869" s="176"/>
    </row>
    <row r="51870" spans="25:25">
      <c r="Y51870" s="176"/>
    </row>
    <row r="51871" spans="25:25">
      <c r="Y51871" s="176"/>
    </row>
    <row r="51872" spans="25:25">
      <c r="Y51872" s="176"/>
    </row>
    <row r="51873" spans="25:25">
      <c r="Y51873" s="176"/>
    </row>
    <row r="51874" spans="25:25">
      <c r="Y51874" s="176"/>
    </row>
    <row r="51875" spans="25:25">
      <c r="Y51875" s="176"/>
    </row>
    <row r="51876" spans="25:25">
      <c r="Y51876" s="176"/>
    </row>
    <row r="51877" spans="25:25">
      <c r="Y51877" s="176"/>
    </row>
    <row r="51878" spans="25:25">
      <c r="Y51878" s="176"/>
    </row>
    <row r="51879" spans="25:25">
      <c r="Y51879" s="176"/>
    </row>
    <row r="51880" spans="25:25">
      <c r="Y51880" s="176"/>
    </row>
    <row r="51881" spans="25:25">
      <c r="Y51881" s="176"/>
    </row>
    <row r="51882" spans="25:25">
      <c r="Y51882" s="176"/>
    </row>
    <row r="51883" spans="25:25">
      <c r="Y51883" s="176"/>
    </row>
    <row r="51884" spans="25:25">
      <c r="Y51884" s="176"/>
    </row>
    <row r="51885" spans="25:25">
      <c r="Y51885" s="176"/>
    </row>
    <row r="51886" spans="25:25">
      <c r="Y51886" s="176"/>
    </row>
    <row r="51887" spans="25:25">
      <c r="Y51887" s="176"/>
    </row>
    <row r="51888" spans="25:25">
      <c r="Y51888" s="176"/>
    </row>
    <row r="51889" spans="25:25">
      <c r="Y51889" s="176"/>
    </row>
    <row r="51890" spans="25:25">
      <c r="Y51890" s="176"/>
    </row>
    <row r="51891" spans="25:25">
      <c r="Y51891" s="176"/>
    </row>
    <row r="51892" spans="25:25">
      <c r="Y51892" s="176"/>
    </row>
    <row r="51893" spans="25:25">
      <c r="Y51893" s="176"/>
    </row>
    <row r="51894" spans="25:25">
      <c r="Y51894" s="176"/>
    </row>
    <row r="51895" spans="25:25">
      <c r="Y51895" s="176"/>
    </row>
    <row r="51896" spans="25:25">
      <c r="Y51896" s="176"/>
    </row>
    <row r="51897" spans="25:25">
      <c r="Y51897" s="176"/>
    </row>
    <row r="51898" spans="25:25">
      <c r="Y51898" s="176"/>
    </row>
    <row r="51899" spans="25:25">
      <c r="Y51899" s="176"/>
    </row>
    <row r="51900" spans="25:25">
      <c r="Y51900" s="176"/>
    </row>
    <row r="51901" spans="25:25">
      <c r="Y51901" s="176"/>
    </row>
    <row r="51902" spans="25:25">
      <c r="Y51902" s="176"/>
    </row>
    <row r="51903" spans="25:25">
      <c r="Y51903" s="176"/>
    </row>
    <row r="51904" spans="25:25">
      <c r="Y51904" s="176"/>
    </row>
    <row r="51905" spans="25:25">
      <c r="Y51905" s="176"/>
    </row>
    <row r="51906" spans="25:25">
      <c r="Y51906" s="176"/>
    </row>
    <row r="51907" spans="25:25">
      <c r="Y51907" s="176"/>
    </row>
    <row r="51908" spans="25:25">
      <c r="Y51908" s="176"/>
    </row>
    <row r="51909" spans="25:25">
      <c r="Y51909" s="176"/>
    </row>
    <row r="51910" spans="25:25">
      <c r="Y51910" s="176"/>
    </row>
    <row r="51911" spans="25:25">
      <c r="Y51911" s="176"/>
    </row>
    <row r="51912" spans="25:25">
      <c r="Y51912" s="176"/>
    </row>
    <row r="51913" spans="25:25">
      <c r="Y51913" s="176"/>
    </row>
    <row r="51914" spans="25:25">
      <c r="Y51914" s="176"/>
    </row>
    <row r="51915" spans="25:25">
      <c r="Y51915" s="176"/>
    </row>
    <row r="51916" spans="25:25">
      <c r="Y51916" s="176"/>
    </row>
    <row r="51917" spans="25:25">
      <c r="Y51917" s="176"/>
    </row>
    <row r="51918" spans="25:25">
      <c r="Y51918" s="176"/>
    </row>
    <row r="51919" spans="25:25">
      <c r="Y51919" s="176"/>
    </row>
    <row r="51920" spans="25:25">
      <c r="Y51920" s="176"/>
    </row>
    <row r="51921" spans="25:25">
      <c r="Y51921" s="176"/>
    </row>
    <row r="51922" spans="25:25">
      <c r="Y51922" s="176"/>
    </row>
    <row r="51923" spans="25:25">
      <c r="Y51923" s="176"/>
    </row>
    <row r="51924" spans="25:25">
      <c r="Y51924" s="176"/>
    </row>
    <row r="51925" spans="25:25">
      <c r="Y51925" s="176"/>
    </row>
    <row r="51926" spans="25:25">
      <c r="Y51926" s="176"/>
    </row>
    <row r="51927" spans="25:25">
      <c r="Y51927" s="176"/>
    </row>
    <row r="51928" spans="25:25">
      <c r="Y51928" s="176"/>
    </row>
    <row r="51929" spans="25:25">
      <c r="Y51929" s="176"/>
    </row>
    <row r="51930" spans="25:25">
      <c r="Y51930" s="176"/>
    </row>
    <row r="51931" spans="25:25">
      <c r="Y51931" s="176"/>
    </row>
    <row r="51932" spans="25:25">
      <c r="Y51932" s="176"/>
    </row>
    <row r="51933" spans="25:25">
      <c r="Y51933" s="176"/>
    </row>
    <row r="51934" spans="25:25">
      <c r="Y51934" s="176"/>
    </row>
    <row r="51935" spans="25:25">
      <c r="Y51935" s="176"/>
    </row>
    <row r="51936" spans="25:25">
      <c r="Y51936" s="176"/>
    </row>
    <row r="51937" spans="25:25">
      <c r="Y51937" s="176"/>
    </row>
    <row r="51938" spans="25:25">
      <c r="Y51938" s="176"/>
    </row>
    <row r="51939" spans="25:25">
      <c r="Y51939" s="176"/>
    </row>
    <row r="51940" spans="25:25">
      <c r="Y51940" s="176"/>
    </row>
    <row r="51941" spans="25:25">
      <c r="Y51941" s="176"/>
    </row>
    <row r="51942" spans="25:25">
      <c r="Y51942" s="176"/>
    </row>
    <row r="51943" spans="25:25">
      <c r="Y51943" s="176"/>
    </row>
    <row r="51944" spans="25:25">
      <c r="Y51944" s="176"/>
    </row>
    <row r="51945" spans="25:25">
      <c r="Y51945" s="176"/>
    </row>
    <row r="51946" spans="25:25">
      <c r="Y51946" s="176"/>
    </row>
    <row r="51947" spans="25:25">
      <c r="Y51947" s="176"/>
    </row>
    <row r="51948" spans="25:25">
      <c r="Y51948" s="176"/>
    </row>
    <row r="51949" spans="25:25">
      <c r="Y51949" s="176"/>
    </row>
    <row r="51950" spans="25:25">
      <c r="Y51950" s="176"/>
    </row>
    <row r="51951" spans="25:25">
      <c r="Y51951" s="176"/>
    </row>
    <row r="51952" spans="25:25">
      <c r="Y51952" s="176"/>
    </row>
    <row r="51953" spans="25:25">
      <c r="Y51953" s="176"/>
    </row>
    <row r="51954" spans="25:25">
      <c r="Y51954" s="176"/>
    </row>
    <row r="51955" spans="25:25">
      <c r="Y51955" s="176"/>
    </row>
    <row r="51956" spans="25:25">
      <c r="Y51956" s="176"/>
    </row>
    <row r="51957" spans="25:25">
      <c r="Y51957" s="176"/>
    </row>
    <row r="51958" spans="25:25">
      <c r="Y51958" s="176"/>
    </row>
    <row r="51959" spans="25:25">
      <c r="Y51959" s="176"/>
    </row>
    <row r="51960" spans="25:25">
      <c r="Y51960" s="176"/>
    </row>
    <row r="51961" spans="25:25">
      <c r="Y51961" s="176"/>
    </row>
    <row r="51962" spans="25:25">
      <c r="Y51962" s="176"/>
    </row>
    <row r="51963" spans="25:25">
      <c r="Y51963" s="176"/>
    </row>
    <row r="51964" spans="25:25">
      <c r="Y51964" s="176"/>
    </row>
    <row r="51965" spans="25:25">
      <c r="Y51965" s="176"/>
    </row>
    <row r="51966" spans="25:25">
      <c r="Y51966" s="176"/>
    </row>
    <row r="51967" spans="25:25">
      <c r="Y51967" s="176"/>
    </row>
    <row r="51968" spans="25:25">
      <c r="Y51968" s="176"/>
    </row>
    <row r="51969" spans="25:25">
      <c r="Y51969" s="176"/>
    </row>
    <row r="51970" spans="25:25">
      <c r="Y51970" s="176"/>
    </row>
    <row r="51971" spans="25:25">
      <c r="Y51971" s="176"/>
    </row>
    <row r="51972" spans="25:25">
      <c r="Y51972" s="176"/>
    </row>
    <row r="51973" spans="25:25">
      <c r="Y51973" s="176"/>
    </row>
    <row r="51974" spans="25:25">
      <c r="Y51974" s="176"/>
    </row>
    <row r="51975" spans="25:25">
      <c r="Y51975" s="176"/>
    </row>
    <row r="51976" spans="25:25">
      <c r="Y51976" s="176"/>
    </row>
    <row r="51977" spans="25:25">
      <c r="Y51977" s="176"/>
    </row>
    <row r="51978" spans="25:25">
      <c r="Y51978" s="176"/>
    </row>
    <row r="51979" spans="25:25">
      <c r="Y51979" s="176"/>
    </row>
    <row r="51980" spans="25:25">
      <c r="Y51980" s="176"/>
    </row>
    <row r="51981" spans="25:25">
      <c r="Y51981" s="176"/>
    </row>
    <row r="51982" spans="25:25">
      <c r="Y51982" s="176"/>
    </row>
    <row r="51983" spans="25:25">
      <c r="Y51983" s="176"/>
    </row>
    <row r="51984" spans="25:25">
      <c r="Y51984" s="176"/>
    </row>
    <row r="51985" spans="25:25">
      <c r="Y51985" s="176"/>
    </row>
    <row r="51986" spans="25:25">
      <c r="Y51986" s="176"/>
    </row>
    <row r="51987" spans="25:25">
      <c r="Y51987" s="176"/>
    </row>
    <row r="51988" spans="25:25">
      <c r="Y51988" s="176"/>
    </row>
    <row r="51989" spans="25:25">
      <c r="Y51989" s="176"/>
    </row>
    <row r="51990" spans="25:25">
      <c r="Y51990" s="176"/>
    </row>
    <row r="51991" spans="25:25">
      <c r="Y51991" s="176"/>
    </row>
    <row r="51992" spans="25:25">
      <c r="Y51992" s="176"/>
    </row>
    <row r="51993" spans="25:25">
      <c r="Y51993" s="176"/>
    </row>
    <row r="51994" spans="25:25">
      <c r="Y51994" s="176"/>
    </row>
    <row r="51995" spans="25:25">
      <c r="Y51995" s="176"/>
    </row>
    <row r="51996" spans="25:25">
      <c r="Y51996" s="176"/>
    </row>
    <row r="51997" spans="25:25">
      <c r="Y51997" s="176"/>
    </row>
    <row r="51998" spans="25:25">
      <c r="Y51998" s="176"/>
    </row>
    <row r="51999" spans="25:25">
      <c r="Y51999" s="176"/>
    </row>
    <row r="52000" spans="25:25">
      <c r="Y52000" s="176"/>
    </row>
    <row r="52001" spans="25:25">
      <c r="Y52001" s="176"/>
    </row>
    <row r="52002" spans="25:25">
      <c r="Y52002" s="176"/>
    </row>
    <row r="52003" spans="25:25">
      <c r="Y52003" s="176"/>
    </row>
    <row r="52004" spans="25:25">
      <c r="Y52004" s="176"/>
    </row>
    <row r="52005" spans="25:25">
      <c r="Y52005" s="176"/>
    </row>
    <row r="52006" spans="25:25">
      <c r="Y52006" s="176"/>
    </row>
    <row r="52007" spans="25:25">
      <c r="Y52007" s="176"/>
    </row>
    <row r="52008" spans="25:25">
      <c r="Y52008" s="176"/>
    </row>
    <row r="52009" spans="25:25">
      <c r="Y52009" s="176"/>
    </row>
    <row r="52010" spans="25:25">
      <c r="Y52010" s="176"/>
    </row>
    <row r="52011" spans="25:25">
      <c r="Y52011" s="176"/>
    </row>
    <row r="52012" spans="25:25">
      <c r="Y52012" s="176"/>
    </row>
    <row r="52013" spans="25:25">
      <c r="Y52013" s="176"/>
    </row>
    <row r="52014" spans="25:25">
      <c r="Y52014" s="176"/>
    </row>
    <row r="52015" spans="25:25">
      <c r="Y52015" s="176"/>
    </row>
    <row r="52016" spans="25:25">
      <c r="Y52016" s="176"/>
    </row>
    <row r="52017" spans="25:25">
      <c r="Y52017" s="176"/>
    </row>
    <row r="52018" spans="25:25">
      <c r="Y52018" s="176"/>
    </row>
    <row r="52019" spans="25:25">
      <c r="Y52019" s="176"/>
    </row>
    <row r="52020" spans="25:25">
      <c r="Y52020" s="176"/>
    </row>
    <row r="52021" spans="25:25">
      <c r="Y52021" s="176"/>
    </row>
    <row r="52022" spans="25:25">
      <c r="Y52022" s="176"/>
    </row>
    <row r="52023" spans="25:25">
      <c r="Y52023" s="176"/>
    </row>
    <row r="52024" spans="25:25">
      <c r="Y52024" s="176"/>
    </row>
    <row r="52025" spans="25:25">
      <c r="Y52025" s="176"/>
    </row>
    <row r="52026" spans="25:25">
      <c r="Y52026" s="176"/>
    </row>
    <row r="52027" spans="25:25">
      <c r="Y52027" s="176"/>
    </row>
    <row r="52028" spans="25:25">
      <c r="Y52028" s="176"/>
    </row>
    <row r="52029" spans="25:25">
      <c r="Y52029" s="176"/>
    </row>
    <row r="52030" spans="25:25">
      <c r="Y52030" s="176"/>
    </row>
    <row r="52031" spans="25:25">
      <c r="Y52031" s="176"/>
    </row>
    <row r="52032" spans="25:25">
      <c r="Y52032" s="176"/>
    </row>
    <row r="52033" spans="25:25">
      <c r="Y52033" s="176"/>
    </row>
    <row r="52034" spans="25:25">
      <c r="Y52034" s="176"/>
    </row>
    <row r="52035" spans="25:25">
      <c r="Y52035" s="176"/>
    </row>
    <row r="52036" spans="25:25">
      <c r="Y52036" s="176"/>
    </row>
    <row r="52037" spans="25:25">
      <c r="Y52037" s="176"/>
    </row>
    <row r="52038" spans="25:25">
      <c r="Y52038" s="176"/>
    </row>
    <row r="52039" spans="25:25">
      <c r="Y52039" s="176"/>
    </row>
    <row r="52040" spans="25:25">
      <c r="Y52040" s="176"/>
    </row>
    <row r="52041" spans="25:25">
      <c r="Y52041" s="176"/>
    </row>
    <row r="52042" spans="25:25">
      <c r="Y52042" s="176"/>
    </row>
    <row r="52043" spans="25:25">
      <c r="Y52043" s="176"/>
    </row>
    <row r="52044" spans="25:25">
      <c r="Y52044" s="176"/>
    </row>
    <row r="52045" spans="25:25">
      <c r="Y52045" s="176"/>
    </row>
    <row r="52046" spans="25:25">
      <c r="Y52046" s="176"/>
    </row>
    <row r="52047" spans="25:25">
      <c r="Y52047" s="176"/>
    </row>
    <row r="52048" spans="25:25">
      <c r="Y52048" s="176"/>
    </row>
    <row r="52049" spans="25:25">
      <c r="Y52049" s="176"/>
    </row>
    <row r="52050" spans="25:25">
      <c r="Y52050" s="176"/>
    </row>
    <row r="52051" spans="25:25">
      <c r="Y52051" s="176"/>
    </row>
    <row r="52052" spans="25:25">
      <c r="Y52052" s="176"/>
    </row>
    <row r="52053" spans="25:25">
      <c r="Y52053" s="176"/>
    </row>
    <row r="52054" spans="25:25">
      <c r="Y52054" s="176"/>
    </row>
    <row r="52055" spans="25:25">
      <c r="Y52055" s="176"/>
    </row>
    <row r="52056" spans="25:25">
      <c r="Y52056" s="176"/>
    </row>
    <row r="52057" spans="25:25">
      <c r="Y52057" s="176"/>
    </row>
    <row r="52058" spans="25:25">
      <c r="Y52058" s="176"/>
    </row>
    <row r="52059" spans="25:25">
      <c r="Y52059" s="176"/>
    </row>
    <row r="52060" spans="25:25">
      <c r="Y52060" s="176"/>
    </row>
    <row r="52061" spans="25:25">
      <c r="Y52061" s="176"/>
    </row>
    <row r="52062" spans="25:25">
      <c r="Y52062" s="176"/>
    </row>
    <row r="52063" spans="25:25">
      <c r="Y52063" s="176"/>
    </row>
    <row r="52064" spans="25:25">
      <c r="Y52064" s="176"/>
    </row>
    <row r="52065" spans="25:25">
      <c r="Y52065" s="176"/>
    </row>
    <row r="52066" spans="25:25">
      <c r="Y52066" s="176"/>
    </row>
    <row r="52067" spans="25:25">
      <c r="Y52067" s="176"/>
    </row>
    <row r="52068" spans="25:25">
      <c r="Y52068" s="176"/>
    </row>
    <row r="52069" spans="25:25">
      <c r="Y52069" s="176"/>
    </row>
    <row r="52070" spans="25:25">
      <c r="Y52070" s="176"/>
    </row>
    <row r="52071" spans="25:25">
      <c r="Y52071" s="176"/>
    </row>
    <row r="52072" spans="25:25">
      <c r="Y52072" s="176"/>
    </row>
    <row r="52073" spans="25:25">
      <c r="Y52073" s="176"/>
    </row>
    <row r="52074" spans="25:25">
      <c r="Y52074" s="176"/>
    </row>
    <row r="52075" spans="25:25">
      <c r="Y52075" s="176"/>
    </row>
    <row r="52076" spans="25:25">
      <c r="Y52076" s="176"/>
    </row>
    <row r="52077" spans="25:25">
      <c r="Y52077" s="176"/>
    </row>
    <row r="52078" spans="25:25">
      <c r="Y52078" s="176"/>
    </row>
    <row r="52079" spans="25:25">
      <c r="Y52079" s="176"/>
    </row>
    <row r="52080" spans="25:25">
      <c r="Y52080" s="176"/>
    </row>
    <row r="52081" spans="25:25">
      <c r="Y52081" s="176"/>
    </row>
    <row r="52082" spans="25:25">
      <c r="Y52082" s="176"/>
    </row>
    <row r="52083" spans="25:25">
      <c r="Y52083" s="176"/>
    </row>
    <row r="52084" spans="25:25">
      <c r="Y52084" s="176"/>
    </row>
    <row r="52085" spans="25:25">
      <c r="Y52085" s="176"/>
    </row>
    <row r="52086" spans="25:25">
      <c r="Y52086" s="176"/>
    </row>
    <row r="52087" spans="25:25">
      <c r="Y52087" s="176"/>
    </row>
    <row r="52088" spans="25:25">
      <c r="Y52088" s="176"/>
    </row>
    <row r="52089" spans="25:25">
      <c r="Y52089" s="176"/>
    </row>
    <row r="52090" spans="25:25">
      <c r="Y52090" s="176"/>
    </row>
    <row r="52091" spans="25:25">
      <c r="Y52091" s="176"/>
    </row>
    <row r="52092" spans="25:25">
      <c r="Y52092" s="176"/>
    </row>
    <row r="52093" spans="25:25">
      <c r="Y52093" s="176"/>
    </row>
    <row r="52094" spans="25:25">
      <c r="Y52094" s="176"/>
    </row>
    <row r="52095" spans="25:25">
      <c r="Y52095" s="176"/>
    </row>
    <row r="52096" spans="25:25">
      <c r="Y52096" s="176"/>
    </row>
    <row r="52097" spans="25:25">
      <c r="Y52097" s="176"/>
    </row>
    <row r="52098" spans="25:25">
      <c r="Y52098" s="176"/>
    </row>
    <row r="52099" spans="25:25">
      <c r="Y52099" s="176"/>
    </row>
    <row r="52100" spans="25:25">
      <c r="Y52100" s="176"/>
    </row>
    <row r="52101" spans="25:25">
      <c r="Y52101" s="176"/>
    </row>
    <row r="52102" spans="25:25">
      <c r="Y52102" s="176"/>
    </row>
    <row r="52103" spans="25:25">
      <c r="Y52103" s="176"/>
    </row>
    <row r="52104" spans="25:25">
      <c r="Y52104" s="176"/>
    </row>
    <row r="52105" spans="25:25">
      <c r="Y52105" s="176"/>
    </row>
    <row r="52106" spans="25:25">
      <c r="Y52106" s="176"/>
    </row>
    <row r="52107" spans="25:25">
      <c r="Y52107" s="176"/>
    </row>
    <row r="52108" spans="25:25">
      <c r="Y52108" s="176"/>
    </row>
    <row r="52109" spans="25:25">
      <c r="Y52109" s="176"/>
    </row>
    <row r="52110" spans="25:25">
      <c r="Y52110" s="176"/>
    </row>
    <row r="52111" spans="25:25">
      <c r="Y52111" s="176"/>
    </row>
    <row r="52112" spans="25:25">
      <c r="Y52112" s="176"/>
    </row>
    <row r="52113" spans="25:25">
      <c r="Y52113" s="176"/>
    </row>
    <row r="52114" spans="25:25">
      <c r="Y52114" s="176"/>
    </row>
    <row r="52115" spans="25:25">
      <c r="Y52115" s="176"/>
    </row>
    <row r="52116" spans="25:25">
      <c r="Y52116" s="176"/>
    </row>
    <row r="52117" spans="25:25">
      <c r="Y52117" s="176"/>
    </row>
    <row r="52118" spans="25:25">
      <c r="Y52118" s="176"/>
    </row>
    <row r="52119" spans="25:25">
      <c r="Y52119" s="176"/>
    </row>
    <row r="52120" spans="25:25">
      <c r="Y52120" s="176"/>
    </row>
    <row r="52121" spans="25:25">
      <c r="Y52121" s="176"/>
    </row>
    <row r="52122" spans="25:25">
      <c r="Y52122" s="176"/>
    </row>
    <row r="52123" spans="25:25">
      <c r="Y52123" s="176"/>
    </row>
    <row r="52124" spans="25:25">
      <c r="Y52124" s="176"/>
    </row>
    <row r="52125" spans="25:25">
      <c r="Y52125" s="176"/>
    </row>
    <row r="52126" spans="25:25">
      <c r="Y52126" s="176"/>
    </row>
    <row r="52127" spans="25:25">
      <c r="Y52127" s="176"/>
    </row>
    <row r="52128" spans="25:25">
      <c r="Y52128" s="176"/>
    </row>
    <row r="52129" spans="25:25">
      <c r="Y52129" s="176"/>
    </row>
    <row r="52130" spans="25:25">
      <c r="Y52130" s="176"/>
    </row>
    <row r="52131" spans="25:25">
      <c r="Y52131" s="176"/>
    </row>
    <row r="52132" spans="25:25">
      <c r="Y52132" s="176"/>
    </row>
    <row r="52133" spans="25:25">
      <c r="Y52133" s="176"/>
    </row>
    <row r="52134" spans="25:25">
      <c r="Y52134" s="176"/>
    </row>
    <row r="52135" spans="25:25">
      <c r="Y52135" s="176"/>
    </row>
    <row r="52136" spans="25:25">
      <c r="Y52136" s="176"/>
    </row>
    <row r="52137" spans="25:25">
      <c r="Y52137" s="176"/>
    </row>
    <row r="52138" spans="25:25">
      <c r="Y52138" s="176"/>
    </row>
    <row r="52139" spans="25:25">
      <c r="Y52139" s="176"/>
    </row>
    <row r="52140" spans="25:25">
      <c r="Y52140" s="176"/>
    </row>
    <row r="52141" spans="25:25">
      <c r="Y52141" s="176"/>
    </row>
    <row r="52142" spans="25:25">
      <c r="Y52142" s="176"/>
    </row>
    <row r="52143" spans="25:25">
      <c r="Y52143" s="176"/>
    </row>
    <row r="52144" spans="25:25">
      <c r="Y52144" s="176"/>
    </row>
    <row r="52145" spans="25:25">
      <c r="Y52145" s="176"/>
    </row>
    <row r="52146" spans="25:25">
      <c r="Y52146" s="176"/>
    </row>
    <row r="52147" spans="25:25">
      <c r="Y52147" s="176"/>
    </row>
    <row r="52148" spans="25:25">
      <c r="Y52148" s="176"/>
    </row>
    <row r="52149" spans="25:25">
      <c r="Y52149" s="176"/>
    </row>
    <row r="52150" spans="25:25">
      <c r="Y52150" s="176"/>
    </row>
    <row r="52151" spans="25:25">
      <c r="Y52151" s="176"/>
    </row>
    <row r="52152" spans="25:25">
      <c r="Y52152" s="176"/>
    </row>
    <row r="52153" spans="25:25">
      <c r="Y52153" s="176"/>
    </row>
    <row r="52154" spans="25:25">
      <c r="Y52154" s="176"/>
    </row>
    <row r="52155" spans="25:25">
      <c r="Y52155" s="176"/>
    </row>
    <row r="52156" spans="25:25">
      <c r="Y52156" s="176"/>
    </row>
    <row r="52157" spans="25:25">
      <c r="Y52157" s="176"/>
    </row>
    <row r="52158" spans="25:25">
      <c r="Y52158" s="176"/>
    </row>
    <row r="52159" spans="25:25">
      <c r="Y52159" s="176"/>
    </row>
    <row r="52160" spans="25:25">
      <c r="Y52160" s="176"/>
    </row>
    <row r="52161" spans="25:25">
      <c r="Y52161" s="176"/>
    </row>
    <row r="52162" spans="25:25">
      <c r="Y52162" s="176"/>
    </row>
    <row r="52163" spans="25:25">
      <c r="Y52163" s="176"/>
    </row>
    <row r="52164" spans="25:25">
      <c r="Y52164" s="176"/>
    </row>
    <row r="52165" spans="25:25">
      <c r="Y52165" s="176"/>
    </row>
    <row r="52166" spans="25:25">
      <c r="Y52166" s="176"/>
    </row>
    <row r="52167" spans="25:25">
      <c r="Y52167" s="176"/>
    </row>
    <row r="52168" spans="25:25">
      <c r="Y52168" s="176"/>
    </row>
    <row r="52169" spans="25:25">
      <c r="Y52169" s="176"/>
    </row>
    <row r="52170" spans="25:25">
      <c r="Y52170" s="176"/>
    </row>
    <row r="52171" spans="25:25">
      <c r="Y52171" s="176"/>
    </row>
    <row r="52172" spans="25:25">
      <c r="Y52172" s="176"/>
    </row>
    <row r="52173" spans="25:25">
      <c r="Y52173" s="176"/>
    </row>
    <row r="52174" spans="25:25">
      <c r="Y52174" s="176"/>
    </row>
    <row r="52175" spans="25:25">
      <c r="Y52175" s="176"/>
    </row>
    <row r="52176" spans="25:25">
      <c r="Y52176" s="176"/>
    </row>
    <row r="52177" spans="25:25">
      <c r="Y52177" s="176"/>
    </row>
    <row r="52178" spans="25:25">
      <c r="Y52178" s="176"/>
    </row>
    <row r="52179" spans="25:25">
      <c r="Y52179" s="176"/>
    </row>
    <row r="52180" spans="25:25">
      <c r="Y52180" s="176"/>
    </row>
    <row r="52181" spans="25:25">
      <c r="Y52181" s="176"/>
    </row>
    <row r="52182" spans="25:25">
      <c r="Y52182" s="176"/>
    </row>
    <row r="52183" spans="25:25">
      <c r="Y52183" s="176"/>
    </row>
    <row r="52184" spans="25:25">
      <c r="Y52184" s="176"/>
    </row>
    <row r="52185" spans="25:25">
      <c r="Y52185" s="176"/>
    </row>
    <row r="52186" spans="25:25">
      <c r="Y52186" s="176"/>
    </row>
    <row r="52187" spans="25:25">
      <c r="Y52187" s="176"/>
    </row>
    <row r="52188" spans="25:25">
      <c r="Y52188" s="176"/>
    </row>
    <row r="52189" spans="25:25">
      <c r="Y52189" s="176"/>
    </row>
    <row r="52190" spans="25:25">
      <c r="Y52190" s="176"/>
    </row>
    <row r="52191" spans="25:25">
      <c r="Y52191" s="176"/>
    </row>
    <row r="52192" spans="25:25">
      <c r="Y52192" s="176"/>
    </row>
    <row r="52193" spans="25:25">
      <c r="Y52193" s="176"/>
    </row>
    <row r="52194" spans="25:25">
      <c r="Y52194" s="176"/>
    </row>
    <row r="52195" spans="25:25">
      <c r="Y52195" s="176"/>
    </row>
    <row r="52196" spans="25:25">
      <c r="Y52196" s="176"/>
    </row>
    <row r="52197" spans="25:25">
      <c r="Y52197" s="176"/>
    </row>
    <row r="52198" spans="25:25">
      <c r="Y52198" s="176"/>
    </row>
    <row r="52199" spans="25:25">
      <c r="Y52199" s="176"/>
    </row>
    <row r="52200" spans="25:25">
      <c r="Y52200" s="176"/>
    </row>
    <row r="52201" spans="25:25">
      <c r="Y52201" s="176"/>
    </row>
    <row r="52202" spans="25:25">
      <c r="Y52202" s="176"/>
    </row>
    <row r="52203" spans="25:25">
      <c r="Y52203" s="176"/>
    </row>
    <row r="52204" spans="25:25">
      <c r="Y52204" s="176"/>
    </row>
    <row r="52205" spans="25:25">
      <c r="Y52205" s="176"/>
    </row>
    <row r="52206" spans="25:25">
      <c r="Y52206" s="176"/>
    </row>
    <row r="52207" spans="25:25">
      <c r="Y52207" s="176"/>
    </row>
    <row r="52208" spans="25:25">
      <c r="Y52208" s="176"/>
    </row>
    <row r="52209" spans="25:25">
      <c r="Y52209" s="176"/>
    </row>
    <row r="52210" spans="25:25">
      <c r="Y52210" s="176"/>
    </row>
    <row r="52211" spans="25:25">
      <c r="Y52211" s="176"/>
    </row>
    <row r="52212" spans="25:25">
      <c r="Y52212" s="176"/>
    </row>
    <row r="52213" spans="25:25">
      <c r="Y52213" s="176"/>
    </row>
    <row r="52214" spans="25:25">
      <c r="Y52214" s="176"/>
    </row>
    <row r="52215" spans="25:25">
      <c r="Y52215" s="176"/>
    </row>
    <row r="52216" spans="25:25">
      <c r="Y52216" s="176"/>
    </row>
    <row r="52217" spans="25:25">
      <c r="Y52217" s="176"/>
    </row>
    <row r="52218" spans="25:25">
      <c r="Y52218" s="176"/>
    </row>
    <row r="52219" spans="25:25">
      <c r="Y52219" s="176"/>
    </row>
    <row r="52220" spans="25:25">
      <c r="Y52220" s="176"/>
    </row>
    <row r="52221" spans="25:25">
      <c r="Y52221" s="176"/>
    </row>
    <row r="52222" spans="25:25">
      <c r="Y52222" s="176"/>
    </row>
    <row r="52223" spans="25:25">
      <c r="Y52223" s="176"/>
    </row>
    <row r="52224" spans="25:25">
      <c r="Y52224" s="176"/>
    </row>
    <row r="52225" spans="25:25">
      <c r="Y52225" s="176"/>
    </row>
    <row r="52226" spans="25:25">
      <c r="Y52226" s="176"/>
    </row>
    <row r="52227" spans="25:25">
      <c r="Y52227" s="176"/>
    </row>
    <row r="52228" spans="25:25">
      <c r="Y52228" s="176"/>
    </row>
    <row r="52229" spans="25:25">
      <c r="Y52229" s="176"/>
    </row>
    <row r="52230" spans="25:25">
      <c r="Y52230" s="176"/>
    </row>
    <row r="52231" spans="25:25">
      <c r="Y52231" s="176"/>
    </row>
    <row r="52232" spans="25:25">
      <c r="Y52232" s="176"/>
    </row>
    <row r="52233" spans="25:25">
      <c r="Y52233" s="176"/>
    </row>
    <row r="52234" spans="25:25">
      <c r="Y52234" s="176"/>
    </row>
    <row r="52235" spans="25:25">
      <c r="Y52235" s="176"/>
    </row>
    <row r="52236" spans="25:25">
      <c r="Y52236" s="176"/>
    </row>
    <row r="52237" spans="25:25">
      <c r="Y52237" s="176"/>
    </row>
    <row r="52238" spans="25:25">
      <c r="Y52238" s="176"/>
    </row>
    <row r="52239" spans="25:25">
      <c r="Y52239" s="176"/>
    </row>
    <row r="52240" spans="25:25">
      <c r="Y52240" s="176"/>
    </row>
    <row r="52241" spans="25:25">
      <c r="Y52241" s="176"/>
    </row>
    <row r="52242" spans="25:25">
      <c r="Y52242" s="176"/>
    </row>
    <row r="52243" spans="25:25">
      <c r="Y52243" s="176"/>
    </row>
    <row r="52244" spans="25:25">
      <c r="Y52244" s="176"/>
    </row>
    <row r="52245" spans="25:25">
      <c r="Y52245" s="176"/>
    </row>
    <row r="52246" spans="25:25">
      <c r="Y52246" s="176"/>
    </row>
    <row r="52247" spans="25:25">
      <c r="Y52247" s="176"/>
    </row>
    <row r="52248" spans="25:25">
      <c r="Y52248" s="176"/>
    </row>
    <row r="52249" spans="25:25">
      <c r="Y52249" s="176"/>
    </row>
    <row r="52250" spans="25:25">
      <c r="Y52250" s="176"/>
    </row>
    <row r="52251" spans="25:25">
      <c r="Y52251" s="176"/>
    </row>
    <row r="52252" spans="25:25">
      <c r="Y52252" s="176"/>
    </row>
    <row r="52253" spans="25:25">
      <c r="Y52253" s="176"/>
    </row>
    <row r="52254" spans="25:25">
      <c r="Y52254" s="176"/>
    </row>
    <row r="52255" spans="25:25">
      <c r="Y52255" s="176"/>
    </row>
    <row r="52256" spans="25:25">
      <c r="Y52256" s="176"/>
    </row>
    <row r="52257" spans="25:25">
      <c r="Y52257" s="176"/>
    </row>
    <row r="52258" spans="25:25">
      <c r="Y52258" s="176"/>
    </row>
    <row r="52259" spans="25:25">
      <c r="Y52259" s="176"/>
    </row>
    <row r="52260" spans="25:25">
      <c r="Y52260" s="176"/>
    </row>
    <row r="52261" spans="25:25">
      <c r="Y52261" s="176"/>
    </row>
    <row r="52262" spans="25:25">
      <c r="Y52262" s="176"/>
    </row>
    <row r="52263" spans="25:25">
      <c r="Y52263" s="176"/>
    </row>
    <row r="52264" spans="25:25">
      <c r="Y52264" s="176"/>
    </row>
    <row r="52265" spans="25:25">
      <c r="Y52265" s="176"/>
    </row>
    <row r="52266" spans="25:25">
      <c r="Y52266" s="176"/>
    </row>
    <row r="52267" spans="25:25">
      <c r="Y52267" s="176"/>
    </row>
    <row r="52268" spans="25:25">
      <c r="Y52268" s="176"/>
    </row>
    <row r="52269" spans="25:25">
      <c r="Y52269" s="176"/>
    </row>
    <row r="52270" spans="25:25">
      <c r="Y52270" s="176"/>
    </row>
    <row r="52271" spans="25:25">
      <c r="Y52271" s="176"/>
    </row>
    <row r="52272" spans="25:25">
      <c r="Y52272" s="176"/>
    </row>
    <row r="52273" spans="25:25">
      <c r="Y52273" s="176"/>
    </row>
    <row r="52274" spans="25:25">
      <c r="Y52274" s="176"/>
    </row>
    <row r="52275" spans="25:25">
      <c r="Y52275" s="176"/>
    </row>
    <row r="52276" spans="25:25">
      <c r="Y52276" s="176"/>
    </row>
    <row r="52277" spans="25:25">
      <c r="Y52277" s="176"/>
    </row>
    <row r="52278" spans="25:25">
      <c r="Y52278" s="176"/>
    </row>
    <row r="52279" spans="25:25">
      <c r="Y52279" s="176"/>
    </row>
    <row r="52280" spans="25:25">
      <c r="Y52280" s="176"/>
    </row>
    <row r="52281" spans="25:25">
      <c r="Y52281" s="176"/>
    </row>
    <row r="52282" spans="25:25">
      <c r="Y52282" s="176"/>
    </row>
    <row r="52283" spans="25:25">
      <c r="Y52283" s="176"/>
    </row>
    <row r="52284" spans="25:25">
      <c r="Y52284" s="176"/>
    </row>
    <row r="52285" spans="25:25">
      <c r="Y52285" s="176"/>
    </row>
    <row r="52286" spans="25:25">
      <c r="Y52286" s="176"/>
    </row>
    <row r="52287" spans="25:25">
      <c r="Y52287" s="176"/>
    </row>
    <row r="52288" spans="25:25">
      <c r="Y52288" s="176"/>
    </row>
    <row r="52289" spans="25:25">
      <c r="Y52289" s="176"/>
    </row>
    <row r="52290" spans="25:25">
      <c r="Y52290" s="176"/>
    </row>
    <row r="52291" spans="25:25">
      <c r="Y52291" s="176"/>
    </row>
    <row r="52292" spans="25:25">
      <c r="Y52292" s="176"/>
    </row>
    <row r="52293" spans="25:25">
      <c r="Y52293" s="176"/>
    </row>
    <row r="52294" spans="25:25">
      <c r="Y52294" s="176"/>
    </row>
    <row r="52295" spans="25:25">
      <c r="Y52295" s="176"/>
    </row>
    <row r="52296" spans="25:25">
      <c r="Y52296" s="176"/>
    </row>
    <row r="52297" spans="25:25">
      <c r="Y52297" s="176"/>
    </row>
    <row r="52298" spans="25:25">
      <c r="Y52298" s="176"/>
    </row>
    <row r="52299" spans="25:25">
      <c r="Y52299" s="176"/>
    </row>
    <row r="52300" spans="25:25">
      <c r="Y52300" s="176"/>
    </row>
    <row r="52301" spans="25:25">
      <c r="Y52301" s="176"/>
    </row>
    <row r="52302" spans="25:25">
      <c r="Y52302" s="176"/>
    </row>
    <row r="52303" spans="25:25">
      <c r="Y52303" s="176"/>
    </row>
    <row r="52304" spans="25:25">
      <c r="Y52304" s="176"/>
    </row>
    <row r="52305" spans="25:25">
      <c r="Y52305" s="176"/>
    </row>
    <row r="52306" spans="25:25">
      <c r="Y52306" s="176"/>
    </row>
    <row r="52307" spans="25:25">
      <c r="Y52307" s="176"/>
    </row>
    <row r="52308" spans="25:25">
      <c r="Y52308" s="176"/>
    </row>
    <row r="52309" spans="25:25">
      <c r="Y52309" s="176"/>
    </row>
    <row r="52310" spans="25:25">
      <c r="Y52310" s="176"/>
    </row>
    <row r="52311" spans="25:25">
      <c r="Y52311" s="176"/>
    </row>
    <row r="52312" spans="25:25">
      <c r="Y52312" s="176"/>
    </row>
    <row r="52313" spans="25:25">
      <c r="Y52313" s="176"/>
    </row>
    <row r="52314" spans="25:25">
      <c r="Y52314" s="176"/>
    </row>
    <row r="52315" spans="25:25">
      <c r="Y52315" s="176"/>
    </row>
    <row r="52316" spans="25:25">
      <c r="Y52316" s="176"/>
    </row>
    <row r="52317" spans="25:25">
      <c r="Y52317" s="176"/>
    </row>
    <row r="52318" spans="25:25">
      <c r="Y52318" s="176"/>
    </row>
    <row r="52319" spans="25:25">
      <c r="Y52319" s="176"/>
    </row>
    <row r="52320" spans="25:25">
      <c r="Y52320" s="176"/>
    </row>
    <row r="52321" spans="25:25">
      <c r="Y52321" s="176"/>
    </row>
    <row r="52322" spans="25:25">
      <c r="Y52322" s="176"/>
    </row>
    <row r="52323" spans="25:25">
      <c r="Y52323" s="176"/>
    </row>
    <row r="52324" spans="25:25">
      <c r="Y52324" s="176"/>
    </row>
    <row r="52325" spans="25:25">
      <c r="Y52325" s="176"/>
    </row>
    <row r="52326" spans="25:25">
      <c r="Y52326" s="176"/>
    </row>
    <row r="52327" spans="25:25">
      <c r="Y52327" s="176"/>
    </row>
    <row r="52328" spans="25:25">
      <c r="Y52328" s="176"/>
    </row>
    <row r="52329" spans="25:25">
      <c r="Y52329" s="176"/>
    </row>
    <row r="52330" spans="25:25">
      <c r="Y52330" s="176"/>
    </row>
    <row r="52331" spans="25:25">
      <c r="Y52331" s="176"/>
    </row>
    <row r="52332" spans="25:25">
      <c r="Y52332" s="176"/>
    </row>
    <row r="52333" spans="25:25">
      <c r="Y52333" s="176"/>
    </row>
    <row r="52334" spans="25:25">
      <c r="Y52334" s="176"/>
    </row>
    <row r="52335" spans="25:25">
      <c r="Y52335" s="176"/>
    </row>
    <row r="52336" spans="25:25">
      <c r="Y52336" s="176"/>
    </row>
    <row r="52337" spans="25:25">
      <c r="Y52337" s="176"/>
    </row>
    <row r="52338" spans="25:25">
      <c r="Y52338" s="176"/>
    </row>
    <row r="52339" spans="25:25">
      <c r="Y52339" s="176"/>
    </row>
    <row r="52340" spans="25:25">
      <c r="Y52340" s="176"/>
    </row>
    <row r="52341" spans="25:25">
      <c r="Y52341" s="176"/>
    </row>
    <row r="52342" spans="25:25">
      <c r="Y52342" s="176"/>
    </row>
    <row r="52343" spans="25:25">
      <c r="Y52343" s="176"/>
    </row>
    <row r="52344" spans="25:25">
      <c r="Y52344" s="176"/>
    </row>
    <row r="52345" spans="25:25">
      <c r="Y52345" s="176"/>
    </row>
    <row r="52346" spans="25:25">
      <c r="Y52346" s="176"/>
    </row>
    <row r="52347" spans="25:25">
      <c r="Y52347" s="176"/>
    </row>
    <row r="52348" spans="25:25">
      <c r="Y52348" s="176"/>
    </row>
    <row r="52349" spans="25:25">
      <c r="Y52349" s="176"/>
    </row>
    <row r="52350" spans="25:25">
      <c r="Y52350" s="176"/>
    </row>
    <row r="52351" spans="25:25">
      <c r="Y52351" s="176"/>
    </row>
    <row r="52352" spans="25:25">
      <c r="Y52352" s="176"/>
    </row>
    <row r="52353" spans="25:25">
      <c r="Y52353" s="176"/>
    </row>
    <row r="52354" spans="25:25">
      <c r="Y52354" s="176"/>
    </row>
    <row r="52355" spans="25:25">
      <c r="Y52355" s="176"/>
    </row>
    <row r="52356" spans="25:25">
      <c r="Y52356" s="176"/>
    </row>
    <row r="52357" spans="25:25">
      <c r="Y52357" s="176"/>
    </row>
    <row r="52358" spans="25:25">
      <c r="Y52358" s="176"/>
    </row>
    <row r="52359" spans="25:25">
      <c r="Y52359" s="176"/>
    </row>
    <row r="52360" spans="25:25">
      <c r="Y52360" s="176"/>
    </row>
    <row r="52361" spans="25:25">
      <c r="Y52361" s="176"/>
    </row>
    <row r="52362" spans="25:25">
      <c r="Y52362" s="176"/>
    </row>
    <row r="52363" spans="25:25">
      <c r="Y52363" s="176"/>
    </row>
    <row r="52364" spans="25:25">
      <c r="Y52364" s="176"/>
    </row>
    <row r="52365" spans="25:25">
      <c r="Y52365" s="176"/>
    </row>
    <row r="52366" spans="25:25">
      <c r="Y52366" s="176"/>
    </row>
    <row r="52367" spans="25:25">
      <c r="Y52367" s="176"/>
    </row>
    <row r="52368" spans="25:25">
      <c r="Y52368" s="176"/>
    </row>
    <row r="52369" spans="25:25">
      <c r="Y52369" s="176"/>
    </row>
    <row r="52370" spans="25:25">
      <c r="Y52370" s="176"/>
    </row>
    <row r="52371" spans="25:25">
      <c r="Y52371" s="176"/>
    </row>
    <row r="52372" spans="25:25">
      <c r="Y52372" s="176"/>
    </row>
    <row r="52373" spans="25:25">
      <c r="Y52373" s="176"/>
    </row>
    <row r="52374" spans="25:25">
      <c r="Y52374" s="176"/>
    </row>
    <row r="52375" spans="25:25">
      <c r="Y52375" s="176"/>
    </row>
    <row r="52376" spans="25:25">
      <c r="Y52376" s="176"/>
    </row>
    <row r="52377" spans="25:25">
      <c r="Y52377" s="176"/>
    </row>
    <row r="52378" spans="25:25">
      <c r="Y52378" s="176"/>
    </row>
    <row r="52379" spans="25:25">
      <c r="Y52379" s="176"/>
    </row>
    <row r="52380" spans="25:25">
      <c r="Y52380" s="176"/>
    </row>
    <row r="52381" spans="25:25">
      <c r="Y52381" s="176"/>
    </row>
    <row r="52382" spans="25:25">
      <c r="Y52382" s="176"/>
    </row>
    <row r="52383" spans="25:25">
      <c r="Y52383" s="176"/>
    </row>
    <row r="52384" spans="25:25">
      <c r="Y52384" s="176"/>
    </row>
    <row r="52385" spans="25:25">
      <c r="Y52385" s="176"/>
    </row>
    <row r="52386" spans="25:25">
      <c r="Y52386" s="176"/>
    </row>
    <row r="52387" spans="25:25">
      <c r="Y52387" s="176"/>
    </row>
    <row r="52388" spans="25:25">
      <c r="Y52388" s="176"/>
    </row>
    <row r="52389" spans="25:25">
      <c r="Y52389" s="176"/>
    </row>
    <row r="52390" spans="25:25">
      <c r="Y52390" s="176"/>
    </row>
    <row r="52391" spans="25:25">
      <c r="Y52391" s="176"/>
    </row>
    <row r="52392" spans="25:25">
      <c r="Y52392" s="176"/>
    </row>
    <row r="52393" spans="25:25">
      <c r="Y52393" s="176"/>
    </row>
    <row r="52394" spans="25:25">
      <c r="Y52394" s="176"/>
    </row>
    <row r="52395" spans="25:25">
      <c r="Y52395" s="176"/>
    </row>
    <row r="52396" spans="25:25">
      <c r="Y52396" s="176"/>
    </row>
    <row r="52397" spans="25:25">
      <c r="Y52397" s="176"/>
    </row>
    <row r="52398" spans="25:25">
      <c r="Y52398" s="176"/>
    </row>
    <row r="52399" spans="25:25">
      <c r="Y52399" s="176"/>
    </row>
    <row r="52400" spans="25:25">
      <c r="Y52400" s="176"/>
    </row>
    <row r="52401" spans="25:25">
      <c r="Y52401" s="176"/>
    </row>
    <row r="52402" spans="25:25">
      <c r="Y52402" s="176"/>
    </row>
    <row r="52403" spans="25:25">
      <c r="Y52403" s="176"/>
    </row>
    <row r="52404" spans="25:25">
      <c r="Y52404" s="176"/>
    </row>
    <row r="52405" spans="25:25">
      <c r="Y52405" s="176"/>
    </row>
    <row r="52406" spans="25:25">
      <c r="Y52406" s="176"/>
    </row>
    <row r="52407" spans="25:25">
      <c r="Y52407" s="176"/>
    </row>
    <row r="52408" spans="25:25">
      <c r="Y52408" s="176"/>
    </row>
    <row r="52409" spans="25:25">
      <c r="Y52409" s="176"/>
    </row>
    <row r="52410" spans="25:25">
      <c r="Y52410" s="176"/>
    </row>
    <row r="52411" spans="25:25">
      <c r="Y52411" s="176"/>
    </row>
    <row r="52412" spans="25:25">
      <c r="Y52412" s="176"/>
    </row>
    <row r="52413" spans="25:25">
      <c r="Y52413" s="176"/>
    </row>
    <row r="52414" spans="25:25">
      <c r="Y52414" s="176"/>
    </row>
    <row r="52415" spans="25:25">
      <c r="Y52415" s="176"/>
    </row>
    <row r="52416" spans="25:25">
      <c r="Y52416" s="176"/>
    </row>
    <row r="52417" spans="25:25">
      <c r="Y52417" s="176"/>
    </row>
    <row r="52418" spans="25:25">
      <c r="Y52418" s="176"/>
    </row>
    <row r="52419" spans="25:25">
      <c r="Y52419" s="176"/>
    </row>
    <row r="52420" spans="25:25">
      <c r="Y52420" s="176"/>
    </row>
    <row r="52421" spans="25:25">
      <c r="Y52421" s="176"/>
    </row>
    <row r="52422" spans="25:25">
      <c r="Y52422" s="176"/>
    </row>
    <row r="52423" spans="25:25">
      <c r="Y52423" s="176"/>
    </row>
    <row r="52424" spans="25:25">
      <c r="Y52424" s="176"/>
    </row>
    <row r="52425" spans="25:25">
      <c r="Y52425" s="176"/>
    </row>
    <row r="52426" spans="25:25">
      <c r="Y52426" s="176"/>
    </row>
    <row r="52427" spans="25:25">
      <c r="Y52427" s="176"/>
    </row>
    <row r="52428" spans="25:25">
      <c r="Y52428" s="176"/>
    </row>
    <row r="52429" spans="25:25">
      <c r="Y52429" s="176"/>
    </row>
    <row r="52430" spans="25:25">
      <c r="Y52430" s="176"/>
    </row>
    <row r="52431" spans="25:25">
      <c r="Y52431" s="176"/>
    </row>
    <row r="52432" spans="25:25">
      <c r="Y52432" s="176"/>
    </row>
    <row r="52433" spans="25:25">
      <c r="Y52433" s="176"/>
    </row>
    <row r="52434" spans="25:25">
      <c r="Y52434" s="176"/>
    </row>
    <row r="52435" spans="25:25">
      <c r="Y52435" s="176"/>
    </row>
    <row r="52436" spans="25:25">
      <c r="Y52436" s="176"/>
    </row>
    <row r="52437" spans="25:25">
      <c r="Y52437" s="176"/>
    </row>
    <row r="52438" spans="25:25">
      <c r="Y52438" s="176"/>
    </row>
    <row r="52439" spans="25:25">
      <c r="Y52439" s="176"/>
    </row>
    <row r="52440" spans="25:25">
      <c r="Y52440" s="176"/>
    </row>
    <row r="52441" spans="25:25">
      <c r="Y52441" s="176"/>
    </row>
    <row r="52442" spans="25:25">
      <c r="Y52442" s="176"/>
    </row>
    <row r="52443" spans="25:25">
      <c r="Y52443" s="176"/>
    </row>
    <row r="52444" spans="25:25">
      <c r="Y52444" s="176"/>
    </row>
    <row r="52445" spans="25:25">
      <c r="Y52445" s="176"/>
    </row>
    <row r="52446" spans="25:25">
      <c r="Y52446" s="176"/>
    </row>
    <row r="52447" spans="25:25">
      <c r="Y52447" s="176"/>
    </row>
    <row r="52448" spans="25:25">
      <c r="Y52448" s="176"/>
    </row>
    <row r="52449" spans="25:25">
      <c r="Y52449" s="176"/>
    </row>
    <row r="52450" spans="25:25">
      <c r="Y52450" s="176"/>
    </row>
    <row r="52451" spans="25:25">
      <c r="Y52451" s="176"/>
    </row>
    <row r="52452" spans="25:25">
      <c r="Y52452" s="176"/>
    </row>
    <row r="52453" spans="25:25">
      <c r="Y52453" s="176"/>
    </row>
    <row r="52454" spans="25:25">
      <c r="Y52454" s="176"/>
    </row>
    <row r="52455" spans="25:25">
      <c r="Y52455" s="176"/>
    </row>
    <row r="52456" spans="25:25">
      <c r="Y52456" s="176"/>
    </row>
    <row r="52457" spans="25:25">
      <c r="Y52457" s="176"/>
    </row>
    <row r="52458" spans="25:25">
      <c r="Y52458" s="176"/>
    </row>
    <row r="52459" spans="25:25">
      <c r="Y52459" s="176"/>
    </row>
    <row r="52460" spans="25:25">
      <c r="Y52460" s="176"/>
    </row>
    <row r="52461" spans="25:25">
      <c r="Y52461" s="176"/>
    </row>
    <row r="52462" spans="25:25">
      <c r="Y52462" s="176"/>
    </row>
    <row r="52463" spans="25:25">
      <c r="Y52463" s="176"/>
    </row>
    <row r="52464" spans="25:25">
      <c r="Y52464" s="176"/>
    </row>
    <row r="52465" spans="25:25">
      <c r="Y52465" s="176"/>
    </row>
    <row r="52466" spans="25:25">
      <c r="Y52466" s="176"/>
    </row>
    <row r="52467" spans="25:25">
      <c r="Y52467" s="176"/>
    </row>
    <row r="52468" spans="25:25">
      <c r="Y52468" s="176"/>
    </row>
    <row r="52469" spans="25:25">
      <c r="Y52469" s="176"/>
    </row>
    <row r="52470" spans="25:25">
      <c r="Y52470" s="176"/>
    </row>
    <row r="52471" spans="25:25">
      <c r="Y52471" s="176"/>
    </row>
    <row r="52472" spans="25:25">
      <c r="Y52472" s="176"/>
    </row>
    <row r="52473" spans="25:25">
      <c r="Y52473" s="176"/>
    </row>
    <row r="52474" spans="25:25">
      <c r="Y52474" s="176"/>
    </row>
    <row r="52475" spans="25:25">
      <c r="Y52475" s="176"/>
    </row>
    <row r="52476" spans="25:25">
      <c r="Y52476" s="176"/>
    </row>
    <row r="52477" spans="25:25">
      <c r="Y52477" s="176"/>
    </row>
    <row r="52478" spans="25:25">
      <c r="Y52478" s="176"/>
    </row>
    <row r="52479" spans="25:25">
      <c r="Y52479" s="176"/>
    </row>
    <row r="52480" spans="25:25">
      <c r="Y52480" s="176"/>
    </row>
    <row r="52481" spans="25:25">
      <c r="Y52481" s="176"/>
    </row>
    <row r="52482" spans="25:25">
      <c r="Y52482" s="176"/>
    </row>
    <row r="52483" spans="25:25">
      <c r="Y52483" s="176"/>
    </row>
    <row r="52484" spans="25:25">
      <c r="Y52484" s="176"/>
    </row>
    <row r="52485" spans="25:25">
      <c r="Y52485" s="176"/>
    </row>
    <row r="52486" spans="25:25">
      <c r="Y52486" s="176"/>
    </row>
    <row r="52487" spans="25:25">
      <c r="Y52487" s="176"/>
    </row>
    <row r="52488" spans="25:25">
      <c r="Y52488" s="176"/>
    </row>
    <row r="52489" spans="25:25">
      <c r="Y52489" s="176"/>
    </row>
    <row r="52490" spans="25:25">
      <c r="Y52490" s="176"/>
    </row>
    <row r="52491" spans="25:25">
      <c r="Y52491" s="176"/>
    </row>
    <row r="52492" spans="25:25">
      <c r="Y52492" s="176"/>
    </row>
    <row r="52493" spans="25:25">
      <c r="Y52493" s="176"/>
    </row>
    <row r="52494" spans="25:25">
      <c r="Y52494" s="176"/>
    </row>
    <row r="52495" spans="25:25">
      <c r="Y52495" s="176"/>
    </row>
    <row r="52496" spans="25:25">
      <c r="Y52496" s="176"/>
    </row>
    <row r="52497" spans="25:25">
      <c r="Y52497" s="176"/>
    </row>
    <row r="52498" spans="25:25">
      <c r="Y52498" s="176"/>
    </row>
    <row r="52499" spans="25:25">
      <c r="Y52499" s="176"/>
    </row>
    <row r="52500" spans="25:25">
      <c r="Y52500" s="176"/>
    </row>
    <row r="52501" spans="25:25">
      <c r="Y52501" s="176"/>
    </row>
    <row r="52502" spans="25:25">
      <c r="Y52502" s="176"/>
    </row>
    <row r="52503" spans="25:25">
      <c r="Y52503" s="176"/>
    </row>
    <row r="52504" spans="25:25">
      <c r="Y52504" s="176"/>
    </row>
    <row r="52505" spans="25:25">
      <c r="Y52505" s="176"/>
    </row>
    <row r="52506" spans="25:25">
      <c r="Y52506" s="176"/>
    </row>
    <row r="52507" spans="25:25">
      <c r="Y52507" s="176"/>
    </row>
    <row r="52508" spans="25:25">
      <c r="Y52508" s="176"/>
    </row>
    <row r="52509" spans="25:25">
      <c r="Y52509" s="176"/>
    </row>
    <row r="52510" spans="25:25">
      <c r="Y52510" s="176"/>
    </row>
    <row r="52511" spans="25:25">
      <c r="Y52511" s="176"/>
    </row>
    <row r="52512" spans="25:25">
      <c r="Y52512" s="176"/>
    </row>
    <row r="52513" spans="25:25">
      <c r="Y52513" s="176"/>
    </row>
    <row r="52514" spans="25:25">
      <c r="Y52514" s="176"/>
    </row>
    <row r="52515" spans="25:25">
      <c r="Y52515" s="176"/>
    </row>
    <row r="52516" spans="25:25">
      <c r="Y52516" s="176"/>
    </row>
    <row r="52517" spans="25:25">
      <c r="Y52517" s="176"/>
    </row>
    <row r="52518" spans="25:25">
      <c r="Y52518" s="176"/>
    </row>
    <row r="52519" spans="25:25">
      <c r="Y52519" s="176"/>
    </row>
    <row r="52520" spans="25:25">
      <c r="Y52520" s="176"/>
    </row>
    <row r="52521" spans="25:25">
      <c r="Y52521" s="176"/>
    </row>
    <row r="52522" spans="25:25">
      <c r="Y52522" s="176"/>
    </row>
    <row r="52523" spans="25:25">
      <c r="Y52523" s="176"/>
    </row>
    <row r="52524" spans="25:25">
      <c r="Y52524" s="176"/>
    </row>
    <row r="52525" spans="25:25">
      <c r="Y52525" s="176"/>
    </row>
    <row r="52526" spans="25:25">
      <c r="Y52526" s="176"/>
    </row>
    <row r="52527" spans="25:25">
      <c r="Y52527" s="176"/>
    </row>
    <row r="52528" spans="25:25">
      <c r="Y52528" s="176"/>
    </row>
    <row r="52529" spans="25:25">
      <c r="Y52529" s="176"/>
    </row>
    <row r="52530" spans="25:25">
      <c r="Y52530" s="176"/>
    </row>
    <row r="52531" spans="25:25">
      <c r="Y52531" s="176"/>
    </row>
    <row r="52532" spans="25:25">
      <c r="Y52532" s="176"/>
    </row>
    <row r="52533" spans="25:25">
      <c r="Y52533" s="176"/>
    </row>
    <row r="52534" spans="25:25">
      <c r="Y52534" s="176"/>
    </row>
    <row r="52535" spans="25:25">
      <c r="Y52535" s="176"/>
    </row>
    <row r="52536" spans="25:25">
      <c r="Y52536" s="176"/>
    </row>
    <row r="52537" spans="25:25">
      <c r="Y52537" s="176"/>
    </row>
    <row r="52538" spans="25:25">
      <c r="Y52538" s="176"/>
    </row>
    <row r="52539" spans="25:25">
      <c r="Y52539" s="176"/>
    </row>
    <row r="52540" spans="25:25">
      <c r="Y52540" s="176"/>
    </row>
    <row r="52541" spans="25:25">
      <c r="Y52541" s="176"/>
    </row>
    <row r="52542" spans="25:25">
      <c r="Y52542" s="176"/>
    </row>
    <row r="52543" spans="25:25">
      <c r="Y52543" s="176"/>
    </row>
    <row r="52544" spans="25:25">
      <c r="Y52544" s="176"/>
    </row>
    <row r="52545" spans="25:25">
      <c r="Y52545" s="176"/>
    </row>
    <row r="52546" spans="25:25">
      <c r="Y52546" s="176"/>
    </row>
    <row r="52547" spans="25:25">
      <c r="Y52547" s="176"/>
    </row>
    <row r="52548" spans="25:25">
      <c r="Y52548" s="176"/>
    </row>
    <row r="52549" spans="25:25">
      <c r="Y52549" s="176"/>
    </row>
    <row r="52550" spans="25:25">
      <c r="Y52550" s="176"/>
    </row>
    <row r="52551" spans="25:25">
      <c r="Y52551" s="176"/>
    </row>
    <row r="52552" spans="25:25">
      <c r="Y52552" s="176"/>
    </row>
    <row r="52553" spans="25:25">
      <c r="Y52553" s="176"/>
    </row>
    <row r="52554" spans="25:25">
      <c r="Y52554" s="176"/>
    </row>
    <row r="52555" spans="25:25">
      <c r="Y52555" s="176"/>
    </row>
    <row r="52556" spans="25:25">
      <c r="Y52556" s="176"/>
    </row>
    <row r="52557" spans="25:25">
      <c r="Y52557" s="176"/>
    </row>
    <row r="52558" spans="25:25">
      <c r="Y52558" s="176"/>
    </row>
    <row r="52559" spans="25:25">
      <c r="Y52559" s="176"/>
    </row>
    <row r="52560" spans="25:25">
      <c r="Y52560" s="176"/>
    </row>
    <row r="52561" spans="25:25">
      <c r="Y52561" s="176"/>
    </row>
    <row r="52562" spans="25:25">
      <c r="Y52562" s="176"/>
    </row>
    <row r="52563" spans="25:25">
      <c r="Y52563" s="176"/>
    </row>
    <row r="52564" spans="25:25">
      <c r="Y52564" s="176"/>
    </row>
    <row r="52565" spans="25:25">
      <c r="Y52565" s="176"/>
    </row>
    <row r="52566" spans="25:25">
      <c r="Y52566" s="176"/>
    </row>
    <row r="52567" spans="25:25">
      <c r="Y52567" s="176"/>
    </row>
    <row r="52568" spans="25:25">
      <c r="Y52568" s="176"/>
    </row>
    <row r="52569" spans="25:25">
      <c r="Y52569" s="176"/>
    </row>
    <row r="52570" spans="25:25">
      <c r="Y52570" s="176"/>
    </row>
    <row r="52571" spans="25:25">
      <c r="Y52571" s="176"/>
    </row>
    <row r="52572" spans="25:25">
      <c r="Y52572" s="176"/>
    </row>
    <row r="52573" spans="25:25">
      <c r="Y52573" s="176"/>
    </row>
    <row r="52574" spans="25:25">
      <c r="Y52574" s="176"/>
    </row>
    <row r="52575" spans="25:25">
      <c r="Y52575" s="176"/>
    </row>
    <row r="52576" spans="25:25">
      <c r="Y52576" s="176"/>
    </row>
    <row r="52577" spans="25:25">
      <c r="Y52577" s="176"/>
    </row>
    <row r="52578" spans="25:25">
      <c r="Y52578" s="176"/>
    </row>
    <row r="52579" spans="25:25">
      <c r="Y52579" s="176"/>
    </row>
    <row r="52580" spans="25:25">
      <c r="Y52580" s="176"/>
    </row>
    <row r="52581" spans="25:25">
      <c r="Y52581" s="176"/>
    </row>
    <row r="52582" spans="25:25">
      <c r="Y52582" s="176"/>
    </row>
    <row r="52583" spans="25:25">
      <c r="Y52583" s="176"/>
    </row>
    <row r="52584" spans="25:25">
      <c r="Y52584" s="176"/>
    </row>
    <row r="52585" spans="25:25">
      <c r="Y52585" s="176"/>
    </row>
    <row r="52586" spans="25:25">
      <c r="Y52586" s="176"/>
    </row>
    <row r="52587" spans="25:25">
      <c r="Y52587" s="176"/>
    </row>
    <row r="52588" spans="25:25">
      <c r="Y52588" s="176"/>
    </row>
    <row r="52589" spans="25:25">
      <c r="Y52589" s="176"/>
    </row>
    <row r="52590" spans="25:25">
      <c r="Y52590" s="176"/>
    </row>
    <row r="52591" spans="25:25">
      <c r="Y52591" s="176"/>
    </row>
    <row r="52592" spans="25:25">
      <c r="Y52592" s="176"/>
    </row>
    <row r="52593" spans="25:25">
      <c r="Y52593" s="176"/>
    </row>
    <row r="52594" spans="25:25">
      <c r="Y52594" s="176"/>
    </row>
    <row r="52595" spans="25:25">
      <c r="Y52595" s="176"/>
    </row>
    <row r="52596" spans="25:25">
      <c r="Y52596" s="176"/>
    </row>
    <row r="52597" spans="25:25">
      <c r="Y52597" s="176"/>
    </row>
    <row r="52598" spans="25:25">
      <c r="Y52598" s="176"/>
    </row>
    <row r="52599" spans="25:25">
      <c r="Y52599" s="176"/>
    </row>
    <row r="52600" spans="25:25">
      <c r="Y52600" s="176"/>
    </row>
    <row r="52601" spans="25:25">
      <c r="Y52601" s="176"/>
    </row>
    <row r="52602" spans="25:25">
      <c r="Y52602" s="176"/>
    </row>
    <row r="52603" spans="25:25">
      <c r="Y52603" s="176"/>
    </row>
    <row r="52604" spans="25:25">
      <c r="Y52604" s="176"/>
    </row>
    <row r="52605" spans="25:25">
      <c r="Y52605" s="176"/>
    </row>
    <row r="52606" spans="25:25">
      <c r="Y52606" s="176"/>
    </row>
    <row r="52607" spans="25:25">
      <c r="Y52607" s="176"/>
    </row>
    <row r="52608" spans="25:25">
      <c r="Y52608" s="176"/>
    </row>
    <row r="52609" spans="25:25">
      <c r="Y52609" s="176"/>
    </row>
    <row r="52610" spans="25:25">
      <c r="Y52610" s="176"/>
    </row>
    <row r="52611" spans="25:25">
      <c r="Y52611" s="176"/>
    </row>
    <row r="52612" spans="25:25">
      <c r="Y52612" s="176"/>
    </row>
    <row r="52613" spans="25:25">
      <c r="Y52613" s="176"/>
    </row>
    <row r="52614" spans="25:25">
      <c r="Y52614" s="176"/>
    </row>
    <row r="52615" spans="25:25">
      <c r="Y52615" s="176"/>
    </row>
    <row r="52616" spans="25:25">
      <c r="Y52616" s="176"/>
    </row>
    <row r="52617" spans="25:25">
      <c r="Y52617" s="176"/>
    </row>
    <row r="52618" spans="25:25">
      <c r="Y52618" s="176"/>
    </row>
    <row r="52619" spans="25:25">
      <c r="Y52619" s="176"/>
    </row>
    <row r="52620" spans="25:25">
      <c r="Y52620" s="176"/>
    </row>
    <row r="52621" spans="25:25">
      <c r="Y52621" s="176"/>
    </row>
    <row r="52622" spans="25:25">
      <c r="Y52622" s="176"/>
    </row>
    <row r="52623" spans="25:25">
      <c r="Y52623" s="176"/>
    </row>
    <row r="52624" spans="25:25">
      <c r="Y52624" s="176"/>
    </row>
    <row r="52625" spans="25:25">
      <c r="Y52625" s="176"/>
    </row>
    <row r="52626" spans="25:25">
      <c r="Y52626" s="176"/>
    </row>
    <row r="52627" spans="25:25">
      <c r="Y52627" s="176"/>
    </row>
    <row r="52628" spans="25:25">
      <c r="Y52628" s="176"/>
    </row>
    <row r="52629" spans="25:25">
      <c r="Y52629" s="176"/>
    </row>
    <row r="52630" spans="25:25">
      <c r="Y52630" s="176"/>
    </row>
    <row r="52631" spans="25:25">
      <c r="Y52631" s="176"/>
    </row>
    <row r="52632" spans="25:25">
      <c r="Y52632" s="176"/>
    </row>
    <row r="52633" spans="25:25">
      <c r="Y52633" s="176"/>
    </row>
    <row r="52634" spans="25:25">
      <c r="Y52634" s="176"/>
    </row>
    <row r="52635" spans="25:25">
      <c r="Y52635" s="176"/>
    </row>
    <row r="52636" spans="25:25">
      <c r="Y52636" s="176"/>
    </row>
    <row r="52637" spans="25:25">
      <c r="Y52637" s="176"/>
    </row>
    <row r="52638" spans="25:25">
      <c r="Y52638" s="176"/>
    </row>
    <row r="52639" spans="25:25">
      <c r="Y52639" s="176"/>
    </row>
    <row r="52640" spans="25:25">
      <c r="Y52640" s="176"/>
    </row>
    <row r="52641" spans="25:25">
      <c r="Y52641" s="176"/>
    </row>
    <row r="52642" spans="25:25">
      <c r="Y52642" s="176"/>
    </row>
    <row r="52643" spans="25:25">
      <c r="Y52643" s="176"/>
    </row>
    <row r="52644" spans="25:25">
      <c r="Y52644" s="176"/>
    </row>
    <row r="52645" spans="25:25">
      <c r="Y52645" s="176"/>
    </row>
    <row r="52646" spans="25:25">
      <c r="Y52646" s="176"/>
    </row>
    <row r="52647" spans="25:25">
      <c r="Y52647" s="176"/>
    </row>
    <row r="52648" spans="25:25">
      <c r="Y52648" s="176"/>
    </row>
    <row r="52649" spans="25:25">
      <c r="Y52649" s="176"/>
    </row>
    <row r="52650" spans="25:25">
      <c r="Y52650" s="176"/>
    </row>
    <row r="52651" spans="25:25">
      <c r="Y52651" s="176"/>
    </row>
    <row r="52652" spans="25:25">
      <c r="Y52652" s="176"/>
    </row>
    <row r="52653" spans="25:25">
      <c r="Y52653" s="176"/>
    </row>
    <row r="52654" spans="25:25">
      <c r="Y52654" s="176"/>
    </row>
    <row r="52655" spans="25:25">
      <c r="Y52655" s="176"/>
    </row>
    <row r="52656" spans="25:25">
      <c r="Y52656" s="176"/>
    </row>
    <row r="52657" spans="25:25">
      <c r="Y52657" s="176"/>
    </row>
    <row r="52658" spans="25:25">
      <c r="Y52658" s="176"/>
    </row>
    <row r="52659" spans="25:25">
      <c r="Y52659" s="176"/>
    </row>
    <row r="52660" spans="25:25">
      <c r="Y52660" s="176"/>
    </row>
    <row r="52661" spans="25:25">
      <c r="Y52661" s="176"/>
    </row>
    <row r="52662" spans="25:25">
      <c r="Y52662" s="176"/>
    </row>
    <row r="52663" spans="25:25">
      <c r="Y52663" s="176"/>
    </row>
    <row r="52664" spans="25:25">
      <c r="Y52664" s="176"/>
    </row>
    <row r="52665" spans="25:25">
      <c r="Y52665" s="176"/>
    </row>
    <row r="52666" spans="25:25">
      <c r="Y52666" s="176"/>
    </row>
    <row r="52667" spans="25:25">
      <c r="Y52667" s="176"/>
    </row>
    <row r="52668" spans="25:25">
      <c r="Y52668" s="176"/>
    </row>
    <row r="52669" spans="25:25">
      <c r="Y52669" s="176"/>
    </row>
    <row r="52670" spans="25:25">
      <c r="Y52670" s="176"/>
    </row>
    <row r="52671" spans="25:25">
      <c r="Y52671" s="176"/>
    </row>
    <row r="52672" spans="25:25">
      <c r="Y52672" s="176"/>
    </row>
    <row r="52673" spans="25:25">
      <c r="Y52673" s="176"/>
    </row>
    <row r="52674" spans="25:25">
      <c r="Y52674" s="176"/>
    </row>
    <row r="52675" spans="25:25">
      <c r="Y52675" s="176"/>
    </row>
    <row r="52676" spans="25:25">
      <c r="Y52676" s="176"/>
    </row>
    <row r="52677" spans="25:25">
      <c r="Y52677" s="176"/>
    </row>
    <row r="52678" spans="25:25">
      <c r="Y52678" s="176"/>
    </row>
    <row r="52679" spans="25:25">
      <c r="Y52679" s="176"/>
    </row>
    <row r="52680" spans="25:25">
      <c r="Y52680" s="176"/>
    </row>
    <row r="52681" spans="25:25">
      <c r="Y52681" s="176"/>
    </row>
    <row r="52682" spans="25:25">
      <c r="Y52682" s="176"/>
    </row>
    <row r="52683" spans="25:25">
      <c r="Y52683" s="176"/>
    </row>
    <row r="52684" spans="25:25">
      <c r="Y52684" s="176"/>
    </row>
    <row r="52685" spans="25:25">
      <c r="Y52685" s="176"/>
    </row>
    <row r="52686" spans="25:25">
      <c r="Y52686" s="176"/>
    </row>
    <row r="52687" spans="25:25">
      <c r="Y52687" s="176"/>
    </row>
    <row r="52688" spans="25:25">
      <c r="Y52688" s="176"/>
    </row>
    <row r="52689" spans="25:25">
      <c r="Y52689" s="176"/>
    </row>
    <row r="52690" spans="25:25">
      <c r="Y52690" s="176"/>
    </row>
    <row r="52691" spans="25:25">
      <c r="Y52691" s="176"/>
    </row>
    <row r="52692" spans="25:25">
      <c r="Y52692" s="176"/>
    </row>
    <row r="52693" spans="25:25">
      <c r="Y52693" s="176"/>
    </row>
    <row r="52694" spans="25:25">
      <c r="Y52694" s="176"/>
    </row>
    <row r="52695" spans="25:25">
      <c r="Y52695" s="176"/>
    </row>
    <row r="52696" spans="25:25">
      <c r="Y52696" s="176"/>
    </row>
    <row r="52697" spans="25:25">
      <c r="Y52697" s="176"/>
    </row>
    <row r="52698" spans="25:25">
      <c r="Y52698" s="176"/>
    </row>
    <row r="52699" spans="25:25">
      <c r="Y52699" s="176"/>
    </row>
    <row r="52700" spans="25:25">
      <c r="Y52700" s="176"/>
    </row>
    <row r="52701" spans="25:25">
      <c r="Y52701" s="176"/>
    </row>
    <row r="52702" spans="25:25">
      <c r="Y52702" s="176"/>
    </row>
    <row r="52703" spans="25:25">
      <c r="Y52703" s="176"/>
    </row>
    <row r="52704" spans="25:25">
      <c r="Y52704" s="176"/>
    </row>
    <row r="52705" spans="25:25">
      <c r="Y52705" s="176"/>
    </row>
    <row r="52706" spans="25:25">
      <c r="Y52706" s="176"/>
    </row>
    <row r="52707" spans="25:25">
      <c r="Y52707" s="176"/>
    </row>
    <row r="52708" spans="25:25">
      <c r="Y52708" s="176"/>
    </row>
    <row r="52709" spans="25:25">
      <c r="Y52709" s="176"/>
    </row>
    <row r="52710" spans="25:25">
      <c r="Y52710" s="176"/>
    </row>
    <row r="52711" spans="25:25">
      <c r="Y52711" s="176"/>
    </row>
    <row r="52712" spans="25:25">
      <c r="Y52712" s="176"/>
    </row>
    <row r="52713" spans="25:25">
      <c r="Y52713" s="176"/>
    </row>
    <row r="52714" spans="25:25">
      <c r="Y52714" s="176"/>
    </row>
    <row r="52715" spans="25:25">
      <c r="Y52715" s="176"/>
    </row>
    <row r="52716" spans="25:25">
      <c r="Y52716" s="176"/>
    </row>
    <row r="52717" spans="25:25">
      <c r="Y52717" s="176"/>
    </row>
    <row r="52718" spans="25:25">
      <c r="Y52718" s="176"/>
    </row>
    <row r="52719" spans="25:25">
      <c r="Y52719" s="176"/>
    </row>
    <row r="52720" spans="25:25">
      <c r="Y52720" s="176"/>
    </row>
    <row r="52721" spans="25:25">
      <c r="Y52721" s="176"/>
    </row>
    <row r="52722" spans="25:25">
      <c r="Y52722" s="176"/>
    </row>
    <row r="52723" spans="25:25">
      <c r="Y52723" s="176"/>
    </row>
    <row r="52724" spans="25:25">
      <c r="Y52724" s="176"/>
    </row>
    <row r="52725" spans="25:25">
      <c r="Y52725" s="176"/>
    </row>
    <row r="52726" spans="25:25">
      <c r="Y52726" s="176"/>
    </row>
    <row r="52727" spans="25:25">
      <c r="Y52727" s="176"/>
    </row>
    <row r="52728" spans="25:25">
      <c r="Y52728" s="176"/>
    </row>
    <row r="52729" spans="25:25">
      <c r="Y52729" s="176"/>
    </row>
    <row r="52730" spans="25:25">
      <c r="Y52730" s="176"/>
    </row>
    <row r="52731" spans="25:25">
      <c r="Y52731" s="176"/>
    </row>
    <row r="52732" spans="25:25">
      <c r="Y52732" s="176"/>
    </row>
    <row r="52733" spans="25:25">
      <c r="Y52733" s="176"/>
    </row>
    <row r="52734" spans="25:25">
      <c r="Y52734" s="176"/>
    </row>
    <row r="52735" spans="25:25">
      <c r="Y52735" s="176"/>
    </row>
    <row r="52736" spans="25:25">
      <c r="Y52736" s="176"/>
    </row>
    <row r="52737" spans="25:25">
      <c r="Y52737" s="176"/>
    </row>
    <row r="52738" spans="25:25">
      <c r="Y52738" s="176"/>
    </row>
    <row r="52739" spans="25:25">
      <c r="Y52739" s="176"/>
    </row>
    <row r="52740" spans="25:25">
      <c r="Y52740" s="176"/>
    </row>
    <row r="52741" spans="25:25">
      <c r="Y52741" s="176"/>
    </row>
    <row r="52742" spans="25:25">
      <c r="Y52742" s="176"/>
    </row>
    <row r="52743" spans="25:25">
      <c r="Y52743" s="176"/>
    </row>
    <row r="52744" spans="25:25">
      <c r="Y52744" s="176"/>
    </row>
    <row r="52745" spans="25:25">
      <c r="Y52745" s="176"/>
    </row>
    <row r="52746" spans="25:25">
      <c r="Y52746" s="176"/>
    </row>
    <row r="52747" spans="25:25">
      <c r="Y52747" s="176"/>
    </row>
    <row r="52748" spans="25:25">
      <c r="Y52748" s="176"/>
    </row>
    <row r="52749" spans="25:25">
      <c r="Y52749" s="176"/>
    </row>
    <row r="52750" spans="25:25">
      <c r="Y52750" s="176"/>
    </row>
    <row r="52751" spans="25:25">
      <c r="Y52751" s="176"/>
    </row>
    <row r="52752" spans="25:25">
      <c r="Y52752" s="176"/>
    </row>
    <row r="52753" spans="25:25">
      <c r="Y52753" s="176"/>
    </row>
    <row r="52754" spans="25:25">
      <c r="Y52754" s="176"/>
    </row>
    <row r="52755" spans="25:25">
      <c r="Y52755" s="176"/>
    </row>
    <row r="52756" spans="25:25">
      <c r="Y52756" s="176"/>
    </row>
    <row r="52757" spans="25:25">
      <c r="Y52757" s="176"/>
    </row>
    <row r="52758" spans="25:25">
      <c r="Y52758" s="176"/>
    </row>
    <row r="52759" spans="25:25">
      <c r="Y52759" s="176"/>
    </row>
    <row r="52760" spans="25:25">
      <c r="Y52760" s="176"/>
    </row>
    <row r="52761" spans="25:25">
      <c r="Y52761" s="176"/>
    </row>
    <row r="52762" spans="25:25">
      <c r="Y52762" s="176"/>
    </row>
    <row r="52763" spans="25:25">
      <c r="Y52763" s="176"/>
    </row>
    <row r="52764" spans="25:25">
      <c r="Y52764" s="176"/>
    </row>
    <row r="52765" spans="25:25">
      <c r="Y52765" s="176"/>
    </row>
    <row r="52766" spans="25:25">
      <c r="Y52766" s="176"/>
    </row>
    <row r="52767" spans="25:25">
      <c r="Y52767" s="176"/>
    </row>
    <row r="52768" spans="25:25">
      <c r="Y52768" s="176"/>
    </row>
    <row r="52769" spans="25:25">
      <c r="Y52769" s="176"/>
    </row>
    <row r="52770" spans="25:25">
      <c r="Y52770" s="176"/>
    </row>
    <row r="52771" spans="25:25">
      <c r="Y52771" s="176"/>
    </row>
    <row r="52772" spans="25:25">
      <c r="Y52772" s="176"/>
    </row>
    <row r="52773" spans="25:25">
      <c r="Y52773" s="176"/>
    </row>
    <row r="52774" spans="25:25">
      <c r="Y52774" s="176"/>
    </row>
    <row r="52775" spans="25:25">
      <c r="Y52775" s="176"/>
    </row>
    <row r="52776" spans="25:25">
      <c r="Y52776" s="176"/>
    </row>
    <row r="52777" spans="25:25">
      <c r="Y52777" s="176"/>
    </row>
    <row r="52778" spans="25:25">
      <c r="Y52778" s="176"/>
    </row>
    <row r="52779" spans="25:25">
      <c r="Y52779" s="176"/>
    </row>
    <row r="52780" spans="25:25">
      <c r="Y52780" s="176"/>
    </row>
    <row r="52781" spans="25:25">
      <c r="Y52781" s="176"/>
    </row>
    <row r="52782" spans="25:25">
      <c r="Y52782" s="176"/>
    </row>
    <row r="52783" spans="25:25">
      <c r="Y52783" s="176"/>
    </row>
    <row r="52784" spans="25:25">
      <c r="Y52784" s="176"/>
    </row>
    <row r="52785" spans="25:25">
      <c r="Y52785" s="176"/>
    </row>
    <row r="52786" spans="25:25">
      <c r="Y52786" s="176"/>
    </row>
    <row r="52787" spans="25:25">
      <c r="Y52787" s="176"/>
    </row>
    <row r="52788" spans="25:25">
      <c r="Y52788" s="176"/>
    </row>
    <row r="52789" spans="25:25">
      <c r="Y52789" s="176"/>
    </row>
    <row r="52790" spans="25:25">
      <c r="Y52790" s="176"/>
    </row>
    <row r="52791" spans="25:25">
      <c r="Y52791" s="176"/>
    </row>
    <row r="52792" spans="25:25">
      <c r="Y52792" s="176"/>
    </row>
    <row r="52793" spans="25:25">
      <c r="Y52793" s="176"/>
    </row>
    <row r="52794" spans="25:25">
      <c r="Y52794" s="176"/>
    </row>
    <row r="52795" spans="25:25">
      <c r="Y52795" s="176"/>
    </row>
    <row r="52796" spans="25:25">
      <c r="Y52796" s="176"/>
    </row>
    <row r="52797" spans="25:25">
      <c r="Y52797" s="176"/>
    </row>
    <row r="52798" spans="25:25">
      <c r="Y52798" s="176"/>
    </row>
    <row r="52799" spans="25:25">
      <c r="Y52799" s="176"/>
    </row>
    <row r="52800" spans="25:25">
      <c r="Y52800" s="176"/>
    </row>
    <row r="52801" spans="25:25">
      <c r="Y52801" s="176"/>
    </row>
    <row r="52802" spans="25:25">
      <c r="Y52802" s="176"/>
    </row>
    <row r="52803" spans="25:25">
      <c r="Y52803" s="176"/>
    </row>
    <row r="52804" spans="25:25">
      <c r="Y52804" s="176"/>
    </row>
    <row r="52805" spans="25:25">
      <c r="Y52805" s="176"/>
    </row>
    <row r="52806" spans="25:25">
      <c r="Y52806" s="176"/>
    </row>
    <row r="52807" spans="25:25">
      <c r="Y52807" s="176"/>
    </row>
    <row r="52808" spans="25:25">
      <c r="Y52808" s="176"/>
    </row>
    <row r="52809" spans="25:25">
      <c r="Y52809" s="176"/>
    </row>
    <row r="52810" spans="25:25">
      <c r="Y52810" s="176"/>
    </row>
    <row r="52811" spans="25:25">
      <c r="Y52811" s="176"/>
    </row>
    <row r="52812" spans="25:25">
      <c r="Y52812" s="176"/>
    </row>
    <row r="52813" spans="25:25">
      <c r="Y52813" s="176"/>
    </row>
    <row r="52814" spans="25:25">
      <c r="Y52814" s="176"/>
    </row>
    <row r="52815" spans="25:25">
      <c r="Y52815" s="176"/>
    </row>
    <row r="52816" spans="25:25">
      <c r="Y52816" s="176"/>
    </row>
    <row r="52817" spans="25:25">
      <c r="Y52817" s="176"/>
    </row>
    <row r="52818" spans="25:25">
      <c r="Y52818" s="176"/>
    </row>
    <row r="52819" spans="25:25">
      <c r="Y52819" s="176"/>
    </row>
    <row r="52820" spans="25:25">
      <c r="Y52820" s="176"/>
    </row>
    <row r="52821" spans="25:25">
      <c r="Y52821" s="176"/>
    </row>
    <row r="52822" spans="25:25">
      <c r="Y52822" s="176"/>
    </row>
    <row r="52823" spans="25:25">
      <c r="Y52823" s="176"/>
    </row>
    <row r="52824" spans="25:25">
      <c r="Y52824" s="176"/>
    </row>
    <row r="52825" spans="25:25">
      <c r="Y52825" s="176"/>
    </row>
    <row r="52826" spans="25:25">
      <c r="Y52826" s="176"/>
    </row>
    <row r="52827" spans="25:25">
      <c r="Y52827" s="176"/>
    </row>
    <row r="52828" spans="25:25">
      <c r="Y52828" s="176"/>
    </row>
    <row r="52829" spans="25:25">
      <c r="Y52829" s="176"/>
    </row>
    <row r="52830" spans="25:25">
      <c r="Y52830" s="176"/>
    </row>
    <row r="52831" spans="25:25">
      <c r="Y52831" s="176"/>
    </row>
    <row r="52832" spans="25:25">
      <c r="Y52832" s="176"/>
    </row>
    <row r="52833" spans="25:25">
      <c r="Y52833" s="176"/>
    </row>
    <row r="52834" spans="25:25">
      <c r="Y52834" s="176"/>
    </row>
    <row r="52835" spans="25:25">
      <c r="Y52835" s="176"/>
    </row>
    <row r="52836" spans="25:25">
      <c r="Y52836" s="176"/>
    </row>
    <row r="52837" spans="25:25">
      <c r="Y52837" s="176"/>
    </row>
    <row r="52838" spans="25:25">
      <c r="Y52838" s="176"/>
    </row>
    <row r="52839" spans="25:25">
      <c r="Y52839" s="176"/>
    </row>
    <row r="52840" spans="25:25">
      <c r="Y52840" s="176"/>
    </row>
    <row r="52841" spans="25:25">
      <c r="Y52841" s="176"/>
    </row>
    <row r="52842" spans="25:25">
      <c r="Y52842" s="176"/>
    </row>
    <row r="52843" spans="25:25">
      <c r="Y52843" s="176"/>
    </row>
    <row r="52844" spans="25:25">
      <c r="Y52844" s="176"/>
    </row>
    <row r="52845" spans="25:25">
      <c r="Y52845" s="176"/>
    </row>
    <row r="52846" spans="25:25">
      <c r="Y52846" s="176"/>
    </row>
    <row r="52847" spans="25:25">
      <c r="Y52847" s="176"/>
    </row>
    <row r="52848" spans="25:25">
      <c r="Y52848" s="176"/>
    </row>
    <row r="52849" spans="25:25">
      <c r="Y52849" s="176"/>
    </row>
    <row r="52850" spans="25:25">
      <c r="Y52850" s="176"/>
    </row>
    <row r="52851" spans="25:25">
      <c r="Y52851" s="176"/>
    </row>
    <row r="52852" spans="25:25">
      <c r="Y52852" s="176"/>
    </row>
    <row r="52853" spans="25:25">
      <c r="Y52853" s="176"/>
    </row>
    <row r="52854" spans="25:25">
      <c r="Y52854" s="176"/>
    </row>
    <row r="52855" spans="25:25">
      <c r="Y52855" s="176"/>
    </row>
    <row r="52856" spans="25:25">
      <c r="Y52856" s="176"/>
    </row>
    <row r="52857" spans="25:25">
      <c r="Y52857" s="176"/>
    </row>
    <row r="52858" spans="25:25">
      <c r="Y52858" s="176"/>
    </row>
    <row r="52859" spans="25:25">
      <c r="Y52859" s="176"/>
    </row>
    <row r="52860" spans="25:25">
      <c r="Y52860" s="176"/>
    </row>
    <row r="52861" spans="25:25">
      <c r="Y52861" s="176"/>
    </row>
    <row r="52862" spans="25:25">
      <c r="Y52862" s="176"/>
    </row>
    <row r="52863" spans="25:25">
      <c r="Y52863" s="176"/>
    </row>
    <row r="52864" spans="25:25">
      <c r="Y52864" s="176"/>
    </row>
    <row r="52865" spans="25:25">
      <c r="Y52865" s="176"/>
    </row>
    <row r="52866" spans="25:25">
      <c r="Y52866" s="176"/>
    </row>
    <row r="52867" spans="25:25">
      <c r="Y52867" s="176"/>
    </row>
    <row r="52868" spans="25:25">
      <c r="Y52868" s="176"/>
    </row>
    <row r="52869" spans="25:25">
      <c r="Y52869" s="176"/>
    </row>
    <row r="52870" spans="25:25">
      <c r="Y52870" s="176"/>
    </row>
    <row r="52871" spans="25:25">
      <c r="Y52871" s="176"/>
    </row>
    <row r="52872" spans="25:25">
      <c r="Y52872" s="176"/>
    </row>
    <row r="52873" spans="25:25">
      <c r="Y52873" s="176"/>
    </row>
    <row r="52874" spans="25:25">
      <c r="Y52874" s="176"/>
    </row>
    <row r="52875" spans="25:25">
      <c r="Y52875" s="176"/>
    </row>
    <row r="52876" spans="25:25">
      <c r="Y52876" s="176"/>
    </row>
    <row r="52877" spans="25:25">
      <c r="Y52877" s="176"/>
    </row>
    <row r="52878" spans="25:25">
      <c r="Y52878" s="176"/>
    </row>
    <row r="52879" spans="25:25">
      <c r="Y52879" s="176"/>
    </row>
    <row r="52880" spans="25:25">
      <c r="Y52880" s="176"/>
    </row>
    <row r="52881" spans="25:25">
      <c r="Y52881" s="176"/>
    </row>
    <row r="52882" spans="25:25">
      <c r="Y52882" s="176"/>
    </row>
    <row r="52883" spans="25:25">
      <c r="Y52883" s="176"/>
    </row>
    <row r="52884" spans="25:25">
      <c r="Y52884" s="176"/>
    </row>
    <row r="52885" spans="25:25">
      <c r="Y52885" s="176"/>
    </row>
    <row r="52886" spans="25:25">
      <c r="Y52886" s="176"/>
    </row>
    <row r="52887" spans="25:25">
      <c r="Y52887" s="176"/>
    </row>
    <row r="52888" spans="25:25">
      <c r="Y52888" s="176"/>
    </row>
    <row r="52889" spans="25:25">
      <c r="Y52889" s="176"/>
    </row>
    <row r="52890" spans="25:25">
      <c r="Y52890" s="176"/>
    </row>
    <row r="52891" spans="25:25">
      <c r="Y52891" s="176"/>
    </row>
    <row r="52892" spans="25:25">
      <c r="Y52892" s="176"/>
    </row>
    <row r="52893" spans="25:25">
      <c r="Y52893" s="176"/>
    </row>
    <row r="52894" spans="25:25">
      <c r="Y52894" s="176"/>
    </row>
    <row r="52895" spans="25:25">
      <c r="Y52895" s="176"/>
    </row>
    <row r="52896" spans="25:25">
      <c r="Y52896" s="176"/>
    </row>
    <row r="52897" spans="25:25">
      <c r="Y52897" s="176"/>
    </row>
    <row r="52898" spans="25:25">
      <c r="Y52898" s="176"/>
    </row>
    <row r="52899" spans="25:25">
      <c r="Y52899" s="176"/>
    </row>
    <row r="52900" spans="25:25">
      <c r="Y52900" s="176"/>
    </row>
    <row r="52901" spans="25:25">
      <c r="Y52901" s="176"/>
    </row>
    <row r="52902" spans="25:25">
      <c r="Y52902" s="176"/>
    </row>
    <row r="52903" spans="25:25">
      <c r="Y52903" s="176"/>
    </row>
    <row r="52904" spans="25:25">
      <c r="Y52904" s="176"/>
    </row>
    <row r="52905" spans="25:25">
      <c r="Y52905" s="176"/>
    </row>
    <row r="52906" spans="25:25">
      <c r="Y52906" s="176"/>
    </row>
    <row r="52907" spans="25:25">
      <c r="Y52907" s="176"/>
    </row>
    <row r="52908" spans="25:25">
      <c r="Y52908" s="176"/>
    </row>
    <row r="52909" spans="25:25">
      <c r="Y52909" s="176"/>
    </row>
    <row r="52910" spans="25:25">
      <c r="Y52910" s="176"/>
    </row>
    <row r="52911" spans="25:25">
      <c r="Y52911" s="176"/>
    </row>
    <row r="52912" spans="25:25">
      <c r="Y52912" s="176"/>
    </row>
    <row r="52913" spans="25:25">
      <c r="Y52913" s="176"/>
    </row>
    <row r="52914" spans="25:25">
      <c r="Y52914" s="176"/>
    </row>
    <row r="52915" spans="25:25">
      <c r="Y52915" s="176"/>
    </row>
    <row r="52916" spans="25:25">
      <c r="Y52916" s="176"/>
    </row>
    <row r="52917" spans="25:25">
      <c r="Y52917" s="176"/>
    </row>
    <row r="52918" spans="25:25">
      <c r="Y52918" s="176"/>
    </row>
    <row r="52919" spans="25:25">
      <c r="Y52919" s="176"/>
    </row>
    <row r="52920" spans="25:25">
      <c r="Y52920" s="176"/>
    </row>
    <row r="52921" spans="25:25">
      <c r="Y52921" s="176"/>
    </row>
    <row r="52922" spans="25:25">
      <c r="Y52922" s="176"/>
    </row>
    <row r="52923" spans="25:25">
      <c r="Y52923" s="176"/>
    </row>
    <row r="52924" spans="25:25">
      <c r="Y52924" s="176"/>
    </row>
    <row r="52925" spans="25:25">
      <c r="Y52925" s="176"/>
    </row>
    <row r="52926" spans="25:25">
      <c r="Y52926" s="176"/>
    </row>
    <row r="52927" spans="25:25">
      <c r="Y52927" s="176"/>
    </row>
    <row r="52928" spans="25:25">
      <c r="Y52928" s="176"/>
    </row>
    <row r="52929" spans="25:25">
      <c r="Y52929" s="176"/>
    </row>
    <row r="52930" spans="25:25">
      <c r="Y52930" s="176"/>
    </row>
    <row r="52931" spans="25:25">
      <c r="Y52931" s="176"/>
    </row>
    <row r="52932" spans="25:25">
      <c r="Y52932" s="176"/>
    </row>
    <row r="52933" spans="25:25">
      <c r="Y52933" s="176"/>
    </row>
    <row r="52934" spans="25:25">
      <c r="Y52934" s="176"/>
    </row>
    <row r="52935" spans="25:25">
      <c r="Y52935" s="176"/>
    </row>
    <row r="52936" spans="25:25">
      <c r="Y52936" s="176"/>
    </row>
    <row r="52937" spans="25:25">
      <c r="Y52937" s="176"/>
    </row>
    <row r="52938" spans="25:25">
      <c r="Y52938" s="176"/>
    </row>
    <row r="52939" spans="25:25">
      <c r="Y52939" s="176"/>
    </row>
    <row r="52940" spans="25:25">
      <c r="Y52940" s="176"/>
    </row>
    <row r="52941" spans="25:25">
      <c r="Y52941" s="176"/>
    </row>
    <row r="52942" spans="25:25">
      <c r="Y52942" s="176"/>
    </row>
    <row r="52943" spans="25:25">
      <c r="Y52943" s="176"/>
    </row>
    <row r="52944" spans="25:25">
      <c r="Y52944" s="176"/>
    </row>
    <row r="52945" spans="25:25">
      <c r="Y52945" s="176"/>
    </row>
    <row r="52946" spans="25:25">
      <c r="Y52946" s="176"/>
    </row>
    <row r="52947" spans="25:25">
      <c r="Y52947" s="176"/>
    </row>
    <row r="52948" spans="25:25">
      <c r="Y52948" s="176"/>
    </row>
    <row r="52949" spans="25:25">
      <c r="Y52949" s="176"/>
    </row>
    <row r="52950" spans="25:25">
      <c r="Y52950" s="176"/>
    </row>
    <row r="52951" spans="25:25">
      <c r="Y52951" s="176"/>
    </row>
    <row r="52952" spans="25:25">
      <c r="Y52952" s="176"/>
    </row>
    <row r="52953" spans="25:25">
      <c r="Y52953" s="176"/>
    </row>
    <row r="52954" spans="25:25">
      <c r="Y52954" s="176"/>
    </row>
    <row r="52955" spans="25:25">
      <c r="Y52955" s="176"/>
    </row>
    <row r="52956" spans="25:25">
      <c r="Y52956" s="176"/>
    </row>
    <row r="52957" spans="25:25">
      <c r="Y52957" s="176"/>
    </row>
    <row r="52958" spans="25:25">
      <c r="Y52958" s="176"/>
    </row>
    <row r="52959" spans="25:25">
      <c r="Y52959" s="176"/>
    </row>
    <row r="52960" spans="25:25">
      <c r="Y52960" s="176"/>
    </row>
    <row r="52961" spans="25:25">
      <c r="Y52961" s="176"/>
    </row>
    <row r="52962" spans="25:25">
      <c r="Y52962" s="176"/>
    </row>
    <row r="52963" spans="25:25">
      <c r="Y52963" s="176"/>
    </row>
    <row r="52964" spans="25:25">
      <c r="Y52964" s="176"/>
    </row>
    <row r="52965" spans="25:25">
      <c r="Y52965" s="176"/>
    </row>
    <row r="52966" spans="25:25">
      <c r="Y52966" s="176"/>
    </row>
    <row r="52967" spans="25:25">
      <c r="Y52967" s="176"/>
    </row>
    <row r="52968" spans="25:25">
      <c r="Y52968" s="176"/>
    </row>
    <row r="52969" spans="25:25">
      <c r="Y52969" s="176"/>
    </row>
    <row r="52970" spans="25:25">
      <c r="Y52970" s="176"/>
    </row>
    <row r="52971" spans="25:25">
      <c r="Y52971" s="176"/>
    </row>
    <row r="52972" spans="25:25">
      <c r="Y52972" s="176"/>
    </row>
    <row r="52973" spans="25:25">
      <c r="Y52973" s="176"/>
    </row>
    <row r="52974" spans="25:25">
      <c r="Y52974" s="176"/>
    </row>
    <row r="52975" spans="25:25">
      <c r="Y52975" s="176"/>
    </row>
    <row r="52976" spans="25:25">
      <c r="Y52976" s="176"/>
    </row>
    <row r="52977" spans="25:25">
      <c r="Y52977" s="176"/>
    </row>
    <row r="52978" spans="25:25">
      <c r="Y52978" s="176"/>
    </row>
    <row r="52979" spans="25:25">
      <c r="Y52979" s="176"/>
    </row>
    <row r="52980" spans="25:25">
      <c r="Y52980" s="176"/>
    </row>
    <row r="52981" spans="25:25">
      <c r="Y52981" s="176"/>
    </row>
    <row r="52982" spans="25:25">
      <c r="Y52982" s="176"/>
    </row>
    <row r="52983" spans="25:25">
      <c r="Y52983" s="176"/>
    </row>
    <row r="52984" spans="25:25">
      <c r="Y52984" s="176"/>
    </row>
    <row r="52985" spans="25:25">
      <c r="Y52985" s="176"/>
    </row>
    <row r="52986" spans="25:25">
      <c r="Y52986" s="176"/>
    </row>
    <row r="52987" spans="25:25">
      <c r="Y52987" s="176"/>
    </row>
    <row r="52988" spans="25:25">
      <c r="Y52988" s="176"/>
    </row>
    <row r="52989" spans="25:25">
      <c r="Y52989" s="176"/>
    </row>
    <row r="52990" spans="25:25">
      <c r="Y52990" s="176"/>
    </row>
    <row r="52991" spans="25:25">
      <c r="Y52991" s="176"/>
    </row>
    <row r="52992" spans="25:25">
      <c r="Y52992" s="176"/>
    </row>
    <row r="52993" spans="25:25">
      <c r="Y52993" s="176"/>
    </row>
    <row r="52994" spans="25:25">
      <c r="Y52994" s="176"/>
    </row>
    <row r="52995" spans="25:25">
      <c r="Y52995" s="176"/>
    </row>
    <row r="52996" spans="25:25">
      <c r="Y52996" s="176"/>
    </row>
    <row r="52997" spans="25:25">
      <c r="Y52997" s="176"/>
    </row>
    <row r="52998" spans="25:25">
      <c r="Y52998" s="176"/>
    </row>
    <row r="52999" spans="25:25">
      <c r="Y52999" s="176"/>
    </row>
    <row r="53000" spans="25:25">
      <c r="Y53000" s="176"/>
    </row>
    <row r="53001" spans="25:25">
      <c r="Y53001" s="176"/>
    </row>
    <row r="53002" spans="25:25">
      <c r="Y53002" s="176"/>
    </row>
    <row r="53003" spans="25:25">
      <c r="Y53003" s="176"/>
    </row>
    <row r="53004" spans="25:25">
      <c r="Y53004" s="176"/>
    </row>
    <row r="53005" spans="25:25">
      <c r="Y53005" s="176"/>
    </row>
    <row r="53006" spans="25:25">
      <c r="Y53006" s="176"/>
    </row>
    <row r="53007" spans="25:25">
      <c r="Y53007" s="176"/>
    </row>
    <row r="53008" spans="25:25">
      <c r="Y53008" s="176"/>
    </row>
    <row r="53009" spans="25:25">
      <c r="Y53009" s="176"/>
    </row>
    <row r="53010" spans="25:25">
      <c r="Y53010" s="176"/>
    </row>
    <row r="53011" spans="25:25">
      <c r="Y53011" s="176"/>
    </row>
    <row r="53012" spans="25:25">
      <c r="Y53012" s="176"/>
    </row>
    <row r="53013" spans="25:25">
      <c r="Y53013" s="176"/>
    </row>
    <row r="53014" spans="25:25">
      <c r="Y53014" s="176"/>
    </row>
    <row r="53015" spans="25:25">
      <c r="Y53015" s="176"/>
    </row>
    <row r="53016" spans="25:25">
      <c r="Y53016" s="176"/>
    </row>
    <row r="53017" spans="25:25">
      <c r="Y53017" s="176"/>
    </row>
    <row r="53018" spans="25:25">
      <c r="Y53018" s="176"/>
    </row>
    <row r="53019" spans="25:25">
      <c r="Y53019" s="176"/>
    </row>
    <row r="53020" spans="25:25">
      <c r="Y53020" s="176"/>
    </row>
    <row r="53021" spans="25:25">
      <c r="Y53021" s="176"/>
    </row>
    <row r="53022" spans="25:25">
      <c r="Y53022" s="176"/>
    </row>
    <row r="53023" spans="25:25">
      <c r="Y53023" s="176"/>
    </row>
    <row r="53024" spans="25:25">
      <c r="Y53024" s="176"/>
    </row>
    <row r="53025" spans="25:25">
      <c r="Y53025" s="176"/>
    </row>
    <row r="53026" spans="25:25">
      <c r="Y53026" s="176"/>
    </row>
    <row r="53027" spans="25:25">
      <c r="Y53027" s="176"/>
    </row>
    <row r="53028" spans="25:25">
      <c r="Y53028" s="176"/>
    </row>
    <row r="53029" spans="25:25">
      <c r="Y53029" s="176"/>
    </row>
    <row r="53030" spans="25:25">
      <c r="Y53030" s="176"/>
    </row>
    <row r="53031" spans="25:25">
      <c r="Y53031" s="176"/>
    </row>
    <row r="53032" spans="25:25">
      <c r="Y53032" s="176"/>
    </row>
    <row r="53033" spans="25:25">
      <c r="Y53033" s="176"/>
    </row>
    <row r="53034" spans="25:25">
      <c r="Y53034" s="176"/>
    </row>
    <row r="53035" spans="25:25">
      <c r="Y53035" s="176"/>
    </row>
    <row r="53036" spans="25:25">
      <c r="Y53036" s="176"/>
    </row>
    <row r="53037" spans="25:25">
      <c r="Y53037" s="176"/>
    </row>
    <row r="53038" spans="25:25">
      <c r="Y53038" s="176"/>
    </row>
    <row r="53039" spans="25:25">
      <c r="Y53039" s="176"/>
    </row>
    <row r="53040" spans="25:25">
      <c r="Y53040" s="176"/>
    </row>
    <row r="53041" spans="25:25">
      <c r="Y53041" s="176"/>
    </row>
    <row r="53042" spans="25:25">
      <c r="Y53042" s="176"/>
    </row>
    <row r="53043" spans="25:25">
      <c r="Y53043" s="176"/>
    </row>
    <row r="53044" spans="25:25">
      <c r="Y53044" s="176"/>
    </row>
    <row r="53045" spans="25:25">
      <c r="Y53045" s="176"/>
    </row>
    <row r="53046" spans="25:25">
      <c r="Y53046" s="176"/>
    </row>
    <row r="53047" spans="25:25">
      <c r="Y53047" s="176"/>
    </row>
    <row r="53048" spans="25:25">
      <c r="Y53048" s="176"/>
    </row>
    <row r="53049" spans="25:25">
      <c r="Y53049" s="176"/>
    </row>
    <row r="53050" spans="25:25">
      <c r="Y53050" s="176"/>
    </row>
    <row r="53051" spans="25:25">
      <c r="Y53051" s="176"/>
    </row>
    <row r="53052" spans="25:25">
      <c r="Y53052" s="176"/>
    </row>
    <row r="53053" spans="25:25">
      <c r="Y53053" s="176"/>
    </row>
    <row r="53054" spans="25:25">
      <c r="Y53054" s="176"/>
    </row>
    <row r="53055" spans="25:25">
      <c r="Y53055" s="176"/>
    </row>
    <row r="53056" spans="25:25">
      <c r="Y53056" s="176"/>
    </row>
    <row r="53057" spans="25:25">
      <c r="Y53057" s="176"/>
    </row>
    <row r="53058" spans="25:25">
      <c r="Y53058" s="176"/>
    </row>
    <row r="53059" spans="25:25">
      <c r="Y53059" s="176"/>
    </row>
    <row r="53060" spans="25:25">
      <c r="Y53060" s="176"/>
    </row>
    <row r="53061" spans="25:25">
      <c r="Y53061" s="176"/>
    </row>
    <row r="53062" spans="25:25">
      <c r="Y53062" s="176"/>
    </row>
    <row r="53063" spans="25:25">
      <c r="Y53063" s="176"/>
    </row>
    <row r="53064" spans="25:25">
      <c r="Y53064" s="176"/>
    </row>
    <row r="53065" spans="25:25">
      <c r="Y53065" s="176"/>
    </row>
    <row r="53066" spans="25:25">
      <c r="Y53066" s="176"/>
    </row>
    <row r="53067" spans="25:25">
      <c r="Y53067" s="176"/>
    </row>
    <row r="53068" spans="25:25">
      <c r="Y53068" s="176"/>
    </row>
    <row r="53069" spans="25:25">
      <c r="Y53069" s="176"/>
    </row>
    <row r="53070" spans="25:25">
      <c r="Y53070" s="176"/>
    </row>
    <row r="53071" spans="25:25">
      <c r="Y53071" s="176"/>
    </row>
    <row r="53072" spans="25:25">
      <c r="Y53072" s="176"/>
    </row>
    <row r="53073" spans="25:25">
      <c r="Y53073" s="176"/>
    </row>
    <row r="53074" spans="25:25">
      <c r="Y53074" s="176"/>
    </row>
    <row r="53075" spans="25:25">
      <c r="Y53075" s="176"/>
    </row>
    <row r="53076" spans="25:25">
      <c r="Y53076" s="176"/>
    </row>
    <row r="53077" spans="25:25">
      <c r="Y53077" s="176"/>
    </row>
    <row r="53078" spans="25:25">
      <c r="Y53078" s="176"/>
    </row>
    <row r="53079" spans="25:25">
      <c r="Y53079" s="176"/>
    </row>
    <row r="53080" spans="25:25">
      <c r="Y53080" s="176"/>
    </row>
    <row r="53081" spans="25:25">
      <c r="Y53081" s="176"/>
    </row>
    <row r="53082" spans="25:25">
      <c r="Y53082" s="176"/>
    </row>
    <row r="53083" spans="25:25">
      <c r="Y53083" s="176"/>
    </row>
    <row r="53084" spans="25:25">
      <c r="Y53084" s="176"/>
    </row>
    <row r="53085" spans="25:25">
      <c r="Y53085" s="176"/>
    </row>
    <row r="53086" spans="25:25">
      <c r="Y53086" s="176"/>
    </row>
    <row r="53087" spans="25:25">
      <c r="Y53087" s="176"/>
    </row>
    <row r="53088" spans="25:25">
      <c r="Y53088" s="176"/>
    </row>
    <row r="53089" spans="25:25">
      <c r="Y53089" s="176"/>
    </row>
    <row r="53090" spans="25:25">
      <c r="Y53090" s="176"/>
    </row>
    <row r="53091" spans="25:25">
      <c r="Y53091" s="176"/>
    </row>
    <row r="53092" spans="25:25">
      <c r="Y53092" s="176"/>
    </row>
    <row r="53093" spans="25:25">
      <c r="Y53093" s="176"/>
    </row>
    <row r="53094" spans="25:25">
      <c r="Y53094" s="176"/>
    </row>
    <row r="53095" spans="25:25">
      <c r="Y53095" s="176"/>
    </row>
    <row r="53096" spans="25:25">
      <c r="Y53096" s="176"/>
    </row>
    <row r="53097" spans="25:25">
      <c r="Y53097" s="176"/>
    </row>
    <row r="53098" spans="25:25">
      <c r="Y53098" s="176"/>
    </row>
    <row r="53099" spans="25:25">
      <c r="Y53099" s="176"/>
    </row>
    <row r="53100" spans="25:25">
      <c r="Y53100" s="176"/>
    </row>
    <row r="53101" spans="25:25">
      <c r="Y53101" s="176"/>
    </row>
    <row r="53102" spans="25:25">
      <c r="Y53102" s="176"/>
    </row>
    <row r="53103" spans="25:25">
      <c r="Y53103" s="176"/>
    </row>
    <row r="53104" spans="25:25">
      <c r="Y53104" s="176"/>
    </row>
    <row r="53105" spans="25:25">
      <c r="Y53105" s="176"/>
    </row>
    <row r="53106" spans="25:25">
      <c r="Y53106" s="176"/>
    </row>
    <row r="53107" spans="25:25">
      <c r="Y53107" s="176"/>
    </row>
    <row r="53108" spans="25:25">
      <c r="Y53108" s="176"/>
    </row>
    <row r="53109" spans="25:25">
      <c r="Y53109" s="176"/>
    </row>
    <row r="53110" spans="25:25">
      <c r="Y53110" s="176"/>
    </row>
    <row r="53111" spans="25:25">
      <c r="Y53111" s="176"/>
    </row>
    <row r="53112" spans="25:25">
      <c r="Y53112" s="176"/>
    </row>
    <row r="53113" spans="25:25">
      <c r="Y53113" s="176"/>
    </row>
    <row r="53114" spans="25:25">
      <c r="Y53114" s="176"/>
    </row>
    <row r="53115" spans="25:25">
      <c r="Y53115" s="176"/>
    </row>
    <row r="53116" spans="25:25">
      <c r="Y53116" s="176"/>
    </row>
    <row r="53117" spans="25:25">
      <c r="Y53117" s="176"/>
    </row>
    <row r="53118" spans="25:25">
      <c r="Y53118" s="176"/>
    </row>
    <row r="53119" spans="25:25">
      <c r="Y53119" s="176"/>
    </row>
    <row r="53120" spans="25:25">
      <c r="Y53120" s="176"/>
    </row>
    <row r="53121" spans="25:25">
      <c r="Y53121" s="176"/>
    </row>
    <row r="53122" spans="25:25">
      <c r="Y53122" s="176"/>
    </row>
    <row r="53123" spans="25:25">
      <c r="Y53123" s="176"/>
    </row>
    <row r="53124" spans="25:25">
      <c r="Y53124" s="176"/>
    </row>
    <row r="53125" spans="25:25">
      <c r="Y53125" s="176"/>
    </row>
    <row r="53126" spans="25:25">
      <c r="Y53126" s="176"/>
    </row>
    <row r="53127" spans="25:25">
      <c r="Y53127" s="176"/>
    </row>
    <row r="53128" spans="25:25">
      <c r="Y53128" s="176"/>
    </row>
    <row r="53129" spans="25:25">
      <c r="Y53129" s="176"/>
    </row>
    <row r="53130" spans="25:25">
      <c r="Y53130" s="176"/>
    </row>
    <row r="53131" spans="25:25">
      <c r="Y53131" s="176"/>
    </row>
    <row r="53132" spans="25:25">
      <c r="Y53132" s="176"/>
    </row>
    <row r="53133" spans="25:25">
      <c r="Y53133" s="176"/>
    </row>
    <row r="53134" spans="25:25">
      <c r="Y53134" s="176"/>
    </row>
    <row r="53135" spans="25:25">
      <c r="Y53135" s="176"/>
    </row>
    <row r="53136" spans="25:25">
      <c r="Y53136" s="176"/>
    </row>
    <row r="53137" spans="25:25">
      <c r="Y53137" s="176"/>
    </row>
    <row r="53138" spans="25:25">
      <c r="Y53138" s="176"/>
    </row>
    <row r="53139" spans="25:25">
      <c r="Y53139" s="176"/>
    </row>
    <row r="53140" spans="25:25">
      <c r="Y53140" s="176"/>
    </row>
    <row r="53141" spans="25:25">
      <c r="Y53141" s="176"/>
    </row>
    <row r="53142" spans="25:25">
      <c r="Y53142" s="176"/>
    </row>
    <row r="53143" spans="25:25">
      <c r="Y53143" s="176"/>
    </row>
    <row r="53144" spans="25:25">
      <c r="Y53144" s="176"/>
    </row>
    <row r="53145" spans="25:25">
      <c r="Y53145" s="176"/>
    </row>
    <row r="53146" spans="25:25">
      <c r="Y53146" s="176"/>
    </row>
    <row r="53147" spans="25:25">
      <c r="Y53147" s="176"/>
    </row>
    <row r="53148" spans="25:25">
      <c r="Y53148" s="176"/>
    </row>
    <row r="53149" spans="25:25">
      <c r="Y53149" s="176"/>
    </row>
    <row r="53150" spans="25:25">
      <c r="Y53150" s="176"/>
    </row>
    <row r="53151" spans="25:25">
      <c r="Y53151" s="176"/>
    </row>
    <row r="53152" spans="25:25">
      <c r="Y53152" s="176"/>
    </row>
    <row r="53153" spans="25:25">
      <c r="Y53153" s="176"/>
    </row>
    <row r="53154" spans="25:25">
      <c r="Y53154" s="176"/>
    </row>
    <row r="53155" spans="25:25">
      <c r="Y53155" s="176"/>
    </row>
    <row r="53156" spans="25:25">
      <c r="Y53156" s="176"/>
    </row>
    <row r="53157" spans="25:25">
      <c r="Y53157" s="176"/>
    </row>
    <row r="53158" spans="25:25">
      <c r="Y53158" s="176"/>
    </row>
    <row r="53159" spans="25:25">
      <c r="Y53159" s="176"/>
    </row>
    <row r="53160" spans="25:25">
      <c r="Y53160" s="176"/>
    </row>
    <row r="53161" spans="25:25">
      <c r="Y53161" s="176"/>
    </row>
    <row r="53162" spans="25:25">
      <c r="Y53162" s="176"/>
    </row>
    <row r="53163" spans="25:25">
      <c r="Y53163" s="176"/>
    </row>
    <row r="53164" spans="25:25">
      <c r="Y53164" s="176"/>
    </row>
    <row r="53165" spans="25:25">
      <c r="Y53165" s="176"/>
    </row>
    <row r="53166" spans="25:25">
      <c r="Y53166" s="176"/>
    </row>
    <row r="53167" spans="25:25">
      <c r="Y53167" s="176"/>
    </row>
    <row r="53168" spans="25:25">
      <c r="Y53168" s="176"/>
    </row>
    <row r="53169" spans="25:25">
      <c r="Y53169" s="176"/>
    </row>
    <row r="53170" spans="25:25">
      <c r="Y53170" s="176"/>
    </row>
    <row r="53171" spans="25:25">
      <c r="Y53171" s="176"/>
    </row>
    <row r="53172" spans="25:25">
      <c r="Y53172" s="176"/>
    </row>
    <row r="53173" spans="25:25">
      <c r="Y53173" s="176"/>
    </row>
    <row r="53174" spans="25:25">
      <c r="Y53174" s="176"/>
    </row>
    <row r="53175" spans="25:25">
      <c r="Y53175" s="176"/>
    </row>
    <row r="53176" spans="25:25">
      <c r="Y53176" s="176"/>
    </row>
    <row r="53177" spans="25:25">
      <c r="Y53177" s="176"/>
    </row>
    <row r="53178" spans="25:25">
      <c r="Y53178" s="176"/>
    </row>
    <row r="53179" spans="25:25">
      <c r="Y53179" s="176"/>
    </row>
    <row r="53180" spans="25:25">
      <c r="Y53180" s="176"/>
    </row>
    <row r="53181" spans="25:25">
      <c r="Y53181" s="176"/>
    </row>
    <row r="53182" spans="25:25">
      <c r="Y53182" s="176"/>
    </row>
    <row r="53183" spans="25:25">
      <c r="Y53183" s="176"/>
    </row>
    <row r="53184" spans="25:25">
      <c r="Y53184" s="176"/>
    </row>
    <row r="53185" spans="25:25">
      <c r="Y53185" s="176"/>
    </row>
    <row r="53186" spans="25:25">
      <c r="Y53186" s="176"/>
    </row>
    <row r="53187" spans="25:25">
      <c r="Y53187" s="176"/>
    </row>
    <row r="53188" spans="25:25">
      <c r="Y53188" s="176"/>
    </row>
    <row r="53189" spans="25:25">
      <c r="Y53189" s="176"/>
    </row>
    <row r="53190" spans="25:25">
      <c r="Y53190" s="176"/>
    </row>
    <row r="53191" spans="25:25">
      <c r="Y53191" s="176"/>
    </row>
    <row r="53192" spans="25:25">
      <c r="Y53192" s="176"/>
    </row>
    <row r="53193" spans="25:25">
      <c r="Y53193" s="176"/>
    </row>
    <row r="53194" spans="25:25">
      <c r="Y53194" s="176"/>
    </row>
    <row r="53195" spans="25:25">
      <c r="Y53195" s="176"/>
    </row>
    <row r="53196" spans="25:25">
      <c r="Y53196" s="176"/>
    </row>
    <row r="53197" spans="25:25">
      <c r="Y53197" s="176"/>
    </row>
    <row r="53198" spans="25:25">
      <c r="Y53198" s="176"/>
    </row>
    <row r="53199" spans="25:25">
      <c r="Y53199" s="176"/>
    </row>
    <row r="53200" spans="25:25">
      <c r="Y53200" s="176"/>
    </row>
    <row r="53201" spans="25:25">
      <c r="Y53201" s="176"/>
    </row>
    <row r="53202" spans="25:25">
      <c r="Y53202" s="176"/>
    </row>
    <row r="53203" spans="25:25">
      <c r="Y53203" s="176"/>
    </row>
    <row r="53204" spans="25:25">
      <c r="Y53204" s="176"/>
    </row>
    <row r="53205" spans="25:25">
      <c r="Y53205" s="176"/>
    </row>
    <row r="53206" spans="25:25">
      <c r="Y53206" s="176"/>
    </row>
    <row r="53207" spans="25:25">
      <c r="Y53207" s="176"/>
    </row>
    <row r="53208" spans="25:25">
      <c r="Y53208" s="176"/>
    </row>
    <row r="53209" spans="25:25">
      <c r="Y53209" s="176"/>
    </row>
    <row r="53210" spans="25:25">
      <c r="Y53210" s="176"/>
    </row>
    <row r="53211" spans="25:25">
      <c r="Y53211" s="176"/>
    </row>
    <row r="53212" spans="25:25">
      <c r="Y53212" s="176"/>
    </row>
    <row r="53213" spans="25:25">
      <c r="Y53213" s="176"/>
    </row>
    <row r="53214" spans="25:25">
      <c r="Y53214" s="176"/>
    </row>
    <row r="53215" spans="25:25">
      <c r="Y53215" s="176"/>
    </row>
    <row r="53216" spans="25:25">
      <c r="Y53216" s="176"/>
    </row>
    <row r="53217" spans="25:25">
      <c r="Y53217" s="176"/>
    </row>
    <row r="53218" spans="25:25">
      <c r="Y53218" s="176"/>
    </row>
    <row r="53219" spans="25:25">
      <c r="Y53219" s="176"/>
    </row>
    <row r="53220" spans="25:25">
      <c r="Y53220" s="176"/>
    </row>
    <row r="53221" spans="25:25">
      <c r="Y53221" s="176"/>
    </row>
    <row r="53222" spans="25:25">
      <c r="Y53222" s="176"/>
    </row>
    <row r="53223" spans="25:25">
      <c r="Y53223" s="176"/>
    </row>
    <row r="53224" spans="25:25">
      <c r="Y53224" s="176"/>
    </row>
    <row r="53225" spans="25:25">
      <c r="Y53225" s="176"/>
    </row>
    <row r="53226" spans="25:25">
      <c r="Y53226" s="176"/>
    </row>
    <row r="53227" spans="25:25">
      <c r="Y53227" s="176"/>
    </row>
    <row r="53228" spans="25:25">
      <c r="Y53228" s="176"/>
    </row>
    <row r="53229" spans="25:25">
      <c r="Y53229" s="176"/>
    </row>
    <row r="53230" spans="25:25">
      <c r="Y53230" s="176"/>
    </row>
    <row r="53231" spans="25:25">
      <c r="Y53231" s="176"/>
    </row>
    <row r="53232" spans="25:25">
      <c r="Y53232" s="176"/>
    </row>
    <row r="53233" spans="25:25">
      <c r="Y53233" s="176"/>
    </row>
    <row r="53234" spans="25:25">
      <c r="Y53234" s="176"/>
    </row>
    <row r="53235" spans="25:25">
      <c r="Y53235" s="176"/>
    </row>
    <row r="53236" spans="25:25">
      <c r="Y53236" s="176"/>
    </row>
    <row r="53237" spans="25:25">
      <c r="Y53237" s="176"/>
    </row>
    <row r="53238" spans="25:25">
      <c r="Y53238" s="176"/>
    </row>
    <row r="53239" spans="25:25">
      <c r="Y53239" s="176"/>
    </row>
    <row r="53240" spans="25:25">
      <c r="Y53240" s="176"/>
    </row>
    <row r="53241" spans="25:25">
      <c r="Y53241" s="176"/>
    </row>
    <row r="53242" spans="25:25">
      <c r="Y53242" s="176"/>
    </row>
    <row r="53243" spans="25:25">
      <c r="Y53243" s="176"/>
    </row>
    <row r="53244" spans="25:25">
      <c r="Y53244" s="176"/>
    </row>
    <row r="53245" spans="25:25">
      <c r="Y53245" s="176"/>
    </row>
    <row r="53246" spans="25:25">
      <c r="Y53246" s="176"/>
    </row>
    <row r="53247" spans="25:25">
      <c r="Y53247" s="176"/>
    </row>
    <row r="53248" spans="25:25">
      <c r="Y53248" s="176"/>
    </row>
    <row r="53249" spans="25:25">
      <c r="Y53249" s="176"/>
    </row>
    <row r="53250" spans="25:25">
      <c r="Y53250" s="176"/>
    </row>
    <row r="53251" spans="25:25">
      <c r="Y53251" s="176"/>
    </row>
    <row r="53252" spans="25:25">
      <c r="Y53252" s="176"/>
    </row>
    <row r="53253" spans="25:25">
      <c r="Y53253" s="176"/>
    </row>
    <row r="53254" spans="25:25">
      <c r="Y53254" s="176"/>
    </row>
    <row r="53255" spans="25:25">
      <c r="Y53255" s="176"/>
    </row>
    <row r="53256" spans="25:25">
      <c r="Y53256" s="176"/>
    </row>
    <row r="53257" spans="25:25">
      <c r="Y53257" s="176"/>
    </row>
    <row r="53258" spans="25:25">
      <c r="Y53258" s="176"/>
    </row>
    <row r="53259" spans="25:25">
      <c r="Y53259" s="176"/>
    </row>
    <row r="53260" spans="25:25">
      <c r="Y53260" s="176"/>
    </row>
    <row r="53261" spans="25:25">
      <c r="Y53261" s="176"/>
    </row>
    <row r="53262" spans="25:25">
      <c r="Y53262" s="176"/>
    </row>
    <row r="53263" spans="25:25">
      <c r="Y53263" s="176"/>
    </row>
    <row r="53264" spans="25:25">
      <c r="Y53264" s="176"/>
    </row>
    <row r="53265" spans="25:25">
      <c r="Y53265" s="176"/>
    </row>
    <row r="53266" spans="25:25">
      <c r="Y53266" s="176"/>
    </row>
    <row r="53267" spans="25:25">
      <c r="Y53267" s="176"/>
    </row>
    <row r="53268" spans="25:25">
      <c r="Y53268" s="176"/>
    </row>
    <row r="53269" spans="25:25">
      <c r="Y53269" s="176"/>
    </row>
    <row r="53270" spans="25:25">
      <c r="Y53270" s="176"/>
    </row>
    <row r="53271" spans="25:25">
      <c r="Y53271" s="176"/>
    </row>
    <row r="53272" spans="25:25">
      <c r="Y53272" s="176"/>
    </row>
    <row r="53273" spans="25:25">
      <c r="Y53273" s="176"/>
    </row>
    <row r="53274" spans="25:25">
      <c r="Y53274" s="176"/>
    </row>
    <row r="53275" spans="25:25">
      <c r="Y53275" s="176"/>
    </row>
    <row r="53276" spans="25:25">
      <c r="Y53276" s="176"/>
    </row>
    <row r="53277" spans="25:25">
      <c r="Y53277" s="176"/>
    </row>
    <row r="53278" spans="25:25">
      <c r="Y53278" s="176"/>
    </row>
    <row r="53279" spans="25:25">
      <c r="Y53279" s="176"/>
    </row>
    <row r="53280" spans="25:25">
      <c r="Y53280" s="176"/>
    </row>
    <row r="53281" spans="25:25">
      <c r="Y53281" s="176"/>
    </row>
    <row r="53282" spans="25:25">
      <c r="Y53282" s="176"/>
    </row>
    <row r="53283" spans="25:25">
      <c r="Y53283" s="176"/>
    </row>
    <row r="53284" spans="25:25">
      <c r="Y53284" s="176"/>
    </row>
    <row r="53285" spans="25:25">
      <c r="Y53285" s="176"/>
    </row>
    <row r="53286" spans="25:25">
      <c r="Y53286" s="176"/>
    </row>
    <row r="53287" spans="25:25">
      <c r="Y53287" s="176"/>
    </row>
    <row r="53288" spans="25:25">
      <c r="Y53288" s="176"/>
    </row>
    <row r="53289" spans="25:25">
      <c r="Y53289" s="176"/>
    </row>
    <row r="53290" spans="25:25">
      <c r="Y53290" s="176"/>
    </row>
    <row r="53291" spans="25:25">
      <c r="Y53291" s="176"/>
    </row>
    <row r="53292" spans="25:25">
      <c r="Y53292" s="176"/>
    </row>
    <row r="53293" spans="25:25">
      <c r="Y53293" s="176"/>
    </row>
    <row r="53294" spans="25:25">
      <c r="Y53294" s="176"/>
    </row>
    <row r="53295" spans="25:25">
      <c r="Y53295" s="176"/>
    </row>
    <row r="53296" spans="25:25">
      <c r="Y53296" s="176"/>
    </row>
    <row r="53297" spans="25:25">
      <c r="Y53297" s="176"/>
    </row>
    <row r="53298" spans="25:25">
      <c r="Y53298" s="176"/>
    </row>
    <row r="53299" spans="25:25">
      <c r="Y53299" s="176"/>
    </row>
    <row r="53300" spans="25:25">
      <c r="Y53300" s="176"/>
    </row>
    <row r="53301" spans="25:25">
      <c r="Y53301" s="176"/>
    </row>
    <row r="53302" spans="25:25">
      <c r="Y53302" s="176"/>
    </row>
    <row r="53303" spans="25:25">
      <c r="Y53303" s="176"/>
    </row>
    <row r="53304" spans="25:25">
      <c r="Y53304" s="176"/>
    </row>
    <row r="53305" spans="25:25">
      <c r="Y53305" s="176"/>
    </row>
    <row r="53306" spans="25:25">
      <c r="Y53306" s="176"/>
    </row>
    <row r="53307" spans="25:25">
      <c r="Y53307" s="176"/>
    </row>
    <row r="53308" spans="25:25">
      <c r="Y53308" s="176"/>
    </row>
    <row r="53309" spans="25:25">
      <c r="Y53309" s="176"/>
    </row>
    <row r="53310" spans="25:25">
      <c r="Y53310" s="176"/>
    </row>
    <row r="53311" spans="25:25">
      <c r="Y53311" s="176"/>
    </row>
    <row r="53312" spans="25:25">
      <c r="Y53312" s="176"/>
    </row>
    <row r="53313" spans="25:25">
      <c r="Y53313" s="176"/>
    </row>
    <row r="53314" spans="25:25">
      <c r="Y53314" s="176"/>
    </row>
    <row r="53315" spans="25:25">
      <c r="Y53315" s="176"/>
    </row>
    <row r="53316" spans="25:25">
      <c r="Y53316" s="176"/>
    </row>
    <row r="53317" spans="25:25">
      <c r="Y53317" s="176"/>
    </row>
    <row r="53318" spans="25:25">
      <c r="Y53318" s="176"/>
    </row>
    <row r="53319" spans="25:25">
      <c r="Y53319" s="176"/>
    </row>
    <row r="53320" spans="25:25">
      <c r="Y53320" s="176"/>
    </row>
    <row r="53321" spans="25:25">
      <c r="Y53321" s="176"/>
    </row>
    <row r="53322" spans="25:25">
      <c r="Y53322" s="176"/>
    </row>
    <row r="53323" spans="25:25">
      <c r="Y53323" s="176"/>
    </row>
    <row r="53324" spans="25:25">
      <c r="Y53324" s="176"/>
    </row>
    <row r="53325" spans="25:25">
      <c r="Y53325" s="176"/>
    </row>
    <row r="53326" spans="25:25">
      <c r="Y53326" s="176"/>
    </row>
    <row r="53327" spans="25:25">
      <c r="Y53327" s="176"/>
    </row>
    <row r="53328" spans="25:25">
      <c r="Y53328" s="176"/>
    </row>
    <row r="53329" spans="25:25">
      <c r="Y53329" s="176"/>
    </row>
    <row r="53330" spans="25:25">
      <c r="Y53330" s="176"/>
    </row>
    <row r="53331" spans="25:25">
      <c r="Y53331" s="176"/>
    </row>
    <row r="53332" spans="25:25">
      <c r="Y53332" s="176"/>
    </row>
    <row r="53333" spans="25:25">
      <c r="Y53333" s="176"/>
    </row>
    <row r="53334" spans="25:25">
      <c r="Y53334" s="176"/>
    </row>
    <row r="53335" spans="25:25">
      <c r="Y53335" s="176"/>
    </row>
    <row r="53336" spans="25:25">
      <c r="Y53336" s="176"/>
    </row>
    <row r="53337" spans="25:25">
      <c r="Y53337" s="176"/>
    </row>
    <row r="53338" spans="25:25">
      <c r="Y53338" s="176"/>
    </row>
    <row r="53339" spans="25:25">
      <c r="Y53339" s="176"/>
    </row>
    <row r="53340" spans="25:25">
      <c r="Y53340" s="176"/>
    </row>
    <row r="53341" spans="25:25">
      <c r="Y53341" s="176"/>
    </row>
    <row r="53342" spans="25:25">
      <c r="Y53342" s="176"/>
    </row>
    <row r="53343" spans="25:25">
      <c r="Y53343" s="176"/>
    </row>
    <row r="53344" spans="25:25">
      <c r="Y53344" s="176"/>
    </row>
    <row r="53345" spans="25:25">
      <c r="Y53345" s="176"/>
    </row>
    <row r="53346" spans="25:25">
      <c r="Y53346" s="176"/>
    </row>
    <row r="53347" spans="25:25">
      <c r="Y53347" s="176"/>
    </row>
    <row r="53348" spans="25:25">
      <c r="Y53348" s="176"/>
    </row>
    <row r="53349" spans="25:25">
      <c r="Y53349" s="176"/>
    </row>
    <row r="53350" spans="25:25">
      <c r="Y53350" s="176"/>
    </row>
    <row r="53351" spans="25:25">
      <c r="Y53351" s="176"/>
    </row>
    <row r="53352" spans="25:25">
      <c r="Y53352" s="176"/>
    </row>
    <row r="53353" spans="25:25">
      <c r="Y53353" s="176"/>
    </row>
    <row r="53354" spans="25:25">
      <c r="Y53354" s="176"/>
    </row>
    <row r="53355" spans="25:25">
      <c r="Y53355" s="176"/>
    </row>
    <row r="53356" spans="25:25">
      <c r="Y53356" s="176"/>
    </row>
    <row r="53357" spans="25:25">
      <c r="Y53357" s="176"/>
    </row>
    <row r="53358" spans="25:25">
      <c r="Y53358" s="176"/>
    </row>
    <row r="53359" spans="25:25">
      <c r="Y53359" s="176"/>
    </row>
    <row r="53360" spans="25:25">
      <c r="Y53360" s="176"/>
    </row>
    <row r="53361" spans="25:25">
      <c r="Y53361" s="176"/>
    </row>
    <row r="53362" spans="25:25">
      <c r="Y53362" s="176"/>
    </row>
    <row r="53363" spans="25:25">
      <c r="Y53363" s="176"/>
    </row>
    <row r="53364" spans="25:25">
      <c r="Y53364" s="176"/>
    </row>
    <row r="53365" spans="25:25">
      <c r="Y53365" s="176"/>
    </row>
    <row r="53366" spans="25:25">
      <c r="Y53366" s="176"/>
    </row>
    <row r="53367" spans="25:25">
      <c r="Y53367" s="176"/>
    </row>
    <row r="53368" spans="25:25">
      <c r="Y53368" s="176"/>
    </row>
    <row r="53369" spans="25:25">
      <c r="Y53369" s="176"/>
    </row>
    <row r="53370" spans="25:25">
      <c r="Y53370" s="176"/>
    </row>
    <row r="53371" spans="25:25">
      <c r="Y53371" s="176"/>
    </row>
    <row r="53372" spans="25:25">
      <c r="Y53372" s="176"/>
    </row>
    <row r="53373" spans="25:25">
      <c r="Y53373" s="176"/>
    </row>
    <row r="53374" spans="25:25">
      <c r="Y53374" s="176"/>
    </row>
    <row r="53375" spans="25:25">
      <c r="Y53375" s="176"/>
    </row>
    <row r="53376" spans="25:25">
      <c r="Y53376" s="176"/>
    </row>
    <row r="53377" spans="25:25">
      <c r="Y53377" s="176"/>
    </row>
    <row r="53378" spans="25:25">
      <c r="Y53378" s="176"/>
    </row>
    <row r="53379" spans="25:25">
      <c r="Y53379" s="176"/>
    </row>
    <row r="53380" spans="25:25">
      <c r="Y53380" s="176"/>
    </row>
    <row r="53381" spans="25:25">
      <c r="Y53381" s="176"/>
    </row>
    <row r="53382" spans="25:25">
      <c r="Y53382" s="176"/>
    </row>
    <row r="53383" spans="25:25">
      <c r="Y53383" s="176"/>
    </row>
    <row r="53384" spans="25:25">
      <c r="Y53384" s="176"/>
    </row>
    <row r="53385" spans="25:25">
      <c r="Y53385" s="176"/>
    </row>
    <row r="53386" spans="25:25">
      <c r="Y53386" s="176"/>
    </row>
    <row r="53387" spans="25:25">
      <c r="Y53387" s="176"/>
    </row>
    <row r="53388" spans="25:25">
      <c r="Y53388" s="176"/>
    </row>
    <row r="53389" spans="25:25">
      <c r="Y53389" s="176"/>
    </row>
    <row r="53390" spans="25:25">
      <c r="Y53390" s="176"/>
    </row>
    <row r="53391" spans="25:25">
      <c r="Y53391" s="176"/>
    </row>
    <row r="53392" spans="25:25">
      <c r="Y53392" s="176"/>
    </row>
    <row r="53393" spans="25:25">
      <c r="Y53393" s="176"/>
    </row>
    <row r="53394" spans="25:25">
      <c r="Y53394" s="176"/>
    </row>
    <row r="53395" spans="25:25">
      <c r="Y53395" s="176"/>
    </row>
    <row r="53396" spans="25:25">
      <c r="Y53396" s="176"/>
    </row>
    <row r="53397" spans="25:25">
      <c r="Y53397" s="176"/>
    </row>
    <row r="53398" spans="25:25">
      <c r="Y53398" s="176"/>
    </row>
    <row r="53399" spans="25:25">
      <c r="Y53399" s="176"/>
    </row>
    <row r="53400" spans="25:25">
      <c r="Y53400" s="176"/>
    </row>
    <row r="53401" spans="25:25">
      <c r="Y53401" s="176"/>
    </row>
    <row r="53402" spans="25:25">
      <c r="Y53402" s="176"/>
    </row>
    <row r="53403" spans="25:25">
      <c r="Y53403" s="176"/>
    </row>
    <row r="53404" spans="25:25">
      <c r="Y53404" s="176"/>
    </row>
    <row r="53405" spans="25:25">
      <c r="Y53405" s="176"/>
    </row>
    <row r="53406" spans="25:25">
      <c r="Y53406" s="176"/>
    </row>
    <row r="53407" spans="25:25">
      <c r="Y53407" s="176"/>
    </row>
    <row r="53408" spans="25:25">
      <c r="Y53408" s="176"/>
    </row>
    <row r="53409" spans="25:25">
      <c r="Y53409" s="176"/>
    </row>
    <row r="53410" spans="25:25">
      <c r="Y53410" s="176"/>
    </row>
    <row r="53411" spans="25:25">
      <c r="Y53411" s="176"/>
    </row>
    <row r="53412" spans="25:25">
      <c r="Y53412" s="176"/>
    </row>
    <row r="53413" spans="25:25">
      <c r="Y53413" s="176"/>
    </row>
    <row r="53414" spans="25:25">
      <c r="Y53414" s="176"/>
    </row>
    <row r="53415" spans="25:25">
      <c r="Y53415" s="176"/>
    </row>
    <row r="53416" spans="25:25">
      <c r="Y53416" s="176"/>
    </row>
    <row r="53417" spans="25:25">
      <c r="Y53417" s="176"/>
    </row>
    <row r="53418" spans="25:25">
      <c r="Y53418" s="176"/>
    </row>
    <row r="53419" spans="25:25">
      <c r="Y53419" s="176"/>
    </row>
    <row r="53420" spans="25:25">
      <c r="Y53420" s="176"/>
    </row>
    <row r="53421" spans="25:25">
      <c r="Y53421" s="176"/>
    </row>
    <row r="53422" spans="25:25">
      <c r="Y53422" s="176"/>
    </row>
    <row r="53423" spans="25:25">
      <c r="Y53423" s="176"/>
    </row>
    <row r="53424" spans="25:25">
      <c r="Y53424" s="176"/>
    </row>
    <row r="53425" spans="25:25">
      <c r="Y53425" s="176"/>
    </row>
    <row r="53426" spans="25:25">
      <c r="Y53426" s="176"/>
    </row>
    <row r="53427" spans="25:25">
      <c r="Y53427" s="176"/>
    </row>
    <row r="53428" spans="25:25">
      <c r="Y53428" s="176"/>
    </row>
    <row r="53429" spans="25:25">
      <c r="Y53429" s="176"/>
    </row>
    <row r="53430" spans="25:25">
      <c r="Y53430" s="176"/>
    </row>
    <row r="53431" spans="25:25">
      <c r="Y53431" s="176"/>
    </row>
    <row r="53432" spans="25:25">
      <c r="Y53432" s="176"/>
    </row>
    <row r="53433" spans="25:25">
      <c r="Y53433" s="176"/>
    </row>
    <row r="53434" spans="25:25">
      <c r="Y53434" s="176"/>
    </row>
    <row r="53435" spans="25:25">
      <c r="Y53435" s="176"/>
    </row>
    <row r="53436" spans="25:25">
      <c r="Y53436" s="176"/>
    </row>
    <row r="53437" spans="25:25">
      <c r="Y53437" s="176"/>
    </row>
    <row r="53438" spans="25:25">
      <c r="Y53438" s="176"/>
    </row>
    <row r="53439" spans="25:25">
      <c r="Y53439" s="176"/>
    </row>
    <row r="53440" spans="25:25">
      <c r="Y53440" s="176"/>
    </row>
    <row r="53441" spans="25:25">
      <c r="Y53441" s="176"/>
    </row>
    <row r="53442" spans="25:25">
      <c r="Y53442" s="176"/>
    </row>
    <row r="53443" spans="25:25">
      <c r="Y53443" s="176"/>
    </row>
    <row r="53444" spans="25:25">
      <c r="Y53444" s="176"/>
    </row>
    <row r="53445" spans="25:25">
      <c r="Y53445" s="176"/>
    </row>
    <row r="53446" spans="25:25">
      <c r="Y53446" s="176"/>
    </row>
    <row r="53447" spans="25:25">
      <c r="Y53447" s="176"/>
    </row>
    <row r="53448" spans="25:25">
      <c r="Y53448" s="176"/>
    </row>
    <row r="53449" spans="25:25">
      <c r="Y53449" s="176"/>
    </row>
    <row r="53450" spans="25:25">
      <c r="Y53450" s="176"/>
    </row>
    <row r="53451" spans="25:25">
      <c r="Y53451" s="176"/>
    </row>
    <row r="53452" spans="25:25">
      <c r="Y53452" s="176"/>
    </row>
    <row r="53453" spans="25:25">
      <c r="Y53453" s="176"/>
    </row>
    <row r="53454" spans="25:25">
      <c r="Y53454" s="176"/>
    </row>
    <row r="53455" spans="25:25">
      <c r="Y53455" s="176"/>
    </row>
    <row r="53456" spans="25:25">
      <c r="Y53456" s="176"/>
    </row>
    <row r="53457" spans="25:25">
      <c r="Y53457" s="176"/>
    </row>
    <row r="53458" spans="25:25">
      <c r="Y53458" s="176"/>
    </row>
    <row r="53459" spans="25:25">
      <c r="Y53459" s="176"/>
    </row>
    <row r="53460" spans="25:25">
      <c r="Y53460" s="176"/>
    </row>
    <row r="53461" spans="25:25">
      <c r="Y53461" s="176"/>
    </row>
    <row r="53462" spans="25:25">
      <c r="Y53462" s="176"/>
    </row>
    <row r="53463" spans="25:25">
      <c r="Y53463" s="176"/>
    </row>
    <row r="53464" spans="25:25">
      <c r="Y53464" s="176"/>
    </row>
    <row r="53465" spans="25:25">
      <c r="Y53465" s="176"/>
    </row>
    <row r="53466" spans="25:25">
      <c r="Y53466" s="176"/>
    </row>
    <row r="53467" spans="25:25">
      <c r="Y53467" s="176"/>
    </row>
    <row r="53468" spans="25:25">
      <c r="Y53468" s="176"/>
    </row>
    <row r="53469" spans="25:25">
      <c r="Y53469" s="176"/>
    </row>
    <row r="53470" spans="25:25">
      <c r="Y53470" s="176"/>
    </row>
    <row r="53471" spans="25:25">
      <c r="Y53471" s="176"/>
    </row>
    <row r="53472" spans="25:25">
      <c r="Y53472" s="176"/>
    </row>
    <row r="53473" spans="25:25">
      <c r="Y53473" s="176"/>
    </row>
    <row r="53474" spans="25:25">
      <c r="Y53474" s="176"/>
    </row>
    <row r="53475" spans="25:25">
      <c r="Y53475" s="176"/>
    </row>
    <row r="53476" spans="25:25">
      <c r="Y53476" s="176"/>
    </row>
    <row r="53477" spans="25:25">
      <c r="Y53477" s="176"/>
    </row>
    <row r="53478" spans="25:25">
      <c r="Y53478" s="176"/>
    </row>
    <row r="53479" spans="25:25">
      <c r="Y53479" s="176"/>
    </row>
    <row r="53480" spans="25:25">
      <c r="Y53480" s="176"/>
    </row>
    <row r="53481" spans="25:25">
      <c r="Y53481" s="176"/>
    </row>
    <row r="53482" spans="25:25">
      <c r="Y53482" s="176"/>
    </row>
    <row r="53483" spans="25:25">
      <c r="Y53483" s="176"/>
    </row>
    <row r="53484" spans="25:25">
      <c r="Y53484" s="176"/>
    </row>
    <row r="53485" spans="25:25">
      <c r="Y53485" s="176"/>
    </row>
    <row r="53486" spans="25:25">
      <c r="Y53486" s="176"/>
    </row>
    <row r="53487" spans="25:25">
      <c r="Y53487" s="176"/>
    </row>
    <row r="53488" spans="25:25">
      <c r="Y53488" s="176"/>
    </row>
    <row r="53489" spans="25:25">
      <c r="Y53489" s="176"/>
    </row>
    <row r="53490" spans="25:25">
      <c r="Y53490" s="176"/>
    </row>
    <row r="53491" spans="25:25">
      <c r="Y53491" s="176"/>
    </row>
    <row r="53492" spans="25:25">
      <c r="Y53492" s="176"/>
    </row>
    <row r="53493" spans="25:25">
      <c r="Y53493" s="176"/>
    </row>
    <row r="53494" spans="25:25">
      <c r="Y53494" s="176"/>
    </row>
    <row r="53495" spans="25:25">
      <c r="Y53495" s="176"/>
    </row>
    <row r="53496" spans="25:25">
      <c r="Y53496" s="176"/>
    </row>
    <row r="53497" spans="25:25">
      <c r="Y53497" s="176"/>
    </row>
    <row r="53498" spans="25:25">
      <c r="Y53498" s="176"/>
    </row>
    <row r="53499" spans="25:25">
      <c r="Y53499" s="176"/>
    </row>
    <row r="53500" spans="25:25">
      <c r="Y53500" s="176"/>
    </row>
    <row r="53501" spans="25:25">
      <c r="Y53501" s="176"/>
    </row>
    <row r="53502" spans="25:25">
      <c r="Y53502" s="176"/>
    </row>
    <row r="53503" spans="25:25">
      <c r="Y53503" s="176"/>
    </row>
    <row r="53504" spans="25:25">
      <c r="Y53504" s="176"/>
    </row>
    <row r="53505" spans="25:25">
      <c r="Y53505" s="176"/>
    </row>
    <row r="53506" spans="25:25">
      <c r="Y53506" s="176"/>
    </row>
    <row r="53507" spans="25:25">
      <c r="Y53507" s="176"/>
    </row>
    <row r="53508" spans="25:25">
      <c r="Y53508" s="176"/>
    </row>
    <row r="53509" spans="25:25">
      <c r="Y53509" s="176"/>
    </row>
    <row r="53510" spans="25:25">
      <c r="Y53510" s="176"/>
    </row>
    <row r="53511" spans="25:25">
      <c r="Y53511" s="176"/>
    </row>
    <row r="53512" spans="25:25">
      <c r="Y53512" s="176"/>
    </row>
    <row r="53513" spans="25:25">
      <c r="Y53513" s="176"/>
    </row>
    <row r="53514" spans="25:25">
      <c r="Y53514" s="176"/>
    </row>
    <row r="53515" spans="25:25">
      <c r="Y53515" s="176"/>
    </row>
    <row r="53516" spans="25:25">
      <c r="Y53516" s="176"/>
    </row>
    <row r="53517" spans="25:25">
      <c r="Y53517" s="176"/>
    </row>
    <row r="53518" spans="25:25">
      <c r="Y53518" s="176"/>
    </row>
    <row r="53519" spans="25:25">
      <c r="Y53519" s="176"/>
    </row>
    <row r="53520" spans="25:25">
      <c r="Y53520" s="176"/>
    </row>
    <row r="53521" spans="25:25">
      <c r="Y53521" s="176"/>
    </row>
    <row r="53522" spans="25:25">
      <c r="Y53522" s="176"/>
    </row>
    <row r="53523" spans="25:25">
      <c r="Y53523" s="176"/>
    </row>
    <row r="53524" spans="25:25">
      <c r="Y53524" s="176"/>
    </row>
    <row r="53525" spans="25:25">
      <c r="Y53525" s="176"/>
    </row>
    <row r="53526" spans="25:25">
      <c r="Y53526" s="176"/>
    </row>
    <row r="53527" spans="25:25">
      <c r="Y53527" s="176"/>
    </row>
    <row r="53528" spans="25:25">
      <c r="Y53528" s="176"/>
    </row>
    <row r="53529" spans="25:25">
      <c r="Y53529" s="176"/>
    </row>
    <row r="53530" spans="25:25">
      <c r="Y53530" s="176"/>
    </row>
    <row r="53531" spans="25:25">
      <c r="Y53531" s="176"/>
    </row>
    <row r="53532" spans="25:25">
      <c r="Y53532" s="176"/>
    </row>
    <row r="53533" spans="25:25">
      <c r="Y53533" s="176"/>
    </row>
    <row r="53534" spans="25:25">
      <c r="Y53534" s="176"/>
    </row>
    <row r="53535" spans="25:25">
      <c r="Y53535" s="176"/>
    </row>
    <row r="53536" spans="25:25">
      <c r="Y53536" s="176"/>
    </row>
    <row r="53537" spans="25:25">
      <c r="Y53537" s="176"/>
    </row>
    <row r="53538" spans="25:25">
      <c r="Y53538" s="176"/>
    </row>
    <row r="53539" spans="25:25">
      <c r="Y53539" s="176"/>
    </row>
    <row r="53540" spans="25:25">
      <c r="Y53540" s="176"/>
    </row>
    <row r="53541" spans="25:25">
      <c r="Y53541" s="176"/>
    </row>
    <row r="53542" spans="25:25">
      <c r="Y53542" s="176"/>
    </row>
    <row r="53543" spans="25:25">
      <c r="Y53543" s="176"/>
    </row>
    <row r="53544" spans="25:25">
      <c r="Y53544" s="176"/>
    </row>
    <row r="53545" spans="25:25">
      <c r="Y53545" s="176"/>
    </row>
    <row r="53546" spans="25:25">
      <c r="Y53546" s="176"/>
    </row>
    <row r="53547" spans="25:25">
      <c r="Y53547" s="176"/>
    </row>
    <row r="53548" spans="25:25">
      <c r="Y53548" s="176"/>
    </row>
    <row r="53549" spans="25:25">
      <c r="Y53549" s="176"/>
    </row>
    <row r="53550" spans="25:25">
      <c r="Y53550" s="176"/>
    </row>
    <row r="53551" spans="25:25">
      <c r="Y53551" s="176"/>
    </row>
    <row r="53552" spans="25:25">
      <c r="Y53552" s="176"/>
    </row>
    <row r="53553" spans="25:25">
      <c r="Y53553" s="176"/>
    </row>
    <row r="53554" spans="25:25">
      <c r="Y53554" s="176"/>
    </row>
    <row r="53555" spans="25:25">
      <c r="Y53555" s="176"/>
    </row>
    <row r="53556" spans="25:25">
      <c r="Y53556" s="176"/>
    </row>
    <row r="53557" spans="25:25">
      <c r="Y53557" s="176"/>
    </row>
    <row r="53558" spans="25:25">
      <c r="Y53558" s="176"/>
    </row>
    <row r="53559" spans="25:25">
      <c r="Y53559" s="176"/>
    </row>
    <row r="53560" spans="25:25">
      <c r="Y53560" s="176"/>
    </row>
    <row r="53561" spans="25:25">
      <c r="Y53561" s="176"/>
    </row>
    <row r="53562" spans="25:25">
      <c r="Y53562" s="176"/>
    </row>
    <row r="53563" spans="25:25">
      <c r="Y53563" s="176"/>
    </row>
    <row r="53564" spans="25:25">
      <c r="Y53564" s="176"/>
    </row>
    <row r="53565" spans="25:25">
      <c r="Y53565" s="176"/>
    </row>
    <row r="53566" spans="25:25">
      <c r="Y53566" s="176"/>
    </row>
    <row r="53567" spans="25:25">
      <c r="Y53567" s="176"/>
    </row>
    <row r="53568" spans="25:25">
      <c r="Y53568" s="176"/>
    </row>
    <row r="53569" spans="25:25">
      <c r="Y53569" s="176"/>
    </row>
    <row r="53570" spans="25:25">
      <c r="Y53570" s="176"/>
    </row>
    <row r="53571" spans="25:25">
      <c r="Y53571" s="176"/>
    </row>
    <row r="53572" spans="25:25">
      <c r="Y53572" s="176"/>
    </row>
    <row r="53573" spans="25:25">
      <c r="Y53573" s="176"/>
    </row>
    <row r="53574" spans="25:25">
      <c r="Y53574" s="176"/>
    </row>
    <row r="53575" spans="25:25">
      <c r="Y53575" s="176"/>
    </row>
    <row r="53576" spans="25:25">
      <c r="Y53576" s="176"/>
    </row>
    <row r="53577" spans="25:25">
      <c r="Y53577" s="176"/>
    </row>
    <row r="53578" spans="25:25">
      <c r="Y53578" s="176"/>
    </row>
    <row r="53579" spans="25:25">
      <c r="Y53579" s="176"/>
    </row>
    <row r="53580" spans="25:25">
      <c r="Y53580" s="176"/>
    </row>
    <row r="53581" spans="25:25">
      <c r="Y53581" s="176"/>
    </row>
    <row r="53582" spans="25:25">
      <c r="Y53582" s="176"/>
    </row>
    <row r="53583" spans="25:25">
      <c r="Y53583" s="176"/>
    </row>
    <row r="53584" spans="25:25">
      <c r="Y53584" s="176"/>
    </row>
    <row r="53585" spans="25:25">
      <c r="Y53585" s="176"/>
    </row>
    <row r="53586" spans="25:25">
      <c r="Y53586" s="176"/>
    </row>
    <row r="53587" spans="25:25">
      <c r="Y53587" s="176"/>
    </row>
    <row r="53588" spans="25:25">
      <c r="Y53588" s="176"/>
    </row>
    <row r="53589" spans="25:25">
      <c r="Y53589" s="176"/>
    </row>
    <row r="53590" spans="25:25">
      <c r="Y53590" s="176"/>
    </row>
    <row r="53591" spans="25:25">
      <c r="Y53591" s="176"/>
    </row>
    <row r="53592" spans="25:25">
      <c r="Y53592" s="176"/>
    </row>
    <row r="53593" spans="25:25">
      <c r="Y53593" s="176"/>
    </row>
    <row r="53594" spans="25:25">
      <c r="Y53594" s="176"/>
    </row>
    <row r="53595" spans="25:25">
      <c r="Y53595" s="176"/>
    </row>
    <row r="53596" spans="25:25">
      <c r="Y53596" s="176"/>
    </row>
    <row r="53597" spans="25:25">
      <c r="Y53597" s="176"/>
    </row>
    <row r="53598" spans="25:25">
      <c r="Y53598" s="176"/>
    </row>
    <row r="53599" spans="25:25">
      <c r="Y53599" s="176"/>
    </row>
    <row r="53600" spans="25:25">
      <c r="Y53600" s="176"/>
    </row>
    <row r="53601" spans="25:25">
      <c r="Y53601" s="176"/>
    </row>
    <row r="53602" spans="25:25">
      <c r="Y53602" s="176"/>
    </row>
    <row r="53603" spans="25:25">
      <c r="Y53603" s="176"/>
    </row>
    <row r="53604" spans="25:25">
      <c r="Y53604" s="176"/>
    </row>
    <row r="53605" spans="25:25">
      <c r="Y53605" s="176"/>
    </row>
    <row r="53606" spans="25:25">
      <c r="Y53606" s="176"/>
    </row>
    <row r="53607" spans="25:25">
      <c r="Y53607" s="176"/>
    </row>
    <row r="53608" spans="25:25">
      <c r="Y53608" s="176"/>
    </row>
    <row r="53609" spans="25:25">
      <c r="Y53609" s="176"/>
    </row>
    <row r="53610" spans="25:25">
      <c r="Y53610" s="176"/>
    </row>
    <row r="53611" spans="25:25">
      <c r="Y53611" s="176"/>
    </row>
    <row r="53612" spans="25:25">
      <c r="Y53612" s="176"/>
    </row>
    <row r="53613" spans="25:25">
      <c r="Y53613" s="176"/>
    </row>
    <row r="53614" spans="25:25">
      <c r="Y53614" s="176"/>
    </row>
    <row r="53615" spans="25:25">
      <c r="Y53615" s="176"/>
    </row>
    <row r="53616" spans="25:25">
      <c r="Y53616" s="176"/>
    </row>
    <row r="53617" spans="25:25">
      <c r="Y53617" s="176"/>
    </row>
    <row r="53618" spans="25:25">
      <c r="Y53618" s="176"/>
    </row>
    <row r="53619" spans="25:25">
      <c r="Y53619" s="176"/>
    </row>
    <row r="53620" spans="25:25">
      <c r="Y53620" s="176"/>
    </row>
    <row r="53621" spans="25:25">
      <c r="Y53621" s="176"/>
    </row>
    <row r="53622" spans="25:25">
      <c r="Y53622" s="176"/>
    </row>
    <row r="53623" spans="25:25">
      <c r="Y53623" s="176"/>
    </row>
    <row r="53624" spans="25:25">
      <c r="Y53624" s="176"/>
    </row>
    <row r="53625" spans="25:25">
      <c r="Y53625" s="176"/>
    </row>
    <row r="53626" spans="25:25">
      <c r="Y53626" s="176"/>
    </row>
    <row r="53627" spans="25:25">
      <c r="Y53627" s="176"/>
    </row>
    <row r="53628" spans="25:25">
      <c r="Y53628" s="176"/>
    </row>
    <row r="53629" spans="25:25">
      <c r="Y53629" s="176"/>
    </row>
    <row r="53630" spans="25:25">
      <c r="Y53630" s="176"/>
    </row>
    <row r="53631" spans="25:25">
      <c r="Y53631" s="176"/>
    </row>
    <row r="53632" spans="25:25">
      <c r="Y53632" s="176"/>
    </row>
    <row r="53633" spans="25:25">
      <c r="Y53633" s="176"/>
    </row>
    <row r="53634" spans="25:25">
      <c r="Y53634" s="176"/>
    </row>
    <row r="53635" spans="25:25">
      <c r="Y53635" s="176"/>
    </row>
    <row r="53636" spans="25:25">
      <c r="Y53636" s="176"/>
    </row>
    <row r="53637" spans="25:25">
      <c r="Y53637" s="176"/>
    </row>
    <row r="53638" spans="25:25">
      <c r="Y53638" s="176"/>
    </row>
    <row r="53639" spans="25:25">
      <c r="Y53639" s="176"/>
    </row>
    <row r="53640" spans="25:25">
      <c r="Y53640" s="176"/>
    </row>
    <row r="53641" spans="25:25">
      <c r="Y53641" s="176"/>
    </row>
    <row r="53642" spans="25:25">
      <c r="Y53642" s="176"/>
    </row>
    <row r="53643" spans="25:25">
      <c r="Y53643" s="176"/>
    </row>
    <row r="53644" spans="25:25">
      <c r="Y53644" s="176"/>
    </row>
    <row r="53645" spans="25:25">
      <c r="Y53645" s="176"/>
    </row>
    <row r="53646" spans="25:25">
      <c r="Y53646" s="176"/>
    </row>
    <row r="53647" spans="25:25">
      <c r="Y53647" s="176"/>
    </row>
    <row r="53648" spans="25:25">
      <c r="Y53648" s="176"/>
    </row>
    <row r="53649" spans="25:25">
      <c r="Y53649" s="176"/>
    </row>
    <row r="53650" spans="25:25">
      <c r="Y53650" s="176"/>
    </row>
    <row r="53651" spans="25:25">
      <c r="Y53651" s="176"/>
    </row>
    <row r="53652" spans="25:25">
      <c r="Y53652" s="176"/>
    </row>
    <row r="53653" spans="25:25">
      <c r="Y53653" s="176"/>
    </row>
    <row r="53654" spans="25:25">
      <c r="Y53654" s="176"/>
    </row>
    <row r="53655" spans="25:25">
      <c r="Y53655" s="176"/>
    </row>
    <row r="53656" spans="25:25">
      <c r="Y53656" s="176"/>
    </row>
    <row r="53657" spans="25:25">
      <c r="Y53657" s="176"/>
    </row>
    <row r="53658" spans="25:25">
      <c r="Y53658" s="176"/>
    </row>
    <row r="53659" spans="25:25">
      <c r="Y53659" s="176"/>
    </row>
    <row r="53660" spans="25:25">
      <c r="Y53660" s="176"/>
    </row>
    <row r="53661" spans="25:25">
      <c r="Y53661" s="176"/>
    </row>
    <row r="53662" spans="25:25">
      <c r="Y53662" s="176"/>
    </row>
    <row r="53663" spans="25:25">
      <c r="Y53663" s="176"/>
    </row>
    <row r="53664" spans="25:25">
      <c r="Y53664" s="176"/>
    </row>
    <row r="53665" spans="25:25">
      <c r="Y53665" s="176"/>
    </row>
    <row r="53666" spans="25:25">
      <c r="Y53666" s="176"/>
    </row>
    <row r="53667" spans="25:25">
      <c r="Y53667" s="176"/>
    </row>
    <row r="53668" spans="25:25">
      <c r="Y53668" s="176"/>
    </row>
    <row r="53669" spans="25:25">
      <c r="Y53669" s="176"/>
    </row>
    <row r="53670" spans="25:25">
      <c r="Y53670" s="176"/>
    </row>
    <row r="53671" spans="25:25">
      <c r="Y53671" s="176"/>
    </row>
    <row r="53672" spans="25:25">
      <c r="Y53672" s="176"/>
    </row>
    <row r="53673" spans="25:25">
      <c r="Y53673" s="176"/>
    </row>
    <row r="53674" spans="25:25">
      <c r="Y53674" s="176"/>
    </row>
    <row r="53675" spans="25:25">
      <c r="Y53675" s="176"/>
    </row>
    <row r="53676" spans="25:25">
      <c r="Y53676" s="176"/>
    </row>
    <row r="53677" spans="25:25">
      <c r="Y53677" s="176"/>
    </row>
    <row r="53678" spans="25:25">
      <c r="Y53678" s="176"/>
    </row>
    <row r="53679" spans="25:25">
      <c r="Y53679" s="176"/>
    </row>
    <row r="53680" spans="25:25">
      <c r="Y53680" s="176"/>
    </row>
    <row r="53681" spans="25:25">
      <c r="Y53681" s="176"/>
    </row>
    <row r="53682" spans="25:25">
      <c r="Y53682" s="176"/>
    </row>
    <row r="53683" spans="25:25">
      <c r="Y53683" s="176"/>
    </row>
    <row r="53684" spans="25:25">
      <c r="Y53684" s="176"/>
    </row>
    <row r="53685" spans="25:25">
      <c r="Y53685" s="176"/>
    </row>
    <row r="53686" spans="25:25">
      <c r="Y53686" s="176"/>
    </row>
    <row r="53687" spans="25:25">
      <c r="Y53687" s="176"/>
    </row>
    <row r="53688" spans="25:25">
      <c r="Y53688" s="176"/>
    </row>
    <row r="53689" spans="25:25">
      <c r="Y53689" s="176"/>
    </row>
    <row r="53690" spans="25:25">
      <c r="Y53690" s="176"/>
    </row>
    <row r="53691" spans="25:25">
      <c r="Y53691" s="176"/>
    </row>
    <row r="53692" spans="25:25">
      <c r="Y53692" s="176"/>
    </row>
    <row r="53693" spans="25:25">
      <c r="Y53693" s="176"/>
    </row>
    <row r="53694" spans="25:25">
      <c r="Y53694" s="176"/>
    </row>
    <row r="53695" spans="25:25">
      <c r="Y53695" s="176"/>
    </row>
    <row r="53696" spans="25:25">
      <c r="Y53696" s="176"/>
    </row>
    <row r="53697" spans="25:25">
      <c r="Y53697" s="176"/>
    </row>
    <row r="53698" spans="25:25">
      <c r="Y53698" s="176"/>
    </row>
    <row r="53699" spans="25:25">
      <c r="Y53699" s="176"/>
    </row>
    <row r="53700" spans="25:25">
      <c r="Y53700" s="176"/>
    </row>
    <row r="53701" spans="25:25">
      <c r="Y53701" s="176"/>
    </row>
    <row r="53702" spans="25:25">
      <c r="Y53702" s="176"/>
    </row>
    <row r="53703" spans="25:25">
      <c r="Y53703" s="176"/>
    </row>
    <row r="53704" spans="25:25">
      <c r="Y53704" s="176"/>
    </row>
    <row r="53705" spans="25:25">
      <c r="Y53705" s="176"/>
    </row>
    <row r="53706" spans="25:25">
      <c r="Y53706" s="176"/>
    </row>
    <row r="53707" spans="25:25">
      <c r="Y53707" s="176"/>
    </row>
    <row r="53708" spans="25:25">
      <c r="Y53708" s="176"/>
    </row>
    <row r="53709" spans="25:25">
      <c r="Y53709" s="176"/>
    </row>
    <row r="53710" spans="25:25">
      <c r="Y53710" s="176"/>
    </row>
    <row r="53711" spans="25:25">
      <c r="Y53711" s="176"/>
    </row>
    <row r="53712" spans="25:25">
      <c r="Y53712" s="176"/>
    </row>
    <row r="53713" spans="25:25">
      <c r="Y53713" s="176"/>
    </row>
    <row r="53714" spans="25:25">
      <c r="Y53714" s="176"/>
    </row>
    <row r="53715" spans="25:25">
      <c r="Y53715" s="176"/>
    </row>
    <row r="53716" spans="25:25">
      <c r="Y53716" s="176"/>
    </row>
    <row r="53717" spans="25:25">
      <c r="Y53717" s="176"/>
    </row>
    <row r="53718" spans="25:25">
      <c r="Y53718" s="176"/>
    </row>
    <row r="53719" spans="25:25">
      <c r="Y53719" s="176"/>
    </row>
    <row r="53720" spans="25:25">
      <c r="Y53720" s="176"/>
    </row>
    <row r="53721" spans="25:25">
      <c r="Y53721" s="176"/>
    </row>
    <row r="53722" spans="25:25">
      <c r="Y53722" s="176"/>
    </row>
    <row r="53723" spans="25:25">
      <c r="Y53723" s="176"/>
    </row>
    <row r="53724" spans="25:25">
      <c r="Y53724" s="176"/>
    </row>
    <row r="53725" spans="25:25">
      <c r="Y53725" s="176"/>
    </row>
    <row r="53726" spans="25:25">
      <c r="Y53726" s="176"/>
    </row>
    <row r="53727" spans="25:25">
      <c r="Y53727" s="176"/>
    </row>
    <row r="53728" spans="25:25">
      <c r="Y53728" s="176"/>
    </row>
    <row r="53729" spans="25:25">
      <c r="Y53729" s="176"/>
    </row>
    <row r="53730" spans="25:25">
      <c r="Y53730" s="176"/>
    </row>
    <row r="53731" spans="25:25">
      <c r="Y53731" s="176"/>
    </row>
    <row r="53732" spans="25:25">
      <c r="Y53732" s="176"/>
    </row>
    <row r="53733" spans="25:25">
      <c r="Y53733" s="176"/>
    </row>
    <row r="53734" spans="25:25">
      <c r="Y53734" s="176"/>
    </row>
    <row r="53735" spans="25:25">
      <c r="Y53735" s="176"/>
    </row>
    <row r="53736" spans="25:25">
      <c r="Y53736" s="176"/>
    </row>
    <row r="53737" spans="25:25">
      <c r="Y53737" s="176"/>
    </row>
    <row r="53738" spans="25:25">
      <c r="Y53738" s="176"/>
    </row>
    <row r="53739" spans="25:25">
      <c r="Y53739" s="176"/>
    </row>
    <row r="53740" spans="25:25">
      <c r="Y53740" s="176"/>
    </row>
    <row r="53741" spans="25:25">
      <c r="Y53741" s="176"/>
    </row>
    <row r="53742" spans="25:25">
      <c r="Y53742" s="176"/>
    </row>
    <row r="53743" spans="25:25">
      <c r="Y53743" s="176"/>
    </row>
    <row r="53744" spans="25:25">
      <c r="Y53744" s="176"/>
    </row>
    <row r="53745" spans="25:25">
      <c r="Y53745" s="176"/>
    </row>
    <row r="53746" spans="25:25">
      <c r="Y53746" s="176"/>
    </row>
    <row r="53747" spans="25:25">
      <c r="Y53747" s="176"/>
    </row>
    <row r="53748" spans="25:25">
      <c r="Y53748" s="176"/>
    </row>
    <row r="53749" spans="25:25">
      <c r="Y53749" s="176"/>
    </row>
    <row r="53750" spans="25:25">
      <c r="Y53750" s="176"/>
    </row>
    <row r="53751" spans="25:25">
      <c r="Y53751" s="176"/>
    </row>
    <row r="53752" spans="25:25">
      <c r="Y53752" s="176"/>
    </row>
    <row r="53753" spans="25:25">
      <c r="Y53753" s="176"/>
    </row>
    <row r="53754" spans="25:25">
      <c r="Y53754" s="176"/>
    </row>
    <row r="53755" spans="25:25">
      <c r="Y53755" s="176"/>
    </row>
    <row r="53756" spans="25:25">
      <c r="Y53756" s="176"/>
    </row>
    <row r="53757" spans="25:25">
      <c r="Y53757" s="176"/>
    </row>
    <row r="53758" spans="25:25">
      <c r="Y53758" s="176"/>
    </row>
    <row r="53759" spans="25:25">
      <c r="Y53759" s="176"/>
    </row>
    <row r="53760" spans="25:25">
      <c r="Y53760" s="176"/>
    </row>
    <row r="53761" spans="25:25">
      <c r="Y53761" s="176"/>
    </row>
    <row r="53762" spans="25:25">
      <c r="Y53762" s="176"/>
    </row>
    <row r="53763" spans="25:25">
      <c r="Y53763" s="176"/>
    </row>
    <row r="53764" spans="25:25">
      <c r="Y53764" s="176"/>
    </row>
    <row r="53765" spans="25:25">
      <c r="Y53765" s="176"/>
    </row>
    <row r="53766" spans="25:25">
      <c r="Y53766" s="176"/>
    </row>
    <row r="53767" spans="25:25">
      <c r="Y53767" s="176"/>
    </row>
    <row r="53768" spans="25:25">
      <c r="Y53768" s="176"/>
    </row>
    <row r="53769" spans="25:25">
      <c r="Y53769" s="176"/>
    </row>
    <row r="53770" spans="25:25">
      <c r="Y53770" s="176"/>
    </row>
    <row r="53771" spans="25:25">
      <c r="Y53771" s="176"/>
    </row>
    <row r="53772" spans="25:25">
      <c r="Y53772" s="176"/>
    </row>
    <row r="53773" spans="25:25">
      <c r="Y53773" s="176"/>
    </row>
    <row r="53774" spans="25:25">
      <c r="Y53774" s="176"/>
    </row>
    <row r="53775" spans="25:25">
      <c r="Y53775" s="176"/>
    </row>
    <row r="53776" spans="25:25">
      <c r="Y53776" s="176"/>
    </row>
    <row r="53777" spans="25:25">
      <c r="Y53777" s="176"/>
    </row>
    <row r="53778" spans="25:25">
      <c r="Y53778" s="176"/>
    </row>
    <row r="53779" spans="25:25">
      <c r="Y53779" s="176"/>
    </row>
    <row r="53780" spans="25:25">
      <c r="Y53780" s="176"/>
    </row>
    <row r="53781" spans="25:25">
      <c r="Y53781" s="176"/>
    </row>
    <row r="53782" spans="25:25">
      <c r="Y53782" s="176"/>
    </row>
    <row r="53783" spans="25:25">
      <c r="Y53783" s="176"/>
    </row>
    <row r="53784" spans="25:25">
      <c r="Y53784" s="176"/>
    </row>
    <row r="53785" spans="25:25">
      <c r="Y53785" s="176"/>
    </row>
    <row r="53786" spans="25:25">
      <c r="Y53786" s="176"/>
    </row>
    <row r="53787" spans="25:25">
      <c r="Y53787" s="176"/>
    </row>
    <row r="53788" spans="25:25">
      <c r="Y53788" s="176"/>
    </row>
    <row r="53789" spans="25:25">
      <c r="Y53789" s="176"/>
    </row>
    <row r="53790" spans="25:25">
      <c r="Y53790" s="176"/>
    </row>
    <row r="53791" spans="25:25">
      <c r="Y53791" s="176"/>
    </row>
    <row r="53792" spans="25:25">
      <c r="Y53792" s="176"/>
    </row>
    <row r="53793" spans="25:25">
      <c r="Y53793" s="176"/>
    </row>
    <row r="53794" spans="25:25">
      <c r="Y53794" s="176"/>
    </row>
    <row r="53795" spans="25:25">
      <c r="Y53795" s="176"/>
    </row>
    <row r="53796" spans="25:25">
      <c r="Y53796" s="176"/>
    </row>
    <row r="53797" spans="25:25">
      <c r="Y53797" s="176"/>
    </row>
    <row r="53798" spans="25:25">
      <c r="Y53798" s="176"/>
    </row>
    <row r="53799" spans="25:25">
      <c r="Y53799" s="176"/>
    </row>
    <row r="53800" spans="25:25">
      <c r="Y53800" s="176"/>
    </row>
    <row r="53801" spans="25:25">
      <c r="Y53801" s="176"/>
    </row>
    <row r="53802" spans="25:25">
      <c r="Y53802" s="176"/>
    </row>
    <row r="53803" spans="25:25">
      <c r="Y53803" s="176"/>
    </row>
    <row r="53804" spans="25:25">
      <c r="Y53804" s="176"/>
    </row>
    <row r="53805" spans="25:25">
      <c r="Y53805" s="176"/>
    </row>
    <row r="53806" spans="25:25">
      <c r="Y53806" s="176"/>
    </row>
    <row r="53807" spans="25:25">
      <c r="Y53807" s="176"/>
    </row>
    <row r="53808" spans="25:25">
      <c r="Y53808" s="176"/>
    </row>
    <row r="53809" spans="25:25">
      <c r="Y53809" s="176"/>
    </row>
    <row r="53810" spans="25:25">
      <c r="Y53810" s="176"/>
    </row>
    <row r="53811" spans="25:25">
      <c r="Y53811" s="176"/>
    </row>
    <row r="53812" spans="25:25">
      <c r="Y53812" s="176"/>
    </row>
    <row r="53813" spans="25:25">
      <c r="Y53813" s="176"/>
    </row>
    <row r="53814" spans="25:25">
      <c r="Y53814" s="176"/>
    </row>
    <row r="53815" spans="25:25">
      <c r="Y53815" s="176"/>
    </row>
    <row r="53816" spans="25:25">
      <c r="Y53816" s="176"/>
    </row>
    <row r="53817" spans="25:25">
      <c r="Y53817" s="176"/>
    </row>
    <row r="53818" spans="25:25">
      <c r="Y53818" s="176"/>
    </row>
    <row r="53819" spans="25:25">
      <c r="Y53819" s="176"/>
    </row>
    <row r="53820" spans="25:25">
      <c r="Y53820" s="176"/>
    </row>
    <row r="53821" spans="25:25">
      <c r="Y53821" s="176"/>
    </row>
    <row r="53822" spans="25:25">
      <c r="Y53822" s="176"/>
    </row>
    <row r="53823" spans="25:25">
      <c r="Y53823" s="176"/>
    </row>
    <row r="53824" spans="25:25">
      <c r="Y53824" s="176"/>
    </row>
    <row r="53825" spans="25:25">
      <c r="Y53825" s="176"/>
    </row>
    <row r="53826" spans="25:25">
      <c r="Y53826" s="176"/>
    </row>
    <row r="53827" spans="25:25">
      <c r="Y53827" s="176"/>
    </row>
    <row r="53828" spans="25:25">
      <c r="Y53828" s="176"/>
    </row>
    <row r="53829" spans="25:25">
      <c r="Y53829" s="176"/>
    </row>
    <row r="53830" spans="25:25">
      <c r="Y53830" s="176"/>
    </row>
    <row r="53831" spans="25:25">
      <c r="Y53831" s="176"/>
    </row>
    <row r="53832" spans="25:25">
      <c r="Y53832" s="176"/>
    </row>
    <row r="53833" spans="25:25">
      <c r="Y53833" s="176"/>
    </row>
    <row r="53834" spans="25:25">
      <c r="Y53834" s="176"/>
    </row>
    <row r="53835" spans="25:25">
      <c r="Y53835" s="176"/>
    </row>
    <row r="53836" spans="25:25">
      <c r="Y53836" s="176"/>
    </row>
    <row r="53837" spans="25:25">
      <c r="Y53837" s="176"/>
    </row>
    <row r="53838" spans="25:25">
      <c r="Y53838" s="176"/>
    </row>
    <row r="53839" spans="25:25">
      <c r="Y53839" s="176"/>
    </row>
    <row r="53840" spans="25:25">
      <c r="Y53840" s="176"/>
    </row>
    <row r="53841" spans="25:25">
      <c r="Y53841" s="176"/>
    </row>
    <row r="53842" spans="25:25">
      <c r="Y53842" s="176"/>
    </row>
    <row r="53843" spans="25:25">
      <c r="Y53843" s="176"/>
    </row>
    <row r="53844" spans="25:25">
      <c r="Y53844" s="176"/>
    </row>
    <row r="53845" spans="25:25">
      <c r="Y53845" s="176"/>
    </row>
    <row r="53846" spans="25:25">
      <c r="Y53846" s="176"/>
    </row>
    <row r="53847" spans="25:25">
      <c r="Y53847" s="176"/>
    </row>
    <row r="53848" spans="25:25">
      <c r="Y53848" s="176"/>
    </row>
    <row r="53849" spans="25:25">
      <c r="Y53849" s="176"/>
    </row>
    <row r="53850" spans="25:25">
      <c r="Y53850" s="176"/>
    </row>
    <row r="53851" spans="25:25">
      <c r="Y53851" s="176"/>
    </row>
    <row r="53852" spans="25:25">
      <c r="Y53852" s="176"/>
    </row>
    <row r="53853" spans="25:25">
      <c r="Y53853" s="176"/>
    </row>
    <row r="53854" spans="25:25">
      <c r="Y53854" s="176"/>
    </row>
    <row r="53855" spans="25:25">
      <c r="Y53855" s="176"/>
    </row>
    <row r="53856" spans="25:25">
      <c r="Y53856" s="176"/>
    </row>
    <row r="53857" spans="25:25">
      <c r="Y53857" s="176"/>
    </row>
    <row r="53858" spans="25:25">
      <c r="Y53858" s="176"/>
    </row>
    <row r="53859" spans="25:25">
      <c r="Y53859" s="176"/>
    </row>
    <row r="53860" spans="25:25">
      <c r="Y53860" s="176"/>
    </row>
    <row r="53861" spans="25:25">
      <c r="Y53861" s="176"/>
    </row>
    <row r="53862" spans="25:25">
      <c r="Y53862" s="176"/>
    </row>
    <row r="53863" spans="25:25">
      <c r="Y53863" s="176"/>
    </row>
    <row r="53864" spans="25:25">
      <c r="Y53864" s="176"/>
    </row>
    <row r="53865" spans="25:25">
      <c r="Y53865" s="176"/>
    </row>
    <row r="53866" spans="25:25">
      <c r="Y53866" s="176"/>
    </row>
    <row r="53867" spans="25:25">
      <c r="Y53867" s="176"/>
    </row>
    <row r="53868" spans="25:25">
      <c r="Y53868" s="176"/>
    </row>
    <row r="53869" spans="25:25">
      <c r="Y53869" s="176"/>
    </row>
    <row r="53870" spans="25:25">
      <c r="Y53870" s="176"/>
    </row>
    <row r="53871" spans="25:25">
      <c r="Y53871" s="176"/>
    </row>
    <row r="53872" spans="25:25">
      <c r="Y53872" s="176"/>
    </row>
    <row r="53873" spans="25:25">
      <c r="Y53873" s="176"/>
    </row>
    <row r="53874" spans="25:25">
      <c r="Y53874" s="176"/>
    </row>
    <row r="53875" spans="25:25">
      <c r="Y53875" s="176"/>
    </row>
    <row r="53876" spans="25:25">
      <c r="Y53876" s="176"/>
    </row>
    <row r="53877" spans="25:25">
      <c r="Y53877" s="176"/>
    </row>
    <row r="53878" spans="25:25">
      <c r="Y53878" s="176"/>
    </row>
    <row r="53879" spans="25:25">
      <c r="Y53879" s="176"/>
    </row>
    <row r="53880" spans="25:25">
      <c r="Y53880" s="176"/>
    </row>
    <row r="53881" spans="25:25">
      <c r="Y53881" s="176"/>
    </row>
    <row r="53882" spans="25:25">
      <c r="Y53882" s="176"/>
    </row>
    <row r="53883" spans="25:25">
      <c r="Y53883" s="176"/>
    </row>
    <row r="53884" spans="25:25">
      <c r="Y53884" s="176"/>
    </row>
    <row r="53885" spans="25:25">
      <c r="Y53885" s="176"/>
    </row>
    <row r="53886" spans="25:25">
      <c r="Y53886" s="176"/>
    </row>
    <row r="53887" spans="25:25">
      <c r="Y53887" s="176"/>
    </row>
    <row r="53888" spans="25:25">
      <c r="Y53888" s="176"/>
    </row>
    <row r="53889" spans="25:25">
      <c r="Y53889" s="176"/>
    </row>
    <row r="53890" spans="25:25">
      <c r="Y53890" s="176"/>
    </row>
    <row r="53891" spans="25:25">
      <c r="Y53891" s="176"/>
    </row>
    <row r="53892" spans="25:25">
      <c r="Y53892" s="176"/>
    </row>
    <row r="53893" spans="25:25">
      <c r="Y53893" s="176"/>
    </row>
    <row r="53894" spans="25:25">
      <c r="Y53894" s="176"/>
    </row>
    <row r="53895" spans="25:25">
      <c r="Y53895" s="176"/>
    </row>
    <row r="53896" spans="25:25">
      <c r="Y53896" s="176"/>
    </row>
    <row r="53897" spans="25:25">
      <c r="Y53897" s="176"/>
    </row>
    <row r="53898" spans="25:25">
      <c r="Y53898" s="176"/>
    </row>
    <row r="53899" spans="25:25">
      <c r="Y53899" s="176"/>
    </row>
    <row r="53900" spans="25:25">
      <c r="Y53900" s="176"/>
    </row>
    <row r="53901" spans="25:25">
      <c r="Y53901" s="176"/>
    </row>
    <row r="53902" spans="25:25">
      <c r="Y53902" s="176"/>
    </row>
    <row r="53903" spans="25:25">
      <c r="Y53903" s="176"/>
    </row>
    <row r="53904" spans="25:25">
      <c r="Y53904" s="176"/>
    </row>
    <row r="53905" spans="25:25">
      <c r="Y53905" s="176"/>
    </row>
    <row r="53906" spans="25:25">
      <c r="Y53906" s="176"/>
    </row>
    <row r="53907" spans="25:25">
      <c r="Y53907" s="176"/>
    </row>
    <row r="53908" spans="25:25">
      <c r="Y53908" s="176"/>
    </row>
    <row r="53909" spans="25:25">
      <c r="Y53909" s="176"/>
    </row>
    <row r="53910" spans="25:25">
      <c r="Y53910" s="176"/>
    </row>
    <row r="53911" spans="25:25">
      <c r="Y53911" s="176"/>
    </row>
    <row r="53912" spans="25:25">
      <c r="Y53912" s="176"/>
    </row>
    <row r="53913" spans="25:25">
      <c r="Y53913" s="176"/>
    </row>
    <row r="53914" spans="25:25">
      <c r="Y53914" s="176"/>
    </row>
    <row r="53915" spans="25:25">
      <c r="Y53915" s="176"/>
    </row>
    <row r="53916" spans="25:25">
      <c r="Y53916" s="176"/>
    </row>
    <row r="53917" spans="25:25">
      <c r="Y53917" s="176"/>
    </row>
    <row r="53918" spans="25:25">
      <c r="Y53918" s="176"/>
    </row>
    <row r="53919" spans="25:25">
      <c r="Y53919" s="176"/>
    </row>
    <row r="53920" spans="25:25">
      <c r="Y53920" s="176"/>
    </row>
    <row r="53921" spans="25:25">
      <c r="Y53921" s="176"/>
    </row>
    <row r="53922" spans="25:25">
      <c r="Y53922" s="176"/>
    </row>
    <row r="53923" spans="25:25">
      <c r="Y53923" s="176"/>
    </row>
    <row r="53924" spans="25:25">
      <c r="Y53924" s="176"/>
    </row>
    <row r="53925" spans="25:25">
      <c r="Y53925" s="176"/>
    </row>
    <row r="53926" spans="25:25">
      <c r="Y53926" s="176"/>
    </row>
    <row r="53927" spans="25:25">
      <c r="Y53927" s="176"/>
    </row>
    <row r="53928" spans="25:25">
      <c r="Y53928" s="176"/>
    </row>
    <row r="53929" spans="25:25">
      <c r="Y53929" s="176"/>
    </row>
    <row r="53930" spans="25:25">
      <c r="Y53930" s="176"/>
    </row>
    <row r="53931" spans="25:25">
      <c r="Y53931" s="176"/>
    </row>
    <row r="53932" spans="25:25">
      <c r="Y53932" s="176"/>
    </row>
    <row r="53933" spans="25:25">
      <c r="Y53933" s="176"/>
    </row>
    <row r="53934" spans="25:25">
      <c r="Y53934" s="176"/>
    </row>
    <row r="53935" spans="25:25">
      <c r="Y53935" s="176"/>
    </row>
    <row r="53936" spans="25:25">
      <c r="Y53936" s="176"/>
    </row>
    <row r="53937" spans="25:25">
      <c r="Y53937" s="176"/>
    </row>
    <row r="53938" spans="25:25">
      <c r="Y53938" s="176"/>
    </row>
    <row r="53939" spans="25:25">
      <c r="Y53939" s="176"/>
    </row>
    <row r="53940" spans="25:25">
      <c r="Y53940" s="176"/>
    </row>
    <row r="53941" spans="25:25">
      <c r="Y53941" s="176"/>
    </row>
    <row r="53942" spans="25:25">
      <c r="Y53942" s="176"/>
    </row>
    <row r="53943" spans="25:25">
      <c r="Y53943" s="176"/>
    </row>
    <row r="53944" spans="25:25">
      <c r="Y53944" s="176"/>
    </row>
    <row r="53945" spans="25:25">
      <c r="Y53945" s="176"/>
    </row>
    <row r="53946" spans="25:25">
      <c r="Y53946" s="176"/>
    </row>
    <row r="53947" spans="25:25">
      <c r="Y53947" s="176"/>
    </row>
    <row r="53948" spans="25:25">
      <c r="Y53948" s="176"/>
    </row>
    <row r="53949" spans="25:25">
      <c r="Y53949" s="176"/>
    </row>
    <row r="53950" spans="25:25">
      <c r="Y53950" s="176"/>
    </row>
    <row r="53951" spans="25:25">
      <c r="Y53951" s="176"/>
    </row>
    <row r="53952" spans="25:25">
      <c r="Y53952" s="176"/>
    </row>
    <row r="53953" spans="25:25">
      <c r="Y53953" s="176"/>
    </row>
    <row r="53954" spans="25:25">
      <c r="Y53954" s="176"/>
    </row>
    <row r="53955" spans="25:25">
      <c r="Y53955" s="176"/>
    </row>
    <row r="53956" spans="25:25">
      <c r="Y53956" s="176"/>
    </row>
    <row r="53957" spans="25:25">
      <c r="Y53957" s="176"/>
    </row>
    <row r="53958" spans="25:25">
      <c r="Y53958" s="176"/>
    </row>
    <row r="53959" spans="25:25">
      <c r="Y53959" s="176"/>
    </row>
    <row r="53960" spans="25:25">
      <c r="Y53960" s="176"/>
    </row>
    <row r="53961" spans="25:25">
      <c r="Y53961" s="176"/>
    </row>
    <row r="53962" spans="25:25">
      <c r="Y53962" s="176"/>
    </row>
    <row r="53963" spans="25:25">
      <c r="Y53963" s="176"/>
    </row>
    <row r="53964" spans="25:25">
      <c r="Y53964" s="176"/>
    </row>
    <row r="53965" spans="25:25">
      <c r="Y53965" s="176"/>
    </row>
    <row r="53966" spans="25:25">
      <c r="Y53966" s="176"/>
    </row>
    <row r="53967" spans="25:25">
      <c r="Y53967" s="176"/>
    </row>
    <row r="53968" spans="25:25">
      <c r="Y53968" s="176"/>
    </row>
    <row r="53969" spans="25:25">
      <c r="Y53969" s="176"/>
    </row>
    <row r="53970" spans="25:25">
      <c r="Y53970" s="176"/>
    </row>
    <row r="53971" spans="25:25">
      <c r="Y53971" s="176"/>
    </row>
    <row r="53972" spans="25:25">
      <c r="Y53972" s="176"/>
    </row>
    <row r="53973" spans="25:25">
      <c r="Y53973" s="176"/>
    </row>
    <row r="53974" spans="25:25">
      <c r="Y53974" s="176"/>
    </row>
    <row r="53975" spans="25:25">
      <c r="Y53975" s="176"/>
    </row>
    <row r="53976" spans="25:25">
      <c r="Y53976" s="176"/>
    </row>
    <row r="53977" spans="25:25">
      <c r="Y53977" s="176"/>
    </row>
    <row r="53978" spans="25:25">
      <c r="Y53978" s="176"/>
    </row>
    <row r="53979" spans="25:25">
      <c r="Y53979" s="176"/>
    </row>
    <row r="53980" spans="25:25">
      <c r="Y53980" s="176"/>
    </row>
    <row r="53981" spans="25:25">
      <c r="Y53981" s="176"/>
    </row>
    <row r="53982" spans="25:25">
      <c r="Y53982" s="176"/>
    </row>
    <row r="53983" spans="25:25">
      <c r="Y53983" s="176"/>
    </row>
    <row r="53984" spans="25:25">
      <c r="Y53984" s="176"/>
    </row>
    <row r="53985" spans="25:25">
      <c r="Y53985" s="176"/>
    </row>
    <row r="53986" spans="25:25">
      <c r="Y53986" s="176"/>
    </row>
    <row r="53987" spans="25:25">
      <c r="Y53987" s="176"/>
    </row>
    <row r="53988" spans="25:25">
      <c r="Y53988" s="176"/>
    </row>
    <row r="53989" spans="25:25">
      <c r="Y53989" s="176"/>
    </row>
    <row r="53990" spans="25:25">
      <c r="Y53990" s="176"/>
    </row>
    <row r="53991" spans="25:25">
      <c r="Y53991" s="176"/>
    </row>
    <row r="53992" spans="25:25">
      <c r="Y53992" s="176"/>
    </row>
    <row r="53993" spans="25:25">
      <c r="Y53993" s="176"/>
    </row>
    <row r="53994" spans="25:25">
      <c r="Y53994" s="176"/>
    </row>
    <row r="53995" spans="25:25">
      <c r="Y53995" s="176"/>
    </row>
    <row r="53996" spans="25:25">
      <c r="Y53996" s="176"/>
    </row>
    <row r="53997" spans="25:25">
      <c r="Y53997" s="176"/>
    </row>
    <row r="53998" spans="25:25">
      <c r="Y53998" s="176"/>
    </row>
    <row r="53999" spans="25:25">
      <c r="Y53999" s="176"/>
    </row>
    <row r="54000" spans="25:25">
      <c r="Y54000" s="176"/>
    </row>
    <row r="54001" spans="25:25">
      <c r="Y54001" s="176"/>
    </row>
    <row r="54002" spans="25:25">
      <c r="Y54002" s="176"/>
    </row>
    <row r="54003" spans="25:25">
      <c r="Y54003" s="176"/>
    </row>
    <row r="54004" spans="25:25">
      <c r="Y54004" s="176"/>
    </row>
    <row r="54005" spans="25:25">
      <c r="Y54005" s="176"/>
    </row>
    <row r="54006" spans="25:25">
      <c r="Y54006" s="176"/>
    </row>
    <row r="54007" spans="25:25">
      <c r="Y54007" s="176"/>
    </row>
    <row r="54008" spans="25:25">
      <c r="Y54008" s="176"/>
    </row>
    <row r="54009" spans="25:25">
      <c r="Y54009" s="176"/>
    </row>
    <row r="54010" spans="25:25">
      <c r="Y54010" s="176"/>
    </row>
    <row r="54011" spans="25:25">
      <c r="Y54011" s="176"/>
    </row>
    <row r="54012" spans="25:25">
      <c r="Y54012" s="176"/>
    </row>
    <row r="54013" spans="25:25">
      <c r="Y54013" s="176"/>
    </row>
    <row r="54014" spans="25:25">
      <c r="Y54014" s="176"/>
    </row>
    <row r="54015" spans="25:25">
      <c r="Y54015" s="176"/>
    </row>
    <row r="54016" spans="25:25">
      <c r="Y54016" s="176"/>
    </row>
    <row r="54017" spans="25:25">
      <c r="Y54017" s="176"/>
    </row>
    <row r="54018" spans="25:25">
      <c r="Y54018" s="176"/>
    </row>
    <row r="54019" spans="25:25">
      <c r="Y54019" s="176"/>
    </row>
    <row r="54020" spans="25:25">
      <c r="Y54020" s="176"/>
    </row>
    <row r="54021" spans="25:25">
      <c r="Y54021" s="176"/>
    </row>
    <row r="54022" spans="25:25">
      <c r="Y54022" s="176"/>
    </row>
    <row r="54023" spans="25:25">
      <c r="Y54023" s="176"/>
    </row>
    <row r="54024" spans="25:25">
      <c r="Y54024" s="176"/>
    </row>
    <row r="54025" spans="25:25">
      <c r="Y54025" s="176"/>
    </row>
    <row r="54026" spans="25:25">
      <c r="Y54026" s="176"/>
    </row>
    <row r="54027" spans="25:25">
      <c r="Y54027" s="176"/>
    </row>
    <row r="54028" spans="25:25">
      <c r="Y54028" s="176"/>
    </row>
    <row r="54029" spans="25:25">
      <c r="Y54029" s="176"/>
    </row>
    <row r="54030" spans="25:25">
      <c r="Y54030" s="176"/>
    </row>
    <row r="54031" spans="25:25">
      <c r="Y54031" s="176"/>
    </row>
    <row r="54032" spans="25:25">
      <c r="Y54032" s="176"/>
    </row>
    <row r="54033" spans="25:25">
      <c r="Y54033" s="176"/>
    </row>
    <row r="54034" spans="25:25">
      <c r="Y54034" s="176"/>
    </row>
    <row r="54035" spans="25:25">
      <c r="Y54035" s="176"/>
    </row>
    <row r="54036" spans="25:25">
      <c r="Y54036" s="176"/>
    </row>
    <row r="54037" spans="25:25">
      <c r="Y54037" s="176"/>
    </row>
    <row r="54038" spans="25:25">
      <c r="Y54038" s="176"/>
    </row>
    <row r="54039" spans="25:25">
      <c r="Y54039" s="176"/>
    </row>
    <row r="54040" spans="25:25">
      <c r="Y54040" s="176"/>
    </row>
    <row r="54041" spans="25:25">
      <c r="Y54041" s="176"/>
    </row>
    <row r="54042" spans="25:25">
      <c r="Y54042" s="176"/>
    </row>
    <row r="54043" spans="25:25">
      <c r="Y54043" s="176"/>
    </row>
    <row r="54044" spans="25:25">
      <c r="Y54044" s="176"/>
    </row>
    <row r="54045" spans="25:25">
      <c r="Y54045" s="176"/>
    </row>
    <row r="54046" spans="25:25">
      <c r="Y54046" s="176"/>
    </row>
    <row r="54047" spans="25:25">
      <c r="Y54047" s="176"/>
    </row>
    <row r="54048" spans="25:25">
      <c r="Y54048" s="176"/>
    </row>
    <row r="54049" spans="25:25">
      <c r="Y54049" s="176"/>
    </row>
    <row r="54050" spans="25:25">
      <c r="Y54050" s="176"/>
    </row>
    <row r="54051" spans="25:25">
      <c r="Y54051" s="176"/>
    </row>
    <row r="54052" spans="25:25">
      <c r="Y54052" s="176"/>
    </row>
    <row r="54053" spans="25:25">
      <c r="Y54053" s="176"/>
    </row>
    <row r="54054" spans="25:25">
      <c r="Y54054" s="176"/>
    </row>
    <row r="54055" spans="25:25">
      <c r="Y54055" s="176"/>
    </row>
    <row r="54056" spans="25:25">
      <c r="Y54056" s="176"/>
    </row>
    <row r="54057" spans="25:25">
      <c r="Y54057" s="176"/>
    </row>
    <row r="54058" spans="25:25">
      <c r="Y54058" s="176"/>
    </row>
    <row r="54059" spans="25:25">
      <c r="Y54059" s="176"/>
    </row>
    <row r="54060" spans="25:25">
      <c r="Y54060" s="176"/>
    </row>
    <row r="54061" spans="25:25">
      <c r="Y54061" s="176"/>
    </row>
    <row r="54062" spans="25:25">
      <c r="Y54062" s="176"/>
    </row>
    <row r="54063" spans="25:25">
      <c r="Y54063" s="176"/>
    </row>
    <row r="54064" spans="25:25">
      <c r="Y54064" s="176"/>
    </row>
    <row r="54065" spans="25:25">
      <c r="Y54065" s="176"/>
    </row>
    <row r="54066" spans="25:25">
      <c r="Y54066" s="176"/>
    </row>
    <row r="54067" spans="25:25">
      <c r="Y54067" s="176"/>
    </row>
    <row r="54068" spans="25:25">
      <c r="Y54068" s="176"/>
    </row>
    <row r="54069" spans="25:25">
      <c r="Y54069" s="176"/>
    </row>
    <row r="54070" spans="25:25">
      <c r="Y54070" s="176"/>
    </row>
    <row r="54071" spans="25:25">
      <c r="Y54071" s="176"/>
    </row>
    <row r="54072" spans="25:25">
      <c r="Y54072" s="176"/>
    </row>
    <row r="54073" spans="25:25">
      <c r="Y54073" s="176"/>
    </row>
    <row r="54074" spans="25:25">
      <c r="Y54074" s="176"/>
    </row>
    <row r="54075" spans="25:25">
      <c r="Y54075" s="176"/>
    </row>
    <row r="54076" spans="25:25">
      <c r="Y54076" s="176"/>
    </row>
    <row r="54077" spans="25:25">
      <c r="Y54077" s="176"/>
    </row>
    <row r="54078" spans="25:25">
      <c r="Y54078" s="176"/>
    </row>
    <row r="54079" spans="25:25">
      <c r="Y54079" s="176"/>
    </row>
    <row r="54080" spans="25:25">
      <c r="Y54080" s="176"/>
    </row>
    <row r="54081" spans="25:25">
      <c r="Y54081" s="176"/>
    </row>
    <row r="54082" spans="25:25">
      <c r="Y54082" s="176"/>
    </row>
    <row r="54083" spans="25:25">
      <c r="Y54083" s="176"/>
    </row>
    <row r="54084" spans="25:25">
      <c r="Y54084" s="176"/>
    </row>
    <row r="54085" spans="25:25">
      <c r="Y54085" s="176"/>
    </row>
    <row r="54086" spans="25:25">
      <c r="Y54086" s="176"/>
    </row>
    <row r="54087" spans="25:25">
      <c r="Y54087" s="176"/>
    </row>
    <row r="54088" spans="25:25">
      <c r="Y54088" s="176"/>
    </row>
    <row r="54089" spans="25:25">
      <c r="Y54089" s="176"/>
    </row>
    <row r="54090" spans="25:25">
      <c r="Y54090" s="176"/>
    </row>
    <row r="54091" spans="25:25">
      <c r="Y54091" s="176"/>
    </row>
    <row r="54092" spans="25:25">
      <c r="Y54092" s="176"/>
    </row>
    <row r="54093" spans="25:25">
      <c r="Y54093" s="176"/>
    </row>
    <row r="54094" spans="25:25">
      <c r="Y54094" s="176"/>
    </row>
    <row r="54095" spans="25:25">
      <c r="Y54095" s="176"/>
    </row>
    <row r="54096" spans="25:25">
      <c r="Y54096" s="176"/>
    </row>
    <row r="54097" spans="25:25">
      <c r="Y54097" s="176"/>
    </row>
    <row r="54098" spans="25:25">
      <c r="Y54098" s="176"/>
    </row>
    <row r="54099" spans="25:25">
      <c r="Y54099" s="176"/>
    </row>
    <row r="54100" spans="25:25">
      <c r="Y54100" s="176"/>
    </row>
    <row r="54101" spans="25:25">
      <c r="Y54101" s="176"/>
    </row>
    <row r="54102" spans="25:25">
      <c r="Y54102" s="176"/>
    </row>
    <row r="54103" spans="25:25">
      <c r="Y54103" s="176"/>
    </row>
    <row r="54104" spans="25:25">
      <c r="Y54104" s="176"/>
    </row>
    <row r="54105" spans="25:25">
      <c r="Y54105" s="176"/>
    </row>
    <row r="54106" spans="25:25">
      <c r="Y54106" s="176"/>
    </row>
    <row r="54107" spans="25:25">
      <c r="Y54107" s="176"/>
    </row>
    <row r="54108" spans="25:25">
      <c r="Y54108" s="176"/>
    </row>
    <row r="54109" spans="25:25">
      <c r="Y54109" s="176"/>
    </row>
    <row r="54110" spans="25:25">
      <c r="Y54110" s="176"/>
    </row>
    <row r="54111" spans="25:25">
      <c r="Y54111" s="176"/>
    </row>
    <row r="54112" spans="25:25">
      <c r="Y54112" s="176"/>
    </row>
    <row r="54113" spans="25:25">
      <c r="Y54113" s="176"/>
    </row>
    <row r="54114" spans="25:25">
      <c r="Y54114" s="176"/>
    </row>
    <row r="54115" spans="25:25">
      <c r="Y54115" s="176"/>
    </row>
    <row r="54116" spans="25:25">
      <c r="Y54116" s="176"/>
    </row>
    <row r="54117" spans="25:25">
      <c r="Y54117" s="176"/>
    </row>
    <row r="54118" spans="25:25">
      <c r="Y54118" s="176"/>
    </row>
    <row r="54119" spans="25:25">
      <c r="Y54119" s="176"/>
    </row>
    <row r="54120" spans="25:25">
      <c r="Y54120" s="176"/>
    </row>
    <row r="54121" spans="25:25">
      <c r="Y54121" s="176"/>
    </row>
    <row r="54122" spans="25:25">
      <c r="Y54122" s="176"/>
    </row>
    <row r="54123" spans="25:25">
      <c r="Y54123" s="176"/>
    </row>
    <row r="54124" spans="25:25">
      <c r="Y54124" s="176"/>
    </row>
    <row r="54125" spans="25:25">
      <c r="Y54125" s="176"/>
    </row>
    <row r="54126" spans="25:25">
      <c r="Y54126" s="176"/>
    </row>
    <row r="54127" spans="25:25">
      <c r="Y54127" s="176"/>
    </row>
    <row r="54128" spans="25:25">
      <c r="Y54128" s="176"/>
    </row>
    <row r="54129" spans="25:25">
      <c r="Y54129" s="176"/>
    </row>
    <row r="54130" spans="25:25">
      <c r="Y54130" s="176"/>
    </row>
    <row r="54131" spans="25:25">
      <c r="Y54131" s="176"/>
    </row>
    <row r="54132" spans="25:25">
      <c r="Y54132" s="176"/>
    </row>
    <row r="54133" spans="25:25">
      <c r="Y54133" s="176"/>
    </row>
    <row r="54134" spans="25:25">
      <c r="Y54134" s="176"/>
    </row>
    <row r="54135" spans="25:25">
      <c r="Y54135" s="176"/>
    </row>
    <row r="54136" spans="25:25">
      <c r="Y54136" s="176"/>
    </row>
    <row r="54137" spans="25:25">
      <c r="Y54137" s="176"/>
    </row>
    <row r="54138" spans="25:25">
      <c r="Y54138" s="176"/>
    </row>
    <row r="54139" spans="25:25">
      <c r="Y54139" s="176"/>
    </row>
    <row r="54140" spans="25:25">
      <c r="Y54140" s="176"/>
    </row>
    <row r="54141" spans="25:25">
      <c r="Y54141" s="176"/>
    </row>
    <row r="54142" spans="25:25">
      <c r="Y54142" s="176"/>
    </row>
    <row r="54143" spans="25:25">
      <c r="Y54143" s="176"/>
    </row>
    <row r="54144" spans="25:25">
      <c r="Y54144" s="176"/>
    </row>
    <row r="54145" spans="25:25">
      <c r="Y54145" s="176"/>
    </row>
    <row r="54146" spans="25:25">
      <c r="Y54146" s="176"/>
    </row>
    <row r="54147" spans="25:25">
      <c r="Y54147" s="176"/>
    </row>
    <row r="54148" spans="25:25">
      <c r="Y54148" s="176"/>
    </row>
    <row r="54149" spans="25:25">
      <c r="Y54149" s="176"/>
    </row>
    <row r="54150" spans="25:25">
      <c r="Y54150" s="176"/>
    </row>
    <row r="54151" spans="25:25">
      <c r="Y54151" s="176"/>
    </row>
    <row r="54152" spans="25:25">
      <c r="Y54152" s="176"/>
    </row>
    <row r="54153" spans="25:25">
      <c r="Y54153" s="176"/>
    </row>
    <row r="54154" spans="25:25">
      <c r="Y54154" s="176"/>
    </row>
    <row r="54155" spans="25:25">
      <c r="Y54155" s="176"/>
    </row>
    <row r="54156" spans="25:25">
      <c r="Y54156" s="176"/>
    </row>
    <row r="54157" spans="25:25">
      <c r="Y54157" s="176"/>
    </row>
    <row r="54158" spans="25:25">
      <c r="Y54158" s="176"/>
    </row>
    <row r="54159" spans="25:25">
      <c r="Y54159" s="176"/>
    </row>
    <row r="54160" spans="25:25">
      <c r="Y54160" s="176"/>
    </row>
    <row r="54161" spans="25:25">
      <c r="Y54161" s="176"/>
    </row>
    <row r="54162" spans="25:25">
      <c r="Y54162" s="176"/>
    </row>
    <row r="54163" spans="25:25">
      <c r="Y54163" s="176"/>
    </row>
    <row r="54164" spans="25:25">
      <c r="Y54164" s="176"/>
    </row>
    <row r="54165" spans="25:25">
      <c r="Y54165" s="176"/>
    </row>
    <row r="54166" spans="25:25">
      <c r="Y54166" s="176"/>
    </row>
    <row r="54167" spans="25:25">
      <c r="Y54167" s="176"/>
    </row>
    <row r="54168" spans="25:25">
      <c r="Y54168" s="176"/>
    </row>
    <row r="54169" spans="25:25">
      <c r="Y54169" s="176"/>
    </row>
    <row r="54170" spans="25:25">
      <c r="Y54170" s="176"/>
    </row>
    <row r="54171" spans="25:25">
      <c r="Y54171" s="176"/>
    </row>
    <row r="54172" spans="25:25">
      <c r="Y54172" s="176"/>
    </row>
    <row r="54173" spans="25:25">
      <c r="Y54173" s="176"/>
    </row>
    <row r="54174" spans="25:25">
      <c r="Y54174" s="176"/>
    </row>
    <row r="54175" spans="25:25">
      <c r="Y54175" s="176"/>
    </row>
    <row r="54176" spans="25:25">
      <c r="Y54176" s="176"/>
    </row>
    <row r="54177" spans="25:25">
      <c r="Y54177" s="176"/>
    </row>
    <row r="54178" spans="25:25">
      <c r="Y54178" s="176"/>
    </row>
    <row r="54179" spans="25:25">
      <c r="Y54179" s="176"/>
    </row>
    <row r="54180" spans="25:25">
      <c r="Y54180" s="176"/>
    </row>
    <row r="54181" spans="25:25">
      <c r="Y54181" s="176"/>
    </row>
    <row r="54182" spans="25:25">
      <c r="Y54182" s="176"/>
    </row>
    <row r="54183" spans="25:25">
      <c r="Y54183" s="176"/>
    </row>
    <row r="54184" spans="25:25">
      <c r="Y54184" s="176"/>
    </row>
    <row r="54185" spans="25:25">
      <c r="Y54185" s="176"/>
    </row>
    <row r="54186" spans="25:25">
      <c r="Y54186" s="176"/>
    </row>
    <row r="54187" spans="25:25">
      <c r="Y54187" s="176"/>
    </row>
    <row r="54188" spans="25:25">
      <c r="Y54188" s="176"/>
    </row>
    <row r="54189" spans="25:25">
      <c r="Y54189" s="176"/>
    </row>
    <row r="54190" spans="25:25">
      <c r="Y54190" s="176"/>
    </row>
    <row r="54191" spans="25:25">
      <c r="Y54191" s="176"/>
    </row>
    <row r="54192" spans="25:25">
      <c r="Y54192" s="176"/>
    </row>
    <row r="54193" spans="25:25">
      <c r="Y54193" s="176"/>
    </row>
    <row r="54194" spans="25:25">
      <c r="Y54194" s="176"/>
    </row>
    <row r="54195" spans="25:25">
      <c r="Y54195" s="176"/>
    </row>
    <row r="54196" spans="25:25">
      <c r="Y54196" s="176"/>
    </row>
    <row r="54197" spans="25:25">
      <c r="Y54197" s="176"/>
    </row>
    <row r="54198" spans="25:25">
      <c r="Y54198" s="176"/>
    </row>
    <row r="54199" spans="25:25">
      <c r="Y54199" s="176"/>
    </row>
    <row r="54200" spans="25:25">
      <c r="Y54200" s="176"/>
    </row>
    <row r="54201" spans="25:25">
      <c r="Y54201" s="176"/>
    </row>
    <row r="54202" spans="25:25">
      <c r="Y54202" s="176"/>
    </row>
    <row r="54203" spans="25:25">
      <c r="Y54203" s="176"/>
    </row>
    <row r="54204" spans="25:25">
      <c r="Y54204" s="176"/>
    </row>
    <row r="54205" spans="25:25">
      <c r="Y54205" s="176"/>
    </row>
    <row r="54206" spans="25:25">
      <c r="Y54206" s="176"/>
    </row>
    <row r="54207" spans="25:25">
      <c r="Y54207" s="176"/>
    </row>
    <row r="54208" spans="25:25">
      <c r="Y54208" s="176"/>
    </row>
    <row r="54209" spans="25:25">
      <c r="Y54209" s="176"/>
    </row>
    <row r="54210" spans="25:25">
      <c r="Y54210" s="176"/>
    </row>
    <row r="54211" spans="25:25">
      <c r="Y54211" s="176"/>
    </row>
    <row r="54212" spans="25:25">
      <c r="Y54212" s="176"/>
    </row>
    <row r="54213" spans="25:25">
      <c r="Y54213" s="176"/>
    </row>
    <row r="54214" spans="25:25">
      <c r="Y54214" s="176"/>
    </row>
    <row r="54215" spans="25:25">
      <c r="Y54215" s="176"/>
    </row>
    <row r="54216" spans="25:25">
      <c r="Y54216" s="176"/>
    </row>
    <row r="54217" spans="25:25">
      <c r="Y54217" s="176"/>
    </row>
    <row r="54218" spans="25:25">
      <c r="Y54218" s="176"/>
    </row>
    <row r="54219" spans="25:25">
      <c r="Y54219" s="176"/>
    </row>
    <row r="54220" spans="25:25">
      <c r="Y54220" s="176"/>
    </row>
    <row r="54221" spans="25:25">
      <c r="Y54221" s="176"/>
    </row>
    <row r="54222" spans="25:25">
      <c r="Y54222" s="176"/>
    </row>
    <row r="54223" spans="25:25">
      <c r="Y54223" s="176"/>
    </row>
    <row r="54224" spans="25:25">
      <c r="Y54224" s="176"/>
    </row>
    <row r="54225" spans="25:25">
      <c r="Y54225" s="176"/>
    </row>
    <row r="54226" spans="25:25">
      <c r="Y54226" s="176"/>
    </row>
    <row r="54227" spans="25:25">
      <c r="Y54227" s="176"/>
    </row>
    <row r="54228" spans="25:25">
      <c r="Y54228" s="176"/>
    </row>
    <row r="54229" spans="25:25">
      <c r="Y54229" s="176"/>
    </row>
    <row r="54230" spans="25:25">
      <c r="Y54230" s="176"/>
    </row>
    <row r="54231" spans="25:25">
      <c r="Y54231" s="176"/>
    </row>
    <row r="54232" spans="25:25">
      <c r="Y54232" s="176"/>
    </row>
    <row r="54233" spans="25:25">
      <c r="Y54233" s="176"/>
    </row>
    <row r="54234" spans="25:25">
      <c r="Y54234" s="176"/>
    </row>
    <row r="54235" spans="25:25">
      <c r="Y54235" s="176"/>
    </row>
    <row r="54236" spans="25:25">
      <c r="Y54236" s="176"/>
    </row>
    <row r="54237" spans="25:25">
      <c r="Y54237" s="176"/>
    </row>
    <row r="54238" spans="25:25">
      <c r="Y54238" s="176"/>
    </row>
    <row r="54239" spans="25:25">
      <c r="Y54239" s="176"/>
    </row>
    <row r="54240" spans="25:25">
      <c r="Y54240" s="176"/>
    </row>
    <row r="54241" spans="25:25">
      <c r="Y54241" s="176"/>
    </row>
    <row r="54242" spans="25:25">
      <c r="Y54242" s="176"/>
    </row>
    <row r="54243" spans="25:25">
      <c r="Y54243" s="176"/>
    </row>
    <row r="54244" spans="25:25">
      <c r="Y54244" s="176"/>
    </row>
    <row r="54245" spans="25:25">
      <c r="Y54245" s="176"/>
    </row>
    <row r="54246" spans="25:25">
      <c r="Y54246" s="176"/>
    </row>
    <row r="54247" spans="25:25">
      <c r="Y54247" s="176"/>
    </row>
    <row r="54248" spans="25:25">
      <c r="Y54248" s="176"/>
    </row>
    <row r="54249" spans="25:25">
      <c r="Y54249" s="176"/>
    </row>
    <row r="54250" spans="25:25">
      <c r="Y54250" s="176"/>
    </row>
    <row r="54251" spans="25:25">
      <c r="Y54251" s="176"/>
    </row>
    <row r="54252" spans="25:25">
      <c r="Y54252" s="176"/>
    </row>
    <row r="54253" spans="25:25">
      <c r="Y54253" s="176"/>
    </row>
    <row r="54254" spans="25:25">
      <c r="Y54254" s="176"/>
    </row>
    <row r="54255" spans="25:25">
      <c r="Y54255" s="176"/>
    </row>
    <row r="54256" spans="25:25">
      <c r="Y54256" s="176"/>
    </row>
    <row r="54257" spans="25:25">
      <c r="Y54257" s="176"/>
    </row>
    <row r="54258" spans="25:25">
      <c r="Y54258" s="176"/>
    </row>
    <row r="54259" spans="25:25">
      <c r="Y54259" s="176"/>
    </row>
    <row r="54260" spans="25:25">
      <c r="Y54260" s="176"/>
    </row>
    <row r="54261" spans="25:25">
      <c r="Y54261" s="176"/>
    </row>
    <row r="54262" spans="25:25">
      <c r="Y54262" s="176"/>
    </row>
    <row r="54263" spans="25:25">
      <c r="Y54263" s="176"/>
    </row>
    <row r="54264" spans="25:25">
      <c r="Y54264" s="176"/>
    </row>
    <row r="54265" spans="25:25">
      <c r="Y54265" s="176"/>
    </row>
    <row r="54266" spans="25:25">
      <c r="Y54266" s="176"/>
    </row>
    <row r="54267" spans="25:25">
      <c r="Y54267" s="176"/>
    </row>
    <row r="54268" spans="25:25">
      <c r="Y54268" s="176"/>
    </row>
    <row r="54269" spans="25:25">
      <c r="Y54269" s="176"/>
    </row>
    <row r="54270" spans="25:25">
      <c r="Y54270" s="176"/>
    </row>
    <row r="54271" spans="25:25">
      <c r="Y54271" s="176"/>
    </row>
    <row r="54272" spans="25:25">
      <c r="Y54272" s="176"/>
    </row>
    <row r="54273" spans="25:25">
      <c r="Y54273" s="176"/>
    </row>
    <row r="54274" spans="25:25">
      <c r="Y54274" s="176"/>
    </row>
    <row r="54275" spans="25:25">
      <c r="Y54275" s="176"/>
    </row>
    <row r="54276" spans="25:25">
      <c r="Y54276" s="176"/>
    </row>
    <row r="54277" spans="25:25">
      <c r="Y54277" s="176"/>
    </row>
    <row r="54278" spans="25:25">
      <c r="Y54278" s="176"/>
    </row>
    <row r="54279" spans="25:25">
      <c r="Y54279" s="176"/>
    </row>
    <row r="54280" spans="25:25">
      <c r="Y54280" s="176"/>
    </row>
    <row r="54281" spans="25:25">
      <c r="Y54281" s="176"/>
    </row>
    <row r="54282" spans="25:25">
      <c r="Y54282" s="176"/>
    </row>
    <row r="54283" spans="25:25">
      <c r="Y54283" s="176"/>
    </row>
    <row r="54284" spans="25:25">
      <c r="Y54284" s="176"/>
    </row>
    <row r="54285" spans="25:25">
      <c r="Y54285" s="176"/>
    </row>
    <row r="54286" spans="25:25">
      <c r="Y54286" s="176"/>
    </row>
    <row r="54287" spans="25:25">
      <c r="Y54287" s="176"/>
    </row>
    <row r="54288" spans="25:25">
      <c r="Y54288" s="176"/>
    </row>
    <row r="54289" spans="25:25">
      <c r="Y54289" s="176"/>
    </row>
    <row r="54290" spans="25:25">
      <c r="Y54290" s="176"/>
    </row>
    <row r="54291" spans="25:25">
      <c r="Y54291" s="176"/>
    </row>
    <row r="54292" spans="25:25">
      <c r="Y54292" s="176"/>
    </row>
    <row r="54293" spans="25:25">
      <c r="Y54293" s="176"/>
    </row>
    <row r="54294" spans="25:25">
      <c r="Y54294" s="176"/>
    </row>
    <row r="54295" spans="25:25">
      <c r="Y54295" s="176"/>
    </row>
    <row r="54296" spans="25:25">
      <c r="Y54296" s="176"/>
    </row>
    <row r="54297" spans="25:25">
      <c r="Y54297" s="176"/>
    </row>
    <row r="54298" spans="25:25">
      <c r="Y54298" s="176"/>
    </row>
    <row r="54299" spans="25:25">
      <c r="Y54299" s="176"/>
    </row>
    <row r="54300" spans="25:25">
      <c r="Y54300" s="176"/>
    </row>
    <row r="54301" spans="25:25">
      <c r="Y54301" s="176"/>
    </row>
    <row r="54302" spans="25:25">
      <c r="Y54302" s="176"/>
    </row>
    <row r="54303" spans="25:25">
      <c r="Y54303" s="176"/>
    </row>
    <row r="54304" spans="25:25">
      <c r="Y54304" s="176"/>
    </row>
    <row r="54305" spans="25:25">
      <c r="Y54305" s="176"/>
    </row>
    <row r="54306" spans="25:25">
      <c r="Y54306" s="176"/>
    </row>
    <row r="54307" spans="25:25">
      <c r="Y54307" s="176"/>
    </row>
    <row r="54308" spans="25:25">
      <c r="Y54308" s="176"/>
    </row>
    <row r="54309" spans="25:25">
      <c r="Y54309" s="176"/>
    </row>
    <row r="54310" spans="25:25">
      <c r="Y54310" s="176"/>
    </row>
    <row r="54311" spans="25:25">
      <c r="Y54311" s="176"/>
    </row>
    <row r="54312" spans="25:25">
      <c r="Y54312" s="176"/>
    </row>
    <row r="54313" spans="25:25">
      <c r="Y54313" s="176"/>
    </row>
    <row r="54314" spans="25:25">
      <c r="Y54314" s="176"/>
    </row>
    <row r="54315" spans="25:25">
      <c r="Y54315" s="176"/>
    </row>
    <row r="54316" spans="25:25">
      <c r="Y54316" s="176"/>
    </row>
    <row r="54317" spans="25:25">
      <c r="Y54317" s="176"/>
    </row>
    <row r="54318" spans="25:25">
      <c r="Y54318" s="176"/>
    </row>
    <row r="54319" spans="25:25">
      <c r="Y54319" s="176"/>
    </row>
    <row r="54320" spans="25:25">
      <c r="Y54320" s="176"/>
    </row>
    <row r="54321" spans="25:25">
      <c r="Y54321" s="176"/>
    </row>
    <row r="54322" spans="25:25">
      <c r="Y54322" s="176"/>
    </row>
    <row r="54323" spans="25:25">
      <c r="Y54323" s="176"/>
    </row>
    <row r="54324" spans="25:25">
      <c r="Y54324" s="176"/>
    </row>
    <row r="54325" spans="25:25">
      <c r="Y54325" s="176"/>
    </row>
    <row r="54326" spans="25:25">
      <c r="Y54326" s="176"/>
    </row>
    <row r="54327" spans="25:25">
      <c r="Y54327" s="176"/>
    </row>
    <row r="54328" spans="25:25">
      <c r="Y54328" s="176"/>
    </row>
    <row r="54329" spans="25:25">
      <c r="Y54329" s="176"/>
    </row>
    <row r="54330" spans="25:25">
      <c r="Y54330" s="176"/>
    </row>
    <row r="54331" spans="25:25">
      <c r="Y54331" s="176"/>
    </row>
    <row r="54332" spans="25:25">
      <c r="Y54332" s="176"/>
    </row>
    <row r="54333" spans="25:25">
      <c r="Y54333" s="176"/>
    </row>
    <row r="54334" spans="25:25">
      <c r="Y54334" s="176"/>
    </row>
    <row r="54335" spans="25:25">
      <c r="Y54335" s="176"/>
    </row>
    <row r="54336" spans="25:25">
      <c r="Y54336" s="176"/>
    </row>
    <row r="54337" spans="25:25">
      <c r="Y54337" s="176"/>
    </row>
    <row r="54338" spans="25:25">
      <c r="Y54338" s="176"/>
    </row>
    <row r="54339" spans="25:25">
      <c r="Y54339" s="176"/>
    </row>
    <row r="54340" spans="25:25">
      <c r="Y54340" s="176"/>
    </row>
    <row r="54341" spans="25:25">
      <c r="Y54341" s="176"/>
    </row>
    <row r="54342" spans="25:25">
      <c r="Y54342" s="176"/>
    </row>
    <row r="54343" spans="25:25">
      <c r="Y54343" s="176"/>
    </row>
    <row r="54344" spans="25:25">
      <c r="Y54344" s="176"/>
    </row>
    <row r="54345" spans="25:25">
      <c r="Y54345" s="176"/>
    </row>
    <row r="54346" spans="25:25">
      <c r="Y54346" s="176"/>
    </row>
    <row r="54347" spans="25:25">
      <c r="Y54347" s="176"/>
    </row>
    <row r="54348" spans="25:25">
      <c r="Y54348" s="176"/>
    </row>
    <row r="54349" spans="25:25">
      <c r="Y54349" s="176"/>
    </row>
    <row r="54350" spans="25:25">
      <c r="Y54350" s="176"/>
    </row>
    <row r="54351" spans="25:25">
      <c r="Y54351" s="176"/>
    </row>
    <row r="54352" spans="25:25">
      <c r="Y54352" s="176"/>
    </row>
    <row r="54353" spans="25:25">
      <c r="Y54353" s="176"/>
    </row>
    <row r="54354" spans="25:25">
      <c r="Y54354" s="176"/>
    </row>
    <row r="54355" spans="25:25">
      <c r="Y54355" s="176"/>
    </row>
    <row r="54356" spans="25:25">
      <c r="Y54356" s="176"/>
    </row>
    <row r="54357" spans="25:25">
      <c r="Y54357" s="176"/>
    </row>
    <row r="54358" spans="25:25">
      <c r="Y54358" s="176"/>
    </row>
    <row r="54359" spans="25:25">
      <c r="Y54359" s="176"/>
    </row>
    <row r="54360" spans="25:25">
      <c r="Y54360" s="176"/>
    </row>
    <row r="54361" spans="25:25">
      <c r="Y54361" s="176"/>
    </row>
    <row r="54362" spans="25:25">
      <c r="Y54362" s="176"/>
    </row>
    <row r="54363" spans="25:25">
      <c r="Y54363" s="176"/>
    </row>
    <row r="54364" spans="25:25">
      <c r="Y54364" s="176"/>
    </row>
    <row r="54365" spans="25:25">
      <c r="Y54365" s="176"/>
    </row>
    <row r="54366" spans="25:25">
      <c r="Y54366" s="176"/>
    </row>
    <row r="54367" spans="25:25">
      <c r="Y54367" s="176"/>
    </row>
    <row r="54368" spans="25:25">
      <c r="Y54368" s="176"/>
    </row>
    <row r="54369" spans="25:25">
      <c r="Y54369" s="176"/>
    </row>
    <row r="54370" spans="25:25">
      <c r="Y54370" s="176"/>
    </row>
    <row r="54371" spans="25:25">
      <c r="Y54371" s="176"/>
    </row>
    <row r="54372" spans="25:25">
      <c r="Y54372" s="176"/>
    </row>
    <row r="54373" spans="25:25">
      <c r="Y54373" s="176"/>
    </row>
    <row r="54374" spans="25:25">
      <c r="Y54374" s="176"/>
    </row>
    <row r="54375" spans="25:25">
      <c r="Y54375" s="176"/>
    </row>
    <row r="54376" spans="25:25">
      <c r="Y54376" s="176"/>
    </row>
    <row r="54377" spans="25:25">
      <c r="Y54377" s="176"/>
    </row>
    <row r="54378" spans="25:25">
      <c r="Y54378" s="176"/>
    </row>
    <row r="54379" spans="25:25">
      <c r="Y54379" s="176"/>
    </row>
    <row r="54380" spans="25:25">
      <c r="Y54380" s="176"/>
    </row>
    <row r="54381" spans="25:25">
      <c r="Y54381" s="176"/>
    </row>
    <row r="54382" spans="25:25">
      <c r="Y54382" s="176"/>
    </row>
    <row r="54383" spans="25:25">
      <c r="Y54383" s="176"/>
    </row>
    <row r="54384" spans="25:25">
      <c r="Y54384" s="176"/>
    </row>
    <row r="54385" spans="25:25">
      <c r="Y54385" s="176"/>
    </row>
    <row r="54386" spans="25:25">
      <c r="Y54386" s="176"/>
    </row>
    <row r="54387" spans="25:25">
      <c r="Y54387" s="176"/>
    </row>
    <row r="54388" spans="25:25">
      <c r="Y54388" s="176"/>
    </row>
    <row r="54389" spans="25:25">
      <c r="Y54389" s="176"/>
    </row>
    <row r="54390" spans="25:25">
      <c r="Y54390" s="176"/>
    </row>
    <row r="54391" spans="25:25">
      <c r="Y54391" s="176"/>
    </row>
    <row r="54392" spans="25:25">
      <c r="Y54392" s="176"/>
    </row>
    <row r="54393" spans="25:25">
      <c r="Y54393" s="176"/>
    </row>
    <row r="54394" spans="25:25">
      <c r="Y54394" s="176"/>
    </row>
    <row r="54395" spans="25:25">
      <c r="Y54395" s="176"/>
    </row>
    <row r="54396" spans="25:25">
      <c r="Y54396" s="176"/>
    </row>
    <row r="54397" spans="25:25">
      <c r="Y54397" s="176"/>
    </row>
    <row r="54398" spans="25:25">
      <c r="Y54398" s="176"/>
    </row>
    <row r="54399" spans="25:25">
      <c r="Y54399" s="176"/>
    </row>
    <row r="54400" spans="25:25">
      <c r="Y54400" s="176"/>
    </row>
    <row r="54401" spans="25:25">
      <c r="Y54401" s="176"/>
    </row>
    <row r="54402" spans="25:25">
      <c r="Y54402" s="176"/>
    </row>
    <row r="54403" spans="25:25">
      <c r="Y54403" s="176"/>
    </row>
    <row r="54404" spans="25:25">
      <c r="Y54404" s="176"/>
    </row>
    <row r="54405" spans="25:25">
      <c r="Y54405" s="176"/>
    </row>
    <row r="54406" spans="25:25">
      <c r="Y54406" s="176"/>
    </row>
    <row r="54407" spans="25:25">
      <c r="Y54407" s="176"/>
    </row>
    <row r="54408" spans="25:25">
      <c r="Y54408" s="176"/>
    </row>
    <row r="54409" spans="25:25">
      <c r="Y54409" s="176"/>
    </row>
    <row r="54410" spans="25:25">
      <c r="Y54410" s="176"/>
    </row>
    <row r="54411" spans="25:25">
      <c r="Y54411" s="176"/>
    </row>
    <row r="54412" spans="25:25">
      <c r="Y54412" s="176"/>
    </row>
    <row r="54413" spans="25:25">
      <c r="Y54413" s="176"/>
    </row>
    <row r="54414" spans="25:25">
      <c r="Y54414" s="176"/>
    </row>
    <row r="54415" spans="25:25">
      <c r="Y54415" s="176"/>
    </row>
    <row r="54416" spans="25:25">
      <c r="Y54416" s="176"/>
    </row>
    <row r="54417" spans="25:25">
      <c r="Y54417" s="176"/>
    </row>
    <row r="54418" spans="25:25">
      <c r="Y54418" s="176"/>
    </row>
    <row r="54419" spans="25:25">
      <c r="Y54419" s="176"/>
    </row>
    <row r="54420" spans="25:25">
      <c r="Y54420" s="176"/>
    </row>
    <row r="54421" spans="25:25">
      <c r="Y54421" s="176"/>
    </row>
    <row r="54422" spans="25:25">
      <c r="Y54422" s="176"/>
    </row>
    <row r="54423" spans="25:25">
      <c r="Y54423" s="176"/>
    </row>
    <row r="54424" spans="25:25">
      <c r="Y54424" s="176"/>
    </row>
    <row r="54425" spans="25:25">
      <c r="Y54425" s="176"/>
    </row>
    <row r="54426" spans="25:25">
      <c r="Y54426" s="176"/>
    </row>
    <row r="54427" spans="25:25">
      <c r="Y54427" s="176"/>
    </row>
    <row r="54428" spans="25:25">
      <c r="Y54428" s="176"/>
    </row>
    <row r="54429" spans="25:25">
      <c r="Y54429" s="176"/>
    </row>
    <row r="54430" spans="25:25">
      <c r="Y54430" s="176"/>
    </row>
    <row r="54431" spans="25:25">
      <c r="Y54431" s="176"/>
    </row>
    <row r="54432" spans="25:25">
      <c r="Y54432" s="176"/>
    </row>
    <row r="54433" spans="25:25">
      <c r="Y54433" s="176"/>
    </row>
    <row r="54434" spans="25:25">
      <c r="Y54434" s="176"/>
    </row>
    <row r="54435" spans="25:25">
      <c r="Y54435" s="176"/>
    </row>
    <row r="54436" spans="25:25">
      <c r="Y54436" s="176"/>
    </row>
    <row r="54437" spans="25:25">
      <c r="Y54437" s="176"/>
    </row>
    <row r="54438" spans="25:25">
      <c r="Y54438" s="176"/>
    </row>
    <row r="54439" spans="25:25">
      <c r="Y54439" s="176"/>
    </row>
    <row r="54440" spans="25:25">
      <c r="Y54440" s="176"/>
    </row>
    <row r="54441" spans="25:25">
      <c r="Y54441" s="176"/>
    </row>
    <row r="54442" spans="25:25">
      <c r="Y54442" s="176"/>
    </row>
    <row r="54443" spans="25:25">
      <c r="Y54443" s="176"/>
    </row>
    <row r="54444" spans="25:25">
      <c r="Y54444" s="176"/>
    </row>
    <row r="54445" spans="25:25">
      <c r="Y54445" s="176"/>
    </row>
    <row r="54446" spans="25:25">
      <c r="Y54446" s="176"/>
    </row>
    <row r="54447" spans="25:25">
      <c r="Y54447" s="176"/>
    </row>
    <row r="54448" spans="25:25">
      <c r="Y54448" s="176"/>
    </row>
    <row r="54449" spans="25:25">
      <c r="Y54449" s="176"/>
    </row>
    <row r="54450" spans="25:25">
      <c r="Y54450" s="176"/>
    </row>
    <row r="54451" spans="25:25">
      <c r="Y54451" s="176"/>
    </row>
    <row r="54452" spans="25:25">
      <c r="Y54452" s="176"/>
    </row>
    <row r="54453" spans="25:25">
      <c r="Y54453" s="176"/>
    </row>
    <row r="54454" spans="25:25">
      <c r="Y54454" s="176"/>
    </row>
    <row r="54455" spans="25:25">
      <c r="Y54455" s="176"/>
    </row>
    <row r="54456" spans="25:25">
      <c r="Y54456" s="176"/>
    </row>
    <row r="54457" spans="25:25">
      <c r="Y54457" s="176"/>
    </row>
    <row r="54458" spans="25:25">
      <c r="Y54458" s="176"/>
    </row>
    <row r="54459" spans="25:25">
      <c r="Y54459" s="176"/>
    </row>
    <row r="54460" spans="25:25">
      <c r="Y54460" s="176"/>
    </row>
    <row r="54461" spans="25:25">
      <c r="Y54461" s="176"/>
    </row>
    <row r="54462" spans="25:25">
      <c r="Y54462" s="176"/>
    </row>
    <row r="54463" spans="25:25">
      <c r="Y54463" s="176"/>
    </row>
    <row r="54464" spans="25:25">
      <c r="Y54464" s="176"/>
    </row>
    <row r="54465" spans="25:25">
      <c r="Y54465" s="176"/>
    </row>
    <row r="54466" spans="25:25">
      <c r="Y54466" s="176"/>
    </row>
    <row r="54467" spans="25:25">
      <c r="Y54467" s="176"/>
    </row>
    <row r="54468" spans="25:25">
      <c r="Y54468" s="176"/>
    </row>
    <row r="54469" spans="25:25">
      <c r="Y54469" s="176"/>
    </row>
    <row r="54470" spans="25:25">
      <c r="Y54470" s="176"/>
    </row>
    <row r="54471" spans="25:25">
      <c r="Y54471" s="176"/>
    </row>
    <row r="54472" spans="25:25">
      <c r="Y54472" s="176"/>
    </row>
    <row r="54473" spans="25:25">
      <c r="Y54473" s="176"/>
    </row>
    <row r="54474" spans="25:25">
      <c r="Y54474" s="176"/>
    </row>
    <row r="54475" spans="25:25">
      <c r="Y54475" s="176"/>
    </row>
    <row r="54476" spans="25:25">
      <c r="Y54476" s="176"/>
    </row>
    <row r="54477" spans="25:25">
      <c r="Y54477" s="176"/>
    </row>
    <row r="54478" spans="25:25">
      <c r="Y54478" s="176"/>
    </row>
    <row r="54479" spans="25:25">
      <c r="Y54479" s="176"/>
    </row>
    <row r="54480" spans="25:25">
      <c r="Y54480" s="176"/>
    </row>
    <row r="54481" spans="25:25">
      <c r="Y54481" s="176"/>
    </row>
    <row r="54482" spans="25:25">
      <c r="Y54482" s="176"/>
    </row>
    <row r="54483" spans="25:25">
      <c r="Y54483" s="176"/>
    </row>
    <row r="54484" spans="25:25">
      <c r="Y54484" s="176"/>
    </row>
    <row r="54485" spans="25:25">
      <c r="Y54485" s="176"/>
    </row>
    <row r="54486" spans="25:25">
      <c r="Y54486" s="176"/>
    </row>
    <row r="54487" spans="25:25">
      <c r="Y54487" s="176"/>
    </row>
    <row r="54488" spans="25:25">
      <c r="Y54488" s="176"/>
    </row>
    <row r="54489" spans="25:25">
      <c r="Y54489" s="176"/>
    </row>
    <row r="54490" spans="25:25">
      <c r="Y54490" s="176"/>
    </row>
    <row r="54491" spans="25:25">
      <c r="Y54491" s="176"/>
    </row>
    <row r="54492" spans="25:25">
      <c r="Y54492" s="176"/>
    </row>
    <row r="54493" spans="25:25">
      <c r="Y54493" s="176"/>
    </row>
    <row r="54494" spans="25:25">
      <c r="Y54494" s="176"/>
    </row>
    <row r="54495" spans="25:25">
      <c r="Y54495" s="176"/>
    </row>
    <row r="54496" spans="25:25">
      <c r="Y54496" s="176"/>
    </row>
    <row r="54497" spans="25:25">
      <c r="Y54497" s="176"/>
    </row>
    <row r="54498" spans="25:25">
      <c r="Y54498" s="176"/>
    </row>
    <row r="54499" spans="25:25">
      <c r="Y54499" s="176"/>
    </row>
    <row r="54500" spans="25:25">
      <c r="Y54500" s="176"/>
    </row>
    <row r="54501" spans="25:25">
      <c r="Y54501" s="176"/>
    </row>
    <row r="54502" spans="25:25">
      <c r="Y54502" s="176"/>
    </row>
    <row r="54503" spans="25:25">
      <c r="Y54503" s="176"/>
    </row>
    <row r="54504" spans="25:25">
      <c r="Y54504" s="176"/>
    </row>
    <row r="54505" spans="25:25">
      <c r="Y54505" s="176"/>
    </row>
    <row r="54506" spans="25:25">
      <c r="Y54506" s="176"/>
    </row>
    <row r="54507" spans="25:25">
      <c r="Y54507" s="176"/>
    </row>
    <row r="54508" spans="25:25">
      <c r="Y54508" s="176"/>
    </row>
    <row r="54509" spans="25:25">
      <c r="Y54509" s="176"/>
    </row>
    <row r="54510" spans="25:25">
      <c r="Y54510" s="176"/>
    </row>
    <row r="54511" spans="25:25">
      <c r="Y54511" s="176"/>
    </row>
    <row r="54512" spans="25:25">
      <c r="Y54512" s="176"/>
    </row>
    <row r="54513" spans="25:25">
      <c r="Y54513" s="176"/>
    </row>
    <row r="54514" spans="25:25">
      <c r="Y54514" s="176"/>
    </row>
    <row r="54515" spans="25:25">
      <c r="Y54515" s="176"/>
    </row>
    <row r="54516" spans="25:25">
      <c r="Y54516" s="176"/>
    </row>
    <row r="54517" spans="25:25">
      <c r="Y54517" s="176"/>
    </row>
    <row r="54518" spans="25:25">
      <c r="Y54518" s="176"/>
    </row>
    <row r="54519" spans="25:25">
      <c r="Y54519" s="176"/>
    </row>
    <row r="54520" spans="25:25">
      <c r="Y54520" s="176"/>
    </row>
    <row r="54521" spans="25:25">
      <c r="Y54521" s="176"/>
    </row>
    <row r="54522" spans="25:25">
      <c r="Y54522" s="176"/>
    </row>
    <row r="54523" spans="25:25">
      <c r="Y54523" s="176"/>
    </row>
    <row r="54524" spans="25:25">
      <c r="Y54524" s="176"/>
    </row>
    <row r="54525" spans="25:25">
      <c r="Y54525" s="176"/>
    </row>
    <row r="54526" spans="25:25">
      <c r="Y54526" s="176"/>
    </row>
    <row r="54527" spans="25:25">
      <c r="Y54527" s="176"/>
    </row>
    <row r="54528" spans="25:25">
      <c r="Y54528" s="176"/>
    </row>
    <row r="54529" spans="25:25">
      <c r="Y54529" s="176"/>
    </row>
    <row r="54530" spans="25:25">
      <c r="Y54530" s="176"/>
    </row>
    <row r="54531" spans="25:25">
      <c r="Y54531" s="176"/>
    </row>
    <row r="54532" spans="25:25">
      <c r="Y54532" s="176"/>
    </row>
    <row r="54533" spans="25:25">
      <c r="Y54533" s="176"/>
    </row>
    <row r="54534" spans="25:25">
      <c r="Y54534" s="176"/>
    </row>
    <row r="54535" spans="25:25">
      <c r="Y54535" s="176"/>
    </row>
    <row r="54536" spans="25:25">
      <c r="Y54536" s="176"/>
    </row>
    <row r="54537" spans="25:25">
      <c r="Y54537" s="176"/>
    </row>
    <row r="54538" spans="25:25">
      <c r="Y54538" s="176"/>
    </row>
    <row r="54539" spans="25:25">
      <c r="Y54539" s="176"/>
    </row>
    <row r="54540" spans="25:25">
      <c r="Y54540" s="176"/>
    </row>
    <row r="54541" spans="25:25">
      <c r="Y54541" s="176"/>
    </row>
    <row r="54542" spans="25:25">
      <c r="Y54542" s="176"/>
    </row>
    <row r="54543" spans="25:25">
      <c r="Y54543" s="176"/>
    </row>
    <row r="54544" spans="25:25">
      <c r="Y54544" s="176"/>
    </row>
    <row r="54545" spans="25:25">
      <c r="Y54545" s="176"/>
    </row>
    <row r="54546" spans="25:25">
      <c r="Y54546" s="176"/>
    </row>
    <row r="54547" spans="25:25">
      <c r="Y54547" s="176"/>
    </row>
    <row r="54548" spans="25:25">
      <c r="Y54548" s="176"/>
    </row>
    <row r="54549" spans="25:25">
      <c r="Y54549" s="176"/>
    </row>
    <row r="54550" spans="25:25">
      <c r="Y54550" s="176"/>
    </row>
    <row r="54551" spans="25:25">
      <c r="Y54551" s="176"/>
    </row>
    <row r="54552" spans="25:25">
      <c r="Y54552" s="176"/>
    </row>
    <row r="54553" spans="25:25">
      <c r="Y54553" s="176"/>
    </row>
    <row r="54554" spans="25:25">
      <c r="Y54554" s="176"/>
    </row>
    <row r="54555" spans="25:25">
      <c r="Y54555" s="176"/>
    </row>
    <row r="54556" spans="25:25">
      <c r="Y54556" s="176"/>
    </row>
    <row r="54557" spans="25:25">
      <c r="Y54557" s="176"/>
    </row>
    <row r="54558" spans="25:25">
      <c r="Y54558" s="176"/>
    </row>
    <row r="54559" spans="25:25">
      <c r="Y54559" s="176"/>
    </row>
    <row r="54560" spans="25:25">
      <c r="Y54560" s="176"/>
    </row>
    <row r="54561" spans="25:25">
      <c r="Y54561" s="176"/>
    </row>
    <row r="54562" spans="25:25">
      <c r="Y54562" s="176"/>
    </row>
    <row r="54563" spans="25:25">
      <c r="Y54563" s="176"/>
    </row>
    <row r="54564" spans="25:25">
      <c r="Y54564" s="176"/>
    </row>
    <row r="54565" spans="25:25">
      <c r="Y54565" s="176"/>
    </row>
    <row r="54566" spans="25:25">
      <c r="Y54566" s="176"/>
    </row>
    <row r="54567" spans="25:25">
      <c r="Y54567" s="176"/>
    </row>
    <row r="54568" spans="25:25">
      <c r="Y54568" s="176"/>
    </row>
    <row r="54569" spans="25:25">
      <c r="Y54569" s="176"/>
    </row>
    <row r="54570" spans="25:25">
      <c r="Y54570" s="176"/>
    </row>
    <row r="54571" spans="25:25">
      <c r="Y54571" s="176"/>
    </row>
    <row r="54572" spans="25:25">
      <c r="Y54572" s="176"/>
    </row>
    <row r="54573" spans="25:25">
      <c r="Y54573" s="176"/>
    </row>
    <row r="54574" spans="25:25">
      <c r="Y54574" s="176"/>
    </row>
    <row r="54575" spans="25:25">
      <c r="Y54575" s="176"/>
    </row>
    <row r="54576" spans="25:25">
      <c r="Y54576" s="176"/>
    </row>
    <row r="54577" spans="25:25">
      <c r="Y54577" s="176"/>
    </row>
    <row r="54578" spans="25:25">
      <c r="Y54578" s="176"/>
    </row>
    <row r="54579" spans="25:25">
      <c r="Y54579" s="176"/>
    </row>
    <row r="54580" spans="25:25">
      <c r="Y54580" s="176"/>
    </row>
    <row r="54581" spans="25:25">
      <c r="Y54581" s="176"/>
    </row>
    <row r="54582" spans="25:25">
      <c r="Y54582" s="176"/>
    </row>
    <row r="54583" spans="25:25">
      <c r="Y54583" s="176"/>
    </row>
    <row r="54584" spans="25:25">
      <c r="Y54584" s="176"/>
    </row>
    <row r="54585" spans="25:25">
      <c r="Y54585" s="176"/>
    </row>
    <row r="54586" spans="25:25">
      <c r="Y54586" s="176"/>
    </row>
    <row r="54587" spans="25:25">
      <c r="Y54587" s="176"/>
    </row>
    <row r="54588" spans="25:25">
      <c r="Y54588" s="176"/>
    </row>
    <row r="54589" spans="25:25">
      <c r="Y54589" s="176"/>
    </row>
    <row r="54590" spans="25:25">
      <c r="Y54590" s="176"/>
    </row>
    <row r="54591" spans="25:25">
      <c r="Y54591" s="176"/>
    </row>
    <row r="54592" spans="25:25">
      <c r="Y54592" s="176"/>
    </row>
    <row r="54593" spans="25:25">
      <c r="Y54593" s="176"/>
    </row>
    <row r="54594" spans="25:25">
      <c r="Y54594" s="176"/>
    </row>
    <row r="54595" spans="25:25">
      <c r="Y54595" s="176"/>
    </row>
    <row r="54596" spans="25:25">
      <c r="Y54596" s="176"/>
    </row>
    <row r="54597" spans="25:25">
      <c r="Y54597" s="176"/>
    </row>
    <row r="54598" spans="25:25">
      <c r="Y54598" s="176"/>
    </row>
    <row r="54599" spans="25:25">
      <c r="Y54599" s="176"/>
    </row>
    <row r="54600" spans="25:25">
      <c r="Y54600" s="176"/>
    </row>
    <row r="54601" spans="25:25">
      <c r="Y54601" s="176"/>
    </row>
    <row r="54602" spans="25:25">
      <c r="Y54602" s="176"/>
    </row>
    <row r="54603" spans="25:25">
      <c r="Y54603" s="176"/>
    </row>
    <row r="54604" spans="25:25">
      <c r="Y54604" s="176"/>
    </row>
    <row r="54605" spans="25:25">
      <c r="Y54605" s="176"/>
    </row>
    <row r="54606" spans="25:25">
      <c r="Y54606" s="176"/>
    </row>
    <row r="54607" spans="25:25">
      <c r="Y54607" s="176"/>
    </row>
    <row r="54608" spans="25:25">
      <c r="Y54608" s="176"/>
    </row>
    <row r="54609" spans="25:25">
      <c r="Y54609" s="176"/>
    </row>
    <row r="54610" spans="25:25">
      <c r="Y54610" s="176"/>
    </row>
    <row r="54611" spans="25:25">
      <c r="Y54611" s="176"/>
    </row>
    <row r="54612" spans="25:25">
      <c r="Y54612" s="176"/>
    </row>
    <row r="54613" spans="25:25">
      <c r="Y54613" s="176"/>
    </row>
    <row r="54614" spans="25:25">
      <c r="Y54614" s="176"/>
    </row>
    <row r="54615" spans="25:25">
      <c r="Y54615" s="176"/>
    </row>
    <row r="54616" spans="25:25">
      <c r="Y54616" s="176"/>
    </row>
    <row r="54617" spans="25:25">
      <c r="Y54617" s="176"/>
    </row>
    <row r="54618" spans="25:25">
      <c r="Y54618" s="176"/>
    </row>
    <row r="54619" spans="25:25">
      <c r="Y54619" s="176"/>
    </row>
    <row r="54620" spans="25:25">
      <c r="Y54620" s="176"/>
    </row>
    <row r="54621" spans="25:25">
      <c r="Y54621" s="176"/>
    </row>
    <row r="54622" spans="25:25">
      <c r="Y54622" s="176"/>
    </row>
    <row r="54623" spans="25:25">
      <c r="Y54623" s="176"/>
    </row>
    <row r="54624" spans="25:25">
      <c r="Y54624" s="176"/>
    </row>
    <row r="54625" spans="25:25">
      <c r="Y54625" s="176"/>
    </row>
    <row r="54626" spans="25:25">
      <c r="Y54626" s="176"/>
    </row>
    <row r="54627" spans="25:25">
      <c r="Y54627" s="176"/>
    </row>
    <row r="54628" spans="25:25">
      <c r="Y54628" s="176"/>
    </row>
    <row r="54629" spans="25:25">
      <c r="Y54629" s="176"/>
    </row>
    <row r="54630" spans="25:25">
      <c r="Y54630" s="176"/>
    </row>
    <row r="54631" spans="25:25">
      <c r="Y54631" s="176"/>
    </row>
    <row r="54632" spans="25:25">
      <c r="Y54632" s="176"/>
    </row>
    <row r="54633" spans="25:25">
      <c r="Y54633" s="176"/>
    </row>
    <row r="54634" spans="25:25">
      <c r="Y54634" s="176"/>
    </row>
    <row r="54635" spans="25:25">
      <c r="Y54635" s="176"/>
    </row>
    <row r="54636" spans="25:25">
      <c r="Y54636" s="176"/>
    </row>
    <row r="54637" spans="25:25">
      <c r="Y54637" s="176"/>
    </row>
    <row r="54638" spans="25:25">
      <c r="Y54638" s="176"/>
    </row>
    <row r="54639" spans="25:25">
      <c r="Y54639" s="176"/>
    </row>
    <row r="54640" spans="25:25">
      <c r="Y54640" s="176"/>
    </row>
    <row r="54641" spans="25:25">
      <c r="Y54641" s="176"/>
    </row>
    <row r="54642" spans="25:25">
      <c r="Y54642" s="176"/>
    </row>
    <row r="54643" spans="25:25">
      <c r="Y54643" s="176"/>
    </row>
    <row r="54644" spans="25:25">
      <c r="Y54644" s="176"/>
    </row>
    <row r="54645" spans="25:25">
      <c r="Y54645" s="176"/>
    </row>
    <row r="54646" spans="25:25">
      <c r="Y54646" s="176"/>
    </row>
    <row r="54647" spans="25:25">
      <c r="Y54647" s="176"/>
    </row>
    <row r="54648" spans="25:25">
      <c r="Y54648" s="176"/>
    </row>
    <row r="54649" spans="25:25">
      <c r="Y54649" s="176"/>
    </row>
    <row r="54650" spans="25:25">
      <c r="Y54650" s="176"/>
    </row>
    <row r="54651" spans="25:25">
      <c r="Y54651" s="176"/>
    </row>
    <row r="54652" spans="25:25">
      <c r="Y54652" s="176"/>
    </row>
    <row r="54653" spans="25:25">
      <c r="Y54653" s="176"/>
    </row>
    <row r="54654" spans="25:25">
      <c r="Y54654" s="176"/>
    </row>
    <row r="54655" spans="25:25">
      <c r="Y54655" s="176"/>
    </row>
    <row r="54656" spans="25:25">
      <c r="Y54656" s="176"/>
    </row>
    <row r="54657" spans="25:25">
      <c r="Y54657" s="176"/>
    </row>
    <row r="54658" spans="25:25">
      <c r="Y54658" s="176"/>
    </row>
    <row r="54659" spans="25:25">
      <c r="Y54659" s="176"/>
    </row>
    <row r="54660" spans="25:25">
      <c r="Y54660" s="176"/>
    </row>
    <row r="54661" spans="25:25">
      <c r="Y54661" s="176"/>
    </row>
    <row r="54662" spans="25:25">
      <c r="Y54662" s="176"/>
    </row>
    <row r="54663" spans="25:25">
      <c r="Y54663" s="176"/>
    </row>
    <row r="54664" spans="25:25">
      <c r="Y54664" s="176"/>
    </row>
    <row r="54665" spans="25:25">
      <c r="Y54665" s="176"/>
    </row>
    <row r="54666" spans="25:25">
      <c r="Y54666" s="176"/>
    </row>
    <row r="54667" spans="25:25">
      <c r="Y54667" s="176"/>
    </row>
    <row r="54668" spans="25:25">
      <c r="Y54668" s="176"/>
    </row>
    <row r="54669" spans="25:25">
      <c r="Y54669" s="176"/>
    </row>
    <row r="54670" spans="25:25">
      <c r="Y54670" s="176"/>
    </row>
    <row r="54671" spans="25:25">
      <c r="Y54671" s="176"/>
    </row>
    <row r="54672" spans="25:25">
      <c r="Y54672" s="176"/>
    </row>
    <row r="54673" spans="25:25">
      <c r="Y54673" s="176"/>
    </row>
    <row r="54674" spans="25:25">
      <c r="Y54674" s="176"/>
    </row>
    <row r="54675" spans="25:25">
      <c r="Y54675" s="176"/>
    </row>
    <row r="54676" spans="25:25">
      <c r="Y54676" s="176"/>
    </row>
    <row r="54677" spans="25:25">
      <c r="Y54677" s="176"/>
    </row>
    <row r="54678" spans="25:25">
      <c r="Y54678" s="176"/>
    </row>
    <row r="54679" spans="25:25">
      <c r="Y54679" s="176"/>
    </row>
    <row r="54680" spans="25:25">
      <c r="Y54680" s="176"/>
    </row>
    <row r="54681" spans="25:25">
      <c r="Y54681" s="176"/>
    </row>
    <row r="54682" spans="25:25">
      <c r="Y54682" s="176"/>
    </row>
    <row r="54683" spans="25:25">
      <c r="Y54683" s="176"/>
    </row>
    <row r="54684" spans="25:25">
      <c r="Y54684" s="176"/>
    </row>
    <row r="54685" spans="25:25">
      <c r="Y54685" s="176"/>
    </row>
    <row r="54686" spans="25:25">
      <c r="Y54686" s="176"/>
    </row>
    <row r="54687" spans="25:25">
      <c r="Y54687" s="176"/>
    </row>
    <row r="54688" spans="25:25">
      <c r="Y54688" s="176"/>
    </row>
    <row r="54689" spans="25:25">
      <c r="Y54689" s="176"/>
    </row>
    <row r="54690" spans="25:25">
      <c r="Y54690" s="176"/>
    </row>
    <row r="54691" spans="25:25">
      <c r="Y54691" s="176"/>
    </row>
    <row r="54692" spans="25:25">
      <c r="Y54692" s="176"/>
    </row>
    <row r="54693" spans="25:25">
      <c r="Y54693" s="176"/>
    </row>
    <row r="54694" spans="25:25">
      <c r="Y54694" s="176"/>
    </row>
    <row r="54695" spans="25:25">
      <c r="Y54695" s="176"/>
    </row>
    <row r="54696" spans="25:25">
      <c r="Y54696" s="176"/>
    </row>
    <row r="54697" spans="25:25">
      <c r="Y54697" s="176"/>
    </row>
    <row r="54698" spans="25:25">
      <c r="Y54698" s="176"/>
    </row>
    <row r="54699" spans="25:25">
      <c r="Y54699" s="176"/>
    </row>
    <row r="54700" spans="25:25">
      <c r="Y54700" s="176"/>
    </row>
    <row r="54701" spans="25:25">
      <c r="Y54701" s="176"/>
    </row>
    <row r="54702" spans="25:25">
      <c r="Y54702" s="176"/>
    </row>
    <row r="54703" spans="25:25">
      <c r="Y54703" s="176"/>
    </row>
    <row r="54704" spans="25:25">
      <c r="Y54704" s="176"/>
    </row>
    <row r="54705" spans="25:25">
      <c r="Y54705" s="176"/>
    </row>
    <row r="54706" spans="25:25">
      <c r="Y54706" s="176"/>
    </row>
    <row r="54707" spans="25:25">
      <c r="Y54707" s="176"/>
    </row>
    <row r="54708" spans="25:25">
      <c r="Y54708" s="176"/>
    </row>
    <row r="54709" spans="25:25">
      <c r="Y54709" s="176"/>
    </row>
    <row r="54710" spans="25:25">
      <c r="Y54710" s="176"/>
    </row>
    <row r="54711" spans="25:25">
      <c r="Y54711" s="176"/>
    </row>
    <row r="54712" spans="25:25">
      <c r="Y54712" s="176"/>
    </row>
    <row r="54713" spans="25:25">
      <c r="Y54713" s="176"/>
    </row>
    <row r="54714" spans="25:25">
      <c r="Y54714" s="176"/>
    </row>
    <row r="54715" spans="25:25">
      <c r="Y54715" s="176"/>
    </row>
    <row r="54716" spans="25:25">
      <c r="Y54716" s="176"/>
    </row>
    <row r="54717" spans="25:25">
      <c r="Y54717" s="176"/>
    </row>
    <row r="54718" spans="25:25">
      <c r="Y54718" s="176"/>
    </row>
    <row r="54719" spans="25:25">
      <c r="Y54719" s="176"/>
    </row>
    <row r="54720" spans="25:25">
      <c r="Y54720" s="176"/>
    </row>
    <row r="54721" spans="25:25">
      <c r="Y54721" s="176"/>
    </row>
    <row r="54722" spans="25:25">
      <c r="Y54722" s="176"/>
    </row>
    <row r="54723" spans="25:25">
      <c r="Y54723" s="176"/>
    </row>
    <row r="54724" spans="25:25">
      <c r="Y54724" s="176"/>
    </row>
    <row r="54725" spans="25:25">
      <c r="Y54725" s="176"/>
    </row>
    <row r="54726" spans="25:25">
      <c r="Y54726" s="176"/>
    </row>
    <row r="54727" spans="25:25">
      <c r="Y54727" s="176"/>
    </row>
    <row r="54728" spans="25:25">
      <c r="Y54728" s="176"/>
    </row>
    <row r="54729" spans="25:25">
      <c r="Y54729" s="176"/>
    </row>
    <row r="54730" spans="25:25">
      <c r="Y54730" s="176"/>
    </row>
    <row r="54731" spans="25:25">
      <c r="Y54731" s="176"/>
    </row>
    <row r="54732" spans="25:25">
      <c r="Y54732" s="176"/>
    </row>
    <row r="54733" spans="25:25">
      <c r="Y54733" s="176"/>
    </row>
    <row r="54734" spans="25:25">
      <c r="Y54734" s="176"/>
    </row>
    <row r="54735" spans="25:25">
      <c r="Y54735" s="176"/>
    </row>
    <row r="54736" spans="25:25">
      <c r="Y54736" s="176"/>
    </row>
    <row r="54737" spans="25:25">
      <c r="Y54737" s="176"/>
    </row>
    <row r="54738" spans="25:25">
      <c r="Y54738" s="176"/>
    </row>
    <row r="54739" spans="25:25">
      <c r="Y54739" s="176"/>
    </row>
    <row r="54740" spans="25:25">
      <c r="Y54740" s="176"/>
    </row>
    <row r="54741" spans="25:25">
      <c r="Y54741" s="176"/>
    </row>
    <row r="54742" spans="25:25">
      <c r="Y54742" s="176"/>
    </row>
    <row r="54743" spans="25:25">
      <c r="Y54743" s="176"/>
    </row>
    <row r="54744" spans="25:25">
      <c r="Y54744" s="176"/>
    </row>
    <row r="54745" spans="25:25">
      <c r="Y54745" s="176"/>
    </row>
    <row r="54746" spans="25:25">
      <c r="Y54746" s="176"/>
    </row>
    <row r="54747" spans="25:25">
      <c r="Y54747" s="176"/>
    </row>
    <row r="54748" spans="25:25">
      <c r="Y54748" s="176"/>
    </row>
    <row r="54749" spans="25:25">
      <c r="Y54749" s="176"/>
    </row>
    <row r="54750" spans="25:25">
      <c r="Y54750" s="176"/>
    </row>
    <row r="54751" spans="25:25">
      <c r="Y54751" s="176"/>
    </row>
    <row r="54752" spans="25:25">
      <c r="Y54752" s="176"/>
    </row>
    <row r="54753" spans="25:25">
      <c r="Y54753" s="176"/>
    </row>
    <row r="54754" spans="25:25">
      <c r="Y54754" s="176"/>
    </row>
    <row r="54755" spans="25:25">
      <c r="Y54755" s="176"/>
    </row>
    <row r="54756" spans="25:25">
      <c r="Y54756" s="176"/>
    </row>
    <row r="54757" spans="25:25">
      <c r="Y54757" s="176"/>
    </row>
    <row r="54758" spans="25:25">
      <c r="Y54758" s="176"/>
    </row>
    <row r="54759" spans="25:25">
      <c r="Y54759" s="176"/>
    </row>
    <row r="54760" spans="25:25">
      <c r="Y54760" s="176"/>
    </row>
    <row r="54761" spans="25:25">
      <c r="Y54761" s="176"/>
    </row>
    <row r="54762" spans="25:25">
      <c r="Y54762" s="176"/>
    </row>
    <row r="54763" spans="25:25">
      <c r="Y54763" s="176"/>
    </row>
    <row r="54764" spans="25:25">
      <c r="Y54764" s="176"/>
    </row>
    <row r="54765" spans="25:25">
      <c r="Y54765" s="176"/>
    </row>
    <row r="54766" spans="25:25">
      <c r="Y54766" s="176"/>
    </row>
    <row r="54767" spans="25:25">
      <c r="Y54767" s="176"/>
    </row>
    <row r="54768" spans="25:25">
      <c r="Y54768" s="176"/>
    </row>
    <row r="54769" spans="25:25">
      <c r="Y54769" s="176"/>
    </row>
    <row r="54770" spans="25:25">
      <c r="Y54770" s="176"/>
    </row>
    <row r="54771" spans="25:25">
      <c r="Y54771" s="176"/>
    </row>
    <row r="54772" spans="25:25">
      <c r="Y54772" s="176"/>
    </row>
    <row r="54773" spans="25:25">
      <c r="Y54773" s="176"/>
    </row>
    <row r="54774" spans="25:25">
      <c r="Y54774" s="176"/>
    </row>
    <row r="54775" spans="25:25">
      <c r="Y54775" s="176"/>
    </row>
    <row r="54776" spans="25:25">
      <c r="Y54776" s="176"/>
    </row>
    <row r="54777" spans="25:25">
      <c r="Y54777" s="176"/>
    </row>
    <row r="54778" spans="25:25">
      <c r="Y54778" s="176"/>
    </row>
    <row r="54779" spans="25:25">
      <c r="Y54779" s="176"/>
    </row>
    <row r="54780" spans="25:25">
      <c r="Y54780" s="176"/>
    </row>
    <row r="54781" spans="25:25">
      <c r="Y54781" s="176"/>
    </row>
    <row r="54782" spans="25:25">
      <c r="Y54782" s="176"/>
    </row>
    <row r="54783" spans="25:25">
      <c r="Y54783" s="176"/>
    </row>
    <row r="54784" spans="25:25">
      <c r="Y54784" s="176"/>
    </row>
    <row r="54785" spans="25:25">
      <c r="Y54785" s="176"/>
    </row>
    <row r="54786" spans="25:25">
      <c r="Y54786" s="176"/>
    </row>
    <row r="54787" spans="25:25">
      <c r="Y54787" s="176"/>
    </row>
    <row r="54788" spans="25:25">
      <c r="Y54788" s="176"/>
    </row>
    <row r="54789" spans="25:25">
      <c r="Y54789" s="176"/>
    </row>
    <row r="54790" spans="25:25">
      <c r="Y54790" s="176"/>
    </row>
    <row r="54791" spans="25:25">
      <c r="Y54791" s="176"/>
    </row>
    <row r="54792" spans="25:25">
      <c r="Y54792" s="176"/>
    </row>
    <row r="54793" spans="25:25">
      <c r="Y54793" s="176"/>
    </row>
    <row r="54794" spans="25:25">
      <c r="Y54794" s="176"/>
    </row>
    <row r="54795" spans="25:25">
      <c r="Y54795" s="176"/>
    </row>
    <row r="54796" spans="25:25">
      <c r="Y54796" s="176"/>
    </row>
    <row r="54797" spans="25:25">
      <c r="Y54797" s="176"/>
    </row>
    <row r="54798" spans="25:25">
      <c r="Y54798" s="176"/>
    </row>
    <row r="54799" spans="25:25">
      <c r="Y54799" s="176"/>
    </row>
    <row r="54800" spans="25:25">
      <c r="Y54800" s="176"/>
    </row>
    <row r="54801" spans="25:25">
      <c r="Y54801" s="176"/>
    </row>
    <row r="54802" spans="25:25">
      <c r="Y54802" s="176"/>
    </row>
    <row r="54803" spans="25:25">
      <c r="Y54803" s="176"/>
    </row>
    <row r="54804" spans="25:25">
      <c r="Y54804" s="176"/>
    </row>
    <row r="54805" spans="25:25">
      <c r="Y54805" s="176"/>
    </row>
    <row r="54806" spans="25:25">
      <c r="Y54806" s="176"/>
    </row>
    <row r="54807" spans="25:25">
      <c r="Y54807" s="176"/>
    </row>
    <row r="54808" spans="25:25">
      <c r="Y54808" s="176"/>
    </row>
    <row r="54809" spans="25:25">
      <c r="Y54809" s="176"/>
    </row>
    <row r="54810" spans="25:25">
      <c r="Y54810" s="176"/>
    </row>
    <row r="54811" spans="25:25">
      <c r="Y54811" s="176"/>
    </row>
    <row r="54812" spans="25:25">
      <c r="Y54812" s="176"/>
    </row>
    <row r="54813" spans="25:25">
      <c r="Y54813" s="176"/>
    </row>
    <row r="54814" spans="25:25">
      <c r="Y54814" s="176"/>
    </row>
    <row r="54815" spans="25:25">
      <c r="Y54815" s="176"/>
    </row>
    <row r="54816" spans="25:25">
      <c r="Y54816" s="176"/>
    </row>
    <row r="54817" spans="25:25">
      <c r="Y54817" s="176"/>
    </row>
    <row r="54818" spans="25:25">
      <c r="Y54818" s="176"/>
    </row>
    <row r="54819" spans="25:25">
      <c r="Y54819" s="176"/>
    </row>
    <row r="54820" spans="25:25">
      <c r="Y54820" s="176"/>
    </row>
    <row r="54821" spans="25:25">
      <c r="Y54821" s="176"/>
    </row>
    <row r="54822" spans="25:25">
      <c r="Y54822" s="176"/>
    </row>
    <row r="54823" spans="25:25">
      <c r="Y54823" s="176"/>
    </row>
    <row r="54824" spans="25:25">
      <c r="Y54824" s="176"/>
    </row>
    <row r="54825" spans="25:25">
      <c r="Y54825" s="176"/>
    </row>
    <row r="54826" spans="25:25">
      <c r="Y54826" s="176"/>
    </row>
    <row r="54827" spans="25:25">
      <c r="Y54827" s="176"/>
    </row>
    <row r="54828" spans="25:25">
      <c r="Y54828" s="176"/>
    </row>
    <row r="54829" spans="25:25">
      <c r="Y54829" s="176"/>
    </row>
    <row r="54830" spans="25:25">
      <c r="Y54830" s="176"/>
    </row>
    <row r="54831" spans="25:25">
      <c r="Y54831" s="176"/>
    </row>
    <row r="54832" spans="25:25">
      <c r="Y54832" s="176"/>
    </row>
    <row r="54833" spans="25:25">
      <c r="Y54833" s="176"/>
    </row>
    <row r="54834" spans="25:25">
      <c r="Y54834" s="176"/>
    </row>
    <row r="54835" spans="25:25">
      <c r="Y54835" s="176"/>
    </row>
    <row r="54836" spans="25:25">
      <c r="Y54836" s="176"/>
    </row>
    <row r="54837" spans="25:25">
      <c r="Y54837" s="176"/>
    </row>
    <row r="54838" spans="25:25">
      <c r="Y54838" s="176"/>
    </row>
    <row r="54839" spans="25:25">
      <c r="Y54839" s="176"/>
    </row>
    <row r="54840" spans="25:25">
      <c r="Y54840" s="176"/>
    </row>
    <row r="54841" spans="25:25">
      <c r="Y54841" s="176"/>
    </row>
    <row r="54842" spans="25:25">
      <c r="Y54842" s="176"/>
    </row>
    <row r="54843" spans="25:25">
      <c r="Y54843" s="176"/>
    </row>
    <row r="54844" spans="25:25">
      <c r="Y54844" s="176"/>
    </row>
    <row r="54845" spans="25:25">
      <c r="Y54845" s="176"/>
    </row>
    <row r="54846" spans="25:25">
      <c r="Y54846" s="176"/>
    </row>
    <row r="54847" spans="25:25">
      <c r="Y54847" s="176"/>
    </row>
    <row r="54848" spans="25:25">
      <c r="Y54848" s="176"/>
    </row>
    <row r="54849" spans="25:25">
      <c r="Y54849" s="176"/>
    </row>
    <row r="54850" spans="25:25">
      <c r="Y54850" s="176"/>
    </row>
    <row r="54851" spans="25:25">
      <c r="Y54851" s="176"/>
    </row>
    <row r="54852" spans="25:25">
      <c r="Y54852" s="176"/>
    </row>
    <row r="54853" spans="25:25">
      <c r="Y54853" s="176"/>
    </row>
    <row r="54854" spans="25:25">
      <c r="Y54854" s="176"/>
    </row>
    <row r="54855" spans="25:25">
      <c r="Y54855" s="176"/>
    </row>
    <row r="54856" spans="25:25">
      <c r="Y54856" s="176"/>
    </row>
    <row r="54857" spans="25:25">
      <c r="Y54857" s="176"/>
    </row>
    <row r="54858" spans="25:25">
      <c r="Y54858" s="176"/>
    </row>
    <row r="54859" spans="25:25">
      <c r="Y54859" s="176"/>
    </row>
    <row r="54860" spans="25:25">
      <c r="Y54860" s="176"/>
    </row>
    <row r="54861" spans="25:25">
      <c r="Y54861" s="176"/>
    </row>
    <row r="54862" spans="25:25">
      <c r="Y54862" s="176"/>
    </row>
    <row r="54863" spans="25:25">
      <c r="Y54863" s="176"/>
    </row>
    <row r="54864" spans="25:25">
      <c r="Y54864" s="176"/>
    </row>
    <row r="54865" spans="25:25">
      <c r="Y54865" s="176"/>
    </row>
    <row r="54866" spans="25:25">
      <c r="Y54866" s="176"/>
    </row>
    <row r="54867" spans="25:25">
      <c r="Y54867" s="176"/>
    </row>
    <row r="54868" spans="25:25">
      <c r="Y54868" s="176"/>
    </row>
    <row r="54869" spans="25:25">
      <c r="Y54869" s="176"/>
    </row>
    <row r="54870" spans="25:25">
      <c r="Y54870" s="176"/>
    </row>
    <row r="54871" spans="25:25">
      <c r="Y54871" s="176"/>
    </row>
    <row r="54872" spans="25:25">
      <c r="Y54872" s="176"/>
    </row>
    <row r="54873" spans="25:25">
      <c r="Y54873" s="176"/>
    </row>
    <row r="54874" spans="25:25">
      <c r="Y54874" s="176"/>
    </row>
    <row r="54875" spans="25:25">
      <c r="Y54875" s="176"/>
    </row>
    <row r="54876" spans="25:25">
      <c r="Y54876" s="176"/>
    </row>
    <row r="54877" spans="25:25">
      <c r="Y54877" s="176"/>
    </row>
    <row r="54878" spans="25:25">
      <c r="Y54878" s="176"/>
    </row>
    <row r="54879" spans="25:25">
      <c r="Y54879" s="176"/>
    </row>
    <row r="54880" spans="25:25">
      <c r="Y54880" s="176"/>
    </row>
    <row r="54881" spans="25:25">
      <c r="Y54881" s="176"/>
    </row>
    <row r="54882" spans="25:25">
      <c r="Y54882" s="176"/>
    </row>
    <row r="54883" spans="25:25">
      <c r="Y54883" s="176"/>
    </row>
    <row r="54884" spans="25:25">
      <c r="Y54884" s="176"/>
    </row>
    <row r="54885" spans="25:25">
      <c r="Y54885" s="176"/>
    </row>
    <row r="54886" spans="25:25">
      <c r="Y54886" s="176"/>
    </row>
    <row r="54887" spans="25:25">
      <c r="Y54887" s="176"/>
    </row>
    <row r="54888" spans="25:25">
      <c r="Y54888" s="176"/>
    </row>
    <row r="54889" spans="25:25">
      <c r="Y54889" s="176"/>
    </row>
    <row r="54890" spans="25:25">
      <c r="Y54890" s="176"/>
    </row>
    <row r="54891" spans="25:25">
      <c r="Y54891" s="176"/>
    </row>
    <row r="54892" spans="25:25">
      <c r="Y54892" s="176"/>
    </row>
    <row r="54893" spans="25:25">
      <c r="Y54893" s="176"/>
    </row>
    <row r="54894" spans="25:25">
      <c r="Y54894" s="176"/>
    </row>
    <row r="54895" spans="25:25">
      <c r="Y54895" s="176"/>
    </row>
    <row r="54896" spans="25:25">
      <c r="Y54896" s="176"/>
    </row>
    <row r="54897" spans="25:25">
      <c r="Y54897" s="176"/>
    </row>
    <row r="54898" spans="25:25">
      <c r="Y54898" s="176"/>
    </row>
    <row r="54899" spans="25:25">
      <c r="Y54899" s="176"/>
    </row>
    <row r="54900" spans="25:25">
      <c r="Y54900" s="176"/>
    </row>
    <row r="54901" spans="25:25">
      <c r="Y54901" s="176"/>
    </row>
    <row r="54902" spans="25:25">
      <c r="Y54902" s="176"/>
    </row>
    <row r="54903" spans="25:25">
      <c r="Y54903" s="176"/>
    </row>
    <row r="54904" spans="25:25">
      <c r="Y54904" s="176"/>
    </row>
    <row r="54905" spans="25:25">
      <c r="Y54905" s="176"/>
    </row>
    <row r="54906" spans="25:25">
      <c r="Y54906" s="176"/>
    </row>
    <row r="54907" spans="25:25">
      <c r="Y54907" s="176"/>
    </row>
    <row r="54908" spans="25:25">
      <c r="Y54908" s="176"/>
    </row>
    <row r="54909" spans="25:25">
      <c r="Y54909" s="176"/>
    </row>
    <row r="54910" spans="25:25">
      <c r="Y54910" s="176"/>
    </row>
    <row r="54911" spans="25:25">
      <c r="Y54911" s="176"/>
    </row>
    <row r="54912" spans="25:25">
      <c r="Y54912" s="176"/>
    </row>
    <row r="54913" spans="25:25">
      <c r="Y54913" s="176"/>
    </row>
    <row r="54914" spans="25:25">
      <c r="Y54914" s="176"/>
    </row>
    <row r="54915" spans="25:25">
      <c r="Y54915" s="176"/>
    </row>
    <row r="54916" spans="25:25">
      <c r="Y54916" s="176"/>
    </row>
    <row r="54917" spans="25:25">
      <c r="Y54917" s="176"/>
    </row>
    <row r="54918" spans="25:25">
      <c r="Y54918" s="176"/>
    </row>
    <row r="54919" spans="25:25">
      <c r="Y54919" s="176"/>
    </row>
    <row r="54920" spans="25:25">
      <c r="Y54920" s="176"/>
    </row>
    <row r="54921" spans="25:25">
      <c r="Y54921" s="176"/>
    </row>
    <row r="54922" spans="25:25">
      <c r="Y54922" s="176"/>
    </row>
    <row r="54923" spans="25:25">
      <c r="Y54923" s="176"/>
    </row>
    <row r="54924" spans="25:25">
      <c r="Y54924" s="176"/>
    </row>
    <row r="54925" spans="25:25">
      <c r="Y54925" s="176"/>
    </row>
    <row r="54926" spans="25:25">
      <c r="Y54926" s="176"/>
    </row>
    <row r="54927" spans="25:25">
      <c r="Y54927" s="176"/>
    </row>
    <row r="54928" spans="25:25">
      <c r="Y54928" s="176"/>
    </row>
    <row r="54929" spans="25:25">
      <c r="Y54929" s="176"/>
    </row>
    <row r="54930" spans="25:25">
      <c r="Y54930" s="176"/>
    </row>
    <row r="54931" spans="25:25">
      <c r="Y54931" s="176"/>
    </row>
    <row r="54932" spans="25:25">
      <c r="Y54932" s="176"/>
    </row>
    <row r="54933" spans="25:25">
      <c r="Y54933" s="176"/>
    </row>
    <row r="54934" spans="25:25">
      <c r="Y54934" s="176"/>
    </row>
    <row r="54935" spans="25:25">
      <c r="Y54935" s="176"/>
    </row>
    <row r="54936" spans="25:25">
      <c r="Y54936" s="176"/>
    </row>
    <row r="54937" spans="25:25">
      <c r="Y54937" s="176"/>
    </row>
    <row r="54938" spans="25:25">
      <c r="Y54938" s="176"/>
    </row>
    <row r="54939" spans="25:25">
      <c r="Y54939" s="176"/>
    </row>
    <row r="54940" spans="25:25">
      <c r="Y54940" s="176"/>
    </row>
    <row r="54941" spans="25:25">
      <c r="Y54941" s="176"/>
    </row>
    <row r="54942" spans="25:25">
      <c r="Y54942" s="176"/>
    </row>
    <row r="54943" spans="25:25">
      <c r="Y54943" s="176"/>
    </row>
    <row r="54944" spans="25:25">
      <c r="Y54944" s="176"/>
    </row>
    <row r="54945" spans="25:25">
      <c r="Y54945" s="176"/>
    </row>
    <row r="54946" spans="25:25">
      <c r="Y54946" s="176"/>
    </row>
    <row r="54947" spans="25:25">
      <c r="Y54947" s="176"/>
    </row>
    <row r="54948" spans="25:25">
      <c r="Y54948" s="176"/>
    </row>
    <row r="54949" spans="25:25">
      <c r="Y54949" s="176"/>
    </row>
    <row r="54950" spans="25:25">
      <c r="Y54950" s="176"/>
    </row>
    <row r="54951" spans="25:25">
      <c r="Y54951" s="176"/>
    </row>
    <row r="54952" spans="25:25">
      <c r="Y54952" s="176"/>
    </row>
    <row r="54953" spans="25:25">
      <c r="Y54953" s="176"/>
    </row>
    <row r="54954" spans="25:25">
      <c r="Y54954" s="176"/>
    </row>
    <row r="54955" spans="25:25">
      <c r="Y54955" s="176"/>
    </row>
    <row r="54956" spans="25:25">
      <c r="Y54956" s="176"/>
    </row>
    <row r="54957" spans="25:25">
      <c r="Y54957" s="176"/>
    </row>
    <row r="54958" spans="25:25">
      <c r="Y54958" s="176"/>
    </row>
    <row r="54959" spans="25:25">
      <c r="Y54959" s="176"/>
    </row>
    <row r="54960" spans="25:25">
      <c r="Y54960" s="176"/>
    </row>
    <row r="54961" spans="25:25">
      <c r="Y54961" s="176"/>
    </row>
    <row r="54962" spans="25:25">
      <c r="Y54962" s="176"/>
    </row>
    <row r="54963" spans="25:25">
      <c r="Y54963" s="176"/>
    </row>
    <row r="54964" spans="25:25">
      <c r="Y54964" s="176"/>
    </row>
    <row r="54965" spans="25:25">
      <c r="Y54965" s="176"/>
    </row>
    <row r="54966" spans="25:25">
      <c r="Y54966" s="176"/>
    </row>
    <row r="54967" spans="25:25">
      <c r="Y54967" s="176"/>
    </row>
    <row r="54968" spans="25:25">
      <c r="Y54968" s="176"/>
    </row>
    <row r="54969" spans="25:25">
      <c r="Y54969" s="176"/>
    </row>
    <row r="54970" spans="25:25">
      <c r="Y54970" s="176"/>
    </row>
    <row r="54971" spans="25:25">
      <c r="Y54971" s="176"/>
    </row>
    <row r="54972" spans="25:25">
      <c r="Y54972" s="176"/>
    </row>
    <row r="54973" spans="25:25">
      <c r="Y54973" s="176"/>
    </row>
    <row r="54974" spans="25:25">
      <c r="Y54974" s="176"/>
    </row>
    <row r="54975" spans="25:25">
      <c r="Y54975" s="176"/>
    </row>
    <row r="54976" spans="25:25">
      <c r="Y54976" s="176"/>
    </row>
    <row r="54977" spans="25:25">
      <c r="Y54977" s="176"/>
    </row>
    <row r="54978" spans="25:25">
      <c r="Y54978" s="176"/>
    </row>
    <row r="54979" spans="25:25">
      <c r="Y54979" s="176"/>
    </row>
    <row r="54980" spans="25:25">
      <c r="Y54980" s="176"/>
    </row>
    <row r="54981" spans="25:25">
      <c r="Y54981" s="176"/>
    </row>
    <row r="54982" spans="25:25">
      <c r="Y54982" s="176"/>
    </row>
    <row r="54983" spans="25:25">
      <c r="Y54983" s="176"/>
    </row>
    <row r="54984" spans="25:25">
      <c r="Y54984" s="176"/>
    </row>
    <row r="54985" spans="25:25">
      <c r="Y54985" s="176"/>
    </row>
    <row r="54986" spans="25:25">
      <c r="Y54986" s="176"/>
    </row>
    <row r="54987" spans="25:25">
      <c r="Y54987" s="176"/>
    </row>
    <row r="54988" spans="25:25">
      <c r="Y54988" s="176"/>
    </row>
    <row r="54989" spans="25:25">
      <c r="Y54989" s="176"/>
    </row>
    <row r="54990" spans="25:25">
      <c r="Y54990" s="176"/>
    </row>
    <row r="54991" spans="25:25">
      <c r="Y54991" s="176"/>
    </row>
    <row r="54992" spans="25:25">
      <c r="Y54992" s="176"/>
    </row>
    <row r="54993" spans="25:25">
      <c r="Y54993" s="176"/>
    </row>
    <row r="54994" spans="25:25">
      <c r="Y54994" s="176"/>
    </row>
    <row r="54995" spans="25:25">
      <c r="Y54995" s="176"/>
    </row>
    <row r="54996" spans="25:25">
      <c r="Y54996" s="176"/>
    </row>
    <row r="54997" spans="25:25">
      <c r="Y54997" s="176"/>
    </row>
    <row r="54998" spans="25:25">
      <c r="Y54998" s="176"/>
    </row>
    <row r="54999" spans="25:25">
      <c r="Y54999" s="176"/>
    </row>
    <row r="55000" spans="25:25">
      <c r="Y55000" s="176"/>
    </row>
    <row r="55001" spans="25:25">
      <c r="Y55001" s="176"/>
    </row>
    <row r="55002" spans="25:25">
      <c r="Y55002" s="176"/>
    </row>
    <row r="55003" spans="25:25">
      <c r="Y55003" s="176"/>
    </row>
    <row r="55004" spans="25:25">
      <c r="Y55004" s="176"/>
    </row>
    <row r="55005" spans="25:25">
      <c r="Y55005" s="176"/>
    </row>
    <row r="55006" spans="25:25">
      <c r="Y55006" s="176"/>
    </row>
    <row r="55007" spans="25:25">
      <c r="Y55007" s="176"/>
    </row>
    <row r="55008" spans="25:25">
      <c r="Y55008" s="176"/>
    </row>
    <row r="55009" spans="25:25">
      <c r="Y55009" s="176"/>
    </row>
    <row r="55010" spans="25:25">
      <c r="Y55010" s="176"/>
    </row>
    <row r="55011" spans="25:25">
      <c r="Y55011" s="176"/>
    </row>
    <row r="55012" spans="25:25">
      <c r="Y55012" s="176"/>
    </row>
    <row r="55013" spans="25:25">
      <c r="Y55013" s="176"/>
    </row>
    <row r="55014" spans="25:25">
      <c r="Y55014" s="176"/>
    </row>
    <row r="55015" spans="25:25">
      <c r="Y55015" s="176"/>
    </row>
    <row r="55016" spans="25:25">
      <c r="Y55016" s="176"/>
    </row>
    <row r="55017" spans="25:25">
      <c r="Y55017" s="176"/>
    </row>
    <row r="55018" spans="25:25">
      <c r="Y55018" s="176"/>
    </row>
    <row r="55019" spans="25:25">
      <c r="Y55019" s="176"/>
    </row>
    <row r="55020" spans="25:25">
      <c r="Y55020" s="176"/>
    </row>
    <row r="55021" spans="25:25">
      <c r="Y55021" s="176"/>
    </row>
    <row r="55022" spans="25:25">
      <c r="Y55022" s="176"/>
    </row>
    <row r="55023" spans="25:25">
      <c r="Y55023" s="176"/>
    </row>
    <row r="55024" spans="25:25">
      <c r="Y55024" s="176"/>
    </row>
    <row r="55025" spans="25:25">
      <c r="Y55025" s="176"/>
    </row>
    <row r="55026" spans="25:25">
      <c r="Y55026" s="176"/>
    </row>
    <row r="55027" spans="25:25">
      <c r="Y55027" s="176"/>
    </row>
    <row r="55028" spans="25:25">
      <c r="Y55028" s="176"/>
    </row>
    <row r="55029" spans="25:25">
      <c r="Y55029" s="176"/>
    </row>
    <row r="55030" spans="25:25">
      <c r="Y55030" s="176"/>
    </row>
    <row r="55031" spans="25:25">
      <c r="Y55031" s="176"/>
    </row>
    <row r="55032" spans="25:25">
      <c r="Y55032" s="176"/>
    </row>
    <row r="55033" spans="25:25">
      <c r="Y55033" s="176"/>
    </row>
    <row r="55034" spans="25:25">
      <c r="Y55034" s="176"/>
    </row>
    <row r="55035" spans="25:25">
      <c r="Y55035" s="176"/>
    </row>
    <row r="55036" spans="25:25">
      <c r="Y55036" s="176"/>
    </row>
    <row r="55037" spans="25:25">
      <c r="Y55037" s="176"/>
    </row>
    <row r="55038" spans="25:25">
      <c r="Y55038" s="176"/>
    </row>
    <row r="55039" spans="25:25">
      <c r="Y55039" s="176"/>
    </row>
    <row r="55040" spans="25:25">
      <c r="Y55040" s="176"/>
    </row>
    <row r="55041" spans="25:25">
      <c r="Y55041" s="176"/>
    </row>
    <row r="55042" spans="25:25">
      <c r="Y55042" s="176"/>
    </row>
    <row r="55043" spans="25:25">
      <c r="Y55043" s="176"/>
    </row>
    <row r="55044" spans="25:25">
      <c r="Y55044" s="176"/>
    </row>
    <row r="55045" spans="25:25">
      <c r="Y55045" s="176"/>
    </row>
    <row r="55046" spans="25:25">
      <c r="Y55046" s="176"/>
    </row>
    <row r="55047" spans="25:25">
      <c r="Y55047" s="176"/>
    </row>
    <row r="55048" spans="25:25">
      <c r="Y55048" s="176"/>
    </row>
    <row r="55049" spans="25:25">
      <c r="Y55049" s="176"/>
    </row>
    <row r="55050" spans="25:25">
      <c r="Y55050" s="176"/>
    </row>
    <row r="55051" spans="25:25">
      <c r="Y55051" s="176"/>
    </row>
    <row r="55052" spans="25:25">
      <c r="Y55052" s="176"/>
    </row>
    <row r="55053" spans="25:25">
      <c r="Y55053" s="176"/>
    </row>
    <row r="55054" spans="25:25">
      <c r="Y55054" s="176"/>
    </row>
    <row r="55055" spans="25:25">
      <c r="Y55055" s="176"/>
    </row>
    <row r="55056" spans="25:25">
      <c r="Y55056" s="176"/>
    </row>
    <row r="55057" spans="25:25">
      <c r="Y55057" s="176"/>
    </row>
    <row r="55058" spans="25:25">
      <c r="Y55058" s="176"/>
    </row>
    <row r="55059" spans="25:25">
      <c r="Y55059" s="176"/>
    </row>
    <row r="55060" spans="25:25">
      <c r="Y55060" s="176"/>
    </row>
    <row r="55061" spans="25:25">
      <c r="Y55061" s="176"/>
    </row>
    <row r="55062" spans="25:25">
      <c r="Y55062" s="176"/>
    </row>
    <row r="55063" spans="25:25">
      <c r="Y55063" s="176"/>
    </row>
    <row r="55064" spans="25:25">
      <c r="Y55064" s="176"/>
    </row>
    <row r="55065" spans="25:25">
      <c r="Y55065" s="176"/>
    </row>
    <row r="55066" spans="25:25">
      <c r="Y55066" s="176"/>
    </row>
    <row r="55067" spans="25:25">
      <c r="Y55067" s="176"/>
    </row>
    <row r="55068" spans="25:25">
      <c r="Y55068" s="176"/>
    </row>
    <row r="55069" spans="25:25">
      <c r="Y55069" s="176"/>
    </row>
    <row r="55070" spans="25:25">
      <c r="Y55070" s="176"/>
    </row>
    <row r="55071" spans="25:25">
      <c r="Y55071" s="176"/>
    </row>
    <row r="55072" spans="25:25">
      <c r="Y55072" s="176"/>
    </row>
    <row r="55073" spans="25:25">
      <c r="Y55073" s="176"/>
    </row>
    <row r="55074" spans="25:25">
      <c r="Y55074" s="176"/>
    </row>
    <row r="55075" spans="25:25">
      <c r="Y55075" s="176"/>
    </row>
    <row r="55076" spans="25:25">
      <c r="Y55076" s="176"/>
    </row>
    <row r="55077" spans="25:25">
      <c r="Y55077" s="176"/>
    </row>
    <row r="55078" spans="25:25">
      <c r="Y55078" s="176"/>
    </row>
    <row r="55079" spans="25:25">
      <c r="Y55079" s="176"/>
    </row>
    <row r="55080" spans="25:25">
      <c r="Y55080" s="176"/>
    </row>
    <row r="55081" spans="25:25">
      <c r="Y55081" s="176"/>
    </row>
    <row r="55082" spans="25:25">
      <c r="Y55082" s="176"/>
    </row>
    <row r="55083" spans="25:25">
      <c r="Y55083" s="176"/>
    </row>
    <row r="55084" spans="25:25">
      <c r="Y55084" s="176"/>
    </row>
    <row r="55085" spans="25:25">
      <c r="Y55085" s="176"/>
    </row>
    <row r="55086" spans="25:25">
      <c r="Y55086" s="176"/>
    </row>
    <row r="55087" spans="25:25">
      <c r="Y55087" s="176"/>
    </row>
    <row r="55088" spans="25:25">
      <c r="Y55088" s="176"/>
    </row>
    <row r="55089" spans="25:25">
      <c r="Y55089" s="176"/>
    </row>
    <row r="55090" spans="25:25">
      <c r="Y55090" s="176"/>
    </row>
    <row r="55091" spans="25:25">
      <c r="Y55091" s="176"/>
    </row>
    <row r="55092" spans="25:25">
      <c r="Y55092" s="176"/>
    </row>
    <row r="55093" spans="25:25">
      <c r="Y55093" s="176"/>
    </row>
    <row r="55094" spans="25:25">
      <c r="Y55094" s="176"/>
    </row>
    <row r="55095" spans="25:25">
      <c r="Y55095" s="176"/>
    </row>
    <row r="55096" spans="25:25">
      <c r="Y55096" s="176"/>
    </row>
    <row r="55097" spans="25:25">
      <c r="Y55097" s="176"/>
    </row>
    <row r="55098" spans="25:25">
      <c r="Y55098" s="176"/>
    </row>
    <row r="55099" spans="25:25">
      <c r="Y55099" s="176"/>
    </row>
    <row r="55100" spans="25:25">
      <c r="Y55100" s="176"/>
    </row>
    <row r="55101" spans="25:25">
      <c r="Y55101" s="176"/>
    </row>
    <row r="55102" spans="25:25">
      <c r="Y55102" s="176"/>
    </row>
    <row r="55103" spans="25:25">
      <c r="Y55103" s="176"/>
    </row>
    <row r="55104" spans="25:25">
      <c r="Y55104" s="176"/>
    </row>
    <row r="55105" spans="25:25">
      <c r="Y55105" s="176"/>
    </row>
    <row r="55106" spans="25:25">
      <c r="Y55106" s="176"/>
    </row>
    <row r="55107" spans="25:25">
      <c r="Y55107" s="176"/>
    </row>
    <row r="55108" spans="25:25">
      <c r="Y55108" s="176"/>
    </row>
    <row r="55109" spans="25:25">
      <c r="Y55109" s="176"/>
    </row>
    <row r="55110" spans="25:25">
      <c r="Y55110" s="176"/>
    </row>
    <row r="55111" spans="25:25">
      <c r="Y55111" s="176"/>
    </row>
    <row r="55112" spans="25:25">
      <c r="Y55112" s="176"/>
    </row>
    <row r="55113" spans="25:25">
      <c r="Y55113" s="176"/>
    </row>
    <row r="55114" spans="25:25">
      <c r="Y55114" s="176"/>
    </row>
    <row r="55115" spans="25:25">
      <c r="Y55115" s="176"/>
    </row>
    <row r="55116" spans="25:25">
      <c r="Y55116" s="176"/>
    </row>
    <row r="55117" spans="25:25">
      <c r="Y55117" s="176"/>
    </row>
    <row r="55118" spans="25:25">
      <c r="Y55118" s="176"/>
    </row>
    <row r="55119" spans="25:25">
      <c r="Y55119" s="176"/>
    </row>
    <row r="55120" spans="25:25">
      <c r="Y55120" s="176"/>
    </row>
    <row r="55121" spans="25:25">
      <c r="Y55121" s="176"/>
    </row>
    <row r="55122" spans="25:25">
      <c r="Y55122" s="176"/>
    </row>
    <row r="55123" spans="25:25">
      <c r="Y55123" s="176"/>
    </row>
    <row r="55124" spans="25:25">
      <c r="Y55124" s="176"/>
    </row>
    <row r="55125" spans="25:25">
      <c r="Y55125" s="176"/>
    </row>
    <row r="55126" spans="25:25">
      <c r="Y55126" s="176"/>
    </row>
    <row r="55127" spans="25:25">
      <c r="Y55127" s="176"/>
    </row>
    <row r="55128" spans="25:25">
      <c r="Y55128" s="176"/>
    </row>
    <row r="55129" spans="25:25">
      <c r="Y55129" s="176"/>
    </row>
    <row r="55130" spans="25:25">
      <c r="Y55130" s="176"/>
    </row>
    <row r="55131" spans="25:25">
      <c r="Y55131" s="176"/>
    </row>
    <row r="55132" spans="25:25">
      <c r="Y55132" s="176"/>
    </row>
    <row r="55133" spans="25:25">
      <c r="Y55133" s="176"/>
    </row>
    <row r="55134" spans="25:25">
      <c r="Y55134" s="176"/>
    </row>
    <row r="55135" spans="25:25">
      <c r="Y55135" s="176"/>
    </row>
    <row r="55136" spans="25:25">
      <c r="Y55136" s="176"/>
    </row>
    <row r="55137" spans="25:25">
      <c r="Y55137" s="176"/>
    </row>
    <row r="55138" spans="25:25">
      <c r="Y55138" s="176"/>
    </row>
    <row r="55139" spans="25:25">
      <c r="Y55139" s="176"/>
    </row>
    <row r="55140" spans="25:25">
      <c r="Y55140" s="176"/>
    </row>
    <row r="55141" spans="25:25">
      <c r="Y55141" s="176"/>
    </row>
    <row r="55142" spans="25:25">
      <c r="Y55142" s="176"/>
    </row>
    <row r="55143" spans="25:25">
      <c r="Y55143" s="176"/>
    </row>
    <row r="55144" spans="25:25">
      <c r="Y55144" s="176"/>
    </row>
    <row r="55145" spans="25:25">
      <c r="Y55145" s="176"/>
    </row>
    <row r="55146" spans="25:25">
      <c r="Y55146" s="176"/>
    </row>
    <row r="55147" spans="25:25">
      <c r="Y55147" s="176"/>
    </row>
    <row r="55148" spans="25:25">
      <c r="Y55148" s="176"/>
    </row>
    <row r="55149" spans="25:25">
      <c r="Y55149" s="176"/>
    </row>
    <row r="55150" spans="25:25">
      <c r="Y55150" s="176"/>
    </row>
    <row r="55151" spans="25:25">
      <c r="Y55151" s="176"/>
    </row>
    <row r="55152" spans="25:25">
      <c r="Y55152" s="176"/>
    </row>
    <row r="55153" spans="25:25">
      <c r="Y55153" s="176"/>
    </row>
    <row r="55154" spans="25:25">
      <c r="Y55154" s="176"/>
    </row>
    <row r="55155" spans="25:25">
      <c r="Y55155" s="176"/>
    </row>
    <row r="55156" spans="25:25">
      <c r="Y55156" s="176"/>
    </row>
    <row r="55157" spans="25:25">
      <c r="Y55157" s="176"/>
    </row>
    <row r="55158" spans="25:25">
      <c r="Y55158" s="176"/>
    </row>
    <row r="55159" spans="25:25">
      <c r="Y55159" s="176"/>
    </row>
    <row r="55160" spans="25:25">
      <c r="Y55160" s="176"/>
    </row>
    <row r="55161" spans="25:25">
      <c r="Y55161" s="176"/>
    </row>
    <row r="55162" spans="25:25">
      <c r="Y55162" s="176"/>
    </row>
    <row r="55163" spans="25:25">
      <c r="Y55163" s="176"/>
    </row>
    <row r="55164" spans="25:25">
      <c r="Y55164" s="176"/>
    </row>
    <row r="55165" spans="25:25">
      <c r="Y55165" s="176"/>
    </row>
    <row r="55166" spans="25:25">
      <c r="Y55166" s="176"/>
    </row>
    <row r="55167" spans="25:25">
      <c r="Y55167" s="176"/>
    </row>
    <row r="55168" spans="25:25">
      <c r="Y55168" s="176"/>
    </row>
    <row r="55169" spans="25:25">
      <c r="Y55169" s="176"/>
    </row>
    <row r="55170" spans="25:25">
      <c r="Y55170" s="176"/>
    </row>
    <row r="55171" spans="25:25">
      <c r="Y55171" s="176"/>
    </row>
    <row r="55172" spans="25:25">
      <c r="Y55172" s="176"/>
    </row>
    <row r="55173" spans="25:25">
      <c r="Y55173" s="176"/>
    </row>
    <row r="55174" spans="25:25">
      <c r="Y55174" s="176"/>
    </row>
    <row r="55175" spans="25:25">
      <c r="Y55175" s="176"/>
    </row>
    <row r="55176" spans="25:25">
      <c r="Y55176" s="176"/>
    </row>
    <row r="55177" spans="25:25">
      <c r="Y55177" s="176"/>
    </row>
    <row r="55178" spans="25:25">
      <c r="Y55178" s="176"/>
    </row>
    <row r="55179" spans="25:25">
      <c r="Y55179" s="176"/>
    </row>
    <row r="55180" spans="25:25">
      <c r="Y55180" s="176"/>
    </row>
    <row r="55181" spans="25:25">
      <c r="Y55181" s="176"/>
    </row>
    <row r="55182" spans="25:25">
      <c r="Y55182" s="176"/>
    </row>
    <row r="55183" spans="25:25">
      <c r="Y55183" s="176"/>
    </row>
    <row r="55184" spans="25:25">
      <c r="Y55184" s="176"/>
    </row>
    <row r="55185" spans="25:25">
      <c r="Y55185" s="176"/>
    </row>
    <row r="55186" spans="25:25">
      <c r="Y55186" s="176"/>
    </row>
    <row r="55187" spans="25:25">
      <c r="Y55187" s="176"/>
    </row>
    <row r="55188" spans="25:25">
      <c r="Y55188" s="176"/>
    </row>
    <row r="55189" spans="25:25">
      <c r="Y55189" s="176"/>
    </row>
    <row r="55190" spans="25:25">
      <c r="Y55190" s="176"/>
    </row>
    <row r="55191" spans="25:25">
      <c r="Y55191" s="176"/>
    </row>
    <row r="55192" spans="25:25">
      <c r="Y55192" s="176"/>
    </row>
    <row r="55193" spans="25:25">
      <c r="Y55193" s="176"/>
    </row>
    <row r="55194" spans="25:25">
      <c r="Y55194" s="176"/>
    </row>
    <row r="55195" spans="25:25">
      <c r="Y55195" s="176"/>
    </row>
    <row r="55196" spans="25:25">
      <c r="Y55196" s="176"/>
    </row>
    <row r="55197" spans="25:25">
      <c r="Y55197" s="176"/>
    </row>
    <row r="55198" spans="25:25">
      <c r="Y55198" s="176"/>
    </row>
    <row r="55199" spans="25:25">
      <c r="Y55199" s="176"/>
    </row>
    <row r="55200" spans="25:25">
      <c r="Y55200" s="176"/>
    </row>
    <row r="55201" spans="25:25">
      <c r="Y55201" s="176"/>
    </row>
    <row r="55202" spans="25:25">
      <c r="Y55202" s="176"/>
    </row>
    <row r="55203" spans="25:25">
      <c r="Y55203" s="176"/>
    </row>
    <row r="55204" spans="25:25">
      <c r="Y55204" s="176"/>
    </row>
    <row r="55205" spans="25:25">
      <c r="Y55205" s="176"/>
    </row>
    <row r="55206" spans="25:25">
      <c r="Y55206" s="176"/>
    </row>
    <row r="55207" spans="25:25">
      <c r="Y55207" s="176"/>
    </row>
    <row r="55208" spans="25:25">
      <c r="Y55208" s="176"/>
    </row>
    <row r="55209" spans="25:25">
      <c r="Y55209" s="176"/>
    </row>
    <row r="55210" spans="25:25">
      <c r="Y55210" s="176"/>
    </row>
    <row r="55211" spans="25:25">
      <c r="Y55211" s="176"/>
    </row>
    <row r="55212" spans="25:25">
      <c r="Y55212" s="176"/>
    </row>
    <row r="55213" spans="25:25">
      <c r="Y55213" s="176"/>
    </row>
    <row r="55214" spans="25:25">
      <c r="Y55214" s="176"/>
    </row>
    <row r="55215" spans="25:25">
      <c r="Y55215" s="176"/>
    </row>
    <row r="55216" spans="25:25">
      <c r="Y55216" s="176"/>
    </row>
    <row r="55217" spans="25:25">
      <c r="Y55217" s="176"/>
    </row>
    <row r="55218" spans="25:25">
      <c r="Y55218" s="176"/>
    </row>
    <row r="55219" spans="25:25">
      <c r="Y55219" s="176"/>
    </row>
    <row r="55220" spans="25:25">
      <c r="Y55220" s="176"/>
    </row>
    <row r="55221" spans="25:25">
      <c r="Y55221" s="176"/>
    </row>
    <row r="55222" spans="25:25">
      <c r="Y55222" s="176"/>
    </row>
    <row r="55223" spans="25:25">
      <c r="Y55223" s="176"/>
    </row>
    <row r="55224" spans="25:25">
      <c r="Y55224" s="176"/>
    </row>
    <row r="55225" spans="25:25">
      <c r="Y55225" s="176"/>
    </row>
    <row r="55226" spans="25:25">
      <c r="Y55226" s="176"/>
    </row>
    <row r="55227" spans="25:25">
      <c r="Y55227" s="176"/>
    </row>
    <row r="55228" spans="25:25">
      <c r="Y55228" s="176"/>
    </row>
    <row r="55229" spans="25:25">
      <c r="Y55229" s="176"/>
    </row>
    <row r="55230" spans="25:25">
      <c r="Y55230" s="176"/>
    </row>
    <row r="55231" spans="25:25">
      <c r="Y55231" s="176"/>
    </row>
    <row r="55232" spans="25:25">
      <c r="Y55232" s="176"/>
    </row>
    <row r="55233" spans="25:25">
      <c r="Y55233" s="176"/>
    </row>
    <row r="55234" spans="25:25">
      <c r="Y55234" s="176"/>
    </row>
    <row r="55235" spans="25:25">
      <c r="Y55235" s="176"/>
    </row>
    <row r="55236" spans="25:25">
      <c r="Y55236" s="176"/>
    </row>
    <row r="55237" spans="25:25">
      <c r="Y55237" s="176"/>
    </row>
    <row r="55238" spans="25:25">
      <c r="Y55238" s="176"/>
    </row>
    <row r="55239" spans="25:25">
      <c r="Y55239" s="176"/>
    </row>
    <row r="55240" spans="25:25">
      <c r="Y55240" s="176"/>
    </row>
    <row r="55241" spans="25:25">
      <c r="Y55241" s="176"/>
    </row>
    <row r="55242" spans="25:25">
      <c r="Y55242" s="176"/>
    </row>
    <row r="55243" spans="25:25">
      <c r="Y55243" s="176"/>
    </row>
    <row r="55244" spans="25:25">
      <c r="Y55244" s="176"/>
    </row>
    <row r="55245" spans="25:25">
      <c r="Y55245" s="176"/>
    </row>
    <row r="55246" spans="25:25">
      <c r="Y55246" s="176"/>
    </row>
    <row r="55247" spans="25:25">
      <c r="Y55247" s="176"/>
    </row>
    <row r="55248" spans="25:25">
      <c r="Y55248" s="176"/>
    </row>
    <row r="55249" spans="25:25">
      <c r="Y55249" s="176"/>
    </row>
    <row r="55250" spans="25:25">
      <c r="Y55250" s="176"/>
    </row>
    <row r="55251" spans="25:25">
      <c r="Y55251" s="176"/>
    </row>
    <row r="55252" spans="25:25">
      <c r="Y55252" s="176"/>
    </row>
    <row r="55253" spans="25:25">
      <c r="Y55253" s="176"/>
    </row>
    <row r="55254" spans="25:25">
      <c r="Y55254" s="176"/>
    </row>
    <row r="55255" spans="25:25">
      <c r="Y55255" s="176"/>
    </row>
    <row r="55256" spans="25:25">
      <c r="Y55256" s="176"/>
    </row>
    <row r="55257" spans="25:25">
      <c r="Y55257" s="176"/>
    </row>
    <row r="55258" spans="25:25">
      <c r="Y55258" s="176"/>
    </row>
    <row r="55259" spans="25:25">
      <c r="Y55259" s="176"/>
    </row>
    <row r="55260" spans="25:25">
      <c r="Y55260" s="176"/>
    </row>
    <row r="55261" spans="25:25">
      <c r="Y55261" s="176"/>
    </row>
    <row r="55262" spans="25:25">
      <c r="Y55262" s="176"/>
    </row>
    <row r="55263" spans="25:25">
      <c r="Y55263" s="176"/>
    </row>
    <row r="55264" spans="25:25">
      <c r="Y55264" s="176"/>
    </row>
    <row r="55265" spans="25:25">
      <c r="Y55265" s="176"/>
    </row>
    <row r="55266" spans="25:25">
      <c r="Y55266" s="176"/>
    </row>
    <row r="55267" spans="25:25">
      <c r="Y55267" s="176"/>
    </row>
    <row r="55268" spans="25:25">
      <c r="Y55268" s="176"/>
    </row>
    <row r="55269" spans="25:25">
      <c r="Y55269" s="176"/>
    </row>
    <row r="55270" spans="25:25">
      <c r="Y55270" s="176"/>
    </row>
    <row r="55271" spans="25:25">
      <c r="Y55271" s="176"/>
    </row>
    <row r="55272" spans="25:25">
      <c r="Y55272" s="176"/>
    </row>
    <row r="55273" spans="25:25">
      <c r="Y55273" s="176"/>
    </row>
    <row r="55274" spans="25:25">
      <c r="Y55274" s="176"/>
    </row>
    <row r="55275" spans="25:25">
      <c r="Y55275" s="176"/>
    </row>
    <row r="55276" spans="25:25">
      <c r="Y55276" s="176"/>
    </row>
    <row r="55277" spans="25:25">
      <c r="Y55277" s="176"/>
    </row>
    <row r="55278" spans="25:25">
      <c r="Y55278" s="176"/>
    </row>
    <row r="55279" spans="25:25">
      <c r="Y55279" s="176"/>
    </row>
    <row r="55280" spans="25:25">
      <c r="Y55280" s="176"/>
    </row>
    <row r="55281" spans="25:25">
      <c r="Y55281" s="176"/>
    </row>
    <row r="55282" spans="25:25">
      <c r="Y55282" s="176"/>
    </row>
    <row r="55283" spans="25:25">
      <c r="Y55283" s="176"/>
    </row>
    <row r="55284" spans="25:25">
      <c r="Y55284" s="176"/>
    </row>
    <row r="55285" spans="25:25">
      <c r="Y55285" s="176"/>
    </row>
    <row r="55286" spans="25:25">
      <c r="Y55286" s="176"/>
    </row>
    <row r="55287" spans="25:25">
      <c r="Y55287" s="176"/>
    </row>
    <row r="55288" spans="25:25">
      <c r="Y55288" s="176"/>
    </row>
    <row r="55289" spans="25:25">
      <c r="Y55289" s="176"/>
    </row>
    <row r="55290" spans="25:25">
      <c r="Y55290" s="176"/>
    </row>
    <row r="55291" spans="25:25">
      <c r="Y55291" s="176"/>
    </row>
    <row r="55292" spans="25:25">
      <c r="Y55292" s="176"/>
    </row>
    <row r="55293" spans="25:25">
      <c r="Y55293" s="176"/>
    </row>
    <row r="55294" spans="25:25">
      <c r="Y55294" s="176"/>
    </row>
    <row r="55295" spans="25:25">
      <c r="Y55295" s="176"/>
    </row>
    <row r="55296" spans="25:25">
      <c r="Y55296" s="176"/>
    </row>
    <row r="55297" spans="25:25">
      <c r="Y55297" s="176"/>
    </row>
    <row r="55298" spans="25:25">
      <c r="Y55298" s="176"/>
    </row>
    <row r="55299" spans="25:25">
      <c r="Y55299" s="176"/>
    </row>
    <row r="55300" spans="25:25">
      <c r="Y55300" s="176"/>
    </row>
    <row r="55301" spans="25:25">
      <c r="Y55301" s="176"/>
    </row>
    <row r="55302" spans="25:25">
      <c r="Y55302" s="176"/>
    </row>
    <row r="55303" spans="25:25">
      <c r="Y55303" s="176"/>
    </row>
    <row r="55304" spans="25:25">
      <c r="Y55304" s="176"/>
    </row>
    <row r="55305" spans="25:25">
      <c r="Y55305" s="176"/>
    </row>
    <row r="55306" spans="25:25">
      <c r="Y55306" s="176"/>
    </row>
    <row r="55307" spans="25:25">
      <c r="Y55307" s="176"/>
    </row>
    <row r="55308" spans="25:25">
      <c r="Y55308" s="176"/>
    </row>
    <row r="55309" spans="25:25">
      <c r="Y55309" s="176"/>
    </row>
    <row r="55310" spans="25:25">
      <c r="Y55310" s="176"/>
    </row>
    <row r="55311" spans="25:25">
      <c r="Y55311" s="176"/>
    </row>
    <row r="55312" spans="25:25">
      <c r="Y55312" s="176"/>
    </row>
    <row r="55313" spans="25:25">
      <c r="Y55313" s="176"/>
    </row>
    <row r="55314" spans="25:25">
      <c r="Y55314" s="176"/>
    </row>
    <row r="55315" spans="25:25">
      <c r="Y55315" s="176"/>
    </row>
    <row r="55316" spans="25:25">
      <c r="Y55316" s="176"/>
    </row>
    <row r="55317" spans="25:25">
      <c r="Y55317" s="176"/>
    </row>
    <row r="55318" spans="25:25">
      <c r="Y55318" s="176"/>
    </row>
    <row r="55319" spans="25:25">
      <c r="Y55319" s="176"/>
    </row>
    <row r="55320" spans="25:25">
      <c r="Y55320" s="176"/>
    </row>
    <row r="55321" spans="25:25">
      <c r="Y55321" s="176"/>
    </row>
    <row r="55322" spans="25:25">
      <c r="Y55322" s="176"/>
    </row>
    <row r="55323" spans="25:25">
      <c r="Y55323" s="176"/>
    </row>
    <row r="55324" spans="25:25">
      <c r="Y55324" s="176"/>
    </row>
    <row r="55325" spans="25:25">
      <c r="Y55325" s="176"/>
    </row>
    <row r="55326" spans="25:25">
      <c r="Y55326" s="176"/>
    </row>
    <row r="55327" spans="25:25">
      <c r="Y55327" s="176"/>
    </row>
    <row r="55328" spans="25:25">
      <c r="Y55328" s="176"/>
    </row>
    <row r="55329" spans="25:25">
      <c r="Y55329" s="176"/>
    </row>
    <row r="55330" spans="25:25">
      <c r="Y55330" s="176"/>
    </row>
    <row r="55331" spans="25:25">
      <c r="Y55331" s="176"/>
    </row>
    <row r="55332" spans="25:25">
      <c r="Y55332" s="176"/>
    </row>
    <row r="55333" spans="25:25">
      <c r="Y55333" s="176"/>
    </row>
    <row r="55334" spans="25:25">
      <c r="Y55334" s="176"/>
    </row>
    <row r="55335" spans="25:25">
      <c r="Y55335" s="176"/>
    </row>
    <row r="55336" spans="25:25">
      <c r="Y55336" s="176"/>
    </row>
    <row r="55337" spans="25:25">
      <c r="Y55337" s="176"/>
    </row>
    <row r="55338" spans="25:25">
      <c r="Y55338" s="176"/>
    </row>
    <row r="55339" spans="25:25">
      <c r="Y55339" s="176"/>
    </row>
    <row r="55340" spans="25:25">
      <c r="Y55340" s="176"/>
    </row>
    <row r="55341" spans="25:25">
      <c r="Y55341" s="176"/>
    </row>
    <row r="55342" spans="25:25">
      <c r="Y55342" s="176"/>
    </row>
    <row r="55343" spans="25:25">
      <c r="Y55343" s="176"/>
    </row>
    <row r="55344" spans="25:25">
      <c r="Y55344" s="176"/>
    </row>
    <row r="55345" spans="25:25">
      <c r="Y55345" s="176"/>
    </row>
    <row r="55346" spans="25:25">
      <c r="Y55346" s="176"/>
    </row>
    <row r="55347" spans="25:25">
      <c r="Y55347" s="176"/>
    </row>
    <row r="55348" spans="25:25">
      <c r="Y55348" s="176"/>
    </row>
    <row r="55349" spans="25:25">
      <c r="Y55349" s="176"/>
    </row>
    <row r="55350" spans="25:25">
      <c r="Y55350" s="176"/>
    </row>
    <row r="55351" spans="25:25">
      <c r="Y55351" s="176"/>
    </row>
    <row r="55352" spans="25:25">
      <c r="Y55352" s="176"/>
    </row>
    <row r="55353" spans="25:25">
      <c r="Y55353" s="176"/>
    </row>
    <row r="55354" spans="25:25">
      <c r="Y55354" s="176"/>
    </row>
    <row r="55355" spans="25:25">
      <c r="Y55355" s="176"/>
    </row>
    <row r="55356" spans="25:25">
      <c r="Y55356" s="176"/>
    </row>
    <row r="55357" spans="25:25">
      <c r="Y55357" s="176"/>
    </row>
    <row r="55358" spans="25:25">
      <c r="Y55358" s="176"/>
    </row>
    <row r="55359" spans="25:25">
      <c r="Y55359" s="176"/>
    </row>
    <row r="55360" spans="25:25">
      <c r="Y55360" s="176"/>
    </row>
    <row r="55361" spans="25:25">
      <c r="Y55361" s="176"/>
    </row>
    <row r="55362" spans="25:25">
      <c r="Y55362" s="176"/>
    </row>
    <row r="55363" spans="25:25">
      <c r="Y55363" s="176"/>
    </row>
    <row r="55364" spans="25:25">
      <c r="Y55364" s="176"/>
    </row>
    <row r="55365" spans="25:25">
      <c r="Y55365" s="176"/>
    </row>
    <row r="55366" spans="25:25">
      <c r="Y55366" s="176"/>
    </row>
    <row r="55367" spans="25:25">
      <c r="Y55367" s="176"/>
    </row>
    <row r="55368" spans="25:25">
      <c r="Y55368" s="176"/>
    </row>
    <row r="55369" spans="25:25">
      <c r="Y55369" s="176"/>
    </row>
    <row r="55370" spans="25:25">
      <c r="Y55370" s="176"/>
    </row>
    <row r="55371" spans="25:25">
      <c r="Y55371" s="176"/>
    </row>
    <row r="55372" spans="25:25">
      <c r="Y55372" s="176"/>
    </row>
    <row r="55373" spans="25:25">
      <c r="Y55373" s="176"/>
    </row>
    <row r="55374" spans="25:25">
      <c r="Y55374" s="176"/>
    </row>
    <row r="55375" spans="25:25">
      <c r="Y55375" s="176"/>
    </row>
    <row r="55376" spans="25:25">
      <c r="Y55376" s="176"/>
    </row>
    <row r="55377" spans="25:25">
      <c r="Y55377" s="176"/>
    </row>
    <row r="55378" spans="25:25">
      <c r="Y55378" s="176"/>
    </row>
    <row r="55379" spans="25:25">
      <c r="Y55379" s="176"/>
    </row>
    <row r="55380" spans="25:25">
      <c r="Y55380" s="176"/>
    </row>
    <row r="55381" spans="25:25">
      <c r="Y55381" s="176"/>
    </row>
    <row r="55382" spans="25:25">
      <c r="Y55382" s="176"/>
    </row>
    <row r="55383" spans="25:25">
      <c r="Y55383" s="176"/>
    </row>
    <row r="55384" spans="25:25">
      <c r="Y55384" s="176"/>
    </row>
    <row r="55385" spans="25:25">
      <c r="Y55385" s="176"/>
    </row>
    <row r="55386" spans="25:25">
      <c r="Y55386" s="176"/>
    </row>
    <row r="55387" spans="25:25">
      <c r="Y55387" s="176"/>
    </row>
    <row r="55388" spans="25:25">
      <c r="Y55388" s="176"/>
    </row>
    <row r="55389" spans="25:25">
      <c r="Y55389" s="176"/>
    </row>
    <row r="55390" spans="25:25">
      <c r="Y55390" s="176"/>
    </row>
    <row r="55391" spans="25:25">
      <c r="Y55391" s="176"/>
    </row>
    <row r="55392" spans="25:25">
      <c r="Y55392" s="176"/>
    </row>
    <row r="55393" spans="25:25">
      <c r="Y55393" s="176"/>
    </row>
    <row r="55394" spans="25:25">
      <c r="Y55394" s="176"/>
    </row>
    <row r="55395" spans="25:25">
      <c r="Y55395" s="176"/>
    </row>
    <row r="55396" spans="25:25">
      <c r="Y55396" s="176"/>
    </row>
    <row r="55397" spans="25:25">
      <c r="Y55397" s="176"/>
    </row>
    <row r="55398" spans="25:25">
      <c r="Y55398" s="176"/>
    </row>
    <row r="55399" spans="25:25">
      <c r="Y55399" s="176"/>
    </row>
    <row r="55400" spans="25:25">
      <c r="Y55400" s="176"/>
    </row>
    <row r="55401" spans="25:25">
      <c r="Y55401" s="176"/>
    </row>
    <row r="55402" spans="25:25">
      <c r="Y55402" s="176"/>
    </row>
    <row r="55403" spans="25:25">
      <c r="Y55403" s="176"/>
    </row>
    <row r="55404" spans="25:25">
      <c r="Y55404" s="176"/>
    </row>
    <row r="55405" spans="25:25">
      <c r="Y55405" s="176"/>
    </row>
    <row r="55406" spans="25:25">
      <c r="Y55406" s="176"/>
    </row>
    <row r="55407" spans="25:25">
      <c r="Y55407" s="176"/>
    </row>
    <row r="55408" spans="25:25">
      <c r="Y55408" s="176"/>
    </row>
    <row r="55409" spans="25:25">
      <c r="Y55409" s="176"/>
    </row>
    <row r="55410" spans="25:25">
      <c r="Y55410" s="176"/>
    </row>
    <row r="55411" spans="25:25">
      <c r="Y55411" s="176"/>
    </row>
    <row r="55412" spans="25:25">
      <c r="Y55412" s="176"/>
    </row>
    <row r="55413" spans="25:25">
      <c r="Y55413" s="176"/>
    </row>
    <row r="55414" spans="25:25">
      <c r="Y55414" s="176"/>
    </row>
    <row r="55415" spans="25:25">
      <c r="Y55415" s="176"/>
    </row>
    <row r="55416" spans="25:25">
      <c r="Y55416" s="176"/>
    </row>
    <row r="55417" spans="25:25">
      <c r="Y55417" s="176"/>
    </row>
    <row r="55418" spans="25:25">
      <c r="Y55418" s="176"/>
    </row>
    <row r="55419" spans="25:25">
      <c r="Y55419" s="176"/>
    </row>
    <row r="55420" spans="25:25">
      <c r="Y55420" s="176"/>
    </row>
    <row r="55421" spans="25:25">
      <c r="Y55421" s="176"/>
    </row>
    <row r="55422" spans="25:25">
      <c r="Y55422" s="176"/>
    </row>
    <row r="55423" spans="25:25">
      <c r="Y55423" s="176"/>
    </row>
    <row r="55424" spans="25:25">
      <c r="Y55424" s="176"/>
    </row>
    <row r="55425" spans="25:25">
      <c r="Y55425" s="176"/>
    </row>
    <row r="55426" spans="25:25">
      <c r="Y55426" s="176"/>
    </row>
    <row r="55427" spans="25:25">
      <c r="Y55427" s="176"/>
    </row>
    <row r="55428" spans="25:25">
      <c r="Y55428" s="176"/>
    </row>
    <row r="55429" spans="25:25">
      <c r="Y55429" s="176"/>
    </row>
    <row r="55430" spans="25:25">
      <c r="Y55430" s="176"/>
    </row>
    <row r="55431" spans="25:25">
      <c r="Y55431" s="176"/>
    </row>
    <row r="55432" spans="25:25">
      <c r="Y55432" s="176"/>
    </row>
    <row r="55433" spans="25:25">
      <c r="Y55433" s="176"/>
    </row>
    <row r="55434" spans="25:25">
      <c r="Y55434" s="176"/>
    </row>
    <row r="55435" spans="25:25">
      <c r="Y55435" s="176"/>
    </row>
    <row r="55436" spans="25:25">
      <c r="Y55436" s="176"/>
    </row>
    <row r="55437" spans="25:25">
      <c r="Y55437" s="176"/>
    </row>
    <row r="55438" spans="25:25">
      <c r="Y55438" s="176"/>
    </row>
    <row r="55439" spans="25:25">
      <c r="Y55439" s="176"/>
    </row>
    <row r="55440" spans="25:25">
      <c r="Y55440" s="176"/>
    </row>
    <row r="55441" spans="25:25">
      <c r="Y55441" s="176"/>
    </row>
    <row r="55442" spans="25:25">
      <c r="Y55442" s="176"/>
    </row>
    <row r="55443" spans="25:25">
      <c r="Y55443" s="176"/>
    </row>
    <row r="55444" spans="25:25">
      <c r="Y55444" s="176"/>
    </row>
    <row r="55445" spans="25:25">
      <c r="Y55445" s="176"/>
    </row>
    <row r="55446" spans="25:25">
      <c r="Y55446" s="176"/>
    </row>
    <row r="55447" spans="25:25">
      <c r="Y55447" s="176"/>
    </row>
    <row r="55448" spans="25:25">
      <c r="Y55448" s="176"/>
    </row>
    <row r="55449" spans="25:25">
      <c r="Y55449" s="176"/>
    </row>
    <row r="55450" spans="25:25">
      <c r="Y55450" s="176"/>
    </row>
    <row r="55451" spans="25:25">
      <c r="Y55451" s="176"/>
    </row>
    <row r="55452" spans="25:25">
      <c r="Y55452" s="176"/>
    </row>
    <row r="55453" spans="25:25">
      <c r="Y55453" s="176"/>
    </row>
    <row r="55454" spans="25:25">
      <c r="Y55454" s="176"/>
    </row>
    <row r="55455" spans="25:25">
      <c r="Y55455" s="176"/>
    </row>
    <row r="55456" spans="25:25">
      <c r="Y55456" s="176"/>
    </row>
    <row r="55457" spans="25:25">
      <c r="Y55457" s="176"/>
    </row>
    <row r="55458" spans="25:25">
      <c r="Y55458" s="176"/>
    </row>
    <row r="55459" spans="25:25">
      <c r="Y55459" s="176"/>
    </row>
    <row r="55460" spans="25:25">
      <c r="Y55460" s="176"/>
    </row>
    <row r="55461" spans="25:25">
      <c r="Y55461" s="176"/>
    </row>
    <row r="55462" spans="25:25">
      <c r="Y55462" s="176"/>
    </row>
    <row r="55463" spans="25:25">
      <c r="Y55463" s="176"/>
    </row>
    <row r="55464" spans="25:25">
      <c r="Y55464" s="176"/>
    </row>
    <row r="55465" spans="25:25">
      <c r="Y55465" s="176"/>
    </row>
    <row r="55466" spans="25:25">
      <c r="Y55466" s="176"/>
    </row>
    <row r="55467" spans="25:25">
      <c r="Y55467" s="176"/>
    </row>
    <row r="55468" spans="25:25">
      <c r="Y55468" s="176"/>
    </row>
    <row r="55469" spans="25:25">
      <c r="Y55469" s="176"/>
    </row>
    <row r="55470" spans="25:25">
      <c r="Y55470" s="176"/>
    </row>
    <row r="55471" spans="25:25">
      <c r="Y55471" s="176"/>
    </row>
    <row r="55472" spans="25:25">
      <c r="Y55472" s="176"/>
    </row>
    <row r="55473" spans="25:25">
      <c r="Y55473" s="176"/>
    </row>
    <row r="55474" spans="25:25">
      <c r="Y55474" s="176"/>
    </row>
    <row r="55475" spans="25:25">
      <c r="Y55475" s="176"/>
    </row>
    <row r="55476" spans="25:25">
      <c r="Y55476" s="176"/>
    </row>
    <row r="55477" spans="25:25">
      <c r="Y55477" s="176"/>
    </row>
    <row r="55478" spans="25:25">
      <c r="Y55478" s="176"/>
    </row>
    <row r="55479" spans="25:25">
      <c r="Y55479" s="176"/>
    </row>
    <row r="55480" spans="25:25">
      <c r="Y55480" s="176"/>
    </row>
    <row r="55481" spans="25:25">
      <c r="Y55481" s="176"/>
    </row>
    <row r="55482" spans="25:25">
      <c r="Y55482" s="176"/>
    </row>
    <row r="55483" spans="25:25">
      <c r="Y55483" s="176"/>
    </row>
    <row r="55484" spans="25:25">
      <c r="Y55484" s="176"/>
    </row>
    <row r="55485" spans="25:25">
      <c r="Y55485" s="176"/>
    </row>
    <row r="55486" spans="25:25">
      <c r="Y55486" s="176"/>
    </row>
    <row r="55487" spans="25:25">
      <c r="Y55487" s="176"/>
    </row>
    <row r="55488" spans="25:25">
      <c r="Y55488" s="176"/>
    </row>
    <row r="55489" spans="25:25">
      <c r="Y55489" s="176"/>
    </row>
    <row r="55490" spans="25:25">
      <c r="Y55490" s="176"/>
    </row>
    <row r="55491" spans="25:25">
      <c r="Y55491" s="176"/>
    </row>
    <row r="55492" spans="25:25">
      <c r="Y55492" s="176"/>
    </row>
    <row r="55493" spans="25:25">
      <c r="Y55493" s="176"/>
    </row>
    <row r="55494" spans="25:25">
      <c r="Y55494" s="176"/>
    </row>
    <row r="55495" spans="25:25">
      <c r="Y55495" s="176"/>
    </row>
    <row r="55496" spans="25:25">
      <c r="Y55496" s="176"/>
    </row>
    <row r="55497" spans="25:25">
      <c r="Y55497" s="176"/>
    </row>
    <row r="55498" spans="25:25">
      <c r="Y55498" s="176"/>
    </row>
    <row r="55499" spans="25:25">
      <c r="Y55499" s="176"/>
    </row>
    <row r="55500" spans="25:25">
      <c r="Y55500" s="176"/>
    </row>
    <row r="55501" spans="25:25">
      <c r="Y55501" s="176"/>
    </row>
    <row r="55502" spans="25:25">
      <c r="Y55502" s="176"/>
    </row>
    <row r="55503" spans="25:25">
      <c r="Y55503" s="176"/>
    </row>
    <row r="55504" spans="25:25">
      <c r="Y55504" s="176"/>
    </row>
    <row r="55505" spans="25:25">
      <c r="Y55505" s="176"/>
    </row>
    <row r="55506" spans="25:25">
      <c r="Y55506" s="176"/>
    </row>
    <row r="55507" spans="25:25">
      <c r="Y55507" s="176"/>
    </row>
    <row r="55508" spans="25:25">
      <c r="Y55508" s="176"/>
    </row>
    <row r="55509" spans="25:25">
      <c r="Y55509" s="176"/>
    </row>
    <row r="55510" spans="25:25">
      <c r="Y55510" s="176"/>
    </row>
    <row r="55511" spans="25:25">
      <c r="Y55511" s="176"/>
    </row>
    <row r="55512" spans="25:25">
      <c r="Y55512" s="176"/>
    </row>
    <row r="55513" spans="25:25">
      <c r="Y55513" s="176"/>
    </row>
    <row r="55514" spans="25:25">
      <c r="Y55514" s="176"/>
    </row>
    <row r="55515" spans="25:25">
      <c r="Y55515" s="176"/>
    </row>
    <row r="55516" spans="25:25">
      <c r="Y55516" s="176"/>
    </row>
    <row r="55517" spans="25:25">
      <c r="Y55517" s="176"/>
    </row>
    <row r="55518" spans="25:25">
      <c r="Y55518" s="176"/>
    </row>
    <row r="55519" spans="25:25">
      <c r="Y55519" s="176"/>
    </row>
    <row r="55520" spans="25:25">
      <c r="Y55520" s="176"/>
    </row>
    <row r="55521" spans="25:25">
      <c r="Y55521" s="176"/>
    </row>
    <row r="55522" spans="25:25">
      <c r="Y55522" s="176"/>
    </row>
    <row r="55523" spans="25:25">
      <c r="Y55523" s="176"/>
    </row>
    <row r="55524" spans="25:25">
      <c r="Y55524" s="176"/>
    </row>
    <row r="55525" spans="25:25">
      <c r="Y55525" s="176"/>
    </row>
    <row r="55526" spans="25:25">
      <c r="Y55526" s="176"/>
    </row>
    <row r="55527" spans="25:25">
      <c r="Y55527" s="176"/>
    </row>
    <row r="55528" spans="25:25">
      <c r="Y55528" s="176"/>
    </row>
    <row r="55529" spans="25:25">
      <c r="Y55529" s="176"/>
    </row>
    <row r="55530" spans="25:25">
      <c r="Y55530" s="176"/>
    </row>
    <row r="55531" spans="25:25">
      <c r="Y55531" s="176"/>
    </row>
    <row r="55532" spans="25:25">
      <c r="Y55532" s="176"/>
    </row>
    <row r="55533" spans="25:25">
      <c r="Y55533" s="176"/>
    </row>
    <row r="55534" spans="25:25">
      <c r="Y55534" s="176"/>
    </row>
    <row r="55535" spans="25:25">
      <c r="Y55535" s="176"/>
    </row>
    <row r="55536" spans="25:25">
      <c r="Y55536" s="176"/>
    </row>
    <row r="55537" spans="25:25">
      <c r="Y55537" s="176"/>
    </row>
    <row r="55538" spans="25:25">
      <c r="Y55538" s="176"/>
    </row>
    <row r="55539" spans="25:25">
      <c r="Y55539" s="176"/>
    </row>
    <row r="55540" spans="25:25">
      <c r="Y55540" s="176"/>
    </row>
    <row r="55541" spans="25:25">
      <c r="Y55541" s="176"/>
    </row>
    <row r="55542" spans="25:25">
      <c r="Y55542" s="176"/>
    </row>
    <row r="55543" spans="25:25">
      <c r="Y55543" s="176"/>
    </row>
    <row r="55544" spans="25:25">
      <c r="Y55544" s="176"/>
    </row>
    <row r="55545" spans="25:25">
      <c r="Y55545" s="176"/>
    </row>
    <row r="55546" spans="25:25">
      <c r="Y55546" s="176"/>
    </row>
    <row r="55547" spans="25:25">
      <c r="Y55547" s="176"/>
    </row>
    <row r="55548" spans="25:25">
      <c r="Y55548" s="176"/>
    </row>
    <row r="55549" spans="25:25">
      <c r="Y55549" s="176"/>
    </row>
    <row r="55550" spans="25:25">
      <c r="Y55550" s="176"/>
    </row>
    <row r="55551" spans="25:25">
      <c r="Y55551" s="176"/>
    </row>
    <row r="55552" spans="25:25">
      <c r="Y55552" s="176"/>
    </row>
    <row r="55553" spans="25:25">
      <c r="Y55553" s="176"/>
    </row>
    <row r="55554" spans="25:25">
      <c r="Y55554" s="176"/>
    </row>
    <row r="55555" spans="25:25">
      <c r="Y55555" s="176"/>
    </row>
    <row r="55556" spans="25:25">
      <c r="Y55556" s="176"/>
    </row>
    <row r="55557" spans="25:25">
      <c r="Y55557" s="176"/>
    </row>
    <row r="55558" spans="25:25">
      <c r="Y55558" s="176"/>
    </row>
    <row r="55559" spans="25:25">
      <c r="Y55559" s="176"/>
    </row>
    <row r="55560" spans="25:25">
      <c r="Y55560" s="176"/>
    </row>
    <row r="55561" spans="25:25">
      <c r="Y55561" s="176"/>
    </row>
    <row r="55562" spans="25:25">
      <c r="Y55562" s="176"/>
    </row>
    <row r="55563" spans="25:25">
      <c r="Y55563" s="176"/>
    </row>
    <row r="55564" spans="25:25">
      <c r="Y55564" s="176"/>
    </row>
    <row r="55565" spans="25:25">
      <c r="Y55565" s="176"/>
    </row>
    <row r="55566" spans="25:25">
      <c r="Y55566" s="176"/>
    </row>
    <row r="55567" spans="25:25">
      <c r="Y55567" s="176"/>
    </row>
    <row r="55568" spans="25:25">
      <c r="Y55568" s="176"/>
    </row>
    <row r="55569" spans="25:25">
      <c r="Y55569" s="176"/>
    </row>
    <row r="55570" spans="25:25">
      <c r="Y55570" s="176"/>
    </row>
    <row r="55571" spans="25:25">
      <c r="Y55571" s="176"/>
    </row>
    <row r="55572" spans="25:25">
      <c r="Y55572" s="176"/>
    </row>
    <row r="55573" spans="25:25">
      <c r="Y55573" s="176"/>
    </row>
    <row r="55574" spans="25:25">
      <c r="Y55574" s="176"/>
    </row>
    <row r="55575" spans="25:25">
      <c r="Y55575" s="176"/>
    </row>
    <row r="55576" spans="25:25">
      <c r="Y55576" s="176"/>
    </row>
    <row r="55577" spans="25:25">
      <c r="Y55577" s="176"/>
    </row>
    <row r="55578" spans="25:25">
      <c r="Y55578" s="176"/>
    </row>
    <row r="55579" spans="25:25">
      <c r="Y55579" s="176"/>
    </row>
    <row r="55580" spans="25:25">
      <c r="Y55580" s="176"/>
    </row>
    <row r="55581" spans="25:25">
      <c r="Y55581" s="176"/>
    </row>
    <row r="55582" spans="25:25">
      <c r="Y55582" s="176"/>
    </row>
    <row r="55583" spans="25:25">
      <c r="Y55583" s="176"/>
    </row>
    <row r="55584" spans="25:25">
      <c r="Y55584" s="176"/>
    </row>
    <row r="55585" spans="25:25">
      <c r="Y55585" s="176"/>
    </row>
    <row r="55586" spans="25:25">
      <c r="Y55586" s="176"/>
    </row>
    <row r="55587" spans="25:25">
      <c r="Y55587" s="176"/>
    </row>
    <row r="55588" spans="25:25">
      <c r="Y55588" s="176"/>
    </row>
    <row r="55589" spans="25:25">
      <c r="Y55589" s="176"/>
    </row>
    <row r="55590" spans="25:25">
      <c r="Y55590" s="176"/>
    </row>
    <row r="55591" spans="25:25">
      <c r="Y55591" s="176"/>
    </row>
    <row r="55592" spans="25:25">
      <c r="Y55592" s="176"/>
    </row>
    <row r="55593" spans="25:25">
      <c r="Y55593" s="176"/>
    </row>
    <row r="55594" spans="25:25">
      <c r="Y55594" s="176"/>
    </row>
    <row r="55595" spans="25:25">
      <c r="Y55595" s="176"/>
    </row>
    <row r="55596" spans="25:25">
      <c r="Y55596" s="176"/>
    </row>
    <row r="55597" spans="25:25">
      <c r="Y55597" s="176"/>
    </row>
    <row r="55598" spans="25:25">
      <c r="Y55598" s="176"/>
    </row>
    <row r="55599" spans="25:25">
      <c r="Y55599" s="176"/>
    </row>
    <row r="55600" spans="25:25">
      <c r="Y55600" s="176"/>
    </row>
    <row r="55601" spans="25:25">
      <c r="Y55601" s="176"/>
    </row>
    <row r="55602" spans="25:25">
      <c r="Y55602" s="176"/>
    </row>
    <row r="55603" spans="25:25">
      <c r="Y55603" s="176"/>
    </row>
    <row r="55604" spans="25:25">
      <c r="Y55604" s="176"/>
    </row>
    <row r="55605" spans="25:25">
      <c r="Y55605" s="176"/>
    </row>
    <row r="55606" spans="25:25">
      <c r="Y55606" s="176"/>
    </row>
    <row r="55607" spans="25:25">
      <c r="Y55607" s="176"/>
    </row>
    <row r="55608" spans="25:25">
      <c r="Y55608" s="176"/>
    </row>
    <row r="55609" spans="25:25">
      <c r="Y55609" s="176"/>
    </row>
    <row r="55610" spans="25:25">
      <c r="Y55610" s="176"/>
    </row>
    <row r="55611" spans="25:25">
      <c r="Y55611" s="176"/>
    </row>
    <row r="55612" spans="25:25">
      <c r="Y55612" s="176"/>
    </row>
    <row r="55613" spans="25:25">
      <c r="Y55613" s="176"/>
    </row>
    <row r="55614" spans="25:25">
      <c r="Y55614" s="176"/>
    </row>
    <row r="55615" spans="25:25">
      <c r="Y55615" s="176"/>
    </row>
    <row r="55616" spans="25:25">
      <c r="Y55616" s="176"/>
    </row>
    <row r="55617" spans="25:25">
      <c r="Y55617" s="176"/>
    </row>
    <row r="55618" spans="25:25">
      <c r="Y55618" s="176"/>
    </row>
    <row r="55619" spans="25:25">
      <c r="Y55619" s="176"/>
    </row>
    <row r="55620" spans="25:25">
      <c r="Y55620" s="176"/>
    </row>
    <row r="55621" spans="25:25">
      <c r="Y55621" s="176"/>
    </row>
    <row r="55622" spans="25:25">
      <c r="Y55622" s="176"/>
    </row>
    <row r="55623" spans="25:25">
      <c r="Y55623" s="176"/>
    </row>
    <row r="55624" spans="25:25">
      <c r="Y55624" s="176"/>
    </row>
    <row r="55625" spans="25:25">
      <c r="Y55625" s="176"/>
    </row>
    <row r="55626" spans="25:25">
      <c r="Y55626" s="176"/>
    </row>
    <row r="55627" spans="25:25">
      <c r="Y55627" s="176"/>
    </row>
    <row r="55628" spans="25:25">
      <c r="Y55628" s="176"/>
    </row>
    <row r="55629" spans="25:25">
      <c r="Y55629" s="176"/>
    </row>
    <row r="55630" spans="25:25">
      <c r="Y55630" s="176"/>
    </row>
    <row r="55631" spans="25:25">
      <c r="Y55631" s="176"/>
    </row>
    <row r="55632" spans="25:25">
      <c r="Y55632" s="176"/>
    </row>
    <row r="55633" spans="25:25">
      <c r="Y55633" s="176"/>
    </row>
    <row r="55634" spans="25:25">
      <c r="Y55634" s="176"/>
    </row>
    <row r="55635" spans="25:25">
      <c r="Y55635" s="176"/>
    </row>
    <row r="55636" spans="25:25">
      <c r="Y55636" s="176"/>
    </row>
    <row r="55637" spans="25:25">
      <c r="Y55637" s="176"/>
    </row>
    <row r="55638" spans="25:25">
      <c r="Y55638" s="176"/>
    </row>
    <row r="55639" spans="25:25">
      <c r="Y55639" s="176"/>
    </row>
    <row r="55640" spans="25:25">
      <c r="Y55640" s="176"/>
    </row>
    <row r="55641" spans="25:25">
      <c r="Y55641" s="176"/>
    </row>
    <row r="55642" spans="25:25">
      <c r="Y55642" s="176"/>
    </row>
    <row r="55643" spans="25:25">
      <c r="Y55643" s="176"/>
    </row>
    <row r="55644" spans="25:25">
      <c r="Y55644" s="176"/>
    </row>
    <row r="55645" spans="25:25">
      <c r="Y55645" s="176"/>
    </row>
    <row r="55646" spans="25:25">
      <c r="Y55646" s="176"/>
    </row>
    <row r="55647" spans="25:25">
      <c r="Y55647" s="176"/>
    </row>
    <row r="55648" spans="25:25">
      <c r="Y55648" s="176"/>
    </row>
    <row r="55649" spans="25:25">
      <c r="Y55649" s="176"/>
    </row>
    <row r="55650" spans="25:25">
      <c r="Y55650" s="176"/>
    </row>
    <row r="55651" spans="25:25">
      <c r="Y55651" s="176"/>
    </row>
    <row r="55652" spans="25:25">
      <c r="Y55652" s="176"/>
    </row>
    <row r="55653" spans="25:25">
      <c r="Y55653" s="176"/>
    </row>
    <row r="55654" spans="25:25">
      <c r="Y55654" s="176"/>
    </row>
    <row r="55655" spans="25:25">
      <c r="Y55655" s="176"/>
    </row>
    <row r="55656" spans="25:25">
      <c r="Y55656" s="176"/>
    </row>
    <row r="55657" spans="25:25">
      <c r="Y55657" s="176"/>
    </row>
    <row r="55658" spans="25:25">
      <c r="Y55658" s="176"/>
    </row>
    <row r="55659" spans="25:25">
      <c r="Y55659" s="176"/>
    </row>
    <row r="55660" spans="25:25">
      <c r="Y55660" s="176"/>
    </row>
    <row r="55661" spans="25:25">
      <c r="Y55661" s="176"/>
    </row>
    <row r="55662" spans="25:25">
      <c r="Y55662" s="176"/>
    </row>
    <row r="55663" spans="25:25">
      <c r="Y55663" s="176"/>
    </row>
    <row r="55664" spans="25:25">
      <c r="Y55664" s="176"/>
    </row>
    <row r="55665" spans="25:25">
      <c r="Y55665" s="176"/>
    </row>
    <row r="55666" spans="25:25">
      <c r="Y55666" s="176"/>
    </row>
    <row r="55667" spans="25:25">
      <c r="Y55667" s="176"/>
    </row>
    <row r="55668" spans="25:25">
      <c r="Y55668" s="176"/>
    </row>
    <row r="55669" spans="25:25">
      <c r="Y55669" s="176"/>
    </row>
    <row r="55670" spans="25:25">
      <c r="Y55670" s="176"/>
    </row>
    <row r="55671" spans="25:25">
      <c r="Y55671" s="176"/>
    </row>
    <row r="55672" spans="25:25">
      <c r="Y55672" s="176"/>
    </row>
    <row r="55673" spans="25:25">
      <c r="Y55673" s="176"/>
    </row>
    <row r="55674" spans="25:25">
      <c r="Y55674" s="176"/>
    </row>
    <row r="55675" spans="25:25">
      <c r="Y55675" s="176"/>
    </row>
    <row r="55676" spans="25:25">
      <c r="Y55676" s="176"/>
    </row>
    <row r="55677" spans="25:25">
      <c r="Y55677" s="176"/>
    </row>
    <row r="55678" spans="25:25">
      <c r="Y55678" s="176"/>
    </row>
    <row r="55679" spans="25:25">
      <c r="Y55679" s="176"/>
    </row>
    <row r="55680" spans="25:25">
      <c r="Y55680" s="176"/>
    </row>
    <row r="55681" spans="25:25">
      <c r="Y55681" s="176"/>
    </row>
    <row r="55682" spans="25:25">
      <c r="Y55682" s="176"/>
    </row>
    <row r="55683" spans="25:25">
      <c r="Y55683" s="176"/>
    </row>
    <row r="55684" spans="25:25">
      <c r="Y55684" s="176"/>
    </row>
    <row r="55685" spans="25:25">
      <c r="Y55685" s="176"/>
    </row>
    <row r="55686" spans="25:25">
      <c r="Y55686" s="176"/>
    </row>
    <row r="55687" spans="25:25">
      <c r="Y55687" s="176"/>
    </row>
    <row r="55688" spans="25:25">
      <c r="Y55688" s="176"/>
    </row>
    <row r="55689" spans="25:25">
      <c r="Y55689" s="176"/>
    </row>
    <row r="55690" spans="25:25">
      <c r="Y55690" s="176"/>
    </row>
    <row r="55691" spans="25:25">
      <c r="Y55691" s="176"/>
    </row>
    <row r="55692" spans="25:25">
      <c r="Y55692" s="176"/>
    </row>
    <row r="55693" spans="25:25">
      <c r="Y55693" s="176"/>
    </row>
    <row r="55694" spans="25:25">
      <c r="Y55694" s="176"/>
    </row>
    <row r="55695" spans="25:25">
      <c r="Y55695" s="176"/>
    </row>
    <row r="55696" spans="25:25">
      <c r="Y55696" s="176"/>
    </row>
    <row r="55697" spans="25:25">
      <c r="Y55697" s="176"/>
    </row>
    <row r="55698" spans="25:25">
      <c r="Y55698" s="176"/>
    </row>
    <row r="55699" spans="25:25">
      <c r="Y55699" s="176"/>
    </row>
    <row r="55700" spans="25:25">
      <c r="Y55700" s="176"/>
    </row>
    <row r="55701" spans="25:25">
      <c r="Y55701" s="176"/>
    </row>
    <row r="55702" spans="25:25">
      <c r="Y55702" s="176"/>
    </row>
    <row r="55703" spans="25:25">
      <c r="Y55703" s="176"/>
    </row>
    <row r="55704" spans="25:25">
      <c r="Y55704" s="176"/>
    </row>
    <row r="55705" spans="25:25">
      <c r="Y55705" s="176"/>
    </row>
    <row r="55706" spans="25:25">
      <c r="Y55706" s="176"/>
    </row>
    <row r="55707" spans="25:25">
      <c r="Y55707" s="176"/>
    </row>
    <row r="55708" spans="25:25">
      <c r="Y55708" s="176"/>
    </row>
    <row r="55709" spans="25:25">
      <c r="Y55709" s="176"/>
    </row>
    <row r="55710" spans="25:25">
      <c r="Y55710" s="176"/>
    </row>
    <row r="55711" spans="25:25">
      <c r="Y55711" s="176"/>
    </row>
    <row r="55712" spans="25:25">
      <c r="Y55712" s="176"/>
    </row>
    <row r="55713" spans="25:25">
      <c r="Y55713" s="176"/>
    </row>
    <row r="55714" spans="25:25">
      <c r="Y55714" s="176"/>
    </row>
    <row r="55715" spans="25:25">
      <c r="Y55715" s="176"/>
    </row>
    <row r="55716" spans="25:25">
      <c r="Y55716" s="176"/>
    </row>
    <row r="55717" spans="25:25">
      <c r="Y55717" s="176"/>
    </row>
    <row r="55718" spans="25:25">
      <c r="Y55718" s="176"/>
    </row>
    <row r="55719" spans="25:25">
      <c r="Y55719" s="176"/>
    </row>
    <row r="55720" spans="25:25">
      <c r="Y55720" s="176"/>
    </row>
    <row r="55721" spans="25:25">
      <c r="Y55721" s="176"/>
    </row>
    <row r="55722" spans="25:25">
      <c r="Y55722" s="176"/>
    </row>
    <row r="55723" spans="25:25">
      <c r="Y55723" s="176"/>
    </row>
    <row r="55724" spans="25:25">
      <c r="Y55724" s="176"/>
    </row>
    <row r="55725" spans="25:25">
      <c r="Y55725" s="176"/>
    </row>
    <row r="55726" spans="25:25">
      <c r="Y55726" s="176"/>
    </row>
    <row r="55727" spans="25:25">
      <c r="Y55727" s="176"/>
    </row>
    <row r="55728" spans="25:25">
      <c r="Y55728" s="176"/>
    </row>
    <row r="55729" spans="25:25">
      <c r="Y55729" s="176"/>
    </row>
    <row r="55730" spans="25:25">
      <c r="Y55730" s="176"/>
    </row>
    <row r="55731" spans="25:25">
      <c r="Y55731" s="176"/>
    </row>
    <row r="55732" spans="25:25">
      <c r="Y55732" s="176"/>
    </row>
    <row r="55733" spans="25:25">
      <c r="Y55733" s="176"/>
    </row>
    <row r="55734" spans="25:25">
      <c r="Y55734" s="176"/>
    </row>
    <row r="55735" spans="25:25">
      <c r="Y55735" s="176"/>
    </row>
    <row r="55736" spans="25:25">
      <c r="Y55736" s="176"/>
    </row>
    <row r="55737" spans="25:25">
      <c r="Y55737" s="176"/>
    </row>
    <row r="55738" spans="25:25">
      <c r="Y55738" s="176"/>
    </row>
    <row r="55739" spans="25:25">
      <c r="Y55739" s="176"/>
    </row>
    <row r="55740" spans="25:25">
      <c r="Y55740" s="176"/>
    </row>
    <row r="55741" spans="25:25">
      <c r="Y55741" s="176"/>
    </row>
    <row r="55742" spans="25:25">
      <c r="Y55742" s="176"/>
    </row>
    <row r="55743" spans="25:25">
      <c r="Y55743" s="176"/>
    </row>
    <row r="55744" spans="25:25">
      <c r="Y55744" s="176"/>
    </row>
    <row r="55745" spans="25:25">
      <c r="Y55745" s="176"/>
    </row>
    <row r="55746" spans="25:25">
      <c r="Y55746" s="176"/>
    </row>
    <row r="55747" spans="25:25">
      <c r="Y55747" s="176"/>
    </row>
    <row r="55748" spans="25:25">
      <c r="Y55748" s="176"/>
    </row>
    <row r="55749" spans="25:25">
      <c r="Y55749" s="176"/>
    </row>
    <row r="55750" spans="25:25">
      <c r="Y55750" s="176"/>
    </row>
    <row r="55751" spans="25:25">
      <c r="Y55751" s="176"/>
    </row>
    <row r="55752" spans="25:25">
      <c r="Y55752" s="176"/>
    </row>
    <row r="55753" spans="25:25">
      <c r="Y55753" s="176"/>
    </row>
    <row r="55754" spans="25:25">
      <c r="Y55754" s="176"/>
    </row>
    <row r="55755" spans="25:25">
      <c r="Y55755" s="176"/>
    </row>
    <row r="55756" spans="25:25">
      <c r="Y55756" s="176"/>
    </row>
    <row r="55757" spans="25:25">
      <c r="Y55757" s="176"/>
    </row>
    <row r="55758" spans="25:25">
      <c r="Y55758" s="176"/>
    </row>
    <row r="55759" spans="25:25">
      <c r="Y55759" s="176"/>
    </row>
    <row r="55760" spans="25:25">
      <c r="Y55760" s="176"/>
    </row>
    <row r="55761" spans="25:25">
      <c r="Y55761" s="176"/>
    </row>
    <row r="55762" spans="25:25">
      <c r="Y55762" s="176"/>
    </row>
    <row r="55763" spans="25:25">
      <c r="Y55763" s="176"/>
    </row>
    <row r="55764" spans="25:25">
      <c r="Y55764" s="176"/>
    </row>
    <row r="55765" spans="25:25">
      <c r="Y55765" s="176"/>
    </row>
    <row r="55766" spans="25:25">
      <c r="Y55766" s="176"/>
    </row>
    <row r="55767" spans="25:25">
      <c r="Y55767" s="176"/>
    </row>
    <row r="55768" spans="25:25">
      <c r="Y55768" s="176"/>
    </row>
    <row r="55769" spans="25:25">
      <c r="Y55769" s="176"/>
    </row>
    <row r="55770" spans="25:25">
      <c r="Y55770" s="176"/>
    </row>
    <row r="55771" spans="25:25">
      <c r="Y55771" s="176"/>
    </row>
    <row r="55772" spans="25:25">
      <c r="Y55772" s="176"/>
    </row>
    <row r="55773" spans="25:25">
      <c r="Y55773" s="176"/>
    </row>
    <row r="55774" spans="25:25">
      <c r="Y55774" s="176"/>
    </row>
    <row r="55775" spans="25:25">
      <c r="Y55775" s="176"/>
    </row>
    <row r="55776" spans="25:25">
      <c r="Y55776" s="176"/>
    </row>
    <row r="55777" spans="25:25">
      <c r="Y55777" s="176"/>
    </row>
    <row r="55778" spans="25:25">
      <c r="Y55778" s="176"/>
    </row>
    <row r="55779" spans="25:25">
      <c r="Y55779" s="176"/>
    </row>
    <row r="55780" spans="25:25">
      <c r="Y55780" s="176"/>
    </row>
    <row r="55781" spans="25:25">
      <c r="Y55781" s="176"/>
    </row>
    <row r="55782" spans="25:25">
      <c r="Y55782" s="176"/>
    </row>
    <row r="55783" spans="25:25">
      <c r="Y55783" s="176"/>
    </row>
    <row r="55784" spans="25:25">
      <c r="Y55784" s="176"/>
    </row>
    <row r="55785" spans="25:25">
      <c r="Y55785" s="176"/>
    </row>
    <row r="55786" spans="25:25">
      <c r="Y55786" s="176"/>
    </row>
    <row r="55787" spans="25:25">
      <c r="Y55787" s="176"/>
    </row>
    <row r="55788" spans="25:25">
      <c r="Y55788" s="176"/>
    </row>
    <row r="55789" spans="25:25">
      <c r="Y55789" s="176"/>
    </row>
    <row r="55790" spans="25:25">
      <c r="Y55790" s="176"/>
    </row>
    <row r="55791" spans="25:25">
      <c r="Y55791" s="176"/>
    </row>
    <row r="55792" spans="25:25">
      <c r="Y55792" s="176"/>
    </row>
    <row r="55793" spans="25:25">
      <c r="Y55793" s="176"/>
    </row>
    <row r="55794" spans="25:25">
      <c r="Y55794" s="176"/>
    </row>
    <row r="55795" spans="25:25">
      <c r="Y55795" s="176"/>
    </row>
    <row r="55796" spans="25:25">
      <c r="Y55796" s="176"/>
    </row>
    <row r="55797" spans="25:25">
      <c r="Y55797" s="176"/>
    </row>
    <row r="55798" spans="25:25">
      <c r="Y55798" s="176"/>
    </row>
    <row r="55799" spans="25:25">
      <c r="Y55799" s="176"/>
    </row>
    <row r="55800" spans="25:25">
      <c r="Y55800" s="176"/>
    </row>
    <row r="55801" spans="25:25">
      <c r="Y55801" s="176"/>
    </row>
    <row r="55802" spans="25:25">
      <c r="Y55802" s="176"/>
    </row>
    <row r="55803" spans="25:25">
      <c r="Y55803" s="176"/>
    </row>
    <row r="55804" spans="25:25">
      <c r="Y55804" s="176"/>
    </row>
    <row r="55805" spans="25:25">
      <c r="Y55805" s="176"/>
    </row>
    <row r="55806" spans="25:25">
      <c r="Y55806" s="176"/>
    </row>
    <row r="55807" spans="25:25">
      <c r="Y55807" s="176"/>
    </row>
    <row r="55808" spans="25:25">
      <c r="Y55808" s="176"/>
    </row>
    <row r="55809" spans="25:25">
      <c r="Y55809" s="176"/>
    </row>
    <row r="55810" spans="25:25">
      <c r="Y55810" s="176"/>
    </row>
    <row r="55811" spans="25:25">
      <c r="Y55811" s="176"/>
    </row>
    <row r="55812" spans="25:25">
      <c r="Y55812" s="176"/>
    </row>
    <row r="55813" spans="25:25">
      <c r="Y55813" s="176"/>
    </row>
    <row r="55814" spans="25:25">
      <c r="Y55814" s="176"/>
    </row>
    <row r="55815" spans="25:25">
      <c r="Y55815" s="176"/>
    </row>
    <row r="55816" spans="25:25">
      <c r="Y55816" s="176"/>
    </row>
    <row r="55817" spans="25:25">
      <c r="Y55817" s="176"/>
    </row>
    <row r="55818" spans="25:25">
      <c r="Y55818" s="176"/>
    </row>
    <row r="55819" spans="25:25">
      <c r="Y55819" s="176"/>
    </row>
    <row r="55820" spans="25:25">
      <c r="Y55820" s="176"/>
    </row>
    <row r="55821" spans="25:25">
      <c r="Y55821" s="176"/>
    </row>
    <row r="55822" spans="25:25">
      <c r="Y55822" s="176"/>
    </row>
    <row r="55823" spans="25:25">
      <c r="Y55823" s="176"/>
    </row>
    <row r="55824" spans="25:25">
      <c r="Y55824" s="176"/>
    </row>
    <row r="55825" spans="25:25">
      <c r="Y55825" s="176"/>
    </row>
    <row r="55826" spans="25:25">
      <c r="Y55826" s="176"/>
    </row>
    <row r="55827" spans="25:25">
      <c r="Y55827" s="176"/>
    </row>
    <row r="55828" spans="25:25">
      <c r="Y55828" s="176"/>
    </row>
    <row r="55829" spans="25:25">
      <c r="Y55829" s="176"/>
    </row>
    <row r="55830" spans="25:25">
      <c r="Y55830" s="176"/>
    </row>
    <row r="55831" spans="25:25">
      <c r="Y55831" s="176"/>
    </row>
    <row r="55832" spans="25:25">
      <c r="Y55832" s="176"/>
    </row>
    <row r="55833" spans="25:25">
      <c r="Y55833" s="176"/>
    </row>
    <row r="55834" spans="25:25">
      <c r="Y55834" s="176"/>
    </row>
    <row r="55835" spans="25:25">
      <c r="Y55835" s="176"/>
    </row>
    <row r="55836" spans="25:25">
      <c r="Y55836" s="176"/>
    </row>
    <row r="55837" spans="25:25">
      <c r="Y55837" s="176"/>
    </row>
    <row r="55838" spans="25:25">
      <c r="Y55838" s="176"/>
    </row>
    <row r="55839" spans="25:25">
      <c r="Y55839" s="176"/>
    </row>
    <row r="55840" spans="25:25">
      <c r="Y55840" s="176"/>
    </row>
    <row r="55841" spans="25:25">
      <c r="Y55841" s="176"/>
    </row>
    <row r="55842" spans="25:25">
      <c r="Y55842" s="176"/>
    </row>
    <row r="55843" spans="25:25">
      <c r="Y55843" s="176"/>
    </row>
    <row r="55844" spans="25:25">
      <c r="Y55844" s="176"/>
    </row>
    <row r="55845" spans="25:25">
      <c r="Y55845" s="176"/>
    </row>
    <row r="55846" spans="25:25">
      <c r="Y55846" s="176"/>
    </row>
    <row r="55847" spans="25:25">
      <c r="Y55847" s="176"/>
    </row>
    <row r="55848" spans="25:25">
      <c r="Y55848" s="176"/>
    </row>
    <row r="55849" spans="25:25">
      <c r="Y55849" s="176"/>
    </row>
    <row r="55850" spans="25:25">
      <c r="Y55850" s="176"/>
    </row>
    <row r="55851" spans="25:25">
      <c r="Y55851" s="176"/>
    </row>
    <row r="55852" spans="25:25">
      <c r="Y55852" s="176"/>
    </row>
    <row r="55853" spans="25:25">
      <c r="Y55853" s="176"/>
    </row>
    <row r="55854" spans="25:25">
      <c r="Y55854" s="176"/>
    </row>
    <row r="55855" spans="25:25">
      <c r="Y55855" s="176"/>
    </row>
    <row r="55856" spans="25:25">
      <c r="Y55856" s="176"/>
    </row>
    <row r="55857" spans="25:25">
      <c r="Y55857" s="176"/>
    </row>
    <row r="55858" spans="25:25">
      <c r="Y55858" s="176"/>
    </row>
    <row r="55859" spans="25:25">
      <c r="Y55859" s="176"/>
    </row>
    <row r="55860" spans="25:25">
      <c r="Y55860" s="176"/>
    </row>
    <row r="55861" spans="25:25">
      <c r="Y55861" s="176"/>
    </row>
    <row r="55862" spans="25:25">
      <c r="Y55862" s="176"/>
    </row>
    <row r="55863" spans="25:25">
      <c r="Y55863" s="176"/>
    </row>
    <row r="55864" spans="25:25">
      <c r="Y55864" s="176"/>
    </row>
    <row r="55865" spans="25:25">
      <c r="Y55865" s="176"/>
    </row>
    <row r="55866" spans="25:25">
      <c r="Y55866" s="176"/>
    </row>
    <row r="55867" spans="25:25">
      <c r="Y55867" s="176"/>
    </row>
    <row r="55868" spans="25:25">
      <c r="Y55868" s="176"/>
    </row>
    <row r="55869" spans="25:25">
      <c r="Y55869" s="176"/>
    </row>
    <row r="55870" spans="25:25">
      <c r="Y55870" s="176"/>
    </row>
    <row r="55871" spans="25:25">
      <c r="Y55871" s="176"/>
    </row>
    <row r="55872" spans="25:25">
      <c r="Y55872" s="176"/>
    </row>
    <row r="55873" spans="25:25">
      <c r="Y55873" s="176"/>
    </row>
    <row r="55874" spans="25:25">
      <c r="Y55874" s="176"/>
    </row>
    <row r="55875" spans="25:25">
      <c r="Y55875" s="176"/>
    </row>
    <row r="55876" spans="25:25">
      <c r="Y55876" s="176"/>
    </row>
    <row r="55877" spans="25:25">
      <c r="Y55877" s="176"/>
    </row>
    <row r="55878" spans="25:25">
      <c r="Y55878" s="176"/>
    </row>
    <row r="55879" spans="25:25">
      <c r="Y55879" s="176"/>
    </row>
    <row r="55880" spans="25:25">
      <c r="Y55880" s="176"/>
    </row>
    <row r="55881" spans="25:25">
      <c r="Y55881" s="176"/>
    </row>
    <row r="55882" spans="25:25">
      <c r="Y55882" s="176"/>
    </row>
    <row r="55883" spans="25:25">
      <c r="Y55883" s="176"/>
    </row>
    <row r="55884" spans="25:25">
      <c r="Y55884" s="176"/>
    </row>
    <row r="55885" spans="25:25">
      <c r="Y55885" s="176"/>
    </row>
    <row r="55886" spans="25:25">
      <c r="Y55886" s="176"/>
    </row>
    <row r="55887" spans="25:25">
      <c r="Y55887" s="176"/>
    </row>
    <row r="55888" spans="25:25">
      <c r="Y55888" s="176"/>
    </row>
    <row r="55889" spans="25:25">
      <c r="Y55889" s="176"/>
    </row>
    <row r="55890" spans="25:25">
      <c r="Y55890" s="176"/>
    </row>
    <row r="55891" spans="25:25">
      <c r="Y55891" s="176"/>
    </row>
    <row r="55892" spans="25:25">
      <c r="Y55892" s="176"/>
    </row>
    <row r="55893" spans="25:25">
      <c r="Y55893" s="176"/>
    </row>
    <row r="55894" spans="25:25">
      <c r="Y55894" s="176"/>
    </row>
    <row r="55895" spans="25:25">
      <c r="Y55895" s="176"/>
    </row>
    <row r="55896" spans="25:25">
      <c r="Y55896" s="176"/>
    </row>
    <row r="55897" spans="25:25">
      <c r="Y55897" s="176"/>
    </row>
    <row r="55898" spans="25:25">
      <c r="Y55898" s="176"/>
    </row>
    <row r="55899" spans="25:25">
      <c r="Y55899" s="176"/>
    </row>
    <row r="55900" spans="25:25">
      <c r="Y55900" s="176"/>
    </row>
    <row r="55901" spans="25:25">
      <c r="Y55901" s="176"/>
    </row>
    <row r="55902" spans="25:25">
      <c r="Y55902" s="176"/>
    </row>
    <row r="55903" spans="25:25">
      <c r="Y55903" s="176"/>
    </row>
    <row r="55904" spans="25:25">
      <c r="Y55904" s="176"/>
    </row>
    <row r="55905" spans="25:25">
      <c r="Y55905" s="176"/>
    </row>
    <row r="55906" spans="25:25">
      <c r="Y55906" s="176"/>
    </row>
    <row r="55907" spans="25:25">
      <c r="Y55907" s="176"/>
    </row>
    <row r="55908" spans="25:25">
      <c r="Y55908" s="176"/>
    </row>
    <row r="55909" spans="25:25">
      <c r="Y55909" s="176"/>
    </row>
    <row r="55910" spans="25:25">
      <c r="Y55910" s="176"/>
    </row>
    <row r="55911" spans="25:25">
      <c r="Y55911" s="176"/>
    </row>
    <row r="55912" spans="25:25">
      <c r="Y55912" s="176"/>
    </row>
    <row r="55913" spans="25:25">
      <c r="Y55913" s="176"/>
    </row>
    <row r="55914" spans="25:25">
      <c r="Y55914" s="176"/>
    </row>
    <row r="55915" spans="25:25">
      <c r="Y55915" s="176"/>
    </row>
    <row r="55916" spans="25:25">
      <c r="Y55916" s="176"/>
    </row>
    <row r="55917" spans="25:25">
      <c r="Y55917" s="176"/>
    </row>
    <row r="55918" spans="25:25">
      <c r="Y55918" s="176"/>
    </row>
    <row r="55919" spans="25:25">
      <c r="Y55919" s="176"/>
    </row>
    <row r="55920" spans="25:25">
      <c r="Y55920" s="176"/>
    </row>
    <row r="55921" spans="25:25">
      <c r="Y55921" s="176"/>
    </row>
    <row r="55922" spans="25:25">
      <c r="Y55922" s="176"/>
    </row>
    <row r="55923" spans="25:25">
      <c r="Y55923" s="176"/>
    </row>
    <row r="55924" spans="25:25">
      <c r="Y55924" s="176"/>
    </row>
    <row r="55925" spans="25:25">
      <c r="Y55925" s="176"/>
    </row>
    <row r="55926" spans="25:25">
      <c r="Y55926" s="176"/>
    </row>
    <row r="55927" spans="25:25">
      <c r="Y55927" s="176"/>
    </row>
    <row r="55928" spans="25:25">
      <c r="Y55928" s="176"/>
    </row>
    <row r="55929" spans="25:25">
      <c r="Y55929" s="176"/>
    </row>
    <row r="55930" spans="25:25">
      <c r="Y55930" s="176"/>
    </row>
    <row r="55931" spans="25:25">
      <c r="Y55931" s="176"/>
    </row>
    <row r="55932" spans="25:25">
      <c r="Y55932" s="176"/>
    </row>
    <row r="55933" spans="25:25">
      <c r="Y55933" s="176"/>
    </row>
    <row r="55934" spans="25:25">
      <c r="Y55934" s="176"/>
    </row>
    <row r="55935" spans="25:25">
      <c r="Y55935" s="176"/>
    </row>
    <row r="55936" spans="25:25">
      <c r="Y55936" s="176"/>
    </row>
    <row r="55937" spans="25:25">
      <c r="Y55937" s="176"/>
    </row>
    <row r="55938" spans="25:25">
      <c r="Y55938" s="176"/>
    </row>
    <row r="55939" spans="25:25">
      <c r="Y55939" s="176"/>
    </row>
    <row r="55940" spans="25:25">
      <c r="Y55940" s="176"/>
    </row>
    <row r="55941" spans="25:25">
      <c r="Y55941" s="176"/>
    </row>
    <row r="55942" spans="25:25">
      <c r="Y55942" s="176"/>
    </row>
    <row r="55943" spans="25:25">
      <c r="Y55943" s="176"/>
    </row>
    <row r="55944" spans="25:25">
      <c r="Y55944" s="176"/>
    </row>
    <row r="55945" spans="25:25">
      <c r="Y55945" s="176"/>
    </row>
    <row r="55946" spans="25:25">
      <c r="Y55946" s="176"/>
    </row>
    <row r="55947" spans="25:25">
      <c r="Y55947" s="176"/>
    </row>
    <row r="55948" spans="25:25">
      <c r="Y55948" s="176"/>
    </row>
    <row r="55949" spans="25:25">
      <c r="Y55949" s="176"/>
    </row>
    <row r="55950" spans="25:25">
      <c r="Y55950" s="176"/>
    </row>
    <row r="55951" spans="25:25">
      <c r="Y55951" s="176"/>
    </row>
    <row r="55952" spans="25:25">
      <c r="Y55952" s="176"/>
    </row>
    <row r="55953" spans="25:25">
      <c r="Y55953" s="176"/>
    </row>
    <row r="55954" spans="25:25">
      <c r="Y55954" s="176"/>
    </row>
    <row r="55955" spans="25:25">
      <c r="Y55955" s="176"/>
    </row>
    <row r="55956" spans="25:25">
      <c r="Y55956" s="176"/>
    </row>
    <row r="55957" spans="25:25">
      <c r="Y55957" s="176"/>
    </row>
    <row r="55958" spans="25:25">
      <c r="Y55958" s="176"/>
    </row>
    <row r="55959" spans="25:25">
      <c r="Y55959" s="176"/>
    </row>
    <row r="55960" spans="25:25">
      <c r="Y55960" s="176"/>
    </row>
    <row r="55961" spans="25:25">
      <c r="Y55961" s="176"/>
    </row>
    <row r="55962" spans="25:25">
      <c r="Y55962" s="176"/>
    </row>
    <row r="55963" spans="25:25">
      <c r="Y55963" s="176"/>
    </row>
    <row r="55964" spans="25:25">
      <c r="Y55964" s="176"/>
    </row>
    <row r="55965" spans="25:25">
      <c r="Y55965" s="176"/>
    </row>
    <row r="55966" spans="25:25">
      <c r="Y55966" s="176"/>
    </row>
    <row r="55967" spans="25:25">
      <c r="Y55967" s="176"/>
    </row>
    <row r="55968" spans="25:25">
      <c r="Y55968" s="176"/>
    </row>
    <row r="55969" spans="25:25">
      <c r="Y55969" s="176"/>
    </row>
    <row r="55970" spans="25:25">
      <c r="Y55970" s="176"/>
    </row>
    <row r="55971" spans="25:25">
      <c r="Y55971" s="176"/>
    </row>
    <row r="55972" spans="25:25">
      <c r="Y55972" s="176"/>
    </row>
    <row r="55973" spans="25:25">
      <c r="Y55973" s="176"/>
    </row>
    <row r="55974" spans="25:25">
      <c r="Y55974" s="176"/>
    </row>
    <row r="55975" spans="25:25">
      <c r="Y55975" s="176"/>
    </row>
    <row r="55976" spans="25:25">
      <c r="Y55976" s="176"/>
    </row>
    <row r="55977" spans="25:25">
      <c r="Y55977" s="176"/>
    </row>
    <row r="55978" spans="25:25">
      <c r="Y55978" s="176"/>
    </row>
    <row r="55979" spans="25:25">
      <c r="Y55979" s="176"/>
    </row>
    <row r="55980" spans="25:25">
      <c r="Y55980" s="176"/>
    </row>
    <row r="55981" spans="25:25">
      <c r="Y55981" s="176"/>
    </row>
    <row r="55982" spans="25:25">
      <c r="Y55982" s="176"/>
    </row>
    <row r="55983" spans="25:25">
      <c r="Y55983" s="176"/>
    </row>
    <row r="55984" spans="25:25">
      <c r="Y55984" s="176"/>
    </row>
    <row r="55985" spans="25:25">
      <c r="Y55985" s="176"/>
    </row>
    <row r="55986" spans="25:25">
      <c r="Y55986" s="176"/>
    </row>
    <row r="55987" spans="25:25">
      <c r="Y55987" s="176"/>
    </row>
    <row r="55988" spans="25:25">
      <c r="Y55988" s="176"/>
    </row>
    <row r="55989" spans="25:25">
      <c r="Y55989" s="176"/>
    </row>
    <row r="55990" spans="25:25">
      <c r="Y55990" s="176"/>
    </row>
    <row r="55991" spans="25:25">
      <c r="Y55991" s="176"/>
    </row>
    <row r="55992" spans="25:25">
      <c r="Y55992" s="176"/>
    </row>
    <row r="55993" spans="25:25">
      <c r="Y55993" s="176"/>
    </row>
    <row r="55994" spans="25:25">
      <c r="Y55994" s="176"/>
    </row>
    <row r="55995" spans="25:25">
      <c r="Y55995" s="176"/>
    </row>
    <row r="55996" spans="25:25">
      <c r="Y55996" s="176"/>
    </row>
    <row r="55997" spans="25:25">
      <c r="Y55997" s="176"/>
    </row>
    <row r="55998" spans="25:25">
      <c r="Y55998" s="176"/>
    </row>
    <row r="55999" spans="25:25">
      <c r="Y55999" s="176"/>
    </row>
    <row r="56000" spans="25:25">
      <c r="Y56000" s="176"/>
    </row>
    <row r="56001" spans="25:25">
      <c r="Y56001" s="176"/>
    </row>
    <row r="56002" spans="25:25">
      <c r="Y56002" s="176"/>
    </row>
    <row r="56003" spans="25:25">
      <c r="Y56003" s="176"/>
    </row>
    <row r="56004" spans="25:25">
      <c r="Y56004" s="176"/>
    </row>
    <row r="56005" spans="25:25">
      <c r="Y56005" s="176"/>
    </row>
    <row r="56006" spans="25:25">
      <c r="Y56006" s="176"/>
    </row>
    <row r="56007" spans="25:25">
      <c r="Y56007" s="176"/>
    </row>
    <row r="56008" spans="25:25">
      <c r="Y56008" s="176"/>
    </row>
    <row r="56009" spans="25:25">
      <c r="Y56009" s="176"/>
    </row>
    <row r="56010" spans="25:25">
      <c r="Y56010" s="176"/>
    </row>
    <row r="56011" spans="25:25">
      <c r="Y56011" s="176"/>
    </row>
    <row r="56012" spans="25:25">
      <c r="Y56012" s="176"/>
    </row>
    <row r="56013" spans="25:25">
      <c r="Y56013" s="176"/>
    </row>
    <row r="56014" spans="25:25">
      <c r="Y56014" s="176"/>
    </row>
    <row r="56015" spans="25:25">
      <c r="Y56015" s="176"/>
    </row>
    <row r="56016" spans="25:25">
      <c r="Y56016" s="176"/>
    </row>
    <row r="56017" spans="25:25">
      <c r="Y56017" s="176"/>
    </row>
    <row r="56018" spans="25:25">
      <c r="Y56018" s="176"/>
    </row>
    <row r="56019" spans="25:25">
      <c r="Y56019" s="176"/>
    </row>
    <row r="56020" spans="25:25">
      <c r="Y56020" s="176"/>
    </row>
    <row r="56021" spans="25:25">
      <c r="Y56021" s="176"/>
    </row>
    <row r="56022" spans="25:25">
      <c r="Y56022" s="176"/>
    </row>
    <row r="56023" spans="25:25">
      <c r="Y56023" s="176"/>
    </row>
    <row r="56024" spans="25:25">
      <c r="Y56024" s="176"/>
    </row>
    <row r="56025" spans="25:25">
      <c r="Y56025" s="176"/>
    </row>
    <row r="56026" spans="25:25">
      <c r="Y56026" s="176"/>
    </row>
    <row r="56027" spans="25:25">
      <c r="Y56027" s="176"/>
    </row>
    <row r="56028" spans="25:25">
      <c r="Y56028" s="176"/>
    </row>
    <row r="56029" spans="25:25">
      <c r="Y56029" s="176"/>
    </row>
    <row r="56030" spans="25:25">
      <c r="Y56030" s="176"/>
    </row>
    <row r="56031" spans="25:25">
      <c r="Y56031" s="176"/>
    </row>
    <row r="56032" spans="25:25">
      <c r="Y56032" s="176"/>
    </row>
    <row r="56033" spans="25:25">
      <c r="Y56033" s="176"/>
    </row>
    <row r="56034" spans="25:25">
      <c r="Y56034" s="176"/>
    </row>
    <row r="56035" spans="25:25">
      <c r="Y56035" s="176"/>
    </row>
    <row r="56036" spans="25:25">
      <c r="Y56036" s="176"/>
    </row>
    <row r="56037" spans="25:25">
      <c r="Y56037" s="176"/>
    </row>
    <row r="56038" spans="25:25">
      <c r="Y56038" s="176"/>
    </row>
    <row r="56039" spans="25:25">
      <c r="Y56039" s="176"/>
    </row>
    <row r="56040" spans="25:25">
      <c r="Y56040" s="176"/>
    </row>
    <row r="56041" spans="25:25">
      <c r="Y56041" s="176"/>
    </row>
    <row r="56042" spans="25:25">
      <c r="Y56042" s="176"/>
    </row>
    <row r="56043" spans="25:25">
      <c r="Y56043" s="176"/>
    </row>
    <row r="56044" spans="25:25">
      <c r="Y56044" s="176"/>
    </row>
    <row r="56045" spans="25:25">
      <c r="Y56045" s="176"/>
    </row>
    <row r="56046" spans="25:25">
      <c r="Y56046" s="176"/>
    </row>
    <row r="56047" spans="25:25">
      <c r="Y56047" s="176"/>
    </row>
    <row r="56048" spans="25:25">
      <c r="Y56048" s="176"/>
    </row>
    <row r="56049" spans="25:25">
      <c r="Y56049" s="176"/>
    </row>
    <row r="56050" spans="25:25">
      <c r="Y56050" s="176"/>
    </row>
    <row r="56051" spans="25:25">
      <c r="Y56051" s="176"/>
    </row>
    <row r="56052" spans="25:25">
      <c r="Y56052" s="176"/>
    </row>
    <row r="56053" spans="25:25">
      <c r="Y56053" s="176"/>
    </row>
    <row r="56054" spans="25:25">
      <c r="Y56054" s="176"/>
    </row>
    <row r="56055" spans="25:25">
      <c r="Y56055" s="176"/>
    </row>
    <row r="56056" spans="25:25">
      <c r="Y56056" s="176"/>
    </row>
    <row r="56057" spans="25:25">
      <c r="Y56057" s="176"/>
    </row>
    <row r="56058" spans="25:25">
      <c r="Y56058" s="176"/>
    </row>
    <row r="56059" spans="25:25">
      <c r="Y56059" s="176"/>
    </row>
    <row r="56060" spans="25:25">
      <c r="Y56060" s="176"/>
    </row>
    <row r="56061" spans="25:25">
      <c r="Y56061" s="176"/>
    </row>
    <row r="56062" spans="25:25">
      <c r="Y56062" s="176"/>
    </row>
    <row r="56063" spans="25:25">
      <c r="Y56063" s="176"/>
    </row>
    <row r="56064" spans="25:25">
      <c r="Y56064" s="176"/>
    </row>
    <row r="56065" spans="25:25">
      <c r="Y56065" s="176"/>
    </row>
    <row r="56066" spans="25:25">
      <c r="Y56066" s="176"/>
    </row>
    <row r="56067" spans="25:25">
      <c r="Y56067" s="176"/>
    </row>
    <row r="56068" spans="25:25">
      <c r="Y56068" s="176"/>
    </row>
    <row r="56069" spans="25:25">
      <c r="Y56069" s="176"/>
    </row>
    <row r="56070" spans="25:25">
      <c r="Y56070" s="176"/>
    </row>
    <row r="56071" spans="25:25">
      <c r="Y56071" s="176"/>
    </row>
    <row r="56072" spans="25:25">
      <c r="Y56072" s="176"/>
    </row>
    <row r="56073" spans="25:25">
      <c r="Y56073" s="176"/>
    </row>
    <row r="56074" spans="25:25">
      <c r="Y56074" s="176"/>
    </row>
    <row r="56075" spans="25:25">
      <c r="Y56075" s="176"/>
    </row>
    <row r="56076" spans="25:25">
      <c r="Y56076" s="176"/>
    </row>
    <row r="56077" spans="25:25">
      <c r="Y56077" s="176"/>
    </row>
    <row r="56078" spans="25:25">
      <c r="Y56078" s="176"/>
    </row>
    <row r="56079" spans="25:25">
      <c r="Y56079" s="176"/>
    </row>
    <row r="56080" spans="25:25">
      <c r="Y56080" s="176"/>
    </row>
    <row r="56081" spans="25:25">
      <c r="Y56081" s="176"/>
    </row>
    <row r="56082" spans="25:25">
      <c r="Y56082" s="176"/>
    </row>
    <row r="56083" spans="25:25">
      <c r="Y56083" s="176"/>
    </row>
    <row r="56084" spans="25:25">
      <c r="Y56084" s="176"/>
    </row>
    <row r="56085" spans="25:25">
      <c r="Y56085" s="176"/>
    </row>
    <row r="56086" spans="25:25">
      <c r="Y56086" s="176"/>
    </row>
    <row r="56087" spans="25:25">
      <c r="Y56087" s="176"/>
    </row>
    <row r="56088" spans="25:25">
      <c r="Y56088" s="176"/>
    </row>
    <row r="56089" spans="25:25">
      <c r="Y56089" s="176"/>
    </row>
    <row r="56090" spans="25:25">
      <c r="Y56090" s="176"/>
    </row>
    <row r="56091" spans="25:25">
      <c r="Y56091" s="176"/>
    </row>
    <row r="56092" spans="25:25">
      <c r="Y56092" s="176"/>
    </row>
    <row r="56093" spans="25:25">
      <c r="Y56093" s="176"/>
    </row>
    <row r="56094" spans="25:25">
      <c r="Y56094" s="176"/>
    </row>
    <row r="56095" spans="25:25">
      <c r="Y56095" s="176"/>
    </row>
    <row r="56096" spans="25:25">
      <c r="Y56096" s="176"/>
    </row>
    <row r="56097" spans="25:25">
      <c r="Y56097" s="176"/>
    </row>
    <row r="56098" spans="25:25">
      <c r="Y56098" s="176"/>
    </row>
    <row r="56099" spans="25:25">
      <c r="Y56099" s="176"/>
    </row>
    <row r="56100" spans="25:25">
      <c r="Y56100" s="176"/>
    </row>
    <row r="56101" spans="25:25">
      <c r="Y56101" s="176"/>
    </row>
    <row r="56102" spans="25:25">
      <c r="Y56102" s="176"/>
    </row>
    <row r="56103" spans="25:25">
      <c r="Y56103" s="176"/>
    </row>
    <row r="56104" spans="25:25">
      <c r="Y56104" s="176"/>
    </row>
    <row r="56105" spans="25:25">
      <c r="Y56105" s="176"/>
    </row>
    <row r="56106" spans="25:25">
      <c r="Y56106" s="176"/>
    </row>
    <row r="56107" spans="25:25">
      <c r="Y56107" s="176"/>
    </row>
    <row r="56108" spans="25:25">
      <c r="Y56108" s="176"/>
    </row>
    <row r="56109" spans="25:25">
      <c r="Y56109" s="176"/>
    </row>
    <row r="56110" spans="25:25">
      <c r="Y56110" s="176"/>
    </row>
    <row r="56111" spans="25:25">
      <c r="Y56111" s="176"/>
    </row>
    <row r="56112" spans="25:25">
      <c r="Y56112" s="176"/>
    </row>
    <row r="56113" spans="25:25">
      <c r="Y56113" s="176"/>
    </row>
    <row r="56114" spans="25:25">
      <c r="Y56114" s="176"/>
    </row>
    <row r="56115" spans="25:25">
      <c r="Y56115" s="176"/>
    </row>
    <row r="56116" spans="25:25">
      <c r="Y56116" s="176"/>
    </row>
    <row r="56117" spans="25:25">
      <c r="Y56117" s="176"/>
    </row>
    <row r="56118" spans="25:25">
      <c r="Y56118" s="176"/>
    </row>
    <row r="56119" spans="25:25">
      <c r="Y56119" s="176"/>
    </row>
    <row r="56120" spans="25:25">
      <c r="Y56120" s="176"/>
    </row>
    <row r="56121" spans="25:25">
      <c r="Y56121" s="176"/>
    </row>
    <row r="56122" spans="25:25">
      <c r="Y56122" s="176"/>
    </row>
    <row r="56123" spans="25:25">
      <c r="Y56123" s="176"/>
    </row>
    <row r="56124" spans="25:25">
      <c r="Y56124" s="176"/>
    </row>
    <row r="56125" spans="25:25">
      <c r="Y56125" s="176"/>
    </row>
    <row r="56126" spans="25:25">
      <c r="Y56126" s="176"/>
    </row>
    <row r="56127" spans="25:25">
      <c r="Y56127" s="176"/>
    </row>
    <row r="56128" spans="25:25">
      <c r="Y56128" s="176"/>
    </row>
    <row r="56129" spans="25:25">
      <c r="Y56129" s="176"/>
    </row>
    <row r="56130" spans="25:25">
      <c r="Y56130" s="176"/>
    </row>
    <row r="56131" spans="25:25">
      <c r="Y56131" s="176"/>
    </row>
    <row r="56132" spans="25:25">
      <c r="Y56132" s="176"/>
    </row>
    <row r="56133" spans="25:25">
      <c r="Y56133" s="176"/>
    </row>
    <row r="56134" spans="25:25">
      <c r="Y56134" s="176"/>
    </row>
    <row r="56135" spans="25:25">
      <c r="Y56135" s="176"/>
    </row>
    <row r="56136" spans="25:25">
      <c r="Y56136" s="176"/>
    </row>
    <row r="56137" spans="25:25">
      <c r="Y56137" s="176"/>
    </row>
    <row r="56138" spans="25:25">
      <c r="Y56138" s="176"/>
    </row>
    <row r="56139" spans="25:25">
      <c r="Y56139" s="176"/>
    </row>
    <row r="56140" spans="25:25">
      <c r="Y56140" s="176"/>
    </row>
    <row r="56141" spans="25:25">
      <c r="Y56141" s="176"/>
    </row>
    <row r="56142" spans="25:25">
      <c r="Y56142" s="176"/>
    </row>
    <row r="56143" spans="25:25">
      <c r="Y56143" s="176"/>
    </row>
    <row r="56144" spans="25:25">
      <c r="Y56144" s="176"/>
    </row>
    <row r="56145" spans="25:25">
      <c r="Y56145" s="176"/>
    </row>
    <row r="56146" spans="25:25">
      <c r="Y56146" s="176"/>
    </row>
    <row r="56147" spans="25:25">
      <c r="Y56147" s="176"/>
    </row>
    <row r="56148" spans="25:25">
      <c r="Y56148" s="176"/>
    </row>
    <row r="56149" spans="25:25">
      <c r="Y56149" s="176"/>
    </row>
    <row r="56150" spans="25:25">
      <c r="Y56150" s="176"/>
    </row>
    <row r="56151" spans="25:25">
      <c r="Y56151" s="176"/>
    </row>
    <row r="56152" spans="25:25">
      <c r="Y56152" s="176"/>
    </row>
    <row r="56153" spans="25:25">
      <c r="Y56153" s="176"/>
    </row>
    <row r="56154" spans="25:25">
      <c r="Y56154" s="176"/>
    </row>
    <row r="56155" spans="25:25">
      <c r="Y56155" s="176"/>
    </row>
    <row r="56156" spans="25:25">
      <c r="Y56156" s="176"/>
    </row>
    <row r="56157" spans="25:25">
      <c r="Y56157" s="176"/>
    </row>
    <row r="56158" spans="25:25">
      <c r="Y56158" s="176"/>
    </row>
    <row r="56159" spans="25:25">
      <c r="Y56159" s="176"/>
    </row>
    <row r="56160" spans="25:25">
      <c r="Y56160" s="176"/>
    </row>
    <row r="56161" spans="25:25">
      <c r="Y56161" s="176"/>
    </row>
    <row r="56162" spans="25:25">
      <c r="Y56162" s="176"/>
    </row>
    <row r="56163" spans="25:25">
      <c r="Y56163" s="176"/>
    </row>
    <row r="56164" spans="25:25">
      <c r="Y56164" s="176"/>
    </row>
    <row r="56165" spans="25:25">
      <c r="Y56165" s="176"/>
    </row>
    <row r="56166" spans="25:25">
      <c r="Y56166" s="176"/>
    </row>
    <row r="56167" spans="25:25">
      <c r="Y56167" s="176"/>
    </row>
    <row r="56168" spans="25:25">
      <c r="Y56168" s="176"/>
    </row>
    <row r="56169" spans="25:25">
      <c r="Y56169" s="176"/>
    </row>
    <row r="56170" spans="25:25">
      <c r="Y56170" s="176"/>
    </row>
    <row r="56171" spans="25:25">
      <c r="Y56171" s="176"/>
    </row>
    <row r="56172" spans="25:25">
      <c r="Y56172" s="176"/>
    </row>
    <row r="56173" spans="25:25">
      <c r="Y56173" s="176"/>
    </row>
    <row r="56174" spans="25:25">
      <c r="Y56174" s="176"/>
    </row>
    <row r="56175" spans="25:25">
      <c r="Y56175" s="176"/>
    </row>
    <row r="56176" spans="25:25">
      <c r="Y56176" s="176"/>
    </row>
    <row r="56177" spans="25:25">
      <c r="Y56177" s="176"/>
    </row>
    <row r="56178" spans="25:25">
      <c r="Y56178" s="176"/>
    </row>
    <row r="56179" spans="25:25">
      <c r="Y56179" s="176"/>
    </row>
    <row r="56180" spans="25:25">
      <c r="Y56180" s="176"/>
    </row>
    <row r="56181" spans="25:25">
      <c r="Y56181" s="176"/>
    </row>
    <row r="56182" spans="25:25">
      <c r="Y56182" s="176"/>
    </row>
    <row r="56183" spans="25:25">
      <c r="Y56183" s="176"/>
    </row>
    <row r="56184" spans="25:25">
      <c r="Y56184" s="176"/>
    </row>
    <row r="56185" spans="25:25">
      <c r="Y56185" s="176"/>
    </row>
    <row r="56186" spans="25:25">
      <c r="Y56186" s="176"/>
    </row>
    <row r="56187" spans="25:25">
      <c r="Y56187" s="176"/>
    </row>
    <row r="56188" spans="25:25">
      <c r="Y56188" s="176"/>
    </row>
    <row r="56189" spans="25:25">
      <c r="Y56189" s="176"/>
    </row>
    <row r="56190" spans="25:25">
      <c r="Y56190" s="176"/>
    </row>
    <row r="56191" spans="25:25">
      <c r="Y56191" s="176"/>
    </row>
    <row r="56192" spans="25:25">
      <c r="Y56192" s="176"/>
    </row>
    <row r="56193" spans="25:25">
      <c r="Y56193" s="176"/>
    </row>
    <row r="56194" spans="25:25">
      <c r="Y56194" s="176"/>
    </row>
    <row r="56195" spans="25:25">
      <c r="Y56195" s="176"/>
    </row>
    <row r="56196" spans="25:25">
      <c r="Y56196" s="176"/>
    </row>
    <row r="56197" spans="25:25">
      <c r="Y56197" s="176"/>
    </row>
    <row r="56198" spans="25:25">
      <c r="Y56198" s="176"/>
    </row>
    <row r="56199" spans="25:25">
      <c r="Y56199" s="176"/>
    </row>
    <row r="56200" spans="25:25">
      <c r="Y56200" s="176"/>
    </row>
    <row r="56201" spans="25:25">
      <c r="Y56201" s="176"/>
    </row>
    <row r="56202" spans="25:25">
      <c r="Y56202" s="176"/>
    </row>
    <row r="56203" spans="25:25">
      <c r="Y56203" s="176"/>
    </row>
    <row r="56204" spans="25:25">
      <c r="Y56204" s="176"/>
    </row>
    <row r="56205" spans="25:25">
      <c r="Y56205" s="176"/>
    </row>
    <row r="56206" spans="25:25">
      <c r="Y56206" s="176"/>
    </row>
    <row r="56207" spans="25:25">
      <c r="Y56207" s="176"/>
    </row>
    <row r="56208" spans="25:25">
      <c r="Y56208" s="176"/>
    </row>
    <row r="56209" spans="25:25">
      <c r="Y56209" s="176"/>
    </row>
    <row r="56210" spans="25:25">
      <c r="Y56210" s="176"/>
    </row>
    <row r="56211" spans="25:25">
      <c r="Y56211" s="176"/>
    </row>
    <row r="56212" spans="25:25">
      <c r="Y56212" s="176"/>
    </row>
    <row r="56213" spans="25:25">
      <c r="Y56213" s="176"/>
    </row>
    <row r="56214" spans="25:25">
      <c r="Y56214" s="176"/>
    </row>
    <row r="56215" spans="25:25">
      <c r="Y56215" s="176"/>
    </row>
    <row r="56216" spans="25:25">
      <c r="Y56216" s="176"/>
    </row>
    <row r="56217" spans="25:25">
      <c r="Y56217" s="176"/>
    </row>
    <row r="56218" spans="25:25">
      <c r="Y56218" s="176"/>
    </row>
    <row r="56219" spans="25:25">
      <c r="Y56219" s="176"/>
    </row>
    <row r="56220" spans="25:25">
      <c r="Y56220" s="176"/>
    </row>
    <row r="56221" spans="25:25">
      <c r="Y56221" s="176"/>
    </row>
    <row r="56222" spans="25:25">
      <c r="Y56222" s="176"/>
    </row>
    <row r="56223" spans="25:25">
      <c r="Y56223" s="176"/>
    </row>
    <row r="56224" spans="25:25">
      <c r="Y56224" s="176"/>
    </row>
    <row r="56225" spans="25:25">
      <c r="Y56225" s="176"/>
    </row>
    <row r="56226" spans="25:25">
      <c r="Y56226" s="176"/>
    </row>
    <row r="56227" spans="25:25">
      <c r="Y56227" s="176"/>
    </row>
    <row r="56228" spans="25:25">
      <c r="Y56228" s="176"/>
    </row>
    <row r="56229" spans="25:25">
      <c r="Y56229" s="176"/>
    </row>
    <row r="56230" spans="25:25">
      <c r="Y56230" s="176"/>
    </row>
    <row r="56231" spans="25:25">
      <c r="Y56231" s="176"/>
    </row>
    <row r="56232" spans="25:25">
      <c r="Y56232" s="176"/>
    </row>
    <row r="56233" spans="25:25">
      <c r="Y56233" s="176"/>
    </row>
    <row r="56234" spans="25:25">
      <c r="Y56234" s="176"/>
    </row>
    <row r="56235" spans="25:25">
      <c r="Y56235" s="176"/>
    </row>
    <row r="56236" spans="25:25">
      <c r="Y56236" s="176"/>
    </row>
    <row r="56237" spans="25:25">
      <c r="Y56237" s="176"/>
    </row>
    <row r="56238" spans="25:25">
      <c r="Y56238" s="176"/>
    </row>
    <row r="56239" spans="25:25">
      <c r="Y56239" s="176"/>
    </row>
    <row r="56240" spans="25:25">
      <c r="Y56240" s="176"/>
    </row>
    <row r="56241" spans="25:25">
      <c r="Y56241" s="176"/>
    </row>
    <row r="56242" spans="25:25">
      <c r="Y56242" s="176"/>
    </row>
    <row r="56243" spans="25:25">
      <c r="Y56243" s="176"/>
    </row>
    <row r="56244" spans="25:25">
      <c r="Y56244" s="176"/>
    </row>
    <row r="56245" spans="25:25">
      <c r="Y56245" s="176"/>
    </row>
    <row r="56246" spans="25:25">
      <c r="Y56246" s="176"/>
    </row>
    <row r="56247" spans="25:25">
      <c r="Y56247" s="176"/>
    </row>
    <row r="56248" spans="25:25">
      <c r="Y56248" s="176"/>
    </row>
    <row r="56249" spans="25:25">
      <c r="Y56249" s="176"/>
    </row>
    <row r="56250" spans="25:25">
      <c r="Y56250" s="176"/>
    </row>
    <row r="56251" spans="25:25">
      <c r="Y56251" s="176"/>
    </row>
    <row r="56252" spans="25:25">
      <c r="Y56252" s="176"/>
    </row>
    <row r="56253" spans="25:25">
      <c r="Y56253" s="176"/>
    </row>
    <row r="56254" spans="25:25">
      <c r="Y56254" s="176"/>
    </row>
    <row r="56255" spans="25:25">
      <c r="Y56255" s="176"/>
    </row>
    <row r="56256" spans="25:25">
      <c r="Y56256" s="176"/>
    </row>
    <row r="56257" spans="25:25">
      <c r="Y56257" s="176"/>
    </row>
    <row r="56258" spans="25:25">
      <c r="Y56258" s="176"/>
    </row>
    <row r="56259" spans="25:25">
      <c r="Y56259" s="176"/>
    </row>
    <row r="56260" spans="25:25">
      <c r="Y56260" s="176"/>
    </row>
    <row r="56261" spans="25:25">
      <c r="Y56261" s="176"/>
    </row>
    <row r="56262" spans="25:25">
      <c r="Y56262" s="176"/>
    </row>
    <row r="56263" spans="25:25">
      <c r="Y56263" s="176"/>
    </row>
    <row r="56264" spans="25:25">
      <c r="Y56264" s="176"/>
    </row>
    <row r="56265" spans="25:25">
      <c r="Y56265" s="176"/>
    </row>
    <row r="56266" spans="25:25">
      <c r="Y56266" s="176"/>
    </row>
    <row r="56267" spans="25:25">
      <c r="Y56267" s="176"/>
    </row>
    <row r="56268" spans="25:25">
      <c r="Y56268" s="176"/>
    </row>
    <row r="56269" spans="25:25">
      <c r="Y56269" s="176"/>
    </row>
    <row r="56270" spans="25:25">
      <c r="Y56270" s="176"/>
    </row>
    <row r="56271" spans="25:25">
      <c r="Y56271" s="176"/>
    </row>
    <row r="56272" spans="25:25">
      <c r="Y56272" s="176"/>
    </row>
    <row r="56273" spans="25:25">
      <c r="Y56273" s="176"/>
    </row>
    <row r="56274" spans="25:25">
      <c r="Y56274" s="176"/>
    </row>
    <row r="56275" spans="25:25">
      <c r="Y56275" s="176"/>
    </row>
    <row r="56276" spans="25:25">
      <c r="Y56276" s="176"/>
    </row>
    <row r="56277" spans="25:25">
      <c r="Y56277" s="176"/>
    </row>
    <row r="56278" spans="25:25">
      <c r="Y56278" s="176"/>
    </row>
    <row r="56279" spans="25:25">
      <c r="Y56279" s="176"/>
    </row>
    <row r="56280" spans="25:25">
      <c r="Y56280" s="176"/>
    </row>
    <row r="56281" spans="25:25">
      <c r="Y56281" s="176"/>
    </row>
    <row r="56282" spans="25:25">
      <c r="Y56282" s="176"/>
    </row>
    <row r="56283" spans="25:25">
      <c r="Y56283" s="176"/>
    </row>
    <row r="56284" spans="25:25">
      <c r="Y56284" s="176"/>
    </row>
    <row r="56285" spans="25:25">
      <c r="Y56285" s="176"/>
    </row>
    <row r="56286" spans="25:25">
      <c r="Y56286" s="176"/>
    </row>
    <row r="56287" spans="25:25">
      <c r="Y56287" s="176"/>
    </row>
    <row r="56288" spans="25:25">
      <c r="Y56288" s="176"/>
    </row>
    <row r="56289" spans="25:25">
      <c r="Y56289" s="176"/>
    </row>
    <row r="56290" spans="25:25">
      <c r="Y56290" s="176"/>
    </row>
    <row r="56291" spans="25:25">
      <c r="Y56291" s="176"/>
    </row>
    <row r="56292" spans="25:25">
      <c r="Y56292" s="176"/>
    </row>
    <row r="56293" spans="25:25">
      <c r="Y56293" s="176"/>
    </row>
    <row r="56294" spans="25:25">
      <c r="Y56294" s="176"/>
    </row>
    <row r="56295" spans="25:25">
      <c r="Y56295" s="176"/>
    </row>
    <row r="56296" spans="25:25">
      <c r="Y56296" s="176"/>
    </row>
    <row r="56297" spans="25:25">
      <c r="Y56297" s="176"/>
    </row>
    <row r="56298" spans="25:25">
      <c r="Y56298" s="176"/>
    </row>
    <row r="56299" spans="25:25">
      <c r="Y56299" s="176"/>
    </row>
    <row r="56300" spans="25:25">
      <c r="Y56300" s="176"/>
    </row>
    <row r="56301" spans="25:25">
      <c r="Y56301" s="176"/>
    </row>
    <row r="56302" spans="25:25">
      <c r="Y56302" s="176"/>
    </row>
    <row r="56303" spans="25:25">
      <c r="Y56303" s="176"/>
    </row>
    <row r="56304" spans="25:25">
      <c r="Y56304" s="176"/>
    </row>
    <row r="56305" spans="25:25">
      <c r="Y56305" s="176"/>
    </row>
    <row r="56306" spans="25:25">
      <c r="Y56306" s="176"/>
    </row>
    <row r="56307" spans="25:25">
      <c r="Y56307" s="176"/>
    </row>
    <row r="56308" spans="25:25">
      <c r="Y56308" s="176"/>
    </row>
    <row r="56309" spans="25:25">
      <c r="Y56309" s="176"/>
    </row>
    <row r="56310" spans="25:25">
      <c r="Y56310" s="176"/>
    </row>
    <row r="56311" spans="25:25">
      <c r="Y56311" s="176"/>
    </row>
    <row r="56312" spans="25:25">
      <c r="Y56312" s="176"/>
    </row>
    <row r="56313" spans="25:25">
      <c r="Y56313" s="176"/>
    </row>
    <row r="56314" spans="25:25">
      <c r="Y56314" s="176"/>
    </row>
    <row r="56315" spans="25:25">
      <c r="Y56315" s="176"/>
    </row>
    <row r="56316" spans="25:25">
      <c r="Y56316" s="176"/>
    </row>
    <row r="56317" spans="25:25">
      <c r="Y56317" s="176"/>
    </row>
    <row r="56318" spans="25:25">
      <c r="Y56318" s="176"/>
    </row>
    <row r="56319" spans="25:25">
      <c r="Y56319" s="176"/>
    </row>
    <row r="56320" spans="25:25">
      <c r="Y56320" s="176"/>
    </row>
    <row r="56321" spans="25:25">
      <c r="Y56321" s="176"/>
    </row>
    <row r="56322" spans="25:25">
      <c r="Y56322" s="176"/>
    </row>
    <row r="56323" spans="25:25">
      <c r="Y56323" s="176"/>
    </row>
    <row r="56324" spans="25:25">
      <c r="Y56324" s="176"/>
    </row>
    <row r="56325" spans="25:25">
      <c r="Y56325" s="176"/>
    </row>
    <row r="56326" spans="25:25">
      <c r="Y56326" s="176"/>
    </row>
    <row r="56327" spans="25:25">
      <c r="Y56327" s="176"/>
    </row>
    <row r="56328" spans="25:25">
      <c r="Y56328" s="176"/>
    </row>
    <row r="56329" spans="25:25">
      <c r="Y56329" s="176"/>
    </row>
    <row r="56330" spans="25:25">
      <c r="Y56330" s="176"/>
    </row>
    <row r="56331" spans="25:25">
      <c r="Y56331" s="176"/>
    </row>
    <row r="56332" spans="25:25">
      <c r="Y56332" s="176"/>
    </row>
    <row r="56333" spans="25:25">
      <c r="Y56333" s="176"/>
    </row>
    <row r="56334" spans="25:25">
      <c r="Y56334" s="176"/>
    </row>
    <row r="56335" spans="25:25">
      <c r="Y56335" s="176"/>
    </row>
    <row r="56336" spans="25:25">
      <c r="Y56336" s="176"/>
    </row>
    <row r="56337" spans="25:25">
      <c r="Y56337" s="176"/>
    </row>
    <row r="56338" spans="25:25">
      <c r="Y56338" s="176"/>
    </row>
    <row r="56339" spans="25:25">
      <c r="Y56339" s="176"/>
    </row>
    <row r="56340" spans="25:25">
      <c r="Y56340" s="176"/>
    </row>
    <row r="56341" spans="25:25">
      <c r="Y56341" s="176"/>
    </row>
    <row r="56342" spans="25:25">
      <c r="Y56342" s="176"/>
    </row>
    <row r="56343" spans="25:25">
      <c r="Y56343" s="176"/>
    </row>
    <row r="56344" spans="25:25">
      <c r="Y56344" s="176"/>
    </row>
    <row r="56345" spans="25:25">
      <c r="Y56345" s="176"/>
    </row>
    <row r="56346" spans="25:25">
      <c r="Y56346" s="176"/>
    </row>
    <row r="56347" spans="25:25">
      <c r="Y56347" s="176"/>
    </row>
    <row r="56348" spans="25:25">
      <c r="Y56348" s="176"/>
    </row>
    <row r="56349" spans="25:25">
      <c r="Y56349" s="176"/>
    </row>
    <row r="56350" spans="25:25">
      <c r="Y56350" s="176"/>
    </row>
    <row r="56351" spans="25:25">
      <c r="Y56351" s="176"/>
    </row>
    <row r="56352" spans="25:25">
      <c r="Y56352" s="176"/>
    </row>
    <row r="56353" spans="25:25">
      <c r="Y56353" s="176"/>
    </row>
    <row r="56354" spans="25:25">
      <c r="Y56354" s="176"/>
    </row>
    <row r="56355" spans="25:25">
      <c r="Y56355" s="176"/>
    </row>
    <row r="56356" spans="25:25">
      <c r="Y56356" s="176"/>
    </row>
    <row r="56357" spans="25:25">
      <c r="Y56357" s="176"/>
    </row>
    <row r="56358" spans="25:25">
      <c r="Y56358" s="176"/>
    </row>
    <row r="56359" spans="25:25">
      <c r="Y56359" s="176"/>
    </row>
    <row r="56360" spans="25:25">
      <c r="Y56360" s="176"/>
    </row>
    <row r="56361" spans="25:25">
      <c r="Y56361" s="176"/>
    </row>
    <row r="56362" spans="25:25">
      <c r="Y56362" s="176"/>
    </row>
    <row r="56363" spans="25:25">
      <c r="Y56363" s="176"/>
    </row>
    <row r="56364" spans="25:25">
      <c r="Y56364" s="176"/>
    </row>
    <row r="56365" spans="25:25">
      <c r="Y56365" s="176"/>
    </row>
    <row r="56366" spans="25:25">
      <c r="Y56366" s="176"/>
    </row>
    <row r="56367" spans="25:25">
      <c r="Y56367" s="176"/>
    </row>
    <row r="56368" spans="25:25">
      <c r="Y56368" s="176"/>
    </row>
    <row r="56369" spans="25:25">
      <c r="Y56369" s="176"/>
    </row>
    <row r="56370" spans="25:25">
      <c r="Y56370" s="176"/>
    </row>
    <row r="56371" spans="25:25">
      <c r="Y56371" s="176"/>
    </row>
    <row r="56372" spans="25:25">
      <c r="Y56372" s="176"/>
    </row>
    <row r="56373" spans="25:25">
      <c r="Y56373" s="176"/>
    </row>
    <row r="56374" spans="25:25">
      <c r="Y56374" s="176"/>
    </row>
    <row r="56375" spans="25:25">
      <c r="Y56375" s="176"/>
    </row>
    <row r="56376" spans="25:25">
      <c r="Y56376" s="176"/>
    </row>
    <row r="56377" spans="25:25">
      <c r="Y56377" s="176"/>
    </row>
    <row r="56378" spans="25:25">
      <c r="Y56378" s="176"/>
    </row>
    <row r="56379" spans="25:25">
      <c r="Y56379" s="176"/>
    </row>
    <row r="56380" spans="25:25">
      <c r="Y56380" s="176"/>
    </row>
    <row r="56381" spans="25:25">
      <c r="Y56381" s="176"/>
    </row>
    <row r="56382" spans="25:25">
      <c r="Y56382" s="176"/>
    </row>
    <row r="56383" spans="25:25">
      <c r="Y56383" s="176"/>
    </row>
    <row r="56384" spans="25:25">
      <c r="Y56384" s="176"/>
    </row>
    <row r="56385" spans="25:25">
      <c r="Y56385" s="176"/>
    </row>
    <row r="56386" spans="25:25">
      <c r="Y56386" s="176"/>
    </row>
    <row r="56387" spans="25:25">
      <c r="Y56387" s="176"/>
    </row>
    <row r="56388" spans="25:25">
      <c r="Y56388" s="176"/>
    </row>
    <row r="56389" spans="25:25">
      <c r="Y56389" s="176"/>
    </row>
    <row r="56390" spans="25:25">
      <c r="Y56390" s="176"/>
    </row>
    <row r="56391" spans="25:25">
      <c r="Y56391" s="176"/>
    </row>
    <row r="56392" spans="25:25">
      <c r="Y56392" s="176"/>
    </row>
    <row r="56393" spans="25:25">
      <c r="Y56393" s="176"/>
    </row>
    <row r="56394" spans="25:25">
      <c r="Y56394" s="176"/>
    </row>
    <row r="56395" spans="25:25">
      <c r="Y56395" s="176"/>
    </row>
    <row r="56396" spans="25:25">
      <c r="Y56396" s="176"/>
    </row>
    <row r="56397" spans="25:25">
      <c r="Y56397" s="176"/>
    </row>
    <row r="56398" spans="25:25">
      <c r="Y56398" s="176"/>
    </row>
    <row r="56399" spans="25:25">
      <c r="Y56399" s="176"/>
    </row>
    <row r="56400" spans="25:25">
      <c r="Y56400" s="176"/>
    </row>
    <row r="56401" spans="25:25">
      <c r="Y56401" s="176"/>
    </row>
    <row r="56402" spans="25:25">
      <c r="Y56402" s="176"/>
    </row>
    <row r="56403" spans="25:25">
      <c r="Y56403" s="176"/>
    </row>
    <row r="56404" spans="25:25">
      <c r="Y56404" s="176"/>
    </row>
    <row r="56405" spans="25:25">
      <c r="Y56405" s="176"/>
    </row>
    <row r="56406" spans="25:25">
      <c r="Y56406" s="176"/>
    </row>
    <row r="56407" spans="25:25">
      <c r="Y56407" s="176"/>
    </row>
    <row r="56408" spans="25:25">
      <c r="Y56408" s="176"/>
    </row>
    <row r="56409" spans="25:25">
      <c r="Y56409" s="176"/>
    </row>
    <row r="56410" spans="25:25">
      <c r="Y56410" s="176"/>
    </row>
    <row r="56411" spans="25:25">
      <c r="Y56411" s="176"/>
    </row>
    <row r="56412" spans="25:25">
      <c r="Y56412" s="176"/>
    </row>
    <row r="56413" spans="25:25">
      <c r="Y56413" s="176"/>
    </row>
    <row r="56414" spans="25:25">
      <c r="Y56414" s="176"/>
    </row>
    <row r="56415" spans="25:25">
      <c r="Y56415" s="176"/>
    </row>
    <row r="56416" spans="25:25">
      <c r="Y56416" s="176"/>
    </row>
    <row r="56417" spans="25:25">
      <c r="Y56417" s="176"/>
    </row>
    <row r="56418" spans="25:25">
      <c r="Y56418" s="176"/>
    </row>
    <row r="56419" spans="25:25">
      <c r="Y56419" s="176"/>
    </row>
    <row r="56420" spans="25:25">
      <c r="Y56420" s="176"/>
    </row>
    <row r="56421" spans="25:25">
      <c r="Y56421" s="176"/>
    </row>
    <row r="56422" spans="25:25">
      <c r="Y56422" s="176"/>
    </row>
    <row r="56423" spans="25:25">
      <c r="Y56423" s="176"/>
    </row>
    <row r="56424" spans="25:25">
      <c r="Y56424" s="176"/>
    </row>
    <row r="56425" spans="25:25">
      <c r="Y56425" s="176"/>
    </row>
    <row r="56426" spans="25:25">
      <c r="Y56426" s="176"/>
    </row>
    <row r="56427" spans="25:25">
      <c r="Y56427" s="176"/>
    </row>
    <row r="56428" spans="25:25">
      <c r="Y56428" s="176"/>
    </row>
    <row r="56429" spans="25:25">
      <c r="Y56429" s="176"/>
    </row>
    <row r="56430" spans="25:25">
      <c r="Y56430" s="176"/>
    </row>
    <row r="56431" spans="25:25">
      <c r="Y56431" s="176"/>
    </row>
    <row r="56432" spans="25:25">
      <c r="Y56432" s="176"/>
    </row>
    <row r="56433" spans="25:25">
      <c r="Y56433" s="176"/>
    </row>
    <row r="56434" spans="25:25">
      <c r="Y56434" s="176"/>
    </row>
    <row r="56435" spans="25:25">
      <c r="Y56435" s="176"/>
    </row>
    <row r="56436" spans="25:25">
      <c r="Y56436" s="176"/>
    </row>
    <row r="56437" spans="25:25">
      <c r="Y56437" s="176"/>
    </row>
    <row r="56438" spans="25:25">
      <c r="Y56438" s="176"/>
    </row>
    <row r="56439" spans="25:25">
      <c r="Y56439" s="176"/>
    </row>
    <row r="56440" spans="25:25">
      <c r="Y56440" s="176"/>
    </row>
    <row r="56441" spans="25:25">
      <c r="Y56441" s="176"/>
    </row>
    <row r="56442" spans="25:25">
      <c r="Y56442" s="176"/>
    </row>
    <row r="56443" spans="25:25">
      <c r="Y56443" s="176"/>
    </row>
    <row r="56444" spans="25:25">
      <c r="Y56444" s="176"/>
    </row>
    <row r="56445" spans="25:25">
      <c r="Y56445" s="176"/>
    </row>
    <row r="56446" spans="25:25">
      <c r="Y56446" s="176"/>
    </row>
    <row r="56447" spans="25:25">
      <c r="Y56447" s="176"/>
    </row>
    <row r="56448" spans="25:25">
      <c r="Y56448" s="176"/>
    </row>
    <row r="56449" spans="25:25">
      <c r="Y56449" s="176"/>
    </row>
    <row r="56450" spans="25:25">
      <c r="Y56450" s="176"/>
    </row>
    <row r="56451" spans="25:25">
      <c r="Y56451" s="176"/>
    </row>
    <row r="56452" spans="25:25">
      <c r="Y56452" s="176"/>
    </row>
    <row r="56453" spans="25:25">
      <c r="Y56453" s="176"/>
    </row>
    <row r="56454" spans="25:25">
      <c r="Y56454" s="176"/>
    </row>
    <row r="56455" spans="25:25">
      <c r="Y56455" s="176"/>
    </row>
    <row r="56456" spans="25:25">
      <c r="Y56456" s="176"/>
    </row>
    <row r="56457" spans="25:25">
      <c r="Y56457" s="176"/>
    </row>
    <row r="56458" spans="25:25">
      <c r="Y56458" s="176"/>
    </row>
    <row r="56459" spans="25:25">
      <c r="Y56459" s="176"/>
    </row>
    <row r="56460" spans="25:25">
      <c r="Y56460" s="176"/>
    </row>
    <row r="56461" spans="25:25">
      <c r="Y56461" s="176"/>
    </row>
    <row r="56462" spans="25:25">
      <c r="Y56462" s="176"/>
    </row>
    <row r="56463" spans="25:25">
      <c r="Y56463" s="176"/>
    </row>
    <row r="56464" spans="25:25">
      <c r="Y56464" s="176"/>
    </row>
    <row r="56465" spans="25:25">
      <c r="Y56465" s="176"/>
    </row>
    <row r="56466" spans="25:25">
      <c r="Y56466" s="176"/>
    </row>
    <row r="56467" spans="25:25">
      <c r="Y56467" s="176"/>
    </row>
    <row r="56468" spans="25:25">
      <c r="Y56468" s="176"/>
    </row>
    <row r="56469" spans="25:25">
      <c r="Y56469" s="176"/>
    </row>
    <row r="56470" spans="25:25">
      <c r="Y56470" s="176"/>
    </row>
    <row r="56471" spans="25:25">
      <c r="Y56471" s="176"/>
    </row>
    <row r="56472" spans="25:25">
      <c r="Y56472" s="176"/>
    </row>
    <row r="56473" spans="25:25">
      <c r="Y56473" s="176"/>
    </row>
    <row r="56474" spans="25:25">
      <c r="Y56474" s="176"/>
    </row>
    <row r="56475" spans="25:25">
      <c r="Y56475" s="176"/>
    </row>
    <row r="56476" spans="25:25">
      <c r="Y56476" s="176"/>
    </row>
    <row r="56477" spans="25:25">
      <c r="Y56477" s="176"/>
    </row>
    <row r="56478" spans="25:25">
      <c r="Y56478" s="176"/>
    </row>
    <row r="56479" spans="25:25">
      <c r="Y56479" s="176"/>
    </row>
    <row r="56480" spans="25:25">
      <c r="Y56480" s="176"/>
    </row>
    <row r="56481" spans="25:25">
      <c r="Y56481" s="176"/>
    </row>
    <row r="56482" spans="25:25">
      <c r="Y56482" s="176"/>
    </row>
    <row r="56483" spans="25:25">
      <c r="Y56483" s="176"/>
    </row>
    <row r="56484" spans="25:25">
      <c r="Y56484" s="176"/>
    </row>
    <row r="56485" spans="25:25">
      <c r="Y56485" s="176"/>
    </row>
    <row r="56486" spans="25:25">
      <c r="Y56486" s="176"/>
    </row>
    <row r="56487" spans="25:25">
      <c r="Y56487" s="176"/>
    </row>
    <row r="56488" spans="25:25">
      <c r="Y56488" s="176"/>
    </row>
    <row r="56489" spans="25:25">
      <c r="Y56489" s="176"/>
    </row>
    <row r="56490" spans="25:25">
      <c r="Y56490" s="176"/>
    </row>
    <row r="56491" spans="25:25">
      <c r="Y56491" s="176"/>
    </row>
    <row r="56492" spans="25:25">
      <c r="Y56492" s="176"/>
    </row>
    <row r="56493" spans="25:25">
      <c r="Y56493" s="176"/>
    </row>
    <row r="56494" spans="25:25">
      <c r="Y56494" s="176"/>
    </row>
    <row r="56495" spans="25:25">
      <c r="Y56495" s="176"/>
    </row>
    <row r="56496" spans="25:25">
      <c r="Y56496" s="176"/>
    </row>
    <row r="56497" spans="25:25">
      <c r="Y56497" s="176"/>
    </row>
    <row r="56498" spans="25:25">
      <c r="Y56498" s="176"/>
    </row>
    <row r="56499" spans="25:25">
      <c r="Y56499" s="176"/>
    </row>
    <row r="56500" spans="25:25">
      <c r="Y56500" s="176"/>
    </row>
    <row r="56501" spans="25:25">
      <c r="Y56501" s="176"/>
    </row>
    <row r="56502" spans="25:25">
      <c r="Y56502" s="176"/>
    </row>
    <row r="56503" spans="25:25">
      <c r="Y56503" s="176"/>
    </row>
    <row r="56504" spans="25:25">
      <c r="Y56504" s="176"/>
    </row>
    <row r="56505" spans="25:25">
      <c r="Y56505" s="176"/>
    </row>
    <row r="56506" spans="25:25">
      <c r="Y56506" s="176"/>
    </row>
    <row r="56507" spans="25:25">
      <c r="Y56507" s="176"/>
    </row>
    <row r="56508" spans="25:25">
      <c r="Y56508" s="176"/>
    </row>
    <row r="56509" spans="25:25">
      <c r="Y56509" s="176"/>
    </row>
    <row r="56510" spans="25:25">
      <c r="Y56510" s="176"/>
    </row>
    <row r="56511" spans="25:25">
      <c r="Y56511" s="176"/>
    </row>
    <row r="56512" spans="25:25">
      <c r="Y56512" s="176"/>
    </row>
    <row r="56513" spans="25:25">
      <c r="Y56513" s="176"/>
    </row>
    <row r="56514" spans="25:25">
      <c r="Y56514" s="176"/>
    </row>
    <row r="56515" spans="25:25">
      <c r="Y56515" s="176"/>
    </row>
    <row r="56516" spans="25:25">
      <c r="Y56516" s="176"/>
    </row>
    <row r="56517" spans="25:25">
      <c r="Y56517" s="176"/>
    </row>
    <row r="56518" spans="25:25">
      <c r="Y56518" s="176"/>
    </row>
    <row r="56519" spans="25:25">
      <c r="Y56519" s="176"/>
    </row>
    <row r="56520" spans="25:25">
      <c r="Y56520" s="176"/>
    </row>
    <row r="56521" spans="25:25">
      <c r="Y56521" s="176"/>
    </row>
    <row r="56522" spans="25:25">
      <c r="Y56522" s="176"/>
    </row>
    <row r="56523" spans="25:25">
      <c r="Y56523" s="176"/>
    </row>
    <row r="56524" spans="25:25">
      <c r="Y56524" s="176"/>
    </row>
    <row r="56525" spans="25:25">
      <c r="Y56525" s="176"/>
    </row>
    <row r="56526" spans="25:25">
      <c r="Y56526" s="176"/>
    </row>
    <row r="56527" spans="25:25">
      <c r="Y56527" s="176"/>
    </row>
    <row r="56528" spans="25:25">
      <c r="Y56528" s="176"/>
    </row>
    <row r="56529" spans="25:25">
      <c r="Y56529" s="176"/>
    </row>
    <row r="56530" spans="25:25">
      <c r="Y56530" s="176"/>
    </row>
    <row r="56531" spans="25:25">
      <c r="Y56531" s="176"/>
    </row>
    <row r="56532" spans="25:25">
      <c r="Y56532" s="176"/>
    </row>
    <row r="56533" spans="25:25">
      <c r="Y56533" s="176"/>
    </row>
    <row r="56534" spans="25:25">
      <c r="Y56534" s="176"/>
    </row>
    <row r="56535" spans="25:25">
      <c r="Y56535" s="176"/>
    </row>
    <row r="56536" spans="25:25">
      <c r="Y56536" s="176"/>
    </row>
    <row r="56537" spans="25:25">
      <c r="Y56537" s="176"/>
    </row>
    <row r="56538" spans="25:25">
      <c r="Y56538" s="176"/>
    </row>
    <row r="56539" spans="25:25">
      <c r="Y56539" s="176"/>
    </row>
    <row r="56540" spans="25:25">
      <c r="Y56540" s="176"/>
    </row>
    <row r="56541" spans="25:25">
      <c r="Y56541" s="176"/>
    </row>
    <row r="56542" spans="25:25">
      <c r="Y56542" s="176"/>
    </row>
    <row r="56543" spans="25:25">
      <c r="Y56543" s="176"/>
    </row>
    <row r="56544" spans="25:25">
      <c r="Y56544" s="176"/>
    </row>
    <row r="56545" spans="25:25">
      <c r="Y56545" s="176"/>
    </row>
    <row r="56546" spans="25:25">
      <c r="Y56546" s="176"/>
    </row>
    <row r="56547" spans="25:25">
      <c r="Y56547" s="176"/>
    </row>
    <row r="56548" spans="25:25">
      <c r="Y56548" s="176"/>
    </row>
    <row r="56549" spans="25:25">
      <c r="Y56549" s="176"/>
    </row>
    <row r="56550" spans="25:25">
      <c r="Y56550" s="176"/>
    </row>
    <row r="56551" spans="25:25">
      <c r="Y56551" s="176"/>
    </row>
    <row r="56552" spans="25:25">
      <c r="Y56552" s="176"/>
    </row>
    <row r="56553" spans="25:25">
      <c r="Y56553" s="176"/>
    </row>
    <row r="56554" spans="25:25">
      <c r="Y56554" s="176"/>
    </row>
    <row r="56555" spans="25:25">
      <c r="Y56555" s="176"/>
    </row>
    <row r="56556" spans="25:25">
      <c r="Y56556" s="176"/>
    </row>
    <row r="56557" spans="25:25">
      <c r="Y56557" s="176"/>
    </row>
    <row r="56558" spans="25:25">
      <c r="Y56558" s="176"/>
    </row>
    <row r="56559" spans="25:25">
      <c r="Y56559" s="176"/>
    </row>
    <row r="56560" spans="25:25">
      <c r="Y56560" s="176"/>
    </row>
    <row r="56561" spans="25:25">
      <c r="Y56561" s="176"/>
    </row>
    <row r="56562" spans="25:25">
      <c r="Y56562" s="176"/>
    </row>
    <row r="56563" spans="25:25">
      <c r="Y56563" s="176"/>
    </row>
    <row r="56564" spans="25:25">
      <c r="Y56564" s="176"/>
    </row>
    <row r="56565" spans="25:25">
      <c r="Y56565" s="176"/>
    </row>
    <row r="56566" spans="25:25">
      <c r="Y56566" s="176"/>
    </row>
    <row r="56567" spans="25:25">
      <c r="Y56567" s="176"/>
    </row>
    <row r="56568" spans="25:25">
      <c r="Y56568" s="176"/>
    </row>
    <row r="56569" spans="25:25">
      <c r="Y56569" s="176"/>
    </row>
    <row r="56570" spans="25:25">
      <c r="Y56570" s="176"/>
    </row>
    <row r="56571" spans="25:25">
      <c r="Y56571" s="176"/>
    </row>
    <row r="56572" spans="25:25">
      <c r="Y56572" s="176"/>
    </row>
    <row r="56573" spans="25:25">
      <c r="Y56573" s="176"/>
    </row>
    <row r="56574" spans="25:25">
      <c r="Y56574" s="176"/>
    </row>
    <row r="56575" spans="25:25">
      <c r="Y56575" s="176"/>
    </row>
    <row r="56576" spans="25:25">
      <c r="Y56576" s="176"/>
    </row>
    <row r="56577" spans="25:25">
      <c r="Y56577" s="176"/>
    </row>
    <row r="56578" spans="25:25">
      <c r="Y56578" s="176"/>
    </row>
    <row r="56579" spans="25:25">
      <c r="Y56579" s="176"/>
    </row>
    <row r="56580" spans="25:25">
      <c r="Y56580" s="176"/>
    </row>
    <row r="56581" spans="25:25">
      <c r="Y56581" s="176"/>
    </row>
    <row r="56582" spans="25:25">
      <c r="Y56582" s="176"/>
    </row>
    <row r="56583" spans="25:25">
      <c r="Y56583" s="176"/>
    </row>
    <row r="56584" spans="25:25">
      <c r="Y56584" s="176"/>
    </row>
    <row r="56585" spans="25:25">
      <c r="Y56585" s="176"/>
    </row>
    <row r="56586" spans="25:25">
      <c r="Y56586" s="176"/>
    </row>
    <row r="56587" spans="25:25">
      <c r="Y56587" s="176"/>
    </row>
    <row r="56588" spans="25:25">
      <c r="Y56588" s="176"/>
    </row>
    <row r="56589" spans="25:25">
      <c r="Y56589" s="176"/>
    </row>
    <row r="56590" spans="25:25">
      <c r="Y56590" s="176"/>
    </row>
    <row r="56591" spans="25:25">
      <c r="Y56591" s="176"/>
    </row>
    <row r="56592" spans="25:25">
      <c r="Y56592" s="176"/>
    </row>
    <row r="56593" spans="25:25">
      <c r="Y56593" s="176"/>
    </row>
    <row r="56594" spans="25:25">
      <c r="Y56594" s="176"/>
    </row>
    <row r="56595" spans="25:25">
      <c r="Y56595" s="176"/>
    </row>
    <row r="56596" spans="25:25">
      <c r="Y56596" s="176"/>
    </row>
    <row r="56597" spans="25:25">
      <c r="Y56597" s="176"/>
    </row>
    <row r="56598" spans="25:25">
      <c r="Y56598" s="176"/>
    </row>
    <row r="56599" spans="25:25">
      <c r="Y56599" s="176"/>
    </row>
    <row r="56600" spans="25:25">
      <c r="Y56600" s="176"/>
    </row>
    <row r="56601" spans="25:25">
      <c r="Y56601" s="176"/>
    </row>
    <row r="56602" spans="25:25">
      <c r="Y56602" s="176"/>
    </row>
    <row r="56603" spans="25:25">
      <c r="Y56603" s="176"/>
    </row>
    <row r="56604" spans="25:25">
      <c r="Y56604" s="176"/>
    </row>
    <row r="56605" spans="25:25">
      <c r="Y56605" s="176"/>
    </row>
    <row r="56606" spans="25:25">
      <c r="Y56606" s="176"/>
    </row>
    <row r="56607" spans="25:25">
      <c r="Y56607" s="176"/>
    </row>
    <row r="56608" spans="25:25">
      <c r="Y56608" s="176"/>
    </row>
    <row r="56609" spans="25:25">
      <c r="Y56609" s="176"/>
    </row>
    <row r="56610" spans="25:25">
      <c r="Y56610" s="176"/>
    </row>
    <row r="56611" spans="25:25">
      <c r="Y56611" s="176"/>
    </row>
    <row r="56612" spans="25:25">
      <c r="Y56612" s="176"/>
    </row>
    <row r="56613" spans="25:25">
      <c r="Y56613" s="176"/>
    </row>
    <row r="56614" spans="25:25">
      <c r="Y56614" s="176"/>
    </row>
    <row r="56615" spans="25:25">
      <c r="Y56615" s="176"/>
    </row>
    <row r="56616" spans="25:25">
      <c r="Y56616" s="176"/>
    </row>
    <row r="56617" spans="25:25">
      <c r="Y56617" s="176"/>
    </row>
    <row r="56618" spans="25:25">
      <c r="Y56618" s="176"/>
    </row>
    <row r="56619" spans="25:25">
      <c r="Y56619" s="176"/>
    </row>
    <row r="56620" spans="25:25">
      <c r="Y56620" s="176"/>
    </row>
    <row r="56621" spans="25:25">
      <c r="Y56621" s="176"/>
    </row>
    <row r="56622" spans="25:25">
      <c r="Y56622" s="176"/>
    </row>
    <row r="56623" spans="25:25">
      <c r="Y56623" s="176"/>
    </row>
    <row r="56624" spans="25:25">
      <c r="Y56624" s="176"/>
    </row>
    <row r="56625" spans="25:25">
      <c r="Y56625" s="176"/>
    </row>
    <row r="56626" spans="25:25">
      <c r="Y56626" s="176"/>
    </row>
    <row r="56627" spans="25:25">
      <c r="Y56627" s="176"/>
    </row>
    <row r="56628" spans="25:25">
      <c r="Y56628" s="176"/>
    </row>
    <row r="56629" spans="25:25">
      <c r="Y56629" s="176"/>
    </row>
    <row r="56630" spans="25:25">
      <c r="Y56630" s="176"/>
    </row>
    <row r="56631" spans="25:25">
      <c r="Y56631" s="176"/>
    </row>
    <row r="56632" spans="25:25">
      <c r="Y56632" s="176"/>
    </row>
    <row r="56633" spans="25:25">
      <c r="Y56633" s="176"/>
    </row>
    <row r="56634" spans="25:25">
      <c r="Y56634" s="176"/>
    </row>
    <row r="56635" spans="25:25">
      <c r="Y56635" s="176"/>
    </row>
    <row r="56636" spans="25:25">
      <c r="Y56636" s="176"/>
    </row>
    <row r="56637" spans="25:25">
      <c r="Y56637" s="176"/>
    </row>
    <row r="56638" spans="25:25">
      <c r="Y56638" s="176"/>
    </row>
    <row r="56639" spans="25:25">
      <c r="Y56639" s="176"/>
    </row>
    <row r="56640" spans="25:25">
      <c r="Y56640" s="176"/>
    </row>
    <row r="56641" spans="25:25">
      <c r="Y56641" s="176"/>
    </row>
    <row r="56642" spans="25:25">
      <c r="Y56642" s="176"/>
    </row>
    <row r="56643" spans="25:25">
      <c r="Y56643" s="176"/>
    </row>
    <row r="56644" spans="25:25">
      <c r="Y56644" s="176"/>
    </row>
    <row r="56645" spans="25:25">
      <c r="Y56645" s="176"/>
    </row>
    <row r="56646" spans="25:25">
      <c r="Y56646" s="176"/>
    </row>
    <row r="56647" spans="25:25">
      <c r="Y56647" s="176"/>
    </row>
    <row r="56648" spans="25:25">
      <c r="Y56648" s="176"/>
    </row>
    <row r="56649" spans="25:25">
      <c r="Y56649" s="176"/>
    </row>
    <row r="56650" spans="25:25">
      <c r="Y56650" s="176"/>
    </row>
    <row r="56651" spans="25:25">
      <c r="Y56651" s="176"/>
    </row>
    <row r="56652" spans="25:25">
      <c r="Y56652" s="176"/>
    </row>
    <row r="56653" spans="25:25">
      <c r="Y56653" s="176"/>
    </row>
    <row r="56654" spans="25:25">
      <c r="Y56654" s="176"/>
    </row>
    <row r="56655" spans="25:25">
      <c r="Y56655" s="176"/>
    </row>
    <row r="56656" spans="25:25">
      <c r="Y56656" s="176"/>
    </row>
    <row r="56657" spans="25:25">
      <c r="Y56657" s="176"/>
    </row>
    <row r="56658" spans="25:25">
      <c r="Y56658" s="176"/>
    </row>
    <row r="56659" spans="25:25">
      <c r="Y56659" s="176"/>
    </row>
    <row r="56660" spans="25:25">
      <c r="Y56660" s="176"/>
    </row>
    <row r="56661" spans="25:25">
      <c r="Y56661" s="176"/>
    </row>
    <row r="56662" spans="25:25">
      <c r="Y56662" s="176"/>
    </row>
    <row r="56663" spans="25:25">
      <c r="Y56663" s="176"/>
    </row>
    <row r="56664" spans="25:25">
      <c r="Y56664" s="176"/>
    </row>
    <row r="56665" spans="25:25">
      <c r="Y56665" s="176"/>
    </row>
    <row r="56666" spans="25:25">
      <c r="Y56666" s="176"/>
    </row>
    <row r="56667" spans="25:25">
      <c r="Y56667" s="176"/>
    </row>
    <row r="56668" spans="25:25">
      <c r="Y56668" s="176"/>
    </row>
    <row r="56669" spans="25:25">
      <c r="Y56669" s="176"/>
    </row>
    <row r="56670" spans="25:25">
      <c r="Y56670" s="176"/>
    </row>
    <row r="56671" spans="25:25">
      <c r="Y56671" s="176"/>
    </row>
    <row r="56672" spans="25:25">
      <c r="Y56672" s="176"/>
    </row>
    <row r="56673" spans="25:25">
      <c r="Y56673" s="176"/>
    </row>
    <row r="56674" spans="25:25">
      <c r="Y56674" s="176"/>
    </row>
    <row r="56675" spans="25:25">
      <c r="Y56675" s="176"/>
    </row>
    <row r="56676" spans="25:25">
      <c r="Y56676" s="176"/>
    </row>
    <row r="56677" spans="25:25">
      <c r="Y56677" s="176"/>
    </row>
    <row r="56678" spans="25:25">
      <c r="Y56678" s="176"/>
    </row>
    <row r="56679" spans="25:25">
      <c r="Y56679" s="176"/>
    </row>
    <row r="56680" spans="25:25">
      <c r="Y56680" s="176"/>
    </row>
    <row r="56681" spans="25:25">
      <c r="Y56681" s="176"/>
    </row>
    <row r="56682" spans="25:25">
      <c r="Y56682" s="176"/>
    </row>
    <row r="56683" spans="25:25">
      <c r="Y56683" s="176"/>
    </row>
    <row r="56684" spans="25:25">
      <c r="Y56684" s="176"/>
    </row>
    <row r="56685" spans="25:25">
      <c r="Y56685" s="176"/>
    </row>
    <row r="56686" spans="25:25">
      <c r="Y56686" s="176"/>
    </row>
    <row r="56687" spans="25:25">
      <c r="Y56687" s="176"/>
    </row>
    <row r="56688" spans="25:25">
      <c r="Y56688" s="176"/>
    </row>
    <row r="56689" spans="25:25">
      <c r="Y56689" s="176"/>
    </row>
    <row r="56690" spans="25:25">
      <c r="Y56690" s="176"/>
    </row>
    <row r="56691" spans="25:25">
      <c r="Y56691" s="176"/>
    </row>
    <row r="56692" spans="25:25">
      <c r="Y56692" s="176"/>
    </row>
    <row r="56693" spans="25:25">
      <c r="Y56693" s="176"/>
    </row>
    <row r="56694" spans="25:25">
      <c r="Y56694" s="176"/>
    </row>
    <row r="56695" spans="25:25">
      <c r="Y56695" s="176"/>
    </row>
    <row r="56696" spans="25:25">
      <c r="Y56696" s="176"/>
    </row>
    <row r="56697" spans="25:25">
      <c r="Y56697" s="176"/>
    </row>
    <row r="56698" spans="25:25">
      <c r="Y56698" s="176"/>
    </row>
    <row r="56699" spans="25:25">
      <c r="Y56699" s="176"/>
    </row>
    <row r="56700" spans="25:25">
      <c r="Y56700" s="176"/>
    </row>
    <row r="56701" spans="25:25">
      <c r="Y56701" s="176"/>
    </row>
    <row r="56702" spans="25:25">
      <c r="Y56702" s="176"/>
    </row>
    <row r="56703" spans="25:25">
      <c r="Y56703" s="176"/>
    </row>
    <row r="56704" spans="25:25">
      <c r="Y56704" s="176"/>
    </row>
    <row r="56705" spans="25:25">
      <c r="Y56705" s="176"/>
    </row>
    <row r="56706" spans="25:25">
      <c r="Y56706" s="176"/>
    </row>
    <row r="56707" spans="25:25">
      <c r="Y56707" s="176"/>
    </row>
    <row r="56708" spans="25:25">
      <c r="Y56708" s="176"/>
    </row>
    <row r="56709" spans="25:25">
      <c r="Y56709" s="176"/>
    </row>
    <row r="56710" spans="25:25">
      <c r="Y56710" s="176"/>
    </row>
    <row r="56711" spans="25:25">
      <c r="Y56711" s="176"/>
    </row>
    <row r="56712" spans="25:25">
      <c r="Y56712" s="176"/>
    </row>
    <row r="56713" spans="25:25">
      <c r="Y56713" s="176"/>
    </row>
    <row r="56714" spans="25:25">
      <c r="Y56714" s="176"/>
    </row>
    <row r="56715" spans="25:25">
      <c r="Y56715" s="176"/>
    </row>
    <row r="56716" spans="25:25">
      <c r="Y56716" s="176"/>
    </row>
    <row r="56717" spans="25:25">
      <c r="Y56717" s="176"/>
    </row>
    <row r="56718" spans="25:25">
      <c r="Y56718" s="176"/>
    </row>
    <row r="56719" spans="25:25">
      <c r="Y56719" s="176"/>
    </row>
    <row r="56720" spans="25:25">
      <c r="Y56720" s="176"/>
    </row>
    <row r="56721" spans="25:25">
      <c r="Y56721" s="176"/>
    </row>
    <row r="56722" spans="25:25">
      <c r="Y56722" s="176"/>
    </row>
    <row r="56723" spans="25:25">
      <c r="Y56723" s="176"/>
    </row>
    <row r="56724" spans="25:25">
      <c r="Y56724" s="176"/>
    </row>
    <row r="56725" spans="25:25">
      <c r="Y56725" s="176"/>
    </row>
    <row r="56726" spans="25:25">
      <c r="Y56726" s="176"/>
    </row>
    <row r="56727" spans="25:25">
      <c r="Y56727" s="176"/>
    </row>
    <row r="56728" spans="25:25">
      <c r="Y56728" s="176"/>
    </row>
    <row r="56729" spans="25:25">
      <c r="Y56729" s="176"/>
    </row>
    <row r="56730" spans="25:25">
      <c r="Y56730" s="176"/>
    </row>
    <row r="56731" spans="25:25">
      <c r="Y56731" s="176"/>
    </row>
    <row r="56732" spans="25:25">
      <c r="Y56732" s="176"/>
    </row>
    <row r="56733" spans="25:25">
      <c r="Y56733" s="176"/>
    </row>
    <row r="56734" spans="25:25">
      <c r="Y56734" s="176"/>
    </row>
    <row r="56735" spans="25:25">
      <c r="Y56735" s="176"/>
    </row>
    <row r="56736" spans="25:25">
      <c r="Y56736" s="176"/>
    </row>
    <row r="56737" spans="25:25">
      <c r="Y56737" s="176"/>
    </row>
    <row r="56738" spans="25:25">
      <c r="Y56738" s="176"/>
    </row>
    <row r="56739" spans="25:25">
      <c r="Y56739" s="176"/>
    </row>
    <row r="56740" spans="25:25">
      <c r="Y56740" s="176"/>
    </row>
    <row r="56741" spans="25:25">
      <c r="Y56741" s="176"/>
    </row>
    <row r="56742" spans="25:25">
      <c r="Y56742" s="176"/>
    </row>
    <row r="56743" spans="25:25">
      <c r="Y56743" s="176"/>
    </row>
    <row r="56744" spans="25:25">
      <c r="Y56744" s="176"/>
    </row>
    <row r="56745" spans="25:25">
      <c r="Y56745" s="176"/>
    </row>
    <row r="56746" spans="25:25">
      <c r="Y56746" s="176"/>
    </row>
    <row r="56747" spans="25:25">
      <c r="Y56747" s="176"/>
    </row>
    <row r="56748" spans="25:25">
      <c r="Y56748" s="176"/>
    </row>
    <row r="56749" spans="25:25">
      <c r="Y56749" s="176"/>
    </row>
    <row r="56750" spans="25:25">
      <c r="Y56750" s="176"/>
    </row>
    <row r="56751" spans="25:25">
      <c r="Y56751" s="176"/>
    </row>
    <row r="56752" spans="25:25">
      <c r="Y56752" s="176"/>
    </row>
    <row r="56753" spans="25:25">
      <c r="Y56753" s="176"/>
    </row>
    <row r="56754" spans="25:25">
      <c r="Y56754" s="176"/>
    </row>
    <row r="56755" spans="25:25">
      <c r="Y56755" s="176"/>
    </row>
    <row r="56756" spans="25:25">
      <c r="Y56756" s="176"/>
    </row>
    <row r="56757" spans="25:25">
      <c r="Y56757" s="176"/>
    </row>
    <row r="56758" spans="25:25">
      <c r="Y56758" s="176"/>
    </row>
    <row r="56759" spans="25:25">
      <c r="Y56759" s="176"/>
    </row>
    <row r="56760" spans="25:25">
      <c r="Y56760" s="176"/>
    </row>
    <row r="56761" spans="25:25">
      <c r="Y56761" s="176"/>
    </row>
    <row r="56762" spans="25:25">
      <c r="Y56762" s="176"/>
    </row>
    <row r="56763" spans="25:25">
      <c r="Y56763" s="176"/>
    </row>
    <row r="56764" spans="25:25">
      <c r="Y56764" s="176"/>
    </row>
    <row r="56765" spans="25:25">
      <c r="Y56765" s="176"/>
    </row>
    <row r="56766" spans="25:25">
      <c r="Y56766" s="176"/>
    </row>
    <row r="56767" spans="25:25">
      <c r="Y56767" s="176"/>
    </row>
    <row r="56768" spans="25:25">
      <c r="Y56768" s="176"/>
    </row>
    <row r="56769" spans="25:25">
      <c r="Y56769" s="176"/>
    </row>
    <row r="56770" spans="25:25">
      <c r="Y56770" s="176"/>
    </row>
    <row r="56771" spans="25:25">
      <c r="Y56771" s="176"/>
    </row>
    <row r="56772" spans="25:25">
      <c r="Y56772" s="176"/>
    </row>
    <row r="56773" spans="25:25">
      <c r="Y56773" s="176"/>
    </row>
    <row r="56774" spans="25:25">
      <c r="Y56774" s="176"/>
    </row>
    <row r="56775" spans="25:25">
      <c r="Y56775" s="176"/>
    </row>
    <row r="56776" spans="25:25">
      <c r="Y56776" s="176"/>
    </row>
    <row r="56777" spans="25:25">
      <c r="Y56777" s="176"/>
    </row>
    <row r="56778" spans="25:25">
      <c r="Y56778" s="176"/>
    </row>
    <row r="56779" spans="25:25">
      <c r="Y56779" s="176"/>
    </row>
    <row r="56780" spans="25:25">
      <c r="Y56780" s="176"/>
    </row>
    <row r="56781" spans="25:25">
      <c r="Y56781" s="176"/>
    </row>
    <row r="56782" spans="25:25">
      <c r="Y56782" s="176"/>
    </row>
    <row r="56783" spans="25:25">
      <c r="Y56783" s="176"/>
    </row>
    <row r="56784" spans="25:25">
      <c r="Y56784" s="176"/>
    </row>
    <row r="56785" spans="25:25">
      <c r="Y56785" s="176"/>
    </row>
    <row r="56786" spans="25:25">
      <c r="Y56786" s="176"/>
    </row>
    <row r="56787" spans="25:25">
      <c r="Y56787" s="176"/>
    </row>
    <row r="56788" spans="25:25">
      <c r="Y56788" s="176"/>
    </row>
    <row r="56789" spans="25:25">
      <c r="Y56789" s="176"/>
    </row>
    <row r="56790" spans="25:25">
      <c r="Y56790" s="176"/>
    </row>
    <row r="56791" spans="25:25">
      <c r="Y56791" s="176"/>
    </row>
    <row r="56792" spans="25:25">
      <c r="Y56792" s="176"/>
    </row>
    <row r="56793" spans="25:25">
      <c r="Y56793" s="176"/>
    </row>
    <row r="56794" spans="25:25">
      <c r="Y56794" s="176"/>
    </row>
    <row r="56795" spans="25:25">
      <c r="Y56795" s="176"/>
    </row>
    <row r="56796" spans="25:25">
      <c r="Y56796" s="176"/>
    </row>
    <row r="56797" spans="25:25">
      <c r="Y56797" s="176"/>
    </row>
    <row r="56798" spans="25:25">
      <c r="Y56798" s="176"/>
    </row>
    <row r="56799" spans="25:25">
      <c r="Y56799" s="176"/>
    </row>
    <row r="56800" spans="25:25">
      <c r="Y56800" s="176"/>
    </row>
    <row r="56801" spans="25:25">
      <c r="Y56801" s="176"/>
    </row>
    <row r="56802" spans="25:25">
      <c r="Y56802" s="176"/>
    </row>
    <row r="56803" spans="25:25">
      <c r="Y56803" s="176"/>
    </row>
    <row r="56804" spans="25:25">
      <c r="Y56804" s="176"/>
    </row>
    <row r="56805" spans="25:25">
      <c r="Y56805" s="176"/>
    </row>
    <row r="56806" spans="25:25">
      <c r="Y56806" s="176"/>
    </row>
    <row r="56807" spans="25:25">
      <c r="Y56807" s="176"/>
    </row>
    <row r="56808" spans="25:25">
      <c r="Y56808" s="176"/>
    </row>
    <row r="56809" spans="25:25">
      <c r="Y56809" s="176"/>
    </row>
    <row r="56810" spans="25:25">
      <c r="Y56810" s="176"/>
    </row>
    <row r="56811" spans="25:25">
      <c r="Y56811" s="176"/>
    </row>
    <row r="56812" spans="25:25">
      <c r="Y56812" s="176"/>
    </row>
    <row r="56813" spans="25:25">
      <c r="Y56813" s="176"/>
    </row>
    <row r="56814" spans="25:25">
      <c r="Y56814" s="176"/>
    </row>
    <row r="56815" spans="25:25">
      <c r="Y56815" s="176"/>
    </row>
    <row r="56816" spans="25:25">
      <c r="Y56816" s="176"/>
    </row>
    <row r="56817" spans="25:25">
      <c r="Y56817" s="176"/>
    </row>
    <row r="56818" spans="25:25">
      <c r="Y56818" s="176"/>
    </row>
    <row r="56819" spans="25:25">
      <c r="Y56819" s="176"/>
    </row>
    <row r="56820" spans="25:25">
      <c r="Y56820" s="176"/>
    </row>
    <row r="56821" spans="25:25">
      <c r="Y56821" s="176"/>
    </row>
    <row r="56822" spans="25:25">
      <c r="Y56822" s="176"/>
    </row>
    <row r="56823" spans="25:25">
      <c r="Y56823" s="176"/>
    </row>
    <row r="56824" spans="25:25">
      <c r="Y56824" s="176"/>
    </row>
    <row r="56825" spans="25:25">
      <c r="Y56825" s="176"/>
    </row>
    <row r="56826" spans="25:25">
      <c r="Y56826" s="176"/>
    </row>
    <row r="56827" spans="25:25">
      <c r="Y56827" s="176"/>
    </row>
    <row r="56828" spans="25:25">
      <c r="Y56828" s="176"/>
    </row>
    <row r="56829" spans="25:25">
      <c r="Y56829" s="176"/>
    </row>
    <row r="56830" spans="25:25">
      <c r="Y56830" s="176"/>
    </row>
    <row r="56831" spans="25:25">
      <c r="Y56831" s="176"/>
    </row>
    <row r="56832" spans="25:25">
      <c r="Y56832" s="176"/>
    </row>
    <row r="56833" spans="25:25">
      <c r="Y56833" s="176"/>
    </row>
    <row r="56834" spans="25:25">
      <c r="Y56834" s="176"/>
    </row>
    <row r="56835" spans="25:25">
      <c r="Y56835" s="176"/>
    </row>
    <row r="56836" spans="25:25">
      <c r="Y56836" s="176"/>
    </row>
    <row r="56837" spans="25:25">
      <c r="Y56837" s="176"/>
    </row>
    <row r="56838" spans="25:25">
      <c r="Y56838" s="176"/>
    </row>
    <row r="56839" spans="25:25">
      <c r="Y56839" s="176"/>
    </row>
    <row r="56840" spans="25:25">
      <c r="Y56840" s="176"/>
    </row>
    <row r="56841" spans="25:25">
      <c r="Y56841" s="176"/>
    </row>
    <row r="56842" spans="25:25">
      <c r="Y56842" s="176"/>
    </row>
    <row r="56843" spans="25:25">
      <c r="Y56843" s="176"/>
    </row>
    <row r="56844" spans="25:25">
      <c r="Y56844" s="176"/>
    </row>
    <row r="56845" spans="25:25">
      <c r="Y56845" s="176"/>
    </row>
    <row r="56846" spans="25:25">
      <c r="Y56846" s="176"/>
    </row>
    <row r="56847" spans="25:25">
      <c r="Y56847" s="176"/>
    </row>
    <row r="56848" spans="25:25">
      <c r="Y56848" s="176"/>
    </row>
    <row r="56849" spans="25:25">
      <c r="Y56849" s="176"/>
    </row>
    <row r="56850" spans="25:25">
      <c r="Y56850" s="176"/>
    </row>
    <row r="56851" spans="25:25">
      <c r="Y56851" s="176"/>
    </row>
    <row r="56852" spans="25:25">
      <c r="Y56852" s="176"/>
    </row>
    <row r="56853" spans="25:25">
      <c r="Y56853" s="176"/>
    </row>
    <row r="56854" spans="25:25">
      <c r="Y56854" s="176"/>
    </row>
    <row r="56855" spans="25:25">
      <c r="Y56855" s="176"/>
    </row>
    <row r="56856" spans="25:25">
      <c r="Y56856" s="176"/>
    </row>
    <row r="56857" spans="25:25">
      <c r="Y56857" s="176"/>
    </row>
    <row r="56858" spans="25:25">
      <c r="Y56858" s="176"/>
    </row>
    <row r="56859" spans="25:25">
      <c r="Y56859" s="176"/>
    </row>
    <row r="56860" spans="25:25">
      <c r="Y56860" s="176"/>
    </row>
    <row r="56861" spans="25:25">
      <c r="Y56861" s="176"/>
    </row>
    <row r="56862" spans="25:25">
      <c r="Y56862" s="176"/>
    </row>
    <row r="56863" spans="25:25">
      <c r="Y56863" s="176"/>
    </row>
    <row r="56864" spans="25:25">
      <c r="Y56864" s="176"/>
    </row>
    <row r="56865" spans="25:25">
      <c r="Y56865" s="176"/>
    </row>
    <row r="56866" spans="25:25">
      <c r="Y56866" s="176"/>
    </row>
    <row r="56867" spans="25:25">
      <c r="Y56867" s="176"/>
    </row>
    <row r="56868" spans="25:25">
      <c r="Y56868" s="176"/>
    </row>
    <row r="56869" spans="25:25">
      <c r="Y56869" s="176"/>
    </row>
    <row r="56870" spans="25:25">
      <c r="Y56870" s="176"/>
    </row>
    <row r="56871" spans="25:25">
      <c r="Y56871" s="176"/>
    </row>
    <row r="56872" spans="25:25">
      <c r="Y56872" s="176"/>
    </row>
    <row r="56873" spans="25:25">
      <c r="Y56873" s="176"/>
    </row>
    <row r="56874" spans="25:25">
      <c r="Y56874" s="176"/>
    </row>
    <row r="56875" spans="25:25">
      <c r="Y56875" s="176"/>
    </row>
    <row r="56876" spans="25:25">
      <c r="Y56876" s="176"/>
    </row>
    <row r="56877" spans="25:25">
      <c r="Y56877" s="176"/>
    </row>
    <row r="56878" spans="25:25">
      <c r="Y56878" s="176"/>
    </row>
    <row r="56879" spans="25:25">
      <c r="Y56879" s="176"/>
    </row>
    <row r="56880" spans="25:25">
      <c r="Y56880" s="176"/>
    </row>
    <row r="56881" spans="25:25">
      <c r="Y56881" s="176"/>
    </row>
    <row r="56882" spans="25:25">
      <c r="Y56882" s="176"/>
    </row>
    <row r="56883" spans="25:25">
      <c r="Y56883" s="176"/>
    </row>
    <row r="56884" spans="25:25">
      <c r="Y56884" s="176"/>
    </row>
    <row r="56885" spans="25:25">
      <c r="Y56885" s="176"/>
    </row>
    <row r="56886" spans="25:25">
      <c r="Y56886" s="176"/>
    </row>
    <row r="56887" spans="25:25">
      <c r="Y56887" s="176"/>
    </row>
    <row r="56888" spans="25:25">
      <c r="Y56888" s="176"/>
    </row>
    <row r="56889" spans="25:25">
      <c r="Y56889" s="176"/>
    </row>
    <row r="56890" spans="25:25">
      <c r="Y56890" s="176"/>
    </row>
    <row r="56891" spans="25:25">
      <c r="Y56891" s="176"/>
    </row>
    <row r="56892" spans="25:25">
      <c r="Y56892" s="176"/>
    </row>
    <row r="56893" spans="25:25">
      <c r="Y56893" s="176"/>
    </row>
    <row r="56894" spans="25:25">
      <c r="Y56894" s="176"/>
    </row>
    <row r="56895" spans="25:25">
      <c r="Y56895" s="176"/>
    </row>
    <row r="56896" spans="25:25">
      <c r="Y56896" s="176"/>
    </row>
    <row r="56897" spans="25:25">
      <c r="Y56897" s="176"/>
    </row>
    <row r="56898" spans="25:25">
      <c r="Y56898" s="176"/>
    </row>
    <row r="56899" spans="25:25">
      <c r="Y56899" s="176"/>
    </row>
    <row r="56900" spans="25:25">
      <c r="Y56900" s="176"/>
    </row>
    <row r="56901" spans="25:25">
      <c r="Y56901" s="176"/>
    </row>
    <row r="56902" spans="25:25">
      <c r="Y56902" s="176"/>
    </row>
    <row r="56903" spans="25:25">
      <c r="Y56903" s="176"/>
    </row>
    <row r="56904" spans="25:25">
      <c r="Y56904" s="176"/>
    </row>
    <row r="56905" spans="25:25">
      <c r="Y56905" s="176"/>
    </row>
    <row r="56906" spans="25:25">
      <c r="Y56906" s="176"/>
    </row>
    <row r="56907" spans="25:25">
      <c r="Y56907" s="176"/>
    </row>
    <row r="56908" spans="25:25">
      <c r="Y56908" s="176"/>
    </row>
    <row r="56909" spans="25:25">
      <c r="Y56909" s="176"/>
    </row>
    <row r="56910" spans="25:25">
      <c r="Y56910" s="176"/>
    </row>
    <row r="56911" spans="25:25">
      <c r="Y56911" s="176"/>
    </row>
    <row r="56912" spans="25:25">
      <c r="Y56912" s="176"/>
    </row>
    <row r="56913" spans="25:25">
      <c r="Y56913" s="176"/>
    </row>
    <row r="56914" spans="25:25">
      <c r="Y56914" s="176"/>
    </row>
    <row r="56915" spans="25:25">
      <c r="Y56915" s="176"/>
    </row>
    <row r="56916" spans="25:25">
      <c r="Y56916" s="176"/>
    </row>
    <row r="56917" spans="25:25">
      <c r="Y56917" s="176"/>
    </row>
    <row r="56918" spans="25:25">
      <c r="Y56918" s="176"/>
    </row>
    <row r="56919" spans="25:25">
      <c r="Y56919" s="176"/>
    </row>
    <row r="56920" spans="25:25">
      <c r="Y56920" s="176"/>
    </row>
    <row r="56921" spans="25:25">
      <c r="Y56921" s="176"/>
    </row>
    <row r="56922" spans="25:25">
      <c r="Y56922" s="176"/>
    </row>
    <row r="56923" spans="25:25">
      <c r="Y56923" s="176"/>
    </row>
    <row r="56924" spans="25:25">
      <c r="Y56924" s="176"/>
    </row>
    <row r="56925" spans="25:25">
      <c r="Y56925" s="176"/>
    </row>
    <row r="56926" spans="25:25">
      <c r="Y56926" s="176"/>
    </row>
    <row r="56927" spans="25:25">
      <c r="Y56927" s="176"/>
    </row>
    <row r="56928" spans="25:25">
      <c r="Y56928" s="176"/>
    </row>
    <row r="56929" spans="25:25">
      <c r="Y56929" s="176"/>
    </row>
    <row r="56930" spans="25:25">
      <c r="Y56930" s="176"/>
    </row>
    <row r="56931" spans="25:25">
      <c r="Y56931" s="176"/>
    </row>
    <row r="56932" spans="25:25">
      <c r="Y56932" s="176"/>
    </row>
    <row r="56933" spans="25:25">
      <c r="Y56933" s="176"/>
    </row>
    <row r="56934" spans="25:25">
      <c r="Y56934" s="176"/>
    </row>
    <row r="56935" spans="25:25">
      <c r="Y56935" s="176"/>
    </row>
    <row r="56936" spans="25:25">
      <c r="Y56936" s="176"/>
    </row>
    <row r="56937" spans="25:25">
      <c r="Y56937" s="176"/>
    </row>
    <row r="56938" spans="25:25">
      <c r="Y56938" s="176"/>
    </row>
    <row r="56939" spans="25:25">
      <c r="Y56939" s="176"/>
    </row>
    <row r="56940" spans="25:25">
      <c r="Y56940" s="176"/>
    </row>
    <row r="56941" spans="25:25">
      <c r="Y56941" s="176"/>
    </row>
    <row r="56942" spans="25:25">
      <c r="Y56942" s="176"/>
    </row>
    <row r="56943" spans="25:25">
      <c r="Y56943" s="176"/>
    </row>
    <row r="56944" spans="25:25">
      <c r="Y56944" s="176"/>
    </row>
    <row r="56945" spans="25:25">
      <c r="Y56945" s="176"/>
    </row>
    <row r="56946" spans="25:25">
      <c r="Y56946" s="176"/>
    </row>
    <row r="56947" spans="25:25">
      <c r="Y56947" s="176"/>
    </row>
    <row r="56948" spans="25:25">
      <c r="Y56948" s="176"/>
    </row>
    <row r="56949" spans="25:25">
      <c r="Y56949" s="176"/>
    </row>
    <row r="56950" spans="25:25">
      <c r="Y56950" s="176"/>
    </row>
    <row r="56951" spans="25:25">
      <c r="Y56951" s="176"/>
    </row>
    <row r="56952" spans="25:25">
      <c r="Y56952" s="176"/>
    </row>
    <row r="56953" spans="25:25">
      <c r="Y56953" s="176"/>
    </row>
    <row r="56954" spans="25:25">
      <c r="Y56954" s="176"/>
    </row>
    <row r="56955" spans="25:25">
      <c r="Y56955" s="176"/>
    </row>
    <row r="56956" spans="25:25">
      <c r="Y56956" s="176"/>
    </row>
    <row r="56957" spans="25:25">
      <c r="Y56957" s="176"/>
    </row>
    <row r="56958" spans="25:25">
      <c r="Y56958" s="176"/>
    </row>
    <row r="56959" spans="25:25">
      <c r="Y56959" s="176"/>
    </row>
    <row r="56960" spans="25:25">
      <c r="Y56960" s="176"/>
    </row>
    <row r="56961" spans="25:25">
      <c r="Y56961" s="176"/>
    </row>
    <row r="56962" spans="25:25">
      <c r="Y56962" s="176"/>
    </row>
    <row r="56963" spans="25:25">
      <c r="Y56963" s="176"/>
    </row>
    <row r="56964" spans="25:25">
      <c r="Y56964" s="176"/>
    </row>
    <row r="56965" spans="25:25">
      <c r="Y56965" s="176"/>
    </row>
    <row r="56966" spans="25:25">
      <c r="Y56966" s="176"/>
    </row>
    <row r="56967" spans="25:25">
      <c r="Y56967" s="176"/>
    </row>
    <row r="56968" spans="25:25">
      <c r="Y56968" s="176"/>
    </row>
    <row r="56969" spans="25:25">
      <c r="Y56969" s="176"/>
    </row>
    <row r="56970" spans="25:25">
      <c r="Y56970" s="176"/>
    </row>
    <row r="56971" spans="25:25">
      <c r="Y56971" s="176"/>
    </row>
    <row r="56972" spans="25:25">
      <c r="Y56972" s="176"/>
    </row>
    <row r="56973" spans="25:25">
      <c r="Y56973" s="176"/>
    </row>
    <row r="56974" spans="25:25">
      <c r="Y56974" s="176"/>
    </row>
    <row r="56975" spans="25:25">
      <c r="Y56975" s="176"/>
    </row>
    <row r="56976" spans="25:25">
      <c r="Y56976" s="176"/>
    </row>
    <row r="56977" spans="25:25">
      <c r="Y56977" s="176"/>
    </row>
    <row r="56978" spans="25:25">
      <c r="Y56978" s="176"/>
    </row>
    <row r="56979" spans="25:25">
      <c r="Y56979" s="176"/>
    </row>
    <row r="56980" spans="25:25">
      <c r="Y56980" s="176"/>
    </row>
    <row r="56981" spans="25:25">
      <c r="Y56981" s="176"/>
    </row>
    <row r="56982" spans="25:25">
      <c r="Y56982" s="176"/>
    </row>
    <row r="56983" spans="25:25">
      <c r="Y56983" s="176"/>
    </row>
    <row r="56984" spans="25:25">
      <c r="Y56984" s="176"/>
    </row>
    <row r="56985" spans="25:25">
      <c r="Y56985" s="176"/>
    </row>
    <row r="56986" spans="25:25">
      <c r="Y56986" s="176"/>
    </row>
    <row r="56987" spans="25:25">
      <c r="Y56987" s="176"/>
    </row>
    <row r="56988" spans="25:25">
      <c r="Y56988" s="176"/>
    </row>
    <row r="56989" spans="25:25">
      <c r="Y56989" s="176"/>
    </row>
    <row r="56990" spans="25:25">
      <c r="Y56990" s="176"/>
    </row>
    <row r="56991" spans="25:25">
      <c r="Y56991" s="176"/>
    </row>
    <row r="56992" spans="25:25">
      <c r="Y56992" s="176"/>
    </row>
    <row r="56993" spans="25:25">
      <c r="Y56993" s="176"/>
    </row>
    <row r="56994" spans="25:25">
      <c r="Y56994" s="176"/>
    </row>
    <row r="56995" spans="25:25">
      <c r="Y56995" s="176"/>
    </row>
    <row r="56996" spans="25:25">
      <c r="Y56996" s="176"/>
    </row>
    <row r="56997" spans="25:25">
      <c r="Y56997" s="176"/>
    </row>
    <row r="56998" spans="25:25">
      <c r="Y56998" s="176"/>
    </row>
    <row r="56999" spans="25:25">
      <c r="Y56999" s="176"/>
    </row>
    <row r="57000" spans="25:25">
      <c r="Y57000" s="176"/>
    </row>
    <row r="57001" spans="25:25">
      <c r="Y57001" s="176"/>
    </row>
    <row r="57002" spans="25:25">
      <c r="Y57002" s="176"/>
    </row>
    <row r="57003" spans="25:25">
      <c r="Y57003" s="176"/>
    </row>
    <row r="57004" spans="25:25">
      <c r="Y57004" s="176"/>
    </row>
    <row r="57005" spans="25:25">
      <c r="Y57005" s="176"/>
    </row>
    <row r="57006" spans="25:25">
      <c r="Y57006" s="176"/>
    </row>
    <row r="57007" spans="25:25">
      <c r="Y57007" s="176"/>
    </row>
    <row r="57008" spans="25:25">
      <c r="Y57008" s="176"/>
    </row>
    <row r="57009" spans="25:25">
      <c r="Y57009" s="176"/>
    </row>
    <row r="57010" spans="25:25">
      <c r="Y57010" s="176"/>
    </row>
    <row r="57011" spans="25:25">
      <c r="Y57011" s="176"/>
    </row>
    <row r="57012" spans="25:25">
      <c r="Y57012" s="176"/>
    </row>
    <row r="57013" spans="25:25">
      <c r="Y57013" s="176"/>
    </row>
    <row r="57014" spans="25:25">
      <c r="Y57014" s="176"/>
    </row>
    <row r="57015" spans="25:25">
      <c r="Y57015" s="176"/>
    </row>
    <row r="57016" spans="25:25">
      <c r="Y57016" s="176"/>
    </row>
    <row r="57017" spans="25:25">
      <c r="Y57017" s="176"/>
    </row>
    <row r="57018" spans="25:25">
      <c r="Y57018" s="176"/>
    </row>
    <row r="57019" spans="25:25">
      <c r="Y57019" s="176"/>
    </row>
    <row r="57020" spans="25:25">
      <c r="Y57020" s="176"/>
    </row>
    <row r="57021" spans="25:25">
      <c r="Y57021" s="176"/>
    </row>
    <row r="57022" spans="25:25">
      <c r="Y57022" s="176"/>
    </row>
    <row r="57023" spans="25:25">
      <c r="Y57023" s="176"/>
    </row>
    <row r="57024" spans="25:25">
      <c r="Y57024" s="176"/>
    </row>
    <row r="57025" spans="25:25">
      <c r="Y57025" s="176"/>
    </row>
    <row r="57026" spans="25:25">
      <c r="Y57026" s="176"/>
    </row>
    <row r="57027" spans="25:25">
      <c r="Y57027" s="176"/>
    </row>
    <row r="57028" spans="25:25">
      <c r="Y57028" s="176"/>
    </row>
    <row r="57029" spans="25:25">
      <c r="Y57029" s="176"/>
    </row>
    <row r="57030" spans="25:25">
      <c r="Y57030" s="176"/>
    </row>
    <row r="57031" spans="25:25">
      <c r="Y57031" s="176"/>
    </row>
    <row r="57032" spans="25:25">
      <c r="Y57032" s="176"/>
    </row>
    <row r="57033" spans="25:25">
      <c r="Y57033" s="176"/>
    </row>
    <row r="57034" spans="25:25">
      <c r="Y57034" s="176"/>
    </row>
    <row r="57035" spans="25:25">
      <c r="Y57035" s="176"/>
    </row>
    <row r="57036" spans="25:25">
      <c r="Y57036" s="176"/>
    </row>
    <row r="57037" spans="25:25">
      <c r="Y57037" s="176"/>
    </row>
    <row r="57038" spans="25:25">
      <c r="Y57038" s="176"/>
    </row>
    <row r="57039" spans="25:25">
      <c r="Y57039" s="176"/>
    </row>
    <row r="57040" spans="25:25">
      <c r="Y57040" s="176"/>
    </row>
    <row r="57041" spans="25:25">
      <c r="Y57041" s="176"/>
    </row>
    <row r="57042" spans="25:25">
      <c r="Y57042" s="176"/>
    </row>
    <row r="57043" spans="25:25">
      <c r="Y57043" s="176"/>
    </row>
    <row r="57044" spans="25:25">
      <c r="Y57044" s="176"/>
    </row>
    <row r="57045" spans="25:25">
      <c r="Y57045" s="176"/>
    </row>
    <row r="57046" spans="25:25">
      <c r="Y57046" s="176"/>
    </row>
    <row r="57047" spans="25:25">
      <c r="Y57047" s="176"/>
    </row>
    <row r="57048" spans="25:25">
      <c r="Y57048" s="176"/>
    </row>
    <row r="57049" spans="25:25">
      <c r="Y57049" s="176"/>
    </row>
    <row r="57050" spans="25:25">
      <c r="Y57050" s="176"/>
    </row>
    <row r="57051" spans="25:25">
      <c r="Y57051" s="176"/>
    </row>
    <row r="57052" spans="25:25">
      <c r="Y57052" s="176"/>
    </row>
    <row r="57053" spans="25:25">
      <c r="Y57053" s="176"/>
    </row>
    <row r="57054" spans="25:25">
      <c r="Y57054" s="176"/>
    </row>
    <row r="57055" spans="25:25">
      <c r="Y57055" s="176"/>
    </row>
    <row r="57056" spans="25:25">
      <c r="Y57056" s="176"/>
    </row>
    <row r="57057" spans="25:25">
      <c r="Y57057" s="176"/>
    </row>
    <row r="57058" spans="25:25">
      <c r="Y57058" s="176"/>
    </row>
    <row r="57059" spans="25:25">
      <c r="Y57059" s="176"/>
    </row>
    <row r="57060" spans="25:25">
      <c r="Y57060" s="176"/>
    </row>
    <row r="57061" spans="25:25">
      <c r="Y57061" s="176"/>
    </row>
    <row r="57062" spans="25:25">
      <c r="Y57062" s="176"/>
    </row>
    <row r="57063" spans="25:25">
      <c r="Y57063" s="176"/>
    </row>
    <row r="57064" spans="25:25">
      <c r="Y57064" s="176"/>
    </row>
    <row r="57065" spans="25:25">
      <c r="Y57065" s="176"/>
    </row>
    <row r="57066" spans="25:25">
      <c r="Y57066" s="176"/>
    </row>
    <row r="57067" spans="25:25">
      <c r="Y57067" s="176"/>
    </row>
    <row r="57068" spans="25:25">
      <c r="Y57068" s="176"/>
    </row>
    <row r="57069" spans="25:25">
      <c r="Y57069" s="176"/>
    </row>
    <row r="57070" spans="25:25">
      <c r="Y57070" s="176"/>
    </row>
    <row r="57071" spans="25:25">
      <c r="Y57071" s="176"/>
    </row>
    <row r="57072" spans="25:25">
      <c r="Y57072" s="176"/>
    </row>
    <row r="57073" spans="25:25">
      <c r="Y57073" s="176"/>
    </row>
    <row r="57074" spans="25:25">
      <c r="Y57074" s="176"/>
    </row>
    <row r="57075" spans="25:25">
      <c r="Y57075" s="176"/>
    </row>
    <row r="57076" spans="25:25">
      <c r="Y57076" s="176"/>
    </row>
    <row r="57077" spans="25:25">
      <c r="Y57077" s="176"/>
    </row>
    <row r="57078" spans="25:25">
      <c r="Y57078" s="176"/>
    </row>
    <row r="57079" spans="25:25">
      <c r="Y57079" s="176"/>
    </row>
    <row r="57080" spans="25:25">
      <c r="Y57080" s="176"/>
    </row>
    <row r="57081" spans="25:25">
      <c r="Y57081" s="176"/>
    </row>
    <row r="57082" spans="25:25">
      <c r="Y57082" s="176"/>
    </row>
    <row r="57083" spans="25:25">
      <c r="Y57083" s="176"/>
    </row>
    <row r="57084" spans="25:25">
      <c r="Y57084" s="176"/>
    </row>
    <row r="57085" spans="25:25">
      <c r="Y57085" s="176"/>
    </row>
    <row r="57086" spans="25:25">
      <c r="Y57086" s="176"/>
    </row>
    <row r="57087" spans="25:25">
      <c r="Y57087" s="176"/>
    </row>
    <row r="57088" spans="25:25">
      <c r="Y57088" s="176"/>
    </row>
    <row r="57089" spans="25:25">
      <c r="Y57089" s="176"/>
    </row>
    <row r="57090" spans="25:25">
      <c r="Y57090" s="176"/>
    </row>
    <row r="57091" spans="25:25">
      <c r="Y57091" s="176"/>
    </row>
    <row r="57092" spans="25:25">
      <c r="Y57092" s="176"/>
    </row>
    <row r="57093" spans="25:25">
      <c r="Y57093" s="176"/>
    </row>
    <row r="57094" spans="25:25">
      <c r="Y57094" s="176"/>
    </row>
    <row r="57095" spans="25:25">
      <c r="Y57095" s="176"/>
    </row>
    <row r="57096" spans="25:25">
      <c r="Y57096" s="176"/>
    </row>
    <row r="57097" spans="25:25">
      <c r="Y57097" s="176"/>
    </row>
    <row r="57098" spans="25:25">
      <c r="Y57098" s="176"/>
    </row>
    <row r="57099" spans="25:25">
      <c r="Y57099" s="176"/>
    </row>
    <row r="57100" spans="25:25">
      <c r="Y57100" s="176"/>
    </row>
    <row r="57101" spans="25:25">
      <c r="Y57101" s="176"/>
    </row>
    <row r="57102" spans="25:25">
      <c r="Y57102" s="176"/>
    </row>
    <row r="57103" spans="25:25">
      <c r="Y57103" s="176"/>
    </row>
    <row r="57104" spans="25:25">
      <c r="Y57104" s="176"/>
    </row>
    <row r="57105" spans="25:25">
      <c r="Y57105" s="176"/>
    </row>
    <row r="57106" spans="25:25">
      <c r="Y57106" s="176"/>
    </row>
    <row r="57107" spans="25:25">
      <c r="Y57107" s="176"/>
    </row>
    <row r="57108" spans="25:25">
      <c r="Y57108" s="176"/>
    </row>
    <row r="57109" spans="25:25">
      <c r="Y57109" s="176"/>
    </row>
    <row r="57110" spans="25:25">
      <c r="Y57110" s="176"/>
    </row>
    <row r="57111" spans="25:25">
      <c r="Y57111" s="176"/>
    </row>
    <row r="57112" spans="25:25">
      <c r="Y57112" s="176"/>
    </row>
    <row r="57113" spans="25:25">
      <c r="Y57113" s="176"/>
    </row>
    <row r="57114" spans="25:25">
      <c r="Y57114" s="176"/>
    </row>
    <row r="57115" spans="25:25">
      <c r="Y57115" s="176"/>
    </row>
    <row r="57116" spans="25:25">
      <c r="Y57116" s="176"/>
    </row>
    <row r="57117" spans="25:25">
      <c r="Y57117" s="176"/>
    </row>
    <row r="57118" spans="25:25">
      <c r="Y57118" s="176"/>
    </row>
    <row r="57119" spans="25:25">
      <c r="Y57119" s="176"/>
    </row>
    <row r="57120" spans="25:25">
      <c r="Y57120" s="176"/>
    </row>
    <row r="57121" spans="25:25">
      <c r="Y57121" s="176"/>
    </row>
    <row r="57122" spans="25:25">
      <c r="Y57122" s="176"/>
    </row>
    <row r="57123" spans="25:25">
      <c r="Y57123" s="176"/>
    </row>
    <row r="57124" spans="25:25">
      <c r="Y57124" s="176"/>
    </row>
    <row r="57125" spans="25:25">
      <c r="Y57125" s="176"/>
    </row>
    <row r="57126" spans="25:25">
      <c r="Y57126" s="176"/>
    </row>
    <row r="57127" spans="25:25">
      <c r="Y57127" s="176"/>
    </row>
    <row r="57128" spans="25:25">
      <c r="Y57128" s="176"/>
    </row>
    <row r="57129" spans="25:25">
      <c r="Y57129" s="176"/>
    </row>
    <row r="57130" spans="25:25">
      <c r="Y57130" s="176"/>
    </row>
    <row r="57131" spans="25:25">
      <c r="Y57131" s="176"/>
    </row>
    <row r="57132" spans="25:25">
      <c r="Y57132" s="176"/>
    </row>
    <row r="57133" spans="25:25">
      <c r="Y57133" s="176"/>
    </row>
    <row r="57134" spans="25:25">
      <c r="Y57134" s="176"/>
    </row>
    <row r="57135" spans="25:25">
      <c r="Y57135" s="176"/>
    </row>
    <row r="57136" spans="25:25">
      <c r="Y57136" s="176"/>
    </row>
    <row r="57137" spans="25:25">
      <c r="Y57137" s="176"/>
    </row>
    <row r="57138" spans="25:25">
      <c r="Y57138" s="176"/>
    </row>
    <row r="57139" spans="25:25">
      <c r="Y57139" s="176"/>
    </row>
    <row r="57140" spans="25:25">
      <c r="Y57140" s="176"/>
    </row>
    <row r="57141" spans="25:25">
      <c r="Y57141" s="176"/>
    </row>
    <row r="57142" spans="25:25">
      <c r="Y57142" s="176"/>
    </row>
    <row r="57143" spans="25:25">
      <c r="Y57143" s="176"/>
    </row>
    <row r="57144" spans="25:25">
      <c r="Y57144" s="176"/>
    </row>
    <row r="57145" spans="25:25">
      <c r="Y57145" s="176"/>
    </row>
    <row r="57146" spans="25:25">
      <c r="Y57146" s="176"/>
    </row>
    <row r="57147" spans="25:25">
      <c r="Y57147" s="176"/>
    </row>
    <row r="57148" spans="25:25">
      <c r="Y57148" s="176"/>
    </row>
    <row r="57149" spans="25:25">
      <c r="Y57149" s="176"/>
    </row>
    <row r="57150" spans="25:25">
      <c r="Y57150" s="176"/>
    </row>
    <row r="57151" spans="25:25">
      <c r="Y57151" s="176"/>
    </row>
    <row r="57152" spans="25:25">
      <c r="Y57152" s="176"/>
    </row>
    <row r="57153" spans="25:25">
      <c r="Y57153" s="176"/>
    </row>
    <row r="57154" spans="25:25">
      <c r="Y57154" s="176"/>
    </row>
    <row r="57155" spans="25:25">
      <c r="Y57155" s="176"/>
    </row>
    <row r="57156" spans="25:25">
      <c r="Y57156" s="176"/>
    </row>
    <row r="57157" spans="25:25">
      <c r="Y57157" s="176"/>
    </row>
    <row r="57158" spans="25:25">
      <c r="Y57158" s="176"/>
    </row>
    <row r="57159" spans="25:25">
      <c r="Y57159" s="176"/>
    </row>
    <row r="57160" spans="25:25">
      <c r="Y57160" s="176"/>
    </row>
    <row r="57161" spans="25:25">
      <c r="Y57161" s="176"/>
    </row>
    <row r="57162" spans="25:25">
      <c r="Y57162" s="176"/>
    </row>
    <row r="57163" spans="25:25">
      <c r="Y57163" s="176"/>
    </row>
    <row r="57164" spans="25:25">
      <c r="Y57164" s="176"/>
    </row>
    <row r="57165" spans="25:25">
      <c r="Y57165" s="176"/>
    </row>
    <row r="57166" spans="25:25">
      <c r="Y57166" s="176"/>
    </row>
    <row r="57167" spans="25:25">
      <c r="Y57167" s="176"/>
    </row>
    <row r="57168" spans="25:25">
      <c r="Y57168" s="176"/>
    </row>
    <row r="57169" spans="25:25">
      <c r="Y57169" s="176"/>
    </row>
    <row r="57170" spans="25:25">
      <c r="Y57170" s="176"/>
    </row>
    <row r="57171" spans="25:25">
      <c r="Y57171" s="176"/>
    </row>
    <row r="57172" spans="25:25">
      <c r="Y57172" s="176"/>
    </row>
    <row r="57173" spans="25:25">
      <c r="Y57173" s="176"/>
    </row>
    <row r="57174" spans="25:25">
      <c r="Y57174" s="176"/>
    </row>
    <row r="57175" spans="25:25">
      <c r="Y57175" s="176"/>
    </row>
    <row r="57176" spans="25:25">
      <c r="Y57176" s="176"/>
    </row>
    <row r="57177" spans="25:25">
      <c r="Y57177" s="176"/>
    </row>
    <row r="57178" spans="25:25">
      <c r="Y57178" s="176"/>
    </row>
    <row r="57179" spans="25:25">
      <c r="Y57179" s="176"/>
    </row>
    <row r="57180" spans="25:25">
      <c r="Y57180" s="176"/>
    </row>
    <row r="57181" spans="25:25">
      <c r="Y57181" s="176"/>
    </row>
    <row r="57182" spans="25:25">
      <c r="Y57182" s="176"/>
    </row>
    <row r="57183" spans="25:25">
      <c r="Y57183" s="176"/>
    </row>
    <row r="57184" spans="25:25">
      <c r="Y57184" s="176"/>
    </row>
    <row r="57185" spans="25:25">
      <c r="Y57185" s="176"/>
    </row>
    <row r="57186" spans="25:25">
      <c r="Y57186" s="176"/>
    </row>
    <row r="57187" spans="25:25">
      <c r="Y57187" s="176"/>
    </row>
    <row r="57188" spans="25:25">
      <c r="Y57188" s="176"/>
    </row>
    <row r="57189" spans="25:25">
      <c r="Y57189" s="176"/>
    </row>
    <row r="57190" spans="25:25">
      <c r="Y57190" s="176"/>
    </row>
    <row r="57191" spans="25:25">
      <c r="Y57191" s="176"/>
    </row>
    <row r="57192" spans="25:25">
      <c r="Y57192" s="176"/>
    </row>
    <row r="57193" spans="25:25">
      <c r="Y57193" s="176"/>
    </row>
    <row r="57194" spans="25:25">
      <c r="Y57194" s="176"/>
    </row>
    <row r="57195" spans="25:25">
      <c r="Y57195" s="176"/>
    </row>
    <row r="57196" spans="25:25">
      <c r="Y57196" s="176"/>
    </row>
    <row r="57197" spans="25:25">
      <c r="Y57197" s="176"/>
    </row>
    <row r="57198" spans="25:25">
      <c r="Y57198" s="176"/>
    </row>
    <row r="57199" spans="25:25">
      <c r="Y57199" s="176"/>
    </row>
    <row r="57200" spans="25:25">
      <c r="Y57200" s="176"/>
    </row>
    <row r="57201" spans="25:25">
      <c r="Y57201" s="176"/>
    </row>
    <row r="57202" spans="25:25">
      <c r="Y57202" s="176"/>
    </row>
    <row r="57203" spans="25:25">
      <c r="Y57203" s="176"/>
    </row>
    <row r="57204" spans="25:25">
      <c r="Y57204" s="176"/>
    </row>
    <row r="57205" spans="25:25">
      <c r="Y57205" s="176"/>
    </row>
    <row r="57206" spans="25:25">
      <c r="Y57206" s="176"/>
    </row>
    <row r="57207" spans="25:25">
      <c r="Y57207" s="176"/>
    </row>
    <row r="57208" spans="25:25">
      <c r="Y57208" s="176"/>
    </row>
    <row r="57209" spans="25:25">
      <c r="Y57209" s="176"/>
    </row>
    <row r="57210" spans="25:25">
      <c r="Y57210" s="176"/>
    </row>
    <row r="57211" spans="25:25">
      <c r="Y57211" s="176"/>
    </row>
    <row r="57212" spans="25:25">
      <c r="Y57212" s="176"/>
    </row>
    <row r="57213" spans="25:25">
      <c r="Y57213" s="176"/>
    </row>
    <row r="57214" spans="25:25">
      <c r="Y57214" s="176"/>
    </row>
    <row r="57215" spans="25:25">
      <c r="Y57215" s="176"/>
    </row>
    <row r="57216" spans="25:25">
      <c r="Y57216" s="176"/>
    </row>
    <row r="57217" spans="25:25">
      <c r="Y57217" s="176"/>
    </row>
    <row r="57218" spans="25:25">
      <c r="Y57218" s="176"/>
    </row>
    <row r="57219" spans="25:25">
      <c r="Y57219" s="176"/>
    </row>
    <row r="57220" spans="25:25">
      <c r="Y57220" s="176"/>
    </row>
    <row r="57221" spans="25:25">
      <c r="Y57221" s="176"/>
    </row>
    <row r="57222" spans="25:25">
      <c r="Y57222" s="176"/>
    </row>
    <row r="57223" spans="25:25">
      <c r="Y57223" s="176"/>
    </row>
    <row r="57224" spans="25:25">
      <c r="Y57224" s="176"/>
    </row>
    <row r="57225" spans="25:25">
      <c r="Y57225" s="176"/>
    </row>
    <row r="57226" spans="25:25">
      <c r="Y57226" s="176"/>
    </row>
    <row r="57227" spans="25:25">
      <c r="Y57227" s="176"/>
    </row>
    <row r="57228" spans="25:25">
      <c r="Y57228" s="176"/>
    </row>
    <row r="57229" spans="25:25">
      <c r="Y57229" s="176"/>
    </row>
    <row r="57230" spans="25:25">
      <c r="Y57230" s="176"/>
    </row>
    <row r="57231" spans="25:25">
      <c r="Y57231" s="176"/>
    </row>
    <row r="57232" spans="25:25">
      <c r="Y57232" s="176"/>
    </row>
    <row r="57233" spans="25:25">
      <c r="Y57233" s="176"/>
    </row>
    <row r="57234" spans="25:25">
      <c r="Y57234" s="176"/>
    </row>
    <row r="57235" spans="25:25">
      <c r="Y57235" s="176"/>
    </row>
    <row r="57236" spans="25:25">
      <c r="Y57236" s="176"/>
    </row>
    <row r="57237" spans="25:25">
      <c r="Y57237" s="176"/>
    </row>
    <row r="57238" spans="25:25">
      <c r="Y57238" s="176"/>
    </row>
    <row r="57239" spans="25:25">
      <c r="Y57239" s="176"/>
    </row>
    <row r="57240" spans="25:25">
      <c r="Y57240" s="176"/>
    </row>
    <row r="57241" spans="25:25">
      <c r="Y57241" s="176"/>
    </row>
    <row r="57242" spans="25:25">
      <c r="Y57242" s="176"/>
    </row>
    <row r="57243" spans="25:25">
      <c r="Y57243" s="176"/>
    </row>
    <row r="57244" spans="25:25">
      <c r="Y57244" s="176"/>
    </row>
    <row r="57245" spans="25:25">
      <c r="Y57245" s="176"/>
    </row>
    <row r="57246" spans="25:25">
      <c r="Y57246" s="176"/>
    </row>
    <row r="57247" spans="25:25">
      <c r="Y57247" s="176"/>
    </row>
    <row r="57248" spans="25:25">
      <c r="Y57248" s="176"/>
    </row>
    <row r="57249" spans="25:25">
      <c r="Y57249" s="176"/>
    </row>
    <row r="57250" spans="25:25">
      <c r="Y57250" s="176"/>
    </row>
    <row r="57251" spans="25:25">
      <c r="Y57251" s="176"/>
    </row>
    <row r="57252" spans="25:25">
      <c r="Y57252" s="176"/>
    </row>
    <row r="57253" spans="25:25">
      <c r="Y57253" s="176"/>
    </row>
    <row r="57254" spans="25:25">
      <c r="Y57254" s="176"/>
    </row>
    <row r="57255" spans="25:25">
      <c r="Y57255" s="176"/>
    </row>
    <row r="57256" spans="25:25">
      <c r="Y57256" s="176"/>
    </row>
    <row r="57257" spans="25:25">
      <c r="Y57257" s="176"/>
    </row>
    <row r="57258" spans="25:25">
      <c r="Y57258" s="176"/>
    </row>
    <row r="57259" spans="25:25">
      <c r="Y57259" s="176"/>
    </row>
    <row r="57260" spans="25:25">
      <c r="Y57260" s="176"/>
    </row>
    <row r="57261" spans="25:25">
      <c r="Y57261" s="176"/>
    </row>
    <row r="57262" spans="25:25">
      <c r="Y57262" s="176"/>
    </row>
    <row r="57263" spans="25:25">
      <c r="Y57263" s="176"/>
    </row>
    <row r="57264" spans="25:25">
      <c r="Y57264" s="176"/>
    </row>
    <row r="57265" spans="25:25">
      <c r="Y57265" s="176"/>
    </row>
    <row r="57266" spans="25:25">
      <c r="Y57266" s="176"/>
    </row>
    <row r="57267" spans="25:25">
      <c r="Y57267" s="176"/>
    </row>
    <row r="57268" spans="25:25">
      <c r="Y57268" s="176"/>
    </row>
    <row r="57269" spans="25:25">
      <c r="Y57269" s="176"/>
    </row>
    <row r="57270" spans="25:25">
      <c r="Y57270" s="176"/>
    </row>
    <row r="57271" spans="25:25">
      <c r="Y57271" s="176"/>
    </row>
    <row r="57272" spans="25:25">
      <c r="Y57272" s="176"/>
    </row>
    <row r="57273" spans="25:25">
      <c r="Y57273" s="176"/>
    </row>
    <row r="57274" spans="25:25">
      <c r="Y57274" s="176"/>
    </row>
    <row r="57275" spans="25:25">
      <c r="Y57275" s="176"/>
    </row>
    <row r="57276" spans="25:25">
      <c r="Y57276" s="176"/>
    </row>
    <row r="57277" spans="25:25">
      <c r="Y57277" s="176"/>
    </row>
    <row r="57278" spans="25:25">
      <c r="Y57278" s="176"/>
    </row>
    <row r="57279" spans="25:25">
      <c r="Y57279" s="176"/>
    </row>
    <row r="57280" spans="25:25">
      <c r="Y57280" s="176"/>
    </row>
    <row r="57281" spans="25:25">
      <c r="Y57281" s="176"/>
    </row>
    <row r="57282" spans="25:25">
      <c r="Y57282" s="176"/>
    </row>
    <row r="57283" spans="25:25">
      <c r="Y57283" s="176"/>
    </row>
    <row r="57284" spans="25:25">
      <c r="Y57284" s="176"/>
    </row>
    <row r="57285" spans="25:25">
      <c r="Y57285" s="176"/>
    </row>
    <row r="57286" spans="25:25">
      <c r="Y57286" s="176"/>
    </row>
    <row r="57287" spans="25:25">
      <c r="Y57287" s="176"/>
    </row>
    <row r="57288" spans="25:25">
      <c r="Y57288" s="176"/>
    </row>
    <row r="57289" spans="25:25">
      <c r="Y57289" s="176"/>
    </row>
    <row r="57290" spans="25:25">
      <c r="Y57290" s="176"/>
    </row>
    <row r="57291" spans="25:25">
      <c r="Y57291" s="176"/>
    </row>
    <row r="57292" spans="25:25">
      <c r="Y57292" s="176"/>
    </row>
    <row r="57293" spans="25:25">
      <c r="Y57293" s="176"/>
    </row>
    <row r="57294" spans="25:25">
      <c r="Y57294" s="176"/>
    </row>
    <row r="57295" spans="25:25">
      <c r="Y57295" s="176"/>
    </row>
    <row r="57296" spans="25:25">
      <c r="Y57296" s="176"/>
    </row>
    <row r="57297" spans="25:25">
      <c r="Y57297" s="176"/>
    </row>
    <row r="57298" spans="25:25">
      <c r="Y57298" s="176"/>
    </row>
    <row r="57299" spans="25:25">
      <c r="Y57299" s="176"/>
    </row>
    <row r="57300" spans="25:25">
      <c r="Y57300" s="176"/>
    </row>
    <row r="57301" spans="25:25">
      <c r="Y57301" s="176"/>
    </row>
    <row r="57302" spans="25:25">
      <c r="Y57302" s="176"/>
    </row>
    <row r="57303" spans="25:25">
      <c r="Y57303" s="176"/>
    </row>
    <row r="57304" spans="25:25">
      <c r="Y57304" s="176"/>
    </row>
    <row r="57305" spans="25:25">
      <c r="Y57305" s="176"/>
    </row>
    <row r="57306" spans="25:25">
      <c r="Y57306" s="176"/>
    </row>
    <row r="57307" spans="25:25">
      <c r="Y57307" s="176"/>
    </row>
    <row r="57308" spans="25:25">
      <c r="Y57308" s="176"/>
    </row>
    <row r="57309" spans="25:25">
      <c r="Y57309" s="176"/>
    </row>
    <row r="57310" spans="25:25">
      <c r="Y57310" s="176"/>
    </row>
    <row r="57311" spans="25:25">
      <c r="Y57311" s="176"/>
    </row>
    <row r="57312" spans="25:25">
      <c r="Y57312" s="176"/>
    </row>
    <row r="57313" spans="25:25">
      <c r="Y57313" s="176"/>
    </row>
    <row r="57314" spans="25:25">
      <c r="Y57314" s="176"/>
    </row>
    <row r="57315" spans="25:25">
      <c r="Y57315" s="176"/>
    </row>
    <row r="57316" spans="25:25">
      <c r="Y57316" s="176"/>
    </row>
    <row r="57317" spans="25:25">
      <c r="Y57317" s="176"/>
    </row>
    <row r="57318" spans="25:25">
      <c r="Y57318" s="176"/>
    </row>
    <row r="57319" spans="25:25">
      <c r="Y57319" s="176"/>
    </row>
    <row r="57320" spans="25:25">
      <c r="Y57320" s="176"/>
    </row>
    <row r="57321" spans="25:25">
      <c r="Y57321" s="176"/>
    </row>
    <row r="57322" spans="25:25">
      <c r="Y57322" s="176"/>
    </row>
    <row r="57323" spans="25:25">
      <c r="Y57323" s="176"/>
    </row>
    <row r="57324" spans="25:25">
      <c r="Y57324" s="176"/>
    </row>
    <row r="57325" spans="25:25">
      <c r="Y57325" s="176"/>
    </row>
    <row r="57326" spans="25:25">
      <c r="Y57326" s="176"/>
    </row>
    <row r="57327" spans="25:25">
      <c r="Y57327" s="176"/>
    </row>
    <row r="57328" spans="25:25">
      <c r="Y57328" s="176"/>
    </row>
    <row r="57329" spans="25:25">
      <c r="Y57329" s="176"/>
    </row>
    <row r="57330" spans="25:25">
      <c r="Y57330" s="176"/>
    </row>
    <row r="57331" spans="25:25">
      <c r="Y57331" s="176"/>
    </row>
    <row r="57332" spans="25:25">
      <c r="Y57332" s="176"/>
    </row>
    <row r="57333" spans="25:25">
      <c r="Y57333" s="176"/>
    </row>
    <row r="57334" spans="25:25">
      <c r="Y57334" s="176"/>
    </row>
    <row r="57335" spans="25:25">
      <c r="Y57335" s="176"/>
    </row>
    <row r="57336" spans="25:25">
      <c r="Y57336" s="176"/>
    </row>
    <row r="57337" spans="25:25">
      <c r="Y57337" s="176"/>
    </row>
    <row r="57338" spans="25:25">
      <c r="Y57338" s="176"/>
    </row>
    <row r="57339" spans="25:25">
      <c r="Y57339" s="176"/>
    </row>
    <row r="57340" spans="25:25">
      <c r="Y57340" s="176"/>
    </row>
    <row r="57341" spans="25:25">
      <c r="Y57341" s="176"/>
    </row>
    <row r="57342" spans="25:25">
      <c r="Y57342" s="176"/>
    </row>
    <row r="57343" spans="25:25">
      <c r="Y57343" s="176"/>
    </row>
    <row r="57344" spans="25:25">
      <c r="Y57344" s="176"/>
    </row>
    <row r="57345" spans="25:25">
      <c r="Y57345" s="176"/>
    </row>
    <row r="57346" spans="25:25">
      <c r="Y57346" s="176"/>
    </row>
    <row r="57347" spans="25:25">
      <c r="Y57347" s="176"/>
    </row>
    <row r="57348" spans="25:25">
      <c r="Y57348" s="176"/>
    </row>
    <row r="57349" spans="25:25">
      <c r="Y57349" s="176"/>
    </row>
    <row r="57350" spans="25:25">
      <c r="Y57350" s="176"/>
    </row>
    <row r="57351" spans="25:25">
      <c r="Y57351" s="176"/>
    </row>
    <row r="57352" spans="25:25">
      <c r="Y57352" s="176"/>
    </row>
    <row r="57353" spans="25:25">
      <c r="Y57353" s="176"/>
    </row>
    <row r="57354" spans="25:25">
      <c r="Y57354" s="176"/>
    </row>
    <row r="57355" spans="25:25">
      <c r="Y57355" s="176"/>
    </row>
    <row r="57356" spans="25:25">
      <c r="Y57356" s="176"/>
    </row>
    <row r="57357" spans="25:25">
      <c r="Y57357" s="176"/>
    </row>
    <row r="57358" spans="25:25">
      <c r="Y57358" s="176"/>
    </row>
    <row r="57359" spans="25:25">
      <c r="Y57359" s="176"/>
    </row>
    <row r="57360" spans="25:25">
      <c r="Y57360" s="176"/>
    </row>
    <row r="57361" spans="25:25">
      <c r="Y57361" s="176"/>
    </row>
    <row r="57362" spans="25:25">
      <c r="Y57362" s="176"/>
    </row>
    <row r="57363" spans="25:25">
      <c r="Y57363" s="176"/>
    </row>
    <row r="57364" spans="25:25">
      <c r="Y57364" s="176"/>
    </row>
    <row r="57365" spans="25:25">
      <c r="Y57365" s="176"/>
    </row>
    <row r="57366" spans="25:25">
      <c r="Y57366" s="176"/>
    </row>
    <row r="57367" spans="25:25">
      <c r="Y57367" s="176"/>
    </row>
    <row r="57368" spans="25:25">
      <c r="Y57368" s="176"/>
    </row>
    <row r="57369" spans="25:25">
      <c r="Y57369" s="176"/>
    </row>
    <row r="57370" spans="25:25">
      <c r="Y57370" s="176"/>
    </row>
    <row r="57371" spans="25:25">
      <c r="Y57371" s="176"/>
    </row>
    <row r="57372" spans="25:25">
      <c r="Y57372" s="176"/>
    </row>
    <row r="57373" spans="25:25">
      <c r="Y57373" s="176"/>
    </row>
    <row r="57374" spans="25:25">
      <c r="Y57374" s="176"/>
    </row>
    <row r="57375" spans="25:25">
      <c r="Y57375" s="176"/>
    </row>
    <row r="57376" spans="25:25">
      <c r="Y57376" s="176"/>
    </row>
    <row r="57377" spans="25:25">
      <c r="Y57377" s="176"/>
    </row>
    <row r="57378" spans="25:25">
      <c r="Y57378" s="176"/>
    </row>
    <row r="57379" spans="25:25">
      <c r="Y57379" s="176"/>
    </row>
    <row r="57380" spans="25:25">
      <c r="Y57380" s="176"/>
    </row>
    <row r="57381" spans="25:25">
      <c r="Y57381" s="176"/>
    </row>
    <row r="57382" spans="25:25">
      <c r="Y57382" s="176"/>
    </row>
    <row r="57383" spans="25:25">
      <c r="Y57383" s="176"/>
    </row>
    <row r="57384" spans="25:25">
      <c r="Y57384" s="176"/>
    </row>
    <row r="57385" spans="25:25">
      <c r="Y57385" s="176"/>
    </row>
    <row r="57386" spans="25:25">
      <c r="Y57386" s="176"/>
    </row>
    <row r="57387" spans="25:25">
      <c r="Y57387" s="176"/>
    </row>
    <row r="57388" spans="25:25">
      <c r="Y57388" s="176"/>
    </row>
    <row r="57389" spans="25:25">
      <c r="Y57389" s="176"/>
    </row>
    <row r="57390" spans="25:25">
      <c r="Y57390" s="176"/>
    </row>
    <row r="57391" spans="25:25">
      <c r="Y57391" s="176"/>
    </row>
    <row r="57392" spans="25:25">
      <c r="Y57392" s="176"/>
    </row>
    <row r="57393" spans="25:25">
      <c r="Y57393" s="176"/>
    </row>
    <row r="57394" spans="25:25">
      <c r="Y57394" s="176"/>
    </row>
    <row r="57395" spans="25:25">
      <c r="Y57395" s="176"/>
    </row>
    <row r="57396" spans="25:25">
      <c r="Y57396" s="176"/>
    </row>
    <row r="57397" spans="25:25">
      <c r="Y57397" s="176"/>
    </row>
    <row r="57398" spans="25:25">
      <c r="Y57398" s="176"/>
    </row>
    <row r="57399" spans="25:25">
      <c r="Y57399" s="176"/>
    </row>
    <row r="57400" spans="25:25">
      <c r="Y57400" s="176"/>
    </row>
    <row r="57401" spans="25:25">
      <c r="Y57401" s="176"/>
    </row>
    <row r="57402" spans="25:25">
      <c r="Y57402" s="176"/>
    </row>
    <row r="57403" spans="25:25">
      <c r="Y57403" s="176"/>
    </row>
    <row r="57404" spans="25:25">
      <c r="Y57404" s="176"/>
    </row>
    <row r="57405" spans="25:25">
      <c r="Y57405" s="176"/>
    </row>
    <row r="57406" spans="25:25">
      <c r="Y57406" s="176"/>
    </row>
    <row r="57407" spans="25:25">
      <c r="Y57407" s="176"/>
    </row>
    <row r="57408" spans="25:25">
      <c r="Y57408" s="176"/>
    </row>
    <row r="57409" spans="25:25">
      <c r="Y57409" s="176"/>
    </row>
    <row r="57410" spans="25:25">
      <c r="Y57410" s="176"/>
    </row>
    <row r="57411" spans="25:25">
      <c r="Y57411" s="176"/>
    </row>
    <row r="57412" spans="25:25">
      <c r="Y57412" s="176"/>
    </row>
    <row r="57413" spans="25:25">
      <c r="Y57413" s="176"/>
    </row>
    <row r="57414" spans="25:25">
      <c r="Y57414" s="176"/>
    </row>
    <row r="57415" spans="25:25">
      <c r="Y57415" s="176"/>
    </row>
    <row r="57416" spans="25:25">
      <c r="Y57416" s="176"/>
    </row>
    <row r="57417" spans="25:25">
      <c r="Y57417" s="176"/>
    </row>
    <row r="57418" spans="25:25">
      <c r="Y57418" s="176"/>
    </row>
    <row r="57419" spans="25:25">
      <c r="Y57419" s="176"/>
    </row>
    <row r="57420" spans="25:25">
      <c r="Y57420" s="176"/>
    </row>
    <row r="57421" spans="25:25">
      <c r="Y57421" s="176"/>
    </row>
    <row r="57422" spans="25:25">
      <c r="Y57422" s="176"/>
    </row>
    <row r="57423" spans="25:25">
      <c r="Y57423" s="176"/>
    </row>
    <row r="57424" spans="25:25">
      <c r="Y57424" s="176"/>
    </row>
    <row r="57425" spans="25:25">
      <c r="Y57425" s="176"/>
    </row>
    <row r="57426" spans="25:25">
      <c r="Y57426" s="176"/>
    </row>
    <row r="57427" spans="25:25">
      <c r="Y57427" s="176"/>
    </row>
    <row r="57428" spans="25:25">
      <c r="Y57428" s="176"/>
    </row>
    <row r="57429" spans="25:25">
      <c r="Y57429" s="176"/>
    </row>
    <row r="57430" spans="25:25">
      <c r="Y57430" s="176"/>
    </row>
    <row r="57431" spans="25:25">
      <c r="Y57431" s="176"/>
    </row>
    <row r="57432" spans="25:25">
      <c r="Y57432" s="176"/>
    </row>
    <row r="57433" spans="25:25">
      <c r="Y57433" s="176"/>
    </row>
    <row r="57434" spans="25:25">
      <c r="Y57434" s="176"/>
    </row>
    <row r="57435" spans="25:25">
      <c r="Y57435" s="176"/>
    </row>
    <row r="57436" spans="25:25">
      <c r="Y57436" s="176"/>
    </row>
    <row r="57437" spans="25:25">
      <c r="Y57437" s="176"/>
    </row>
    <row r="57438" spans="25:25">
      <c r="Y57438" s="176"/>
    </row>
    <row r="57439" spans="25:25">
      <c r="Y57439" s="176"/>
    </row>
    <row r="57440" spans="25:25">
      <c r="Y57440" s="176"/>
    </row>
    <row r="57441" spans="25:25">
      <c r="Y57441" s="176"/>
    </row>
    <row r="57442" spans="25:25">
      <c r="Y57442" s="176"/>
    </row>
    <row r="57443" spans="25:25">
      <c r="Y57443" s="176"/>
    </row>
    <row r="57444" spans="25:25">
      <c r="Y57444" s="176"/>
    </row>
    <row r="57445" spans="25:25">
      <c r="Y57445" s="176"/>
    </row>
    <row r="57446" spans="25:25">
      <c r="Y57446" s="176"/>
    </row>
    <row r="57447" spans="25:25">
      <c r="Y57447" s="176"/>
    </row>
    <row r="57448" spans="25:25">
      <c r="Y57448" s="176"/>
    </row>
    <row r="57449" spans="25:25">
      <c r="Y57449" s="176"/>
    </row>
    <row r="57450" spans="25:25">
      <c r="Y57450" s="176"/>
    </row>
    <row r="57451" spans="25:25">
      <c r="Y57451" s="176"/>
    </row>
    <row r="57452" spans="25:25">
      <c r="Y57452" s="176"/>
    </row>
    <row r="57453" spans="25:25">
      <c r="Y57453" s="176"/>
    </row>
    <row r="57454" spans="25:25">
      <c r="Y57454" s="176"/>
    </row>
    <row r="57455" spans="25:25">
      <c r="Y57455" s="176"/>
    </row>
    <row r="57456" spans="25:25">
      <c r="Y57456" s="176"/>
    </row>
    <row r="57457" spans="25:25">
      <c r="Y57457" s="176"/>
    </row>
    <row r="57458" spans="25:25">
      <c r="Y57458" s="176"/>
    </row>
    <row r="57459" spans="25:25">
      <c r="Y57459" s="176"/>
    </row>
    <row r="57460" spans="25:25">
      <c r="Y57460" s="176"/>
    </row>
    <row r="57461" spans="25:25">
      <c r="Y57461" s="176"/>
    </row>
    <row r="57462" spans="25:25">
      <c r="Y57462" s="176"/>
    </row>
    <row r="57463" spans="25:25">
      <c r="Y57463" s="176"/>
    </row>
    <row r="57464" spans="25:25">
      <c r="Y57464" s="176"/>
    </row>
    <row r="57465" spans="25:25">
      <c r="Y57465" s="176"/>
    </row>
    <row r="57466" spans="25:25">
      <c r="Y57466" s="176"/>
    </row>
    <row r="57467" spans="25:25">
      <c r="Y57467" s="176"/>
    </row>
    <row r="57468" spans="25:25">
      <c r="Y57468" s="176"/>
    </row>
    <row r="57469" spans="25:25">
      <c r="Y57469" s="176"/>
    </row>
    <row r="57470" spans="25:25">
      <c r="Y57470" s="176"/>
    </row>
    <row r="57471" spans="25:25">
      <c r="Y57471" s="176"/>
    </row>
    <row r="57472" spans="25:25">
      <c r="Y57472" s="176"/>
    </row>
    <row r="57473" spans="25:25">
      <c r="Y57473" s="176"/>
    </row>
    <row r="57474" spans="25:25">
      <c r="Y57474" s="176"/>
    </row>
    <row r="57475" spans="25:25">
      <c r="Y57475" s="176"/>
    </row>
    <row r="57476" spans="25:25">
      <c r="Y57476" s="176"/>
    </row>
    <row r="57477" spans="25:25">
      <c r="Y57477" s="176"/>
    </row>
    <row r="57478" spans="25:25">
      <c r="Y57478" s="176"/>
    </row>
    <row r="57479" spans="25:25">
      <c r="Y57479" s="176"/>
    </row>
    <row r="57480" spans="25:25">
      <c r="Y57480" s="176"/>
    </row>
    <row r="57481" spans="25:25">
      <c r="Y57481" s="176"/>
    </row>
    <row r="57482" spans="25:25">
      <c r="Y57482" s="176"/>
    </row>
    <row r="57483" spans="25:25">
      <c r="Y57483" s="176"/>
    </row>
    <row r="57484" spans="25:25">
      <c r="Y57484" s="176"/>
    </row>
    <row r="57485" spans="25:25">
      <c r="Y57485" s="176"/>
    </row>
    <row r="57486" spans="25:25">
      <c r="Y57486" s="176"/>
    </row>
    <row r="57487" spans="25:25">
      <c r="Y57487" s="176"/>
    </row>
    <row r="57488" spans="25:25">
      <c r="Y57488" s="176"/>
    </row>
    <row r="57489" spans="25:25">
      <c r="Y57489" s="176"/>
    </row>
    <row r="57490" spans="25:25">
      <c r="Y57490" s="176"/>
    </row>
    <row r="57491" spans="25:25">
      <c r="Y57491" s="176"/>
    </row>
    <row r="57492" spans="25:25">
      <c r="Y57492" s="176"/>
    </row>
    <row r="57493" spans="25:25">
      <c r="Y57493" s="176"/>
    </row>
    <row r="57494" spans="25:25">
      <c r="Y57494" s="176"/>
    </row>
    <row r="57495" spans="25:25">
      <c r="Y57495" s="176"/>
    </row>
    <row r="57496" spans="25:25">
      <c r="Y57496" s="176"/>
    </row>
    <row r="57497" spans="25:25">
      <c r="Y57497" s="176"/>
    </row>
    <row r="57498" spans="25:25">
      <c r="Y57498" s="176"/>
    </row>
    <row r="57499" spans="25:25">
      <c r="Y57499" s="176"/>
    </row>
    <row r="57500" spans="25:25">
      <c r="Y57500" s="176"/>
    </row>
    <row r="57501" spans="25:25">
      <c r="Y57501" s="176"/>
    </row>
    <row r="57502" spans="25:25">
      <c r="Y57502" s="176"/>
    </row>
    <row r="57503" spans="25:25">
      <c r="Y57503" s="176"/>
    </row>
    <row r="57504" spans="25:25">
      <c r="Y57504" s="176"/>
    </row>
    <row r="57505" spans="25:25">
      <c r="Y57505" s="176"/>
    </row>
    <row r="57506" spans="25:25">
      <c r="Y57506" s="176"/>
    </row>
    <row r="57507" spans="25:25">
      <c r="Y57507" s="176"/>
    </row>
    <row r="57508" spans="25:25">
      <c r="Y57508" s="176"/>
    </row>
    <row r="57509" spans="25:25">
      <c r="Y57509" s="176"/>
    </row>
    <row r="57510" spans="25:25">
      <c r="Y57510" s="176"/>
    </row>
    <row r="57511" spans="25:25">
      <c r="Y57511" s="176"/>
    </row>
    <row r="57512" spans="25:25">
      <c r="Y57512" s="176"/>
    </row>
    <row r="57513" spans="25:25">
      <c r="Y57513" s="176"/>
    </row>
    <row r="57514" spans="25:25">
      <c r="Y57514" s="176"/>
    </row>
    <row r="57515" spans="25:25">
      <c r="Y57515" s="176"/>
    </row>
    <row r="57516" spans="25:25">
      <c r="Y57516" s="176"/>
    </row>
    <row r="57517" spans="25:25">
      <c r="Y57517" s="176"/>
    </row>
    <row r="57518" spans="25:25">
      <c r="Y57518" s="176"/>
    </row>
    <row r="57519" spans="25:25">
      <c r="Y57519" s="176"/>
    </row>
    <row r="57520" spans="25:25">
      <c r="Y57520" s="176"/>
    </row>
    <row r="57521" spans="25:25">
      <c r="Y57521" s="176"/>
    </row>
    <row r="57522" spans="25:25">
      <c r="Y57522" s="176"/>
    </row>
    <row r="57523" spans="25:25">
      <c r="Y57523" s="176"/>
    </row>
    <row r="57524" spans="25:25">
      <c r="Y57524" s="176"/>
    </row>
    <row r="57525" spans="25:25">
      <c r="Y57525" s="176"/>
    </row>
    <row r="57526" spans="25:25">
      <c r="Y57526" s="176"/>
    </row>
    <row r="57527" spans="25:25">
      <c r="Y57527" s="176"/>
    </row>
    <row r="57528" spans="25:25">
      <c r="Y57528" s="176"/>
    </row>
    <row r="57529" spans="25:25">
      <c r="Y57529" s="176"/>
    </row>
    <row r="57530" spans="25:25">
      <c r="Y57530" s="176"/>
    </row>
    <row r="57531" spans="25:25">
      <c r="Y57531" s="176"/>
    </row>
    <row r="57532" spans="25:25">
      <c r="Y57532" s="176"/>
    </row>
    <row r="57533" spans="25:25">
      <c r="Y57533" s="176"/>
    </row>
    <row r="57534" spans="25:25">
      <c r="Y57534" s="176"/>
    </row>
    <row r="57535" spans="25:25">
      <c r="Y57535" s="176"/>
    </row>
    <row r="57536" spans="25:25">
      <c r="Y57536" s="176"/>
    </row>
    <row r="57537" spans="25:25">
      <c r="Y57537" s="176"/>
    </row>
    <row r="57538" spans="25:25">
      <c r="Y57538" s="176"/>
    </row>
    <row r="57539" spans="25:25">
      <c r="Y57539" s="176"/>
    </row>
    <row r="57540" spans="25:25">
      <c r="Y57540" s="176"/>
    </row>
    <row r="57541" spans="25:25">
      <c r="Y57541" s="176"/>
    </row>
    <row r="57542" spans="25:25">
      <c r="Y57542" s="176"/>
    </row>
    <row r="57543" spans="25:25">
      <c r="Y57543" s="176"/>
    </row>
    <row r="57544" spans="25:25">
      <c r="Y57544" s="176"/>
    </row>
    <row r="57545" spans="25:25">
      <c r="Y57545" s="176"/>
    </row>
    <row r="57546" spans="25:25">
      <c r="Y57546" s="176"/>
    </row>
    <row r="57547" spans="25:25">
      <c r="Y57547" s="176"/>
    </row>
    <row r="57548" spans="25:25">
      <c r="Y57548" s="176"/>
    </row>
    <row r="57549" spans="25:25">
      <c r="Y57549" s="176"/>
    </row>
    <row r="57550" spans="25:25">
      <c r="Y57550" s="176"/>
    </row>
    <row r="57551" spans="25:25">
      <c r="Y57551" s="176"/>
    </row>
    <row r="57552" spans="25:25">
      <c r="Y57552" s="176"/>
    </row>
    <row r="57553" spans="25:25">
      <c r="Y57553" s="176"/>
    </row>
    <row r="57554" spans="25:25">
      <c r="Y57554" s="176"/>
    </row>
    <row r="57555" spans="25:25">
      <c r="Y57555" s="176"/>
    </row>
    <row r="57556" spans="25:25">
      <c r="Y57556" s="176"/>
    </row>
    <row r="57557" spans="25:25">
      <c r="Y57557" s="176"/>
    </row>
    <row r="57558" spans="25:25">
      <c r="Y57558" s="176"/>
    </row>
    <row r="57559" spans="25:25">
      <c r="Y57559" s="176"/>
    </row>
    <row r="57560" spans="25:25">
      <c r="Y57560" s="176"/>
    </row>
    <row r="57561" spans="25:25">
      <c r="Y57561" s="176"/>
    </row>
    <row r="57562" spans="25:25">
      <c r="Y57562" s="176"/>
    </row>
    <row r="57563" spans="25:25">
      <c r="Y57563" s="176"/>
    </row>
    <row r="57564" spans="25:25">
      <c r="Y57564" s="176"/>
    </row>
    <row r="57565" spans="25:25">
      <c r="Y57565" s="176"/>
    </row>
    <row r="57566" spans="25:25">
      <c r="Y57566" s="176"/>
    </row>
    <row r="57567" spans="25:25">
      <c r="Y57567" s="176"/>
    </row>
    <row r="57568" spans="25:25">
      <c r="Y57568" s="176"/>
    </row>
    <row r="57569" spans="25:25">
      <c r="Y57569" s="176"/>
    </row>
    <row r="57570" spans="25:25">
      <c r="Y57570" s="176"/>
    </row>
    <row r="57571" spans="25:25">
      <c r="Y57571" s="176"/>
    </row>
    <row r="57572" spans="25:25">
      <c r="Y57572" s="176"/>
    </row>
    <row r="57573" spans="25:25">
      <c r="Y57573" s="176"/>
    </row>
    <row r="57574" spans="25:25">
      <c r="Y57574" s="176"/>
    </row>
    <row r="57575" spans="25:25">
      <c r="Y57575" s="176"/>
    </row>
    <row r="57576" spans="25:25">
      <c r="Y57576" s="176"/>
    </row>
    <row r="57577" spans="25:25">
      <c r="Y57577" s="176"/>
    </row>
    <row r="57578" spans="25:25">
      <c r="Y57578" s="176"/>
    </row>
    <row r="57579" spans="25:25">
      <c r="Y57579" s="176"/>
    </row>
    <row r="57580" spans="25:25">
      <c r="Y57580" s="176"/>
    </row>
    <row r="57581" spans="25:25">
      <c r="Y57581" s="176"/>
    </row>
    <row r="57582" spans="25:25">
      <c r="Y57582" s="176"/>
    </row>
    <row r="57583" spans="25:25">
      <c r="Y57583" s="176"/>
    </row>
    <row r="57584" spans="25:25">
      <c r="Y57584" s="176"/>
    </row>
    <row r="57585" spans="25:25">
      <c r="Y57585" s="176"/>
    </row>
    <row r="57586" spans="25:25">
      <c r="Y57586" s="176"/>
    </row>
    <row r="57587" spans="25:25">
      <c r="Y57587" s="176"/>
    </row>
    <row r="57588" spans="25:25">
      <c r="Y57588" s="176"/>
    </row>
    <row r="57589" spans="25:25">
      <c r="Y57589" s="176"/>
    </row>
    <row r="57590" spans="25:25">
      <c r="Y57590" s="176"/>
    </row>
    <row r="57591" spans="25:25">
      <c r="Y57591" s="176"/>
    </row>
    <row r="57592" spans="25:25">
      <c r="Y57592" s="176"/>
    </row>
    <row r="57593" spans="25:25">
      <c r="Y57593" s="176"/>
    </row>
    <row r="57594" spans="25:25">
      <c r="Y57594" s="176"/>
    </row>
    <row r="57595" spans="25:25">
      <c r="Y57595" s="176"/>
    </row>
    <row r="57596" spans="25:25">
      <c r="Y57596" s="176"/>
    </row>
    <row r="57597" spans="25:25">
      <c r="Y57597" s="176"/>
    </row>
    <row r="57598" spans="25:25">
      <c r="Y57598" s="176"/>
    </row>
    <row r="57599" spans="25:25">
      <c r="Y57599" s="176"/>
    </row>
    <row r="57600" spans="25:25">
      <c r="Y57600" s="176"/>
    </row>
    <row r="57601" spans="25:25">
      <c r="Y57601" s="176"/>
    </row>
    <row r="57602" spans="25:25">
      <c r="Y57602" s="176"/>
    </row>
    <row r="57603" spans="25:25">
      <c r="Y57603" s="176"/>
    </row>
    <row r="57604" spans="25:25">
      <c r="Y57604" s="176"/>
    </row>
    <row r="57605" spans="25:25">
      <c r="Y57605" s="176"/>
    </row>
    <row r="57606" spans="25:25">
      <c r="Y57606" s="176"/>
    </row>
    <row r="57607" spans="25:25">
      <c r="Y57607" s="176"/>
    </row>
    <row r="57608" spans="25:25">
      <c r="Y57608" s="176"/>
    </row>
    <row r="57609" spans="25:25">
      <c r="Y57609" s="176"/>
    </row>
    <row r="57610" spans="25:25">
      <c r="Y57610" s="176"/>
    </row>
    <row r="57611" spans="25:25">
      <c r="Y57611" s="176"/>
    </row>
    <row r="57612" spans="25:25">
      <c r="Y57612" s="176"/>
    </row>
    <row r="57613" spans="25:25">
      <c r="Y57613" s="176"/>
    </row>
    <row r="57614" spans="25:25">
      <c r="Y57614" s="176"/>
    </row>
    <row r="57615" spans="25:25">
      <c r="Y57615" s="176"/>
    </row>
    <row r="57616" spans="25:25">
      <c r="Y57616" s="176"/>
    </row>
    <row r="57617" spans="25:25">
      <c r="Y57617" s="176"/>
    </row>
    <row r="57618" spans="25:25">
      <c r="Y57618" s="176"/>
    </row>
    <row r="57619" spans="25:25">
      <c r="Y57619" s="176"/>
    </row>
    <row r="57620" spans="25:25">
      <c r="Y57620" s="176"/>
    </row>
    <row r="57621" spans="25:25">
      <c r="Y57621" s="176"/>
    </row>
    <row r="57622" spans="25:25">
      <c r="Y57622" s="176"/>
    </row>
    <row r="57623" spans="25:25">
      <c r="Y57623" s="176"/>
    </row>
    <row r="57624" spans="25:25">
      <c r="Y57624" s="176"/>
    </row>
    <row r="57625" spans="25:25">
      <c r="Y57625" s="176"/>
    </row>
    <row r="57626" spans="25:25">
      <c r="Y57626" s="176"/>
    </row>
    <row r="57627" spans="25:25">
      <c r="Y57627" s="176"/>
    </row>
    <row r="57628" spans="25:25">
      <c r="Y57628" s="176"/>
    </row>
    <row r="57629" spans="25:25">
      <c r="Y57629" s="176"/>
    </row>
    <row r="57630" spans="25:25">
      <c r="Y57630" s="176"/>
    </row>
    <row r="57631" spans="25:25">
      <c r="Y57631" s="176"/>
    </row>
    <row r="57632" spans="25:25">
      <c r="Y57632" s="176"/>
    </row>
    <row r="57633" spans="25:25">
      <c r="Y57633" s="176"/>
    </row>
    <row r="57634" spans="25:25">
      <c r="Y57634" s="176"/>
    </row>
    <row r="57635" spans="25:25">
      <c r="Y57635" s="176"/>
    </row>
    <row r="57636" spans="25:25">
      <c r="Y57636" s="176"/>
    </row>
    <row r="57637" spans="25:25">
      <c r="Y57637" s="176"/>
    </row>
    <row r="57638" spans="25:25">
      <c r="Y57638" s="176"/>
    </row>
    <row r="57639" spans="25:25">
      <c r="Y57639" s="176"/>
    </row>
    <row r="57640" spans="25:25">
      <c r="Y57640" s="176"/>
    </row>
    <row r="57641" spans="25:25">
      <c r="Y57641" s="176"/>
    </row>
    <row r="57642" spans="25:25">
      <c r="Y57642" s="176"/>
    </row>
    <row r="57643" spans="25:25">
      <c r="Y57643" s="176"/>
    </row>
    <row r="57644" spans="25:25">
      <c r="Y57644" s="176"/>
    </row>
    <row r="57645" spans="25:25">
      <c r="Y57645" s="176"/>
    </row>
    <row r="57646" spans="25:25">
      <c r="Y57646" s="176"/>
    </row>
    <row r="57647" spans="25:25">
      <c r="Y57647" s="176"/>
    </row>
    <row r="57648" spans="25:25">
      <c r="Y57648" s="176"/>
    </row>
    <row r="57649" spans="25:25">
      <c r="Y57649" s="176"/>
    </row>
    <row r="57650" spans="25:25">
      <c r="Y57650" s="176"/>
    </row>
    <row r="57651" spans="25:25">
      <c r="Y57651" s="176"/>
    </row>
    <row r="57652" spans="25:25">
      <c r="Y57652" s="176"/>
    </row>
    <row r="57653" spans="25:25">
      <c r="Y57653" s="176"/>
    </row>
    <row r="57654" spans="25:25">
      <c r="Y57654" s="176"/>
    </row>
    <row r="57655" spans="25:25">
      <c r="Y57655" s="176"/>
    </row>
    <row r="57656" spans="25:25">
      <c r="Y57656" s="176"/>
    </row>
    <row r="57657" spans="25:25">
      <c r="Y57657" s="176"/>
    </row>
    <row r="57658" spans="25:25">
      <c r="Y57658" s="176"/>
    </row>
    <row r="57659" spans="25:25">
      <c r="Y57659" s="176"/>
    </row>
    <row r="57660" spans="25:25">
      <c r="Y57660" s="176"/>
    </row>
    <row r="57661" spans="25:25">
      <c r="Y57661" s="176"/>
    </row>
    <row r="57662" spans="25:25">
      <c r="Y57662" s="176"/>
    </row>
    <row r="57663" spans="25:25">
      <c r="Y57663" s="176"/>
    </row>
    <row r="57664" spans="25:25">
      <c r="Y57664" s="176"/>
    </row>
    <row r="57665" spans="25:25">
      <c r="Y57665" s="176"/>
    </row>
    <row r="57666" spans="25:25">
      <c r="Y57666" s="176"/>
    </row>
    <row r="57667" spans="25:25">
      <c r="Y57667" s="176"/>
    </row>
    <row r="57668" spans="25:25">
      <c r="Y57668" s="176"/>
    </row>
    <row r="57669" spans="25:25">
      <c r="Y57669" s="176"/>
    </row>
    <row r="57670" spans="25:25">
      <c r="Y57670" s="176"/>
    </row>
    <row r="57671" spans="25:25">
      <c r="Y57671" s="176"/>
    </row>
    <row r="57672" spans="25:25">
      <c r="Y57672" s="176"/>
    </row>
    <row r="57673" spans="25:25">
      <c r="Y57673" s="176"/>
    </row>
    <row r="57674" spans="25:25">
      <c r="Y57674" s="176"/>
    </row>
    <row r="57675" spans="25:25">
      <c r="Y57675" s="176"/>
    </row>
    <row r="57676" spans="25:25">
      <c r="Y57676" s="176"/>
    </row>
    <row r="57677" spans="25:25">
      <c r="Y57677" s="176"/>
    </row>
    <row r="57678" spans="25:25">
      <c r="Y57678" s="176"/>
    </row>
    <row r="57679" spans="25:25">
      <c r="Y57679" s="176"/>
    </row>
    <row r="57680" spans="25:25">
      <c r="Y57680" s="176"/>
    </row>
    <row r="57681" spans="25:25">
      <c r="Y57681" s="176"/>
    </row>
    <row r="57682" spans="25:25">
      <c r="Y57682" s="176"/>
    </row>
    <row r="57683" spans="25:25">
      <c r="Y57683" s="176"/>
    </row>
    <row r="57684" spans="25:25">
      <c r="Y57684" s="176"/>
    </row>
    <row r="57685" spans="25:25">
      <c r="Y57685" s="176"/>
    </row>
    <row r="57686" spans="25:25">
      <c r="Y57686" s="176"/>
    </row>
    <row r="57687" spans="25:25">
      <c r="Y57687" s="176"/>
    </row>
    <row r="57688" spans="25:25">
      <c r="Y57688" s="176"/>
    </row>
    <row r="57689" spans="25:25">
      <c r="Y57689" s="176"/>
    </row>
    <row r="57690" spans="25:25">
      <c r="Y57690" s="176"/>
    </row>
    <row r="57691" spans="25:25">
      <c r="Y57691" s="176"/>
    </row>
    <row r="57692" spans="25:25">
      <c r="Y57692" s="176"/>
    </row>
    <row r="57693" spans="25:25">
      <c r="Y57693" s="176"/>
    </row>
    <row r="57694" spans="25:25">
      <c r="Y57694" s="176"/>
    </row>
    <row r="57695" spans="25:25">
      <c r="Y57695" s="176"/>
    </row>
    <row r="57696" spans="25:25">
      <c r="Y57696" s="176"/>
    </row>
    <row r="57697" spans="25:25">
      <c r="Y57697" s="176"/>
    </row>
    <row r="57698" spans="25:25">
      <c r="Y57698" s="176"/>
    </row>
    <row r="57699" spans="25:25">
      <c r="Y57699" s="176"/>
    </row>
    <row r="57700" spans="25:25">
      <c r="Y57700" s="176"/>
    </row>
    <row r="57701" spans="25:25">
      <c r="Y57701" s="176"/>
    </row>
    <row r="57702" spans="25:25">
      <c r="Y57702" s="176"/>
    </row>
    <row r="57703" spans="25:25">
      <c r="Y57703" s="176"/>
    </row>
    <row r="57704" spans="25:25">
      <c r="Y57704" s="176"/>
    </row>
    <row r="57705" spans="25:25">
      <c r="Y57705" s="176"/>
    </row>
    <row r="57706" spans="25:25">
      <c r="Y57706" s="176"/>
    </row>
    <row r="57707" spans="25:25">
      <c r="Y57707" s="176"/>
    </row>
    <row r="57708" spans="25:25">
      <c r="Y57708" s="176"/>
    </row>
    <row r="57709" spans="25:25">
      <c r="Y57709" s="176"/>
    </row>
    <row r="57710" spans="25:25">
      <c r="Y57710" s="176"/>
    </row>
    <row r="57711" spans="25:25">
      <c r="Y57711" s="176"/>
    </row>
    <row r="57712" spans="25:25">
      <c r="Y57712" s="176"/>
    </row>
    <row r="57713" spans="25:25">
      <c r="Y57713" s="176"/>
    </row>
    <row r="57714" spans="25:25">
      <c r="Y57714" s="176"/>
    </row>
    <row r="57715" spans="25:25">
      <c r="Y57715" s="176"/>
    </row>
    <row r="57716" spans="25:25">
      <c r="Y57716" s="176"/>
    </row>
    <row r="57717" spans="25:25">
      <c r="Y57717" s="176"/>
    </row>
    <row r="57718" spans="25:25">
      <c r="Y57718" s="176"/>
    </row>
    <row r="57719" spans="25:25">
      <c r="Y57719" s="176"/>
    </row>
    <row r="57720" spans="25:25">
      <c r="Y57720" s="176"/>
    </row>
    <row r="57721" spans="25:25">
      <c r="Y57721" s="176"/>
    </row>
    <row r="57722" spans="25:25">
      <c r="Y57722" s="176"/>
    </row>
    <row r="57723" spans="25:25">
      <c r="Y57723" s="176"/>
    </row>
    <row r="57724" spans="25:25">
      <c r="Y57724" s="176"/>
    </row>
    <row r="57725" spans="25:25">
      <c r="Y57725" s="176"/>
    </row>
    <row r="57726" spans="25:25">
      <c r="Y57726" s="176"/>
    </row>
    <row r="57727" spans="25:25">
      <c r="Y57727" s="176"/>
    </row>
    <row r="57728" spans="25:25">
      <c r="Y57728" s="176"/>
    </row>
    <row r="57729" spans="25:25">
      <c r="Y57729" s="176"/>
    </row>
    <row r="57730" spans="25:25">
      <c r="Y57730" s="176"/>
    </row>
    <row r="57731" spans="25:25">
      <c r="Y57731" s="176"/>
    </row>
    <row r="57732" spans="25:25">
      <c r="Y57732" s="176"/>
    </row>
    <row r="57733" spans="25:25">
      <c r="Y57733" s="176"/>
    </row>
    <row r="57734" spans="25:25">
      <c r="Y57734" s="176"/>
    </row>
    <row r="57735" spans="25:25">
      <c r="Y57735" s="176"/>
    </row>
    <row r="57736" spans="25:25">
      <c r="Y57736" s="176"/>
    </row>
    <row r="57737" spans="25:25">
      <c r="Y57737" s="176"/>
    </row>
    <row r="57738" spans="25:25">
      <c r="Y57738" s="176"/>
    </row>
    <row r="57739" spans="25:25">
      <c r="Y57739" s="176"/>
    </row>
    <row r="57740" spans="25:25">
      <c r="Y57740" s="176"/>
    </row>
    <row r="57741" spans="25:25">
      <c r="Y57741" s="176"/>
    </row>
    <row r="57742" spans="25:25">
      <c r="Y57742" s="176"/>
    </row>
    <row r="57743" spans="25:25">
      <c r="Y57743" s="176"/>
    </row>
    <row r="57744" spans="25:25">
      <c r="Y57744" s="176"/>
    </row>
    <row r="57745" spans="25:25">
      <c r="Y57745" s="176"/>
    </row>
    <row r="57746" spans="25:25">
      <c r="Y57746" s="176"/>
    </row>
    <row r="57747" spans="25:25">
      <c r="Y57747" s="176"/>
    </row>
    <row r="57748" spans="25:25">
      <c r="Y57748" s="176"/>
    </row>
    <row r="57749" spans="25:25">
      <c r="Y57749" s="176"/>
    </row>
    <row r="57750" spans="25:25">
      <c r="Y57750" s="176"/>
    </row>
    <row r="57751" spans="25:25">
      <c r="Y57751" s="176"/>
    </row>
    <row r="57752" spans="25:25">
      <c r="Y57752" s="176"/>
    </row>
    <row r="57753" spans="25:25">
      <c r="Y57753" s="176"/>
    </row>
    <row r="57754" spans="25:25">
      <c r="Y57754" s="176"/>
    </row>
    <row r="57755" spans="25:25">
      <c r="Y57755" s="176"/>
    </row>
    <row r="57756" spans="25:25">
      <c r="Y57756" s="176"/>
    </row>
    <row r="57757" spans="25:25">
      <c r="Y57757" s="176"/>
    </row>
    <row r="57758" spans="25:25">
      <c r="Y57758" s="176"/>
    </row>
    <row r="57759" spans="25:25">
      <c r="Y57759" s="176"/>
    </row>
    <row r="57760" spans="25:25">
      <c r="Y57760" s="176"/>
    </row>
    <row r="57761" spans="25:25">
      <c r="Y57761" s="176"/>
    </row>
    <row r="57762" spans="25:25">
      <c r="Y57762" s="176"/>
    </row>
    <row r="57763" spans="25:25">
      <c r="Y57763" s="176"/>
    </row>
    <row r="57764" spans="25:25">
      <c r="Y57764" s="176"/>
    </row>
    <row r="57765" spans="25:25">
      <c r="Y57765" s="176"/>
    </row>
    <row r="57766" spans="25:25">
      <c r="Y57766" s="176"/>
    </row>
    <row r="57767" spans="25:25">
      <c r="Y57767" s="176"/>
    </row>
    <row r="57768" spans="25:25">
      <c r="Y57768" s="176"/>
    </row>
    <row r="57769" spans="25:25">
      <c r="Y57769" s="176"/>
    </row>
    <row r="57770" spans="25:25">
      <c r="Y57770" s="176"/>
    </row>
    <row r="57771" spans="25:25">
      <c r="Y57771" s="176"/>
    </row>
    <row r="57772" spans="25:25">
      <c r="Y57772" s="176"/>
    </row>
    <row r="57773" spans="25:25">
      <c r="Y57773" s="176"/>
    </row>
    <row r="57774" spans="25:25">
      <c r="Y57774" s="176"/>
    </row>
    <row r="57775" spans="25:25">
      <c r="Y57775" s="176"/>
    </row>
    <row r="57776" spans="25:25">
      <c r="Y57776" s="176"/>
    </row>
    <row r="57777" spans="25:25">
      <c r="Y57777" s="176"/>
    </row>
    <row r="57778" spans="25:25">
      <c r="Y57778" s="176"/>
    </row>
    <row r="57779" spans="25:25">
      <c r="Y57779" s="176"/>
    </row>
    <row r="57780" spans="25:25">
      <c r="Y57780" s="176"/>
    </row>
    <row r="57781" spans="25:25">
      <c r="Y57781" s="176"/>
    </row>
    <row r="57782" spans="25:25">
      <c r="Y57782" s="176"/>
    </row>
    <row r="57783" spans="25:25">
      <c r="Y57783" s="176"/>
    </row>
    <row r="57784" spans="25:25">
      <c r="Y57784" s="176"/>
    </row>
    <row r="57785" spans="25:25">
      <c r="Y57785" s="176"/>
    </row>
    <row r="57786" spans="25:25">
      <c r="Y57786" s="176"/>
    </row>
    <row r="57787" spans="25:25">
      <c r="Y57787" s="176"/>
    </row>
    <row r="57788" spans="25:25">
      <c r="Y57788" s="176"/>
    </row>
    <row r="57789" spans="25:25">
      <c r="Y57789" s="176"/>
    </row>
    <row r="57790" spans="25:25">
      <c r="Y57790" s="176"/>
    </row>
    <row r="57791" spans="25:25">
      <c r="Y57791" s="176"/>
    </row>
    <row r="57792" spans="25:25">
      <c r="Y57792" s="176"/>
    </row>
    <row r="57793" spans="25:25">
      <c r="Y57793" s="176"/>
    </row>
    <row r="57794" spans="25:25">
      <c r="Y57794" s="176"/>
    </row>
    <row r="57795" spans="25:25">
      <c r="Y57795" s="176"/>
    </row>
    <row r="57796" spans="25:25">
      <c r="Y57796" s="176"/>
    </row>
    <row r="57797" spans="25:25">
      <c r="Y57797" s="176"/>
    </row>
    <row r="57798" spans="25:25">
      <c r="Y57798" s="176"/>
    </row>
    <row r="57799" spans="25:25">
      <c r="Y57799" s="176"/>
    </row>
    <row r="57800" spans="25:25">
      <c r="Y57800" s="176"/>
    </row>
    <row r="57801" spans="25:25">
      <c r="Y57801" s="176"/>
    </row>
    <row r="57802" spans="25:25">
      <c r="Y57802" s="176"/>
    </row>
    <row r="57803" spans="25:25">
      <c r="Y57803" s="176"/>
    </row>
    <row r="57804" spans="25:25">
      <c r="Y57804" s="176"/>
    </row>
    <row r="57805" spans="25:25">
      <c r="Y57805" s="176"/>
    </row>
    <row r="57806" spans="25:25">
      <c r="Y57806" s="176"/>
    </row>
    <row r="57807" spans="25:25">
      <c r="Y57807" s="176"/>
    </row>
    <row r="57808" spans="25:25">
      <c r="Y57808" s="176"/>
    </row>
    <row r="57809" spans="25:25">
      <c r="Y57809" s="176"/>
    </row>
    <row r="57810" spans="25:25">
      <c r="Y57810" s="176"/>
    </row>
    <row r="57811" spans="25:25">
      <c r="Y57811" s="176"/>
    </row>
    <row r="57812" spans="25:25">
      <c r="Y57812" s="176"/>
    </row>
    <row r="57813" spans="25:25">
      <c r="Y57813" s="176"/>
    </row>
    <row r="57814" spans="25:25">
      <c r="Y57814" s="176"/>
    </row>
    <row r="57815" spans="25:25">
      <c r="Y57815" s="176"/>
    </row>
    <row r="57816" spans="25:25">
      <c r="Y57816" s="176"/>
    </row>
    <row r="57817" spans="25:25">
      <c r="Y57817" s="176"/>
    </row>
    <row r="57818" spans="25:25">
      <c r="Y57818" s="176"/>
    </row>
    <row r="57819" spans="25:25">
      <c r="Y57819" s="176"/>
    </row>
    <row r="57820" spans="25:25">
      <c r="Y57820" s="176"/>
    </row>
    <row r="57821" spans="25:25">
      <c r="Y57821" s="176"/>
    </row>
    <row r="57822" spans="25:25">
      <c r="Y57822" s="176"/>
    </row>
    <row r="57823" spans="25:25">
      <c r="Y57823" s="176"/>
    </row>
    <row r="57824" spans="25:25">
      <c r="Y57824" s="176"/>
    </row>
    <row r="57825" spans="25:25">
      <c r="Y57825" s="176"/>
    </row>
    <row r="57826" spans="25:25">
      <c r="Y57826" s="176"/>
    </row>
    <row r="57827" spans="25:25">
      <c r="Y57827" s="176"/>
    </row>
    <row r="57828" spans="25:25">
      <c r="Y57828" s="176"/>
    </row>
    <row r="57829" spans="25:25">
      <c r="Y57829" s="176"/>
    </row>
    <row r="57830" spans="25:25">
      <c r="Y57830" s="176"/>
    </row>
    <row r="57831" spans="25:25">
      <c r="Y57831" s="176"/>
    </row>
    <row r="57832" spans="25:25">
      <c r="Y57832" s="176"/>
    </row>
    <row r="57833" spans="25:25">
      <c r="Y57833" s="176"/>
    </row>
    <row r="57834" spans="25:25">
      <c r="Y57834" s="176"/>
    </row>
    <row r="57835" spans="25:25">
      <c r="Y57835" s="176"/>
    </row>
    <row r="57836" spans="25:25">
      <c r="Y57836" s="176"/>
    </row>
    <row r="57837" spans="25:25">
      <c r="Y57837" s="176"/>
    </row>
    <row r="57838" spans="25:25">
      <c r="Y57838" s="176"/>
    </row>
    <row r="57839" spans="25:25">
      <c r="Y57839" s="176"/>
    </row>
    <row r="57840" spans="25:25">
      <c r="Y57840" s="176"/>
    </row>
    <row r="57841" spans="25:25">
      <c r="Y57841" s="176"/>
    </row>
    <row r="57842" spans="25:25">
      <c r="Y57842" s="176"/>
    </row>
    <row r="57843" spans="25:25">
      <c r="Y57843" s="176"/>
    </row>
    <row r="57844" spans="25:25">
      <c r="Y57844" s="176"/>
    </row>
    <row r="57845" spans="25:25">
      <c r="Y57845" s="176"/>
    </row>
    <row r="57846" spans="25:25">
      <c r="Y57846" s="176"/>
    </row>
    <row r="57847" spans="25:25">
      <c r="Y57847" s="176"/>
    </row>
    <row r="57848" spans="25:25">
      <c r="Y57848" s="176"/>
    </row>
    <row r="57849" spans="25:25">
      <c r="Y57849" s="176"/>
    </row>
    <row r="57850" spans="25:25">
      <c r="Y57850" s="176"/>
    </row>
    <row r="57851" spans="25:25">
      <c r="Y57851" s="176"/>
    </row>
    <row r="57852" spans="25:25">
      <c r="Y57852" s="176"/>
    </row>
    <row r="57853" spans="25:25">
      <c r="Y57853" s="176"/>
    </row>
    <row r="57854" spans="25:25">
      <c r="Y57854" s="176"/>
    </row>
    <row r="57855" spans="25:25">
      <c r="Y57855" s="176"/>
    </row>
    <row r="57856" spans="25:25">
      <c r="Y57856" s="176"/>
    </row>
    <row r="57857" spans="25:25">
      <c r="Y57857" s="176"/>
    </row>
    <row r="57858" spans="25:25">
      <c r="Y57858" s="176"/>
    </row>
    <row r="57859" spans="25:25">
      <c r="Y57859" s="176"/>
    </row>
    <row r="57860" spans="25:25">
      <c r="Y57860" s="176"/>
    </row>
    <row r="57861" spans="25:25">
      <c r="Y57861" s="176"/>
    </row>
    <row r="57862" spans="25:25">
      <c r="Y57862" s="176"/>
    </row>
    <row r="57863" spans="25:25">
      <c r="Y57863" s="176"/>
    </row>
    <row r="57864" spans="25:25">
      <c r="Y57864" s="176"/>
    </row>
    <row r="57865" spans="25:25">
      <c r="Y57865" s="176"/>
    </row>
    <row r="57866" spans="25:25">
      <c r="Y57866" s="176"/>
    </row>
    <row r="57867" spans="25:25">
      <c r="Y57867" s="176"/>
    </row>
    <row r="57868" spans="25:25">
      <c r="Y57868" s="176"/>
    </row>
    <row r="57869" spans="25:25">
      <c r="Y57869" s="176"/>
    </row>
    <row r="57870" spans="25:25">
      <c r="Y57870" s="176"/>
    </row>
    <row r="57871" spans="25:25">
      <c r="Y57871" s="176"/>
    </row>
    <row r="57872" spans="25:25">
      <c r="Y57872" s="176"/>
    </row>
    <row r="57873" spans="25:25">
      <c r="Y57873" s="176"/>
    </row>
    <row r="57874" spans="25:25">
      <c r="Y57874" s="176"/>
    </row>
    <row r="57875" spans="25:25">
      <c r="Y57875" s="176"/>
    </row>
    <row r="57876" spans="25:25">
      <c r="Y57876" s="176"/>
    </row>
    <row r="57877" spans="25:25">
      <c r="Y57877" s="176"/>
    </row>
    <row r="57878" spans="25:25">
      <c r="Y57878" s="176"/>
    </row>
    <row r="57879" spans="25:25">
      <c r="Y57879" s="176"/>
    </row>
    <row r="57880" spans="25:25">
      <c r="Y57880" s="176"/>
    </row>
    <row r="57881" spans="25:25">
      <c r="Y57881" s="176"/>
    </row>
    <row r="57882" spans="25:25">
      <c r="Y57882" s="176"/>
    </row>
    <row r="57883" spans="25:25">
      <c r="Y57883" s="176"/>
    </row>
    <row r="57884" spans="25:25">
      <c r="Y57884" s="176"/>
    </row>
    <row r="57885" spans="25:25">
      <c r="Y57885" s="176"/>
    </row>
    <row r="57886" spans="25:25">
      <c r="Y57886" s="176"/>
    </row>
    <row r="57887" spans="25:25">
      <c r="Y57887" s="176"/>
    </row>
    <row r="57888" spans="25:25">
      <c r="Y57888" s="176"/>
    </row>
    <row r="57889" spans="25:25">
      <c r="Y57889" s="176"/>
    </row>
    <row r="57890" spans="25:25">
      <c r="Y57890" s="176"/>
    </row>
    <row r="57891" spans="25:25">
      <c r="Y57891" s="176"/>
    </row>
    <row r="57892" spans="25:25">
      <c r="Y57892" s="176"/>
    </row>
    <row r="57893" spans="25:25">
      <c r="Y57893" s="176"/>
    </row>
    <row r="57894" spans="25:25">
      <c r="Y57894" s="176"/>
    </row>
    <row r="57895" spans="25:25">
      <c r="Y57895" s="176"/>
    </row>
    <row r="57896" spans="25:25">
      <c r="Y57896" s="176"/>
    </row>
    <row r="57897" spans="25:25">
      <c r="Y57897" s="176"/>
    </row>
    <row r="57898" spans="25:25">
      <c r="Y57898" s="176"/>
    </row>
    <row r="57899" spans="25:25">
      <c r="Y57899" s="176"/>
    </row>
    <row r="57900" spans="25:25">
      <c r="Y57900" s="176"/>
    </row>
    <row r="57901" spans="25:25">
      <c r="Y57901" s="176"/>
    </row>
    <row r="57902" spans="25:25">
      <c r="Y57902" s="176"/>
    </row>
    <row r="57903" spans="25:25">
      <c r="Y57903" s="176"/>
    </row>
    <row r="57904" spans="25:25">
      <c r="Y57904" s="176"/>
    </row>
    <row r="57905" spans="25:25">
      <c r="Y57905" s="176"/>
    </row>
    <row r="57906" spans="25:25">
      <c r="Y57906" s="176"/>
    </row>
    <row r="57907" spans="25:25">
      <c r="Y57907" s="176"/>
    </row>
    <row r="57908" spans="25:25">
      <c r="Y57908" s="176"/>
    </row>
    <row r="57909" spans="25:25">
      <c r="Y57909" s="176"/>
    </row>
    <row r="57910" spans="25:25">
      <c r="Y57910" s="176"/>
    </row>
    <row r="57911" spans="25:25">
      <c r="Y57911" s="176"/>
    </row>
    <row r="57912" spans="25:25">
      <c r="Y57912" s="176"/>
    </row>
    <row r="57913" spans="25:25">
      <c r="Y57913" s="176"/>
    </row>
    <row r="57914" spans="25:25">
      <c r="Y57914" s="176"/>
    </row>
    <row r="57915" spans="25:25">
      <c r="Y57915" s="176"/>
    </row>
    <row r="57916" spans="25:25">
      <c r="Y57916" s="176"/>
    </row>
    <row r="57917" spans="25:25">
      <c r="Y57917" s="176"/>
    </row>
    <row r="57918" spans="25:25">
      <c r="Y57918" s="176"/>
    </row>
    <row r="57919" spans="25:25">
      <c r="Y57919" s="176"/>
    </row>
    <row r="57920" spans="25:25">
      <c r="Y57920" s="176"/>
    </row>
    <row r="57921" spans="25:25">
      <c r="Y57921" s="176"/>
    </row>
    <row r="57922" spans="25:25">
      <c r="Y57922" s="176"/>
    </row>
    <row r="57923" spans="25:25">
      <c r="Y57923" s="176"/>
    </row>
    <row r="57924" spans="25:25">
      <c r="Y57924" s="176"/>
    </row>
    <row r="57925" spans="25:25">
      <c r="Y57925" s="176"/>
    </row>
    <row r="57926" spans="25:25">
      <c r="Y57926" s="176"/>
    </row>
    <row r="57927" spans="25:25">
      <c r="Y57927" s="176"/>
    </row>
    <row r="57928" spans="25:25">
      <c r="Y57928" s="176"/>
    </row>
    <row r="57929" spans="25:25">
      <c r="Y57929" s="176"/>
    </row>
    <row r="57930" spans="25:25">
      <c r="Y57930" s="176"/>
    </row>
    <row r="57931" spans="25:25">
      <c r="Y57931" s="176"/>
    </row>
    <row r="57932" spans="25:25">
      <c r="Y57932" s="176"/>
    </row>
    <row r="57933" spans="25:25">
      <c r="Y57933" s="176"/>
    </row>
    <row r="57934" spans="25:25">
      <c r="Y57934" s="176"/>
    </row>
    <row r="57935" spans="25:25">
      <c r="Y57935" s="176"/>
    </row>
    <row r="57936" spans="25:25">
      <c r="Y57936" s="176"/>
    </row>
    <row r="57937" spans="25:25">
      <c r="Y57937" s="176"/>
    </row>
    <row r="57938" spans="25:25">
      <c r="Y57938" s="176"/>
    </row>
    <row r="57939" spans="25:25">
      <c r="Y57939" s="176"/>
    </row>
    <row r="57940" spans="25:25">
      <c r="Y57940" s="176"/>
    </row>
    <row r="57941" spans="25:25">
      <c r="Y57941" s="176"/>
    </row>
    <row r="57942" spans="25:25">
      <c r="Y57942" s="176"/>
    </row>
    <row r="57943" spans="25:25">
      <c r="Y57943" s="176"/>
    </row>
    <row r="57944" spans="25:25">
      <c r="Y57944" s="176"/>
    </row>
    <row r="57945" spans="25:25">
      <c r="Y57945" s="176"/>
    </row>
    <row r="57946" spans="25:25">
      <c r="Y57946" s="176"/>
    </row>
    <row r="57947" spans="25:25">
      <c r="Y57947" s="176"/>
    </row>
    <row r="57948" spans="25:25">
      <c r="Y57948" s="176"/>
    </row>
    <row r="57949" spans="25:25">
      <c r="Y57949" s="176"/>
    </row>
    <row r="57950" spans="25:25">
      <c r="Y57950" s="176"/>
    </row>
    <row r="57951" spans="25:25">
      <c r="Y57951" s="176"/>
    </row>
    <row r="57952" spans="25:25">
      <c r="Y57952" s="176"/>
    </row>
    <row r="57953" spans="25:25">
      <c r="Y57953" s="176"/>
    </row>
    <row r="57954" spans="25:25">
      <c r="Y57954" s="176"/>
    </row>
    <row r="57955" spans="25:25">
      <c r="Y57955" s="176"/>
    </row>
    <row r="57956" spans="25:25">
      <c r="Y57956" s="176"/>
    </row>
    <row r="57957" spans="25:25">
      <c r="Y57957" s="176"/>
    </row>
    <row r="57958" spans="25:25">
      <c r="Y57958" s="176"/>
    </row>
    <row r="57959" spans="25:25">
      <c r="Y57959" s="176"/>
    </row>
    <row r="57960" spans="25:25">
      <c r="Y57960" s="176"/>
    </row>
    <row r="57961" spans="25:25">
      <c r="Y57961" s="176"/>
    </row>
    <row r="57962" spans="25:25">
      <c r="Y57962" s="176"/>
    </row>
    <row r="57963" spans="25:25">
      <c r="Y57963" s="176"/>
    </row>
    <row r="57964" spans="25:25">
      <c r="Y57964" s="176"/>
    </row>
    <row r="57965" spans="25:25">
      <c r="Y57965" s="176"/>
    </row>
    <row r="57966" spans="25:25">
      <c r="Y57966" s="176"/>
    </row>
    <row r="57967" spans="25:25">
      <c r="Y57967" s="176"/>
    </row>
    <row r="57968" spans="25:25">
      <c r="Y57968" s="176"/>
    </row>
    <row r="57969" spans="25:25">
      <c r="Y57969" s="176"/>
    </row>
    <row r="57970" spans="25:25">
      <c r="Y57970" s="176"/>
    </row>
    <row r="57971" spans="25:25">
      <c r="Y57971" s="176"/>
    </row>
    <row r="57972" spans="25:25">
      <c r="Y57972" s="176"/>
    </row>
    <row r="57973" spans="25:25">
      <c r="Y57973" s="176"/>
    </row>
    <row r="57974" spans="25:25">
      <c r="Y57974" s="176"/>
    </row>
    <row r="57975" spans="25:25">
      <c r="Y57975" s="176"/>
    </row>
    <row r="57976" spans="25:25">
      <c r="Y57976" s="176"/>
    </row>
    <row r="57977" spans="25:25">
      <c r="Y57977" s="176"/>
    </row>
    <row r="57978" spans="25:25">
      <c r="Y57978" s="176"/>
    </row>
    <row r="57979" spans="25:25">
      <c r="Y57979" s="176"/>
    </row>
    <row r="57980" spans="25:25">
      <c r="Y57980" s="176"/>
    </row>
    <row r="57981" spans="25:25">
      <c r="Y57981" s="176"/>
    </row>
    <row r="57982" spans="25:25">
      <c r="Y57982" s="176"/>
    </row>
    <row r="57983" spans="25:25">
      <c r="Y57983" s="176"/>
    </row>
    <row r="57984" spans="25:25">
      <c r="Y57984" s="176"/>
    </row>
    <row r="57985" spans="25:25">
      <c r="Y57985" s="176"/>
    </row>
    <row r="57986" spans="25:25">
      <c r="Y57986" s="176"/>
    </row>
    <row r="57987" spans="25:25">
      <c r="Y57987" s="176"/>
    </row>
    <row r="57988" spans="25:25">
      <c r="Y57988" s="176"/>
    </row>
    <row r="57989" spans="25:25">
      <c r="Y57989" s="176"/>
    </row>
    <row r="57990" spans="25:25">
      <c r="Y57990" s="176"/>
    </row>
    <row r="57991" spans="25:25">
      <c r="Y57991" s="176"/>
    </row>
    <row r="57992" spans="25:25">
      <c r="Y57992" s="176"/>
    </row>
    <row r="57993" spans="25:25">
      <c r="Y57993" s="176"/>
    </row>
    <row r="57994" spans="25:25">
      <c r="Y57994" s="176"/>
    </row>
    <row r="57995" spans="25:25">
      <c r="Y57995" s="176"/>
    </row>
    <row r="57996" spans="25:25">
      <c r="Y57996" s="176"/>
    </row>
    <row r="57997" spans="25:25">
      <c r="Y57997" s="176"/>
    </row>
    <row r="57998" spans="25:25">
      <c r="Y57998" s="176"/>
    </row>
    <row r="57999" spans="25:25">
      <c r="Y57999" s="176"/>
    </row>
    <row r="58000" spans="25:25">
      <c r="Y58000" s="176"/>
    </row>
    <row r="58001" spans="25:25">
      <c r="Y58001" s="176"/>
    </row>
    <row r="58002" spans="25:25">
      <c r="Y58002" s="176"/>
    </row>
    <row r="58003" spans="25:25">
      <c r="Y58003" s="176"/>
    </row>
    <row r="58004" spans="25:25">
      <c r="Y58004" s="176"/>
    </row>
    <row r="58005" spans="25:25">
      <c r="Y58005" s="176"/>
    </row>
    <row r="58006" spans="25:25">
      <c r="Y58006" s="176"/>
    </row>
    <row r="58007" spans="25:25">
      <c r="Y58007" s="176"/>
    </row>
    <row r="58008" spans="25:25">
      <c r="Y58008" s="176"/>
    </row>
    <row r="58009" spans="25:25">
      <c r="Y58009" s="176"/>
    </row>
    <row r="58010" spans="25:25">
      <c r="Y58010" s="176"/>
    </row>
    <row r="58011" spans="25:25">
      <c r="Y58011" s="176"/>
    </row>
    <row r="58012" spans="25:25">
      <c r="Y58012" s="176"/>
    </row>
    <row r="58013" spans="25:25">
      <c r="Y58013" s="176"/>
    </row>
    <row r="58014" spans="25:25">
      <c r="Y58014" s="176"/>
    </row>
    <row r="58015" spans="25:25">
      <c r="Y58015" s="176"/>
    </row>
    <row r="58016" spans="25:25">
      <c r="Y58016" s="176"/>
    </row>
    <row r="58017" spans="25:25">
      <c r="Y58017" s="176"/>
    </row>
    <row r="58018" spans="25:25">
      <c r="Y58018" s="176"/>
    </row>
    <row r="58019" spans="25:25">
      <c r="Y58019" s="176"/>
    </row>
    <row r="58020" spans="25:25">
      <c r="Y58020" s="176"/>
    </row>
    <row r="58021" spans="25:25">
      <c r="Y58021" s="176"/>
    </row>
    <row r="58022" spans="25:25">
      <c r="Y58022" s="176"/>
    </row>
    <row r="58023" spans="25:25">
      <c r="Y58023" s="176"/>
    </row>
    <row r="58024" spans="25:25">
      <c r="Y58024" s="176"/>
    </row>
    <row r="58025" spans="25:25">
      <c r="Y58025" s="176"/>
    </row>
    <row r="58026" spans="25:25">
      <c r="Y58026" s="176"/>
    </row>
    <row r="58027" spans="25:25">
      <c r="Y58027" s="176"/>
    </row>
    <row r="58028" spans="25:25">
      <c r="Y58028" s="176"/>
    </row>
    <row r="58029" spans="25:25">
      <c r="Y58029" s="176"/>
    </row>
    <row r="58030" spans="25:25">
      <c r="Y58030" s="176"/>
    </row>
    <row r="58031" spans="25:25">
      <c r="Y58031" s="176"/>
    </row>
    <row r="58032" spans="25:25">
      <c r="Y58032" s="176"/>
    </row>
    <row r="58033" spans="25:25">
      <c r="Y58033" s="176"/>
    </row>
    <row r="58034" spans="25:25">
      <c r="Y58034" s="176"/>
    </row>
    <row r="58035" spans="25:25">
      <c r="Y58035" s="176"/>
    </row>
    <row r="58036" spans="25:25">
      <c r="Y58036" s="176"/>
    </row>
    <row r="58037" spans="25:25">
      <c r="Y58037" s="176"/>
    </row>
    <row r="58038" spans="25:25">
      <c r="Y58038" s="176"/>
    </row>
    <row r="58039" spans="25:25">
      <c r="Y58039" s="176"/>
    </row>
    <row r="58040" spans="25:25">
      <c r="Y58040" s="176"/>
    </row>
    <row r="58041" spans="25:25">
      <c r="Y58041" s="176"/>
    </row>
    <row r="58042" spans="25:25">
      <c r="Y58042" s="176"/>
    </row>
    <row r="58043" spans="25:25">
      <c r="Y58043" s="176"/>
    </row>
    <row r="58044" spans="25:25">
      <c r="Y58044" s="176"/>
    </row>
    <row r="58045" spans="25:25">
      <c r="Y58045" s="176"/>
    </row>
    <row r="58046" spans="25:25">
      <c r="Y58046" s="176"/>
    </row>
    <row r="58047" spans="25:25">
      <c r="Y58047" s="176"/>
    </row>
    <row r="58048" spans="25:25">
      <c r="Y58048" s="176"/>
    </row>
    <row r="58049" spans="25:25">
      <c r="Y58049" s="176"/>
    </row>
    <row r="58050" spans="25:25">
      <c r="Y58050" s="176"/>
    </row>
    <row r="58051" spans="25:25">
      <c r="Y58051" s="176"/>
    </row>
    <row r="58052" spans="25:25">
      <c r="Y58052" s="176"/>
    </row>
    <row r="58053" spans="25:25">
      <c r="Y58053" s="176"/>
    </row>
    <row r="58054" spans="25:25">
      <c r="Y58054" s="176"/>
    </row>
    <row r="58055" spans="25:25">
      <c r="Y58055" s="176"/>
    </row>
    <row r="58056" spans="25:25">
      <c r="Y58056" s="176"/>
    </row>
    <row r="58057" spans="25:25">
      <c r="Y58057" s="176"/>
    </row>
    <row r="58058" spans="25:25">
      <c r="Y58058" s="176"/>
    </row>
    <row r="58059" spans="25:25">
      <c r="Y58059" s="176"/>
    </row>
    <row r="58060" spans="25:25">
      <c r="Y58060" s="176"/>
    </row>
    <row r="58061" spans="25:25">
      <c r="Y58061" s="176"/>
    </row>
    <row r="58062" spans="25:25">
      <c r="Y58062" s="176"/>
    </row>
    <row r="58063" spans="25:25">
      <c r="Y58063" s="176"/>
    </row>
    <row r="58064" spans="25:25">
      <c r="Y58064" s="176"/>
    </row>
    <row r="58065" spans="25:25">
      <c r="Y58065" s="176"/>
    </row>
    <row r="58066" spans="25:25">
      <c r="Y58066" s="176"/>
    </row>
    <row r="58067" spans="25:25">
      <c r="Y58067" s="176"/>
    </row>
    <row r="58068" spans="25:25">
      <c r="Y58068" s="176"/>
    </row>
    <row r="58069" spans="25:25">
      <c r="Y58069" s="176"/>
    </row>
    <row r="58070" spans="25:25">
      <c r="Y58070" s="176"/>
    </row>
    <row r="58071" spans="25:25">
      <c r="Y58071" s="176"/>
    </row>
    <row r="58072" spans="25:25">
      <c r="Y58072" s="176"/>
    </row>
    <row r="58073" spans="25:25">
      <c r="Y58073" s="176"/>
    </row>
    <row r="58074" spans="25:25">
      <c r="Y58074" s="176"/>
    </row>
    <row r="58075" spans="25:25">
      <c r="Y58075" s="176"/>
    </row>
    <row r="58076" spans="25:25">
      <c r="Y58076" s="176"/>
    </row>
    <row r="58077" spans="25:25">
      <c r="Y58077" s="176"/>
    </row>
    <row r="58078" spans="25:25">
      <c r="Y58078" s="176"/>
    </row>
    <row r="58079" spans="25:25">
      <c r="Y58079" s="176"/>
    </row>
    <row r="58080" spans="25:25">
      <c r="Y58080" s="176"/>
    </row>
    <row r="58081" spans="25:25">
      <c r="Y58081" s="176"/>
    </row>
    <row r="58082" spans="25:25">
      <c r="Y58082" s="176"/>
    </row>
    <row r="58083" spans="25:25">
      <c r="Y58083" s="176"/>
    </row>
    <row r="58084" spans="25:25">
      <c r="Y58084" s="176"/>
    </row>
    <row r="58085" spans="25:25">
      <c r="Y58085" s="176"/>
    </row>
    <row r="58086" spans="25:25">
      <c r="Y58086" s="176"/>
    </row>
    <row r="58087" spans="25:25">
      <c r="Y58087" s="176"/>
    </row>
    <row r="58088" spans="25:25">
      <c r="Y58088" s="176"/>
    </row>
    <row r="58089" spans="25:25">
      <c r="Y58089" s="176"/>
    </row>
    <row r="58090" spans="25:25">
      <c r="Y58090" s="176"/>
    </row>
    <row r="58091" spans="25:25">
      <c r="Y58091" s="176"/>
    </row>
    <row r="58092" spans="25:25">
      <c r="Y58092" s="176"/>
    </row>
    <row r="58093" spans="25:25">
      <c r="Y58093" s="176"/>
    </row>
    <row r="58094" spans="25:25">
      <c r="Y58094" s="176"/>
    </row>
    <row r="58095" spans="25:25">
      <c r="Y58095" s="176"/>
    </row>
    <row r="58096" spans="25:25">
      <c r="Y58096" s="176"/>
    </row>
    <row r="58097" spans="25:25">
      <c r="Y58097" s="176"/>
    </row>
    <row r="58098" spans="25:25">
      <c r="Y58098" s="176"/>
    </row>
    <row r="58099" spans="25:25">
      <c r="Y58099" s="176"/>
    </row>
    <row r="58100" spans="25:25">
      <c r="Y58100" s="176"/>
    </row>
    <row r="58101" spans="25:25">
      <c r="Y58101" s="176"/>
    </row>
    <row r="58102" spans="25:25">
      <c r="Y58102" s="176"/>
    </row>
    <row r="58103" spans="25:25">
      <c r="Y58103" s="176"/>
    </row>
    <row r="58104" spans="25:25">
      <c r="Y58104" s="176"/>
    </row>
    <row r="58105" spans="25:25">
      <c r="Y58105" s="176"/>
    </row>
    <row r="58106" spans="25:25">
      <c r="Y58106" s="176"/>
    </row>
    <row r="58107" spans="25:25">
      <c r="Y58107" s="176"/>
    </row>
    <row r="58108" spans="25:25">
      <c r="Y58108" s="176"/>
    </row>
    <row r="58109" spans="25:25">
      <c r="Y58109" s="176"/>
    </row>
    <row r="58110" spans="25:25">
      <c r="Y58110" s="176"/>
    </row>
    <row r="58111" spans="25:25">
      <c r="Y58111" s="176"/>
    </row>
    <row r="58112" spans="25:25">
      <c r="Y58112" s="176"/>
    </row>
    <row r="58113" spans="25:25">
      <c r="Y58113" s="176"/>
    </row>
    <row r="58114" spans="25:25">
      <c r="Y58114" s="176"/>
    </row>
    <row r="58115" spans="25:25">
      <c r="Y58115" s="176"/>
    </row>
    <row r="58116" spans="25:25">
      <c r="Y58116" s="176"/>
    </row>
    <row r="58117" spans="25:25">
      <c r="Y58117" s="176"/>
    </row>
    <row r="58118" spans="25:25">
      <c r="Y58118" s="176"/>
    </row>
    <row r="58119" spans="25:25">
      <c r="Y58119" s="176"/>
    </row>
    <row r="58120" spans="25:25">
      <c r="Y58120" s="176"/>
    </row>
    <row r="58121" spans="25:25">
      <c r="Y58121" s="176"/>
    </row>
    <row r="58122" spans="25:25">
      <c r="Y58122" s="176"/>
    </row>
    <row r="58123" spans="25:25">
      <c r="Y58123" s="176"/>
    </row>
    <row r="58124" spans="25:25">
      <c r="Y58124" s="176"/>
    </row>
    <row r="58125" spans="25:25">
      <c r="Y58125" s="176"/>
    </row>
    <row r="58126" spans="25:25">
      <c r="Y58126" s="176"/>
    </row>
    <row r="58127" spans="25:25">
      <c r="Y58127" s="176"/>
    </row>
    <row r="58128" spans="25:25">
      <c r="Y58128" s="176"/>
    </row>
    <row r="58129" spans="25:25">
      <c r="Y58129" s="176"/>
    </row>
    <row r="58130" spans="25:25">
      <c r="Y58130" s="176"/>
    </row>
    <row r="58131" spans="25:25">
      <c r="Y58131" s="176"/>
    </row>
    <row r="58132" spans="25:25">
      <c r="Y58132" s="176"/>
    </row>
    <row r="58133" spans="25:25">
      <c r="Y58133" s="176"/>
    </row>
    <row r="58134" spans="25:25">
      <c r="Y58134" s="176"/>
    </row>
    <row r="58135" spans="25:25">
      <c r="Y58135" s="176"/>
    </row>
    <row r="58136" spans="25:25">
      <c r="Y58136" s="176"/>
    </row>
    <row r="58137" spans="25:25">
      <c r="Y58137" s="176"/>
    </row>
    <row r="58138" spans="25:25">
      <c r="Y58138" s="176"/>
    </row>
    <row r="58139" spans="25:25">
      <c r="Y58139" s="176"/>
    </row>
    <row r="58140" spans="25:25">
      <c r="Y58140" s="176"/>
    </row>
    <row r="58141" spans="25:25">
      <c r="Y58141" s="176"/>
    </row>
    <row r="58142" spans="25:25">
      <c r="Y58142" s="176"/>
    </row>
    <row r="58143" spans="25:25">
      <c r="Y58143" s="176"/>
    </row>
    <row r="58144" spans="25:25">
      <c r="Y58144" s="176"/>
    </row>
    <row r="58145" spans="25:25">
      <c r="Y58145" s="176"/>
    </row>
    <row r="58146" spans="25:25">
      <c r="Y58146" s="176"/>
    </row>
    <row r="58147" spans="25:25">
      <c r="Y58147" s="176"/>
    </row>
    <row r="58148" spans="25:25">
      <c r="Y58148" s="176"/>
    </row>
    <row r="58149" spans="25:25">
      <c r="Y58149" s="176"/>
    </row>
    <row r="58150" spans="25:25">
      <c r="Y58150" s="176"/>
    </row>
    <row r="58151" spans="25:25">
      <c r="Y58151" s="176"/>
    </row>
    <row r="58152" spans="25:25">
      <c r="Y58152" s="176"/>
    </row>
    <row r="58153" spans="25:25">
      <c r="Y58153" s="176"/>
    </row>
    <row r="58154" spans="25:25">
      <c r="Y58154" s="176"/>
    </row>
    <row r="58155" spans="25:25">
      <c r="Y58155" s="176"/>
    </row>
    <row r="58156" spans="25:25">
      <c r="Y58156" s="176"/>
    </row>
    <row r="58157" spans="25:25">
      <c r="Y58157" s="176"/>
    </row>
    <row r="58158" spans="25:25">
      <c r="Y58158" s="176"/>
    </row>
    <row r="58159" spans="25:25">
      <c r="Y58159" s="176"/>
    </row>
    <row r="58160" spans="25:25">
      <c r="Y58160" s="176"/>
    </row>
    <row r="58161" spans="25:25">
      <c r="Y58161" s="176"/>
    </row>
    <row r="58162" spans="25:25">
      <c r="Y58162" s="176"/>
    </row>
    <row r="58163" spans="25:25">
      <c r="Y58163" s="176"/>
    </row>
    <row r="58164" spans="25:25">
      <c r="Y58164" s="176"/>
    </row>
    <row r="58165" spans="25:25">
      <c r="Y58165" s="176"/>
    </row>
    <row r="58166" spans="25:25">
      <c r="Y58166" s="176"/>
    </row>
    <row r="58167" spans="25:25">
      <c r="Y58167" s="176"/>
    </row>
    <row r="58168" spans="25:25">
      <c r="Y58168" s="176"/>
    </row>
    <row r="58169" spans="25:25">
      <c r="Y58169" s="176"/>
    </row>
    <row r="58170" spans="25:25">
      <c r="Y58170" s="176"/>
    </row>
    <row r="58171" spans="25:25">
      <c r="Y58171" s="176"/>
    </row>
    <row r="58172" spans="25:25">
      <c r="Y58172" s="176"/>
    </row>
    <row r="58173" spans="25:25">
      <c r="Y58173" s="176"/>
    </row>
    <row r="58174" spans="25:25">
      <c r="Y58174" s="176"/>
    </row>
    <row r="58175" spans="25:25">
      <c r="Y58175" s="176"/>
    </row>
    <row r="58176" spans="25:25">
      <c r="Y58176" s="176"/>
    </row>
    <row r="58177" spans="25:25">
      <c r="Y58177" s="176"/>
    </row>
    <row r="58178" spans="25:25">
      <c r="Y58178" s="176"/>
    </row>
    <row r="58179" spans="25:25">
      <c r="Y58179" s="176"/>
    </row>
    <row r="58180" spans="25:25">
      <c r="Y58180" s="176"/>
    </row>
    <row r="58181" spans="25:25">
      <c r="Y58181" s="176"/>
    </row>
    <row r="58182" spans="25:25">
      <c r="Y58182" s="176"/>
    </row>
    <row r="58183" spans="25:25">
      <c r="Y58183" s="176"/>
    </row>
    <row r="58184" spans="25:25">
      <c r="Y58184" s="176"/>
    </row>
    <row r="58185" spans="25:25">
      <c r="Y58185" s="176"/>
    </row>
    <row r="58186" spans="25:25">
      <c r="Y58186" s="176"/>
    </row>
    <row r="58187" spans="25:25">
      <c r="Y58187" s="176"/>
    </row>
    <row r="58188" spans="25:25">
      <c r="Y58188" s="176"/>
    </row>
    <row r="58189" spans="25:25">
      <c r="Y58189" s="176"/>
    </row>
    <row r="58190" spans="25:25">
      <c r="Y58190" s="176"/>
    </row>
    <row r="58191" spans="25:25">
      <c r="Y58191" s="176"/>
    </row>
    <row r="58192" spans="25:25">
      <c r="Y58192" s="176"/>
    </row>
    <row r="58193" spans="25:25">
      <c r="Y58193" s="176"/>
    </row>
    <row r="58194" spans="25:25">
      <c r="Y58194" s="176"/>
    </row>
    <row r="58195" spans="25:25">
      <c r="Y58195" s="176"/>
    </row>
    <row r="58196" spans="25:25">
      <c r="Y58196" s="176"/>
    </row>
    <row r="58197" spans="25:25">
      <c r="Y58197" s="176"/>
    </row>
    <row r="58198" spans="25:25">
      <c r="Y58198" s="176"/>
    </row>
    <row r="58199" spans="25:25">
      <c r="Y58199" s="176"/>
    </row>
    <row r="58200" spans="25:25">
      <c r="Y58200" s="176"/>
    </row>
    <row r="58201" spans="25:25">
      <c r="Y58201" s="176"/>
    </row>
    <row r="58202" spans="25:25">
      <c r="Y58202" s="176"/>
    </row>
    <row r="58203" spans="25:25">
      <c r="Y58203" s="176"/>
    </row>
    <row r="58204" spans="25:25">
      <c r="Y58204" s="176"/>
    </row>
    <row r="58205" spans="25:25">
      <c r="Y58205" s="176"/>
    </row>
    <row r="58206" spans="25:25">
      <c r="Y58206" s="176"/>
    </row>
    <row r="58207" spans="25:25">
      <c r="Y58207" s="176"/>
    </row>
    <row r="58208" spans="25:25">
      <c r="Y58208" s="176"/>
    </row>
    <row r="58209" spans="25:25">
      <c r="Y58209" s="176"/>
    </row>
    <row r="58210" spans="25:25">
      <c r="Y58210" s="176"/>
    </row>
    <row r="58211" spans="25:25">
      <c r="Y58211" s="176"/>
    </row>
    <row r="58212" spans="25:25">
      <c r="Y58212" s="176"/>
    </row>
    <row r="58213" spans="25:25">
      <c r="Y58213" s="176"/>
    </row>
    <row r="58214" spans="25:25">
      <c r="Y58214" s="176"/>
    </row>
    <row r="58215" spans="25:25">
      <c r="Y58215" s="176"/>
    </row>
    <row r="58216" spans="25:25">
      <c r="Y58216" s="176"/>
    </row>
    <row r="58217" spans="25:25">
      <c r="Y58217" s="176"/>
    </row>
    <row r="58218" spans="25:25">
      <c r="Y58218" s="176"/>
    </row>
    <row r="58219" spans="25:25">
      <c r="Y58219" s="176"/>
    </row>
    <row r="58220" spans="25:25">
      <c r="Y58220" s="176"/>
    </row>
    <row r="58221" spans="25:25">
      <c r="Y58221" s="176"/>
    </row>
    <row r="58222" spans="25:25">
      <c r="Y58222" s="176"/>
    </row>
    <row r="58223" spans="25:25">
      <c r="Y58223" s="176"/>
    </row>
    <row r="58224" spans="25:25">
      <c r="Y58224" s="176"/>
    </row>
    <row r="58225" spans="25:25">
      <c r="Y58225" s="176"/>
    </row>
    <row r="58226" spans="25:25">
      <c r="Y58226" s="176"/>
    </row>
    <row r="58227" spans="25:25">
      <c r="Y58227" s="176"/>
    </row>
    <row r="58228" spans="25:25">
      <c r="Y58228" s="176"/>
    </row>
    <row r="58229" spans="25:25">
      <c r="Y58229" s="176"/>
    </row>
    <row r="58230" spans="25:25">
      <c r="Y58230" s="176"/>
    </row>
    <row r="58231" spans="25:25">
      <c r="Y58231" s="176"/>
    </row>
    <row r="58232" spans="25:25">
      <c r="Y58232" s="176"/>
    </row>
    <row r="58233" spans="25:25">
      <c r="Y58233" s="176"/>
    </row>
    <row r="58234" spans="25:25">
      <c r="Y58234" s="176"/>
    </row>
    <row r="58235" spans="25:25">
      <c r="Y58235" s="176"/>
    </row>
    <row r="58236" spans="25:25">
      <c r="Y58236" s="176"/>
    </row>
    <row r="58237" spans="25:25">
      <c r="Y58237" s="176"/>
    </row>
    <row r="58238" spans="25:25">
      <c r="Y58238" s="176"/>
    </row>
    <row r="58239" spans="25:25">
      <c r="Y58239" s="176"/>
    </row>
    <row r="58240" spans="25:25">
      <c r="Y58240" s="176"/>
    </row>
    <row r="58241" spans="25:25">
      <c r="Y58241" s="176"/>
    </row>
    <row r="58242" spans="25:25">
      <c r="Y58242" s="176"/>
    </row>
    <row r="58243" spans="25:25">
      <c r="Y58243" s="176"/>
    </row>
    <row r="58244" spans="25:25">
      <c r="Y58244" s="176"/>
    </row>
    <row r="58245" spans="25:25">
      <c r="Y58245" s="176"/>
    </row>
    <row r="58246" spans="25:25">
      <c r="Y58246" s="176"/>
    </row>
    <row r="58247" spans="25:25">
      <c r="Y58247" s="176"/>
    </row>
    <row r="58248" spans="25:25">
      <c r="Y58248" s="176"/>
    </row>
    <row r="58249" spans="25:25">
      <c r="Y58249" s="176"/>
    </row>
    <row r="58250" spans="25:25">
      <c r="Y58250" s="176"/>
    </row>
    <row r="58251" spans="25:25">
      <c r="Y58251" s="176"/>
    </row>
    <row r="58252" spans="25:25">
      <c r="Y58252" s="176"/>
    </row>
    <row r="58253" spans="25:25">
      <c r="Y58253" s="176"/>
    </row>
    <row r="58254" spans="25:25">
      <c r="Y58254" s="176"/>
    </row>
    <row r="58255" spans="25:25">
      <c r="Y58255" s="176"/>
    </row>
    <row r="58256" spans="25:25">
      <c r="Y58256" s="176"/>
    </row>
    <row r="58257" spans="25:25">
      <c r="Y58257" s="176"/>
    </row>
    <row r="58258" spans="25:25">
      <c r="Y58258" s="176"/>
    </row>
    <row r="58259" spans="25:25">
      <c r="Y58259" s="176"/>
    </row>
    <row r="58260" spans="25:25">
      <c r="Y58260" s="176"/>
    </row>
    <row r="58261" spans="25:25">
      <c r="Y58261" s="176"/>
    </row>
    <row r="58262" spans="25:25">
      <c r="Y58262" s="176"/>
    </row>
    <row r="58263" spans="25:25">
      <c r="Y58263" s="176"/>
    </row>
    <row r="58264" spans="25:25">
      <c r="Y58264" s="176"/>
    </row>
    <row r="58265" spans="25:25">
      <c r="Y58265" s="176"/>
    </row>
    <row r="58266" spans="25:25">
      <c r="Y58266" s="176"/>
    </row>
    <row r="58267" spans="25:25">
      <c r="Y58267" s="176"/>
    </row>
    <row r="58268" spans="25:25">
      <c r="Y58268" s="176"/>
    </row>
    <row r="58269" spans="25:25">
      <c r="Y58269" s="176"/>
    </row>
    <row r="58270" spans="25:25">
      <c r="Y58270" s="176"/>
    </row>
    <row r="58271" spans="25:25">
      <c r="Y58271" s="176"/>
    </row>
    <row r="58272" spans="25:25">
      <c r="Y58272" s="176"/>
    </row>
    <row r="58273" spans="25:25">
      <c r="Y58273" s="176"/>
    </row>
    <row r="58274" spans="25:25">
      <c r="Y58274" s="176"/>
    </row>
    <row r="58275" spans="25:25">
      <c r="Y58275" s="176"/>
    </row>
    <row r="58276" spans="25:25">
      <c r="Y58276" s="176"/>
    </row>
    <row r="58277" spans="25:25">
      <c r="Y58277" s="176"/>
    </row>
    <row r="58278" spans="25:25">
      <c r="Y58278" s="176"/>
    </row>
    <row r="58279" spans="25:25">
      <c r="Y58279" s="176"/>
    </row>
    <row r="58280" spans="25:25">
      <c r="Y58280" s="176"/>
    </row>
    <row r="58281" spans="25:25">
      <c r="Y58281" s="176"/>
    </row>
    <row r="58282" spans="25:25">
      <c r="Y58282" s="176"/>
    </row>
    <row r="58283" spans="25:25">
      <c r="Y58283" s="176"/>
    </row>
    <row r="58284" spans="25:25">
      <c r="Y58284" s="176"/>
    </row>
    <row r="58285" spans="25:25">
      <c r="Y58285" s="176"/>
    </row>
    <row r="58286" spans="25:25">
      <c r="Y58286" s="176"/>
    </row>
    <row r="58287" spans="25:25">
      <c r="Y58287" s="176"/>
    </row>
    <row r="58288" spans="25:25">
      <c r="Y58288" s="176"/>
    </row>
    <row r="58289" spans="25:25">
      <c r="Y58289" s="176"/>
    </row>
    <row r="58290" spans="25:25">
      <c r="Y58290" s="176"/>
    </row>
    <row r="58291" spans="25:25">
      <c r="Y58291" s="176"/>
    </row>
    <row r="58292" spans="25:25">
      <c r="Y58292" s="176"/>
    </row>
    <row r="58293" spans="25:25">
      <c r="Y58293" s="176"/>
    </row>
    <row r="58294" spans="25:25">
      <c r="Y58294" s="176"/>
    </row>
    <row r="58295" spans="25:25">
      <c r="Y58295" s="176"/>
    </row>
    <row r="58296" spans="25:25">
      <c r="Y58296" s="176"/>
    </row>
    <row r="58297" spans="25:25">
      <c r="Y58297" s="176"/>
    </row>
    <row r="58298" spans="25:25">
      <c r="Y58298" s="176"/>
    </row>
    <row r="58299" spans="25:25">
      <c r="Y58299" s="176"/>
    </row>
    <row r="58300" spans="25:25">
      <c r="Y58300" s="176"/>
    </row>
    <row r="58301" spans="25:25">
      <c r="Y58301" s="176"/>
    </row>
    <row r="58302" spans="25:25">
      <c r="Y58302" s="176"/>
    </row>
    <row r="58303" spans="25:25">
      <c r="Y58303" s="176"/>
    </row>
    <row r="58304" spans="25:25">
      <c r="Y58304" s="176"/>
    </row>
    <row r="58305" spans="25:25">
      <c r="Y58305" s="176"/>
    </row>
    <row r="58306" spans="25:25">
      <c r="Y58306" s="176"/>
    </row>
    <row r="58307" spans="25:25">
      <c r="Y58307" s="176"/>
    </row>
    <row r="58308" spans="25:25">
      <c r="Y58308" s="176"/>
    </row>
    <row r="58309" spans="25:25">
      <c r="Y58309" s="176"/>
    </row>
    <row r="58310" spans="25:25">
      <c r="Y58310" s="176"/>
    </row>
    <row r="58311" spans="25:25">
      <c r="Y58311" s="176"/>
    </row>
    <row r="58312" spans="25:25">
      <c r="Y58312" s="176"/>
    </row>
    <row r="58313" spans="25:25">
      <c r="Y58313" s="176"/>
    </row>
    <row r="58314" spans="25:25">
      <c r="Y58314" s="176"/>
    </row>
    <row r="58315" spans="25:25">
      <c r="Y58315" s="176"/>
    </row>
    <row r="58316" spans="25:25">
      <c r="Y58316" s="176"/>
    </row>
    <row r="58317" spans="25:25">
      <c r="Y58317" s="176"/>
    </row>
    <row r="58318" spans="25:25">
      <c r="Y58318" s="176"/>
    </row>
    <row r="58319" spans="25:25">
      <c r="Y58319" s="176"/>
    </row>
    <row r="58320" spans="25:25">
      <c r="Y58320" s="176"/>
    </row>
    <row r="58321" spans="25:25">
      <c r="Y58321" s="176"/>
    </row>
    <row r="58322" spans="25:25">
      <c r="Y58322" s="176"/>
    </row>
    <row r="58323" spans="25:25">
      <c r="Y58323" s="176"/>
    </row>
    <row r="58324" spans="25:25">
      <c r="Y58324" s="176"/>
    </row>
    <row r="58325" spans="25:25">
      <c r="Y58325" s="176"/>
    </row>
    <row r="58326" spans="25:25">
      <c r="Y58326" s="176"/>
    </row>
    <row r="58327" spans="25:25">
      <c r="Y58327" s="176"/>
    </row>
    <row r="58328" spans="25:25">
      <c r="Y58328" s="176"/>
    </row>
    <row r="58329" spans="25:25">
      <c r="Y58329" s="176"/>
    </row>
    <row r="58330" spans="25:25">
      <c r="Y58330" s="176"/>
    </row>
    <row r="58331" spans="25:25">
      <c r="Y58331" s="176"/>
    </row>
    <row r="58332" spans="25:25">
      <c r="Y58332" s="176"/>
    </row>
    <row r="58333" spans="25:25">
      <c r="Y58333" s="176"/>
    </row>
    <row r="58334" spans="25:25">
      <c r="Y58334" s="176"/>
    </row>
    <row r="58335" spans="25:25">
      <c r="Y58335" s="176"/>
    </row>
    <row r="58336" spans="25:25">
      <c r="Y58336" s="176"/>
    </row>
    <row r="58337" spans="25:25">
      <c r="Y58337" s="176"/>
    </row>
    <row r="58338" spans="25:25">
      <c r="Y58338" s="176"/>
    </row>
    <row r="58339" spans="25:25">
      <c r="Y58339" s="176"/>
    </row>
    <row r="58340" spans="25:25">
      <c r="Y58340" s="176"/>
    </row>
    <row r="58341" spans="25:25">
      <c r="Y58341" s="176"/>
    </row>
    <row r="58342" spans="25:25">
      <c r="Y58342" s="176"/>
    </row>
    <row r="58343" spans="25:25">
      <c r="Y58343" s="176"/>
    </row>
    <row r="58344" spans="25:25">
      <c r="Y58344" s="176"/>
    </row>
    <row r="58345" spans="25:25">
      <c r="Y58345" s="176"/>
    </row>
    <row r="58346" spans="25:25">
      <c r="Y58346" s="176"/>
    </row>
    <row r="58347" spans="25:25">
      <c r="Y58347" s="176"/>
    </row>
    <row r="58348" spans="25:25">
      <c r="Y58348" s="176"/>
    </row>
    <row r="58349" spans="25:25">
      <c r="Y58349" s="176"/>
    </row>
    <row r="58350" spans="25:25">
      <c r="Y58350" s="176"/>
    </row>
    <row r="58351" spans="25:25">
      <c r="Y58351" s="176"/>
    </row>
    <row r="58352" spans="25:25">
      <c r="Y58352" s="176"/>
    </row>
    <row r="58353" spans="25:25">
      <c r="Y58353" s="176"/>
    </row>
    <row r="58354" spans="25:25">
      <c r="Y58354" s="176"/>
    </row>
    <row r="58355" spans="25:25">
      <c r="Y58355" s="176"/>
    </row>
    <row r="58356" spans="25:25">
      <c r="Y58356" s="176"/>
    </row>
    <row r="58357" spans="25:25">
      <c r="Y58357" s="176"/>
    </row>
    <row r="58358" spans="25:25">
      <c r="Y58358" s="176"/>
    </row>
    <row r="58359" spans="25:25">
      <c r="Y58359" s="176"/>
    </row>
    <row r="58360" spans="25:25">
      <c r="Y58360" s="176"/>
    </row>
    <row r="58361" spans="25:25">
      <c r="Y58361" s="176"/>
    </row>
    <row r="58362" spans="25:25">
      <c r="Y58362" s="176"/>
    </row>
    <row r="58363" spans="25:25">
      <c r="Y58363" s="176"/>
    </row>
    <row r="58364" spans="25:25">
      <c r="Y58364" s="176"/>
    </row>
    <row r="58365" spans="25:25">
      <c r="Y58365" s="176"/>
    </row>
    <row r="58366" spans="25:25">
      <c r="Y58366" s="176"/>
    </row>
    <row r="58367" spans="25:25">
      <c r="Y58367" s="176"/>
    </row>
    <row r="58368" spans="25:25">
      <c r="Y58368" s="176"/>
    </row>
    <row r="58369" spans="25:25">
      <c r="Y58369" s="176"/>
    </row>
    <row r="58370" spans="25:25">
      <c r="Y58370" s="176"/>
    </row>
    <row r="58371" spans="25:25">
      <c r="Y58371" s="176"/>
    </row>
    <row r="58372" spans="25:25">
      <c r="Y58372" s="176"/>
    </row>
    <row r="58373" spans="25:25">
      <c r="Y58373" s="176"/>
    </row>
    <row r="58374" spans="25:25">
      <c r="Y58374" s="176"/>
    </row>
    <row r="58375" spans="25:25">
      <c r="Y58375" s="176"/>
    </row>
    <row r="58376" spans="25:25">
      <c r="Y58376" s="176"/>
    </row>
    <row r="58377" spans="25:25">
      <c r="Y58377" s="176"/>
    </row>
    <row r="58378" spans="25:25">
      <c r="Y58378" s="176"/>
    </row>
    <row r="58379" spans="25:25">
      <c r="Y58379" s="176"/>
    </row>
    <row r="58380" spans="25:25">
      <c r="Y58380" s="176"/>
    </row>
    <row r="58381" spans="25:25">
      <c r="Y58381" s="176"/>
    </row>
    <row r="58382" spans="25:25">
      <c r="Y58382" s="176"/>
    </row>
    <row r="58383" spans="25:25">
      <c r="Y58383" s="176"/>
    </row>
    <row r="58384" spans="25:25">
      <c r="Y58384" s="176"/>
    </row>
    <row r="58385" spans="25:25">
      <c r="Y58385" s="176"/>
    </row>
    <row r="58386" spans="25:25">
      <c r="Y58386" s="176"/>
    </row>
    <row r="58387" spans="25:25">
      <c r="Y58387" s="176"/>
    </row>
    <row r="58388" spans="25:25">
      <c r="Y58388" s="176"/>
    </row>
    <row r="58389" spans="25:25">
      <c r="Y58389" s="176"/>
    </row>
    <row r="58390" spans="25:25">
      <c r="Y58390" s="176"/>
    </row>
    <row r="58391" spans="25:25">
      <c r="Y58391" s="176"/>
    </row>
    <row r="58392" spans="25:25">
      <c r="Y58392" s="176"/>
    </row>
    <row r="58393" spans="25:25">
      <c r="Y58393" s="176"/>
    </row>
    <row r="58394" spans="25:25">
      <c r="Y58394" s="176"/>
    </row>
    <row r="58395" spans="25:25">
      <c r="Y58395" s="176"/>
    </row>
    <row r="58396" spans="25:25">
      <c r="Y58396" s="176"/>
    </row>
    <row r="58397" spans="25:25">
      <c r="Y58397" s="176"/>
    </row>
    <row r="58398" spans="25:25">
      <c r="Y58398" s="176"/>
    </row>
    <row r="58399" spans="25:25">
      <c r="Y58399" s="176"/>
    </row>
    <row r="58400" spans="25:25">
      <c r="Y58400" s="176"/>
    </row>
    <row r="58401" spans="25:25">
      <c r="Y58401" s="176"/>
    </row>
    <row r="58402" spans="25:25">
      <c r="Y58402" s="176"/>
    </row>
    <row r="58403" spans="25:25">
      <c r="Y58403" s="176"/>
    </row>
    <row r="58404" spans="25:25">
      <c r="Y58404" s="176"/>
    </row>
    <row r="58405" spans="25:25">
      <c r="Y58405" s="176"/>
    </row>
    <row r="58406" spans="25:25">
      <c r="Y58406" s="176"/>
    </row>
    <row r="58407" spans="25:25">
      <c r="Y58407" s="176"/>
    </row>
    <row r="58408" spans="25:25">
      <c r="Y58408" s="176"/>
    </row>
    <row r="58409" spans="25:25">
      <c r="Y58409" s="176"/>
    </row>
    <row r="58410" spans="25:25">
      <c r="Y58410" s="176"/>
    </row>
    <row r="58411" spans="25:25">
      <c r="Y58411" s="176"/>
    </row>
    <row r="58412" spans="25:25">
      <c r="Y58412" s="176"/>
    </row>
    <row r="58413" spans="25:25">
      <c r="Y58413" s="176"/>
    </row>
    <row r="58414" spans="25:25">
      <c r="Y58414" s="176"/>
    </row>
    <row r="58415" spans="25:25">
      <c r="Y58415" s="176"/>
    </row>
    <row r="58416" spans="25:25">
      <c r="Y58416" s="176"/>
    </row>
    <row r="58417" spans="25:25">
      <c r="Y58417" s="176"/>
    </row>
    <row r="58418" spans="25:25">
      <c r="Y58418" s="176"/>
    </row>
    <row r="58419" spans="25:25">
      <c r="Y58419" s="176"/>
    </row>
    <row r="58420" spans="25:25">
      <c r="Y58420" s="176"/>
    </row>
    <row r="58421" spans="25:25">
      <c r="Y58421" s="176"/>
    </row>
    <row r="58422" spans="25:25">
      <c r="Y58422" s="176"/>
    </row>
    <row r="58423" spans="25:25">
      <c r="Y58423" s="176"/>
    </row>
    <row r="58424" spans="25:25">
      <c r="Y58424" s="176"/>
    </row>
    <row r="58425" spans="25:25">
      <c r="Y58425" s="176"/>
    </row>
    <row r="58426" spans="25:25">
      <c r="Y58426" s="176"/>
    </row>
    <row r="58427" spans="25:25">
      <c r="Y58427" s="176"/>
    </row>
    <row r="58428" spans="25:25">
      <c r="Y58428" s="176"/>
    </row>
    <row r="58429" spans="25:25">
      <c r="Y58429" s="176"/>
    </row>
    <row r="58430" spans="25:25">
      <c r="Y58430" s="176"/>
    </row>
    <row r="58431" spans="25:25">
      <c r="Y58431" s="176"/>
    </row>
    <row r="58432" spans="25:25">
      <c r="Y58432" s="176"/>
    </row>
    <row r="58433" spans="25:25">
      <c r="Y58433" s="176"/>
    </row>
    <row r="58434" spans="25:25">
      <c r="Y58434" s="176"/>
    </row>
    <row r="58435" spans="25:25">
      <c r="Y58435" s="176"/>
    </row>
    <row r="58436" spans="25:25">
      <c r="Y58436" s="176"/>
    </row>
    <row r="58437" spans="25:25">
      <c r="Y58437" s="176"/>
    </row>
    <row r="58438" spans="25:25">
      <c r="Y58438" s="176"/>
    </row>
    <row r="58439" spans="25:25">
      <c r="Y58439" s="176"/>
    </row>
    <row r="58440" spans="25:25">
      <c r="Y58440" s="176"/>
    </row>
    <row r="58441" spans="25:25">
      <c r="Y58441" s="176"/>
    </row>
    <row r="58442" spans="25:25">
      <c r="Y58442" s="176"/>
    </row>
    <row r="58443" spans="25:25">
      <c r="Y58443" s="176"/>
    </row>
    <row r="58444" spans="25:25">
      <c r="Y58444" s="176"/>
    </row>
    <row r="58445" spans="25:25">
      <c r="Y58445" s="176"/>
    </row>
    <row r="58446" spans="25:25">
      <c r="Y58446" s="176"/>
    </row>
    <row r="58447" spans="25:25">
      <c r="Y58447" s="176"/>
    </row>
    <row r="58448" spans="25:25">
      <c r="Y58448" s="176"/>
    </row>
    <row r="58449" spans="25:25">
      <c r="Y58449" s="176"/>
    </row>
    <row r="58450" spans="25:25">
      <c r="Y58450" s="176"/>
    </row>
    <row r="58451" spans="25:25">
      <c r="Y58451" s="176"/>
    </row>
    <row r="58452" spans="25:25">
      <c r="Y58452" s="176"/>
    </row>
    <row r="58453" spans="25:25">
      <c r="Y58453" s="176"/>
    </row>
    <row r="58454" spans="25:25">
      <c r="Y58454" s="176"/>
    </row>
    <row r="58455" spans="25:25">
      <c r="Y58455" s="176"/>
    </row>
    <row r="58456" spans="25:25">
      <c r="Y58456" s="176"/>
    </row>
    <row r="58457" spans="25:25">
      <c r="Y58457" s="176"/>
    </row>
    <row r="58458" spans="25:25">
      <c r="Y58458" s="176"/>
    </row>
    <row r="58459" spans="25:25">
      <c r="Y58459" s="176"/>
    </row>
    <row r="58460" spans="25:25">
      <c r="Y58460" s="176"/>
    </row>
    <row r="58461" spans="25:25">
      <c r="Y58461" s="176"/>
    </row>
    <row r="58462" spans="25:25">
      <c r="Y58462" s="176"/>
    </row>
    <row r="58463" spans="25:25">
      <c r="Y58463" s="176"/>
    </row>
    <row r="58464" spans="25:25">
      <c r="Y58464" s="176"/>
    </row>
    <row r="58465" spans="25:25">
      <c r="Y58465" s="176"/>
    </row>
    <row r="58466" spans="25:25">
      <c r="Y58466" s="176"/>
    </row>
    <row r="58467" spans="25:25">
      <c r="Y58467" s="176"/>
    </row>
    <row r="58468" spans="25:25">
      <c r="Y58468" s="176"/>
    </row>
    <row r="58469" spans="25:25">
      <c r="Y58469" s="176"/>
    </row>
    <row r="58470" spans="25:25">
      <c r="Y58470" s="176"/>
    </row>
    <row r="58471" spans="25:25">
      <c r="Y58471" s="176"/>
    </row>
    <row r="58472" spans="25:25">
      <c r="Y58472" s="176"/>
    </row>
    <row r="58473" spans="25:25">
      <c r="Y58473" s="176"/>
    </row>
    <row r="58474" spans="25:25">
      <c r="Y58474" s="176"/>
    </row>
    <row r="58475" spans="25:25">
      <c r="Y58475" s="176"/>
    </row>
    <row r="58476" spans="25:25">
      <c r="Y58476" s="176"/>
    </row>
    <row r="58477" spans="25:25">
      <c r="Y58477" s="176"/>
    </row>
    <row r="58478" spans="25:25">
      <c r="Y58478" s="176"/>
    </row>
    <row r="58479" spans="25:25">
      <c r="Y58479" s="176"/>
    </row>
    <row r="58480" spans="25:25">
      <c r="Y58480" s="176"/>
    </row>
    <row r="58481" spans="25:25">
      <c r="Y58481" s="176"/>
    </row>
    <row r="58482" spans="25:25">
      <c r="Y58482" s="176"/>
    </row>
    <row r="58483" spans="25:25">
      <c r="Y58483" s="176"/>
    </row>
    <row r="58484" spans="25:25">
      <c r="Y58484" s="176"/>
    </row>
    <row r="58485" spans="25:25">
      <c r="Y58485" s="176"/>
    </row>
    <row r="58486" spans="25:25">
      <c r="Y58486" s="176"/>
    </row>
    <row r="58487" spans="25:25">
      <c r="Y58487" s="176"/>
    </row>
    <row r="58488" spans="25:25">
      <c r="Y58488" s="176"/>
    </row>
    <row r="58489" spans="25:25">
      <c r="Y58489" s="176"/>
    </row>
    <row r="58490" spans="25:25">
      <c r="Y58490" s="176"/>
    </row>
    <row r="58491" spans="25:25">
      <c r="Y58491" s="176"/>
    </row>
    <row r="58492" spans="25:25">
      <c r="Y58492" s="176"/>
    </row>
    <row r="58493" spans="25:25">
      <c r="Y58493" s="176"/>
    </row>
    <row r="58494" spans="25:25">
      <c r="Y58494" s="176"/>
    </row>
    <row r="58495" spans="25:25">
      <c r="Y58495" s="176"/>
    </row>
    <row r="58496" spans="25:25">
      <c r="Y58496" s="176"/>
    </row>
    <row r="58497" spans="25:25">
      <c r="Y58497" s="176"/>
    </row>
    <row r="58498" spans="25:25">
      <c r="Y58498" s="176"/>
    </row>
    <row r="58499" spans="25:25">
      <c r="Y58499" s="176"/>
    </row>
    <row r="58500" spans="25:25">
      <c r="Y58500" s="176"/>
    </row>
    <row r="58501" spans="25:25">
      <c r="Y58501" s="176"/>
    </row>
    <row r="58502" spans="25:25">
      <c r="Y58502" s="176"/>
    </row>
    <row r="58503" spans="25:25">
      <c r="Y58503" s="176"/>
    </row>
    <row r="58504" spans="25:25">
      <c r="Y58504" s="176"/>
    </row>
    <row r="58505" spans="25:25">
      <c r="Y58505" s="176"/>
    </row>
    <row r="58506" spans="25:25">
      <c r="Y58506" s="176"/>
    </row>
    <row r="58507" spans="25:25">
      <c r="Y58507" s="176"/>
    </row>
    <row r="58508" spans="25:25">
      <c r="Y58508" s="176"/>
    </row>
    <row r="58509" spans="25:25">
      <c r="Y58509" s="176"/>
    </row>
    <row r="58510" spans="25:25">
      <c r="Y58510" s="176"/>
    </row>
    <row r="58511" spans="25:25">
      <c r="Y58511" s="176"/>
    </row>
    <row r="58512" spans="25:25">
      <c r="Y58512" s="176"/>
    </row>
    <row r="58513" spans="25:25">
      <c r="Y58513" s="176"/>
    </row>
    <row r="58514" spans="25:25">
      <c r="Y58514" s="176"/>
    </row>
    <row r="58515" spans="25:25">
      <c r="Y58515" s="176"/>
    </row>
    <row r="58516" spans="25:25">
      <c r="Y58516" s="176"/>
    </row>
    <row r="58517" spans="25:25">
      <c r="Y58517" s="176"/>
    </row>
    <row r="58518" spans="25:25">
      <c r="Y58518" s="176"/>
    </row>
    <row r="58519" spans="25:25">
      <c r="Y58519" s="176"/>
    </row>
    <row r="58520" spans="25:25">
      <c r="Y58520" s="176"/>
    </row>
    <row r="58521" spans="25:25">
      <c r="Y58521" s="176"/>
    </row>
    <row r="58522" spans="25:25">
      <c r="Y58522" s="176"/>
    </row>
    <row r="58523" spans="25:25">
      <c r="Y58523" s="176"/>
    </row>
    <row r="58524" spans="25:25">
      <c r="Y58524" s="176"/>
    </row>
    <row r="58525" spans="25:25">
      <c r="Y58525" s="176"/>
    </row>
    <row r="58526" spans="25:25">
      <c r="Y58526" s="176"/>
    </row>
    <row r="58527" spans="25:25">
      <c r="Y58527" s="176"/>
    </row>
    <row r="58528" spans="25:25">
      <c r="Y58528" s="176"/>
    </row>
    <row r="58529" spans="25:25">
      <c r="Y58529" s="176"/>
    </row>
    <row r="58530" spans="25:25">
      <c r="Y58530" s="176"/>
    </row>
    <row r="58531" spans="25:25">
      <c r="Y58531" s="176"/>
    </row>
    <row r="58532" spans="25:25">
      <c r="Y58532" s="176"/>
    </row>
    <row r="58533" spans="25:25">
      <c r="Y58533" s="176"/>
    </row>
    <row r="58534" spans="25:25">
      <c r="Y58534" s="176"/>
    </row>
    <row r="58535" spans="25:25">
      <c r="Y58535" s="176"/>
    </row>
    <row r="58536" spans="25:25">
      <c r="Y58536" s="176"/>
    </row>
    <row r="58537" spans="25:25">
      <c r="Y58537" s="176"/>
    </row>
    <row r="58538" spans="25:25">
      <c r="Y58538" s="176"/>
    </row>
    <row r="58539" spans="25:25">
      <c r="Y58539" s="176"/>
    </row>
    <row r="58540" spans="25:25">
      <c r="Y58540" s="176"/>
    </row>
    <row r="58541" spans="25:25">
      <c r="Y58541" s="176"/>
    </row>
    <row r="58542" spans="25:25">
      <c r="Y58542" s="176"/>
    </row>
    <row r="58543" spans="25:25">
      <c r="Y58543" s="176"/>
    </row>
    <row r="58544" spans="25:25">
      <c r="Y58544" s="176"/>
    </row>
    <row r="58545" spans="25:25">
      <c r="Y58545" s="176"/>
    </row>
    <row r="58546" spans="25:25">
      <c r="Y58546" s="176"/>
    </row>
    <row r="58547" spans="25:25">
      <c r="Y58547" s="176"/>
    </row>
    <row r="58548" spans="25:25">
      <c r="Y58548" s="176"/>
    </row>
    <row r="58549" spans="25:25">
      <c r="Y58549" s="176"/>
    </row>
    <row r="58550" spans="25:25">
      <c r="Y58550" s="176"/>
    </row>
    <row r="58551" spans="25:25">
      <c r="Y58551" s="176"/>
    </row>
    <row r="58552" spans="25:25">
      <c r="Y58552" s="176"/>
    </row>
    <row r="58553" spans="25:25">
      <c r="Y58553" s="176"/>
    </row>
    <row r="58554" spans="25:25">
      <c r="Y58554" s="176"/>
    </row>
    <row r="58555" spans="25:25">
      <c r="Y58555" s="176"/>
    </row>
    <row r="58556" spans="25:25">
      <c r="Y58556" s="176"/>
    </row>
    <row r="58557" spans="25:25">
      <c r="Y58557" s="176"/>
    </row>
    <row r="58558" spans="25:25">
      <c r="Y58558" s="176"/>
    </row>
    <row r="58559" spans="25:25">
      <c r="Y58559" s="176"/>
    </row>
    <row r="58560" spans="25:25">
      <c r="Y58560" s="176"/>
    </row>
    <row r="58561" spans="25:25">
      <c r="Y58561" s="176"/>
    </row>
    <row r="58562" spans="25:25">
      <c r="Y58562" s="176"/>
    </row>
    <row r="58563" spans="25:25">
      <c r="Y58563" s="176"/>
    </row>
    <row r="58564" spans="25:25">
      <c r="Y58564" s="176"/>
    </row>
    <row r="58565" spans="25:25">
      <c r="Y58565" s="176"/>
    </row>
    <row r="58566" spans="25:25">
      <c r="Y58566" s="176"/>
    </row>
    <row r="58567" spans="25:25">
      <c r="Y58567" s="176"/>
    </row>
    <row r="58568" spans="25:25">
      <c r="Y58568" s="176"/>
    </row>
    <row r="58569" spans="25:25">
      <c r="Y58569" s="176"/>
    </row>
    <row r="58570" spans="25:25">
      <c r="Y58570" s="176"/>
    </row>
    <row r="58571" spans="25:25">
      <c r="Y58571" s="176"/>
    </row>
    <row r="58572" spans="25:25">
      <c r="Y58572" s="176"/>
    </row>
    <row r="58573" spans="25:25">
      <c r="Y58573" s="176"/>
    </row>
    <row r="58574" spans="25:25">
      <c r="Y58574" s="176"/>
    </row>
    <row r="58575" spans="25:25">
      <c r="Y58575" s="176"/>
    </row>
    <row r="58576" spans="25:25">
      <c r="Y58576" s="176"/>
    </row>
    <row r="58577" spans="25:25">
      <c r="Y58577" s="176"/>
    </row>
    <row r="58578" spans="25:25">
      <c r="Y58578" s="176"/>
    </row>
    <row r="58579" spans="25:25">
      <c r="Y58579" s="176"/>
    </row>
    <row r="58580" spans="25:25">
      <c r="Y58580" s="176"/>
    </row>
    <row r="58581" spans="25:25">
      <c r="Y58581" s="176"/>
    </row>
    <row r="58582" spans="25:25">
      <c r="Y58582" s="176"/>
    </row>
    <row r="58583" spans="25:25">
      <c r="Y58583" s="176"/>
    </row>
    <row r="58584" spans="25:25">
      <c r="Y58584" s="176"/>
    </row>
    <row r="58585" spans="25:25">
      <c r="Y58585" s="176"/>
    </row>
    <row r="58586" spans="25:25">
      <c r="Y58586" s="176"/>
    </row>
    <row r="58587" spans="25:25">
      <c r="Y58587" s="176"/>
    </row>
    <row r="58588" spans="25:25">
      <c r="Y58588" s="176"/>
    </row>
    <row r="58589" spans="25:25">
      <c r="Y58589" s="176"/>
    </row>
    <row r="58590" spans="25:25">
      <c r="Y58590" s="176"/>
    </row>
    <row r="58591" spans="25:25">
      <c r="Y58591" s="176"/>
    </row>
    <row r="58592" spans="25:25">
      <c r="Y58592" s="176"/>
    </row>
    <row r="58593" spans="25:25">
      <c r="Y58593" s="176"/>
    </row>
    <row r="58594" spans="25:25">
      <c r="Y58594" s="176"/>
    </row>
    <row r="58595" spans="25:25">
      <c r="Y58595" s="176"/>
    </row>
    <row r="58596" spans="25:25">
      <c r="Y58596" s="176"/>
    </row>
    <row r="58597" spans="25:25">
      <c r="Y58597" s="176"/>
    </row>
    <row r="58598" spans="25:25">
      <c r="Y58598" s="176"/>
    </row>
    <row r="58599" spans="25:25">
      <c r="Y58599" s="176"/>
    </row>
    <row r="58600" spans="25:25">
      <c r="Y58600" s="176"/>
    </row>
    <row r="58601" spans="25:25">
      <c r="Y58601" s="176"/>
    </row>
    <row r="58602" spans="25:25">
      <c r="Y58602" s="176"/>
    </row>
    <row r="58603" spans="25:25">
      <c r="Y58603" s="176"/>
    </row>
    <row r="58604" spans="25:25">
      <c r="Y58604" s="176"/>
    </row>
    <row r="58605" spans="25:25">
      <c r="Y58605" s="176"/>
    </row>
    <row r="58606" spans="25:25">
      <c r="Y58606" s="176"/>
    </row>
    <row r="58607" spans="25:25">
      <c r="Y58607" s="176"/>
    </row>
    <row r="58608" spans="25:25">
      <c r="Y58608" s="176"/>
    </row>
    <row r="58609" spans="25:25">
      <c r="Y58609" s="176"/>
    </row>
    <row r="58610" spans="25:25">
      <c r="Y58610" s="176"/>
    </row>
    <row r="58611" spans="25:25">
      <c r="Y58611" s="176"/>
    </row>
    <row r="58612" spans="25:25">
      <c r="Y58612" s="176"/>
    </row>
    <row r="58613" spans="25:25">
      <c r="Y58613" s="176"/>
    </row>
    <row r="58614" spans="25:25">
      <c r="Y58614" s="176"/>
    </row>
    <row r="58615" spans="25:25">
      <c r="Y58615" s="176"/>
    </row>
    <row r="58616" spans="25:25">
      <c r="Y58616" s="176"/>
    </row>
    <row r="58617" spans="25:25">
      <c r="Y58617" s="176"/>
    </row>
    <row r="58618" spans="25:25">
      <c r="Y58618" s="176"/>
    </row>
    <row r="58619" spans="25:25">
      <c r="Y58619" s="176"/>
    </row>
    <row r="58620" spans="25:25">
      <c r="Y58620" s="176"/>
    </row>
    <row r="58621" spans="25:25">
      <c r="Y58621" s="176"/>
    </row>
    <row r="58622" spans="25:25">
      <c r="Y58622" s="176"/>
    </row>
    <row r="58623" spans="25:25">
      <c r="Y58623" s="176"/>
    </row>
    <row r="58624" spans="25:25">
      <c r="Y58624" s="176"/>
    </row>
    <row r="58625" spans="25:25">
      <c r="Y58625" s="176"/>
    </row>
    <row r="58626" spans="25:25">
      <c r="Y58626" s="176"/>
    </row>
    <row r="58627" spans="25:25">
      <c r="Y58627" s="176"/>
    </row>
    <row r="58628" spans="25:25">
      <c r="Y58628" s="176"/>
    </row>
    <row r="58629" spans="25:25">
      <c r="Y58629" s="176"/>
    </row>
    <row r="58630" spans="25:25">
      <c r="Y58630" s="176"/>
    </row>
    <row r="58631" spans="25:25">
      <c r="Y58631" s="176"/>
    </row>
    <row r="58632" spans="25:25">
      <c r="Y58632" s="176"/>
    </row>
    <row r="58633" spans="25:25">
      <c r="Y58633" s="176"/>
    </row>
    <row r="58634" spans="25:25">
      <c r="Y58634" s="176"/>
    </row>
    <row r="58635" spans="25:25">
      <c r="Y58635" s="176"/>
    </row>
    <row r="58636" spans="25:25">
      <c r="Y58636" s="176"/>
    </row>
    <row r="58637" spans="25:25">
      <c r="Y58637" s="176"/>
    </row>
    <row r="58638" spans="25:25">
      <c r="Y58638" s="176"/>
    </row>
    <row r="58639" spans="25:25">
      <c r="Y58639" s="176"/>
    </row>
    <row r="58640" spans="25:25">
      <c r="Y58640" s="176"/>
    </row>
    <row r="58641" spans="25:25">
      <c r="Y58641" s="176"/>
    </row>
    <row r="58642" spans="25:25">
      <c r="Y58642" s="176"/>
    </row>
    <row r="58643" spans="25:25">
      <c r="Y58643" s="176"/>
    </row>
    <row r="58644" spans="25:25">
      <c r="Y58644" s="176"/>
    </row>
    <row r="58645" spans="25:25">
      <c r="Y58645" s="176"/>
    </row>
    <row r="58646" spans="25:25">
      <c r="Y58646" s="176"/>
    </row>
    <row r="58647" spans="25:25">
      <c r="Y58647" s="176"/>
    </row>
    <row r="58648" spans="25:25">
      <c r="Y58648" s="176"/>
    </row>
    <row r="58649" spans="25:25">
      <c r="Y58649" s="176"/>
    </row>
    <row r="58650" spans="25:25">
      <c r="Y58650" s="176"/>
    </row>
    <row r="58651" spans="25:25">
      <c r="Y58651" s="176"/>
    </row>
    <row r="58652" spans="25:25">
      <c r="Y58652" s="176"/>
    </row>
    <row r="58653" spans="25:25">
      <c r="Y58653" s="176"/>
    </row>
    <row r="58654" spans="25:25">
      <c r="Y58654" s="176"/>
    </row>
    <row r="58655" spans="25:25">
      <c r="Y58655" s="176"/>
    </row>
    <row r="58656" spans="25:25">
      <c r="Y58656" s="176"/>
    </row>
    <row r="58657" spans="25:25">
      <c r="Y58657" s="176"/>
    </row>
    <row r="58658" spans="25:25">
      <c r="Y58658" s="176"/>
    </row>
    <row r="58659" spans="25:25">
      <c r="Y58659" s="176"/>
    </row>
    <row r="58660" spans="25:25">
      <c r="Y58660" s="176"/>
    </row>
    <row r="58661" spans="25:25">
      <c r="Y58661" s="176"/>
    </row>
    <row r="58662" spans="25:25">
      <c r="Y58662" s="176"/>
    </row>
    <row r="58663" spans="25:25">
      <c r="Y58663" s="176"/>
    </row>
    <row r="58664" spans="25:25">
      <c r="Y58664" s="176"/>
    </row>
    <row r="58665" spans="25:25">
      <c r="Y58665" s="176"/>
    </row>
    <row r="58666" spans="25:25">
      <c r="Y58666" s="176"/>
    </row>
    <row r="58667" spans="25:25">
      <c r="Y58667" s="176"/>
    </row>
    <row r="58668" spans="25:25">
      <c r="Y58668" s="176"/>
    </row>
    <row r="58669" spans="25:25">
      <c r="Y58669" s="176"/>
    </row>
    <row r="58670" spans="25:25">
      <c r="Y58670" s="176"/>
    </row>
    <row r="58671" spans="25:25">
      <c r="Y58671" s="176"/>
    </row>
    <row r="58672" spans="25:25">
      <c r="Y58672" s="176"/>
    </row>
    <row r="58673" spans="25:25">
      <c r="Y58673" s="176"/>
    </row>
    <row r="58674" spans="25:25">
      <c r="Y58674" s="176"/>
    </row>
    <row r="58675" spans="25:25">
      <c r="Y58675" s="176"/>
    </row>
    <row r="58676" spans="25:25">
      <c r="Y58676" s="176"/>
    </row>
    <row r="58677" spans="25:25">
      <c r="Y58677" s="176"/>
    </row>
    <row r="58678" spans="25:25">
      <c r="Y58678" s="176"/>
    </row>
    <row r="58679" spans="25:25">
      <c r="Y58679" s="176"/>
    </row>
    <row r="58680" spans="25:25">
      <c r="Y58680" s="176"/>
    </row>
    <row r="58681" spans="25:25">
      <c r="Y58681" s="176"/>
    </row>
    <row r="58682" spans="25:25">
      <c r="Y58682" s="176"/>
    </row>
    <row r="58683" spans="25:25">
      <c r="Y58683" s="176"/>
    </row>
    <row r="58684" spans="25:25">
      <c r="Y58684" s="176"/>
    </row>
    <row r="58685" spans="25:25">
      <c r="Y58685" s="176"/>
    </row>
    <row r="58686" spans="25:25">
      <c r="Y58686" s="176"/>
    </row>
    <row r="58687" spans="25:25">
      <c r="Y58687" s="176"/>
    </row>
    <row r="58688" spans="25:25">
      <c r="Y58688" s="176"/>
    </row>
    <row r="58689" spans="25:25">
      <c r="Y58689" s="176"/>
    </row>
    <row r="58690" spans="25:25">
      <c r="Y58690" s="176"/>
    </row>
    <row r="58691" spans="25:25">
      <c r="Y58691" s="176"/>
    </row>
    <row r="58692" spans="25:25">
      <c r="Y58692" s="176"/>
    </row>
    <row r="58693" spans="25:25">
      <c r="Y58693" s="176"/>
    </row>
    <row r="58694" spans="25:25">
      <c r="Y58694" s="176"/>
    </row>
    <row r="58695" spans="25:25">
      <c r="Y58695" s="176"/>
    </row>
    <row r="58696" spans="25:25">
      <c r="Y58696" s="176"/>
    </row>
    <row r="58697" spans="25:25">
      <c r="Y58697" s="176"/>
    </row>
    <row r="58698" spans="25:25">
      <c r="Y58698" s="176"/>
    </row>
    <row r="58699" spans="25:25">
      <c r="Y58699" s="176"/>
    </row>
    <row r="58700" spans="25:25">
      <c r="Y58700" s="176"/>
    </row>
    <row r="58701" spans="25:25">
      <c r="Y58701" s="176"/>
    </row>
    <row r="58702" spans="25:25">
      <c r="Y58702" s="176"/>
    </row>
    <row r="58703" spans="25:25">
      <c r="Y58703" s="176"/>
    </row>
    <row r="58704" spans="25:25">
      <c r="Y58704" s="176"/>
    </row>
    <row r="58705" spans="25:25">
      <c r="Y58705" s="176"/>
    </row>
    <row r="58706" spans="25:25">
      <c r="Y58706" s="176"/>
    </row>
    <row r="58707" spans="25:25">
      <c r="Y58707" s="176"/>
    </row>
    <row r="58708" spans="25:25">
      <c r="Y58708" s="176"/>
    </row>
    <row r="58709" spans="25:25">
      <c r="Y58709" s="176"/>
    </row>
    <row r="58710" spans="25:25">
      <c r="Y58710" s="176"/>
    </row>
    <row r="58711" spans="25:25">
      <c r="Y58711" s="176"/>
    </row>
    <row r="58712" spans="25:25">
      <c r="Y58712" s="176"/>
    </row>
    <row r="58713" spans="25:25">
      <c r="Y58713" s="176"/>
    </row>
    <row r="58714" spans="25:25">
      <c r="Y58714" s="176"/>
    </row>
    <row r="58715" spans="25:25">
      <c r="Y58715" s="176"/>
    </row>
    <row r="58716" spans="25:25">
      <c r="Y58716" s="176"/>
    </row>
    <row r="58717" spans="25:25">
      <c r="Y58717" s="176"/>
    </row>
    <row r="58718" spans="25:25">
      <c r="Y58718" s="176"/>
    </row>
    <row r="58719" spans="25:25">
      <c r="Y58719" s="176"/>
    </row>
    <row r="58720" spans="25:25">
      <c r="Y58720" s="176"/>
    </row>
    <row r="58721" spans="25:25">
      <c r="Y58721" s="176"/>
    </row>
    <row r="58722" spans="25:25">
      <c r="Y58722" s="176"/>
    </row>
    <row r="58723" spans="25:25">
      <c r="Y58723" s="176"/>
    </row>
    <row r="58724" spans="25:25">
      <c r="Y58724" s="176"/>
    </row>
    <row r="58725" spans="25:25">
      <c r="Y58725" s="176"/>
    </row>
    <row r="58726" spans="25:25">
      <c r="Y58726" s="176"/>
    </row>
    <row r="58727" spans="25:25">
      <c r="Y58727" s="176"/>
    </row>
    <row r="58728" spans="25:25">
      <c r="Y58728" s="176"/>
    </row>
    <row r="58729" spans="25:25">
      <c r="Y58729" s="176"/>
    </row>
    <row r="58730" spans="25:25">
      <c r="Y58730" s="176"/>
    </row>
    <row r="58731" spans="25:25">
      <c r="Y58731" s="176"/>
    </row>
    <row r="58732" spans="25:25">
      <c r="Y58732" s="176"/>
    </row>
    <row r="58733" spans="25:25">
      <c r="Y58733" s="176"/>
    </row>
    <row r="58734" spans="25:25">
      <c r="Y58734" s="176"/>
    </row>
    <row r="58735" spans="25:25">
      <c r="Y58735" s="176"/>
    </row>
    <row r="58736" spans="25:25">
      <c r="Y58736" s="176"/>
    </row>
    <row r="58737" spans="25:25">
      <c r="Y58737" s="176"/>
    </row>
    <row r="58738" spans="25:25">
      <c r="Y58738" s="176"/>
    </row>
    <row r="58739" spans="25:25">
      <c r="Y58739" s="176"/>
    </row>
    <row r="58740" spans="25:25">
      <c r="Y58740" s="176"/>
    </row>
    <row r="58741" spans="25:25">
      <c r="Y58741" s="176"/>
    </row>
    <row r="58742" spans="25:25">
      <c r="Y58742" s="176"/>
    </row>
    <row r="58743" spans="25:25">
      <c r="Y58743" s="176"/>
    </row>
    <row r="58744" spans="25:25">
      <c r="Y58744" s="176"/>
    </row>
    <row r="58745" spans="25:25">
      <c r="Y58745" s="176"/>
    </row>
    <row r="58746" spans="25:25">
      <c r="Y58746" s="176"/>
    </row>
    <row r="58747" spans="25:25">
      <c r="Y58747" s="176"/>
    </row>
    <row r="58748" spans="25:25">
      <c r="Y58748" s="176"/>
    </row>
    <row r="58749" spans="25:25">
      <c r="Y58749" s="176"/>
    </row>
    <row r="58750" spans="25:25">
      <c r="Y58750" s="176"/>
    </row>
    <row r="58751" spans="25:25">
      <c r="Y58751" s="176"/>
    </row>
    <row r="58752" spans="25:25">
      <c r="Y58752" s="176"/>
    </row>
    <row r="58753" spans="25:25">
      <c r="Y58753" s="176"/>
    </row>
    <row r="58754" spans="25:25">
      <c r="Y58754" s="176"/>
    </row>
    <row r="58755" spans="25:25">
      <c r="Y58755" s="176"/>
    </row>
    <row r="58756" spans="25:25">
      <c r="Y58756" s="176"/>
    </row>
    <row r="58757" spans="25:25">
      <c r="Y58757" s="176"/>
    </row>
    <row r="58758" spans="25:25">
      <c r="Y58758" s="176"/>
    </row>
    <row r="58759" spans="25:25">
      <c r="Y58759" s="176"/>
    </row>
    <row r="58760" spans="25:25">
      <c r="Y58760" s="176"/>
    </row>
    <row r="58761" spans="25:25">
      <c r="Y58761" s="176"/>
    </row>
    <row r="58762" spans="25:25">
      <c r="Y58762" s="176"/>
    </row>
    <row r="58763" spans="25:25">
      <c r="Y58763" s="176"/>
    </row>
    <row r="58764" spans="25:25">
      <c r="Y58764" s="176"/>
    </row>
    <row r="58765" spans="25:25">
      <c r="Y58765" s="176"/>
    </row>
    <row r="58766" spans="25:25">
      <c r="Y58766" s="176"/>
    </row>
    <row r="58767" spans="25:25">
      <c r="Y58767" s="176"/>
    </row>
    <row r="58768" spans="25:25">
      <c r="Y58768" s="176"/>
    </row>
    <row r="58769" spans="25:25">
      <c r="Y58769" s="176"/>
    </row>
    <row r="58770" spans="25:25">
      <c r="Y58770" s="176"/>
    </row>
    <row r="58771" spans="25:25">
      <c r="Y58771" s="176"/>
    </row>
    <row r="58772" spans="25:25">
      <c r="Y58772" s="176"/>
    </row>
    <row r="58773" spans="25:25">
      <c r="Y58773" s="176"/>
    </row>
    <row r="58774" spans="25:25">
      <c r="Y58774" s="176"/>
    </row>
    <row r="58775" spans="25:25">
      <c r="Y58775" s="176"/>
    </row>
    <row r="58776" spans="25:25">
      <c r="Y58776" s="176"/>
    </row>
    <row r="58777" spans="25:25">
      <c r="Y58777" s="176"/>
    </row>
    <row r="58778" spans="25:25">
      <c r="Y58778" s="176"/>
    </row>
    <row r="58779" spans="25:25">
      <c r="Y58779" s="176"/>
    </row>
    <row r="58780" spans="25:25">
      <c r="Y58780" s="176"/>
    </row>
    <row r="58781" spans="25:25">
      <c r="Y58781" s="176"/>
    </row>
    <row r="58782" spans="25:25">
      <c r="Y58782" s="176"/>
    </row>
    <row r="58783" spans="25:25">
      <c r="Y58783" s="176"/>
    </row>
    <row r="58784" spans="25:25">
      <c r="Y58784" s="176"/>
    </row>
    <row r="58785" spans="25:25">
      <c r="Y58785" s="176"/>
    </row>
    <row r="58786" spans="25:25">
      <c r="Y58786" s="176"/>
    </row>
    <row r="58787" spans="25:25">
      <c r="Y58787" s="176"/>
    </row>
    <row r="58788" spans="25:25">
      <c r="Y58788" s="176"/>
    </row>
    <row r="58789" spans="25:25">
      <c r="Y58789" s="176"/>
    </row>
    <row r="58790" spans="25:25">
      <c r="Y58790" s="176"/>
    </row>
    <row r="58791" spans="25:25">
      <c r="Y58791" s="176"/>
    </row>
    <row r="58792" spans="25:25">
      <c r="Y58792" s="176"/>
    </row>
    <row r="58793" spans="25:25">
      <c r="Y58793" s="176"/>
    </row>
    <row r="58794" spans="25:25">
      <c r="Y58794" s="176"/>
    </row>
    <row r="58795" spans="25:25">
      <c r="Y58795" s="176"/>
    </row>
    <row r="58796" spans="25:25">
      <c r="Y58796" s="176"/>
    </row>
    <row r="58797" spans="25:25">
      <c r="Y58797" s="176"/>
    </row>
    <row r="58798" spans="25:25">
      <c r="Y58798" s="176"/>
    </row>
    <row r="58799" spans="25:25">
      <c r="Y58799" s="176"/>
    </row>
    <row r="58800" spans="25:25">
      <c r="Y58800" s="176"/>
    </row>
    <row r="58801" spans="25:25">
      <c r="Y58801" s="176"/>
    </row>
    <row r="58802" spans="25:25">
      <c r="Y58802" s="176"/>
    </row>
    <row r="58803" spans="25:25">
      <c r="Y58803" s="176"/>
    </row>
    <row r="58804" spans="25:25">
      <c r="Y58804" s="176"/>
    </row>
    <row r="58805" spans="25:25">
      <c r="Y58805" s="176"/>
    </row>
    <row r="58806" spans="25:25">
      <c r="Y58806" s="176"/>
    </row>
    <row r="58807" spans="25:25">
      <c r="Y58807" s="176"/>
    </row>
    <row r="58808" spans="25:25">
      <c r="Y58808" s="176"/>
    </row>
    <row r="58809" spans="25:25">
      <c r="Y58809" s="176"/>
    </row>
    <row r="58810" spans="25:25">
      <c r="Y58810" s="176"/>
    </row>
    <row r="58811" spans="25:25">
      <c r="Y58811" s="176"/>
    </row>
    <row r="58812" spans="25:25">
      <c r="Y58812" s="176"/>
    </row>
    <row r="58813" spans="25:25">
      <c r="Y58813" s="176"/>
    </row>
    <row r="58814" spans="25:25">
      <c r="Y58814" s="176"/>
    </row>
    <row r="58815" spans="25:25">
      <c r="Y58815" s="176"/>
    </row>
    <row r="58816" spans="25:25">
      <c r="Y58816" s="176"/>
    </row>
    <row r="58817" spans="25:25">
      <c r="Y58817" s="176"/>
    </row>
    <row r="58818" spans="25:25">
      <c r="Y58818" s="176"/>
    </row>
    <row r="58819" spans="25:25">
      <c r="Y58819" s="176"/>
    </row>
    <row r="58820" spans="25:25">
      <c r="Y58820" s="176"/>
    </row>
    <row r="58821" spans="25:25">
      <c r="Y58821" s="176"/>
    </row>
    <row r="58822" spans="25:25">
      <c r="Y58822" s="176"/>
    </row>
    <row r="58823" spans="25:25">
      <c r="Y58823" s="176"/>
    </row>
    <row r="58824" spans="25:25">
      <c r="Y58824" s="176"/>
    </row>
    <row r="58825" spans="25:25">
      <c r="Y58825" s="176"/>
    </row>
    <row r="58826" spans="25:25">
      <c r="Y58826" s="176"/>
    </row>
    <row r="58827" spans="25:25">
      <c r="Y58827" s="176"/>
    </row>
    <row r="58828" spans="25:25">
      <c r="Y58828" s="176"/>
    </row>
    <row r="58829" spans="25:25">
      <c r="Y58829" s="176"/>
    </row>
    <row r="58830" spans="25:25">
      <c r="Y58830" s="176"/>
    </row>
    <row r="58831" spans="25:25">
      <c r="Y58831" s="176"/>
    </row>
    <row r="58832" spans="25:25">
      <c r="Y58832" s="176"/>
    </row>
    <row r="58833" spans="25:25">
      <c r="Y58833" s="176"/>
    </row>
    <row r="58834" spans="25:25">
      <c r="Y58834" s="176"/>
    </row>
    <row r="58835" spans="25:25">
      <c r="Y58835" s="176"/>
    </row>
    <row r="58836" spans="25:25">
      <c r="Y58836" s="176"/>
    </row>
    <row r="58837" spans="25:25">
      <c r="Y58837" s="176"/>
    </row>
    <row r="58838" spans="25:25">
      <c r="Y58838" s="176"/>
    </row>
    <row r="58839" spans="25:25">
      <c r="Y58839" s="176"/>
    </row>
    <row r="58840" spans="25:25">
      <c r="Y58840" s="176"/>
    </row>
    <row r="58841" spans="25:25">
      <c r="Y58841" s="176"/>
    </row>
    <row r="58842" spans="25:25">
      <c r="Y58842" s="176"/>
    </row>
    <row r="58843" spans="25:25">
      <c r="Y58843" s="176"/>
    </row>
    <row r="58844" spans="25:25">
      <c r="Y58844" s="176"/>
    </row>
    <row r="58845" spans="25:25">
      <c r="Y58845" s="176"/>
    </row>
    <row r="58846" spans="25:25">
      <c r="Y58846" s="176"/>
    </row>
    <row r="58847" spans="25:25">
      <c r="Y58847" s="176"/>
    </row>
    <row r="58848" spans="25:25">
      <c r="Y58848" s="176"/>
    </row>
    <row r="58849" spans="25:25">
      <c r="Y58849" s="176"/>
    </row>
    <row r="58850" spans="25:25">
      <c r="Y58850" s="176"/>
    </row>
    <row r="58851" spans="25:25">
      <c r="Y58851" s="176"/>
    </row>
    <row r="58852" spans="25:25">
      <c r="Y58852" s="176"/>
    </row>
    <row r="58853" spans="25:25">
      <c r="Y58853" s="176"/>
    </row>
    <row r="58854" spans="25:25">
      <c r="Y58854" s="176"/>
    </row>
    <row r="58855" spans="25:25">
      <c r="Y58855" s="176"/>
    </row>
    <row r="58856" spans="25:25">
      <c r="Y58856" s="176"/>
    </row>
    <row r="58857" spans="25:25">
      <c r="Y58857" s="176"/>
    </row>
    <row r="58858" spans="25:25">
      <c r="Y58858" s="176"/>
    </row>
    <row r="58859" spans="25:25">
      <c r="Y58859" s="176"/>
    </row>
    <row r="58860" spans="25:25">
      <c r="Y58860" s="176"/>
    </row>
    <row r="58861" spans="25:25">
      <c r="Y58861" s="176"/>
    </row>
    <row r="58862" spans="25:25">
      <c r="Y58862" s="176"/>
    </row>
    <row r="58863" spans="25:25">
      <c r="Y58863" s="176"/>
    </row>
    <row r="58864" spans="25:25">
      <c r="Y58864" s="176"/>
    </row>
    <row r="58865" spans="25:25">
      <c r="Y58865" s="176"/>
    </row>
    <row r="58866" spans="25:25">
      <c r="Y58866" s="176"/>
    </row>
    <row r="58867" spans="25:25">
      <c r="Y58867" s="176"/>
    </row>
    <row r="58868" spans="25:25">
      <c r="Y58868" s="176"/>
    </row>
    <row r="58869" spans="25:25">
      <c r="Y58869" s="176"/>
    </row>
    <row r="58870" spans="25:25">
      <c r="Y58870" s="176"/>
    </row>
    <row r="58871" spans="25:25">
      <c r="Y58871" s="176"/>
    </row>
    <row r="58872" spans="25:25">
      <c r="Y58872" s="176"/>
    </row>
    <row r="58873" spans="25:25">
      <c r="Y58873" s="176"/>
    </row>
    <row r="58874" spans="25:25">
      <c r="Y58874" s="176"/>
    </row>
    <row r="58875" spans="25:25">
      <c r="Y58875" s="176"/>
    </row>
    <row r="58876" spans="25:25">
      <c r="Y58876" s="176"/>
    </row>
    <row r="58877" spans="25:25">
      <c r="Y58877" s="176"/>
    </row>
    <row r="58878" spans="25:25">
      <c r="Y58878" s="176"/>
    </row>
    <row r="58879" spans="25:25">
      <c r="Y58879" s="176"/>
    </row>
    <row r="58880" spans="25:25">
      <c r="Y58880" s="176"/>
    </row>
    <row r="58881" spans="25:25">
      <c r="Y58881" s="176"/>
    </row>
    <row r="58882" spans="25:25">
      <c r="Y58882" s="176"/>
    </row>
    <row r="58883" spans="25:25">
      <c r="Y58883" s="176"/>
    </row>
    <row r="58884" spans="25:25">
      <c r="Y58884" s="176"/>
    </row>
    <row r="58885" spans="25:25">
      <c r="Y58885" s="176"/>
    </row>
    <row r="58886" spans="25:25">
      <c r="Y58886" s="176"/>
    </row>
    <row r="58887" spans="25:25">
      <c r="Y58887" s="176"/>
    </row>
    <row r="58888" spans="25:25">
      <c r="Y58888" s="176"/>
    </row>
    <row r="58889" spans="25:25">
      <c r="Y58889" s="176"/>
    </row>
    <row r="58890" spans="25:25">
      <c r="Y58890" s="176"/>
    </row>
    <row r="58891" spans="25:25">
      <c r="Y58891" s="176"/>
    </row>
    <row r="58892" spans="25:25">
      <c r="Y58892" s="176"/>
    </row>
    <row r="58893" spans="25:25">
      <c r="Y58893" s="176"/>
    </row>
    <row r="58894" spans="25:25">
      <c r="Y58894" s="176"/>
    </row>
    <row r="58895" spans="25:25">
      <c r="Y58895" s="176"/>
    </row>
    <row r="58896" spans="25:25">
      <c r="Y58896" s="176"/>
    </row>
    <row r="58897" spans="25:25">
      <c r="Y58897" s="176"/>
    </row>
    <row r="58898" spans="25:25">
      <c r="Y58898" s="176"/>
    </row>
    <row r="58899" spans="25:25">
      <c r="Y58899" s="176"/>
    </row>
    <row r="58900" spans="25:25">
      <c r="Y58900" s="176"/>
    </row>
    <row r="58901" spans="25:25">
      <c r="Y58901" s="176"/>
    </row>
    <row r="58902" spans="25:25">
      <c r="Y58902" s="176"/>
    </row>
    <row r="58903" spans="25:25">
      <c r="Y58903" s="176"/>
    </row>
    <row r="58904" spans="25:25">
      <c r="Y58904" s="176"/>
    </row>
    <row r="58905" spans="25:25">
      <c r="Y58905" s="176"/>
    </row>
    <row r="58906" spans="25:25">
      <c r="Y58906" s="176"/>
    </row>
    <row r="58907" spans="25:25">
      <c r="Y58907" s="176"/>
    </row>
    <row r="58908" spans="25:25">
      <c r="Y58908" s="176"/>
    </row>
    <row r="58909" spans="25:25">
      <c r="Y58909" s="176"/>
    </row>
    <row r="58910" spans="25:25">
      <c r="Y58910" s="176"/>
    </row>
    <row r="58911" spans="25:25">
      <c r="Y58911" s="176"/>
    </row>
    <row r="58912" spans="25:25">
      <c r="Y58912" s="176"/>
    </row>
    <row r="58913" spans="25:25">
      <c r="Y58913" s="176"/>
    </row>
    <row r="58914" spans="25:25">
      <c r="Y58914" s="176"/>
    </row>
    <row r="58915" spans="25:25">
      <c r="Y58915" s="176"/>
    </row>
    <row r="58916" spans="25:25">
      <c r="Y58916" s="176"/>
    </row>
    <row r="58917" spans="25:25">
      <c r="Y58917" s="176"/>
    </row>
    <row r="58918" spans="25:25">
      <c r="Y58918" s="176"/>
    </row>
    <row r="58919" spans="25:25">
      <c r="Y58919" s="176"/>
    </row>
    <row r="58920" spans="25:25">
      <c r="Y58920" s="176"/>
    </row>
    <row r="58921" spans="25:25">
      <c r="Y58921" s="176"/>
    </row>
    <row r="58922" spans="25:25">
      <c r="Y58922" s="176"/>
    </row>
    <row r="58923" spans="25:25">
      <c r="Y58923" s="176"/>
    </row>
    <row r="58924" spans="25:25">
      <c r="Y58924" s="176"/>
    </row>
    <row r="58925" spans="25:25">
      <c r="Y58925" s="176"/>
    </row>
    <row r="58926" spans="25:25">
      <c r="Y58926" s="176"/>
    </row>
    <row r="58927" spans="25:25">
      <c r="Y58927" s="176"/>
    </row>
    <row r="58928" spans="25:25">
      <c r="Y58928" s="176"/>
    </row>
    <row r="58929" spans="25:25">
      <c r="Y58929" s="176"/>
    </row>
    <row r="58930" spans="25:25">
      <c r="Y58930" s="176"/>
    </row>
    <row r="58931" spans="25:25">
      <c r="Y58931" s="176"/>
    </row>
    <row r="58932" spans="25:25">
      <c r="Y58932" s="176"/>
    </row>
    <row r="58933" spans="25:25">
      <c r="Y58933" s="176"/>
    </row>
    <row r="58934" spans="25:25">
      <c r="Y58934" s="176"/>
    </row>
    <row r="58935" spans="25:25">
      <c r="Y58935" s="176"/>
    </row>
    <row r="58936" spans="25:25">
      <c r="Y58936" s="176"/>
    </row>
    <row r="58937" spans="25:25">
      <c r="Y58937" s="176"/>
    </row>
    <row r="58938" spans="25:25">
      <c r="Y58938" s="176"/>
    </row>
    <row r="58939" spans="25:25">
      <c r="Y58939" s="176"/>
    </row>
    <row r="58940" spans="25:25">
      <c r="Y58940" s="176"/>
    </row>
    <row r="58941" spans="25:25">
      <c r="Y58941" s="176"/>
    </row>
    <row r="58942" spans="25:25">
      <c r="Y58942" s="176"/>
    </row>
    <row r="58943" spans="25:25">
      <c r="Y58943" s="176"/>
    </row>
    <row r="58944" spans="25:25">
      <c r="Y58944" s="176"/>
    </row>
    <row r="58945" spans="25:25">
      <c r="Y58945" s="176"/>
    </row>
    <row r="58946" spans="25:25">
      <c r="Y58946" s="176"/>
    </row>
    <row r="58947" spans="25:25">
      <c r="Y58947" s="176"/>
    </row>
    <row r="58948" spans="25:25">
      <c r="Y58948" s="176"/>
    </row>
    <row r="58949" spans="25:25">
      <c r="Y58949" s="176"/>
    </row>
    <row r="58950" spans="25:25">
      <c r="Y58950" s="176"/>
    </row>
    <row r="58951" spans="25:25">
      <c r="Y58951" s="176"/>
    </row>
    <row r="58952" spans="25:25">
      <c r="Y58952" s="176"/>
    </row>
    <row r="58953" spans="25:25">
      <c r="Y58953" s="176"/>
    </row>
    <row r="58954" spans="25:25">
      <c r="Y58954" s="176"/>
    </row>
    <row r="58955" spans="25:25">
      <c r="Y58955" s="176"/>
    </row>
    <row r="58956" spans="25:25">
      <c r="Y58956" s="176"/>
    </row>
    <row r="58957" spans="25:25">
      <c r="Y58957" s="176"/>
    </row>
    <row r="58958" spans="25:25">
      <c r="Y58958" s="176"/>
    </row>
    <row r="58959" spans="25:25">
      <c r="Y58959" s="176"/>
    </row>
    <row r="58960" spans="25:25">
      <c r="Y58960" s="176"/>
    </row>
    <row r="58961" spans="25:25">
      <c r="Y58961" s="176"/>
    </row>
    <row r="58962" spans="25:25">
      <c r="Y58962" s="176"/>
    </row>
    <row r="58963" spans="25:25">
      <c r="Y58963" s="176"/>
    </row>
    <row r="58964" spans="25:25">
      <c r="Y58964" s="176"/>
    </row>
    <row r="58965" spans="25:25">
      <c r="Y58965" s="176"/>
    </row>
    <row r="58966" spans="25:25">
      <c r="Y58966" s="176"/>
    </row>
    <row r="58967" spans="25:25">
      <c r="Y58967" s="176"/>
    </row>
    <row r="58968" spans="25:25">
      <c r="Y58968" s="176"/>
    </row>
    <row r="58969" spans="25:25">
      <c r="Y58969" s="176"/>
    </row>
    <row r="58970" spans="25:25">
      <c r="Y58970" s="176"/>
    </row>
    <row r="58971" spans="25:25">
      <c r="Y58971" s="176"/>
    </row>
    <row r="58972" spans="25:25">
      <c r="Y58972" s="176"/>
    </row>
    <row r="58973" spans="25:25">
      <c r="Y58973" s="176"/>
    </row>
    <row r="58974" spans="25:25">
      <c r="Y58974" s="176"/>
    </row>
    <row r="58975" spans="25:25">
      <c r="Y58975" s="176"/>
    </row>
    <row r="58976" spans="25:25">
      <c r="Y58976" s="176"/>
    </row>
    <row r="58977" spans="25:25">
      <c r="Y58977" s="176"/>
    </row>
    <row r="58978" spans="25:25">
      <c r="Y58978" s="176"/>
    </row>
    <row r="58979" spans="25:25">
      <c r="Y58979" s="176"/>
    </row>
    <row r="58980" spans="25:25">
      <c r="Y58980" s="176"/>
    </row>
    <row r="58981" spans="25:25">
      <c r="Y58981" s="176"/>
    </row>
    <row r="58982" spans="25:25">
      <c r="Y58982" s="176"/>
    </row>
    <row r="58983" spans="25:25">
      <c r="Y58983" s="176"/>
    </row>
    <row r="58984" spans="25:25">
      <c r="Y58984" s="176"/>
    </row>
    <row r="58985" spans="25:25">
      <c r="Y58985" s="176"/>
    </row>
    <row r="58986" spans="25:25">
      <c r="Y58986" s="176"/>
    </row>
    <row r="58987" spans="25:25">
      <c r="Y58987" s="176"/>
    </row>
    <row r="58988" spans="25:25">
      <c r="Y58988" s="176"/>
    </row>
    <row r="58989" spans="25:25">
      <c r="Y58989" s="176"/>
    </row>
    <row r="58990" spans="25:25">
      <c r="Y58990" s="176"/>
    </row>
    <row r="58991" spans="25:25">
      <c r="Y58991" s="176"/>
    </row>
    <row r="58992" spans="25:25">
      <c r="Y58992" s="176"/>
    </row>
    <row r="58993" spans="25:25">
      <c r="Y58993" s="176"/>
    </row>
    <row r="58994" spans="25:25">
      <c r="Y58994" s="176"/>
    </row>
    <row r="58995" spans="25:25">
      <c r="Y58995" s="176"/>
    </row>
    <row r="58996" spans="25:25">
      <c r="Y58996" s="176"/>
    </row>
    <row r="58997" spans="25:25">
      <c r="Y58997" s="176"/>
    </row>
    <row r="58998" spans="25:25">
      <c r="Y58998" s="176"/>
    </row>
    <row r="58999" spans="25:25">
      <c r="Y58999" s="176"/>
    </row>
    <row r="59000" spans="25:25">
      <c r="Y59000" s="176"/>
    </row>
    <row r="59001" spans="25:25">
      <c r="Y59001" s="176"/>
    </row>
    <row r="59002" spans="25:25">
      <c r="Y59002" s="176"/>
    </row>
    <row r="59003" spans="25:25">
      <c r="Y59003" s="176"/>
    </row>
    <row r="59004" spans="25:25">
      <c r="Y59004" s="176"/>
    </row>
    <row r="59005" spans="25:25">
      <c r="Y59005" s="176"/>
    </row>
    <row r="59006" spans="25:25">
      <c r="Y59006" s="176"/>
    </row>
    <row r="59007" spans="25:25">
      <c r="Y59007" s="176"/>
    </row>
    <row r="59008" spans="25:25">
      <c r="Y59008" s="176"/>
    </row>
    <row r="59009" spans="25:25">
      <c r="Y59009" s="176"/>
    </row>
    <row r="59010" spans="25:25">
      <c r="Y59010" s="176"/>
    </row>
    <row r="59011" spans="25:25">
      <c r="Y59011" s="176"/>
    </row>
    <row r="59012" spans="25:25">
      <c r="Y59012" s="176"/>
    </row>
    <row r="59013" spans="25:25">
      <c r="Y59013" s="176"/>
    </row>
    <row r="59014" spans="25:25">
      <c r="Y59014" s="176"/>
    </row>
    <row r="59015" spans="25:25">
      <c r="Y59015" s="176"/>
    </row>
    <row r="59016" spans="25:25">
      <c r="Y59016" s="176"/>
    </row>
    <row r="59017" spans="25:25">
      <c r="Y59017" s="176"/>
    </row>
    <row r="59018" spans="25:25">
      <c r="Y59018" s="176"/>
    </row>
    <row r="59019" spans="25:25">
      <c r="Y59019" s="176"/>
    </row>
    <row r="59020" spans="25:25">
      <c r="Y59020" s="176"/>
    </row>
    <row r="59021" spans="25:25">
      <c r="Y59021" s="176"/>
    </row>
    <row r="59022" spans="25:25">
      <c r="Y59022" s="176"/>
    </row>
    <row r="59023" spans="25:25">
      <c r="Y59023" s="176"/>
    </row>
    <row r="59024" spans="25:25">
      <c r="Y59024" s="176"/>
    </row>
    <row r="59025" spans="25:25">
      <c r="Y59025" s="176"/>
    </row>
    <row r="59026" spans="25:25">
      <c r="Y59026" s="176"/>
    </row>
    <row r="59027" spans="25:25">
      <c r="Y59027" s="176"/>
    </row>
    <row r="59028" spans="25:25">
      <c r="Y59028" s="176"/>
    </row>
    <row r="59029" spans="25:25">
      <c r="Y59029" s="176"/>
    </row>
    <row r="59030" spans="25:25">
      <c r="Y59030" s="176"/>
    </row>
    <row r="59031" spans="25:25">
      <c r="Y59031" s="176"/>
    </row>
    <row r="59032" spans="25:25">
      <c r="Y59032" s="176"/>
    </row>
    <row r="59033" spans="25:25">
      <c r="Y59033" s="176"/>
    </row>
    <row r="59034" spans="25:25">
      <c r="Y59034" s="176"/>
    </row>
    <row r="59035" spans="25:25">
      <c r="Y59035" s="176"/>
    </row>
    <row r="59036" spans="25:25">
      <c r="Y59036" s="176"/>
    </row>
    <row r="59037" spans="25:25">
      <c r="Y59037" s="176"/>
    </row>
    <row r="59038" spans="25:25">
      <c r="Y59038" s="176"/>
    </row>
    <row r="59039" spans="25:25">
      <c r="Y59039" s="176"/>
    </row>
    <row r="59040" spans="25:25">
      <c r="Y59040" s="176"/>
    </row>
    <row r="59041" spans="25:25">
      <c r="Y59041" s="176"/>
    </row>
    <row r="59042" spans="25:25">
      <c r="Y59042" s="176"/>
    </row>
    <row r="59043" spans="25:25">
      <c r="Y59043" s="176"/>
    </row>
    <row r="59044" spans="25:25">
      <c r="Y59044" s="176"/>
    </row>
    <row r="59045" spans="25:25">
      <c r="Y59045" s="176"/>
    </row>
    <row r="59046" spans="25:25">
      <c r="Y59046" s="176"/>
    </row>
    <row r="59047" spans="25:25">
      <c r="Y59047" s="176"/>
    </row>
    <row r="59048" spans="25:25">
      <c r="Y59048" s="176"/>
    </row>
    <row r="59049" spans="25:25">
      <c r="Y59049" s="176"/>
    </row>
    <row r="59050" spans="25:25">
      <c r="Y59050" s="176"/>
    </row>
    <row r="59051" spans="25:25">
      <c r="Y59051" s="176"/>
    </row>
    <row r="59052" spans="25:25">
      <c r="Y59052" s="176"/>
    </row>
    <row r="59053" spans="25:25">
      <c r="Y59053" s="176"/>
    </row>
    <row r="59054" spans="25:25">
      <c r="Y59054" s="176"/>
    </row>
    <row r="59055" spans="25:25">
      <c r="Y59055" s="176"/>
    </row>
    <row r="59056" spans="25:25">
      <c r="Y59056" s="176"/>
    </row>
    <row r="59057" spans="25:25">
      <c r="Y59057" s="176"/>
    </row>
    <row r="59058" spans="25:25">
      <c r="Y59058" s="176"/>
    </row>
    <row r="59059" spans="25:25">
      <c r="Y59059" s="176"/>
    </row>
    <row r="59060" spans="25:25">
      <c r="Y59060" s="176"/>
    </row>
    <row r="59061" spans="25:25">
      <c r="Y59061" s="176"/>
    </row>
    <row r="59062" spans="25:25">
      <c r="Y59062" s="176"/>
    </row>
    <row r="59063" spans="25:25">
      <c r="Y59063" s="176"/>
    </row>
    <row r="59064" spans="25:25">
      <c r="Y59064" s="176"/>
    </row>
    <row r="59065" spans="25:25">
      <c r="Y59065" s="176"/>
    </row>
    <row r="59066" spans="25:25">
      <c r="Y59066" s="176"/>
    </row>
    <row r="59067" spans="25:25">
      <c r="Y59067" s="176"/>
    </row>
    <row r="59068" spans="25:25">
      <c r="Y59068" s="176"/>
    </row>
    <row r="59069" spans="25:25">
      <c r="Y59069" s="176"/>
    </row>
    <row r="59070" spans="25:25">
      <c r="Y59070" s="176"/>
    </row>
    <row r="59071" spans="25:25">
      <c r="Y59071" s="176"/>
    </row>
    <row r="59072" spans="25:25">
      <c r="Y59072" s="176"/>
    </row>
    <row r="59073" spans="25:25">
      <c r="Y59073" s="176"/>
    </row>
    <row r="59074" spans="25:25">
      <c r="Y59074" s="176"/>
    </row>
    <row r="59075" spans="25:25">
      <c r="Y59075" s="176"/>
    </row>
    <row r="59076" spans="25:25">
      <c r="Y59076" s="176"/>
    </row>
    <row r="59077" spans="25:25">
      <c r="Y59077" s="176"/>
    </row>
    <row r="59078" spans="25:25">
      <c r="Y59078" s="176"/>
    </row>
    <row r="59079" spans="25:25">
      <c r="Y59079" s="176"/>
    </row>
    <row r="59080" spans="25:25">
      <c r="Y59080" s="176"/>
    </row>
    <row r="59081" spans="25:25">
      <c r="Y59081" s="176"/>
    </row>
    <row r="59082" spans="25:25">
      <c r="Y59082" s="176"/>
    </row>
    <row r="59083" spans="25:25">
      <c r="Y59083" s="176"/>
    </row>
    <row r="59084" spans="25:25">
      <c r="Y59084" s="176"/>
    </row>
    <row r="59085" spans="25:25">
      <c r="Y59085" s="176"/>
    </row>
    <row r="59086" spans="25:25">
      <c r="Y59086" s="176"/>
    </row>
    <row r="59087" spans="25:25">
      <c r="Y59087" s="176"/>
    </row>
    <row r="59088" spans="25:25">
      <c r="Y59088" s="176"/>
    </row>
    <row r="59089" spans="25:25">
      <c r="Y59089" s="176"/>
    </row>
    <row r="59090" spans="25:25">
      <c r="Y59090" s="176"/>
    </row>
    <row r="59091" spans="25:25">
      <c r="Y59091" s="176"/>
    </row>
    <row r="59092" spans="25:25">
      <c r="Y59092" s="176"/>
    </row>
    <row r="59093" spans="25:25">
      <c r="Y59093" s="176"/>
    </row>
    <row r="59094" spans="25:25">
      <c r="Y59094" s="176"/>
    </row>
    <row r="59095" spans="25:25">
      <c r="Y59095" s="176"/>
    </row>
    <row r="59096" spans="25:25">
      <c r="Y59096" s="176"/>
    </row>
    <row r="59097" spans="25:25">
      <c r="Y59097" s="176"/>
    </row>
    <row r="59098" spans="25:25">
      <c r="Y59098" s="176"/>
    </row>
    <row r="59099" spans="25:25">
      <c r="Y59099" s="176"/>
    </row>
    <row r="59100" spans="25:25">
      <c r="Y59100" s="176"/>
    </row>
    <row r="59101" spans="25:25">
      <c r="Y59101" s="176"/>
    </row>
    <row r="59102" spans="25:25">
      <c r="Y59102" s="176"/>
    </row>
    <row r="59103" spans="25:25">
      <c r="Y59103" s="176"/>
    </row>
    <row r="59104" spans="25:25">
      <c r="Y59104" s="176"/>
    </row>
    <row r="59105" spans="25:25">
      <c r="Y59105" s="176"/>
    </row>
    <row r="59106" spans="25:25">
      <c r="Y59106" s="176"/>
    </row>
    <row r="59107" spans="25:25">
      <c r="Y59107" s="176"/>
    </row>
    <row r="59108" spans="25:25">
      <c r="Y59108" s="176"/>
    </row>
    <row r="59109" spans="25:25">
      <c r="Y59109" s="176"/>
    </row>
    <row r="59110" spans="25:25">
      <c r="Y59110" s="176"/>
    </row>
    <row r="59111" spans="25:25">
      <c r="Y59111" s="176"/>
    </row>
    <row r="59112" spans="25:25">
      <c r="Y59112" s="176"/>
    </row>
    <row r="59113" spans="25:25">
      <c r="Y59113" s="176"/>
    </row>
    <row r="59114" spans="25:25">
      <c r="Y59114" s="176"/>
    </row>
    <row r="59115" spans="25:25">
      <c r="Y59115" s="176"/>
    </row>
    <row r="59116" spans="25:25">
      <c r="Y59116" s="176"/>
    </row>
    <row r="59117" spans="25:25">
      <c r="Y59117" s="176"/>
    </row>
    <row r="59118" spans="25:25">
      <c r="Y59118" s="176"/>
    </row>
    <row r="59119" spans="25:25">
      <c r="Y59119" s="176"/>
    </row>
    <row r="59120" spans="25:25">
      <c r="Y59120" s="176"/>
    </row>
    <row r="59121" spans="25:25">
      <c r="Y59121" s="176"/>
    </row>
    <row r="59122" spans="25:25">
      <c r="Y59122" s="176"/>
    </row>
    <row r="59123" spans="25:25">
      <c r="Y59123" s="176"/>
    </row>
    <row r="59124" spans="25:25">
      <c r="Y59124" s="176"/>
    </row>
    <row r="59125" spans="25:25">
      <c r="Y59125" s="176"/>
    </row>
    <row r="59126" spans="25:25">
      <c r="Y59126" s="176"/>
    </row>
    <row r="59127" spans="25:25">
      <c r="Y59127" s="176"/>
    </row>
    <row r="59128" spans="25:25">
      <c r="Y59128" s="176"/>
    </row>
    <row r="59129" spans="25:25">
      <c r="Y59129" s="176"/>
    </row>
    <row r="59130" spans="25:25">
      <c r="Y59130" s="176"/>
    </row>
    <row r="59131" spans="25:25">
      <c r="Y59131" s="176"/>
    </row>
    <row r="59132" spans="25:25">
      <c r="Y59132" s="176"/>
    </row>
    <row r="59133" spans="25:25">
      <c r="Y59133" s="176"/>
    </row>
    <row r="59134" spans="25:25">
      <c r="Y59134" s="176"/>
    </row>
    <row r="59135" spans="25:25">
      <c r="Y59135" s="176"/>
    </row>
    <row r="59136" spans="25:25">
      <c r="Y59136" s="176"/>
    </row>
    <row r="59137" spans="25:25">
      <c r="Y59137" s="176"/>
    </row>
    <row r="59138" spans="25:25">
      <c r="Y59138" s="176"/>
    </row>
    <row r="59139" spans="25:25">
      <c r="Y59139" s="176"/>
    </row>
    <row r="59140" spans="25:25">
      <c r="Y59140" s="176"/>
    </row>
    <row r="59141" spans="25:25">
      <c r="Y59141" s="176"/>
    </row>
    <row r="59142" spans="25:25">
      <c r="Y59142" s="176"/>
    </row>
    <row r="59143" spans="25:25">
      <c r="Y59143" s="176"/>
    </row>
    <row r="59144" spans="25:25">
      <c r="Y59144" s="176"/>
    </row>
    <row r="59145" spans="25:25">
      <c r="Y59145" s="176"/>
    </row>
    <row r="59146" spans="25:25">
      <c r="Y59146" s="176"/>
    </row>
    <row r="59147" spans="25:25">
      <c r="Y59147" s="176"/>
    </row>
    <row r="59148" spans="25:25">
      <c r="Y59148" s="176"/>
    </row>
    <row r="59149" spans="25:25">
      <c r="Y59149" s="176"/>
    </row>
    <row r="59150" spans="25:25">
      <c r="Y59150" s="176"/>
    </row>
    <row r="59151" spans="25:25">
      <c r="Y59151" s="176"/>
    </row>
    <row r="59152" spans="25:25">
      <c r="Y59152" s="176"/>
    </row>
    <row r="59153" spans="25:25">
      <c r="Y59153" s="176"/>
    </row>
    <row r="59154" spans="25:25">
      <c r="Y59154" s="176"/>
    </row>
    <row r="59155" spans="25:25">
      <c r="Y59155" s="176"/>
    </row>
    <row r="59156" spans="25:25">
      <c r="Y59156" s="176"/>
    </row>
    <row r="59157" spans="25:25">
      <c r="Y59157" s="176"/>
    </row>
    <row r="59158" spans="25:25">
      <c r="Y59158" s="176"/>
    </row>
    <row r="59159" spans="25:25">
      <c r="Y59159" s="176"/>
    </row>
    <row r="59160" spans="25:25">
      <c r="Y59160" s="176"/>
    </row>
    <row r="59161" spans="25:25">
      <c r="Y59161" s="176"/>
    </row>
    <row r="59162" spans="25:25">
      <c r="Y59162" s="176"/>
    </row>
    <row r="59163" spans="25:25">
      <c r="Y59163" s="176"/>
    </row>
    <row r="59164" spans="25:25">
      <c r="Y59164" s="176"/>
    </row>
    <row r="59165" spans="25:25">
      <c r="Y59165" s="176"/>
    </row>
    <row r="59166" spans="25:25">
      <c r="Y59166" s="176"/>
    </row>
    <row r="59167" spans="25:25">
      <c r="Y59167" s="176"/>
    </row>
    <row r="59168" spans="25:25">
      <c r="Y59168" s="176"/>
    </row>
    <row r="59169" spans="25:25">
      <c r="Y59169" s="176"/>
    </row>
    <row r="59170" spans="25:25">
      <c r="Y59170" s="176"/>
    </row>
    <row r="59171" spans="25:25">
      <c r="Y59171" s="176"/>
    </row>
    <row r="59172" spans="25:25">
      <c r="Y59172" s="176"/>
    </row>
    <row r="59173" spans="25:25">
      <c r="Y59173" s="176"/>
    </row>
    <row r="59174" spans="25:25">
      <c r="Y59174" s="176"/>
    </row>
    <row r="59175" spans="25:25">
      <c r="Y59175" s="176"/>
    </row>
    <row r="59176" spans="25:25">
      <c r="Y59176" s="176"/>
    </row>
    <row r="59177" spans="25:25">
      <c r="Y59177" s="176"/>
    </row>
    <row r="59178" spans="25:25">
      <c r="Y59178" s="176"/>
    </row>
    <row r="59179" spans="25:25">
      <c r="Y59179" s="176"/>
    </row>
    <row r="59180" spans="25:25">
      <c r="Y59180" s="176"/>
    </row>
    <row r="59181" spans="25:25">
      <c r="Y59181" s="176"/>
    </row>
    <row r="59182" spans="25:25">
      <c r="Y59182" s="176"/>
    </row>
    <row r="59183" spans="25:25">
      <c r="Y59183" s="176"/>
    </row>
    <row r="59184" spans="25:25">
      <c r="Y59184" s="176"/>
    </row>
    <row r="59185" spans="25:25">
      <c r="Y59185" s="176"/>
    </row>
    <row r="59186" spans="25:25">
      <c r="Y59186" s="176"/>
    </row>
    <row r="59187" spans="25:25">
      <c r="Y59187" s="176"/>
    </row>
    <row r="59188" spans="25:25">
      <c r="Y59188" s="176"/>
    </row>
    <row r="59189" spans="25:25">
      <c r="Y59189" s="176"/>
    </row>
    <row r="59190" spans="25:25">
      <c r="Y59190" s="176"/>
    </row>
    <row r="59191" spans="25:25">
      <c r="Y59191" s="176"/>
    </row>
    <row r="59192" spans="25:25">
      <c r="Y59192" s="176"/>
    </row>
    <row r="59193" spans="25:25">
      <c r="Y59193" s="176"/>
    </row>
    <row r="59194" spans="25:25">
      <c r="Y59194" s="176"/>
    </row>
    <row r="59195" spans="25:25">
      <c r="Y59195" s="176"/>
    </row>
    <row r="59196" spans="25:25">
      <c r="Y59196" s="176"/>
    </row>
    <row r="59197" spans="25:25">
      <c r="Y59197" s="176"/>
    </row>
    <row r="59198" spans="25:25">
      <c r="Y59198" s="176"/>
    </row>
    <row r="59199" spans="25:25">
      <c r="Y59199" s="176"/>
    </row>
    <row r="59200" spans="25:25">
      <c r="Y59200" s="176"/>
    </row>
    <row r="59201" spans="25:25">
      <c r="Y59201" s="176"/>
    </row>
    <row r="59202" spans="25:25">
      <c r="Y59202" s="176"/>
    </row>
    <row r="59203" spans="25:25">
      <c r="Y59203" s="176"/>
    </row>
    <row r="59204" spans="25:25">
      <c r="Y59204" s="176"/>
    </row>
    <row r="59205" spans="25:25">
      <c r="Y59205" s="176"/>
    </row>
    <row r="59206" spans="25:25">
      <c r="Y59206" s="176"/>
    </row>
    <row r="59207" spans="25:25">
      <c r="Y59207" s="176"/>
    </row>
    <row r="59208" spans="25:25">
      <c r="Y59208" s="176"/>
    </row>
    <row r="59209" spans="25:25">
      <c r="Y59209" s="176"/>
    </row>
    <row r="59210" spans="25:25">
      <c r="Y59210" s="176"/>
    </row>
    <row r="59211" spans="25:25">
      <c r="Y59211" s="176"/>
    </row>
    <row r="59212" spans="25:25">
      <c r="Y59212" s="176"/>
    </row>
    <row r="59213" spans="25:25">
      <c r="Y59213" s="176"/>
    </row>
    <row r="59214" spans="25:25">
      <c r="Y59214" s="176"/>
    </row>
    <row r="59215" spans="25:25">
      <c r="Y59215" s="176"/>
    </row>
    <row r="59216" spans="25:25">
      <c r="Y59216" s="176"/>
    </row>
    <row r="59217" spans="25:25">
      <c r="Y59217" s="176"/>
    </row>
    <row r="59218" spans="25:25">
      <c r="Y59218" s="176"/>
    </row>
    <row r="59219" spans="25:25">
      <c r="Y59219" s="176"/>
    </row>
    <row r="59220" spans="25:25">
      <c r="Y59220" s="176"/>
    </row>
    <row r="59221" spans="25:25">
      <c r="Y59221" s="176"/>
    </row>
    <row r="59222" spans="25:25">
      <c r="Y59222" s="176"/>
    </row>
    <row r="59223" spans="25:25">
      <c r="Y59223" s="176"/>
    </row>
    <row r="59224" spans="25:25">
      <c r="Y59224" s="176"/>
    </row>
    <row r="59225" spans="25:25">
      <c r="Y59225" s="176"/>
    </row>
    <row r="59226" spans="25:25">
      <c r="Y59226" s="176"/>
    </row>
    <row r="59227" spans="25:25">
      <c r="Y59227" s="176"/>
    </row>
    <row r="59228" spans="25:25">
      <c r="Y59228" s="176"/>
    </row>
    <row r="59229" spans="25:25">
      <c r="Y59229" s="176"/>
    </row>
    <row r="59230" spans="25:25">
      <c r="Y59230" s="176"/>
    </row>
    <row r="59231" spans="25:25">
      <c r="Y59231" s="176"/>
    </row>
    <row r="59232" spans="25:25">
      <c r="Y59232" s="176"/>
    </row>
    <row r="59233" spans="25:25">
      <c r="Y59233" s="176"/>
    </row>
    <row r="59234" spans="25:25">
      <c r="Y59234" s="176"/>
    </row>
    <row r="59235" spans="25:25">
      <c r="Y59235" s="176"/>
    </row>
    <row r="59236" spans="25:25">
      <c r="Y59236" s="176"/>
    </row>
    <row r="59237" spans="25:25">
      <c r="Y59237" s="176"/>
    </row>
    <row r="59238" spans="25:25">
      <c r="Y59238" s="176"/>
    </row>
    <row r="59239" spans="25:25">
      <c r="Y59239" s="176"/>
    </row>
    <row r="59240" spans="25:25">
      <c r="Y59240" s="176"/>
    </row>
    <row r="59241" spans="25:25">
      <c r="Y59241" s="176"/>
    </row>
    <row r="59242" spans="25:25">
      <c r="Y59242" s="176"/>
    </row>
    <row r="59243" spans="25:25">
      <c r="Y59243" s="176"/>
    </row>
    <row r="59244" spans="25:25">
      <c r="Y59244" s="176"/>
    </row>
    <row r="59245" spans="25:25">
      <c r="Y59245" s="176"/>
    </row>
    <row r="59246" spans="25:25">
      <c r="Y59246" s="176"/>
    </row>
    <row r="59247" spans="25:25">
      <c r="Y59247" s="176"/>
    </row>
    <row r="59248" spans="25:25">
      <c r="Y59248" s="176"/>
    </row>
    <row r="59249" spans="25:25">
      <c r="Y59249" s="176"/>
    </row>
    <row r="59250" spans="25:25">
      <c r="Y59250" s="176"/>
    </row>
    <row r="59251" spans="25:25">
      <c r="Y59251" s="176"/>
    </row>
    <row r="59252" spans="25:25">
      <c r="Y59252" s="176"/>
    </row>
    <row r="59253" spans="25:25">
      <c r="Y59253" s="176"/>
    </row>
    <row r="59254" spans="25:25">
      <c r="Y59254" s="176"/>
    </row>
    <row r="59255" spans="25:25">
      <c r="Y59255" s="176"/>
    </row>
    <row r="59256" spans="25:25">
      <c r="Y59256" s="176"/>
    </row>
    <row r="59257" spans="25:25">
      <c r="Y59257" s="176"/>
    </row>
    <row r="59258" spans="25:25">
      <c r="Y59258" s="176"/>
    </row>
    <row r="59259" spans="25:25">
      <c r="Y59259" s="176"/>
    </row>
    <row r="59260" spans="25:25">
      <c r="Y59260" s="176"/>
    </row>
    <row r="59261" spans="25:25">
      <c r="Y59261" s="176"/>
    </row>
    <row r="59262" spans="25:25">
      <c r="Y59262" s="176"/>
    </row>
    <row r="59263" spans="25:25">
      <c r="Y59263" s="176"/>
    </row>
    <row r="59264" spans="25:25">
      <c r="Y59264" s="176"/>
    </row>
    <row r="59265" spans="25:25">
      <c r="Y59265" s="176"/>
    </row>
    <row r="59266" spans="25:25">
      <c r="Y59266" s="176"/>
    </row>
    <row r="59267" spans="25:25">
      <c r="Y59267" s="176"/>
    </row>
    <row r="59268" spans="25:25">
      <c r="Y59268" s="176"/>
    </row>
    <row r="59269" spans="25:25">
      <c r="Y59269" s="176"/>
    </row>
    <row r="59270" spans="25:25">
      <c r="Y59270" s="176"/>
    </row>
    <row r="59271" spans="25:25">
      <c r="Y59271" s="176"/>
    </row>
    <row r="59272" spans="25:25">
      <c r="Y59272" s="176"/>
    </row>
    <row r="59273" spans="25:25">
      <c r="Y59273" s="176"/>
    </row>
    <row r="59274" spans="25:25">
      <c r="Y59274" s="176"/>
    </row>
    <row r="59275" spans="25:25">
      <c r="Y59275" s="176"/>
    </row>
    <row r="59276" spans="25:25">
      <c r="Y59276" s="176"/>
    </row>
    <row r="59277" spans="25:25">
      <c r="Y59277" s="176"/>
    </row>
    <row r="59278" spans="25:25">
      <c r="Y59278" s="176"/>
    </row>
    <row r="59279" spans="25:25">
      <c r="Y59279" s="176"/>
    </row>
    <row r="59280" spans="25:25">
      <c r="Y59280" s="176"/>
    </row>
    <row r="59281" spans="25:25">
      <c r="Y59281" s="176"/>
    </row>
    <row r="59282" spans="25:25">
      <c r="Y59282" s="176"/>
    </row>
    <row r="59283" spans="25:25">
      <c r="Y59283" s="176"/>
    </row>
    <row r="59284" spans="25:25">
      <c r="Y59284" s="176"/>
    </row>
    <row r="59285" spans="25:25">
      <c r="Y59285" s="176"/>
    </row>
    <row r="59286" spans="25:25">
      <c r="Y59286" s="176"/>
    </row>
    <row r="59287" spans="25:25">
      <c r="Y59287" s="176"/>
    </row>
    <row r="59288" spans="25:25">
      <c r="Y59288" s="176"/>
    </row>
    <row r="59289" spans="25:25">
      <c r="Y59289" s="176"/>
    </row>
    <row r="59290" spans="25:25">
      <c r="Y59290" s="176"/>
    </row>
    <row r="59291" spans="25:25">
      <c r="Y59291" s="176"/>
    </row>
    <row r="59292" spans="25:25">
      <c r="Y59292" s="176"/>
    </row>
    <row r="59293" spans="25:25">
      <c r="Y59293" s="176"/>
    </row>
    <row r="59294" spans="25:25">
      <c r="Y59294" s="176"/>
    </row>
    <row r="59295" spans="25:25">
      <c r="Y59295" s="176"/>
    </row>
    <row r="59296" spans="25:25">
      <c r="Y59296" s="176"/>
    </row>
    <row r="59297" spans="25:25">
      <c r="Y59297" s="176"/>
    </row>
    <row r="59298" spans="25:25">
      <c r="Y59298" s="176"/>
    </row>
    <row r="59299" spans="25:25">
      <c r="Y59299" s="176"/>
    </row>
    <row r="59300" spans="25:25">
      <c r="Y59300" s="176"/>
    </row>
    <row r="59301" spans="25:25">
      <c r="Y59301" s="176"/>
    </row>
    <row r="59302" spans="25:25">
      <c r="Y59302" s="176"/>
    </row>
    <row r="59303" spans="25:25">
      <c r="Y59303" s="176"/>
    </row>
    <row r="59304" spans="25:25">
      <c r="Y59304" s="176"/>
    </row>
    <row r="59305" spans="25:25">
      <c r="Y59305" s="176"/>
    </row>
    <row r="59306" spans="25:25">
      <c r="Y59306" s="176"/>
    </row>
    <row r="59307" spans="25:25">
      <c r="Y59307" s="176"/>
    </row>
    <row r="59308" spans="25:25">
      <c r="Y59308" s="176"/>
    </row>
    <row r="59309" spans="25:25">
      <c r="Y59309" s="176"/>
    </row>
    <row r="59310" spans="25:25">
      <c r="Y59310" s="176"/>
    </row>
    <row r="59311" spans="25:25">
      <c r="Y59311" s="176"/>
    </row>
    <row r="59312" spans="25:25">
      <c r="Y59312" s="176"/>
    </row>
    <row r="59313" spans="25:25">
      <c r="Y59313" s="176"/>
    </row>
    <row r="59314" spans="25:25">
      <c r="Y59314" s="176"/>
    </row>
    <row r="59315" spans="25:25">
      <c r="Y59315" s="176"/>
    </row>
    <row r="59316" spans="25:25">
      <c r="Y59316" s="176"/>
    </row>
    <row r="59317" spans="25:25">
      <c r="Y59317" s="176"/>
    </row>
    <row r="59318" spans="25:25">
      <c r="Y59318" s="176"/>
    </row>
    <row r="59319" spans="25:25">
      <c r="Y59319" s="176"/>
    </row>
    <row r="59320" spans="25:25">
      <c r="Y59320" s="176"/>
    </row>
    <row r="59321" spans="25:25">
      <c r="Y59321" s="176"/>
    </row>
    <row r="59322" spans="25:25">
      <c r="Y59322" s="176"/>
    </row>
    <row r="59323" spans="25:25">
      <c r="Y59323" s="176"/>
    </row>
    <row r="59324" spans="25:25">
      <c r="Y59324" s="176"/>
    </row>
    <row r="59325" spans="25:25">
      <c r="Y59325" s="176"/>
    </row>
    <row r="59326" spans="25:25">
      <c r="Y59326" s="176"/>
    </row>
    <row r="59327" spans="25:25">
      <c r="Y59327" s="176"/>
    </row>
    <row r="59328" spans="25:25">
      <c r="Y59328" s="176"/>
    </row>
    <row r="59329" spans="25:25">
      <c r="Y59329" s="176"/>
    </row>
    <row r="59330" spans="25:25">
      <c r="Y59330" s="176"/>
    </row>
    <row r="59331" spans="25:25">
      <c r="Y59331" s="176"/>
    </row>
    <row r="59332" spans="25:25">
      <c r="Y59332" s="176"/>
    </row>
    <row r="59333" spans="25:25">
      <c r="Y59333" s="176"/>
    </row>
    <row r="59334" spans="25:25">
      <c r="Y59334" s="176"/>
    </row>
    <row r="59335" spans="25:25">
      <c r="Y59335" s="176"/>
    </row>
    <row r="59336" spans="25:25">
      <c r="Y59336" s="176"/>
    </row>
    <row r="59337" spans="25:25">
      <c r="Y59337" s="176"/>
    </row>
    <row r="59338" spans="25:25">
      <c r="Y59338" s="176"/>
    </row>
    <row r="59339" spans="25:25">
      <c r="Y59339" s="176"/>
    </row>
    <row r="59340" spans="25:25">
      <c r="Y59340" s="176"/>
    </row>
    <row r="59341" spans="25:25">
      <c r="Y59341" s="176"/>
    </row>
    <row r="59342" spans="25:25">
      <c r="Y59342" s="176"/>
    </row>
    <row r="59343" spans="25:25">
      <c r="Y59343" s="176"/>
    </row>
    <row r="59344" spans="25:25">
      <c r="Y59344" s="176"/>
    </row>
    <row r="59345" spans="25:25">
      <c r="Y59345" s="176"/>
    </row>
    <row r="59346" spans="25:25">
      <c r="Y59346" s="176"/>
    </row>
    <row r="59347" spans="25:25">
      <c r="Y59347" s="176"/>
    </row>
    <row r="59348" spans="25:25">
      <c r="Y59348" s="176"/>
    </row>
    <row r="59349" spans="25:25">
      <c r="Y59349" s="176"/>
    </row>
    <row r="59350" spans="25:25">
      <c r="Y59350" s="176"/>
    </row>
    <row r="59351" spans="25:25">
      <c r="Y59351" s="176"/>
    </row>
    <row r="59352" spans="25:25">
      <c r="Y59352" s="176"/>
    </row>
    <row r="59353" spans="25:25">
      <c r="Y59353" s="176"/>
    </row>
    <row r="59354" spans="25:25">
      <c r="Y59354" s="176"/>
    </row>
    <row r="59355" spans="25:25">
      <c r="Y59355" s="176"/>
    </row>
    <row r="59356" spans="25:25">
      <c r="Y59356" s="176"/>
    </row>
    <row r="59357" spans="25:25">
      <c r="Y59357" s="176"/>
    </row>
    <row r="59358" spans="25:25">
      <c r="Y59358" s="176"/>
    </row>
    <row r="59359" spans="25:25">
      <c r="Y59359" s="176"/>
    </row>
    <row r="59360" spans="25:25">
      <c r="Y59360" s="176"/>
    </row>
    <row r="59361" spans="25:25">
      <c r="Y59361" s="176"/>
    </row>
    <row r="59362" spans="25:25">
      <c r="Y59362" s="176"/>
    </row>
    <row r="59363" spans="25:25">
      <c r="Y59363" s="176"/>
    </row>
    <row r="59364" spans="25:25">
      <c r="Y59364" s="176"/>
    </row>
    <row r="59365" spans="25:25">
      <c r="Y59365" s="176"/>
    </row>
    <row r="59366" spans="25:25">
      <c r="Y59366" s="176"/>
    </row>
    <row r="59367" spans="25:25">
      <c r="Y59367" s="176"/>
    </row>
    <row r="59368" spans="25:25">
      <c r="Y59368" s="176"/>
    </row>
    <row r="59369" spans="25:25">
      <c r="Y59369" s="176"/>
    </row>
    <row r="59370" spans="25:25">
      <c r="Y59370" s="176"/>
    </row>
    <row r="59371" spans="25:25">
      <c r="Y59371" s="176"/>
    </row>
    <row r="59372" spans="25:25">
      <c r="Y59372" s="176"/>
    </row>
    <row r="59373" spans="25:25">
      <c r="Y59373" s="176"/>
    </row>
    <row r="59374" spans="25:25">
      <c r="Y59374" s="176"/>
    </row>
    <row r="59375" spans="25:25">
      <c r="Y59375" s="176"/>
    </row>
    <row r="59376" spans="25:25">
      <c r="Y59376" s="176"/>
    </row>
    <row r="59377" spans="25:25">
      <c r="Y59377" s="176"/>
    </row>
    <row r="59378" spans="25:25">
      <c r="Y59378" s="176"/>
    </row>
    <row r="59379" spans="25:25">
      <c r="Y59379" s="176"/>
    </row>
    <row r="59380" spans="25:25">
      <c r="Y59380" s="176"/>
    </row>
    <row r="59381" spans="25:25">
      <c r="Y59381" s="176"/>
    </row>
    <row r="59382" spans="25:25">
      <c r="Y59382" s="176"/>
    </row>
    <row r="59383" spans="25:25">
      <c r="Y59383" s="176"/>
    </row>
    <row r="59384" spans="25:25">
      <c r="Y59384" s="176"/>
    </row>
    <row r="59385" spans="25:25">
      <c r="Y59385" s="176"/>
    </row>
    <row r="59386" spans="25:25">
      <c r="Y59386" s="176"/>
    </row>
    <row r="59387" spans="25:25">
      <c r="Y59387" s="176"/>
    </row>
    <row r="59388" spans="25:25">
      <c r="Y59388" s="176"/>
    </row>
    <row r="59389" spans="25:25">
      <c r="Y59389" s="176"/>
    </row>
    <row r="59390" spans="25:25">
      <c r="Y59390" s="176"/>
    </row>
    <row r="59391" spans="25:25">
      <c r="Y59391" s="176"/>
    </row>
    <row r="59392" spans="25:25">
      <c r="Y59392" s="176"/>
    </row>
    <row r="59393" spans="25:25">
      <c r="Y59393" s="176"/>
    </row>
    <row r="59394" spans="25:25">
      <c r="Y59394" s="176"/>
    </row>
    <row r="59395" spans="25:25">
      <c r="Y59395" s="176"/>
    </row>
    <row r="59396" spans="25:25">
      <c r="Y59396" s="176"/>
    </row>
    <row r="59397" spans="25:25">
      <c r="Y59397" s="176"/>
    </row>
    <row r="59398" spans="25:25">
      <c r="Y59398" s="176"/>
    </row>
    <row r="59399" spans="25:25">
      <c r="Y59399" s="176"/>
    </row>
    <row r="59400" spans="25:25">
      <c r="Y59400" s="176"/>
    </row>
    <row r="59401" spans="25:25">
      <c r="Y59401" s="176"/>
    </row>
    <row r="59402" spans="25:25">
      <c r="Y59402" s="176"/>
    </row>
    <row r="59403" spans="25:25">
      <c r="Y59403" s="176"/>
    </row>
    <row r="59404" spans="25:25">
      <c r="Y59404" s="176"/>
    </row>
    <row r="59405" spans="25:25">
      <c r="Y59405" s="176"/>
    </row>
    <row r="59406" spans="25:25">
      <c r="Y59406" s="176"/>
    </row>
    <row r="59407" spans="25:25">
      <c r="Y59407" s="176"/>
    </row>
    <row r="59408" spans="25:25">
      <c r="Y59408" s="176"/>
    </row>
    <row r="59409" spans="25:25">
      <c r="Y59409" s="176"/>
    </row>
    <row r="59410" spans="25:25">
      <c r="Y59410" s="176"/>
    </row>
    <row r="59411" spans="25:25">
      <c r="Y59411" s="176"/>
    </row>
    <row r="59412" spans="25:25">
      <c r="Y59412" s="176"/>
    </row>
    <row r="59413" spans="25:25">
      <c r="Y59413" s="176"/>
    </row>
    <row r="59414" spans="25:25">
      <c r="Y59414" s="176"/>
    </row>
    <row r="59415" spans="25:25">
      <c r="Y59415" s="176"/>
    </row>
    <row r="59416" spans="25:25">
      <c r="Y59416" s="176"/>
    </row>
    <row r="59417" spans="25:25">
      <c r="Y59417" s="176"/>
    </row>
    <row r="59418" spans="25:25">
      <c r="Y59418" s="176"/>
    </row>
    <row r="59419" spans="25:25">
      <c r="Y59419" s="176"/>
    </row>
    <row r="59420" spans="25:25">
      <c r="Y59420" s="176"/>
    </row>
    <row r="59421" spans="25:25">
      <c r="Y59421" s="176"/>
    </row>
    <row r="59422" spans="25:25">
      <c r="Y59422" s="176"/>
    </row>
    <row r="59423" spans="25:25">
      <c r="Y59423" s="176"/>
    </row>
    <row r="59424" spans="25:25">
      <c r="Y59424" s="176"/>
    </row>
    <row r="59425" spans="25:25">
      <c r="Y59425" s="176"/>
    </row>
    <row r="59426" spans="25:25">
      <c r="Y59426" s="176"/>
    </row>
    <row r="59427" spans="25:25">
      <c r="Y59427" s="176"/>
    </row>
    <row r="59428" spans="25:25">
      <c r="Y59428" s="176"/>
    </row>
    <row r="59429" spans="25:25">
      <c r="Y59429" s="176"/>
    </row>
    <row r="59430" spans="25:25">
      <c r="Y59430" s="176"/>
    </row>
    <row r="59431" spans="25:25">
      <c r="Y59431" s="176"/>
    </row>
    <row r="59432" spans="25:25">
      <c r="Y59432" s="176"/>
    </row>
    <row r="59433" spans="25:25">
      <c r="Y59433" s="176"/>
    </row>
    <row r="59434" spans="25:25">
      <c r="Y59434" s="176"/>
    </row>
    <row r="59435" spans="25:25">
      <c r="Y59435" s="176"/>
    </row>
    <row r="59436" spans="25:25">
      <c r="Y59436" s="176"/>
    </row>
    <row r="59437" spans="25:25">
      <c r="Y59437" s="176"/>
    </row>
    <row r="59438" spans="25:25">
      <c r="Y59438" s="176"/>
    </row>
    <row r="59439" spans="25:25">
      <c r="Y59439" s="176"/>
    </row>
    <row r="59440" spans="25:25">
      <c r="Y59440" s="176"/>
    </row>
    <row r="59441" spans="25:25">
      <c r="Y59441" s="176"/>
    </row>
    <row r="59442" spans="25:25">
      <c r="Y59442" s="176"/>
    </row>
    <row r="59443" spans="25:25">
      <c r="Y59443" s="176"/>
    </row>
    <row r="59444" spans="25:25">
      <c r="Y59444" s="176"/>
    </row>
    <row r="59445" spans="25:25">
      <c r="Y59445" s="176"/>
    </row>
    <row r="59446" spans="25:25">
      <c r="Y59446" s="176"/>
    </row>
    <row r="59447" spans="25:25">
      <c r="Y59447" s="176"/>
    </row>
    <row r="59448" spans="25:25">
      <c r="Y59448" s="176"/>
    </row>
    <row r="59449" spans="25:25">
      <c r="Y59449" s="176"/>
    </row>
    <row r="59450" spans="25:25">
      <c r="Y59450" s="176"/>
    </row>
    <row r="59451" spans="25:25">
      <c r="Y59451" s="176"/>
    </row>
    <row r="59452" spans="25:25">
      <c r="Y59452" s="176"/>
    </row>
    <row r="59453" spans="25:25">
      <c r="Y59453" s="176"/>
    </row>
    <row r="59454" spans="25:25">
      <c r="Y59454" s="176"/>
    </row>
    <row r="59455" spans="25:25">
      <c r="Y59455" s="176"/>
    </row>
    <row r="59456" spans="25:25">
      <c r="Y59456" s="176"/>
    </row>
    <row r="59457" spans="25:25">
      <c r="Y59457" s="176"/>
    </row>
    <row r="59458" spans="25:25">
      <c r="Y59458" s="176"/>
    </row>
    <row r="59459" spans="25:25">
      <c r="Y59459" s="176"/>
    </row>
    <row r="59460" spans="25:25">
      <c r="Y59460" s="176"/>
    </row>
    <row r="59461" spans="25:25">
      <c r="Y59461" s="176"/>
    </row>
    <row r="59462" spans="25:25">
      <c r="Y59462" s="176"/>
    </row>
    <row r="59463" spans="25:25">
      <c r="Y59463" s="176"/>
    </row>
    <row r="59464" spans="25:25">
      <c r="Y59464" s="176"/>
    </row>
    <row r="59465" spans="25:25">
      <c r="Y59465" s="176"/>
    </row>
    <row r="59466" spans="25:25">
      <c r="Y59466" s="176"/>
    </row>
    <row r="59467" spans="25:25">
      <c r="Y59467" s="176"/>
    </row>
    <row r="59468" spans="25:25">
      <c r="Y59468" s="176"/>
    </row>
    <row r="59469" spans="25:25">
      <c r="Y59469" s="176"/>
    </row>
    <row r="59470" spans="25:25">
      <c r="Y59470" s="176"/>
    </row>
    <row r="59471" spans="25:25">
      <c r="Y59471" s="176"/>
    </row>
    <row r="59472" spans="25:25">
      <c r="Y59472" s="176"/>
    </row>
    <row r="59473" spans="25:25">
      <c r="Y59473" s="176"/>
    </row>
    <row r="59474" spans="25:25">
      <c r="Y59474" s="176"/>
    </row>
    <row r="59475" spans="25:25">
      <c r="Y59475" s="176"/>
    </row>
    <row r="59476" spans="25:25">
      <c r="Y59476" s="176"/>
    </row>
    <row r="59477" spans="25:25">
      <c r="Y59477" s="176"/>
    </row>
    <row r="59478" spans="25:25">
      <c r="Y59478" s="176"/>
    </row>
    <row r="59479" spans="25:25">
      <c r="Y59479" s="176"/>
    </row>
    <row r="59480" spans="25:25">
      <c r="Y59480" s="176"/>
    </row>
    <row r="59481" spans="25:25">
      <c r="Y59481" s="176"/>
    </row>
    <row r="59482" spans="25:25">
      <c r="Y59482" s="176"/>
    </row>
    <row r="59483" spans="25:25">
      <c r="Y59483" s="176"/>
    </row>
    <row r="59484" spans="25:25">
      <c r="Y59484" s="176"/>
    </row>
    <row r="59485" spans="25:25">
      <c r="Y59485" s="176"/>
    </row>
    <row r="59486" spans="25:25">
      <c r="Y59486" s="176"/>
    </row>
    <row r="59487" spans="25:25">
      <c r="Y59487" s="176"/>
    </row>
    <row r="59488" spans="25:25">
      <c r="Y59488" s="176"/>
    </row>
    <row r="59489" spans="25:25">
      <c r="Y59489" s="176"/>
    </row>
    <row r="59490" spans="25:25">
      <c r="Y59490" s="176"/>
    </row>
    <row r="59491" spans="25:25">
      <c r="Y59491" s="176"/>
    </row>
    <row r="59492" spans="25:25">
      <c r="Y59492" s="176"/>
    </row>
    <row r="59493" spans="25:25">
      <c r="Y59493" s="176"/>
    </row>
    <row r="59494" spans="25:25">
      <c r="Y59494" s="176"/>
    </row>
    <row r="59495" spans="25:25">
      <c r="Y59495" s="176"/>
    </row>
    <row r="59496" spans="25:25">
      <c r="Y59496" s="176"/>
    </row>
    <row r="59497" spans="25:25">
      <c r="Y59497" s="176"/>
    </row>
    <row r="59498" spans="25:25">
      <c r="Y59498" s="176"/>
    </row>
    <row r="59499" spans="25:25">
      <c r="Y59499" s="176"/>
    </row>
    <row r="59500" spans="25:25">
      <c r="Y59500" s="176"/>
    </row>
    <row r="59501" spans="25:25">
      <c r="Y59501" s="176"/>
    </row>
    <row r="59502" spans="25:25">
      <c r="Y59502" s="176"/>
    </row>
    <row r="59503" spans="25:25">
      <c r="Y59503" s="176"/>
    </row>
    <row r="59504" spans="25:25">
      <c r="Y59504" s="176"/>
    </row>
    <row r="59505" spans="25:25">
      <c r="Y59505" s="176"/>
    </row>
    <row r="59506" spans="25:25">
      <c r="Y59506" s="176"/>
    </row>
    <row r="59507" spans="25:25">
      <c r="Y59507" s="176"/>
    </row>
    <row r="59508" spans="25:25">
      <c r="Y59508" s="176"/>
    </row>
    <row r="59509" spans="25:25">
      <c r="Y59509" s="176"/>
    </row>
    <row r="59510" spans="25:25">
      <c r="Y59510" s="176"/>
    </row>
    <row r="59511" spans="25:25">
      <c r="Y59511" s="176"/>
    </row>
    <row r="59512" spans="25:25">
      <c r="Y59512" s="176"/>
    </row>
    <row r="59513" spans="25:25">
      <c r="Y59513" s="176"/>
    </row>
    <row r="59514" spans="25:25">
      <c r="Y59514" s="176"/>
    </row>
    <row r="59515" spans="25:25">
      <c r="Y59515" s="176"/>
    </row>
    <row r="59516" spans="25:25">
      <c r="Y59516" s="176"/>
    </row>
    <row r="59517" spans="25:25">
      <c r="Y59517" s="176"/>
    </row>
    <row r="59518" spans="25:25">
      <c r="Y59518" s="176"/>
    </row>
    <row r="59519" spans="25:25">
      <c r="Y59519" s="176"/>
    </row>
    <row r="59520" spans="25:25">
      <c r="Y59520" s="176"/>
    </row>
    <row r="59521" spans="25:25">
      <c r="Y59521" s="176"/>
    </row>
    <row r="59522" spans="25:25">
      <c r="Y59522" s="176"/>
    </row>
    <row r="59523" spans="25:25">
      <c r="Y59523" s="176"/>
    </row>
    <row r="59524" spans="25:25">
      <c r="Y59524" s="176"/>
    </row>
    <row r="59525" spans="25:25">
      <c r="Y59525" s="176"/>
    </row>
    <row r="59526" spans="25:25">
      <c r="Y59526" s="176"/>
    </row>
    <row r="59527" spans="25:25">
      <c r="Y59527" s="176"/>
    </row>
    <row r="59528" spans="25:25">
      <c r="Y59528" s="176"/>
    </row>
    <row r="59529" spans="25:25">
      <c r="Y59529" s="176"/>
    </row>
    <row r="59530" spans="25:25">
      <c r="Y59530" s="176"/>
    </row>
    <row r="59531" spans="25:25">
      <c r="Y59531" s="176"/>
    </row>
    <row r="59532" spans="25:25">
      <c r="Y59532" s="176"/>
    </row>
    <row r="59533" spans="25:25">
      <c r="Y59533" s="176"/>
    </row>
    <row r="59534" spans="25:25">
      <c r="Y59534" s="176"/>
    </row>
    <row r="59535" spans="25:25">
      <c r="Y59535" s="176"/>
    </row>
    <row r="59536" spans="25:25">
      <c r="Y59536" s="176"/>
    </row>
    <row r="59537" spans="25:25">
      <c r="Y59537" s="176"/>
    </row>
    <row r="59538" spans="25:25">
      <c r="Y59538" s="176"/>
    </row>
    <row r="59539" spans="25:25">
      <c r="Y59539" s="176"/>
    </row>
    <row r="59540" spans="25:25">
      <c r="Y59540" s="176"/>
    </row>
    <row r="59541" spans="25:25">
      <c r="Y59541" s="176"/>
    </row>
    <row r="59542" spans="25:25">
      <c r="Y59542" s="176"/>
    </row>
    <row r="59543" spans="25:25">
      <c r="Y59543" s="176"/>
    </row>
    <row r="59544" spans="25:25">
      <c r="Y59544" s="176"/>
    </row>
    <row r="59545" spans="25:25">
      <c r="Y59545" s="176"/>
    </row>
    <row r="59546" spans="25:25">
      <c r="Y59546" s="176"/>
    </row>
    <row r="59547" spans="25:25">
      <c r="Y59547" s="176"/>
    </row>
    <row r="59548" spans="25:25">
      <c r="Y59548" s="176"/>
    </row>
    <row r="59549" spans="25:25">
      <c r="Y59549" s="176"/>
    </row>
    <row r="59550" spans="25:25">
      <c r="Y59550" s="176"/>
    </row>
    <row r="59551" spans="25:25">
      <c r="Y59551" s="176"/>
    </row>
    <row r="59552" spans="25:25">
      <c r="Y59552" s="176"/>
    </row>
    <row r="59553" spans="25:25">
      <c r="Y59553" s="176"/>
    </row>
    <row r="59554" spans="25:25">
      <c r="Y59554" s="176"/>
    </row>
    <row r="59555" spans="25:25">
      <c r="Y59555" s="176"/>
    </row>
    <row r="59556" spans="25:25">
      <c r="Y59556" s="176"/>
    </row>
    <row r="59557" spans="25:25">
      <c r="Y59557" s="176"/>
    </row>
    <row r="59558" spans="25:25">
      <c r="Y59558" s="176"/>
    </row>
    <row r="59559" spans="25:25">
      <c r="Y59559" s="176"/>
    </row>
    <row r="59560" spans="25:25">
      <c r="Y59560" s="176"/>
    </row>
    <row r="59561" spans="25:25">
      <c r="Y59561" s="176"/>
    </row>
    <row r="59562" spans="25:25">
      <c r="Y59562" s="176"/>
    </row>
    <row r="59563" spans="25:25">
      <c r="Y59563" s="176"/>
    </row>
    <row r="59564" spans="25:25">
      <c r="Y59564" s="176"/>
    </row>
    <row r="59565" spans="25:25">
      <c r="Y59565" s="176"/>
    </row>
    <row r="59566" spans="25:25">
      <c r="Y59566" s="176"/>
    </row>
    <row r="59567" spans="25:25">
      <c r="Y59567" s="176"/>
    </row>
    <row r="59568" spans="25:25">
      <c r="Y59568" s="176"/>
    </row>
    <row r="59569" spans="25:25">
      <c r="Y59569" s="176"/>
    </row>
    <row r="59570" spans="25:25">
      <c r="Y59570" s="176"/>
    </row>
    <row r="59571" spans="25:25">
      <c r="Y59571" s="176"/>
    </row>
    <row r="59572" spans="25:25">
      <c r="Y59572" s="176"/>
    </row>
    <row r="59573" spans="25:25">
      <c r="Y59573" s="176"/>
    </row>
    <row r="59574" spans="25:25">
      <c r="Y59574" s="176"/>
    </row>
    <row r="59575" spans="25:25">
      <c r="Y59575" s="176"/>
    </row>
    <row r="59576" spans="25:25">
      <c r="Y59576" s="176"/>
    </row>
    <row r="59577" spans="25:25">
      <c r="Y59577" s="176"/>
    </row>
    <row r="59578" spans="25:25">
      <c r="Y59578" s="176"/>
    </row>
    <row r="59579" spans="25:25">
      <c r="Y59579" s="176"/>
    </row>
    <row r="59580" spans="25:25">
      <c r="Y59580" s="176"/>
    </row>
    <row r="59581" spans="25:25">
      <c r="Y59581" s="176"/>
    </row>
    <row r="59582" spans="25:25">
      <c r="Y59582" s="176"/>
    </row>
    <row r="59583" spans="25:25">
      <c r="Y59583" s="176"/>
    </row>
    <row r="59584" spans="25:25">
      <c r="Y59584" s="176"/>
    </row>
    <row r="59585" spans="25:25">
      <c r="Y59585" s="176"/>
    </row>
    <row r="59586" spans="25:25">
      <c r="Y59586" s="176"/>
    </row>
    <row r="59587" spans="25:25">
      <c r="Y59587" s="176"/>
    </row>
    <row r="59588" spans="25:25">
      <c r="Y59588" s="176"/>
    </row>
    <row r="59589" spans="25:25">
      <c r="Y59589" s="176"/>
    </row>
    <row r="59590" spans="25:25">
      <c r="Y59590" s="176"/>
    </row>
    <row r="59591" spans="25:25">
      <c r="Y59591" s="176"/>
    </row>
    <row r="59592" spans="25:25">
      <c r="Y59592" s="176"/>
    </row>
    <row r="59593" spans="25:25">
      <c r="Y59593" s="176"/>
    </row>
    <row r="59594" spans="25:25">
      <c r="Y59594" s="176"/>
    </row>
    <row r="59595" spans="25:25">
      <c r="Y59595" s="176"/>
    </row>
    <row r="59596" spans="25:25">
      <c r="Y59596" s="176"/>
    </row>
    <row r="59597" spans="25:25">
      <c r="Y59597" s="176"/>
    </row>
    <row r="59598" spans="25:25">
      <c r="Y59598" s="176"/>
    </row>
    <row r="59599" spans="25:25">
      <c r="Y59599" s="176"/>
    </row>
    <row r="59600" spans="25:25">
      <c r="Y59600" s="176"/>
    </row>
    <row r="59601" spans="25:25">
      <c r="Y59601" s="176"/>
    </row>
    <row r="59602" spans="25:25">
      <c r="Y59602" s="176"/>
    </row>
    <row r="59603" spans="25:25">
      <c r="Y59603" s="176"/>
    </row>
    <row r="59604" spans="25:25">
      <c r="Y59604" s="176"/>
    </row>
    <row r="59605" spans="25:25">
      <c r="Y59605" s="176"/>
    </row>
    <row r="59606" spans="25:25">
      <c r="Y59606" s="176"/>
    </row>
    <row r="59607" spans="25:25">
      <c r="Y59607" s="176"/>
    </row>
    <row r="59608" spans="25:25">
      <c r="Y59608" s="176"/>
    </row>
    <row r="59609" spans="25:25">
      <c r="Y59609" s="176"/>
    </row>
    <row r="59610" spans="25:25">
      <c r="Y59610" s="176"/>
    </row>
    <row r="59611" spans="25:25">
      <c r="Y59611" s="176"/>
    </row>
    <row r="59612" spans="25:25">
      <c r="Y59612" s="176"/>
    </row>
    <row r="59613" spans="25:25">
      <c r="Y59613" s="176"/>
    </row>
    <row r="59614" spans="25:25">
      <c r="Y59614" s="176"/>
    </row>
    <row r="59615" spans="25:25">
      <c r="Y59615" s="176"/>
    </row>
    <row r="59616" spans="25:25">
      <c r="Y59616" s="176"/>
    </row>
    <row r="59617" spans="25:25">
      <c r="Y59617" s="176"/>
    </row>
    <row r="59618" spans="25:25">
      <c r="Y59618" s="176"/>
    </row>
    <row r="59619" spans="25:25">
      <c r="Y59619" s="176"/>
    </row>
    <row r="59620" spans="25:25">
      <c r="Y59620" s="176"/>
    </row>
    <row r="59621" spans="25:25">
      <c r="Y59621" s="176"/>
    </row>
    <row r="59622" spans="25:25">
      <c r="Y59622" s="176"/>
    </row>
    <row r="59623" spans="25:25">
      <c r="Y59623" s="176"/>
    </row>
    <row r="59624" spans="25:25">
      <c r="Y59624" s="176"/>
    </row>
    <row r="59625" spans="25:25">
      <c r="Y59625" s="176"/>
    </row>
    <row r="59626" spans="25:25">
      <c r="Y59626" s="176"/>
    </row>
    <row r="59627" spans="25:25">
      <c r="Y59627" s="176"/>
    </row>
    <row r="59628" spans="25:25">
      <c r="Y59628" s="176"/>
    </row>
    <row r="59629" spans="25:25">
      <c r="Y59629" s="176"/>
    </row>
    <row r="59630" spans="25:25">
      <c r="Y59630" s="176"/>
    </row>
    <row r="59631" spans="25:25">
      <c r="Y59631" s="176"/>
    </row>
    <row r="59632" spans="25:25">
      <c r="Y59632" s="176"/>
    </row>
    <row r="59633" spans="25:25">
      <c r="Y59633" s="176"/>
    </row>
    <row r="59634" spans="25:25">
      <c r="Y59634" s="176"/>
    </row>
    <row r="59635" spans="25:25">
      <c r="Y59635" s="176"/>
    </row>
    <row r="59636" spans="25:25">
      <c r="Y59636" s="176"/>
    </row>
    <row r="59637" spans="25:25">
      <c r="Y59637" s="176"/>
    </row>
    <row r="59638" spans="25:25">
      <c r="Y59638" s="176"/>
    </row>
    <row r="59639" spans="25:25">
      <c r="Y59639" s="176"/>
    </row>
    <row r="59640" spans="25:25">
      <c r="Y59640" s="176"/>
    </row>
    <row r="59641" spans="25:25">
      <c r="Y59641" s="176"/>
    </row>
    <row r="59642" spans="25:25">
      <c r="Y59642" s="176"/>
    </row>
    <row r="59643" spans="25:25">
      <c r="Y59643" s="176"/>
    </row>
    <row r="59644" spans="25:25">
      <c r="Y59644" s="176"/>
    </row>
    <row r="59645" spans="25:25">
      <c r="Y59645" s="176"/>
    </row>
    <row r="59646" spans="25:25">
      <c r="Y59646" s="176"/>
    </row>
    <row r="59647" spans="25:25">
      <c r="Y59647" s="176"/>
    </row>
    <row r="59648" spans="25:25">
      <c r="Y59648" s="176"/>
    </row>
    <row r="59649" spans="25:25">
      <c r="Y59649" s="176"/>
    </row>
    <row r="59650" spans="25:25">
      <c r="Y59650" s="176"/>
    </row>
    <row r="59651" spans="25:25">
      <c r="Y59651" s="176"/>
    </row>
    <row r="59652" spans="25:25">
      <c r="Y59652" s="176"/>
    </row>
    <row r="59653" spans="25:25">
      <c r="Y59653" s="176"/>
    </row>
    <row r="59654" spans="25:25">
      <c r="Y59654" s="176"/>
    </row>
    <row r="59655" spans="25:25">
      <c r="Y59655" s="176"/>
    </row>
    <row r="59656" spans="25:25">
      <c r="Y59656" s="176"/>
    </row>
    <row r="59657" spans="25:25">
      <c r="Y59657" s="176"/>
    </row>
    <row r="59658" spans="25:25">
      <c r="Y59658" s="176"/>
    </row>
    <row r="59659" spans="25:25">
      <c r="Y59659" s="176"/>
    </row>
    <row r="59660" spans="25:25">
      <c r="Y59660" s="176"/>
    </row>
    <row r="59661" spans="25:25">
      <c r="Y59661" s="176"/>
    </row>
    <row r="59662" spans="25:25">
      <c r="Y59662" s="176"/>
    </row>
    <row r="59663" spans="25:25">
      <c r="Y59663" s="176"/>
    </row>
    <row r="59664" spans="25:25">
      <c r="Y59664" s="176"/>
    </row>
    <row r="59665" spans="25:25">
      <c r="Y59665" s="176"/>
    </row>
    <row r="59666" spans="25:25">
      <c r="Y59666" s="176"/>
    </row>
    <row r="59667" spans="25:25">
      <c r="Y59667" s="176"/>
    </row>
    <row r="59668" spans="25:25">
      <c r="Y59668" s="176"/>
    </row>
    <row r="59669" spans="25:25">
      <c r="Y59669" s="176"/>
    </row>
    <row r="59670" spans="25:25">
      <c r="Y59670" s="176"/>
    </row>
    <row r="59671" spans="25:25">
      <c r="Y59671" s="176"/>
    </row>
    <row r="59672" spans="25:25">
      <c r="Y59672" s="176"/>
    </row>
    <row r="59673" spans="25:25">
      <c r="Y59673" s="176"/>
    </row>
    <row r="59674" spans="25:25">
      <c r="Y59674" s="176"/>
    </row>
    <row r="59675" spans="25:25">
      <c r="Y59675" s="176"/>
    </row>
    <row r="59676" spans="25:25">
      <c r="Y59676" s="176"/>
    </row>
    <row r="59677" spans="25:25">
      <c r="Y59677" s="176"/>
    </row>
    <row r="59678" spans="25:25">
      <c r="Y59678" s="176"/>
    </row>
    <row r="59679" spans="25:25">
      <c r="Y59679" s="176"/>
    </row>
    <row r="59680" spans="25:25">
      <c r="Y59680" s="176"/>
    </row>
    <row r="59681" spans="25:25">
      <c r="Y59681" s="176"/>
    </row>
    <row r="59682" spans="25:25">
      <c r="Y59682" s="176"/>
    </row>
    <row r="59683" spans="25:25">
      <c r="Y59683" s="176"/>
    </row>
    <row r="59684" spans="25:25">
      <c r="Y59684" s="176"/>
    </row>
    <row r="59685" spans="25:25">
      <c r="Y59685" s="176"/>
    </row>
    <row r="59686" spans="25:25">
      <c r="Y59686" s="176"/>
    </row>
    <row r="59687" spans="25:25">
      <c r="Y59687" s="176"/>
    </row>
    <row r="59688" spans="25:25">
      <c r="Y59688" s="176"/>
    </row>
    <row r="59689" spans="25:25">
      <c r="Y59689" s="176"/>
    </row>
    <row r="59690" spans="25:25">
      <c r="Y59690" s="176"/>
    </row>
    <row r="59691" spans="25:25">
      <c r="Y59691" s="176"/>
    </row>
    <row r="59692" spans="25:25">
      <c r="Y59692" s="176"/>
    </row>
    <row r="59693" spans="25:25">
      <c r="Y59693" s="176"/>
    </row>
    <row r="59694" spans="25:25">
      <c r="Y59694" s="176"/>
    </row>
    <row r="59695" spans="25:25">
      <c r="Y59695" s="176"/>
    </row>
    <row r="59696" spans="25:25">
      <c r="Y59696" s="176"/>
    </row>
    <row r="59697" spans="25:25">
      <c r="Y59697" s="176"/>
    </row>
    <row r="59698" spans="25:25">
      <c r="Y59698" s="176"/>
    </row>
    <row r="59699" spans="25:25">
      <c r="Y59699" s="176"/>
    </row>
    <row r="59700" spans="25:25">
      <c r="Y59700" s="176"/>
    </row>
    <row r="59701" spans="25:25">
      <c r="Y59701" s="176"/>
    </row>
    <row r="59702" spans="25:25">
      <c r="Y59702" s="176"/>
    </row>
    <row r="59703" spans="25:25">
      <c r="Y59703" s="176"/>
    </row>
    <row r="59704" spans="25:25">
      <c r="Y59704" s="176"/>
    </row>
    <row r="59705" spans="25:25">
      <c r="Y59705" s="176"/>
    </row>
    <row r="59706" spans="25:25">
      <c r="Y59706" s="176"/>
    </row>
    <row r="59707" spans="25:25">
      <c r="Y59707" s="176"/>
    </row>
    <row r="59708" spans="25:25">
      <c r="Y59708" s="176"/>
    </row>
    <row r="59709" spans="25:25">
      <c r="Y59709" s="176"/>
    </row>
    <row r="59710" spans="25:25">
      <c r="Y59710" s="176"/>
    </row>
    <row r="59711" spans="25:25">
      <c r="Y59711" s="176"/>
    </row>
    <row r="59712" spans="25:25">
      <c r="Y59712" s="176"/>
    </row>
    <row r="59713" spans="25:25">
      <c r="Y59713" s="176"/>
    </row>
    <row r="59714" spans="25:25">
      <c r="Y59714" s="176"/>
    </row>
    <row r="59715" spans="25:25">
      <c r="Y59715" s="176"/>
    </row>
    <row r="59716" spans="25:25">
      <c r="Y59716" s="176"/>
    </row>
    <row r="59717" spans="25:25">
      <c r="Y59717" s="176"/>
    </row>
    <row r="59718" spans="25:25">
      <c r="Y59718" s="176"/>
    </row>
    <row r="59719" spans="25:25">
      <c r="Y59719" s="176"/>
    </row>
    <row r="59720" spans="25:25">
      <c r="Y59720" s="176"/>
    </row>
    <row r="59721" spans="25:25">
      <c r="Y59721" s="176"/>
    </row>
    <row r="59722" spans="25:25">
      <c r="Y59722" s="176"/>
    </row>
    <row r="59723" spans="25:25">
      <c r="Y59723" s="176"/>
    </row>
    <row r="59724" spans="25:25">
      <c r="Y59724" s="176"/>
    </row>
    <row r="59725" spans="25:25">
      <c r="Y59725" s="176"/>
    </row>
    <row r="59726" spans="25:25">
      <c r="Y59726" s="176"/>
    </row>
    <row r="59727" spans="25:25">
      <c r="Y59727" s="176"/>
    </row>
    <row r="59728" spans="25:25">
      <c r="Y59728" s="176"/>
    </row>
    <row r="59729" spans="25:25">
      <c r="Y59729" s="176"/>
    </row>
    <row r="59730" spans="25:25">
      <c r="Y59730" s="176"/>
    </row>
    <row r="59731" spans="25:25">
      <c r="Y59731" s="176"/>
    </row>
    <row r="59732" spans="25:25">
      <c r="Y59732" s="176"/>
    </row>
    <row r="59733" spans="25:25">
      <c r="Y59733" s="176"/>
    </row>
    <row r="59734" spans="25:25">
      <c r="Y59734" s="176"/>
    </row>
    <row r="59735" spans="25:25">
      <c r="Y59735" s="176"/>
    </row>
    <row r="59736" spans="25:25">
      <c r="Y59736" s="176"/>
    </row>
    <row r="59737" spans="25:25">
      <c r="Y59737" s="176"/>
    </row>
    <row r="59738" spans="25:25">
      <c r="Y59738" s="176"/>
    </row>
    <row r="59739" spans="25:25">
      <c r="Y59739" s="176"/>
    </row>
    <row r="59740" spans="25:25">
      <c r="Y59740" s="176"/>
    </row>
    <row r="59741" spans="25:25">
      <c r="Y59741" s="176"/>
    </row>
    <row r="59742" spans="25:25">
      <c r="Y59742" s="176"/>
    </row>
    <row r="59743" spans="25:25">
      <c r="Y59743" s="176"/>
    </row>
    <row r="59744" spans="25:25">
      <c r="Y59744" s="176"/>
    </row>
    <row r="59745" spans="25:25">
      <c r="Y59745" s="176"/>
    </row>
    <row r="59746" spans="25:25">
      <c r="Y59746" s="176"/>
    </row>
    <row r="59747" spans="25:25">
      <c r="Y59747" s="176"/>
    </row>
    <row r="59748" spans="25:25">
      <c r="Y59748" s="176"/>
    </row>
    <row r="59749" spans="25:25">
      <c r="Y59749" s="176"/>
    </row>
    <row r="59750" spans="25:25">
      <c r="Y59750" s="176"/>
    </row>
    <row r="59751" spans="25:25">
      <c r="Y59751" s="176"/>
    </row>
    <row r="59752" spans="25:25">
      <c r="Y59752" s="176"/>
    </row>
    <row r="59753" spans="25:25">
      <c r="Y59753" s="176"/>
    </row>
    <row r="59754" spans="25:25">
      <c r="Y59754" s="176"/>
    </row>
    <row r="59755" spans="25:25">
      <c r="Y59755" s="176"/>
    </row>
    <row r="59756" spans="25:25">
      <c r="Y59756" s="176"/>
    </row>
    <row r="59757" spans="25:25">
      <c r="Y59757" s="176"/>
    </row>
    <row r="59758" spans="25:25">
      <c r="Y59758" s="176"/>
    </row>
    <row r="59759" spans="25:25">
      <c r="Y59759" s="176"/>
    </row>
    <row r="59760" spans="25:25">
      <c r="Y59760" s="176"/>
    </row>
    <row r="59761" spans="25:25">
      <c r="Y59761" s="176"/>
    </row>
    <row r="59762" spans="25:25">
      <c r="Y59762" s="176"/>
    </row>
    <row r="59763" spans="25:25">
      <c r="Y59763" s="176"/>
    </row>
    <row r="59764" spans="25:25">
      <c r="Y59764" s="176"/>
    </row>
    <row r="59765" spans="25:25">
      <c r="Y59765" s="176"/>
    </row>
    <row r="59766" spans="25:25">
      <c r="Y59766" s="176"/>
    </row>
    <row r="59767" spans="25:25">
      <c r="Y59767" s="176"/>
    </row>
    <row r="59768" spans="25:25">
      <c r="Y59768" s="176"/>
    </row>
    <row r="59769" spans="25:25">
      <c r="Y59769" s="176"/>
    </row>
    <row r="59770" spans="25:25">
      <c r="Y59770" s="176"/>
    </row>
    <row r="59771" spans="25:25">
      <c r="Y59771" s="176"/>
    </row>
    <row r="59772" spans="25:25">
      <c r="Y59772" s="176"/>
    </row>
    <row r="59773" spans="25:25">
      <c r="Y59773" s="176"/>
    </row>
    <row r="59774" spans="25:25">
      <c r="Y59774" s="176"/>
    </row>
    <row r="59775" spans="25:25">
      <c r="Y59775" s="176"/>
    </row>
    <row r="59776" spans="25:25">
      <c r="Y59776" s="176"/>
    </row>
    <row r="59777" spans="25:25">
      <c r="Y59777" s="176"/>
    </row>
    <row r="59778" spans="25:25">
      <c r="Y59778" s="176"/>
    </row>
    <row r="59779" spans="25:25">
      <c r="Y59779" s="176"/>
    </row>
    <row r="59780" spans="25:25">
      <c r="Y59780" s="176"/>
    </row>
    <row r="59781" spans="25:25">
      <c r="Y59781" s="176"/>
    </row>
    <row r="59782" spans="25:25">
      <c r="Y59782" s="176"/>
    </row>
    <row r="59783" spans="25:25">
      <c r="Y59783" s="176"/>
    </row>
    <row r="59784" spans="25:25">
      <c r="Y59784" s="176"/>
    </row>
    <row r="59785" spans="25:25">
      <c r="Y59785" s="176"/>
    </row>
    <row r="59786" spans="25:25">
      <c r="Y59786" s="176"/>
    </row>
    <row r="59787" spans="25:25">
      <c r="Y59787" s="176"/>
    </row>
    <row r="59788" spans="25:25">
      <c r="Y59788" s="176"/>
    </row>
    <row r="59789" spans="25:25">
      <c r="Y59789" s="176"/>
    </row>
    <row r="59790" spans="25:25">
      <c r="Y59790" s="176"/>
    </row>
    <row r="59791" spans="25:25">
      <c r="Y59791" s="176"/>
    </row>
    <row r="59792" spans="25:25">
      <c r="Y59792" s="176"/>
    </row>
    <row r="59793" spans="25:25">
      <c r="Y59793" s="176"/>
    </row>
    <row r="59794" spans="25:25">
      <c r="Y59794" s="176"/>
    </row>
    <row r="59795" spans="25:25">
      <c r="Y59795" s="176"/>
    </row>
    <row r="59796" spans="25:25">
      <c r="Y59796" s="176"/>
    </row>
    <row r="59797" spans="25:25">
      <c r="Y59797" s="176"/>
    </row>
    <row r="59798" spans="25:25">
      <c r="Y59798" s="176"/>
    </row>
    <row r="59799" spans="25:25">
      <c r="Y59799" s="176"/>
    </row>
    <row r="59800" spans="25:25">
      <c r="Y59800" s="176"/>
    </row>
    <row r="59801" spans="25:25">
      <c r="Y59801" s="176"/>
    </row>
    <row r="59802" spans="25:25">
      <c r="Y59802" s="176"/>
    </row>
    <row r="59803" spans="25:25">
      <c r="Y59803" s="176"/>
    </row>
    <row r="59804" spans="25:25">
      <c r="Y59804" s="176"/>
    </row>
    <row r="59805" spans="25:25">
      <c r="Y59805" s="176"/>
    </row>
    <row r="59806" spans="25:25">
      <c r="Y59806" s="176"/>
    </row>
    <row r="59807" spans="25:25">
      <c r="Y59807" s="176"/>
    </row>
    <row r="59808" spans="25:25">
      <c r="Y59808" s="176"/>
    </row>
    <row r="59809" spans="25:25">
      <c r="Y59809" s="176"/>
    </row>
    <row r="59810" spans="25:25">
      <c r="Y59810" s="176"/>
    </row>
    <row r="59811" spans="25:25">
      <c r="Y59811" s="176"/>
    </row>
    <row r="59812" spans="25:25">
      <c r="Y59812" s="176"/>
    </row>
    <row r="59813" spans="25:25">
      <c r="Y59813" s="176"/>
    </row>
    <row r="59814" spans="25:25">
      <c r="Y59814" s="176"/>
    </row>
    <row r="59815" spans="25:25">
      <c r="Y59815" s="176"/>
    </row>
    <row r="59816" spans="25:25">
      <c r="Y59816" s="176"/>
    </row>
    <row r="59817" spans="25:25">
      <c r="Y59817" s="176"/>
    </row>
    <row r="59818" spans="25:25">
      <c r="Y59818" s="176"/>
    </row>
    <row r="59819" spans="25:25">
      <c r="Y59819" s="176"/>
    </row>
    <row r="59820" spans="25:25">
      <c r="Y59820" s="176"/>
    </row>
    <row r="59821" spans="25:25">
      <c r="Y59821" s="176"/>
    </row>
    <row r="59822" spans="25:25">
      <c r="Y59822" s="176"/>
    </row>
    <row r="59823" spans="25:25">
      <c r="Y59823" s="176"/>
    </row>
    <row r="59824" spans="25:25">
      <c r="Y59824" s="176"/>
    </row>
    <row r="59825" spans="25:25">
      <c r="Y59825" s="176"/>
    </row>
    <row r="59826" spans="25:25">
      <c r="Y59826" s="176"/>
    </row>
    <row r="59827" spans="25:25">
      <c r="Y59827" s="176"/>
    </row>
    <row r="59828" spans="25:25">
      <c r="Y59828" s="176"/>
    </row>
    <row r="59829" spans="25:25">
      <c r="Y59829" s="176"/>
    </row>
    <row r="59830" spans="25:25">
      <c r="Y59830" s="176"/>
    </row>
    <row r="59831" spans="25:25">
      <c r="Y59831" s="176"/>
    </row>
    <row r="59832" spans="25:25">
      <c r="Y59832" s="176"/>
    </row>
    <row r="59833" spans="25:25">
      <c r="Y59833" s="176"/>
    </row>
    <row r="59834" spans="25:25">
      <c r="Y59834" s="176"/>
    </row>
    <row r="59835" spans="25:25">
      <c r="Y59835" s="176"/>
    </row>
    <row r="59836" spans="25:25">
      <c r="Y59836" s="176"/>
    </row>
    <row r="59837" spans="25:25">
      <c r="Y59837" s="176"/>
    </row>
    <row r="59838" spans="25:25">
      <c r="Y59838" s="176"/>
    </row>
    <row r="59839" spans="25:25">
      <c r="Y59839" s="176"/>
    </row>
    <row r="59840" spans="25:25">
      <c r="Y59840" s="176"/>
    </row>
    <row r="59841" spans="25:25">
      <c r="Y59841" s="176"/>
    </row>
    <row r="59842" spans="25:25">
      <c r="Y59842" s="176"/>
    </row>
    <row r="59843" spans="25:25">
      <c r="Y59843" s="176"/>
    </row>
    <row r="59844" spans="25:25">
      <c r="Y59844" s="176"/>
    </row>
    <row r="59845" spans="25:25">
      <c r="Y59845" s="176"/>
    </row>
    <row r="59846" spans="25:25">
      <c r="Y59846" s="176"/>
    </row>
    <row r="59847" spans="25:25">
      <c r="Y59847" s="176"/>
    </row>
    <row r="59848" spans="25:25">
      <c r="Y59848" s="176"/>
    </row>
    <row r="59849" spans="25:25">
      <c r="Y59849" s="176"/>
    </row>
    <row r="59850" spans="25:25">
      <c r="Y59850" s="176"/>
    </row>
    <row r="59851" spans="25:25">
      <c r="Y59851" s="176"/>
    </row>
    <row r="59852" spans="25:25">
      <c r="Y59852" s="176"/>
    </row>
    <row r="59853" spans="25:25">
      <c r="Y59853" s="176"/>
    </row>
    <row r="59854" spans="25:25">
      <c r="Y59854" s="176"/>
    </row>
    <row r="59855" spans="25:25">
      <c r="Y59855" s="176"/>
    </row>
    <row r="59856" spans="25:25">
      <c r="Y59856" s="176"/>
    </row>
    <row r="59857" spans="25:25">
      <c r="Y59857" s="176"/>
    </row>
    <row r="59858" spans="25:25">
      <c r="Y59858" s="176"/>
    </row>
    <row r="59859" spans="25:25">
      <c r="Y59859" s="176"/>
    </row>
    <row r="59860" spans="25:25">
      <c r="Y59860" s="176"/>
    </row>
    <row r="59861" spans="25:25">
      <c r="Y59861" s="176"/>
    </row>
    <row r="59862" spans="25:25">
      <c r="Y59862" s="176"/>
    </row>
    <row r="59863" spans="25:25">
      <c r="Y59863" s="176"/>
    </row>
    <row r="59864" spans="25:25">
      <c r="Y59864" s="176"/>
    </row>
    <row r="59865" spans="25:25">
      <c r="Y59865" s="176"/>
    </row>
    <row r="59866" spans="25:25">
      <c r="Y59866" s="176"/>
    </row>
    <row r="59867" spans="25:25">
      <c r="Y59867" s="176"/>
    </row>
    <row r="59868" spans="25:25">
      <c r="Y59868" s="176"/>
    </row>
    <row r="59869" spans="25:25">
      <c r="Y59869" s="176"/>
    </row>
    <row r="59870" spans="25:25">
      <c r="Y59870" s="176"/>
    </row>
    <row r="59871" spans="25:25">
      <c r="Y59871" s="176"/>
    </row>
    <row r="59872" spans="25:25">
      <c r="Y59872" s="176"/>
    </row>
    <row r="59873" spans="25:25">
      <c r="Y59873" s="176"/>
    </row>
    <row r="59874" spans="25:25">
      <c r="Y59874" s="176"/>
    </row>
    <row r="59875" spans="25:25">
      <c r="Y59875" s="176"/>
    </row>
    <row r="59876" spans="25:25">
      <c r="Y59876" s="176"/>
    </row>
    <row r="59877" spans="25:25">
      <c r="Y59877" s="176"/>
    </row>
    <row r="59878" spans="25:25">
      <c r="Y59878" s="176"/>
    </row>
    <row r="59879" spans="25:25">
      <c r="Y59879" s="176"/>
    </row>
    <row r="59880" spans="25:25">
      <c r="Y59880" s="176"/>
    </row>
    <row r="59881" spans="25:25">
      <c r="Y59881" s="176"/>
    </row>
    <row r="59882" spans="25:25">
      <c r="Y59882" s="176"/>
    </row>
    <row r="59883" spans="25:25">
      <c r="Y59883" s="176"/>
    </row>
    <row r="59884" spans="25:25">
      <c r="Y59884" s="176"/>
    </row>
    <row r="59885" spans="25:25">
      <c r="Y59885" s="176"/>
    </row>
    <row r="59886" spans="25:25">
      <c r="Y59886" s="176"/>
    </row>
    <row r="59887" spans="25:25">
      <c r="Y59887" s="176"/>
    </row>
    <row r="59888" spans="25:25">
      <c r="Y59888" s="176"/>
    </row>
    <row r="59889" spans="25:25">
      <c r="Y59889" s="176"/>
    </row>
    <row r="59890" spans="25:25">
      <c r="Y59890" s="176"/>
    </row>
    <row r="59891" spans="25:25">
      <c r="Y59891" s="176"/>
    </row>
    <row r="59892" spans="25:25">
      <c r="Y59892" s="176"/>
    </row>
    <row r="59893" spans="25:25">
      <c r="Y59893" s="176"/>
    </row>
    <row r="59894" spans="25:25">
      <c r="Y59894" s="176"/>
    </row>
    <row r="59895" spans="25:25">
      <c r="Y59895" s="176"/>
    </row>
    <row r="59896" spans="25:25">
      <c r="Y59896" s="176"/>
    </row>
    <row r="59897" spans="25:25">
      <c r="Y59897" s="176"/>
    </row>
    <row r="59898" spans="25:25">
      <c r="Y59898" s="176"/>
    </row>
    <row r="59899" spans="25:25">
      <c r="Y59899" s="176"/>
    </row>
    <row r="59900" spans="25:25">
      <c r="Y59900" s="176"/>
    </row>
    <row r="59901" spans="25:25">
      <c r="Y59901" s="176"/>
    </row>
    <row r="59902" spans="25:25">
      <c r="Y59902" s="176"/>
    </row>
    <row r="59903" spans="25:25">
      <c r="Y59903" s="176"/>
    </row>
    <row r="59904" spans="25:25">
      <c r="Y59904" s="176"/>
    </row>
    <row r="59905" spans="25:25">
      <c r="Y59905" s="176"/>
    </row>
    <row r="59906" spans="25:25">
      <c r="Y59906" s="176"/>
    </row>
    <row r="59907" spans="25:25">
      <c r="Y59907" s="176"/>
    </row>
    <row r="59908" spans="25:25">
      <c r="Y59908" s="176"/>
    </row>
    <row r="59909" spans="25:25">
      <c r="Y59909" s="176"/>
    </row>
    <row r="59910" spans="25:25">
      <c r="Y59910" s="176"/>
    </row>
    <row r="59911" spans="25:25">
      <c r="Y59911" s="176"/>
    </row>
    <row r="59912" spans="25:25">
      <c r="Y59912" s="176"/>
    </row>
    <row r="59913" spans="25:25">
      <c r="Y59913" s="176"/>
    </row>
    <row r="59914" spans="25:25">
      <c r="Y59914" s="176"/>
    </row>
    <row r="59915" spans="25:25">
      <c r="Y59915" s="176"/>
    </row>
    <row r="59916" spans="25:25">
      <c r="Y59916" s="176"/>
    </row>
    <row r="59917" spans="25:25">
      <c r="Y59917" s="176"/>
    </row>
    <row r="59918" spans="25:25">
      <c r="Y59918" s="176"/>
    </row>
    <row r="59919" spans="25:25">
      <c r="Y59919" s="176"/>
    </row>
    <row r="59920" spans="25:25">
      <c r="Y59920" s="176"/>
    </row>
    <row r="59921" spans="25:25">
      <c r="Y59921" s="176"/>
    </row>
    <row r="59922" spans="25:25">
      <c r="Y59922" s="176"/>
    </row>
    <row r="59923" spans="25:25">
      <c r="Y59923" s="176"/>
    </row>
    <row r="59924" spans="25:25">
      <c r="Y59924" s="176"/>
    </row>
    <row r="59925" spans="25:25">
      <c r="Y59925" s="176"/>
    </row>
    <row r="59926" spans="25:25">
      <c r="Y59926" s="176"/>
    </row>
    <row r="59927" spans="25:25">
      <c r="Y59927" s="176"/>
    </row>
    <row r="59928" spans="25:25">
      <c r="Y59928" s="176"/>
    </row>
    <row r="59929" spans="25:25">
      <c r="Y59929" s="176"/>
    </row>
    <row r="59930" spans="25:25">
      <c r="Y59930" s="176"/>
    </row>
    <row r="59931" spans="25:25">
      <c r="Y59931" s="176"/>
    </row>
    <row r="59932" spans="25:25">
      <c r="Y59932" s="176"/>
    </row>
    <row r="59933" spans="25:25">
      <c r="Y59933" s="176"/>
    </row>
    <row r="59934" spans="25:25">
      <c r="Y59934" s="176"/>
    </row>
    <row r="59935" spans="25:25">
      <c r="Y59935" s="176"/>
    </row>
    <row r="59936" spans="25:25">
      <c r="Y59936" s="176"/>
    </row>
    <row r="59937" spans="25:25">
      <c r="Y59937" s="176"/>
    </row>
    <row r="59938" spans="25:25">
      <c r="Y59938" s="176"/>
    </row>
    <row r="59939" spans="25:25">
      <c r="Y59939" s="176"/>
    </row>
    <row r="59940" spans="25:25">
      <c r="Y59940" s="176"/>
    </row>
    <row r="59941" spans="25:25">
      <c r="Y59941" s="176"/>
    </row>
    <row r="59942" spans="25:25">
      <c r="Y59942" s="176"/>
    </row>
    <row r="59943" spans="25:25">
      <c r="Y59943" s="176"/>
    </row>
    <row r="59944" spans="25:25">
      <c r="Y59944" s="176"/>
    </row>
    <row r="59945" spans="25:25">
      <c r="Y59945" s="176"/>
    </row>
    <row r="59946" spans="25:25">
      <c r="Y59946" s="176"/>
    </row>
    <row r="59947" spans="25:25">
      <c r="Y59947" s="176"/>
    </row>
    <row r="59948" spans="25:25">
      <c r="Y59948" s="176"/>
    </row>
    <row r="59949" spans="25:25">
      <c r="Y59949" s="176"/>
    </row>
    <row r="59950" spans="25:25">
      <c r="Y59950" s="176"/>
    </row>
    <row r="59951" spans="25:25">
      <c r="Y59951" s="176"/>
    </row>
    <row r="59952" spans="25:25">
      <c r="Y59952" s="176"/>
    </row>
    <row r="59953" spans="25:25">
      <c r="Y59953" s="176"/>
    </row>
    <row r="59954" spans="25:25">
      <c r="Y59954" s="176"/>
    </row>
    <row r="59955" spans="25:25">
      <c r="Y59955" s="176"/>
    </row>
    <row r="59956" spans="25:25">
      <c r="Y59956" s="176"/>
    </row>
    <row r="59957" spans="25:25">
      <c r="Y59957" s="176"/>
    </row>
    <row r="59958" spans="25:25">
      <c r="Y59958" s="176"/>
    </row>
    <row r="59959" spans="25:25">
      <c r="Y59959" s="176"/>
    </row>
    <row r="59960" spans="25:25">
      <c r="Y59960" s="176"/>
    </row>
    <row r="59961" spans="25:25">
      <c r="Y59961" s="176"/>
    </row>
    <row r="59962" spans="25:25">
      <c r="Y59962" s="176"/>
    </row>
    <row r="59963" spans="25:25">
      <c r="Y59963" s="176"/>
    </row>
    <row r="59964" spans="25:25">
      <c r="Y59964" s="176"/>
    </row>
    <row r="59965" spans="25:25">
      <c r="Y59965" s="176"/>
    </row>
    <row r="59966" spans="25:25">
      <c r="Y59966" s="176"/>
    </row>
    <row r="59967" spans="25:25">
      <c r="Y59967" s="176"/>
    </row>
    <row r="59968" spans="25:25">
      <c r="Y59968" s="176"/>
    </row>
    <row r="59969" spans="25:25">
      <c r="Y59969" s="176"/>
    </row>
    <row r="59970" spans="25:25">
      <c r="Y59970" s="176"/>
    </row>
    <row r="59971" spans="25:25">
      <c r="Y59971" s="176"/>
    </row>
    <row r="59972" spans="25:25">
      <c r="Y59972" s="176"/>
    </row>
    <row r="59973" spans="25:25">
      <c r="Y59973" s="176"/>
    </row>
    <row r="59974" spans="25:25">
      <c r="Y59974" s="176"/>
    </row>
    <row r="59975" spans="25:25">
      <c r="Y59975" s="176"/>
    </row>
    <row r="59976" spans="25:25">
      <c r="Y59976" s="176"/>
    </row>
    <row r="59977" spans="25:25">
      <c r="Y59977" s="176"/>
    </row>
    <row r="59978" spans="25:25">
      <c r="Y59978" s="176"/>
    </row>
    <row r="59979" spans="25:25">
      <c r="Y59979" s="176"/>
    </row>
    <row r="59980" spans="25:25">
      <c r="Y59980" s="176"/>
    </row>
    <row r="59981" spans="25:25">
      <c r="Y59981" s="176"/>
    </row>
    <row r="59982" spans="25:25">
      <c r="Y59982" s="176"/>
    </row>
    <row r="59983" spans="25:25">
      <c r="Y59983" s="176"/>
    </row>
    <row r="59984" spans="25:25">
      <c r="Y59984" s="176"/>
    </row>
    <row r="59985" spans="25:25">
      <c r="Y59985" s="176"/>
    </row>
    <row r="59986" spans="25:25">
      <c r="Y59986" s="176"/>
    </row>
    <row r="59987" spans="25:25">
      <c r="Y59987" s="176"/>
    </row>
    <row r="59988" spans="25:25">
      <c r="Y59988" s="176"/>
    </row>
    <row r="59989" spans="25:25">
      <c r="Y59989" s="176"/>
    </row>
    <row r="59990" spans="25:25">
      <c r="Y59990" s="176"/>
    </row>
    <row r="59991" spans="25:25">
      <c r="Y59991" s="176"/>
    </row>
    <row r="59992" spans="25:25">
      <c r="Y59992" s="176"/>
    </row>
    <row r="59993" spans="25:25">
      <c r="Y59993" s="176"/>
    </row>
    <row r="59994" spans="25:25">
      <c r="Y59994" s="176"/>
    </row>
    <row r="59995" spans="25:25">
      <c r="Y59995" s="176"/>
    </row>
    <row r="59996" spans="25:25">
      <c r="Y59996" s="176"/>
    </row>
    <row r="59997" spans="25:25">
      <c r="Y59997" s="176"/>
    </row>
    <row r="59998" spans="25:25">
      <c r="Y59998" s="176"/>
    </row>
    <row r="59999" spans="25:25">
      <c r="Y59999" s="176"/>
    </row>
    <row r="60000" spans="25:25">
      <c r="Y60000" s="176"/>
    </row>
    <row r="60001" spans="25:25">
      <c r="Y60001" s="176"/>
    </row>
    <row r="60002" spans="25:25">
      <c r="Y60002" s="176"/>
    </row>
    <row r="60003" spans="25:25">
      <c r="Y60003" s="176"/>
    </row>
    <row r="60004" spans="25:25">
      <c r="Y60004" s="176"/>
    </row>
    <row r="60005" spans="25:25">
      <c r="Y60005" s="176"/>
    </row>
    <row r="60006" spans="25:25">
      <c r="Y60006" s="176"/>
    </row>
    <row r="60007" spans="25:25">
      <c r="Y60007" s="176"/>
    </row>
    <row r="60008" spans="25:25">
      <c r="Y60008" s="176"/>
    </row>
    <row r="60009" spans="25:25">
      <c r="Y60009" s="176"/>
    </row>
    <row r="60010" spans="25:25">
      <c r="Y60010" s="176"/>
    </row>
    <row r="60011" spans="25:25">
      <c r="Y60011" s="176"/>
    </row>
    <row r="60012" spans="25:25">
      <c r="Y60012" s="176"/>
    </row>
    <row r="60013" spans="25:25">
      <c r="Y60013" s="176"/>
    </row>
    <row r="60014" spans="25:25">
      <c r="Y60014" s="176"/>
    </row>
    <row r="60015" spans="25:25">
      <c r="Y60015" s="176"/>
    </row>
    <row r="60016" spans="25:25">
      <c r="Y60016" s="176"/>
    </row>
    <row r="60017" spans="25:25">
      <c r="Y60017" s="176"/>
    </row>
    <row r="60018" spans="25:25">
      <c r="Y60018" s="176"/>
    </row>
    <row r="60019" spans="25:25">
      <c r="Y60019" s="176"/>
    </row>
    <row r="60020" spans="25:25">
      <c r="Y60020" s="176"/>
    </row>
    <row r="60021" spans="25:25">
      <c r="Y60021" s="176"/>
    </row>
    <row r="60022" spans="25:25">
      <c r="Y60022" s="176"/>
    </row>
    <row r="60023" spans="25:25">
      <c r="Y60023" s="176"/>
    </row>
    <row r="60024" spans="25:25">
      <c r="Y60024" s="176"/>
    </row>
    <row r="60025" spans="25:25">
      <c r="Y60025" s="176"/>
    </row>
    <row r="60026" spans="25:25">
      <c r="Y60026" s="176"/>
    </row>
    <row r="60027" spans="25:25">
      <c r="Y60027" s="176"/>
    </row>
    <row r="60028" spans="25:25">
      <c r="Y60028" s="176"/>
    </row>
    <row r="60029" spans="25:25">
      <c r="Y60029" s="176"/>
    </row>
    <row r="60030" spans="25:25">
      <c r="Y60030" s="176"/>
    </row>
    <row r="60031" spans="25:25">
      <c r="Y60031" s="176"/>
    </row>
    <row r="60032" spans="25:25">
      <c r="Y60032" s="176"/>
    </row>
    <row r="60033" spans="25:25">
      <c r="Y60033" s="176"/>
    </row>
    <row r="60034" spans="25:25">
      <c r="Y60034" s="176"/>
    </row>
    <row r="60035" spans="25:25">
      <c r="Y60035" s="176"/>
    </row>
    <row r="60036" spans="25:25">
      <c r="Y60036" s="176"/>
    </row>
    <row r="60037" spans="25:25">
      <c r="Y60037" s="176"/>
    </row>
    <row r="60038" spans="25:25">
      <c r="Y60038" s="176"/>
    </row>
    <row r="60039" spans="25:25">
      <c r="Y60039" s="176"/>
    </row>
    <row r="60040" spans="25:25">
      <c r="Y60040" s="176"/>
    </row>
    <row r="60041" spans="25:25">
      <c r="Y60041" s="176"/>
    </row>
    <row r="60042" spans="25:25">
      <c r="Y60042" s="176"/>
    </row>
    <row r="60043" spans="25:25">
      <c r="Y60043" s="176"/>
    </row>
    <row r="60044" spans="25:25">
      <c r="Y60044" s="176"/>
    </row>
    <row r="60045" spans="25:25">
      <c r="Y60045" s="176"/>
    </row>
    <row r="60046" spans="25:25">
      <c r="Y60046" s="176"/>
    </row>
    <row r="60047" spans="25:25">
      <c r="Y60047" s="176"/>
    </row>
    <row r="60048" spans="25:25">
      <c r="Y60048" s="176"/>
    </row>
    <row r="60049" spans="25:25">
      <c r="Y60049" s="176"/>
    </row>
    <row r="60050" spans="25:25">
      <c r="Y60050" s="176"/>
    </row>
    <row r="60051" spans="25:25">
      <c r="Y60051" s="176"/>
    </row>
    <row r="60052" spans="25:25">
      <c r="Y60052" s="176"/>
    </row>
    <row r="60053" spans="25:25">
      <c r="Y60053" s="176"/>
    </row>
    <row r="60054" spans="25:25">
      <c r="Y60054" s="176"/>
    </row>
    <row r="60055" spans="25:25">
      <c r="Y60055" s="176"/>
    </row>
    <row r="60056" spans="25:25">
      <c r="Y60056" s="176"/>
    </row>
    <row r="60057" spans="25:25">
      <c r="Y60057" s="176"/>
    </row>
    <row r="60058" spans="25:25">
      <c r="Y60058" s="176"/>
    </row>
    <row r="60059" spans="25:25">
      <c r="Y60059" s="176"/>
    </row>
    <row r="60060" spans="25:25">
      <c r="Y60060" s="176"/>
    </row>
    <row r="60061" spans="25:25">
      <c r="Y60061" s="176"/>
    </row>
    <row r="60062" spans="25:25">
      <c r="Y60062" s="176"/>
    </row>
    <row r="60063" spans="25:25">
      <c r="Y60063" s="176"/>
    </row>
    <row r="60064" spans="25:25">
      <c r="Y60064" s="176"/>
    </row>
    <row r="60065" spans="25:25">
      <c r="Y60065" s="176"/>
    </row>
    <row r="60066" spans="25:25">
      <c r="Y60066" s="176"/>
    </row>
    <row r="60067" spans="25:25">
      <c r="Y60067" s="176"/>
    </row>
    <row r="60068" spans="25:25">
      <c r="Y60068" s="176"/>
    </row>
    <row r="60069" spans="25:25">
      <c r="Y60069" s="176"/>
    </row>
    <row r="60070" spans="25:25">
      <c r="Y60070" s="176"/>
    </row>
    <row r="60071" spans="25:25">
      <c r="Y60071" s="176"/>
    </row>
    <row r="60072" spans="25:25">
      <c r="Y60072" s="176"/>
    </row>
    <row r="60073" spans="25:25">
      <c r="Y60073" s="176"/>
    </row>
    <row r="60074" spans="25:25">
      <c r="Y60074" s="176"/>
    </row>
    <row r="60075" spans="25:25">
      <c r="Y60075" s="176"/>
    </row>
    <row r="60076" spans="25:25">
      <c r="Y60076" s="176"/>
    </row>
    <row r="60077" spans="25:25">
      <c r="Y60077" s="176"/>
    </row>
    <row r="60078" spans="25:25">
      <c r="Y60078" s="176"/>
    </row>
    <row r="60079" spans="25:25">
      <c r="Y60079" s="176"/>
    </row>
    <row r="60080" spans="25:25">
      <c r="Y60080" s="176"/>
    </row>
    <row r="60081" spans="25:25">
      <c r="Y60081" s="176"/>
    </row>
    <row r="60082" spans="25:25">
      <c r="Y60082" s="176"/>
    </row>
    <row r="60083" spans="25:25">
      <c r="Y60083" s="176"/>
    </row>
    <row r="60084" spans="25:25">
      <c r="Y60084" s="176"/>
    </row>
    <row r="60085" spans="25:25">
      <c r="Y60085" s="176"/>
    </row>
    <row r="60086" spans="25:25">
      <c r="Y60086" s="176"/>
    </row>
    <row r="60087" spans="25:25">
      <c r="Y60087" s="176"/>
    </row>
    <row r="60088" spans="25:25">
      <c r="Y60088" s="176"/>
    </row>
    <row r="60089" spans="25:25">
      <c r="Y60089" s="176"/>
    </row>
    <row r="60090" spans="25:25">
      <c r="Y60090" s="176"/>
    </row>
    <row r="60091" spans="25:25">
      <c r="Y60091" s="176"/>
    </row>
    <row r="60092" spans="25:25">
      <c r="Y60092" s="176"/>
    </row>
    <row r="60093" spans="25:25">
      <c r="Y60093" s="176"/>
    </row>
    <row r="60094" spans="25:25">
      <c r="Y60094" s="176"/>
    </row>
    <row r="60095" spans="25:25">
      <c r="Y60095" s="176"/>
    </row>
    <row r="60096" spans="25:25">
      <c r="Y60096" s="176"/>
    </row>
    <row r="60097" spans="25:25">
      <c r="Y60097" s="176"/>
    </row>
    <row r="60098" spans="25:25">
      <c r="Y60098" s="176"/>
    </row>
    <row r="60099" spans="25:25">
      <c r="Y60099" s="176"/>
    </row>
    <row r="60100" spans="25:25">
      <c r="Y60100" s="176"/>
    </row>
    <row r="60101" spans="25:25">
      <c r="Y60101" s="176"/>
    </row>
    <row r="60102" spans="25:25">
      <c r="Y60102" s="176"/>
    </row>
    <row r="60103" spans="25:25">
      <c r="Y60103" s="176"/>
    </row>
    <row r="60104" spans="25:25">
      <c r="Y60104" s="176"/>
    </row>
    <row r="60105" spans="25:25">
      <c r="Y60105" s="176"/>
    </row>
    <row r="60106" spans="25:25">
      <c r="Y60106" s="176"/>
    </row>
    <row r="60107" spans="25:25">
      <c r="Y60107" s="176"/>
    </row>
    <row r="60108" spans="25:25">
      <c r="Y60108" s="176"/>
    </row>
    <row r="60109" spans="25:25">
      <c r="Y60109" s="176"/>
    </row>
    <row r="60110" spans="25:25">
      <c r="Y60110" s="176"/>
    </row>
    <row r="60111" spans="25:25">
      <c r="Y60111" s="176"/>
    </row>
    <row r="60112" spans="25:25">
      <c r="Y60112" s="176"/>
    </row>
    <row r="60113" spans="25:25">
      <c r="Y60113" s="176"/>
    </row>
    <row r="60114" spans="25:25">
      <c r="Y60114" s="176"/>
    </row>
    <row r="60115" spans="25:25">
      <c r="Y60115" s="176"/>
    </row>
    <row r="60116" spans="25:25">
      <c r="Y60116" s="176"/>
    </row>
    <row r="60117" spans="25:25">
      <c r="Y60117" s="176"/>
    </row>
    <row r="60118" spans="25:25">
      <c r="Y60118" s="176"/>
    </row>
    <row r="60119" spans="25:25">
      <c r="Y60119" s="176"/>
    </row>
    <row r="60120" spans="25:25">
      <c r="Y60120" s="176"/>
    </row>
    <row r="60121" spans="25:25">
      <c r="Y60121" s="176"/>
    </row>
    <row r="60122" spans="25:25">
      <c r="Y60122" s="176"/>
    </row>
    <row r="60123" spans="25:25">
      <c r="Y60123" s="176"/>
    </row>
    <row r="60124" spans="25:25">
      <c r="Y60124" s="176"/>
    </row>
    <row r="60125" spans="25:25">
      <c r="Y60125" s="176"/>
    </row>
    <row r="60126" spans="25:25">
      <c r="Y60126" s="176"/>
    </row>
    <row r="60127" spans="25:25">
      <c r="Y60127" s="176"/>
    </row>
    <row r="60128" spans="25:25">
      <c r="Y60128" s="176"/>
    </row>
    <row r="60129" spans="25:25">
      <c r="Y60129" s="176"/>
    </row>
    <row r="60130" spans="25:25">
      <c r="Y60130" s="176"/>
    </row>
    <row r="60131" spans="25:25">
      <c r="Y60131" s="176"/>
    </row>
    <row r="60132" spans="25:25">
      <c r="Y60132" s="176"/>
    </row>
    <row r="60133" spans="25:25">
      <c r="Y60133" s="176"/>
    </row>
    <row r="60134" spans="25:25">
      <c r="Y60134" s="176"/>
    </row>
    <row r="60135" spans="25:25">
      <c r="Y60135" s="176"/>
    </row>
    <row r="60136" spans="25:25">
      <c r="Y60136" s="176"/>
    </row>
    <row r="60137" spans="25:25">
      <c r="Y60137" s="176"/>
    </row>
    <row r="60138" spans="25:25">
      <c r="Y60138" s="176"/>
    </row>
    <row r="60139" spans="25:25">
      <c r="Y60139" s="176"/>
    </row>
    <row r="60140" spans="25:25">
      <c r="Y60140" s="176"/>
    </row>
    <row r="60141" spans="25:25">
      <c r="Y60141" s="176"/>
    </row>
    <row r="60142" spans="25:25">
      <c r="Y60142" s="176"/>
    </row>
    <row r="60143" spans="25:25">
      <c r="Y60143" s="176"/>
    </row>
    <row r="60144" spans="25:25">
      <c r="Y60144" s="176"/>
    </row>
    <row r="60145" spans="25:25">
      <c r="Y60145" s="176"/>
    </row>
    <row r="60146" spans="25:25">
      <c r="Y60146" s="176"/>
    </row>
    <row r="60147" spans="25:25">
      <c r="Y60147" s="176"/>
    </row>
    <row r="60148" spans="25:25">
      <c r="Y60148" s="176"/>
    </row>
    <row r="60149" spans="25:25">
      <c r="Y60149" s="176"/>
    </row>
    <row r="60150" spans="25:25">
      <c r="Y60150" s="176"/>
    </row>
    <row r="60151" spans="25:25">
      <c r="Y60151" s="176"/>
    </row>
    <row r="60152" spans="25:25">
      <c r="Y60152" s="176"/>
    </row>
    <row r="60153" spans="25:25">
      <c r="Y60153" s="176"/>
    </row>
    <row r="60154" spans="25:25">
      <c r="Y60154" s="176"/>
    </row>
    <row r="60155" spans="25:25">
      <c r="Y60155" s="176"/>
    </row>
    <row r="60156" spans="25:25">
      <c r="Y60156" s="176"/>
    </row>
    <row r="60157" spans="25:25">
      <c r="Y60157" s="176"/>
    </row>
    <row r="60158" spans="25:25">
      <c r="Y60158" s="176"/>
    </row>
    <row r="60159" spans="25:25">
      <c r="Y60159" s="176"/>
    </row>
    <row r="60160" spans="25:25">
      <c r="Y60160" s="176"/>
    </row>
    <row r="60161" spans="25:25">
      <c r="Y60161" s="176"/>
    </row>
    <row r="60162" spans="25:25">
      <c r="Y60162" s="176"/>
    </row>
    <row r="60163" spans="25:25">
      <c r="Y60163" s="176"/>
    </row>
    <row r="60164" spans="25:25">
      <c r="Y60164" s="176"/>
    </row>
    <row r="60165" spans="25:25">
      <c r="Y60165" s="176"/>
    </row>
    <row r="60166" spans="25:25">
      <c r="Y60166" s="176"/>
    </row>
    <row r="60167" spans="25:25">
      <c r="Y60167" s="176"/>
    </row>
    <row r="60168" spans="25:25">
      <c r="Y60168" s="176"/>
    </row>
    <row r="60169" spans="25:25">
      <c r="Y60169" s="176"/>
    </row>
    <row r="60170" spans="25:25">
      <c r="Y60170" s="176"/>
    </row>
    <row r="60171" spans="25:25">
      <c r="Y60171" s="176"/>
    </row>
    <row r="60172" spans="25:25">
      <c r="Y60172" s="176"/>
    </row>
    <row r="60173" spans="25:25">
      <c r="Y60173" s="176"/>
    </row>
    <row r="60174" spans="25:25">
      <c r="Y60174" s="176"/>
    </row>
    <row r="60175" spans="25:25">
      <c r="Y60175" s="176"/>
    </row>
    <row r="60176" spans="25:25">
      <c r="Y60176" s="176"/>
    </row>
    <row r="60177" spans="25:25">
      <c r="Y60177" s="176"/>
    </row>
    <row r="60178" spans="25:25">
      <c r="Y60178" s="176"/>
    </row>
    <row r="60179" spans="25:25">
      <c r="Y60179" s="176"/>
    </row>
    <row r="60180" spans="25:25">
      <c r="Y60180" s="176"/>
    </row>
    <row r="60181" spans="25:25">
      <c r="Y60181" s="176"/>
    </row>
    <row r="60182" spans="25:25">
      <c r="Y60182" s="176"/>
    </row>
    <row r="60183" spans="25:25">
      <c r="Y60183" s="176"/>
    </row>
    <row r="60184" spans="25:25">
      <c r="Y60184" s="176"/>
    </row>
    <row r="60185" spans="25:25">
      <c r="Y60185" s="176"/>
    </row>
    <row r="60186" spans="25:25">
      <c r="Y60186" s="176"/>
    </row>
    <row r="60187" spans="25:25">
      <c r="Y60187" s="176"/>
    </row>
    <row r="60188" spans="25:25">
      <c r="Y60188" s="176"/>
    </row>
    <row r="60189" spans="25:25">
      <c r="Y60189" s="176"/>
    </row>
    <row r="60190" spans="25:25">
      <c r="Y60190" s="176"/>
    </row>
    <row r="60191" spans="25:25">
      <c r="Y60191" s="176"/>
    </row>
    <row r="60192" spans="25:25">
      <c r="Y60192" s="176"/>
    </row>
    <row r="60193" spans="25:25">
      <c r="Y60193" s="176"/>
    </row>
    <row r="60194" spans="25:25">
      <c r="Y60194" s="176"/>
    </row>
    <row r="60195" spans="25:25">
      <c r="Y60195" s="176"/>
    </row>
    <row r="60196" spans="25:25">
      <c r="Y60196" s="176"/>
    </row>
    <row r="60197" spans="25:25">
      <c r="Y60197" s="176"/>
    </row>
    <row r="60198" spans="25:25">
      <c r="Y60198" s="176"/>
    </row>
    <row r="60199" spans="25:25">
      <c r="Y60199" s="176"/>
    </row>
    <row r="60200" spans="25:25">
      <c r="Y60200" s="176"/>
    </row>
    <row r="60201" spans="25:25">
      <c r="Y60201" s="176"/>
    </row>
    <row r="60202" spans="25:25">
      <c r="Y60202" s="176"/>
    </row>
    <row r="60203" spans="25:25">
      <c r="Y60203" s="176"/>
    </row>
    <row r="60204" spans="25:25">
      <c r="Y60204" s="176"/>
    </row>
    <row r="60205" spans="25:25">
      <c r="Y60205" s="176"/>
    </row>
    <row r="60206" spans="25:25">
      <c r="Y60206" s="176"/>
    </row>
    <row r="60207" spans="25:25">
      <c r="Y60207" s="176"/>
    </row>
    <row r="60208" spans="25:25">
      <c r="Y60208" s="176"/>
    </row>
    <row r="60209" spans="25:25">
      <c r="Y60209" s="176"/>
    </row>
    <row r="60210" spans="25:25">
      <c r="Y60210" s="176"/>
    </row>
    <row r="60211" spans="25:25">
      <c r="Y60211" s="176"/>
    </row>
    <row r="60212" spans="25:25">
      <c r="Y60212" s="176"/>
    </row>
    <row r="60213" spans="25:25">
      <c r="Y60213" s="176"/>
    </row>
    <row r="60214" spans="25:25">
      <c r="Y60214" s="176"/>
    </row>
    <row r="60215" spans="25:25">
      <c r="Y60215" s="176"/>
    </row>
    <row r="60216" spans="25:25">
      <c r="Y60216" s="176"/>
    </row>
    <row r="60217" spans="25:25">
      <c r="Y60217" s="176"/>
    </row>
    <row r="60218" spans="25:25">
      <c r="Y60218" s="176"/>
    </row>
    <row r="60219" spans="25:25">
      <c r="Y60219" s="176"/>
    </row>
    <row r="60220" spans="25:25">
      <c r="Y60220" s="176"/>
    </row>
    <row r="60221" spans="25:25">
      <c r="Y60221" s="176"/>
    </row>
    <row r="60222" spans="25:25">
      <c r="Y60222" s="176"/>
    </row>
    <row r="60223" spans="25:25">
      <c r="Y60223" s="176"/>
    </row>
    <row r="60224" spans="25:25">
      <c r="Y60224" s="176"/>
    </row>
    <row r="60225" spans="25:25">
      <c r="Y60225" s="176"/>
    </row>
    <row r="60226" spans="25:25">
      <c r="Y60226" s="176"/>
    </row>
    <row r="60227" spans="25:25">
      <c r="Y60227" s="176"/>
    </row>
    <row r="60228" spans="25:25">
      <c r="Y60228" s="176"/>
    </row>
    <row r="60229" spans="25:25">
      <c r="Y60229" s="176"/>
    </row>
    <row r="60230" spans="25:25">
      <c r="Y60230" s="176"/>
    </row>
    <row r="60231" spans="25:25">
      <c r="Y60231" s="176"/>
    </row>
    <row r="60232" spans="25:25">
      <c r="Y60232" s="176"/>
    </row>
    <row r="60233" spans="25:25">
      <c r="Y60233" s="176"/>
    </row>
    <row r="60234" spans="25:25">
      <c r="Y60234" s="176"/>
    </row>
    <row r="60235" spans="25:25">
      <c r="Y60235" s="176"/>
    </row>
    <row r="60236" spans="25:25">
      <c r="Y60236" s="176"/>
    </row>
    <row r="60237" spans="25:25">
      <c r="Y60237" s="176"/>
    </row>
    <row r="60238" spans="25:25">
      <c r="Y60238" s="176"/>
    </row>
    <row r="60239" spans="25:25">
      <c r="Y60239" s="176"/>
    </row>
    <row r="60240" spans="25:25">
      <c r="Y60240" s="176"/>
    </row>
    <row r="60241" spans="25:25">
      <c r="Y60241" s="176"/>
    </row>
    <row r="60242" spans="25:25">
      <c r="Y60242" s="176"/>
    </row>
    <row r="60243" spans="25:25">
      <c r="Y60243" s="176"/>
    </row>
    <row r="60244" spans="25:25">
      <c r="Y60244" s="176"/>
    </row>
    <row r="60245" spans="25:25">
      <c r="Y60245" s="176"/>
    </row>
    <row r="60246" spans="25:25">
      <c r="Y60246" s="176"/>
    </row>
    <row r="60247" spans="25:25">
      <c r="Y60247" s="176"/>
    </row>
    <row r="60248" spans="25:25">
      <c r="Y60248" s="176"/>
    </row>
    <row r="60249" spans="25:25">
      <c r="Y60249" s="176"/>
    </row>
    <row r="60250" spans="25:25">
      <c r="Y60250" s="176"/>
    </row>
    <row r="60251" spans="25:25">
      <c r="Y60251" s="176"/>
    </row>
    <row r="60252" spans="25:25">
      <c r="Y60252" s="176"/>
    </row>
    <row r="60253" spans="25:25">
      <c r="Y60253" s="176"/>
    </row>
    <row r="60254" spans="25:25">
      <c r="Y60254" s="176"/>
    </row>
    <row r="60255" spans="25:25">
      <c r="Y60255" s="176"/>
    </row>
    <row r="60256" spans="25:25">
      <c r="Y60256" s="176"/>
    </row>
    <row r="60257" spans="25:25">
      <c r="Y60257" s="176"/>
    </row>
    <row r="60258" spans="25:25">
      <c r="Y60258" s="176"/>
    </row>
    <row r="60259" spans="25:25">
      <c r="Y60259" s="176"/>
    </row>
    <row r="60260" spans="25:25">
      <c r="Y60260" s="176"/>
    </row>
    <row r="60261" spans="25:25">
      <c r="Y60261" s="176"/>
    </row>
    <row r="60262" spans="25:25">
      <c r="Y60262" s="176"/>
    </row>
    <row r="60263" spans="25:25">
      <c r="Y60263" s="176"/>
    </row>
    <row r="60264" spans="25:25">
      <c r="Y60264" s="176"/>
    </row>
    <row r="60265" spans="25:25">
      <c r="Y60265" s="176"/>
    </row>
    <row r="60266" spans="25:25">
      <c r="Y60266" s="176"/>
    </row>
    <row r="60267" spans="25:25">
      <c r="Y60267" s="176"/>
    </row>
    <row r="60268" spans="25:25">
      <c r="Y60268" s="176"/>
    </row>
    <row r="60269" spans="25:25">
      <c r="Y60269" s="176"/>
    </row>
    <row r="60270" spans="25:25">
      <c r="Y60270" s="176"/>
    </row>
    <row r="60271" spans="25:25">
      <c r="Y60271" s="176"/>
    </row>
    <row r="60272" spans="25:25">
      <c r="Y60272" s="176"/>
    </row>
    <row r="60273" spans="25:25">
      <c r="Y60273" s="176"/>
    </row>
    <row r="60274" spans="25:25">
      <c r="Y60274" s="176"/>
    </row>
    <row r="60275" spans="25:25">
      <c r="Y60275" s="176"/>
    </row>
    <row r="60276" spans="25:25">
      <c r="Y60276" s="176"/>
    </row>
    <row r="60277" spans="25:25">
      <c r="Y60277" s="176"/>
    </row>
    <row r="60278" spans="25:25">
      <c r="Y60278" s="176"/>
    </row>
    <row r="60279" spans="25:25">
      <c r="Y60279" s="176"/>
    </row>
    <row r="60280" spans="25:25">
      <c r="Y60280" s="176"/>
    </row>
    <row r="60281" spans="25:25">
      <c r="Y60281" s="176"/>
    </row>
    <row r="60282" spans="25:25">
      <c r="Y60282" s="176"/>
    </row>
    <row r="60283" spans="25:25">
      <c r="Y60283" s="176"/>
    </row>
    <row r="60284" spans="25:25">
      <c r="Y60284" s="176"/>
    </row>
    <row r="60285" spans="25:25">
      <c r="Y60285" s="176"/>
    </row>
    <row r="60286" spans="25:25">
      <c r="Y60286" s="176"/>
    </row>
    <row r="60287" spans="25:25">
      <c r="Y60287" s="176"/>
    </row>
    <row r="60288" spans="25:25">
      <c r="Y60288" s="176"/>
    </row>
    <row r="60289" spans="25:25">
      <c r="Y60289" s="176"/>
    </row>
    <row r="60290" spans="25:25">
      <c r="Y60290" s="176"/>
    </row>
    <row r="60291" spans="25:25">
      <c r="Y60291" s="176"/>
    </row>
    <row r="60292" spans="25:25">
      <c r="Y60292" s="176"/>
    </row>
    <row r="60293" spans="25:25">
      <c r="Y60293" s="176"/>
    </row>
    <row r="60294" spans="25:25">
      <c r="Y60294" s="176"/>
    </row>
    <row r="60295" spans="25:25">
      <c r="Y60295" s="176"/>
    </row>
    <row r="60296" spans="25:25">
      <c r="Y60296" s="176"/>
    </row>
    <row r="60297" spans="25:25">
      <c r="Y60297" s="176"/>
    </row>
    <row r="60298" spans="25:25">
      <c r="Y60298" s="176"/>
    </row>
    <row r="60299" spans="25:25">
      <c r="Y60299" s="176"/>
    </row>
    <row r="60300" spans="25:25">
      <c r="Y60300" s="176"/>
    </row>
    <row r="60301" spans="25:25">
      <c r="Y60301" s="176"/>
    </row>
    <row r="60302" spans="25:25">
      <c r="Y60302" s="176"/>
    </row>
    <row r="60303" spans="25:25">
      <c r="Y60303" s="176"/>
    </row>
    <row r="60304" spans="25:25">
      <c r="Y60304" s="176"/>
    </row>
    <row r="60305" spans="25:25">
      <c r="Y60305" s="176"/>
    </row>
    <row r="60306" spans="25:25">
      <c r="Y60306" s="176"/>
    </row>
    <row r="60307" spans="25:25">
      <c r="Y60307" s="176"/>
    </row>
    <row r="60308" spans="25:25">
      <c r="Y60308" s="176"/>
    </row>
    <row r="60309" spans="25:25">
      <c r="Y60309" s="176"/>
    </row>
    <row r="60310" spans="25:25">
      <c r="Y60310" s="176"/>
    </row>
    <row r="60311" spans="25:25">
      <c r="Y60311" s="176"/>
    </row>
    <row r="60312" spans="25:25">
      <c r="Y60312" s="176"/>
    </row>
    <row r="60313" spans="25:25">
      <c r="Y60313" s="176"/>
    </row>
    <row r="60314" spans="25:25">
      <c r="Y60314" s="176"/>
    </row>
    <row r="60315" spans="25:25">
      <c r="Y60315" s="176"/>
    </row>
    <row r="60316" spans="25:25">
      <c r="Y60316" s="176"/>
    </row>
    <row r="60317" spans="25:25">
      <c r="Y60317" s="176"/>
    </row>
    <row r="60318" spans="25:25">
      <c r="Y60318" s="176"/>
    </row>
    <row r="60319" spans="25:25">
      <c r="Y60319" s="176"/>
    </row>
    <row r="60320" spans="25:25">
      <c r="Y60320" s="176"/>
    </row>
    <row r="60321" spans="25:25">
      <c r="Y60321" s="176"/>
    </row>
    <row r="60322" spans="25:25">
      <c r="Y60322" s="176"/>
    </row>
    <row r="60323" spans="25:25">
      <c r="Y60323" s="176"/>
    </row>
    <row r="60324" spans="25:25">
      <c r="Y60324" s="176"/>
    </row>
    <row r="60325" spans="25:25">
      <c r="Y60325" s="176"/>
    </row>
    <row r="60326" spans="25:25">
      <c r="Y60326" s="176"/>
    </row>
    <row r="60327" spans="25:25">
      <c r="Y60327" s="176"/>
    </row>
    <row r="60328" spans="25:25">
      <c r="Y60328" s="176"/>
    </row>
    <row r="60329" spans="25:25">
      <c r="Y60329" s="176"/>
    </row>
    <row r="60330" spans="25:25">
      <c r="Y60330" s="176"/>
    </row>
    <row r="60331" spans="25:25">
      <c r="Y60331" s="176"/>
    </row>
    <row r="60332" spans="25:25">
      <c r="Y60332" s="176"/>
    </row>
    <row r="60333" spans="25:25">
      <c r="Y60333" s="176"/>
    </row>
    <row r="60334" spans="25:25">
      <c r="Y60334" s="176"/>
    </row>
    <row r="60335" spans="25:25">
      <c r="Y60335" s="176"/>
    </row>
    <row r="60336" spans="25:25">
      <c r="Y60336" s="176"/>
    </row>
    <row r="60337" spans="25:25">
      <c r="Y60337" s="176"/>
    </row>
    <row r="60338" spans="25:25">
      <c r="Y60338" s="176"/>
    </row>
    <row r="60339" spans="25:25">
      <c r="Y60339" s="176"/>
    </row>
    <row r="60340" spans="25:25">
      <c r="Y60340" s="176"/>
    </row>
    <row r="60341" spans="25:25">
      <c r="Y60341" s="176"/>
    </row>
    <row r="60342" spans="25:25">
      <c r="Y60342" s="176"/>
    </row>
    <row r="60343" spans="25:25">
      <c r="Y60343" s="176"/>
    </row>
    <row r="60344" spans="25:25">
      <c r="Y60344" s="176"/>
    </row>
    <row r="60345" spans="25:25">
      <c r="Y60345" s="176"/>
    </row>
    <row r="60346" spans="25:25">
      <c r="Y60346" s="176"/>
    </row>
    <row r="60347" spans="25:25">
      <c r="Y60347" s="176"/>
    </row>
    <row r="60348" spans="25:25">
      <c r="Y60348" s="176"/>
    </row>
    <row r="60349" spans="25:25">
      <c r="Y60349" s="176"/>
    </row>
    <row r="60350" spans="25:25">
      <c r="Y60350" s="176"/>
    </row>
    <row r="60351" spans="25:25">
      <c r="Y60351" s="176"/>
    </row>
    <row r="60352" spans="25:25">
      <c r="Y60352" s="176"/>
    </row>
    <row r="60353" spans="25:25">
      <c r="Y60353" s="176"/>
    </row>
    <row r="60354" spans="25:25">
      <c r="Y60354" s="176"/>
    </row>
    <row r="60355" spans="25:25">
      <c r="Y60355" s="176"/>
    </row>
    <row r="60356" spans="25:25">
      <c r="Y60356" s="176"/>
    </row>
    <row r="60357" spans="25:25">
      <c r="Y60357" s="176"/>
    </row>
    <row r="60358" spans="25:25">
      <c r="Y60358" s="176"/>
    </row>
    <row r="60359" spans="25:25">
      <c r="Y60359" s="176"/>
    </row>
    <row r="60360" spans="25:25">
      <c r="Y60360" s="176"/>
    </row>
    <row r="60361" spans="25:25">
      <c r="Y60361" s="176"/>
    </row>
    <row r="60362" spans="25:25">
      <c r="Y60362" s="176"/>
    </row>
    <row r="60363" spans="25:25">
      <c r="Y60363" s="176"/>
    </row>
    <row r="60364" spans="25:25">
      <c r="Y60364" s="176"/>
    </row>
    <row r="60365" spans="25:25">
      <c r="Y60365" s="176"/>
    </row>
    <row r="60366" spans="25:25">
      <c r="Y60366" s="176"/>
    </row>
    <row r="60367" spans="25:25">
      <c r="Y60367" s="176"/>
    </row>
    <row r="60368" spans="25:25">
      <c r="Y60368" s="176"/>
    </row>
    <row r="60369" spans="25:25">
      <c r="Y60369" s="176"/>
    </row>
    <row r="60370" spans="25:25">
      <c r="Y60370" s="176"/>
    </row>
    <row r="60371" spans="25:25">
      <c r="Y60371" s="176"/>
    </row>
    <row r="60372" spans="25:25">
      <c r="Y60372" s="176"/>
    </row>
    <row r="60373" spans="25:25">
      <c r="Y60373" s="176"/>
    </row>
    <row r="60374" spans="25:25">
      <c r="Y60374" s="176"/>
    </row>
    <row r="60375" spans="25:25">
      <c r="Y60375" s="176"/>
    </row>
    <row r="60376" spans="25:25">
      <c r="Y60376" s="176"/>
    </row>
    <row r="60377" spans="25:25">
      <c r="Y60377" s="176"/>
    </row>
    <row r="60378" spans="25:25">
      <c r="Y60378" s="176"/>
    </row>
    <row r="60379" spans="25:25">
      <c r="Y60379" s="176"/>
    </row>
    <row r="60380" spans="25:25">
      <c r="Y60380" s="176"/>
    </row>
    <row r="60381" spans="25:25">
      <c r="Y60381" s="176"/>
    </row>
    <row r="60382" spans="25:25">
      <c r="Y60382" s="176"/>
    </row>
    <row r="60383" spans="25:25">
      <c r="Y60383" s="176"/>
    </row>
    <row r="60384" spans="25:25">
      <c r="Y60384" s="176"/>
    </row>
    <row r="60385" spans="25:25">
      <c r="Y60385" s="176"/>
    </row>
    <row r="60386" spans="25:25">
      <c r="Y60386" s="176"/>
    </row>
    <row r="60387" spans="25:25">
      <c r="Y60387" s="176"/>
    </row>
    <row r="60388" spans="25:25">
      <c r="Y60388" s="176"/>
    </row>
    <row r="60389" spans="25:25">
      <c r="Y60389" s="176"/>
    </row>
    <row r="60390" spans="25:25">
      <c r="Y60390" s="176"/>
    </row>
    <row r="60391" spans="25:25">
      <c r="Y60391" s="176"/>
    </row>
    <row r="60392" spans="25:25">
      <c r="Y60392" s="176"/>
    </row>
    <row r="60393" spans="25:25">
      <c r="Y60393" s="176"/>
    </row>
    <row r="60394" spans="25:25">
      <c r="Y60394" s="176"/>
    </row>
    <row r="60395" spans="25:25">
      <c r="Y60395" s="176"/>
    </row>
    <row r="60396" spans="25:25">
      <c r="Y60396" s="176"/>
    </row>
    <row r="60397" spans="25:25">
      <c r="Y60397" s="176"/>
    </row>
    <row r="60398" spans="25:25">
      <c r="Y60398" s="176"/>
    </row>
    <row r="60399" spans="25:25">
      <c r="Y60399" s="176"/>
    </row>
    <row r="60400" spans="25:25">
      <c r="Y60400" s="176"/>
    </row>
    <row r="60401" spans="25:25">
      <c r="Y60401" s="176"/>
    </row>
    <row r="60402" spans="25:25">
      <c r="Y60402" s="176"/>
    </row>
    <row r="60403" spans="25:25">
      <c r="Y60403" s="176"/>
    </row>
    <row r="60404" spans="25:25">
      <c r="Y60404" s="176"/>
    </row>
    <row r="60405" spans="25:25">
      <c r="Y60405" s="176"/>
    </row>
    <row r="60406" spans="25:25">
      <c r="Y60406" s="176"/>
    </row>
    <row r="60407" spans="25:25">
      <c r="Y60407" s="176"/>
    </row>
    <row r="60408" spans="25:25">
      <c r="Y60408" s="176"/>
    </row>
    <row r="60409" spans="25:25">
      <c r="Y60409" s="176"/>
    </row>
    <row r="60410" spans="25:25">
      <c r="Y60410" s="176"/>
    </row>
    <row r="60411" spans="25:25">
      <c r="Y60411" s="176"/>
    </row>
    <row r="60412" spans="25:25">
      <c r="Y60412" s="176"/>
    </row>
    <row r="60413" spans="25:25">
      <c r="Y60413" s="176"/>
    </row>
    <row r="60414" spans="25:25">
      <c r="Y60414" s="176"/>
    </row>
    <row r="60415" spans="25:25">
      <c r="Y60415" s="176"/>
    </row>
    <row r="60416" spans="25:25">
      <c r="Y60416" s="176"/>
    </row>
    <row r="60417" spans="25:25">
      <c r="Y60417" s="176"/>
    </row>
    <row r="60418" spans="25:25">
      <c r="Y60418" s="176"/>
    </row>
    <row r="60419" spans="25:25">
      <c r="Y60419" s="176"/>
    </row>
    <row r="60420" spans="25:25">
      <c r="Y60420" s="176"/>
    </row>
    <row r="60421" spans="25:25">
      <c r="Y60421" s="176"/>
    </row>
    <row r="60422" spans="25:25">
      <c r="Y60422" s="176"/>
    </row>
    <row r="60423" spans="25:25">
      <c r="Y60423" s="176"/>
    </row>
    <row r="60424" spans="25:25">
      <c r="Y60424" s="176"/>
    </row>
    <row r="60425" spans="25:25">
      <c r="Y60425" s="176"/>
    </row>
    <row r="60426" spans="25:25">
      <c r="Y60426" s="176"/>
    </row>
    <row r="60427" spans="25:25">
      <c r="Y60427" s="176"/>
    </row>
    <row r="60428" spans="25:25">
      <c r="Y60428" s="176"/>
    </row>
    <row r="60429" spans="25:25">
      <c r="Y60429" s="176"/>
    </row>
    <row r="60430" spans="25:25">
      <c r="Y60430" s="176"/>
    </row>
    <row r="60431" spans="25:25">
      <c r="Y60431" s="176"/>
    </row>
    <row r="60432" spans="25:25">
      <c r="Y60432" s="176"/>
    </row>
    <row r="60433" spans="25:25">
      <c r="Y60433" s="176"/>
    </row>
    <row r="60434" spans="25:25">
      <c r="Y60434" s="176"/>
    </row>
    <row r="60435" spans="25:25">
      <c r="Y60435" s="176"/>
    </row>
    <row r="60436" spans="25:25">
      <c r="Y60436" s="176"/>
    </row>
    <row r="60437" spans="25:25">
      <c r="Y60437" s="176"/>
    </row>
    <row r="60438" spans="25:25">
      <c r="Y60438" s="176"/>
    </row>
    <row r="60439" spans="25:25">
      <c r="Y60439" s="176"/>
    </row>
    <row r="60440" spans="25:25">
      <c r="Y60440" s="176"/>
    </row>
    <row r="60441" spans="25:25">
      <c r="Y60441" s="176"/>
    </row>
    <row r="60442" spans="25:25">
      <c r="Y60442" s="176"/>
    </row>
    <row r="60443" spans="25:25">
      <c r="Y60443" s="176"/>
    </row>
    <row r="60444" spans="25:25">
      <c r="Y60444" s="176"/>
    </row>
    <row r="60445" spans="25:25">
      <c r="Y60445" s="176"/>
    </row>
    <row r="60446" spans="25:25">
      <c r="Y60446" s="176"/>
    </row>
    <row r="60447" spans="25:25">
      <c r="Y60447" s="176"/>
    </row>
    <row r="60448" spans="25:25">
      <c r="Y60448" s="176"/>
    </row>
    <row r="60449" spans="25:25">
      <c r="Y60449" s="176"/>
    </row>
    <row r="60450" spans="25:25">
      <c r="Y60450" s="176"/>
    </row>
    <row r="60451" spans="25:25">
      <c r="Y60451" s="176"/>
    </row>
    <row r="60452" spans="25:25">
      <c r="Y60452" s="176"/>
    </row>
    <row r="60453" spans="25:25">
      <c r="Y60453" s="176"/>
    </row>
    <row r="60454" spans="25:25">
      <c r="Y60454" s="176"/>
    </row>
    <row r="60455" spans="25:25">
      <c r="Y60455" s="176"/>
    </row>
    <row r="60456" spans="25:25">
      <c r="Y60456" s="176"/>
    </row>
    <row r="60457" spans="25:25">
      <c r="Y60457" s="176"/>
    </row>
    <row r="60458" spans="25:25">
      <c r="Y60458" s="176"/>
    </row>
    <row r="60459" spans="25:25">
      <c r="Y60459" s="176"/>
    </row>
    <row r="60460" spans="25:25">
      <c r="Y60460" s="176"/>
    </row>
    <row r="60461" spans="25:25">
      <c r="Y60461" s="176"/>
    </row>
    <row r="60462" spans="25:25">
      <c r="Y60462" s="176"/>
    </row>
    <row r="60463" spans="25:25">
      <c r="Y60463" s="176"/>
    </row>
    <row r="60464" spans="25:25">
      <c r="Y60464" s="176"/>
    </row>
    <row r="60465" spans="25:25">
      <c r="Y60465" s="176"/>
    </row>
    <row r="60466" spans="25:25">
      <c r="Y60466" s="176"/>
    </row>
    <row r="60467" spans="25:25">
      <c r="Y60467" s="176"/>
    </row>
    <row r="60468" spans="25:25">
      <c r="Y60468" s="176"/>
    </row>
    <row r="60469" spans="25:25">
      <c r="Y60469" s="176"/>
    </row>
    <row r="60470" spans="25:25">
      <c r="Y60470" s="176"/>
    </row>
    <row r="60471" spans="25:25">
      <c r="Y60471" s="176"/>
    </row>
    <row r="60472" spans="25:25">
      <c r="Y60472" s="176"/>
    </row>
    <row r="60473" spans="25:25">
      <c r="Y60473" s="176"/>
    </row>
    <row r="60474" spans="25:25">
      <c r="Y60474" s="176"/>
    </row>
    <row r="60475" spans="25:25">
      <c r="Y60475" s="176"/>
    </row>
    <row r="60476" spans="25:25">
      <c r="Y60476" s="176"/>
    </row>
    <row r="60477" spans="25:25">
      <c r="Y60477" s="176"/>
    </row>
    <row r="60478" spans="25:25">
      <c r="Y60478" s="176"/>
    </row>
    <row r="60479" spans="25:25">
      <c r="Y60479" s="176"/>
    </row>
    <row r="60480" spans="25:25">
      <c r="Y60480" s="176"/>
    </row>
    <row r="60481" spans="25:25">
      <c r="Y60481" s="176"/>
    </row>
    <row r="60482" spans="25:25">
      <c r="Y60482" s="176"/>
    </row>
    <row r="60483" spans="25:25">
      <c r="Y60483" s="176"/>
    </row>
    <row r="60484" spans="25:25">
      <c r="Y60484" s="176"/>
    </row>
    <row r="60485" spans="25:25">
      <c r="Y60485" s="176"/>
    </row>
    <row r="60486" spans="25:25">
      <c r="Y60486" s="176"/>
    </row>
    <row r="60487" spans="25:25">
      <c r="Y60487" s="176"/>
    </row>
    <row r="60488" spans="25:25">
      <c r="Y60488" s="176"/>
    </row>
    <row r="60489" spans="25:25">
      <c r="Y60489" s="176"/>
    </row>
    <row r="60490" spans="25:25">
      <c r="Y60490" s="176"/>
    </row>
    <row r="60491" spans="25:25">
      <c r="Y60491" s="176"/>
    </row>
    <row r="60492" spans="25:25">
      <c r="Y60492" s="176"/>
    </row>
    <row r="60493" spans="25:25">
      <c r="Y60493" s="176"/>
    </row>
    <row r="60494" spans="25:25">
      <c r="Y60494" s="176"/>
    </row>
    <row r="60495" spans="25:25">
      <c r="Y60495" s="176"/>
    </row>
    <row r="60496" spans="25:25">
      <c r="Y60496" s="176"/>
    </row>
    <row r="60497" spans="25:25">
      <c r="Y60497" s="176"/>
    </row>
    <row r="60498" spans="25:25">
      <c r="Y60498" s="176"/>
    </row>
    <row r="60499" spans="25:25">
      <c r="Y60499" s="176"/>
    </row>
    <row r="60500" spans="25:25">
      <c r="Y60500" s="176"/>
    </row>
    <row r="60501" spans="25:25">
      <c r="Y60501" s="176"/>
    </row>
    <row r="60502" spans="25:25">
      <c r="Y60502" s="176"/>
    </row>
    <row r="60503" spans="25:25">
      <c r="Y60503" s="176"/>
    </row>
    <row r="60504" spans="25:25">
      <c r="Y60504" s="176"/>
    </row>
    <row r="60505" spans="25:25">
      <c r="Y60505" s="176"/>
    </row>
    <row r="60506" spans="25:25">
      <c r="Y60506" s="176"/>
    </row>
    <row r="60507" spans="25:25">
      <c r="Y60507" s="176"/>
    </row>
    <row r="60508" spans="25:25">
      <c r="Y60508" s="176"/>
    </row>
    <row r="60509" spans="25:25">
      <c r="Y60509" s="176"/>
    </row>
    <row r="60510" spans="25:25">
      <c r="Y60510" s="176"/>
    </row>
    <row r="60511" spans="25:25">
      <c r="Y60511" s="176"/>
    </row>
    <row r="60512" spans="25:25">
      <c r="Y60512" s="176"/>
    </row>
    <row r="60513" spans="25:25">
      <c r="Y60513" s="176"/>
    </row>
    <row r="60514" spans="25:25">
      <c r="Y60514" s="176"/>
    </row>
    <row r="60515" spans="25:25">
      <c r="Y60515" s="176"/>
    </row>
    <row r="60516" spans="25:25">
      <c r="Y60516" s="176"/>
    </row>
    <row r="60517" spans="25:25">
      <c r="Y60517" s="176"/>
    </row>
    <row r="60518" spans="25:25">
      <c r="Y60518" s="176"/>
    </row>
    <row r="60519" spans="25:25">
      <c r="Y60519" s="176"/>
    </row>
    <row r="60520" spans="25:25">
      <c r="Y60520" s="176"/>
    </row>
    <row r="60521" spans="25:25">
      <c r="Y60521" s="176"/>
    </row>
    <row r="60522" spans="25:25">
      <c r="Y60522" s="176"/>
    </row>
    <row r="60523" spans="25:25">
      <c r="Y60523" s="176"/>
    </row>
    <row r="60524" spans="25:25">
      <c r="Y60524" s="176"/>
    </row>
    <row r="60525" spans="25:25">
      <c r="Y60525" s="176"/>
    </row>
    <row r="60526" spans="25:25">
      <c r="Y60526" s="176"/>
    </row>
    <row r="60527" spans="25:25">
      <c r="Y60527" s="176"/>
    </row>
    <row r="60528" spans="25:25">
      <c r="Y60528" s="176"/>
    </row>
    <row r="60529" spans="25:25">
      <c r="Y60529" s="176"/>
    </row>
    <row r="60530" spans="25:25">
      <c r="Y60530" s="176"/>
    </row>
    <row r="60531" spans="25:25">
      <c r="Y60531" s="176"/>
    </row>
    <row r="60532" spans="25:25">
      <c r="Y60532" s="176"/>
    </row>
    <row r="60533" spans="25:25">
      <c r="Y60533" s="176"/>
    </row>
    <row r="60534" spans="25:25">
      <c r="Y60534" s="176"/>
    </row>
    <row r="60535" spans="25:25">
      <c r="Y60535" s="176"/>
    </row>
    <row r="60536" spans="25:25">
      <c r="Y60536" s="176"/>
    </row>
    <row r="60537" spans="25:25">
      <c r="Y60537" s="176"/>
    </row>
    <row r="60538" spans="25:25">
      <c r="Y60538" s="176"/>
    </row>
    <row r="60539" spans="25:25">
      <c r="Y60539" s="176"/>
    </row>
    <row r="60540" spans="25:25">
      <c r="Y60540" s="176"/>
    </row>
    <row r="60541" spans="25:25">
      <c r="Y60541" s="176"/>
    </row>
    <row r="60542" spans="25:25">
      <c r="Y60542" s="176"/>
    </row>
    <row r="60543" spans="25:25">
      <c r="Y60543" s="176"/>
    </row>
    <row r="60544" spans="25:25">
      <c r="Y60544" s="176"/>
    </row>
    <row r="60545" spans="25:25">
      <c r="Y60545" s="176"/>
    </row>
    <row r="60546" spans="25:25">
      <c r="Y60546" s="176"/>
    </row>
    <row r="60547" spans="25:25">
      <c r="Y60547" s="176"/>
    </row>
    <row r="60548" spans="25:25">
      <c r="Y60548" s="176"/>
    </row>
    <row r="60549" spans="25:25">
      <c r="Y60549" s="176"/>
    </row>
    <row r="60550" spans="25:25">
      <c r="Y60550" s="176"/>
    </row>
    <row r="60551" spans="25:25">
      <c r="Y60551" s="176"/>
    </row>
    <row r="60552" spans="25:25">
      <c r="Y60552" s="176"/>
    </row>
    <row r="60553" spans="25:25">
      <c r="Y60553" s="176"/>
    </row>
    <row r="60554" spans="25:25">
      <c r="Y60554" s="176"/>
    </row>
    <row r="60555" spans="25:25">
      <c r="Y60555" s="176"/>
    </row>
    <row r="60556" spans="25:25">
      <c r="Y60556" s="176"/>
    </row>
    <row r="60557" spans="25:25">
      <c r="Y60557" s="176"/>
    </row>
    <row r="60558" spans="25:25">
      <c r="Y60558" s="176"/>
    </row>
    <row r="60559" spans="25:25">
      <c r="Y60559" s="176"/>
    </row>
    <row r="60560" spans="25:25">
      <c r="Y60560" s="176"/>
    </row>
    <row r="60561" spans="25:25">
      <c r="Y60561" s="176"/>
    </row>
    <row r="60562" spans="25:25">
      <c r="Y60562" s="176"/>
    </row>
    <row r="60563" spans="25:25">
      <c r="Y60563" s="176"/>
    </row>
    <row r="60564" spans="25:25">
      <c r="Y60564" s="176"/>
    </row>
    <row r="60565" spans="25:25">
      <c r="Y60565" s="176"/>
    </row>
    <row r="60566" spans="25:25">
      <c r="Y60566" s="176"/>
    </row>
    <row r="60567" spans="25:25">
      <c r="Y60567" s="176"/>
    </row>
    <row r="60568" spans="25:25">
      <c r="Y60568" s="176"/>
    </row>
    <row r="60569" spans="25:25">
      <c r="Y60569" s="176"/>
    </row>
    <row r="60570" spans="25:25">
      <c r="Y60570" s="176"/>
    </row>
    <row r="60571" spans="25:25">
      <c r="Y60571" s="176"/>
    </row>
    <row r="60572" spans="25:25">
      <c r="Y60572" s="176"/>
    </row>
    <row r="60573" spans="25:25">
      <c r="Y60573" s="176"/>
    </row>
    <row r="60574" spans="25:25">
      <c r="Y60574" s="176"/>
    </row>
    <row r="60575" spans="25:25">
      <c r="Y60575" s="176"/>
    </row>
    <row r="60576" spans="25:25">
      <c r="Y60576" s="176"/>
    </row>
    <row r="60577" spans="25:25">
      <c r="Y60577" s="176"/>
    </row>
    <row r="60578" spans="25:25">
      <c r="Y60578" s="176"/>
    </row>
    <row r="60579" spans="25:25">
      <c r="Y60579" s="176"/>
    </row>
    <row r="60580" spans="25:25">
      <c r="Y60580" s="176"/>
    </row>
    <row r="60581" spans="25:25">
      <c r="Y60581" s="176"/>
    </row>
    <row r="60582" spans="25:25">
      <c r="Y60582" s="176"/>
    </row>
    <row r="60583" spans="25:25">
      <c r="Y60583" s="176"/>
    </row>
    <row r="60584" spans="25:25">
      <c r="Y60584" s="176"/>
    </row>
    <row r="60585" spans="25:25">
      <c r="Y60585" s="176"/>
    </row>
    <row r="60586" spans="25:25">
      <c r="Y60586" s="176"/>
    </row>
    <row r="60587" spans="25:25">
      <c r="Y60587" s="176"/>
    </row>
    <row r="60588" spans="25:25">
      <c r="Y60588" s="176"/>
    </row>
    <row r="60589" spans="25:25">
      <c r="Y60589" s="176"/>
    </row>
    <row r="60590" spans="25:25">
      <c r="Y60590" s="176"/>
    </row>
    <row r="60591" spans="25:25">
      <c r="Y60591" s="176"/>
    </row>
    <row r="60592" spans="25:25">
      <c r="Y60592" s="176"/>
    </row>
    <row r="60593" spans="25:25">
      <c r="Y60593" s="176"/>
    </row>
    <row r="60594" spans="25:25">
      <c r="Y60594" s="176"/>
    </row>
    <row r="60595" spans="25:25">
      <c r="Y60595" s="176"/>
    </row>
    <row r="60596" spans="25:25">
      <c r="Y60596" s="176"/>
    </row>
    <row r="60597" spans="25:25">
      <c r="Y60597" s="176"/>
    </row>
    <row r="60598" spans="25:25">
      <c r="Y60598" s="176"/>
    </row>
    <row r="60599" spans="25:25">
      <c r="Y60599" s="176"/>
    </row>
    <row r="60600" spans="25:25">
      <c r="Y60600" s="176"/>
    </row>
    <row r="60601" spans="25:25">
      <c r="Y60601" s="176"/>
    </row>
    <row r="60602" spans="25:25">
      <c r="Y60602" s="176"/>
    </row>
    <row r="60603" spans="25:25">
      <c r="Y60603" s="176"/>
    </row>
    <row r="60604" spans="25:25">
      <c r="Y60604" s="176"/>
    </row>
    <row r="60605" spans="25:25">
      <c r="Y60605" s="176"/>
    </row>
    <row r="60606" spans="25:25">
      <c r="Y60606" s="176"/>
    </row>
    <row r="60607" spans="25:25">
      <c r="Y60607" s="176"/>
    </row>
    <row r="60608" spans="25:25">
      <c r="Y60608" s="176"/>
    </row>
    <row r="60609" spans="25:25">
      <c r="Y60609" s="176"/>
    </row>
    <row r="60610" spans="25:25">
      <c r="Y60610" s="176"/>
    </row>
    <row r="60611" spans="25:25">
      <c r="Y60611" s="176"/>
    </row>
    <row r="60612" spans="25:25">
      <c r="Y60612" s="176"/>
    </row>
    <row r="60613" spans="25:25">
      <c r="Y60613" s="176"/>
    </row>
    <row r="60614" spans="25:25">
      <c r="Y60614" s="176"/>
    </row>
    <row r="60615" spans="25:25">
      <c r="Y60615" s="176"/>
    </row>
    <row r="60616" spans="25:25">
      <c r="Y60616" s="176"/>
    </row>
    <row r="60617" spans="25:25">
      <c r="Y60617" s="176"/>
    </row>
    <row r="60618" spans="25:25">
      <c r="Y60618" s="176"/>
    </row>
    <row r="60619" spans="25:25">
      <c r="Y60619" s="176"/>
    </row>
    <row r="60620" spans="25:25">
      <c r="Y60620" s="176"/>
    </row>
    <row r="60621" spans="25:25">
      <c r="Y60621" s="176"/>
    </row>
    <row r="60622" spans="25:25">
      <c r="Y60622" s="176"/>
    </row>
    <row r="60623" spans="25:25">
      <c r="Y60623" s="176"/>
    </row>
    <row r="60624" spans="25:25">
      <c r="Y60624" s="176"/>
    </row>
    <row r="60625" spans="25:25">
      <c r="Y60625" s="176"/>
    </row>
    <row r="60626" spans="25:25">
      <c r="Y60626" s="176"/>
    </row>
    <row r="60627" spans="25:25">
      <c r="Y60627" s="176"/>
    </row>
    <row r="60628" spans="25:25">
      <c r="Y60628" s="176"/>
    </row>
    <row r="60629" spans="25:25">
      <c r="Y60629" s="176"/>
    </row>
    <row r="60630" spans="25:25">
      <c r="Y60630" s="176"/>
    </row>
    <row r="60631" spans="25:25">
      <c r="Y60631" s="176"/>
    </row>
    <row r="60632" spans="25:25">
      <c r="Y60632" s="176"/>
    </row>
    <row r="60633" spans="25:25">
      <c r="Y60633" s="176"/>
    </row>
    <row r="60634" spans="25:25">
      <c r="Y60634" s="176"/>
    </row>
    <row r="60635" spans="25:25">
      <c r="Y60635" s="176"/>
    </row>
    <row r="60636" spans="25:25">
      <c r="Y60636" s="176"/>
    </row>
    <row r="60637" spans="25:25">
      <c r="Y60637" s="176"/>
    </row>
    <row r="60638" spans="25:25">
      <c r="Y60638" s="176"/>
    </row>
    <row r="60639" spans="25:25">
      <c r="Y60639" s="176"/>
    </row>
    <row r="60640" spans="25:25">
      <c r="Y60640" s="176"/>
    </row>
    <row r="60641" spans="25:25">
      <c r="Y60641" s="176"/>
    </row>
    <row r="60642" spans="25:25">
      <c r="Y60642" s="176"/>
    </row>
    <row r="60643" spans="25:25">
      <c r="Y60643" s="176"/>
    </row>
    <row r="60644" spans="25:25">
      <c r="Y60644" s="176"/>
    </row>
    <row r="60645" spans="25:25">
      <c r="Y60645" s="176"/>
    </row>
    <row r="60646" spans="25:25">
      <c r="Y60646" s="176"/>
    </row>
    <row r="60647" spans="25:25">
      <c r="Y60647" s="176"/>
    </row>
    <row r="60648" spans="25:25">
      <c r="Y60648" s="176"/>
    </row>
    <row r="60649" spans="25:25">
      <c r="Y60649" s="176"/>
    </row>
    <row r="60650" spans="25:25">
      <c r="Y60650" s="176"/>
    </row>
    <row r="60651" spans="25:25">
      <c r="Y60651" s="176"/>
    </row>
    <row r="60652" spans="25:25">
      <c r="Y60652" s="176"/>
    </row>
    <row r="60653" spans="25:25">
      <c r="Y60653" s="176"/>
    </row>
    <row r="60654" spans="25:25">
      <c r="Y60654" s="176"/>
    </row>
    <row r="60655" spans="25:25">
      <c r="Y60655" s="176"/>
    </row>
    <row r="60656" spans="25:25">
      <c r="Y60656" s="176"/>
    </row>
    <row r="60657" spans="25:25">
      <c r="Y60657" s="176"/>
    </row>
    <row r="60658" spans="25:25">
      <c r="Y60658" s="176"/>
    </row>
    <row r="60659" spans="25:25">
      <c r="Y60659" s="176"/>
    </row>
    <row r="60660" spans="25:25">
      <c r="Y60660" s="176"/>
    </row>
    <row r="60661" spans="25:25">
      <c r="Y60661" s="176"/>
    </row>
    <row r="60662" spans="25:25">
      <c r="Y60662" s="176"/>
    </row>
    <row r="60663" spans="25:25">
      <c r="Y60663" s="176"/>
    </row>
    <row r="60664" spans="25:25">
      <c r="Y60664" s="176"/>
    </row>
    <row r="60665" spans="25:25">
      <c r="Y60665" s="176"/>
    </row>
    <row r="60666" spans="25:25">
      <c r="Y60666" s="176"/>
    </row>
    <row r="60667" spans="25:25">
      <c r="Y60667" s="176"/>
    </row>
    <row r="60668" spans="25:25">
      <c r="Y60668" s="176"/>
    </row>
    <row r="60669" spans="25:25">
      <c r="Y60669" s="176"/>
    </row>
    <row r="60670" spans="25:25">
      <c r="Y60670" s="176"/>
    </row>
    <row r="60671" spans="25:25">
      <c r="Y60671" s="176"/>
    </row>
    <row r="60672" spans="25:25">
      <c r="Y60672" s="176"/>
    </row>
    <row r="60673" spans="25:25">
      <c r="Y60673" s="176"/>
    </row>
    <row r="60674" spans="25:25">
      <c r="Y60674" s="176"/>
    </row>
    <row r="60675" spans="25:25">
      <c r="Y60675" s="176"/>
    </row>
    <row r="60676" spans="25:25">
      <c r="Y60676" s="176"/>
    </row>
    <row r="60677" spans="25:25">
      <c r="Y60677" s="176"/>
    </row>
    <row r="60678" spans="25:25">
      <c r="Y60678" s="176"/>
    </row>
    <row r="60679" spans="25:25">
      <c r="Y60679" s="176"/>
    </row>
    <row r="60680" spans="25:25">
      <c r="Y60680" s="176"/>
    </row>
    <row r="60681" spans="25:25">
      <c r="Y60681" s="176"/>
    </row>
    <row r="60682" spans="25:25">
      <c r="Y60682" s="176"/>
    </row>
    <row r="60683" spans="25:25">
      <c r="Y60683" s="176"/>
    </row>
    <row r="60684" spans="25:25">
      <c r="Y60684" s="176"/>
    </row>
    <row r="60685" spans="25:25">
      <c r="Y60685" s="176"/>
    </row>
    <row r="60686" spans="25:25">
      <c r="Y60686" s="176"/>
    </row>
    <row r="60687" spans="25:25">
      <c r="Y60687" s="176"/>
    </row>
    <row r="60688" spans="25:25">
      <c r="Y60688" s="176"/>
    </row>
    <row r="60689" spans="25:25">
      <c r="Y60689" s="176"/>
    </row>
    <row r="60690" spans="25:25">
      <c r="Y60690" s="176"/>
    </row>
    <row r="60691" spans="25:25">
      <c r="Y60691" s="176"/>
    </row>
    <row r="60692" spans="25:25">
      <c r="Y60692" s="176"/>
    </row>
    <row r="60693" spans="25:25">
      <c r="Y60693" s="176"/>
    </row>
    <row r="60694" spans="25:25">
      <c r="Y60694" s="176"/>
    </row>
    <row r="60695" spans="25:25">
      <c r="Y60695" s="176"/>
    </row>
    <row r="60696" spans="25:25">
      <c r="Y60696" s="176"/>
    </row>
    <row r="60697" spans="25:25">
      <c r="Y60697" s="176"/>
    </row>
    <row r="60698" spans="25:25">
      <c r="Y60698" s="176"/>
    </row>
    <row r="60699" spans="25:25">
      <c r="Y60699" s="176"/>
    </row>
    <row r="60700" spans="25:25">
      <c r="Y60700" s="176"/>
    </row>
    <row r="60701" spans="25:25">
      <c r="Y60701" s="176"/>
    </row>
    <row r="60702" spans="25:25">
      <c r="Y60702" s="176"/>
    </row>
    <row r="60703" spans="25:25">
      <c r="Y60703" s="176"/>
    </row>
    <row r="60704" spans="25:25">
      <c r="Y60704" s="176"/>
    </row>
    <row r="60705" spans="25:25">
      <c r="Y60705" s="176"/>
    </row>
    <row r="60706" spans="25:25">
      <c r="Y60706" s="176"/>
    </row>
    <row r="60707" spans="25:25">
      <c r="Y60707" s="176"/>
    </row>
    <row r="60708" spans="25:25">
      <c r="Y60708" s="176"/>
    </row>
    <row r="60709" spans="25:25">
      <c r="Y60709" s="176"/>
    </row>
    <row r="60710" spans="25:25">
      <c r="Y60710" s="176"/>
    </row>
    <row r="60711" spans="25:25">
      <c r="Y60711" s="176"/>
    </row>
    <row r="60712" spans="25:25">
      <c r="Y60712" s="176"/>
    </row>
    <row r="60713" spans="25:25">
      <c r="Y60713" s="176"/>
    </row>
    <row r="60714" spans="25:25">
      <c r="Y60714" s="176"/>
    </row>
    <row r="60715" spans="25:25">
      <c r="Y60715" s="176"/>
    </row>
    <row r="60716" spans="25:25">
      <c r="Y60716" s="176"/>
    </row>
    <row r="60717" spans="25:25">
      <c r="Y60717" s="176"/>
    </row>
    <row r="60718" spans="25:25">
      <c r="Y60718" s="176"/>
    </row>
    <row r="60719" spans="25:25">
      <c r="Y60719" s="176"/>
    </row>
    <row r="60720" spans="25:25">
      <c r="Y60720" s="176"/>
    </row>
    <row r="60721" spans="25:25">
      <c r="Y60721" s="176"/>
    </row>
    <row r="60722" spans="25:25">
      <c r="Y60722" s="176"/>
    </row>
    <row r="60723" spans="25:25">
      <c r="Y60723" s="176"/>
    </row>
    <row r="60724" spans="25:25">
      <c r="Y60724" s="176"/>
    </row>
    <row r="60725" spans="25:25">
      <c r="Y60725" s="176"/>
    </row>
    <row r="60726" spans="25:25">
      <c r="Y60726" s="176"/>
    </row>
    <row r="60727" spans="25:25">
      <c r="Y60727" s="176"/>
    </row>
    <row r="60728" spans="25:25">
      <c r="Y60728" s="176"/>
    </row>
    <row r="60729" spans="25:25">
      <c r="Y60729" s="176"/>
    </row>
    <row r="60730" spans="25:25">
      <c r="Y60730" s="176"/>
    </row>
    <row r="60731" spans="25:25">
      <c r="Y60731" s="176"/>
    </row>
    <row r="60732" spans="25:25">
      <c r="Y60732" s="176"/>
    </row>
    <row r="60733" spans="25:25">
      <c r="Y60733" s="176"/>
    </row>
    <row r="60734" spans="25:25">
      <c r="Y60734" s="176"/>
    </row>
    <row r="60735" spans="25:25">
      <c r="Y60735" s="176"/>
    </row>
    <row r="60736" spans="25:25">
      <c r="Y60736" s="176"/>
    </row>
    <row r="60737" spans="25:25">
      <c r="Y60737" s="176"/>
    </row>
    <row r="60738" spans="25:25">
      <c r="Y60738" s="176"/>
    </row>
    <row r="60739" spans="25:25">
      <c r="Y60739" s="176"/>
    </row>
    <row r="60740" spans="25:25">
      <c r="Y60740" s="176"/>
    </row>
    <row r="60741" spans="25:25">
      <c r="Y60741" s="176"/>
    </row>
    <row r="60742" spans="25:25">
      <c r="Y60742" s="176"/>
    </row>
    <row r="60743" spans="25:25">
      <c r="Y60743" s="176"/>
    </row>
    <row r="60744" spans="25:25">
      <c r="Y60744" s="176"/>
    </row>
    <row r="60745" spans="25:25">
      <c r="Y60745" s="176"/>
    </row>
    <row r="60746" spans="25:25">
      <c r="Y60746" s="176"/>
    </row>
    <row r="60747" spans="25:25">
      <c r="Y60747" s="176"/>
    </row>
    <row r="60748" spans="25:25">
      <c r="Y60748" s="176"/>
    </row>
    <row r="60749" spans="25:25">
      <c r="Y60749" s="176"/>
    </row>
    <row r="60750" spans="25:25">
      <c r="Y60750" s="176"/>
    </row>
    <row r="60751" spans="25:25">
      <c r="Y60751" s="176"/>
    </row>
    <row r="60752" spans="25:25">
      <c r="Y60752" s="176"/>
    </row>
    <row r="60753" spans="25:25">
      <c r="Y60753" s="176"/>
    </row>
    <row r="60754" spans="25:25">
      <c r="Y60754" s="176"/>
    </row>
    <row r="60755" spans="25:25">
      <c r="Y60755" s="176"/>
    </row>
    <row r="60756" spans="25:25">
      <c r="Y60756" s="176"/>
    </row>
    <row r="60757" spans="25:25">
      <c r="Y60757" s="176"/>
    </row>
    <row r="60758" spans="25:25">
      <c r="Y60758" s="176"/>
    </row>
    <row r="60759" spans="25:25">
      <c r="Y60759" s="176"/>
    </row>
    <row r="60760" spans="25:25">
      <c r="Y60760" s="176"/>
    </row>
    <row r="60761" spans="25:25">
      <c r="Y60761" s="176"/>
    </row>
    <row r="60762" spans="25:25">
      <c r="Y60762" s="176"/>
    </row>
    <row r="60763" spans="25:25">
      <c r="Y60763" s="176"/>
    </row>
    <row r="60764" spans="25:25">
      <c r="Y60764" s="176"/>
    </row>
    <row r="60765" spans="25:25">
      <c r="Y60765" s="176"/>
    </row>
    <row r="60766" spans="25:25">
      <c r="Y60766" s="176"/>
    </row>
    <row r="60767" spans="25:25">
      <c r="Y60767" s="176"/>
    </row>
    <row r="60768" spans="25:25">
      <c r="Y60768" s="176"/>
    </row>
    <row r="60769" spans="25:25">
      <c r="Y60769" s="176"/>
    </row>
    <row r="60770" spans="25:25">
      <c r="Y60770" s="176"/>
    </row>
    <row r="60771" spans="25:25">
      <c r="Y60771" s="176"/>
    </row>
    <row r="60772" spans="25:25">
      <c r="Y60772" s="176"/>
    </row>
    <row r="60773" spans="25:25">
      <c r="Y60773" s="176"/>
    </row>
    <row r="60774" spans="25:25">
      <c r="Y60774" s="176"/>
    </row>
    <row r="60775" spans="25:25">
      <c r="Y60775" s="176"/>
    </row>
    <row r="60776" spans="25:25">
      <c r="Y60776" s="176"/>
    </row>
    <row r="60777" spans="25:25">
      <c r="Y60777" s="176"/>
    </row>
    <row r="60778" spans="25:25">
      <c r="Y60778" s="176"/>
    </row>
    <row r="60779" spans="25:25">
      <c r="Y60779" s="176"/>
    </row>
    <row r="60780" spans="25:25">
      <c r="Y60780" s="176"/>
    </row>
    <row r="60781" spans="25:25">
      <c r="Y60781" s="176"/>
    </row>
    <row r="60782" spans="25:25">
      <c r="Y60782" s="176"/>
    </row>
    <row r="60783" spans="25:25">
      <c r="Y60783" s="176"/>
    </row>
    <row r="60784" spans="25:25">
      <c r="Y60784" s="176"/>
    </row>
    <row r="60785" spans="25:25">
      <c r="Y60785" s="176"/>
    </row>
    <row r="60786" spans="25:25">
      <c r="Y60786" s="176"/>
    </row>
    <row r="60787" spans="25:25">
      <c r="Y60787" s="176"/>
    </row>
    <row r="60788" spans="25:25">
      <c r="Y60788" s="176"/>
    </row>
    <row r="60789" spans="25:25">
      <c r="Y60789" s="176"/>
    </row>
    <row r="60790" spans="25:25">
      <c r="Y60790" s="176"/>
    </row>
    <row r="60791" spans="25:25">
      <c r="Y60791" s="176"/>
    </row>
    <row r="60792" spans="25:25">
      <c r="Y60792" s="176"/>
    </row>
    <row r="60793" spans="25:25">
      <c r="Y60793" s="176"/>
    </row>
    <row r="60794" spans="25:25">
      <c r="Y60794" s="176"/>
    </row>
    <row r="60795" spans="25:25">
      <c r="Y60795" s="176"/>
    </row>
    <row r="60796" spans="25:25">
      <c r="Y60796" s="176"/>
    </row>
    <row r="60797" spans="25:25">
      <c r="Y60797" s="176"/>
    </row>
    <row r="60798" spans="25:25">
      <c r="Y60798" s="176"/>
    </row>
    <row r="60799" spans="25:25">
      <c r="Y60799" s="176"/>
    </row>
    <row r="60800" spans="25:25">
      <c r="Y60800" s="176"/>
    </row>
    <row r="60801" spans="25:25">
      <c r="Y60801" s="176"/>
    </row>
    <row r="60802" spans="25:25">
      <c r="Y60802" s="176"/>
    </row>
    <row r="60803" spans="25:25">
      <c r="Y60803" s="176"/>
    </row>
    <row r="60804" spans="25:25">
      <c r="Y60804" s="176"/>
    </row>
    <row r="60805" spans="25:25">
      <c r="Y60805" s="176"/>
    </row>
    <row r="60806" spans="25:25">
      <c r="Y60806" s="176"/>
    </row>
    <row r="60807" spans="25:25">
      <c r="Y60807" s="176"/>
    </row>
    <row r="60808" spans="25:25">
      <c r="Y60808" s="176"/>
    </row>
    <row r="60809" spans="25:25">
      <c r="Y60809" s="176"/>
    </row>
    <row r="60810" spans="25:25">
      <c r="Y60810" s="176"/>
    </row>
    <row r="60811" spans="25:25">
      <c r="Y60811" s="176"/>
    </row>
    <row r="60812" spans="25:25">
      <c r="Y60812" s="176"/>
    </row>
    <row r="60813" spans="25:25">
      <c r="Y60813" s="176"/>
    </row>
    <row r="60814" spans="25:25">
      <c r="Y60814" s="176"/>
    </row>
    <row r="60815" spans="25:25">
      <c r="Y60815" s="176"/>
    </row>
    <row r="60816" spans="25:25">
      <c r="Y60816" s="176"/>
    </row>
    <row r="60817" spans="25:25">
      <c r="Y60817" s="176"/>
    </row>
    <row r="60818" spans="25:25">
      <c r="Y60818" s="176"/>
    </row>
    <row r="60819" spans="25:25">
      <c r="Y60819" s="176"/>
    </row>
    <row r="60820" spans="25:25">
      <c r="Y60820" s="176"/>
    </row>
    <row r="60821" spans="25:25">
      <c r="Y60821" s="176"/>
    </row>
    <row r="60822" spans="25:25">
      <c r="Y60822" s="176"/>
    </row>
    <row r="60823" spans="25:25">
      <c r="Y60823" s="176"/>
    </row>
    <row r="60824" spans="25:25">
      <c r="Y60824" s="176"/>
    </row>
    <row r="60825" spans="25:25">
      <c r="Y60825" s="176"/>
    </row>
    <row r="60826" spans="25:25">
      <c r="Y60826" s="176"/>
    </row>
    <row r="60827" spans="25:25">
      <c r="Y60827" s="176"/>
    </row>
    <row r="60828" spans="25:25">
      <c r="Y60828" s="176"/>
    </row>
    <row r="60829" spans="25:25">
      <c r="Y60829" s="176"/>
    </row>
    <row r="60830" spans="25:25">
      <c r="Y60830" s="176"/>
    </row>
    <row r="60831" spans="25:25">
      <c r="Y60831" s="176"/>
    </row>
    <row r="60832" spans="25:25">
      <c r="Y60832" s="176"/>
    </row>
    <row r="60833" spans="25:25">
      <c r="Y60833" s="176"/>
    </row>
    <row r="60834" spans="25:25">
      <c r="Y60834" s="176"/>
    </row>
    <row r="60835" spans="25:25">
      <c r="Y60835" s="176"/>
    </row>
    <row r="60836" spans="25:25">
      <c r="Y60836" s="176"/>
    </row>
    <row r="60837" spans="25:25">
      <c r="Y60837" s="176"/>
    </row>
    <row r="60838" spans="25:25">
      <c r="Y60838" s="176"/>
    </row>
    <row r="60839" spans="25:25">
      <c r="Y60839" s="176"/>
    </row>
    <row r="60840" spans="25:25">
      <c r="Y60840" s="176"/>
    </row>
    <row r="60841" spans="25:25">
      <c r="Y60841" s="176"/>
    </row>
    <row r="60842" spans="25:25">
      <c r="Y60842" s="176"/>
    </row>
    <row r="60843" spans="25:25">
      <c r="Y60843" s="176"/>
    </row>
    <row r="60844" spans="25:25">
      <c r="Y60844" s="176"/>
    </row>
    <row r="60845" spans="25:25">
      <c r="Y60845" s="176"/>
    </row>
    <row r="60846" spans="25:25">
      <c r="Y60846" s="176"/>
    </row>
    <row r="60847" spans="25:25">
      <c r="Y60847" s="176"/>
    </row>
    <row r="60848" spans="25:25">
      <c r="Y60848" s="176"/>
    </row>
    <row r="60849" spans="25:25">
      <c r="Y60849" s="176"/>
    </row>
    <row r="60850" spans="25:25">
      <c r="Y60850" s="176"/>
    </row>
    <row r="60851" spans="25:25">
      <c r="Y60851" s="176"/>
    </row>
    <row r="60852" spans="25:25">
      <c r="Y60852" s="176"/>
    </row>
    <row r="60853" spans="25:25">
      <c r="Y60853" s="176"/>
    </row>
    <row r="60854" spans="25:25">
      <c r="Y60854" s="176"/>
    </row>
    <row r="60855" spans="25:25">
      <c r="Y60855" s="176"/>
    </row>
    <row r="60856" spans="25:25">
      <c r="Y60856" s="176"/>
    </row>
    <row r="60857" spans="25:25">
      <c r="Y60857" s="176"/>
    </row>
    <row r="60858" spans="25:25">
      <c r="Y60858" s="176"/>
    </row>
    <row r="60859" spans="25:25">
      <c r="Y60859" s="176"/>
    </row>
    <row r="60860" spans="25:25">
      <c r="Y60860" s="176"/>
    </row>
    <row r="60861" spans="25:25">
      <c r="Y60861" s="176"/>
    </row>
    <row r="60862" spans="25:25">
      <c r="Y60862" s="176"/>
    </row>
    <row r="60863" spans="25:25">
      <c r="Y60863" s="176"/>
    </row>
    <row r="60864" spans="25:25">
      <c r="Y60864" s="176"/>
    </row>
    <row r="60865" spans="25:25">
      <c r="Y60865" s="176"/>
    </row>
    <row r="60866" spans="25:25">
      <c r="Y60866" s="176"/>
    </row>
    <row r="60867" spans="25:25">
      <c r="Y60867" s="176"/>
    </row>
    <row r="60868" spans="25:25">
      <c r="Y60868" s="176"/>
    </row>
    <row r="60869" spans="25:25">
      <c r="Y60869" s="176"/>
    </row>
    <row r="60870" spans="25:25">
      <c r="Y60870" s="176"/>
    </row>
    <row r="60871" spans="25:25">
      <c r="Y60871" s="176"/>
    </row>
    <row r="60872" spans="25:25">
      <c r="Y60872" s="176"/>
    </row>
    <row r="60873" spans="25:25">
      <c r="Y60873" s="176"/>
    </row>
    <row r="60874" spans="25:25">
      <c r="Y60874" s="176"/>
    </row>
    <row r="60875" spans="25:25">
      <c r="Y60875" s="176"/>
    </row>
    <row r="60876" spans="25:25">
      <c r="Y60876" s="176"/>
    </row>
    <row r="60877" spans="25:25">
      <c r="Y60877" s="176"/>
    </row>
    <row r="60878" spans="25:25">
      <c r="Y60878" s="176"/>
    </row>
    <row r="60879" spans="25:25">
      <c r="Y60879" s="176"/>
    </row>
    <row r="60880" spans="25:25">
      <c r="Y60880" s="176"/>
    </row>
    <row r="60881" spans="25:25">
      <c r="Y60881" s="176"/>
    </row>
    <row r="60882" spans="25:25">
      <c r="Y60882" s="176"/>
    </row>
    <row r="60883" spans="25:25">
      <c r="Y60883" s="176"/>
    </row>
    <row r="60884" spans="25:25">
      <c r="Y60884" s="176"/>
    </row>
    <row r="60885" spans="25:25">
      <c r="Y60885" s="176"/>
    </row>
    <row r="60886" spans="25:25">
      <c r="Y60886" s="176"/>
    </row>
    <row r="60887" spans="25:25">
      <c r="Y60887" s="176"/>
    </row>
    <row r="60888" spans="25:25">
      <c r="Y60888" s="176"/>
    </row>
    <row r="60889" spans="25:25">
      <c r="Y60889" s="176"/>
    </row>
    <row r="60890" spans="25:25">
      <c r="Y60890" s="176"/>
    </row>
    <row r="60891" spans="25:25">
      <c r="Y60891" s="176"/>
    </row>
    <row r="60892" spans="25:25">
      <c r="Y60892" s="176"/>
    </row>
    <row r="60893" spans="25:25">
      <c r="Y60893" s="176"/>
    </row>
    <row r="60894" spans="25:25">
      <c r="Y60894" s="176"/>
    </row>
    <row r="60895" spans="25:25">
      <c r="Y60895" s="176"/>
    </row>
    <row r="60896" spans="25:25">
      <c r="Y60896" s="176"/>
    </row>
    <row r="60897" spans="25:25">
      <c r="Y60897" s="176"/>
    </row>
    <row r="60898" spans="25:25">
      <c r="Y60898" s="176"/>
    </row>
    <row r="60899" spans="25:25">
      <c r="Y60899" s="176"/>
    </row>
    <row r="60900" spans="25:25">
      <c r="Y60900" s="176"/>
    </row>
    <row r="60901" spans="25:25">
      <c r="Y60901" s="176"/>
    </row>
    <row r="60902" spans="25:25">
      <c r="Y60902" s="176"/>
    </row>
    <row r="60903" spans="25:25">
      <c r="Y60903" s="176"/>
    </row>
    <row r="60904" spans="25:25">
      <c r="Y60904" s="176"/>
    </row>
    <row r="60905" spans="25:25">
      <c r="Y60905" s="176"/>
    </row>
    <row r="60906" spans="25:25">
      <c r="Y60906" s="176"/>
    </row>
    <row r="60907" spans="25:25">
      <c r="Y60907" s="176"/>
    </row>
    <row r="60908" spans="25:25">
      <c r="Y60908" s="176"/>
    </row>
    <row r="60909" spans="25:25">
      <c r="Y60909" s="176"/>
    </row>
    <row r="60910" spans="25:25">
      <c r="Y60910" s="176"/>
    </row>
    <row r="60911" spans="25:25">
      <c r="Y60911" s="176"/>
    </row>
    <row r="60912" spans="25:25">
      <c r="Y60912" s="176"/>
    </row>
    <row r="60913" spans="25:25">
      <c r="Y60913" s="176"/>
    </row>
    <row r="60914" spans="25:25">
      <c r="Y60914" s="176"/>
    </row>
    <row r="60915" spans="25:25">
      <c r="Y60915" s="176"/>
    </row>
    <row r="60916" spans="25:25">
      <c r="Y60916" s="176"/>
    </row>
    <row r="60917" spans="25:25">
      <c r="Y60917" s="176"/>
    </row>
    <row r="60918" spans="25:25">
      <c r="Y60918" s="176"/>
    </row>
    <row r="60919" spans="25:25">
      <c r="Y60919" s="176"/>
    </row>
    <row r="60920" spans="25:25">
      <c r="Y60920" s="176"/>
    </row>
    <row r="60921" spans="25:25">
      <c r="Y60921" s="176"/>
    </row>
    <row r="60922" spans="25:25">
      <c r="Y60922" s="176"/>
    </row>
    <row r="60923" spans="25:25">
      <c r="Y60923" s="176"/>
    </row>
    <row r="60924" spans="25:25">
      <c r="Y60924" s="176"/>
    </row>
    <row r="60925" spans="25:25">
      <c r="Y60925" s="176"/>
    </row>
    <row r="60926" spans="25:25">
      <c r="Y60926" s="176"/>
    </row>
    <row r="60927" spans="25:25">
      <c r="Y60927" s="176"/>
    </row>
    <row r="60928" spans="25:25">
      <c r="Y60928" s="176"/>
    </row>
    <row r="60929" spans="25:25">
      <c r="Y60929" s="176"/>
    </row>
    <row r="60930" spans="25:25">
      <c r="Y60930" s="176"/>
    </row>
    <row r="60931" spans="25:25">
      <c r="Y60931" s="176"/>
    </row>
    <row r="60932" spans="25:25">
      <c r="Y60932" s="176"/>
    </row>
    <row r="60933" spans="25:25">
      <c r="Y60933" s="176"/>
    </row>
    <row r="60934" spans="25:25">
      <c r="Y60934" s="176"/>
    </row>
    <row r="60935" spans="25:25">
      <c r="Y60935" s="176"/>
    </row>
    <row r="60936" spans="25:25">
      <c r="Y60936" s="176"/>
    </row>
    <row r="60937" spans="25:25">
      <c r="Y60937" s="176"/>
    </row>
    <row r="60938" spans="25:25">
      <c r="Y60938" s="176"/>
    </row>
    <row r="60939" spans="25:25">
      <c r="Y60939" s="176"/>
    </row>
    <row r="60940" spans="25:25">
      <c r="Y60940" s="176"/>
    </row>
    <row r="60941" spans="25:25">
      <c r="Y60941" s="176"/>
    </row>
    <row r="60942" spans="25:25">
      <c r="Y60942" s="176"/>
    </row>
    <row r="60943" spans="25:25">
      <c r="Y60943" s="176"/>
    </row>
    <row r="60944" spans="25:25">
      <c r="Y60944" s="176"/>
    </row>
    <row r="60945" spans="25:25">
      <c r="Y60945" s="176"/>
    </row>
    <row r="60946" spans="25:25">
      <c r="Y60946" s="176"/>
    </row>
    <row r="60947" spans="25:25">
      <c r="Y60947" s="176"/>
    </row>
    <row r="60948" spans="25:25">
      <c r="Y60948" s="176"/>
    </row>
    <row r="60949" spans="25:25">
      <c r="Y60949" s="176"/>
    </row>
    <row r="60950" spans="25:25">
      <c r="Y60950" s="176"/>
    </row>
    <row r="60951" spans="25:25">
      <c r="Y60951" s="176"/>
    </row>
    <row r="60952" spans="25:25">
      <c r="Y60952" s="176"/>
    </row>
    <row r="60953" spans="25:25">
      <c r="Y60953" s="176"/>
    </row>
    <row r="60954" spans="25:25">
      <c r="Y60954" s="176"/>
    </row>
    <row r="60955" spans="25:25">
      <c r="Y60955" s="176"/>
    </row>
    <row r="60956" spans="25:25">
      <c r="Y60956" s="176"/>
    </row>
    <row r="60957" spans="25:25">
      <c r="Y60957" s="176"/>
    </row>
    <row r="60958" spans="25:25">
      <c r="Y60958" s="176"/>
    </row>
    <row r="60959" spans="25:25">
      <c r="Y60959" s="176"/>
    </row>
    <row r="60960" spans="25:25">
      <c r="Y60960" s="176"/>
    </row>
    <row r="60961" spans="25:25">
      <c r="Y60961" s="176"/>
    </row>
    <row r="60962" spans="25:25">
      <c r="Y60962" s="176"/>
    </row>
    <row r="60963" spans="25:25">
      <c r="Y60963" s="176"/>
    </row>
    <row r="60964" spans="25:25">
      <c r="Y60964" s="176"/>
    </row>
    <row r="60965" spans="25:25">
      <c r="Y60965" s="176"/>
    </row>
    <row r="60966" spans="25:25">
      <c r="Y60966" s="176"/>
    </row>
    <row r="60967" spans="25:25">
      <c r="Y60967" s="176"/>
    </row>
    <row r="60968" spans="25:25">
      <c r="Y60968" s="176"/>
    </row>
    <row r="60969" spans="25:25">
      <c r="Y60969" s="176"/>
    </row>
    <row r="60970" spans="25:25">
      <c r="Y60970" s="176"/>
    </row>
    <row r="60971" spans="25:25">
      <c r="Y60971" s="176"/>
    </row>
    <row r="60972" spans="25:25">
      <c r="Y60972" s="176"/>
    </row>
    <row r="60973" spans="25:25">
      <c r="Y60973" s="176"/>
    </row>
    <row r="60974" spans="25:25">
      <c r="Y60974" s="176"/>
    </row>
    <row r="60975" spans="25:25">
      <c r="Y60975" s="176"/>
    </row>
    <row r="60976" spans="25:25">
      <c r="Y60976" s="176"/>
    </row>
    <row r="60977" spans="25:25">
      <c r="Y60977" s="176"/>
    </row>
    <row r="60978" spans="25:25">
      <c r="Y60978" s="176"/>
    </row>
    <row r="60979" spans="25:25">
      <c r="Y60979" s="176"/>
    </row>
    <row r="60980" spans="25:25">
      <c r="Y60980" s="176"/>
    </row>
    <row r="60981" spans="25:25">
      <c r="Y60981" s="176"/>
    </row>
    <row r="60982" spans="25:25">
      <c r="Y60982" s="176"/>
    </row>
    <row r="60983" spans="25:25">
      <c r="Y60983" s="176"/>
    </row>
    <row r="60984" spans="25:25">
      <c r="Y60984" s="176"/>
    </row>
    <row r="60985" spans="25:25">
      <c r="Y60985" s="176"/>
    </row>
    <row r="60986" spans="25:25">
      <c r="Y60986" s="176"/>
    </row>
    <row r="60987" spans="25:25">
      <c r="Y60987" s="176"/>
    </row>
    <row r="60988" spans="25:25">
      <c r="Y60988" s="176"/>
    </row>
    <row r="60989" spans="25:25">
      <c r="Y60989" s="176"/>
    </row>
    <row r="60990" spans="25:25">
      <c r="Y60990" s="176"/>
    </row>
    <row r="60991" spans="25:25">
      <c r="Y60991" s="176"/>
    </row>
    <row r="60992" spans="25:25">
      <c r="Y60992" s="176"/>
    </row>
    <row r="60993" spans="25:25">
      <c r="Y60993" s="176"/>
    </row>
    <row r="60994" spans="25:25">
      <c r="Y60994" s="176"/>
    </row>
    <row r="60995" spans="25:25">
      <c r="Y60995" s="176"/>
    </row>
    <row r="60996" spans="25:25">
      <c r="Y60996" s="176"/>
    </row>
    <row r="60997" spans="25:25">
      <c r="Y60997" s="176"/>
    </row>
    <row r="60998" spans="25:25">
      <c r="Y60998" s="176"/>
    </row>
    <row r="60999" spans="25:25">
      <c r="Y60999" s="176"/>
    </row>
    <row r="61000" spans="25:25">
      <c r="Y61000" s="176"/>
    </row>
    <row r="61001" spans="25:25">
      <c r="Y61001" s="176"/>
    </row>
    <row r="61002" spans="25:25">
      <c r="Y61002" s="176"/>
    </row>
    <row r="61003" spans="25:25">
      <c r="Y61003" s="176"/>
    </row>
    <row r="61004" spans="25:25">
      <c r="Y61004" s="176"/>
    </row>
    <row r="61005" spans="25:25">
      <c r="Y61005" s="176"/>
    </row>
    <row r="61006" spans="25:25">
      <c r="Y61006" s="176"/>
    </row>
    <row r="61007" spans="25:25">
      <c r="Y61007" s="176"/>
    </row>
    <row r="61008" spans="25:25">
      <c r="Y61008" s="176"/>
    </row>
    <row r="61009" spans="25:25">
      <c r="Y61009" s="176"/>
    </row>
    <row r="61010" spans="25:25">
      <c r="Y61010" s="176"/>
    </row>
    <row r="61011" spans="25:25">
      <c r="Y61011" s="176"/>
    </row>
    <row r="61012" spans="25:25">
      <c r="Y61012" s="176"/>
    </row>
    <row r="61013" spans="25:25">
      <c r="Y61013" s="176"/>
    </row>
    <row r="61014" spans="25:25">
      <c r="Y61014" s="176"/>
    </row>
    <row r="61015" spans="25:25">
      <c r="Y61015" s="176"/>
    </row>
    <row r="61016" spans="25:25">
      <c r="Y61016" s="176"/>
    </row>
    <row r="61017" spans="25:25">
      <c r="Y61017" s="176"/>
    </row>
    <row r="61018" spans="25:25">
      <c r="Y61018" s="176"/>
    </row>
    <row r="61019" spans="25:25">
      <c r="Y61019" s="176"/>
    </row>
    <row r="61020" spans="25:25">
      <c r="Y61020" s="176"/>
    </row>
    <row r="61021" spans="25:25">
      <c r="Y61021" s="176"/>
    </row>
    <row r="61022" spans="25:25">
      <c r="Y61022" s="176"/>
    </row>
    <row r="61023" spans="25:25">
      <c r="Y61023" s="176"/>
    </row>
    <row r="61024" spans="25:25">
      <c r="Y61024" s="176"/>
    </row>
    <row r="61025" spans="25:25">
      <c r="Y61025" s="176"/>
    </row>
    <row r="61026" spans="25:25">
      <c r="Y61026" s="176"/>
    </row>
    <row r="61027" spans="25:25">
      <c r="Y61027" s="176"/>
    </row>
    <row r="61028" spans="25:25">
      <c r="Y61028" s="176"/>
    </row>
    <row r="61029" spans="25:25">
      <c r="Y61029" s="176"/>
    </row>
    <row r="61030" spans="25:25">
      <c r="Y61030" s="176"/>
    </row>
    <row r="61031" spans="25:25">
      <c r="Y61031" s="176"/>
    </row>
    <row r="61032" spans="25:25">
      <c r="Y61032" s="176"/>
    </row>
    <row r="61033" spans="25:25">
      <c r="Y61033" s="176"/>
    </row>
    <row r="61034" spans="25:25">
      <c r="Y61034" s="176"/>
    </row>
    <row r="61035" spans="25:25">
      <c r="Y61035" s="176"/>
    </row>
    <row r="61036" spans="25:25">
      <c r="Y61036" s="176"/>
    </row>
    <row r="61037" spans="25:25">
      <c r="Y61037" s="176"/>
    </row>
    <row r="61038" spans="25:25">
      <c r="Y61038" s="176"/>
    </row>
    <row r="61039" spans="25:25">
      <c r="Y61039" s="176"/>
    </row>
    <row r="61040" spans="25:25">
      <c r="Y61040" s="176"/>
    </row>
    <row r="61041" spans="25:25">
      <c r="Y61041" s="176"/>
    </row>
    <row r="61042" spans="25:25">
      <c r="Y61042" s="176"/>
    </row>
    <row r="61043" spans="25:25">
      <c r="Y61043" s="176"/>
    </row>
    <row r="61044" spans="25:25">
      <c r="Y61044" s="176"/>
    </row>
    <row r="61045" spans="25:25">
      <c r="Y61045" s="176"/>
    </row>
    <row r="61046" spans="25:25">
      <c r="Y61046" s="176"/>
    </row>
    <row r="61047" spans="25:25">
      <c r="Y61047" s="176"/>
    </row>
    <row r="61048" spans="25:25">
      <c r="Y61048" s="176"/>
    </row>
    <row r="61049" spans="25:25">
      <c r="Y61049" s="176"/>
    </row>
    <row r="61050" spans="25:25">
      <c r="Y61050" s="176"/>
    </row>
    <row r="61051" spans="25:25">
      <c r="Y61051" s="176"/>
    </row>
    <row r="61052" spans="25:25">
      <c r="Y61052" s="176"/>
    </row>
    <row r="61053" spans="25:25">
      <c r="Y61053" s="176"/>
    </row>
    <row r="61054" spans="25:25">
      <c r="Y61054" s="176"/>
    </row>
    <row r="61055" spans="25:25">
      <c r="Y61055" s="176"/>
    </row>
    <row r="61056" spans="25:25">
      <c r="Y61056" s="176"/>
    </row>
    <row r="61057" spans="25:25">
      <c r="Y61057" s="176"/>
    </row>
    <row r="61058" spans="25:25">
      <c r="Y61058" s="176"/>
    </row>
    <row r="61059" spans="25:25">
      <c r="Y61059" s="176"/>
    </row>
    <row r="61060" spans="25:25">
      <c r="Y61060" s="176"/>
    </row>
    <row r="61061" spans="25:25">
      <c r="Y61061" s="176"/>
    </row>
    <row r="61062" spans="25:25">
      <c r="Y61062" s="176"/>
    </row>
    <row r="61063" spans="25:25">
      <c r="Y61063" s="176"/>
    </row>
    <row r="61064" spans="25:25">
      <c r="Y61064" s="176"/>
    </row>
    <row r="61065" spans="25:25">
      <c r="Y61065" s="176"/>
    </row>
    <row r="61066" spans="25:25">
      <c r="Y61066" s="176"/>
    </row>
    <row r="61067" spans="25:25">
      <c r="Y61067" s="176"/>
    </row>
    <row r="61068" spans="25:25">
      <c r="Y61068" s="176"/>
    </row>
    <row r="61069" spans="25:25">
      <c r="Y61069" s="176"/>
    </row>
    <row r="61070" spans="25:25">
      <c r="Y61070" s="176"/>
    </row>
    <row r="61071" spans="25:25">
      <c r="Y61071" s="176"/>
    </row>
    <row r="61072" spans="25:25">
      <c r="Y61072" s="176"/>
    </row>
    <row r="61073" spans="25:25">
      <c r="Y61073" s="176"/>
    </row>
    <row r="61074" spans="25:25">
      <c r="Y61074" s="176"/>
    </row>
    <row r="61075" spans="25:25">
      <c r="Y61075" s="176"/>
    </row>
    <row r="61076" spans="25:25">
      <c r="Y61076" s="176"/>
    </row>
    <row r="61077" spans="25:25">
      <c r="Y61077" s="176"/>
    </row>
    <row r="61078" spans="25:25">
      <c r="Y61078" s="176"/>
    </row>
    <row r="61079" spans="25:25">
      <c r="Y61079" s="176"/>
    </row>
    <row r="61080" spans="25:25">
      <c r="Y61080" s="176"/>
    </row>
    <row r="61081" spans="25:25">
      <c r="Y61081" s="176"/>
    </row>
    <row r="61082" spans="25:25">
      <c r="Y61082" s="176"/>
    </row>
    <row r="61083" spans="25:25">
      <c r="Y61083" s="176"/>
    </row>
    <row r="61084" spans="25:25">
      <c r="Y61084" s="176"/>
    </row>
    <row r="61085" spans="25:25">
      <c r="Y61085" s="176"/>
    </row>
    <row r="61086" spans="25:25">
      <c r="Y61086" s="176"/>
    </row>
    <row r="61087" spans="25:25">
      <c r="Y61087" s="176"/>
    </row>
    <row r="61088" spans="25:25">
      <c r="Y61088" s="176"/>
    </row>
    <row r="61089" spans="25:25">
      <c r="Y61089" s="176"/>
    </row>
    <row r="61090" spans="25:25">
      <c r="Y61090" s="176"/>
    </row>
    <row r="61091" spans="25:25">
      <c r="Y61091" s="176"/>
    </row>
    <row r="61092" spans="25:25">
      <c r="Y61092" s="176"/>
    </row>
    <row r="61093" spans="25:25">
      <c r="Y61093" s="176"/>
    </row>
    <row r="61094" spans="25:25">
      <c r="Y61094" s="176"/>
    </row>
    <row r="61095" spans="25:25">
      <c r="Y61095" s="176"/>
    </row>
    <row r="61096" spans="25:25">
      <c r="Y61096" s="176"/>
    </row>
    <row r="61097" spans="25:25">
      <c r="Y61097" s="176"/>
    </row>
    <row r="61098" spans="25:25">
      <c r="Y61098" s="176"/>
    </row>
    <row r="61099" spans="25:25">
      <c r="Y61099" s="176"/>
    </row>
    <row r="61100" spans="25:25">
      <c r="Y61100" s="176"/>
    </row>
    <row r="61101" spans="25:25">
      <c r="Y61101" s="176"/>
    </row>
    <row r="61102" spans="25:25">
      <c r="Y61102" s="176"/>
    </row>
    <row r="61103" spans="25:25">
      <c r="Y61103" s="176"/>
    </row>
    <row r="61104" spans="25:25">
      <c r="Y61104" s="176"/>
    </row>
    <row r="61105" spans="25:25">
      <c r="Y61105" s="176"/>
    </row>
    <row r="61106" spans="25:25">
      <c r="Y61106" s="176"/>
    </row>
    <row r="61107" spans="25:25">
      <c r="Y61107" s="176"/>
    </row>
    <row r="61108" spans="25:25">
      <c r="Y61108" s="176"/>
    </row>
    <row r="61109" spans="25:25">
      <c r="Y61109" s="176"/>
    </row>
    <row r="61110" spans="25:25">
      <c r="Y61110" s="176"/>
    </row>
    <row r="61111" spans="25:25">
      <c r="Y61111" s="176"/>
    </row>
    <row r="61112" spans="25:25">
      <c r="Y61112" s="176"/>
    </row>
    <row r="61113" spans="25:25">
      <c r="Y61113" s="176"/>
    </row>
    <row r="61114" spans="25:25">
      <c r="Y61114" s="176"/>
    </row>
    <row r="61115" spans="25:25">
      <c r="Y61115" s="176"/>
    </row>
    <row r="61116" spans="25:25">
      <c r="Y61116" s="176"/>
    </row>
    <row r="61117" spans="25:25">
      <c r="Y61117" s="176"/>
    </row>
    <row r="61118" spans="25:25">
      <c r="Y61118" s="176"/>
    </row>
    <row r="61119" spans="25:25">
      <c r="Y61119" s="176"/>
    </row>
    <row r="61120" spans="25:25">
      <c r="Y61120" s="176"/>
    </row>
    <row r="61121" spans="25:25">
      <c r="Y61121" s="176"/>
    </row>
    <row r="61122" spans="25:25">
      <c r="Y61122" s="176"/>
    </row>
    <row r="61123" spans="25:25">
      <c r="Y61123" s="176"/>
    </row>
    <row r="61124" spans="25:25">
      <c r="Y61124" s="176"/>
    </row>
    <row r="61125" spans="25:25">
      <c r="Y61125" s="176"/>
    </row>
    <row r="61126" spans="25:25">
      <c r="Y61126" s="176"/>
    </row>
    <row r="61127" spans="25:25">
      <c r="Y61127" s="176"/>
    </row>
    <row r="61128" spans="25:25">
      <c r="Y61128" s="176"/>
    </row>
    <row r="61129" spans="25:25">
      <c r="Y61129" s="176"/>
    </row>
    <row r="61130" spans="25:25">
      <c r="Y61130" s="176"/>
    </row>
    <row r="61131" spans="25:25">
      <c r="Y61131" s="176"/>
    </row>
    <row r="61132" spans="25:25">
      <c r="Y61132" s="176"/>
    </row>
    <row r="61133" spans="25:25">
      <c r="Y61133" s="176"/>
    </row>
    <row r="61134" spans="25:25">
      <c r="Y61134" s="176"/>
    </row>
    <row r="61135" spans="25:25">
      <c r="Y61135" s="176"/>
    </row>
    <row r="61136" spans="25:25">
      <c r="Y61136" s="176"/>
    </row>
    <row r="61137" spans="25:25">
      <c r="Y61137" s="176"/>
    </row>
    <row r="61138" spans="25:25">
      <c r="Y61138" s="176"/>
    </row>
    <row r="61139" spans="25:25">
      <c r="Y61139" s="176"/>
    </row>
    <row r="61140" spans="25:25">
      <c r="Y61140" s="176"/>
    </row>
    <row r="61141" spans="25:25">
      <c r="Y61141" s="176"/>
    </row>
    <row r="61142" spans="25:25">
      <c r="Y61142" s="176"/>
    </row>
    <row r="61143" spans="25:25">
      <c r="Y61143" s="176"/>
    </row>
    <row r="61144" spans="25:25">
      <c r="Y61144" s="176"/>
    </row>
    <row r="61145" spans="25:25">
      <c r="Y61145" s="176"/>
    </row>
    <row r="61146" spans="25:25">
      <c r="Y61146" s="176"/>
    </row>
    <row r="61147" spans="25:25">
      <c r="Y61147" s="176"/>
    </row>
    <row r="61148" spans="25:25">
      <c r="Y61148" s="176"/>
    </row>
    <row r="61149" spans="25:25">
      <c r="Y61149" s="176"/>
    </row>
    <row r="61150" spans="25:25">
      <c r="Y61150" s="176"/>
    </row>
    <row r="61151" spans="25:25">
      <c r="Y61151" s="176"/>
    </row>
    <row r="61152" spans="25:25">
      <c r="Y61152" s="176"/>
    </row>
    <row r="61153" spans="25:25">
      <c r="Y61153" s="176"/>
    </row>
    <row r="61154" spans="25:25">
      <c r="Y61154" s="176"/>
    </row>
    <row r="61155" spans="25:25">
      <c r="Y61155" s="176"/>
    </row>
    <row r="61156" spans="25:25">
      <c r="Y61156" s="176"/>
    </row>
    <row r="61157" spans="25:25">
      <c r="Y61157" s="176"/>
    </row>
    <row r="61158" spans="25:25">
      <c r="Y61158" s="176"/>
    </row>
    <row r="61159" spans="25:25">
      <c r="Y61159" s="176"/>
    </row>
    <row r="61160" spans="25:25">
      <c r="Y61160" s="176"/>
    </row>
    <row r="61161" spans="25:25">
      <c r="Y61161" s="176"/>
    </row>
    <row r="61162" spans="25:25">
      <c r="Y61162" s="176"/>
    </row>
    <row r="61163" spans="25:25">
      <c r="Y61163" s="176"/>
    </row>
    <row r="61164" spans="25:25">
      <c r="Y61164" s="176"/>
    </row>
    <row r="61165" spans="25:25">
      <c r="Y61165" s="176"/>
    </row>
    <row r="61166" spans="25:25">
      <c r="Y61166" s="176"/>
    </row>
    <row r="61167" spans="25:25">
      <c r="Y61167" s="176"/>
    </row>
    <row r="61168" spans="25:25">
      <c r="Y61168" s="176"/>
    </row>
    <row r="61169" spans="25:25">
      <c r="Y61169" s="176"/>
    </row>
    <row r="61170" spans="25:25">
      <c r="Y61170" s="176"/>
    </row>
    <row r="61171" spans="25:25">
      <c r="Y61171" s="176"/>
    </row>
    <row r="61172" spans="25:25">
      <c r="Y61172" s="176"/>
    </row>
    <row r="61173" spans="25:25">
      <c r="Y61173" s="176"/>
    </row>
    <row r="61174" spans="25:25">
      <c r="Y61174" s="176"/>
    </row>
    <row r="61175" spans="25:25">
      <c r="Y61175" s="176"/>
    </row>
    <row r="61176" spans="25:25">
      <c r="Y61176" s="176"/>
    </row>
    <row r="61177" spans="25:25">
      <c r="Y61177" s="176"/>
    </row>
    <row r="61178" spans="25:25">
      <c r="Y61178" s="176"/>
    </row>
    <row r="61179" spans="25:25">
      <c r="Y61179" s="176"/>
    </row>
    <row r="61180" spans="25:25">
      <c r="Y61180" s="176"/>
    </row>
    <row r="61181" spans="25:25">
      <c r="Y61181" s="176"/>
    </row>
    <row r="61182" spans="25:25">
      <c r="Y61182" s="176"/>
    </row>
    <row r="61183" spans="25:25">
      <c r="Y61183" s="176"/>
    </row>
    <row r="61184" spans="25:25">
      <c r="Y61184" s="176"/>
    </row>
    <row r="61185" spans="25:25">
      <c r="Y61185" s="176"/>
    </row>
    <row r="61186" spans="25:25">
      <c r="Y61186" s="176"/>
    </row>
    <row r="61187" spans="25:25">
      <c r="Y61187" s="176"/>
    </row>
    <row r="61188" spans="25:25">
      <c r="Y61188" s="176"/>
    </row>
    <row r="61189" spans="25:25">
      <c r="Y61189" s="176"/>
    </row>
    <row r="61190" spans="25:25">
      <c r="Y61190" s="176"/>
    </row>
    <row r="61191" spans="25:25">
      <c r="Y61191" s="176"/>
    </row>
    <row r="61192" spans="25:25">
      <c r="Y61192" s="176"/>
    </row>
    <row r="61193" spans="25:25">
      <c r="Y61193" s="176"/>
    </row>
    <row r="61194" spans="25:25">
      <c r="Y61194" s="176"/>
    </row>
    <row r="61195" spans="25:25">
      <c r="Y61195" s="176"/>
    </row>
    <row r="61196" spans="25:25">
      <c r="Y61196" s="176"/>
    </row>
    <row r="61197" spans="25:25">
      <c r="Y61197" s="176"/>
    </row>
    <row r="61198" spans="25:25">
      <c r="Y61198" s="176"/>
    </row>
    <row r="61199" spans="25:25">
      <c r="Y61199" s="176"/>
    </row>
    <row r="61200" spans="25:25">
      <c r="Y61200" s="176"/>
    </row>
    <row r="61201" spans="25:25">
      <c r="Y61201" s="176"/>
    </row>
    <row r="61202" spans="25:25">
      <c r="Y61202" s="176"/>
    </row>
    <row r="61203" spans="25:25">
      <c r="Y61203" s="176"/>
    </row>
    <row r="61204" spans="25:25">
      <c r="Y61204" s="176"/>
    </row>
    <row r="61205" spans="25:25">
      <c r="Y61205" s="176"/>
    </row>
    <row r="61206" spans="25:25">
      <c r="Y61206" s="176"/>
    </row>
    <row r="61207" spans="25:25">
      <c r="Y61207" s="176"/>
    </row>
    <row r="61208" spans="25:25">
      <c r="Y61208" s="176"/>
    </row>
    <row r="61209" spans="25:25">
      <c r="Y61209" s="176"/>
    </row>
    <row r="61210" spans="25:25">
      <c r="Y61210" s="176"/>
    </row>
    <row r="61211" spans="25:25">
      <c r="Y61211" s="176"/>
    </row>
    <row r="61212" spans="25:25">
      <c r="Y61212" s="176"/>
    </row>
    <row r="61213" spans="25:25">
      <c r="Y61213" s="176"/>
    </row>
    <row r="61214" spans="25:25">
      <c r="Y61214" s="176"/>
    </row>
    <row r="61215" spans="25:25">
      <c r="Y61215" s="176"/>
    </row>
    <row r="61216" spans="25:25">
      <c r="Y61216" s="176"/>
    </row>
    <row r="61217" spans="25:25">
      <c r="Y61217" s="176"/>
    </row>
    <row r="61218" spans="25:25">
      <c r="Y61218" s="176"/>
    </row>
    <row r="61219" spans="25:25">
      <c r="Y61219" s="176"/>
    </row>
    <row r="61220" spans="25:25">
      <c r="Y61220" s="176"/>
    </row>
    <row r="61221" spans="25:25">
      <c r="Y61221" s="176"/>
    </row>
    <row r="61222" spans="25:25">
      <c r="Y61222" s="176"/>
    </row>
    <row r="61223" spans="25:25">
      <c r="Y61223" s="176"/>
    </row>
    <row r="61224" spans="25:25">
      <c r="Y61224" s="176"/>
    </row>
    <row r="61225" spans="25:25">
      <c r="Y61225" s="176"/>
    </row>
    <row r="61226" spans="25:25">
      <c r="Y61226" s="176"/>
    </row>
    <row r="61227" spans="25:25">
      <c r="Y61227" s="176"/>
    </row>
    <row r="61228" spans="25:25">
      <c r="Y61228" s="176"/>
    </row>
    <row r="61229" spans="25:25">
      <c r="Y61229" s="176"/>
    </row>
    <row r="61230" spans="25:25">
      <c r="Y61230" s="176"/>
    </row>
    <row r="61231" spans="25:25">
      <c r="Y61231" s="176"/>
    </row>
    <row r="61232" spans="25:25">
      <c r="Y61232" s="176"/>
    </row>
    <row r="61233" spans="25:25">
      <c r="Y61233" s="176"/>
    </row>
    <row r="61234" spans="25:25">
      <c r="Y61234" s="176"/>
    </row>
    <row r="61235" spans="25:25">
      <c r="Y61235" s="176"/>
    </row>
    <row r="61236" spans="25:25">
      <c r="Y61236" s="176"/>
    </row>
    <row r="61237" spans="25:25">
      <c r="Y61237" s="176"/>
    </row>
    <row r="61238" spans="25:25">
      <c r="Y61238" s="176"/>
    </row>
    <row r="61239" spans="25:25">
      <c r="Y61239" s="176"/>
    </row>
    <row r="61240" spans="25:25">
      <c r="Y61240" s="176"/>
    </row>
    <row r="61241" spans="25:25">
      <c r="Y61241" s="176"/>
    </row>
    <row r="61242" spans="25:25">
      <c r="Y61242" s="176"/>
    </row>
    <row r="61243" spans="25:25">
      <c r="Y61243" s="176"/>
    </row>
    <row r="61244" spans="25:25">
      <c r="Y61244" s="176"/>
    </row>
    <row r="61245" spans="25:25">
      <c r="Y61245" s="176"/>
    </row>
    <row r="61246" spans="25:25">
      <c r="Y61246" s="176"/>
    </row>
    <row r="61247" spans="25:25">
      <c r="Y61247" s="176"/>
    </row>
    <row r="61248" spans="25:25">
      <c r="Y61248" s="176"/>
    </row>
    <row r="61249" spans="25:25">
      <c r="Y61249" s="176"/>
    </row>
    <row r="61250" spans="25:25">
      <c r="Y61250" s="176"/>
    </row>
    <row r="61251" spans="25:25">
      <c r="Y61251" s="176"/>
    </row>
    <row r="61252" spans="25:25">
      <c r="Y61252" s="176"/>
    </row>
    <row r="61253" spans="25:25">
      <c r="Y61253" s="176"/>
    </row>
    <row r="61254" spans="25:25">
      <c r="Y61254" s="176"/>
    </row>
    <row r="61255" spans="25:25">
      <c r="Y61255" s="176"/>
    </row>
    <row r="61256" spans="25:25">
      <c r="Y61256" s="176"/>
    </row>
    <row r="61257" spans="25:25">
      <c r="Y61257" s="176"/>
    </row>
    <row r="61258" spans="25:25">
      <c r="Y61258" s="176"/>
    </row>
    <row r="61259" spans="25:25">
      <c r="Y61259" s="176"/>
    </row>
    <row r="61260" spans="25:25">
      <c r="Y61260" s="176"/>
    </row>
    <row r="61261" spans="25:25">
      <c r="Y61261" s="176"/>
    </row>
    <row r="61262" spans="25:25">
      <c r="Y61262" s="176"/>
    </row>
    <row r="61263" spans="25:25">
      <c r="Y61263" s="176"/>
    </row>
    <row r="61264" spans="25:25">
      <c r="Y61264" s="176"/>
    </row>
    <row r="61265" spans="25:25">
      <c r="Y61265" s="176"/>
    </row>
    <row r="61266" spans="25:25">
      <c r="Y61266" s="176"/>
    </row>
    <row r="61267" spans="25:25">
      <c r="Y61267" s="176"/>
    </row>
    <row r="61268" spans="25:25">
      <c r="Y61268" s="176"/>
    </row>
    <row r="61269" spans="25:25">
      <c r="Y61269" s="176"/>
    </row>
    <row r="61270" spans="25:25">
      <c r="Y61270" s="176"/>
    </row>
    <row r="61271" spans="25:25">
      <c r="Y61271" s="176"/>
    </row>
    <row r="61272" spans="25:25">
      <c r="Y61272" s="176"/>
    </row>
    <row r="61273" spans="25:25">
      <c r="Y61273" s="176"/>
    </row>
    <row r="61274" spans="25:25">
      <c r="Y61274" s="176"/>
    </row>
    <row r="61275" spans="25:25">
      <c r="Y61275" s="176"/>
    </row>
    <row r="61276" spans="25:25">
      <c r="Y61276" s="176"/>
    </row>
    <row r="61277" spans="25:25">
      <c r="Y61277" s="176"/>
    </row>
    <row r="61278" spans="25:25">
      <c r="Y61278" s="176"/>
    </row>
    <row r="61279" spans="25:25">
      <c r="Y61279" s="176"/>
    </row>
    <row r="61280" spans="25:25">
      <c r="Y61280" s="176"/>
    </row>
    <row r="61281" spans="25:25">
      <c r="Y61281" s="176"/>
    </row>
    <row r="61282" spans="25:25">
      <c r="Y61282" s="176"/>
    </row>
    <row r="61283" spans="25:25">
      <c r="Y61283" s="176"/>
    </row>
    <row r="61284" spans="25:25">
      <c r="Y61284" s="176"/>
    </row>
    <row r="61285" spans="25:25">
      <c r="Y61285" s="176"/>
    </row>
    <row r="61286" spans="25:25">
      <c r="Y61286" s="176"/>
    </row>
    <row r="61287" spans="25:25">
      <c r="Y61287" s="176"/>
    </row>
    <row r="61288" spans="25:25">
      <c r="Y61288" s="176"/>
    </row>
    <row r="61289" spans="25:25">
      <c r="Y61289" s="176"/>
    </row>
    <row r="61290" spans="25:25">
      <c r="Y61290" s="176"/>
    </row>
    <row r="61291" spans="25:25">
      <c r="Y61291" s="176"/>
    </row>
    <row r="61292" spans="25:25">
      <c r="Y61292" s="176"/>
    </row>
    <row r="61293" spans="25:25">
      <c r="Y61293" s="176"/>
    </row>
    <row r="61294" spans="25:25">
      <c r="Y61294" s="176"/>
    </row>
    <row r="61295" spans="25:25">
      <c r="Y61295" s="176"/>
    </row>
    <row r="61296" spans="25:25">
      <c r="Y61296" s="176"/>
    </row>
    <row r="61297" spans="25:25">
      <c r="Y61297" s="176"/>
    </row>
    <row r="61298" spans="25:25">
      <c r="Y61298" s="176"/>
    </row>
    <row r="61299" spans="25:25">
      <c r="Y61299" s="176"/>
    </row>
    <row r="61300" spans="25:25">
      <c r="Y61300" s="176"/>
    </row>
    <row r="61301" spans="25:25">
      <c r="Y61301" s="176"/>
    </row>
    <row r="61302" spans="25:25">
      <c r="Y61302" s="176"/>
    </row>
    <row r="61303" spans="25:25">
      <c r="Y61303" s="176"/>
    </row>
    <row r="61304" spans="25:25">
      <c r="Y61304" s="176"/>
    </row>
    <row r="61305" spans="25:25">
      <c r="Y61305" s="176"/>
    </row>
    <row r="61306" spans="25:25">
      <c r="Y61306" s="176"/>
    </row>
    <row r="61307" spans="25:25">
      <c r="Y61307" s="176"/>
    </row>
    <row r="61308" spans="25:25">
      <c r="Y61308" s="176"/>
    </row>
    <row r="61309" spans="25:25">
      <c r="Y61309" s="176"/>
    </row>
    <row r="61310" spans="25:25">
      <c r="Y61310" s="176"/>
    </row>
    <row r="61311" spans="25:25">
      <c r="Y61311" s="176"/>
    </row>
    <row r="61312" spans="25:25">
      <c r="Y61312" s="176"/>
    </row>
    <row r="61313" spans="25:25">
      <c r="Y61313" s="176"/>
    </row>
    <row r="61314" spans="25:25">
      <c r="Y61314" s="176"/>
    </row>
    <row r="61315" spans="25:25">
      <c r="Y61315" s="176"/>
    </row>
    <row r="61316" spans="25:25">
      <c r="Y61316" s="176"/>
    </row>
    <row r="61317" spans="25:25">
      <c r="Y61317" s="176"/>
    </row>
    <row r="61318" spans="25:25">
      <c r="Y61318" s="176"/>
    </row>
    <row r="61319" spans="25:25">
      <c r="Y61319" s="176"/>
    </row>
    <row r="61320" spans="25:25">
      <c r="Y61320" s="176"/>
    </row>
    <row r="61321" spans="25:25">
      <c r="Y61321" s="176"/>
    </row>
    <row r="61322" spans="25:25">
      <c r="Y61322" s="176"/>
    </row>
    <row r="61323" spans="25:25">
      <c r="Y61323" s="176"/>
    </row>
    <row r="61324" spans="25:25">
      <c r="Y61324" s="176"/>
    </row>
    <row r="61325" spans="25:25">
      <c r="Y61325" s="176"/>
    </row>
    <row r="61326" spans="25:25">
      <c r="Y61326" s="176"/>
    </row>
    <row r="61327" spans="25:25">
      <c r="Y61327" s="176"/>
    </row>
    <row r="61328" spans="25:25">
      <c r="Y61328" s="176"/>
    </row>
    <row r="61329" spans="25:25">
      <c r="Y61329" s="176"/>
    </row>
    <row r="61330" spans="25:25">
      <c r="Y61330" s="176"/>
    </row>
    <row r="61331" spans="25:25">
      <c r="Y61331" s="176"/>
    </row>
    <row r="61332" spans="25:25">
      <c r="Y61332" s="176"/>
    </row>
    <row r="61333" spans="25:25">
      <c r="Y61333" s="176"/>
    </row>
    <row r="61334" spans="25:25">
      <c r="Y61334" s="176"/>
    </row>
    <row r="61335" spans="25:25">
      <c r="Y61335" s="176"/>
    </row>
    <row r="61336" spans="25:25">
      <c r="Y61336" s="176"/>
    </row>
    <row r="61337" spans="25:25">
      <c r="Y61337" s="176"/>
    </row>
    <row r="61338" spans="25:25">
      <c r="Y61338" s="176"/>
    </row>
    <row r="61339" spans="25:25">
      <c r="Y61339" s="176"/>
    </row>
    <row r="61340" spans="25:25">
      <c r="Y61340" s="176"/>
    </row>
    <row r="61341" spans="25:25">
      <c r="Y61341" s="176"/>
    </row>
    <row r="61342" spans="25:25">
      <c r="Y61342" s="176"/>
    </row>
    <row r="61343" spans="25:25">
      <c r="Y61343" s="176"/>
    </row>
    <row r="61344" spans="25:25">
      <c r="Y61344" s="176"/>
    </row>
    <row r="61345" spans="25:25">
      <c r="Y61345" s="176"/>
    </row>
    <row r="61346" spans="25:25">
      <c r="Y61346" s="176"/>
    </row>
    <row r="61347" spans="25:25">
      <c r="Y61347" s="176"/>
    </row>
    <row r="61348" spans="25:25">
      <c r="Y61348" s="176"/>
    </row>
    <row r="61349" spans="25:25">
      <c r="Y61349" s="176"/>
    </row>
    <row r="61350" spans="25:25">
      <c r="Y61350" s="176"/>
    </row>
    <row r="61351" spans="25:25">
      <c r="Y61351" s="176"/>
    </row>
    <row r="61352" spans="25:25">
      <c r="Y61352" s="176"/>
    </row>
    <row r="61353" spans="25:25">
      <c r="Y61353" s="176"/>
    </row>
    <row r="61354" spans="25:25">
      <c r="Y61354" s="176"/>
    </row>
    <row r="61355" spans="25:25">
      <c r="Y61355" s="176"/>
    </row>
    <row r="61356" spans="25:25">
      <c r="Y61356" s="176"/>
    </row>
    <row r="61357" spans="25:25">
      <c r="Y61357" s="176"/>
    </row>
    <row r="61358" spans="25:25">
      <c r="Y61358" s="176"/>
    </row>
    <row r="61359" spans="25:25">
      <c r="Y61359" s="176"/>
    </row>
    <row r="61360" spans="25:25">
      <c r="Y61360" s="176"/>
    </row>
    <row r="61361" spans="25:25">
      <c r="Y61361" s="176"/>
    </row>
    <row r="61362" spans="25:25">
      <c r="Y61362" s="176"/>
    </row>
    <row r="61363" spans="25:25">
      <c r="Y61363" s="176"/>
    </row>
    <row r="61364" spans="25:25">
      <c r="Y61364" s="176"/>
    </row>
    <row r="61365" spans="25:25">
      <c r="Y61365" s="176"/>
    </row>
    <row r="61366" spans="25:25">
      <c r="Y61366" s="176"/>
    </row>
    <row r="61367" spans="25:25">
      <c r="Y61367" s="176"/>
    </row>
    <row r="61368" spans="25:25">
      <c r="Y61368" s="176"/>
    </row>
    <row r="61369" spans="25:25">
      <c r="Y61369" s="176"/>
    </row>
    <row r="61370" spans="25:25">
      <c r="Y61370" s="176"/>
    </row>
    <row r="61371" spans="25:25">
      <c r="Y61371" s="176"/>
    </row>
    <row r="61372" spans="25:25">
      <c r="Y61372" s="176"/>
    </row>
    <row r="61373" spans="25:25">
      <c r="Y61373" s="176"/>
    </row>
    <row r="61374" spans="25:25">
      <c r="Y61374" s="176"/>
    </row>
    <row r="61375" spans="25:25">
      <c r="Y61375" s="176"/>
    </row>
    <row r="61376" spans="25:25">
      <c r="Y61376" s="176"/>
    </row>
    <row r="61377" spans="25:25">
      <c r="Y61377" s="176"/>
    </row>
    <row r="61378" spans="25:25">
      <c r="Y61378" s="176"/>
    </row>
    <row r="61379" spans="25:25">
      <c r="Y61379" s="176"/>
    </row>
    <row r="61380" spans="25:25">
      <c r="Y61380" s="176"/>
    </row>
    <row r="61381" spans="25:25">
      <c r="Y61381" s="176"/>
    </row>
    <row r="61382" spans="25:25">
      <c r="Y61382" s="176"/>
    </row>
    <row r="61383" spans="25:25">
      <c r="Y61383" s="176"/>
    </row>
    <row r="61384" spans="25:25">
      <c r="Y61384" s="176"/>
    </row>
    <row r="61385" spans="25:25">
      <c r="Y61385" s="176"/>
    </row>
    <row r="61386" spans="25:25">
      <c r="Y61386" s="176"/>
    </row>
    <row r="61387" spans="25:25">
      <c r="Y61387" s="176"/>
    </row>
    <row r="61388" spans="25:25">
      <c r="Y61388" s="176"/>
    </row>
    <row r="61389" spans="25:25">
      <c r="Y61389" s="176"/>
    </row>
    <row r="61390" spans="25:25">
      <c r="Y61390" s="176"/>
    </row>
    <row r="61391" spans="25:25">
      <c r="Y61391" s="176"/>
    </row>
    <row r="61392" spans="25:25">
      <c r="Y61392" s="176"/>
    </row>
    <row r="61393" spans="25:25">
      <c r="Y61393" s="176"/>
    </row>
    <row r="61394" spans="25:25">
      <c r="Y61394" s="176"/>
    </row>
    <row r="61395" spans="25:25">
      <c r="Y61395" s="176"/>
    </row>
    <row r="61396" spans="25:25">
      <c r="Y61396" s="176"/>
    </row>
    <row r="61397" spans="25:25">
      <c r="Y61397" s="176"/>
    </row>
    <row r="61398" spans="25:25">
      <c r="Y61398" s="176"/>
    </row>
    <row r="61399" spans="25:25">
      <c r="Y61399" s="176"/>
    </row>
    <row r="61400" spans="25:25">
      <c r="Y61400" s="176"/>
    </row>
    <row r="61401" spans="25:25">
      <c r="Y61401" s="176"/>
    </row>
    <row r="61402" spans="25:25">
      <c r="Y61402" s="176"/>
    </row>
    <row r="61403" spans="25:25">
      <c r="Y61403" s="176"/>
    </row>
    <row r="61404" spans="25:25">
      <c r="Y61404" s="176"/>
    </row>
    <row r="61405" spans="25:25">
      <c r="Y61405" s="176"/>
    </row>
    <row r="61406" spans="25:25">
      <c r="Y61406" s="176"/>
    </row>
    <row r="61407" spans="25:25">
      <c r="Y61407" s="176"/>
    </row>
    <row r="61408" spans="25:25">
      <c r="Y61408" s="176"/>
    </row>
    <row r="61409" spans="25:25">
      <c r="Y61409" s="176"/>
    </row>
    <row r="61410" spans="25:25">
      <c r="Y61410" s="176"/>
    </row>
    <row r="61411" spans="25:25">
      <c r="Y61411" s="176"/>
    </row>
    <row r="61412" spans="25:25">
      <c r="Y61412" s="176"/>
    </row>
    <row r="61413" spans="25:25">
      <c r="Y61413" s="176"/>
    </row>
    <row r="61414" spans="25:25">
      <c r="Y61414" s="176"/>
    </row>
    <row r="61415" spans="25:25">
      <c r="Y61415" s="176"/>
    </row>
    <row r="61416" spans="25:25">
      <c r="Y61416" s="176"/>
    </row>
    <row r="61417" spans="25:25">
      <c r="Y61417" s="176"/>
    </row>
    <row r="61418" spans="25:25">
      <c r="Y61418" s="176"/>
    </row>
    <row r="61419" spans="25:25">
      <c r="Y61419" s="176"/>
    </row>
    <row r="61420" spans="25:25">
      <c r="Y61420" s="176"/>
    </row>
    <row r="61421" spans="25:25">
      <c r="Y61421" s="176"/>
    </row>
    <row r="61422" spans="25:25">
      <c r="Y61422" s="176"/>
    </row>
    <row r="61423" spans="25:25">
      <c r="Y61423" s="176"/>
    </row>
    <row r="61424" spans="25:25">
      <c r="Y61424" s="176"/>
    </row>
    <row r="61425" spans="25:25">
      <c r="Y61425" s="176"/>
    </row>
    <row r="61426" spans="25:25">
      <c r="Y61426" s="176"/>
    </row>
    <row r="61427" spans="25:25">
      <c r="Y61427" s="176"/>
    </row>
    <row r="61428" spans="25:25">
      <c r="Y61428" s="176"/>
    </row>
    <row r="61429" spans="25:25">
      <c r="Y61429" s="176"/>
    </row>
    <row r="61430" spans="25:25">
      <c r="Y61430" s="176"/>
    </row>
    <row r="61431" spans="25:25">
      <c r="Y61431" s="176"/>
    </row>
    <row r="61432" spans="25:25">
      <c r="Y61432" s="176"/>
    </row>
    <row r="61433" spans="25:25">
      <c r="Y61433" s="176"/>
    </row>
    <row r="61434" spans="25:25">
      <c r="Y61434" s="176"/>
    </row>
    <row r="61435" spans="25:25">
      <c r="Y61435" s="176"/>
    </row>
    <row r="61436" spans="25:25">
      <c r="Y61436" s="176"/>
    </row>
    <row r="61437" spans="25:25">
      <c r="Y61437" s="176"/>
    </row>
    <row r="61438" spans="25:25">
      <c r="Y61438" s="176"/>
    </row>
    <row r="61439" spans="25:25">
      <c r="Y61439" s="176"/>
    </row>
    <row r="61440" spans="25:25">
      <c r="Y61440" s="176"/>
    </row>
    <row r="61441" spans="25:25">
      <c r="Y61441" s="176"/>
    </row>
    <row r="61442" spans="25:25">
      <c r="Y61442" s="176"/>
    </row>
    <row r="61443" spans="25:25">
      <c r="Y61443" s="176"/>
    </row>
    <row r="61444" spans="25:25">
      <c r="Y61444" s="176"/>
    </row>
    <row r="61445" spans="25:25">
      <c r="Y61445" s="176"/>
    </row>
    <row r="61446" spans="25:25">
      <c r="Y61446" s="176"/>
    </row>
    <row r="61447" spans="25:25">
      <c r="Y61447" s="176"/>
    </row>
    <row r="61448" spans="25:25">
      <c r="Y61448" s="176"/>
    </row>
    <row r="61449" spans="25:25">
      <c r="Y61449" s="176"/>
    </row>
    <row r="61450" spans="25:25">
      <c r="Y61450" s="176"/>
    </row>
    <row r="61451" spans="25:25">
      <c r="Y61451" s="176"/>
    </row>
    <row r="61452" spans="25:25">
      <c r="Y61452" s="176"/>
    </row>
    <row r="61453" spans="25:25">
      <c r="Y61453" s="176"/>
    </row>
    <row r="61454" spans="25:25">
      <c r="Y61454" s="176"/>
    </row>
    <row r="61455" spans="25:25">
      <c r="Y61455" s="176"/>
    </row>
    <row r="61456" spans="25:25">
      <c r="Y61456" s="176"/>
    </row>
    <row r="61457" spans="25:25">
      <c r="Y61457" s="176"/>
    </row>
    <row r="61458" spans="25:25">
      <c r="Y61458" s="176"/>
    </row>
    <row r="61459" spans="25:25">
      <c r="Y61459" s="176"/>
    </row>
    <row r="61460" spans="25:25">
      <c r="Y61460" s="176"/>
    </row>
    <row r="61461" spans="25:25">
      <c r="Y61461" s="176"/>
    </row>
    <row r="61462" spans="25:25">
      <c r="Y61462" s="176"/>
    </row>
    <row r="61463" spans="25:25">
      <c r="Y61463" s="176"/>
    </row>
    <row r="61464" spans="25:25">
      <c r="Y61464" s="176"/>
    </row>
    <row r="61465" spans="25:25">
      <c r="Y61465" s="176"/>
    </row>
    <row r="61466" spans="25:25">
      <c r="Y61466" s="176"/>
    </row>
    <row r="61467" spans="25:25">
      <c r="Y61467" s="176"/>
    </row>
    <row r="61468" spans="25:25">
      <c r="Y61468" s="176"/>
    </row>
    <row r="61469" spans="25:25">
      <c r="Y61469" s="176"/>
    </row>
    <row r="61470" spans="25:25">
      <c r="Y61470" s="176"/>
    </row>
    <row r="61471" spans="25:25">
      <c r="Y61471" s="176"/>
    </row>
    <row r="61472" spans="25:25">
      <c r="Y61472" s="176"/>
    </row>
    <row r="61473" spans="25:25">
      <c r="Y61473" s="176"/>
    </row>
    <row r="61474" spans="25:25">
      <c r="Y61474" s="176"/>
    </row>
    <row r="61475" spans="25:25">
      <c r="Y61475" s="176"/>
    </row>
    <row r="61476" spans="25:25">
      <c r="Y61476" s="176"/>
    </row>
    <row r="61477" spans="25:25">
      <c r="Y61477" s="176"/>
    </row>
    <row r="61478" spans="25:25">
      <c r="Y61478" s="176"/>
    </row>
    <row r="61479" spans="25:25">
      <c r="Y61479" s="176"/>
    </row>
    <row r="61480" spans="25:25">
      <c r="Y61480" s="176"/>
    </row>
    <row r="61481" spans="25:25">
      <c r="Y61481" s="176"/>
    </row>
    <row r="61482" spans="25:25">
      <c r="Y61482" s="176"/>
    </row>
    <row r="61483" spans="25:25">
      <c r="Y61483" s="176"/>
    </row>
    <row r="61484" spans="25:25">
      <c r="Y61484" s="176"/>
    </row>
    <row r="61485" spans="25:25">
      <c r="Y61485" s="176"/>
    </row>
    <row r="61486" spans="25:25">
      <c r="Y61486" s="176"/>
    </row>
    <row r="61487" spans="25:25">
      <c r="Y61487" s="176"/>
    </row>
    <row r="61488" spans="25:25">
      <c r="Y61488" s="176"/>
    </row>
    <row r="61489" spans="25:25">
      <c r="Y61489" s="176"/>
    </row>
    <row r="61490" spans="25:25">
      <c r="Y61490" s="176"/>
    </row>
    <row r="61491" spans="25:25">
      <c r="Y61491" s="176"/>
    </row>
    <row r="61492" spans="25:25">
      <c r="Y61492" s="176"/>
    </row>
    <row r="61493" spans="25:25">
      <c r="Y61493" s="176"/>
    </row>
    <row r="61494" spans="25:25">
      <c r="Y61494" s="176"/>
    </row>
    <row r="61495" spans="25:25">
      <c r="Y61495" s="176"/>
    </row>
    <row r="61496" spans="25:25">
      <c r="Y61496" s="176"/>
    </row>
    <row r="61497" spans="25:25">
      <c r="Y61497" s="176"/>
    </row>
    <row r="61498" spans="25:25">
      <c r="Y61498" s="176"/>
    </row>
    <row r="61499" spans="25:25">
      <c r="Y61499" s="176"/>
    </row>
    <row r="61500" spans="25:25">
      <c r="Y61500" s="176"/>
    </row>
    <row r="61501" spans="25:25">
      <c r="Y61501" s="176"/>
    </row>
    <row r="61502" spans="25:25">
      <c r="Y61502" s="176"/>
    </row>
    <row r="61503" spans="25:25">
      <c r="Y61503" s="176"/>
    </row>
    <row r="61504" spans="25:25">
      <c r="Y61504" s="176"/>
    </row>
    <row r="61505" spans="25:25">
      <c r="Y61505" s="176"/>
    </row>
    <row r="61506" spans="25:25">
      <c r="Y61506" s="176"/>
    </row>
    <row r="61507" spans="25:25">
      <c r="Y61507" s="176"/>
    </row>
    <row r="61508" spans="25:25">
      <c r="Y61508" s="176"/>
    </row>
    <row r="61509" spans="25:25">
      <c r="Y61509" s="176"/>
    </row>
    <row r="61510" spans="25:25">
      <c r="Y61510" s="176"/>
    </row>
    <row r="61511" spans="25:25">
      <c r="Y61511" s="176"/>
    </row>
    <row r="61512" spans="25:25">
      <c r="Y61512" s="176"/>
    </row>
    <row r="61513" spans="25:25">
      <c r="Y61513" s="176"/>
    </row>
    <row r="61514" spans="25:25">
      <c r="Y61514" s="176"/>
    </row>
    <row r="61515" spans="25:25">
      <c r="Y61515" s="176"/>
    </row>
    <row r="61516" spans="25:25">
      <c r="Y61516" s="176"/>
    </row>
    <row r="61517" spans="25:25">
      <c r="Y61517" s="176"/>
    </row>
    <row r="61518" spans="25:25">
      <c r="Y61518" s="176"/>
    </row>
    <row r="61519" spans="25:25">
      <c r="Y61519" s="176"/>
    </row>
    <row r="61520" spans="25:25">
      <c r="Y61520" s="176"/>
    </row>
    <row r="61521" spans="25:25">
      <c r="Y61521" s="176"/>
    </row>
    <row r="61522" spans="25:25">
      <c r="Y61522" s="176"/>
    </row>
    <row r="61523" spans="25:25">
      <c r="Y61523" s="176"/>
    </row>
    <row r="61524" spans="25:25">
      <c r="Y61524" s="176"/>
    </row>
    <row r="61525" spans="25:25">
      <c r="Y61525" s="176"/>
    </row>
    <row r="61526" spans="25:25">
      <c r="Y61526" s="176"/>
    </row>
    <row r="61527" spans="25:25">
      <c r="Y61527" s="176"/>
    </row>
    <row r="61528" spans="25:25">
      <c r="Y61528" s="176"/>
    </row>
    <row r="61529" spans="25:25">
      <c r="Y61529" s="176"/>
    </row>
    <row r="61530" spans="25:25">
      <c r="Y61530" s="176"/>
    </row>
    <row r="61531" spans="25:25">
      <c r="Y61531" s="176"/>
    </row>
    <row r="61532" spans="25:25">
      <c r="Y61532" s="176"/>
    </row>
    <row r="61533" spans="25:25">
      <c r="Y61533" s="176"/>
    </row>
    <row r="61534" spans="25:25">
      <c r="Y61534" s="176"/>
    </row>
    <row r="61535" spans="25:25">
      <c r="Y61535" s="176"/>
    </row>
    <row r="61536" spans="25:25">
      <c r="Y61536" s="176"/>
    </row>
    <row r="61537" spans="25:25">
      <c r="Y61537" s="176"/>
    </row>
    <row r="61538" spans="25:25">
      <c r="Y61538" s="176"/>
    </row>
    <row r="61539" spans="25:25">
      <c r="Y61539" s="176"/>
    </row>
    <row r="61540" spans="25:25">
      <c r="Y61540" s="176"/>
    </row>
    <row r="61541" spans="25:25">
      <c r="Y61541" s="176"/>
    </row>
    <row r="61542" spans="25:25">
      <c r="Y61542" s="176"/>
    </row>
    <row r="61543" spans="25:25">
      <c r="Y61543" s="176"/>
    </row>
    <row r="61544" spans="25:25">
      <c r="Y61544" s="176"/>
    </row>
    <row r="61545" spans="25:25">
      <c r="Y61545" s="176"/>
    </row>
    <row r="61546" spans="25:25">
      <c r="Y61546" s="176"/>
    </row>
    <row r="61547" spans="25:25">
      <c r="Y61547" s="176"/>
    </row>
    <row r="61548" spans="25:25">
      <c r="Y61548" s="176"/>
    </row>
    <row r="61549" spans="25:25">
      <c r="Y61549" s="176"/>
    </row>
    <row r="61550" spans="25:25">
      <c r="Y61550" s="176"/>
    </row>
    <row r="61551" spans="25:25">
      <c r="Y61551" s="176"/>
    </row>
    <row r="61552" spans="25:25">
      <c r="Y61552" s="176"/>
    </row>
    <row r="61553" spans="25:25">
      <c r="Y61553" s="176"/>
    </row>
    <row r="61554" spans="25:25">
      <c r="Y61554" s="176"/>
    </row>
    <row r="61555" spans="25:25">
      <c r="Y61555" s="176"/>
    </row>
    <row r="61556" spans="25:25">
      <c r="Y61556" s="176"/>
    </row>
    <row r="61557" spans="25:25">
      <c r="Y61557" s="176"/>
    </row>
    <row r="61558" spans="25:25">
      <c r="Y61558" s="176"/>
    </row>
    <row r="61559" spans="25:25">
      <c r="Y61559" s="176"/>
    </row>
    <row r="61560" spans="25:25">
      <c r="Y61560" s="176"/>
    </row>
    <row r="61561" spans="25:25">
      <c r="Y61561" s="176"/>
    </row>
    <row r="61562" spans="25:25">
      <c r="Y61562" s="176"/>
    </row>
    <row r="61563" spans="25:25">
      <c r="Y61563" s="176"/>
    </row>
    <row r="61564" spans="25:25">
      <c r="Y61564" s="176"/>
    </row>
    <row r="61565" spans="25:25">
      <c r="Y61565" s="176"/>
    </row>
    <row r="61566" spans="25:25">
      <c r="Y61566" s="176"/>
    </row>
    <row r="61567" spans="25:25">
      <c r="Y61567" s="176"/>
    </row>
    <row r="61568" spans="25:25">
      <c r="Y61568" s="176"/>
    </row>
    <row r="61569" spans="25:25">
      <c r="Y61569" s="176"/>
    </row>
    <row r="61570" spans="25:25">
      <c r="Y61570" s="176"/>
    </row>
    <row r="61571" spans="25:25">
      <c r="Y61571" s="176"/>
    </row>
    <row r="61572" spans="25:25">
      <c r="Y61572" s="176"/>
    </row>
    <row r="61573" spans="25:25">
      <c r="Y61573" s="176"/>
    </row>
    <row r="61574" spans="25:25">
      <c r="Y61574" s="176"/>
    </row>
    <row r="61575" spans="25:25">
      <c r="Y61575" s="176"/>
    </row>
    <row r="61576" spans="25:25">
      <c r="Y61576" s="176"/>
    </row>
    <row r="61577" spans="25:25">
      <c r="Y61577" s="176"/>
    </row>
    <row r="61578" spans="25:25">
      <c r="Y61578" s="176"/>
    </row>
    <row r="61579" spans="25:25">
      <c r="Y61579" s="176"/>
    </row>
    <row r="61580" spans="25:25">
      <c r="Y61580" s="176"/>
    </row>
    <row r="61581" spans="25:25">
      <c r="Y61581" s="176"/>
    </row>
    <row r="61582" spans="25:25">
      <c r="Y61582" s="176"/>
    </row>
    <row r="61583" spans="25:25">
      <c r="Y61583" s="176"/>
    </row>
    <row r="61584" spans="25:25">
      <c r="Y61584" s="176"/>
    </row>
    <row r="61585" spans="25:25">
      <c r="Y61585" s="176"/>
    </row>
    <row r="61586" spans="25:25">
      <c r="Y61586" s="176"/>
    </row>
    <row r="61587" spans="25:25">
      <c r="Y61587" s="176"/>
    </row>
    <row r="61588" spans="25:25">
      <c r="Y61588" s="176"/>
    </row>
    <row r="61589" spans="25:25">
      <c r="Y61589" s="176"/>
    </row>
    <row r="61590" spans="25:25">
      <c r="Y61590" s="176"/>
    </row>
    <row r="61591" spans="25:25">
      <c r="Y61591" s="176"/>
    </row>
    <row r="61592" spans="25:25">
      <c r="Y61592" s="176"/>
    </row>
    <row r="61593" spans="25:25">
      <c r="Y61593" s="176"/>
    </row>
    <row r="61594" spans="25:25">
      <c r="Y61594" s="176"/>
    </row>
    <row r="61595" spans="25:25">
      <c r="Y61595" s="176"/>
    </row>
    <row r="61596" spans="25:25">
      <c r="Y61596" s="176"/>
    </row>
    <row r="61597" spans="25:25">
      <c r="Y61597" s="176"/>
    </row>
    <row r="61598" spans="25:25">
      <c r="Y61598" s="176"/>
    </row>
    <row r="61599" spans="25:25">
      <c r="Y61599" s="176"/>
    </row>
    <row r="61600" spans="25:25">
      <c r="Y61600" s="176"/>
    </row>
    <row r="61601" spans="25:25">
      <c r="Y61601" s="176"/>
    </row>
    <row r="61602" spans="25:25">
      <c r="Y61602" s="176"/>
    </row>
    <row r="61603" spans="25:25">
      <c r="Y61603" s="176"/>
    </row>
    <row r="61604" spans="25:25">
      <c r="Y61604" s="176"/>
    </row>
    <row r="61605" spans="25:25">
      <c r="Y61605" s="176"/>
    </row>
    <row r="61606" spans="25:25">
      <c r="Y61606" s="176"/>
    </row>
    <row r="61607" spans="25:25">
      <c r="Y61607" s="176"/>
    </row>
    <row r="61608" spans="25:25">
      <c r="Y61608" s="176"/>
    </row>
    <row r="61609" spans="25:25">
      <c r="Y61609" s="176"/>
    </row>
    <row r="61610" spans="25:25">
      <c r="Y61610" s="176"/>
    </row>
    <row r="61611" spans="25:25">
      <c r="Y61611" s="176"/>
    </row>
    <row r="61612" spans="25:25">
      <c r="Y61612" s="176"/>
    </row>
    <row r="61613" spans="25:25">
      <c r="Y61613" s="176"/>
    </row>
    <row r="61614" spans="25:25">
      <c r="Y61614" s="176"/>
    </row>
    <row r="61615" spans="25:25">
      <c r="Y61615" s="176"/>
    </row>
    <row r="61616" spans="25:25">
      <c r="Y61616" s="176"/>
    </row>
    <row r="61617" spans="25:25">
      <c r="Y61617" s="176"/>
    </row>
    <row r="61618" spans="25:25">
      <c r="Y61618" s="176"/>
    </row>
    <row r="61619" spans="25:25">
      <c r="Y61619" s="176"/>
    </row>
    <row r="61620" spans="25:25">
      <c r="Y61620" s="176"/>
    </row>
    <row r="61621" spans="25:25">
      <c r="Y61621" s="176"/>
    </row>
    <row r="61622" spans="25:25">
      <c r="Y61622" s="176"/>
    </row>
    <row r="61623" spans="25:25">
      <c r="Y61623" s="176"/>
    </row>
    <row r="61624" spans="25:25">
      <c r="Y61624" s="176"/>
    </row>
    <row r="61625" spans="25:25">
      <c r="Y61625" s="176"/>
    </row>
    <row r="61626" spans="25:25">
      <c r="Y61626" s="176"/>
    </row>
    <row r="61627" spans="25:25">
      <c r="Y61627" s="176"/>
    </row>
    <row r="61628" spans="25:25">
      <c r="Y61628" s="176"/>
    </row>
    <row r="61629" spans="25:25">
      <c r="Y61629" s="176"/>
    </row>
    <row r="61630" spans="25:25">
      <c r="Y61630" s="176"/>
    </row>
    <row r="61631" spans="25:25">
      <c r="Y61631" s="176"/>
    </row>
    <row r="61632" spans="25:25">
      <c r="Y61632" s="176"/>
    </row>
    <row r="61633" spans="25:25">
      <c r="Y61633" s="176"/>
    </row>
    <row r="61634" spans="25:25">
      <c r="Y61634" s="176"/>
    </row>
    <row r="61635" spans="25:25">
      <c r="Y61635" s="176"/>
    </row>
    <row r="61636" spans="25:25">
      <c r="Y61636" s="176"/>
    </row>
    <row r="61637" spans="25:25">
      <c r="Y61637" s="176"/>
    </row>
    <row r="61638" spans="25:25">
      <c r="Y61638" s="176"/>
    </row>
    <row r="61639" spans="25:25">
      <c r="Y61639" s="176"/>
    </row>
    <row r="61640" spans="25:25">
      <c r="Y61640" s="176"/>
    </row>
    <row r="61641" spans="25:25">
      <c r="Y61641" s="176"/>
    </row>
    <row r="61642" spans="25:25">
      <c r="Y61642" s="176"/>
    </row>
    <row r="61643" spans="25:25">
      <c r="Y61643" s="176"/>
    </row>
    <row r="61644" spans="25:25">
      <c r="Y61644" s="176"/>
    </row>
    <row r="61645" spans="25:25">
      <c r="Y61645" s="176"/>
    </row>
    <row r="61646" spans="25:25">
      <c r="Y61646" s="176"/>
    </row>
    <row r="61647" spans="25:25">
      <c r="Y61647" s="176"/>
    </row>
    <row r="61648" spans="25:25">
      <c r="Y61648" s="176"/>
    </row>
    <row r="61649" spans="25:25">
      <c r="Y61649" s="176"/>
    </row>
    <row r="61650" spans="25:25">
      <c r="Y61650" s="176"/>
    </row>
    <row r="61651" spans="25:25">
      <c r="Y61651" s="176"/>
    </row>
    <row r="61652" spans="25:25">
      <c r="Y61652" s="176"/>
    </row>
    <row r="61653" spans="25:25">
      <c r="Y61653" s="176"/>
    </row>
    <row r="61654" spans="25:25">
      <c r="Y61654" s="176"/>
    </row>
    <row r="61655" spans="25:25">
      <c r="Y61655" s="176"/>
    </row>
    <row r="61656" spans="25:25">
      <c r="Y61656" s="176"/>
    </row>
    <row r="61657" spans="25:25">
      <c r="Y61657" s="176"/>
    </row>
    <row r="61658" spans="25:25">
      <c r="Y61658" s="176"/>
    </row>
    <row r="61659" spans="25:25">
      <c r="Y61659" s="176"/>
    </row>
    <row r="61660" spans="25:25">
      <c r="Y61660" s="176"/>
    </row>
    <row r="61661" spans="25:25">
      <c r="Y61661" s="176"/>
    </row>
    <row r="61662" spans="25:25">
      <c r="Y61662" s="176"/>
    </row>
    <row r="61663" spans="25:25">
      <c r="Y61663" s="176"/>
    </row>
    <row r="61664" spans="25:25">
      <c r="Y61664" s="176"/>
    </row>
    <row r="61665" spans="25:25">
      <c r="Y61665" s="176"/>
    </row>
    <row r="61666" spans="25:25">
      <c r="Y61666" s="176"/>
    </row>
    <row r="61667" spans="25:25">
      <c r="Y61667" s="176"/>
    </row>
    <row r="61668" spans="25:25">
      <c r="Y61668" s="176"/>
    </row>
    <row r="61669" spans="25:25">
      <c r="Y61669" s="176"/>
    </row>
    <row r="61670" spans="25:25">
      <c r="Y61670" s="176"/>
    </row>
    <row r="61671" spans="25:25">
      <c r="Y61671" s="176"/>
    </row>
    <row r="61672" spans="25:25">
      <c r="Y61672" s="176"/>
    </row>
    <row r="61673" spans="25:25">
      <c r="Y61673" s="176"/>
    </row>
    <row r="61674" spans="25:25">
      <c r="Y61674" s="176"/>
    </row>
    <row r="61675" spans="25:25">
      <c r="Y61675" s="176"/>
    </row>
    <row r="61676" spans="25:25">
      <c r="Y61676" s="176"/>
    </row>
    <row r="61677" spans="25:25">
      <c r="Y61677" s="176"/>
    </row>
    <row r="61678" spans="25:25">
      <c r="Y61678" s="176"/>
    </row>
    <row r="61679" spans="25:25">
      <c r="Y61679" s="176"/>
    </row>
    <row r="61680" spans="25:25">
      <c r="Y61680" s="176"/>
    </row>
    <row r="61681" spans="25:25">
      <c r="Y61681" s="176"/>
    </row>
    <row r="61682" spans="25:25">
      <c r="Y61682" s="176"/>
    </row>
    <row r="61683" spans="25:25">
      <c r="Y61683" s="176"/>
    </row>
    <row r="61684" spans="25:25">
      <c r="Y61684" s="176"/>
    </row>
    <row r="61685" spans="25:25">
      <c r="Y61685" s="176"/>
    </row>
    <row r="61686" spans="25:25">
      <c r="Y61686" s="176"/>
    </row>
    <row r="61687" spans="25:25">
      <c r="Y61687" s="176"/>
    </row>
    <row r="61688" spans="25:25">
      <c r="Y61688" s="176"/>
    </row>
    <row r="61689" spans="25:25">
      <c r="Y61689" s="176"/>
    </row>
    <row r="61690" spans="25:25">
      <c r="Y61690" s="176"/>
    </row>
    <row r="61691" spans="25:25">
      <c r="Y61691" s="176"/>
    </row>
    <row r="61692" spans="25:25">
      <c r="Y61692" s="176"/>
    </row>
    <row r="61693" spans="25:25">
      <c r="Y61693" s="176"/>
    </row>
    <row r="61694" spans="25:25">
      <c r="Y61694" s="176"/>
    </row>
    <row r="61695" spans="25:25">
      <c r="Y61695" s="176"/>
    </row>
    <row r="61696" spans="25:25">
      <c r="Y61696" s="176"/>
    </row>
    <row r="61697" spans="25:25">
      <c r="Y61697" s="176"/>
    </row>
    <row r="61698" spans="25:25">
      <c r="Y61698" s="176"/>
    </row>
    <row r="61699" spans="25:25">
      <c r="Y61699" s="176"/>
    </row>
    <row r="61700" spans="25:25">
      <c r="Y61700" s="176"/>
    </row>
    <row r="61701" spans="25:25">
      <c r="Y61701" s="176"/>
    </row>
    <row r="61702" spans="25:25">
      <c r="Y61702" s="176"/>
    </row>
    <row r="61703" spans="25:25">
      <c r="Y61703" s="176"/>
    </row>
    <row r="61704" spans="25:25">
      <c r="Y61704" s="176"/>
    </row>
    <row r="61705" spans="25:25">
      <c r="Y61705" s="176"/>
    </row>
    <row r="61706" spans="25:25">
      <c r="Y61706" s="176"/>
    </row>
    <row r="61707" spans="25:25">
      <c r="Y61707" s="176"/>
    </row>
    <row r="61708" spans="25:25">
      <c r="Y61708" s="176"/>
    </row>
    <row r="61709" spans="25:25">
      <c r="Y61709" s="176"/>
    </row>
    <row r="61710" spans="25:25">
      <c r="Y61710" s="176"/>
    </row>
    <row r="61711" spans="25:25">
      <c r="Y61711" s="176"/>
    </row>
    <row r="61712" spans="25:25">
      <c r="Y61712" s="176"/>
    </row>
    <row r="61713" spans="25:25">
      <c r="Y61713" s="176"/>
    </row>
    <row r="61714" spans="25:25">
      <c r="Y61714" s="176"/>
    </row>
    <row r="61715" spans="25:25">
      <c r="Y61715" s="176"/>
    </row>
    <row r="61716" spans="25:25">
      <c r="Y61716" s="176"/>
    </row>
    <row r="61717" spans="25:25">
      <c r="Y61717" s="176"/>
    </row>
    <row r="61718" spans="25:25">
      <c r="Y61718" s="176"/>
    </row>
    <row r="61719" spans="25:25">
      <c r="Y61719" s="176"/>
    </row>
    <row r="61720" spans="25:25">
      <c r="Y61720" s="176"/>
    </row>
    <row r="61721" spans="25:25">
      <c r="Y61721" s="176"/>
    </row>
    <row r="61722" spans="25:25">
      <c r="Y61722" s="176"/>
    </row>
    <row r="61723" spans="25:25">
      <c r="Y61723" s="176"/>
    </row>
    <row r="61724" spans="25:25">
      <c r="Y61724" s="176"/>
    </row>
    <row r="61725" spans="25:25">
      <c r="Y61725" s="176"/>
    </row>
    <row r="61726" spans="25:25">
      <c r="Y61726" s="176"/>
    </row>
    <row r="61727" spans="25:25">
      <c r="Y61727" s="176"/>
    </row>
    <row r="61728" spans="25:25">
      <c r="Y61728" s="176"/>
    </row>
    <row r="61729" spans="25:25">
      <c r="Y61729" s="176"/>
    </row>
    <row r="61730" spans="25:25">
      <c r="Y61730" s="176"/>
    </row>
    <row r="61731" spans="25:25">
      <c r="Y61731" s="176"/>
    </row>
    <row r="61732" spans="25:25">
      <c r="Y61732" s="176"/>
    </row>
    <row r="61733" spans="25:25">
      <c r="Y61733" s="176"/>
    </row>
    <row r="61734" spans="25:25">
      <c r="Y61734" s="176"/>
    </row>
    <row r="61735" spans="25:25">
      <c r="Y61735" s="176"/>
    </row>
    <row r="61736" spans="25:25">
      <c r="Y61736" s="176"/>
    </row>
    <row r="61737" spans="25:25">
      <c r="Y61737" s="176"/>
    </row>
    <row r="61738" spans="25:25">
      <c r="Y61738" s="176"/>
    </row>
    <row r="61739" spans="25:25">
      <c r="Y61739" s="176"/>
    </row>
    <row r="61740" spans="25:25">
      <c r="Y61740" s="176"/>
    </row>
    <row r="61741" spans="25:25">
      <c r="Y61741" s="176"/>
    </row>
    <row r="61742" spans="25:25">
      <c r="Y61742" s="176"/>
    </row>
    <row r="61743" spans="25:25">
      <c r="Y61743" s="176"/>
    </row>
    <row r="61744" spans="25:25">
      <c r="Y61744" s="176"/>
    </row>
    <row r="61745" spans="25:25">
      <c r="Y61745" s="176"/>
    </row>
    <row r="61746" spans="25:25">
      <c r="Y61746" s="176"/>
    </row>
    <row r="61747" spans="25:25">
      <c r="Y61747" s="176"/>
    </row>
    <row r="61748" spans="25:25">
      <c r="Y61748" s="176"/>
    </row>
    <row r="61749" spans="25:25">
      <c r="Y61749" s="176"/>
    </row>
    <row r="61750" spans="25:25">
      <c r="Y61750" s="176"/>
    </row>
    <row r="61751" spans="25:25">
      <c r="Y61751" s="176"/>
    </row>
    <row r="61752" spans="25:25">
      <c r="Y61752" s="176"/>
    </row>
    <row r="61753" spans="25:25">
      <c r="Y61753" s="176"/>
    </row>
    <row r="61754" spans="25:25">
      <c r="Y61754" s="176"/>
    </row>
    <row r="61755" spans="25:25">
      <c r="Y61755" s="176"/>
    </row>
    <row r="61756" spans="25:25">
      <c r="Y61756" s="176"/>
    </row>
    <row r="61757" spans="25:25">
      <c r="Y61757" s="176"/>
    </row>
    <row r="61758" spans="25:25">
      <c r="Y61758" s="176"/>
    </row>
    <row r="61759" spans="25:25">
      <c r="Y61759" s="176"/>
    </row>
    <row r="61760" spans="25:25">
      <c r="Y61760" s="176"/>
    </row>
    <row r="61761" spans="25:25">
      <c r="Y61761" s="176"/>
    </row>
    <row r="61762" spans="25:25">
      <c r="Y61762" s="176"/>
    </row>
    <row r="61763" spans="25:25">
      <c r="Y61763" s="176"/>
    </row>
    <row r="61764" spans="25:25">
      <c r="Y61764" s="176"/>
    </row>
    <row r="61765" spans="25:25">
      <c r="Y61765" s="176"/>
    </row>
    <row r="61766" spans="25:25">
      <c r="Y61766" s="176"/>
    </row>
    <row r="61767" spans="25:25">
      <c r="Y61767" s="176"/>
    </row>
    <row r="61768" spans="25:25">
      <c r="Y61768" s="176"/>
    </row>
    <row r="61769" spans="25:25">
      <c r="Y61769" s="176"/>
    </row>
    <row r="61770" spans="25:25">
      <c r="Y61770" s="176"/>
    </row>
    <row r="61771" spans="25:25">
      <c r="Y61771" s="176"/>
    </row>
    <row r="61772" spans="25:25">
      <c r="Y61772" s="176"/>
    </row>
    <row r="61773" spans="25:25">
      <c r="Y61773" s="176"/>
    </row>
    <row r="61774" spans="25:25">
      <c r="Y61774" s="176"/>
    </row>
    <row r="61775" spans="25:25">
      <c r="Y61775" s="176"/>
    </row>
    <row r="61776" spans="25:25">
      <c r="Y61776" s="176"/>
    </row>
    <row r="61777" spans="25:25">
      <c r="Y61777" s="176"/>
    </row>
    <row r="61778" spans="25:25">
      <c r="Y61778" s="176"/>
    </row>
    <row r="61779" spans="25:25">
      <c r="Y61779" s="176"/>
    </row>
    <row r="61780" spans="25:25">
      <c r="Y61780" s="176"/>
    </row>
    <row r="61781" spans="25:25">
      <c r="Y61781" s="176"/>
    </row>
    <row r="61782" spans="25:25">
      <c r="Y61782" s="176"/>
    </row>
    <row r="61783" spans="25:25">
      <c r="Y61783" s="176"/>
    </row>
    <row r="61784" spans="25:25">
      <c r="Y61784" s="176"/>
    </row>
    <row r="61785" spans="25:25">
      <c r="Y61785" s="176"/>
    </row>
    <row r="61786" spans="25:25">
      <c r="Y61786" s="176"/>
    </row>
    <row r="61787" spans="25:25">
      <c r="Y61787" s="176"/>
    </row>
    <row r="61788" spans="25:25">
      <c r="Y61788" s="176"/>
    </row>
    <row r="61789" spans="25:25">
      <c r="Y61789" s="176"/>
    </row>
    <row r="61790" spans="25:25">
      <c r="Y61790" s="176"/>
    </row>
    <row r="61791" spans="25:25">
      <c r="Y61791" s="176"/>
    </row>
    <row r="61792" spans="25:25">
      <c r="Y61792" s="176"/>
    </row>
    <row r="61793" spans="25:25">
      <c r="Y61793" s="176"/>
    </row>
    <row r="61794" spans="25:25">
      <c r="Y61794" s="176"/>
    </row>
    <row r="61795" spans="25:25">
      <c r="Y61795" s="176"/>
    </row>
    <row r="61796" spans="25:25">
      <c r="Y61796" s="176"/>
    </row>
    <row r="61797" spans="25:25">
      <c r="Y61797" s="176"/>
    </row>
    <row r="61798" spans="25:25">
      <c r="Y61798" s="176"/>
    </row>
    <row r="61799" spans="25:25">
      <c r="Y61799" s="176"/>
    </row>
    <row r="61800" spans="25:25">
      <c r="Y61800" s="176"/>
    </row>
    <row r="61801" spans="25:25">
      <c r="Y61801" s="176"/>
    </row>
    <row r="61802" spans="25:25">
      <c r="Y61802" s="176"/>
    </row>
    <row r="61803" spans="25:25">
      <c r="Y61803" s="176"/>
    </row>
    <row r="61804" spans="25:25">
      <c r="Y61804" s="176"/>
    </row>
    <row r="61805" spans="25:25">
      <c r="Y61805" s="176"/>
    </row>
    <row r="61806" spans="25:25">
      <c r="Y61806" s="176"/>
    </row>
    <row r="61807" spans="25:25">
      <c r="Y61807" s="176"/>
    </row>
    <row r="61808" spans="25:25">
      <c r="Y61808" s="176"/>
    </row>
    <row r="61809" spans="25:25">
      <c r="Y61809" s="176"/>
    </row>
    <row r="61810" spans="25:25">
      <c r="Y61810" s="176"/>
    </row>
    <row r="61811" spans="25:25">
      <c r="Y61811" s="176"/>
    </row>
    <row r="61812" spans="25:25">
      <c r="Y61812" s="176"/>
    </row>
    <row r="61813" spans="25:25">
      <c r="Y61813" s="176"/>
    </row>
    <row r="61814" spans="25:25">
      <c r="Y61814" s="176"/>
    </row>
    <row r="61815" spans="25:25">
      <c r="Y61815" s="176"/>
    </row>
    <row r="61816" spans="25:25">
      <c r="Y61816" s="176"/>
    </row>
    <row r="61817" spans="25:25">
      <c r="Y61817" s="176"/>
    </row>
    <row r="61818" spans="25:25">
      <c r="Y61818" s="176"/>
    </row>
    <row r="61819" spans="25:25">
      <c r="Y61819" s="176"/>
    </row>
    <row r="61820" spans="25:25">
      <c r="Y61820" s="176"/>
    </row>
    <row r="61821" spans="25:25">
      <c r="Y61821" s="176"/>
    </row>
    <row r="61822" spans="25:25">
      <c r="Y61822" s="176"/>
    </row>
    <row r="61823" spans="25:25">
      <c r="Y61823" s="176"/>
    </row>
    <row r="61824" spans="25:25">
      <c r="Y61824" s="176"/>
    </row>
    <row r="61825" spans="25:25">
      <c r="Y61825" s="176"/>
    </row>
    <row r="61826" spans="25:25">
      <c r="Y61826" s="176"/>
    </row>
    <row r="61827" spans="25:25">
      <c r="Y61827" s="176"/>
    </row>
    <row r="61828" spans="25:25">
      <c r="Y61828" s="176"/>
    </row>
    <row r="61829" spans="25:25">
      <c r="Y61829" s="176"/>
    </row>
    <row r="61830" spans="25:25">
      <c r="Y61830" s="176"/>
    </row>
    <row r="61831" spans="25:25">
      <c r="Y61831" s="176"/>
    </row>
    <row r="61832" spans="25:25">
      <c r="Y61832" s="176"/>
    </row>
    <row r="61833" spans="25:25">
      <c r="Y61833" s="176"/>
    </row>
    <row r="61834" spans="25:25">
      <c r="Y61834" s="176"/>
    </row>
    <row r="61835" spans="25:25">
      <c r="Y61835" s="176"/>
    </row>
    <row r="61836" spans="25:25">
      <c r="Y61836" s="176"/>
    </row>
    <row r="61837" spans="25:25">
      <c r="Y61837" s="176"/>
    </row>
    <row r="61838" spans="25:25">
      <c r="Y61838" s="176"/>
    </row>
    <row r="61839" spans="25:25">
      <c r="Y61839" s="176"/>
    </row>
    <row r="61840" spans="25:25">
      <c r="Y61840" s="176"/>
    </row>
    <row r="61841" spans="25:25">
      <c r="Y61841" s="176"/>
    </row>
    <row r="61842" spans="25:25">
      <c r="Y61842" s="176"/>
    </row>
    <row r="61843" spans="25:25">
      <c r="Y61843" s="176"/>
    </row>
    <row r="61844" spans="25:25">
      <c r="Y61844" s="176"/>
    </row>
    <row r="61845" spans="25:25">
      <c r="Y61845" s="176"/>
    </row>
    <row r="61846" spans="25:25">
      <c r="Y61846" s="176"/>
    </row>
    <row r="61847" spans="25:25">
      <c r="Y61847" s="176"/>
    </row>
    <row r="61848" spans="25:25">
      <c r="Y61848" s="176"/>
    </row>
    <row r="61849" spans="25:25">
      <c r="Y61849" s="176"/>
    </row>
    <row r="61850" spans="25:25">
      <c r="Y61850" s="176"/>
    </row>
    <row r="61851" spans="25:25">
      <c r="Y61851" s="176"/>
    </row>
    <row r="61852" spans="25:25">
      <c r="Y61852" s="176"/>
    </row>
    <row r="61853" spans="25:25">
      <c r="Y61853" s="176"/>
    </row>
    <row r="61854" spans="25:25">
      <c r="Y61854" s="176"/>
    </row>
    <row r="61855" spans="25:25">
      <c r="Y61855" s="176"/>
    </row>
    <row r="61856" spans="25:25">
      <c r="Y61856" s="176"/>
    </row>
    <row r="61857" spans="25:25">
      <c r="Y61857" s="176"/>
    </row>
    <row r="61858" spans="25:25">
      <c r="Y61858" s="176"/>
    </row>
    <row r="61859" spans="25:25">
      <c r="Y61859" s="176"/>
    </row>
    <row r="61860" spans="25:25">
      <c r="Y61860" s="176"/>
    </row>
    <row r="61861" spans="25:25">
      <c r="Y61861" s="176"/>
    </row>
    <row r="61862" spans="25:25">
      <c r="Y61862" s="176"/>
    </row>
    <row r="61863" spans="25:25">
      <c r="Y61863" s="176"/>
    </row>
    <row r="61864" spans="25:25">
      <c r="Y61864" s="176"/>
    </row>
    <row r="61865" spans="25:25">
      <c r="Y61865" s="176"/>
    </row>
    <row r="61866" spans="25:25">
      <c r="Y61866" s="176"/>
    </row>
    <row r="61867" spans="25:25">
      <c r="Y61867" s="176"/>
    </row>
    <row r="61868" spans="25:25">
      <c r="Y61868" s="176"/>
    </row>
    <row r="61869" spans="25:25">
      <c r="Y61869" s="176"/>
    </row>
    <row r="61870" spans="25:25">
      <c r="Y61870" s="176"/>
    </row>
    <row r="61871" spans="25:25">
      <c r="Y61871" s="176"/>
    </row>
    <row r="61872" spans="25:25">
      <c r="Y61872" s="176"/>
    </row>
    <row r="61873" spans="25:25">
      <c r="Y61873" s="176"/>
    </row>
    <row r="61874" spans="25:25">
      <c r="Y61874" s="176"/>
    </row>
    <row r="61875" spans="25:25">
      <c r="Y61875" s="176"/>
    </row>
    <row r="61876" spans="25:25">
      <c r="Y61876" s="176"/>
    </row>
    <row r="61877" spans="25:25">
      <c r="Y61877" s="176"/>
    </row>
    <row r="61878" spans="25:25">
      <c r="Y61878" s="176"/>
    </row>
    <row r="61879" spans="25:25">
      <c r="Y61879" s="176"/>
    </row>
    <row r="61880" spans="25:25">
      <c r="Y61880" s="176"/>
    </row>
    <row r="61881" spans="25:25">
      <c r="Y61881" s="176"/>
    </row>
    <row r="61882" spans="25:25">
      <c r="Y61882" s="176"/>
    </row>
    <row r="61883" spans="25:25">
      <c r="Y61883" s="176"/>
    </row>
    <row r="61884" spans="25:25">
      <c r="Y61884" s="176"/>
    </row>
    <row r="61885" spans="25:25">
      <c r="Y61885" s="176"/>
    </row>
    <row r="61886" spans="25:25">
      <c r="Y61886" s="176"/>
    </row>
    <row r="61887" spans="25:25">
      <c r="Y61887" s="176"/>
    </row>
    <row r="61888" spans="25:25">
      <c r="Y61888" s="176"/>
    </row>
    <row r="61889" spans="25:25">
      <c r="Y61889" s="176"/>
    </row>
    <row r="61890" spans="25:25">
      <c r="Y61890" s="176"/>
    </row>
    <row r="61891" spans="25:25">
      <c r="Y61891" s="176"/>
    </row>
    <row r="61892" spans="25:25">
      <c r="Y61892" s="176"/>
    </row>
    <row r="61893" spans="25:25">
      <c r="Y61893" s="176"/>
    </row>
    <row r="61894" spans="25:25">
      <c r="Y61894" s="176"/>
    </row>
    <row r="61895" spans="25:25">
      <c r="Y61895" s="176"/>
    </row>
    <row r="61896" spans="25:25">
      <c r="Y61896" s="176"/>
    </row>
    <row r="61897" spans="25:25">
      <c r="Y61897" s="176"/>
    </row>
    <row r="61898" spans="25:25">
      <c r="Y61898" s="176"/>
    </row>
    <row r="61899" spans="25:25">
      <c r="Y61899" s="176"/>
    </row>
    <row r="61900" spans="25:25">
      <c r="Y61900" s="176"/>
    </row>
    <row r="61901" spans="25:25">
      <c r="Y61901" s="176"/>
    </row>
    <row r="61902" spans="25:25">
      <c r="Y61902" s="176"/>
    </row>
    <row r="61903" spans="25:25">
      <c r="Y61903" s="176"/>
    </row>
    <row r="61904" spans="25:25">
      <c r="Y61904" s="176"/>
    </row>
    <row r="61905" spans="25:25">
      <c r="Y61905" s="176"/>
    </row>
    <row r="61906" spans="25:25">
      <c r="Y61906" s="176"/>
    </row>
    <row r="61907" spans="25:25">
      <c r="Y61907" s="176"/>
    </row>
    <row r="61908" spans="25:25">
      <c r="Y61908" s="176"/>
    </row>
    <row r="61909" spans="25:25">
      <c r="Y61909" s="176"/>
    </row>
    <row r="61910" spans="25:25">
      <c r="Y61910" s="176"/>
    </row>
    <row r="61911" spans="25:25">
      <c r="Y61911" s="176"/>
    </row>
    <row r="61912" spans="25:25">
      <c r="Y61912" s="176"/>
    </row>
    <row r="61913" spans="25:25">
      <c r="Y61913" s="176"/>
    </row>
    <row r="61914" spans="25:25">
      <c r="Y61914" s="176"/>
    </row>
    <row r="61915" spans="25:25">
      <c r="Y61915" s="176"/>
    </row>
    <row r="61916" spans="25:25">
      <c r="Y61916" s="176"/>
    </row>
    <row r="61917" spans="25:25">
      <c r="Y61917" s="176"/>
    </row>
    <row r="61918" spans="25:25">
      <c r="Y61918" s="176"/>
    </row>
    <row r="61919" spans="25:25">
      <c r="Y61919" s="176"/>
    </row>
    <row r="61920" spans="25:25">
      <c r="Y61920" s="176"/>
    </row>
    <row r="61921" spans="25:25">
      <c r="Y61921" s="176"/>
    </row>
    <row r="61922" spans="25:25">
      <c r="Y61922" s="176"/>
    </row>
    <row r="61923" spans="25:25">
      <c r="Y61923" s="176"/>
    </row>
    <row r="61924" spans="25:25">
      <c r="Y61924" s="176"/>
    </row>
    <row r="61925" spans="25:25">
      <c r="Y61925" s="176"/>
    </row>
    <row r="61926" spans="25:25">
      <c r="Y61926" s="176"/>
    </row>
    <row r="61927" spans="25:25">
      <c r="Y61927" s="176"/>
    </row>
    <row r="61928" spans="25:25">
      <c r="Y61928" s="176"/>
    </row>
    <row r="61929" spans="25:25">
      <c r="Y61929" s="176"/>
    </row>
    <row r="61930" spans="25:25">
      <c r="Y61930" s="176"/>
    </row>
    <row r="61931" spans="25:25">
      <c r="Y61931" s="176"/>
    </row>
    <row r="61932" spans="25:25">
      <c r="Y61932" s="176"/>
    </row>
    <row r="61933" spans="25:25">
      <c r="Y61933" s="176"/>
    </row>
    <row r="61934" spans="25:25">
      <c r="Y61934" s="176"/>
    </row>
    <row r="61935" spans="25:25">
      <c r="Y61935" s="176"/>
    </row>
    <row r="61936" spans="25:25">
      <c r="Y61936" s="176"/>
    </row>
    <row r="61937" spans="25:25">
      <c r="Y61937" s="176"/>
    </row>
    <row r="61938" spans="25:25">
      <c r="Y61938" s="176"/>
    </row>
    <row r="61939" spans="25:25">
      <c r="Y61939" s="176"/>
    </row>
    <row r="61940" spans="25:25">
      <c r="Y61940" s="176"/>
    </row>
    <row r="61941" spans="25:25">
      <c r="Y61941" s="176"/>
    </row>
    <row r="61942" spans="25:25">
      <c r="Y61942" s="176"/>
    </row>
    <row r="61943" spans="25:25">
      <c r="Y61943" s="176"/>
    </row>
    <row r="61944" spans="25:25">
      <c r="Y61944" s="176"/>
    </row>
    <row r="61945" spans="25:25">
      <c r="Y61945" s="176"/>
    </row>
    <row r="61946" spans="25:25">
      <c r="Y61946" s="176"/>
    </row>
    <row r="61947" spans="25:25">
      <c r="Y61947" s="176"/>
    </row>
    <row r="61948" spans="25:25">
      <c r="Y61948" s="176"/>
    </row>
    <row r="61949" spans="25:25">
      <c r="Y61949" s="176"/>
    </row>
    <row r="61950" spans="25:25">
      <c r="Y61950" s="176"/>
    </row>
    <row r="61951" spans="25:25">
      <c r="Y61951" s="176"/>
    </row>
    <row r="61952" spans="25:25">
      <c r="Y61952" s="176"/>
    </row>
    <row r="61953" spans="25:25">
      <c r="Y61953" s="176"/>
    </row>
    <row r="61954" spans="25:25">
      <c r="Y61954" s="176"/>
    </row>
    <row r="61955" spans="25:25">
      <c r="Y61955" s="176"/>
    </row>
    <row r="61956" spans="25:25">
      <c r="Y61956" s="176"/>
    </row>
    <row r="61957" spans="25:25">
      <c r="Y61957" s="176"/>
    </row>
    <row r="61958" spans="25:25">
      <c r="Y61958" s="176"/>
    </row>
    <row r="61959" spans="25:25">
      <c r="Y61959" s="176"/>
    </row>
    <row r="61960" spans="25:25">
      <c r="Y61960" s="176"/>
    </row>
    <row r="61961" spans="25:25">
      <c r="Y61961" s="176"/>
    </row>
    <row r="61962" spans="25:25">
      <c r="Y61962" s="176"/>
    </row>
    <row r="61963" spans="25:25">
      <c r="Y61963" s="176"/>
    </row>
    <row r="61964" spans="25:25">
      <c r="Y61964" s="176"/>
    </row>
    <row r="61965" spans="25:25">
      <c r="Y61965" s="176"/>
    </row>
    <row r="61966" spans="25:25">
      <c r="Y61966" s="176"/>
    </row>
    <row r="61967" spans="25:25">
      <c r="Y61967" s="176"/>
    </row>
    <row r="61968" spans="25:25">
      <c r="Y61968" s="176"/>
    </row>
    <row r="61969" spans="25:25">
      <c r="Y61969" s="176"/>
    </row>
    <row r="61970" spans="25:25">
      <c r="Y61970" s="176"/>
    </row>
    <row r="61971" spans="25:25">
      <c r="Y61971" s="176"/>
    </row>
    <row r="61972" spans="25:25">
      <c r="Y61972" s="176"/>
    </row>
    <row r="61973" spans="25:25">
      <c r="Y61973" s="176"/>
    </row>
    <row r="61974" spans="25:25">
      <c r="Y61974" s="176"/>
    </row>
    <row r="61975" spans="25:25">
      <c r="Y61975" s="176"/>
    </row>
    <row r="61976" spans="25:25">
      <c r="Y61976" s="176"/>
    </row>
    <row r="61977" spans="25:25">
      <c r="Y61977" s="176"/>
    </row>
    <row r="61978" spans="25:25">
      <c r="Y61978" s="176"/>
    </row>
    <row r="61979" spans="25:25">
      <c r="Y61979" s="176"/>
    </row>
    <row r="61980" spans="25:25">
      <c r="Y61980" s="176"/>
    </row>
    <row r="61981" spans="25:25">
      <c r="Y61981" s="176"/>
    </row>
    <row r="61982" spans="25:25">
      <c r="Y61982" s="176"/>
    </row>
    <row r="61983" spans="25:25">
      <c r="Y61983" s="176"/>
    </row>
    <row r="61984" spans="25:25">
      <c r="Y61984" s="176"/>
    </row>
    <row r="61985" spans="25:25">
      <c r="Y61985" s="176"/>
    </row>
    <row r="61986" spans="25:25">
      <c r="Y61986" s="176"/>
    </row>
    <row r="61987" spans="25:25">
      <c r="Y61987" s="176"/>
    </row>
    <row r="61988" spans="25:25">
      <c r="Y61988" s="176"/>
    </row>
    <row r="61989" spans="25:25">
      <c r="Y61989" s="176"/>
    </row>
    <row r="61990" spans="25:25">
      <c r="Y61990" s="176"/>
    </row>
    <row r="61991" spans="25:25">
      <c r="Y61991" s="176"/>
    </row>
    <row r="61992" spans="25:25">
      <c r="Y61992" s="176"/>
    </row>
    <row r="61993" spans="25:25">
      <c r="Y61993" s="176"/>
    </row>
    <row r="61994" spans="25:25">
      <c r="Y61994" s="176"/>
    </row>
    <row r="61995" spans="25:25">
      <c r="Y61995" s="176"/>
    </row>
    <row r="61996" spans="25:25">
      <c r="Y61996" s="176"/>
    </row>
    <row r="61997" spans="25:25">
      <c r="Y61997" s="176"/>
    </row>
    <row r="61998" spans="25:25">
      <c r="Y61998" s="176"/>
    </row>
    <row r="61999" spans="25:25">
      <c r="Y61999" s="176"/>
    </row>
    <row r="62000" spans="25:25">
      <c r="Y62000" s="176"/>
    </row>
    <row r="62001" spans="25:25">
      <c r="Y62001" s="176"/>
    </row>
    <row r="62002" spans="25:25">
      <c r="Y62002" s="176"/>
    </row>
    <row r="62003" spans="25:25">
      <c r="Y62003" s="176"/>
    </row>
    <row r="62004" spans="25:25">
      <c r="Y62004" s="176"/>
    </row>
    <row r="62005" spans="25:25">
      <c r="Y62005" s="176"/>
    </row>
    <row r="62006" spans="25:25">
      <c r="Y62006" s="176"/>
    </row>
    <row r="62007" spans="25:25">
      <c r="Y62007" s="176"/>
    </row>
    <row r="62008" spans="25:25">
      <c r="Y62008" s="176"/>
    </row>
    <row r="62009" spans="25:25">
      <c r="Y62009" s="176"/>
    </row>
    <row r="62010" spans="25:25">
      <c r="Y62010" s="176"/>
    </row>
    <row r="62011" spans="25:25">
      <c r="Y62011" s="176"/>
    </row>
    <row r="62012" spans="25:25">
      <c r="Y62012" s="176"/>
    </row>
    <row r="62013" spans="25:25">
      <c r="Y62013" s="176"/>
    </row>
    <row r="62014" spans="25:25">
      <c r="Y62014" s="176"/>
    </row>
    <row r="62015" spans="25:25">
      <c r="Y62015" s="176"/>
    </row>
    <row r="62016" spans="25:25">
      <c r="Y62016" s="176"/>
    </row>
    <row r="62017" spans="25:25">
      <c r="Y62017" s="176"/>
    </row>
    <row r="62018" spans="25:25">
      <c r="Y62018" s="176"/>
    </row>
    <row r="62019" spans="25:25">
      <c r="Y62019" s="176"/>
    </row>
    <row r="62020" spans="25:25">
      <c r="Y62020" s="176"/>
    </row>
    <row r="62021" spans="25:25">
      <c r="Y62021" s="176"/>
    </row>
    <row r="62022" spans="25:25">
      <c r="Y62022" s="176"/>
    </row>
    <row r="62023" spans="25:25">
      <c r="Y62023" s="176"/>
    </row>
    <row r="62024" spans="25:25">
      <c r="Y62024" s="176"/>
    </row>
    <row r="62025" spans="25:25">
      <c r="Y62025" s="176"/>
    </row>
    <row r="62026" spans="25:25">
      <c r="Y62026" s="176"/>
    </row>
    <row r="62027" spans="25:25">
      <c r="Y62027" s="176"/>
    </row>
    <row r="62028" spans="25:25">
      <c r="Y62028" s="176"/>
    </row>
    <row r="62029" spans="25:25">
      <c r="Y62029" s="176"/>
    </row>
    <row r="62030" spans="25:25">
      <c r="Y62030" s="176"/>
    </row>
    <row r="62031" spans="25:25">
      <c r="Y62031" s="176"/>
    </row>
    <row r="62032" spans="25:25">
      <c r="Y62032" s="176"/>
    </row>
    <row r="62033" spans="25:25">
      <c r="Y62033" s="176"/>
    </row>
    <row r="62034" spans="25:25">
      <c r="Y62034" s="176"/>
    </row>
    <row r="62035" spans="25:25">
      <c r="Y62035" s="176"/>
    </row>
    <row r="62036" spans="25:25">
      <c r="Y62036" s="176"/>
    </row>
    <row r="62037" spans="25:25">
      <c r="Y62037" s="176"/>
    </row>
    <row r="62038" spans="25:25">
      <c r="Y62038" s="176"/>
    </row>
    <row r="62039" spans="25:25">
      <c r="Y62039" s="176"/>
    </row>
    <row r="62040" spans="25:25">
      <c r="Y62040" s="176"/>
    </row>
    <row r="62041" spans="25:25">
      <c r="Y62041" s="176"/>
    </row>
    <row r="62042" spans="25:25">
      <c r="Y62042" s="176"/>
    </row>
    <row r="62043" spans="25:25">
      <c r="Y62043" s="176"/>
    </row>
    <row r="62044" spans="25:25">
      <c r="Y62044" s="176"/>
    </row>
    <row r="62045" spans="25:25">
      <c r="Y62045" s="176"/>
    </row>
    <row r="62046" spans="25:25">
      <c r="Y62046" s="176"/>
    </row>
    <row r="62047" spans="25:25">
      <c r="Y62047" s="176"/>
    </row>
    <row r="62048" spans="25:25">
      <c r="Y62048" s="176"/>
    </row>
    <row r="62049" spans="25:25">
      <c r="Y62049" s="176"/>
    </row>
    <row r="62050" spans="25:25">
      <c r="Y62050" s="176"/>
    </row>
    <row r="62051" spans="25:25">
      <c r="Y62051" s="176"/>
    </row>
    <row r="62052" spans="25:25">
      <c r="Y62052" s="176"/>
    </row>
    <row r="62053" spans="25:25">
      <c r="Y62053" s="176"/>
    </row>
    <row r="62054" spans="25:25">
      <c r="Y62054" s="176"/>
    </row>
    <row r="62055" spans="25:25">
      <c r="Y62055" s="176"/>
    </row>
    <row r="62056" spans="25:25">
      <c r="Y62056" s="176"/>
    </row>
    <row r="62057" spans="25:25">
      <c r="Y62057" s="176"/>
    </row>
    <row r="62058" spans="25:25">
      <c r="Y62058" s="176"/>
    </row>
    <row r="62059" spans="25:25">
      <c r="Y62059" s="176"/>
    </row>
    <row r="62060" spans="25:25">
      <c r="Y62060" s="176"/>
    </row>
    <row r="62061" spans="25:25">
      <c r="Y62061" s="176"/>
    </row>
    <row r="62062" spans="25:25">
      <c r="Y62062" s="176"/>
    </row>
    <row r="62063" spans="25:25">
      <c r="Y62063" s="176"/>
    </row>
    <row r="62064" spans="25:25">
      <c r="Y62064" s="176"/>
    </row>
    <row r="62065" spans="25:25">
      <c r="Y62065" s="176"/>
    </row>
    <row r="62066" spans="25:25">
      <c r="Y62066" s="176"/>
    </row>
    <row r="62067" spans="25:25">
      <c r="Y62067" s="176"/>
    </row>
    <row r="62068" spans="25:25">
      <c r="Y62068" s="176"/>
    </row>
    <row r="62069" spans="25:25">
      <c r="Y62069" s="176"/>
    </row>
    <row r="62070" spans="25:25">
      <c r="Y62070" s="176"/>
    </row>
    <row r="62071" spans="25:25">
      <c r="Y62071" s="176"/>
    </row>
    <row r="62072" spans="25:25">
      <c r="Y62072" s="176"/>
    </row>
    <row r="62073" spans="25:25">
      <c r="Y62073" s="176"/>
    </row>
    <row r="62074" spans="25:25">
      <c r="Y62074" s="176"/>
    </row>
    <row r="62075" spans="25:25">
      <c r="Y62075" s="176"/>
    </row>
    <row r="62076" spans="25:25">
      <c r="Y62076" s="176"/>
    </row>
    <row r="62077" spans="25:25">
      <c r="Y62077" s="176"/>
    </row>
    <row r="62078" spans="25:25">
      <c r="Y62078" s="176"/>
    </row>
    <row r="62079" spans="25:25">
      <c r="Y62079" s="176"/>
    </row>
    <row r="62080" spans="25:25">
      <c r="Y62080" s="176"/>
    </row>
    <row r="62081" spans="25:25">
      <c r="Y62081" s="176"/>
    </row>
    <row r="62082" spans="25:25">
      <c r="Y62082" s="176"/>
    </row>
    <row r="62083" spans="25:25">
      <c r="Y62083" s="176"/>
    </row>
    <row r="62084" spans="25:25">
      <c r="Y62084" s="176"/>
    </row>
    <row r="62085" spans="25:25">
      <c r="Y62085" s="176"/>
    </row>
    <row r="62086" spans="25:25">
      <c r="Y62086" s="176"/>
    </row>
    <row r="62087" spans="25:25">
      <c r="Y62087" s="176"/>
    </row>
    <row r="62088" spans="25:25">
      <c r="Y62088" s="176"/>
    </row>
    <row r="62089" spans="25:25">
      <c r="Y62089" s="176"/>
    </row>
    <row r="62090" spans="25:25">
      <c r="Y62090" s="176"/>
    </row>
    <row r="62091" spans="25:25">
      <c r="Y62091" s="176"/>
    </row>
    <row r="62092" spans="25:25">
      <c r="Y62092" s="176"/>
    </row>
    <row r="62093" spans="25:25">
      <c r="Y62093" s="176"/>
    </row>
    <row r="62094" spans="25:25">
      <c r="Y62094" s="176"/>
    </row>
    <row r="62095" spans="25:25">
      <c r="Y62095" s="176"/>
    </row>
    <row r="62096" spans="25:25">
      <c r="Y62096" s="176"/>
    </row>
    <row r="62097" spans="25:25">
      <c r="Y62097" s="176"/>
    </row>
    <row r="62098" spans="25:25">
      <c r="Y62098" s="176"/>
    </row>
    <row r="62099" spans="25:25">
      <c r="Y62099" s="176"/>
    </row>
    <row r="62100" spans="25:25">
      <c r="Y62100" s="176"/>
    </row>
    <row r="62101" spans="25:25">
      <c r="Y62101" s="176"/>
    </row>
    <row r="62102" spans="25:25">
      <c r="Y62102" s="176"/>
    </row>
    <row r="62103" spans="25:25">
      <c r="Y62103" s="176"/>
    </row>
    <row r="62104" spans="25:25">
      <c r="Y62104" s="176"/>
    </row>
    <row r="62105" spans="25:25">
      <c r="Y62105" s="176"/>
    </row>
    <row r="62106" spans="25:25">
      <c r="Y62106" s="176"/>
    </row>
    <row r="62107" spans="25:25">
      <c r="Y62107" s="176"/>
    </row>
    <row r="62108" spans="25:25">
      <c r="Y62108" s="176"/>
    </row>
    <row r="62109" spans="25:25">
      <c r="Y62109" s="176"/>
    </row>
    <row r="62110" spans="25:25">
      <c r="Y62110" s="176"/>
    </row>
    <row r="62111" spans="25:25">
      <c r="Y62111" s="176"/>
    </row>
    <row r="62112" spans="25:25">
      <c r="Y62112" s="176"/>
    </row>
    <row r="62113" spans="25:25">
      <c r="Y62113" s="176"/>
    </row>
    <row r="62114" spans="25:25">
      <c r="Y62114" s="176"/>
    </row>
    <row r="62115" spans="25:25">
      <c r="Y62115" s="176"/>
    </row>
    <row r="62116" spans="25:25">
      <c r="Y62116" s="176"/>
    </row>
    <row r="62117" spans="25:25">
      <c r="Y62117" s="176"/>
    </row>
    <row r="62118" spans="25:25">
      <c r="Y62118" s="176"/>
    </row>
    <row r="62119" spans="25:25">
      <c r="Y62119" s="176"/>
    </row>
    <row r="62120" spans="25:25">
      <c r="Y62120" s="176"/>
    </row>
    <row r="62121" spans="25:25">
      <c r="Y62121" s="176"/>
    </row>
    <row r="62122" spans="25:25">
      <c r="Y62122" s="176"/>
    </row>
    <row r="62123" spans="25:25">
      <c r="Y62123" s="176"/>
    </row>
    <row r="62124" spans="25:25">
      <c r="Y62124" s="176"/>
    </row>
    <row r="62125" spans="25:25">
      <c r="Y62125" s="176"/>
    </row>
    <row r="62126" spans="25:25">
      <c r="Y62126" s="176"/>
    </row>
    <row r="62127" spans="25:25">
      <c r="Y62127" s="176"/>
    </row>
    <row r="62128" spans="25:25">
      <c r="Y62128" s="176"/>
    </row>
    <row r="62129" spans="25:25">
      <c r="Y62129" s="176"/>
    </row>
    <row r="62130" spans="25:25">
      <c r="Y62130" s="176"/>
    </row>
    <row r="62131" spans="25:25">
      <c r="Y62131" s="176"/>
    </row>
    <row r="62132" spans="25:25">
      <c r="Y62132" s="176"/>
    </row>
    <row r="62133" spans="25:25">
      <c r="Y62133" s="176"/>
    </row>
    <row r="62134" spans="25:25">
      <c r="Y62134" s="176"/>
    </row>
    <row r="62135" spans="25:25">
      <c r="Y62135" s="176"/>
    </row>
    <row r="62136" spans="25:25">
      <c r="Y62136" s="176"/>
    </row>
    <row r="62137" spans="25:25">
      <c r="Y62137" s="176"/>
    </row>
    <row r="62138" spans="25:25">
      <c r="Y62138" s="176"/>
    </row>
    <row r="62139" spans="25:25">
      <c r="Y62139" s="176"/>
    </row>
    <row r="62140" spans="25:25">
      <c r="Y62140" s="176"/>
    </row>
    <row r="62141" spans="25:25">
      <c r="Y62141" s="176"/>
    </row>
    <row r="62142" spans="25:25">
      <c r="Y62142" s="176"/>
    </row>
    <row r="62143" spans="25:25">
      <c r="Y62143" s="176"/>
    </row>
    <row r="62144" spans="25:25">
      <c r="Y62144" s="176"/>
    </row>
    <row r="62145" spans="25:25">
      <c r="Y62145" s="176"/>
    </row>
    <row r="62146" spans="25:25">
      <c r="Y62146" s="176"/>
    </row>
    <row r="62147" spans="25:25">
      <c r="Y62147" s="176"/>
    </row>
    <row r="62148" spans="25:25">
      <c r="Y62148" s="176"/>
    </row>
    <row r="62149" spans="25:25">
      <c r="Y62149" s="176"/>
    </row>
    <row r="62150" spans="25:25">
      <c r="Y62150" s="176"/>
    </row>
    <row r="62151" spans="25:25">
      <c r="Y62151" s="176"/>
    </row>
    <row r="62152" spans="25:25">
      <c r="Y62152" s="176"/>
    </row>
    <row r="62153" spans="25:25">
      <c r="Y62153" s="176"/>
    </row>
    <row r="62154" spans="25:25">
      <c r="Y62154" s="176"/>
    </row>
    <row r="62155" spans="25:25">
      <c r="Y62155" s="176"/>
    </row>
    <row r="62156" spans="25:25">
      <c r="Y62156" s="176"/>
    </row>
    <row r="62157" spans="25:25">
      <c r="Y62157" s="176"/>
    </row>
    <row r="62158" spans="25:25">
      <c r="Y62158" s="176"/>
    </row>
    <row r="62159" spans="25:25">
      <c r="Y62159" s="176"/>
    </row>
    <row r="62160" spans="25:25">
      <c r="Y62160" s="176"/>
    </row>
    <row r="62161" spans="25:25">
      <c r="Y62161" s="176"/>
    </row>
    <row r="62162" spans="25:25">
      <c r="Y62162" s="176"/>
    </row>
    <row r="62163" spans="25:25">
      <c r="Y62163" s="176"/>
    </row>
    <row r="62164" spans="25:25">
      <c r="Y62164" s="176"/>
    </row>
    <row r="62165" spans="25:25">
      <c r="Y62165" s="176"/>
    </row>
    <row r="62166" spans="25:25">
      <c r="Y62166" s="176"/>
    </row>
    <row r="62167" spans="25:25">
      <c r="Y62167" s="176"/>
    </row>
    <row r="62168" spans="25:25">
      <c r="Y62168" s="176"/>
    </row>
    <row r="62169" spans="25:25">
      <c r="Y62169" s="176"/>
    </row>
    <row r="62170" spans="25:25">
      <c r="Y62170" s="176"/>
    </row>
    <row r="62171" spans="25:25">
      <c r="Y62171" s="176"/>
    </row>
    <row r="62172" spans="25:25">
      <c r="Y62172" s="176"/>
    </row>
    <row r="62173" spans="25:25">
      <c r="Y62173" s="176"/>
    </row>
    <row r="62174" spans="25:25">
      <c r="Y62174" s="176"/>
    </row>
    <row r="62175" spans="25:25">
      <c r="Y62175" s="176"/>
    </row>
    <row r="62176" spans="25:25">
      <c r="Y62176" s="176"/>
    </row>
    <row r="62177" spans="25:25">
      <c r="Y62177" s="176"/>
    </row>
    <row r="62178" spans="25:25">
      <c r="Y62178" s="176"/>
    </row>
    <row r="62179" spans="25:25">
      <c r="Y62179" s="176"/>
    </row>
    <row r="62180" spans="25:25">
      <c r="Y62180" s="176"/>
    </row>
    <row r="62181" spans="25:25">
      <c r="Y62181" s="176"/>
    </row>
    <row r="62182" spans="25:25">
      <c r="Y62182" s="176"/>
    </row>
    <row r="62183" spans="25:25">
      <c r="Y62183" s="176"/>
    </row>
    <row r="62184" spans="25:25">
      <c r="Y62184" s="176"/>
    </row>
    <row r="62185" spans="25:25">
      <c r="Y62185" s="176"/>
    </row>
    <row r="62186" spans="25:25">
      <c r="Y62186" s="176"/>
    </row>
    <row r="62187" spans="25:25">
      <c r="Y62187" s="176"/>
    </row>
    <row r="62188" spans="25:25">
      <c r="Y62188" s="176"/>
    </row>
    <row r="62189" spans="25:25">
      <c r="Y62189" s="176"/>
    </row>
    <row r="62190" spans="25:25">
      <c r="Y62190" s="176"/>
    </row>
    <row r="62191" spans="25:25">
      <c r="Y62191" s="176"/>
    </row>
    <row r="62192" spans="25:25">
      <c r="Y62192" s="176"/>
    </row>
    <row r="62193" spans="25:25">
      <c r="Y62193" s="176"/>
    </row>
    <row r="62194" spans="25:25">
      <c r="Y62194" s="176"/>
    </row>
    <row r="62195" spans="25:25">
      <c r="Y62195" s="176"/>
    </row>
    <row r="62196" spans="25:25">
      <c r="Y62196" s="176"/>
    </row>
    <row r="62197" spans="25:25">
      <c r="Y62197" s="176"/>
    </row>
    <row r="62198" spans="25:25">
      <c r="Y62198" s="176"/>
    </row>
    <row r="62199" spans="25:25">
      <c r="Y62199" s="176"/>
    </row>
    <row r="62200" spans="25:25">
      <c r="Y62200" s="176"/>
    </row>
    <row r="62201" spans="25:25">
      <c r="Y62201" s="176"/>
    </row>
    <row r="62202" spans="25:25">
      <c r="Y62202" s="176"/>
    </row>
    <row r="62203" spans="25:25">
      <c r="Y62203" s="176"/>
    </row>
    <row r="62204" spans="25:25">
      <c r="Y62204" s="176"/>
    </row>
    <row r="62205" spans="25:25">
      <c r="Y62205" s="176"/>
    </row>
    <row r="62206" spans="25:25">
      <c r="Y62206" s="176"/>
    </row>
    <row r="62207" spans="25:25">
      <c r="Y62207" s="176"/>
    </row>
    <row r="62208" spans="25:25">
      <c r="Y62208" s="176"/>
    </row>
    <row r="62209" spans="25:25">
      <c r="Y62209" s="176"/>
    </row>
    <row r="62210" spans="25:25">
      <c r="Y62210" s="176"/>
    </row>
    <row r="62211" spans="25:25">
      <c r="Y62211" s="176"/>
    </row>
    <row r="62212" spans="25:25">
      <c r="Y62212" s="176"/>
    </row>
    <row r="62213" spans="25:25">
      <c r="Y62213" s="176"/>
    </row>
    <row r="62214" spans="25:25">
      <c r="Y62214" s="176"/>
    </row>
    <row r="62215" spans="25:25">
      <c r="Y62215" s="176"/>
    </row>
    <row r="62216" spans="25:25">
      <c r="Y62216" s="176"/>
    </row>
    <row r="62217" spans="25:25">
      <c r="Y62217" s="176"/>
    </row>
    <row r="62218" spans="25:25">
      <c r="Y62218" s="176"/>
    </row>
    <row r="62219" spans="25:25">
      <c r="Y62219" s="176"/>
    </row>
    <row r="62220" spans="25:25">
      <c r="Y62220" s="176"/>
    </row>
    <row r="62221" spans="25:25">
      <c r="Y62221" s="176"/>
    </row>
    <row r="62222" spans="25:25">
      <c r="Y62222" s="176"/>
    </row>
    <row r="62223" spans="25:25">
      <c r="Y62223" s="176"/>
    </row>
    <row r="62224" spans="25:25">
      <c r="Y62224" s="176"/>
    </row>
    <row r="62225" spans="25:25">
      <c r="Y62225" s="176"/>
    </row>
    <row r="62226" spans="25:25">
      <c r="Y62226" s="176"/>
    </row>
    <row r="62227" spans="25:25">
      <c r="Y62227" s="176"/>
    </row>
    <row r="62228" spans="25:25">
      <c r="Y62228" s="176"/>
    </row>
    <row r="62229" spans="25:25">
      <c r="Y62229" s="176"/>
    </row>
    <row r="62230" spans="25:25">
      <c r="Y62230" s="176"/>
    </row>
    <row r="62231" spans="25:25">
      <c r="Y62231" s="176"/>
    </row>
    <row r="62232" spans="25:25">
      <c r="Y62232" s="176"/>
    </row>
    <row r="62233" spans="25:25">
      <c r="Y62233" s="176"/>
    </row>
    <row r="62234" spans="25:25">
      <c r="Y62234" s="176"/>
    </row>
    <row r="62235" spans="25:25">
      <c r="Y62235" s="176"/>
    </row>
    <row r="62236" spans="25:25">
      <c r="Y62236" s="176"/>
    </row>
    <row r="62237" spans="25:25">
      <c r="Y62237" s="176"/>
    </row>
    <row r="62238" spans="25:25">
      <c r="Y62238" s="176"/>
    </row>
    <row r="62239" spans="25:25">
      <c r="Y62239" s="176"/>
    </row>
    <row r="62240" spans="25:25">
      <c r="Y62240" s="176"/>
    </row>
    <row r="62241" spans="25:25">
      <c r="Y62241" s="176"/>
    </row>
    <row r="62242" spans="25:25">
      <c r="Y62242" s="176"/>
    </row>
    <row r="62243" spans="25:25">
      <c r="Y62243" s="176"/>
    </row>
    <row r="62244" spans="25:25">
      <c r="Y62244" s="176"/>
    </row>
    <row r="62245" spans="25:25">
      <c r="Y62245" s="176"/>
    </row>
    <row r="62246" spans="25:25">
      <c r="Y62246" s="176"/>
    </row>
    <row r="62247" spans="25:25">
      <c r="Y62247" s="176"/>
    </row>
    <row r="62248" spans="25:25">
      <c r="Y62248" s="176"/>
    </row>
    <row r="62249" spans="25:25">
      <c r="Y62249" s="176"/>
    </row>
    <row r="62250" spans="25:25">
      <c r="Y62250" s="176"/>
    </row>
    <row r="62251" spans="25:25">
      <c r="Y62251" s="176"/>
    </row>
    <row r="62252" spans="25:25">
      <c r="Y62252" s="176"/>
    </row>
    <row r="62253" spans="25:25">
      <c r="Y62253" s="176"/>
    </row>
    <row r="62254" spans="25:25">
      <c r="Y62254" s="176"/>
    </row>
    <row r="62255" spans="25:25">
      <c r="Y62255" s="176"/>
    </row>
    <row r="62256" spans="25:25">
      <c r="Y62256" s="176"/>
    </row>
    <row r="62257" spans="25:25">
      <c r="Y62257" s="176"/>
    </row>
    <row r="62258" spans="25:25">
      <c r="Y62258" s="176"/>
    </row>
    <row r="62259" spans="25:25">
      <c r="Y62259" s="176"/>
    </row>
    <row r="62260" spans="25:25">
      <c r="Y62260" s="176"/>
    </row>
    <row r="62261" spans="25:25">
      <c r="Y62261" s="176"/>
    </row>
    <row r="62262" spans="25:25">
      <c r="Y62262" s="176"/>
    </row>
    <row r="62263" spans="25:25">
      <c r="Y62263" s="176"/>
    </row>
    <row r="62264" spans="25:25">
      <c r="Y62264" s="176"/>
    </row>
    <row r="62265" spans="25:25">
      <c r="Y62265" s="176"/>
    </row>
    <row r="62266" spans="25:25">
      <c r="Y62266" s="176"/>
    </row>
    <row r="62267" spans="25:25">
      <c r="Y62267" s="176"/>
    </row>
    <row r="62268" spans="25:25">
      <c r="Y62268" s="176"/>
    </row>
    <row r="62269" spans="25:25">
      <c r="Y62269" s="176"/>
    </row>
    <row r="62270" spans="25:25">
      <c r="Y62270" s="176"/>
    </row>
    <row r="62271" spans="25:25">
      <c r="Y62271" s="176"/>
    </row>
    <row r="62272" spans="25:25">
      <c r="Y62272" s="176"/>
    </row>
    <row r="62273" spans="25:25">
      <c r="Y62273" s="176"/>
    </row>
    <row r="62274" spans="25:25">
      <c r="Y62274" s="176"/>
    </row>
    <row r="62275" spans="25:25">
      <c r="Y62275" s="176"/>
    </row>
    <row r="62276" spans="25:25">
      <c r="Y62276" s="176"/>
    </row>
    <row r="62277" spans="25:25">
      <c r="Y62277" s="176"/>
    </row>
    <row r="62278" spans="25:25">
      <c r="Y62278" s="176"/>
    </row>
    <row r="62279" spans="25:25">
      <c r="Y62279" s="176"/>
    </row>
    <row r="62280" spans="25:25">
      <c r="Y62280" s="176"/>
    </row>
    <row r="62281" spans="25:25">
      <c r="Y62281" s="176"/>
    </row>
    <row r="62282" spans="25:25">
      <c r="Y62282" s="176"/>
    </row>
    <row r="62283" spans="25:25">
      <c r="Y62283" s="176"/>
    </row>
    <row r="62284" spans="25:25">
      <c r="Y62284" s="176"/>
    </row>
    <row r="62285" spans="25:25">
      <c r="Y62285" s="176"/>
    </row>
    <row r="62286" spans="25:25">
      <c r="Y62286" s="176"/>
    </row>
    <row r="62287" spans="25:25">
      <c r="Y62287" s="176"/>
    </row>
    <row r="62288" spans="25:25">
      <c r="Y62288" s="176"/>
    </row>
    <row r="62289" spans="25:25">
      <c r="Y62289" s="176"/>
    </row>
    <row r="62290" spans="25:25">
      <c r="Y62290" s="176"/>
    </row>
    <row r="62291" spans="25:25">
      <c r="Y62291" s="176"/>
    </row>
    <row r="62292" spans="25:25">
      <c r="Y62292" s="176"/>
    </row>
    <row r="62293" spans="25:25">
      <c r="Y62293" s="176"/>
    </row>
    <row r="62294" spans="25:25">
      <c r="Y62294" s="176"/>
    </row>
    <row r="62295" spans="25:25">
      <c r="Y62295" s="176"/>
    </row>
    <row r="62296" spans="25:25">
      <c r="Y62296" s="176"/>
    </row>
    <row r="62297" spans="25:25">
      <c r="Y62297" s="176"/>
    </row>
    <row r="62298" spans="25:25">
      <c r="Y62298" s="176"/>
    </row>
    <row r="62299" spans="25:25">
      <c r="Y62299" s="176"/>
    </row>
    <row r="62300" spans="25:25">
      <c r="Y62300" s="176"/>
    </row>
    <row r="62301" spans="25:25">
      <c r="Y62301" s="176"/>
    </row>
    <row r="62302" spans="25:25">
      <c r="Y62302" s="176"/>
    </row>
    <row r="62303" spans="25:25">
      <c r="Y62303" s="176"/>
    </row>
    <row r="62304" spans="25:25">
      <c r="Y62304" s="176"/>
    </row>
    <row r="62305" spans="25:25">
      <c r="Y62305" s="176"/>
    </row>
    <row r="62306" spans="25:25">
      <c r="Y62306" s="176"/>
    </row>
    <row r="62307" spans="25:25">
      <c r="Y62307" s="176"/>
    </row>
    <row r="62308" spans="25:25">
      <c r="Y62308" s="176"/>
    </row>
    <row r="62309" spans="25:25">
      <c r="Y62309" s="176"/>
    </row>
    <row r="62310" spans="25:25">
      <c r="Y62310" s="176"/>
    </row>
    <row r="62311" spans="25:25">
      <c r="Y62311" s="176"/>
    </row>
    <row r="62312" spans="25:25">
      <c r="Y62312" s="176"/>
    </row>
    <row r="62313" spans="25:25">
      <c r="Y62313" s="176"/>
    </row>
    <row r="62314" spans="25:25">
      <c r="Y62314" s="176"/>
    </row>
    <row r="62315" spans="25:25">
      <c r="Y62315" s="176"/>
    </row>
    <row r="62316" spans="25:25">
      <c r="Y62316" s="176"/>
    </row>
    <row r="62317" spans="25:25">
      <c r="Y62317" s="176"/>
    </row>
    <row r="62318" spans="25:25">
      <c r="Y62318" s="176"/>
    </row>
    <row r="62319" spans="25:25">
      <c r="Y62319" s="176"/>
    </row>
    <row r="62320" spans="25:25">
      <c r="Y62320" s="176"/>
    </row>
    <row r="62321" spans="25:25">
      <c r="Y62321" s="176"/>
    </row>
    <row r="62322" spans="25:25">
      <c r="Y62322" s="176"/>
    </row>
    <row r="62323" spans="25:25">
      <c r="Y62323" s="176"/>
    </row>
    <row r="62324" spans="25:25">
      <c r="Y62324" s="176"/>
    </row>
    <row r="62325" spans="25:25">
      <c r="Y62325" s="176"/>
    </row>
    <row r="62326" spans="25:25">
      <c r="Y62326" s="176"/>
    </row>
    <row r="62327" spans="25:25">
      <c r="Y62327" s="176"/>
    </row>
    <row r="62328" spans="25:25">
      <c r="Y62328" s="176"/>
    </row>
    <row r="62329" spans="25:25">
      <c r="Y62329" s="176"/>
    </row>
    <row r="62330" spans="25:25">
      <c r="Y62330" s="176"/>
    </row>
    <row r="62331" spans="25:25">
      <c r="Y62331" s="176"/>
    </row>
    <row r="62332" spans="25:25">
      <c r="Y62332" s="176"/>
    </row>
    <row r="62333" spans="25:25">
      <c r="Y62333" s="176"/>
    </row>
    <row r="62334" spans="25:25">
      <c r="Y62334" s="176"/>
    </row>
    <row r="62335" spans="25:25">
      <c r="Y62335" s="176"/>
    </row>
    <row r="62336" spans="25:25">
      <c r="Y62336" s="176"/>
    </row>
    <row r="62337" spans="25:25">
      <c r="Y62337" s="176"/>
    </row>
    <row r="62338" spans="25:25">
      <c r="Y62338" s="176"/>
    </row>
    <row r="62339" spans="25:25">
      <c r="Y62339" s="176"/>
    </row>
    <row r="62340" spans="25:25">
      <c r="Y62340" s="176"/>
    </row>
    <row r="62341" spans="25:25">
      <c r="Y62341" s="176"/>
    </row>
    <row r="62342" spans="25:25">
      <c r="Y62342" s="176"/>
    </row>
    <row r="62343" spans="25:25">
      <c r="Y62343" s="176"/>
    </row>
    <row r="62344" spans="25:25">
      <c r="Y62344" s="176"/>
    </row>
    <row r="62345" spans="25:25">
      <c r="Y62345" s="176"/>
    </row>
    <row r="62346" spans="25:25">
      <c r="Y62346" s="176"/>
    </row>
    <row r="62347" spans="25:25">
      <c r="Y62347" s="176"/>
    </row>
    <row r="62348" spans="25:25">
      <c r="Y62348" s="176"/>
    </row>
    <row r="62349" spans="25:25">
      <c r="Y62349" s="176"/>
    </row>
    <row r="62350" spans="25:25">
      <c r="Y62350" s="176"/>
    </row>
    <row r="62351" spans="25:25">
      <c r="Y62351" s="176"/>
    </row>
    <row r="62352" spans="25:25">
      <c r="Y62352" s="176"/>
    </row>
    <row r="62353" spans="25:25">
      <c r="Y62353" s="176"/>
    </row>
    <row r="62354" spans="25:25">
      <c r="Y62354" s="176"/>
    </row>
    <row r="62355" spans="25:25">
      <c r="Y62355" s="176"/>
    </row>
    <row r="62356" spans="25:25">
      <c r="Y62356" s="176"/>
    </row>
    <row r="62357" spans="25:25">
      <c r="Y62357" s="176"/>
    </row>
    <row r="62358" spans="25:25">
      <c r="Y62358" s="176"/>
    </row>
    <row r="62359" spans="25:25">
      <c r="Y62359" s="176"/>
    </row>
    <row r="62360" spans="25:25">
      <c r="Y62360" s="176"/>
    </row>
    <row r="62361" spans="25:25">
      <c r="Y62361" s="176"/>
    </row>
    <row r="62362" spans="25:25">
      <c r="Y62362" s="176"/>
    </row>
    <row r="62363" spans="25:25">
      <c r="Y62363" s="176"/>
    </row>
    <row r="62364" spans="25:25">
      <c r="Y62364" s="176"/>
    </row>
    <row r="62365" spans="25:25">
      <c r="Y62365" s="176"/>
    </row>
    <row r="62366" spans="25:25">
      <c r="Y62366" s="176"/>
    </row>
    <row r="62367" spans="25:25">
      <c r="Y62367" s="176"/>
    </row>
    <row r="62368" spans="25:25">
      <c r="Y62368" s="176"/>
    </row>
    <row r="62369" spans="25:25">
      <c r="Y62369" s="176"/>
    </row>
    <row r="62370" spans="25:25">
      <c r="Y62370" s="176"/>
    </row>
    <row r="62371" spans="25:25">
      <c r="Y62371" s="176"/>
    </row>
    <row r="62372" spans="25:25">
      <c r="Y62372" s="176"/>
    </row>
    <row r="62373" spans="25:25">
      <c r="Y62373" s="176"/>
    </row>
    <row r="62374" spans="25:25">
      <c r="Y62374" s="176"/>
    </row>
    <row r="62375" spans="25:25">
      <c r="Y62375" s="176"/>
    </row>
    <row r="62376" spans="25:25">
      <c r="Y62376" s="176"/>
    </row>
    <row r="62377" spans="25:25">
      <c r="Y62377" s="176"/>
    </row>
    <row r="62378" spans="25:25">
      <c r="Y62378" s="176"/>
    </row>
    <row r="62379" spans="25:25">
      <c r="Y62379" s="176"/>
    </row>
    <row r="62380" spans="25:25">
      <c r="Y62380" s="176"/>
    </row>
    <row r="62381" spans="25:25">
      <c r="Y62381" s="176"/>
    </row>
    <row r="62382" spans="25:25">
      <c r="Y62382" s="176"/>
    </row>
    <row r="62383" spans="25:25">
      <c r="Y62383" s="176"/>
    </row>
    <row r="62384" spans="25:25">
      <c r="Y62384" s="176"/>
    </row>
    <row r="62385" spans="25:25">
      <c r="Y62385" s="176"/>
    </row>
    <row r="62386" spans="25:25">
      <c r="Y62386" s="176"/>
    </row>
    <row r="62387" spans="25:25">
      <c r="Y62387" s="176"/>
    </row>
    <row r="62388" spans="25:25">
      <c r="Y62388" s="176"/>
    </row>
    <row r="62389" spans="25:25">
      <c r="Y62389" s="176"/>
    </row>
    <row r="62390" spans="25:25">
      <c r="Y62390" s="176"/>
    </row>
    <row r="62391" spans="25:25">
      <c r="Y62391" s="176"/>
    </row>
    <row r="62392" spans="25:25">
      <c r="Y62392" s="176"/>
    </row>
    <row r="62393" spans="25:25">
      <c r="Y62393" s="176"/>
    </row>
    <row r="62394" spans="25:25">
      <c r="Y62394" s="176"/>
    </row>
    <row r="62395" spans="25:25">
      <c r="Y62395" s="176"/>
    </row>
    <row r="62396" spans="25:25">
      <c r="Y62396" s="176"/>
    </row>
    <row r="62397" spans="25:25">
      <c r="Y62397" s="176"/>
    </row>
    <row r="62398" spans="25:25">
      <c r="Y62398" s="176"/>
    </row>
    <row r="62399" spans="25:25">
      <c r="Y62399" s="176"/>
    </row>
    <row r="62400" spans="25:25">
      <c r="Y62400" s="176"/>
    </row>
    <row r="62401" spans="25:25">
      <c r="Y62401" s="176"/>
    </row>
    <row r="62402" spans="25:25">
      <c r="Y62402" s="176"/>
    </row>
    <row r="62403" spans="25:25">
      <c r="Y62403" s="176"/>
    </row>
    <row r="62404" spans="25:25">
      <c r="Y62404" s="176"/>
    </row>
    <row r="62405" spans="25:25">
      <c r="Y62405" s="176"/>
    </row>
    <row r="62406" spans="25:25">
      <c r="Y62406" s="176"/>
    </row>
    <row r="62407" spans="25:25">
      <c r="Y62407" s="176"/>
    </row>
    <row r="62408" spans="25:25">
      <c r="Y62408" s="176"/>
    </row>
    <row r="62409" spans="25:25">
      <c r="Y62409" s="176"/>
    </row>
    <row r="62410" spans="25:25">
      <c r="Y62410" s="176"/>
    </row>
    <row r="62411" spans="25:25">
      <c r="Y62411" s="176"/>
    </row>
    <row r="62412" spans="25:25">
      <c r="Y62412" s="176"/>
    </row>
    <row r="62413" spans="25:25">
      <c r="Y62413" s="176"/>
    </row>
    <row r="62414" spans="25:25">
      <c r="Y62414" s="176"/>
    </row>
    <row r="62415" spans="25:25">
      <c r="Y62415" s="176"/>
    </row>
    <row r="62416" spans="25:25">
      <c r="Y62416" s="176"/>
    </row>
    <row r="62417" spans="25:25">
      <c r="Y62417" s="176"/>
    </row>
    <row r="62418" spans="25:25">
      <c r="Y62418" s="176"/>
    </row>
    <row r="62419" spans="25:25">
      <c r="Y62419" s="176"/>
    </row>
    <row r="62420" spans="25:25">
      <c r="Y62420" s="176"/>
    </row>
    <row r="62421" spans="25:25">
      <c r="Y62421" s="176"/>
    </row>
    <row r="62422" spans="25:25">
      <c r="Y62422" s="176"/>
    </row>
    <row r="62423" spans="25:25">
      <c r="Y62423" s="176"/>
    </row>
    <row r="62424" spans="25:25">
      <c r="Y62424" s="176"/>
    </row>
    <row r="62425" spans="25:25">
      <c r="Y62425" s="176"/>
    </row>
    <row r="62426" spans="25:25">
      <c r="Y62426" s="176"/>
    </row>
    <row r="62427" spans="25:25">
      <c r="Y62427" s="176"/>
    </row>
    <row r="62428" spans="25:25">
      <c r="Y62428" s="176"/>
    </row>
    <row r="62429" spans="25:25">
      <c r="Y62429" s="176"/>
    </row>
    <row r="62430" spans="25:25">
      <c r="Y62430" s="176"/>
    </row>
    <row r="62431" spans="25:25">
      <c r="Y62431" s="176"/>
    </row>
    <row r="62432" spans="25:25">
      <c r="Y62432" s="176"/>
    </row>
    <row r="62433" spans="25:25">
      <c r="Y62433" s="176"/>
    </row>
    <row r="62434" spans="25:25">
      <c r="Y62434" s="176"/>
    </row>
    <row r="62435" spans="25:25">
      <c r="Y62435" s="176"/>
    </row>
    <row r="62436" spans="25:25">
      <c r="Y62436" s="176"/>
    </row>
    <row r="62437" spans="25:25">
      <c r="Y62437" s="176"/>
    </row>
    <row r="62438" spans="25:25">
      <c r="Y62438" s="176"/>
    </row>
    <row r="62439" spans="25:25">
      <c r="Y62439" s="176"/>
    </row>
    <row r="62440" spans="25:25">
      <c r="Y62440" s="176"/>
    </row>
    <row r="62441" spans="25:25">
      <c r="Y62441" s="176"/>
    </row>
    <row r="62442" spans="25:25">
      <c r="Y62442" s="176"/>
    </row>
    <row r="62443" spans="25:25">
      <c r="Y62443" s="176"/>
    </row>
    <row r="62444" spans="25:25">
      <c r="Y62444" s="176"/>
    </row>
    <row r="62445" spans="25:25">
      <c r="Y62445" s="176"/>
    </row>
    <row r="62446" spans="25:25">
      <c r="Y62446" s="176"/>
    </row>
    <row r="62447" spans="25:25">
      <c r="Y62447" s="176"/>
    </row>
    <row r="62448" spans="25:25">
      <c r="Y62448" s="176"/>
    </row>
    <row r="62449" spans="25:25">
      <c r="Y62449" s="176"/>
    </row>
    <row r="62450" spans="25:25">
      <c r="Y62450" s="176"/>
    </row>
    <row r="62451" spans="25:25">
      <c r="Y62451" s="176"/>
    </row>
    <row r="62452" spans="25:25">
      <c r="Y62452" s="176"/>
    </row>
    <row r="62453" spans="25:25">
      <c r="Y62453" s="176"/>
    </row>
    <row r="62454" spans="25:25">
      <c r="Y62454" s="176"/>
    </row>
    <row r="62455" spans="25:25">
      <c r="Y62455" s="176"/>
    </row>
    <row r="62456" spans="25:25">
      <c r="Y62456" s="176"/>
    </row>
    <row r="62457" spans="25:25">
      <c r="Y62457" s="176"/>
    </row>
    <row r="62458" spans="25:25">
      <c r="Y62458" s="176"/>
    </row>
    <row r="62459" spans="25:25">
      <c r="Y62459" s="176"/>
    </row>
    <row r="62460" spans="25:25">
      <c r="Y62460" s="176"/>
    </row>
    <row r="62461" spans="25:25">
      <c r="Y62461" s="176"/>
    </row>
    <row r="62462" spans="25:25">
      <c r="Y62462" s="176"/>
    </row>
    <row r="62463" spans="25:25">
      <c r="Y62463" s="176"/>
    </row>
    <row r="62464" spans="25:25">
      <c r="Y62464" s="176"/>
    </row>
    <row r="62465" spans="25:25">
      <c r="Y62465" s="176"/>
    </row>
    <row r="62466" spans="25:25">
      <c r="Y62466" s="176"/>
    </row>
    <row r="62467" spans="25:25">
      <c r="Y62467" s="176"/>
    </row>
    <row r="62468" spans="25:25">
      <c r="Y62468" s="176"/>
    </row>
    <row r="62469" spans="25:25">
      <c r="Y62469" s="176"/>
    </row>
    <row r="62470" spans="25:25">
      <c r="Y62470" s="176"/>
    </row>
    <row r="62471" spans="25:25">
      <c r="Y62471" s="176"/>
    </row>
    <row r="62472" spans="25:25">
      <c r="Y62472" s="176"/>
    </row>
    <row r="62473" spans="25:25">
      <c r="Y62473" s="176"/>
    </row>
    <row r="62474" spans="25:25">
      <c r="Y62474" s="176"/>
    </row>
    <row r="62475" spans="25:25">
      <c r="Y62475" s="176"/>
    </row>
    <row r="62476" spans="25:25">
      <c r="Y62476" s="176"/>
    </row>
    <row r="62477" spans="25:25">
      <c r="Y62477" s="176"/>
    </row>
    <row r="62478" spans="25:25">
      <c r="Y62478" s="176"/>
    </row>
    <row r="62479" spans="25:25">
      <c r="Y62479" s="176"/>
    </row>
    <row r="62480" spans="25:25">
      <c r="Y62480" s="176"/>
    </row>
    <row r="62481" spans="25:25">
      <c r="Y62481" s="176"/>
    </row>
    <row r="62482" spans="25:25">
      <c r="Y62482" s="176"/>
    </row>
    <row r="62483" spans="25:25">
      <c r="Y62483" s="176"/>
    </row>
    <row r="62484" spans="25:25">
      <c r="Y62484" s="176"/>
    </row>
    <row r="62485" spans="25:25">
      <c r="Y62485" s="176"/>
    </row>
    <row r="62486" spans="25:25">
      <c r="Y62486" s="176"/>
    </row>
    <row r="62487" spans="25:25">
      <c r="Y62487" s="176"/>
    </row>
    <row r="62488" spans="25:25">
      <c r="Y62488" s="176"/>
    </row>
    <row r="62489" spans="25:25">
      <c r="Y62489" s="176"/>
    </row>
    <row r="62490" spans="25:25">
      <c r="Y62490" s="176"/>
    </row>
    <row r="62491" spans="25:25">
      <c r="Y62491" s="176"/>
    </row>
    <row r="62492" spans="25:25">
      <c r="Y62492" s="176"/>
    </row>
    <row r="62493" spans="25:25">
      <c r="Y62493" s="176"/>
    </row>
    <row r="62494" spans="25:25">
      <c r="Y62494" s="176"/>
    </row>
    <row r="62495" spans="25:25">
      <c r="Y62495" s="176"/>
    </row>
    <row r="62496" spans="25:25">
      <c r="Y62496" s="176"/>
    </row>
    <row r="62497" spans="25:25">
      <c r="Y62497" s="176"/>
    </row>
    <row r="62498" spans="25:25">
      <c r="Y62498" s="176"/>
    </row>
    <row r="62499" spans="25:25">
      <c r="Y62499" s="176"/>
    </row>
    <row r="62500" spans="25:25">
      <c r="Y62500" s="176"/>
    </row>
    <row r="62501" spans="25:25">
      <c r="Y62501" s="176"/>
    </row>
    <row r="62502" spans="25:25">
      <c r="Y62502" s="176"/>
    </row>
    <row r="62503" spans="25:25">
      <c r="Y62503" s="176"/>
    </row>
    <row r="62504" spans="25:25">
      <c r="Y62504" s="176"/>
    </row>
    <row r="62505" spans="25:25">
      <c r="Y62505" s="176"/>
    </row>
    <row r="62506" spans="25:25">
      <c r="Y62506" s="176"/>
    </row>
    <row r="62507" spans="25:25">
      <c r="Y62507" s="176"/>
    </row>
    <row r="62508" spans="25:25">
      <c r="Y62508" s="176"/>
    </row>
    <row r="62509" spans="25:25">
      <c r="Y62509" s="176"/>
    </row>
    <row r="62510" spans="25:25">
      <c r="Y62510" s="176"/>
    </row>
    <row r="62511" spans="25:25">
      <c r="Y62511" s="176"/>
    </row>
    <row r="62512" spans="25:25">
      <c r="Y62512" s="176"/>
    </row>
    <row r="62513" spans="25:25">
      <c r="Y62513" s="176"/>
    </row>
    <row r="62514" spans="25:25">
      <c r="Y62514" s="176"/>
    </row>
    <row r="62515" spans="25:25">
      <c r="Y62515" s="176"/>
    </row>
    <row r="62516" spans="25:25">
      <c r="Y62516" s="176"/>
    </row>
    <row r="62517" spans="25:25">
      <c r="Y62517" s="176"/>
    </row>
    <row r="62518" spans="25:25">
      <c r="Y62518" s="176"/>
    </row>
    <row r="62519" spans="25:25">
      <c r="Y62519" s="176"/>
    </row>
    <row r="62520" spans="25:25">
      <c r="Y62520" s="176"/>
    </row>
    <row r="62521" spans="25:25">
      <c r="Y62521" s="176"/>
    </row>
    <row r="62522" spans="25:25">
      <c r="Y62522" s="176"/>
    </row>
    <row r="62523" spans="25:25">
      <c r="Y62523" s="176"/>
    </row>
    <row r="62524" spans="25:25">
      <c r="Y62524" s="176"/>
    </row>
    <row r="62525" spans="25:25">
      <c r="Y62525" s="176"/>
    </row>
    <row r="62526" spans="25:25">
      <c r="Y62526" s="176"/>
    </row>
    <row r="62527" spans="25:25">
      <c r="Y62527" s="176"/>
    </row>
    <row r="62528" spans="25:25">
      <c r="Y62528" s="176"/>
    </row>
    <row r="62529" spans="25:25">
      <c r="Y62529" s="176"/>
    </row>
    <row r="62530" spans="25:25">
      <c r="Y62530" s="176"/>
    </row>
    <row r="62531" spans="25:25">
      <c r="Y62531" s="176"/>
    </row>
    <row r="62532" spans="25:25">
      <c r="Y62532" s="176"/>
    </row>
    <row r="62533" spans="25:25">
      <c r="Y62533" s="176"/>
    </row>
    <row r="62534" spans="25:25">
      <c r="Y62534" s="176"/>
    </row>
    <row r="62535" spans="25:25">
      <c r="Y62535" s="176"/>
    </row>
    <row r="62536" spans="25:25">
      <c r="Y62536" s="176"/>
    </row>
    <row r="62537" spans="25:25">
      <c r="Y62537" s="176"/>
    </row>
    <row r="62538" spans="25:25">
      <c r="Y62538" s="176"/>
    </row>
    <row r="62539" spans="25:25">
      <c r="Y62539" s="176"/>
    </row>
    <row r="62540" spans="25:25">
      <c r="Y62540" s="176"/>
    </row>
    <row r="62541" spans="25:25">
      <c r="Y62541" s="176"/>
    </row>
    <row r="62542" spans="25:25">
      <c r="Y62542" s="176"/>
    </row>
    <row r="62543" spans="25:25">
      <c r="Y62543" s="176"/>
    </row>
    <row r="62544" spans="25:25">
      <c r="Y62544" s="176"/>
    </row>
    <row r="62545" spans="25:25">
      <c r="Y62545" s="176"/>
    </row>
    <row r="62546" spans="25:25">
      <c r="Y62546" s="176"/>
    </row>
    <row r="62547" spans="25:25">
      <c r="Y62547" s="176"/>
    </row>
    <row r="62548" spans="25:25">
      <c r="Y62548" s="176"/>
    </row>
    <row r="62549" spans="25:25">
      <c r="Y62549" s="176"/>
    </row>
    <row r="62550" spans="25:25">
      <c r="Y62550" s="176"/>
    </row>
    <row r="62551" spans="25:25">
      <c r="Y62551" s="176"/>
    </row>
    <row r="62552" spans="25:25">
      <c r="Y62552" s="176"/>
    </row>
    <row r="62553" spans="25:25">
      <c r="Y62553" s="176"/>
    </row>
    <row r="62554" spans="25:25">
      <c r="Y62554" s="176"/>
    </row>
    <row r="62555" spans="25:25">
      <c r="Y62555" s="176"/>
    </row>
    <row r="62556" spans="25:25">
      <c r="Y62556" s="176"/>
    </row>
    <row r="62557" spans="25:25">
      <c r="Y62557" s="176"/>
    </row>
    <row r="62558" spans="25:25">
      <c r="Y62558" s="176"/>
    </row>
    <row r="62559" spans="25:25">
      <c r="Y62559" s="176"/>
    </row>
    <row r="62560" spans="25:25">
      <c r="Y62560" s="176"/>
    </row>
    <row r="62561" spans="25:25">
      <c r="Y62561" s="176"/>
    </row>
    <row r="62562" spans="25:25">
      <c r="Y62562" s="176"/>
    </row>
    <row r="62563" spans="25:25">
      <c r="Y62563" s="176"/>
    </row>
    <row r="62564" spans="25:25">
      <c r="Y62564" s="176"/>
    </row>
    <row r="62565" spans="25:25">
      <c r="Y62565" s="176"/>
    </row>
    <row r="62566" spans="25:25">
      <c r="Y62566" s="176"/>
    </row>
    <row r="62567" spans="25:25">
      <c r="Y62567" s="176"/>
    </row>
    <row r="62568" spans="25:25">
      <c r="Y62568" s="176"/>
    </row>
    <row r="62569" spans="25:25">
      <c r="Y62569" s="176"/>
    </row>
    <row r="62570" spans="25:25">
      <c r="Y62570" s="176"/>
    </row>
    <row r="62571" spans="25:25">
      <c r="Y62571" s="176"/>
    </row>
    <row r="62572" spans="25:25">
      <c r="Y62572" s="176"/>
    </row>
    <row r="62573" spans="25:25">
      <c r="Y62573" s="176"/>
    </row>
    <row r="62574" spans="25:25">
      <c r="Y62574" s="176"/>
    </row>
    <row r="62575" spans="25:25">
      <c r="Y62575" s="176"/>
    </row>
    <row r="62576" spans="25:25">
      <c r="Y62576" s="176"/>
    </row>
    <row r="62577" spans="25:25">
      <c r="Y62577" s="176"/>
    </row>
    <row r="62578" spans="25:25">
      <c r="Y62578" s="176"/>
    </row>
    <row r="62579" spans="25:25">
      <c r="Y62579" s="176"/>
    </row>
    <row r="62580" spans="25:25">
      <c r="Y62580" s="176"/>
    </row>
    <row r="62581" spans="25:25">
      <c r="Y62581" s="176"/>
    </row>
    <row r="62582" spans="25:25">
      <c r="Y62582" s="176"/>
    </row>
    <row r="62583" spans="25:25">
      <c r="Y62583" s="176"/>
    </row>
    <row r="62584" spans="25:25">
      <c r="Y62584" s="176"/>
    </row>
    <row r="62585" spans="25:25">
      <c r="Y62585" s="176"/>
    </row>
    <row r="62586" spans="25:25">
      <c r="Y62586" s="176"/>
    </row>
    <row r="62587" spans="25:25">
      <c r="Y62587" s="176"/>
    </row>
    <row r="62588" spans="25:25">
      <c r="Y62588" s="176"/>
    </row>
    <row r="62589" spans="25:25">
      <c r="Y62589" s="176"/>
    </row>
    <row r="62590" spans="25:25">
      <c r="Y62590" s="176"/>
    </row>
    <row r="62591" spans="25:25">
      <c r="Y62591" s="176"/>
    </row>
    <row r="62592" spans="25:25">
      <c r="Y62592" s="176"/>
    </row>
    <row r="62593" spans="25:25">
      <c r="Y62593" s="176"/>
    </row>
    <row r="62594" spans="25:25">
      <c r="Y62594" s="176"/>
    </row>
    <row r="62595" spans="25:25">
      <c r="Y62595" s="176"/>
    </row>
    <row r="62596" spans="25:25">
      <c r="Y62596" s="176"/>
    </row>
    <row r="62597" spans="25:25">
      <c r="Y62597" s="176"/>
    </row>
    <row r="62598" spans="25:25">
      <c r="Y62598" s="176"/>
    </row>
    <row r="62599" spans="25:25">
      <c r="Y62599" s="176"/>
    </row>
    <row r="62600" spans="25:25">
      <c r="Y62600" s="176"/>
    </row>
    <row r="62601" spans="25:25">
      <c r="Y62601" s="176"/>
    </row>
    <row r="62602" spans="25:25">
      <c r="Y62602" s="176"/>
    </row>
    <row r="62603" spans="25:25">
      <c r="Y62603" s="176"/>
    </row>
    <row r="62604" spans="25:25">
      <c r="Y62604" s="176"/>
    </row>
    <row r="62605" spans="25:25">
      <c r="Y62605" s="176"/>
    </row>
    <row r="62606" spans="25:25">
      <c r="Y62606" s="176"/>
    </row>
    <row r="62607" spans="25:25">
      <c r="Y62607" s="176"/>
    </row>
    <row r="62608" spans="25:25">
      <c r="Y62608" s="176"/>
    </row>
    <row r="62609" spans="25:25">
      <c r="Y62609" s="176"/>
    </row>
    <row r="62610" spans="25:25">
      <c r="Y62610" s="176"/>
    </row>
    <row r="62611" spans="25:25">
      <c r="Y62611" s="176"/>
    </row>
    <row r="62612" spans="25:25">
      <c r="Y62612" s="176"/>
    </row>
    <row r="62613" spans="25:25">
      <c r="Y62613" s="176"/>
    </row>
    <row r="62614" spans="25:25">
      <c r="Y62614" s="176"/>
    </row>
    <row r="62615" spans="25:25">
      <c r="Y62615" s="176"/>
    </row>
    <row r="62616" spans="25:25">
      <c r="Y62616" s="176"/>
    </row>
    <row r="62617" spans="25:25">
      <c r="Y62617" s="176"/>
    </row>
    <row r="62618" spans="25:25">
      <c r="Y62618" s="176"/>
    </row>
    <row r="62619" spans="25:25">
      <c r="Y62619" s="176"/>
    </row>
    <row r="62620" spans="25:25">
      <c r="Y62620" s="176"/>
    </row>
    <row r="62621" spans="25:25">
      <c r="Y62621" s="176"/>
    </row>
    <row r="62622" spans="25:25">
      <c r="Y62622" s="176"/>
    </row>
    <row r="62623" spans="25:25">
      <c r="Y62623" s="176"/>
    </row>
    <row r="62624" spans="25:25">
      <c r="Y62624" s="176"/>
    </row>
    <row r="62625" spans="25:25">
      <c r="Y62625" s="176"/>
    </row>
    <row r="62626" spans="25:25">
      <c r="Y62626" s="176"/>
    </row>
    <row r="62627" spans="25:25">
      <c r="Y62627" s="176"/>
    </row>
    <row r="62628" spans="25:25">
      <c r="Y62628" s="176"/>
    </row>
    <row r="62629" spans="25:25">
      <c r="Y62629" s="176"/>
    </row>
    <row r="62630" spans="25:25">
      <c r="Y62630" s="176"/>
    </row>
    <row r="62631" spans="25:25">
      <c r="Y62631" s="176"/>
    </row>
    <row r="62632" spans="25:25">
      <c r="Y62632" s="176"/>
    </row>
    <row r="62633" spans="25:25">
      <c r="Y62633" s="176"/>
    </row>
    <row r="62634" spans="25:25">
      <c r="Y62634" s="176"/>
    </row>
    <row r="62635" spans="25:25">
      <c r="Y62635" s="176"/>
    </row>
    <row r="62636" spans="25:25">
      <c r="Y62636" s="176"/>
    </row>
    <row r="62637" spans="25:25">
      <c r="Y62637" s="176"/>
    </row>
    <row r="62638" spans="25:25">
      <c r="Y62638" s="176"/>
    </row>
    <row r="62639" spans="25:25">
      <c r="Y62639" s="176"/>
    </row>
    <row r="62640" spans="25:25">
      <c r="Y62640" s="176"/>
    </row>
    <row r="62641" spans="25:25">
      <c r="Y62641" s="176"/>
    </row>
    <row r="62642" spans="25:25">
      <c r="Y62642" s="176"/>
    </row>
    <row r="62643" spans="25:25">
      <c r="Y62643" s="176"/>
    </row>
    <row r="62644" spans="25:25">
      <c r="Y62644" s="176"/>
    </row>
    <row r="62645" spans="25:25">
      <c r="Y62645" s="176"/>
    </row>
    <row r="62646" spans="25:25">
      <c r="Y62646" s="176"/>
    </row>
    <row r="62647" spans="25:25">
      <c r="Y62647" s="176"/>
    </row>
    <row r="62648" spans="25:25">
      <c r="Y62648" s="176"/>
    </row>
    <row r="62649" spans="25:25">
      <c r="Y62649" s="176"/>
    </row>
    <row r="62650" spans="25:25">
      <c r="Y62650" s="176"/>
    </row>
    <row r="62651" spans="25:25">
      <c r="Y62651" s="176"/>
    </row>
    <row r="62652" spans="25:25">
      <c r="Y62652" s="176"/>
    </row>
    <row r="62653" spans="25:25">
      <c r="Y62653" s="176"/>
    </row>
    <row r="62654" spans="25:25">
      <c r="Y62654" s="176"/>
    </row>
    <row r="62655" spans="25:25">
      <c r="Y62655" s="176"/>
    </row>
    <row r="62656" spans="25:25">
      <c r="Y62656" s="176"/>
    </row>
    <row r="62657" spans="25:25">
      <c r="Y62657" s="176"/>
    </row>
    <row r="62658" spans="25:25">
      <c r="Y62658" s="176"/>
    </row>
    <row r="62659" spans="25:25">
      <c r="Y62659" s="176"/>
    </row>
    <row r="62660" spans="25:25">
      <c r="Y62660" s="176"/>
    </row>
    <row r="62661" spans="25:25">
      <c r="Y62661" s="176"/>
    </row>
    <row r="62662" spans="25:25">
      <c r="Y62662" s="176"/>
    </row>
    <row r="62663" spans="25:25">
      <c r="Y62663" s="176"/>
    </row>
    <row r="62664" spans="25:25">
      <c r="Y62664" s="176"/>
    </row>
    <row r="62665" spans="25:25">
      <c r="Y62665" s="176"/>
    </row>
    <row r="62666" spans="25:25">
      <c r="Y62666" s="176"/>
    </row>
    <row r="62667" spans="25:25">
      <c r="Y62667" s="176"/>
    </row>
    <row r="62668" spans="25:25">
      <c r="Y62668" s="176"/>
    </row>
    <row r="62669" spans="25:25">
      <c r="Y62669" s="176"/>
    </row>
    <row r="62670" spans="25:25">
      <c r="Y62670" s="176"/>
    </row>
    <row r="62671" spans="25:25">
      <c r="Y62671" s="176"/>
    </row>
    <row r="62672" spans="25:25">
      <c r="Y62672" s="176"/>
    </row>
    <row r="62673" spans="25:25">
      <c r="Y62673" s="176"/>
    </row>
    <row r="62674" spans="25:25">
      <c r="Y62674" s="176"/>
    </row>
    <row r="62675" spans="25:25">
      <c r="Y62675" s="176"/>
    </row>
    <row r="62676" spans="25:25">
      <c r="Y62676" s="176"/>
    </row>
    <row r="62677" spans="25:25">
      <c r="Y62677" s="176"/>
    </row>
    <row r="62678" spans="25:25">
      <c r="Y62678" s="176"/>
    </row>
    <row r="62679" spans="25:25">
      <c r="Y62679" s="176"/>
    </row>
    <row r="62680" spans="25:25">
      <c r="Y62680" s="176"/>
    </row>
    <row r="62681" spans="25:25">
      <c r="Y62681" s="176"/>
    </row>
    <row r="62682" spans="25:25">
      <c r="Y62682" s="176"/>
    </row>
    <row r="62683" spans="25:25">
      <c r="Y62683" s="176"/>
    </row>
    <row r="62684" spans="25:25">
      <c r="Y62684" s="176"/>
    </row>
    <row r="62685" spans="25:25">
      <c r="Y62685" s="176"/>
    </row>
    <row r="62686" spans="25:25">
      <c r="Y62686" s="176"/>
    </row>
    <row r="62687" spans="25:25">
      <c r="Y62687" s="176"/>
    </row>
    <row r="62688" spans="25:25">
      <c r="Y62688" s="176"/>
    </row>
    <row r="62689" spans="25:25">
      <c r="Y62689" s="176"/>
    </row>
    <row r="62690" spans="25:25">
      <c r="Y62690" s="176"/>
    </row>
    <row r="62691" spans="25:25">
      <c r="Y62691" s="176"/>
    </row>
    <row r="62692" spans="25:25">
      <c r="Y62692" s="176"/>
    </row>
    <row r="62693" spans="25:25">
      <c r="Y62693" s="176"/>
    </row>
    <row r="62694" spans="25:25">
      <c r="Y62694" s="176"/>
    </row>
    <row r="62695" spans="25:25">
      <c r="Y62695" s="176"/>
    </row>
    <row r="62696" spans="25:25">
      <c r="Y62696" s="176"/>
    </row>
    <row r="62697" spans="25:25">
      <c r="Y62697" s="176"/>
    </row>
    <row r="62698" spans="25:25">
      <c r="Y62698" s="176"/>
    </row>
    <row r="62699" spans="25:25">
      <c r="Y62699" s="176"/>
    </row>
    <row r="62700" spans="25:25">
      <c r="Y62700" s="176"/>
    </row>
    <row r="62701" spans="25:25">
      <c r="Y62701" s="176"/>
    </row>
    <row r="62702" spans="25:25">
      <c r="Y62702" s="176"/>
    </row>
    <row r="62703" spans="25:25">
      <c r="Y62703" s="176"/>
    </row>
    <row r="62704" spans="25:25">
      <c r="Y62704" s="176"/>
    </row>
    <row r="62705" spans="25:25">
      <c r="Y62705" s="176"/>
    </row>
    <row r="62706" spans="25:25">
      <c r="Y62706" s="176"/>
    </row>
    <row r="62707" spans="25:25">
      <c r="Y62707" s="176"/>
    </row>
    <row r="62708" spans="25:25">
      <c r="Y62708" s="176"/>
    </row>
    <row r="62709" spans="25:25">
      <c r="Y62709" s="176"/>
    </row>
    <row r="62710" spans="25:25">
      <c r="Y62710" s="176"/>
    </row>
    <row r="62711" spans="25:25">
      <c r="Y62711" s="176"/>
    </row>
    <row r="62712" spans="25:25">
      <c r="Y62712" s="176"/>
    </row>
    <row r="62713" spans="25:25">
      <c r="Y62713" s="176"/>
    </row>
    <row r="62714" spans="25:25">
      <c r="Y62714" s="176"/>
    </row>
    <row r="62715" spans="25:25">
      <c r="Y62715" s="176"/>
    </row>
    <row r="62716" spans="25:25">
      <c r="Y62716" s="176"/>
    </row>
    <row r="62717" spans="25:25">
      <c r="Y62717" s="176"/>
    </row>
    <row r="62718" spans="25:25">
      <c r="Y62718" s="176"/>
    </row>
    <row r="62719" spans="25:25">
      <c r="Y62719" s="176"/>
    </row>
    <row r="62720" spans="25:25">
      <c r="Y62720" s="176"/>
    </row>
    <row r="62721" spans="25:25">
      <c r="Y62721" s="176"/>
    </row>
    <row r="62722" spans="25:25">
      <c r="Y62722" s="176"/>
    </row>
    <row r="62723" spans="25:25">
      <c r="Y62723" s="176"/>
    </row>
    <row r="62724" spans="25:25">
      <c r="Y62724" s="176"/>
    </row>
    <row r="62725" spans="25:25">
      <c r="Y62725" s="176"/>
    </row>
    <row r="62726" spans="25:25">
      <c r="Y62726" s="176"/>
    </row>
    <row r="62727" spans="25:25">
      <c r="Y62727" s="176"/>
    </row>
    <row r="62728" spans="25:25">
      <c r="Y62728" s="176"/>
    </row>
    <row r="62729" spans="25:25">
      <c r="Y62729" s="176"/>
    </row>
    <row r="62730" spans="25:25">
      <c r="Y62730" s="176"/>
    </row>
    <row r="62731" spans="25:25">
      <c r="Y62731" s="176"/>
    </row>
    <row r="62732" spans="25:25">
      <c r="Y62732" s="176"/>
    </row>
    <row r="62733" spans="25:25">
      <c r="Y62733" s="176"/>
    </row>
    <row r="62734" spans="25:25">
      <c r="Y62734" s="176"/>
    </row>
    <row r="62735" spans="25:25">
      <c r="Y62735" s="176"/>
    </row>
    <row r="62736" spans="25:25">
      <c r="Y62736" s="176"/>
    </row>
    <row r="62737" spans="25:25">
      <c r="Y62737" s="176"/>
    </row>
    <row r="62738" spans="25:25">
      <c r="Y62738" s="176"/>
    </row>
    <row r="62739" spans="25:25">
      <c r="Y62739" s="176"/>
    </row>
    <row r="62740" spans="25:25">
      <c r="Y62740" s="176"/>
    </row>
    <row r="62741" spans="25:25">
      <c r="Y62741" s="176"/>
    </row>
    <row r="62742" spans="25:25">
      <c r="Y62742" s="176"/>
    </row>
    <row r="62743" spans="25:25">
      <c r="Y62743" s="176"/>
    </row>
    <row r="62744" spans="25:25">
      <c r="Y62744" s="176"/>
    </row>
    <row r="62745" spans="25:25">
      <c r="Y62745" s="176"/>
    </row>
    <row r="62746" spans="25:25">
      <c r="Y62746" s="176"/>
    </row>
    <row r="62747" spans="25:25">
      <c r="Y62747" s="176"/>
    </row>
    <row r="62748" spans="25:25">
      <c r="Y62748" s="176"/>
    </row>
    <row r="62749" spans="25:25">
      <c r="Y62749" s="176"/>
    </row>
    <row r="62750" spans="25:25">
      <c r="Y62750" s="176"/>
    </row>
    <row r="62751" spans="25:25">
      <c r="Y62751" s="176"/>
    </row>
    <row r="62752" spans="25:25">
      <c r="Y62752" s="176"/>
    </row>
    <row r="62753" spans="25:25">
      <c r="Y62753" s="176"/>
    </row>
    <row r="62754" spans="25:25">
      <c r="Y62754" s="176"/>
    </row>
    <row r="62755" spans="25:25">
      <c r="Y62755" s="176"/>
    </row>
    <row r="62756" spans="25:25">
      <c r="Y62756" s="176"/>
    </row>
    <row r="62757" spans="25:25">
      <c r="Y62757" s="176"/>
    </row>
    <row r="62758" spans="25:25">
      <c r="Y62758" s="176"/>
    </row>
    <row r="62759" spans="25:25">
      <c r="Y62759" s="176"/>
    </row>
    <row r="62760" spans="25:25">
      <c r="Y62760" s="176"/>
    </row>
    <row r="62761" spans="25:25">
      <c r="Y62761" s="176"/>
    </row>
    <row r="62762" spans="25:25">
      <c r="Y62762" s="176"/>
    </row>
    <row r="62763" spans="25:25">
      <c r="Y62763" s="176"/>
    </row>
    <row r="62764" spans="25:25">
      <c r="Y62764" s="176"/>
    </row>
    <row r="62765" spans="25:25">
      <c r="Y62765" s="176"/>
    </row>
    <row r="62766" spans="25:25">
      <c r="Y62766" s="176"/>
    </row>
    <row r="62767" spans="25:25">
      <c r="Y62767" s="176"/>
    </row>
    <row r="62768" spans="25:25">
      <c r="Y62768" s="176"/>
    </row>
    <row r="62769" spans="25:25">
      <c r="Y62769" s="176"/>
    </row>
    <row r="62770" spans="25:25">
      <c r="Y62770" s="176"/>
    </row>
    <row r="62771" spans="25:25">
      <c r="Y62771" s="176"/>
    </row>
    <row r="62772" spans="25:25">
      <c r="Y62772" s="176"/>
    </row>
    <row r="62773" spans="25:25">
      <c r="Y62773" s="176"/>
    </row>
    <row r="62774" spans="25:25">
      <c r="Y62774" s="176"/>
    </row>
    <row r="62775" spans="25:25">
      <c r="Y62775" s="176"/>
    </row>
    <row r="62776" spans="25:25">
      <c r="Y62776" s="176"/>
    </row>
    <row r="62777" spans="25:25">
      <c r="Y62777" s="176"/>
    </row>
    <row r="62778" spans="25:25">
      <c r="Y62778" s="176"/>
    </row>
    <row r="62779" spans="25:25">
      <c r="Y62779" s="176"/>
    </row>
    <row r="62780" spans="25:25">
      <c r="Y62780" s="176"/>
    </row>
    <row r="62781" spans="25:25">
      <c r="Y62781" s="176"/>
    </row>
    <row r="62782" spans="25:25">
      <c r="Y62782" s="176"/>
    </row>
    <row r="62783" spans="25:25">
      <c r="Y62783" s="176"/>
    </row>
    <row r="62784" spans="25:25">
      <c r="Y62784" s="176"/>
    </row>
    <row r="62785" spans="25:25">
      <c r="Y62785" s="176"/>
    </row>
    <row r="62786" spans="25:25">
      <c r="Y62786" s="176"/>
    </row>
    <row r="62787" spans="25:25">
      <c r="Y62787" s="176"/>
    </row>
    <row r="62788" spans="25:25">
      <c r="Y62788" s="176"/>
    </row>
    <row r="62789" spans="25:25">
      <c r="Y62789" s="176"/>
    </row>
    <row r="62790" spans="25:25">
      <c r="Y62790" s="176"/>
    </row>
    <row r="62791" spans="25:25">
      <c r="Y62791" s="176"/>
    </row>
    <row r="62792" spans="25:25">
      <c r="Y62792" s="176"/>
    </row>
    <row r="62793" spans="25:25">
      <c r="Y62793" s="176"/>
    </row>
    <row r="62794" spans="25:25">
      <c r="Y62794" s="176"/>
    </row>
    <row r="62795" spans="25:25">
      <c r="Y62795" s="176"/>
    </row>
    <row r="62796" spans="25:25">
      <c r="Y62796" s="176"/>
    </row>
    <row r="62797" spans="25:25">
      <c r="Y62797" s="176"/>
    </row>
    <row r="62798" spans="25:25">
      <c r="Y62798" s="176"/>
    </row>
    <row r="62799" spans="25:25">
      <c r="Y62799" s="176"/>
    </row>
    <row r="62800" spans="25:25">
      <c r="Y62800" s="176"/>
    </row>
    <row r="62801" spans="25:25">
      <c r="Y62801" s="176"/>
    </row>
    <row r="62802" spans="25:25">
      <c r="Y62802" s="176"/>
    </row>
    <row r="62803" spans="25:25">
      <c r="Y62803" s="176"/>
    </row>
    <row r="62804" spans="25:25">
      <c r="Y62804" s="176"/>
    </row>
    <row r="62805" spans="25:25">
      <c r="Y62805" s="176"/>
    </row>
    <row r="62806" spans="25:25">
      <c r="Y62806" s="176"/>
    </row>
    <row r="62807" spans="25:25">
      <c r="Y62807" s="176"/>
    </row>
    <row r="62808" spans="25:25">
      <c r="Y62808" s="176"/>
    </row>
    <row r="62809" spans="25:25">
      <c r="Y62809" s="176"/>
    </row>
    <row r="62810" spans="25:25">
      <c r="Y62810" s="176"/>
    </row>
    <row r="62811" spans="25:25">
      <c r="Y62811" s="176"/>
    </row>
    <row r="62812" spans="25:25">
      <c r="Y62812" s="176"/>
    </row>
    <row r="62813" spans="25:25">
      <c r="Y62813" s="176"/>
    </row>
    <row r="62814" spans="25:25">
      <c r="Y62814" s="176"/>
    </row>
    <row r="62815" spans="25:25">
      <c r="Y62815" s="176"/>
    </row>
    <row r="62816" spans="25:25">
      <c r="Y62816" s="176"/>
    </row>
    <row r="62817" spans="25:25">
      <c r="Y62817" s="176"/>
    </row>
    <row r="62818" spans="25:25">
      <c r="Y62818" s="176"/>
    </row>
    <row r="62819" spans="25:25">
      <c r="Y62819" s="176"/>
    </row>
    <row r="62820" spans="25:25">
      <c r="Y62820" s="176"/>
    </row>
    <row r="62821" spans="25:25">
      <c r="Y62821" s="176"/>
    </row>
    <row r="62822" spans="25:25">
      <c r="Y62822" s="176"/>
    </row>
    <row r="62823" spans="25:25">
      <c r="Y62823" s="176"/>
    </row>
    <row r="62824" spans="25:25">
      <c r="Y62824" s="176"/>
    </row>
    <row r="62825" spans="25:25">
      <c r="Y62825" s="176"/>
    </row>
    <row r="62826" spans="25:25">
      <c r="Y62826" s="176"/>
    </row>
    <row r="62827" spans="25:25">
      <c r="Y62827" s="176"/>
    </row>
    <row r="62828" spans="25:25">
      <c r="Y62828" s="176"/>
    </row>
    <row r="62829" spans="25:25">
      <c r="Y62829" s="176"/>
    </row>
    <row r="62830" spans="25:25">
      <c r="Y62830" s="176"/>
    </row>
    <row r="62831" spans="25:25">
      <c r="Y62831" s="176"/>
    </row>
    <row r="62832" spans="25:25">
      <c r="Y62832" s="176"/>
    </row>
    <row r="62833" spans="25:25">
      <c r="Y62833" s="176"/>
    </row>
    <row r="62834" spans="25:25">
      <c r="Y62834" s="176"/>
    </row>
    <row r="62835" spans="25:25">
      <c r="Y62835" s="176"/>
    </row>
    <row r="62836" spans="25:25">
      <c r="Y62836" s="176"/>
    </row>
    <row r="62837" spans="25:25">
      <c r="Y62837" s="176"/>
    </row>
    <row r="62838" spans="25:25">
      <c r="Y62838" s="176"/>
    </row>
    <row r="62839" spans="25:25">
      <c r="Y62839" s="176"/>
    </row>
    <row r="62840" spans="25:25">
      <c r="Y62840" s="176"/>
    </row>
    <row r="62841" spans="25:25">
      <c r="Y62841" s="176"/>
    </row>
    <row r="62842" spans="25:25">
      <c r="Y62842" s="176"/>
    </row>
    <row r="62843" spans="25:25">
      <c r="Y62843" s="176"/>
    </row>
    <row r="62844" spans="25:25">
      <c r="Y62844" s="176"/>
    </row>
    <row r="62845" spans="25:25">
      <c r="Y62845" s="176"/>
    </row>
    <row r="62846" spans="25:25">
      <c r="Y62846" s="176"/>
    </row>
    <row r="62847" spans="25:25">
      <c r="Y62847" s="176"/>
    </row>
    <row r="62848" spans="25:25">
      <c r="Y62848" s="176"/>
    </row>
    <row r="62849" spans="25:25">
      <c r="Y62849" s="176"/>
    </row>
    <row r="62850" spans="25:25">
      <c r="Y62850" s="176"/>
    </row>
    <row r="62851" spans="25:25">
      <c r="Y62851" s="176"/>
    </row>
    <row r="62852" spans="25:25">
      <c r="Y62852" s="176"/>
    </row>
    <row r="62853" spans="25:25">
      <c r="Y62853" s="176"/>
    </row>
    <row r="62854" spans="25:25">
      <c r="Y62854" s="176"/>
    </row>
    <row r="62855" spans="25:25">
      <c r="Y62855" s="176"/>
    </row>
    <row r="62856" spans="25:25">
      <c r="Y62856" s="176"/>
    </row>
    <row r="62857" spans="25:25">
      <c r="Y62857" s="176"/>
    </row>
    <row r="62858" spans="25:25">
      <c r="Y62858" s="176"/>
    </row>
    <row r="62859" spans="25:25">
      <c r="Y62859" s="176"/>
    </row>
    <row r="62860" spans="25:25">
      <c r="Y62860" s="176"/>
    </row>
    <row r="62861" spans="25:25">
      <c r="Y62861" s="176"/>
    </row>
    <row r="62862" spans="25:25">
      <c r="Y62862" s="176"/>
    </row>
    <row r="62863" spans="25:25">
      <c r="Y62863" s="176"/>
    </row>
    <row r="62864" spans="25:25">
      <c r="Y62864" s="176"/>
    </row>
    <row r="62865" spans="25:25">
      <c r="Y62865" s="176"/>
    </row>
    <row r="62866" spans="25:25">
      <c r="Y62866" s="176"/>
    </row>
    <row r="62867" spans="25:25">
      <c r="Y62867" s="176"/>
    </row>
    <row r="62868" spans="25:25">
      <c r="Y62868" s="176"/>
    </row>
    <row r="62869" spans="25:25">
      <c r="Y62869" s="176"/>
    </row>
    <row r="62870" spans="25:25">
      <c r="Y62870" s="176"/>
    </row>
    <row r="62871" spans="25:25">
      <c r="Y62871" s="176"/>
    </row>
    <row r="62872" spans="25:25">
      <c r="Y62872" s="176"/>
    </row>
    <row r="62873" spans="25:25">
      <c r="Y62873" s="176"/>
    </row>
    <row r="62874" spans="25:25">
      <c r="Y62874" s="176"/>
    </row>
    <row r="62875" spans="25:25">
      <c r="Y62875" s="176"/>
    </row>
    <row r="62876" spans="25:25">
      <c r="Y62876" s="176"/>
    </row>
    <row r="62877" spans="25:25">
      <c r="Y62877" s="176"/>
    </row>
    <row r="62878" spans="25:25">
      <c r="Y62878" s="176"/>
    </row>
    <row r="62879" spans="25:25">
      <c r="Y62879" s="176"/>
    </row>
    <row r="62880" spans="25:25">
      <c r="Y62880" s="176"/>
    </row>
    <row r="62881" spans="25:25">
      <c r="Y62881" s="176"/>
    </row>
    <row r="62882" spans="25:25">
      <c r="Y62882" s="176"/>
    </row>
    <row r="62883" spans="25:25">
      <c r="Y62883" s="176"/>
    </row>
    <row r="62884" spans="25:25">
      <c r="Y62884" s="176"/>
    </row>
    <row r="62885" spans="25:25">
      <c r="Y62885" s="176"/>
    </row>
    <row r="62886" spans="25:25">
      <c r="Y62886" s="176"/>
    </row>
    <row r="62887" spans="25:25">
      <c r="Y62887" s="176"/>
    </row>
    <row r="62888" spans="25:25">
      <c r="Y62888" s="176"/>
    </row>
    <row r="62889" spans="25:25">
      <c r="Y62889" s="176"/>
    </row>
    <row r="62890" spans="25:25">
      <c r="Y62890" s="176"/>
    </row>
    <row r="62891" spans="25:25">
      <c r="Y62891" s="176"/>
    </row>
    <row r="62892" spans="25:25">
      <c r="Y62892" s="176"/>
    </row>
    <row r="62893" spans="25:25">
      <c r="Y62893" s="176"/>
    </row>
    <row r="62894" spans="25:25">
      <c r="Y62894" s="176"/>
    </row>
    <row r="62895" spans="25:25">
      <c r="Y62895" s="176"/>
    </row>
    <row r="62896" spans="25:25">
      <c r="Y62896" s="176"/>
    </row>
    <row r="62897" spans="25:25">
      <c r="Y62897" s="176"/>
    </row>
    <row r="62898" spans="25:25">
      <c r="Y62898" s="176"/>
    </row>
    <row r="62899" spans="25:25">
      <c r="Y62899" s="176"/>
    </row>
    <row r="62900" spans="25:25">
      <c r="Y62900" s="176"/>
    </row>
    <row r="62901" spans="25:25">
      <c r="Y62901" s="176"/>
    </row>
    <row r="62902" spans="25:25">
      <c r="Y62902" s="176"/>
    </row>
    <row r="62903" spans="25:25">
      <c r="Y62903" s="176"/>
    </row>
    <row r="62904" spans="25:25">
      <c r="Y62904" s="176"/>
    </row>
    <row r="62905" spans="25:25">
      <c r="Y62905" s="176"/>
    </row>
    <row r="62906" spans="25:25">
      <c r="Y62906" s="176"/>
    </row>
    <row r="62907" spans="25:25">
      <c r="Y62907" s="176"/>
    </row>
    <row r="62908" spans="25:25">
      <c r="Y62908" s="176"/>
    </row>
    <row r="62909" spans="25:25">
      <c r="Y62909" s="176"/>
    </row>
    <row r="62910" spans="25:25">
      <c r="Y62910" s="176"/>
    </row>
    <row r="62911" spans="25:25">
      <c r="Y62911" s="176"/>
    </row>
    <row r="62912" spans="25:25">
      <c r="Y62912" s="176"/>
    </row>
    <row r="62913" spans="25:25">
      <c r="Y62913" s="176"/>
    </row>
    <row r="62914" spans="25:25">
      <c r="Y62914" s="176"/>
    </row>
    <row r="62915" spans="25:25">
      <c r="Y62915" s="176"/>
    </row>
    <row r="62916" spans="25:25">
      <c r="Y62916" s="176"/>
    </row>
    <row r="62917" spans="25:25">
      <c r="Y62917" s="176"/>
    </row>
    <row r="62918" spans="25:25">
      <c r="Y62918" s="176"/>
    </row>
    <row r="62919" spans="25:25">
      <c r="Y62919" s="176"/>
    </row>
    <row r="62920" spans="25:25">
      <c r="Y62920" s="176"/>
    </row>
    <row r="62921" spans="25:25">
      <c r="Y62921" s="176"/>
    </row>
    <row r="62922" spans="25:25">
      <c r="Y62922" s="176"/>
    </row>
    <row r="62923" spans="25:25">
      <c r="Y62923" s="176"/>
    </row>
    <row r="62924" spans="25:25">
      <c r="Y62924" s="176"/>
    </row>
    <row r="62925" spans="25:25">
      <c r="Y62925" s="176"/>
    </row>
    <row r="62926" spans="25:25">
      <c r="Y62926" s="176"/>
    </row>
    <row r="62927" spans="25:25">
      <c r="Y62927" s="176"/>
    </row>
    <row r="62928" spans="25:25">
      <c r="Y62928" s="176"/>
    </row>
    <row r="62929" spans="25:25">
      <c r="Y62929" s="176"/>
    </row>
    <row r="62930" spans="25:25">
      <c r="Y62930" s="176"/>
    </row>
    <row r="62931" spans="25:25">
      <c r="Y62931" s="176"/>
    </row>
    <row r="62932" spans="25:25">
      <c r="Y62932" s="176"/>
    </row>
    <row r="62933" spans="25:25">
      <c r="Y62933" s="176"/>
    </row>
    <row r="62934" spans="25:25">
      <c r="Y62934" s="176"/>
    </row>
    <row r="62935" spans="25:25">
      <c r="Y62935" s="176"/>
    </row>
    <row r="62936" spans="25:25">
      <c r="Y62936" s="176"/>
    </row>
    <row r="62937" spans="25:25">
      <c r="Y62937" s="176"/>
    </row>
    <row r="62938" spans="25:25">
      <c r="Y62938" s="176"/>
    </row>
    <row r="62939" spans="25:25">
      <c r="Y62939" s="176"/>
    </row>
    <row r="62940" spans="25:25">
      <c r="Y62940" s="176"/>
    </row>
    <row r="62941" spans="25:25">
      <c r="Y62941" s="176"/>
    </row>
    <row r="62942" spans="25:25">
      <c r="Y62942" s="176"/>
    </row>
    <row r="62943" spans="25:25">
      <c r="Y62943" s="176"/>
    </row>
    <row r="62944" spans="25:25">
      <c r="Y62944" s="176"/>
    </row>
    <row r="62945" spans="25:25">
      <c r="Y62945" s="176"/>
    </row>
    <row r="62946" spans="25:25">
      <c r="Y62946" s="176"/>
    </row>
    <row r="62947" spans="25:25">
      <c r="Y62947" s="176"/>
    </row>
    <row r="62948" spans="25:25">
      <c r="Y62948" s="176"/>
    </row>
    <row r="62949" spans="25:25">
      <c r="Y62949" s="176"/>
    </row>
    <row r="62950" spans="25:25">
      <c r="Y62950" s="176"/>
    </row>
    <row r="62951" spans="25:25">
      <c r="Y62951" s="176"/>
    </row>
    <row r="62952" spans="25:25">
      <c r="Y62952" s="176"/>
    </row>
    <row r="62953" spans="25:25">
      <c r="Y62953" s="176"/>
    </row>
    <row r="62954" spans="25:25">
      <c r="Y62954" s="176"/>
    </row>
    <row r="62955" spans="25:25">
      <c r="Y62955" s="176"/>
    </row>
    <row r="62956" spans="25:25">
      <c r="Y62956" s="176"/>
    </row>
    <row r="62957" spans="25:25">
      <c r="Y62957" s="176"/>
    </row>
    <row r="62958" spans="25:25">
      <c r="Y62958" s="176"/>
    </row>
    <row r="62959" spans="25:25">
      <c r="Y62959" s="176"/>
    </row>
    <row r="62960" spans="25:25">
      <c r="Y62960" s="176"/>
    </row>
    <row r="62961" spans="25:25">
      <c r="Y62961" s="176"/>
    </row>
    <row r="62962" spans="25:25">
      <c r="Y62962" s="176"/>
    </row>
    <row r="62963" spans="25:25">
      <c r="Y62963" s="176"/>
    </row>
    <row r="62964" spans="25:25">
      <c r="Y62964" s="176"/>
    </row>
    <row r="62965" spans="25:25">
      <c r="Y62965" s="176"/>
    </row>
    <row r="62966" spans="25:25">
      <c r="Y62966" s="176"/>
    </row>
    <row r="62967" spans="25:25">
      <c r="Y62967" s="176"/>
    </row>
    <row r="62968" spans="25:25">
      <c r="Y62968" s="176"/>
    </row>
    <row r="62969" spans="25:25">
      <c r="Y62969" s="176"/>
    </row>
    <row r="62970" spans="25:25">
      <c r="Y62970" s="176"/>
    </row>
    <row r="62971" spans="25:25">
      <c r="Y62971" s="176"/>
    </row>
    <row r="62972" spans="25:25">
      <c r="Y62972" s="176"/>
    </row>
    <row r="62973" spans="25:25">
      <c r="Y62973" s="176"/>
    </row>
    <row r="62974" spans="25:25">
      <c r="Y62974" s="176"/>
    </row>
    <row r="62975" spans="25:25">
      <c r="Y62975" s="176"/>
    </row>
    <row r="62976" spans="25:25">
      <c r="Y62976" s="176"/>
    </row>
    <row r="62977" spans="25:25">
      <c r="Y62977" s="176"/>
    </row>
    <row r="62978" spans="25:25">
      <c r="Y62978" s="176"/>
    </row>
    <row r="62979" spans="25:25">
      <c r="Y62979" s="176"/>
    </row>
    <row r="62980" spans="25:25">
      <c r="Y62980" s="176"/>
    </row>
    <row r="62981" spans="25:25">
      <c r="Y62981" s="176"/>
    </row>
    <row r="62982" spans="25:25">
      <c r="Y62982" s="176"/>
    </row>
    <row r="62983" spans="25:25">
      <c r="Y62983" s="176"/>
    </row>
    <row r="62984" spans="25:25">
      <c r="Y62984" s="176"/>
    </row>
    <row r="62985" spans="25:25">
      <c r="Y62985" s="176"/>
    </row>
    <row r="62986" spans="25:25">
      <c r="Y62986" s="176"/>
    </row>
    <row r="62987" spans="25:25">
      <c r="Y62987" s="176"/>
    </row>
    <row r="62988" spans="25:25">
      <c r="Y62988" s="176"/>
    </row>
    <row r="62989" spans="25:25">
      <c r="Y62989" s="176"/>
    </row>
    <row r="62990" spans="25:25">
      <c r="Y62990" s="176"/>
    </row>
    <row r="62991" spans="25:25">
      <c r="Y62991" s="176"/>
    </row>
    <row r="62992" spans="25:25">
      <c r="Y62992" s="176"/>
    </row>
    <row r="62993" spans="25:25">
      <c r="Y62993" s="176"/>
    </row>
    <row r="62994" spans="25:25">
      <c r="Y62994" s="176"/>
    </row>
    <row r="62995" spans="25:25">
      <c r="Y62995" s="176"/>
    </row>
    <row r="62996" spans="25:25">
      <c r="Y62996" s="176"/>
    </row>
    <row r="62997" spans="25:25">
      <c r="Y62997" s="176"/>
    </row>
    <row r="62998" spans="25:25">
      <c r="Y62998" s="176"/>
    </row>
    <row r="62999" spans="25:25">
      <c r="Y62999" s="176"/>
    </row>
    <row r="63000" spans="25:25">
      <c r="Y63000" s="176"/>
    </row>
    <row r="63001" spans="25:25">
      <c r="Y63001" s="176"/>
    </row>
    <row r="63002" spans="25:25">
      <c r="Y63002" s="176"/>
    </row>
    <row r="63003" spans="25:25">
      <c r="Y63003" s="176"/>
    </row>
    <row r="63004" spans="25:25">
      <c r="Y63004" s="176"/>
    </row>
    <row r="63005" spans="25:25">
      <c r="Y63005" s="176"/>
    </row>
    <row r="63006" spans="25:25">
      <c r="Y63006" s="176"/>
    </row>
    <row r="63007" spans="25:25">
      <c r="Y63007" s="176"/>
    </row>
    <row r="63008" spans="25:25">
      <c r="Y63008" s="176"/>
    </row>
    <row r="63009" spans="25:25">
      <c r="Y63009" s="176"/>
    </row>
    <row r="63010" spans="25:25">
      <c r="Y63010" s="176"/>
    </row>
    <row r="63011" spans="25:25">
      <c r="Y63011" s="176"/>
    </row>
    <row r="63012" spans="25:25">
      <c r="Y63012" s="176"/>
    </row>
    <row r="63013" spans="25:25">
      <c r="Y63013" s="176"/>
    </row>
    <row r="63014" spans="25:25">
      <c r="Y63014" s="176"/>
    </row>
    <row r="63015" spans="25:25">
      <c r="Y63015" s="176"/>
    </row>
    <row r="63016" spans="25:25">
      <c r="Y63016" s="176"/>
    </row>
    <row r="63017" spans="25:25">
      <c r="Y63017" s="176"/>
    </row>
    <row r="63018" spans="25:25">
      <c r="Y63018" s="176"/>
    </row>
    <row r="63019" spans="25:25">
      <c r="Y63019" s="176"/>
    </row>
    <row r="63020" spans="25:25">
      <c r="Y63020" s="176"/>
    </row>
    <row r="63021" spans="25:25">
      <c r="Y63021" s="176"/>
    </row>
    <row r="63022" spans="25:25">
      <c r="Y63022" s="176"/>
    </row>
    <row r="63023" spans="25:25">
      <c r="Y63023" s="176"/>
    </row>
    <row r="63024" spans="25:25">
      <c r="Y63024" s="176"/>
    </row>
    <row r="63025" spans="25:25">
      <c r="Y63025" s="176"/>
    </row>
    <row r="63026" spans="25:25">
      <c r="Y63026" s="176"/>
    </row>
    <row r="63027" spans="25:25">
      <c r="Y63027" s="176"/>
    </row>
    <row r="63028" spans="25:25">
      <c r="Y63028" s="176"/>
    </row>
    <row r="63029" spans="25:25">
      <c r="Y63029" s="176"/>
    </row>
    <row r="63030" spans="25:25">
      <c r="Y63030" s="176"/>
    </row>
    <row r="63031" spans="25:25">
      <c r="Y63031" s="176"/>
    </row>
    <row r="63032" spans="25:25">
      <c r="Y63032" s="176"/>
    </row>
    <row r="63033" spans="25:25">
      <c r="Y63033" s="176"/>
    </row>
    <row r="63034" spans="25:25">
      <c r="Y63034" s="176"/>
    </row>
    <row r="63035" spans="25:25">
      <c r="Y63035" s="176"/>
    </row>
    <row r="63036" spans="25:25">
      <c r="Y63036" s="176"/>
    </row>
    <row r="63037" spans="25:25">
      <c r="Y63037" s="176"/>
    </row>
    <row r="63038" spans="25:25">
      <c r="Y63038" s="176"/>
    </row>
    <row r="63039" spans="25:25">
      <c r="Y63039" s="176"/>
    </row>
    <row r="63040" spans="25:25">
      <c r="Y63040" s="176"/>
    </row>
    <row r="63041" spans="25:25">
      <c r="Y63041" s="176"/>
    </row>
    <row r="63042" spans="25:25">
      <c r="Y63042" s="176"/>
    </row>
    <row r="63043" spans="25:25">
      <c r="Y63043" s="176"/>
    </row>
    <row r="63044" spans="25:25">
      <c r="Y63044" s="176"/>
    </row>
    <row r="63045" spans="25:25">
      <c r="Y63045" s="176"/>
    </row>
    <row r="63046" spans="25:25">
      <c r="Y63046" s="176"/>
    </row>
    <row r="63047" spans="25:25">
      <c r="Y63047" s="176"/>
    </row>
    <row r="63048" spans="25:25">
      <c r="Y63048" s="176"/>
    </row>
    <row r="63049" spans="25:25">
      <c r="Y63049" s="176"/>
    </row>
    <row r="63050" spans="25:25">
      <c r="Y63050" s="176"/>
    </row>
    <row r="63051" spans="25:25">
      <c r="Y63051" s="176"/>
    </row>
    <row r="63052" spans="25:25">
      <c r="Y63052" s="176"/>
    </row>
    <row r="63053" spans="25:25">
      <c r="Y63053" s="176"/>
    </row>
    <row r="63054" spans="25:25">
      <c r="Y63054" s="176"/>
    </row>
    <row r="63055" spans="25:25">
      <c r="Y63055" s="176"/>
    </row>
    <row r="63056" spans="25:25">
      <c r="Y63056" s="176"/>
    </row>
    <row r="63057" spans="25:25">
      <c r="Y63057" s="176"/>
    </row>
    <row r="63058" spans="25:25">
      <c r="Y63058" s="176"/>
    </row>
    <row r="63059" spans="25:25">
      <c r="Y63059" s="176"/>
    </row>
    <row r="63060" spans="25:25">
      <c r="Y63060" s="176"/>
    </row>
    <row r="63061" spans="25:25">
      <c r="Y63061" s="176"/>
    </row>
    <row r="63062" spans="25:25">
      <c r="Y63062" s="176"/>
    </row>
    <row r="63063" spans="25:25">
      <c r="Y63063" s="176"/>
    </row>
    <row r="63064" spans="25:25">
      <c r="Y63064" s="176"/>
    </row>
    <row r="63065" spans="25:25">
      <c r="Y63065" s="176"/>
    </row>
    <row r="63066" spans="25:25">
      <c r="Y63066" s="176"/>
    </row>
    <row r="63067" spans="25:25">
      <c r="Y63067" s="176"/>
    </row>
    <row r="63068" spans="25:25">
      <c r="Y63068" s="176"/>
    </row>
    <row r="63069" spans="25:25">
      <c r="Y63069" s="176"/>
    </row>
    <row r="63070" spans="25:25">
      <c r="Y63070" s="176"/>
    </row>
    <row r="63071" spans="25:25">
      <c r="Y63071" s="176"/>
    </row>
    <row r="63072" spans="25:25">
      <c r="Y63072" s="176"/>
    </row>
    <row r="63073" spans="25:25">
      <c r="Y63073" s="176"/>
    </row>
    <row r="63074" spans="25:25">
      <c r="Y63074" s="176"/>
    </row>
    <row r="63075" spans="25:25">
      <c r="Y63075" s="176"/>
    </row>
    <row r="63076" spans="25:25">
      <c r="Y63076" s="176"/>
    </row>
    <row r="63077" spans="25:25">
      <c r="Y63077" s="176"/>
    </row>
    <row r="63078" spans="25:25">
      <c r="Y63078" s="176"/>
    </row>
    <row r="63079" spans="25:25">
      <c r="Y63079" s="176"/>
    </row>
    <row r="63080" spans="25:25">
      <c r="Y63080" s="176"/>
    </row>
    <row r="63081" spans="25:25">
      <c r="Y63081" s="176"/>
    </row>
    <row r="63082" spans="25:25">
      <c r="Y63082" s="176"/>
    </row>
    <row r="63083" spans="25:25">
      <c r="Y63083" s="176"/>
    </row>
    <row r="63084" spans="25:25">
      <c r="Y63084" s="176"/>
    </row>
    <row r="63085" spans="25:25">
      <c r="Y63085" s="176"/>
    </row>
    <row r="63086" spans="25:25">
      <c r="Y63086" s="176"/>
    </row>
    <row r="63087" spans="25:25">
      <c r="Y63087" s="176"/>
    </row>
    <row r="63088" spans="25:25">
      <c r="Y63088" s="176"/>
    </row>
    <row r="63089" spans="25:25">
      <c r="Y63089" s="176"/>
    </row>
    <row r="63090" spans="25:25">
      <c r="Y63090" s="176"/>
    </row>
    <row r="63091" spans="25:25">
      <c r="Y63091" s="176"/>
    </row>
    <row r="63092" spans="25:25">
      <c r="Y63092" s="176"/>
    </row>
    <row r="63093" spans="25:25">
      <c r="Y63093" s="176"/>
    </row>
    <row r="63094" spans="25:25">
      <c r="Y63094" s="176"/>
    </row>
    <row r="63095" spans="25:25">
      <c r="Y63095" s="176"/>
    </row>
    <row r="63096" spans="25:25">
      <c r="Y63096" s="176"/>
    </row>
    <row r="63097" spans="25:25">
      <c r="Y63097" s="176"/>
    </row>
    <row r="63098" spans="25:25">
      <c r="Y63098" s="176"/>
    </row>
    <row r="63099" spans="25:25">
      <c r="Y63099" s="176"/>
    </row>
    <row r="63100" spans="25:25">
      <c r="Y63100" s="176"/>
    </row>
    <row r="63101" spans="25:25">
      <c r="Y63101" s="176"/>
    </row>
    <row r="63102" spans="25:25">
      <c r="Y63102" s="176"/>
    </row>
    <row r="63103" spans="25:25">
      <c r="Y63103" s="176"/>
    </row>
    <row r="63104" spans="25:25">
      <c r="Y63104" s="176"/>
    </row>
    <row r="63105" spans="25:25">
      <c r="Y63105" s="176"/>
    </row>
    <row r="63106" spans="25:25">
      <c r="Y63106" s="176"/>
    </row>
    <row r="63107" spans="25:25">
      <c r="Y63107" s="176"/>
    </row>
    <row r="63108" spans="25:25">
      <c r="Y63108" s="176"/>
    </row>
    <row r="63109" spans="25:25">
      <c r="Y63109" s="176"/>
    </row>
    <row r="63110" spans="25:25">
      <c r="Y63110" s="176"/>
    </row>
    <row r="63111" spans="25:25">
      <c r="Y63111" s="176"/>
    </row>
    <row r="63112" spans="25:25">
      <c r="Y63112" s="176"/>
    </row>
    <row r="63113" spans="25:25">
      <c r="Y63113" s="176"/>
    </row>
    <row r="63114" spans="25:25">
      <c r="Y63114" s="176"/>
    </row>
    <row r="63115" spans="25:25">
      <c r="Y63115" s="176"/>
    </row>
    <row r="63116" spans="25:25">
      <c r="Y63116" s="176"/>
    </row>
    <row r="63117" spans="25:25">
      <c r="Y63117" s="176"/>
    </row>
    <row r="63118" spans="25:25">
      <c r="Y63118" s="176"/>
    </row>
    <row r="63119" spans="25:25">
      <c r="Y63119" s="176"/>
    </row>
    <row r="63120" spans="25:25">
      <c r="Y63120" s="176"/>
    </row>
    <row r="63121" spans="25:25">
      <c r="Y63121" s="176"/>
    </row>
    <row r="63122" spans="25:25">
      <c r="Y63122" s="176"/>
    </row>
    <row r="63123" spans="25:25">
      <c r="Y63123" s="176"/>
    </row>
    <row r="63124" spans="25:25">
      <c r="Y63124" s="176"/>
    </row>
    <row r="63125" spans="25:25">
      <c r="Y63125" s="176"/>
    </row>
    <row r="63126" spans="25:25">
      <c r="Y63126" s="176"/>
    </row>
    <row r="63127" spans="25:25">
      <c r="Y63127" s="176"/>
    </row>
    <row r="63128" spans="25:25">
      <c r="Y63128" s="176"/>
    </row>
    <row r="63129" spans="25:25">
      <c r="Y63129" s="176"/>
    </row>
    <row r="63130" spans="25:25">
      <c r="Y63130" s="176"/>
    </row>
    <row r="63131" spans="25:25">
      <c r="Y63131" s="176"/>
    </row>
    <row r="63132" spans="25:25">
      <c r="Y63132" s="176"/>
    </row>
    <row r="63133" spans="25:25">
      <c r="Y63133" s="176"/>
    </row>
    <row r="63134" spans="25:25">
      <c r="Y63134" s="176"/>
    </row>
    <row r="63135" spans="25:25">
      <c r="Y63135" s="176"/>
    </row>
    <row r="63136" spans="25:25">
      <c r="Y63136" s="176"/>
    </row>
    <row r="63137" spans="25:25">
      <c r="Y63137" s="176"/>
    </row>
    <row r="63138" spans="25:25">
      <c r="Y63138" s="176"/>
    </row>
    <row r="63139" spans="25:25">
      <c r="Y63139" s="176"/>
    </row>
    <row r="63140" spans="25:25">
      <c r="Y63140" s="176"/>
    </row>
    <row r="63141" spans="25:25">
      <c r="Y63141" s="176"/>
    </row>
    <row r="63142" spans="25:25">
      <c r="Y63142" s="176"/>
    </row>
    <row r="63143" spans="25:25">
      <c r="Y63143" s="176"/>
    </row>
    <row r="63144" spans="25:25">
      <c r="Y63144" s="176"/>
    </row>
    <row r="63145" spans="25:25">
      <c r="Y63145" s="176"/>
    </row>
    <row r="63146" spans="25:25">
      <c r="Y63146" s="176"/>
    </row>
    <row r="63147" spans="25:25">
      <c r="Y63147" s="176"/>
    </row>
    <row r="63148" spans="25:25">
      <c r="Y63148" s="176"/>
    </row>
    <row r="63149" spans="25:25">
      <c r="Y63149" s="176"/>
    </row>
    <row r="63150" spans="25:25">
      <c r="Y63150" s="176"/>
    </row>
    <row r="63151" spans="25:25">
      <c r="Y63151" s="176"/>
    </row>
    <row r="63152" spans="25:25">
      <c r="Y63152" s="176"/>
    </row>
    <row r="63153" spans="25:25">
      <c r="Y63153" s="176"/>
    </row>
    <row r="63154" spans="25:25">
      <c r="Y63154" s="176"/>
    </row>
    <row r="63155" spans="25:25">
      <c r="Y63155" s="176"/>
    </row>
    <row r="63156" spans="25:25">
      <c r="Y63156" s="176"/>
    </row>
    <row r="63157" spans="25:25">
      <c r="Y63157" s="176"/>
    </row>
    <row r="63158" spans="25:25">
      <c r="Y63158" s="176"/>
    </row>
    <row r="63159" spans="25:25">
      <c r="Y63159" s="176"/>
    </row>
    <row r="63160" spans="25:25">
      <c r="Y63160" s="176"/>
    </row>
    <row r="63161" spans="25:25">
      <c r="Y63161" s="176"/>
    </row>
    <row r="63162" spans="25:25">
      <c r="Y63162" s="176"/>
    </row>
    <row r="63163" spans="25:25">
      <c r="Y63163" s="176"/>
    </row>
    <row r="63164" spans="25:25">
      <c r="Y63164" s="176"/>
    </row>
    <row r="63165" spans="25:25">
      <c r="Y63165" s="176"/>
    </row>
    <row r="63166" spans="25:25">
      <c r="Y63166" s="176"/>
    </row>
    <row r="63167" spans="25:25">
      <c r="Y63167" s="176"/>
    </row>
    <row r="63168" spans="25:25">
      <c r="Y63168" s="176"/>
    </row>
    <row r="63169" spans="25:25">
      <c r="Y63169" s="176"/>
    </row>
    <row r="63170" spans="25:25">
      <c r="Y63170" s="176"/>
    </row>
    <row r="63171" spans="25:25">
      <c r="Y63171" s="176"/>
    </row>
    <row r="63172" spans="25:25">
      <c r="Y63172" s="176"/>
    </row>
    <row r="63173" spans="25:25">
      <c r="Y63173" s="176"/>
    </row>
    <row r="63174" spans="25:25">
      <c r="Y63174" s="176"/>
    </row>
    <row r="63175" spans="25:25">
      <c r="Y63175" s="176"/>
    </row>
    <row r="63176" spans="25:25">
      <c r="Y63176" s="176"/>
    </row>
    <row r="63177" spans="25:25">
      <c r="Y63177" s="176"/>
    </row>
    <row r="63178" spans="25:25">
      <c r="Y63178" s="176"/>
    </row>
    <row r="63179" spans="25:25">
      <c r="Y63179" s="176"/>
    </row>
    <row r="63180" spans="25:25">
      <c r="Y63180" s="176"/>
    </row>
    <row r="63181" spans="25:25">
      <c r="Y63181" s="176"/>
    </row>
    <row r="63182" spans="25:25">
      <c r="Y63182" s="176"/>
    </row>
    <row r="63183" spans="25:25">
      <c r="Y63183" s="176"/>
    </row>
    <row r="63184" spans="25:25">
      <c r="Y63184" s="176"/>
    </row>
    <row r="63185" spans="25:25">
      <c r="Y63185" s="176"/>
    </row>
    <row r="63186" spans="25:25">
      <c r="Y63186" s="176"/>
    </row>
    <row r="63187" spans="25:25">
      <c r="Y63187" s="176"/>
    </row>
    <row r="63188" spans="25:25">
      <c r="Y63188" s="176"/>
    </row>
    <row r="63189" spans="25:25">
      <c r="Y63189" s="176"/>
    </row>
    <row r="63190" spans="25:25">
      <c r="Y63190" s="176"/>
    </row>
    <row r="63191" spans="25:25">
      <c r="Y63191" s="176"/>
    </row>
    <row r="63192" spans="25:25">
      <c r="Y63192" s="176"/>
    </row>
    <row r="63193" spans="25:25">
      <c r="Y63193" s="176"/>
    </row>
    <row r="63194" spans="25:25">
      <c r="Y63194" s="176"/>
    </row>
    <row r="63195" spans="25:25">
      <c r="Y63195" s="176"/>
    </row>
    <row r="63196" spans="25:25">
      <c r="Y63196" s="176"/>
    </row>
    <row r="63197" spans="25:25">
      <c r="Y63197" s="176"/>
    </row>
    <row r="63198" spans="25:25">
      <c r="Y63198" s="176"/>
    </row>
    <row r="63199" spans="25:25">
      <c r="Y63199" s="176"/>
    </row>
    <row r="63200" spans="25:25">
      <c r="Y63200" s="176"/>
    </row>
    <row r="63201" spans="25:25">
      <c r="Y63201" s="176"/>
    </row>
    <row r="63202" spans="25:25">
      <c r="Y63202" s="176"/>
    </row>
    <row r="63203" spans="25:25">
      <c r="Y63203" s="176"/>
    </row>
    <row r="63204" spans="25:25">
      <c r="Y63204" s="176"/>
    </row>
    <row r="63205" spans="25:25">
      <c r="Y63205" s="176"/>
    </row>
    <row r="63206" spans="25:25">
      <c r="Y63206" s="176"/>
    </row>
    <row r="63207" spans="25:25">
      <c r="Y63207" s="176"/>
    </row>
    <row r="63208" spans="25:25">
      <c r="Y63208" s="176"/>
    </row>
    <row r="63209" spans="25:25">
      <c r="Y63209" s="176"/>
    </row>
    <row r="63210" spans="25:25">
      <c r="Y63210" s="176"/>
    </row>
    <row r="63211" spans="25:25">
      <c r="Y63211" s="176"/>
    </row>
    <row r="63212" spans="25:25">
      <c r="Y63212" s="176"/>
    </row>
    <row r="63213" spans="25:25">
      <c r="Y63213" s="176"/>
    </row>
    <row r="63214" spans="25:25">
      <c r="Y63214" s="176"/>
    </row>
    <row r="63215" spans="25:25">
      <c r="Y63215" s="176"/>
    </row>
    <row r="63216" spans="25:25">
      <c r="Y63216" s="176"/>
    </row>
    <row r="63217" spans="25:25">
      <c r="Y63217" s="176"/>
    </row>
    <row r="63218" spans="25:25">
      <c r="Y63218" s="176"/>
    </row>
    <row r="63219" spans="25:25">
      <c r="Y63219" s="176"/>
    </row>
    <row r="63220" spans="25:25">
      <c r="Y63220" s="176"/>
    </row>
    <row r="63221" spans="25:25">
      <c r="Y63221" s="176"/>
    </row>
    <row r="63222" spans="25:25">
      <c r="Y63222" s="176"/>
    </row>
    <row r="63223" spans="25:25">
      <c r="Y63223" s="176"/>
    </row>
    <row r="63224" spans="25:25">
      <c r="Y63224" s="176"/>
    </row>
    <row r="63225" spans="25:25">
      <c r="Y63225" s="176"/>
    </row>
    <row r="63226" spans="25:25">
      <c r="Y63226" s="176"/>
    </row>
    <row r="63227" spans="25:25">
      <c r="Y63227" s="176"/>
    </row>
    <row r="63228" spans="25:25">
      <c r="Y63228" s="176"/>
    </row>
    <row r="63229" spans="25:25">
      <c r="Y63229" s="176"/>
    </row>
    <row r="63230" spans="25:25">
      <c r="Y63230" s="176"/>
    </row>
    <row r="63231" spans="25:25">
      <c r="Y63231" s="176"/>
    </row>
    <row r="63232" spans="25:25">
      <c r="Y63232" s="176"/>
    </row>
    <row r="63233" spans="25:25">
      <c r="Y63233" s="176"/>
    </row>
    <row r="63234" spans="25:25">
      <c r="Y63234" s="176"/>
    </row>
    <row r="63235" spans="25:25">
      <c r="Y63235" s="176"/>
    </row>
    <row r="63236" spans="25:25">
      <c r="Y63236" s="176"/>
    </row>
    <row r="63237" spans="25:25">
      <c r="Y63237" s="176"/>
    </row>
    <row r="63238" spans="25:25">
      <c r="Y63238" s="176"/>
    </row>
    <row r="63239" spans="25:25">
      <c r="Y63239" s="176"/>
    </row>
    <row r="63240" spans="25:25">
      <c r="Y63240" s="176"/>
    </row>
    <row r="63241" spans="25:25">
      <c r="Y63241" s="176"/>
    </row>
    <row r="63242" spans="25:25">
      <c r="Y63242" s="176"/>
    </row>
    <row r="63243" spans="25:25">
      <c r="Y63243" s="176"/>
    </row>
    <row r="63244" spans="25:25">
      <c r="Y63244" s="176"/>
    </row>
    <row r="63245" spans="25:25">
      <c r="Y63245" s="176"/>
    </row>
    <row r="63246" spans="25:25">
      <c r="Y63246" s="176"/>
    </row>
    <row r="63247" spans="25:25">
      <c r="Y63247" s="176"/>
    </row>
    <row r="63248" spans="25:25">
      <c r="Y63248" s="176"/>
    </row>
    <row r="63249" spans="25:25">
      <c r="Y63249" s="176"/>
    </row>
    <row r="63250" spans="25:25">
      <c r="Y63250" s="176"/>
    </row>
    <row r="63251" spans="25:25">
      <c r="Y63251" s="176"/>
    </row>
    <row r="63252" spans="25:25">
      <c r="Y63252" s="176"/>
    </row>
    <row r="63253" spans="25:25">
      <c r="Y63253" s="176"/>
    </row>
    <row r="63254" spans="25:25">
      <c r="Y63254" s="176"/>
    </row>
    <row r="63255" spans="25:25">
      <c r="Y63255" s="176"/>
    </row>
    <row r="63256" spans="25:25">
      <c r="Y63256" s="176"/>
    </row>
    <row r="63257" spans="25:25">
      <c r="Y63257" s="176"/>
    </row>
    <row r="63258" spans="25:25">
      <c r="Y63258" s="176"/>
    </row>
    <row r="63259" spans="25:25">
      <c r="Y63259" s="176"/>
    </row>
    <row r="63260" spans="25:25">
      <c r="Y63260" s="176"/>
    </row>
    <row r="63261" spans="25:25">
      <c r="Y63261" s="176"/>
    </row>
    <row r="63262" spans="25:25">
      <c r="Y63262" s="176"/>
    </row>
    <row r="63263" spans="25:25">
      <c r="Y63263" s="176"/>
    </row>
    <row r="63264" spans="25:25">
      <c r="Y63264" s="176"/>
    </row>
    <row r="63265" spans="25:25">
      <c r="Y63265" s="176"/>
    </row>
    <row r="63266" spans="25:25">
      <c r="Y63266" s="176"/>
    </row>
    <row r="63267" spans="25:25">
      <c r="Y63267" s="176"/>
    </row>
    <row r="63268" spans="25:25">
      <c r="Y63268" s="176"/>
    </row>
    <row r="63269" spans="25:25">
      <c r="Y63269" s="176"/>
    </row>
    <row r="63270" spans="25:25">
      <c r="Y63270" s="176"/>
    </row>
    <row r="63271" spans="25:25">
      <c r="Y63271" s="176"/>
    </row>
    <row r="63272" spans="25:25">
      <c r="Y63272" s="176"/>
    </row>
    <row r="63273" spans="25:25">
      <c r="Y63273" s="176"/>
    </row>
    <row r="63274" spans="25:25">
      <c r="Y63274" s="176"/>
    </row>
    <row r="63275" spans="25:25">
      <c r="Y63275" s="176"/>
    </row>
    <row r="63276" spans="25:25">
      <c r="Y63276" s="176"/>
    </row>
    <row r="63277" spans="25:25">
      <c r="Y63277" s="176"/>
    </row>
    <row r="63278" spans="25:25">
      <c r="Y63278" s="176"/>
    </row>
    <row r="63279" spans="25:25">
      <c r="Y63279" s="176"/>
    </row>
    <row r="63280" spans="25:25">
      <c r="Y63280" s="176"/>
    </row>
    <row r="63281" spans="25:25">
      <c r="Y63281" s="176"/>
    </row>
    <row r="63282" spans="25:25">
      <c r="Y63282" s="176"/>
    </row>
    <row r="63283" spans="25:25">
      <c r="Y63283" s="176"/>
    </row>
    <row r="63284" spans="25:25">
      <c r="Y63284" s="176"/>
    </row>
    <row r="63285" spans="25:25">
      <c r="Y63285" s="176"/>
    </row>
    <row r="63286" spans="25:25">
      <c r="Y63286" s="176"/>
    </row>
    <row r="63287" spans="25:25">
      <c r="Y63287" s="176"/>
    </row>
    <row r="63288" spans="25:25">
      <c r="Y63288" s="176"/>
    </row>
    <row r="63289" spans="25:25">
      <c r="Y63289" s="176"/>
    </row>
    <row r="63290" spans="25:25">
      <c r="Y63290" s="176"/>
    </row>
    <row r="63291" spans="25:25">
      <c r="Y63291" s="176"/>
    </row>
    <row r="63292" spans="25:25">
      <c r="Y63292" s="176"/>
    </row>
    <row r="63293" spans="25:25">
      <c r="Y63293" s="176"/>
    </row>
    <row r="63294" spans="25:25">
      <c r="Y63294" s="176"/>
    </row>
    <row r="63295" spans="25:25">
      <c r="Y63295" s="176"/>
    </row>
    <row r="63296" spans="25:25">
      <c r="Y63296" s="176"/>
    </row>
    <row r="63297" spans="25:25">
      <c r="Y63297" s="176"/>
    </row>
    <row r="63298" spans="25:25">
      <c r="Y63298" s="176"/>
    </row>
    <row r="63299" spans="25:25">
      <c r="Y63299" s="176"/>
    </row>
    <row r="63300" spans="25:25">
      <c r="Y63300" s="176"/>
    </row>
    <row r="63301" spans="25:25">
      <c r="Y63301" s="176"/>
    </row>
    <row r="63302" spans="25:25">
      <c r="Y63302" s="176"/>
    </row>
    <row r="63303" spans="25:25">
      <c r="Y63303" s="176"/>
    </row>
    <row r="63304" spans="25:25">
      <c r="Y63304" s="176"/>
    </row>
    <row r="63305" spans="25:25">
      <c r="Y63305" s="176"/>
    </row>
    <row r="63306" spans="25:25">
      <c r="Y63306" s="176"/>
    </row>
    <row r="63307" spans="25:25">
      <c r="Y63307" s="176"/>
    </row>
    <row r="63308" spans="25:25">
      <c r="Y63308" s="176"/>
    </row>
    <row r="63309" spans="25:25">
      <c r="Y63309" s="176"/>
    </row>
    <row r="63310" spans="25:25">
      <c r="Y63310" s="176"/>
    </row>
    <row r="63311" spans="25:25">
      <c r="Y63311" s="176"/>
    </row>
    <row r="63312" spans="25:25">
      <c r="Y63312" s="176"/>
    </row>
    <row r="63313" spans="25:25">
      <c r="Y63313" s="176"/>
    </row>
    <row r="63314" spans="25:25">
      <c r="Y63314" s="176"/>
    </row>
    <row r="63315" spans="25:25">
      <c r="Y63315" s="176"/>
    </row>
    <row r="63316" spans="25:25">
      <c r="Y63316" s="176"/>
    </row>
    <row r="63317" spans="25:25">
      <c r="Y63317" s="176"/>
    </row>
    <row r="63318" spans="25:25">
      <c r="Y63318" s="176"/>
    </row>
    <row r="63319" spans="25:25">
      <c r="Y63319" s="176"/>
    </row>
    <row r="63320" spans="25:25">
      <c r="Y63320" s="176"/>
    </row>
    <row r="63321" spans="25:25">
      <c r="Y63321" s="176"/>
    </row>
    <row r="63322" spans="25:25">
      <c r="Y63322" s="176"/>
    </row>
    <row r="63323" spans="25:25">
      <c r="Y63323" s="176"/>
    </row>
    <row r="63324" spans="25:25">
      <c r="Y63324" s="176"/>
    </row>
    <row r="63325" spans="25:25">
      <c r="Y63325" s="176"/>
    </row>
    <row r="63326" spans="25:25">
      <c r="Y63326" s="176"/>
    </row>
    <row r="63327" spans="25:25">
      <c r="Y63327" s="176"/>
    </row>
    <row r="63328" spans="25:25">
      <c r="Y63328" s="176"/>
    </row>
    <row r="63329" spans="25:25">
      <c r="Y63329" s="176"/>
    </row>
    <row r="63330" spans="25:25">
      <c r="Y63330" s="176"/>
    </row>
    <row r="63331" spans="25:25">
      <c r="Y63331" s="176"/>
    </row>
    <row r="63332" spans="25:25">
      <c r="Y63332" s="176"/>
    </row>
    <row r="63333" spans="25:25">
      <c r="Y63333" s="176"/>
    </row>
    <row r="63334" spans="25:25">
      <c r="Y63334" s="176"/>
    </row>
    <row r="63335" spans="25:25">
      <c r="Y63335" s="176"/>
    </row>
    <row r="63336" spans="25:25">
      <c r="Y63336" s="176"/>
    </row>
    <row r="63337" spans="25:25">
      <c r="Y63337" s="176"/>
    </row>
    <row r="63338" spans="25:25">
      <c r="Y63338" s="176"/>
    </row>
    <row r="63339" spans="25:25">
      <c r="Y63339" s="176"/>
    </row>
    <row r="63340" spans="25:25">
      <c r="Y63340" s="176"/>
    </row>
    <row r="63341" spans="25:25">
      <c r="Y63341" s="176"/>
    </row>
    <row r="63342" spans="25:25">
      <c r="Y63342" s="176"/>
    </row>
    <row r="63343" spans="25:25">
      <c r="Y63343" s="176"/>
    </row>
    <row r="63344" spans="25:25">
      <c r="Y63344" s="176"/>
    </row>
    <row r="63345" spans="25:25">
      <c r="Y63345" s="176"/>
    </row>
    <row r="63346" spans="25:25">
      <c r="Y63346" s="176"/>
    </row>
    <row r="63347" spans="25:25">
      <c r="Y63347" s="176"/>
    </row>
    <row r="63348" spans="25:25">
      <c r="Y63348" s="176"/>
    </row>
    <row r="63349" spans="25:25">
      <c r="Y63349" s="176"/>
    </row>
    <row r="63350" spans="25:25">
      <c r="Y63350" s="176"/>
    </row>
    <row r="63351" spans="25:25">
      <c r="Y63351" s="176"/>
    </row>
    <row r="63352" spans="25:25">
      <c r="Y63352" s="176"/>
    </row>
    <row r="63353" spans="25:25">
      <c r="Y63353" s="176"/>
    </row>
    <row r="63354" spans="25:25">
      <c r="Y63354" s="176"/>
    </row>
    <row r="63355" spans="25:25">
      <c r="Y63355" s="176"/>
    </row>
    <row r="63356" spans="25:25">
      <c r="Y63356" s="176"/>
    </row>
    <row r="63357" spans="25:25">
      <c r="Y63357" s="176"/>
    </row>
    <row r="63358" spans="25:25">
      <c r="Y63358" s="176"/>
    </row>
    <row r="63359" spans="25:25">
      <c r="Y63359" s="176"/>
    </row>
    <row r="63360" spans="25:25">
      <c r="Y63360" s="176"/>
    </row>
    <row r="63361" spans="25:25">
      <c r="Y63361" s="176"/>
    </row>
    <row r="63362" spans="25:25">
      <c r="Y63362" s="176"/>
    </row>
    <row r="63363" spans="25:25">
      <c r="Y63363" s="176"/>
    </row>
    <row r="63364" spans="25:25">
      <c r="Y63364" s="176"/>
    </row>
    <row r="63365" spans="25:25">
      <c r="Y63365" s="176"/>
    </row>
    <row r="63366" spans="25:25">
      <c r="Y63366" s="176"/>
    </row>
    <row r="63367" spans="25:25">
      <c r="Y63367" s="176"/>
    </row>
    <row r="63368" spans="25:25">
      <c r="Y63368" s="176"/>
    </row>
    <row r="63369" spans="25:25">
      <c r="Y63369" s="176"/>
    </row>
    <row r="63370" spans="25:25">
      <c r="Y63370" s="176"/>
    </row>
    <row r="63371" spans="25:25">
      <c r="Y63371" s="176"/>
    </row>
    <row r="63372" spans="25:25">
      <c r="Y63372" s="176"/>
    </row>
    <row r="63373" spans="25:25">
      <c r="Y63373" s="176"/>
    </row>
    <row r="63374" spans="25:25">
      <c r="Y63374" s="176"/>
    </row>
    <row r="63375" spans="25:25">
      <c r="Y63375" s="176"/>
    </row>
    <row r="63376" spans="25:25">
      <c r="Y63376" s="176"/>
    </row>
    <row r="63377" spans="25:25">
      <c r="Y63377" s="176"/>
    </row>
    <row r="63378" spans="25:25">
      <c r="Y63378" s="176"/>
    </row>
    <row r="63379" spans="25:25">
      <c r="Y63379" s="176"/>
    </row>
    <row r="63380" spans="25:25">
      <c r="Y63380" s="176"/>
    </row>
    <row r="63381" spans="25:25">
      <c r="Y63381" s="176"/>
    </row>
    <row r="63382" spans="25:25">
      <c r="Y63382" s="176"/>
    </row>
    <row r="63383" spans="25:25">
      <c r="Y63383" s="176"/>
    </row>
    <row r="63384" spans="25:25">
      <c r="Y63384" s="176"/>
    </row>
    <row r="63385" spans="25:25">
      <c r="Y63385" s="176"/>
    </row>
    <row r="63386" spans="25:25">
      <c r="Y63386" s="176"/>
    </row>
    <row r="63387" spans="25:25">
      <c r="Y63387" s="176"/>
    </row>
    <row r="63388" spans="25:25">
      <c r="Y63388" s="176"/>
    </row>
    <row r="63389" spans="25:25">
      <c r="Y63389" s="176"/>
    </row>
    <row r="63390" spans="25:25">
      <c r="Y63390" s="176"/>
    </row>
    <row r="63391" spans="25:25">
      <c r="Y63391" s="176"/>
    </row>
    <row r="63392" spans="25:25">
      <c r="Y63392" s="176"/>
    </row>
    <row r="63393" spans="25:25">
      <c r="Y63393" s="176"/>
    </row>
    <row r="63394" spans="25:25">
      <c r="Y63394" s="176"/>
    </row>
    <row r="63395" spans="25:25">
      <c r="Y63395" s="176"/>
    </row>
    <row r="63396" spans="25:25">
      <c r="Y63396" s="176"/>
    </row>
    <row r="63397" spans="25:25">
      <c r="Y63397" s="176"/>
    </row>
    <row r="63398" spans="25:25">
      <c r="Y63398" s="176"/>
    </row>
    <row r="63399" spans="25:25">
      <c r="Y63399" s="176"/>
    </row>
    <row r="63400" spans="25:25">
      <c r="Y63400" s="176"/>
    </row>
    <row r="63401" spans="25:25">
      <c r="Y63401" s="176"/>
    </row>
    <row r="63402" spans="25:25">
      <c r="Y63402" s="176"/>
    </row>
    <row r="63403" spans="25:25">
      <c r="Y63403" s="176"/>
    </row>
    <row r="63404" spans="25:25">
      <c r="Y63404" s="176"/>
    </row>
    <row r="63405" spans="25:25">
      <c r="Y63405" s="176"/>
    </row>
    <row r="63406" spans="25:25">
      <c r="Y63406" s="176"/>
    </row>
    <row r="63407" spans="25:25">
      <c r="Y63407" s="176"/>
    </row>
    <row r="63408" spans="25:25">
      <c r="Y63408" s="176"/>
    </row>
    <row r="63409" spans="25:25">
      <c r="Y63409" s="176"/>
    </row>
    <row r="63410" spans="25:25">
      <c r="Y63410" s="176"/>
    </row>
    <row r="63411" spans="25:25">
      <c r="Y63411" s="176"/>
    </row>
    <row r="63412" spans="25:25">
      <c r="Y63412" s="176"/>
    </row>
    <row r="63413" spans="25:25">
      <c r="Y63413" s="176"/>
    </row>
    <row r="63414" spans="25:25">
      <c r="Y63414" s="176"/>
    </row>
    <row r="63415" spans="25:25">
      <c r="Y63415" s="176"/>
    </row>
    <row r="63416" spans="25:25">
      <c r="Y63416" s="176"/>
    </row>
    <row r="63417" spans="25:25">
      <c r="Y63417" s="176"/>
    </row>
    <row r="63418" spans="25:25">
      <c r="Y63418" s="176"/>
    </row>
    <row r="63419" spans="25:25">
      <c r="Y63419" s="176"/>
    </row>
    <row r="63420" spans="25:25">
      <c r="Y63420" s="176"/>
    </row>
    <row r="63421" spans="25:25">
      <c r="Y63421" s="176"/>
    </row>
    <row r="63422" spans="25:25">
      <c r="Y63422" s="176"/>
    </row>
    <row r="63423" spans="25:25">
      <c r="Y63423" s="176"/>
    </row>
    <row r="63424" spans="25:25">
      <c r="Y63424" s="176"/>
    </row>
    <row r="63425" spans="25:25">
      <c r="Y63425" s="176"/>
    </row>
    <row r="63426" spans="25:25">
      <c r="Y63426" s="176"/>
    </row>
    <row r="63427" spans="25:25">
      <c r="Y63427" s="176"/>
    </row>
    <row r="63428" spans="25:25">
      <c r="Y63428" s="176"/>
    </row>
    <row r="63429" spans="25:25">
      <c r="Y63429" s="176"/>
    </row>
    <row r="63430" spans="25:25">
      <c r="Y63430" s="176"/>
    </row>
    <row r="63431" spans="25:25">
      <c r="Y63431" s="176"/>
    </row>
    <row r="63432" spans="25:25">
      <c r="Y63432" s="176"/>
    </row>
    <row r="63433" spans="25:25">
      <c r="Y63433" s="176"/>
    </row>
    <row r="63434" spans="25:25">
      <c r="Y63434" s="176"/>
    </row>
    <row r="63435" spans="25:25">
      <c r="Y63435" s="176"/>
    </row>
    <row r="63436" spans="25:25">
      <c r="Y63436" s="176"/>
    </row>
    <row r="63437" spans="25:25">
      <c r="Y63437" s="176"/>
    </row>
    <row r="63438" spans="25:25">
      <c r="Y63438" s="176"/>
    </row>
    <row r="63439" spans="25:25">
      <c r="Y63439" s="176"/>
    </row>
    <row r="63440" spans="25:25">
      <c r="Y63440" s="176"/>
    </row>
    <row r="63441" spans="25:25">
      <c r="Y63441" s="176"/>
    </row>
    <row r="63442" spans="25:25">
      <c r="Y63442" s="176"/>
    </row>
    <row r="63443" spans="25:25">
      <c r="Y63443" s="176"/>
    </row>
    <row r="63444" spans="25:25">
      <c r="Y63444" s="176"/>
    </row>
    <row r="63445" spans="25:25">
      <c r="Y63445" s="176"/>
    </row>
    <row r="63446" spans="25:25">
      <c r="Y63446" s="176"/>
    </row>
    <row r="63447" spans="25:25">
      <c r="Y63447" s="176"/>
    </row>
    <row r="63448" spans="25:25">
      <c r="Y63448" s="176"/>
    </row>
    <row r="63449" spans="25:25">
      <c r="Y63449" s="176"/>
    </row>
    <row r="63450" spans="25:25">
      <c r="Y63450" s="176"/>
    </row>
    <row r="63451" spans="25:25">
      <c r="Y63451" s="176"/>
    </row>
    <row r="63452" spans="25:25">
      <c r="Y63452" s="176"/>
    </row>
    <row r="63453" spans="25:25">
      <c r="Y63453" s="176"/>
    </row>
    <row r="63454" spans="25:25">
      <c r="Y63454" s="176"/>
    </row>
    <row r="63455" spans="25:25">
      <c r="Y63455" s="176"/>
    </row>
    <row r="63456" spans="25:25">
      <c r="Y63456" s="176"/>
    </row>
    <row r="63457" spans="25:25">
      <c r="Y63457" s="176"/>
    </row>
    <row r="63458" spans="25:25">
      <c r="Y63458" s="176"/>
    </row>
    <row r="63459" spans="25:25">
      <c r="Y63459" s="176"/>
    </row>
    <row r="63460" spans="25:25">
      <c r="Y63460" s="176"/>
    </row>
    <row r="63461" spans="25:25">
      <c r="Y63461" s="176"/>
    </row>
    <row r="63462" spans="25:25">
      <c r="Y63462" s="176"/>
    </row>
    <row r="63463" spans="25:25">
      <c r="Y63463" s="176"/>
    </row>
    <row r="63464" spans="25:25">
      <c r="Y63464" s="176"/>
    </row>
    <row r="63465" spans="25:25">
      <c r="Y63465" s="176"/>
    </row>
    <row r="63466" spans="25:25">
      <c r="Y63466" s="176"/>
    </row>
    <row r="63467" spans="25:25">
      <c r="Y63467" s="176"/>
    </row>
    <row r="63468" spans="25:25">
      <c r="Y63468" s="176"/>
    </row>
    <row r="63469" spans="25:25">
      <c r="Y63469" s="176"/>
    </row>
    <row r="63470" spans="25:25">
      <c r="Y63470" s="176"/>
    </row>
    <row r="63471" spans="25:25">
      <c r="Y63471" s="176"/>
    </row>
    <row r="63472" spans="25:25">
      <c r="Y63472" s="176"/>
    </row>
    <row r="63473" spans="25:25">
      <c r="Y63473" s="176"/>
    </row>
    <row r="63474" spans="25:25">
      <c r="Y63474" s="176"/>
    </row>
    <row r="63475" spans="25:25">
      <c r="Y63475" s="176"/>
    </row>
    <row r="63476" spans="25:25">
      <c r="Y63476" s="176"/>
    </row>
    <row r="63477" spans="25:25">
      <c r="Y63477" s="176"/>
    </row>
    <row r="63478" spans="25:25">
      <c r="Y63478" s="176"/>
    </row>
    <row r="63479" spans="25:25">
      <c r="Y63479" s="176"/>
    </row>
    <row r="63480" spans="25:25">
      <c r="Y63480" s="176"/>
    </row>
    <row r="63481" spans="25:25">
      <c r="Y63481" s="176"/>
    </row>
    <row r="63482" spans="25:25">
      <c r="Y63482" s="176"/>
    </row>
    <row r="63483" spans="25:25">
      <c r="Y63483" s="176"/>
    </row>
    <row r="63484" spans="25:25">
      <c r="Y63484" s="176"/>
    </row>
    <row r="63485" spans="25:25">
      <c r="Y63485" s="176"/>
    </row>
    <row r="63486" spans="25:25">
      <c r="Y63486" s="176"/>
    </row>
    <row r="63487" spans="25:25">
      <c r="Y63487" s="176"/>
    </row>
    <row r="63488" spans="25:25">
      <c r="Y63488" s="176"/>
    </row>
    <row r="63489" spans="25:25">
      <c r="Y63489" s="176"/>
    </row>
    <row r="63490" spans="25:25">
      <c r="Y63490" s="176"/>
    </row>
    <row r="63491" spans="25:25">
      <c r="Y63491" s="176"/>
    </row>
    <row r="63492" spans="25:25">
      <c r="Y63492" s="176"/>
    </row>
    <row r="63493" spans="25:25">
      <c r="Y63493" s="176"/>
    </row>
    <row r="63494" spans="25:25">
      <c r="Y63494" s="176"/>
    </row>
    <row r="63495" spans="25:25">
      <c r="Y63495" s="176"/>
    </row>
    <row r="63496" spans="25:25">
      <c r="Y63496" s="176"/>
    </row>
    <row r="63497" spans="25:25">
      <c r="Y63497" s="176"/>
    </row>
    <row r="63498" spans="25:25">
      <c r="Y63498" s="176"/>
    </row>
    <row r="63499" spans="25:25">
      <c r="Y63499" s="176"/>
    </row>
    <row r="63500" spans="25:25">
      <c r="Y63500" s="176"/>
    </row>
    <row r="63501" spans="25:25">
      <c r="Y63501" s="176"/>
    </row>
    <row r="63502" spans="25:25">
      <c r="Y63502" s="176"/>
    </row>
    <row r="63503" spans="25:25">
      <c r="Y63503" s="176"/>
    </row>
    <row r="63504" spans="25:25">
      <c r="Y63504" s="176"/>
    </row>
    <row r="63505" spans="25:25">
      <c r="Y63505" s="176"/>
    </row>
    <row r="63506" spans="25:25">
      <c r="Y63506" s="176"/>
    </row>
    <row r="63507" spans="25:25">
      <c r="Y63507" s="176"/>
    </row>
    <row r="63508" spans="25:25">
      <c r="Y63508" s="176"/>
    </row>
    <row r="63509" spans="25:25">
      <c r="Y63509" s="176"/>
    </row>
    <row r="63510" spans="25:25">
      <c r="Y63510" s="176"/>
    </row>
    <row r="63511" spans="25:25">
      <c r="Y63511" s="176"/>
    </row>
    <row r="63512" spans="25:25">
      <c r="Y63512" s="176"/>
    </row>
    <row r="63513" spans="25:25">
      <c r="Y63513" s="176"/>
    </row>
    <row r="63514" spans="25:25">
      <c r="Y63514" s="176"/>
    </row>
    <row r="63515" spans="25:25">
      <c r="Y63515" s="176"/>
    </row>
    <row r="63516" spans="25:25">
      <c r="Y63516" s="176"/>
    </row>
    <row r="63517" spans="25:25">
      <c r="Y63517" s="176"/>
    </row>
    <row r="63518" spans="25:25">
      <c r="Y63518" s="176"/>
    </row>
    <row r="63519" spans="25:25">
      <c r="Y63519" s="176"/>
    </row>
    <row r="63520" spans="25:25">
      <c r="Y63520" s="176"/>
    </row>
    <row r="63521" spans="25:25">
      <c r="Y63521" s="176"/>
    </row>
    <row r="63522" spans="25:25">
      <c r="Y63522" s="176"/>
    </row>
    <row r="63523" spans="25:25">
      <c r="Y63523" s="176"/>
    </row>
    <row r="63524" spans="25:25">
      <c r="Y63524" s="176"/>
    </row>
    <row r="63525" spans="25:25">
      <c r="Y63525" s="176"/>
    </row>
    <row r="63526" spans="25:25">
      <c r="Y63526" s="176"/>
    </row>
    <row r="63527" spans="25:25">
      <c r="Y63527" s="176"/>
    </row>
    <row r="63528" spans="25:25">
      <c r="Y63528" s="176"/>
    </row>
    <row r="63529" spans="25:25">
      <c r="Y63529" s="176"/>
    </row>
    <row r="63530" spans="25:25">
      <c r="Y63530" s="176"/>
    </row>
    <row r="63531" spans="25:25">
      <c r="Y63531" s="176"/>
    </row>
    <row r="63532" spans="25:25">
      <c r="Y63532" s="176"/>
    </row>
    <row r="63533" spans="25:25">
      <c r="Y63533" s="176"/>
    </row>
    <row r="63534" spans="25:25">
      <c r="Y63534" s="176"/>
    </row>
    <row r="63535" spans="25:25">
      <c r="Y63535" s="176"/>
    </row>
    <row r="63536" spans="25:25">
      <c r="Y63536" s="176"/>
    </row>
    <row r="63537" spans="25:25">
      <c r="Y63537" s="176"/>
    </row>
    <row r="63538" spans="25:25">
      <c r="Y63538" s="176"/>
    </row>
    <row r="63539" spans="25:25">
      <c r="Y63539" s="176"/>
    </row>
    <row r="63540" spans="25:25">
      <c r="Y63540" s="176"/>
    </row>
    <row r="63541" spans="25:25">
      <c r="Y63541" s="176"/>
    </row>
    <row r="63542" spans="25:25">
      <c r="Y63542" s="176"/>
    </row>
    <row r="63543" spans="25:25">
      <c r="Y63543" s="176"/>
    </row>
    <row r="63544" spans="25:25">
      <c r="Y63544" s="176"/>
    </row>
    <row r="63545" spans="25:25">
      <c r="Y63545" s="176"/>
    </row>
    <row r="63546" spans="25:25">
      <c r="Y63546" s="176"/>
    </row>
    <row r="63547" spans="25:25">
      <c r="Y63547" s="176"/>
    </row>
    <row r="63548" spans="25:25">
      <c r="Y63548" s="176"/>
    </row>
    <row r="63549" spans="25:25">
      <c r="Y63549" s="176"/>
    </row>
    <row r="63550" spans="25:25">
      <c r="Y63550" s="176"/>
    </row>
    <row r="63551" spans="25:25">
      <c r="Y63551" s="176"/>
    </row>
    <row r="63552" spans="25:25">
      <c r="Y63552" s="176"/>
    </row>
    <row r="63553" spans="25:25">
      <c r="Y63553" s="176"/>
    </row>
    <row r="63554" spans="25:25">
      <c r="Y63554" s="176"/>
    </row>
    <row r="63555" spans="25:25">
      <c r="Y63555" s="176"/>
    </row>
    <row r="63556" spans="25:25">
      <c r="Y63556" s="176"/>
    </row>
    <row r="63557" spans="25:25">
      <c r="Y63557" s="176"/>
    </row>
    <row r="63558" spans="25:25">
      <c r="Y63558" s="176"/>
    </row>
    <row r="63559" spans="25:25">
      <c r="Y63559" s="176"/>
    </row>
    <row r="63560" spans="25:25">
      <c r="Y63560" s="176"/>
    </row>
    <row r="63561" spans="25:25">
      <c r="Y63561" s="176"/>
    </row>
    <row r="63562" spans="25:25">
      <c r="Y63562" s="176"/>
    </row>
    <row r="63563" spans="25:25">
      <c r="Y63563" s="176"/>
    </row>
    <row r="63564" spans="25:25">
      <c r="Y63564" s="176"/>
    </row>
    <row r="63565" spans="25:25">
      <c r="Y63565" s="176"/>
    </row>
    <row r="63566" spans="25:25">
      <c r="Y63566" s="176"/>
    </row>
    <row r="63567" spans="25:25">
      <c r="Y63567" s="176"/>
    </row>
    <row r="63568" spans="25:25">
      <c r="Y63568" s="176"/>
    </row>
    <row r="63569" spans="25:25">
      <c r="Y63569" s="176"/>
    </row>
    <row r="63570" spans="25:25">
      <c r="Y63570" s="176"/>
    </row>
    <row r="63571" spans="25:25">
      <c r="Y63571" s="176"/>
    </row>
    <row r="63572" spans="25:25">
      <c r="Y63572" s="176"/>
    </row>
    <row r="63573" spans="25:25">
      <c r="Y63573" s="176"/>
    </row>
    <row r="63574" spans="25:25">
      <c r="Y63574" s="176"/>
    </row>
    <row r="63575" spans="25:25">
      <c r="Y63575" s="176"/>
    </row>
    <row r="63576" spans="25:25">
      <c r="Y63576" s="176"/>
    </row>
    <row r="63577" spans="25:25">
      <c r="Y63577" s="176"/>
    </row>
    <row r="63578" spans="25:25">
      <c r="Y63578" s="176"/>
    </row>
    <row r="63579" spans="25:25">
      <c r="Y63579" s="176"/>
    </row>
    <row r="63580" spans="25:25">
      <c r="Y63580" s="176"/>
    </row>
    <row r="63581" spans="25:25">
      <c r="Y63581" s="176"/>
    </row>
    <row r="63582" spans="25:25">
      <c r="Y63582" s="176"/>
    </row>
    <row r="63583" spans="25:25">
      <c r="Y63583" s="176"/>
    </row>
    <row r="63584" spans="25:25">
      <c r="Y63584" s="176"/>
    </row>
    <row r="63585" spans="25:25">
      <c r="Y63585" s="176"/>
    </row>
    <row r="63586" spans="25:25">
      <c r="Y63586" s="176"/>
    </row>
    <row r="63587" spans="25:25">
      <c r="Y63587" s="176"/>
    </row>
    <row r="63588" spans="25:25">
      <c r="Y63588" s="176"/>
    </row>
    <row r="63589" spans="25:25">
      <c r="Y63589" s="176"/>
    </row>
    <row r="63590" spans="25:25">
      <c r="Y63590" s="176"/>
    </row>
    <row r="63591" spans="25:25">
      <c r="Y63591" s="176"/>
    </row>
    <row r="63592" spans="25:25">
      <c r="Y63592" s="176"/>
    </row>
    <row r="63593" spans="25:25">
      <c r="Y63593" s="176"/>
    </row>
    <row r="63594" spans="25:25">
      <c r="Y63594" s="176"/>
    </row>
    <row r="63595" spans="25:25">
      <c r="Y63595" s="176"/>
    </row>
    <row r="63596" spans="25:25">
      <c r="Y63596" s="176"/>
    </row>
    <row r="63597" spans="25:25">
      <c r="Y63597" s="176"/>
    </row>
    <row r="63598" spans="25:25">
      <c r="Y63598" s="176"/>
    </row>
    <row r="63599" spans="25:25">
      <c r="Y63599" s="176"/>
    </row>
    <row r="63600" spans="25:25">
      <c r="Y63600" s="176"/>
    </row>
    <row r="63601" spans="25:25">
      <c r="Y63601" s="176"/>
    </row>
    <row r="63602" spans="25:25">
      <c r="Y63602" s="176"/>
    </row>
    <row r="63603" spans="25:25">
      <c r="Y63603" s="176"/>
    </row>
    <row r="63604" spans="25:25">
      <c r="Y63604" s="176"/>
    </row>
    <row r="63605" spans="25:25">
      <c r="Y63605" s="176"/>
    </row>
    <row r="63606" spans="25:25">
      <c r="Y63606" s="176"/>
    </row>
    <row r="63607" spans="25:25">
      <c r="Y63607" s="176"/>
    </row>
    <row r="63608" spans="25:25">
      <c r="Y63608" s="176"/>
    </row>
    <row r="63609" spans="25:25">
      <c r="Y63609" s="176"/>
    </row>
    <row r="63610" spans="25:25">
      <c r="Y63610" s="176"/>
    </row>
    <row r="63611" spans="25:25">
      <c r="Y63611" s="176"/>
    </row>
    <row r="63612" spans="25:25">
      <c r="Y63612" s="176"/>
    </row>
    <row r="63613" spans="25:25">
      <c r="Y63613" s="176"/>
    </row>
    <row r="63614" spans="25:25">
      <c r="Y63614" s="176"/>
    </row>
    <row r="63615" spans="25:25">
      <c r="Y63615" s="176"/>
    </row>
    <row r="63616" spans="25:25">
      <c r="Y63616" s="176"/>
    </row>
    <row r="63617" spans="25:25">
      <c r="Y63617" s="176"/>
    </row>
    <row r="63618" spans="25:25">
      <c r="Y63618" s="176"/>
    </row>
    <row r="63619" spans="25:25">
      <c r="Y63619" s="176"/>
    </row>
    <row r="63620" spans="25:25">
      <c r="Y63620" s="176"/>
    </row>
    <row r="63621" spans="25:25">
      <c r="Y63621" s="176"/>
    </row>
    <row r="63622" spans="25:25">
      <c r="Y63622" s="176"/>
    </row>
    <row r="63623" spans="25:25">
      <c r="Y63623" s="176"/>
    </row>
    <row r="63624" spans="25:25">
      <c r="Y63624" s="176"/>
    </row>
    <row r="63625" spans="25:25">
      <c r="Y63625" s="176"/>
    </row>
    <row r="63626" spans="25:25">
      <c r="Y63626" s="176"/>
    </row>
    <row r="63627" spans="25:25">
      <c r="Y63627" s="176"/>
    </row>
    <row r="63628" spans="25:25">
      <c r="Y63628" s="176"/>
    </row>
    <row r="63629" spans="25:25">
      <c r="Y63629" s="176"/>
    </row>
    <row r="63630" spans="25:25">
      <c r="Y63630" s="176"/>
    </row>
    <row r="63631" spans="25:25">
      <c r="Y63631" s="176"/>
    </row>
    <row r="63632" spans="25:25">
      <c r="Y63632" s="176"/>
    </row>
    <row r="63633" spans="25:25">
      <c r="Y63633" s="176"/>
    </row>
    <row r="63634" spans="25:25">
      <c r="Y63634" s="176"/>
    </row>
    <row r="63635" spans="25:25">
      <c r="Y63635" s="176"/>
    </row>
    <row r="63636" spans="25:25">
      <c r="Y63636" s="176"/>
    </row>
    <row r="63637" spans="25:25">
      <c r="Y63637" s="176"/>
    </row>
    <row r="63638" spans="25:25">
      <c r="Y63638" s="176"/>
    </row>
    <row r="63639" spans="25:25">
      <c r="Y63639" s="176"/>
    </row>
    <row r="63640" spans="25:25">
      <c r="Y63640" s="176"/>
    </row>
    <row r="63641" spans="25:25">
      <c r="Y63641" s="176"/>
    </row>
    <row r="63642" spans="25:25">
      <c r="Y63642" s="176"/>
    </row>
    <row r="63643" spans="25:25">
      <c r="Y63643" s="176"/>
    </row>
    <row r="63644" spans="25:25">
      <c r="Y63644" s="176"/>
    </row>
    <row r="63645" spans="25:25">
      <c r="Y63645" s="176"/>
    </row>
    <row r="63646" spans="25:25">
      <c r="Y63646" s="176"/>
    </row>
    <row r="63647" spans="25:25">
      <c r="Y63647" s="176"/>
    </row>
    <row r="63648" spans="25:25">
      <c r="Y63648" s="176"/>
    </row>
    <row r="63649" spans="25:25">
      <c r="Y63649" s="176"/>
    </row>
    <row r="63650" spans="25:25">
      <c r="Y63650" s="176"/>
    </row>
    <row r="63651" spans="25:25">
      <c r="Y63651" s="176"/>
    </row>
    <row r="63652" spans="25:25">
      <c r="Y63652" s="176"/>
    </row>
    <row r="63653" spans="25:25">
      <c r="Y63653" s="176"/>
    </row>
    <row r="63654" spans="25:25">
      <c r="Y63654" s="176"/>
    </row>
    <row r="63655" spans="25:25">
      <c r="Y63655" s="176"/>
    </row>
    <row r="63656" spans="25:25">
      <c r="Y63656" s="176"/>
    </row>
    <row r="63657" spans="25:25">
      <c r="Y63657" s="176"/>
    </row>
    <row r="63658" spans="25:25">
      <c r="Y63658" s="176"/>
    </row>
    <row r="63659" spans="25:25">
      <c r="Y63659" s="176"/>
    </row>
    <row r="63660" spans="25:25">
      <c r="Y63660" s="176"/>
    </row>
    <row r="63661" spans="25:25">
      <c r="Y63661" s="176"/>
    </row>
    <row r="63662" spans="25:25">
      <c r="Y63662" s="176"/>
    </row>
    <row r="63663" spans="25:25">
      <c r="Y63663" s="176"/>
    </row>
    <row r="63664" spans="25:25">
      <c r="Y63664" s="176"/>
    </row>
    <row r="63665" spans="25:25">
      <c r="Y63665" s="176"/>
    </row>
    <row r="63666" spans="25:25">
      <c r="Y63666" s="176"/>
    </row>
    <row r="63667" spans="25:25">
      <c r="Y63667" s="176"/>
    </row>
    <row r="63668" spans="25:25">
      <c r="Y63668" s="176"/>
    </row>
    <row r="63669" spans="25:25">
      <c r="Y63669" s="176"/>
    </row>
    <row r="63670" spans="25:25">
      <c r="Y63670" s="176"/>
    </row>
    <row r="63671" spans="25:25">
      <c r="Y63671" s="176"/>
    </row>
    <row r="63672" spans="25:25">
      <c r="Y63672" s="176"/>
    </row>
    <row r="63673" spans="25:25">
      <c r="Y63673" s="176"/>
    </row>
    <row r="63674" spans="25:25">
      <c r="Y63674" s="176"/>
    </row>
    <row r="63675" spans="25:25">
      <c r="Y63675" s="176"/>
    </row>
    <row r="63676" spans="25:25">
      <c r="Y63676" s="176"/>
    </row>
    <row r="63677" spans="25:25">
      <c r="Y63677" s="176"/>
    </row>
    <row r="63678" spans="25:25">
      <c r="Y63678" s="176"/>
    </row>
    <row r="63679" spans="25:25">
      <c r="Y63679" s="176"/>
    </row>
    <row r="63680" spans="25:25">
      <c r="Y63680" s="176"/>
    </row>
    <row r="63681" spans="25:25">
      <c r="Y63681" s="176"/>
    </row>
    <row r="63682" spans="25:25">
      <c r="Y63682" s="176"/>
    </row>
    <row r="63683" spans="25:25">
      <c r="Y63683" s="176"/>
    </row>
    <row r="63684" spans="25:25">
      <c r="Y63684" s="176"/>
    </row>
    <row r="63685" spans="25:25">
      <c r="Y63685" s="176"/>
    </row>
    <row r="63686" spans="25:25">
      <c r="Y63686" s="176"/>
    </row>
    <row r="63687" spans="25:25">
      <c r="Y63687" s="176"/>
    </row>
    <row r="63688" spans="25:25">
      <c r="Y63688" s="176"/>
    </row>
    <row r="63689" spans="25:25">
      <c r="Y63689" s="176"/>
    </row>
    <row r="63690" spans="25:25">
      <c r="Y63690" s="176"/>
    </row>
    <row r="63691" spans="25:25">
      <c r="Y63691" s="176"/>
    </row>
    <row r="63692" spans="25:25">
      <c r="Y63692" s="176"/>
    </row>
    <row r="63693" spans="25:25">
      <c r="Y63693" s="176"/>
    </row>
    <row r="63694" spans="25:25">
      <c r="Y63694" s="176"/>
    </row>
    <row r="63695" spans="25:25">
      <c r="Y63695" s="176"/>
    </row>
    <row r="63696" spans="25:25">
      <c r="Y63696" s="176"/>
    </row>
    <row r="63697" spans="25:25">
      <c r="Y63697" s="176"/>
    </row>
    <row r="63698" spans="25:25">
      <c r="Y63698" s="176"/>
    </row>
    <row r="63699" spans="25:25">
      <c r="Y63699" s="176"/>
    </row>
    <row r="63700" spans="25:25">
      <c r="Y63700" s="176"/>
    </row>
    <row r="63701" spans="25:25">
      <c r="Y63701" s="176"/>
    </row>
    <row r="63702" spans="25:25">
      <c r="Y63702" s="176"/>
    </row>
    <row r="63703" spans="25:25">
      <c r="Y63703" s="176"/>
    </row>
    <row r="63704" spans="25:25">
      <c r="Y63704" s="176"/>
    </row>
    <row r="63705" spans="25:25">
      <c r="Y63705" s="176"/>
    </row>
    <row r="63706" spans="25:25">
      <c r="Y63706" s="176"/>
    </row>
    <row r="63707" spans="25:25">
      <c r="Y63707" s="176"/>
    </row>
    <row r="63708" spans="25:25">
      <c r="Y63708" s="176"/>
    </row>
    <row r="63709" spans="25:25">
      <c r="Y63709" s="176"/>
    </row>
    <row r="63710" spans="25:25">
      <c r="Y63710" s="176"/>
    </row>
    <row r="63711" spans="25:25">
      <c r="Y63711" s="176"/>
    </row>
    <row r="63712" spans="25:25">
      <c r="Y63712" s="176"/>
    </row>
    <row r="63713" spans="25:25">
      <c r="Y63713" s="176"/>
    </row>
    <row r="63714" spans="25:25">
      <c r="Y63714" s="176"/>
    </row>
    <row r="63715" spans="25:25">
      <c r="Y63715" s="176"/>
    </row>
    <row r="63716" spans="25:25">
      <c r="Y63716" s="176"/>
    </row>
    <row r="63717" spans="25:25">
      <c r="Y63717" s="176"/>
    </row>
    <row r="63718" spans="25:25">
      <c r="Y63718" s="176"/>
    </row>
    <row r="63719" spans="25:25">
      <c r="Y63719" s="176"/>
    </row>
    <row r="63720" spans="25:25">
      <c r="Y63720" s="176"/>
    </row>
    <row r="63721" spans="25:25">
      <c r="Y63721" s="176"/>
    </row>
    <row r="63722" spans="25:25">
      <c r="Y63722" s="176"/>
    </row>
    <row r="63723" spans="25:25">
      <c r="Y63723" s="176"/>
    </row>
    <row r="63724" spans="25:25">
      <c r="Y63724" s="176"/>
    </row>
    <row r="63725" spans="25:25">
      <c r="Y63725" s="176"/>
    </row>
    <row r="63726" spans="25:25">
      <c r="Y63726" s="176"/>
    </row>
    <row r="63727" spans="25:25">
      <c r="Y63727" s="176"/>
    </row>
    <row r="63728" spans="25:25">
      <c r="Y63728" s="176"/>
    </row>
    <row r="63729" spans="25:25">
      <c r="Y63729" s="176"/>
    </row>
    <row r="63730" spans="25:25">
      <c r="Y63730" s="176"/>
    </row>
    <row r="63731" spans="25:25">
      <c r="Y63731" s="176"/>
    </row>
    <row r="63732" spans="25:25">
      <c r="Y63732" s="176"/>
    </row>
    <row r="63733" spans="25:25">
      <c r="Y63733" s="176"/>
    </row>
    <row r="63734" spans="25:25">
      <c r="Y63734" s="176"/>
    </row>
    <row r="63735" spans="25:25">
      <c r="Y63735" s="176"/>
    </row>
    <row r="63736" spans="25:25">
      <c r="Y63736" s="176"/>
    </row>
    <row r="63737" spans="25:25">
      <c r="Y63737" s="176"/>
    </row>
    <row r="63738" spans="25:25">
      <c r="Y63738" s="176"/>
    </row>
    <row r="63739" spans="25:25">
      <c r="Y63739" s="176"/>
    </row>
    <row r="63740" spans="25:25">
      <c r="Y63740" s="176"/>
    </row>
    <row r="63741" spans="25:25">
      <c r="Y63741" s="176"/>
    </row>
    <row r="63742" spans="25:25">
      <c r="Y63742" s="176"/>
    </row>
    <row r="63743" spans="25:25">
      <c r="Y63743" s="176"/>
    </row>
    <row r="63744" spans="25:25">
      <c r="Y63744" s="176"/>
    </row>
    <row r="63745" spans="25:25">
      <c r="Y63745" s="176"/>
    </row>
    <row r="63746" spans="25:25">
      <c r="Y63746" s="176"/>
    </row>
    <row r="63747" spans="25:25">
      <c r="Y63747" s="176"/>
    </row>
    <row r="63748" spans="25:25">
      <c r="Y63748" s="176"/>
    </row>
    <row r="63749" spans="25:25">
      <c r="Y63749" s="176"/>
    </row>
    <row r="63750" spans="25:25">
      <c r="Y63750" s="176"/>
    </row>
    <row r="63751" spans="25:25">
      <c r="Y63751" s="176"/>
    </row>
    <row r="63752" spans="25:25">
      <c r="Y63752" s="176"/>
    </row>
    <row r="63753" spans="25:25">
      <c r="Y63753" s="176"/>
    </row>
    <row r="63754" spans="25:25">
      <c r="Y63754" s="176"/>
    </row>
    <row r="63755" spans="25:25">
      <c r="Y63755" s="176"/>
    </row>
    <row r="63756" spans="25:25">
      <c r="Y63756" s="176"/>
    </row>
    <row r="63757" spans="25:25">
      <c r="Y63757" s="176"/>
    </row>
    <row r="63758" spans="25:25">
      <c r="Y63758" s="176"/>
    </row>
    <row r="63759" spans="25:25">
      <c r="Y63759" s="176"/>
    </row>
    <row r="63760" spans="25:25">
      <c r="Y63760" s="176"/>
    </row>
    <row r="63761" spans="25:25">
      <c r="Y63761" s="176"/>
    </row>
    <row r="63762" spans="25:25">
      <c r="Y63762" s="176"/>
    </row>
    <row r="63763" spans="25:25">
      <c r="Y63763" s="176"/>
    </row>
    <row r="63764" spans="25:25">
      <c r="Y63764" s="176"/>
    </row>
    <row r="63765" spans="25:25">
      <c r="Y63765" s="176"/>
    </row>
    <row r="63766" spans="25:25">
      <c r="Y63766" s="176"/>
    </row>
    <row r="63767" spans="25:25">
      <c r="Y63767" s="176"/>
    </row>
    <row r="63768" spans="25:25">
      <c r="Y63768" s="176"/>
    </row>
    <row r="63769" spans="25:25">
      <c r="Y63769" s="176"/>
    </row>
    <row r="63770" spans="25:25">
      <c r="Y63770" s="176"/>
    </row>
    <row r="63771" spans="25:25">
      <c r="Y63771" s="176"/>
    </row>
    <row r="63772" spans="25:25">
      <c r="Y63772" s="176"/>
    </row>
    <row r="63773" spans="25:25">
      <c r="Y63773" s="176"/>
    </row>
    <row r="63774" spans="25:25">
      <c r="Y63774" s="176"/>
    </row>
    <row r="63775" spans="25:25">
      <c r="Y63775" s="176"/>
    </row>
    <row r="63776" spans="25:25">
      <c r="Y63776" s="176"/>
    </row>
    <row r="63777" spans="25:25">
      <c r="Y63777" s="176"/>
    </row>
    <row r="63778" spans="25:25">
      <c r="Y63778" s="176"/>
    </row>
    <row r="63779" spans="25:25">
      <c r="Y63779" s="176"/>
    </row>
    <row r="63780" spans="25:25">
      <c r="Y63780" s="176"/>
    </row>
    <row r="63781" spans="25:25">
      <c r="Y63781" s="176"/>
    </row>
    <row r="63782" spans="25:25">
      <c r="Y63782" s="176"/>
    </row>
    <row r="63783" spans="25:25">
      <c r="Y63783" s="176"/>
    </row>
    <row r="63784" spans="25:25">
      <c r="Y63784" s="176"/>
    </row>
    <row r="63785" spans="25:25">
      <c r="Y63785" s="176"/>
    </row>
    <row r="63786" spans="25:25">
      <c r="Y63786" s="176"/>
    </row>
    <row r="63787" spans="25:25">
      <c r="Y63787" s="176"/>
    </row>
    <row r="63788" spans="25:25">
      <c r="Y63788" s="176"/>
    </row>
    <row r="63789" spans="25:25">
      <c r="Y63789" s="176"/>
    </row>
    <row r="63790" spans="25:25">
      <c r="Y63790" s="176"/>
    </row>
    <row r="63791" spans="25:25">
      <c r="Y63791" s="176"/>
    </row>
    <row r="63792" spans="25:25">
      <c r="Y63792" s="176"/>
    </row>
    <row r="63793" spans="25:25">
      <c r="Y63793" s="176"/>
    </row>
    <row r="63794" spans="25:25">
      <c r="Y63794" s="176"/>
    </row>
    <row r="63795" spans="25:25">
      <c r="Y63795" s="176"/>
    </row>
    <row r="63796" spans="25:25">
      <c r="Y63796" s="176"/>
    </row>
    <row r="63797" spans="25:25">
      <c r="Y63797" s="176"/>
    </row>
    <row r="63798" spans="25:25">
      <c r="Y63798" s="176"/>
    </row>
    <row r="63799" spans="25:25">
      <c r="Y63799" s="176"/>
    </row>
    <row r="63800" spans="25:25">
      <c r="Y63800" s="176"/>
    </row>
    <row r="63801" spans="25:25">
      <c r="Y63801" s="176"/>
    </row>
    <row r="63802" spans="25:25">
      <c r="Y63802" s="176"/>
    </row>
    <row r="63803" spans="25:25">
      <c r="Y63803" s="176"/>
    </row>
    <row r="63804" spans="25:25">
      <c r="Y63804" s="176"/>
    </row>
    <row r="63805" spans="25:25">
      <c r="Y63805" s="176"/>
    </row>
    <row r="63806" spans="25:25">
      <c r="Y63806" s="176"/>
    </row>
    <row r="63807" spans="25:25">
      <c r="Y63807" s="176"/>
    </row>
    <row r="63808" spans="25:25">
      <c r="Y63808" s="176"/>
    </row>
    <row r="63809" spans="25:25">
      <c r="Y63809" s="176"/>
    </row>
    <row r="63810" spans="25:25">
      <c r="Y63810" s="176"/>
    </row>
    <row r="63811" spans="25:25">
      <c r="Y63811" s="176"/>
    </row>
    <row r="63812" spans="25:25">
      <c r="Y63812" s="176"/>
    </row>
    <row r="63813" spans="25:25">
      <c r="Y63813" s="176"/>
    </row>
    <row r="63814" spans="25:25">
      <c r="Y63814" s="176"/>
    </row>
    <row r="63815" spans="25:25">
      <c r="Y63815" s="176"/>
    </row>
    <row r="63816" spans="25:25">
      <c r="Y63816" s="176"/>
    </row>
    <row r="63817" spans="25:25">
      <c r="Y63817" s="176"/>
    </row>
    <row r="63818" spans="25:25">
      <c r="Y63818" s="176"/>
    </row>
    <row r="63819" spans="25:25">
      <c r="Y63819" s="176"/>
    </row>
    <row r="63820" spans="25:25">
      <c r="Y63820" s="176"/>
    </row>
    <row r="63821" spans="25:25">
      <c r="Y63821" s="176"/>
    </row>
    <row r="63822" spans="25:25">
      <c r="Y63822" s="176"/>
    </row>
    <row r="63823" spans="25:25">
      <c r="Y63823" s="176"/>
    </row>
    <row r="63824" spans="25:25">
      <c r="Y63824" s="176"/>
    </row>
    <row r="63825" spans="25:25">
      <c r="Y63825" s="176"/>
    </row>
    <row r="63826" spans="25:25">
      <c r="Y63826" s="176"/>
    </row>
    <row r="63827" spans="25:25">
      <c r="Y63827" s="176"/>
    </row>
    <row r="63828" spans="25:25">
      <c r="Y63828" s="176"/>
    </row>
    <row r="63829" spans="25:25">
      <c r="Y63829" s="176"/>
    </row>
    <row r="63830" spans="25:25">
      <c r="Y63830" s="176"/>
    </row>
    <row r="63831" spans="25:25">
      <c r="Y63831" s="176"/>
    </row>
    <row r="63832" spans="25:25">
      <c r="Y63832" s="176"/>
    </row>
    <row r="63833" spans="25:25">
      <c r="Y63833" s="176"/>
    </row>
    <row r="63834" spans="25:25">
      <c r="Y63834" s="176"/>
    </row>
    <row r="63835" spans="25:25">
      <c r="Y63835" s="176"/>
    </row>
    <row r="63836" spans="25:25">
      <c r="Y63836" s="176"/>
    </row>
    <row r="63837" spans="25:25">
      <c r="Y63837" s="176"/>
    </row>
    <row r="63838" spans="25:25">
      <c r="Y63838" s="176"/>
    </row>
    <row r="63839" spans="25:25">
      <c r="Y63839" s="176"/>
    </row>
    <row r="63840" spans="25:25">
      <c r="Y63840" s="176"/>
    </row>
    <row r="63841" spans="25:25">
      <c r="Y63841" s="176"/>
    </row>
    <row r="63842" spans="25:25">
      <c r="Y63842" s="176"/>
    </row>
    <row r="63843" spans="25:25">
      <c r="Y63843" s="176"/>
    </row>
    <row r="63844" spans="25:25">
      <c r="Y63844" s="176"/>
    </row>
    <row r="63845" spans="25:25">
      <c r="Y63845" s="176"/>
    </row>
    <row r="63846" spans="25:25">
      <c r="Y63846" s="176"/>
    </row>
    <row r="63847" spans="25:25">
      <c r="Y63847" s="176"/>
    </row>
    <row r="63848" spans="25:25">
      <c r="Y63848" s="176"/>
    </row>
    <row r="63849" spans="25:25">
      <c r="Y63849" s="176"/>
    </row>
    <row r="63850" spans="25:25">
      <c r="Y63850" s="176"/>
    </row>
    <row r="63851" spans="25:25">
      <c r="Y63851" s="176"/>
    </row>
    <row r="63852" spans="25:25">
      <c r="Y63852" s="176"/>
    </row>
    <row r="63853" spans="25:25">
      <c r="Y63853" s="176"/>
    </row>
    <row r="63854" spans="25:25">
      <c r="Y63854" s="176"/>
    </row>
    <row r="63855" spans="25:25">
      <c r="Y63855" s="176"/>
    </row>
    <row r="63856" spans="25:25">
      <c r="Y63856" s="176"/>
    </row>
    <row r="63857" spans="25:25">
      <c r="Y63857" s="176"/>
    </row>
    <row r="63858" spans="25:25">
      <c r="Y63858" s="176"/>
    </row>
    <row r="63859" spans="25:25">
      <c r="Y63859" s="176"/>
    </row>
    <row r="63860" spans="25:25">
      <c r="Y63860" s="176"/>
    </row>
    <row r="63861" spans="25:25">
      <c r="Y63861" s="176"/>
    </row>
    <row r="63862" spans="25:25">
      <c r="Y63862" s="176"/>
    </row>
    <row r="63863" spans="25:25">
      <c r="Y63863" s="176"/>
    </row>
    <row r="63864" spans="25:25">
      <c r="Y63864" s="176"/>
    </row>
    <row r="63865" spans="25:25">
      <c r="Y63865" s="176"/>
    </row>
    <row r="63866" spans="25:25">
      <c r="Y63866" s="176"/>
    </row>
    <row r="63867" spans="25:25">
      <c r="Y63867" s="176"/>
    </row>
    <row r="63868" spans="25:25">
      <c r="Y63868" s="176"/>
    </row>
    <row r="63869" spans="25:25">
      <c r="Y63869" s="176"/>
    </row>
    <row r="63870" spans="25:25">
      <c r="Y63870" s="176"/>
    </row>
    <row r="63871" spans="25:25">
      <c r="Y63871" s="176"/>
    </row>
    <row r="63872" spans="25:25">
      <c r="Y63872" s="176"/>
    </row>
    <row r="63873" spans="25:25">
      <c r="Y63873" s="176"/>
    </row>
    <row r="63874" spans="25:25">
      <c r="Y63874" s="176"/>
    </row>
    <row r="63875" spans="25:25">
      <c r="Y63875" s="176"/>
    </row>
    <row r="63876" spans="25:25">
      <c r="Y63876" s="176"/>
    </row>
    <row r="63877" spans="25:25">
      <c r="Y63877" s="176"/>
    </row>
    <row r="63878" spans="25:25">
      <c r="Y63878" s="176"/>
    </row>
    <row r="63879" spans="25:25">
      <c r="Y63879" s="176"/>
    </row>
    <row r="63880" spans="25:25">
      <c r="Y63880" s="176"/>
    </row>
    <row r="63881" spans="25:25">
      <c r="Y63881" s="176"/>
    </row>
    <row r="63882" spans="25:25">
      <c r="Y63882" s="176"/>
    </row>
    <row r="63883" spans="25:25">
      <c r="Y63883" s="176"/>
    </row>
    <row r="63884" spans="25:25">
      <c r="Y63884" s="176"/>
    </row>
    <row r="63885" spans="25:25">
      <c r="Y63885" s="176"/>
    </row>
    <row r="63886" spans="25:25">
      <c r="Y63886" s="176"/>
    </row>
    <row r="63887" spans="25:25">
      <c r="Y63887" s="176"/>
    </row>
    <row r="63888" spans="25:25">
      <c r="Y63888" s="176"/>
    </row>
    <row r="63889" spans="25:25">
      <c r="Y63889" s="176"/>
    </row>
    <row r="63890" spans="25:25">
      <c r="Y63890" s="176"/>
    </row>
    <row r="63891" spans="25:25">
      <c r="Y63891" s="176"/>
    </row>
    <row r="63892" spans="25:25">
      <c r="Y63892" s="176"/>
    </row>
    <row r="63893" spans="25:25">
      <c r="Y63893" s="176"/>
    </row>
    <row r="63894" spans="25:25">
      <c r="Y63894" s="176"/>
    </row>
    <row r="63895" spans="25:25">
      <c r="Y63895" s="176"/>
    </row>
    <row r="63896" spans="25:25">
      <c r="Y63896" s="176"/>
    </row>
    <row r="63897" spans="25:25">
      <c r="Y63897" s="176"/>
    </row>
    <row r="63898" spans="25:25">
      <c r="Y63898" s="176"/>
    </row>
    <row r="63899" spans="25:25">
      <c r="Y63899" s="176"/>
    </row>
    <row r="63900" spans="25:25">
      <c r="Y63900" s="176"/>
    </row>
    <row r="63901" spans="25:25">
      <c r="Y63901" s="176"/>
    </row>
    <row r="63902" spans="25:25">
      <c r="Y63902" s="176"/>
    </row>
    <row r="63903" spans="25:25">
      <c r="Y63903" s="176"/>
    </row>
    <row r="63904" spans="25:25">
      <c r="Y63904" s="176"/>
    </row>
    <row r="63905" spans="25:25">
      <c r="Y63905" s="176"/>
    </row>
    <row r="63906" spans="25:25">
      <c r="Y63906" s="176"/>
    </row>
    <row r="63907" spans="25:25">
      <c r="Y63907" s="176"/>
    </row>
    <row r="63908" spans="25:25">
      <c r="Y63908" s="176"/>
    </row>
    <row r="63909" spans="25:25">
      <c r="Y63909" s="176"/>
    </row>
    <row r="63910" spans="25:25">
      <c r="Y63910" s="176"/>
    </row>
    <row r="63911" spans="25:25">
      <c r="Y63911" s="176"/>
    </row>
    <row r="63912" spans="25:25">
      <c r="Y63912" s="176"/>
    </row>
    <row r="63913" spans="25:25">
      <c r="Y63913" s="176"/>
    </row>
    <row r="63914" spans="25:25">
      <c r="Y63914" s="176"/>
    </row>
    <row r="63915" spans="25:25">
      <c r="Y63915" s="176"/>
    </row>
    <row r="63916" spans="25:25">
      <c r="Y63916" s="176"/>
    </row>
    <row r="63917" spans="25:25">
      <c r="Y63917" s="176"/>
    </row>
    <row r="63918" spans="25:25">
      <c r="Y63918" s="176"/>
    </row>
    <row r="63919" spans="25:25">
      <c r="Y63919" s="176"/>
    </row>
    <row r="63920" spans="25:25">
      <c r="Y63920" s="176"/>
    </row>
    <row r="63921" spans="25:25">
      <c r="Y63921" s="176"/>
    </row>
    <row r="63922" spans="25:25">
      <c r="Y63922" s="176"/>
    </row>
    <row r="63923" spans="25:25">
      <c r="Y63923" s="176"/>
    </row>
    <row r="63924" spans="25:25">
      <c r="Y63924" s="176"/>
    </row>
    <row r="63925" spans="25:25">
      <c r="Y63925" s="176"/>
    </row>
    <row r="63926" spans="25:25">
      <c r="Y63926" s="176"/>
    </row>
    <row r="63927" spans="25:25">
      <c r="Y63927" s="176"/>
    </row>
    <row r="63928" spans="25:25">
      <c r="Y63928" s="176"/>
    </row>
    <row r="63929" spans="25:25">
      <c r="Y63929" s="176"/>
    </row>
    <row r="63930" spans="25:25">
      <c r="Y63930" s="176"/>
    </row>
    <row r="63931" spans="25:25">
      <c r="Y63931" s="176"/>
    </row>
    <row r="63932" spans="25:25">
      <c r="Y63932" s="176"/>
    </row>
    <row r="63933" spans="25:25">
      <c r="Y63933" s="176"/>
    </row>
    <row r="63934" spans="25:25">
      <c r="Y63934" s="176"/>
    </row>
    <row r="63935" spans="25:25">
      <c r="Y63935" s="176"/>
    </row>
    <row r="63936" spans="25:25">
      <c r="Y63936" s="176"/>
    </row>
    <row r="63937" spans="25:25">
      <c r="Y63937" s="176"/>
    </row>
    <row r="63938" spans="25:25">
      <c r="Y63938" s="176"/>
    </row>
    <row r="63939" spans="25:25">
      <c r="Y63939" s="176"/>
    </row>
    <row r="63940" spans="25:25">
      <c r="Y63940" s="176"/>
    </row>
    <row r="63941" spans="25:25">
      <c r="Y63941" s="176"/>
    </row>
    <row r="63942" spans="25:25">
      <c r="Y63942" s="176"/>
    </row>
    <row r="63943" spans="25:25">
      <c r="Y63943" s="176"/>
    </row>
    <row r="63944" spans="25:25">
      <c r="Y63944" s="176"/>
    </row>
    <row r="63945" spans="25:25">
      <c r="Y63945" s="176"/>
    </row>
    <row r="63946" spans="25:25">
      <c r="Y63946" s="176"/>
    </row>
    <row r="63947" spans="25:25">
      <c r="Y63947" s="176"/>
    </row>
    <row r="63948" spans="25:25">
      <c r="Y63948" s="176"/>
    </row>
    <row r="63949" spans="25:25">
      <c r="Y63949" s="176"/>
    </row>
    <row r="63950" spans="25:25">
      <c r="Y63950" s="176"/>
    </row>
    <row r="63951" spans="25:25">
      <c r="Y63951" s="176"/>
    </row>
    <row r="63952" spans="25:25">
      <c r="Y63952" s="176"/>
    </row>
    <row r="63953" spans="25:25">
      <c r="Y63953" s="176"/>
    </row>
    <row r="63954" spans="25:25">
      <c r="Y63954" s="176"/>
    </row>
    <row r="63955" spans="25:25">
      <c r="Y63955" s="176"/>
    </row>
    <row r="63956" spans="25:25">
      <c r="Y63956" s="176"/>
    </row>
    <row r="63957" spans="25:25">
      <c r="Y63957" s="176"/>
    </row>
    <row r="63958" spans="25:25">
      <c r="Y63958" s="176"/>
    </row>
    <row r="63959" spans="25:25">
      <c r="Y63959" s="176"/>
    </row>
    <row r="63960" spans="25:25">
      <c r="Y63960" s="176"/>
    </row>
    <row r="63961" spans="25:25">
      <c r="Y63961" s="176"/>
    </row>
    <row r="63962" spans="25:25">
      <c r="Y63962" s="176"/>
    </row>
    <row r="63963" spans="25:25">
      <c r="Y63963" s="176"/>
    </row>
    <row r="63964" spans="25:25">
      <c r="Y63964" s="176"/>
    </row>
    <row r="63965" spans="25:25">
      <c r="Y63965" s="176"/>
    </row>
    <row r="63966" spans="25:25">
      <c r="Y63966" s="176"/>
    </row>
    <row r="63967" spans="25:25">
      <c r="Y63967" s="176"/>
    </row>
    <row r="63968" spans="25:25">
      <c r="Y63968" s="176"/>
    </row>
    <row r="63969" spans="25:25">
      <c r="Y63969" s="176"/>
    </row>
    <row r="63970" spans="25:25">
      <c r="Y63970" s="176"/>
    </row>
    <row r="63971" spans="25:25">
      <c r="Y63971" s="176"/>
    </row>
    <row r="63972" spans="25:25">
      <c r="Y63972" s="176"/>
    </row>
    <row r="63973" spans="25:25">
      <c r="Y63973" s="176"/>
    </row>
    <row r="63974" spans="25:25">
      <c r="Y63974" s="176"/>
    </row>
    <row r="63975" spans="25:25">
      <c r="Y63975" s="176"/>
    </row>
    <row r="63976" spans="25:25">
      <c r="Y63976" s="176"/>
    </row>
    <row r="63977" spans="25:25">
      <c r="Y63977" s="176"/>
    </row>
    <row r="63978" spans="25:25">
      <c r="Y63978" s="176"/>
    </row>
    <row r="63979" spans="25:25">
      <c r="Y63979" s="176"/>
    </row>
    <row r="63980" spans="25:25">
      <c r="Y63980" s="176"/>
    </row>
    <row r="63981" spans="25:25">
      <c r="Y63981" s="176"/>
    </row>
    <row r="63982" spans="25:25">
      <c r="Y63982" s="176"/>
    </row>
    <row r="63983" spans="25:25">
      <c r="Y63983" s="176"/>
    </row>
    <row r="63984" spans="25:25">
      <c r="Y63984" s="176"/>
    </row>
    <row r="63985" spans="25:25">
      <c r="Y63985" s="176"/>
    </row>
    <row r="63986" spans="25:25">
      <c r="Y63986" s="176"/>
    </row>
    <row r="63987" spans="25:25">
      <c r="Y63987" s="176"/>
    </row>
    <row r="63988" spans="25:25">
      <c r="Y63988" s="176"/>
    </row>
    <row r="63989" spans="25:25">
      <c r="Y63989" s="176"/>
    </row>
    <row r="63990" spans="25:25">
      <c r="Y63990" s="176"/>
    </row>
    <row r="63991" spans="25:25">
      <c r="Y63991" s="176"/>
    </row>
    <row r="63992" spans="25:25">
      <c r="Y63992" s="176"/>
    </row>
    <row r="63993" spans="25:25">
      <c r="Y63993" s="176"/>
    </row>
    <row r="63994" spans="25:25">
      <c r="Y63994" s="176"/>
    </row>
    <row r="63995" spans="25:25">
      <c r="Y63995" s="176"/>
    </row>
    <row r="63996" spans="25:25">
      <c r="Y63996" s="176"/>
    </row>
    <row r="63997" spans="25:25">
      <c r="Y63997" s="176"/>
    </row>
    <row r="63998" spans="25:25">
      <c r="Y63998" s="176"/>
    </row>
    <row r="63999" spans="25:25">
      <c r="Y63999" s="176"/>
    </row>
    <row r="64000" spans="25:25">
      <c r="Y64000" s="176"/>
    </row>
    <row r="64001" spans="25:25">
      <c r="Y64001" s="176"/>
    </row>
    <row r="64002" spans="25:25">
      <c r="Y64002" s="176"/>
    </row>
    <row r="64003" spans="25:25">
      <c r="Y64003" s="176"/>
    </row>
    <row r="64004" spans="25:25">
      <c r="Y64004" s="176"/>
    </row>
    <row r="64005" spans="25:25">
      <c r="Y64005" s="176"/>
    </row>
    <row r="64006" spans="25:25">
      <c r="Y64006" s="176"/>
    </row>
    <row r="64007" spans="25:25">
      <c r="Y64007" s="176"/>
    </row>
    <row r="64008" spans="25:25">
      <c r="Y64008" s="176"/>
    </row>
    <row r="64009" spans="25:25">
      <c r="Y64009" s="176"/>
    </row>
    <row r="64010" spans="25:25">
      <c r="Y64010" s="176"/>
    </row>
    <row r="64011" spans="25:25">
      <c r="Y64011" s="176"/>
    </row>
    <row r="64012" spans="25:25">
      <c r="Y64012" s="176"/>
    </row>
    <row r="64013" spans="25:25">
      <c r="Y64013" s="176"/>
    </row>
    <row r="64014" spans="25:25">
      <c r="Y64014" s="176"/>
    </row>
    <row r="64015" spans="25:25">
      <c r="Y64015" s="176"/>
    </row>
    <row r="64016" spans="25:25">
      <c r="Y64016" s="176"/>
    </row>
    <row r="64017" spans="25:25">
      <c r="Y64017" s="176"/>
    </row>
    <row r="64018" spans="25:25">
      <c r="Y64018" s="176"/>
    </row>
    <row r="64019" spans="25:25">
      <c r="Y64019" s="176"/>
    </row>
    <row r="64020" spans="25:25">
      <c r="Y64020" s="176"/>
    </row>
    <row r="64021" spans="25:25">
      <c r="Y64021" s="176"/>
    </row>
    <row r="64022" spans="25:25">
      <c r="Y64022" s="176"/>
    </row>
    <row r="64023" spans="25:25">
      <c r="Y64023" s="176"/>
    </row>
    <row r="64024" spans="25:25">
      <c r="Y64024" s="176"/>
    </row>
    <row r="64025" spans="25:25">
      <c r="Y64025" s="176"/>
    </row>
    <row r="64026" spans="25:25">
      <c r="Y64026" s="176"/>
    </row>
    <row r="64027" spans="25:25">
      <c r="Y64027" s="176"/>
    </row>
    <row r="64028" spans="25:25">
      <c r="Y64028" s="176"/>
    </row>
    <row r="64029" spans="25:25">
      <c r="Y64029" s="176"/>
    </row>
    <row r="64030" spans="25:25">
      <c r="Y64030" s="176"/>
    </row>
    <row r="64031" spans="25:25">
      <c r="Y64031" s="176"/>
    </row>
    <row r="64032" spans="25:25">
      <c r="Y64032" s="176"/>
    </row>
    <row r="64033" spans="25:25">
      <c r="Y64033" s="176"/>
    </row>
    <row r="64034" spans="25:25">
      <c r="Y64034" s="176"/>
    </row>
    <row r="64035" spans="25:25">
      <c r="Y64035" s="176"/>
    </row>
    <row r="64036" spans="25:25">
      <c r="Y64036" s="176"/>
    </row>
    <row r="64037" spans="25:25">
      <c r="Y64037" s="176"/>
    </row>
    <row r="64038" spans="25:25">
      <c r="Y64038" s="176"/>
    </row>
    <row r="64039" spans="25:25">
      <c r="Y64039" s="176"/>
    </row>
    <row r="64040" spans="25:25">
      <c r="Y64040" s="176"/>
    </row>
    <row r="64041" spans="25:25">
      <c r="Y64041" s="176"/>
    </row>
    <row r="64042" spans="25:25">
      <c r="Y64042" s="176"/>
    </row>
    <row r="64043" spans="25:25">
      <c r="Y64043" s="176"/>
    </row>
    <row r="64044" spans="25:25">
      <c r="Y64044" s="176"/>
    </row>
    <row r="64045" spans="25:25">
      <c r="Y64045" s="176"/>
    </row>
    <row r="64046" spans="25:25">
      <c r="Y64046" s="176"/>
    </row>
    <row r="64047" spans="25:25">
      <c r="Y64047" s="176"/>
    </row>
    <row r="64048" spans="25:25">
      <c r="Y64048" s="176"/>
    </row>
    <row r="64049" spans="25:25">
      <c r="Y64049" s="176"/>
    </row>
    <row r="64050" spans="25:25">
      <c r="Y64050" s="176"/>
    </row>
    <row r="64051" spans="25:25">
      <c r="Y64051" s="176"/>
    </row>
    <row r="64052" spans="25:25">
      <c r="Y64052" s="176"/>
    </row>
    <row r="64053" spans="25:25">
      <c r="Y64053" s="176"/>
    </row>
    <row r="64054" spans="25:25">
      <c r="Y64054" s="176"/>
    </row>
    <row r="64055" spans="25:25">
      <c r="Y64055" s="176"/>
    </row>
    <row r="64056" spans="25:25">
      <c r="Y64056" s="176"/>
    </row>
    <row r="64057" spans="25:25">
      <c r="Y64057" s="176"/>
    </row>
    <row r="64058" spans="25:25">
      <c r="Y64058" s="176"/>
    </row>
    <row r="64059" spans="25:25">
      <c r="Y64059" s="176"/>
    </row>
    <row r="64060" spans="25:25">
      <c r="Y64060" s="176"/>
    </row>
    <row r="64061" spans="25:25">
      <c r="Y64061" s="176"/>
    </row>
    <row r="64062" spans="25:25">
      <c r="Y64062" s="176"/>
    </row>
    <row r="64063" spans="25:25">
      <c r="Y64063" s="176"/>
    </row>
    <row r="64064" spans="25:25">
      <c r="Y64064" s="176"/>
    </row>
    <row r="64065" spans="25:25">
      <c r="Y64065" s="176"/>
    </row>
    <row r="64066" spans="25:25">
      <c r="Y64066" s="176"/>
    </row>
    <row r="64067" spans="25:25">
      <c r="Y64067" s="176"/>
    </row>
    <row r="64068" spans="25:25">
      <c r="Y64068" s="176"/>
    </row>
    <row r="64069" spans="25:25">
      <c r="Y64069" s="176"/>
    </row>
    <row r="64070" spans="25:25">
      <c r="Y64070" s="176"/>
    </row>
    <row r="64071" spans="25:25">
      <c r="Y64071" s="176"/>
    </row>
    <row r="64072" spans="25:25">
      <c r="Y64072" s="176"/>
    </row>
    <row r="64073" spans="25:25">
      <c r="Y64073" s="176"/>
    </row>
    <row r="64074" spans="25:25">
      <c r="Y64074" s="176"/>
    </row>
    <row r="64075" spans="25:25">
      <c r="Y64075" s="176"/>
    </row>
    <row r="64076" spans="25:25">
      <c r="Y64076" s="176"/>
    </row>
    <row r="64077" spans="25:25">
      <c r="Y64077" s="176"/>
    </row>
    <row r="64078" spans="25:25">
      <c r="Y64078" s="176"/>
    </row>
    <row r="64079" spans="25:25">
      <c r="Y64079" s="176"/>
    </row>
    <row r="64080" spans="25:25">
      <c r="Y64080" s="176"/>
    </row>
    <row r="64081" spans="25:25">
      <c r="Y64081" s="176"/>
    </row>
    <row r="64082" spans="25:25">
      <c r="Y64082" s="176"/>
    </row>
    <row r="64083" spans="25:25">
      <c r="Y64083" s="176"/>
    </row>
    <row r="64084" spans="25:25">
      <c r="Y64084" s="176"/>
    </row>
    <row r="64085" spans="25:25">
      <c r="Y64085" s="176"/>
    </row>
    <row r="64086" spans="25:25">
      <c r="Y64086" s="176"/>
    </row>
    <row r="64087" spans="25:25">
      <c r="Y64087" s="176"/>
    </row>
    <row r="64088" spans="25:25">
      <c r="Y64088" s="176"/>
    </row>
    <row r="64089" spans="25:25">
      <c r="Y64089" s="176"/>
    </row>
    <row r="64090" spans="25:25">
      <c r="Y64090" s="176"/>
    </row>
    <row r="64091" spans="25:25">
      <c r="Y64091" s="176"/>
    </row>
    <row r="64092" spans="25:25">
      <c r="Y64092" s="176"/>
    </row>
    <row r="64093" spans="25:25">
      <c r="Y64093" s="176"/>
    </row>
    <row r="64094" spans="25:25">
      <c r="Y64094" s="176"/>
    </row>
    <row r="64095" spans="25:25">
      <c r="Y64095" s="176"/>
    </row>
    <row r="64096" spans="25:25">
      <c r="Y64096" s="176"/>
    </row>
    <row r="64097" spans="25:25">
      <c r="Y64097" s="176"/>
    </row>
    <row r="64098" spans="25:25">
      <c r="Y64098" s="176"/>
    </row>
    <row r="64099" spans="25:25">
      <c r="Y64099" s="176"/>
    </row>
    <row r="64100" spans="25:25">
      <c r="Y64100" s="176"/>
    </row>
    <row r="64101" spans="25:25">
      <c r="Y64101" s="176"/>
    </row>
    <row r="64102" spans="25:25">
      <c r="Y64102" s="176"/>
    </row>
    <row r="64103" spans="25:25">
      <c r="Y64103" s="176"/>
    </row>
    <row r="64104" spans="25:25">
      <c r="Y64104" s="176"/>
    </row>
    <row r="64105" spans="25:25">
      <c r="Y64105" s="176"/>
    </row>
    <row r="64106" spans="25:25">
      <c r="Y64106" s="176"/>
    </row>
    <row r="64107" spans="25:25">
      <c r="Y64107" s="176"/>
    </row>
    <row r="64108" spans="25:25">
      <c r="Y64108" s="176"/>
    </row>
    <row r="64109" spans="25:25">
      <c r="Y64109" s="176"/>
    </row>
    <row r="64110" spans="25:25">
      <c r="Y64110" s="176"/>
    </row>
    <row r="64111" spans="25:25">
      <c r="Y64111" s="176"/>
    </row>
    <row r="64112" spans="25:25">
      <c r="Y64112" s="176"/>
    </row>
    <row r="64113" spans="25:25">
      <c r="Y64113" s="176"/>
    </row>
    <row r="64114" spans="25:25">
      <c r="Y64114" s="176"/>
    </row>
    <row r="64115" spans="25:25">
      <c r="Y64115" s="176"/>
    </row>
    <row r="64116" spans="25:25">
      <c r="Y64116" s="176"/>
    </row>
    <row r="64117" spans="25:25">
      <c r="Y64117" s="176"/>
    </row>
    <row r="64118" spans="25:25">
      <c r="Y64118" s="176"/>
    </row>
    <row r="64119" spans="25:25">
      <c r="Y64119" s="176"/>
    </row>
    <row r="64120" spans="25:25">
      <c r="Y64120" s="176"/>
    </row>
    <row r="64121" spans="25:25">
      <c r="Y64121" s="176"/>
    </row>
    <row r="64122" spans="25:25">
      <c r="Y64122" s="176"/>
    </row>
    <row r="64123" spans="25:25">
      <c r="Y64123" s="176"/>
    </row>
    <row r="64124" spans="25:25">
      <c r="Y64124" s="176"/>
    </row>
    <row r="64125" spans="25:25">
      <c r="Y64125" s="176"/>
    </row>
    <row r="64126" spans="25:25">
      <c r="Y64126" s="176"/>
    </row>
    <row r="64127" spans="25:25">
      <c r="Y64127" s="176"/>
    </row>
    <row r="64128" spans="25:25">
      <c r="Y64128" s="176"/>
    </row>
    <row r="64129" spans="25:25">
      <c r="Y64129" s="176"/>
    </row>
    <row r="64130" spans="25:25">
      <c r="Y64130" s="176"/>
    </row>
    <row r="64131" spans="25:25">
      <c r="Y64131" s="176"/>
    </row>
    <row r="64132" spans="25:25">
      <c r="Y64132" s="176"/>
    </row>
    <row r="64133" spans="25:25">
      <c r="Y64133" s="176"/>
    </row>
    <row r="64134" spans="25:25">
      <c r="Y64134" s="176"/>
    </row>
    <row r="64135" spans="25:25">
      <c r="Y64135" s="176"/>
    </row>
    <row r="64136" spans="25:25">
      <c r="Y64136" s="176"/>
    </row>
    <row r="64137" spans="25:25">
      <c r="Y64137" s="176"/>
    </row>
    <row r="64138" spans="25:25">
      <c r="Y64138" s="176"/>
    </row>
    <row r="64139" spans="25:25">
      <c r="Y64139" s="176"/>
    </row>
    <row r="64140" spans="25:25">
      <c r="Y64140" s="176"/>
    </row>
    <row r="64141" spans="25:25">
      <c r="Y64141" s="176"/>
    </row>
    <row r="64142" spans="25:25">
      <c r="Y64142" s="176"/>
    </row>
    <row r="64143" spans="25:25">
      <c r="Y64143" s="176"/>
    </row>
    <row r="64144" spans="25:25">
      <c r="Y64144" s="176"/>
    </row>
    <row r="64145" spans="25:25">
      <c r="Y64145" s="176"/>
    </row>
    <row r="64146" spans="25:25">
      <c r="Y64146" s="176"/>
    </row>
    <row r="64147" spans="25:25">
      <c r="Y64147" s="176"/>
    </row>
    <row r="64148" spans="25:25">
      <c r="Y64148" s="176"/>
    </row>
    <row r="64149" spans="25:25">
      <c r="Y64149" s="176"/>
    </row>
    <row r="64150" spans="25:25">
      <c r="Y64150" s="176"/>
    </row>
    <row r="64151" spans="25:25">
      <c r="Y64151" s="176"/>
    </row>
    <row r="64152" spans="25:25">
      <c r="Y64152" s="176"/>
    </row>
    <row r="64153" spans="25:25">
      <c r="Y64153" s="176"/>
    </row>
    <row r="64154" spans="25:25">
      <c r="Y64154" s="176"/>
    </row>
    <row r="64155" spans="25:25">
      <c r="Y64155" s="176"/>
    </row>
    <row r="64156" spans="25:25">
      <c r="Y64156" s="176"/>
    </row>
    <row r="64157" spans="25:25">
      <c r="Y64157" s="176"/>
    </row>
    <row r="64158" spans="25:25">
      <c r="Y64158" s="176"/>
    </row>
    <row r="64159" spans="25:25">
      <c r="Y64159" s="176"/>
    </row>
    <row r="64160" spans="25:25">
      <c r="Y64160" s="176"/>
    </row>
    <row r="64161" spans="25:25">
      <c r="Y64161" s="176"/>
    </row>
    <row r="64162" spans="25:25">
      <c r="Y64162" s="176"/>
    </row>
    <row r="64163" spans="25:25">
      <c r="Y64163" s="176"/>
    </row>
    <row r="64164" spans="25:25">
      <c r="Y64164" s="176"/>
    </row>
    <row r="64165" spans="25:25">
      <c r="Y64165" s="176"/>
    </row>
    <row r="64166" spans="25:25">
      <c r="Y64166" s="176"/>
    </row>
    <row r="64167" spans="25:25">
      <c r="Y64167" s="176"/>
    </row>
    <row r="64168" spans="25:25">
      <c r="Y64168" s="176"/>
    </row>
    <row r="64169" spans="25:25">
      <c r="Y64169" s="176"/>
    </row>
    <row r="64170" spans="25:25">
      <c r="Y64170" s="176"/>
    </row>
    <row r="64171" spans="25:25">
      <c r="Y64171" s="176"/>
    </row>
    <row r="64172" spans="25:25">
      <c r="Y64172" s="176"/>
    </row>
    <row r="64173" spans="25:25">
      <c r="Y64173" s="176"/>
    </row>
    <row r="64174" spans="25:25">
      <c r="Y64174" s="176"/>
    </row>
    <row r="64175" spans="25:25">
      <c r="Y64175" s="176"/>
    </row>
    <row r="64176" spans="25:25">
      <c r="Y64176" s="176"/>
    </row>
    <row r="64177" spans="25:25">
      <c r="Y64177" s="176"/>
    </row>
    <row r="64178" spans="25:25">
      <c r="Y64178" s="176"/>
    </row>
    <row r="64179" spans="25:25">
      <c r="Y64179" s="176"/>
    </row>
    <row r="64180" spans="25:25">
      <c r="Y64180" s="176"/>
    </row>
    <row r="64181" spans="25:25">
      <c r="Y64181" s="176"/>
    </row>
    <row r="64182" spans="25:25">
      <c r="Y64182" s="176"/>
    </row>
    <row r="64183" spans="25:25">
      <c r="Y64183" s="176"/>
    </row>
    <row r="64184" spans="25:25">
      <c r="Y64184" s="176"/>
    </row>
    <row r="64185" spans="25:25">
      <c r="Y64185" s="176"/>
    </row>
    <row r="64186" spans="25:25">
      <c r="Y64186" s="176"/>
    </row>
    <row r="64187" spans="25:25">
      <c r="Y64187" s="176"/>
    </row>
    <row r="64188" spans="25:25">
      <c r="Y64188" s="176"/>
    </row>
    <row r="64189" spans="25:25">
      <c r="Y64189" s="176"/>
    </row>
    <row r="64190" spans="25:25">
      <c r="Y64190" s="176"/>
    </row>
    <row r="64191" spans="25:25">
      <c r="Y64191" s="176"/>
    </row>
    <row r="64192" spans="25:25">
      <c r="Y64192" s="176"/>
    </row>
    <row r="64193" spans="25:25">
      <c r="Y64193" s="176"/>
    </row>
    <row r="64194" spans="25:25">
      <c r="Y64194" s="176"/>
    </row>
    <row r="64195" spans="25:25">
      <c r="Y64195" s="176"/>
    </row>
    <row r="64196" spans="25:25">
      <c r="Y64196" s="176"/>
    </row>
    <row r="64197" spans="25:25">
      <c r="Y64197" s="176"/>
    </row>
    <row r="64198" spans="25:25">
      <c r="Y64198" s="176"/>
    </row>
    <row r="64199" spans="25:25">
      <c r="Y64199" s="176"/>
    </row>
    <row r="64200" spans="25:25">
      <c r="Y64200" s="176"/>
    </row>
    <row r="64201" spans="25:25">
      <c r="Y64201" s="176"/>
    </row>
    <row r="64202" spans="25:25">
      <c r="Y64202" s="176"/>
    </row>
    <row r="64203" spans="25:25">
      <c r="Y64203" s="176"/>
    </row>
    <row r="64204" spans="25:25">
      <c r="Y64204" s="176"/>
    </row>
    <row r="64205" spans="25:25">
      <c r="Y64205" s="176"/>
    </row>
    <row r="64206" spans="25:25">
      <c r="Y64206" s="176"/>
    </row>
    <row r="64207" spans="25:25">
      <c r="Y64207" s="176"/>
    </row>
    <row r="64208" spans="25:25">
      <c r="Y64208" s="176"/>
    </row>
    <row r="64209" spans="25:25">
      <c r="Y64209" s="176"/>
    </row>
    <row r="64210" spans="25:25">
      <c r="Y64210" s="176"/>
    </row>
    <row r="64211" spans="25:25">
      <c r="Y64211" s="176"/>
    </row>
    <row r="64212" spans="25:25">
      <c r="Y64212" s="176"/>
    </row>
    <row r="64213" spans="25:25">
      <c r="Y64213" s="176"/>
    </row>
    <row r="64214" spans="25:25">
      <c r="Y64214" s="176"/>
    </row>
    <row r="64215" spans="25:25">
      <c r="Y64215" s="176"/>
    </row>
    <row r="64216" spans="25:25">
      <c r="Y64216" s="176"/>
    </row>
    <row r="64217" spans="25:25">
      <c r="Y64217" s="176"/>
    </row>
    <row r="64218" spans="25:25">
      <c r="Y64218" s="176"/>
    </row>
    <row r="64219" spans="25:25">
      <c r="Y64219" s="176"/>
    </row>
    <row r="64220" spans="25:25">
      <c r="Y64220" s="176"/>
    </row>
    <row r="64221" spans="25:25">
      <c r="Y64221" s="176"/>
    </row>
    <row r="64222" spans="25:25">
      <c r="Y64222" s="176"/>
    </row>
    <row r="64223" spans="25:25">
      <c r="Y64223" s="176"/>
    </row>
    <row r="64224" spans="25:25">
      <c r="Y64224" s="176"/>
    </row>
    <row r="64225" spans="25:25">
      <c r="Y64225" s="176"/>
    </row>
    <row r="64226" spans="25:25">
      <c r="Y64226" s="176"/>
    </row>
    <row r="64227" spans="25:25">
      <c r="Y64227" s="176"/>
    </row>
    <row r="64228" spans="25:25">
      <c r="Y64228" s="176"/>
    </row>
    <row r="64229" spans="25:25">
      <c r="Y64229" s="176"/>
    </row>
    <row r="64230" spans="25:25">
      <c r="Y64230" s="176"/>
    </row>
    <row r="64231" spans="25:25">
      <c r="Y64231" s="176"/>
    </row>
    <row r="64232" spans="25:25">
      <c r="Y64232" s="176"/>
    </row>
    <row r="64233" spans="25:25">
      <c r="Y64233" s="176"/>
    </row>
    <row r="64234" spans="25:25">
      <c r="Y64234" s="176"/>
    </row>
    <row r="64235" spans="25:25">
      <c r="Y64235" s="176"/>
    </row>
    <row r="64236" spans="25:25">
      <c r="Y64236" s="176"/>
    </row>
    <row r="64237" spans="25:25">
      <c r="Y64237" s="176"/>
    </row>
    <row r="64238" spans="25:25">
      <c r="Y64238" s="176"/>
    </row>
    <row r="64239" spans="25:25">
      <c r="Y64239" s="176"/>
    </row>
    <row r="64240" spans="25:25">
      <c r="Y64240" s="176"/>
    </row>
    <row r="64241" spans="25:25">
      <c r="Y64241" s="176"/>
    </row>
    <row r="64242" spans="25:25">
      <c r="Y64242" s="176"/>
    </row>
    <row r="64243" spans="25:25">
      <c r="Y64243" s="176"/>
    </row>
    <row r="64244" spans="25:25">
      <c r="Y64244" s="176"/>
    </row>
    <row r="64245" spans="25:25">
      <c r="Y64245" s="176"/>
    </row>
    <row r="64246" spans="25:25">
      <c r="Y64246" s="176"/>
    </row>
    <row r="64247" spans="25:25">
      <c r="Y64247" s="176"/>
    </row>
    <row r="64248" spans="25:25">
      <c r="Y64248" s="176"/>
    </row>
    <row r="64249" spans="25:25">
      <c r="Y64249" s="176"/>
    </row>
    <row r="64250" spans="25:25">
      <c r="Y64250" s="176"/>
    </row>
    <row r="64251" spans="25:25">
      <c r="Y64251" s="176"/>
    </row>
    <row r="64252" spans="25:25">
      <c r="Y64252" s="176"/>
    </row>
    <row r="64253" spans="25:25">
      <c r="Y64253" s="176"/>
    </row>
    <row r="64254" spans="25:25">
      <c r="Y64254" s="176"/>
    </row>
    <row r="64255" spans="25:25">
      <c r="Y64255" s="176"/>
    </row>
    <row r="64256" spans="25:25">
      <c r="Y64256" s="176"/>
    </row>
    <row r="64257" spans="25:25">
      <c r="Y64257" s="176"/>
    </row>
    <row r="64258" spans="25:25">
      <c r="Y64258" s="176"/>
    </row>
    <row r="64259" spans="25:25">
      <c r="Y64259" s="176"/>
    </row>
    <row r="64260" spans="25:25">
      <c r="Y64260" s="176"/>
    </row>
    <row r="64261" spans="25:25">
      <c r="Y64261" s="176"/>
    </row>
    <row r="64262" spans="25:25">
      <c r="Y64262" s="176"/>
    </row>
    <row r="64263" spans="25:25">
      <c r="Y64263" s="176"/>
    </row>
    <row r="64264" spans="25:25">
      <c r="Y64264" s="176"/>
    </row>
    <row r="64265" spans="25:25">
      <c r="Y64265" s="176"/>
    </row>
    <row r="64266" spans="25:25">
      <c r="Y64266" s="176"/>
    </row>
    <row r="64267" spans="25:25">
      <c r="Y64267" s="176"/>
    </row>
    <row r="64268" spans="25:25">
      <c r="Y64268" s="176"/>
    </row>
    <row r="64269" spans="25:25">
      <c r="Y64269" s="176"/>
    </row>
    <row r="64270" spans="25:25">
      <c r="Y64270" s="176"/>
    </row>
    <row r="64271" spans="25:25">
      <c r="Y64271" s="176"/>
    </row>
    <row r="64272" spans="25:25">
      <c r="Y64272" s="176"/>
    </row>
    <row r="64273" spans="25:25">
      <c r="Y64273" s="176"/>
    </row>
    <row r="64274" spans="25:25">
      <c r="Y64274" s="176"/>
    </row>
    <row r="64275" spans="25:25">
      <c r="Y64275" s="176"/>
    </row>
    <row r="64276" spans="25:25">
      <c r="Y64276" s="176"/>
    </row>
    <row r="64277" spans="25:25">
      <c r="Y64277" s="176"/>
    </row>
    <row r="64278" spans="25:25">
      <c r="Y64278" s="176"/>
    </row>
    <row r="64279" spans="25:25">
      <c r="Y64279" s="176"/>
    </row>
    <row r="64280" spans="25:25">
      <c r="Y64280" s="176"/>
    </row>
    <row r="64281" spans="25:25">
      <c r="Y64281" s="176"/>
    </row>
    <row r="64282" spans="25:25">
      <c r="Y64282" s="176"/>
    </row>
    <row r="64283" spans="25:25">
      <c r="Y64283" s="176"/>
    </row>
    <row r="64284" spans="25:25">
      <c r="Y64284" s="176"/>
    </row>
    <row r="64285" spans="25:25">
      <c r="Y64285" s="176"/>
    </row>
    <row r="64286" spans="25:25">
      <c r="Y64286" s="176"/>
    </row>
    <row r="64287" spans="25:25">
      <c r="Y64287" s="176"/>
    </row>
    <row r="64288" spans="25:25">
      <c r="Y64288" s="176"/>
    </row>
    <row r="64289" spans="25:25">
      <c r="Y64289" s="176"/>
    </row>
    <row r="64290" spans="25:25">
      <c r="Y64290" s="176"/>
    </row>
    <row r="64291" spans="25:25">
      <c r="Y64291" s="176"/>
    </row>
    <row r="64292" spans="25:25">
      <c r="Y64292" s="176"/>
    </row>
    <row r="64293" spans="25:25">
      <c r="Y64293" s="176"/>
    </row>
    <row r="64294" spans="25:25">
      <c r="Y64294" s="176"/>
    </row>
    <row r="64295" spans="25:25">
      <c r="Y64295" s="176"/>
    </row>
    <row r="64296" spans="25:25">
      <c r="Y64296" s="176"/>
    </row>
    <row r="64297" spans="25:25">
      <c r="Y64297" s="176"/>
    </row>
    <row r="64298" spans="25:25">
      <c r="Y64298" s="176"/>
    </row>
    <row r="64299" spans="25:25">
      <c r="Y64299" s="176"/>
    </row>
    <row r="64300" spans="25:25">
      <c r="Y64300" s="176"/>
    </row>
    <row r="64301" spans="25:25">
      <c r="Y64301" s="176"/>
    </row>
    <row r="64302" spans="25:25">
      <c r="Y64302" s="176"/>
    </row>
    <row r="64303" spans="25:25">
      <c r="Y64303" s="176"/>
    </row>
    <row r="64304" spans="25:25">
      <c r="Y64304" s="176"/>
    </row>
    <row r="64305" spans="25:25">
      <c r="Y64305" s="176"/>
    </row>
    <row r="64306" spans="25:25">
      <c r="Y64306" s="176"/>
    </row>
    <row r="64307" spans="25:25">
      <c r="Y64307" s="176"/>
    </row>
    <row r="64308" spans="25:25">
      <c r="Y64308" s="176"/>
    </row>
    <row r="64309" spans="25:25">
      <c r="Y64309" s="176"/>
    </row>
    <row r="64310" spans="25:25">
      <c r="Y64310" s="176"/>
    </row>
    <row r="64311" spans="25:25">
      <c r="Y64311" s="176"/>
    </row>
    <row r="64312" spans="25:25">
      <c r="Y64312" s="176"/>
    </row>
    <row r="64313" spans="25:25">
      <c r="Y64313" s="176"/>
    </row>
    <row r="64314" spans="25:25">
      <c r="Y64314" s="176"/>
    </row>
    <row r="64315" spans="25:25">
      <c r="Y64315" s="176"/>
    </row>
    <row r="64316" spans="25:25">
      <c r="Y64316" s="176"/>
    </row>
    <row r="64317" spans="25:25">
      <c r="Y64317" s="176"/>
    </row>
    <row r="64318" spans="25:25">
      <c r="Y64318" s="176"/>
    </row>
    <row r="64319" spans="25:25">
      <c r="Y64319" s="176"/>
    </row>
    <row r="64320" spans="25:25">
      <c r="Y64320" s="176"/>
    </row>
    <row r="64321" spans="25:25">
      <c r="Y64321" s="176"/>
    </row>
    <row r="64322" spans="25:25">
      <c r="Y64322" s="176"/>
    </row>
    <row r="64323" spans="25:25">
      <c r="Y64323" s="176"/>
    </row>
    <row r="64324" spans="25:25">
      <c r="Y64324" s="176"/>
    </row>
    <row r="64325" spans="25:25">
      <c r="Y64325" s="176"/>
    </row>
    <row r="64326" spans="25:25">
      <c r="Y64326" s="176"/>
    </row>
    <row r="64327" spans="25:25">
      <c r="Y64327" s="176"/>
    </row>
    <row r="64328" spans="25:25">
      <c r="Y64328" s="176"/>
    </row>
    <row r="64329" spans="25:25">
      <c r="Y64329" s="176"/>
    </row>
    <row r="64330" spans="25:25">
      <c r="Y64330" s="176"/>
    </row>
    <row r="64331" spans="25:25">
      <c r="Y64331" s="176"/>
    </row>
    <row r="64332" spans="25:25">
      <c r="Y64332" s="176"/>
    </row>
    <row r="64333" spans="25:25">
      <c r="Y64333" s="176"/>
    </row>
    <row r="64334" spans="25:25">
      <c r="Y64334" s="176"/>
    </row>
    <row r="64335" spans="25:25">
      <c r="Y64335" s="176"/>
    </row>
    <row r="64336" spans="25:25">
      <c r="Y64336" s="176"/>
    </row>
    <row r="64337" spans="25:25">
      <c r="Y64337" s="176"/>
    </row>
    <row r="64338" spans="25:25">
      <c r="Y64338" s="176"/>
    </row>
    <row r="64339" spans="25:25">
      <c r="Y64339" s="176"/>
    </row>
    <row r="64340" spans="25:25">
      <c r="Y64340" s="176"/>
    </row>
    <row r="64341" spans="25:25">
      <c r="Y64341" s="176"/>
    </row>
    <row r="64342" spans="25:25">
      <c r="Y64342" s="176"/>
    </row>
    <row r="64343" spans="25:25">
      <c r="Y64343" s="176"/>
    </row>
    <row r="64344" spans="25:25">
      <c r="Y64344" s="176"/>
    </row>
    <row r="64345" spans="25:25">
      <c r="Y64345" s="176"/>
    </row>
    <row r="64346" spans="25:25">
      <c r="Y64346" s="176"/>
    </row>
    <row r="64347" spans="25:25">
      <c r="Y64347" s="176"/>
    </row>
    <row r="64348" spans="25:25">
      <c r="Y64348" s="176"/>
    </row>
    <row r="64349" spans="25:25">
      <c r="Y64349" s="176"/>
    </row>
    <row r="64350" spans="25:25">
      <c r="Y64350" s="176"/>
    </row>
    <row r="64351" spans="25:25">
      <c r="Y64351" s="176"/>
    </row>
    <row r="64352" spans="25:25">
      <c r="Y64352" s="176"/>
    </row>
    <row r="64353" spans="25:25">
      <c r="Y64353" s="176"/>
    </row>
    <row r="64354" spans="25:25">
      <c r="Y64354" s="176"/>
    </row>
    <row r="64355" spans="25:25">
      <c r="Y64355" s="176"/>
    </row>
    <row r="64356" spans="25:25">
      <c r="Y64356" s="176"/>
    </row>
    <row r="64357" spans="25:25">
      <c r="Y64357" s="176"/>
    </row>
    <row r="64358" spans="25:25">
      <c r="Y64358" s="176"/>
    </row>
    <row r="64359" spans="25:25">
      <c r="Y64359" s="176"/>
    </row>
    <row r="64360" spans="25:25">
      <c r="Y64360" s="176"/>
    </row>
    <row r="64361" spans="25:25">
      <c r="Y64361" s="176"/>
    </row>
    <row r="64362" spans="25:25">
      <c r="Y64362" s="176"/>
    </row>
    <row r="64363" spans="25:25">
      <c r="Y64363" s="176"/>
    </row>
    <row r="64364" spans="25:25">
      <c r="Y64364" s="176"/>
    </row>
    <row r="64365" spans="25:25">
      <c r="Y64365" s="176"/>
    </row>
    <row r="64366" spans="25:25">
      <c r="Y64366" s="176"/>
    </row>
    <row r="64367" spans="25:25">
      <c r="Y64367" s="176"/>
    </row>
    <row r="64368" spans="25:25">
      <c r="Y64368" s="176"/>
    </row>
    <row r="64369" spans="25:25">
      <c r="Y64369" s="176"/>
    </row>
    <row r="64370" spans="25:25">
      <c r="Y64370" s="176"/>
    </row>
    <row r="64371" spans="25:25">
      <c r="Y64371" s="176"/>
    </row>
    <row r="64372" spans="25:25">
      <c r="Y64372" s="176"/>
    </row>
    <row r="64373" spans="25:25">
      <c r="Y64373" s="176"/>
    </row>
    <row r="64374" spans="25:25">
      <c r="Y64374" s="176"/>
    </row>
    <row r="64375" spans="25:25">
      <c r="Y64375" s="176"/>
    </row>
    <row r="64376" spans="25:25">
      <c r="Y64376" s="176"/>
    </row>
    <row r="64377" spans="25:25">
      <c r="Y64377" s="176"/>
    </row>
    <row r="64378" spans="25:25">
      <c r="Y64378" s="176"/>
    </row>
    <row r="64379" spans="25:25">
      <c r="Y64379" s="176"/>
    </row>
    <row r="64380" spans="25:25">
      <c r="Y64380" s="176"/>
    </row>
    <row r="64381" spans="25:25">
      <c r="Y64381" s="176"/>
    </row>
    <row r="64382" spans="25:25">
      <c r="Y64382" s="176"/>
    </row>
    <row r="64383" spans="25:25">
      <c r="Y64383" s="176"/>
    </row>
    <row r="64384" spans="25:25">
      <c r="Y64384" s="176"/>
    </row>
    <row r="64385" spans="25:25">
      <c r="Y64385" s="176"/>
    </row>
    <row r="64386" spans="25:25">
      <c r="Y64386" s="176"/>
    </row>
    <row r="64387" spans="25:25">
      <c r="Y64387" s="176"/>
    </row>
    <row r="64388" spans="25:25">
      <c r="Y64388" s="176"/>
    </row>
    <row r="64389" spans="25:25">
      <c r="Y64389" s="176"/>
    </row>
    <row r="64390" spans="25:25">
      <c r="Y64390" s="176"/>
    </row>
    <row r="64391" spans="25:25">
      <c r="Y64391" s="176"/>
    </row>
    <row r="64392" spans="25:25">
      <c r="Y64392" s="176"/>
    </row>
    <row r="64393" spans="25:25">
      <c r="Y64393" s="176"/>
    </row>
    <row r="64394" spans="25:25">
      <c r="Y64394" s="176"/>
    </row>
    <row r="64395" spans="25:25">
      <c r="Y64395" s="176"/>
    </row>
    <row r="64396" spans="25:25">
      <c r="Y64396" s="176"/>
    </row>
    <row r="64397" spans="25:25">
      <c r="Y64397" s="176"/>
    </row>
    <row r="64398" spans="25:25">
      <c r="Y64398" s="176"/>
    </row>
    <row r="64399" spans="25:25">
      <c r="Y64399" s="176"/>
    </row>
    <row r="64400" spans="25:25">
      <c r="Y64400" s="176"/>
    </row>
    <row r="64401" spans="25:25">
      <c r="Y64401" s="176"/>
    </row>
    <row r="64402" spans="25:25">
      <c r="Y64402" s="176"/>
    </row>
    <row r="64403" spans="25:25">
      <c r="Y64403" s="176"/>
    </row>
    <row r="64404" spans="25:25">
      <c r="Y64404" s="176"/>
    </row>
    <row r="64405" spans="25:25">
      <c r="Y64405" s="176"/>
    </row>
    <row r="64406" spans="25:25">
      <c r="Y64406" s="176"/>
    </row>
    <row r="64407" spans="25:25">
      <c r="Y64407" s="176"/>
    </row>
    <row r="64408" spans="25:25">
      <c r="Y64408" s="176"/>
    </row>
    <row r="64409" spans="25:25">
      <c r="Y64409" s="176"/>
    </row>
    <row r="64410" spans="25:25">
      <c r="Y64410" s="176"/>
    </row>
    <row r="64411" spans="25:25">
      <c r="Y64411" s="176"/>
    </row>
    <row r="64412" spans="25:25">
      <c r="Y64412" s="176"/>
    </row>
    <row r="64413" spans="25:25">
      <c r="Y64413" s="176"/>
    </row>
    <row r="64414" spans="25:25">
      <c r="Y64414" s="176"/>
    </row>
    <row r="64415" spans="25:25">
      <c r="Y64415" s="176"/>
    </row>
    <row r="64416" spans="25:25">
      <c r="Y64416" s="176"/>
    </row>
    <row r="64417" spans="25:25">
      <c r="Y64417" s="176"/>
    </row>
    <row r="64418" spans="25:25">
      <c r="Y64418" s="176"/>
    </row>
    <row r="64419" spans="25:25">
      <c r="Y64419" s="176"/>
    </row>
    <row r="64420" spans="25:25">
      <c r="Y64420" s="176"/>
    </row>
    <row r="64421" spans="25:25">
      <c r="Y64421" s="176"/>
    </row>
    <row r="64422" spans="25:25">
      <c r="Y64422" s="176"/>
    </row>
    <row r="64423" spans="25:25">
      <c r="Y64423" s="176"/>
    </row>
    <row r="64424" spans="25:25">
      <c r="Y64424" s="176"/>
    </row>
    <row r="64425" spans="25:25">
      <c r="Y64425" s="176"/>
    </row>
    <row r="64426" spans="25:25">
      <c r="Y64426" s="176"/>
    </row>
    <row r="64427" spans="25:25">
      <c r="Y64427" s="176"/>
    </row>
    <row r="64428" spans="25:25">
      <c r="Y64428" s="176"/>
    </row>
    <row r="64429" spans="25:25">
      <c r="Y64429" s="176"/>
    </row>
    <row r="64430" spans="25:25">
      <c r="Y64430" s="176"/>
    </row>
    <row r="64431" spans="25:25">
      <c r="Y64431" s="176"/>
    </row>
    <row r="64432" spans="25:25">
      <c r="Y64432" s="176"/>
    </row>
    <row r="64433" spans="25:25">
      <c r="Y64433" s="176"/>
    </row>
    <row r="64434" spans="25:25">
      <c r="Y64434" s="176"/>
    </row>
    <row r="64435" spans="25:25">
      <c r="Y64435" s="176"/>
    </row>
    <row r="64436" spans="25:25">
      <c r="Y64436" s="176"/>
    </row>
    <row r="64437" spans="25:25">
      <c r="Y64437" s="176"/>
    </row>
    <row r="64438" spans="25:25">
      <c r="Y64438" s="176"/>
    </row>
    <row r="64439" spans="25:25">
      <c r="Y64439" s="176"/>
    </row>
    <row r="64440" spans="25:25">
      <c r="Y64440" s="176"/>
    </row>
    <row r="64441" spans="25:25">
      <c r="Y64441" s="176"/>
    </row>
    <row r="64442" spans="25:25">
      <c r="Y64442" s="176"/>
    </row>
    <row r="64443" spans="25:25">
      <c r="Y64443" s="176"/>
    </row>
    <row r="64444" spans="25:25">
      <c r="Y64444" s="176"/>
    </row>
    <row r="64445" spans="25:25">
      <c r="Y64445" s="176"/>
    </row>
    <row r="64446" spans="25:25">
      <c r="Y64446" s="176"/>
    </row>
    <row r="64447" spans="25:25">
      <c r="Y64447" s="176"/>
    </row>
    <row r="64448" spans="25:25">
      <c r="Y64448" s="176"/>
    </row>
    <row r="64449" spans="25:25">
      <c r="Y64449" s="176"/>
    </row>
    <row r="64450" spans="25:25">
      <c r="Y64450" s="176"/>
    </row>
    <row r="64451" spans="25:25">
      <c r="Y64451" s="176"/>
    </row>
    <row r="64452" spans="25:25">
      <c r="Y64452" s="176"/>
    </row>
    <row r="64453" spans="25:25">
      <c r="Y64453" s="176"/>
    </row>
    <row r="64454" spans="25:25">
      <c r="Y64454" s="176"/>
    </row>
    <row r="64455" spans="25:25">
      <c r="Y64455" s="176"/>
    </row>
    <row r="64456" spans="25:25">
      <c r="Y64456" s="176"/>
    </row>
    <row r="64457" spans="25:25">
      <c r="Y64457" s="176"/>
    </row>
    <row r="64458" spans="25:25">
      <c r="Y64458" s="176"/>
    </row>
    <row r="64459" spans="25:25">
      <c r="Y64459" s="176"/>
    </row>
    <row r="64460" spans="25:25">
      <c r="Y64460" s="176"/>
    </row>
    <row r="64461" spans="25:25">
      <c r="Y64461" s="176"/>
    </row>
    <row r="64462" spans="25:25">
      <c r="Y64462" s="176"/>
    </row>
    <row r="64463" spans="25:25">
      <c r="Y64463" s="176"/>
    </row>
    <row r="64464" spans="25:25">
      <c r="Y64464" s="176"/>
    </row>
    <row r="64465" spans="25:25">
      <c r="Y64465" s="176"/>
    </row>
    <row r="64466" spans="25:25">
      <c r="Y64466" s="176"/>
    </row>
    <row r="64467" spans="25:25">
      <c r="Y64467" s="176"/>
    </row>
    <row r="64468" spans="25:25">
      <c r="Y64468" s="176"/>
    </row>
    <row r="64469" spans="25:25">
      <c r="Y64469" s="176"/>
    </row>
    <row r="64470" spans="25:25">
      <c r="Y64470" s="176"/>
    </row>
    <row r="64471" spans="25:25">
      <c r="Y64471" s="176"/>
    </row>
    <row r="64472" spans="25:25">
      <c r="Y64472" s="176"/>
    </row>
    <row r="64473" spans="25:25">
      <c r="Y64473" s="176"/>
    </row>
    <row r="64474" spans="25:25">
      <c r="Y64474" s="176"/>
    </row>
    <row r="64475" spans="25:25">
      <c r="Y64475" s="176"/>
    </row>
    <row r="64476" spans="25:25">
      <c r="Y64476" s="176"/>
    </row>
    <row r="64477" spans="25:25">
      <c r="Y64477" s="176"/>
    </row>
    <row r="64478" spans="25:25">
      <c r="Y64478" s="176"/>
    </row>
    <row r="64479" spans="25:25">
      <c r="Y64479" s="176"/>
    </row>
    <row r="64480" spans="25:25">
      <c r="Y64480" s="176"/>
    </row>
    <row r="64481" spans="25:25">
      <c r="Y64481" s="176"/>
    </row>
    <row r="64482" spans="25:25">
      <c r="Y64482" s="176"/>
    </row>
    <row r="64483" spans="25:25">
      <c r="Y64483" s="176"/>
    </row>
    <row r="64484" spans="25:25">
      <c r="Y64484" s="176"/>
    </row>
    <row r="64485" spans="25:25">
      <c r="Y64485" s="176"/>
    </row>
    <row r="64486" spans="25:25">
      <c r="Y64486" s="176"/>
    </row>
    <row r="64487" spans="25:25">
      <c r="Y64487" s="176"/>
    </row>
    <row r="64488" spans="25:25">
      <c r="Y64488" s="176"/>
    </row>
    <row r="64489" spans="25:25">
      <c r="Y64489" s="176"/>
    </row>
    <row r="64490" spans="25:25">
      <c r="Y64490" s="176"/>
    </row>
    <row r="64491" spans="25:25">
      <c r="Y64491" s="176"/>
    </row>
    <row r="64492" spans="25:25">
      <c r="Y64492" s="176"/>
    </row>
    <row r="64493" spans="25:25">
      <c r="Y64493" s="176"/>
    </row>
    <row r="64494" spans="25:25">
      <c r="Y64494" s="176"/>
    </row>
    <row r="64495" spans="25:25">
      <c r="Y64495" s="176"/>
    </row>
    <row r="64496" spans="25:25">
      <c r="Y64496" s="176"/>
    </row>
    <row r="64497" spans="25:25">
      <c r="Y64497" s="176"/>
    </row>
    <row r="64498" spans="25:25">
      <c r="Y64498" s="176"/>
    </row>
    <row r="64499" spans="25:25">
      <c r="Y64499" s="176"/>
    </row>
    <row r="64500" spans="25:25">
      <c r="Y64500" s="176"/>
    </row>
    <row r="64501" spans="25:25">
      <c r="Y64501" s="176"/>
    </row>
    <row r="64502" spans="25:25">
      <c r="Y64502" s="176"/>
    </row>
    <row r="64503" spans="25:25">
      <c r="Y64503" s="176"/>
    </row>
    <row r="64504" spans="25:25">
      <c r="Y64504" s="176"/>
    </row>
    <row r="64505" spans="25:25">
      <c r="Y64505" s="176"/>
    </row>
    <row r="64506" spans="25:25">
      <c r="Y64506" s="176"/>
    </row>
    <row r="64507" spans="25:25">
      <c r="Y64507" s="176"/>
    </row>
    <row r="64508" spans="25:25">
      <c r="Y64508" s="176"/>
    </row>
    <row r="64509" spans="25:25">
      <c r="Y64509" s="176"/>
    </row>
    <row r="64510" spans="25:25">
      <c r="Y64510" s="176"/>
    </row>
    <row r="64511" spans="25:25">
      <c r="Y64511" s="176"/>
    </row>
    <row r="64512" spans="25:25">
      <c r="Y64512" s="176"/>
    </row>
    <row r="64513" spans="25:25">
      <c r="Y64513" s="176"/>
    </row>
    <row r="64514" spans="25:25">
      <c r="Y64514" s="176"/>
    </row>
    <row r="64515" spans="25:25">
      <c r="Y64515" s="176"/>
    </row>
    <row r="64516" spans="25:25">
      <c r="Y64516" s="176"/>
    </row>
    <row r="64517" spans="25:25">
      <c r="Y64517" s="176"/>
    </row>
    <row r="64518" spans="25:25">
      <c r="Y64518" s="176"/>
    </row>
    <row r="64519" spans="25:25">
      <c r="Y64519" s="176"/>
    </row>
    <row r="64520" spans="25:25">
      <c r="Y64520" s="176"/>
    </row>
    <row r="64521" spans="25:25">
      <c r="Y64521" s="176"/>
    </row>
    <row r="64522" spans="25:25">
      <c r="Y64522" s="176"/>
    </row>
    <row r="64523" spans="25:25">
      <c r="Y64523" s="176"/>
    </row>
    <row r="64524" spans="25:25">
      <c r="Y64524" s="176"/>
    </row>
    <row r="64525" spans="25:25">
      <c r="Y64525" s="176"/>
    </row>
    <row r="64526" spans="25:25">
      <c r="Y64526" s="176"/>
    </row>
    <row r="64527" spans="25:25">
      <c r="Y64527" s="176"/>
    </row>
    <row r="64528" spans="25:25">
      <c r="Y64528" s="176"/>
    </row>
    <row r="64529" spans="25:25">
      <c r="Y64529" s="176"/>
    </row>
    <row r="64530" spans="25:25">
      <c r="Y64530" s="176"/>
    </row>
    <row r="64531" spans="25:25">
      <c r="Y64531" s="176"/>
    </row>
    <row r="64532" spans="25:25">
      <c r="Y64532" s="176"/>
    </row>
    <row r="64533" spans="25:25">
      <c r="Y64533" s="176"/>
    </row>
    <row r="64534" spans="25:25">
      <c r="Y64534" s="176"/>
    </row>
    <row r="64535" spans="25:25">
      <c r="Y64535" s="176"/>
    </row>
    <row r="64536" spans="25:25">
      <c r="Y64536" s="176"/>
    </row>
    <row r="64537" spans="25:25">
      <c r="Y64537" s="176"/>
    </row>
    <row r="64538" spans="25:25">
      <c r="Y64538" s="176"/>
    </row>
    <row r="64539" spans="25:25">
      <c r="Y64539" s="176"/>
    </row>
    <row r="64540" spans="25:25">
      <c r="Y64540" s="176"/>
    </row>
    <row r="64541" spans="25:25">
      <c r="Y64541" s="176"/>
    </row>
    <row r="64542" spans="25:25">
      <c r="Y64542" s="176"/>
    </row>
    <row r="64543" spans="25:25">
      <c r="Y64543" s="176"/>
    </row>
    <row r="64544" spans="25:25">
      <c r="Y64544" s="176"/>
    </row>
    <row r="64545" spans="25:25">
      <c r="Y64545" s="176"/>
    </row>
    <row r="64546" spans="25:25">
      <c r="Y64546" s="176"/>
    </row>
    <row r="64547" spans="25:25">
      <c r="Y64547" s="176"/>
    </row>
    <row r="64548" spans="25:25">
      <c r="Y64548" s="176"/>
    </row>
    <row r="64549" spans="25:25">
      <c r="Y64549" s="176"/>
    </row>
    <row r="64550" spans="25:25">
      <c r="Y64550" s="176"/>
    </row>
    <row r="64551" spans="25:25">
      <c r="Y64551" s="176"/>
    </row>
    <row r="64552" spans="25:25">
      <c r="Y64552" s="176"/>
    </row>
    <row r="64553" spans="25:25">
      <c r="Y64553" s="176"/>
    </row>
    <row r="64554" spans="25:25">
      <c r="Y64554" s="176"/>
    </row>
    <row r="64555" spans="25:25">
      <c r="Y64555" s="176"/>
    </row>
    <row r="64556" spans="25:25">
      <c r="Y64556" s="176"/>
    </row>
    <row r="64557" spans="25:25">
      <c r="Y64557" s="176"/>
    </row>
    <row r="64558" spans="25:25">
      <c r="Y64558" s="176"/>
    </row>
    <row r="64559" spans="25:25">
      <c r="Y64559" s="176"/>
    </row>
    <row r="64560" spans="25:25">
      <c r="Y64560" s="176"/>
    </row>
    <row r="64561" spans="25:25">
      <c r="Y64561" s="176"/>
    </row>
    <row r="64562" spans="25:25">
      <c r="Y64562" s="176"/>
    </row>
    <row r="64563" spans="25:25">
      <c r="Y64563" s="176"/>
    </row>
    <row r="64564" spans="25:25">
      <c r="Y64564" s="176"/>
    </row>
    <row r="64565" spans="25:25">
      <c r="Y64565" s="176"/>
    </row>
    <row r="64566" spans="25:25">
      <c r="Y64566" s="176"/>
    </row>
    <row r="64567" spans="25:25">
      <c r="Y64567" s="176"/>
    </row>
    <row r="64568" spans="25:25">
      <c r="Y64568" s="176"/>
    </row>
    <row r="64569" spans="25:25">
      <c r="Y64569" s="176"/>
    </row>
    <row r="64570" spans="25:25">
      <c r="Y64570" s="176"/>
    </row>
    <row r="64571" spans="25:25">
      <c r="Y64571" s="176"/>
    </row>
    <row r="64572" spans="25:25">
      <c r="Y64572" s="176"/>
    </row>
    <row r="64573" spans="25:25">
      <c r="Y64573" s="176"/>
    </row>
    <row r="64574" spans="25:25">
      <c r="Y64574" s="176"/>
    </row>
    <row r="64575" spans="25:25">
      <c r="Y64575" s="176"/>
    </row>
    <row r="64576" spans="25:25">
      <c r="Y64576" s="176"/>
    </row>
    <row r="64577" spans="25:25">
      <c r="Y64577" s="176"/>
    </row>
    <row r="64578" spans="25:25">
      <c r="Y64578" s="176"/>
    </row>
    <row r="64579" spans="25:25">
      <c r="Y64579" s="176"/>
    </row>
    <row r="64580" spans="25:25">
      <c r="Y64580" s="176"/>
    </row>
    <row r="64581" spans="25:25">
      <c r="Y64581" s="176"/>
    </row>
    <row r="64582" spans="25:25">
      <c r="Y64582" s="176"/>
    </row>
    <row r="64583" spans="25:25">
      <c r="Y64583" s="176"/>
    </row>
    <row r="64584" spans="25:25">
      <c r="Y64584" s="176"/>
    </row>
    <row r="64585" spans="25:25">
      <c r="Y64585" s="176"/>
    </row>
    <row r="64586" spans="25:25">
      <c r="Y64586" s="176"/>
    </row>
    <row r="64587" spans="25:25">
      <c r="Y64587" s="176"/>
    </row>
    <row r="64588" spans="25:25">
      <c r="Y64588" s="176"/>
    </row>
    <row r="64589" spans="25:25">
      <c r="Y64589" s="176"/>
    </row>
    <row r="64590" spans="25:25">
      <c r="Y64590" s="176"/>
    </row>
    <row r="64591" spans="25:25">
      <c r="Y64591" s="176"/>
    </row>
    <row r="64592" spans="25:25">
      <c r="Y64592" s="176"/>
    </row>
    <row r="64593" spans="25:25">
      <c r="Y64593" s="176"/>
    </row>
    <row r="64594" spans="25:25">
      <c r="Y64594" s="176"/>
    </row>
    <row r="64595" spans="25:25">
      <c r="Y64595" s="176"/>
    </row>
    <row r="64596" spans="25:25">
      <c r="Y64596" s="176"/>
    </row>
    <row r="64597" spans="25:25">
      <c r="Y64597" s="176"/>
    </row>
    <row r="64598" spans="25:25">
      <c r="Y64598" s="176"/>
    </row>
    <row r="64599" spans="25:25">
      <c r="Y64599" s="176"/>
    </row>
    <row r="64600" spans="25:25">
      <c r="Y64600" s="176"/>
    </row>
    <row r="64601" spans="25:25">
      <c r="Y64601" s="176"/>
    </row>
    <row r="64602" spans="25:25">
      <c r="Y64602" s="176"/>
    </row>
    <row r="64603" spans="25:25">
      <c r="Y64603" s="176"/>
    </row>
    <row r="64604" spans="25:25">
      <c r="Y64604" s="176"/>
    </row>
    <row r="64605" spans="25:25">
      <c r="Y64605" s="176"/>
    </row>
    <row r="64606" spans="25:25">
      <c r="Y64606" s="176"/>
    </row>
    <row r="64607" spans="25:25">
      <c r="Y64607" s="176"/>
    </row>
    <row r="64608" spans="25:25">
      <c r="Y64608" s="176"/>
    </row>
    <row r="64609" spans="25:25">
      <c r="Y64609" s="176"/>
    </row>
    <row r="64610" spans="25:25">
      <c r="Y64610" s="176"/>
    </row>
    <row r="64611" spans="25:25">
      <c r="Y64611" s="176"/>
    </row>
    <row r="64612" spans="25:25">
      <c r="Y64612" s="176"/>
    </row>
    <row r="64613" spans="25:25">
      <c r="Y64613" s="176"/>
    </row>
    <row r="64614" spans="25:25">
      <c r="Y64614" s="176"/>
    </row>
    <row r="64615" spans="25:25">
      <c r="Y64615" s="176"/>
    </row>
    <row r="64616" spans="25:25">
      <c r="Y64616" s="176"/>
    </row>
    <row r="64617" spans="25:25">
      <c r="Y64617" s="176"/>
    </row>
    <row r="64618" spans="25:25">
      <c r="Y64618" s="176"/>
    </row>
    <row r="64619" spans="25:25">
      <c r="Y64619" s="176"/>
    </row>
    <row r="64620" spans="25:25">
      <c r="Y64620" s="176"/>
    </row>
    <row r="64621" spans="25:25">
      <c r="Y64621" s="176"/>
    </row>
    <row r="64622" spans="25:25">
      <c r="Y64622" s="176"/>
    </row>
    <row r="64623" spans="25:25">
      <c r="Y64623" s="176"/>
    </row>
    <row r="64624" spans="25:25">
      <c r="Y64624" s="176"/>
    </row>
    <row r="64625" spans="25:25">
      <c r="Y64625" s="176"/>
    </row>
    <row r="64626" spans="25:25">
      <c r="Y64626" s="176"/>
    </row>
    <row r="64627" spans="25:25">
      <c r="Y64627" s="176"/>
    </row>
    <row r="64628" spans="25:25">
      <c r="Y64628" s="176"/>
    </row>
    <row r="64629" spans="25:25">
      <c r="Y64629" s="176"/>
    </row>
    <row r="64630" spans="25:25">
      <c r="Y64630" s="176"/>
    </row>
    <row r="64631" spans="25:25">
      <c r="Y64631" s="176"/>
    </row>
    <row r="64632" spans="25:25">
      <c r="Y64632" s="176"/>
    </row>
    <row r="64633" spans="25:25">
      <c r="Y64633" s="176"/>
    </row>
    <row r="64634" spans="25:25">
      <c r="Y64634" s="176"/>
    </row>
    <row r="64635" spans="25:25">
      <c r="Y64635" s="176"/>
    </row>
    <row r="64636" spans="25:25">
      <c r="Y64636" s="176"/>
    </row>
    <row r="64637" spans="25:25">
      <c r="Y64637" s="176"/>
    </row>
    <row r="64638" spans="25:25">
      <c r="Y64638" s="176"/>
    </row>
    <row r="64639" spans="25:25">
      <c r="Y64639" s="176"/>
    </row>
    <row r="64640" spans="25:25">
      <c r="Y64640" s="176"/>
    </row>
    <row r="64641" spans="25:25">
      <c r="Y64641" s="176"/>
    </row>
    <row r="64642" spans="25:25">
      <c r="Y64642" s="176"/>
    </row>
    <row r="64643" spans="25:25">
      <c r="Y64643" s="176"/>
    </row>
    <row r="64644" spans="25:25">
      <c r="Y64644" s="176"/>
    </row>
    <row r="64645" spans="25:25">
      <c r="Y64645" s="176"/>
    </row>
    <row r="64646" spans="25:25">
      <c r="Y64646" s="176"/>
    </row>
    <row r="64647" spans="25:25">
      <c r="Y64647" s="176"/>
    </row>
    <row r="64648" spans="25:25">
      <c r="Y64648" s="176"/>
    </row>
    <row r="64649" spans="25:25">
      <c r="Y64649" s="176"/>
    </row>
    <row r="64650" spans="25:25">
      <c r="Y64650" s="176"/>
    </row>
    <row r="64651" spans="25:25">
      <c r="Y64651" s="176"/>
    </row>
    <row r="64652" spans="25:25">
      <c r="Y64652" s="176"/>
    </row>
    <row r="64653" spans="25:25">
      <c r="Y64653" s="176"/>
    </row>
    <row r="64654" spans="25:25">
      <c r="Y64654" s="176"/>
    </row>
    <row r="64655" spans="25:25">
      <c r="Y64655" s="176"/>
    </row>
    <row r="64656" spans="25:25">
      <c r="Y64656" s="176"/>
    </row>
    <row r="64657" spans="25:25">
      <c r="Y64657" s="176"/>
    </row>
    <row r="64658" spans="25:25">
      <c r="Y64658" s="176"/>
    </row>
    <row r="64659" spans="25:25">
      <c r="Y64659" s="176"/>
    </row>
    <row r="64660" spans="25:25">
      <c r="Y64660" s="176"/>
    </row>
    <row r="64661" spans="25:25">
      <c r="Y64661" s="176"/>
    </row>
    <row r="64662" spans="25:25">
      <c r="Y64662" s="176"/>
    </row>
    <row r="64663" spans="25:25">
      <c r="Y64663" s="176"/>
    </row>
    <row r="64664" spans="25:25">
      <c r="Y64664" s="176"/>
    </row>
    <row r="64665" spans="25:25">
      <c r="Y64665" s="176"/>
    </row>
    <row r="64666" spans="25:25">
      <c r="Y64666" s="176"/>
    </row>
    <row r="64667" spans="25:25">
      <c r="Y64667" s="176"/>
    </row>
    <row r="64668" spans="25:25">
      <c r="Y64668" s="176"/>
    </row>
    <row r="64669" spans="25:25">
      <c r="Y64669" s="176"/>
    </row>
    <row r="64670" spans="25:25">
      <c r="Y64670" s="176"/>
    </row>
    <row r="64671" spans="25:25">
      <c r="Y64671" s="176"/>
    </row>
    <row r="64672" spans="25:25">
      <c r="Y64672" s="176"/>
    </row>
    <row r="64673" spans="25:25">
      <c r="Y64673" s="176"/>
    </row>
    <row r="64674" spans="25:25">
      <c r="Y64674" s="176"/>
    </row>
    <row r="64675" spans="25:25">
      <c r="Y64675" s="176"/>
    </row>
    <row r="64676" spans="25:25">
      <c r="Y64676" s="176"/>
    </row>
    <row r="64677" spans="25:25">
      <c r="Y64677" s="176"/>
    </row>
    <row r="64678" spans="25:25">
      <c r="Y64678" s="176"/>
    </row>
    <row r="64679" spans="25:25">
      <c r="Y64679" s="176"/>
    </row>
    <row r="64680" spans="25:25">
      <c r="Y64680" s="176"/>
    </row>
    <row r="64681" spans="25:25">
      <c r="Y64681" s="176"/>
    </row>
    <row r="64682" spans="25:25">
      <c r="Y64682" s="176"/>
    </row>
    <row r="64683" spans="25:25">
      <c r="Y64683" s="176"/>
    </row>
    <row r="64684" spans="25:25">
      <c r="Y64684" s="176"/>
    </row>
    <row r="64685" spans="25:25">
      <c r="Y64685" s="176"/>
    </row>
    <row r="64686" spans="25:25">
      <c r="Y64686" s="176"/>
    </row>
    <row r="64687" spans="25:25">
      <c r="Y64687" s="176"/>
    </row>
    <row r="64688" spans="25:25">
      <c r="Y64688" s="176"/>
    </row>
    <row r="64689" spans="25:25">
      <c r="Y64689" s="176"/>
    </row>
    <row r="64690" spans="25:25">
      <c r="Y64690" s="176"/>
    </row>
    <row r="64691" spans="25:25">
      <c r="Y64691" s="176"/>
    </row>
    <row r="64692" spans="25:25">
      <c r="Y64692" s="176"/>
    </row>
    <row r="64693" spans="25:25">
      <c r="Y64693" s="176"/>
    </row>
    <row r="64694" spans="25:25">
      <c r="Y64694" s="176"/>
    </row>
    <row r="64695" spans="25:25">
      <c r="Y64695" s="176"/>
    </row>
    <row r="64696" spans="25:25">
      <c r="Y64696" s="176"/>
    </row>
    <row r="64697" spans="25:25">
      <c r="Y64697" s="176"/>
    </row>
    <row r="64698" spans="25:25">
      <c r="Y64698" s="176"/>
    </row>
    <row r="64699" spans="25:25">
      <c r="Y64699" s="176"/>
    </row>
    <row r="64700" spans="25:25">
      <c r="Y64700" s="176"/>
    </row>
    <row r="64701" spans="25:25">
      <c r="Y64701" s="176"/>
    </row>
    <row r="64702" spans="25:25">
      <c r="Y64702" s="176"/>
    </row>
    <row r="64703" spans="25:25">
      <c r="Y64703" s="176"/>
    </row>
    <row r="64704" spans="25:25">
      <c r="Y64704" s="176"/>
    </row>
    <row r="64705" spans="25:25">
      <c r="Y64705" s="176"/>
    </row>
    <row r="64706" spans="25:25">
      <c r="Y64706" s="176"/>
    </row>
    <row r="64707" spans="25:25">
      <c r="Y64707" s="176"/>
    </row>
    <row r="64708" spans="25:25">
      <c r="Y64708" s="176"/>
    </row>
    <row r="64709" spans="25:25">
      <c r="Y64709" s="176"/>
    </row>
    <row r="64710" spans="25:25">
      <c r="Y64710" s="176"/>
    </row>
    <row r="64711" spans="25:25">
      <c r="Y64711" s="176"/>
    </row>
    <row r="64712" spans="25:25">
      <c r="Y64712" s="176"/>
    </row>
    <row r="64713" spans="25:25">
      <c r="Y64713" s="176"/>
    </row>
    <row r="64714" spans="25:25">
      <c r="Y64714" s="176"/>
    </row>
    <row r="64715" spans="25:25">
      <c r="Y64715" s="176"/>
    </row>
    <row r="64716" spans="25:25">
      <c r="Y64716" s="176"/>
    </row>
    <row r="64717" spans="25:25">
      <c r="Y64717" s="176"/>
    </row>
    <row r="64718" spans="25:25">
      <c r="Y64718" s="176"/>
    </row>
    <row r="64719" spans="25:25">
      <c r="Y64719" s="176"/>
    </row>
    <row r="64720" spans="25:25">
      <c r="Y64720" s="176"/>
    </row>
    <row r="64721" spans="25:25">
      <c r="Y64721" s="176"/>
    </row>
    <row r="64722" spans="25:25">
      <c r="Y64722" s="176"/>
    </row>
    <row r="64723" spans="25:25">
      <c r="Y64723" s="176"/>
    </row>
    <row r="64724" spans="25:25">
      <c r="Y64724" s="176"/>
    </row>
    <row r="64725" spans="25:25">
      <c r="Y64725" s="176"/>
    </row>
    <row r="64726" spans="25:25">
      <c r="Y64726" s="176"/>
    </row>
    <row r="64727" spans="25:25">
      <c r="Y64727" s="176"/>
    </row>
    <row r="64728" spans="25:25">
      <c r="Y64728" s="176"/>
    </row>
    <row r="64729" spans="25:25">
      <c r="Y64729" s="176"/>
    </row>
    <row r="64730" spans="25:25">
      <c r="Y64730" s="176"/>
    </row>
    <row r="64731" spans="25:25">
      <c r="Y64731" s="176"/>
    </row>
    <row r="64732" spans="25:25">
      <c r="Y64732" s="176"/>
    </row>
    <row r="64733" spans="25:25">
      <c r="Y64733" s="176"/>
    </row>
    <row r="64734" spans="25:25">
      <c r="Y64734" s="176"/>
    </row>
    <row r="64735" spans="25:25">
      <c r="Y64735" s="176"/>
    </row>
    <row r="64736" spans="25:25">
      <c r="Y64736" s="176"/>
    </row>
    <row r="64737" spans="25:25">
      <c r="Y64737" s="176"/>
    </row>
    <row r="64738" spans="25:25">
      <c r="Y64738" s="176"/>
    </row>
    <row r="64739" spans="25:25">
      <c r="Y64739" s="176"/>
    </row>
    <row r="64740" spans="25:25">
      <c r="Y64740" s="176"/>
    </row>
    <row r="64741" spans="25:25">
      <c r="Y64741" s="176"/>
    </row>
    <row r="64742" spans="25:25">
      <c r="Y64742" s="176"/>
    </row>
    <row r="64743" spans="25:25">
      <c r="Y64743" s="176"/>
    </row>
    <row r="64744" spans="25:25">
      <c r="Y64744" s="176"/>
    </row>
    <row r="64745" spans="25:25">
      <c r="Y64745" s="176"/>
    </row>
    <row r="64746" spans="25:25">
      <c r="Y64746" s="176"/>
    </row>
    <row r="64747" spans="25:25">
      <c r="Y64747" s="176"/>
    </row>
    <row r="64748" spans="25:25">
      <c r="Y64748" s="176"/>
    </row>
    <row r="64749" spans="25:25">
      <c r="Y64749" s="176"/>
    </row>
    <row r="64750" spans="25:25">
      <c r="Y64750" s="176"/>
    </row>
    <row r="64751" spans="25:25">
      <c r="Y64751" s="176"/>
    </row>
    <row r="64752" spans="25:25">
      <c r="Y64752" s="176"/>
    </row>
    <row r="64753" spans="25:25">
      <c r="Y64753" s="176"/>
    </row>
    <row r="64754" spans="25:25">
      <c r="Y64754" s="176"/>
    </row>
    <row r="64755" spans="25:25">
      <c r="Y64755" s="176"/>
    </row>
    <row r="64756" spans="25:25">
      <c r="Y64756" s="176"/>
    </row>
    <row r="64757" spans="25:25">
      <c r="Y64757" s="176"/>
    </row>
    <row r="64758" spans="25:25">
      <c r="Y64758" s="176"/>
    </row>
    <row r="64759" spans="25:25">
      <c r="Y64759" s="176"/>
    </row>
    <row r="64760" spans="25:25">
      <c r="Y64760" s="176"/>
    </row>
    <row r="64761" spans="25:25">
      <c r="Y64761" s="176"/>
    </row>
    <row r="64762" spans="25:25">
      <c r="Y64762" s="176"/>
    </row>
    <row r="64763" spans="25:25">
      <c r="Y64763" s="176"/>
    </row>
    <row r="64764" spans="25:25">
      <c r="Y64764" s="176"/>
    </row>
    <row r="64765" spans="25:25">
      <c r="Y64765" s="176"/>
    </row>
    <row r="64766" spans="25:25">
      <c r="Y64766" s="176"/>
    </row>
    <row r="64767" spans="25:25">
      <c r="Y64767" s="176"/>
    </row>
    <row r="64768" spans="25:25">
      <c r="Y64768" s="176"/>
    </row>
    <row r="64769" spans="25:25">
      <c r="Y64769" s="176"/>
    </row>
    <row r="64770" spans="25:25">
      <c r="Y64770" s="176"/>
    </row>
    <row r="64771" spans="25:25">
      <c r="Y64771" s="176"/>
    </row>
    <row r="64772" spans="25:25">
      <c r="Y64772" s="176"/>
    </row>
    <row r="64773" spans="25:25">
      <c r="Y64773" s="176"/>
    </row>
    <row r="64774" spans="25:25">
      <c r="Y64774" s="176"/>
    </row>
    <row r="64775" spans="25:25">
      <c r="Y64775" s="176"/>
    </row>
    <row r="64776" spans="25:25">
      <c r="Y64776" s="176"/>
    </row>
    <row r="64777" spans="25:25">
      <c r="Y64777" s="176"/>
    </row>
    <row r="64778" spans="25:25">
      <c r="Y64778" s="176"/>
    </row>
    <row r="64779" spans="25:25">
      <c r="Y64779" s="176"/>
    </row>
    <row r="64780" spans="25:25">
      <c r="Y64780" s="176"/>
    </row>
    <row r="64781" spans="25:25">
      <c r="Y64781" s="176"/>
    </row>
    <row r="64782" spans="25:25">
      <c r="Y64782" s="176"/>
    </row>
    <row r="64783" spans="25:25">
      <c r="Y64783" s="176"/>
    </row>
    <row r="64784" spans="25:25">
      <c r="Y64784" s="176"/>
    </row>
    <row r="64785" spans="25:25">
      <c r="Y64785" s="176"/>
    </row>
    <row r="64786" spans="25:25">
      <c r="Y64786" s="176"/>
    </row>
    <row r="64787" spans="25:25">
      <c r="Y64787" s="176"/>
    </row>
    <row r="64788" spans="25:25">
      <c r="Y64788" s="176"/>
    </row>
    <row r="64789" spans="25:25">
      <c r="Y64789" s="176"/>
    </row>
    <row r="64790" spans="25:25">
      <c r="Y64790" s="176"/>
    </row>
    <row r="64791" spans="25:25">
      <c r="Y64791" s="176"/>
    </row>
    <row r="64792" spans="25:25">
      <c r="Y64792" s="176"/>
    </row>
    <row r="64793" spans="25:25">
      <c r="Y64793" s="176"/>
    </row>
    <row r="64794" spans="25:25">
      <c r="Y64794" s="176"/>
    </row>
    <row r="64795" spans="25:25">
      <c r="Y64795" s="176"/>
    </row>
    <row r="64796" spans="25:25">
      <c r="Y64796" s="176"/>
    </row>
    <row r="64797" spans="25:25">
      <c r="Y64797" s="176"/>
    </row>
    <row r="64798" spans="25:25">
      <c r="Y64798" s="176"/>
    </row>
    <row r="64799" spans="25:25">
      <c r="Y64799" s="176"/>
    </row>
    <row r="64800" spans="25:25">
      <c r="Y64800" s="176"/>
    </row>
    <row r="64801" spans="25:25">
      <c r="Y64801" s="176"/>
    </row>
    <row r="64802" spans="25:25">
      <c r="Y64802" s="176"/>
    </row>
    <row r="64803" spans="25:25">
      <c r="Y64803" s="176"/>
    </row>
    <row r="64804" spans="25:25">
      <c r="Y64804" s="176"/>
    </row>
    <row r="64805" spans="25:25">
      <c r="Y64805" s="176"/>
    </row>
    <row r="64806" spans="25:25">
      <c r="Y64806" s="176"/>
    </row>
    <row r="64807" spans="25:25">
      <c r="Y64807" s="176"/>
    </row>
    <row r="64808" spans="25:25">
      <c r="Y64808" s="176"/>
    </row>
    <row r="64809" spans="25:25">
      <c r="Y64809" s="176"/>
    </row>
    <row r="64810" spans="25:25">
      <c r="Y64810" s="176"/>
    </row>
    <row r="64811" spans="25:25">
      <c r="Y64811" s="176"/>
    </row>
    <row r="64812" spans="25:25">
      <c r="Y64812" s="176"/>
    </row>
    <row r="64813" spans="25:25">
      <c r="Y64813" s="176"/>
    </row>
    <row r="64814" spans="25:25">
      <c r="Y64814" s="176"/>
    </row>
    <row r="64815" spans="25:25">
      <c r="Y64815" s="176"/>
    </row>
    <row r="64816" spans="25:25">
      <c r="Y64816" s="176"/>
    </row>
    <row r="64817" spans="25:25">
      <c r="Y64817" s="176"/>
    </row>
    <row r="64818" spans="25:25">
      <c r="Y64818" s="176"/>
    </row>
    <row r="64819" spans="25:25">
      <c r="Y64819" s="176"/>
    </row>
    <row r="64820" spans="25:25">
      <c r="Y64820" s="176"/>
    </row>
    <row r="64821" spans="25:25">
      <c r="Y64821" s="176"/>
    </row>
    <row r="64822" spans="25:25">
      <c r="Y64822" s="176"/>
    </row>
    <row r="64823" spans="25:25">
      <c r="Y64823" s="176"/>
    </row>
    <row r="64824" spans="25:25">
      <c r="Y64824" s="176"/>
    </row>
    <row r="64825" spans="25:25">
      <c r="Y64825" s="176"/>
    </row>
    <row r="64826" spans="25:25">
      <c r="Y64826" s="176"/>
    </row>
    <row r="64827" spans="25:25">
      <c r="Y64827" s="176"/>
    </row>
    <row r="64828" spans="25:25">
      <c r="Y64828" s="176"/>
    </row>
    <row r="64829" spans="25:25">
      <c r="Y64829" s="176"/>
    </row>
    <row r="64830" spans="25:25">
      <c r="Y64830" s="176"/>
    </row>
    <row r="64831" spans="25:25">
      <c r="Y64831" s="176"/>
    </row>
    <row r="64832" spans="25:25">
      <c r="Y64832" s="176"/>
    </row>
    <row r="64833" spans="25:25">
      <c r="Y64833" s="176"/>
    </row>
    <row r="64834" spans="25:25">
      <c r="Y64834" s="176"/>
    </row>
    <row r="64835" spans="25:25">
      <c r="Y64835" s="176"/>
    </row>
    <row r="64836" spans="25:25">
      <c r="Y64836" s="176"/>
    </row>
    <row r="64837" spans="25:25">
      <c r="Y64837" s="176"/>
    </row>
    <row r="64838" spans="25:25">
      <c r="Y64838" s="176"/>
    </row>
    <row r="64839" spans="25:25">
      <c r="Y64839" s="176"/>
    </row>
    <row r="64840" spans="25:25">
      <c r="Y64840" s="176"/>
    </row>
    <row r="64841" spans="25:25">
      <c r="Y64841" s="176"/>
    </row>
    <row r="64842" spans="25:25">
      <c r="Y64842" s="176"/>
    </row>
    <row r="64843" spans="25:25">
      <c r="Y64843" s="176"/>
    </row>
    <row r="64844" spans="25:25">
      <c r="Y64844" s="176"/>
    </row>
    <row r="64845" spans="25:25">
      <c r="Y64845" s="176"/>
    </row>
    <row r="64846" spans="25:25">
      <c r="Y64846" s="176"/>
    </row>
    <row r="64847" spans="25:25">
      <c r="Y64847" s="176"/>
    </row>
    <row r="64848" spans="25:25">
      <c r="Y64848" s="176"/>
    </row>
    <row r="64849" spans="25:25">
      <c r="Y64849" s="176"/>
    </row>
    <row r="64850" spans="25:25">
      <c r="Y64850" s="176"/>
    </row>
    <row r="64851" spans="25:25">
      <c r="Y64851" s="176"/>
    </row>
    <row r="64852" spans="25:25">
      <c r="Y64852" s="176"/>
    </row>
    <row r="64853" spans="25:25">
      <c r="Y64853" s="176"/>
    </row>
    <row r="64854" spans="25:25">
      <c r="Y64854" s="176"/>
    </row>
    <row r="64855" spans="25:25">
      <c r="Y64855" s="176"/>
    </row>
    <row r="64856" spans="25:25">
      <c r="Y64856" s="176"/>
    </row>
    <row r="64857" spans="25:25">
      <c r="Y64857" s="176"/>
    </row>
    <row r="64858" spans="25:25">
      <c r="Y64858" s="176"/>
    </row>
    <row r="64859" spans="25:25">
      <c r="Y64859" s="176"/>
    </row>
    <row r="64860" spans="25:25">
      <c r="Y64860" s="176"/>
    </row>
    <row r="64861" spans="25:25">
      <c r="Y64861" s="176"/>
    </row>
    <row r="64862" spans="25:25">
      <c r="Y64862" s="176"/>
    </row>
    <row r="64863" spans="25:25">
      <c r="Y64863" s="176"/>
    </row>
    <row r="64864" spans="25:25">
      <c r="Y64864" s="176"/>
    </row>
    <row r="64865" spans="25:25">
      <c r="Y64865" s="176"/>
    </row>
    <row r="64866" spans="25:25">
      <c r="Y64866" s="176"/>
    </row>
    <row r="64867" spans="25:25">
      <c r="Y64867" s="176"/>
    </row>
    <row r="64868" spans="25:25">
      <c r="Y64868" s="176"/>
    </row>
    <row r="64869" spans="25:25">
      <c r="Y64869" s="176"/>
    </row>
    <row r="64870" spans="25:25">
      <c r="Y64870" s="176"/>
    </row>
    <row r="64871" spans="25:25">
      <c r="Y64871" s="176"/>
    </row>
    <row r="64872" spans="25:25">
      <c r="Y64872" s="176"/>
    </row>
    <row r="64873" spans="25:25">
      <c r="Y64873" s="176"/>
    </row>
    <row r="64874" spans="25:25">
      <c r="Y64874" s="176"/>
    </row>
    <row r="64875" spans="25:25">
      <c r="Y64875" s="176"/>
    </row>
    <row r="64876" spans="25:25">
      <c r="Y64876" s="176"/>
    </row>
    <row r="64877" spans="25:25">
      <c r="Y64877" s="176"/>
    </row>
    <row r="64878" spans="25:25">
      <c r="Y64878" s="176"/>
    </row>
    <row r="64879" spans="25:25">
      <c r="Y64879" s="176"/>
    </row>
    <row r="64880" spans="25:25">
      <c r="Y64880" s="176"/>
    </row>
    <row r="64881" spans="25:25">
      <c r="Y64881" s="176"/>
    </row>
    <row r="64882" spans="25:25">
      <c r="Y64882" s="176"/>
    </row>
    <row r="64883" spans="25:25">
      <c r="Y64883" s="176"/>
    </row>
    <row r="64884" spans="25:25">
      <c r="Y64884" s="176"/>
    </row>
    <row r="64885" spans="25:25">
      <c r="Y64885" s="176"/>
    </row>
    <row r="64886" spans="25:25">
      <c r="Y64886" s="176"/>
    </row>
    <row r="64887" spans="25:25">
      <c r="Y64887" s="176"/>
    </row>
    <row r="64888" spans="25:25">
      <c r="Y64888" s="176"/>
    </row>
    <row r="64889" spans="25:25">
      <c r="Y64889" s="176"/>
    </row>
    <row r="64890" spans="25:25">
      <c r="Y64890" s="176"/>
    </row>
    <row r="64891" spans="25:25">
      <c r="Y64891" s="176"/>
    </row>
    <row r="64892" spans="25:25">
      <c r="Y64892" s="176"/>
    </row>
    <row r="64893" spans="25:25">
      <c r="Y64893" s="176"/>
    </row>
    <row r="64894" spans="25:25">
      <c r="Y64894" s="176"/>
    </row>
    <row r="64895" spans="25:25">
      <c r="Y64895" s="176"/>
    </row>
    <row r="64896" spans="25:25">
      <c r="Y64896" s="176"/>
    </row>
    <row r="64897" spans="25:25">
      <c r="Y64897" s="176"/>
    </row>
    <row r="64898" spans="25:25">
      <c r="Y64898" s="176"/>
    </row>
    <row r="64899" spans="25:25">
      <c r="Y64899" s="176"/>
    </row>
    <row r="64900" spans="25:25">
      <c r="Y64900" s="176"/>
    </row>
    <row r="64901" spans="25:25">
      <c r="Y64901" s="176"/>
    </row>
    <row r="64902" spans="25:25">
      <c r="Y64902" s="176"/>
    </row>
    <row r="64903" spans="25:25">
      <c r="Y64903" s="176"/>
    </row>
    <row r="64904" spans="25:25">
      <c r="Y64904" s="176"/>
    </row>
    <row r="64905" spans="25:25">
      <c r="Y64905" s="176"/>
    </row>
    <row r="64906" spans="25:25">
      <c r="Y64906" s="176"/>
    </row>
    <row r="64907" spans="25:25">
      <c r="Y64907" s="176"/>
    </row>
    <row r="64908" spans="25:25">
      <c r="Y64908" s="176"/>
    </row>
    <row r="64909" spans="25:25">
      <c r="Y64909" s="176"/>
    </row>
    <row r="64910" spans="25:25">
      <c r="Y64910" s="176"/>
    </row>
    <row r="64911" spans="25:25">
      <c r="Y64911" s="176"/>
    </row>
    <row r="64912" spans="25:25">
      <c r="Y64912" s="176"/>
    </row>
    <row r="64913" spans="25:25">
      <c r="Y64913" s="176"/>
    </row>
    <row r="64914" spans="25:25">
      <c r="Y64914" s="176"/>
    </row>
    <row r="64915" spans="25:25">
      <c r="Y64915" s="176"/>
    </row>
    <row r="64916" spans="25:25">
      <c r="Y64916" s="176"/>
    </row>
    <row r="64917" spans="25:25">
      <c r="Y64917" s="176"/>
    </row>
    <row r="64918" spans="25:25">
      <c r="Y64918" s="176"/>
    </row>
    <row r="64919" spans="25:25">
      <c r="Y64919" s="176"/>
    </row>
    <row r="64920" spans="25:25">
      <c r="Y64920" s="176"/>
    </row>
    <row r="64921" spans="25:25">
      <c r="Y64921" s="176"/>
    </row>
    <row r="64922" spans="25:25">
      <c r="Y64922" s="176"/>
    </row>
    <row r="64923" spans="25:25">
      <c r="Y64923" s="176"/>
    </row>
    <row r="64924" spans="25:25">
      <c r="Y64924" s="176"/>
    </row>
    <row r="64925" spans="25:25">
      <c r="Y64925" s="176"/>
    </row>
    <row r="64926" spans="25:25">
      <c r="Y64926" s="176"/>
    </row>
    <row r="64927" spans="25:25">
      <c r="Y64927" s="176"/>
    </row>
    <row r="64928" spans="25:25">
      <c r="Y64928" s="176"/>
    </row>
    <row r="64929" spans="25:25">
      <c r="Y64929" s="176"/>
    </row>
    <row r="64930" spans="25:25">
      <c r="Y64930" s="176"/>
    </row>
    <row r="64931" spans="25:25">
      <c r="Y64931" s="176"/>
    </row>
    <row r="64932" spans="25:25">
      <c r="Y64932" s="176"/>
    </row>
    <row r="64933" spans="25:25">
      <c r="Y64933" s="176"/>
    </row>
    <row r="64934" spans="25:25">
      <c r="Y64934" s="176"/>
    </row>
    <row r="64935" spans="25:25">
      <c r="Y64935" s="176"/>
    </row>
    <row r="64936" spans="25:25">
      <c r="Y64936" s="176"/>
    </row>
    <row r="64937" spans="25:25">
      <c r="Y64937" s="176"/>
    </row>
    <row r="64938" spans="25:25">
      <c r="Y64938" s="176"/>
    </row>
    <row r="64939" spans="25:25">
      <c r="Y64939" s="176"/>
    </row>
    <row r="64940" spans="25:25">
      <c r="Y64940" s="176"/>
    </row>
    <row r="64941" spans="25:25">
      <c r="Y64941" s="176"/>
    </row>
    <row r="64942" spans="25:25">
      <c r="Y64942" s="176"/>
    </row>
    <row r="64943" spans="25:25">
      <c r="Y64943" s="176"/>
    </row>
    <row r="64944" spans="25:25">
      <c r="Y64944" s="176"/>
    </row>
    <row r="64945" spans="25:25">
      <c r="Y64945" s="176"/>
    </row>
    <row r="64946" spans="25:25">
      <c r="Y64946" s="176"/>
    </row>
    <row r="64947" spans="25:25">
      <c r="Y64947" s="176"/>
    </row>
    <row r="64948" spans="25:25">
      <c r="Y64948" s="176"/>
    </row>
    <row r="64949" spans="25:25">
      <c r="Y64949" s="176"/>
    </row>
    <row r="64950" spans="25:25">
      <c r="Y64950" s="176"/>
    </row>
    <row r="64951" spans="25:25">
      <c r="Y64951" s="176"/>
    </row>
    <row r="64952" spans="25:25">
      <c r="Y64952" s="176"/>
    </row>
    <row r="64953" spans="25:25">
      <c r="Y64953" s="176"/>
    </row>
    <row r="64954" spans="25:25">
      <c r="Y64954" s="176"/>
    </row>
    <row r="64955" spans="25:25">
      <c r="Y64955" s="176"/>
    </row>
    <row r="64956" spans="25:25">
      <c r="Y64956" s="176"/>
    </row>
    <row r="64957" spans="25:25">
      <c r="Y64957" s="176"/>
    </row>
    <row r="64958" spans="25:25">
      <c r="Y64958" s="176"/>
    </row>
    <row r="64959" spans="25:25">
      <c r="Y64959" s="176"/>
    </row>
    <row r="64960" spans="25:25">
      <c r="Y64960" s="176"/>
    </row>
    <row r="64961" spans="25:25">
      <c r="Y64961" s="176"/>
    </row>
    <row r="64962" spans="25:25">
      <c r="Y64962" s="176"/>
    </row>
    <row r="64963" spans="25:25">
      <c r="Y64963" s="176"/>
    </row>
    <row r="64964" spans="25:25">
      <c r="Y64964" s="176"/>
    </row>
    <row r="64965" spans="25:25">
      <c r="Y64965" s="176"/>
    </row>
    <row r="64966" spans="25:25">
      <c r="Y64966" s="176"/>
    </row>
    <row r="64967" spans="25:25">
      <c r="Y64967" s="176"/>
    </row>
    <row r="64968" spans="25:25">
      <c r="Y64968" s="176"/>
    </row>
    <row r="64969" spans="25:25">
      <c r="Y64969" s="176"/>
    </row>
    <row r="64970" spans="25:25">
      <c r="Y64970" s="176"/>
    </row>
    <row r="64971" spans="25:25">
      <c r="Y64971" s="176"/>
    </row>
    <row r="64972" spans="25:25">
      <c r="Y64972" s="176"/>
    </row>
    <row r="64973" spans="25:25">
      <c r="Y64973" s="176"/>
    </row>
    <row r="64974" spans="25:25">
      <c r="Y64974" s="176"/>
    </row>
    <row r="64975" spans="25:25">
      <c r="Y64975" s="176"/>
    </row>
    <row r="64976" spans="25:25">
      <c r="Y64976" s="176"/>
    </row>
    <row r="64977" spans="25:25">
      <c r="Y64977" s="176"/>
    </row>
    <row r="64978" spans="25:25">
      <c r="Y64978" s="176"/>
    </row>
    <row r="64979" spans="25:25">
      <c r="Y64979" s="176"/>
    </row>
    <row r="64980" spans="25:25">
      <c r="Y64980" s="176"/>
    </row>
    <row r="64981" spans="25:25">
      <c r="Y64981" s="176"/>
    </row>
    <row r="64982" spans="25:25">
      <c r="Y64982" s="176"/>
    </row>
    <row r="64983" spans="25:25">
      <c r="Y64983" s="176"/>
    </row>
    <row r="64984" spans="25:25">
      <c r="Y64984" s="176"/>
    </row>
    <row r="64985" spans="25:25">
      <c r="Y64985" s="176"/>
    </row>
    <row r="64986" spans="25:25">
      <c r="Y64986" s="176"/>
    </row>
    <row r="64987" spans="25:25">
      <c r="Y64987" s="176"/>
    </row>
    <row r="64988" spans="25:25">
      <c r="Y64988" s="176"/>
    </row>
    <row r="64989" spans="25:25">
      <c r="Y64989" s="176"/>
    </row>
    <row r="64990" spans="25:25">
      <c r="Y64990" s="176"/>
    </row>
    <row r="64991" spans="25:25">
      <c r="Y64991" s="176"/>
    </row>
    <row r="64992" spans="25:25">
      <c r="Y64992" s="176"/>
    </row>
    <row r="64993" spans="25:25">
      <c r="Y64993" s="176"/>
    </row>
    <row r="64994" spans="25:25">
      <c r="Y64994" s="176"/>
    </row>
    <row r="64995" spans="25:25">
      <c r="Y64995" s="176"/>
    </row>
    <row r="64996" spans="25:25">
      <c r="Y64996" s="176"/>
    </row>
    <row r="64997" spans="25:25">
      <c r="Y64997" s="176"/>
    </row>
    <row r="64998" spans="25:25">
      <c r="Y64998" s="176"/>
    </row>
    <row r="64999" spans="25:25">
      <c r="Y64999" s="176"/>
    </row>
    <row r="65000" spans="25:25">
      <c r="Y65000" s="176"/>
    </row>
    <row r="65001" spans="25:25">
      <c r="Y65001" s="176"/>
    </row>
    <row r="65002" spans="25:25">
      <c r="Y65002" s="176"/>
    </row>
    <row r="65003" spans="25:25">
      <c r="Y65003" s="176"/>
    </row>
    <row r="65004" spans="25:25">
      <c r="Y65004" s="176"/>
    </row>
    <row r="65005" spans="25:25">
      <c r="Y65005" s="176"/>
    </row>
    <row r="65006" spans="25:25">
      <c r="Y65006" s="176"/>
    </row>
    <row r="65007" spans="25:25">
      <c r="Y65007" s="176"/>
    </row>
    <row r="65008" spans="25:25">
      <c r="Y65008" s="176"/>
    </row>
    <row r="65009" spans="25:25">
      <c r="Y65009" s="176"/>
    </row>
    <row r="65010" spans="25:25">
      <c r="Y65010" s="176"/>
    </row>
    <row r="65011" spans="25:25">
      <c r="Y65011" s="176"/>
    </row>
    <row r="65012" spans="25:25">
      <c r="Y65012" s="176"/>
    </row>
    <row r="65013" spans="25:25">
      <c r="Y65013" s="176"/>
    </row>
    <row r="65014" spans="25:25">
      <c r="Y65014" s="176"/>
    </row>
    <row r="65015" spans="25:25">
      <c r="Y65015" s="176"/>
    </row>
    <row r="65016" spans="25:25">
      <c r="Y65016" s="176"/>
    </row>
    <row r="65017" spans="25:25">
      <c r="Y65017" s="176"/>
    </row>
    <row r="65018" spans="25:25">
      <c r="Y65018" s="176"/>
    </row>
    <row r="65019" spans="25:25">
      <c r="Y65019" s="176"/>
    </row>
    <row r="65020" spans="25:25">
      <c r="Y65020" s="176"/>
    </row>
    <row r="65021" spans="25:25">
      <c r="Y65021" s="176"/>
    </row>
    <row r="65022" spans="25:25">
      <c r="Y65022" s="176"/>
    </row>
    <row r="65023" spans="25:25">
      <c r="Y65023" s="176"/>
    </row>
    <row r="65024" spans="25:25">
      <c r="Y65024" s="176"/>
    </row>
    <row r="65025" spans="25:25">
      <c r="Y65025" s="176"/>
    </row>
    <row r="65026" spans="25:25">
      <c r="Y65026" s="176"/>
    </row>
    <row r="65027" spans="25:25">
      <c r="Y65027" s="176"/>
    </row>
    <row r="65028" spans="25:25">
      <c r="Y65028" s="176"/>
    </row>
    <row r="65029" spans="25:25">
      <c r="Y65029" s="176"/>
    </row>
    <row r="65030" spans="25:25">
      <c r="Y65030" s="176"/>
    </row>
    <row r="65031" spans="25:25">
      <c r="Y65031" s="176"/>
    </row>
    <row r="65032" spans="25:25">
      <c r="Y65032" s="176"/>
    </row>
    <row r="65033" spans="25:25">
      <c r="Y65033" s="176"/>
    </row>
    <row r="65034" spans="25:25">
      <c r="Y65034" s="176"/>
    </row>
    <row r="65035" spans="25:25">
      <c r="Y65035" s="176"/>
    </row>
    <row r="65036" spans="25:25">
      <c r="Y65036" s="176"/>
    </row>
    <row r="65037" spans="25:25">
      <c r="Y65037" s="176"/>
    </row>
    <row r="65038" spans="25:25">
      <c r="Y65038" s="176"/>
    </row>
    <row r="65039" spans="25:25">
      <c r="Y65039" s="176"/>
    </row>
    <row r="65040" spans="25:25">
      <c r="Y65040" s="176"/>
    </row>
    <row r="65041" spans="25:25">
      <c r="Y65041" s="176"/>
    </row>
    <row r="65042" spans="25:25">
      <c r="Y65042" s="176"/>
    </row>
    <row r="65043" spans="25:25">
      <c r="Y65043" s="176"/>
    </row>
    <row r="65044" spans="25:25">
      <c r="Y65044" s="176"/>
    </row>
    <row r="65045" spans="25:25">
      <c r="Y65045" s="176"/>
    </row>
    <row r="65046" spans="25:25">
      <c r="Y65046" s="176"/>
    </row>
    <row r="65047" spans="25:25">
      <c r="Y65047" s="176"/>
    </row>
    <row r="65048" spans="25:25">
      <c r="Y65048" s="176"/>
    </row>
    <row r="65049" spans="25:25">
      <c r="Y65049" s="176"/>
    </row>
    <row r="65050" spans="25:25">
      <c r="Y65050" s="176"/>
    </row>
    <row r="65051" spans="25:25">
      <c r="Y65051" s="176"/>
    </row>
    <row r="65052" spans="25:25">
      <c r="Y65052" s="176"/>
    </row>
    <row r="65053" spans="25:25">
      <c r="Y65053" s="176"/>
    </row>
    <row r="65054" spans="25:25">
      <c r="Y65054" s="176"/>
    </row>
    <row r="65055" spans="25:25">
      <c r="Y65055" s="176"/>
    </row>
    <row r="65056" spans="25:25">
      <c r="Y65056" s="176"/>
    </row>
    <row r="65057" spans="25:25">
      <c r="Y65057" s="176"/>
    </row>
    <row r="65058" spans="25:25">
      <c r="Y65058" s="176"/>
    </row>
    <row r="65059" spans="25:25">
      <c r="Y65059" s="176"/>
    </row>
    <row r="65060" spans="25:25">
      <c r="Y65060" s="176"/>
    </row>
    <row r="65061" spans="25:25">
      <c r="Y65061" s="176"/>
    </row>
    <row r="65062" spans="25:25">
      <c r="Y65062" s="176"/>
    </row>
    <row r="65063" spans="25:25">
      <c r="Y65063" s="176"/>
    </row>
    <row r="65064" spans="25:25">
      <c r="Y65064" s="176"/>
    </row>
    <row r="65065" spans="25:25">
      <c r="Y65065" s="176"/>
    </row>
    <row r="65066" spans="25:25">
      <c r="Y65066" s="176"/>
    </row>
    <row r="65067" spans="25:25">
      <c r="Y65067" s="176"/>
    </row>
    <row r="65068" spans="25:25">
      <c r="Y65068" s="176"/>
    </row>
    <row r="65069" spans="25:25">
      <c r="Y65069" s="176"/>
    </row>
    <row r="65070" spans="25:25">
      <c r="Y65070" s="176"/>
    </row>
    <row r="65071" spans="25:25">
      <c r="Y65071" s="176"/>
    </row>
    <row r="65072" spans="25:25">
      <c r="Y65072" s="176"/>
    </row>
    <row r="65073" spans="25:25">
      <c r="Y65073" s="176"/>
    </row>
    <row r="65074" spans="25:25">
      <c r="Y65074" s="176"/>
    </row>
    <row r="65075" spans="25:25">
      <c r="Y65075" s="176"/>
    </row>
    <row r="65076" spans="25:25">
      <c r="Y65076" s="176"/>
    </row>
    <row r="65077" spans="25:25">
      <c r="Y65077" s="176"/>
    </row>
    <row r="65078" spans="25:25">
      <c r="Y65078" s="176"/>
    </row>
    <row r="65079" spans="25:25">
      <c r="Y65079" s="176"/>
    </row>
    <row r="65080" spans="25:25">
      <c r="Y65080" s="176"/>
    </row>
    <row r="65081" spans="25:25">
      <c r="Y65081" s="176"/>
    </row>
    <row r="65082" spans="25:25">
      <c r="Y65082" s="176"/>
    </row>
    <row r="65083" spans="25:25">
      <c r="Y65083" s="176"/>
    </row>
    <row r="65084" spans="25:25">
      <c r="Y65084" s="176"/>
    </row>
    <row r="65085" spans="25:25">
      <c r="Y65085" s="176"/>
    </row>
    <row r="65086" spans="25:25">
      <c r="Y65086" s="176"/>
    </row>
    <row r="65087" spans="25:25">
      <c r="Y65087" s="176"/>
    </row>
    <row r="65088" spans="25:25">
      <c r="Y65088" s="176"/>
    </row>
    <row r="65089" spans="25:25">
      <c r="Y65089" s="176"/>
    </row>
    <row r="65090" spans="25:25">
      <c r="Y65090" s="176"/>
    </row>
    <row r="65091" spans="25:25">
      <c r="Y65091" s="176"/>
    </row>
    <row r="65092" spans="25:25">
      <c r="Y65092" s="176"/>
    </row>
    <row r="65093" spans="25:25">
      <c r="Y65093" s="176"/>
    </row>
    <row r="65094" spans="25:25">
      <c r="Y65094" s="176"/>
    </row>
    <row r="65095" spans="25:25">
      <c r="Y65095" s="176"/>
    </row>
    <row r="65096" spans="25:25">
      <c r="Y65096" s="176"/>
    </row>
    <row r="65097" spans="25:25">
      <c r="Y65097" s="176"/>
    </row>
    <row r="65098" spans="25:25">
      <c r="Y65098" s="176"/>
    </row>
    <row r="65099" spans="25:25">
      <c r="Y65099" s="176"/>
    </row>
    <row r="65100" spans="25:25">
      <c r="Y65100" s="176"/>
    </row>
    <row r="65101" spans="25:25">
      <c r="Y65101" s="176"/>
    </row>
    <row r="65102" spans="25:25">
      <c r="Y65102" s="176"/>
    </row>
    <row r="65103" spans="25:25">
      <c r="Y65103" s="176"/>
    </row>
    <row r="65104" spans="25:25">
      <c r="Y65104" s="176"/>
    </row>
    <row r="65105" spans="25:25">
      <c r="Y65105" s="176"/>
    </row>
    <row r="65106" spans="25:25">
      <c r="Y65106" s="176"/>
    </row>
    <row r="65107" spans="25:25">
      <c r="Y65107" s="176"/>
    </row>
    <row r="65108" spans="25:25">
      <c r="Y65108" s="176"/>
    </row>
    <row r="65109" spans="25:25">
      <c r="Y65109" s="176"/>
    </row>
    <row r="65110" spans="25:25">
      <c r="Y65110" s="176"/>
    </row>
    <row r="65111" spans="25:25">
      <c r="Y65111" s="176"/>
    </row>
    <row r="65112" spans="25:25">
      <c r="Y65112" s="176"/>
    </row>
    <row r="65113" spans="25:25">
      <c r="Y65113" s="176"/>
    </row>
    <row r="65114" spans="25:25">
      <c r="Y65114" s="176"/>
    </row>
    <row r="65115" spans="25:25">
      <c r="Y65115" s="176"/>
    </row>
    <row r="65116" spans="25:25">
      <c r="Y65116" s="176"/>
    </row>
    <row r="65117" spans="25:25">
      <c r="Y65117" s="176"/>
    </row>
    <row r="65118" spans="25:25">
      <c r="Y65118" s="176"/>
    </row>
    <row r="65119" spans="25:25">
      <c r="Y65119" s="176"/>
    </row>
    <row r="65120" spans="25:25">
      <c r="Y65120" s="176"/>
    </row>
    <row r="65121" spans="25:25">
      <c r="Y65121" s="176"/>
    </row>
    <row r="65122" spans="25:25">
      <c r="Y65122" s="176"/>
    </row>
    <row r="65123" spans="25:25">
      <c r="Y65123" s="176"/>
    </row>
    <row r="65124" spans="25:25">
      <c r="Y65124" s="176"/>
    </row>
    <row r="65125" spans="25:25">
      <c r="Y65125" s="176"/>
    </row>
    <row r="65126" spans="25:25">
      <c r="Y65126" s="176"/>
    </row>
    <row r="65127" spans="25:25">
      <c r="Y65127" s="176"/>
    </row>
    <row r="65128" spans="25:25">
      <c r="Y65128" s="176"/>
    </row>
    <row r="65129" spans="25:25">
      <c r="Y65129" s="176"/>
    </row>
    <row r="65130" spans="25:25">
      <c r="Y65130" s="176"/>
    </row>
    <row r="65131" spans="25:25">
      <c r="Y65131" s="176"/>
    </row>
    <row r="65132" spans="25:25">
      <c r="Y65132" s="176"/>
    </row>
    <row r="65133" spans="25:25">
      <c r="Y65133" s="176"/>
    </row>
    <row r="65134" spans="25:25">
      <c r="Y65134" s="176"/>
    </row>
    <row r="65135" spans="25:25">
      <c r="Y65135" s="176"/>
    </row>
    <row r="65136" spans="25:25">
      <c r="Y65136" s="176"/>
    </row>
    <row r="65137" spans="25:25">
      <c r="Y65137" s="176"/>
    </row>
    <row r="65138" spans="25:25">
      <c r="Y65138" s="176"/>
    </row>
    <row r="65139" spans="25:25">
      <c r="Y65139" s="176"/>
    </row>
    <row r="65140" spans="25:25">
      <c r="Y65140" s="176"/>
    </row>
    <row r="65141" spans="25:25">
      <c r="Y65141" s="176"/>
    </row>
    <row r="65142" spans="25:25">
      <c r="Y65142" s="176"/>
    </row>
    <row r="65143" spans="25:25">
      <c r="Y65143" s="176"/>
    </row>
    <row r="65144" spans="25:25">
      <c r="Y65144" s="176"/>
    </row>
    <row r="65145" spans="25:25">
      <c r="Y65145" s="176"/>
    </row>
    <row r="65146" spans="25:25">
      <c r="Y65146" s="176"/>
    </row>
    <row r="65147" spans="25:25">
      <c r="Y65147" s="176"/>
    </row>
    <row r="65148" spans="25:25">
      <c r="Y65148" s="176"/>
    </row>
    <row r="65149" spans="25:25">
      <c r="Y65149" s="176"/>
    </row>
    <row r="65150" spans="25:25">
      <c r="Y65150" s="176"/>
    </row>
    <row r="65151" spans="25:25">
      <c r="Y65151" s="176"/>
    </row>
    <row r="65152" spans="25:25">
      <c r="Y65152" s="176"/>
    </row>
    <row r="65153" spans="25:25">
      <c r="Y65153" s="176"/>
    </row>
    <row r="65154" spans="25:25">
      <c r="Y65154" s="176"/>
    </row>
    <row r="65155" spans="25:25">
      <c r="Y65155" s="176"/>
    </row>
    <row r="65156" spans="25:25">
      <c r="Y65156" s="176"/>
    </row>
    <row r="65157" spans="25:25">
      <c r="Y65157" s="176"/>
    </row>
    <row r="65158" spans="25:25">
      <c r="Y65158" s="176"/>
    </row>
    <row r="65159" spans="25:25">
      <c r="Y65159" s="176"/>
    </row>
    <row r="65160" spans="25:25">
      <c r="Y65160" s="176"/>
    </row>
    <row r="65161" spans="25:25">
      <c r="Y65161" s="176"/>
    </row>
    <row r="65162" spans="25:25">
      <c r="Y65162" s="176"/>
    </row>
    <row r="65163" spans="25:25">
      <c r="Y65163" s="176"/>
    </row>
    <row r="65164" spans="25:25">
      <c r="Y65164" s="176"/>
    </row>
    <row r="65165" spans="25:25">
      <c r="Y65165" s="176"/>
    </row>
    <row r="65166" spans="25:25">
      <c r="Y65166" s="176"/>
    </row>
    <row r="65167" spans="25:25">
      <c r="Y65167" s="176"/>
    </row>
    <row r="65168" spans="25:25">
      <c r="Y65168" s="176"/>
    </row>
    <row r="65169" spans="25:25">
      <c r="Y65169" s="176"/>
    </row>
    <row r="65170" spans="25:25">
      <c r="Y65170" s="176"/>
    </row>
    <row r="65171" spans="25:25">
      <c r="Y65171" s="176"/>
    </row>
    <row r="65172" spans="25:25">
      <c r="Y65172" s="176"/>
    </row>
    <row r="65173" spans="25:25">
      <c r="Y65173" s="176"/>
    </row>
    <row r="65174" spans="25:25">
      <c r="Y65174" s="176"/>
    </row>
    <row r="65175" spans="25:25">
      <c r="Y65175" s="176"/>
    </row>
    <row r="65176" spans="25:25">
      <c r="Y65176" s="176"/>
    </row>
    <row r="65177" spans="25:25">
      <c r="Y65177" s="176"/>
    </row>
    <row r="65178" spans="25:25">
      <c r="Y65178" s="176"/>
    </row>
    <row r="65179" spans="25:25">
      <c r="Y65179" s="176"/>
    </row>
    <row r="65180" spans="25:25">
      <c r="Y65180" s="176"/>
    </row>
    <row r="65181" spans="25:25">
      <c r="Y65181" s="176"/>
    </row>
    <row r="65182" spans="25:25">
      <c r="Y65182" s="176"/>
    </row>
    <row r="65183" spans="25:25">
      <c r="Y65183" s="176"/>
    </row>
    <row r="65184" spans="25:25">
      <c r="Y65184" s="176"/>
    </row>
    <row r="65185" spans="25:25">
      <c r="Y65185" s="176"/>
    </row>
    <row r="65186" spans="25:25">
      <c r="Y65186" s="176"/>
    </row>
    <row r="65187" spans="25:25">
      <c r="Y65187" s="176"/>
    </row>
    <row r="65188" spans="25:25">
      <c r="Y65188" s="176"/>
    </row>
  </sheetData>
  <autoFilter ref="A1:AA380"/>
  <pageMargins left="0.75" right="0.75" top="1" bottom="1" header="0.5" footer="0.5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AP513"/>
  <sheetViews>
    <sheetView zoomScale="75" workbookViewId="0">
      <pane ySplit="1" topLeftCell="A496" activePane="bottomLeft" state="frozen"/>
      <selection pane="bottomLeft" activeCell="F27" sqref="F27"/>
    </sheetView>
  </sheetViews>
  <sheetFormatPr defaultRowHeight="12.75"/>
  <cols>
    <col min="1" max="1" width="9.85546875" bestFit="1" customWidth="1"/>
    <col min="2" max="2" width="26.85546875" bestFit="1" customWidth="1"/>
    <col min="3" max="3" width="20.42578125" bestFit="1" customWidth="1"/>
    <col min="4" max="4" width="26.85546875" bestFit="1" customWidth="1"/>
    <col min="5" max="5" width="8.5703125" bestFit="1" customWidth="1"/>
    <col min="6" max="6" width="12.7109375" bestFit="1" customWidth="1"/>
    <col min="7" max="7" width="9.28515625" bestFit="1" customWidth="1"/>
    <col min="8" max="8" width="12.42578125" bestFit="1" customWidth="1"/>
    <col min="9" max="9" width="18.5703125" bestFit="1" customWidth="1"/>
    <col min="10" max="10" width="19.5703125" bestFit="1" customWidth="1"/>
    <col min="11" max="11" width="15.42578125" bestFit="1" customWidth="1"/>
    <col min="12" max="12" width="16.5703125" bestFit="1" customWidth="1"/>
    <col min="13" max="15" width="12.5703125" bestFit="1" customWidth="1"/>
    <col min="16" max="16" width="19" bestFit="1" customWidth="1"/>
    <col min="17" max="17" width="18.85546875" bestFit="1" customWidth="1"/>
    <col min="18" max="18" width="18.28515625" bestFit="1" customWidth="1"/>
    <col min="19" max="19" width="19.140625" bestFit="1" customWidth="1"/>
    <col min="20" max="20" width="13.28515625" bestFit="1" customWidth="1"/>
    <col min="21" max="21" width="15.85546875" bestFit="1" customWidth="1"/>
    <col min="22" max="22" width="15" bestFit="1" customWidth="1"/>
    <col min="23" max="23" width="22.140625" bestFit="1" customWidth="1"/>
    <col min="24" max="24" width="13" bestFit="1" customWidth="1"/>
    <col min="25" max="26" width="12.5703125" bestFit="1" customWidth="1"/>
    <col min="27" max="27" width="8.7109375" bestFit="1" customWidth="1"/>
    <col min="28" max="28" width="18.140625" bestFit="1" customWidth="1"/>
    <col min="29" max="30" width="17.28515625" bestFit="1" customWidth="1"/>
    <col min="31" max="31" width="14.85546875" bestFit="1" customWidth="1"/>
    <col min="32" max="32" width="19.28515625" bestFit="1" customWidth="1"/>
    <col min="33" max="33" width="21.140625" bestFit="1" customWidth="1"/>
    <col min="34" max="34" width="10.28515625" bestFit="1" customWidth="1"/>
    <col min="35" max="35" width="10.42578125" bestFit="1" customWidth="1"/>
    <col min="36" max="36" width="10.5703125" bestFit="1" customWidth="1"/>
    <col min="37" max="38" width="11" bestFit="1" customWidth="1"/>
    <col min="39" max="39" width="7.42578125" bestFit="1" customWidth="1"/>
    <col min="40" max="40" width="13.140625" bestFit="1" customWidth="1"/>
    <col min="41" max="41" width="13.28515625" bestFit="1" customWidth="1"/>
    <col min="42" max="42" width="17.85546875" bestFit="1" customWidth="1"/>
  </cols>
  <sheetData>
    <row r="1" spans="1:42">
      <c r="A1" t="s">
        <v>83</v>
      </c>
      <c r="B1" t="s">
        <v>82</v>
      </c>
      <c r="C1" t="s">
        <v>6</v>
      </c>
      <c r="D1" t="s">
        <v>7</v>
      </c>
      <c r="E1" t="s">
        <v>8</v>
      </c>
      <c r="F1" t="s">
        <v>191</v>
      </c>
      <c r="G1" t="s">
        <v>464</v>
      </c>
      <c r="H1" t="s">
        <v>465</v>
      </c>
      <c r="I1" t="s">
        <v>86</v>
      </c>
      <c r="J1" t="s">
        <v>466</v>
      </c>
      <c r="K1" t="s">
        <v>256</v>
      </c>
      <c r="L1" t="s">
        <v>257</v>
      </c>
      <c r="M1" t="s">
        <v>11</v>
      </c>
      <c r="N1" t="s">
        <v>192</v>
      </c>
      <c r="O1" t="s">
        <v>193</v>
      </c>
      <c r="P1" t="s">
        <v>258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499</v>
      </c>
      <c r="AG1" t="s">
        <v>457</v>
      </c>
      <c r="AH1" t="s">
        <v>504</v>
      </c>
      <c r="AI1" t="s">
        <v>505</v>
      </c>
      <c r="AJ1" t="s">
        <v>506</v>
      </c>
      <c r="AK1" t="s">
        <v>507</v>
      </c>
      <c r="AL1" t="s">
        <v>508</v>
      </c>
      <c r="AM1" t="s">
        <v>503</v>
      </c>
      <c r="AN1" t="s">
        <v>500</v>
      </c>
      <c r="AO1" t="s">
        <v>501</v>
      </c>
      <c r="AP1" t="s">
        <v>502</v>
      </c>
    </row>
    <row r="2" spans="1:42">
      <c r="A2">
        <v>1</v>
      </c>
      <c r="B2">
        <v>307</v>
      </c>
      <c r="C2" t="s">
        <v>27</v>
      </c>
      <c r="D2" t="s">
        <v>28</v>
      </c>
      <c r="E2" t="s">
        <v>236</v>
      </c>
      <c r="F2" t="s">
        <v>201</v>
      </c>
      <c r="G2" t="s">
        <v>487</v>
      </c>
      <c r="H2" t="s">
        <v>472</v>
      </c>
      <c r="I2" t="s">
        <v>275</v>
      </c>
      <c r="J2" t="s">
        <v>480</v>
      </c>
      <c r="K2">
        <v>36411</v>
      </c>
      <c r="L2">
        <v>38322</v>
      </c>
      <c r="M2" t="s">
        <v>74</v>
      </c>
      <c r="N2">
        <v>-15000000</v>
      </c>
      <c r="O2">
        <v>0</v>
      </c>
      <c r="P2">
        <v>0.47499999999999998</v>
      </c>
      <c r="Q2">
        <v>64.724879000000001</v>
      </c>
      <c r="R2">
        <v>64.734776999999994</v>
      </c>
      <c r="S2">
        <v>9.8979999999926349E-3</v>
      </c>
      <c r="T2">
        <v>0</v>
      </c>
      <c r="U2">
        <v>-208.04819699999999</v>
      </c>
      <c r="V2">
        <v>0</v>
      </c>
      <c r="W2">
        <v>-208.04819699999999</v>
      </c>
      <c r="X2">
        <v>-49438.955531</v>
      </c>
      <c r="Y2">
        <v>-49565.834379</v>
      </c>
      <c r="Z2">
        <v>-126.87884800000029</v>
      </c>
      <c r="AA2">
        <v>81.169348999999698</v>
      </c>
      <c r="AB2">
        <v>-71070.970523589058</v>
      </c>
      <c r="AC2">
        <v>-70631.313990074996</v>
      </c>
      <c r="AD2">
        <v>439.65653351406218</v>
      </c>
      <c r="AF2">
        <v>0</v>
      </c>
      <c r="AG2">
        <v>-152296.875</v>
      </c>
      <c r="AH2">
        <v>-222928.188990075</v>
      </c>
      <c r="AI2">
        <v>-346859.84953390842</v>
      </c>
      <c r="AJ2">
        <v>-346859.84953390842</v>
      </c>
      <c r="AK2">
        <v>0</v>
      </c>
      <c r="AL2">
        <v>439.65653351406218</v>
      </c>
      <c r="AM2" t="s">
        <v>547</v>
      </c>
      <c r="AN2">
        <v>8</v>
      </c>
      <c r="AO2" t="s">
        <v>545</v>
      </c>
      <c r="AP2">
        <v>8</v>
      </c>
    </row>
    <row r="3" spans="1:42">
      <c r="A3">
        <v>2</v>
      </c>
      <c r="B3">
        <v>306</v>
      </c>
      <c r="C3" t="s">
        <v>27</v>
      </c>
      <c r="D3" t="s">
        <v>28</v>
      </c>
      <c r="E3" t="s">
        <v>236</v>
      </c>
      <c r="F3" t="s">
        <v>201</v>
      </c>
      <c r="G3" t="s">
        <v>487</v>
      </c>
      <c r="H3" t="s">
        <v>472</v>
      </c>
      <c r="I3" t="s">
        <v>275</v>
      </c>
      <c r="J3" t="s">
        <v>480</v>
      </c>
      <c r="K3">
        <v>36493</v>
      </c>
      <c r="L3">
        <v>38316</v>
      </c>
      <c r="M3" t="s">
        <v>74</v>
      </c>
      <c r="N3">
        <v>-15000000</v>
      </c>
      <c r="O3">
        <v>0</v>
      </c>
      <c r="P3">
        <v>0.51</v>
      </c>
      <c r="Q3">
        <v>64.644559999999998</v>
      </c>
      <c r="R3">
        <v>64.654505</v>
      </c>
      <c r="S3">
        <v>9.945000000001869E-3</v>
      </c>
      <c r="T3">
        <v>0</v>
      </c>
      <c r="U3">
        <v>-210.77786900000001</v>
      </c>
      <c r="V3">
        <v>0</v>
      </c>
      <c r="W3">
        <v>-210.77786900000001</v>
      </c>
      <c r="X3">
        <v>-67335.736191999997</v>
      </c>
      <c r="Y3">
        <v>-67460.164392999999</v>
      </c>
      <c r="Z3">
        <v>-124.42820100000245</v>
      </c>
      <c r="AA3">
        <v>86.349667999997564</v>
      </c>
      <c r="AB3">
        <v>-96798.487562809605</v>
      </c>
      <c r="AC3">
        <v>-96130.734260024998</v>
      </c>
      <c r="AD3">
        <v>667.75330278460751</v>
      </c>
      <c r="AF3">
        <v>0</v>
      </c>
      <c r="AG3">
        <v>-138688.125</v>
      </c>
      <c r="AH3">
        <v>-234818.859260025</v>
      </c>
      <c r="AI3">
        <v>-352150.88277569425</v>
      </c>
      <c r="AJ3">
        <v>-352150.88277569425</v>
      </c>
      <c r="AK3">
        <v>0</v>
      </c>
      <c r="AL3">
        <v>667.75330278460751</v>
      </c>
      <c r="AM3" t="s">
        <v>547</v>
      </c>
      <c r="AN3">
        <v>8</v>
      </c>
      <c r="AO3" t="s">
        <v>545</v>
      </c>
      <c r="AP3">
        <v>8</v>
      </c>
    </row>
    <row r="4" spans="1:42">
      <c r="A4">
        <v>3</v>
      </c>
      <c r="B4">
        <v>308</v>
      </c>
      <c r="C4" t="s">
        <v>27</v>
      </c>
      <c r="D4" t="s">
        <v>28</v>
      </c>
      <c r="E4" t="s">
        <v>236</v>
      </c>
      <c r="F4" t="s">
        <v>201</v>
      </c>
      <c r="G4" t="s">
        <v>487</v>
      </c>
      <c r="H4" t="s">
        <v>472</v>
      </c>
      <c r="I4" t="s">
        <v>276</v>
      </c>
      <c r="J4" t="s">
        <v>480</v>
      </c>
      <c r="K4">
        <v>36493</v>
      </c>
      <c r="L4">
        <v>38316</v>
      </c>
      <c r="M4" t="s">
        <v>74</v>
      </c>
      <c r="N4">
        <v>15000000</v>
      </c>
      <c r="O4">
        <v>0</v>
      </c>
      <c r="P4">
        <v>0.51</v>
      </c>
      <c r="Q4">
        <v>64.644559999999998</v>
      </c>
      <c r="R4">
        <v>64.654505</v>
      </c>
      <c r="S4">
        <v>9.945000000001869E-3</v>
      </c>
      <c r="T4">
        <v>0</v>
      </c>
      <c r="U4">
        <v>210.77786900000001</v>
      </c>
      <c r="V4">
        <v>0</v>
      </c>
      <c r="W4">
        <v>210.77786900000001</v>
      </c>
      <c r="X4">
        <v>67335.736191999997</v>
      </c>
      <c r="Y4">
        <v>67460.164392999999</v>
      </c>
      <c r="Z4">
        <v>124.42820100000245</v>
      </c>
      <c r="AA4">
        <v>-86.349667999997564</v>
      </c>
      <c r="AB4">
        <v>96798.487562809605</v>
      </c>
      <c r="AC4">
        <v>96130.734260024998</v>
      </c>
      <c r="AD4">
        <v>-667.75330278460751</v>
      </c>
      <c r="AF4">
        <v>0</v>
      </c>
      <c r="AG4">
        <v>138688.125</v>
      </c>
      <c r="AH4">
        <v>234818.859260025</v>
      </c>
      <c r="AI4">
        <v>352150.88277569425</v>
      </c>
      <c r="AJ4">
        <v>352150.88277569425</v>
      </c>
      <c r="AK4">
        <v>0</v>
      </c>
      <c r="AL4">
        <v>-667.75330278460751</v>
      </c>
      <c r="AM4" t="s">
        <v>547</v>
      </c>
      <c r="AN4">
        <v>8</v>
      </c>
      <c r="AO4" t="s">
        <v>545</v>
      </c>
      <c r="AP4">
        <v>8</v>
      </c>
    </row>
    <row r="5" spans="1:42">
      <c r="A5">
        <v>4</v>
      </c>
      <c r="B5">
        <v>309</v>
      </c>
      <c r="C5" t="s">
        <v>27</v>
      </c>
      <c r="D5" t="s">
        <v>28</v>
      </c>
      <c r="E5" t="s">
        <v>236</v>
      </c>
      <c r="F5" t="s">
        <v>201</v>
      </c>
      <c r="G5" t="s">
        <v>487</v>
      </c>
      <c r="H5" t="s">
        <v>472</v>
      </c>
      <c r="I5" t="s">
        <v>276</v>
      </c>
      <c r="J5" t="s">
        <v>480</v>
      </c>
      <c r="K5">
        <v>36411</v>
      </c>
      <c r="L5">
        <v>38322</v>
      </c>
      <c r="M5" t="s">
        <v>74</v>
      </c>
      <c r="N5">
        <v>15000000</v>
      </c>
      <c r="O5">
        <v>0</v>
      </c>
      <c r="P5">
        <v>0.47499999999999998</v>
      </c>
      <c r="Q5">
        <v>64.724879000000001</v>
      </c>
      <c r="R5">
        <v>64.734776999999994</v>
      </c>
      <c r="S5">
        <v>9.8979999999926349E-3</v>
      </c>
      <c r="T5">
        <v>0</v>
      </c>
      <c r="U5">
        <v>208.04819699999999</v>
      </c>
      <c r="V5">
        <v>0</v>
      </c>
      <c r="W5">
        <v>208.04819699999999</v>
      </c>
      <c r="X5">
        <v>49438.955531</v>
      </c>
      <c r="Y5">
        <v>49565.834379</v>
      </c>
      <c r="Z5">
        <v>126.87884800000029</v>
      </c>
      <c r="AA5">
        <v>-81.169348999999698</v>
      </c>
      <c r="AB5">
        <v>71070.970523589058</v>
      </c>
      <c r="AC5">
        <v>70631.313990074996</v>
      </c>
      <c r="AD5">
        <v>-439.65653351406218</v>
      </c>
      <c r="AF5">
        <v>0</v>
      </c>
      <c r="AG5">
        <v>152296.875</v>
      </c>
      <c r="AH5">
        <v>222928.188990075</v>
      </c>
      <c r="AI5">
        <v>346859.84953390842</v>
      </c>
      <c r="AJ5">
        <v>346859.84953390842</v>
      </c>
      <c r="AK5">
        <v>0</v>
      </c>
      <c r="AL5">
        <v>-439.65653351406218</v>
      </c>
      <c r="AM5" t="s">
        <v>547</v>
      </c>
      <c r="AN5">
        <v>8</v>
      </c>
      <c r="AO5" t="s">
        <v>545</v>
      </c>
      <c r="AP5">
        <v>8</v>
      </c>
    </row>
    <row r="6" spans="1:42">
      <c r="A6">
        <v>5</v>
      </c>
      <c r="B6">
        <v>310</v>
      </c>
      <c r="C6" t="s">
        <v>27</v>
      </c>
      <c r="D6" t="s">
        <v>28</v>
      </c>
      <c r="E6" t="s">
        <v>73</v>
      </c>
      <c r="F6" t="s">
        <v>201</v>
      </c>
      <c r="G6" t="s">
        <v>487</v>
      </c>
      <c r="H6" t="s">
        <v>472</v>
      </c>
      <c r="I6" t="s">
        <v>259</v>
      </c>
      <c r="J6" t="s">
        <v>480</v>
      </c>
      <c r="K6">
        <v>36607</v>
      </c>
      <c r="L6">
        <v>38433</v>
      </c>
      <c r="M6" t="s">
        <v>30</v>
      </c>
      <c r="N6">
        <v>-50000000</v>
      </c>
      <c r="O6">
        <v>17240.346740000001</v>
      </c>
      <c r="P6">
        <v>0.51500000000000001</v>
      </c>
      <c r="Q6">
        <v>66.186959000000002</v>
      </c>
      <c r="R6">
        <v>66.201836999999998</v>
      </c>
      <c r="S6">
        <v>1.487799999999595E-2</v>
      </c>
      <c r="T6">
        <v>256.50187879765019</v>
      </c>
      <c r="U6">
        <v>-1108.2877450000001</v>
      </c>
      <c r="V6">
        <v>0</v>
      </c>
      <c r="W6">
        <v>-851.78586620234989</v>
      </c>
      <c r="X6">
        <v>252505.43221</v>
      </c>
      <c r="Y6">
        <v>252114.24013399999</v>
      </c>
      <c r="Z6">
        <v>-391.19207600000664</v>
      </c>
      <c r="AA6">
        <v>460.59379020234326</v>
      </c>
      <c r="AB6">
        <v>252505.43221</v>
      </c>
      <c r="AC6">
        <v>252114.24013399999</v>
      </c>
      <c r="AD6">
        <v>-391.19207600000664</v>
      </c>
      <c r="AF6">
        <v>124785.62970412002</v>
      </c>
      <c r="AG6">
        <v>-261076.38888899999</v>
      </c>
      <c r="AH6">
        <v>-8962.148755000002</v>
      </c>
      <c r="AI6">
        <v>-561800.26190399996</v>
      </c>
      <c r="AJ6">
        <v>-561800.26190399996</v>
      </c>
      <c r="AK6">
        <v>0</v>
      </c>
      <c r="AL6">
        <v>-391.19207600000664</v>
      </c>
      <c r="AM6" t="s">
        <v>547</v>
      </c>
      <c r="AN6">
        <v>8</v>
      </c>
      <c r="AO6" t="s">
        <v>545</v>
      </c>
      <c r="AP6">
        <v>8</v>
      </c>
    </row>
    <row r="7" spans="1:42">
      <c r="A7">
        <v>6</v>
      </c>
      <c r="B7">
        <v>311</v>
      </c>
      <c r="C7" t="s">
        <v>27</v>
      </c>
      <c r="D7" t="s">
        <v>28</v>
      </c>
      <c r="E7" t="s">
        <v>73</v>
      </c>
      <c r="F7" t="s">
        <v>201</v>
      </c>
      <c r="G7" t="s">
        <v>487</v>
      </c>
      <c r="H7" t="s">
        <v>472</v>
      </c>
      <c r="I7" t="s">
        <v>276</v>
      </c>
      <c r="J7" t="s">
        <v>480</v>
      </c>
      <c r="K7">
        <v>36607</v>
      </c>
      <c r="L7">
        <v>38433</v>
      </c>
      <c r="M7" t="s">
        <v>30</v>
      </c>
      <c r="N7">
        <v>50000000</v>
      </c>
      <c r="O7">
        <v>-17240.346740000001</v>
      </c>
      <c r="P7">
        <v>0.51500000000000001</v>
      </c>
      <c r="Q7">
        <v>66.186959000000002</v>
      </c>
      <c r="R7">
        <v>66.201836999999998</v>
      </c>
      <c r="S7">
        <v>1.487799999999595E-2</v>
      </c>
      <c r="T7">
        <v>-256.50187879765019</v>
      </c>
      <c r="U7">
        <v>1108.2877450000001</v>
      </c>
      <c r="V7">
        <v>0</v>
      </c>
      <c r="W7">
        <v>851.78586620234989</v>
      </c>
      <c r="X7">
        <v>-252505.43221</v>
      </c>
      <c r="Y7">
        <v>-252114.24013399999</v>
      </c>
      <c r="Z7">
        <v>391.19207600000664</v>
      </c>
      <c r="AA7">
        <v>-460.59379020234326</v>
      </c>
      <c r="AB7">
        <v>-252505.43221</v>
      </c>
      <c r="AC7">
        <v>-252114.24013399999</v>
      </c>
      <c r="AD7">
        <v>391.19207600000664</v>
      </c>
      <c r="AF7">
        <v>-124785.62970412002</v>
      </c>
      <c r="AG7">
        <v>261076.38888899999</v>
      </c>
      <c r="AH7">
        <v>8962.148755000002</v>
      </c>
      <c r="AI7">
        <v>561800.26190399996</v>
      </c>
      <c r="AJ7">
        <v>561800.26190399996</v>
      </c>
      <c r="AK7">
        <v>0</v>
      </c>
      <c r="AL7">
        <v>391.19207600000664</v>
      </c>
      <c r="AM7" t="s">
        <v>547</v>
      </c>
      <c r="AN7">
        <v>8</v>
      </c>
      <c r="AO7" t="s">
        <v>545</v>
      </c>
      <c r="AP7">
        <v>8</v>
      </c>
    </row>
    <row r="8" spans="1:42">
      <c r="A8">
        <v>9</v>
      </c>
      <c r="B8">
        <v>2</v>
      </c>
      <c r="C8" t="s">
        <v>27</v>
      </c>
      <c r="D8" t="s">
        <v>28</v>
      </c>
      <c r="E8" t="s">
        <v>29</v>
      </c>
      <c r="F8" t="s">
        <v>199</v>
      </c>
      <c r="G8" t="s">
        <v>473</v>
      </c>
      <c r="H8" t="s">
        <v>478</v>
      </c>
      <c r="I8" t="s">
        <v>97</v>
      </c>
      <c r="J8" t="s">
        <v>469</v>
      </c>
      <c r="K8">
        <v>36623</v>
      </c>
      <c r="L8">
        <v>38449</v>
      </c>
      <c r="M8" t="s">
        <v>30</v>
      </c>
      <c r="N8">
        <v>-10000000</v>
      </c>
      <c r="O8">
        <v>3417.956349</v>
      </c>
      <c r="P8">
        <v>0.26</v>
      </c>
      <c r="Q8">
        <v>149.22345999999999</v>
      </c>
      <c r="R8">
        <v>149.2749</v>
      </c>
      <c r="S8">
        <v>5.1440000000013697E-2</v>
      </c>
      <c r="T8">
        <v>175.81967459260682</v>
      </c>
      <c r="U8">
        <v>-413.63192199999997</v>
      </c>
      <c r="V8">
        <v>0</v>
      </c>
      <c r="W8">
        <v>-237.81224740739316</v>
      </c>
      <c r="X8">
        <v>426329.43390800001</v>
      </c>
      <c r="Y8">
        <v>426542.75780399999</v>
      </c>
      <c r="Z8">
        <v>213.32389599998714</v>
      </c>
      <c r="AA8">
        <v>451.1361434073803</v>
      </c>
      <c r="AB8">
        <v>426329.43390800001</v>
      </c>
      <c r="AC8">
        <v>426542.75780399999</v>
      </c>
      <c r="AD8">
        <v>213.32389599998714</v>
      </c>
      <c r="AF8">
        <v>25301.4218734725</v>
      </c>
      <c r="AG8">
        <v>-19933.333332999999</v>
      </c>
      <c r="AH8">
        <v>406609.42447099998</v>
      </c>
      <c r="AI8">
        <v>140132.26936299994</v>
      </c>
      <c r="AJ8">
        <v>140132.26936299994</v>
      </c>
      <c r="AK8">
        <v>0</v>
      </c>
      <c r="AL8">
        <v>213.32389599998714</v>
      </c>
      <c r="AM8" t="s">
        <v>547</v>
      </c>
      <c r="AN8">
        <v>7</v>
      </c>
      <c r="AO8" t="s">
        <v>545</v>
      </c>
      <c r="AP8">
        <v>7</v>
      </c>
    </row>
    <row r="9" spans="1:42">
      <c r="A9">
        <v>10</v>
      </c>
      <c r="B9">
        <v>3</v>
      </c>
      <c r="C9" t="s">
        <v>27</v>
      </c>
      <c r="D9" t="s">
        <v>28</v>
      </c>
      <c r="E9" t="s">
        <v>29</v>
      </c>
      <c r="F9" t="s">
        <v>199</v>
      </c>
      <c r="G9" t="s">
        <v>473</v>
      </c>
      <c r="H9" t="s">
        <v>478</v>
      </c>
      <c r="I9" t="s">
        <v>259</v>
      </c>
      <c r="J9" t="s">
        <v>469</v>
      </c>
      <c r="K9">
        <v>36642</v>
      </c>
      <c r="L9">
        <v>36860</v>
      </c>
      <c r="M9" t="s">
        <v>30</v>
      </c>
      <c r="N9">
        <v>0</v>
      </c>
      <c r="O9">
        <v>0</v>
      </c>
      <c r="P9">
        <v>0.1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F9">
        <v>0</v>
      </c>
      <c r="AG9">
        <v>6083.3255559999998</v>
      </c>
      <c r="AH9">
        <v>6083.3255559999998</v>
      </c>
      <c r="AI9">
        <v>2.5555999999596679E-2</v>
      </c>
      <c r="AJ9">
        <v>2.5555999999596679E-2</v>
      </c>
      <c r="AK9">
        <v>0</v>
      </c>
      <c r="AL9">
        <v>0</v>
      </c>
      <c r="AM9" t="s">
        <v>550</v>
      </c>
      <c r="AN9">
        <v>7</v>
      </c>
      <c r="AO9" t="s">
        <v>545</v>
      </c>
      <c r="AP9">
        <v>7</v>
      </c>
    </row>
    <row r="10" spans="1:42">
      <c r="A10">
        <v>11</v>
      </c>
      <c r="B10">
        <v>4</v>
      </c>
      <c r="C10" t="s">
        <v>27</v>
      </c>
      <c r="D10" t="s">
        <v>57</v>
      </c>
      <c r="E10" t="s">
        <v>48</v>
      </c>
      <c r="F10" t="s">
        <v>197</v>
      </c>
      <c r="G10" t="s">
        <v>476</v>
      </c>
      <c r="H10" t="s">
        <v>468</v>
      </c>
      <c r="I10" t="s">
        <v>260</v>
      </c>
      <c r="J10" t="s">
        <v>481</v>
      </c>
      <c r="K10">
        <v>36651</v>
      </c>
      <c r="L10">
        <v>37245</v>
      </c>
      <c r="M10" t="s">
        <v>30</v>
      </c>
      <c r="N10">
        <v>25000000</v>
      </c>
      <c r="O10">
        <v>-1708.0961649999999</v>
      </c>
      <c r="P10">
        <v>0.85</v>
      </c>
      <c r="Q10">
        <v>34.489420000000003</v>
      </c>
      <c r="R10">
        <v>34.522668000000003</v>
      </c>
      <c r="S10">
        <v>3.3248000000000388E-2</v>
      </c>
      <c r="T10">
        <v>-56.790781293920659</v>
      </c>
      <c r="U10">
        <v>307.13690400000002</v>
      </c>
      <c r="V10">
        <v>0</v>
      </c>
      <c r="W10">
        <v>250.34612270607937</v>
      </c>
      <c r="X10">
        <v>97175.408083999995</v>
      </c>
      <c r="Y10">
        <v>97381.128452999998</v>
      </c>
      <c r="Z10">
        <v>205.72036900000239</v>
      </c>
      <c r="AA10">
        <v>-44.625753706076978</v>
      </c>
      <c r="AB10">
        <v>97175.408083999995</v>
      </c>
      <c r="AC10">
        <v>97381.128452999998</v>
      </c>
      <c r="AD10">
        <v>205.72036900000239</v>
      </c>
      <c r="AF10">
        <v>-21354.618254830002</v>
      </c>
      <c r="AG10">
        <v>188298.61111100001</v>
      </c>
      <c r="AH10">
        <v>285679.73956399999</v>
      </c>
      <c r="AI10">
        <v>84817.070037999976</v>
      </c>
      <c r="AJ10">
        <v>84817.070037999976</v>
      </c>
      <c r="AK10">
        <v>0</v>
      </c>
      <c r="AL10">
        <v>205.72036900000239</v>
      </c>
      <c r="AM10" t="s">
        <v>546</v>
      </c>
      <c r="AN10" t="s">
        <v>545</v>
      </c>
      <c r="AO10">
        <v>10</v>
      </c>
      <c r="AP10">
        <v>10</v>
      </c>
    </row>
    <row r="11" spans="1:42">
      <c r="A11">
        <v>12</v>
      </c>
      <c r="B11">
        <v>102</v>
      </c>
      <c r="C11" t="s">
        <v>27</v>
      </c>
      <c r="D11" t="s">
        <v>28</v>
      </c>
      <c r="E11" t="s">
        <v>48</v>
      </c>
      <c r="F11" t="s">
        <v>197</v>
      </c>
      <c r="G11" t="s">
        <v>476</v>
      </c>
      <c r="H11" t="s">
        <v>468</v>
      </c>
      <c r="I11" t="s">
        <v>97</v>
      </c>
      <c r="J11" t="s">
        <v>481</v>
      </c>
      <c r="K11">
        <v>36651</v>
      </c>
      <c r="L11">
        <v>37381</v>
      </c>
      <c r="M11" t="s">
        <v>30</v>
      </c>
      <c r="N11">
        <v>-15000000</v>
      </c>
      <c r="O11">
        <v>1538.5600509999999</v>
      </c>
      <c r="P11">
        <v>0.85</v>
      </c>
      <c r="Q11">
        <v>38.793137999999999</v>
      </c>
      <c r="R11">
        <v>38.823658999999999</v>
      </c>
      <c r="S11">
        <v>3.0521000000000242E-2</v>
      </c>
      <c r="T11">
        <v>46.958391316571372</v>
      </c>
      <c r="U11">
        <v>-226.88723100000001</v>
      </c>
      <c r="V11">
        <v>0</v>
      </c>
      <c r="W11">
        <v>-179.92883968342863</v>
      </c>
      <c r="X11">
        <v>-93722.590444000001</v>
      </c>
      <c r="Y11">
        <v>-93865.426481999995</v>
      </c>
      <c r="Z11">
        <v>-142.83603799999401</v>
      </c>
      <c r="AA11">
        <v>37.092801683434629</v>
      </c>
      <c r="AB11">
        <v>-93722.590444000001</v>
      </c>
      <c r="AC11">
        <v>-93865.426481999995</v>
      </c>
      <c r="AD11">
        <v>-142.83603799999401</v>
      </c>
      <c r="AF11">
        <v>19235.077757602001</v>
      </c>
      <c r="AG11">
        <v>-97750</v>
      </c>
      <c r="AH11">
        <v>-191615.42648199998</v>
      </c>
      <c r="AI11">
        <v>-59296.064244999958</v>
      </c>
      <c r="AJ11">
        <v>-59296.064244999958</v>
      </c>
      <c r="AK11">
        <v>0</v>
      </c>
      <c r="AL11">
        <v>-142.83603799999401</v>
      </c>
      <c r="AM11" t="s">
        <v>546</v>
      </c>
      <c r="AN11" t="s">
        <v>545</v>
      </c>
      <c r="AO11">
        <v>10</v>
      </c>
      <c r="AP11">
        <v>10</v>
      </c>
    </row>
    <row r="12" spans="1:42">
      <c r="A12">
        <v>13</v>
      </c>
      <c r="B12">
        <v>103</v>
      </c>
      <c r="C12" t="s">
        <v>27</v>
      </c>
      <c r="D12" t="s">
        <v>28</v>
      </c>
      <c r="E12" t="s">
        <v>47</v>
      </c>
      <c r="F12" t="s">
        <v>201</v>
      </c>
      <c r="G12" t="s">
        <v>473</v>
      </c>
      <c r="H12" t="s">
        <v>491</v>
      </c>
      <c r="I12" t="s">
        <v>259</v>
      </c>
      <c r="J12" t="s">
        <v>469</v>
      </c>
      <c r="K12">
        <v>36671</v>
      </c>
      <c r="L12">
        <v>38497</v>
      </c>
      <c r="M12" t="s">
        <v>30</v>
      </c>
      <c r="N12">
        <v>-15000000</v>
      </c>
      <c r="O12">
        <v>5252.7412620000005</v>
      </c>
      <c r="P12">
        <v>0.38</v>
      </c>
      <c r="Q12">
        <v>230.27242200000001</v>
      </c>
      <c r="R12">
        <v>239.924577</v>
      </c>
      <c r="S12">
        <v>9.6521549999999934</v>
      </c>
      <c r="T12">
        <v>50700.272835719581</v>
      </c>
      <c r="U12">
        <v>-847.49722299999996</v>
      </c>
      <c r="V12">
        <v>0</v>
      </c>
      <c r="W12">
        <v>49852.775612719583</v>
      </c>
      <c r="X12">
        <v>1011934</v>
      </c>
      <c r="Y12">
        <v>1060408</v>
      </c>
      <c r="Z12">
        <v>48474</v>
      </c>
      <c r="AA12">
        <v>-1378.7756127195826</v>
      </c>
      <c r="AB12">
        <v>1011934</v>
      </c>
      <c r="AC12">
        <v>1060408</v>
      </c>
      <c r="AD12">
        <v>48474</v>
      </c>
      <c r="AF12">
        <v>38019.341254356004</v>
      </c>
      <c r="AG12">
        <v>-43858.333333000002</v>
      </c>
      <c r="AH12">
        <v>1016549.666667</v>
      </c>
      <c r="AI12">
        <v>413007.28813100001</v>
      </c>
      <c r="AJ12">
        <v>413007.28813100001</v>
      </c>
      <c r="AK12">
        <v>0</v>
      </c>
      <c r="AL12">
        <v>48474</v>
      </c>
      <c r="AM12" t="s">
        <v>547</v>
      </c>
      <c r="AN12">
        <v>8</v>
      </c>
      <c r="AO12" t="s">
        <v>545</v>
      </c>
      <c r="AP12">
        <v>8</v>
      </c>
    </row>
    <row r="13" spans="1:42">
      <c r="A13">
        <v>14</v>
      </c>
      <c r="B13">
        <v>104</v>
      </c>
      <c r="C13" t="s">
        <v>27</v>
      </c>
      <c r="D13" t="s">
        <v>32</v>
      </c>
      <c r="E13" t="s">
        <v>58</v>
      </c>
      <c r="F13" t="s">
        <v>199</v>
      </c>
      <c r="G13" t="s">
        <v>467</v>
      </c>
      <c r="H13" t="s">
        <v>468</v>
      </c>
      <c r="I13" t="s">
        <v>79</v>
      </c>
      <c r="J13" t="s">
        <v>475</v>
      </c>
      <c r="K13">
        <v>36683</v>
      </c>
      <c r="L13">
        <v>37765</v>
      </c>
      <c r="M13" t="s">
        <v>30</v>
      </c>
      <c r="N13">
        <v>4000000</v>
      </c>
      <c r="O13">
        <v>-781.19668999999999</v>
      </c>
      <c r="P13">
        <v>0.75</v>
      </c>
      <c r="Q13">
        <v>70.098769000000004</v>
      </c>
      <c r="R13">
        <v>70.104755999999995</v>
      </c>
      <c r="S13">
        <v>5.9869999999904167E-3</v>
      </c>
      <c r="T13">
        <v>-4.6770245830225132</v>
      </c>
      <c r="U13">
        <v>83.826464000000001</v>
      </c>
      <c r="V13">
        <v>0</v>
      </c>
      <c r="W13">
        <v>79.149439416977486</v>
      </c>
      <c r="X13">
        <v>6885.8818019999999</v>
      </c>
      <c r="Y13">
        <v>6961.6029760000001</v>
      </c>
      <c r="Z13">
        <v>75.721174000000246</v>
      </c>
      <c r="AA13">
        <v>-3.42826541697724</v>
      </c>
      <c r="AB13">
        <v>6885.8818019999999</v>
      </c>
      <c r="AC13">
        <v>6961.6029760000001</v>
      </c>
      <c r="AD13">
        <v>75.721174000000246</v>
      </c>
      <c r="AF13">
        <v>-5782.8084977250001</v>
      </c>
      <c r="AG13">
        <v>22083.333332999999</v>
      </c>
      <c r="AH13">
        <v>29044.936308999997</v>
      </c>
      <c r="AI13">
        <v>15257.654336999998</v>
      </c>
      <c r="AJ13">
        <v>15257.654336999998</v>
      </c>
      <c r="AK13">
        <v>0</v>
      </c>
      <c r="AL13">
        <v>75.721174000000246</v>
      </c>
      <c r="AM13" t="s">
        <v>549</v>
      </c>
      <c r="AN13">
        <v>7</v>
      </c>
      <c r="AO13" t="s">
        <v>545</v>
      </c>
      <c r="AP13">
        <v>7</v>
      </c>
    </row>
    <row r="14" spans="1:42">
      <c r="A14">
        <v>16</v>
      </c>
      <c r="B14">
        <v>105</v>
      </c>
      <c r="C14" t="s">
        <v>27</v>
      </c>
      <c r="D14" t="s">
        <v>28</v>
      </c>
      <c r="E14" t="s">
        <v>58</v>
      </c>
      <c r="F14" t="s">
        <v>199</v>
      </c>
      <c r="G14" t="s">
        <v>467</v>
      </c>
      <c r="H14" t="s">
        <v>468</v>
      </c>
      <c r="I14" t="s">
        <v>259</v>
      </c>
      <c r="J14" t="s">
        <v>475</v>
      </c>
      <c r="K14">
        <v>36683</v>
      </c>
      <c r="L14">
        <v>37765</v>
      </c>
      <c r="M14" t="s">
        <v>30</v>
      </c>
      <c r="N14">
        <v>-10000000</v>
      </c>
      <c r="O14">
        <v>1947.975322</v>
      </c>
      <c r="P14">
        <v>0.6</v>
      </c>
      <c r="Q14">
        <v>70.098732999999996</v>
      </c>
      <c r="R14">
        <v>70.104721999999995</v>
      </c>
      <c r="S14">
        <v>5.988999999999578E-3</v>
      </c>
      <c r="T14">
        <v>11.666424203457177</v>
      </c>
      <c r="U14">
        <v>-204.34330499999999</v>
      </c>
      <c r="V14">
        <v>0</v>
      </c>
      <c r="W14">
        <v>-192.6768807965428</v>
      </c>
      <c r="X14">
        <v>14624.421829000001</v>
      </c>
      <c r="Y14">
        <v>14455.891546999999</v>
      </c>
      <c r="Z14">
        <v>-168.53028200000153</v>
      </c>
      <c r="AA14">
        <v>24.146598796541269</v>
      </c>
      <c r="AB14">
        <v>14624.421829000001</v>
      </c>
      <c r="AC14">
        <v>14455.891546999999</v>
      </c>
      <c r="AD14">
        <v>-168.53028200000153</v>
      </c>
      <c r="AF14">
        <v>14419.887321105001</v>
      </c>
      <c r="AG14">
        <v>-44166.666666999998</v>
      </c>
      <c r="AH14">
        <v>-29710.775119999998</v>
      </c>
      <c r="AI14">
        <v>-38551.250272999998</v>
      </c>
      <c r="AJ14">
        <v>-38551.250272999998</v>
      </c>
      <c r="AK14">
        <v>0</v>
      </c>
      <c r="AL14">
        <v>-168.53028200000153</v>
      </c>
      <c r="AM14" t="s">
        <v>549</v>
      </c>
      <c r="AN14">
        <v>7</v>
      </c>
      <c r="AO14" t="s">
        <v>545</v>
      </c>
      <c r="AP14">
        <v>7</v>
      </c>
    </row>
    <row r="15" spans="1:42">
      <c r="A15">
        <v>17</v>
      </c>
      <c r="B15">
        <v>106</v>
      </c>
      <c r="C15" t="s">
        <v>27</v>
      </c>
      <c r="D15" t="s">
        <v>28</v>
      </c>
      <c r="E15" t="s">
        <v>58</v>
      </c>
      <c r="F15" t="s">
        <v>199</v>
      </c>
      <c r="G15" t="s">
        <v>467</v>
      </c>
      <c r="H15" t="s">
        <v>468</v>
      </c>
      <c r="I15" t="s">
        <v>97</v>
      </c>
      <c r="J15" t="s">
        <v>475</v>
      </c>
      <c r="K15">
        <v>36683</v>
      </c>
      <c r="L15">
        <v>37765</v>
      </c>
      <c r="M15" t="s">
        <v>30</v>
      </c>
      <c r="N15">
        <v>6000000</v>
      </c>
      <c r="O15">
        <v>-1169.387309</v>
      </c>
      <c r="P15">
        <v>0.63</v>
      </c>
      <c r="Q15">
        <v>70.098769000000004</v>
      </c>
      <c r="R15">
        <v>70.104755999999995</v>
      </c>
      <c r="S15">
        <v>5.9869999999904167E-3</v>
      </c>
      <c r="T15">
        <v>-7.001121818971793</v>
      </c>
      <c r="U15">
        <v>123.23244800000001</v>
      </c>
      <c r="V15">
        <v>0</v>
      </c>
      <c r="W15">
        <v>116.23132618102821</v>
      </c>
      <c r="X15">
        <v>-4953.9876899999999</v>
      </c>
      <c r="Y15">
        <v>-4850.3755879999999</v>
      </c>
      <c r="Z15">
        <v>103.61210200000005</v>
      </c>
      <c r="AA15">
        <v>-12.619224181028159</v>
      </c>
      <c r="AB15">
        <v>-4953.9876899999999</v>
      </c>
      <c r="AC15">
        <v>-4850.3755879999999</v>
      </c>
      <c r="AD15">
        <v>103.61210200000005</v>
      </c>
      <c r="AF15">
        <v>-8656.3895548724995</v>
      </c>
      <c r="AG15">
        <v>27825</v>
      </c>
      <c r="AH15">
        <v>22974.624412000001</v>
      </c>
      <c r="AI15">
        <v>23256.857894000001</v>
      </c>
      <c r="AJ15">
        <v>23256.857894000001</v>
      </c>
      <c r="AK15">
        <v>0</v>
      </c>
      <c r="AL15">
        <v>103.61210200000005</v>
      </c>
      <c r="AM15" t="s">
        <v>549</v>
      </c>
      <c r="AN15">
        <v>7</v>
      </c>
      <c r="AO15" t="s">
        <v>545</v>
      </c>
      <c r="AP15">
        <v>7</v>
      </c>
    </row>
    <row r="16" spans="1:42">
      <c r="A16">
        <v>18</v>
      </c>
      <c r="B16">
        <v>107</v>
      </c>
      <c r="C16" t="s">
        <v>27</v>
      </c>
      <c r="D16" t="s">
        <v>28</v>
      </c>
      <c r="E16" t="s">
        <v>49</v>
      </c>
      <c r="F16" t="s">
        <v>199</v>
      </c>
      <c r="G16" t="s">
        <v>473</v>
      </c>
      <c r="H16" t="s">
        <v>489</v>
      </c>
      <c r="I16" t="s">
        <v>259</v>
      </c>
      <c r="J16" t="s">
        <v>469</v>
      </c>
      <c r="K16">
        <v>36689</v>
      </c>
      <c r="L16">
        <v>38515</v>
      </c>
      <c r="M16" t="s">
        <v>30</v>
      </c>
      <c r="N16">
        <v>15000000</v>
      </c>
      <c r="O16">
        <v>-5458.411666</v>
      </c>
      <c r="P16">
        <v>0.81</v>
      </c>
      <c r="Q16">
        <v>64.365001000000007</v>
      </c>
      <c r="R16">
        <v>64.375360000000001</v>
      </c>
      <c r="S16">
        <v>1.0358999999994012E-2</v>
      </c>
      <c r="T16">
        <v>-56.543686448061315</v>
      </c>
      <c r="U16">
        <v>355.847421</v>
      </c>
      <c r="V16">
        <v>0</v>
      </c>
      <c r="W16">
        <v>299.3037345519387</v>
      </c>
      <c r="X16">
        <v>100329.435878</v>
      </c>
      <c r="Y16">
        <v>100636.596257</v>
      </c>
      <c r="Z16">
        <v>307.16037899999355</v>
      </c>
      <c r="AA16">
        <v>7.8566444480548512</v>
      </c>
      <c r="AB16">
        <v>100329.435878</v>
      </c>
      <c r="AC16">
        <v>100636.596257</v>
      </c>
      <c r="AD16">
        <v>307.16037899999355</v>
      </c>
      <c r="AF16">
        <v>-40405.892357565004</v>
      </c>
      <c r="AG16">
        <v>92137.5</v>
      </c>
      <c r="AH16">
        <v>192774.096257</v>
      </c>
      <c r="AI16">
        <v>41696.893612999993</v>
      </c>
      <c r="AJ16">
        <v>41696.893612999993</v>
      </c>
      <c r="AK16">
        <v>0</v>
      </c>
      <c r="AL16">
        <v>307.16037899999355</v>
      </c>
      <c r="AM16" t="s">
        <v>547</v>
      </c>
      <c r="AN16">
        <v>7</v>
      </c>
      <c r="AO16" t="s">
        <v>545</v>
      </c>
      <c r="AP16">
        <v>7</v>
      </c>
    </row>
    <row r="17" spans="1:42">
      <c r="A17">
        <v>20</v>
      </c>
      <c r="B17">
        <v>109</v>
      </c>
      <c r="C17" t="s">
        <v>27</v>
      </c>
      <c r="D17" t="s">
        <v>28</v>
      </c>
      <c r="E17" t="s">
        <v>49</v>
      </c>
      <c r="F17" t="s">
        <v>199</v>
      </c>
      <c r="G17" t="s">
        <v>473</v>
      </c>
      <c r="H17" t="s">
        <v>489</v>
      </c>
      <c r="I17" t="s">
        <v>97</v>
      </c>
      <c r="J17" t="s">
        <v>469</v>
      </c>
      <c r="K17">
        <v>36690</v>
      </c>
      <c r="L17">
        <v>38516</v>
      </c>
      <c r="M17" t="s">
        <v>30</v>
      </c>
      <c r="N17">
        <v>-10000000</v>
      </c>
      <c r="O17">
        <v>3635.8834109999998</v>
      </c>
      <c r="P17">
        <v>0.76</v>
      </c>
      <c r="Q17">
        <v>64.377080000000007</v>
      </c>
      <c r="R17">
        <v>64.387439999999998</v>
      </c>
      <c r="S17">
        <v>1.0359999999991487E-2</v>
      </c>
      <c r="T17">
        <v>37.667752137929043</v>
      </c>
      <c r="U17">
        <v>-233.95333400000001</v>
      </c>
      <c r="V17">
        <v>0</v>
      </c>
      <c r="W17">
        <v>-196.28558186207096</v>
      </c>
      <c r="X17">
        <v>-47679.091543000002</v>
      </c>
      <c r="Y17">
        <v>-47864.390227999997</v>
      </c>
      <c r="Z17">
        <v>-185.29868499999429</v>
      </c>
      <c r="AA17">
        <v>10.986896862076662</v>
      </c>
      <c r="AB17">
        <v>-47679.091543000002</v>
      </c>
      <c r="AC17">
        <v>-47864.390227999997</v>
      </c>
      <c r="AD17">
        <v>-185.29868499999429</v>
      </c>
      <c r="AF17">
        <v>26914.626949927497</v>
      </c>
      <c r="AG17">
        <v>-57633.333333000002</v>
      </c>
      <c r="AH17">
        <v>-105497.72356099999</v>
      </c>
      <c r="AI17">
        <v>-27075.659862999979</v>
      </c>
      <c r="AJ17">
        <v>-27075.659862999979</v>
      </c>
      <c r="AK17">
        <v>0</v>
      </c>
      <c r="AL17">
        <v>-185.29868499999429</v>
      </c>
      <c r="AM17" t="s">
        <v>547</v>
      </c>
      <c r="AN17">
        <v>7</v>
      </c>
      <c r="AO17" t="s">
        <v>545</v>
      </c>
      <c r="AP17">
        <v>7</v>
      </c>
    </row>
    <row r="18" spans="1:42">
      <c r="A18">
        <v>21</v>
      </c>
      <c r="B18">
        <v>110</v>
      </c>
      <c r="C18" t="s">
        <v>27</v>
      </c>
      <c r="D18" t="s">
        <v>28</v>
      </c>
      <c r="E18" t="s">
        <v>56</v>
      </c>
      <c r="F18" t="s">
        <v>202</v>
      </c>
      <c r="G18" t="s">
        <v>474</v>
      </c>
      <c r="H18" t="s">
        <v>468</v>
      </c>
      <c r="I18" t="s">
        <v>97</v>
      </c>
      <c r="J18" t="s">
        <v>470</v>
      </c>
      <c r="K18">
        <v>36738</v>
      </c>
      <c r="L18">
        <v>38565</v>
      </c>
      <c r="M18" t="s">
        <v>30</v>
      </c>
      <c r="N18">
        <v>-20000000</v>
      </c>
      <c r="O18">
        <v>7407.162362</v>
      </c>
      <c r="P18">
        <v>0.28999999999999998</v>
      </c>
      <c r="Q18">
        <v>41.427821999999999</v>
      </c>
      <c r="R18">
        <v>41.435910999999997</v>
      </c>
      <c r="S18">
        <v>8.0889999999982365E-3</v>
      </c>
      <c r="T18">
        <v>59.916536346204936</v>
      </c>
      <c r="U18">
        <v>-319.15809300000001</v>
      </c>
      <c r="V18">
        <v>0</v>
      </c>
      <c r="W18">
        <v>-259.2415566537951</v>
      </c>
      <c r="X18">
        <v>86165.615709000005</v>
      </c>
      <c r="Y18">
        <v>86099.645638999995</v>
      </c>
      <c r="Z18">
        <v>-65.97007000001031</v>
      </c>
      <c r="AA18">
        <v>193.27148665378479</v>
      </c>
      <c r="AB18">
        <v>86165.615709000005</v>
      </c>
      <c r="AC18">
        <v>86099.645638999995</v>
      </c>
      <c r="AD18">
        <v>-65.97007000001031</v>
      </c>
      <c r="AF18">
        <v>30461.955213724999</v>
      </c>
      <c r="AG18">
        <v>-29644.444444000001</v>
      </c>
      <c r="AH18">
        <v>56455.201194999994</v>
      </c>
      <c r="AI18">
        <v>-192808.92151500002</v>
      </c>
      <c r="AJ18">
        <v>-192808.92151500002</v>
      </c>
      <c r="AK18">
        <v>0</v>
      </c>
      <c r="AL18">
        <v>-65.97007000001031</v>
      </c>
      <c r="AM18" t="s">
        <v>547</v>
      </c>
      <c r="AN18">
        <v>5</v>
      </c>
      <c r="AO18" t="s">
        <v>545</v>
      </c>
      <c r="AP18">
        <v>5</v>
      </c>
    </row>
    <row r="19" spans="1:42">
      <c r="A19">
        <v>22</v>
      </c>
      <c r="B19">
        <v>111</v>
      </c>
      <c r="C19" t="s">
        <v>27</v>
      </c>
      <c r="D19" t="s">
        <v>32</v>
      </c>
      <c r="E19" t="s">
        <v>38</v>
      </c>
      <c r="F19" t="s">
        <v>200</v>
      </c>
      <c r="G19" t="s">
        <v>467</v>
      </c>
      <c r="H19" t="s">
        <v>468</v>
      </c>
      <c r="I19" t="s">
        <v>79</v>
      </c>
      <c r="J19" t="s">
        <v>475</v>
      </c>
      <c r="K19">
        <v>36699</v>
      </c>
      <c r="L19">
        <v>38509</v>
      </c>
      <c r="M19" t="s">
        <v>30</v>
      </c>
      <c r="N19">
        <v>4000000</v>
      </c>
      <c r="O19">
        <v>-1453.5755790000001</v>
      </c>
      <c r="P19">
        <v>0.85</v>
      </c>
      <c r="Q19">
        <v>71.348760999999996</v>
      </c>
      <c r="R19">
        <v>71.356305000000006</v>
      </c>
      <c r="S19">
        <v>7.5440000000099872E-3</v>
      </c>
      <c r="T19">
        <v>-10.965774167990517</v>
      </c>
      <c r="U19">
        <v>95.530356999999995</v>
      </c>
      <c r="V19">
        <v>0</v>
      </c>
      <c r="W19">
        <v>84.564582832009478</v>
      </c>
      <c r="X19">
        <v>22808.223861999999</v>
      </c>
      <c r="Y19">
        <v>22897.44803</v>
      </c>
      <c r="Z19">
        <v>89.224168000000645</v>
      </c>
      <c r="AA19">
        <v>4.6595851679911675</v>
      </c>
      <c r="AB19">
        <v>22808.223861999999</v>
      </c>
      <c r="AC19">
        <v>22897.44803</v>
      </c>
      <c r="AD19">
        <v>89.224168000000645</v>
      </c>
      <c r="AF19">
        <v>-8368.9613960925017</v>
      </c>
      <c r="AG19">
        <v>24272.222222</v>
      </c>
      <c r="AH19">
        <v>47169.670251999996</v>
      </c>
      <c r="AI19">
        <v>30927.729949999994</v>
      </c>
      <c r="AJ19">
        <v>30927.729949999994</v>
      </c>
      <c r="AK19">
        <v>0</v>
      </c>
      <c r="AL19">
        <v>89.224168000000645</v>
      </c>
      <c r="AM19" t="s">
        <v>547</v>
      </c>
      <c r="AN19">
        <v>6</v>
      </c>
      <c r="AO19" t="s">
        <v>545</v>
      </c>
      <c r="AP19">
        <v>6</v>
      </c>
    </row>
    <row r="20" spans="1:42">
      <c r="A20">
        <v>23</v>
      </c>
      <c r="B20">
        <v>112</v>
      </c>
      <c r="C20" t="s">
        <v>27</v>
      </c>
      <c r="D20" t="s">
        <v>57</v>
      </c>
      <c r="E20" t="s">
        <v>55</v>
      </c>
      <c r="F20" t="s">
        <v>202</v>
      </c>
      <c r="G20" t="s">
        <v>474</v>
      </c>
      <c r="H20" t="s">
        <v>468</v>
      </c>
      <c r="I20" t="s">
        <v>261</v>
      </c>
      <c r="J20" t="s">
        <v>470</v>
      </c>
      <c r="K20">
        <v>36728</v>
      </c>
      <c r="L20">
        <v>38554</v>
      </c>
      <c r="M20" t="s">
        <v>30</v>
      </c>
      <c r="N20">
        <v>-10000000</v>
      </c>
      <c r="O20">
        <v>3676.939777</v>
      </c>
      <c r="P20">
        <v>0.25</v>
      </c>
      <c r="Q20">
        <v>38.292313</v>
      </c>
      <c r="R20">
        <v>38.300477999999998</v>
      </c>
      <c r="S20">
        <v>8.1649999999982015E-3</v>
      </c>
      <c r="T20">
        <v>30.022213279198386</v>
      </c>
      <c r="U20">
        <v>-150.56150199999999</v>
      </c>
      <c r="V20">
        <v>0</v>
      </c>
      <c r="W20">
        <v>-120.53928872080161</v>
      </c>
      <c r="X20">
        <v>46221.530508000003</v>
      </c>
      <c r="Y20">
        <v>46200.500806999997</v>
      </c>
      <c r="Z20">
        <v>-21.029701000006753</v>
      </c>
      <c r="AA20">
        <v>99.509587720794855</v>
      </c>
      <c r="AB20">
        <v>46221.530508000003</v>
      </c>
      <c r="AC20">
        <v>46200.500806999997</v>
      </c>
      <c r="AD20">
        <v>-21.029701000006753</v>
      </c>
      <c r="AF20">
        <v>15121.414832912502</v>
      </c>
      <c r="AG20">
        <v>-12847.222222</v>
      </c>
      <c r="AH20">
        <v>33353.278584999993</v>
      </c>
      <c r="AI20">
        <v>-35989.403527000002</v>
      </c>
      <c r="AJ20">
        <v>-35989.403527000002</v>
      </c>
      <c r="AK20">
        <v>0</v>
      </c>
      <c r="AL20">
        <v>-21.029701000006753</v>
      </c>
      <c r="AM20" t="s">
        <v>547</v>
      </c>
      <c r="AN20">
        <v>5</v>
      </c>
      <c r="AO20" t="s">
        <v>545</v>
      </c>
      <c r="AP20">
        <v>5</v>
      </c>
    </row>
    <row r="21" spans="1:42">
      <c r="A21">
        <v>24</v>
      </c>
      <c r="B21">
        <v>114</v>
      </c>
      <c r="C21" t="s">
        <v>27</v>
      </c>
      <c r="D21" t="s">
        <v>57</v>
      </c>
      <c r="E21" t="s">
        <v>55</v>
      </c>
      <c r="F21" t="s">
        <v>202</v>
      </c>
      <c r="G21" t="s">
        <v>474</v>
      </c>
      <c r="H21" t="s">
        <v>468</v>
      </c>
      <c r="I21" t="s">
        <v>261</v>
      </c>
      <c r="J21" t="s">
        <v>470</v>
      </c>
      <c r="K21">
        <v>36728</v>
      </c>
      <c r="L21">
        <v>38554</v>
      </c>
      <c r="M21" t="s">
        <v>30</v>
      </c>
      <c r="N21">
        <v>-10000000</v>
      </c>
      <c r="O21">
        <v>3676.939777</v>
      </c>
      <c r="P21">
        <v>0.25</v>
      </c>
      <c r="Q21">
        <v>38.292313</v>
      </c>
      <c r="R21">
        <v>38.300477999999998</v>
      </c>
      <c r="S21">
        <v>8.1649999999982015E-3</v>
      </c>
      <c r="T21">
        <v>30.022213279198386</v>
      </c>
      <c r="U21">
        <v>-150.56150199999999</v>
      </c>
      <c r="V21">
        <v>0</v>
      </c>
      <c r="W21">
        <v>-120.53928872080161</v>
      </c>
      <c r="X21">
        <v>46221.530508000003</v>
      </c>
      <c r="Y21">
        <v>46200.500806999997</v>
      </c>
      <c r="Z21">
        <v>-21.029701000006753</v>
      </c>
      <c r="AA21">
        <v>99.509587720794855</v>
      </c>
      <c r="AB21">
        <v>46221.530508000003</v>
      </c>
      <c r="AC21">
        <v>46200.500806999997</v>
      </c>
      <c r="AD21">
        <v>-21.029701000006753</v>
      </c>
      <c r="AF21">
        <v>15121.414832912502</v>
      </c>
      <c r="AG21">
        <v>-12847.222222</v>
      </c>
      <c r="AH21">
        <v>33353.278584999993</v>
      </c>
      <c r="AI21">
        <v>-35989.403527000002</v>
      </c>
      <c r="AJ21">
        <v>-35989.403527000002</v>
      </c>
      <c r="AK21">
        <v>0</v>
      </c>
      <c r="AL21">
        <v>-21.029701000006753</v>
      </c>
      <c r="AM21" t="s">
        <v>547</v>
      </c>
      <c r="AN21">
        <v>5</v>
      </c>
      <c r="AO21" t="s">
        <v>545</v>
      </c>
      <c r="AP21">
        <v>5</v>
      </c>
    </row>
    <row r="22" spans="1:42">
      <c r="A22">
        <v>25</v>
      </c>
      <c r="B22">
        <v>121</v>
      </c>
      <c r="C22" t="s">
        <v>27</v>
      </c>
      <c r="D22" t="s">
        <v>32</v>
      </c>
      <c r="E22" t="s">
        <v>39</v>
      </c>
      <c r="F22" t="s">
        <v>199</v>
      </c>
      <c r="G22" t="s">
        <v>467</v>
      </c>
      <c r="H22" t="s">
        <v>468</v>
      </c>
      <c r="I22" t="s">
        <v>79</v>
      </c>
      <c r="J22" t="s">
        <v>475</v>
      </c>
      <c r="K22">
        <v>36706</v>
      </c>
      <c r="L22">
        <v>37792</v>
      </c>
      <c r="M22" t="s">
        <v>30</v>
      </c>
      <c r="N22">
        <v>4000000</v>
      </c>
      <c r="O22">
        <v>-808.08095300000002</v>
      </c>
      <c r="P22">
        <v>0.85</v>
      </c>
      <c r="Q22">
        <v>69.946565000000007</v>
      </c>
      <c r="R22">
        <v>69.960155999999998</v>
      </c>
      <c r="S22">
        <v>1.3590999999991027E-2</v>
      </c>
      <c r="T22">
        <v>-10.982628232215749</v>
      </c>
      <c r="U22">
        <v>87.756538000000006</v>
      </c>
      <c r="V22">
        <v>0</v>
      </c>
      <c r="W22">
        <v>76.773909767784261</v>
      </c>
      <c r="X22">
        <v>13821.999390000001</v>
      </c>
      <c r="Y22">
        <v>13897.05269</v>
      </c>
      <c r="Z22">
        <v>75.053299999999581</v>
      </c>
      <c r="AA22">
        <v>-1.7206097677846799</v>
      </c>
      <c r="AB22">
        <v>13821.999390000001</v>
      </c>
      <c r="AC22">
        <v>13897.05269</v>
      </c>
      <c r="AD22">
        <v>75.053299999999581</v>
      </c>
      <c r="AF22">
        <v>-5981.8192545825004</v>
      </c>
      <c r="AG22">
        <v>24933.333332999999</v>
      </c>
      <c r="AH22">
        <v>38830.386022999999</v>
      </c>
      <c r="AI22">
        <v>63941.208939000004</v>
      </c>
      <c r="AJ22">
        <v>63941.208939000004</v>
      </c>
      <c r="AK22">
        <v>0</v>
      </c>
      <c r="AL22">
        <v>75.053299999999581</v>
      </c>
      <c r="AM22" t="s">
        <v>549</v>
      </c>
      <c r="AN22">
        <v>7</v>
      </c>
      <c r="AO22" t="s">
        <v>545</v>
      </c>
      <c r="AP22">
        <v>7</v>
      </c>
    </row>
    <row r="23" spans="1:42">
      <c r="A23">
        <v>26</v>
      </c>
      <c r="B23">
        <v>113</v>
      </c>
      <c r="C23" t="s">
        <v>27</v>
      </c>
      <c r="D23" t="s">
        <v>54</v>
      </c>
      <c r="E23" t="s">
        <v>55</v>
      </c>
      <c r="F23" t="s">
        <v>202</v>
      </c>
      <c r="G23" t="s">
        <v>474</v>
      </c>
      <c r="H23" t="s">
        <v>468</v>
      </c>
      <c r="I23" t="s">
        <v>279</v>
      </c>
      <c r="J23" t="s">
        <v>470</v>
      </c>
      <c r="K23">
        <v>36728</v>
      </c>
      <c r="L23">
        <v>38554</v>
      </c>
      <c r="M23" t="s">
        <v>30</v>
      </c>
      <c r="N23">
        <v>10000000</v>
      </c>
      <c r="O23">
        <v>-3676.939777</v>
      </c>
      <c r="P23">
        <v>0.25</v>
      </c>
      <c r="Q23">
        <v>38.292313</v>
      </c>
      <c r="R23">
        <v>38.300477999999998</v>
      </c>
      <c r="S23">
        <v>8.1649999999982015E-3</v>
      </c>
      <c r="T23">
        <v>-30.022213279198386</v>
      </c>
      <c r="U23">
        <v>150.56150199999999</v>
      </c>
      <c r="V23">
        <v>0</v>
      </c>
      <c r="W23">
        <v>120.53928872080161</v>
      </c>
      <c r="X23">
        <v>-46221.530508000003</v>
      </c>
      <c r="Y23">
        <v>-46200.500806999997</v>
      </c>
      <c r="Z23">
        <v>21.029701000006753</v>
      </c>
      <c r="AA23">
        <v>-99.509587720794855</v>
      </c>
      <c r="AB23">
        <v>-46221.530508000003</v>
      </c>
      <c r="AC23">
        <v>-46200.500806999997</v>
      </c>
      <c r="AD23">
        <v>21.029701000006753</v>
      </c>
      <c r="AF23">
        <v>-15121.414832912502</v>
      </c>
      <c r="AG23">
        <v>12847.222222</v>
      </c>
      <c r="AH23">
        <v>-33353.278584999993</v>
      </c>
      <c r="AI23">
        <v>35989.403527000002</v>
      </c>
      <c r="AJ23">
        <v>35989.403527000002</v>
      </c>
      <c r="AK23">
        <v>0</v>
      </c>
      <c r="AL23">
        <v>21.029701000006753</v>
      </c>
      <c r="AM23" t="s">
        <v>547</v>
      </c>
      <c r="AN23">
        <v>5</v>
      </c>
      <c r="AO23" t="s">
        <v>545</v>
      </c>
      <c r="AP23">
        <v>5</v>
      </c>
    </row>
    <row r="24" spans="1:42">
      <c r="A24">
        <v>27</v>
      </c>
      <c r="B24">
        <v>123</v>
      </c>
      <c r="C24" t="s">
        <v>27</v>
      </c>
      <c r="D24" t="s">
        <v>54</v>
      </c>
      <c r="E24" t="s">
        <v>48</v>
      </c>
      <c r="F24" t="s">
        <v>197</v>
      </c>
      <c r="G24" t="s">
        <v>476</v>
      </c>
      <c r="H24" t="s">
        <v>468</v>
      </c>
      <c r="I24" t="s">
        <v>279</v>
      </c>
      <c r="J24" t="s">
        <v>481</v>
      </c>
      <c r="K24">
        <v>36651</v>
      </c>
      <c r="L24">
        <v>37245</v>
      </c>
      <c r="M24" t="s">
        <v>30</v>
      </c>
      <c r="N24">
        <v>-25000000</v>
      </c>
      <c r="O24">
        <v>1708.0961649999999</v>
      </c>
      <c r="P24">
        <v>0.85</v>
      </c>
      <c r="Q24">
        <v>34.489420000000003</v>
      </c>
      <c r="R24">
        <v>34.522668000000003</v>
      </c>
      <c r="S24">
        <v>3.3248000000000388E-2</v>
      </c>
      <c r="T24">
        <v>56.790781293920659</v>
      </c>
      <c r="U24">
        <v>-307.13690400000002</v>
      </c>
      <c r="V24">
        <v>0</v>
      </c>
      <c r="W24">
        <v>-250.34612270607937</v>
      </c>
      <c r="X24">
        <v>-97175.408083999995</v>
      </c>
      <c r="Y24">
        <v>-97381.128452999998</v>
      </c>
      <c r="Z24">
        <v>-205.72036900000239</v>
      </c>
      <c r="AA24">
        <v>44.625753706076978</v>
      </c>
      <c r="AB24">
        <v>-97175.408083999995</v>
      </c>
      <c r="AC24">
        <v>-97381.128452999998</v>
      </c>
      <c r="AD24">
        <v>-205.72036900000239</v>
      </c>
      <c r="AF24">
        <v>21354.618254830002</v>
      </c>
      <c r="AG24">
        <v>-188298.61111100001</v>
      </c>
      <c r="AH24">
        <v>-285679.73956399999</v>
      </c>
      <c r="AI24">
        <v>-84817.070037999976</v>
      </c>
      <c r="AJ24">
        <v>-84817.070037999976</v>
      </c>
      <c r="AK24">
        <v>0</v>
      </c>
      <c r="AL24">
        <v>-205.72036900000239</v>
      </c>
      <c r="AM24" t="s">
        <v>546</v>
      </c>
      <c r="AN24" t="s">
        <v>545</v>
      </c>
      <c r="AO24">
        <v>10</v>
      </c>
      <c r="AP24">
        <v>10</v>
      </c>
    </row>
    <row r="25" spans="1:42">
      <c r="A25">
        <v>28</v>
      </c>
      <c r="B25">
        <v>115</v>
      </c>
      <c r="C25" t="s">
        <v>27</v>
      </c>
      <c r="D25" t="s">
        <v>54</v>
      </c>
      <c r="E25" t="s">
        <v>55</v>
      </c>
      <c r="F25" t="s">
        <v>202</v>
      </c>
      <c r="G25" t="s">
        <v>474</v>
      </c>
      <c r="H25" t="s">
        <v>468</v>
      </c>
      <c r="I25" t="s">
        <v>279</v>
      </c>
      <c r="J25" t="s">
        <v>470</v>
      </c>
      <c r="K25">
        <v>36728</v>
      </c>
      <c r="L25">
        <v>38554</v>
      </c>
      <c r="M25" t="s">
        <v>30</v>
      </c>
      <c r="N25">
        <v>10000000</v>
      </c>
      <c r="O25">
        <v>-3676.939777</v>
      </c>
      <c r="P25">
        <v>0.25</v>
      </c>
      <c r="Q25">
        <v>38.292313</v>
      </c>
      <c r="R25">
        <v>38.300477999999998</v>
      </c>
      <c r="S25">
        <v>8.1649999999982015E-3</v>
      </c>
      <c r="T25">
        <v>-30.022213279198386</v>
      </c>
      <c r="U25">
        <v>150.56150199999999</v>
      </c>
      <c r="V25">
        <v>0</v>
      </c>
      <c r="W25">
        <v>120.53928872080161</v>
      </c>
      <c r="X25">
        <v>-46221.530508000003</v>
      </c>
      <c r="Y25">
        <v>-46200.500806999997</v>
      </c>
      <c r="Z25">
        <v>21.029701000006753</v>
      </c>
      <c r="AA25">
        <v>-99.509587720794855</v>
      </c>
      <c r="AB25">
        <v>-46221.530508000003</v>
      </c>
      <c r="AC25">
        <v>-46200.500806999997</v>
      </c>
      <c r="AD25">
        <v>21.029701000006753</v>
      </c>
      <c r="AF25">
        <v>-15121.414832912502</v>
      </c>
      <c r="AG25">
        <v>12847.222222</v>
      </c>
      <c r="AH25">
        <v>-33353.278584999993</v>
      </c>
      <c r="AI25">
        <v>35989.403527000002</v>
      </c>
      <c r="AJ25">
        <v>35989.403527000002</v>
      </c>
      <c r="AK25">
        <v>0</v>
      </c>
      <c r="AL25">
        <v>21.029701000006753</v>
      </c>
      <c r="AM25" t="s">
        <v>547</v>
      </c>
      <c r="AN25">
        <v>5</v>
      </c>
      <c r="AO25" t="s">
        <v>545</v>
      </c>
      <c r="AP25">
        <v>5</v>
      </c>
    </row>
    <row r="26" spans="1:42">
      <c r="A26">
        <v>30</v>
      </c>
      <c r="B26">
        <v>125</v>
      </c>
      <c r="C26" t="s">
        <v>27</v>
      </c>
      <c r="D26" t="s">
        <v>28</v>
      </c>
      <c r="E26" t="s">
        <v>56</v>
      </c>
      <c r="F26" t="s">
        <v>202</v>
      </c>
      <c r="G26" t="s">
        <v>474</v>
      </c>
      <c r="H26" t="s">
        <v>468</v>
      </c>
      <c r="I26" t="s">
        <v>71</v>
      </c>
      <c r="J26" t="s">
        <v>470</v>
      </c>
      <c r="K26">
        <v>36714</v>
      </c>
      <c r="L26">
        <v>38461</v>
      </c>
      <c r="M26" t="s">
        <v>30</v>
      </c>
      <c r="N26">
        <v>5000000</v>
      </c>
      <c r="O26">
        <v>-1745.7348139999999</v>
      </c>
      <c r="P26">
        <v>0.32</v>
      </c>
      <c r="Q26">
        <v>40.017544000000001</v>
      </c>
      <c r="R26">
        <v>40.026043999999999</v>
      </c>
      <c r="S26">
        <v>8.4999999999979536E-3</v>
      </c>
      <c r="T26">
        <v>-14.838745918996427</v>
      </c>
      <c r="U26">
        <v>77.515691000000004</v>
      </c>
      <c r="V26">
        <v>0</v>
      </c>
      <c r="W26">
        <v>62.676945081003581</v>
      </c>
      <c r="X26">
        <v>-11350.773132</v>
      </c>
      <c r="Y26">
        <v>-11325.651443000001</v>
      </c>
      <c r="Z26">
        <v>25.121688999999606</v>
      </c>
      <c r="AA26">
        <v>-37.555256081003975</v>
      </c>
      <c r="AB26">
        <v>-11350.773132</v>
      </c>
      <c r="AC26">
        <v>-11325.651443000001</v>
      </c>
      <c r="AD26">
        <v>25.121688999999606</v>
      </c>
      <c r="AF26">
        <v>-7179.3344225750006</v>
      </c>
      <c r="AG26">
        <v>8711.1111110000002</v>
      </c>
      <c r="AH26">
        <v>-2614.5403320000005</v>
      </c>
      <c r="AI26">
        <v>45842.073642999996</v>
      </c>
      <c r="AJ26">
        <v>45842.073642999996</v>
      </c>
      <c r="AK26">
        <v>0</v>
      </c>
      <c r="AL26">
        <v>25.121688999999606</v>
      </c>
      <c r="AM26" t="s">
        <v>547</v>
      </c>
      <c r="AN26">
        <v>5</v>
      </c>
      <c r="AO26" t="s">
        <v>545</v>
      </c>
      <c r="AP26">
        <v>5</v>
      </c>
    </row>
    <row r="27" spans="1:42">
      <c r="A27">
        <v>31</v>
      </c>
      <c r="B27">
        <v>116</v>
      </c>
      <c r="C27" t="s">
        <v>27</v>
      </c>
      <c r="D27" t="s">
        <v>59</v>
      </c>
      <c r="E27" t="s">
        <v>55</v>
      </c>
      <c r="F27" t="s">
        <v>202</v>
      </c>
      <c r="G27" t="s">
        <v>474</v>
      </c>
      <c r="H27" t="s">
        <v>468</v>
      </c>
      <c r="I27" t="s">
        <v>277</v>
      </c>
      <c r="J27" t="s">
        <v>470</v>
      </c>
      <c r="K27">
        <v>36728</v>
      </c>
      <c r="L27">
        <v>38554</v>
      </c>
      <c r="M27" t="s">
        <v>30</v>
      </c>
      <c r="N27">
        <v>-10000000</v>
      </c>
      <c r="O27">
        <v>3676.939777</v>
      </c>
      <c r="P27">
        <v>0.25</v>
      </c>
      <c r="Q27">
        <v>38.292313</v>
      </c>
      <c r="R27">
        <v>38.300477999999998</v>
      </c>
      <c r="S27">
        <v>8.1649999999982015E-3</v>
      </c>
      <c r="T27">
        <v>30.022213279198386</v>
      </c>
      <c r="U27">
        <v>-150.56150199999999</v>
      </c>
      <c r="V27">
        <v>0</v>
      </c>
      <c r="W27">
        <v>-120.53928872080161</v>
      </c>
      <c r="X27">
        <v>46221.530508000003</v>
      </c>
      <c r="Y27">
        <v>46200.500806999997</v>
      </c>
      <c r="Z27">
        <v>-21.029701000006753</v>
      </c>
      <c r="AA27">
        <v>99.509587720794855</v>
      </c>
      <c r="AB27">
        <v>46221.530508000003</v>
      </c>
      <c r="AC27">
        <v>46200.500806999997</v>
      </c>
      <c r="AD27">
        <v>-21.029701000006753</v>
      </c>
      <c r="AF27">
        <v>15121.414832912502</v>
      </c>
      <c r="AG27">
        <v>-12847.222222</v>
      </c>
      <c r="AH27">
        <v>33353.278584999993</v>
      </c>
      <c r="AI27">
        <v>-35989.403527000002</v>
      </c>
      <c r="AJ27">
        <v>-35989.403527000002</v>
      </c>
      <c r="AK27">
        <v>0</v>
      </c>
      <c r="AL27">
        <v>-21.029701000006753</v>
      </c>
      <c r="AM27" t="s">
        <v>547</v>
      </c>
      <c r="AN27">
        <v>5</v>
      </c>
      <c r="AO27" t="s">
        <v>545</v>
      </c>
      <c r="AP27">
        <v>5</v>
      </c>
    </row>
    <row r="28" spans="1:42">
      <c r="A28">
        <v>32</v>
      </c>
      <c r="B28">
        <v>117</v>
      </c>
      <c r="C28" t="s">
        <v>27</v>
      </c>
      <c r="D28" t="s">
        <v>59</v>
      </c>
      <c r="E28" t="s">
        <v>55</v>
      </c>
      <c r="F28" t="s">
        <v>202</v>
      </c>
      <c r="G28" t="s">
        <v>474</v>
      </c>
      <c r="H28" t="s">
        <v>468</v>
      </c>
      <c r="I28" t="s">
        <v>277</v>
      </c>
      <c r="J28" t="s">
        <v>470</v>
      </c>
      <c r="K28">
        <v>36728</v>
      </c>
      <c r="L28">
        <v>38554</v>
      </c>
      <c r="M28" t="s">
        <v>30</v>
      </c>
      <c r="N28">
        <v>-10000000</v>
      </c>
      <c r="O28">
        <v>3676.939777</v>
      </c>
      <c r="P28">
        <v>0.25</v>
      </c>
      <c r="Q28">
        <v>38.292313</v>
      </c>
      <c r="R28">
        <v>38.300477999999998</v>
      </c>
      <c r="S28">
        <v>8.1649999999982015E-3</v>
      </c>
      <c r="T28">
        <v>30.022213279198386</v>
      </c>
      <c r="U28">
        <v>-150.56150199999999</v>
      </c>
      <c r="V28">
        <v>0</v>
      </c>
      <c r="W28">
        <v>-120.53928872080161</v>
      </c>
      <c r="X28">
        <v>46221.530508000003</v>
      </c>
      <c r="Y28">
        <v>46200.500806999997</v>
      </c>
      <c r="Z28">
        <v>-21.029701000006753</v>
      </c>
      <c r="AA28">
        <v>99.509587720794855</v>
      </c>
      <c r="AB28">
        <v>46221.530508000003</v>
      </c>
      <c r="AC28">
        <v>46200.500806999997</v>
      </c>
      <c r="AD28">
        <v>-21.029701000006753</v>
      </c>
      <c r="AF28">
        <v>15121.414832912502</v>
      </c>
      <c r="AG28">
        <v>-12847.222222</v>
      </c>
      <c r="AH28">
        <v>33353.278584999993</v>
      </c>
      <c r="AI28">
        <v>-35989.403527000002</v>
      </c>
      <c r="AJ28">
        <v>-35989.403527000002</v>
      </c>
      <c r="AK28">
        <v>0</v>
      </c>
      <c r="AL28">
        <v>-21.029701000006753</v>
      </c>
      <c r="AM28" t="s">
        <v>547</v>
      </c>
      <c r="AN28">
        <v>5</v>
      </c>
      <c r="AO28" t="s">
        <v>545</v>
      </c>
      <c r="AP28">
        <v>5</v>
      </c>
    </row>
    <row r="29" spans="1:42">
      <c r="A29">
        <v>33</v>
      </c>
      <c r="B29">
        <v>124</v>
      </c>
      <c r="C29" t="s">
        <v>27</v>
      </c>
      <c r="D29" t="s">
        <v>59</v>
      </c>
      <c r="E29" t="s">
        <v>48</v>
      </c>
      <c r="F29" t="s">
        <v>197</v>
      </c>
      <c r="G29" t="s">
        <v>476</v>
      </c>
      <c r="H29" t="s">
        <v>468</v>
      </c>
      <c r="I29" t="s">
        <v>277</v>
      </c>
      <c r="J29" t="s">
        <v>481</v>
      </c>
      <c r="K29">
        <v>36651</v>
      </c>
      <c r="L29">
        <v>37245</v>
      </c>
      <c r="M29" t="s">
        <v>30</v>
      </c>
      <c r="N29">
        <v>25000000</v>
      </c>
      <c r="O29">
        <v>-1708.0961649999999</v>
      </c>
      <c r="P29">
        <v>0.85</v>
      </c>
      <c r="Q29">
        <v>34.489420000000003</v>
      </c>
      <c r="R29">
        <v>34.522668000000003</v>
      </c>
      <c r="S29">
        <v>3.3248000000000388E-2</v>
      </c>
      <c r="T29">
        <v>-56.790781293920659</v>
      </c>
      <c r="U29">
        <v>307.13690400000002</v>
      </c>
      <c r="V29">
        <v>0</v>
      </c>
      <c r="W29">
        <v>250.34612270607937</v>
      </c>
      <c r="X29">
        <v>97175.408083999995</v>
      </c>
      <c r="Y29">
        <v>97381.128452999998</v>
      </c>
      <c r="Z29">
        <v>205.72036900000239</v>
      </c>
      <c r="AA29">
        <v>-44.625753706076978</v>
      </c>
      <c r="AB29">
        <v>97175.408083999995</v>
      </c>
      <c r="AC29">
        <v>97381.128452999998</v>
      </c>
      <c r="AD29">
        <v>205.72036900000239</v>
      </c>
      <c r="AF29">
        <v>-21354.618254830002</v>
      </c>
      <c r="AG29">
        <v>188298.61111100001</v>
      </c>
      <c r="AH29">
        <v>285679.73956399999</v>
      </c>
      <c r="AI29">
        <v>84817.070037999976</v>
      </c>
      <c r="AJ29">
        <v>84817.070037999976</v>
      </c>
      <c r="AK29">
        <v>0</v>
      </c>
      <c r="AL29">
        <v>205.72036900000239</v>
      </c>
      <c r="AM29" t="s">
        <v>546</v>
      </c>
      <c r="AN29" t="s">
        <v>545</v>
      </c>
      <c r="AO29">
        <v>10</v>
      </c>
      <c r="AP29">
        <v>10</v>
      </c>
    </row>
    <row r="30" spans="1:42">
      <c r="A30">
        <v>35</v>
      </c>
      <c r="B30">
        <v>129</v>
      </c>
      <c r="C30" t="s">
        <v>27</v>
      </c>
      <c r="D30" t="s">
        <v>28</v>
      </c>
      <c r="E30" t="s">
        <v>61</v>
      </c>
      <c r="F30" t="s">
        <v>205</v>
      </c>
      <c r="G30" t="s">
        <v>476</v>
      </c>
      <c r="H30" t="s">
        <v>468</v>
      </c>
      <c r="I30" t="s">
        <v>97</v>
      </c>
      <c r="J30" t="s">
        <v>480</v>
      </c>
      <c r="K30">
        <v>36726</v>
      </c>
      <c r="L30">
        <v>37749</v>
      </c>
      <c r="M30" t="s">
        <v>30</v>
      </c>
      <c r="N30">
        <v>10000000</v>
      </c>
      <c r="O30">
        <v>-1840.709652</v>
      </c>
      <c r="P30">
        <v>1.4</v>
      </c>
      <c r="Q30">
        <v>521.84660899999994</v>
      </c>
      <c r="R30">
        <v>665.63547300000005</v>
      </c>
      <c r="S30">
        <v>143.7888640000001</v>
      </c>
      <c r="T30">
        <v>-264673.54981491552</v>
      </c>
      <c r="U30">
        <v>1311.701376</v>
      </c>
      <c r="V30">
        <v>0</v>
      </c>
      <c r="W30">
        <v>-263361.84843891551</v>
      </c>
      <c r="X30">
        <v>-690283.12280000001</v>
      </c>
      <c r="Y30">
        <v>-941714.44917699997</v>
      </c>
      <c r="Z30">
        <v>-251431.32637699996</v>
      </c>
      <c r="AA30">
        <v>11930.522061915544</v>
      </c>
      <c r="AB30">
        <v>-690283.12280000001</v>
      </c>
      <c r="AC30">
        <v>-941714.44917699997</v>
      </c>
      <c r="AD30">
        <v>-251431.32637699996</v>
      </c>
      <c r="AF30">
        <v>-18167.80426524</v>
      </c>
      <c r="AG30">
        <v>71555.555556000007</v>
      </c>
      <c r="AH30">
        <v>-870158.893621</v>
      </c>
      <c r="AI30">
        <v>-554261.33462899993</v>
      </c>
      <c r="AJ30">
        <v>-554261.33462899993</v>
      </c>
      <c r="AK30">
        <v>0</v>
      </c>
      <c r="AL30">
        <v>-251431.32637699996</v>
      </c>
      <c r="AM30" t="s">
        <v>549</v>
      </c>
      <c r="AN30" t="s">
        <v>545</v>
      </c>
      <c r="AO30">
        <v>9</v>
      </c>
      <c r="AP30">
        <v>9</v>
      </c>
    </row>
    <row r="31" spans="1:42">
      <c r="A31">
        <v>36</v>
      </c>
      <c r="B31">
        <v>130</v>
      </c>
      <c r="C31" t="s">
        <v>27</v>
      </c>
      <c r="D31" t="s">
        <v>28</v>
      </c>
      <c r="E31" t="s">
        <v>39</v>
      </c>
      <c r="F31" t="s">
        <v>199</v>
      </c>
      <c r="G31" t="s">
        <v>467</v>
      </c>
      <c r="H31" t="s">
        <v>468</v>
      </c>
      <c r="I31" t="s">
        <v>97</v>
      </c>
      <c r="J31" t="s">
        <v>475</v>
      </c>
      <c r="K31">
        <v>36727</v>
      </c>
      <c r="L31">
        <v>37792</v>
      </c>
      <c r="M31" t="s">
        <v>30</v>
      </c>
      <c r="N31">
        <v>-4000000</v>
      </c>
      <c r="O31">
        <v>806.66123399999992</v>
      </c>
      <c r="P31">
        <v>0.75</v>
      </c>
      <c r="Q31">
        <v>69.946565000000007</v>
      </c>
      <c r="R31">
        <v>69.960155999999998</v>
      </c>
      <c r="S31">
        <v>1.3590999999991027E-2</v>
      </c>
      <c r="T31">
        <v>10.963332831286762</v>
      </c>
      <c r="U31">
        <v>-86.352947999999998</v>
      </c>
      <c r="V31">
        <v>0</v>
      </c>
      <c r="W31">
        <v>-75.389615168713235</v>
      </c>
      <c r="X31">
        <v>-5310.8298009999999</v>
      </c>
      <c r="Y31">
        <v>-5380.0776159999996</v>
      </c>
      <c r="Z31">
        <v>-69.247814999999719</v>
      </c>
      <c r="AA31">
        <v>6.141800168713516</v>
      </c>
      <c r="AB31">
        <v>-5310.8298009999999</v>
      </c>
      <c r="AC31">
        <v>-5380.0776159999996</v>
      </c>
      <c r="AD31">
        <v>-69.247814999999719</v>
      </c>
      <c r="AF31">
        <v>5971.3097846849996</v>
      </c>
      <c r="AG31">
        <v>-20250</v>
      </c>
      <c r="AH31">
        <v>-25630.077615999999</v>
      </c>
      <c r="AI31">
        <v>-63311.806144000002</v>
      </c>
      <c r="AJ31">
        <v>-63311.806144000002</v>
      </c>
      <c r="AK31">
        <v>0</v>
      </c>
      <c r="AL31">
        <v>-69.247814999999719</v>
      </c>
      <c r="AM31" t="s">
        <v>549</v>
      </c>
      <c r="AN31">
        <v>7</v>
      </c>
      <c r="AO31" t="s">
        <v>545</v>
      </c>
      <c r="AP31">
        <v>7</v>
      </c>
    </row>
    <row r="32" spans="1:42">
      <c r="A32">
        <v>37</v>
      </c>
      <c r="B32">
        <v>131</v>
      </c>
      <c r="C32" t="s">
        <v>27</v>
      </c>
      <c r="D32" t="s">
        <v>28</v>
      </c>
      <c r="E32" t="s">
        <v>38</v>
      </c>
      <c r="F32" t="s">
        <v>200</v>
      </c>
      <c r="G32" t="s">
        <v>467</v>
      </c>
      <c r="H32" t="s">
        <v>468</v>
      </c>
      <c r="I32" t="s">
        <v>97</v>
      </c>
      <c r="J32" t="s">
        <v>475</v>
      </c>
      <c r="K32">
        <v>36728</v>
      </c>
      <c r="L32">
        <v>37823</v>
      </c>
      <c r="M32" t="s">
        <v>30</v>
      </c>
      <c r="N32">
        <v>-4000000</v>
      </c>
      <c r="O32">
        <v>836.09759099999997</v>
      </c>
      <c r="P32">
        <v>0.74</v>
      </c>
      <c r="Q32">
        <v>65.086493000000004</v>
      </c>
      <c r="R32">
        <v>65.096379999999996</v>
      </c>
      <c r="S32">
        <v>9.8869999999919855E-3</v>
      </c>
      <c r="T32">
        <v>8.2664968822102995</v>
      </c>
      <c r="U32">
        <v>-84.776683000000006</v>
      </c>
      <c r="V32">
        <v>0</v>
      </c>
      <c r="W32">
        <v>-76.510186117789701</v>
      </c>
      <c r="X32">
        <v>-13482.062664999999</v>
      </c>
      <c r="Y32">
        <v>-13551.404102</v>
      </c>
      <c r="Z32">
        <v>-69.341437000000951</v>
      </c>
      <c r="AA32">
        <v>7.1687491177887495</v>
      </c>
      <c r="AB32">
        <v>-13482.062664999999</v>
      </c>
      <c r="AC32">
        <v>-13551.404102</v>
      </c>
      <c r="AD32">
        <v>-69.341437000000951</v>
      </c>
      <c r="AF32">
        <v>4813.8318801824998</v>
      </c>
      <c r="AG32">
        <v>-15211.111111</v>
      </c>
      <c r="AH32">
        <v>-28762.515212999999</v>
      </c>
      <c r="AI32">
        <v>-21592.779008999998</v>
      </c>
      <c r="AJ32">
        <v>-21592.779008999998</v>
      </c>
      <c r="AK32">
        <v>0</v>
      </c>
      <c r="AL32">
        <v>-69.341437000000951</v>
      </c>
      <c r="AM32" t="s">
        <v>549</v>
      </c>
      <c r="AN32">
        <v>6</v>
      </c>
      <c r="AO32" t="s">
        <v>545</v>
      </c>
      <c r="AP32">
        <v>6</v>
      </c>
    </row>
    <row r="33" spans="1:42">
      <c r="A33">
        <v>38</v>
      </c>
      <c r="B33">
        <v>133</v>
      </c>
      <c r="C33" t="s">
        <v>27</v>
      </c>
      <c r="D33" t="s">
        <v>28</v>
      </c>
      <c r="E33" t="s">
        <v>49</v>
      </c>
      <c r="F33" t="s">
        <v>199</v>
      </c>
      <c r="G33" t="s">
        <v>473</v>
      </c>
      <c r="H33" t="s">
        <v>489</v>
      </c>
      <c r="I33" t="s">
        <v>263</v>
      </c>
      <c r="J33" t="s">
        <v>469</v>
      </c>
      <c r="K33">
        <v>36735</v>
      </c>
      <c r="L33">
        <v>38515</v>
      </c>
      <c r="M33" t="s">
        <v>30</v>
      </c>
      <c r="N33">
        <v>-5000000</v>
      </c>
      <c r="O33">
        <v>1811.1952900000001</v>
      </c>
      <c r="P33">
        <v>0.65</v>
      </c>
      <c r="Q33">
        <v>64.365001000000007</v>
      </c>
      <c r="R33">
        <v>64.375360000000001</v>
      </c>
      <c r="S33">
        <v>1.0358999999994012E-2</v>
      </c>
      <c r="T33">
        <v>18.762172009099157</v>
      </c>
      <c r="U33">
        <v>-113.390457</v>
      </c>
      <c r="V33">
        <v>0</v>
      </c>
      <c r="W33">
        <v>-94.628284990900838</v>
      </c>
      <c r="X33">
        <v>-3081.2338519999998</v>
      </c>
      <c r="Y33">
        <v>-3152.461069</v>
      </c>
      <c r="Z33">
        <v>-71.22721700000011</v>
      </c>
      <c r="AA33">
        <v>23.401067990900728</v>
      </c>
      <c r="AB33">
        <v>-3081.2338519999998</v>
      </c>
      <c r="AC33">
        <v>-3152.461069</v>
      </c>
      <c r="AD33">
        <v>-71.22721700000011</v>
      </c>
      <c r="AF33">
        <v>13407.373134225001</v>
      </c>
      <c r="AG33">
        <v>-20493.055555999999</v>
      </c>
      <c r="AH33">
        <v>-23645.516625</v>
      </c>
      <c r="AI33">
        <v>-12797.131651000002</v>
      </c>
      <c r="AJ33">
        <v>-12797.131651000002</v>
      </c>
      <c r="AK33">
        <v>0</v>
      </c>
      <c r="AL33">
        <v>-71.22721700000011</v>
      </c>
      <c r="AM33" t="s">
        <v>547</v>
      </c>
      <c r="AN33">
        <v>7</v>
      </c>
      <c r="AO33" t="s">
        <v>545</v>
      </c>
      <c r="AP33">
        <v>7</v>
      </c>
    </row>
    <row r="34" spans="1:42">
      <c r="A34">
        <v>39</v>
      </c>
      <c r="B34">
        <v>134</v>
      </c>
      <c r="C34" t="s">
        <v>27</v>
      </c>
      <c r="D34" t="s">
        <v>28</v>
      </c>
      <c r="E34" t="s">
        <v>204</v>
      </c>
      <c r="F34" t="s">
        <v>456</v>
      </c>
      <c r="G34" t="s">
        <v>492</v>
      </c>
      <c r="H34" t="s">
        <v>468</v>
      </c>
      <c r="I34" t="s">
        <v>97</v>
      </c>
      <c r="J34" t="s">
        <v>480</v>
      </c>
      <c r="K34">
        <v>36742</v>
      </c>
      <c r="L34">
        <v>38000</v>
      </c>
      <c r="M34" t="s">
        <v>30</v>
      </c>
      <c r="N34">
        <v>4000000</v>
      </c>
      <c r="O34">
        <v>-1023.5</v>
      </c>
      <c r="P34">
        <v>6.35</v>
      </c>
      <c r="Q34">
        <v>803.13606400000003</v>
      </c>
      <c r="R34">
        <v>803.15139099999999</v>
      </c>
      <c r="S34">
        <v>1.532699999995657E-2</v>
      </c>
      <c r="T34">
        <v>-15.687184499955549</v>
      </c>
      <c r="U34">
        <v>886.51020700000004</v>
      </c>
      <c r="V34">
        <v>0</v>
      </c>
      <c r="W34">
        <v>870.82302250004454</v>
      </c>
      <c r="X34">
        <v>-102230.357754</v>
      </c>
      <c r="Y34">
        <v>-101513.194454</v>
      </c>
      <c r="Z34">
        <v>717.16330000000016</v>
      </c>
      <c r="AA34">
        <v>-153.65972250004438</v>
      </c>
      <c r="AB34">
        <v>-102230.357754</v>
      </c>
      <c r="AC34">
        <v>-101513.194454</v>
      </c>
      <c r="AD34">
        <v>717.16330000000016</v>
      </c>
      <c r="AF34">
        <v>-16836.575000000001</v>
      </c>
      <c r="AG34">
        <v>116416.666667</v>
      </c>
      <c r="AH34">
        <v>14903.472213000001</v>
      </c>
      <c r="AI34">
        <v>112984.20034799998</v>
      </c>
      <c r="AJ34">
        <v>112984.20034799998</v>
      </c>
      <c r="AK34">
        <v>0</v>
      </c>
      <c r="AL34">
        <v>717.16330000000016</v>
      </c>
      <c r="AM34" t="s">
        <v>548</v>
      </c>
      <c r="AN34" t="s">
        <v>545</v>
      </c>
      <c r="AO34">
        <v>14</v>
      </c>
      <c r="AP34">
        <v>14</v>
      </c>
    </row>
    <row r="35" spans="1:42">
      <c r="A35">
        <v>42</v>
      </c>
      <c r="B35">
        <v>138</v>
      </c>
      <c r="C35" t="s">
        <v>27</v>
      </c>
      <c r="D35" t="s">
        <v>28</v>
      </c>
      <c r="E35" t="s">
        <v>34</v>
      </c>
      <c r="F35" t="s">
        <v>205</v>
      </c>
      <c r="G35" t="s">
        <v>473</v>
      </c>
      <c r="H35" t="s">
        <v>483</v>
      </c>
      <c r="I35" t="s">
        <v>97</v>
      </c>
      <c r="J35" t="s">
        <v>469</v>
      </c>
      <c r="K35">
        <v>36746</v>
      </c>
      <c r="L35">
        <v>37841</v>
      </c>
      <c r="M35" t="s">
        <v>30</v>
      </c>
      <c r="N35">
        <v>10000000</v>
      </c>
      <c r="O35">
        <v>-2124.5232970000002</v>
      </c>
      <c r="P35">
        <v>1</v>
      </c>
      <c r="Q35">
        <v>132.581243</v>
      </c>
      <c r="R35">
        <v>132.65221500000001</v>
      </c>
      <c r="S35">
        <v>7.0972000000011803E-2</v>
      </c>
      <c r="T35">
        <v>-150.78166743470908</v>
      </c>
      <c r="U35">
        <v>535.53745300000003</v>
      </c>
      <c r="V35">
        <v>0</v>
      </c>
      <c r="W35">
        <v>384.75578556529092</v>
      </c>
      <c r="X35">
        <v>-56768.834143</v>
      </c>
      <c r="Y35">
        <v>-56608.811443999999</v>
      </c>
      <c r="Z35">
        <v>160.02269900000101</v>
      </c>
      <c r="AA35">
        <v>-224.73308656528991</v>
      </c>
      <c r="AB35">
        <v>-56768.834143</v>
      </c>
      <c r="AC35">
        <v>-56608.811443999999</v>
      </c>
      <c r="AD35">
        <v>160.02269900000101</v>
      </c>
      <c r="AF35">
        <v>-20969.044941390002</v>
      </c>
      <c r="AG35">
        <v>51111.111110999998</v>
      </c>
      <c r="AH35">
        <v>-5497.7003330000007</v>
      </c>
      <c r="AI35">
        <v>90127.296954000005</v>
      </c>
      <c r="AJ35">
        <v>90127.296954000005</v>
      </c>
      <c r="AK35">
        <v>0</v>
      </c>
      <c r="AL35">
        <v>160.02269900000101</v>
      </c>
      <c r="AM35" t="s">
        <v>549</v>
      </c>
      <c r="AN35" t="s">
        <v>545</v>
      </c>
      <c r="AO35">
        <v>9</v>
      </c>
      <c r="AP35">
        <v>9</v>
      </c>
    </row>
    <row r="36" spans="1:42">
      <c r="A36">
        <v>43</v>
      </c>
      <c r="B36">
        <v>140</v>
      </c>
      <c r="C36" t="s">
        <v>27</v>
      </c>
      <c r="D36" t="s">
        <v>28</v>
      </c>
      <c r="E36" t="s">
        <v>35</v>
      </c>
      <c r="F36" t="s">
        <v>201</v>
      </c>
      <c r="G36" t="s">
        <v>473</v>
      </c>
      <c r="H36" t="s">
        <v>497</v>
      </c>
      <c r="I36" t="s">
        <v>97</v>
      </c>
      <c r="J36" t="s">
        <v>479</v>
      </c>
      <c r="K36">
        <v>36746</v>
      </c>
      <c r="L36">
        <v>38572</v>
      </c>
      <c r="M36" t="s">
        <v>30</v>
      </c>
      <c r="N36">
        <v>12000000</v>
      </c>
      <c r="O36">
        <v>-4534.5621200000005</v>
      </c>
      <c r="P36">
        <v>1</v>
      </c>
      <c r="Q36">
        <v>129.37443099999999</v>
      </c>
      <c r="R36">
        <v>129.38756599999999</v>
      </c>
      <c r="S36">
        <v>1.3135000000005448E-2</v>
      </c>
      <c r="T36">
        <v>-59.56147344622471</v>
      </c>
      <c r="U36">
        <v>631.19598900000005</v>
      </c>
      <c r="V36">
        <v>0</v>
      </c>
      <c r="W36">
        <v>571.63451555377537</v>
      </c>
      <c r="X36">
        <v>-115567.114747</v>
      </c>
      <c r="Y36">
        <v>-115339.92707600001</v>
      </c>
      <c r="Z36">
        <v>227.18767099999241</v>
      </c>
      <c r="AA36">
        <v>-344.44684455378297</v>
      </c>
      <c r="AB36">
        <v>-115567.114747</v>
      </c>
      <c r="AC36">
        <v>-115339.92707600001</v>
      </c>
      <c r="AD36">
        <v>227.18767099999241</v>
      </c>
      <c r="AF36">
        <v>-32821.160624560005</v>
      </c>
      <c r="AG36">
        <v>59527.333333000002</v>
      </c>
      <c r="AH36">
        <v>-55812.593743000005</v>
      </c>
      <c r="AI36">
        <v>153415.80751799999</v>
      </c>
      <c r="AJ36">
        <v>153415.80751799999</v>
      </c>
      <c r="AK36">
        <v>0</v>
      </c>
      <c r="AL36">
        <v>227.18767099999241</v>
      </c>
      <c r="AM36" t="s">
        <v>547</v>
      </c>
      <c r="AN36">
        <v>8</v>
      </c>
      <c r="AO36" t="s">
        <v>545</v>
      </c>
      <c r="AP36">
        <v>8</v>
      </c>
    </row>
    <row r="37" spans="1:42">
      <c r="A37">
        <v>44</v>
      </c>
      <c r="B37">
        <v>143</v>
      </c>
      <c r="C37" t="s">
        <v>27</v>
      </c>
      <c r="D37" t="s">
        <v>32</v>
      </c>
      <c r="E37" t="s">
        <v>36</v>
      </c>
      <c r="F37" t="s">
        <v>456</v>
      </c>
      <c r="G37" t="s">
        <v>473</v>
      </c>
      <c r="H37" t="s">
        <v>468</v>
      </c>
      <c r="I37" t="s">
        <v>79</v>
      </c>
      <c r="J37" t="s">
        <v>475</v>
      </c>
      <c r="K37">
        <v>36746</v>
      </c>
      <c r="L37">
        <v>37164</v>
      </c>
      <c r="M37" t="s">
        <v>30</v>
      </c>
      <c r="N37">
        <v>10000000</v>
      </c>
      <c r="O37">
        <v>-474.56969099999998</v>
      </c>
      <c r="P37">
        <v>2.125</v>
      </c>
      <c r="Q37">
        <v>146.41815600000001</v>
      </c>
      <c r="R37">
        <v>146.53989899999999</v>
      </c>
      <c r="S37">
        <v>0.12174299999998084</v>
      </c>
      <c r="T37">
        <v>-57.775537891403907</v>
      </c>
      <c r="U37">
        <v>463.29147499999999</v>
      </c>
      <c r="V37">
        <v>-53715.277778000003</v>
      </c>
      <c r="W37">
        <v>405.51593710859606</v>
      </c>
      <c r="X37">
        <v>87813.390029999995</v>
      </c>
      <c r="Y37">
        <v>34464.463580000003</v>
      </c>
      <c r="Z37">
        <v>-53348.926449999992</v>
      </c>
      <c r="AA37">
        <v>-53754.442387108589</v>
      </c>
      <c r="AB37">
        <v>87813.390029999995</v>
      </c>
      <c r="AC37">
        <v>34464.463580000003</v>
      </c>
      <c r="AD37">
        <v>-53348.926449999992</v>
      </c>
      <c r="AE37">
        <v>-53715.277778000003</v>
      </c>
      <c r="AF37">
        <v>-7806.6714169499992</v>
      </c>
      <c r="AG37">
        <v>138125</v>
      </c>
      <c r="AH37">
        <v>172589.46358000001</v>
      </c>
      <c r="AI37">
        <v>115595.65016400002</v>
      </c>
      <c r="AJ37">
        <v>115595.65016400002</v>
      </c>
      <c r="AK37">
        <v>0</v>
      </c>
      <c r="AL37">
        <v>366.35132800001156</v>
      </c>
      <c r="AM37" t="s">
        <v>550</v>
      </c>
      <c r="AN37" t="s">
        <v>545</v>
      </c>
      <c r="AO37">
        <v>14</v>
      </c>
      <c r="AP37">
        <v>14</v>
      </c>
    </row>
    <row r="38" spans="1:42">
      <c r="A38">
        <v>45</v>
      </c>
      <c r="B38">
        <v>139</v>
      </c>
      <c r="C38" t="s">
        <v>27</v>
      </c>
      <c r="D38" t="s">
        <v>28</v>
      </c>
      <c r="E38" t="s">
        <v>34</v>
      </c>
      <c r="F38" t="s">
        <v>205</v>
      </c>
      <c r="G38" t="s">
        <v>473</v>
      </c>
      <c r="H38" t="s">
        <v>483</v>
      </c>
      <c r="I38" t="s">
        <v>265</v>
      </c>
      <c r="J38" t="s">
        <v>469</v>
      </c>
      <c r="K38">
        <v>36747</v>
      </c>
      <c r="L38">
        <v>37112</v>
      </c>
      <c r="M38" t="s">
        <v>30</v>
      </c>
      <c r="N38">
        <v>-10000000</v>
      </c>
      <c r="O38">
        <v>341.41587500000003</v>
      </c>
      <c r="P38">
        <v>0.63</v>
      </c>
      <c r="Q38">
        <v>72.793789000000004</v>
      </c>
      <c r="R38">
        <v>72.881929999999997</v>
      </c>
      <c r="S38">
        <v>8.8140999999993142E-2</v>
      </c>
      <c r="T38">
        <v>30.09273663837266</v>
      </c>
      <c r="U38">
        <v>-226.258714</v>
      </c>
      <c r="V38">
        <v>0</v>
      </c>
      <c r="W38">
        <v>-196.16597736162734</v>
      </c>
      <c r="X38">
        <v>-5654.0654379999996</v>
      </c>
      <c r="Y38">
        <v>-5824.503256</v>
      </c>
      <c r="Z38">
        <v>-170.43781800000033</v>
      </c>
      <c r="AA38">
        <v>25.728159361627007</v>
      </c>
      <c r="AB38">
        <v>-5654.0654379999996</v>
      </c>
      <c r="AC38">
        <v>-5824.503256</v>
      </c>
      <c r="AD38">
        <v>-170.43781800000033</v>
      </c>
      <c r="AF38">
        <v>3369.7746862500007</v>
      </c>
      <c r="AG38">
        <v>-32200</v>
      </c>
      <c r="AH38">
        <v>-38024.503255999996</v>
      </c>
      <c r="AI38">
        <v>-45362.157907000001</v>
      </c>
      <c r="AJ38">
        <v>-45362.157907000001</v>
      </c>
      <c r="AK38">
        <v>0</v>
      </c>
      <c r="AL38">
        <v>-170.43781800000033</v>
      </c>
      <c r="AM38" t="s">
        <v>550</v>
      </c>
      <c r="AN38" t="s">
        <v>545</v>
      </c>
      <c r="AO38">
        <v>9</v>
      </c>
      <c r="AP38">
        <v>9</v>
      </c>
    </row>
    <row r="39" spans="1:42">
      <c r="A39">
        <v>46</v>
      </c>
      <c r="B39">
        <v>146</v>
      </c>
      <c r="C39" t="s">
        <v>27</v>
      </c>
      <c r="D39" t="s">
        <v>28</v>
      </c>
      <c r="E39" t="s">
        <v>37</v>
      </c>
      <c r="F39" t="s">
        <v>198</v>
      </c>
      <c r="G39" t="s">
        <v>477</v>
      </c>
      <c r="H39" t="s">
        <v>472</v>
      </c>
      <c r="I39" t="s">
        <v>97</v>
      </c>
      <c r="J39" t="s">
        <v>469</v>
      </c>
      <c r="K39">
        <v>36754</v>
      </c>
      <c r="L39">
        <v>38580</v>
      </c>
      <c r="M39" t="s">
        <v>30</v>
      </c>
      <c r="N39">
        <v>-10000000</v>
      </c>
      <c r="O39">
        <v>3734.502082</v>
      </c>
      <c r="P39">
        <v>0.33</v>
      </c>
      <c r="Q39">
        <v>50.604571</v>
      </c>
      <c r="R39">
        <v>52.496555000000001</v>
      </c>
      <c r="S39">
        <v>1.8919840000000008</v>
      </c>
      <c r="T39">
        <v>7065.618187110691</v>
      </c>
      <c r="U39">
        <v>-181.42738299999999</v>
      </c>
      <c r="V39">
        <v>0</v>
      </c>
      <c r="W39">
        <v>6884.1908041106908</v>
      </c>
      <c r="X39">
        <v>64287.075836999997</v>
      </c>
      <c r="Y39">
        <v>71532.860062000007</v>
      </c>
      <c r="Z39">
        <v>7245.7842250000103</v>
      </c>
      <c r="AA39">
        <v>361.59342088931953</v>
      </c>
      <c r="AB39">
        <v>64287.075836999997</v>
      </c>
      <c r="AC39">
        <v>71532.860062000007</v>
      </c>
      <c r="AD39">
        <v>7245.7842250000103</v>
      </c>
      <c r="AF39">
        <v>11057.860664801998</v>
      </c>
      <c r="AG39">
        <v>-16866.666667000001</v>
      </c>
      <c r="AH39">
        <v>54666.193395000009</v>
      </c>
      <c r="AI39">
        <v>-67995.747384000002</v>
      </c>
      <c r="AJ39">
        <v>-67995.747384000002</v>
      </c>
      <c r="AK39">
        <v>0</v>
      </c>
      <c r="AL39">
        <v>7245.7842250000103</v>
      </c>
      <c r="AM39" t="s">
        <v>547</v>
      </c>
      <c r="AN39">
        <v>4</v>
      </c>
      <c r="AO39" t="s">
        <v>545</v>
      </c>
      <c r="AP39">
        <v>4</v>
      </c>
    </row>
    <row r="40" spans="1:42">
      <c r="A40">
        <v>47</v>
      </c>
      <c r="B40">
        <v>141</v>
      </c>
      <c r="C40" t="s">
        <v>27</v>
      </c>
      <c r="D40" t="s">
        <v>28</v>
      </c>
      <c r="E40" t="s">
        <v>35</v>
      </c>
      <c r="F40" t="s">
        <v>201</v>
      </c>
      <c r="G40" t="s">
        <v>473</v>
      </c>
      <c r="H40" t="s">
        <v>497</v>
      </c>
      <c r="I40" t="s">
        <v>265</v>
      </c>
      <c r="J40" t="s">
        <v>479</v>
      </c>
      <c r="K40">
        <v>36759</v>
      </c>
      <c r="L40">
        <v>36979</v>
      </c>
      <c r="M40" t="s">
        <v>30</v>
      </c>
      <c r="N40">
        <v>0</v>
      </c>
      <c r="O40">
        <v>0</v>
      </c>
      <c r="P40">
        <v>0.67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F40">
        <v>0</v>
      </c>
      <c r="AG40">
        <v>-61416.666666999998</v>
      </c>
      <c r="AH40">
        <v>-61416.666666999998</v>
      </c>
      <c r="AI40">
        <v>-28237.786785999997</v>
      </c>
      <c r="AJ40">
        <v>-28237.786785999997</v>
      </c>
      <c r="AK40">
        <v>0</v>
      </c>
      <c r="AL40">
        <v>0</v>
      </c>
      <c r="AM40" t="s">
        <v>550</v>
      </c>
      <c r="AN40">
        <v>8</v>
      </c>
      <c r="AO40" t="s">
        <v>545</v>
      </c>
      <c r="AP40">
        <v>8</v>
      </c>
    </row>
    <row r="41" spans="1:42">
      <c r="A41">
        <v>48</v>
      </c>
      <c r="B41">
        <v>142</v>
      </c>
      <c r="C41" t="s">
        <v>27</v>
      </c>
      <c r="D41" t="s">
        <v>28</v>
      </c>
      <c r="E41" t="s">
        <v>35</v>
      </c>
      <c r="F41" t="s">
        <v>201</v>
      </c>
      <c r="G41" t="s">
        <v>473</v>
      </c>
      <c r="H41" t="s">
        <v>497</v>
      </c>
      <c r="I41" t="s">
        <v>266</v>
      </c>
      <c r="J41" t="s">
        <v>479</v>
      </c>
      <c r="K41">
        <v>36759</v>
      </c>
      <c r="L41">
        <v>37124</v>
      </c>
      <c r="M41" t="s">
        <v>30</v>
      </c>
      <c r="N41">
        <v>10000000</v>
      </c>
      <c r="O41">
        <v>-372.64066000000003</v>
      </c>
      <c r="P41">
        <v>0.93</v>
      </c>
      <c r="Q41">
        <v>80.233816000000004</v>
      </c>
      <c r="R41">
        <v>80.262300999999994</v>
      </c>
      <c r="S41">
        <v>2.8484999999989213E-2</v>
      </c>
      <c r="T41">
        <v>-10.614669200095982</v>
      </c>
      <c r="U41">
        <v>221.45737700000001</v>
      </c>
      <c r="V41">
        <v>0</v>
      </c>
      <c r="W41">
        <v>210.84270779990402</v>
      </c>
      <c r="X41">
        <v>15219.651030999999</v>
      </c>
      <c r="Y41">
        <v>15432.933016999999</v>
      </c>
      <c r="Z41">
        <v>213.28198599999996</v>
      </c>
      <c r="AA41">
        <v>2.4392782000959414</v>
      </c>
      <c r="AB41">
        <v>15219.651030999999</v>
      </c>
      <c r="AC41">
        <v>15432.933016999999</v>
      </c>
      <c r="AD41">
        <v>213.28198599999996</v>
      </c>
      <c r="AF41">
        <v>-2697.1730970800004</v>
      </c>
      <c r="AG41">
        <v>47533.333333000002</v>
      </c>
      <c r="AH41">
        <v>62966.266350000005</v>
      </c>
      <c r="AI41">
        <v>23814.534424000005</v>
      </c>
      <c r="AJ41">
        <v>23814.534424000005</v>
      </c>
      <c r="AK41">
        <v>0</v>
      </c>
      <c r="AL41">
        <v>213.28198599999996</v>
      </c>
      <c r="AM41" t="s">
        <v>550</v>
      </c>
      <c r="AN41">
        <v>8</v>
      </c>
      <c r="AO41" t="s">
        <v>545</v>
      </c>
      <c r="AP41">
        <v>8</v>
      </c>
    </row>
    <row r="42" spans="1:42">
      <c r="A42">
        <v>49</v>
      </c>
      <c r="B42">
        <v>147</v>
      </c>
      <c r="C42" t="s">
        <v>27</v>
      </c>
      <c r="D42" t="s">
        <v>28</v>
      </c>
      <c r="E42" t="s">
        <v>53</v>
      </c>
      <c r="F42" t="s">
        <v>199</v>
      </c>
      <c r="G42" t="s">
        <v>473</v>
      </c>
      <c r="H42" t="s">
        <v>468</v>
      </c>
      <c r="I42" t="s">
        <v>31</v>
      </c>
      <c r="J42" t="s">
        <v>481</v>
      </c>
      <c r="K42">
        <v>36759</v>
      </c>
      <c r="L42">
        <v>38585</v>
      </c>
      <c r="M42" t="s">
        <v>30</v>
      </c>
      <c r="N42">
        <v>5000000</v>
      </c>
      <c r="O42">
        <v>-1856.9782210000001</v>
      </c>
      <c r="P42">
        <v>0.41</v>
      </c>
      <c r="Q42">
        <v>151.97869299999999</v>
      </c>
      <c r="R42">
        <v>152.00923700000001</v>
      </c>
      <c r="S42">
        <v>3.0544000000020333E-2</v>
      </c>
      <c r="T42">
        <v>-56.719542782261762</v>
      </c>
      <c r="U42">
        <v>190.79185799999999</v>
      </c>
      <c r="V42">
        <v>0</v>
      </c>
      <c r="W42">
        <v>134.07231521773824</v>
      </c>
      <c r="X42">
        <v>-207054.414127</v>
      </c>
      <c r="Y42">
        <v>-207127.67035999999</v>
      </c>
      <c r="Z42">
        <v>-73.25623299999279</v>
      </c>
      <c r="AA42">
        <v>-207.32854821773103</v>
      </c>
      <c r="AB42">
        <v>-207054.414127</v>
      </c>
      <c r="AC42">
        <v>-207127.67035999999</v>
      </c>
      <c r="AD42">
        <v>-73.25623299999279</v>
      </c>
      <c r="AF42">
        <v>-13746.281280952502</v>
      </c>
      <c r="AG42">
        <v>10477.777778</v>
      </c>
      <c r="AH42">
        <v>-196649.892582</v>
      </c>
      <c r="AI42">
        <v>-26873.516860000003</v>
      </c>
      <c r="AJ42">
        <v>-26873.516860000003</v>
      </c>
      <c r="AK42">
        <v>0</v>
      </c>
      <c r="AL42">
        <v>-73.25623299999279</v>
      </c>
      <c r="AM42" t="s">
        <v>547</v>
      </c>
      <c r="AN42">
        <v>7</v>
      </c>
      <c r="AO42" t="s">
        <v>545</v>
      </c>
      <c r="AP42">
        <v>7</v>
      </c>
    </row>
    <row r="43" spans="1:42">
      <c r="A43">
        <v>51</v>
      </c>
      <c r="B43">
        <v>126</v>
      </c>
      <c r="C43" t="s">
        <v>27</v>
      </c>
      <c r="D43" t="s">
        <v>57</v>
      </c>
      <c r="E43" t="s">
        <v>60</v>
      </c>
      <c r="F43" t="s">
        <v>201</v>
      </c>
      <c r="G43" t="s">
        <v>487</v>
      </c>
      <c r="H43" t="s">
        <v>468</v>
      </c>
      <c r="I43" t="s">
        <v>260</v>
      </c>
      <c r="J43" t="s">
        <v>481</v>
      </c>
      <c r="K43">
        <v>36762</v>
      </c>
      <c r="L43">
        <v>36910</v>
      </c>
      <c r="M43" t="s">
        <v>30</v>
      </c>
      <c r="N43">
        <v>0</v>
      </c>
      <c r="O43">
        <v>0</v>
      </c>
      <c r="P43">
        <v>0.375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F43">
        <v>0</v>
      </c>
      <c r="AG43">
        <v>15416.666667</v>
      </c>
      <c r="AH43">
        <v>15416.666667</v>
      </c>
      <c r="AI43">
        <v>2916.3306250000005</v>
      </c>
      <c r="AJ43">
        <v>2916.3306250000005</v>
      </c>
      <c r="AK43">
        <v>0</v>
      </c>
      <c r="AL43">
        <v>0</v>
      </c>
      <c r="AM43" t="s">
        <v>550</v>
      </c>
      <c r="AN43">
        <v>8</v>
      </c>
      <c r="AO43" t="s">
        <v>545</v>
      </c>
      <c r="AP43">
        <v>8</v>
      </c>
    </row>
    <row r="44" spans="1:42">
      <c r="A44">
        <v>52</v>
      </c>
      <c r="B44">
        <v>127</v>
      </c>
      <c r="C44" t="s">
        <v>27</v>
      </c>
      <c r="D44" t="s">
        <v>54</v>
      </c>
      <c r="E44" t="s">
        <v>60</v>
      </c>
      <c r="F44" t="s">
        <v>201</v>
      </c>
      <c r="G44" t="s">
        <v>487</v>
      </c>
      <c r="H44" t="s">
        <v>468</v>
      </c>
      <c r="I44" t="s">
        <v>279</v>
      </c>
      <c r="J44" t="s">
        <v>481</v>
      </c>
      <c r="K44">
        <v>36762</v>
      </c>
      <c r="L44">
        <v>36910</v>
      </c>
      <c r="M44" t="s">
        <v>30</v>
      </c>
      <c r="N44">
        <v>0</v>
      </c>
      <c r="O44">
        <v>0</v>
      </c>
      <c r="P44">
        <v>0.375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F44">
        <v>0</v>
      </c>
      <c r="AG44">
        <v>-15416.666667</v>
      </c>
      <c r="AH44">
        <v>-15416.666667</v>
      </c>
      <c r="AI44">
        <v>-2916.3306250000005</v>
      </c>
      <c r="AJ44">
        <v>-2916.3306250000005</v>
      </c>
      <c r="AK44">
        <v>0</v>
      </c>
      <c r="AL44">
        <v>0</v>
      </c>
      <c r="AM44" t="s">
        <v>550</v>
      </c>
      <c r="AN44">
        <v>8</v>
      </c>
      <c r="AO44" t="s">
        <v>545</v>
      </c>
      <c r="AP44">
        <v>8</v>
      </c>
    </row>
    <row r="45" spans="1:42">
      <c r="A45">
        <v>53</v>
      </c>
      <c r="B45">
        <v>128</v>
      </c>
      <c r="C45" t="s">
        <v>27</v>
      </c>
      <c r="D45" t="s">
        <v>59</v>
      </c>
      <c r="E45" t="s">
        <v>60</v>
      </c>
      <c r="F45" t="s">
        <v>201</v>
      </c>
      <c r="G45" t="s">
        <v>487</v>
      </c>
      <c r="H45" t="s">
        <v>468</v>
      </c>
      <c r="I45" t="s">
        <v>277</v>
      </c>
      <c r="J45" t="s">
        <v>481</v>
      </c>
      <c r="K45">
        <v>36762</v>
      </c>
      <c r="L45">
        <v>36910</v>
      </c>
      <c r="M45" t="s">
        <v>30</v>
      </c>
      <c r="N45">
        <v>0</v>
      </c>
      <c r="O45">
        <v>0</v>
      </c>
      <c r="P45">
        <v>0.375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F45">
        <v>0</v>
      </c>
      <c r="AG45">
        <v>15416.666667</v>
      </c>
      <c r="AH45">
        <v>15416.666667</v>
      </c>
      <c r="AI45">
        <v>2916.3306250000005</v>
      </c>
      <c r="AJ45">
        <v>2916.3306250000005</v>
      </c>
      <c r="AK45">
        <v>0</v>
      </c>
      <c r="AL45">
        <v>0</v>
      </c>
      <c r="AM45" t="s">
        <v>550</v>
      </c>
      <c r="AN45">
        <v>8</v>
      </c>
      <c r="AO45" t="s">
        <v>545</v>
      </c>
      <c r="AP45">
        <v>8</v>
      </c>
    </row>
    <row r="46" spans="1:42">
      <c r="A46">
        <v>55</v>
      </c>
      <c r="B46">
        <v>150</v>
      </c>
      <c r="C46" t="s">
        <v>27</v>
      </c>
      <c r="D46" t="s">
        <v>28</v>
      </c>
      <c r="E46" t="s">
        <v>40</v>
      </c>
      <c r="F46" t="s">
        <v>200</v>
      </c>
      <c r="G46" t="s">
        <v>473</v>
      </c>
      <c r="H46" t="s">
        <v>472</v>
      </c>
      <c r="I46" t="s">
        <v>267</v>
      </c>
      <c r="J46" t="s">
        <v>469</v>
      </c>
      <c r="K46">
        <v>36767</v>
      </c>
      <c r="L46">
        <v>38593</v>
      </c>
      <c r="M46" t="s">
        <v>30</v>
      </c>
      <c r="N46">
        <v>-10000000</v>
      </c>
      <c r="O46">
        <v>3736.719239</v>
      </c>
      <c r="P46">
        <v>0.46</v>
      </c>
      <c r="Q46">
        <v>151.24391600000001</v>
      </c>
      <c r="R46">
        <v>148.41441800000001</v>
      </c>
      <c r="S46">
        <v>-2.829498000000001</v>
      </c>
      <c r="T46">
        <v>-10573.039613312025</v>
      </c>
      <c r="U46">
        <v>-433.88653699999998</v>
      </c>
      <c r="V46">
        <v>0</v>
      </c>
      <c r="W46">
        <v>-11006.926150312025</v>
      </c>
      <c r="X46">
        <v>395340.93035400001</v>
      </c>
      <c r="Y46">
        <v>384928.81770800002</v>
      </c>
      <c r="Z46">
        <v>-10412.112645999994</v>
      </c>
      <c r="AA46">
        <v>594.813504312031</v>
      </c>
      <c r="AB46">
        <v>395340.93035400001</v>
      </c>
      <c r="AC46">
        <v>384928.81770800002</v>
      </c>
      <c r="AD46">
        <v>-10412.112645999994</v>
      </c>
      <c r="AF46">
        <v>21514.161018542502</v>
      </c>
      <c r="AG46">
        <v>-23383.333332999999</v>
      </c>
      <c r="AH46">
        <v>361545.484375</v>
      </c>
      <c r="AI46">
        <v>36184.760994999961</v>
      </c>
      <c r="AJ46">
        <v>36184.760994999961</v>
      </c>
      <c r="AK46">
        <v>0</v>
      </c>
      <c r="AL46">
        <v>-10412.112645999994</v>
      </c>
      <c r="AM46" t="s">
        <v>547</v>
      </c>
      <c r="AN46">
        <v>6</v>
      </c>
      <c r="AO46" t="s">
        <v>545</v>
      </c>
      <c r="AP46">
        <v>6</v>
      </c>
    </row>
    <row r="47" spans="1:42">
      <c r="A47">
        <v>57</v>
      </c>
      <c r="B47">
        <v>144</v>
      </c>
      <c r="C47" t="s">
        <v>79</v>
      </c>
      <c r="D47" t="s">
        <v>80</v>
      </c>
      <c r="E47" t="s">
        <v>36</v>
      </c>
      <c r="F47" t="s">
        <v>456</v>
      </c>
      <c r="G47" t="s">
        <v>473</v>
      </c>
      <c r="H47" t="s">
        <v>468</v>
      </c>
      <c r="I47" t="s">
        <v>260</v>
      </c>
      <c r="J47" t="s">
        <v>475</v>
      </c>
      <c r="K47">
        <v>36746</v>
      </c>
      <c r="L47">
        <v>37164</v>
      </c>
      <c r="M47" t="s">
        <v>30</v>
      </c>
      <c r="N47">
        <v>10000000</v>
      </c>
      <c r="O47">
        <v>-474.56969099999998</v>
      </c>
      <c r="P47">
        <v>2.125</v>
      </c>
      <c r="Q47">
        <v>146.41815600000001</v>
      </c>
      <c r="R47">
        <v>146.53989899999999</v>
      </c>
      <c r="S47">
        <v>0.12174299999998084</v>
      </c>
      <c r="T47">
        <v>-57.775537891403907</v>
      </c>
      <c r="U47">
        <v>463.29147499999999</v>
      </c>
      <c r="V47">
        <v>-53715.277778000003</v>
      </c>
      <c r="W47">
        <v>405.51593710859606</v>
      </c>
      <c r="X47">
        <v>87813.390029999995</v>
      </c>
      <c r="Y47">
        <v>34464.463580000003</v>
      </c>
      <c r="Z47">
        <v>-53348.926449999992</v>
      </c>
      <c r="AA47">
        <v>-53754.442387108589</v>
      </c>
      <c r="AB47">
        <v>87813.390029999995</v>
      </c>
      <c r="AC47">
        <v>34464.463580000003</v>
      </c>
      <c r="AD47">
        <v>-53348.926449999992</v>
      </c>
      <c r="AE47">
        <v>-53715.277778000003</v>
      </c>
      <c r="AF47">
        <v>-7806.6714169499992</v>
      </c>
      <c r="AG47">
        <v>138125</v>
      </c>
      <c r="AH47">
        <v>172589.46358000001</v>
      </c>
      <c r="AI47">
        <v>115595.65016400002</v>
      </c>
      <c r="AJ47">
        <v>115595.65016400002</v>
      </c>
      <c r="AK47">
        <v>0</v>
      </c>
      <c r="AL47">
        <v>366.35132800001156</v>
      </c>
      <c r="AM47" t="s">
        <v>550</v>
      </c>
      <c r="AN47" t="s">
        <v>545</v>
      </c>
      <c r="AO47">
        <v>14</v>
      </c>
      <c r="AP47">
        <v>14</v>
      </c>
    </row>
    <row r="48" spans="1:42">
      <c r="A48">
        <v>59</v>
      </c>
      <c r="B48">
        <v>152</v>
      </c>
      <c r="C48" t="s">
        <v>27</v>
      </c>
      <c r="D48" t="s">
        <v>28</v>
      </c>
      <c r="E48" t="s">
        <v>42</v>
      </c>
      <c r="F48" t="s">
        <v>201</v>
      </c>
      <c r="G48" t="s">
        <v>477</v>
      </c>
      <c r="H48" t="s">
        <v>472</v>
      </c>
      <c r="I48" t="s">
        <v>259</v>
      </c>
      <c r="J48" t="s">
        <v>479</v>
      </c>
      <c r="K48">
        <v>36782</v>
      </c>
      <c r="L48">
        <v>38608</v>
      </c>
      <c r="M48" t="s">
        <v>30</v>
      </c>
      <c r="N48">
        <v>-10000000</v>
      </c>
      <c r="O48">
        <v>3806.1479609999997</v>
      </c>
      <c r="P48">
        <v>0.45</v>
      </c>
      <c r="Q48">
        <v>43.247221000000003</v>
      </c>
      <c r="R48">
        <v>43.261795999999997</v>
      </c>
      <c r="S48">
        <v>1.4574999999993565E-2</v>
      </c>
      <c r="T48">
        <v>55.474606531550506</v>
      </c>
      <c r="U48">
        <v>-188.05559500000001</v>
      </c>
      <c r="V48">
        <v>0</v>
      </c>
      <c r="W48">
        <v>-132.5809884684495</v>
      </c>
      <c r="X48">
        <v>-9440.3802489999998</v>
      </c>
      <c r="Y48">
        <v>-9510.0711009999995</v>
      </c>
      <c r="Z48">
        <v>-69.690851999999722</v>
      </c>
      <c r="AA48">
        <v>62.890136468449782</v>
      </c>
      <c r="AB48">
        <v>-9440.3802489999998</v>
      </c>
      <c r="AC48">
        <v>-9510.0711009999995</v>
      </c>
      <c r="AD48">
        <v>-69.690851999999722</v>
      </c>
      <c r="AF48">
        <v>27548.898941717998</v>
      </c>
      <c r="AG48">
        <v>-22625</v>
      </c>
      <c r="AH48">
        <v>-32135.071101000001</v>
      </c>
      <c r="AI48">
        <v>-43738.064993</v>
      </c>
      <c r="AJ48">
        <v>-43738.064993</v>
      </c>
      <c r="AK48">
        <v>0</v>
      </c>
      <c r="AL48">
        <v>-69.690851999999722</v>
      </c>
      <c r="AM48" t="s">
        <v>547</v>
      </c>
      <c r="AN48">
        <v>8</v>
      </c>
      <c r="AO48" t="s">
        <v>545</v>
      </c>
      <c r="AP48">
        <v>8</v>
      </c>
    </row>
    <row r="49" spans="1:42">
      <c r="A49">
        <v>114</v>
      </c>
      <c r="B49">
        <v>120</v>
      </c>
      <c r="C49" t="s">
        <v>230</v>
      </c>
      <c r="D49" t="s">
        <v>233</v>
      </c>
      <c r="E49" t="s">
        <v>58</v>
      </c>
      <c r="F49" t="s">
        <v>199</v>
      </c>
      <c r="G49" t="s">
        <v>467</v>
      </c>
      <c r="H49" t="s">
        <v>468</v>
      </c>
      <c r="I49" t="s">
        <v>279</v>
      </c>
      <c r="J49" t="s">
        <v>475</v>
      </c>
      <c r="K49">
        <v>36683</v>
      </c>
      <c r="L49">
        <v>37765</v>
      </c>
      <c r="M49" t="s">
        <v>30</v>
      </c>
      <c r="N49">
        <v>-4000000</v>
      </c>
      <c r="O49">
        <v>781.19668999999999</v>
      </c>
      <c r="P49">
        <v>0.75</v>
      </c>
      <c r="Q49">
        <v>70.098769000000004</v>
      </c>
      <c r="R49">
        <v>70.104755999999995</v>
      </c>
      <c r="S49">
        <v>5.9869999999904167E-3</v>
      </c>
      <c r="T49">
        <v>4.6770245830225132</v>
      </c>
      <c r="U49">
        <v>-83.826464000000001</v>
      </c>
      <c r="V49">
        <v>0</v>
      </c>
      <c r="W49">
        <v>-79.149439416977486</v>
      </c>
      <c r="X49">
        <v>-6885.8818019999999</v>
      </c>
      <c r="Y49">
        <v>-6961.6029760000001</v>
      </c>
      <c r="Z49">
        <v>-75.721174000000246</v>
      </c>
      <c r="AA49">
        <v>3.42826541697724</v>
      </c>
      <c r="AB49">
        <v>-6885.8818019999999</v>
      </c>
      <c r="AC49">
        <v>-6961.6029760000001</v>
      </c>
      <c r="AD49">
        <v>-75.721174000000246</v>
      </c>
      <c r="AF49">
        <v>5782.8084977250001</v>
      </c>
      <c r="AG49">
        <v>-22083.333332999999</v>
      </c>
      <c r="AH49">
        <v>-29044.936308999997</v>
      </c>
      <c r="AI49">
        <v>-15257.654336999998</v>
      </c>
      <c r="AJ49">
        <v>-15257.654336999998</v>
      </c>
      <c r="AK49">
        <v>0</v>
      </c>
      <c r="AL49">
        <v>-75.721174000000246</v>
      </c>
      <c r="AM49" t="s">
        <v>549</v>
      </c>
      <c r="AN49">
        <v>7</v>
      </c>
      <c r="AO49" t="s">
        <v>545</v>
      </c>
      <c r="AP49">
        <v>7</v>
      </c>
    </row>
    <row r="50" spans="1:42">
      <c r="A50">
        <v>122</v>
      </c>
      <c r="B50">
        <v>132</v>
      </c>
      <c r="C50" t="s">
        <v>230</v>
      </c>
      <c r="D50" t="s">
        <v>233</v>
      </c>
      <c r="E50" t="s">
        <v>38</v>
      </c>
      <c r="F50" t="s">
        <v>200</v>
      </c>
      <c r="G50" t="s">
        <v>467</v>
      </c>
      <c r="H50" t="s">
        <v>468</v>
      </c>
      <c r="I50" t="s">
        <v>279</v>
      </c>
      <c r="J50" t="s">
        <v>469</v>
      </c>
      <c r="K50">
        <v>36699</v>
      </c>
      <c r="L50">
        <v>38509</v>
      </c>
      <c r="M50" t="s">
        <v>30</v>
      </c>
      <c r="N50">
        <v>-4000000</v>
      </c>
      <c r="O50">
        <v>1453.5755790000001</v>
      </c>
      <c r="P50">
        <v>0.85</v>
      </c>
      <c r="Q50">
        <v>71.348760999999996</v>
      </c>
      <c r="R50">
        <v>71.356305000000006</v>
      </c>
      <c r="S50">
        <v>7.5440000000099872E-3</v>
      </c>
      <c r="T50">
        <v>10.965774167990517</v>
      </c>
      <c r="U50">
        <v>-95.530356999999995</v>
      </c>
      <c r="V50">
        <v>0</v>
      </c>
      <c r="W50">
        <v>-84.564582832009478</v>
      </c>
      <c r="X50">
        <v>-22808.223861999999</v>
      </c>
      <c r="Y50">
        <v>-22897.44803</v>
      </c>
      <c r="Z50">
        <v>-89.224168000000645</v>
      </c>
      <c r="AA50">
        <v>-4.6595851679911675</v>
      </c>
      <c r="AB50">
        <v>-22808.223861999999</v>
      </c>
      <c r="AC50">
        <v>-22897.44803</v>
      </c>
      <c r="AD50">
        <v>-89.224168000000645</v>
      </c>
      <c r="AF50">
        <v>8368.9613960925017</v>
      </c>
      <c r="AG50">
        <v>-24272.222222</v>
      </c>
      <c r="AH50">
        <v>-47169.670251999996</v>
      </c>
      <c r="AI50">
        <v>-30927.729949999994</v>
      </c>
      <c r="AJ50">
        <v>-30927.729949999994</v>
      </c>
      <c r="AK50">
        <v>0</v>
      </c>
      <c r="AL50">
        <v>-89.224168000000645</v>
      </c>
      <c r="AM50" t="s">
        <v>547</v>
      </c>
      <c r="AN50">
        <v>6</v>
      </c>
      <c r="AO50" t="s">
        <v>545</v>
      </c>
      <c r="AP50">
        <v>6</v>
      </c>
    </row>
    <row r="51" spans="1:42">
      <c r="A51">
        <v>125</v>
      </c>
      <c r="B51">
        <v>122</v>
      </c>
      <c r="C51" t="s">
        <v>230</v>
      </c>
      <c r="D51" t="s">
        <v>233</v>
      </c>
      <c r="E51" t="s">
        <v>39</v>
      </c>
      <c r="F51" t="s">
        <v>199</v>
      </c>
      <c r="G51" t="s">
        <v>467</v>
      </c>
      <c r="H51" t="s">
        <v>468</v>
      </c>
      <c r="I51" t="s">
        <v>279</v>
      </c>
      <c r="J51" t="s">
        <v>475</v>
      </c>
      <c r="K51">
        <v>36706</v>
      </c>
      <c r="L51">
        <v>37792</v>
      </c>
      <c r="M51" t="s">
        <v>30</v>
      </c>
      <c r="N51">
        <v>-4000000</v>
      </c>
      <c r="O51">
        <v>808.08095300000002</v>
      </c>
      <c r="P51">
        <v>0.85</v>
      </c>
      <c r="Q51">
        <v>69.946565000000007</v>
      </c>
      <c r="R51">
        <v>69.960155999999998</v>
      </c>
      <c r="S51">
        <v>1.3590999999991027E-2</v>
      </c>
      <c r="T51">
        <v>10.982628232215749</v>
      </c>
      <c r="U51">
        <v>-87.756538000000006</v>
      </c>
      <c r="V51">
        <v>0</v>
      </c>
      <c r="W51">
        <v>-76.773909767784261</v>
      </c>
      <c r="X51">
        <v>-13821.999390000001</v>
      </c>
      <c r="Y51">
        <v>-13897.05269</v>
      </c>
      <c r="Z51">
        <v>-75.053299999999581</v>
      </c>
      <c r="AA51">
        <v>1.7206097677846799</v>
      </c>
      <c r="AB51">
        <v>-13821.999390000001</v>
      </c>
      <c r="AC51">
        <v>-13897.05269</v>
      </c>
      <c r="AD51">
        <v>-75.053299999999581</v>
      </c>
      <c r="AF51">
        <v>5981.8192545825004</v>
      </c>
      <c r="AG51">
        <v>-24933.333332999999</v>
      </c>
      <c r="AH51">
        <v>-38830.386022999999</v>
      </c>
      <c r="AI51">
        <v>-63941.208939000004</v>
      </c>
      <c r="AJ51">
        <v>-63941.208939000004</v>
      </c>
      <c r="AK51">
        <v>0</v>
      </c>
      <c r="AL51">
        <v>-75.053299999999581</v>
      </c>
      <c r="AM51" t="s">
        <v>549</v>
      </c>
      <c r="AN51">
        <v>7</v>
      </c>
      <c r="AO51" t="s">
        <v>545</v>
      </c>
      <c r="AP51">
        <v>7</v>
      </c>
    </row>
    <row r="52" spans="1:42">
      <c r="A52">
        <v>144</v>
      </c>
      <c r="B52">
        <v>145</v>
      </c>
      <c r="C52" t="s">
        <v>79</v>
      </c>
      <c r="D52" t="s">
        <v>78</v>
      </c>
      <c r="E52" t="s">
        <v>36</v>
      </c>
      <c r="F52" t="s">
        <v>456</v>
      </c>
      <c r="G52" t="s">
        <v>473</v>
      </c>
      <c r="H52" t="s">
        <v>468</v>
      </c>
      <c r="I52" t="s">
        <v>279</v>
      </c>
      <c r="J52" t="s">
        <v>475</v>
      </c>
      <c r="K52">
        <v>36746</v>
      </c>
      <c r="L52">
        <v>37164</v>
      </c>
      <c r="M52" t="s">
        <v>30</v>
      </c>
      <c r="N52">
        <v>-10000000</v>
      </c>
      <c r="O52">
        <v>474.56969099999998</v>
      </c>
      <c r="P52">
        <v>2.125</v>
      </c>
      <c r="Q52">
        <v>146.41815600000001</v>
      </c>
      <c r="R52">
        <v>146.53989899999999</v>
      </c>
      <c r="S52">
        <v>0.12174299999998084</v>
      </c>
      <c r="T52">
        <v>57.775537891403907</v>
      </c>
      <c r="U52">
        <v>-463.29147499999999</v>
      </c>
      <c r="V52">
        <v>53715.277778000003</v>
      </c>
      <c r="W52">
        <v>-405.51593710859606</v>
      </c>
      <c r="X52">
        <v>-87813.390029999995</v>
      </c>
      <c r="Y52">
        <v>-34464.463580000003</v>
      </c>
      <c r="Z52">
        <v>53348.926449999992</v>
      </c>
      <c r="AA52">
        <v>53754.442387108589</v>
      </c>
      <c r="AB52">
        <v>-87813.390029999995</v>
      </c>
      <c r="AC52">
        <v>-34464.463580000003</v>
      </c>
      <c r="AD52">
        <v>53348.926449999992</v>
      </c>
      <c r="AE52">
        <v>53715.277778000003</v>
      </c>
      <c r="AF52">
        <v>7806.6714169499992</v>
      </c>
      <c r="AG52">
        <v>-138125</v>
      </c>
      <c r="AH52">
        <v>-172589.46358000001</v>
      </c>
      <c r="AI52">
        <v>-115595.65016400002</v>
      </c>
      <c r="AJ52">
        <v>-115595.65016400002</v>
      </c>
      <c r="AK52">
        <v>0</v>
      </c>
      <c r="AL52">
        <v>-366.35132800001156</v>
      </c>
      <c r="AM52" t="s">
        <v>550</v>
      </c>
      <c r="AN52" t="s">
        <v>545</v>
      </c>
      <c r="AO52">
        <v>14</v>
      </c>
      <c r="AP52">
        <v>14</v>
      </c>
    </row>
    <row r="53" spans="1:42">
      <c r="A53">
        <v>145</v>
      </c>
      <c r="B53">
        <v>203</v>
      </c>
      <c r="C53" t="s">
        <v>27</v>
      </c>
      <c r="D53" t="s">
        <v>28</v>
      </c>
      <c r="E53" t="s">
        <v>43</v>
      </c>
      <c r="F53" t="s">
        <v>200</v>
      </c>
      <c r="G53" t="s">
        <v>471</v>
      </c>
      <c r="H53" t="s">
        <v>483</v>
      </c>
      <c r="I53" t="s">
        <v>263</v>
      </c>
      <c r="J53" t="s">
        <v>479</v>
      </c>
      <c r="K53">
        <v>36801</v>
      </c>
      <c r="L53">
        <v>37166</v>
      </c>
      <c r="M53" t="s">
        <v>30</v>
      </c>
      <c r="N53">
        <v>5000000</v>
      </c>
      <c r="O53">
        <v>-239.50895299999999</v>
      </c>
      <c r="P53">
        <v>1</v>
      </c>
      <c r="Q53">
        <v>109.17317</v>
      </c>
      <c r="R53">
        <v>109.240392</v>
      </c>
      <c r="S53">
        <v>6.7222000000001003E-2</v>
      </c>
      <c r="T53">
        <v>-16.100270838566239</v>
      </c>
      <c r="U53">
        <v>163.52905000000001</v>
      </c>
      <c r="V53">
        <v>0</v>
      </c>
      <c r="W53">
        <v>147.42877916143377</v>
      </c>
      <c r="X53">
        <v>10219.511307000001</v>
      </c>
      <c r="Y53">
        <v>10356.318818</v>
      </c>
      <c r="Z53">
        <v>136.80751099999907</v>
      </c>
      <c r="AA53">
        <v>-10.621268161434699</v>
      </c>
      <c r="AB53">
        <v>10219.511307000001</v>
      </c>
      <c r="AC53">
        <v>10356.318818</v>
      </c>
      <c r="AD53">
        <v>136.80751099999907</v>
      </c>
      <c r="AF53">
        <v>-1378.9727968974998</v>
      </c>
      <c r="AG53">
        <v>12777.777778</v>
      </c>
      <c r="AH53">
        <v>23134.096595999999</v>
      </c>
      <c r="AI53">
        <v>10976.591983</v>
      </c>
      <c r="AJ53">
        <v>10976.591983</v>
      </c>
      <c r="AK53">
        <v>0</v>
      </c>
      <c r="AL53">
        <v>136.80751099999907</v>
      </c>
      <c r="AM53" t="s">
        <v>546</v>
      </c>
      <c r="AN53">
        <v>6</v>
      </c>
      <c r="AO53" t="s">
        <v>545</v>
      </c>
      <c r="AP53">
        <v>6</v>
      </c>
    </row>
    <row r="54" spans="1:42">
      <c r="A54">
        <v>146</v>
      </c>
      <c r="B54">
        <v>204</v>
      </c>
      <c r="C54" t="s">
        <v>27</v>
      </c>
      <c r="D54" t="s">
        <v>28</v>
      </c>
      <c r="E54" t="s">
        <v>44</v>
      </c>
      <c r="F54" t="s">
        <v>209</v>
      </c>
      <c r="G54" t="s">
        <v>473</v>
      </c>
      <c r="H54" t="s">
        <v>490</v>
      </c>
      <c r="I54" t="s">
        <v>267</v>
      </c>
      <c r="J54" t="s">
        <v>469</v>
      </c>
      <c r="K54">
        <v>36790</v>
      </c>
      <c r="L54">
        <v>38616</v>
      </c>
      <c r="M54" t="s">
        <v>45</v>
      </c>
      <c r="N54">
        <v>-10000000</v>
      </c>
      <c r="O54">
        <v>3890.7170029999997</v>
      </c>
      <c r="P54">
        <v>0.39</v>
      </c>
      <c r="Q54">
        <v>71.099315000000004</v>
      </c>
      <c r="R54">
        <v>71.113518999999997</v>
      </c>
      <c r="S54">
        <v>1.4203999999992334E-2</v>
      </c>
      <c r="T54">
        <v>55.263744310582169</v>
      </c>
      <c r="U54">
        <v>-229.55337900000001</v>
      </c>
      <c r="V54">
        <v>0</v>
      </c>
      <c r="W54">
        <v>-174.28963468941782</v>
      </c>
      <c r="X54">
        <v>127173.828536</v>
      </c>
      <c r="Y54">
        <v>127047.87916500001</v>
      </c>
      <c r="Z54">
        <v>-125.94937099999515</v>
      </c>
      <c r="AA54">
        <v>48.34026368942267</v>
      </c>
      <c r="AB54">
        <v>112618.7838600548</v>
      </c>
      <c r="AC54">
        <v>112056.22942353001</v>
      </c>
      <c r="AD54">
        <v>-562.55443652479153</v>
      </c>
      <c r="AF54">
        <v>7680.2753639219991</v>
      </c>
      <c r="AG54">
        <v>-17294.55</v>
      </c>
      <c r="AH54">
        <v>94761.679423530004</v>
      </c>
      <c r="AI54">
        <v>-22544.705446001797</v>
      </c>
      <c r="AJ54">
        <v>-22544.705446001797</v>
      </c>
      <c r="AK54">
        <v>0</v>
      </c>
      <c r="AL54">
        <v>-562.55443652479153</v>
      </c>
      <c r="AM54" t="s">
        <v>547</v>
      </c>
      <c r="AN54">
        <v>3</v>
      </c>
      <c r="AO54" t="s">
        <v>545</v>
      </c>
      <c r="AP54">
        <v>3</v>
      </c>
    </row>
    <row r="55" spans="1:42">
      <c r="A55">
        <v>147</v>
      </c>
      <c r="B55">
        <v>205</v>
      </c>
      <c r="C55" t="s">
        <v>27</v>
      </c>
      <c r="D55" t="s">
        <v>28</v>
      </c>
      <c r="E55" t="s">
        <v>46</v>
      </c>
      <c r="F55" t="s">
        <v>199</v>
      </c>
      <c r="G55" t="s">
        <v>467</v>
      </c>
      <c r="H55" t="s">
        <v>488</v>
      </c>
      <c r="I55" t="s">
        <v>97</v>
      </c>
      <c r="J55" t="s">
        <v>469</v>
      </c>
      <c r="K55">
        <v>36791</v>
      </c>
      <c r="L55">
        <v>38617</v>
      </c>
      <c r="M55" t="s">
        <v>30</v>
      </c>
      <c r="N55">
        <v>-20000000</v>
      </c>
      <c r="O55">
        <v>7617.192532</v>
      </c>
      <c r="P55">
        <v>0.27</v>
      </c>
      <c r="Q55">
        <v>40.467140000000001</v>
      </c>
      <c r="R55">
        <v>40.474685000000001</v>
      </c>
      <c r="S55">
        <v>7.545000000000357E-3</v>
      </c>
      <c r="T55">
        <v>57.471717653942719</v>
      </c>
      <c r="U55">
        <v>-297.23243300000001</v>
      </c>
      <c r="V55">
        <v>0</v>
      </c>
      <c r="W55">
        <v>-239.76071534605728</v>
      </c>
      <c r="X55">
        <v>105336.20121299999</v>
      </c>
      <c r="Y55">
        <v>105285.599906</v>
      </c>
      <c r="Z55">
        <v>-50.601306999989902</v>
      </c>
      <c r="AA55">
        <v>189.15940834606738</v>
      </c>
      <c r="AB55">
        <v>105336.20121299999</v>
      </c>
      <c r="AC55">
        <v>105285.599906</v>
      </c>
      <c r="AD55">
        <v>-50.601306999989902</v>
      </c>
      <c r="AF55">
        <v>56386.267718129995</v>
      </c>
      <c r="AG55">
        <v>-27150</v>
      </c>
      <c r="AH55">
        <v>78135.599906000003</v>
      </c>
      <c r="AI55">
        <v>-253153.22815099999</v>
      </c>
      <c r="AJ55">
        <v>-253153.22815099999</v>
      </c>
      <c r="AK55">
        <v>0</v>
      </c>
      <c r="AL55">
        <v>-50.601306999989902</v>
      </c>
      <c r="AM55" t="s">
        <v>547</v>
      </c>
      <c r="AN55">
        <v>7</v>
      </c>
      <c r="AO55" t="s">
        <v>545</v>
      </c>
      <c r="AP55">
        <v>7</v>
      </c>
    </row>
    <row r="56" spans="1:42">
      <c r="A56">
        <v>149</v>
      </c>
      <c r="B56">
        <v>208</v>
      </c>
      <c r="C56" t="s">
        <v>27</v>
      </c>
      <c r="D56" t="s">
        <v>28</v>
      </c>
      <c r="E56" t="s">
        <v>64</v>
      </c>
      <c r="F56" t="s">
        <v>200</v>
      </c>
      <c r="G56" t="s">
        <v>473</v>
      </c>
      <c r="H56" t="s">
        <v>468</v>
      </c>
      <c r="I56" t="s">
        <v>97</v>
      </c>
      <c r="J56" t="s">
        <v>481</v>
      </c>
      <c r="K56">
        <v>36788</v>
      </c>
      <c r="L56">
        <v>38614</v>
      </c>
      <c r="M56" t="s">
        <v>30</v>
      </c>
      <c r="N56">
        <v>-10000000</v>
      </c>
      <c r="O56">
        <v>3791.8250630000002</v>
      </c>
      <c r="P56">
        <v>0.44</v>
      </c>
      <c r="Q56">
        <v>113.875213</v>
      </c>
      <c r="R56">
        <v>113.891194</v>
      </c>
      <c r="S56">
        <v>1.598099999999647E-2</v>
      </c>
      <c r="T56">
        <v>60.59715633178962</v>
      </c>
      <c r="U56">
        <v>-357.685519</v>
      </c>
      <c r="V56">
        <v>0</v>
      </c>
      <c r="W56">
        <v>-297.08836266821038</v>
      </c>
      <c r="X56">
        <v>269405.23554600001</v>
      </c>
      <c r="Y56">
        <v>269444.61105100001</v>
      </c>
      <c r="Z56">
        <v>39.375505000003614</v>
      </c>
      <c r="AA56">
        <v>336.46386766821399</v>
      </c>
      <c r="AB56">
        <v>269405.23554600001</v>
      </c>
      <c r="AC56">
        <v>269444.61105100001</v>
      </c>
      <c r="AD56">
        <v>39.375505000003614</v>
      </c>
      <c r="AF56">
        <v>21831.432800222501</v>
      </c>
      <c r="AG56">
        <v>-22122.222222</v>
      </c>
      <c r="AH56">
        <v>247322.388829</v>
      </c>
      <c r="AI56">
        <v>-108948.18415399996</v>
      </c>
      <c r="AJ56">
        <v>-108948.18415399996</v>
      </c>
      <c r="AK56">
        <v>0</v>
      </c>
      <c r="AL56">
        <v>39.375505000003614</v>
      </c>
      <c r="AM56" t="s">
        <v>547</v>
      </c>
      <c r="AN56">
        <v>6</v>
      </c>
      <c r="AO56" t="s">
        <v>545</v>
      </c>
      <c r="AP56">
        <v>6</v>
      </c>
    </row>
    <row r="57" spans="1:42">
      <c r="A57">
        <v>150</v>
      </c>
      <c r="B57">
        <v>206</v>
      </c>
      <c r="C57" t="s">
        <v>27</v>
      </c>
      <c r="D57" t="s">
        <v>28</v>
      </c>
      <c r="E57" t="s">
        <v>47</v>
      </c>
      <c r="F57" t="s">
        <v>201</v>
      </c>
      <c r="G57" t="s">
        <v>473</v>
      </c>
      <c r="H57" t="s">
        <v>491</v>
      </c>
      <c r="I57" t="s">
        <v>97</v>
      </c>
      <c r="J57" t="s">
        <v>469</v>
      </c>
      <c r="K57">
        <v>36795</v>
      </c>
      <c r="L57">
        <v>38621</v>
      </c>
      <c r="M57" t="s">
        <v>30</v>
      </c>
      <c r="N57">
        <v>15000000</v>
      </c>
      <c r="O57">
        <v>-5653.067223</v>
      </c>
      <c r="P57">
        <v>0.51</v>
      </c>
      <c r="Q57">
        <v>233.564041</v>
      </c>
      <c r="R57">
        <v>243.341781</v>
      </c>
      <c r="S57">
        <v>9.7777399999999943</v>
      </c>
      <c r="T57">
        <v>-55274.221509015988</v>
      </c>
      <c r="U57">
        <v>858.32754599999998</v>
      </c>
      <c r="V57">
        <v>0</v>
      </c>
      <c r="W57">
        <v>-54415.893963015988</v>
      </c>
      <c r="X57">
        <v>-1027916</v>
      </c>
      <c r="Y57">
        <v>-1080200</v>
      </c>
      <c r="Z57">
        <v>-52284</v>
      </c>
      <c r="AA57">
        <v>2131.8939630159875</v>
      </c>
      <c r="AB57">
        <v>-1027916</v>
      </c>
      <c r="AC57">
        <v>-1080200</v>
      </c>
      <c r="AD57">
        <v>-52284</v>
      </c>
      <c r="AF57">
        <v>-40916.900560074006</v>
      </c>
      <c r="AG57">
        <v>38462.5</v>
      </c>
      <c r="AH57">
        <v>-1041737.5</v>
      </c>
      <c r="AI57">
        <v>-452382.54803099995</v>
      </c>
      <c r="AJ57">
        <v>-452382.54803099995</v>
      </c>
      <c r="AK57">
        <v>0</v>
      </c>
      <c r="AL57">
        <v>-52284</v>
      </c>
      <c r="AM57" t="s">
        <v>547</v>
      </c>
      <c r="AN57">
        <v>8</v>
      </c>
      <c r="AO57" t="s">
        <v>545</v>
      </c>
      <c r="AP57">
        <v>8</v>
      </c>
    </row>
    <row r="58" spans="1:42">
      <c r="A58">
        <v>151</v>
      </c>
      <c r="B58">
        <v>209</v>
      </c>
      <c r="C58" t="s">
        <v>27</v>
      </c>
      <c r="D58" t="s">
        <v>28</v>
      </c>
      <c r="E58" t="s">
        <v>50</v>
      </c>
      <c r="F58" t="s">
        <v>197</v>
      </c>
      <c r="G58" t="s">
        <v>485</v>
      </c>
      <c r="H58" t="s">
        <v>497</v>
      </c>
      <c r="I58" t="s">
        <v>265</v>
      </c>
      <c r="J58" t="s">
        <v>480</v>
      </c>
      <c r="K58">
        <v>36795</v>
      </c>
      <c r="L58">
        <v>38621</v>
      </c>
      <c r="M58" t="s">
        <v>30</v>
      </c>
      <c r="N58">
        <v>10000000</v>
      </c>
      <c r="O58">
        <v>-3889.306748</v>
      </c>
      <c r="P58">
        <v>1.05</v>
      </c>
      <c r="Q58">
        <v>162.856843</v>
      </c>
      <c r="R58">
        <v>146.602925</v>
      </c>
      <c r="S58">
        <v>-16.253917999999999</v>
      </c>
      <c r="T58">
        <v>63216.472958838662</v>
      </c>
      <c r="U58">
        <v>516.49806599999999</v>
      </c>
      <c r="V58">
        <v>0</v>
      </c>
      <c r="W58">
        <v>63732.971024838662</v>
      </c>
      <c r="X58">
        <v>-217902.54654800001</v>
      </c>
      <c r="Y58">
        <v>-157140.73814900001</v>
      </c>
      <c r="Z58">
        <v>60761.808399000001</v>
      </c>
      <c r="AA58">
        <v>-2971.1626258386605</v>
      </c>
      <c r="AB58">
        <v>-217902.54654800001</v>
      </c>
      <c r="AC58">
        <v>-157140.73814900001</v>
      </c>
      <c r="AD58">
        <v>60761.808399000001</v>
      </c>
      <c r="AF58">
        <v>-48624.112963496002</v>
      </c>
      <c r="AG58">
        <v>52791.666666999998</v>
      </c>
      <c r="AH58">
        <v>-104349.07148200001</v>
      </c>
      <c r="AI58">
        <v>134171.68927199999</v>
      </c>
      <c r="AJ58">
        <v>134171.68927199999</v>
      </c>
      <c r="AK58">
        <v>0</v>
      </c>
      <c r="AL58">
        <v>60761.808399000001</v>
      </c>
      <c r="AM58" t="s">
        <v>547</v>
      </c>
      <c r="AN58" t="s">
        <v>545</v>
      </c>
      <c r="AO58">
        <v>10</v>
      </c>
      <c r="AP58">
        <v>10</v>
      </c>
    </row>
    <row r="59" spans="1:42">
      <c r="A59">
        <v>152</v>
      </c>
      <c r="B59">
        <v>207</v>
      </c>
      <c r="C59" t="s">
        <v>27</v>
      </c>
      <c r="D59" t="s">
        <v>28</v>
      </c>
      <c r="E59" t="s">
        <v>48</v>
      </c>
      <c r="F59" t="s">
        <v>197</v>
      </c>
      <c r="G59" t="s">
        <v>476</v>
      </c>
      <c r="H59" t="s">
        <v>468</v>
      </c>
      <c r="I59" t="s">
        <v>31</v>
      </c>
      <c r="J59" t="s">
        <v>481</v>
      </c>
      <c r="K59">
        <v>36795</v>
      </c>
      <c r="L59">
        <v>37160</v>
      </c>
      <c r="M59" t="s">
        <v>30</v>
      </c>
      <c r="N59">
        <v>-10000000</v>
      </c>
      <c r="O59">
        <v>465.42956199999998</v>
      </c>
      <c r="P59">
        <v>0.45</v>
      </c>
      <c r="Q59">
        <v>31.881564000000001</v>
      </c>
      <c r="R59">
        <v>31.915289999999999</v>
      </c>
      <c r="S59">
        <v>3.3725999999997924E-2</v>
      </c>
      <c r="T59">
        <v>15.697077408011033</v>
      </c>
      <c r="U59">
        <v>-102.876024</v>
      </c>
      <c r="V59">
        <v>0</v>
      </c>
      <c r="W59">
        <v>-87.178946591988961</v>
      </c>
      <c r="X59">
        <v>-7193.8377769999997</v>
      </c>
      <c r="Y59">
        <v>-7267.6278970000003</v>
      </c>
      <c r="Z59">
        <v>-73.79012000000057</v>
      </c>
      <c r="AA59">
        <v>13.388826591988391</v>
      </c>
      <c r="AB59">
        <v>-7193.8377769999997</v>
      </c>
      <c r="AC59">
        <v>-7267.6278970000003</v>
      </c>
      <c r="AD59">
        <v>-73.79012000000057</v>
      </c>
      <c r="AF59">
        <v>5818.8003841240006</v>
      </c>
      <c r="AG59">
        <v>-22625</v>
      </c>
      <c r="AH59">
        <v>-29892.627896999998</v>
      </c>
      <c r="AI59">
        <v>-28350.244981999997</v>
      </c>
      <c r="AJ59">
        <v>-28350.244981999997</v>
      </c>
      <c r="AK59">
        <v>0</v>
      </c>
      <c r="AL59">
        <v>-73.79012000000057</v>
      </c>
      <c r="AM59" t="s">
        <v>550</v>
      </c>
      <c r="AN59" t="s">
        <v>545</v>
      </c>
      <c r="AO59">
        <v>10</v>
      </c>
      <c r="AP59">
        <v>10</v>
      </c>
    </row>
    <row r="60" spans="1:42">
      <c r="A60">
        <v>153</v>
      </c>
      <c r="B60">
        <v>210</v>
      </c>
      <c r="C60" t="s">
        <v>27</v>
      </c>
      <c r="D60" t="s">
        <v>28</v>
      </c>
      <c r="E60" t="s">
        <v>53</v>
      </c>
      <c r="F60" t="s">
        <v>199</v>
      </c>
      <c r="G60" t="s">
        <v>473</v>
      </c>
      <c r="H60" t="s">
        <v>468</v>
      </c>
      <c r="I60" t="s">
        <v>259</v>
      </c>
      <c r="J60" t="s">
        <v>481</v>
      </c>
      <c r="K60">
        <v>36794</v>
      </c>
      <c r="L60">
        <v>38620</v>
      </c>
      <c r="M60" t="s">
        <v>30</v>
      </c>
      <c r="N60">
        <v>-5000000</v>
      </c>
      <c r="O60">
        <v>1894.4032380000001</v>
      </c>
      <c r="P60">
        <v>0.44</v>
      </c>
      <c r="Q60">
        <v>152.430665</v>
      </c>
      <c r="R60">
        <v>152.461432</v>
      </c>
      <c r="S60">
        <v>3.0766999999997324E-2</v>
      </c>
      <c r="T60">
        <v>58.285104423540936</v>
      </c>
      <c r="U60">
        <v>-190.68815499999999</v>
      </c>
      <c r="V60">
        <v>0</v>
      </c>
      <c r="W60">
        <v>-132.40305057645907</v>
      </c>
      <c r="X60">
        <v>207804.01913100001</v>
      </c>
      <c r="Y60">
        <v>207878.04844899999</v>
      </c>
      <c r="Z60">
        <v>74.029317999986233</v>
      </c>
      <c r="AA60">
        <v>206.4323685764453</v>
      </c>
      <c r="AB60">
        <v>207804.01913100001</v>
      </c>
      <c r="AC60">
        <v>207878.04844899999</v>
      </c>
      <c r="AD60">
        <v>74.029317999986233</v>
      </c>
      <c r="AF60">
        <v>14023.319969295</v>
      </c>
      <c r="AG60">
        <v>-11122.222222</v>
      </c>
      <c r="AH60">
        <v>196755.82622699998</v>
      </c>
      <c r="AI60">
        <v>27381.697115999996</v>
      </c>
      <c r="AJ60">
        <v>27381.697115999996</v>
      </c>
      <c r="AK60">
        <v>0</v>
      </c>
      <c r="AL60">
        <v>74.029317999986233</v>
      </c>
      <c r="AM60" t="s">
        <v>547</v>
      </c>
      <c r="AN60">
        <v>7</v>
      </c>
      <c r="AO60" t="s">
        <v>545</v>
      </c>
      <c r="AP60">
        <v>7</v>
      </c>
    </row>
    <row r="61" spans="1:42">
      <c r="A61">
        <v>154</v>
      </c>
      <c r="B61">
        <v>211</v>
      </c>
      <c r="C61" t="s">
        <v>27</v>
      </c>
      <c r="D61" t="s">
        <v>28</v>
      </c>
      <c r="E61" t="s">
        <v>52</v>
      </c>
      <c r="F61" t="s">
        <v>201</v>
      </c>
      <c r="G61" t="s">
        <v>485</v>
      </c>
      <c r="H61" t="s">
        <v>468</v>
      </c>
      <c r="I61" t="s">
        <v>259</v>
      </c>
      <c r="J61" t="s">
        <v>481</v>
      </c>
      <c r="K61">
        <v>36794</v>
      </c>
      <c r="L61">
        <v>38620</v>
      </c>
      <c r="M61" t="s">
        <v>30</v>
      </c>
      <c r="N61">
        <v>-10000000</v>
      </c>
      <c r="O61">
        <v>3849.3353910000001</v>
      </c>
      <c r="P61">
        <v>0.64</v>
      </c>
      <c r="Q61">
        <v>83.933583999999996</v>
      </c>
      <c r="R61">
        <v>83.945884000000007</v>
      </c>
      <c r="S61">
        <v>1.2300000000010414E-2</v>
      </c>
      <c r="T61">
        <v>47.346825309340083</v>
      </c>
      <c r="U61">
        <v>-268.870677</v>
      </c>
      <c r="V61">
        <v>0</v>
      </c>
      <c r="W61">
        <v>-221.52385169065991</v>
      </c>
      <c r="X61">
        <v>76836.726616999993</v>
      </c>
      <c r="Y61">
        <v>76736.128276999996</v>
      </c>
      <c r="Z61">
        <v>-100.59833999999682</v>
      </c>
      <c r="AA61">
        <v>120.92551169066309</v>
      </c>
      <c r="AB61">
        <v>76836.726616999993</v>
      </c>
      <c r="AC61">
        <v>76736.128276999996</v>
      </c>
      <c r="AD61">
        <v>-100.59833999999682</v>
      </c>
      <c r="AF61">
        <v>27861.489560058006</v>
      </c>
      <c r="AG61">
        <v>-32355.555555999999</v>
      </c>
      <c r="AH61">
        <v>44380.572720999997</v>
      </c>
      <c r="AI61">
        <v>-140205.09282199998</v>
      </c>
      <c r="AJ61">
        <v>-140205.09282199998</v>
      </c>
      <c r="AK61">
        <v>0</v>
      </c>
      <c r="AL61">
        <v>-100.59833999999682</v>
      </c>
      <c r="AM61" t="s">
        <v>547</v>
      </c>
      <c r="AN61">
        <v>8</v>
      </c>
      <c r="AO61" t="s">
        <v>545</v>
      </c>
      <c r="AP61">
        <v>8</v>
      </c>
    </row>
    <row r="62" spans="1:42">
      <c r="A62">
        <v>155</v>
      </c>
      <c r="B62">
        <v>314</v>
      </c>
      <c r="C62" t="s">
        <v>27</v>
      </c>
      <c r="D62" t="s">
        <v>57</v>
      </c>
      <c r="E62" t="s">
        <v>72</v>
      </c>
      <c r="F62" t="s">
        <v>200</v>
      </c>
      <c r="G62" t="s">
        <v>485</v>
      </c>
      <c r="H62" t="s">
        <v>468</v>
      </c>
      <c r="I62" t="s">
        <v>263</v>
      </c>
      <c r="J62" t="s">
        <v>481</v>
      </c>
      <c r="K62">
        <v>36794</v>
      </c>
      <c r="L62">
        <v>38483</v>
      </c>
      <c r="M62" t="s">
        <v>30</v>
      </c>
      <c r="N62">
        <v>-10000000</v>
      </c>
      <c r="O62">
        <v>3572.7272809999999</v>
      </c>
      <c r="P62">
        <v>0.59</v>
      </c>
      <c r="Q62">
        <v>44.060364999999997</v>
      </c>
      <c r="R62">
        <v>44.077781999999999</v>
      </c>
      <c r="S62">
        <v>1.7417000000001792E-2</v>
      </c>
      <c r="T62">
        <v>62.226191053183399</v>
      </c>
      <c r="U62">
        <v>-176.315944</v>
      </c>
      <c r="V62">
        <v>0</v>
      </c>
      <c r="W62">
        <v>-114.0897529468166</v>
      </c>
      <c r="X62">
        <v>-63049.082521999997</v>
      </c>
      <c r="Y62">
        <v>-63163.716254999999</v>
      </c>
      <c r="Z62">
        <v>-114.63373300000239</v>
      </c>
      <c r="AA62">
        <v>-0.54398005318579123</v>
      </c>
      <c r="AB62">
        <v>-63049.082521999997</v>
      </c>
      <c r="AC62">
        <v>-63163.716254999999</v>
      </c>
      <c r="AD62">
        <v>-114.63373300000239</v>
      </c>
      <c r="AF62">
        <v>20569.977320357502</v>
      </c>
      <c r="AG62">
        <v>-22944.444444000001</v>
      </c>
      <c r="AH62">
        <v>-86108.160699</v>
      </c>
      <c r="AI62">
        <v>-73849.356830999997</v>
      </c>
      <c r="AJ62">
        <v>-73849.356830999997</v>
      </c>
      <c r="AK62">
        <v>0</v>
      </c>
      <c r="AL62">
        <v>-114.63373300000239</v>
      </c>
      <c r="AM62" t="s">
        <v>547</v>
      </c>
      <c r="AN62">
        <v>6</v>
      </c>
      <c r="AO62" t="s">
        <v>545</v>
      </c>
      <c r="AP62">
        <v>6</v>
      </c>
    </row>
    <row r="63" spans="1:42">
      <c r="A63">
        <v>156</v>
      </c>
      <c r="B63">
        <v>217</v>
      </c>
      <c r="C63" t="s">
        <v>27</v>
      </c>
      <c r="D63" t="s">
        <v>57</v>
      </c>
      <c r="E63" t="s">
        <v>84</v>
      </c>
      <c r="F63" t="s">
        <v>423</v>
      </c>
      <c r="I63" t="s">
        <v>270</v>
      </c>
      <c r="J63" t="s">
        <v>486</v>
      </c>
      <c r="K63">
        <v>36784</v>
      </c>
      <c r="L63">
        <v>38610</v>
      </c>
      <c r="M63" t="s">
        <v>30</v>
      </c>
      <c r="N63">
        <v>-470000000</v>
      </c>
      <c r="P63">
        <v>7.4999999999999997E-2</v>
      </c>
      <c r="Q63">
        <v>0</v>
      </c>
      <c r="R63">
        <v>-4.344189E-13</v>
      </c>
      <c r="S63">
        <v>-4.344189E-13</v>
      </c>
      <c r="T63">
        <v>0</v>
      </c>
      <c r="U63">
        <v>-213.60396700000001</v>
      </c>
      <c r="V63">
        <v>0</v>
      </c>
      <c r="W63">
        <v>-213.60396700000001</v>
      </c>
      <c r="X63">
        <v>-1430528</v>
      </c>
      <c r="Y63">
        <v>-1432022</v>
      </c>
      <c r="Z63">
        <v>-1494</v>
      </c>
      <c r="AA63">
        <v>-1280.396033</v>
      </c>
      <c r="AB63">
        <v>-1430528</v>
      </c>
      <c r="AC63">
        <v>-1432022</v>
      </c>
      <c r="AD63">
        <v>-1494</v>
      </c>
      <c r="AG63">
        <v>-177229.16666700001</v>
      </c>
      <c r="AH63">
        <v>-1609251.1666669999</v>
      </c>
      <c r="AI63">
        <v>-81583.33333399985</v>
      </c>
      <c r="AJ63">
        <v>-81583.33333399985</v>
      </c>
      <c r="AK63">
        <v>0</v>
      </c>
      <c r="AL63">
        <v>-1494</v>
      </c>
      <c r="AM63" t="s">
        <v>547</v>
      </c>
      <c r="AN63" t="s">
        <v>545</v>
      </c>
      <c r="AO63" t="s">
        <v>545</v>
      </c>
      <c r="AP63" t="s">
        <v>545</v>
      </c>
    </row>
    <row r="64" spans="1:42">
      <c r="A64">
        <v>157</v>
      </c>
      <c r="B64">
        <v>216</v>
      </c>
      <c r="C64" t="s">
        <v>27</v>
      </c>
      <c r="D64" t="s">
        <v>57</v>
      </c>
      <c r="E64" t="s">
        <v>84</v>
      </c>
      <c r="F64" t="s">
        <v>423</v>
      </c>
      <c r="I64" t="s">
        <v>262</v>
      </c>
      <c r="J64" t="s">
        <v>486</v>
      </c>
      <c r="K64">
        <v>36784</v>
      </c>
      <c r="L64">
        <v>38610</v>
      </c>
      <c r="M64" t="s">
        <v>30</v>
      </c>
      <c r="N64">
        <v>-21000000</v>
      </c>
      <c r="P64">
        <v>0.55000000000000004</v>
      </c>
      <c r="Q64">
        <v>0</v>
      </c>
      <c r="R64">
        <v>-4.344189E-13</v>
      </c>
      <c r="S64">
        <v>-4.344189E-13</v>
      </c>
      <c r="T64">
        <v>0</v>
      </c>
      <c r="U64">
        <v>-69.989384999999999</v>
      </c>
      <c r="V64">
        <v>0</v>
      </c>
      <c r="W64">
        <v>-69.989384999999999</v>
      </c>
      <c r="X64">
        <v>-468726.08072700002</v>
      </c>
      <c r="Y64">
        <v>-469215.72496700002</v>
      </c>
      <c r="Z64">
        <v>-489.64423999999417</v>
      </c>
      <c r="AA64">
        <v>-419.6548549999942</v>
      </c>
      <c r="AB64">
        <v>-468726.08072700002</v>
      </c>
      <c r="AC64">
        <v>-469215.72496700002</v>
      </c>
      <c r="AD64">
        <v>-489.64423999999417</v>
      </c>
      <c r="AG64">
        <v>-58070.833333000002</v>
      </c>
      <c r="AH64">
        <v>-527286.55830000003</v>
      </c>
      <c r="AI64">
        <v>350452.29719800001</v>
      </c>
      <c r="AJ64">
        <v>350452.29719800001</v>
      </c>
      <c r="AK64">
        <v>0</v>
      </c>
      <c r="AL64">
        <v>-489.64423999999417</v>
      </c>
      <c r="AM64" t="s">
        <v>547</v>
      </c>
      <c r="AN64" t="s">
        <v>545</v>
      </c>
      <c r="AO64" t="s">
        <v>545</v>
      </c>
      <c r="AP64" t="s">
        <v>545</v>
      </c>
    </row>
    <row r="65" spans="1:42">
      <c r="A65">
        <v>158</v>
      </c>
      <c r="B65">
        <v>214</v>
      </c>
      <c r="C65" t="s">
        <v>27</v>
      </c>
      <c r="D65" t="s">
        <v>57</v>
      </c>
      <c r="E65" t="s">
        <v>84</v>
      </c>
      <c r="F65" t="s">
        <v>423</v>
      </c>
      <c r="I65" t="s">
        <v>269</v>
      </c>
      <c r="J65" t="s">
        <v>486</v>
      </c>
      <c r="K65">
        <v>36784</v>
      </c>
      <c r="L65">
        <v>38610</v>
      </c>
      <c r="M65" t="s">
        <v>30</v>
      </c>
      <c r="N65">
        <v>-34000000</v>
      </c>
      <c r="P65">
        <v>4.5</v>
      </c>
      <c r="Q65">
        <v>0</v>
      </c>
      <c r="R65">
        <v>-4.344189E-13</v>
      </c>
      <c r="S65">
        <v>-4.344189E-13</v>
      </c>
      <c r="T65">
        <v>0</v>
      </c>
      <c r="U65">
        <v>-927.13211100000001</v>
      </c>
      <c r="V65">
        <v>0</v>
      </c>
      <c r="W65">
        <v>-927.13211100000001</v>
      </c>
      <c r="X65">
        <v>-6209099</v>
      </c>
      <c r="Y65">
        <v>-6215585</v>
      </c>
      <c r="Z65">
        <v>-6486</v>
      </c>
      <c r="AA65">
        <v>-5558.8678890000001</v>
      </c>
      <c r="AB65">
        <v>-6209099</v>
      </c>
      <c r="AC65">
        <v>-6215585</v>
      </c>
      <c r="AD65">
        <v>-6486</v>
      </c>
      <c r="AG65">
        <v>-769250</v>
      </c>
      <c r="AH65">
        <v>-6984835</v>
      </c>
      <c r="AI65">
        <v>-467538.11111100018</v>
      </c>
      <c r="AJ65">
        <v>-467538.11111100018</v>
      </c>
      <c r="AK65">
        <v>0</v>
      </c>
      <c r="AL65">
        <v>-6486</v>
      </c>
      <c r="AM65" t="s">
        <v>547</v>
      </c>
      <c r="AN65" t="s">
        <v>545</v>
      </c>
      <c r="AO65" t="s">
        <v>545</v>
      </c>
      <c r="AP65" t="s">
        <v>545</v>
      </c>
    </row>
    <row r="66" spans="1:42">
      <c r="A66">
        <v>159</v>
      </c>
      <c r="B66">
        <v>212</v>
      </c>
      <c r="C66" t="s">
        <v>27</v>
      </c>
      <c r="D66" t="s">
        <v>28</v>
      </c>
      <c r="E66" t="s">
        <v>31</v>
      </c>
      <c r="F66" t="s">
        <v>200</v>
      </c>
      <c r="G66" t="s">
        <v>474</v>
      </c>
      <c r="H66" t="s">
        <v>468</v>
      </c>
      <c r="I66" t="s">
        <v>97</v>
      </c>
      <c r="J66" t="s">
        <v>470</v>
      </c>
      <c r="K66">
        <v>36795</v>
      </c>
      <c r="L66">
        <v>38621</v>
      </c>
      <c r="M66" t="s">
        <v>30</v>
      </c>
      <c r="N66">
        <v>-10000000</v>
      </c>
      <c r="O66">
        <v>3834.7648829999998</v>
      </c>
      <c r="P66">
        <v>0.52</v>
      </c>
      <c r="Q66">
        <v>79.433577999999997</v>
      </c>
      <c r="R66">
        <v>79.450416000000004</v>
      </c>
      <c r="S66">
        <v>1.6838000000007014E-2</v>
      </c>
      <c r="T66">
        <v>64.569771099980898</v>
      </c>
      <c r="U66">
        <v>-302.868988</v>
      </c>
      <c r="V66">
        <v>0</v>
      </c>
      <c r="W66">
        <v>-238.2992169000191</v>
      </c>
      <c r="X66">
        <v>106950.846074</v>
      </c>
      <c r="Y66">
        <v>106912.51414</v>
      </c>
      <c r="Z66">
        <v>-38.331934000001638</v>
      </c>
      <c r="AA66">
        <v>199.96728290001747</v>
      </c>
      <c r="AB66">
        <v>106950.846074</v>
      </c>
      <c r="AC66">
        <v>106912.51414</v>
      </c>
      <c r="AD66">
        <v>-38.331934000001638</v>
      </c>
      <c r="AF66">
        <v>22078.658813872498</v>
      </c>
      <c r="AG66">
        <v>-26144.444444000001</v>
      </c>
      <c r="AH66">
        <v>80768.069695999991</v>
      </c>
      <c r="AI66">
        <v>-64170.659746000019</v>
      </c>
      <c r="AJ66">
        <v>-64170.659746000019</v>
      </c>
      <c r="AK66">
        <v>0</v>
      </c>
      <c r="AL66">
        <v>-38.331934000001638</v>
      </c>
      <c r="AM66" t="s">
        <v>547</v>
      </c>
      <c r="AN66">
        <v>6</v>
      </c>
      <c r="AO66" t="s">
        <v>545</v>
      </c>
      <c r="AP66">
        <v>6</v>
      </c>
    </row>
    <row r="67" spans="1:42">
      <c r="A67">
        <v>161</v>
      </c>
      <c r="B67">
        <v>315</v>
      </c>
      <c r="C67" t="s">
        <v>27</v>
      </c>
      <c r="D67" t="s">
        <v>28</v>
      </c>
      <c r="E67" t="s">
        <v>75</v>
      </c>
      <c r="F67" t="s">
        <v>210</v>
      </c>
      <c r="G67" t="s">
        <v>473</v>
      </c>
      <c r="H67" t="s">
        <v>468</v>
      </c>
      <c r="I67" t="s">
        <v>97</v>
      </c>
      <c r="J67" t="s">
        <v>481</v>
      </c>
      <c r="K67">
        <v>36788</v>
      </c>
      <c r="L67">
        <v>37695</v>
      </c>
      <c r="M67" t="s">
        <v>30</v>
      </c>
      <c r="N67">
        <v>-3000000</v>
      </c>
      <c r="O67">
        <v>528.34832499999993</v>
      </c>
      <c r="P67">
        <v>3.95</v>
      </c>
      <c r="Q67">
        <v>676.05546000000004</v>
      </c>
      <c r="R67">
        <v>676.15562699999998</v>
      </c>
      <c r="S67">
        <v>0.10016699999994216</v>
      </c>
      <c r="T67">
        <v>52.923066670244438</v>
      </c>
      <c r="U67">
        <v>-547.60822299999995</v>
      </c>
      <c r="V67">
        <v>0</v>
      </c>
      <c r="W67">
        <v>-494.6851563297555</v>
      </c>
      <c r="X67">
        <v>137431.07136199999</v>
      </c>
      <c r="Y67">
        <v>137037.24122699999</v>
      </c>
      <c r="Z67">
        <v>-393.83013499999652</v>
      </c>
      <c r="AA67">
        <v>100.85502132975898</v>
      </c>
      <c r="AB67">
        <v>137431.07136199999</v>
      </c>
      <c r="AC67">
        <v>137037.24122699999</v>
      </c>
      <c r="AD67">
        <v>-393.83013499999652</v>
      </c>
      <c r="AF67">
        <v>11298.728930124998</v>
      </c>
      <c r="AG67">
        <v>-58262.5</v>
      </c>
      <c r="AH67">
        <v>78774.741226999991</v>
      </c>
      <c r="AI67">
        <v>-98462.072551999998</v>
      </c>
      <c r="AJ67">
        <v>-98462.072551999998</v>
      </c>
      <c r="AK67">
        <v>0</v>
      </c>
      <c r="AL67">
        <v>-393.83013499999652</v>
      </c>
      <c r="AM67" t="s">
        <v>549</v>
      </c>
      <c r="AN67" t="s">
        <v>545</v>
      </c>
      <c r="AO67">
        <v>15</v>
      </c>
      <c r="AP67">
        <v>15</v>
      </c>
    </row>
    <row r="68" spans="1:42">
      <c r="A68">
        <v>162</v>
      </c>
      <c r="B68">
        <v>316</v>
      </c>
      <c r="C68" t="s">
        <v>27</v>
      </c>
      <c r="D68" t="s">
        <v>28</v>
      </c>
      <c r="E68" t="s">
        <v>63</v>
      </c>
      <c r="F68" t="s">
        <v>205</v>
      </c>
      <c r="G68" t="s">
        <v>498</v>
      </c>
      <c r="H68" t="s">
        <v>482</v>
      </c>
      <c r="I68" t="s">
        <v>56</v>
      </c>
      <c r="J68" t="s">
        <v>479</v>
      </c>
      <c r="K68">
        <v>36797</v>
      </c>
      <c r="L68">
        <v>37892</v>
      </c>
      <c r="M68" t="s">
        <v>45</v>
      </c>
      <c r="N68">
        <v>-10000000</v>
      </c>
      <c r="O68">
        <v>2283.0969219999997</v>
      </c>
      <c r="P68">
        <v>0.72</v>
      </c>
      <c r="Q68">
        <v>84.673385999999994</v>
      </c>
      <c r="R68">
        <v>84.692588999999998</v>
      </c>
      <c r="S68">
        <v>1.9203000000004522E-2</v>
      </c>
      <c r="T68">
        <v>43.842310193176317</v>
      </c>
      <c r="U68">
        <v>-290.89587999999998</v>
      </c>
      <c r="V68">
        <v>0</v>
      </c>
      <c r="W68">
        <v>-247.05356980682365</v>
      </c>
      <c r="X68">
        <v>28556.628745999999</v>
      </c>
      <c r="Y68">
        <v>28373.182870000001</v>
      </c>
      <c r="Z68">
        <v>-183.44587599999795</v>
      </c>
      <c r="AA68">
        <v>63.607693806825694</v>
      </c>
      <c r="AB68">
        <v>25288.322586020298</v>
      </c>
      <c r="AC68">
        <v>25025.147291339999</v>
      </c>
      <c r="AD68">
        <v>-263.17529468029898</v>
      </c>
      <c r="AF68">
        <v>22534.16662014</v>
      </c>
      <c r="AG68">
        <v>-31928.400000000001</v>
      </c>
      <c r="AH68">
        <v>-6903.2527086600021</v>
      </c>
      <c r="AI68">
        <v>-46514.984879888623</v>
      </c>
      <c r="AJ68">
        <v>-46514.984879888623</v>
      </c>
      <c r="AK68">
        <v>0</v>
      </c>
      <c r="AL68">
        <v>-263.17529468029898</v>
      </c>
      <c r="AM68" t="s">
        <v>549</v>
      </c>
      <c r="AN68" t="s">
        <v>545</v>
      </c>
      <c r="AO68">
        <v>9</v>
      </c>
      <c r="AP68">
        <v>9</v>
      </c>
    </row>
    <row r="69" spans="1:42">
      <c r="A69">
        <v>163</v>
      </c>
      <c r="B69">
        <v>317</v>
      </c>
      <c r="C69" t="s">
        <v>27</v>
      </c>
      <c r="D69" t="s">
        <v>28</v>
      </c>
      <c r="E69" t="s">
        <v>34</v>
      </c>
      <c r="F69" t="s">
        <v>205</v>
      </c>
      <c r="G69" t="s">
        <v>473</v>
      </c>
      <c r="H69" t="s">
        <v>483</v>
      </c>
      <c r="I69" t="s">
        <v>263</v>
      </c>
      <c r="J69" t="s">
        <v>469</v>
      </c>
      <c r="K69">
        <v>36802</v>
      </c>
      <c r="L69">
        <v>37897</v>
      </c>
      <c r="M69" t="s">
        <v>30</v>
      </c>
      <c r="N69">
        <v>10000000</v>
      </c>
      <c r="O69">
        <v>-2261.1097100000002</v>
      </c>
      <c r="P69">
        <v>1.18</v>
      </c>
      <c r="Q69">
        <v>137.12844899999999</v>
      </c>
      <c r="R69">
        <v>137.195662</v>
      </c>
      <c r="S69">
        <v>6.7213000000009515E-2</v>
      </c>
      <c r="T69">
        <v>-151.97596693825153</v>
      </c>
      <c r="U69">
        <v>566.97038499999996</v>
      </c>
      <c r="V69">
        <v>0</v>
      </c>
      <c r="W69">
        <v>414.99441806174843</v>
      </c>
      <c r="X69">
        <v>-15309.480084999999</v>
      </c>
      <c r="Y69">
        <v>-15122.392468</v>
      </c>
      <c r="Z69">
        <v>187.08761699999923</v>
      </c>
      <c r="AA69">
        <v>-227.90680106174921</v>
      </c>
      <c r="AB69">
        <v>-15309.480084999999</v>
      </c>
      <c r="AC69">
        <v>-15122.392468</v>
      </c>
      <c r="AD69">
        <v>187.08761699999923</v>
      </c>
      <c r="AF69">
        <v>-22317.1528377</v>
      </c>
      <c r="AG69">
        <v>30155.555555999999</v>
      </c>
      <c r="AH69">
        <v>15033.163087999999</v>
      </c>
      <c r="AI69">
        <v>93577.438479000004</v>
      </c>
      <c r="AJ69">
        <v>93577.438479000004</v>
      </c>
      <c r="AK69">
        <v>0</v>
      </c>
      <c r="AL69">
        <v>187.08761699999923</v>
      </c>
      <c r="AM69" t="s">
        <v>548</v>
      </c>
      <c r="AN69" t="s">
        <v>545</v>
      </c>
      <c r="AO69">
        <v>9</v>
      </c>
      <c r="AP69">
        <v>9</v>
      </c>
    </row>
    <row r="70" spans="1:42">
      <c r="A70">
        <v>164</v>
      </c>
      <c r="B70">
        <v>318</v>
      </c>
      <c r="C70" t="s">
        <v>27</v>
      </c>
      <c r="D70" t="s">
        <v>28</v>
      </c>
      <c r="E70" t="s">
        <v>76</v>
      </c>
      <c r="F70" t="s">
        <v>197</v>
      </c>
      <c r="G70" t="s">
        <v>487</v>
      </c>
      <c r="H70" t="s">
        <v>472</v>
      </c>
      <c r="I70" t="s">
        <v>31</v>
      </c>
      <c r="J70" t="s">
        <v>479</v>
      </c>
      <c r="K70">
        <v>36802</v>
      </c>
      <c r="L70">
        <v>38367</v>
      </c>
      <c r="M70" t="s">
        <v>30</v>
      </c>
      <c r="N70">
        <v>10000000</v>
      </c>
      <c r="O70">
        <v>-3387.4691389999998</v>
      </c>
      <c r="P70">
        <v>1.45</v>
      </c>
      <c r="Q70">
        <v>109.01549900000001</v>
      </c>
      <c r="R70">
        <v>109.041861</v>
      </c>
      <c r="S70">
        <v>2.6361999999991781E-2</v>
      </c>
      <c r="T70">
        <v>-89.300461442290157</v>
      </c>
      <c r="U70">
        <v>459.00339700000001</v>
      </c>
      <c r="V70">
        <v>0</v>
      </c>
      <c r="W70">
        <v>369.70293555770985</v>
      </c>
      <c r="X70">
        <v>151858.940069</v>
      </c>
      <c r="Y70">
        <v>152194.55119699999</v>
      </c>
      <c r="Z70">
        <v>335.61112799998955</v>
      </c>
      <c r="AA70">
        <v>-34.091807557720301</v>
      </c>
      <c r="AB70">
        <v>151858.940069</v>
      </c>
      <c r="AC70">
        <v>152194.55119699999</v>
      </c>
      <c r="AD70">
        <v>335.61112799998955</v>
      </c>
      <c r="AF70">
        <v>-42350.139175778007</v>
      </c>
      <c r="AG70">
        <v>42291.666666999998</v>
      </c>
      <c r="AH70">
        <v>194486.21786400001</v>
      </c>
      <c r="AI70">
        <v>153384.533084</v>
      </c>
      <c r="AJ70">
        <v>153384.533084</v>
      </c>
      <c r="AK70">
        <v>0</v>
      </c>
      <c r="AL70">
        <v>335.61112799998955</v>
      </c>
      <c r="AM70" t="s">
        <v>547</v>
      </c>
      <c r="AN70" t="s">
        <v>545</v>
      </c>
      <c r="AO70">
        <v>10</v>
      </c>
      <c r="AP70">
        <v>10</v>
      </c>
    </row>
    <row r="71" spans="1:42">
      <c r="A71">
        <v>200</v>
      </c>
      <c r="B71">
        <v>319</v>
      </c>
      <c r="C71" t="s">
        <v>27</v>
      </c>
      <c r="D71" t="s">
        <v>54</v>
      </c>
      <c r="E71" t="s">
        <v>72</v>
      </c>
      <c r="F71" t="s">
        <v>200</v>
      </c>
      <c r="G71" t="s">
        <v>485</v>
      </c>
      <c r="H71" t="s">
        <v>468</v>
      </c>
      <c r="I71" t="s">
        <v>279</v>
      </c>
      <c r="J71" t="s">
        <v>481</v>
      </c>
      <c r="K71">
        <v>36794</v>
      </c>
      <c r="L71">
        <v>38483</v>
      </c>
      <c r="M71" t="s">
        <v>30</v>
      </c>
      <c r="N71">
        <v>10000000</v>
      </c>
      <c r="O71">
        <v>-3572.7272809999999</v>
      </c>
      <c r="P71">
        <v>0.59</v>
      </c>
      <c r="Q71">
        <v>44.060364999999997</v>
      </c>
      <c r="R71">
        <v>44.077781999999999</v>
      </c>
      <c r="S71">
        <v>1.7417000000001792E-2</v>
      </c>
      <c r="T71">
        <v>-62.226191053183399</v>
      </c>
      <c r="U71">
        <v>176.315944</v>
      </c>
      <c r="V71">
        <v>0</v>
      </c>
      <c r="W71">
        <v>114.0897529468166</v>
      </c>
      <c r="X71">
        <v>63049.082521999997</v>
      </c>
      <c r="Y71">
        <v>63163.716254999999</v>
      </c>
      <c r="Z71">
        <v>114.63373300000239</v>
      </c>
      <c r="AA71">
        <v>0.54398005318579123</v>
      </c>
      <c r="AB71">
        <v>63049.082521999997</v>
      </c>
      <c r="AC71">
        <v>63163.716254999999</v>
      </c>
      <c r="AD71">
        <v>114.63373300000239</v>
      </c>
      <c r="AF71">
        <v>-20569.977320357502</v>
      </c>
      <c r="AG71">
        <v>22944.444444000001</v>
      </c>
      <c r="AH71">
        <v>86108.160699</v>
      </c>
      <c r="AI71">
        <v>73849.356830999997</v>
      </c>
      <c r="AJ71">
        <v>73849.356830999997</v>
      </c>
      <c r="AK71">
        <v>0</v>
      </c>
      <c r="AL71">
        <v>114.63373300000239</v>
      </c>
      <c r="AM71" t="s">
        <v>547</v>
      </c>
      <c r="AN71">
        <v>6</v>
      </c>
      <c r="AO71" t="s">
        <v>545</v>
      </c>
      <c r="AP71">
        <v>6</v>
      </c>
    </row>
    <row r="72" spans="1:42">
      <c r="A72">
        <v>201</v>
      </c>
      <c r="B72">
        <v>320</v>
      </c>
      <c r="C72" t="s">
        <v>27</v>
      </c>
      <c r="D72" t="s">
        <v>59</v>
      </c>
      <c r="E72" t="s">
        <v>72</v>
      </c>
      <c r="F72" t="s">
        <v>200</v>
      </c>
      <c r="G72" t="s">
        <v>485</v>
      </c>
      <c r="H72" t="s">
        <v>468</v>
      </c>
      <c r="I72" t="s">
        <v>277</v>
      </c>
      <c r="J72" t="s">
        <v>481</v>
      </c>
      <c r="K72">
        <v>36794</v>
      </c>
      <c r="L72">
        <v>38483</v>
      </c>
      <c r="M72" t="s">
        <v>30</v>
      </c>
      <c r="N72">
        <v>-10000000</v>
      </c>
      <c r="O72">
        <v>3572.7272809999999</v>
      </c>
      <c r="P72">
        <v>0.59</v>
      </c>
      <c r="Q72">
        <v>44.060364999999997</v>
      </c>
      <c r="R72">
        <v>44.077781999999999</v>
      </c>
      <c r="S72">
        <v>1.7417000000001792E-2</v>
      </c>
      <c r="T72">
        <v>62.226191053183399</v>
      </c>
      <c r="U72">
        <v>-176.315944</v>
      </c>
      <c r="V72">
        <v>0</v>
      </c>
      <c r="W72">
        <v>-114.0897529468166</v>
      </c>
      <c r="X72">
        <v>-63049.082521999997</v>
      </c>
      <c r="Y72">
        <v>-63163.716254999999</v>
      </c>
      <c r="Z72">
        <v>-114.63373300000239</v>
      </c>
      <c r="AA72">
        <v>-0.54398005318579123</v>
      </c>
      <c r="AB72">
        <v>-63049.082521999997</v>
      </c>
      <c r="AC72">
        <v>-63163.716254999999</v>
      </c>
      <c r="AD72">
        <v>-114.63373300000239</v>
      </c>
      <c r="AF72">
        <v>20569.977320357502</v>
      </c>
      <c r="AG72">
        <v>-22944.444444000001</v>
      </c>
      <c r="AH72">
        <v>-86108.160699</v>
      </c>
      <c r="AI72">
        <v>-73849.356830999997</v>
      </c>
      <c r="AJ72">
        <v>-73849.356830999997</v>
      </c>
      <c r="AK72">
        <v>0</v>
      </c>
      <c r="AL72">
        <v>-114.63373300000239</v>
      </c>
      <c r="AM72" t="s">
        <v>547</v>
      </c>
      <c r="AN72">
        <v>6</v>
      </c>
      <c r="AO72" t="s">
        <v>545</v>
      </c>
      <c r="AP72">
        <v>6</v>
      </c>
    </row>
    <row r="73" spans="1:42">
      <c r="A73">
        <v>204</v>
      </c>
      <c r="B73">
        <v>323</v>
      </c>
      <c r="C73" t="s">
        <v>27</v>
      </c>
      <c r="D73" t="s">
        <v>54</v>
      </c>
      <c r="E73" t="s">
        <v>216</v>
      </c>
      <c r="F73" t="s">
        <v>423</v>
      </c>
      <c r="G73" t="s">
        <v>474</v>
      </c>
      <c r="H73" t="s">
        <v>468</v>
      </c>
      <c r="I73" t="s">
        <v>279</v>
      </c>
      <c r="J73" t="s">
        <v>486</v>
      </c>
      <c r="K73">
        <v>36784</v>
      </c>
      <c r="L73">
        <v>38610</v>
      </c>
      <c r="M73" t="s">
        <v>30</v>
      </c>
      <c r="N73">
        <v>470000000</v>
      </c>
      <c r="O73">
        <v>-3287.2014449999997</v>
      </c>
      <c r="P73">
        <v>7.4999999999999997E-2</v>
      </c>
      <c r="Q73">
        <v>3.6011340000000001</v>
      </c>
      <c r="R73">
        <v>3.5805669999999998</v>
      </c>
      <c r="S73">
        <v>-2.0567000000000224E-2</v>
      </c>
      <c r="T73">
        <v>4480.2503839999936</v>
      </c>
      <c r="U73">
        <v>623.61872900000003</v>
      </c>
      <c r="V73">
        <v>0</v>
      </c>
      <c r="W73">
        <v>5103.8691129999934</v>
      </c>
      <c r="X73">
        <v>697180.79258100002</v>
      </c>
      <c r="Y73">
        <v>702284.66169400001</v>
      </c>
      <c r="Z73">
        <v>5103.8691129999934</v>
      </c>
      <c r="AA73">
        <v>0</v>
      </c>
      <c r="AB73">
        <v>697180.79258100002</v>
      </c>
      <c r="AC73">
        <v>702284.66169400001</v>
      </c>
      <c r="AD73">
        <v>5103.8691129999934</v>
      </c>
      <c r="AG73">
        <v>177229.16666700001</v>
      </c>
      <c r="AH73">
        <v>879513.82836100005</v>
      </c>
      <c r="AI73">
        <v>230190.36055800004</v>
      </c>
      <c r="AJ73">
        <v>230190.36055800004</v>
      </c>
      <c r="AK73">
        <v>0</v>
      </c>
      <c r="AL73">
        <v>5103.8691129999934</v>
      </c>
      <c r="AM73" t="s">
        <v>547</v>
      </c>
      <c r="AN73" t="s">
        <v>545</v>
      </c>
      <c r="AO73" t="s">
        <v>545</v>
      </c>
      <c r="AP73" t="s">
        <v>545</v>
      </c>
    </row>
    <row r="74" spans="1:42">
      <c r="A74">
        <v>205</v>
      </c>
      <c r="B74">
        <v>324</v>
      </c>
      <c r="C74" t="s">
        <v>27</v>
      </c>
      <c r="D74" t="s">
        <v>59</v>
      </c>
      <c r="E74" t="s">
        <v>216</v>
      </c>
      <c r="F74" t="s">
        <v>423</v>
      </c>
      <c r="G74" t="s">
        <v>474</v>
      </c>
      <c r="H74" t="s">
        <v>468</v>
      </c>
      <c r="I74" t="s">
        <v>277</v>
      </c>
      <c r="J74" t="s">
        <v>486</v>
      </c>
      <c r="K74">
        <v>36784</v>
      </c>
      <c r="L74">
        <v>38610</v>
      </c>
      <c r="M74" t="s">
        <v>30</v>
      </c>
      <c r="N74">
        <v>-470000000</v>
      </c>
      <c r="O74">
        <v>3287.2014449999997</v>
      </c>
      <c r="P74">
        <v>7.4999999999999997E-2</v>
      </c>
      <c r="Q74">
        <v>3.6011340000000001</v>
      </c>
      <c r="R74">
        <v>3.5805669999999998</v>
      </c>
      <c r="S74">
        <v>-2.0567000000000224E-2</v>
      </c>
      <c r="T74">
        <v>-4480.2503839999936</v>
      </c>
      <c r="U74">
        <v>-623.61872900000003</v>
      </c>
      <c r="V74">
        <v>0</v>
      </c>
      <c r="W74">
        <v>-5103.8691129999934</v>
      </c>
      <c r="X74">
        <v>-697180.79258100002</v>
      </c>
      <c r="Y74">
        <v>-702284.66169400001</v>
      </c>
      <c r="Z74">
        <v>-5103.8691129999934</v>
      </c>
      <c r="AA74">
        <v>0</v>
      </c>
      <c r="AB74">
        <v>-697180.79258100002</v>
      </c>
      <c r="AC74">
        <v>-702284.66169400001</v>
      </c>
      <c r="AD74">
        <v>-5103.8691129999934</v>
      </c>
      <c r="AG74">
        <v>-177229.16666700001</v>
      </c>
      <c r="AH74">
        <v>-879513.82836100005</v>
      </c>
      <c r="AI74">
        <v>-170282.02722399996</v>
      </c>
      <c r="AJ74">
        <v>-170282.02722399996</v>
      </c>
      <c r="AK74">
        <v>0</v>
      </c>
      <c r="AL74">
        <v>-5103.8691129999934</v>
      </c>
      <c r="AM74" t="s">
        <v>547</v>
      </c>
      <c r="AN74" t="s">
        <v>545</v>
      </c>
      <c r="AO74" t="s">
        <v>545</v>
      </c>
      <c r="AP74" t="s">
        <v>545</v>
      </c>
    </row>
    <row r="75" spans="1:42">
      <c r="A75">
        <v>206</v>
      </c>
      <c r="B75">
        <v>325</v>
      </c>
      <c r="C75" t="s">
        <v>27</v>
      </c>
      <c r="D75" t="s">
        <v>54</v>
      </c>
      <c r="E75" t="s">
        <v>217</v>
      </c>
      <c r="F75" t="s">
        <v>423</v>
      </c>
      <c r="G75" t="s">
        <v>474</v>
      </c>
      <c r="H75" t="s">
        <v>468</v>
      </c>
      <c r="I75" t="s">
        <v>279</v>
      </c>
      <c r="J75" t="s">
        <v>486</v>
      </c>
      <c r="K75">
        <v>36784</v>
      </c>
      <c r="L75">
        <v>38610</v>
      </c>
      <c r="M75" t="s">
        <v>30</v>
      </c>
      <c r="N75">
        <v>21000000</v>
      </c>
      <c r="O75">
        <v>-276.95628199999999</v>
      </c>
      <c r="P75">
        <v>0.55000000000000004</v>
      </c>
      <c r="Q75">
        <v>3.470783</v>
      </c>
      <c r="R75">
        <v>3.5884510000000001</v>
      </c>
      <c r="S75">
        <v>0.11766800000000011</v>
      </c>
      <c r="T75">
        <v>-1721.0976760000237</v>
      </c>
      <c r="U75">
        <v>116.38732400000001</v>
      </c>
      <c r="V75">
        <v>0</v>
      </c>
      <c r="W75">
        <v>83.798432209623982</v>
      </c>
      <c r="X75">
        <v>407425.04320100002</v>
      </c>
      <c r="Y75">
        <v>405820.332849</v>
      </c>
      <c r="Z75">
        <v>-1604.7103520000237</v>
      </c>
      <c r="AA75">
        <v>-1688.5087842096477</v>
      </c>
      <c r="AB75">
        <v>407425.04320100002</v>
      </c>
      <c r="AC75">
        <v>405820.332849</v>
      </c>
      <c r="AD75">
        <v>-1604.7103520000237</v>
      </c>
      <c r="AG75">
        <v>58070.833333000002</v>
      </c>
      <c r="AH75">
        <v>463891.16618200002</v>
      </c>
      <c r="AI75">
        <v>68472.914555000025</v>
      </c>
      <c r="AJ75">
        <v>68472.914555000025</v>
      </c>
      <c r="AK75">
        <v>0</v>
      </c>
      <c r="AL75">
        <v>-1604.7103520000237</v>
      </c>
      <c r="AM75" t="s">
        <v>547</v>
      </c>
      <c r="AN75" t="s">
        <v>545</v>
      </c>
      <c r="AO75" t="s">
        <v>545</v>
      </c>
      <c r="AP75" t="s">
        <v>545</v>
      </c>
    </row>
    <row r="76" spans="1:42">
      <c r="A76">
        <v>207</v>
      </c>
      <c r="B76">
        <v>326</v>
      </c>
      <c r="C76" t="s">
        <v>27</v>
      </c>
      <c r="D76" t="s">
        <v>59</v>
      </c>
      <c r="E76" t="s">
        <v>217</v>
      </c>
      <c r="F76" t="s">
        <v>423</v>
      </c>
      <c r="G76" t="s">
        <v>474</v>
      </c>
      <c r="H76" t="s">
        <v>468</v>
      </c>
      <c r="I76" t="s">
        <v>277</v>
      </c>
      <c r="J76" t="s">
        <v>486</v>
      </c>
      <c r="K76">
        <v>36784</v>
      </c>
      <c r="L76">
        <v>38610</v>
      </c>
      <c r="M76" t="s">
        <v>30</v>
      </c>
      <c r="N76">
        <v>-21000000</v>
      </c>
      <c r="O76">
        <v>276.95628199999999</v>
      </c>
      <c r="P76">
        <v>0.55000000000000004</v>
      </c>
      <c r="Q76">
        <v>3.470783</v>
      </c>
      <c r="R76">
        <v>3.5884510000000001</v>
      </c>
      <c r="S76">
        <v>0.11766800000000011</v>
      </c>
      <c r="T76">
        <v>1721.0976760000237</v>
      </c>
      <c r="U76">
        <v>-116.38732400000001</v>
      </c>
      <c r="V76">
        <v>0</v>
      </c>
      <c r="W76">
        <v>-83.798432209623982</v>
      </c>
      <c r="X76">
        <v>-407425.04320100002</v>
      </c>
      <c r="Y76">
        <v>-405820.332849</v>
      </c>
      <c r="Z76">
        <v>1604.7103520000237</v>
      </c>
      <c r="AA76">
        <v>1688.5087842096477</v>
      </c>
      <c r="AB76">
        <v>-407425.04320100002</v>
      </c>
      <c r="AC76">
        <v>-405820.332849</v>
      </c>
      <c r="AD76">
        <v>1604.7103520000237</v>
      </c>
      <c r="AG76">
        <v>-58070.833333000002</v>
      </c>
      <c r="AH76">
        <v>-463891.16618200002</v>
      </c>
      <c r="AI76">
        <v>-426027.08122200001</v>
      </c>
      <c r="AJ76">
        <v>-426027.08122200001</v>
      </c>
      <c r="AK76">
        <v>0</v>
      </c>
      <c r="AL76">
        <v>1604.7103520000237</v>
      </c>
      <c r="AM76" t="s">
        <v>547</v>
      </c>
      <c r="AN76" t="s">
        <v>545</v>
      </c>
      <c r="AO76" t="s">
        <v>545</v>
      </c>
      <c r="AP76" t="s">
        <v>545</v>
      </c>
    </row>
    <row r="77" spans="1:42">
      <c r="A77">
        <v>209</v>
      </c>
      <c r="B77">
        <v>327</v>
      </c>
      <c r="C77" t="s">
        <v>27</v>
      </c>
      <c r="D77" t="s">
        <v>54</v>
      </c>
      <c r="E77" t="s">
        <v>218</v>
      </c>
      <c r="F77" t="s">
        <v>423</v>
      </c>
      <c r="G77" t="s">
        <v>474</v>
      </c>
      <c r="H77" t="s">
        <v>468</v>
      </c>
      <c r="I77" t="s">
        <v>279</v>
      </c>
      <c r="J77" t="s">
        <v>486</v>
      </c>
      <c r="K77">
        <v>36784</v>
      </c>
      <c r="L77">
        <v>38610</v>
      </c>
      <c r="M77" t="s">
        <v>30</v>
      </c>
      <c r="N77">
        <v>34000000</v>
      </c>
      <c r="O77">
        <v>-2190.9756790000001</v>
      </c>
      <c r="P77">
        <v>4.5</v>
      </c>
      <c r="Q77">
        <v>3.7194759999999998</v>
      </c>
      <c r="R77">
        <v>3.5358740000000002</v>
      </c>
      <c r="S77">
        <v>-0.1836019999999996</v>
      </c>
      <c r="T77">
        <v>33203.617865</v>
      </c>
      <c r="U77">
        <v>1435.3821350000001</v>
      </c>
      <c r="V77">
        <v>0</v>
      </c>
      <c r="W77">
        <v>34639</v>
      </c>
      <c r="X77">
        <v>5691928</v>
      </c>
      <c r="Y77">
        <v>5726567</v>
      </c>
      <c r="Z77">
        <v>34639</v>
      </c>
      <c r="AA77">
        <v>0</v>
      </c>
      <c r="AB77">
        <v>5691928</v>
      </c>
      <c r="AC77">
        <v>5726567</v>
      </c>
      <c r="AD77">
        <v>34639</v>
      </c>
      <c r="AG77">
        <v>769250</v>
      </c>
      <c r="AH77">
        <v>6495817</v>
      </c>
      <c r="AI77">
        <v>914755</v>
      </c>
      <c r="AJ77">
        <v>914755</v>
      </c>
      <c r="AK77">
        <v>0</v>
      </c>
      <c r="AL77">
        <v>34639</v>
      </c>
      <c r="AM77" t="s">
        <v>547</v>
      </c>
      <c r="AN77" t="s">
        <v>545</v>
      </c>
      <c r="AO77" t="s">
        <v>545</v>
      </c>
      <c r="AP77" t="s">
        <v>545</v>
      </c>
    </row>
    <row r="78" spans="1:42">
      <c r="A78">
        <v>210</v>
      </c>
      <c r="B78">
        <v>328</v>
      </c>
      <c r="C78" t="s">
        <v>27</v>
      </c>
      <c r="D78" t="s">
        <v>59</v>
      </c>
      <c r="E78" t="s">
        <v>218</v>
      </c>
      <c r="F78" t="s">
        <v>423</v>
      </c>
      <c r="G78" t="s">
        <v>474</v>
      </c>
      <c r="H78" t="s">
        <v>468</v>
      </c>
      <c r="I78" t="s">
        <v>277</v>
      </c>
      <c r="J78" t="s">
        <v>486</v>
      </c>
      <c r="K78">
        <v>36784</v>
      </c>
      <c r="L78">
        <v>38610</v>
      </c>
      <c r="M78" t="s">
        <v>30</v>
      </c>
      <c r="N78">
        <v>-34000000</v>
      </c>
      <c r="O78">
        <v>2190.9756790000001</v>
      </c>
      <c r="P78">
        <v>4.5</v>
      </c>
      <c r="Q78">
        <v>3.7194759999999998</v>
      </c>
      <c r="R78">
        <v>3.5358740000000002</v>
      </c>
      <c r="S78">
        <v>-0.1836019999999996</v>
      </c>
      <c r="T78">
        <v>-33203.617865</v>
      </c>
      <c r="U78">
        <v>-1435.3821350000001</v>
      </c>
      <c r="V78">
        <v>0</v>
      </c>
      <c r="W78">
        <v>-34639</v>
      </c>
      <c r="X78">
        <v>-5691928</v>
      </c>
      <c r="Y78">
        <v>-5726567</v>
      </c>
      <c r="Z78">
        <v>-34639</v>
      </c>
      <c r="AA78">
        <v>0</v>
      </c>
      <c r="AB78">
        <v>-5691928</v>
      </c>
      <c r="AC78">
        <v>-5726567</v>
      </c>
      <c r="AD78">
        <v>-34639</v>
      </c>
      <c r="AG78">
        <v>-769250</v>
      </c>
      <c r="AH78">
        <v>-6495817</v>
      </c>
      <c r="AI78">
        <v>-1165005</v>
      </c>
      <c r="AJ78">
        <v>-1165005</v>
      </c>
      <c r="AK78">
        <v>0</v>
      </c>
      <c r="AL78">
        <v>-34639</v>
      </c>
      <c r="AM78" t="s">
        <v>547</v>
      </c>
      <c r="AN78" t="s">
        <v>545</v>
      </c>
      <c r="AO78" t="s">
        <v>545</v>
      </c>
      <c r="AP78" t="s">
        <v>545</v>
      </c>
    </row>
    <row r="79" spans="1:42">
      <c r="A79">
        <v>214</v>
      </c>
      <c r="B79">
        <v>215</v>
      </c>
      <c r="C79" t="s">
        <v>27</v>
      </c>
      <c r="D79" t="s">
        <v>57</v>
      </c>
      <c r="E79" t="s">
        <v>84</v>
      </c>
      <c r="F79" t="s">
        <v>423</v>
      </c>
      <c r="I79" t="s">
        <v>265</v>
      </c>
      <c r="J79" t="s">
        <v>486</v>
      </c>
      <c r="K79">
        <v>36784</v>
      </c>
      <c r="L79">
        <v>38610</v>
      </c>
      <c r="M79" t="s">
        <v>30</v>
      </c>
      <c r="N79">
        <v>525000000</v>
      </c>
      <c r="P79">
        <v>0.48</v>
      </c>
      <c r="Q79">
        <v>0</v>
      </c>
      <c r="R79">
        <v>-4.344189E-13</v>
      </c>
      <c r="S79">
        <v>-4.344189E-13</v>
      </c>
      <c r="T79">
        <v>0</v>
      </c>
      <c r="U79">
        <v>1527.041125</v>
      </c>
      <c r="V79">
        <v>0</v>
      </c>
      <c r="W79">
        <v>1527.041125</v>
      </c>
      <c r="X79">
        <v>10226750</v>
      </c>
      <c r="Y79">
        <v>10237430</v>
      </c>
      <c r="Z79">
        <v>10680</v>
      </c>
      <c r="AA79">
        <v>9152.9588750000003</v>
      </c>
      <c r="AB79">
        <v>10226750</v>
      </c>
      <c r="AC79">
        <v>10237430</v>
      </c>
      <c r="AD79">
        <v>10680</v>
      </c>
      <c r="AG79">
        <v>1267000</v>
      </c>
      <c r="AH79">
        <v>11504430</v>
      </c>
      <c r="AI79">
        <v>800894.44444400072</v>
      </c>
      <c r="AJ79">
        <v>800894.44444400072</v>
      </c>
      <c r="AK79">
        <v>0</v>
      </c>
      <c r="AL79">
        <v>10680</v>
      </c>
      <c r="AM79" t="s">
        <v>547</v>
      </c>
      <c r="AN79" t="s">
        <v>545</v>
      </c>
      <c r="AO79" t="s">
        <v>545</v>
      </c>
      <c r="AP79" t="s">
        <v>545</v>
      </c>
    </row>
    <row r="80" spans="1:42">
      <c r="A80">
        <v>217</v>
      </c>
      <c r="B80">
        <v>334</v>
      </c>
      <c r="C80" t="s">
        <v>27</v>
      </c>
      <c r="D80" t="s">
        <v>28</v>
      </c>
      <c r="E80" t="s">
        <v>51</v>
      </c>
      <c r="F80" t="s">
        <v>202</v>
      </c>
      <c r="G80" t="s">
        <v>474</v>
      </c>
      <c r="H80" t="s">
        <v>468</v>
      </c>
      <c r="I80" t="s">
        <v>31</v>
      </c>
      <c r="J80" t="s">
        <v>470</v>
      </c>
      <c r="K80">
        <v>36803</v>
      </c>
      <c r="L80">
        <v>38629</v>
      </c>
      <c r="M80" t="s">
        <v>30</v>
      </c>
      <c r="N80">
        <v>-10000000</v>
      </c>
      <c r="O80">
        <v>3838.5885310000003</v>
      </c>
      <c r="P80">
        <v>0.35</v>
      </c>
      <c r="Q80">
        <v>52.235778000000003</v>
      </c>
      <c r="R80">
        <v>47.269444</v>
      </c>
      <c r="S80">
        <v>-4.9663340000000034</v>
      </c>
      <c r="T80">
        <v>-19063.712733515367</v>
      </c>
      <c r="U80">
        <v>-187.609037</v>
      </c>
      <c r="V80">
        <v>0</v>
      </c>
      <c r="W80">
        <v>-19251.321770515366</v>
      </c>
      <c r="X80">
        <v>60074.275622000001</v>
      </c>
      <c r="Y80">
        <v>40312.236229000002</v>
      </c>
      <c r="Z80">
        <v>-19762.039392999999</v>
      </c>
      <c r="AA80">
        <v>-510.71762248463347</v>
      </c>
      <c r="AB80">
        <v>60074.275622000001</v>
      </c>
      <c r="AC80">
        <v>40312.236229000002</v>
      </c>
      <c r="AD80">
        <v>-19762.039392999999</v>
      </c>
      <c r="AF80">
        <v>15786.195333737502</v>
      </c>
      <c r="AG80">
        <v>-8944.4444440000007</v>
      </c>
      <c r="AH80">
        <v>31367.791785000001</v>
      </c>
      <c r="AI80">
        <v>-120621.24252</v>
      </c>
      <c r="AJ80">
        <v>-120621.24252</v>
      </c>
      <c r="AK80">
        <v>0</v>
      </c>
      <c r="AL80">
        <v>-19762.039392999999</v>
      </c>
      <c r="AM80" t="s">
        <v>514</v>
      </c>
      <c r="AN80">
        <v>5</v>
      </c>
      <c r="AO80" t="s">
        <v>545</v>
      </c>
      <c r="AP80">
        <v>5</v>
      </c>
    </row>
    <row r="81" spans="1:42">
      <c r="A81">
        <v>219</v>
      </c>
      <c r="B81">
        <v>336</v>
      </c>
      <c r="C81" t="s">
        <v>27</v>
      </c>
      <c r="D81" t="s">
        <v>28</v>
      </c>
      <c r="E81" t="s">
        <v>62</v>
      </c>
      <c r="F81" t="s">
        <v>199</v>
      </c>
      <c r="G81" t="s">
        <v>485</v>
      </c>
      <c r="H81" t="s">
        <v>468</v>
      </c>
      <c r="I81" t="s">
        <v>97</v>
      </c>
      <c r="J81" t="s">
        <v>481</v>
      </c>
      <c r="K81">
        <v>36802</v>
      </c>
      <c r="L81">
        <v>38628</v>
      </c>
      <c r="M81" t="s">
        <v>30</v>
      </c>
      <c r="N81">
        <v>-5000000</v>
      </c>
      <c r="O81">
        <v>1929.423965</v>
      </c>
      <c r="P81">
        <v>0.43</v>
      </c>
      <c r="Q81">
        <v>58.968629999999997</v>
      </c>
      <c r="R81">
        <v>58.978265999999998</v>
      </c>
      <c r="S81">
        <v>9.636000000000422E-3</v>
      </c>
      <c r="T81">
        <v>18.591929326740814</v>
      </c>
      <c r="U81">
        <v>-105.452935</v>
      </c>
      <c r="V81">
        <v>0</v>
      </c>
      <c r="W81">
        <v>-86.861005673259186</v>
      </c>
      <c r="X81">
        <v>26260.433018</v>
      </c>
      <c r="Y81">
        <v>26232.398753000001</v>
      </c>
      <c r="Z81">
        <v>-28.034264999998413</v>
      </c>
      <c r="AA81">
        <v>58.826740673260772</v>
      </c>
      <c r="AB81">
        <v>26260.433018</v>
      </c>
      <c r="AC81">
        <v>26232.398753000001</v>
      </c>
      <c r="AD81">
        <v>-28.034264999998413</v>
      </c>
      <c r="AF81">
        <v>14282.5609009125</v>
      </c>
      <c r="AG81">
        <v>84518.555556000007</v>
      </c>
      <c r="AH81">
        <v>110750.95430900001</v>
      </c>
      <c r="AI81">
        <v>-28394.482598999995</v>
      </c>
      <c r="AJ81">
        <v>-28394.482598999995</v>
      </c>
      <c r="AK81">
        <v>0</v>
      </c>
      <c r="AL81">
        <v>-28.034264999998413</v>
      </c>
      <c r="AM81" t="s">
        <v>514</v>
      </c>
      <c r="AN81">
        <v>7</v>
      </c>
      <c r="AO81" t="s">
        <v>545</v>
      </c>
      <c r="AP81">
        <v>7</v>
      </c>
    </row>
    <row r="82" spans="1:42">
      <c r="A82">
        <v>220</v>
      </c>
      <c r="B82">
        <v>337</v>
      </c>
      <c r="C82" t="s">
        <v>27</v>
      </c>
      <c r="D82" t="s">
        <v>28</v>
      </c>
      <c r="E82" t="s">
        <v>64</v>
      </c>
      <c r="F82" t="s">
        <v>200</v>
      </c>
      <c r="G82" t="s">
        <v>473</v>
      </c>
      <c r="H82" t="s">
        <v>468</v>
      </c>
      <c r="I82" t="s">
        <v>31</v>
      </c>
      <c r="J82" t="s">
        <v>481</v>
      </c>
      <c r="K82">
        <v>36809</v>
      </c>
      <c r="L82">
        <v>38635</v>
      </c>
      <c r="M82" t="s">
        <v>30</v>
      </c>
      <c r="N82">
        <v>10000000</v>
      </c>
      <c r="O82">
        <v>-3841.0106489999998</v>
      </c>
      <c r="P82">
        <v>0.49</v>
      </c>
      <c r="Q82">
        <v>114.406958</v>
      </c>
      <c r="R82">
        <v>114.421626</v>
      </c>
      <c r="S82">
        <v>1.4668000000000347E-2</v>
      </c>
      <c r="T82">
        <v>-56.339944199533335</v>
      </c>
      <c r="U82">
        <v>368.52365099999997</v>
      </c>
      <c r="V82">
        <v>0</v>
      </c>
      <c r="W82">
        <v>312.18370680046667</v>
      </c>
      <c r="X82">
        <v>-245350.97288799999</v>
      </c>
      <c r="Y82">
        <v>-245372.18382199999</v>
      </c>
      <c r="Z82">
        <v>-21.210934000002453</v>
      </c>
      <c r="AA82">
        <v>-333.39464080046912</v>
      </c>
      <c r="AB82">
        <v>-245350.97288799999</v>
      </c>
      <c r="AC82">
        <v>-245372.18382199999</v>
      </c>
      <c r="AD82">
        <v>-21.210934000002453</v>
      </c>
      <c r="AF82">
        <v>-22114.618811617496</v>
      </c>
      <c r="AG82">
        <v>12522.222222</v>
      </c>
      <c r="AH82">
        <v>-232849.96159999998</v>
      </c>
      <c r="AI82">
        <v>109402.287105</v>
      </c>
      <c r="AJ82">
        <v>109402.287105</v>
      </c>
      <c r="AK82">
        <v>0</v>
      </c>
      <c r="AL82">
        <v>-21.210934000002453</v>
      </c>
      <c r="AM82" t="s">
        <v>514</v>
      </c>
      <c r="AN82">
        <v>6</v>
      </c>
      <c r="AO82" t="s">
        <v>545</v>
      </c>
      <c r="AP82">
        <v>6</v>
      </c>
    </row>
    <row r="83" spans="1:42">
      <c r="A83">
        <v>221</v>
      </c>
      <c r="B83">
        <v>338</v>
      </c>
      <c r="C83" t="s">
        <v>27</v>
      </c>
      <c r="D83" t="s">
        <v>28</v>
      </c>
      <c r="E83" t="s">
        <v>31</v>
      </c>
      <c r="F83" t="s">
        <v>200</v>
      </c>
      <c r="G83" t="s">
        <v>474</v>
      </c>
      <c r="H83" t="s">
        <v>468</v>
      </c>
      <c r="I83" t="s">
        <v>259</v>
      </c>
      <c r="J83" t="s">
        <v>470</v>
      </c>
      <c r="K83">
        <v>36809</v>
      </c>
      <c r="L83">
        <v>38636</v>
      </c>
      <c r="M83" t="s">
        <v>30</v>
      </c>
      <c r="N83">
        <v>-10000000</v>
      </c>
      <c r="O83">
        <v>3864.1339459999999</v>
      </c>
      <c r="P83">
        <v>0.51</v>
      </c>
      <c r="Q83">
        <v>79.840468000000001</v>
      </c>
      <c r="R83">
        <v>79.856329000000002</v>
      </c>
      <c r="S83">
        <v>1.5861000000001013E-2</v>
      </c>
      <c r="T83">
        <v>61.289028517509912</v>
      </c>
      <c r="U83">
        <v>-309.67202900000001</v>
      </c>
      <c r="V83">
        <v>0</v>
      </c>
      <c r="W83">
        <v>-248.3830004824901</v>
      </c>
      <c r="X83">
        <v>102903.02862500001</v>
      </c>
      <c r="Y83">
        <v>102868.428033</v>
      </c>
      <c r="Z83">
        <v>-34.600592000002507</v>
      </c>
      <c r="AA83">
        <v>213.7824084824876</v>
      </c>
      <c r="AB83">
        <v>102903.02862500001</v>
      </c>
      <c r="AC83">
        <v>102868.428033</v>
      </c>
      <c r="AD83">
        <v>-34.600592000002507</v>
      </c>
      <c r="AF83">
        <v>22247.751194094999</v>
      </c>
      <c r="AG83">
        <v>-13175</v>
      </c>
      <c r="AH83">
        <v>89693.428033000004</v>
      </c>
      <c r="AI83">
        <v>-62710.821173000004</v>
      </c>
      <c r="AJ83">
        <v>-62710.821173000004</v>
      </c>
      <c r="AK83">
        <v>0</v>
      </c>
      <c r="AL83">
        <v>-34.600592000002507</v>
      </c>
      <c r="AM83" t="s">
        <v>514</v>
      </c>
      <c r="AN83">
        <v>6</v>
      </c>
      <c r="AO83" t="s">
        <v>545</v>
      </c>
      <c r="AP83">
        <v>6</v>
      </c>
    </row>
    <row r="84" spans="1:42">
      <c r="A84">
        <v>223</v>
      </c>
      <c r="B84">
        <v>339</v>
      </c>
      <c r="C84" t="s">
        <v>27</v>
      </c>
      <c r="D84" t="s">
        <v>28</v>
      </c>
      <c r="E84" t="s">
        <v>31</v>
      </c>
      <c r="F84" t="s">
        <v>200</v>
      </c>
      <c r="G84" t="s">
        <v>474</v>
      </c>
      <c r="H84" t="s">
        <v>468</v>
      </c>
      <c r="I84" t="s">
        <v>71</v>
      </c>
      <c r="J84" t="s">
        <v>470</v>
      </c>
      <c r="K84">
        <v>36811</v>
      </c>
      <c r="L84">
        <v>38637</v>
      </c>
      <c r="M84" t="s">
        <v>30</v>
      </c>
      <c r="N84">
        <v>10000000</v>
      </c>
      <c r="O84">
        <v>-3874.677025</v>
      </c>
      <c r="P84">
        <v>0.56999999999999995</v>
      </c>
      <c r="Q84">
        <v>79.868247999999994</v>
      </c>
      <c r="R84">
        <v>79.884127000000007</v>
      </c>
      <c r="S84">
        <v>1.5879000000012411E-2</v>
      </c>
      <c r="T84">
        <v>-61.525996480023089</v>
      </c>
      <c r="U84">
        <v>314.34069199999999</v>
      </c>
      <c r="V84">
        <v>0</v>
      </c>
      <c r="W84">
        <v>252.81469551997691</v>
      </c>
      <c r="X84">
        <v>-78074.039254999996</v>
      </c>
      <c r="Y84">
        <v>-78013.804386999996</v>
      </c>
      <c r="Z84">
        <v>60.234867999999551</v>
      </c>
      <c r="AA84">
        <v>-192.57982751997736</v>
      </c>
      <c r="AB84">
        <v>-78074.039254999996</v>
      </c>
      <c r="AC84">
        <v>-78013.804386999996</v>
      </c>
      <c r="AD84">
        <v>60.234867999999551</v>
      </c>
      <c r="AF84">
        <v>-22308.452971437498</v>
      </c>
      <c r="AG84">
        <v>14566.666667</v>
      </c>
      <c r="AH84">
        <v>-63447.137719999999</v>
      </c>
      <c r="AI84">
        <v>64090.008954999998</v>
      </c>
      <c r="AJ84">
        <v>64090.008954999998</v>
      </c>
      <c r="AK84">
        <v>0</v>
      </c>
      <c r="AL84">
        <v>60.234867999999551</v>
      </c>
      <c r="AM84" t="s">
        <v>514</v>
      </c>
      <c r="AN84">
        <v>6</v>
      </c>
      <c r="AO84" t="s">
        <v>545</v>
      </c>
      <c r="AP84">
        <v>6</v>
      </c>
    </row>
    <row r="85" spans="1:42">
      <c r="A85">
        <v>224</v>
      </c>
      <c r="B85">
        <v>340</v>
      </c>
      <c r="C85" t="s">
        <v>27</v>
      </c>
      <c r="D85" t="s">
        <v>28</v>
      </c>
      <c r="E85" t="s">
        <v>63</v>
      </c>
      <c r="F85" t="s">
        <v>205</v>
      </c>
      <c r="G85" t="s">
        <v>498</v>
      </c>
      <c r="H85" t="s">
        <v>482</v>
      </c>
      <c r="I85" t="s">
        <v>56</v>
      </c>
      <c r="J85" t="s">
        <v>479</v>
      </c>
      <c r="K85">
        <v>36810</v>
      </c>
      <c r="L85">
        <v>38636</v>
      </c>
      <c r="M85" t="s">
        <v>45</v>
      </c>
      <c r="N85">
        <v>20000000</v>
      </c>
      <c r="O85">
        <v>-8018.5389359999999</v>
      </c>
      <c r="P85">
        <v>0.84499999999999997</v>
      </c>
      <c r="Q85">
        <v>104.99909599999999</v>
      </c>
      <c r="R85">
        <v>105.00131</v>
      </c>
      <c r="S85">
        <v>2.2140000000092641E-3</v>
      </c>
      <c r="T85">
        <v>-17.753045204378285</v>
      </c>
      <c r="U85">
        <v>777.82388500000002</v>
      </c>
      <c r="V85">
        <v>0</v>
      </c>
      <c r="W85">
        <v>760.07083979562174</v>
      </c>
      <c r="X85">
        <v>-124841.79857100001</v>
      </c>
      <c r="Y85">
        <v>-124299.423865</v>
      </c>
      <c r="Z85">
        <v>542.37470600000233</v>
      </c>
      <c r="AA85">
        <v>-217.6961337956194</v>
      </c>
      <c r="AB85">
        <v>-110553.65472454905</v>
      </c>
      <c r="AC85">
        <v>-109632.09184893001</v>
      </c>
      <c r="AD85">
        <v>921.56287561904173</v>
      </c>
      <c r="AF85">
        <v>-79142.979298319988</v>
      </c>
      <c r="AG85">
        <v>38092.6</v>
      </c>
      <c r="AH85">
        <v>-71539.491848930018</v>
      </c>
      <c r="AI85">
        <v>137906.98775031351</v>
      </c>
      <c r="AJ85">
        <v>137906.98775031351</v>
      </c>
      <c r="AK85">
        <v>0</v>
      </c>
      <c r="AL85">
        <v>921.56287561904173</v>
      </c>
      <c r="AM85" t="s">
        <v>514</v>
      </c>
      <c r="AN85" t="s">
        <v>545</v>
      </c>
      <c r="AO85">
        <v>9</v>
      </c>
      <c r="AP85">
        <v>9</v>
      </c>
    </row>
    <row r="86" spans="1:42">
      <c r="A86">
        <v>225</v>
      </c>
      <c r="B86">
        <v>341</v>
      </c>
      <c r="C86" t="s">
        <v>27</v>
      </c>
      <c r="D86" t="s">
        <v>28</v>
      </c>
      <c r="E86" t="s">
        <v>51</v>
      </c>
      <c r="F86" t="s">
        <v>202</v>
      </c>
      <c r="G86" t="s">
        <v>474</v>
      </c>
      <c r="H86" t="s">
        <v>468</v>
      </c>
      <c r="I86" t="s">
        <v>97</v>
      </c>
      <c r="J86" t="s">
        <v>470</v>
      </c>
      <c r="K86">
        <v>36812</v>
      </c>
      <c r="L86">
        <v>38638</v>
      </c>
      <c r="M86" t="s">
        <v>30</v>
      </c>
      <c r="N86">
        <v>10000000</v>
      </c>
      <c r="O86">
        <v>-3866.963921</v>
      </c>
      <c r="P86">
        <v>0.42</v>
      </c>
      <c r="Q86">
        <v>52.361890000000002</v>
      </c>
      <c r="R86">
        <v>47.395260999999998</v>
      </c>
      <c r="S86">
        <v>-4.9666290000000046</v>
      </c>
      <c r="T86">
        <v>19205.775151992326</v>
      </c>
      <c r="U86">
        <v>193.611963</v>
      </c>
      <c r="V86">
        <v>0</v>
      </c>
      <c r="W86">
        <v>19399.387114992325</v>
      </c>
      <c r="X86">
        <v>-32585.551799000001</v>
      </c>
      <c r="Y86">
        <v>-12650.939987</v>
      </c>
      <c r="Z86">
        <v>19934.611812000003</v>
      </c>
      <c r="AA86">
        <v>535.22469700767761</v>
      </c>
      <c r="AB86">
        <v>-32585.551799000001</v>
      </c>
      <c r="AC86">
        <v>-12650.939987</v>
      </c>
      <c r="AD86">
        <v>19934.611812000003</v>
      </c>
      <c r="AF86">
        <v>-15902.889125112499</v>
      </c>
      <c r="AG86">
        <v>11083.333333</v>
      </c>
      <c r="AH86">
        <v>-1567.6066539999993</v>
      </c>
      <c r="AI86">
        <v>122447.857836</v>
      </c>
      <c r="AJ86">
        <v>122447.857836</v>
      </c>
      <c r="AK86">
        <v>0</v>
      </c>
      <c r="AL86">
        <v>19934.611812000003</v>
      </c>
      <c r="AM86" t="s">
        <v>514</v>
      </c>
      <c r="AN86">
        <v>5</v>
      </c>
      <c r="AO86" t="s">
        <v>545</v>
      </c>
      <c r="AP86">
        <v>5</v>
      </c>
    </row>
    <row r="87" spans="1:42">
      <c r="A87">
        <v>226</v>
      </c>
      <c r="B87">
        <v>342</v>
      </c>
      <c r="C87" t="s">
        <v>27</v>
      </c>
      <c r="D87" t="s">
        <v>28</v>
      </c>
      <c r="E87" t="s">
        <v>31</v>
      </c>
      <c r="F87" t="s">
        <v>200</v>
      </c>
      <c r="G87" t="s">
        <v>474</v>
      </c>
      <c r="H87" t="s">
        <v>468</v>
      </c>
      <c r="I87" t="s">
        <v>265</v>
      </c>
      <c r="J87" t="s">
        <v>470</v>
      </c>
      <c r="K87">
        <v>36812</v>
      </c>
      <c r="L87">
        <v>38638</v>
      </c>
      <c r="M87" t="s">
        <v>30</v>
      </c>
      <c r="N87">
        <v>10000000</v>
      </c>
      <c r="O87">
        <v>-3879.5667389999999</v>
      </c>
      <c r="P87">
        <v>0.59</v>
      </c>
      <c r="Q87">
        <v>79.895774000000003</v>
      </c>
      <c r="R87">
        <v>79.911704999999998</v>
      </c>
      <c r="S87">
        <v>1.593099999999481E-2</v>
      </c>
      <c r="T87">
        <v>-61.805377718988865</v>
      </c>
      <c r="U87">
        <v>315.83598699999999</v>
      </c>
      <c r="V87">
        <v>0</v>
      </c>
      <c r="W87">
        <v>254.03060928101112</v>
      </c>
      <c r="X87">
        <v>-70501.001919000002</v>
      </c>
      <c r="Y87">
        <v>-70432.455067999996</v>
      </c>
      <c r="Z87">
        <v>68.546851000006427</v>
      </c>
      <c r="AA87">
        <v>-185.4837582810047</v>
      </c>
      <c r="AB87">
        <v>-70501.001919000002</v>
      </c>
      <c r="AC87">
        <v>-70432.455067999996</v>
      </c>
      <c r="AD87">
        <v>68.546851000006427</v>
      </c>
      <c r="AF87">
        <v>-22336.605499792498</v>
      </c>
      <c r="AG87">
        <v>15569.444444000001</v>
      </c>
      <c r="AH87">
        <v>-54863.010623999995</v>
      </c>
      <c r="AI87">
        <v>64394.231122000005</v>
      </c>
      <c r="AJ87">
        <v>64394.231122000005</v>
      </c>
      <c r="AK87">
        <v>0</v>
      </c>
      <c r="AL87">
        <v>68.546851000006427</v>
      </c>
      <c r="AM87" t="s">
        <v>514</v>
      </c>
      <c r="AN87">
        <v>6</v>
      </c>
      <c r="AO87" t="s">
        <v>545</v>
      </c>
      <c r="AP87">
        <v>6</v>
      </c>
    </row>
    <row r="88" spans="1:42">
      <c r="A88">
        <v>227</v>
      </c>
      <c r="B88">
        <v>343</v>
      </c>
      <c r="C88" t="s">
        <v>27</v>
      </c>
      <c r="D88" t="s">
        <v>28</v>
      </c>
      <c r="E88" t="s">
        <v>46</v>
      </c>
      <c r="F88" t="s">
        <v>199</v>
      </c>
      <c r="G88" t="s">
        <v>467</v>
      </c>
      <c r="H88" t="s">
        <v>488</v>
      </c>
      <c r="I88" t="s">
        <v>278</v>
      </c>
      <c r="J88" t="s">
        <v>469</v>
      </c>
      <c r="K88">
        <v>36819</v>
      </c>
      <c r="L88">
        <v>38617</v>
      </c>
      <c r="M88" t="s">
        <v>30</v>
      </c>
      <c r="N88">
        <v>10000000</v>
      </c>
      <c r="O88">
        <v>-3820.0681589999999</v>
      </c>
      <c r="P88">
        <v>0.35</v>
      </c>
      <c r="Q88">
        <v>40.467140000000001</v>
      </c>
      <c r="R88">
        <v>40.474685000000001</v>
      </c>
      <c r="S88">
        <v>7.545000000000357E-3</v>
      </c>
      <c r="T88">
        <v>-28.822414259656362</v>
      </c>
      <c r="U88">
        <v>154.00018900000001</v>
      </c>
      <c r="V88">
        <v>0</v>
      </c>
      <c r="W88">
        <v>125.17777474034364</v>
      </c>
      <c r="X88">
        <v>-20647.11017</v>
      </c>
      <c r="Y88">
        <v>-20587.907557999999</v>
      </c>
      <c r="Z88">
        <v>59.202612000000954</v>
      </c>
      <c r="AA88">
        <v>-65.975162740342682</v>
      </c>
      <c r="AB88">
        <v>-20647.11017</v>
      </c>
      <c r="AC88">
        <v>-20587.907557999999</v>
      </c>
      <c r="AD88">
        <v>59.202612000000954</v>
      </c>
      <c r="AF88">
        <v>-28278.0545469975</v>
      </c>
      <c r="AG88">
        <v>14875</v>
      </c>
      <c r="AH88">
        <v>-5712.907557999999</v>
      </c>
      <c r="AI88">
        <v>127917.87404499998</v>
      </c>
      <c r="AJ88">
        <v>127917.87404499998</v>
      </c>
      <c r="AK88">
        <v>0</v>
      </c>
      <c r="AL88">
        <v>59.202612000000954</v>
      </c>
      <c r="AM88" t="s">
        <v>547</v>
      </c>
      <c r="AN88">
        <v>7</v>
      </c>
      <c r="AO88" t="s">
        <v>545</v>
      </c>
      <c r="AP88">
        <v>7</v>
      </c>
    </row>
    <row r="89" spans="1:42">
      <c r="A89">
        <v>229</v>
      </c>
      <c r="B89">
        <v>344</v>
      </c>
      <c r="C89" t="s">
        <v>27</v>
      </c>
      <c r="D89" t="s">
        <v>28</v>
      </c>
      <c r="E89" t="s">
        <v>65</v>
      </c>
      <c r="F89" t="s">
        <v>200</v>
      </c>
      <c r="G89" t="s">
        <v>473</v>
      </c>
      <c r="H89" t="s">
        <v>484</v>
      </c>
      <c r="I89" t="s">
        <v>97</v>
      </c>
      <c r="J89" t="s">
        <v>469</v>
      </c>
      <c r="K89">
        <v>36819</v>
      </c>
      <c r="L89">
        <v>38645</v>
      </c>
      <c r="M89" t="s">
        <v>30</v>
      </c>
      <c r="N89">
        <v>-20000000</v>
      </c>
      <c r="O89">
        <v>7733.1331260000006</v>
      </c>
      <c r="P89">
        <v>0.35</v>
      </c>
      <c r="Q89">
        <v>56.682164999999998</v>
      </c>
      <c r="R89">
        <v>56.697079000000002</v>
      </c>
      <c r="S89">
        <v>1.4914000000004535E-2</v>
      </c>
      <c r="T89">
        <v>115.33194744119908</v>
      </c>
      <c r="U89">
        <v>-430.45437900000002</v>
      </c>
      <c r="V89">
        <v>0</v>
      </c>
      <c r="W89">
        <v>-315.12243155880094</v>
      </c>
      <c r="X89">
        <v>160618.21886399999</v>
      </c>
      <c r="Y89">
        <v>160611.35164400001</v>
      </c>
      <c r="Z89">
        <v>-6.8672199999855366</v>
      </c>
      <c r="AA89">
        <v>308.2552115588154</v>
      </c>
      <c r="AB89">
        <v>160618.21886399999</v>
      </c>
      <c r="AC89">
        <v>160611.35164400001</v>
      </c>
      <c r="AD89">
        <v>-6.8672199999855366</v>
      </c>
      <c r="AF89">
        <v>44523.513972945002</v>
      </c>
      <c r="AG89">
        <v>-18277.777778</v>
      </c>
      <c r="AH89">
        <v>142333.57386600002</v>
      </c>
      <c r="AI89">
        <v>32861.044426000022</v>
      </c>
      <c r="AJ89">
        <v>32861.044426000022</v>
      </c>
      <c r="AK89">
        <v>0</v>
      </c>
      <c r="AL89">
        <v>-6.8672199999855366</v>
      </c>
      <c r="AM89" t="s">
        <v>514</v>
      </c>
      <c r="AN89">
        <v>6</v>
      </c>
      <c r="AO89" t="s">
        <v>545</v>
      </c>
      <c r="AP89">
        <v>6</v>
      </c>
    </row>
    <row r="90" spans="1:42">
      <c r="A90">
        <v>230</v>
      </c>
      <c r="B90">
        <v>345</v>
      </c>
      <c r="C90" t="s">
        <v>27</v>
      </c>
      <c r="D90" t="s">
        <v>57</v>
      </c>
      <c r="E90" t="s">
        <v>66</v>
      </c>
      <c r="F90" t="s">
        <v>209</v>
      </c>
      <c r="G90" t="s">
        <v>473</v>
      </c>
      <c r="H90" t="s">
        <v>493</v>
      </c>
      <c r="I90" t="s">
        <v>261</v>
      </c>
      <c r="J90" t="s">
        <v>469</v>
      </c>
      <c r="K90">
        <v>36819</v>
      </c>
      <c r="L90">
        <v>39010</v>
      </c>
      <c r="M90" t="s">
        <v>30</v>
      </c>
      <c r="N90">
        <v>-20000000</v>
      </c>
      <c r="O90">
        <v>9145.4948029999996</v>
      </c>
      <c r="P90">
        <v>0.28000000000000003</v>
      </c>
      <c r="Q90">
        <v>46.832267999999999</v>
      </c>
      <c r="R90">
        <v>46.889915999999999</v>
      </c>
      <c r="S90">
        <v>5.7648000000000366E-2</v>
      </c>
      <c r="T90">
        <v>527.21948440334734</v>
      </c>
      <c r="U90">
        <v>-283.45531699999998</v>
      </c>
      <c r="V90">
        <v>0</v>
      </c>
      <c r="W90">
        <v>243.76416740334736</v>
      </c>
      <c r="X90">
        <v>168603.615372</v>
      </c>
      <c r="Y90">
        <v>169094.809736</v>
      </c>
      <c r="Z90">
        <v>491.1943639999954</v>
      </c>
      <c r="AA90">
        <v>247.43019659664805</v>
      </c>
      <c r="AB90">
        <v>168603.615372</v>
      </c>
      <c r="AC90">
        <v>169094.809736</v>
      </c>
      <c r="AD90">
        <v>491.1943639999954</v>
      </c>
      <c r="AF90">
        <v>18053.206741121998</v>
      </c>
      <c r="AG90">
        <v>-14622.222222</v>
      </c>
      <c r="AH90">
        <v>154472.58751399998</v>
      </c>
      <c r="AI90">
        <v>-98171.238129000005</v>
      </c>
      <c r="AJ90">
        <v>-98171.238129000005</v>
      </c>
      <c r="AK90">
        <v>0</v>
      </c>
      <c r="AL90">
        <v>491.1943639999954</v>
      </c>
      <c r="AM90" t="s">
        <v>551</v>
      </c>
      <c r="AN90">
        <v>3</v>
      </c>
      <c r="AO90" t="s">
        <v>545</v>
      </c>
      <c r="AP90">
        <v>3</v>
      </c>
    </row>
    <row r="91" spans="1:42">
      <c r="A91">
        <v>231</v>
      </c>
      <c r="B91">
        <v>346</v>
      </c>
      <c r="C91" t="s">
        <v>27</v>
      </c>
      <c r="D91" t="s">
        <v>54</v>
      </c>
      <c r="E91" t="s">
        <v>66</v>
      </c>
      <c r="F91" t="s">
        <v>209</v>
      </c>
      <c r="G91" t="s">
        <v>473</v>
      </c>
      <c r="H91" t="s">
        <v>493</v>
      </c>
      <c r="I91" t="s">
        <v>279</v>
      </c>
      <c r="J91" t="s">
        <v>469</v>
      </c>
      <c r="K91">
        <v>36819</v>
      </c>
      <c r="L91">
        <v>39010</v>
      </c>
      <c r="M91" t="s">
        <v>30</v>
      </c>
      <c r="N91">
        <v>20000000</v>
      </c>
      <c r="O91">
        <v>-9145.4948029999996</v>
      </c>
      <c r="P91">
        <v>0.28000000000000003</v>
      </c>
      <c r="Q91">
        <v>46.832267999999999</v>
      </c>
      <c r="R91">
        <v>46.889915999999999</v>
      </c>
      <c r="S91">
        <v>5.7648000000000366E-2</v>
      </c>
      <c r="T91">
        <v>-527.21948440334734</v>
      </c>
      <c r="U91">
        <v>283.45531699999998</v>
      </c>
      <c r="V91">
        <v>0</v>
      </c>
      <c r="W91">
        <v>-243.76416740334736</v>
      </c>
      <c r="X91">
        <v>-168603.615372</v>
      </c>
      <c r="Y91">
        <v>-169094.809736</v>
      </c>
      <c r="Z91">
        <v>-491.1943639999954</v>
      </c>
      <c r="AA91">
        <v>-247.43019659664805</v>
      </c>
      <c r="AB91">
        <v>-168603.615372</v>
      </c>
      <c r="AC91">
        <v>-169094.809736</v>
      </c>
      <c r="AD91">
        <v>-491.1943639999954</v>
      </c>
      <c r="AF91">
        <v>-18053.206741121998</v>
      </c>
      <c r="AG91">
        <v>14622.222222</v>
      </c>
      <c r="AH91">
        <v>-154472.58751399998</v>
      </c>
      <c r="AI91">
        <v>98171.238129000005</v>
      </c>
      <c r="AJ91">
        <v>98171.238129000005</v>
      </c>
      <c r="AK91">
        <v>0</v>
      </c>
      <c r="AL91">
        <v>-491.1943639999954</v>
      </c>
      <c r="AM91" t="s">
        <v>551</v>
      </c>
      <c r="AN91">
        <v>3</v>
      </c>
      <c r="AO91" t="s">
        <v>545</v>
      </c>
      <c r="AP91">
        <v>3</v>
      </c>
    </row>
    <row r="92" spans="1:42">
      <c r="A92">
        <v>232</v>
      </c>
      <c r="B92">
        <v>347</v>
      </c>
      <c r="C92" t="s">
        <v>27</v>
      </c>
      <c r="D92" t="s">
        <v>59</v>
      </c>
      <c r="E92" t="s">
        <v>66</v>
      </c>
      <c r="F92" t="s">
        <v>209</v>
      </c>
      <c r="G92" t="s">
        <v>473</v>
      </c>
      <c r="H92" t="s">
        <v>493</v>
      </c>
      <c r="I92" t="s">
        <v>277</v>
      </c>
      <c r="J92" t="s">
        <v>469</v>
      </c>
      <c r="K92">
        <v>36819</v>
      </c>
      <c r="L92">
        <v>39010</v>
      </c>
      <c r="M92" t="s">
        <v>30</v>
      </c>
      <c r="N92">
        <v>-20000000</v>
      </c>
      <c r="O92">
        <v>9145.4948029999996</v>
      </c>
      <c r="P92">
        <v>0.28000000000000003</v>
      </c>
      <c r="Q92">
        <v>46.832267999999999</v>
      </c>
      <c r="R92">
        <v>46.889915999999999</v>
      </c>
      <c r="S92">
        <v>5.7648000000000366E-2</v>
      </c>
      <c r="T92">
        <v>527.21948440334734</v>
      </c>
      <c r="U92">
        <v>-283.45531699999998</v>
      </c>
      <c r="V92">
        <v>0</v>
      </c>
      <c r="W92">
        <v>243.76416740334736</v>
      </c>
      <c r="X92">
        <v>168603.615372</v>
      </c>
      <c r="Y92">
        <v>169094.809736</v>
      </c>
      <c r="Z92">
        <v>491.1943639999954</v>
      </c>
      <c r="AA92">
        <v>247.43019659664805</v>
      </c>
      <c r="AB92">
        <v>168603.615372</v>
      </c>
      <c r="AC92">
        <v>169094.809736</v>
      </c>
      <c r="AD92">
        <v>491.1943639999954</v>
      </c>
      <c r="AF92">
        <v>18053.206741121998</v>
      </c>
      <c r="AG92">
        <v>-14622.222222</v>
      </c>
      <c r="AH92">
        <v>154472.58751399998</v>
      </c>
      <c r="AI92">
        <v>-98171.238129000005</v>
      </c>
      <c r="AJ92">
        <v>-98171.238129000005</v>
      </c>
      <c r="AK92">
        <v>0</v>
      </c>
      <c r="AL92">
        <v>491.1943639999954</v>
      </c>
      <c r="AM92" t="s">
        <v>551</v>
      </c>
      <c r="AN92">
        <v>3</v>
      </c>
      <c r="AO92" t="s">
        <v>545</v>
      </c>
      <c r="AP92">
        <v>3</v>
      </c>
    </row>
    <row r="93" spans="1:42">
      <c r="A93">
        <v>233</v>
      </c>
      <c r="B93">
        <v>348</v>
      </c>
      <c r="C93" t="s">
        <v>27</v>
      </c>
      <c r="D93" t="s">
        <v>28</v>
      </c>
      <c r="E93" t="s">
        <v>67</v>
      </c>
      <c r="F93" t="s">
        <v>200</v>
      </c>
      <c r="G93" t="s">
        <v>473</v>
      </c>
      <c r="H93" t="s">
        <v>490</v>
      </c>
      <c r="I93" t="s">
        <v>97</v>
      </c>
      <c r="J93" t="s">
        <v>469</v>
      </c>
      <c r="K93">
        <v>36819</v>
      </c>
      <c r="L93">
        <v>36949</v>
      </c>
      <c r="M93" t="s">
        <v>30</v>
      </c>
      <c r="N93">
        <v>0</v>
      </c>
      <c r="O93">
        <v>0</v>
      </c>
      <c r="P93">
        <v>0.34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F93">
        <v>0</v>
      </c>
      <c r="AG93">
        <v>429743.44444400002</v>
      </c>
      <c r="AH93">
        <v>429743.44444400002</v>
      </c>
      <c r="AI93">
        <v>170552.37640000001</v>
      </c>
      <c r="AJ93">
        <v>170552.37640000001</v>
      </c>
      <c r="AK93">
        <v>0</v>
      </c>
      <c r="AL93">
        <v>0</v>
      </c>
      <c r="AM93" t="s">
        <v>550</v>
      </c>
      <c r="AN93">
        <v>6</v>
      </c>
      <c r="AO93" t="s">
        <v>545</v>
      </c>
      <c r="AP93">
        <v>6</v>
      </c>
    </row>
    <row r="94" spans="1:42">
      <c r="A94">
        <v>234</v>
      </c>
      <c r="B94">
        <v>349</v>
      </c>
      <c r="C94" t="s">
        <v>27</v>
      </c>
      <c r="D94" t="s">
        <v>28</v>
      </c>
      <c r="E94" t="s">
        <v>68</v>
      </c>
      <c r="F94" t="s">
        <v>200</v>
      </c>
      <c r="G94" t="s">
        <v>473</v>
      </c>
      <c r="H94" t="s">
        <v>482</v>
      </c>
      <c r="I94" t="s">
        <v>97</v>
      </c>
      <c r="J94" t="s">
        <v>469</v>
      </c>
      <c r="K94">
        <v>36819</v>
      </c>
      <c r="L94">
        <v>38645</v>
      </c>
      <c r="M94" t="s">
        <v>30</v>
      </c>
      <c r="N94">
        <v>-20000000</v>
      </c>
      <c r="O94">
        <v>7729.5291749999997</v>
      </c>
      <c r="P94">
        <v>0.37</v>
      </c>
      <c r="Q94">
        <v>67.426722999999996</v>
      </c>
      <c r="R94">
        <v>67.441136999999998</v>
      </c>
      <c r="S94">
        <v>1.4414000000002147E-2</v>
      </c>
      <c r="T94">
        <v>111.4134335284666</v>
      </c>
      <c r="U94">
        <v>-439.46823000000001</v>
      </c>
      <c r="V94">
        <v>0</v>
      </c>
      <c r="W94">
        <v>-328.05479647153339</v>
      </c>
      <c r="X94">
        <v>229075.94882300001</v>
      </c>
      <c r="Y94">
        <v>229080.616606</v>
      </c>
      <c r="Z94">
        <v>4.6677829999825917</v>
      </c>
      <c r="AA94">
        <v>332.72257947151599</v>
      </c>
      <c r="AB94">
        <v>229075.94882300001</v>
      </c>
      <c r="AC94">
        <v>229080.616606</v>
      </c>
      <c r="AD94">
        <v>4.6677829999825917</v>
      </c>
      <c r="AF94">
        <v>44502.764225062499</v>
      </c>
      <c r="AG94">
        <v>-19322.222222</v>
      </c>
      <c r="AH94">
        <v>209758.39438399998</v>
      </c>
      <c r="AI94">
        <v>27836.731468999991</v>
      </c>
      <c r="AJ94">
        <v>27836.731468999991</v>
      </c>
      <c r="AK94">
        <v>0</v>
      </c>
      <c r="AL94">
        <v>4.6677829999825917</v>
      </c>
      <c r="AM94" t="s">
        <v>514</v>
      </c>
      <c r="AN94">
        <v>6</v>
      </c>
      <c r="AO94" t="s">
        <v>545</v>
      </c>
      <c r="AP94">
        <v>6</v>
      </c>
    </row>
    <row r="95" spans="1:42">
      <c r="A95">
        <v>235</v>
      </c>
      <c r="B95">
        <v>350</v>
      </c>
      <c r="C95" t="s">
        <v>27</v>
      </c>
      <c r="D95" t="s">
        <v>28</v>
      </c>
      <c r="E95" t="s">
        <v>69</v>
      </c>
      <c r="F95" t="s">
        <v>200</v>
      </c>
      <c r="G95" t="s">
        <v>477</v>
      </c>
      <c r="H95" t="s">
        <v>478</v>
      </c>
      <c r="I95" t="s">
        <v>280</v>
      </c>
      <c r="J95" t="s">
        <v>481</v>
      </c>
      <c r="K95">
        <v>36819</v>
      </c>
      <c r="L95">
        <v>38645</v>
      </c>
      <c r="M95" t="s">
        <v>30</v>
      </c>
      <c r="N95">
        <v>-10000000</v>
      </c>
      <c r="O95">
        <v>3853.2560050000002</v>
      </c>
      <c r="P95">
        <v>0.5</v>
      </c>
      <c r="Q95">
        <v>127.7165</v>
      </c>
      <c r="R95">
        <v>127.742525</v>
      </c>
      <c r="S95">
        <v>2.6025000000004184E-2</v>
      </c>
      <c r="T95">
        <v>100.28098753014113</v>
      </c>
      <c r="U95">
        <v>-449.45003200000002</v>
      </c>
      <c r="V95">
        <v>0</v>
      </c>
      <c r="W95">
        <v>-349.16904446985887</v>
      </c>
      <c r="X95">
        <v>296627.76197400002</v>
      </c>
      <c r="Y95">
        <v>296710.43028299999</v>
      </c>
      <c r="Z95">
        <v>82.668308999971487</v>
      </c>
      <c r="AA95">
        <v>431.83735346983036</v>
      </c>
      <c r="AB95">
        <v>296627.76197400002</v>
      </c>
      <c r="AC95">
        <v>296710.43028299999</v>
      </c>
      <c r="AD95">
        <v>82.668308999971487</v>
      </c>
      <c r="AF95">
        <v>22185.1214487875</v>
      </c>
      <c r="AG95">
        <v>-13055.555555999999</v>
      </c>
      <c r="AH95">
        <v>283654.87472700002</v>
      </c>
      <c r="AI95">
        <v>82920.852641000005</v>
      </c>
      <c r="AJ95">
        <v>82920.852641000005</v>
      </c>
      <c r="AK95">
        <v>0</v>
      </c>
      <c r="AL95">
        <v>82.668308999971487</v>
      </c>
      <c r="AM95" t="s">
        <v>514</v>
      </c>
      <c r="AN95">
        <v>6</v>
      </c>
      <c r="AO95" t="s">
        <v>545</v>
      </c>
      <c r="AP95">
        <v>6</v>
      </c>
    </row>
    <row r="96" spans="1:42">
      <c r="A96">
        <v>236</v>
      </c>
      <c r="B96">
        <v>351</v>
      </c>
      <c r="C96" t="s">
        <v>27</v>
      </c>
      <c r="D96" t="s">
        <v>57</v>
      </c>
      <c r="E96" t="s">
        <v>62</v>
      </c>
      <c r="F96" t="s">
        <v>199</v>
      </c>
      <c r="G96" t="s">
        <v>485</v>
      </c>
      <c r="H96" t="s">
        <v>468</v>
      </c>
      <c r="I96" t="s">
        <v>281</v>
      </c>
      <c r="J96" t="s">
        <v>481</v>
      </c>
      <c r="K96">
        <v>36818</v>
      </c>
      <c r="L96">
        <v>38627</v>
      </c>
      <c r="M96" t="s">
        <v>30</v>
      </c>
      <c r="N96">
        <v>5000000</v>
      </c>
      <c r="O96">
        <v>-1940.4868000000001</v>
      </c>
      <c r="P96">
        <v>0.56999999999999995</v>
      </c>
      <c r="Q96">
        <v>58.953963999999999</v>
      </c>
      <c r="R96">
        <v>58.964440000000003</v>
      </c>
      <c r="S96">
        <v>1.0476000000004149E-2</v>
      </c>
      <c r="T96">
        <v>-20.328539716808052</v>
      </c>
      <c r="U96">
        <v>110.79577500000001</v>
      </c>
      <c r="V96">
        <v>0</v>
      </c>
      <c r="W96">
        <v>90.467235283191954</v>
      </c>
      <c r="X96">
        <v>3259.137483</v>
      </c>
      <c r="Y96">
        <v>3317.2653759999998</v>
      </c>
      <c r="Z96">
        <v>58.127892999999858</v>
      </c>
      <c r="AA96">
        <v>-32.339342283192096</v>
      </c>
      <c r="AB96">
        <v>3259.137483</v>
      </c>
      <c r="AC96">
        <v>3317.2653759999998</v>
      </c>
      <c r="AD96">
        <v>58.127892999999858</v>
      </c>
      <c r="AF96">
        <v>-14364.453537000001</v>
      </c>
      <c r="AG96">
        <v>5937.5</v>
      </c>
      <c r="AH96">
        <v>9254.7653759999994</v>
      </c>
      <c r="AI96">
        <v>29613.858884999998</v>
      </c>
      <c r="AJ96">
        <v>29613.858884999998</v>
      </c>
      <c r="AK96">
        <v>0</v>
      </c>
      <c r="AL96">
        <v>58.127892999999858</v>
      </c>
      <c r="AM96" t="s">
        <v>514</v>
      </c>
      <c r="AN96">
        <v>7</v>
      </c>
      <c r="AO96" t="s">
        <v>545</v>
      </c>
      <c r="AP96">
        <v>7</v>
      </c>
    </row>
    <row r="97" spans="1:42">
      <c r="A97">
        <v>237</v>
      </c>
      <c r="B97">
        <v>352</v>
      </c>
      <c r="C97" t="s">
        <v>27</v>
      </c>
      <c r="D97" t="s">
        <v>54</v>
      </c>
      <c r="E97" t="s">
        <v>62</v>
      </c>
      <c r="F97" t="s">
        <v>199</v>
      </c>
      <c r="G97" t="s">
        <v>485</v>
      </c>
      <c r="H97" t="s">
        <v>468</v>
      </c>
      <c r="I97" t="s">
        <v>279</v>
      </c>
      <c r="J97" t="s">
        <v>481</v>
      </c>
      <c r="K97">
        <v>36818</v>
      </c>
      <c r="L97">
        <v>38627</v>
      </c>
      <c r="M97" t="s">
        <v>30</v>
      </c>
      <c r="N97">
        <v>-5000000</v>
      </c>
      <c r="O97">
        <v>1940.4868000000001</v>
      </c>
      <c r="P97">
        <v>0.56999999999999995</v>
      </c>
      <c r="Q97">
        <v>58.953963999999999</v>
      </c>
      <c r="R97">
        <v>58.964440000000003</v>
      </c>
      <c r="S97">
        <v>1.0476000000004149E-2</v>
      </c>
      <c r="T97">
        <v>20.328539716808052</v>
      </c>
      <c r="U97">
        <v>-110.79577500000001</v>
      </c>
      <c r="V97">
        <v>0</v>
      </c>
      <c r="W97">
        <v>-90.467235283191954</v>
      </c>
      <c r="X97">
        <v>-3259.137483</v>
      </c>
      <c r="Y97">
        <v>-3317.2653759999998</v>
      </c>
      <c r="Z97">
        <v>-58.127892999999858</v>
      </c>
      <c r="AA97">
        <v>32.339342283192096</v>
      </c>
      <c r="AB97">
        <v>-3259.137483</v>
      </c>
      <c r="AC97">
        <v>-3317.2653759999998</v>
      </c>
      <c r="AD97">
        <v>-58.127892999999858</v>
      </c>
      <c r="AF97">
        <v>14364.453537000001</v>
      </c>
      <c r="AG97">
        <v>-5937.5</v>
      </c>
      <c r="AH97">
        <v>-9254.7653759999994</v>
      </c>
      <c r="AI97">
        <v>-29613.858884999998</v>
      </c>
      <c r="AJ97">
        <v>-29613.858884999998</v>
      </c>
      <c r="AK97">
        <v>0</v>
      </c>
      <c r="AL97">
        <v>-58.127892999999858</v>
      </c>
      <c r="AM97" t="s">
        <v>514</v>
      </c>
      <c r="AN97">
        <v>7</v>
      </c>
      <c r="AO97" t="s">
        <v>545</v>
      </c>
      <c r="AP97">
        <v>7</v>
      </c>
    </row>
    <row r="98" spans="1:42">
      <c r="A98">
        <v>238</v>
      </c>
      <c r="B98">
        <v>353</v>
      </c>
      <c r="C98" t="s">
        <v>27</v>
      </c>
      <c r="D98" t="s">
        <v>59</v>
      </c>
      <c r="E98" t="s">
        <v>62</v>
      </c>
      <c r="F98" t="s">
        <v>199</v>
      </c>
      <c r="G98" t="s">
        <v>485</v>
      </c>
      <c r="H98" t="s">
        <v>468</v>
      </c>
      <c r="I98" t="s">
        <v>277</v>
      </c>
      <c r="J98" t="s">
        <v>481</v>
      </c>
      <c r="K98">
        <v>36818</v>
      </c>
      <c r="L98">
        <v>38627</v>
      </c>
      <c r="M98" t="s">
        <v>30</v>
      </c>
      <c r="N98">
        <v>5000000</v>
      </c>
      <c r="O98">
        <v>-1940.4868000000001</v>
      </c>
      <c r="P98">
        <v>0.56999999999999995</v>
      </c>
      <c r="Q98">
        <v>58.953963999999999</v>
      </c>
      <c r="R98">
        <v>58.964440000000003</v>
      </c>
      <c r="S98">
        <v>1.0476000000004149E-2</v>
      </c>
      <c r="T98">
        <v>-20.328539716808052</v>
      </c>
      <c r="U98">
        <v>110.79577500000001</v>
      </c>
      <c r="V98">
        <v>0</v>
      </c>
      <c r="W98">
        <v>90.467235283191954</v>
      </c>
      <c r="X98">
        <v>3259.137483</v>
      </c>
      <c r="Y98">
        <v>3317.2653759999998</v>
      </c>
      <c r="Z98">
        <v>58.127892999999858</v>
      </c>
      <c r="AA98">
        <v>-32.339342283192096</v>
      </c>
      <c r="AB98">
        <v>3259.137483</v>
      </c>
      <c r="AC98">
        <v>3317.2653759999998</v>
      </c>
      <c r="AD98">
        <v>58.127892999999858</v>
      </c>
      <c r="AF98">
        <v>-14364.453537000001</v>
      </c>
      <c r="AG98">
        <v>5937.5</v>
      </c>
      <c r="AH98">
        <v>9254.7653759999994</v>
      </c>
      <c r="AI98">
        <v>29613.858884999998</v>
      </c>
      <c r="AJ98">
        <v>29613.858884999998</v>
      </c>
      <c r="AK98">
        <v>0</v>
      </c>
      <c r="AL98">
        <v>58.127892999999858</v>
      </c>
      <c r="AM98" t="s">
        <v>514</v>
      </c>
      <c r="AN98">
        <v>7</v>
      </c>
      <c r="AO98" t="s">
        <v>545</v>
      </c>
      <c r="AP98">
        <v>7</v>
      </c>
    </row>
    <row r="99" spans="1:42">
      <c r="A99">
        <v>239</v>
      </c>
      <c r="B99">
        <v>354</v>
      </c>
      <c r="C99" t="s">
        <v>27</v>
      </c>
      <c r="D99" t="s">
        <v>28</v>
      </c>
      <c r="E99" t="s">
        <v>37</v>
      </c>
      <c r="F99" t="s">
        <v>198</v>
      </c>
      <c r="G99" t="s">
        <v>477</v>
      </c>
      <c r="H99" t="s">
        <v>472</v>
      </c>
      <c r="I99" t="s">
        <v>282</v>
      </c>
      <c r="J99" t="s">
        <v>469</v>
      </c>
      <c r="K99">
        <v>36822</v>
      </c>
      <c r="L99">
        <v>38580</v>
      </c>
      <c r="M99" t="s">
        <v>30</v>
      </c>
      <c r="N99">
        <v>10000000</v>
      </c>
      <c r="O99">
        <v>-3772.0805230000001</v>
      </c>
      <c r="P99">
        <v>0.62</v>
      </c>
      <c r="Q99">
        <v>50.604571</v>
      </c>
      <c r="R99">
        <v>52.496555000000001</v>
      </c>
      <c r="S99">
        <v>1.8919840000000008</v>
      </c>
      <c r="T99">
        <v>-7136.7159962276355</v>
      </c>
      <c r="U99">
        <v>201.270375</v>
      </c>
      <c r="V99">
        <v>0</v>
      </c>
      <c r="W99">
        <v>-6935.4456212276355</v>
      </c>
      <c r="X99">
        <v>52027.185600999997</v>
      </c>
      <c r="Y99">
        <v>44840.115432999999</v>
      </c>
      <c r="Z99">
        <v>-7187.0701679999984</v>
      </c>
      <c r="AA99">
        <v>-251.62454677236292</v>
      </c>
      <c r="AB99">
        <v>52027.185600999997</v>
      </c>
      <c r="AC99">
        <v>44840.115432999999</v>
      </c>
      <c r="AD99">
        <v>-7187.0701679999984</v>
      </c>
      <c r="AF99">
        <v>-11169.130428602999</v>
      </c>
      <c r="AG99">
        <v>19977.777778</v>
      </c>
      <c r="AH99">
        <v>64817.893211000002</v>
      </c>
      <c r="AI99">
        <v>72922.662781000006</v>
      </c>
      <c r="AJ99">
        <v>72922.662781000006</v>
      </c>
      <c r="AK99">
        <v>0</v>
      </c>
      <c r="AL99">
        <v>-7187.0701679999984</v>
      </c>
      <c r="AM99" t="s">
        <v>547</v>
      </c>
      <c r="AN99">
        <v>4</v>
      </c>
      <c r="AO99" t="s">
        <v>545</v>
      </c>
      <c r="AP99">
        <v>4</v>
      </c>
    </row>
    <row r="100" spans="1:42">
      <c r="A100">
        <v>240</v>
      </c>
      <c r="B100">
        <v>355</v>
      </c>
      <c r="C100" t="s">
        <v>27</v>
      </c>
      <c r="D100" t="s">
        <v>28</v>
      </c>
      <c r="E100" t="s">
        <v>70</v>
      </c>
      <c r="F100" t="s">
        <v>201</v>
      </c>
      <c r="G100" t="s">
        <v>474</v>
      </c>
      <c r="H100" t="s">
        <v>493</v>
      </c>
      <c r="I100" t="s">
        <v>97</v>
      </c>
      <c r="J100" t="s">
        <v>470</v>
      </c>
      <c r="K100">
        <v>36822</v>
      </c>
      <c r="L100">
        <v>38648</v>
      </c>
      <c r="M100" t="s">
        <v>30</v>
      </c>
      <c r="N100">
        <v>-10000000</v>
      </c>
      <c r="O100">
        <v>3869.9461940000001</v>
      </c>
      <c r="P100">
        <v>0.35</v>
      </c>
      <c r="Q100">
        <v>70.169362000000007</v>
      </c>
      <c r="R100">
        <v>70.185725000000005</v>
      </c>
      <c r="S100">
        <v>1.6362999999998351E-2</v>
      </c>
      <c r="T100">
        <v>63.323929572415622</v>
      </c>
      <c r="U100">
        <v>-278.35343799999998</v>
      </c>
      <c r="V100">
        <v>0</v>
      </c>
      <c r="W100">
        <v>-215.02950842758435</v>
      </c>
      <c r="X100">
        <v>134129.74051599999</v>
      </c>
      <c r="Y100">
        <v>134153.002549</v>
      </c>
      <c r="Z100">
        <v>23.26203300000634</v>
      </c>
      <c r="AA100">
        <v>238.29154142759069</v>
      </c>
      <c r="AB100">
        <v>134129.74051599999</v>
      </c>
      <c r="AC100">
        <v>134153.002549</v>
      </c>
      <c r="AD100">
        <v>23.26203300000634</v>
      </c>
      <c r="AF100">
        <v>28010.670552172003</v>
      </c>
      <c r="AG100">
        <v>-8944.4444440000007</v>
      </c>
      <c r="AH100">
        <v>125208.558105</v>
      </c>
      <c r="AI100">
        <v>68025.922965000005</v>
      </c>
      <c r="AJ100">
        <v>68025.922965000005</v>
      </c>
      <c r="AK100">
        <v>0</v>
      </c>
      <c r="AL100">
        <v>23.26203300000634</v>
      </c>
      <c r="AM100" t="s">
        <v>514</v>
      </c>
      <c r="AN100">
        <v>8</v>
      </c>
      <c r="AO100" t="s">
        <v>545</v>
      </c>
      <c r="AP100">
        <v>8</v>
      </c>
    </row>
    <row r="101" spans="1:42">
      <c r="A101">
        <v>241</v>
      </c>
      <c r="B101">
        <v>356</v>
      </c>
      <c r="C101" t="s">
        <v>27</v>
      </c>
      <c r="D101" t="s">
        <v>28</v>
      </c>
      <c r="E101" t="s">
        <v>63</v>
      </c>
      <c r="F101" t="s">
        <v>205</v>
      </c>
      <c r="G101" t="s">
        <v>498</v>
      </c>
      <c r="H101" t="s">
        <v>482</v>
      </c>
      <c r="I101" t="s">
        <v>283</v>
      </c>
      <c r="J101" t="s">
        <v>479</v>
      </c>
      <c r="K101">
        <v>36823</v>
      </c>
      <c r="L101">
        <v>37816</v>
      </c>
      <c r="M101" t="s">
        <v>45</v>
      </c>
      <c r="N101">
        <v>-10000000</v>
      </c>
      <c r="O101">
        <v>2116.6752689999998</v>
      </c>
      <c r="P101">
        <v>1.05</v>
      </c>
      <c r="Q101">
        <v>82.602294999999998</v>
      </c>
      <c r="R101">
        <v>82.621736999999996</v>
      </c>
      <c r="S101">
        <v>1.9441999999997961E-2</v>
      </c>
      <c r="T101">
        <v>41.15240057989368</v>
      </c>
      <c r="U101">
        <v>-298.05613099999999</v>
      </c>
      <c r="V101">
        <v>0</v>
      </c>
      <c r="W101">
        <v>-256.90373042010629</v>
      </c>
      <c r="X101">
        <v>-70615.316884</v>
      </c>
      <c r="Y101">
        <v>-70814.927035999994</v>
      </c>
      <c r="Z101">
        <v>-199.61015199999383</v>
      </c>
      <c r="AA101">
        <v>57.293578420112453</v>
      </c>
      <c r="AB101">
        <v>-62533.393866626197</v>
      </c>
      <c r="AC101">
        <v>-62458.765645751992</v>
      </c>
      <c r="AD101">
        <v>74.628220874204999</v>
      </c>
      <c r="AF101">
        <v>20891.584905029998</v>
      </c>
      <c r="AG101">
        <v>-21351.75</v>
      </c>
      <c r="AH101">
        <v>-83810.515645751992</v>
      </c>
      <c r="AI101">
        <v>-44647.50125909935</v>
      </c>
      <c r="AJ101">
        <v>-44647.50125909935</v>
      </c>
      <c r="AK101">
        <v>0</v>
      </c>
      <c r="AL101">
        <v>74.628220874204999</v>
      </c>
      <c r="AM101" t="s">
        <v>549</v>
      </c>
      <c r="AN101" t="s">
        <v>545</v>
      </c>
      <c r="AO101">
        <v>9</v>
      </c>
      <c r="AP101">
        <v>9</v>
      </c>
    </row>
    <row r="102" spans="1:42">
      <c r="A102">
        <v>242</v>
      </c>
      <c r="B102">
        <v>357</v>
      </c>
      <c r="C102" t="s">
        <v>27</v>
      </c>
      <c r="D102" t="s">
        <v>57</v>
      </c>
      <c r="E102" t="s">
        <v>71</v>
      </c>
      <c r="F102" t="s">
        <v>200</v>
      </c>
      <c r="G102" t="s">
        <v>474</v>
      </c>
      <c r="H102" t="s">
        <v>468</v>
      </c>
      <c r="I102" t="s">
        <v>281</v>
      </c>
      <c r="J102" t="s">
        <v>470</v>
      </c>
      <c r="K102">
        <v>36823</v>
      </c>
      <c r="L102">
        <v>38649</v>
      </c>
      <c r="M102" t="s">
        <v>30</v>
      </c>
      <c r="N102">
        <v>5000000</v>
      </c>
      <c r="O102">
        <v>-1958.985948</v>
      </c>
      <c r="P102">
        <v>0.7</v>
      </c>
      <c r="Q102">
        <v>80.200258000000005</v>
      </c>
      <c r="R102">
        <v>80.216363000000001</v>
      </c>
      <c r="S102">
        <v>1.6104999999996039E-2</v>
      </c>
      <c r="T102">
        <v>-31.549468692532241</v>
      </c>
      <c r="U102">
        <v>162.30775800000001</v>
      </c>
      <c r="V102">
        <v>0</v>
      </c>
      <c r="W102">
        <v>130.75828930746778</v>
      </c>
      <c r="X102">
        <v>-13750.665749</v>
      </c>
      <c r="Y102">
        <v>-13693.596147</v>
      </c>
      <c r="Z102">
        <v>57.069601999999577</v>
      </c>
      <c r="AA102">
        <v>-73.6886873074682</v>
      </c>
      <c r="AB102">
        <v>-13750.665749</v>
      </c>
      <c r="AC102">
        <v>-13693.596147</v>
      </c>
      <c r="AD102">
        <v>57.069601999999577</v>
      </c>
      <c r="AF102">
        <v>-11278.86159561</v>
      </c>
      <c r="AG102">
        <v>8944.4444440000007</v>
      </c>
      <c r="AH102">
        <v>-4749.1517029999995</v>
      </c>
      <c r="AI102">
        <v>32884.666240000006</v>
      </c>
      <c r="AJ102">
        <v>32884.666240000006</v>
      </c>
      <c r="AK102">
        <v>0</v>
      </c>
      <c r="AL102">
        <v>57.069601999999577</v>
      </c>
      <c r="AM102" t="s">
        <v>514</v>
      </c>
      <c r="AN102">
        <v>6</v>
      </c>
      <c r="AO102" t="s">
        <v>545</v>
      </c>
      <c r="AP102">
        <v>6</v>
      </c>
    </row>
    <row r="103" spans="1:42">
      <c r="A103">
        <v>243</v>
      </c>
      <c r="B103">
        <v>358</v>
      </c>
      <c r="C103" t="s">
        <v>27</v>
      </c>
      <c r="D103" t="s">
        <v>54</v>
      </c>
      <c r="E103" t="s">
        <v>71</v>
      </c>
      <c r="F103" t="s">
        <v>200</v>
      </c>
      <c r="G103" t="s">
        <v>474</v>
      </c>
      <c r="H103" t="s">
        <v>468</v>
      </c>
      <c r="I103" t="s">
        <v>279</v>
      </c>
      <c r="J103" t="s">
        <v>470</v>
      </c>
      <c r="K103">
        <v>36823</v>
      </c>
      <c r="L103">
        <v>38649</v>
      </c>
      <c r="M103" t="s">
        <v>30</v>
      </c>
      <c r="N103">
        <v>-5000000</v>
      </c>
      <c r="O103">
        <v>1958.985948</v>
      </c>
      <c r="P103">
        <v>0.7</v>
      </c>
      <c r="Q103">
        <v>80.200258000000005</v>
      </c>
      <c r="R103">
        <v>80.216363000000001</v>
      </c>
      <c r="S103">
        <v>1.6104999999996039E-2</v>
      </c>
      <c r="T103">
        <v>31.549468692532241</v>
      </c>
      <c r="U103">
        <v>-162.30775800000001</v>
      </c>
      <c r="V103">
        <v>0</v>
      </c>
      <c r="W103">
        <v>-130.75828930746778</v>
      </c>
      <c r="X103">
        <v>13750.665749</v>
      </c>
      <c r="Y103">
        <v>13693.596147</v>
      </c>
      <c r="Z103">
        <v>-57.069601999999577</v>
      </c>
      <c r="AA103">
        <v>73.6886873074682</v>
      </c>
      <c r="AB103">
        <v>13750.665749</v>
      </c>
      <c r="AC103">
        <v>13693.596147</v>
      </c>
      <c r="AD103">
        <v>-57.069601999999577</v>
      </c>
      <c r="AF103">
        <v>11278.86159561</v>
      </c>
      <c r="AG103">
        <v>-8944.4444440000007</v>
      </c>
      <c r="AH103">
        <v>4749.1517029999995</v>
      </c>
      <c r="AI103">
        <v>-32884.666240000006</v>
      </c>
      <c r="AJ103">
        <v>-32884.666240000006</v>
      </c>
      <c r="AK103">
        <v>0</v>
      </c>
      <c r="AL103">
        <v>-57.069601999999577</v>
      </c>
      <c r="AM103" t="s">
        <v>514</v>
      </c>
      <c r="AN103">
        <v>6</v>
      </c>
      <c r="AO103" t="s">
        <v>545</v>
      </c>
      <c r="AP103">
        <v>6</v>
      </c>
    </row>
    <row r="104" spans="1:42">
      <c r="A104">
        <v>244</v>
      </c>
      <c r="B104">
        <v>359</v>
      </c>
      <c r="C104" t="s">
        <v>27</v>
      </c>
      <c r="D104" t="s">
        <v>59</v>
      </c>
      <c r="E104" t="s">
        <v>71</v>
      </c>
      <c r="F104" t="s">
        <v>200</v>
      </c>
      <c r="G104" t="s">
        <v>474</v>
      </c>
      <c r="H104" t="s">
        <v>468</v>
      </c>
      <c r="I104" t="s">
        <v>277</v>
      </c>
      <c r="J104" t="s">
        <v>470</v>
      </c>
      <c r="K104">
        <v>36823</v>
      </c>
      <c r="L104">
        <v>38649</v>
      </c>
      <c r="M104" t="s">
        <v>30</v>
      </c>
      <c r="N104">
        <v>5000000</v>
      </c>
      <c r="O104">
        <v>-1958.985948</v>
      </c>
      <c r="P104">
        <v>0.7</v>
      </c>
      <c r="Q104">
        <v>80.200258000000005</v>
      </c>
      <c r="R104">
        <v>80.216363000000001</v>
      </c>
      <c r="S104">
        <v>1.6104999999996039E-2</v>
      </c>
      <c r="T104">
        <v>-31.549468692532241</v>
      </c>
      <c r="U104">
        <v>162.30775800000001</v>
      </c>
      <c r="V104">
        <v>0</v>
      </c>
      <c r="W104">
        <v>130.75828930746778</v>
      </c>
      <c r="X104">
        <v>-13750.665749</v>
      </c>
      <c r="Y104">
        <v>-13693.596147</v>
      </c>
      <c r="Z104">
        <v>57.069601999999577</v>
      </c>
      <c r="AA104">
        <v>-73.6886873074682</v>
      </c>
      <c r="AB104">
        <v>-13750.665749</v>
      </c>
      <c r="AC104">
        <v>-13693.596147</v>
      </c>
      <c r="AD104">
        <v>57.069601999999577</v>
      </c>
      <c r="AF104">
        <v>-11278.86159561</v>
      </c>
      <c r="AG104">
        <v>8944.4444440000007</v>
      </c>
      <c r="AH104">
        <v>-4749.1517029999995</v>
      </c>
      <c r="AI104">
        <v>32884.666240000006</v>
      </c>
      <c r="AJ104">
        <v>32884.666240000006</v>
      </c>
      <c r="AK104">
        <v>0</v>
      </c>
      <c r="AL104">
        <v>57.069601999999577</v>
      </c>
      <c r="AM104" t="s">
        <v>514</v>
      </c>
      <c r="AN104">
        <v>6</v>
      </c>
      <c r="AO104" t="s">
        <v>545</v>
      </c>
      <c r="AP104">
        <v>6</v>
      </c>
    </row>
    <row r="105" spans="1:42">
      <c r="A105">
        <v>245</v>
      </c>
      <c r="B105">
        <v>360</v>
      </c>
      <c r="C105" t="s">
        <v>27</v>
      </c>
      <c r="D105" t="s">
        <v>28</v>
      </c>
      <c r="E105" t="s">
        <v>71</v>
      </c>
      <c r="F105" t="s">
        <v>200</v>
      </c>
      <c r="G105" t="s">
        <v>474</v>
      </c>
      <c r="H105" t="s">
        <v>468</v>
      </c>
      <c r="I105" t="s">
        <v>92</v>
      </c>
      <c r="J105" t="s">
        <v>470</v>
      </c>
      <c r="K105">
        <v>36824</v>
      </c>
      <c r="L105">
        <v>38650</v>
      </c>
      <c r="M105" t="s">
        <v>30</v>
      </c>
      <c r="N105">
        <v>15000000</v>
      </c>
      <c r="O105">
        <v>-5880.0620789999994</v>
      </c>
      <c r="P105">
        <v>0.7</v>
      </c>
      <c r="Q105">
        <v>80.227851999999999</v>
      </c>
      <c r="R105">
        <v>80.243978999999996</v>
      </c>
      <c r="S105">
        <v>1.6126999999997338E-2</v>
      </c>
      <c r="T105">
        <v>-94.827761148017331</v>
      </c>
      <c r="U105">
        <v>486.94709799999998</v>
      </c>
      <c r="V105">
        <v>0</v>
      </c>
      <c r="W105">
        <v>392.11933685198267</v>
      </c>
      <c r="X105">
        <v>-41739.341697999997</v>
      </c>
      <c r="Y105">
        <v>-41568.414632</v>
      </c>
      <c r="Z105">
        <v>170.92706599999656</v>
      </c>
      <c r="AA105">
        <v>-221.19227085198611</v>
      </c>
      <c r="AB105">
        <v>-41739.341697999997</v>
      </c>
      <c r="AC105">
        <v>-41568.414632</v>
      </c>
      <c r="AD105">
        <v>170.92706599999656</v>
      </c>
      <c r="AF105">
        <v>-33854.457419842496</v>
      </c>
      <c r="AG105">
        <v>26833.333332999999</v>
      </c>
      <c r="AH105">
        <v>-14735.081299000001</v>
      </c>
      <c r="AI105">
        <v>98559.109951999999</v>
      </c>
      <c r="AJ105">
        <v>98559.109951999999</v>
      </c>
      <c r="AK105">
        <v>0</v>
      </c>
      <c r="AL105">
        <v>170.92706599999656</v>
      </c>
      <c r="AM105" t="s">
        <v>514</v>
      </c>
      <c r="AN105">
        <v>6</v>
      </c>
      <c r="AO105" t="s">
        <v>545</v>
      </c>
      <c r="AP105">
        <v>6</v>
      </c>
    </row>
    <row r="106" spans="1:42">
      <c r="A106">
        <v>247</v>
      </c>
      <c r="B106">
        <v>361</v>
      </c>
      <c r="C106" t="s">
        <v>27</v>
      </c>
      <c r="D106" t="s">
        <v>28</v>
      </c>
      <c r="E106" t="s">
        <v>46</v>
      </c>
      <c r="F106" t="s">
        <v>199</v>
      </c>
      <c r="G106" t="s">
        <v>467</v>
      </c>
      <c r="H106" t="s">
        <v>488</v>
      </c>
      <c r="I106" t="s">
        <v>284</v>
      </c>
      <c r="J106" t="s">
        <v>469</v>
      </c>
      <c r="K106">
        <v>36826</v>
      </c>
      <c r="L106">
        <v>38617</v>
      </c>
      <c r="M106" t="s">
        <v>30</v>
      </c>
      <c r="N106">
        <v>10000000</v>
      </c>
      <c r="O106">
        <v>-3835.8420099999998</v>
      </c>
      <c r="P106">
        <v>0.46</v>
      </c>
      <c r="Q106">
        <v>40.467140000000001</v>
      </c>
      <c r="R106">
        <v>40.474685000000001</v>
      </c>
      <c r="S106">
        <v>7.545000000000357E-3</v>
      </c>
      <c r="T106">
        <v>-28.941427965451368</v>
      </c>
      <c r="U106">
        <v>161.40315100000001</v>
      </c>
      <c r="V106">
        <v>0</v>
      </c>
      <c r="W106">
        <v>132.46172303454864</v>
      </c>
      <c r="X106">
        <v>23381.751680000001</v>
      </c>
      <c r="Y106">
        <v>23487.569484</v>
      </c>
      <c r="Z106">
        <v>105.81780399999843</v>
      </c>
      <c r="AA106">
        <v>-26.643919034550208</v>
      </c>
      <c r="AB106">
        <v>23381.751680000001</v>
      </c>
      <c r="AC106">
        <v>23487.569484</v>
      </c>
      <c r="AD106">
        <v>105.81780399999843</v>
      </c>
      <c r="AF106">
        <v>-28394.820479025002</v>
      </c>
      <c r="AG106">
        <v>18655.555555999999</v>
      </c>
      <c r="AH106">
        <v>42143.125039999999</v>
      </c>
      <c r="AI106">
        <v>129992.91205799999</v>
      </c>
      <c r="AJ106">
        <v>129992.91205799999</v>
      </c>
      <c r="AK106">
        <v>0</v>
      </c>
      <c r="AL106">
        <v>105.81780399999843</v>
      </c>
      <c r="AM106" t="s">
        <v>547</v>
      </c>
      <c r="AN106">
        <v>7</v>
      </c>
      <c r="AO106" t="s">
        <v>545</v>
      </c>
      <c r="AP106">
        <v>7</v>
      </c>
    </row>
    <row r="107" spans="1:42">
      <c r="A107">
        <v>248</v>
      </c>
      <c r="B107">
        <v>362</v>
      </c>
      <c r="C107" t="s">
        <v>27</v>
      </c>
      <c r="D107" t="s">
        <v>57</v>
      </c>
      <c r="E107" t="s">
        <v>71</v>
      </c>
      <c r="F107" t="s">
        <v>200</v>
      </c>
      <c r="G107" t="s">
        <v>474</v>
      </c>
      <c r="H107" t="s">
        <v>468</v>
      </c>
      <c r="I107" t="s">
        <v>261</v>
      </c>
      <c r="J107" t="s">
        <v>470</v>
      </c>
      <c r="K107">
        <v>36824</v>
      </c>
      <c r="L107">
        <v>37189</v>
      </c>
      <c r="M107" t="s">
        <v>30</v>
      </c>
      <c r="N107">
        <v>-20000000</v>
      </c>
      <c r="O107">
        <v>1078.7913699999999</v>
      </c>
      <c r="P107">
        <v>0.55000000000000004</v>
      </c>
      <c r="Q107">
        <v>41.144587999999999</v>
      </c>
      <c r="R107">
        <v>41.172696999999999</v>
      </c>
      <c r="S107">
        <v>2.8109000000000606E-2</v>
      </c>
      <c r="T107">
        <v>30.323746619330652</v>
      </c>
      <c r="U107">
        <v>-258.65069599999998</v>
      </c>
      <c r="V107">
        <v>0</v>
      </c>
      <c r="W107">
        <v>-228.32694938066933</v>
      </c>
      <c r="X107">
        <v>-35946.994465000003</v>
      </c>
      <c r="Y107">
        <v>-36148.899986999997</v>
      </c>
      <c r="Z107">
        <v>-201.90552199999365</v>
      </c>
      <c r="AA107">
        <v>26.421427380675681</v>
      </c>
      <c r="AB107">
        <v>-35946.994465000003</v>
      </c>
      <c r="AC107">
        <v>-36148.899986999997</v>
      </c>
      <c r="AD107">
        <v>-201.90552199999365</v>
      </c>
      <c r="AF107">
        <v>6211.1413127750002</v>
      </c>
      <c r="AG107">
        <v>-28111.111110999998</v>
      </c>
      <c r="AH107">
        <v>-64260.011097999995</v>
      </c>
      <c r="AI107">
        <v>-94397.545828999995</v>
      </c>
      <c r="AJ107">
        <v>-94397.545828999995</v>
      </c>
      <c r="AK107">
        <v>0</v>
      </c>
      <c r="AL107">
        <v>-201.90552199999365</v>
      </c>
      <c r="AM107" t="s">
        <v>546</v>
      </c>
      <c r="AN107">
        <v>6</v>
      </c>
      <c r="AO107" t="s">
        <v>545</v>
      </c>
      <c r="AP107">
        <v>6</v>
      </c>
    </row>
    <row r="108" spans="1:42">
      <c r="A108">
        <v>249</v>
      </c>
      <c r="B108">
        <v>363</v>
      </c>
      <c r="C108" t="s">
        <v>27</v>
      </c>
      <c r="D108" t="s">
        <v>54</v>
      </c>
      <c r="E108" t="s">
        <v>71</v>
      </c>
      <c r="F108" t="s">
        <v>200</v>
      </c>
      <c r="G108" t="s">
        <v>474</v>
      </c>
      <c r="H108" t="s">
        <v>468</v>
      </c>
      <c r="I108" t="s">
        <v>279</v>
      </c>
      <c r="J108" t="s">
        <v>470</v>
      </c>
      <c r="K108">
        <v>36824</v>
      </c>
      <c r="L108">
        <v>37189</v>
      </c>
      <c r="M108" t="s">
        <v>30</v>
      </c>
      <c r="N108">
        <v>20000000</v>
      </c>
      <c r="O108">
        <v>-1078.7913699999999</v>
      </c>
      <c r="P108">
        <v>0.55000000000000004</v>
      </c>
      <c r="Q108">
        <v>41.144587999999999</v>
      </c>
      <c r="R108">
        <v>41.172696999999999</v>
      </c>
      <c r="S108">
        <v>2.8109000000000606E-2</v>
      </c>
      <c r="T108">
        <v>-30.323746619330652</v>
      </c>
      <c r="U108">
        <v>258.65069599999998</v>
      </c>
      <c r="V108">
        <v>0</v>
      </c>
      <c r="W108">
        <v>228.32694938066933</v>
      </c>
      <c r="X108">
        <v>35946.994465000003</v>
      </c>
      <c r="Y108">
        <v>36148.899986999997</v>
      </c>
      <c r="Z108">
        <v>201.90552199999365</v>
      </c>
      <c r="AA108">
        <v>-26.421427380675681</v>
      </c>
      <c r="AB108">
        <v>35946.994465000003</v>
      </c>
      <c r="AC108">
        <v>36148.899986999997</v>
      </c>
      <c r="AD108">
        <v>201.90552199999365</v>
      </c>
      <c r="AF108">
        <v>-6211.1413127750002</v>
      </c>
      <c r="AG108">
        <v>28111.111110999998</v>
      </c>
      <c r="AH108">
        <v>64260.011097999995</v>
      </c>
      <c r="AI108">
        <v>94397.545828999995</v>
      </c>
      <c r="AJ108">
        <v>94397.545828999995</v>
      </c>
      <c r="AK108">
        <v>0</v>
      </c>
      <c r="AL108">
        <v>201.90552199999365</v>
      </c>
      <c r="AM108" t="s">
        <v>546</v>
      </c>
      <c r="AN108">
        <v>6</v>
      </c>
      <c r="AO108" t="s">
        <v>545</v>
      </c>
      <c r="AP108">
        <v>6</v>
      </c>
    </row>
    <row r="109" spans="1:42">
      <c r="A109">
        <v>250</v>
      </c>
      <c r="B109">
        <v>364</v>
      </c>
      <c r="C109" t="s">
        <v>27</v>
      </c>
      <c r="D109" t="s">
        <v>59</v>
      </c>
      <c r="E109" t="s">
        <v>71</v>
      </c>
      <c r="F109" t="s">
        <v>200</v>
      </c>
      <c r="G109" t="s">
        <v>474</v>
      </c>
      <c r="H109" t="s">
        <v>468</v>
      </c>
      <c r="I109" t="s">
        <v>277</v>
      </c>
      <c r="J109" t="s">
        <v>470</v>
      </c>
      <c r="K109">
        <v>36824</v>
      </c>
      <c r="L109">
        <v>37189</v>
      </c>
      <c r="M109" t="s">
        <v>30</v>
      </c>
      <c r="N109">
        <v>-20000000</v>
      </c>
      <c r="O109">
        <v>1078.7913699999999</v>
      </c>
      <c r="P109">
        <v>0.55000000000000004</v>
      </c>
      <c r="Q109">
        <v>41.144587999999999</v>
      </c>
      <c r="R109">
        <v>41.172696999999999</v>
      </c>
      <c r="S109">
        <v>2.8109000000000606E-2</v>
      </c>
      <c r="T109">
        <v>30.323746619330652</v>
      </c>
      <c r="U109">
        <v>-258.65069599999998</v>
      </c>
      <c r="V109">
        <v>0</v>
      </c>
      <c r="W109">
        <v>-228.32694938066933</v>
      </c>
      <c r="X109">
        <v>-35946.994465000003</v>
      </c>
      <c r="Y109">
        <v>-36148.899986999997</v>
      </c>
      <c r="Z109">
        <v>-201.90552199999365</v>
      </c>
      <c r="AA109">
        <v>26.421427380675681</v>
      </c>
      <c r="AB109">
        <v>-35946.994465000003</v>
      </c>
      <c r="AC109">
        <v>-36148.899986999997</v>
      </c>
      <c r="AD109">
        <v>-201.90552199999365</v>
      </c>
      <c r="AF109">
        <v>6211.1413127750002</v>
      </c>
      <c r="AG109">
        <v>-28111.111110999998</v>
      </c>
      <c r="AH109">
        <v>-64260.011097999995</v>
      </c>
      <c r="AI109">
        <v>-94397.545828999995</v>
      </c>
      <c r="AJ109">
        <v>-94397.545828999995</v>
      </c>
      <c r="AK109">
        <v>0</v>
      </c>
      <c r="AL109">
        <v>-201.90552199999365</v>
      </c>
      <c r="AM109" t="s">
        <v>546</v>
      </c>
      <c r="AN109">
        <v>6</v>
      </c>
      <c r="AO109" t="s">
        <v>545</v>
      </c>
      <c r="AP109">
        <v>6</v>
      </c>
    </row>
    <row r="110" spans="1:42">
      <c r="A110">
        <v>251</v>
      </c>
      <c r="B110">
        <v>365</v>
      </c>
      <c r="C110" t="s">
        <v>79</v>
      </c>
      <c r="D110" t="s">
        <v>80</v>
      </c>
      <c r="E110" t="s">
        <v>75</v>
      </c>
      <c r="F110" t="s">
        <v>210</v>
      </c>
      <c r="G110" t="s">
        <v>473</v>
      </c>
      <c r="H110" t="s">
        <v>468</v>
      </c>
      <c r="I110" t="s">
        <v>263</v>
      </c>
      <c r="J110" t="s">
        <v>481</v>
      </c>
      <c r="K110">
        <v>36595</v>
      </c>
      <c r="L110">
        <v>37695</v>
      </c>
      <c r="M110" t="s">
        <v>30</v>
      </c>
      <c r="N110">
        <v>3000000</v>
      </c>
      <c r="O110">
        <v>-528.55785300000002</v>
      </c>
      <c r="P110">
        <v>3.6</v>
      </c>
      <c r="Q110">
        <v>688.63721699999996</v>
      </c>
      <c r="R110">
        <v>688.71589800000004</v>
      </c>
      <c r="S110">
        <v>7.8681000000074164E-2</v>
      </c>
      <c r="T110">
        <v>-41.5874604319322</v>
      </c>
      <c r="U110">
        <v>539.70608300000004</v>
      </c>
      <c r="V110">
        <v>0</v>
      </c>
      <c r="W110">
        <v>498.11862256806785</v>
      </c>
      <c r="X110">
        <v>-159162.37367299999</v>
      </c>
      <c r="Y110">
        <v>-158774.447388</v>
      </c>
      <c r="Z110">
        <v>387.9262849999941</v>
      </c>
      <c r="AA110">
        <v>-110.19233756807375</v>
      </c>
      <c r="AB110">
        <v>-159162.37367299999</v>
      </c>
      <c r="AC110">
        <v>-158774.447388</v>
      </c>
      <c r="AD110">
        <v>387.9262849999941</v>
      </c>
      <c r="AF110">
        <v>-11303.209686405002</v>
      </c>
      <c r="AG110">
        <v>111000</v>
      </c>
      <c r="AH110">
        <v>-47774.447388000001</v>
      </c>
      <c r="AI110">
        <v>98341.372567999992</v>
      </c>
      <c r="AJ110">
        <v>98341.372567999992</v>
      </c>
      <c r="AK110">
        <v>0</v>
      </c>
      <c r="AL110">
        <v>387.9262849999941</v>
      </c>
      <c r="AM110" t="s">
        <v>549</v>
      </c>
      <c r="AN110" t="s">
        <v>545</v>
      </c>
      <c r="AO110">
        <v>15</v>
      </c>
      <c r="AP110">
        <v>15</v>
      </c>
    </row>
    <row r="111" spans="1:42">
      <c r="A111">
        <v>252</v>
      </c>
      <c r="B111">
        <v>366</v>
      </c>
      <c r="C111" t="s">
        <v>79</v>
      </c>
      <c r="D111" t="s">
        <v>80</v>
      </c>
      <c r="E111" t="s">
        <v>212</v>
      </c>
      <c r="F111" t="s">
        <v>201</v>
      </c>
      <c r="G111" t="s">
        <v>487</v>
      </c>
      <c r="H111" t="s">
        <v>468</v>
      </c>
      <c r="I111" t="s">
        <v>267</v>
      </c>
      <c r="J111" t="s">
        <v>480</v>
      </c>
      <c r="K111">
        <v>36593</v>
      </c>
      <c r="L111">
        <v>36951</v>
      </c>
      <c r="M111" t="s">
        <v>30</v>
      </c>
      <c r="N111">
        <v>0</v>
      </c>
      <c r="O111">
        <v>0</v>
      </c>
      <c r="P111">
        <v>1.4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F111">
        <v>0</v>
      </c>
      <c r="AG111">
        <v>358891.81555599999</v>
      </c>
      <c r="AH111">
        <v>358891.81555599999</v>
      </c>
      <c r="AI111">
        <v>83859.17483699997</v>
      </c>
      <c r="AJ111">
        <v>83859.17483699997</v>
      </c>
      <c r="AK111">
        <v>0</v>
      </c>
      <c r="AL111">
        <v>0</v>
      </c>
      <c r="AM111" t="s">
        <v>550</v>
      </c>
      <c r="AN111">
        <v>8</v>
      </c>
      <c r="AO111" t="s">
        <v>545</v>
      </c>
      <c r="AP111">
        <v>8</v>
      </c>
    </row>
    <row r="112" spans="1:42">
      <c r="A112">
        <v>253</v>
      </c>
      <c r="B112">
        <v>374</v>
      </c>
      <c r="C112" t="s">
        <v>79</v>
      </c>
      <c r="D112" t="s">
        <v>80</v>
      </c>
      <c r="E112" t="s">
        <v>211</v>
      </c>
      <c r="F112" t="s">
        <v>203</v>
      </c>
      <c r="G112" t="s">
        <v>485</v>
      </c>
      <c r="H112" t="s">
        <v>496</v>
      </c>
      <c r="I112" t="s">
        <v>263</v>
      </c>
      <c r="J112" t="s">
        <v>480</v>
      </c>
      <c r="K112">
        <v>36626</v>
      </c>
      <c r="L112">
        <v>36964</v>
      </c>
      <c r="M112" t="s">
        <v>30</v>
      </c>
      <c r="N112">
        <v>0</v>
      </c>
      <c r="O112">
        <v>0</v>
      </c>
      <c r="P112">
        <v>19.5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-4562083.3</v>
      </c>
      <c r="Y112">
        <v>-4562083.3</v>
      </c>
      <c r="Z112">
        <v>0</v>
      </c>
      <c r="AA112">
        <v>0</v>
      </c>
      <c r="AB112">
        <v>-4562083.3</v>
      </c>
      <c r="AC112">
        <v>-4562083.3</v>
      </c>
      <c r="AD112">
        <v>0</v>
      </c>
      <c r="AF112">
        <v>0</v>
      </c>
      <c r="AG112">
        <v>915416.66666700004</v>
      </c>
      <c r="AH112">
        <v>-3646666.6333329999</v>
      </c>
      <c r="AI112">
        <v>-1745207.6333329999</v>
      </c>
      <c r="AJ112">
        <v>-1745207.6333329999</v>
      </c>
      <c r="AK112">
        <v>0</v>
      </c>
      <c r="AL112">
        <v>0</v>
      </c>
      <c r="AM112" t="s">
        <v>550</v>
      </c>
      <c r="AN112" t="s">
        <v>545</v>
      </c>
      <c r="AO112">
        <v>16</v>
      </c>
      <c r="AP112">
        <v>16</v>
      </c>
    </row>
    <row r="113" spans="1:42">
      <c r="A113">
        <v>254</v>
      </c>
      <c r="B113">
        <v>368</v>
      </c>
      <c r="C113" t="s">
        <v>79</v>
      </c>
      <c r="D113" t="s">
        <v>80</v>
      </c>
      <c r="E113" t="s">
        <v>195</v>
      </c>
      <c r="F113" t="s">
        <v>203</v>
      </c>
      <c r="G113" t="s">
        <v>495</v>
      </c>
      <c r="H113" t="s">
        <v>496</v>
      </c>
      <c r="I113" t="s">
        <v>263</v>
      </c>
      <c r="J113" t="s">
        <v>480</v>
      </c>
      <c r="K113">
        <v>36600</v>
      </c>
      <c r="L113">
        <v>38930</v>
      </c>
      <c r="M113" t="s">
        <v>30</v>
      </c>
      <c r="N113">
        <v>-5000000</v>
      </c>
      <c r="O113">
        <v>2423.8357820000001</v>
      </c>
      <c r="P113">
        <v>5.5</v>
      </c>
      <c r="Q113">
        <v>964.96899800000006</v>
      </c>
      <c r="R113">
        <v>964.78430400000002</v>
      </c>
      <c r="S113">
        <v>-0.18469400000003589</v>
      </c>
      <c r="T113">
        <v>-447.66792592079497</v>
      </c>
      <c r="U113">
        <v>-955.42495599999995</v>
      </c>
      <c r="V113">
        <v>0</v>
      </c>
      <c r="W113">
        <v>-1403.092881920795</v>
      </c>
      <c r="X113">
        <v>685722.22222200001</v>
      </c>
      <c r="Y113">
        <v>684958.33333299996</v>
      </c>
      <c r="Z113">
        <v>-763.88888900005259</v>
      </c>
      <c r="AA113">
        <v>639.20399292074239</v>
      </c>
      <c r="AB113">
        <v>685722.22222200001</v>
      </c>
      <c r="AC113">
        <v>684958.33333299996</v>
      </c>
      <c r="AD113">
        <v>-763.88888900005259</v>
      </c>
      <c r="AF113">
        <v>67782.567643629998</v>
      </c>
      <c r="AG113">
        <v>-246736.11111100001</v>
      </c>
      <c r="AH113">
        <v>438222.22222199995</v>
      </c>
      <c r="AI113">
        <v>-75245.477778000059</v>
      </c>
      <c r="AJ113">
        <v>-75245.477778000059</v>
      </c>
      <c r="AK113">
        <v>0</v>
      </c>
      <c r="AL113">
        <v>-763.88888900005259</v>
      </c>
      <c r="AM113" t="s">
        <v>514</v>
      </c>
      <c r="AN113" t="s">
        <v>545</v>
      </c>
      <c r="AO113">
        <v>16</v>
      </c>
      <c r="AP113">
        <v>16</v>
      </c>
    </row>
    <row r="114" spans="1:42">
      <c r="A114">
        <v>255</v>
      </c>
      <c r="B114">
        <v>369</v>
      </c>
      <c r="C114" t="s">
        <v>230</v>
      </c>
      <c r="D114" t="s">
        <v>194</v>
      </c>
      <c r="E114" t="s">
        <v>234</v>
      </c>
      <c r="F114" t="s">
        <v>198</v>
      </c>
      <c r="G114" t="s">
        <v>474</v>
      </c>
      <c r="H114" t="s">
        <v>468</v>
      </c>
      <c r="I114" t="s">
        <v>263</v>
      </c>
      <c r="J114" t="s">
        <v>480</v>
      </c>
      <c r="K114">
        <v>36726</v>
      </c>
      <c r="L114">
        <v>38552</v>
      </c>
      <c r="M114" t="s">
        <v>30</v>
      </c>
      <c r="N114">
        <v>-4000000</v>
      </c>
      <c r="O114">
        <v>1531.5626810000001</v>
      </c>
      <c r="P114">
        <v>1.75</v>
      </c>
      <c r="Q114">
        <v>110.788932</v>
      </c>
      <c r="R114">
        <v>110.80402599999999</v>
      </c>
      <c r="S114">
        <v>1.5093999999990615E-2</v>
      </c>
      <c r="T114">
        <v>23.117407106999629</v>
      </c>
      <c r="U114">
        <v>-179.39575199999999</v>
      </c>
      <c r="V114">
        <v>0</v>
      </c>
      <c r="W114">
        <v>-156.27834489300037</v>
      </c>
      <c r="X114">
        <v>-110601.057235</v>
      </c>
      <c r="Y114">
        <v>-110805.052212</v>
      </c>
      <c r="Z114">
        <v>-203.99497699999483</v>
      </c>
      <c r="AA114">
        <v>-47.716632106994467</v>
      </c>
      <c r="AB114">
        <v>-110601.057235</v>
      </c>
      <c r="AC114">
        <v>-110805.052212</v>
      </c>
      <c r="AD114">
        <v>-203.99497699999483</v>
      </c>
      <c r="AF114">
        <v>4534.9570984410002</v>
      </c>
      <c r="AG114">
        <v>-35777.777778000003</v>
      </c>
      <c r="AH114">
        <v>-146582.82999</v>
      </c>
      <c r="AI114">
        <v>-49735.695938999997</v>
      </c>
      <c r="AJ114">
        <v>-49735.695938999997</v>
      </c>
      <c r="AK114">
        <v>0</v>
      </c>
      <c r="AL114">
        <v>-203.99497699999483</v>
      </c>
      <c r="AM114" t="s">
        <v>547</v>
      </c>
      <c r="AN114">
        <v>4</v>
      </c>
      <c r="AO114" t="s">
        <v>545</v>
      </c>
      <c r="AP114">
        <v>4</v>
      </c>
    </row>
    <row r="115" spans="1:42">
      <c r="A115">
        <v>256</v>
      </c>
      <c r="B115">
        <v>370</v>
      </c>
      <c r="C115" t="s">
        <v>27</v>
      </c>
      <c r="D115" t="s">
        <v>28</v>
      </c>
      <c r="E115" t="s">
        <v>207</v>
      </c>
      <c r="F115" t="s">
        <v>208</v>
      </c>
      <c r="G115" t="s">
        <v>477</v>
      </c>
      <c r="H115" t="s">
        <v>468</v>
      </c>
      <c r="I115" t="s">
        <v>285</v>
      </c>
      <c r="J115" t="s">
        <v>480</v>
      </c>
      <c r="K115">
        <v>36833</v>
      </c>
      <c r="L115">
        <v>37193</v>
      </c>
      <c r="M115" t="s">
        <v>30</v>
      </c>
      <c r="N115">
        <v>600000</v>
      </c>
      <c r="O115">
        <v>-36.172196999999997</v>
      </c>
      <c r="P115">
        <v>3.37</v>
      </c>
      <c r="Q115">
        <v>508.18676299999998</v>
      </c>
      <c r="R115">
        <v>508.32507099999998</v>
      </c>
      <c r="S115">
        <v>0.13830799999999499</v>
      </c>
      <c r="T115">
        <v>-5.0029042226758182</v>
      </c>
      <c r="U115">
        <v>82.852154999999996</v>
      </c>
      <c r="V115">
        <v>0</v>
      </c>
      <c r="W115">
        <v>77.849250777324173</v>
      </c>
      <c r="X115">
        <v>2980.5035870000002</v>
      </c>
      <c r="Y115">
        <v>3056.8144200000002</v>
      </c>
      <c r="Z115">
        <v>76.310833000000002</v>
      </c>
      <c r="AA115">
        <v>-1.5384177773241703</v>
      </c>
      <c r="AB115">
        <v>2980.5035870000002</v>
      </c>
      <c r="AC115">
        <v>3056.8144200000002</v>
      </c>
      <c r="AD115">
        <v>76.310833000000002</v>
      </c>
      <c r="AF115">
        <v>-428.42350126799994</v>
      </c>
      <c r="AG115">
        <v>0</v>
      </c>
      <c r="AH115">
        <v>3056.8144200000002</v>
      </c>
      <c r="AI115">
        <v>3614.8102239999985</v>
      </c>
      <c r="AJ115">
        <v>3614.8102239999985</v>
      </c>
      <c r="AK115">
        <v>0</v>
      </c>
      <c r="AL115">
        <v>76.310833000000002</v>
      </c>
      <c r="AM115" t="s">
        <v>546</v>
      </c>
      <c r="AN115" t="s">
        <v>545</v>
      </c>
      <c r="AO115">
        <v>11</v>
      </c>
      <c r="AP115">
        <v>11</v>
      </c>
    </row>
    <row r="116" spans="1:42">
      <c r="A116">
        <v>259</v>
      </c>
      <c r="B116">
        <v>373</v>
      </c>
      <c r="C116" t="s">
        <v>27</v>
      </c>
      <c r="D116" t="s">
        <v>28</v>
      </c>
      <c r="E116" t="s">
        <v>56</v>
      </c>
      <c r="F116" t="s">
        <v>202</v>
      </c>
      <c r="G116" t="s">
        <v>474</v>
      </c>
      <c r="H116" t="s">
        <v>468</v>
      </c>
      <c r="I116" t="s">
        <v>31</v>
      </c>
      <c r="J116" t="s">
        <v>470</v>
      </c>
      <c r="K116">
        <v>36833</v>
      </c>
      <c r="L116">
        <v>38659</v>
      </c>
      <c r="M116" t="s">
        <v>30</v>
      </c>
      <c r="N116">
        <v>15000000</v>
      </c>
      <c r="O116">
        <v>-5856.8227720000004</v>
      </c>
      <c r="P116">
        <v>0.35499999999999998</v>
      </c>
      <c r="Q116">
        <v>42.703575999999998</v>
      </c>
      <c r="R116">
        <v>42.711468000000004</v>
      </c>
      <c r="S116">
        <v>7.8920000000053392E-3</v>
      </c>
      <c r="T116">
        <v>-46.222045316655276</v>
      </c>
      <c r="U116">
        <v>250.71269599999999</v>
      </c>
      <c r="V116">
        <v>0</v>
      </c>
      <c r="W116">
        <v>204.49065068334471</v>
      </c>
      <c r="X116">
        <v>-35570.748018999999</v>
      </c>
      <c r="Y116">
        <v>-35488.353708000002</v>
      </c>
      <c r="Z116">
        <v>82.394310999996378</v>
      </c>
      <c r="AA116">
        <v>-122.09633968334833</v>
      </c>
      <c r="AB116">
        <v>-35570.748018999999</v>
      </c>
      <c r="AC116">
        <v>-35488.353708000002</v>
      </c>
      <c r="AD116">
        <v>82.394310999996378</v>
      </c>
      <c r="AF116">
        <v>-24086.183649850005</v>
      </c>
      <c r="AG116">
        <v>13904.166667</v>
      </c>
      <c r="AH116">
        <v>-21584.187041000005</v>
      </c>
      <c r="AI116">
        <v>153077.49557900001</v>
      </c>
      <c r="AJ116">
        <v>153077.49557900001</v>
      </c>
      <c r="AK116">
        <v>0</v>
      </c>
      <c r="AL116">
        <v>82.394310999996378</v>
      </c>
      <c r="AM116" t="s">
        <v>514</v>
      </c>
      <c r="AN116">
        <v>5</v>
      </c>
      <c r="AO116" t="s">
        <v>545</v>
      </c>
      <c r="AP116">
        <v>5</v>
      </c>
    </row>
    <row r="117" spans="1:42">
      <c r="A117">
        <v>260</v>
      </c>
      <c r="B117">
        <v>375</v>
      </c>
      <c r="C117" t="s">
        <v>27</v>
      </c>
      <c r="D117" t="s">
        <v>28</v>
      </c>
      <c r="E117" t="s">
        <v>51</v>
      </c>
      <c r="F117" t="s">
        <v>202</v>
      </c>
      <c r="G117" t="s">
        <v>474</v>
      </c>
      <c r="H117" t="s">
        <v>468</v>
      </c>
      <c r="I117" t="s">
        <v>263</v>
      </c>
      <c r="J117" t="s">
        <v>470</v>
      </c>
      <c r="K117">
        <v>36837</v>
      </c>
      <c r="L117">
        <v>39028</v>
      </c>
      <c r="M117" t="s">
        <v>30</v>
      </c>
      <c r="N117">
        <v>10000000</v>
      </c>
      <c r="O117">
        <v>-4658.6662770000003</v>
      </c>
      <c r="P117">
        <v>0.51</v>
      </c>
      <c r="Q117">
        <v>57.600946999999998</v>
      </c>
      <c r="R117">
        <v>52.625549999999997</v>
      </c>
      <c r="S117">
        <v>-4.975397000000001</v>
      </c>
      <c r="T117">
        <v>23178.714218586974</v>
      </c>
      <c r="U117">
        <v>217.26444900000001</v>
      </c>
      <c r="V117">
        <v>0</v>
      </c>
      <c r="W117">
        <v>23395.978667586973</v>
      </c>
      <c r="X117">
        <v>-23850.089994000002</v>
      </c>
      <c r="Y117">
        <v>9.6324780000000008</v>
      </c>
      <c r="Z117">
        <v>23859.722472000001</v>
      </c>
      <c r="AA117">
        <v>463.74380441302856</v>
      </c>
      <c r="AB117">
        <v>-23850.089994000002</v>
      </c>
      <c r="AC117">
        <v>9.6324780000000008</v>
      </c>
      <c r="AD117">
        <v>23859.722472000001</v>
      </c>
      <c r="AF117">
        <v>-19158.7650641625</v>
      </c>
      <c r="AG117">
        <v>13033.333333</v>
      </c>
      <c r="AH117">
        <v>13042.965811</v>
      </c>
      <c r="AI117">
        <v>147391.30616100001</v>
      </c>
      <c r="AJ117">
        <v>147391.30616100001</v>
      </c>
      <c r="AK117">
        <v>0</v>
      </c>
      <c r="AL117">
        <v>23859.722472000001</v>
      </c>
      <c r="AM117" t="s">
        <v>551</v>
      </c>
      <c r="AN117">
        <v>5</v>
      </c>
      <c r="AO117" t="s">
        <v>545</v>
      </c>
      <c r="AP117">
        <v>5</v>
      </c>
    </row>
    <row r="118" spans="1:42">
      <c r="A118">
        <v>261</v>
      </c>
      <c r="B118">
        <v>376</v>
      </c>
      <c r="C118" t="s">
        <v>27</v>
      </c>
      <c r="D118" t="s">
        <v>28</v>
      </c>
      <c r="E118" t="s">
        <v>183</v>
      </c>
      <c r="F118" t="s">
        <v>209</v>
      </c>
      <c r="G118" t="s">
        <v>474</v>
      </c>
      <c r="H118" t="s">
        <v>472</v>
      </c>
      <c r="I118" t="s">
        <v>267</v>
      </c>
      <c r="J118" t="s">
        <v>469</v>
      </c>
      <c r="K118">
        <v>36838</v>
      </c>
      <c r="L118">
        <v>38664</v>
      </c>
      <c r="M118" t="s">
        <v>30</v>
      </c>
      <c r="N118">
        <v>-20000000</v>
      </c>
      <c r="O118">
        <v>7789.2631970000002</v>
      </c>
      <c r="P118">
        <v>0.14000000000000001</v>
      </c>
      <c r="Q118">
        <v>15.178183000000001</v>
      </c>
      <c r="R118">
        <v>15.181873</v>
      </c>
      <c r="S118">
        <v>3.6899999999988609E-3</v>
      </c>
      <c r="T118">
        <v>28.742381196921126</v>
      </c>
      <c r="U118">
        <v>-122.880189</v>
      </c>
      <c r="V118">
        <v>0</v>
      </c>
      <c r="W118">
        <v>-94.137807803078871</v>
      </c>
      <c r="X118">
        <v>5551.4049640000003</v>
      </c>
      <c r="Y118">
        <v>5507.8229220000003</v>
      </c>
      <c r="Z118">
        <v>-43.582042000000001</v>
      </c>
      <c r="AA118">
        <v>50.55576580307887</v>
      </c>
      <c r="AB118">
        <v>5551.4049640000003</v>
      </c>
      <c r="AC118">
        <v>5507.8229220000003</v>
      </c>
      <c r="AD118">
        <v>-43.582042000000001</v>
      </c>
      <c r="AF118">
        <v>15376.005550877999</v>
      </c>
      <c r="AG118">
        <v>-7155.5555560000003</v>
      </c>
      <c r="AH118">
        <v>-1647.732634</v>
      </c>
      <c r="AI118">
        <v>-45037.159034999997</v>
      </c>
      <c r="AJ118">
        <v>-45037.159034999997</v>
      </c>
      <c r="AK118">
        <v>0</v>
      </c>
      <c r="AL118">
        <v>-43.582042000000001</v>
      </c>
      <c r="AM118" t="s">
        <v>514</v>
      </c>
      <c r="AN118">
        <v>3</v>
      </c>
      <c r="AO118" t="s">
        <v>545</v>
      </c>
      <c r="AP118">
        <v>3</v>
      </c>
    </row>
    <row r="119" spans="1:42">
      <c r="A119">
        <v>262</v>
      </c>
      <c r="B119">
        <v>377</v>
      </c>
      <c r="C119" t="s">
        <v>27</v>
      </c>
      <c r="D119" t="s">
        <v>28</v>
      </c>
      <c r="E119" t="s">
        <v>184</v>
      </c>
      <c r="F119" t="s">
        <v>198</v>
      </c>
      <c r="G119" t="s">
        <v>474</v>
      </c>
      <c r="H119" t="s">
        <v>488</v>
      </c>
      <c r="I119" t="s">
        <v>264</v>
      </c>
      <c r="J119" t="s">
        <v>470</v>
      </c>
      <c r="K119">
        <v>36838</v>
      </c>
      <c r="L119">
        <v>38664</v>
      </c>
      <c r="M119" t="s">
        <v>45</v>
      </c>
      <c r="N119">
        <v>-10000000</v>
      </c>
      <c r="O119">
        <v>3993.121071</v>
      </c>
      <c r="P119">
        <v>0.19500000000000001</v>
      </c>
      <c r="Q119">
        <v>20.512169</v>
      </c>
      <c r="R119">
        <v>19.519231999999999</v>
      </c>
      <c r="S119">
        <v>-0.99293700000000129</v>
      </c>
      <c r="T119">
        <v>-3964.917656875532</v>
      </c>
      <c r="U119">
        <v>-67.239755000000002</v>
      </c>
      <c r="V119">
        <v>0</v>
      </c>
      <c r="W119">
        <v>-4032.157411875532</v>
      </c>
      <c r="X119">
        <v>1341.4215340000001</v>
      </c>
      <c r="Y119">
        <v>-2843.4748359999999</v>
      </c>
      <c r="Z119">
        <v>-4184.8963700000004</v>
      </c>
      <c r="AA119">
        <v>-152.73895812446835</v>
      </c>
      <c r="AB119">
        <v>1187.8958394337001</v>
      </c>
      <c r="AC119">
        <v>-2507.944805352</v>
      </c>
      <c r="AD119">
        <v>-3695.8406447857001</v>
      </c>
      <c r="AF119">
        <v>11823.631491230999</v>
      </c>
      <c r="AG119">
        <v>-4395.3</v>
      </c>
      <c r="AH119">
        <v>-6903.2448053520002</v>
      </c>
      <c r="AI119">
        <v>-23424.883816905996</v>
      </c>
      <c r="AJ119">
        <v>-23424.883816905996</v>
      </c>
      <c r="AK119">
        <v>0</v>
      </c>
      <c r="AL119">
        <v>-3695.8406447857001</v>
      </c>
      <c r="AM119" t="s">
        <v>514</v>
      </c>
      <c r="AN119">
        <v>4</v>
      </c>
      <c r="AO119" t="s">
        <v>545</v>
      </c>
      <c r="AP119">
        <v>4</v>
      </c>
    </row>
    <row r="120" spans="1:42">
      <c r="A120">
        <v>263</v>
      </c>
      <c r="B120">
        <v>378</v>
      </c>
      <c r="C120" t="s">
        <v>27</v>
      </c>
      <c r="D120" t="s">
        <v>28</v>
      </c>
      <c r="E120" t="s">
        <v>184</v>
      </c>
      <c r="F120" t="s">
        <v>198</v>
      </c>
      <c r="G120" t="s">
        <v>474</v>
      </c>
      <c r="H120" t="s">
        <v>488</v>
      </c>
      <c r="I120" t="s">
        <v>264</v>
      </c>
      <c r="J120" t="s">
        <v>470</v>
      </c>
      <c r="K120">
        <v>36840</v>
      </c>
      <c r="L120">
        <v>38666</v>
      </c>
      <c r="M120" t="s">
        <v>45</v>
      </c>
      <c r="N120">
        <v>-10000000</v>
      </c>
      <c r="O120">
        <v>4005.7925540000001</v>
      </c>
      <c r="P120">
        <v>0.25</v>
      </c>
      <c r="Q120">
        <v>20.517244000000002</v>
      </c>
      <c r="R120">
        <v>19.524324</v>
      </c>
      <c r="S120">
        <v>-0.99292000000000158</v>
      </c>
      <c r="T120">
        <v>-3977.4315427176866</v>
      </c>
      <c r="U120">
        <v>-70.445808999999997</v>
      </c>
      <c r="V120">
        <v>0</v>
      </c>
      <c r="W120">
        <v>-4047.8773517176865</v>
      </c>
      <c r="X120">
        <v>-22069.553510000002</v>
      </c>
      <c r="Y120">
        <v>-26269.736161000001</v>
      </c>
      <c r="Z120">
        <v>-4200.1826509999992</v>
      </c>
      <c r="AA120">
        <v>-152.30529928231272</v>
      </c>
      <c r="AB120">
        <v>-19543.693110780499</v>
      </c>
      <c r="AC120">
        <v>-23169.907294002001</v>
      </c>
      <c r="AD120">
        <v>-3626.214183221502</v>
      </c>
      <c r="AF120">
        <v>11861.151752393998</v>
      </c>
      <c r="AG120">
        <v>-5757.5</v>
      </c>
      <c r="AH120">
        <v>-28927.407294002001</v>
      </c>
      <c r="AI120">
        <v>-24464.829412477768</v>
      </c>
      <c r="AJ120">
        <v>-24464.829412477768</v>
      </c>
      <c r="AK120">
        <v>0</v>
      </c>
      <c r="AL120">
        <v>-3626.214183221502</v>
      </c>
      <c r="AM120" t="s">
        <v>514</v>
      </c>
      <c r="AN120">
        <v>4</v>
      </c>
      <c r="AO120" t="s">
        <v>545</v>
      </c>
      <c r="AP120">
        <v>4</v>
      </c>
    </row>
    <row r="121" spans="1:42">
      <c r="A121">
        <v>264</v>
      </c>
      <c r="B121">
        <v>379</v>
      </c>
      <c r="C121" t="s">
        <v>27</v>
      </c>
      <c r="D121" t="s">
        <v>28</v>
      </c>
      <c r="E121" t="s">
        <v>184</v>
      </c>
      <c r="F121" t="s">
        <v>198</v>
      </c>
      <c r="G121" t="s">
        <v>474</v>
      </c>
      <c r="H121" t="s">
        <v>488</v>
      </c>
      <c r="I121" t="s">
        <v>283</v>
      </c>
      <c r="J121" t="s">
        <v>470</v>
      </c>
      <c r="K121">
        <v>36844</v>
      </c>
      <c r="L121">
        <v>38670</v>
      </c>
      <c r="M121" t="s">
        <v>30</v>
      </c>
      <c r="N121">
        <v>-20000000</v>
      </c>
      <c r="O121">
        <v>7832.7247740000003</v>
      </c>
      <c r="P121">
        <v>0.22</v>
      </c>
      <c r="Q121">
        <v>20.508210999999999</v>
      </c>
      <c r="R121">
        <v>19.515581000000001</v>
      </c>
      <c r="S121">
        <v>-0.99262999999999835</v>
      </c>
      <c r="T121">
        <v>-7774.997592415607</v>
      </c>
      <c r="U121">
        <v>-136.88330400000001</v>
      </c>
      <c r="V121">
        <v>0</v>
      </c>
      <c r="W121">
        <v>-7911.8808964156069</v>
      </c>
      <c r="X121">
        <v>-17993.917228999999</v>
      </c>
      <c r="Y121">
        <v>-26285.021597999999</v>
      </c>
      <c r="Z121">
        <v>-8291.1043690000006</v>
      </c>
      <c r="AA121">
        <v>-379.22347258439368</v>
      </c>
      <c r="AB121">
        <v>-17993.917228999999</v>
      </c>
      <c r="AC121">
        <v>-26285.021597999999</v>
      </c>
      <c r="AD121">
        <v>-8291.1043690000006</v>
      </c>
      <c r="AF121">
        <v>23192.698055813999</v>
      </c>
      <c r="AG121">
        <v>-11244.444444000001</v>
      </c>
      <c r="AH121">
        <v>-37529.466042</v>
      </c>
      <c r="AI121">
        <v>-53722.108830999998</v>
      </c>
      <c r="AJ121">
        <v>-53722.108830999998</v>
      </c>
      <c r="AK121">
        <v>0</v>
      </c>
      <c r="AL121">
        <v>-8291.1043690000006</v>
      </c>
      <c r="AM121" t="s">
        <v>514</v>
      </c>
      <c r="AN121">
        <v>4</v>
      </c>
      <c r="AO121" t="s">
        <v>545</v>
      </c>
      <c r="AP121">
        <v>4</v>
      </c>
    </row>
    <row r="122" spans="1:42">
      <c r="A122">
        <v>265</v>
      </c>
      <c r="B122">
        <v>380</v>
      </c>
      <c r="C122" t="s">
        <v>27</v>
      </c>
      <c r="D122" t="s">
        <v>57</v>
      </c>
      <c r="E122" t="s">
        <v>77</v>
      </c>
      <c r="F122" t="s">
        <v>202</v>
      </c>
      <c r="G122" t="s">
        <v>485</v>
      </c>
      <c r="H122" t="s">
        <v>468</v>
      </c>
      <c r="I122" t="s">
        <v>270</v>
      </c>
      <c r="J122" t="s">
        <v>481</v>
      </c>
      <c r="K122">
        <v>36804</v>
      </c>
      <c r="L122">
        <v>38630</v>
      </c>
      <c r="M122" t="s">
        <v>30</v>
      </c>
      <c r="N122">
        <v>-10000000</v>
      </c>
      <c r="O122">
        <v>3834.9984359999999</v>
      </c>
      <c r="P122">
        <v>0.24</v>
      </c>
      <c r="Q122">
        <v>36.417174000000003</v>
      </c>
      <c r="R122">
        <v>36.428516000000002</v>
      </c>
      <c r="S122">
        <v>1.1341999999999075E-2</v>
      </c>
      <c r="T122">
        <v>43.496552261108448</v>
      </c>
      <c r="U122">
        <v>-139.34032199999999</v>
      </c>
      <c r="V122">
        <v>0</v>
      </c>
      <c r="W122">
        <v>-95.843769738891538</v>
      </c>
      <c r="X122">
        <v>43905.942681</v>
      </c>
      <c r="Y122">
        <v>43903.645513000003</v>
      </c>
      <c r="Z122">
        <v>-2.2971679999973276</v>
      </c>
      <c r="AA122">
        <v>93.546601738894211</v>
      </c>
      <c r="AB122">
        <v>43905.942681</v>
      </c>
      <c r="AC122">
        <v>43903.645513000003</v>
      </c>
      <c r="AD122">
        <v>-2.2971679999973276</v>
      </c>
      <c r="AF122">
        <v>15771.431068049998</v>
      </c>
      <c r="AG122">
        <v>-6133.3333329999996</v>
      </c>
      <c r="AH122">
        <v>37770.312180000001</v>
      </c>
      <c r="AI122">
        <v>-27144.739717999997</v>
      </c>
      <c r="AJ122">
        <v>-27144.739717999997</v>
      </c>
      <c r="AK122">
        <v>0</v>
      </c>
      <c r="AL122">
        <v>-2.2971679999973276</v>
      </c>
      <c r="AM122" t="s">
        <v>514</v>
      </c>
      <c r="AN122">
        <v>5</v>
      </c>
      <c r="AO122" t="s">
        <v>545</v>
      </c>
      <c r="AP122">
        <v>5</v>
      </c>
    </row>
    <row r="123" spans="1:42">
      <c r="A123">
        <v>266</v>
      </c>
      <c r="B123">
        <v>381</v>
      </c>
      <c r="C123" t="s">
        <v>27</v>
      </c>
      <c r="D123" t="s">
        <v>54</v>
      </c>
      <c r="E123" t="s">
        <v>77</v>
      </c>
      <c r="F123" t="s">
        <v>202</v>
      </c>
      <c r="G123" t="s">
        <v>485</v>
      </c>
      <c r="H123" t="s">
        <v>468</v>
      </c>
      <c r="I123" t="s">
        <v>279</v>
      </c>
      <c r="J123" t="s">
        <v>481</v>
      </c>
      <c r="K123">
        <v>36804</v>
      </c>
      <c r="L123">
        <v>38630</v>
      </c>
      <c r="M123" t="s">
        <v>30</v>
      </c>
      <c r="N123">
        <v>10000000</v>
      </c>
      <c r="O123">
        <v>-3834.9984359999999</v>
      </c>
      <c r="P123">
        <v>0.24</v>
      </c>
      <c r="Q123">
        <v>36.417174000000003</v>
      </c>
      <c r="R123">
        <v>36.428516000000002</v>
      </c>
      <c r="S123">
        <v>1.1341999999999075E-2</v>
      </c>
      <c r="T123">
        <v>-43.496552261108448</v>
      </c>
      <c r="U123">
        <v>139.34032199999999</v>
      </c>
      <c r="V123">
        <v>0</v>
      </c>
      <c r="W123">
        <v>95.843769738891538</v>
      </c>
      <c r="X123">
        <v>-43905.942681</v>
      </c>
      <c r="Y123">
        <v>-43903.645513000003</v>
      </c>
      <c r="Z123">
        <v>2.2971679999973276</v>
      </c>
      <c r="AA123">
        <v>-93.546601738894211</v>
      </c>
      <c r="AB123">
        <v>-43905.942681</v>
      </c>
      <c r="AC123">
        <v>-43903.645513000003</v>
      </c>
      <c r="AD123">
        <v>2.2971679999973276</v>
      </c>
      <c r="AF123">
        <v>-15771.431068049998</v>
      </c>
      <c r="AG123">
        <v>6133.3333329999996</v>
      </c>
      <c r="AH123">
        <v>-37770.312180000001</v>
      </c>
      <c r="AI123">
        <v>27144.739717999997</v>
      </c>
      <c r="AJ123">
        <v>27144.739717999997</v>
      </c>
      <c r="AK123">
        <v>0</v>
      </c>
      <c r="AL123">
        <v>2.2971679999973276</v>
      </c>
      <c r="AM123" t="s">
        <v>514</v>
      </c>
      <c r="AN123">
        <v>5</v>
      </c>
      <c r="AO123" t="s">
        <v>545</v>
      </c>
      <c r="AP123">
        <v>5</v>
      </c>
    </row>
    <row r="124" spans="1:42">
      <c r="A124">
        <v>267</v>
      </c>
      <c r="B124">
        <v>382</v>
      </c>
      <c r="C124" t="s">
        <v>27</v>
      </c>
      <c r="D124" t="s">
        <v>59</v>
      </c>
      <c r="E124" t="s">
        <v>77</v>
      </c>
      <c r="F124" t="s">
        <v>202</v>
      </c>
      <c r="G124" t="s">
        <v>485</v>
      </c>
      <c r="H124" t="s">
        <v>468</v>
      </c>
      <c r="I124" t="s">
        <v>277</v>
      </c>
      <c r="J124" t="s">
        <v>481</v>
      </c>
      <c r="K124">
        <v>36804</v>
      </c>
      <c r="L124">
        <v>38630</v>
      </c>
      <c r="M124" t="s">
        <v>30</v>
      </c>
      <c r="N124">
        <v>-10000000</v>
      </c>
      <c r="O124">
        <v>3834.9984359999999</v>
      </c>
      <c r="P124">
        <v>0.24</v>
      </c>
      <c r="Q124">
        <v>36.417174000000003</v>
      </c>
      <c r="R124">
        <v>36.428516000000002</v>
      </c>
      <c r="S124">
        <v>1.1341999999999075E-2</v>
      </c>
      <c r="T124">
        <v>43.496552261108448</v>
      </c>
      <c r="U124">
        <v>-139.34032199999999</v>
      </c>
      <c r="V124">
        <v>0</v>
      </c>
      <c r="W124">
        <v>-95.843769738891538</v>
      </c>
      <c r="X124">
        <v>43905.942681</v>
      </c>
      <c r="Y124">
        <v>43903.645513000003</v>
      </c>
      <c r="Z124">
        <v>-2.2971679999973276</v>
      </c>
      <c r="AA124">
        <v>93.546601738894211</v>
      </c>
      <c r="AB124">
        <v>43905.942681</v>
      </c>
      <c r="AC124">
        <v>43903.645513000003</v>
      </c>
      <c r="AD124">
        <v>-2.2971679999973276</v>
      </c>
      <c r="AF124">
        <v>15771.431068049998</v>
      </c>
      <c r="AG124">
        <v>-6133.3333329999996</v>
      </c>
      <c r="AH124">
        <v>37770.312180000001</v>
      </c>
      <c r="AI124">
        <v>-27144.739717999997</v>
      </c>
      <c r="AJ124">
        <v>-27144.739717999997</v>
      </c>
      <c r="AK124">
        <v>0</v>
      </c>
      <c r="AL124">
        <v>-2.2971679999973276</v>
      </c>
      <c r="AM124" t="s">
        <v>514</v>
      </c>
      <c r="AN124">
        <v>5</v>
      </c>
      <c r="AO124" t="s">
        <v>545</v>
      </c>
      <c r="AP124">
        <v>5</v>
      </c>
    </row>
    <row r="125" spans="1:42">
      <c r="A125">
        <v>268</v>
      </c>
      <c r="B125">
        <v>405</v>
      </c>
      <c r="C125" t="s">
        <v>27</v>
      </c>
      <c r="D125" t="s">
        <v>28</v>
      </c>
      <c r="E125" t="s">
        <v>81</v>
      </c>
      <c r="F125" t="s">
        <v>198</v>
      </c>
      <c r="G125" t="s">
        <v>476</v>
      </c>
      <c r="H125" t="s">
        <v>468</v>
      </c>
      <c r="I125" t="s">
        <v>31</v>
      </c>
      <c r="J125" t="s">
        <v>469</v>
      </c>
      <c r="K125">
        <v>36847</v>
      </c>
      <c r="L125">
        <v>38673</v>
      </c>
      <c r="M125" t="s">
        <v>30</v>
      </c>
      <c r="N125">
        <v>-10000000</v>
      </c>
      <c r="O125">
        <v>3927.2981200000004</v>
      </c>
      <c r="P125">
        <v>0.3</v>
      </c>
      <c r="Q125">
        <v>25.105475999999999</v>
      </c>
      <c r="R125">
        <v>25.112331999999999</v>
      </c>
      <c r="S125">
        <v>6.855999999999085E-3</v>
      </c>
      <c r="T125">
        <v>26.925555910716408</v>
      </c>
      <c r="U125">
        <v>-118.627304</v>
      </c>
      <c r="V125">
        <v>0</v>
      </c>
      <c r="W125">
        <v>-91.701748089283583</v>
      </c>
      <c r="X125">
        <v>-23553.47696</v>
      </c>
      <c r="Y125">
        <v>-23616.652761000001</v>
      </c>
      <c r="Z125">
        <v>-63.175801000001229</v>
      </c>
      <c r="AA125">
        <v>28.525947089282354</v>
      </c>
      <c r="AB125">
        <v>-23553.47696</v>
      </c>
      <c r="AC125">
        <v>-23616.652761000001</v>
      </c>
      <c r="AD125">
        <v>-63.175801000001229</v>
      </c>
      <c r="AF125">
        <v>11628.72973332</v>
      </c>
      <c r="AG125">
        <v>-7916.6666670000004</v>
      </c>
      <c r="AH125">
        <v>-31533.319428000003</v>
      </c>
      <c r="AI125">
        <v>-42490.572425999999</v>
      </c>
      <c r="AJ125">
        <v>-42490.572425999999</v>
      </c>
      <c r="AK125">
        <v>0</v>
      </c>
      <c r="AL125">
        <v>-63.175801000001229</v>
      </c>
      <c r="AM125" t="s">
        <v>514</v>
      </c>
      <c r="AN125">
        <v>4</v>
      </c>
      <c r="AO125" t="s">
        <v>545</v>
      </c>
      <c r="AP125">
        <v>4</v>
      </c>
    </row>
    <row r="126" spans="1:42">
      <c r="A126">
        <v>269</v>
      </c>
      <c r="B126">
        <v>406</v>
      </c>
      <c r="C126" t="s">
        <v>27</v>
      </c>
      <c r="D126" t="s">
        <v>28</v>
      </c>
      <c r="E126" t="s">
        <v>52</v>
      </c>
      <c r="F126" t="s">
        <v>201</v>
      </c>
      <c r="G126" t="s">
        <v>485</v>
      </c>
      <c r="H126" t="s">
        <v>468</v>
      </c>
      <c r="I126" t="s">
        <v>265</v>
      </c>
      <c r="J126" t="s">
        <v>481</v>
      </c>
      <c r="K126">
        <v>36858</v>
      </c>
      <c r="L126">
        <v>38684</v>
      </c>
      <c r="M126" t="s">
        <v>30</v>
      </c>
      <c r="N126">
        <v>10000000</v>
      </c>
      <c r="O126">
        <v>-4005.8889290000002</v>
      </c>
      <c r="P126">
        <v>0.8</v>
      </c>
      <c r="Q126">
        <v>84.808753999999993</v>
      </c>
      <c r="R126">
        <v>84.820663999999994</v>
      </c>
      <c r="S126">
        <v>1.1910000000000309E-2</v>
      </c>
      <c r="T126">
        <v>-47.71013714439124</v>
      </c>
      <c r="U126">
        <v>284.73108200000001</v>
      </c>
      <c r="V126">
        <v>0</v>
      </c>
      <c r="W126">
        <v>237.02094485560878</v>
      </c>
      <c r="X126">
        <v>-12122.261721999999</v>
      </c>
      <c r="Y126">
        <v>-11956.270616</v>
      </c>
      <c r="Z126">
        <v>165.99110599999949</v>
      </c>
      <c r="AA126">
        <v>-71.029838855609285</v>
      </c>
      <c r="AB126">
        <v>-12122.261721999999</v>
      </c>
      <c r="AC126">
        <v>-11956.270616</v>
      </c>
      <c r="AD126">
        <v>165.99110599999949</v>
      </c>
      <c r="AF126">
        <v>-28994.624068102003</v>
      </c>
      <c r="AG126">
        <v>20444.444444000001</v>
      </c>
      <c r="AH126">
        <v>8488.1738280000009</v>
      </c>
      <c r="AI126">
        <v>147785.87543300001</v>
      </c>
      <c r="AJ126">
        <v>147785.87543300001</v>
      </c>
      <c r="AK126">
        <v>0</v>
      </c>
      <c r="AL126">
        <v>165.99110599999949</v>
      </c>
      <c r="AM126" t="s">
        <v>514</v>
      </c>
      <c r="AN126">
        <v>8</v>
      </c>
      <c r="AO126" t="s">
        <v>545</v>
      </c>
      <c r="AP126">
        <v>8</v>
      </c>
    </row>
    <row r="127" spans="1:42">
      <c r="A127">
        <v>270</v>
      </c>
      <c r="B127">
        <v>408</v>
      </c>
      <c r="C127" t="s">
        <v>27</v>
      </c>
      <c r="D127" t="s">
        <v>59</v>
      </c>
      <c r="E127" t="s">
        <v>236</v>
      </c>
      <c r="F127" t="s">
        <v>201</v>
      </c>
      <c r="G127" t="s">
        <v>487</v>
      </c>
      <c r="H127" t="s">
        <v>472</v>
      </c>
      <c r="I127" t="s">
        <v>280</v>
      </c>
      <c r="J127" t="s">
        <v>480</v>
      </c>
      <c r="K127">
        <v>35885</v>
      </c>
      <c r="L127">
        <v>36981</v>
      </c>
      <c r="M127" t="s">
        <v>74</v>
      </c>
      <c r="N127">
        <v>-10000000</v>
      </c>
      <c r="O127">
        <v>8.8882340000000006</v>
      </c>
      <c r="P127">
        <v>0.3125</v>
      </c>
      <c r="Q127">
        <v>0</v>
      </c>
      <c r="R127">
        <v>0</v>
      </c>
      <c r="S127">
        <v>0</v>
      </c>
      <c r="T127">
        <v>0</v>
      </c>
      <c r="U127">
        <v>-173.129109</v>
      </c>
      <c r="V127">
        <v>0</v>
      </c>
      <c r="W127">
        <v>-173.129109</v>
      </c>
      <c r="X127">
        <v>346.04816599999998</v>
      </c>
      <c r="Y127">
        <v>172.979184</v>
      </c>
      <c r="Z127">
        <v>-173.06898199999998</v>
      </c>
      <c r="AA127">
        <v>6.012700000002269E-2</v>
      </c>
      <c r="AB127">
        <v>497.46154103330002</v>
      </c>
      <c r="AC127">
        <v>246.49533720000002</v>
      </c>
      <c r="AD127">
        <v>-250.9662038333</v>
      </c>
      <c r="AF127">
        <v>64.333037692000019</v>
      </c>
      <c r="AG127">
        <v>-133715.753425</v>
      </c>
      <c r="AH127">
        <v>-133469.2580878</v>
      </c>
      <c r="AI127">
        <v>36995.464349144662</v>
      </c>
      <c r="AJ127">
        <v>36995.464349144662</v>
      </c>
      <c r="AK127">
        <v>0</v>
      </c>
      <c r="AL127">
        <v>-250.9662038333</v>
      </c>
      <c r="AM127" t="s">
        <v>550</v>
      </c>
      <c r="AN127">
        <v>8</v>
      </c>
      <c r="AO127" t="s">
        <v>545</v>
      </c>
      <c r="AP127">
        <v>8</v>
      </c>
    </row>
    <row r="128" spans="1:42">
      <c r="A128">
        <v>271</v>
      </c>
      <c r="B128">
        <v>407</v>
      </c>
      <c r="C128" t="s">
        <v>27</v>
      </c>
      <c r="D128" t="s">
        <v>59</v>
      </c>
      <c r="E128" t="s">
        <v>236</v>
      </c>
      <c r="F128" t="s">
        <v>201</v>
      </c>
      <c r="G128" t="s">
        <v>487</v>
      </c>
      <c r="H128" t="s">
        <v>472</v>
      </c>
      <c r="I128" t="s">
        <v>276</v>
      </c>
      <c r="J128" t="s">
        <v>480</v>
      </c>
      <c r="K128">
        <v>35885</v>
      </c>
      <c r="L128">
        <v>36981</v>
      </c>
      <c r="M128" t="s">
        <v>74</v>
      </c>
      <c r="N128">
        <v>10000000</v>
      </c>
      <c r="O128">
        <v>-8.8882340000000006</v>
      </c>
      <c r="P128">
        <v>0.3125</v>
      </c>
      <c r="Q128">
        <v>0</v>
      </c>
      <c r="R128">
        <v>0</v>
      </c>
      <c r="S128">
        <v>0</v>
      </c>
      <c r="T128">
        <v>0</v>
      </c>
      <c r="U128">
        <v>173.129109</v>
      </c>
      <c r="V128">
        <v>0</v>
      </c>
      <c r="W128">
        <v>173.129109</v>
      </c>
      <c r="X128">
        <v>-346.04816599999998</v>
      </c>
      <c r="Y128">
        <v>-172.979184</v>
      </c>
      <c r="Z128">
        <v>173.06898199999998</v>
      </c>
      <c r="AA128">
        <v>-6.012700000002269E-2</v>
      </c>
      <c r="AB128">
        <v>-497.46154103330002</v>
      </c>
      <c r="AC128">
        <v>-246.49533720000002</v>
      </c>
      <c r="AD128">
        <v>250.9662038333</v>
      </c>
      <c r="AF128">
        <v>-64.333037692000019</v>
      </c>
      <c r="AG128">
        <v>133715.753425</v>
      </c>
      <c r="AH128">
        <v>133469.2580878</v>
      </c>
      <c r="AI128">
        <v>-36995.464349144662</v>
      </c>
      <c r="AJ128">
        <v>-36995.464349144662</v>
      </c>
      <c r="AK128">
        <v>0</v>
      </c>
      <c r="AL128">
        <v>250.9662038333</v>
      </c>
      <c r="AM128" t="s">
        <v>550</v>
      </c>
      <c r="AN128">
        <v>8</v>
      </c>
      <c r="AO128" t="s">
        <v>545</v>
      </c>
      <c r="AP128">
        <v>8</v>
      </c>
    </row>
    <row r="129" spans="1:42">
      <c r="A129">
        <v>272</v>
      </c>
      <c r="B129">
        <v>409</v>
      </c>
      <c r="C129" t="s">
        <v>27</v>
      </c>
      <c r="D129" t="s">
        <v>28</v>
      </c>
      <c r="E129" t="s">
        <v>237</v>
      </c>
      <c r="F129" t="s">
        <v>200</v>
      </c>
      <c r="G129" t="s">
        <v>477</v>
      </c>
      <c r="H129" t="s">
        <v>478</v>
      </c>
      <c r="I129" t="s">
        <v>281</v>
      </c>
      <c r="J129" t="s">
        <v>479</v>
      </c>
      <c r="K129">
        <v>36860</v>
      </c>
      <c r="L129">
        <v>38182</v>
      </c>
      <c r="M129" t="s">
        <v>30</v>
      </c>
      <c r="N129">
        <v>-10000000</v>
      </c>
      <c r="O129">
        <v>2892.9662170000001</v>
      </c>
      <c r="P129">
        <v>0.31</v>
      </c>
      <c r="Q129">
        <v>24.912572999999998</v>
      </c>
      <c r="R129">
        <v>24.924952999999999</v>
      </c>
      <c r="S129">
        <v>1.238000000000028E-2</v>
      </c>
      <c r="T129">
        <v>35.814921766460813</v>
      </c>
      <c r="U129">
        <v>-118.394958</v>
      </c>
      <c r="V129">
        <v>0</v>
      </c>
      <c r="W129">
        <v>-82.58003623353919</v>
      </c>
      <c r="X129">
        <v>-25018.507131999999</v>
      </c>
      <c r="Y129">
        <v>-25066.781147999998</v>
      </c>
      <c r="Z129">
        <v>-48.274015999999392</v>
      </c>
      <c r="AA129">
        <v>34.306020233539797</v>
      </c>
      <c r="AB129">
        <v>-25018.507131999999</v>
      </c>
      <c r="AC129">
        <v>-25066.781147999998</v>
      </c>
      <c r="AD129">
        <v>-48.274015999999392</v>
      </c>
      <c r="AF129">
        <v>16656.252994377501</v>
      </c>
      <c r="AG129">
        <v>-4047.2222219999999</v>
      </c>
      <c r="AH129">
        <v>-29114.003369999999</v>
      </c>
      <c r="AI129">
        <v>-61483.948322999997</v>
      </c>
      <c r="AJ129">
        <v>-61483.948322999997</v>
      </c>
      <c r="AK129">
        <v>0</v>
      </c>
      <c r="AL129">
        <v>-48.274015999999392</v>
      </c>
      <c r="AM129" t="s">
        <v>548</v>
      </c>
      <c r="AN129">
        <v>6</v>
      </c>
      <c r="AO129" t="s">
        <v>545</v>
      </c>
      <c r="AP129">
        <v>6</v>
      </c>
    </row>
    <row r="130" spans="1:42">
      <c r="A130">
        <v>273</v>
      </c>
      <c r="B130">
        <v>410</v>
      </c>
      <c r="C130" t="s">
        <v>27</v>
      </c>
      <c r="D130" t="s">
        <v>28</v>
      </c>
      <c r="E130" t="s">
        <v>239</v>
      </c>
      <c r="F130" t="s">
        <v>200</v>
      </c>
      <c r="G130" t="s">
        <v>471</v>
      </c>
      <c r="H130" t="s">
        <v>472</v>
      </c>
      <c r="I130" t="s">
        <v>267</v>
      </c>
      <c r="J130" t="s">
        <v>469</v>
      </c>
      <c r="K130">
        <v>36865</v>
      </c>
      <c r="L130">
        <v>38691</v>
      </c>
      <c r="M130" t="s">
        <v>30</v>
      </c>
      <c r="N130">
        <v>-10000000</v>
      </c>
      <c r="O130">
        <v>4006.3320919999996</v>
      </c>
      <c r="P130">
        <v>0.56999999999999995</v>
      </c>
      <c r="Q130">
        <v>37.440441999999997</v>
      </c>
      <c r="R130">
        <v>37.446593</v>
      </c>
      <c r="S130">
        <v>6.1510000000026821E-3</v>
      </c>
      <c r="T130">
        <v>24.642948697902742</v>
      </c>
      <c r="U130">
        <v>-163.70907500000001</v>
      </c>
      <c r="V130">
        <v>0</v>
      </c>
      <c r="W130">
        <v>-139.06612630209727</v>
      </c>
      <c r="X130">
        <v>-85205.092753000004</v>
      </c>
      <c r="Y130">
        <v>-85371.130692999999</v>
      </c>
      <c r="Z130">
        <v>-166.03793999999471</v>
      </c>
      <c r="AA130">
        <v>-26.971813697897431</v>
      </c>
      <c r="AB130">
        <v>-85205.092753000004</v>
      </c>
      <c r="AC130">
        <v>-85371.130692999999</v>
      </c>
      <c r="AD130">
        <v>-166.03793999999471</v>
      </c>
      <c r="AF130">
        <v>23066.457019689999</v>
      </c>
      <c r="AG130">
        <v>-14250</v>
      </c>
      <c r="AH130">
        <v>-99621.130692999999</v>
      </c>
      <c r="AI130">
        <v>-50066.366954999998</v>
      </c>
      <c r="AJ130">
        <v>-50066.366954999998</v>
      </c>
      <c r="AK130">
        <v>0</v>
      </c>
      <c r="AL130">
        <v>-166.03793999999471</v>
      </c>
      <c r="AM130" t="s">
        <v>514</v>
      </c>
      <c r="AN130">
        <v>6</v>
      </c>
      <c r="AO130" t="s">
        <v>545</v>
      </c>
      <c r="AP130">
        <v>6</v>
      </c>
    </row>
    <row r="131" spans="1:42">
      <c r="A131">
        <v>274</v>
      </c>
      <c r="B131">
        <v>411</v>
      </c>
      <c r="C131" t="s">
        <v>27</v>
      </c>
      <c r="D131" t="s">
        <v>28</v>
      </c>
      <c r="E131" t="s">
        <v>241</v>
      </c>
      <c r="F131" t="s">
        <v>200</v>
      </c>
      <c r="G131" t="s">
        <v>476</v>
      </c>
      <c r="H131" t="s">
        <v>472</v>
      </c>
      <c r="I131" t="s">
        <v>266</v>
      </c>
      <c r="J131" t="s">
        <v>469</v>
      </c>
      <c r="K131">
        <v>36865</v>
      </c>
      <c r="L131">
        <v>38691</v>
      </c>
      <c r="M131" t="s">
        <v>30</v>
      </c>
      <c r="N131">
        <v>-15000000</v>
      </c>
      <c r="O131">
        <v>5968.4041369999995</v>
      </c>
      <c r="P131">
        <v>0.46</v>
      </c>
      <c r="Q131">
        <v>39.463479999999997</v>
      </c>
      <c r="R131">
        <v>35.859721999999998</v>
      </c>
      <c r="S131">
        <v>-3.6037579999999991</v>
      </c>
      <c r="T131">
        <v>-21508.684155946838</v>
      </c>
      <c r="U131">
        <v>-292.08512100000002</v>
      </c>
      <c r="V131">
        <v>0</v>
      </c>
      <c r="W131">
        <v>-21800.769276946838</v>
      </c>
      <c r="X131">
        <v>-45970.005215999998</v>
      </c>
      <c r="Y131">
        <v>-68651.187858000005</v>
      </c>
      <c r="Z131">
        <v>-22681.182642000007</v>
      </c>
      <c r="AA131">
        <v>-880.4133650531694</v>
      </c>
      <c r="AB131">
        <v>-45970.005215999998</v>
      </c>
      <c r="AC131">
        <v>-68651.187858000005</v>
      </c>
      <c r="AD131">
        <v>-22681.182642000007</v>
      </c>
      <c r="AF131">
        <v>34363.086818777498</v>
      </c>
      <c r="AG131">
        <v>-17250</v>
      </c>
      <c r="AH131">
        <v>-85901.187858000005</v>
      </c>
      <c r="AI131">
        <v>-76156.468690000009</v>
      </c>
      <c r="AJ131">
        <v>-76156.468690000009</v>
      </c>
      <c r="AK131">
        <v>0</v>
      </c>
      <c r="AL131">
        <v>-22681.182642000007</v>
      </c>
      <c r="AM131" t="s">
        <v>514</v>
      </c>
      <c r="AN131">
        <v>6</v>
      </c>
      <c r="AO131" t="s">
        <v>545</v>
      </c>
      <c r="AP131">
        <v>6</v>
      </c>
    </row>
    <row r="132" spans="1:42">
      <c r="A132">
        <v>275</v>
      </c>
      <c r="B132">
        <v>870</v>
      </c>
      <c r="C132" t="s">
        <v>27</v>
      </c>
      <c r="D132" t="s">
        <v>28</v>
      </c>
      <c r="E132" t="s">
        <v>242</v>
      </c>
      <c r="F132" t="s">
        <v>198</v>
      </c>
      <c r="G132" t="s">
        <v>473</v>
      </c>
      <c r="H132" t="s">
        <v>468</v>
      </c>
      <c r="I132" t="s">
        <v>259</v>
      </c>
      <c r="J132" t="s">
        <v>475</v>
      </c>
      <c r="K132">
        <v>36865</v>
      </c>
      <c r="L132">
        <v>38691</v>
      </c>
      <c r="M132" t="s">
        <v>30</v>
      </c>
      <c r="N132">
        <v>-15000000</v>
      </c>
      <c r="O132">
        <v>6018.1393580000004</v>
      </c>
      <c r="P132">
        <v>0.7</v>
      </c>
      <c r="Q132">
        <v>50.814163999999998</v>
      </c>
      <c r="R132">
        <v>50.817267999999999</v>
      </c>
      <c r="S132">
        <v>3.1040000000004397E-3</v>
      </c>
      <c r="T132">
        <v>18.680304567234646</v>
      </c>
      <c r="U132">
        <v>-319.87579099999999</v>
      </c>
      <c r="V132">
        <v>0</v>
      </c>
      <c r="W132">
        <v>-301.19548643276534</v>
      </c>
      <c r="X132">
        <v>-126600.62143499999</v>
      </c>
      <c r="Y132">
        <v>-126921.977535</v>
      </c>
      <c r="Z132">
        <v>-321.35610000000452</v>
      </c>
      <c r="AA132">
        <v>-20.160613567239182</v>
      </c>
      <c r="AB132">
        <v>-126600.62143499999</v>
      </c>
      <c r="AC132">
        <v>-126921.977535</v>
      </c>
      <c r="AD132">
        <v>-321.35610000000452</v>
      </c>
      <c r="AF132">
        <v>17819.710639037999</v>
      </c>
      <c r="AG132">
        <v>-26250</v>
      </c>
      <c r="AH132">
        <v>-153171.97753500001</v>
      </c>
      <c r="AI132">
        <v>-159979.85168600001</v>
      </c>
      <c r="AJ132">
        <v>-159979.85168600001</v>
      </c>
      <c r="AK132">
        <v>0</v>
      </c>
      <c r="AL132">
        <v>-321.35610000000452</v>
      </c>
      <c r="AM132" t="s">
        <v>514</v>
      </c>
      <c r="AN132">
        <v>4</v>
      </c>
      <c r="AO132" t="s">
        <v>545</v>
      </c>
      <c r="AP132">
        <v>4</v>
      </c>
    </row>
    <row r="133" spans="1:42">
      <c r="A133">
        <v>276</v>
      </c>
      <c r="B133">
        <v>413</v>
      </c>
      <c r="C133" t="s">
        <v>27</v>
      </c>
      <c r="D133" t="s">
        <v>28</v>
      </c>
      <c r="E133" t="s">
        <v>242</v>
      </c>
      <c r="F133" t="s">
        <v>198</v>
      </c>
      <c r="G133" t="s">
        <v>473</v>
      </c>
      <c r="H133" t="s">
        <v>468</v>
      </c>
      <c r="I133" t="s">
        <v>97</v>
      </c>
      <c r="J133" t="s">
        <v>475</v>
      </c>
      <c r="K133">
        <v>36865</v>
      </c>
      <c r="L133">
        <v>38691</v>
      </c>
      <c r="M133" t="s">
        <v>30</v>
      </c>
      <c r="N133">
        <v>-5000000</v>
      </c>
      <c r="O133">
        <v>2006.046452</v>
      </c>
      <c r="P133">
        <v>0.7</v>
      </c>
      <c r="Q133">
        <v>50.814163999999998</v>
      </c>
      <c r="R133">
        <v>50.817267999999999</v>
      </c>
      <c r="S133">
        <v>3.1040000000004397E-3</v>
      </c>
      <c r="T133">
        <v>6.226768187008882</v>
      </c>
      <c r="U133">
        <v>-106.625264</v>
      </c>
      <c r="V133">
        <v>0</v>
      </c>
      <c r="W133">
        <v>-100.39849581299111</v>
      </c>
      <c r="X133">
        <v>-42200.207145</v>
      </c>
      <c r="Y133">
        <v>-42307.325844999999</v>
      </c>
      <c r="Z133">
        <v>-107.11869999999908</v>
      </c>
      <c r="AA133">
        <v>-6.7202041870079654</v>
      </c>
      <c r="AB133">
        <v>-42200.207145</v>
      </c>
      <c r="AC133">
        <v>-42307.325844999999</v>
      </c>
      <c r="AD133">
        <v>-107.11869999999908</v>
      </c>
      <c r="AF133">
        <v>5939.9035443720004</v>
      </c>
      <c r="AG133">
        <v>-8750</v>
      </c>
      <c r="AH133">
        <v>-51057.325844999999</v>
      </c>
      <c r="AI133">
        <v>-53326.617228999996</v>
      </c>
      <c r="AJ133">
        <v>-53326.617228999996</v>
      </c>
      <c r="AK133">
        <v>0</v>
      </c>
      <c r="AL133">
        <v>-107.11869999999908</v>
      </c>
      <c r="AM133" t="s">
        <v>514</v>
      </c>
      <c r="AN133">
        <v>4</v>
      </c>
      <c r="AO133" t="s">
        <v>545</v>
      </c>
      <c r="AP133">
        <v>4</v>
      </c>
    </row>
    <row r="134" spans="1:42">
      <c r="A134">
        <v>277</v>
      </c>
      <c r="B134">
        <v>414</v>
      </c>
      <c r="C134" t="s">
        <v>27</v>
      </c>
      <c r="D134" t="s">
        <v>28</v>
      </c>
      <c r="E134" t="s">
        <v>239</v>
      </c>
      <c r="F134" t="s">
        <v>200</v>
      </c>
      <c r="G134" t="s">
        <v>471</v>
      </c>
      <c r="H134" t="s">
        <v>472</v>
      </c>
      <c r="I134" t="s">
        <v>97</v>
      </c>
      <c r="J134" t="s">
        <v>469</v>
      </c>
      <c r="K134">
        <v>36866</v>
      </c>
      <c r="L134">
        <v>38692</v>
      </c>
      <c r="M134" t="s">
        <v>30</v>
      </c>
      <c r="N134">
        <v>-10000000</v>
      </c>
      <c r="O134">
        <v>4005.285261</v>
      </c>
      <c r="P134">
        <v>0.55000000000000004</v>
      </c>
      <c r="Q134">
        <v>37.451563</v>
      </c>
      <c r="R134">
        <v>37.457720999999999</v>
      </c>
      <c r="S134">
        <v>6.1579999999992197E-3</v>
      </c>
      <c r="T134">
        <v>24.664546637234874</v>
      </c>
      <c r="U134">
        <v>-162.29966099999999</v>
      </c>
      <c r="V134">
        <v>0</v>
      </c>
      <c r="W134">
        <v>-137.63511436276511</v>
      </c>
      <c r="X134">
        <v>-76628.028793000005</v>
      </c>
      <c r="Y134">
        <v>-76785.102822999994</v>
      </c>
      <c r="Z134">
        <v>-157.07402999998885</v>
      </c>
      <c r="AA134">
        <v>-19.438915637223744</v>
      </c>
      <c r="AB134">
        <v>-76628.028793000005</v>
      </c>
      <c r="AC134">
        <v>-76785.102822999994</v>
      </c>
      <c r="AD134">
        <v>-157.07402999998885</v>
      </c>
      <c r="AF134">
        <v>23060.429890207502</v>
      </c>
      <c r="AG134">
        <v>-13750</v>
      </c>
      <c r="AH134">
        <v>-90535.102822999994</v>
      </c>
      <c r="AI134">
        <v>-49726.812461999994</v>
      </c>
      <c r="AJ134">
        <v>-49726.812461999994</v>
      </c>
      <c r="AK134">
        <v>0</v>
      </c>
      <c r="AL134">
        <v>-157.07402999998885</v>
      </c>
      <c r="AM134" t="s">
        <v>514</v>
      </c>
      <c r="AN134">
        <v>6</v>
      </c>
      <c r="AO134" t="s">
        <v>545</v>
      </c>
      <c r="AP134">
        <v>6</v>
      </c>
    </row>
    <row r="135" spans="1:42">
      <c r="A135">
        <v>402</v>
      </c>
      <c r="B135">
        <v>416</v>
      </c>
      <c r="C135" t="s">
        <v>27</v>
      </c>
      <c r="D135" t="s">
        <v>28</v>
      </c>
      <c r="E135" t="s">
        <v>248</v>
      </c>
      <c r="F135" t="s">
        <v>198</v>
      </c>
      <c r="G135" t="s">
        <v>471</v>
      </c>
      <c r="H135" t="s">
        <v>468</v>
      </c>
      <c r="I135" t="s">
        <v>97</v>
      </c>
      <c r="J135" t="s">
        <v>486</v>
      </c>
      <c r="K135">
        <v>36794</v>
      </c>
      <c r="L135">
        <v>38620</v>
      </c>
      <c r="M135" t="s">
        <v>30</v>
      </c>
      <c r="N135">
        <v>-15000000</v>
      </c>
      <c r="O135">
        <v>5760.547106</v>
      </c>
      <c r="P135">
        <v>0.74</v>
      </c>
      <c r="Q135">
        <v>143.38429500000001</v>
      </c>
      <c r="R135">
        <v>143.400226</v>
      </c>
      <c r="S135">
        <v>1.593099999999481E-2</v>
      </c>
      <c r="T135">
        <v>91.7712759456561</v>
      </c>
      <c r="U135">
        <v>-572.96267499999999</v>
      </c>
      <c r="V135">
        <v>0</v>
      </c>
      <c r="W135">
        <v>-481.19139905434389</v>
      </c>
      <c r="X135">
        <v>396006.835456</v>
      </c>
      <c r="Y135">
        <v>395941.54226000002</v>
      </c>
      <c r="Z135">
        <v>-65.293195999984164</v>
      </c>
      <c r="AA135">
        <v>415.89820305435973</v>
      </c>
      <c r="AB135">
        <v>396006.835456</v>
      </c>
      <c r="AC135">
        <v>395941.54226000002</v>
      </c>
      <c r="AD135">
        <v>-65.293195999984164</v>
      </c>
      <c r="AF135">
        <v>17056.979980865999</v>
      </c>
      <c r="AG135">
        <v>-56116.666666999998</v>
      </c>
      <c r="AH135">
        <v>339824.87559300003</v>
      </c>
      <c r="AI135">
        <v>-169239.55060599995</v>
      </c>
      <c r="AJ135">
        <v>-169239.55060599995</v>
      </c>
      <c r="AK135">
        <v>0</v>
      </c>
      <c r="AL135">
        <v>-65.293195999984164</v>
      </c>
      <c r="AM135" t="s">
        <v>547</v>
      </c>
      <c r="AN135">
        <v>4</v>
      </c>
      <c r="AO135" t="s">
        <v>545</v>
      </c>
      <c r="AP135">
        <v>4</v>
      </c>
    </row>
    <row r="136" spans="1:42">
      <c r="A136">
        <v>418</v>
      </c>
      <c r="B136">
        <v>419</v>
      </c>
      <c r="C136" t="s">
        <v>27</v>
      </c>
      <c r="D136" t="s">
        <v>28</v>
      </c>
      <c r="E136" t="s">
        <v>67</v>
      </c>
      <c r="F136" t="s">
        <v>200</v>
      </c>
      <c r="G136" t="s">
        <v>473</v>
      </c>
      <c r="H136" t="s">
        <v>490</v>
      </c>
      <c r="I136" t="s">
        <v>267</v>
      </c>
      <c r="J136" t="s">
        <v>469</v>
      </c>
      <c r="K136">
        <v>36868</v>
      </c>
      <c r="L136">
        <v>38694</v>
      </c>
      <c r="M136" t="s">
        <v>30</v>
      </c>
      <c r="N136">
        <v>10000000</v>
      </c>
      <c r="O136">
        <v>-3994.0405099999998</v>
      </c>
      <c r="P136">
        <v>0.55000000000000004</v>
      </c>
      <c r="Q136">
        <v>100.908126</v>
      </c>
      <c r="R136">
        <v>100.93238700000001</v>
      </c>
      <c r="S136">
        <v>2.4261000000009858E-2</v>
      </c>
      <c r="T136">
        <v>-96.899416813149372</v>
      </c>
      <c r="U136">
        <v>363.17223100000001</v>
      </c>
      <c r="V136">
        <v>0</v>
      </c>
      <c r="W136">
        <v>266.27281418685061</v>
      </c>
      <c r="X136">
        <v>-181328.20146400001</v>
      </c>
      <c r="Y136">
        <v>-181348.393989</v>
      </c>
      <c r="Z136">
        <v>-20.192524999991292</v>
      </c>
      <c r="AA136">
        <v>-286.4653391868419</v>
      </c>
      <c r="AB136">
        <v>-181328.20146400001</v>
      </c>
      <c r="AC136">
        <v>-181348.393989</v>
      </c>
      <c r="AD136">
        <v>-20.192524999991292</v>
      </c>
      <c r="AF136">
        <v>-22995.688236324997</v>
      </c>
      <c r="AG136">
        <v>13750</v>
      </c>
      <c r="AH136">
        <v>-167598.393989</v>
      </c>
      <c r="AI136">
        <v>-117936.994125</v>
      </c>
      <c r="AJ136">
        <v>-117936.994125</v>
      </c>
      <c r="AK136">
        <v>0</v>
      </c>
      <c r="AL136">
        <v>-20.192524999991292</v>
      </c>
      <c r="AM136" t="s">
        <v>514</v>
      </c>
      <c r="AN136">
        <v>6</v>
      </c>
      <c r="AO136" t="s">
        <v>545</v>
      </c>
      <c r="AP136">
        <v>6</v>
      </c>
    </row>
    <row r="137" spans="1:42">
      <c r="A137">
        <v>419</v>
      </c>
      <c r="B137">
        <v>420</v>
      </c>
      <c r="C137" t="s">
        <v>79</v>
      </c>
      <c r="D137" t="s">
        <v>80</v>
      </c>
      <c r="E137" t="s">
        <v>247</v>
      </c>
      <c r="F137" t="s">
        <v>198</v>
      </c>
      <c r="G137" t="s">
        <v>471</v>
      </c>
      <c r="H137" t="s">
        <v>468</v>
      </c>
      <c r="I137" t="s">
        <v>271</v>
      </c>
      <c r="J137" t="s">
        <v>486</v>
      </c>
      <c r="K137">
        <v>36784</v>
      </c>
      <c r="L137">
        <v>38610</v>
      </c>
      <c r="M137" t="s">
        <v>30</v>
      </c>
      <c r="N137">
        <v>60000000</v>
      </c>
      <c r="O137">
        <v>-22735.917909</v>
      </c>
      <c r="P137">
        <v>0.22500000000000001</v>
      </c>
      <c r="Q137">
        <v>38.222028999999999</v>
      </c>
      <c r="R137">
        <v>38.189974999999997</v>
      </c>
      <c r="S137">
        <v>-3.2054000000002247E-2</v>
      </c>
      <c r="T137">
        <v>728.7771126551371</v>
      </c>
      <c r="U137">
        <v>780.38840000000005</v>
      </c>
      <c r="V137">
        <v>0</v>
      </c>
      <c r="W137">
        <v>1509.1655126551373</v>
      </c>
      <c r="X137">
        <v>-366532.70178</v>
      </c>
      <c r="Y137">
        <v>-365578.01607900002</v>
      </c>
      <c r="Z137">
        <v>954.68570099998033</v>
      </c>
      <c r="AA137">
        <v>-554.47981165515694</v>
      </c>
      <c r="AB137">
        <v>-366532.70178</v>
      </c>
      <c r="AC137">
        <v>-365578.01607900002</v>
      </c>
      <c r="AD137">
        <v>954.68570099998033</v>
      </c>
      <c r="AF137">
        <v>-67321.05292854899</v>
      </c>
      <c r="AG137">
        <v>67875</v>
      </c>
      <c r="AH137">
        <v>-297703.01607900002</v>
      </c>
      <c r="AI137">
        <v>267547.13842199993</v>
      </c>
      <c r="AJ137">
        <v>267547.13842199993</v>
      </c>
      <c r="AK137">
        <v>0</v>
      </c>
      <c r="AL137">
        <v>954.68570099998033</v>
      </c>
      <c r="AM137" t="s">
        <v>547</v>
      </c>
      <c r="AN137">
        <v>4</v>
      </c>
      <c r="AO137" t="s">
        <v>545</v>
      </c>
      <c r="AP137">
        <v>4</v>
      </c>
    </row>
    <row r="138" spans="1:42">
      <c r="A138">
        <v>424</v>
      </c>
      <c r="B138">
        <v>421</v>
      </c>
      <c r="C138" t="s">
        <v>27</v>
      </c>
      <c r="D138" t="s">
        <v>28</v>
      </c>
      <c r="E138" t="s">
        <v>249</v>
      </c>
      <c r="F138" t="s">
        <v>202</v>
      </c>
      <c r="G138" t="s">
        <v>471</v>
      </c>
      <c r="H138" t="s">
        <v>491</v>
      </c>
      <c r="I138" t="s">
        <v>264</v>
      </c>
      <c r="J138" t="s">
        <v>469</v>
      </c>
      <c r="K138">
        <v>36872</v>
      </c>
      <c r="L138">
        <v>38698</v>
      </c>
      <c r="M138" t="s">
        <v>45</v>
      </c>
      <c r="N138">
        <v>-10000000</v>
      </c>
      <c r="O138">
        <v>4080.9925529999996</v>
      </c>
      <c r="P138">
        <v>0.26500000000000001</v>
      </c>
      <c r="Q138">
        <v>21.043977999999999</v>
      </c>
      <c r="R138">
        <v>21.043251999999999</v>
      </c>
      <c r="S138">
        <v>-7.2600000000022646E-4</v>
      </c>
      <c r="T138">
        <v>-2.9628005934789239</v>
      </c>
      <c r="U138">
        <v>-97.176040999999998</v>
      </c>
      <c r="V138">
        <v>0</v>
      </c>
      <c r="W138">
        <v>-100.13884159347892</v>
      </c>
      <c r="X138">
        <v>-24651.617419999999</v>
      </c>
      <c r="Y138">
        <v>-24715.083949</v>
      </c>
      <c r="Z138">
        <v>-63.466529000001174</v>
      </c>
      <c r="AA138">
        <v>36.672312593477741</v>
      </c>
      <c r="AB138">
        <v>-21830.239806280999</v>
      </c>
      <c r="AC138">
        <v>-21798.704043017999</v>
      </c>
      <c r="AD138">
        <v>31.535763263000263</v>
      </c>
      <c r="AF138">
        <v>16783.081874212497</v>
      </c>
      <c r="AG138">
        <v>-5843.25</v>
      </c>
      <c r="AH138">
        <v>-27641.954043017999</v>
      </c>
      <c r="AI138">
        <v>-21903.26741283017</v>
      </c>
      <c r="AJ138">
        <v>-21903.26741283017</v>
      </c>
      <c r="AK138">
        <v>0</v>
      </c>
      <c r="AL138">
        <v>31.535763263000263</v>
      </c>
      <c r="AM138" t="s">
        <v>514</v>
      </c>
      <c r="AN138">
        <v>5</v>
      </c>
      <c r="AO138" t="s">
        <v>545</v>
      </c>
      <c r="AP138">
        <v>5</v>
      </c>
    </row>
    <row r="139" spans="1:42">
      <c r="A139">
        <v>514</v>
      </c>
      <c r="B139">
        <v>332</v>
      </c>
      <c r="C139" t="s">
        <v>27</v>
      </c>
      <c r="D139" t="s">
        <v>54</v>
      </c>
      <c r="E139" t="s">
        <v>219</v>
      </c>
      <c r="F139" t="s">
        <v>423</v>
      </c>
      <c r="G139" t="s">
        <v>474</v>
      </c>
      <c r="H139" t="s">
        <v>468</v>
      </c>
      <c r="I139" t="s">
        <v>279</v>
      </c>
      <c r="J139" t="s">
        <v>486</v>
      </c>
      <c r="K139">
        <v>36784</v>
      </c>
      <c r="L139">
        <v>38610</v>
      </c>
      <c r="M139" t="s">
        <v>30</v>
      </c>
      <c r="N139">
        <v>-525000000</v>
      </c>
      <c r="O139">
        <v>6449.6504540000005</v>
      </c>
      <c r="P139">
        <v>0.48</v>
      </c>
      <c r="Q139">
        <v>3.4404029999999999</v>
      </c>
      <c r="R139">
        <v>3.4092229999999999</v>
      </c>
      <c r="S139">
        <v>-3.1179999999999986E-2</v>
      </c>
      <c r="T139">
        <v>-22615.106317000002</v>
      </c>
      <c r="U139">
        <v>-2560.8936829999998</v>
      </c>
      <c r="V139">
        <v>0</v>
      </c>
      <c r="W139">
        <v>-25176</v>
      </c>
      <c r="X139">
        <v>-8819799</v>
      </c>
      <c r="Y139">
        <v>-8844975</v>
      </c>
      <c r="Z139">
        <v>-25176</v>
      </c>
      <c r="AA139">
        <v>0</v>
      </c>
      <c r="AB139">
        <v>-8819799</v>
      </c>
      <c r="AC139">
        <v>-8844975</v>
      </c>
      <c r="AD139">
        <v>-25176</v>
      </c>
      <c r="AG139">
        <v>-1267000</v>
      </c>
      <c r="AH139">
        <v>-10111975</v>
      </c>
      <c r="AI139">
        <v>-1605613</v>
      </c>
      <c r="AJ139">
        <v>-1605613</v>
      </c>
      <c r="AK139">
        <v>0</v>
      </c>
      <c r="AL139">
        <v>-25176</v>
      </c>
      <c r="AM139" t="s">
        <v>547</v>
      </c>
      <c r="AN139" t="s">
        <v>545</v>
      </c>
      <c r="AO139" t="s">
        <v>545</v>
      </c>
      <c r="AP139" t="s">
        <v>545</v>
      </c>
    </row>
    <row r="140" spans="1:42">
      <c r="A140">
        <v>714</v>
      </c>
      <c r="B140">
        <v>331</v>
      </c>
      <c r="C140" t="s">
        <v>27</v>
      </c>
      <c r="D140" t="s">
        <v>59</v>
      </c>
      <c r="E140" t="s">
        <v>219</v>
      </c>
      <c r="F140" t="s">
        <v>423</v>
      </c>
      <c r="G140" t="s">
        <v>474</v>
      </c>
      <c r="H140" t="s">
        <v>468</v>
      </c>
      <c r="I140" t="s">
        <v>277</v>
      </c>
      <c r="J140" t="s">
        <v>486</v>
      </c>
      <c r="K140">
        <v>36784</v>
      </c>
      <c r="L140">
        <v>38610</v>
      </c>
      <c r="M140" t="s">
        <v>30</v>
      </c>
      <c r="N140">
        <v>525000000</v>
      </c>
      <c r="O140">
        <v>-6449.6504540000005</v>
      </c>
      <c r="P140">
        <v>0.48</v>
      </c>
      <c r="Q140">
        <v>3.4404029999999999</v>
      </c>
      <c r="R140">
        <v>3.4092229999999999</v>
      </c>
      <c r="S140">
        <v>-3.1179999999999986E-2</v>
      </c>
      <c r="T140">
        <v>22615.106317000002</v>
      </c>
      <c r="U140">
        <v>2560.8936829999998</v>
      </c>
      <c r="V140">
        <v>0</v>
      </c>
      <c r="W140">
        <v>25176</v>
      </c>
      <c r="X140">
        <v>8819799</v>
      </c>
      <c r="Y140">
        <v>8844975</v>
      </c>
      <c r="Z140">
        <v>25176</v>
      </c>
      <c r="AA140">
        <v>0</v>
      </c>
      <c r="AB140">
        <v>8819799</v>
      </c>
      <c r="AC140">
        <v>8844975</v>
      </c>
      <c r="AD140">
        <v>25176</v>
      </c>
      <c r="AG140">
        <v>1267000</v>
      </c>
      <c r="AH140">
        <v>10111975</v>
      </c>
      <c r="AI140">
        <v>968613</v>
      </c>
      <c r="AJ140">
        <v>968613</v>
      </c>
      <c r="AK140">
        <v>0</v>
      </c>
      <c r="AL140">
        <v>25176</v>
      </c>
      <c r="AM140" t="s">
        <v>547</v>
      </c>
      <c r="AN140" t="s">
        <v>545</v>
      </c>
      <c r="AO140" t="s">
        <v>545</v>
      </c>
      <c r="AP140" t="s">
        <v>545</v>
      </c>
    </row>
    <row r="141" spans="1:42">
      <c r="A141">
        <v>881</v>
      </c>
      <c r="B141">
        <v>422</v>
      </c>
      <c r="C141" t="s">
        <v>27</v>
      </c>
      <c r="D141" t="s">
        <v>28</v>
      </c>
      <c r="E141" t="s">
        <v>250</v>
      </c>
      <c r="F141" t="s">
        <v>209</v>
      </c>
      <c r="G141" t="s">
        <v>476</v>
      </c>
      <c r="H141" t="s">
        <v>478</v>
      </c>
      <c r="I141" t="s">
        <v>282</v>
      </c>
      <c r="J141" t="s">
        <v>469</v>
      </c>
      <c r="K141">
        <v>36872</v>
      </c>
      <c r="L141">
        <v>38698</v>
      </c>
      <c r="M141" t="s">
        <v>45</v>
      </c>
      <c r="N141">
        <v>-10000000</v>
      </c>
      <c r="O141">
        <v>4096.8317280000001</v>
      </c>
      <c r="P141">
        <v>0.4</v>
      </c>
      <c r="Q141">
        <v>29.998768999999999</v>
      </c>
      <c r="R141">
        <v>29.999134999999999</v>
      </c>
      <c r="S141">
        <v>3.6599999999964439E-4</v>
      </c>
      <c r="T141">
        <v>1.4994404124465432</v>
      </c>
      <c r="U141">
        <v>-124.04509400000001</v>
      </c>
      <c r="V141">
        <v>0</v>
      </c>
      <c r="W141">
        <v>-122.54565358755346</v>
      </c>
      <c r="X141">
        <v>-44551.110977999997</v>
      </c>
      <c r="Y141">
        <v>-44636.592726000003</v>
      </c>
      <c r="Z141">
        <v>-85.481748000005609</v>
      </c>
      <c r="AA141">
        <v>37.06390558754785</v>
      </c>
      <c r="AB141">
        <v>-39452.236326567894</v>
      </c>
      <c r="AC141">
        <v>-39369.474784332</v>
      </c>
      <c r="AD141">
        <v>82.761542235894012</v>
      </c>
      <c r="AF141">
        <v>8087.145831072</v>
      </c>
      <c r="AG141">
        <v>-8820</v>
      </c>
      <c r="AH141">
        <v>-48189.474784332</v>
      </c>
      <c r="AI141">
        <v>-45286.672833215845</v>
      </c>
      <c r="AJ141">
        <v>-45286.672833215845</v>
      </c>
      <c r="AK141">
        <v>0</v>
      </c>
      <c r="AL141">
        <v>82.761542235894012</v>
      </c>
      <c r="AM141" t="s">
        <v>514</v>
      </c>
      <c r="AN141">
        <v>3</v>
      </c>
      <c r="AO141" t="s">
        <v>545</v>
      </c>
      <c r="AP141">
        <v>3</v>
      </c>
    </row>
    <row r="142" spans="1:42">
      <c r="A142">
        <v>882</v>
      </c>
      <c r="B142">
        <v>423</v>
      </c>
      <c r="C142" t="s">
        <v>27</v>
      </c>
      <c r="D142" t="s">
        <v>28</v>
      </c>
      <c r="E142" t="s">
        <v>251</v>
      </c>
      <c r="F142" t="s">
        <v>202</v>
      </c>
      <c r="G142" t="s">
        <v>473</v>
      </c>
      <c r="H142" t="s">
        <v>488</v>
      </c>
      <c r="I142" t="s">
        <v>31</v>
      </c>
      <c r="J142" t="s">
        <v>469</v>
      </c>
      <c r="K142">
        <v>36872</v>
      </c>
      <c r="L142">
        <v>38698</v>
      </c>
      <c r="M142" t="s">
        <v>45</v>
      </c>
      <c r="N142">
        <v>-10000000</v>
      </c>
      <c r="O142">
        <v>4156.1274020000001</v>
      </c>
      <c r="P142">
        <v>1.04</v>
      </c>
      <c r="Q142">
        <v>90.219541000000007</v>
      </c>
      <c r="R142">
        <v>77.064280999999994</v>
      </c>
      <c r="S142">
        <v>-13.155260000000013</v>
      </c>
      <c r="T142">
        <v>-54674.936566434575</v>
      </c>
      <c r="U142">
        <v>-320.10267700000003</v>
      </c>
      <c r="V142">
        <v>0</v>
      </c>
      <c r="W142">
        <v>-54995.039243434578</v>
      </c>
      <c r="X142">
        <v>-63158.336593</v>
      </c>
      <c r="Y142">
        <v>-118542.007228</v>
      </c>
      <c r="Z142">
        <v>-55383.670635000002</v>
      </c>
      <c r="AA142">
        <v>-388.63139156542456</v>
      </c>
      <c r="AB142">
        <v>-55929.86496993115</v>
      </c>
      <c r="AC142">
        <v>-104554.05037509601</v>
      </c>
      <c r="AD142">
        <v>-48624.185405164855</v>
      </c>
      <c r="AF142">
        <v>17092.073940725</v>
      </c>
      <c r="AG142">
        <v>-22932</v>
      </c>
      <c r="AH142">
        <v>-127486.05037509601</v>
      </c>
      <c r="AI142">
        <v>-120799.42655759816</v>
      </c>
      <c r="AJ142">
        <v>-120799.42655759816</v>
      </c>
      <c r="AK142">
        <v>0</v>
      </c>
      <c r="AL142">
        <v>-48624.185405164855</v>
      </c>
      <c r="AM142" t="s">
        <v>514</v>
      </c>
      <c r="AN142">
        <v>5</v>
      </c>
      <c r="AO142" t="s">
        <v>545</v>
      </c>
      <c r="AP142">
        <v>5</v>
      </c>
    </row>
    <row r="143" spans="1:42">
      <c r="A143">
        <v>883</v>
      </c>
      <c r="B143">
        <v>827</v>
      </c>
      <c r="C143" t="s">
        <v>79</v>
      </c>
      <c r="D143" t="s">
        <v>80</v>
      </c>
      <c r="E143" t="s">
        <v>428</v>
      </c>
      <c r="F143" t="s">
        <v>423</v>
      </c>
      <c r="I143" t="s">
        <v>263</v>
      </c>
      <c r="J143" t="s">
        <v>480</v>
      </c>
      <c r="K143">
        <v>36648</v>
      </c>
      <c r="L143">
        <v>38474</v>
      </c>
      <c r="M143" t="s">
        <v>30</v>
      </c>
      <c r="N143">
        <v>5000000</v>
      </c>
      <c r="P143">
        <v>6.4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G143">
        <v>80000</v>
      </c>
      <c r="AH143">
        <v>80000</v>
      </c>
      <c r="AI143">
        <v>80000</v>
      </c>
      <c r="AJ143">
        <v>80000</v>
      </c>
      <c r="AK143">
        <v>0</v>
      </c>
      <c r="AL143">
        <v>0</v>
      </c>
      <c r="AM143" t="s">
        <v>547</v>
      </c>
      <c r="AN143" t="s">
        <v>545</v>
      </c>
      <c r="AO143" t="s">
        <v>545</v>
      </c>
      <c r="AP143" t="s">
        <v>545</v>
      </c>
    </row>
    <row r="144" spans="1:42">
      <c r="A144">
        <v>884</v>
      </c>
      <c r="B144">
        <v>828</v>
      </c>
      <c r="C144" t="s">
        <v>79</v>
      </c>
      <c r="D144" t="s">
        <v>78</v>
      </c>
      <c r="E144" t="s">
        <v>428</v>
      </c>
      <c r="F144" t="s">
        <v>423</v>
      </c>
      <c r="I144" t="s">
        <v>279</v>
      </c>
      <c r="J144" t="s">
        <v>480</v>
      </c>
      <c r="K144">
        <v>36648</v>
      </c>
      <c r="L144">
        <v>38474</v>
      </c>
      <c r="M144" t="s">
        <v>30</v>
      </c>
      <c r="N144">
        <v>-5000000</v>
      </c>
      <c r="P144">
        <v>6.4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G144">
        <v>-80000</v>
      </c>
      <c r="AH144">
        <v>-80000</v>
      </c>
      <c r="AI144">
        <v>-80000</v>
      </c>
      <c r="AJ144">
        <v>-80000</v>
      </c>
      <c r="AK144">
        <v>0</v>
      </c>
      <c r="AL144">
        <v>0</v>
      </c>
      <c r="AM144" t="s">
        <v>547</v>
      </c>
      <c r="AN144" t="s">
        <v>545</v>
      </c>
      <c r="AO144" t="s">
        <v>545</v>
      </c>
      <c r="AP144" t="s">
        <v>545</v>
      </c>
    </row>
    <row r="145" spans="1:42">
      <c r="A145">
        <v>885</v>
      </c>
      <c r="B145">
        <v>830</v>
      </c>
      <c r="C145" t="s">
        <v>27</v>
      </c>
      <c r="D145" t="s">
        <v>32</v>
      </c>
      <c r="E145" t="s">
        <v>428</v>
      </c>
      <c r="F145" t="s">
        <v>423</v>
      </c>
      <c r="I145" t="s">
        <v>79</v>
      </c>
      <c r="J145" t="s">
        <v>480</v>
      </c>
      <c r="K145">
        <v>36648</v>
      </c>
      <c r="L145">
        <v>38474</v>
      </c>
      <c r="M145" t="s">
        <v>30</v>
      </c>
      <c r="N145">
        <v>5000000</v>
      </c>
      <c r="P145">
        <v>6.4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G145">
        <v>80000</v>
      </c>
      <c r="AH145">
        <v>80000</v>
      </c>
      <c r="AI145">
        <v>80000</v>
      </c>
      <c r="AJ145">
        <v>80000</v>
      </c>
      <c r="AK145">
        <v>0</v>
      </c>
      <c r="AL145">
        <v>0</v>
      </c>
      <c r="AM145" t="s">
        <v>547</v>
      </c>
      <c r="AN145" t="s">
        <v>545</v>
      </c>
      <c r="AO145" t="s">
        <v>545</v>
      </c>
      <c r="AP145" t="s">
        <v>545</v>
      </c>
    </row>
    <row r="146" spans="1:42">
      <c r="A146">
        <v>1060</v>
      </c>
      <c r="B146">
        <v>424</v>
      </c>
      <c r="C146" t="s">
        <v>27</v>
      </c>
      <c r="D146" t="s">
        <v>28</v>
      </c>
      <c r="E146" t="s">
        <v>51</v>
      </c>
      <c r="F146" t="s">
        <v>202</v>
      </c>
      <c r="G146" t="s">
        <v>474</v>
      </c>
      <c r="H146" t="s">
        <v>468</v>
      </c>
      <c r="I146" t="s">
        <v>286</v>
      </c>
      <c r="J146" t="s">
        <v>470</v>
      </c>
      <c r="K146">
        <v>36872</v>
      </c>
      <c r="L146">
        <v>38698</v>
      </c>
      <c r="M146" t="s">
        <v>30</v>
      </c>
      <c r="N146">
        <v>-10000000</v>
      </c>
      <c r="O146">
        <v>4039.194485</v>
      </c>
      <c r="P146">
        <v>0.75</v>
      </c>
      <c r="Q146">
        <v>53.173335999999999</v>
      </c>
      <c r="R146">
        <v>48.207113</v>
      </c>
      <c r="S146">
        <v>-4.9662229999999994</v>
      </c>
      <c r="T146">
        <v>-20059.540552880153</v>
      </c>
      <c r="U146">
        <v>-219.64635999999999</v>
      </c>
      <c r="V146">
        <v>0</v>
      </c>
      <c r="W146">
        <v>-20279.186912880152</v>
      </c>
      <c r="X146">
        <v>-94357.750530999998</v>
      </c>
      <c r="Y146">
        <v>-115297.143465</v>
      </c>
      <c r="Z146">
        <v>-20939.392934000003</v>
      </c>
      <c r="AA146">
        <v>-660.20602111985136</v>
      </c>
      <c r="AB146">
        <v>-94357.750530999998</v>
      </c>
      <c r="AC146">
        <v>-115297.143465</v>
      </c>
      <c r="AD146">
        <v>-20939.392934000003</v>
      </c>
      <c r="AF146">
        <v>16611.187319562501</v>
      </c>
      <c r="AG146">
        <v>-18750</v>
      </c>
      <c r="AH146">
        <v>-134047.143465</v>
      </c>
      <c r="AI146">
        <v>-132300.181709</v>
      </c>
      <c r="AJ146">
        <v>-132300.181709</v>
      </c>
      <c r="AK146">
        <v>0</v>
      </c>
      <c r="AL146">
        <v>-20939.392934000003</v>
      </c>
      <c r="AM146" t="s">
        <v>514</v>
      </c>
      <c r="AN146">
        <v>5</v>
      </c>
      <c r="AO146" t="s">
        <v>545</v>
      </c>
      <c r="AP146">
        <v>5</v>
      </c>
    </row>
    <row r="147" spans="1:42">
      <c r="A147">
        <v>1061</v>
      </c>
      <c r="B147">
        <v>425</v>
      </c>
      <c r="C147" t="s">
        <v>27</v>
      </c>
      <c r="D147" t="s">
        <v>28</v>
      </c>
      <c r="E147" t="s">
        <v>69</v>
      </c>
      <c r="F147" t="s">
        <v>200</v>
      </c>
      <c r="G147" t="s">
        <v>477</v>
      </c>
      <c r="H147" t="s">
        <v>478</v>
      </c>
      <c r="I147" t="s">
        <v>286</v>
      </c>
      <c r="J147" t="s">
        <v>481</v>
      </c>
      <c r="K147">
        <v>36874</v>
      </c>
      <c r="L147">
        <v>38645</v>
      </c>
      <c r="M147" t="s">
        <v>30</v>
      </c>
      <c r="N147">
        <v>10000000</v>
      </c>
      <c r="O147">
        <v>-3909.2020560000001</v>
      </c>
      <c r="P147">
        <v>0.95</v>
      </c>
      <c r="Q147">
        <v>127.7165</v>
      </c>
      <c r="R147">
        <v>127.742525</v>
      </c>
      <c r="S147">
        <v>2.6025000000004184E-2</v>
      </c>
      <c r="T147">
        <v>-101.73698350741635</v>
      </c>
      <c r="U147">
        <v>486.58341100000001</v>
      </c>
      <c r="V147">
        <v>0</v>
      </c>
      <c r="W147">
        <v>384.84642749258364</v>
      </c>
      <c r="X147">
        <v>-110500.82174299999</v>
      </c>
      <c r="Y147">
        <v>-110389.687425</v>
      </c>
      <c r="Z147">
        <v>111.13431799999671</v>
      </c>
      <c r="AA147">
        <v>-273.71210949258693</v>
      </c>
      <c r="AB147">
        <v>-110500.82174299999</v>
      </c>
      <c r="AC147">
        <v>-110389.687425</v>
      </c>
      <c r="AD147">
        <v>111.13431799999671</v>
      </c>
      <c r="AF147">
        <v>-22507.23083742</v>
      </c>
      <c r="AG147">
        <v>10291.666667</v>
      </c>
      <c r="AH147">
        <v>-100098.020758</v>
      </c>
      <c r="AI147">
        <v>-76088.780767000004</v>
      </c>
      <c r="AJ147">
        <v>-76088.780767000004</v>
      </c>
      <c r="AK147">
        <v>0</v>
      </c>
      <c r="AL147">
        <v>111.13431799999671</v>
      </c>
      <c r="AM147" t="s">
        <v>514</v>
      </c>
      <c r="AN147">
        <v>6</v>
      </c>
      <c r="AO147" t="s">
        <v>545</v>
      </c>
      <c r="AP147">
        <v>6</v>
      </c>
    </row>
    <row r="148" spans="1:42">
      <c r="A148">
        <v>1062</v>
      </c>
      <c r="B148">
        <v>426</v>
      </c>
      <c r="C148" t="s">
        <v>27</v>
      </c>
      <c r="D148" t="s">
        <v>57</v>
      </c>
      <c r="E148" t="s">
        <v>252</v>
      </c>
      <c r="F148" t="s">
        <v>203</v>
      </c>
      <c r="G148" t="s">
        <v>487</v>
      </c>
      <c r="H148" t="s">
        <v>468</v>
      </c>
      <c r="I148" t="s">
        <v>261</v>
      </c>
      <c r="J148" t="s">
        <v>480</v>
      </c>
      <c r="K148">
        <v>36874</v>
      </c>
      <c r="L148">
        <v>37895</v>
      </c>
      <c r="M148" t="s">
        <v>30</v>
      </c>
      <c r="N148">
        <v>-10000000</v>
      </c>
      <c r="O148">
        <v>1984.1279539999998</v>
      </c>
      <c r="P148">
        <v>1</v>
      </c>
      <c r="Q148">
        <v>1797.6179420000001</v>
      </c>
      <c r="R148">
        <v>0</v>
      </c>
      <c r="S148">
        <v>0.12750999999980195</v>
      </c>
      <c r="T148">
        <v>252.99615541414701</v>
      </c>
      <c r="U148">
        <v>-2204.426856</v>
      </c>
      <c r="V148">
        <v>0</v>
      </c>
      <c r="W148">
        <v>-2451111</v>
      </c>
      <c r="X148">
        <v>2451111</v>
      </c>
      <c r="Y148">
        <v>0</v>
      </c>
      <c r="Z148">
        <v>-2451111</v>
      </c>
      <c r="AA148">
        <v>1673.4307005858529</v>
      </c>
      <c r="AB148">
        <v>2451111</v>
      </c>
      <c r="AC148">
        <v>0</v>
      </c>
      <c r="AD148">
        <v>-2451111</v>
      </c>
      <c r="AF148">
        <v>55486.138233609992</v>
      </c>
      <c r="AG148">
        <v>-5277.7777779999997</v>
      </c>
      <c r="AH148">
        <v>-5277.7777779999997</v>
      </c>
      <c r="AI148">
        <v>-870239.16867199994</v>
      </c>
      <c r="AJ148">
        <v>-870239.16867199994</v>
      </c>
      <c r="AK148">
        <v>0</v>
      </c>
      <c r="AL148">
        <v>-2451111</v>
      </c>
      <c r="AM148" t="s">
        <v>549</v>
      </c>
      <c r="AN148" t="s">
        <v>545</v>
      </c>
      <c r="AO148">
        <v>16</v>
      </c>
      <c r="AP148">
        <v>16</v>
      </c>
    </row>
    <row r="149" spans="1:42">
      <c r="A149">
        <v>1063</v>
      </c>
      <c r="B149">
        <v>427</v>
      </c>
      <c r="C149" t="s">
        <v>27</v>
      </c>
      <c r="D149" t="s">
        <v>54</v>
      </c>
      <c r="E149" t="s">
        <v>252</v>
      </c>
      <c r="F149" t="s">
        <v>203</v>
      </c>
      <c r="G149" t="s">
        <v>487</v>
      </c>
      <c r="H149" t="s">
        <v>468</v>
      </c>
      <c r="I149" t="s">
        <v>279</v>
      </c>
      <c r="J149" t="s">
        <v>480</v>
      </c>
      <c r="K149">
        <v>36874</v>
      </c>
      <c r="L149">
        <v>37895</v>
      </c>
      <c r="M149" t="s">
        <v>30</v>
      </c>
      <c r="N149">
        <v>10000000</v>
      </c>
      <c r="O149">
        <v>-1984.1279539999998</v>
      </c>
      <c r="P149">
        <v>1</v>
      </c>
      <c r="Q149">
        <v>1797.6179420000001</v>
      </c>
      <c r="R149">
        <v>0</v>
      </c>
      <c r="S149">
        <v>0.12750999999980195</v>
      </c>
      <c r="T149">
        <v>-252.99615541414701</v>
      </c>
      <c r="U149">
        <v>2204.426856</v>
      </c>
      <c r="V149">
        <v>0</v>
      </c>
      <c r="W149">
        <v>2451111</v>
      </c>
      <c r="X149">
        <v>-2451111</v>
      </c>
      <c r="Y149">
        <v>0</v>
      </c>
      <c r="Z149">
        <v>2451111</v>
      </c>
      <c r="AA149">
        <v>-1673.4307005858529</v>
      </c>
      <c r="AB149">
        <v>-2451111</v>
      </c>
      <c r="AC149">
        <v>0</v>
      </c>
      <c r="AD149">
        <v>2451111</v>
      </c>
      <c r="AF149">
        <v>-55486.138233609992</v>
      </c>
      <c r="AG149">
        <v>5277.7777779999997</v>
      </c>
      <c r="AH149">
        <v>5277.7777779999997</v>
      </c>
      <c r="AI149">
        <v>870239.16867199994</v>
      </c>
      <c r="AJ149">
        <v>870239.16867199994</v>
      </c>
      <c r="AK149">
        <v>0</v>
      </c>
      <c r="AL149">
        <v>2451111</v>
      </c>
      <c r="AM149" t="s">
        <v>549</v>
      </c>
      <c r="AN149" t="s">
        <v>545</v>
      </c>
      <c r="AO149">
        <v>16</v>
      </c>
      <c r="AP149">
        <v>16</v>
      </c>
    </row>
    <row r="150" spans="1:42">
      <c r="A150">
        <v>1064</v>
      </c>
      <c r="B150">
        <v>428</v>
      </c>
      <c r="C150" t="s">
        <v>27</v>
      </c>
      <c r="D150" t="s">
        <v>59</v>
      </c>
      <c r="E150" t="s">
        <v>252</v>
      </c>
      <c r="F150" t="s">
        <v>203</v>
      </c>
      <c r="G150" t="s">
        <v>487</v>
      </c>
      <c r="H150" t="s">
        <v>468</v>
      </c>
      <c r="I150" t="s">
        <v>277</v>
      </c>
      <c r="J150" t="s">
        <v>480</v>
      </c>
      <c r="K150">
        <v>36874</v>
      </c>
      <c r="L150">
        <v>37895</v>
      </c>
      <c r="M150" t="s">
        <v>30</v>
      </c>
      <c r="N150">
        <v>-10000000</v>
      </c>
      <c r="O150">
        <v>1984.1279539999998</v>
      </c>
      <c r="P150">
        <v>1</v>
      </c>
      <c r="Q150">
        <v>1797.6179420000001</v>
      </c>
      <c r="R150">
        <v>0</v>
      </c>
      <c r="S150">
        <v>0.12750999999980195</v>
      </c>
      <c r="T150">
        <v>252.99615541414701</v>
      </c>
      <c r="U150">
        <v>-2204.426856</v>
      </c>
      <c r="V150">
        <v>0</v>
      </c>
      <c r="W150">
        <v>-2451111</v>
      </c>
      <c r="X150">
        <v>2451111</v>
      </c>
      <c r="Y150">
        <v>0</v>
      </c>
      <c r="Z150">
        <v>-2451111</v>
      </c>
      <c r="AA150">
        <v>1673.4307005858529</v>
      </c>
      <c r="AB150">
        <v>2451111</v>
      </c>
      <c r="AC150">
        <v>0</v>
      </c>
      <c r="AD150">
        <v>-2451111</v>
      </c>
      <c r="AF150">
        <v>55486.138233609992</v>
      </c>
      <c r="AG150">
        <v>-5277.7777779999997</v>
      </c>
      <c r="AH150">
        <v>-5277.7777779999997</v>
      </c>
      <c r="AI150">
        <v>-870239.16867199994</v>
      </c>
      <c r="AJ150">
        <v>-870239.16867199994</v>
      </c>
      <c r="AK150">
        <v>0</v>
      </c>
      <c r="AL150">
        <v>-2451111</v>
      </c>
      <c r="AM150" t="s">
        <v>549</v>
      </c>
      <c r="AN150" t="s">
        <v>545</v>
      </c>
      <c r="AO150">
        <v>16</v>
      </c>
      <c r="AP150">
        <v>16</v>
      </c>
    </row>
    <row r="151" spans="1:42">
      <c r="A151">
        <v>1065</v>
      </c>
      <c r="B151">
        <v>429</v>
      </c>
      <c r="C151" t="s">
        <v>27</v>
      </c>
      <c r="D151" t="s">
        <v>28</v>
      </c>
      <c r="E151" t="s">
        <v>184</v>
      </c>
      <c r="F151" t="s">
        <v>198</v>
      </c>
      <c r="G151" t="s">
        <v>474</v>
      </c>
      <c r="H151" t="s">
        <v>488</v>
      </c>
      <c r="I151" t="s">
        <v>264</v>
      </c>
      <c r="J151" t="s">
        <v>470</v>
      </c>
      <c r="K151">
        <v>36878</v>
      </c>
      <c r="L151">
        <v>38705</v>
      </c>
      <c r="M151" t="s">
        <v>45</v>
      </c>
      <c r="N151">
        <v>-5000000</v>
      </c>
      <c r="O151">
        <v>2048.2506829999998</v>
      </c>
      <c r="P151">
        <v>0.3</v>
      </c>
      <c r="Q151">
        <v>20.618867999999999</v>
      </c>
      <c r="R151">
        <v>19.626031999999999</v>
      </c>
      <c r="S151">
        <v>-0.9928360000000005</v>
      </c>
      <c r="T151">
        <v>-2033.5770151069887</v>
      </c>
      <c r="U151">
        <v>-36.918270999999997</v>
      </c>
      <c r="V151">
        <v>0</v>
      </c>
      <c r="W151">
        <v>-2070.4952861069887</v>
      </c>
      <c r="X151">
        <v>-20516.986994999999</v>
      </c>
      <c r="Y151">
        <v>-22664.336552000001</v>
      </c>
      <c r="Z151">
        <v>-2147.3495570000014</v>
      </c>
      <c r="AA151">
        <v>-76.854270893012654</v>
      </c>
      <c r="AB151">
        <v>-18168.817833422247</v>
      </c>
      <c r="AC151">
        <v>-19989.944838864001</v>
      </c>
      <c r="AD151">
        <v>-1821.1270054417546</v>
      </c>
      <c r="AF151">
        <v>6064.8702723629985</v>
      </c>
      <c r="AG151">
        <v>-3344.25</v>
      </c>
      <c r="AH151">
        <v>-23334.194838864001</v>
      </c>
      <c r="AI151">
        <v>-12940.276745594512</v>
      </c>
      <c r="AJ151">
        <v>-12940.276745594512</v>
      </c>
      <c r="AK151">
        <v>0</v>
      </c>
      <c r="AL151">
        <v>-1821.1270054417546</v>
      </c>
      <c r="AM151" t="s">
        <v>514</v>
      </c>
      <c r="AN151">
        <v>4</v>
      </c>
      <c r="AO151" t="s">
        <v>545</v>
      </c>
      <c r="AP151">
        <v>4</v>
      </c>
    </row>
    <row r="152" spans="1:42">
      <c r="A152">
        <v>1066</v>
      </c>
      <c r="B152">
        <v>857</v>
      </c>
      <c r="C152" t="s">
        <v>27</v>
      </c>
      <c r="D152" t="s">
        <v>59</v>
      </c>
      <c r="E152" t="s">
        <v>2</v>
      </c>
      <c r="F152" t="s">
        <v>423</v>
      </c>
      <c r="G152" t="s">
        <v>467</v>
      </c>
      <c r="H152" t="s">
        <v>482</v>
      </c>
      <c r="I152" t="s">
        <v>277</v>
      </c>
      <c r="J152" t="s">
        <v>486</v>
      </c>
      <c r="K152">
        <v>36882</v>
      </c>
      <c r="L152">
        <v>38722</v>
      </c>
      <c r="M152" t="s">
        <v>30</v>
      </c>
      <c r="N152">
        <v>-730000000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G152">
        <v>-111933.333333</v>
      </c>
      <c r="AH152">
        <v>-111933.333333</v>
      </c>
      <c r="AI152">
        <v>-111933.333333</v>
      </c>
      <c r="AJ152">
        <v>-111933.333333</v>
      </c>
      <c r="AK152">
        <v>0</v>
      </c>
      <c r="AL152">
        <v>0</v>
      </c>
      <c r="AM152" t="s">
        <v>514</v>
      </c>
      <c r="AN152" t="s">
        <v>545</v>
      </c>
      <c r="AO152" t="s">
        <v>545</v>
      </c>
      <c r="AP152" t="s">
        <v>545</v>
      </c>
    </row>
    <row r="153" spans="1:42">
      <c r="A153">
        <v>1066</v>
      </c>
      <c r="B153">
        <v>850</v>
      </c>
      <c r="C153" t="s">
        <v>27</v>
      </c>
      <c r="D153" t="s">
        <v>57</v>
      </c>
      <c r="E153" t="s">
        <v>2</v>
      </c>
      <c r="F153" t="s">
        <v>423</v>
      </c>
      <c r="G153" t="s">
        <v>467</v>
      </c>
      <c r="H153" t="s">
        <v>482</v>
      </c>
      <c r="I153" t="s">
        <v>3</v>
      </c>
      <c r="J153" t="s">
        <v>486</v>
      </c>
      <c r="K153">
        <v>36882</v>
      </c>
      <c r="L153">
        <v>38722</v>
      </c>
      <c r="M153" t="s">
        <v>30</v>
      </c>
      <c r="N153">
        <v>-730000000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G153">
        <v>-111933.333333</v>
      </c>
      <c r="AH153">
        <v>-111933.333333</v>
      </c>
      <c r="AI153">
        <v>-111933.333333</v>
      </c>
      <c r="AJ153">
        <v>-111933.333333</v>
      </c>
      <c r="AK153">
        <v>0</v>
      </c>
      <c r="AL153">
        <v>0</v>
      </c>
      <c r="AM153" t="s">
        <v>514</v>
      </c>
      <c r="AN153" t="s">
        <v>545</v>
      </c>
      <c r="AO153" t="s">
        <v>545</v>
      </c>
      <c r="AP153" t="s">
        <v>545</v>
      </c>
    </row>
    <row r="154" spans="1:42">
      <c r="A154">
        <v>1067</v>
      </c>
      <c r="B154">
        <v>856</v>
      </c>
      <c r="C154" t="s">
        <v>27</v>
      </c>
      <c r="D154" t="s">
        <v>54</v>
      </c>
      <c r="E154" t="s">
        <v>2</v>
      </c>
      <c r="F154" t="s">
        <v>423</v>
      </c>
      <c r="G154" t="s">
        <v>467</v>
      </c>
      <c r="H154" t="s">
        <v>482</v>
      </c>
      <c r="I154" t="s">
        <v>279</v>
      </c>
      <c r="J154" t="s">
        <v>486</v>
      </c>
      <c r="K154">
        <v>36882</v>
      </c>
      <c r="L154">
        <v>38722</v>
      </c>
      <c r="M154" t="s">
        <v>30</v>
      </c>
      <c r="N154">
        <v>730000000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G154">
        <v>111933.333333</v>
      </c>
      <c r="AH154">
        <v>111933.333333</v>
      </c>
      <c r="AI154">
        <v>111933.333333</v>
      </c>
      <c r="AJ154">
        <v>111933.333333</v>
      </c>
      <c r="AK154">
        <v>0</v>
      </c>
      <c r="AL154">
        <v>0</v>
      </c>
      <c r="AM154" t="s">
        <v>514</v>
      </c>
      <c r="AN154" t="s">
        <v>545</v>
      </c>
      <c r="AO154" t="s">
        <v>545</v>
      </c>
      <c r="AP154" t="s">
        <v>545</v>
      </c>
    </row>
    <row r="155" spans="1:42">
      <c r="A155">
        <v>1069</v>
      </c>
      <c r="B155">
        <v>430</v>
      </c>
      <c r="C155" t="s">
        <v>27</v>
      </c>
      <c r="D155" t="s">
        <v>28</v>
      </c>
      <c r="E155" t="s">
        <v>297</v>
      </c>
      <c r="F155" t="s">
        <v>201</v>
      </c>
      <c r="G155" t="s">
        <v>476</v>
      </c>
      <c r="H155" t="s">
        <v>478</v>
      </c>
      <c r="I155" t="s">
        <v>31</v>
      </c>
      <c r="J155" t="s">
        <v>479</v>
      </c>
      <c r="K155">
        <v>36878</v>
      </c>
      <c r="L155">
        <v>38704</v>
      </c>
      <c r="M155" t="s">
        <v>30</v>
      </c>
      <c r="N155">
        <v>10000000</v>
      </c>
      <c r="O155">
        <v>-4029.4230189999998</v>
      </c>
      <c r="P155">
        <v>0.55000000000000004</v>
      </c>
      <c r="Q155">
        <v>53.308259</v>
      </c>
      <c r="R155">
        <v>53.325699999999998</v>
      </c>
      <c r="S155">
        <v>1.7440999999998041E-2</v>
      </c>
      <c r="T155">
        <v>-70.277166874371105</v>
      </c>
      <c r="U155">
        <v>226.88902899999999</v>
      </c>
      <c r="V155">
        <v>0</v>
      </c>
      <c r="W155">
        <v>156.61186212562887</v>
      </c>
      <c r="X155">
        <v>9133.2117330000001</v>
      </c>
      <c r="Y155">
        <v>9216.6325940000006</v>
      </c>
      <c r="Z155">
        <v>83.420861000000514</v>
      </c>
      <c r="AA155">
        <v>-73.191001125628361</v>
      </c>
      <c r="AB155">
        <v>9133.2117330000001</v>
      </c>
      <c r="AC155">
        <v>9216.6325940000006</v>
      </c>
      <c r="AD155">
        <v>83.420861000000514</v>
      </c>
      <c r="AF155">
        <v>-29164.963811522</v>
      </c>
      <c r="AG155">
        <v>13902.777778</v>
      </c>
      <c r="AH155">
        <v>23119.410371999998</v>
      </c>
      <c r="AI155">
        <v>2033.7918809999974</v>
      </c>
      <c r="AJ155">
        <v>2033.7918809999974</v>
      </c>
      <c r="AK155">
        <v>0</v>
      </c>
      <c r="AL155">
        <v>83.420861000000514</v>
      </c>
      <c r="AM155" t="s">
        <v>514</v>
      </c>
      <c r="AN155">
        <v>8</v>
      </c>
      <c r="AO155" t="s">
        <v>545</v>
      </c>
      <c r="AP155">
        <v>8</v>
      </c>
    </row>
    <row r="156" spans="1:42">
      <c r="A156">
        <v>1070</v>
      </c>
      <c r="B156">
        <v>851</v>
      </c>
      <c r="C156" t="s">
        <v>27</v>
      </c>
      <c r="D156" t="s">
        <v>57</v>
      </c>
      <c r="E156" t="s">
        <v>2</v>
      </c>
      <c r="F156" t="s">
        <v>423</v>
      </c>
      <c r="G156" t="s">
        <v>467</v>
      </c>
      <c r="H156" t="s">
        <v>482</v>
      </c>
      <c r="I156" t="s">
        <v>270</v>
      </c>
      <c r="J156" t="s">
        <v>486</v>
      </c>
      <c r="K156">
        <v>36896</v>
      </c>
      <c r="L156">
        <v>38722</v>
      </c>
      <c r="M156" t="s">
        <v>30</v>
      </c>
      <c r="N156">
        <v>-50000000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 t="s">
        <v>514</v>
      </c>
      <c r="AN156" t="s">
        <v>545</v>
      </c>
      <c r="AO156" t="s">
        <v>545</v>
      </c>
      <c r="AP156" t="s">
        <v>545</v>
      </c>
    </row>
    <row r="157" spans="1:42">
      <c r="A157">
        <v>1070</v>
      </c>
      <c r="B157">
        <v>855</v>
      </c>
      <c r="C157" t="s">
        <v>27</v>
      </c>
      <c r="D157" t="s">
        <v>59</v>
      </c>
      <c r="E157" t="s">
        <v>2</v>
      </c>
      <c r="F157" t="s">
        <v>423</v>
      </c>
      <c r="G157" t="s">
        <v>467</v>
      </c>
      <c r="H157" t="s">
        <v>482</v>
      </c>
      <c r="I157" t="s">
        <v>277</v>
      </c>
      <c r="J157" t="s">
        <v>486</v>
      </c>
      <c r="K157">
        <v>36896</v>
      </c>
      <c r="L157">
        <v>38722</v>
      </c>
      <c r="M157" t="s">
        <v>30</v>
      </c>
      <c r="N157">
        <v>-50000000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 t="s">
        <v>514</v>
      </c>
      <c r="AN157" t="s">
        <v>545</v>
      </c>
      <c r="AO157" t="s">
        <v>545</v>
      </c>
      <c r="AP157" t="s">
        <v>545</v>
      </c>
    </row>
    <row r="158" spans="1:42">
      <c r="A158">
        <v>1071</v>
      </c>
      <c r="B158">
        <v>854</v>
      </c>
      <c r="C158" t="s">
        <v>27</v>
      </c>
      <c r="D158" t="s">
        <v>54</v>
      </c>
      <c r="E158" t="s">
        <v>2</v>
      </c>
      <c r="F158" t="s">
        <v>423</v>
      </c>
      <c r="G158" t="s">
        <v>467</v>
      </c>
      <c r="H158" t="s">
        <v>482</v>
      </c>
      <c r="I158" t="s">
        <v>279</v>
      </c>
      <c r="J158" t="s">
        <v>486</v>
      </c>
      <c r="K158">
        <v>36896</v>
      </c>
      <c r="L158">
        <v>38722</v>
      </c>
      <c r="M158" t="s">
        <v>30</v>
      </c>
      <c r="N158">
        <v>50000000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 t="s">
        <v>514</v>
      </c>
      <c r="AN158" t="s">
        <v>545</v>
      </c>
      <c r="AO158" t="s">
        <v>545</v>
      </c>
      <c r="AP158" t="s">
        <v>545</v>
      </c>
    </row>
    <row r="159" spans="1:42">
      <c r="A159">
        <v>1073</v>
      </c>
      <c r="B159">
        <v>431</v>
      </c>
      <c r="C159" t="s">
        <v>27</v>
      </c>
      <c r="D159" t="s">
        <v>28</v>
      </c>
      <c r="E159" t="s">
        <v>298</v>
      </c>
      <c r="F159" t="s">
        <v>203</v>
      </c>
      <c r="G159" t="s">
        <v>487</v>
      </c>
      <c r="H159" t="s">
        <v>468</v>
      </c>
      <c r="I159" t="s">
        <v>31</v>
      </c>
      <c r="J159" t="s">
        <v>480</v>
      </c>
      <c r="K159">
        <v>36878</v>
      </c>
      <c r="L159">
        <v>38135</v>
      </c>
      <c r="M159" t="s">
        <v>30</v>
      </c>
      <c r="N159">
        <v>-5000000</v>
      </c>
      <c r="O159">
        <v>1306.6534459999998</v>
      </c>
      <c r="P159">
        <v>2</v>
      </c>
      <c r="Q159">
        <v>1303.60814</v>
      </c>
      <c r="R159">
        <v>1303.6232789999999</v>
      </c>
      <c r="S159">
        <v>1.513899999986279E-2</v>
      </c>
      <c r="T159">
        <v>19.781426518814712</v>
      </c>
      <c r="U159">
        <v>-897.22251000000006</v>
      </c>
      <c r="V159">
        <v>0</v>
      </c>
      <c r="W159">
        <v>-877.44108348118539</v>
      </c>
      <c r="X159">
        <v>641944.44444400002</v>
      </c>
      <c r="Y159">
        <v>641666.66666700004</v>
      </c>
      <c r="Z159">
        <v>-277.77777699998114</v>
      </c>
      <c r="AA159">
        <v>599.66330648120424</v>
      </c>
      <c r="AB159">
        <v>641944.44444400002</v>
      </c>
      <c r="AC159">
        <v>641666.66666700004</v>
      </c>
      <c r="AD159">
        <v>-277.77777699998114</v>
      </c>
      <c r="AF159">
        <v>36540.563617389998</v>
      </c>
      <c r="AG159">
        <v>-20000</v>
      </c>
      <c r="AH159">
        <v>621666.66666700004</v>
      </c>
      <c r="AI159">
        <v>275364.22093400004</v>
      </c>
      <c r="AJ159">
        <v>275364.22093400004</v>
      </c>
      <c r="AK159">
        <v>0</v>
      </c>
      <c r="AL159">
        <v>-277.77777699998114</v>
      </c>
      <c r="AM159" t="s">
        <v>548</v>
      </c>
      <c r="AN159" t="s">
        <v>545</v>
      </c>
      <c r="AO159">
        <v>16</v>
      </c>
      <c r="AP159">
        <v>16</v>
      </c>
    </row>
    <row r="160" spans="1:42">
      <c r="A160">
        <v>1074</v>
      </c>
      <c r="B160">
        <v>530</v>
      </c>
      <c r="C160" t="s">
        <v>27</v>
      </c>
      <c r="D160" t="s">
        <v>28</v>
      </c>
      <c r="E160" t="s">
        <v>50</v>
      </c>
      <c r="F160" t="s">
        <v>197</v>
      </c>
      <c r="G160" t="s">
        <v>485</v>
      </c>
      <c r="H160" t="s">
        <v>497</v>
      </c>
      <c r="I160" t="s">
        <v>405</v>
      </c>
      <c r="J160" t="s">
        <v>480</v>
      </c>
      <c r="K160">
        <v>36896</v>
      </c>
      <c r="L160">
        <v>38722</v>
      </c>
      <c r="M160" t="s">
        <v>30</v>
      </c>
      <c r="N160">
        <v>-10000000</v>
      </c>
      <c r="O160">
        <v>4218.9835590000002</v>
      </c>
      <c r="P160">
        <v>1.75</v>
      </c>
      <c r="Q160">
        <v>166.08578399999999</v>
      </c>
      <c r="R160">
        <v>150.69236599999999</v>
      </c>
      <c r="S160">
        <v>-15.393417999999997</v>
      </c>
      <c r="T160">
        <v>-64944.577458814652</v>
      </c>
      <c r="U160">
        <v>-603.81117099999994</v>
      </c>
      <c r="V160">
        <v>0</v>
      </c>
      <c r="W160">
        <v>-65548.388629814654</v>
      </c>
      <c r="X160">
        <v>-77822.817978000006</v>
      </c>
      <c r="Y160">
        <v>-140539.47255000001</v>
      </c>
      <c r="Z160">
        <v>-62716.654571999999</v>
      </c>
      <c r="AA160">
        <v>2831.7340578146541</v>
      </c>
      <c r="AB160">
        <v>-77822.817978000006</v>
      </c>
      <c r="AC160">
        <v>-140539.47255000001</v>
      </c>
      <c r="AD160">
        <v>-62716.654571999999</v>
      </c>
      <c r="AF160">
        <v>52745.73245461801</v>
      </c>
      <c r="AG160">
        <v>0</v>
      </c>
      <c r="AH160">
        <v>-140539.47255000001</v>
      </c>
      <c r="AI160">
        <v>-141131.74069500001</v>
      </c>
      <c r="AJ160">
        <v>-141131.74069500001</v>
      </c>
      <c r="AK160">
        <v>0</v>
      </c>
      <c r="AL160">
        <v>-62716.654571999999</v>
      </c>
      <c r="AM160" t="s">
        <v>514</v>
      </c>
      <c r="AN160" t="s">
        <v>545</v>
      </c>
      <c r="AO160">
        <v>10</v>
      </c>
      <c r="AP160">
        <v>10</v>
      </c>
    </row>
    <row r="161" spans="1:42">
      <c r="A161">
        <v>1075</v>
      </c>
      <c r="B161">
        <v>432</v>
      </c>
      <c r="C161" t="s">
        <v>27</v>
      </c>
      <c r="D161" t="s">
        <v>28</v>
      </c>
      <c r="E161" t="s">
        <v>299</v>
      </c>
      <c r="F161" t="s">
        <v>205</v>
      </c>
      <c r="G161" t="s">
        <v>485</v>
      </c>
      <c r="H161" t="s">
        <v>472</v>
      </c>
      <c r="I161" t="s">
        <v>97</v>
      </c>
      <c r="J161" t="s">
        <v>480</v>
      </c>
      <c r="K161">
        <v>36879</v>
      </c>
      <c r="L161">
        <v>36966</v>
      </c>
      <c r="M161" t="s">
        <v>30</v>
      </c>
      <c r="N161">
        <v>0</v>
      </c>
      <c r="O161">
        <v>0</v>
      </c>
      <c r="P161">
        <v>4.3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F161">
        <v>0</v>
      </c>
      <c r="AG161">
        <v>220022.65333299999</v>
      </c>
      <c r="AH161">
        <v>220022.65333299999</v>
      </c>
      <c r="AI161">
        <v>164667.75234599999</v>
      </c>
      <c r="AJ161">
        <v>164667.75234599999</v>
      </c>
      <c r="AK161">
        <v>0</v>
      </c>
      <c r="AL161">
        <v>0</v>
      </c>
      <c r="AM161" t="s">
        <v>550</v>
      </c>
      <c r="AN161" t="s">
        <v>545</v>
      </c>
      <c r="AO161">
        <v>9</v>
      </c>
      <c r="AP161">
        <v>9</v>
      </c>
    </row>
    <row r="162" spans="1:42">
      <c r="A162">
        <v>1276</v>
      </c>
      <c r="B162">
        <v>437</v>
      </c>
      <c r="C162" t="s">
        <v>27</v>
      </c>
      <c r="D162" t="s">
        <v>28</v>
      </c>
      <c r="E162" t="s">
        <v>302</v>
      </c>
      <c r="F162" t="s">
        <v>201</v>
      </c>
      <c r="G162" t="s">
        <v>471</v>
      </c>
      <c r="H162" t="s">
        <v>494</v>
      </c>
      <c r="I162" t="s">
        <v>405</v>
      </c>
      <c r="J162" t="s">
        <v>469</v>
      </c>
      <c r="K162">
        <v>36896</v>
      </c>
      <c r="L162">
        <v>38722</v>
      </c>
      <c r="M162" t="s">
        <v>30</v>
      </c>
      <c r="N162">
        <v>-10000000</v>
      </c>
      <c r="O162">
        <v>4032.3098749999999</v>
      </c>
      <c r="P162">
        <v>0.46</v>
      </c>
      <c r="Q162">
        <v>102.53639099999999</v>
      </c>
      <c r="R162">
        <v>102.573634</v>
      </c>
      <c r="S162">
        <v>3.724300000000369E-2</v>
      </c>
      <c r="T162">
        <v>150.17531667463987</v>
      </c>
      <c r="U162">
        <v>-308.25493599999999</v>
      </c>
      <c r="V162">
        <v>0</v>
      </c>
      <c r="W162">
        <v>-158.07961932536011</v>
      </c>
      <c r="X162">
        <v>219712.50567499999</v>
      </c>
      <c r="Y162">
        <v>219833.13457200001</v>
      </c>
      <c r="Z162">
        <v>120.62889700001688</v>
      </c>
      <c r="AA162">
        <v>278.70851632537699</v>
      </c>
      <c r="AB162">
        <v>219712.50567499999</v>
      </c>
      <c r="AC162">
        <v>219833.13457200001</v>
      </c>
      <c r="AD162">
        <v>120.62889700001688</v>
      </c>
      <c r="AF162">
        <v>29185.85887525</v>
      </c>
      <c r="AG162">
        <v>0</v>
      </c>
      <c r="AH162">
        <v>219833.13457200001</v>
      </c>
      <c r="AI162">
        <v>165793.11119900001</v>
      </c>
      <c r="AJ162">
        <v>165793.11119900001</v>
      </c>
      <c r="AK162">
        <v>0</v>
      </c>
      <c r="AL162">
        <v>120.62889700001688</v>
      </c>
      <c r="AM162" t="s">
        <v>514</v>
      </c>
      <c r="AN162">
        <v>8</v>
      </c>
      <c r="AO162" t="s">
        <v>545</v>
      </c>
      <c r="AP162">
        <v>8</v>
      </c>
    </row>
    <row r="163" spans="1:42">
      <c r="A163">
        <v>1277</v>
      </c>
      <c r="B163">
        <v>438</v>
      </c>
      <c r="C163" t="s">
        <v>27</v>
      </c>
      <c r="D163" t="s">
        <v>28</v>
      </c>
      <c r="E163" t="s">
        <v>303</v>
      </c>
      <c r="F163" t="s">
        <v>198</v>
      </c>
      <c r="G163" t="s">
        <v>474</v>
      </c>
      <c r="H163" t="s">
        <v>491</v>
      </c>
      <c r="I163" t="s">
        <v>405</v>
      </c>
      <c r="J163" t="s">
        <v>469</v>
      </c>
      <c r="K163">
        <v>36896</v>
      </c>
      <c r="L163">
        <v>38722</v>
      </c>
      <c r="M163" t="s">
        <v>30</v>
      </c>
      <c r="N163">
        <v>-10000000</v>
      </c>
      <c r="O163">
        <v>4014.052827</v>
      </c>
      <c r="P163">
        <v>0.18</v>
      </c>
      <c r="Q163">
        <v>21.251273999999999</v>
      </c>
      <c r="R163">
        <v>21.256535</v>
      </c>
      <c r="S163">
        <v>5.2610000000008483E-3</v>
      </c>
      <c r="T163">
        <v>21.117931922850406</v>
      </c>
      <c r="U163">
        <v>-82.287437999999995</v>
      </c>
      <c r="V163">
        <v>0</v>
      </c>
      <c r="W163">
        <v>-61.169506077149592</v>
      </c>
      <c r="X163">
        <v>9368.461346</v>
      </c>
      <c r="Y163">
        <v>9346.6119930000004</v>
      </c>
      <c r="Z163">
        <v>-21.84935299999961</v>
      </c>
      <c r="AA163">
        <v>39.320153077149982</v>
      </c>
      <c r="AB163">
        <v>9368.461346</v>
      </c>
      <c r="AC163">
        <v>9346.6119930000004</v>
      </c>
      <c r="AD163">
        <v>-21.84935299999961</v>
      </c>
      <c r="AF163">
        <v>11885.610420746998</v>
      </c>
      <c r="AG163">
        <v>0</v>
      </c>
      <c r="AH163">
        <v>9346.6119930000004</v>
      </c>
      <c r="AI163">
        <v>-28484.002325000001</v>
      </c>
      <c r="AJ163">
        <v>-28484.002325000001</v>
      </c>
      <c r="AK163">
        <v>0</v>
      </c>
      <c r="AL163">
        <v>-21.84935299999961</v>
      </c>
      <c r="AM163" t="s">
        <v>514</v>
      </c>
      <c r="AN163">
        <v>4</v>
      </c>
      <c r="AO163" t="s">
        <v>545</v>
      </c>
      <c r="AP163">
        <v>4</v>
      </c>
    </row>
    <row r="164" spans="1:42">
      <c r="A164">
        <v>1278</v>
      </c>
      <c r="B164">
        <v>439</v>
      </c>
      <c r="C164" t="s">
        <v>27</v>
      </c>
      <c r="D164" t="s">
        <v>28</v>
      </c>
      <c r="E164" t="s">
        <v>304</v>
      </c>
      <c r="F164" t="s">
        <v>205</v>
      </c>
      <c r="G164" t="s">
        <v>485</v>
      </c>
      <c r="H164" t="s">
        <v>497</v>
      </c>
      <c r="I164" t="s">
        <v>405</v>
      </c>
      <c r="J164" t="s">
        <v>481</v>
      </c>
      <c r="K164">
        <v>36896</v>
      </c>
      <c r="L164">
        <v>38722</v>
      </c>
      <c r="M164" t="s">
        <v>30</v>
      </c>
      <c r="N164">
        <v>-10000000</v>
      </c>
      <c r="O164">
        <v>4206.4290309999997</v>
      </c>
      <c r="P164">
        <v>2.1</v>
      </c>
      <c r="Q164">
        <v>251.29364000000001</v>
      </c>
      <c r="R164">
        <v>251.31009599999999</v>
      </c>
      <c r="S164">
        <v>1.6455999999976711E-2</v>
      </c>
      <c r="T164">
        <v>69.220996134038032</v>
      </c>
      <c r="U164">
        <v>-786.51595799999996</v>
      </c>
      <c r="V164">
        <v>0</v>
      </c>
      <c r="W164">
        <v>-717.29496186596191</v>
      </c>
      <c r="X164">
        <v>109605.385325</v>
      </c>
      <c r="Y164">
        <v>109157.39769899999</v>
      </c>
      <c r="Z164">
        <v>-447.98762600000191</v>
      </c>
      <c r="AA164">
        <v>269.30733586596</v>
      </c>
      <c r="AB164">
        <v>109605.385325</v>
      </c>
      <c r="AC164">
        <v>109157.39769899999</v>
      </c>
      <c r="AD164">
        <v>-447.98762600000191</v>
      </c>
      <c r="AF164">
        <v>41517.454535969999</v>
      </c>
      <c r="AG164">
        <v>0</v>
      </c>
      <c r="AH164">
        <v>109157.39769899999</v>
      </c>
      <c r="AI164">
        <v>-14092.561329000004</v>
      </c>
      <c r="AJ164">
        <v>-14092.561329000004</v>
      </c>
      <c r="AK164">
        <v>0</v>
      </c>
      <c r="AL164">
        <v>-447.98762600000191</v>
      </c>
      <c r="AM164" t="s">
        <v>514</v>
      </c>
      <c r="AN164" t="s">
        <v>545</v>
      </c>
      <c r="AO164">
        <v>9</v>
      </c>
      <c r="AP164">
        <v>9</v>
      </c>
    </row>
    <row r="165" spans="1:42">
      <c r="A165">
        <v>1279</v>
      </c>
      <c r="B165">
        <v>440</v>
      </c>
      <c r="C165" t="s">
        <v>27</v>
      </c>
      <c r="D165" t="s">
        <v>28</v>
      </c>
      <c r="E165" t="s">
        <v>343</v>
      </c>
      <c r="F165" t="s">
        <v>201</v>
      </c>
      <c r="G165" t="s">
        <v>471</v>
      </c>
      <c r="H165" t="s">
        <v>491</v>
      </c>
      <c r="I165" t="s">
        <v>405</v>
      </c>
      <c r="J165" t="s">
        <v>469</v>
      </c>
      <c r="K165">
        <v>36896</v>
      </c>
      <c r="L165">
        <v>38722</v>
      </c>
      <c r="M165" t="s">
        <v>30</v>
      </c>
      <c r="N165">
        <v>-10000000</v>
      </c>
      <c r="O165">
        <v>4072.7851719999999</v>
      </c>
      <c r="P165">
        <v>0.56000000000000005</v>
      </c>
      <c r="Q165">
        <v>46.851143999999998</v>
      </c>
      <c r="R165">
        <v>46.858555000000003</v>
      </c>
      <c r="S165">
        <v>7.4110000000047194E-3</v>
      </c>
      <c r="T165">
        <v>30.18341090971122</v>
      </c>
      <c r="U165">
        <v>-162.87984800000001</v>
      </c>
      <c r="V165">
        <v>0</v>
      </c>
      <c r="W165">
        <v>-132.69643709028878</v>
      </c>
      <c r="X165">
        <v>-51680.182654999997</v>
      </c>
      <c r="Y165">
        <v>-51821.317646000003</v>
      </c>
      <c r="Z165">
        <v>-141.13499100000627</v>
      </c>
      <c r="AA165">
        <v>-8.4385539097174842</v>
      </c>
      <c r="AB165">
        <v>-51680.182654999997</v>
      </c>
      <c r="AC165">
        <v>-51821.317646000003</v>
      </c>
      <c r="AD165">
        <v>-141.13499100000627</v>
      </c>
      <c r="AF165">
        <v>29478.819074936</v>
      </c>
      <c r="AG165">
        <v>0</v>
      </c>
      <c r="AH165">
        <v>-51821.317646000003</v>
      </c>
      <c r="AI165">
        <v>-58282.626379000001</v>
      </c>
      <c r="AJ165">
        <v>-58282.626379000001</v>
      </c>
      <c r="AK165">
        <v>0</v>
      </c>
      <c r="AL165">
        <v>-141.13499100000627</v>
      </c>
      <c r="AM165" t="s">
        <v>514</v>
      </c>
      <c r="AN165">
        <v>8</v>
      </c>
      <c r="AO165" t="s">
        <v>545</v>
      </c>
      <c r="AP165">
        <v>8</v>
      </c>
    </row>
    <row r="166" spans="1:42">
      <c r="A166">
        <v>1280</v>
      </c>
      <c r="B166">
        <v>441</v>
      </c>
      <c r="C166" t="s">
        <v>27</v>
      </c>
      <c r="D166" t="s">
        <v>28</v>
      </c>
      <c r="E166" t="s">
        <v>305</v>
      </c>
      <c r="F166" t="s">
        <v>201</v>
      </c>
      <c r="G166" t="s">
        <v>467</v>
      </c>
      <c r="H166" t="s">
        <v>468</v>
      </c>
      <c r="I166" t="s">
        <v>405</v>
      </c>
      <c r="J166" t="s">
        <v>470</v>
      </c>
      <c r="K166">
        <v>36896</v>
      </c>
      <c r="L166">
        <v>38722</v>
      </c>
      <c r="M166" t="s">
        <v>30</v>
      </c>
      <c r="N166">
        <v>-10000000</v>
      </c>
      <c r="O166">
        <v>4036.9115939999997</v>
      </c>
      <c r="P166">
        <v>0.45</v>
      </c>
      <c r="Q166">
        <v>48.554516999999997</v>
      </c>
      <c r="R166">
        <v>48.561619999999998</v>
      </c>
      <c r="S166">
        <v>7.1030000000007476E-3</v>
      </c>
      <c r="T166">
        <v>28.674183052185015</v>
      </c>
      <c r="U166">
        <v>-191.21415300000001</v>
      </c>
      <c r="V166">
        <v>0</v>
      </c>
      <c r="W166">
        <v>-162.539969947815</v>
      </c>
      <c r="X166">
        <v>4013.28676</v>
      </c>
      <c r="Y166">
        <v>3924.5262120000002</v>
      </c>
      <c r="Z166">
        <v>-88.760547999999744</v>
      </c>
      <c r="AA166">
        <v>73.779421947815251</v>
      </c>
      <c r="AB166">
        <v>4013.28676</v>
      </c>
      <c r="AC166">
        <v>3924.5262120000002</v>
      </c>
      <c r="AD166">
        <v>-88.760547999999744</v>
      </c>
      <c r="AF166">
        <v>29219.166117371999</v>
      </c>
      <c r="AG166">
        <v>0</v>
      </c>
      <c r="AH166">
        <v>3924.5262120000002</v>
      </c>
      <c r="AI166">
        <v>-3235.7643459999995</v>
      </c>
      <c r="AJ166">
        <v>-3235.7643459999995</v>
      </c>
      <c r="AK166">
        <v>0</v>
      </c>
      <c r="AL166">
        <v>-88.760547999999744</v>
      </c>
      <c r="AM166" t="s">
        <v>514</v>
      </c>
      <c r="AN166">
        <v>8</v>
      </c>
      <c r="AO166" t="s">
        <v>545</v>
      </c>
      <c r="AP166">
        <v>8</v>
      </c>
    </row>
    <row r="167" spans="1:42">
      <c r="A167">
        <v>1281</v>
      </c>
      <c r="B167">
        <v>442</v>
      </c>
      <c r="C167" t="s">
        <v>27</v>
      </c>
      <c r="D167" t="s">
        <v>28</v>
      </c>
      <c r="E167" t="s">
        <v>306</v>
      </c>
      <c r="F167" t="s">
        <v>197</v>
      </c>
      <c r="G167" t="s">
        <v>477</v>
      </c>
      <c r="H167" t="s">
        <v>468</v>
      </c>
      <c r="I167" t="s">
        <v>405</v>
      </c>
      <c r="J167" t="s">
        <v>481</v>
      </c>
      <c r="K167">
        <v>36896</v>
      </c>
      <c r="L167">
        <v>38722</v>
      </c>
      <c r="M167" t="s">
        <v>30</v>
      </c>
      <c r="N167">
        <v>-10000000</v>
      </c>
      <c r="O167">
        <v>4085.156195</v>
      </c>
      <c r="P167">
        <v>1.25</v>
      </c>
      <c r="Q167">
        <v>181.067879</v>
      </c>
      <c r="R167">
        <v>181.08235999999999</v>
      </c>
      <c r="S167">
        <v>1.4480999999989308E-2</v>
      </c>
      <c r="T167">
        <v>59.157146859751322</v>
      </c>
      <c r="U167">
        <v>-520.48508500000003</v>
      </c>
      <c r="V167">
        <v>0</v>
      </c>
      <c r="W167">
        <v>-461.3279381402487</v>
      </c>
      <c r="X167">
        <v>194684.373513</v>
      </c>
      <c r="Y167">
        <v>194494.161238</v>
      </c>
      <c r="Z167">
        <v>-190.21227499999804</v>
      </c>
      <c r="AA167">
        <v>271.11566314025066</v>
      </c>
      <c r="AB167">
        <v>194684.373513</v>
      </c>
      <c r="AC167">
        <v>194494.161238</v>
      </c>
      <c r="AD167">
        <v>-190.21227499999804</v>
      </c>
      <c r="AF167">
        <v>51072.622749890004</v>
      </c>
      <c r="AG167">
        <v>0</v>
      </c>
      <c r="AH167">
        <v>194494.161238</v>
      </c>
      <c r="AI167">
        <v>184891.33327500001</v>
      </c>
      <c r="AJ167">
        <v>184891.33327500001</v>
      </c>
      <c r="AK167">
        <v>0</v>
      </c>
      <c r="AL167">
        <v>-190.21227499999804</v>
      </c>
      <c r="AM167" t="s">
        <v>514</v>
      </c>
      <c r="AN167" t="s">
        <v>545</v>
      </c>
      <c r="AO167">
        <v>10</v>
      </c>
      <c r="AP167">
        <v>10</v>
      </c>
    </row>
    <row r="168" spans="1:42">
      <c r="A168">
        <v>1282</v>
      </c>
      <c r="B168">
        <v>443</v>
      </c>
      <c r="C168" t="s">
        <v>27</v>
      </c>
      <c r="D168" t="s">
        <v>28</v>
      </c>
      <c r="E168" t="s">
        <v>307</v>
      </c>
      <c r="F168" t="s">
        <v>200</v>
      </c>
      <c r="G168" t="s">
        <v>471</v>
      </c>
      <c r="H168" t="s">
        <v>468</v>
      </c>
      <c r="I168" t="s">
        <v>405</v>
      </c>
      <c r="J168" t="s">
        <v>475</v>
      </c>
      <c r="K168">
        <v>36896</v>
      </c>
      <c r="L168">
        <v>38722</v>
      </c>
      <c r="M168" t="s">
        <v>30</v>
      </c>
      <c r="N168">
        <v>-10000000</v>
      </c>
      <c r="O168">
        <v>4065.828512</v>
      </c>
      <c r="P168">
        <v>0.6</v>
      </c>
      <c r="Q168">
        <v>46.274934999999999</v>
      </c>
      <c r="R168">
        <v>46.278998999999999</v>
      </c>
      <c r="S168">
        <v>4.0639999999996235E-3</v>
      </c>
      <c r="T168">
        <v>16.52352707276647</v>
      </c>
      <c r="U168">
        <v>-209.978577</v>
      </c>
      <c r="V168">
        <v>0</v>
      </c>
      <c r="W168">
        <v>-193.45504992723352</v>
      </c>
      <c r="X168">
        <v>-71954.808839999998</v>
      </c>
      <c r="Y168">
        <v>-72129.442282999997</v>
      </c>
      <c r="Z168">
        <v>-174.63344299999881</v>
      </c>
      <c r="AA168">
        <v>18.821606927234711</v>
      </c>
      <c r="AB168">
        <v>-71954.808839999998</v>
      </c>
      <c r="AC168">
        <v>-72129.442282999997</v>
      </c>
      <c r="AD168">
        <v>-174.63344299999881</v>
      </c>
      <c r="AF168">
        <v>23409.00765784</v>
      </c>
      <c r="AG168">
        <v>0</v>
      </c>
      <c r="AH168">
        <v>-72129.442282999997</v>
      </c>
      <c r="AI168">
        <v>-56930.548417999998</v>
      </c>
      <c r="AJ168">
        <v>-56930.548417999998</v>
      </c>
      <c r="AK168">
        <v>0</v>
      </c>
      <c r="AL168">
        <v>-174.63344299999881</v>
      </c>
      <c r="AM168" t="s">
        <v>514</v>
      </c>
      <c r="AN168">
        <v>6</v>
      </c>
      <c r="AO168" t="s">
        <v>545</v>
      </c>
      <c r="AP168">
        <v>6</v>
      </c>
    </row>
    <row r="169" spans="1:42">
      <c r="A169">
        <v>1283</v>
      </c>
      <c r="B169">
        <v>444</v>
      </c>
      <c r="C169" t="s">
        <v>27</v>
      </c>
      <c r="D169" t="s">
        <v>28</v>
      </c>
      <c r="E169" t="s">
        <v>241</v>
      </c>
      <c r="F169" t="s">
        <v>200</v>
      </c>
      <c r="G169" t="s">
        <v>476</v>
      </c>
      <c r="H169" t="s">
        <v>472</v>
      </c>
      <c r="I169" t="s">
        <v>405</v>
      </c>
      <c r="J169" t="s">
        <v>469</v>
      </c>
      <c r="K169">
        <v>36896</v>
      </c>
      <c r="L169">
        <v>38722</v>
      </c>
      <c r="M169" t="s">
        <v>30</v>
      </c>
      <c r="N169">
        <v>-10000000</v>
      </c>
      <c r="O169">
        <v>4024.8535620000002</v>
      </c>
      <c r="P169">
        <v>0.34</v>
      </c>
      <c r="Q169">
        <v>40.062364000000002</v>
      </c>
      <c r="R169">
        <v>36.629640000000002</v>
      </c>
      <c r="S169">
        <v>-3.4327240000000003</v>
      </c>
      <c r="T169">
        <v>-13816.21141876289</v>
      </c>
      <c r="U169">
        <v>-189.52366499999999</v>
      </c>
      <c r="V169">
        <v>0</v>
      </c>
      <c r="W169">
        <v>-14005.735083762891</v>
      </c>
      <c r="X169">
        <v>17284.205159000001</v>
      </c>
      <c r="Y169">
        <v>2771.3175550000001</v>
      </c>
      <c r="Z169">
        <v>-14512.887604000001</v>
      </c>
      <c r="AA169">
        <v>-507.15252023711037</v>
      </c>
      <c r="AB169">
        <v>17284.205159000001</v>
      </c>
      <c r="AC169">
        <v>2771.3175550000001</v>
      </c>
      <c r="AD169">
        <v>-14512.887604000001</v>
      </c>
      <c r="AF169">
        <v>23173.094383215004</v>
      </c>
      <c r="AG169">
        <v>0</v>
      </c>
      <c r="AH169">
        <v>2771.3175550000001</v>
      </c>
      <c r="AI169">
        <v>-46351.908284999998</v>
      </c>
      <c r="AJ169">
        <v>-46351.908284999998</v>
      </c>
      <c r="AK169">
        <v>0</v>
      </c>
      <c r="AL169">
        <v>-14512.887604000001</v>
      </c>
      <c r="AM169" t="s">
        <v>514</v>
      </c>
      <c r="AN169">
        <v>6</v>
      </c>
      <c r="AO169" t="s">
        <v>545</v>
      </c>
      <c r="AP169">
        <v>6</v>
      </c>
    </row>
    <row r="170" spans="1:42">
      <c r="A170">
        <v>1284</v>
      </c>
      <c r="B170">
        <v>445</v>
      </c>
      <c r="C170" t="s">
        <v>27</v>
      </c>
      <c r="D170" t="s">
        <v>28</v>
      </c>
      <c r="E170" t="s">
        <v>308</v>
      </c>
      <c r="F170" t="s">
        <v>198</v>
      </c>
      <c r="G170" t="s">
        <v>485</v>
      </c>
      <c r="H170" t="s">
        <v>478</v>
      </c>
      <c r="I170" t="s">
        <v>405</v>
      </c>
      <c r="J170" t="s">
        <v>479</v>
      </c>
      <c r="K170">
        <v>36896</v>
      </c>
      <c r="L170">
        <v>38722</v>
      </c>
      <c r="M170" t="s">
        <v>30</v>
      </c>
      <c r="N170">
        <v>-10000000</v>
      </c>
      <c r="O170">
        <v>4028.1718260000002</v>
      </c>
      <c r="P170">
        <v>0.25</v>
      </c>
      <c r="Q170">
        <v>24.538454999999999</v>
      </c>
      <c r="R170">
        <v>24.545114000000002</v>
      </c>
      <c r="S170">
        <v>6.659000000002635E-3</v>
      </c>
      <c r="T170">
        <v>26.823596189344617</v>
      </c>
      <c r="U170">
        <v>-123.568833</v>
      </c>
      <c r="V170">
        <v>0</v>
      </c>
      <c r="W170">
        <v>-96.745236810655385</v>
      </c>
      <c r="X170">
        <v>-7983.1429509999998</v>
      </c>
      <c r="Y170">
        <v>-8025.3377780000001</v>
      </c>
      <c r="Z170">
        <v>-42.194827000000259</v>
      </c>
      <c r="AA170">
        <v>54.550409810655125</v>
      </c>
      <c r="AB170">
        <v>-7983.1429509999998</v>
      </c>
      <c r="AC170">
        <v>-8025.3377780000001</v>
      </c>
      <c r="AD170">
        <v>-42.194827000000259</v>
      </c>
      <c r="AF170">
        <v>11927.416776786</v>
      </c>
      <c r="AG170">
        <v>0</v>
      </c>
      <c r="AH170">
        <v>-8025.3377780000001</v>
      </c>
      <c r="AI170">
        <v>-8838.8637639999997</v>
      </c>
      <c r="AJ170">
        <v>-8838.8637639999997</v>
      </c>
      <c r="AK170">
        <v>0</v>
      </c>
      <c r="AL170">
        <v>-42.194827000000259</v>
      </c>
      <c r="AM170" t="s">
        <v>514</v>
      </c>
      <c r="AN170">
        <v>4</v>
      </c>
      <c r="AO170" t="s">
        <v>545</v>
      </c>
      <c r="AP170">
        <v>4</v>
      </c>
    </row>
    <row r="171" spans="1:42">
      <c r="A171">
        <v>1285</v>
      </c>
      <c r="B171">
        <v>446</v>
      </c>
      <c r="C171" t="s">
        <v>27</v>
      </c>
      <c r="D171" t="s">
        <v>28</v>
      </c>
      <c r="E171" t="s">
        <v>310</v>
      </c>
      <c r="F171" t="s">
        <v>205</v>
      </c>
      <c r="G171" t="s">
        <v>476</v>
      </c>
      <c r="H171" t="s">
        <v>468</v>
      </c>
      <c r="I171" t="s">
        <v>405</v>
      </c>
      <c r="J171" t="s">
        <v>481</v>
      </c>
      <c r="K171">
        <v>36896</v>
      </c>
      <c r="L171">
        <v>38722</v>
      </c>
      <c r="M171" t="s">
        <v>30</v>
      </c>
      <c r="N171">
        <v>-10000000</v>
      </c>
      <c r="O171">
        <v>4127.0730409999996</v>
      </c>
      <c r="P171">
        <v>0.9</v>
      </c>
      <c r="Q171">
        <v>72.411985999999999</v>
      </c>
      <c r="R171">
        <v>72.424462000000005</v>
      </c>
      <c r="S171">
        <v>1.2476000000006593E-2</v>
      </c>
      <c r="T171">
        <v>51.489363259543204</v>
      </c>
      <c r="U171">
        <v>-273.82571200000001</v>
      </c>
      <c r="V171">
        <v>0</v>
      </c>
      <c r="W171">
        <v>-222.3363487404568</v>
      </c>
      <c r="X171">
        <v>-94290.821932999999</v>
      </c>
      <c r="Y171">
        <v>-94520.630699999994</v>
      </c>
      <c r="Z171">
        <v>-229.80876699999499</v>
      </c>
      <c r="AA171">
        <v>-7.4724182595381876</v>
      </c>
      <c r="AB171">
        <v>-94290.821932999999</v>
      </c>
      <c r="AC171">
        <v>-94520.630699999994</v>
      </c>
      <c r="AD171">
        <v>-229.80876699999499</v>
      </c>
      <c r="AF171">
        <v>40734.210914669995</v>
      </c>
      <c r="AG171">
        <v>0</v>
      </c>
      <c r="AH171">
        <v>-94520.630699999994</v>
      </c>
      <c r="AI171">
        <v>-372609.36046</v>
      </c>
      <c r="AJ171">
        <v>-372609.36046</v>
      </c>
      <c r="AK171">
        <v>0</v>
      </c>
      <c r="AL171">
        <v>-229.80876699999499</v>
      </c>
      <c r="AM171" t="s">
        <v>514</v>
      </c>
      <c r="AN171" t="s">
        <v>545</v>
      </c>
      <c r="AO171">
        <v>9</v>
      </c>
      <c r="AP171">
        <v>9</v>
      </c>
    </row>
    <row r="172" spans="1:42">
      <c r="A172">
        <v>1286</v>
      </c>
      <c r="B172">
        <v>447</v>
      </c>
      <c r="C172" t="s">
        <v>27</v>
      </c>
      <c r="D172" t="s">
        <v>28</v>
      </c>
      <c r="E172" t="s">
        <v>311</v>
      </c>
      <c r="F172" t="s">
        <v>202</v>
      </c>
      <c r="G172" t="s">
        <v>474</v>
      </c>
      <c r="H172" t="s">
        <v>482</v>
      </c>
      <c r="I172" t="s">
        <v>405</v>
      </c>
      <c r="J172" t="s">
        <v>469</v>
      </c>
      <c r="K172">
        <v>36896</v>
      </c>
      <c r="L172">
        <v>38722</v>
      </c>
      <c r="M172" t="s">
        <v>30</v>
      </c>
      <c r="N172">
        <v>-10000000</v>
      </c>
      <c r="O172">
        <v>4007.4025750000001</v>
      </c>
      <c r="P172">
        <v>0.12</v>
      </c>
      <c r="Q172">
        <v>14.822177</v>
      </c>
      <c r="R172">
        <v>14.825138000000001</v>
      </c>
      <c r="S172">
        <v>2.9610000000008796E-3</v>
      </c>
      <c r="T172">
        <v>11.865919024578526</v>
      </c>
      <c r="U172">
        <v>-63.554561999999997</v>
      </c>
      <c r="V172">
        <v>0</v>
      </c>
      <c r="W172">
        <v>-51.688642975421473</v>
      </c>
      <c r="X172">
        <v>9034.1493759999994</v>
      </c>
      <c r="Y172">
        <v>9018.5220140000001</v>
      </c>
      <c r="Z172">
        <v>-15.627361999999266</v>
      </c>
      <c r="AA172">
        <v>36.061280975422207</v>
      </c>
      <c r="AB172">
        <v>9034.1493759999994</v>
      </c>
      <c r="AC172">
        <v>9018.5220140000001</v>
      </c>
      <c r="AD172">
        <v>-15.627361999999266</v>
      </c>
      <c r="AF172">
        <v>16480.443089687502</v>
      </c>
      <c r="AG172">
        <v>0</v>
      </c>
      <c r="AH172">
        <v>9018.5220140000001</v>
      </c>
      <c r="AI172">
        <v>-24806.530887000001</v>
      </c>
      <c r="AJ172">
        <v>-24806.530887000001</v>
      </c>
      <c r="AK172">
        <v>0</v>
      </c>
      <c r="AL172">
        <v>-15.627361999999266</v>
      </c>
      <c r="AM172" t="s">
        <v>514</v>
      </c>
      <c r="AN172">
        <v>5</v>
      </c>
      <c r="AO172" t="s">
        <v>545</v>
      </c>
      <c r="AP172">
        <v>5</v>
      </c>
    </row>
    <row r="173" spans="1:42">
      <c r="A173">
        <v>1287</v>
      </c>
      <c r="B173">
        <v>448</v>
      </c>
      <c r="C173" t="s">
        <v>27</v>
      </c>
      <c r="D173" t="s">
        <v>28</v>
      </c>
      <c r="E173" t="s">
        <v>309</v>
      </c>
      <c r="F173" t="s">
        <v>200</v>
      </c>
      <c r="G173" t="s">
        <v>471</v>
      </c>
      <c r="H173" t="s">
        <v>472</v>
      </c>
      <c r="I173" t="s">
        <v>405</v>
      </c>
      <c r="J173" t="s">
        <v>479</v>
      </c>
      <c r="K173">
        <v>36896</v>
      </c>
      <c r="L173">
        <v>38722</v>
      </c>
      <c r="M173" t="s">
        <v>30</v>
      </c>
      <c r="N173">
        <v>-10000000</v>
      </c>
      <c r="O173">
        <v>4103.4083700000001</v>
      </c>
      <c r="P173">
        <v>0.8</v>
      </c>
      <c r="Q173">
        <v>71.604592999999994</v>
      </c>
      <c r="R173">
        <v>71.620583999999994</v>
      </c>
      <c r="S173">
        <v>1.5990999999999644E-2</v>
      </c>
      <c r="T173">
        <v>65.617603244668544</v>
      </c>
      <c r="U173">
        <v>-302.72392600000001</v>
      </c>
      <c r="V173">
        <v>0</v>
      </c>
      <c r="W173">
        <v>-237.10632275533146</v>
      </c>
      <c r="X173">
        <v>-54083.557585000002</v>
      </c>
      <c r="Y173">
        <v>-54254.425467000001</v>
      </c>
      <c r="Z173">
        <v>-170.86788199999864</v>
      </c>
      <c r="AA173">
        <v>66.238440755332817</v>
      </c>
      <c r="AB173">
        <v>-54083.557585000002</v>
      </c>
      <c r="AC173">
        <v>-54254.425467000001</v>
      </c>
      <c r="AD173">
        <v>-170.86788199999864</v>
      </c>
      <c r="AF173">
        <v>23625.373690274999</v>
      </c>
      <c r="AG173">
        <v>0</v>
      </c>
      <c r="AH173">
        <v>-54254.425467000001</v>
      </c>
      <c r="AI173">
        <v>-55705.656586999998</v>
      </c>
      <c r="AJ173">
        <v>-55705.656586999998</v>
      </c>
      <c r="AK173">
        <v>0</v>
      </c>
      <c r="AL173">
        <v>-170.86788199999864</v>
      </c>
      <c r="AM173" t="s">
        <v>514</v>
      </c>
      <c r="AN173">
        <v>6</v>
      </c>
      <c r="AO173" t="s">
        <v>545</v>
      </c>
      <c r="AP173">
        <v>6</v>
      </c>
    </row>
    <row r="174" spans="1:42">
      <c r="A174">
        <v>1288</v>
      </c>
      <c r="B174">
        <v>449</v>
      </c>
      <c r="C174" t="s">
        <v>27</v>
      </c>
      <c r="D174" t="s">
        <v>28</v>
      </c>
      <c r="E174" t="s">
        <v>40</v>
      </c>
      <c r="F174" t="s">
        <v>200</v>
      </c>
      <c r="G174" t="s">
        <v>473</v>
      </c>
      <c r="H174" t="s">
        <v>472</v>
      </c>
      <c r="I174" t="s">
        <v>405</v>
      </c>
      <c r="J174" t="s">
        <v>480</v>
      </c>
      <c r="K174">
        <v>36896</v>
      </c>
      <c r="L174">
        <v>38722</v>
      </c>
      <c r="M174" t="s">
        <v>30</v>
      </c>
      <c r="N174">
        <v>-10000000</v>
      </c>
      <c r="O174">
        <v>4093.9412419999999</v>
      </c>
      <c r="P174">
        <v>1.1499999999999999</v>
      </c>
      <c r="Q174">
        <v>154.65158600000001</v>
      </c>
      <c r="R174">
        <v>151.75523000000001</v>
      </c>
      <c r="S174">
        <v>-2.8963559999999973</v>
      </c>
      <c r="T174">
        <v>-11857.511279914141</v>
      </c>
      <c r="U174">
        <v>-506.015804</v>
      </c>
      <c r="V174">
        <v>0</v>
      </c>
      <c r="W174">
        <v>-12363.527083914141</v>
      </c>
      <c r="X174">
        <v>132569.10948099999</v>
      </c>
      <c r="Y174">
        <v>120735.202986</v>
      </c>
      <c r="Z174">
        <v>-11833.906494999988</v>
      </c>
      <c r="AA174">
        <v>529.6205889141529</v>
      </c>
      <c r="AB174">
        <v>132569.10948099999</v>
      </c>
      <c r="AC174">
        <v>120735.202986</v>
      </c>
      <c r="AD174">
        <v>-11833.906494999988</v>
      </c>
      <c r="AF174">
        <v>23570.866700815001</v>
      </c>
      <c r="AG174">
        <v>0</v>
      </c>
      <c r="AH174">
        <v>120735.202986</v>
      </c>
      <c r="AI174">
        <v>41543.224617</v>
      </c>
      <c r="AJ174">
        <v>41543.224617</v>
      </c>
      <c r="AK174">
        <v>0</v>
      </c>
      <c r="AL174">
        <v>-11833.906494999988</v>
      </c>
      <c r="AM174" t="s">
        <v>514</v>
      </c>
      <c r="AN174">
        <v>6</v>
      </c>
      <c r="AO174" t="s">
        <v>545</v>
      </c>
      <c r="AP174">
        <v>6</v>
      </c>
    </row>
    <row r="175" spans="1:42">
      <c r="A175">
        <v>1289</v>
      </c>
      <c r="B175">
        <v>450</v>
      </c>
      <c r="C175" t="s">
        <v>27</v>
      </c>
      <c r="D175" t="s">
        <v>28</v>
      </c>
      <c r="E175" t="s">
        <v>312</v>
      </c>
      <c r="F175" t="s">
        <v>201</v>
      </c>
      <c r="G175" t="s">
        <v>476</v>
      </c>
      <c r="H175" t="s">
        <v>468</v>
      </c>
      <c r="I175" t="s">
        <v>405</v>
      </c>
      <c r="J175" t="s">
        <v>481</v>
      </c>
      <c r="K175">
        <v>36896</v>
      </c>
      <c r="L175">
        <v>38722</v>
      </c>
      <c r="M175" t="s">
        <v>30</v>
      </c>
      <c r="N175">
        <v>-10000000</v>
      </c>
      <c r="O175">
        <v>4038.18851</v>
      </c>
      <c r="P175">
        <v>0.52</v>
      </c>
      <c r="Q175">
        <v>65.989857999999998</v>
      </c>
      <c r="R175">
        <v>65.995333000000002</v>
      </c>
      <c r="S175">
        <v>5.4750000000041155E-3</v>
      </c>
      <c r="T175">
        <v>22.109082092266618</v>
      </c>
      <c r="U175">
        <v>-254.518798</v>
      </c>
      <c r="V175">
        <v>0</v>
      </c>
      <c r="W175">
        <v>-232.40971590773339</v>
      </c>
      <c r="X175">
        <v>45694.555748999999</v>
      </c>
      <c r="Y175">
        <v>45598.358182000004</v>
      </c>
      <c r="Z175">
        <v>-96.197566999995615</v>
      </c>
      <c r="AA175">
        <v>136.21214890773777</v>
      </c>
      <c r="AB175">
        <v>45694.555748999999</v>
      </c>
      <c r="AC175">
        <v>45598.358182000004</v>
      </c>
      <c r="AD175">
        <v>-96.197566999995615</v>
      </c>
      <c r="AF175">
        <v>29228.408435380003</v>
      </c>
      <c r="AG175">
        <v>0</v>
      </c>
      <c r="AH175">
        <v>45598.358182000004</v>
      </c>
      <c r="AI175">
        <v>-67063.139827999985</v>
      </c>
      <c r="AJ175">
        <v>-67063.139827999985</v>
      </c>
      <c r="AK175">
        <v>0</v>
      </c>
      <c r="AL175">
        <v>-96.197566999995615</v>
      </c>
      <c r="AM175" t="s">
        <v>514</v>
      </c>
      <c r="AN175">
        <v>8</v>
      </c>
      <c r="AO175" t="s">
        <v>545</v>
      </c>
      <c r="AP175">
        <v>8</v>
      </c>
    </row>
    <row r="176" spans="1:42">
      <c r="A176">
        <v>1290</v>
      </c>
      <c r="B176">
        <v>451</v>
      </c>
      <c r="C176" t="s">
        <v>27</v>
      </c>
      <c r="D176" t="s">
        <v>28</v>
      </c>
      <c r="E176" t="s">
        <v>313</v>
      </c>
      <c r="F176" t="s">
        <v>205</v>
      </c>
      <c r="G176" t="s">
        <v>476</v>
      </c>
      <c r="H176" t="s">
        <v>497</v>
      </c>
      <c r="I176" t="s">
        <v>405</v>
      </c>
      <c r="J176" t="s">
        <v>479</v>
      </c>
      <c r="K176">
        <v>36896</v>
      </c>
      <c r="L176">
        <v>38722</v>
      </c>
      <c r="M176" t="s">
        <v>30</v>
      </c>
      <c r="N176">
        <v>-10000000</v>
      </c>
      <c r="O176">
        <v>4046.4082239999998</v>
      </c>
      <c r="P176">
        <v>0.6</v>
      </c>
      <c r="Q176">
        <v>72.153891000000002</v>
      </c>
      <c r="R176">
        <v>72.160148000000007</v>
      </c>
      <c r="S176">
        <v>6.2570000000050641E-3</v>
      </c>
      <c r="T176">
        <v>25.31837625758849</v>
      </c>
      <c r="U176">
        <v>-261.11461400000002</v>
      </c>
      <c r="V176">
        <v>0</v>
      </c>
      <c r="W176">
        <v>-235.79623774241153</v>
      </c>
      <c r="X176">
        <v>36006.964220000002</v>
      </c>
      <c r="Y176">
        <v>35888.370692999997</v>
      </c>
      <c r="Z176">
        <v>-118.59352700000454</v>
      </c>
      <c r="AA176">
        <v>117.20271074240699</v>
      </c>
      <c r="AB176">
        <v>36006.964220000002</v>
      </c>
      <c r="AC176">
        <v>35888.370692999997</v>
      </c>
      <c r="AD176">
        <v>-118.59352700000454</v>
      </c>
      <c r="AF176">
        <v>39938.049170879996</v>
      </c>
      <c r="AG176">
        <v>0</v>
      </c>
      <c r="AH176">
        <v>35888.370692999997</v>
      </c>
      <c r="AI176">
        <v>37681.251520999998</v>
      </c>
      <c r="AJ176">
        <v>37681.251520999998</v>
      </c>
      <c r="AK176">
        <v>0</v>
      </c>
      <c r="AL176">
        <v>-118.59352700000454</v>
      </c>
      <c r="AM176" t="s">
        <v>514</v>
      </c>
      <c r="AN176" t="s">
        <v>545</v>
      </c>
      <c r="AO176">
        <v>9</v>
      </c>
      <c r="AP176">
        <v>9</v>
      </c>
    </row>
    <row r="177" spans="1:42">
      <c r="A177">
        <v>1291</v>
      </c>
      <c r="B177">
        <v>452</v>
      </c>
      <c r="C177" t="s">
        <v>27</v>
      </c>
      <c r="D177" t="s">
        <v>28</v>
      </c>
      <c r="E177" t="s">
        <v>314</v>
      </c>
      <c r="F177" t="s">
        <v>200</v>
      </c>
      <c r="G177" t="s">
        <v>471</v>
      </c>
      <c r="H177" t="s">
        <v>468</v>
      </c>
      <c r="I177" t="s">
        <v>405</v>
      </c>
      <c r="J177" t="s">
        <v>475</v>
      </c>
      <c r="K177">
        <v>36896</v>
      </c>
      <c r="L177">
        <v>38722</v>
      </c>
      <c r="M177" t="s">
        <v>30</v>
      </c>
      <c r="N177">
        <v>-10000000</v>
      </c>
      <c r="O177">
        <v>4080.5590630000002</v>
      </c>
      <c r="P177">
        <v>0.75</v>
      </c>
      <c r="Q177">
        <v>33.515977999999997</v>
      </c>
      <c r="R177">
        <v>33.517887000000002</v>
      </c>
      <c r="S177">
        <v>1.9090000000048235E-3</v>
      </c>
      <c r="T177">
        <v>7.7897872512866826</v>
      </c>
      <c r="U177">
        <v>-146.64675199999999</v>
      </c>
      <c r="V177">
        <v>0</v>
      </c>
      <c r="W177">
        <v>-138.85696474871332</v>
      </c>
      <c r="X177">
        <v>-192571.040978</v>
      </c>
      <c r="Y177">
        <v>-192847.28877300001</v>
      </c>
      <c r="Z177">
        <v>-276.24779500000295</v>
      </c>
      <c r="AA177">
        <v>-137.39083025128963</v>
      </c>
      <c r="AB177">
        <v>-192571.040978</v>
      </c>
      <c r="AC177">
        <v>-192847.28877300001</v>
      </c>
      <c r="AD177">
        <v>-276.24779500000295</v>
      </c>
      <c r="AF177">
        <v>23493.818805222501</v>
      </c>
      <c r="AG177">
        <v>0</v>
      </c>
      <c r="AH177">
        <v>-192847.28877300001</v>
      </c>
      <c r="AI177">
        <v>-49266.011949000007</v>
      </c>
      <c r="AJ177">
        <v>-49266.011949000007</v>
      </c>
      <c r="AK177">
        <v>0</v>
      </c>
      <c r="AL177">
        <v>-276.24779500000295</v>
      </c>
      <c r="AM177" t="s">
        <v>514</v>
      </c>
      <c r="AN177">
        <v>6</v>
      </c>
      <c r="AO177" t="s">
        <v>545</v>
      </c>
      <c r="AP177">
        <v>6</v>
      </c>
    </row>
    <row r="178" spans="1:42">
      <c r="A178">
        <v>1292</v>
      </c>
      <c r="B178">
        <v>453</v>
      </c>
      <c r="C178" t="s">
        <v>27</v>
      </c>
      <c r="D178" t="s">
        <v>28</v>
      </c>
      <c r="E178" t="s">
        <v>315</v>
      </c>
      <c r="F178" t="s">
        <v>200</v>
      </c>
      <c r="G178" t="s">
        <v>477</v>
      </c>
      <c r="H178" t="s">
        <v>468</v>
      </c>
      <c r="I178" t="s">
        <v>405</v>
      </c>
      <c r="J178" t="s">
        <v>475</v>
      </c>
      <c r="K178">
        <v>36896</v>
      </c>
      <c r="L178">
        <v>38722</v>
      </c>
      <c r="M178" t="s">
        <v>30</v>
      </c>
      <c r="N178">
        <v>-10000000</v>
      </c>
      <c r="O178">
        <v>4095.337626</v>
      </c>
      <c r="P178">
        <v>0.8</v>
      </c>
      <c r="Q178">
        <v>51.182886000000003</v>
      </c>
      <c r="R178">
        <v>51.186630000000001</v>
      </c>
      <c r="S178">
        <v>3.7439999999975271E-3</v>
      </c>
      <c r="T178">
        <v>15.332944071733873</v>
      </c>
      <c r="U178">
        <v>-238.77143799999999</v>
      </c>
      <c r="V178">
        <v>0</v>
      </c>
      <c r="W178">
        <v>-223.43849392826613</v>
      </c>
      <c r="X178">
        <v>-139722.94811299999</v>
      </c>
      <c r="Y178">
        <v>-139981.97999600001</v>
      </c>
      <c r="Z178">
        <v>-259.03188300001784</v>
      </c>
      <c r="AA178">
        <v>-35.593389071751716</v>
      </c>
      <c r="AB178">
        <v>-139722.94811299999</v>
      </c>
      <c r="AC178">
        <v>-139981.97999600001</v>
      </c>
      <c r="AD178">
        <v>-259.03188300001784</v>
      </c>
      <c r="AF178">
        <v>23578.906381695</v>
      </c>
      <c r="AG178">
        <v>0</v>
      </c>
      <c r="AH178">
        <v>-139981.97999600001</v>
      </c>
      <c r="AI178">
        <v>-90813.335436000008</v>
      </c>
      <c r="AJ178">
        <v>-90813.335436000008</v>
      </c>
      <c r="AK178">
        <v>0</v>
      </c>
      <c r="AL178">
        <v>-259.03188300001784</v>
      </c>
      <c r="AM178" t="s">
        <v>514</v>
      </c>
      <c r="AN178">
        <v>6</v>
      </c>
      <c r="AO178" t="s">
        <v>545</v>
      </c>
      <c r="AP178">
        <v>6</v>
      </c>
    </row>
    <row r="179" spans="1:42">
      <c r="A179">
        <v>1293</v>
      </c>
      <c r="B179">
        <v>454</v>
      </c>
      <c r="C179" t="s">
        <v>27</v>
      </c>
      <c r="D179" t="s">
        <v>28</v>
      </c>
      <c r="E179" t="s">
        <v>316</v>
      </c>
      <c r="F179" t="s">
        <v>205</v>
      </c>
      <c r="G179" t="s">
        <v>471</v>
      </c>
      <c r="H179" t="s">
        <v>468</v>
      </c>
      <c r="I179" t="s">
        <v>405</v>
      </c>
      <c r="J179" t="s">
        <v>475</v>
      </c>
      <c r="K179">
        <v>36896</v>
      </c>
      <c r="L179">
        <v>38722</v>
      </c>
      <c r="M179" t="s">
        <v>30</v>
      </c>
      <c r="N179">
        <v>-10000000</v>
      </c>
      <c r="O179">
        <v>4174.7730680000004</v>
      </c>
      <c r="P179">
        <v>2.15</v>
      </c>
      <c r="Q179">
        <v>251.636032</v>
      </c>
      <c r="R179">
        <v>251.64173400000001</v>
      </c>
      <c r="S179">
        <v>5.7020000000136406E-3</v>
      </c>
      <c r="T179">
        <v>23.804556033792949</v>
      </c>
      <c r="U179">
        <v>-748.336051</v>
      </c>
      <c r="V179">
        <v>0</v>
      </c>
      <c r="W179">
        <v>-724.53149496620699</v>
      </c>
      <c r="X179">
        <v>91557.897379999995</v>
      </c>
      <c r="Y179">
        <v>91047.649411999999</v>
      </c>
      <c r="Z179">
        <v>-510.24796799999604</v>
      </c>
      <c r="AA179">
        <v>214.28352696621096</v>
      </c>
      <c r="AB179">
        <v>91557.897379999995</v>
      </c>
      <c r="AC179">
        <v>91047.649411999999</v>
      </c>
      <c r="AD179">
        <v>-510.24796799999604</v>
      </c>
      <c r="AF179">
        <v>41205.010181160003</v>
      </c>
      <c r="AG179">
        <v>0</v>
      </c>
      <c r="AH179">
        <v>91047.649411999999</v>
      </c>
      <c r="AI179">
        <v>-12524.428559000007</v>
      </c>
      <c r="AJ179">
        <v>-12524.428559000007</v>
      </c>
      <c r="AK179">
        <v>0</v>
      </c>
      <c r="AL179">
        <v>-510.24796799999604</v>
      </c>
      <c r="AM179" t="s">
        <v>514</v>
      </c>
      <c r="AN179" t="s">
        <v>545</v>
      </c>
      <c r="AO179">
        <v>9</v>
      </c>
      <c r="AP179">
        <v>9</v>
      </c>
    </row>
    <row r="180" spans="1:42">
      <c r="A180">
        <v>1294</v>
      </c>
      <c r="B180">
        <v>455</v>
      </c>
      <c r="C180" t="s">
        <v>27</v>
      </c>
      <c r="D180" t="s">
        <v>28</v>
      </c>
      <c r="E180" t="s">
        <v>317</v>
      </c>
      <c r="F180" t="s">
        <v>205</v>
      </c>
      <c r="G180" t="s">
        <v>474</v>
      </c>
      <c r="H180" t="s">
        <v>468</v>
      </c>
      <c r="I180" t="s">
        <v>405</v>
      </c>
      <c r="J180" t="s">
        <v>480</v>
      </c>
      <c r="K180">
        <v>36896</v>
      </c>
      <c r="L180">
        <v>38722</v>
      </c>
      <c r="M180" t="s">
        <v>30</v>
      </c>
      <c r="N180">
        <v>-10000000</v>
      </c>
      <c r="O180">
        <v>4171.2708249999996</v>
      </c>
      <c r="P180">
        <v>1.68</v>
      </c>
      <c r="Q180">
        <v>180.229569</v>
      </c>
      <c r="R180">
        <v>180.24135200000001</v>
      </c>
      <c r="S180">
        <v>1.1783000000008315E-2</v>
      </c>
      <c r="T180">
        <v>49.150084131009677</v>
      </c>
      <c r="U180">
        <v>-612.21406000000002</v>
      </c>
      <c r="V180">
        <v>0</v>
      </c>
      <c r="W180">
        <v>-563.06397586899038</v>
      </c>
      <c r="X180">
        <v>8206.9340520000005</v>
      </c>
      <c r="Y180">
        <v>7808.9624880000001</v>
      </c>
      <c r="Z180">
        <v>-397.9715640000004</v>
      </c>
      <c r="AA180">
        <v>165.09241186898998</v>
      </c>
      <c r="AB180">
        <v>8206.9340520000005</v>
      </c>
      <c r="AC180">
        <v>7808.9624880000001</v>
      </c>
      <c r="AD180">
        <v>-397.9715640000004</v>
      </c>
      <c r="AF180">
        <v>41170.443042749997</v>
      </c>
      <c r="AG180">
        <v>0</v>
      </c>
      <c r="AH180">
        <v>7808.9624880000001</v>
      </c>
      <c r="AI180">
        <v>445751.45467399998</v>
      </c>
      <c r="AJ180">
        <v>445751.45467399998</v>
      </c>
      <c r="AK180">
        <v>0</v>
      </c>
      <c r="AL180">
        <v>-397.9715640000004</v>
      </c>
      <c r="AM180" t="s">
        <v>514</v>
      </c>
      <c r="AN180" t="s">
        <v>545</v>
      </c>
      <c r="AO180">
        <v>9</v>
      </c>
      <c r="AP180">
        <v>9</v>
      </c>
    </row>
    <row r="181" spans="1:42">
      <c r="A181">
        <v>1295</v>
      </c>
      <c r="B181">
        <v>456</v>
      </c>
      <c r="C181" t="s">
        <v>27</v>
      </c>
      <c r="D181" t="s">
        <v>28</v>
      </c>
      <c r="E181" t="s">
        <v>318</v>
      </c>
      <c r="F181" t="s">
        <v>205</v>
      </c>
      <c r="G181" t="s">
        <v>473</v>
      </c>
      <c r="H181" t="s">
        <v>468</v>
      </c>
      <c r="I181" t="s">
        <v>405</v>
      </c>
      <c r="J181" t="s">
        <v>475</v>
      </c>
      <c r="K181">
        <v>36896</v>
      </c>
      <c r="L181">
        <v>38722</v>
      </c>
      <c r="M181" t="s">
        <v>30</v>
      </c>
      <c r="N181">
        <v>-10000000</v>
      </c>
      <c r="O181">
        <v>4072.6034690000001</v>
      </c>
      <c r="P181">
        <v>0.78</v>
      </c>
      <c r="Q181">
        <v>96.379683</v>
      </c>
      <c r="R181">
        <v>96.384440999999995</v>
      </c>
      <c r="S181">
        <v>4.757999999995377E-3</v>
      </c>
      <c r="T181">
        <v>19.377447305483173</v>
      </c>
      <c r="U181">
        <v>-330.27258399999999</v>
      </c>
      <c r="V181">
        <v>0</v>
      </c>
      <c r="W181">
        <v>-310.89513669451685</v>
      </c>
      <c r="X181">
        <v>56694.773746999999</v>
      </c>
      <c r="Y181">
        <v>56530.913231999999</v>
      </c>
      <c r="Z181">
        <v>-163.86051500000031</v>
      </c>
      <c r="AA181">
        <v>147.03462169451655</v>
      </c>
      <c r="AB181">
        <v>56694.773746999999</v>
      </c>
      <c r="AC181">
        <v>56530.913231999999</v>
      </c>
      <c r="AD181">
        <v>-163.86051500000031</v>
      </c>
      <c r="AF181">
        <v>40196.596239029997</v>
      </c>
      <c r="AG181">
        <v>0</v>
      </c>
      <c r="AH181">
        <v>56530.913231999999</v>
      </c>
      <c r="AI181">
        <v>-183009.865062</v>
      </c>
      <c r="AJ181">
        <v>-183009.865062</v>
      </c>
      <c r="AK181">
        <v>0</v>
      </c>
      <c r="AL181">
        <v>-163.86051500000031</v>
      </c>
      <c r="AM181" t="s">
        <v>514</v>
      </c>
      <c r="AN181" t="s">
        <v>545</v>
      </c>
      <c r="AO181">
        <v>9</v>
      </c>
      <c r="AP181">
        <v>9</v>
      </c>
    </row>
    <row r="182" spans="1:42">
      <c r="A182">
        <v>1296</v>
      </c>
      <c r="B182">
        <v>457</v>
      </c>
      <c r="C182" t="s">
        <v>27</v>
      </c>
      <c r="D182" t="s">
        <v>28</v>
      </c>
      <c r="E182" t="s">
        <v>320</v>
      </c>
      <c r="F182" t="s">
        <v>205</v>
      </c>
      <c r="G182" t="s">
        <v>492</v>
      </c>
      <c r="H182" t="s">
        <v>468</v>
      </c>
      <c r="I182" t="s">
        <v>405</v>
      </c>
      <c r="J182" t="s">
        <v>475</v>
      </c>
      <c r="K182">
        <v>36896</v>
      </c>
      <c r="L182">
        <v>38722</v>
      </c>
      <c r="M182" t="s">
        <v>30</v>
      </c>
      <c r="N182">
        <v>-10000000</v>
      </c>
      <c r="O182">
        <v>4137.2539079999997</v>
      </c>
      <c r="P182">
        <v>1.1499999999999999</v>
      </c>
      <c r="Q182">
        <v>146.458642</v>
      </c>
      <c r="R182">
        <v>146.460364</v>
      </c>
      <c r="S182">
        <v>1.7220000000008895E-3</v>
      </c>
      <c r="T182">
        <v>7.1243512295796796</v>
      </c>
      <c r="U182">
        <v>-423.65020299999998</v>
      </c>
      <c r="V182">
        <v>0</v>
      </c>
      <c r="W182">
        <v>-416.52585177042027</v>
      </c>
      <c r="X182">
        <v>97657.862911999997</v>
      </c>
      <c r="Y182">
        <v>97401.437709999998</v>
      </c>
      <c r="Z182">
        <v>-256.42520199999854</v>
      </c>
      <c r="AA182">
        <v>160.10064977042174</v>
      </c>
      <c r="AB182">
        <v>97657.862911999997</v>
      </c>
      <c r="AC182">
        <v>97401.437709999998</v>
      </c>
      <c r="AD182">
        <v>-256.42520199999854</v>
      </c>
      <c r="AF182">
        <v>40834.696071960003</v>
      </c>
      <c r="AG182">
        <v>0</v>
      </c>
      <c r="AH182">
        <v>97401.437709999998</v>
      </c>
      <c r="AI182">
        <v>9954.7343059999985</v>
      </c>
      <c r="AJ182">
        <v>9954.7343059999985</v>
      </c>
      <c r="AK182">
        <v>0</v>
      </c>
      <c r="AL182">
        <v>-256.42520199999854</v>
      </c>
      <c r="AM182" t="s">
        <v>514</v>
      </c>
      <c r="AN182" t="s">
        <v>545</v>
      </c>
      <c r="AO182">
        <v>9</v>
      </c>
      <c r="AP182">
        <v>9</v>
      </c>
    </row>
    <row r="183" spans="1:42">
      <c r="A183">
        <v>1297</v>
      </c>
      <c r="B183">
        <v>458</v>
      </c>
      <c r="C183" t="s">
        <v>27</v>
      </c>
      <c r="D183" t="s">
        <v>28</v>
      </c>
      <c r="E183" t="s">
        <v>319</v>
      </c>
      <c r="F183" t="s">
        <v>205</v>
      </c>
      <c r="G183" t="s">
        <v>471</v>
      </c>
      <c r="H183" t="s">
        <v>468</v>
      </c>
      <c r="I183" t="s">
        <v>405</v>
      </c>
      <c r="J183" t="s">
        <v>480</v>
      </c>
      <c r="K183">
        <v>36896</v>
      </c>
      <c r="L183">
        <v>38722</v>
      </c>
      <c r="M183" t="s">
        <v>30</v>
      </c>
      <c r="N183">
        <v>-10000000</v>
      </c>
      <c r="O183">
        <v>4449.6822579999998</v>
      </c>
      <c r="P183">
        <v>4.3</v>
      </c>
      <c r="Q183">
        <v>547.35068100000001</v>
      </c>
      <c r="R183">
        <v>547.35039099999995</v>
      </c>
      <c r="S183">
        <v>-2.9000000006362825E-4</v>
      </c>
      <c r="T183">
        <v>-1.2904078551031255</v>
      </c>
      <c r="U183">
        <v>-1415.1316380000001</v>
      </c>
      <c r="V183">
        <v>0</v>
      </c>
      <c r="W183">
        <v>-1416.4220458551031</v>
      </c>
      <c r="X183">
        <v>297783.59392499999</v>
      </c>
      <c r="Y183">
        <v>296779.53777400003</v>
      </c>
      <c r="Z183">
        <v>-1004.0561509999679</v>
      </c>
      <c r="AA183">
        <v>412.36589485513514</v>
      </c>
      <c r="AB183">
        <v>297783.59392499999</v>
      </c>
      <c r="AC183">
        <v>296779.53777400003</v>
      </c>
      <c r="AD183">
        <v>-1004.0561509999679</v>
      </c>
      <c r="AF183">
        <v>43918.36388646</v>
      </c>
      <c r="AG183">
        <v>0</v>
      </c>
      <c r="AH183">
        <v>296779.53777400003</v>
      </c>
      <c r="AI183">
        <v>861140.93614499993</v>
      </c>
      <c r="AJ183">
        <v>861140.93614499993</v>
      </c>
      <c r="AK183">
        <v>0</v>
      </c>
      <c r="AL183">
        <v>-1004.0561509999679</v>
      </c>
      <c r="AM183" t="s">
        <v>514</v>
      </c>
      <c r="AN183" t="s">
        <v>545</v>
      </c>
      <c r="AO183">
        <v>9</v>
      </c>
      <c r="AP183">
        <v>9</v>
      </c>
    </row>
    <row r="184" spans="1:42">
      <c r="A184">
        <v>1298</v>
      </c>
      <c r="B184">
        <v>459</v>
      </c>
      <c r="C184" t="s">
        <v>27</v>
      </c>
      <c r="D184" t="s">
        <v>28</v>
      </c>
      <c r="E184" t="s">
        <v>299</v>
      </c>
      <c r="F184" t="s">
        <v>205</v>
      </c>
      <c r="G184" t="s">
        <v>485</v>
      </c>
      <c r="H184" t="s">
        <v>472</v>
      </c>
      <c r="I184" t="s">
        <v>405</v>
      </c>
      <c r="J184" t="s">
        <v>480</v>
      </c>
      <c r="K184">
        <v>36896</v>
      </c>
      <c r="L184">
        <v>38722</v>
      </c>
      <c r="M184" t="s">
        <v>30</v>
      </c>
      <c r="N184">
        <v>-10000000</v>
      </c>
      <c r="O184">
        <v>4325.5537979999999</v>
      </c>
      <c r="P184">
        <v>3.5</v>
      </c>
      <c r="Q184">
        <v>342.41709900000001</v>
      </c>
      <c r="R184">
        <v>342.43061299999999</v>
      </c>
      <c r="S184">
        <v>1.3513999999986481E-2</v>
      </c>
      <c r="T184">
        <v>58.455534026113526</v>
      </c>
      <c r="U184">
        <v>-1064.6369709999999</v>
      </c>
      <c r="V184">
        <v>0</v>
      </c>
      <c r="W184">
        <v>-1006.1814369738863</v>
      </c>
      <c r="X184">
        <v>-113283.42190299999</v>
      </c>
      <c r="Y184">
        <v>-114217.132982</v>
      </c>
      <c r="Z184">
        <v>-933.71107900000061</v>
      </c>
      <c r="AA184">
        <v>72.470357973885712</v>
      </c>
      <c r="AB184">
        <v>-113283.42190299999</v>
      </c>
      <c r="AC184">
        <v>-114217.132982</v>
      </c>
      <c r="AD184">
        <v>-933.71107900000061</v>
      </c>
      <c r="AF184">
        <v>42693.215986259995</v>
      </c>
      <c r="AG184">
        <v>0</v>
      </c>
      <c r="AH184">
        <v>-114217.132982</v>
      </c>
      <c r="AI184">
        <v>-322598.44920199999</v>
      </c>
      <c r="AJ184">
        <v>-322598.44920199999</v>
      </c>
      <c r="AK184">
        <v>0</v>
      </c>
      <c r="AL184">
        <v>-933.71107900000061</v>
      </c>
      <c r="AM184" t="s">
        <v>514</v>
      </c>
      <c r="AN184" t="s">
        <v>545</v>
      </c>
      <c r="AO184">
        <v>9</v>
      </c>
      <c r="AP184">
        <v>9</v>
      </c>
    </row>
    <row r="185" spans="1:42">
      <c r="A185">
        <v>1299</v>
      </c>
      <c r="B185">
        <v>460</v>
      </c>
      <c r="C185" t="s">
        <v>27</v>
      </c>
      <c r="D185" t="s">
        <v>28</v>
      </c>
      <c r="E185" t="s">
        <v>321</v>
      </c>
      <c r="F185" t="s">
        <v>200</v>
      </c>
      <c r="G185" t="s">
        <v>477</v>
      </c>
      <c r="H185" t="s">
        <v>468</v>
      </c>
      <c r="I185" t="s">
        <v>405</v>
      </c>
      <c r="J185" t="s">
        <v>470</v>
      </c>
      <c r="K185">
        <v>36896</v>
      </c>
      <c r="L185">
        <v>38722</v>
      </c>
      <c r="M185" t="s">
        <v>30</v>
      </c>
      <c r="N185">
        <v>-10000000</v>
      </c>
      <c r="O185">
        <v>4091.7038859999998</v>
      </c>
      <c r="P185">
        <v>0.75</v>
      </c>
      <c r="Q185">
        <v>48.558715999999997</v>
      </c>
      <c r="R185">
        <v>48.565840000000001</v>
      </c>
      <c r="S185">
        <v>7.1240000000045711E-3</v>
      </c>
      <c r="T185">
        <v>29.149298483882703</v>
      </c>
      <c r="U185">
        <v>-213.983701</v>
      </c>
      <c r="V185">
        <v>0</v>
      </c>
      <c r="W185">
        <v>-184.83440251611728</v>
      </c>
      <c r="X185">
        <v>-128623.103231</v>
      </c>
      <c r="Y185">
        <v>-128849.54205800001</v>
      </c>
      <c r="Z185">
        <v>-226.4388270000054</v>
      </c>
      <c r="AA185">
        <v>-41.604424483888124</v>
      </c>
      <c r="AB185">
        <v>-128623.103231</v>
      </c>
      <c r="AC185">
        <v>-128849.54205800001</v>
      </c>
      <c r="AD185">
        <v>-226.4388270000054</v>
      </c>
      <c r="AF185">
        <v>23557.985123644998</v>
      </c>
      <c r="AG185">
        <v>0</v>
      </c>
      <c r="AH185">
        <v>-128849.54205800001</v>
      </c>
      <c r="AI185">
        <v>-156612.02620300002</v>
      </c>
      <c r="AJ185">
        <v>-156612.02620300002</v>
      </c>
      <c r="AK185">
        <v>0</v>
      </c>
      <c r="AL185">
        <v>-226.4388270000054</v>
      </c>
      <c r="AM185" t="s">
        <v>514</v>
      </c>
      <c r="AN185">
        <v>6</v>
      </c>
      <c r="AO185" t="s">
        <v>545</v>
      </c>
      <c r="AP185">
        <v>6</v>
      </c>
    </row>
    <row r="186" spans="1:42">
      <c r="A186">
        <v>1300</v>
      </c>
      <c r="B186">
        <v>461</v>
      </c>
      <c r="C186" t="s">
        <v>27</v>
      </c>
      <c r="D186" t="s">
        <v>28</v>
      </c>
      <c r="E186" t="s">
        <v>322</v>
      </c>
      <c r="F186" t="s">
        <v>200</v>
      </c>
      <c r="G186" t="s">
        <v>474</v>
      </c>
      <c r="H186" t="s">
        <v>468</v>
      </c>
      <c r="I186" t="s">
        <v>405</v>
      </c>
      <c r="J186" t="s">
        <v>470</v>
      </c>
      <c r="K186">
        <v>36896</v>
      </c>
      <c r="L186">
        <v>38722</v>
      </c>
      <c r="M186" t="s">
        <v>30</v>
      </c>
      <c r="N186">
        <v>-10000000</v>
      </c>
      <c r="O186">
        <v>4073.873677</v>
      </c>
      <c r="P186">
        <v>0.74</v>
      </c>
      <c r="Q186">
        <v>83.003720000000001</v>
      </c>
      <c r="R186">
        <v>83.011606999999998</v>
      </c>
      <c r="S186">
        <v>7.8869999999966467E-3</v>
      </c>
      <c r="T186">
        <v>32.130641690485341</v>
      </c>
      <c r="U186">
        <v>-322.53539699999999</v>
      </c>
      <c r="V186">
        <v>0</v>
      </c>
      <c r="W186">
        <v>-290.40475530951466</v>
      </c>
      <c r="X186">
        <v>19317.672763999999</v>
      </c>
      <c r="Y186">
        <v>19160.986585999999</v>
      </c>
      <c r="Z186">
        <v>-156.68617799999993</v>
      </c>
      <c r="AA186">
        <v>133.71857730951473</v>
      </c>
      <c r="AB186">
        <v>19317.672763999999</v>
      </c>
      <c r="AC186">
        <v>19160.986585999999</v>
      </c>
      <c r="AD186">
        <v>-156.68617799999993</v>
      </c>
      <c r="AF186">
        <v>23455.327695327502</v>
      </c>
      <c r="AG186">
        <v>0</v>
      </c>
      <c r="AH186">
        <v>19160.986585999999</v>
      </c>
      <c r="AI186">
        <v>914.04289399999834</v>
      </c>
      <c r="AJ186">
        <v>914.04289399999834</v>
      </c>
      <c r="AK186">
        <v>0</v>
      </c>
      <c r="AL186">
        <v>-156.68617799999993</v>
      </c>
      <c r="AM186" t="s">
        <v>514</v>
      </c>
      <c r="AN186">
        <v>6</v>
      </c>
      <c r="AO186" t="s">
        <v>545</v>
      </c>
      <c r="AP186">
        <v>6</v>
      </c>
    </row>
    <row r="187" spans="1:42">
      <c r="A187">
        <v>1301</v>
      </c>
      <c r="B187">
        <v>462</v>
      </c>
      <c r="C187" t="s">
        <v>27</v>
      </c>
      <c r="D187" t="s">
        <v>28</v>
      </c>
      <c r="E187" t="s">
        <v>323</v>
      </c>
      <c r="F187" t="s">
        <v>205</v>
      </c>
      <c r="G187" t="s">
        <v>477</v>
      </c>
      <c r="H187" t="s">
        <v>468</v>
      </c>
      <c r="I187" t="s">
        <v>405</v>
      </c>
      <c r="J187" t="s">
        <v>480</v>
      </c>
      <c r="K187">
        <v>36896</v>
      </c>
      <c r="L187">
        <v>38722</v>
      </c>
      <c r="M187" t="s">
        <v>30</v>
      </c>
      <c r="N187">
        <v>-10000000</v>
      </c>
      <c r="O187">
        <v>4278.9390119999998</v>
      </c>
      <c r="P187">
        <v>4.0999999999999996</v>
      </c>
      <c r="Q187">
        <v>531.06334900000002</v>
      </c>
      <c r="R187">
        <v>531.07010000000002</v>
      </c>
      <c r="S187">
        <v>6.7510000000083892E-3</v>
      </c>
      <c r="T187">
        <v>28.887117270047895</v>
      </c>
      <c r="U187">
        <v>-1407.36229</v>
      </c>
      <c r="V187">
        <v>0</v>
      </c>
      <c r="W187">
        <v>-1378.4751727299522</v>
      </c>
      <c r="X187">
        <v>337710.54838300002</v>
      </c>
      <c r="Y187">
        <v>336798.74013300001</v>
      </c>
      <c r="Z187">
        <v>-911.80825000000186</v>
      </c>
      <c r="AA187">
        <v>466.66692272995033</v>
      </c>
      <c r="AB187">
        <v>337710.54838300002</v>
      </c>
      <c r="AC187">
        <v>336798.74013300001</v>
      </c>
      <c r="AD187">
        <v>-911.80825000000186</v>
      </c>
      <c r="AF187">
        <v>42233.128048439998</v>
      </c>
      <c r="AG187">
        <v>0</v>
      </c>
      <c r="AH187">
        <v>336798.74013300001</v>
      </c>
      <c r="AI187">
        <v>-181884.07425499998</v>
      </c>
      <c r="AJ187">
        <v>-181884.07425499998</v>
      </c>
      <c r="AK187">
        <v>0</v>
      </c>
      <c r="AL187">
        <v>-911.80825000000186</v>
      </c>
      <c r="AM187" t="s">
        <v>514</v>
      </c>
      <c r="AN187" t="s">
        <v>545</v>
      </c>
      <c r="AO187">
        <v>9</v>
      </c>
      <c r="AP187">
        <v>9</v>
      </c>
    </row>
    <row r="188" spans="1:42">
      <c r="A188">
        <v>1302</v>
      </c>
      <c r="B188">
        <v>463</v>
      </c>
      <c r="C188" t="s">
        <v>27</v>
      </c>
      <c r="D188" t="s">
        <v>28</v>
      </c>
      <c r="E188" t="s">
        <v>324</v>
      </c>
      <c r="F188" t="s">
        <v>197</v>
      </c>
      <c r="G188" t="s">
        <v>477</v>
      </c>
      <c r="H188" t="s">
        <v>468</v>
      </c>
      <c r="I188" t="s">
        <v>405</v>
      </c>
      <c r="J188" t="s">
        <v>481</v>
      </c>
      <c r="K188">
        <v>36896</v>
      </c>
      <c r="L188">
        <v>38722</v>
      </c>
      <c r="M188" t="s">
        <v>30</v>
      </c>
      <c r="N188">
        <v>-10000000</v>
      </c>
      <c r="O188">
        <v>4088.4854449999998</v>
      </c>
      <c r="P188">
        <v>1.4</v>
      </c>
      <c r="Q188">
        <v>217.89299600000001</v>
      </c>
      <c r="R188">
        <v>217.92233899999999</v>
      </c>
      <c r="S188">
        <v>2.9342999999983022E-2</v>
      </c>
      <c r="T188">
        <v>119.96842841256557</v>
      </c>
      <c r="U188">
        <v>-587.03423199999997</v>
      </c>
      <c r="V188">
        <v>0</v>
      </c>
      <c r="W188">
        <v>-467.0658035874344</v>
      </c>
      <c r="X188">
        <v>275218.48195599997</v>
      </c>
      <c r="Y188">
        <v>275080.35453900002</v>
      </c>
      <c r="Z188">
        <v>-138.1274169999524</v>
      </c>
      <c r="AA188">
        <v>328.938386587482</v>
      </c>
      <c r="AB188">
        <v>275218.48195599997</v>
      </c>
      <c r="AC188">
        <v>275080.35453900002</v>
      </c>
      <c r="AD188">
        <v>-138.1274169999524</v>
      </c>
      <c r="AF188">
        <v>51114.245033389998</v>
      </c>
      <c r="AG188">
        <v>0</v>
      </c>
      <c r="AH188">
        <v>275080.35453900002</v>
      </c>
      <c r="AI188">
        <v>102693.57825400002</v>
      </c>
      <c r="AJ188">
        <v>102693.57825400002</v>
      </c>
      <c r="AK188">
        <v>0</v>
      </c>
      <c r="AL188">
        <v>-138.1274169999524</v>
      </c>
      <c r="AM188" t="s">
        <v>514</v>
      </c>
      <c r="AN188" t="s">
        <v>545</v>
      </c>
      <c r="AO188">
        <v>10</v>
      </c>
      <c r="AP188">
        <v>10</v>
      </c>
    </row>
    <row r="189" spans="1:42">
      <c r="A189">
        <v>1303</v>
      </c>
      <c r="B189">
        <v>464</v>
      </c>
      <c r="C189" t="s">
        <v>27</v>
      </c>
      <c r="D189" t="s">
        <v>28</v>
      </c>
      <c r="E189" t="s">
        <v>29</v>
      </c>
      <c r="F189" t="s">
        <v>199</v>
      </c>
      <c r="G189" t="s">
        <v>473</v>
      </c>
      <c r="H189" t="s">
        <v>478</v>
      </c>
      <c r="I189" t="s">
        <v>405</v>
      </c>
      <c r="J189" t="s">
        <v>480</v>
      </c>
      <c r="K189">
        <v>36896</v>
      </c>
      <c r="L189">
        <v>38722</v>
      </c>
      <c r="M189" t="s">
        <v>30</v>
      </c>
      <c r="N189">
        <v>-10000000</v>
      </c>
      <c r="O189">
        <v>4064.784983</v>
      </c>
      <c r="P189">
        <v>0.95</v>
      </c>
      <c r="Q189">
        <v>156.623898</v>
      </c>
      <c r="R189">
        <v>156.667969</v>
      </c>
      <c r="S189">
        <v>4.4071000000002414E-2</v>
      </c>
      <c r="T189">
        <v>179.13913898580282</v>
      </c>
      <c r="U189">
        <v>-493.26056</v>
      </c>
      <c r="V189">
        <v>0</v>
      </c>
      <c r="W189">
        <v>-314.12142101419715</v>
      </c>
      <c r="X189">
        <v>226073.08504999999</v>
      </c>
      <c r="Y189">
        <v>226092.179149</v>
      </c>
      <c r="Z189">
        <v>19.09409900000901</v>
      </c>
      <c r="AA189">
        <v>333.21552001420616</v>
      </c>
      <c r="AB189">
        <v>226073.08504999999</v>
      </c>
      <c r="AC189">
        <v>226092.179149</v>
      </c>
      <c r="AD189">
        <v>19.09409900000901</v>
      </c>
      <c r="AF189">
        <v>30089.570836657502</v>
      </c>
      <c r="AG189">
        <v>0</v>
      </c>
      <c r="AH189">
        <v>226092.179149</v>
      </c>
      <c r="AI189">
        <v>182377.471846</v>
      </c>
      <c r="AJ189">
        <v>182377.471846</v>
      </c>
      <c r="AK189">
        <v>0</v>
      </c>
      <c r="AL189">
        <v>19.09409900000901</v>
      </c>
      <c r="AM189" t="s">
        <v>514</v>
      </c>
      <c r="AN189">
        <v>7</v>
      </c>
      <c r="AO189" t="s">
        <v>545</v>
      </c>
      <c r="AP189">
        <v>7</v>
      </c>
    </row>
    <row r="190" spans="1:42">
      <c r="A190">
        <v>1304</v>
      </c>
      <c r="B190">
        <v>465</v>
      </c>
      <c r="C190" t="s">
        <v>27</v>
      </c>
      <c r="D190" t="s">
        <v>28</v>
      </c>
      <c r="E190" t="s">
        <v>325</v>
      </c>
      <c r="F190" t="s">
        <v>202</v>
      </c>
      <c r="G190" t="s">
        <v>471</v>
      </c>
      <c r="H190" t="s">
        <v>472</v>
      </c>
      <c r="I190" t="s">
        <v>405</v>
      </c>
      <c r="J190" t="s">
        <v>479</v>
      </c>
      <c r="K190">
        <v>36896</v>
      </c>
      <c r="L190">
        <v>38722</v>
      </c>
      <c r="M190" t="s">
        <v>30</v>
      </c>
      <c r="N190">
        <v>-10000000</v>
      </c>
      <c r="O190">
        <v>4020.7671829999999</v>
      </c>
      <c r="P190">
        <v>0.22</v>
      </c>
      <c r="Q190">
        <v>29.875924999999999</v>
      </c>
      <c r="R190">
        <v>29.884208999999998</v>
      </c>
      <c r="S190">
        <v>8.283999999999736E-3</v>
      </c>
      <c r="T190">
        <v>33.308035343970936</v>
      </c>
      <c r="U190">
        <v>-128.739487</v>
      </c>
      <c r="V190">
        <v>0</v>
      </c>
      <c r="W190">
        <v>-95.431451656029054</v>
      </c>
      <c r="X190">
        <v>27806.058325999998</v>
      </c>
      <c r="Y190">
        <v>27794.08973</v>
      </c>
      <c r="Z190">
        <v>-11.968595999998797</v>
      </c>
      <c r="AA190">
        <v>83.462855656030257</v>
      </c>
      <c r="AB190">
        <v>27806.058325999998</v>
      </c>
      <c r="AC190">
        <v>27794.08973</v>
      </c>
      <c r="AD190">
        <v>-11.968595999998797</v>
      </c>
      <c r="AF190">
        <v>16535.405040087502</v>
      </c>
      <c r="AG190">
        <v>0</v>
      </c>
      <c r="AH190">
        <v>27794.08973</v>
      </c>
      <c r="AI190">
        <v>-2983.3503650000021</v>
      </c>
      <c r="AJ190">
        <v>-2983.3503650000021</v>
      </c>
      <c r="AK190">
        <v>0</v>
      </c>
      <c r="AL190">
        <v>-11.968595999998797</v>
      </c>
      <c r="AM190" t="s">
        <v>514</v>
      </c>
      <c r="AN190">
        <v>5</v>
      </c>
      <c r="AO190" t="s">
        <v>545</v>
      </c>
      <c r="AP190">
        <v>5</v>
      </c>
    </row>
    <row r="191" spans="1:42">
      <c r="A191">
        <v>1305</v>
      </c>
      <c r="B191">
        <v>466</v>
      </c>
      <c r="C191" t="s">
        <v>27</v>
      </c>
      <c r="D191" t="s">
        <v>28</v>
      </c>
      <c r="E191" t="s">
        <v>326</v>
      </c>
      <c r="F191" t="s">
        <v>202</v>
      </c>
      <c r="G191" t="s">
        <v>487</v>
      </c>
      <c r="H191" t="s">
        <v>468</v>
      </c>
      <c r="I191" t="s">
        <v>405</v>
      </c>
      <c r="J191" t="s">
        <v>470</v>
      </c>
      <c r="K191">
        <v>36896</v>
      </c>
      <c r="L191">
        <v>38722</v>
      </c>
      <c r="M191" t="s">
        <v>30</v>
      </c>
      <c r="N191">
        <v>-10000000</v>
      </c>
      <c r="O191">
        <v>4066.3010999999997</v>
      </c>
      <c r="P191">
        <v>0.6</v>
      </c>
      <c r="Q191">
        <v>63.452173000000002</v>
      </c>
      <c r="R191">
        <v>63.458775000000003</v>
      </c>
      <c r="S191">
        <v>6.6020000000008849E-3</v>
      </c>
      <c r="T191">
        <v>26.845719862203595</v>
      </c>
      <c r="U191">
        <v>-231.99437499999999</v>
      </c>
      <c r="V191">
        <v>0</v>
      </c>
      <c r="W191">
        <v>-205.1486551377964</v>
      </c>
      <c r="X191">
        <v>-163.484815</v>
      </c>
      <c r="Y191">
        <v>-296.45548300000002</v>
      </c>
      <c r="Z191">
        <v>-132.97066800000002</v>
      </c>
      <c r="AA191">
        <v>72.177987137796379</v>
      </c>
      <c r="AB191">
        <v>-163.484815</v>
      </c>
      <c r="AC191">
        <v>-296.45548300000002</v>
      </c>
      <c r="AD191">
        <v>-132.97066800000002</v>
      </c>
      <c r="AF191">
        <v>16722.66327375</v>
      </c>
      <c r="AG191">
        <v>0</v>
      </c>
      <c r="AH191">
        <v>-296.45548300000002</v>
      </c>
      <c r="AI191">
        <v>-4562.1331</v>
      </c>
      <c r="AJ191">
        <v>-4562.1331</v>
      </c>
      <c r="AK191">
        <v>0</v>
      </c>
      <c r="AL191">
        <v>-132.97066800000002</v>
      </c>
      <c r="AM191" t="s">
        <v>514</v>
      </c>
      <c r="AN191">
        <v>5</v>
      </c>
      <c r="AO191" t="s">
        <v>545</v>
      </c>
      <c r="AP191">
        <v>5</v>
      </c>
    </row>
    <row r="192" spans="1:42">
      <c r="A192">
        <v>1306</v>
      </c>
      <c r="B192">
        <v>467</v>
      </c>
      <c r="C192" t="s">
        <v>27</v>
      </c>
      <c r="D192" t="s">
        <v>28</v>
      </c>
      <c r="E192" t="s">
        <v>327</v>
      </c>
      <c r="F192" t="s">
        <v>201</v>
      </c>
      <c r="G192" t="s">
        <v>485</v>
      </c>
      <c r="H192" t="s">
        <v>468</v>
      </c>
      <c r="I192" t="s">
        <v>405</v>
      </c>
      <c r="J192" t="s">
        <v>481</v>
      </c>
      <c r="K192">
        <v>36896</v>
      </c>
      <c r="L192">
        <v>38722</v>
      </c>
      <c r="M192" t="s">
        <v>30</v>
      </c>
      <c r="N192">
        <v>-10000000</v>
      </c>
      <c r="O192">
        <v>4169.1935579999999</v>
      </c>
      <c r="P192">
        <v>1.2</v>
      </c>
      <c r="Q192">
        <v>119.49817</v>
      </c>
      <c r="R192">
        <v>119.510954</v>
      </c>
      <c r="S192">
        <v>1.2783999999996354E-2</v>
      </c>
      <c r="T192">
        <v>53.298970445456796</v>
      </c>
      <c r="U192">
        <v>-429.23946899999999</v>
      </c>
      <c r="V192">
        <v>0</v>
      </c>
      <c r="W192">
        <v>-375.94049855454318</v>
      </c>
      <c r="X192">
        <v>-31009.957324999999</v>
      </c>
      <c r="Y192">
        <v>-31292.454972</v>
      </c>
      <c r="Z192">
        <v>-282.49764700000014</v>
      </c>
      <c r="AA192">
        <v>93.44285155454304</v>
      </c>
      <c r="AB192">
        <v>-31009.957324999999</v>
      </c>
      <c r="AC192">
        <v>-31292.454972</v>
      </c>
      <c r="AD192">
        <v>-282.49764700000014</v>
      </c>
      <c r="AF192">
        <v>30176.622972804005</v>
      </c>
      <c r="AG192">
        <v>0</v>
      </c>
      <c r="AH192">
        <v>-31292.454972</v>
      </c>
      <c r="AI192">
        <v>-58206.497981</v>
      </c>
      <c r="AJ192">
        <v>-58206.497981</v>
      </c>
      <c r="AK192">
        <v>0</v>
      </c>
      <c r="AL192">
        <v>-282.49764700000014</v>
      </c>
      <c r="AM192" t="s">
        <v>514</v>
      </c>
      <c r="AN192">
        <v>8</v>
      </c>
      <c r="AO192" t="s">
        <v>545</v>
      </c>
      <c r="AP192">
        <v>8</v>
      </c>
    </row>
    <row r="193" spans="1:42">
      <c r="A193">
        <v>1307</v>
      </c>
      <c r="B193">
        <v>468</v>
      </c>
      <c r="C193" t="s">
        <v>27</v>
      </c>
      <c r="D193" t="s">
        <v>28</v>
      </c>
      <c r="E193" t="s">
        <v>328</v>
      </c>
      <c r="F193" t="s">
        <v>201</v>
      </c>
      <c r="G193" t="s">
        <v>477</v>
      </c>
      <c r="H193" t="s">
        <v>490</v>
      </c>
      <c r="I193" t="s">
        <v>405</v>
      </c>
      <c r="J193" t="s">
        <v>469</v>
      </c>
      <c r="K193">
        <v>36896</v>
      </c>
      <c r="L193">
        <v>38722</v>
      </c>
      <c r="M193" t="s">
        <v>30</v>
      </c>
      <c r="N193">
        <v>-10000000</v>
      </c>
      <c r="O193">
        <v>4045.6719700000003</v>
      </c>
      <c r="P193">
        <v>0.53</v>
      </c>
      <c r="Q193">
        <v>67.725821999999994</v>
      </c>
      <c r="R193">
        <v>67.740813000000003</v>
      </c>
      <c r="S193">
        <v>1.499100000000908E-2</v>
      </c>
      <c r="T193">
        <v>60.648668502306741</v>
      </c>
      <c r="U193">
        <v>-269.85660100000001</v>
      </c>
      <c r="V193">
        <v>0</v>
      </c>
      <c r="W193">
        <v>-209.20793249769326</v>
      </c>
      <c r="X193">
        <v>48456.791745000002</v>
      </c>
      <c r="Y193">
        <v>48398.367139000002</v>
      </c>
      <c r="Z193">
        <v>-58.424606000000495</v>
      </c>
      <c r="AA193">
        <v>150.78332649769277</v>
      </c>
      <c r="AB193">
        <v>48456.791745000002</v>
      </c>
      <c r="AC193">
        <v>48398.367139000002</v>
      </c>
      <c r="AD193">
        <v>-58.424606000000495</v>
      </c>
      <c r="AF193">
        <v>29282.573718860007</v>
      </c>
      <c r="AG193">
        <v>0</v>
      </c>
      <c r="AH193">
        <v>48398.367139000002</v>
      </c>
      <c r="AI193">
        <v>-939.33772899999894</v>
      </c>
      <c r="AJ193">
        <v>-939.33772899999894</v>
      </c>
      <c r="AK193">
        <v>0</v>
      </c>
      <c r="AL193">
        <v>-58.424606000000495</v>
      </c>
      <c r="AM193" t="s">
        <v>514</v>
      </c>
      <c r="AN193">
        <v>8</v>
      </c>
      <c r="AO193" t="s">
        <v>545</v>
      </c>
      <c r="AP193">
        <v>8</v>
      </c>
    </row>
    <row r="194" spans="1:42">
      <c r="A194">
        <v>1308</v>
      </c>
      <c r="B194">
        <v>469</v>
      </c>
      <c r="C194" t="s">
        <v>27</v>
      </c>
      <c r="D194" t="s">
        <v>28</v>
      </c>
      <c r="E194" t="s">
        <v>329</v>
      </c>
      <c r="F194" t="s">
        <v>201</v>
      </c>
      <c r="G194" t="s">
        <v>467</v>
      </c>
      <c r="H194" t="s">
        <v>472</v>
      </c>
      <c r="I194" t="s">
        <v>405</v>
      </c>
      <c r="J194" t="s">
        <v>479</v>
      </c>
      <c r="K194">
        <v>36896</v>
      </c>
      <c r="L194">
        <v>38722</v>
      </c>
      <c r="M194" t="s">
        <v>30</v>
      </c>
      <c r="N194">
        <v>-10000000</v>
      </c>
      <c r="O194">
        <v>4055.6782969999999</v>
      </c>
      <c r="P194">
        <v>0.61</v>
      </c>
      <c r="Q194">
        <v>56.644174999999997</v>
      </c>
      <c r="R194">
        <v>56.657971000000003</v>
      </c>
      <c r="S194">
        <v>1.3796000000006359E-2</v>
      </c>
      <c r="T194">
        <v>55.952137785437785</v>
      </c>
      <c r="U194">
        <v>-259.49423000000002</v>
      </c>
      <c r="V194">
        <v>0</v>
      </c>
      <c r="W194">
        <v>-203.54209221456222</v>
      </c>
      <c r="X194">
        <v>-32951.726912999999</v>
      </c>
      <c r="Y194">
        <v>-33071.251651999999</v>
      </c>
      <c r="Z194">
        <v>-119.52473900000041</v>
      </c>
      <c r="AA194">
        <v>84.017353214561808</v>
      </c>
      <c r="AB194">
        <v>-32951.726912999999</v>
      </c>
      <c r="AC194">
        <v>-33071.251651999999</v>
      </c>
      <c r="AD194">
        <v>-119.52473900000041</v>
      </c>
      <c r="AF194">
        <v>29354.999513686002</v>
      </c>
      <c r="AG194">
        <v>0</v>
      </c>
      <c r="AH194">
        <v>-33071.251651999999</v>
      </c>
      <c r="AI194">
        <v>-35854.347605999996</v>
      </c>
      <c r="AJ194">
        <v>-35854.347605999996</v>
      </c>
      <c r="AK194">
        <v>0</v>
      </c>
      <c r="AL194">
        <v>-119.52473900000041</v>
      </c>
      <c r="AM194" t="s">
        <v>514</v>
      </c>
      <c r="AN194">
        <v>8</v>
      </c>
      <c r="AO194" t="s">
        <v>545</v>
      </c>
      <c r="AP194">
        <v>8</v>
      </c>
    </row>
    <row r="195" spans="1:42">
      <c r="A195">
        <v>1309</v>
      </c>
      <c r="B195">
        <v>629</v>
      </c>
      <c r="C195" t="s">
        <v>27</v>
      </c>
      <c r="D195" t="s">
        <v>28</v>
      </c>
      <c r="E195" t="s">
        <v>330</v>
      </c>
      <c r="F195" t="s">
        <v>200</v>
      </c>
      <c r="G195" t="s">
        <v>477</v>
      </c>
      <c r="H195" t="s">
        <v>483</v>
      </c>
      <c r="I195" t="s">
        <v>405</v>
      </c>
      <c r="J195" t="s">
        <v>479</v>
      </c>
      <c r="K195">
        <v>36896</v>
      </c>
      <c r="L195">
        <v>38722</v>
      </c>
      <c r="M195" t="s">
        <v>30</v>
      </c>
      <c r="N195">
        <v>-10000000</v>
      </c>
      <c r="O195">
        <v>4048.5750440000002</v>
      </c>
      <c r="P195">
        <v>0.68</v>
      </c>
      <c r="Q195">
        <v>92.126553000000001</v>
      </c>
      <c r="R195">
        <v>92.145073999999994</v>
      </c>
      <c r="S195">
        <v>1.8520999999992682E-2</v>
      </c>
      <c r="T195">
        <v>74.983658389894373</v>
      </c>
      <c r="U195">
        <v>-352.53510299999999</v>
      </c>
      <c r="V195">
        <v>0</v>
      </c>
      <c r="W195">
        <v>-277.55144461010559</v>
      </c>
      <c r="X195">
        <v>83437.862494999994</v>
      </c>
      <c r="Y195">
        <v>83368.737949999995</v>
      </c>
      <c r="Z195">
        <v>-69.124544999998761</v>
      </c>
      <c r="AA195">
        <v>208.42689961010683</v>
      </c>
      <c r="AB195">
        <v>83437.862494999994</v>
      </c>
      <c r="AC195">
        <v>83368.737949999995</v>
      </c>
      <c r="AD195">
        <v>-69.124544999998761</v>
      </c>
      <c r="AF195">
        <v>23309.670815830003</v>
      </c>
      <c r="AG195">
        <v>0</v>
      </c>
      <c r="AH195">
        <v>83368.737949999995</v>
      </c>
      <c r="AI195">
        <v>39218.600657999996</v>
      </c>
      <c r="AJ195">
        <v>39218.600657999996</v>
      </c>
      <c r="AK195">
        <v>0</v>
      </c>
      <c r="AL195">
        <v>-69.124544999998761</v>
      </c>
      <c r="AM195" t="s">
        <v>514</v>
      </c>
      <c r="AN195">
        <v>6</v>
      </c>
      <c r="AO195" t="s">
        <v>545</v>
      </c>
      <c r="AP195">
        <v>6</v>
      </c>
    </row>
    <row r="196" spans="1:42">
      <c r="A196">
        <v>1310</v>
      </c>
      <c r="B196">
        <v>470</v>
      </c>
      <c r="C196" t="s">
        <v>27</v>
      </c>
      <c r="D196" t="s">
        <v>28</v>
      </c>
      <c r="E196" t="s">
        <v>331</v>
      </c>
      <c r="F196" t="s">
        <v>200</v>
      </c>
      <c r="G196" t="s">
        <v>474</v>
      </c>
      <c r="H196" t="s">
        <v>468</v>
      </c>
      <c r="I196" t="s">
        <v>405</v>
      </c>
      <c r="J196" t="s">
        <v>470</v>
      </c>
      <c r="K196">
        <v>36896</v>
      </c>
      <c r="L196">
        <v>38722</v>
      </c>
      <c r="M196" t="s">
        <v>30</v>
      </c>
      <c r="N196">
        <v>-10000000</v>
      </c>
      <c r="O196">
        <v>4101.2987809999995</v>
      </c>
      <c r="P196">
        <v>0.86</v>
      </c>
      <c r="Q196">
        <v>63.428258</v>
      </c>
      <c r="R196">
        <v>63.434876000000003</v>
      </c>
      <c r="S196">
        <v>6.6180000000031214E-3</v>
      </c>
      <c r="T196">
        <v>27.142395332670798</v>
      </c>
      <c r="U196">
        <v>-253.26982599999999</v>
      </c>
      <c r="V196">
        <v>0</v>
      </c>
      <c r="W196">
        <v>-226.12743066732921</v>
      </c>
      <c r="X196">
        <v>-114572.786983</v>
      </c>
      <c r="Y196">
        <v>-114824.95101400001</v>
      </c>
      <c r="Z196">
        <v>-252.16403100000753</v>
      </c>
      <c r="AA196">
        <v>-26.036600332678319</v>
      </c>
      <c r="AB196">
        <v>-114572.786983</v>
      </c>
      <c r="AC196">
        <v>-114824.95101400001</v>
      </c>
      <c r="AD196">
        <v>-252.16403100000753</v>
      </c>
      <c r="AF196">
        <v>23613.227731607498</v>
      </c>
      <c r="AG196">
        <v>0</v>
      </c>
      <c r="AH196">
        <v>-114824.95101400001</v>
      </c>
      <c r="AI196">
        <v>-103339.14148400001</v>
      </c>
      <c r="AJ196">
        <v>-103339.14148400001</v>
      </c>
      <c r="AK196">
        <v>0</v>
      </c>
      <c r="AL196">
        <v>-252.16403100000753</v>
      </c>
      <c r="AM196" t="s">
        <v>514</v>
      </c>
      <c r="AN196">
        <v>6</v>
      </c>
      <c r="AO196" t="s">
        <v>545</v>
      </c>
      <c r="AP196">
        <v>6</v>
      </c>
    </row>
    <row r="197" spans="1:42">
      <c r="A197">
        <v>1311</v>
      </c>
      <c r="B197">
        <v>471</v>
      </c>
      <c r="C197" t="s">
        <v>27</v>
      </c>
      <c r="D197" t="s">
        <v>28</v>
      </c>
      <c r="E197" t="s">
        <v>332</v>
      </c>
      <c r="F197" t="s">
        <v>197</v>
      </c>
      <c r="G197" t="s">
        <v>476</v>
      </c>
      <c r="H197" t="s">
        <v>468</v>
      </c>
      <c r="I197" t="s">
        <v>405</v>
      </c>
      <c r="J197" t="s">
        <v>475</v>
      </c>
      <c r="K197">
        <v>36896</v>
      </c>
      <c r="L197">
        <v>38722</v>
      </c>
      <c r="M197" t="s">
        <v>30</v>
      </c>
      <c r="N197">
        <v>-10000000</v>
      </c>
      <c r="O197">
        <v>4185.7979310000001</v>
      </c>
      <c r="P197">
        <v>1.65</v>
      </c>
      <c r="Q197">
        <v>123.72926099999999</v>
      </c>
      <c r="R197">
        <v>123.740891</v>
      </c>
      <c r="S197">
        <v>1.1630000000010909E-2</v>
      </c>
      <c r="T197">
        <v>48.680829937575666</v>
      </c>
      <c r="U197">
        <v>-457.669265</v>
      </c>
      <c r="V197">
        <v>0</v>
      </c>
      <c r="W197">
        <v>-408.98843506242434</v>
      </c>
      <c r="X197">
        <v>-208074.87801700001</v>
      </c>
      <c r="Y197">
        <v>-208559.265331</v>
      </c>
      <c r="Z197">
        <v>-484.38731399999233</v>
      </c>
      <c r="AA197">
        <v>-75.398878937567986</v>
      </c>
      <c r="AB197">
        <v>-208074.87801700001</v>
      </c>
      <c r="AC197">
        <v>-208559.265331</v>
      </c>
      <c r="AD197">
        <v>-484.38731399999233</v>
      </c>
      <c r="AF197">
        <v>52330.845733362003</v>
      </c>
      <c r="AG197">
        <v>0</v>
      </c>
      <c r="AH197">
        <v>-208559.265331</v>
      </c>
      <c r="AI197">
        <v>-131688.45583200001</v>
      </c>
      <c r="AJ197">
        <v>-131688.45583200001</v>
      </c>
      <c r="AK197">
        <v>0</v>
      </c>
      <c r="AL197">
        <v>-484.38731399999233</v>
      </c>
      <c r="AM197" t="s">
        <v>514</v>
      </c>
      <c r="AN197" t="s">
        <v>545</v>
      </c>
      <c r="AO197">
        <v>10</v>
      </c>
      <c r="AP197">
        <v>10</v>
      </c>
    </row>
    <row r="198" spans="1:42">
      <c r="A198">
        <v>1312</v>
      </c>
      <c r="B198">
        <v>472</v>
      </c>
      <c r="C198" t="s">
        <v>27</v>
      </c>
      <c r="D198" t="s">
        <v>28</v>
      </c>
      <c r="E198" t="s">
        <v>333</v>
      </c>
      <c r="F198" t="s">
        <v>197</v>
      </c>
      <c r="G198" t="s">
        <v>477</v>
      </c>
      <c r="H198" t="s">
        <v>497</v>
      </c>
      <c r="I198" t="s">
        <v>405</v>
      </c>
      <c r="J198" t="s">
        <v>481</v>
      </c>
      <c r="K198">
        <v>36896</v>
      </c>
      <c r="L198">
        <v>38722</v>
      </c>
      <c r="M198" t="s">
        <v>30</v>
      </c>
      <c r="N198">
        <v>-10000000</v>
      </c>
      <c r="O198">
        <v>4092.1764779999999</v>
      </c>
      <c r="P198">
        <v>1.1200000000000001</v>
      </c>
      <c r="Q198">
        <v>109.167838</v>
      </c>
      <c r="R198">
        <v>109.19256900000001</v>
      </c>
      <c r="S198">
        <v>2.4731000000002723E-2</v>
      </c>
      <c r="T198">
        <v>101.20361647742914</v>
      </c>
      <c r="U198">
        <v>-419.33332799999999</v>
      </c>
      <c r="V198">
        <v>0</v>
      </c>
      <c r="W198">
        <v>-318.12971152257086</v>
      </c>
      <c r="X198">
        <v>-38727.475293000003</v>
      </c>
      <c r="Y198">
        <v>-38941.515867000002</v>
      </c>
      <c r="Z198">
        <v>-214.04057399999874</v>
      </c>
      <c r="AA198">
        <v>104.08913752257212</v>
      </c>
      <c r="AB198">
        <v>-38727.475293000003</v>
      </c>
      <c r="AC198">
        <v>-38941.515867000002</v>
      </c>
      <c r="AD198">
        <v>-214.04057399999874</v>
      </c>
      <c r="AF198">
        <v>51160.390327955996</v>
      </c>
      <c r="AG198">
        <v>0</v>
      </c>
      <c r="AH198">
        <v>-38941.515867000002</v>
      </c>
      <c r="AI198">
        <v>-69753.945858000006</v>
      </c>
      <c r="AJ198">
        <v>-69753.945858000006</v>
      </c>
      <c r="AK198">
        <v>0</v>
      </c>
      <c r="AL198">
        <v>-214.04057399999874</v>
      </c>
      <c r="AM198" t="s">
        <v>514</v>
      </c>
      <c r="AN198" t="s">
        <v>545</v>
      </c>
      <c r="AO198">
        <v>10</v>
      </c>
      <c r="AP198">
        <v>10</v>
      </c>
    </row>
    <row r="199" spans="1:42">
      <c r="A199">
        <v>1313</v>
      </c>
      <c r="B199">
        <v>473</v>
      </c>
      <c r="C199" t="s">
        <v>27</v>
      </c>
      <c r="D199" t="s">
        <v>28</v>
      </c>
      <c r="E199" t="s">
        <v>334</v>
      </c>
      <c r="F199" t="s">
        <v>200</v>
      </c>
      <c r="G199" t="s">
        <v>473</v>
      </c>
      <c r="H199" t="s">
        <v>482</v>
      </c>
      <c r="I199" t="s">
        <v>405</v>
      </c>
      <c r="J199" t="s">
        <v>469</v>
      </c>
      <c r="K199">
        <v>36896</v>
      </c>
      <c r="L199">
        <v>38722</v>
      </c>
      <c r="M199" t="s">
        <v>30</v>
      </c>
      <c r="N199">
        <v>-10000000</v>
      </c>
      <c r="O199">
        <v>4040.7481480000001</v>
      </c>
      <c r="P199">
        <v>0.9</v>
      </c>
      <c r="Q199">
        <v>160.55767700000001</v>
      </c>
      <c r="R199">
        <v>149.92967200000001</v>
      </c>
      <c r="S199">
        <v>-10.628005000000002</v>
      </c>
      <c r="T199">
        <v>-42945.091520684749</v>
      </c>
      <c r="U199">
        <v>-496.35522300000002</v>
      </c>
      <c r="V199">
        <v>0</v>
      </c>
      <c r="W199">
        <v>-43441.446743684748</v>
      </c>
      <c r="X199">
        <v>264747.947262</v>
      </c>
      <c r="Y199">
        <v>222158.45579000001</v>
      </c>
      <c r="Z199">
        <v>-42589.491471999994</v>
      </c>
      <c r="AA199">
        <v>851.95527168475382</v>
      </c>
      <c r="AB199">
        <v>264747.947262</v>
      </c>
      <c r="AC199">
        <v>222158.45579000001</v>
      </c>
      <c r="AD199">
        <v>-42589.491471999994</v>
      </c>
      <c r="AF199">
        <v>23264.607462110002</v>
      </c>
      <c r="AG199">
        <v>0</v>
      </c>
      <c r="AH199">
        <v>222158.45579000001</v>
      </c>
      <c r="AI199">
        <v>100711.114835</v>
      </c>
      <c r="AJ199">
        <v>100711.114835</v>
      </c>
      <c r="AK199">
        <v>0</v>
      </c>
      <c r="AL199">
        <v>-42589.491471999994</v>
      </c>
      <c r="AM199" t="s">
        <v>514</v>
      </c>
      <c r="AN199">
        <v>6</v>
      </c>
      <c r="AO199" t="s">
        <v>545</v>
      </c>
      <c r="AP199">
        <v>6</v>
      </c>
    </row>
    <row r="200" spans="1:42">
      <c r="A200">
        <v>1314</v>
      </c>
      <c r="B200">
        <v>474</v>
      </c>
      <c r="C200" t="s">
        <v>27</v>
      </c>
      <c r="D200" t="s">
        <v>28</v>
      </c>
      <c r="E200" t="s">
        <v>335</v>
      </c>
      <c r="F200" t="s">
        <v>200</v>
      </c>
      <c r="G200" t="s">
        <v>477</v>
      </c>
      <c r="H200" t="s">
        <v>468</v>
      </c>
      <c r="I200" t="s">
        <v>405</v>
      </c>
      <c r="J200" t="s">
        <v>470</v>
      </c>
      <c r="K200">
        <v>36896</v>
      </c>
      <c r="L200">
        <v>38722</v>
      </c>
      <c r="M200" t="s">
        <v>30</v>
      </c>
      <c r="N200">
        <v>-10000000</v>
      </c>
      <c r="O200">
        <v>4190.5272860000005</v>
      </c>
      <c r="P200">
        <v>1.6</v>
      </c>
      <c r="Q200">
        <v>97.094614000000007</v>
      </c>
      <c r="R200">
        <v>97.109323000000003</v>
      </c>
      <c r="S200">
        <v>1.4708999999996308E-2</v>
      </c>
      <c r="T200">
        <v>61.638465849758539</v>
      </c>
      <c r="U200">
        <v>-437.54752999999999</v>
      </c>
      <c r="V200">
        <v>0</v>
      </c>
      <c r="W200">
        <v>-375.90906415024148</v>
      </c>
      <c r="X200">
        <v>-297733.16405700002</v>
      </c>
      <c r="Y200">
        <v>-298229.148247</v>
      </c>
      <c r="Z200">
        <v>-495.9841899999883</v>
      </c>
      <c r="AA200">
        <v>-120.07512584974683</v>
      </c>
      <c r="AB200">
        <v>-297733.16405700002</v>
      </c>
      <c r="AC200">
        <v>-298229.148247</v>
      </c>
      <c r="AD200">
        <v>-495.9841899999883</v>
      </c>
      <c r="AF200">
        <v>24126.960849145005</v>
      </c>
      <c r="AG200">
        <v>0</v>
      </c>
      <c r="AH200">
        <v>-298229.148247</v>
      </c>
      <c r="AI200">
        <v>-182321.88505099999</v>
      </c>
      <c r="AJ200">
        <v>-182321.88505099999</v>
      </c>
      <c r="AK200">
        <v>0</v>
      </c>
      <c r="AL200">
        <v>-495.9841899999883</v>
      </c>
      <c r="AM200" t="s">
        <v>514</v>
      </c>
      <c r="AN200">
        <v>6</v>
      </c>
      <c r="AO200" t="s">
        <v>545</v>
      </c>
      <c r="AP200">
        <v>6</v>
      </c>
    </row>
    <row r="201" spans="1:42">
      <c r="A201">
        <v>1315</v>
      </c>
      <c r="B201">
        <v>475</v>
      </c>
      <c r="C201" t="s">
        <v>27</v>
      </c>
      <c r="D201" t="s">
        <v>28</v>
      </c>
      <c r="E201" t="s">
        <v>336</v>
      </c>
      <c r="F201" t="s">
        <v>200</v>
      </c>
      <c r="G201" t="s">
        <v>477</v>
      </c>
      <c r="H201" t="s">
        <v>468</v>
      </c>
      <c r="I201" t="s">
        <v>405</v>
      </c>
      <c r="J201" t="s">
        <v>481</v>
      </c>
      <c r="K201">
        <v>36896</v>
      </c>
      <c r="L201">
        <v>38722</v>
      </c>
      <c r="M201" t="s">
        <v>30</v>
      </c>
      <c r="N201">
        <v>-10000000</v>
      </c>
      <c r="O201">
        <v>4046.923777</v>
      </c>
      <c r="P201">
        <v>0.65</v>
      </c>
      <c r="Q201">
        <v>86.326758999999996</v>
      </c>
      <c r="R201">
        <v>86.340196000000006</v>
      </c>
      <c r="S201">
        <v>1.3437000000010357E-2</v>
      </c>
      <c r="T201">
        <v>54.378514791590916</v>
      </c>
      <c r="U201">
        <v>-280.11321900000002</v>
      </c>
      <c r="V201">
        <v>0</v>
      </c>
      <c r="W201">
        <v>-225.73470420840908</v>
      </c>
      <c r="X201">
        <v>72498.494177</v>
      </c>
      <c r="Y201">
        <v>72411.777067999996</v>
      </c>
      <c r="Z201">
        <v>-86.717109000004712</v>
      </c>
      <c r="AA201">
        <v>139.01759520840437</v>
      </c>
      <c r="AB201">
        <v>72498.494177</v>
      </c>
      <c r="AC201">
        <v>72411.777067999996</v>
      </c>
      <c r="AD201">
        <v>-86.717109000004712</v>
      </c>
      <c r="AF201">
        <v>23300.163646077501</v>
      </c>
      <c r="AG201">
        <v>0</v>
      </c>
      <c r="AH201">
        <v>72411.777067999996</v>
      </c>
      <c r="AI201">
        <v>66592.703743999999</v>
      </c>
      <c r="AJ201">
        <v>66592.703743999999</v>
      </c>
      <c r="AK201">
        <v>0</v>
      </c>
      <c r="AL201">
        <v>-86.717109000004712</v>
      </c>
      <c r="AM201" t="s">
        <v>514</v>
      </c>
      <c r="AN201">
        <v>6</v>
      </c>
      <c r="AO201" t="s">
        <v>545</v>
      </c>
      <c r="AP201">
        <v>6</v>
      </c>
    </row>
    <row r="202" spans="1:42">
      <c r="A202">
        <v>1316</v>
      </c>
      <c r="B202">
        <v>476</v>
      </c>
      <c r="C202" t="s">
        <v>27</v>
      </c>
      <c r="D202" t="s">
        <v>28</v>
      </c>
      <c r="E202" t="s">
        <v>337</v>
      </c>
      <c r="F202" t="s">
        <v>197</v>
      </c>
      <c r="G202" t="s">
        <v>485</v>
      </c>
      <c r="H202" t="s">
        <v>468</v>
      </c>
      <c r="I202" t="s">
        <v>405</v>
      </c>
      <c r="J202" t="s">
        <v>481</v>
      </c>
      <c r="K202">
        <v>36896</v>
      </c>
      <c r="L202">
        <v>38722</v>
      </c>
      <c r="M202" t="s">
        <v>30</v>
      </c>
      <c r="N202">
        <v>-10000000</v>
      </c>
      <c r="O202">
        <v>4123.488789</v>
      </c>
      <c r="P202">
        <v>1.9</v>
      </c>
      <c r="Q202">
        <v>248.14159699999999</v>
      </c>
      <c r="R202">
        <v>248.15962200000001</v>
      </c>
      <c r="S202">
        <v>1.8025000000022828E-2</v>
      </c>
      <c r="T202">
        <v>74.325885421819137</v>
      </c>
      <c r="U202">
        <v>-826.82602299999996</v>
      </c>
      <c r="V202">
        <v>0</v>
      </c>
      <c r="W202">
        <v>-752.50013757818078</v>
      </c>
      <c r="X202">
        <v>184278.89783100001</v>
      </c>
      <c r="Y202">
        <v>183924.300445</v>
      </c>
      <c r="Z202">
        <v>-354.59738600000856</v>
      </c>
      <c r="AA202">
        <v>397.90275157817223</v>
      </c>
      <c r="AB202">
        <v>184278.89783100001</v>
      </c>
      <c r="AC202">
        <v>183924.300445</v>
      </c>
      <c r="AD202">
        <v>-354.59738600000856</v>
      </c>
      <c r="AF202">
        <v>51551.856840078006</v>
      </c>
      <c r="AG202">
        <v>0</v>
      </c>
      <c r="AH202">
        <v>183924.300445</v>
      </c>
      <c r="AI202">
        <v>-220351.94160100003</v>
      </c>
      <c r="AJ202">
        <v>-220351.94160100003</v>
      </c>
      <c r="AK202">
        <v>0</v>
      </c>
      <c r="AL202">
        <v>-354.59738600000856</v>
      </c>
      <c r="AM202" t="s">
        <v>514</v>
      </c>
      <c r="AN202" t="s">
        <v>545</v>
      </c>
      <c r="AO202">
        <v>10</v>
      </c>
      <c r="AP202">
        <v>10</v>
      </c>
    </row>
    <row r="203" spans="1:42">
      <c r="A203">
        <v>1317</v>
      </c>
      <c r="B203">
        <v>477</v>
      </c>
      <c r="C203" t="s">
        <v>27</v>
      </c>
      <c r="D203" t="s">
        <v>28</v>
      </c>
      <c r="E203" t="s">
        <v>338</v>
      </c>
      <c r="F203" t="s">
        <v>197</v>
      </c>
      <c r="G203" t="s">
        <v>492</v>
      </c>
      <c r="H203" t="s">
        <v>491</v>
      </c>
      <c r="I203" t="s">
        <v>405</v>
      </c>
      <c r="J203" t="s">
        <v>469</v>
      </c>
      <c r="K203">
        <v>36896</v>
      </c>
      <c r="L203">
        <v>38722</v>
      </c>
      <c r="M203" t="s">
        <v>30</v>
      </c>
      <c r="N203">
        <v>-10000000</v>
      </c>
      <c r="O203">
        <v>4395.057272</v>
      </c>
      <c r="P203">
        <v>3</v>
      </c>
      <c r="Q203">
        <v>270.65629100000001</v>
      </c>
      <c r="R203">
        <v>270.66204800000003</v>
      </c>
      <c r="S203">
        <v>5.7570000000168875E-3</v>
      </c>
      <c r="T203">
        <v>25.302344714978222</v>
      </c>
      <c r="U203">
        <v>-891.69067299999995</v>
      </c>
      <c r="V203">
        <v>0</v>
      </c>
      <c r="W203">
        <v>-866.38832828502177</v>
      </c>
      <c r="X203">
        <v>-183857.048071</v>
      </c>
      <c r="Y203">
        <v>-184718.980977</v>
      </c>
      <c r="Z203">
        <v>-861.93290600000182</v>
      </c>
      <c r="AA203">
        <v>4.4554222850199494</v>
      </c>
      <c r="AB203">
        <v>-183857.048071</v>
      </c>
      <c r="AC203">
        <v>-184718.980977</v>
      </c>
      <c r="AD203">
        <v>-861.93290600000182</v>
      </c>
      <c r="AF203">
        <v>54947.006014544007</v>
      </c>
      <c r="AG203">
        <v>0</v>
      </c>
      <c r="AH203">
        <v>-184718.980977</v>
      </c>
      <c r="AI203">
        <v>-145767.40452099999</v>
      </c>
      <c r="AJ203">
        <v>-145767.40452099999</v>
      </c>
      <c r="AK203">
        <v>0</v>
      </c>
      <c r="AL203">
        <v>-861.93290600000182</v>
      </c>
      <c r="AM203" t="s">
        <v>514</v>
      </c>
      <c r="AN203" t="s">
        <v>545</v>
      </c>
      <c r="AO203">
        <v>10</v>
      </c>
      <c r="AP203">
        <v>10</v>
      </c>
    </row>
    <row r="204" spans="1:42">
      <c r="A204">
        <v>1318</v>
      </c>
      <c r="B204">
        <v>478</v>
      </c>
      <c r="C204" t="s">
        <v>27</v>
      </c>
      <c r="D204" t="s">
        <v>28</v>
      </c>
      <c r="E204" t="s">
        <v>339</v>
      </c>
      <c r="F204" t="s">
        <v>205</v>
      </c>
      <c r="G204" t="s">
        <v>477</v>
      </c>
      <c r="H204" t="s">
        <v>468</v>
      </c>
      <c r="I204" t="s">
        <v>405</v>
      </c>
      <c r="J204" t="s">
        <v>480</v>
      </c>
      <c r="K204">
        <v>36896</v>
      </c>
      <c r="L204">
        <v>38722</v>
      </c>
      <c r="M204" t="s">
        <v>30</v>
      </c>
      <c r="N204">
        <v>-10000000</v>
      </c>
      <c r="O204">
        <v>4309.1274149999999</v>
      </c>
      <c r="P204">
        <v>3.55</v>
      </c>
      <c r="Q204">
        <v>332.10860000000002</v>
      </c>
      <c r="R204">
        <v>332.16156100000001</v>
      </c>
      <c r="S204">
        <v>5.296099999998205E-2</v>
      </c>
      <c r="T204">
        <v>228.21569702573765</v>
      </c>
      <c r="U204">
        <v>-1189.9276540000001</v>
      </c>
      <c r="V204">
        <v>0</v>
      </c>
      <c r="W204">
        <v>-961.71195697426242</v>
      </c>
      <c r="X204">
        <v>-173900.52177600001</v>
      </c>
      <c r="Y204">
        <v>-174720.25468300001</v>
      </c>
      <c r="Z204">
        <v>-819.73290699999779</v>
      </c>
      <c r="AA204">
        <v>141.97904997426463</v>
      </c>
      <c r="AB204">
        <v>-173900.52177600001</v>
      </c>
      <c r="AC204">
        <v>-174720.25468300001</v>
      </c>
      <c r="AD204">
        <v>-819.73290699999779</v>
      </c>
      <c r="AF204">
        <v>42531.087586050002</v>
      </c>
      <c r="AG204">
        <v>0</v>
      </c>
      <c r="AH204">
        <v>-174720.25468300001</v>
      </c>
      <c r="AI204">
        <v>-730592.712528</v>
      </c>
      <c r="AJ204">
        <v>-730592.712528</v>
      </c>
      <c r="AK204">
        <v>0</v>
      </c>
      <c r="AL204">
        <v>-819.73290699999779</v>
      </c>
      <c r="AM204" t="s">
        <v>514</v>
      </c>
      <c r="AN204" t="s">
        <v>545</v>
      </c>
      <c r="AO204">
        <v>9</v>
      </c>
      <c r="AP204">
        <v>9</v>
      </c>
    </row>
    <row r="205" spans="1:42">
      <c r="A205">
        <v>1319</v>
      </c>
      <c r="B205">
        <v>479</v>
      </c>
      <c r="C205" t="s">
        <v>27</v>
      </c>
      <c r="D205" t="s">
        <v>28</v>
      </c>
      <c r="E205" t="s">
        <v>340</v>
      </c>
      <c r="F205" t="s">
        <v>202</v>
      </c>
      <c r="G205" t="s">
        <v>471</v>
      </c>
      <c r="H205" t="s">
        <v>482</v>
      </c>
      <c r="I205" t="s">
        <v>405</v>
      </c>
      <c r="J205" t="s">
        <v>469</v>
      </c>
      <c r="K205">
        <v>36896</v>
      </c>
      <c r="L205">
        <v>38722</v>
      </c>
      <c r="M205" t="s">
        <v>30</v>
      </c>
      <c r="N205">
        <v>-10000000</v>
      </c>
      <c r="O205">
        <v>4024.4436999999998</v>
      </c>
      <c r="P205">
        <v>0.24</v>
      </c>
      <c r="Q205">
        <v>29.471588000000001</v>
      </c>
      <c r="R205">
        <v>29.477930000000001</v>
      </c>
      <c r="S205">
        <v>6.3420000000000698E-3</v>
      </c>
      <c r="T205">
        <v>25.523021945400281</v>
      </c>
      <c r="U205">
        <v>-104.930243</v>
      </c>
      <c r="V205">
        <v>0</v>
      </c>
      <c r="W205">
        <v>-79.407221054599717</v>
      </c>
      <c r="X205">
        <v>17188.402609000001</v>
      </c>
      <c r="Y205">
        <v>17158.343041</v>
      </c>
      <c r="Z205">
        <v>-30.059568000000581</v>
      </c>
      <c r="AA205">
        <v>49.347653054599135</v>
      </c>
      <c r="AB205">
        <v>17188.402609000001</v>
      </c>
      <c r="AC205">
        <v>17158.343041</v>
      </c>
      <c r="AD205">
        <v>-30.059568000000581</v>
      </c>
      <c r="AF205">
        <v>16550.524716249998</v>
      </c>
      <c r="AG205">
        <v>0</v>
      </c>
      <c r="AH205">
        <v>17158.343041</v>
      </c>
      <c r="AI205">
        <v>12055.229499000001</v>
      </c>
      <c r="AJ205">
        <v>12055.229499000001</v>
      </c>
      <c r="AK205">
        <v>0</v>
      </c>
      <c r="AL205">
        <v>-30.059568000000581</v>
      </c>
      <c r="AM205" t="s">
        <v>514</v>
      </c>
      <c r="AN205">
        <v>5</v>
      </c>
      <c r="AO205" t="s">
        <v>545</v>
      </c>
      <c r="AP205">
        <v>5</v>
      </c>
    </row>
    <row r="206" spans="1:42">
      <c r="A206">
        <v>1320</v>
      </c>
      <c r="B206">
        <v>480</v>
      </c>
      <c r="C206" t="s">
        <v>27</v>
      </c>
      <c r="D206" t="s">
        <v>28</v>
      </c>
      <c r="E206" t="s">
        <v>297</v>
      </c>
      <c r="F206" t="s">
        <v>201</v>
      </c>
      <c r="G206" t="s">
        <v>476</v>
      </c>
      <c r="H206" t="s">
        <v>478</v>
      </c>
      <c r="I206" t="s">
        <v>405</v>
      </c>
      <c r="J206" t="s">
        <v>479</v>
      </c>
      <c r="K206">
        <v>36896</v>
      </c>
      <c r="L206">
        <v>38722</v>
      </c>
      <c r="M206" t="s">
        <v>30</v>
      </c>
      <c r="N206">
        <v>-10000000</v>
      </c>
      <c r="O206">
        <v>4049.061322</v>
      </c>
      <c r="P206">
        <v>0.45</v>
      </c>
      <c r="Q206">
        <v>53.646205000000002</v>
      </c>
      <c r="R206">
        <v>53.662956000000001</v>
      </c>
      <c r="S206">
        <v>1.6750999999999294E-2</v>
      </c>
      <c r="T206">
        <v>67.825826204819137</v>
      </c>
      <c r="U206">
        <v>-222.69528199999999</v>
      </c>
      <c r="V206">
        <v>0</v>
      </c>
      <c r="W206">
        <v>-154.86945579518084</v>
      </c>
      <c r="X206">
        <v>25199.939910000001</v>
      </c>
      <c r="Y206">
        <v>25160.292873999999</v>
      </c>
      <c r="Z206">
        <v>-39.647036000002117</v>
      </c>
      <c r="AA206">
        <v>115.22241979517872</v>
      </c>
      <c r="AB206">
        <v>25199.939910000001</v>
      </c>
      <c r="AC206">
        <v>25160.292873999999</v>
      </c>
      <c r="AD206">
        <v>-39.647036000002117</v>
      </c>
      <c r="AF206">
        <v>29307.105848636002</v>
      </c>
      <c r="AG206">
        <v>0</v>
      </c>
      <c r="AH206">
        <v>25160.292873999999</v>
      </c>
      <c r="AI206">
        <v>799.11115199999767</v>
      </c>
      <c r="AJ206">
        <v>799.11115199999767</v>
      </c>
      <c r="AK206">
        <v>0</v>
      </c>
      <c r="AL206">
        <v>-39.647036000002117</v>
      </c>
      <c r="AM206" t="s">
        <v>514</v>
      </c>
      <c r="AN206">
        <v>8</v>
      </c>
      <c r="AO206" t="s">
        <v>545</v>
      </c>
      <c r="AP206">
        <v>8</v>
      </c>
    </row>
    <row r="207" spans="1:42">
      <c r="A207">
        <v>1321</v>
      </c>
      <c r="B207">
        <v>481</v>
      </c>
      <c r="C207" t="s">
        <v>27</v>
      </c>
      <c r="D207" t="s">
        <v>28</v>
      </c>
      <c r="E207" t="s">
        <v>341</v>
      </c>
      <c r="F207" t="s">
        <v>197</v>
      </c>
      <c r="G207" t="s">
        <v>477</v>
      </c>
      <c r="H207" t="s">
        <v>468</v>
      </c>
      <c r="I207" t="s">
        <v>405</v>
      </c>
      <c r="J207" t="s">
        <v>481</v>
      </c>
      <c r="K207">
        <v>36896</v>
      </c>
      <c r="L207">
        <v>38722</v>
      </c>
      <c r="M207" t="s">
        <v>30</v>
      </c>
      <c r="N207">
        <v>-10000000</v>
      </c>
      <c r="O207">
        <v>4119.7439009999998</v>
      </c>
      <c r="P207">
        <v>1.55</v>
      </c>
      <c r="Q207">
        <v>167.00681900000001</v>
      </c>
      <c r="R207">
        <v>167.02564100000001</v>
      </c>
      <c r="S207">
        <v>1.8822000000000116E-2</v>
      </c>
      <c r="T207">
        <v>77.541819704622483</v>
      </c>
      <c r="U207">
        <v>-541.22242500000004</v>
      </c>
      <c r="V207">
        <v>0</v>
      </c>
      <c r="W207">
        <v>-463.68060529537757</v>
      </c>
      <c r="X207">
        <v>11139.591797999999</v>
      </c>
      <c r="Y207">
        <v>10806.505735999999</v>
      </c>
      <c r="Z207">
        <v>-333.08606200000031</v>
      </c>
      <c r="AA207">
        <v>130.59454329537726</v>
      </c>
      <c r="AB207">
        <v>11139.591797999999</v>
      </c>
      <c r="AC207">
        <v>10806.505735999999</v>
      </c>
      <c r="AD207">
        <v>-333.08606200000031</v>
      </c>
      <c r="AF207">
        <v>51505.038250302001</v>
      </c>
      <c r="AG207">
        <v>0</v>
      </c>
      <c r="AH207">
        <v>10806.505735999999</v>
      </c>
      <c r="AI207">
        <v>-80317.822623000015</v>
      </c>
      <c r="AJ207">
        <v>-80317.822623000015</v>
      </c>
      <c r="AK207">
        <v>0</v>
      </c>
      <c r="AL207">
        <v>-333.08606200000031</v>
      </c>
      <c r="AM207" t="s">
        <v>514</v>
      </c>
      <c r="AN207" t="s">
        <v>545</v>
      </c>
      <c r="AO207">
        <v>10</v>
      </c>
      <c r="AP207">
        <v>10</v>
      </c>
    </row>
    <row r="208" spans="1:42">
      <c r="A208">
        <v>1322</v>
      </c>
      <c r="B208">
        <v>482</v>
      </c>
      <c r="C208" t="s">
        <v>27</v>
      </c>
      <c r="D208" t="s">
        <v>28</v>
      </c>
      <c r="E208" t="s">
        <v>76</v>
      </c>
      <c r="F208" t="s">
        <v>197</v>
      </c>
      <c r="G208" t="s">
        <v>487</v>
      </c>
      <c r="H208" t="s">
        <v>472</v>
      </c>
      <c r="I208" t="s">
        <v>405</v>
      </c>
      <c r="J208" t="s">
        <v>479</v>
      </c>
      <c r="K208">
        <v>36896</v>
      </c>
      <c r="L208">
        <v>38722</v>
      </c>
      <c r="M208" t="s">
        <v>30</v>
      </c>
      <c r="N208">
        <v>-10000000</v>
      </c>
      <c r="O208">
        <v>4168.1379459999998</v>
      </c>
      <c r="P208">
        <v>1.45</v>
      </c>
      <c r="Q208">
        <v>125.051238</v>
      </c>
      <c r="R208">
        <v>125.073835</v>
      </c>
      <c r="S208">
        <v>2.2597000000004641E-2</v>
      </c>
      <c r="T208">
        <v>94.187413165781336</v>
      </c>
      <c r="U208">
        <v>-564.95667800000001</v>
      </c>
      <c r="V208">
        <v>0</v>
      </c>
      <c r="W208">
        <v>-470.76926483421869</v>
      </c>
      <c r="X208">
        <v>-116407.179858</v>
      </c>
      <c r="Y208">
        <v>-116752.671212</v>
      </c>
      <c r="Z208">
        <v>-345.49135399999795</v>
      </c>
      <c r="AA208">
        <v>125.27791083422073</v>
      </c>
      <c r="AB208">
        <v>-116407.179858</v>
      </c>
      <c r="AC208">
        <v>-116752.671212</v>
      </c>
      <c r="AD208">
        <v>-345.49135399999795</v>
      </c>
      <c r="AF208">
        <v>52110.060600892008</v>
      </c>
      <c r="AG208">
        <v>0</v>
      </c>
      <c r="AH208">
        <v>-116752.671212</v>
      </c>
      <c r="AI208">
        <v>-138775.31004499999</v>
      </c>
      <c r="AJ208">
        <v>-138775.31004499999</v>
      </c>
      <c r="AK208">
        <v>0</v>
      </c>
      <c r="AL208">
        <v>-345.49135399999795</v>
      </c>
      <c r="AM208" t="s">
        <v>514</v>
      </c>
      <c r="AN208" t="s">
        <v>545</v>
      </c>
      <c r="AO208">
        <v>10</v>
      </c>
      <c r="AP208">
        <v>10</v>
      </c>
    </row>
    <row r="209" spans="1:42">
      <c r="A209">
        <v>1323</v>
      </c>
      <c r="B209">
        <v>483</v>
      </c>
      <c r="C209" t="s">
        <v>27</v>
      </c>
      <c r="D209" t="s">
        <v>28</v>
      </c>
      <c r="E209" t="s">
        <v>342</v>
      </c>
      <c r="F209" t="s">
        <v>201</v>
      </c>
      <c r="G209" t="s">
        <v>485</v>
      </c>
      <c r="H209" t="s">
        <v>472</v>
      </c>
      <c r="I209" t="s">
        <v>405</v>
      </c>
      <c r="J209" t="s">
        <v>479</v>
      </c>
      <c r="K209">
        <v>36896</v>
      </c>
      <c r="L209">
        <v>38722</v>
      </c>
      <c r="M209" t="s">
        <v>30</v>
      </c>
      <c r="N209">
        <v>-10000000</v>
      </c>
      <c r="O209">
        <v>4077.4724109999997</v>
      </c>
      <c r="P209">
        <v>0.7</v>
      </c>
      <c r="Q209">
        <v>89.228032999999996</v>
      </c>
      <c r="R209">
        <v>89.249966999999998</v>
      </c>
      <c r="S209">
        <v>2.1934000000001674E-2</v>
      </c>
      <c r="T209">
        <v>89.435279862880819</v>
      </c>
      <c r="U209">
        <v>-364.35182800000001</v>
      </c>
      <c r="V209">
        <v>0</v>
      </c>
      <c r="W209">
        <v>-274.91654813711921</v>
      </c>
      <c r="X209">
        <v>62227.888956000003</v>
      </c>
      <c r="Y209">
        <v>62157.604037999998</v>
      </c>
      <c r="Z209">
        <v>-70.284918000004836</v>
      </c>
      <c r="AA209">
        <v>204.63163013711437</v>
      </c>
      <c r="AB209">
        <v>62227.888956000003</v>
      </c>
      <c r="AC209">
        <v>62157.604037999998</v>
      </c>
      <c r="AD209">
        <v>-70.284918000004836</v>
      </c>
      <c r="AF209">
        <v>29512.745310818002</v>
      </c>
      <c r="AG209">
        <v>0</v>
      </c>
      <c r="AH209">
        <v>62157.604037999998</v>
      </c>
      <c r="AI209">
        <v>31250.024674999997</v>
      </c>
      <c r="AJ209">
        <v>31250.024674999997</v>
      </c>
      <c r="AK209">
        <v>0</v>
      </c>
      <c r="AL209">
        <v>-70.284918000004836</v>
      </c>
      <c r="AM209" t="s">
        <v>514</v>
      </c>
      <c r="AN209">
        <v>8</v>
      </c>
      <c r="AO209" t="s">
        <v>545</v>
      </c>
      <c r="AP209">
        <v>8</v>
      </c>
    </row>
    <row r="210" spans="1:42">
      <c r="A210">
        <v>1324</v>
      </c>
      <c r="B210">
        <v>484</v>
      </c>
      <c r="C210" t="s">
        <v>27</v>
      </c>
      <c r="D210" t="s">
        <v>28</v>
      </c>
      <c r="E210" t="s">
        <v>52</v>
      </c>
      <c r="F210" t="s">
        <v>201</v>
      </c>
      <c r="G210" t="s">
        <v>485</v>
      </c>
      <c r="H210" t="s">
        <v>468</v>
      </c>
      <c r="I210" t="s">
        <v>405</v>
      </c>
      <c r="J210" t="s">
        <v>481</v>
      </c>
      <c r="K210">
        <v>36896</v>
      </c>
      <c r="L210">
        <v>38722</v>
      </c>
      <c r="M210" t="s">
        <v>30</v>
      </c>
      <c r="N210">
        <v>-10000000</v>
      </c>
      <c r="O210">
        <v>4072.1030179999998</v>
      </c>
      <c r="P210">
        <v>0.72</v>
      </c>
      <c r="Q210">
        <v>85.324933000000001</v>
      </c>
      <c r="R210">
        <v>85.335769999999997</v>
      </c>
      <c r="S210">
        <v>1.0836999999995101E-2</v>
      </c>
      <c r="T210">
        <v>44.129380406046046</v>
      </c>
      <c r="U210">
        <v>-285.16194400000001</v>
      </c>
      <c r="V210">
        <v>0</v>
      </c>
      <c r="W210">
        <v>-241.03256359395397</v>
      </c>
      <c r="X210">
        <v>37516.756136999997</v>
      </c>
      <c r="Y210">
        <v>37385.338695999999</v>
      </c>
      <c r="Z210">
        <v>-131.41744099999778</v>
      </c>
      <c r="AA210">
        <v>109.61512259395619</v>
      </c>
      <c r="AB210">
        <v>37516.756136999997</v>
      </c>
      <c r="AC210">
        <v>37385.338695999999</v>
      </c>
      <c r="AD210">
        <v>-131.41744099999778</v>
      </c>
      <c r="AF210">
        <v>29473.881644284003</v>
      </c>
      <c r="AG210">
        <v>0</v>
      </c>
      <c r="AH210">
        <v>37385.338695999999</v>
      </c>
      <c r="AI210">
        <v>-147602.63464100001</v>
      </c>
      <c r="AJ210">
        <v>-147602.63464100001</v>
      </c>
      <c r="AK210">
        <v>0</v>
      </c>
      <c r="AL210">
        <v>-131.41744099999778</v>
      </c>
      <c r="AM210" t="s">
        <v>514</v>
      </c>
      <c r="AN210">
        <v>8</v>
      </c>
      <c r="AO210" t="s">
        <v>545</v>
      </c>
      <c r="AP210">
        <v>8</v>
      </c>
    </row>
    <row r="211" spans="1:42">
      <c r="A211">
        <v>1325</v>
      </c>
      <c r="B211">
        <v>485</v>
      </c>
      <c r="C211" t="s">
        <v>27</v>
      </c>
      <c r="D211" t="s">
        <v>28</v>
      </c>
      <c r="E211" t="s">
        <v>344</v>
      </c>
      <c r="F211" t="s">
        <v>197</v>
      </c>
      <c r="G211" t="s">
        <v>471</v>
      </c>
      <c r="H211" t="s">
        <v>468</v>
      </c>
      <c r="I211" t="s">
        <v>405</v>
      </c>
      <c r="J211" t="s">
        <v>470</v>
      </c>
      <c r="K211">
        <v>36896</v>
      </c>
      <c r="L211">
        <v>38722</v>
      </c>
      <c r="M211" t="s">
        <v>30</v>
      </c>
      <c r="N211">
        <v>-10000000</v>
      </c>
      <c r="O211">
        <v>4174.0940140000002</v>
      </c>
      <c r="P211">
        <v>1.2</v>
      </c>
      <c r="Q211">
        <v>68.404810999999995</v>
      </c>
      <c r="R211">
        <v>68.411254</v>
      </c>
      <c r="S211">
        <v>6.4430000000044174E-3</v>
      </c>
      <c r="T211">
        <v>26.893687732220439</v>
      </c>
      <c r="U211">
        <v>-290.29653999999999</v>
      </c>
      <c r="V211">
        <v>0</v>
      </c>
      <c r="W211">
        <v>-263.40285226777956</v>
      </c>
      <c r="X211">
        <v>-242374.17115499999</v>
      </c>
      <c r="Y211">
        <v>-242773.849885</v>
      </c>
      <c r="Z211">
        <v>-399.67873000001418</v>
      </c>
      <c r="AA211">
        <v>-136.27587773223462</v>
      </c>
      <c r="AB211">
        <v>-242374.17115499999</v>
      </c>
      <c r="AC211">
        <v>-242773.849885</v>
      </c>
      <c r="AD211">
        <v>-399.67873000001418</v>
      </c>
      <c r="AF211">
        <v>52184.523363028005</v>
      </c>
      <c r="AG211">
        <v>0</v>
      </c>
      <c r="AH211">
        <v>-242773.849885</v>
      </c>
      <c r="AI211">
        <v>-123464.55568200001</v>
      </c>
      <c r="AJ211">
        <v>-123464.55568200001</v>
      </c>
      <c r="AK211">
        <v>0</v>
      </c>
      <c r="AL211">
        <v>-399.67873000001418</v>
      </c>
      <c r="AM211" t="s">
        <v>514</v>
      </c>
      <c r="AN211" t="s">
        <v>545</v>
      </c>
      <c r="AO211">
        <v>10</v>
      </c>
      <c r="AP211">
        <v>10</v>
      </c>
    </row>
    <row r="212" spans="1:42">
      <c r="A212">
        <v>1326</v>
      </c>
      <c r="B212">
        <v>486</v>
      </c>
      <c r="C212" t="s">
        <v>27</v>
      </c>
      <c r="D212" t="s">
        <v>28</v>
      </c>
      <c r="E212" t="s">
        <v>345</v>
      </c>
      <c r="F212" t="s">
        <v>199</v>
      </c>
      <c r="G212" t="s">
        <v>476</v>
      </c>
      <c r="H212" t="s">
        <v>482</v>
      </c>
      <c r="I212" t="s">
        <v>405</v>
      </c>
      <c r="J212" t="s">
        <v>479</v>
      </c>
      <c r="K212">
        <v>36896</v>
      </c>
      <c r="L212">
        <v>38722</v>
      </c>
      <c r="M212" t="s">
        <v>30</v>
      </c>
      <c r="N212">
        <v>-10000000</v>
      </c>
      <c r="O212">
        <v>4081.5890800000002</v>
      </c>
      <c r="P212">
        <v>0.65</v>
      </c>
      <c r="Q212">
        <v>57.432243</v>
      </c>
      <c r="R212">
        <v>57.444164000000001</v>
      </c>
      <c r="S212">
        <v>1.1921000000000959E-2</v>
      </c>
      <c r="T212">
        <v>48.656623422683914</v>
      </c>
      <c r="U212">
        <v>-265.14114999999998</v>
      </c>
      <c r="V212">
        <v>0</v>
      </c>
      <c r="W212">
        <v>-216.48452657731607</v>
      </c>
      <c r="X212">
        <v>-47222.110604000001</v>
      </c>
      <c r="Y212">
        <v>-47366.539978000001</v>
      </c>
      <c r="Z212">
        <v>-144.42937399999937</v>
      </c>
      <c r="AA212">
        <v>72.055152577316704</v>
      </c>
      <c r="AB212">
        <v>-47222.110604000001</v>
      </c>
      <c r="AC212">
        <v>-47366.539978000001</v>
      </c>
      <c r="AD212">
        <v>-144.42937399999937</v>
      </c>
      <c r="AF212">
        <v>30213.963164700002</v>
      </c>
      <c r="AG212">
        <v>0</v>
      </c>
      <c r="AH212">
        <v>-47366.539978000001</v>
      </c>
      <c r="AI212">
        <v>-57861.133301000002</v>
      </c>
      <c r="AJ212">
        <v>-57861.133301000002</v>
      </c>
      <c r="AK212">
        <v>0</v>
      </c>
      <c r="AL212">
        <v>-144.42937399999937</v>
      </c>
      <c r="AM212" t="s">
        <v>514</v>
      </c>
      <c r="AN212">
        <v>7</v>
      </c>
      <c r="AO212" t="s">
        <v>545</v>
      </c>
      <c r="AP212">
        <v>7</v>
      </c>
    </row>
    <row r="213" spans="1:42">
      <c r="A213">
        <v>1327</v>
      </c>
      <c r="B213">
        <v>487</v>
      </c>
      <c r="C213" t="s">
        <v>27</v>
      </c>
      <c r="D213" t="s">
        <v>28</v>
      </c>
      <c r="E213" t="s">
        <v>346</v>
      </c>
      <c r="F213" t="s">
        <v>199</v>
      </c>
      <c r="G213" t="s">
        <v>476</v>
      </c>
      <c r="H213" t="s">
        <v>482</v>
      </c>
      <c r="I213" t="s">
        <v>405</v>
      </c>
      <c r="J213" t="s">
        <v>479</v>
      </c>
      <c r="K213">
        <v>36896</v>
      </c>
      <c r="L213">
        <v>38722</v>
      </c>
      <c r="M213" t="s">
        <v>30</v>
      </c>
      <c r="N213">
        <v>-10000000</v>
      </c>
      <c r="O213">
        <v>4078.4462840000001</v>
      </c>
      <c r="P213">
        <v>0.65</v>
      </c>
      <c r="Q213">
        <v>54.874527</v>
      </c>
      <c r="R213">
        <v>54.892052</v>
      </c>
      <c r="S213">
        <v>1.7524999999999125E-2</v>
      </c>
      <c r="T213">
        <v>71.474771127096432</v>
      </c>
      <c r="U213">
        <v>-226.41723099999999</v>
      </c>
      <c r="V213">
        <v>0</v>
      </c>
      <c r="W213">
        <v>-154.94245987290356</v>
      </c>
      <c r="X213">
        <v>-57911.528372000001</v>
      </c>
      <c r="Y213">
        <v>-58036.982817999997</v>
      </c>
      <c r="Z213">
        <v>-125.4544459999961</v>
      </c>
      <c r="AA213">
        <v>29.488013872907459</v>
      </c>
      <c r="AB213">
        <v>-57911.528372000001</v>
      </c>
      <c r="AC213">
        <v>-58036.982817999997</v>
      </c>
      <c r="AD213">
        <v>-125.4544459999961</v>
      </c>
      <c r="AF213">
        <v>30190.698617310001</v>
      </c>
      <c r="AG213">
        <v>0</v>
      </c>
      <c r="AH213">
        <v>-58036.982817999997</v>
      </c>
      <c r="AI213">
        <v>-55879.052235999996</v>
      </c>
      <c r="AJ213">
        <v>-55879.052235999996</v>
      </c>
      <c r="AK213">
        <v>0</v>
      </c>
      <c r="AL213">
        <v>-125.4544459999961</v>
      </c>
      <c r="AM213" t="s">
        <v>514</v>
      </c>
      <c r="AN213">
        <v>7</v>
      </c>
      <c r="AO213" t="s">
        <v>545</v>
      </c>
      <c r="AP213">
        <v>7</v>
      </c>
    </row>
    <row r="214" spans="1:42">
      <c r="A214">
        <v>1328</v>
      </c>
      <c r="B214">
        <v>488</v>
      </c>
      <c r="C214" t="s">
        <v>27</v>
      </c>
      <c r="D214" t="s">
        <v>28</v>
      </c>
      <c r="E214" t="s">
        <v>31</v>
      </c>
      <c r="F214" t="s">
        <v>200</v>
      </c>
      <c r="G214" t="s">
        <v>474</v>
      </c>
      <c r="H214" t="s">
        <v>468</v>
      </c>
      <c r="I214" t="s">
        <v>405</v>
      </c>
      <c r="J214" t="s">
        <v>480</v>
      </c>
      <c r="K214">
        <v>36896</v>
      </c>
      <c r="L214">
        <v>38722</v>
      </c>
      <c r="M214" t="s">
        <v>30</v>
      </c>
      <c r="N214">
        <v>-10000000</v>
      </c>
      <c r="O214">
        <v>4083.57674</v>
      </c>
      <c r="P214">
        <v>0.8</v>
      </c>
      <c r="Q214">
        <v>82.165571</v>
      </c>
      <c r="R214">
        <v>82.18083</v>
      </c>
      <c r="S214">
        <v>1.5259000000000356E-2</v>
      </c>
      <c r="T214">
        <v>62.311297475661455</v>
      </c>
      <c r="U214">
        <v>-341.90290900000002</v>
      </c>
      <c r="V214">
        <v>0</v>
      </c>
      <c r="W214">
        <v>-279.59161152433859</v>
      </c>
      <c r="X214">
        <v>-10362.242439</v>
      </c>
      <c r="Y214">
        <v>-10517.385435</v>
      </c>
      <c r="Z214">
        <v>-155.14299600000049</v>
      </c>
      <c r="AA214">
        <v>124.44861552433809</v>
      </c>
      <c r="AB214">
        <v>-10362.242439</v>
      </c>
      <c r="AC214">
        <v>-10517.385435</v>
      </c>
      <c r="AD214">
        <v>-155.14299600000049</v>
      </c>
      <c r="AF214">
        <v>23511.193080550001</v>
      </c>
      <c r="AG214">
        <v>0</v>
      </c>
      <c r="AH214">
        <v>-10517.385435</v>
      </c>
      <c r="AI214">
        <v>-61994.670157999994</v>
      </c>
      <c r="AJ214">
        <v>-61994.670157999994</v>
      </c>
      <c r="AK214">
        <v>0</v>
      </c>
      <c r="AL214">
        <v>-155.14299600000049</v>
      </c>
      <c r="AM214" t="s">
        <v>514</v>
      </c>
      <c r="AN214">
        <v>6</v>
      </c>
      <c r="AO214" t="s">
        <v>545</v>
      </c>
      <c r="AP214">
        <v>6</v>
      </c>
    </row>
    <row r="215" spans="1:42">
      <c r="A215">
        <v>1329</v>
      </c>
      <c r="B215">
        <v>489</v>
      </c>
      <c r="C215" t="s">
        <v>27</v>
      </c>
      <c r="D215" t="s">
        <v>28</v>
      </c>
      <c r="E215" t="s">
        <v>48</v>
      </c>
      <c r="F215" t="s">
        <v>197</v>
      </c>
      <c r="G215" t="s">
        <v>476</v>
      </c>
      <c r="H215" t="s">
        <v>468</v>
      </c>
      <c r="I215" t="s">
        <v>405</v>
      </c>
      <c r="J215" t="s">
        <v>481</v>
      </c>
      <c r="K215">
        <v>36896</v>
      </c>
      <c r="L215">
        <v>38722</v>
      </c>
      <c r="M215" t="s">
        <v>30</v>
      </c>
      <c r="N215">
        <v>-10000000</v>
      </c>
      <c r="O215">
        <v>4035.6019209999999</v>
      </c>
      <c r="P215">
        <v>0.52</v>
      </c>
      <c r="Q215">
        <v>71.90316</v>
      </c>
      <c r="R215">
        <v>71.919985999999994</v>
      </c>
      <c r="S215">
        <v>1.6825999999994679E-2</v>
      </c>
      <c r="T215">
        <v>67.903037922724522</v>
      </c>
      <c r="U215">
        <v>-266.81420500000002</v>
      </c>
      <c r="V215">
        <v>0</v>
      </c>
      <c r="W215">
        <v>-198.91116707727548</v>
      </c>
      <c r="X215">
        <v>70249.335432000007</v>
      </c>
      <c r="Y215">
        <v>70210.573753000004</v>
      </c>
      <c r="Z215">
        <v>-38.761679000002914</v>
      </c>
      <c r="AA215">
        <v>160.14948807727257</v>
      </c>
      <c r="AB215">
        <v>70249.335432000007</v>
      </c>
      <c r="AC215">
        <v>70210.573753000004</v>
      </c>
      <c r="AD215">
        <v>-38.761679000002914</v>
      </c>
      <c r="AF215">
        <v>50453.095216342001</v>
      </c>
      <c r="AG215">
        <v>0</v>
      </c>
      <c r="AH215">
        <v>70210.573753000004</v>
      </c>
      <c r="AI215">
        <v>-25046.562057000003</v>
      </c>
      <c r="AJ215">
        <v>-25046.562057000003</v>
      </c>
      <c r="AK215">
        <v>0</v>
      </c>
      <c r="AL215">
        <v>-38.761679000002914</v>
      </c>
      <c r="AM215" t="s">
        <v>514</v>
      </c>
      <c r="AN215" t="s">
        <v>545</v>
      </c>
      <c r="AO215">
        <v>10</v>
      </c>
      <c r="AP215">
        <v>10</v>
      </c>
    </row>
    <row r="216" spans="1:42">
      <c r="A216">
        <v>1330</v>
      </c>
      <c r="B216">
        <v>490</v>
      </c>
      <c r="C216" t="s">
        <v>27</v>
      </c>
      <c r="D216" t="s">
        <v>28</v>
      </c>
      <c r="E216" t="s">
        <v>347</v>
      </c>
      <c r="F216" t="s">
        <v>200</v>
      </c>
      <c r="G216" t="s">
        <v>476</v>
      </c>
      <c r="H216" t="s">
        <v>478</v>
      </c>
      <c r="I216" t="s">
        <v>405</v>
      </c>
      <c r="J216" t="s">
        <v>469</v>
      </c>
      <c r="K216">
        <v>36896</v>
      </c>
      <c r="L216">
        <v>38722</v>
      </c>
      <c r="M216" t="s">
        <v>30</v>
      </c>
      <c r="N216">
        <v>-10000000</v>
      </c>
      <c r="O216">
        <v>4065.9092810000002</v>
      </c>
      <c r="P216">
        <v>0.52</v>
      </c>
      <c r="Q216">
        <v>55.758727</v>
      </c>
      <c r="R216">
        <v>55.773122999999998</v>
      </c>
      <c r="S216">
        <v>1.4395999999997855E-2</v>
      </c>
      <c r="T216">
        <v>58.532830009267279</v>
      </c>
      <c r="U216">
        <v>-245.669849</v>
      </c>
      <c r="V216">
        <v>0</v>
      </c>
      <c r="W216">
        <v>-187.13701899073271</v>
      </c>
      <c r="X216">
        <v>3087.7770740000001</v>
      </c>
      <c r="Y216">
        <v>3010.031966</v>
      </c>
      <c r="Z216">
        <v>-77.745108000000073</v>
      </c>
      <c r="AA216">
        <v>109.39191099073264</v>
      </c>
      <c r="AB216">
        <v>3087.7770740000001</v>
      </c>
      <c r="AC216">
        <v>3010.031966</v>
      </c>
      <c r="AD216">
        <v>-77.745108000000073</v>
      </c>
      <c r="AF216">
        <v>23409.472685357501</v>
      </c>
      <c r="AG216">
        <v>0</v>
      </c>
      <c r="AH216">
        <v>3010.031966</v>
      </c>
      <c r="AI216">
        <v>-3161.8546199999996</v>
      </c>
      <c r="AJ216">
        <v>-3161.8546199999996</v>
      </c>
      <c r="AK216">
        <v>0</v>
      </c>
      <c r="AL216">
        <v>-77.745108000000073</v>
      </c>
      <c r="AM216" t="s">
        <v>514</v>
      </c>
      <c r="AN216">
        <v>6</v>
      </c>
      <c r="AO216" t="s">
        <v>545</v>
      </c>
      <c r="AP216">
        <v>6</v>
      </c>
    </row>
    <row r="217" spans="1:42">
      <c r="A217">
        <v>1331</v>
      </c>
      <c r="B217">
        <v>491</v>
      </c>
      <c r="C217" t="s">
        <v>27</v>
      </c>
      <c r="D217" t="s">
        <v>28</v>
      </c>
      <c r="E217" t="s">
        <v>348</v>
      </c>
      <c r="F217" t="s">
        <v>201</v>
      </c>
      <c r="G217" t="s">
        <v>471</v>
      </c>
      <c r="H217" t="s">
        <v>468</v>
      </c>
      <c r="I217" t="s">
        <v>405</v>
      </c>
      <c r="J217" t="s">
        <v>475</v>
      </c>
      <c r="K217">
        <v>36896</v>
      </c>
      <c r="L217">
        <v>38722</v>
      </c>
      <c r="M217" t="s">
        <v>30</v>
      </c>
      <c r="N217">
        <v>-10000000</v>
      </c>
      <c r="O217">
        <v>4073.980384</v>
      </c>
      <c r="P217">
        <v>0.78</v>
      </c>
      <c r="Q217">
        <v>80.896013999999994</v>
      </c>
      <c r="R217">
        <v>80.902732999999998</v>
      </c>
      <c r="S217">
        <v>6.7190000000039163E-3</v>
      </c>
      <c r="T217">
        <v>27.373074200111954</v>
      </c>
      <c r="U217">
        <v>-246.952226</v>
      </c>
      <c r="V217">
        <v>0</v>
      </c>
      <c r="W217">
        <v>-219.57915179988805</v>
      </c>
      <c r="X217">
        <v>-6864.0443729999997</v>
      </c>
      <c r="Y217">
        <v>-7047.6340010000004</v>
      </c>
      <c r="Z217">
        <v>-183.58962800000063</v>
      </c>
      <c r="AA217">
        <v>35.989523799887422</v>
      </c>
      <c r="AB217">
        <v>-6864.0443729999997</v>
      </c>
      <c r="AC217">
        <v>-7047.6340010000004</v>
      </c>
      <c r="AD217">
        <v>-183.58962800000063</v>
      </c>
      <c r="AF217">
        <v>29487.470019392003</v>
      </c>
      <c r="AG217">
        <v>0</v>
      </c>
      <c r="AH217">
        <v>-7047.6340010000004</v>
      </c>
      <c r="AI217">
        <v>-68162.553521000009</v>
      </c>
      <c r="AJ217">
        <v>-68162.553521000009</v>
      </c>
      <c r="AK217">
        <v>0</v>
      </c>
      <c r="AL217">
        <v>-183.58962800000063</v>
      </c>
      <c r="AM217" t="s">
        <v>514</v>
      </c>
      <c r="AN217">
        <v>8</v>
      </c>
      <c r="AO217" t="s">
        <v>545</v>
      </c>
      <c r="AP217">
        <v>8</v>
      </c>
    </row>
    <row r="218" spans="1:42">
      <c r="A218">
        <v>1332</v>
      </c>
      <c r="B218">
        <v>492</v>
      </c>
      <c r="C218" t="s">
        <v>27</v>
      </c>
      <c r="D218" t="s">
        <v>28</v>
      </c>
      <c r="E218" t="s">
        <v>349</v>
      </c>
      <c r="F218" t="s">
        <v>201</v>
      </c>
      <c r="G218" t="s">
        <v>477</v>
      </c>
      <c r="H218" t="s">
        <v>468</v>
      </c>
      <c r="I218" t="s">
        <v>405</v>
      </c>
      <c r="J218" t="s">
        <v>481</v>
      </c>
      <c r="K218">
        <v>36896</v>
      </c>
      <c r="L218">
        <v>38722</v>
      </c>
      <c r="M218" t="s">
        <v>30</v>
      </c>
      <c r="N218">
        <v>-10000000</v>
      </c>
      <c r="O218">
        <v>4047.108941</v>
      </c>
      <c r="P218">
        <v>0.65</v>
      </c>
      <c r="Q218">
        <v>74.975119000000007</v>
      </c>
      <c r="R218">
        <v>74.983644999999996</v>
      </c>
      <c r="S218">
        <v>8.5259999999891534E-3</v>
      </c>
      <c r="T218">
        <v>34.5056508309221</v>
      </c>
      <c r="U218">
        <v>-279.31330700000001</v>
      </c>
      <c r="V218">
        <v>0</v>
      </c>
      <c r="W218">
        <v>-244.80765616907792</v>
      </c>
      <c r="X218">
        <v>25775.249468000002</v>
      </c>
      <c r="Y218">
        <v>25648.243103000001</v>
      </c>
      <c r="Z218">
        <v>-127.0063650000011</v>
      </c>
      <c r="AA218">
        <v>117.80129116907682</v>
      </c>
      <c r="AB218">
        <v>25775.249468000002</v>
      </c>
      <c r="AC218">
        <v>25648.243103000001</v>
      </c>
      <c r="AD218">
        <v>-127.0063650000011</v>
      </c>
      <c r="AF218">
        <v>29292.974514958005</v>
      </c>
      <c r="AG218">
        <v>0</v>
      </c>
      <c r="AH218">
        <v>25648.243103000001</v>
      </c>
      <c r="AI218">
        <v>-61387.316099999996</v>
      </c>
      <c r="AJ218">
        <v>-61387.316099999996</v>
      </c>
      <c r="AK218">
        <v>0</v>
      </c>
      <c r="AL218">
        <v>-127.0063650000011</v>
      </c>
      <c r="AM218" t="s">
        <v>514</v>
      </c>
      <c r="AN218">
        <v>8</v>
      </c>
      <c r="AO218" t="s">
        <v>545</v>
      </c>
      <c r="AP218">
        <v>8</v>
      </c>
    </row>
    <row r="219" spans="1:42">
      <c r="A219">
        <v>1333</v>
      </c>
      <c r="B219">
        <v>493</v>
      </c>
      <c r="C219" t="s">
        <v>27</v>
      </c>
      <c r="D219" t="s">
        <v>28</v>
      </c>
      <c r="E219" t="s">
        <v>350</v>
      </c>
      <c r="F219" t="s">
        <v>205</v>
      </c>
      <c r="G219" t="s">
        <v>477</v>
      </c>
      <c r="H219" t="s">
        <v>468</v>
      </c>
      <c r="I219" t="s">
        <v>405</v>
      </c>
      <c r="J219" t="s">
        <v>470</v>
      </c>
      <c r="K219">
        <v>36896</v>
      </c>
      <c r="L219">
        <v>38722</v>
      </c>
      <c r="M219" t="s">
        <v>30</v>
      </c>
      <c r="N219">
        <v>-10000000</v>
      </c>
      <c r="O219">
        <v>4377.6088089999994</v>
      </c>
      <c r="P219">
        <v>3.3</v>
      </c>
      <c r="Q219">
        <v>217.92607899999999</v>
      </c>
      <c r="R219">
        <v>217.96599000000001</v>
      </c>
      <c r="S219">
        <v>3.9911000000017793E-2</v>
      </c>
      <c r="T219">
        <v>174.71474517607686</v>
      </c>
      <c r="U219">
        <v>-995.4588</v>
      </c>
      <c r="V219">
        <v>0</v>
      </c>
      <c r="W219">
        <v>-820.74405482392308</v>
      </c>
      <c r="X219">
        <v>-525057.33784699999</v>
      </c>
      <c r="Y219">
        <v>-526005.972725</v>
      </c>
      <c r="Z219">
        <v>-948.63487800001167</v>
      </c>
      <c r="AA219">
        <v>-127.89082317608859</v>
      </c>
      <c r="AB219">
        <v>-525057.33784699999</v>
      </c>
      <c r="AC219">
        <v>-526005.972725</v>
      </c>
      <c r="AD219">
        <v>-948.63487800001167</v>
      </c>
      <c r="AF219">
        <v>43206.998944829989</v>
      </c>
      <c r="AG219">
        <v>0</v>
      </c>
      <c r="AH219">
        <v>-526005.972725</v>
      </c>
      <c r="AI219">
        <v>-640779.26119300001</v>
      </c>
      <c r="AJ219">
        <v>-640779.26119300001</v>
      </c>
      <c r="AK219">
        <v>0</v>
      </c>
      <c r="AL219">
        <v>-948.63487800001167</v>
      </c>
      <c r="AM219" t="s">
        <v>514</v>
      </c>
      <c r="AN219" t="s">
        <v>545</v>
      </c>
      <c r="AO219">
        <v>9</v>
      </c>
      <c r="AP219">
        <v>9</v>
      </c>
    </row>
    <row r="220" spans="1:42">
      <c r="A220">
        <v>1334</v>
      </c>
      <c r="B220">
        <v>494</v>
      </c>
      <c r="C220" t="s">
        <v>27</v>
      </c>
      <c r="D220" t="s">
        <v>28</v>
      </c>
      <c r="E220" t="s">
        <v>351</v>
      </c>
      <c r="F220" t="s">
        <v>209</v>
      </c>
      <c r="G220" t="s">
        <v>474</v>
      </c>
      <c r="H220" t="s">
        <v>468</v>
      </c>
      <c r="I220" t="s">
        <v>405</v>
      </c>
      <c r="J220" t="s">
        <v>470</v>
      </c>
      <c r="K220">
        <v>36896</v>
      </c>
      <c r="L220">
        <v>38722</v>
      </c>
      <c r="M220" t="s">
        <v>30</v>
      </c>
      <c r="N220">
        <v>-10000000</v>
      </c>
      <c r="O220">
        <v>4012.8555580000002</v>
      </c>
      <c r="P220">
        <v>0.3</v>
      </c>
      <c r="Q220">
        <v>67.238927000000004</v>
      </c>
      <c r="R220">
        <v>57.308422999999998</v>
      </c>
      <c r="S220">
        <v>-9.9305040000000062</v>
      </c>
      <c r="T220">
        <v>-39849.678170141262</v>
      </c>
      <c r="U220">
        <v>-272.97217599999999</v>
      </c>
      <c r="V220">
        <v>0</v>
      </c>
      <c r="W220">
        <v>-40122.650346141265</v>
      </c>
      <c r="X220">
        <v>147719.89984299999</v>
      </c>
      <c r="Y220">
        <v>106799.56669199999</v>
      </c>
      <c r="Z220">
        <v>-40920.333150999999</v>
      </c>
      <c r="AA220">
        <v>-797.68280485873402</v>
      </c>
      <c r="AB220">
        <v>147719.89984299999</v>
      </c>
      <c r="AC220">
        <v>106799.56669199999</v>
      </c>
      <c r="AD220">
        <v>-40920.333150999999</v>
      </c>
      <c r="AF220">
        <v>7921.3768714919997</v>
      </c>
      <c r="AG220">
        <v>0</v>
      </c>
      <c r="AH220">
        <v>106799.56669199999</v>
      </c>
      <c r="AI220">
        <v>90503.888993999994</v>
      </c>
      <c r="AJ220">
        <v>90503.888993999994</v>
      </c>
      <c r="AK220">
        <v>0</v>
      </c>
      <c r="AL220">
        <v>-40920.333150999999</v>
      </c>
      <c r="AM220" t="s">
        <v>514</v>
      </c>
      <c r="AN220">
        <v>3</v>
      </c>
      <c r="AO220" t="s">
        <v>545</v>
      </c>
      <c r="AP220">
        <v>3</v>
      </c>
    </row>
    <row r="221" spans="1:42">
      <c r="A221">
        <v>1335</v>
      </c>
      <c r="B221">
        <v>495</v>
      </c>
      <c r="C221" t="s">
        <v>27</v>
      </c>
      <c r="D221" t="s">
        <v>28</v>
      </c>
      <c r="E221" t="s">
        <v>352</v>
      </c>
      <c r="F221" t="s">
        <v>205</v>
      </c>
      <c r="G221" t="s">
        <v>474</v>
      </c>
      <c r="H221" t="s">
        <v>468</v>
      </c>
      <c r="I221" t="s">
        <v>405</v>
      </c>
      <c r="J221" t="s">
        <v>470</v>
      </c>
      <c r="K221">
        <v>36896</v>
      </c>
      <c r="L221">
        <v>38722</v>
      </c>
      <c r="M221" t="s">
        <v>30</v>
      </c>
      <c r="N221">
        <v>-10000000</v>
      </c>
      <c r="O221">
        <v>4189.5808649999999</v>
      </c>
      <c r="P221">
        <v>1.6</v>
      </c>
      <c r="Q221">
        <v>117.01134399999999</v>
      </c>
      <c r="R221">
        <v>117.02529800000001</v>
      </c>
      <c r="S221">
        <v>1.3954000000012456E-2</v>
      </c>
      <c r="T221">
        <v>58.461411390262185</v>
      </c>
      <c r="U221">
        <v>-477.52546000000001</v>
      </c>
      <c r="V221">
        <v>0</v>
      </c>
      <c r="W221">
        <v>-419.06404860973782</v>
      </c>
      <c r="X221">
        <v>-214166.72320099999</v>
      </c>
      <c r="Y221">
        <v>-214630.490062</v>
      </c>
      <c r="Z221">
        <v>-463.76686100001098</v>
      </c>
      <c r="AA221">
        <v>-44.702812390273152</v>
      </c>
      <c r="AB221">
        <v>-214166.72320099999</v>
      </c>
      <c r="AC221">
        <v>-214630.490062</v>
      </c>
      <c r="AD221">
        <v>-463.76686100001098</v>
      </c>
      <c r="AF221">
        <v>41351.16313755</v>
      </c>
      <c r="AG221">
        <v>0</v>
      </c>
      <c r="AH221">
        <v>-214630.490062</v>
      </c>
      <c r="AI221">
        <v>-133006.99116199999</v>
      </c>
      <c r="AJ221">
        <v>-133006.99116199999</v>
      </c>
      <c r="AK221">
        <v>0</v>
      </c>
      <c r="AL221">
        <v>-463.76686100001098</v>
      </c>
      <c r="AM221" t="s">
        <v>514</v>
      </c>
      <c r="AN221" t="s">
        <v>545</v>
      </c>
      <c r="AO221">
        <v>9</v>
      </c>
      <c r="AP221">
        <v>9</v>
      </c>
    </row>
    <row r="222" spans="1:42">
      <c r="A222">
        <v>1336</v>
      </c>
      <c r="B222">
        <v>496</v>
      </c>
      <c r="C222" t="s">
        <v>27</v>
      </c>
      <c r="D222" t="s">
        <v>28</v>
      </c>
      <c r="E222" t="s">
        <v>353</v>
      </c>
      <c r="F222" t="s">
        <v>205</v>
      </c>
      <c r="G222" t="s">
        <v>471</v>
      </c>
      <c r="H222" t="s">
        <v>468</v>
      </c>
      <c r="I222" t="s">
        <v>405</v>
      </c>
      <c r="J222" t="s">
        <v>481</v>
      </c>
      <c r="K222">
        <v>36896</v>
      </c>
      <c r="L222">
        <v>38722</v>
      </c>
      <c r="M222" t="s">
        <v>30</v>
      </c>
      <c r="N222">
        <v>-10000000</v>
      </c>
      <c r="O222">
        <v>4164.3220199999996</v>
      </c>
      <c r="P222">
        <v>1.85</v>
      </c>
      <c r="Q222">
        <v>189.37966</v>
      </c>
      <c r="R222">
        <v>189.386562</v>
      </c>
      <c r="S222">
        <v>6.9019999999966331E-3</v>
      </c>
      <c r="T222">
        <v>28.742150582025975</v>
      </c>
      <c r="U222">
        <v>-601.80031499999996</v>
      </c>
      <c r="V222">
        <v>0</v>
      </c>
      <c r="W222">
        <v>-573.05816441797401</v>
      </c>
      <c r="X222">
        <v>-27190.505400999999</v>
      </c>
      <c r="Y222">
        <v>-27668.921027</v>
      </c>
      <c r="Z222">
        <v>-478.41562600000179</v>
      </c>
      <c r="AA222">
        <v>94.642538417972219</v>
      </c>
      <c r="AB222">
        <v>-27190.505400999999</v>
      </c>
      <c r="AC222">
        <v>-27668.921027</v>
      </c>
      <c r="AD222">
        <v>-478.41562600000179</v>
      </c>
      <c r="AF222">
        <v>41101.858337400001</v>
      </c>
      <c r="AG222">
        <v>0</v>
      </c>
      <c r="AH222">
        <v>-27668.921027</v>
      </c>
      <c r="AI222">
        <v>-92838.682922000007</v>
      </c>
      <c r="AJ222">
        <v>-92838.682922000007</v>
      </c>
      <c r="AK222">
        <v>0</v>
      </c>
      <c r="AL222">
        <v>-478.41562600000179</v>
      </c>
      <c r="AM222" t="s">
        <v>514</v>
      </c>
      <c r="AN222" t="s">
        <v>545</v>
      </c>
      <c r="AO222">
        <v>9</v>
      </c>
      <c r="AP222">
        <v>9</v>
      </c>
    </row>
    <row r="223" spans="1:42">
      <c r="A223">
        <v>1337</v>
      </c>
      <c r="B223">
        <v>497</v>
      </c>
      <c r="C223" t="s">
        <v>27</v>
      </c>
      <c r="D223" t="s">
        <v>28</v>
      </c>
      <c r="E223" t="s">
        <v>354</v>
      </c>
      <c r="F223" t="s">
        <v>196</v>
      </c>
      <c r="G223" t="s">
        <v>474</v>
      </c>
      <c r="H223" t="s">
        <v>472</v>
      </c>
      <c r="I223" t="s">
        <v>405</v>
      </c>
      <c r="J223" t="s">
        <v>479</v>
      </c>
      <c r="K223">
        <v>36896</v>
      </c>
      <c r="L223">
        <v>38722</v>
      </c>
      <c r="M223" t="s">
        <v>30</v>
      </c>
      <c r="N223">
        <v>-10000000</v>
      </c>
      <c r="O223">
        <v>4003.8731580000003</v>
      </c>
      <c r="P223">
        <v>0.78</v>
      </c>
      <c r="Q223">
        <v>280.87893400000002</v>
      </c>
      <c r="R223">
        <v>280.89097500000003</v>
      </c>
      <c r="S223">
        <v>1.2041000000010627E-2</v>
      </c>
      <c r="T223">
        <v>48.210636695520549</v>
      </c>
      <c r="U223">
        <v>-779.61649599999998</v>
      </c>
      <c r="V223">
        <v>0</v>
      </c>
      <c r="W223">
        <v>-731.40585930447946</v>
      </c>
      <c r="X223">
        <v>761093.55262900004</v>
      </c>
      <c r="Y223">
        <v>761274.54804499994</v>
      </c>
      <c r="Z223">
        <v>180.99541599990334</v>
      </c>
      <c r="AA223">
        <v>912.40127530438281</v>
      </c>
      <c r="AB223">
        <v>761093.55262900004</v>
      </c>
      <c r="AC223">
        <v>761274.54804499994</v>
      </c>
      <c r="AD223">
        <v>180.99541599990334</v>
      </c>
      <c r="AF223">
        <v>63229.164911136002</v>
      </c>
      <c r="AG223">
        <v>0</v>
      </c>
      <c r="AH223">
        <v>761274.54804499994</v>
      </c>
      <c r="AI223">
        <v>-107720.189641</v>
      </c>
      <c r="AJ223">
        <v>-107720.189641</v>
      </c>
      <c r="AK223">
        <v>0</v>
      </c>
      <c r="AL223">
        <v>180.99541599990334</v>
      </c>
      <c r="AM223" t="s">
        <v>514</v>
      </c>
      <c r="AN223" t="s">
        <v>545</v>
      </c>
      <c r="AO223">
        <v>12</v>
      </c>
      <c r="AP223">
        <v>12</v>
      </c>
    </row>
    <row r="224" spans="1:42">
      <c r="A224">
        <v>1338</v>
      </c>
      <c r="B224">
        <v>498</v>
      </c>
      <c r="C224" t="s">
        <v>27</v>
      </c>
      <c r="D224" t="s">
        <v>28</v>
      </c>
      <c r="E224" t="s">
        <v>355</v>
      </c>
      <c r="F224" t="s">
        <v>200</v>
      </c>
      <c r="G224" t="s">
        <v>477</v>
      </c>
      <c r="H224" t="s">
        <v>468</v>
      </c>
      <c r="I224" t="s">
        <v>405</v>
      </c>
      <c r="J224" t="s">
        <v>481</v>
      </c>
      <c r="K224">
        <v>36896</v>
      </c>
      <c r="L224">
        <v>38722</v>
      </c>
      <c r="M224" t="s">
        <v>30</v>
      </c>
      <c r="N224">
        <v>-10000000</v>
      </c>
      <c r="O224">
        <v>4049.5307859999998</v>
      </c>
      <c r="P224">
        <v>0.54</v>
      </c>
      <c r="Q224">
        <v>62.388328000000001</v>
      </c>
      <c r="R224">
        <v>62.390864999999998</v>
      </c>
      <c r="S224">
        <v>2.5369999999966808E-3</v>
      </c>
      <c r="T224">
        <v>10.273659604068559</v>
      </c>
      <c r="U224">
        <v>-273.84217000000001</v>
      </c>
      <c r="V224">
        <v>0</v>
      </c>
      <c r="W224">
        <v>-263.56851039593147</v>
      </c>
      <c r="X224">
        <v>21880.169636999999</v>
      </c>
      <c r="Y224">
        <v>21756.061038</v>
      </c>
      <c r="Z224">
        <v>-124.10859899999923</v>
      </c>
      <c r="AA224">
        <v>139.45991139593224</v>
      </c>
      <c r="AB224">
        <v>21880.169636999999</v>
      </c>
      <c r="AC224">
        <v>21756.061038</v>
      </c>
      <c r="AD224">
        <v>-124.10859899999923</v>
      </c>
      <c r="AF224">
        <v>23315.173500394998</v>
      </c>
      <c r="AG224">
        <v>0</v>
      </c>
      <c r="AH224">
        <v>21756.061038</v>
      </c>
      <c r="AI224">
        <v>-26576.150725</v>
      </c>
      <c r="AJ224">
        <v>-26576.150725</v>
      </c>
      <c r="AK224">
        <v>0</v>
      </c>
      <c r="AL224">
        <v>-124.10859899999923</v>
      </c>
      <c r="AM224" t="s">
        <v>514</v>
      </c>
      <c r="AN224">
        <v>6</v>
      </c>
      <c r="AO224" t="s">
        <v>545</v>
      </c>
      <c r="AP224">
        <v>6</v>
      </c>
    </row>
    <row r="225" spans="1:42">
      <c r="A225">
        <v>1339</v>
      </c>
      <c r="B225">
        <v>499</v>
      </c>
      <c r="C225" t="s">
        <v>27</v>
      </c>
      <c r="D225" t="s">
        <v>28</v>
      </c>
      <c r="E225" t="s">
        <v>356</v>
      </c>
      <c r="F225" t="s">
        <v>200</v>
      </c>
      <c r="G225" t="s">
        <v>477</v>
      </c>
      <c r="H225" t="s">
        <v>468</v>
      </c>
      <c r="I225" t="s">
        <v>405</v>
      </c>
      <c r="J225" t="s">
        <v>470</v>
      </c>
      <c r="K225">
        <v>36896</v>
      </c>
      <c r="L225">
        <v>38722</v>
      </c>
      <c r="M225" t="s">
        <v>30</v>
      </c>
      <c r="N225">
        <v>-10000000</v>
      </c>
      <c r="O225">
        <v>4060.408019</v>
      </c>
      <c r="P225">
        <v>0.65</v>
      </c>
      <c r="Q225">
        <v>38.557645999999998</v>
      </c>
      <c r="R225">
        <v>38.565204999999999</v>
      </c>
      <c r="S225">
        <v>7.5590000000005375E-3</v>
      </c>
      <c r="T225">
        <v>30.692624215623184</v>
      </c>
      <c r="U225">
        <v>-186.02255500000001</v>
      </c>
      <c r="V225">
        <v>0</v>
      </c>
      <c r="W225">
        <v>-155.32993078437681</v>
      </c>
      <c r="X225">
        <v>-126915.319325</v>
      </c>
      <c r="Y225">
        <v>-127112.16860200001</v>
      </c>
      <c r="Z225">
        <v>-196.84927700000117</v>
      </c>
      <c r="AA225">
        <v>-41.519346215624353</v>
      </c>
      <c r="AB225">
        <v>-126915.319325</v>
      </c>
      <c r="AC225">
        <v>-127112.16860200001</v>
      </c>
      <c r="AD225">
        <v>-196.84927700000117</v>
      </c>
      <c r="AF225">
        <v>23377.7991693925</v>
      </c>
      <c r="AG225">
        <v>0</v>
      </c>
      <c r="AH225">
        <v>-127112.16860200001</v>
      </c>
      <c r="AI225">
        <v>-73354.330615000013</v>
      </c>
      <c r="AJ225">
        <v>-73354.330615000013</v>
      </c>
      <c r="AK225">
        <v>0</v>
      </c>
      <c r="AL225">
        <v>-196.84927700000117</v>
      </c>
      <c r="AM225" t="s">
        <v>514</v>
      </c>
      <c r="AN225">
        <v>6</v>
      </c>
      <c r="AO225" t="s">
        <v>545</v>
      </c>
      <c r="AP225">
        <v>6</v>
      </c>
    </row>
    <row r="226" spans="1:42">
      <c r="A226">
        <v>1340</v>
      </c>
      <c r="B226">
        <v>500</v>
      </c>
      <c r="C226" t="s">
        <v>27</v>
      </c>
      <c r="D226" t="s">
        <v>28</v>
      </c>
      <c r="E226" t="s">
        <v>357</v>
      </c>
      <c r="F226" t="s">
        <v>199</v>
      </c>
      <c r="G226" t="s">
        <v>477</v>
      </c>
      <c r="H226" t="s">
        <v>468</v>
      </c>
      <c r="I226" t="s">
        <v>405</v>
      </c>
      <c r="J226" t="s">
        <v>470</v>
      </c>
      <c r="K226">
        <v>36896</v>
      </c>
      <c r="L226">
        <v>38722</v>
      </c>
      <c r="M226" t="s">
        <v>30</v>
      </c>
      <c r="N226">
        <v>-10000000</v>
      </c>
      <c r="O226">
        <v>4200.1258399999997</v>
      </c>
      <c r="P226">
        <v>2.2000000000000002</v>
      </c>
      <c r="Q226">
        <v>164.37697</v>
      </c>
      <c r="R226">
        <v>164.40811500000001</v>
      </c>
      <c r="S226">
        <v>3.1145000000009304E-2</v>
      </c>
      <c r="T226">
        <v>130.81291928683908</v>
      </c>
      <c r="U226">
        <v>-734.56714099999999</v>
      </c>
      <c r="V226">
        <v>0</v>
      </c>
      <c r="W226">
        <v>-603.75422171316086</v>
      </c>
      <c r="X226">
        <v>-279474.20214299997</v>
      </c>
      <c r="Y226">
        <v>-280055.64201700001</v>
      </c>
      <c r="Z226">
        <v>-581.43987400003243</v>
      </c>
      <c r="AA226">
        <v>22.314347713128427</v>
      </c>
      <c r="AB226">
        <v>-279474.20214299997</v>
      </c>
      <c r="AC226">
        <v>-280055.64201700001</v>
      </c>
      <c r="AD226">
        <v>-581.43987400003243</v>
      </c>
      <c r="AF226">
        <v>31091.431530599999</v>
      </c>
      <c r="AG226">
        <v>0</v>
      </c>
      <c r="AH226">
        <v>-280055.64201700001</v>
      </c>
      <c r="AI226">
        <v>-99740.724064000009</v>
      </c>
      <c r="AJ226">
        <v>-99740.724064000009</v>
      </c>
      <c r="AK226">
        <v>0</v>
      </c>
      <c r="AL226">
        <v>-581.43987400003243</v>
      </c>
      <c r="AM226" t="s">
        <v>514</v>
      </c>
      <c r="AN226">
        <v>7</v>
      </c>
      <c r="AO226" t="s">
        <v>545</v>
      </c>
      <c r="AP226">
        <v>7</v>
      </c>
    </row>
    <row r="227" spans="1:42">
      <c r="A227">
        <v>1341</v>
      </c>
      <c r="B227">
        <v>501</v>
      </c>
      <c r="C227" t="s">
        <v>27</v>
      </c>
      <c r="D227" t="s">
        <v>28</v>
      </c>
      <c r="E227" t="s">
        <v>358</v>
      </c>
      <c r="F227" t="s">
        <v>388</v>
      </c>
      <c r="G227" t="s">
        <v>471</v>
      </c>
      <c r="H227" t="s">
        <v>494</v>
      </c>
      <c r="I227" t="s">
        <v>405</v>
      </c>
      <c r="J227" t="s">
        <v>479</v>
      </c>
      <c r="K227">
        <v>36896</v>
      </c>
      <c r="L227">
        <v>38722</v>
      </c>
      <c r="M227" t="s">
        <v>30</v>
      </c>
      <c r="N227">
        <v>-10000000</v>
      </c>
      <c r="O227">
        <v>4007.115965</v>
      </c>
      <c r="P227">
        <v>0.14000000000000001</v>
      </c>
      <c r="Q227">
        <v>15.160773000000001</v>
      </c>
      <c r="R227">
        <v>15.163441000000001</v>
      </c>
      <c r="S227">
        <v>2.6679999999998927E-3</v>
      </c>
      <c r="T227">
        <v>10.69098539461957</v>
      </c>
      <c r="U227">
        <v>-53.282324000000003</v>
      </c>
      <c r="V227">
        <v>0</v>
      </c>
      <c r="W227">
        <v>-42.591338605380429</v>
      </c>
      <c r="X227">
        <v>1527.3168390000001</v>
      </c>
      <c r="Y227">
        <v>1501.853646</v>
      </c>
      <c r="Z227">
        <v>-25.463193000000047</v>
      </c>
      <c r="AA227">
        <v>17.128145605380382</v>
      </c>
      <c r="AB227">
        <v>1527.3168390000001</v>
      </c>
      <c r="AC227">
        <v>1501.853646</v>
      </c>
      <c r="AD227">
        <v>-25.463193000000047</v>
      </c>
      <c r="AF227">
        <v>5998.4522438067506</v>
      </c>
      <c r="AG227">
        <v>0</v>
      </c>
      <c r="AH227">
        <v>1501.853646</v>
      </c>
      <c r="AI227">
        <v>-23928.264752999999</v>
      </c>
      <c r="AJ227">
        <v>-23928.264752999999</v>
      </c>
      <c r="AK227">
        <v>0</v>
      </c>
      <c r="AL227">
        <v>-25.463193000000047</v>
      </c>
      <c r="AM227" t="s">
        <v>514</v>
      </c>
      <c r="AN227">
        <v>1</v>
      </c>
      <c r="AO227" t="s">
        <v>545</v>
      </c>
      <c r="AP227">
        <v>1</v>
      </c>
    </row>
    <row r="228" spans="1:42">
      <c r="A228">
        <v>1342</v>
      </c>
      <c r="B228">
        <v>630</v>
      </c>
      <c r="C228" t="s">
        <v>27</v>
      </c>
      <c r="D228" t="s">
        <v>28</v>
      </c>
      <c r="E228" t="s">
        <v>359</v>
      </c>
      <c r="F228" t="s">
        <v>201</v>
      </c>
      <c r="G228" t="s">
        <v>473</v>
      </c>
      <c r="H228" t="s">
        <v>472</v>
      </c>
      <c r="I228" t="s">
        <v>405</v>
      </c>
      <c r="J228" t="s">
        <v>469</v>
      </c>
      <c r="K228">
        <v>36896</v>
      </c>
      <c r="L228">
        <v>38722</v>
      </c>
      <c r="M228" t="s">
        <v>30</v>
      </c>
      <c r="N228">
        <v>-10000000</v>
      </c>
      <c r="O228">
        <v>4063.5399709999997</v>
      </c>
      <c r="P228">
        <v>0.62</v>
      </c>
      <c r="Q228">
        <v>52.526335000000003</v>
      </c>
      <c r="R228">
        <v>52.543688000000003</v>
      </c>
      <c r="S228">
        <v>1.7352999999999952E-2</v>
      </c>
      <c r="T228">
        <v>70.514609116762799</v>
      </c>
      <c r="U228">
        <v>-212.03611100000001</v>
      </c>
      <c r="V228">
        <v>0</v>
      </c>
      <c r="W228">
        <v>-141.52150188323719</v>
      </c>
      <c r="X228">
        <v>-54581.671445</v>
      </c>
      <c r="Y228">
        <v>-54698.220326000002</v>
      </c>
      <c r="Z228">
        <v>-116.54888100000244</v>
      </c>
      <c r="AA228">
        <v>24.972620883234754</v>
      </c>
      <c r="AB228">
        <v>-54581.671445</v>
      </c>
      <c r="AC228">
        <v>-54698.220326000002</v>
      </c>
      <c r="AD228">
        <v>-116.54888100000244</v>
      </c>
      <c r="AF228">
        <v>29411.902310098001</v>
      </c>
      <c r="AG228">
        <v>0</v>
      </c>
      <c r="AH228">
        <v>-54698.220326000002</v>
      </c>
      <c r="AI228">
        <v>-48986.441789000004</v>
      </c>
      <c r="AJ228">
        <v>-48986.441789000004</v>
      </c>
      <c r="AK228">
        <v>0</v>
      </c>
      <c r="AL228">
        <v>-116.54888100000244</v>
      </c>
      <c r="AM228" t="s">
        <v>514</v>
      </c>
      <c r="AN228">
        <v>8</v>
      </c>
      <c r="AO228" t="s">
        <v>545</v>
      </c>
      <c r="AP228">
        <v>8</v>
      </c>
    </row>
    <row r="229" spans="1:42">
      <c r="A229">
        <v>1343</v>
      </c>
      <c r="B229">
        <v>502</v>
      </c>
      <c r="C229" t="s">
        <v>27</v>
      </c>
      <c r="D229" t="s">
        <v>28</v>
      </c>
      <c r="E229" t="s">
        <v>360</v>
      </c>
      <c r="F229" t="s">
        <v>201</v>
      </c>
      <c r="G229" t="s">
        <v>476</v>
      </c>
      <c r="H229" t="s">
        <v>468</v>
      </c>
      <c r="I229" t="s">
        <v>405</v>
      </c>
      <c r="J229" t="s">
        <v>475</v>
      </c>
      <c r="K229">
        <v>36896</v>
      </c>
      <c r="L229">
        <v>38722</v>
      </c>
      <c r="M229" t="s">
        <v>30</v>
      </c>
      <c r="N229">
        <v>-10000000</v>
      </c>
      <c r="O229">
        <v>4095.564828</v>
      </c>
      <c r="P229">
        <v>1.1499999999999999</v>
      </c>
      <c r="Q229">
        <v>156.468367</v>
      </c>
      <c r="R229">
        <v>156.51341600000001</v>
      </c>
      <c r="S229">
        <v>4.504900000000589E-2</v>
      </c>
      <c r="T229">
        <v>184.50109993659612</v>
      </c>
      <c r="U229">
        <v>-454.62657000000002</v>
      </c>
      <c r="V229">
        <v>0</v>
      </c>
      <c r="W229">
        <v>-270.1254700634039</v>
      </c>
      <c r="X229">
        <v>139368.24879300001</v>
      </c>
      <c r="Y229">
        <v>139300.64885600001</v>
      </c>
      <c r="Z229">
        <v>-67.599936999991769</v>
      </c>
      <c r="AA229">
        <v>202.52553306341213</v>
      </c>
      <c r="AB229">
        <v>139368.24879300001</v>
      </c>
      <c r="AC229">
        <v>139300.64885600001</v>
      </c>
      <c r="AD229">
        <v>-67.599936999991769</v>
      </c>
      <c r="AF229">
        <v>29643.698225064003</v>
      </c>
      <c r="AG229">
        <v>0</v>
      </c>
      <c r="AH229">
        <v>139300.64885600001</v>
      </c>
      <c r="AI229">
        <v>153639.43411</v>
      </c>
      <c r="AJ229">
        <v>153639.43411</v>
      </c>
      <c r="AK229">
        <v>0</v>
      </c>
      <c r="AL229">
        <v>-67.599936999991769</v>
      </c>
      <c r="AM229" t="s">
        <v>514</v>
      </c>
      <c r="AN229">
        <v>8</v>
      </c>
      <c r="AO229" t="s">
        <v>545</v>
      </c>
      <c r="AP229">
        <v>8</v>
      </c>
    </row>
    <row r="230" spans="1:42">
      <c r="A230">
        <v>1344</v>
      </c>
      <c r="B230">
        <v>503</v>
      </c>
      <c r="C230" t="s">
        <v>27</v>
      </c>
      <c r="D230" t="s">
        <v>28</v>
      </c>
      <c r="E230" t="s">
        <v>361</v>
      </c>
      <c r="F230" t="s">
        <v>200</v>
      </c>
      <c r="G230" t="s">
        <v>471</v>
      </c>
      <c r="H230" t="s">
        <v>468</v>
      </c>
      <c r="I230" t="s">
        <v>405</v>
      </c>
      <c r="J230" t="s">
        <v>481</v>
      </c>
      <c r="K230">
        <v>36896</v>
      </c>
      <c r="L230">
        <v>38722</v>
      </c>
      <c r="M230" t="s">
        <v>30</v>
      </c>
      <c r="N230">
        <v>-10000000</v>
      </c>
      <c r="O230">
        <v>4105.889647</v>
      </c>
      <c r="P230">
        <v>1.05</v>
      </c>
      <c r="Q230">
        <v>97.002146999999994</v>
      </c>
      <c r="R230">
        <v>97.016335999999995</v>
      </c>
      <c r="S230">
        <v>1.4189000000001784E-2</v>
      </c>
      <c r="T230">
        <v>58.25846820129032</v>
      </c>
      <c r="U230">
        <v>-351.447813</v>
      </c>
      <c r="V230">
        <v>0</v>
      </c>
      <c r="W230">
        <v>-293.18934479870967</v>
      </c>
      <c r="X230">
        <v>-58316.341720999997</v>
      </c>
      <c r="Y230">
        <v>-58563.739608000003</v>
      </c>
      <c r="Z230">
        <v>-247.39788700000645</v>
      </c>
      <c r="AA230">
        <v>45.79145779870322</v>
      </c>
      <c r="AB230">
        <v>-58316.341720999997</v>
      </c>
      <c r="AC230">
        <v>-58563.739608000003</v>
      </c>
      <c r="AD230">
        <v>-247.39788700000645</v>
      </c>
      <c r="AF230">
        <v>23639.659642602503</v>
      </c>
      <c r="AG230">
        <v>0</v>
      </c>
      <c r="AH230">
        <v>-58563.739608000003</v>
      </c>
      <c r="AI230">
        <v>-42997.254634000004</v>
      </c>
      <c r="AJ230">
        <v>-42997.254634000004</v>
      </c>
      <c r="AK230">
        <v>0</v>
      </c>
      <c r="AL230">
        <v>-247.39788700000645</v>
      </c>
      <c r="AM230" t="s">
        <v>514</v>
      </c>
      <c r="AN230">
        <v>6</v>
      </c>
      <c r="AO230" t="s">
        <v>545</v>
      </c>
      <c r="AP230">
        <v>6</v>
      </c>
    </row>
    <row r="231" spans="1:42">
      <c r="A231">
        <v>1345</v>
      </c>
      <c r="B231">
        <v>504</v>
      </c>
      <c r="C231" t="s">
        <v>27</v>
      </c>
      <c r="D231" t="s">
        <v>28</v>
      </c>
      <c r="E231" t="s">
        <v>362</v>
      </c>
      <c r="F231" t="s">
        <v>205</v>
      </c>
      <c r="G231" t="s">
        <v>485</v>
      </c>
      <c r="H231" t="s">
        <v>497</v>
      </c>
      <c r="I231" t="s">
        <v>405</v>
      </c>
      <c r="J231" t="s">
        <v>479</v>
      </c>
      <c r="K231">
        <v>36896</v>
      </c>
      <c r="L231">
        <v>38722</v>
      </c>
      <c r="M231" t="s">
        <v>30</v>
      </c>
      <c r="N231">
        <v>-10000000</v>
      </c>
      <c r="O231">
        <v>4185.2011629999997</v>
      </c>
      <c r="P231">
        <v>1.65</v>
      </c>
      <c r="Q231">
        <v>159.360276</v>
      </c>
      <c r="R231">
        <v>159.388632</v>
      </c>
      <c r="S231">
        <v>2.8356000000002268E-2</v>
      </c>
      <c r="T231">
        <v>118.67556417803749</v>
      </c>
      <c r="U231">
        <v>-560.10045500000001</v>
      </c>
      <c r="V231">
        <v>0</v>
      </c>
      <c r="W231">
        <v>-441.42489082196255</v>
      </c>
      <c r="X231">
        <v>-62508.848345999999</v>
      </c>
      <c r="Y231">
        <v>-62862.857373999999</v>
      </c>
      <c r="Z231">
        <v>-354.0090280000004</v>
      </c>
      <c r="AA231">
        <v>87.415862821962151</v>
      </c>
      <c r="AB231">
        <v>-62508.848345999999</v>
      </c>
      <c r="AC231">
        <v>-62862.857373999999</v>
      </c>
      <c r="AD231">
        <v>-354.0090280000004</v>
      </c>
      <c r="AF231">
        <v>41307.935478809995</v>
      </c>
      <c r="AG231">
        <v>0</v>
      </c>
      <c r="AH231">
        <v>-62862.857373999999</v>
      </c>
      <c r="AI231">
        <v>-100595.60768</v>
      </c>
      <c r="AJ231">
        <v>-100595.60768</v>
      </c>
      <c r="AK231">
        <v>0</v>
      </c>
      <c r="AL231">
        <v>-354.0090280000004</v>
      </c>
      <c r="AM231" t="s">
        <v>514</v>
      </c>
      <c r="AN231" t="s">
        <v>545</v>
      </c>
      <c r="AO231">
        <v>9</v>
      </c>
      <c r="AP231">
        <v>9</v>
      </c>
    </row>
    <row r="232" spans="1:42">
      <c r="A232">
        <v>1346</v>
      </c>
      <c r="B232">
        <v>631</v>
      </c>
      <c r="C232" t="s">
        <v>27</v>
      </c>
      <c r="D232" t="s">
        <v>28</v>
      </c>
      <c r="E232" t="s">
        <v>363</v>
      </c>
      <c r="F232" t="s">
        <v>201</v>
      </c>
      <c r="G232" t="s">
        <v>487</v>
      </c>
      <c r="H232" t="s">
        <v>472</v>
      </c>
      <c r="I232" t="s">
        <v>405</v>
      </c>
      <c r="J232" t="s">
        <v>479</v>
      </c>
      <c r="K232">
        <v>36896</v>
      </c>
      <c r="L232">
        <v>38722</v>
      </c>
      <c r="M232" t="s">
        <v>30</v>
      </c>
      <c r="N232">
        <v>-10000000</v>
      </c>
      <c r="O232">
        <v>4054.048972</v>
      </c>
      <c r="P232">
        <v>0.5</v>
      </c>
      <c r="Q232">
        <v>54.328682999999998</v>
      </c>
      <c r="R232">
        <v>54.339931999999997</v>
      </c>
      <c r="S232">
        <v>1.1248999999999398E-2</v>
      </c>
      <c r="T232">
        <v>45.603996886025563</v>
      </c>
      <c r="U232">
        <v>-231.146174</v>
      </c>
      <c r="V232">
        <v>0</v>
      </c>
      <c r="W232">
        <v>-185.54217711397445</v>
      </c>
      <c r="X232">
        <v>5984.3977489999997</v>
      </c>
      <c r="Y232">
        <v>5900.2906819999998</v>
      </c>
      <c r="Z232">
        <v>-84.107066999999915</v>
      </c>
      <c r="AA232">
        <v>101.43511011397453</v>
      </c>
      <c r="AB232">
        <v>5984.3977489999997</v>
      </c>
      <c r="AC232">
        <v>5900.2906819999998</v>
      </c>
      <c r="AD232">
        <v>-84.107066999999915</v>
      </c>
      <c r="AF232">
        <v>29343.206459336005</v>
      </c>
      <c r="AG232">
        <v>0</v>
      </c>
      <c r="AH232">
        <v>5900.2906819999998</v>
      </c>
      <c r="AI232">
        <v>-60413.529302999996</v>
      </c>
      <c r="AJ232">
        <v>-60413.529302999996</v>
      </c>
      <c r="AK232">
        <v>0</v>
      </c>
      <c r="AL232">
        <v>-84.107066999999915</v>
      </c>
      <c r="AM232" t="s">
        <v>514</v>
      </c>
      <c r="AN232">
        <v>8</v>
      </c>
      <c r="AO232" t="s">
        <v>545</v>
      </c>
      <c r="AP232">
        <v>8</v>
      </c>
    </row>
    <row r="233" spans="1:42">
      <c r="A233">
        <v>1347</v>
      </c>
      <c r="B233">
        <v>505</v>
      </c>
      <c r="C233" t="s">
        <v>27</v>
      </c>
      <c r="D233" t="s">
        <v>28</v>
      </c>
      <c r="E233" t="s">
        <v>364</v>
      </c>
      <c r="F233" t="s">
        <v>197</v>
      </c>
      <c r="G233" t="s">
        <v>476</v>
      </c>
      <c r="H233" t="s">
        <v>468</v>
      </c>
      <c r="I233" t="s">
        <v>405</v>
      </c>
      <c r="J233" t="s">
        <v>481</v>
      </c>
      <c r="K233">
        <v>36896</v>
      </c>
      <c r="L233">
        <v>38722</v>
      </c>
      <c r="M233" t="s">
        <v>30</v>
      </c>
      <c r="N233">
        <v>-10000000</v>
      </c>
      <c r="O233">
        <v>4213.2999820000005</v>
      </c>
      <c r="P233">
        <v>1.6</v>
      </c>
      <c r="Q233">
        <v>118.247215</v>
      </c>
      <c r="R233">
        <v>118.268558</v>
      </c>
      <c r="S233">
        <v>2.1343000000001666E-2</v>
      </c>
      <c r="T233">
        <v>89.92446151583303</v>
      </c>
      <c r="U233">
        <v>-485.655732</v>
      </c>
      <c r="V233">
        <v>0</v>
      </c>
      <c r="W233">
        <v>-395.731270484167</v>
      </c>
      <c r="X233">
        <v>-208560.41007099999</v>
      </c>
      <c r="Y233">
        <v>-208991.02728000001</v>
      </c>
      <c r="Z233">
        <v>-430.61720900001819</v>
      </c>
      <c r="AA233">
        <v>-34.885938515851194</v>
      </c>
      <c r="AB233">
        <v>-208560.41007099999</v>
      </c>
      <c r="AC233">
        <v>-208991.02728000001</v>
      </c>
      <c r="AD233">
        <v>-430.61720900001819</v>
      </c>
      <c r="AF233">
        <v>52674.676374964009</v>
      </c>
      <c r="AG233">
        <v>0</v>
      </c>
      <c r="AH233">
        <v>-208991.02728000001</v>
      </c>
      <c r="AI233">
        <v>-157446.20928100002</v>
      </c>
      <c r="AJ233">
        <v>-157446.20928100002</v>
      </c>
      <c r="AK233">
        <v>0</v>
      </c>
      <c r="AL233">
        <v>-430.61720900001819</v>
      </c>
      <c r="AM233" t="s">
        <v>514</v>
      </c>
      <c r="AN233" t="s">
        <v>545</v>
      </c>
      <c r="AO233">
        <v>10</v>
      </c>
      <c r="AP233">
        <v>10</v>
      </c>
    </row>
    <row r="234" spans="1:42">
      <c r="A234">
        <v>1348</v>
      </c>
      <c r="B234">
        <v>506</v>
      </c>
      <c r="C234" t="s">
        <v>27</v>
      </c>
      <c r="D234" t="s">
        <v>28</v>
      </c>
      <c r="E234" t="s">
        <v>560</v>
      </c>
      <c r="F234" t="s">
        <v>197</v>
      </c>
      <c r="G234" t="s">
        <v>476</v>
      </c>
      <c r="H234" t="s">
        <v>468</v>
      </c>
      <c r="I234" t="s">
        <v>405</v>
      </c>
      <c r="J234" t="s">
        <v>481</v>
      </c>
      <c r="K234">
        <v>36896</v>
      </c>
      <c r="L234">
        <v>38722</v>
      </c>
      <c r="M234" t="s">
        <v>30</v>
      </c>
      <c r="N234">
        <v>-10000000</v>
      </c>
      <c r="O234">
        <v>4032.6305430000002</v>
      </c>
      <c r="P234">
        <v>0.66</v>
      </c>
      <c r="Q234">
        <v>122.221971</v>
      </c>
      <c r="R234">
        <v>122.233549</v>
      </c>
      <c r="S234">
        <v>1.1578000000000088E-2</v>
      </c>
      <c r="T234">
        <v>46.689796426854357</v>
      </c>
      <c r="U234">
        <v>-395.59233999999998</v>
      </c>
      <c r="V234">
        <v>0</v>
      </c>
      <c r="W234">
        <v>-348.90254357314564</v>
      </c>
      <c r="X234">
        <v>214142.835486</v>
      </c>
      <c r="Y234">
        <v>214107.505985</v>
      </c>
      <c r="Z234">
        <v>-35.329501000000164</v>
      </c>
      <c r="AA234">
        <v>313.57304257314547</v>
      </c>
      <c r="AB234">
        <v>214142.835486</v>
      </c>
      <c r="AC234">
        <v>214107.505985</v>
      </c>
      <c r="AD234">
        <v>-35.329501000000164</v>
      </c>
      <c r="AF234">
        <v>50415.947048586007</v>
      </c>
      <c r="AG234">
        <v>0</v>
      </c>
      <c r="AH234">
        <v>214107.505985</v>
      </c>
      <c r="AI234">
        <v>152926.750264</v>
      </c>
      <c r="AJ234">
        <v>152926.750264</v>
      </c>
      <c r="AK234">
        <v>0</v>
      </c>
      <c r="AL234">
        <v>-35.329501000000164</v>
      </c>
      <c r="AM234" t="s">
        <v>514</v>
      </c>
      <c r="AN234" t="s">
        <v>545</v>
      </c>
      <c r="AO234">
        <v>10</v>
      </c>
      <c r="AP234">
        <v>10</v>
      </c>
    </row>
    <row r="235" spans="1:42">
      <c r="A235">
        <v>1349</v>
      </c>
      <c r="B235">
        <v>507</v>
      </c>
      <c r="C235" t="s">
        <v>27</v>
      </c>
      <c r="D235" t="s">
        <v>28</v>
      </c>
      <c r="E235" t="s">
        <v>366</v>
      </c>
      <c r="F235" t="s">
        <v>197</v>
      </c>
      <c r="G235" t="s">
        <v>477</v>
      </c>
      <c r="H235" t="s">
        <v>468</v>
      </c>
      <c r="I235" t="s">
        <v>405</v>
      </c>
      <c r="J235" t="s">
        <v>470</v>
      </c>
      <c r="K235">
        <v>36896</v>
      </c>
      <c r="L235">
        <v>38722</v>
      </c>
      <c r="M235" t="s">
        <v>30</v>
      </c>
      <c r="N235">
        <v>-10000000</v>
      </c>
      <c r="O235">
        <v>4171.098524</v>
      </c>
      <c r="P235">
        <v>2.1</v>
      </c>
      <c r="Q235">
        <v>184.21821199999999</v>
      </c>
      <c r="R235">
        <v>184.24877799999999</v>
      </c>
      <c r="S235">
        <v>3.056599999999321E-2</v>
      </c>
      <c r="T235">
        <v>127.49379748455567</v>
      </c>
      <c r="U235">
        <v>-762.09856600000001</v>
      </c>
      <c r="V235">
        <v>0</v>
      </c>
      <c r="W235">
        <v>-634.60476851544433</v>
      </c>
      <c r="X235">
        <v>-155123.91962999999</v>
      </c>
      <c r="Y235">
        <v>-155628.33133799999</v>
      </c>
      <c r="Z235">
        <v>-504.41170799999963</v>
      </c>
      <c r="AA235">
        <v>130.1930605154447</v>
      </c>
      <c r="AB235">
        <v>-155123.91962999999</v>
      </c>
      <c r="AC235">
        <v>-155628.33133799999</v>
      </c>
      <c r="AD235">
        <v>-504.41170799999963</v>
      </c>
      <c r="AF235">
        <v>52147.073747048009</v>
      </c>
      <c r="AG235">
        <v>0</v>
      </c>
      <c r="AH235">
        <v>-155628.33133799999</v>
      </c>
      <c r="AI235">
        <v>-97447.673968999996</v>
      </c>
      <c r="AJ235">
        <v>-97447.673968999996</v>
      </c>
      <c r="AK235">
        <v>0</v>
      </c>
      <c r="AL235">
        <v>-504.41170799999963</v>
      </c>
      <c r="AM235" t="s">
        <v>514</v>
      </c>
      <c r="AN235" t="s">
        <v>545</v>
      </c>
      <c r="AO235">
        <v>10</v>
      </c>
      <c r="AP235">
        <v>10</v>
      </c>
    </row>
    <row r="236" spans="1:42">
      <c r="A236">
        <v>1350</v>
      </c>
      <c r="B236">
        <v>508</v>
      </c>
      <c r="C236" t="s">
        <v>27</v>
      </c>
      <c r="D236" t="s">
        <v>28</v>
      </c>
      <c r="E236" t="s">
        <v>367</v>
      </c>
      <c r="F236" t="s">
        <v>205</v>
      </c>
      <c r="G236" t="s">
        <v>476</v>
      </c>
      <c r="H236" t="s">
        <v>468</v>
      </c>
      <c r="I236" t="s">
        <v>405</v>
      </c>
      <c r="J236" t="s">
        <v>470</v>
      </c>
      <c r="K236">
        <v>36896</v>
      </c>
      <c r="L236">
        <v>38722</v>
      </c>
      <c r="M236" t="s">
        <v>30</v>
      </c>
      <c r="N236">
        <v>-10000000</v>
      </c>
      <c r="O236">
        <v>4175.2421919999997</v>
      </c>
      <c r="P236">
        <v>1.3</v>
      </c>
      <c r="Q236">
        <v>117.04227400000001</v>
      </c>
      <c r="R236">
        <v>117.056366</v>
      </c>
      <c r="S236">
        <v>1.409199999999089E-2</v>
      </c>
      <c r="T236">
        <v>58.837512969625955</v>
      </c>
      <c r="U236">
        <v>-451.03149999999999</v>
      </c>
      <c r="V236">
        <v>0</v>
      </c>
      <c r="W236">
        <v>-392.19398703037405</v>
      </c>
      <c r="X236">
        <v>-83979.952323000005</v>
      </c>
      <c r="Y236">
        <v>-84306.673311999999</v>
      </c>
      <c r="Z236">
        <v>-326.72098899999401</v>
      </c>
      <c r="AA236">
        <v>65.47299803038004</v>
      </c>
      <c r="AB236">
        <v>-83979.952323000005</v>
      </c>
      <c r="AC236">
        <v>-84306.673311999999</v>
      </c>
      <c r="AD236">
        <v>-326.72098899999401</v>
      </c>
      <c r="AF236">
        <v>41209.640435039997</v>
      </c>
      <c r="AG236">
        <v>0</v>
      </c>
      <c r="AH236">
        <v>-84306.673311999999</v>
      </c>
      <c r="AI236">
        <v>-69094.170534000004</v>
      </c>
      <c r="AJ236">
        <v>-69094.170534000004</v>
      </c>
      <c r="AK236">
        <v>0</v>
      </c>
      <c r="AL236">
        <v>-326.72098899999401</v>
      </c>
      <c r="AM236" t="s">
        <v>514</v>
      </c>
      <c r="AN236" t="s">
        <v>545</v>
      </c>
      <c r="AO236">
        <v>9</v>
      </c>
      <c r="AP236">
        <v>9</v>
      </c>
    </row>
    <row r="237" spans="1:42">
      <c r="A237">
        <v>1351</v>
      </c>
      <c r="B237">
        <v>509</v>
      </c>
      <c r="C237" t="s">
        <v>27</v>
      </c>
      <c r="D237" t="s">
        <v>28</v>
      </c>
      <c r="E237" t="s">
        <v>368</v>
      </c>
      <c r="F237" t="s">
        <v>198</v>
      </c>
      <c r="G237" t="s">
        <v>473</v>
      </c>
      <c r="H237" t="s">
        <v>472</v>
      </c>
      <c r="I237" t="s">
        <v>405</v>
      </c>
      <c r="J237" t="s">
        <v>469</v>
      </c>
      <c r="K237">
        <v>36896</v>
      </c>
      <c r="L237">
        <v>38722</v>
      </c>
      <c r="M237" t="s">
        <v>30</v>
      </c>
      <c r="N237">
        <v>-10000000</v>
      </c>
      <c r="O237">
        <v>4013.3542630000002</v>
      </c>
      <c r="P237">
        <v>0.18</v>
      </c>
      <c r="Q237">
        <v>19.176680000000001</v>
      </c>
      <c r="R237">
        <v>19.181601000000001</v>
      </c>
      <c r="S237">
        <v>4.9209999999995091E-3</v>
      </c>
      <c r="T237">
        <v>19.74971632822103</v>
      </c>
      <c r="U237">
        <v>-87.372934999999998</v>
      </c>
      <c r="V237">
        <v>0</v>
      </c>
      <c r="W237">
        <v>-67.623218671778972</v>
      </c>
      <c r="X237">
        <v>624.33883800000001</v>
      </c>
      <c r="Y237">
        <v>597.30126499999994</v>
      </c>
      <c r="Z237">
        <v>-27.037573000000066</v>
      </c>
      <c r="AA237">
        <v>40.585645671778906</v>
      </c>
      <c r="AB237">
        <v>624.33883800000001</v>
      </c>
      <c r="AC237">
        <v>597.30126499999994</v>
      </c>
      <c r="AD237">
        <v>-27.037573000000066</v>
      </c>
      <c r="AF237">
        <v>11883.541972743</v>
      </c>
      <c r="AG237">
        <v>0</v>
      </c>
      <c r="AH237">
        <v>597.30126499999994</v>
      </c>
      <c r="AI237">
        <v>5572.8865180000003</v>
      </c>
      <c r="AJ237">
        <v>5572.8865180000003</v>
      </c>
      <c r="AK237">
        <v>0</v>
      </c>
      <c r="AL237">
        <v>-27.037573000000066</v>
      </c>
      <c r="AM237" t="s">
        <v>514</v>
      </c>
      <c r="AN237">
        <v>4</v>
      </c>
      <c r="AO237" t="s">
        <v>545</v>
      </c>
      <c r="AP237">
        <v>4</v>
      </c>
    </row>
    <row r="238" spans="1:42">
      <c r="A238">
        <v>1352</v>
      </c>
      <c r="B238">
        <v>510</v>
      </c>
      <c r="C238" t="s">
        <v>27</v>
      </c>
      <c r="D238" t="s">
        <v>28</v>
      </c>
      <c r="E238" t="s">
        <v>369</v>
      </c>
      <c r="F238" t="s">
        <v>205</v>
      </c>
      <c r="G238" t="s">
        <v>476</v>
      </c>
      <c r="H238" t="s">
        <v>468</v>
      </c>
      <c r="I238" t="s">
        <v>405</v>
      </c>
      <c r="J238" t="s">
        <v>481</v>
      </c>
      <c r="K238">
        <v>36896</v>
      </c>
      <c r="L238">
        <v>38722</v>
      </c>
      <c r="M238" t="s">
        <v>30</v>
      </c>
      <c r="N238">
        <v>-10000000</v>
      </c>
      <c r="O238">
        <v>4174.3718659999995</v>
      </c>
      <c r="P238">
        <v>1.8</v>
      </c>
      <c r="Q238">
        <v>145.469424</v>
      </c>
      <c r="R238">
        <v>145.47922600000001</v>
      </c>
      <c r="S238">
        <v>9.8020000000076379E-3</v>
      </c>
      <c r="T238">
        <v>40.91719303056388</v>
      </c>
      <c r="U238">
        <v>-527.682593</v>
      </c>
      <c r="V238">
        <v>0</v>
      </c>
      <c r="W238">
        <v>-486.76539996943609</v>
      </c>
      <c r="X238">
        <v>-183606.474464</v>
      </c>
      <c r="Y238">
        <v>-184128.15351999999</v>
      </c>
      <c r="Z238">
        <v>-521.67905599999358</v>
      </c>
      <c r="AA238">
        <v>-34.91365603055749</v>
      </c>
      <c r="AB238">
        <v>-183606.474464</v>
      </c>
      <c r="AC238">
        <v>-184128.15351999999</v>
      </c>
      <c r="AD238">
        <v>-521.67905599999358</v>
      </c>
      <c r="AF238">
        <v>41201.050317419998</v>
      </c>
      <c r="AG238">
        <v>0</v>
      </c>
      <c r="AH238">
        <v>-184128.15351999999</v>
      </c>
      <c r="AI238">
        <v>-270669.54773200001</v>
      </c>
      <c r="AJ238">
        <v>-270669.54773200001</v>
      </c>
      <c r="AK238">
        <v>0</v>
      </c>
      <c r="AL238">
        <v>-521.67905599999358</v>
      </c>
      <c r="AM238" t="s">
        <v>514</v>
      </c>
      <c r="AN238" t="s">
        <v>545</v>
      </c>
      <c r="AO238">
        <v>9</v>
      </c>
      <c r="AP238">
        <v>9</v>
      </c>
    </row>
    <row r="239" spans="1:42">
      <c r="A239">
        <v>1353</v>
      </c>
      <c r="B239">
        <v>511</v>
      </c>
      <c r="C239" t="s">
        <v>27</v>
      </c>
      <c r="D239" t="s">
        <v>28</v>
      </c>
      <c r="E239" t="s">
        <v>370</v>
      </c>
      <c r="F239" t="s">
        <v>205</v>
      </c>
      <c r="G239" t="s">
        <v>471</v>
      </c>
      <c r="H239" t="s">
        <v>468</v>
      </c>
      <c r="I239" t="s">
        <v>405</v>
      </c>
      <c r="J239" t="s">
        <v>470</v>
      </c>
      <c r="K239">
        <v>36896</v>
      </c>
      <c r="L239">
        <v>38722</v>
      </c>
      <c r="M239" t="s">
        <v>30</v>
      </c>
      <c r="N239">
        <v>-10000000</v>
      </c>
      <c r="O239">
        <v>4066.1126959999997</v>
      </c>
      <c r="P239">
        <v>0.5</v>
      </c>
      <c r="Q239">
        <v>38.578724000000001</v>
      </c>
      <c r="R239">
        <v>38.586272000000001</v>
      </c>
      <c r="S239">
        <v>7.5479999999998881E-3</v>
      </c>
      <c r="T239">
        <v>30.691018629407544</v>
      </c>
      <c r="U239">
        <v>-174.35136900000001</v>
      </c>
      <c r="V239">
        <v>0</v>
      </c>
      <c r="W239">
        <v>-143.66035037059245</v>
      </c>
      <c r="X239">
        <v>-59929.238510000003</v>
      </c>
      <c r="Y239">
        <v>-60057.152134000004</v>
      </c>
      <c r="Z239">
        <v>-127.91362400000071</v>
      </c>
      <c r="AA239">
        <v>15.746726370591745</v>
      </c>
      <c r="AB239">
        <v>-59929.238510000003</v>
      </c>
      <c r="AC239">
        <v>-60057.152134000004</v>
      </c>
      <c r="AD239">
        <v>-127.91362400000071</v>
      </c>
      <c r="AF239">
        <v>40132.53230952</v>
      </c>
      <c r="AG239">
        <v>0</v>
      </c>
      <c r="AH239">
        <v>-60057.152134000004</v>
      </c>
      <c r="AI239">
        <v>-146747.95232799998</v>
      </c>
      <c r="AJ239">
        <v>-146747.95232799998</v>
      </c>
      <c r="AK239">
        <v>0</v>
      </c>
      <c r="AL239">
        <v>-127.91362400000071</v>
      </c>
      <c r="AM239" t="s">
        <v>514</v>
      </c>
      <c r="AN239" t="s">
        <v>545</v>
      </c>
      <c r="AO239">
        <v>9</v>
      </c>
      <c r="AP239">
        <v>9</v>
      </c>
    </row>
    <row r="240" spans="1:42">
      <c r="A240">
        <v>1354</v>
      </c>
      <c r="B240">
        <v>512</v>
      </c>
      <c r="C240" t="s">
        <v>27</v>
      </c>
      <c r="D240" t="s">
        <v>28</v>
      </c>
      <c r="E240" t="s">
        <v>63</v>
      </c>
      <c r="F240" t="s">
        <v>205</v>
      </c>
      <c r="G240" t="s">
        <v>498</v>
      </c>
      <c r="H240" t="s">
        <v>482</v>
      </c>
      <c r="I240" t="s">
        <v>405</v>
      </c>
      <c r="J240" t="s">
        <v>479</v>
      </c>
      <c r="K240">
        <v>36896</v>
      </c>
      <c r="L240">
        <v>38722</v>
      </c>
      <c r="M240" t="s">
        <v>30</v>
      </c>
      <c r="N240">
        <v>-10000000</v>
      </c>
      <c r="O240">
        <v>4133.0952690000004</v>
      </c>
      <c r="P240">
        <v>1.05</v>
      </c>
      <c r="Q240">
        <v>107.072407</v>
      </c>
      <c r="R240">
        <v>107.086831</v>
      </c>
      <c r="S240">
        <v>1.4424000000005321E-2</v>
      </c>
      <c r="T240">
        <v>59.615766160077996</v>
      </c>
      <c r="U240">
        <v>-410.22281700000002</v>
      </c>
      <c r="V240">
        <v>0</v>
      </c>
      <c r="W240">
        <v>-350.60705083992201</v>
      </c>
      <c r="X240">
        <v>-16909.067712</v>
      </c>
      <c r="Y240">
        <v>-17138.14659</v>
      </c>
      <c r="Z240">
        <v>-229.07887800000026</v>
      </c>
      <c r="AA240">
        <v>121.52817283992175</v>
      </c>
      <c r="AB240">
        <v>-16909.067712</v>
      </c>
      <c r="AC240">
        <v>-17138.14659</v>
      </c>
      <c r="AD240">
        <v>-229.07887800000026</v>
      </c>
      <c r="AF240">
        <v>40793.650305030002</v>
      </c>
      <c r="AG240">
        <v>0</v>
      </c>
      <c r="AH240">
        <v>-17138.14659</v>
      </c>
      <c r="AI240">
        <v>-33833.749163</v>
      </c>
      <c r="AJ240">
        <v>-33833.749163</v>
      </c>
      <c r="AK240">
        <v>0</v>
      </c>
      <c r="AL240">
        <v>-229.07887800000026</v>
      </c>
      <c r="AM240" t="s">
        <v>514</v>
      </c>
      <c r="AN240" t="s">
        <v>545</v>
      </c>
      <c r="AO240">
        <v>9</v>
      </c>
      <c r="AP240">
        <v>9</v>
      </c>
    </row>
    <row r="241" spans="1:42">
      <c r="A241">
        <v>1356</v>
      </c>
      <c r="B241">
        <v>513</v>
      </c>
      <c r="C241" t="s">
        <v>27</v>
      </c>
      <c r="D241" t="s">
        <v>28</v>
      </c>
      <c r="E241" t="s">
        <v>372</v>
      </c>
      <c r="F241" t="s">
        <v>205</v>
      </c>
      <c r="G241" t="s">
        <v>476</v>
      </c>
      <c r="H241" t="s">
        <v>468</v>
      </c>
      <c r="I241" t="s">
        <v>405</v>
      </c>
      <c r="J241" t="s">
        <v>475</v>
      </c>
      <c r="K241">
        <v>36896</v>
      </c>
      <c r="L241">
        <v>38722</v>
      </c>
      <c r="M241" t="s">
        <v>30</v>
      </c>
      <c r="N241">
        <v>-10000000</v>
      </c>
      <c r="O241">
        <v>4078.752931</v>
      </c>
      <c r="P241">
        <v>1.5</v>
      </c>
      <c r="Q241">
        <v>314.50807500000002</v>
      </c>
      <c r="R241">
        <v>314.51199400000002</v>
      </c>
      <c r="S241">
        <v>3.9189999999962311E-3</v>
      </c>
      <c r="T241">
        <v>15.984632736573626</v>
      </c>
      <c r="U241">
        <v>-720.558088</v>
      </c>
      <c r="V241">
        <v>0</v>
      </c>
      <c r="W241">
        <v>-704.57345526342635</v>
      </c>
      <c r="X241">
        <v>589288.64185599994</v>
      </c>
      <c r="Y241">
        <v>589171.48411700001</v>
      </c>
      <c r="Z241">
        <v>-117.15773899992928</v>
      </c>
      <c r="AA241">
        <v>587.41571626349707</v>
      </c>
      <c r="AB241">
        <v>589288.64185599994</v>
      </c>
      <c r="AC241">
        <v>589171.48411700001</v>
      </c>
      <c r="AD241">
        <v>-117.15773899992928</v>
      </c>
      <c r="AF241">
        <v>40257.291428969998</v>
      </c>
      <c r="AG241">
        <v>0</v>
      </c>
      <c r="AH241">
        <v>589171.48411700001</v>
      </c>
      <c r="AI241">
        <v>-328000.08267299994</v>
      </c>
      <c r="AJ241">
        <v>-328000.08267299994</v>
      </c>
      <c r="AK241">
        <v>0</v>
      </c>
      <c r="AL241">
        <v>-117.15773899992928</v>
      </c>
      <c r="AM241" t="s">
        <v>514</v>
      </c>
      <c r="AN241" t="s">
        <v>545</v>
      </c>
      <c r="AO241">
        <v>9</v>
      </c>
      <c r="AP241">
        <v>9</v>
      </c>
    </row>
    <row r="242" spans="1:42">
      <c r="A242">
        <v>1357</v>
      </c>
      <c r="B242">
        <v>514</v>
      </c>
      <c r="C242" t="s">
        <v>27</v>
      </c>
      <c r="D242" t="s">
        <v>28</v>
      </c>
      <c r="E242" t="s">
        <v>373</v>
      </c>
      <c r="F242" t="s">
        <v>199</v>
      </c>
      <c r="G242" t="s">
        <v>477</v>
      </c>
      <c r="H242" t="s">
        <v>468</v>
      </c>
      <c r="I242" t="s">
        <v>405</v>
      </c>
      <c r="J242" t="s">
        <v>470</v>
      </c>
      <c r="K242">
        <v>36896</v>
      </c>
      <c r="L242">
        <v>38722</v>
      </c>
      <c r="M242" t="s">
        <v>30</v>
      </c>
      <c r="N242">
        <v>-10000000</v>
      </c>
      <c r="O242">
        <v>4155.8574909999998</v>
      </c>
      <c r="P242">
        <v>1.3</v>
      </c>
      <c r="Q242">
        <v>77.137253000000001</v>
      </c>
      <c r="R242">
        <v>67.203585000000004</v>
      </c>
      <c r="S242">
        <v>-9.9336679999999973</v>
      </c>
      <c r="T242">
        <v>-41282.908570906977</v>
      </c>
      <c r="U242">
        <v>-372.61255799999998</v>
      </c>
      <c r="V242">
        <v>0</v>
      </c>
      <c r="W242">
        <v>-41655.521128906978</v>
      </c>
      <c r="X242">
        <v>-250735.83324400001</v>
      </c>
      <c r="Y242">
        <v>-293391.69171899999</v>
      </c>
      <c r="Z242">
        <v>-42655.858474999986</v>
      </c>
      <c r="AA242">
        <v>-1000.3373460930088</v>
      </c>
      <c r="AB242">
        <v>-250735.83324400001</v>
      </c>
      <c r="AC242">
        <v>-293391.69171899999</v>
      </c>
      <c r="AD242">
        <v>-42655.858474999986</v>
      </c>
      <c r="AF242">
        <v>30763.735077127498</v>
      </c>
      <c r="AG242">
        <v>0</v>
      </c>
      <c r="AH242">
        <v>-293391.69171899999</v>
      </c>
      <c r="AI242">
        <v>-185874.75796799999</v>
      </c>
      <c r="AJ242">
        <v>-185874.75796799999</v>
      </c>
      <c r="AK242">
        <v>0</v>
      </c>
      <c r="AL242">
        <v>-42655.858474999986</v>
      </c>
      <c r="AM242" t="s">
        <v>514</v>
      </c>
      <c r="AN242">
        <v>7</v>
      </c>
      <c r="AO242" t="s">
        <v>545</v>
      </c>
      <c r="AP242">
        <v>7</v>
      </c>
    </row>
    <row r="243" spans="1:42">
      <c r="A243">
        <v>1358</v>
      </c>
      <c r="B243">
        <v>515</v>
      </c>
      <c r="C243" t="s">
        <v>27</v>
      </c>
      <c r="D243" t="s">
        <v>28</v>
      </c>
      <c r="E243" t="s">
        <v>374</v>
      </c>
      <c r="F243" t="s">
        <v>201</v>
      </c>
      <c r="G243" t="s">
        <v>476</v>
      </c>
      <c r="H243" t="s">
        <v>490</v>
      </c>
      <c r="I243" t="s">
        <v>405</v>
      </c>
      <c r="J243" t="s">
        <v>469</v>
      </c>
      <c r="K243">
        <v>36896</v>
      </c>
      <c r="L243">
        <v>38722</v>
      </c>
      <c r="M243" t="s">
        <v>30</v>
      </c>
      <c r="N243">
        <v>-10000000</v>
      </c>
      <c r="O243">
        <v>4119.1261539999996</v>
      </c>
      <c r="P243">
        <v>0.98</v>
      </c>
      <c r="Q243">
        <v>97.309297999999998</v>
      </c>
      <c r="R243">
        <v>97.314836999999997</v>
      </c>
      <c r="S243">
        <v>5.5389999999988504E-3</v>
      </c>
      <c r="T243">
        <v>22.815839767001261</v>
      </c>
      <c r="U243">
        <v>-374.286002</v>
      </c>
      <c r="V243">
        <v>0</v>
      </c>
      <c r="W243">
        <v>-351.47016223299875</v>
      </c>
      <c r="X243">
        <v>-26497.247553000001</v>
      </c>
      <c r="Y243">
        <v>-26747.962018999999</v>
      </c>
      <c r="Z243">
        <v>-250.71446599999763</v>
      </c>
      <c r="AA243">
        <v>100.75569623300112</v>
      </c>
      <c r="AB243">
        <v>-26497.247553000001</v>
      </c>
      <c r="AC243">
        <v>-26747.962018999999</v>
      </c>
      <c r="AD243">
        <v>-250.71446599999763</v>
      </c>
      <c r="AF243">
        <v>29814.235102652001</v>
      </c>
      <c r="AG243">
        <v>0</v>
      </c>
      <c r="AH243">
        <v>-26747.962018999999</v>
      </c>
      <c r="AI243">
        <v>-28677.975904999999</v>
      </c>
      <c r="AJ243">
        <v>-28677.975904999999</v>
      </c>
      <c r="AK243">
        <v>0</v>
      </c>
      <c r="AL243">
        <v>-250.71446599999763</v>
      </c>
      <c r="AM243" t="s">
        <v>514</v>
      </c>
      <c r="AN243">
        <v>8</v>
      </c>
      <c r="AO243" t="s">
        <v>545</v>
      </c>
      <c r="AP243">
        <v>8</v>
      </c>
    </row>
    <row r="244" spans="1:42">
      <c r="A244">
        <v>1359</v>
      </c>
      <c r="B244">
        <v>516</v>
      </c>
      <c r="C244" t="s">
        <v>27</v>
      </c>
      <c r="D244" t="s">
        <v>28</v>
      </c>
      <c r="E244" t="s">
        <v>61</v>
      </c>
      <c r="F244" t="s">
        <v>205</v>
      </c>
      <c r="G244" t="s">
        <v>476</v>
      </c>
      <c r="H244" t="s">
        <v>468</v>
      </c>
      <c r="I244" t="s">
        <v>405</v>
      </c>
      <c r="J244" t="s">
        <v>480</v>
      </c>
      <c r="K244">
        <v>36896</v>
      </c>
      <c r="L244">
        <v>38722</v>
      </c>
      <c r="M244" t="s">
        <v>30</v>
      </c>
      <c r="N244">
        <v>-10000000</v>
      </c>
      <c r="O244">
        <v>4023.687813</v>
      </c>
      <c r="P244">
        <v>2.4500000000000002</v>
      </c>
      <c r="Q244">
        <v>566.36186099999998</v>
      </c>
      <c r="R244">
        <v>702.10145199999999</v>
      </c>
      <c r="S244">
        <v>135.73959100000002</v>
      </c>
      <c r="T244">
        <v>546173.73804830457</v>
      </c>
      <c r="U244">
        <v>-1464.9769249999999</v>
      </c>
      <c r="V244">
        <v>0</v>
      </c>
      <c r="W244">
        <v>544708.7611233046</v>
      </c>
      <c r="X244">
        <v>1125112</v>
      </c>
      <c r="Y244">
        <v>1569986</v>
      </c>
      <c r="Z244">
        <v>444874</v>
      </c>
      <c r="AA244">
        <v>-99834.761123304605</v>
      </c>
      <c r="AB244">
        <v>1125112</v>
      </c>
      <c r="AC244">
        <v>1569986</v>
      </c>
      <c r="AD244">
        <v>444874</v>
      </c>
      <c r="AF244">
        <v>39713.798714309996</v>
      </c>
      <c r="AG244">
        <v>0</v>
      </c>
      <c r="AH244">
        <v>1569986</v>
      </c>
      <c r="AI244">
        <v>1235623.8729389999</v>
      </c>
      <c r="AJ244">
        <v>1235623.8729389999</v>
      </c>
      <c r="AK244">
        <v>0</v>
      </c>
      <c r="AL244">
        <v>444874</v>
      </c>
      <c r="AM244" t="s">
        <v>514</v>
      </c>
      <c r="AN244" t="s">
        <v>545</v>
      </c>
      <c r="AO244">
        <v>9</v>
      </c>
      <c r="AP244">
        <v>9</v>
      </c>
    </row>
    <row r="245" spans="1:42">
      <c r="A245">
        <v>1360</v>
      </c>
      <c r="B245">
        <v>517</v>
      </c>
      <c r="C245" t="s">
        <v>27</v>
      </c>
      <c r="D245" t="s">
        <v>28</v>
      </c>
      <c r="E245" t="s">
        <v>375</v>
      </c>
      <c r="F245" t="s">
        <v>200</v>
      </c>
      <c r="G245" t="s">
        <v>477</v>
      </c>
      <c r="H245" t="s">
        <v>468</v>
      </c>
      <c r="I245" t="s">
        <v>405</v>
      </c>
      <c r="J245" t="s">
        <v>481</v>
      </c>
      <c r="K245">
        <v>36896</v>
      </c>
      <c r="L245">
        <v>38722</v>
      </c>
      <c r="M245" t="s">
        <v>30</v>
      </c>
      <c r="N245">
        <v>-10000000</v>
      </c>
      <c r="O245">
        <v>4016.8692520000004</v>
      </c>
      <c r="P245">
        <v>0.36</v>
      </c>
      <c r="Q245">
        <v>64.573758999999995</v>
      </c>
      <c r="R245">
        <v>64.583652999999998</v>
      </c>
      <c r="S245">
        <v>9.8940000000027339E-3</v>
      </c>
      <c r="T245">
        <v>39.742904379298984</v>
      </c>
      <c r="U245">
        <v>-262.60614399999997</v>
      </c>
      <c r="V245">
        <v>0</v>
      </c>
      <c r="W245">
        <v>-222.86323962070099</v>
      </c>
      <c r="X245">
        <v>110514.244892</v>
      </c>
      <c r="Y245">
        <v>110507.248685</v>
      </c>
      <c r="Z245">
        <v>-6.9962070000037784</v>
      </c>
      <c r="AA245">
        <v>215.86703262069722</v>
      </c>
      <c r="AB245">
        <v>110514.244892</v>
      </c>
      <c r="AC245">
        <v>110507.248685</v>
      </c>
      <c r="AD245">
        <v>-6.9962070000037784</v>
      </c>
      <c r="AF245">
        <v>23127.124718390001</v>
      </c>
      <c r="AG245">
        <v>0</v>
      </c>
      <c r="AH245">
        <v>110507.248685</v>
      </c>
      <c r="AI245">
        <v>-31541.544649999996</v>
      </c>
      <c r="AJ245">
        <v>-31541.544649999996</v>
      </c>
      <c r="AK245">
        <v>0</v>
      </c>
      <c r="AL245">
        <v>-6.9962070000037784</v>
      </c>
      <c r="AM245" t="s">
        <v>514</v>
      </c>
      <c r="AN245">
        <v>6</v>
      </c>
      <c r="AO245" t="s">
        <v>545</v>
      </c>
      <c r="AP245">
        <v>6</v>
      </c>
    </row>
    <row r="246" spans="1:42">
      <c r="A246">
        <v>1361</v>
      </c>
      <c r="B246">
        <v>632</v>
      </c>
      <c r="C246" t="s">
        <v>27</v>
      </c>
      <c r="D246" t="s">
        <v>28</v>
      </c>
      <c r="E246" t="s">
        <v>376</v>
      </c>
      <c r="F246" t="s">
        <v>201</v>
      </c>
      <c r="G246" t="s">
        <v>467</v>
      </c>
      <c r="H246" t="s">
        <v>497</v>
      </c>
      <c r="I246" t="s">
        <v>405</v>
      </c>
      <c r="J246" t="s">
        <v>479</v>
      </c>
      <c r="K246">
        <v>36896</v>
      </c>
      <c r="L246">
        <v>38722</v>
      </c>
      <c r="M246" t="s">
        <v>30</v>
      </c>
      <c r="N246">
        <v>-10000000</v>
      </c>
      <c r="O246">
        <v>4066.4967420000003</v>
      </c>
      <c r="P246">
        <v>0.68</v>
      </c>
      <c r="Q246">
        <v>54.185574000000003</v>
      </c>
      <c r="R246">
        <v>54.198740000000001</v>
      </c>
      <c r="S246">
        <v>1.3165999999998235E-2</v>
      </c>
      <c r="T246">
        <v>53.539496105164822</v>
      </c>
      <c r="U246">
        <v>-246.702832</v>
      </c>
      <c r="V246">
        <v>0</v>
      </c>
      <c r="W246">
        <v>-193.16333589483517</v>
      </c>
      <c r="X246">
        <v>-74200.919685999994</v>
      </c>
      <c r="Y246">
        <v>-74359.560673999993</v>
      </c>
      <c r="Z246">
        <v>-158.6409879999992</v>
      </c>
      <c r="AA246">
        <v>34.522347894835974</v>
      </c>
      <c r="AB246">
        <v>-74200.919685999994</v>
      </c>
      <c r="AC246">
        <v>-74359.560673999993</v>
      </c>
      <c r="AD246">
        <v>-158.6409879999992</v>
      </c>
      <c r="AF246">
        <v>29433.303418596006</v>
      </c>
      <c r="AG246">
        <v>0</v>
      </c>
      <c r="AH246">
        <v>-74359.560673999993</v>
      </c>
      <c r="AI246">
        <v>-102385.82519399999</v>
      </c>
      <c r="AJ246">
        <v>-102385.82519399999</v>
      </c>
      <c r="AK246">
        <v>0</v>
      </c>
      <c r="AL246">
        <v>-158.6409879999992</v>
      </c>
      <c r="AM246" t="s">
        <v>514</v>
      </c>
      <c r="AN246">
        <v>8</v>
      </c>
      <c r="AO246" t="s">
        <v>545</v>
      </c>
      <c r="AP246">
        <v>8</v>
      </c>
    </row>
    <row r="247" spans="1:42">
      <c r="A247">
        <v>1362</v>
      </c>
      <c r="B247">
        <v>518</v>
      </c>
      <c r="C247" t="s">
        <v>27</v>
      </c>
      <c r="D247" t="s">
        <v>28</v>
      </c>
      <c r="E247" t="s">
        <v>377</v>
      </c>
      <c r="F247" t="s">
        <v>201</v>
      </c>
      <c r="G247" t="s">
        <v>471</v>
      </c>
      <c r="H247" t="s">
        <v>472</v>
      </c>
      <c r="I247" t="s">
        <v>405</v>
      </c>
      <c r="J247" t="s">
        <v>479</v>
      </c>
      <c r="K247">
        <v>36896</v>
      </c>
      <c r="L247">
        <v>38722</v>
      </c>
      <c r="M247" t="s">
        <v>30</v>
      </c>
      <c r="N247">
        <v>-10000000</v>
      </c>
      <c r="O247">
        <v>4086.9848969999998</v>
      </c>
      <c r="P247">
        <v>0.7</v>
      </c>
      <c r="Q247">
        <v>69.509840999999994</v>
      </c>
      <c r="R247">
        <v>69.535317000000006</v>
      </c>
      <c r="S247">
        <v>2.5476000000011823E-2</v>
      </c>
      <c r="T247">
        <v>104.12002723602032</v>
      </c>
      <c r="U247">
        <v>-278.46662199999997</v>
      </c>
      <c r="V247">
        <v>0</v>
      </c>
      <c r="W247">
        <v>-174.34659476397965</v>
      </c>
      <c r="X247">
        <v>-18938.267054</v>
      </c>
      <c r="Y247">
        <v>-19027.905506999999</v>
      </c>
      <c r="Z247">
        <v>-89.638452999999572</v>
      </c>
      <c r="AA247">
        <v>84.70814176398008</v>
      </c>
      <c r="AB247">
        <v>-18938.267054</v>
      </c>
      <c r="AC247">
        <v>-19027.905506999999</v>
      </c>
      <c r="AD247">
        <v>-89.638452999999572</v>
      </c>
      <c r="AF247">
        <v>29581.596684486001</v>
      </c>
      <c r="AG247">
        <v>0</v>
      </c>
      <c r="AH247">
        <v>-19027.905506999999</v>
      </c>
      <c r="AI247">
        <v>-129723.02504600001</v>
      </c>
      <c r="AJ247">
        <v>-129723.02504600001</v>
      </c>
      <c r="AK247">
        <v>0</v>
      </c>
      <c r="AL247">
        <v>-89.638452999999572</v>
      </c>
      <c r="AM247" t="s">
        <v>514</v>
      </c>
      <c r="AN247">
        <v>8</v>
      </c>
      <c r="AO247" t="s">
        <v>545</v>
      </c>
      <c r="AP247">
        <v>8</v>
      </c>
    </row>
    <row r="248" spans="1:42">
      <c r="A248">
        <v>1363</v>
      </c>
      <c r="B248">
        <v>519</v>
      </c>
      <c r="C248" t="s">
        <v>27</v>
      </c>
      <c r="D248" t="s">
        <v>28</v>
      </c>
      <c r="E248" t="s">
        <v>251</v>
      </c>
      <c r="F248" t="s">
        <v>202</v>
      </c>
      <c r="G248" t="s">
        <v>473</v>
      </c>
      <c r="H248" t="s">
        <v>488</v>
      </c>
      <c r="I248" t="s">
        <v>405</v>
      </c>
      <c r="J248" t="s">
        <v>469</v>
      </c>
      <c r="K248">
        <v>36896</v>
      </c>
      <c r="L248">
        <v>38722</v>
      </c>
      <c r="M248" t="s">
        <v>30</v>
      </c>
      <c r="N248">
        <v>-10000000</v>
      </c>
      <c r="O248">
        <v>4065.3878180000002</v>
      </c>
      <c r="P248">
        <v>0.75</v>
      </c>
      <c r="Q248">
        <v>90.392608999999993</v>
      </c>
      <c r="R248">
        <v>77.396471000000005</v>
      </c>
      <c r="S248">
        <v>-12.996137999999988</v>
      </c>
      <c r="T248">
        <v>-52834.341106246837</v>
      </c>
      <c r="U248">
        <v>-300.12871999999999</v>
      </c>
      <c r="V248">
        <v>0</v>
      </c>
      <c r="W248">
        <v>-53134.469826246837</v>
      </c>
      <c r="X248">
        <v>45368.408188000001</v>
      </c>
      <c r="Y248">
        <v>-8377.1385570000002</v>
      </c>
      <c r="Z248">
        <v>-53745.546745</v>
      </c>
      <c r="AA248">
        <v>-611.07691875316232</v>
      </c>
      <c r="AB248">
        <v>45368.408188000001</v>
      </c>
      <c r="AC248">
        <v>-8377.1385570000002</v>
      </c>
      <c r="AD248">
        <v>-53745.546745</v>
      </c>
      <c r="AF248">
        <v>16718.907401525001</v>
      </c>
      <c r="AG248">
        <v>0</v>
      </c>
      <c r="AH248">
        <v>-8377.1385570000002</v>
      </c>
      <c r="AI248">
        <v>-129065.15850399999</v>
      </c>
      <c r="AJ248">
        <v>-129065.15850399999</v>
      </c>
      <c r="AK248">
        <v>0</v>
      </c>
      <c r="AL248">
        <v>-53745.546745</v>
      </c>
      <c r="AM248" t="s">
        <v>514</v>
      </c>
      <c r="AN248">
        <v>5</v>
      </c>
      <c r="AO248" t="s">
        <v>545</v>
      </c>
      <c r="AP248">
        <v>5</v>
      </c>
    </row>
    <row r="249" spans="1:42">
      <c r="A249">
        <v>1364</v>
      </c>
      <c r="B249">
        <v>520</v>
      </c>
      <c r="C249" t="s">
        <v>27</v>
      </c>
      <c r="D249" t="s">
        <v>28</v>
      </c>
      <c r="E249" t="s">
        <v>378</v>
      </c>
      <c r="F249" t="s">
        <v>198</v>
      </c>
      <c r="G249" t="s">
        <v>471</v>
      </c>
      <c r="H249" t="s">
        <v>472</v>
      </c>
      <c r="I249" t="s">
        <v>405</v>
      </c>
      <c r="J249" t="s">
        <v>469</v>
      </c>
      <c r="K249">
        <v>36896</v>
      </c>
      <c r="L249">
        <v>38722</v>
      </c>
      <c r="M249" t="s">
        <v>30</v>
      </c>
      <c r="N249">
        <v>-10000000</v>
      </c>
      <c r="O249">
        <v>4040.4483959999998</v>
      </c>
      <c r="P249">
        <v>0.32</v>
      </c>
      <c r="Q249">
        <v>25.174482999999999</v>
      </c>
      <c r="R249">
        <v>25.181457000000002</v>
      </c>
      <c r="S249">
        <v>6.9740000000031444E-3</v>
      </c>
      <c r="T249">
        <v>28.178087113716703</v>
      </c>
      <c r="U249">
        <v>-98.145375000000001</v>
      </c>
      <c r="V249">
        <v>0</v>
      </c>
      <c r="W249">
        <v>-69.967287886283302</v>
      </c>
      <c r="X249">
        <v>-36456.132177</v>
      </c>
      <c r="Y249">
        <v>-36528.029423</v>
      </c>
      <c r="Z249">
        <v>-71.89724600000045</v>
      </c>
      <c r="AA249">
        <v>-1.9299581137171486</v>
      </c>
      <c r="AB249">
        <v>-36456.132177</v>
      </c>
      <c r="AC249">
        <v>-36528.029423</v>
      </c>
      <c r="AD249">
        <v>-71.89724600000045</v>
      </c>
      <c r="AF249">
        <v>11963.767700555998</v>
      </c>
      <c r="AG249">
        <v>0</v>
      </c>
      <c r="AH249">
        <v>-36528.029423</v>
      </c>
      <c r="AI249">
        <v>-39777.757029</v>
      </c>
      <c r="AJ249">
        <v>-39777.757029</v>
      </c>
      <c r="AK249">
        <v>0</v>
      </c>
      <c r="AL249">
        <v>-71.89724600000045</v>
      </c>
      <c r="AM249" t="s">
        <v>514</v>
      </c>
      <c r="AN249">
        <v>4</v>
      </c>
      <c r="AO249" t="s">
        <v>545</v>
      </c>
      <c r="AP249">
        <v>4</v>
      </c>
    </row>
    <row r="250" spans="1:42">
      <c r="A250">
        <v>1365</v>
      </c>
      <c r="B250">
        <v>521</v>
      </c>
      <c r="C250" t="s">
        <v>27</v>
      </c>
      <c r="D250" t="s">
        <v>28</v>
      </c>
      <c r="E250" t="s">
        <v>379</v>
      </c>
      <c r="F250" t="s">
        <v>201</v>
      </c>
      <c r="G250" t="s">
        <v>473</v>
      </c>
      <c r="H250" t="s">
        <v>468</v>
      </c>
      <c r="I250" t="s">
        <v>405</v>
      </c>
      <c r="J250" t="s">
        <v>475</v>
      </c>
      <c r="K250">
        <v>36896</v>
      </c>
      <c r="L250">
        <v>38722</v>
      </c>
      <c r="M250" t="s">
        <v>30</v>
      </c>
      <c r="N250">
        <v>-10000000</v>
      </c>
      <c r="O250">
        <v>4063.7124909999998</v>
      </c>
      <c r="P250">
        <v>0.65</v>
      </c>
      <c r="Q250">
        <v>61.817520000000002</v>
      </c>
      <c r="R250">
        <v>61.826332999999998</v>
      </c>
      <c r="S250">
        <v>8.812999999996407E-3</v>
      </c>
      <c r="T250">
        <v>35.813498183168399</v>
      </c>
      <c r="U250">
        <v>-232.058819</v>
      </c>
      <c r="V250">
        <v>0</v>
      </c>
      <c r="W250">
        <v>-196.24532081683159</v>
      </c>
      <c r="X250">
        <v>-28954.931022000001</v>
      </c>
      <c r="Y250">
        <v>-29104.474528999999</v>
      </c>
      <c r="Z250">
        <v>-149.5435069999985</v>
      </c>
      <c r="AA250">
        <v>46.701813816833095</v>
      </c>
      <c r="AB250">
        <v>-28954.931022000001</v>
      </c>
      <c r="AC250">
        <v>-29104.474528999999</v>
      </c>
      <c r="AD250">
        <v>-149.5435069999985</v>
      </c>
      <c r="AF250">
        <v>29413.151009858</v>
      </c>
      <c r="AG250">
        <v>0</v>
      </c>
      <c r="AH250">
        <v>-29104.474528999999</v>
      </c>
      <c r="AI250">
        <v>-128552.99757399999</v>
      </c>
      <c r="AJ250">
        <v>-128552.99757399999</v>
      </c>
      <c r="AK250">
        <v>0</v>
      </c>
      <c r="AL250">
        <v>-149.5435069999985</v>
      </c>
      <c r="AM250" t="s">
        <v>514</v>
      </c>
      <c r="AN250">
        <v>8</v>
      </c>
      <c r="AO250" t="s">
        <v>545</v>
      </c>
      <c r="AP250">
        <v>8</v>
      </c>
    </row>
    <row r="251" spans="1:42">
      <c r="A251">
        <v>1366</v>
      </c>
      <c r="B251">
        <v>522</v>
      </c>
      <c r="C251" t="s">
        <v>27</v>
      </c>
      <c r="D251" t="s">
        <v>28</v>
      </c>
      <c r="E251" t="s">
        <v>58</v>
      </c>
      <c r="F251" t="s">
        <v>199</v>
      </c>
      <c r="G251" t="s">
        <v>467</v>
      </c>
      <c r="H251" t="s">
        <v>468</v>
      </c>
      <c r="I251" t="s">
        <v>405</v>
      </c>
      <c r="J251" t="s">
        <v>475</v>
      </c>
      <c r="K251">
        <v>36896</v>
      </c>
      <c r="L251">
        <v>38722</v>
      </c>
      <c r="M251" t="s">
        <v>30</v>
      </c>
      <c r="N251">
        <v>-10000000</v>
      </c>
      <c r="O251">
        <v>4070.2777259999998</v>
      </c>
      <c r="P251">
        <v>0.8</v>
      </c>
      <c r="Q251">
        <v>82.377007000000006</v>
      </c>
      <c r="R251">
        <v>82.380177000000003</v>
      </c>
      <c r="S251">
        <v>3.1699999999972306E-3</v>
      </c>
      <c r="T251">
        <v>12.902780391408728</v>
      </c>
      <c r="U251">
        <v>-323.08263599999998</v>
      </c>
      <c r="V251">
        <v>0</v>
      </c>
      <c r="W251">
        <v>-310.17985560859125</v>
      </c>
      <c r="X251">
        <v>-9483.5382829999999</v>
      </c>
      <c r="Y251">
        <v>-9688.2679079999998</v>
      </c>
      <c r="Z251">
        <v>-204.72962499999994</v>
      </c>
      <c r="AA251">
        <v>105.45023060859131</v>
      </c>
      <c r="AB251">
        <v>-9483.5382829999999</v>
      </c>
      <c r="AC251">
        <v>-9688.2679079999998</v>
      </c>
      <c r="AD251">
        <v>-204.72962499999994</v>
      </c>
      <c r="AF251">
        <v>30130.230866714999</v>
      </c>
      <c r="AG251">
        <v>0</v>
      </c>
      <c r="AH251">
        <v>-9688.2679079999998</v>
      </c>
      <c r="AI251">
        <v>-32085.338967999996</v>
      </c>
      <c r="AJ251">
        <v>-32085.338967999996</v>
      </c>
      <c r="AK251">
        <v>0</v>
      </c>
      <c r="AL251">
        <v>-204.72962499999994</v>
      </c>
      <c r="AM251" t="s">
        <v>514</v>
      </c>
      <c r="AN251">
        <v>7</v>
      </c>
      <c r="AO251" t="s">
        <v>545</v>
      </c>
      <c r="AP251">
        <v>7</v>
      </c>
    </row>
    <row r="252" spans="1:42">
      <c r="A252">
        <v>1367</v>
      </c>
      <c r="B252">
        <v>523</v>
      </c>
      <c r="C252" t="s">
        <v>27</v>
      </c>
      <c r="D252" t="s">
        <v>28</v>
      </c>
      <c r="E252" t="s">
        <v>380</v>
      </c>
      <c r="F252" t="s">
        <v>200</v>
      </c>
      <c r="G252" t="s">
        <v>473</v>
      </c>
      <c r="H252" t="s">
        <v>468</v>
      </c>
      <c r="I252" t="s">
        <v>405</v>
      </c>
      <c r="J252" t="s">
        <v>470</v>
      </c>
      <c r="K252">
        <v>36896</v>
      </c>
      <c r="L252">
        <v>38722</v>
      </c>
      <c r="M252" t="s">
        <v>30</v>
      </c>
      <c r="N252">
        <v>-10000000</v>
      </c>
      <c r="O252">
        <v>4025.6214019999998</v>
      </c>
      <c r="P252">
        <v>0.35</v>
      </c>
      <c r="Q252">
        <v>48.503048</v>
      </c>
      <c r="R252">
        <v>43.538643999999998</v>
      </c>
      <c r="S252">
        <v>-4.9644040000000018</v>
      </c>
      <c r="T252">
        <v>-19984.810990574413</v>
      </c>
      <c r="U252">
        <v>-183.90433200000001</v>
      </c>
      <c r="V252">
        <v>0</v>
      </c>
      <c r="W252">
        <v>-20168.715322574411</v>
      </c>
      <c r="X252">
        <v>48038.142350000002</v>
      </c>
      <c r="Y252">
        <v>27252.508321000001</v>
      </c>
      <c r="Z252">
        <v>-20785.634029000001</v>
      </c>
      <c r="AA252">
        <v>-616.91870642558933</v>
      </c>
      <c r="AB252">
        <v>48038.142350000002</v>
      </c>
      <c r="AC252">
        <v>27252.508321000001</v>
      </c>
      <c r="AD252">
        <v>-20785.634029000001</v>
      </c>
      <c r="AF252">
        <v>23177.515222014998</v>
      </c>
      <c r="AG252">
        <v>0</v>
      </c>
      <c r="AH252">
        <v>27252.508321000001</v>
      </c>
      <c r="AI252">
        <v>-123143.14498899999</v>
      </c>
      <c r="AJ252">
        <v>-123143.14498899999</v>
      </c>
      <c r="AK252">
        <v>0</v>
      </c>
      <c r="AL252">
        <v>-20785.634029000001</v>
      </c>
      <c r="AM252" t="s">
        <v>514</v>
      </c>
      <c r="AN252">
        <v>6</v>
      </c>
      <c r="AO252" t="s">
        <v>545</v>
      </c>
      <c r="AP252">
        <v>6</v>
      </c>
    </row>
    <row r="253" spans="1:42">
      <c r="A253">
        <v>1368</v>
      </c>
      <c r="B253">
        <v>524</v>
      </c>
      <c r="C253" t="s">
        <v>27</v>
      </c>
      <c r="D253" t="s">
        <v>28</v>
      </c>
      <c r="E253" t="s">
        <v>386</v>
      </c>
      <c r="F253" t="s">
        <v>201</v>
      </c>
      <c r="G253" t="s">
        <v>487</v>
      </c>
      <c r="H253" t="s">
        <v>468</v>
      </c>
      <c r="I253" t="s">
        <v>405</v>
      </c>
      <c r="J253" t="s">
        <v>480</v>
      </c>
      <c r="K253">
        <v>36896</v>
      </c>
      <c r="L253">
        <v>38722</v>
      </c>
      <c r="M253" t="s">
        <v>30</v>
      </c>
      <c r="N253">
        <v>-10000000</v>
      </c>
      <c r="O253">
        <v>4097.2965379999996</v>
      </c>
      <c r="P253">
        <v>1</v>
      </c>
      <c r="Q253">
        <v>105.049718</v>
      </c>
      <c r="R253">
        <v>105.066034</v>
      </c>
      <c r="S253">
        <v>1.6316000000003328E-2</v>
      </c>
      <c r="T253">
        <v>66.851490314021632</v>
      </c>
      <c r="U253">
        <v>-402.97999399999998</v>
      </c>
      <c r="V253">
        <v>0</v>
      </c>
      <c r="W253">
        <v>-336.12850368597833</v>
      </c>
      <c r="X253">
        <v>-3401.1111649999998</v>
      </c>
      <c r="Y253">
        <v>-3602.7541569999999</v>
      </c>
      <c r="Z253">
        <v>-201.64299200000005</v>
      </c>
      <c r="AA253">
        <v>134.48551168597828</v>
      </c>
      <c r="AB253">
        <v>-3401.1111649999998</v>
      </c>
      <c r="AC253">
        <v>-3602.7541569999999</v>
      </c>
      <c r="AD253">
        <v>-201.64299200000005</v>
      </c>
      <c r="AF253">
        <v>29656.232342044001</v>
      </c>
      <c r="AG253">
        <v>0</v>
      </c>
      <c r="AH253">
        <v>-3602.7541569999999</v>
      </c>
      <c r="AI253">
        <v>-138235.21458</v>
      </c>
      <c r="AJ253">
        <v>-138235.21458</v>
      </c>
      <c r="AK253">
        <v>0</v>
      </c>
      <c r="AL253">
        <v>-201.64299200000005</v>
      </c>
      <c r="AM253" t="s">
        <v>514</v>
      </c>
      <c r="AN253">
        <v>8</v>
      </c>
      <c r="AO253" t="s">
        <v>545</v>
      </c>
      <c r="AP253">
        <v>8</v>
      </c>
    </row>
    <row r="254" spans="1:42">
      <c r="A254">
        <v>1369</v>
      </c>
      <c r="B254">
        <v>525</v>
      </c>
      <c r="C254" t="s">
        <v>27</v>
      </c>
      <c r="D254" t="s">
        <v>28</v>
      </c>
      <c r="E254" t="s">
        <v>381</v>
      </c>
      <c r="F254" t="s">
        <v>197</v>
      </c>
      <c r="G254" t="s">
        <v>476</v>
      </c>
      <c r="H254" t="s">
        <v>468</v>
      </c>
      <c r="I254" t="s">
        <v>405</v>
      </c>
      <c r="J254" t="s">
        <v>481</v>
      </c>
      <c r="K254">
        <v>36896</v>
      </c>
      <c r="L254">
        <v>38722</v>
      </c>
      <c r="M254" t="s">
        <v>30</v>
      </c>
      <c r="N254">
        <v>-10000000</v>
      </c>
      <c r="O254">
        <v>4064.6997700000002</v>
      </c>
      <c r="P254">
        <v>0.7</v>
      </c>
      <c r="Q254">
        <v>62.066220000000001</v>
      </c>
      <c r="R254">
        <v>62.074907000000003</v>
      </c>
      <c r="S254">
        <v>8.6870000000018877E-3</v>
      </c>
      <c r="T254">
        <v>35.310046901997673</v>
      </c>
      <c r="U254">
        <v>-259.39630699999998</v>
      </c>
      <c r="V254">
        <v>0</v>
      </c>
      <c r="W254">
        <v>-224.0862600980023</v>
      </c>
      <c r="X254">
        <v>-50001.976747000001</v>
      </c>
      <c r="Y254">
        <v>-50174.484123000002</v>
      </c>
      <c r="Z254">
        <v>-172.50737600000139</v>
      </c>
      <c r="AA254">
        <v>51.578884098000913</v>
      </c>
      <c r="AB254">
        <v>-50001.976747000001</v>
      </c>
      <c r="AC254">
        <v>-50174.484123000002</v>
      </c>
      <c r="AD254">
        <v>-172.50737600000139</v>
      </c>
      <c r="AF254">
        <v>50816.876524540006</v>
      </c>
      <c r="AG254">
        <v>0</v>
      </c>
      <c r="AH254">
        <v>-50174.484123000002</v>
      </c>
      <c r="AI254">
        <v>-69122.65172200001</v>
      </c>
      <c r="AJ254">
        <v>-69122.65172200001</v>
      </c>
      <c r="AK254">
        <v>0</v>
      </c>
      <c r="AL254">
        <v>-172.50737600000139</v>
      </c>
      <c r="AM254" t="s">
        <v>514</v>
      </c>
      <c r="AN254" t="s">
        <v>545</v>
      </c>
      <c r="AO254">
        <v>10</v>
      </c>
      <c r="AP254">
        <v>10</v>
      </c>
    </row>
    <row r="255" spans="1:42">
      <c r="A255">
        <v>1370</v>
      </c>
      <c r="B255">
        <v>633</v>
      </c>
      <c r="C255" t="s">
        <v>27</v>
      </c>
      <c r="D255" t="s">
        <v>28</v>
      </c>
      <c r="E255" t="s">
        <v>382</v>
      </c>
      <c r="F255" t="s">
        <v>205</v>
      </c>
      <c r="G255" t="s">
        <v>485</v>
      </c>
      <c r="H255" t="s">
        <v>482</v>
      </c>
      <c r="I255" t="s">
        <v>405</v>
      </c>
      <c r="J255" t="s">
        <v>479</v>
      </c>
      <c r="K255">
        <v>36896</v>
      </c>
      <c r="L255">
        <v>38722</v>
      </c>
      <c r="M255" t="s">
        <v>30</v>
      </c>
      <c r="N255">
        <v>-10000000</v>
      </c>
      <c r="O255">
        <v>4176.5816240000004</v>
      </c>
      <c r="P255">
        <v>1.3</v>
      </c>
      <c r="Q255">
        <v>106.397775</v>
      </c>
      <c r="R255">
        <v>106.41699800000001</v>
      </c>
      <c r="S255">
        <v>1.922300000001087E-2</v>
      </c>
      <c r="T255">
        <v>80.286428558197414</v>
      </c>
      <c r="U255">
        <v>-445.95775400000002</v>
      </c>
      <c r="V255">
        <v>0</v>
      </c>
      <c r="W255">
        <v>-365.67132544180259</v>
      </c>
      <c r="X255">
        <v>-127755.737024</v>
      </c>
      <c r="Y255">
        <v>-128079.75715600001</v>
      </c>
      <c r="Z255">
        <v>-324.02013200000511</v>
      </c>
      <c r="AA255">
        <v>41.651193441797489</v>
      </c>
      <c r="AB255">
        <v>-127755.737024</v>
      </c>
      <c r="AC255">
        <v>-128079.75715600001</v>
      </c>
      <c r="AD255">
        <v>-324.02013200000511</v>
      </c>
      <c r="AF255">
        <v>41222.860628880007</v>
      </c>
      <c r="AG255">
        <v>0</v>
      </c>
      <c r="AH255">
        <v>-128079.75715600001</v>
      </c>
      <c r="AI255">
        <v>-174566.20482899999</v>
      </c>
      <c r="AJ255">
        <v>-174566.20482899999</v>
      </c>
      <c r="AK255">
        <v>0</v>
      </c>
      <c r="AL255">
        <v>-324.02013200000511</v>
      </c>
      <c r="AM255" t="s">
        <v>514</v>
      </c>
      <c r="AN255" t="s">
        <v>545</v>
      </c>
      <c r="AO255">
        <v>9</v>
      </c>
      <c r="AP255">
        <v>9</v>
      </c>
    </row>
    <row r="256" spans="1:42">
      <c r="A256">
        <v>1371</v>
      </c>
      <c r="B256">
        <v>526</v>
      </c>
      <c r="C256" t="s">
        <v>27</v>
      </c>
      <c r="D256" t="s">
        <v>28</v>
      </c>
      <c r="E256" t="s">
        <v>383</v>
      </c>
      <c r="F256" t="s">
        <v>199</v>
      </c>
      <c r="G256" t="s">
        <v>473</v>
      </c>
      <c r="H256" t="s">
        <v>468</v>
      </c>
      <c r="I256" t="s">
        <v>405</v>
      </c>
      <c r="J256" t="s">
        <v>475</v>
      </c>
      <c r="K256">
        <v>36896</v>
      </c>
      <c r="L256">
        <v>38722</v>
      </c>
      <c r="M256" t="s">
        <v>30</v>
      </c>
      <c r="N256">
        <v>-10000000</v>
      </c>
      <c r="O256">
        <v>4069.7280909999999</v>
      </c>
      <c r="P256">
        <v>0.7</v>
      </c>
      <c r="Q256">
        <v>64.592853000000005</v>
      </c>
      <c r="R256">
        <v>64.596996000000004</v>
      </c>
      <c r="S256">
        <v>4.1429999999991196E-3</v>
      </c>
      <c r="T256">
        <v>16.860883481009417</v>
      </c>
      <c r="U256">
        <v>-250.52323899999999</v>
      </c>
      <c r="V256">
        <v>0</v>
      </c>
      <c r="W256">
        <v>-233.66235551899058</v>
      </c>
      <c r="X256">
        <v>-39386.158760999999</v>
      </c>
      <c r="Y256">
        <v>-39573.144295999999</v>
      </c>
      <c r="Z256">
        <v>-186.9855349999998</v>
      </c>
      <c r="AA256">
        <v>46.67682051899078</v>
      </c>
      <c r="AB256">
        <v>-39386.158760999999</v>
      </c>
      <c r="AC256">
        <v>-39573.144295999999</v>
      </c>
      <c r="AD256">
        <v>-186.9855349999998</v>
      </c>
      <c r="AF256">
        <v>30126.162193627497</v>
      </c>
      <c r="AG256">
        <v>0</v>
      </c>
      <c r="AH256">
        <v>-39573.144295999999</v>
      </c>
      <c r="AI256">
        <v>-171408.62183999998</v>
      </c>
      <c r="AJ256">
        <v>-171408.62183999998</v>
      </c>
      <c r="AK256">
        <v>0</v>
      </c>
      <c r="AL256">
        <v>-186.9855349999998</v>
      </c>
      <c r="AM256" t="s">
        <v>514</v>
      </c>
      <c r="AN256">
        <v>7</v>
      </c>
      <c r="AO256" t="s">
        <v>545</v>
      </c>
      <c r="AP256">
        <v>7</v>
      </c>
    </row>
    <row r="257" spans="1:42">
      <c r="A257">
        <v>1373</v>
      </c>
      <c r="B257">
        <v>527</v>
      </c>
      <c r="C257" t="s">
        <v>27</v>
      </c>
      <c r="D257" t="s">
        <v>28</v>
      </c>
      <c r="E257" t="s">
        <v>63</v>
      </c>
      <c r="F257" t="s">
        <v>205</v>
      </c>
      <c r="G257" t="s">
        <v>498</v>
      </c>
      <c r="H257" t="s">
        <v>482</v>
      </c>
      <c r="I257" t="s">
        <v>405</v>
      </c>
      <c r="J257" t="s">
        <v>479</v>
      </c>
      <c r="K257">
        <v>36896</v>
      </c>
      <c r="L257">
        <v>38722</v>
      </c>
      <c r="M257" t="s">
        <v>30</v>
      </c>
      <c r="N257">
        <v>-10000000</v>
      </c>
      <c r="O257">
        <v>4159.1986200000001</v>
      </c>
      <c r="P257">
        <v>1.2</v>
      </c>
      <c r="Q257">
        <v>107.072407</v>
      </c>
      <c r="R257">
        <v>107.086831</v>
      </c>
      <c r="S257">
        <v>1.4424000000005321E-2</v>
      </c>
      <c r="T257">
        <v>59.992280894902137</v>
      </c>
      <c r="U257">
        <v>-423.45474100000001</v>
      </c>
      <c r="V257">
        <v>0</v>
      </c>
      <c r="W257">
        <v>-363.46246010509788</v>
      </c>
      <c r="X257">
        <v>-81703.837511000005</v>
      </c>
      <c r="Y257">
        <v>-82001.144058000005</v>
      </c>
      <c r="Z257">
        <v>-297.30654700000014</v>
      </c>
      <c r="AA257">
        <v>66.155913105097738</v>
      </c>
      <c r="AB257">
        <v>-81703.837511000005</v>
      </c>
      <c r="AC257">
        <v>-82001.144058000005</v>
      </c>
      <c r="AD257">
        <v>-297.30654700000014</v>
      </c>
      <c r="AF257">
        <v>41051.290379400001</v>
      </c>
      <c r="AG257">
        <v>0</v>
      </c>
      <c r="AH257">
        <v>-82001.144058000005</v>
      </c>
      <c r="AI257">
        <v>-83550.703677000012</v>
      </c>
      <c r="AJ257">
        <v>-83550.703677000012</v>
      </c>
      <c r="AK257">
        <v>0</v>
      </c>
      <c r="AL257">
        <v>-297.30654700000014</v>
      </c>
      <c r="AM257" t="s">
        <v>514</v>
      </c>
      <c r="AN257" t="s">
        <v>545</v>
      </c>
      <c r="AO257">
        <v>9</v>
      </c>
      <c r="AP257">
        <v>9</v>
      </c>
    </row>
    <row r="258" spans="1:42">
      <c r="A258">
        <v>1374</v>
      </c>
      <c r="B258">
        <v>528</v>
      </c>
      <c r="C258" t="s">
        <v>27</v>
      </c>
      <c r="D258" t="s">
        <v>28</v>
      </c>
      <c r="E258" t="s">
        <v>384</v>
      </c>
      <c r="F258" t="s">
        <v>201</v>
      </c>
      <c r="G258" t="s">
        <v>473</v>
      </c>
      <c r="H258" t="s">
        <v>491</v>
      </c>
      <c r="I258" t="s">
        <v>405</v>
      </c>
      <c r="J258" t="s">
        <v>469</v>
      </c>
      <c r="K258">
        <v>36896</v>
      </c>
      <c r="L258">
        <v>38722</v>
      </c>
      <c r="M258" t="s">
        <v>30</v>
      </c>
      <c r="N258">
        <v>-10000000</v>
      </c>
      <c r="O258">
        <v>4058.339219</v>
      </c>
      <c r="P258">
        <v>0.6</v>
      </c>
      <c r="Q258">
        <v>57.692844999999998</v>
      </c>
      <c r="R258">
        <v>55.718983000000001</v>
      </c>
      <c r="S258">
        <v>-1.9738619999999969</v>
      </c>
      <c r="T258">
        <v>-8010.6015674937653</v>
      </c>
      <c r="U258">
        <v>-254.93253999999999</v>
      </c>
      <c r="V258">
        <v>0</v>
      </c>
      <c r="W258">
        <v>-8265.534107493766</v>
      </c>
      <c r="X258">
        <v>-24131.454258000002</v>
      </c>
      <c r="Y258">
        <v>-32563.554679000001</v>
      </c>
      <c r="Z258">
        <v>-8432.1004209999992</v>
      </c>
      <c r="AA258">
        <v>-166.5663135062332</v>
      </c>
      <c r="AB258">
        <v>-24131.454258000002</v>
      </c>
      <c r="AC258">
        <v>-32563.554679000001</v>
      </c>
      <c r="AD258">
        <v>-8432.1004209999992</v>
      </c>
      <c r="AF258">
        <v>29374.259267122001</v>
      </c>
      <c r="AG258">
        <v>0</v>
      </c>
      <c r="AH258">
        <v>-32563.554679000001</v>
      </c>
      <c r="AI258">
        <v>-68443.782066999993</v>
      </c>
      <c r="AJ258">
        <v>-68443.782066999993</v>
      </c>
      <c r="AK258">
        <v>0</v>
      </c>
      <c r="AL258">
        <v>-8432.1004209999992</v>
      </c>
      <c r="AM258" t="s">
        <v>514</v>
      </c>
      <c r="AN258">
        <v>8</v>
      </c>
      <c r="AO258" t="s">
        <v>545</v>
      </c>
      <c r="AP258">
        <v>8</v>
      </c>
    </row>
    <row r="259" spans="1:42">
      <c r="A259">
        <v>1375</v>
      </c>
      <c r="B259">
        <v>529</v>
      </c>
      <c r="C259" t="s">
        <v>27</v>
      </c>
      <c r="D259" t="s">
        <v>28</v>
      </c>
      <c r="E259" t="s">
        <v>385</v>
      </c>
      <c r="F259" t="s">
        <v>200</v>
      </c>
      <c r="G259" t="s">
        <v>485</v>
      </c>
      <c r="H259" t="s">
        <v>468</v>
      </c>
      <c r="I259" t="s">
        <v>405</v>
      </c>
      <c r="J259" t="s">
        <v>481</v>
      </c>
      <c r="K259">
        <v>36896</v>
      </c>
      <c r="L259">
        <v>38722</v>
      </c>
      <c r="M259" t="s">
        <v>30</v>
      </c>
      <c r="N259">
        <v>-10000000</v>
      </c>
      <c r="O259">
        <v>4106.4174670000002</v>
      </c>
      <c r="P259">
        <v>0.98</v>
      </c>
      <c r="Q259">
        <v>99.291825000000003</v>
      </c>
      <c r="R259">
        <v>99.295305999999997</v>
      </c>
      <c r="S259">
        <v>3.4809999999936281E-3</v>
      </c>
      <c r="T259">
        <v>14.294439202600834</v>
      </c>
      <c r="U259">
        <v>-321.44663600000001</v>
      </c>
      <c r="V259">
        <v>0</v>
      </c>
      <c r="W259">
        <v>-307.1521967973992</v>
      </c>
      <c r="X259">
        <v>-18379.486981999999</v>
      </c>
      <c r="Y259">
        <v>-18635.052468000002</v>
      </c>
      <c r="Z259">
        <v>-255.56548600000315</v>
      </c>
      <c r="AA259">
        <v>51.586710797396051</v>
      </c>
      <c r="AB259">
        <v>-18379.486981999999</v>
      </c>
      <c r="AC259">
        <v>-18635.052468000002</v>
      </c>
      <c r="AD259">
        <v>-255.56548600000315</v>
      </c>
      <c r="AF259">
        <v>23642.6985662525</v>
      </c>
      <c r="AG259">
        <v>0</v>
      </c>
      <c r="AH259">
        <v>-18635.052468000002</v>
      </c>
      <c r="AI259">
        <v>-221559.37783400001</v>
      </c>
      <c r="AJ259">
        <v>-221559.37783400001</v>
      </c>
      <c r="AK259">
        <v>0</v>
      </c>
      <c r="AL259">
        <v>-255.56548600000315</v>
      </c>
      <c r="AM259" t="s">
        <v>514</v>
      </c>
      <c r="AN259">
        <v>6</v>
      </c>
      <c r="AO259" t="s">
        <v>545</v>
      </c>
      <c r="AP259">
        <v>6</v>
      </c>
    </row>
    <row r="260" spans="1:42">
      <c r="A260">
        <v>1376</v>
      </c>
      <c r="B260">
        <v>433</v>
      </c>
      <c r="C260" t="s">
        <v>27</v>
      </c>
      <c r="D260" t="s">
        <v>28</v>
      </c>
      <c r="E260" t="s">
        <v>298</v>
      </c>
      <c r="F260" t="s">
        <v>203</v>
      </c>
      <c r="G260" t="s">
        <v>487</v>
      </c>
      <c r="H260" t="s">
        <v>468</v>
      </c>
      <c r="I260" t="s">
        <v>286</v>
      </c>
      <c r="J260" t="s">
        <v>480</v>
      </c>
      <c r="K260">
        <v>36879</v>
      </c>
      <c r="L260">
        <v>38453</v>
      </c>
      <c r="M260" t="s">
        <v>30</v>
      </c>
      <c r="N260">
        <v>-10000000</v>
      </c>
      <c r="O260">
        <v>3310.993594</v>
      </c>
      <c r="P260">
        <v>2.1</v>
      </c>
      <c r="Q260">
        <v>1275.834208</v>
      </c>
      <c r="R260">
        <v>1275.787235</v>
      </c>
      <c r="S260">
        <v>-4.6972999999979947E-2</v>
      </c>
      <c r="T260">
        <v>-155.5273020908956</v>
      </c>
      <c r="U260">
        <v>-1518.3791080000001</v>
      </c>
      <c r="V260">
        <v>0</v>
      </c>
      <c r="W260">
        <v>-1673.9064100908956</v>
      </c>
      <c r="X260">
        <v>1255083</v>
      </c>
      <c r="Y260">
        <v>1254500</v>
      </c>
      <c r="Z260">
        <v>-583</v>
      </c>
      <c r="AA260">
        <v>1090.9064100908956</v>
      </c>
      <c r="AB260">
        <v>1255083</v>
      </c>
      <c r="AC260">
        <v>1254500</v>
      </c>
      <c r="AD260">
        <v>-583</v>
      </c>
      <c r="AF260">
        <v>92591.93585621001</v>
      </c>
      <c r="AG260">
        <v>-13416.666667</v>
      </c>
      <c r="AH260">
        <v>1241083.3333330001</v>
      </c>
      <c r="AI260">
        <v>643116.8488700001</v>
      </c>
      <c r="AJ260">
        <v>643116.8488700001</v>
      </c>
      <c r="AK260">
        <v>0</v>
      </c>
      <c r="AL260">
        <v>-583</v>
      </c>
      <c r="AM260" t="s">
        <v>547</v>
      </c>
      <c r="AN260" t="s">
        <v>545</v>
      </c>
      <c r="AO260">
        <v>16</v>
      </c>
      <c r="AP260">
        <v>16</v>
      </c>
    </row>
    <row r="261" spans="1:42">
      <c r="A261">
        <v>1377</v>
      </c>
      <c r="B261">
        <v>434</v>
      </c>
      <c r="C261" t="s">
        <v>27</v>
      </c>
      <c r="D261" t="s">
        <v>28</v>
      </c>
      <c r="E261" t="s">
        <v>40</v>
      </c>
      <c r="F261" t="s">
        <v>200</v>
      </c>
      <c r="G261" t="s">
        <v>473</v>
      </c>
      <c r="H261" t="s">
        <v>472</v>
      </c>
      <c r="I261" t="s">
        <v>31</v>
      </c>
      <c r="J261" t="s">
        <v>469</v>
      </c>
      <c r="K261">
        <v>36880</v>
      </c>
      <c r="L261">
        <v>38706</v>
      </c>
      <c r="M261" t="s">
        <v>30</v>
      </c>
      <c r="N261">
        <v>10000000</v>
      </c>
      <c r="O261">
        <v>-4089.825816</v>
      </c>
      <c r="P261">
        <v>1.36</v>
      </c>
      <c r="Q261">
        <v>154.22849500000001</v>
      </c>
      <c r="R261">
        <v>151.34197599999999</v>
      </c>
      <c r="S261">
        <v>-2.8865190000000212</v>
      </c>
      <c r="T261">
        <v>11805.35992457459</v>
      </c>
      <c r="U261">
        <v>517.83386299999995</v>
      </c>
      <c r="V261">
        <v>0</v>
      </c>
      <c r="W261">
        <v>12323.19378757459</v>
      </c>
      <c r="X261">
        <v>-68251.961460999999</v>
      </c>
      <c r="Y261">
        <v>-56369.654887999997</v>
      </c>
      <c r="Z261">
        <v>11882.306573000002</v>
      </c>
      <c r="AA261">
        <v>-440.88721457458814</v>
      </c>
      <c r="AB261">
        <v>-68251.961460999999</v>
      </c>
      <c r="AC261">
        <v>-56369.654887999997</v>
      </c>
      <c r="AD261">
        <v>11882.306573000002</v>
      </c>
      <c r="AF261">
        <v>-23547.17213562</v>
      </c>
      <c r="AG261">
        <v>34000</v>
      </c>
      <c r="AH261">
        <v>-22369.654887999997</v>
      </c>
      <c r="AI261">
        <v>-35332.016170999996</v>
      </c>
      <c r="AJ261">
        <v>-35332.016170999996</v>
      </c>
      <c r="AK261">
        <v>0</v>
      </c>
      <c r="AL261">
        <v>11882.306573000002</v>
      </c>
      <c r="AM261" t="s">
        <v>514</v>
      </c>
      <c r="AN261">
        <v>6</v>
      </c>
      <c r="AO261" t="s">
        <v>545</v>
      </c>
      <c r="AP261">
        <v>6</v>
      </c>
    </row>
    <row r="262" spans="1:42">
      <c r="A262">
        <v>1378</v>
      </c>
      <c r="B262">
        <v>436</v>
      </c>
      <c r="C262" t="s">
        <v>27</v>
      </c>
      <c r="D262" t="s">
        <v>28</v>
      </c>
      <c r="E262" t="s">
        <v>300</v>
      </c>
      <c r="F262" t="s">
        <v>203</v>
      </c>
      <c r="G262" t="s">
        <v>487</v>
      </c>
      <c r="H262" t="s">
        <v>468</v>
      </c>
      <c r="I262" t="s">
        <v>404</v>
      </c>
      <c r="J262" t="s">
        <v>480</v>
      </c>
      <c r="K262">
        <v>36879</v>
      </c>
      <c r="L262">
        <v>37609</v>
      </c>
      <c r="M262" t="s">
        <v>30</v>
      </c>
      <c r="N262">
        <v>2000000</v>
      </c>
      <c r="O262">
        <v>-456.55802600000004</v>
      </c>
      <c r="P262">
        <v>2.15</v>
      </c>
      <c r="Q262">
        <v>2263.8472489999999</v>
      </c>
      <c r="R262">
        <v>2263.969599</v>
      </c>
      <c r="S262">
        <v>0.12235000000009677</v>
      </c>
      <c r="T262">
        <v>-55.859874481144189</v>
      </c>
      <c r="U262">
        <v>809.48472100000004</v>
      </c>
      <c r="V262">
        <v>0</v>
      </c>
      <c r="W262">
        <v>753.62484651885586</v>
      </c>
      <c r="X262">
        <v>-398805.55555599998</v>
      </c>
      <c r="Y262">
        <v>-398686.11111100001</v>
      </c>
      <c r="Z262">
        <v>119.44444499997189</v>
      </c>
      <c r="AA262">
        <v>-634.18040151888397</v>
      </c>
      <c r="AB262">
        <v>-398805.55555599998</v>
      </c>
      <c r="AC262">
        <v>-398686.11111100001</v>
      </c>
      <c r="AD262">
        <v>119.44444499997189</v>
      </c>
      <c r="AF262">
        <v>-12767.645197090002</v>
      </c>
      <c r="AG262">
        <v>10750</v>
      </c>
      <c r="AH262">
        <v>-387936.11111100001</v>
      </c>
      <c r="AI262">
        <v>-182494.49825</v>
      </c>
      <c r="AJ262">
        <v>-182494.49825</v>
      </c>
      <c r="AK262">
        <v>0</v>
      </c>
      <c r="AL262">
        <v>119.44444499997189</v>
      </c>
      <c r="AM262" t="s">
        <v>549</v>
      </c>
      <c r="AN262" t="s">
        <v>545</v>
      </c>
      <c r="AO262">
        <v>16</v>
      </c>
      <c r="AP262">
        <v>16</v>
      </c>
    </row>
    <row r="263" spans="1:42">
      <c r="A263">
        <v>1379</v>
      </c>
      <c r="B263">
        <v>435</v>
      </c>
      <c r="C263" t="s">
        <v>27</v>
      </c>
      <c r="D263" t="s">
        <v>28</v>
      </c>
      <c r="E263" t="s">
        <v>71</v>
      </c>
      <c r="F263" t="s">
        <v>200</v>
      </c>
      <c r="G263" t="s">
        <v>474</v>
      </c>
      <c r="H263" t="s">
        <v>468</v>
      </c>
      <c r="I263" t="s">
        <v>31</v>
      </c>
      <c r="J263" t="s">
        <v>470</v>
      </c>
      <c r="K263">
        <v>36880</v>
      </c>
      <c r="L263">
        <v>38706</v>
      </c>
      <c r="M263" t="s">
        <v>30</v>
      </c>
      <c r="N263">
        <v>-10000000</v>
      </c>
      <c r="O263">
        <v>4080.965193</v>
      </c>
      <c r="P263">
        <v>1</v>
      </c>
      <c r="Q263">
        <v>81.731943000000001</v>
      </c>
      <c r="R263">
        <v>81.748227999999997</v>
      </c>
      <c r="S263">
        <v>1.628499999999633E-2</v>
      </c>
      <c r="T263">
        <v>66.458518167990022</v>
      </c>
      <c r="U263">
        <v>-352.03351099999998</v>
      </c>
      <c r="V263">
        <v>0</v>
      </c>
      <c r="W263">
        <v>-285.57499283200997</v>
      </c>
      <c r="X263">
        <v>-78611.861118000001</v>
      </c>
      <c r="Y263">
        <v>-78853.739600999994</v>
      </c>
      <c r="Z263">
        <v>-241.87848299999314</v>
      </c>
      <c r="AA263">
        <v>43.696509832016829</v>
      </c>
      <c r="AB263">
        <v>-78611.861118000001</v>
      </c>
      <c r="AC263">
        <v>-78853.739600999994</v>
      </c>
      <c r="AD263">
        <v>-241.87848299999314</v>
      </c>
      <c r="AF263">
        <v>23496.157098697498</v>
      </c>
      <c r="AG263">
        <v>-25000</v>
      </c>
      <c r="AH263">
        <v>-103853.73960099999</v>
      </c>
      <c r="AI263">
        <v>-67762.227630999987</v>
      </c>
      <c r="AJ263">
        <v>-67762.227630999987</v>
      </c>
      <c r="AK263">
        <v>0</v>
      </c>
      <c r="AL263">
        <v>-241.87848299999314</v>
      </c>
      <c r="AM263" t="s">
        <v>514</v>
      </c>
      <c r="AN263">
        <v>6</v>
      </c>
      <c r="AO263" t="s">
        <v>545</v>
      </c>
      <c r="AP263">
        <v>6</v>
      </c>
    </row>
    <row r="264" spans="1:42">
      <c r="A264">
        <v>1480</v>
      </c>
      <c r="B264">
        <v>531</v>
      </c>
      <c r="C264" t="s">
        <v>27</v>
      </c>
      <c r="D264" t="s">
        <v>301</v>
      </c>
      <c r="E264" t="s">
        <v>304</v>
      </c>
      <c r="F264" t="s">
        <v>205</v>
      </c>
      <c r="G264" t="s">
        <v>485</v>
      </c>
      <c r="H264" t="s">
        <v>497</v>
      </c>
      <c r="I264" t="s">
        <v>405</v>
      </c>
      <c r="J264" t="s">
        <v>486</v>
      </c>
      <c r="K264">
        <v>36896</v>
      </c>
      <c r="L264">
        <v>38722</v>
      </c>
      <c r="M264" t="s">
        <v>30</v>
      </c>
      <c r="N264">
        <v>10000000</v>
      </c>
      <c r="O264">
        <v>-4206.4290309999997</v>
      </c>
      <c r="P264">
        <v>2.1</v>
      </c>
      <c r="Q264">
        <v>251.29364000000001</v>
      </c>
      <c r="R264">
        <v>251.31009599999999</v>
      </c>
      <c r="S264">
        <v>1.6455999999976711E-2</v>
      </c>
      <c r="T264">
        <v>-69.220996134038032</v>
      </c>
      <c r="U264">
        <v>786.51595799999996</v>
      </c>
      <c r="V264">
        <v>0</v>
      </c>
      <c r="W264">
        <v>717.29496186596191</v>
      </c>
      <c r="X264">
        <v>-109605.385325</v>
      </c>
      <c r="Y264">
        <v>-109157.39769899999</v>
      </c>
      <c r="Z264">
        <v>447.98762600000191</v>
      </c>
      <c r="AA264">
        <v>-269.30733586596</v>
      </c>
      <c r="AB264">
        <v>-109605.385325</v>
      </c>
      <c r="AC264">
        <v>-109157.39769899999</v>
      </c>
      <c r="AD264">
        <v>447.98762600000191</v>
      </c>
      <c r="AF264">
        <v>-41517.454535969999</v>
      </c>
      <c r="AG264">
        <v>0</v>
      </c>
      <c r="AH264">
        <v>-109157.39769899999</v>
      </c>
      <c r="AI264">
        <v>14092.561329000004</v>
      </c>
      <c r="AJ264">
        <v>14092.561329000004</v>
      </c>
      <c r="AK264">
        <v>0</v>
      </c>
      <c r="AL264">
        <v>447.98762600000191</v>
      </c>
      <c r="AM264" t="s">
        <v>514</v>
      </c>
      <c r="AN264" t="s">
        <v>545</v>
      </c>
      <c r="AO264">
        <v>9</v>
      </c>
      <c r="AP264">
        <v>9</v>
      </c>
    </row>
    <row r="265" spans="1:42">
      <c r="A265">
        <v>1481</v>
      </c>
      <c r="B265">
        <v>532</v>
      </c>
      <c r="C265" t="s">
        <v>27</v>
      </c>
      <c r="D265" t="s">
        <v>301</v>
      </c>
      <c r="E265" t="s">
        <v>305</v>
      </c>
      <c r="F265" t="s">
        <v>201</v>
      </c>
      <c r="G265" t="s">
        <v>467</v>
      </c>
      <c r="H265" t="s">
        <v>468</v>
      </c>
      <c r="I265" t="s">
        <v>405</v>
      </c>
      <c r="J265" t="s">
        <v>486</v>
      </c>
      <c r="K265">
        <v>36896</v>
      </c>
      <c r="L265">
        <v>38722</v>
      </c>
      <c r="M265" t="s">
        <v>30</v>
      </c>
      <c r="N265">
        <v>10000000</v>
      </c>
      <c r="O265">
        <v>-4036.9115939999997</v>
      </c>
      <c r="P265">
        <v>0.45</v>
      </c>
      <c r="Q265">
        <v>48.554516999999997</v>
      </c>
      <c r="R265">
        <v>48.561619999999998</v>
      </c>
      <c r="S265">
        <v>7.1030000000007476E-3</v>
      </c>
      <c r="T265">
        <v>-28.674183052185015</v>
      </c>
      <c r="U265">
        <v>191.21415300000001</v>
      </c>
      <c r="V265">
        <v>0</v>
      </c>
      <c r="W265">
        <v>162.539969947815</v>
      </c>
      <c r="X265">
        <v>-4013.28676</v>
      </c>
      <c r="Y265">
        <v>-3924.5262120000002</v>
      </c>
      <c r="Z265">
        <v>88.760547999999744</v>
      </c>
      <c r="AA265">
        <v>-73.779421947815251</v>
      </c>
      <c r="AB265">
        <v>-4013.28676</v>
      </c>
      <c r="AC265">
        <v>-3924.5262120000002</v>
      </c>
      <c r="AD265">
        <v>88.760547999999744</v>
      </c>
      <c r="AF265">
        <v>-29219.166117371999</v>
      </c>
      <c r="AG265">
        <v>0</v>
      </c>
      <c r="AH265">
        <v>-3924.5262120000002</v>
      </c>
      <c r="AI265">
        <v>3235.7643459999995</v>
      </c>
      <c r="AJ265">
        <v>3235.7643459999995</v>
      </c>
      <c r="AK265">
        <v>0</v>
      </c>
      <c r="AL265">
        <v>88.760547999999744</v>
      </c>
      <c r="AM265" t="s">
        <v>514</v>
      </c>
      <c r="AN265">
        <v>8</v>
      </c>
      <c r="AO265" t="s">
        <v>545</v>
      </c>
      <c r="AP265">
        <v>8</v>
      </c>
    </row>
    <row r="266" spans="1:42">
      <c r="A266">
        <v>1482</v>
      </c>
      <c r="B266">
        <v>533</v>
      </c>
      <c r="C266" t="s">
        <v>27</v>
      </c>
      <c r="D266" t="s">
        <v>301</v>
      </c>
      <c r="E266" t="s">
        <v>306</v>
      </c>
      <c r="F266" t="s">
        <v>197</v>
      </c>
      <c r="G266" t="s">
        <v>477</v>
      </c>
      <c r="H266" t="s">
        <v>468</v>
      </c>
      <c r="I266" t="s">
        <v>405</v>
      </c>
      <c r="J266" t="s">
        <v>486</v>
      </c>
      <c r="K266">
        <v>36896</v>
      </c>
      <c r="L266">
        <v>38722</v>
      </c>
      <c r="M266" t="s">
        <v>30</v>
      </c>
      <c r="N266">
        <v>10000000</v>
      </c>
      <c r="O266">
        <v>-4085.156195</v>
      </c>
      <c r="P266">
        <v>1.25</v>
      </c>
      <c r="Q266">
        <v>181.067879</v>
      </c>
      <c r="R266">
        <v>181.08235999999999</v>
      </c>
      <c r="S266">
        <v>1.4480999999989308E-2</v>
      </c>
      <c r="T266">
        <v>-59.157146859751322</v>
      </c>
      <c r="U266">
        <v>520.48508500000003</v>
      </c>
      <c r="V266">
        <v>0</v>
      </c>
      <c r="W266">
        <v>461.3279381402487</v>
      </c>
      <c r="X266">
        <v>-194684.373513</v>
      </c>
      <c r="Y266">
        <v>-194494.161238</v>
      </c>
      <c r="Z266">
        <v>190.21227499999804</v>
      </c>
      <c r="AA266">
        <v>-271.11566314025066</v>
      </c>
      <c r="AB266">
        <v>-194684.373513</v>
      </c>
      <c r="AC266">
        <v>-194494.161238</v>
      </c>
      <c r="AD266">
        <v>190.21227499999804</v>
      </c>
      <c r="AF266">
        <v>-51072.622749890004</v>
      </c>
      <c r="AG266">
        <v>0</v>
      </c>
      <c r="AH266">
        <v>-194494.161238</v>
      </c>
      <c r="AI266">
        <v>-184891.33327500001</v>
      </c>
      <c r="AJ266">
        <v>-184891.33327500001</v>
      </c>
      <c r="AK266">
        <v>0</v>
      </c>
      <c r="AL266">
        <v>190.21227499999804</v>
      </c>
      <c r="AM266" t="s">
        <v>514</v>
      </c>
      <c r="AN266" t="s">
        <v>545</v>
      </c>
      <c r="AO266">
        <v>10</v>
      </c>
      <c r="AP266">
        <v>10</v>
      </c>
    </row>
    <row r="267" spans="1:42">
      <c r="A267">
        <v>1483</v>
      </c>
      <c r="B267">
        <v>534</v>
      </c>
      <c r="C267" t="s">
        <v>27</v>
      </c>
      <c r="D267" t="s">
        <v>301</v>
      </c>
      <c r="E267" t="s">
        <v>307</v>
      </c>
      <c r="F267" t="s">
        <v>200</v>
      </c>
      <c r="G267" t="s">
        <v>471</v>
      </c>
      <c r="H267" t="s">
        <v>468</v>
      </c>
      <c r="I267" t="s">
        <v>405</v>
      </c>
      <c r="J267" t="s">
        <v>486</v>
      </c>
      <c r="K267">
        <v>36896</v>
      </c>
      <c r="L267">
        <v>38722</v>
      </c>
      <c r="M267" t="s">
        <v>30</v>
      </c>
      <c r="N267">
        <v>10000000</v>
      </c>
      <c r="O267">
        <v>-4065.828512</v>
      </c>
      <c r="P267">
        <v>0.6</v>
      </c>
      <c r="Q267">
        <v>46.274934999999999</v>
      </c>
      <c r="R267">
        <v>46.278998999999999</v>
      </c>
      <c r="S267">
        <v>4.0639999999996235E-3</v>
      </c>
      <c r="T267">
        <v>-16.52352707276647</v>
      </c>
      <c r="U267">
        <v>209.978577</v>
      </c>
      <c r="V267">
        <v>0</v>
      </c>
      <c r="W267">
        <v>193.45504992723352</v>
      </c>
      <c r="X267">
        <v>71954.808839999998</v>
      </c>
      <c r="Y267">
        <v>72129.442282999997</v>
      </c>
      <c r="Z267">
        <v>174.63344299999881</v>
      </c>
      <c r="AA267">
        <v>-18.821606927234711</v>
      </c>
      <c r="AB267">
        <v>71954.808839999998</v>
      </c>
      <c r="AC267">
        <v>72129.442282999997</v>
      </c>
      <c r="AD267">
        <v>174.63344299999881</v>
      </c>
      <c r="AF267">
        <v>-23409.00765784</v>
      </c>
      <c r="AG267">
        <v>0</v>
      </c>
      <c r="AH267">
        <v>72129.442282999997</v>
      </c>
      <c r="AI267">
        <v>56930.548417999998</v>
      </c>
      <c r="AJ267">
        <v>56930.548417999998</v>
      </c>
      <c r="AK267">
        <v>0</v>
      </c>
      <c r="AL267">
        <v>174.63344299999881</v>
      </c>
      <c r="AM267" t="s">
        <v>514</v>
      </c>
      <c r="AN267">
        <v>6</v>
      </c>
      <c r="AO267" t="s">
        <v>545</v>
      </c>
      <c r="AP267">
        <v>6</v>
      </c>
    </row>
    <row r="268" spans="1:42">
      <c r="A268">
        <v>1484</v>
      </c>
      <c r="B268">
        <v>535</v>
      </c>
      <c r="C268" t="s">
        <v>27</v>
      </c>
      <c r="D268" t="s">
        <v>301</v>
      </c>
      <c r="E268" t="s">
        <v>241</v>
      </c>
      <c r="F268" t="s">
        <v>200</v>
      </c>
      <c r="G268" t="s">
        <v>476</v>
      </c>
      <c r="H268" t="s">
        <v>472</v>
      </c>
      <c r="I268" t="s">
        <v>405</v>
      </c>
      <c r="J268" t="s">
        <v>486</v>
      </c>
      <c r="K268">
        <v>36896</v>
      </c>
      <c r="L268">
        <v>38722</v>
      </c>
      <c r="M268" t="s">
        <v>30</v>
      </c>
      <c r="N268">
        <v>10000000</v>
      </c>
      <c r="O268">
        <v>-4024.8535620000002</v>
      </c>
      <c r="P268">
        <v>0.34</v>
      </c>
      <c r="Q268">
        <v>40.062364000000002</v>
      </c>
      <c r="R268">
        <v>36.629640000000002</v>
      </c>
      <c r="S268">
        <v>-3.4327240000000003</v>
      </c>
      <c r="T268">
        <v>13816.21141876289</v>
      </c>
      <c r="U268">
        <v>189.52366499999999</v>
      </c>
      <c r="V268">
        <v>0</v>
      </c>
      <c r="W268">
        <v>14005.735083762891</v>
      </c>
      <c r="X268">
        <v>-17284.205159000001</v>
      </c>
      <c r="Y268">
        <v>-2771.3175550000001</v>
      </c>
      <c r="Z268">
        <v>14512.887604000001</v>
      </c>
      <c r="AA268">
        <v>507.15252023711037</v>
      </c>
      <c r="AB268">
        <v>-17284.205159000001</v>
      </c>
      <c r="AC268">
        <v>-2771.3175550000001</v>
      </c>
      <c r="AD268">
        <v>14512.887604000001</v>
      </c>
      <c r="AF268">
        <v>-23173.094383215004</v>
      </c>
      <c r="AG268">
        <v>0</v>
      </c>
      <c r="AH268">
        <v>-2771.3175550000001</v>
      </c>
      <c r="AI268">
        <v>46351.908284999998</v>
      </c>
      <c r="AJ268">
        <v>46351.908284999998</v>
      </c>
      <c r="AK268">
        <v>0</v>
      </c>
      <c r="AL268">
        <v>14512.887604000001</v>
      </c>
      <c r="AM268" t="s">
        <v>514</v>
      </c>
      <c r="AN268">
        <v>6</v>
      </c>
      <c r="AO268" t="s">
        <v>545</v>
      </c>
      <c r="AP268">
        <v>6</v>
      </c>
    </row>
    <row r="269" spans="1:42">
      <c r="A269">
        <v>1485</v>
      </c>
      <c r="B269">
        <v>536</v>
      </c>
      <c r="C269" t="s">
        <v>27</v>
      </c>
      <c r="D269" t="s">
        <v>301</v>
      </c>
      <c r="E269" t="s">
        <v>308</v>
      </c>
      <c r="F269" t="s">
        <v>198</v>
      </c>
      <c r="G269" t="s">
        <v>485</v>
      </c>
      <c r="H269" t="s">
        <v>478</v>
      </c>
      <c r="I269" t="s">
        <v>405</v>
      </c>
      <c r="J269" t="s">
        <v>486</v>
      </c>
      <c r="K269">
        <v>36896</v>
      </c>
      <c r="L269">
        <v>38722</v>
      </c>
      <c r="M269" t="s">
        <v>30</v>
      </c>
      <c r="N269">
        <v>10000000</v>
      </c>
      <c r="O269">
        <v>-4028.1718260000002</v>
      </c>
      <c r="P269">
        <v>0.25</v>
      </c>
      <c r="Q269">
        <v>24.538454999999999</v>
      </c>
      <c r="R269">
        <v>24.545114000000002</v>
      </c>
      <c r="S269">
        <v>6.659000000002635E-3</v>
      </c>
      <c r="T269">
        <v>-26.823596189344617</v>
      </c>
      <c r="U269">
        <v>123.568833</v>
      </c>
      <c r="V269">
        <v>0</v>
      </c>
      <c r="W269">
        <v>96.745236810655385</v>
      </c>
      <c r="X269">
        <v>7983.1429509999998</v>
      </c>
      <c r="Y269">
        <v>8025.3377780000001</v>
      </c>
      <c r="Z269">
        <v>42.194827000000259</v>
      </c>
      <c r="AA269">
        <v>-54.550409810655125</v>
      </c>
      <c r="AB269">
        <v>7983.1429509999998</v>
      </c>
      <c r="AC269">
        <v>8025.3377780000001</v>
      </c>
      <c r="AD269">
        <v>42.194827000000259</v>
      </c>
      <c r="AF269">
        <v>-11927.416776786</v>
      </c>
      <c r="AG269">
        <v>0</v>
      </c>
      <c r="AH269">
        <v>8025.3377780000001</v>
      </c>
      <c r="AI269">
        <v>8838.8637639999997</v>
      </c>
      <c r="AJ269">
        <v>8838.8637639999997</v>
      </c>
      <c r="AK269">
        <v>0</v>
      </c>
      <c r="AL269">
        <v>42.194827000000259</v>
      </c>
      <c r="AM269" t="s">
        <v>514</v>
      </c>
      <c r="AN269">
        <v>4</v>
      </c>
      <c r="AO269" t="s">
        <v>545</v>
      </c>
      <c r="AP269">
        <v>4</v>
      </c>
    </row>
    <row r="270" spans="1:42">
      <c r="A270">
        <v>1486</v>
      </c>
      <c r="B270">
        <v>537</v>
      </c>
      <c r="C270" t="s">
        <v>27</v>
      </c>
      <c r="D270" t="s">
        <v>301</v>
      </c>
      <c r="E270" t="s">
        <v>310</v>
      </c>
      <c r="F270" t="s">
        <v>205</v>
      </c>
      <c r="G270" t="s">
        <v>476</v>
      </c>
      <c r="H270" t="s">
        <v>468</v>
      </c>
      <c r="I270" t="s">
        <v>405</v>
      </c>
      <c r="J270" t="s">
        <v>486</v>
      </c>
      <c r="K270">
        <v>36896</v>
      </c>
      <c r="L270">
        <v>38722</v>
      </c>
      <c r="M270" t="s">
        <v>30</v>
      </c>
      <c r="N270">
        <v>10000000</v>
      </c>
      <c r="O270">
        <v>-4127.0730409999996</v>
      </c>
      <c r="P270">
        <v>0.9</v>
      </c>
      <c r="Q270">
        <v>72.411985999999999</v>
      </c>
      <c r="R270">
        <v>72.424462000000005</v>
      </c>
      <c r="S270">
        <v>1.2476000000006593E-2</v>
      </c>
      <c r="T270">
        <v>-51.489363259543204</v>
      </c>
      <c r="U270">
        <v>273.82571200000001</v>
      </c>
      <c r="V270">
        <v>0</v>
      </c>
      <c r="W270">
        <v>222.3363487404568</v>
      </c>
      <c r="X270">
        <v>94290.821932999999</v>
      </c>
      <c r="Y270">
        <v>94520.630699999994</v>
      </c>
      <c r="Z270">
        <v>229.80876699999499</v>
      </c>
      <c r="AA270">
        <v>7.4724182595381876</v>
      </c>
      <c r="AB270">
        <v>94290.821932999999</v>
      </c>
      <c r="AC270">
        <v>94520.630699999994</v>
      </c>
      <c r="AD270">
        <v>229.80876699999499</v>
      </c>
      <c r="AF270">
        <v>-40734.210914669995</v>
      </c>
      <c r="AG270">
        <v>0</v>
      </c>
      <c r="AH270">
        <v>94520.630699999994</v>
      </c>
      <c r="AI270">
        <v>372609.36046</v>
      </c>
      <c r="AJ270">
        <v>372609.36046</v>
      </c>
      <c r="AK270">
        <v>0</v>
      </c>
      <c r="AL270">
        <v>229.80876699999499</v>
      </c>
      <c r="AM270" t="s">
        <v>514</v>
      </c>
      <c r="AN270" t="s">
        <v>545</v>
      </c>
      <c r="AO270">
        <v>9</v>
      </c>
      <c r="AP270">
        <v>9</v>
      </c>
    </row>
    <row r="271" spans="1:42">
      <c r="A271">
        <v>1487</v>
      </c>
      <c r="B271">
        <v>538</v>
      </c>
      <c r="C271" t="s">
        <v>27</v>
      </c>
      <c r="D271" t="s">
        <v>301</v>
      </c>
      <c r="E271" t="s">
        <v>309</v>
      </c>
      <c r="F271" t="s">
        <v>200</v>
      </c>
      <c r="G271" t="s">
        <v>471</v>
      </c>
      <c r="H271" t="s">
        <v>472</v>
      </c>
      <c r="I271" t="s">
        <v>405</v>
      </c>
      <c r="J271" t="s">
        <v>486</v>
      </c>
      <c r="K271">
        <v>36896</v>
      </c>
      <c r="L271">
        <v>38722</v>
      </c>
      <c r="M271" t="s">
        <v>30</v>
      </c>
      <c r="N271">
        <v>10000000</v>
      </c>
      <c r="O271">
        <v>-4103.4083700000001</v>
      </c>
      <c r="P271">
        <v>0.8</v>
      </c>
      <c r="Q271">
        <v>71.604592999999994</v>
      </c>
      <c r="R271">
        <v>71.620583999999994</v>
      </c>
      <c r="S271">
        <v>1.5990999999999644E-2</v>
      </c>
      <c r="T271">
        <v>-65.617603244668544</v>
      </c>
      <c r="U271">
        <v>302.72392600000001</v>
      </c>
      <c r="V271">
        <v>0</v>
      </c>
      <c r="W271">
        <v>237.10632275533146</v>
      </c>
      <c r="X271">
        <v>54083.557585000002</v>
      </c>
      <c r="Y271">
        <v>54254.425467000001</v>
      </c>
      <c r="Z271">
        <v>170.86788199999864</v>
      </c>
      <c r="AA271">
        <v>-66.238440755332817</v>
      </c>
      <c r="AB271">
        <v>54083.557585000002</v>
      </c>
      <c r="AC271">
        <v>54254.425467000001</v>
      </c>
      <c r="AD271">
        <v>170.86788199999864</v>
      </c>
      <c r="AF271">
        <v>-23625.373690274999</v>
      </c>
      <c r="AG271">
        <v>0</v>
      </c>
      <c r="AH271">
        <v>54254.425467000001</v>
      </c>
      <c r="AI271">
        <v>55705.656586999998</v>
      </c>
      <c r="AJ271">
        <v>55705.656586999998</v>
      </c>
      <c r="AK271">
        <v>0</v>
      </c>
      <c r="AL271">
        <v>170.86788199999864</v>
      </c>
      <c r="AM271" t="s">
        <v>514</v>
      </c>
      <c r="AN271">
        <v>6</v>
      </c>
      <c r="AO271" t="s">
        <v>545</v>
      </c>
      <c r="AP271">
        <v>6</v>
      </c>
    </row>
    <row r="272" spans="1:42">
      <c r="A272">
        <v>1488</v>
      </c>
      <c r="B272">
        <v>539</v>
      </c>
      <c r="C272" t="s">
        <v>27</v>
      </c>
      <c r="D272" t="s">
        <v>301</v>
      </c>
      <c r="E272" t="s">
        <v>40</v>
      </c>
      <c r="F272" t="s">
        <v>200</v>
      </c>
      <c r="G272" t="s">
        <v>473</v>
      </c>
      <c r="H272" t="s">
        <v>472</v>
      </c>
      <c r="I272" t="s">
        <v>405</v>
      </c>
      <c r="J272" t="s">
        <v>486</v>
      </c>
      <c r="K272">
        <v>36896</v>
      </c>
      <c r="L272">
        <v>38722</v>
      </c>
      <c r="M272" t="s">
        <v>30</v>
      </c>
      <c r="N272">
        <v>10000000</v>
      </c>
      <c r="O272">
        <v>-4093.9412419999999</v>
      </c>
      <c r="P272">
        <v>1.1499999999999999</v>
      </c>
      <c r="Q272">
        <v>154.65158600000001</v>
      </c>
      <c r="R272">
        <v>151.75523000000001</v>
      </c>
      <c r="S272">
        <v>-2.8963559999999973</v>
      </c>
      <c r="T272">
        <v>11857.511279914141</v>
      </c>
      <c r="U272">
        <v>506.015804</v>
      </c>
      <c r="V272">
        <v>0</v>
      </c>
      <c r="W272">
        <v>12363.527083914141</v>
      </c>
      <c r="X272">
        <v>-132569.10948099999</v>
      </c>
      <c r="Y272">
        <v>-120735.202986</v>
      </c>
      <c r="Z272">
        <v>11833.906494999988</v>
      </c>
      <c r="AA272">
        <v>-529.6205889141529</v>
      </c>
      <c r="AB272">
        <v>-132569.10948099999</v>
      </c>
      <c r="AC272">
        <v>-120735.202986</v>
      </c>
      <c r="AD272">
        <v>11833.906494999988</v>
      </c>
      <c r="AF272">
        <v>-23570.866700815001</v>
      </c>
      <c r="AG272">
        <v>0</v>
      </c>
      <c r="AH272">
        <v>-120735.202986</v>
      </c>
      <c r="AI272">
        <v>-41543.224617</v>
      </c>
      <c r="AJ272">
        <v>-41543.224617</v>
      </c>
      <c r="AK272">
        <v>0</v>
      </c>
      <c r="AL272">
        <v>11833.906494999988</v>
      </c>
      <c r="AM272" t="s">
        <v>514</v>
      </c>
      <c r="AN272">
        <v>6</v>
      </c>
      <c r="AO272" t="s">
        <v>545</v>
      </c>
      <c r="AP272">
        <v>6</v>
      </c>
    </row>
    <row r="273" spans="1:42">
      <c r="A273">
        <v>1489</v>
      </c>
      <c r="B273">
        <v>540</v>
      </c>
      <c r="C273" t="s">
        <v>27</v>
      </c>
      <c r="D273" t="s">
        <v>301</v>
      </c>
      <c r="E273" t="s">
        <v>312</v>
      </c>
      <c r="F273" t="s">
        <v>201</v>
      </c>
      <c r="G273" t="s">
        <v>476</v>
      </c>
      <c r="H273" t="s">
        <v>468</v>
      </c>
      <c r="I273" t="s">
        <v>405</v>
      </c>
      <c r="J273" t="s">
        <v>486</v>
      </c>
      <c r="K273">
        <v>36896</v>
      </c>
      <c r="L273">
        <v>38722</v>
      </c>
      <c r="M273" t="s">
        <v>30</v>
      </c>
      <c r="N273">
        <v>10000000</v>
      </c>
      <c r="O273">
        <v>-4038.18851</v>
      </c>
      <c r="P273">
        <v>0.52</v>
      </c>
      <c r="Q273">
        <v>65.989857999999998</v>
      </c>
      <c r="R273">
        <v>65.995333000000002</v>
      </c>
      <c r="S273">
        <v>5.4750000000041155E-3</v>
      </c>
      <c r="T273">
        <v>-22.109082092266618</v>
      </c>
      <c r="U273">
        <v>254.518798</v>
      </c>
      <c r="V273">
        <v>0</v>
      </c>
      <c r="W273">
        <v>232.40971590773339</v>
      </c>
      <c r="X273">
        <v>-45694.555748999999</v>
      </c>
      <c r="Y273">
        <v>-45598.358182000004</v>
      </c>
      <c r="Z273">
        <v>96.197566999995615</v>
      </c>
      <c r="AA273">
        <v>-136.21214890773777</v>
      </c>
      <c r="AB273">
        <v>-45694.555748999999</v>
      </c>
      <c r="AC273">
        <v>-45598.358182000004</v>
      </c>
      <c r="AD273">
        <v>96.197566999995615</v>
      </c>
      <c r="AF273">
        <v>-29228.408435380003</v>
      </c>
      <c r="AG273">
        <v>0</v>
      </c>
      <c r="AH273">
        <v>-45598.358182000004</v>
      </c>
      <c r="AI273">
        <v>67063.139827999985</v>
      </c>
      <c r="AJ273">
        <v>67063.139827999985</v>
      </c>
      <c r="AK273">
        <v>0</v>
      </c>
      <c r="AL273">
        <v>96.197566999995615</v>
      </c>
      <c r="AM273" t="s">
        <v>514</v>
      </c>
      <c r="AN273">
        <v>8</v>
      </c>
      <c r="AO273" t="s">
        <v>545</v>
      </c>
      <c r="AP273">
        <v>8</v>
      </c>
    </row>
    <row r="274" spans="1:42">
      <c r="A274">
        <v>1490</v>
      </c>
      <c r="B274">
        <v>541</v>
      </c>
      <c r="C274" t="s">
        <v>27</v>
      </c>
      <c r="D274" t="s">
        <v>301</v>
      </c>
      <c r="E274" t="s">
        <v>313</v>
      </c>
      <c r="F274" t="s">
        <v>205</v>
      </c>
      <c r="G274" t="s">
        <v>476</v>
      </c>
      <c r="H274" t="s">
        <v>497</v>
      </c>
      <c r="I274" t="s">
        <v>405</v>
      </c>
      <c r="J274" t="s">
        <v>486</v>
      </c>
      <c r="K274">
        <v>36896</v>
      </c>
      <c r="L274">
        <v>38722</v>
      </c>
      <c r="M274" t="s">
        <v>30</v>
      </c>
      <c r="N274">
        <v>10000000</v>
      </c>
      <c r="O274">
        <v>-4046.4082239999998</v>
      </c>
      <c r="P274">
        <v>0.6</v>
      </c>
      <c r="Q274">
        <v>72.153891000000002</v>
      </c>
      <c r="R274">
        <v>72.160148000000007</v>
      </c>
      <c r="S274">
        <v>6.2570000000050641E-3</v>
      </c>
      <c r="T274">
        <v>-25.31837625758849</v>
      </c>
      <c r="U274">
        <v>261.11461400000002</v>
      </c>
      <c r="V274">
        <v>0</v>
      </c>
      <c r="W274">
        <v>235.79623774241153</v>
      </c>
      <c r="X274">
        <v>-36006.964220000002</v>
      </c>
      <c r="Y274">
        <v>-35888.370692999997</v>
      </c>
      <c r="Z274">
        <v>118.59352700000454</v>
      </c>
      <c r="AA274">
        <v>-117.20271074240699</v>
      </c>
      <c r="AB274">
        <v>-36006.964220000002</v>
      </c>
      <c r="AC274">
        <v>-35888.370692999997</v>
      </c>
      <c r="AD274">
        <v>118.59352700000454</v>
      </c>
      <c r="AF274">
        <v>-39938.049170879996</v>
      </c>
      <c r="AG274">
        <v>0</v>
      </c>
      <c r="AH274">
        <v>-35888.370692999997</v>
      </c>
      <c r="AI274">
        <v>-37681.251520999998</v>
      </c>
      <c r="AJ274">
        <v>-37681.251520999998</v>
      </c>
      <c r="AK274">
        <v>0</v>
      </c>
      <c r="AL274">
        <v>118.59352700000454</v>
      </c>
      <c r="AM274" t="s">
        <v>514</v>
      </c>
      <c r="AN274" t="s">
        <v>545</v>
      </c>
      <c r="AO274">
        <v>9</v>
      </c>
      <c r="AP274">
        <v>9</v>
      </c>
    </row>
    <row r="275" spans="1:42">
      <c r="A275">
        <v>1491</v>
      </c>
      <c r="B275">
        <v>542</v>
      </c>
      <c r="C275" t="s">
        <v>27</v>
      </c>
      <c r="D275" t="s">
        <v>301</v>
      </c>
      <c r="E275" t="s">
        <v>315</v>
      </c>
      <c r="F275" t="s">
        <v>200</v>
      </c>
      <c r="G275" t="s">
        <v>477</v>
      </c>
      <c r="H275" t="s">
        <v>468</v>
      </c>
      <c r="I275" t="s">
        <v>405</v>
      </c>
      <c r="J275" t="s">
        <v>486</v>
      </c>
      <c r="K275">
        <v>36896</v>
      </c>
      <c r="L275">
        <v>38722</v>
      </c>
      <c r="M275" t="s">
        <v>30</v>
      </c>
      <c r="N275">
        <v>10000000</v>
      </c>
      <c r="O275">
        <v>-4095.337626</v>
      </c>
      <c r="P275">
        <v>0.8</v>
      </c>
      <c r="Q275">
        <v>51.182886000000003</v>
      </c>
      <c r="R275">
        <v>51.186630000000001</v>
      </c>
      <c r="S275">
        <v>3.7439999999975271E-3</v>
      </c>
      <c r="T275">
        <v>-15.332944071733873</v>
      </c>
      <c r="U275">
        <v>238.77143799999999</v>
      </c>
      <c r="V275">
        <v>0</v>
      </c>
      <c r="W275">
        <v>223.43849392826613</v>
      </c>
      <c r="X275">
        <v>139722.94811299999</v>
      </c>
      <c r="Y275">
        <v>139981.97999600001</v>
      </c>
      <c r="Z275">
        <v>259.03188300001784</v>
      </c>
      <c r="AA275">
        <v>35.593389071751716</v>
      </c>
      <c r="AB275">
        <v>139722.94811299999</v>
      </c>
      <c r="AC275">
        <v>139981.97999600001</v>
      </c>
      <c r="AD275">
        <v>259.03188300001784</v>
      </c>
      <c r="AF275">
        <v>-23578.906381695</v>
      </c>
      <c r="AG275">
        <v>0</v>
      </c>
      <c r="AH275">
        <v>139981.97999600001</v>
      </c>
      <c r="AI275">
        <v>90813.335436000008</v>
      </c>
      <c r="AJ275">
        <v>90813.335436000008</v>
      </c>
      <c r="AK275">
        <v>0</v>
      </c>
      <c r="AL275">
        <v>259.03188300001784</v>
      </c>
      <c r="AM275" t="s">
        <v>514</v>
      </c>
      <c r="AN275">
        <v>6</v>
      </c>
      <c r="AO275" t="s">
        <v>545</v>
      </c>
      <c r="AP275">
        <v>6</v>
      </c>
    </row>
    <row r="276" spans="1:42">
      <c r="A276">
        <v>1492</v>
      </c>
      <c r="B276">
        <v>543</v>
      </c>
      <c r="C276" t="s">
        <v>27</v>
      </c>
      <c r="D276" t="s">
        <v>301</v>
      </c>
      <c r="E276" t="s">
        <v>318</v>
      </c>
      <c r="F276" t="s">
        <v>205</v>
      </c>
      <c r="G276" t="s">
        <v>473</v>
      </c>
      <c r="H276" t="s">
        <v>468</v>
      </c>
      <c r="I276" t="s">
        <v>405</v>
      </c>
      <c r="J276" t="s">
        <v>486</v>
      </c>
      <c r="K276">
        <v>36896</v>
      </c>
      <c r="L276">
        <v>38722</v>
      </c>
      <c r="M276" t="s">
        <v>30</v>
      </c>
      <c r="N276">
        <v>10000000</v>
      </c>
      <c r="O276">
        <v>-4072.6034690000001</v>
      </c>
      <c r="P276">
        <v>0.78</v>
      </c>
      <c r="Q276">
        <v>96.379683</v>
      </c>
      <c r="R276">
        <v>96.384440999999995</v>
      </c>
      <c r="S276">
        <v>4.757999999995377E-3</v>
      </c>
      <c r="T276">
        <v>-19.377447305483173</v>
      </c>
      <c r="U276">
        <v>330.27258399999999</v>
      </c>
      <c r="V276">
        <v>0</v>
      </c>
      <c r="W276">
        <v>310.89513669451685</v>
      </c>
      <c r="X276">
        <v>-56694.773746999999</v>
      </c>
      <c r="Y276">
        <v>-56530.913231999999</v>
      </c>
      <c r="Z276">
        <v>163.86051500000031</v>
      </c>
      <c r="AA276">
        <v>-147.03462169451655</v>
      </c>
      <c r="AB276">
        <v>-56694.773746999999</v>
      </c>
      <c r="AC276">
        <v>-56530.913231999999</v>
      </c>
      <c r="AD276">
        <v>163.86051500000031</v>
      </c>
      <c r="AF276">
        <v>-40196.596239029997</v>
      </c>
      <c r="AG276">
        <v>0</v>
      </c>
      <c r="AH276">
        <v>-56530.913231999999</v>
      </c>
      <c r="AI276">
        <v>183009.865062</v>
      </c>
      <c r="AJ276">
        <v>183009.865062</v>
      </c>
      <c r="AK276">
        <v>0</v>
      </c>
      <c r="AL276">
        <v>163.86051500000031</v>
      </c>
      <c r="AM276" t="s">
        <v>514</v>
      </c>
      <c r="AN276" t="s">
        <v>545</v>
      </c>
      <c r="AO276">
        <v>9</v>
      </c>
      <c r="AP276">
        <v>9</v>
      </c>
    </row>
    <row r="277" spans="1:42">
      <c r="A277">
        <v>1493</v>
      </c>
      <c r="B277">
        <v>544</v>
      </c>
      <c r="C277" t="s">
        <v>27</v>
      </c>
      <c r="D277" t="s">
        <v>301</v>
      </c>
      <c r="E277" t="s">
        <v>319</v>
      </c>
      <c r="F277" t="s">
        <v>205</v>
      </c>
      <c r="G277" t="s">
        <v>471</v>
      </c>
      <c r="H277" t="s">
        <v>468</v>
      </c>
      <c r="I277" t="s">
        <v>405</v>
      </c>
      <c r="J277" t="s">
        <v>486</v>
      </c>
      <c r="K277">
        <v>36896</v>
      </c>
      <c r="L277">
        <v>38722</v>
      </c>
      <c r="M277" t="s">
        <v>30</v>
      </c>
      <c r="N277">
        <v>10000000</v>
      </c>
      <c r="O277">
        <v>-4449.6822579999998</v>
      </c>
      <c r="P277">
        <v>4.3</v>
      </c>
      <c r="Q277">
        <v>547.35068100000001</v>
      </c>
      <c r="R277">
        <v>547.35039099999995</v>
      </c>
      <c r="S277">
        <v>-2.9000000006362825E-4</v>
      </c>
      <c r="T277">
        <v>1.2904078551031255</v>
      </c>
      <c r="U277">
        <v>1415.1316380000001</v>
      </c>
      <c r="V277">
        <v>0</v>
      </c>
      <c r="W277">
        <v>1416.4220458551031</v>
      </c>
      <c r="X277">
        <v>-297783.59392499999</v>
      </c>
      <c r="Y277">
        <v>-296779.53777400003</v>
      </c>
      <c r="Z277">
        <v>1004.0561509999679</v>
      </c>
      <c r="AA277">
        <v>-412.36589485513514</v>
      </c>
      <c r="AB277">
        <v>-297783.59392499999</v>
      </c>
      <c r="AC277">
        <v>-296779.53777400003</v>
      </c>
      <c r="AD277">
        <v>1004.0561509999679</v>
      </c>
      <c r="AF277">
        <v>-43918.36388646</v>
      </c>
      <c r="AG277">
        <v>0</v>
      </c>
      <c r="AH277">
        <v>-296779.53777400003</v>
      </c>
      <c r="AI277">
        <v>-861140.93614499993</v>
      </c>
      <c r="AJ277">
        <v>-861140.93614499993</v>
      </c>
      <c r="AK277">
        <v>0</v>
      </c>
      <c r="AL277">
        <v>1004.0561509999679</v>
      </c>
      <c r="AM277" t="s">
        <v>514</v>
      </c>
      <c r="AN277" t="s">
        <v>545</v>
      </c>
      <c r="AO277">
        <v>9</v>
      </c>
      <c r="AP277">
        <v>9</v>
      </c>
    </row>
    <row r="278" spans="1:42">
      <c r="A278">
        <v>1494</v>
      </c>
      <c r="B278">
        <v>545</v>
      </c>
      <c r="C278" t="s">
        <v>27</v>
      </c>
      <c r="D278" t="s">
        <v>301</v>
      </c>
      <c r="E278" t="s">
        <v>299</v>
      </c>
      <c r="F278" t="s">
        <v>205</v>
      </c>
      <c r="G278" t="s">
        <v>485</v>
      </c>
      <c r="H278" t="s">
        <v>472</v>
      </c>
      <c r="I278" t="s">
        <v>405</v>
      </c>
      <c r="J278" t="s">
        <v>486</v>
      </c>
      <c r="K278">
        <v>36896</v>
      </c>
      <c r="L278">
        <v>38722</v>
      </c>
      <c r="M278" t="s">
        <v>30</v>
      </c>
      <c r="N278">
        <v>10000000</v>
      </c>
      <c r="O278">
        <v>-4325.5537979999999</v>
      </c>
      <c r="P278">
        <v>3.5</v>
      </c>
      <c r="Q278">
        <v>342.41709900000001</v>
      </c>
      <c r="R278">
        <v>342.43061299999999</v>
      </c>
      <c r="S278">
        <v>1.3513999999986481E-2</v>
      </c>
      <c r="T278">
        <v>-58.455534026113526</v>
      </c>
      <c r="U278">
        <v>1064.6369709999999</v>
      </c>
      <c r="V278">
        <v>0</v>
      </c>
      <c r="W278">
        <v>1006.1814369738863</v>
      </c>
      <c r="X278">
        <v>113283.42190299999</v>
      </c>
      <c r="Y278">
        <v>114217.132982</v>
      </c>
      <c r="Z278">
        <v>933.71107900000061</v>
      </c>
      <c r="AA278">
        <v>-72.470357973885712</v>
      </c>
      <c r="AB278">
        <v>113283.42190299999</v>
      </c>
      <c r="AC278">
        <v>114217.132982</v>
      </c>
      <c r="AD278">
        <v>933.71107900000061</v>
      </c>
      <c r="AF278">
        <v>-42693.215986259995</v>
      </c>
      <c r="AG278">
        <v>0</v>
      </c>
      <c r="AH278">
        <v>114217.132982</v>
      </c>
      <c r="AI278">
        <v>322598.44920199999</v>
      </c>
      <c r="AJ278">
        <v>322598.44920199999</v>
      </c>
      <c r="AK278">
        <v>0</v>
      </c>
      <c r="AL278">
        <v>933.71107900000061</v>
      </c>
      <c r="AM278" t="s">
        <v>514</v>
      </c>
      <c r="AN278" t="s">
        <v>545</v>
      </c>
      <c r="AO278">
        <v>9</v>
      </c>
      <c r="AP278">
        <v>9</v>
      </c>
    </row>
    <row r="279" spans="1:42">
      <c r="A279">
        <v>1495</v>
      </c>
      <c r="B279">
        <v>546</v>
      </c>
      <c r="C279" t="s">
        <v>27</v>
      </c>
      <c r="D279" t="s">
        <v>301</v>
      </c>
      <c r="E279" t="s">
        <v>323</v>
      </c>
      <c r="F279" t="s">
        <v>205</v>
      </c>
      <c r="G279" t="s">
        <v>477</v>
      </c>
      <c r="H279" t="s">
        <v>468</v>
      </c>
      <c r="I279" t="s">
        <v>405</v>
      </c>
      <c r="J279" t="s">
        <v>486</v>
      </c>
      <c r="K279">
        <v>36896</v>
      </c>
      <c r="L279">
        <v>38722</v>
      </c>
      <c r="M279" t="s">
        <v>30</v>
      </c>
      <c r="N279">
        <v>10000000</v>
      </c>
      <c r="O279">
        <v>-4278.9390119999998</v>
      </c>
      <c r="P279">
        <v>4.0999999999999996</v>
      </c>
      <c r="Q279">
        <v>531.06334900000002</v>
      </c>
      <c r="R279">
        <v>531.07010000000002</v>
      </c>
      <c r="S279">
        <v>6.7510000000083892E-3</v>
      </c>
      <c r="T279">
        <v>-28.887117270047895</v>
      </c>
      <c r="U279">
        <v>1407.36229</v>
      </c>
      <c r="V279">
        <v>0</v>
      </c>
      <c r="W279">
        <v>1378.4751727299522</v>
      </c>
      <c r="X279">
        <v>-337710.54838300002</v>
      </c>
      <c r="Y279">
        <v>-336798.74013300001</v>
      </c>
      <c r="Z279">
        <v>911.80825000000186</v>
      </c>
      <c r="AA279">
        <v>-466.66692272995033</v>
      </c>
      <c r="AB279">
        <v>-337710.54838300002</v>
      </c>
      <c r="AC279">
        <v>-336798.74013300001</v>
      </c>
      <c r="AD279">
        <v>911.80825000000186</v>
      </c>
      <c r="AF279">
        <v>-42233.128048439998</v>
      </c>
      <c r="AG279">
        <v>0</v>
      </c>
      <c r="AH279">
        <v>-336798.74013300001</v>
      </c>
      <c r="AI279">
        <v>181884.07425499998</v>
      </c>
      <c r="AJ279">
        <v>181884.07425499998</v>
      </c>
      <c r="AK279">
        <v>0</v>
      </c>
      <c r="AL279">
        <v>911.80825000000186</v>
      </c>
      <c r="AM279" t="s">
        <v>514</v>
      </c>
      <c r="AN279" t="s">
        <v>545</v>
      </c>
      <c r="AO279">
        <v>9</v>
      </c>
      <c r="AP279">
        <v>9</v>
      </c>
    </row>
    <row r="280" spans="1:42">
      <c r="A280">
        <v>1496</v>
      </c>
      <c r="B280">
        <v>547</v>
      </c>
      <c r="C280" t="s">
        <v>27</v>
      </c>
      <c r="D280" t="s">
        <v>301</v>
      </c>
      <c r="E280" t="s">
        <v>324</v>
      </c>
      <c r="F280" t="s">
        <v>197</v>
      </c>
      <c r="G280" t="s">
        <v>477</v>
      </c>
      <c r="H280" t="s">
        <v>468</v>
      </c>
      <c r="I280" t="s">
        <v>405</v>
      </c>
      <c r="J280" t="s">
        <v>486</v>
      </c>
      <c r="K280">
        <v>36896</v>
      </c>
      <c r="L280">
        <v>38722</v>
      </c>
      <c r="M280" t="s">
        <v>30</v>
      </c>
      <c r="N280">
        <v>10000000</v>
      </c>
      <c r="O280">
        <v>-4088.4854449999998</v>
      </c>
      <c r="P280">
        <v>1.4</v>
      </c>
      <c r="Q280">
        <v>217.89299600000001</v>
      </c>
      <c r="R280">
        <v>217.92233899999999</v>
      </c>
      <c r="S280">
        <v>2.9342999999983022E-2</v>
      </c>
      <c r="T280">
        <v>-119.96842841256557</v>
      </c>
      <c r="U280">
        <v>587.03423199999997</v>
      </c>
      <c r="V280">
        <v>0</v>
      </c>
      <c r="W280">
        <v>467.0658035874344</v>
      </c>
      <c r="X280">
        <v>-275218.48195599997</v>
      </c>
      <c r="Y280">
        <v>-275080.35453900002</v>
      </c>
      <c r="Z280">
        <v>138.1274169999524</v>
      </c>
      <c r="AA280">
        <v>-328.938386587482</v>
      </c>
      <c r="AB280">
        <v>-275218.48195599997</v>
      </c>
      <c r="AC280">
        <v>-275080.35453900002</v>
      </c>
      <c r="AD280">
        <v>138.1274169999524</v>
      </c>
      <c r="AF280">
        <v>-51114.245033389998</v>
      </c>
      <c r="AG280">
        <v>0</v>
      </c>
      <c r="AH280">
        <v>-275080.35453900002</v>
      </c>
      <c r="AI280">
        <v>-102693.57825400002</v>
      </c>
      <c r="AJ280">
        <v>-102693.57825400002</v>
      </c>
      <c r="AK280">
        <v>0</v>
      </c>
      <c r="AL280">
        <v>138.1274169999524</v>
      </c>
      <c r="AM280" t="s">
        <v>514</v>
      </c>
      <c r="AN280" t="s">
        <v>545</v>
      </c>
      <c r="AO280">
        <v>10</v>
      </c>
      <c r="AP280">
        <v>10</v>
      </c>
    </row>
    <row r="281" spans="1:42">
      <c r="A281">
        <v>1497</v>
      </c>
      <c r="B281">
        <v>548</v>
      </c>
      <c r="C281" t="s">
        <v>27</v>
      </c>
      <c r="D281" t="s">
        <v>301</v>
      </c>
      <c r="E281" t="s">
        <v>29</v>
      </c>
      <c r="F281" t="s">
        <v>199</v>
      </c>
      <c r="G281" t="s">
        <v>473</v>
      </c>
      <c r="H281" t="s">
        <v>478</v>
      </c>
      <c r="I281" t="s">
        <v>405</v>
      </c>
      <c r="J281" t="s">
        <v>486</v>
      </c>
      <c r="K281">
        <v>36896</v>
      </c>
      <c r="L281">
        <v>38722</v>
      </c>
      <c r="M281" t="s">
        <v>30</v>
      </c>
      <c r="N281">
        <v>10000000</v>
      </c>
      <c r="O281">
        <v>-4064.784983</v>
      </c>
      <c r="P281">
        <v>0.95</v>
      </c>
      <c r="Q281">
        <v>156.623898</v>
      </c>
      <c r="R281">
        <v>156.667969</v>
      </c>
      <c r="S281">
        <v>4.4071000000002414E-2</v>
      </c>
      <c r="T281">
        <v>-179.13913898580282</v>
      </c>
      <c r="U281">
        <v>493.26056</v>
      </c>
      <c r="V281">
        <v>0</v>
      </c>
      <c r="W281">
        <v>314.12142101419715</v>
      </c>
      <c r="X281">
        <v>-226073.08504999999</v>
      </c>
      <c r="Y281">
        <v>-226092.179149</v>
      </c>
      <c r="Z281">
        <v>-19.09409900000901</v>
      </c>
      <c r="AA281">
        <v>-333.21552001420616</v>
      </c>
      <c r="AB281">
        <v>-226073.08504999999</v>
      </c>
      <c r="AC281">
        <v>-226092.179149</v>
      </c>
      <c r="AD281">
        <v>-19.09409900000901</v>
      </c>
      <c r="AF281">
        <v>-30089.570836657502</v>
      </c>
      <c r="AG281">
        <v>0</v>
      </c>
      <c r="AH281">
        <v>-226092.179149</v>
      </c>
      <c r="AI281">
        <v>-182377.471846</v>
      </c>
      <c r="AJ281">
        <v>-182377.471846</v>
      </c>
      <c r="AK281">
        <v>0</v>
      </c>
      <c r="AL281">
        <v>-19.09409900000901</v>
      </c>
      <c r="AM281" t="s">
        <v>514</v>
      </c>
      <c r="AN281">
        <v>7</v>
      </c>
      <c r="AO281" t="s">
        <v>545</v>
      </c>
      <c r="AP281">
        <v>7</v>
      </c>
    </row>
    <row r="282" spans="1:42">
      <c r="A282">
        <v>1498</v>
      </c>
      <c r="B282">
        <v>549</v>
      </c>
      <c r="C282" t="s">
        <v>27</v>
      </c>
      <c r="D282" t="s">
        <v>301</v>
      </c>
      <c r="E282" t="s">
        <v>325</v>
      </c>
      <c r="F282" t="s">
        <v>202</v>
      </c>
      <c r="G282" t="s">
        <v>471</v>
      </c>
      <c r="H282" t="s">
        <v>472</v>
      </c>
      <c r="I282" t="s">
        <v>405</v>
      </c>
      <c r="J282" t="s">
        <v>486</v>
      </c>
      <c r="K282">
        <v>36896</v>
      </c>
      <c r="L282">
        <v>38722</v>
      </c>
      <c r="M282" t="s">
        <v>30</v>
      </c>
      <c r="N282">
        <v>10000000</v>
      </c>
      <c r="O282">
        <v>-4020.7671829999999</v>
      </c>
      <c r="P282">
        <v>0.22</v>
      </c>
      <c r="Q282">
        <v>29.875924999999999</v>
      </c>
      <c r="R282">
        <v>29.884208999999998</v>
      </c>
      <c r="S282">
        <v>8.283999999999736E-3</v>
      </c>
      <c r="T282">
        <v>-33.308035343970936</v>
      </c>
      <c r="U282">
        <v>128.739487</v>
      </c>
      <c r="V282">
        <v>0</v>
      </c>
      <c r="W282">
        <v>95.431451656029054</v>
      </c>
      <c r="X282">
        <v>-27806.058325999998</v>
      </c>
      <c r="Y282">
        <v>-27794.08973</v>
      </c>
      <c r="Z282">
        <v>11.968595999998797</v>
      </c>
      <c r="AA282">
        <v>-83.462855656030257</v>
      </c>
      <c r="AB282">
        <v>-27806.058325999998</v>
      </c>
      <c r="AC282">
        <v>-27794.08973</v>
      </c>
      <c r="AD282">
        <v>11.968595999998797</v>
      </c>
      <c r="AF282">
        <v>-16535.405040087502</v>
      </c>
      <c r="AG282">
        <v>0</v>
      </c>
      <c r="AH282">
        <v>-27794.08973</v>
      </c>
      <c r="AI282">
        <v>2983.3503650000021</v>
      </c>
      <c r="AJ282">
        <v>2983.3503650000021</v>
      </c>
      <c r="AK282">
        <v>0</v>
      </c>
      <c r="AL282">
        <v>11.968595999998797</v>
      </c>
      <c r="AM282" t="s">
        <v>514</v>
      </c>
      <c r="AN282">
        <v>5</v>
      </c>
      <c r="AO282" t="s">
        <v>545</v>
      </c>
      <c r="AP282">
        <v>5</v>
      </c>
    </row>
    <row r="283" spans="1:42">
      <c r="A283">
        <v>1499</v>
      </c>
      <c r="B283">
        <v>550</v>
      </c>
      <c r="C283" t="s">
        <v>27</v>
      </c>
      <c r="D283" t="s">
        <v>301</v>
      </c>
      <c r="E283" t="s">
        <v>326</v>
      </c>
      <c r="F283" t="s">
        <v>202</v>
      </c>
      <c r="G283" t="s">
        <v>487</v>
      </c>
      <c r="H283" t="s">
        <v>468</v>
      </c>
      <c r="I283" t="s">
        <v>405</v>
      </c>
      <c r="J283" t="s">
        <v>486</v>
      </c>
      <c r="K283">
        <v>36896</v>
      </c>
      <c r="L283">
        <v>38722</v>
      </c>
      <c r="M283" t="s">
        <v>30</v>
      </c>
      <c r="N283">
        <v>10000000</v>
      </c>
      <c r="O283">
        <v>-4066.3010999999997</v>
      </c>
      <c r="P283">
        <v>0.6</v>
      </c>
      <c r="Q283">
        <v>63.452173000000002</v>
      </c>
      <c r="R283">
        <v>63.458775000000003</v>
      </c>
      <c r="S283">
        <v>6.6020000000008849E-3</v>
      </c>
      <c r="T283">
        <v>-26.845719862203595</v>
      </c>
      <c r="U283">
        <v>231.99437499999999</v>
      </c>
      <c r="V283">
        <v>0</v>
      </c>
      <c r="W283">
        <v>205.1486551377964</v>
      </c>
      <c r="X283">
        <v>163.484815</v>
      </c>
      <c r="Y283">
        <v>296.45548300000002</v>
      </c>
      <c r="Z283">
        <v>132.97066800000002</v>
      </c>
      <c r="AA283">
        <v>-72.177987137796379</v>
      </c>
      <c r="AB283">
        <v>163.484815</v>
      </c>
      <c r="AC283">
        <v>296.45548300000002</v>
      </c>
      <c r="AD283">
        <v>132.97066800000002</v>
      </c>
      <c r="AF283">
        <v>-16722.66327375</v>
      </c>
      <c r="AG283">
        <v>0</v>
      </c>
      <c r="AH283">
        <v>296.45548300000002</v>
      </c>
      <c r="AI283">
        <v>4562.1331</v>
      </c>
      <c r="AJ283">
        <v>4562.1331</v>
      </c>
      <c r="AK283">
        <v>0</v>
      </c>
      <c r="AL283">
        <v>132.97066800000002</v>
      </c>
      <c r="AM283" t="s">
        <v>514</v>
      </c>
      <c r="AN283">
        <v>5</v>
      </c>
      <c r="AO283" t="s">
        <v>545</v>
      </c>
      <c r="AP283">
        <v>5</v>
      </c>
    </row>
    <row r="284" spans="1:42">
      <c r="A284">
        <v>1500</v>
      </c>
      <c r="B284">
        <v>551</v>
      </c>
      <c r="C284" t="s">
        <v>27</v>
      </c>
      <c r="D284" t="s">
        <v>301</v>
      </c>
      <c r="E284" t="s">
        <v>327</v>
      </c>
      <c r="F284" t="s">
        <v>201</v>
      </c>
      <c r="G284" t="s">
        <v>485</v>
      </c>
      <c r="H284" t="s">
        <v>468</v>
      </c>
      <c r="I284" t="s">
        <v>405</v>
      </c>
      <c r="J284" t="s">
        <v>486</v>
      </c>
      <c r="K284">
        <v>36896</v>
      </c>
      <c r="L284">
        <v>38722</v>
      </c>
      <c r="M284" t="s">
        <v>30</v>
      </c>
      <c r="N284">
        <v>10000000</v>
      </c>
      <c r="O284">
        <v>-4169.1935579999999</v>
      </c>
      <c r="P284">
        <v>1.2</v>
      </c>
      <c r="Q284">
        <v>119.49817</v>
      </c>
      <c r="R284">
        <v>119.510954</v>
      </c>
      <c r="S284">
        <v>1.2783999999996354E-2</v>
      </c>
      <c r="T284">
        <v>-53.298970445456796</v>
      </c>
      <c r="U284">
        <v>429.23946899999999</v>
      </c>
      <c r="V284">
        <v>0</v>
      </c>
      <c r="W284">
        <v>375.94049855454318</v>
      </c>
      <c r="X284">
        <v>31009.957324999999</v>
      </c>
      <c r="Y284">
        <v>31292.454972</v>
      </c>
      <c r="Z284">
        <v>282.49764700000014</v>
      </c>
      <c r="AA284">
        <v>-93.44285155454304</v>
      </c>
      <c r="AB284">
        <v>31009.957324999999</v>
      </c>
      <c r="AC284">
        <v>31292.454972</v>
      </c>
      <c r="AD284">
        <v>282.49764700000014</v>
      </c>
      <c r="AF284">
        <v>-30176.622972804005</v>
      </c>
      <c r="AG284">
        <v>0</v>
      </c>
      <c r="AH284">
        <v>31292.454972</v>
      </c>
      <c r="AI284">
        <v>58206.497981</v>
      </c>
      <c r="AJ284">
        <v>58206.497981</v>
      </c>
      <c r="AK284">
        <v>0</v>
      </c>
      <c r="AL284">
        <v>282.49764700000014</v>
      </c>
      <c r="AM284" t="s">
        <v>514</v>
      </c>
      <c r="AN284">
        <v>8</v>
      </c>
      <c r="AO284" t="s">
        <v>545</v>
      </c>
      <c r="AP284">
        <v>8</v>
      </c>
    </row>
    <row r="285" spans="1:42">
      <c r="A285">
        <v>1501</v>
      </c>
      <c r="B285">
        <v>552</v>
      </c>
      <c r="C285" t="s">
        <v>27</v>
      </c>
      <c r="D285" t="s">
        <v>301</v>
      </c>
      <c r="E285" t="s">
        <v>328</v>
      </c>
      <c r="F285" t="s">
        <v>201</v>
      </c>
      <c r="G285" t="s">
        <v>477</v>
      </c>
      <c r="H285" t="s">
        <v>490</v>
      </c>
      <c r="I285" t="s">
        <v>405</v>
      </c>
      <c r="J285" t="s">
        <v>486</v>
      </c>
      <c r="K285">
        <v>36896</v>
      </c>
      <c r="L285">
        <v>38722</v>
      </c>
      <c r="M285" t="s">
        <v>30</v>
      </c>
      <c r="N285">
        <v>10000000</v>
      </c>
      <c r="O285">
        <v>-4045.6719700000003</v>
      </c>
      <c r="P285">
        <v>0.53</v>
      </c>
      <c r="Q285">
        <v>67.725821999999994</v>
      </c>
      <c r="R285">
        <v>67.740813000000003</v>
      </c>
      <c r="S285">
        <v>1.499100000000908E-2</v>
      </c>
      <c r="T285">
        <v>-60.648668502306741</v>
      </c>
      <c r="U285">
        <v>269.85660100000001</v>
      </c>
      <c r="V285">
        <v>0</v>
      </c>
      <c r="W285">
        <v>209.20793249769326</v>
      </c>
      <c r="X285">
        <v>-48456.791745000002</v>
      </c>
      <c r="Y285">
        <v>-48398.367139000002</v>
      </c>
      <c r="Z285">
        <v>58.424606000000495</v>
      </c>
      <c r="AA285">
        <v>-150.78332649769277</v>
      </c>
      <c r="AB285">
        <v>-48456.791745000002</v>
      </c>
      <c r="AC285">
        <v>-48398.367139000002</v>
      </c>
      <c r="AD285">
        <v>58.424606000000495</v>
      </c>
      <c r="AF285">
        <v>-29282.573718860007</v>
      </c>
      <c r="AG285">
        <v>0</v>
      </c>
      <c r="AH285">
        <v>-48398.367139000002</v>
      </c>
      <c r="AI285">
        <v>939.33772899999894</v>
      </c>
      <c r="AJ285">
        <v>939.33772899999894</v>
      </c>
      <c r="AK285">
        <v>0</v>
      </c>
      <c r="AL285">
        <v>58.424606000000495</v>
      </c>
      <c r="AM285" t="s">
        <v>514</v>
      </c>
      <c r="AN285">
        <v>8</v>
      </c>
      <c r="AO285" t="s">
        <v>545</v>
      </c>
      <c r="AP285">
        <v>8</v>
      </c>
    </row>
    <row r="286" spans="1:42">
      <c r="A286">
        <v>1502</v>
      </c>
      <c r="B286">
        <v>553</v>
      </c>
      <c r="C286" t="s">
        <v>27</v>
      </c>
      <c r="D286" t="s">
        <v>301</v>
      </c>
      <c r="E286" t="s">
        <v>329</v>
      </c>
      <c r="F286" t="s">
        <v>201</v>
      </c>
      <c r="G286" t="s">
        <v>467</v>
      </c>
      <c r="H286" t="s">
        <v>472</v>
      </c>
      <c r="I286" t="s">
        <v>405</v>
      </c>
      <c r="J286" t="s">
        <v>486</v>
      </c>
      <c r="K286">
        <v>36896</v>
      </c>
      <c r="L286">
        <v>38722</v>
      </c>
      <c r="M286" t="s">
        <v>30</v>
      </c>
      <c r="N286">
        <v>10000000</v>
      </c>
      <c r="O286">
        <v>-4055.6782969999999</v>
      </c>
      <c r="P286">
        <v>0.61</v>
      </c>
      <c r="Q286">
        <v>56.644174999999997</v>
      </c>
      <c r="R286">
        <v>56.657971000000003</v>
      </c>
      <c r="S286">
        <v>1.3796000000006359E-2</v>
      </c>
      <c r="T286">
        <v>-55.952137785437785</v>
      </c>
      <c r="U286">
        <v>259.49423000000002</v>
      </c>
      <c r="V286">
        <v>0</v>
      </c>
      <c r="W286">
        <v>203.54209221456222</v>
      </c>
      <c r="X286">
        <v>32951.726912999999</v>
      </c>
      <c r="Y286">
        <v>33071.251651999999</v>
      </c>
      <c r="Z286">
        <v>119.52473900000041</v>
      </c>
      <c r="AA286">
        <v>-84.017353214561808</v>
      </c>
      <c r="AB286">
        <v>32951.726912999999</v>
      </c>
      <c r="AC286">
        <v>33071.251651999999</v>
      </c>
      <c r="AD286">
        <v>119.52473900000041</v>
      </c>
      <c r="AF286">
        <v>-29354.999513686002</v>
      </c>
      <c r="AG286">
        <v>0</v>
      </c>
      <c r="AH286">
        <v>33071.251651999999</v>
      </c>
      <c r="AI286">
        <v>35854.347605999996</v>
      </c>
      <c r="AJ286">
        <v>35854.347605999996</v>
      </c>
      <c r="AK286">
        <v>0</v>
      </c>
      <c r="AL286">
        <v>119.52473900000041</v>
      </c>
      <c r="AM286" t="s">
        <v>514</v>
      </c>
      <c r="AN286">
        <v>8</v>
      </c>
      <c r="AO286" t="s">
        <v>545</v>
      </c>
      <c r="AP286">
        <v>8</v>
      </c>
    </row>
    <row r="287" spans="1:42">
      <c r="A287">
        <v>1503</v>
      </c>
      <c r="B287">
        <v>624</v>
      </c>
      <c r="C287" t="s">
        <v>27</v>
      </c>
      <c r="D287" t="s">
        <v>301</v>
      </c>
      <c r="E287" t="s">
        <v>330</v>
      </c>
      <c r="F287" t="s">
        <v>200</v>
      </c>
      <c r="G287" t="s">
        <v>477</v>
      </c>
      <c r="H287" t="s">
        <v>483</v>
      </c>
      <c r="I287" t="s">
        <v>405</v>
      </c>
      <c r="J287" t="s">
        <v>486</v>
      </c>
      <c r="K287">
        <v>36896</v>
      </c>
      <c r="L287">
        <v>38722</v>
      </c>
      <c r="M287" t="s">
        <v>30</v>
      </c>
      <c r="N287">
        <v>10000000</v>
      </c>
      <c r="O287">
        <v>-4048.5750440000002</v>
      </c>
      <c r="P287">
        <v>0.68</v>
      </c>
      <c r="Q287">
        <v>92.126553000000001</v>
      </c>
      <c r="R287">
        <v>92.145073999999994</v>
      </c>
      <c r="S287">
        <v>1.8520999999992682E-2</v>
      </c>
      <c r="T287">
        <v>-74.983658389894373</v>
      </c>
      <c r="U287">
        <v>352.53510299999999</v>
      </c>
      <c r="V287">
        <v>0</v>
      </c>
      <c r="W287">
        <v>277.55144461010559</v>
      </c>
      <c r="X287">
        <v>-83437.862494999994</v>
      </c>
      <c r="Y287">
        <v>-83368.737949999995</v>
      </c>
      <c r="Z287">
        <v>69.124544999998761</v>
      </c>
      <c r="AA287">
        <v>-208.42689961010683</v>
      </c>
      <c r="AB287">
        <v>-83437.862494999994</v>
      </c>
      <c r="AC287">
        <v>-83368.737949999995</v>
      </c>
      <c r="AD287">
        <v>69.124544999998761</v>
      </c>
      <c r="AF287">
        <v>-23309.670815830003</v>
      </c>
      <c r="AG287">
        <v>0</v>
      </c>
      <c r="AH287">
        <v>-83368.737949999995</v>
      </c>
      <c r="AI287">
        <v>-39218.600657999996</v>
      </c>
      <c r="AJ287">
        <v>-39218.600657999996</v>
      </c>
      <c r="AK287">
        <v>0</v>
      </c>
      <c r="AL287">
        <v>69.124544999998761</v>
      </c>
      <c r="AM287" t="s">
        <v>514</v>
      </c>
      <c r="AN287">
        <v>6</v>
      </c>
      <c r="AO287" t="s">
        <v>545</v>
      </c>
      <c r="AP287">
        <v>6</v>
      </c>
    </row>
    <row r="288" spans="1:42">
      <c r="A288">
        <v>1504</v>
      </c>
      <c r="B288">
        <v>554</v>
      </c>
      <c r="C288" t="s">
        <v>27</v>
      </c>
      <c r="D288" t="s">
        <v>301</v>
      </c>
      <c r="E288" t="s">
        <v>332</v>
      </c>
      <c r="F288" t="s">
        <v>197</v>
      </c>
      <c r="G288" t="s">
        <v>476</v>
      </c>
      <c r="H288" t="s">
        <v>468</v>
      </c>
      <c r="I288" t="s">
        <v>405</v>
      </c>
      <c r="J288" t="s">
        <v>486</v>
      </c>
      <c r="K288">
        <v>36896</v>
      </c>
      <c r="L288">
        <v>38722</v>
      </c>
      <c r="M288" t="s">
        <v>30</v>
      </c>
      <c r="N288">
        <v>10000000</v>
      </c>
      <c r="O288">
        <v>-4185.7979310000001</v>
      </c>
      <c r="P288">
        <v>1.65</v>
      </c>
      <c r="Q288">
        <v>123.72926099999999</v>
      </c>
      <c r="R288">
        <v>123.740891</v>
      </c>
      <c r="S288">
        <v>1.1630000000010909E-2</v>
      </c>
      <c r="T288">
        <v>-48.680829937575666</v>
      </c>
      <c r="U288">
        <v>457.669265</v>
      </c>
      <c r="V288">
        <v>0</v>
      </c>
      <c r="W288">
        <v>408.98843506242434</v>
      </c>
      <c r="X288">
        <v>208074.87801700001</v>
      </c>
      <c r="Y288">
        <v>208559.265331</v>
      </c>
      <c r="Z288">
        <v>484.38731399999233</v>
      </c>
      <c r="AA288">
        <v>75.398878937567986</v>
      </c>
      <c r="AB288">
        <v>208074.87801700001</v>
      </c>
      <c r="AC288">
        <v>208559.265331</v>
      </c>
      <c r="AD288">
        <v>484.38731399999233</v>
      </c>
      <c r="AF288">
        <v>-52330.845733362003</v>
      </c>
      <c r="AG288">
        <v>0</v>
      </c>
      <c r="AH288">
        <v>208559.265331</v>
      </c>
      <c r="AI288">
        <v>131688.45583200001</v>
      </c>
      <c r="AJ288">
        <v>131688.45583200001</v>
      </c>
      <c r="AK288">
        <v>0</v>
      </c>
      <c r="AL288">
        <v>484.38731399999233</v>
      </c>
      <c r="AM288" t="s">
        <v>514</v>
      </c>
      <c r="AN288" t="s">
        <v>545</v>
      </c>
      <c r="AO288">
        <v>10</v>
      </c>
      <c r="AP288">
        <v>10</v>
      </c>
    </row>
    <row r="289" spans="1:42">
      <c r="A289">
        <v>1505</v>
      </c>
      <c r="B289">
        <v>555</v>
      </c>
      <c r="C289" t="s">
        <v>27</v>
      </c>
      <c r="D289" t="s">
        <v>301</v>
      </c>
      <c r="E289" t="s">
        <v>334</v>
      </c>
      <c r="F289" t="s">
        <v>200</v>
      </c>
      <c r="G289" t="s">
        <v>473</v>
      </c>
      <c r="H289" t="s">
        <v>482</v>
      </c>
      <c r="I289" t="s">
        <v>405</v>
      </c>
      <c r="J289" t="s">
        <v>486</v>
      </c>
      <c r="K289">
        <v>36896</v>
      </c>
      <c r="L289">
        <v>38722</v>
      </c>
      <c r="M289" t="s">
        <v>30</v>
      </c>
      <c r="N289">
        <v>10000000</v>
      </c>
      <c r="O289">
        <v>-4040.7481480000001</v>
      </c>
      <c r="P289">
        <v>0.9</v>
      </c>
      <c r="Q289">
        <v>160.55767700000001</v>
      </c>
      <c r="R289">
        <v>149.92967200000001</v>
      </c>
      <c r="S289">
        <v>-10.628005000000002</v>
      </c>
      <c r="T289">
        <v>42945.091520684749</v>
      </c>
      <c r="U289">
        <v>496.35522300000002</v>
      </c>
      <c r="V289">
        <v>0</v>
      </c>
      <c r="W289">
        <v>43441.446743684748</v>
      </c>
      <c r="X289">
        <v>-264747.947262</v>
      </c>
      <c r="Y289">
        <v>-222158.45579000001</v>
      </c>
      <c r="Z289">
        <v>42589.491471999994</v>
      </c>
      <c r="AA289">
        <v>-851.95527168475382</v>
      </c>
      <c r="AB289">
        <v>-264747.947262</v>
      </c>
      <c r="AC289">
        <v>-222158.45579000001</v>
      </c>
      <c r="AD289">
        <v>42589.491471999994</v>
      </c>
      <c r="AF289">
        <v>-23264.607462110002</v>
      </c>
      <c r="AG289">
        <v>0</v>
      </c>
      <c r="AH289">
        <v>-222158.45579000001</v>
      </c>
      <c r="AI289">
        <v>-100711.114835</v>
      </c>
      <c r="AJ289">
        <v>-100711.114835</v>
      </c>
      <c r="AK289">
        <v>0</v>
      </c>
      <c r="AL289">
        <v>42589.491471999994</v>
      </c>
      <c r="AM289" t="s">
        <v>514</v>
      </c>
      <c r="AN289">
        <v>6</v>
      </c>
      <c r="AO289" t="s">
        <v>545</v>
      </c>
      <c r="AP289">
        <v>6</v>
      </c>
    </row>
    <row r="290" spans="1:42">
      <c r="A290">
        <v>1506</v>
      </c>
      <c r="B290">
        <v>556</v>
      </c>
      <c r="C290" t="s">
        <v>27</v>
      </c>
      <c r="D290" t="s">
        <v>301</v>
      </c>
      <c r="E290" t="s">
        <v>336</v>
      </c>
      <c r="F290" t="s">
        <v>200</v>
      </c>
      <c r="G290" t="s">
        <v>477</v>
      </c>
      <c r="H290" t="s">
        <v>468</v>
      </c>
      <c r="I290" t="s">
        <v>405</v>
      </c>
      <c r="J290" t="s">
        <v>486</v>
      </c>
      <c r="K290">
        <v>36896</v>
      </c>
      <c r="L290">
        <v>38722</v>
      </c>
      <c r="M290" t="s">
        <v>30</v>
      </c>
      <c r="N290">
        <v>10000000</v>
      </c>
      <c r="O290">
        <v>-4046.923777</v>
      </c>
      <c r="P290">
        <v>0.65</v>
      </c>
      <c r="Q290">
        <v>86.326758999999996</v>
      </c>
      <c r="R290">
        <v>86.340196000000006</v>
      </c>
      <c r="S290">
        <v>1.3437000000010357E-2</v>
      </c>
      <c r="T290">
        <v>-54.378514791590916</v>
      </c>
      <c r="U290">
        <v>280.11321900000002</v>
      </c>
      <c r="V290">
        <v>0</v>
      </c>
      <c r="W290">
        <v>225.73470420840908</v>
      </c>
      <c r="X290">
        <v>-72498.494177</v>
      </c>
      <c r="Y290">
        <v>-72411.777067999996</v>
      </c>
      <c r="Z290">
        <v>86.717109000004712</v>
      </c>
      <c r="AA290">
        <v>-139.01759520840437</v>
      </c>
      <c r="AB290">
        <v>-72498.494177</v>
      </c>
      <c r="AC290">
        <v>-72411.777067999996</v>
      </c>
      <c r="AD290">
        <v>86.717109000004712</v>
      </c>
      <c r="AF290">
        <v>-23300.163646077501</v>
      </c>
      <c r="AG290">
        <v>0</v>
      </c>
      <c r="AH290">
        <v>-72411.777067999996</v>
      </c>
      <c r="AI290">
        <v>-66592.703743999999</v>
      </c>
      <c r="AJ290">
        <v>-66592.703743999999</v>
      </c>
      <c r="AK290">
        <v>0</v>
      </c>
      <c r="AL290">
        <v>86.717109000004712</v>
      </c>
      <c r="AM290" t="s">
        <v>514</v>
      </c>
      <c r="AN290">
        <v>6</v>
      </c>
      <c r="AO290" t="s">
        <v>545</v>
      </c>
      <c r="AP290">
        <v>6</v>
      </c>
    </row>
    <row r="291" spans="1:42">
      <c r="A291">
        <v>1507</v>
      </c>
      <c r="B291">
        <v>557</v>
      </c>
      <c r="C291" t="s">
        <v>27</v>
      </c>
      <c r="D291" t="s">
        <v>301</v>
      </c>
      <c r="E291" t="s">
        <v>337</v>
      </c>
      <c r="F291" t="s">
        <v>197</v>
      </c>
      <c r="G291" t="s">
        <v>485</v>
      </c>
      <c r="H291" t="s">
        <v>468</v>
      </c>
      <c r="I291" t="s">
        <v>405</v>
      </c>
      <c r="J291" t="s">
        <v>486</v>
      </c>
      <c r="K291">
        <v>36896</v>
      </c>
      <c r="L291">
        <v>38722</v>
      </c>
      <c r="M291" t="s">
        <v>30</v>
      </c>
      <c r="N291">
        <v>10000000</v>
      </c>
      <c r="O291">
        <v>-4123.488789</v>
      </c>
      <c r="P291">
        <v>1.9</v>
      </c>
      <c r="Q291">
        <v>248.14159699999999</v>
      </c>
      <c r="R291">
        <v>248.15962200000001</v>
      </c>
      <c r="S291">
        <v>1.8025000000022828E-2</v>
      </c>
      <c r="T291">
        <v>-74.325885421819137</v>
      </c>
      <c r="U291">
        <v>826.82602299999996</v>
      </c>
      <c r="V291">
        <v>0</v>
      </c>
      <c r="W291">
        <v>752.50013757818078</v>
      </c>
      <c r="X291">
        <v>-184278.89783100001</v>
      </c>
      <c r="Y291">
        <v>-183924.300445</v>
      </c>
      <c r="Z291">
        <v>354.59738600000856</v>
      </c>
      <c r="AA291">
        <v>-397.90275157817223</v>
      </c>
      <c r="AB291">
        <v>-184278.89783100001</v>
      </c>
      <c r="AC291">
        <v>-183924.300445</v>
      </c>
      <c r="AD291">
        <v>354.59738600000856</v>
      </c>
      <c r="AF291">
        <v>-51551.856840078006</v>
      </c>
      <c r="AG291">
        <v>0</v>
      </c>
      <c r="AH291">
        <v>-183924.300445</v>
      </c>
      <c r="AI291">
        <v>220351.94160100003</v>
      </c>
      <c r="AJ291">
        <v>220351.94160100003</v>
      </c>
      <c r="AK291">
        <v>0</v>
      </c>
      <c r="AL291">
        <v>354.59738600000856</v>
      </c>
      <c r="AM291" t="s">
        <v>514</v>
      </c>
      <c r="AN291" t="s">
        <v>545</v>
      </c>
      <c r="AO291">
        <v>10</v>
      </c>
      <c r="AP291">
        <v>10</v>
      </c>
    </row>
    <row r="292" spans="1:42">
      <c r="A292">
        <v>1508</v>
      </c>
      <c r="B292">
        <v>558</v>
      </c>
      <c r="C292" t="s">
        <v>27</v>
      </c>
      <c r="D292" t="s">
        <v>301</v>
      </c>
      <c r="E292" t="s">
        <v>339</v>
      </c>
      <c r="F292" t="s">
        <v>205</v>
      </c>
      <c r="G292" t="s">
        <v>477</v>
      </c>
      <c r="H292" t="s">
        <v>468</v>
      </c>
      <c r="I292" t="s">
        <v>405</v>
      </c>
      <c r="J292" t="s">
        <v>486</v>
      </c>
      <c r="K292">
        <v>36896</v>
      </c>
      <c r="L292">
        <v>38722</v>
      </c>
      <c r="M292" t="s">
        <v>30</v>
      </c>
      <c r="N292">
        <v>10000000</v>
      </c>
      <c r="O292">
        <v>-4309.1274149999999</v>
      </c>
      <c r="P292">
        <v>3.55</v>
      </c>
      <c r="Q292">
        <v>332.10860000000002</v>
      </c>
      <c r="R292">
        <v>332.16156100000001</v>
      </c>
      <c r="S292">
        <v>5.296099999998205E-2</v>
      </c>
      <c r="T292">
        <v>-228.21569702573765</v>
      </c>
      <c r="U292">
        <v>1189.9276540000001</v>
      </c>
      <c r="V292">
        <v>0</v>
      </c>
      <c r="W292">
        <v>961.71195697426242</v>
      </c>
      <c r="X292">
        <v>173900.52177600001</v>
      </c>
      <c r="Y292">
        <v>174720.25468300001</v>
      </c>
      <c r="Z292">
        <v>819.73290699999779</v>
      </c>
      <c r="AA292">
        <v>-141.97904997426463</v>
      </c>
      <c r="AB292">
        <v>173900.52177600001</v>
      </c>
      <c r="AC292">
        <v>174720.25468300001</v>
      </c>
      <c r="AD292">
        <v>819.73290699999779</v>
      </c>
      <c r="AF292">
        <v>-42531.087586050002</v>
      </c>
      <c r="AG292">
        <v>0</v>
      </c>
      <c r="AH292">
        <v>174720.25468300001</v>
      </c>
      <c r="AI292">
        <v>730592.712528</v>
      </c>
      <c r="AJ292">
        <v>730592.712528</v>
      </c>
      <c r="AK292">
        <v>0</v>
      </c>
      <c r="AL292">
        <v>819.73290699999779</v>
      </c>
      <c r="AM292" t="s">
        <v>514</v>
      </c>
      <c r="AN292" t="s">
        <v>545</v>
      </c>
      <c r="AO292">
        <v>9</v>
      </c>
      <c r="AP292">
        <v>9</v>
      </c>
    </row>
    <row r="293" spans="1:42">
      <c r="A293">
        <v>1509</v>
      </c>
      <c r="B293">
        <v>559</v>
      </c>
      <c r="C293" t="s">
        <v>27</v>
      </c>
      <c r="D293" t="s">
        <v>301</v>
      </c>
      <c r="E293" t="s">
        <v>297</v>
      </c>
      <c r="F293" t="s">
        <v>201</v>
      </c>
      <c r="G293" t="s">
        <v>476</v>
      </c>
      <c r="H293" t="s">
        <v>478</v>
      </c>
      <c r="I293" t="s">
        <v>405</v>
      </c>
      <c r="J293" t="s">
        <v>486</v>
      </c>
      <c r="K293">
        <v>36896</v>
      </c>
      <c r="L293">
        <v>38722</v>
      </c>
      <c r="M293" t="s">
        <v>30</v>
      </c>
      <c r="N293">
        <v>10000000</v>
      </c>
      <c r="O293">
        <v>-4049.061322</v>
      </c>
      <c r="P293">
        <v>0.45</v>
      </c>
      <c r="Q293">
        <v>53.646205000000002</v>
      </c>
      <c r="R293">
        <v>53.662956000000001</v>
      </c>
      <c r="S293">
        <v>1.6750999999999294E-2</v>
      </c>
      <c r="T293">
        <v>-67.825826204819137</v>
      </c>
      <c r="U293">
        <v>222.69528199999999</v>
      </c>
      <c r="V293">
        <v>0</v>
      </c>
      <c r="W293">
        <v>154.86945579518084</v>
      </c>
      <c r="X293">
        <v>-25199.939910000001</v>
      </c>
      <c r="Y293">
        <v>-25160.292873999999</v>
      </c>
      <c r="Z293">
        <v>39.647036000002117</v>
      </c>
      <c r="AA293">
        <v>-115.22241979517872</v>
      </c>
      <c r="AB293">
        <v>-25199.939910000001</v>
      </c>
      <c r="AC293">
        <v>-25160.292873999999</v>
      </c>
      <c r="AD293">
        <v>39.647036000002117</v>
      </c>
      <c r="AF293">
        <v>-29307.105848636002</v>
      </c>
      <c r="AG293">
        <v>0</v>
      </c>
      <c r="AH293">
        <v>-25160.292873999999</v>
      </c>
      <c r="AI293">
        <v>-799.11115199999767</v>
      </c>
      <c r="AJ293">
        <v>-799.11115199999767</v>
      </c>
      <c r="AK293">
        <v>0</v>
      </c>
      <c r="AL293">
        <v>39.647036000002117</v>
      </c>
      <c r="AM293" t="s">
        <v>514</v>
      </c>
      <c r="AN293">
        <v>8</v>
      </c>
      <c r="AO293" t="s">
        <v>545</v>
      </c>
      <c r="AP293">
        <v>8</v>
      </c>
    </row>
    <row r="294" spans="1:42">
      <c r="A294">
        <v>1510</v>
      </c>
      <c r="B294">
        <v>560</v>
      </c>
      <c r="C294" t="s">
        <v>27</v>
      </c>
      <c r="D294" t="s">
        <v>301</v>
      </c>
      <c r="E294" t="s">
        <v>341</v>
      </c>
      <c r="F294" t="s">
        <v>197</v>
      </c>
      <c r="G294" t="s">
        <v>477</v>
      </c>
      <c r="H294" t="s">
        <v>468</v>
      </c>
      <c r="I294" t="s">
        <v>405</v>
      </c>
      <c r="J294" t="s">
        <v>486</v>
      </c>
      <c r="K294">
        <v>36896</v>
      </c>
      <c r="L294">
        <v>38722</v>
      </c>
      <c r="M294" t="s">
        <v>30</v>
      </c>
      <c r="N294">
        <v>10000000</v>
      </c>
      <c r="O294">
        <v>-4119.7439009999998</v>
      </c>
      <c r="P294">
        <v>1.55</v>
      </c>
      <c r="Q294">
        <v>167.00681900000001</v>
      </c>
      <c r="R294">
        <v>167.02564100000001</v>
      </c>
      <c r="S294">
        <v>1.8822000000000116E-2</v>
      </c>
      <c r="T294">
        <v>-77.541819704622483</v>
      </c>
      <c r="U294">
        <v>541.22242500000004</v>
      </c>
      <c r="V294">
        <v>0</v>
      </c>
      <c r="W294">
        <v>463.68060529537757</v>
      </c>
      <c r="X294">
        <v>-11139.591797999999</v>
      </c>
      <c r="Y294">
        <v>-10806.505735999999</v>
      </c>
      <c r="Z294">
        <v>333.08606200000031</v>
      </c>
      <c r="AA294">
        <v>-130.59454329537726</v>
      </c>
      <c r="AB294">
        <v>-11139.591797999999</v>
      </c>
      <c r="AC294">
        <v>-10806.505735999999</v>
      </c>
      <c r="AD294">
        <v>333.08606200000031</v>
      </c>
      <c r="AF294">
        <v>-51505.038250302001</v>
      </c>
      <c r="AG294">
        <v>0</v>
      </c>
      <c r="AH294">
        <v>-10806.505735999999</v>
      </c>
      <c r="AI294">
        <v>80317.822623000015</v>
      </c>
      <c r="AJ294">
        <v>80317.822623000015</v>
      </c>
      <c r="AK294">
        <v>0</v>
      </c>
      <c r="AL294">
        <v>333.08606200000031</v>
      </c>
      <c r="AM294" t="s">
        <v>514</v>
      </c>
      <c r="AN294" t="s">
        <v>545</v>
      </c>
      <c r="AO294">
        <v>10</v>
      </c>
      <c r="AP294">
        <v>10</v>
      </c>
    </row>
    <row r="295" spans="1:42">
      <c r="A295">
        <v>1511</v>
      </c>
      <c r="B295">
        <v>561</v>
      </c>
      <c r="C295" t="s">
        <v>27</v>
      </c>
      <c r="D295" t="s">
        <v>301</v>
      </c>
      <c r="E295" t="s">
        <v>76</v>
      </c>
      <c r="F295" t="s">
        <v>197</v>
      </c>
      <c r="G295" t="s">
        <v>487</v>
      </c>
      <c r="H295" t="s">
        <v>472</v>
      </c>
      <c r="I295" t="s">
        <v>405</v>
      </c>
      <c r="J295" t="s">
        <v>486</v>
      </c>
      <c r="K295">
        <v>36896</v>
      </c>
      <c r="L295">
        <v>38722</v>
      </c>
      <c r="M295" t="s">
        <v>30</v>
      </c>
      <c r="N295">
        <v>10000000</v>
      </c>
      <c r="O295">
        <v>-4168.1379459999998</v>
      </c>
      <c r="P295">
        <v>1.45</v>
      </c>
      <c r="Q295">
        <v>125.051238</v>
      </c>
      <c r="R295">
        <v>125.073835</v>
      </c>
      <c r="S295">
        <v>2.2597000000004641E-2</v>
      </c>
      <c r="T295">
        <v>-94.187413165781336</v>
      </c>
      <c r="U295">
        <v>564.95667800000001</v>
      </c>
      <c r="V295">
        <v>0</v>
      </c>
      <c r="W295">
        <v>470.76926483421869</v>
      </c>
      <c r="X295">
        <v>116407.179858</v>
      </c>
      <c r="Y295">
        <v>116752.671212</v>
      </c>
      <c r="Z295">
        <v>345.49135399999795</v>
      </c>
      <c r="AA295">
        <v>-125.27791083422073</v>
      </c>
      <c r="AB295">
        <v>116407.179858</v>
      </c>
      <c r="AC295">
        <v>116752.671212</v>
      </c>
      <c r="AD295">
        <v>345.49135399999795</v>
      </c>
      <c r="AF295">
        <v>-52110.060600892008</v>
      </c>
      <c r="AG295">
        <v>0</v>
      </c>
      <c r="AH295">
        <v>116752.671212</v>
      </c>
      <c r="AI295">
        <v>138775.31004499999</v>
      </c>
      <c r="AJ295">
        <v>138775.31004499999</v>
      </c>
      <c r="AK295">
        <v>0</v>
      </c>
      <c r="AL295">
        <v>345.49135399999795</v>
      </c>
      <c r="AM295" t="s">
        <v>514</v>
      </c>
      <c r="AN295" t="s">
        <v>545</v>
      </c>
      <c r="AO295">
        <v>10</v>
      </c>
      <c r="AP295">
        <v>10</v>
      </c>
    </row>
    <row r="296" spans="1:42">
      <c r="A296">
        <v>1512</v>
      </c>
      <c r="B296">
        <v>562</v>
      </c>
      <c r="C296" t="s">
        <v>27</v>
      </c>
      <c r="D296" t="s">
        <v>301</v>
      </c>
      <c r="E296" t="s">
        <v>342</v>
      </c>
      <c r="F296" t="s">
        <v>201</v>
      </c>
      <c r="G296" t="s">
        <v>485</v>
      </c>
      <c r="H296" t="s">
        <v>472</v>
      </c>
      <c r="I296" t="s">
        <v>405</v>
      </c>
      <c r="J296" t="s">
        <v>486</v>
      </c>
      <c r="K296">
        <v>36896</v>
      </c>
      <c r="L296">
        <v>38722</v>
      </c>
      <c r="M296" t="s">
        <v>30</v>
      </c>
      <c r="N296">
        <v>10000000</v>
      </c>
      <c r="O296">
        <v>-4077.4724109999997</v>
      </c>
      <c r="P296">
        <v>0.7</v>
      </c>
      <c r="Q296">
        <v>89.228032999999996</v>
      </c>
      <c r="R296">
        <v>89.249966999999998</v>
      </c>
      <c r="S296">
        <v>2.1934000000001674E-2</v>
      </c>
      <c r="T296">
        <v>-89.435279862880819</v>
      </c>
      <c r="U296">
        <v>364.35182800000001</v>
      </c>
      <c r="V296">
        <v>0</v>
      </c>
      <c r="W296">
        <v>274.91654813711921</v>
      </c>
      <c r="X296">
        <v>-62227.888956000003</v>
      </c>
      <c r="Y296">
        <v>-62157.604037999998</v>
      </c>
      <c r="Z296">
        <v>70.284918000004836</v>
      </c>
      <c r="AA296">
        <v>-204.63163013711437</v>
      </c>
      <c r="AB296">
        <v>-62227.888956000003</v>
      </c>
      <c r="AC296">
        <v>-62157.604037999998</v>
      </c>
      <c r="AD296">
        <v>70.284918000004836</v>
      </c>
      <c r="AF296">
        <v>-29512.745310818002</v>
      </c>
      <c r="AG296">
        <v>0</v>
      </c>
      <c r="AH296">
        <v>-62157.604037999998</v>
      </c>
      <c r="AI296">
        <v>-31250.024674999997</v>
      </c>
      <c r="AJ296">
        <v>-31250.024674999997</v>
      </c>
      <c r="AK296">
        <v>0</v>
      </c>
      <c r="AL296">
        <v>70.284918000004836</v>
      </c>
      <c r="AM296" t="s">
        <v>514</v>
      </c>
      <c r="AN296">
        <v>8</v>
      </c>
      <c r="AO296" t="s">
        <v>545</v>
      </c>
      <c r="AP296">
        <v>8</v>
      </c>
    </row>
    <row r="297" spans="1:42">
      <c r="A297">
        <v>1513</v>
      </c>
      <c r="B297">
        <v>563</v>
      </c>
      <c r="C297" t="s">
        <v>27</v>
      </c>
      <c r="D297" t="s">
        <v>301</v>
      </c>
      <c r="E297" t="s">
        <v>52</v>
      </c>
      <c r="F297" t="s">
        <v>201</v>
      </c>
      <c r="G297" t="s">
        <v>485</v>
      </c>
      <c r="H297" t="s">
        <v>468</v>
      </c>
      <c r="I297" t="s">
        <v>405</v>
      </c>
      <c r="J297" t="s">
        <v>486</v>
      </c>
      <c r="K297">
        <v>36896</v>
      </c>
      <c r="L297">
        <v>38722</v>
      </c>
      <c r="M297" t="s">
        <v>30</v>
      </c>
      <c r="N297">
        <v>10000000</v>
      </c>
      <c r="O297">
        <v>-4072.1030179999998</v>
      </c>
      <c r="P297">
        <v>0.72</v>
      </c>
      <c r="Q297">
        <v>85.324933000000001</v>
      </c>
      <c r="R297">
        <v>85.335769999999997</v>
      </c>
      <c r="S297">
        <v>1.0836999999995101E-2</v>
      </c>
      <c r="T297">
        <v>-44.129380406046046</v>
      </c>
      <c r="U297">
        <v>285.16194400000001</v>
      </c>
      <c r="V297">
        <v>0</v>
      </c>
      <c r="W297">
        <v>241.03256359395397</v>
      </c>
      <c r="X297">
        <v>-37516.756136999997</v>
      </c>
      <c r="Y297">
        <v>-37385.338695999999</v>
      </c>
      <c r="Z297">
        <v>131.41744099999778</v>
      </c>
      <c r="AA297">
        <v>-109.61512259395619</v>
      </c>
      <c r="AB297">
        <v>-37516.756136999997</v>
      </c>
      <c r="AC297">
        <v>-37385.338695999999</v>
      </c>
      <c r="AD297">
        <v>131.41744099999778</v>
      </c>
      <c r="AF297">
        <v>-29473.881644284003</v>
      </c>
      <c r="AG297">
        <v>0</v>
      </c>
      <c r="AH297">
        <v>-37385.338695999999</v>
      </c>
      <c r="AI297">
        <v>147602.63464100001</v>
      </c>
      <c r="AJ297">
        <v>147602.63464100001</v>
      </c>
      <c r="AK297">
        <v>0</v>
      </c>
      <c r="AL297">
        <v>131.41744099999778</v>
      </c>
      <c r="AM297" t="s">
        <v>514</v>
      </c>
      <c r="AN297">
        <v>8</v>
      </c>
      <c r="AO297" t="s">
        <v>545</v>
      </c>
      <c r="AP297">
        <v>8</v>
      </c>
    </row>
    <row r="298" spans="1:42">
      <c r="A298">
        <v>1514</v>
      </c>
      <c r="B298">
        <v>564</v>
      </c>
      <c r="C298" t="s">
        <v>27</v>
      </c>
      <c r="D298" t="s">
        <v>301</v>
      </c>
      <c r="E298" t="s">
        <v>343</v>
      </c>
      <c r="F298" t="s">
        <v>201</v>
      </c>
      <c r="G298" t="s">
        <v>471</v>
      </c>
      <c r="H298" t="s">
        <v>491</v>
      </c>
      <c r="I298" t="s">
        <v>405</v>
      </c>
      <c r="J298" t="s">
        <v>486</v>
      </c>
      <c r="K298">
        <v>36896</v>
      </c>
      <c r="L298">
        <v>38722</v>
      </c>
      <c r="M298" t="s">
        <v>30</v>
      </c>
      <c r="N298">
        <v>10000000</v>
      </c>
      <c r="O298">
        <v>-4072.7851719999999</v>
      </c>
      <c r="P298">
        <v>0.56000000000000005</v>
      </c>
      <c r="Q298">
        <v>46.851143999999998</v>
      </c>
      <c r="R298">
        <v>46.858555000000003</v>
      </c>
      <c r="S298">
        <v>7.4110000000047194E-3</v>
      </c>
      <c r="T298">
        <v>-30.18341090971122</v>
      </c>
      <c r="U298">
        <v>162.87984800000001</v>
      </c>
      <c r="V298">
        <v>0</v>
      </c>
      <c r="W298">
        <v>132.69643709028878</v>
      </c>
      <c r="X298">
        <v>51680.182654999997</v>
      </c>
      <c r="Y298">
        <v>51821.317646000003</v>
      </c>
      <c r="Z298">
        <v>141.13499100000627</v>
      </c>
      <c r="AA298">
        <v>8.4385539097174842</v>
      </c>
      <c r="AB298">
        <v>51680.182654999997</v>
      </c>
      <c r="AC298">
        <v>51821.317646000003</v>
      </c>
      <c r="AD298">
        <v>141.13499100000627</v>
      </c>
      <c r="AF298">
        <v>-29478.819074936</v>
      </c>
      <c r="AG298">
        <v>0</v>
      </c>
      <c r="AH298">
        <v>51821.317646000003</v>
      </c>
      <c r="AI298">
        <v>58282.626379000001</v>
      </c>
      <c r="AJ298">
        <v>58282.626379000001</v>
      </c>
      <c r="AK298">
        <v>0</v>
      </c>
      <c r="AL298">
        <v>141.13499100000627</v>
      </c>
      <c r="AM298" t="s">
        <v>514</v>
      </c>
      <c r="AN298">
        <v>8</v>
      </c>
      <c r="AO298" t="s">
        <v>545</v>
      </c>
      <c r="AP298">
        <v>8</v>
      </c>
    </row>
    <row r="299" spans="1:42">
      <c r="A299">
        <v>1515</v>
      </c>
      <c r="B299">
        <v>565</v>
      </c>
      <c r="C299" t="s">
        <v>27</v>
      </c>
      <c r="D299" t="s">
        <v>301</v>
      </c>
      <c r="E299" t="s">
        <v>344</v>
      </c>
      <c r="F299" t="s">
        <v>197</v>
      </c>
      <c r="G299" t="s">
        <v>471</v>
      </c>
      <c r="H299" t="s">
        <v>468</v>
      </c>
      <c r="I299" t="s">
        <v>405</v>
      </c>
      <c r="J299" t="s">
        <v>486</v>
      </c>
      <c r="K299">
        <v>36896</v>
      </c>
      <c r="L299">
        <v>38722</v>
      </c>
      <c r="M299" t="s">
        <v>30</v>
      </c>
      <c r="N299">
        <v>10000000</v>
      </c>
      <c r="O299">
        <v>-4174.0940140000002</v>
      </c>
      <c r="P299">
        <v>1.2</v>
      </c>
      <c r="Q299">
        <v>68.404810999999995</v>
      </c>
      <c r="R299">
        <v>68.411254</v>
      </c>
      <c r="S299">
        <v>6.4430000000044174E-3</v>
      </c>
      <c r="T299">
        <v>-26.893687732220439</v>
      </c>
      <c r="U299">
        <v>290.29653999999999</v>
      </c>
      <c r="V299">
        <v>0</v>
      </c>
      <c r="W299">
        <v>263.40285226777956</v>
      </c>
      <c r="X299">
        <v>242374.17115499999</v>
      </c>
      <c r="Y299">
        <v>242773.849885</v>
      </c>
      <c r="Z299">
        <v>399.67873000001418</v>
      </c>
      <c r="AA299">
        <v>136.27587773223462</v>
      </c>
      <c r="AB299">
        <v>242374.17115499999</v>
      </c>
      <c r="AC299">
        <v>242773.849885</v>
      </c>
      <c r="AD299">
        <v>399.67873000001418</v>
      </c>
      <c r="AF299">
        <v>-52184.523363028005</v>
      </c>
      <c r="AG299">
        <v>0</v>
      </c>
      <c r="AH299">
        <v>242773.849885</v>
      </c>
      <c r="AI299">
        <v>123464.55568200001</v>
      </c>
      <c r="AJ299">
        <v>123464.55568200001</v>
      </c>
      <c r="AK299">
        <v>0</v>
      </c>
      <c r="AL299">
        <v>399.67873000001418</v>
      </c>
      <c r="AM299" t="s">
        <v>514</v>
      </c>
      <c r="AN299" t="s">
        <v>545</v>
      </c>
      <c r="AO299">
        <v>10</v>
      </c>
      <c r="AP299">
        <v>10</v>
      </c>
    </row>
    <row r="300" spans="1:42">
      <c r="A300">
        <v>1516</v>
      </c>
      <c r="B300">
        <v>566</v>
      </c>
      <c r="C300" t="s">
        <v>27</v>
      </c>
      <c r="D300" t="s">
        <v>301</v>
      </c>
      <c r="E300" t="s">
        <v>345</v>
      </c>
      <c r="F300" t="s">
        <v>199</v>
      </c>
      <c r="G300" t="s">
        <v>476</v>
      </c>
      <c r="H300" t="s">
        <v>482</v>
      </c>
      <c r="I300" t="s">
        <v>405</v>
      </c>
      <c r="J300" t="s">
        <v>486</v>
      </c>
      <c r="K300">
        <v>36896</v>
      </c>
      <c r="L300">
        <v>38722</v>
      </c>
      <c r="M300" t="s">
        <v>30</v>
      </c>
      <c r="N300">
        <v>10000000</v>
      </c>
      <c r="O300">
        <v>-4081.5890800000002</v>
      </c>
      <c r="P300">
        <v>0.65</v>
      </c>
      <c r="Q300">
        <v>57.432243</v>
      </c>
      <c r="R300">
        <v>57.444164000000001</v>
      </c>
      <c r="S300">
        <v>1.1921000000000959E-2</v>
      </c>
      <c r="T300">
        <v>-48.656623422683914</v>
      </c>
      <c r="U300">
        <v>265.14114999999998</v>
      </c>
      <c r="V300">
        <v>0</v>
      </c>
      <c r="W300">
        <v>216.48452657731607</v>
      </c>
      <c r="X300">
        <v>47222.110604000001</v>
      </c>
      <c r="Y300">
        <v>47366.539978000001</v>
      </c>
      <c r="Z300">
        <v>144.42937399999937</v>
      </c>
      <c r="AA300">
        <v>-72.055152577316704</v>
      </c>
      <c r="AB300">
        <v>47222.110604000001</v>
      </c>
      <c r="AC300">
        <v>47366.539978000001</v>
      </c>
      <c r="AD300">
        <v>144.42937399999937</v>
      </c>
      <c r="AF300">
        <v>-30213.963164700002</v>
      </c>
      <c r="AG300">
        <v>0</v>
      </c>
      <c r="AH300">
        <v>47366.539978000001</v>
      </c>
      <c r="AI300">
        <v>57861.133301000002</v>
      </c>
      <c r="AJ300">
        <v>57861.133301000002</v>
      </c>
      <c r="AK300">
        <v>0</v>
      </c>
      <c r="AL300">
        <v>144.42937399999937</v>
      </c>
      <c r="AM300" t="s">
        <v>514</v>
      </c>
      <c r="AN300">
        <v>7</v>
      </c>
      <c r="AO300" t="s">
        <v>545</v>
      </c>
      <c r="AP300">
        <v>7</v>
      </c>
    </row>
    <row r="301" spans="1:42">
      <c r="A301">
        <v>1517</v>
      </c>
      <c r="B301">
        <v>567</v>
      </c>
      <c r="C301" t="s">
        <v>27</v>
      </c>
      <c r="D301" t="s">
        <v>301</v>
      </c>
      <c r="E301" t="s">
        <v>346</v>
      </c>
      <c r="F301" t="s">
        <v>199</v>
      </c>
      <c r="G301" t="s">
        <v>476</v>
      </c>
      <c r="H301" t="s">
        <v>482</v>
      </c>
      <c r="I301" t="s">
        <v>405</v>
      </c>
      <c r="J301" t="s">
        <v>486</v>
      </c>
      <c r="K301">
        <v>36896</v>
      </c>
      <c r="L301">
        <v>38722</v>
      </c>
      <c r="M301" t="s">
        <v>30</v>
      </c>
      <c r="N301">
        <v>10000000</v>
      </c>
      <c r="O301">
        <v>-4078.4462840000001</v>
      </c>
      <c r="P301">
        <v>0.65</v>
      </c>
      <c r="Q301">
        <v>54.874527</v>
      </c>
      <c r="R301">
        <v>54.892052</v>
      </c>
      <c r="S301">
        <v>1.7524999999999125E-2</v>
      </c>
      <c r="T301">
        <v>-71.474771127096432</v>
      </c>
      <c r="U301">
        <v>226.41723099999999</v>
      </c>
      <c r="V301">
        <v>0</v>
      </c>
      <c r="W301">
        <v>154.94245987290356</v>
      </c>
      <c r="X301">
        <v>57911.528372000001</v>
      </c>
      <c r="Y301">
        <v>58036.982817999997</v>
      </c>
      <c r="Z301">
        <v>125.4544459999961</v>
      </c>
      <c r="AA301">
        <v>-29.488013872907459</v>
      </c>
      <c r="AB301">
        <v>57911.528372000001</v>
      </c>
      <c r="AC301">
        <v>58036.982817999997</v>
      </c>
      <c r="AD301">
        <v>125.4544459999961</v>
      </c>
      <c r="AF301">
        <v>-30190.698617310001</v>
      </c>
      <c r="AG301">
        <v>0</v>
      </c>
      <c r="AH301">
        <v>58036.982817999997</v>
      </c>
      <c r="AI301">
        <v>55879.052235999996</v>
      </c>
      <c r="AJ301">
        <v>55879.052235999996</v>
      </c>
      <c r="AK301">
        <v>0</v>
      </c>
      <c r="AL301">
        <v>125.4544459999961</v>
      </c>
      <c r="AM301" t="s">
        <v>514</v>
      </c>
      <c r="AN301">
        <v>7</v>
      </c>
      <c r="AO301" t="s">
        <v>545</v>
      </c>
      <c r="AP301">
        <v>7</v>
      </c>
    </row>
    <row r="302" spans="1:42">
      <c r="A302">
        <v>1518</v>
      </c>
      <c r="B302">
        <v>568</v>
      </c>
      <c r="C302" t="s">
        <v>27</v>
      </c>
      <c r="D302" t="s">
        <v>301</v>
      </c>
      <c r="E302" t="s">
        <v>48</v>
      </c>
      <c r="F302" t="s">
        <v>197</v>
      </c>
      <c r="G302" t="s">
        <v>476</v>
      </c>
      <c r="H302" t="s">
        <v>468</v>
      </c>
      <c r="I302" t="s">
        <v>405</v>
      </c>
      <c r="J302" t="s">
        <v>486</v>
      </c>
      <c r="K302">
        <v>36896</v>
      </c>
      <c r="L302">
        <v>38722</v>
      </c>
      <c r="M302" t="s">
        <v>30</v>
      </c>
      <c r="N302">
        <v>10000000</v>
      </c>
      <c r="O302">
        <v>-4035.6019209999999</v>
      </c>
      <c r="P302">
        <v>0.52</v>
      </c>
      <c r="Q302">
        <v>71.90316</v>
      </c>
      <c r="R302">
        <v>71.919985999999994</v>
      </c>
      <c r="S302">
        <v>1.6825999999994679E-2</v>
      </c>
      <c r="T302">
        <v>-67.903037922724522</v>
      </c>
      <c r="U302">
        <v>266.81420500000002</v>
      </c>
      <c r="V302">
        <v>0</v>
      </c>
      <c r="W302">
        <v>198.91116707727548</v>
      </c>
      <c r="X302">
        <v>-70249.335432000007</v>
      </c>
      <c r="Y302">
        <v>-70210.573753000004</v>
      </c>
      <c r="Z302">
        <v>38.761679000002914</v>
      </c>
      <c r="AA302">
        <v>-160.14948807727257</v>
      </c>
      <c r="AB302">
        <v>-70249.335432000007</v>
      </c>
      <c r="AC302">
        <v>-70210.573753000004</v>
      </c>
      <c r="AD302">
        <v>38.761679000002914</v>
      </c>
      <c r="AF302">
        <v>-50453.095216342001</v>
      </c>
      <c r="AG302">
        <v>0</v>
      </c>
      <c r="AH302">
        <v>-70210.573753000004</v>
      </c>
      <c r="AI302">
        <v>25046.562057000003</v>
      </c>
      <c r="AJ302">
        <v>25046.562057000003</v>
      </c>
      <c r="AK302">
        <v>0</v>
      </c>
      <c r="AL302">
        <v>38.761679000002914</v>
      </c>
      <c r="AM302" t="s">
        <v>514</v>
      </c>
      <c r="AN302" t="s">
        <v>545</v>
      </c>
      <c r="AO302">
        <v>10</v>
      </c>
      <c r="AP302">
        <v>10</v>
      </c>
    </row>
    <row r="303" spans="1:42">
      <c r="A303">
        <v>1519</v>
      </c>
      <c r="B303">
        <v>569</v>
      </c>
      <c r="C303" t="s">
        <v>27</v>
      </c>
      <c r="D303" t="s">
        <v>301</v>
      </c>
      <c r="E303" t="s">
        <v>347</v>
      </c>
      <c r="F303" t="s">
        <v>200</v>
      </c>
      <c r="G303" t="s">
        <v>476</v>
      </c>
      <c r="H303" t="s">
        <v>478</v>
      </c>
      <c r="I303" t="s">
        <v>405</v>
      </c>
      <c r="J303" t="s">
        <v>486</v>
      </c>
      <c r="K303">
        <v>36896</v>
      </c>
      <c r="L303">
        <v>38722</v>
      </c>
      <c r="M303" t="s">
        <v>30</v>
      </c>
      <c r="N303">
        <v>10000000</v>
      </c>
      <c r="O303">
        <v>-4065.9092810000002</v>
      </c>
      <c r="P303">
        <v>0.52</v>
      </c>
      <c r="Q303">
        <v>55.758727</v>
      </c>
      <c r="R303">
        <v>55.773122999999998</v>
      </c>
      <c r="S303">
        <v>1.4395999999997855E-2</v>
      </c>
      <c r="T303">
        <v>-58.532830009267279</v>
      </c>
      <c r="U303">
        <v>245.669849</v>
      </c>
      <c r="V303">
        <v>0</v>
      </c>
      <c r="W303">
        <v>187.13701899073271</v>
      </c>
      <c r="X303">
        <v>-3087.7770740000001</v>
      </c>
      <c r="Y303">
        <v>-3010.031966</v>
      </c>
      <c r="Z303">
        <v>77.745108000000073</v>
      </c>
      <c r="AA303">
        <v>-109.39191099073264</v>
      </c>
      <c r="AB303">
        <v>-3087.7770740000001</v>
      </c>
      <c r="AC303">
        <v>-3010.031966</v>
      </c>
      <c r="AD303">
        <v>77.745108000000073</v>
      </c>
      <c r="AF303">
        <v>-23409.472685357501</v>
      </c>
      <c r="AG303">
        <v>0</v>
      </c>
      <c r="AH303">
        <v>-3010.031966</v>
      </c>
      <c r="AI303">
        <v>3161.8546199999996</v>
      </c>
      <c r="AJ303">
        <v>3161.8546199999996</v>
      </c>
      <c r="AK303">
        <v>0</v>
      </c>
      <c r="AL303">
        <v>77.745108000000073</v>
      </c>
      <c r="AM303" t="s">
        <v>514</v>
      </c>
      <c r="AN303">
        <v>6</v>
      </c>
      <c r="AO303" t="s">
        <v>545</v>
      </c>
      <c r="AP303">
        <v>6</v>
      </c>
    </row>
    <row r="304" spans="1:42">
      <c r="A304">
        <v>1520</v>
      </c>
      <c r="B304">
        <v>570</v>
      </c>
      <c r="C304" t="s">
        <v>27</v>
      </c>
      <c r="D304" t="s">
        <v>301</v>
      </c>
      <c r="E304" t="s">
        <v>353</v>
      </c>
      <c r="F304" t="s">
        <v>205</v>
      </c>
      <c r="G304" t="s">
        <v>471</v>
      </c>
      <c r="H304" t="s">
        <v>468</v>
      </c>
      <c r="I304" t="s">
        <v>405</v>
      </c>
      <c r="J304" t="s">
        <v>486</v>
      </c>
      <c r="K304">
        <v>36896</v>
      </c>
      <c r="L304">
        <v>38722</v>
      </c>
      <c r="M304" t="s">
        <v>30</v>
      </c>
      <c r="N304">
        <v>10000000</v>
      </c>
      <c r="O304">
        <v>-4164.3220199999996</v>
      </c>
      <c r="P304">
        <v>1.85</v>
      </c>
      <c r="Q304">
        <v>189.37966</v>
      </c>
      <c r="R304">
        <v>189.386562</v>
      </c>
      <c r="S304">
        <v>6.9019999999966331E-3</v>
      </c>
      <c r="T304">
        <v>-28.742150582025975</v>
      </c>
      <c r="U304">
        <v>601.80031499999996</v>
      </c>
      <c r="V304">
        <v>0</v>
      </c>
      <c r="W304">
        <v>573.05816441797401</v>
      </c>
      <c r="X304">
        <v>27190.505400999999</v>
      </c>
      <c r="Y304">
        <v>27668.921027</v>
      </c>
      <c r="Z304">
        <v>478.41562600000179</v>
      </c>
      <c r="AA304">
        <v>-94.642538417972219</v>
      </c>
      <c r="AB304">
        <v>27190.505400999999</v>
      </c>
      <c r="AC304">
        <v>27668.921027</v>
      </c>
      <c r="AD304">
        <v>478.41562600000179</v>
      </c>
      <c r="AF304">
        <v>-41101.858337400001</v>
      </c>
      <c r="AG304">
        <v>0</v>
      </c>
      <c r="AH304">
        <v>27668.921027</v>
      </c>
      <c r="AI304">
        <v>92838.682922000007</v>
      </c>
      <c r="AJ304">
        <v>92838.682922000007</v>
      </c>
      <c r="AK304">
        <v>0</v>
      </c>
      <c r="AL304">
        <v>478.41562600000179</v>
      </c>
      <c r="AM304" t="s">
        <v>514</v>
      </c>
      <c r="AN304" t="s">
        <v>545</v>
      </c>
      <c r="AO304">
        <v>9</v>
      </c>
      <c r="AP304">
        <v>9</v>
      </c>
    </row>
    <row r="305" spans="1:42">
      <c r="A305">
        <v>1521</v>
      </c>
      <c r="B305">
        <v>571</v>
      </c>
      <c r="C305" t="s">
        <v>27</v>
      </c>
      <c r="D305" t="s">
        <v>301</v>
      </c>
      <c r="E305" t="s">
        <v>355</v>
      </c>
      <c r="F305" t="s">
        <v>200</v>
      </c>
      <c r="G305" t="s">
        <v>477</v>
      </c>
      <c r="H305" t="s">
        <v>468</v>
      </c>
      <c r="I305" t="s">
        <v>405</v>
      </c>
      <c r="J305" t="s">
        <v>486</v>
      </c>
      <c r="K305">
        <v>36896</v>
      </c>
      <c r="L305">
        <v>38722</v>
      </c>
      <c r="M305" t="s">
        <v>30</v>
      </c>
      <c r="N305">
        <v>10000000</v>
      </c>
      <c r="O305">
        <v>-4049.5307859999998</v>
      </c>
      <c r="P305">
        <v>0.54</v>
      </c>
      <c r="Q305">
        <v>62.388328000000001</v>
      </c>
      <c r="R305">
        <v>62.390864999999998</v>
      </c>
      <c r="S305">
        <v>2.5369999999966808E-3</v>
      </c>
      <c r="T305">
        <v>-10.273659604068559</v>
      </c>
      <c r="U305">
        <v>273.84217000000001</v>
      </c>
      <c r="V305">
        <v>0</v>
      </c>
      <c r="W305">
        <v>263.56851039593147</v>
      </c>
      <c r="X305">
        <v>-21880.169636999999</v>
      </c>
      <c r="Y305">
        <v>-21756.061038</v>
      </c>
      <c r="Z305">
        <v>124.10859899999923</v>
      </c>
      <c r="AA305">
        <v>-139.45991139593224</v>
      </c>
      <c r="AB305">
        <v>-21880.169636999999</v>
      </c>
      <c r="AC305">
        <v>-21756.061038</v>
      </c>
      <c r="AD305">
        <v>124.10859899999923</v>
      </c>
      <c r="AF305">
        <v>-23315.173500394998</v>
      </c>
      <c r="AG305">
        <v>0</v>
      </c>
      <c r="AH305">
        <v>-21756.061038</v>
      </c>
      <c r="AI305">
        <v>26576.150725</v>
      </c>
      <c r="AJ305">
        <v>26576.150725</v>
      </c>
      <c r="AK305">
        <v>0</v>
      </c>
      <c r="AL305">
        <v>124.10859899999923</v>
      </c>
      <c r="AM305" t="s">
        <v>514</v>
      </c>
      <c r="AN305">
        <v>6</v>
      </c>
      <c r="AO305" t="s">
        <v>545</v>
      </c>
      <c r="AP305">
        <v>6</v>
      </c>
    </row>
    <row r="306" spans="1:42">
      <c r="A306">
        <v>1522</v>
      </c>
      <c r="B306">
        <v>572</v>
      </c>
      <c r="C306" t="s">
        <v>27</v>
      </c>
      <c r="D306" t="s">
        <v>301</v>
      </c>
      <c r="E306" t="s">
        <v>357</v>
      </c>
      <c r="F306" t="s">
        <v>199</v>
      </c>
      <c r="G306" t="s">
        <v>477</v>
      </c>
      <c r="H306" t="s">
        <v>468</v>
      </c>
      <c r="I306" t="s">
        <v>405</v>
      </c>
      <c r="J306" t="s">
        <v>486</v>
      </c>
      <c r="K306">
        <v>36896</v>
      </c>
      <c r="L306">
        <v>38722</v>
      </c>
      <c r="M306" t="s">
        <v>30</v>
      </c>
      <c r="N306">
        <v>10000000</v>
      </c>
      <c r="O306">
        <v>-4200.1258399999997</v>
      </c>
      <c r="P306">
        <v>2.2000000000000002</v>
      </c>
      <c r="Q306">
        <v>164.37697</v>
      </c>
      <c r="R306">
        <v>164.40811500000001</v>
      </c>
      <c r="S306">
        <v>3.1145000000009304E-2</v>
      </c>
      <c r="T306">
        <v>-130.81291928683908</v>
      </c>
      <c r="U306">
        <v>734.56714099999999</v>
      </c>
      <c r="V306">
        <v>0</v>
      </c>
      <c r="W306">
        <v>603.75422171316086</v>
      </c>
      <c r="X306">
        <v>279474.20214299997</v>
      </c>
      <c r="Y306">
        <v>280055.64201700001</v>
      </c>
      <c r="Z306">
        <v>581.43987400003243</v>
      </c>
      <c r="AA306">
        <v>-22.314347713128427</v>
      </c>
      <c r="AB306">
        <v>279474.20214299997</v>
      </c>
      <c r="AC306">
        <v>280055.64201700001</v>
      </c>
      <c r="AD306">
        <v>581.43987400003243</v>
      </c>
      <c r="AF306">
        <v>-31091.431530599999</v>
      </c>
      <c r="AG306">
        <v>0</v>
      </c>
      <c r="AH306">
        <v>280055.64201700001</v>
      </c>
      <c r="AI306">
        <v>99740.724064000009</v>
      </c>
      <c r="AJ306">
        <v>99740.724064000009</v>
      </c>
      <c r="AK306">
        <v>0</v>
      </c>
      <c r="AL306">
        <v>581.43987400003243</v>
      </c>
      <c r="AM306" t="s">
        <v>514</v>
      </c>
      <c r="AN306">
        <v>7</v>
      </c>
      <c r="AO306" t="s">
        <v>545</v>
      </c>
      <c r="AP306">
        <v>7</v>
      </c>
    </row>
    <row r="307" spans="1:42">
      <c r="A307">
        <v>1523</v>
      </c>
      <c r="B307">
        <v>573</v>
      </c>
      <c r="C307" t="s">
        <v>27</v>
      </c>
      <c r="D307" t="s">
        <v>301</v>
      </c>
      <c r="E307" t="s">
        <v>358</v>
      </c>
      <c r="F307" t="s">
        <v>388</v>
      </c>
      <c r="G307" t="s">
        <v>471</v>
      </c>
      <c r="H307" t="s">
        <v>494</v>
      </c>
      <c r="I307" t="s">
        <v>405</v>
      </c>
      <c r="J307" t="s">
        <v>486</v>
      </c>
      <c r="K307">
        <v>36896</v>
      </c>
      <c r="L307">
        <v>38722</v>
      </c>
      <c r="M307" t="s">
        <v>30</v>
      </c>
      <c r="N307">
        <v>10000000</v>
      </c>
      <c r="O307">
        <v>-4007.115965</v>
      </c>
      <c r="P307">
        <v>0.14000000000000001</v>
      </c>
      <c r="Q307">
        <v>15.160773000000001</v>
      </c>
      <c r="R307">
        <v>15.163441000000001</v>
      </c>
      <c r="S307">
        <v>2.6679999999998927E-3</v>
      </c>
      <c r="T307">
        <v>-10.69098539461957</v>
      </c>
      <c r="U307">
        <v>53.282324000000003</v>
      </c>
      <c r="V307">
        <v>0</v>
      </c>
      <c r="W307">
        <v>42.591338605380429</v>
      </c>
      <c r="X307">
        <v>-1527.3168390000001</v>
      </c>
      <c r="Y307">
        <v>-1501.853646</v>
      </c>
      <c r="Z307">
        <v>25.463193000000047</v>
      </c>
      <c r="AA307">
        <v>-17.128145605380382</v>
      </c>
      <c r="AB307">
        <v>-1527.3168390000001</v>
      </c>
      <c r="AC307">
        <v>-1501.853646</v>
      </c>
      <c r="AD307">
        <v>25.463193000000047</v>
      </c>
      <c r="AF307">
        <v>-5998.4522438067506</v>
      </c>
      <c r="AG307">
        <v>0</v>
      </c>
      <c r="AH307">
        <v>-1501.853646</v>
      </c>
      <c r="AI307">
        <v>23928.264752999999</v>
      </c>
      <c r="AJ307">
        <v>23928.264752999999</v>
      </c>
      <c r="AK307">
        <v>0</v>
      </c>
      <c r="AL307">
        <v>25.463193000000047</v>
      </c>
      <c r="AM307" t="s">
        <v>514</v>
      </c>
      <c r="AN307">
        <v>1</v>
      </c>
      <c r="AO307" t="s">
        <v>545</v>
      </c>
      <c r="AP307">
        <v>1</v>
      </c>
    </row>
    <row r="308" spans="1:42">
      <c r="A308">
        <v>1524</v>
      </c>
      <c r="B308">
        <v>625</v>
      </c>
      <c r="C308" t="s">
        <v>27</v>
      </c>
      <c r="D308" t="s">
        <v>301</v>
      </c>
      <c r="E308" t="s">
        <v>359</v>
      </c>
      <c r="F308" t="s">
        <v>201</v>
      </c>
      <c r="G308" t="s">
        <v>473</v>
      </c>
      <c r="H308" t="s">
        <v>472</v>
      </c>
      <c r="I308" t="s">
        <v>405</v>
      </c>
      <c r="J308" t="s">
        <v>486</v>
      </c>
      <c r="K308">
        <v>36896</v>
      </c>
      <c r="L308">
        <v>38722</v>
      </c>
      <c r="M308" t="s">
        <v>30</v>
      </c>
      <c r="N308">
        <v>10000000</v>
      </c>
      <c r="O308">
        <v>-4063.5399709999997</v>
      </c>
      <c r="P308">
        <v>0.62</v>
      </c>
      <c r="Q308">
        <v>52.526335000000003</v>
      </c>
      <c r="R308">
        <v>52.543688000000003</v>
      </c>
      <c r="S308">
        <v>1.7352999999999952E-2</v>
      </c>
      <c r="T308">
        <v>-70.514609116762799</v>
      </c>
      <c r="U308">
        <v>212.03611100000001</v>
      </c>
      <c r="V308">
        <v>0</v>
      </c>
      <c r="W308">
        <v>141.52150188323719</v>
      </c>
      <c r="X308">
        <v>54581.671445</v>
      </c>
      <c r="Y308">
        <v>54698.220326000002</v>
      </c>
      <c r="Z308">
        <v>116.54888100000244</v>
      </c>
      <c r="AA308">
        <v>-24.972620883234754</v>
      </c>
      <c r="AB308">
        <v>54581.671445</v>
      </c>
      <c r="AC308">
        <v>54698.220326000002</v>
      </c>
      <c r="AD308">
        <v>116.54888100000244</v>
      </c>
      <c r="AF308">
        <v>-29411.902310098001</v>
      </c>
      <c r="AG308">
        <v>0</v>
      </c>
      <c r="AH308">
        <v>54698.220326000002</v>
      </c>
      <c r="AI308">
        <v>48986.441789000004</v>
      </c>
      <c r="AJ308">
        <v>48986.441789000004</v>
      </c>
      <c r="AK308">
        <v>0</v>
      </c>
      <c r="AL308">
        <v>116.54888100000244</v>
      </c>
      <c r="AM308" t="s">
        <v>514</v>
      </c>
      <c r="AN308">
        <v>8</v>
      </c>
      <c r="AO308" t="s">
        <v>545</v>
      </c>
      <c r="AP308">
        <v>8</v>
      </c>
    </row>
    <row r="309" spans="1:42">
      <c r="A309">
        <v>1525</v>
      </c>
      <c r="B309">
        <v>574</v>
      </c>
      <c r="C309" t="s">
        <v>27</v>
      </c>
      <c r="D309" t="s">
        <v>301</v>
      </c>
      <c r="E309" t="s">
        <v>361</v>
      </c>
      <c r="F309" t="s">
        <v>200</v>
      </c>
      <c r="G309" t="s">
        <v>471</v>
      </c>
      <c r="H309" t="s">
        <v>468</v>
      </c>
      <c r="I309" t="s">
        <v>405</v>
      </c>
      <c r="J309" t="s">
        <v>486</v>
      </c>
      <c r="K309">
        <v>36896</v>
      </c>
      <c r="L309">
        <v>38722</v>
      </c>
      <c r="M309" t="s">
        <v>30</v>
      </c>
      <c r="N309">
        <v>10000000</v>
      </c>
      <c r="O309">
        <v>-4105.889647</v>
      </c>
      <c r="P309">
        <v>1.05</v>
      </c>
      <c r="Q309">
        <v>97.002146999999994</v>
      </c>
      <c r="R309">
        <v>97.016335999999995</v>
      </c>
      <c r="S309">
        <v>1.4189000000001784E-2</v>
      </c>
      <c r="T309">
        <v>-58.25846820129032</v>
      </c>
      <c r="U309">
        <v>351.447813</v>
      </c>
      <c r="V309">
        <v>0</v>
      </c>
      <c r="W309">
        <v>293.18934479870967</v>
      </c>
      <c r="X309">
        <v>58316.341720999997</v>
      </c>
      <c r="Y309">
        <v>58563.739608000003</v>
      </c>
      <c r="Z309">
        <v>247.39788700000645</v>
      </c>
      <c r="AA309">
        <v>-45.79145779870322</v>
      </c>
      <c r="AB309">
        <v>58316.341720999997</v>
      </c>
      <c r="AC309">
        <v>58563.739608000003</v>
      </c>
      <c r="AD309">
        <v>247.39788700000645</v>
      </c>
      <c r="AF309">
        <v>-23639.659642602503</v>
      </c>
      <c r="AG309">
        <v>0</v>
      </c>
      <c r="AH309">
        <v>58563.739608000003</v>
      </c>
      <c r="AI309">
        <v>42997.254634000004</v>
      </c>
      <c r="AJ309">
        <v>42997.254634000004</v>
      </c>
      <c r="AK309">
        <v>0</v>
      </c>
      <c r="AL309">
        <v>247.39788700000645</v>
      </c>
      <c r="AM309" t="s">
        <v>514</v>
      </c>
      <c r="AN309">
        <v>6</v>
      </c>
      <c r="AO309" t="s">
        <v>545</v>
      </c>
      <c r="AP309">
        <v>6</v>
      </c>
    </row>
    <row r="310" spans="1:42">
      <c r="A310">
        <v>1526</v>
      </c>
      <c r="B310">
        <v>575</v>
      </c>
      <c r="C310" t="s">
        <v>27</v>
      </c>
      <c r="D310" t="s">
        <v>301</v>
      </c>
      <c r="E310" t="s">
        <v>362</v>
      </c>
      <c r="F310" t="s">
        <v>205</v>
      </c>
      <c r="G310" t="s">
        <v>485</v>
      </c>
      <c r="H310" t="s">
        <v>497</v>
      </c>
      <c r="I310" t="s">
        <v>405</v>
      </c>
      <c r="J310" t="s">
        <v>486</v>
      </c>
      <c r="K310">
        <v>36896</v>
      </c>
      <c r="L310">
        <v>38722</v>
      </c>
      <c r="M310" t="s">
        <v>30</v>
      </c>
      <c r="N310">
        <v>10000000</v>
      </c>
      <c r="O310">
        <v>-4185.2011629999997</v>
      </c>
      <c r="P310">
        <v>1.65</v>
      </c>
      <c r="Q310">
        <v>159.360276</v>
      </c>
      <c r="R310">
        <v>159.388632</v>
      </c>
      <c r="S310">
        <v>2.8356000000002268E-2</v>
      </c>
      <c r="T310">
        <v>-118.67556417803749</v>
      </c>
      <c r="U310">
        <v>560.10045500000001</v>
      </c>
      <c r="V310">
        <v>0</v>
      </c>
      <c r="W310">
        <v>441.42489082196255</v>
      </c>
      <c r="X310">
        <v>62508.848345999999</v>
      </c>
      <c r="Y310">
        <v>62862.857373999999</v>
      </c>
      <c r="Z310">
        <v>354.0090280000004</v>
      </c>
      <c r="AA310">
        <v>-87.415862821962151</v>
      </c>
      <c r="AB310">
        <v>62508.848345999999</v>
      </c>
      <c r="AC310">
        <v>62862.857373999999</v>
      </c>
      <c r="AD310">
        <v>354.0090280000004</v>
      </c>
      <c r="AF310">
        <v>-41307.935478809995</v>
      </c>
      <c r="AG310">
        <v>0</v>
      </c>
      <c r="AH310">
        <v>62862.857373999999</v>
      </c>
      <c r="AI310">
        <v>100595.60768</v>
      </c>
      <c r="AJ310">
        <v>100595.60768</v>
      </c>
      <c r="AK310">
        <v>0</v>
      </c>
      <c r="AL310">
        <v>354.0090280000004</v>
      </c>
      <c r="AM310" t="s">
        <v>514</v>
      </c>
      <c r="AN310" t="s">
        <v>545</v>
      </c>
      <c r="AO310">
        <v>9</v>
      </c>
      <c r="AP310">
        <v>9</v>
      </c>
    </row>
    <row r="311" spans="1:42">
      <c r="A311">
        <v>1527</v>
      </c>
      <c r="B311">
        <v>626</v>
      </c>
      <c r="C311" t="s">
        <v>27</v>
      </c>
      <c r="D311" t="s">
        <v>301</v>
      </c>
      <c r="E311" t="s">
        <v>363</v>
      </c>
      <c r="F311" t="s">
        <v>201</v>
      </c>
      <c r="G311" t="s">
        <v>487</v>
      </c>
      <c r="H311" t="s">
        <v>472</v>
      </c>
      <c r="I311" t="s">
        <v>405</v>
      </c>
      <c r="J311" t="s">
        <v>486</v>
      </c>
      <c r="K311">
        <v>36896</v>
      </c>
      <c r="L311">
        <v>38722</v>
      </c>
      <c r="M311" t="s">
        <v>30</v>
      </c>
      <c r="N311">
        <v>10000000</v>
      </c>
      <c r="O311">
        <v>-4054.048972</v>
      </c>
      <c r="P311">
        <v>0.5</v>
      </c>
      <c r="Q311">
        <v>54.328682999999998</v>
      </c>
      <c r="R311">
        <v>54.339931999999997</v>
      </c>
      <c r="S311">
        <v>1.1248999999999398E-2</v>
      </c>
      <c r="T311">
        <v>-45.603996886025563</v>
      </c>
      <c r="U311">
        <v>231.146174</v>
      </c>
      <c r="V311">
        <v>0</v>
      </c>
      <c r="W311">
        <v>185.54217711397445</v>
      </c>
      <c r="X311">
        <v>-5984.3977489999997</v>
      </c>
      <c r="Y311">
        <v>-5900.2906819999998</v>
      </c>
      <c r="Z311">
        <v>84.107066999999915</v>
      </c>
      <c r="AA311">
        <v>-101.43511011397453</v>
      </c>
      <c r="AB311">
        <v>-5984.3977489999997</v>
      </c>
      <c r="AC311">
        <v>-5900.2906819999998</v>
      </c>
      <c r="AD311">
        <v>84.107066999999915</v>
      </c>
      <c r="AF311">
        <v>-29343.206459336005</v>
      </c>
      <c r="AG311">
        <v>0</v>
      </c>
      <c r="AH311">
        <v>-5900.2906819999998</v>
      </c>
      <c r="AI311">
        <v>60413.529302999996</v>
      </c>
      <c r="AJ311">
        <v>60413.529302999996</v>
      </c>
      <c r="AK311">
        <v>0</v>
      </c>
      <c r="AL311">
        <v>84.107066999999915</v>
      </c>
      <c r="AM311" t="s">
        <v>514</v>
      </c>
      <c r="AN311">
        <v>8</v>
      </c>
      <c r="AO311" t="s">
        <v>545</v>
      </c>
      <c r="AP311">
        <v>8</v>
      </c>
    </row>
    <row r="312" spans="1:42">
      <c r="A312">
        <v>1528</v>
      </c>
      <c r="B312">
        <v>576</v>
      </c>
      <c r="C312" t="s">
        <v>27</v>
      </c>
      <c r="D312" t="s">
        <v>301</v>
      </c>
      <c r="E312" t="s">
        <v>364</v>
      </c>
      <c r="F312" t="s">
        <v>197</v>
      </c>
      <c r="G312" t="s">
        <v>476</v>
      </c>
      <c r="H312" t="s">
        <v>468</v>
      </c>
      <c r="I312" t="s">
        <v>405</v>
      </c>
      <c r="J312" t="s">
        <v>486</v>
      </c>
      <c r="K312">
        <v>36896</v>
      </c>
      <c r="L312">
        <v>38722</v>
      </c>
      <c r="M312" t="s">
        <v>30</v>
      </c>
      <c r="N312">
        <v>10000000</v>
      </c>
      <c r="O312">
        <v>-4213.2999820000005</v>
      </c>
      <c r="P312">
        <v>1.6</v>
      </c>
      <c r="Q312">
        <v>118.247215</v>
      </c>
      <c r="R312">
        <v>118.268558</v>
      </c>
      <c r="S312">
        <v>2.1343000000001666E-2</v>
      </c>
      <c r="T312">
        <v>-89.92446151583303</v>
      </c>
      <c r="U312">
        <v>485.655732</v>
      </c>
      <c r="V312">
        <v>0</v>
      </c>
      <c r="W312">
        <v>395.731270484167</v>
      </c>
      <c r="X312">
        <v>208560.41007099999</v>
      </c>
      <c r="Y312">
        <v>208991.02728000001</v>
      </c>
      <c r="Z312">
        <v>430.61720900001819</v>
      </c>
      <c r="AA312">
        <v>34.885938515851194</v>
      </c>
      <c r="AB312">
        <v>208560.41007099999</v>
      </c>
      <c r="AC312">
        <v>208991.02728000001</v>
      </c>
      <c r="AD312">
        <v>430.61720900001819</v>
      </c>
      <c r="AF312">
        <v>-52674.676374964009</v>
      </c>
      <c r="AG312">
        <v>0</v>
      </c>
      <c r="AH312">
        <v>208991.02728000001</v>
      </c>
      <c r="AI312">
        <v>157446.20928100002</v>
      </c>
      <c r="AJ312">
        <v>157446.20928100002</v>
      </c>
      <c r="AK312">
        <v>0</v>
      </c>
      <c r="AL312">
        <v>430.61720900001819</v>
      </c>
      <c r="AM312" t="s">
        <v>514</v>
      </c>
      <c r="AN312" t="s">
        <v>545</v>
      </c>
      <c r="AO312">
        <v>10</v>
      </c>
      <c r="AP312">
        <v>10</v>
      </c>
    </row>
    <row r="313" spans="1:42">
      <c r="A313">
        <v>1529</v>
      </c>
      <c r="B313">
        <v>577</v>
      </c>
      <c r="C313" t="s">
        <v>27</v>
      </c>
      <c r="D313" t="s">
        <v>301</v>
      </c>
      <c r="E313" t="s">
        <v>560</v>
      </c>
      <c r="F313" t="s">
        <v>197</v>
      </c>
      <c r="G313" t="s">
        <v>476</v>
      </c>
      <c r="H313" t="s">
        <v>468</v>
      </c>
      <c r="I313" t="s">
        <v>405</v>
      </c>
      <c r="J313" t="s">
        <v>486</v>
      </c>
      <c r="K313">
        <v>36896</v>
      </c>
      <c r="L313">
        <v>38722</v>
      </c>
      <c r="M313" t="s">
        <v>30</v>
      </c>
      <c r="N313">
        <v>10000000</v>
      </c>
      <c r="O313">
        <v>-4032.6305430000002</v>
      </c>
      <c r="P313">
        <v>0.66</v>
      </c>
      <c r="Q313">
        <v>122.221971</v>
      </c>
      <c r="R313">
        <v>122.233549</v>
      </c>
      <c r="S313">
        <v>1.1578000000000088E-2</v>
      </c>
      <c r="T313">
        <v>-46.689796426854357</v>
      </c>
      <c r="U313">
        <v>395.59233999999998</v>
      </c>
      <c r="V313">
        <v>0</v>
      </c>
      <c r="W313">
        <v>348.90254357314564</v>
      </c>
      <c r="X313">
        <v>-214142.835486</v>
      </c>
      <c r="Y313">
        <v>-214107.505985</v>
      </c>
      <c r="Z313">
        <v>35.329501000000164</v>
      </c>
      <c r="AA313">
        <v>-313.57304257314547</v>
      </c>
      <c r="AB313">
        <v>-214142.835486</v>
      </c>
      <c r="AC313">
        <v>-214107.505985</v>
      </c>
      <c r="AD313">
        <v>35.329501000000164</v>
      </c>
      <c r="AF313">
        <v>-50415.947048586007</v>
      </c>
      <c r="AG313">
        <v>0</v>
      </c>
      <c r="AH313">
        <v>-214107.505985</v>
      </c>
      <c r="AI313">
        <v>-152926.750264</v>
      </c>
      <c r="AJ313">
        <v>-152926.750264</v>
      </c>
      <c r="AK313">
        <v>0</v>
      </c>
      <c r="AL313">
        <v>35.329501000000164</v>
      </c>
      <c r="AM313" t="s">
        <v>514</v>
      </c>
      <c r="AN313" t="s">
        <v>545</v>
      </c>
      <c r="AO313">
        <v>10</v>
      </c>
      <c r="AP313">
        <v>10</v>
      </c>
    </row>
    <row r="314" spans="1:42">
      <c r="A314">
        <v>1530</v>
      </c>
      <c r="B314">
        <v>578</v>
      </c>
      <c r="C314" t="s">
        <v>27</v>
      </c>
      <c r="D314" t="s">
        <v>301</v>
      </c>
      <c r="E314" t="s">
        <v>367</v>
      </c>
      <c r="F314" t="s">
        <v>205</v>
      </c>
      <c r="G314" t="s">
        <v>476</v>
      </c>
      <c r="H314" t="s">
        <v>468</v>
      </c>
      <c r="I314" t="s">
        <v>405</v>
      </c>
      <c r="J314" t="s">
        <v>486</v>
      </c>
      <c r="K314">
        <v>36896</v>
      </c>
      <c r="L314">
        <v>38722</v>
      </c>
      <c r="M314" t="s">
        <v>30</v>
      </c>
      <c r="N314">
        <v>10000000</v>
      </c>
      <c r="O314">
        <v>-4175.2421919999997</v>
      </c>
      <c r="P314">
        <v>1.3</v>
      </c>
      <c r="Q314">
        <v>117.04227400000001</v>
      </c>
      <c r="R314">
        <v>117.056366</v>
      </c>
      <c r="S314">
        <v>1.409199999999089E-2</v>
      </c>
      <c r="T314">
        <v>-58.837512969625955</v>
      </c>
      <c r="U314">
        <v>451.03149999999999</v>
      </c>
      <c r="V314">
        <v>0</v>
      </c>
      <c r="W314">
        <v>392.19398703037405</v>
      </c>
      <c r="X314">
        <v>83979.952323000005</v>
      </c>
      <c r="Y314">
        <v>84306.673311999999</v>
      </c>
      <c r="Z314">
        <v>326.72098899999401</v>
      </c>
      <c r="AA314">
        <v>-65.47299803038004</v>
      </c>
      <c r="AB314">
        <v>83979.952323000005</v>
      </c>
      <c r="AC314">
        <v>84306.673311999999</v>
      </c>
      <c r="AD314">
        <v>326.72098899999401</v>
      </c>
      <c r="AF314">
        <v>-41209.640435039997</v>
      </c>
      <c r="AG314">
        <v>0</v>
      </c>
      <c r="AH314">
        <v>84306.673311999999</v>
      </c>
      <c r="AI314">
        <v>69094.170534000004</v>
      </c>
      <c r="AJ314">
        <v>69094.170534000004</v>
      </c>
      <c r="AK314">
        <v>0</v>
      </c>
      <c r="AL314">
        <v>326.72098899999401</v>
      </c>
      <c r="AM314" t="s">
        <v>514</v>
      </c>
      <c r="AN314" t="s">
        <v>545</v>
      </c>
      <c r="AO314">
        <v>9</v>
      </c>
      <c r="AP314">
        <v>9</v>
      </c>
    </row>
    <row r="315" spans="1:42">
      <c r="A315">
        <v>1531</v>
      </c>
      <c r="B315">
        <v>579</v>
      </c>
      <c r="C315" t="s">
        <v>27</v>
      </c>
      <c r="D315" t="s">
        <v>301</v>
      </c>
      <c r="E315" t="s">
        <v>369</v>
      </c>
      <c r="F315" t="s">
        <v>205</v>
      </c>
      <c r="G315" t="s">
        <v>476</v>
      </c>
      <c r="H315" t="s">
        <v>468</v>
      </c>
      <c r="I315" t="s">
        <v>405</v>
      </c>
      <c r="J315" t="s">
        <v>486</v>
      </c>
      <c r="K315">
        <v>36896</v>
      </c>
      <c r="L315">
        <v>38722</v>
      </c>
      <c r="M315" t="s">
        <v>30</v>
      </c>
      <c r="N315">
        <v>10000000</v>
      </c>
      <c r="O315">
        <v>-4174.3718659999995</v>
      </c>
      <c r="P315">
        <v>1.8</v>
      </c>
      <c r="Q315">
        <v>145.469424</v>
      </c>
      <c r="R315">
        <v>145.47922600000001</v>
      </c>
      <c r="S315">
        <v>9.8020000000076379E-3</v>
      </c>
      <c r="T315">
        <v>-40.91719303056388</v>
      </c>
      <c r="U315">
        <v>527.682593</v>
      </c>
      <c r="V315">
        <v>0</v>
      </c>
      <c r="W315">
        <v>486.76539996943609</v>
      </c>
      <c r="X315">
        <v>183606.474464</v>
      </c>
      <c r="Y315">
        <v>184128.15351999999</v>
      </c>
      <c r="Z315">
        <v>521.67905599999358</v>
      </c>
      <c r="AA315">
        <v>34.91365603055749</v>
      </c>
      <c r="AB315">
        <v>183606.474464</v>
      </c>
      <c r="AC315">
        <v>184128.15351999999</v>
      </c>
      <c r="AD315">
        <v>521.67905599999358</v>
      </c>
      <c r="AF315">
        <v>-41201.050317419998</v>
      </c>
      <c r="AG315">
        <v>0</v>
      </c>
      <c r="AH315">
        <v>184128.15351999999</v>
      </c>
      <c r="AI315">
        <v>270669.54773200001</v>
      </c>
      <c r="AJ315">
        <v>270669.54773200001</v>
      </c>
      <c r="AK315">
        <v>0</v>
      </c>
      <c r="AL315">
        <v>521.67905599999358</v>
      </c>
      <c r="AM315" t="s">
        <v>514</v>
      </c>
      <c r="AN315" t="s">
        <v>545</v>
      </c>
      <c r="AO315">
        <v>9</v>
      </c>
      <c r="AP315">
        <v>9</v>
      </c>
    </row>
    <row r="316" spans="1:42">
      <c r="A316">
        <v>1532</v>
      </c>
      <c r="B316">
        <v>580</v>
      </c>
      <c r="C316" t="s">
        <v>27</v>
      </c>
      <c r="D316" t="s">
        <v>301</v>
      </c>
      <c r="E316" t="s">
        <v>370</v>
      </c>
      <c r="F316" t="s">
        <v>205</v>
      </c>
      <c r="G316" t="s">
        <v>471</v>
      </c>
      <c r="H316" t="s">
        <v>468</v>
      </c>
      <c r="I316" t="s">
        <v>405</v>
      </c>
      <c r="J316" t="s">
        <v>486</v>
      </c>
      <c r="K316">
        <v>36896</v>
      </c>
      <c r="L316">
        <v>38722</v>
      </c>
      <c r="M316" t="s">
        <v>30</v>
      </c>
      <c r="N316">
        <v>10000000</v>
      </c>
      <c r="O316">
        <v>-4066.1126959999997</v>
      </c>
      <c r="P316">
        <v>0.5</v>
      </c>
      <c r="Q316">
        <v>38.578724000000001</v>
      </c>
      <c r="R316">
        <v>38.586272000000001</v>
      </c>
      <c r="S316">
        <v>7.5479999999998881E-3</v>
      </c>
      <c r="T316">
        <v>-30.691018629407544</v>
      </c>
      <c r="U316">
        <v>174.35136900000001</v>
      </c>
      <c r="V316">
        <v>0</v>
      </c>
      <c r="W316">
        <v>143.66035037059245</v>
      </c>
      <c r="X316">
        <v>59929.238510000003</v>
      </c>
      <c r="Y316">
        <v>60057.152134000004</v>
      </c>
      <c r="Z316">
        <v>127.91362400000071</v>
      </c>
      <c r="AA316">
        <v>-15.746726370591745</v>
      </c>
      <c r="AB316">
        <v>59929.238510000003</v>
      </c>
      <c r="AC316">
        <v>60057.152134000004</v>
      </c>
      <c r="AD316">
        <v>127.91362400000071</v>
      </c>
      <c r="AF316">
        <v>-40132.53230952</v>
      </c>
      <c r="AG316">
        <v>0</v>
      </c>
      <c r="AH316">
        <v>60057.152134000004</v>
      </c>
      <c r="AI316">
        <v>146747.95232799998</v>
      </c>
      <c r="AJ316">
        <v>146747.95232799998</v>
      </c>
      <c r="AK316">
        <v>0</v>
      </c>
      <c r="AL316">
        <v>127.91362400000071</v>
      </c>
      <c r="AM316" t="s">
        <v>514</v>
      </c>
      <c r="AN316" t="s">
        <v>545</v>
      </c>
      <c r="AO316">
        <v>9</v>
      </c>
      <c r="AP316">
        <v>9</v>
      </c>
    </row>
    <row r="317" spans="1:42">
      <c r="A317">
        <v>1533</v>
      </c>
      <c r="B317">
        <v>581</v>
      </c>
      <c r="C317" t="s">
        <v>27</v>
      </c>
      <c r="D317" t="s">
        <v>301</v>
      </c>
      <c r="E317" t="s">
        <v>63</v>
      </c>
      <c r="F317" t="s">
        <v>205</v>
      </c>
      <c r="G317" t="s">
        <v>498</v>
      </c>
      <c r="H317" t="s">
        <v>482</v>
      </c>
      <c r="I317" t="s">
        <v>405</v>
      </c>
      <c r="J317" t="s">
        <v>486</v>
      </c>
      <c r="K317">
        <v>36896</v>
      </c>
      <c r="L317">
        <v>38722</v>
      </c>
      <c r="M317" t="s">
        <v>30</v>
      </c>
      <c r="N317">
        <v>10000000</v>
      </c>
      <c r="O317">
        <v>-4133.0952690000004</v>
      </c>
      <c r="P317">
        <v>1.05</v>
      </c>
      <c r="Q317">
        <v>107.072407</v>
      </c>
      <c r="R317">
        <v>107.086831</v>
      </c>
      <c r="S317">
        <v>1.4424000000005321E-2</v>
      </c>
      <c r="T317">
        <v>-59.615766160077996</v>
      </c>
      <c r="U317">
        <v>410.22281700000002</v>
      </c>
      <c r="V317">
        <v>0</v>
      </c>
      <c r="W317">
        <v>350.60705083992201</v>
      </c>
      <c r="X317">
        <v>16909.067712</v>
      </c>
      <c r="Y317">
        <v>17138.14659</v>
      </c>
      <c r="Z317">
        <v>229.07887800000026</v>
      </c>
      <c r="AA317">
        <v>-121.52817283992175</v>
      </c>
      <c r="AB317">
        <v>16909.067712</v>
      </c>
      <c r="AC317">
        <v>17138.14659</v>
      </c>
      <c r="AD317">
        <v>229.07887800000026</v>
      </c>
      <c r="AF317">
        <v>-40793.650305030002</v>
      </c>
      <c r="AG317">
        <v>0</v>
      </c>
      <c r="AH317">
        <v>17138.14659</v>
      </c>
      <c r="AI317">
        <v>33833.749163</v>
      </c>
      <c r="AJ317">
        <v>33833.749163</v>
      </c>
      <c r="AK317">
        <v>0</v>
      </c>
      <c r="AL317">
        <v>229.07887800000026</v>
      </c>
      <c r="AM317" t="s">
        <v>514</v>
      </c>
      <c r="AN317" t="s">
        <v>545</v>
      </c>
      <c r="AO317">
        <v>9</v>
      </c>
      <c r="AP317">
        <v>9</v>
      </c>
    </row>
    <row r="318" spans="1:42">
      <c r="A318">
        <v>1534</v>
      </c>
      <c r="B318">
        <v>582</v>
      </c>
      <c r="C318" t="s">
        <v>27</v>
      </c>
      <c r="D318" t="s">
        <v>301</v>
      </c>
      <c r="E318" t="s">
        <v>373</v>
      </c>
      <c r="F318" t="s">
        <v>199</v>
      </c>
      <c r="G318" t="s">
        <v>477</v>
      </c>
      <c r="H318" t="s">
        <v>468</v>
      </c>
      <c r="I318" t="s">
        <v>405</v>
      </c>
      <c r="J318" t="s">
        <v>486</v>
      </c>
      <c r="K318">
        <v>36896</v>
      </c>
      <c r="L318">
        <v>38722</v>
      </c>
      <c r="M318" t="s">
        <v>30</v>
      </c>
      <c r="N318">
        <v>10000000</v>
      </c>
      <c r="O318">
        <v>-4155.8574909999998</v>
      </c>
      <c r="P318">
        <v>1.3</v>
      </c>
      <c r="Q318">
        <v>77.137253000000001</v>
      </c>
      <c r="R318">
        <v>67.203585000000004</v>
      </c>
      <c r="S318">
        <v>-9.9336679999999973</v>
      </c>
      <c r="T318">
        <v>41282.908570906977</v>
      </c>
      <c r="U318">
        <v>372.61255799999998</v>
      </c>
      <c r="V318">
        <v>0</v>
      </c>
      <c r="W318">
        <v>41655.521128906978</v>
      </c>
      <c r="X318">
        <v>250735.83324400001</v>
      </c>
      <c r="Y318">
        <v>293391.69171899999</v>
      </c>
      <c r="Z318">
        <v>42655.858474999986</v>
      </c>
      <c r="AA318">
        <v>1000.3373460930088</v>
      </c>
      <c r="AB318">
        <v>250735.83324400001</v>
      </c>
      <c r="AC318">
        <v>293391.69171899999</v>
      </c>
      <c r="AD318">
        <v>42655.858474999986</v>
      </c>
      <c r="AF318">
        <v>-30763.735077127498</v>
      </c>
      <c r="AG318">
        <v>0</v>
      </c>
      <c r="AH318">
        <v>293391.69171899999</v>
      </c>
      <c r="AI318">
        <v>185874.75796799999</v>
      </c>
      <c r="AJ318">
        <v>185874.75796799999</v>
      </c>
      <c r="AK318">
        <v>0</v>
      </c>
      <c r="AL318">
        <v>42655.858474999986</v>
      </c>
      <c r="AM318" t="s">
        <v>514</v>
      </c>
      <c r="AN318">
        <v>7</v>
      </c>
      <c r="AO318" t="s">
        <v>545</v>
      </c>
      <c r="AP318">
        <v>7</v>
      </c>
    </row>
    <row r="319" spans="1:42">
      <c r="A319">
        <v>1535</v>
      </c>
      <c r="B319">
        <v>583</v>
      </c>
      <c r="C319" t="s">
        <v>27</v>
      </c>
      <c r="D319" t="s">
        <v>301</v>
      </c>
      <c r="E319" t="s">
        <v>61</v>
      </c>
      <c r="F319" t="s">
        <v>205</v>
      </c>
      <c r="G319" t="s">
        <v>476</v>
      </c>
      <c r="H319" t="s">
        <v>468</v>
      </c>
      <c r="I319" t="s">
        <v>405</v>
      </c>
      <c r="J319" t="s">
        <v>486</v>
      </c>
      <c r="K319">
        <v>36896</v>
      </c>
      <c r="L319">
        <v>38722</v>
      </c>
      <c r="M319" t="s">
        <v>30</v>
      </c>
      <c r="N319">
        <v>10000000</v>
      </c>
      <c r="O319">
        <v>-4023.687813</v>
      </c>
      <c r="P319">
        <v>2.4500000000000002</v>
      </c>
      <c r="Q319">
        <v>566.36186099999998</v>
      </c>
      <c r="R319">
        <v>702.10145199999999</v>
      </c>
      <c r="S319">
        <v>135.73959100000002</v>
      </c>
      <c r="T319">
        <v>-546173.73804830457</v>
      </c>
      <c r="U319">
        <v>1464.9769249999999</v>
      </c>
      <c r="V319">
        <v>0</v>
      </c>
      <c r="W319">
        <v>-544708.7611233046</v>
      </c>
      <c r="X319">
        <v>-1125112</v>
      </c>
      <c r="Y319">
        <v>-1569986</v>
      </c>
      <c r="Z319">
        <v>-444874</v>
      </c>
      <c r="AA319">
        <v>99834.761123304605</v>
      </c>
      <c r="AB319">
        <v>-1125112</v>
      </c>
      <c r="AC319">
        <v>-1569986</v>
      </c>
      <c r="AD319">
        <v>-444874</v>
      </c>
      <c r="AF319">
        <v>-39713.798714309996</v>
      </c>
      <c r="AG319">
        <v>0</v>
      </c>
      <c r="AH319">
        <v>-1569986</v>
      </c>
      <c r="AI319">
        <v>-1235623.8729389999</v>
      </c>
      <c r="AJ319">
        <v>-1235623.8729389999</v>
      </c>
      <c r="AK319">
        <v>0</v>
      </c>
      <c r="AL319">
        <v>-444874</v>
      </c>
      <c r="AM319" t="s">
        <v>514</v>
      </c>
      <c r="AN319" t="s">
        <v>545</v>
      </c>
      <c r="AO319">
        <v>9</v>
      </c>
      <c r="AP319">
        <v>9</v>
      </c>
    </row>
    <row r="320" spans="1:42">
      <c r="A320">
        <v>1536</v>
      </c>
      <c r="B320">
        <v>584</v>
      </c>
      <c r="C320" t="s">
        <v>27</v>
      </c>
      <c r="D320" t="s">
        <v>301</v>
      </c>
      <c r="E320" t="s">
        <v>375</v>
      </c>
      <c r="F320" t="s">
        <v>200</v>
      </c>
      <c r="G320" t="s">
        <v>477</v>
      </c>
      <c r="H320" t="s">
        <v>468</v>
      </c>
      <c r="I320" t="s">
        <v>405</v>
      </c>
      <c r="J320" t="s">
        <v>486</v>
      </c>
      <c r="K320">
        <v>36896</v>
      </c>
      <c r="L320">
        <v>38722</v>
      </c>
      <c r="M320" t="s">
        <v>30</v>
      </c>
      <c r="N320">
        <v>10000000</v>
      </c>
      <c r="O320">
        <v>-4016.8692520000004</v>
      </c>
      <c r="P320">
        <v>0.36</v>
      </c>
      <c r="Q320">
        <v>64.573758999999995</v>
      </c>
      <c r="R320">
        <v>64.583652999999998</v>
      </c>
      <c r="S320">
        <v>9.8940000000027339E-3</v>
      </c>
      <c r="T320">
        <v>-39.742904379298984</v>
      </c>
      <c r="U320">
        <v>262.60614399999997</v>
      </c>
      <c r="V320">
        <v>0</v>
      </c>
      <c r="W320">
        <v>222.86323962070099</v>
      </c>
      <c r="X320">
        <v>-110514.244892</v>
      </c>
      <c r="Y320">
        <v>-110507.248685</v>
      </c>
      <c r="Z320">
        <v>6.9962070000037784</v>
      </c>
      <c r="AA320">
        <v>-215.86703262069722</v>
      </c>
      <c r="AB320">
        <v>-110514.244892</v>
      </c>
      <c r="AC320">
        <v>-110507.248685</v>
      </c>
      <c r="AD320">
        <v>6.9962070000037784</v>
      </c>
      <c r="AF320">
        <v>-23127.124718390001</v>
      </c>
      <c r="AG320">
        <v>0</v>
      </c>
      <c r="AH320">
        <v>-110507.248685</v>
      </c>
      <c r="AI320">
        <v>31541.544649999996</v>
      </c>
      <c r="AJ320">
        <v>31541.544649999996</v>
      </c>
      <c r="AK320">
        <v>0</v>
      </c>
      <c r="AL320">
        <v>6.9962070000037784</v>
      </c>
      <c r="AM320" t="s">
        <v>514</v>
      </c>
      <c r="AN320">
        <v>6</v>
      </c>
      <c r="AO320" t="s">
        <v>545</v>
      </c>
      <c r="AP320">
        <v>6</v>
      </c>
    </row>
    <row r="321" spans="1:42">
      <c r="A321">
        <v>1537</v>
      </c>
      <c r="B321">
        <v>627</v>
      </c>
      <c r="C321" t="s">
        <v>27</v>
      </c>
      <c r="D321" t="s">
        <v>301</v>
      </c>
      <c r="E321" t="s">
        <v>376</v>
      </c>
      <c r="F321" t="s">
        <v>201</v>
      </c>
      <c r="G321" t="s">
        <v>467</v>
      </c>
      <c r="H321" t="s">
        <v>497</v>
      </c>
      <c r="I321" t="s">
        <v>405</v>
      </c>
      <c r="J321" t="s">
        <v>486</v>
      </c>
      <c r="K321">
        <v>36896</v>
      </c>
      <c r="L321">
        <v>38722</v>
      </c>
      <c r="M321" t="s">
        <v>30</v>
      </c>
      <c r="N321">
        <v>10000000</v>
      </c>
      <c r="O321">
        <v>-4066.4967420000003</v>
      </c>
      <c r="P321">
        <v>0.68</v>
      </c>
      <c r="Q321">
        <v>54.185574000000003</v>
      </c>
      <c r="R321">
        <v>54.198740000000001</v>
      </c>
      <c r="S321">
        <v>1.3165999999998235E-2</v>
      </c>
      <c r="T321">
        <v>-53.539496105164822</v>
      </c>
      <c r="U321">
        <v>246.702832</v>
      </c>
      <c r="V321">
        <v>0</v>
      </c>
      <c r="W321">
        <v>193.16333589483517</v>
      </c>
      <c r="X321">
        <v>74200.919685999994</v>
      </c>
      <c r="Y321">
        <v>74359.560673999993</v>
      </c>
      <c r="Z321">
        <v>158.6409879999992</v>
      </c>
      <c r="AA321">
        <v>-34.522347894835974</v>
      </c>
      <c r="AB321">
        <v>74200.919685999994</v>
      </c>
      <c r="AC321">
        <v>74359.560673999993</v>
      </c>
      <c r="AD321">
        <v>158.6409879999992</v>
      </c>
      <c r="AF321">
        <v>-29433.303418596006</v>
      </c>
      <c r="AG321">
        <v>0</v>
      </c>
      <c r="AH321">
        <v>74359.560673999993</v>
      </c>
      <c r="AI321">
        <v>102385.82519399999</v>
      </c>
      <c r="AJ321">
        <v>102385.82519399999</v>
      </c>
      <c r="AK321">
        <v>0</v>
      </c>
      <c r="AL321">
        <v>158.6409879999992</v>
      </c>
      <c r="AM321" t="s">
        <v>514</v>
      </c>
      <c r="AN321">
        <v>8</v>
      </c>
      <c r="AO321" t="s">
        <v>545</v>
      </c>
      <c r="AP321">
        <v>8</v>
      </c>
    </row>
    <row r="322" spans="1:42">
      <c r="A322">
        <v>1538</v>
      </c>
      <c r="B322">
        <v>585</v>
      </c>
      <c r="C322" t="s">
        <v>27</v>
      </c>
      <c r="D322" t="s">
        <v>301</v>
      </c>
      <c r="E322" t="s">
        <v>251</v>
      </c>
      <c r="F322" t="s">
        <v>202</v>
      </c>
      <c r="G322" t="s">
        <v>473</v>
      </c>
      <c r="H322" t="s">
        <v>488</v>
      </c>
      <c r="I322" t="s">
        <v>405</v>
      </c>
      <c r="J322" t="s">
        <v>486</v>
      </c>
      <c r="K322">
        <v>36896</v>
      </c>
      <c r="L322">
        <v>38722</v>
      </c>
      <c r="M322" t="s">
        <v>30</v>
      </c>
      <c r="N322">
        <v>10000000</v>
      </c>
      <c r="O322">
        <v>-4065.3878180000002</v>
      </c>
      <c r="P322">
        <v>0.75</v>
      </c>
      <c r="Q322">
        <v>90.392608999999993</v>
      </c>
      <c r="R322">
        <v>77.396471000000005</v>
      </c>
      <c r="S322">
        <v>-12.996137999999988</v>
      </c>
      <c r="T322">
        <v>52834.341106246837</v>
      </c>
      <c r="U322">
        <v>300.12871999999999</v>
      </c>
      <c r="V322">
        <v>0</v>
      </c>
      <c r="W322">
        <v>53134.469826246837</v>
      </c>
      <c r="X322">
        <v>-45368.408188000001</v>
      </c>
      <c r="Y322">
        <v>8377.1385570000002</v>
      </c>
      <c r="Z322">
        <v>53745.546745</v>
      </c>
      <c r="AA322">
        <v>611.07691875316232</v>
      </c>
      <c r="AB322">
        <v>-45368.408188000001</v>
      </c>
      <c r="AC322">
        <v>8377.1385570000002</v>
      </c>
      <c r="AD322">
        <v>53745.546745</v>
      </c>
      <c r="AF322">
        <v>-16718.907401525001</v>
      </c>
      <c r="AG322">
        <v>0</v>
      </c>
      <c r="AH322">
        <v>8377.1385570000002</v>
      </c>
      <c r="AI322">
        <v>129065.15850399999</v>
      </c>
      <c r="AJ322">
        <v>129065.15850399999</v>
      </c>
      <c r="AK322">
        <v>0</v>
      </c>
      <c r="AL322">
        <v>53745.546745</v>
      </c>
      <c r="AM322" t="s">
        <v>514</v>
      </c>
      <c r="AN322">
        <v>5</v>
      </c>
      <c r="AO322" t="s">
        <v>545</v>
      </c>
      <c r="AP322">
        <v>5</v>
      </c>
    </row>
    <row r="323" spans="1:42">
      <c r="A323">
        <v>1539</v>
      </c>
      <c r="B323">
        <v>586</v>
      </c>
      <c r="C323" t="s">
        <v>27</v>
      </c>
      <c r="D323" t="s">
        <v>301</v>
      </c>
      <c r="E323" t="s">
        <v>379</v>
      </c>
      <c r="F323" t="s">
        <v>201</v>
      </c>
      <c r="G323" t="s">
        <v>473</v>
      </c>
      <c r="H323" t="s">
        <v>468</v>
      </c>
      <c r="I323" t="s">
        <v>405</v>
      </c>
      <c r="J323" t="s">
        <v>486</v>
      </c>
      <c r="K323">
        <v>36896</v>
      </c>
      <c r="L323">
        <v>38722</v>
      </c>
      <c r="M323" t="s">
        <v>30</v>
      </c>
      <c r="N323">
        <v>10000000</v>
      </c>
      <c r="O323">
        <v>-4063.7124909999998</v>
      </c>
      <c r="P323">
        <v>0.65</v>
      </c>
      <c r="Q323">
        <v>61.817520000000002</v>
      </c>
      <c r="R323">
        <v>61.826332999999998</v>
      </c>
      <c r="S323">
        <v>8.812999999996407E-3</v>
      </c>
      <c r="T323">
        <v>-35.813498183168399</v>
      </c>
      <c r="U323">
        <v>232.058819</v>
      </c>
      <c r="V323">
        <v>0</v>
      </c>
      <c r="W323">
        <v>196.24532081683159</v>
      </c>
      <c r="X323">
        <v>28954.931022000001</v>
      </c>
      <c r="Y323">
        <v>29104.474528999999</v>
      </c>
      <c r="Z323">
        <v>149.5435069999985</v>
      </c>
      <c r="AA323">
        <v>-46.701813816833095</v>
      </c>
      <c r="AB323">
        <v>28954.931022000001</v>
      </c>
      <c r="AC323">
        <v>29104.474528999999</v>
      </c>
      <c r="AD323">
        <v>149.5435069999985</v>
      </c>
      <c r="AF323">
        <v>-29413.151009858</v>
      </c>
      <c r="AG323">
        <v>0</v>
      </c>
      <c r="AH323">
        <v>29104.474528999999</v>
      </c>
      <c r="AI323">
        <v>128552.99757399999</v>
      </c>
      <c r="AJ323">
        <v>128552.99757399999</v>
      </c>
      <c r="AK323">
        <v>0</v>
      </c>
      <c r="AL323">
        <v>149.5435069999985</v>
      </c>
      <c r="AM323" t="s">
        <v>514</v>
      </c>
      <c r="AN323">
        <v>8</v>
      </c>
      <c r="AO323" t="s">
        <v>545</v>
      </c>
      <c r="AP323">
        <v>8</v>
      </c>
    </row>
    <row r="324" spans="1:42">
      <c r="A324">
        <v>1540</v>
      </c>
      <c r="B324">
        <v>587</v>
      </c>
      <c r="C324" t="s">
        <v>27</v>
      </c>
      <c r="D324" t="s">
        <v>301</v>
      </c>
      <c r="E324" t="s">
        <v>58</v>
      </c>
      <c r="F324" t="s">
        <v>199</v>
      </c>
      <c r="G324" t="s">
        <v>467</v>
      </c>
      <c r="H324" t="s">
        <v>468</v>
      </c>
      <c r="I324" t="s">
        <v>405</v>
      </c>
      <c r="J324" t="s">
        <v>486</v>
      </c>
      <c r="K324">
        <v>36896</v>
      </c>
      <c r="L324">
        <v>38722</v>
      </c>
      <c r="M324" t="s">
        <v>30</v>
      </c>
      <c r="N324">
        <v>10000000</v>
      </c>
      <c r="O324">
        <v>-4070.2777259999998</v>
      </c>
      <c r="P324">
        <v>0.8</v>
      </c>
      <c r="Q324">
        <v>82.377007000000006</v>
      </c>
      <c r="R324">
        <v>82.380177000000003</v>
      </c>
      <c r="S324">
        <v>3.1699999999972306E-3</v>
      </c>
      <c r="T324">
        <v>-12.902780391408728</v>
      </c>
      <c r="U324">
        <v>323.08263599999998</v>
      </c>
      <c r="V324">
        <v>0</v>
      </c>
      <c r="W324">
        <v>310.17985560859125</v>
      </c>
      <c r="X324">
        <v>9483.5382829999999</v>
      </c>
      <c r="Y324">
        <v>9688.2679079999998</v>
      </c>
      <c r="Z324">
        <v>204.72962499999994</v>
      </c>
      <c r="AA324">
        <v>-105.45023060859131</v>
      </c>
      <c r="AB324">
        <v>9483.5382829999999</v>
      </c>
      <c r="AC324">
        <v>9688.2679079999998</v>
      </c>
      <c r="AD324">
        <v>204.72962499999994</v>
      </c>
      <c r="AF324">
        <v>-30130.230866714999</v>
      </c>
      <c r="AG324">
        <v>0</v>
      </c>
      <c r="AH324">
        <v>9688.2679079999998</v>
      </c>
      <c r="AI324">
        <v>32085.338967999996</v>
      </c>
      <c r="AJ324">
        <v>32085.338967999996</v>
      </c>
      <c r="AK324">
        <v>0</v>
      </c>
      <c r="AL324">
        <v>204.72962499999994</v>
      </c>
      <c r="AM324" t="s">
        <v>514</v>
      </c>
      <c r="AN324">
        <v>7</v>
      </c>
      <c r="AO324" t="s">
        <v>545</v>
      </c>
      <c r="AP324">
        <v>7</v>
      </c>
    </row>
    <row r="325" spans="1:42">
      <c r="A325">
        <v>1541</v>
      </c>
      <c r="B325">
        <v>588</v>
      </c>
      <c r="C325" t="s">
        <v>27</v>
      </c>
      <c r="D325" t="s">
        <v>301</v>
      </c>
      <c r="E325" t="s">
        <v>380</v>
      </c>
      <c r="F325" t="s">
        <v>200</v>
      </c>
      <c r="G325" t="s">
        <v>473</v>
      </c>
      <c r="H325" t="s">
        <v>468</v>
      </c>
      <c r="I325" t="s">
        <v>405</v>
      </c>
      <c r="J325" t="s">
        <v>486</v>
      </c>
      <c r="K325">
        <v>36896</v>
      </c>
      <c r="L325">
        <v>38722</v>
      </c>
      <c r="M325" t="s">
        <v>30</v>
      </c>
      <c r="N325">
        <v>10000000</v>
      </c>
      <c r="O325">
        <v>-4025.6214019999998</v>
      </c>
      <c r="P325">
        <v>0.35</v>
      </c>
      <c r="Q325">
        <v>48.503048</v>
      </c>
      <c r="R325">
        <v>43.538643999999998</v>
      </c>
      <c r="S325">
        <v>-4.9644040000000018</v>
      </c>
      <c r="T325">
        <v>19984.810990574413</v>
      </c>
      <c r="U325">
        <v>183.90433200000001</v>
      </c>
      <c r="V325">
        <v>0</v>
      </c>
      <c r="W325">
        <v>20168.715322574411</v>
      </c>
      <c r="X325">
        <v>-48038.142350000002</v>
      </c>
      <c r="Y325">
        <v>-27252.508321000001</v>
      </c>
      <c r="Z325">
        <v>20785.634029000001</v>
      </c>
      <c r="AA325">
        <v>616.91870642558933</v>
      </c>
      <c r="AB325">
        <v>-48038.142350000002</v>
      </c>
      <c r="AC325">
        <v>-27252.508321000001</v>
      </c>
      <c r="AD325">
        <v>20785.634029000001</v>
      </c>
      <c r="AF325">
        <v>-23177.515222014998</v>
      </c>
      <c r="AG325">
        <v>0</v>
      </c>
      <c r="AH325">
        <v>-27252.508321000001</v>
      </c>
      <c r="AI325">
        <v>123143.14498899999</v>
      </c>
      <c r="AJ325">
        <v>123143.14498899999</v>
      </c>
      <c r="AK325">
        <v>0</v>
      </c>
      <c r="AL325">
        <v>20785.634029000001</v>
      </c>
      <c r="AM325" t="s">
        <v>514</v>
      </c>
      <c r="AN325">
        <v>6</v>
      </c>
      <c r="AO325" t="s">
        <v>545</v>
      </c>
      <c r="AP325">
        <v>6</v>
      </c>
    </row>
    <row r="326" spans="1:42">
      <c r="A326">
        <v>1542</v>
      </c>
      <c r="B326">
        <v>589</v>
      </c>
      <c r="C326" t="s">
        <v>27</v>
      </c>
      <c r="D326" t="s">
        <v>301</v>
      </c>
      <c r="E326" t="s">
        <v>386</v>
      </c>
      <c r="F326" t="s">
        <v>201</v>
      </c>
      <c r="G326" t="s">
        <v>487</v>
      </c>
      <c r="H326" t="s">
        <v>468</v>
      </c>
      <c r="I326" t="s">
        <v>405</v>
      </c>
      <c r="J326" t="s">
        <v>486</v>
      </c>
      <c r="K326">
        <v>36896</v>
      </c>
      <c r="L326">
        <v>38722</v>
      </c>
      <c r="M326" t="s">
        <v>30</v>
      </c>
      <c r="N326">
        <v>10000000</v>
      </c>
      <c r="O326">
        <v>-4097.2965379999996</v>
      </c>
      <c r="P326">
        <v>1</v>
      </c>
      <c r="Q326">
        <v>105.049718</v>
      </c>
      <c r="R326">
        <v>105.066034</v>
      </c>
      <c r="S326">
        <v>1.6316000000003328E-2</v>
      </c>
      <c r="T326">
        <v>-66.851490314021632</v>
      </c>
      <c r="U326">
        <v>402.97999399999998</v>
      </c>
      <c r="V326">
        <v>0</v>
      </c>
      <c r="W326">
        <v>336.12850368597833</v>
      </c>
      <c r="X326">
        <v>3401.1111649999998</v>
      </c>
      <c r="Y326">
        <v>3602.7541569999999</v>
      </c>
      <c r="Z326">
        <v>201.64299200000005</v>
      </c>
      <c r="AA326">
        <v>-134.48551168597828</v>
      </c>
      <c r="AB326">
        <v>3401.1111649999998</v>
      </c>
      <c r="AC326">
        <v>3602.7541569999999</v>
      </c>
      <c r="AD326">
        <v>201.64299200000005</v>
      </c>
      <c r="AF326">
        <v>-29656.232342044001</v>
      </c>
      <c r="AG326">
        <v>0</v>
      </c>
      <c r="AH326">
        <v>3602.7541569999999</v>
      </c>
      <c r="AI326">
        <v>138235.21458</v>
      </c>
      <c r="AJ326">
        <v>138235.21458</v>
      </c>
      <c r="AK326">
        <v>0</v>
      </c>
      <c r="AL326">
        <v>201.64299200000005</v>
      </c>
      <c r="AM326" t="s">
        <v>514</v>
      </c>
      <c r="AN326">
        <v>8</v>
      </c>
      <c r="AO326" t="s">
        <v>545</v>
      </c>
      <c r="AP326">
        <v>8</v>
      </c>
    </row>
    <row r="327" spans="1:42">
      <c r="A327">
        <v>1543</v>
      </c>
      <c r="B327">
        <v>590</v>
      </c>
      <c r="C327" t="s">
        <v>27</v>
      </c>
      <c r="D327" t="s">
        <v>301</v>
      </c>
      <c r="E327" t="s">
        <v>381</v>
      </c>
      <c r="F327" t="s">
        <v>197</v>
      </c>
      <c r="G327" t="s">
        <v>476</v>
      </c>
      <c r="H327" t="s">
        <v>468</v>
      </c>
      <c r="I327" t="s">
        <v>405</v>
      </c>
      <c r="J327" t="s">
        <v>486</v>
      </c>
      <c r="K327">
        <v>36896</v>
      </c>
      <c r="L327">
        <v>38722</v>
      </c>
      <c r="M327" t="s">
        <v>30</v>
      </c>
      <c r="N327">
        <v>10000000</v>
      </c>
      <c r="O327">
        <v>-4064.6997700000002</v>
      </c>
      <c r="P327">
        <v>0.7</v>
      </c>
      <c r="Q327">
        <v>62.066220000000001</v>
      </c>
      <c r="R327">
        <v>62.074907000000003</v>
      </c>
      <c r="S327">
        <v>8.6870000000018877E-3</v>
      </c>
      <c r="T327">
        <v>-35.310046901997673</v>
      </c>
      <c r="U327">
        <v>259.39630699999998</v>
      </c>
      <c r="V327">
        <v>0</v>
      </c>
      <c r="W327">
        <v>224.0862600980023</v>
      </c>
      <c r="X327">
        <v>50001.976747000001</v>
      </c>
      <c r="Y327">
        <v>50174.484123000002</v>
      </c>
      <c r="Z327">
        <v>172.50737600000139</v>
      </c>
      <c r="AA327">
        <v>-51.578884098000913</v>
      </c>
      <c r="AB327">
        <v>50001.976747000001</v>
      </c>
      <c r="AC327">
        <v>50174.484123000002</v>
      </c>
      <c r="AD327">
        <v>172.50737600000139</v>
      </c>
      <c r="AF327">
        <v>-50816.876524540006</v>
      </c>
      <c r="AG327">
        <v>0</v>
      </c>
      <c r="AH327">
        <v>50174.484123000002</v>
      </c>
      <c r="AI327">
        <v>69122.65172200001</v>
      </c>
      <c r="AJ327">
        <v>69122.65172200001</v>
      </c>
      <c r="AK327">
        <v>0</v>
      </c>
      <c r="AL327">
        <v>172.50737600000139</v>
      </c>
      <c r="AM327" t="s">
        <v>514</v>
      </c>
      <c r="AN327" t="s">
        <v>545</v>
      </c>
      <c r="AO327">
        <v>10</v>
      </c>
      <c r="AP327">
        <v>10</v>
      </c>
    </row>
    <row r="328" spans="1:42">
      <c r="A328">
        <v>1544</v>
      </c>
      <c r="B328">
        <v>591</v>
      </c>
      <c r="C328" t="s">
        <v>27</v>
      </c>
      <c r="D328" t="s">
        <v>301</v>
      </c>
      <c r="E328" t="s">
        <v>383</v>
      </c>
      <c r="F328" t="s">
        <v>199</v>
      </c>
      <c r="G328" t="s">
        <v>473</v>
      </c>
      <c r="H328" t="s">
        <v>468</v>
      </c>
      <c r="I328" t="s">
        <v>405</v>
      </c>
      <c r="J328" t="s">
        <v>486</v>
      </c>
      <c r="K328">
        <v>36896</v>
      </c>
      <c r="L328">
        <v>38722</v>
      </c>
      <c r="M328" t="s">
        <v>30</v>
      </c>
      <c r="N328">
        <v>10000000</v>
      </c>
      <c r="O328">
        <v>-4069.7280909999999</v>
      </c>
      <c r="P328">
        <v>0.7</v>
      </c>
      <c r="Q328">
        <v>64.592853000000005</v>
      </c>
      <c r="R328">
        <v>64.596996000000004</v>
      </c>
      <c r="S328">
        <v>4.1429999999991196E-3</v>
      </c>
      <c r="T328">
        <v>-16.860883481009417</v>
      </c>
      <c r="U328">
        <v>250.52323899999999</v>
      </c>
      <c r="V328">
        <v>0</v>
      </c>
      <c r="W328">
        <v>233.66235551899058</v>
      </c>
      <c r="X328">
        <v>39386.158760999999</v>
      </c>
      <c r="Y328">
        <v>39573.144295999999</v>
      </c>
      <c r="Z328">
        <v>186.9855349999998</v>
      </c>
      <c r="AA328">
        <v>-46.67682051899078</v>
      </c>
      <c r="AB328">
        <v>39386.158760999999</v>
      </c>
      <c r="AC328">
        <v>39573.144295999999</v>
      </c>
      <c r="AD328">
        <v>186.9855349999998</v>
      </c>
      <c r="AF328">
        <v>-30126.162193627497</v>
      </c>
      <c r="AG328">
        <v>0</v>
      </c>
      <c r="AH328">
        <v>39573.144295999999</v>
      </c>
      <c r="AI328">
        <v>171408.62183999998</v>
      </c>
      <c r="AJ328">
        <v>171408.62183999998</v>
      </c>
      <c r="AK328">
        <v>0</v>
      </c>
      <c r="AL328">
        <v>186.9855349999998</v>
      </c>
      <c r="AM328" t="s">
        <v>514</v>
      </c>
      <c r="AN328">
        <v>7</v>
      </c>
      <c r="AO328" t="s">
        <v>545</v>
      </c>
      <c r="AP328">
        <v>7</v>
      </c>
    </row>
    <row r="329" spans="1:42">
      <c r="A329">
        <v>1545</v>
      </c>
      <c r="B329">
        <v>592</v>
      </c>
      <c r="C329" t="s">
        <v>27</v>
      </c>
      <c r="D329" t="s">
        <v>301</v>
      </c>
      <c r="E329" t="s">
        <v>63</v>
      </c>
      <c r="F329" t="s">
        <v>205</v>
      </c>
      <c r="G329" t="s">
        <v>498</v>
      </c>
      <c r="H329" t="s">
        <v>482</v>
      </c>
      <c r="I329" t="s">
        <v>405</v>
      </c>
      <c r="J329" t="s">
        <v>479</v>
      </c>
      <c r="K329">
        <v>36896</v>
      </c>
      <c r="L329">
        <v>38722</v>
      </c>
      <c r="M329" t="s">
        <v>30</v>
      </c>
      <c r="N329">
        <v>10000000</v>
      </c>
      <c r="O329">
        <v>-4159.1986200000001</v>
      </c>
      <c r="P329">
        <v>1.2</v>
      </c>
      <c r="Q329">
        <v>107.072407</v>
      </c>
      <c r="R329">
        <v>107.086831</v>
      </c>
      <c r="S329">
        <v>1.4424000000005321E-2</v>
      </c>
      <c r="T329">
        <v>-59.992280894902137</v>
      </c>
      <c r="U329">
        <v>423.45474100000001</v>
      </c>
      <c r="V329">
        <v>0</v>
      </c>
      <c r="W329">
        <v>363.46246010509788</v>
      </c>
      <c r="X329">
        <v>81703.837511000005</v>
      </c>
      <c r="Y329">
        <v>82001.144058000005</v>
      </c>
      <c r="Z329">
        <v>297.30654700000014</v>
      </c>
      <c r="AA329">
        <v>-66.155913105097738</v>
      </c>
      <c r="AB329">
        <v>81703.837511000005</v>
      </c>
      <c r="AC329">
        <v>82001.144058000005</v>
      </c>
      <c r="AD329">
        <v>297.30654700000014</v>
      </c>
      <c r="AF329">
        <v>-41051.290379400001</v>
      </c>
      <c r="AG329">
        <v>0</v>
      </c>
      <c r="AH329">
        <v>82001.144058000005</v>
      </c>
      <c r="AI329">
        <v>83550.703677000012</v>
      </c>
      <c r="AJ329">
        <v>83550.703677000012</v>
      </c>
      <c r="AK329">
        <v>0</v>
      </c>
      <c r="AL329">
        <v>297.30654700000014</v>
      </c>
      <c r="AM329" t="s">
        <v>514</v>
      </c>
      <c r="AN329" t="s">
        <v>545</v>
      </c>
      <c r="AO329">
        <v>9</v>
      </c>
      <c r="AP329">
        <v>9</v>
      </c>
    </row>
    <row r="330" spans="1:42">
      <c r="A330">
        <v>1546</v>
      </c>
      <c r="B330">
        <v>593</v>
      </c>
      <c r="C330" t="s">
        <v>27</v>
      </c>
      <c r="D330" t="s">
        <v>301</v>
      </c>
      <c r="E330" t="s">
        <v>385</v>
      </c>
      <c r="F330" t="s">
        <v>200</v>
      </c>
      <c r="G330" t="s">
        <v>485</v>
      </c>
      <c r="H330" t="s">
        <v>468</v>
      </c>
      <c r="I330" t="s">
        <v>405</v>
      </c>
      <c r="J330" t="s">
        <v>486</v>
      </c>
      <c r="K330">
        <v>36896</v>
      </c>
      <c r="L330">
        <v>38722</v>
      </c>
      <c r="M330" t="s">
        <v>30</v>
      </c>
      <c r="N330">
        <v>10000000</v>
      </c>
      <c r="O330">
        <v>-4106.4174670000002</v>
      </c>
      <c r="P330">
        <v>0.98</v>
      </c>
      <c r="Q330">
        <v>99.291825000000003</v>
      </c>
      <c r="R330">
        <v>99.295305999999997</v>
      </c>
      <c r="S330">
        <v>3.4809999999936281E-3</v>
      </c>
      <c r="T330">
        <v>-14.294439202600834</v>
      </c>
      <c r="U330">
        <v>321.44663600000001</v>
      </c>
      <c r="V330">
        <v>0</v>
      </c>
      <c r="W330">
        <v>307.1521967973992</v>
      </c>
      <c r="X330">
        <v>18379.486981999999</v>
      </c>
      <c r="Y330">
        <v>18635.052468000002</v>
      </c>
      <c r="Z330">
        <v>255.56548600000315</v>
      </c>
      <c r="AA330">
        <v>-51.586710797396051</v>
      </c>
      <c r="AB330">
        <v>18379.486981999999</v>
      </c>
      <c r="AC330">
        <v>18635.052468000002</v>
      </c>
      <c r="AD330">
        <v>255.56548600000315</v>
      </c>
      <c r="AF330">
        <v>-23642.6985662525</v>
      </c>
      <c r="AG330">
        <v>0</v>
      </c>
      <c r="AH330">
        <v>18635.052468000002</v>
      </c>
      <c r="AI330">
        <v>221559.37783400001</v>
      </c>
      <c r="AJ330">
        <v>221559.37783400001</v>
      </c>
      <c r="AK330">
        <v>0</v>
      </c>
      <c r="AL330">
        <v>255.56548600000315</v>
      </c>
      <c r="AM330" t="s">
        <v>514</v>
      </c>
      <c r="AN330">
        <v>6</v>
      </c>
      <c r="AO330" t="s">
        <v>545</v>
      </c>
      <c r="AP330">
        <v>6</v>
      </c>
    </row>
    <row r="331" spans="1:42">
      <c r="A331">
        <v>1547</v>
      </c>
      <c r="B331">
        <v>594</v>
      </c>
      <c r="C331" t="s">
        <v>27</v>
      </c>
      <c r="D331" t="s">
        <v>301</v>
      </c>
      <c r="E331" t="s">
        <v>331</v>
      </c>
      <c r="F331" t="s">
        <v>200</v>
      </c>
      <c r="G331" t="s">
        <v>474</v>
      </c>
      <c r="H331" t="s">
        <v>468</v>
      </c>
      <c r="I331" t="s">
        <v>405</v>
      </c>
      <c r="J331" t="s">
        <v>486</v>
      </c>
      <c r="K331">
        <v>36896</v>
      </c>
      <c r="L331">
        <v>38722</v>
      </c>
      <c r="M331" t="s">
        <v>30</v>
      </c>
      <c r="N331">
        <v>10000000</v>
      </c>
      <c r="O331">
        <v>-4101.2987809999995</v>
      </c>
      <c r="P331">
        <v>0.86</v>
      </c>
      <c r="Q331">
        <v>63.428258</v>
      </c>
      <c r="R331">
        <v>63.434876000000003</v>
      </c>
      <c r="S331">
        <v>6.6180000000031214E-3</v>
      </c>
      <c r="T331">
        <v>-27.142395332670798</v>
      </c>
      <c r="U331">
        <v>253.26982599999999</v>
      </c>
      <c r="V331">
        <v>0</v>
      </c>
      <c r="W331">
        <v>226.12743066732921</v>
      </c>
      <c r="X331">
        <v>114572.786983</v>
      </c>
      <c r="Y331">
        <v>114824.95101400001</v>
      </c>
      <c r="Z331">
        <v>252.16403100000753</v>
      </c>
      <c r="AA331">
        <v>26.036600332678319</v>
      </c>
      <c r="AB331">
        <v>114572.786983</v>
      </c>
      <c r="AC331">
        <v>114824.95101400001</v>
      </c>
      <c r="AD331">
        <v>252.16403100000753</v>
      </c>
      <c r="AF331">
        <v>-23613.227731607498</v>
      </c>
      <c r="AG331">
        <v>0</v>
      </c>
      <c r="AH331">
        <v>114824.95101400001</v>
      </c>
      <c r="AI331">
        <v>103339.14148400001</v>
      </c>
      <c r="AJ331">
        <v>103339.14148400001</v>
      </c>
      <c r="AK331">
        <v>0</v>
      </c>
      <c r="AL331">
        <v>252.16403100000753</v>
      </c>
      <c r="AM331" t="s">
        <v>514</v>
      </c>
      <c r="AN331">
        <v>6</v>
      </c>
      <c r="AO331" t="s">
        <v>545</v>
      </c>
      <c r="AP331">
        <v>6</v>
      </c>
    </row>
    <row r="332" spans="1:42">
      <c r="A332">
        <v>1548</v>
      </c>
      <c r="B332">
        <v>595</v>
      </c>
      <c r="C332" t="s">
        <v>27</v>
      </c>
      <c r="D332" t="s">
        <v>301</v>
      </c>
      <c r="E332" t="s">
        <v>352</v>
      </c>
      <c r="F332" t="s">
        <v>205</v>
      </c>
      <c r="G332" t="s">
        <v>474</v>
      </c>
      <c r="H332" t="s">
        <v>468</v>
      </c>
      <c r="I332" t="s">
        <v>405</v>
      </c>
      <c r="J332" t="s">
        <v>486</v>
      </c>
      <c r="K332">
        <v>36896</v>
      </c>
      <c r="L332">
        <v>38722</v>
      </c>
      <c r="M332" t="s">
        <v>30</v>
      </c>
      <c r="N332">
        <v>10000000</v>
      </c>
      <c r="O332">
        <v>-4189.5808649999999</v>
      </c>
      <c r="P332">
        <v>1.6</v>
      </c>
      <c r="Q332">
        <v>117.01134399999999</v>
      </c>
      <c r="R332">
        <v>117.02529800000001</v>
      </c>
      <c r="S332">
        <v>1.3954000000012456E-2</v>
      </c>
      <c r="T332">
        <v>-58.461411390262185</v>
      </c>
      <c r="U332">
        <v>477.52546000000001</v>
      </c>
      <c r="V332">
        <v>0</v>
      </c>
      <c r="W332">
        <v>419.06404860973782</v>
      </c>
      <c r="X332">
        <v>214166.72320099999</v>
      </c>
      <c r="Y332">
        <v>214630.490062</v>
      </c>
      <c r="Z332">
        <v>463.76686100001098</v>
      </c>
      <c r="AA332">
        <v>44.702812390273152</v>
      </c>
      <c r="AB332">
        <v>214166.72320099999</v>
      </c>
      <c r="AC332">
        <v>214630.490062</v>
      </c>
      <c r="AD332">
        <v>463.76686100001098</v>
      </c>
      <c r="AF332">
        <v>-41351.16313755</v>
      </c>
      <c r="AG332">
        <v>0</v>
      </c>
      <c r="AH332">
        <v>214630.490062</v>
      </c>
      <c r="AI332">
        <v>133006.99116199999</v>
      </c>
      <c r="AJ332">
        <v>133006.99116199999</v>
      </c>
      <c r="AK332">
        <v>0</v>
      </c>
      <c r="AL332">
        <v>463.76686100001098</v>
      </c>
      <c r="AM332" t="s">
        <v>514</v>
      </c>
      <c r="AN332" t="s">
        <v>545</v>
      </c>
      <c r="AO332">
        <v>9</v>
      </c>
      <c r="AP332">
        <v>9</v>
      </c>
    </row>
    <row r="333" spans="1:42">
      <c r="A333">
        <v>1549</v>
      </c>
      <c r="B333">
        <v>628</v>
      </c>
      <c r="C333" t="s">
        <v>27</v>
      </c>
      <c r="D333" t="s">
        <v>301</v>
      </c>
      <c r="E333" t="s">
        <v>382</v>
      </c>
      <c r="F333" t="s">
        <v>205</v>
      </c>
      <c r="G333" t="s">
        <v>485</v>
      </c>
      <c r="H333" t="s">
        <v>482</v>
      </c>
      <c r="I333" t="s">
        <v>405</v>
      </c>
      <c r="J333" t="s">
        <v>486</v>
      </c>
      <c r="K333">
        <v>36896</v>
      </c>
      <c r="L333">
        <v>38722</v>
      </c>
      <c r="M333" t="s">
        <v>30</v>
      </c>
      <c r="N333">
        <v>10000000</v>
      </c>
      <c r="O333">
        <v>-4176.5816240000004</v>
      </c>
      <c r="P333">
        <v>1.3</v>
      </c>
      <c r="Q333">
        <v>106.397775</v>
      </c>
      <c r="R333">
        <v>106.41699800000001</v>
      </c>
      <c r="S333">
        <v>1.922300000001087E-2</v>
      </c>
      <c r="T333">
        <v>-80.286428558197414</v>
      </c>
      <c r="U333">
        <v>445.95775400000002</v>
      </c>
      <c r="V333">
        <v>0</v>
      </c>
      <c r="W333">
        <v>365.67132544180259</v>
      </c>
      <c r="X333">
        <v>127755.737024</v>
      </c>
      <c r="Y333">
        <v>128079.75715600001</v>
      </c>
      <c r="Z333">
        <v>324.02013200000511</v>
      </c>
      <c r="AA333">
        <v>-41.651193441797489</v>
      </c>
      <c r="AB333">
        <v>127755.737024</v>
      </c>
      <c r="AC333">
        <v>128079.75715600001</v>
      </c>
      <c r="AD333">
        <v>324.02013200000511</v>
      </c>
      <c r="AF333">
        <v>-41222.860628880007</v>
      </c>
      <c r="AG333">
        <v>0</v>
      </c>
      <c r="AH333">
        <v>128079.75715600001</v>
      </c>
      <c r="AI333">
        <v>174566.20482899999</v>
      </c>
      <c r="AJ333">
        <v>174566.20482899999</v>
      </c>
      <c r="AK333">
        <v>0</v>
      </c>
      <c r="AL333">
        <v>324.02013200000511</v>
      </c>
      <c r="AM333" t="s">
        <v>514</v>
      </c>
      <c r="AN333" t="s">
        <v>545</v>
      </c>
      <c r="AO333">
        <v>9</v>
      </c>
      <c r="AP333">
        <v>9</v>
      </c>
    </row>
    <row r="334" spans="1:42">
      <c r="A334">
        <v>1550</v>
      </c>
      <c r="B334">
        <v>596</v>
      </c>
      <c r="C334" t="s">
        <v>27</v>
      </c>
      <c r="D334" t="s">
        <v>301</v>
      </c>
      <c r="E334" t="s">
        <v>335</v>
      </c>
      <c r="F334" t="s">
        <v>200</v>
      </c>
      <c r="G334" t="s">
        <v>477</v>
      </c>
      <c r="H334" t="s">
        <v>468</v>
      </c>
      <c r="I334" t="s">
        <v>405</v>
      </c>
      <c r="J334" t="s">
        <v>486</v>
      </c>
      <c r="K334">
        <v>36896</v>
      </c>
      <c r="L334">
        <v>38722</v>
      </c>
      <c r="M334" t="s">
        <v>30</v>
      </c>
      <c r="N334">
        <v>10000000</v>
      </c>
      <c r="O334">
        <v>-4190.5272860000005</v>
      </c>
      <c r="P334">
        <v>1.6</v>
      </c>
      <c r="Q334">
        <v>97.094614000000007</v>
      </c>
      <c r="R334">
        <v>97.109323000000003</v>
      </c>
      <c r="S334">
        <v>1.4708999999996308E-2</v>
      </c>
      <c r="T334">
        <v>-61.638465849758539</v>
      </c>
      <c r="U334">
        <v>437.54752999999999</v>
      </c>
      <c r="V334">
        <v>0</v>
      </c>
      <c r="W334">
        <v>375.90906415024148</v>
      </c>
      <c r="X334">
        <v>297733.16405700002</v>
      </c>
      <c r="Y334">
        <v>298229.148247</v>
      </c>
      <c r="Z334">
        <v>495.9841899999883</v>
      </c>
      <c r="AA334">
        <v>120.07512584974683</v>
      </c>
      <c r="AB334">
        <v>297733.16405700002</v>
      </c>
      <c r="AC334">
        <v>298229.148247</v>
      </c>
      <c r="AD334">
        <v>495.9841899999883</v>
      </c>
      <c r="AF334">
        <v>-24126.960849145005</v>
      </c>
      <c r="AG334">
        <v>0</v>
      </c>
      <c r="AH334">
        <v>298229.148247</v>
      </c>
      <c r="AI334">
        <v>182321.88505099999</v>
      </c>
      <c r="AJ334">
        <v>182321.88505099999</v>
      </c>
      <c r="AK334">
        <v>0</v>
      </c>
      <c r="AL334">
        <v>495.9841899999883</v>
      </c>
      <c r="AM334" t="s">
        <v>514</v>
      </c>
      <c r="AN334">
        <v>6</v>
      </c>
      <c r="AO334" t="s">
        <v>545</v>
      </c>
      <c r="AP334">
        <v>6</v>
      </c>
    </row>
    <row r="335" spans="1:42">
      <c r="A335">
        <v>1551</v>
      </c>
      <c r="B335">
        <v>597</v>
      </c>
      <c r="C335" t="s">
        <v>27</v>
      </c>
      <c r="D335" t="s">
        <v>301</v>
      </c>
      <c r="E335" t="s">
        <v>320</v>
      </c>
      <c r="F335" t="s">
        <v>205</v>
      </c>
      <c r="G335" t="s">
        <v>492</v>
      </c>
      <c r="H335" t="s">
        <v>468</v>
      </c>
      <c r="I335" t="s">
        <v>405</v>
      </c>
      <c r="J335" t="s">
        <v>486</v>
      </c>
      <c r="K335">
        <v>36896</v>
      </c>
      <c r="L335">
        <v>38722</v>
      </c>
      <c r="M335" t="s">
        <v>30</v>
      </c>
      <c r="N335">
        <v>10000000</v>
      </c>
      <c r="O335">
        <v>-4137.2539079999997</v>
      </c>
      <c r="P335">
        <v>1.1499999999999999</v>
      </c>
      <c r="Q335">
        <v>146.458642</v>
      </c>
      <c r="R335">
        <v>146.460364</v>
      </c>
      <c r="S335">
        <v>1.7220000000008895E-3</v>
      </c>
      <c r="T335">
        <v>-7.1243512295796796</v>
      </c>
      <c r="U335">
        <v>423.65020299999998</v>
      </c>
      <c r="V335">
        <v>0</v>
      </c>
      <c r="W335">
        <v>416.52585177042027</v>
      </c>
      <c r="X335">
        <v>-97657.862911999997</v>
      </c>
      <c r="Y335">
        <v>-97401.437709999998</v>
      </c>
      <c r="Z335">
        <v>256.42520199999854</v>
      </c>
      <c r="AA335">
        <v>-160.10064977042174</v>
      </c>
      <c r="AB335">
        <v>-97657.862911999997</v>
      </c>
      <c r="AC335">
        <v>-97401.437709999998</v>
      </c>
      <c r="AD335">
        <v>256.42520199999854</v>
      </c>
      <c r="AF335">
        <v>-40834.696071960003</v>
      </c>
      <c r="AG335">
        <v>0</v>
      </c>
      <c r="AH335">
        <v>-97401.437709999998</v>
      </c>
      <c r="AI335">
        <v>-9954.7343059999985</v>
      </c>
      <c r="AJ335">
        <v>-9954.7343059999985</v>
      </c>
      <c r="AK335">
        <v>0</v>
      </c>
      <c r="AL335">
        <v>256.42520199999854</v>
      </c>
      <c r="AM335" t="s">
        <v>514</v>
      </c>
      <c r="AN335" t="s">
        <v>545</v>
      </c>
      <c r="AO335">
        <v>9</v>
      </c>
      <c r="AP335">
        <v>9</v>
      </c>
    </row>
    <row r="336" spans="1:42">
      <c r="A336">
        <v>1552</v>
      </c>
      <c r="B336">
        <v>598</v>
      </c>
      <c r="C336" t="s">
        <v>27</v>
      </c>
      <c r="D336" t="s">
        <v>301</v>
      </c>
      <c r="E336" t="s">
        <v>302</v>
      </c>
      <c r="F336" t="s">
        <v>201</v>
      </c>
      <c r="G336" t="s">
        <v>471</v>
      </c>
      <c r="H336" t="s">
        <v>494</v>
      </c>
      <c r="I336" t="s">
        <v>405</v>
      </c>
      <c r="J336" t="s">
        <v>486</v>
      </c>
      <c r="K336">
        <v>36896</v>
      </c>
      <c r="L336">
        <v>38722</v>
      </c>
      <c r="M336" t="s">
        <v>30</v>
      </c>
      <c r="N336">
        <v>10000000</v>
      </c>
      <c r="O336">
        <v>-4032.3098749999999</v>
      </c>
      <c r="P336">
        <v>0.46</v>
      </c>
      <c r="Q336">
        <v>102.53639099999999</v>
      </c>
      <c r="R336">
        <v>102.573634</v>
      </c>
      <c r="S336">
        <v>3.724300000000369E-2</v>
      </c>
      <c r="T336">
        <v>-150.17531667463987</v>
      </c>
      <c r="U336">
        <v>308.25493599999999</v>
      </c>
      <c r="V336">
        <v>0</v>
      </c>
      <c r="W336">
        <v>158.07961932536011</v>
      </c>
      <c r="X336">
        <v>-219712.50567499999</v>
      </c>
      <c r="Y336">
        <v>-219833.13457200001</v>
      </c>
      <c r="Z336">
        <v>-120.62889700001688</v>
      </c>
      <c r="AA336">
        <v>-278.70851632537699</v>
      </c>
      <c r="AB336">
        <v>-219712.50567499999</v>
      </c>
      <c r="AC336">
        <v>-219833.13457200001</v>
      </c>
      <c r="AD336">
        <v>-120.62889700001688</v>
      </c>
      <c r="AF336">
        <v>-29185.85887525</v>
      </c>
      <c r="AG336">
        <v>0</v>
      </c>
      <c r="AH336">
        <v>-219833.13457200001</v>
      </c>
      <c r="AI336">
        <v>-165793.11119900001</v>
      </c>
      <c r="AJ336">
        <v>-165793.11119900001</v>
      </c>
      <c r="AK336">
        <v>0</v>
      </c>
      <c r="AL336">
        <v>-120.62889700001688</v>
      </c>
      <c r="AM336" t="s">
        <v>514</v>
      </c>
      <c r="AN336">
        <v>8</v>
      </c>
      <c r="AO336" t="s">
        <v>545</v>
      </c>
      <c r="AP336">
        <v>8</v>
      </c>
    </row>
    <row r="337" spans="1:42">
      <c r="A337">
        <v>1553</v>
      </c>
      <c r="B337">
        <v>599</v>
      </c>
      <c r="C337" t="s">
        <v>27</v>
      </c>
      <c r="D337" t="s">
        <v>301</v>
      </c>
      <c r="E337" t="s">
        <v>303</v>
      </c>
      <c r="F337" t="s">
        <v>198</v>
      </c>
      <c r="G337" t="s">
        <v>474</v>
      </c>
      <c r="H337" t="s">
        <v>491</v>
      </c>
      <c r="I337" t="s">
        <v>405</v>
      </c>
      <c r="J337" t="s">
        <v>486</v>
      </c>
      <c r="K337">
        <v>36896</v>
      </c>
      <c r="L337">
        <v>38722</v>
      </c>
      <c r="M337" t="s">
        <v>30</v>
      </c>
      <c r="N337">
        <v>10000000</v>
      </c>
      <c r="O337">
        <v>-4014.052827</v>
      </c>
      <c r="P337">
        <v>0.18</v>
      </c>
      <c r="Q337">
        <v>21.251273999999999</v>
      </c>
      <c r="R337">
        <v>21.256535</v>
      </c>
      <c r="S337">
        <v>5.2610000000008483E-3</v>
      </c>
      <c r="T337">
        <v>-21.117931922850406</v>
      </c>
      <c r="U337">
        <v>82.287437999999995</v>
      </c>
      <c r="V337">
        <v>0</v>
      </c>
      <c r="W337">
        <v>61.169506077149592</v>
      </c>
      <c r="X337">
        <v>-9368.461346</v>
      </c>
      <c r="Y337">
        <v>-9346.6119930000004</v>
      </c>
      <c r="Z337">
        <v>21.84935299999961</v>
      </c>
      <c r="AA337">
        <v>-39.320153077149982</v>
      </c>
      <c r="AB337">
        <v>-9368.461346</v>
      </c>
      <c r="AC337">
        <v>-9346.6119930000004</v>
      </c>
      <c r="AD337">
        <v>21.84935299999961</v>
      </c>
      <c r="AF337">
        <v>-11885.610420746998</v>
      </c>
      <c r="AG337">
        <v>0</v>
      </c>
      <c r="AH337">
        <v>-9346.6119930000004</v>
      </c>
      <c r="AI337">
        <v>28484.002325000001</v>
      </c>
      <c r="AJ337">
        <v>28484.002325000001</v>
      </c>
      <c r="AK337">
        <v>0</v>
      </c>
      <c r="AL337">
        <v>21.84935299999961</v>
      </c>
      <c r="AM337" t="s">
        <v>514</v>
      </c>
      <c r="AN337">
        <v>4</v>
      </c>
      <c r="AO337" t="s">
        <v>545</v>
      </c>
      <c r="AP337">
        <v>4</v>
      </c>
    </row>
    <row r="338" spans="1:42">
      <c r="A338">
        <v>1554</v>
      </c>
      <c r="B338">
        <v>600</v>
      </c>
      <c r="C338" t="s">
        <v>27</v>
      </c>
      <c r="D338" t="s">
        <v>301</v>
      </c>
      <c r="E338" t="s">
        <v>311</v>
      </c>
      <c r="F338" t="s">
        <v>202</v>
      </c>
      <c r="G338" t="s">
        <v>474</v>
      </c>
      <c r="H338" t="s">
        <v>482</v>
      </c>
      <c r="I338" t="s">
        <v>405</v>
      </c>
      <c r="J338" t="s">
        <v>486</v>
      </c>
      <c r="K338">
        <v>36896</v>
      </c>
      <c r="L338">
        <v>38722</v>
      </c>
      <c r="M338" t="s">
        <v>30</v>
      </c>
      <c r="N338">
        <v>10000000</v>
      </c>
      <c r="O338">
        <v>-4007.4025750000001</v>
      </c>
      <c r="P338">
        <v>0.12</v>
      </c>
      <c r="Q338">
        <v>14.822177</v>
      </c>
      <c r="R338">
        <v>14.825138000000001</v>
      </c>
      <c r="S338">
        <v>2.9610000000008796E-3</v>
      </c>
      <c r="T338">
        <v>-11.865919024578526</v>
      </c>
      <c r="U338">
        <v>63.554561999999997</v>
      </c>
      <c r="V338">
        <v>0</v>
      </c>
      <c r="W338">
        <v>51.688642975421473</v>
      </c>
      <c r="X338">
        <v>-9034.1493759999994</v>
      </c>
      <c r="Y338">
        <v>-9018.5220140000001</v>
      </c>
      <c r="Z338">
        <v>15.627361999999266</v>
      </c>
      <c r="AA338">
        <v>-36.061280975422207</v>
      </c>
      <c r="AB338">
        <v>-9034.1493759999994</v>
      </c>
      <c r="AC338">
        <v>-9018.5220140000001</v>
      </c>
      <c r="AD338">
        <v>15.627361999999266</v>
      </c>
      <c r="AF338">
        <v>-16480.443089687502</v>
      </c>
      <c r="AG338">
        <v>0</v>
      </c>
      <c r="AH338">
        <v>-9018.5220140000001</v>
      </c>
      <c r="AI338">
        <v>24806.530887000001</v>
      </c>
      <c r="AJ338">
        <v>24806.530887000001</v>
      </c>
      <c r="AK338">
        <v>0</v>
      </c>
      <c r="AL338">
        <v>15.627361999999266</v>
      </c>
      <c r="AM338" t="s">
        <v>514</v>
      </c>
      <c r="AN338">
        <v>5</v>
      </c>
      <c r="AO338" t="s">
        <v>545</v>
      </c>
      <c r="AP338">
        <v>5</v>
      </c>
    </row>
    <row r="339" spans="1:42">
      <c r="A339">
        <v>1555</v>
      </c>
      <c r="B339">
        <v>601</v>
      </c>
      <c r="C339" t="s">
        <v>27</v>
      </c>
      <c r="D339" t="s">
        <v>301</v>
      </c>
      <c r="E339" t="s">
        <v>314</v>
      </c>
      <c r="F339" t="s">
        <v>200</v>
      </c>
      <c r="G339" t="s">
        <v>471</v>
      </c>
      <c r="H339" t="s">
        <v>468</v>
      </c>
      <c r="I339" t="s">
        <v>405</v>
      </c>
      <c r="J339" t="s">
        <v>486</v>
      </c>
      <c r="K339">
        <v>36896</v>
      </c>
      <c r="L339">
        <v>38722</v>
      </c>
      <c r="M339" t="s">
        <v>30</v>
      </c>
      <c r="N339">
        <v>10000000</v>
      </c>
      <c r="O339">
        <v>-4080.5590630000002</v>
      </c>
      <c r="P339">
        <v>0.75</v>
      </c>
      <c r="Q339">
        <v>33.515977999999997</v>
      </c>
      <c r="R339">
        <v>33.517887000000002</v>
      </c>
      <c r="S339">
        <v>1.9090000000048235E-3</v>
      </c>
      <c r="T339">
        <v>-7.7897872512866826</v>
      </c>
      <c r="U339">
        <v>146.64675199999999</v>
      </c>
      <c r="V339">
        <v>0</v>
      </c>
      <c r="W339">
        <v>138.85696474871332</v>
      </c>
      <c r="X339">
        <v>192571.040978</v>
      </c>
      <c r="Y339">
        <v>192847.28877300001</v>
      </c>
      <c r="Z339">
        <v>276.24779500000295</v>
      </c>
      <c r="AA339">
        <v>137.39083025128963</v>
      </c>
      <c r="AB339">
        <v>192571.040978</v>
      </c>
      <c r="AC339">
        <v>192847.28877300001</v>
      </c>
      <c r="AD339">
        <v>276.24779500000295</v>
      </c>
      <c r="AF339">
        <v>-23493.818805222501</v>
      </c>
      <c r="AG339">
        <v>0</v>
      </c>
      <c r="AH339">
        <v>192847.28877300001</v>
      </c>
      <c r="AI339">
        <v>49266.011949000007</v>
      </c>
      <c r="AJ339">
        <v>49266.011949000007</v>
      </c>
      <c r="AK339">
        <v>0</v>
      </c>
      <c r="AL339">
        <v>276.24779500000295</v>
      </c>
      <c r="AM339" t="s">
        <v>514</v>
      </c>
      <c r="AN339">
        <v>6</v>
      </c>
      <c r="AO339" t="s">
        <v>545</v>
      </c>
      <c r="AP339">
        <v>6</v>
      </c>
    </row>
    <row r="340" spans="1:42">
      <c r="A340">
        <v>1556</v>
      </c>
      <c r="B340">
        <v>602</v>
      </c>
      <c r="C340" t="s">
        <v>27</v>
      </c>
      <c r="D340" t="s">
        <v>301</v>
      </c>
      <c r="E340" t="s">
        <v>316</v>
      </c>
      <c r="F340" t="s">
        <v>205</v>
      </c>
      <c r="G340" t="s">
        <v>471</v>
      </c>
      <c r="H340" t="s">
        <v>468</v>
      </c>
      <c r="I340" t="s">
        <v>405</v>
      </c>
      <c r="J340" t="s">
        <v>486</v>
      </c>
      <c r="K340">
        <v>36896</v>
      </c>
      <c r="L340">
        <v>38722</v>
      </c>
      <c r="M340" t="s">
        <v>30</v>
      </c>
      <c r="N340">
        <v>10000000</v>
      </c>
      <c r="O340">
        <v>-4174.7730680000004</v>
      </c>
      <c r="P340">
        <v>2.15</v>
      </c>
      <c r="Q340">
        <v>251.636032</v>
      </c>
      <c r="R340">
        <v>251.64173400000001</v>
      </c>
      <c r="S340">
        <v>5.7020000000136406E-3</v>
      </c>
      <c r="T340">
        <v>-23.804556033792949</v>
      </c>
      <c r="U340">
        <v>748.336051</v>
      </c>
      <c r="V340">
        <v>0</v>
      </c>
      <c r="W340">
        <v>724.53149496620699</v>
      </c>
      <c r="X340">
        <v>-91557.897379999995</v>
      </c>
      <c r="Y340">
        <v>-91047.649411999999</v>
      </c>
      <c r="Z340">
        <v>510.24796799999604</v>
      </c>
      <c r="AA340">
        <v>-214.28352696621096</v>
      </c>
      <c r="AB340">
        <v>-91557.897379999995</v>
      </c>
      <c r="AC340">
        <v>-91047.649411999999</v>
      </c>
      <c r="AD340">
        <v>510.24796799999604</v>
      </c>
      <c r="AF340">
        <v>-41205.010181160003</v>
      </c>
      <c r="AG340">
        <v>0</v>
      </c>
      <c r="AH340">
        <v>-91047.649411999999</v>
      </c>
      <c r="AI340">
        <v>12524.428559000007</v>
      </c>
      <c r="AJ340">
        <v>12524.428559000007</v>
      </c>
      <c r="AK340">
        <v>0</v>
      </c>
      <c r="AL340">
        <v>510.24796799999604</v>
      </c>
      <c r="AM340" t="s">
        <v>514</v>
      </c>
      <c r="AN340" t="s">
        <v>545</v>
      </c>
      <c r="AO340">
        <v>9</v>
      </c>
      <c r="AP340">
        <v>9</v>
      </c>
    </row>
    <row r="341" spans="1:42">
      <c r="A341">
        <v>1557</v>
      </c>
      <c r="B341">
        <v>603</v>
      </c>
      <c r="C341" t="s">
        <v>27</v>
      </c>
      <c r="D341" t="s">
        <v>301</v>
      </c>
      <c r="E341" t="s">
        <v>321</v>
      </c>
      <c r="F341" t="s">
        <v>200</v>
      </c>
      <c r="G341" t="s">
        <v>477</v>
      </c>
      <c r="H341" t="s">
        <v>468</v>
      </c>
      <c r="I341" t="s">
        <v>405</v>
      </c>
      <c r="J341" t="s">
        <v>486</v>
      </c>
      <c r="K341">
        <v>36896</v>
      </c>
      <c r="L341">
        <v>38722</v>
      </c>
      <c r="M341" t="s">
        <v>30</v>
      </c>
      <c r="N341">
        <v>10000000</v>
      </c>
      <c r="O341">
        <v>-4091.7038859999998</v>
      </c>
      <c r="P341">
        <v>0.75</v>
      </c>
      <c r="Q341">
        <v>48.558715999999997</v>
      </c>
      <c r="R341">
        <v>48.565840000000001</v>
      </c>
      <c r="S341">
        <v>7.1240000000045711E-3</v>
      </c>
      <c r="T341">
        <v>-29.149298483882703</v>
      </c>
      <c r="U341">
        <v>213.983701</v>
      </c>
      <c r="V341">
        <v>0</v>
      </c>
      <c r="W341">
        <v>184.83440251611728</v>
      </c>
      <c r="X341">
        <v>128623.103231</v>
      </c>
      <c r="Y341">
        <v>128849.54205800001</v>
      </c>
      <c r="Z341">
        <v>226.4388270000054</v>
      </c>
      <c r="AA341">
        <v>41.604424483888124</v>
      </c>
      <c r="AB341">
        <v>128623.103231</v>
      </c>
      <c r="AC341">
        <v>128849.54205800001</v>
      </c>
      <c r="AD341">
        <v>226.4388270000054</v>
      </c>
      <c r="AF341">
        <v>-23557.985123644998</v>
      </c>
      <c r="AG341">
        <v>0</v>
      </c>
      <c r="AH341">
        <v>128849.54205800001</v>
      </c>
      <c r="AI341">
        <v>156612.02620300002</v>
      </c>
      <c r="AJ341">
        <v>156612.02620300002</v>
      </c>
      <c r="AK341">
        <v>0</v>
      </c>
      <c r="AL341">
        <v>226.4388270000054</v>
      </c>
      <c r="AM341" t="s">
        <v>514</v>
      </c>
      <c r="AN341">
        <v>6</v>
      </c>
      <c r="AO341" t="s">
        <v>545</v>
      </c>
      <c r="AP341">
        <v>6</v>
      </c>
    </row>
    <row r="342" spans="1:42">
      <c r="A342">
        <v>1558</v>
      </c>
      <c r="B342">
        <v>604</v>
      </c>
      <c r="C342" t="s">
        <v>27</v>
      </c>
      <c r="D342" t="s">
        <v>301</v>
      </c>
      <c r="E342" t="s">
        <v>333</v>
      </c>
      <c r="F342" t="s">
        <v>197</v>
      </c>
      <c r="G342" t="s">
        <v>477</v>
      </c>
      <c r="H342" t="s">
        <v>497</v>
      </c>
      <c r="I342" t="s">
        <v>405</v>
      </c>
      <c r="J342" t="s">
        <v>486</v>
      </c>
      <c r="K342">
        <v>36896</v>
      </c>
      <c r="L342">
        <v>38722</v>
      </c>
      <c r="M342" t="s">
        <v>30</v>
      </c>
      <c r="N342">
        <v>10000000</v>
      </c>
      <c r="O342">
        <v>-4092.1764779999999</v>
      </c>
      <c r="P342">
        <v>1.1200000000000001</v>
      </c>
      <c r="Q342">
        <v>109.167838</v>
      </c>
      <c r="R342">
        <v>109.19256900000001</v>
      </c>
      <c r="S342">
        <v>2.4731000000002723E-2</v>
      </c>
      <c r="T342">
        <v>-101.20361647742914</v>
      </c>
      <c r="U342">
        <v>419.33332799999999</v>
      </c>
      <c r="V342">
        <v>0</v>
      </c>
      <c r="W342">
        <v>318.12971152257086</v>
      </c>
      <c r="X342">
        <v>38727.475293000003</v>
      </c>
      <c r="Y342">
        <v>38941.515867000002</v>
      </c>
      <c r="Z342">
        <v>214.04057399999874</v>
      </c>
      <c r="AA342">
        <v>-104.08913752257212</v>
      </c>
      <c r="AB342">
        <v>38727.475293000003</v>
      </c>
      <c r="AC342">
        <v>38941.515867000002</v>
      </c>
      <c r="AD342">
        <v>214.04057399999874</v>
      </c>
      <c r="AF342">
        <v>-51160.390327955996</v>
      </c>
      <c r="AG342">
        <v>0</v>
      </c>
      <c r="AH342">
        <v>38941.515867000002</v>
      </c>
      <c r="AI342">
        <v>69753.945858000006</v>
      </c>
      <c r="AJ342">
        <v>69753.945858000006</v>
      </c>
      <c r="AK342">
        <v>0</v>
      </c>
      <c r="AL342">
        <v>214.04057399999874</v>
      </c>
      <c r="AM342" t="s">
        <v>514</v>
      </c>
      <c r="AN342" t="s">
        <v>545</v>
      </c>
      <c r="AO342">
        <v>10</v>
      </c>
      <c r="AP342">
        <v>10</v>
      </c>
    </row>
    <row r="343" spans="1:42">
      <c r="A343">
        <v>1559</v>
      </c>
      <c r="B343">
        <v>605</v>
      </c>
      <c r="C343" t="s">
        <v>27</v>
      </c>
      <c r="D343" t="s">
        <v>301</v>
      </c>
      <c r="E343" t="s">
        <v>338</v>
      </c>
      <c r="F343" t="s">
        <v>197</v>
      </c>
      <c r="G343" t="s">
        <v>492</v>
      </c>
      <c r="H343" t="s">
        <v>491</v>
      </c>
      <c r="I343" t="s">
        <v>405</v>
      </c>
      <c r="J343" t="s">
        <v>486</v>
      </c>
      <c r="K343">
        <v>36896</v>
      </c>
      <c r="L343">
        <v>38722</v>
      </c>
      <c r="M343" t="s">
        <v>30</v>
      </c>
      <c r="N343">
        <v>10000000</v>
      </c>
      <c r="O343">
        <v>-4395.057272</v>
      </c>
      <c r="P343">
        <v>3</v>
      </c>
      <c r="Q343">
        <v>270.65629100000001</v>
      </c>
      <c r="R343">
        <v>270.66204800000003</v>
      </c>
      <c r="S343">
        <v>5.7570000000168875E-3</v>
      </c>
      <c r="T343">
        <v>-25.302344714978222</v>
      </c>
      <c r="U343">
        <v>891.69067299999995</v>
      </c>
      <c r="V343">
        <v>0</v>
      </c>
      <c r="W343">
        <v>866.38832828502177</v>
      </c>
      <c r="X343">
        <v>183857.048071</v>
      </c>
      <c r="Y343">
        <v>184718.980977</v>
      </c>
      <c r="Z343">
        <v>861.93290600000182</v>
      </c>
      <c r="AA343">
        <v>-4.4554222850199494</v>
      </c>
      <c r="AB343">
        <v>183857.048071</v>
      </c>
      <c r="AC343">
        <v>184718.980977</v>
      </c>
      <c r="AD343">
        <v>861.93290600000182</v>
      </c>
      <c r="AF343">
        <v>-54947.006014544007</v>
      </c>
      <c r="AG343">
        <v>0</v>
      </c>
      <c r="AH343">
        <v>184718.980977</v>
      </c>
      <c r="AI343">
        <v>145767.40452099999</v>
      </c>
      <c r="AJ343">
        <v>145767.40452099999</v>
      </c>
      <c r="AK343">
        <v>0</v>
      </c>
      <c r="AL343">
        <v>861.93290600000182</v>
      </c>
      <c r="AM343" t="s">
        <v>514</v>
      </c>
      <c r="AN343" t="s">
        <v>545</v>
      </c>
      <c r="AO343">
        <v>10</v>
      </c>
      <c r="AP343">
        <v>10</v>
      </c>
    </row>
    <row r="344" spans="1:42">
      <c r="A344">
        <v>1560</v>
      </c>
      <c r="B344">
        <v>606</v>
      </c>
      <c r="C344" t="s">
        <v>27</v>
      </c>
      <c r="D344" t="s">
        <v>301</v>
      </c>
      <c r="E344" t="s">
        <v>340</v>
      </c>
      <c r="F344" t="s">
        <v>202</v>
      </c>
      <c r="G344" t="s">
        <v>471</v>
      </c>
      <c r="H344" t="s">
        <v>482</v>
      </c>
      <c r="I344" t="s">
        <v>405</v>
      </c>
      <c r="J344" t="s">
        <v>486</v>
      </c>
      <c r="K344">
        <v>36896</v>
      </c>
      <c r="L344">
        <v>38722</v>
      </c>
      <c r="M344" t="s">
        <v>30</v>
      </c>
      <c r="N344">
        <v>10000000</v>
      </c>
      <c r="O344">
        <v>-4024.4436999999998</v>
      </c>
      <c r="P344">
        <v>0.24</v>
      </c>
      <c r="Q344">
        <v>29.471588000000001</v>
      </c>
      <c r="R344">
        <v>29.477930000000001</v>
      </c>
      <c r="S344">
        <v>6.3420000000000698E-3</v>
      </c>
      <c r="T344">
        <v>-25.523021945400281</v>
      </c>
      <c r="U344">
        <v>104.930243</v>
      </c>
      <c r="V344">
        <v>0</v>
      </c>
      <c r="W344">
        <v>79.407221054599717</v>
      </c>
      <c r="X344">
        <v>-17188.402609000001</v>
      </c>
      <c r="Y344">
        <v>-17158.343041</v>
      </c>
      <c r="Z344">
        <v>30.059568000000581</v>
      </c>
      <c r="AA344">
        <v>-49.347653054599135</v>
      </c>
      <c r="AB344">
        <v>-17188.402609000001</v>
      </c>
      <c r="AC344">
        <v>-17158.343041</v>
      </c>
      <c r="AD344">
        <v>30.059568000000581</v>
      </c>
      <c r="AF344">
        <v>-16550.524716249998</v>
      </c>
      <c r="AG344">
        <v>0</v>
      </c>
      <c r="AH344">
        <v>-17158.343041</v>
      </c>
      <c r="AI344">
        <v>-12055.229499000001</v>
      </c>
      <c r="AJ344">
        <v>-12055.229499000001</v>
      </c>
      <c r="AK344">
        <v>0</v>
      </c>
      <c r="AL344">
        <v>30.059568000000581</v>
      </c>
      <c r="AM344" t="s">
        <v>514</v>
      </c>
      <c r="AN344">
        <v>5</v>
      </c>
      <c r="AO344" t="s">
        <v>545</v>
      </c>
      <c r="AP344">
        <v>5</v>
      </c>
    </row>
    <row r="345" spans="1:42">
      <c r="A345">
        <v>1561</v>
      </c>
      <c r="B345">
        <v>607</v>
      </c>
      <c r="C345" t="s">
        <v>27</v>
      </c>
      <c r="D345" t="s">
        <v>301</v>
      </c>
      <c r="E345" t="s">
        <v>31</v>
      </c>
      <c r="F345" t="s">
        <v>200</v>
      </c>
      <c r="G345" t="s">
        <v>474</v>
      </c>
      <c r="H345" t="s">
        <v>468</v>
      </c>
      <c r="I345" t="s">
        <v>405</v>
      </c>
      <c r="J345" t="s">
        <v>486</v>
      </c>
      <c r="K345">
        <v>36896</v>
      </c>
      <c r="L345">
        <v>38722</v>
      </c>
      <c r="M345" t="s">
        <v>30</v>
      </c>
      <c r="N345">
        <v>10000000</v>
      </c>
      <c r="O345">
        <v>-4083.57674</v>
      </c>
      <c r="P345">
        <v>0.8</v>
      </c>
      <c r="Q345">
        <v>82.165571</v>
      </c>
      <c r="R345">
        <v>82.18083</v>
      </c>
      <c r="S345">
        <v>1.5259000000000356E-2</v>
      </c>
      <c r="T345">
        <v>-62.311297475661455</v>
      </c>
      <c r="U345">
        <v>341.90290900000002</v>
      </c>
      <c r="V345">
        <v>0</v>
      </c>
      <c r="W345">
        <v>279.59161152433859</v>
      </c>
      <c r="X345">
        <v>10362.242439</v>
      </c>
      <c r="Y345">
        <v>10517.385435</v>
      </c>
      <c r="Z345">
        <v>155.14299600000049</v>
      </c>
      <c r="AA345">
        <v>-124.44861552433809</v>
      </c>
      <c r="AB345">
        <v>10362.242439</v>
      </c>
      <c r="AC345">
        <v>10517.385435</v>
      </c>
      <c r="AD345">
        <v>155.14299600000049</v>
      </c>
      <c r="AF345">
        <v>-23511.193080550001</v>
      </c>
      <c r="AG345">
        <v>0</v>
      </c>
      <c r="AH345">
        <v>10517.385435</v>
      </c>
      <c r="AI345">
        <v>61994.670157999994</v>
      </c>
      <c r="AJ345">
        <v>61994.670157999994</v>
      </c>
      <c r="AK345">
        <v>0</v>
      </c>
      <c r="AL345">
        <v>155.14299600000049</v>
      </c>
      <c r="AM345" t="s">
        <v>514</v>
      </c>
      <c r="AN345">
        <v>6</v>
      </c>
      <c r="AO345" t="s">
        <v>545</v>
      </c>
      <c r="AP345">
        <v>6</v>
      </c>
    </row>
    <row r="346" spans="1:42">
      <c r="A346">
        <v>1562</v>
      </c>
      <c r="B346">
        <v>608</v>
      </c>
      <c r="C346" t="s">
        <v>27</v>
      </c>
      <c r="D346" t="s">
        <v>301</v>
      </c>
      <c r="E346" t="s">
        <v>348</v>
      </c>
      <c r="F346" t="s">
        <v>201</v>
      </c>
      <c r="G346" t="s">
        <v>471</v>
      </c>
      <c r="H346" t="s">
        <v>468</v>
      </c>
      <c r="I346" t="s">
        <v>405</v>
      </c>
      <c r="J346" t="s">
        <v>486</v>
      </c>
      <c r="K346">
        <v>36896</v>
      </c>
      <c r="L346">
        <v>38722</v>
      </c>
      <c r="M346" t="s">
        <v>30</v>
      </c>
      <c r="N346">
        <v>10000000</v>
      </c>
      <c r="O346">
        <v>-4073.980384</v>
      </c>
      <c r="P346">
        <v>0.78</v>
      </c>
      <c r="Q346">
        <v>80.896013999999994</v>
      </c>
      <c r="R346">
        <v>80.902732999999998</v>
      </c>
      <c r="S346">
        <v>6.7190000000039163E-3</v>
      </c>
      <c r="T346">
        <v>-27.373074200111954</v>
      </c>
      <c r="U346">
        <v>246.952226</v>
      </c>
      <c r="V346">
        <v>0</v>
      </c>
      <c r="W346">
        <v>219.57915179988805</v>
      </c>
      <c r="X346">
        <v>6864.0443729999997</v>
      </c>
      <c r="Y346">
        <v>7047.6340010000004</v>
      </c>
      <c r="Z346">
        <v>183.58962800000063</v>
      </c>
      <c r="AA346">
        <v>-35.989523799887422</v>
      </c>
      <c r="AB346">
        <v>6864.0443729999997</v>
      </c>
      <c r="AC346">
        <v>7047.6340010000004</v>
      </c>
      <c r="AD346">
        <v>183.58962800000063</v>
      </c>
      <c r="AF346">
        <v>-29487.470019392003</v>
      </c>
      <c r="AG346">
        <v>0</v>
      </c>
      <c r="AH346">
        <v>7047.6340010000004</v>
      </c>
      <c r="AI346">
        <v>68162.553521000009</v>
      </c>
      <c r="AJ346">
        <v>68162.553521000009</v>
      </c>
      <c r="AK346">
        <v>0</v>
      </c>
      <c r="AL346">
        <v>183.58962800000063</v>
      </c>
      <c r="AM346" t="s">
        <v>514</v>
      </c>
      <c r="AN346">
        <v>8</v>
      </c>
      <c r="AO346" t="s">
        <v>545</v>
      </c>
      <c r="AP346">
        <v>8</v>
      </c>
    </row>
    <row r="347" spans="1:42">
      <c r="A347">
        <v>1563</v>
      </c>
      <c r="B347">
        <v>609</v>
      </c>
      <c r="C347" t="s">
        <v>27</v>
      </c>
      <c r="D347" t="s">
        <v>301</v>
      </c>
      <c r="E347" t="s">
        <v>349</v>
      </c>
      <c r="F347" t="s">
        <v>201</v>
      </c>
      <c r="G347" t="s">
        <v>477</v>
      </c>
      <c r="H347" t="s">
        <v>468</v>
      </c>
      <c r="I347" t="s">
        <v>405</v>
      </c>
      <c r="J347" t="s">
        <v>486</v>
      </c>
      <c r="K347">
        <v>36896</v>
      </c>
      <c r="L347">
        <v>38722</v>
      </c>
      <c r="M347" t="s">
        <v>30</v>
      </c>
      <c r="N347">
        <v>10000000</v>
      </c>
      <c r="O347">
        <v>-4047.108941</v>
      </c>
      <c r="P347">
        <v>0.65</v>
      </c>
      <c r="Q347">
        <v>74.975119000000007</v>
      </c>
      <c r="R347">
        <v>74.983644999999996</v>
      </c>
      <c r="S347">
        <v>8.5259999999891534E-3</v>
      </c>
      <c r="T347">
        <v>-34.5056508309221</v>
      </c>
      <c r="U347">
        <v>279.31330700000001</v>
      </c>
      <c r="V347">
        <v>0</v>
      </c>
      <c r="W347">
        <v>244.80765616907792</v>
      </c>
      <c r="X347">
        <v>-25775.249468000002</v>
      </c>
      <c r="Y347">
        <v>-25648.243103000001</v>
      </c>
      <c r="Z347">
        <v>127.0063650000011</v>
      </c>
      <c r="AA347">
        <v>-117.80129116907682</v>
      </c>
      <c r="AB347">
        <v>-25775.249468000002</v>
      </c>
      <c r="AC347">
        <v>-25648.243103000001</v>
      </c>
      <c r="AD347">
        <v>127.0063650000011</v>
      </c>
      <c r="AF347">
        <v>-29292.974514958005</v>
      </c>
      <c r="AG347">
        <v>0</v>
      </c>
      <c r="AH347">
        <v>-25648.243103000001</v>
      </c>
      <c r="AI347">
        <v>61387.316099999996</v>
      </c>
      <c r="AJ347">
        <v>61387.316099999996</v>
      </c>
      <c r="AK347">
        <v>0</v>
      </c>
      <c r="AL347">
        <v>127.0063650000011</v>
      </c>
      <c r="AM347" t="s">
        <v>514</v>
      </c>
      <c r="AN347">
        <v>8</v>
      </c>
      <c r="AO347" t="s">
        <v>545</v>
      </c>
      <c r="AP347">
        <v>8</v>
      </c>
    </row>
    <row r="348" spans="1:42">
      <c r="A348">
        <v>1564</v>
      </c>
      <c r="B348">
        <v>610</v>
      </c>
      <c r="C348" t="s">
        <v>27</v>
      </c>
      <c r="D348" t="s">
        <v>301</v>
      </c>
      <c r="E348" t="s">
        <v>350</v>
      </c>
      <c r="F348" t="s">
        <v>205</v>
      </c>
      <c r="G348" t="s">
        <v>477</v>
      </c>
      <c r="H348" t="s">
        <v>468</v>
      </c>
      <c r="I348" t="s">
        <v>405</v>
      </c>
      <c r="J348" t="s">
        <v>486</v>
      </c>
      <c r="K348">
        <v>36896</v>
      </c>
      <c r="L348">
        <v>38722</v>
      </c>
      <c r="M348" t="s">
        <v>30</v>
      </c>
      <c r="N348">
        <v>10000000</v>
      </c>
      <c r="O348">
        <v>-4377.6088089999994</v>
      </c>
      <c r="P348">
        <v>3.3</v>
      </c>
      <c r="Q348">
        <v>217.92607899999999</v>
      </c>
      <c r="R348">
        <v>217.96599000000001</v>
      </c>
      <c r="S348">
        <v>3.9911000000017793E-2</v>
      </c>
      <c r="T348">
        <v>-174.71474517607686</v>
      </c>
      <c r="U348">
        <v>995.4588</v>
      </c>
      <c r="V348">
        <v>0</v>
      </c>
      <c r="W348">
        <v>820.74405482392308</v>
      </c>
      <c r="X348">
        <v>525057.33784699999</v>
      </c>
      <c r="Y348">
        <v>526005.972725</v>
      </c>
      <c r="Z348">
        <v>948.63487800001167</v>
      </c>
      <c r="AA348">
        <v>127.89082317608859</v>
      </c>
      <c r="AB348">
        <v>525057.33784699999</v>
      </c>
      <c r="AC348">
        <v>526005.972725</v>
      </c>
      <c r="AD348">
        <v>948.63487800001167</v>
      </c>
      <c r="AF348">
        <v>-43206.998944829989</v>
      </c>
      <c r="AG348">
        <v>0</v>
      </c>
      <c r="AH348">
        <v>526005.972725</v>
      </c>
      <c r="AI348">
        <v>640779.26119300001</v>
      </c>
      <c r="AJ348">
        <v>640779.26119300001</v>
      </c>
      <c r="AK348">
        <v>0</v>
      </c>
      <c r="AL348">
        <v>948.63487800001167</v>
      </c>
      <c r="AM348" t="s">
        <v>514</v>
      </c>
      <c r="AN348" t="s">
        <v>545</v>
      </c>
      <c r="AO348">
        <v>9</v>
      </c>
      <c r="AP348">
        <v>9</v>
      </c>
    </row>
    <row r="349" spans="1:42">
      <c r="A349">
        <v>1565</v>
      </c>
      <c r="B349">
        <v>611</v>
      </c>
      <c r="C349" t="s">
        <v>27</v>
      </c>
      <c r="D349" t="s">
        <v>301</v>
      </c>
      <c r="E349" t="s">
        <v>351</v>
      </c>
      <c r="F349" t="s">
        <v>209</v>
      </c>
      <c r="G349" t="s">
        <v>474</v>
      </c>
      <c r="H349" t="s">
        <v>468</v>
      </c>
      <c r="I349" t="s">
        <v>405</v>
      </c>
      <c r="J349" t="s">
        <v>486</v>
      </c>
      <c r="K349">
        <v>36896</v>
      </c>
      <c r="L349">
        <v>38722</v>
      </c>
      <c r="M349" t="s">
        <v>30</v>
      </c>
      <c r="N349">
        <v>10000000</v>
      </c>
      <c r="O349">
        <v>-4012.8555580000002</v>
      </c>
      <c r="P349">
        <v>0.3</v>
      </c>
      <c r="Q349">
        <v>67.238927000000004</v>
      </c>
      <c r="R349">
        <v>57.308422999999998</v>
      </c>
      <c r="S349">
        <v>-9.9305040000000062</v>
      </c>
      <c r="T349">
        <v>39849.678170141262</v>
      </c>
      <c r="U349">
        <v>272.97217599999999</v>
      </c>
      <c r="V349">
        <v>0</v>
      </c>
      <c r="W349">
        <v>40122.650346141265</v>
      </c>
      <c r="X349">
        <v>-147719.89984299999</v>
      </c>
      <c r="Y349">
        <v>-106799.56669199999</v>
      </c>
      <c r="Z349">
        <v>40920.333150999999</v>
      </c>
      <c r="AA349">
        <v>797.68280485873402</v>
      </c>
      <c r="AB349">
        <v>-147719.89984299999</v>
      </c>
      <c r="AC349">
        <v>-106799.56669199999</v>
      </c>
      <c r="AD349">
        <v>40920.333150999999</v>
      </c>
      <c r="AF349">
        <v>-7921.3768714919997</v>
      </c>
      <c r="AG349">
        <v>0</v>
      </c>
      <c r="AH349">
        <v>-106799.56669199999</v>
      </c>
      <c r="AI349">
        <v>-90503.888993999994</v>
      </c>
      <c r="AJ349">
        <v>-90503.888993999994</v>
      </c>
      <c r="AK349">
        <v>0</v>
      </c>
      <c r="AL349">
        <v>40920.333150999999</v>
      </c>
      <c r="AM349" t="s">
        <v>514</v>
      </c>
      <c r="AN349">
        <v>3</v>
      </c>
      <c r="AO349" t="s">
        <v>545</v>
      </c>
      <c r="AP349">
        <v>3</v>
      </c>
    </row>
    <row r="350" spans="1:42">
      <c r="A350">
        <v>1566</v>
      </c>
      <c r="B350">
        <v>612</v>
      </c>
      <c r="C350" t="s">
        <v>27</v>
      </c>
      <c r="D350" t="s">
        <v>301</v>
      </c>
      <c r="E350" t="s">
        <v>354</v>
      </c>
      <c r="F350" t="s">
        <v>196</v>
      </c>
      <c r="G350" t="s">
        <v>474</v>
      </c>
      <c r="H350" t="s">
        <v>472</v>
      </c>
      <c r="I350" t="s">
        <v>405</v>
      </c>
      <c r="J350" t="s">
        <v>486</v>
      </c>
      <c r="K350">
        <v>36896</v>
      </c>
      <c r="L350">
        <v>38722</v>
      </c>
      <c r="M350" t="s">
        <v>30</v>
      </c>
      <c r="N350">
        <v>10000000</v>
      </c>
      <c r="O350">
        <v>-4003.8731580000003</v>
      </c>
      <c r="P350">
        <v>0.78</v>
      </c>
      <c r="Q350">
        <v>280.87893400000002</v>
      </c>
      <c r="R350">
        <v>280.89097500000003</v>
      </c>
      <c r="S350">
        <v>1.2041000000010627E-2</v>
      </c>
      <c r="T350">
        <v>-48.210636695520549</v>
      </c>
      <c r="U350">
        <v>779.61649599999998</v>
      </c>
      <c r="V350">
        <v>0</v>
      </c>
      <c r="W350">
        <v>731.40585930447946</v>
      </c>
      <c r="X350">
        <v>-761093.55262900004</v>
      </c>
      <c r="Y350">
        <v>-761274.54804499994</v>
      </c>
      <c r="Z350">
        <v>-180.99541599990334</v>
      </c>
      <c r="AA350">
        <v>-912.40127530438281</v>
      </c>
      <c r="AB350">
        <v>-761093.55262900004</v>
      </c>
      <c r="AC350">
        <v>-761274.54804499994</v>
      </c>
      <c r="AD350">
        <v>-180.99541599990334</v>
      </c>
      <c r="AF350">
        <v>-63229.164911136002</v>
      </c>
      <c r="AG350">
        <v>0</v>
      </c>
      <c r="AH350">
        <v>-761274.54804499994</v>
      </c>
      <c r="AI350">
        <v>107720.189641</v>
      </c>
      <c r="AJ350">
        <v>107720.189641</v>
      </c>
      <c r="AK350">
        <v>0</v>
      </c>
      <c r="AL350">
        <v>-180.99541599990334</v>
      </c>
      <c r="AM350" t="s">
        <v>514</v>
      </c>
      <c r="AN350" t="s">
        <v>545</v>
      </c>
      <c r="AO350">
        <v>12</v>
      </c>
      <c r="AP350">
        <v>12</v>
      </c>
    </row>
    <row r="351" spans="1:42">
      <c r="A351">
        <v>1567</v>
      </c>
      <c r="B351">
        <v>613</v>
      </c>
      <c r="C351" t="s">
        <v>27</v>
      </c>
      <c r="D351" t="s">
        <v>301</v>
      </c>
      <c r="E351" t="s">
        <v>356</v>
      </c>
      <c r="F351" t="s">
        <v>200</v>
      </c>
      <c r="G351" t="s">
        <v>477</v>
      </c>
      <c r="H351" t="s">
        <v>468</v>
      </c>
      <c r="I351" t="s">
        <v>405</v>
      </c>
      <c r="J351" t="s">
        <v>486</v>
      </c>
      <c r="K351">
        <v>36896</v>
      </c>
      <c r="L351">
        <v>38722</v>
      </c>
      <c r="M351" t="s">
        <v>30</v>
      </c>
      <c r="N351">
        <v>10000000</v>
      </c>
      <c r="O351">
        <v>-4060.408019</v>
      </c>
      <c r="P351">
        <v>0.65</v>
      </c>
      <c r="Q351">
        <v>38.557645999999998</v>
      </c>
      <c r="R351">
        <v>38.565204999999999</v>
      </c>
      <c r="S351">
        <v>7.5590000000005375E-3</v>
      </c>
      <c r="T351">
        <v>-30.692624215623184</v>
      </c>
      <c r="U351">
        <v>186.02255500000001</v>
      </c>
      <c r="V351">
        <v>0</v>
      </c>
      <c r="W351">
        <v>155.32993078437681</v>
      </c>
      <c r="X351">
        <v>126915.319325</v>
      </c>
      <c r="Y351">
        <v>127112.16860200001</v>
      </c>
      <c r="Z351">
        <v>196.84927700000117</v>
      </c>
      <c r="AA351">
        <v>41.519346215624353</v>
      </c>
      <c r="AB351">
        <v>126915.319325</v>
      </c>
      <c r="AC351">
        <v>127112.16860200001</v>
      </c>
      <c r="AD351">
        <v>196.84927700000117</v>
      </c>
      <c r="AF351">
        <v>-23377.7991693925</v>
      </c>
      <c r="AG351">
        <v>0</v>
      </c>
      <c r="AH351">
        <v>127112.16860200001</v>
      </c>
      <c r="AI351">
        <v>73354.330615000013</v>
      </c>
      <c r="AJ351">
        <v>73354.330615000013</v>
      </c>
      <c r="AK351">
        <v>0</v>
      </c>
      <c r="AL351">
        <v>196.84927700000117</v>
      </c>
      <c r="AM351" t="s">
        <v>514</v>
      </c>
      <c r="AN351">
        <v>6</v>
      </c>
      <c r="AO351" t="s">
        <v>545</v>
      </c>
      <c r="AP351">
        <v>6</v>
      </c>
    </row>
    <row r="352" spans="1:42">
      <c r="A352">
        <v>1568</v>
      </c>
      <c r="B352">
        <v>614</v>
      </c>
      <c r="C352" t="s">
        <v>27</v>
      </c>
      <c r="D352" t="s">
        <v>301</v>
      </c>
      <c r="E352" t="s">
        <v>360</v>
      </c>
      <c r="F352" t="s">
        <v>201</v>
      </c>
      <c r="G352" t="s">
        <v>476</v>
      </c>
      <c r="H352" t="s">
        <v>468</v>
      </c>
      <c r="I352" t="s">
        <v>405</v>
      </c>
      <c r="J352" t="s">
        <v>486</v>
      </c>
      <c r="K352">
        <v>36896</v>
      </c>
      <c r="L352">
        <v>38722</v>
      </c>
      <c r="M352" t="s">
        <v>30</v>
      </c>
      <c r="N352">
        <v>10000000</v>
      </c>
      <c r="O352">
        <v>-4095.564828</v>
      </c>
      <c r="P352">
        <v>1.1499999999999999</v>
      </c>
      <c r="Q352">
        <v>156.468367</v>
      </c>
      <c r="R352">
        <v>156.51341600000001</v>
      </c>
      <c r="S352">
        <v>4.504900000000589E-2</v>
      </c>
      <c r="T352">
        <v>-184.50109993659612</v>
      </c>
      <c r="U352">
        <v>454.62657000000002</v>
      </c>
      <c r="V352">
        <v>0</v>
      </c>
      <c r="W352">
        <v>270.1254700634039</v>
      </c>
      <c r="X352">
        <v>-139368.24879300001</v>
      </c>
      <c r="Y352">
        <v>-139300.64885600001</v>
      </c>
      <c r="Z352">
        <v>67.599936999991769</v>
      </c>
      <c r="AA352">
        <v>-202.52553306341213</v>
      </c>
      <c r="AB352">
        <v>-139368.24879300001</v>
      </c>
      <c r="AC352">
        <v>-139300.64885600001</v>
      </c>
      <c r="AD352">
        <v>67.599936999991769</v>
      </c>
      <c r="AF352">
        <v>-29643.698225064003</v>
      </c>
      <c r="AG352">
        <v>0</v>
      </c>
      <c r="AH352">
        <v>-139300.64885600001</v>
      </c>
      <c r="AI352">
        <v>-153639.43411</v>
      </c>
      <c r="AJ352">
        <v>-153639.43411</v>
      </c>
      <c r="AK352">
        <v>0</v>
      </c>
      <c r="AL352">
        <v>67.599936999991769</v>
      </c>
      <c r="AM352" t="s">
        <v>514</v>
      </c>
      <c r="AN352">
        <v>8</v>
      </c>
      <c r="AO352" t="s">
        <v>545</v>
      </c>
      <c r="AP352">
        <v>8</v>
      </c>
    </row>
    <row r="353" spans="1:42">
      <c r="A353">
        <v>1569</v>
      </c>
      <c r="B353">
        <v>615</v>
      </c>
      <c r="C353" t="s">
        <v>27</v>
      </c>
      <c r="D353" t="s">
        <v>301</v>
      </c>
      <c r="E353" t="s">
        <v>368</v>
      </c>
      <c r="F353" t="s">
        <v>198</v>
      </c>
      <c r="G353" t="s">
        <v>473</v>
      </c>
      <c r="H353" t="s">
        <v>472</v>
      </c>
      <c r="I353" t="s">
        <v>405</v>
      </c>
      <c r="J353" t="s">
        <v>486</v>
      </c>
      <c r="K353">
        <v>36896</v>
      </c>
      <c r="L353">
        <v>38722</v>
      </c>
      <c r="M353" t="s">
        <v>30</v>
      </c>
      <c r="N353">
        <v>10000000</v>
      </c>
      <c r="O353">
        <v>-4013.3542630000002</v>
      </c>
      <c r="P353">
        <v>0.18</v>
      </c>
      <c r="Q353">
        <v>19.176680000000001</v>
      </c>
      <c r="R353">
        <v>19.181601000000001</v>
      </c>
      <c r="S353">
        <v>4.9209999999995091E-3</v>
      </c>
      <c r="T353">
        <v>-19.74971632822103</v>
      </c>
      <c r="U353">
        <v>87.372934999999998</v>
      </c>
      <c r="V353">
        <v>0</v>
      </c>
      <c r="W353">
        <v>67.623218671778972</v>
      </c>
      <c r="X353">
        <v>-624.33883800000001</v>
      </c>
      <c r="Y353">
        <v>-597.30126499999994</v>
      </c>
      <c r="Z353">
        <v>27.037573000000066</v>
      </c>
      <c r="AA353">
        <v>-40.585645671778906</v>
      </c>
      <c r="AB353">
        <v>-624.33883800000001</v>
      </c>
      <c r="AC353">
        <v>-597.30126499999994</v>
      </c>
      <c r="AD353">
        <v>27.037573000000066</v>
      </c>
      <c r="AF353">
        <v>-11883.541972743</v>
      </c>
      <c r="AG353">
        <v>0</v>
      </c>
      <c r="AH353">
        <v>-597.30126499999994</v>
      </c>
      <c r="AI353">
        <v>-5572.8865180000003</v>
      </c>
      <c r="AJ353">
        <v>-5572.8865180000003</v>
      </c>
      <c r="AK353">
        <v>0</v>
      </c>
      <c r="AL353">
        <v>27.037573000000066</v>
      </c>
      <c r="AM353" t="s">
        <v>514</v>
      </c>
      <c r="AN353">
        <v>4</v>
      </c>
      <c r="AO353" t="s">
        <v>545</v>
      </c>
      <c r="AP353">
        <v>4</v>
      </c>
    </row>
    <row r="354" spans="1:42">
      <c r="A354">
        <v>1570</v>
      </c>
      <c r="B354">
        <v>616</v>
      </c>
      <c r="C354" t="s">
        <v>27</v>
      </c>
      <c r="D354" t="s">
        <v>301</v>
      </c>
      <c r="E354" t="s">
        <v>372</v>
      </c>
      <c r="F354" t="s">
        <v>205</v>
      </c>
      <c r="G354" t="s">
        <v>476</v>
      </c>
      <c r="H354" t="s">
        <v>468</v>
      </c>
      <c r="I354" t="s">
        <v>405</v>
      </c>
      <c r="J354" t="s">
        <v>486</v>
      </c>
      <c r="K354">
        <v>36896</v>
      </c>
      <c r="L354">
        <v>38722</v>
      </c>
      <c r="M354" t="s">
        <v>30</v>
      </c>
      <c r="N354">
        <v>10000000</v>
      </c>
      <c r="O354">
        <v>-4078.752931</v>
      </c>
      <c r="P354">
        <v>1.5</v>
      </c>
      <c r="Q354">
        <v>314.50807500000002</v>
      </c>
      <c r="R354">
        <v>314.51199400000002</v>
      </c>
      <c r="S354">
        <v>3.9189999999962311E-3</v>
      </c>
      <c r="T354">
        <v>-15.984632736573626</v>
      </c>
      <c r="U354">
        <v>720.558088</v>
      </c>
      <c r="V354">
        <v>0</v>
      </c>
      <c r="W354">
        <v>704.57345526342635</v>
      </c>
      <c r="X354">
        <v>-589288.64185599994</v>
      </c>
      <c r="Y354">
        <v>-589171.48411700001</v>
      </c>
      <c r="Z354">
        <v>117.15773899992928</v>
      </c>
      <c r="AA354">
        <v>-587.41571626349707</v>
      </c>
      <c r="AB354">
        <v>-589288.64185599994</v>
      </c>
      <c r="AC354">
        <v>-589171.48411700001</v>
      </c>
      <c r="AD354">
        <v>117.15773899992928</v>
      </c>
      <c r="AF354">
        <v>-40257.291428969998</v>
      </c>
      <c r="AG354">
        <v>0</v>
      </c>
      <c r="AH354">
        <v>-589171.48411700001</v>
      </c>
      <c r="AI354">
        <v>328000.08267299994</v>
      </c>
      <c r="AJ354">
        <v>328000.08267299994</v>
      </c>
      <c r="AK354">
        <v>0</v>
      </c>
      <c r="AL354">
        <v>117.15773899992928</v>
      </c>
      <c r="AM354" t="s">
        <v>514</v>
      </c>
      <c r="AN354" t="s">
        <v>545</v>
      </c>
      <c r="AO354">
        <v>9</v>
      </c>
      <c r="AP354">
        <v>9</v>
      </c>
    </row>
    <row r="355" spans="1:42">
      <c r="A355">
        <v>1571</v>
      </c>
      <c r="B355">
        <v>617</v>
      </c>
      <c r="C355" t="s">
        <v>27</v>
      </c>
      <c r="D355" t="s">
        <v>301</v>
      </c>
      <c r="E355" t="s">
        <v>374</v>
      </c>
      <c r="F355" t="s">
        <v>201</v>
      </c>
      <c r="G355" t="s">
        <v>476</v>
      </c>
      <c r="H355" t="s">
        <v>490</v>
      </c>
      <c r="I355" t="s">
        <v>405</v>
      </c>
      <c r="J355" t="s">
        <v>486</v>
      </c>
      <c r="K355">
        <v>36896</v>
      </c>
      <c r="L355">
        <v>38722</v>
      </c>
      <c r="M355" t="s">
        <v>30</v>
      </c>
      <c r="N355">
        <v>10000000</v>
      </c>
      <c r="O355">
        <v>-4119.1261539999996</v>
      </c>
      <c r="P355">
        <v>0.98</v>
      </c>
      <c r="Q355">
        <v>97.309297999999998</v>
      </c>
      <c r="R355">
        <v>97.314836999999997</v>
      </c>
      <c r="S355">
        <v>5.5389999999988504E-3</v>
      </c>
      <c r="T355">
        <v>-22.815839767001261</v>
      </c>
      <c r="U355">
        <v>374.286002</v>
      </c>
      <c r="V355">
        <v>0</v>
      </c>
      <c r="W355">
        <v>351.47016223299875</v>
      </c>
      <c r="X355">
        <v>26497.247553000001</v>
      </c>
      <c r="Y355">
        <v>26747.962018999999</v>
      </c>
      <c r="Z355">
        <v>250.71446599999763</v>
      </c>
      <c r="AA355">
        <v>-100.75569623300112</v>
      </c>
      <c r="AB355">
        <v>26497.247553000001</v>
      </c>
      <c r="AC355">
        <v>26747.962018999999</v>
      </c>
      <c r="AD355">
        <v>250.71446599999763</v>
      </c>
      <c r="AF355">
        <v>-29814.235102652001</v>
      </c>
      <c r="AG355">
        <v>0</v>
      </c>
      <c r="AH355">
        <v>26747.962018999999</v>
      </c>
      <c r="AI355">
        <v>28677.975904999999</v>
      </c>
      <c r="AJ355">
        <v>28677.975904999999</v>
      </c>
      <c r="AK355">
        <v>0</v>
      </c>
      <c r="AL355">
        <v>250.71446599999763</v>
      </c>
      <c r="AM355" t="s">
        <v>514</v>
      </c>
      <c r="AN355">
        <v>8</v>
      </c>
      <c r="AO355" t="s">
        <v>545</v>
      </c>
      <c r="AP355">
        <v>8</v>
      </c>
    </row>
    <row r="356" spans="1:42">
      <c r="A356">
        <v>1572</v>
      </c>
      <c r="B356">
        <v>618</v>
      </c>
      <c r="C356" t="s">
        <v>27</v>
      </c>
      <c r="D356" t="s">
        <v>301</v>
      </c>
      <c r="E356" t="s">
        <v>377</v>
      </c>
      <c r="F356" t="s">
        <v>201</v>
      </c>
      <c r="G356" t="s">
        <v>471</v>
      </c>
      <c r="H356" t="s">
        <v>472</v>
      </c>
      <c r="I356" t="s">
        <v>405</v>
      </c>
      <c r="J356" t="s">
        <v>486</v>
      </c>
      <c r="K356">
        <v>36896</v>
      </c>
      <c r="L356">
        <v>38722</v>
      </c>
      <c r="M356" t="s">
        <v>30</v>
      </c>
      <c r="N356">
        <v>10000000</v>
      </c>
      <c r="O356">
        <v>-4086.9848969999998</v>
      </c>
      <c r="P356">
        <v>0.7</v>
      </c>
      <c r="Q356">
        <v>69.509840999999994</v>
      </c>
      <c r="R356">
        <v>69.535317000000006</v>
      </c>
      <c r="S356">
        <v>2.5476000000011823E-2</v>
      </c>
      <c r="T356">
        <v>-104.12002723602032</v>
      </c>
      <c r="U356">
        <v>278.46662199999997</v>
      </c>
      <c r="V356">
        <v>0</v>
      </c>
      <c r="W356">
        <v>174.34659476397965</v>
      </c>
      <c r="X356">
        <v>18938.267054</v>
      </c>
      <c r="Y356">
        <v>19027.905506999999</v>
      </c>
      <c r="Z356">
        <v>89.638452999999572</v>
      </c>
      <c r="AA356">
        <v>-84.70814176398008</v>
      </c>
      <c r="AB356">
        <v>18938.267054</v>
      </c>
      <c r="AC356">
        <v>19027.905506999999</v>
      </c>
      <c r="AD356">
        <v>89.638452999999572</v>
      </c>
      <c r="AF356">
        <v>-29581.596684486001</v>
      </c>
      <c r="AG356">
        <v>0</v>
      </c>
      <c r="AH356">
        <v>19027.905506999999</v>
      </c>
      <c r="AI356">
        <v>129723.02504600001</v>
      </c>
      <c r="AJ356">
        <v>129723.02504600001</v>
      </c>
      <c r="AK356">
        <v>0</v>
      </c>
      <c r="AL356">
        <v>89.638452999999572</v>
      </c>
      <c r="AM356" t="s">
        <v>514</v>
      </c>
      <c r="AN356">
        <v>8</v>
      </c>
      <c r="AO356" t="s">
        <v>545</v>
      </c>
      <c r="AP356">
        <v>8</v>
      </c>
    </row>
    <row r="357" spans="1:42">
      <c r="A357">
        <v>1573</v>
      </c>
      <c r="B357">
        <v>619</v>
      </c>
      <c r="C357" t="s">
        <v>27</v>
      </c>
      <c r="D357" t="s">
        <v>301</v>
      </c>
      <c r="E357" t="s">
        <v>378</v>
      </c>
      <c r="F357" t="s">
        <v>198</v>
      </c>
      <c r="G357" t="s">
        <v>471</v>
      </c>
      <c r="H357" t="s">
        <v>472</v>
      </c>
      <c r="I357" t="s">
        <v>405</v>
      </c>
      <c r="J357" t="s">
        <v>486</v>
      </c>
      <c r="K357">
        <v>36896</v>
      </c>
      <c r="L357">
        <v>38722</v>
      </c>
      <c r="M357" t="s">
        <v>30</v>
      </c>
      <c r="N357">
        <v>10000000</v>
      </c>
      <c r="O357">
        <v>-4040.4483959999998</v>
      </c>
      <c r="P357">
        <v>0.32</v>
      </c>
      <c r="Q357">
        <v>25.174482999999999</v>
      </c>
      <c r="R357">
        <v>25.181457000000002</v>
      </c>
      <c r="S357">
        <v>6.9740000000031444E-3</v>
      </c>
      <c r="T357">
        <v>-28.178087113716703</v>
      </c>
      <c r="U357">
        <v>98.145375000000001</v>
      </c>
      <c r="V357">
        <v>0</v>
      </c>
      <c r="W357">
        <v>69.967287886283302</v>
      </c>
      <c r="X357">
        <v>36456.132177</v>
      </c>
      <c r="Y357">
        <v>36528.029423</v>
      </c>
      <c r="Z357">
        <v>71.89724600000045</v>
      </c>
      <c r="AA357">
        <v>1.9299581137171486</v>
      </c>
      <c r="AB357">
        <v>36456.132177</v>
      </c>
      <c r="AC357">
        <v>36528.029423</v>
      </c>
      <c r="AD357">
        <v>71.89724600000045</v>
      </c>
      <c r="AF357">
        <v>-11963.767700555998</v>
      </c>
      <c r="AG357">
        <v>0</v>
      </c>
      <c r="AH357">
        <v>36528.029423</v>
      </c>
      <c r="AI357">
        <v>39777.757029</v>
      </c>
      <c r="AJ357">
        <v>39777.757029</v>
      </c>
      <c r="AK357">
        <v>0</v>
      </c>
      <c r="AL357">
        <v>71.89724600000045</v>
      </c>
      <c r="AM357" t="s">
        <v>514</v>
      </c>
      <c r="AN357">
        <v>4</v>
      </c>
      <c r="AO357" t="s">
        <v>545</v>
      </c>
      <c r="AP357">
        <v>4</v>
      </c>
    </row>
    <row r="358" spans="1:42">
      <c r="A358">
        <v>1574</v>
      </c>
      <c r="B358">
        <v>620</v>
      </c>
      <c r="C358" t="s">
        <v>27</v>
      </c>
      <c r="D358" t="s">
        <v>301</v>
      </c>
      <c r="E358" t="s">
        <v>384</v>
      </c>
      <c r="F358" t="s">
        <v>201</v>
      </c>
      <c r="G358" t="s">
        <v>473</v>
      </c>
      <c r="H358" t="s">
        <v>491</v>
      </c>
      <c r="I358" t="s">
        <v>405</v>
      </c>
      <c r="J358" t="s">
        <v>486</v>
      </c>
      <c r="K358">
        <v>36896</v>
      </c>
      <c r="L358">
        <v>38722</v>
      </c>
      <c r="M358" t="s">
        <v>30</v>
      </c>
      <c r="N358">
        <v>10000000</v>
      </c>
      <c r="O358">
        <v>-4058.339219</v>
      </c>
      <c r="P358">
        <v>0.6</v>
      </c>
      <c r="Q358">
        <v>57.692844999999998</v>
      </c>
      <c r="R358">
        <v>55.718983000000001</v>
      </c>
      <c r="S358">
        <v>-1.9738619999999969</v>
      </c>
      <c r="T358">
        <v>8010.6015674937653</v>
      </c>
      <c r="U358">
        <v>254.93253999999999</v>
      </c>
      <c r="V358">
        <v>0</v>
      </c>
      <c r="W358">
        <v>8265.534107493766</v>
      </c>
      <c r="X358">
        <v>24131.454258000002</v>
      </c>
      <c r="Y358">
        <v>32563.554679000001</v>
      </c>
      <c r="Z358">
        <v>8432.1004209999992</v>
      </c>
      <c r="AA358">
        <v>166.5663135062332</v>
      </c>
      <c r="AB358">
        <v>24131.454258000002</v>
      </c>
      <c r="AC358">
        <v>32563.554679000001</v>
      </c>
      <c r="AD358">
        <v>8432.1004209999992</v>
      </c>
      <c r="AF358">
        <v>-29374.259267122001</v>
      </c>
      <c r="AG358">
        <v>0</v>
      </c>
      <c r="AH358">
        <v>32563.554679000001</v>
      </c>
      <c r="AI358">
        <v>68443.782066999993</v>
      </c>
      <c r="AJ358">
        <v>68443.782066999993</v>
      </c>
      <c r="AK358">
        <v>0</v>
      </c>
      <c r="AL358">
        <v>8432.1004209999992</v>
      </c>
      <c r="AM358" t="s">
        <v>514</v>
      </c>
      <c r="AN358">
        <v>8</v>
      </c>
      <c r="AO358" t="s">
        <v>545</v>
      </c>
      <c r="AP358">
        <v>8</v>
      </c>
    </row>
    <row r="359" spans="1:42">
      <c r="A359">
        <v>1575</v>
      </c>
      <c r="B359">
        <v>621</v>
      </c>
      <c r="C359" t="s">
        <v>27</v>
      </c>
      <c r="D359" t="s">
        <v>301</v>
      </c>
      <c r="E359" t="s">
        <v>322</v>
      </c>
      <c r="F359" t="s">
        <v>200</v>
      </c>
      <c r="G359" t="s">
        <v>474</v>
      </c>
      <c r="H359" t="s">
        <v>468</v>
      </c>
      <c r="I359" t="s">
        <v>405</v>
      </c>
      <c r="J359" t="s">
        <v>486</v>
      </c>
      <c r="K359">
        <v>36896</v>
      </c>
      <c r="L359">
        <v>38722</v>
      </c>
      <c r="M359" t="s">
        <v>30</v>
      </c>
      <c r="N359">
        <v>10000000</v>
      </c>
      <c r="O359">
        <v>-4073.873677</v>
      </c>
      <c r="P359">
        <v>0.74</v>
      </c>
      <c r="Q359">
        <v>83.003720000000001</v>
      </c>
      <c r="R359">
        <v>83.011606999999998</v>
      </c>
      <c r="S359">
        <v>7.8869999999966467E-3</v>
      </c>
      <c r="T359">
        <v>-32.130641690485341</v>
      </c>
      <c r="U359">
        <v>322.53539699999999</v>
      </c>
      <c r="V359">
        <v>0</v>
      </c>
      <c r="W359">
        <v>290.40475530951466</v>
      </c>
      <c r="X359">
        <v>-19317.672763999999</v>
      </c>
      <c r="Y359">
        <v>-19160.986585999999</v>
      </c>
      <c r="Z359">
        <v>156.68617799999993</v>
      </c>
      <c r="AA359">
        <v>-133.71857730951473</v>
      </c>
      <c r="AB359">
        <v>-19317.672763999999</v>
      </c>
      <c r="AC359">
        <v>-19160.986585999999</v>
      </c>
      <c r="AD359">
        <v>156.68617799999993</v>
      </c>
      <c r="AF359">
        <v>-23455.327695327502</v>
      </c>
      <c r="AG359">
        <v>0</v>
      </c>
      <c r="AH359">
        <v>-19160.986585999999</v>
      </c>
      <c r="AI359">
        <v>-914.04289399999834</v>
      </c>
      <c r="AJ359">
        <v>-914.04289399999834</v>
      </c>
      <c r="AK359">
        <v>0</v>
      </c>
      <c r="AL359">
        <v>156.68617799999993</v>
      </c>
      <c r="AM359" t="s">
        <v>514</v>
      </c>
      <c r="AN359">
        <v>6</v>
      </c>
      <c r="AO359" t="s">
        <v>545</v>
      </c>
      <c r="AP359">
        <v>6</v>
      </c>
    </row>
    <row r="360" spans="1:42">
      <c r="A360">
        <v>1576</v>
      </c>
      <c r="B360">
        <v>622</v>
      </c>
      <c r="C360" t="s">
        <v>27</v>
      </c>
      <c r="D360" t="s">
        <v>301</v>
      </c>
      <c r="E360" t="s">
        <v>317</v>
      </c>
      <c r="F360" t="s">
        <v>205</v>
      </c>
      <c r="G360" t="s">
        <v>474</v>
      </c>
      <c r="H360" t="s">
        <v>468</v>
      </c>
      <c r="I360" t="s">
        <v>405</v>
      </c>
      <c r="J360" t="s">
        <v>486</v>
      </c>
      <c r="K360">
        <v>36896</v>
      </c>
      <c r="L360">
        <v>38722</v>
      </c>
      <c r="M360" t="s">
        <v>30</v>
      </c>
      <c r="N360">
        <v>10000000</v>
      </c>
      <c r="O360">
        <v>-4171.2708249999996</v>
      </c>
      <c r="P360">
        <v>1.68</v>
      </c>
      <c r="Q360">
        <v>180.229569</v>
      </c>
      <c r="R360">
        <v>180.24135200000001</v>
      </c>
      <c r="S360">
        <v>1.1783000000008315E-2</v>
      </c>
      <c r="T360">
        <v>-49.150084131009677</v>
      </c>
      <c r="U360">
        <v>612.21406000000002</v>
      </c>
      <c r="V360">
        <v>0</v>
      </c>
      <c r="W360">
        <v>563.06397586899038</v>
      </c>
      <c r="X360">
        <v>-8206.9340520000005</v>
      </c>
      <c r="Y360">
        <v>-7808.9624880000001</v>
      </c>
      <c r="Z360">
        <v>397.9715640000004</v>
      </c>
      <c r="AA360">
        <v>-165.09241186898998</v>
      </c>
      <c r="AB360">
        <v>-8206.9340520000005</v>
      </c>
      <c r="AC360">
        <v>-7808.9624880000001</v>
      </c>
      <c r="AD360">
        <v>397.9715640000004</v>
      </c>
      <c r="AF360">
        <v>-41170.443042749997</v>
      </c>
      <c r="AG360">
        <v>0</v>
      </c>
      <c r="AH360">
        <v>-7808.9624880000001</v>
      </c>
      <c r="AI360">
        <v>-445751.45467399998</v>
      </c>
      <c r="AJ360">
        <v>-445751.45467399998</v>
      </c>
      <c r="AK360">
        <v>0</v>
      </c>
      <c r="AL360">
        <v>397.9715640000004</v>
      </c>
      <c r="AM360" t="s">
        <v>514</v>
      </c>
      <c r="AN360" t="s">
        <v>545</v>
      </c>
      <c r="AO360">
        <v>9</v>
      </c>
      <c r="AP360">
        <v>9</v>
      </c>
    </row>
    <row r="361" spans="1:42">
      <c r="A361">
        <v>1577</v>
      </c>
      <c r="B361">
        <v>623</v>
      </c>
      <c r="C361" t="s">
        <v>27</v>
      </c>
      <c r="D361" t="s">
        <v>301</v>
      </c>
      <c r="E361" t="s">
        <v>366</v>
      </c>
      <c r="F361" t="s">
        <v>197</v>
      </c>
      <c r="G361" t="s">
        <v>477</v>
      </c>
      <c r="H361" t="s">
        <v>468</v>
      </c>
      <c r="I361" t="s">
        <v>405</v>
      </c>
      <c r="J361" t="s">
        <v>486</v>
      </c>
      <c r="K361">
        <v>36896</v>
      </c>
      <c r="L361">
        <v>38722</v>
      </c>
      <c r="M361" t="s">
        <v>30</v>
      </c>
      <c r="N361">
        <v>10000000</v>
      </c>
      <c r="O361">
        <v>-4171.098524</v>
      </c>
      <c r="P361">
        <v>2.1</v>
      </c>
      <c r="Q361">
        <v>184.21821199999999</v>
      </c>
      <c r="R361">
        <v>184.24877799999999</v>
      </c>
      <c r="S361">
        <v>3.056599999999321E-2</v>
      </c>
      <c r="T361">
        <v>-127.49379748455567</v>
      </c>
      <c r="U361">
        <v>762.09856600000001</v>
      </c>
      <c r="V361">
        <v>0</v>
      </c>
      <c r="W361">
        <v>634.60476851544433</v>
      </c>
      <c r="X361">
        <v>155123.91962999999</v>
      </c>
      <c r="Y361">
        <v>155628.33133799999</v>
      </c>
      <c r="Z361">
        <v>504.41170799999963</v>
      </c>
      <c r="AA361">
        <v>-130.1930605154447</v>
      </c>
      <c r="AB361">
        <v>155123.91962999999</v>
      </c>
      <c r="AC361">
        <v>155628.33133799999</v>
      </c>
      <c r="AD361">
        <v>504.41170799999963</v>
      </c>
      <c r="AF361">
        <v>-52147.073747048009</v>
      </c>
      <c r="AG361">
        <v>0</v>
      </c>
      <c r="AH361">
        <v>155628.33133799999</v>
      </c>
      <c r="AI361">
        <v>97447.673968999996</v>
      </c>
      <c r="AJ361">
        <v>97447.673968999996</v>
      </c>
      <c r="AK361">
        <v>0</v>
      </c>
      <c r="AL361">
        <v>504.41170799999963</v>
      </c>
      <c r="AM361" t="s">
        <v>514</v>
      </c>
      <c r="AN361" t="s">
        <v>545</v>
      </c>
      <c r="AO361">
        <v>10</v>
      </c>
      <c r="AP361">
        <v>10</v>
      </c>
    </row>
    <row r="362" spans="1:42">
      <c r="A362">
        <v>1580</v>
      </c>
      <c r="B362">
        <v>634</v>
      </c>
      <c r="C362" t="s">
        <v>27</v>
      </c>
      <c r="D362" t="s">
        <v>301</v>
      </c>
      <c r="E362" t="s">
        <v>50</v>
      </c>
      <c r="F362" t="s">
        <v>197</v>
      </c>
      <c r="G362" t="s">
        <v>485</v>
      </c>
      <c r="H362" t="s">
        <v>497</v>
      </c>
      <c r="I362" t="s">
        <v>405</v>
      </c>
      <c r="J362" t="s">
        <v>486</v>
      </c>
      <c r="K362">
        <v>36896</v>
      </c>
      <c r="L362">
        <v>38722</v>
      </c>
      <c r="M362" t="s">
        <v>30</v>
      </c>
      <c r="N362">
        <v>10000000</v>
      </c>
      <c r="O362">
        <v>-4218.9835590000002</v>
      </c>
      <c r="P362">
        <v>1.75</v>
      </c>
      <c r="Q362">
        <v>166.08578399999999</v>
      </c>
      <c r="R362">
        <v>150.69236599999999</v>
      </c>
      <c r="S362">
        <v>-15.393417999999997</v>
      </c>
      <c r="T362">
        <v>64944.577458814652</v>
      </c>
      <c r="U362">
        <v>603.81117099999994</v>
      </c>
      <c r="V362">
        <v>0</v>
      </c>
      <c r="W362">
        <v>65548.388629814654</v>
      </c>
      <c r="X362">
        <v>77822.817978000006</v>
      </c>
      <c r="Y362">
        <v>140539.47255000001</v>
      </c>
      <c r="Z362">
        <v>62716.654571999999</v>
      </c>
      <c r="AA362">
        <v>-2831.7340578146541</v>
      </c>
      <c r="AB362">
        <v>77822.817978000006</v>
      </c>
      <c r="AC362">
        <v>140539.47255000001</v>
      </c>
      <c r="AD362">
        <v>62716.654571999999</v>
      </c>
      <c r="AF362">
        <v>-52745.73245461801</v>
      </c>
      <c r="AG362">
        <v>0</v>
      </c>
      <c r="AH362">
        <v>140539.47255000001</v>
      </c>
      <c r="AI362">
        <v>141131.74069500001</v>
      </c>
      <c r="AJ362">
        <v>141131.74069500001</v>
      </c>
      <c r="AK362">
        <v>0</v>
      </c>
      <c r="AL362">
        <v>62716.654571999999</v>
      </c>
      <c r="AM362" t="s">
        <v>514</v>
      </c>
      <c r="AN362" t="s">
        <v>545</v>
      </c>
      <c r="AO362">
        <v>10</v>
      </c>
      <c r="AP362">
        <v>10</v>
      </c>
    </row>
    <row r="363" spans="1:42">
      <c r="A363">
        <v>1581</v>
      </c>
      <c r="B363">
        <v>635</v>
      </c>
      <c r="C363" t="s">
        <v>27</v>
      </c>
      <c r="D363" t="s">
        <v>28</v>
      </c>
      <c r="E363" t="s">
        <v>56</v>
      </c>
      <c r="F363" t="s">
        <v>202</v>
      </c>
      <c r="G363" t="s">
        <v>474</v>
      </c>
      <c r="H363" t="s">
        <v>468</v>
      </c>
      <c r="I363" t="s">
        <v>405</v>
      </c>
      <c r="J363" t="s">
        <v>470</v>
      </c>
      <c r="K363">
        <v>36896</v>
      </c>
      <c r="L363">
        <v>38722</v>
      </c>
      <c r="M363" t="s">
        <v>30</v>
      </c>
      <c r="N363">
        <v>-10000000</v>
      </c>
      <c r="O363">
        <v>4076.2688370000001</v>
      </c>
      <c r="P363">
        <v>0.64</v>
      </c>
      <c r="Q363">
        <v>43.552743</v>
      </c>
      <c r="R363">
        <v>43.560110000000002</v>
      </c>
      <c r="S363">
        <v>7.3670000000021219E-3</v>
      </c>
      <c r="T363">
        <v>30.029872522187649</v>
      </c>
      <c r="U363">
        <v>-195.00571500000001</v>
      </c>
      <c r="V363">
        <v>0</v>
      </c>
      <c r="W363">
        <v>-164.97584247781236</v>
      </c>
      <c r="X363">
        <v>-101088.286315</v>
      </c>
      <c r="Y363">
        <v>-101272.249495</v>
      </c>
      <c r="Z363">
        <v>-183.96317999999155</v>
      </c>
      <c r="AA363">
        <v>-18.987337522179189</v>
      </c>
      <c r="AB363">
        <v>-101088.286315</v>
      </c>
      <c r="AC363">
        <v>-101272.249495</v>
      </c>
      <c r="AD363">
        <v>-183.96317999999155</v>
      </c>
      <c r="AF363">
        <v>16763.6555921625</v>
      </c>
      <c r="AG363">
        <v>0</v>
      </c>
      <c r="AH363">
        <v>-101272.249495</v>
      </c>
      <c r="AI363">
        <v>-109707.450881</v>
      </c>
      <c r="AJ363">
        <v>-109707.450881</v>
      </c>
      <c r="AK363">
        <v>0</v>
      </c>
      <c r="AL363">
        <v>-183.96317999999155</v>
      </c>
      <c r="AM363" t="s">
        <v>514</v>
      </c>
      <c r="AN363">
        <v>5</v>
      </c>
      <c r="AO363" t="s">
        <v>545</v>
      </c>
      <c r="AP363">
        <v>5</v>
      </c>
    </row>
    <row r="364" spans="1:42">
      <c r="A364">
        <v>1582</v>
      </c>
      <c r="B364">
        <v>636</v>
      </c>
      <c r="C364" t="s">
        <v>27</v>
      </c>
      <c r="D364" t="s">
        <v>301</v>
      </c>
      <c r="E364" t="s">
        <v>56</v>
      </c>
      <c r="F364" t="s">
        <v>202</v>
      </c>
      <c r="G364" t="s">
        <v>474</v>
      </c>
      <c r="H364" t="s">
        <v>468</v>
      </c>
      <c r="I364" t="s">
        <v>405</v>
      </c>
      <c r="J364" t="s">
        <v>486</v>
      </c>
      <c r="K364">
        <v>36896</v>
      </c>
      <c r="L364">
        <v>38722</v>
      </c>
      <c r="M364" t="s">
        <v>30</v>
      </c>
      <c r="N364">
        <v>10000000</v>
      </c>
      <c r="O364">
        <v>-4076.2688370000001</v>
      </c>
      <c r="P364">
        <v>0.64</v>
      </c>
      <c r="Q364">
        <v>43.552743</v>
      </c>
      <c r="R364">
        <v>43.560110000000002</v>
      </c>
      <c r="S364">
        <v>7.3670000000021219E-3</v>
      </c>
      <c r="T364">
        <v>-30.029872522187649</v>
      </c>
      <c r="U364">
        <v>195.00571500000001</v>
      </c>
      <c r="V364">
        <v>0</v>
      </c>
      <c r="W364">
        <v>164.97584247781236</v>
      </c>
      <c r="X364">
        <v>101088.286315</v>
      </c>
      <c r="Y364">
        <v>101272.249495</v>
      </c>
      <c r="Z364">
        <v>183.96317999999155</v>
      </c>
      <c r="AA364">
        <v>18.987337522179189</v>
      </c>
      <c r="AB364">
        <v>101088.286315</v>
      </c>
      <c r="AC364">
        <v>101272.249495</v>
      </c>
      <c r="AD364">
        <v>183.96317999999155</v>
      </c>
      <c r="AF364">
        <v>-16763.6555921625</v>
      </c>
      <c r="AG364">
        <v>0</v>
      </c>
      <c r="AH364">
        <v>101272.249495</v>
      </c>
      <c r="AI364">
        <v>109707.450881</v>
      </c>
      <c r="AJ364">
        <v>109707.450881</v>
      </c>
      <c r="AK364">
        <v>0</v>
      </c>
      <c r="AL364">
        <v>183.96317999999155</v>
      </c>
      <c r="AM364" t="s">
        <v>514</v>
      </c>
      <c r="AN364">
        <v>5</v>
      </c>
      <c r="AO364" t="s">
        <v>545</v>
      </c>
      <c r="AP364">
        <v>5</v>
      </c>
    </row>
    <row r="365" spans="1:42">
      <c r="A365">
        <v>1583</v>
      </c>
      <c r="B365">
        <v>637</v>
      </c>
      <c r="C365" t="s">
        <v>27</v>
      </c>
      <c r="D365" t="s">
        <v>28</v>
      </c>
      <c r="E365" t="s">
        <v>387</v>
      </c>
      <c r="F365" t="s">
        <v>203</v>
      </c>
      <c r="G365" t="s">
        <v>487</v>
      </c>
      <c r="H365" t="s">
        <v>468</v>
      </c>
      <c r="I365" t="s">
        <v>97</v>
      </c>
      <c r="J365" t="s">
        <v>480</v>
      </c>
      <c r="K365">
        <v>36882</v>
      </c>
      <c r="L365">
        <v>38275</v>
      </c>
      <c r="M365" t="s">
        <v>30</v>
      </c>
      <c r="N365">
        <v>5000000</v>
      </c>
      <c r="O365">
        <v>-1436.0785779999999</v>
      </c>
      <c r="P365">
        <v>3</v>
      </c>
      <c r="Q365">
        <v>1797.4046510000001</v>
      </c>
      <c r="R365">
        <v>1797.2918110000001</v>
      </c>
      <c r="S365">
        <v>-0.1128400000000056</v>
      </c>
      <c r="T365">
        <v>162.04710674152804</v>
      </c>
      <c r="U365">
        <v>1035.5054500000001</v>
      </c>
      <c r="V365">
        <v>0</v>
      </c>
      <c r="W365">
        <v>1197.5525567415282</v>
      </c>
      <c r="X365">
        <v>-609583.33333299996</v>
      </c>
      <c r="Y365">
        <v>-609166.66666700004</v>
      </c>
      <c r="Z365">
        <v>416.66666599991731</v>
      </c>
      <c r="AA365">
        <v>-780.88589074161087</v>
      </c>
      <c r="AB365">
        <v>-609583.33333299996</v>
      </c>
      <c r="AC365">
        <v>-609166.66666700004</v>
      </c>
      <c r="AD365">
        <v>416.66666599991731</v>
      </c>
      <c r="AF365">
        <v>-40159.937433769999</v>
      </c>
      <c r="AG365">
        <v>0</v>
      </c>
      <c r="AH365">
        <v>-609166.66666700004</v>
      </c>
      <c r="AI365">
        <v>-493395.12179100001</v>
      </c>
      <c r="AJ365">
        <v>-493395.12179100001</v>
      </c>
      <c r="AK365">
        <v>0</v>
      </c>
      <c r="AL365">
        <v>416.66666599991731</v>
      </c>
      <c r="AM365" t="s">
        <v>547</v>
      </c>
      <c r="AN365" t="s">
        <v>545</v>
      </c>
      <c r="AO365">
        <v>16</v>
      </c>
      <c r="AP365">
        <v>16</v>
      </c>
    </row>
    <row r="366" spans="1:42">
      <c r="A366" s="45">
        <v>1584</v>
      </c>
      <c r="B366" s="45">
        <v>638</v>
      </c>
      <c r="C366" s="45" t="s">
        <v>27</v>
      </c>
      <c r="D366" s="45" t="s">
        <v>28</v>
      </c>
      <c r="E366" s="45" t="s">
        <v>310</v>
      </c>
      <c r="F366" s="45" t="s">
        <v>205</v>
      </c>
      <c r="G366" s="45" t="s">
        <v>476</v>
      </c>
      <c r="H366" s="402" t="s">
        <v>468</v>
      </c>
      <c r="I366" s="402" t="s">
        <v>97</v>
      </c>
      <c r="J366" s="402" t="s">
        <v>481</v>
      </c>
      <c r="K366" s="402">
        <v>36887</v>
      </c>
      <c r="L366" s="402">
        <v>38713</v>
      </c>
      <c r="M366" s="402" t="s">
        <v>30</v>
      </c>
      <c r="N366" s="402">
        <v>10000000</v>
      </c>
      <c r="O366" s="402">
        <v>-4161.8259539999999</v>
      </c>
      <c r="P366" s="402">
        <v>1.2</v>
      </c>
      <c r="Q366" s="402">
        <v>72.290650999999997</v>
      </c>
      <c r="R366" s="402">
        <v>72.304050000000004</v>
      </c>
      <c r="S366" s="402">
        <v>1.3399000000006822E-2</v>
      </c>
      <c r="T366" s="402">
        <v>-55.764305957674388</v>
      </c>
      <c r="U366" s="402">
        <v>292.253175</v>
      </c>
      <c r="V366" s="402">
        <v>0</v>
      </c>
      <c r="W366" s="402">
        <v>236.4888690423256</v>
      </c>
      <c r="X366" s="402">
        <v>197954.21941200001</v>
      </c>
      <c r="Y366" s="176">
        <v>198314.356711</v>
      </c>
      <c r="Z366">
        <v>360.13729899999453</v>
      </c>
      <c r="AA366">
        <v>123.64842995766892</v>
      </c>
      <c r="AB366">
        <v>197954.21941200001</v>
      </c>
      <c r="AC366">
        <v>198314.356711</v>
      </c>
      <c r="AD366">
        <v>360.13729899999453</v>
      </c>
      <c r="AF366">
        <v>-41077.222165979998</v>
      </c>
      <c r="AG366">
        <v>30000</v>
      </c>
      <c r="AH366">
        <v>228314.356711</v>
      </c>
      <c r="AI366">
        <v>227670.199257</v>
      </c>
      <c r="AJ366">
        <v>227670.199257</v>
      </c>
      <c r="AK366">
        <v>0</v>
      </c>
      <c r="AL366">
        <v>360.13729899999453</v>
      </c>
      <c r="AM366" t="s">
        <v>514</v>
      </c>
      <c r="AN366" t="s">
        <v>545</v>
      </c>
      <c r="AO366">
        <v>9</v>
      </c>
      <c r="AP366">
        <v>9</v>
      </c>
    </row>
    <row r="367" spans="1:42">
      <c r="A367" s="45">
        <v>1585</v>
      </c>
      <c r="B367" s="45">
        <v>640</v>
      </c>
      <c r="C367" s="45" t="s">
        <v>27</v>
      </c>
      <c r="D367" s="45" t="s">
        <v>28</v>
      </c>
      <c r="E367" s="45" t="s">
        <v>389</v>
      </c>
      <c r="F367" s="45" t="s">
        <v>201</v>
      </c>
      <c r="G367" s="45" t="s">
        <v>476</v>
      </c>
      <c r="H367" s="402" t="s">
        <v>472</v>
      </c>
      <c r="I367" s="402" t="s">
        <v>92</v>
      </c>
      <c r="J367" s="402" t="s">
        <v>469</v>
      </c>
      <c r="K367" s="402">
        <v>36888</v>
      </c>
      <c r="L367" s="402">
        <v>37113</v>
      </c>
      <c r="M367" s="402" t="s">
        <v>74</v>
      </c>
      <c r="N367" s="402">
        <v>5700000</v>
      </c>
      <c r="O367" s="402">
        <v>-195.55540099999999</v>
      </c>
      <c r="P367" s="402">
        <v>0.45</v>
      </c>
      <c r="Q367" s="402">
        <v>33.953780000000002</v>
      </c>
      <c r="R367" s="402">
        <v>33.995863999999997</v>
      </c>
      <c r="S367" s="402">
        <v>4.2083999999995569E-2</v>
      </c>
      <c r="T367" s="402">
        <v>-8.2297534956831324</v>
      </c>
      <c r="U367" s="402">
        <v>61.159357999999997</v>
      </c>
      <c r="V367" s="402">
        <v>0</v>
      </c>
      <c r="W367" s="402">
        <v>52.929604504316863</v>
      </c>
      <c r="X367" s="402">
        <v>5717.1509729999998</v>
      </c>
      <c r="Y367" s="176">
        <v>5762.9224770000001</v>
      </c>
      <c r="Z367">
        <v>45.771504000000277</v>
      </c>
      <c r="AA367">
        <v>-7.158100504316586</v>
      </c>
      <c r="AB367">
        <v>8218.6903812361506</v>
      </c>
      <c r="AC367">
        <v>8212.1645297249997</v>
      </c>
      <c r="AD367">
        <v>-6.5258515111509041</v>
      </c>
      <c r="AF367">
        <v>-1415.429992438</v>
      </c>
      <c r="AG367">
        <v>4670.4375</v>
      </c>
      <c r="AH367">
        <v>12882.602029725</v>
      </c>
      <c r="AI367">
        <v>19616.955626008283</v>
      </c>
      <c r="AJ367">
        <v>19616.955626008283</v>
      </c>
      <c r="AK367">
        <v>0</v>
      </c>
      <c r="AL367">
        <v>-6.5258515111509041</v>
      </c>
      <c r="AM367" t="s">
        <v>550</v>
      </c>
      <c r="AN367">
        <v>8</v>
      </c>
      <c r="AO367" t="s">
        <v>545</v>
      </c>
      <c r="AP367">
        <v>8</v>
      </c>
    </row>
    <row r="368" spans="1:42">
      <c r="A368" s="45">
        <v>1586</v>
      </c>
      <c r="B368" s="45">
        <v>643</v>
      </c>
      <c r="C368" s="45" t="s">
        <v>27</v>
      </c>
      <c r="D368" s="45" t="s">
        <v>28</v>
      </c>
      <c r="E368" s="45" t="s">
        <v>392</v>
      </c>
      <c r="F368" s="45" t="s">
        <v>201</v>
      </c>
      <c r="G368" s="45" t="s">
        <v>471</v>
      </c>
      <c r="H368" s="402" t="s">
        <v>472</v>
      </c>
      <c r="I368" s="402" t="s">
        <v>92</v>
      </c>
      <c r="J368" s="402" t="s">
        <v>469</v>
      </c>
      <c r="K368" s="402">
        <v>36888</v>
      </c>
      <c r="L368" s="402">
        <v>37004</v>
      </c>
      <c r="M368" s="402" t="s">
        <v>74</v>
      </c>
      <c r="N368" s="402">
        <v>17000000</v>
      </c>
      <c r="O368" s="402">
        <v>-109.47908</v>
      </c>
      <c r="P368" s="402">
        <v>0.15</v>
      </c>
      <c r="Q368" s="402">
        <v>18.335768000000002</v>
      </c>
      <c r="R368" s="402">
        <v>18.479364</v>
      </c>
      <c r="S368" s="402">
        <v>0.14359599999999872</v>
      </c>
      <c r="T368" s="402">
        <v>-15.720757971679859</v>
      </c>
      <c r="U368" s="402">
        <v>77.195286999999993</v>
      </c>
      <c r="V368" s="402">
        <v>0</v>
      </c>
      <c r="W368" s="402">
        <v>61.474529028320134</v>
      </c>
      <c r="X368" s="402">
        <v>6400.7063360000002</v>
      </c>
      <c r="Y368" s="176">
        <v>6473.6517899999999</v>
      </c>
      <c r="Z368">
        <v>72.9454539999997</v>
      </c>
      <c r="AA368">
        <v>11.470924971679565</v>
      </c>
      <c r="AB368">
        <v>9201.3353933168019</v>
      </c>
      <c r="AC368">
        <v>9224.9538007499996</v>
      </c>
      <c r="AD368">
        <v>23.618407433197717</v>
      </c>
      <c r="AF368">
        <v>-792.40958104000003</v>
      </c>
      <c r="AG368">
        <v>0</v>
      </c>
      <c r="AH368">
        <v>9224.9538007499996</v>
      </c>
      <c r="AI368">
        <v>13309.023864332936</v>
      </c>
      <c r="AJ368">
        <v>13309.023864332936</v>
      </c>
      <c r="AK368">
        <v>0</v>
      </c>
      <c r="AL368">
        <v>23.618407433197717</v>
      </c>
      <c r="AM368" t="s">
        <v>550</v>
      </c>
      <c r="AN368">
        <v>8</v>
      </c>
      <c r="AO368" t="s">
        <v>545</v>
      </c>
      <c r="AP368">
        <v>8</v>
      </c>
    </row>
    <row r="369" spans="1:42">
      <c r="A369" s="45">
        <v>1587</v>
      </c>
      <c r="B369" s="45">
        <v>641</v>
      </c>
      <c r="C369" s="45" t="s">
        <v>27</v>
      </c>
      <c r="D369" s="45" t="s">
        <v>28</v>
      </c>
      <c r="E369" s="45" t="s">
        <v>390</v>
      </c>
      <c r="F369" s="45" t="s">
        <v>201</v>
      </c>
      <c r="G369" s="45" t="s">
        <v>471</v>
      </c>
      <c r="H369" s="402" t="s">
        <v>490</v>
      </c>
      <c r="I369" s="402" t="s">
        <v>92</v>
      </c>
      <c r="J369" s="402" t="s">
        <v>469</v>
      </c>
      <c r="K369" s="402">
        <v>36888</v>
      </c>
      <c r="L369" s="402">
        <v>36987</v>
      </c>
      <c r="M369" s="402" t="s">
        <v>30</v>
      </c>
      <c r="N369" s="402">
        <v>27000000</v>
      </c>
      <c r="O369" s="402">
        <v>-55.994613999999999</v>
      </c>
      <c r="P369" s="402">
        <v>0.18</v>
      </c>
      <c r="Q369" s="402">
        <v>63.326664999999998</v>
      </c>
      <c r="R369" s="402">
        <v>73.854395999999994</v>
      </c>
      <c r="S369" s="402">
        <v>10.527730999999996</v>
      </c>
      <c r="T369" s="402">
        <v>-589.49623364083379</v>
      </c>
      <c r="U369" s="402">
        <v>237.476212</v>
      </c>
      <c r="V369" s="402">
        <v>0</v>
      </c>
      <c r="W369" s="402">
        <v>-352.02002164083376</v>
      </c>
      <c r="X369" s="402">
        <v>11482.137891</v>
      </c>
      <c r="Y369" s="176">
        <v>11718.914779999999</v>
      </c>
      <c r="Z369">
        <v>236.77688899999885</v>
      </c>
      <c r="AA369">
        <v>588.79691064083261</v>
      </c>
      <c r="AB369">
        <v>11482.137891</v>
      </c>
      <c r="AC369">
        <v>11718.914779999999</v>
      </c>
      <c r="AD369">
        <v>236.77688899999885</v>
      </c>
      <c r="AF369">
        <v>-405.28901613200003</v>
      </c>
      <c r="AG369">
        <v>0</v>
      </c>
      <c r="AH369">
        <v>11718.914779999999</v>
      </c>
      <c r="AI369">
        <v>41965.505021999998</v>
      </c>
      <c r="AJ369">
        <v>41965.505021999998</v>
      </c>
      <c r="AK369">
        <v>0</v>
      </c>
      <c r="AL369">
        <v>236.77688899999885</v>
      </c>
      <c r="AM369" t="s">
        <v>550</v>
      </c>
      <c r="AN369">
        <v>8</v>
      </c>
      <c r="AO369" t="s">
        <v>545</v>
      </c>
      <c r="AP369">
        <v>8</v>
      </c>
    </row>
    <row r="370" spans="1:42">
      <c r="A370" s="45">
        <v>1588</v>
      </c>
      <c r="B370" s="45">
        <v>642</v>
      </c>
      <c r="C370" s="45" t="s">
        <v>27</v>
      </c>
      <c r="D370" s="45" t="s">
        <v>28</v>
      </c>
      <c r="E370" s="45" t="s">
        <v>391</v>
      </c>
      <c r="F370" s="45" t="s">
        <v>200</v>
      </c>
      <c r="G370" s="45" t="s">
        <v>476</v>
      </c>
      <c r="H370" s="402" t="s">
        <v>472</v>
      </c>
      <c r="I370" s="402" t="s">
        <v>92</v>
      </c>
      <c r="J370" s="402" t="s">
        <v>469</v>
      </c>
      <c r="K370" s="402">
        <v>36888</v>
      </c>
      <c r="L370" s="402">
        <v>36987</v>
      </c>
      <c r="M370" s="402" t="s">
        <v>30</v>
      </c>
      <c r="N370" s="402">
        <v>20000000</v>
      </c>
      <c r="O370" s="402">
        <v>-41.513255000000001</v>
      </c>
      <c r="P370" s="402">
        <v>0.6</v>
      </c>
      <c r="Q370" s="402">
        <v>79.474199999999996</v>
      </c>
      <c r="R370" s="402">
        <v>92.721171999999996</v>
      </c>
      <c r="S370" s="402">
        <v>13.246972</v>
      </c>
      <c r="T370" s="402">
        <v>-549.92492661385995</v>
      </c>
      <c r="U370" s="402">
        <v>222.8366</v>
      </c>
      <c r="V370" s="402">
        <v>0</v>
      </c>
      <c r="W370" s="402">
        <v>-327.08832661385998</v>
      </c>
      <c r="X370" s="402">
        <v>31223.729775</v>
      </c>
      <c r="Y370" s="176">
        <v>31446.695544999999</v>
      </c>
      <c r="Z370">
        <v>222.96576999999888</v>
      </c>
      <c r="AA370">
        <v>550.05409661385886</v>
      </c>
      <c r="AB370">
        <v>31223.729775</v>
      </c>
      <c r="AC370">
        <v>31446.695544999999</v>
      </c>
      <c r="AD370">
        <v>222.96576999999888</v>
      </c>
      <c r="AF370">
        <v>-239.01256566250004</v>
      </c>
      <c r="AG370">
        <v>0</v>
      </c>
      <c r="AH370">
        <v>31446.695544999999</v>
      </c>
      <c r="AI370">
        <v>33129.089666</v>
      </c>
      <c r="AJ370">
        <v>33129.089666</v>
      </c>
      <c r="AK370">
        <v>0</v>
      </c>
      <c r="AL370">
        <v>222.96576999999888</v>
      </c>
      <c r="AM370" t="s">
        <v>550</v>
      </c>
      <c r="AN370">
        <v>6</v>
      </c>
      <c r="AO370" t="s">
        <v>545</v>
      </c>
      <c r="AP370">
        <v>6</v>
      </c>
    </row>
    <row r="371" spans="1:42">
      <c r="A371" s="45">
        <v>1590</v>
      </c>
      <c r="B371" s="45">
        <v>644</v>
      </c>
      <c r="C371" s="45" t="s">
        <v>79</v>
      </c>
      <c r="D371" s="45" t="s">
        <v>78</v>
      </c>
      <c r="E371" s="45" t="s">
        <v>212</v>
      </c>
      <c r="F371" s="45" t="s">
        <v>201</v>
      </c>
      <c r="G371" s="45" t="s">
        <v>487</v>
      </c>
      <c r="H371" s="402" t="s">
        <v>468</v>
      </c>
      <c r="I371" s="402" t="s">
        <v>279</v>
      </c>
      <c r="J371" s="402" t="s">
        <v>480</v>
      </c>
      <c r="K371" s="402">
        <v>36593</v>
      </c>
      <c r="L371" s="402">
        <v>36951</v>
      </c>
      <c r="M371" s="402" t="s">
        <v>30</v>
      </c>
      <c r="N371" s="402">
        <v>0</v>
      </c>
      <c r="O371" s="402">
        <v>0</v>
      </c>
      <c r="P371" s="402">
        <v>1.4</v>
      </c>
      <c r="Q371" s="402">
        <v>0</v>
      </c>
      <c r="R371" s="402">
        <v>0</v>
      </c>
      <c r="S371" s="402">
        <v>0</v>
      </c>
      <c r="T371" s="402">
        <v>0</v>
      </c>
      <c r="U371" s="402">
        <v>0</v>
      </c>
      <c r="V371" s="402">
        <v>0</v>
      </c>
      <c r="W371" s="402">
        <v>0</v>
      </c>
      <c r="X371" s="402">
        <v>0</v>
      </c>
      <c r="Y371" s="176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F371">
        <v>0</v>
      </c>
      <c r="AG371">
        <v>-358891.81555599999</v>
      </c>
      <c r="AH371">
        <v>-358891.81555599999</v>
      </c>
      <c r="AI371">
        <v>-83859.17483699997</v>
      </c>
      <c r="AJ371">
        <v>-83859.17483699997</v>
      </c>
      <c r="AK371">
        <v>0</v>
      </c>
      <c r="AL371">
        <v>0</v>
      </c>
      <c r="AM371" t="s">
        <v>550</v>
      </c>
      <c r="AN371">
        <v>8</v>
      </c>
      <c r="AO371" t="s">
        <v>545</v>
      </c>
      <c r="AP371">
        <v>8</v>
      </c>
    </row>
    <row r="372" spans="1:42">
      <c r="A372" s="45">
        <v>1591</v>
      </c>
      <c r="B372" s="45">
        <v>645</v>
      </c>
      <c r="C372" s="45" t="s">
        <v>27</v>
      </c>
      <c r="D372" s="45" t="s">
        <v>32</v>
      </c>
      <c r="E372" s="45" t="s">
        <v>212</v>
      </c>
      <c r="F372" s="45" t="s">
        <v>201</v>
      </c>
      <c r="G372" s="45" t="s">
        <v>487</v>
      </c>
      <c r="H372" s="402" t="s">
        <v>468</v>
      </c>
      <c r="I372" s="402" t="s">
        <v>277</v>
      </c>
      <c r="J372" s="402" t="s">
        <v>480</v>
      </c>
      <c r="K372" s="402">
        <v>36593</v>
      </c>
      <c r="L372" s="402">
        <v>36951</v>
      </c>
      <c r="M372" s="402" t="s">
        <v>30</v>
      </c>
      <c r="N372" s="402">
        <v>0</v>
      </c>
      <c r="O372" s="402">
        <v>0</v>
      </c>
      <c r="P372" s="402">
        <v>1.4</v>
      </c>
      <c r="Q372" s="402">
        <v>0</v>
      </c>
      <c r="R372" s="402">
        <v>0</v>
      </c>
      <c r="S372" s="402">
        <v>0</v>
      </c>
      <c r="T372" s="402">
        <v>0</v>
      </c>
      <c r="U372" s="402">
        <v>0</v>
      </c>
      <c r="V372" s="402">
        <v>0</v>
      </c>
      <c r="W372" s="402">
        <v>0</v>
      </c>
      <c r="X372" s="402">
        <v>0</v>
      </c>
      <c r="Y372" s="176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F372">
        <v>0</v>
      </c>
      <c r="AG372">
        <v>358891.81555599999</v>
      </c>
      <c r="AH372">
        <v>358891.81555599999</v>
      </c>
      <c r="AI372">
        <v>83859.17483699997</v>
      </c>
      <c r="AJ372">
        <v>83859.17483699997</v>
      </c>
      <c r="AK372">
        <v>0</v>
      </c>
      <c r="AL372">
        <v>0</v>
      </c>
      <c r="AM372" t="s">
        <v>550</v>
      </c>
      <c r="AN372">
        <v>8</v>
      </c>
      <c r="AO372" t="s">
        <v>545</v>
      </c>
      <c r="AP372">
        <v>8</v>
      </c>
    </row>
    <row r="373" spans="1:42">
      <c r="A373" s="45">
        <v>1592</v>
      </c>
      <c r="B373" s="45">
        <v>646</v>
      </c>
      <c r="C373" s="45" t="s">
        <v>79</v>
      </c>
      <c r="D373" s="45" t="s">
        <v>78</v>
      </c>
      <c r="E373" s="45" t="s">
        <v>247</v>
      </c>
      <c r="F373" s="45" t="s">
        <v>198</v>
      </c>
      <c r="G373" s="45" t="s">
        <v>471</v>
      </c>
      <c r="H373" s="402" t="s">
        <v>468</v>
      </c>
      <c r="I373" s="402" t="s">
        <v>279</v>
      </c>
      <c r="J373" s="402" t="s">
        <v>486</v>
      </c>
      <c r="K373" s="402">
        <v>36784</v>
      </c>
      <c r="L373" s="402">
        <v>38610</v>
      </c>
      <c r="M373" s="402" t="s">
        <v>30</v>
      </c>
      <c r="N373" s="402">
        <v>-60000000</v>
      </c>
      <c r="O373" s="402">
        <v>22735.917909</v>
      </c>
      <c r="P373" s="402">
        <v>0.22500000000000001</v>
      </c>
      <c r="Q373" s="402">
        <v>38.222028999999999</v>
      </c>
      <c r="R373" s="402">
        <v>38.189974999999997</v>
      </c>
      <c r="S373" s="402">
        <v>-3.2054000000002247E-2</v>
      </c>
      <c r="T373" s="402">
        <v>-728.7771126551371</v>
      </c>
      <c r="U373" s="402">
        <v>-780.38840000000005</v>
      </c>
      <c r="V373" s="402">
        <v>0</v>
      </c>
      <c r="W373" s="402">
        <v>-1509.1655126551373</v>
      </c>
      <c r="X373" s="402">
        <v>366532.70178</v>
      </c>
      <c r="Y373" s="176">
        <v>365578.01607900002</v>
      </c>
      <c r="Z373">
        <v>-954.68570099998033</v>
      </c>
      <c r="AA373">
        <v>554.47981165515694</v>
      </c>
      <c r="AB373">
        <v>366532.70178</v>
      </c>
      <c r="AC373">
        <v>365578.01607900002</v>
      </c>
      <c r="AD373">
        <v>-954.68570099998033</v>
      </c>
      <c r="AF373">
        <v>67321.05292854899</v>
      </c>
      <c r="AG373">
        <v>-67875</v>
      </c>
      <c r="AH373">
        <v>297703.01607900002</v>
      </c>
      <c r="AI373">
        <v>-267547.13842199993</v>
      </c>
      <c r="AJ373">
        <v>-267547.13842199993</v>
      </c>
      <c r="AK373">
        <v>0</v>
      </c>
      <c r="AL373">
        <v>-954.68570099998033</v>
      </c>
      <c r="AM373" t="s">
        <v>547</v>
      </c>
      <c r="AN373">
        <v>4</v>
      </c>
      <c r="AO373" t="s">
        <v>545</v>
      </c>
      <c r="AP373">
        <v>4</v>
      </c>
    </row>
    <row r="374" spans="1:42">
      <c r="A374" s="45">
        <v>1593</v>
      </c>
      <c r="B374" s="45">
        <v>647</v>
      </c>
      <c r="C374" s="45" t="s">
        <v>27</v>
      </c>
      <c r="D374" s="45" t="s">
        <v>32</v>
      </c>
      <c r="E374" s="45" t="s">
        <v>247</v>
      </c>
      <c r="F374" s="45" t="s">
        <v>198</v>
      </c>
      <c r="G374" s="45" t="s">
        <v>471</v>
      </c>
      <c r="H374" s="402" t="s">
        <v>468</v>
      </c>
      <c r="I374" s="402" t="s">
        <v>277</v>
      </c>
      <c r="J374" s="402" t="s">
        <v>486</v>
      </c>
      <c r="K374" s="402">
        <v>36784</v>
      </c>
      <c r="L374" s="402">
        <v>38610</v>
      </c>
      <c r="M374" s="402" t="s">
        <v>30</v>
      </c>
      <c r="N374" s="402">
        <v>60000000</v>
      </c>
      <c r="O374" s="402">
        <v>-22735.917909</v>
      </c>
      <c r="P374" s="402">
        <v>0.22500000000000001</v>
      </c>
      <c r="Q374" s="402">
        <v>38.222028999999999</v>
      </c>
      <c r="R374" s="402">
        <v>38.189974999999997</v>
      </c>
      <c r="S374" s="402">
        <v>-3.2054000000002247E-2</v>
      </c>
      <c r="T374" s="402">
        <v>728.7771126551371</v>
      </c>
      <c r="U374" s="402">
        <v>780.38840000000005</v>
      </c>
      <c r="V374" s="402">
        <v>0</v>
      </c>
      <c r="W374" s="402">
        <v>1509.1655126551373</v>
      </c>
      <c r="X374" s="402">
        <v>-366532.70178</v>
      </c>
      <c r="Y374" s="176">
        <v>-365578.01607900002</v>
      </c>
      <c r="Z374">
        <v>954.68570099998033</v>
      </c>
      <c r="AA374">
        <v>-554.47981165515694</v>
      </c>
      <c r="AB374">
        <v>-366532.70178</v>
      </c>
      <c r="AC374">
        <v>-365578.01607900002</v>
      </c>
      <c r="AD374">
        <v>954.68570099998033</v>
      </c>
      <c r="AF374">
        <v>-67321.05292854899</v>
      </c>
      <c r="AG374">
        <v>67875</v>
      </c>
      <c r="AH374">
        <v>-297703.01607900002</v>
      </c>
      <c r="AI374">
        <v>267547.13842199993</v>
      </c>
      <c r="AJ374">
        <v>267547.13842199993</v>
      </c>
      <c r="AK374">
        <v>0</v>
      </c>
      <c r="AL374">
        <v>954.68570099998033</v>
      </c>
      <c r="AM374" t="s">
        <v>547</v>
      </c>
      <c r="AN374">
        <v>4</v>
      </c>
      <c r="AO374" t="s">
        <v>545</v>
      </c>
      <c r="AP374">
        <v>4</v>
      </c>
    </row>
    <row r="375" spans="1:42">
      <c r="A375" s="45">
        <v>1594</v>
      </c>
      <c r="B375" s="45">
        <v>648</v>
      </c>
      <c r="C375" s="45" t="s">
        <v>79</v>
      </c>
      <c r="D375" s="45" t="s">
        <v>78</v>
      </c>
      <c r="E375" s="45" t="s">
        <v>75</v>
      </c>
      <c r="F375" s="45" t="s">
        <v>210</v>
      </c>
      <c r="G375" s="45" t="s">
        <v>473</v>
      </c>
      <c r="H375" s="402" t="s">
        <v>468</v>
      </c>
      <c r="I375" s="402" t="s">
        <v>279</v>
      </c>
      <c r="J375" s="402" t="s">
        <v>481</v>
      </c>
      <c r="K375" s="402">
        <v>36595</v>
      </c>
      <c r="L375" s="402">
        <v>37695</v>
      </c>
      <c r="M375" s="402" t="s">
        <v>30</v>
      </c>
      <c r="N375" s="402">
        <v>-3000000</v>
      </c>
      <c r="O375" s="402">
        <v>528.55785300000002</v>
      </c>
      <c r="P375" s="402">
        <v>3.6</v>
      </c>
      <c r="Q375" s="402">
        <v>688.63721699999996</v>
      </c>
      <c r="R375" s="402">
        <v>688.71589800000004</v>
      </c>
      <c r="S375" s="402">
        <v>7.8681000000074164E-2</v>
      </c>
      <c r="T375" s="402">
        <v>41.5874604319322</v>
      </c>
      <c r="U375" s="402">
        <v>-539.70608300000004</v>
      </c>
      <c r="V375" s="402">
        <v>0</v>
      </c>
      <c r="W375" s="402">
        <v>-498.11862256806785</v>
      </c>
      <c r="X375" s="402">
        <v>159162.37367299999</v>
      </c>
      <c r="Y375" s="176">
        <v>158774.447388</v>
      </c>
      <c r="Z375">
        <v>-387.9262849999941</v>
      </c>
      <c r="AA375">
        <v>110.19233756807375</v>
      </c>
      <c r="AB375">
        <v>159162.37367299999</v>
      </c>
      <c r="AC375">
        <v>158774.447388</v>
      </c>
      <c r="AD375">
        <v>-387.9262849999941</v>
      </c>
      <c r="AF375">
        <v>11303.209686405002</v>
      </c>
      <c r="AG375">
        <v>-111000</v>
      </c>
      <c r="AH375">
        <v>47774.447388000001</v>
      </c>
      <c r="AI375">
        <v>-98341.372567999992</v>
      </c>
      <c r="AJ375">
        <v>-98341.372567999992</v>
      </c>
      <c r="AK375">
        <v>0</v>
      </c>
      <c r="AL375">
        <v>-387.9262849999941</v>
      </c>
      <c r="AM375" t="s">
        <v>549</v>
      </c>
      <c r="AN375" t="s">
        <v>545</v>
      </c>
      <c r="AO375">
        <v>15</v>
      </c>
      <c r="AP375">
        <v>15</v>
      </c>
    </row>
    <row r="376" spans="1:42">
      <c r="A376" s="45">
        <v>1595</v>
      </c>
      <c r="B376" s="45">
        <v>649</v>
      </c>
      <c r="C376" s="45" t="s">
        <v>27</v>
      </c>
      <c r="D376" s="45" t="s">
        <v>32</v>
      </c>
      <c r="E376" s="45" t="s">
        <v>75</v>
      </c>
      <c r="F376" s="45" t="s">
        <v>210</v>
      </c>
      <c r="G376" s="45" t="s">
        <v>473</v>
      </c>
      <c r="H376" s="402" t="s">
        <v>468</v>
      </c>
      <c r="I376" s="402" t="s">
        <v>277</v>
      </c>
      <c r="J376" s="402" t="s">
        <v>481</v>
      </c>
      <c r="K376" s="402">
        <v>36595</v>
      </c>
      <c r="L376" s="402">
        <v>37695</v>
      </c>
      <c r="M376" s="402" t="s">
        <v>30</v>
      </c>
      <c r="N376" s="402">
        <v>3000000</v>
      </c>
      <c r="O376" s="402">
        <v>-528.55785300000002</v>
      </c>
      <c r="P376" s="402">
        <v>3.6</v>
      </c>
      <c r="Q376" s="402">
        <v>688.63721699999996</v>
      </c>
      <c r="R376" s="402">
        <v>688.71589800000004</v>
      </c>
      <c r="S376" s="402">
        <v>7.8681000000074164E-2</v>
      </c>
      <c r="T376" s="402">
        <v>-41.5874604319322</v>
      </c>
      <c r="U376" s="402">
        <v>539.70608300000004</v>
      </c>
      <c r="V376" s="402">
        <v>0</v>
      </c>
      <c r="W376" s="402">
        <v>498.11862256806785</v>
      </c>
      <c r="X376" s="402">
        <v>-159162.37367299999</v>
      </c>
      <c r="Y376" s="176">
        <v>-158774.447388</v>
      </c>
      <c r="Z376">
        <v>387.9262849999941</v>
      </c>
      <c r="AA376">
        <v>-110.19233756807375</v>
      </c>
      <c r="AB376">
        <v>-159162.37367299999</v>
      </c>
      <c r="AC376">
        <v>-158774.447388</v>
      </c>
      <c r="AD376">
        <v>387.9262849999941</v>
      </c>
      <c r="AF376">
        <v>-11303.209686405002</v>
      </c>
      <c r="AG376">
        <v>111000</v>
      </c>
      <c r="AH376">
        <v>-47774.447388000001</v>
      </c>
      <c r="AI376">
        <v>98341.372567999992</v>
      </c>
      <c r="AJ376">
        <v>98341.372567999992</v>
      </c>
      <c r="AK376">
        <v>0</v>
      </c>
      <c r="AL376">
        <v>387.9262849999941</v>
      </c>
      <c r="AM376" t="s">
        <v>549</v>
      </c>
      <c r="AN376" t="s">
        <v>545</v>
      </c>
      <c r="AO376">
        <v>15</v>
      </c>
      <c r="AP376">
        <v>15</v>
      </c>
    </row>
    <row r="377" spans="1:42">
      <c r="A377" s="45">
        <v>1596</v>
      </c>
      <c r="B377" s="45">
        <v>650</v>
      </c>
      <c r="C377" s="45" t="s">
        <v>27</v>
      </c>
      <c r="D377" s="45" t="s">
        <v>28</v>
      </c>
      <c r="E377" s="45" t="s">
        <v>334</v>
      </c>
      <c r="F377" s="45" t="s">
        <v>200</v>
      </c>
      <c r="G377" s="45" t="s">
        <v>473</v>
      </c>
      <c r="H377" s="402" t="s">
        <v>482</v>
      </c>
      <c r="I377" s="402" t="s">
        <v>97</v>
      </c>
      <c r="J377" s="402" t="s">
        <v>469</v>
      </c>
      <c r="K377" s="402">
        <v>36896</v>
      </c>
      <c r="L377" s="402">
        <v>38722</v>
      </c>
      <c r="M377" s="402" t="s">
        <v>30</v>
      </c>
      <c r="N377" s="402">
        <v>10000000</v>
      </c>
      <c r="O377" s="402">
        <v>-4089.3412440000002</v>
      </c>
      <c r="P377" s="402">
        <v>1.29</v>
      </c>
      <c r="Q377" s="402">
        <v>160.55767700000001</v>
      </c>
      <c r="R377" s="402">
        <v>149.92967200000001</v>
      </c>
      <c r="S377" s="402">
        <v>-10.628005000000002</v>
      </c>
      <c r="T377" s="402">
        <v>43461.53918793823</v>
      </c>
      <c r="U377" s="402">
        <v>531.15033800000003</v>
      </c>
      <c r="V377" s="402">
        <v>0</v>
      </c>
      <c r="W377" s="402">
        <v>43992.689525938229</v>
      </c>
      <c r="X377" s="402">
        <v>-96976.451427000007</v>
      </c>
      <c r="Y377" s="176">
        <v>-53749.335275999998</v>
      </c>
      <c r="Z377">
        <v>43227.116151000009</v>
      </c>
      <c r="AA377">
        <v>-765.57337493821979</v>
      </c>
      <c r="AB377">
        <v>-96976.451427000007</v>
      </c>
      <c r="AC377">
        <v>-53749.335275999998</v>
      </c>
      <c r="AD377">
        <v>43227.116151000009</v>
      </c>
      <c r="AF377">
        <v>-23544.382212330001</v>
      </c>
      <c r="AG377">
        <v>0</v>
      </c>
      <c r="AH377">
        <v>-53749.335275999998</v>
      </c>
      <c r="AI377">
        <v>-53749.335275999998</v>
      </c>
      <c r="AJ377">
        <v>-53749.335275999998</v>
      </c>
      <c r="AK377">
        <v>0</v>
      </c>
      <c r="AL377">
        <v>43227.116151000009</v>
      </c>
      <c r="AM377" t="s">
        <v>514</v>
      </c>
      <c r="AN377">
        <v>6</v>
      </c>
      <c r="AO377" t="s">
        <v>545</v>
      </c>
      <c r="AP377">
        <v>6</v>
      </c>
    </row>
    <row r="378" spans="1:42">
      <c r="A378" s="45">
        <v>1597</v>
      </c>
      <c r="B378" s="45">
        <v>651</v>
      </c>
      <c r="C378" s="45" t="s">
        <v>27</v>
      </c>
      <c r="D378" s="45" t="s">
        <v>28</v>
      </c>
      <c r="E378" s="45" t="s">
        <v>369</v>
      </c>
      <c r="F378" s="45" t="s">
        <v>205</v>
      </c>
      <c r="G378" s="45" t="s">
        <v>476</v>
      </c>
      <c r="H378" s="402" t="s">
        <v>468</v>
      </c>
      <c r="I378" s="402" t="s">
        <v>451</v>
      </c>
      <c r="J378" s="402" t="s">
        <v>481</v>
      </c>
      <c r="K378" s="402">
        <v>36896</v>
      </c>
      <c r="L378" s="402">
        <v>38722</v>
      </c>
      <c r="M378" s="402" t="s">
        <v>30</v>
      </c>
      <c r="N378" s="402">
        <v>10000000</v>
      </c>
      <c r="O378" s="402">
        <v>-4226.2756829999998</v>
      </c>
      <c r="P378" s="402">
        <v>2.19</v>
      </c>
      <c r="Q378" s="402">
        <v>145.469424</v>
      </c>
      <c r="R378" s="402">
        <v>145.47922600000001</v>
      </c>
      <c r="S378" s="402">
        <v>9.8020000000076379E-3</v>
      </c>
      <c r="T378" s="402">
        <v>-41.425954244798277</v>
      </c>
      <c r="U378" s="402">
        <v>562.34079299999996</v>
      </c>
      <c r="V378" s="402">
        <v>0</v>
      </c>
      <c r="W378" s="402">
        <v>520.91483875520169</v>
      </c>
      <c r="X378" s="402">
        <v>351295.00395699998</v>
      </c>
      <c r="Y378">
        <v>351994.55592000001</v>
      </c>
      <c r="Z378">
        <v>699.55196300003445</v>
      </c>
      <c r="AA378">
        <v>178.63712424483276</v>
      </c>
      <c r="AB378">
        <v>351295.00395699998</v>
      </c>
      <c r="AC378">
        <v>351994.55592000001</v>
      </c>
      <c r="AD378">
        <v>699.55196300003445</v>
      </c>
      <c r="AF378">
        <v>-41713.340991209996</v>
      </c>
      <c r="AG378">
        <v>0</v>
      </c>
      <c r="AH378">
        <v>351994.55592000001</v>
      </c>
      <c r="AI378">
        <v>351994.55592000001</v>
      </c>
      <c r="AJ378">
        <v>351994.55592000001</v>
      </c>
      <c r="AK378">
        <v>0</v>
      </c>
      <c r="AL378">
        <v>699.55196300003445</v>
      </c>
      <c r="AM378" t="s">
        <v>514</v>
      </c>
      <c r="AN378" t="s">
        <v>545</v>
      </c>
      <c r="AO378">
        <v>9</v>
      </c>
      <c r="AP378">
        <v>9</v>
      </c>
    </row>
    <row r="379" spans="1:42">
      <c r="A379" s="45">
        <v>1598</v>
      </c>
      <c r="B379" s="45">
        <v>652</v>
      </c>
      <c r="C379" s="45" t="s">
        <v>27</v>
      </c>
      <c r="D379" s="45" t="s">
        <v>28</v>
      </c>
      <c r="E379" s="45" t="s">
        <v>325</v>
      </c>
      <c r="F379" s="45" t="s">
        <v>202</v>
      </c>
      <c r="G379" s="45" t="s">
        <v>471</v>
      </c>
      <c r="H379" s="402" t="s">
        <v>472</v>
      </c>
      <c r="I379" s="402" t="s">
        <v>267</v>
      </c>
      <c r="J379" s="402" t="s">
        <v>479</v>
      </c>
      <c r="K379" s="402">
        <v>36899</v>
      </c>
      <c r="L379" s="402">
        <v>38725</v>
      </c>
      <c r="M379" s="402" t="s">
        <v>30</v>
      </c>
      <c r="N379" s="402">
        <v>10000000</v>
      </c>
      <c r="O379" s="402">
        <v>-4040.9014549999997</v>
      </c>
      <c r="P379" s="402">
        <v>0.3</v>
      </c>
      <c r="Q379" s="402">
        <v>29.913039000000001</v>
      </c>
      <c r="R379" s="402">
        <v>29.921341000000002</v>
      </c>
      <c r="S379" s="402">
        <v>8.3020000000004757E-3</v>
      </c>
      <c r="T379" s="402">
        <v>-33.547563879411918</v>
      </c>
      <c r="U379" s="402">
        <v>134.68061599999999</v>
      </c>
      <c r="V379" s="402">
        <v>0</v>
      </c>
      <c r="W379" s="402">
        <v>101.13305212058808</v>
      </c>
      <c r="X379" s="402">
        <v>7362.2409250000001</v>
      </c>
      <c r="Y379">
        <v>7410.7331800000002</v>
      </c>
      <c r="Z379">
        <v>48.492255000000114</v>
      </c>
      <c r="AA379">
        <v>-52.640797120587962</v>
      </c>
      <c r="AB379">
        <v>7362.2409250000001</v>
      </c>
      <c r="AC379">
        <v>7410.7331800000002</v>
      </c>
      <c r="AD379">
        <v>48.492255000000114</v>
      </c>
      <c r="AF379">
        <v>-16618.207233687499</v>
      </c>
      <c r="AG379">
        <v>0</v>
      </c>
      <c r="AH379">
        <v>7410.7331800000002</v>
      </c>
      <c r="AI379">
        <v>7410.7331800000002</v>
      </c>
      <c r="AJ379">
        <v>7410.7331800000002</v>
      </c>
      <c r="AK379">
        <v>0</v>
      </c>
      <c r="AL379">
        <v>48.492255000000114</v>
      </c>
      <c r="AM379" t="s">
        <v>514</v>
      </c>
      <c r="AN379">
        <v>5</v>
      </c>
      <c r="AO379" t="s">
        <v>545</v>
      </c>
      <c r="AP379">
        <v>5</v>
      </c>
    </row>
    <row r="380" spans="1:42">
      <c r="A380" s="45">
        <v>1599</v>
      </c>
      <c r="B380" s="45">
        <v>653</v>
      </c>
      <c r="C380" s="45" t="s">
        <v>27</v>
      </c>
      <c r="D380" s="45" t="s">
        <v>28</v>
      </c>
      <c r="E380" s="45" t="s">
        <v>251</v>
      </c>
      <c r="F380" s="45" t="s">
        <v>202</v>
      </c>
      <c r="G380" s="45" t="s">
        <v>473</v>
      </c>
      <c r="H380" s="402" t="s">
        <v>488</v>
      </c>
      <c r="I380" s="402" t="s">
        <v>267</v>
      </c>
      <c r="J380" s="402" t="s">
        <v>469</v>
      </c>
      <c r="K380" s="402">
        <v>36899</v>
      </c>
      <c r="L380" s="402">
        <v>38725</v>
      </c>
      <c r="M380" s="402" t="s">
        <v>30</v>
      </c>
      <c r="N380" s="402">
        <v>10000000</v>
      </c>
      <c r="O380" s="402">
        <v>-4135.4369470000001</v>
      </c>
      <c r="P380" s="402">
        <v>1.19</v>
      </c>
      <c r="Q380" s="402">
        <v>90.43853</v>
      </c>
      <c r="R380" s="402">
        <v>77.471906000000004</v>
      </c>
      <c r="S380" s="402">
        <v>-12.966623999999996</v>
      </c>
      <c r="T380" s="402">
        <v>53622.655967456914</v>
      </c>
      <c r="U380" s="402">
        <v>336.12298700000002</v>
      </c>
      <c r="V380" s="402">
        <v>0</v>
      </c>
      <c r="W380" s="402">
        <v>53958.778954456917</v>
      </c>
      <c r="X380" s="402">
        <v>145712.01710699999</v>
      </c>
      <c r="Y380">
        <v>200675.587868</v>
      </c>
      <c r="Z380">
        <v>54963.57076100001</v>
      </c>
      <c r="AA380">
        <v>1004.7918065430931</v>
      </c>
      <c r="AB380">
        <v>145712.01710699999</v>
      </c>
      <c r="AC380">
        <v>200675.587868</v>
      </c>
      <c r="AD380">
        <v>54963.57076100001</v>
      </c>
      <c r="AF380">
        <v>-17006.984444537498</v>
      </c>
      <c r="AG380">
        <v>0</v>
      </c>
      <c r="AH380">
        <v>200675.587868</v>
      </c>
      <c r="AI380">
        <v>200675.587868</v>
      </c>
      <c r="AJ380">
        <v>200675.587868</v>
      </c>
      <c r="AK380">
        <v>0</v>
      </c>
      <c r="AL380">
        <v>54963.57076100001</v>
      </c>
      <c r="AM380" t="s">
        <v>514</v>
      </c>
      <c r="AN380">
        <v>5</v>
      </c>
      <c r="AO380" t="s">
        <v>545</v>
      </c>
      <c r="AP380">
        <v>5</v>
      </c>
    </row>
    <row r="381" spans="1:42" s="54" customFormat="1">
      <c r="A381" s="54">
        <v>1600</v>
      </c>
      <c r="B381" s="54">
        <v>654</v>
      </c>
      <c r="C381" s="54" t="s">
        <v>27</v>
      </c>
      <c r="D381" s="54" t="s">
        <v>28</v>
      </c>
      <c r="E381" s="54" t="s">
        <v>263</v>
      </c>
      <c r="F381" s="54" t="s">
        <v>209</v>
      </c>
      <c r="G381" s="54" t="s">
        <v>474</v>
      </c>
      <c r="H381" s="54" t="s">
        <v>478</v>
      </c>
      <c r="I381" s="54" t="s">
        <v>264</v>
      </c>
      <c r="J381" s="54" t="s">
        <v>469</v>
      </c>
      <c r="K381" s="54">
        <v>36899</v>
      </c>
      <c r="L381" s="54">
        <v>38726</v>
      </c>
      <c r="M381" s="54" t="s">
        <v>45</v>
      </c>
      <c r="N381" s="54">
        <v>-10000000</v>
      </c>
      <c r="O381" s="54">
        <v>4135.4326230000006</v>
      </c>
      <c r="P381" s="54">
        <v>0.27</v>
      </c>
      <c r="Q381" s="54">
        <v>22.294623000000001</v>
      </c>
      <c r="R381" s="54">
        <v>22.294087999999999</v>
      </c>
      <c r="S381" s="54">
        <v>-5.3500000000283876E-4</v>
      </c>
      <c r="T381" s="54">
        <v>-2.2124564533167397</v>
      </c>
      <c r="U381" s="54">
        <v>-100.848675</v>
      </c>
      <c r="V381" s="54">
        <v>0</v>
      </c>
      <c r="W381" s="54">
        <v>-103.06113145331673</v>
      </c>
      <c r="X381" s="54">
        <v>-26523.665774000001</v>
      </c>
      <c r="Y381" s="485">
        <v>-26589.521726999999</v>
      </c>
      <c r="Z381" s="54">
        <v>-65.855952999998408</v>
      </c>
      <c r="AA381" s="54">
        <v>37.205178453318325</v>
      </c>
      <c r="AB381" s="54">
        <v>-23488.032226165698</v>
      </c>
      <c r="AC381" s="54">
        <v>-23451.958163214</v>
      </c>
      <c r="AD381" s="54">
        <v>36.074062951698579</v>
      </c>
      <c r="AF381" s="54">
        <v>8163.3439978020006</v>
      </c>
      <c r="AG381" s="54">
        <v>0</v>
      </c>
      <c r="AH381" s="54">
        <v>-23451.958163214</v>
      </c>
      <c r="AI381" s="54">
        <v>-23451.958163214</v>
      </c>
      <c r="AJ381" s="54">
        <v>-23451.958163214</v>
      </c>
      <c r="AK381" s="54">
        <v>0</v>
      </c>
      <c r="AL381" s="54">
        <v>36.074062951698579</v>
      </c>
      <c r="AM381" s="54" t="s">
        <v>514</v>
      </c>
      <c r="AN381" s="54">
        <v>3</v>
      </c>
      <c r="AO381" s="54" t="s">
        <v>545</v>
      </c>
      <c r="AP381" s="54">
        <v>3</v>
      </c>
    </row>
    <row r="382" spans="1:42" s="54" customFormat="1">
      <c r="A382" s="54">
        <v>1601</v>
      </c>
      <c r="B382" s="54">
        <v>655</v>
      </c>
      <c r="C382" s="54" t="s">
        <v>27</v>
      </c>
      <c r="D382" s="54" t="s">
        <v>28</v>
      </c>
      <c r="E382" s="54" t="s">
        <v>330</v>
      </c>
      <c r="F382" s="54" t="s">
        <v>200</v>
      </c>
      <c r="G382" s="54" t="s">
        <v>477</v>
      </c>
      <c r="H382" s="54" t="s">
        <v>483</v>
      </c>
      <c r="I382" s="54" t="s">
        <v>97</v>
      </c>
      <c r="J382" s="54" t="s">
        <v>479</v>
      </c>
      <c r="K382" s="54">
        <v>36901</v>
      </c>
      <c r="L382" s="54">
        <v>38727</v>
      </c>
      <c r="M382" s="54" t="s">
        <v>30</v>
      </c>
      <c r="N382" s="54">
        <v>10000000</v>
      </c>
      <c r="O382" s="54">
        <v>-4095.6950919999999</v>
      </c>
      <c r="P382" s="54">
        <v>0.95</v>
      </c>
      <c r="Q382" s="54">
        <v>92.266947999999999</v>
      </c>
      <c r="R382" s="54">
        <v>92.285565000000005</v>
      </c>
      <c r="S382" s="54">
        <v>1.8617000000006101E-2</v>
      </c>
      <c r="T382" s="54">
        <v>-76.249555527788985</v>
      </c>
      <c r="U382" s="54">
        <v>374.617887</v>
      </c>
      <c r="V382" s="54">
        <v>0</v>
      </c>
      <c r="W382" s="54">
        <v>298.36833147221103</v>
      </c>
      <c r="X382" s="54">
        <v>32965.706251000003</v>
      </c>
      <c r="Y382" s="485">
        <v>33157.161921999999</v>
      </c>
      <c r="Z382" s="54">
        <v>191.45567099999607</v>
      </c>
      <c r="AA382" s="54">
        <v>-106.91266047221495</v>
      </c>
      <c r="AB382" s="54">
        <v>32965.706251000003</v>
      </c>
      <c r="AC382" s="54">
        <v>33157.161921999999</v>
      </c>
      <c r="AD382" s="54">
        <v>191.45567099999607</v>
      </c>
      <c r="AF382" s="54">
        <v>-23580.96449219</v>
      </c>
      <c r="AG382" s="54">
        <v>0</v>
      </c>
      <c r="AH382" s="54">
        <v>33157.161921999999</v>
      </c>
      <c r="AI382" s="54">
        <v>33157.161921999999</v>
      </c>
      <c r="AJ382" s="54">
        <v>33157.161921999999</v>
      </c>
      <c r="AK382" s="54">
        <v>0</v>
      </c>
      <c r="AL382" s="54">
        <v>191.45567099999607</v>
      </c>
      <c r="AM382" s="54" t="s">
        <v>514</v>
      </c>
      <c r="AN382" s="54">
        <v>6</v>
      </c>
      <c r="AO382" s="54" t="s">
        <v>545</v>
      </c>
      <c r="AP382" s="54">
        <v>6</v>
      </c>
    </row>
    <row r="383" spans="1:42" s="54" customFormat="1">
      <c r="A383" s="54">
        <v>1603</v>
      </c>
      <c r="B383" s="54">
        <v>657</v>
      </c>
      <c r="C383" s="54" t="s">
        <v>27</v>
      </c>
      <c r="D383" s="54" t="s">
        <v>28</v>
      </c>
      <c r="E383" s="54" t="s">
        <v>345</v>
      </c>
      <c r="F383" s="54" t="s">
        <v>199</v>
      </c>
      <c r="G383" s="54" t="s">
        <v>476</v>
      </c>
      <c r="H383" s="54" t="s">
        <v>482</v>
      </c>
      <c r="I383" s="54" t="s">
        <v>97</v>
      </c>
      <c r="J383" s="54" t="s">
        <v>479</v>
      </c>
      <c r="K383" s="54">
        <v>36902</v>
      </c>
      <c r="L383" s="54">
        <v>38728</v>
      </c>
      <c r="M383" s="54" t="s">
        <v>30</v>
      </c>
      <c r="N383" s="54">
        <v>10000000</v>
      </c>
      <c r="O383" s="54">
        <v>-4119.7668979999999</v>
      </c>
      <c r="P383" s="54">
        <v>0.8</v>
      </c>
      <c r="Q383" s="54">
        <v>57.575659999999999</v>
      </c>
      <c r="R383" s="54">
        <v>57.587659000000002</v>
      </c>
      <c r="S383" s="54">
        <v>1.199900000000298E-2</v>
      </c>
      <c r="T383" s="54">
        <v>-49.43308300911427</v>
      </c>
      <c r="U383" s="54">
        <v>277.11669699999999</v>
      </c>
      <c r="V383" s="54">
        <v>0</v>
      </c>
      <c r="W383" s="54">
        <v>227.6836139908857</v>
      </c>
      <c r="X383" s="54">
        <v>111663.292052</v>
      </c>
      <c r="Y383" s="485">
        <v>111875.91796599999</v>
      </c>
      <c r="Z383" s="54">
        <v>212.62591399998928</v>
      </c>
      <c r="AA383" s="54">
        <v>-15.057699990896424</v>
      </c>
      <c r="AB383" s="54">
        <v>111663.292052</v>
      </c>
      <c r="AC383" s="54">
        <v>111875.91796599999</v>
      </c>
      <c r="AD383" s="54">
        <v>212.62591399998928</v>
      </c>
      <c r="AF383" s="54">
        <v>-30496.574462444998</v>
      </c>
      <c r="AG383" s="54">
        <v>0</v>
      </c>
      <c r="AH383" s="54">
        <v>111875.91796599999</v>
      </c>
      <c r="AI383" s="54">
        <v>111875.91796599999</v>
      </c>
      <c r="AJ383" s="54">
        <v>111875.91796599999</v>
      </c>
      <c r="AK383" s="54">
        <v>0</v>
      </c>
      <c r="AL383" s="54">
        <v>212.62591399998928</v>
      </c>
      <c r="AM383" s="54" t="s">
        <v>514</v>
      </c>
      <c r="AN383" s="54">
        <v>7</v>
      </c>
      <c r="AO383" s="54" t="s">
        <v>545</v>
      </c>
      <c r="AP383" s="54">
        <v>7</v>
      </c>
    </row>
    <row r="384" spans="1:42" s="54" customFormat="1">
      <c r="A384" s="54">
        <v>1604</v>
      </c>
      <c r="B384" s="54">
        <v>660</v>
      </c>
      <c r="C384" s="54" t="s">
        <v>27</v>
      </c>
      <c r="D384" s="54" t="s">
        <v>28</v>
      </c>
      <c r="E384" s="54" t="s">
        <v>387</v>
      </c>
      <c r="F384" s="54" t="s">
        <v>203</v>
      </c>
      <c r="G384" s="54" t="s">
        <v>487</v>
      </c>
      <c r="H384" s="54" t="s">
        <v>468</v>
      </c>
      <c r="I384" s="54" t="s">
        <v>451</v>
      </c>
      <c r="J384" s="54" t="s">
        <v>480</v>
      </c>
      <c r="K384" s="54">
        <v>36901</v>
      </c>
      <c r="L384" s="54">
        <v>38727</v>
      </c>
      <c r="M384" s="54" t="s">
        <v>30</v>
      </c>
      <c r="N384" s="54">
        <v>5000000</v>
      </c>
      <c r="O384" s="54">
        <v>-2164.132458</v>
      </c>
      <c r="P384" s="54">
        <v>8.25</v>
      </c>
      <c r="Q384" s="54">
        <v>1709.10105</v>
      </c>
      <c r="R384" s="54">
        <v>1709.0127379999999</v>
      </c>
      <c r="S384" s="54">
        <v>-8.831200000008721E-2</v>
      </c>
      <c r="T384" s="54">
        <v>191.11886563108473</v>
      </c>
      <c r="U384" s="54">
        <v>1306.0925259999999</v>
      </c>
      <c r="V384" s="54">
        <v>0</v>
      </c>
      <c r="W384" s="54">
        <v>1497.2113916310846</v>
      </c>
      <c r="X384" s="54">
        <v>-560625</v>
      </c>
      <c r="Y384" s="485">
        <v>-559479.16666700004</v>
      </c>
      <c r="Z384" s="54">
        <v>1145.8333329999587</v>
      </c>
      <c r="AA384" s="54">
        <v>-351.3780586311259</v>
      </c>
      <c r="AB384" s="54">
        <v>-560625</v>
      </c>
      <c r="AC384" s="54">
        <v>-559479.16666700004</v>
      </c>
      <c r="AD384" s="54">
        <v>1145.8333329999587</v>
      </c>
      <c r="AF384" s="54">
        <v>-60519.964187969999</v>
      </c>
      <c r="AG384" s="54">
        <v>0</v>
      </c>
      <c r="AH384" s="54">
        <v>-559479.16666700004</v>
      </c>
      <c r="AI384" s="54">
        <v>-559479.16666700004</v>
      </c>
      <c r="AJ384" s="54">
        <v>-559479.16666700004</v>
      </c>
      <c r="AK384" s="54">
        <v>0</v>
      </c>
      <c r="AL384" s="54">
        <v>1145.8333329999587</v>
      </c>
      <c r="AM384" s="54" t="s">
        <v>514</v>
      </c>
      <c r="AN384" s="54" t="s">
        <v>545</v>
      </c>
      <c r="AO384" s="54">
        <v>16</v>
      </c>
      <c r="AP384" s="54">
        <v>16</v>
      </c>
    </row>
    <row r="385" spans="1:42" s="54" customFormat="1">
      <c r="A385" s="54">
        <v>1605</v>
      </c>
      <c r="B385" s="54">
        <v>658</v>
      </c>
      <c r="C385" s="54" t="s">
        <v>27</v>
      </c>
      <c r="D385" s="54" t="s">
        <v>28</v>
      </c>
      <c r="E385" s="54" t="s">
        <v>343</v>
      </c>
      <c r="F385" s="54" t="s">
        <v>201</v>
      </c>
      <c r="G385" s="54" t="s">
        <v>471</v>
      </c>
      <c r="H385" s="54" t="s">
        <v>491</v>
      </c>
      <c r="I385" s="54" t="s">
        <v>97</v>
      </c>
      <c r="J385" s="54" t="s">
        <v>469</v>
      </c>
      <c r="K385" s="54">
        <v>36902</v>
      </c>
      <c r="L385" s="54">
        <v>38728</v>
      </c>
      <c r="M385" s="54" t="s">
        <v>30</v>
      </c>
      <c r="N385" s="54">
        <v>10000000</v>
      </c>
      <c r="O385" s="54">
        <v>-4092.1664699999997</v>
      </c>
      <c r="P385" s="54">
        <v>0.6</v>
      </c>
      <c r="Q385" s="54">
        <v>46.888080000000002</v>
      </c>
      <c r="R385" s="54">
        <v>46.895538000000002</v>
      </c>
      <c r="S385" s="54">
        <v>7.4579999999997426E-3</v>
      </c>
      <c r="T385" s="54">
        <v>-30.519377533258943</v>
      </c>
      <c r="U385" s="54">
        <v>165.82785999999999</v>
      </c>
      <c r="V385" s="54">
        <v>0</v>
      </c>
      <c r="W385" s="54">
        <v>135.30848246674105</v>
      </c>
      <c r="X385" s="54">
        <v>68332.451228000005</v>
      </c>
      <c r="Y385" s="485">
        <v>68491.754155999995</v>
      </c>
      <c r="Z385" s="54">
        <v>159.30292799999006</v>
      </c>
      <c r="AA385" s="54">
        <v>23.994445533249007</v>
      </c>
      <c r="AB385" s="54">
        <v>68332.451228000005</v>
      </c>
      <c r="AC385" s="54">
        <v>68491.754155999995</v>
      </c>
      <c r="AD385" s="54">
        <v>159.30292799999006</v>
      </c>
      <c r="AF385" s="54">
        <v>-29619.100909860001</v>
      </c>
      <c r="AG385" s="54">
        <v>0</v>
      </c>
      <c r="AH385" s="54">
        <v>68491.754155999995</v>
      </c>
      <c r="AI385" s="54">
        <v>68491.754155999995</v>
      </c>
      <c r="AJ385" s="54">
        <v>68491.754155999995</v>
      </c>
      <c r="AK385" s="54">
        <v>0</v>
      </c>
      <c r="AL385" s="54">
        <v>159.30292799999006</v>
      </c>
      <c r="AM385" s="54" t="s">
        <v>514</v>
      </c>
      <c r="AN385" s="54">
        <v>8</v>
      </c>
      <c r="AO385" s="54" t="s">
        <v>545</v>
      </c>
      <c r="AP385" s="54">
        <v>8</v>
      </c>
    </row>
    <row r="386" spans="1:42" s="54" customFormat="1">
      <c r="A386" s="54">
        <v>1606</v>
      </c>
      <c r="B386" s="54">
        <v>659</v>
      </c>
      <c r="C386" s="54" t="s">
        <v>27</v>
      </c>
      <c r="D386" s="54" t="s">
        <v>28</v>
      </c>
      <c r="E386" s="54" t="s">
        <v>340</v>
      </c>
      <c r="F386" s="54" t="s">
        <v>202</v>
      </c>
      <c r="G386" s="54" t="s">
        <v>471</v>
      </c>
      <c r="H386" s="54" t="s">
        <v>482</v>
      </c>
      <c r="I386" s="54" t="s">
        <v>97</v>
      </c>
      <c r="J386" s="54" t="s">
        <v>469</v>
      </c>
      <c r="K386" s="54">
        <v>36902</v>
      </c>
      <c r="L386" s="54">
        <v>38728</v>
      </c>
      <c r="M386" s="54" t="s">
        <v>30</v>
      </c>
      <c r="N386" s="54">
        <v>10000000</v>
      </c>
      <c r="O386" s="54">
        <v>-4045.3227020000004</v>
      </c>
      <c r="P386" s="54">
        <v>0.28999999999999998</v>
      </c>
      <c r="Q386" s="54">
        <v>29.510238999999999</v>
      </c>
      <c r="R386" s="54">
        <v>29.516608999999999</v>
      </c>
      <c r="S386" s="54">
        <v>6.3700000000004309E-3</v>
      </c>
      <c r="T386" s="54">
        <v>-25.768705611741744</v>
      </c>
      <c r="U386" s="54">
        <v>108.58237099999999</v>
      </c>
      <c r="V386" s="54">
        <v>0</v>
      </c>
      <c r="W386" s="54">
        <v>82.813665388258244</v>
      </c>
      <c r="X386" s="54">
        <v>4371.6329569999998</v>
      </c>
      <c r="Y386" s="485">
        <v>4424.386512</v>
      </c>
      <c r="Z386" s="54">
        <v>52.753555000000233</v>
      </c>
      <c r="AA386" s="54">
        <v>-30.060110388258011</v>
      </c>
      <c r="AB386" s="54">
        <v>4371.6329569999998</v>
      </c>
      <c r="AC386" s="54">
        <v>4424.386512</v>
      </c>
      <c r="AD386" s="54">
        <v>52.753555000000233</v>
      </c>
      <c r="AF386" s="54">
        <v>-16636.389611974999</v>
      </c>
      <c r="AG386" s="54">
        <v>0</v>
      </c>
      <c r="AH386" s="54">
        <v>4424.386512</v>
      </c>
      <c r="AI386" s="54">
        <v>4424.386512</v>
      </c>
      <c r="AJ386" s="54">
        <v>4424.386512</v>
      </c>
      <c r="AK386" s="54">
        <v>0</v>
      </c>
      <c r="AL386" s="54">
        <v>52.753555000000233</v>
      </c>
      <c r="AM386" s="54" t="s">
        <v>514</v>
      </c>
      <c r="AN386" s="54">
        <v>5</v>
      </c>
      <c r="AO386" s="54" t="s">
        <v>545</v>
      </c>
      <c r="AP386" s="54">
        <v>5</v>
      </c>
    </row>
    <row r="387" spans="1:42">
      <c r="A387">
        <v>1607</v>
      </c>
      <c r="B387">
        <v>661</v>
      </c>
      <c r="C387" t="s">
        <v>27</v>
      </c>
      <c r="D387" t="s">
        <v>28</v>
      </c>
      <c r="E387" t="s">
        <v>560</v>
      </c>
      <c r="F387" t="s">
        <v>197</v>
      </c>
      <c r="G387" t="s">
        <v>476</v>
      </c>
      <c r="H387" t="s">
        <v>468</v>
      </c>
      <c r="I387" t="s">
        <v>31</v>
      </c>
      <c r="J387" t="s">
        <v>481</v>
      </c>
      <c r="K387">
        <v>36907</v>
      </c>
      <c r="L387">
        <v>38733</v>
      </c>
      <c r="M387" t="s">
        <v>30</v>
      </c>
      <c r="N387">
        <v>-10000000</v>
      </c>
      <c r="O387">
        <v>4050.8144189999998</v>
      </c>
      <c r="P387">
        <v>0.63</v>
      </c>
      <c r="Q387">
        <v>122.502213</v>
      </c>
      <c r="R387">
        <v>122.514139</v>
      </c>
      <c r="S387">
        <v>1.1926000000002546E-2</v>
      </c>
      <c r="T387">
        <v>48.310012761004309</v>
      </c>
      <c r="U387">
        <v>-392.58926500000001</v>
      </c>
      <c r="V387">
        <v>0</v>
      </c>
      <c r="W387">
        <v>-344.2792522389957</v>
      </c>
      <c r="X387">
        <v>231468.09916499999</v>
      </c>
      <c r="Y387">
        <v>231450.112295</v>
      </c>
      <c r="Z387">
        <v>-17.98686999999336</v>
      </c>
      <c r="AA387">
        <v>326.29238223900234</v>
      </c>
      <c r="AB387">
        <v>231468.09916499999</v>
      </c>
      <c r="AC387">
        <v>231450.112295</v>
      </c>
      <c r="AD387">
        <v>-17.98686999999336</v>
      </c>
      <c r="AF387">
        <v>50643.281866338002</v>
      </c>
      <c r="AG387">
        <v>0</v>
      </c>
      <c r="AH387">
        <v>231450.112295</v>
      </c>
      <c r="AI387">
        <v>231450.112295</v>
      </c>
      <c r="AJ387">
        <v>231450.112295</v>
      </c>
      <c r="AK387">
        <v>0</v>
      </c>
      <c r="AL387">
        <v>-17.98686999999336</v>
      </c>
      <c r="AM387" t="s">
        <v>514</v>
      </c>
      <c r="AN387" t="s">
        <v>545</v>
      </c>
      <c r="AO387">
        <v>10</v>
      </c>
      <c r="AP387">
        <v>10</v>
      </c>
    </row>
    <row r="388" spans="1:42">
      <c r="A388">
        <v>1608</v>
      </c>
      <c r="B388">
        <v>662</v>
      </c>
      <c r="C388" t="s">
        <v>27</v>
      </c>
      <c r="D388" t="s">
        <v>28</v>
      </c>
      <c r="E388" t="s">
        <v>274</v>
      </c>
      <c r="F388" t="s">
        <v>202</v>
      </c>
      <c r="G388" t="s">
        <v>492</v>
      </c>
      <c r="H388" t="s">
        <v>468</v>
      </c>
      <c r="I388" t="s">
        <v>71</v>
      </c>
      <c r="J388" t="s">
        <v>481</v>
      </c>
      <c r="K388">
        <v>36908</v>
      </c>
      <c r="L388">
        <v>38734</v>
      </c>
      <c r="M388" t="s">
        <v>30</v>
      </c>
      <c r="N388">
        <v>-10000000</v>
      </c>
      <c r="O388">
        <v>4070.436095</v>
      </c>
      <c r="P388">
        <v>0.4</v>
      </c>
      <c r="Q388">
        <v>51.033017000000001</v>
      </c>
      <c r="R388">
        <v>51.041007999999998</v>
      </c>
      <c r="S388">
        <v>7.9909999999969727E-3</v>
      </c>
      <c r="T388">
        <v>32.526854835132681</v>
      </c>
      <c r="U388">
        <v>-171.210047</v>
      </c>
      <c r="V388">
        <v>0</v>
      </c>
      <c r="W388">
        <v>-138.68319216486731</v>
      </c>
      <c r="X388">
        <v>37851.457806999999</v>
      </c>
      <c r="Y388">
        <v>37794.058367999998</v>
      </c>
      <c r="Z388">
        <v>-57.399439000000712</v>
      </c>
      <c r="AA388">
        <v>81.283753164866596</v>
      </c>
      <c r="AB388">
        <v>37851.457806999999</v>
      </c>
      <c r="AC388">
        <v>37794.058367999998</v>
      </c>
      <c r="AD388">
        <v>-57.399439000000712</v>
      </c>
      <c r="AF388">
        <v>16739.668440687499</v>
      </c>
      <c r="AG388">
        <v>0</v>
      </c>
      <c r="AH388">
        <v>37794.058367999998</v>
      </c>
      <c r="AI388">
        <v>37794.058367999998</v>
      </c>
      <c r="AJ388">
        <v>37794.058367999998</v>
      </c>
      <c r="AK388">
        <v>0</v>
      </c>
      <c r="AL388">
        <v>-57.399439000000712</v>
      </c>
      <c r="AM388" t="s">
        <v>514</v>
      </c>
      <c r="AN388">
        <v>5</v>
      </c>
      <c r="AO388" t="s">
        <v>545</v>
      </c>
      <c r="AP388">
        <v>5</v>
      </c>
    </row>
    <row r="389" spans="1:42">
      <c r="A389">
        <v>1609</v>
      </c>
      <c r="B389">
        <v>663</v>
      </c>
      <c r="C389" t="s">
        <v>27</v>
      </c>
      <c r="D389" t="s">
        <v>28</v>
      </c>
      <c r="E389" t="s">
        <v>241</v>
      </c>
      <c r="F389" t="s">
        <v>200</v>
      </c>
      <c r="G389" t="s">
        <v>476</v>
      </c>
      <c r="H389" t="s">
        <v>472</v>
      </c>
      <c r="I389" t="s">
        <v>286</v>
      </c>
      <c r="J389" t="s">
        <v>469</v>
      </c>
      <c r="K389">
        <v>36908</v>
      </c>
      <c r="L389">
        <v>38734</v>
      </c>
      <c r="M389" t="s">
        <v>30</v>
      </c>
      <c r="N389">
        <v>10000000</v>
      </c>
      <c r="O389">
        <v>-4088.8972690000001</v>
      </c>
      <c r="P389">
        <v>0.625</v>
      </c>
      <c r="Q389">
        <v>40.297745999999997</v>
      </c>
      <c r="R389">
        <v>36.931289</v>
      </c>
      <c r="S389">
        <v>-3.3664569999999969</v>
      </c>
      <c r="T389">
        <v>13765.096833505921</v>
      </c>
      <c r="U389">
        <v>210.98546099999999</v>
      </c>
      <c r="V389">
        <v>0</v>
      </c>
      <c r="W389">
        <v>13976.082294505921</v>
      </c>
      <c r="X389">
        <v>106930.385662</v>
      </c>
      <c r="Y389">
        <v>121525.042503</v>
      </c>
      <c r="Z389">
        <v>14594.656841000004</v>
      </c>
      <c r="AA389">
        <v>618.57454649408282</v>
      </c>
      <c r="AB389">
        <v>106930.385662</v>
      </c>
      <c r="AC389">
        <v>121525.042503</v>
      </c>
      <c r="AD389">
        <v>14594.656841000004</v>
      </c>
      <c r="AF389">
        <v>-23541.826026267499</v>
      </c>
      <c r="AG389">
        <v>0</v>
      </c>
      <c r="AH389">
        <v>121525.042503</v>
      </c>
      <c r="AI389">
        <v>121525.042503</v>
      </c>
      <c r="AJ389">
        <v>121525.042503</v>
      </c>
      <c r="AK389">
        <v>0</v>
      </c>
      <c r="AL389">
        <v>14594.656841000004</v>
      </c>
      <c r="AM389" t="s">
        <v>514</v>
      </c>
      <c r="AN389">
        <v>6</v>
      </c>
      <c r="AO389" t="s">
        <v>545</v>
      </c>
      <c r="AP389">
        <v>6</v>
      </c>
    </row>
    <row r="390" spans="1:42">
      <c r="A390">
        <v>1610</v>
      </c>
      <c r="B390">
        <v>818</v>
      </c>
      <c r="C390" t="s">
        <v>27</v>
      </c>
      <c r="D390" t="s">
        <v>28</v>
      </c>
      <c r="E390" t="s">
        <v>274</v>
      </c>
      <c r="F390" t="s">
        <v>202</v>
      </c>
      <c r="G390" t="s">
        <v>492</v>
      </c>
      <c r="H390" t="s">
        <v>468</v>
      </c>
      <c r="I390" t="s">
        <v>97</v>
      </c>
      <c r="J390" t="s">
        <v>481</v>
      </c>
      <c r="K390">
        <v>36909</v>
      </c>
      <c r="L390">
        <v>38735</v>
      </c>
      <c r="M390" t="s">
        <v>30</v>
      </c>
      <c r="N390">
        <v>-10000000</v>
      </c>
      <c r="O390">
        <v>4083.5390339999999</v>
      </c>
      <c r="P390">
        <v>0.46</v>
      </c>
      <c r="Q390">
        <v>51.042147</v>
      </c>
      <c r="R390">
        <v>51.050147000000003</v>
      </c>
      <c r="S390">
        <v>8.0000000000026716E-3</v>
      </c>
      <c r="T390">
        <v>32.668312272010908</v>
      </c>
      <c r="U390">
        <v>-175.87434500000001</v>
      </c>
      <c r="V390">
        <v>0</v>
      </c>
      <c r="W390">
        <v>-143.20603272798911</v>
      </c>
      <c r="X390">
        <v>11664.395348</v>
      </c>
      <c r="Y390">
        <v>11579.423808</v>
      </c>
      <c r="Z390">
        <v>-84.971540000000459</v>
      </c>
      <c r="AA390">
        <v>58.234492727988652</v>
      </c>
      <c r="AB390">
        <v>11664.395348</v>
      </c>
      <c r="AC390">
        <v>11579.423808</v>
      </c>
      <c r="AD390">
        <v>-84.971540000000459</v>
      </c>
      <c r="AF390">
        <v>16793.554277324998</v>
      </c>
      <c r="AG390">
        <v>0</v>
      </c>
      <c r="AH390">
        <v>11579.423808</v>
      </c>
      <c r="AI390">
        <v>11579.423808</v>
      </c>
      <c r="AJ390">
        <v>11579.423808</v>
      </c>
      <c r="AK390">
        <v>0</v>
      </c>
      <c r="AL390">
        <v>-84.971540000000459</v>
      </c>
      <c r="AM390" t="s">
        <v>514</v>
      </c>
      <c r="AN390">
        <v>5</v>
      </c>
      <c r="AO390" t="s">
        <v>545</v>
      </c>
      <c r="AP390">
        <v>5</v>
      </c>
    </row>
    <row r="391" spans="1:42">
      <c r="A391">
        <v>1611</v>
      </c>
      <c r="B391">
        <v>819</v>
      </c>
      <c r="C391" t="s">
        <v>27</v>
      </c>
      <c r="D391" t="s">
        <v>28</v>
      </c>
      <c r="E391" t="s">
        <v>42</v>
      </c>
      <c r="F391" t="s">
        <v>201</v>
      </c>
      <c r="G391" t="s">
        <v>477</v>
      </c>
      <c r="H391" t="s">
        <v>472</v>
      </c>
      <c r="I391" t="s">
        <v>286</v>
      </c>
      <c r="J391" t="s">
        <v>479</v>
      </c>
      <c r="K391">
        <v>36909</v>
      </c>
      <c r="L391">
        <v>37839</v>
      </c>
      <c r="M391" t="s">
        <v>30</v>
      </c>
      <c r="N391">
        <v>-17000000</v>
      </c>
      <c r="O391">
        <v>3611.2906429999998</v>
      </c>
      <c r="P391">
        <v>0.44</v>
      </c>
      <c r="Q391">
        <v>28.129132999999999</v>
      </c>
      <c r="R391">
        <v>28.149173999999999</v>
      </c>
      <c r="S391">
        <v>2.0040999999999087E-2</v>
      </c>
      <c r="T391">
        <v>72.373875776359696</v>
      </c>
      <c r="U391">
        <v>-226.553067</v>
      </c>
      <c r="V391">
        <v>0</v>
      </c>
      <c r="W391">
        <v>-154.17919122364032</v>
      </c>
      <c r="X391">
        <v>-75328.812177999993</v>
      </c>
      <c r="Y391">
        <v>-75428.962180000002</v>
      </c>
      <c r="Z391">
        <v>-100.15000200000941</v>
      </c>
      <c r="AA391">
        <v>54.029189223630908</v>
      </c>
      <c r="AB391">
        <v>-75328.812177999993</v>
      </c>
      <c r="AC391">
        <v>-75428.962180000002</v>
      </c>
      <c r="AD391">
        <v>-100.15000200000941</v>
      </c>
      <c r="AF391">
        <v>26138.521674034004</v>
      </c>
      <c r="AG391">
        <v>0</v>
      </c>
      <c r="AH391">
        <v>-75428.962180000002</v>
      </c>
      <c r="AI391">
        <v>-75428.962180000002</v>
      </c>
      <c r="AJ391">
        <v>-75428.962180000002</v>
      </c>
      <c r="AK391">
        <v>0</v>
      </c>
      <c r="AL391">
        <v>-100.15000200000941</v>
      </c>
      <c r="AM391" t="s">
        <v>549</v>
      </c>
      <c r="AN391">
        <v>8</v>
      </c>
      <c r="AO391" t="s">
        <v>545</v>
      </c>
      <c r="AP391">
        <v>8</v>
      </c>
    </row>
    <row r="392" spans="1:42">
      <c r="A392">
        <v>1612</v>
      </c>
      <c r="B392">
        <v>821</v>
      </c>
      <c r="C392" t="s">
        <v>27</v>
      </c>
      <c r="D392" t="s">
        <v>28</v>
      </c>
      <c r="E392" t="s">
        <v>237</v>
      </c>
      <c r="F392" t="s">
        <v>200</v>
      </c>
      <c r="G392" t="s">
        <v>477</v>
      </c>
      <c r="H392" t="s">
        <v>478</v>
      </c>
      <c r="I392" t="s">
        <v>286</v>
      </c>
      <c r="J392" t="s">
        <v>479</v>
      </c>
      <c r="K392">
        <v>36909</v>
      </c>
      <c r="L392">
        <v>37839</v>
      </c>
      <c r="M392" t="s">
        <v>30</v>
      </c>
      <c r="N392">
        <v>-17000000</v>
      </c>
      <c r="O392">
        <v>3606.499448</v>
      </c>
      <c r="P392">
        <v>0.32</v>
      </c>
      <c r="Q392">
        <v>19.792124000000001</v>
      </c>
      <c r="R392">
        <v>19.806493</v>
      </c>
      <c r="S392">
        <v>1.4368999999998522E-2</v>
      </c>
      <c r="T392">
        <v>51.821790568306668</v>
      </c>
      <c r="U392">
        <v>-158.760233</v>
      </c>
      <c r="V392">
        <v>0</v>
      </c>
      <c r="W392">
        <v>-106.93844243169333</v>
      </c>
      <c r="X392">
        <v>-57355.448934</v>
      </c>
      <c r="Y392">
        <v>-57427.651134</v>
      </c>
      <c r="Z392">
        <v>-72.202199999999721</v>
      </c>
      <c r="AA392">
        <v>34.736242431693611</v>
      </c>
      <c r="AB392">
        <v>-57355.448934</v>
      </c>
      <c r="AC392">
        <v>-57427.651134</v>
      </c>
      <c r="AD392">
        <v>-72.202199999999721</v>
      </c>
      <c r="AF392">
        <v>20764.420571860002</v>
      </c>
      <c r="AG392">
        <v>0</v>
      </c>
      <c r="AH392">
        <v>-57427.651134</v>
      </c>
      <c r="AI392">
        <v>-57427.651134</v>
      </c>
      <c r="AJ392">
        <v>-57427.651134</v>
      </c>
      <c r="AK392">
        <v>0</v>
      </c>
      <c r="AL392">
        <v>-72.202199999999721</v>
      </c>
      <c r="AM392" t="s">
        <v>549</v>
      </c>
      <c r="AN392">
        <v>6</v>
      </c>
      <c r="AO392" t="s">
        <v>545</v>
      </c>
      <c r="AP392">
        <v>6</v>
      </c>
    </row>
    <row r="393" spans="1:42">
      <c r="A393">
        <v>1613</v>
      </c>
      <c r="B393">
        <v>822</v>
      </c>
      <c r="C393" t="s">
        <v>27</v>
      </c>
      <c r="D393" t="s">
        <v>28</v>
      </c>
      <c r="E393" t="s">
        <v>412</v>
      </c>
      <c r="F393" t="s">
        <v>199</v>
      </c>
      <c r="G393" t="s">
        <v>476</v>
      </c>
      <c r="H393" t="s">
        <v>491</v>
      </c>
      <c r="I393" t="s">
        <v>286</v>
      </c>
      <c r="J393" t="s">
        <v>469</v>
      </c>
      <c r="K393">
        <v>36909</v>
      </c>
      <c r="L393">
        <v>37839</v>
      </c>
      <c r="M393" t="s">
        <v>30</v>
      </c>
      <c r="N393">
        <v>-17000000</v>
      </c>
      <c r="O393">
        <v>3599.0791810000001</v>
      </c>
      <c r="P393">
        <v>0.22</v>
      </c>
      <c r="Q393">
        <v>33.771445999999997</v>
      </c>
      <c r="R393">
        <v>33.789439000000002</v>
      </c>
      <c r="S393">
        <v>1.7993000000004145E-2</v>
      </c>
      <c r="T393">
        <v>64.758231703747924</v>
      </c>
      <c r="U393">
        <v>-199.676771</v>
      </c>
      <c r="V393">
        <v>0</v>
      </c>
      <c r="W393">
        <v>-134.91853929625208</v>
      </c>
      <c r="X393">
        <v>36658.136874999997</v>
      </c>
      <c r="Y393">
        <v>36598.494567000002</v>
      </c>
      <c r="Z393">
        <v>-59.642307999994955</v>
      </c>
      <c r="AA393">
        <v>75.276231296257123</v>
      </c>
      <c r="AB393">
        <v>36658.136874999997</v>
      </c>
      <c r="AC393">
        <v>36598.494567000002</v>
      </c>
      <c r="AD393">
        <v>-59.642307999994955</v>
      </c>
      <c r="AF393">
        <v>26642.1836373525</v>
      </c>
      <c r="AG393">
        <v>0</v>
      </c>
      <c r="AH393">
        <v>36598.494567000002</v>
      </c>
      <c r="AI393">
        <v>36598.494567000002</v>
      </c>
      <c r="AJ393">
        <v>36598.494567000002</v>
      </c>
      <c r="AK393">
        <v>0</v>
      </c>
      <c r="AL393">
        <v>-59.642307999994955</v>
      </c>
      <c r="AM393" t="s">
        <v>549</v>
      </c>
      <c r="AN393">
        <v>7</v>
      </c>
      <c r="AO393" t="s">
        <v>545</v>
      </c>
      <c r="AP393">
        <v>7</v>
      </c>
    </row>
    <row r="394" spans="1:42">
      <c r="A394">
        <v>1614</v>
      </c>
      <c r="B394">
        <v>820</v>
      </c>
      <c r="C394" t="s">
        <v>27</v>
      </c>
      <c r="D394" t="s">
        <v>28</v>
      </c>
      <c r="E394" t="s">
        <v>67</v>
      </c>
      <c r="F394" t="s">
        <v>200</v>
      </c>
      <c r="G394" t="s">
        <v>473</v>
      </c>
      <c r="H394" t="s">
        <v>490</v>
      </c>
      <c r="I394" t="s">
        <v>286</v>
      </c>
      <c r="J394" t="s">
        <v>469</v>
      </c>
      <c r="K394">
        <v>36909</v>
      </c>
      <c r="L394">
        <v>37839</v>
      </c>
      <c r="M394" t="s">
        <v>30</v>
      </c>
      <c r="N394">
        <v>-17000000</v>
      </c>
      <c r="O394">
        <v>3616.3913259999999</v>
      </c>
      <c r="P394">
        <v>0.6</v>
      </c>
      <c r="Q394">
        <v>75.416387</v>
      </c>
      <c r="R394">
        <v>75.451828000000006</v>
      </c>
      <c r="S394">
        <v>3.5441000000005829E-2</v>
      </c>
      <c r="T394">
        <v>128.16852498478707</v>
      </c>
      <c r="U394">
        <v>-459.27544499999999</v>
      </c>
      <c r="V394">
        <v>0</v>
      </c>
      <c r="W394">
        <v>-331.10692001521295</v>
      </c>
      <c r="X394">
        <v>36601.521816</v>
      </c>
      <c r="Y394">
        <v>36420.064158000001</v>
      </c>
      <c r="Z394">
        <v>-181.45765799999936</v>
      </c>
      <c r="AA394">
        <v>149.64926201521359</v>
      </c>
      <c r="AB394">
        <v>36601.521816</v>
      </c>
      <c r="AC394">
        <v>36420.064158000001</v>
      </c>
      <c r="AD394">
        <v>-181.45765799999936</v>
      </c>
      <c r="AF394">
        <v>20821.373059444999</v>
      </c>
      <c r="AG394">
        <v>0</v>
      </c>
      <c r="AH394">
        <v>36420.064158000001</v>
      </c>
      <c r="AI394">
        <v>36420.064158000001</v>
      </c>
      <c r="AJ394">
        <v>36420.064158000001</v>
      </c>
      <c r="AK394">
        <v>0</v>
      </c>
      <c r="AL394">
        <v>-181.45765799999936</v>
      </c>
      <c r="AM394" t="s">
        <v>549</v>
      </c>
      <c r="AN394">
        <v>6</v>
      </c>
      <c r="AO394" t="s">
        <v>545</v>
      </c>
      <c r="AP394">
        <v>6</v>
      </c>
    </row>
    <row r="395" spans="1:42">
      <c r="A395">
        <v>1618</v>
      </c>
      <c r="B395">
        <v>823</v>
      </c>
      <c r="C395" t="s">
        <v>27</v>
      </c>
      <c r="D395" t="s">
        <v>28</v>
      </c>
      <c r="E395" t="s">
        <v>413</v>
      </c>
      <c r="F395" t="s">
        <v>205</v>
      </c>
      <c r="G395" t="s">
        <v>473</v>
      </c>
      <c r="H395" t="s">
        <v>478</v>
      </c>
      <c r="I395" t="s">
        <v>286</v>
      </c>
      <c r="J395" t="s">
        <v>480</v>
      </c>
      <c r="K395">
        <v>36909</v>
      </c>
      <c r="L395">
        <v>37839</v>
      </c>
      <c r="M395" t="s">
        <v>30</v>
      </c>
      <c r="N395">
        <v>-17000000</v>
      </c>
      <c r="O395">
        <v>3606.8742320000001</v>
      </c>
      <c r="P395">
        <v>0.32</v>
      </c>
      <c r="Q395">
        <v>24.734273999999999</v>
      </c>
      <c r="R395">
        <v>24.752414999999999</v>
      </c>
      <c r="S395">
        <v>1.8140999999999963E-2</v>
      </c>
      <c r="T395">
        <v>65.432305442711865</v>
      </c>
      <c r="U395">
        <v>-204.78637699999999</v>
      </c>
      <c r="V395">
        <v>0</v>
      </c>
      <c r="W395">
        <v>-139.35407155728814</v>
      </c>
      <c r="X395">
        <v>-38631.284855999998</v>
      </c>
      <c r="Y395">
        <v>-38699.233010999997</v>
      </c>
      <c r="Z395">
        <v>-67.948154999998224</v>
      </c>
      <c r="AA395">
        <v>71.405916557289913</v>
      </c>
      <c r="AB395">
        <v>-38631.284855999998</v>
      </c>
      <c r="AC395">
        <v>-38699.233010999997</v>
      </c>
      <c r="AD395">
        <v>-67.948154999998224</v>
      </c>
      <c r="AF395">
        <v>35599.848669840001</v>
      </c>
      <c r="AG395">
        <v>0</v>
      </c>
      <c r="AH395">
        <v>-38699.233010999997</v>
      </c>
      <c r="AI395">
        <v>-38699.233010999997</v>
      </c>
      <c r="AJ395">
        <v>-38699.233010999997</v>
      </c>
      <c r="AK395">
        <v>0</v>
      </c>
      <c r="AL395">
        <v>-67.948154999998224</v>
      </c>
      <c r="AM395" t="s">
        <v>549</v>
      </c>
      <c r="AN395" t="s">
        <v>545</v>
      </c>
      <c r="AO395">
        <v>9</v>
      </c>
      <c r="AP395">
        <v>9</v>
      </c>
    </row>
    <row r="396" spans="1:42">
      <c r="A396">
        <v>1624</v>
      </c>
      <c r="B396">
        <v>824</v>
      </c>
      <c r="C396" t="s">
        <v>27</v>
      </c>
      <c r="D396" t="s">
        <v>28</v>
      </c>
      <c r="E396" t="s">
        <v>337</v>
      </c>
      <c r="F396" t="s">
        <v>197</v>
      </c>
      <c r="G396" t="s">
        <v>485</v>
      </c>
      <c r="H396" t="s">
        <v>468</v>
      </c>
      <c r="I396" t="s">
        <v>97</v>
      </c>
      <c r="J396" t="s">
        <v>481</v>
      </c>
      <c r="K396">
        <v>36910</v>
      </c>
      <c r="L396">
        <v>38736</v>
      </c>
      <c r="M396" t="s">
        <v>30</v>
      </c>
      <c r="N396">
        <v>10000000</v>
      </c>
      <c r="O396">
        <v>-4262.8222169999999</v>
      </c>
      <c r="P396">
        <v>2.8</v>
      </c>
      <c r="Q396">
        <v>248.82743600000001</v>
      </c>
      <c r="R396">
        <v>248.84653800000001</v>
      </c>
      <c r="S396">
        <v>1.9102000000003727E-2</v>
      </c>
      <c r="T396">
        <v>-81.42842998914989</v>
      </c>
      <c r="U396">
        <v>914.91267900000003</v>
      </c>
      <c r="V396">
        <v>0</v>
      </c>
      <c r="W396">
        <v>833.48424901085014</v>
      </c>
      <c r="X396">
        <v>180926.00932499999</v>
      </c>
      <c r="Y396">
        <v>181682.82873899999</v>
      </c>
      <c r="Z396">
        <v>756.81941399999778</v>
      </c>
      <c r="AA396">
        <v>-76.664835010852357</v>
      </c>
      <c r="AB396">
        <v>180926.00932499999</v>
      </c>
      <c r="AC396">
        <v>181682.82873899999</v>
      </c>
      <c r="AD396">
        <v>756.81941399999778</v>
      </c>
      <c r="AF396">
        <v>-53293.803356934004</v>
      </c>
      <c r="AG396">
        <v>0</v>
      </c>
      <c r="AH396">
        <v>181682.82873899999</v>
      </c>
      <c r="AI396">
        <v>181682.82873899999</v>
      </c>
      <c r="AJ396">
        <v>181682.82873899999</v>
      </c>
      <c r="AK396">
        <v>0</v>
      </c>
      <c r="AL396">
        <v>756.81941399999778</v>
      </c>
      <c r="AM396" t="s">
        <v>514</v>
      </c>
      <c r="AN396" t="s">
        <v>545</v>
      </c>
      <c r="AO396">
        <v>10</v>
      </c>
      <c r="AP396">
        <v>10</v>
      </c>
    </row>
    <row r="397" spans="1:42">
      <c r="A397">
        <v>1625</v>
      </c>
      <c r="B397">
        <v>825</v>
      </c>
      <c r="C397" t="s">
        <v>27</v>
      </c>
      <c r="D397" t="s">
        <v>28</v>
      </c>
      <c r="E397" t="s">
        <v>334</v>
      </c>
      <c r="F397" t="s">
        <v>200</v>
      </c>
      <c r="G397" t="s">
        <v>473</v>
      </c>
      <c r="H397" t="s">
        <v>482</v>
      </c>
      <c r="I397" t="s">
        <v>92</v>
      </c>
      <c r="J397" t="s">
        <v>469</v>
      </c>
      <c r="K397">
        <v>36913</v>
      </c>
      <c r="L397">
        <v>37278</v>
      </c>
      <c r="M397" t="s">
        <v>45</v>
      </c>
      <c r="N397">
        <v>20000000</v>
      </c>
      <c r="O397">
        <v>-1530.7710930000001</v>
      </c>
      <c r="P397">
        <v>0.6</v>
      </c>
      <c r="Q397">
        <v>79.091593000000003</v>
      </c>
      <c r="R397">
        <v>73.924166</v>
      </c>
      <c r="S397">
        <v>-5.1674270000000035</v>
      </c>
      <c r="T397">
        <v>7910.147876787717</v>
      </c>
      <c r="U397">
        <v>615.58695799999998</v>
      </c>
      <c r="V397">
        <v>0</v>
      </c>
      <c r="W397">
        <v>8525.7348347877178</v>
      </c>
      <c r="X397">
        <v>-7055.983937</v>
      </c>
      <c r="Y397">
        <v>1564.0021389999999</v>
      </c>
      <c r="Z397">
        <v>8619.9860759999992</v>
      </c>
      <c r="AA397">
        <v>94.251241212281457</v>
      </c>
      <c r="AB397">
        <v>-6248.4265754103499</v>
      </c>
      <c r="AC397">
        <v>1379.4498865979999</v>
      </c>
      <c r="AD397">
        <v>7627.8764620083493</v>
      </c>
      <c r="AF397">
        <v>-8813.4145679475005</v>
      </c>
      <c r="AG397">
        <v>0</v>
      </c>
      <c r="AH397">
        <v>1379.4498865979999</v>
      </c>
      <c r="AI397">
        <v>1379.4498865979999</v>
      </c>
      <c r="AJ397">
        <v>1379.4498865979999</v>
      </c>
      <c r="AK397">
        <v>0</v>
      </c>
      <c r="AL397">
        <v>7627.8764620083493</v>
      </c>
      <c r="AM397" t="s">
        <v>546</v>
      </c>
      <c r="AN397">
        <v>6</v>
      </c>
      <c r="AO397" t="s">
        <v>545</v>
      </c>
      <c r="AP397">
        <v>6</v>
      </c>
    </row>
    <row r="398" spans="1:42">
      <c r="A398">
        <v>1626</v>
      </c>
      <c r="B398">
        <v>826</v>
      </c>
      <c r="C398" t="s">
        <v>27</v>
      </c>
      <c r="D398" t="s">
        <v>28</v>
      </c>
      <c r="E398" t="s">
        <v>347</v>
      </c>
      <c r="F398" t="s">
        <v>200</v>
      </c>
      <c r="G398" t="s">
        <v>476</v>
      </c>
      <c r="H398" t="s">
        <v>478</v>
      </c>
      <c r="I398" t="s">
        <v>267</v>
      </c>
      <c r="J398" t="s">
        <v>469</v>
      </c>
      <c r="K398">
        <v>36913</v>
      </c>
      <c r="L398">
        <v>38739</v>
      </c>
      <c r="M398" t="s">
        <v>30</v>
      </c>
      <c r="N398">
        <v>10000000</v>
      </c>
      <c r="O398">
        <v>-4145.0980049999998</v>
      </c>
      <c r="P398">
        <v>0.76</v>
      </c>
      <c r="Q398">
        <v>56.140312999999999</v>
      </c>
      <c r="R398">
        <v>56.154904000000002</v>
      </c>
      <c r="S398">
        <v>1.4591000000002907E-2</v>
      </c>
      <c r="T398">
        <v>-60.481124990967047</v>
      </c>
      <c r="U398">
        <v>265.04605299999997</v>
      </c>
      <c r="V398">
        <v>0</v>
      </c>
      <c r="W398">
        <v>204.56492800903294</v>
      </c>
      <c r="X398">
        <v>98112.624054</v>
      </c>
      <c r="Y398">
        <v>98298.649093999993</v>
      </c>
      <c r="Z398">
        <v>186.02503999999317</v>
      </c>
      <c r="AA398">
        <v>-18.539888009039771</v>
      </c>
      <c r="AB398">
        <v>98112.624054</v>
      </c>
      <c r="AC398">
        <v>98298.649093999993</v>
      </c>
      <c r="AD398">
        <v>186.02503999999317</v>
      </c>
      <c r="AF398">
        <v>-23865.4017637875</v>
      </c>
      <c r="AG398">
        <v>0</v>
      </c>
      <c r="AH398">
        <v>98298.649093999993</v>
      </c>
      <c r="AI398">
        <v>98298.649093999993</v>
      </c>
      <c r="AJ398">
        <v>98298.649093999993</v>
      </c>
      <c r="AK398">
        <v>0</v>
      </c>
      <c r="AL398">
        <v>186.02503999999317</v>
      </c>
      <c r="AM398" t="s">
        <v>514</v>
      </c>
      <c r="AN398">
        <v>6</v>
      </c>
      <c r="AO398" t="s">
        <v>545</v>
      </c>
      <c r="AP398">
        <v>6</v>
      </c>
    </row>
    <row r="399" spans="1:42">
      <c r="A399">
        <v>1627</v>
      </c>
      <c r="B399">
        <v>831</v>
      </c>
      <c r="C399" t="s">
        <v>27</v>
      </c>
      <c r="D399" t="s">
        <v>28</v>
      </c>
      <c r="E399" t="s">
        <v>363</v>
      </c>
      <c r="F399" t="s">
        <v>201</v>
      </c>
      <c r="G399" t="s">
        <v>487</v>
      </c>
      <c r="H399" t="s">
        <v>472</v>
      </c>
      <c r="I399" t="s">
        <v>97</v>
      </c>
      <c r="J399" t="s">
        <v>479</v>
      </c>
      <c r="K399">
        <v>36915</v>
      </c>
      <c r="L399">
        <v>38741</v>
      </c>
      <c r="M399" t="s">
        <v>30</v>
      </c>
      <c r="N399">
        <v>10000000</v>
      </c>
      <c r="O399">
        <v>-4117.7742950000002</v>
      </c>
      <c r="P399">
        <v>0.65</v>
      </c>
      <c r="Q399">
        <v>54.706980999999999</v>
      </c>
      <c r="R399">
        <v>54.718448000000002</v>
      </c>
      <c r="S399">
        <v>1.1467000000003225E-2</v>
      </c>
      <c r="T399">
        <v>-47.218517840778283</v>
      </c>
      <c r="U399">
        <v>243.095867</v>
      </c>
      <c r="V399">
        <v>0</v>
      </c>
      <c r="W399">
        <v>195.87734915922172</v>
      </c>
      <c r="X399">
        <v>55607.719404000003</v>
      </c>
      <c r="Y399">
        <v>55758.908857000002</v>
      </c>
      <c r="Z399">
        <v>151.18945299999905</v>
      </c>
      <c r="AA399">
        <v>-44.687896159222674</v>
      </c>
      <c r="AB399">
        <v>55607.719404000003</v>
      </c>
      <c r="AC399">
        <v>55758.908857000002</v>
      </c>
      <c r="AD399">
        <v>151.18945299999905</v>
      </c>
      <c r="AF399">
        <v>-29804.450347210004</v>
      </c>
      <c r="AG399">
        <v>0</v>
      </c>
      <c r="AH399">
        <v>55758.908857000002</v>
      </c>
      <c r="AI399">
        <v>55758.908857000002</v>
      </c>
      <c r="AJ399">
        <v>55758.908857000002</v>
      </c>
      <c r="AK399">
        <v>0</v>
      </c>
      <c r="AL399">
        <v>151.18945299999905</v>
      </c>
      <c r="AM399" t="s">
        <v>514</v>
      </c>
      <c r="AN399">
        <v>8</v>
      </c>
      <c r="AO399" t="s">
        <v>545</v>
      </c>
      <c r="AP399">
        <v>8</v>
      </c>
    </row>
    <row r="400" spans="1:42">
      <c r="A400">
        <v>1628</v>
      </c>
      <c r="B400">
        <v>832</v>
      </c>
      <c r="C400" t="s">
        <v>27</v>
      </c>
      <c r="D400" t="s">
        <v>28</v>
      </c>
      <c r="E400" t="s">
        <v>436</v>
      </c>
      <c r="F400" t="s">
        <v>208</v>
      </c>
      <c r="G400" t="s">
        <v>476</v>
      </c>
      <c r="H400" t="s">
        <v>472</v>
      </c>
      <c r="I400" t="s">
        <v>437</v>
      </c>
      <c r="J400" t="s">
        <v>469</v>
      </c>
      <c r="K400">
        <v>36915</v>
      </c>
      <c r="L400">
        <v>37645</v>
      </c>
      <c r="M400" t="s">
        <v>30</v>
      </c>
      <c r="N400">
        <v>10000000</v>
      </c>
      <c r="O400">
        <v>-2371.3605700000003</v>
      </c>
      <c r="P400">
        <v>1.6</v>
      </c>
      <c r="Q400">
        <v>153.89502200000001</v>
      </c>
      <c r="R400">
        <v>154.06843599999999</v>
      </c>
      <c r="S400">
        <v>0.17341399999997975</v>
      </c>
      <c r="T400">
        <v>-411.22712188593204</v>
      </c>
      <c r="U400">
        <v>604.98083599999995</v>
      </c>
      <c r="V400">
        <v>0</v>
      </c>
      <c r="W400">
        <v>193.75371411406792</v>
      </c>
      <c r="X400">
        <v>-282835.20136399998</v>
      </c>
      <c r="Y400">
        <v>-282727.25245899998</v>
      </c>
      <c r="Z400">
        <v>107.94890499999747</v>
      </c>
      <c r="AA400">
        <v>-85.804809114070451</v>
      </c>
      <c r="AB400">
        <v>-282835.20136399998</v>
      </c>
      <c r="AC400">
        <v>-282727.25245899998</v>
      </c>
      <c r="AD400">
        <v>107.94890499999747</v>
      </c>
      <c r="AF400">
        <v>-28086.394591079999</v>
      </c>
      <c r="AG400">
        <v>324444.44444400002</v>
      </c>
      <c r="AH400">
        <v>41717.191985000041</v>
      </c>
      <c r="AI400">
        <v>41717.191985000041</v>
      </c>
      <c r="AJ400">
        <v>41717.191985000041</v>
      </c>
      <c r="AK400">
        <v>0</v>
      </c>
      <c r="AL400">
        <v>107.94890499999747</v>
      </c>
      <c r="AM400" t="s">
        <v>549</v>
      </c>
      <c r="AN400" t="s">
        <v>545</v>
      </c>
      <c r="AO400">
        <v>11</v>
      </c>
      <c r="AP400">
        <v>11</v>
      </c>
    </row>
    <row r="401" spans="1:42">
      <c r="A401">
        <v>1629</v>
      </c>
      <c r="B401">
        <v>833</v>
      </c>
      <c r="C401" t="s">
        <v>27</v>
      </c>
      <c r="D401" t="s">
        <v>28</v>
      </c>
      <c r="E401" t="s">
        <v>52</v>
      </c>
      <c r="F401" t="s">
        <v>201</v>
      </c>
      <c r="G401" t="s">
        <v>485</v>
      </c>
      <c r="H401" t="s">
        <v>468</v>
      </c>
      <c r="I401" t="s">
        <v>286</v>
      </c>
      <c r="J401" t="s">
        <v>481</v>
      </c>
      <c r="K401">
        <v>36917</v>
      </c>
      <c r="L401">
        <v>38743</v>
      </c>
      <c r="M401" t="s">
        <v>30</v>
      </c>
      <c r="N401">
        <v>-10000000</v>
      </c>
      <c r="O401">
        <v>4153.773486</v>
      </c>
      <c r="P401">
        <v>0.96</v>
      </c>
      <c r="Q401">
        <v>85.622189000000006</v>
      </c>
      <c r="R401">
        <v>85.633415999999997</v>
      </c>
      <c r="S401">
        <v>1.1226999999990994E-2</v>
      </c>
      <c r="T401">
        <v>46.634414927284595</v>
      </c>
      <c r="U401">
        <v>-304.25600900000001</v>
      </c>
      <c r="V401">
        <v>0</v>
      </c>
      <c r="W401">
        <v>-257.62159407271542</v>
      </c>
      <c r="X401">
        <v>-60778.278677000002</v>
      </c>
      <c r="Y401">
        <v>-61017.192365000003</v>
      </c>
      <c r="Z401">
        <v>-238.91368800000055</v>
      </c>
      <c r="AA401">
        <v>18.707906072714877</v>
      </c>
      <c r="AB401">
        <v>-60778.278677000002</v>
      </c>
      <c r="AC401">
        <v>-61017.192365000003</v>
      </c>
      <c r="AD401">
        <v>-238.91368800000055</v>
      </c>
      <c r="AF401">
        <v>30065.012491668003</v>
      </c>
      <c r="AG401">
        <v>0</v>
      </c>
      <c r="AH401">
        <v>-61017.192365000003</v>
      </c>
      <c r="AI401">
        <v>-61017.192365000003</v>
      </c>
      <c r="AJ401">
        <v>-61017.192365000003</v>
      </c>
      <c r="AK401">
        <v>0</v>
      </c>
      <c r="AL401">
        <v>-238.91368800000055</v>
      </c>
      <c r="AM401" t="s">
        <v>514</v>
      </c>
      <c r="AN401">
        <v>8</v>
      </c>
      <c r="AO401" t="s">
        <v>545</v>
      </c>
      <c r="AP401">
        <v>8</v>
      </c>
    </row>
    <row r="402" spans="1:42">
      <c r="A402">
        <v>1630</v>
      </c>
      <c r="B402">
        <v>834</v>
      </c>
      <c r="C402" t="s">
        <v>27</v>
      </c>
      <c r="D402" t="s">
        <v>28</v>
      </c>
      <c r="E402" t="s">
        <v>355</v>
      </c>
      <c r="F402" t="s">
        <v>200</v>
      </c>
      <c r="G402" t="s">
        <v>477</v>
      </c>
      <c r="H402" t="s">
        <v>468</v>
      </c>
      <c r="I402" t="s">
        <v>451</v>
      </c>
      <c r="J402" t="s">
        <v>481</v>
      </c>
      <c r="K402">
        <v>36921</v>
      </c>
      <c r="L402">
        <v>38683</v>
      </c>
      <c r="M402" t="s">
        <v>30</v>
      </c>
      <c r="N402">
        <v>10000000</v>
      </c>
      <c r="O402">
        <v>-3990.7541579999997</v>
      </c>
      <c r="P402">
        <v>0.68</v>
      </c>
      <c r="Q402">
        <v>61.422071000000003</v>
      </c>
      <c r="R402">
        <v>61.425144000000003</v>
      </c>
      <c r="S402">
        <v>3.0730000000005475E-3</v>
      </c>
      <c r="T402">
        <v>-12.263587527536185</v>
      </c>
      <c r="U402">
        <v>275.343029</v>
      </c>
      <c r="V402">
        <v>0</v>
      </c>
      <c r="W402">
        <v>263.07944147246383</v>
      </c>
      <c r="X402">
        <v>38564.029438999998</v>
      </c>
      <c r="Y402">
        <v>38751.414342999997</v>
      </c>
      <c r="Z402">
        <v>187.38490399999864</v>
      </c>
      <c r="AA402">
        <v>-75.694537472465186</v>
      </c>
      <c r="AB402">
        <v>38564.029438999998</v>
      </c>
      <c r="AC402">
        <v>38751.414342999997</v>
      </c>
      <c r="AD402">
        <v>187.38490399999864</v>
      </c>
      <c r="AF402">
        <v>-22976.767064684998</v>
      </c>
      <c r="AG402">
        <v>0</v>
      </c>
      <c r="AH402">
        <v>38751.414342999997</v>
      </c>
      <c r="AI402">
        <v>38751.414342999997</v>
      </c>
      <c r="AJ402">
        <v>38751.414342999997</v>
      </c>
      <c r="AK402">
        <v>0</v>
      </c>
      <c r="AL402">
        <v>187.38490399999864</v>
      </c>
      <c r="AM402" t="s">
        <v>514</v>
      </c>
      <c r="AN402">
        <v>6</v>
      </c>
      <c r="AO402" t="s">
        <v>545</v>
      </c>
      <c r="AP402">
        <v>6</v>
      </c>
    </row>
    <row r="403" spans="1:42">
      <c r="A403">
        <v>1631</v>
      </c>
      <c r="B403">
        <v>835</v>
      </c>
      <c r="C403" t="s">
        <v>27</v>
      </c>
      <c r="D403" t="s">
        <v>28</v>
      </c>
      <c r="E403" t="s">
        <v>251</v>
      </c>
      <c r="F403" t="s">
        <v>202</v>
      </c>
      <c r="G403" t="s">
        <v>473</v>
      </c>
      <c r="H403" t="s">
        <v>488</v>
      </c>
      <c r="I403" t="s">
        <v>267</v>
      </c>
      <c r="J403" t="s">
        <v>469</v>
      </c>
      <c r="K403">
        <v>36924</v>
      </c>
      <c r="L403">
        <v>38750</v>
      </c>
      <c r="M403" t="s">
        <v>45</v>
      </c>
      <c r="N403">
        <v>-10000000</v>
      </c>
      <c r="O403">
        <v>4264.6717659999995</v>
      </c>
      <c r="P403">
        <v>1</v>
      </c>
      <c r="Q403">
        <v>90.980987999999996</v>
      </c>
      <c r="R403">
        <v>78.348502999999994</v>
      </c>
      <c r="S403">
        <v>-12.632485000000003</v>
      </c>
      <c r="T403">
        <v>-53873.402113918513</v>
      </c>
      <c r="U403">
        <v>-316.49809599999998</v>
      </c>
      <c r="V403">
        <v>0</v>
      </c>
      <c r="W403">
        <v>-54189.900209918516</v>
      </c>
      <c r="X403">
        <v>-54712.280188999997</v>
      </c>
      <c r="Y403">
        <v>-109173.61500400001</v>
      </c>
      <c r="Z403">
        <v>-54461.334815000009</v>
      </c>
      <c r="AA403">
        <v>-271.43460508149292</v>
      </c>
      <c r="AB403">
        <v>-48450.459721368941</v>
      </c>
      <c r="AC403">
        <v>-96291.128433528007</v>
      </c>
      <c r="AD403">
        <v>-47840.668712159066</v>
      </c>
      <c r="AF403">
        <v>17538.462637674998</v>
      </c>
      <c r="AG403">
        <v>0</v>
      </c>
      <c r="AH403">
        <v>-96291.128433528007</v>
      </c>
      <c r="AI403">
        <v>-96291.128433528007</v>
      </c>
      <c r="AJ403">
        <v>-96291.128433528007</v>
      </c>
      <c r="AK403">
        <v>0</v>
      </c>
      <c r="AL403">
        <v>-47840.668712159066</v>
      </c>
      <c r="AM403" t="s">
        <v>514</v>
      </c>
      <c r="AN403">
        <v>5</v>
      </c>
      <c r="AO403" t="s">
        <v>545</v>
      </c>
      <c r="AP403">
        <v>5</v>
      </c>
    </row>
    <row r="404" spans="1:42">
      <c r="A404">
        <v>1632</v>
      </c>
      <c r="B404">
        <v>836</v>
      </c>
      <c r="C404" t="s">
        <v>27</v>
      </c>
      <c r="D404" t="s">
        <v>28</v>
      </c>
      <c r="E404" t="s">
        <v>452</v>
      </c>
      <c r="F404" t="s">
        <v>196</v>
      </c>
      <c r="G404" t="s">
        <v>487</v>
      </c>
      <c r="H404" t="s">
        <v>468</v>
      </c>
      <c r="I404" t="s">
        <v>453</v>
      </c>
      <c r="J404" t="s">
        <v>481</v>
      </c>
      <c r="K404">
        <v>36928</v>
      </c>
      <c r="L404">
        <v>37285</v>
      </c>
      <c r="M404" t="s">
        <v>30</v>
      </c>
      <c r="N404">
        <v>10000000</v>
      </c>
      <c r="O404">
        <v>-780.63680899999997</v>
      </c>
      <c r="P404">
        <v>2.85</v>
      </c>
      <c r="Q404">
        <v>254.44412700000001</v>
      </c>
      <c r="R404">
        <v>254.48452399999999</v>
      </c>
      <c r="S404">
        <v>4.0396999999984473E-2</v>
      </c>
      <c r="T404">
        <v>-31.535385173160879</v>
      </c>
      <c r="U404">
        <v>736.70837200000005</v>
      </c>
      <c r="V404">
        <v>0</v>
      </c>
      <c r="W404">
        <v>705.17298682683918</v>
      </c>
      <c r="X404">
        <v>67929.429910999999</v>
      </c>
      <c r="Y404">
        <v>68614.740736000007</v>
      </c>
      <c r="Z404">
        <v>685.31082500000775</v>
      </c>
      <c r="AA404">
        <v>-19.862161826831425</v>
      </c>
      <c r="AB404">
        <v>67929.429910999999</v>
      </c>
      <c r="AC404">
        <v>68614.740736000007</v>
      </c>
      <c r="AD404">
        <v>685.31082500000775</v>
      </c>
      <c r="AF404">
        <v>-12327.816487728</v>
      </c>
      <c r="AG404">
        <v>0</v>
      </c>
      <c r="AH404">
        <v>68614.740736000007</v>
      </c>
      <c r="AI404">
        <v>68614.740736000007</v>
      </c>
      <c r="AJ404">
        <v>68614.740736000007</v>
      </c>
      <c r="AK404">
        <v>0</v>
      </c>
      <c r="AL404">
        <v>685.31082500000775</v>
      </c>
      <c r="AM404" t="s">
        <v>546</v>
      </c>
      <c r="AN404" t="s">
        <v>545</v>
      </c>
      <c r="AO404">
        <v>12</v>
      </c>
      <c r="AP404">
        <v>12</v>
      </c>
    </row>
    <row r="405" spans="1:42">
      <c r="A405">
        <v>1633</v>
      </c>
      <c r="B405">
        <v>837</v>
      </c>
      <c r="C405" t="s">
        <v>27</v>
      </c>
      <c r="D405" t="s">
        <v>28</v>
      </c>
      <c r="E405" t="s">
        <v>322</v>
      </c>
      <c r="F405" t="s">
        <v>200</v>
      </c>
      <c r="G405" t="s">
        <v>474</v>
      </c>
      <c r="H405" t="s">
        <v>468</v>
      </c>
      <c r="I405" t="s">
        <v>97</v>
      </c>
      <c r="J405" t="s">
        <v>470</v>
      </c>
      <c r="K405">
        <v>36929</v>
      </c>
      <c r="L405">
        <v>38755</v>
      </c>
      <c r="M405" t="s">
        <v>30</v>
      </c>
      <c r="N405">
        <v>10000000</v>
      </c>
      <c r="O405">
        <v>-4151.0726300000006</v>
      </c>
      <c r="P405">
        <v>0.8</v>
      </c>
      <c r="Q405">
        <v>83.774619000000001</v>
      </c>
      <c r="R405">
        <v>83.782867999999993</v>
      </c>
      <c r="S405">
        <v>8.2489999999921793E-3</v>
      </c>
      <c r="T405">
        <v>-34.242198124837543</v>
      </c>
      <c r="U405">
        <v>319.44176099999999</v>
      </c>
      <c r="V405">
        <v>0</v>
      </c>
      <c r="W405">
        <v>285.19956287516243</v>
      </c>
      <c r="X405">
        <v>-3841.9691400000002</v>
      </c>
      <c r="Y405">
        <v>-3661.5231990000002</v>
      </c>
      <c r="Z405">
        <v>180.44594099999995</v>
      </c>
      <c r="AA405">
        <v>-104.75362187516248</v>
      </c>
      <c r="AB405">
        <v>-3841.9691400000002</v>
      </c>
      <c r="AC405">
        <v>-3661.5231990000002</v>
      </c>
      <c r="AD405">
        <v>180.44594099999995</v>
      </c>
      <c r="AF405">
        <v>-23899.800667225005</v>
      </c>
      <c r="AG405">
        <v>0</v>
      </c>
      <c r="AH405">
        <v>-3661.5231990000002</v>
      </c>
      <c r="AI405">
        <v>-3661.5231990000002</v>
      </c>
      <c r="AJ405">
        <v>-3661.5231990000002</v>
      </c>
      <c r="AK405">
        <v>0</v>
      </c>
      <c r="AL405">
        <v>180.44594099999995</v>
      </c>
      <c r="AM405" t="s">
        <v>514</v>
      </c>
      <c r="AN405">
        <v>6</v>
      </c>
      <c r="AO405" t="s">
        <v>545</v>
      </c>
      <c r="AP405">
        <v>6</v>
      </c>
    </row>
    <row r="406" spans="1:42">
      <c r="A406">
        <v>1634</v>
      </c>
      <c r="B406">
        <v>838</v>
      </c>
      <c r="C406" t="s">
        <v>27</v>
      </c>
      <c r="D406" t="s">
        <v>28</v>
      </c>
      <c r="E406" t="s">
        <v>379</v>
      </c>
      <c r="F406" t="s">
        <v>201</v>
      </c>
      <c r="G406" t="s">
        <v>473</v>
      </c>
      <c r="H406" t="s">
        <v>468</v>
      </c>
      <c r="I406" t="s">
        <v>264</v>
      </c>
      <c r="J406" t="s">
        <v>475</v>
      </c>
      <c r="K406">
        <v>36931</v>
      </c>
      <c r="L406">
        <v>38757</v>
      </c>
      <c r="M406" t="s">
        <v>30</v>
      </c>
      <c r="N406">
        <v>10000000</v>
      </c>
      <c r="O406">
        <v>-4127.5085609999996</v>
      </c>
      <c r="P406">
        <v>0.6</v>
      </c>
      <c r="Q406">
        <v>62.286650000000002</v>
      </c>
      <c r="R406">
        <v>62.295693</v>
      </c>
      <c r="S406">
        <v>9.0429999999983579E-3</v>
      </c>
      <c r="T406">
        <v>-37.325059917116221</v>
      </c>
      <c r="U406">
        <v>223.362358</v>
      </c>
      <c r="V406">
        <v>0</v>
      </c>
      <c r="W406">
        <v>186.03729808288378</v>
      </c>
      <c r="X406">
        <v>-1022.410581</v>
      </c>
      <c r="Y406">
        <v>-898.43137100000001</v>
      </c>
      <c r="Z406">
        <v>123.97920999999997</v>
      </c>
      <c r="AA406">
        <v>-62.058088082883813</v>
      </c>
      <c r="AB406">
        <v>-1022.410581</v>
      </c>
      <c r="AC406">
        <v>-898.43137100000001</v>
      </c>
      <c r="AD406">
        <v>123.97920999999997</v>
      </c>
      <c r="AF406">
        <v>-29874.906964517999</v>
      </c>
      <c r="AG406">
        <v>0</v>
      </c>
      <c r="AH406">
        <v>-898.43137100000001</v>
      </c>
      <c r="AI406">
        <v>-898.43137100000001</v>
      </c>
      <c r="AJ406">
        <v>-898.43137100000001</v>
      </c>
      <c r="AK406">
        <v>0</v>
      </c>
      <c r="AL406">
        <v>123.97920999999997</v>
      </c>
      <c r="AM406" t="s">
        <v>514</v>
      </c>
      <c r="AN406">
        <v>8</v>
      </c>
      <c r="AO406" t="s">
        <v>545</v>
      </c>
      <c r="AP406">
        <v>8</v>
      </c>
    </row>
    <row r="407" spans="1:42">
      <c r="A407">
        <v>1636</v>
      </c>
      <c r="B407">
        <v>840</v>
      </c>
      <c r="C407" t="s">
        <v>27</v>
      </c>
      <c r="D407" t="s">
        <v>28</v>
      </c>
      <c r="E407" t="s">
        <v>241</v>
      </c>
      <c r="F407" t="s">
        <v>200</v>
      </c>
      <c r="G407" t="s">
        <v>476</v>
      </c>
      <c r="H407" t="s">
        <v>472</v>
      </c>
      <c r="I407" t="s">
        <v>267</v>
      </c>
      <c r="J407" t="s">
        <v>469</v>
      </c>
      <c r="K407">
        <v>36931</v>
      </c>
      <c r="L407">
        <v>38757</v>
      </c>
      <c r="M407" t="s">
        <v>30</v>
      </c>
      <c r="N407">
        <v>-10000000</v>
      </c>
      <c r="O407">
        <v>4139.1647800000001</v>
      </c>
      <c r="P407">
        <v>0.65</v>
      </c>
      <c r="Q407">
        <v>40.730891999999997</v>
      </c>
      <c r="R407">
        <v>37.486888</v>
      </c>
      <c r="S407">
        <v>-3.2440039999999968</v>
      </c>
      <c r="T407">
        <v>-13427.467102979106</v>
      </c>
      <c r="U407">
        <v>-206.443138</v>
      </c>
      <c r="V407">
        <v>0</v>
      </c>
      <c r="W407">
        <v>-13633.910240979107</v>
      </c>
      <c r="X407">
        <v>-113178.98007200001</v>
      </c>
      <c r="Y407">
        <v>-127432.171134</v>
      </c>
      <c r="Z407">
        <v>-14253.191061999998</v>
      </c>
      <c r="AA407">
        <v>-619.28082102089138</v>
      </c>
      <c r="AB407">
        <v>-113178.98007200001</v>
      </c>
      <c r="AC407">
        <v>-127432.171134</v>
      </c>
      <c r="AD407">
        <v>-14253.191061999998</v>
      </c>
      <c r="AF407">
        <v>23831.241220849999</v>
      </c>
      <c r="AG407">
        <v>0</v>
      </c>
      <c r="AH407">
        <v>-127432.171134</v>
      </c>
      <c r="AI407">
        <v>-127432.171134</v>
      </c>
      <c r="AJ407">
        <v>-127432.171134</v>
      </c>
      <c r="AK407">
        <v>0</v>
      </c>
      <c r="AL407">
        <v>-14253.191061999998</v>
      </c>
      <c r="AM407" t="s">
        <v>514</v>
      </c>
      <c r="AN407">
        <v>6</v>
      </c>
      <c r="AO407" t="s">
        <v>545</v>
      </c>
      <c r="AP407">
        <v>6</v>
      </c>
    </row>
    <row r="408" spans="1:42">
      <c r="A408">
        <v>1637</v>
      </c>
      <c r="B408">
        <v>841</v>
      </c>
      <c r="C408" t="s">
        <v>27</v>
      </c>
      <c r="D408" t="s">
        <v>28</v>
      </c>
      <c r="E408" t="s">
        <v>68</v>
      </c>
      <c r="F408" t="s">
        <v>200</v>
      </c>
      <c r="G408" t="s">
        <v>473</v>
      </c>
      <c r="H408" t="s">
        <v>482</v>
      </c>
      <c r="I408" t="s">
        <v>267</v>
      </c>
      <c r="J408" t="s">
        <v>469</v>
      </c>
      <c r="K408">
        <v>36931</v>
      </c>
      <c r="L408">
        <v>38757</v>
      </c>
      <c r="M408" t="s">
        <v>30</v>
      </c>
      <c r="N408">
        <v>-10000000</v>
      </c>
      <c r="O408">
        <v>4142.6231779999998</v>
      </c>
      <c r="P408">
        <v>0.72</v>
      </c>
      <c r="Q408">
        <v>68.933364999999995</v>
      </c>
      <c r="R408">
        <v>68.947253000000003</v>
      </c>
      <c r="S408">
        <v>1.388800000000856E-2</v>
      </c>
      <c r="T408">
        <v>57.532750696099463</v>
      </c>
      <c r="U408">
        <v>-246.39466999999999</v>
      </c>
      <c r="V408">
        <v>0</v>
      </c>
      <c r="W408">
        <v>-188.86191930390052</v>
      </c>
      <c r="X408">
        <v>-23354.757829999999</v>
      </c>
      <c r="Y408">
        <v>-23501.703741000001</v>
      </c>
      <c r="Z408">
        <v>-146.94591100000252</v>
      </c>
      <c r="AA408">
        <v>41.916008303897996</v>
      </c>
      <c r="AB408">
        <v>-23354.757829999999</v>
      </c>
      <c r="AC408">
        <v>-23501.703741000001</v>
      </c>
      <c r="AD408">
        <v>-146.94591100000252</v>
      </c>
      <c r="AF408">
        <v>23851.152947334998</v>
      </c>
      <c r="AG408">
        <v>0</v>
      </c>
      <c r="AH408">
        <v>-23501.703741000001</v>
      </c>
      <c r="AI408">
        <v>-23501.703741000001</v>
      </c>
      <c r="AJ408">
        <v>-23501.703741000001</v>
      </c>
      <c r="AK408">
        <v>0</v>
      </c>
      <c r="AL408">
        <v>-146.94591100000252</v>
      </c>
      <c r="AM408" t="s">
        <v>514</v>
      </c>
      <c r="AN408">
        <v>6</v>
      </c>
      <c r="AO408" t="s">
        <v>545</v>
      </c>
      <c r="AP408">
        <v>6</v>
      </c>
    </row>
    <row r="409" spans="1:42">
      <c r="A409">
        <v>1638</v>
      </c>
      <c r="B409">
        <v>842</v>
      </c>
      <c r="C409" t="s">
        <v>27</v>
      </c>
      <c r="D409" t="s">
        <v>28</v>
      </c>
      <c r="E409" t="s">
        <v>377</v>
      </c>
      <c r="F409" t="s">
        <v>201</v>
      </c>
      <c r="G409" t="s">
        <v>471</v>
      </c>
      <c r="H409" t="s">
        <v>472</v>
      </c>
      <c r="I409" t="s">
        <v>286</v>
      </c>
      <c r="J409" t="s">
        <v>479</v>
      </c>
      <c r="K409">
        <v>36934</v>
      </c>
      <c r="L409">
        <v>38760</v>
      </c>
      <c r="M409" t="s">
        <v>30</v>
      </c>
      <c r="N409">
        <v>10000000</v>
      </c>
      <c r="O409">
        <v>-4172.5250159999996</v>
      </c>
      <c r="P409">
        <v>0.74</v>
      </c>
      <c r="Q409">
        <v>70.260219000000006</v>
      </c>
      <c r="R409">
        <v>70.285754999999995</v>
      </c>
      <c r="S409">
        <v>2.5535999999988235E-2</v>
      </c>
      <c r="T409">
        <v>-106.54959880852689</v>
      </c>
      <c r="U409">
        <v>275.00009799999998</v>
      </c>
      <c r="V409">
        <v>0</v>
      </c>
      <c r="W409">
        <v>168.45049919147309</v>
      </c>
      <c r="X409">
        <v>25843.157238</v>
      </c>
      <c r="Y409">
        <v>25947.721962</v>
      </c>
      <c r="Z409">
        <v>104.56472399999984</v>
      </c>
      <c r="AA409">
        <v>-63.885775191473243</v>
      </c>
      <c r="AB409">
        <v>25843.157238</v>
      </c>
      <c r="AC409">
        <v>25947.721962</v>
      </c>
      <c r="AD409">
        <v>104.56472399999984</v>
      </c>
      <c r="AF409">
        <v>-30200.736065808</v>
      </c>
      <c r="AG409">
        <v>0</v>
      </c>
      <c r="AH409">
        <v>25947.721962</v>
      </c>
      <c r="AI409">
        <v>25947.721962</v>
      </c>
      <c r="AJ409">
        <v>25947.721962</v>
      </c>
      <c r="AK409">
        <v>0</v>
      </c>
      <c r="AL409">
        <v>104.56472399999984</v>
      </c>
      <c r="AM409" t="s">
        <v>514</v>
      </c>
      <c r="AN409">
        <v>8</v>
      </c>
      <c r="AO409" t="s">
        <v>545</v>
      </c>
      <c r="AP409">
        <v>8</v>
      </c>
    </row>
    <row r="410" spans="1:42">
      <c r="A410">
        <v>1639</v>
      </c>
      <c r="B410">
        <v>843</v>
      </c>
      <c r="C410" t="s">
        <v>27</v>
      </c>
      <c r="D410" t="s">
        <v>28</v>
      </c>
      <c r="E410" t="s">
        <v>454</v>
      </c>
      <c r="F410" t="s">
        <v>201</v>
      </c>
      <c r="G410" t="s">
        <v>474</v>
      </c>
      <c r="H410" t="s">
        <v>493</v>
      </c>
      <c r="I410" t="s">
        <v>280</v>
      </c>
      <c r="J410" t="s">
        <v>486</v>
      </c>
      <c r="K410">
        <v>36931</v>
      </c>
      <c r="L410">
        <v>38222</v>
      </c>
      <c r="M410" t="s">
        <v>30</v>
      </c>
      <c r="N410">
        <v>-23000000</v>
      </c>
      <c r="O410">
        <v>15000</v>
      </c>
      <c r="P410">
        <v>2</v>
      </c>
      <c r="Q410">
        <v>283.259727</v>
      </c>
      <c r="R410">
        <v>268.30162300000001</v>
      </c>
      <c r="S410">
        <v>-14.958103999999992</v>
      </c>
      <c r="T410">
        <v>-103399.54614225158</v>
      </c>
      <c r="U410">
        <v>-1846.5182110000001</v>
      </c>
      <c r="V410">
        <v>0</v>
      </c>
      <c r="W410">
        <v>-105246.06435325158</v>
      </c>
      <c r="X410">
        <v>500916.05210500001</v>
      </c>
      <c r="Y410">
        <v>399224.24513599998</v>
      </c>
      <c r="Z410">
        <v>-101691.80696900003</v>
      </c>
      <c r="AA410">
        <v>3554.2573842515558</v>
      </c>
      <c r="AB410">
        <v>500916.05210500001</v>
      </c>
      <c r="AC410">
        <v>399224.24513599998</v>
      </c>
      <c r="AD410">
        <v>-101691.80696900003</v>
      </c>
      <c r="AF410">
        <v>50033.474495004004</v>
      </c>
      <c r="AG410">
        <v>0</v>
      </c>
      <c r="AH410">
        <v>399224.24513599998</v>
      </c>
      <c r="AI410">
        <v>399224.24513599998</v>
      </c>
      <c r="AJ410">
        <v>399224.24513599998</v>
      </c>
      <c r="AK410">
        <v>0</v>
      </c>
      <c r="AL410">
        <v>-101691.80696900003</v>
      </c>
      <c r="AM410" t="s">
        <v>548</v>
      </c>
      <c r="AN410">
        <v>8</v>
      </c>
      <c r="AO410" t="s">
        <v>545</v>
      </c>
      <c r="AP410">
        <v>8</v>
      </c>
    </row>
    <row r="411" spans="1:42">
      <c r="A411">
        <v>1640</v>
      </c>
      <c r="B411">
        <v>844</v>
      </c>
      <c r="C411" t="s">
        <v>27</v>
      </c>
      <c r="D411" t="s">
        <v>28</v>
      </c>
      <c r="E411" t="s">
        <v>341</v>
      </c>
      <c r="F411" t="s">
        <v>197</v>
      </c>
      <c r="G411" t="s">
        <v>477</v>
      </c>
      <c r="H411" t="s">
        <v>468</v>
      </c>
      <c r="I411" t="s">
        <v>286</v>
      </c>
      <c r="J411" t="s">
        <v>481</v>
      </c>
      <c r="K411">
        <v>36934</v>
      </c>
      <c r="L411">
        <v>38760</v>
      </c>
      <c r="M411" t="s">
        <v>30</v>
      </c>
      <c r="N411">
        <v>10000000</v>
      </c>
      <c r="O411">
        <v>-4219.4928609999997</v>
      </c>
      <c r="P411">
        <v>1.7</v>
      </c>
      <c r="Q411">
        <v>167.792237</v>
      </c>
      <c r="R411">
        <v>167.81207800000001</v>
      </c>
      <c r="S411">
        <v>1.9841000000013764E-2</v>
      </c>
      <c r="T411">
        <v>-83.718957855159076</v>
      </c>
      <c r="U411">
        <v>545.25585699999999</v>
      </c>
      <c r="V411">
        <v>0</v>
      </c>
      <c r="W411">
        <v>461.5368991448409</v>
      </c>
      <c r="X411">
        <v>32214.900609</v>
      </c>
      <c r="Y411">
        <v>32609.290396</v>
      </c>
      <c r="Z411">
        <v>394.38978700000007</v>
      </c>
      <c r="AA411">
        <v>-67.147112144840833</v>
      </c>
      <c r="AB411">
        <v>32214.900609</v>
      </c>
      <c r="AC411">
        <v>32609.290396</v>
      </c>
      <c r="AD411">
        <v>394.38978700000007</v>
      </c>
      <c r="AF411">
        <v>-52752.099748221997</v>
      </c>
      <c r="AG411">
        <v>0</v>
      </c>
      <c r="AH411">
        <v>32609.290396</v>
      </c>
      <c r="AI411">
        <v>32609.290396</v>
      </c>
      <c r="AJ411">
        <v>32609.290396</v>
      </c>
      <c r="AK411">
        <v>0</v>
      </c>
      <c r="AL411">
        <v>394.38978700000007</v>
      </c>
      <c r="AM411" t="s">
        <v>514</v>
      </c>
      <c r="AN411" t="s">
        <v>545</v>
      </c>
      <c r="AO411">
        <v>10</v>
      </c>
      <c r="AP411">
        <v>10</v>
      </c>
    </row>
    <row r="412" spans="1:42">
      <c r="A412">
        <v>1641</v>
      </c>
      <c r="B412">
        <v>845</v>
      </c>
      <c r="C412" t="s">
        <v>27</v>
      </c>
      <c r="D412" t="s">
        <v>28</v>
      </c>
      <c r="E412" t="s">
        <v>316</v>
      </c>
      <c r="F412" t="s">
        <v>205</v>
      </c>
      <c r="G412" t="s">
        <v>471</v>
      </c>
      <c r="H412" t="s">
        <v>468</v>
      </c>
      <c r="I412" t="s">
        <v>451</v>
      </c>
      <c r="J412" t="s">
        <v>475</v>
      </c>
      <c r="K412">
        <v>36935</v>
      </c>
      <c r="L412">
        <v>38761</v>
      </c>
      <c r="M412" t="s">
        <v>30</v>
      </c>
      <c r="N412">
        <v>10000000</v>
      </c>
      <c r="O412">
        <v>-4273.4488469999997</v>
      </c>
      <c r="P412">
        <v>2.25</v>
      </c>
      <c r="Q412">
        <v>252.434753</v>
      </c>
      <c r="R412">
        <v>252.44275999999999</v>
      </c>
      <c r="S412">
        <v>8.0069999999921038E-3</v>
      </c>
      <c r="T412">
        <v>-34.217504917895255</v>
      </c>
      <c r="U412">
        <v>745.69962299999997</v>
      </c>
      <c r="V412">
        <v>0</v>
      </c>
      <c r="W412">
        <v>711.48211808210476</v>
      </c>
      <c r="X412">
        <v>-79342.884049999993</v>
      </c>
      <c r="Y412">
        <v>-78800.290728000007</v>
      </c>
      <c r="Z412">
        <v>542.59332199998607</v>
      </c>
      <c r="AA412">
        <v>-168.88879608211869</v>
      </c>
      <c r="AB412">
        <v>-79342.884049999993</v>
      </c>
      <c r="AC412">
        <v>-78800.290728000007</v>
      </c>
      <c r="AD412">
        <v>542.59332199998607</v>
      </c>
      <c r="AF412">
        <v>-42178.940119890001</v>
      </c>
      <c r="AG412">
        <v>0</v>
      </c>
      <c r="AH412">
        <v>-78800.290728000007</v>
      </c>
      <c r="AI412">
        <v>-78800.290728000007</v>
      </c>
      <c r="AJ412">
        <v>-78800.290728000007</v>
      </c>
      <c r="AK412">
        <v>0</v>
      </c>
      <c r="AL412">
        <v>542.59332199998607</v>
      </c>
      <c r="AM412" t="s">
        <v>514</v>
      </c>
      <c r="AN412" t="s">
        <v>545</v>
      </c>
      <c r="AO412">
        <v>9</v>
      </c>
      <c r="AP412">
        <v>9</v>
      </c>
    </row>
    <row r="413" spans="1:42">
      <c r="A413">
        <v>1642</v>
      </c>
      <c r="B413">
        <v>846</v>
      </c>
      <c r="C413" t="s">
        <v>27</v>
      </c>
      <c r="D413" t="s">
        <v>28</v>
      </c>
      <c r="E413" t="s">
        <v>367</v>
      </c>
      <c r="F413" t="s">
        <v>205</v>
      </c>
      <c r="G413" t="s">
        <v>476</v>
      </c>
      <c r="H413" t="s">
        <v>468</v>
      </c>
      <c r="I413" t="s">
        <v>97</v>
      </c>
      <c r="J413" t="s">
        <v>470</v>
      </c>
      <c r="K413">
        <v>36935</v>
      </c>
      <c r="L413">
        <v>38761</v>
      </c>
      <c r="M413" t="s">
        <v>30</v>
      </c>
      <c r="N413">
        <v>-10000000</v>
      </c>
      <c r="O413">
        <v>4259.3422740000005</v>
      </c>
      <c r="P413">
        <v>1.3</v>
      </c>
      <c r="Q413">
        <v>118.09129799999999</v>
      </c>
      <c r="R413">
        <v>118.106128</v>
      </c>
      <c r="S413">
        <v>1.4830000000003452E-2</v>
      </c>
      <c r="T413">
        <v>63.166045923434709</v>
      </c>
      <c r="U413">
        <v>-440.88102300000003</v>
      </c>
      <c r="V413">
        <v>0</v>
      </c>
      <c r="W413">
        <v>-377.71497707656533</v>
      </c>
      <c r="X413">
        <v>-66518.375614999997</v>
      </c>
      <c r="Y413">
        <v>-66840.068742999996</v>
      </c>
      <c r="Z413">
        <v>-321.69312799999898</v>
      </c>
      <c r="AA413">
        <v>56.021849076566355</v>
      </c>
      <c r="AB413">
        <v>-66518.375614999997</v>
      </c>
      <c r="AC413">
        <v>-66840.068742999996</v>
      </c>
      <c r="AD413">
        <v>-321.69312799999898</v>
      </c>
      <c r="AF413">
        <v>42039.708244380003</v>
      </c>
      <c r="AG413">
        <v>0</v>
      </c>
      <c r="AH413">
        <v>-66840.068742999996</v>
      </c>
      <c r="AI413">
        <v>-66840.068742999996</v>
      </c>
      <c r="AJ413">
        <v>-66840.068742999996</v>
      </c>
      <c r="AK413">
        <v>0</v>
      </c>
      <c r="AL413">
        <v>-321.69312799999898</v>
      </c>
      <c r="AM413" t="s">
        <v>514</v>
      </c>
      <c r="AN413" t="s">
        <v>545</v>
      </c>
      <c r="AO413">
        <v>9</v>
      </c>
      <c r="AP413">
        <v>9</v>
      </c>
    </row>
    <row r="414" spans="1:42">
      <c r="A414">
        <v>1643</v>
      </c>
      <c r="B414">
        <v>847</v>
      </c>
      <c r="C414" t="s">
        <v>27</v>
      </c>
      <c r="D414" t="s">
        <v>28</v>
      </c>
      <c r="E414" t="s">
        <v>311</v>
      </c>
      <c r="F414" t="s">
        <v>202</v>
      </c>
      <c r="G414" t="s">
        <v>474</v>
      </c>
      <c r="H414" t="s">
        <v>482</v>
      </c>
      <c r="I414" t="s">
        <v>264</v>
      </c>
      <c r="J414" t="s">
        <v>469</v>
      </c>
      <c r="K414">
        <v>36937</v>
      </c>
      <c r="L414">
        <v>38763</v>
      </c>
      <c r="M414" t="s">
        <v>30</v>
      </c>
      <c r="N414">
        <v>10000000</v>
      </c>
      <c r="O414">
        <v>-4096.5594009999995</v>
      </c>
      <c r="P414">
        <v>0.17</v>
      </c>
      <c r="Q414">
        <v>15.048742000000001</v>
      </c>
      <c r="R414">
        <v>15.051762999999999</v>
      </c>
      <c r="S414">
        <v>3.0209999999986081E-3</v>
      </c>
      <c r="T414">
        <v>-12.375705950415297</v>
      </c>
      <c r="U414">
        <v>65.287540000000007</v>
      </c>
      <c r="V414">
        <v>0</v>
      </c>
      <c r="W414">
        <v>52.911834049584712</v>
      </c>
      <c r="X414">
        <v>10586.91361</v>
      </c>
      <c r="Y414">
        <v>10624.843644</v>
      </c>
      <c r="Z414">
        <v>37.930034000000887</v>
      </c>
      <c r="AA414">
        <v>-14.981800049583825</v>
      </c>
      <c r="AB414">
        <v>10586.91361</v>
      </c>
      <c r="AC414">
        <v>10624.843644</v>
      </c>
      <c r="AD414">
        <v>37.930034000000887</v>
      </c>
      <c r="AF414">
        <v>-16847.100536612495</v>
      </c>
      <c r="AG414">
        <v>0</v>
      </c>
      <c r="AH414">
        <v>10624.843644</v>
      </c>
      <c r="AI414">
        <v>10624.843644</v>
      </c>
      <c r="AJ414">
        <v>10624.843644</v>
      </c>
      <c r="AK414">
        <v>0</v>
      </c>
      <c r="AL414">
        <v>37.930034000000887</v>
      </c>
      <c r="AM414" t="s">
        <v>514</v>
      </c>
      <c r="AN414">
        <v>5</v>
      </c>
      <c r="AO414" t="s">
        <v>545</v>
      </c>
      <c r="AP414">
        <v>5</v>
      </c>
    </row>
    <row r="415" spans="1:42">
      <c r="A415">
        <v>1644</v>
      </c>
      <c r="B415">
        <v>848</v>
      </c>
      <c r="C415" t="s">
        <v>27</v>
      </c>
      <c r="D415" t="s">
        <v>28</v>
      </c>
      <c r="E415" t="s">
        <v>64</v>
      </c>
      <c r="F415" t="s">
        <v>200</v>
      </c>
      <c r="G415" t="s">
        <v>473</v>
      </c>
      <c r="H415" t="s">
        <v>468</v>
      </c>
      <c r="I415" t="s">
        <v>264</v>
      </c>
      <c r="J415" t="s">
        <v>481</v>
      </c>
      <c r="K415">
        <v>36937</v>
      </c>
      <c r="L415">
        <v>37302</v>
      </c>
      <c r="M415" t="s">
        <v>30</v>
      </c>
      <c r="N415">
        <v>20000000</v>
      </c>
      <c r="O415">
        <v>-1646.6252179999999</v>
      </c>
      <c r="P415">
        <v>0.75</v>
      </c>
      <c r="Q415">
        <v>79.057547999999997</v>
      </c>
      <c r="R415">
        <v>79.086118999999997</v>
      </c>
      <c r="S415">
        <v>2.8570999999999458E-2</v>
      </c>
      <c r="T415">
        <v>-47.045729103477107</v>
      </c>
      <c r="U415">
        <v>475.43010500000003</v>
      </c>
      <c r="V415">
        <v>0</v>
      </c>
      <c r="W415">
        <v>428.3843758965229</v>
      </c>
      <c r="X415">
        <v>12209.923941999999</v>
      </c>
      <c r="Y415">
        <v>12597.675496</v>
      </c>
      <c r="Z415">
        <v>387.7515540000004</v>
      </c>
      <c r="AA415">
        <v>-40.632821896522501</v>
      </c>
      <c r="AB415">
        <v>12209.923941999999</v>
      </c>
      <c r="AC415">
        <v>12597.675496</v>
      </c>
      <c r="AD415">
        <v>387.7515540000004</v>
      </c>
      <c r="AF415">
        <v>-9480.4446926349992</v>
      </c>
      <c r="AG415">
        <v>0</v>
      </c>
      <c r="AH415">
        <v>12597.675496</v>
      </c>
      <c r="AI415">
        <v>12597.675496</v>
      </c>
      <c r="AJ415">
        <v>12597.675496</v>
      </c>
      <c r="AK415">
        <v>0</v>
      </c>
      <c r="AL415">
        <v>387.7515540000004</v>
      </c>
      <c r="AM415" t="s">
        <v>546</v>
      </c>
      <c r="AN415">
        <v>6</v>
      </c>
      <c r="AO415" t="s">
        <v>545</v>
      </c>
      <c r="AP415">
        <v>6</v>
      </c>
    </row>
    <row r="416" spans="1:42">
      <c r="A416">
        <v>1646</v>
      </c>
      <c r="B416">
        <v>849</v>
      </c>
      <c r="C416" t="s">
        <v>27</v>
      </c>
      <c r="D416" t="s">
        <v>28</v>
      </c>
      <c r="E416" t="s">
        <v>1</v>
      </c>
      <c r="F416" t="s">
        <v>201</v>
      </c>
      <c r="G416" t="s">
        <v>474</v>
      </c>
      <c r="H416" t="s">
        <v>493</v>
      </c>
      <c r="I416" t="s">
        <v>280</v>
      </c>
      <c r="J416" t="s">
        <v>486</v>
      </c>
      <c r="K416">
        <v>36941</v>
      </c>
      <c r="L416">
        <v>38243</v>
      </c>
      <c r="M416" t="s">
        <v>30</v>
      </c>
      <c r="N416">
        <v>-18000000</v>
      </c>
      <c r="O416">
        <v>15000</v>
      </c>
      <c r="P416">
        <v>2.5499999999999998</v>
      </c>
      <c r="Q416">
        <v>368.03761500000002</v>
      </c>
      <c r="R416">
        <v>355.07301999999999</v>
      </c>
      <c r="S416">
        <v>-12.964595000000031</v>
      </c>
      <c r="T416">
        <v>-71427.616906777534</v>
      </c>
      <c r="U416">
        <v>-1711.6517839999999</v>
      </c>
      <c r="V416">
        <v>0</v>
      </c>
      <c r="W416">
        <v>-73139.268690777535</v>
      </c>
      <c r="X416">
        <v>575065.16621299996</v>
      </c>
      <c r="Y416">
        <v>506404.79727500002</v>
      </c>
      <c r="Z416">
        <v>-68660.368937999941</v>
      </c>
      <c r="AA416">
        <v>4478.8997527775937</v>
      </c>
      <c r="AB416">
        <v>575065.16621299996</v>
      </c>
      <c r="AC416">
        <v>506404.79727500002</v>
      </c>
      <c r="AD416">
        <v>-68660.368937999941</v>
      </c>
      <c r="AF416">
        <v>39877.303623542008</v>
      </c>
      <c r="AG416">
        <v>-28050</v>
      </c>
      <c r="AH416">
        <v>478354.79727500002</v>
      </c>
      <c r="AI416">
        <v>478354.79727500002</v>
      </c>
      <c r="AJ416">
        <v>478354.79727500002</v>
      </c>
      <c r="AK416">
        <v>0</v>
      </c>
      <c r="AL416">
        <v>-68660.368937999941</v>
      </c>
      <c r="AM416" t="s">
        <v>548</v>
      </c>
      <c r="AN416">
        <v>8</v>
      </c>
      <c r="AO416" t="s">
        <v>545</v>
      </c>
      <c r="AP416">
        <v>8</v>
      </c>
    </row>
    <row r="417" spans="1:42">
      <c r="A417">
        <v>1647</v>
      </c>
      <c r="B417">
        <v>852</v>
      </c>
      <c r="C417" t="s">
        <v>27</v>
      </c>
      <c r="D417" t="s">
        <v>28</v>
      </c>
      <c r="E417" t="s">
        <v>0</v>
      </c>
      <c r="F417" t="s">
        <v>200</v>
      </c>
      <c r="G417" t="s">
        <v>471</v>
      </c>
      <c r="H417" t="s">
        <v>468</v>
      </c>
      <c r="I417" t="s">
        <v>97</v>
      </c>
      <c r="J417" t="s">
        <v>470</v>
      </c>
      <c r="K417">
        <v>36943</v>
      </c>
      <c r="L417">
        <v>38769</v>
      </c>
      <c r="M417" t="s">
        <v>30</v>
      </c>
      <c r="N417">
        <v>-10000000</v>
      </c>
      <c r="O417">
        <v>4155.9528769999997</v>
      </c>
      <c r="P417">
        <v>0.56000000000000005</v>
      </c>
      <c r="Q417">
        <v>49.148086999999997</v>
      </c>
      <c r="R417">
        <v>49.155588000000002</v>
      </c>
      <c r="S417">
        <v>7.5010000000048649E-3</v>
      </c>
      <c r="T417">
        <v>31.173802530397214</v>
      </c>
      <c r="U417">
        <v>-194.35950299999999</v>
      </c>
      <c r="V417">
        <v>0</v>
      </c>
      <c r="W417">
        <v>-163.18570046960278</v>
      </c>
      <c r="X417">
        <v>-35512.353411999997</v>
      </c>
      <c r="Y417">
        <v>-35648.909481000002</v>
      </c>
      <c r="Z417">
        <v>-136.55606900000566</v>
      </c>
      <c r="AA417">
        <v>26.629631469597115</v>
      </c>
      <c r="AB417">
        <v>-35512.353411999997</v>
      </c>
      <c r="AC417">
        <v>-35648.909481000002</v>
      </c>
      <c r="AD417">
        <v>-136.55606900000566</v>
      </c>
      <c r="AF417">
        <v>23927.8986893275</v>
      </c>
      <c r="AG417">
        <v>0</v>
      </c>
      <c r="AH417">
        <v>-35648.909481000002</v>
      </c>
      <c r="AI417">
        <v>-35648.909481000002</v>
      </c>
      <c r="AJ417">
        <v>-35648.909481000002</v>
      </c>
      <c r="AK417">
        <v>0</v>
      </c>
      <c r="AL417">
        <v>-136.55606900000566</v>
      </c>
      <c r="AM417" t="s">
        <v>514</v>
      </c>
      <c r="AN417">
        <v>6</v>
      </c>
      <c r="AO417" t="s">
        <v>545</v>
      </c>
      <c r="AP417">
        <v>6</v>
      </c>
    </row>
    <row r="418" spans="1:42">
      <c r="A418">
        <v>1648</v>
      </c>
      <c r="B418">
        <v>853</v>
      </c>
      <c r="C418" t="s">
        <v>27</v>
      </c>
      <c r="D418" t="s">
        <v>28</v>
      </c>
      <c r="E418" t="s">
        <v>0</v>
      </c>
      <c r="F418" t="s">
        <v>200</v>
      </c>
      <c r="G418" t="s">
        <v>471</v>
      </c>
      <c r="H418" t="s">
        <v>468</v>
      </c>
      <c r="I418" t="s">
        <v>259</v>
      </c>
      <c r="J418" t="s">
        <v>470</v>
      </c>
      <c r="K418">
        <v>36943</v>
      </c>
      <c r="L418">
        <v>38769</v>
      </c>
      <c r="M418" t="s">
        <v>30</v>
      </c>
      <c r="N418">
        <v>-10000000</v>
      </c>
      <c r="O418">
        <v>4154.3368769999997</v>
      </c>
      <c r="P418">
        <v>0.55000000000000004</v>
      </c>
      <c r="Q418">
        <v>49.148086999999997</v>
      </c>
      <c r="R418">
        <v>49.155588000000002</v>
      </c>
      <c r="S418">
        <v>7.5010000000048649E-3</v>
      </c>
      <c r="T418">
        <v>31.161680914397209</v>
      </c>
      <c r="U418">
        <v>-193.60063700000001</v>
      </c>
      <c r="V418">
        <v>0</v>
      </c>
      <c r="W418">
        <v>-162.4389560856028</v>
      </c>
      <c r="X418">
        <v>-31126.052320999999</v>
      </c>
      <c r="Y418">
        <v>-31257.912972999999</v>
      </c>
      <c r="Z418">
        <v>-131.86065199999939</v>
      </c>
      <c r="AA418">
        <v>30.578304085603406</v>
      </c>
      <c r="AB418">
        <v>-31126.052320999999</v>
      </c>
      <c r="AC418">
        <v>-31257.912972999999</v>
      </c>
      <c r="AD418">
        <v>-131.86065199999939</v>
      </c>
      <c r="AF418">
        <v>23918.594569327499</v>
      </c>
      <c r="AG418">
        <v>0</v>
      </c>
      <c r="AH418">
        <v>-31257.912972999999</v>
      </c>
      <c r="AI418">
        <v>-31257.912972999999</v>
      </c>
      <c r="AJ418">
        <v>-31257.912972999999</v>
      </c>
      <c r="AK418">
        <v>0</v>
      </c>
      <c r="AL418">
        <v>-131.86065199999939</v>
      </c>
      <c r="AM418" t="s">
        <v>514</v>
      </c>
      <c r="AN418">
        <v>6</v>
      </c>
      <c r="AO418" t="s">
        <v>545</v>
      </c>
      <c r="AP418">
        <v>6</v>
      </c>
    </row>
    <row r="419" spans="1:42">
      <c r="A419">
        <v>1649</v>
      </c>
      <c r="B419">
        <v>859</v>
      </c>
      <c r="C419" t="s">
        <v>27</v>
      </c>
      <c r="D419" t="s">
        <v>28</v>
      </c>
      <c r="E419" t="s">
        <v>71</v>
      </c>
      <c r="F419" t="s">
        <v>200</v>
      </c>
      <c r="G419" t="s">
        <v>474</v>
      </c>
      <c r="H419" t="s">
        <v>468</v>
      </c>
      <c r="I419" t="s">
        <v>31</v>
      </c>
      <c r="J419" t="s">
        <v>470</v>
      </c>
      <c r="K419">
        <v>36945</v>
      </c>
      <c r="L419">
        <v>38771</v>
      </c>
      <c r="M419" t="s">
        <v>30</v>
      </c>
      <c r="N419">
        <v>-10000000</v>
      </c>
      <c r="O419">
        <v>4168.0765030000002</v>
      </c>
      <c r="P419">
        <v>0.7</v>
      </c>
      <c r="Q419">
        <v>83.457089999999994</v>
      </c>
      <c r="R419">
        <v>83.472939999999994</v>
      </c>
      <c r="S419">
        <v>1.5850000000000364E-2</v>
      </c>
      <c r="T419">
        <v>66.064012572551519</v>
      </c>
      <c r="U419">
        <v>-324.60824200000002</v>
      </c>
      <c r="V419">
        <v>0</v>
      </c>
      <c r="W419">
        <v>-258.5442294274485</v>
      </c>
      <c r="X419">
        <v>49585.101694999998</v>
      </c>
      <c r="Y419">
        <v>49483.334429000002</v>
      </c>
      <c r="Z419">
        <v>-101.76726599999529</v>
      </c>
      <c r="AA419">
        <v>156.77696342745321</v>
      </c>
      <c r="AB419">
        <v>49585.101694999998</v>
      </c>
      <c r="AC419">
        <v>49483.334429000002</v>
      </c>
      <c r="AD419">
        <v>-101.76726599999529</v>
      </c>
      <c r="AF419">
        <v>23997.700466022499</v>
      </c>
      <c r="AG419">
        <v>0</v>
      </c>
      <c r="AH419">
        <v>49483.334429000002</v>
      </c>
      <c r="AI419">
        <v>49483.334429000002</v>
      </c>
      <c r="AJ419">
        <v>49483.334429000002</v>
      </c>
      <c r="AK419">
        <v>0</v>
      </c>
      <c r="AL419">
        <v>-101.76726599999529</v>
      </c>
      <c r="AM419" t="s">
        <v>514</v>
      </c>
      <c r="AN419">
        <v>6</v>
      </c>
      <c r="AO419" t="s">
        <v>545</v>
      </c>
      <c r="AP419">
        <v>6</v>
      </c>
    </row>
    <row r="420" spans="1:42">
      <c r="A420">
        <v>1650</v>
      </c>
      <c r="B420">
        <v>860</v>
      </c>
      <c r="C420" t="s">
        <v>27</v>
      </c>
      <c r="D420" t="s">
        <v>28</v>
      </c>
      <c r="E420" t="s">
        <v>51</v>
      </c>
      <c r="F420" t="s">
        <v>202</v>
      </c>
      <c r="G420" t="s">
        <v>474</v>
      </c>
      <c r="H420" t="s">
        <v>468</v>
      </c>
      <c r="I420" t="s">
        <v>31</v>
      </c>
      <c r="J420" t="s">
        <v>470</v>
      </c>
      <c r="K420">
        <v>36945</v>
      </c>
      <c r="L420">
        <v>38771</v>
      </c>
      <c r="M420" t="s">
        <v>30</v>
      </c>
      <c r="N420">
        <v>-10000000</v>
      </c>
      <c r="O420">
        <v>4148.9124659999998</v>
      </c>
      <c r="P420">
        <v>0.5</v>
      </c>
      <c r="Q420">
        <v>54.146787000000003</v>
      </c>
      <c r="R420">
        <v>49.180706999999998</v>
      </c>
      <c r="S420">
        <v>-4.9660800000000052</v>
      </c>
      <c r="T420">
        <v>-20603.8312191533</v>
      </c>
      <c r="U420">
        <v>-199.615173</v>
      </c>
      <c r="V420">
        <v>0</v>
      </c>
      <c r="W420">
        <v>-20803.446392153299</v>
      </c>
      <c r="X420">
        <v>12432.079331999999</v>
      </c>
      <c r="Y420">
        <v>-8920.5138769999994</v>
      </c>
      <c r="Z420">
        <v>-21352.593208999999</v>
      </c>
      <c r="AA420">
        <v>-549.14681684669995</v>
      </c>
      <c r="AB420">
        <v>12432.079331999999</v>
      </c>
      <c r="AC420">
        <v>-8920.5138769999994</v>
      </c>
      <c r="AD420">
        <v>-21352.593208999999</v>
      </c>
      <c r="AF420">
        <v>17062.402516424998</v>
      </c>
      <c r="AG420">
        <v>0</v>
      </c>
      <c r="AH420">
        <v>-8920.5138769999994</v>
      </c>
      <c r="AI420">
        <v>-8920.5138769999994</v>
      </c>
      <c r="AJ420">
        <v>-8920.5138769999994</v>
      </c>
      <c r="AK420">
        <v>0</v>
      </c>
      <c r="AL420">
        <v>-21352.593208999999</v>
      </c>
      <c r="AM420" t="s">
        <v>514</v>
      </c>
      <c r="AN420">
        <v>5</v>
      </c>
      <c r="AO420" t="s">
        <v>545</v>
      </c>
      <c r="AP420">
        <v>5</v>
      </c>
    </row>
    <row r="421" spans="1:42">
      <c r="A421">
        <v>1651</v>
      </c>
      <c r="B421">
        <v>861</v>
      </c>
      <c r="C421" t="s">
        <v>27</v>
      </c>
      <c r="D421" t="s">
        <v>28</v>
      </c>
      <c r="E421" t="s">
        <v>522</v>
      </c>
      <c r="F421" t="s">
        <v>202</v>
      </c>
      <c r="G421" t="s">
        <v>477</v>
      </c>
      <c r="H421" t="s">
        <v>478</v>
      </c>
      <c r="I421" t="s">
        <v>97</v>
      </c>
      <c r="J421" t="s">
        <v>479</v>
      </c>
      <c r="K421">
        <v>36948</v>
      </c>
      <c r="L421">
        <v>38774</v>
      </c>
      <c r="M421" t="s">
        <v>45</v>
      </c>
      <c r="N421">
        <v>-10000000</v>
      </c>
      <c r="O421">
        <v>4258.1559790000001</v>
      </c>
      <c r="P421">
        <v>0.51</v>
      </c>
      <c r="Q421">
        <v>42.347270999999999</v>
      </c>
      <c r="R421">
        <v>42.346812</v>
      </c>
      <c r="S421">
        <v>-4.5899999999932106E-4</v>
      </c>
      <c r="T421">
        <v>-1.954493594358109</v>
      </c>
      <c r="U421">
        <v>-189.07410100000001</v>
      </c>
      <c r="V421">
        <v>0</v>
      </c>
      <c r="W421">
        <v>-191.02859459435811</v>
      </c>
      <c r="X421">
        <v>-42863.468839000001</v>
      </c>
      <c r="Y421">
        <v>-42985.623139000003</v>
      </c>
      <c r="Z421">
        <v>-122.15430000000197</v>
      </c>
      <c r="AA421">
        <v>68.874294594356144</v>
      </c>
      <c r="AB421">
        <v>-37957.744830376447</v>
      </c>
      <c r="AC421">
        <v>-37913.319608598002</v>
      </c>
      <c r="AD421">
        <v>44.42522177844512</v>
      </c>
      <c r="AF421">
        <v>17511.666463637499</v>
      </c>
      <c r="AG421">
        <v>0</v>
      </c>
      <c r="AH421">
        <v>-37913.319608598002</v>
      </c>
      <c r="AI421">
        <v>-37913.319608598002</v>
      </c>
      <c r="AJ421">
        <v>-37913.319608598002</v>
      </c>
      <c r="AK421">
        <v>0</v>
      </c>
      <c r="AL421">
        <v>44.42522177844512</v>
      </c>
      <c r="AM421" t="s">
        <v>514</v>
      </c>
      <c r="AN421">
        <v>5</v>
      </c>
      <c r="AO421" t="s">
        <v>545</v>
      </c>
      <c r="AP421">
        <v>5</v>
      </c>
    </row>
    <row r="422" spans="1:42">
      <c r="A422">
        <v>1652</v>
      </c>
      <c r="B422">
        <v>862</v>
      </c>
      <c r="C422" t="s">
        <v>27</v>
      </c>
      <c r="D422" t="s">
        <v>28</v>
      </c>
      <c r="E422" t="s">
        <v>68</v>
      </c>
      <c r="F422" t="s">
        <v>200</v>
      </c>
      <c r="G422" t="s">
        <v>473</v>
      </c>
      <c r="H422" t="s">
        <v>482</v>
      </c>
      <c r="I422" t="s">
        <v>259</v>
      </c>
      <c r="J422" t="s">
        <v>469</v>
      </c>
      <c r="K422">
        <v>36949</v>
      </c>
      <c r="L422">
        <v>38775</v>
      </c>
      <c r="M422" t="s">
        <v>30</v>
      </c>
      <c r="N422">
        <v>10000000</v>
      </c>
      <c r="O422">
        <v>-4199.2650570000005</v>
      </c>
      <c r="P422">
        <v>0.85</v>
      </c>
      <c r="Q422">
        <v>69.154533000000001</v>
      </c>
      <c r="R422">
        <v>69.168711000000002</v>
      </c>
      <c r="S422">
        <v>1.4178000000001134E-2</v>
      </c>
      <c r="T422">
        <v>-59.537179978150768</v>
      </c>
      <c r="U422">
        <v>256.13617699999998</v>
      </c>
      <c r="V422">
        <v>0</v>
      </c>
      <c r="W422">
        <v>196.59899702184921</v>
      </c>
      <c r="X422">
        <v>75559.339133000001</v>
      </c>
      <c r="Y422">
        <v>75765.139756999997</v>
      </c>
      <c r="Z422">
        <v>205.80062399999588</v>
      </c>
      <c r="AA422">
        <v>9.2016269781466633</v>
      </c>
      <c r="AB422">
        <v>75559.339133000001</v>
      </c>
      <c r="AC422">
        <v>75765.139756999997</v>
      </c>
      <c r="AD422">
        <v>205.80062399999588</v>
      </c>
      <c r="AF422">
        <v>-24177.268565677507</v>
      </c>
      <c r="AG422">
        <v>0</v>
      </c>
      <c r="AH422">
        <v>75765.139756999997</v>
      </c>
      <c r="AI422">
        <v>75765.139756999997</v>
      </c>
      <c r="AJ422">
        <v>75765.139756999997</v>
      </c>
      <c r="AK422">
        <v>0</v>
      </c>
      <c r="AL422">
        <v>205.80062399999588</v>
      </c>
      <c r="AM422" t="s">
        <v>514</v>
      </c>
      <c r="AN422">
        <v>6</v>
      </c>
      <c r="AO422" t="s">
        <v>545</v>
      </c>
      <c r="AP422">
        <v>6</v>
      </c>
    </row>
    <row r="423" spans="1:42">
      <c r="A423">
        <v>1653</v>
      </c>
      <c r="B423">
        <v>863</v>
      </c>
      <c r="C423" t="s">
        <v>27</v>
      </c>
      <c r="D423" t="s">
        <v>28</v>
      </c>
      <c r="E423" t="s">
        <v>65</v>
      </c>
      <c r="F423" t="s">
        <v>200</v>
      </c>
      <c r="G423" t="s">
        <v>473</v>
      </c>
      <c r="H423" t="s">
        <v>484</v>
      </c>
      <c r="I423" t="s">
        <v>259</v>
      </c>
      <c r="J423" t="s">
        <v>469</v>
      </c>
      <c r="K423">
        <v>36949</v>
      </c>
      <c r="L423">
        <v>38775</v>
      </c>
      <c r="M423" t="s">
        <v>30</v>
      </c>
      <c r="N423">
        <v>10000000</v>
      </c>
      <c r="O423">
        <v>-4181.0066880000004</v>
      </c>
      <c r="P423">
        <v>0.7</v>
      </c>
      <c r="Q423">
        <v>58.987288999999997</v>
      </c>
      <c r="R423">
        <v>59.001873000000003</v>
      </c>
      <c r="S423">
        <v>1.458400000000637E-2</v>
      </c>
      <c r="T423">
        <v>-60.97580153781864</v>
      </c>
      <c r="U423">
        <v>241.88414900000001</v>
      </c>
      <c r="V423">
        <v>0</v>
      </c>
      <c r="W423">
        <v>180.90834746218138</v>
      </c>
      <c r="X423">
        <v>53752.859682000002</v>
      </c>
      <c r="Y423">
        <v>53905.826609999996</v>
      </c>
      <c r="Z423">
        <v>152.96692799999437</v>
      </c>
      <c r="AA423">
        <v>-27.941419462187014</v>
      </c>
      <c r="AB423">
        <v>53752.859682000002</v>
      </c>
      <c r="AC423">
        <v>53905.826609999996</v>
      </c>
      <c r="AD423">
        <v>152.96692799999437</v>
      </c>
      <c r="AF423">
        <v>-24072.146006160001</v>
      </c>
      <c r="AG423">
        <v>0</v>
      </c>
      <c r="AH423">
        <v>53905.826609999996</v>
      </c>
      <c r="AI423">
        <v>53905.826609999996</v>
      </c>
      <c r="AJ423">
        <v>53905.826609999996</v>
      </c>
      <c r="AK423">
        <v>0</v>
      </c>
      <c r="AL423">
        <v>152.96692799999437</v>
      </c>
      <c r="AM423" t="s">
        <v>514</v>
      </c>
      <c r="AN423">
        <v>6</v>
      </c>
      <c r="AO423" t="s">
        <v>545</v>
      </c>
      <c r="AP423">
        <v>6</v>
      </c>
    </row>
    <row r="424" spans="1:42">
      <c r="A424">
        <v>1654</v>
      </c>
      <c r="B424">
        <v>864</v>
      </c>
      <c r="C424" t="s">
        <v>27</v>
      </c>
      <c r="D424" t="s">
        <v>57</v>
      </c>
      <c r="E424" t="s">
        <v>535</v>
      </c>
      <c r="F424" t="s">
        <v>202</v>
      </c>
      <c r="G424" t="s">
        <v>476</v>
      </c>
      <c r="H424" t="s">
        <v>468</v>
      </c>
      <c r="I424" t="s">
        <v>261</v>
      </c>
      <c r="J424" t="s">
        <v>470</v>
      </c>
      <c r="K424">
        <v>36949</v>
      </c>
      <c r="L424">
        <v>38775</v>
      </c>
      <c r="M424" t="s">
        <v>30</v>
      </c>
      <c r="N424">
        <v>-10000000</v>
      </c>
      <c r="O424">
        <v>4228.221759</v>
      </c>
      <c r="P424">
        <v>1.1000000000000001</v>
      </c>
      <c r="Q424">
        <v>98.485795999999993</v>
      </c>
      <c r="R424">
        <v>98.501375999999993</v>
      </c>
      <c r="S424">
        <v>1.5579999999999927E-2</v>
      </c>
      <c r="T424">
        <v>65.875695005219697</v>
      </c>
      <c r="U424">
        <v>-386.24161500000002</v>
      </c>
      <c r="V424">
        <v>0</v>
      </c>
      <c r="W424">
        <v>-320.36591999478031</v>
      </c>
      <c r="X424">
        <v>-58983.669915999999</v>
      </c>
      <c r="Y424">
        <v>-59245.143395999999</v>
      </c>
      <c r="Z424">
        <v>-261.47348000000056</v>
      </c>
      <c r="AA424">
        <v>58.89243999477975</v>
      </c>
      <c r="AB424">
        <v>-58983.669915999999</v>
      </c>
      <c r="AC424">
        <v>-59245.143395999999</v>
      </c>
      <c r="AD424">
        <v>-261.47348000000056</v>
      </c>
      <c r="AF424">
        <v>17388.561983887499</v>
      </c>
      <c r="AG424">
        <v>0</v>
      </c>
      <c r="AH424">
        <v>-59245.143395999999</v>
      </c>
      <c r="AI424">
        <v>-59245.143395999999</v>
      </c>
      <c r="AJ424">
        <v>-59245.143395999999</v>
      </c>
      <c r="AK424">
        <v>0</v>
      </c>
      <c r="AL424">
        <v>-261.47348000000056</v>
      </c>
      <c r="AM424" t="s">
        <v>514</v>
      </c>
      <c r="AN424">
        <v>5</v>
      </c>
      <c r="AO424" t="s">
        <v>545</v>
      </c>
      <c r="AP424">
        <v>5</v>
      </c>
    </row>
    <row r="425" spans="1:42">
      <c r="A425">
        <v>1655</v>
      </c>
      <c r="B425">
        <v>865</v>
      </c>
      <c r="C425" t="s">
        <v>27</v>
      </c>
      <c r="D425" t="s">
        <v>54</v>
      </c>
      <c r="E425" t="s">
        <v>535</v>
      </c>
      <c r="F425" t="s">
        <v>202</v>
      </c>
      <c r="G425" t="s">
        <v>476</v>
      </c>
      <c r="H425" t="s">
        <v>468</v>
      </c>
      <c r="I425" t="s">
        <v>279</v>
      </c>
      <c r="J425" t="s">
        <v>470</v>
      </c>
      <c r="K425">
        <v>36949</v>
      </c>
      <c r="L425">
        <v>38775</v>
      </c>
      <c r="M425" t="s">
        <v>30</v>
      </c>
      <c r="N425">
        <v>10000000</v>
      </c>
      <c r="O425">
        <v>-4228.221759</v>
      </c>
      <c r="P425">
        <v>1.1000000000000001</v>
      </c>
      <c r="Q425">
        <v>98.485795999999993</v>
      </c>
      <c r="R425">
        <v>98.501375999999993</v>
      </c>
      <c r="S425">
        <v>1.5579999999999927E-2</v>
      </c>
      <c r="T425">
        <v>-65.875695005219697</v>
      </c>
      <c r="U425">
        <v>386.24161500000002</v>
      </c>
      <c r="V425">
        <v>0</v>
      </c>
      <c r="W425">
        <v>320.36591999478031</v>
      </c>
      <c r="X425">
        <v>58983.669915999999</v>
      </c>
      <c r="Y425">
        <v>59245.143395999999</v>
      </c>
      <c r="Z425">
        <v>261.47348000000056</v>
      </c>
      <c r="AA425">
        <v>-58.89243999477975</v>
      </c>
      <c r="AB425">
        <v>58983.669915999999</v>
      </c>
      <c r="AC425">
        <v>59245.143395999999</v>
      </c>
      <c r="AD425">
        <v>261.47348000000056</v>
      </c>
      <c r="AF425">
        <v>-17388.561983887499</v>
      </c>
      <c r="AG425">
        <v>0</v>
      </c>
      <c r="AH425">
        <v>59245.143395999999</v>
      </c>
      <c r="AI425">
        <v>59245.143395999999</v>
      </c>
      <c r="AJ425">
        <v>59245.143395999999</v>
      </c>
      <c r="AK425">
        <v>0</v>
      </c>
      <c r="AL425">
        <v>261.47348000000056</v>
      </c>
      <c r="AM425" t="s">
        <v>514</v>
      </c>
      <c r="AN425">
        <v>5</v>
      </c>
      <c r="AO425" t="s">
        <v>545</v>
      </c>
      <c r="AP425">
        <v>5</v>
      </c>
    </row>
    <row r="426" spans="1:42">
      <c r="A426">
        <v>1656</v>
      </c>
      <c r="B426">
        <v>866</v>
      </c>
      <c r="C426" t="s">
        <v>27</v>
      </c>
      <c r="D426" t="s">
        <v>59</v>
      </c>
      <c r="E426" t="s">
        <v>535</v>
      </c>
      <c r="F426" t="s">
        <v>202</v>
      </c>
      <c r="G426" t="s">
        <v>476</v>
      </c>
      <c r="H426" t="s">
        <v>468</v>
      </c>
      <c r="I426" t="s">
        <v>277</v>
      </c>
      <c r="J426" t="s">
        <v>470</v>
      </c>
      <c r="K426">
        <v>36949</v>
      </c>
      <c r="L426">
        <v>38775</v>
      </c>
      <c r="M426" t="s">
        <v>30</v>
      </c>
      <c r="N426">
        <v>-10000000</v>
      </c>
      <c r="O426">
        <v>4228.221759</v>
      </c>
      <c r="P426">
        <v>1.1000000000000001</v>
      </c>
      <c r="Q426">
        <v>98.485795999999993</v>
      </c>
      <c r="R426">
        <v>98.501375999999993</v>
      </c>
      <c r="S426">
        <v>1.5579999999999927E-2</v>
      </c>
      <c r="T426">
        <v>65.875695005219697</v>
      </c>
      <c r="U426">
        <v>-386.24161500000002</v>
      </c>
      <c r="V426">
        <v>0</v>
      </c>
      <c r="W426">
        <v>-320.36591999478031</v>
      </c>
      <c r="X426">
        <v>-58983.669915999999</v>
      </c>
      <c r="Y426">
        <v>-59245.143395999999</v>
      </c>
      <c r="Z426">
        <v>-261.47348000000056</v>
      </c>
      <c r="AA426">
        <v>58.89243999477975</v>
      </c>
      <c r="AB426">
        <v>-58983.669915999999</v>
      </c>
      <c r="AC426">
        <v>-59245.143395999999</v>
      </c>
      <c r="AD426">
        <v>-261.47348000000056</v>
      </c>
      <c r="AF426">
        <v>17388.561983887499</v>
      </c>
      <c r="AG426">
        <v>0</v>
      </c>
      <c r="AH426">
        <v>-59245.143395999999</v>
      </c>
      <c r="AI426">
        <v>-59245.143395999999</v>
      </c>
      <c r="AJ426">
        <v>-59245.143395999999</v>
      </c>
      <c r="AK426">
        <v>0</v>
      </c>
      <c r="AL426">
        <v>-261.47348000000056</v>
      </c>
      <c r="AM426" t="s">
        <v>514</v>
      </c>
      <c r="AN426">
        <v>5</v>
      </c>
      <c r="AO426" t="s">
        <v>545</v>
      </c>
      <c r="AP426">
        <v>5</v>
      </c>
    </row>
    <row r="427" spans="1:42">
      <c r="A427">
        <v>1657</v>
      </c>
      <c r="B427">
        <v>867</v>
      </c>
      <c r="C427" t="s">
        <v>27</v>
      </c>
      <c r="D427" t="s">
        <v>28</v>
      </c>
      <c r="E427" t="s">
        <v>383</v>
      </c>
      <c r="F427" t="s">
        <v>199</v>
      </c>
      <c r="G427" t="s">
        <v>473</v>
      </c>
      <c r="H427" t="s">
        <v>468</v>
      </c>
      <c r="I427" t="s">
        <v>259</v>
      </c>
      <c r="J427" t="s">
        <v>475</v>
      </c>
      <c r="K427">
        <v>36949</v>
      </c>
      <c r="L427">
        <v>38775</v>
      </c>
      <c r="M427" t="s">
        <v>30</v>
      </c>
      <c r="N427">
        <v>10000000</v>
      </c>
      <c r="O427">
        <v>-4185.5996599999999</v>
      </c>
      <c r="P427">
        <v>0.75</v>
      </c>
      <c r="Q427">
        <v>65.390643999999995</v>
      </c>
      <c r="R427">
        <v>65.395488999999998</v>
      </c>
      <c r="S427">
        <v>4.8450000000030968E-3</v>
      </c>
      <c r="T427">
        <v>-20.279230352712961</v>
      </c>
      <c r="U427">
        <v>248.57288700000001</v>
      </c>
      <c r="V427">
        <v>0</v>
      </c>
      <c r="W427">
        <v>228.29365664728704</v>
      </c>
      <c r="X427">
        <v>48044.135899000001</v>
      </c>
      <c r="Y427">
        <v>48250.272738</v>
      </c>
      <c r="Z427">
        <v>206.13683899999887</v>
      </c>
      <c r="AA427">
        <v>-22.156817647288165</v>
      </c>
      <c r="AB427">
        <v>48044.135899000001</v>
      </c>
      <c r="AC427">
        <v>48250.272738</v>
      </c>
      <c r="AD427">
        <v>206.13683899999887</v>
      </c>
      <c r="AF427">
        <v>-30983.901483150003</v>
      </c>
      <c r="AG427">
        <v>0</v>
      </c>
      <c r="AH427">
        <v>48250.272738</v>
      </c>
      <c r="AI427">
        <v>48250.272738</v>
      </c>
      <c r="AJ427">
        <v>48250.272738</v>
      </c>
      <c r="AK427">
        <v>0</v>
      </c>
      <c r="AL427">
        <v>206.13683899999887</v>
      </c>
      <c r="AM427" t="s">
        <v>514</v>
      </c>
      <c r="AN427">
        <v>7</v>
      </c>
      <c r="AO427" t="s">
        <v>545</v>
      </c>
      <c r="AP427">
        <v>7</v>
      </c>
    </row>
    <row r="428" spans="1:42">
      <c r="A428">
        <v>1658</v>
      </c>
      <c r="B428">
        <v>868</v>
      </c>
      <c r="C428" t="s">
        <v>27</v>
      </c>
      <c r="D428" t="s">
        <v>28</v>
      </c>
      <c r="E428" t="s">
        <v>536</v>
      </c>
      <c r="F428" t="s">
        <v>388</v>
      </c>
      <c r="G428" t="s">
        <v>495</v>
      </c>
      <c r="H428" t="s">
        <v>536</v>
      </c>
      <c r="I428" t="s">
        <v>264</v>
      </c>
      <c r="J428" t="s">
        <v>480</v>
      </c>
      <c r="K428">
        <v>36949</v>
      </c>
      <c r="L428">
        <v>40602</v>
      </c>
      <c r="M428" t="s">
        <v>45</v>
      </c>
      <c r="N428">
        <v>-20000000</v>
      </c>
      <c r="O428">
        <v>1549.4986779999999</v>
      </c>
      <c r="P428">
        <v>0.19</v>
      </c>
      <c r="Q428">
        <v>23.163733000000001</v>
      </c>
      <c r="R428">
        <v>23.163733000000001</v>
      </c>
      <c r="S428">
        <v>0</v>
      </c>
      <c r="T428">
        <v>0</v>
      </c>
      <c r="U428">
        <v>-198.075444</v>
      </c>
      <c r="V428">
        <v>0</v>
      </c>
      <c r="W428">
        <v>-198.075444</v>
      </c>
      <c r="X428">
        <v>0</v>
      </c>
      <c r="Y428">
        <v>-198.075444</v>
      </c>
      <c r="Z428">
        <v>-198.075444</v>
      </c>
      <c r="AA428">
        <v>0</v>
      </c>
      <c r="AB428">
        <v>0</v>
      </c>
      <c r="AC428">
        <v>-198.075444</v>
      </c>
      <c r="AD428">
        <v>-198.075444</v>
      </c>
      <c r="AF428">
        <v>2319.5220460321002</v>
      </c>
      <c r="AG428">
        <v>0</v>
      </c>
      <c r="AH428">
        <v>-198.075444</v>
      </c>
      <c r="AI428">
        <v>-198.075444</v>
      </c>
      <c r="AJ428">
        <v>-198.075444</v>
      </c>
      <c r="AK428">
        <v>0</v>
      </c>
      <c r="AL428">
        <v>-198.075444</v>
      </c>
      <c r="AM428" t="s">
        <v>552</v>
      </c>
      <c r="AN428">
        <v>1</v>
      </c>
      <c r="AO428" t="s">
        <v>545</v>
      </c>
      <c r="AP428">
        <v>1</v>
      </c>
    </row>
    <row r="429" spans="1:42">
      <c r="A429">
        <v>1659</v>
      </c>
      <c r="B429">
        <v>869</v>
      </c>
      <c r="C429" t="s">
        <v>27</v>
      </c>
      <c r="D429" t="s">
        <v>28</v>
      </c>
      <c r="E429" t="s">
        <v>358</v>
      </c>
      <c r="F429" t="s">
        <v>388</v>
      </c>
      <c r="G429" t="s">
        <v>471</v>
      </c>
      <c r="H429" t="s">
        <v>494</v>
      </c>
      <c r="I429" t="s">
        <v>284</v>
      </c>
      <c r="J429" t="s">
        <v>479</v>
      </c>
      <c r="K429">
        <v>36950</v>
      </c>
      <c r="L429">
        <v>38776</v>
      </c>
      <c r="M429" t="s">
        <v>30</v>
      </c>
      <c r="N429">
        <v>-10000000</v>
      </c>
      <c r="O429">
        <v>4115.0087569999996</v>
      </c>
      <c r="P429">
        <v>0.15</v>
      </c>
      <c r="Q429">
        <v>15.303395999999999</v>
      </c>
      <c r="R429">
        <v>15.306164000000001</v>
      </c>
      <c r="S429">
        <v>2.768000000001436E-3</v>
      </c>
      <c r="T429">
        <v>11.390344239381909</v>
      </c>
      <c r="U429">
        <v>-52.879216</v>
      </c>
      <c r="V429">
        <v>0</v>
      </c>
      <c r="W429">
        <v>-41.488871760618089</v>
      </c>
      <c r="X429">
        <v>-57.177453999999997</v>
      </c>
      <c r="Y429">
        <v>-86.209299000000001</v>
      </c>
      <c r="Z429">
        <v>-29.031845000000004</v>
      </c>
      <c r="AA429">
        <v>12.457026760618085</v>
      </c>
      <c r="AB429">
        <v>-57.177453999999997</v>
      </c>
      <c r="AC429">
        <v>-86.209299000000001</v>
      </c>
      <c r="AD429">
        <v>-29.031845000000004</v>
      </c>
      <c r="AF429">
        <v>6159.9623587911501</v>
      </c>
      <c r="AG429">
        <v>0</v>
      </c>
      <c r="AH429">
        <v>-86.209299000000001</v>
      </c>
      <c r="AI429">
        <v>-86.209299000000001</v>
      </c>
      <c r="AJ429">
        <v>-86.209299000000001</v>
      </c>
      <c r="AK429">
        <v>0</v>
      </c>
      <c r="AL429">
        <v>-29.031845000000004</v>
      </c>
      <c r="AM429" t="s">
        <v>514</v>
      </c>
      <c r="AN429">
        <v>1</v>
      </c>
      <c r="AO429" t="s">
        <v>545</v>
      </c>
      <c r="AP429">
        <v>1</v>
      </c>
    </row>
    <row r="430" spans="1:42">
      <c r="A430">
        <v>1660</v>
      </c>
      <c r="B430">
        <v>871</v>
      </c>
      <c r="C430" t="s">
        <v>27</v>
      </c>
      <c r="D430" t="s">
        <v>28</v>
      </c>
      <c r="E430" t="s">
        <v>274</v>
      </c>
      <c r="F430" t="s">
        <v>202</v>
      </c>
      <c r="G430" t="s">
        <v>492</v>
      </c>
      <c r="H430" t="s">
        <v>468</v>
      </c>
      <c r="I430" t="s">
        <v>97</v>
      </c>
      <c r="J430" t="s">
        <v>481</v>
      </c>
      <c r="K430">
        <v>36951</v>
      </c>
      <c r="L430">
        <v>38777</v>
      </c>
      <c r="M430" t="s">
        <v>30</v>
      </c>
      <c r="N430">
        <v>-10000000</v>
      </c>
      <c r="O430">
        <v>4191.6490940000003</v>
      </c>
      <c r="P430">
        <v>0.57999999999999996</v>
      </c>
      <c r="Q430">
        <v>51.394736000000002</v>
      </c>
      <c r="R430">
        <v>51.403032000000003</v>
      </c>
      <c r="S430">
        <v>8.2960000000014134E-3</v>
      </c>
      <c r="T430">
        <v>34.773920883829931</v>
      </c>
      <c r="U430">
        <v>-181.713086</v>
      </c>
      <c r="V430">
        <v>0</v>
      </c>
      <c r="W430">
        <v>-146.93916511617007</v>
      </c>
      <c r="X430">
        <v>-33367.269421999998</v>
      </c>
      <c r="Y430">
        <v>-33505.569945000003</v>
      </c>
      <c r="Z430">
        <v>-138.30052300000534</v>
      </c>
      <c r="AA430">
        <v>8.638642116164732</v>
      </c>
      <c r="AB430">
        <v>-33367.269421999998</v>
      </c>
      <c r="AC430">
        <v>-33505.569945000003</v>
      </c>
      <c r="AD430">
        <v>-138.30052300000534</v>
      </c>
      <c r="AF430">
        <v>17238.156899075002</v>
      </c>
      <c r="AG430">
        <v>0</v>
      </c>
      <c r="AH430">
        <v>-33505.569945000003</v>
      </c>
      <c r="AI430">
        <v>-33505.569945000003</v>
      </c>
      <c r="AJ430">
        <v>-33505.569945000003</v>
      </c>
      <c r="AK430">
        <v>0</v>
      </c>
      <c r="AL430">
        <v>-138.30052300000534</v>
      </c>
      <c r="AM430" t="s">
        <v>514</v>
      </c>
      <c r="AN430">
        <v>5</v>
      </c>
      <c r="AO430" t="s">
        <v>545</v>
      </c>
      <c r="AP430">
        <v>5</v>
      </c>
    </row>
    <row r="431" spans="1:42">
      <c r="A431">
        <v>1661</v>
      </c>
      <c r="B431">
        <v>872</v>
      </c>
      <c r="C431" t="s">
        <v>27</v>
      </c>
      <c r="D431" t="s">
        <v>28</v>
      </c>
      <c r="E431" t="s">
        <v>68</v>
      </c>
      <c r="F431" t="s">
        <v>200</v>
      </c>
      <c r="G431" t="s">
        <v>473</v>
      </c>
      <c r="H431" t="s">
        <v>482</v>
      </c>
      <c r="I431" t="s">
        <v>259</v>
      </c>
      <c r="J431" t="s">
        <v>469</v>
      </c>
      <c r="K431">
        <v>36952</v>
      </c>
      <c r="L431">
        <v>38778</v>
      </c>
      <c r="M431" t="s">
        <v>30</v>
      </c>
      <c r="N431">
        <v>10000000</v>
      </c>
      <c r="O431">
        <v>-4223.9187110000003</v>
      </c>
      <c r="P431">
        <v>0.97</v>
      </c>
      <c r="Q431">
        <v>69.191935999999998</v>
      </c>
      <c r="R431">
        <v>69.206136000000001</v>
      </c>
      <c r="S431">
        <v>1.4200000000002433E-2</v>
      </c>
      <c r="T431">
        <v>-59.979645696210277</v>
      </c>
      <c r="U431">
        <v>271.27342199999998</v>
      </c>
      <c r="V431">
        <v>0</v>
      </c>
      <c r="W431">
        <v>211.29377630378971</v>
      </c>
      <c r="X431">
        <v>127037.27075900001</v>
      </c>
      <c r="Y431">
        <v>127299.237593</v>
      </c>
      <c r="Z431">
        <v>261.96683399999165</v>
      </c>
      <c r="AA431">
        <v>50.673057696201937</v>
      </c>
      <c r="AB431">
        <v>127037.27075900001</v>
      </c>
      <c r="AC431">
        <v>127299.237593</v>
      </c>
      <c r="AD431">
        <v>261.96683399999165</v>
      </c>
      <c r="AF431">
        <v>-24319.211978582502</v>
      </c>
      <c r="AG431">
        <v>0</v>
      </c>
      <c r="AH431">
        <v>127299.237593</v>
      </c>
      <c r="AI431">
        <v>127299.237593</v>
      </c>
      <c r="AJ431">
        <v>127299.237593</v>
      </c>
      <c r="AK431">
        <v>0</v>
      </c>
      <c r="AL431">
        <v>261.96683399999165</v>
      </c>
      <c r="AM431" t="s">
        <v>514</v>
      </c>
      <c r="AN431">
        <v>6</v>
      </c>
      <c r="AO431" t="s">
        <v>545</v>
      </c>
      <c r="AP431">
        <v>6</v>
      </c>
    </row>
    <row r="432" spans="1:42">
      <c r="A432">
        <v>1662</v>
      </c>
      <c r="B432">
        <v>873</v>
      </c>
      <c r="C432" t="s">
        <v>27</v>
      </c>
      <c r="D432" t="s">
        <v>28</v>
      </c>
      <c r="E432" t="s">
        <v>538</v>
      </c>
      <c r="F432" t="s">
        <v>200</v>
      </c>
      <c r="G432" t="s">
        <v>474</v>
      </c>
      <c r="H432" t="s">
        <v>468</v>
      </c>
      <c r="I432" t="s">
        <v>264</v>
      </c>
      <c r="J432" t="s">
        <v>481</v>
      </c>
      <c r="K432">
        <v>36952</v>
      </c>
      <c r="L432">
        <v>38778</v>
      </c>
      <c r="M432" t="s">
        <v>30</v>
      </c>
      <c r="N432">
        <v>10000000</v>
      </c>
      <c r="O432">
        <v>-4243.5178139999998</v>
      </c>
      <c r="P432">
        <v>1.1000000000000001</v>
      </c>
      <c r="Q432">
        <v>91.021248999999997</v>
      </c>
      <c r="R432">
        <v>91.034473000000006</v>
      </c>
      <c r="S432">
        <v>1.3224000000008118E-2</v>
      </c>
      <c r="T432">
        <v>-56.116279572370445</v>
      </c>
      <c r="U432">
        <v>323.54143399999998</v>
      </c>
      <c r="V432">
        <v>0</v>
      </c>
      <c r="W432">
        <v>267.42515442762954</v>
      </c>
      <c r="X432">
        <v>89654.921142000007</v>
      </c>
      <c r="Y432">
        <v>89940.610346999994</v>
      </c>
      <c r="Z432">
        <v>285.68920499998785</v>
      </c>
      <c r="AA432">
        <v>18.264050572358315</v>
      </c>
      <c r="AB432">
        <v>89654.921142000007</v>
      </c>
      <c r="AC432">
        <v>89940.610346999994</v>
      </c>
      <c r="AD432">
        <v>285.68920499998785</v>
      </c>
      <c r="AF432">
        <v>-24432.053814105002</v>
      </c>
      <c r="AG432">
        <v>0</v>
      </c>
      <c r="AH432">
        <v>89940.610346999994</v>
      </c>
      <c r="AI432">
        <v>89940.610346999994</v>
      </c>
      <c r="AJ432">
        <v>89940.610346999994</v>
      </c>
      <c r="AK432">
        <v>0</v>
      </c>
      <c r="AL432">
        <v>285.68920499998785</v>
      </c>
      <c r="AM432" t="s">
        <v>514</v>
      </c>
      <c r="AN432">
        <v>6</v>
      </c>
      <c r="AO432" t="s">
        <v>545</v>
      </c>
      <c r="AP432">
        <v>6</v>
      </c>
    </row>
    <row r="433" spans="1:42">
      <c r="A433">
        <v>1663</v>
      </c>
      <c r="B433">
        <v>874</v>
      </c>
      <c r="C433" t="s">
        <v>27</v>
      </c>
      <c r="D433" t="s">
        <v>28</v>
      </c>
      <c r="E433" t="s">
        <v>539</v>
      </c>
      <c r="F433" t="s">
        <v>199</v>
      </c>
      <c r="G433" t="s">
        <v>477</v>
      </c>
      <c r="H433" t="s">
        <v>490</v>
      </c>
      <c r="I433" t="s">
        <v>31</v>
      </c>
      <c r="J433" t="s">
        <v>479</v>
      </c>
      <c r="K433">
        <v>36952</v>
      </c>
      <c r="L433">
        <v>38778</v>
      </c>
      <c r="M433" t="s">
        <v>30</v>
      </c>
      <c r="N433">
        <v>-10000000</v>
      </c>
      <c r="O433">
        <v>4183.4530759999998</v>
      </c>
      <c r="P433">
        <v>0.74</v>
      </c>
      <c r="Q433">
        <v>65.084922000000006</v>
      </c>
      <c r="R433">
        <v>65.102542999999997</v>
      </c>
      <c r="S433">
        <v>1.7620999999991227E-2</v>
      </c>
      <c r="T433">
        <v>73.716626652159292</v>
      </c>
      <c r="U433">
        <v>-246.24629400000001</v>
      </c>
      <c r="V433">
        <v>0</v>
      </c>
      <c r="W433">
        <v>-172.5296673478407</v>
      </c>
      <c r="X433">
        <v>-44561.744044999999</v>
      </c>
      <c r="Y433">
        <v>-44708.751607999999</v>
      </c>
      <c r="Z433">
        <v>-147.00756299999921</v>
      </c>
      <c r="AA433">
        <v>25.522104347841491</v>
      </c>
      <c r="AB433">
        <v>-44561.744044999999</v>
      </c>
      <c r="AC433">
        <v>-44708.751607999999</v>
      </c>
      <c r="AD433">
        <v>-147.00756299999921</v>
      </c>
      <c r="AF433">
        <v>30968.011395089998</v>
      </c>
      <c r="AG433">
        <v>0</v>
      </c>
      <c r="AH433">
        <v>-44708.751607999999</v>
      </c>
      <c r="AI433">
        <v>-44708.751607999999</v>
      </c>
      <c r="AJ433">
        <v>-44708.751607999999</v>
      </c>
      <c r="AK433">
        <v>0</v>
      </c>
      <c r="AL433">
        <v>-147.00756299999921</v>
      </c>
      <c r="AM433" t="s">
        <v>514</v>
      </c>
      <c r="AN433">
        <v>7</v>
      </c>
      <c r="AO433" t="s">
        <v>545</v>
      </c>
      <c r="AP433">
        <v>7</v>
      </c>
    </row>
    <row r="434" spans="1:42">
      <c r="A434">
        <v>1664</v>
      </c>
      <c r="B434">
        <v>929</v>
      </c>
      <c r="C434" t="s">
        <v>27</v>
      </c>
      <c r="D434" t="s">
        <v>57</v>
      </c>
      <c r="E434" t="s">
        <v>2</v>
      </c>
      <c r="F434" t="s">
        <v>423</v>
      </c>
      <c r="G434" t="s">
        <v>467</v>
      </c>
      <c r="H434" t="s">
        <v>482</v>
      </c>
      <c r="I434" t="s">
        <v>3</v>
      </c>
      <c r="J434" t="s">
        <v>610</v>
      </c>
      <c r="K434">
        <v>36952</v>
      </c>
      <c r="L434">
        <v>38778</v>
      </c>
      <c r="M434" t="s">
        <v>30</v>
      </c>
      <c r="N434">
        <v>-150000000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 t="s">
        <v>514</v>
      </c>
      <c r="AN434" t="s">
        <v>545</v>
      </c>
      <c r="AO434" t="s">
        <v>545</v>
      </c>
      <c r="AP434" t="s">
        <v>545</v>
      </c>
    </row>
    <row r="435" spans="1:42">
      <c r="A435">
        <v>1665</v>
      </c>
      <c r="B435">
        <v>930</v>
      </c>
      <c r="C435" t="s">
        <v>27</v>
      </c>
      <c r="D435" t="s">
        <v>54</v>
      </c>
      <c r="E435" t="s">
        <v>2</v>
      </c>
      <c r="F435" t="s">
        <v>423</v>
      </c>
      <c r="G435" t="s">
        <v>467</v>
      </c>
      <c r="H435" t="s">
        <v>482</v>
      </c>
      <c r="I435" t="s">
        <v>279</v>
      </c>
      <c r="J435" t="s">
        <v>610</v>
      </c>
      <c r="K435">
        <v>36952</v>
      </c>
      <c r="L435">
        <v>38778</v>
      </c>
      <c r="M435" t="s">
        <v>30</v>
      </c>
      <c r="N435">
        <v>150000000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 t="s">
        <v>514</v>
      </c>
      <c r="AN435" t="s">
        <v>545</v>
      </c>
      <c r="AO435" t="s">
        <v>545</v>
      </c>
      <c r="AP435" t="s">
        <v>545</v>
      </c>
    </row>
    <row r="436" spans="1:42">
      <c r="A436">
        <v>1666</v>
      </c>
      <c r="B436">
        <v>931</v>
      </c>
      <c r="C436" t="s">
        <v>27</v>
      </c>
      <c r="D436" t="s">
        <v>59</v>
      </c>
      <c r="E436" t="s">
        <v>2</v>
      </c>
      <c r="F436" t="s">
        <v>423</v>
      </c>
      <c r="G436" t="s">
        <v>467</v>
      </c>
      <c r="H436" t="s">
        <v>482</v>
      </c>
      <c r="I436" t="s">
        <v>277</v>
      </c>
      <c r="J436" t="s">
        <v>610</v>
      </c>
      <c r="K436">
        <v>36952</v>
      </c>
      <c r="L436">
        <v>38778</v>
      </c>
      <c r="M436" t="s">
        <v>30</v>
      </c>
      <c r="N436">
        <v>-150000000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 t="s">
        <v>514</v>
      </c>
      <c r="AN436" t="s">
        <v>545</v>
      </c>
      <c r="AO436" t="s">
        <v>545</v>
      </c>
      <c r="AP436" t="s">
        <v>545</v>
      </c>
    </row>
    <row r="437" spans="1:42">
      <c r="A437">
        <v>1667</v>
      </c>
      <c r="B437">
        <v>877</v>
      </c>
      <c r="C437" t="s">
        <v>27</v>
      </c>
      <c r="D437" t="s">
        <v>28</v>
      </c>
      <c r="E437" t="s">
        <v>553</v>
      </c>
      <c r="F437" t="s">
        <v>201</v>
      </c>
      <c r="G437" t="s">
        <v>467</v>
      </c>
      <c r="H437" t="s">
        <v>472</v>
      </c>
      <c r="I437" t="s">
        <v>554</v>
      </c>
      <c r="J437" t="s">
        <v>479</v>
      </c>
      <c r="K437">
        <v>36956</v>
      </c>
      <c r="L437">
        <v>38764</v>
      </c>
      <c r="M437" t="s">
        <v>30</v>
      </c>
      <c r="N437">
        <v>-10000000</v>
      </c>
      <c r="O437">
        <v>4143.9876020000002</v>
      </c>
      <c r="P437">
        <v>0.52</v>
      </c>
      <c r="Q437">
        <v>51.693730000000002</v>
      </c>
      <c r="R437">
        <v>51.703246</v>
      </c>
      <c r="S437">
        <v>9.5159999999978595E-3</v>
      </c>
      <c r="T437">
        <v>39.43418602062313</v>
      </c>
      <c r="U437">
        <v>-206.44135499999999</v>
      </c>
      <c r="V437">
        <v>0</v>
      </c>
      <c r="W437">
        <v>-167.00716897937684</v>
      </c>
      <c r="X437">
        <v>-5202.345824</v>
      </c>
      <c r="Y437">
        <v>-5306.7527659999996</v>
      </c>
      <c r="Z437">
        <v>-104.40694199999962</v>
      </c>
      <c r="AA437">
        <v>62.600226979377226</v>
      </c>
      <c r="AB437">
        <v>-5202.345824</v>
      </c>
      <c r="AC437">
        <v>-5306.7527659999996</v>
      </c>
      <c r="AD437">
        <v>-104.40694199999962</v>
      </c>
      <c r="AF437">
        <v>29994.182263276005</v>
      </c>
      <c r="AG437">
        <v>0</v>
      </c>
      <c r="AH437">
        <v>-5306.7527659999996</v>
      </c>
      <c r="AI437">
        <v>-5306.7527659999996</v>
      </c>
      <c r="AJ437">
        <v>-5306.7527659999996</v>
      </c>
      <c r="AK437">
        <v>0</v>
      </c>
      <c r="AL437">
        <v>-104.40694199999962</v>
      </c>
      <c r="AM437" t="s">
        <v>514</v>
      </c>
      <c r="AN437">
        <v>8</v>
      </c>
      <c r="AO437" t="s">
        <v>545</v>
      </c>
      <c r="AP437">
        <v>8</v>
      </c>
    </row>
    <row r="438" spans="1:42">
      <c r="A438">
        <v>1668</v>
      </c>
      <c r="B438">
        <v>875</v>
      </c>
      <c r="C438" t="s">
        <v>27</v>
      </c>
      <c r="D438" t="s">
        <v>28</v>
      </c>
      <c r="E438" t="s">
        <v>539</v>
      </c>
      <c r="F438" t="s">
        <v>199</v>
      </c>
      <c r="G438" t="s">
        <v>477</v>
      </c>
      <c r="H438" t="s">
        <v>490</v>
      </c>
      <c r="I438" t="s">
        <v>259</v>
      </c>
      <c r="J438" t="s">
        <v>479</v>
      </c>
      <c r="K438">
        <v>36955</v>
      </c>
      <c r="L438">
        <v>38781</v>
      </c>
      <c r="M438" t="s">
        <v>30</v>
      </c>
      <c r="N438">
        <v>-10000000</v>
      </c>
      <c r="O438">
        <v>4185.1764400000002</v>
      </c>
      <c r="P438">
        <v>0.71</v>
      </c>
      <c r="Q438">
        <v>65.127071000000001</v>
      </c>
      <c r="R438">
        <v>65.144426999999993</v>
      </c>
      <c r="S438">
        <v>1.7355999999992378E-2</v>
      </c>
      <c r="T438">
        <v>72.637922292608096</v>
      </c>
      <c r="U438">
        <v>-245.005019</v>
      </c>
      <c r="V438">
        <v>0</v>
      </c>
      <c r="W438">
        <v>-172.36709670739191</v>
      </c>
      <c r="X438">
        <v>-30714.333613999999</v>
      </c>
      <c r="Y438">
        <v>-30848.254652</v>
      </c>
      <c r="Z438">
        <v>-133.92103800000041</v>
      </c>
      <c r="AA438">
        <v>38.446058707391501</v>
      </c>
      <c r="AB438">
        <v>-30714.333613999999</v>
      </c>
      <c r="AC438">
        <v>-30848.254652</v>
      </c>
      <c r="AD438">
        <v>-133.92103800000041</v>
      </c>
      <c r="AF438">
        <v>30980.768597100003</v>
      </c>
      <c r="AG438">
        <v>0</v>
      </c>
      <c r="AH438">
        <v>-30848.254652</v>
      </c>
      <c r="AI438">
        <v>-30848.254652</v>
      </c>
      <c r="AJ438">
        <v>-30848.254652</v>
      </c>
      <c r="AK438">
        <v>0</v>
      </c>
      <c r="AL438">
        <v>-133.92103800000041</v>
      </c>
      <c r="AM438" t="s">
        <v>514</v>
      </c>
      <c r="AN438">
        <v>7</v>
      </c>
      <c r="AO438" t="s">
        <v>545</v>
      </c>
      <c r="AP438">
        <v>7</v>
      </c>
    </row>
    <row r="439" spans="1:42">
      <c r="A439">
        <v>1669</v>
      </c>
      <c r="B439">
        <v>876</v>
      </c>
      <c r="C439" t="s">
        <v>27</v>
      </c>
      <c r="D439" t="s">
        <v>28</v>
      </c>
      <c r="E439" t="s">
        <v>71</v>
      </c>
      <c r="F439" t="s">
        <v>200</v>
      </c>
      <c r="G439" t="s">
        <v>474</v>
      </c>
      <c r="H439" t="s">
        <v>468</v>
      </c>
      <c r="I439" t="s">
        <v>286</v>
      </c>
      <c r="J439" t="s">
        <v>470</v>
      </c>
      <c r="K439">
        <v>36957</v>
      </c>
      <c r="L439">
        <v>38783</v>
      </c>
      <c r="M439" t="s">
        <v>30</v>
      </c>
      <c r="N439">
        <v>10000000</v>
      </c>
      <c r="O439">
        <v>-4207.1076629999998</v>
      </c>
      <c r="P439">
        <v>0.79</v>
      </c>
      <c r="Q439">
        <v>83.767309999999995</v>
      </c>
      <c r="R439">
        <v>83.782911999999996</v>
      </c>
      <c r="S439">
        <v>1.5602000000001226E-2</v>
      </c>
      <c r="T439">
        <v>-65.63929375813116</v>
      </c>
      <c r="U439">
        <v>345.07984299999998</v>
      </c>
      <c r="V439">
        <v>0</v>
      </c>
      <c r="W439">
        <v>279.44054924186884</v>
      </c>
      <c r="X439">
        <v>-14591.917539</v>
      </c>
      <c r="Y439">
        <v>-14448.161985999999</v>
      </c>
      <c r="Z439">
        <v>143.75555300000087</v>
      </c>
      <c r="AA439">
        <v>-135.68499624186796</v>
      </c>
      <c r="AB439">
        <v>-14591.917539</v>
      </c>
      <c r="AC439">
        <v>-14448.161985999999</v>
      </c>
      <c r="AD439">
        <v>143.75555300000087</v>
      </c>
      <c r="AF439">
        <v>-24222.422369722499</v>
      </c>
      <c r="AG439">
        <v>0</v>
      </c>
      <c r="AH439">
        <v>-14448.161985999999</v>
      </c>
      <c r="AI439">
        <v>-14448.161985999999</v>
      </c>
      <c r="AJ439">
        <v>-14448.161985999999</v>
      </c>
      <c r="AK439">
        <v>0</v>
      </c>
      <c r="AL439">
        <v>143.75555300000087</v>
      </c>
      <c r="AM439" t="s">
        <v>514</v>
      </c>
      <c r="AN439">
        <v>6</v>
      </c>
      <c r="AO439" t="s">
        <v>545</v>
      </c>
      <c r="AP439">
        <v>6</v>
      </c>
    </row>
    <row r="440" spans="1:42">
      <c r="A440">
        <v>1670</v>
      </c>
      <c r="B440">
        <v>878</v>
      </c>
      <c r="C440" t="s">
        <v>27</v>
      </c>
      <c r="D440" t="s">
        <v>28</v>
      </c>
      <c r="E440" t="s">
        <v>53</v>
      </c>
      <c r="F440" t="s">
        <v>199</v>
      </c>
      <c r="G440" t="s">
        <v>473</v>
      </c>
      <c r="H440" t="s">
        <v>468</v>
      </c>
      <c r="I440" t="s">
        <v>259</v>
      </c>
      <c r="J440" t="s">
        <v>475</v>
      </c>
      <c r="K440">
        <v>36957</v>
      </c>
      <c r="L440">
        <v>38783</v>
      </c>
      <c r="M440" t="s">
        <v>30</v>
      </c>
      <c r="N440">
        <v>10000000</v>
      </c>
      <c r="O440">
        <v>-4290.8490330000004</v>
      </c>
      <c r="P440">
        <v>1.615</v>
      </c>
      <c r="Q440">
        <v>154.60207600000001</v>
      </c>
      <c r="R440">
        <v>154.63043099999999</v>
      </c>
      <c r="S440">
        <v>2.8354999999976371E-2</v>
      </c>
      <c r="T440">
        <v>-121.66702433061363</v>
      </c>
      <c r="U440">
        <v>491.20952799999998</v>
      </c>
      <c r="V440">
        <v>0</v>
      </c>
      <c r="W440">
        <v>369.54250366938635</v>
      </c>
      <c r="X440">
        <v>40282.015832999998</v>
      </c>
      <c r="Y440">
        <v>40625.527213000001</v>
      </c>
      <c r="Z440">
        <v>343.51138000000356</v>
      </c>
      <c r="AA440">
        <v>-26.031123669382794</v>
      </c>
      <c r="AB440">
        <v>40282.015832999998</v>
      </c>
      <c r="AC440">
        <v>40625.527213000001</v>
      </c>
      <c r="AD440">
        <v>343.51138000000356</v>
      </c>
      <c r="AF440">
        <v>-31763.009966782502</v>
      </c>
      <c r="AG440">
        <v>0</v>
      </c>
      <c r="AH440">
        <v>40625.527213000001</v>
      </c>
      <c r="AI440">
        <v>40625.527213000001</v>
      </c>
      <c r="AJ440">
        <v>40625.527213000001</v>
      </c>
      <c r="AK440">
        <v>0</v>
      </c>
      <c r="AL440">
        <v>343.51138000000356</v>
      </c>
      <c r="AM440" t="s">
        <v>514</v>
      </c>
      <c r="AN440">
        <v>7</v>
      </c>
      <c r="AO440" t="s">
        <v>545</v>
      </c>
      <c r="AP440">
        <v>7</v>
      </c>
    </row>
    <row r="441" spans="1:42">
      <c r="A441">
        <v>1671</v>
      </c>
      <c r="B441">
        <v>879</v>
      </c>
      <c r="C441" t="s">
        <v>27</v>
      </c>
      <c r="D441" t="s">
        <v>28</v>
      </c>
      <c r="E441" t="s">
        <v>53</v>
      </c>
      <c r="F441" t="s">
        <v>199</v>
      </c>
      <c r="G441" t="s">
        <v>473</v>
      </c>
      <c r="H441" t="s">
        <v>468</v>
      </c>
      <c r="I441" t="s">
        <v>259</v>
      </c>
      <c r="J441" t="s">
        <v>475</v>
      </c>
      <c r="K441">
        <v>36957</v>
      </c>
      <c r="L441">
        <v>38783</v>
      </c>
      <c r="M441" t="s">
        <v>30</v>
      </c>
      <c r="N441">
        <v>5000000</v>
      </c>
      <c r="O441">
        <v>-2151.7902610000001</v>
      </c>
      <c r="P441">
        <v>1.7</v>
      </c>
      <c r="Q441">
        <v>154.60207600000001</v>
      </c>
      <c r="R441">
        <v>154.63043099999999</v>
      </c>
      <c r="S441">
        <v>2.8354999999976371E-2</v>
      </c>
      <c r="T441">
        <v>-61.014012850604161</v>
      </c>
      <c r="U441">
        <v>249.46696600000001</v>
      </c>
      <c r="V441">
        <v>0</v>
      </c>
      <c r="W441">
        <v>188.45295314939585</v>
      </c>
      <c r="X441">
        <v>38084.270213999996</v>
      </c>
      <c r="Y441">
        <v>38275.728346999997</v>
      </c>
      <c r="Z441">
        <v>191.45813300000009</v>
      </c>
      <c r="AA441">
        <v>3.005179850604236</v>
      </c>
      <c r="AB441">
        <v>38084.270213999996</v>
      </c>
      <c r="AC441">
        <v>38275.728346999997</v>
      </c>
      <c r="AD441">
        <v>191.45813300000009</v>
      </c>
      <c r="AF441">
        <v>-15928.627407052501</v>
      </c>
      <c r="AG441">
        <v>0</v>
      </c>
      <c r="AH441">
        <v>38275.728346999997</v>
      </c>
      <c r="AI441">
        <v>38275.728346999997</v>
      </c>
      <c r="AJ441">
        <v>38275.728346999997</v>
      </c>
      <c r="AK441">
        <v>0</v>
      </c>
      <c r="AL441">
        <v>191.45813300000009</v>
      </c>
      <c r="AM441" t="s">
        <v>514</v>
      </c>
      <c r="AN441">
        <v>7</v>
      </c>
      <c r="AO441" t="s">
        <v>545</v>
      </c>
      <c r="AP441">
        <v>7</v>
      </c>
    </row>
    <row r="442" spans="1:42">
      <c r="A442">
        <v>1672</v>
      </c>
      <c r="B442">
        <v>880</v>
      </c>
      <c r="C442" t="s">
        <v>27</v>
      </c>
      <c r="D442" t="s">
        <v>28</v>
      </c>
      <c r="E442" t="s">
        <v>560</v>
      </c>
      <c r="F442" t="s">
        <v>197</v>
      </c>
      <c r="G442" t="s">
        <v>476</v>
      </c>
      <c r="H442" t="s">
        <v>468</v>
      </c>
      <c r="I442" t="s">
        <v>259</v>
      </c>
      <c r="J442" t="s">
        <v>481</v>
      </c>
      <c r="K442">
        <v>36959</v>
      </c>
      <c r="L442">
        <v>38785</v>
      </c>
      <c r="M442" t="s">
        <v>30</v>
      </c>
      <c r="N442">
        <v>10000000</v>
      </c>
      <c r="O442">
        <v>-4169.2701440000001</v>
      </c>
      <c r="P442">
        <v>0.73</v>
      </c>
      <c r="Q442">
        <v>123.719807</v>
      </c>
      <c r="R442">
        <v>123.73230599999999</v>
      </c>
      <c r="S442">
        <v>1.2498999999991156E-2</v>
      </c>
      <c r="T442">
        <v>-52.111707529819128</v>
      </c>
      <c r="U442">
        <v>403.33002599999998</v>
      </c>
      <c r="V442">
        <v>0</v>
      </c>
      <c r="W442">
        <v>351.21831847018086</v>
      </c>
      <c r="X442">
        <v>-208837.59393999999</v>
      </c>
      <c r="Y442">
        <v>-208784.976521</v>
      </c>
      <c r="Z442">
        <v>52.617418999987422</v>
      </c>
      <c r="AA442">
        <v>-298.60089947019344</v>
      </c>
      <c r="AB442">
        <v>-208837.59393999999</v>
      </c>
      <c r="AC442">
        <v>-208784.976521</v>
      </c>
      <c r="AD442">
        <v>52.617418999987422</v>
      </c>
      <c r="AF442">
        <v>-52124.215340288007</v>
      </c>
      <c r="AG442">
        <v>0</v>
      </c>
      <c r="AH442">
        <v>-208784.976521</v>
      </c>
      <c r="AI442">
        <v>-208784.976521</v>
      </c>
      <c r="AJ442">
        <v>-208784.976521</v>
      </c>
      <c r="AK442">
        <v>0</v>
      </c>
      <c r="AL442">
        <v>52.617418999987422</v>
      </c>
      <c r="AM442" t="s">
        <v>514</v>
      </c>
      <c r="AN442" t="s">
        <v>545</v>
      </c>
      <c r="AO442">
        <v>10</v>
      </c>
      <c r="AP442">
        <v>10</v>
      </c>
    </row>
    <row r="443" spans="1:42">
      <c r="A443">
        <v>1673</v>
      </c>
      <c r="B443">
        <v>881</v>
      </c>
      <c r="C443" t="s">
        <v>27</v>
      </c>
      <c r="D443" t="s">
        <v>28</v>
      </c>
      <c r="E443" t="s">
        <v>560</v>
      </c>
      <c r="F443" t="s">
        <v>197</v>
      </c>
      <c r="G443" t="s">
        <v>476</v>
      </c>
      <c r="H443" t="s">
        <v>468</v>
      </c>
      <c r="I443" t="s">
        <v>259</v>
      </c>
      <c r="J443" t="s">
        <v>481</v>
      </c>
      <c r="K443">
        <v>36959</v>
      </c>
      <c r="L443">
        <v>38785</v>
      </c>
      <c r="M443" t="s">
        <v>30</v>
      </c>
      <c r="N443">
        <v>5000000</v>
      </c>
      <c r="O443">
        <v>-2086.7774789999999</v>
      </c>
      <c r="P443">
        <v>0.76</v>
      </c>
      <c r="Q443">
        <v>123.719807</v>
      </c>
      <c r="R443">
        <v>123.73230599999999</v>
      </c>
      <c r="S443">
        <v>1.2498999999991156E-2</v>
      </c>
      <c r="T443">
        <v>-26.082631710002541</v>
      </c>
      <c r="U443">
        <v>202.947858</v>
      </c>
      <c r="V443">
        <v>0</v>
      </c>
      <c r="W443">
        <v>176.86522628999745</v>
      </c>
      <c r="X443">
        <v>-97998.793325999999</v>
      </c>
      <c r="Y443">
        <v>-97965.440050999998</v>
      </c>
      <c r="Z443">
        <v>33.353275000001304</v>
      </c>
      <c r="AA443">
        <v>-143.51195128999615</v>
      </c>
      <c r="AB443">
        <v>-97998.793325999999</v>
      </c>
      <c r="AC443">
        <v>-97965.440050999998</v>
      </c>
      <c r="AD443">
        <v>33.353275000001304</v>
      </c>
      <c r="AF443">
        <v>-26088.892042457999</v>
      </c>
      <c r="AG443">
        <v>0</v>
      </c>
      <c r="AH443">
        <v>-97965.440050999998</v>
      </c>
      <c r="AI443">
        <v>-97965.440050999998</v>
      </c>
      <c r="AJ443">
        <v>-97965.440050999998</v>
      </c>
      <c r="AK443">
        <v>0</v>
      </c>
      <c r="AL443">
        <v>33.353275000001304</v>
      </c>
      <c r="AM443" t="s">
        <v>514</v>
      </c>
      <c r="AN443" t="s">
        <v>545</v>
      </c>
      <c r="AO443">
        <v>10</v>
      </c>
      <c r="AP443">
        <v>10</v>
      </c>
    </row>
    <row r="444" spans="1:42">
      <c r="A444">
        <v>1674</v>
      </c>
      <c r="B444">
        <v>882</v>
      </c>
      <c r="C444" t="s">
        <v>27</v>
      </c>
      <c r="D444" t="s">
        <v>28</v>
      </c>
      <c r="E444" t="s">
        <v>560</v>
      </c>
      <c r="F444" t="s">
        <v>197</v>
      </c>
      <c r="G444" t="s">
        <v>476</v>
      </c>
      <c r="H444" t="s">
        <v>468</v>
      </c>
      <c r="I444" t="s">
        <v>259</v>
      </c>
      <c r="J444" t="s">
        <v>481</v>
      </c>
      <c r="K444">
        <v>36962</v>
      </c>
      <c r="L444">
        <v>38788</v>
      </c>
      <c r="M444" t="s">
        <v>30</v>
      </c>
      <c r="N444">
        <v>5000000</v>
      </c>
      <c r="O444">
        <v>-2096.2440240000001</v>
      </c>
      <c r="P444">
        <v>0.85</v>
      </c>
      <c r="Q444">
        <v>123.79439600000001</v>
      </c>
      <c r="R444">
        <v>123.80693100000001</v>
      </c>
      <c r="S444">
        <v>1.2534999999999741E-2</v>
      </c>
      <c r="T444">
        <v>-26.276418840839458</v>
      </c>
      <c r="U444">
        <v>206.73196899999999</v>
      </c>
      <c r="V444">
        <v>0</v>
      </c>
      <c r="W444">
        <v>180.45555015916054</v>
      </c>
      <c r="X444">
        <v>-79360.846686000004</v>
      </c>
      <c r="Y444">
        <v>-79306.664183000001</v>
      </c>
      <c r="Z444">
        <v>54.182503000003635</v>
      </c>
      <c r="AA444">
        <v>-126.2730471591569</v>
      </c>
      <c r="AB444">
        <v>-79360.846686000004</v>
      </c>
      <c r="AC444">
        <v>-79306.664183000001</v>
      </c>
      <c r="AD444">
        <v>54.182503000003635</v>
      </c>
      <c r="AF444">
        <v>-26207.242788048003</v>
      </c>
      <c r="AG444">
        <v>0</v>
      </c>
      <c r="AH444">
        <v>-79306.664183000001</v>
      </c>
      <c r="AI444">
        <v>-79306.664183000001</v>
      </c>
      <c r="AJ444">
        <v>-79306.664183000001</v>
      </c>
      <c r="AK444">
        <v>0</v>
      </c>
      <c r="AL444">
        <v>54.182503000003635</v>
      </c>
      <c r="AM444" t="s">
        <v>514</v>
      </c>
      <c r="AN444" t="s">
        <v>545</v>
      </c>
      <c r="AO444">
        <v>10</v>
      </c>
      <c r="AP444">
        <v>10</v>
      </c>
    </row>
    <row r="445" spans="1:42">
      <c r="A445">
        <v>1675</v>
      </c>
      <c r="B445">
        <v>883</v>
      </c>
      <c r="C445" t="s">
        <v>27</v>
      </c>
      <c r="D445" t="s">
        <v>28</v>
      </c>
      <c r="E445" t="s">
        <v>69</v>
      </c>
      <c r="F445" t="s">
        <v>200</v>
      </c>
      <c r="G445" t="s">
        <v>477</v>
      </c>
      <c r="H445" t="s">
        <v>478</v>
      </c>
      <c r="I445" t="s">
        <v>259</v>
      </c>
      <c r="J445" t="s">
        <v>481</v>
      </c>
      <c r="K445">
        <v>36963</v>
      </c>
      <c r="L445">
        <v>38789</v>
      </c>
      <c r="M445" t="s">
        <v>30</v>
      </c>
      <c r="N445">
        <v>10000000</v>
      </c>
      <c r="O445">
        <v>-4271.938134</v>
      </c>
      <c r="P445">
        <v>1.42</v>
      </c>
      <c r="Q445">
        <v>133.31979799999999</v>
      </c>
      <c r="R445">
        <v>133.34522100000001</v>
      </c>
      <c r="S445">
        <v>2.5423000000017737E-2</v>
      </c>
      <c r="T445">
        <v>-108.60548318075777</v>
      </c>
      <c r="U445">
        <v>544.87974499999996</v>
      </c>
      <c r="V445">
        <v>0</v>
      </c>
      <c r="W445">
        <v>436.27426181924216</v>
      </c>
      <c r="X445">
        <v>44509.688993999996</v>
      </c>
      <c r="Y445">
        <v>44813.128345999998</v>
      </c>
      <c r="Z445">
        <v>303.43935200000124</v>
      </c>
      <c r="AA445">
        <v>-132.83490981924092</v>
      </c>
      <c r="AB445">
        <v>44509.688993999996</v>
      </c>
      <c r="AC445">
        <v>44813.128345999998</v>
      </c>
      <c r="AD445">
        <v>303.43935200000124</v>
      </c>
      <c r="AF445">
        <v>-24595.683806505</v>
      </c>
      <c r="AG445">
        <v>0</v>
      </c>
      <c r="AH445">
        <v>44813.128345999998</v>
      </c>
      <c r="AI445">
        <v>44813.128345999998</v>
      </c>
      <c r="AJ445">
        <v>44813.128345999998</v>
      </c>
      <c r="AK445">
        <v>0</v>
      </c>
      <c r="AL445">
        <v>303.43935200000124</v>
      </c>
      <c r="AM445" t="s">
        <v>514</v>
      </c>
      <c r="AN445">
        <v>6</v>
      </c>
      <c r="AO445" t="s">
        <v>545</v>
      </c>
      <c r="AP445">
        <v>6</v>
      </c>
    </row>
    <row r="446" spans="1:42">
      <c r="A446">
        <v>1676</v>
      </c>
      <c r="B446">
        <v>884</v>
      </c>
      <c r="C446" t="s">
        <v>27</v>
      </c>
      <c r="D446" t="s">
        <v>28</v>
      </c>
      <c r="E446" t="s">
        <v>249</v>
      </c>
      <c r="F446" t="s">
        <v>202</v>
      </c>
      <c r="G446" t="s">
        <v>471</v>
      </c>
      <c r="H446" t="s">
        <v>491</v>
      </c>
      <c r="I446" t="s">
        <v>267</v>
      </c>
      <c r="J446" t="s">
        <v>469</v>
      </c>
      <c r="K446">
        <v>36963</v>
      </c>
      <c r="L446">
        <v>38789</v>
      </c>
      <c r="M446" t="s">
        <v>45</v>
      </c>
      <c r="N446">
        <v>10000000</v>
      </c>
      <c r="O446">
        <v>-4269.0545759999995</v>
      </c>
      <c r="P446">
        <v>0.245</v>
      </c>
      <c r="Q446">
        <v>21.787230999999998</v>
      </c>
      <c r="R446">
        <v>21.785964</v>
      </c>
      <c r="S446">
        <v>-1.2669999999985748E-3</v>
      </c>
      <c r="T446">
        <v>5.4088921477859149</v>
      </c>
      <c r="U446">
        <v>99.399789999999996</v>
      </c>
      <c r="V446">
        <v>0</v>
      </c>
      <c r="W446">
        <v>104.80868214778592</v>
      </c>
      <c r="X446">
        <v>13381.370295999999</v>
      </c>
      <c r="Y446">
        <v>13448.184018</v>
      </c>
      <c r="Z446">
        <v>66.81372200000078</v>
      </c>
      <c r="AA446">
        <v>-37.994960147785136</v>
      </c>
      <c r="AB446">
        <v>11849.872465622799</v>
      </c>
      <c r="AC446">
        <v>11861.298303875999</v>
      </c>
      <c r="AD446">
        <v>11.425838253200709</v>
      </c>
      <c r="AF446">
        <v>-17556.486943799999</v>
      </c>
      <c r="AG446">
        <v>0</v>
      </c>
      <c r="AH446">
        <v>11861.298303875999</v>
      </c>
      <c r="AI446">
        <v>11861.298303875999</v>
      </c>
      <c r="AJ446">
        <v>11861.298303875999</v>
      </c>
      <c r="AK446">
        <v>0</v>
      </c>
      <c r="AL446">
        <v>11.425838253200709</v>
      </c>
      <c r="AM446" t="s">
        <v>514</v>
      </c>
      <c r="AN446">
        <v>5</v>
      </c>
      <c r="AO446" t="s">
        <v>545</v>
      </c>
      <c r="AP446">
        <v>5</v>
      </c>
    </row>
    <row r="447" spans="1:42">
      <c r="A447">
        <v>1677</v>
      </c>
      <c r="B447">
        <v>885</v>
      </c>
      <c r="C447" t="s">
        <v>27</v>
      </c>
      <c r="D447" t="s">
        <v>28</v>
      </c>
      <c r="E447" t="s">
        <v>69</v>
      </c>
      <c r="F447" t="s">
        <v>200</v>
      </c>
      <c r="G447" t="s">
        <v>477</v>
      </c>
      <c r="H447" t="s">
        <v>478</v>
      </c>
      <c r="I447" t="s">
        <v>286</v>
      </c>
      <c r="J447" t="s">
        <v>481</v>
      </c>
      <c r="K447">
        <v>36963</v>
      </c>
      <c r="L447">
        <v>38789</v>
      </c>
      <c r="M447" t="s">
        <v>30</v>
      </c>
      <c r="N447">
        <v>-10000000</v>
      </c>
      <c r="O447">
        <v>4264.7795550000001</v>
      </c>
      <c r="P447">
        <v>1.37</v>
      </c>
      <c r="Q447">
        <v>133.31979799999999</v>
      </c>
      <c r="R447">
        <v>133.34522100000001</v>
      </c>
      <c r="S447">
        <v>2.5423000000017737E-2</v>
      </c>
      <c r="T447">
        <v>108.42349062684065</v>
      </c>
      <c r="U447">
        <v>-540.51945599999999</v>
      </c>
      <c r="V447">
        <v>0</v>
      </c>
      <c r="W447">
        <v>-432.09596537315934</v>
      </c>
      <c r="X447">
        <v>-23135.048231000001</v>
      </c>
      <c r="Y447">
        <v>-23415.099536000002</v>
      </c>
      <c r="Z447">
        <v>-280.05130500000087</v>
      </c>
      <c r="AA447">
        <v>152.04466037315848</v>
      </c>
      <c r="AB447">
        <v>-23135.048231000001</v>
      </c>
      <c r="AC447">
        <v>-23415.099536000002</v>
      </c>
      <c r="AD447">
        <v>-280.05130500000087</v>
      </c>
      <c r="AF447">
        <v>24554.468287912503</v>
      </c>
      <c r="AG447">
        <v>0</v>
      </c>
      <c r="AH447">
        <v>-23415.099536000002</v>
      </c>
      <c r="AI447">
        <v>-23415.099536000002</v>
      </c>
      <c r="AJ447">
        <v>-23415.099536000002</v>
      </c>
      <c r="AK447">
        <v>0</v>
      </c>
      <c r="AL447">
        <v>-280.05130500000087</v>
      </c>
      <c r="AM447" t="s">
        <v>514</v>
      </c>
      <c r="AN447">
        <v>6</v>
      </c>
      <c r="AO447" t="s">
        <v>545</v>
      </c>
      <c r="AP447">
        <v>6</v>
      </c>
    </row>
    <row r="448" spans="1:42">
      <c r="A448">
        <v>1678</v>
      </c>
      <c r="B448">
        <v>886</v>
      </c>
      <c r="C448" t="s">
        <v>27</v>
      </c>
      <c r="D448" t="s">
        <v>28</v>
      </c>
      <c r="E448" t="s">
        <v>31</v>
      </c>
      <c r="F448" t="s">
        <v>200</v>
      </c>
      <c r="G448" t="s">
        <v>474</v>
      </c>
      <c r="H448" t="s">
        <v>468</v>
      </c>
      <c r="I448" t="s">
        <v>286</v>
      </c>
      <c r="J448" t="s">
        <v>470</v>
      </c>
      <c r="K448">
        <v>36963</v>
      </c>
      <c r="L448">
        <v>36969</v>
      </c>
      <c r="M448" t="s">
        <v>30</v>
      </c>
      <c r="N448">
        <v>0</v>
      </c>
      <c r="O448">
        <v>0</v>
      </c>
      <c r="P448">
        <v>0.74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F448">
        <v>0</v>
      </c>
      <c r="AG448">
        <v>-45499.996666999999</v>
      </c>
      <c r="AH448">
        <v>-45499.996666999999</v>
      </c>
      <c r="AI448">
        <v>-45499.996666999999</v>
      </c>
      <c r="AJ448">
        <v>-45499.996666999999</v>
      </c>
      <c r="AK448">
        <v>0</v>
      </c>
      <c r="AL448">
        <v>0</v>
      </c>
      <c r="AM448" t="s">
        <v>550</v>
      </c>
      <c r="AN448">
        <v>6</v>
      </c>
      <c r="AO448" t="s">
        <v>545</v>
      </c>
      <c r="AP448">
        <v>6</v>
      </c>
    </row>
    <row r="449" spans="1:42">
      <c r="A449">
        <v>1679</v>
      </c>
      <c r="B449">
        <v>887</v>
      </c>
      <c r="C449" t="s">
        <v>27</v>
      </c>
      <c r="D449" t="s">
        <v>28</v>
      </c>
      <c r="E449" t="s">
        <v>77</v>
      </c>
      <c r="F449" t="s">
        <v>202</v>
      </c>
      <c r="G449" t="s">
        <v>485</v>
      </c>
      <c r="H449" t="s">
        <v>468</v>
      </c>
      <c r="I449" t="s">
        <v>286</v>
      </c>
      <c r="J449" t="s">
        <v>481</v>
      </c>
      <c r="K449">
        <v>36963</v>
      </c>
      <c r="L449">
        <v>38502</v>
      </c>
      <c r="M449" t="s">
        <v>30</v>
      </c>
      <c r="N449">
        <v>10000000</v>
      </c>
      <c r="O449">
        <v>-3590.0324139999998</v>
      </c>
      <c r="P449">
        <v>0.37</v>
      </c>
      <c r="Q449">
        <v>34.967373000000002</v>
      </c>
      <c r="R449">
        <v>34.980043999999999</v>
      </c>
      <c r="S449">
        <v>1.2670999999997434E-2</v>
      </c>
      <c r="T449">
        <v>-45.489300717784786</v>
      </c>
      <c r="U449">
        <v>140.702966</v>
      </c>
      <c r="V449">
        <v>0</v>
      </c>
      <c r="W449">
        <v>95.213665282215217</v>
      </c>
      <c r="X449">
        <v>9641.0405780000001</v>
      </c>
      <c r="Y449">
        <v>9698.6219380000002</v>
      </c>
      <c r="Z449">
        <v>57.581360000000132</v>
      </c>
      <c r="AA449">
        <v>-37.632305282215086</v>
      </c>
      <c r="AB449">
        <v>9641.0405780000001</v>
      </c>
      <c r="AC449">
        <v>9698.6219380000002</v>
      </c>
      <c r="AD449">
        <v>57.581360000000132</v>
      </c>
      <c r="AF449">
        <v>-14764.008302574999</v>
      </c>
      <c r="AG449">
        <v>0</v>
      </c>
      <c r="AH449">
        <v>9698.6219380000002</v>
      </c>
      <c r="AI449">
        <v>9698.6219380000002</v>
      </c>
      <c r="AJ449">
        <v>9698.6219380000002</v>
      </c>
      <c r="AK449">
        <v>0</v>
      </c>
      <c r="AL449">
        <v>57.581360000000132</v>
      </c>
      <c r="AM449" t="s">
        <v>547</v>
      </c>
      <c r="AN449">
        <v>5</v>
      </c>
      <c r="AO449" t="s">
        <v>545</v>
      </c>
      <c r="AP449">
        <v>5</v>
      </c>
    </row>
    <row r="450" spans="1:42">
      <c r="A450">
        <v>1680</v>
      </c>
      <c r="B450">
        <v>888</v>
      </c>
      <c r="C450" t="s">
        <v>27</v>
      </c>
      <c r="D450" t="s">
        <v>28</v>
      </c>
      <c r="E450" t="s">
        <v>561</v>
      </c>
      <c r="F450" t="s">
        <v>201</v>
      </c>
      <c r="G450" t="s">
        <v>487</v>
      </c>
      <c r="H450" t="s">
        <v>472</v>
      </c>
      <c r="I450" t="s">
        <v>97</v>
      </c>
      <c r="J450" t="s">
        <v>480</v>
      </c>
      <c r="K450">
        <v>36963</v>
      </c>
      <c r="L450">
        <v>38789</v>
      </c>
      <c r="M450" t="s">
        <v>30</v>
      </c>
      <c r="N450">
        <v>-30000000</v>
      </c>
      <c r="O450">
        <v>12595.033696</v>
      </c>
      <c r="P450">
        <v>0.57999999999999996</v>
      </c>
      <c r="Q450">
        <v>66.241163999999998</v>
      </c>
      <c r="R450">
        <v>66.252180999999993</v>
      </c>
      <c r="S450">
        <v>1.1016999999995392E-2</v>
      </c>
      <c r="T450">
        <v>138.75948622877397</v>
      </c>
      <c r="U450">
        <v>-754.78295800000001</v>
      </c>
      <c r="V450">
        <v>0</v>
      </c>
      <c r="W450">
        <v>-616.02347177122601</v>
      </c>
      <c r="X450">
        <v>96248.740539000006</v>
      </c>
      <c r="Y450">
        <v>95955.323487999995</v>
      </c>
      <c r="Z450">
        <v>-293.41705100001127</v>
      </c>
      <c r="AA450">
        <v>322.60642077121474</v>
      </c>
      <c r="AB450">
        <v>96248.740539000006</v>
      </c>
      <c r="AC450">
        <v>95955.323487999995</v>
      </c>
      <c r="AD450">
        <v>-293.41705100001127</v>
      </c>
      <c r="AF450">
        <v>91162.853891648017</v>
      </c>
      <c r="AG450">
        <v>0</v>
      </c>
      <c r="AH450">
        <v>95955.323487999995</v>
      </c>
      <c r="AI450">
        <v>95955.323487999995</v>
      </c>
      <c r="AJ450">
        <v>95955.323487999995</v>
      </c>
      <c r="AK450">
        <v>0</v>
      </c>
      <c r="AL450">
        <v>-293.41705100001127</v>
      </c>
      <c r="AM450" t="s">
        <v>514</v>
      </c>
      <c r="AN450">
        <v>8</v>
      </c>
      <c r="AO450" t="s">
        <v>545</v>
      </c>
      <c r="AP450">
        <v>8</v>
      </c>
    </row>
    <row r="451" spans="1:42">
      <c r="A451">
        <v>1681</v>
      </c>
      <c r="B451">
        <v>889</v>
      </c>
      <c r="C451" t="s">
        <v>27</v>
      </c>
      <c r="D451" t="s">
        <v>28</v>
      </c>
      <c r="E451" t="s">
        <v>61</v>
      </c>
      <c r="F451" t="s">
        <v>205</v>
      </c>
      <c r="G451" t="s">
        <v>476</v>
      </c>
      <c r="H451" t="s">
        <v>468</v>
      </c>
      <c r="I451" t="s">
        <v>259</v>
      </c>
      <c r="J451" t="s">
        <v>480</v>
      </c>
      <c r="K451">
        <v>36963</v>
      </c>
      <c r="L451">
        <v>37749</v>
      </c>
      <c r="M451" t="s">
        <v>30</v>
      </c>
      <c r="N451">
        <v>10000000</v>
      </c>
      <c r="O451">
        <v>-1898.8890690000001</v>
      </c>
      <c r="P451">
        <v>3.8</v>
      </c>
      <c r="Q451">
        <v>521.747162</v>
      </c>
      <c r="R451">
        <v>665.48240499999997</v>
      </c>
      <c r="S451">
        <v>143.73524299999997</v>
      </c>
      <c r="T451">
        <v>-272937.28176275874</v>
      </c>
      <c r="U451">
        <v>1446.692303</v>
      </c>
      <c r="V451">
        <v>0</v>
      </c>
      <c r="W451">
        <v>-271490.58945975872</v>
      </c>
      <c r="X451">
        <v>-245727.51904899999</v>
      </c>
      <c r="Y451">
        <v>-505050.63903399999</v>
      </c>
      <c r="Z451">
        <v>-259323.119985</v>
      </c>
      <c r="AA451">
        <v>12167.46947475872</v>
      </c>
      <c r="AB451">
        <v>-245727.51904899999</v>
      </c>
      <c r="AC451">
        <v>-505050.63903399999</v>
      </c>
      <c r="AD451">
        <v>-259323.119985</v>
      </c>
      <c r="AF451">
        <v>-18742.03511103</v>
      </c>
      <c r="AG451">
        <v>0</v>
      </c>
      <c r="AH451">
        <v>-505050.63903399999</v>
      </c>
      <c r="AI451">
        <v>-505050.63903399999</v>
      </c>
      <c r="AJ451">
        <v>-505050.63903399999</v>
      </c>
      <c r="AK451">
        <v>0</v>
      </c>
      <c r="AL451">
        <v>-259323.119985</v>
      </c>
      <c r="AM451" t="s">
        <v>549</v>
      </c>
      <c r="AN451" t="s">
        <v>545</v>
      </c>
      <c r="AO451">
        <v>9</v>
      </c>
      <c r="AP451">
        <v>9</v>
      </c>
    </row>
    <row r="452" spans="1:42">
      <c r="A452">
        <v>1682</v>
      </c>
      <c r="B452">
        <v>890</v>
      </c>
      <c r="C452" t="s">
        <v>27</v>
      </c>
      <c r="D452" t="s">
        <v>28</v>
      </c>
      <c r="E452" t="s">
        <v>561</v>
      </c>
      <c r="F452" t="s">
        <v>201</v>
      </c>
      <c r="G452" t="s">
        <v>487</v>
      </c>
      <c r="H452" t="s">
        <v>472</v>
      </c>
      <c r="I452" t="s">
        <v>286</v>
      </c>
      <c r="J452" t="s">
        <v>480</v>
      </c>
      <c r="K452">
        <v>36964</v>
      </c>
      <c r="L452">
        <v>38908</v>
      </c>
      <c r="M452" t="s">
        <v>30</v>
      </c>
      <c r="N452">
        <v>-20000000</v>
      </c>
      <c r="O452">
        <v>8889.7320610000006</v>
      </c>
      <c r="P452">
        <v>0.62</v>
      </c>
      <c r="Q452">
        <v>68.339626999999993</v>
      </c>
      <c r="R452">
        <v>68.322703000000004</v>
      </c>
      <c r="S452">
        <v>-1.6923999999988837E-2</v>
      </c>
      <c r="T452">
        <v>-150.44982540026479</v>
      </c>
      <c r="U452">
        <v>-527.60648100000003</v>
      </c>
      <c r="V452">
        <v>0</v>
      </c>
      <c r="W452">
        <v>-678.05630640026482</v>
      </c>
      <c r="X452">
        <v>50699.885466</v>
      </c>
      <c r="Y452">
        <v>50231.443277999999</v>
      </c>
      <c r="Z452">
        <v>-468.4421880000009</v>
      </c>
      <c r="AA452">
        <v>209.61411840026392</v>
      </c>
      <c r="AB452">
        <v>50699.885466</v>
      </c>
      <c r="AC452">
        <v>50231.443277999999</v>
      </c>
      <c r="AD452">
        <v>-468.4421880000009</v>
      </c>
      <c r="AF452">
        <v>64343.880657518013</v>
      </c>
      <c r="AG452">
        <v>0</v>
      </c>
      <c r="AH452">
        <v>50231.443277999999</v>
      </c>
      <c r="AI452">
        <v>50231.443277999999</v>
      </c>
      <c r="AJ452">
        <v>50231.443277999999</v>
      </c>
      <c r="AK452">
        <v>0</v>
      </c>
      <c r="AL452">
        <v>-468.4421880000009</v>
      </c>
      <c r="AM452" t="s">
        <v>514</v>
      </c>
      <c r="AN452">
        <v>8</v>
      </c>
      <c r="AO452" t="s">
        <v>545</v>
      </c>
      <c r="AP452">
        <v>8</v>
      </c>
    </row>
    <row r="453" spans="1:42">
      <c r="A453">
        <v>1683</v>
      </c>
      <c r="B453">
        <v>891</v>
      </c>
      <c r="C453" t="s">
        <v>27</v>
      </c>
      <c r="D453" t="s">
        <v>28</v>
      </c>
      <c r="E453" t="s">
        <v>31</v>
      </c>
      <c r="F453" t="s">
        <v>200</v>
      </c>
      <c r="G453" t="s">
        <v>474</v>
      </c>
      <c r="H453" t="s">
        <v>468</v>
      </c>
      <c r="I453" t="s">
        <v>97</v>
      </c>
      <c r="J453" t="s">
        <v>470</v>
      </c>
      <c r="K453">
        <v>36964</v>
      </c>
      <c r="L453">
        <v>37694</v>
      </c>
      <c r="M453" t="s">
        <v>30</v>
      </c>
      <c r="N453">
        <v>10000000</v>
      </c>
      <c r="O453">
        <v>-1784.2374199999999</v>
      </c>
      <c r="P453">
        <v>0.56999999999999995</v>
      </c>
      <c r="Q453">
        <v>54.380288</v>
      </c>
      <c r="R453">
        <v>54.403840000000002</v>
      </c>
      <c r="S453">
        <v>2.3552000000002238E-2</v>
      </c>
      <c r="T453">
        <v>-42.02235971584399</v>
      </c>
      <c r="U453">
        <v>201.98558</v>
      </c>
      <c r="V453">
        <v>0</v>
      </c>
      <c r="W453">
        <v>159.96322028415602</v>
      </c>
      <c r="X453">
        <v>7870.1039760000003</v>
      </c>
      <c r="Y453">
        <v>7980.4294879999998</v>
      </c>
      <c r="Z453">
        <v>110.32551199999943</v>
      </c>
      <c r="AA453">
        <v>-49.637708284156588</v>
      </c>
      <c r="AB453">
        <v>7870.1039760000003</v>
      </c>
      <c r="AC453">
        <v>7980.4294879999998</v>
      </c>
      <c r="AD453">
        <v>110.32551199999943</v>
      </c>
      <c r="AF453">
        <v>-10272.74694565</v>
      </c>
      <c r="AG453">
        <v>0</v>
      </c>
      <c r="AH453">
        <v>7980.4294879999998</v>
      </c>
      <c r="AI453">
        <v>7980.4294879999998</v>
      </c>
      <c r="AJ453">
        <v>7980.4294879999998</v>
      </c>
      <c r="AK453">
        <v>0</v>
      </c>
      <c r="AL453">
        <v>110.32551199999943</v>
      </c>
      <c r="AM453" t="s">
        <v>549</v>
      </c>
      <c r="AN453">
        <v>6</v>
      </c>
      <c r="AO453" t="s">
        <v>545</v>
      </c>
      <c r="AP453">
        <v>6</v>
      </c>
    </row>
    <row r="454" spans="1:42">
      <c r="A454">
        <v>1684</v>
      </c>
      <c r="B454">
        <v>892</v>
      </c>
      <c r="C454" t="s">
        <v>27</v>
      </c>
      <c r="D454" t="s">
        <v>28</v>
      </c>
      <c r="E454" t="s">
        <v>538</v>
      </c>
      <c r="F454" t="s">
        <v>200</v>
      </c>
      <c r="G454" t="s">
        <v>474</v>
      </c>
      <c r="H454" t="s">
        <v>468</v>
      </c>
      <c r="I454" t="s">
        <v>286</v>
      </c>
      <c r="J454" t="s">
        <v>481</v>
      </c>
      <c r="K454">
        <v>36964</v>
      </c>
      <c r="L454">
        <v>38790</v>
      </c>
      <c r="M454" t="s">
        <v>30</v>
      </c>
      <c r="N454">
        <v>20000000</v>
      </c>
      <c r="O454">
        <v>-8491.3359550000005</v>
      </c>
      <c r="P454">
        <v>0.96</v>
      </c>
      <c r="Q454">
        <v>91.179963000000001</v>
      </c>
      <c r="R454">
        <v>91.192876999999996</v>
      </c>
      <c r="S454">
        <v>1.2913999999994985E-2</v>
      </c>
      <c r="T454">
        <v>-109.65711252282742</v>
      </c>
      <c r="U454">
        <v>625.74921099999995</v>
      </c>
      <c r="V454">
        <v>0</v>
      </c>
      <c r="W454">
        <v>516.0920984771725</v>
      </c>
      <c r="X454">
        <v>51083.825122000002</v>
      </c>
      <c r="Y454">
        <v>51525.733012999997</v>
      </c>
      <c r="Z454">
        <v>441.90789099999529</v>
      </c>
      <c r="AA454">
        <v>-74.18420747717721</v>
      </c>
      <c r="AB454">
        <v>51083.825122000002</v>
      </c>
      <c r="AC454">
        <v>51525.733012999997</v>
      </c>
      <c r="AD454">
        <v>441.90789099999529</v>
      </c>
      <c r="AF454">
        <v>-48888.866760912504</v>
      </c>
      <c r="AG454">
        <v>0</v>
      </c>
      <c r="AH454">
        <v>51525.733012999997</v>
      </c>
      <c r="AI454">
        <v>51525.733012999997</v>
      </c>
      <c r="AJ454">
        <v>51525.733012999997</v>
      </c>
      <c r="AK454">
        <v>0</v>
      </c>
      <c r="AL454">
        <v>441.90789099999529</v>
      </c>
      <c r="AM454" t="s">
        <v>514</v>
      </c>
      <c r="AN454">
        <v>6</v>
      </c>
      <c r="AO454" t="s">
        <v>545</v>
      </c>
      <c r="AP454">
        <v>6</v>
      </c>
    </row>
    <row r="455" spans="1:42">
      <c r="A455">
        <v>1685</v>
      </c>
      <c r="B455">
        <v>894</v>
      </c>
      <c r="C455" t="s">
        <v>27</v>
      </c>
      <c r="D455" t="s">
        <v>28</v>
      </c>
      <c r="E455" t="s">
        <v>51</v>
      </c>
      <c r="F455" t="s">
        <v>202</v>
      </c>
      <c r="G455" t="s">
        <v>474</v>
      </c>
      <c r="H455" t="s">
        <v>468</v>
      </c>
      <c r="I455" t="s">
        <v>286</v>
      </c>
      <c r="J455" t="s">
        <v>470</v>
      </c>
      <c r="K455">
        <v>36964</v>
      </c>
      <c r="L455">
        <v>38790</v>
      </c>
      <c r="M455" t="s">
        <v>30</v>
      </c>
      <c r="N455">
        <v>-10000000</v>
      </c>
      <c r="O455">
        <v>4195.3661830000001</v>
      </c>
      <c r="P455">
        <v>0.55000000000000004</v>
      </c>
      <c r="Q455">
        <v>54.397475999999997</v>
      </c>
      <c r="R455">
        <v>49.431648000000003</v>
      </c>
      <c r="S455">
        <v>-4.9658279999999948</v>
      </c>
      <c r="T455">
        <v>-20833.466861794503</v>
      </c>
      <c r="U455">
        <v>-210.02119999999999</v>
      </c>
      <c r="V455">
        <v>0</v>
      </c>
      <c r="W455">
        <v>-21043.488061794502</v>
      </c>
      <c r="X455">
        <v>-5496.9162839999999</v>
      </c>
      <c r="Y455">
        <v>-27102.19656</v>
      </c>
      <c r="Z455">
        <v>-21605.280276000001</v>
      </c>
      <c r="AA455">
        <v>-561.79221420549948</v>
      </c>
      <c r="AB455">
        <v>-5496.9162839999999</v>
      </c>
      <c r="AC455">
        <v>-27102.19656</v>
      </c>
      <c r="AD455">
        <v>-21605.280276000001</v>
      </c>
      <c r="AF455">
        <v>17253.443427587503</v>
      </c>
      <c r="AG455">
        <v>0</v>
      </c>
      <c r="AH455">
        <v>-27102.19656</v>
      </c>
      <c r="AI455">
        <v>-27102.19656</v>
      </c>
      <c r="AJ455">
        <v>-27102.19656</v>
      </c>
      <c r="AK455">
        <v>0</v>
      </c>
      <c r="AL455">
        <v>-21605.280276000001</v>
      </c>
      <c r="AM455" t="s">
        <v>514</v>
      </c>
      <c r="AN455">
        <v>5</v>
      </c>
      <c r="AO455" t="s">
        <v>545</v>
      </c>
      <c r="AP455">
        <v>5</v>
      </c>
    </row>
    <row r="456" spans="1:42">
      <c r="A456">
        <v>1686</v>
      </c>
      <c r="B456">
        <v>893</v>
      </c>
      <c r="C456" t="s">
        <v>27</v>
      </c>
      <c r="D456" t="s">
        <v>28</v>
      </c>
      <c r="E456" t="s">
        <v>341</v>
      </c>
      <c r="F456" t="s">
        <v>197</v>
      </c>
      <c r="G456" t="s">
        <v>477</v>
      </c>
      <c r="H456" t="s">
        <v>468</v>
      </c>
      <c r="I456" t="s">
        <v>97</v>
      </c>
      <c r="J456" t="s">
        <v>481</v>
      </c>
      <c r="K456">
        <v>36964</v>
      </c>
      <c r="L456">
        <v>38671</v>
      </c>
      <c r="M456" t="s">
        <v>30</v>
      </c>
      <c r="N456">
        <v>5000000</v>
      </c>
      <c r="O456">
        <v>-2008.6679349999999</v>
      </c>
      <c r="P456">
        <v>1.6</v>
      </c>
      <c r="Q456">
        <v>165.95801800000001</v>
      </c>
      <c r="R456">
        <v>165.979027</v>
      </c>
      <c r="S456">
        <v>2.1008999999992284E-2</v>
      </c>
      <c r="T456">
        <v>-42.200104646399502</v>
      </c>
      <c r="U456">
        <v>266.350889</v>
      </c>
      <c r="V456">
        <v>0</v>
      </c>
      <c r="W456">
        <v>224.1507843536005</v>
      </c>
      <c r="X456">
        <v>-7543.332692</v>
      </c>
      <c r="Y456">
        <v>-7367.4301009999999</v>
      </c>
      <c r="Z456">
        <v>175.90259100000003</v>
      </c>
      <c r="AA456">
        <v>-48.24819335360047</v>
      </c>
      <c r="AB456">
        <v>-7543.332692</v>
      </c>
      <c r="AC456">
        <v>-7367.4301009999999</v>
      </c>
      <c r="AD456">
        <v>175.90259100000003</v>
      </c>
      <c r="AF456">
        <v>-25112.366523370001</v>
      </c>
      <c r="AG456">
        <v>0</v>
      </c>
      <c r="AH456">
        <v>-7367.4301009999999</v>
      </c>
      <c r="AI456">
        <v>-7367.4301009999999</v>
      </c>
      <c r="AJ456">
        <v>-7367.4301009999999</v>
      </c>
      <c r="AK456">
        <v>0</v>
      </c>
      <c r="AL456">
        <v>175.90259100000003</v>
      </c>
      <c r="AM456" t="s">
        <v>514</v>
      </c>
      <c r="AN456" t="s">
        <v>545</v>
      </c>
      <c r="AO456">
        <v>10</v>
      </c>
      <c r="AP456">
        <v>10</v>
      </c>
    </row>
    <row r="457" spans="1:42">
      <c r="A457">
        <v>1687</v>
      </c>
      <c r="B457">
        <v>895</v>
      </c>
      <c r="C457" t="s">
        <v>27</v>
      </c>
      <c r="D457" t="s">
        <v>28</v>
      </c>
      <c r="E457" t="s">
        <v>335</v>
      </c>
      <c r="F457" t="s">
        <v>200</v>
      </c>
      <c r="G457" t="s">
        <v>477</v>
      </c>
      <c r="H457" t="s">
        <v>468</v>
      </c>
      <c r="I457" t="s">
        <v>286</v>
      </c>
      <c r="J457" t="s">
        <v>470</v>
      </c>
      <c r="K457">
        <v>36965</v>
      </c>
      <c r="L457">
        <v>38791</v>
      </c>
      <c r="M457" t="s">
        <v>30</v>
      </c>
      <c r="N457">
        <v>5000000</v>
      </c>
      <c r="O457">
        <v>-2138.21117</v>
      </c>
      <c r="P457">
        <v>1.2</v>
      </c>
      <c r="Q457">
        <v>98.912868000000003</v>
      </c>
      <c r="R457">
        <v>98.928151</v>
      </c>
      <c r="S457">
        <v>1.5282999999996605E-2</v>
      </c>
      <c r="T457">
        <v>-32.678281311102744</v>
      </c>
      <c r="U457">
        <v>203.64419000000001</v>
      </c>
      <c r="V457">
        <v>0</v>
      </c>
      <c r="W457">
        <v>170.96590868889726</v>
      </c>
      <c r="X457">
        <v>47835.899375000001</v>
      </c>
      <c r="Y457">
        <v>47990.339042</v>
      </c>
      <c r="Z457">
        <v>154.43966699999874</v>
      </c>
      <c r="AA457">
        <v>-16.526241688898523</v>
      </c>
      <c r="AB457">
        <v>47835.899375000001</v>
      </c>
      <c r="AC457">
        <v>47990.339042</v>
      </c>
      <c r="AD457">
        <v>154.43966699999874</v>
      </c>
      <c r="AF457">
        <v>-12310.750811275</v>
      </c>
      <c r="AG457">
        <v>0</v>
      </c>
      <c r="AH457">
        <v>47990.339042</v>
      </c>
      <c r="AI457">
        <v>47990.339042</v>
      </c>
      <c r="AJ457">
        <v>47990.339042</v>
      </c>
      <c r="AK457">
        <v>0</v>
      </c>
      <c r="AL457">
        <v>154.43966699999874</v>
      </c>
      <c r="AM457" t="s">
        <v>514</v>
      </c>
      <c r="AN457">
        <v>6</v>
      </c>
      <c r="AO457" t="s">
        <v>545</v>
      </c>
      <c r="AP457">
        <v>6</v>
      </c>
    </row>
    <row r="458" spans="1:42">
      <c r="A458">
        <v>1688</v>
      </c>
      <c r="B458">
        <v>896</v>
      </c>
      <c r="C458" t="s">
        <v>27</v>
      </c>
      <c r="D458" t="s">
        <v>28</v>
      </c>
      <c r="E458" t="s">
        <v>493</v>
      </c>
      <c r="F458" t="s">
        <v>206</v>
      </c>
      <c r="G458" t="s">
        <v>495</v>
      </c>
      <c r="H458" t="s">
        <v>493</v>
      </c>
      <c r="I458" t="s">
        <v>56</v>
      </c>
      <c r="J458" t="s">
        <v>479</v>
      </c>
      <c r="K458">
        <v>36966</v>
      </c>
      <c r="L458">
        <v>38853</v>
      </c>
      <c r="M458" t="s">
        <v>30</v>
      </c>
      <c r="N458">
        <v>20000000</v>
      </c>
      <c r="O458">
        <v>-8539.4714039999999</v>
      </c>
      <c r="P458">
        <v>0.16</v>
      </c>
      <c r="Q458">
        <v>19.115779</v>
      </c>
      <c r="R458">
        <v>19.171043000000001</v>
      </c>
      <c r="S458">
        <v>5.526400000000109E-2</v>
      </c>
      <c r="T458">
        <v>-471.9253476706653</v>
      </c>
      <c r="U458">
        <v>127.720614</v>
      </c>
      <c r="V458">
        <v>0</v>
      </c>
      <c r="W458">
        <v>-344.20473367066529</v>
      </c>
      <c r="X458">
        <v>-26474.951166999999</v>
      </c>
      <c r="Y458">
        <v>-26896.071376</v>
      </c>
      <c r="Z458">
        <v>-421.12020900000061</v>
      </c>
      <c r="AA458">
        <v>-76.915475329335322</v>
      </c>
      <c r="AB458">
        <v>-26474.951166999999</v>
      </c>
      <c r="AC458">
        <v>-26896.071376</v>
      </c>
      <c r="AD458">
        <v>-421.12020900000061</v>
      </c>
      <c r="AF458">
        <v>-13485.533241196799</v>
      </c>
      <c r="AG458">
        <v>0</v>
      </c>
      <c r="AH458">
        <v>-26896.071376</v>
      </c>
      <c r="AI458">
        <v>-26896.071376</v>
      </c>
      <c r="AJ458">
        <v>-26896.071376</v>
      </c>
      <c r="AK458">
        <v>0</v>
      </c>
      <c r="AL458">
        <v>-421.12020900000061</v>
      </c>
      <c r="AM458" t="s">
        <v>514</v>
      </c>
      <c r="AN458">
        <v>2</v>
      </c>
      <c r="AO458" t="s">
        <v>545</v>
      </c>
      <c r="AP458">
        <v>2</v>
      </c>
    </row>
    <row r="459" spans="1:42">
      <c r="A459">
        <v>1689</v>
      </c>
      <c r="B459">
        <v>897</v>
      </c>
      <c r="C459" t="s">
        <v>27</v>
      </c>
      <c r="D459" t="s">
        <v>28</v>
      </c>
      <c r="E459" t="s">
        <v>306</v>
      </c>
      <c r="F459" t="s">
        <v>197</v>
      </c>
      <c r="G459" t="s">
        <v>477</v>
      </c>
      <c r="H459" t="s">
        <v>468</v>
      </c>
      <c r="I459" t="s">
        <v>286</v>
      </c>
      <c r="J459" t="s">
        <v>481</v>
      </c>
      <c r="K459">
        <v>36966</v>
      </c>
      <c r="L459">
        <v>38792</v>
      </c>
      <c r="M459" t="s">
        <v>30</v>
      </c>
      <c r="N459">
        <v>10000000</v>
      </c>
      <c r="O459">
        <v>-4317.5051279999998</v>
      </c>
      <c r="P459">
        <v>1.87</v>
      </c>
      <c r="Q459">
        <v>182.16526400000001</v>
      </c>
      <c r="R459">
        <v>182.18141600000001</v>
      </c>
      <c r="S459">
        <v>1.6152000000005273E-2</v>
      </c>
      <c r="T459">
        <v>-69.736342827478765</v>
      </c>
      <c r="U459">
        <v>574.155395</v>
      </c>
      <c r="V459">
        <v>0</v>
      </c>
      <c r="W459">
        <v>504.41905217252122</v>
      </c>
      <c r="X459">
        <v>28841.543773000001</v>
      </c>
      <c r="Y459">
        <v>29303.012351000001</v>
      </c>
      <c r="Z459">
        <v>461.46857799999998</v>
      </c>
      <c r="AA459">
        <v>-42.95047417252124</v>
      </c>
      <c r="AB459">
        <v>28841.543773000001</v>
      </c>
      <c r="AC459">
        <v>29303.012351000001</v>
      </c>
      <c r="AD459">
        <v>461.46857799999998</v>
      </c>
      <c r="AF459">
        <v>-53977.449110255999</v>
      </c>
      <c r="AG459">
        <v>0</v>
      </c>
      <c r="AH459">
        <v>29303.012351000001</v>
      </c>
      <c r="AI459">
        <v>29303.012351000001</v>
      </c>
      <c r="AJ459">
        <v>29303.012351000001</v>
      </c>
      <c r="AK459">
        <v>0</v>
      </c>
      <c r="AL459">
        <v>461.46857799999998</v>
      </c>
      <c r="AM459" t="s">
        <v>514</v>
      </c>
      <c r="AN459" t="s">
        <v>545</v>
      </c>
      <c r="AO459">
        <v>10</v>
      </c>
      <c r="AP459">
        <v>10</v>
      </c>
    </row>
    <row r="460" spans="1:42">
      <c r="A460">
        <v>1690</v>
      </c>
      <c r="B460">
        <v>898</v>
      </c>
      <c r="C460" t="s">
        <v>27</v>
      </c>
      <c r="D460" t="s">
        <v>28</v>
      </c>
      <c r="E460" t="s">
        <v>573</v>
      </c>
      <c r="F460" t="s">
        <v>388</v>
      </c>
      <c r="G460" t="s">
        <v>477</v>
      </c>
      <c r="H460" t="s">
        <v>493</v>
      </c>
      <c r="I460" t="s">
        <v>56</v>
      </c>
      <c r="J460" t="s">
        <v>479</v>
      </c>
      <c r="K460">
        <v>36966</v>
      </c>
      <c r="L460">
        <v>38754</v>
      </c>
      <c r="M460" t="s">
        <v>30</v>
      </c>
      <c r="N460">
        <v>-20000000</v>
      </c>
      <c r="O460">
        <v>8164.6920950000003</v>
      </c>
      <c r="P460">
        <v>0.24</v>
      </c>
      <c r="Q460">
        <v>22.410623999999999</v>
      </c>
      <c r="R460">
        <v>25.395150999999998</v>
      </c>
      <c r="S460">
        <v>2.9845269999999999</v>
      </c>
      <c r="T460">
        <v>24367.744004214066</v>
      </c>
      <c r="U460">
        <v>-189.546367</v>
      </c>
      <c r="V460">
        <v>0</v>
      </c>
      <c r="W460">
        <v>24178.197637214067</v>
      </c>
      <c r="X460">
        <v>-15894.616923</v>
      </c>
      <c r="Y460">
        <v>9566.2017070000002</v>
      </c>
      <c r="Z460">
        <v>25460.818630000002</v>
      </c>
      <c r="AA460">
        <v>1282.6209927859345</v>
      </c>
      <c r="AB460">
        <v>-15894.616923</v>
      </c>
      <c r="AC460">
        <v>9566.2017070000002</v>
      </c>
      <c r="AD460">
        <v>25460.818630000002</v>
      </c>
      <c r="AF460">
        <v>12222.135831610252</v>
      </c>
      <c r="AG460">
        <v>0</v>
      </c>
      <c r="AH460">
        <v>9566.2017070000002</v>
      </c>
      <c r="AI460">
        <v>9566.2017070000002</v>
      </c>
      <c r="AJ460">
        <v>9566.2017070000002</v>
      </c>
      <c r="AK460">
        <v>0</v>
      </c>
      <c r="AL460">
        <v>25460.818630000002</v>
      </c>
      <c r="AM460" t="s">
        <v>514</v>
      </c>
      <c r="AN460">
        <v>1</v>
      </c>
      <c r="AO460" t="s">
        <v>545</v>
      </c>
      <c r="AP460">
        <v>1</v>
      </c>
    </row>
    <row r="461" spans="1:42">
      <c r="A461">
        <v>1691</v>
      </c>
      <c r="B461">
        <v>899</v>
      </c>
      <c r="C461" t="s">
        <v>27</v>
      </c>
      <c r="D461" t="s">
        <v>28</v>
      </c>
      <c r="E461" t="s">
        <v>71</v>
      </c>
      <c r="F461" t="s">
        <v>200</v>
      </c>
      <c r="G461" t="s">
        <v>474</v>
      </c>
      <c r="H461" t="s">
        <v>468</v>
      </c>
      <c r="I461" t="s">
        <v>97</v>
      </c>
      <c r="J461" t="s">
        <v>470</v>
      </c>
      <c r="K461">
        <v>36969</v>
      </c>
      <c r="L461">
        <v>38795</v>
      </c>
      <c r="M461" t="s">
        <v>30</v>
      </c>
      <c r="N461">
        <v>-10000000</v>
      </c>
      <c r="O461">
        <v>4241.4833250000001</v>
      </c>
      <c r="P461">
        <v>0.85</v>
      </c>
      <c r="Q461">
        <v>84.094588000000002</v>
      </c>
      <c r="R461">
        <v>84.110235000000003</v>
      </c>
      <c r="S461">
        <v>1.5647000000001299E-2</v>
      </c>
      <c r="T461">
        <v>66.366489586280508</v>
      </c>
      <c r="U461">
        <v>-350.02651700000001</v>
      </c>
      <c r="V461">
        <v>0</v>
      </c>
      <c r="W461">
        <v>-283.66002741371949</v>
      </c>
      <c r="X461">
        <v>-7179.2052110000004</v>
      </c>
      <c r="Y461">
        <v>-7349.9515259999998</v>
      </c>
      <c r="Z461">
        <v>-170.74631499999941</v>
      </c>
      <c r="AA461">
        <v>112.91371241372008</v>
      </c>
      <c r="AB461">
        <v>-7179.2052110000004</v>
      </c>
      <c r="AC461">
        <v>-7349.9515259999998</v>
      </c>
      <c r="AD461">
        <v>-170.74631499999941</v>
      </c>
      <c r="AF461">
        <v>24420.340243687504</v>
      </c>
      <c r="AG461">
        <v>0</v>
      </c>
      <c r="AH461">
        <v>-7349.9515259999998</v>
      </c>
      <c r="AI461">
        <v>-7349.9515259999998</v>
      </c>
      <c r="AJ461">
        <v>-7349.9515259999998</v>
      </c>
      <c r="AK461">
        <v>0</v>
      </c>
      <c r="AL461">
        <v>-170.74631499999941</v>
      </c>
      <c r="AM461" t="s">
        <v>514</v>
      </c>
      <c r="AN461">
        <v>6</v>
      </c>
      <c r="AO461" t="s">
        <v>545</v>
      </c>
      <c r="AP461">
        <v>6</v>
      </c>
    </row>
    <row r="462" spans="1:42">
      <c r="A462">
        <v>1695</v>
      </c>
      <c r="B462">
        <v>901</v>
      </c>
      <c r="C462" t="s">
        <v>27</v>
      </c>
      <c r="D462" t="s">
        <v>57</v>
      </c>
      <c r="E462" t="s">
        <v>33</v>
      </c>
      <c r="F462" t="s">
        <v>205</v>
      </c>
      <c r="G462" t="s">
        <v>476</v>
      </c>
      <c r="H462" t="s">
        <v>468</v>
      </c>
      <c r="I462" t="s">
        <v>264</v>
      </c>
      <c r="J462" t="s">
        <v>480</v>
      </c>
      <c r="K462">
        <v>36742</v>
      </c>
      <c r="L462">
        <v>37837</v>
      </c>
      <c r="M462" t="s">
        <v>30</v>
      </c>
      <c r="N462">
        <v>-10000000</v>
      </c>
      <c r="O462">
        <v>2136.0213119999999</v>
      </c>
      <c r="P462">
        <v>2</v>
      </c>
      <c r="Q462">
        <v>165.25261699999999</v>
      </c>
      <c r="R462">
        <v>165.269722</v>
      </c>
      <c r="S462">
        <v>1.7105000000015025E-2</v>
      </c>
      <c r="T462">
        <v>36.536644541792093</v>
      </c>
      <c r="U462">
        <v>-534.80332299999998</v>
      </c>
      <c r="V462">
        <v>0</v>
      </c>
      <c r="W462">
        <v>-498.26667845820788</v>
      </c>
      <c r="X462">
        <v>-106602.20002</v>
      </c>
      <c r="Y462">
        <v>-107081.060984</v>
      </c>
      <c r="Z462">
        <v>-478.86096399999224</v>
      </c>
      <c r="AA462">
        <v>19.405714458215641</v>
      </c>
      <c r="AB462">
        <v>-106602.20002</v>
      </c>
      <c r="AC462">
        <v>-107081.060984</v>
      </c>
      <c r="AD462">
        <v>-478.86096399999224</v>
      </c>
      <c r="AF462">
        <v>21082.53034944</v>
      </c>
      <c r="AG462">
        <v>-102777.777778</v>
      </c>
      <c r="AH462">
        <v>-209858.838762</v>
      </c>
      <c r="AI462">
        <v>-133721.30912300001</v>
      </c>
      <c r="AJ462">
        <v>-133721.30912300001</v>
      </c>
      <c r="AK462">
        <v>0</v>
      </c>
      <c r="AL462">
        <v>-478.86096399999224</v>
      </c>
      <c r="AM462" t="s">
        <v>549</v>
      </c>
      <c r="AN462" t="s">
        <v>545</v>
      </c>
      <c r="AO462">
        <v>9</v>
      </c>
      <c r="AP462">
        <v>9</v>
      </c>
    </row>
    <row r="463" spans="1:42">
      <c r="A463">
        <v>1696</v>
      </c>
      <c r="B463">
        <v>902</v>
      </c>
      <c r="C463" t="s">
        <v>27</v>
      </c>
      <c r="D463" t="s">
        <v>54</v>
      </c>
      <c r="E463" t="s">
        <v>33</v>
      </c>
      <c r="F463" t="s">
        <v>205</v>
      </c>
      <c r="G463" t="s">
        <v>476</v>
      </c>
      <c r="H463" t="s">
        <v>468</v>
      </c>
      <c r="I463" t="s">
        <v>279</v>
      </c>
      <c r="J463" t="s">
        <v>480</v>
      </c>
      <c r="K463">
        <v>36742</v>
      </c>
      <c r="L463">
        <v>37837</v>
      </c>
      <c r="M463" t="s">
        <v>30</v>
      </c>
      <c r="N463">
        <v>10000000</v>
      </c>
      <c r="O463">
        <v>-2136.0213119999999</v>
      </c>
      <c r="P463">
        <v>2</v>
      </c>
      <c r="Q463">
        <v>165.25261699999999</v>
      </c>
      <c r="R463">
        <v>165.269722</v>
      </c>
      <c r="S463">
        <v>1.7105000000015025E-2</v>
      </c>
      <c r="T463">
        <v>-36.536644541792093</v>
      </c>
      <c r="U463">
        <v>534.80332299999998</v>
      </c>
      <c r="V463">
        <v>0</v>
      </c>
      <c r="W463">
        <v>498.26667845820788</v>
      </c>
      <c r="X463">
        <v>106602.20002</v>
      </c>
      <c r="Y463">
        <v>107081.060984</v>
      </c>
      <c r="Z463">
        <v>478.86096399999224</v>
      </c>
      <c r="AA463">
        <v>-19.405714458215641</v>
      </c>
      <c r="AB463">
        <v>106602.20002</v>
      </c>
      <c r="AC463">
        <v>107081.060984</v>
      </c>
      <c r="AD463">
        <v>478.86096399999224</v>
      </c>
      <c r="AF463">
        <v>-21082.53034944</v>
      </c>
      <c r="AG463">
        <v>102777.777778</v>
      </c>
      <c r="AH463">
        <v>209858.838762</v>
      </c>
      <c r="AI463">
        <v>133721.30912300001</v>
      </c>
      <c r="AJ463">
        <v>133721.30912300001</v>
      </c>
      <c r="AK463">
        <v>0</v>
      </c>
      <c r="AL463">
        <v>478.86096399999224</v>
      </c>
      <c r="AM463" t="s">
        <v>549</v>
      </c>
      <c r="AN463" t="s">
        <v>545</v>
      </c>
      <c r="AO463">
        <v>9</v>
      </c>
      <c r="AP463">
        <v>9</v>
      </c>
    </row>
    <row r="464" spans="1:42">
      <c r="A464">
        <v>1697</v>
      </c>
      <c r="B464">
        <v>903</v>
      </c>
      <c r="C464" t="s">
        <v>27</v>
      </c>
      <c r="D464" t="s">
        <v>59</v>
      </c>
      <c r="E464" t="s">
        <v>33</v>
      </c>
      <c r="F464" t="s">
        <v>205</v>
      </c>
      <c r="G464" t="s">
        <v>476</v>
      </c>
      <c r="H464" t="s">
        <v>468</v>
      </c>
      <c r="I464" t="s">
        <v>277</v>
      </c>
      <c r="J464" t="s">
        <v>480</v>
      </c>
      <c r="K464">
        <v>36742</v>
      </c>
      <c r="L464">
        <v>37837</v>
      </c>
      <c r="M464" t="s">
        <v>30</v>
      </c>
      <c r="N464">
        <v>-10000000</v>
      </c>
      <c r="O464">
        <v>2136.0213119999999</v>
      </c>
      <c r="P464">
        <v>2</v>
      </c>
      <c r="Q464">
        <v>165.25261699999999</v>
      </c>
      <c r="R464">
        <v>165.269722</v>
      </c>
      <c r="S464">
        <v>1.7105000000015025E-2</v>
      </c>
      <c r="T464">
        <v>36.536644541792093</v>
      </c>
      <c r="U464">
        <v>-534.80332299999998</v>
      </c>
      <c r="V464">
        <v>0</v>
      </c>
      <c r="W464">
        <v>-498.26667845820788</v>
      </c>
      <c r="X464">
        <v>-106602.20002</v>
      </c>
      <c r="Y464">
        <v>-107081.060984</v>
      </c>
      <c r="Z464">
        <v>-478.86096399999224</v>
      </c>
      <c r="AA464">
        <v>19.405714458215641</v>
      </c>
      <c r="AB464">
        <v>-106602.20002</v>
      </c>
      <c r="AC464">
        <v>-107081.060984</v>
      </c>
      <c r="AD464">
        <v>-478.86096399999224</v>
      </c>
      <c r="AF464">
        <v>21082.53034944</v>
      </c>
      <c r="AG464">
        <v>-102777.777778</v>
      </c>
      <c r="AH464">
        <v>-209858.838762</v>
      </c>
      <c r="AI464">
        <v>-133721.30912300001</v>
      </c>
      <c r="AJ464">
        <v>-133721.30912300001</v>
      </c>
      <c r="AK464">
        <v>0</v>
      </c>
      <c r="AL464">
        <v>-478.86096399999224</v>
      </c>
      <c r="AM464" t="s">
        <v>549</v>
      </c>
      <c r="AN464" t="s">
        <v>545</v>
      </c>
      <c r="AO464">
        <v>9</v>
      </c>
      <c r="AP464">
        <v>9</v>
      </c>
    </row>
    <row r="465" spans="1:42">
      <c r="A465">
        <v>1698</v>
      </c>
      <c r="B465">
        <v>904</v>
      </c>
      <c r="C465" t="s">
        <v>27</v>
      </c>
      <c r="D465" t="s">
        <v>57</v>
      </c>
      <c r="E465" t="s">
        <v>29</v>
      </c>
      <c r="F465" t="s">
        <v>199</v>
      </c>
      <c r="G465" t="s">
        <v>473</v>
      </c>
      <c r="H465" t="s">
        <v>478</v>
      </c>
      <c r="I465" t="s">
        <v>264</v>
      </c>
      <c r="J465" t="s">
        <v>480</v>
      </c>
      <c r="K465">
        <v>36761</v>
      </c>
      <c r="L465">
        <v>38587</v>
      </c>
      <c r="M465" t="s">
        <v>30</v>
      </c>
      <c r="N465">
        <v>10000000</v>
      </c>
      <c r="O465">
        <v>-3731.178938</v>
      </c>
      <c r="P465">
        <v>0.52</v>
      </c>
      <c r="Q465">
        <v>152.98651100000001</v>
      </c>
      <c r="R465">
        <v>153.03456700000001</v>
      </c>
      <c r="S465">
        <v>4.8056000000002541E-2</v>
      </c>
      <c r="T465">
        <v>-179.30553504453749</v>
      </c>
      <c r="U465">
        <v>444.47616499999998</v>
      </c>
      <c r="V465">
        <v>0</v>
      </c>
      <c r="W465">
        <v>265.17062995546246</v>
      </c>
      <c r="X465">
        <v>-376469.52628599998</v>
      </c>
      <c r="Y465">
        <v>-376636.16956200002</v>
      </c>
      <c r="Z465">
        <v>-166.64327600004617</v>
      </c>
      <c r="AA465">
        <v>-431.81390595550863</v>
      </c>
      <c r="AB465">
        <v>-376469.52628599998</v>
      </c>
      <c r="AC465">
        <v>-376636.16956200002</v>
      </c>
      <c r="AD465">
        <v>-166.64327600004617</v>
      </c>
      <c r="AF465">
        <v>-27620.052088544999</v>
      </c>
      <c r="AG465">
        <v>26577.777778</v>
      </c>
      <c r="AH465">
        <v>-350058.39178400004</v>
      </c>
      <c r="AI465">
        <v>-161505.89756100002</v>
      </c>
      <c r="AJ465">
        <v>-161505.89756100002</v>
      </c>
      <c r="AK465">
        <v>0</v>
      </c>
      <c r="AL465">
        <v>-166.64327600004617</v>
      </c>
      <c r="AM465" t="s">
        <v>547</v>
      </c>
      <c r="AN465">
        <v>7</v>
      </c>
      <c r="AO465" t="s">
        <v>545</v>
      </c>
      <c r="AP465">
        <v>7</v>
      </c>
    </row>
    <row r="466" spans="1:42">
      <c r="A466">
        <v>1699</v>
      </c>
      <c r="B466">
        <v>905</v>
      </c>
      <c r="C466" t="s">
        <v>27</v>
      </c>
      <c r="D466" t="s">
        <v>54</v>
      </c>
      <c r="E466" t="s">
        <v>29</v>
      </c>
      <c r="F466" t="s">
        <v>199</v>
      </c>
      <c r="G466" t="s">
        <v>473</v>
      </c>
      <c r="H466" t="s">
        <v>478</v>
      </c>
      <c r="I466" t="s">
        <v>279</v>
      </c>
      <c r="J466" t="s">
        <v>480</v>
      </c>
      <c r="K466">
        <v>36761</v>
      </c>
      <c r="L466">
        <v>38587</v>
      </c>
      <c r="M466" t="s">
        <v>30</v>
      </c>
      <c r="N466">
        <v>-10000000</v>
      </c>
      <c r="O466">
        <v>3731.178938</v>
      </c>
      <c r="P466">
        <v>0.52</v>
      </c>
      <c r="Q466">
        <v>152.98651100000001</v>
      </c>
      <c r="R466">
        <v>153.03456700000001</v>
      </c>
      <c r="S466">
        <v>4.8056000000002541E-2</v>
      </c>
      <c r="T466">
        <v>179.30553504453749</v>
      </c>
      <c r="U466">
        <v>-444.47616499999998</v>
      </c>
      <c r="V466">
        <v>0</v>
      </c>
      <c r="W466">
        <v>-265.17062995546246</v>
      </c>
      <c r="X466">
        <v>376469.52628599998</v>
      </c>
      <c r="Y466">
        <v>376636.16956200002</v>
      </c>
      <c r="Z466">
        <v>166.64327600004617</v>
      </c>
      <c r="AA466">
        <v>431.81390595550863</v>
      </c>
      <c r="AB466">
        <v>376469.52628599998</v>
      </c>
      <c r="AC466">
        <v>376636.16956200002</v>
      </c>
      <c r="AD466">
        <v>166.64327600004617</v>
      </c>
      <c r="AF466">
        <v>27620.052088544999</v>
      </c>
      <c r="AG466">
        <v>-26577.777778</v>
      </c>
      <c r="AH466">
        <v>350058.39178400004</v>
      </c>
      <c r="AI466">
        <v>161505.89756100005</v>
      </c>
      <c r="AJ466">
        <v>161505.89756100005</v>
      </c>
      <c r="AK466">
        <v>0</v>
      </c>
      <c r="AL466">
        <v>166.64327600004617</v>
      </c>
      <c r="AM466" t="s">
        <v>547</v>
      </c>
      <c r="AN466">
        <v>7</v>
      </c>
      <c r="AO466" t="s">
        <v>545</v>
      </c>
      <c r="AP466">
        <v>7</v>
      </c>
    </row>
    <row r="467" spans="1:42">
      <c r="A467">
        <v>1700</v>
      </c>
      <c r="B467">
        <v>906</v>
      </c>
      <c r="C467" t="s">
        <v>27</v>
      </c>
      <c r="D467" t="s">
        <v>59</v>
      </c>
      <c r="E467" t="s">
        <v>29</v>
      </c>
      <c r="F467" t="s">
        <v>199</v>
      </c>
      <c r="G467" t="s">
        <v>473</v>
      </c>
      <c r="H467" t="s">
        <v>478</v>
      </c>
      <c r="I467" t="s">
        <v>277</v>
      </c>
      <c r="J467" t="s">
        <v>480</v>
      </c>
      <c r="K467">
        <v>36761</v>
      </c>
      <c r="L467">
        <v>38587</v>
      </c>
      <c r="M467" t="s">
        <v>30</v>
      </c>
      <c r="N467">
        <v>10000000</v>
      </c>
      <c r="O467">
        <v>-3731.178938</v>
      </c>
      <c r="P467">
        <v>0.52</v>
      </c>
      <c r="Q467">
        <v>152.98651100000001</v>
      </c>
      <c r="R467">
        <v>153.03456700000001</v>
      </c>
      <c r="S467">
        <v>4.8056000000002541E-2</v>
      </c>
      <c r="T467">
        <v>-179.30553504453749</v>
      </c>
      <c r="U467">
        <v>444.47616499999998</v>
      </c>
      <c r="V467">
        <v>0</v>
      </c>
      <c r="W467">
        <v>265.17062995546246</v>
      </c>
      <c r="X467">
        <v>-376469.52628599998</v>
      </c>
      <c r="Y467">
        <v>-376636.16956200002</v>
      </c>
      <c r="Z467">
        <v>-166.64327600004617</v>
      </c>
      <c r="AA467">
        <v>-431.81390595550863</v>
      </c>
      <c r="AB467">
        <v>-376469.52628599998</v>
      </c>
      <c r="AC467">
        <v>-376636.16956200002</v>
      </c>
      <c r="AD467">
        <v>-166.64327600004617</v>
      </c>
      <c r="AF467">
        <v>-27620.052088544999</v>
      </c>
      <c r="AG467">
        <v>26577.777778</v>
      </c>
      <c r="AH467">
        <v>-350058.39178400004</v>
      </c>
      <c r="AI467">
        <v>-161505.89756100002</v>
      </c>
      <c r="AJ467">
        <v>-161505.89756100002</v>
      </c>
      <c r="AK467">
        <v>0</v>
      </c>
      <c r="AL467">
        <v>-166.64327600004617</v>
      </c>
      <c r="AM467" t="s">
        <v>547</v>
      </c>
      <c r="AN467">
        <v>7</v>
      </c>
      <c r="AO467" t="s">
        <v>545</v>
      </c>
      <c r="AP467">
        <v>7</v>
      </c>
    </row>
    <row r="468" spans="1:42">
      <c r="A468">
        <v>1701</v>
      </c>
      <c r="B468">
        <v>907</v>
      </c>
      <c r="C468" t="s">
        <v>27</v>
      </c>
      <c r="D468" t="s">
        <v>28</v>
      </c>
      <c r="E468" t="s">
        <v>40</v>
      </c>
      <c r="F468" t="s">
        <v>200</v>
      </c>
      <c r="G468" t="s">
        <v>473</v>
      </c>
      <c r="H468" t="s">
        <v>472</v>
      </c>
      <c r="I468" t="s">
        <v>267</v>
      </c>
      <c r="J468" t="s">
        <v>469</v>
      </c>
      <c r="K468">
        <v>36969</v>
      </c>
      <c r="L468">
        <v>38795</v>
      </c>
      <c r="M468" t="s">
        <v>30</v>
      </c>
      <c r="N468">
        <v>-10000000</v>
      </c>
      <c r="O468">
        <v>4313.4289490000001</v>
      </c>
      <c r="P468">
        <v>1.6</v>
      </c>
      <c r="Q468">
        <v>156.520948</v>
      </c>
      <c r="R468">
        <v>153.590597</v>
      </c>
      <c r="S468">
        <v>-2.9303510000000017</v>
      </c>
      <c r="T468">
        <v>-12639.860834131106</v>
      </c>
      <c r="U468">
        <v>-547.36971200000005</v>
      </c>
      <c r="V468">
        <v>0</v>
      </c>
      <c r="W468">
        <v>-13187.230546131106</v>
      </c>
      <c r="X468">
        <v>-20763.209551</v>
      </c>
      <c r="Y468">
        <v>-33495.437035000003</v>
      </c>
      <c r="Z468">
        <v>-12732.227484000003</v>
      </c>
      <c r="AA468">
        <v>455.00306213110343</v>
      </c>
      <c r="AB468">
        <v>-20763.209551</v>
      </c>
      <c r="AC468">
        <v>-33495.437035000003</v>
      </c>
      <c r="AD468">
        <v>-12732.227484000003</v>
      </c>
      <c r="AF468">
        <v>24834.567173867501</v>
      </c>
      <c r="AG468">
        <v>0</v>
      </c>
      <c r="AH468">
        <v>-33495.437035000003</v>
      </c>
      <c r="AI468">
        <v>-33495.437035000003</v>
      </c>
      <c r="AJ468">
        <v>-33495.437035000003</v>
      </c>
      <c r="AK468">
        <v>0</v>
      </c>
      <c r="AL468">
        <v>-12732.227484000003</v>
      </c>
      <c r="AM468" t="s">
        <v>514</v>
      </c>
      <c r="AN468">
        <v>6</v>
      </c>
      <c r="AO468" t="s">
        <v>545</v>
      </c>
      <c r="AP468">
        <v>6</v>
      </c>
    </row>
    <row r="469" spans="1:42">
      <c r="A469">
        <v>1702</v>
      </c>
      <c r="B469">
        <v>908</v>
      </c>
      <c r="C469" t="s">
        <v>27</v>
      </c>
      <c r="D469" t="s">
        <v>28</v>
      </c>
      <c r="E469" t="s">
        <v>324</v>
      </c>
      <c r="F469" t="s">
        <v>197</v>
      </c>
      <c r="G469" t="s">
        <v>477</v>
      </c>
      <c r="H469" t="s">
        <v>468</v>
      </c>
      <c r="I469" t="s">
        <v>286</v>
      </c>
      <c r="J469" t="s">
        <v>481</v>
      </c>
      <c r="K469">
        <v>36969</v>
      </c>
      <c r="L469">
        <v>38795</v>
      </c>
      <c r="M469" t="s">
        <v>30</v>
      </c>
      <c r="N469">
        <v>10000000</v>
      </c>
      <c r="O469">
        <v>-4324.1163500000002</v>
      </c>
      <c r="P469">
        <v>2</v>
      </c>
      <c r="Q469">
        <v>218.82516000000001</v>
      </c>
      <c r="R469">
        <v>218.85621399999999</v>
      </c>
      <c r="S469">
        <v>3.1053999999983262E-2</v>
      </c>
      <c r="T469">
        <v>-134.28110913282762</v>
      </c>
      <c r="U469">
        <v>638.85786800000005</v>
      </c>
      <c r="V469">
        <v>0</v>
      </c>
      <c r="W469">
        <v>504.57675886717243</v>
      </c>
      <c r="X469">
        <v>-69389.090381000002</v>
      </c>
      <c r="Y469">
        <v>-68996.220667999994</v>
      </c>
      <c r="Z469">
        <v>392.86971300000732</v>
      </c>
      <c r="AA469">
        <v>-111.70704586716511</v>
      </c>
      <c r="AB469">
        <v>-69389.090381000002</v>
      </c>
      <c r="AC469">
        <v>-68996.220667999994</v>
      </c>
      <c r="AD469">
        <v>392.86971300000732</v>
      </c>
      <c r="AF469">
        <v>-54060.102607700006</v>
      </c>
      <c r="AG469">
        <v>0</v>
      </c>
      <c r="AH469">
        <v>-68996.220667999994</v>
      </c>
      <c r="AI469">
        <v>-68996.220667999994</v>
      </c>
      <c r="AJ469">
        <v>-68996.220667999994</v>
      </c>
      <c r="AK469">
        <v>0</v>
      </c>
      <c r="AL469">
        <v>392.86971300000732</v>
      </c>
      <c r="AM469" t="s">
        <v>514</v>
      </c>
      <c r="AN469" t="s">
        <v>545</v>
      </c>
      <c r="AO469">
        <v>10</v>
      </c>
      <c r="AP469">
        <v>10</v>
      </c>
    </row>
    <row r="470" spans="1:42">
      <c r="A470">
        <v>1703</v>
      </c>
      <c r="B470">
        <v>909</v>
      </c>
      <c r="C470" t="s">
        <v>27</v>
      </c>
      <c r="D470" t="s">
        <v>28</v>
      </c>
      <c r="E470" t="s">
        <v>574</v>
      </c>
      <c r="F470" t="s">
        <v>423</v>
      </c>
      <c r="G470" t="s">
        <v>487</v>
      </c>
      <c r="H470" t="s">
        <v>493</v>
      </c>
      <c r="I470" t="s">
        <v>31</v>
      </c>
      <c r="J470" t="s">
        <v>479</v>
      </c>
      <c r="K470">
        <v>36970</v>
      </c>
      <c r="L470">
        <v>38796</v>
      </c>
      <c r="M470" t="s">
        <v>30</v>
      </c>
      <c r="N470">
        <v>-20000000</v>
      </c>
      <c r="O470">
        <v>8368.6571050000002</v>
      </c>
      <c r="P470">
        <v>0.32</v>
      </c>
      <c r="Q470">
        <v>27.638956</v>
      </c>
      <c r="R470">
        <v>27.646260000000002</v>
      </c>
      <c r="S470">
        <v>7.3040000000013094E-3</v>
      </c>
      <c r="T470">
        <v>61.124671494930958</v>
      </c>
      <c r="U470">
        <v>-278.32593800000001</v>
      </c>
      <c r="V470">
        <v>0</v>
      </c>
      <c r="W470">
        <v>-217.20126650506904</v>
      </c>
      <c r="X470">
        <v>-40377.162986000003</v>
      </c>
      <c r="Y470">
        <v>-40508.387337</v>
      </c>
      <c r="Z470">
        <v>-131.22435099999711</v>
      </c>
      <c r="AA470">
        <v>85.976915505071929</v>
      </c>
      <c r="AB470">
        <v>-40377.162986000003</v>
      </c>
      <c r="AC470">
        <v>-40508.387337</v>
      </c>
      <c r="AD470">
        <v>-131.22435099999711</v>
      </c>
      <c r="AG470">
        <v>0</v>
      </c>
      <c r="AH470">
        <v>-40508.387337</v>
      </c>
      <c r="AI470">
        <v>-40508.387337</v>
      </c>
      <c r="AJ470">
        <v>-40508.387337</v>
      </c>
      <c r="AK470">
        <v>0</v>
      </c>
      <c r="AL470">
        <v>-131.22435099999711</v>
      </c>
      <c r="AM470" t="s">
        <v>514</v>
      </c>
      <c r="AN470" t="s">
        <v>545</v>
      </c>
      <c r="AO470" t="s">
        <v>545</v>
      </c>
      <c r="AP470" t="s">
        <v>545</v>
      </c>
    </row>
    <row r="471" spans="1:42">
      <c r="A471">
        <v>1704</v>
      </c>
      <c r="B471">
        <v>910</v>
      </c>
      <c r="C471" t="s">
        <v>27</v>
      </c>
      <c r="D471" t="s">
        <v>28</v>
      </c>
      <c r="E471" t="s">
        <v>330</v>
      </c>
      <c r="F471" t="s">
        <v>200</v>
      </c>
      <c r="G471" t="s">
        <v>477</v>
      </c>
      <c r="H471" t="s">
        <v>483</v>
      </c>
      <c r="I471" t="s">
        <v>31</v>
      </c>
      <c r="J471" t="s">
        <v>479</v>
      </c>
      <c r="K471">
        <v>36969</v>
      </c>
      <c r="L471">
        <v>38795</v>
      </c>
      <c r="M471" t="s">
        <v>45</v>
      </c>
      <c r="N471">
        <v>-10000000</v>
      </c>
      <c r="O471">
        <v>4359.6788349999997</v>
      </c>
      <c r="P471">
        <v>1.05</v>
      </c>
      <c r="Q471">
        <v>94.453316000000001</v>
      </c>
      <c r="R471">
        <v>94.453312999999994</v>
      </c>
      <c r="S471">
        <v>-3.0000000066365828E-6</v>
      </c>
      <c r="T471">
        <v>-1.3079036533933368E-2</v>
      </c>
      <c r="U471">
        <v>-390.77106099999997</v>
      </c>
      <c r="V471">
        <v>0</v>
      </c>
      <c r="W471">
        <v>-390.78414003653393</v>
      </c>
      <c r="X471">
        <v>-50037.394439999996</v>
      </c>
      <c r="Y471">
        <v>-50303.096181000001</v>
      </c>
      <c r="Z471">
        <v>-265.7017410000044</v>
      </c>
      <c r="AA471">
        <v>125.08239903652952</v>
      </c>
      <c r="AB471">
        <v>-44310.614646341994</v>
      </c>
      <c r="AC471">
        <v>-44367.330831642001</v>
      </c>
      <c r="AD471">
        <v>-56.716185300007055</v>
      </c>
      <c r="AF471">
        <v>25100.850892512499</v>
      </c>
      <c r="AG471">
        <v>0</v>
      </c>
      <c r="AH471">
        <v>-44367.330831642001</v>
      </c>
      <c r="AI471">
        <v>-44367.330831642001</v>
      </c>
      <c r="AJ471">
        <v>-44367.330831642001</v>
      </c>
      <c r="AK471">
        <v>0</v>
      </c>
      <c r="AL471">
        <v>-56.716185300007055</v>
      </c>
      <c r="AM471" t="s">
        <v>514</v>
      </c>
      <c r="AN471">
        <v>6</v>
      </c>
      <c r="AO471" t="s">
        <v>545</v>
      </c>
      <c r="AP471">
        <v>6</v>
      </c>
    </row>
    <row r="472" spans="1:42">
      <c r="A472">
        <v>1706</v>
      </c>
      <c r="B472">
        <v>911</v>
      </c>
      <c r="C472" t="s">
        <v>27</v>
      </c>
      <c r="D472" t="s">
        <v>28</v>
      </c>
      <c r="E472" t="s">
        <v>575</v>
      </c>
      <c r="F472" t="s">
        <v>423</v>
      </c>
      <c r="G472" t="s">
        <v>477</v>
      </c>
      <c r="H472" t="s">
        <v>472</v>
      </c>
      <c r="I472" t="s">
        <v>554</v>
      </c>
      <c r="J472" t="s">
        <v>469</v>
      </c>
      <c r="K472">
        <v>36970</v>
      </c>
      <c r="L472">
        <v>38764</v>
      </c>
      <c r="M472" t="s">
        <v>30</v>
      </c>
      <c r="N472">
        <v>-10000000</v>
      </c>
      <c r="O472">
        <v>4134.3170259999997</v>
      </c>
      <c r="P472">
        <v>0.52</v>
      </c>
      <c r="Q472">
        <v>55.279246999999998</v>
      </c>
      <c r="R472">
        <v>55.291178000000002</v>
      </c>
      <c r="S472">
        <v>1.1931000000004133E-2</v>
      </c>
      <c r="T472">
        <v>49.326536437223083</v>
      </c>
      <c r="U472">
        <v>-181.361357</v>
      </c>
      <c r="V472">
        <v>0</v>
      </c>
      <c r="W472">
        <v>-132.03482056277693</v>
      </c>
      <c r="X472">
        <v>12073.388299</v>
      </c>
      <c r="Y472">
        <v>11985.958655</v>
      </c>
      <c r="Z472">
        <v>-87.429643999999826</v>
      </c>
      <c r="AA472">
        <v>44.605176562777103</v>
      </c>
      <c r="AB472">
        <v>12073.388299</v>
      </c>
      <c r="AC472">
        <v>11985.958655</v>
      </c>
      <c r="AD472">
        <v>-87.429643999999826</v>
      </c>
      <c r="AG472">
        <v>0</v>
      </c>
      <c r="AH472">
        <v>11985.958655</v>
      </c>
      <c r="AI472">
        <v>11985.958655</v>
      </c>
      <c r="AJ472">
        <v>11985.958655</v>
      </c>
      <c r="AK472">
        <v>0</v>
      </c>
      <c r="AL472">
        <v>-87.429643999999826</v>
      </c>
      <c r="AM472" t="s">
        <v>514</v>
      </c>
      <c r="AN472" t="s">
        <v>545</v>
      </c>
      <c r="AO472" t="s">
        <v>545</v>
      </c>
      <c r="AP472" t="s">
        <v>545</v>
      </c>
    </row>
    <row r="473" spans="1:42">
      <c r="A473">
        <v>1708</v>
      </c>
      <c r="B473">
        <v>917</v>
      </c>
      <c r="C473" t="s">
        <v>27</v>
      </c>
      <c r="D473" t="s">
        <v>57</v>
      </c>
      <c r="E473" t="s">
        <v>595</v>
      </c>
      <c r="F473" t="s">
        <v>423</v>
      </c>
      <c r="G473" t="s">
        <v>485</v>
      </c>
      <c r="H473" t="s">
        <v>468</v>
      </c>
      <c r="I473" t="s">
        <v>604</v>
      </c>
      <c r="J473" t="s">
        <v>480</v>
      </c>
      <c r="K473">
        <v>36971</v>
      </c>
      <c r="L473">
        <v>37336</v>
      </c>
      <c r="M473" t="s">
        <v>30</v>
      </c>
      <c r="N473">
        <v>2000000</v>
      </c>
      <c r="O473">
        <v>-327.16094700000002</v>
      </c>
      <c r="P473">
        <v>10</v>
      </c>
      <c r="Q473">
        <v>959.72254099999998</v>
      </c>
      <c r="R473">
        <v>959.42788599999994</v>
      </c>
      <c r="S473">
        <v>-0.29465500000003431</v>
      </c>
      <c r="T473">
        <v>96.399608838296231</v>
      </c>
      <c r="U473">
        <v>452.51833199999999</v>
      </c>
      <c r="V473">
        <v>0</v>
      </c>
      <c r="W473">
        <v>548.9179408382962</v>
      </c>
      <c r="X473">
        <v>13888.803851999999</v>
      </c>
      <c r="Y473">
        <v>14478.977698000001</v>
      </c>
      <c r="Z473">
        <v>590.1738460000015</v>
      </c>
      <c r="AA473">
        <v>41.2559051617053</v>
      </c>
      <c r="AB473">
        <v>13888.803851999999</v>
      </c>
      <c r="AC473">
        <v>14478.977698000001</v>
      </c>
      <c r="AD473">
        <v>590.1738460000015</v>
      </c>
      <c r="AG473">
        <v>0</v>
      </c>
      <c r="AH473">
        <v>14478.977698000001</v>
      </c>
      <c r="AI473">
        <v>14478.977698000001</v>
      </c>
      <c r="AJ473">
        <v>14478.977698000001</v>
      </c>
      <c r="AK473">
        <v>0</v>
      </c>
      <c r="AL473">
        <v>590.1738460000015</v>
      </c>
      <c r="AM473" t="s">
        <v>546</v>
      </c>
      <c r="AN473" t="s">
        <v>545</v>
      </c>
      <c r="AO473" t="s">
        <v>545</v>
      </c>
      <c r="AP473" t="s">
        <v>545</v>
      </c>
    </row>
    <row r="474" spans="1:42">
      <c r="A474">
        <v>1709</v>
      </c>
      <c r="B474">
        <v>912</v>
      </c>
      <c r="C474" t="s">
        <v>27</v>
      </c>
      <c r="D474" t="s">
        <v>54</v>
      </c>
      <c r="E474" t="s">
        <v>595</v>
      </c>
      <c r="F474" t="s">
        <v>423</v>
      </c>
      <c r="G474" t="s">
        <v>485</v>
      </c>
      <c r="H474" t="s">
        <v>468</v>
      </c>
      <c r="I474" t="s">
        <v>279</v>
      </c>
      <c r="J474" t="s">
        <v>480</v>
      </c>
      <c r="K474">
        <v>36971</v>
      </c>
      <c r="L474">
        <v>37336</v>
      </c>
      <c r="M474" t="s">
        <v>30</v>
      </c>
      <c r="N474">
        <v>-2000000</v>
      </c>
      <c r="O474">
        <v>327.16094700000002</v>
      </c>
      <c r="P474">
        <v>10</v>
      </c>
      <c r="Q474">
        <v>959.72254099999998</v>
      </c>
      <c r="R474">
        <v>959.42788599999994</v>
      </c>
      <c r="S474">
        <v>-0.29465500000003431</v>
      </c>
      <c r="T474">
        <v>-96.399608838296231</v>
      </c>
      <c r="U474">
        <v>-452.51833199999999</v>
      </c>
      <c r="V474">
        <v>0</v>
      </c>
      <c r="W474">
        <v>-548.9179408382962</v>
      </c>
      <c r="X474">
        <v>-13888.803851999999</v>
      </c>
      <c r="Y474">
        <v>-14478.977698000001</v>
      </c>
      <c r="Z474">
        <v>-590.1738460000015</v>
      </c>
      <c r="AA474">
        <v>-41.2559051617053</v>
      </c>
      <c r="AB474">
        <v>-13888.803851999999</v>
      </c>
      <c r="AC474">
        <v>-14478.977698000001</v>
      </c>
      <c r="AD474">
        <v>-590.1738460000015</v>
      </c>
      <c r="AG474">
        <v>0</v>
      </c>
      <c r="AH474">
        <v>-14478.977698000001</v>
      </c>
      <c r="AI474">
        <v>-14478.977698000001</v>
      </c>
      <c r="AJ474">
        <v>-14478.977698000001</v>
      </c>
      <c r="AK474">
        <v>0</v>
      </c>
      <c r="AL474">
        <v>-590.1738460000015</v>
      </c>
      <c r="AM474" t="s">
        <v>546</v>
      </c>
      <c r="AN474" t="s">
        <v>545</v>
      </c>
      <c r="AO474" t="s">
        <v>545</v>
      </c>
      <c r="AP474" t="s">
        <v>545</v>
      </c>
    </row>
    <row r="475" spans="1:42">
      <c r="A475">
        <v>1710</v>
      </c>
      <c r="B475">
        <v>913</v>
      </c>
      <c r="C475" t="s">
        <v>27</v>
      </c>
      <c r="D475" t="s">
        <v>59</v>
      </c>
      <c r="E475" t="s">
        <v>595</v>
      </c>
      <c r="F475" t="s">
        <v>423</v>
      </c>
      <c r="G475" t="s">
        <v>485</v>
      </c>
      <c r="H475" t="s">
        <v>468</v>
      </c>
      <c r="I475" t="s">
        <v>277</v>
      </c>
      <c r="J475" t="s">
        <v>480</v>
      </c>
      <c r="K475">
        <v>36971</v>
      </c>
      <c r="L475">
        <v>37336</v>
      </c>
      <c r="M475" t="s">
        <v>30</v>
      </c>
      <c r="N475">
        <v>2000000</v>
      </c>
      <c r="O475">
        <v>-327.16094700000002</v>
      </c>
      <c r="P475">
        <v>10</v>
      </c>
      <c r="Q475">
        <v>959.72254099999998</v>
      </c>
      <c r="R475">
        <v>959.42788599999994</v>
      </c>
      <c r="S475">
        <v>-0.29465500000003431</v>
      </c>
      <c r="T475">
        <v>96.399608838296231</v>
      </c>
      <c r="U475">
        <v>452.51833199999999</v>
      </c>
      <c r="V475">
        <v>0</v>
      </c>
      <c r="W475">
        <v>548.9179408382962</v>
      </c>
      <c r="X475">
        <v>13888.803851999999</v>
      </c>
      <c r="Y475">
        <v>14478.977698000001</v>
      </c>
      <c r="Z475">
        <v>590.1738460000015</v>
      </c>
      <c r="AA475">
        <v>41.2559051617053</v>
      </c>
      <c r="AB475">
        <v>13888.803851999999</v>
      </c>
      <c r="AC475">
        <v>14478.977698000001</v>
      </c>
      <c r="AD475">
        <v>590.1738460000015</v>
      </c>
      <c r="AG475">
        <v>0</v>
      </c>
      <c r="AH475">
        <v>14478.977698000001</v>
      </c>
      <c r="AI475">
        <v>14478.977698000001</v>
      </c>
      <c r="AJ475">
        <v>14478.977698000001</v>
      </c>
      <c r="AK475">
        <v>0</v>
      </c>
      <c r="AL475">
        <v>590.1738460000015</v>
      </c>
      <c r="AM475" t="s">
        <v>546</v>
      </c>
      <c r="AN475" t="s">
        <v>545</v>
      </c>
      <c r="AO475" t="s">
        <v>545</v>
      </c>
      <c r="AP475" t="s">
        <v>545</v>
      </c>
    </row>
    <row r="476" spans="1:42">
      <c r="A476">
        <v>1711</v>
      </c>
      <c r="B476">
        <v>914</v>
      </c>
      <c r="C476" t="s">
        <v>27</v>
      </c>
      <c r="D476" t="s">
        <v>28</v>
      </c>
      <c r="E476" t="s">
        <v>63</v>
      </c>
      <c r="F476" t="s">
        <v>205</v>
      </c>
      <c r="G476" t="s">
        <v>498</v>
      </c>
      <c r="H476" t="s">
        <v>482</v>
      </c>
      <c r="I476" t="s">
        <v>267</v>
      </c>
      <c r="J476" t="s">
        <v>479</v>
      </c>
      <c r="K476">
        <v>36972</v>
      </c>
      <c r="L476">
        <v>37816</v>
      </c>
      <c r="M476" t="s">
        <v>45</v>
      </c>
      <c r="N476">
        <v>10000000</v>
      </c>
      <c r="O476">
        <v>-2115.5395639999997</v>
      </c>
      <c r="P476">
        <v>1.03</v>
      </c>
      <c r="Q476">
        <v>82.584335999999993</v>
      </c>
      <c r="R476">
        <v>82.604933000000003</v>
      </c>
      <c r="S476">
        <v>2.0597000000009302E-2</v>
      </c>
      <c r="T476">
        <v>-43.573768399727676</v>
      </c>
      <c r="U476">
        <v>294.22479900000002</v>
      </c>
      <c r="V476">
        <v>0</v>
      </c>
      <c r="W476">
        <v>250.65103060027235</v>
      </c>
      <c r="X476">
        <v>47061.298082000001</v>
      </c>
      <c r="Y476">
        <v>47256.650528999999</v>
      </c>
      <c r="Z476">
        <v>195.35244699999748</v>
      </c>
      <c r="AA476">
        <v>-55.298583600274867</v>
      </c>
      <c r="AB476">
        <v>41675.132516515099</v>
      </c>
      <c r="AC476">
        <v>41680.365766577997</v>
      </c>
      <c r="AD476">
        <v>5.2332500628981506</v>
      </c>
      <c r="AF476">
        <v>-20880.375496679997</v>
      </c>
      <c r="AG476">
        <v>0</v>
      </c>
      <c r="AH476">
        <v>41680.365766577997</v>
      </c>
      <c r="AI476">
        <v>41680.365766577997</v>
      </c>
      <c r="AJ476">
        <v>41680.365766577997</v>
      </c>
      <c r="AK476">
        <v>0</v>
      </c>
      <c r="AL476">
        <v>5.2332500628981506</v>
      </c>
      <c r="AM476" t="s">
        <v>549</v>
      </c>
      <c r="AN476" t="s">
        <v>545</v>
      </c>
      <c r="AO476">
        <v>9</v>
      </c>
      <c r="AP476">
        <v>9</v>
      </c>
    </row>
    <row r="477" spans="1:42">
      <c r="A477">
        <v>1712</v>
      </c>
      <c r="B477">
        <v>915</v>
      </c>
      <c r="C477" t="s">
        <v>27</v>
      </c>
      <c r="D477" t="s">
        <v>28</v>
      </c>
      <c r="E477" t="s">
        <v>596</v>
      </c>
      <c r="F477" t="s">
        <v>423</v>
      </c>
      <c r="G477" t="s">
        <v>487</v>
      </c>
      <c r="H477" t="s">
        <v>478</v>
      </c>
      <c r="I477" t="s">
        <v>263</v>
      </c>
      <c r="J477" t="s">
        <v>594</v>
      </c>
      <c r="K477">
        <v>36972</v>
      </c>
      <c r="L477">
        <v>38798</v>
      </c>
      <c r="M477" t="s">
        <v>45</v>
      </c>
      <c r="N477">
        <v>-10000000</v>
      </c>
      <c r="O477">
        <v>4298.0731259999993</v>
      </c>
      <c r="P477">
        <v>0.34</v>
      </c>
      <c r="Q477">
        <v>31.620978999999998</v>
      </c>
      <c r="R477">
        <v>31.624559000000001</v>
      </c>
      <c r="S477">
        <v>3.5800000000030252E-3</v>
      </c>
      <c r="T477">
        <v>15.387101791093</v>
      </c>
      <c r="U477">
        <v>-138.10845</v>
      </c>
      <c r="V477">
        <v>0</v>
      </c>
      <c r="W477">
        <v>-122.721348208907</v>
      </c>
      <c r="X477">
        <v>-11596.414846</v>
      </c>
      <c r="Y477">
        <v>-11668.909900000001</v>
      </c>
      <c r="Z477">
        <v>-72.495054000000891</v>
      </c>
      <c r="AA477">
        <v>50.226294208906111</v>
      </c>
      <c r="AB477">
        <v>-10269.205166875299</v>
      </c>
      <c r="AC477">
        <v>-10291.978531800001</v>
      </c>
      <c r="AD477">
        <v>-22.773364924702037</v>
      </c>
      <c r="AG477">
        <v>0</v>
      </c>
      <c r="AH477">
        <v>-10291.978531800001</v>
      </c>
      <c r="AI477">
        <v>-10291.978531800001</v>
      </c>
      <c r="AJ477">
        <v>-10291.978531800001</v>
      </c>
      <c r="AK477">
        <v>0</v>
      </c>
      <c r="AL477">
        <v>-22.773364924702037</v>
      </c>
      <c r="AM477" t="s">
        <v>514</v>
      </c>
      <c r="AN477" t="s">
        <v>545</v>
      </c>
      <c r="AO477" t="s">
        <v>545</v>
      </c>
      <c r="AP477" t="s">
        <v>545</v>
      </c>
    </row>
    <row r="478" spans="1:42">
      <c r="A478">
        <v>1713</v>
      </c>
      <c r="B478">
        <v>916</v>
      </c>
      <c r="C478" t="s">
        <v>27</v>
      </c>
      <c r="D478" t="s">
        <v>28</v>
      </c>
      <c r="E478" t="s">
        <v>597</v>
      </c>
      <c r="F478" t="s">
        <v>423</v>
      </c>
      <c r="G478" t="s">
        <v>487</v>
      </c>
      <c r="H478" t="s">
        <v>483</v>
      </c>
      <c r="I478" t="s">
        <v>263</v>
      </c>
      <c r="J478" t="s">
        <v>594</v>
      </c>
      <c r="K478">
        <v>36972</v>
      </c>
      <c r="L478">
        <v>38798</v>
      </c>
      <c r="M478" t="s">
        <v>45</v>
      </c>
      <c r="N478">
        <v>-10000000</v>
      </c>
      <c r="O478">
        <v>4300.8188520000003</v>
      </c>
      <c r="P478">
        <v>0.36</v>
      </c>
      <c r="Q478">
        <v>33.598821000000001</v>
      </c>
      <c r="R478">
        <v>33.598148999999999</v>
      </c>
      <c r="S478">
        <v>-6.7200000000156024E-4</v>
      </c>
      <c r="T478">
        <v>-2.8901502685507103</v>
      </c>
      <c r="U478">
        <v>-143.54814300000001</v>
      </c>
      <c r="V478">
        <v>0</v>
      </c>
      <c r="W478">
        <v>-146.43829326855072</v>
      </c>
      <c r="X478">
        <v>-11744.159748</v>
      </c>
      <c r="Y478">
        <v>-11841.053260999999</v>
      </c>
      <c r="Z478">
        <v>-96.893512999999075</v>
      </c>
      <c r="AA478">
        <v>49.544780268551648</v>
      </c>
      <c r="AB478">
        <v>-10400.040664841399</v>
      </c>
      <c r="AC478">
        <v>-10443.808976201999</v>
      </c>
      <c r="AD478">
        <v>-43.76831136059991</v>
      </c>
      <c r="AG478">
        <v>0</v>
      </c>
      <c r="AH478">
        <v>-10443.808976201999</v>
      </c>
      <c r="AI478">
        <v>-10443.808976201999</v>
      </c>
      <c r="AJ478">
        <v>-10443.808976201999</v>
      </c>
      <c r="AK478">
        <v>0</v>
      </c>
      <c r="AL478">
        <v>-43.76831136059991</v>
      </c>
      <c r="AM478" t="s">
        <v>514</v>
      </c>
      <c r="AN478" t="s">
        <v>545</v>
      </c>
      <c r="AO478" t="s">
        <v>545</v>
      </c>
      <c r="AP478" t="s">
        <v>545</v>
      </c>
    </row>
    <row r="479" spans="1:42">
      <c r="A479">
        <v>1714</v>
      </c>
      <c r="B479">
        <v>918</v>
      </c>
      <c r="C479" t="s">
        <v>27</v>
      </c>
      <c r="D479" t="s">
        <v>28</v>
      </c>
      <c r="E479" t="s">
        <v>53</v>
      </c>
      <c r="F479" t="s">
        <v>199</v>
      </c>
      <c r="G479" t="s">
        <v>473</v>
      </c>
      <c r="H479" t="s">
        <v>468</v>
      </c>
      <c r="I479" t="s">
        <v>97</v>
      </c>
      <c r="J479" t="s">
        <v>475</v>
      </c>
      <c r="K479">
        <v>36972</v>
      </c>
      <c r="L479">
        <v>38798</v>
      </c>
      <c r="M479" t="s">
        <v>30</v>
      </c>
      <c r="N479">
        <v>-10000000</v>
      </c>
      <c r="O479">
        <v>4320.5493339999994</v>
      </c>
      <c r="P479">
        <v>1.6</v>
      </c>
      <c r="Q479">
        <v>154.79893200000001</v>
      </c>
      <c r="R479">
        <v>154.827279</v>
      </c>
      <c r="S479">
        <v>2.8346999999996569E-2</v>
      </c>
      <c r="T479">
        <v>122.47461197088316</v>
      </c>
      <c r="U479">
        <v>-488.23901899999998</v>
      </c>
      <c r="V479">
        <v>0</v>
      </c>
      <c r="W479">
        <v>-365.7644070291168</v>
      </c>
      <c r="X479">
        <v>-26615.052817</v>
      </c>
      <c r="Y479">
        <v>-26950.616413</v>
      </c>
      <c r="Z479">
        <v>-335.56359599999996</v>
      </c>
      <c r="AA479">
        <v>30.200811029116835</v>
      </c>
      <c r="AB479">
        <v>-26615.052817</v>
      </c>
      <c r="AC479">
        <v>-26950.616413</v>
      </c>
      <c r="AD479">
        <v>-335.56359599999996</v>
      </c>
      <c r="AF479">
        <v>31982.866444934996</v>
      </c>
      <c r="AH479">
        <v>-26950.616413</v>
      </c>
      <c r="AI479">
        <v>-26950.616413</v>
      </c>
      <c r="AJ479">
        <v>-26950.616413</v>
      </c>
      <c r="AK479">
        <v>0</v>
      </c>
      <c r="AL479">
        <v>-335.56359599999996</v>
      </c>
      <c r="AM479" t="s">
        <v>514</v>
      </c>
      <c r="AN479">
        <v>7</v>
      </c>
      <c r="AO479" t="s">
        <v>545</v>
      </c>
      <c r="AP479">
        <v>7</v>
      </c>
    </row>
    <row r="480" spans="1:42">
      <c r="A480">
        <v>1715</v>
      </c>
      <c r="B480">
        <v>919</v>
      </c>
      <c r="C480" t="s">
        <v>27</v>
      </c>
      <c r="D480" t="s">
        <v>28</v>
      </c>
      <c r="E480" t="s">
        <v>360</v>
      </c>
      <c r="F480" t="s">
        <v>201</v>
      </c>
      <c r="G480" t="s">
        <v>476</v>
      </c>
      <c r="H480" t="s">
        <v>468</v>
      </c>
      <c r="I480" t="s">
        <v>451</v>
      </c>
      <c r="J480" t="s">
        <v>475</v>
      </c>
      <c r="K480">
        <v>36972</v>
      </c>
      <c r="L480">
        <v>37840</v>
      </c>
      <c r="M480" t="s">
        <v>30</v>
      </c>
      <c r="N480">
        <v>10000000</v>
      </c>
      <c r="O480">
        <v>-2132.0510479999998</v>
      </c>
      <c r="P480">
        <v>1.1499999999999999</v>
      </c>
      <c r="Q480">
        <v>139.81686199999999</v>
      </c>
      <c r="R480">
        <v>139.90043700000001</v>
      </c>
      <c r="S480">
        <v>8.3575000000024602E-2</v>
      </c>
      <c r="T480">
        <v>-178.18616633665243</v>
      </c>
      <c r="U480">
        <v>403.64758599999999</v>
      </c>
      <c r="V480">
        <v>0</v>
      </c>
      <c r="W480">
        <v>225.46141966334756</v>
      </c>
      <c r="X480">
        <v>-50630.492462000002</v>
      </c>
      <c r="Y480">
        <v>-50463.928475000001</v>
      </c>
      <c r="Z480">
        <v>166.56398700000136</v>
      </c>
      <c r="AA480">
        <v>-58.897432663346194</v>
      </c>
      <c r="AB480">
        <v>-50630.492462000002</v>
      </c>
      <c r="AC480">
        <v>-50463.928475000001</v>
      </c>
      <c r="AD480">
        <v>166.56398700000136</v>
      </c>
      <c r="AF480">
        <v>-15431.785485423999</v>
      </c>
      <c r="AG480">
        <v>0</v>
      </c>
      <c r="AH480">
        <v>-50463.928475000001</v>
      </c>
      <c r="AI480">
        <v>-50463.928475000001</v>
      </c>
      <c r="AJ480">
        <v>-50463.928475000001</v>
      </c>
      <c r="AK480">
        <v>0</v>
      </c>
      <c r="AL480">
        <v>166.56398700000136</v>
      </c>
      <c r="AM480" t="s">
        <v>549</v>
      </c>
      <c r="AN480">
        <v>8</v>
      </c>
      <c r="AO480" t="s">
        <v>545</v>
      </c>
      <c r="AP480">
        <v>8</v>
      </c>
    </row>
    <row r="481" spans="1:42">
      <c r="A481">
        <v>1716</v>
      </c>
      <c r="B481">
        <v>920</v>
      </c>
      <c r="C481" t="s">
        <v>27</v>
      </c>
      <c r="D481" t="s">
        <v>28</v>
      </c>
      <c r="E481" t="s">
        <v>360</v>
      </c>
      <c r="F481" t="s">
        <v>201</v>
      </c>
      <c r="G481" t="s">
        <v>476</v>
      </c>
      <c r="H481" t="s">
        <v>468</v>
      </c>
      <c r="I481" t="s">
        <v>97</v>
      </c>
      <c r="J481" t="s">
        <v>475</v>
      </c>
      <c r="K481">
        <v>36972</v>
      </c>
      <c r="L481">
        <v>37840</v>
      </c>
      <c r="M481" t="s">
        <v>30</v>
      </c>
      <c r="N481">
        <v>10000000</v>
      </c>
      <c r="O481">
        <v>-2132.0510479999998</v>
      </c>
      <c r="P481">
        <v>1.1499999999999999</v>
      </c>
      <c r="Q481">
        <v>139.81686199999999</v>
      </c>
      <c r="R481">
        <v>139.90043700000001</v>
      </c>
      <c r="S481">
        <v>8.3575000000024602E-2</v>
      </c>
      <c r="T481">
        <v>-178.18616633665243</v>
      </c>
      <c r="U481">
        <v>403.64758599999999</v>
      </c>
      <c r="V481">
        <v>0</v>
      </c>
      <c r="W481">
        <v>225.46141966334756</v>
      </c>
      <c r="X481">
        <v>-50630.492462000002</v>
      </c>
      <c r="Y481">
        <v>-50463.928475000001</v>
      </c>
      <c r="Z481">
        <v>166.56398700000136</v>
      </c>
      <c r="AA481">
        <v>-58.897432663346194</v>
      </c>
      <c r="AB481">
        <v>-50630.492462000002</v>
      </c>
      <c r="AC481">
        <v>-50463.928475000001</v>
      </c>
      <c r="AD481">
        <v>166.56398700000136</v>
      </c>
      <c r="AF481">
        <v>-15431.785485423999</v>
      </c>
      <c r="AG481">
        <v>0</v>
      </c>
      <c r="AH481">
        <v>-50463.928475000001</v>
      </c>
      <c r="AI481">
        <v>-50463.928475000001</v>
      </c>
      <c r="AJ481">
        <v>-50463.928475000001</v>
      </c>
      <c r="AK481">
        <v>0</v>
      </c>
      <c r="AL481">
        <v>166.56398700000136</v>
      </c>
      <c r="AM481" t="s">
        <v>549</v>
      </c>
      <c r="AN481">
        <v>8</v>
      </c>
      <c r="AO481" t="s">
        <v>545</v>
      </c>
      <c r="AP481">
        <v>8</v>
      </c>
    </row>
    <row r="482" spans="1:42">
      <c r="A482">
        <v>1717</v>
      </c>
      <c r="B482">
        <v>921</v>
      </c>
      <c r="C482" t="s">
        <v>27</v>
      </c>
      <c r="D482" t="s">
        <v>28</v>
      </c>
      <c r="E482" t="s">
        <v>65</v>
      </c>
      <c r="F482" t="s">
        <v>200</v>
      </c>
      <c r="G482" t="s">
        <v>473</v>
      </c>
      <c r="H482" t="s">
        <v>484</v>
      </c>
      <c r="I482" t="s">
        <v>97</v>
      </c>
      <c r="J482" t="s">
        <v>469</v>
      </c>
      <c r="K482">
        <v>36973</v>
      </c>
      <c r="L482">
        <v>38069</v>
      </c>
      <c r="M482" t="s">
        <v>30</v>
      </c>
      <c r="N482">
        <v>-5000000</v>
      </c>
      <c r="O482">
        <v>1326.7237439999999</v>
      </c>
      <c r="P482">
        <v>0.55000000000000004</v>
      </c>
      <c r="Q482">
        <v>45.456786999999998</v>
      </c>
      <c r="R482">
        <v>45.476588999999997</v>
      </c>
      <c r="S482">
        <v>1.9801999999998543E-2</v>
      </c>
      <c r="T482">
        <v>26.271783578686065</v>
      </c>
      <c r="U482">
        <v>-100.40200299999999</v>
      </c>
      <c r="V482">
        <v>0</v>
      </c>
      <c r="W482">
        <v>-74.130219421313924</v>
      </c>
      <c r="X482">
        <v>-13935.436013</v>
      </c>
      <c r="Y482">
        <v>-13982.290326</v>
      </c>
      <c r="Z482">
        <v>-46.85431299999982</v>
      </c>
      <c r="AA482">
        <v>27.275906421314104</v>
      </c>
      <c r="AB482">
        <v>-13935.436013</v>
      </c>
      <c r="AC482">
        <v>-13982.290326</v>
      </c>
      <c r="AD482">
        <v>-46.85431299999982</v>
      </c>
      <c r="AF482">
        <v>7638.6119560799998</v>
      </c>
      <c r="AG482">
        <v>0</v>
      </c>
      <c r="AH482">
        <v>-13982.290326</v>
      </c>
      <c r="AI482">
        <v>-13982.290326</v>
      </c>
      <c r="AJ482">
        <v>-13982.290326</v>
      </c>
      <c r="AK482">
        <v>0</v>
      </c>
      <c r="AL482">
        <v>-46.85431299999982</v>
      </c>
      <c r="AM482" t="s">
        <v>548</v>
      </c>
      <c r="AN482">
        <v>6</v>
      </c>
      <c r="AO482" t="s">
        <v>545</v>
      </c>
      <c r="AP482">
        <v>6</v>
      </c>
    </row>
    <row r="483" spans="1:42">
      <c r="A483">
        <v>1718</v>
      </c>
      <c r="B483">
        <v>922</v>
      </c>
      <c r="C483" t="s">
        <v>27</v>
      </c>
      <c r="D483" t="s">
        <v>28</v>
      </c>
      <c r="E483" t="s">
        <v>602</v>
      </c>
      <c r="F483" t="s">
        <v>423</v>
      </c>
      <c r="G483" t="s">
        <v>473</v>
      </c>
      <c r="H483" t="s">
        <v>472</v>
      </c>
      <c r="I483" t="s">
        <v>97</v>
      </c>
      <c r="J483" t="s">
        <v>469</v>
      </c>
      <c r="K483">
        <v>36973</v>
      </c>
      <c r="L483">
        <v>38069</v>
      </c>
      <c r="M483" t="s">
        <v>30</v>
      </c>
      <c r="N483">
        <v>-5000000</v>
      </c>
      <c r="O483">
        <v>1326.9274440000002</v>
      </c>
      <c r="P483">
        <v>0.53</v>
      </c>
      <c r="Q483">
        <v>49.376393</v>
      </c>
      <c r="R483">
        <v>49.395152000000003</v>
      </c>
      <c r="S483">
        <v>1.8759000000002857E-2</v>
      </c>
      <c r="T483">
        <v>24.891831921999792</v>
      </c>
      <c r="U483">
        <v>-91.716268999999997</v>
      </c>
      <c r="V483">
        <v>0</v>
      </c>
      <c r="W483">
        <v>-66.824437078000201</v>
      </c>
      <c r="X483">
        <v>-5725.7183199999999</v>
      </c>
      <c r="Y483">
        <v>-5772.6441439999999</v>
      </c>
      <c r="Z483">
        <v>-46.92582399999992</v>
      </c>
      <c r="AA483">
        <v>19.898613078000281</v>
      </c>
      <c r="AB483">
        <v>-5725.7183199999999</v>
      </c>
      <c r="AC483">
        <v>-5772.6441439999999</v>
      </c>
      <c r="AD483">
        <v>-46.92582399999992</v>
      </c>
      <c r="AG483">
        <v>0</v>
      </c>
      <c r="AH483">
        <v>-5772.6441439999999</v>
      </c>
      <c r="AI483">
        <v>-5772.6441439999999</v>
      </c>
      <c r="AJ483">
        <v>-5772.6441439999999</v>
      </c>
      <c r="AK483">
        <v>0</v>
      </c>
      <c r="AL483">
        <v>-46.92582399999992</v>
      </c>
      <c r="AM483" t="s">
        <v>548</v>
      </c>
      <c r="AN483" t="s">
        <v>545</v>
      </c>
      <c r="AO483" t="s">
        <v>545</v>
      </c>
      <c r="AP483" t="s">
        <v>545</v>
      </c>
    </row>
    <row r="484" spans="1:42">
      <c r="A484">
        <v>1719</v>
      </c>
      <c r="B484">
        <v>923</v>
      </c>
      <c r="C484" t="s">
        <v>27</v>
      </c>
      <c r="D484" t="s">
        <v>28</v>
      </c>
      <c r="E484" t="s">
        <v>603</v>
      </c>
      <c r="F484" t="s">
        <v>423</v>
      </c>
      <c r="G484" t="s">
        <v>487</v>
      </c>
      <c r="H484" t="s">
        <v>488</v>
      </c>
      <c r="I484" t="s">
        <v>97</v>
      </c>
      <c r="J484" t="s">
        <v>594</v>
      </c>
      <c r="K484">
        <v>36976</v>
      </c>
      <c r="L484">
        <v>38072</v>
      </c>
      <c r="M484" t="s">
        <v>30</v>
      </c>
      <c r="N484">
        <v>-5000000</v>
      </c>
      <c r="O484">
        <v>1325.0751089999999</v>
      </c>
      <c r="P484">
        <v>0.28000000000000003</v>
      </c>
      <c r="Q484">
        <v>27.595593999999998</v>
      </c>
      <c r="R484">
        <v>27.603726999999999</v>
      </c>
      <c r="S484">
        <v>8.133000000000834E-3</v>
      </c>
      <c r="T484">
        <v>10.776835861498105</v>
      </c>
      <c r="U484">
        <v>-53.484817</v>
      </c>
      <c r="V484">
        <v>0</v>
      </c>
      <c r="W484">
        <v>-42.707981138501893</v>
      </c>
      <c r="X484">
        <v>-833.05247999999995</v>
      </c>
      <c r="Y484">
        <v>-860.55190600000003</v>
      </c>
      <c r="Z484">
        <v>-27.499426000000085</v>
      </c>
      <c r="AA484">
        <v>15.208555138501808</v>
      </c>
      <c r="AB484">
        <v>-833.05247999999995</v>
      </c>
      <c r="AC484">
        <v>-860.55190600000003</v>
      </c>
      <c r="AD484">
        <v>-27.499426000000085</v>
      </c>
      <c r="AG484">
        <v>0</v>
      </c>
      <c r="AH484">
        <v>-860.55190600000003</v>
      </c>
      <c r="AI484">
        <v>-860.55190600000003</v>
      </c>
      <c r="AJ484">
        <v>-860.55190600000003</v>
      </c>
      <c r="AK484">
        <v>0</v>
      </c>
      <c r="AL484">
        <v>-27.499426000000085</v>
      </c>
      <c r="AM484" t="s">
        <v>548</v>
      </c>
      <c r="AN484" t="s">
        <v>545</v>
      </c>
      <c r="AO484" t="s">
        <v>545</v>
      </c>
      <c r="AP484" t="s">
        <v>545</v>
      </c>
    </row>
    <row r="485" spans="1:42">
      <c r="A485">
        <v>1720</v>
      </c>
      <c r="B485">
        <v>924</v>
      </c>
      <c r="C485" t="s">
        <v>27</v>
      </c>
      <c r="D485" t="s">
        <v>28</v>
      </c>
      <c r="E485" t="s">
        <v>602</v>
      </c>
      <c r="F485" t="s">
        <v>423</v>
      </c>
      <c r="G485" t="s">
        <v>473</v>
      </c>
      <c r="H485" t="s">
        <v>472</v>
      </c>
      <c r="I485" t="s">
        <v>267</v>
      </c>
      <c r="J485" t="s">
        <v>469</v>
      </c>
      <c r="K485">
        <v>36976</v>
      </c>
      <c r="L485">
        <v>38072</v>
      </c>
      <c r="M485" t="s">
        <v>30</v>
      </c>
      <c r="N485">
        <v>-5000000</v>
      </c>
      <c r="O485">
        <v>1328.9131479999999</v>
      </c>
      <c r="P485">
        <v>0.49</v>
      </c>
      <c r="Q485">
        <v>49.425075999999997</v>
      </c>
      <c r="R485">
        <v>49.443846999999998</v>
      </c>
      <c r="S485">
        <v>1.8771000000000981E-2</v>
      </c>
      <c r="T485">
        <v>24.945028701109301</v>
      </c>
      <c r="U485">
        <v>-90.834329999999994</v>
      </c>
      <c r="V485">
        <v>0</v>
      </c>
      <c r="W485">
        <v>-65.8893012988907</v>
      </c>
      <c r="X485">
        <v>110.725256</v>
      </c>
      <c r="Y485">
        <v>68.522535000000005</v>
      </c>
      <c r="Z485">
        <v>-42.202720999999997</v>
      </c>
      <c r="AA485">
        <v>23.686580298890703</v>
      </c>
      <c r="AB485">
        <v>110.725256</v>
      </c>
      <c r="AC485">
        <v>68.522535000000005</v>
      </c>
      <c r="AD485">
        <v>-42.202720999999997</v>
      </c>
      <c r="AG485">
        <v>0</v>
      </c>
      <c r="AH485">
        <v>68.522535000000005</v>
      </c>
      <c r="AI485">
        <v>68.522535000000005</v>
      </c>
      <c r="AJ485">
        <v>68.522535000000005</v>
      </c>
      <c r="AK485">
        <v>0</v>
      </c>
      <c r="AL485">
        <v>-42.202720999999997</v>
      </c>
      <c r="AM485" t="s">
        <v>548</v>
      </c>
      <c r="AN485" t="s">
        <v>545</v>
      </c>
      <c r="AO485" t="s">
        <v>545</v>
      </c>
      <c r="AP485" t="s">
        <v>545</v>
      </c>
    </row>
    <row r="486" spans="1:42">
      <c r="A486">
        <v>1721</v>
      </c>
      <c r="B486">
        <v>925</v>
      </c>
      <c r="C486" t="s">
        <v>27</v>
      </c>
      <c r="D486" t="s">
        <v>28</v>
      </c>
      <c r="E486" t="s">
        <v>538</v>
      </c>
      <c r="F486" t="s">
        <v>200</v>
      </c>
      <c r="G486" t="s">
        <v>474</v>
      </c>
      <c r="H486" t="s">
        <v>468</v>
      </c>
      <c r="I486" t="s">
        <v>451</v>
      </c>
      <c r="J486" t="s">
        <v>481</v>
      </c>
      <c r="K486">
        <v>36976</v>
      </c>
      <c r="L486">
        <v>38802</v>
      </c>
      <c r="M486" t="s">
        <v>30</v>
      </c>
      <c r="N486">
        <v>-5000000</v>
      </c>
      <c r="O486">
        <v>2132.715009</v>
      </c>
      <c r="P486">
        <v>0.93</v>
      </c>
      <c r="Q486">
        <v>91.336813000000006</v>
      </c>
      <c r="R486">
        <v>91.349711999999997</v>
      </c>
      <c r="S486">
        <v>1.2898999999990224E-2</v>
      </c>
      <c r="T486">
        <v>27.50989090107015</v>
      </c>
      <c r="U486">
        <v>-154.93035900000001</v>
      </c>
      <c r="V486">
        <v>0</v>
      </c>
      <c r="W486">
        <v>-127.42046809892986</v>
      </c>
      <c r="X486">
        <v>-4456.1288139999997</v>
      </c>
      <c r="Y486">
        <v>-4559.2910439999996</v>
      </c>
      <c r="Z486">
        <v>-103.16222999999991</v>
      </c>
      <c r="AA486">
        <v>24.258238098929951</v>
      </c>
      <c r="AB486">
        <v>-4456.1288139999997</v>
      </c>
      <c r="AC486">
        <v>-4559.2910439999996</v>
      </c>
      <c r="AD486">
        <v>-103.16222999999991</v>
      </c>
      <c r="AF486">
        <v>12279.1066643175</v>
      </c>
      <c r="AG486">
        <v>0</v>
      </c>
      <c r="AH486">
        <v>-4559.2910439999996</v>
      </c>
      <c r="AI486">
        <v>-4559.2910439999996</v>
      </c>
      <c r="AJ486">
        <v>-4559.2910439999996</v>
      </c>
      <c r="AK486">
        <v>0</v>
      </c>
      <c r="AL486">
        <v>-103.16222999999991</v>
      </c>
      <c r="AM486" t="s">
        <v>514</v>
      </c>
      <c r="AN486">
        <v>6</v>
      </c>
      <c r="AO486" t="s">
        <v>545</v>
      </c>
      <c r="AP486">
        <v>6</v>
      </c>
    </row>
    <row r="487" spans="1:42">
      <c r="A487">
        <v>1722</v>
      </c>
      <c r="B487">
        <v>926</v>
      </c>
      <c r="C487" t="s">
        <v>27</v>
      </c>
      <c r="D487" t="s">
        <v>28</v>
      </c>
      <c r="E487" t="s">
        <v>605</v>
      </c>
      <c r="F487" t="s">
        <v>423</v>
      </c>
      <c r="G487" t="s">
        <v>477</v>
      </c>
      <c r="H487" t="s">
        <v>478</v>
      </c>
      <c r="I487" t="s">
        <v>267</v>
      </c>
      <c r="J487" t="s">
        <v>479</v>
      </c>
      <c r="K487">
        <v>36976</v>
      </c>
      <c r="L487">
        <v>38802</v>
      </c>
      <c r="M487" t="s">
        <v>30</v>
      </c>
      <c r="N487">
        <v>-5000000</v>
      </c>
      <c r="O487">
        <v>2096.6879920000001</v>
      </c>
      <c r="P487">
        <v>0.4</v>
      </c>
      <c r="Q487">
        <v>39.640891000000003</v>
      </c>
      <c r="R487">
        <v>39.648069999999997</v>
      </c>
      <c r="S487">
        <v>7.1789999999936072E-3</v>
      </c>
      <c r="T487">
        <v>15.052123094554597</v>
      </c>
      <c r="U487">
        <v>-84.670461000000003</v>
      </c>
      <c r="V487">
        <v>0</v>
      </c>
      <c r="W487">
        <v>-69.618337905445401</v>
      </c>
      <c r="X487">
        <v>-1172.5854589999999</v>
      </c>
      <c r="Y487">
        <v>-1212.7917379999999</v>
      </c>
      <c r="Z487">
        <v>-40.206278999999995</v>
      </c>
      <c r="AA487">
        <v>29.412058905445406</v>
      </c>
      <c r="AB487">
        <v>-1172.5854589999999</v>
      </c>
      <c r="AC487">
        <v>-1212.7917379999999</v>
      </c>
      <c r="AD487">
        <v>-40.206278999999995</v>
      </c>
      <c r="AG487">
        <v>0</v>
      </c>
      <c r="AH487">
        <v>-1212.7917379999999</v>
      </c>
      <c r="AI487">
        <v>-1212.7917379999999</v>
      </c>
      <c r="AJ487">
        <v>-1212.7917379999999</v>
      </c>
      <c r="AK487">
        <v>0</v>
      </c>
      <c r="AL487">
        <v>-40.206278999999995</v>
      </c>
      <c r="AM487" t="s">
        <v>514</v>
      </c>
      <c r="AN487" t="s">
        <v>545</v>
      </c>
      <c r="AO487" t="s">
        <v>545</v>
      </c>
      <c r="AP487" t="s">
        <v>545</v>
      </c>
    </row>
    <row r="488" spans="1:42">
      <c r="A488">
        <v>1723</v>
      </c>
      <c r="B488">
        <v>927</v>
      </c>
      <c r="C488" t="s">
        <v>27</v>
      </c>
      <c r="D488" t="s">
        <v>28</v>
      </c>
      <c r="E488" t="s">
        <v>539</v>
      </c>
      <c r="F488" t="s">
        <v>199</v>
      </c>
      <c r="G488" t="s">
        <v>477</v>
      </c>
      <c r="H488" t="s">
        <v>490</v>
      </c>
      <c r="I488" t="s">
        <v>71</v>
      </c>
      <c r="J488" t="s">
        <v>479</v>
      </c>
      <c r="K488">
        <v>36972</v>
      </c>
      <c r="L488">
        <v>38798</v>
      </c>
      <c r="M488" t="s">
        <v>30</v>
      </c>
      <c r="N488">
        <v>-5000000</v>
      </c>
      <c r="O488">
        <v>2107.5541170000001</v>
      </c>
      <c r="P488">
        <v>0.68</v>
      </c>
      <c r="Q488">
        <v>65.360275999999999</v>
      </c>
      <c r="R488">
        <v>65.377577000000002</v>
      </c>
      <c r="S488">
        <v>1.7301000000003341E-2</v>
      </c>
      <c r="T488">
        <v>36.462793778224047</v>
      </c>
      <c r="U488">
        <v>-121.19350799999999</v>
      </c>
      <c r="V488">
        <v>0</v>
      </c>
      <c r="W488">
        <v>-84.730714221775941</v>
      </c>
      <c r="X488">
        <v>-6745.5352359999997</v>
      </c>
      <c r="Y488">
        <v>-6805.0961230000003</v>
      </c>
      <c r="Z488">
        <v>-59.560887000000548</v>
      </c>
      <c r="AA488">
        <v>25.169827221775392</v>
      </c>
      <c r="AB488">
        <v>-6745.5352359999997</v>
      </c>
      <c r="AC488">
        <v>-6805.0961230000003</v>
      </c>
      <c r="AD488">
        <v>-59.560887000000548</v>
      </c>
      <c r="AF488">
        <v>15601.169351092502</v>
      </c>
      <c r="AG488">
        <v>0</v>
      </c>
      <c r="AH488">
        <v>-6805.0961230000003</v>
      </c>
      <c r="AI488">
        <v>-6805.0961230000003</v>
      </c>
      <c r="AJ488">
        <v>-6805.0961230000003</v>
      </c>
      <c r="AK488">
        <v>0</v>
      </c>
      <c r="AL488">
        <v>-59.560887000000548</v>
      </c>
      <c r="AM488" t="s">
        <v>514</v>
      </c>
      <c r="AN488">
        <v>7</v>
      </c>
      <c r="AO488" t="s">
        <v>545</v>
      </c>
      <c r="AP488">
        <v>7</v>
      </c>
    </row>
    <row r="489" spans="1:42">
      <c r="A489">
        <v>1724</v>
      </c>
      <c r="B489">
        <v>928</v>
      </c>
      <c r="C489" t="s">
        <v>27</v>
      </c>
      <c r="D489" t="s">
        <v>28</v>
      </c>
      <c r="E489" t="s">
        <v>602</v>
      </c>
      <c r="F489" t="s">
        <v>423</v>
      </c>
      <c r="G489" t="s">
        <v>473</v>
      </c>
      <c r="H489" t="s">
        <v>472</v>
      </c>
      <c r="I489" t="s">
        <v>259</v>
      </c>
      <c r="J489" t="s">
        <v>469</v>
      </c>
      <c r="K489">
        <v>36977</v>
      </c>
      <c r="L489">
        <v>38803</v>
      </c>
      <c r="M489" t="s">
        <v>30</v>
      </c>
      <c r="N489">
        <v>10000000</v>
      </c>
      <c r="O489">
        <v>-4234.9179670000003</v>
      </c>
      <c r="P489">
        <v>0.64</v>
      </c>
      <c r="Q489">
        <v>63.214713000000003</v>
      </c>
      <c r="R489">
        <v>63.228247000000003</v>
      </c>
      <c r="S489">
        <v>1.3533999999999935E-2</v>
      </c>
      <c r="T489">
        <v>-57.315379765377727</v>
      </c>
      <c r="U489">
        <v>258.36473899999999</v>
      </c>
      <c r="V489">
        <v>0</v>
      </c>
      <c r="W489">
        <v>201.04935923462227</v>
      </c>
      <c r="X489">
        <v>4460.6143659999998</v>
      </c>
      <c r="Y489">
        <v>4581.3154379999996</v>
      </c>
      <c r="Z489">
        <v>120.70107199999984</v>
      </c>
      <c r="AA489">
        <v>-80.348287234622433</v>
      </c>
      <c r="AB489">
        <v>4460.6143659999998</v>
      </c>
      <c r="AC489">
        <v>4581.3154379999996</v>
      </c>
      <c r="AD489">
        <v>120.70107199999984</v>
      </c>
      <c r="AG489">
        <v>0</v>
      </c>
      <c r="AH489">
        <v>4581.3154379999996</v>
      </c>
      <c r="AI489">
        <v>4581.3154379999996</v>
      </c>
      <c r="AJ489">
        <v>4581.3154379999996</v>
      </c>
      <c r="AK489">
        <v>0</v>
      </c>
      <c r="AL489">
        <v>120.70107199999984</v>
      </c>
      <c r="AM489" t="s">
        <v>514</v>
      </c>
      <c r="AN489" t="s">
        <v>545</v>
      </c>
      <c r="AO489" t="s">
        <v>545</v>
      </c>
      <c r="AP489" t="s">
        <v>545</v>
      </c>
    </row>
    <row r="490" spans="1:42">
      <c r="A490">
        <v>1726</v>
      </c>
      <c r="B490">
        <v>936</v>
      </c>
      <c r="C490" t="s">
        <v>27</v>
      </c>
      <c r="D490" t="s">
        <v>28</v>
      </c>
      <c r="E490" t="s">
        <v>609</v>
      </c>
      <c r="F490" t="s">
        <v>423</v>
      </c>
      <c r="G490" t="s">
        <v>473</v>
      </c>
      <c r="H490" t="s">
        <v>472</v>
      </c>
      <c r="I490" t="s">
        <v>92</v>
      </c>
      <c r="J490" t="s">
        <v>610</v>
      </c>
      <c r="K490">
        <v>36978</v>
      </c>
      <c r="L490">
        <v>38898</v>
      </c>
      <c r="M490" t="s">
        <v>45</v>
      </c>
      <c r="N490">
        <v>-30000000</v>
      </c>
      <c r="O490">
        <v>30000</v>
      </c>
      <c r="P490">
        <v>6.55</v>
      </c>
      <c r="Q490">
        <v>708.06849</v>
      </c>
      <c r="R490">
        <v>707.74776699999995</v>
      </c>
      <c r="S490">
        <v>-0.32072300000004361</v>
      </c>
      <c r="T490">
        <v>-4913.2918291361111</v>
      </c>
      <c r="U490">
        <v>-6261.8875509999998</v>
      </c>
      <c r="V490">
        <v>0</v>
      </c>
      <c r="W490">
        <v>-11175.179380136111</v>
      </c>
      <c r="X490">
        <v>566931.33762500004</v>
      </c>
      <c r="Y490">
        <v>557584.14477300004</v>
      </c>
      <c r="Z490">
        <v>-9347.1928520000074</v>
      </c>
      <c r="AA490">
        <v>1827.9865281361035</v>
      </c>
      <c r="AB490">
        <v>502046.04603381874</v>
      </c>
      <c r="AC490">
        <v>491789.21568978601</v>
      </c>
      <c r="AD490">
        <v>-10256.830344032729</v>
      </c>
      <c r="AG490">
        <v>0</v>
      </c>
      <c r="AH490">
        <v>491789.21568978601</v>
      </c>
      <c r="AI490">
        <v>491789.21568978601</v>
      </c>
      <c r="AJ490">
        <v>491789.21568978601</v>
      </c>
      <c r="AK490">
        <v>0</v>
      </c>
      <c r="AL490">
        <v>-10256.830344032729</v>
      </c>
      <c r="AM490" t="s">
        <v>514</v>
      </c>
      <c r="AN490" t="s">
        <v>545</v>
      </c>
      <c r="AO490" t="s">
        <v>545</v>
      </c>
      <c r="AP490" t="s">
        <v>545</v>
      </c>
    </row>
    <row r="491" spans="1:42">
      <c r="A491">
        <v>1727</v>
      </c>
      <c r="B491">
        <v>932</v>
      </c>
      <c r="C491" t="s">
        <v>27</v>
      </c>
      <c r="D491" t="s">
        <v>28</v>
      </c>
      <c r="E491" t="s">
        <v>29</v>
      </c>
      <c r="F491" t="s">
        <v>199</v>
      </c>
      <c r="G491" t="s">
        <v>473</v>
      </c>
      <c r="H491" t="s">
        <v>478</v>
      </c>
      <c r="I491" t="s">
        <v>259</v>
      </c>
      <c r="J491" t="s">
        <v>469</v>
      </c>
      <c r="K491">
        <v>36979</v>
      </c>
      <c r="L491">
        <v>38805</v>
      </c>
      <c r="M491" t="s">
        <v>45</v>
      </c>
      <c r="N491">
        <v>10000000</v>
      </c>
      <c r="O491">
        <v>-4456.5090609999997</v>
      </c>
      <c r="P491">
        <v>1.66</v>
      </c>
      <c r="Q491">
        <v>159.19616400000001</v>
      </c>
      <c r="R491">
        <v>159.22109499999999</v>
      </c>
      <c r="S491">
        <v>2.4930999999980941E-2</v>
      </c>
      <c r="T491">
        <v>-111.10522739970605</v>
      </c>
      <c r="U491">
        <v>563.16025000000002</v>
      </c>
      <c r="V491">
        <v>0</v>
      </c>
      <c r="W491">
        <v>452.05502260029397</v>
      </c>
      <c r="X491">
        <v>30887.195324</v>
      </c>
      <c r="Y491">
        <v>31225.338250000001</v>
      </c>
      <c r="Z491">
        <v>338.14292600000044</v>
      </c>
      <c r="AA491">
        <v>-113.91209660029352</v>
      </c>
      <c r="AB491">
        <v>27352.155819168198</v>
      </c>
      <c r="AC491">
        <v>27540.748336500001</v>
      </c>
      <c r="AD491">
        <v>188.59251733180281</v>
      </c>
      <c r="AF491">
        <v>-32989.308324052501</v>
      </c>
      <c r="AG491">
        <v>0</v>
      </c>
      <c r="AH491">
        <v>27540.748336500001</v>
      </c>
      <c r="AI491">
        <v>27540.748336500001</v>
      </c>
      <c r="AJ491">
        <v>27540.748336500001</v>
      </c>
      <c r="AK491">
        <v>0</v>
      </c>
      <c r="AL491">
        <v>188.59251733180281</v>
      </c>
      <c r="AM491" t="s">
        <v>514</v>
      </c>
      <c r="AN491">
        <v>7</v>
      </c>
      <c r="AO491" t="s">
        <v>545</v>
      </c>
      <c r="AP491">
        <v>7</v>
      </c>
    </row>
    <row r="492" spans="1:42">
      <c r="A492">
        <v>1728</v>
      </c>
      <c r="B492">
        <v>933</v>
      </c>
      <c r="C492" t="s">
        <v>27</v>
      </c>
      <c r="D492" t="s">
        <v>28</v>
      </c>
      <c r="E492" t="s">
        <v>607</v>
      </c>
      <c r="F492" t="s">
        <v>423</v>
      </c>
      <c r="G492" t="s">
        <v>476</v>
      </c>
      <c r="H492" t="s">
        <v>478</v>
      </c>
      <c r="I492" t="s">
        <v>286</v>
      </c>
      <c r="J492" t="s">
        <v>469</v>
      </c>
      <c r="K492">
        <v>36979</v>
      </c>
      <c r="L492">
        <v>38898</v>
      </c>
      <c r="M492" t="s">
        <v>45</v>
      </c>
      <c r="N492">
        <v>10000000</v>
      </c>
      <c r="O492">
        <v>-4509.4758320000001</v>
      </c>
      <c r="P492">
        <v>0.41499999999999998</v>
      </c>
      <c r="Q492">
        <v>43.093848000000001</v>
      </c>
      <c r="R492">
        <v>43.118613000000003</v>
      </c>
      <c r="S492">
        <v>2.4765000000002146E-2</v>
      </c>
      <c r="T492">
        <v>-111.67716897948968</v>
      </c>
      <c r="U492">
        <v>179.04790399999999</v>
      </c>
      <c r="V492">
        <v>0</v>
      </c>
      <c r="W492">
        <v>67.37073502051031</v>
      </c>
      <c r="X492">
        <v>-6927.848481</v>
      </c>
      <c r="Y492">
        <v>-6923.1617340000003</v>
      </c>
      <c r="Z492">
        <v>4.6867469999997411</v>
      </c>
      <c r="AA492">
        <v>-62.683988020510569</v>
      </c>
      <c r="AB492">
        <v>-6134.9562223495495</v>
      </c>
      <c r="AC492">
        <v>-6106.2286493880001</v>
      </c>
      <c r="AD492">
        <v>28.727572961549413</v>
      </c>
      <c r="AG492">
        <v>0</v>
      </c>
      <c r="AH492">
        <v>-6106.2286493880001</v>
      </c>
      <c r="AI492">
        <v>-6106.2286493880001</v>
      </c>
      <c r="AJ492">
        <v>-6106.2286493880001</v>
      </c>
      <c r="AK492">
        <v>0</v>
      </c>
      <c r="AL492">
        <v>28.727572961549413</v>
      </c>
      <c r="AM492" t="s">
        <v>514</v>
      </c>
      <c r="AN492" t="s">
        <v>545</v>
      </c>
      <c r="AO492" t="s">
        <v>545</v>
      </c>
      <c r="AP492" t="s">
        <v>545</v>
      </c>
    </row>
    <row r="493" spans="1:42">
      <c r="A493">
        <v>1729</v>
      </c>
      <c r="B493">
        <v>934</v>
      </c>
      <c r="C493" t="s">
        <v>27</v>
      </c>
      <c r="D493" t="s">
        <v>28</v>
      </c>
      <c r="E493" t="s">
        <v>67</v>
      </c>
      <c r="F493" t="s">
        <v>200</v>
      </c>
      <c r="G493" t="s">
        <v>473</v>
      </c>
      <c r="H493" t="s">
        <v>490</v>
      </c>
      <c r="I493" t="s">
        <v>286</v>
      </c>
      <c r="J493" t="s">
        <v>469</v>
      </c>
      <c r="K493">
        <v>36979</v>
      </c>
      <c r="L493">
        <v>38898</v>
      </c>
      <c r="M493" t="s">
        <v>45</v>
      </c>
      <c r="N493">
        <v>15000000</v>
      </c>
      <c r="O493">
        <v>-6952.5008589999998</v>
      </c>
      <c r="P493">
        <v>1.06</v>
      </c>
      <c r="Q493">
        <v>107.346148</v>
      </c>
      <c r="R493">
        <v>107.374695</v>
      </c>
      <c r="S493">
        <v>2.8547000000003209E-2</v>
      </c>
      <c r="T493">
        <v>-198.47304202189531</v>
      </c>
      <c r="U493">
        <v>641.63231399999995</v>
      </c>
      <c r="V493">
        <v>0</v>
      </c>
      <c r="W493">
        <v>443.15927197810464</v>
      </c>
      <c r="X493">
        <v>-7320.6866840000002</v>
      </c>
      <c r="Y493">
        <v>-7066.7292530000004</v>
      </c>
      <c r="Z493">
        <v>253.95743099999981</v>
      </c>
      <c r="AA493">
        <v>-189.20184097810483</v>
      </c>
      <c r="AB493">
        <v>-6482.8340930161994</v>
      </c>
      <c r="AC493">
        <v>-6232.8552011460006</v>
      </c>
      <c r="AD493">
        <v>249.97889187019882</v>
      </c>
      <c r="AF493">
        <v>-40029.0236956925</v>
      </c>
      <c r="AG493">
        <v>0</v>
      </c>
      <c r="AH493">
        <v>-6232.8552011460006</v>
      </c>
      <c r="AI493">
        <v>-6232.8552011460006</v>
      </c>
      <c r="AJ493">
        <v>-6232.8552011460006</v>
      </c>
      <c r="AK493">
        <v>0</v>
      </c>
      <c r="AL493">
        <v>249.97889187019882</v>
      </c>
      <c r="AM493" t="s">
        <v>514</v>
      </c>
      <c r="AN493">
        <v>6</v>
      </c>
      <c r="AO493" t="s">
        <v>545</v>
      </c>
      <c r="AP493">
        <v>6</v>
      </c>
    </row>
    <row r="494" spans="1:42">
      <c r="A494">
        <v>1730</v>
      </c>
      <c r="B494">
        <v>937</v>
      </c>
      <c r="C494" t="s">
        <v>27</v>
      </c>
      <c r="D494" t="s">
        <v>28</v>
      </c>
      <c r="E494" t="s">
        <v>51</v>
      </c>
      <c r="F494" t="s">
        <v>202</v>
      </c>
      <c r="G494" t="s">
        <v>474</v>
      </c>
      <c r="H494" t="s">
        <v>468</v>
      </c>
      <c r="I494" t="s">
        <v>71</v>
      </c>
      <c r="J494" t="s">
        <v>470</v>
      </c>
      <c r="K494">
        <v>36979</v>
      </c>
      <c r="L494">
        <v>38805</v>
      </c>
      <c r="M494" t="s">
        <v>30</v>
      </c>
      <c r="N494">
        <v>5000000</v>
      </c>
      <c r="O494">
        <v>-2114.4144820000001</v>
      </c>
      <c r="P494">
        <v>0.56999999999999995</v>
      </c>
      <c r="Q494">
        <v>54.599688999999998</v>
      </c>
      <c r="R494">
        <v>49.634315000000001</v>
      </c>
      <c r="S494">
        <v>-4.9653739999999971</v>
      </c>
      <c r="T494">
        <v>10498.858694146262</v>
      </c>
      <c r="U494">
        <v>105.71973</v>
      </c>
      <c r="V494">
        <v>0</v>
      </c>
      <c r="W494">
        <v>10604.578424146262</v>
      </c>
      <c r="X494">
        <v>5523.128299</v>
      </c>
      <c r="Y494">
        <v>16412.411704999999</v>
      </c>
      <c r="Z494">
        <v>10889.283405999999</v>
      </c>
      <c r="AA494">
        <v>284.70498185373617</v>
      </c>
      <c r="AB494">
        <v>5523.128299</v>
      </c>
      <c r="AC494">
        <v>16412.411704999999</v>
      </c>
      <c r="AD494">
        <v>10889.283405999999</v>
      </c>
      <c r="AF494">
        <v>-8695.5295572250016</v>
      </c>
      <c r="AG494">
        <v>0</v>
      </c>
      <c r="AH494">
        <v>16412.411704999999</v>
      </c>
      <c r="AI494">
        <v>16412.411704999999</v>
      </c>
      <c r="AJ494">
        <v>16412.411704999999</v>
      </c>
      <c r="AK494">
        <v>0</v>
      </c>
      <c r="AL494">
        <v>10889.283405999999</v>
      </c>
      <c r="AM494" t="s">
        <v>514</v>
      </c>
      <c r="AN494">
        <v>5</v>
      </c>
      <c r="AO494" t="s">
        <v>545</v>
      </c>
      <c r="AP494">
        <v>5</v>
      </c>
    </row>
    <row r="495" spans="1:42">
      <c r="A495">
        <v>1731</v>
      </c>
      <c r="B495">
        <v>938</v>
      </c>
      <c r="C495" t="s">
        <v>27</v>
      </c>
      <c r="D495" t="s">
        <v>28</v>
      </c>
      <c r="E495" t="s">
        <v>611</v>
      </c>
      <c r="F495" t="s">
        <v>423</v>
      </c>
      <c r="G495" t="s">
        <v>473</v>
      </c>
      <c r="H495" t="s">
        <v>472</v>
      </c>
      <c r="I495" t="s">
        <v>259</v>
      </c>
      <c r="J495" t="s">
        <v>469</v>
      </c>
      <c r="K495">
        <v>36980</v>
      </c>
      <c r="L495">
        <v>38806</v>
      </c>
      <c r="M495" t="s">
        <v>45</v>
      </c>
      <c r="N495">
        <v>10000000</v>
      </c>
      <c r="O495">
        <v>-4419.3225710000006</v>
      </c>
      <c r="P495">
        <v>1.35</v>
      </c>
      <c r="Q495">
        <v>139.34268800000001</v>
      </c>
      <c r="R495">
        <v>139.372736</v>
      </c>
      <c r="S495">
        <v>3.0047999999993635E-2</v>
      </c>
      <c r="T495">
        <v>-132.7918046133799</v>
      </c>
      <c r="U495">
        <v>559.21877900000004</v>
      </c>
      <c r="V495">
        <v>0</v>
      </c>
      <c r="W495">
        <v>426.42697438662015</v>
      </c>
      <c r="X495">
        <v>-17493.437988000001</v>
      </c>
      <c r="Y495">
        <v>-17236.870305</v>
      </c>
      <c r="Z495">
        <v>256.56768300000113</v>
      </c>
      <c r="AA495">
        <v>-169.85929138661902</v>
      </c>
      <c r="AB495">
        <v>-15491.3140102734</v>
      </c>
      <c r="AC495">
        <v>-15202.919609010001</v>
      </c>
      <c r="AD495">
        <v>288.39440126339832</v>
      </c>
      <c r="AG495">
        <v>0</v>
      </c>
      <c r="AH495">
        <v>-15202.919609010001</v>
      </c>
      <c r="AI495">
        <v>-15202.919609010001</v>
      </c>
      <c r="AJ495">
        <v>-15202.919609010001</v>
      </c>
      <c r="AK495">
        <v>0</v>
      </c>
      <c r="AL495">
        <v>288.39440126339832</v>
      </c>
      <c r="AM495" t="s">
        <v>514</v>
      </c>
      <c r="AN495" t="s">
        <v>545</v>
      </c>
      <c r="AO495" t="s">
        <v>545</v>
      </c>
      <c r="AP495" t="s">
        <v>545</v>
      </c>
    </row>
    <row r="496" spans="1:42">
      <c r="A496">
        <v>1732</v>
      </c>
      <c r="B496">
        <v>939</v>
      </c>
      <c r="C496" t="s">
        <v>27</v>
      </c>
      <c r="D496" t="s">
        <v>28</v>
      </c>
      <c r="E496" t="s">
        <v>47</v>
      </c>
      <c r="F496" t="s">
        <v>201</v>
      </c>
      <c r="G496" t="s">
        <v>473</v>
      </c>
      <c r="H496" t="s">
        <v>491</v>
      </c>
      <c r="I496" t="s">
        <v>263</v>
      </c>
      <c r="J496" t="s">
        <v>469</v>
      </c>
      <c r="K496">
        <v>36980</v>
      </c>
      <c r="L496">
        <v>38806</v>
      </c>
      <c r="M496" t="s">
        <v>45</v>
      </c>
      <c r="N496">
        <v>10000000</v>
      </c>
      <c r="O496">
        <v>-4532.8348040000001</v>
      </c>
      <c r="P496">
        <v>2.4</v>
      </c>
      <c r="Q496">
        <v>238.94519299999999</v>
      </c>
      <c r="R496">
        <v>248.90283400000001</v>
      </c>
      <c r="S496">
        <v>9.9576410000000237</v>
      </c>
      <c r="T496">
        <v>-45136.341690537469</v>
      </c>
      <c r="U496">
        <v>771.73666900000001</v>
      </c>
      <c r="V496">
        <v>0</v>
      </c>
      <c r="W496">
        <v>-44364.605021537471</v>
      </c>
      <c r="X496">
        <v>6386.3187529999996</v>
      </c>
      <c r="Y496">
        <v>-34228.471227000002</v>
      </c>
      <c r="Z496">
        <v>-40614.789980000001</v>
      </c>
      <c r="AA496">
        <v>3749.8150415374694</v>
      </c>
      <c r="AB496">
        <v>5655.4045717191493</v>
      </c>
      <c r="AC496">
        <v>-30189.511622214002</v>
      </c>
      <c r="AD496">
        <v>-35844.916193933153</v>
      </c>
      <c r="AF496">
        <v>-32808.658311352003</v>
      </c>
      <c r="AG496">
        <v>0</v>
      </c>
      <c r="AH496">
        <v>-30189.511622214002</v>
      </c>
      <c r="AI496">
        <v>-30189.511622214002</v>
      </c>
      <c r="AJ496">
        <v>-30189.511622214002</v>
      </c>
      <c r="AK496">
        <v>0</v>
      </c>
      <c r="AL496">
        <v>-35844.916193933153</v>
      </c>
      <c r="AM496" t="s">
        <v>514</v>
      </c>
      <c r="AN496">
        <v>8</v>
      </c>
      <c r="AO496" t="s">
        <v>545</v>
      </c>
      <c r="AP496">
        <v>8</v>
      </c>
    </row>
    <row r="497" spans="1:42">
      <c r="A497">
        <v>1733</v>
      </c>
      <c r="B497">
        <v>940</v>
      </c>
      <c r="C497" t="s">
        <v>27</v>
      </c>
      <c r="D497" t="s">
        <v>28</v>
      </c>
      <c r="E497" t="s">
        <v>53</v>
      </c>
      <c r="F497" t="s">
        <v>199</v>
      </c>
      <c r="G497" t="s">
        <v>473</v>
      </c>
      <c r="H497" t="s">
        <v>468</v>
      </c>
      <c r="I497" t="s">
        <v>31</v>
      </c>
      <c r="J497" t="s">
        <v>475</v>
      </c>
      <c r="K497">
        <v>36980</v>
      </c>
      <c r="L497">
        <v>37345</v>
      </c>
      <c r="M497" t="s">
        <v>30</v>
      </c>
      <c r="N497">
        <v>10000000</v>
      </c>
      <c r="O497">
        <v>-930.76418799999999</v>
      </c>
      <c r="P497">
        <v>1.05</v>
      </c>
      <c r="Q497">
        <v>107.033216</v>
      </c>
      <c r="R497">
        <v>107.09273</v>
      </c>
      <c r="S497">
        <v>5.9514000000007172E-2</v>
      </c>
      <c r="T497">
        <v>-55.393499884638672</v>
      </c>
      <c r="U497">
        <v>351.48861599999998</v>
      </c>
      <c r="V497">
        <v>0</v>
      </c>
      <c r="W497">
        <v>296.09511611536129</v>
      </c>
      <c r="X497">
        <v>-1090.270579</v>
      </c>
      <c r="Y497">
        <v>-851.23308999999995</v>
      </c>
      <c r="Z497">
        <v>239.03748900000005</v>
      </c>
      <c r="AA497">
        <v>-57.057627115361242</v>
      </c>
      <c r="AB497">
        <v>-1090.270579</v>
      </c>
      <c r="AC497">
        <v>-851.23308999999995</v>
      </c>
      <c r="AD497">
        <v>239.03748900000005</v>
      </c>
      <c r="AF497">
        <v>-6889.9819016700003</v>
      </c>
      <c r="AH497">
        <v>-851.23308999999995</v>
      </c>
      <c r="AI497">
        <v>-851.23308999999995</v>
      </c>
      <c r="AJ497">
        <v>-851.23308999999995</v>
      </c>
      <c r="AK497">
        <v>0</v>
      </c>
      <c r="AL497">
        <v>239.03748900000005</v>
      </c>
      <c r="AM497" t="s">
        <v>546</v>
      </c>
      <c r="AN497">
        <v>7</v>
      </c>
      <c r="AO497" t="s">
        <v>545</v>
      </c>
      <c r="AP497">
        <v>7</v>
      </c>
    </row>
    <row r="498" spans="1:42">
      <c r="A498">
        <v>1734</v>
      </c>
      <c r="B498">
        <v>941</v>
      </c>
      <c r="C498" t="s">
        <v>27</v>
      </c>
      <c r="D498" t="s">
        <v>28</v>
      </c>
      <c r="E498" t="s">
        <v>67</v>
      </c>
      <c r="F498" t="s">
        <v>200</v>
      </c>
      <c r="G498" t="s">
        <v>473</v>
      </c>
      <c r="H498" t="s">
        <v>490</v>
      </c>
      <c r="I498" t="s">
        <v>286</v>
      </c>
      <c r="J498" t="s">
        <v>469</v>
      </c>
      <c r="K498">
        <v>36983</v>
      </c>
      <c r="L498">
        <v>38809</v>
      </c>
      <c r="M498" t="s">
        <v>30</v>
      </c>
      <c r="N498">
        <v>10000000</v>
      </c>
      <c r="O498">
        <v>-4324.2991229999998</v>
      </c>
      <c r="P498">
        <v>1.05</v>
      </c>
      <c r="Q498">
        <v>104.38457699999999</v>
      </c>
      <c r="R498">
        <v>104.409464</v>
      </c>
      <c r="S498">
        <v>2.4887000000006765E-2</v>
      </c>
      <c r="T498">
        <v>-107.61883227413024</v>
      </c>
      <c r="U498">
        <v>412.011709</v>
      </c>
      <c r="V498">
        <v>0</v>
      </c>
      <c r="W498">
        <v>304.39287672586977</v>
      </c>
      <c r="X498">
        <v>2614.3946019999998</v>
      </c>
      <c r="Y498">
        <v>2801.2974079999999</v>
      </c>
      <c r="Z498">
        <v>186.90280600000006</v>
      </c>
      <c r="AA498">
        <v>-117.49007072586971</v>
      </c>
      <c r="AB498">
        <v>2614.3946019999998</v>
      </c>
      <c r="AC498">
        <v>2801.2974079999999</v>
      </c>
      <c r="AD498">
        <v>186.90280600000006</v>
      </c>
      <c r="AF498">
        <v>-24897.152200672499</v>
      </c>
      <c r="AG498">
        <v>0</v>
      </c>
      <c r="AH498">
        <v>2801.2974079999999</v>
      </c>
      <c r="AI498">
        <v>2801.2974079999999</v>
      </c>
      <c r="AJ498">
        <v>2801.2974079999999</v>
      </c>
      <c r="AK498">
        <v>0</v>
      </c>
      <c r="AL498">
        <v>186.90280600000006</v>
      </c>
      <c r="AM498" t="s">
        <v>514</v>
      </c>
      <c r="AN498">
        <v>6</v>
      </c>
      <c r="AO498" t="s">
        <v>545</v>
      </c>
      <c r="AP498">
        <v>6</v>
      </c>
    </row>
    <row r="499" spans="1:42">
      <c r="A499">
        <v>1735</v>
      </c>
      <c r="B499">
        <v>942</v>
      </c>
      <c r="C499" t="s">
        <v>27</v>
      </c>
      <c r="D499" t="s">
        <v>28</v>
      </c>
      <c r="E499" t="s">
        <v>42</v>
      </c>
      <c r="F499" t="s">
        <v>201</v>
      </c>
      <c r="G499" t="s">
        <v>477</v>
      </c>
      <c r="H499" t="s">
        <v>472</v>
      </c>
      <c r="I499" t="s">
        <v>267</v>
      </c>
      <c r="J499" t="s">
        <v>479</v>
      </c>
      <c r="K499">
        <v>36980</v>
      </c>
      <c r="L499">
        <v>38806</v>
      </c>
      <c r="M499" t="s">
        <v>30</v>
      </c>
      <c r="N499">
        <v>-5000000</v>
      </c>
      <c r="O499">
        <v>2104.2961100000002</v>
      </c>
      <c r="P499">
        <v>0.47</v>
      </c>
      <c r="Q499">
        <v>46.634507999999997</v>
      </c>
      <c r="R499">
        <v>46.647967999999999</v>
      </c>
      <c r="S499">
        <v>1.3460000000002026E-2</v>
      </c>
      <c r="T499">
        <v>28.323825640604266</v>
      </c>
      <c r="U499">
        <v>-102.425932</v>
      </c>
      <c r="V499">
        <v>0</v>
      </c>
      <c r="W499">
        <v>-74.102106359395734</v>
      </c>
      <c r="X499">
        <v>-993.79191900000001</v>
      </c>
      <c r="Y499">
        <v>-1029.994508</v>
      </c>
      <c r="Z499">
        <v>-36.202588999999989</v>
      </c>
      <c r="AA499">
        <v>37.899517359395745</v>
      </c>
      <c r="AB499">
        <v>-993.79191900000001</v>
      </c>
      <c r="AC499">
        <v>-1029.994508</v>
      </c>
      <c r="AD499">
        <v>-36.202588999999989</v>
      </c>
      <c r="AF499">
        <v>15230.895244180005</v>
      </c>
      <c r="AG499">
        <v>0</v>
      </c>
      <c r="AH499">
        <v>-1029.994508</v>
      </c>
      <c r="AI499">
        <v>-1029.994508</v>
      </c>
      <c r="AJ499">
        <v>-1029.994508</v>
      </c>
      <c r="AK499">
        <v>0</v>
      </c>
      <c r="AL499">
        <v>-36.202588999999989</v>
      </c>
      <c r="AM499" t="s">
        <v>514</v>
      </c>
      <c r="AN499">
        <v>8</v>
      </c>
      <c r="AO499" t="s">
        <v>545</v>
      </c>
      <c r="AP499">
        <v>8</v>
      </c>
    </row>
    <row r="500" spans="1:42">
      <c r="A500">
        <v>1736</v>
      </c>
      <c r="B500">
        <v>943</v>
      </c>
      <c r="C500" t="s">
        <v>27</v>
      </c>
      <c r="D500" t="s">
        <v>28</v>
      </c>
      <c r="E500" t="s">
        <v>63</v>
      </c>
      <c r="F500" t="s">
        <v>205</v>
      </c>
      <c r="G500" t="s">
        <v>498</v>
      </c>
      <c r="H500" t="s">
        <v>482</v>
      </c>
      <c r="I500" t="s">
        <v>97</v>
      </c>
      <c r="J500" t="s">
        <v>479</v>
      </c>
      <c r="K500">
        <v>36983</v>
      </c>
      <c r="L500">
        <v>38809</v>
      </c>
      <c r="M500" t="s">
        <v>45</v>
      </c>
      <c r="N500">
        <v>10000000</v>
      </c>
      <c r="O500">
        <v>-4438.3928619999997</v>
      </c>
      <c r="P500">
        <v>1.1000000000000001</v>
      </c>
      <c r="Q500">
        <v>109.7128</v>
      </c>
      <c r="R500">
        <v>109.71319</v>
      </c>
      <c r="S500">
        <v>3.8999999999589363E-4</v>
      </c>
      <c r="T500">
        <v>-1.7309732161617741</v>
      </c>
      <c r="U500">
        <v>418.89113099999997</v>
      </c>
      <c r="V500">
        <v>0</v>
      </c>
      <c r="W500">
        <v>417.1601577838382</v>
      </c>
      <c r="X500">
        <v>1240.0834219999999</v>
      </c>
      <c r="Y500">
        <v>1543.104675</v>
      </c>
      <c r="Z500">
        <v>303.02125300000012</v>
      </c>
      <c r="AA500">
        <v>-114.13890478383809</v>
      </c>
      <c r="AB500">
        <v>1098.1558743520998</v>
      </c>
      <c r="AC500">
        <v>1361.0183233499999</v>
      </c>
      <c r="AD500">
        <v>262.86244899790017</v>
      </c>
      <c r="AF500">
        <v>-43806.937547939997</v>
      </c>
      <c r="AG500">
        <v>0</v>
      </c>
      <c r="AH500">
        <v>1361.0183233499999</v>
      </c>
      <c r="AI500">
        <v>1361.0183233499999</v>
      </c>
      <c r="AJ500">
        <v>1361.0183233499999</v>
      </c>
      <c r="AK500">
        <v>0</v>
      </c>
      <c r="AL500">
        <v>262.86244899790017</v>
      </c>
      <c r="AM500" t="s">
        <v>514</v>
      </c>
      <c r="AN500" t="s">
        <v>545</v>
      </c>
      <c r="AO500">
        <v>9</v>
      </c>
      <c r="AP500">
        <v>9</v>
      </c>
    </row>
    <row r="501" spans="1:42">
      <c r="A501">
        <v>1737</v>
      </c>
      <c r="B501">
        <v>947</v>
      </c>
      <c r="C501" t="s">
        <v>27</v>
      </c>
      <c r="D501" t="s">
        <v>28</v>
      </c>
      <c r="E501" t="s">
        <v>612</v>
      </c>
      <c r="F501" t="s">
        <v>423</v>
      </c>
      <c r="G501" t="s">
        <v>474</v>
      </c>
      <c r="H501" t="s">
        <v>468</v>
      </c>
      <c r="I501" t="s">
        <v>613</v>
      </c>
      <c r="J501" t="s">
        <v>481</v>
      </c>
      <c r="K501">
        <v>36983</v>
      </c>
      <c r="L501">
        <v>37348</v>
      </c>
      <c r="M501" t="s">
        <v>30</v>
      </c>
      <c r="N501">
        <v>10000000</v>
      </c>
      <c r="O501">
        <v>-941.15109300000006</v>
      </c>
      <c r="P501">
        <v>1.04</v>
      </c>
      <c r="Q501">
        <v>104</v>
      </c>
      <c r="R501">
        <v>104</v>
      </c>
      <c r="S501">
        <v>0</v>
      </c>
      <c r="T501">
        <v>0</v>
      </c>
      <c r="U501">
        <v>255.64183199999999</v>
      </c>
      <c r="V501">
        <v>0</v>
      </c>
      <c r="W501">
        <v>-14927</v>
      </c>
      <c r="X501">
        <v>14927</v>
      </c>
      <c r="Y501">
        <v>0</v>
      </c>
      <c r="Z501">
        <v>-14927</v>
      </c>
      <c r="AA501">
        <v>-6.5369931689929217E-13</v>
      </c>
      <c r="AB501">
        <v>14927</v>
      </c>
      <c r="AC501">
        <v>0</v>
      </c>
      <c r="AD501">
        <v>-14927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-14927</v>
      </c>
      <c r="AM501" t="s">
        <v>546</v>
      </c>
      <c r="AN501" t="s">
        <v>545</v>
      </c>
      <c r="AO501" t="s">
        <v>545</v>
      </c>
      <c r="AP501" t="s">
        <v>545</v>
      </c>
    </row>
    <row r="502" spans="1:42">
      <c r="A502">
        <v>1738</v>
      </c>
      <c r="B502">
        <v>944</v>
      </c>
      <c r="C502" t="s">
        <v>27</v>
      </c>
      <c r="D502" t="s">
        <v>28</v>
      </c>
      <c r="E502" t="s">
        <v>67</v>
      </c>
      <c r="F502" t="s">
        <v>200</v>
      </c>
      <c r="G502" t="s">
        <v>473</v>
      </c>
      <c r="H502" t="s">
        <v>490</v>
      </c>
      <c r="I502" t="s">
        <v>97</v>
      </c>
      <c r="J502" t="s">
        <v>469</v>
      </c>
      <c r="K502">
        <v>36983</v>
      </c>
      <c r="L502">
        <v>38079</v>
      </c>
      <c r="M502" t="s">
        <v>30</v>
      </c>
      <c r="N502">
        <v>-10000000</v>
      </c>
      <c r="O502">
        <v>2694.9695630000001</v>
      </c>
      <c r="P502">
        <v>0.81499999999999995</v>
      </c>
      <c r="Q502">
        <v>82.571252999999999</v>
      </c>
      <c r="R502">
        <v>82.603544999999997</v>
      </c>
      <c r="S502">
        <v>3.2291999999998211E-2</v>
      </c>
      <c r="T502">
        <v>87.025957128391184</v>
      </c>
      <c r="U502">
        <v>-307.84563000000003</v>
      </c>
      <c r="V502">
        <v>0</v>
      </c>
      <c r="W502">
        <v>-220.81967287160884</v>
      </c>
      <c r="X502">
        <v>2945.3479269999998</v>
      </c>
      <c r="Y502">
        <v>2807.4078810000001</v>
      </c>
      <c r="Z502">
        <v>-137.94004599999971</v>
      </c>
      <c r="AA502">
        <v>82.879626871609133</v>
      </c>
      <c r="AB502">
        <v>2945.3479269999998</v>
      </c>
      <c r="AC502">
        <v>2807.4078810000001</v>
      </c>
      <c r="AD502">
        <v>-137.94004599999971</v>
      </c>
      <c r="AF502">
        <v>15516.287258972501</v>
      </c>
      <c r="AG502">
        <v>0</v>
      </c>
      <c r="AH502">
        <v>2807.4078810000001</v>
      </c>
      <c r="AI502">
        <v>2807.4078810000001</v>
      </c>
      <c r="AJ502">
        <v>2807.4078810000001</v>
      </c>
      <c r="AK502">
        <v>0</v>
      </c>
      <c r="AL502">
        <v>-137.94004599999971</v>
      </c>
      <c r="AM502" t="s">
        <v>548</v>
      </c>
      <c r="AN502">
        <v>6</v>
      </c>
      <c r="AO502" t="s">
        <v>545</v>
      </c>
      <c r="AP502">
        <v>6</v>
      </c>
    </row>
    <row r="503" spans="1:42">
      <c r="A503">
        <v>1739</v>
      </c>
      <c r="B503">
        <v>945</v>
      </c>
      <c r="C503" t="s">
        <v>27</v>
      </c>
      <c r="D503" t="s">
        <v>28</v>
      </c>
      <c r="E503" t="s">
        <v>602</v>
      </c>
      <c r="F503" t="s">
        <v>423</v>
      </c>
      <c r="G503" t="s">
        <v>473</v>
      </c>
      <c r="H503" t="s">
        <v>472</v>
      </c>
      <c r="I503" t="s">
        <v>31</v>
      </c>
      <c r="J503" t="s">
        <v>469</v>
      </c>
      <c r="K503">
        <v>36983</v>
      </c>
      <c r="L503">
        <v>38079</v>
      </c>
      <c r="M503" t="s">
        <v>30</v>
      </c>
      <c r="N503">
        <v>-10000000</v>
      </c>
      <c r="O503">
        <v>2669.3034429999998</v>
      </c>
      <c r="P503">
        <v>0.43</v>
      </c>
      <c r="Q503">
        <v>49.539895000000001</v>
      </c>
      <c r="R503">
        <v>49.558691000000003</v>
      </c>
      <c r="S503">
        <v>1.8796000000001811E-2</v>
      </c>
      <c r="T503">
        <v>50.17222751463283</v>
      </c>
      <c r="U503">
        <v>-184.843402</v>
      </c>
      <c r="V503">
        <v>0</v>
      </c>
      <c r="W503">
        <v>-134.67117448536717</v>
      </c>
      <c r="X503">
        <v>18163.533144000001</v>
      </c>
      <c r="Y503">
        <v>18093.604815999999</v>
      </c>
      <c r="Z503">
        <v>-69.928328000001784</v>
      </c>
      <c r="AA503">
        <v>64.742846485365391</v>
      </c>
      <c r="AB503">
        <v>18163.533144000001</v>
      </c>
      <c r="AC503">
        <v>18093.604815999999</v>
      </c>
      <c r="AD503">
        <v>-69.928328000001784</v>
      </c>
      <c r="AG503">
        <v>0</v>
      </c>
      <c r="AH503">
        <v>18093.604815999999</v>
      </c>
      <c r="AI503">
        <v>18093.604815999999</v>
      </c>
      <c r="AJ503">
        <v>18093.604815999999</v>
      </c>
      <c r="AK503">
        <v>0</v>
      </c>
      <c r="AL503">
        <v>-69.928328000001784</v>
      </c>
      <c r="AM503" t="s">
        <v>548</v>
      </c>
      <c r="AN503" t="s">
        <v>545</v>
      </c>
      <c r="AO503" t="s">
        <v>545</v>
      </c>
      <c r="AP503" t="s">
        <v>545</v>
      </c>
    </row>
    <row r="504" spans="1:42">
      <c r="A504">
        <v>1740</v>
      </c>
      <c r="B504">
        <v>946</v>
      </c>
      <c r="C504" t="s">
        <v>27</v>
      </c>
      <c r="D504" t="s">
        <v>28</v>
      </c>
      <c r="E504" t="s">
        <v>67</v>
      </c>
      <c r="F504" t="s">
        <v>200</v>
      </c>
      <c r="G504" t="s">
        <v>473</v>
      </c>
      <c r="H504" t="s">
        <v>490</v>
      </c>
      <c r="I504" t="s">
        <v>267</v>
      </c>
      <c r="J504" t="s">
        <v>469</v>
      </c>
      <c r="K504">
        <v>36983</v>
      </c>
      <c r="L504">
        <v>38809</v>
      </c>
      <c r="M504" t="s">
        <v>30</v>
      </c>
      <c r="N504">
        <v>-5000000</v>
      </c>
      <c r="O504">
        <v>2158.0007700000001</v>
      </c>
      <c r="P504">
        <v>1.01</v>
      </c>
      <c r="Q504">
        <v>104.282476</v>
      </c>
      <c r="R504">
        <v>104.306639</v>
      </c>
      <c r="S504">
        <v>2.4163000000001489E-2</v>
      </c>
      <c r="T504">
        <v>52.143772605513213</v>
      </c>
      <c r="U504">
        <v>-204.35102699999999</v>
      </c>
      <c r="V504">
        <v>0</v>
      </c>
      <c r="W504">
        <v>-152.20725439448677</v>
      </c>
      <c r="X504">
        <v>6979.0181469999998</v>
      </c>
      <c r="Y504">
        <v>6893.3850400000001</v>
      </c>
      <c r="Z504">
        <v>-85.633106999999654</v>
      </c>
      <c r="AA504">
        <v>66.574147394487113</v>
      </c>
      <c r="AB504">
        <v>6979.0181469999998</v>
      </c>
      <c r="AC504">
        <v>6893.3850400000001</v>
      </c>
      <c r="AD504">
        <v>-85.633106999999654</v>
      </c>
      <c r="AF504">
        <v>12424.689433275</v>
      </c>
      <c r="AG504">
        <v>0</v>
      </c>
      <c r="AH504">
        <v>6893.3850400000001</v>
      </c>
      <c r="AI504">
        <v>6893.3850400000001</v>
      </c>
      <c r="AJ504">
        <v>6893.3850400000001</v>
      </c>
      <c r="AK504">
        <v>0</v>
      </c>
      <c r="AL504">
        <v>-85.633106999999654</v>
      </c>
      <c r="AM504" t="s">
        <v>514</v>
      </c>
      <c r="AN504">
        <v>6</v>
      </c>
      <c r="AO504" t="s">
        <v>545</v>
      </c>
      <c r="AP504">
        <v>6</v>
      </c>
    </row>
    <row r="505" spans="1:42">
      <c r="A505">
        <v>1741</v>
      </c>
      <c r="B505">
        <v>948</v>
      </c>
      <c r="C505" t="s">
        <v>27</v>
      </c>
      <c r="D505" t="s">
        <v>28</v>
      </c>
      <c r="E505" t="s">
        <v>560</v>
      </c>
      <c r="F505" t="s">
        <v>197</v>
      </c>
      <c r="G505" t="s">
        <v>476</v>
      </c>
      <c r="H505" t="s">
        <v>468</v>
      </c>
      <c r="I505" t="s">
        <v>451</v>
      </c>
      <c r="J505" t="s">
        <v>481</v>
      </c>
      <c r="K505">
        <v>36983</v>
      </c>
      <c r="L505">
        <v>37377</v>
      </c>
      <c r="M505" t="s">
        <v>30</v>
      </c>
      <c r="N505">
        <v>10000000</v>
      </c>
      <c r="O505">
        <v>-1011.784167</v>
      </c>
      <c r="P505">
        <v>1.03</v>
      </c>
      <c r="Q505">
        <v>88.759459000000007</v>
      </c>
      <c r="R505">
        <v>88.781062000000006</v>
      </c>
      <c r="S505">
        <v>2.1602999999998929E-2</v>
      </c>
      <c r="T505">
        <v>-21.857573359699916</v>
      </c>
      <c r="U505">
        <v>267.77862299999998</v>
      </c>
      <c r="V505">
        <v>0</v>
      </c>
      <c r="W505">
        <v>245.92104964030005</v>
      </c>
      <c r="X505">
        <v>14973.515160000001</v>
      </c>
      <c r="Y505">
        <v>15203.26179</v>
      </c>
      <c r="Z505">
        <v>229.74662999999964</v>
      </c>
      <c r="AA505">
        <v>-16.174419640300414</v>
      </c>
      <c r="AB505">
        <v>14973.515160000001</v>
      </c>
      <c r="AC505">
        <v>15203.26179</v>
      </c>
      <c r="AD505">
        <v>229.74662999999964</v>
      </c>
      <c r="AF505">
        <v>-12649.325655834002</v>
      </c>
      <c r="AG505">
        <v>0</v>
      </c>
      <c r="AH505">
        <v>15203.26179</v>
      </c>
      <c r="AI505">
        <v>15203.26179</v>
      </c>
      <c r="AJ505">
        <v>15203.26179</v>
      </c>
      <c r="AK505">
        <v>0</v>
      </c>
      <c r="AL505">
        <v>229.74662999999964</v>
      </c>
      <c r="AM505" t="s">
        <v>546</v>
      </c>
      <c r="AN505" t="s">
        <v>545</v>
      </c>
      <c r="AO505">
        <v>10</v>
      </c>
      <c r="AP505">
        <v>10</v>
      </c>
    </row>
    <row r="506" spans="1:42">
      <c r="A506">
        <v>1742</v>
      </c>
      <c r="B506">
        <v>949</v>
      </c>
      <c r="C506" t="s">
        <v>27</v>
      </c>
      <c r="D506" t="s">
        <v>28</v>
      </c>
      <c r="E506" t="s">
        <v>52</v>
      </c>
      <c r="F506" t="s">
        <v>201</v>
      </c>
      <c r="G506" t="s">
        <v>485</v>
      </c>
      <c r="H506" t="s">
        <v>468</v>
      </c>
      <c r="I506" t="s">
        <v>451</v>
      </c>
      <c r="J506" t="s">
        <v>481</v>
      </c>
      <c r="K506">
        <v>36983</v>
      </c>
      <c r="L506">
        <v>38809</v>
      </c>
      <c r="M506" t="s">
        <v>30</v>
      </c>
      <c r="N506">
        <v>-10000000</v>
      </c>
      <c r="O506">
        <v>4270.1930050000001</v>
      </c>
      <c r="P506">
        <v>0.84</v>
      </c>
      <c r="Q506">
        <v>86.484322000000006</v>
      </c>
      <c r="R506">
        <v>86.499994000000001</v>
      </c>
      <c r="S506">
        <v>1.5671999999995023E-2</v>
      </c>
      <c r="T506">
        <v>66.922464774338749</v>
      </c>
      <c r="U506">
        <v>-276.68021700000003</v>
      </c>
      <c r="V506">
        <v>0</v>
      </c>
      <c r="W506">
        <v>-209.75775222566128</v>
      </c>
      <c r="X506">
        <v>10659.094161999999</v>
      </c>
      <c r="Y506">
        <v>10498.074992</v>
      </c>
      <c r="Z506">
        <v>-161.01916999999958</v>
      </c>
      <c r="AA506">
        <v>48.738582225661702</v>
      </c>
      <c r="AB506">
        <v>10659.094161999999</v>
      </c>
      <c r="AC506">
        <v>10498.074992</v>
      </c>
      <c r="AD506">
        <v>-161.01916999999958</v>
      </c>
      <c r="AF506">
        <v>30907.656970190001</v>
      </c>
      <c r="AG506">
        <v>0</v>
      </c>
      <c r="AH506">
        <v>10498.074992</v>
      </c>
      <c r="AI506">
        <v>10498.074992</v>
      </c>
      <c r="AJ506">
        <v>10498.074992</v>
      </c>
      <c r="AK506">
        <v>0</v>
      </c>
      <c r="AL506">
        <v>-161.01916999999958</v>
      </c>
      <c r="AM506" t="s">
        <v>514</v>
      </c>
      <c r="AN506">
        <v>8</v>
      </c>
      <c r="AO506" t="s">
        <v>545</v>
      </c>
      <c r="AP506">
        <v>8</v>
      </c>
    </row>
    <row r="507" spans="1:42">
      <c r="A507">
        <v>1743</v>
      </c>
      <c r="B507">
        <v>950</v>
      </c>
      <c r="C507" t="s">
        <v>27</v>
      </c>
      <c r="D507" t="s">
        <v>28</v>
      </c>
      <c r="E507" t="s">
        <v>67</v>
      </c>
      <c r="F507" t="s">
        <v>200</v>
      </c>
      <c r="G507" t="s">
        <v>473</v>
      </c>
      <c r="H507" t="s">
        <v>490</v>
      </c>
      <c r="I507" t="s">
        <v>267</v>
      </c>
      <c r="J507" t="s">
        <v>469</v>
      </c>
      <c r="K507">
        <v>36984</v>
      </c>
      <c r="L507">
        <v>38810</v>
      </c>
      <c r="M507" t="s">
        <v>30</v>
      </c>
      <c r="N507">
        <v>10000000</v>
      </c>
      <c r="O507">
        <v>-4320.0375919999997</v>
      </c>
      <c r="P507">
        <v>1.02</v>
      </c>
      <c r="Q507">
        <v>104.37868400000001</v>
      </c>
      <c r="R507">
        <v>104.33497199999999</v>
      </c>
      <c r="S507">
        <v>-4.3712000000013518E-2</v>
      </c>
      <c r="T507">
        <v>188.83748322156239</v>
      </c>
      <c r="U507">
        <v>411.635018</v>
      </c>
      <c r="V507">
        <v>0</v>
      </c>
      <c r="W507">
        <v>600.47250122156242</v>
      </c>
      <c r="X507">
        <v>-10112.862992</v>
      </c>
      <c r="Y507">
        <v>-9938.0189480000008</v>
      </c>
      <c r="Z507">
        <v>174.84404399999949</v>
      </c>
      <c r="AA507">
        <v>-425.62845722156294</v>
      </c>
      <c r="AB507">
        <v>-10112.862992</v>
      </c>
      <c r="AC507">
        <v>-9938.0189480000008</v>
      </c>
      <c r="AD507">
        <v>174.84404399999949</v>
      </c>
      <c r="AF507">
        <v>-24872.616435939999</v>
      </c>
      <c r="AG507">
        <v>0</v>
      </c>
      <c r="AH507">
        <v>-9938.0189480000008</v>
      </c>
      <c r="AI507">
        <v>-9938.0189480000008</v>
      </c>
      <c r="AJ507">
        <v>-9938.0189480000008</v>
      </c>
      <c r="AK507">
        <v>0</v>
      </c>
      <c r="AL507">
        <v>174.84404399999949</v>
      </c>
      <c r="AM507" t="s">
        <v>514</v>
      </c>
      <c r="AN507">
        <v>6</v>
      </c>
      <c r="AO507" t="s">
        <v>545</v>
      </c>
      <c r="AP507">
        <v>6</v>
      </c>
    </row>
    <row r="508" spans="1:42">
      <c r="A508">
        <v>1744</v>
      </c>
      <c r="B508">
        <v>951</v>
      </c>
      <c r="C508" t="s">
        <v>27</v>
      </c>
      <c r="D508" t="s">
        <v>28</v>
      </c>
      <c r="E508" t="s">
        <v>29</v>
      </c>
      <c r="F508" t="s">
        <v>199</v>
      </c>
      <c r="G508" t="s">
        <v>473</v>
      </c>
      <c r="H508" t="s">
        <v>478</v>
      </c>
      <c r="I508" t="s">
        <v>259</v>
      </c>
      <c r="J508" t="s">
        <v>469</v>
      </c>
      <c r="K508">
        <v>36984</v>
      </c>
      <c r="L508">
        <v>38445</v>
      </c>
      <c r="M508" t="s">
        <v>30</v>
      </c>
      <c r="N508">
        <v>10000000</v>
      </c>
      <c r="O508">
        <v>-3542.0607579999996</v>
      </c>
      <c r="P508">
        <v>1.52</v>
      </c>
      <c r="Q508">
        <v>149.145644</v>
      </c>
      <c r="R508">
        <v>149.080397</v>
      </c>
      <c r="S508">
        <v>-6.5246999999999389E-2</v>
      </c>
      <c r="T508">
        <v>231.10883827722381</v>
      </c>
      <c r="U508">
        <v>505.48001900000003</v>
      </c>
      <c r="V508">
        <v>0</v>
      </c>
      <c r="W508">
        <v>736.58885727722384</v>
      </c>
      <c r="X508">
        <v>9991.0723290000005</v>
      </c>
      <c r="Y508">
        <v>10229.901898</v>
      </c>
      <c r="Z508">
        <v>238.82956899999954</v>
      </c>
      <c r="AA508">
        <v>-497.7592882772243</v>
      </c>
      <c r="AB508">
        <v>9991.0723290000005</v>
      </c>
      <c r="AC508">
        <v>10229.901898</v>
      </c>
      <c r="AD508">
        <v>238.82956899999954</v>
      </c>
      <c r="AF508">
        <v>-26220.104761095001</v>
      </c>
      <c r="AG508">
        <v>0</v>
      </c>
      <c r="AH508">
        <v>10229.901898</v>
      </c>
      <c r="AI508">
        <v>10229.901898</v>
      </c>
      <c r="AJ508">
        <v>10229.901898</v>
      </c>
      <c r="AK508">
        <v>0</v>
      </c>
      <c r="AL508">
        <v>238.82956899999954</v>
      </c>
      <c r="AM508" t="s">
        <v>547</v>
      </c>
      <c r="AN508">
        <v>7</v>
      </c>
      <c r="AO508" t="s">
        <v>545</v>
      </c>
      <c r="AP508">
        <v>7</v>
      </c>
    </row>
    <row r="509" spans="1:42">
      <c r="A509">
        <v>1746</v>
      </c>
      <c r="B509">
        <v>952</v>
      </c>
      <c r="C509" t="s">
        <v>27</v>
      </c>
      <c r="D509" t="s">
        <v>28</v>
      </c>
      <c r="E509" t="s">
        <v>615</v>
      </c>
      <c r="F509" t="s">
        <v>423</v>
      </c>
      <c r="G509" t="s">
        <v>467</v>
      </c>
      <c r="H509" t="s">
        <v>468</v>
      </c>
      <c r="I509" t="s">
        <v>97</v>
      </c>
      <c r="J509" t="s">
        <v>470</v>
      </c>
      <c r="K509">
        <v>36984</v>
      </c>
      <c r="L509">
        <v>38810</v>
      </c>
      <c r="M509" t="s">
        <v>30</v>
      </c>
      <c r="N509">
        <v>10000000</v>
      </c>
      <c r="O509">
        <v>-4269.9500760000001</v>
      </c>
      <c r="P509">
        <v>0.75</v>
      </c>
      <c r="Q509">
        <v>74.524782999999999</v>
      </c>
      <c r="R509">
        <v>74.524782999999999</v>
      </c>
      <c r="S509">
        <v>0</v>
      </c>
      <c r="T509">
        <v>2047.7274540000001</v>
      </c>
      <c r="U509">
        <v>264.15840400000002</v>
      </c>
      <c r="V509">
        <v>0</v>
      </c>
      <c r="W509">
        <v>2047.7274540000001</v>
      </c>
      <c r="X509">
        <v>0</v>
      </c>
      <c r="Y509">
        <v>2047.7274540000001</v>
      </c>
      <c r="Z509">
        <v>2047.7274540000001</v>
      </c>
      <c r="AA509">
        <v>0</v>
      </c>
      <c r="AB509">
        <v>0</v>
      </c>
      <c r="AC509">
        <v>2047.7274540000001</v>
      </c>
      <c r="AD509">
        <v>2047.7274540000001</v>
      </c>
      <c r="AF509">
        <v>0</v>
      </c>
      <c r="AG509">
        <v>0</v>
      </c>
      <c r="AH509">
        <v>2047.7274540000001</v>
      </c>
      <c r="AI509">
        <v>2047.7274540000001</v>
      </c>
      <c r="AJ509">
        <v>2047.7274540000001</v>
      </c>
      <c r="AK509">
        <v>0</v>
      </c>
      <c r="AL509">
        <v>2047.7274540000001</v>
      </c>
      <c r="AM509" t="s">
        <v>514</v>
      </c>
      <c r="AN509" t="s">
        <v>545</v>
      </c>
      <c r="AO509" t="s">
        <v>545</v>
      </c>
      <c r="AP509" t="s">
        <v>545</v>
      </c>
    </row>
    <row r="510" spans="1:42">
      <c r="A510">
        <v>1747</v>
      </c>
      <c r="B510">
        <v>953</v>
      </c>
      <c r="C510" t="s">
        <v>27</v>
      </c>
      <c r="D510" t="s">
        <v>28</v>
      </c>
      <c r="E510" t="s">
        <v>335</v>
      </c>
      <c r="F510" t="s">
        <v>200</v>
      </c>
      <c r="G510" t="s">
        <v>477</v>
      </c>
      <c r="H510" t="s">
        <v>468</v>
      </c>
      <c r="I510" t="s">
        <v>451</v>
      </c>
      <c r="J510" t="s">
        <v>470</v>
      </c>
      <c r="K510">
        <v>36984</v>
      </c>
      <c r="L510">
        <v>38810</v>
      </c>
      <c r="M510" t="s">
        <v>30</v>
      </c>
      <c r="N510">
        <v>-5000000</v>
      </c>
      <c r="O510">
        <v>2143.3643750000001</v>
      </c>
      <c r="P510">
        <v>1</v>
      </c>
      <c r="Q510">
        <v>99.437693999999993</v>
      </c>
      <c r="R510">
        <v>99.437693999999993</v>
      </c>
      <c r="S510">
        <v>0</v>
      </c>
      <c r="T510">
        <v>-1206.553091</v>
      </c>
      <c r="U510">
        <v>-195.52805900000001</v>
      </c>
      <c r="V510">
        <v>0</v>
      </c>
      <c r="W510">
        <v>-1206.553091</v>
      </c>
      <c r="X510">
        <v>0</v>
      </c>
      <c r="Y510">
        <v>-1206.553091</v>
      </c>
      <c r="Z510">
        <v>-1206.553091</v>
      </c>
      <c r="AA510">
        <v>0</v>
      </c>
      <c r="AB510">
        <v>0</v>
      </c>
      <c r="AC510">
        <v>-1206.553091</v>
      </c>
      <c r="AD510">
        <v>-1206.553091</v>
      </c>
      <c r="AF510">
        <v>0</v>
      </c>
      <c r="AH510">
        <v>-1206.553091</v>
      </c>
      <c r="AI510">
        <v>-1206.553091</v>
      </c>
      <c r="AJ510">
        <v>-1206.553091</v>
      </c>
      <c r="AK510">
        <v>0</v>
      </c>
      <c r="AL510">
        <v>-1206.553091</v>
      </c>
      <c r="AM510" t="s">
        <v>514</v>
      </c>
      <c r="AN510">
        <v>6</v>
      </c>
      <c r="AO510" t="s">
        <v>545</v>
      </c>
      <c r="AP510">
        <v>6</v>
      </c>
    </row>
    <row r="511" spans="1:42">
      <c r="A511">
        <v>1748</v>
      </c>
      <c r="B511">
        <v>954</v>
      </c>
      <c r="C511" t="s">
        <v>27</v>
      </c>
      <c r="D511" t="s">
        <v>28</v>
      </c>
      <c r="E511" t="s">
        <v>616</v>
      </c>
      <c r="F511" t="s">
        <v>423</v>
      </c>
      <c r="G511" t="s">
        <v>476</v>
      </c>
      <c r="H511" t="s">
        <v>468</v>
      </c>
      <c r="I511" t="s">
        <v>280</v>
      </c>
      <c r="J511" t="s">
        <v>617</v>
      </c>
      <c r="K511">
        <v>36984</v>
      </c>
      <c r="L511">
        <v>38810</v>
      </c>
      <c r="M511" t="s">
        <v>30</v>
      </c>
      <c r="N511">
        <v>-10000000</v>
      </c>
      <c r="O511">
        <v>4258.8900100000001</v>
      </c>
      <c r="P511">
        <v>0.57999999999999996</v>
      </c>
      <c r="Q511">
        <v>57.666037000000003</v>
      </c>
      <c r="R511">
        <v>57.666037000000003</v>
      </c>
      <c r="S511">
        <v>0</v>
      </c>
      <c r="T511">
        <v>-1447.7487550000001</v>
      </c>
      <c r="U511">
        <v>-230.11443</v>
      </c>
      <c r="V511">
        <v>0</v>
      </c>
      <c r="W511">
        <v>-1447.7487550000001</v>
      </c>
      <c r="X511">
        <v>0</v>
      </c>
      <c r="Y511">
        <v>-1447.7487550000001</v>
      </c>
      <c r="Z511">
        <v>-1447.7487550000001</v>
      </c>
      <c r="AA511">
        <v>0</v>
      </c>
      <c r="AB511">
        <v>0</v>
      </c>
      <c r="AC511">
        <v>-1447.7487550000001</v>
      </c>
      <c r="AD511">
        <v>-1447.7487550000001</v>
      </c>
      <c r="AF511">
        <v>0</v>
      </c>
      <c r="AH511">
        <v>-1447.7487550000001</v>
      </c>
      <c r="AI511">
        <v>-1447.7487550000001</v>
      </c>
      <c r="AJ511">
        <v>-1447.7487550000001</v>
      </c>
      <c r="AK511">
        <v>0</v>
      </c>
      <c r="AL511">
        <v>-1447.7487550000001</v>
      </c>
      <c r="AM511" t="s">
        <v>514</v>
      </c>
      <c r="AN511" t="s">
        <v>545</v>
      </c>
      <c r="AO511" t="s">
        <v>545</v>
      </c>
      <c r="AP511" t="s">
        <v>545</v>
      </c>
    </row>
    <row r="512" spans="1:42">
      <c r="A512">
        <v>1749</v>
      </c>
      <c r="B512">
        <v>955</v>
      </c>
      <c r="C512" t="s">
        <v>27</v>
      </c>
      <c r="D512" t="s">
        <v>28</v>
      </c>
      <c r="E512" t="s">
        <v>618</v>
      </c>
      <c r="F512" t="s">
        <v>423</v>
      </c>
      <c r="G512" t="s">
        <v>467</v>
      </c>
      <c r="H512" t="s">
        <v>493</v>
      </c>
      <c r="I512" t="s">
        <v>280</v>
      </c>
      <c r="J512" t="s">
        <v>486</v>
      </c>
      <c r="K512">
        <v>36985</v>
      </c>
      <c r="L512">
        <v>38239</v>
      </c>
      <c r="M512" t="s">
        <v>30</v>
      </c>
      <c r="N512">
        <v>-40000000</v>
      </c>
      <c r="O512">
        <v>100000</v>
      </c>
      <c r="P512">
        <v>1.6</v>
      </c>
      <c r="Q512">
        <v>240.76559700000001</v>
      </c>
      <c r="R512">
        <v>240.76559700000001</v>
      </c>
      <c r="S512">
        <v>0</v>
      </c>
      <c r="T512">
        <v>966436.67243899999</v>
      </c>
      <c r="U512">
        <v>-3528.2091540000001</v>
      </c>
      <c r="V512">
        <v>0</v>
      </c>
      <c r="W512">
        <v>966436.67243899999</v>
      </c>
      <c r="X512">
        <v>0</v>
      </c>
      <c r="Y512">
        <v>966436.67243899999</v>
      </c>
      <c r="Z512">
        <v>966436.67243899999</v>
      </c>
      <c r="AA512">
        <v>0</v>
      </c>
      <c r="AB512">
        <v>0</v>
      </c>
      <c r="AC512">
        <v>966436.67243899999</v>
      </c>
      <c r="AD512">
        <v>966436.67243899999</v>
      </c>
      <c r="AF512">
        <v>0</v>
      </c>
      <c r="AG512">
        <v>0</v>
      </c>
      <c r="AH512">
        <v>966436.67243899999</v>
      </c>
      <c r="AI512">
        <v>966436.67243899999</v>
      </c>
      <c r="AJ512">
        <v>966436.67243899999</v>
      </c>
      <c r="AK512">
        <v>0</v>
      </c>
      <c r="AL512">
        <v>966436.67243899999</v>
      </c>
      <c r="AM512" t="s">
        <v>548</v>
      </c>
      <c r="AN512" t="s">
        <v>545</v>
      </c>
      <c r="AO512" t="s">
        <v>545</v>
      </c>
      <c r="AP512" t="s">
        <v>545</v>
      </c>
    </row>
    <row r="513" spans="1:42">
      <c r="A513">
        <v>1750</v>
      </c>
      <c r="B513">
        <v>956</v>
      </c>
      <c r="C513" t="s">
        <v>27</v>
      </c>
      <c r="D513" t="s">
        <v>28</v>
      </c>
      <c r="E513" t="s">
        <v>47</v>
      </c>
      <c r="F513" t="s">
        <v>201</v>
      </c>
      <c r="G513" t="s">
        <v>473</v>
      </c>
      <c r="H513" t="s">
        <v>491</v>
      </c>
      <c r="I513" t="s">
        <v>56</v>
      </c>
      <c r="J513" t="s">
        <v>469</v>
      </c>
      <c r="K513">
        <v>36985</v>
      </c>
      <c r="L513">
        <v>38811</v>
      </c>
      <c r="M513" t="s">
        <v>45</v>
      </c>
      <c r="N513">
        <v>10000000</v>
      </c>
      <c r="O513">
        <v>-4555.9624569999996</v>
      </c>
      <c r="P513">
        <v>2.5299999999999998</v>
      </c>
      <c r="Q513">
        <v>249.20134400000001</v>
      </c>
      <c r="R513">
        <v>249.20134400000001</v>
      </c>
      <c r="S513">
        <v>0</v>
      </c>
      <c r="T513">
        <v>15765.844352</v>
      </c>
      <c r="U513">
        <v>806.180522</v>
      </c>
      <c r="V513">
        <v>0</v>
      </c>
      <c r="W513">
        <v>15765.844352</v>
      </c>
      <c r="X513">
        <v>0</v>
      </c>
      <c r="Y513">
        <v>15765.844352</v>
      </c>
      <c r="Z513">
        <v>15765.844352</v>
      </c>
      <c r="AA513">
        <v>0</v>
      </c>
      <c r="AB513">
        <v>0</v>
      </c>
      <c r="AC513">
        <v>13905.474718464</v>
      </c>
      <c r="AD513">
        <v>13905.474718464</v>
      </c>
      <c r="AF513">
        <v>0</v>
      </c>
      <c r="AH513">
        <v>13905.474718464</v>
      </c>
      <c r="AI513">
        <v>13905.474718464</v>
      </c>
      <c r="AJ513">
        <v>13905.474718464</v>
      </c>
      <c r="AK513">
        <v>0</v>
      </c>
      <c r="AL513">
        <v>13905.474718464</v>
      </c>
      <c r="AM513" t="s">
        <v>514</v>
      </c>
      <c r="AN513">
        <v>8</v>
      </c>
      <c r="AO513" t="s">
        <v>545</v>
      </c>
      <c r="AP513">
        <v>8</v>
      </c>
    </row>
  </sheetData>
  <pageMargins left="0.75" right="0.75" top="1" bottom="1" header="0.5" footer="0.5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HY2222"/>
  <sheetViews>
    <sheetView zoomScale="75" workbookViewId="0">
      <pane ySplit="1" topLeftCell="A2" activePane="bottomLeft" state="frozen"/>
      <selection pane="bottomLeft" activeCell="AP513" sqref="A1:AP513"/>
    </sheetView>
  </sheetViews>
  <sheetFormatPr defaultRowHeight="12.75" outlineLevelCol="1"/>
  <cols>
    <col min="1" max="1" width="11.7109375" style="77" customWidth="1"/>
    <col min="2" max="2" width="10.42578125" style="77" customWidth="1"/>
    <col min="3" max="3" width="13.7109375" style="77" customWidth="1"/>
    <col min="4" max="4" width="26.85546875" style="77" customWidth="1"/>
    <col min="5" max="5" width="20.42578125" style="77" customWidth="1"/>
    <col min="6" max="6" width="15.7109375" style="77" customWidth="1"/>
    <col min="7" max="7" width="21.140625" style="77" customWidth="1"/>
    <col min="8" max="8" width="13" style="77" customWidth="1"/>
    <col min="9" max="9" width="20.28515625" style="77" customWidth="1"/>
    <col min="10" max="10" width="17" style="454" customWidth="1"/>
    <col min="11" max="12" width="10.140625" style="77" customWidth="1"/>
    <col min="13" max="13" width="8.28515625" style="77" customWidth="1"/>
    <col min="14" max="14" width="13.140625" style="271" customWidth="1"/>
    <col min="15" max="15" width="12.5703125" style="271" customWidth="1"/>
    <col min="16" max="16" width="14.28515625" style="411" customWidth="1"/>
    <col min="17" max="17" width="21.7109375" style="271" customWidth="1"/>
    <col min="18" max="18" width="21.28515625" style="271" customWidth="1"/>
    <col min="19" max="19" width="21.85546875" style="411" customWidth="1"/>
    <col min="20" max="20" width="16.28515625" style="271" customWidth="1"/>
    <col min="21" max="21" width="10.28515625" style="271" customWidth="1"/>
    <col min="22" max="22" width="13.7109375" style="271" customWidth="1"/>
    <col min="23" max="23" width="24.7109375" style="271" customWidth="1"/>
    <col min="24" max="24" width="16" style="271" customWidth="1"/>
    <col min="25" max="26" width="15.5703125" style="271" customWidth="1"/>
    <col min="27" max="27" width="10" style="271" customWidth="1"/>
    <col min="28" max="28" width="20.7109375" style="271" customWidth="1"/>
    <col min="29" max="30" width="20.28515625" style="271" customWidth="1"/>
    <col min="31" max="31" width="17.85546875" style="271" customWidth="1"/>
    <col min="32" max="32" width="21.85546875" style="271" customWidth="1"/>
    <col min="33" max="33" width="24.140625" style="402" customWidth="1"/>
    <col min="34" max="34" width="13.28515625" style="45" customWidth="1"/>
    <col min="35" max="35" width="13.42578125" style="402" customWidth="1"/>
    <col min="36" max="36" width="13.7109375" style="402" customWidth="1"/>
    <col min="37" max="37" width="14" style="402" customWidth="1"/>
    <col min="38" max="38" width="14" style="45" customWidth="1"/>
    <col min="39" max="39" width="10.42578125" style="45" customWidth="1"/>
    <col min="40" max="40" width="16" style="45" customWidth="1" outlineLevel="1"/>
    <col min="41" max="42" width="24.28515625" style="45" customWidth="1" outlineLevel="1"/>
    <col min="43" max="45" width="24.28515625" customWidth="1"/>
    <col min="46" max="46" width="14.5703125" customWidth="1"/>
    <col min="47" max="47" width="10.28515625" customWidth="1"/>
    <col min="50" max="50" width="21" customWidth="1"/>
    <col min="51" max="51" width="21.140625" customWidth="1"/>
    <col min="52" max="52" width="9.7109375" customWidth="1"/>
    <col min="53" max="53" width="10.42578125" customWidth="1"/>
    <col min="54" max="54" width="8" customWidth="1"/>
    <col min="234" max="16384" width="9.140625" style="77"/>
  </cols>
  <sheetData>
    <row r="1" spans="1:233" s="270" customFormat="1" ht="17.25" customHeight="1">
      <c r="A1" s="270" t="s">
        <v>83</v>
      </c>
      <c r="B1" s="270" t="s">
        <v>82</v>
      </c>
      <c r="C1" s="270" t="s">
        <v>6</v>
      </c>
      <c r="D1" s="270" t="s">
        <v>7</v>
      </c>
      <c r="E1" s="270" t="s">
        <v>8</v>
      </c>
      <c r="F1" s="270" t="s">
        <v>191</v>
      </c>
      <c r="G1" s="270" t="s">
        <v>464</v>
      </c>
      <c r="H1" s="270" t="s">
        <v>465</v>
      </c>
      <c r="I1" s="270" t="s">
        <v>86</v>
      </c>
      <c r="J1" s="270" t="s">
        <v>466</v>
      </c>
      <c r="K1" s="270" t="s">
        <v>256</v>
      </c>
      <c r="L1" s="270" t="s">
        <v>257</v>
      </c>
      <c r="M1" s="270" t="s">
        <v>11</v>
      </c>
      <c r="N1" s="391" t="s">
        <v>192</v>
      </c>
      <c r="O1" s="391" t="s">
        <v>193</v>
      </c>
      <c r="P1" s="409" t="s">
        <v>258</v>
      </c>
      <c r="Q1" s="391" t="s">
        <v>12</v>
      </c>
      <c r="R1" s="391" t="s">
        <v>13</v>
      </c>
      <c r="S1" s="409" t="s">
        <v>14</v>
      </c>
      <c r="T1" s="391" t="s">
        <v>15</v>
      </c>
      <c r="U1" s="391" t="s">
        <v>16</v>
      </c>
      <c r="V1" s="391" t="s">
        <v>17</v>
      </c>
      <c r="W1" s="391" t="s">
        <v>18</v>
      </c>
      <c r="X1" s="391" t="s">
        <v>19</v>
      </c>
      <c r="Y1" s="391" t="s">
        <v>20</v>
      </c>
      <c r="Z1" s="391" t="s">
        <v>21</v>
      </c>
      <c r="AA1" s="391" t="s">
        <v>22</v>
      </c>
      <c r="AB1" s="391" t="s">
        <v>23</v>
      </c>
      <c r="AC1" s="391" t="s">
        <v>24</v>
      </c>
      <c r="AD1" s="391" t="s">
        <v>25</v>
      </c>
      <c r="AE1" s="391" t="s">
        <v>26</v>
      </c>
      <c r="AF1" s="391" t="s">
        <v>499</v>
      </c>
      <c r="AG1" s="406" t="s">
        <v>457</v>
      </c>
      <c r="AH1" s="407" t="s">
        <v>504</v>
      </c>
      <c r="AI1" s="406" t="s">
        <v>505</v>
      </c>
      <c r="AJ1" s="406" t="s">
        <v>506</v>
      </c>
      <c r="AK1" s="406" t="s">
        <v>507</v>
      </c>
      <c r="AL1" s="407" t="s">
        <v>508</v>
      </c>
      <c r="AM1" s="407" t="s">
        <v>503</v>
      </c>
      <c r="AN1" s="407" t="s">
        <v>500</v>
      </c>
      <c r="AO1" s="407" t="s">
        <v>501</v>
      </c>
      <c r="AP1" s="407" t="s">
        <v>502</v>
      </c>
      <c r="AQ1"/>
      <c r="AR1"/>
      <c r="AS1"/>
      <c r="AT1" s="4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</row>
    <row r="2" spans="1:233">
      <c r="A2" s="77">
        <v>1</v>
      </c>
      <c r="B2" s="77">
        <v>307</v>
      </c>
      <c r="C2" s="77" t="s">
        <v>27</v>
      </c>
      <c r="D2" s="77" t="s">
        <v>28</v>
      </c>
      <c r="E2" s="77" t="s">
        <v>236</v>
      </c>
      <c r="F2" s="77" t="s">
        <v>201</v>
      </c>
      <c r="G2" s="77" t="s">
        <v>487</v>
      </c>
      <c r="H2" s="77" t="s">
        <v>472</v>
      </c>
      <c r="I2" s="77" t="s">
        <v>275</v>
      </c>
      <c r="J2" s="454" t="s">
        <v>480</v>
      </c>
      <c r="K2" s="410">
        <v>36411</v>
      </c>
      <c r="L2" s="410">
        <v>38322</v>
      </c>
      <c r="M2" s="77" t="s">
        <v>74</v>
      </c>
      <c r="N2" s="271">
        <v>-15000000</v>
      </c>
      <c r="O2" s="271">
        <v>0</v>
      </c>
      <c r="P2" s="411">
        <v>0.47499999999999998</v>
      </c>
      <c r="Q2" s="271">
        <v>64.724879000000001</v>
      </c>
      <c r="R2" s="271">
        <v>64.734776999999994</v>
      </c>
      <c r="S2" s="411">
        <v>9.8979999999926349E-3</v>
      </c>
      <c r="T2" s="271">
        <v>0</v>
      </c>
      <c r="U2" s="271">
        <v>-208.04819699999999</v>
      </c>
      <c r="V2" s="271">
        <v>0</v>
      </c>
      <c r="W2" s="271">
        <v>-208.04819699999999</v>
      </c>
      <c r="X2" s="271">
        <v>-49438.955531</v>
      </c>
      <c r="Y2" s="271">
        <v>-49565.834379</v>
      </c>
      <c r="Z2" s="271">
        <v>-126.87884800000029</v>
      </c>
      <c r="AA2" s="271">
        <v>81.169348999999698</v>
      </c>
      <c r="AB2" s="271">
        <v>-71070.970523589058</v>
      </c>
      <c r="AC2" s="271">
        <v>-70631.313990074996</v>
      </c>
      <c r="AD2" s="271">
        <v>439.65653351406218</v>
      </c>
      <c r="AF2" s="271">
        <v>0</v>
      </c>
      <c r="AG2" s="402">
        <v>-152296.875</v>
      </c>
      <c r="AH2" s="402">
        <v>-222928.188990075</v>
      </c>
      <c r="AI2" s="402">
        <v>-346859.84953390842</v>
      </c>
      <c r="AJ2" s="402">
        <v>-346859.84953390842</v>
      </c>
      <c r="AK2" s="402">
        <v>282542.52853346558</v>
      </c>
      <c r="AL2" s="402">
        <v>439.65653351406218</v>
      </c>
      <c r="AM2" s="403" t="s">
        <v>547</v>
      </c>
      <c r="AN2" s="45">
        <v>8</v>
      </c>
      <c r="AO2" s="45" t="s">
        <v>545</v>
      </c>
      <c r="AP2" s="45">
        <v>8</v>
      </c>
      <c r="AR2" s="412"/>
      <c r="AS2" s="176"/>
      <c r="AV2" s="77"/>
      <c r="AW2" s="77"/>
      <c r="AX2" s="77"/>
      <c r="AY2" s="77"/>
      <c r="AZ2" s="77"/>
      <c r="BA2" s="77"/>
      <c r="BB2" s="77"/>
      <c r="BC2" s="77"/>
      <c r="BD2" s="77"/>
      <c r="BE2" s="77"/>
      <c r="BF2" s="77"/>
      <c r="BG2" s="77"/>
      <c r="BH2" s="77"/>
      <c r="BI2" s="77"/>
      <c r="BJ2" s="77"/>
      <c r="BK2" s="77"/>
      <c r="BL2" s="77"/>
      <c r="BM2" s="77"/>
      <c r="BN2" s="77"/>
      <c r="BO2" s="77"/>
      <c r="BP2" s="77"/>
      <c r="BQ2" s="77"/>
      <c r="BR2" s="77"/>
      <c r="BS2" s="77"/>
      <c r="BT2" s="77"/>
      <c r="BU2" s="77"/>
      <c r="BV2" s="77"/>
      <c r="BW2" s="77"/>
      <c r="BX2" s="77"/>
      <c r="BY2" s="77"/>
      <c r="BZ2" s="77"/>
      <c r="CA2" s="77"/>
      <c r="CB2" s="77"/>
      <c r="CC2" s="77"/>
      <c r="CD2" s="77"/>
      <c r="CE2" s="77"/>
      <c r="CF2" s="77"/>
      <c r="CG2" s="77"/>
      <c r="CH2" s="77"/>
      <c r="CI2" s="77"/>
      <c r="CJ2" s="77"/>
      <c r="CK2" s="77"/>
      <c r="CL2" s="77"/>
      <c r="CM2" s="77"/>
      <c r="CN2" s="77"/>
      <c r="CO2" s="77"/>
      <c r="CP2" s="77"/>
      <c r="CQ2" s="77"/>
      <c r="CR2" s="77"/>
      <c r="CS2" s="77"/>
      <c r="CT2" s="77"/>
      <c r="CU2" s="77"/>
      <c r="CV2" s="77"/>
      <c r="CW2" s="77"/>
      <c r="CX2" s="77"/>
      <c r="CY2" s="77"/>
      <c r="CZ2" s="77"/>
      <c r="DA2" s="77"/>
      <c r="DB2" s="77"/>
      <c r="DC2" s="77"/>
      <c r="DD2" s="77"/>
      <c r="DE2" s="77"/>
      <c r="DF2" s="77"/>
      <c r="DG2" s="77"/>
      <c r="DH2" s="77"/>
      <c r="DI2" s="77"/>
      <c r="DJ2" s="77"/>
      <c r="DK2" s="77"/>
      <c r="DL2" s="77"/>
      <c r="DM2" s="77"/>
      <c r="DN2" s="77"/>
      <c r="DO2" s="77"/>
      <c r="DP2" s="77"/>
      <c r="DQ2" s="77"/>
      <c r="DR2" s="77"/>
      <c r="DS2" s="77"/>
      <c r="DT2" s="77"/>
      <c r="DU2" s="77"/>
      <c r="DV2" s="77"/>
      <c r="DW2" s="77"/>
      <c r="DX2" s="77"/>
      <c r="DY2" s="77"/>
      <c r="DZ2" s="77"/>
      <c r="EA2" s="77"/>
      <c r="EB2" s="77"/>
      <c r="EC2" s="77"/>
      <c r="ED2" s="77"/>
      <c r="EE2" s="77"/>
      <c r="EF2" s="77"/>
      <c r="EG2" s="77"/>
      <c r="EH2" s="77"/>
      <c r="EI2" s="77"/>
      <c r="EJ2" s="77"/>
      <c r="EK2" s="77"/>
      <c r="EL2" s="77"/>
      <c r="EM2" s="77"/>
      <c r="EN2" s="77"/>
      <c r="EO2" s="77"/>
      <c r="EP2" s="77"/>
      <c r="EQ2" s="77"/>
      <c r="ER2" s="77"/>
      <c r="ES2" s="77"/>
      <c r="ET2" s="77"/>
      <c r="EU2" s="77"/>
      <c r="EV2" s="77"/>
      <c r="EW2" s="77"/>
      <c r="EX2" s="77"/>
      <c r="EY2" s="77"/>
      <c r="EZ2" s="77"/>
      <c r="FA2" s="77"/>
      <c r="FB2" s="77"/>
      <c r="FC2" s="77"/>
      <c r="FD2" s="77"/>
      <c r="FE2" s="77"/>
      <c r="FF2" s="77"/>
      <c r="FG2" s="77"/>
      <c r="FH2" s="77"/>
      <c r="FI2" s="77"/>
      <c r="FJ2" s="77"/>
      <c r="FK2" s="77"/>
      <c r="FL2" s="77"/>
      <c r="FM2" s="77"/>
      <c r="FN2" s="77"/>
      <c r="FO2" s="77"/>
      <c r="FP2" s="77"/>
      <c r="FQ2" s="77"/>
      <c r="FR2" s="77"/>
      <c r="FS2" s="77"/>
      <c r="FT2" s="77"/>
      <c r="FU2" s="77"/>
      <c r="FV2" s="77"/>
      <c r="FW2" s="77"/>
      <c r="FX2" s="77"/>
      <c r="FY2" s="77"/>
      <c r="FZ2" s="77"/>
      <c r="GA2" s="77"/>
      <c r="GB2" s="77"/>
      <c r="GC2" s="77"/>
      <c r="GD2" s="77"/>
      <c r="GE2" s="77"/>
      <c r="GF2" s="77"/>
      <c r="GG2" s="77"/>
      <c r="GH2" s="77"/>
      <c r="GI2" s="77"/>
      <c r="GJ2" s="77"/>
      <c r="GK2" s="77"/>
      <c r="GL2" s="77"/>
      <c r="GM2" s="77"/>
      <c r="GN2" s="77"/>
      <c r="GO2" s="77"/>
      <c r="GP2" s="77"/>
      <c r="GQ2" s="77"/>
      <c r="GR2" s="77"/>
      <c r="GS2" s="77"/>
      <c r="GT2" s="77"/>
      <c r="GU2" s="77"/>
      <c r="GV2" s="77"/>
      <c r="GW2" s="77"/>
      <c r="GX2" s="77"/>
      <c r="GY2" s="77"/>
      <c r="GZ2" s="77"/>
      <c r="HA2" s="77"/>
      <c r="HB2" s="77"/>
      <c r="HC2" s="77"/>
      <c r="HD2" s="77"/>
      <c r="HE2" s="77"/>
      <c r="HF2" s="77"/>
      <c r="HG2" s="77"/>
      <c r="HH2" s="77"/>
      <c r="HI2" s="77"/>
      <c r="HJ2" s="77"/>
      <c r="HK2" s="77"/>
      <c r="HL2" s="77"/>
      <c r="HM2" s="77"/>
      <c r="HN2" s="77"/>
      <c r="HO2" s="77"/>
      <c r="HP2" s="77"/>
      <c r="HQ2" s="77"/>
      <c r="HR2" s="77"/>
      <c r="HS2" s="77"/>
      <c r="HT2" s="77"/>
      <c r="HU2" s="77"/>
      <c r="HV2" s="77"/>
      <c r="HW2" s="77"/>
      <c r="HX2" s="77"/>
      <c r="HY2" s="77"/>
    </row>
    <row r="3" spans="1:233">
      <c r="A3" s="77">
        <v>2</v>
      </c>
      <c r="B3" s="77">
        <v>306</v>
      </c>
      <c r="C3" s="77" t="s">
        <v>27</v>
      </c>
      <c r="D3" s="77" t="s">
        <v>28</v>
      </c>
      <c r="E3" s="77" t="s">
        <v>236</v>
      </c>
      <c r="F3" s="77" t="s">
        <v>201</v>
      </c>
      <c r="G3" s="77" t="s">
        <v>487</v>
      </c>
      <c r="H3" s="77" t="s">
        <v>472</v>
      </c>
      <c r="I3" s="77" t="s">
        <v>275</v>
      </c>
      <c r="J3" s="454" t="s">
        <v>480</v>
      </c>
      <c r="K3" s="410">
        <v>36493</v>
      </c>
      <c r="L3" s="410">
        <v>38316</v>
      </c>
      <c r="M3" s="77" t="s">
        <v>74</v>
      </c>
      <c r="N3" s="271">
        <v>-15000000</v>
      </c>
      <c r="O3" s="271">
        <v>0</v>
      </c>
      <c r="P3" s="411">
        <v>0.51</v>
      </c>
      <c r="Q3" s="271">
        <v>64.644559999999998</v>
      </c>
      <c r="R3" s="271">
        <v>64.654505</v>
      </c>
      <c r="S3" s="411">
        <v>9.945000000001869E-3</v>
      </c>
      <c r="T3" s="271">
        <v>0</v>
      </c>
      <c r="U3" s="271">
        <v>-210.77786900000001</v>
      </c>
      <c r="V3" s="271">
        <v>0</v>
      </c>
      <c r="W3" s="271">
        <v>-210.77786900000001</v>
      </c>
      <c r="X3" s="271">
        <v>-67335.736191999997</v>
      </c>
      <c r="Y3" s="271">
        <v>-67460.164392999999</v>
      </c>
      <c r="Z3" s="271">
        <v>-124.42820100000245</v>
      </c>
      <c r="AA3" s="271">
        <v>86.349667999997564</v>
      </c>
      <c r="AB3" s="271">
        <v>-96798.487562809605</v>
      </c>
      <c r="AC3" s="271">
        <v>-96130.734260024998</v>
      </c>
      <c r="AD3" s="271">
        <v>667.75330278460751</v>
      </c>
      <c r="AF3" s="271">
        <v>0</v>
      </c>
      <c r="AG3" s="402">
        <v>-138688.125</v>
      </c>
      <c r="AH3" s="402">
        <v>-234818.859260025</v>
      </c>
      <c r="AI3" s="402">
        <v>-352150.88277569425</v>
      </c>
      <c r="AJ3" s="402">
        <v>-352150.88277569425</v>
      </c>
      <c r="AK3" s="402">
        <v>281272.50091447809</v>
      </c>
      <c r="AL3" s="402">
        <v>667.75330278460751</v>
      </c>
      <c r="AM3" s="403" t="s">
        <v>547</v>
      </c>
      <c r="AN3" s="45">
        <v>8</v>
      </c>
      <c r="AO3" s="45" t="s">
        <v>545</v>
      </c>
      <c r="AP3" s="45">
        <v>8</v>
      </c>
      <c r="AR3" s="412"/>
      <c r="AS3" s="176"/>
      <c r="AV3" s="77"/>
      <c r="AW3" s="77"/>
      <c r="AX3" s="77"/>
      <c r="AY3" s="77"/>
      <c r="AZ3" s="77"/>
      <c r="BA3" s="77"/>
      <c r="BB3" s="77"/>
      <c r="BC3" s="77"/>
      <c r="BD3" s="77"/>
      <c r="BE3" s="77"/>
      <c r="BF3" s="77"/>
      <c r="BG3" s="77"/>
      <c r="BH3" s="77"/>
      <c r="BI3" s="77"/>
      <c r="BJ3" s="77"/>
      <c r="BK3" s="77"/>
      <c r="BL3" s="77"/>
      <c r="BM3" s="77"/>
      <c r="BN3" s="77"/>
      <c r="BO3" s="77"/>
      <c r="BP3" s="77"/>
      <c r="BQ3" s="77"/>
      <c r="BR3" s="77"/>
      <c r="BS3" s="77"/>
      <c r="BT3" s="77"/>
      <c r="BU3" s="77"/>
      <c r="BV3" s="77"/>
      <c r="BW3" s="77"/>
      <c r="BX3" s="77"/>
      <c r="BY3" s="77"/>
      <c r="BZ3" s="77"/>
      <c r="CA3" s="77"/>
      <c r="CB3" s="77"/>
      <c r="CC3" s="77"/>
      <c r="CD3" s="77"/>
      <c r="CE3" s="77"/>
      <c r="CF3" s="77"/>
      <c r="CG3" s="77"/>
      <c r="CH3" s="77"/>
      <c r="CI3" s="77"/>
      <c r="CJ3" s="77"/>
      <c r="CK3" s="77"/>
      <c r="CL3" s="77"/>
      <c r="CM3" s="77"/>
      <c r="CN3" s="77"/>
      <c r="CO3" s="77"/>
      <c r="CP3" s="77"/>
      <c r="CQ3" s="77"/>
      <c r="CR3" s="77"/>
      <c r="CS3" s="77"/>
      <c r="CT3" s="77"/>
      <c r="CU3" s="77"/>
      <c r="CV3" s="77"/>
      <c r="CW3" s="77"/>
      <c r="CX3" s="77"/>
      <c r="CY3" s="77"/>
      <c r="CZ3" s="77"/>
      <c r="DA3" s="77"/>
      <c r="DB3" s="77"/>
      <c r="DC3" s="77"/>
      <c r="DD3" s="77"/>
      <c r="DE3" s="77"/>
      <c r="DF3" s="77"/>
      <c r="DG3" s="77"/>
      <c r="DH3" s="77"/>
      <c r="DI3" s="77"/>
      <c r="DJ3" s="77"/>
      <c r="DK3" s="77"/>
      <c r="DL3" s="77"/>
      <c r="DM3" s="77"/>
      <c r="DN3" s="77"/>
      <c r="DO3" s="77"/>
      <c r="DP3" s="77"/>
      <c r="DQ3" s="77"/>
      <c r="DR3" s="77"/>
      <c r="DS3" s="77"/>
      <c r="DT3" s="77"/>
      <c r="DU3" s="77"/>
      <c r="DV3" s="77"/>
      <c r="DW3" s="77"/>
      <c r="DX3" s="77"/>
      <c r="DY3" s="77"/>
      <c r="DZ3" s="77"/>
      <c r="EA3" s="77"/>
      <c r="EB3" s="77"/>
      <c r="EC3" s="77"/>
      <c r="ED3" s="77"/>
      <c r="EE3" s="77"/>
      <c r="EF3" s="77"/>
      <c r="EG3" s="77"/>
      <c r="EH3" s="77"/>
      <c r="EI3" s="77"/>
      <c r="EJ3" s="77"/>
      <c r="EK3" s="77"/>
      <c r="EL3" s="77"/>
      <c r="EM3" s="77"/>
      <c r="EN3" s="77"/>
      <c r="EO3" s="77"/>
      <c r="EP3" s="77"/>
      <c r="EQ3" s="77"/>
      <c r="ER3" s="77"/>
      <c r="ES3" s="77"/>
      <c r="ET3" s="77"/>
      <c r="EU3" s="77"/>
      <c r="EV3" s="77"/>
      <c r="EW3" s="77"/>
      <c r="EX3" s="77"/>
      <c r="EY3" s="77"/>
      <c r="EZ3" s="77"/>
      <c r="FA3" s="77"/>
      <c r="FB3" s="77"/>
      <c r="FC3" s="77"/>
      <c r="FD3" s="77"/>
      <c r="FE3" s="77"/>
      <c r="FF3" s="77"/>
      <c r="FG3" s="77"/>
      <c r="FH3" s="77"/>
      <c r="FI3" s="77"/>
      <c r="FJ3" s="77"/>
      <c r="FK3" s="77"/>
      <c r="FL3" s="77"/>
      <c r="FM3" s="77"/>
      <c r="FN3" s="77"/>
      <c r="FO3" s="77"/>
      <c r="FP3" s="77"/>
      <c r="FQ3" s="77"/>
      <c r="FR3" s="77"/>
      <c r="FS3" s="77"/>
      <c r="FT3" s="77"/>
      <c r="FU3" s="77"/>
      <c r="FV3" s="77"/>
      <c r="FW3" s="77"/>
      <c r="FX3" s="77"/>
      <c r="FY3" s="77"/>
      <c r="FZ3" s="77"/>
      <c r="GA3" s="77"/>
      <c r="GB3" s="77"/>
      <c r="GC3" s="77"/>
      <c r="GD3" s="77"/>
      <c r="GE3" s="77"/>
      <c r="GF3" s="77"/>
      <c r="GG3" s="77"/>
      <c r="GH3" s="77"/>
      <c r="GI3" s="77"/>
      <c r="GJ3" s="77"/>
      <c r="GK3" s="77"/>
      <c r="GL3" s="77"/>
      <c r="GM3" s="77"/>
      <c r="GN3" s="77"/>
      <c r="GO3" s="77"/>
      <c r="GP3" s="77"/>
      <c r="GQ3" s="77"/>
      <c r="GR3" s="77"/>
      <c r="GS3" s="77"/>
      <c r="GT3" s="77"/>
      <c r="GU3" s="77"/>
      <c r="GV3" s="77"/>
      <c r="GW3" s="77"/>
      <c r="GX3" s="77"/>
      <c r="GY3" s="77"/>
      <c r="GZ3" s="77"/>
      <c r="HA3" s="77"/>
      <c r="HB3" s="77"/>
      <c r="HC3" s="77"/>
      <c r="HD3" s="77"/>
      <c r="HE3" s="77"/>
      <c r="HF3" s="77"/>
      <c r="HG3" s="77"/>
      <c r="HH3" s="77"/>
      <c r="HI3" s="77"/>
      <c r="HJ3" s="77"/>
      <c r="HK3" s="77"/>
      <c r="HL3" s="77"/>
      <c r="HM3" s="77"/>
      <c r="HN3" s="77"/>
      <c r="HO3" s="77"/>
      <c r="HP3" s="77"/>
      <c r="HQ3" s="77"/>
      <c r="HR3" s="77"/>
      <c r="HS3" s="77"/>
      <c r="HT3" s="77"/>
      <c r="HU3" s="77"/>
      <c r="HV3" s="77"/>
      <c r="HW3" s="77"/>
      <c r="HX3" s="77"/>
      <c r="HY3" s="77"/>
    </row>
    <row r="4" spans="1:233">
      <c r="A4" s="77">
        <v>3</v>
      </c>
      <c r="B4" s="77">
        <v>308</v>
      </c>
      <c r="C4" s="77" t="s">
        <v>27</v>
      </c>
      <c r="D4" s="77" t="s">
        <v>28</v>
      </c>
      <c r="E4" s="77" t="s">
        <v>236</v>
      </c>
      <c r="F4" s="77" t="s">
        <v>201</v>
      </c>
      <c r="G4" s="77" t="s">
        <v>487</v>
      </c>
      <c r="H4" s="77" t="s">
        <v>472</v>
      </c>
      <c r="I4" s="77" t="s">
        <v>276</v>
      </c>
      <c r="J4" s="454" t="s">
        <v>480</v>
      </c>
      <c r="K4" s="410">
        <v>36493</v>
      </c>
      <c r="L4" s="410">
        <v>38316</v>
      </c>
      <c r="M4" s="77" t="s">
        <v>74</v>
      </c>
      <c r="N4" s="271">
        <v>15000000</v>
      </c>
      <c r="O4" s="271">
        <v>0</v>
      </c>
      <c r="P4" s="411">
        <v>0.51</v>
      </c>
      <c r="Q4" s="271">
        <v>64.644559999999998</v>
      </c>
      <c r="R4" s="271">
        <v>64.654505</v>
      </c>
      <c r="S4" s="411">
        <v>9.945000000001869E-3</v>
      </c>
      <c r="T4" s="271">
        <v>0</v>
      </c>
      <c r="U4" s="271">
        <v>210.77786900000001</v>
      </c>
      <c r="V4" s="271">
        <v>0</v>
      </c>
      <c r="W4" s="271">
        <v>210.77786900000001</v>
      </c>
      <c r="X4" s="271">
        <v>67335.736191999997</v>
      </c>
      <c r="Y4" s="271">
        <v>67460.164392999999</v>
      </c>
      <c r="Z4" s="271">
        <v>124.42820100000245</v>
      </c>
      <c r="AA4" s="271">
        <v>-86.349667999997564</v>
      </c>
      <c r="AB4" s="271">
        <v>96798.487562809605</v>
      </c>
      <c r="AC4" s="271">
        <v>96130.734260024998</v>
      </c>
      <c r="AD4" s="271">
        <v>-667.75330278460751</v>
      </c>
      <c r="AF4" s="271">
        <v>0</v>
      </c>
      <c r="AG4" s="402">
        <v>138688.125</v>
      </c>
      <c r="AH4" s="402">
        <v>234818.859260025</v>
      </c>
      <c r="AI4" s="402">
        <v>352150.88277569425</v>
      </c>
      <c r="AJ4" s="402">
        <v>352150.88277569425</v>
      </c>
      <c r="AK4" s="402">
        <v>-281272.50091447809</v>
      </c>
      <c r="AL4" s="402">
        <v>-667.75330278460751</v>
      </c>
      <c r="AM4" s="403" t="s">
        <v>547</v>
      </c>
      <c r="AN4" s="45">
        <v>8</v>
      </c>
      <c r="AO4" s="45" t="s">
        <v>545</v>
      </c>
      <c r="AP4" s="45">
        <v>8</v>
      </c>
      <c r="AR4" s="412"/>
      <c r="AS4" s="176"/>
      <c r="AV4" s="77"/>
      <c r="AW4" s="77"/>
      <c r="AX4" s="77"/>
      <c r="AY4" s="77"/>
      <c r="AZ4" s="77"/>
      <c r="BA4" s="77"/>
      <c r="BB4" s="77"/>
      <c r="BC4" s="77"/>
      <c r="BD4" s="77"/>
      <c r="BE4" s="77"/>
      <c r="BF4" s="77"/>
      <c r="BG4" s="77"/>
      <c r="BH4" s="77"/>
      <c r="BI4" s="77"/>
      <c r="BJ4" s="77"/>
      <c r="BK4" s="77"/>
      <c r="BL4" s="77"/>
      <c r="BM4" s="77"/>
      <c r="BN4" s="77"/>
      <c r="BO4" s="77"/>
      <c r="BP4" s="77"/>
      <c r="BQ4" s="77"/>
      <c r="BR4" s="77"/>
      <c r="BS4" s="77"/>
      <c r="BT4" s="77"/>
      <c r="BU4" s="77"/>
      <c r="BV4" s="77"/>
      <c r="BW4" s="77"/>
      <c r="BX4" s="77"/>
      <c r="BY4" s="77"/>
      <c r="BZ4" s="77"/>
      <c r="CA4" s="77"/>
      <c r="CB4" s="77"/>
      <c r="CC4" s="77"/>
      <c r="CD4" s="77"/>
      <c r="CE4" s="77"/>
      <c r="CF4" s="77"/>
      <c r="CG4" s="77"/>
      <c r="CH4" s="77"/>
      <c r="CI4" s="77"/>
      <c r="CJ4" s="77"/>
      <c r="CK4" s="77"/>
      <c r="CL4" s="77"/>
      <c r="CM4" s="77"/>
      <c r="CN4" s="77"/>
      <c r="CO4" s="77"/>
      <c r="CP4" s="77"/>
      <c r="CQ4" s="77"/>
      <c r="CR4" s="77"/>
      <c r="CS4" s="77"/>
      <c r="CT4" s="77"/>
      <c r="CU4" s="77"/>
      <c r="CV4" s="77"/>
      <c r="CW4" s="77"/>
      <c r="CX4" s="77"/>
      <c r="CY4" s="77"/>
      <c r="CZ4" s="77"/>
      <c r="DA4" s="77"/>
      <c r="DB4" s="77"/>
      <c r="DC4" s="77"/>
      <c r="DD4" s="77"/>
      <c r="DE4" s="77"/>
      <c r="DF4" s="77"/>
      <c r="DG4" s="77"/>
      <c r="DH4" s="77"/>
      <c r="DI4" s="77"/>
      <c r="DJ4" s="77"/>
      <c r="DK4" s="77"/>
      <c r="DL4" s="77"/>
      <c r="DM4" s="77"/>
      <c r="DN4" s="77"/>
      <c r="DO4" s="77"/>
      <c r="DP4" s="77"/>
      <c r="DQ4" s="77"/>
      <c r="DR4" s="77"/>
      <c r="DS4" s="77"/>
      <c r="DT4" s="77"/>
      <c r="DU4" s="77"/>
      <c r="DV4" s="77"/>
      <c r="DW4" s="77"/>
      <c r="DX4" s="77"/>
      <c r="DY4" s="77"/>
      <c r="DZ4" s="77"/>
      <c r="EA4" s="77"/>
      <c r="EB4" s="77"/>
      <c r="EC4" s="77"/>
      <c r="ED4" s="77"/>
      <c r="EE4" s="77"/>
      <c r="EF4" s="77"/>
      <c r="EG4" s="77"/>
      <c r="EH4" s="77"/>
      <c r="EI4" s="77"/>
      <c r="EJ4" s="77"/>
      <c r="EK4" s="77"/>
      <c r="EL4" s="77"/>
      <c r="EM4" s="77"/>
      <c r="EN4" s="77"/>
      <c r="EO4" s="77"/>
      <c r="EP4" s="77"/>
      <c r="EQ4" s="77"/>
      <c r="ER4" s="77"/>
      <c r="ES4" s="77"/>
      <c r="ET4" s="77"/>
      <c r="EU4" s="77"/>
      <c r="EV4" s="77"/>
      <c r="EW4" s="77"/>
      <c r="EX4" s="77"/>
      <c r="EY4" s="77"/>
      <c r="EZ4" s="77"/>
      <c r="FA4" s="77"/>
      <c r="FB4" s="77"/>
      <c r="FC4" s="77"/>
      <c r="FD4" s="77"/>
      <c r="FE4" s="77"/>
      <c r="FF4" s="77"/>
      <c r="FG4" s="77"/>
      <c r="FH4" s="77"/>
      <c r="FI4" s="77"/>
      <c r="FJ4" s="77"/>
      <c r="FK4" s="77"/>
      <c r="FL4" s="77"/>
      <c r="FM4" s="77"/>
      <c r="FN4" s="77"/>
      <c r="FO4" s="77"/>
      <c r="FP4" s="77"/>
      <c r="FQ4" s="77"/>
      <c r="FR4" s="77"/>
      <c r="FS4" s="77"/>
      <c r="FT4" s="77"/>
      <c r="FU4" s="77"/>
      <c r="FV4" s="77"/>
      <c r="FW4" s="77"/>
      <c r="FX4" s="77"/>
      <c r="FY4" s="77"/>
      <c r="FZ4" s="77"/>
      <c r="GA4" s="77"/>
      <c r="GB4" s="77"/>
      <c r="GC4" s="77"/>
      <c r="GD4" s="77"/>
      <c r="GE4" s="77"/>
      <c r="GF4" s="77"/>
      <c r="GG4" s="77"/>
      <c r="GH4" s="77"/>
      <c r="GI4" s="77"/>
      <c r="GJ4" s="77"/>
      <c r="GK4" s="77"/>
      <c r="GL4" s="77"/>
      <c r="GM4" s="77"/>
      <c r="GN4" s="77"/>
      <c r="GO4" s="77"/>
      <c r="GP4" s="77"/>
      <c r="GQ4" s="77"/>
      <c r="GR4" s="77"/>
      <c r="GS4" s="77"/>
      <c r="GT4" s="77"/>
      <c r="GU4" s="77"/>
      <c r="GV4" s="77"/>
      <c r="GW4" s="77"/>
      <c r="GX4" s="77"/>
      <c r="GY4" s="77"/>
      <c r="GZ4" s="77"/>
      <c r="HA4" s="77"/>
      <c r="HB4" s="77"/>
      <c r="HC4" s="77"/>
      <c r="HD4" s="77"/>
      <c r="HE4" s="77"/>
      <c r="HF4" s="77"/>
      <c r="HG4" s="77"/>
      <c r="HH4" s="77"/>
      <c r="HI4" s="77"/>
      <c r="HJ4" s="77"/>
      <c r="HK4" s="77"/>
      <c r="HL4" s="77"/>
      <c r="HM4" s="77"/>
      <c r="HN4" s="77"/>
      <c r="HO4" s="77"/>
      <c r="HP4" s="77"/>
      <c r="HQ4" s="77"/>
      <c r="HR4" s="77"/>
      <c r="HS4" s="77"/>
      <c r="HT4" s="77"/>
      <c r="HU4" s="77"/>
      <c r="HV4" s="77"/>
      <c r="HW4" s="77"/>
      <c r="HX4" s="77"/>
      <c r="HY4" s="77"/>
    </row>
    <row r="5" spans="1:233">
      <c r="A5" s="77">
        <v>4</v>
      </c>
      <c r="B5" s="77">
        <v>309</v>
      </c>
      <c r="C5" s="77" t="s">
        <v>27</v>
      </c>
      <c r="D5" s="77" t="s">
        <v>28</v>
      </c>
      <c r="E5" s="77" t="s">
        <v>236</v>
      </c>
      <c r="F5" s="77" t="s">
        <v>201</v>
      </c>
      <c r="G5" s="77" t="s">
        <v>487</v>
      </c>
      <c r="H5" s="77" t="s">
        <v>472</v>
      </c>
      <c r="I5" s="77" t="s">
        <v>276</v>
      </c>
      <c r="J5" s="454" t="s">
        <v>480</v>
      </c>
      <c r="K5" s="410">
        <v>36411</v>
      </c>
      <c r="L5" s="410">
        <v>38322</v>
      </c>
      <c r="M5" s="77" t="s">
        <v>74</v>
      </c>
      <c r="N5" s="271">
        <v>15000000</v>
      </c>
      <c r="O5" s="271">
        <v>0</v>
      </c>
      <c r="P5" s="411">
        <v>0.47499999999999998</v>
      </c>
      <c r="Q5" s="271">
        <v>64.724879000000001</v>
      </c>
      <c r="R5" s="271">
        <v>64.734776999999994</v>
      </c>
      <c r="S5" s="411">
        <v>9.8979999999926349E-3</v>
      </c>
      <c r="T5" s="271">
        <v>0</v>
      </c>
      <c r="U5" s="271">
        <v>208.04819699999999</v>
      </c>
      <c r="V5" s="271">
        <v>0</v>
      </c>
      <c r="W5" s="271">
        <v>208.04819699999999</v>
      </c>
      <c r="X5" s="271">
        <v>49438.955531</v>
      </c>
      <c r="Y5" s="271">
        <v>49565.834379</v>
      </c>
      <c r="Z5" s="271">
        <v>126.87884800000029</v>
      </c>
      <c r="AA5" s="271">
        <v>-81.169348999999698</v>
      </c>
      <c r="AB5" s="271">
        <v>71070.970523589058</v>
      </c>
      <c r="AC5" s="271">
        <v>70631.313990074996</v>
      </c>
      <c r="AD5" s="271">
        <v>-439.65653351406218</v>
      </c>
      <c r="AF5" s="271">
        <v>0</v>
      </c>
      <c r="AG5" s="402">
        <v>152296.875</v>
      </c>
      <c r="AH5" s="402">
        <v>222928.188990075</v>
      </c>
      <c r="AI5" s="402">
        <v>346859.84953390842</v>
      </c>
      <c r="AJ5" s="402">
        <v>346859.84953390842</v>
      </c>
      <c r="AK5" s="402">
        <v>-282542.52853346558</v>
      </c>
      <c r="AL5" s="402">
        <v>-439.65653351406218</v>
      </c>
      <c r="AM5" s="403" t="s">
        <v>547</v>
      </c>
      <c r="AN5" s="45">
        <v>8</v>
      </c>
      <c r="AO5" s="45" t="s">
        <v>545</v>
      </c>
      <c r="AP5" s="45">
        <v>8</v>
      </c>
      <c r="AR5" s="412"/>
      <c r="AS5" s="176"/>
      <c r="AV5" s="77"/>
      <c r="AW5" s="77"/>
      <c r="AX5" s="77"/>
      <c r="AY5" s="77"/>
      <c r="AZ5" s="77"/>
      <c r="BA5" s="77"/>
      <c r="BB5" s="77"/>
      <c r="BC5" s="77"/>
      <c r="BD5" s="77"/>
      <c r="BE5" s="77"/>
      <c r="BF5" s="77"/>
      <c r="BG5" s="77"/>
      <c r="BH5" s="77"/>
      <c r="BI5" s="77"/>
      <c r="BJ5" s="77"/>
      <c r="BK5" s="77"/>
      <c r="BL5" s="77"/>
      <c r="BM5" s="77"/>
      <c r="BN5" s="77"/>
      <c r="BO5" s="77"/>
      <c r="BP5" s="77"/>
      <c r="BQ5" s="77"/>
      <c r="BR5" s="77"/>
      <c r="BS5" s="77"/>
      <c r="BT5" s="77"/>
      <c r="BU5" s="77"/>
      <c r="BV5" s="77"/>
      <c r="BW5" s="77"/>
      <c r="BX5" s="77"/>
      <c r="BY5" s="77"/>
      <c r="BZ5" s="77"/>
      <c r="CA5" s="77"/>
      <c r="CB5" s="77"/>
      <c r="CC5" s="77"/>
      <c r="CD5" s="77"/>
      <c r="CE5" s="77"/>
      <c r="CF5" s="77"/>
      <c r="CG5" s="77"/>
      <c r="CH5" s="77"/>
      <c r="CI5" s="77"/>
      <c r="CJ5" s="77"/>
      <c r="CK5" s="77"/>
      <c r="CL5" s="77"/>
      <c r="CM5" s="77"/>
      <c r="CN5" s="77"/>
      <c r="CO5" s="77"/>
      <c r="CP5" s="77"/>
      <c r="CQ5" s="77"/>
      <c r="CR5" s="77"/>
      <c r="CS5" s="77"/>
      <c r="CT5" s="77"/>
      <c r="CU5" s="77"/>
      <c r="CV5" s="77"/>
      <c r="CW5" s="77"/>
      <c r="CX5" s="77"/>
      <c r="CY5" s="77"/>
      <c r="CZ5" s="77"/>
      <c r="DA5" s="77"/>
      <c r="DB5" s="77"/>
      <c r="DC5" s="77"/>
      <c r="DD5" s="77"/>
      <c r="DE5" s="77"/>
      <c r="DF5" s="77"/>
      <c r="DG5" s="77"/>
      <c r="DH5" s="77"/>
      <c r="DI5" s="77"/>
      <c r="DJ5" s="77"/>
      <c r="DK5" s="77"/>
      <c r="DL5" s="77"/>
      <c r="DM5" s="77"/>
      <c r="DN5" s="77"/>
      <c r="DO5" s="77"/>
      <c r="DP5" s="77"/>
      <c r="DQ5" s="77"/>
      <c r="DR5" s="77"/>
      <c r="DS5" s="77"/>
      <c r="DT5" s="77"/>
      <c r="DU5" s="77"/>
      <c r="DV5" s="77"/>
      <c r="DW5" s="77"/>
      <c r="DX5" s="77"/>
      <c r="DY5" s="77"/>
      <c r="DZ5" s="77"/>
      <c r="EA5" s="77"/>
      <c r="EB5" s="77"/>
      <c r="EC5" s="77"/>
      <c r="ED5" s="77"/>
      <c r="EE5" s="77"/>
      <c r="EF5" s="77"/>
      <c r="EG5" s="77"/>
      <c r="EH5" s="77"/>
      <c r="EI5" s="77"/>
      <c r="EJ5" s="77"/>
      <c r="EK5" s="77"/>
      <c r="EL5" s="77"/>
      <c r="EM5" s="77"/>
      <c r="EN5" s="77"/>
      <c r="EO5" s="77"/>
      <c r="EP5" s="77"/>
      <c r="EQ5" s="77"/>
      <c r="ER5" s="77"/>
      <c r="ES5" s="77"/>
      <c r="ET5" s="77"/>
      <c r="EU5" s="77"/>
      <c r="EV5" s="77"/>
      <c r="EW5" s="77"/>
      <c r="EX5" s="77"/>
      <c r="EY5" s="77"/>
      <c r="EZ5" s="77"/>
      <c r="FA5" s="77"/>
      <c r="FB5" s="77"/>
      <c r="FC5" s="77"/>
      <c r="FD5" s="77"/>
      <c r="FE5" s="77"/>
      <c r="FF5" s="77"/>
      <c r="FG5" s="77"/>
      <c r="FH5" s="77"/>
      <c r="FI5" s="77"/>
      <c r="FJ5" s="77"/>
      <c r="FK5" s="77"/>
      <c r="FL5" s="77"/>
      <c r="FM5" s="77"/>
      <c r="FN5" s="77"/>
      <c r="FO5" s="77"/>
      <c r="FP5" s="77"/>
      <c r="FQ5" s="77"/>
      <c r="FR5" s="77"/>
      <c r="FS5" s="77"/>
      <c r="FT5" s="77"/>
      <c r="FU5" s="77"/>
      <c r="FV5" s="77"/>
      <c r="FW5" s="77"/>
      <c r="FX5" s="77"/>
      <c r="FY5" s="77"/>
      <c r="FZ5" s="77"/>
      <c r="GA5" s="77"/>
      <c r="GB5" s="77"/>
      <c r="GC5" s="77"/>
      <c r="GD5" s="77"/>
      <c r="GE5" s="77"/>
      <c r="GF5" s="77"/>
      <c r="GG5" s="77"/>
      <c r="GH5" s="77"/>
      <c r="GI5" s="77"/>
      <c r="GJ5" s="77"/>
      <c r="GK5" s="77"/>
      <c r="GL5" s="77"/>
      <c r="GM5" s="77"/>
      <c r="GN5" s="77"/>
      <c r="GO5" s="77"/>
      <c r="GP5" s="77"/>
      <c r="GQ5" s="77"/>
      <c r="GR5" s="77"/>
      <c r="GS5" s="77"/>
      <c r="GT5" s="77"/>
      <c r="GU5" s="77"/>
      <c r="GV5" s="77"/>
      <c r="GW5" s="77"/>
      <c r="GX5" s="77"/>
      <c r="GY5" s="77"/>
      <c r="GZ5" s="77"/>
      <c r="HA5" s="77"/>
      <c r="HB5" s="77"/>
      <c r="HC5" s="77"/>
      <c r="HD5" s="77"/>
      <c r="HE5" s="77"/>
      <c r="HF5" s="77"/>
      <c r="HG5" s="77"/>
      <c r="HH5" s="77"/>
      <c r="HI5" s="77"/>
      <c r="HJ5" s="77"/>
      <c r="HK5" s="77"/>
      <c r="HL5" s="77"/>
      <c r="HM5" s="77"/>
      <c r="HN5" s="77"/>
      <c r="HO5" s="77"/>
      <c r="HP5" s="77"/>
      <c r="HQ5" s="77"/>
      <c r="HR5" s="77"/>
      <c r="HS5" s="77"/>
      <c r="HT5" s="77"/>
      <c r="HU5" s="77"/>
      <c r="HV5" s="77"/>
      <c r="HW5" s="77"/>
      <c r="HX5" s="77"/>
      <c r="HY5" s="77"/>
    </row>
    <row r="6" spans="1:233">
      <c r="A6" s="77">
        <v>5</v>
      </c>
      <c r="B6" s="77">
        <v>310</v>
      </c>
      <c r="C6" s="77" t="s">
        <v>27</v>
      </c>
      <c r="D6" s="77" t="s">
        <v>28</v>
      </c>
      <c r="E6" s="77" t="s">
        <v>73</v>
      </c>
      <c r="F6" s="77" t="s">
        <v>201</v>
      </c>
      <c r="G6" s="77" t="s">
        <v>487</v>
      </c>
      <c r="H6" s="77" t="s">
        <v>472</v>
      </c>
      <c r="I6" s="77" t="s">
        <v>259</v>
      </c>
      <c r="J6" s="454" t="s">
        <v>480</v>
      </c>
      <c r="K6" s="410">
        <v>36607</v>
      </c>
      <c r="L6" s="410">
        <v>38433</v>
      </c>
      <c r="M6" s="77" t="s">
        <v>30</v>
      </c>
      <c r="N6" s="271">
        <v>-50000000</v>
      </c>
      <c r="O6" s="271">
        <v>17240.346740000001</v>
      </c>
      <c r="P6" s="411">
        <v>0.51500000000000001</v>
      </c>
      <c r="Q6" s="271">
        <v>66.186959000000002</v>
      </c>
      <c r="R6" s="271">
        <v>66.201836999999998</v>
      </c>
      <c r="S6" s="411">
        <v>1.487799999999595E-2</v>
      </c>
      <c r="T6" s="271">
        <v>256.50187879765019</v>
      </c>
      <c r="U6" s="271">
        <v>-1108.2877450000001</v>
      </c>
      <c r="V6" s="271">
        <v>0</v>
      </c>
      <c r="W6" s="271">
        <v>-851.78586620234989</v>
      </c>
      <c r="X6" s="271">
        <v>252505.43221</v>
      </c>
      <c r="Y6" s="271">
        <v>252114.24013399999</v>
      </c>
      <c r="Z6" s="271">
        <v>-391.19207600000664</v>
      </c>
      <c r="AA6" s="271">
        <v>460.59379020234326</v>
      </c>
      <c r="AB6" s="271">
        <v>252505.43221</v>
      </c>
      <c r="AC6" s="271">
        <v>252114.24013399999</v>
      </c>
      <c r="AD6" s="271">
        <v>-391.19207600000664</v>
      </c>
      <c r="AF6" s="271">
        <v>124785.62970412002</v>
      </c>
      <c r="AG6" s="402">
        <v>-261076.38888899999</v>
      </c>
      <c r="AH6" s="402">
        <v>-8962.148755000002</v>
      </c>
      <c r="AI6" s="402">
        <v>-561800.26190399996</v>
      </c>
      <c r="AJ6" s="402">
        <v>-561800.26190399996</v>
      </c>
      <c r="AK6" s="402">
        <v>1185400.505386</v>
      </c>
      <c r="AL6" s="402">
        <v>-391.19207600000664</v>
      </c>
      <c r="AM6" s="403" t="s">
        <v>547</v>
      </c>
      <c r="AN6" s="45">
        <v>8</v>
      </c>
      <c r="AO6" s="45" t="s">
        <v>545</v>
      </c>
      <c r="AP6" s="45">
        <v>8</v>
      </c>
      <c r="AR6" s="412"/>
      <c r="AS6" s="176"/>
      <c r="AV6" s="77"/>
      <c r="AW6" s="77"/>
      <c r="AX6" s="77"/>
      <c r="AY6" s="77"/>
      <c r="AZ6" s="77"/>
      <c r="BA6" s="77"/>
      <c r="BB6" s="77"/>
      <c r="BC6" s="77"/>
      <c r="BD6" s="77"/>
      <c r="BE6" s="77"/>
      <c r="BF6" s="77"/>
      <c r="BG6" s="77"/>
      <c r="BH6" s="77"/>
      <c r="BI6" s="77"/>
      <c r="BJ6" s="77"/>
      <c r="BK6" s="77"/>
      <c r="BL6" s="77"/>
      <c r="BM6" s="77"/>
      <c r="BN6" s="77"/>
      <c r="BO6" s="77"/>
      <c r="BP6" s="77"/>
      <c r="BQ6" s="77"/>
      <c r="BR6" s="77"/>
      <c r="BS6" s="77"/>
      <c r="BT6" s="77"/>
      <c r="BU6" s="77"/>
      <c r="BV6" s="77"/>
      <c r="BW6" s="77"/>
      <c r="BX6" s="77"/>
      <c r="BY6" s="77"/>
      <c r="BZ6" s="77"/>
      <c r="CA6" s="77"/>
      <c r="CB6" s="77"/>
      <c r="CC6" s="77"/>
      <c r="CD6" s="77"/>
      <c r="CE6" s="77"/>
      <c r="CF6" s="77"/>
      <c r="CG6" s="77"/>
      <c r="CH6" s="77"/>
      <c r="CI6" s="77"/>
      <c r="CJ6" s="77"/>
      <c r="CK6" s="77"/>
      <c r="CL6" s="77"/>
      <c r="CM6" s="77"/>
      <c r="CN6" s="77"/>
      <c r="CO6" s="77"/>
      <c r="CP6" s="77"/>
      <c r="CQ6" s="77"/>
      <c r="CR6" s="77"/>
      <c r="CS6" s="77"/>
      <c r="CT6" s="77"/>
      <c r="CU6" s="77"/>
      <c r="CV6" s="77"/>
      <c r="CW6" s="77"/>
      <c r="CX6" s="77"/>
      <c r="CY6" s="77"/>
      <c r="CZ6" s="77"/>
      <c r="DA6" s="77"/>
      <c r="DB6" s="77"/>
      <c r="DC6" s="77"/>
      <c r="DD6" s="77"/>
      <c r="DE6" s="77"/>
      <c r="DF6" s="77"/>
      <c r="DG6" s="77"/>
      <c r="DH6" s="77"/>
      <c r="DI6" s="77"/>
      <c r="DJ6" s="77"/>
      <c r="DK6" s="77"/>
      <c r="DL6" s="77"/>
      <c r="DM6" s="77"/>
      <c r="DN6" s="77"/>
      <c r="DO6" s="77"/>
      <c r="DP6" s="77"/>
      <c r="DQ6" s="77"/>
      <c r="DR6" s="77"/>
      <c r="DS6" s="77"/>
      <c r="DT6" s="77"/>
      <c r="DU6" s="77"/>
      <c r="DV6" s="77"/>
      <c r="DW6" s="77"/>
      <c r="DX6" s="77"/>
      <c r="DY6" s="77"/>
      <c r="DZ6" s="77"/>
      <c r="EA6" s="77"/>
      <c r="EB6" s="77"/>
      <c r="EC6" s="77"/>
      <c r="ED6" s="77"/>
      <c r="EE6" s="77"/>
      <c r="EF6" s="77"/>
      <c r="EG6" s="77"/>
      <c r="EH6" s="77"/>
      <c r="EI6" s="77"/>
      <c r="EJ6" s="77"/>
      <c r="EK6" s="77"/>
      <c r="EL6" s="77"/>
      <c r="EM6" s="77"/>
      <c r="EN6" s="77"/>
      <c r="EO6" s="77"/>
      <c r="EP6" s="77"/>
      <c r="EQ6" s="77"/>
      <c r="ER6" s="77"/>
      <c r="ES6" s="77"/>
      <c r="ET6" s="77"/>
      <c r="EU6" s="77"/>
      <c r="EV6" s="77"/>
      <c r="EW6" s="77"/>
      <c r="EX6" s="77"/>
      <c r="EY6" s="77"/>
      <c r="EZ6" s="77"/>
      <c r="FA6" s="77"/>
      <c r="FB6" s="77"/>
      <c r="FC6" s="77"/>
      <c r="FD6" s="77"/>
      <c r="FE6" s="77"/>
      <c r="FF6" s="77"/>
      <c r="FG6" s="77"/>
      <c r="FH6" s="77"/>
      <c r="FI6" s="77"/>
      <c r="FJ6" s="77"/>
      <c r="FK6" s="77"/>
      <c r="FL6" s="77"/>
      <c r="FM6" s="77"/>
      <c r="FN6" s="77"/>
      <c r="FO6" s="77"/>
      <c r="FP6" s="77"/>
      <c r="FQ6" s="77"/>
      <c r="FR6" s="77"/>
      <c r="FS6" s="77"/>
      <c r="FT6" s="77"/>
      <c r="FU6" s="77"/>
      <c r="FV6" s="77"/>
      <c r="FW6" s="77"/>
      <c r="FX6" s="77"/>
      <c r="FY6" s="77"/>
      <c r="FZ6" s="77"/>
      <c r="GA6" s="77"/>
      <c r="GB6" s="77"/>
      <c r="GC6" s="77"/>
      <c r="GD6" s="77"/>
      <c r="GE6" s="77"/>
      <c r="GF6" s="77"/>
      <c r="GG6" s="77"/>
      <c r="GH6" s="77"/>
      <c r="GI6" s="77"/>
      <c r="GJ6" s="77"/>
      <c r="GK6" s="77"/>
      <c r="GL6" s="77"/>
      <c r="GM6" s="77"/>
      <c r="GN6" s="77"/>
      <c r="GO6" s="77"/>
      <c r="GP6" s="77"/>
      <c r="GQ6" s="77"/>
      <c r="GR6" s="77"/>
      <c r="GS6" s="77"/>
      <c r="GT6" s="77"/>
      <c r="GU6" s="77"/>
      <c r="GV6" s="77"/>
      <c r="GW6" s="77"/>
      <c r="GX6" s="77"/>
      <c r="GY6" s="77"/>
      <c r="GZ6" s="77"/>
      <c r="HA6" s="77"/>
      <c r="HB6" s="77"/>
      <c r="HC6" s="77"/>
      <c r="HD6" s="77"/>
      <c r="HE6" s="77"/>
      <c r="HF6" s="77"/>
      <c r="HG6" s="77"/>
      <c r="HH6" s="77"/>
      <c r="HI6" s="77"/>
      <c r="HJ6" s="77"/>
      <c r="HK6" s="77"/>
      <c r="HL6" s="77"/>
      <c r="HM6" s="77"/>
      <c r="HN6" s="77"/>
      <c r="HO6" s="77"/>
      <c r="HP6" s="77"/>
      <c r="HQ6" s="77"/>
      <c r="HR6" s="77"/>
      <c r="HS6" s="77"/>
      <c r="HT6" s="77"/>
      <c r="HU6" s="77"/>
      <c r="HV6" s="77"/>
      <c r="HW6" s="77"/>
      <c r="HX6" s="77"/>
      <c r="HY6" s="77"/>
    </row>
    <row r="7" spans="1:233">
      <c r="A7" s="77">
        <v>6</v>
      </c>
      <c r="B7" s="77">
        <v>311</v>
      </c>
      <c r="C7" s="77" t="s">
        <v>27</v>
      </c>
      <c r="D7" s="77" t="s">
        <v>28</v>
      </c>
      <c r="E7" s="77" t="s">
        <v>73</v>
      </c>
      <c r="F7" s="77" t="s">
        <v>201</v>
      </c>
      <c r="G7" s="77" t="s">
        <v>487</v>
      </c>
      <c r="H7" s="77" t="s">
        <v>472</v>
      </c>
      <c r="I7" s="77" t="s">
        <v>276</v>
      </c>
      <c r="J7" s="454" t="s">
        <v>480</v>
      </c>
      <c r="K7" s="410">
        <v>36607</v>
      </c>
      <c r="L7" s="410">
        <v>38433</v>
      </c>
      <c r="M7" s="77" t="s">
        <v>30</v>
      </c>
      <c r="N7" s="271">
        <v>50000000</v>
      </c>
      <c r="O7" s="271">
        <v>-17240.346740000001</v>
      </c>
      <c r="P7" s="411">
        <v>0.51500000000000001</v>
      </c>
      <c r="Q7" s="271">
        <v>66.186959000000002</v>
      </c>
      <c r="R7" s="271">
        <v>66.201836999999998</v>
      </c>
      <c r="S7" s="411">
        <v>1.487799999999595E-2</v>
      </c>
      <c r="T7" s="271">
        <v>-256.50187879765019</v>
      </c>
      <c r="U7" s="271">
        <v>1108.2877450000001</v>
      </c>
      <c r="V7" s="271">
        <v>0</v>
      </c>
      <c r="W7" s="271">
        <v>851.78586620234989</v>
      </c>
      <c r="X7" s="271">
        <v>-252505.43221</v>
      </c>
      <c r="Y7" s="271">
        <v>-252114.24013399999</v>
      </c>
      <c r="Z7" s="271">
        <v>391.19207600000664</v>
      </c>
      <c r="AA7" s="271">
        <v>-460.59379020234326</v>
      </c>
      <c r="AB7" s="271">
        <v>-252505.43221</v>
      </c>
      <c r="AC7" s="271">
        <v>-252114.24013399999</v>
      </c>
      <c r="AD7" s="271">
        <v>391.19207600000664</v>
      </c>
      <c r="AF7" s="271">
        <v>-124785.62970412002</v>
      </c>
      <c r="AG7" s="402">
        <v>261076.38888899999</v>
      </c>
      <c r="AH7" s="402">
        <v>8962.148755000002</v>
      </c>
      <c r="AI7" s="402">
        <v>561800.26190399996</v>
      </c>
      <c r="AJ7" s="402">
        <v>561800.26190399996</v>
      </c>
      <c r="AK7" s="402">
        <v>-1185400.505386</v>
      </c>
      <c r="AL7" s="402">
        <v>391.19207600000664</v>
      </c>
      <c r="AM7" s="403" t="s">
        <v>547</v>
      </c>
      <c r="AN7" s="45">
        <v>8</v>
      </c>
      <c r="AO7" s="45" t="s">
        <v>545</v>
      </c>
      <c r="AP7" s="45">
        <v>8</v>
      </c>
      <c r="AR7" s="412"/>
      <c r="AS7" s="176"/>
      <c r="AV7" s="77"/>
      <c r="AW7" s="77"/>
      <c r="AX7" s="77"/>
      <c r="AY7" s="77"/>
      <c r="AZ7" s="77"/>
      <c r="BA7" s="77"/>
      <c r="BB7" s="77"/>
      <c r="BC7" s="77"/>
      <c r="BD7" s="77"/>
      <c r="BE7" s="77"/>
      <c r="BF7" s="77"/>
      <c r="BG7" s="77"/>
      <c r="BH7" s="77"/>
      <c r="BI7" s="77"/>
      <c r="BJ7" s="77"/>
      <c r="BK7" s="77"/>
      <c r="BL7" s="77"/>
      <c r="BM7" s="77"/>
      <c r="BN7" s="77"/>
      <c r="BO7" s="77"/>
      <c r="BP7" s="77"/>
      <c r="BQ7" s="77"/>
      <c r="BR7" s="77"/>
      <c r="BS7" s="77"/>
      <c r="BT7" s="77"/>
      <c r="BU7" s="77"/>
      <c r="BV7" s="77"/>
      <c r="BW7" s="77"/>
      <c r="BX7" s="77"/>
      <c r="BY7" s="77"/>
      <c r="BZ7" s="77"/>
      <c r="CA7" s="77"/>
      <c r="CB7" s="77"/>
      <c r="CC7" s="77"/>
      <c r="CD7" s="77"/>
      <c r="CE7" s="77"/>
      <c r="CF7" s="77"/>
      <c r="CG7" s="77"/>
      <c r="CH7" s="77"/>
      <c r="CI7" s="77"/>
      <c r="CJ7" s="77"/>
      <c r="CK7" s="77"/>
      <c r="CL7" s="77"/>
      <c r="CM7" s="77"/>
      <c r="CN7" s="77"/>
      <c r="CO7" s="77"/>
      <c r="CP7" s="77"/>
      <c r="CQ7" s="77"/>
      <c r="CR7" s="77"/>
      <c r="CS7" s="77"/>
      <c r="CT7" s="77"/>
      <c r="CU7" s="77"/>
      <c r="CV7" s="77"/>
      <c r="CW7" s="77"/>
      <c r="CX7" s="77"/>
      <c r="CY7" s="77"/>
      <c r="CZ7" s="77"/>
      <c r="DA7" s="77"/>
      <c r="DB7" s="77"/>
      <c r="DC7" s="77"/>
      <c r="DD7" s="77"/>
      <c r="DE7" s="77"/>
      <c r="DF7" s="77"/>
      <c r="DG7" s="77"/>
      <c r="DH7" s="77"/>
      <c r="DI7" s="77"/>
      <c r="DJ7" s="77"/>
      <c r="DK7" s="77"/>
      <c r="DL7" s="77"/>
      <c r="DM7" s="77"/>
      <c r="DN7" s="77"/>
      <c r="DO7" s="77"/>
      <c r="DP7" s="77"/>
      <c r="DQ7" s="77"/>
      <c r="DR7" s="77"/>
      <c r="DS7" s="77"/>
      <c r="DT7" s="77"/>
      <c r="DU7" s="77"/>
      <c r="DV7" s="77"/>
      <c r="DW7" s="77"/>
      <c r="DX7" s="77"/>
      <c r="DY7" s="77"/>
      <c r="DZ7" s="77"/>
      <c r="EA7" s="77"/>
      <c r="EB7" s="77"/>
      <c r="EC7" s="77"/>
      <c r="ED7" s="77"/>
      <c r="EE7" s="77"/>
      <c r="EF7" s="77"/>
      <c r="EG7" s="77"/>
      <c r="EH7" s="77"/>
      <c r="EI7" s="77"/>
      <c r="EJ7" s="77"/>
      <c r="EK7" s="77"/>
      <c r="EL7" s="77"/>
      <c r="EM7" s="77"/>
      <c r="EN7" s="77"/>
      <c r="EO7" s="77"/>
      <c r="EP7" s="77"/>
      <c r="EQ7" s="77"/>
      <c r="ER7" s="77"/>
      <c r="ES7" s="77"/>
      <c r="ET7" s="77"/>
      <c r="EU7" s="77"/>
      <c r="EV7" s="77"/>
      <c r="EW7" s="77"/>
      <c r="EX7" s="77"/>
      <c r="EY7" s="77"/>
      <c r="EZ7" s="77"/>
      <c r="FA7" s="77"/>
      <c r="FB7" s="77"/>
      <c r="FC7" s="77"/>
      <c r="FD7" s="77"/>
      <c r="FE7" s="77"/>
      <c r="FF7" s="77"/>
      <c r="FG7" s="77"/>
      <c r="FH7" s="77"/>
      <c r="FI7" s="77"/>
      <c r="FJ7" s="77"/>
      <c r="FK7" s="77"/>
      <c r="FL7" s="77"/>
      <c r="FM7" s="77"/>
      <c r="FN7" s="77"/>
      <c r="FO7" s="77"/>
      <c r="FP7" s="77"/>
      <c r="FQ7" s="77"/>
      <c r="FR7" s="77"/>
      <c r="FS7" s="77"/>
      <c r="FT7" s="77"/>
      <c r="FU7" s="77"/>
      <c r="FV7" s="77"/>
      <c r="FW7" s="77"/>
      <c r="FX7" s="77"/>
      <c r="FY7" s="77"/>
      <c r="FZ7" s="77"/>
      <c r="GA7" s="77"/>
      <c r="GB7" s="77"/>
      <c r="GC7" s="77"/>
      <c r="GD7" s="77"/>
      <c r="GE7" s="77"/>
      <c r="GF7" s="77"/>
      <c r="GG7" s="77"/>
      <c r="GH7" s="77"/>
      <c r="GI7" s="77"/>
      <c r="GJ7" s="77"/>
      <c r="GK7" s="77"/>
      <c r="GL7" s="77"/>
      <c r="GM7" s="77"/>
      <c r="GN7" s="77"/>
      <c r="GO7" s="77"/>
      <c r="GP7" s="77"/>
      <c r="GQ7" s="77"/>
      <c r="GR7" s="77"/>
      <c r="GS7" s="77"/>
      <c r="GT7" s="77"/>
      <c r="GU7" s="77"/>
      <c r="GV7" s="77"/>
      <c r="GW7" s="77"/>
      <c r="GX7" s="77"/>
      <c r="GY7" s="77"/>
      <c r="GZ7" s="77"/>
      <c r="HA7" s="77"/>
      <c r="HB7" s="77"/>
      <c r="HC7" s="77"/>
      <c r="HD7" s="77"/>
      <c r="HE7" s="77"/>
      <c r="HF7" s="77"/>
      <c r="HG7" s="77"/>
      <c r="HH7" s="77"/>
      <c r="HI7" s="77"/>
      <c r="HJ7" s="77"/>
      <c r="HK7" s="77"/>
      <c r="HL7" s="77"/>
      <c r="HM7" s="77"/>
      <c r="HN7" s="77"/>
      <c r="HO7" s="77"/>
      <c r="HP7" s="77"/>
      <c r="HQ7" s="77"/>
      <c r="HR7" s="77"/>
      <c r="HS7" s="77"/>
      <c r="HT7" s="77"/>
      <c r="HU7" s="77"/>
      <c r="HV7" s="77"/>
      <c r="HW7" s="77"/>
      <c r="HX7" s="77"/>
      <c r="HY7" s="77"/>
    </row>
    <row r="8" spans="1:233">
      <c r="A8" s="77">
        <v>9</v>
      </c>
      <c r="B8" s="77">
        <v>2</v>
      </c>
      <c r="C8" s="77" t="s">
        <v>27</v>
      </c>
      <c r="D8" s="77" t="s">
        <v>28</v>
      </c>
      <c r="E8" s="77" t="s">
        <v>29</v>
      </c>
      <c r="F8" s="77" t="s">
        <v>199</v>
      </c>
      <c r="G8" s="77" t="s">
        <v>473</v>
      </c>
      <c r="H8" s="77" t="s">
        <v>478</v>
      </c>
      <c r="I8" s="77" t="s">
        <v>97</v>
      </c>
      <c r="J8" s="454" t="s">
        <v>469</v>
      </c>
      <c r="K8" s="410">
        <v>36623</v>
      </c>
      <c r="L8" s="410">
        <v>38449</v>
      </c>
      <c r="M8" s="77" t="s">
        <v>30</v>
      </c>
      <c r="N8" s="271">
        <v>-10000000</v>
      </c>
      <c r="O8" s="271">
        <v>3417.956349</v>
      </c>
      <c r="P8" s="411">
        <v>0.26</v>
      </c>
      <c r="Q8" s="271">
        <v>149.22345999999999</v>
      </c>
      <c r="R8" s="271">
        <v>149.2749</v>
      </c>
      <c r="S8" s="411">
        <v>5.1440000000013697E-2</v>
      </c>
      <c r="T8" s="271">
        <v>175.81967459260682</v>
      </c>
      <c r="U8" s="271">
        <v>-413.63192199999997</v>
      </c>
      <c r="V8" s="271">
        <v>0</v>
      </c>
      <c r="W8" s="271">
        <v>-237.81224740739316</v>
      </c>
      <c r="X8" s="271">
        <v>426329.43390800001</v>
      </c>
      <c r="Y8" s="271">
        <v>426542.75780399999</v>
      </c>
      <c r="Z8" s="271">
        <v>213.32389599998714</v>
      </c>
      <c r="AA8" s="271">
        <v>451.1361434073803</v>
      </c>
      <c r="AB8" s="271">
        <v>426329.43390800001</v>
      </c>
      <c r="AC8" s="271">
        <v>426542.75780399999</v>
      </c>
      <c r="AD8" s="271">
        <v>213.32389599998714</v>
      </c>
      <c r="AF8" s="271">
        <v>25301.4218734725</v>
      </c>
      <c r="AG8" s="402">
        <v>-19933.333332999999</v>
      </c>
      <c r="AH8" s="402">
        <v>406609.42447099998</v>
      </c>
      <c r="AI8" s="402">
        <v>140132.26936299994</v>
      </c>
      <c r="AJ8" s="402">
        <v>140132.26936299994</v>
      </c>
      <c r="AK8" s="402">
        <v>-34971.700147000025</v>
      </c>
      <c r="AL8" s="402">
        <v>213.32389599998714</v>
      </c>
      <c r="AM8" s="403" t="s">
        <v>547</v>
      </c>
      <c r="AN8" s="45">
        <v>7</v>
      </c>
      <c r="AO8" s="45" t="s">
        <v>545</v>
      </c>
      <c r="AP8" s="45">
        <v>7</v>
      </c>
      <c r="AR8" s="412"/>
      <c r="AS8" s="176"/>
      <c r="AV8" s="77"/>
      <c r="AW8" s="77"/>
      <c r="AX8" s="77"/>
      <c r="AY8" s="77"/>
      <c r="AZ8" s="77"/>
      <c r="BA8" s="77"/>
      <c r="BB8" s="77"/>
      <c r="BC8" s="77"/>
      <c r="BD8" s="77"/>
      <c r="BE8" s="77"/>
      <c r="BF8" s="77"/>
      <c r="BG8" s="77"/>
      <c r="BH8" s="77"/>
      <c r="BI8" s="77"/>
      <c r="BJ8" s="77"/>
      <c r="BK8" s="77"/>
      <c r="BL8" s="77"/>
      <c r="BM8" s="77"/>
      <c r="BN8" s="77"/>
      <c r="BO8" s="77"/>
      <c r="BP8" s="77"/>
      <c r="BQ8" s="77"/>
      <c r="BR8" s="77"/>
      <c r="BS8" s="77"/>
      <c r="BT8" s="77"/>
      <c r="BU8" s="77"/>
      <c r="BV8" s="77"/>
      <c r="BW8" s="77"/>
      <c r="BX8" s="77"/>
      <c r="BY8" s="77"/>
      <c r="BZ8" s="77"/>
      <c r="CA8" s="77"/>
      <c r="CB8" s="77"/>
      <c r="CC8" s="77"/>
      <c r="CD8" s="77"/>
      <c r="CE8" s="77"/>
      <c r="CF8" s="77"/>
      <c r="CG8" s="77"/>
      <c r="CH8" s="77"/>
      <c r="CI8" s="77"/>
      <c r="CJ8" s="77"/>
      <c r="CK8" s="77"/>
      <c r="CL8" s="77"/>
      <c r="CM8" s="77"/>
      <c r="CN8" s="77"/>
      <c r="CO8" s="77"/>
      <c r="CP8" s="77"/>
      <c r="CQ8" s="77"/>
      <c r="CR8" s="77"/>
      <c r="CS8" s="77"/>
      <c r="CT8" s="77"/>
      <c r="CU8" s="77"/>
      <c r="CV8" s="77"/>
      <c r="CW8" s="77"/>
      <c r="CX8" s="77"/>
      <c r="CY8" s="77"/>
      <c r="CZ8" s="77"/>
      <c r="DA8" s="77"/>
      <c r="DB8" s="77"/>
      <c r="DC8" s="77"/>
      <c r="DD8" s="77"/>
      <c r="DE8" s="77"/>
      <c r="DF8" s="77"/>
      <c r="DG8" s="77"/>
      <c r="DH8" s="77"/>
      <c r="DI8" s="77"/>
      <c r="DJ8" s="77"/>
      <c r="DK8" s="77"/>
      <c r="DL8" s="77"/>
      <c r="DM8" s="77"/>
      <c r="DN8" s="77"/>
      <c r="DO8" s="77"/>
      <c r="DP8" s="77"/>
      <c r="DQ8" s="77"/>
      <c r="DR8" s="77"/>
      <c r="DS8" s="77"/>
      <c r="DT8" s="77"/>
      <c r="DU8" s="77"/>
      <c r="DV8" s="77"/>
      <c r="DW8" s="77"/>
      <c r="DX8" s="77"/>
      <c r="DY8" s="77"/>
      <c r="DZ8" s="77"/>
      <c r="EA8" s="77"/>
      <c r="EB8" s="77"/>
      <c r="EC8" s="77"/>
      <c r="ED8" s="77"/>
      <c r="EE8" s="77"/>
      <c r="EF8" s="77"/>
      <c r="EG8" s="77"/>
      <c r="EH8" s="77"/>
      <c r="EI8" s="77"/>
      <c r="EJ8" s="77"/>
      <c r="EK8" s="77"/>
      <c r="EL8" s="77"/>
      <c r="EM8" s="77"/>
      <c r="EN8" s="77"/>
      <c r="EO8" s="77"/>
      <c r="EP8" s="77"/>
      <c r="EQ8" s="77"/>
      <c r="ER8" s="77"/>
      <c r="ES8" s="77"/>
      <c r="ET8" s="77"/>
      <c r="EU8" s="77"/>
      <c r="EV8" s="77"/>
      <c r="EW8" s="77"/>
      <c r="EX8" s="77"/>
      <c r="EY8" s="77"/>
      <c r="EZ8" s="77"/>
      <c r="FA8" s="77"/>
      <c r="FB8" s="77"/>
      <c r="FC8" s="77"/>
      <c r="FD8" s="77"/>
      <c r="FE8" s="77"/>
      <c r="FF8" s="77"/>
      <c r="FG8" s="77"/>
      <c r="FH8" s="77"/>
      <c r="FI8" s="77"/>
      <c r="FJ8" s="77"/>
      <c r="FK8" s="77"/>
      <c r="FL8" s="77"/>
      <c r="FM8" s="77"/>
      <c r="FN8" s="77"/>
      <c r="FO8" s="77"/>
      <c r="FP8" s="77"/>
      <c r="FQ8" s="77"/>
      <c r="FR8" s="77"/>
      <c r="FS8" s="77"/>
      <c r="FT8" s="77"/>
      <c r="FU8" s="77"/>
      <c r="FV8" s="77"/>
      <c r="FW8" s="77"/>
      <c r="FX8" s="77"/>
      <c r="FY8" s="77"/>
      <c r="FZ8" s="77"/>
      <c r="GA8" s="77"/>
      <c r="GB8" s="77"/>
      <c r="GC8" s="77"/>
      <c r="GD8" s="77"/>
      <c r="GE8" s="77"/>
      <c r="GF8" s="77"/>
      <c r="GG8" s="77"/>
      <c r="GH8" s="77"/>
      <c r="GI8" s="77"/>
      <c r="GJ8" s="77"/>
      <c r="GK8" s="77"/>
      <c r="GL8" s="77"/>
      <c r="GM8" s="77"/>
      <c r="GN8" s="77"/>
      <c r="GO8" s="77"/>
      <c r="GP8" s="77"/>
      <c r="GQ8" s="77"/>
      <c r="GR8" s="77"/>
      <c r="GS8" s="77"/>
      <c r="GT8" s="77"/>
      <c r="GU8" s="77"/>
      <c r="GV8" s="77"/>
      <c r="GW8" s="77"/>
      <c r="GX8" s="77"/>
      <c r="GY8" s="77"/>
      <c r="GZ8" s="77"/>
      <c r="HA8" s="77"/>
      <c r="HB8" s="77"/>
      <c r="HC8" s="77"/>
      <c r="HD8" s="77"/>
      <c r="HE8" s="77"/>
      <c r="HF8" s="77"/>
      <c r="HG8" s="77"/>
      <c r="HH8" s="77"/>
      <c r="HI8" s="77"/>
      <c r="HJ8" s="77"/>
      <c r="HK8" s="77"/>
      <c r="HL8" s="77"/>
      <c r="HM8" s="77"/>
      <c r="HN8" s="77"/>
      <c r="HO8" s="77"/>
      <c r="HP8" s="77"/>
      <c r="HQ8" s="77"/>
      <c r="HR8" s="77"/>
      <c r="HS8" s="77"/>
      <c r="HT8" s="77"/>
      <c r="HU8" s="77"/>
      <c r="HV8" s="77"/>
      <c r="HW8" s="77"/>
      <c r="HX8" s="77"/>
      <c r="HY8" s="77"/>
    </row>
    <row r="9" spans="1:233">
      <c r="A9" s="77">
        <v>10</v>
      </c>
      <c r="B9" s="77">
        <v>3</v>
      </c>
      <c r="C9" s="77" t="s">
        <v>27</v>
      </c>
      <c r="D9" s="77" t="s">
        <v>28</v>
      </c>
      <c r="E9" s="77" t="s">
        <v>29</v>
      </c>
      <c r="F9" s="77" t="s">
        <v>199</v>
      </c>
      <c r="G9" s="77" t="s">
        <v>473</v>
      </c>
      <c r="H9" s="77" t="s">
        <v>478</v>
      </c>
      <c r="I9" s="77" t="s">
        <v>259</v>
      </c>
      <c r="J9" s="454" t="s">
        <v>469</v>
      </c>
      <c r="K9" s="410">
        <v>36642</v>
      </c>
      <c r="L9" s="410">
        <v>36860</v>
      </c>
      <c r="M9" s="77" t="s">
        <v>30</v>
      </c>
      <c r="N9" s="271">
        <v>0</v>
      </c>
      <c r="O9" s="271">
        <v>0</v>
      </c>
      <c r="P9" s="411">
        <v>0.1</v>
      </c>
      <c r="Q9" s="271">
        <v>0</v>
      </c>
      <c r="R9" s="271">
        <v>0</v>
      </c>
      <c r="S9" s="411">
        <v>0</v>
      </c>
      <c r="T9" s="271">
        <v>0</v>
      </c>
      <c r="U9" s="271">
        <v>0</v>
      </c>
      <c r="V9" s="271">
        <v>0</v>
      </c>
      <c r="W9" s="271">
        <v>0</v>
      </c>
      <c r="X9" s="271">
        <v>0</v>
      </c>
      <c r="Y9" s="271">
        <v>0</v>
      </c>
      <c r="Z9" s="271">
        <v>0</v>
      </c>
      <c r="AA9" s="271">
        <v>0</v>
      </c>
      <c r="AB9" s="271">
        <v>0</v>
      </c>
      <c r="AC9" s="271">
        <v>0</v>
      </c>
      <c r="AD9" s="271">
        <v>0</v>
      </c>
      <c r="AF9" s="271">
        <v>0</v>
      </c>
      <c r="AG9" s="402">
        <v>6083.3255559999998</v>
      </c>
      <c r="AH9" s="402">
        <v>6083.3255559999998</v>
      </c>
      <c r="AI9" s="402">
        <v>2.5555999999596679E-2</v>
      </c>
      <c r="AJ9" s="402">
        <v>2.5555999999596679E-2</v>
      </c>
      <c r="AK9" s="402">
        <v>0</v>
      </c>
      <c r="AL9" s="402">
        <v>0</v>
      </c>
      <c r="AM9" s="403" t="s">
        <v>550</v>
      </c>
      <c r="AN9" s="45">
        <v>7</v>
      </c>
      <c r="AO9" s="45" t="s">
        <v>545</v>
      </c>
      <c r="AP9" s="45">
        <v>7</v>
      </c>
      <c r="AR9" s="412"/>
      <c r="AS9" s="176"/>
      <c r="AV9" s="77"/>
      <c r="AW9" s="77"/>
      <c r="AX9" s="77"/>
      <c r="AY9" s="77"/>
      <c r="AZ9" s="77"/>
      <c r="BA9" s="77"/>
      <c r="BB9" s="77"/>
      <c r="BC9" s="77"/>
      <c r="BD9" s="77"/>
      <c r="BE9" s="77"/>
      <c r="BF9" s="77"/>
      <c r="BG9" s="77"/>
      <c r="BH9" s="77"/>
      <c r="BI9" s="77"/>
      <c r="BJ9" s="77"/>
      <c r="BK9" s="77"/>
      <c r="BL9" s="77"/>
      <c r="BM9" s="77"/>
      <c r="BN9" s="77"/>
      <c r="BO9" s="77"/>
      <c r="BP9" s="77"/>
      <c r="BQ9" s="77"/>
      <c r="BR9" s="77"/>
      <c r="BS9" s="77"/>
      <c r="BT9" s="77"/>
      <c r="BU9" s="77"/>
      <c r="BV9" s="77"/>
      <c r="BW9" s="77"/>
      <c r="BX9" s="77"/>
      <c r="BY9" s="77"/>
      <c r="BZ9" s="77"/>
      <c r="CA9" s="77"/>
      <c r="CB9" s="77"/>
      <c r="CC9" s="77"/>
      <c r="CD9" s="77"/>
      <c r="CE9" s="77"/>
      <c r="CF9" s="77"/>
      <c r="CG9" s="77"/>
      <c r="CH9" s="77"/>
      <c r="CI9" s="77"/>
      <c r="CJ9" s="77"/>
      <c r="CK9" s="77"/>
      <c r="CL9" s="77"/>
      <c r="CM9" s="77"/>
      <c r="CN9" s="77"/>
      <c r="CO9" s="77"/>
      <c r="CP9" s="77"/>
      <c r="CQ9" s="77"/>
      <c r="CR9" s="77"/>
      <c r="CS9" s="77"/>
      <c r="CT9" s="77"/>
      <c r="CU9" s="77"/>
      <c r="CV9" s="77"/>
      <c r="CW9" s="77"/>
      <c r="CX9" s="77"/>
      <c r="CY9" s="77"/>
      <c r="CZ9" s="77"/>
      <c r="DA9" s="77"/>
      <c r="DB9" s="77"/>
      <c r="DC9" s="77"/>
      <c r="DD9" s="77"/>
      <c r="DE9" s="77"/>
      <c r="DF9" s="77"/>
      <c r="DG9" s="77"/>
      <c r="DH9" s="77"/>
      <c r="DI9" s="77"/>
      <c r="DJ9" s="77"/>
      <c r="DK9" s="77"/>
      <c r="DL9" s="77"/>
      <c r="DM9" s="77"/>
      <c r="DN9" s="77"/>
      <c r="DO9" s="77"/>
      <c r="DP9" s="77"/>
      <c r="DQ9" s="77"/>
      <c r="DR9" s="77"/>
      <c r="DS9" s="77"/>
      <c r="DT9" s="77"/>
      <c r="DU9" s="77"/>
      <c r="DV9" s="77"/>
      <c r="DW9" s="77"/>
      <c r="DX9" s="77"/>
      <c r="DY9" s="77"/>
      <c r="DZ9" s="77"/>
      <c r="EA9" s="77"/>
      <c r="EB9" s="77"/>
      <c r="EC9" s="77"/>
      <c r="ED9" s="77"/>
      <c r="EE9" s="77"/>
      <c r="EF9" s="77"/>
      <c r="EG9" s="77"/>
      <c r="EH9" s="77"/>
      <c r="EI9" s="77"/>
      <c r="EJ9" s="77"/>
      <c r="EK9" s="77"/>
      <c r="EL9" s="77"/>
      <c r="EM9" s="77"/>
      <c r="EN9" s="77"/>
      <c r="EO9" s="77"/>
      <c r="EP9" s="77"/>
      <c r="EQ9" s="77"/>
      <c r="ER9" s="77"/>
      <c r="ES9" s="77"/>
      <c r="ET9" s="77"/>
      <c r="EU9" s="77"/>
      <c r="EV9" s="77"/>
      <c r="EW9" s="77"/>
      <c r="EX9" s="77"/>
      <c r="EY9" s="77"/>
      <c r="EZ9" s="77"/>
      <c r="FA9" s="77"/>
      <c r="FB9" s="77"/>
      <c r="FC9" s="77"/>
      <c r="FD9" s="77"/>
      <c r="FE9" s="77"/>
      <c r="FF9" s="77"/>
      <c r="FG9" s="77"/>
      <c r="FH9" s="77"/>
      <c r="FI9" s="77"/>
      <c r="FJ9" s="77"/>
      <c r="FK9" s="77"/>
      <c r="FL9" s="77"/>
      <c r="FM9" s="77"/>
      <c r="FN9" s="77"/>
      <c r="FO9" s="77"/>
      <c r="FP9" s="77"/>
      <c r="FQ9" s="77"/>
      <c r="FR9" s="77"/>
      <c r="FS9" s="77"/>
      <c r="FT9" s="77"/>
      <c r="FU9" s="77"/>
      <c r="FV9" s="77"/>
      <c r="FW9" s="77"/>
      <c r="FX9" s="77"/>
      <c r="FY9" s="77"/>
      <c r="FZ9" s="77"/>
      <c r="GA9" s="77"/>
      <c r="GB9" s="77"/>
      <c r="GC9" s="77"/>
      <c r="GD9" s="77"/>
      <c r="GE9" s="77"/>
      <c r="GF9" s="77"/>
      <c r="GG9" s="77"/>
      <c r="GH9" s="77"/>
      <c r="GI9" s="77"/>
      <c r="GJ9" s="77"/>
      <c r="GK9" s="77"/>
      <c r="GL9" s="77"/>
      <c r="GM9" s="77"/>
      <c r="GN9" s="77"/>
      <c r="GO9" s="77"/>
      <c r="GP9" s="77"/>
      <c r="GQ9" s="77"/>
      <c r="GR9" s="77"/>
      <c r="GS9" s="77"/>
      <c r="GT9" s="77"/>
      <c r="GU9" s="77"/>
      <c r="GV9" s="77"/>
      <c r="GW9" s="77"/>
      <c r="GX9" s="77"/>
      <c r="GY9" s="77"/>
      <c r="GZ9" s="77"/>
      <c r="HA9" s="77"/>
      <c r="HB9" s="77"/>
      <c r="HC9" s="77"/>
      <c r="HD9" s="77"/>
      <c r="HE9" s="77"/>
      <c r="HF9" s="77"/>
      <c r="HG9" s="77"/>
      <c r="HH9" s="77"/>
      <c r="HI9" s="77"/>
      <c r="HJ9" s="77"/>
      <c r="HK9" s="77"/>
      <c r="HL9" s="77"/>
      <c r="HM9" s="77"/>
      <c r="HN9" s="77"/>
      <c r="HO9" s="77"/>
      <c r="HP9" s="77"/>
      <c r="HQ9" s="77"/>
      <c r="HR9" s="77"/>
      <c r="HS9" s="77"/>
      <c r="HT9" s="77"/>
      <c r="HU9" s="77"/>
      <c r="HV9" s="77"/>
      <c r="HW9" s="77"/>
      <c r="HX9" s="77"/>
      <c r="HY9" s="77"/>
    </row>
    <row r="10" spans="1:233">
      <c r="A10" s="77">
        <v>11</v>
      </c>
      <c r="B10" s="77">
        <v>4</v>
      </c>
      <c r="C10" s="77" t="s">
        <v>27</v>
      </c>
      <c r="D10" s="77" t="s">
        <v>57</v>
      </c>
      <c r="E10" s="77" t="s">
        <v>48</v>
      </c>
      <c r="F10" s="77" t="s">
        <v>197</v>
      </c>
      <c r="G10" s="77" t="s">
        <v>476</v>
      </c>
      <c r="H10" s="77" t="s">
        <v>468</v>
      </c>
      <c r="I10" s="77" t="s">
        <v>260</v>
      </c>
      <c r="J10" s="454" t="s">
        <v>481</v>
      </c>
      <c r="K10" s="410">
        <v>36651</v>
      </c>
      <c r="L10" s="410">
        <v>37245</v>
      </c>
      <c r="M10" s="77" t="s">
        <v>30</v>
      </c>
      <c r="N10" s="271">
        <v>25000000</v>
      </c>
      <c r="O10" s="271">
        <v>-1708.0961649999999</v>
      </c>
      <c r="P10" s="411">
        <v>0.85</v>
      </c>
      <c r="Q10" s="271">
        <v>34.489420000000003</v>
      </c>
      <c r="R10" s="271">
        <v>34.522668000000003</v>
      </c>
      <c r="S10" s="411">
        <v>3.3248000000000388E-2</v>
      </c>
      <c r="T10" s="271">
        <v>-56.790781293920659</v>
      </c>
      <c r="U10" s="271">
        <v>307.13690400000002</v>
      </c>
      <c r="V10" s="271">
        <v>0</v>
      </c>
      <c r="W10" s="271">
        <v>250.34612270607937</v>
      </c>
      <c r="X10" s="271">
        <v>97175.408083999995</v>
      </c>
      <c r="Y10" s="271">
        <v>97381.128452999998</v>
      </c>
      <c r="Z10" s="271">
        <v>205.72036900000239</v>
      </c>
      <c r="AA10" s="271">
        <v>-44.625753706076978</v>
      </c>
      <c r="AB10" s="271">
        <v>97175.408083999995</v>
      </c>
      <c r="AC10" s="271">
        <v>97381.128452999998</v>
      </c>
      <c r="AD10" s="271">
        <v>205.72036900000239</v>
      </c>
      <c r="AF10" s="271">
        <v>-21354.618254830002</v>
      </c>
      <c r="AG10" s="402">
        <v>188298.61111100001</v>
      </c>
      <c r="AH10" s="402">
        <v>285679.73956399999</v>
      </c>
      <c r="AI10" s="402">
        <v>84817.070037999976</v>
      </c>
      <c r="AJ10" s="402">
        <v>84817.070037999976</v>
      </c>
      <c r="AK10" s="402">
        <v>42085.338013999979</v>
      </c>
      <c r="AL10" s="402">
        <v>205.72036900000239</v>
      </c>
      <c r="AM10" s="403" t="s">
        <v>546</v>
      </c>
      <c r="AN10" s="45" t="s">
        <v>545</v>
      </c>
      <c r="AO10" s="45">
        <v>10</v>
      </c>
      <c r="AP10" s="45">
        <v>10</v>
      </c>
      <c r="AR10" s="412"/>
      <c r="AS10" s="176"/>
    </row>
    <row r="11" spans="1:233">
      <c r="A11" s="77">
        <v>12</v>
      </c>
      <c r="B11" s="77">
        <v>102</v>
      </c>
      <c r="C11" s="77" t="s">
        <v>27</v>
      </c>
      <c r="D11" s="77" t="s">
        <v>28</v>
      </c>
      <c r="E11" s="77" t="s">
        <v>48</v>
      </c>
      <c r="F11" s="77" t="s">
        <v>197</v>
      </c>
      <c r="G11" s="77" t="s">
        <v>476</v>
      </c>
      <c r="H11" s="77" t="s">
        <v>468</v>
      </c>
      <c r="I11" s="77" t="s">
        <v>97</v>
      </c>
      <c r="J11" s="454" t="s">
        <v>481</v>
      </c>
      <c r="K11" s="410">
        <v>36651</v>
      </c>
      <c r="L11" s="410">
        <v>37381</v>
      </c>
      <c r="M11" s="77" t="s">
        <v>30</v>
      </c>
      <c r="N11" s="271">
        <v>-15000000</v>
      </c>
      <c r="O11" s="271">
        <v>1538.5600509999999</v>
      </c>
      <c r="P11" s="411">
        <v>0.85</v>
      </c>
      <c r="Q11" s="271">
        <v>38.793137999999999</v>
      </c>
      <c r="R11" s="271">
        <v>38.823658999999999</v>
      </c>
      <c r="S11" s="411">
        <v>3.0521000000000242E-2</v>
      </c>
      <c r="T11" s="271">
        <v>46.958391316571372</v>
      </c>
      <c r="U11" s="271">
        <v>-226.88723100000001</v>
      </c>
      <c r="V11" s="271">
        <v>0</v>
      </c>
      <c r="W11" s="271">
        <v>-179.92883968342863</v>
      </c>
      <c r="X11" s="271">
        <v>-93722.590444000001</v>
      </c>
      <c r="Y11" s="271">
        <v>-93865.426481999995</v>
      </c>
      <c r="Z11" s="271">
        <v>-142.83603799999401</v>
      </c>
      <c r="AA11" s="271">
        <v>37.092801683434629</v>
      </c>
      <c r="AB11" s="271">
        <v>-93722.590444000001</v>
      </c>
      <c r="AC11" s="271">
        <v>-93865.426481999995</v>
      </c>
      <c r="AD11" s="271">
        <v>-142.83603799999401</v>
      </c>
      <c r="AF11" s="271">
        <v>19235.077757602001</v>
      </c>
      <c r="AG11" s="402">
        <v>-97750</v>
      </c>
      <c r="AH11" s="402">
        <v>-191615.42648199998</v>
      </c>
      <c r="AI11" s="402">
        <v>-59296.064244999958</v>
      </c>
      <c r="AJ11" s="402">
        <v>-59296.064244999958</v>
      </c>
      <c r="AK11" s="402">
        <v>-31877.842024999991</v>
      </c>
      <c r="AL11" s="402">
        <v>-142.83603799999401</v>
      </c>
      <c r="AM11" s="403" t="s">
        <v>546</v>
      </c>
      <c r="AN11" s="45" t="s">
        <v>545</v>
      </c>
      <c r="AO11" s="45">
        <v>10</v>
      </c>
      <c r="AP11" s="45">
        <v>10</v>
      </c>
      <c r="AR11" s="412"/>
      <c r="AS11" s="176"/>
    </row>
    <row r="12" spans="1:233">
      <c r="A12" s="77">
        <v>13</v>
      </c>
      <c r="B12" s="77">
        <v>103</v>
      </c>
      <c r="C12" s="77" t="s">
        <v>27</v>
      </c>
      <c r="D12" s="77" t="s">
        <v>28</v>
      </c>
      <c r="E12" s="77" t="s">
        <v>47</v>
      </c>
      <c r="F12" s="77" t="s">
        <v>201</v>
      </c>
      <c r="G12" s="77" t="s">
        <v>473</v>
      </c>
      <c r="H12" s="77" t="s">
        <v>491</v>
      </c>
      <c r="I12" s="77" t="s">
        <v>259</v>
      </c>
      <c r="J12" s="454" t="s">
        <v>469</v>
      </c>
      <c r="K12" s="410">
        <v>36671</v>
      </c>
      <c r="L12" s="410">
        <v>38497</v>
      </c>
      <c r="M12" s="77" t="s">
        <v>30</v>
      </c>
      <c r="N12" s="271">
        <v>-15000000</v>
      </c>
      <c r="O12" s="271">
        <v>5252.7412620000005</v>
      </c>
      <c r="P12" s="411">
        <v>0.38</v>
      </c>
      <c r="Q12" s="271">
        <v>230.27242200000001</v>
      </c>
      <c r="R12" s="271">
        <v>239.924577</v>
      </c>
      <c r="S12" s="411">
        <v>9.6521549999999934</v>
      </c>
      <c r="T12" s="271">
        <v>50700.272835719581</v>
      </c>
      <c r="U12" s="271">
        <v>-847.49722299999996</v>
      </c>
      <c r="V12" s="271">
        <v>0</v>
      </c>
      <c r="W12" s="271">
        <v>49852.775612719583</v>
      </c>
      <c r="X12" s="271">
        <v>1011934</v>
      </c>
      <c r="Y12" s="271">
        <v>1060408</v>
      </c>
      <c r="Z12" s="271">
        <v>48474</v>
      </c>
      <c r="AA12" s="271">
        <v>-1378.7756127195826</v>
      </c>
      <c r="AB12" s="271">
        <v>1011934</v>
      </c>
      <c r="AC12" s="271">
        <v>1060408</v>
      </c>
      <c r="AD12" s="271">
        <v>48474</v>
      </c>
      <c r="AF12" s="271">
        <v>38019.341254356004</v>
      </c>
      <c r="AG12" s="402">
        <v>-43858.333333000002</v>
      </c>
      <c r="AH12" s="402">
        <v>1016549.666667</v>
      </c>
      <c r="AI12" s="402">
        <v>413007.28813100001</v>
      </c>
      <c r="AJ12" s="402">
        <v>413007.28813100001</v>
      </c>
      <c r="AK12" s="402">
        <v>249886.009173</v>
      </c>
      <c r="AL12" s="402">
        <v>48474</v>
      </c>
      <c r="AM12" s="403" t="s">
        <v>547</v>
      </c>
      <c r="AN12" s="45">
        <v>8</v>
      </c>
      <c r="AO12" s="45" t="s">
        <v>545</v>
      </c>
      <c r="AP12" s="45">
        <v>8</v>
      </c>
      <c r="AR12" s="412"/>
      <c r="AS12" s="176"/>
    </row>
    <row r="13" spans="1:233">
      <c r="A13" s="77">
        <v>14</v>
      </c>
      <c r="B13" s="77">
        <v>104</v>
      </c>
      <c r="C13" s="77" t="s">
        <v>27</v>
      </c>
      <c r="D13" s="77" t="s">
        <v>32</v>
      </c>
      <c r="E13" s="77" t="s">
        <v>58</v>
      </c>
      <c r="F13" s="77" t="s">
        <v>199</v>
      </c>
      <c r="G13" s="77" t="s">
        <v>467</v>
      </c>
      <c r="H13" s="77" t="s">
        <v>468</v>
      </c>
      <c r="I13" s="77" t="s">
        <v>79</v>
      </c>
      <c r="J13" s="454" t="s">
        <v>475</v>
      </c>
      <c r="K13" s="410">
        <v>36683</v>
      </c>
      <c r="L13" s="410">
        <v>37765</v>
      </c>
      <c r="M13" s="77" t="s">
        <v>30</v>
      </c>
      <c r="N13" s="271">
        <v>4000000</v>
      </c>
      <c r="O13" s="271">
        <v>-781.19668999999999</v>
      </c>
      <c r="P13" s="411">
        <v>0.75</v>
      </c>
      <c r="Q13" s="271">
        <v>70.098769000000004</v>
      </c>
      <c r="R13" s="271">
        <v>70.104755999999995</v>
      </c>
      <c r="S13" s="411">
        <v>5.9869999999904167E-3</v>
      </c>
      <c r="T13" s="271">
        <v>-4.6770245830225132</v>
      </c>
      <c r="U13" s="271">
        <v>83.826464000000001</v>
      </c>
      <c r="V13" s="271">
        <v>0</v>
      </c>
      <c r="W13" s="271">
        <v>79.149439416977486</v>
      </c>
      <c r="X13" s="271">
        <v>6885.8818019999999</v>
      </c>
      <c r="Y13" s="271">
        <v>6961.6029760000001</v>
      </c>
      <c r="Z13" s="271">
        <v>75.721174000000246</v>
      </c>
      <c r="AA13" s="271">
        <v>-3.42826541697724</v>
      </c>
      <c r="AB13" s="271">
        <v>6885.8818019999999</v>
      </c>
      <c r="AC13" s="271">
        <v>6961.6029760000001</v>
      </c>
      <c r="AD13" s="271">
        <v>75.721174000000246</v>
      </c>
      <c r="AF13" s="271">
        <v>-5782.8084977250001</v>
      </c>
      <c r="AG13" s="402">
        <v>22083.333332999999</v>
      </c>
      <c r="AH13" s="402">
        <v>29044.936308999997</v>
      </c>
      <c r="AI13" s="402">
        <v>15257.654336999998</v>
      </c>
      <c r="AJ13" s="402">
        <v>15257.654336999998</v>
      </c>
      <c r="AK13" s="402">
        <v>10774.049047999997</v>
      </c>
      <c r="AL13" s="402">
        <v>75.721174000000246</v>
      </c>
      <c r="AM13" s="403" t="s">
        <v>549</v>
      </c>
      <c r="AN13" s="45">
        <v>7</v>
      </c>
      <c r="AO13" s="45" t="s">
        <v>545</v>
      </c>
      <c r="AP13" s="45">
        <v>7</v>
      </c>
      <c r="AR13" s="412"/>
      <c r="AS13" s="176"/>
    </row>
    <row r="14" spans="1:233">
      <c r="A14" s="77">
        <v>16</v>
      </c>
      <c r="B14" s="77">
        <v>105</v>
      </c>
      <c r="C14" s="77" t="s">
        <v>27</v>
      </c>
      <c r="D14" s="77" t="s">
        <v>28</v>
      </c>
      <c r="E14" s="77" t="s">
        <v>58</v>
      </c>
      <c r="F14" s="77" t="s">
        <v>199</v>
      </c>
      <c r="G14" s="77" t="s">
        <v>467</v>
      </c>
      <c r="H14" s="77" t="s">
        <v>468</v>
      </c>
      <c r="I14" s="77" t="s">
        <v>259</v>
      </c>
      <c r="J14" s="454" t="s">
        <v>475</v>
      </c>
      <c r="K14" s="410">
        <v>36683</v>
      </c>
      <c r="L14" s="410">
        <v>37765</v>
      </c>
      <c r="M14" s="77" t="s">
        <v>30</v>
      </c>
      <c r="N14" s="271">
        <v>-10000000</v>
      </c>
      <c r="O14" s="271">
        <v>1947.975322</v>
      </c>
      <c r="P14" s="411">
        <v>0.6</v>
      </c>
      <c r="Q14" s="271">
        <v>70.098732999999996</v>
      </c>
      <c r="R14" s="271">
        <v>70.104721999999995</v>
      </c>
      <c r="S14" s="411">
        <v>5.988999999999578E-3</v>
      </c>
      <c r="T14" s="271">
        <v>11.666424203457177</v>
      </c>
      <c r="U14" s="271">
        <v>-204.34330499999999</v>
      </c>
      <c r="V14" s="271">
        <v>0</v>
      </c>
      <c r="W14" s="271">
        <v>-192.6768807965428</v>
      </c>
      <c r="X14" s="271">
        <v>14624.421829000001</v>
      </c>
      <c r="Y14" s="271">
        <v>14455.891546999999</v>
      </c>
      <c r="Z14" s="271">
        <v>-168.53028200000153</v>
      </c>
      <c r="AA14" s="271">
        <v>24.146598796541269</v>
      </c>
      <c r="AB14" s="271">
        <v>14624.421829000001</v>
      </c>
      <c r="AC14" s="271">
        <v>14455.891546999999</v>
      </c>
      <c r="AD14" s="271">
        <v>-168.53028200000153</v>
      </c>
      <c r="AF14" s="271">
        <v>14419.887321105001</v>
      </c>
      <c r="AG14" s="402">
        <v>-44166.666666999998</v>
      </c>
      <c r="AH14" s="402">
        <v>-29710.775119999998</v>
      </c>
      <c r="AI14" s="402">
        <v>-38551.250272999998</v>
      </c>
      <c r="AJ14" s="402">
        <v>-38551.250272999998</v>
      </c>
      <c r="AK14" s="402">
        <v>-26634.953693000003</v>
      </c>
      <c r="AL14" s="402">
        <v>-168.53028200000153</v>
      </c>
      <c r="AM14" s="403" t="s">
        <v>549</v>
      </c>
      <c r="AN14" s="45">
        <v>7</v>
      </c>
      <c r="AO14" s="45" t="s">
        <v>545</v>
      </c>
      <c r="AP14" s="45">
        <v>7</v>
      </c>
      <c r="AR14" s="412"/>
      <c r="AS14" s="176"/>
    </row>
    <row r="15" spans="1:233">
      <c r="A15" s="77">
        <v>17</v>
      </c>
      <c r="B15" s="77">
        <v>106</v>
      </c>
      <c r="C15" s="77" t="s">
        <v>27</v>
      </c>
      <c r="D15" s="77" t="s">
        <v>28</v>
      </c>
      <c r="E15" s="77" t="s">
        <v>58</v>
      </c>
      <c r="F15" s="77" t="s">
        <v>199</v>
      </c>
      <c r="G15" s="77" t="s">
        <v>467</v>
      </c>
      <c r="H15" s="77" t="s">
        <v>468</v>
      </c>
      <c r="I15" s="77" t="s">
        <v>97</v>
      </c>
      <c r="J15" s="454" t="s">
        <v>475</v>
      </c>
      <c r="K15" s="410">
        <v>36683</v>
      </c>
      <c r="L15" s="410">
        <v>37765</v>
      </c>
      <c r="M15" s="77" t="s">
        <v>30</v>
      </c>
      <c r="N15" s="271">
        <v>6000000</v>
      </c>
      <c r="O15" s="271">
        <v>-1169.387309</v>
      </c>
      <c r="P15" s="411">
        <v>0.63</v>
      </c>
      <c r="Q15" s="271">
        <v>70.098769000000004</v>
      </c>
      <c r="R15" s="271">
        <v>70.104755999999995</v>
      </c>
      <c r="S15" s="411">
        <v>5.9869999999904167E-3</v>
      </c>
      <c r="T15" s="271">
        <v>-7.001121818971793</v>
      </c>
      <c r="U15" s="271">
        <v>123.23244800000001</v>
      </c>
      <c r="V15" s="271">
        <v>0</v>
      </c>
      <c r="W15" s="271">
        <v>116.23132618102821</v>
      </c>
      <c r="X15" s="271">
        <v>-4953.9876899999999</v>
      </c>
      <c r="Y15" s="271">
        <v>-4850.3755879999999</v>
      </c>
      <c r="Z15" s="271">
        <v>103.61210200000005</v>
      </c>
      <c r="AA15" s="271">
        <v>-12.619224181028159</v>
      </c>
      <c r="AB15" s="271">
        <v>-4953.9876899999999</v>
      </c>
      <c r="AC15" s="271">
        <v>-4850.3755879999999</v>
      </c>
      <c r="AD15" s="271">
        <v>103.61210200000005</v>
      </c>
      <c r="AF15" s="271">
        <v>-8656.3895548724995</v>
      </c>
      <c r="AG15" s="402">
        <v>27825</v>
      </c>
      <c r="AH15" s="402">
        <v>22974.624412000001</v>
      </c>
      <c r="AI15" s="402">
        <v>23256.857894000001</v>
      </c>
      <c r="AJ15" s="402">
        <v>23256.857894000001</v>
      </c>
      <c r="AK15" s="402">
        <v>16017.006237000001</v>
      </c>
      <c r="AL15" s="402">
        <v>103.61210200000005</v>
      </c>
      <c r="AM15" s="403" t="s">
        <v>549</v>
      </c>
      <c r="AN15" s="45">
        <v>7</v>
      </c>
      <c r="AO15" s="45" t="s">
        <v>545</v>
      </c>
      <c r="AP15" s="45">
        <v>7</v>
      </c>
      <c r="AR15" s="412"/>
      <c r="AS15" s="176"/>
    </row>
    <row r="16" spans="1:233">
      <c r="A16" s="77">
        <v>18</v>
      </c>
      <c r="B16" s="77">
        <v>107</v>
      </c>
      <c r="C16" s="77" t="s">
        <v>27</v>
      </c>
      <c r="D16" s="77" t="s">
        <v>28</v>
      </c>
      <c r="E16" s="77" t="s">
        <v>49</v>
      </c>
      <c r="F16" s="77" t="s">
        <v>199</v>
      </c>
      <c r="G16" s="77" t="s">
        <v>473</v>
      </c>
      <c r="H16" s="77" t="s">
        <v>489</v>
      </c>
      <c r="I16" s="77" t="s">
        <v>259</v>
      </c>
      <c r="J16" s="454" t="s">
        <v>469</v>
      </c>
      <c r="K16" s="410">
        <v>36689</v>
      </c>
      <c r="L16" s="410">
        <v>38515</v>
      </c>
      <c r="M16" s="77" t="s">
        <v>30</v>
      </c>
      <c r="N16" s="271">
        <v>15000000</v>
      </c>
      <c r="O16" s="271">
        <v>-5458.411666</v>
      </c>
      <c r="P16" s="411">
        <v>0.81</v>
      </c>
      <c r="Q16" s="271">
        <v>64.365001000000007</v>
      </c>
      <c r="R16" s="271">
        <v>64.375360000000001</v>
      </c>
      <c r="S16" s="411">
        <v>1.0358999999994012E-2</v>
      </c>
      <c r="T16" s="271">
        <v>-56.543686448061315</v>
      </c>
      <c r="U16" s="271">
        <v>355.847421</v>
      </c>
      <c r="V16" s="271">
        <v>0</v>
      </c>
      <c r="W16" s="271">
        <v>299.3037345519387</v>
      </c>
      <c r="X16" s="271">
        <v>100329.435878</v>
      </c>
      <c r="Y16" s="271">
        <v>100636.596257</v>
      </c>
      <c r="Z16" s="271">
        <v>307.16037899999355</v>
      </c>
      <c r="AA16" s="271">
        <v>7.8566444480548512</v>
      </c>
      <c r="AB16" s="271">
        <v>100329.435878</v>
      </c>
      <c r="AC16" s="271">
        <v>100636.596257</v>
      </c>
      <c r="AD16" s="271">
        <v>307.16037899999355</v>
      </c>
      <c r="AF16" s="271">
        <v>-40405.892357565004</v>
      </c>
      <c r="AG16" s="402">
        <v>92137.5</v>
      </c>
      <c r="AH16" s="402">
        <v>192774.096257</v>
      </c>
      <c r="AI16" s="402">
        <v>41696.893612999993</v>
      </c>
      <c r="AJ16" s="402">
        <v>41696.893612999993</v>
      </c>
      <c r="AK16" s="402">
        <v>34635.828586999996</v>
      </c>
      <c r="AL16" s="402">
        <v>307.16037899999355</v>
      </c>
      <c r="AM16" s="403" t="s">
        <v>547</v>
      </c>
      <c r="AN16" s="45">
        <v>7</v>
      </c>
      <c r="AO16" s="45" t="s">
        <v>545</v>
      </c>
      <c r="AP16" s="45">
        <v>7</v>
      </c>
      <c r="AR16" s="412"/>
      <c r="AS16" s="176"/>
      <c r="AV16" s="77"/>
      <c r="AW16" s="77"/>
      <c r="AX16" s="77"/>
      <c r="AY16" s="77"/>
      <c r="AZ16" s="77"/>
      <c r="BA16" s="77"/>
      <c r="BB16" s="77"/>
      <c r="BC16" s="77"/>
      <c r="BD16" s="77"/>
      <c r="BE16" s="77"/>
      <c r="BF16" s="77"/>
      <c r="BG16" s="77"/>
      <c r="BH16" s="77"/>
      <c r="BI16" s="77"/>
      <c r="BJ16" s="77"/>
      <c r="BK16" s="77"/>
      <c r="BL16" s="77"/>
      <c r="BM16" s="77"/>
      <c r="BN16" s="77"/>
      <c r="BO16" s="77"/>
      <c r="BP16" s="77"/>
      <c r="BQ16" s="77"/>
      <c r="BR16" s="77"/>
      <c r="BS16" s="77"/>
      <c r="BT16" s="77"/>
      <c r="BU16" s="77"/>
      <c r="BV16" s="77"/>
      <c r="BW16" s="77"/>
      <c r="BX16" s="77"/>
      <c r="BY16" s="77"/>
      <c r="BZ16" s="77"/>
      <c r="CA16" s="77"/>
      <c r="CB16" s="77"/>
      <c r="CC16" s="77"/>
      <c r="CD16" s="77"/>
      <c r="CE16" s="77"/>
      <c r="CF16" s="77"/>
      <c r="CG16" s="77"/>
      <c r="CH16" s="77"/>
      <c r="CI16" s="77"/>
      <c r="CJ16" s="77"/>
      <c r="CK16" s="77"/>
      <c r="CL16" s="77"/>
      <c r="CM16" s="77"/>
      <c r="CN16" s="77"/>
      <c r="CO16" s="77"/>
      <c r="CP16" s="77"/>
      <c r="CQ16" s="77"/>
      <c r="CR16" s="77"/>
      <c r="CS16" s="77"/>
      <c r="CT16" s="77"/>
      <c r="CU16" s="77"/>
      <c r="CV16" s="77"/>
      <c r="CW16" s="77"/>
      <c r="CX16" s="77"/>
      <c r="CY16" s="77"/>
      <c r="CZ16" s="77"/>
      <c r="DA16" s="77"/>
      <c r="DB16" s="77"/>
      <c r="DC16" s="77"/>
      <c r="DD16" s="77"/>
      <c r="DE16" s="77"/>
      <c r="DF16" s="77"/>
      <c r="DG16" s="77"/>
      <c r="DH16" s="77"/>
      <c r="DI16" s="77"/>
      <c r="DJ16" s="77"/>
      <c r="DK16" s="77"/>
      <c r="DL16" s="77"/>
      <c r="DM16" s="77"/>
      <c r="DN16" s="77"/>
      <c r="DO16" s="77"/>
      <c r="DP16" s="77"/>
      <c r="DQ16" s="77"/>
      <c r="DR16" s="77"/>
      <c r="DS16" s="77"/>
      <c r="DT16" s="77"/>
      <c r="DU16" s="77"/>
      <c r="DV16" s="77"/>
      <c r="DW16" s="77"/>
      <c r="DX16" s="77"/>
      <c r="DY16" s="77"/>
      <c r="DZ16" s="77"/>
      <c r="EA16" s="77"/>
      <c r="EB16" s="77"/>
      <c r="EC16" s="77"/>
      <c r="ED16" s="77"/>
      <c r="EE16" s="77"/>
      <c r="EF16" s="77"/>
      <c r="EG16" s="77"/>
      <c r="EH16" s="77"/>
      <c r="EI16" s="77"/>
      <c r="EJ16" s="77"/>
      <c r="EK16" s="77"/>
      <c r="EL16" s="77"/>
      <c r="EM16" s="77"/>
      <c r="EN16" s="77"/>
      <c r="EO16" s="77"/>
      <c r="EP16" s="77"/>
      <c r="EQ16" s="77"/>
      <c r="ER16" s="77"/>
      <c r="ES16" s="77"/>
      <c r="ET16" s="77"/>
      <c r="EU16" s="77"/>
      <c r="EV16" s="77"/>
      <c r="EW16" s="77"/>
      <c r="EX16" s="77"/>
      <c r="EY16" s="77"/>
      <c r="EZ16" s="77"/>
      <c r="FA16" s="77"/>
      <c r="FB16" s="77"/>
      <c r="FC16" s="77"/>
      <c r="FD16" s="77"/>
      <c r="FE16" s="77"/>
      <c r="FF16" s="77"/>
      <c r="FG16" s="77"/>
      <c r="FH16" s="77"/>
      <c r="FI16" s="77"/>
      <c r="FJ16" s="77"/>
      <c r="FK16" s="77"/>
      <c r="FL16" s="77"/>
      <c r="FM16" s="77"/>
      <c r="FN16" s="77"/>
      <c r="FO16" s="77"/>
      <c r="FP16" s="77"/>
      <c r="FQ16" s="77"/>
      <c r="FR16" s="77"/>
      <c r="FS16" s="77"/>
      <c r="FT16" s="77"/>
      <c r="FU16" s="77"/>
      <c r="FV16" s="77"/>
      <c r="FW16" s="77"/>
      <c r="FX16" s="77"/>
      <c r="FY16" s="77"/>
      <c r="FZ16" s="77"/>
      <c r="GA16" s="77"/>
      <c r="GB16" s="77"/>
      <c r="GC16" s="77"/>
      <c r="GD16" s="77"/>
      <c r="GE16" s="77"/>
      <c r="GF16" s="77"/>
      <c r="GG16" s="77"/>
      <c r="GH16" s="77"/>
      <c r="GI16" s="77"/>
      <c r="GJ16" s="77"/>
      <c r="GK16" s="77"/>
      <c r="GL16" s="77"/>
      <c r="GM16" s="77"/>
      <c r="GN16" s="77"/>
      <c r="GO16" s="77"/>
      <c r="GP16" s="77"/>
      <c r="GQ16" s="77"/>
      <c r="GR16" s="77"/>
      <c r="GS16" s="77"/>
      <c r="GT16" s="77"/>
      <c r="GU16" s="77"/>
      <c r="GV16" s="77"/>
      <c r="GW16" s="77"/>
      <c r="GX16" s="77"/>
      <c r="GY16" s="77"/>
      <c r="GZ16" s="77"/>
      <c r="HA16" s="77"/>
      <c r="HB16" s="77"/>
      <c r="HC16" s="77"/>
      <c r="HD16" s="77"/>
      <c r="HE16" s="77"/>
      <c r="HF16" s="77"/>
      <c r="HG16" s="77"/>
      <c r="HH16" s="77"/>
      <c r="HI16" s="77"/>
      <c r="HJ16" s="77"/>
      <c r="HK16" s="77"/>
      <c r="HL16" s="77"/>
      <c r="HM16" s="77"/>
      <c r="HN16" s="77"/>
      <c r="HO16" s="77"/>
      <c r="HP16" s="77"/>
      <c r="HQ16" s="77"/>
      <c r="HR16" s="77"/>
      <c r="HS16" s="77"/>
      <c r="HT16" s="77"/>
      <c r="HU16" s="77"/>
      <c r="HV16" s="77"/>
      <c r="HW16" s="77"/>
      <c r="HX16" s="77"/>
      <c r="HY16" s="77"/>
    </row>
    <row r="17" spans="1:233">
      <c r="A17" s="77">
        <v>20</v>
      </c>
      <c r="B17" s="77">
        <v>109</v>
      </c>
      <c r="C17" s="77" t="s">
        <v>27</v>
      </c>
      <c r="D17" s="77" t="s">
        <v>28</v>
      </c>
      <c r="E17" s="77" t="s">
        <v>49</v>
      </c>
      <c r="F17" s="77" t="s">
        <v>199</v>
      </c>
      <c r="G17" s="77" t="s">
        <v>473</v>
      </c>
      <c r="H17" s="77" t="s">
        <v>489</v>
      </c>
      <c r="I17" s="77" t="s">
        <v>97</v>
      </c>
      <c r="J17" s="454" t="s">
        <v>469</v>
      </c>
      <c r="K17" s="410">
        <v>36690</v>
      </c>
      <c r="L17" s="410">
        <v>38516</v>
      </c>
      <c r="M17" s="77" t="s">
        <v>30</v>
      </c>
      <c r="N17" s="271">
        <v>-10000000</v>
      </c>
      <c r="O17" s="271">
        <v>3635.8834109999998</v>
      </c>
      <c r="P17" s="411">
        <v>0.76</v>
      </c>
      <c r="Q17" s="271">
        <v>64.377080000000007</v>
      </c>
      <c r="R17" s="271">
        <v>64.387439999999998</v>
      </c>
      <c r="S17" s="411">
        <v>1.0359999999991487E-2</v>
      </c>
      <c r="T17" s="271">
        <v>37.667752137929043</v>
      </c>
      <c r="U17" s="271">
        <v>-233.95333400000001</v>
      </c>
      <c r="V17" s="271">
        <v>0</v>
      </c>
      <c r="W17" s="271">
        <v>-196.28558186207096</v>
      </c>
      <c r="X17" s="271">
        <v>-47679.091543000002</v>
      </c>
      <c r="Y17" s="271">
        <v>-47864.390227999997</v>
      </c>
      <c r="Z17" s="271">
        <v>-185.29868499999429</v>
      </c>
      <c r="AA17" s="271">
        <v>10.986896862076662</v>
      </c>
      <c r="AB17" s="271">
        <v>-47679.091543000002</v>
      </c>
      <c r="AC17" s="271">
        <v>-47864.390227999997</v>
      </c>
      <c r="AD17" s="271">
        <v>-185.29868499999429</v>
      </c>
      <c r="AF17" s="271">
        <v>26914.626949927497</v>
      </c>
      <c r="AG17" s="402">
        <v>-57633.333333000002</v>
      </c>
      <c r="AH17" s="402">
        <v>-105497.72356099999</v>
      </c>
      <c r="AI17" s="402">
        <v>-27075.659862999979</v>
      </c>
      <c r="AJ17" s="402">
        <v>-27075.659862999979</v>
      </c>
      <c r="AK17" s="402">
        <v>-22891.554961999995</v>
      </c>
      <c r="AL17" s="402">
        <v>-185.29868499999429</v>
      </c>
      <c r="AM17" s="403" t="s">
        <v>547</v>
      </c>
      <c r="AN17" s="45">
        <v>7</v>
      </c>
      <c r="AO17" s="45" t="s">
        <v>545</v>
      </c>
      <c r="AP17" s="45">
        <v>7</v>
      </c>
      <c r="AR17" s="412"/>
      <c r="AS17" s="176"/>
      <c r="AV17" s="77"/>
      <c r="AW17" s="77"/>
      <c r="AX17" s="77"/>
      <c r="AY17" s="77"/>
      <c r="AZ17" s="77"/>
      <c r="BA17" s="77"/>
      <c r="BB17" s="77"/>
      <c r="BC17" s="77"/>
      <c r="BD17" s="77"/>
      <c r="BE17" s="77"/>
      <c r="BF17" s="77"/>
      <c r="BG17" s="77"/>
      <c r="BH17" s="77"/>
      <c r="BI17" s="77"/>
      <c r="BJ17" s="77"/>
      <c r="BK17" s="77"/>
      <c r="BL17" s="77"/>
      <c r="BM17" s="77"/>
      <c r="BN17" s="77"/>
      <c r="BO17" s="77"/>
      <c r="BP17" s="77"/>
      <c r="BQ17" s="77"/>
      <c r="BR17" s="77"/>
      <c r="BS17" s="77"/>
      <c r="BT17" s="77"/>
      <c r="BU17" s="77"/>
      <c r="BV17" s="77"/>
      <c r="BW17" s="77"/>
      <c r="BX17" s="77"/>
      <c r="BY17" s="77"/>
      <c r="BZ17" s="77"/>
      <c r="CA17" s="77"/>
      <c r="CB17" s="77"/>
      <c r="CC17" s="77"/>
      <c r="CD17" s="77"/>
      <c r="CE17" s="77"/>
      <c r="CF17" s="77"/>
      <c r="CG17" s="77"/>
      <c r="CH17" s="77"/>
      <c r="CI17" s="77"/>
      <c r="CJ17" s="77"/>
      <c r="CK17" s="77"/>
      <c r="CL17" s="77"/>
      <c r="CM17" s="77"/>
      <c r="CN17" s="77"/>
      <c r="CO17" s="77"/>
      <c r="CP17" s="77"/>
      <c r="CQ17" s="77"/>
      <c r="CR17" s="77"/>
      <c r="CS17" s="77"/>
      <c r="CT17" s="77"/>
      <c r="CU17" s="77"/>
      <c r="CV17" s="77"/>
      <c r="CW17" s="77"/>
      <c r="CX17" s="77"/>
      <c r="CY17" s="77"/>
      <c r="CZ17" s="77"/>
      <c r="DA17" s="77"/>
      <c r="DB17" s="77"/>
      <c r="DC17" s="77"/>
      <c r="DD17" s="77"/>
      <c r="DE17" s="77"/>
      <c r="DF17" s="77"/>
      <c r="DG17" s="77"/>
      <c r="DH17" s="77"/>
      <c r="DI17" s="77"/>
      <c r="DJ17" s="77"/>
      <c r="DK17" s="77"/>
      <c r="DL17" s="77"/>
      <c r="DM17" s="77"/>
      <c r="DN17" s="77"/>
      <c r="DO17" s="77"/>
      <c r="DP17" s="77"/>
      <c r="DQ17" s="77"/>
      <c r="DR17" s="77"/>
      <c r="DS17" s="77"/>
      <c r="DT17" s="77"/>
      <c r="DU17" s="77"/>
      <c r="DV17" s="77"/>
      <c r="DW17" s="77"/>
      <c r="DX17" s="77"/>
      <c r="DY17" s="77"/>
      <c r="DZ17" s="77"/>
      <c r="EA17" s="77"/>
      <c r="EB17" s="77"/>
      <c r="EC17" s="77"/>
      <c r="ED17" s="77"/>
      <c r="EE17" s="77"/>
      <c r="EF17" s="77"/>
      <c r="EG17" s="77"/>
      <c r="EH17" s="77"/>
      <c r="EI17" s="77"/>
      <c r="EJ17" s="77"/>
      <c r="EK17" s="77"/>
      <c r="EL17" s="77"/>
      <c r="EM17" s="77"/>
      <c r="EN17" s="77"/>
      <c r="EO17" s="77"/>
      <c r="EP17" s="77"/>
      <c r="EQ17" s="77"/>
      <c r="ER17" s="77"/>
      <c r="ES17" s="77"/>
      <c r="ET17" s="77"/>
      <c r="EU17" s="77"/>
      <c r="EV17" s="77"/>
      <c r="EW17" s="77"/>
      <c r="EX17" s="77"/>
      <c r="EY17" s="77"/>
      <c r="EZ17" s="77"/>
      <c r="FA17" s="77"/>
      <c r="FB17" s="77"/>
      <c r="FC17" s="77"/>
      <c r="FD17" s="77"/>
      <c r="FE17" s="77"/>
      <c r="FF17" s="77"/>
      <c r="FG17" s="77"/>
      <c r="FH17" s="77"/>
      <c r="FI17" s="77"/>
      <c r="FJ17" s="77"/>
      <c r="FK17" s="77"/>
      <c r="FL17" s="77"/>
      <c r="FM17" s="77"/>
      <c r="FN17" s="77"/>
      <c r="FO17" s="77"/>
      <c r="FP17" s="77"/>
      <c r="FQ17" s="77"/>
      <c r="FR17" s="77"/>
      <c r="FS17" s="77"/>
      <c r="FT17" s="77"/>
      <c r="FU17" s="77"/>
      <c r="FV17" s="77"/>
      <c r="FW17" s="77"/>
      <c r="FX17" s="77"/>
      <c r="FY17" s="77"/>
      <c r="FZ17" s="77"/>
      <c r="GA17" s="77"/>
      <c r="GB17" s="77"/>
      <c r="GC17" s="77"/>
      <c r="GD17" s="77"/>
      <c r="GE17" s="77"/>
      <c r="GF17" s="77"/>
      <c r="GG17" s="77"/>
      <c r="GH17" s="77"/>
      <c r="GI17" s="77"/>
      <c r="GJ17" s="77"/>
      <c r="GK17" s="77"/>
      <c r="GL17" s="77"/>
      <c r="GM17" s="77"/>
      <c r="GN17" s="77"/>
      <c r="GO17" s="77"/>
      <c r="GP17" s="77"/>
      <c r="GQ17" s="77"/>
      <c r="GR17" s="77"/>
      <c r="GS17" s="77"/>
      <c r="GT17" s="77"/>
      <c r="GU17" s="77"/>
      <c r="GV17" s="77"/>
      <c r="GW17" s="77"/>
      <c r="GX17" s="77"/>
      <c r="GY17" s="77"/>
      <c r="GZ17" s="77"/>
      <c r="HA17" s="77"/>
      <c r="HB17" s="77"/>
      <c r="HC17" s="77"/>
      <c r="HD17" s="77"/>
      <c r="HE17" s="77"/>
      <c r="HF17" s="77"/>
      <c r="HG17" s="77"/>
      <c r="HH17" s="77"/>
      <c r="HI17" s="77"/>
      <c r="HJ17" s="77"/>
      <c r="HK17" s="77"/>
      <c r="HL17" s="77"/>
      <c r="HM17" s="77"/>
      <c r="HN17" s="77"/>
      <c r="HO17" s="77"/>
      <c r="HP17" s="77"/>
      <c r="HQ17" s="77"/>
      <c r="HR17" s="77"/>
      <c r="HS17" s="77"/>
      <c r="HT17" s="77"/>
      <c r="HU17" s="77"/>
      <c r="HV17" s="77"/>
      <c r="HW17" s="77"/>
      <c r="HX17" s="77"/>
      <c r="HY17" s="77"/>
    </row>
    <row r="18" spans="1:233">
      <c r="A18" s="77">
        <v>21</v>
      </c>
      <c r="B18" s="77">
        <v>110</v>
      </c>
      <c r="C18" s="77" t="s">
        <v>27</v>
      </c>
      <c r="D18" s="77" t="s">
        <v>28</v>
      </c>
      <c r="E18" s="77" t="s">
        <v>56</v>
      </c>
      <c r="F18" s="77" t="s">
        <v>202</v>
      </c>
      <c r="G18" s="77" t="s">
        <v>474</v>
      </c>
      <c r="H18" s="77" t="s">
        <v>468</v>
      </c>
      <c r="I18" s="77" t="s">
        <v>97</v>
      </c>
      <c r="J18" s="454" t="s">
        <v>470</v>
      </c>
      <c r="K18" s="410">
        <v>36738</v>
      </c>
      <c r="L18" s="410">
        <v>38565</v>
      </c>
      <c r="M18" s="77" t="s">
        <v>30</v>
      </c>
      <c r="N18" s="271">
        <v>-20000000</v>
      </c>
      <c r="O18" s="271">
        <v>7407.162362</v>
      </c>
      <c r="P18" s="411">
        <v>0.28999999999999998</v>
      </c>
      <c r="Q18" s="271">
        <v>41.427821999999999</v>
      </c>
      <c r="R18" s="271">
        <v>41.435910999999997</v>
      </c>
      <c r="S18" s="411">
        <v>8.0889999999982365E-3</v>
      </c>
      <c r="T18" s="271">
        <v>59.916536346204936</v>
      </c>
      <c r="U18" s="271">
        <v>-319.15809300000001</v>
      </c>
      <c r="V18" s="271">
        <v>0</v>
      </c>
      <c r="W18" s="271">
        <v>-259.2415566537951</v>
      </c>
      <c r="X18" s="271">
        <v>86165.615709000005</v>
      </c>
      <c r="Y18" s="271">
        <v>86099.645638999995</v>
      </c>
      <c r="Z18" s="271">
        <v>-65.97007000001031</v>
      </c>
      <c r="AA18" s="271">
        <v>193.27148665378479</v>
      </c>
      <c r="AB18" s="271">
        <v>86165.615709000005</v>
      </c>
      <c r="AC18" s="271">
        <v>86099.645638999995</v>
      </c>
      <c r="AD18" s="271">
        <v>-65.97007000001031</v>
      </c>
      <c r="AF18" s="271">
        <v>30461.955213724999</v>
      </c>
      <c r="AG18" s="402">
        <v>-29644.444444000001</v>
      </c>
      <c r="AH18" s="402">
        <v>56455.201194999994</v>
      </c>
      <c r="AI18" s="402">
        <v>-192808.92151500002</v>
      </c>
      <c r="AJ18" s="402">
        <v>-192808.92151500002</v>
      </c>
      <c r="AK18" s="402">
        <v>-86255.382926999999</v>
      </c>
      <c r="AL18" s="402">
        <v>-65.97007000001031</v>
      </c>
      <c r="AM18" s="403" t="s">
        <v>547</v>
      </c>
      <c r="AN18" s="45">
        <v>5</v>
      </c>
      <c r="AO18" s="45" t="s">
        <v>545</v>
      </c>
      <c r="AP18" s="45">
        <v>5</v>
      </c>
      <c r="AR18" s="412"/>
      <c r="AS18" s="176"/>
      <c r="AV18" s="77"/>
      <c r="AW18" s="77"/>
      <c r="AX18" s="77"/>
      <c r="AY18" s="77"/>
      <c r="AZ18" s="77"/>
      <c r="BA18" s="77"/>
      <c r="BB18" s="77"/>
      <c r="BC18" s="77"/>
      <c r="BD18" s="77"/>
      <c r="BE18" s="77"/>
      <c r="BF18" s="77"/>
      <c r="BG18" s="77"/>
      <c r="BH18" s="77"/>
      <c r="BI18" s="77"/>
      <c r="BJ18" s="77"/>
      <c r="BK18" s="77"/>
      <c r="BL18" s="77"/>
      <c r="BM18" s="77"/>
      <c r="BN18" s="77"/>
      <c r="BO18" s="77"/>
      <c r="BP18" s="77"/>
      <c r="BQ18" s="77"/>
      <c r="BR18" s="77"/>
      <c r="BS18" s="77"/>
      <c r="BT18" s="77"/>
      <c r="BU18" s="77"/>
      <c r="BV18" s="77"/>
      <c r="BW18" s="77"/>
      <c r="BX18" s="77"/>
      <c r="BY18" s="77"/>
      <c r="BZ18" s="77"/>
      <c r="CA18" s="77"/>
      <c r="CB18" s="77"/>
      <c r="CC18" s="77"/>
      <c r="CD18" s="77"/>
      <c r="CE18" s="77"/>
      <c r="CF18" s="77"/>
      <c r="CG18" s="77"/>
      <c r="CH18" s="77"/>
      <c r="CI18" s="77"/>
      <c r="CJ18" s="77"/>
      <c r="CK18" s="77"/>
      <c r="CL18" s="77"/>
      <c r="CM18" s="77"/>
      <c r="CN18" s="77"/>
      <c r="CO18" s="77"/>
      <c r="CP18" s="77"/>
      <c r="CQ18" s="77"/>
      <c r="CR18" s="77"/>
      <c r="CS18" s="77"/>
      <c r="CT18" s="77"/>
      <c r="CU18" s="77"/>
      <c r="CV18" s="77"/>
      <c r="CW18" s="77"/>
      <c r="CX18" s="77"/>
      <c r="CY18" s="77"/>
      <c r="CZ18" s="77"/>
      <c r="DA18" s="77"/>
      <c r="DB18" s="77"/>
      <c r="DC18" s="77"/>
      <c r="DD18" s="77"/>
      <c r="DE18" s="77"/>
      <c r="DF18" s="77"/>
      <c r="DG18" s="77"/>
      <c r="DH18" s="77"/>
      <c r="DI18" s="77"/>
      <c r="DJ18" s="77"/>
      <c r="DK18" s="77"/>
      <c r="DL18" s="77"/>
      <c r="DM18" s="77"/>
      <c r="DN18" s="77"/>
      <c r="DO18" s="77"/>
      <c r="DP18" s="77"/>
      <c r="DQ18" s="77"/>
      <c r="DR18" s="77"/>
      <c r="DS18" s="77"/>
      <c r="DT18" s="77"/>
      <c r="DU18" s="77"/>
      <c r="DV18" s="77"/>
      <c r="DW18" s="77"/>
      <c r="DX18" s="77"/>
      <c r="DY18" s="77"/>
      <c r="DZ18" s="77"/>
      <c r="EA18" s="77"/>
      <c r="EB18" s="77"/>
      <c r="EC18" s="77"/>
      <c r="ED18" s="77"/>
      <c r="EE18" s="77"/>
      <c r="EF18" s="77"/>
      <c r="EG18" s="77"/>
      <c r="EH18" s="77"/>
      <c r="EI18" s="77"/>
      <c r="EJ18" s="77"/>
      <c r="EK18" s="77"/>
      <c r="EL18" s="77"/>
      <c r="EM18" s="77"/>
      <c r="EN18" s="77"/>
      <c r="EO18" s="77"/>
      <c r="EP18" s="77"/>
      <c r="EQ18" s="77"/>
      <c r="ER18" s="77"/>
      <c r="ES18" s="77"/>
      <c r="ET18" s="77"/>
      <c r="EU18" s="77"/>
      <c r="EV18" s="77"/>
      <c r="EW18" s="77"/>
      <c r="EX18" s="77"/>
      <c r="EY18" s="77"/>
      <c r="EZ18" s="77"/>
      <c r="FA18" s="77"/>
      <c r="FB18" s="77"/>
      <c r="FC18" s="77"/>
      <c r="FD18" s="77"/>
      <c r="FE18" s="77"/>
      <c r="FF18" s="77"/>
      <c r="FG18" s="77"/>
      <c r="FH18" s="77"/>
      <c r="FI18" s="77"/>
      <c r="FJ18" s="77"/>
      <c r="FK18" s="77"/>
      <c r="FL18" s="77"/>
      <c r="FM18" s="77"/>
      <c r="FN18" s="77"/>
      <c r="FO18" s="77"/>
      <c r="FP18" s="77"/>
      <c r="FQ18" s="77"/>
      <c r="FR18" s="77"/>
      <c r="FS18" s="77"/>
      <c r="FT18" s="77"/>
      <c r="FU18" s="77"/>
      <c r="FV18" s="77"/>
      <c r="FW18" s="77"/>
      <c r="FX18" s="77"/>
      <c r="FY18" s="77"/>
      <c r="FZ18" s="77"/>
      <c r="GA18" s="77"/>
      <c r="GB18" s="77"/>
      <c r="GC18" s="77"/>
      <c r="GD18" s="77"/>
      <c r="GE18" s="77"/>
      <c r="GF18" s="77"/>
      <c r="GG18" s="77"/>
      <c r="GH18" s="77"/>
      <c r="GI18" s="77"/>
      <c r="GJ18" s="77"/>
      <c r="GK18" s="77"/>
      <c r="GL18" s="77"/>
      <c r="GM18" s="77"/>
      <c r="GN18" s="77"/>
      <c r="GO18" s="77"/>
      <c r="GP18" s="77"/>
      <c r="GQ18" s="77"/>
      <c r="GR18" s="77"/>
      <c r="GS18" s="77"/>
      <c r="GT18" s="77"/>
      <c r="GU18" s="77"/>
      <c r="GV18" s="77"/>
      <c r="GW18" s="77"/>
      <c r="GX18" s="77"/>
      <c r="GY18" s="77"/>
      <c r="GZ18" s="77"/>
      <c r="HA18" s="77"/>
      <c r="HB18" s="77"/>
      <c r="HC18" s="77"/>
      <c r="HD18" s="77"/>
      <c r="HE18" s="77"/>
      <c r="HF18" s="77"/>
      <c r="HG18" s="77"/>
      <c r="HH18" s="77"/>
      <c r="HI18" s="77"/>
      <c r="HJ18" s="77"/>
      <c r="HK18" s="77"/>
      <c r="HL18" s="77"/>
      <c r="HM18" s="77"/>
      <c r="HN18" s="77"/>
      <c r="HO18" s="77"/>
      <c r="HP18" s="77"/>
      <c r="HQ18" s="77"/>
      <c r="HR18" s="77"/>
      <c r="HS18" s="77"/>
      <c r="HT18" s="77"/>
      <c r="HU18" s="77"/>
      <c r="HV18" s="77"/>
      <c r="HW18" s="77"/>
      <c r="HX18" s="77"/>
      <c r="HY18" s="77"/>
    </row>
    <row r="19" spans="1:233">
      <c r="A19" s="77">
        <v>22</v>
      </c>
      <c r="B19" s="77">
        <v>111</v>
      </c>
      <c r="C19" s="77" t="s">
        <v>27</v>
      </c>
      <c r="D19" s="77" t="s">
        <v>32</v>
      </c>
      <c r="E19" s="77" t="s">
        <v>38</v>
      </c>
      <c r="F19" s="77" t="s">
        <v>200</v>
      </c>
      <c r="G19" s="77" t="s">
        <v>467</v>
      </c>
      <c r="H19" s="77" t="s">
        <v>468</v>
      </c>
      <c r="I19" s="77" t="s">
        <v>79</v>
      </c>
      <c r="J19" s="454" t="s">
        <v>475</v>
      </c>
      <c r="K19" s="410">
        <v>36699</v>
      </c>
      <c r="L19" s="410">
        <v>38509</v>
      </c>
      <c r="M19" s="77" t="s">
        <v>30</v>
      </c>
      <c r="N19" s="271">
        <v>4000000</v>
      </c>
      <c r="O19" s="271">
        <v>-1453.5755790000001</v>
      </c>
      <c r="P19" s="411">
        <v>0.85</v>
      </c>
      <c r="Q19" s="271">
        <v>71.348760999999996</v>
      </c>
      <c r="R19" s="271">
        <v>71.356305000000006</v>
      </c>
      <c r="S19" s="411">
        <v>7.5440000000099872E-3</v>
      </c>
      <c r="T19" s="271">
        <v>-10.965774167990517</v>
      </c>
      <c r="U19" s="271">
        <v>95.530356999999995</v>
      </c>
      <c r="V19" s="271">
        <v>0</v>
      </c>
      <c r="W19" s="271">
        <v>84.564582832009478</v>
      </c>
      <c r="X19" s="271">
        <v>22808.223861999999</v>
      </c>
      <c r="Y19" s="271">
        <v>22897.44803</v>
      </c>
      <c r="Z19" s="271">
        <v>89.224168000000645</v>
      </c>
      <c r="AA19" s="271">
        <v>4.6595851679911675</v>
      </c>
      <c r="AB19" s="271">
        <v>22808.223861999999</v>
      </c>
      <c r="AC19" s="271">
        <v>22897.44803</v>
      </c>
      <c r="AD19" s="271">
        <v>89.224168000000645</v>
      </c>
      <c r="AF19" s="271">
        <v>-8368.9613960925017</v>
      </c>
      <c r="AG19" s="402">
        <v>24272.222222</v>
      </c>
      <c r="AH19" s="402">
        <v>47169.670251999996</v>
      </c>
      <c r="AI19" s="402">
        <v>30927.729949999994</v>
      </c>
      <c r="AJ19" s="402">
        <v>30927.729949999994</v>
      </c>
      <c r="AK19" s="402">
        <v>15763.463703999994</v>
      </c>
      <c r="AL19" s="402">
        <v>89.224168000000645</v>
      </c>
      <c r="AM19" s="403" t="s">
        <v>547</v>
      </c>
      <c r="AN19" s="45">
        <v>6</v>
      </c>
      <c r="AO19" s="45" t="s">
        <v>545</v>
      </c>
      <c r="AP19" s="45">
        <v>6</v>
      </c>
      <c r="AR19" s="412"/>
      <c r="AS19" s="176"/>
      <c r="AV19" s="77"/>
      <c r="AW19" s="77"/>
      <c r="AX19" s="77"/>
      <c r="AY19" s="77"/>
      <c r="AZ19" s="77"/>
      <c r="BA19" s="77"/>
      <c r="BB19" s="77"/>
      <c r="BC19" s="77"/>
      <c r="BD19" s="77"/>
      <c r="BE19" s="77"/>
      <c r="BF19" s="77"/>
      <c r="BG19" s="77"/>
      <c r="BH19" s="77"/>
      <c r="BI19" s="77"/>
      <c r="BJ19" s="77"/>
      <c r="BK19" s="77"/>
      <c r="BL19" s="77"/>
      <c r="BM19" s="77"/>
      <c r="BN19" s="77"/>
      <c r="BO19" s="77"/>
      <c r="BP19" s="77"/>
      <c r="BQ19" s="77"/>
      <c r="BR19" s="77"/>
      <c r="BS19" s="77"/>
      <c r="BT19" s="77"/>
      <c r="BU19" s="77"/>
      <c r="BV19" s="77"/>
      <c r="BW19" s="77"/>
      <c r="BX19" s="77"/>
      <c r="BY19" s="77"/>
      <c r="BZ19" s="77"/>
      <c r="CA19" s="77"/>
      <c r="CB19" s="77"/>
      <c r="CC19" s="77"/>
      <c r="CD19" s="77"/>
      <c r="CE19" s="77"/>
      <c r="CF19" s="77"/>
      <c r="CG19" s="77"/>
      <c r="CH19" s="77"/>
      <c r="CI19" s="77"/>
      <c r="CJ19" s="77"/>
      <c r="CK19" s="77"/>
      <c r="CL19" s="77"/>
      <c r="CM19" s="77"/>
      <c r="CN19" s="77"/>
      <c r="CO19" s="77"/>
      <c r="CP19" s="77"/>
      <c r="CQ19" s="77"/>
      <c r="CR19" s="77"/>
      <c r="CS19" s="77"/>
      <c r="CT19" s="77"/>
      <c r="CU19" s="77"/>
      <c r="CV19" s="77"/>
      <c r="CW19" s="77"/>
      <c r="CX19" s="77"/>
      <c r="CY19" s="77"/>
      <c r="CZ19" s="77"/>
      <c r="DA19" s="77"/>
      <c r="DB19" s="77"/>
      <c r="DC19" s="77"/>
      <c r="DD19" s="77"/>
      <c r="DE19" s="77"/>
      <c r="DF19" s="77"/>
      <c r="DG19" s="77"/>
      <c r="DH19" s="77"/>
      <c r="DI19" s="77"/>
      <c r="DJ19" s="77"/>
      <c r="DK19" s="77"/>
      <c r="DL19" s="77"/>
      <c r="DM19" s="77"/>
      <c r="DN19" s="77"/>
      <c r="DO19" s="77"/>
      <c r="DP19" s="77"/>
      <c r="DQ19" s="77"/>
      <c r="DR19" s="77"/>
      <c r="DS19" s="77"/>
      <c r="DT19" s="77"/>
      <c r="DU19" s="77"/>
      <c r="DV19" s="77"/>
      <c r="DW19" s="77"/>
      <c r="DX19" s="77"/>
      <c r="DY19" s="77"/>
      <c r="DZ19" s="77"/>
      <c r="EA19" s="77"/>
      <c r="EB19" s="77"/>
      <c r="EC19" s="77"/>
      <c r="ED19" s="77"/>
      <c r="EE19" s="77"/>
      <c r="EF19" s="77"/>
      <c r="EG19" s="77"/>
      <c r="EH19" s="77"/>
      <c r="EI19" s="77"/>
      <c r="EJ19" s="77"/>
      <c r="EK19" s="77"/>
      <c r="EL19" s="77"/>
      <c r="EM19" s="77"/>
      <c r="EN19" s="77"/>
      <c r="EO19" s="77"/>
      <c r="EP19" s="77"/>
      <c r="EQ19" s="77"/>
      <c r="ER19" s="77"/>
      <c r="ES19" s="77"/>
      <c r="ET19" s="77"/>
      <c r="EU19" s="77"/>
      <c r="EV19" s="77"/>
      <c r="EW19" s="77"/>
      <c r="EX19" s="77"/>
      <c r="EY19" s="77"/>
      <c r="EZ19" s="77"/>
      <c r="FA19" s="77"/>
      <c r="FB19" s="77"/>
      <c r="FC19" s="77"/>
      <c r="FD19" s="77"/>
      <c r="FE19" s="77"/>
      <c r="FF19" s="77"/>
      <c r="FG19" s="77"/>
      <c r="FH19" s="77"/>
      <c r="FI19" s="77"/>
      <c r="FJ19" s="77"/>
      <c r="FK19" s="77"/>
      <c r="FL19" s="77"/>
      <c r="FM19" s="77"/>
      <c r="FN19" s="77"/>
      <c r="FO19" s="77"/>
      <c r="FP19" s="77"/>
      <c r="FQ19" s="77"/>
      <c r="FR19" s="77"/>
      <c r="FS19" s="77"/>
      <c r="FT19" s="77"/>
      <c r="FU19" s="77"/>
      <c r="FV19" s="77"/>
      <c r="FW19" s="77"/>
      <c r="FX19" s="77"/>
      <c r="FY19" s="77"/>
      <c r="FZ19" s="77"/>
      <c r="GA19" s="77"/>
      <c r="GB19" s="77"/>
      <c r="GC19" s="77"/>
      <c r="GD19" s="77"/>
      <c r="GE19" s="77"/>
      <c r="GF19" s="77"/>
      <c r="GG19" s="77"/>
      <c r="GH19" s="77"/>
      <c r="GI19" s="77"/>
      <c r="GJ19" s="77"/>
      <c r="GK19" s="77"/>
      <c r="GL19" s="77"/>
      <c r="GM19" s="77"/>
      <c r="GN19" s="77"/>
      <c r="GO19" s="77"/>
      <c r="GP19" s="77"/>
      <c r="GQ19" s="77"/>
      <c r="GR19" s="77"/>
      <c r="GS19" s="77"/>
      <c r="GT19" s="77"/>
      <c r="GU19" s="77"/>
      <c r="GV19" s="77"/>
      <c r="GW19" s="77"/>
      <c r="GX19" s="77"/>
      <c r="GY19" s="77"/>
      <c r="GZ19" s="77"/>
      <c r="HA19" s="77"/>
      <c r="HB19" s="77"/>
      <c r="HC19" s="77"/>
      <c r="HD19" s="77"/>
      <c r="HE19" s="77"/>
      <c r="HF19" s="77"/>
      <c r="HG19" s="77"/>
      <c r="HH19" s="77"/>
      <c r="HI19" s="77"/>
      <c r="HJ19" s="77"/>
      <c r="HK19" s="77"/>
      <c r="HL19" s="77"/>
      <c r="HM19" s="77"/>
      <c r="HN19" s="77"/>
      <c r="HO19" s="77"/>
      <c r="HP19" s="77"/>
      <c r="HQ19" s="77"/>
      <c r="HR19" s="77"/>
      <c r="HS19" s="77"/>
      <c r="HT19" s="77"/>
      <c r="HU19" s="77"/>
      <c r="HV19" s="77"/>
      <c r="HW19" s="77"/>
      <c r="HX19" s="77"/>
      <c r="HY19" s="77"/>
    </row>
    <row r="20" spans="1:233">
      <c r="A20" s="77">
        <v>23</v>
      </c>
      <c r="B20" s="77">
        <v>112</v>
      </c>
      <c r="C20" s="77" t="s">
        <v>27</v>
      </c>
      <c r="D20" s="77" t="s">
        <v>57</v>
      </c>
      <c r="E20" s="77" t="s">
        <v>55</v>
      </c>
      <c r="F20" s="77" t="s">
        <v>202</v>
      </c>
      <c r="G20" s="77" t="s">
        <v>474</v>
      </c>
      <c r="H20" s="77" t="s">
        <v>468</v>
      </c>
      <c r="I20" s="77" t="s">
        <v>261</v>
      </c>
      <c r="J20" s="454" t="s">
        <v>470</v>
      </c>
      <c r="K20" s="410">
        <v>36728</v>
      </c>
      <c r="L20" s="410">
        <v>38554</v>
      </c>
      <c r="M20" s="77" t="s">
        <v>30</v>
      </c>
      <c r="N20" s="271">
        <v>-10000000</v>
      </c>
      <c r="O20" s="271">
        <v>3676.939777</v>
      </c>
      <c r="P20" s="411">
        <v>0.25</v>
      </c>
      <c r="Q20" s="271">
        <v>38.292313</v>
      </c>
      <c r="R20" s="271">
        <v>38.300477999999998</v>
      </c>
      <c r="S20" s="411">
        <v>8.1649999999982015E-3</v>
      </c>
      <c r="T20" s="271">
        <v>30.022213279198386</v>
      </c>
      <c r="U20" s="271">
        <v>-150.56150199999999</v>
      </c>
      <c r="V20" s="271">
        <v>0</v>
      </c>
      <c r="W20" s="271">
        <v>-120.53928872080161</v>
      </c>
      <c r="X20" s="271">
        <v>46221.530508000003</v>
      </c>
      <c r="Y20" s="271">
        <v>46200.500806999997</v>
      </c>
      <c r="Z20" s="271">
        <v>-21.029701000006753</v>
      </c>
      <c r="AA20" s="271">
        <v>99.509587720794855</v>
      </c>
      <c r="AB20" s="271">
        <v>46221.530508000003</v>
      </c>
      <c r="AC20" s="271">
        <v>46200.500806999997</v>
      </c>
      <c r="AD20" s="271">
        <v>-21.029701000006753</v>
      </c>
      <c r="AF20" s="271">
        <v>15121.414832912502</v>
      </c>
      <c r="AG20" s="402">
        <v>-12847.222222</v>
      </c>
      <c r="AH20" s="402">
        <v>33353.278584999993</v>
      </c>
      <c r="AI20" s="402">
        <v>-35989.403527000002</v>
      </c>
      <c r="AJ20" s="402">
        <v>-35989.403527000002</v>
      </c>
      <c r="AK20" s="402">
        <v>-23472.418542000014</v>
      </c>
      <c r="AL20" s="402">
        <v>-21.029701000006753</v>
      </c>
      <c r="AM20" s="403" t="s">
        <v>547</v>
      </c>
      <c r="AN20" s="45">
        <v>5</v>
      </c>
      <c r="AO20" s="45" t="s">
        <v>545</v>
      </c>
      <c r="AP20" s="45">
        <v>5</v>
      </c>
      <c r="AR20" s="412"/>
      <c r="AS20" s="176"/>
    </row>
    <row r="21" spans="1:233">
      <c r="A21" s="77">
        <v>24</v>
      </c>
      <c r="B21" s="77">
        <v>114</v>
      </c>
      <c r="C21" s="77" t="s">
        <v>27</v>
      </c>
      <c r="D21" s="77" t="s">
        <v>57</v>
      </c>
      <c r="E21" s="77" t="s">
        <v>55</v>
      </c>
      <c r="F21" s="77" t="s">
        <v>202</v>
      </c>
      <c r="G21" s="77" t="s">
        <v>474</v>
      </c>
      <c r="H21" s="77" t="s">
        <v>468</v>
      </c>
      <c r="I21" s="77" t="s">
        <v>261</v>
      </c>
      <c r="J21" s="454" t="s">
        <v>470</v>
      </c>
      <c r="K21" s="410">
        <v>36728</v>
      </c>
      <c r="L21" s="410">
        <v>38554</v>
      </c>
      <c r="M21" s="77" t="s">
        <v>30</v>
      </c>
      <c r="N21" s="271">
        <v>-10000000</v>
      </c>
      <c r="O21" s="271">
        <v>3676.939777</v>
      </c>
      <c r="P21" s="411">
        <v>0.25</v>
      </c>
      <c r="Q21" s="271">
        <v>38.292313</v>
      </c>
      <c r="R21" s="271">
        <v>38.300477999999998</v>
      </c>
      <c r="S21" s="411">
        <v>8.1649999999982015E-3</v>
      </c>
      <c r="T21" s="271">
        <v>30.022213279198386</v>
      </c>
      <c r="U21" s="271">
        <v>-150.56150199999999</v>
      </c>
      <c r="V21" s="271">
        <v>0</v>
      </c>
      <c r="W21" s="271">
        <v>-120.53928872080161</v>
      </c>
      <c r="X21" s="271">
        <v>46221.530508000003</v>
      </c>
      <c r="Y21" s="271">
        <v>46200.500806999997</v>
      </c>
      <c r="Z21" s="271">
        <v>-21.029701000006753</v>
      </c>
      <c r="AA21" s="271">
        <v>99.509587720794855</v>
      </c>
      <c r="AB21" s="271">
        <v>46221.530508000003</v>
      </c>
      <c r="AC21" s="271">
        <v>46200.500806999997</v>
      </c>
      <c r="AD21" s="271">
        <v>-21.029701000006753</v>
      </c>
      <c r="AF21" s="271">
        <v>15121.414832912502</v>
      </c>
      <c r="AG21" s="402">
        <v>-12847.222222</v>
      </c>
      <c r="AH21" s="402">
        <v>33353.278584999993</v>
      </c>
      <c r="AI21" s="402">
        <v>-35989.403527000002</v>
      </c>
      <c r="AJ21" s="402">
        <v>-35989.403527000002</v>
      </c>
      <c r="AK21" s="402">
        <v>-23472.418542000014</v>
      </c>
      <c r="AL21" s="402">
        <v>-21.029701000006753</v>
      </c>
      <c r="AM21" s="403" t="s">
        <v>547</v>
      </c>
      <c r="AN21" s="45">
        <v>5</v>
      </c>
      <c r="AO21" s="45" t="s">
        <v>545</v>
      </c>
      <c r="AP21" s="45">
        <v>5</v>
      </c>
      <c r="AR21" s="412"/>
      <c r="AS21" s="176"/>
    </row>
    <row r="22" spans="1:233">
      <c r="A22" s="77">
        <v>25</v>
      </c>
      <c r="B22" s="77">
        <v>121</v>
      </c>
      <c r="C22" s="77" t="s">
        <v>27</v>
      </c>
      <c r="D22" s="77" t="s">
        <v>32</v>
      </c>
      <c r="E22" s="77" t="s">
        <v>39</v>
      </c>
      <c r="F22" s="77" t="s">
        <v>199</v>
      </c>
      <c r="G22" s="77" t="s">
        <v>467</v>
      </c>
      <c r="H22" s="77" t="s">
        <v>468</v>
      </c>
      <c r="I22" s="77" t="s">
        <v>79</v>
      </c>
      <c r="J22" s="454" t="s">
        <v>475</v>
      </c>
      <c r="K22" s="410">
        <v>36706</v>
      </c>
      <c r="L22" s="410">
        <v>37792</v>
      </c>
      <c r="M22" s="77" t="s">
        <v>30</v>
      </c>
      <c r="N22" s="271">
        <v>4000000</v>
      </c>
      <c r="O22" s="271">
        <v>-808.08095300000002</v>
      </c>
      <c r="P22" s="411">
        <v>0.85</v>
      </c>
      <c r="Q22" s="271">
        <v>69.946565000000007</v>
      </c>
      <c r="R22" s="271">
        <v>69.960155999999998</v>
      </c>
      <c r="S22" s="411">
        <v>1.3590999999991027E-2</v>
      </c>
      <c r="T22" s="271">
        <v>-10.982628232215749</v>
      </c>
      <c r="U22" s="271">
        <v>87.756538000000006</v>
      </c>
      <c r="V22" s="271">
        <v>0</v>
      </c>
      <c r="W22" s="271">
        <v>76.773909767784261</v>
      </c>
      <c r="X22" s="271">
        <v>13821.999390000001</v>
      </c>
      <c r="Y22" s="271">
        <v>13897.05269</v>
      </c>
      <c r="Z22" s="271">
        <v>75.053299999999581</v>
      </c>
      <c r="AA22" s="271">
        <v>-1.7206097677846799</v>
      </c>
      <c r="AB22" s="271">
        <v>13821.999390000001</v>
      </c>
      <c r="AC22" s="271">
        <v>13897.05269</v>
      </c>
      <c r="AD22" s="271">
        <v>75.053299999999581</v>
      </c>
      <c r="AF22" s="271">
        <v>-5981.8192545825004</v>
      </c>
      <c r="AG22" s="402">
        <v>24933.333332999999</v>
      </c>
      <c r="AH22" s="402">
        <v>38830.386022999999</v>
      </c>
      <c r="AI22" s="402">
        <v>63941.208939000004</v>
      </c>
      <c r="AJ22" s="402">
        <v>63941.208939000004</v>
      </c>
      <c r="AK22" s="402">
        <v>7087.1491280000009</v>
      </c>
      <c r="AL22" s="402">
        <v>75.053299999999581</v>
      </c>
      <c r="AM22" s="403" t="s">
        <v>549</v>
      </c>
      <c r="AN22" s="45">
        <v>7</v>
      </c>
      <c r="AO22" s="45" t="s">
        <v>545</v>
      </c>
      <c r="AP22" s="45">
        <v>7</v>
      </c>
      <c r="AR22" s="412"/>
      <c r="AS22" s="176"/>
    </row>
    <row r="23" spans="1:233">
      <c r="A23" s="77">
        <v>26</v>
      </c>
      <c r="B23" s="77">
        <v>113</v>
      </c>
      <c r="C23" s="77" t="s">
        <v>27</v>
      </c>
      <c r="D23" s="77" t="s">
        <v>54</v>
      </c>
      <c r="E23" s="77" t="s">
        <v>55</v>
      </c>
      <c r="F23" s="77" t="s">
        <v>202</v>
      </c>
      <c r="G23" s="77" t="s">
        <v>474</v>
      </c>
      <c r="H23" s="77" t="s">
        <v>468</v>
      </c>
      <c r="I23" s="77" t="s">
        <v>279</v>
      </c>
      <c r="J23" s="454" t="s">
        <v>470</v>
      </c>
      <c r="K23" s="410">
        <v>36728</v>
      </c>
      <c r="L23" s="410">
        <v>38554</v>
      </c>
      <c r="M23" s="77" t="s">
        <v>30</v>
      </c>
      <c r="N23" s="271">
        <v>10000000</v>
      </c>
      <c r="O23" s="271">
        <v>-3676.939777</v>
      </c>
      <c r="P23" s="411">
        <v>0.25</v>
      </c>
      <c r="Q23" s="271">
        <v>38.292313</v>
      </c>
      <c r="R23" s="271">
        <v>38.300477999999998</v>
      </c>
      <c r="S23" s="411">
        <v>8.1649999999982015E-3</v>
      </c>
      <c r="T23" s="271">
        <v>-30.022213279198386</v>
      </c>
      <c r="U23" s="271">
        <v>150.56150199999999</v>
      </c>
      <c r="V23" s="271">
        <v>0</v>
      </c>
      <c r="W23" s="271">
        <v>120.53928872080161</v>
      </c>
      <c r="X23" s="271">
        <v>-46221.530508000003</v>
      </c>
      <c r="Y23" s="271">
        <v>-46200.500806999997</v>
      </c>
      <c r="Z23" s="271">
        <v>21.029701000006753</v>
      </c>
      <c r="AA23" s="271">
        <v>-99.509587720794855</v>
      </c>
      <c r="AB23" s="271">
        <v>-46221.530508000003</v>
      </c>
      <c r="AC23" s="271">
        <v>-46200.500806999997</v>
      </c>
      <c r="AD23" s="271">
        <v>21.029701000006753</v>
      </c>
      <c r="AF23" s="271">
        <v>-15121.414832912502</v>
      </c>
      <c r="AG23" s="402">
        <v>12847.222222</v>
      </c>
      <c r="AH23" s="402">
        <v>-33353.278584999993</v>
      </c>
      <c r="AI23" s="402">
        <v>35989.403527000002</v>
      </c>
      <c r="AJ23" s="402">
        <v>35989.403527000002</v>
      </c>
      <c r="AK23" s="402">
        <v>23472.418542000014</v>
      </c>
      <c r="AL23" s="402">
        <v>21.029701000006753</v>
      </c>
      <c r="AM23" s="403" t="s">
        <v>547</v>
      </c>
      <c r="AN23" s="45">
        <v>5</v>
      </c>
      <c r="AO23" s="45" t="s">
        <v>545</v>
      </c>
      <c r="AP23" s="45">
        <v>5</v>
      </c>
      <c r="AR23" s="412"/>
      <c r="AS23" s="176"/>
    </row>
    <row r="24" spans="1:233">
      <c r="A24" s="77">
        <v>27</v>
      </c>
      <c r="B24" s="77">
        <v>123</v>
      </c>
      <c r="C24" s="77" t="s">
        <v>27</v>
      </c>
      <c r="D24" s="77" t="s">
        <v>54</v>
      </c>
      <c r="E24" s="77" t="s">
        <v>48</v>
      </c>
      <c r="F24" s="77" t="s">
        <v>197</v>
      </c>
      <c r="G24" s="77" t="s">
        <v>476</v>
      </c>
      <c r="H24" s="77" t="s">
        <v>468</v>
      </c>
      <c r="I24" s="77" t="s">
        <v>279</v>
      </c>
      <c r="J24" s="454" t="s">
        <v>481</v>
      </c>
      <c r="K24" s="410">
        <v>36651</v>
      </c>
      <c r="L24" s="410">
        <v>37245</v>
      </c>
      <c r="M24" s="77" t="s">
        <v>30</v>
      </c>
      <c r="N24" s="271">
        <v>-25000000</v>
      </c>
      <c r="O24" s="271">
        <v>1708.0961649999999</v>
      </c>
      <c r="P24" s="411">
        <v>0.85</v>
      </c>
      <c r="Q24" s="271">
        <v>34.489420000000003</v>
      </c>
      <c r="R24" s="271">
        <v>34.522668000000003</v>
      </c>
      <c r="S24" s="411">
        <v>3.3248000000000388E-2</v>
      </c>
      <c r="T24" s="271">
        <v>56.790781293920659</v>
      </c>
      <c r="U24" s="271">
        <v>-307.13690400000002</v>
      </c>
      <c r="V24" s="271">
        <v>0</v>
      </c>
      <c r="W24" s="271">
        <v>-250.34612270607937</v>
      </c>
      <c r="X24" s="271">
        <v>-97175.408083999995</v>
      </c>
      <c r="Y24" s="271">
        <v>-97381.128452999998</v>
      </c>
      <c r="Z24" s="271">
        <v>-205.72036900000239</v>
      </c>
      <c r="AA24" s="271">
        <v>44.625753706076978</v>
      </c>
      <c r="AB24" s="271">
        <v>-97175.408083999995</v>
      </c>
      <c r="AC24" s="271">
        <v>-97381.128452999998</v>
      </c>
      <c r="AD24" s="271">
        <v>-205.72036900000239</v>
      </c>
      <c r="AF24" s="271">
        <v>21354.618254830002</v>
      </c>
      <c r="AG24" s="402">
        <v>-188298.61111100001</v>
      </c>
      <c r="AH24" s="402">
        <v>-285679.73956399999</v>
      </c>
      <c r="AI24" s="402">
        <v>-84817.070037999976</v>
      </c>
      <c r="AJ24" s="402">
        <v>-84817.070037999976</v>
      </c>
      <c r="AK24" s="402">
        <v>-42085.338013999979</v>
      </c>
      <c r="AL24" s="402">
        <v>-205.72036900000239</v>
      </c>
      <c r="AM24" s="403" t="s">
        <v>546</v>
      </c>
      <c r="AN24" s="45" t="s">
        <v>545</v>
      </c>
      <c r="AO24" s="45">
        <v>10</v>
      </c>
      <c r="AP24" s="45">
        <v>10</v>
      </c>
      <c r="AR24" s="412"/>
      <c r="AS24" s="176"/>
    </row>
    <row r="25" spans="1:233">
      <c r="A25" s="77">
        <v>28</v>
      </c>
      <c r="B25" s="77">
        <v>115</v>
      </c>
      <c r="C25" s="77" t="s">
        <v>27</v>
      </c>
      <c r="D25" s="77" t="s">
        <v>54</v>
      </c>
      <c r="E25" s="77" t="s">
        <v>55</v>
      </c>
      <c r="F25" s="77" t="s">
        <v>202</v>
      </c>
      <c r="G25" s="77" t="s">
        <v>474</v>
      </c>
      <c r="H25" s="77" t="s">
        <v>468</v>
      </c>
      <c r="I25" s="77" t="s">
        <v>279</v>
      </c>
      <c r="J25" s="454" t="s">
        <v>470</v>
      </c>
      <c r="K25" s="410">
        <v>36728</v>
      </c>
      <c r="L25" s="410">
        <v>38554</v>
      </c>
      <c r="M25" s="77" t="s">
        <v>30</v>
      </c>
      <c r="N25" s="271">
        <v>10000000</v>
      </c>
      <c r="O25" s="271">
        <v>-3676.939777</v>
      </c>
      <c r="P25" s="411">
        <v>0.25</v>
      </c>
      <c r="Q25" s="271">
        <v>38.292313</v>
      </c>
      <c r="R25" s="271">
        <v>38.300477999999998</v>
      </c>
      <c r="S25" s="411">
        <v>8.1649999999982015E-3</v>
      </c>
      <c r="T25" s="271">
        <v>-30.022213279198386</v>
      </c>
      <c r="U25" s="271">
        <v>150.56150199999999</v>
      </c>
      <c r="V25" s="271">
        <v>0</v>
      </c>
      <c r="W25" s="271">
        <v>120.53928872080161</v>
      </c>
      <c r="X25" s="271">
        <v>-46221.530508000003</v>
      </c>
      <c r="Y25" s="271">
        <v>-46200.500806999997</v>
      </c>
      <c r="Z25" s="271">
        <v>21.029701000006753</v>
      </c>
      <c r="AA25" s="271">
        <v>-99.509587720794855</v>
      </c>
      <c r="AB25" s="271">
        <v>-46221.530508000003</v>
      </c>
      <c r="AC25" s="271">
        <v>-46200.500806999997</v>
      </c>
      <c r="AD25" s="271">
        <v>21.029701000006753</v>
      </c>
      <c r="AF25" s="271">
        <v>-15121.414832912502</v>
      </c>
      <c r="AG25" s="402">
        <v>12847.222222</v>
      </c>
      <c r="AH25" s="402">
        <v>-33353.278584999993</v>
      </c>
      <c r="AI25" s="402">
        <v>35989.403527000002</v>
      </c>
      <c r="AJ25" s="402">
        <v>35989.403527000002</v>
      </c>
      <c r="AK25" s="402">
        <v>23472.418542000014</v>
      </c>
      <c r="AL25" s="402">
        <v>21.029701000006753</v>
      </c>
      <c r="AM25" s="403" t="s">
        <v>547</v>
      </c>
      <c r="AN25" s="45">
        <v>5</v>
      </c>
      <c r="AO25" s="45" t="s">
        <v>545</v>
      </c>
      <c r="AP25" s="45">
        <v>5</v>
      </c>
      <c r="AR25" s="412"/>
      <c r="AS25" s="176"/>
    </row>
    <row r="26" spans="1:233">
      <c r="A26" s="77">
        <v>30</v>
      </c>
      <c r="B26" s="77">
        <v>125</v>
      </c>
      <c r="C26" s="77" t="s">
        <v>27</v>
      </c>
      <c r="D26" s="77" t="s">
        <v>28</v>
      </c>
      <c r="E26" s="77" t="s">
        <v>56</v>
      </c>
      <c r="F26" s="77" t="s">
        <v>202</v>
      </c>
      <c r="G26" s="77" t="s">
        <v>474</v>
      </c>
      <c r="H26" s="77" t="s">
        <v>468</v>
      </c>
      <c r="I26" s="77" t="s">
        <v>71</v>
      </c>
      <c r="J26" s="454" t="s">
        <v>470</v>
      </c>
      <c r="K26" s="410">
        <v>36714</v>
      </c>
      <c r="L26" s="410">
        <v>38461</v>
      </c>
      <c r="M26" s="77" t="s">
        <v>30</v>
      </c>
      <c r="N26" s="271">
        <v>5000000</v>
      </c>
      <c r="O26" s="271">
        <v>-1745.7348139999999</v>
      </c>
      <c r="P26" s="411">
        <v>0.32</v>
      </c>
      <c r="Q26" s="271">
        <v>40.017544000000001</v>
      </c>
      <c r="R26" s="271">
        <v>40.026043999999999</v>
      </c>
      <c r="S26" s="411">
        <v>8.4999999999979536E-3</v>
      </c>
      <c r="T26" s="271">
        <v>-14.838745918996427</v>
      </c>
      <c r="U26" s="271">
        <v>77.515691000000004</v>
      </c>
      <c r="V26" s="271">
        <v>0</v>
      </c>
      <c r="W26" s="271">
        <v>62.676945081003581</v>
      </c>
      <c r="X26" s="271">
        <v>-11350.773132</v>
      </c>
      <c r="Y26" s="271">
        <v>-11325.651443000001</v>
      </c>
      <c r="Z26" s="271">
        <v>25.121688999999606</v>
      </c>
      <c r="AA26" s="271">
        <v>-37.555256081003975</v>
      </c>
      <c r="AB26" s="271">
        <v>-11350.773132</v>
      </c>
      <c r="AC26" s="271">
        <v>-11325.651443000001</v>
      </c>
      <c r="AD26" s="271">
        <v>25.121688999999606</v>
      </c>
      <c r="AF26" s="271">
        <v>-7179.3344225750006</v>
      </c>
      <c r="AG26" s="402">
        <v>8711.1111110000002</v>
      </c>
      <c r="AH26" s="402">
        <v>-2614.5403320000005</v>
      </c>
      <c r="AI26" s="402">
        <v>45842.073642999996</v>
      </c>
      <c r="AJ26" s="402">
        <v>45842.073642999996</v>
      </c>
      <c r="AK26" s="402">
        <v>20523.520263000002</v>
      </c>
      <c r="AL26" s="402">
        <v>25.121688999999606</v>
      </c>
      <c r="AM26" s="403" t="s">
        <v>547</v>
      </c>
      <c r="AN26" s="45">
        <v>5</v>
      </c>
      <c r="AO26" s="45" t="s">
        <v>545</v>
      </c>
      <c r="AP26" s="45">
        <v>5</v>
      </c>
      <c r="AR26" s="412"/>
      <c r="AS26" s="176"/>
      <c r="AV26" s="77"/>
      <c r="AW26" s="77"/>
      <c r="AX26" s="77"/>
      <c r="AY26" s="77"/>
      <c r="AZ26" s="77"/>
      <c r="BA26" s="77"/>
      <c r="BB26" s="77"/>
      <c r="BC26" s="77"/>
      <c r="BD26" s="77"/>
      <c r="BE26" s="77"/>
      <c r="BF26" s="77"/>
      <c r="BG26" s="77"/>
      <c r="BH26" s="77"/>
      <c r="BI26" s="77"/>
      <c r="BJ26" s="77"/>
      <c r="BK26" s="77"/>
      <c r="BL26" s="77"/>
      <c r="BM26" s="77"/>
      <c r="BN26" s="77"/>
      <c r="BO26" s="77"/>
      <c r="BP26" s="77"/>
      <c r="BQ26" s="77"/>
      <c r="BR26" s="77"/>
      <c r="BS26" s="77"/>
      <c r="BT26" s="77"/>
      <c r="BU26" s="77"/>
      <c r="BV26" s="77"/>
      <c r="BW26" s="77"/>
      <c r="BX26" s="77"/>
      <c r="BY26" s="77"/>
      <c r="BZ26" s="77"/>
      <c r="CA26" s="77"/>
      <c r="CB26" s="77"/>
      <c r="CC26" s="77"/>
      <c r="CD26" s="77"/>
      <c r="CE26" s="77"/>
      <c r="CF26" s="77"/>
      <c r="CG26" s="77"/>
      <c r="CH26" s="77"/>
      <c r="CI26" s="77"/>
      <c r="CJ26" s="77"/>
      <c r="CK26" s="77"/>
      <c r="CL26" s="77"/>
      <c r="CM26" s="77"/>
      <c r="CN26" s="77"/>
      <c r="CO26" s="77"/>
      <c r="CP26" s="77"/>
      <c r="CQ26" s="77"/>
      <c r="CR26" s="77"/>
      <c r="CS26" s="77"/>
      <c r="CT26" s="77"/>
      <c r="CU26" s="77"/>
      <c r="CV26" s="77"/>
      <c r="CW26" s="77"/>
      <c r="CX26" s="77"/>
      <c r="CY26" s="77"/>
      <c r="CZ26" s="77"/>
      <c r="DA26" s="77"/>
      <c r="DB26" s="77"/>
      <c r="DC26" s="77"/>
      <c r="DD26" s="77"/>
      <c r="DE26" s="77"/>
      <c r="DF26" s="77"/>
      <c r="DG26" s="77"/>
      <c r="DH26" s="77"/>
      <c r="DI26" s="77"/>
      <c r="DJ26" s="77"/>
      <c r="DK26" s="77"/>
      <c r="DL26" s="77"/>
      <c r="DM26" s="77"/>
      <c r="DN26" s="77"/>
      <c r="DO26" s="77"/>
      <c r="DP26" s="77"/>
      <c r="DQ26" s="77"/>
      <c r="DR26" s="77"/>
      <c r="DS26" s="77"/>
      <c r="DT26" s="77"/>
      <c r="DU26" s="77"/>
      <c r="DV26" s="77"/>
      <c r="DW26" s="77"/>
      <c r="DX26" s="77"/>
      <c r="DY26" s="77"/>
      <c r="DZ26" s="77"/>
      <c r="EA26" s="77"/>
      <c r="EB26" s="77"/>
      <c r="EC26" s="77"/>
      <c r="ED26" s="77"/>
      <c r="EE26" s="77"/>
      <c r="EF26" s="77"/>
      <c r="EG26" s="77"/>
      <c r="EH26" s="77"/>
      <c r="EI26" s="77"/>
      <c r="EJ26" s="77"/>
      <c r="EK26" s="77"/>
      <c r="EL26" s="77"/>
      <c r="EM26" s="77"/>
      <c r="EN26" s="77"/>
      <c r="EO26" s="77"/>
      <c r="EP26" s="77"/>
      <c r="EQ26" s="77"/>
      <c r="ER26" s="77"/>
      <c r="ES26" s="77"/>
      <c r="ET26" s="77"/>
      <c r="EU26" s="77"/>
      <c r="EV26" s="77"/>
      <c r="EW26" s="77"/>
      <c r="EX26" s="77"/>
      <c r="EY26" s="77"/>
      <c r="EZ26" s="77"/>
      <c r="FA26" s="77"/>
      <c r="FB26" s="77"/>
      <c r="FC26" s="77"/>
      <c r="FD26" s="77"/>
      <c r="FE26" s="77"/>
      <c r="FF26" s="77"/>
      <c r="FG26" s="77"/>
      <c r="FH26" s="77"/>
      <c r="FI26" s="77"/>
      <c r="FJ26" s="77"/>
      <c r="FK26" s="77"/>
      <c r="FL26" s="77"/>
      <c r="FM26" s="77"/>
      <c r="FN26" s="77"/>
      <c r="FO26" s="77"/>
      <c r="FP26" s="77"/>
      <c r="FQ26" s="77"/>
      <c r="FR26" s="77"/>
      <c r="FS26" s="77"/>
      <c r="FT26" s="77"/>
      <c r="FU26" s="77"/>
      <c r="FV26" s="77"/>
      <c r="FW26" s="77"/>
      <c r="FX26" s="77"/>
      <c r="FY26" s="77"/>
      <c r="FZ26" s="77"/>
      <c r="GA26" s="77"/>
      <c r="GB26" s="77"/>
      <c r="GC26" s="77"/>
      <c r="GD26" s="77"/>
      <c r="GE26" s="77"/>
      <c r="GF26" s="77"/>
      <c r="GG26" s="77"/>
      <c r="GH26" s="77"/>
      <c r="GI26" s="77"/>
      <c r="GJ26" s="77"/>
      <c r="GK26" s="77"/>
      <c r="GL26" s="77"/>
      <c r="GM26" s="77"/>
      <c r="GN26" s="77"/>
      <c r="GO26" s="77"/>
      <c r="GP26" s="77"/>
      <c r="GQ26" s="77"/>
      <c r="GR26" s="77"/>
      <c r="GS26" s="77"/>
      <c r="GT26" s="77"/>
      <c r="GU26" s="77"/>
      <c r="GV26" s="77"/>
      <c r="GW26" s="77"/>
      <c r="GX26" s="77"/>
      <c r="GY26" s="77"/>
      <c r="GZ26" s="77"/>
      <c r="HA26" s="77"/>
      <c r="HB26" s="77"/>
      <c r="HC26" s="77"/>
      <c r="HD26" s="77"/>
      <c r="HE26" s="77"/>
      <c r="HF26" s="77"/>
      <c r="HG26" s="77"/>
      <c r="HH26" s="77"/>
      <c r="HI26" s="77"/>
      <c r="HJ26" s="77"/>
      <c r="HK26" s="77"/>
      <c r="HL26" s="77"/>
      <c r="HM26" s="77"/>
      <c r="HN26" s="77"/>
      <c r="HO26" s="77"/>
      <c r="HP26" s="77"/>
      <c r="HQ26" s="77"/>
      <c r="HR26" s="77"/>
      <c r="HS26" s="77"/>
      <c r="HT26" s="77"/>
      <c r="HU26" s="77"/>
      <c r="HV26" s="77"/>
      <c r="HW26" s="77"/>
      <c r="HX26" s="77"/>
      <c r="HY26" s="77"/>
    </row>
    <row r="27" spans="1:233">
      <c r="A27" s="77">
        <v>31</v>
      </c>
      <c r="B27" s="77">
        <v>116</v>
      </c>
      <c r="C27" s="77" t="s">
        <v>27</v>
      </c>
      <c r="D27" s="77" t="s">
        <v>59</v>
      </c>
      <c r="E27" s="77" t="s">
        <v>55</v>
      </c>
      <c r="F27" s="77" t="s">
        <v>202</v>
      </c>
      <c r="G27" s="77" t="s">
        <v>474</v>
      </c>
      <c r="H27" s="77" t="s">
        <v>468</v>
      </c>
      <c r="I27" s="77" t="s">
        <v>277</v>
      </c>
      <c r="J27" s="454" t="s">
        <v>470</v>
      </c>
      <c r="K27" s="410">
        <v>36728</v>
      </c>
      <c r="L27" s="410">
        <v>38554</v>
      </c>
      <c r="M27" s="77" t="s">
        <v>30</v>
      </c>
      <c r="N27" s="271">
        <v>-10000000</v>
      </c>
      <c r="O27" s="271">
        <v>3676.939777</v>
      </c>
      <c r="P27" s="411">
        <v>0.25</v>
      </c>
      <c r="Q27" s="271">
        <v>38.292313</v>
      </c>
      <c r="R27" s="271">
        <v>38.300477999999998</v>
      </c>
      <c r="S27" s="411">
        <v>8.1649999999982015E-3</v>
      </c>
      <c r="T27" s="271">
        <v>30.022213279198386</v>
      </c>
      <c r="U27" s="271">
        <v>-150.56150199999999</v>
      </c>
      <c r="V27" s="271">
        <v>0</v>
      </c>
      <c r="W27" s="271">
        <v>-120.53928872080161</v>
      </c>
      <c r="X27" s="271">
        <v>46221.530508000003</v>
      </c>
      <c r="Y27" s="271">
        <v>46200.500806999997</v>
      </c>
      <c r="Z27" s="271">
        <v>-21.029701000006753</v>
      </c>
      <c r="AA27" s="271">
        <v>99.509587720794855</v>
      </c>
      <c r="AB27" s="271">
        <v>46221.530508000003</v>
      </c>
      <c r="AC27" s="271">
        <v>46200.500806999997</v>
      </c>
      <c r="AD27" s="271">
        <v>-21.029701000006753</v>
      </c>
      <c r="AF27" s="271">
        <v>15121.414832912502</v>
      </c>
      <c r="AG27" s="402">
        <v>-12847.222222</v>
      </c>
      <c r="AH27" s="402">
        <v>33353.278584999993</v>
      </c>
      <c r="AI27" s="402">
        <v>-35989.403527000002</v>
      </c>
      <c r="AJ27" s="402">
        <v>-35989.403527000002</v>
      </c>
      <c r="AK27" s="402">
        <v>-23472.418542000014</v>
      </c>
      <c r="AL27" s="402">
        <v>-21.029701000006753</v>
      </c>
      <c r="AM27" s="403" t="s">
        <v>547</v>
      </c>
      <c r="AN27" s="45">
        <v>5</v>
      </c>
      <c r="AO27" s="45" t="s">
        <v>545</v>
      </c>
      <c r="AP27" s="45">
        <v>5</v>
      </c>
      <c r="AR27" s="412"/>
      <c r="AS27" s="176"/>
    </row>
    <row r="28" spans="1:233">
      <c r="A28" s="77">
        <v>32</v>
      </c>
      <c r="B28" s="77">
        <v>117</v>
      </c>
      <c r="C28" s="77" t="s">
        <v>27</v>
      </c>
      <c r="D28" s="77" t="s">
        <v>59</v>
      </c>
      <c r="E28" s="77" t="s">
        <v>55</v>
      </c>
      <c r="F28" s="77" t="s">
        <v>202</v>
      </c>
      <c r="G28" s="77" t="s">
        <v>474</v>
      </c>
      <c r="H28" s="77" t="s">
        <v>468</v>
      </c>
      <c r="I28" s="77" t="s">
        <v>277</v>
      </c>
      <c r="J28" s="454" t="s">
        <v>470</v>
      </c>
      <c r="K28" s="410">
        <v>36728</v>
      </c>
      <c r="L28" s="410">
        <v>38554</v>
      </c>
      <c r="M28" s="77" t="s">
        <v>30</v>
      </c>
      <c r="N28" s="271">
        <v>-10000000</v>
      </c>
      <c r="O28" s="271">
        <v>3676.939777</v>
      </c>
      <c r="P28" s="411">
        <v>0.25</v>
      </c>
      <c r="Q28" s="271">
        <v>38.292313</v>
      </c>
      <c r="R28" s="271">
        <v>38.300477999999998</v>
      </c>
      <c r="S28" s="411">
        <v>8.1649999999982015E-3</v>
      </c>
      <c r="T28" s="271">
        <v>30.022213279198386</v>
      </c>
      <c r="U28" s="271">
        <v>-150.56150199999999</v>
      </c>
      <c r="V28" s="271">
        <v>0</v>
      </c>
      <c r="W28" s="271">
        <v>-120.53928872080161</v>
      </c>
      <c r="X28" s="271">
        <v>46221.530508000003</v>
      </c>
      <c r="Y28" s="271">
        <v>46200.500806999997</v>
      </c>
      <c r="Z28" s="271">
        <v>-21.029701000006753</v>
      </c>
      <c r="AA28" s="271">
        <v>99.509587720794855</v>
      </c>
      <c r="AB28" s="271">
        <v>46221.530508000003</v>
      </c>
      <c r="AC28" s="271">
        <v>46200.500806999997</v>
      </c>
      <c r="AD28" s="271">
        <v>-21.029701000006753</v>
      </c>
      <c r="AF28" s="271">
        <v>15121.414832912502</v>
      </c>
      <c r="AG28" s="402">
        <v>-12847.222222</v>
      </c>
      <c r="AH28" s="402">
        <v>33353.278584999993</v>
      </c>
      <c r="AI28" s="402">
        <v>-35989.403527000002</v>
      </c>
      <c r="AJ28" s="402">
        <v>-35989.403527000002</v>
      </c>
      <c r="AK28" s="402">
        <v>-23472.418542000014</v>
      </c>
      <c r="AL28" s="402">
        <v>-21.029701000006753</v>
      </c>
      <c r="AM28" s="403" t="s">
        <v>547</v>
      </c>
      <c r="AN28" s="45">
        <v>5</v>
      </c>
      <c r="AO28" s="45" t="s">
        <v>545</v>
      </c>
      <c r="AP28" s="45">
        <v>5</v>
      </c>
      <c r="AR28" s="412"/>
      <c r="AS28" s="176"/>
    </row>
    <row r="29" spans="1:233">
      <c r="A29" s="77">
        <v>33</v>
      </c>
      <c r="B29" s="77">
        <v>124</v>
      </c>
      <c r="C29" s="77" t="s">
        <v>27</v>
      </c>
      <c r="D29" s="77" t="s">
        <v>59</v>
      </c>
      <c r="E29" s="77" t="s">
        <v>48</v>
      </c>
      <c r="F29" s="77" t="s">
        <v>197</v>
      </c>
      <c r="G29" s="77" t="s">
        <v>476</v>
      </c>
      <c r="H29" s="77" t="s">
        <v>468</v>
      </c>
      <c r="I29" s="77" t="s">
        <v>277</v>
      </c>
      <c r="J29" s="454" t="s">
        <v>481</v>
      </c>
      <c r="K29" s="410">
        <v>36651</v>
      </c>
      <c r="L29" s="410">
        <v>37245</v>
      </c>
      <c r="M29" s="77" t="s">
        <v>30</v>
      </c>
      <c r="N29" s="271">
        <v>25000000</v>
      </c>
      <c r="O29" s="271">
        <v>-1708.0961649999999</v>
      </c>
      <c r="P29" s="411">
        <v>0.85</v>
      </c>
      <c r="Q29" s="271">
        <v>34.489420000000003</v>
      </c>
      <c r="R29" s="271">
        <v>34.522668000000003</v>
      </c>
      <c r="S29" s="411">
        <v>3.3248000000000388E-2</v>
      </c>
      <c r="T29" s="271">
        <v>-56.790781293920659</v>
      </c>
      <c r="U29" s="271">
        <v>307.13690400000002</v>
      </c>
      <c r="V29" s="271">
        <v>0</v>
      </c>
      <c r="W29" s="271">
        <v>250.34612270607937</v>
      </c>
      <c r="X29" s="271">
        <v>97175.408083999995</v>
      </c>
      <c r="Y29" s="271">
        <v>97381.128452999998</v>
      </c>
      <c r="Z29" s="271">
        <v>205.72036900000239</v>
      </c>
      <c r="AA29" s="271">
        <v>-44.625753706076978</v>
      </c>
      <c r="AB29" s="271">
        <v>97175.408083999995</v>
      </c>
      <c r="AC29" s="271">
        <v>97381.128452999998</v>
      </c>
      <c r="AD29" s="271">
        <v>205.72036900000239</v>
      </c>
      <c r="AF29" s="271">
        <v>-21354.618254830002</v>
      </c>
      <c r="AG29" s="402">
        <v>188298.61111100001</v>
      </c>
      <c r="AH29" s="402">
        <v>285679.73956399999</v>
      </c>
      <c r="AI29" s="402">
        <v>84817.070037999976</v>
      </c>
      <c r="AJ29" s="402">
        <v>84817.070037999976</v>
      </c>
      <c r="AK29" s="402">
        <v>42085.338013999979</v>
      </c>
      <c r="AL29" s="402">
        <v>205.72036900000239</v>
      </c>
      <c r="AM29" s="403" t="s">
        <v>546</v>
      </c>
      <c r="AN29" s="45" t="s">
        <v>545</v>
      </c>
      <c r="AO29" s="45">
        <v>10</v>
      </c>
      <c r="AP29" s="45">
        <v>10</v>
      </c>
      <c r="AR29" s="412"/>
      <c r="AS29" s="176"/>
    </row>
    <row r="30" spans="1:233">
      <c r="A30" s="77">
        <v>35</v>
      </c>
      <c r="B30" s="77">
        <v>129</v>
      </c>
      <c r="C30" s="77" t="s">
        <v>27</v>
      </c>
      <c r="D30" s="77" t="s">
        <v>28</v>
      </c>
      <c r="E30" s="77" t="s">
        <v>61</v>
      </c>
      <c r="F30" s="77" t="s">
        <v>205</v>
      </c>
      <c r="G30" s="77" t="s">
        <v>476</v>
      </c>
      <c r="H30" s="77" t="s">
        <v>468</v>
      </c>
      <c r="I30" s="77" t="s">
        <v>97</v>
      </c>
      <c r="J30" s="454" t="s">
        <v>480</v>
      </c>
      <c r="K30" s="410">
        <v>36726</v>
      </c>
      <c r="L30" s="410">
        <v>37749</v>
      </c>
      <c r="M30" s="77" t="s">
        <v>30</v>
      </c>
      <c r="N30" s="271">
        <v>10000000</v>
      </c>
      <c r="O30" s="271">
        <v>-1840.709652</v>
      </c>
      <c r="P30" s="411">
        <v>1.4</v>
      </c>
      <c r="Q30" s="271">
        <v>521.84660899999994</v>
      </c>
      <c r="R30" s="271">
        <v>665.63547300000005</v>
      </c>
      <c r="S30" s="411">
        <v>143.7888640000001</v>
      </c>
      <c r="T30" s="271">
        <v>-264673.54981491552</v>
      </c>
      <c r="U30" s="271">
        <v>1311.701376</v>
      </c>
      <c r="V30" s="271">
        <v>0</v>
      </c>
      <c r="W30" s="271">
        <v>-263361.84843891551</v>
      </c>
      <c r="X30" s="271">
        <v>-690283.12280000001</v>
      </c>
      <c r="Y30" s="271">
        <v>-941714.44917699997</v>
      </c>
      <c r="Z30" s="271">
        <v>-251431.32637699996</v>
      </c>
      <c r="AA30" s="271">
        <v>11930.522061915544</v>
      </c>
      <c r="AB30" s="271">
        <v>-690283.12280000001</v>
      </c>
      <c r="AC30" s="271">
        <v>-941714.44917699997</v>
      </c>
      <c r="AD30" s="271">
        <v>-251431.32637699996</v>
      </c>
      <c r="AF30" s="271">
        <v>-18167.80426524</v>
      </c>
      <c r="AG30" s="402">
        <v>71555.555556000007</v>
      </c>
      <c r="AH30" s="402">
        <v>-870158.893621</v>
      </c>
      <c r="AI30" s="402">
        <v>-554261.33462899993</v>
      </c>
      <c r="AJ30" s="402">
        <v>-554261.33462899993</v>
      </c>
      <c r="AK30" s="402">
        <v>-642451.54211499996</v>
      </c>
      <c r="AL30" s="402">
        <v>-251431.32637699996</v>
      </c>
      <c r="AM30" s="403" t="s">
        <v>549</v>
      </c>
      <c r="AN30" s="45" t="s">
        <v>545</v>
      </c>
      <c r="AO30" s="45">
        <v>9</v>
      </c>
      <c r="AP30" s="45">
        <v>9</v>
      </c>
      <c r="AR30" s="412"/>
      <c r="AS30" s="176"/>
    </row>
    <row r="31" spans="1:233">
      <c r="A31" s="77">
        <v>36</v>
      </c>
      <c r="B31" s="77">
        <v>130</v>
      </c>
      <c r="C31" s="77" t="s">
        <v>27</v>
      </c>
      <c r="D31" s="77" t="s">
        <v>28</v>
      </c>
      <c r="E31" s="77" t="s">
        <v>39</v>
      </c>
      <c r="F31" s="77" t="s">
        <v>199</v>
      </c>
      <c r="G31" s="77" t="s">
        <v>467</v>
      </c>
      <c r="H31" s="77" t="s">
        <v>468</v>
      </c>
      <c r="I31" s="77" t="s">
        <v>97</v>
      </c>
      <c r="J31" s="454" t="s">
        <v>475</v>
      </c>
      <c r="K31" s="410">
        <v>36727</v>
      </c>
      <c r="L31" s="410">
        <v>37792</v>
      </c>
      <c r="M31" s="77" t="s">
        <v>30</v>
      </c>
      <c r="N31" s="271">
        <v>-4000000</v>
      </c>
      <c r="O31" s="271">
        <v>806.66123399999992</v>
      </c>
      <c r="P31" s="411">
        <v>0.75</v>
      </c>
      <c r="Q31" s="271">
        <v>69.946565000000007</v>
      </c>
      <c r="R31" s="271">
        <v>69.960155999999998</v>
      </c>
      <c r="S31" s="411">
        <v>1.3590999999991027E-2</v>
      </c>
      <c r="T31" s="271">
        <v>10.963332831286762</v>
      </c>
      <c r="U31" s="271">
        <v>-86.352947999999998</v>
      </c>
      <c r="V31" s="271">
        <v>0</v>
      </c>
      <c r="W31" s="271">
        <v>-75.389615168713235</v>
      </c>
      <c r="X31" s="271">
        <v>-5310.8298009999999</v>
      </c>
      <c r="Y31" s="271">
        <v>-5380.0776159999996</v>
      </c>
      <c r="Z31" s="271">
        <v>-69.247814999999719</v>
      </c>
      <c r="AA31" s="271">
        <v>6.141800168713516</v>
      </c>
      <c r="AB31" s="271">
        <v>-5310.8298009999999</v>
      </c>
      <c r="AC31" s="271">
        <v>-5380.0776159999996</v>
      </c>
      <c r="AD31" s="271">
        <v>-69.247814999999719</v>
      </c>
      <c r="AF31" s="271">
        <v>5971.3097846849996</v>
      </c>
      <c r="AG31" s="402">
        <v>-20250</v>
      </c>
      <c r="AH31" s="402">
        <v>-25630.077615999999</v>
      </c>
      <c r="AI31" s="402">
        <v>-63311.806144000002</v>
      </c>
      <c r="AJ31" s="402">
        <v>-63311.806144000002</v>
      </c>
      <c r="AK31" s="402">
        <v>-7009.5735249999998</v>
      </c>
      <c r="AL31" s="402">
        <v>-69.247814999999719</v>
      </c>
      <c r="AM31" s="403" t="s">
        <v>549</v>
      </c>
      <c r="AN31" s="45">
        <v>7</v>
      </c>
      <c r="AO31" s="45" t="s">
        <v>545</v>
      </c>
      <c r="AP31" s="45">
        <v>7</v>
      </c>
      <c r="AR31" s="412"/>
      <c r="AS31" s="176"/>
    </row>
    <row r="32" spans="1:233">
      <c r="A32" s="77">
        <v>37</v>
      </c>
      <c r="B32" s="77">
        <v>131</v>
      </c>
      <c r="C32" s="77" t="s">
        <v>27</v>
      </c>
      <c r="D32" s="77" t="s">
        <v>28</v>
      </c>
      <c r="E32" s="77" t="s">
        <v>38</v>
      </c>
      <c r="F32" s="77" t="s">
        <v>200</v>
      </c>
      <c r="G32" s="77" t="s">
        <v>467</v>
      </c>
      <c r="H32" s="77" t="s">
        <v>468</v>
      </c>
      <c r="I32" s="77" t="s">
        <v>97</v>
      </c>
      <c r="J32" s="454" t="s">
        <v>475</v>
      </c>
      <c r="K32" s="410">
        <v>36728</v>
      </c>
      <c r="L32" s="410">
        <v>37823</v>
      </c>
      <c r="M32" s="77" t="s">
        <v>30</v>
      </c>
      <c r="N32" s="271">
        <v>-4000000</v>
      </c>
      <c r="O32" s="271">
        <v>836.09759099999997</v>
      </c>
      <c r="P32" s="411">
        <v>0.74</v>
      </c>
      <c r="Q32" s="271">
        <v>65.086493000000004</v>
      </c>
      <c r="R32" s="271">
        <v>65.096379999999996</v>
      </c>
      <c r="S32" s="411">
        <v>9.8869999999919855E-3</v>
      </c>
      <c r="T32" s="271">
        <v>8.2664968822102995</v>
      </c>
      <c r="U32" s="271">
        <v>-84.776683000000006</v>
      </c>
      <c r="V32" s="271">
        <v>0</v>
      </c>
      <c r="W32" s="271">
        <v>-76.510186117789701</v>
      </c>
      <c r="X32" s="271">
        <v>-13482.062664999999</v>
      </c>
      <c r="Y32" s="271">
        <v>-13551.404102</v>
      </c>
      <c r="Z32" s="271">
        <v>-69.341437000000951</v>
      </c>
      <c r="AA32" s="271">
        <v>7.1687491177887495</v>
      </c>
      <c r="AB32" s="271">
        <v>-13482.062664999999</v>
      </c>
      <c r="AC32" s="271">
        <v>-13551.404102</v>
      </c>
      <c r="AD32" s="271">
        <v>-69.341437000000951</v>
      </c>
      <c r="AF32" s="271">
        <v>4813.8318801824998</v>
      </c>
      <c r="AG32" s="402">
        <v>-15211.111111</v>
      </c>
      <c r="AH32" s="402">
        <v>-28762.515212999999</v>
      </c>
      <c r="AI32" s="402">
        <v>-21592.779008999998</v>
      </c>
      <c r="AJ32" s="402">
        <v>-21592.779008999998</v>
      </c>
      <c r="AK32" s="402">
        <v>-11296.875604999997</v>
      </c>
      <c r="AL32" s="402">
        <v>-69.341437000000951</v>
      </c>
      <c r="AM32" s="403" t="s">
        <v>549</v>
      </c>
      <c r="AN32" s="45">
        <v>6</v>
      </c>
      <c r="AO32" s="45" t="s">
        <v>545</v>
      </c>
      <c r="AP32" s="45">
        <v>6</v>
      </c>
      <c r="AR32" s="412"/>
      <c r="AS32" s="176"/>
      <c r="AV32" s="77"/>
      <c r="AW32" s="77"/>
      <c r="AX32" s="77"/>
      <c r="AY32" s="77"/>
      <c r="AZ32" s="77"/>
      <c r="BA32" s="77"/>
      <c r="BB32" s="77"/>
      <c r="BC32" s="77"/>
      <c r="BD32" s="77"/>
      <c r="BE32" s="77"/>
      <c r="BF32" s="77"/>
      <c r="BG32" s="77"/>
      <c r="BH32" s="77"/>
      <c r="BI32" s="77"/>
      <c r="BJ32" s="77"/>
      <c r="BK32" s="77"/>
      <c r="BL32" s="77"/>
      <c r="BM32" s="77"/>
      <c r="BN32" s="77"/>
      <c r="BO32" s="77"/>
      <c r="BP32" s="77"/>
      <c r="BQ32" s="77"/>
      <c r="BR32" s="77"/>
      <c r="BS32" s="77"/>
      <c r="BT32" s="77"/>
      <c r="BU32" s="77"/>
      <c r="BV32" s="77"/>
      <c r="BW32" s="77"/>
      <c r="BX32" s="77"/>
      <c r="BY32" s="77"/>
      <c r="BZ32" s="77"/>
      <c r="CA32" s="77"/>
      <c r="CB32" s="77"/>
      <c r="CC32" s="77"/>
      <c r="CD32" s="77"/>
      <c r="CE32" s="77"/>
      <c r="CF32" s="77"/>
      <c r="CG32" s="77"/>
      <c r="CH32" s="77"/>
      <c r="CI32" s="77"/>
      <c r="CJ32" s="77"/>
      <c r="CK32" s="77"/>
      <c r="CL32" s="77"/>
      <c r="CM32" s="77"/>
      <c r="CN32" s="77"/>
      <c r="CO32" s="77"/>
      <c r="CP32" s="77"/>
      <c r="CQ32" s="77"/>
      <c r="CR32" s="77"/>
      <c r="CS32" s="77"/>
      <c r="CT32" s="77"/>
      <c r="CU32" s="77"/>
      <c r="CV32" s="77"/>
      <c r="CW32" s="77"/>
      <c r="CX32" s="77"/>
      <c r="CY32" s="77"/>
      <c r="CZ32" s="77"/>
      <c r="DA32" s="77"/>
      <c r="DB32" s="77"/>
      <c r="DC32" s="77"/>
      <c r="DD32" s="77"/>
      <c r="DE32" s="77"/>
      <c r="DF32" s="77"/>
      <c r="DG32" s="77"/>
      <c r="DH32" s="77"/>
      <c r="DI32" s="77"/>
      <c r="DJ32" s="77"/>
      <c r="DK32" s="77"/>
      <c r="DL32" s="77"/>
      <c r="DM32" s="77"/>
      <c r="DN32" s="77"/>
      <c r="DO32" s="77"/>
      <c r="DP32" s="77"/>
      <c r="DQ32" s="77"/>
      <c r="DR32" s="77"/>
      <c r="DS32" s="77"/>
      <c r="DT32" s="77"/>
      <c r="DU32" s="77"/>
      <c r="DV32" s="77"/>
      <c r="DW32" s="77"/>
      <c r="DX32" s="77"/>
      <c r="DY32" s="77"/>
      <c r="DZ32" s="77"/>
      <c r="EA32" s="77"/>
      <c r="EB32" s="77"/>
      <c r="EC32" s="77"/>
      <c r="ED32" s="77"/>
      <c r="EE32" s="77"/>
      <c r="EF32" s="77"/>
      <c r="EG32" s="77"/>
      <c r="EH32" s="77"/>
      <c r="EI32" s="77"/>
      <c r="EJ32" s="77"/>
      <c r="EK32" s="77"/>
      <c r="EL32" s="77"/>
      <c r="EM32" s="77"/>
      <c r="EN32" s="77"/>
      <c r="EO32" s="77"/>
      <c r="EP32" s="77"/>
      <c r="EQ32" s="77"/>
      <c r="ER32" s="77"/>
      <c r="ES32" s="77"/>
      <c r="ET32" s="77"/>
      <c r="EU32" s="77"/>
      <c r="EV32" s="77"/>
      <c r="EW32" s="77"/>
      <c r="EX32" s="77"/>
      <c r="EY32" s="77"/>
      <c r="EZ32" s="77"/>
      <c r="FA32" s="77"/>
      <c r="FB32" s="77"/>
      <c r="FC32" s="77"/>
      <c r="FD32" s="77"/>
      <c r="FE32" s="77"/>
      <c r="FF32" s="77"/>
      <c r="FG32" s="77"/>
      <c r="FH32" s="77"/>
      <c r="FI32" s="77"/>
      <c r="FJ32" s="77"/>
      <c r="FK32" s="77"/>
      <c r="FL32" s="77"/>
      <c r="FM32" s="77"/>
      <c r="FN32" s="77"/>
      <c r="FO32" s="77"/>
      <c r="FP32" s="77"/>
      <c r="FQ32" s="77"/>
      <c r="FR32" s="77"/>
      <c r="FS32" s="77"/>
      <c r="FT32" s="77"/>
      <c r="FU32" s="77"/>
      <c r="FV32" s="77"/>
      <c r="FW32" s="77"/>
      <c r="FX32" s="77"/>
      <c r="FY32" s="77"/>
      <c r="FZ32" s="77"/>
      <c r="GA32" s="77"/>
      <c r="GB32" s="77"/>
      <c r="GC32" s="77"/>
      <c r="GD32" s="77"/>
      <c r="GE32" s="77"/>
      <c r="GF32" s="77"/>
      <c r="GG32" s="77"/>
      <c r="GH32" s="77"/>
      <c r="GI32" s="77"/>
      <c r="GJ32" s="77"/>
      <c r="GK32" s="77"/>
      <c r="GL32" s="77"/>
      <c r="GM32" s="77"/>
      <c r="GN32" s="77"/>
      <c r="GO32" s="77"/>
      <c r="GP32" s="77"/>
      <c r="GQ32" s="77"/>
      <c r="GR32" s="77"/>
      <c r="GS32" s="77"/>
      <c r="GT32" s="77"/>
      <c r="GU32" s="77"/>
      <c r="GV32" s="77"/>
      <c r="GW32" s="77"/>
      <c r="GX32" s="77"/>
      <c r="GY32" s="77"/>
      <c r="GZ32" s="77"/>
      <c r="HA32" s="77"/>
      <c r="HB32" s="77"/>
      <c r="HC32" s="77"/>
      <c r="HD32" s="77"/>
      <c r="HE32" s="77"/>
      <c r="HF32" s="77"/>
      <c r="HG32" s="77"/>
      <c r="HH32" s="77"/>
      <c r="HI32" s="77"/>
      <c r="HJ32" s="77"/>
      <c r="HK32" s="77"/>
      <c r="HL32" s="77"/>
      <c r="HM32" s="77"/>
      <c r="HN32" s="77"/>
      <c r="HO32" s="77"/>
      <c r="HP32" s="77"/>
      <c r="HQ32" s="77"/>
      <c r="HR32" s="77"/>
      <c r="HS32" s="77"/>
      <c r="HT32" s="77"/>
      <c r="HU32" s="77"/>
      <c r="HV32" s="77"/>
      <c r="HW32" s="77"/>
      <c r="HX32" s="77"/>
      <c r="HY32" s="77"/>
    </row>
    <row r="33" spans="1:233">
      <c r="A33" s="77">
        <v>38</v>
      </c>
      <c r="B33" s="77">
        <v>133</v>
      </c>
      <c r="C33" s="77" t="s">
        <v>27</v>
      </c>
      <c r="D33" s="77" t="s">
        <v>28</v>
      </c>
      <c r="E33" s="77" t="s">
        <v>49</v>
      </c>
      <c r="F33" s="77" t="s">
        <v>199</v>
      </c>
      <c r="G33" s="77" t="s">
        <v>473</v>
      </c>
      <c r="H33" s="77" t="s">
        <v>489</v>
      </c>
      <c r="I33" s="77" t="s">
        <v>263</v>
      </c>
      <c r="J33" s="454" t="s">
        <v>469</v>
      </c>
      <c r="K33" s="410">
        <v>36735</v>
      </c>
      <c r="L33" s="410">
        <v>38515</v>
      </c>
      <c r="M33" s="77" t="s">
        <v>30</v>
      </c>
      <c r="N33" s="271">
        <v>-5000000</v>
      </c>
      <c r="O33" s="271">
        <v>1811.1952900000001</v>
      </c>
      <c r="P33" s="411">
        <v>0.65</v>
      </c>
      <c r="Q33" s="271">
        <v>64.365001000000007</v>
      </c>
      <c r="R33" s="271">
        <v>64.375360000000001</v>
      </c>
      <c r="S33" s="411">
        <v>1.0358999999994012E-2</v>
      </c>
      <c r="T33" s="271">
        <v>18.762172009099157</v>
      </c>
      <c r="U33" s="271">
        <v>-113.390457</v>
      </c>
      <c r="V33" s="271">
        <v>0</v>
      </c>
      <c r="W33" s="271">
        <v>-94.628284990900838</v>
      </c>
      <c r="X33" s="271">
        <v>-3081.2338519999998</v>
      </c>
      <c r="Y33" s="271">
        <v>-3152.461069</v>
      </c>
      <c r="Z33" s="271">
        <v>-71.22721700000011</v>
      </c>
      <c r="AA33" s="271">
        <v>23.401067990900728</v>
      </c>
      <c r="AB33" s="271">
        <v>-3081.2338519999998</v>
      </c>
      <c r="AC33" s="271">
        <v>-3152.461069</v>
      </c>
      <c r="AD33" s="271">
        <v>-71.22721700000011</v>
      </c>
      <c r="AF33" s="271">
        <v>13407.373134225001</v>
      </c>
      <c r="AG33" s="402">
        <v>-20493.055555999999</v>
      </c>
      <c r="AH33" s="402">
        <v>-23645.516625</v>
      </c>
      <c r="AI33" s="402">
        <v>-12797.131651000002</v>
      </c>
      <c r="AJ33" s="402">
        <v>-12797.131651000002</v>
      </c>
      <c r="AK33" s="402">
        <v>-11233.192581000001</v>
      </c>
      <c r="AL33" s="402">
        <v>-71.22721700000011</v>
      </c>
      <c r="AM33" s="403" t="s">
        <v>547</v>
      </c>
      <c r="AN33" s="45">
        <v>7</v>
      </c>
      <c r="AO33" s="45" t="s">
        <v>545</v>
      </c>
      <c r="AP33" s="45">
        <v>7</v>
      </c>
      <c r="AR33" s="412"/>
      <c r="AS33" s="176"/>
      <c r="AV33" s="77"/>
      <c r="AW33" s="77"/>
      <c r="AX33" s="77"/>
      <c r="AY33" s="77"/>
      <c r="AZ33" s="77"/>
      <c r="BA33" s="77"/>
      <c r="BB33" s="77"/>
      <c r="BC33" s="77"/>
      <c r="BD33" s="77"/>
      <c r="BE33" s="77"/>
      <c r="BF33" s="77"/>
      <c r="BG33" s="77"/>
      <c r="BH33" s="77"/>
      <c r="BI33" s="77"/>
      <c r="BJ33" s="77"/>
      <c r="BK33" s="77"/>
      <c r="BL33" s="77"/>
      <c r="BM33" s="77"/>
      <c r="BN33" s="77"/>
      <c r="BO33" s="77"/>
      <c r="BP33" s="77"/>
      <c r="BQ33" s="77"/>
      <c r="BR33" s="77"/>
      <c r="BS33" s="77"/>
      <c r="BT33" s="77"/>
      <c r="BU33" s="77"/>
      <c r="BV33" s="77"/>
      <c r="BW33" s="77"/>
      <c r="BX33" s="77"/>
      <c r="BY33" s="77"/>
      <c r="BZ33" s="77"/>
      <c r="CA33" s="77"/>
      <c r="CB33" s="77"/>
      <c r="CC33" s="77"/>
      <c r="CD33" s="77"/>
      <c r="CE33" s="77"/>
      <c r="CF33" s="77"/>
      <c r="CG33" s="77"/>
      <c r="CH33" s="77"/>
      <c r="CI33" s="77"/>
      <c r="CJ33" s="77"/>
      <c r="CK33" s="77"/>
      <c r="CL33" s="77"/>
      <c r="CM33" s="77"/>
      <c r="CN33" s="77"/>
      <c r="CO33" s="77"/>
      <c r="CP33" s="77"/>
      <c r="CQ33" s="77"/>
      <c r="CR33" s="77"/>
      <c r="CS33" s="77"/>
      <c r="CT33" s="77"/>
      <c r="CU33" s="77"/>
      <c r="CV33" s="77"/>
      <c r="CW33" s="77"/>
      <c r="CX33" s="77"/>
      <c r="CY33" s="77"/>
      <c r="CZ33" s="77"/>
      <c r="DA33" s="77"/>
      <c r="DB33" s="77"/>
      <c r="DC33" s="77"/>
      <c r="DD33" s="77"/>
      <c r="DE33" s="77"/>
      <c r="DF33" s="77"/>
      <c r="DG33" s="77"/>
      <c r="DH33" s="77"/>
      <c r="DI33" s="77"/>
      <c r="DJ33" s="77"/>
      <c r="DK33" s="77"/>
      <c r="DL33" s="77"/>
      <c r="DM33" s="77"/>
      <c r="DN33" s="77"/>
      <c r="DO33" s="77"/>
      <c r="DP33" s="77"/>
      <c r="DQ33" s="77"/>
      <c r="DR33" s="77"/>
      <c r="DS33" s="77"/>
      <c r="DT33" s="77"/>
      <c r="DU33" s="77"/>
      <c r="DV33" s="77"/>
      <c r="DW33" s="77"/>
      <c r="DX33" s="77"/>
      <c r="DY33" s="77"/>
      <c r="DZ33" s="77"/>
      <c r="EA33" s="77"/>
      <c r="EB33" s="77"/>
      <c r="EC33" s="77"/>
      <c r="ED33" s="77"/>
      <c r="EE33" s="77"/>
      <c r="EF33" s="77"/>
      <c r="EG33" s="77"/>
      <c r="EH33" s="77"/>
      <c r="EI33" s="77"/>
      <c r="EJ33" s="77"/>
      <c r="EK33" s="77"/>
      <c r="EL33" s="77"/>
      <c r="EM33" s="77"/>
      <c r="EN33" s="77"/>
      <c r="EO33" s="77"/>
      <c r="EP33" s="77"/>
      <c r="EQ33" s="77"/>
      <c r="ER33" s="77"/>
      <c r="ES33" s="77"/>
      <c r="ET33" s="77"/>
      <c r="EU33" s="77"/>
      <c r="EV33" s="77"/>
      <c r="EW33" s="77"/>
      <c r="EX33" s="77"/>
      <c r="EY33" s="77"/>
      <c r="EZ33" s="77"/>
      <c r="FA33" s="77"/>
      <c r="FB33" s="77"/>
      <c r="FC33" s="77"/>
      <c r="FD33" s="77"/>
      <c r="FE33" s="77"/>
      <c r="FF33" s="77"/>
      <c r="FG33" s="77"/>
      <c r="FH33" s="77"/>
      <c r="FI33" s="77"/>
      <c r="FJ33" s="77"/>
      <c r="FK33" s="77"/>
      <c r="FL33" s="77"/>
      <c r="FM33" s="77"/>
      <c r="FN33" s="77"/>
      <c r="FO33" s="77"/>
      <c r="FP33" s="77"/>
      <c r="FQ33" s="77"/>
      <c r="FR33" s="77"/>
      <c r="FS33" s="77"/>
      <c r="FT33" s="77"/>
      <c r="FU33" s="77"/>
      <c r="FV33" s="77"/>
      <c r="FW33" s="77"/>
      <c r="FX33" s="77"/>
      <c r="FY33" s="77"/>
      <c r="FZ33" s="77"/>
      <c r="GA33" s="77"/>
      <c r="GB33" s="77"/>
      <c r="GC33" s="77"/>
      <c r="GD33" s="77"/>
      <c r="GE33" s="77"/>
      <c r="GF33" s="77"/>
      <c r="GG33" s="77"/>
      <c r="GH33" s="77"/>
      <c r="GI33" s="77"/>
      <c r="GJ33" s="77"/>
      <c r="GK33" s="77"/>
      <c r="GL33" s="77"/>
      <c r="GM33" s="77"/>
      <c r="GN33" s="77"/>
      <c r="GO33" s="77"/>
      <c r="GP33" s="77"/>
      <c r="GQ33" s="77"/>
      <c r="GR33" s="77"/>
      <c r="GS33" s="77"/>
      <c r="GT33" s="77"/>
      <c r="GU33" s="77"/>
      <c r="GV33" s="77"/>
      <c r="GW33" s="77"/>
      <c r="GX33" s="77"/>
      <c r="GY33" s="77"/>
      <c r="GZ33" s="77"/>
      <c r="HA33" s="77"/>
      <c r="HB33" s="77"/>
      <c r="HC33" s="77"/>
      <c r="HD33" s="77"/>
      <c r="HE33" s="77"/>
      <c r="HF33" s="77"/>
      <c r="HG33" s="77"/>
      <c r="HH33" s="77"/>
      <c r="HI33" s="77"/>
      <c r="HJ33" s="77"/>
      <c r="HK33" s="77"/>
      <c r="HL33" s="77"/>
      <c r="HM33" s="77"/>
      <c r="HN33" s="77"/>
      <c r="HO33" s="77"/>
      <c r="HP33" s="77"/>
      <c r="HQ33" s="77"/>
      <c r="HR33" s="77"/>
      <c r="HS33" s="77"/>
      <c r="HT33" s="77"/>
      <c r="HU33" s="77"/>
      <c r="HV33" s="77"/>
      <c r="HW33" s="77"/>
      <c r="HX33" s="77"/>
      <c r="HY33" s="77"/>
    </row>
    <row r="34" spans="1:233">
      <c r="A34" s="77">
        <v>39</v>
      </c>
      <c r="B34" s="77">
        <v>134</v>
      </c>
      <c r="C34" s="77" t="s">
        <v>27</v>
      </c>
      <c r="D34" s="77" t="s">
        <v>28</v>
      </c>
      <c r="E34" s="77" t="s">
        <v>204</v>
      </c>
      <c r="F34" s="77" t="s">
        <v>456</v>
      </c>
      <c r="G34" s="77" t="s">
        <v>492</v>
      </c>
      <c r="H34" s="77" t="s">
        <v>468</v>
      </c>
      <c r="I34" s="77" t="s">
        <v>97</v>
      </c>
      <c r="J34" s="454" t="s">
        <v>480</v>
      </c>
      <c r="K34" s="410">
        <v>36742</v>
      </c>
      <c r="L34" s="410">
        <v>38000</v>
      </c>
      <c r="M34" s="77" t="s">
        <v>30</v>
      </c>
      <c r="N34" s="271">
        <v>4000000</v>
      </c>
      <c r="O34" s="271">
        <v>-1023.5</v>
      </c>
      <c r="P34" s="411">
        <v>6.35</v>
      </c>
      <c r="Q34" s="271">
        <v>803.13606400000003</v>
      </c>
      <c r="R34" s="271">
        <v>803.15139099999999</v>
      </c>
      <c r="S34" s="411">
        <v>1.532699999995657E-2</v>
      </c>
      <c r="T34" s="271">
        <v>-15.687184499955549</v>
      </c>
      <c r="U34" s="271">
        <v>886.51020700000004</v>
      </c>
      <c r="V34" s="271">
        <v>0</v>
      </c>
      <c r="W34" s="271">
        <v>870.82302250004454</v>
      </c>
      <c r="X34" s="271">
        <v>-102230.357754</v>
      </c>
      <c r="Y34" s="271">
        <v>-101513.194454</v>
      </c>
      <c r="Z34" s="271">
        <v>717.16330000000016</v>
      </c>
      <c r="AA34" s="271">
        <v>-153.65972250004438</v>
      </c>
      <c r="AB34" s="271">
        <v>-102230.357754</v>
      </c>
      <c r="AC34" s="271">
        <v>-101513.194454</v>
      </c>
      <c r="AD34" s="271">
        <v>717.16330000000016</v>
      </c>
      <c r="AF34" s="271">
        <v>-16836.575000000001</v>
      </c>
      <c r="AG34" s="402">
        <v>116416.666667</v>
      </c>
      <c r="AH34" s="402">
        <v>14903.472213000001</v>
      </c>
      <c r="AI34" s="402">
        <v>112984.20034799998</v>
      </c>
      <c r="AJ34" s="402">
        <v>112984.20034799998</v>
      </c>
      <c r="AK34" s="402">
        <v>42762.476356000014</v>
      </c>
      <c r="AL34" s="402">
        <v>717.16330000000016</v>
      </c>
      <c r="AM34" s="403" t="s">
        <v>548</v>
      </c>
      <c r="AN34" s="45" t="s">
        <v>545</v>
      </c>
      <c r="AO34" s="45">
        <v>14</v>
      </c>
      <c r="AP34" s="45">
        <v>14</v>
      </c>
      <c r="AR34" s="412"/>
      <c r="AS34" s="176"/>
      <c r="AV34" s="77"/>
      <c r="AW34" s="77"/>
      <c r="AX34" s="77"/>
      <c r="AY34" s="77"/>
      <c r="AZ34" s="77"/>
      <c r="BA34" s="77"/>
      <c r="BB34" s="77"/>
      <c r="BC34" s="77"/>
      <c r="BD34" s="77"/>
      <c r="BE34" s="77"/>
      <c r="BF34" s="77"/>
      <c r="BG34" s="77"/>
      <c r="BH34" s="77"/>
      <c r="BI34" s="77"/>
      <c r="BJ34" s="77"/>
      <c r="BK34" s="77"/>
      <c r="BL34" s="77"/>
      <c r="BM34" s="77"/>
      <c r="BN34" s="77"/>
      <c r="BO34" s="77"/>
      <c r="BP34" s="77"/>
      <c r="BQ34" s="77"/>
      <c r="BR34" s="77"/>
      <c r="BS34" s="77"/>
      <c r="BT34" s="77"/>
      <c r="BU34" s="77"/>
      <c r="BV34" s="77"/>
      <c r="BW34" s="77"/>
      <c r="BX34" s="77"/>
      <c r="BY34" s="77"/>
      <c r="BZ34" s="77"/>
      <c r="CA34" s="77"/>
      <c r="CB34" s="77"/>
      <c r="CC34" s="77"/>
      <c r="CD34" s="77"/>
      <c r="CE34" s="77"/>
      <c r="CF34" s="77"/>
      <c r="CG34" s="77"/>
      <c r="CH34" s="77"/>
      <c r="CI34" s="77"/>
      <c r="CJ34" s="77"/>
      <c r="CK34" s="77"/>
      <c r="CL34" s="77"/>
      <c r="CM34" s="77"/>
      <c r="CN34" s="77"/>
      <c r="CO34" s="77"/>
      <c r="CP34" s="77"/>
      <c r="CQ34" s="77"/>
      <c r="CR34" s="77"/>
      <c r="CS34" s="77"/>
      <c r="CT34" s="77"/>
      <c r="CU34" s="77"/>
      <c r="CV34" s="77"/>
      <c r="CW34" s="77"/>
      <c r="CX34" s="77"/>
      <c r="CY34" s="77"/>
      <c r="CZ34" s="77"/>
      <c r="DA34" s="77"/>
      <c r="DB34" s="77"/>
      <c r="DC34" s="77"/>
      <c r="DD34" s="77"/>
      <c r="DE34" s="77"/>
      <c r="DF34" s="77"/>
      <c r="DG34" s="77"/>
      <c r="DH34" s="77"/>
      <c r="DI34" s="77"/>
      <c r="DJ34" s="77"/>
      <c r="DK34" s="77"/>
      <c r="DL34" s="77"/>
      <c r="DM34" s="77"/>
      <c r="DN34" s="77"/>
      <c r="DO34" s="77"/>
      <c r="DP34" s="77"/>
      <c r="DQ34" s="77"/>
      <c r="DR34" s="77"/>
      <c r="DS34" s="77"/>
      <c r="DT34" s="77"/>
      <c r="DU34" s="77"/>
      <c r="DV34" s="77"/>
      <c r="DW34" s="77"/>
      <c r="DX34" s="77"/>
      <c r="DY34" s="77"/>
      <c r="DZ34" s="77"/>
      <c r="EA34" s="77"/>
      <c r="EB34" s="77"/>
      <c r="EC34" s="77"/>
      <c r="ED34" s="77"/>
      <c r="EE34" s="77"/>
      <c r="EF34" s="77"/>
      <c r="EG34" s="77"/>
      <c r="EH34" s="77"/>
      <c r="EI34" s="77"/>
      <c r="EJ34" s="77"/>
      <c r="EK34" s="77"/>
      <c r="EL34" s="77"/>
      <c r="EM34" s="77"/>
      <c r="EN34" s="77"/>
      <c r="EO34" s="77"/>
      <c r="EP34" s="77"/>
      <c r="EQ34" s="77"/>
      <c r="ER34" s="77"/>
      <c r="ES34" s="77"/>
      <c r="ET34" s="77"/>
      <c r="EU34" s="77"/>
      <c r="EV34" s="77"/>
      <c r="EW34" s="77"/>
      <c r="EX34" s="77"/>
      <c r="EY34" s="77"/>
      <c r="EZ34" s="77"/>
      <c r="FA34" s="77"/>
      <c r="FB34" s="77"/>
      <c r="FC34" s="77"/>
      <c r="FD34" s="77"/>
      <c r="FE34" s="77"/>
      <c r="FF34" s="77"/>
      <c r="FG34" s="77"/>
      <c r="FH34" s="77"/>
      <c r="FI34" s="77"/>
      <c r="FJ34" s="77"/>
      <c r="FK34" s="77"/>
      <c r="FL34" s="77"/>
      <c r="FM34" s="77"/>
      <c r="FN34" s="77"/>
      <c r="FO34" s="77"/>
      <c r="FP34" s="77"/>
      <c r="FQ34" s="77"/>
      <c r="FR34" s="77"/>
      <c r="FS34" s="77"/>
      <c r="FT34" s="77"/>
      <c r="FU34" s="77"/>
      <c r="FV34" s="77"/>
      <c r="FW34" s="77"/>
      <c r="FX34" s="77"/>
      <c r="FY34" s="77"/>
      <c r="FZ34" s="77"/>
      <c r="GA34" s="77"/>
      <c r="GB34" s="77"/>
      <c r="GC34" s="77"/>
      <c r="GD34" s="77"/>
      <c r="GE34" s="77"/>
      <c r="GF34" s="77"/>
      <c r="GG34" s="77"/>
      <c r="GH34" s="77"/>
      <c r="GI34" s="77"/>
      <c r="GJ34" s="77"/>
      <c r="GK34" s="77"/>
      <c r="GL34" s="77"/>
      <c r="GM34" s="77"/>
      <c r="GN34" s="77"/>
      <c r="GO34" s="77"/>
      <c r="GP34" s="77"/>
      <c r="GQ34" s="77"/>
      <c r="GR34" s="77"/>
      <c r="GS34" s="77"/>
      <c r="GT34" s="77"/>
      <c r="GU34" s="77"/>
      <c r="GV34" s="77"/>
      <c r="GW34" s="77"/>
      <c r="GX34" s="77"/>
      <c r="GY34" s="77"/>
      <c r="GZ34" s="77"/>
      <c r="HA34" s="77"/>
      <c r="HB34" s="77"/>
      <c r="HC34" s="77"/>
      <c r="HD34" s="77"/>
      <c r="HE34" s="77"/>
      <c r="HF34" s="77"/>
      <c r="HG34" s="77"/>
      <c r="HH34" s="77"/>
      <c r="HI34" s="77"/>
      <c r="HJ34" s="77"/>
      <c r="HK34" s="77"/>
      <c r="HL34" s="77"/>
      <c r="HM34" s="77"/>
      <c r="HN34" s="77"/>
      <c r="HO34" s="77"/>
      <c r="HP34" s="77"/>
      <c r="HQ34" s="77"/>
      <c r="HR34" s="77"/>
      <c r="HS34" s="77"/>
      <c r="HT34" s="77"/>
      <c r="HU34" s="77"/>
      <c r="HV34" s="77"/>
      <c r="HW34" s="77"/>
      <c r="HX34" s="77"/>
      <c r="HY34" s="77"/>
    </row>
    <row r="35" spans="1:233" s="54" customFormat="1">
      <c r="A35" s="77">
        <v>42</v>
      </c>
      <c r="B35" s="77">
        <v>138</v>
      </c>
      <c r="C35" s="77" t="s">
        <v>27</v>
      </c>
      <c r="D35" s="77" t="s">
        <v>28</v>
      </c>
      <c r="E35" s="77" t="s">
        <v>34</v>
      </c>
      <c r="F35" s="77" t="s">
        <v>205</v>
      </c>
      <c r="G35" s="77" t="s">
        <v>473</v>
      </c>
      <c r="H35" s="77" t="s">
        <v>483</v>
      </c>
      <c r="I35" s="77" t="s">
        <v>97</v>
      </c>
      <c r="J35" s="454" t="s">
        <v>469</v>
      </c>
      <c r="K35" s="410">
        <v>36746</v>
      </c>
      <c r="L35" s="410">
        <v>37841</v>
      </c>
      <c r="M35" s="77" t="s">
        <v>30</v>
      </c>
      <c r="N35" s="271">
        <v>10000000</v>
      </c>
      <c r="O35" s="271">
        <v>-2124.5232970000002</v>
      </c>
      <c r="P35" s="411">
        <v>1</v>
      </c>
      <c r="Q35" s="271">
        <v>132.581243</v>
      </c>
      <c r="R35" s="271">
        <v>132.65221500000001</v>
      </c>
      <c r="S35" s="411">
        <v>7.0972000000011803E-2</v>
      </c>
      <c r="T35" s="271">
        <v>-150.78166743470908</v>
      </c>
      <c r="U35" s="271">
        <v>535.53745300000003</v>
      </c>
      <c r="V35" s="271">
        <v>0</v>
      </c>
      <c r="W35" s="271">
        <v>384.75578556529092</v>
      </c>
      <c r="X35" s="271">
        <v>-56768.834143</v>
      </c>
      <c r="Y35" s="271">
        <v>-56608.811443999999</v>
      </c>
      <c r="Z35" s="271">
        <v>160.02269900000101</v>
      </c>
      <c r="AA35" s="271">
        <v>-224.73308656528991</v>
      </c>
      <c r="AB35" s="271">
        <v>-56768.834143</v>
      </c>
      <c r="AC35" s="271">
        <v>-56608.811443999999</v>
      </c>
      <c r="AD35" s="271">
        <v>160.02269900000101</v>
      </c>
      <c r="AE35" s="271"/>
      <c r="AF35" s="271">
        <v>-20969.044941390002</v>
      </c>
      <c r="AG35" s="402">
        <v>51111.111110999998</v>
      </c>
      <c r="AH35" s="402">
        <v>-5497.7003330000007</v>
      </c>
      <c r="AI35" s="402">
        <v>90127.296954000005</v>
      </c>
      <c r="AJ35" s="402">
        <v>90127.296954000005</v>
      </c>
      <c r="AK35" s="402">
        <v>21786.795567000001</v>
      </c>
      <c r="AL35" s="402">
        <v>160.02269900000101</v>
      </c>
      <c r="AM35" s="403" t="s">
        <v>549</v>
      </c>
      <c r="AN35" s="45" t="s">
        <v>545</v>
      </c>
      <c r="AO35" s="45">
        <v>9</v>
      </c>
      <c r="AP35" s="45">
        <v>9</v>
      </c>
      <c r="AR35" s="487"/>
      <c r="AS35" s="485"/>
    </row>
    <row r="36" spans="1:233">
      <c r="A36" s="77">
        <v>43</v>
      </c>
      <c r="B36" s="77">
        <v>140</v>
      </c>
      <c r="C36" s="77" t="s">
        <v>27</v>
      </c>
      <c r="D36" s="77" t="s">
        <v>28</v>
      </c>
      <c r="E36" s="77" t="s">
        <v>35</v>
      </c>
      <c r="F36" s="77" t="s">
        <v>201</v>
      </c>
      <c r="G36" s="77" t="s">
        <v>473</v>
      </c>
      <c r="H36" s="77" t="s">
        <v>497</v>
      </c>
      <c r="I36" s="77" t="s">
        <v>97</v>
      </c>
      <c r="J36" s="454" t="s">
        <v>479</v>
      </c>
      <c r="K36" s="410">
        <v>36746</v>
      </c>
      <c r="L36" s="410">
        <v>38572</v>
      </c>
      <c r="M36" s="77" t="s">
        <v>30</v>
      </c>
      <c r="N36" s="271">
        <v>12000000</v>
      </c>
      <c r="O36" s="271">
        <v>-4534.5621200000005</v>
      </c>
      <c r="P36" s="411">
        <v>1</v>
      </c>
      <c r="Q36" s="271">
        <v>129.37443099999999</v>
      </c>
      <c r="R36" s="271">
        <v>129.38756599999999</v>
      </c>
      <c r="S36" s="411">
        <v>1.3135000000005448E-2</v>
      </c>
      <c r="T36" s="271">
        <v>-59.56147344622471</v>
      </c>
      <c r="U36" s="271">
        <v>631.19598900000005</v>
      </c>
      <c r="V36" s="271">
        <v>0</v>
      </c>
      <c r="W36" s="271">
        <v>571.63451555377537</v>
      </c>
      <c r="X36" s="271">
        <v>-115567.114747</v>
      </c>
      <c r="Y36" s="271">
        <v>-115339.92707600001</v>
      </c>
      <c r="Z36" s="271">
        <v>227.18767099999241</v>
      </c>
      <c r="AA36" s="271">
        <v>-344.44684455378297</v>
      </c>
      <c r="AB36" s="271">
        <v>-115567.114747</v>
      </c>
      <c r="AC36" s="271">
        <v>-115339.92707600001</v>
      </c>
      <c r="AD36" s="271">
        <v>227.18767099999241</v>
      </c>
      <c r="AF36" s="271">
        <v>-32821.160624560005</v>
      </c>
      <c r="AG36" s="402">
        <v>59527.333333000002</v>
      </c>
      <c r="AH36" s="402">
        <v>-55812.593743000005</v>
      </c>
      <c r="AI36" s="402">
        <v>153415.80751799999</v>
      </c>
      <c r="AJ36" s="402">
        <v>153415.80751799999</v>
      </c>
      <c r="AK36" s="402">
        <v>7282.842507999987</v>
      </c>
      <c r="AL36" s="402">
        <v>227.18767099999241</v>
      </c>
      <c r="AM36" s="403" t="s">
        <v>547</v>
      </c>
      <c r="AN36" s="45">
        <v>8</v>
      </c>
      <c r="AO36" s="45" t="s">
        <v>545</v>
      </c>
      <c r="AP36" s="45">
        <v>8</v>
      </c>
      <c r="AR36" s="412"/>
      <c r="AS36" s="176"/>
    </row>
    <row r="37" spans="1:233">
      <c r="A37" s="77">
        <v>44</v>
      </c>
      <c r="B37" s="77">
        <v>143</v>
      </c>
      <c r="C37" s="77" t="s">
        <v>27</v>
      </c>
      <c r="D37" s="77" t="s">
        <v>32</v>
      </c>
      <c r="E37" s="77" t="s">
        <v>36</v>
      </c>
      <c r="F37" s="77" t="s">
        <v>456</v>
      </c>
      <c r="G37" s="77" t="s">
        <v>473</v>
      </c>
      <c r="H37" s="77" t="s">
        <v>468</v>
      </c>
      <c r="I37" s="77" t="s">
        <v>79</v>
      </c>
      <c r="J37" s="454" t="s">
        <v>475</v>
      </c>
      <c r="K37" s="410">
        <v>36746</v>
      </c>
      <c r="L37" s="410">
        <v>37164</v>
      </c>
      <c r="M37" s="77" t="s">
        <v>30</v>
      </c>
      <c r="N37" s="271">
        <v>10000000</v>
      </c>
      <c r="O37" s="271">
        <v>-474.56969099999998</v>
      </c>
      <c r="P37" s="411">
        <v>2.125</v>
      </c>
      <c r="Q37" s="271">
        <v>146.41815600000001</v>
      </c>
      <c r="R37" s="271">
        <v>146.53989899999999</v>
      </c>
      <c r="S37" s="411">
        <v>0.12174299999998084</v>
      </c>
      <c r="T37" s="271">
        <v>-57.775537891403907</v>
      </c>
      <c r="U37" s="271">
        <v>463.29147499999999</v>
      </c>
      <c r="V37" s="271">
        <v>-53715.277778000003</v>
      </c>
      <c r="W37" s="271">
        <v>405.51593710859606</v>
      </c>
      <c r="X37" s="271">
        <v>87813.390029999995</v>
      </c>
      <c r="Y37" s="271">
        <v>34464.463580000003</v>
      </c>
      <c r="Z37" s="271">
        <v>-53348.926449999992</v>
      </c>
      <c r="AA37" s="271">
        <v>-53754.442387108589</v>
      </c>
      <c r="AB37" s="271">
        <v>87813.390029999995</v>
      </c>
      <c r="AC37" s="271">
        <v>34464.463580000003</v>
      </c>
      <c r="AD37" s="271">
        <v>-53348.926449999992</v>
      </c>
      <c r="AE37" s="271">
        <v>-53715.277778000003</v>
      </c>
      <c r="AF37" s="271">
        <v>-7806.6714169499992</v>
      </c>
      <c r="AG37" s="402">
        <v>138125</v>
      </c>
      <c r="AH37" s="402">
        <v>172589.46358000001</v>
      </c>
      <c r="AI37" s="402">
        <v>115595.65016400002</v>
      </c>
      <c r="AJ37" s="402">
        <v>115595.65016400002</v>
      </c>
      <c r="AK37" s="402">
        <v>121847.71250700002</v>
      </c>
      <c r="AL37" s="402">
        <v>366.35132800001156</v>
      </c>
      <c r="AM37" s="403" t="s">
        <v>550</v>
      </c>
      <c r="AN37" s="45" t="s">
        <v>545</v>
      </c>
      <c r="AO37" s="45">
        <v>14</v>
      </c>
      <c r="AP37" s="45">
        <v>14</v>
      </c>
      <c r="AR37" s="412"/>
      <c r="AS37" s="176"/>
    </row>
    <row r="38" spans="1:233">
      <c r="A38" s="77">
        <v>45</v>
      </c>
      <c r="B38" s="77">
        <v>139</v>
      </c>
      <c r="C38" s="77" t="s">
        <v>27</v>
      </c>
      <c r="D38" s="77" t="s">
        <v>28</v>
      </c>
      <c r="E38" s="77" t="s">
        <v>34</v>
      </c>
      <c r="F38" s="77" t="s">
        <v>205</v>
      </c>
      <c r="G38" s="77" t="s">
        <v>473</v>
      </c>
      <c r="H38" s="77" t="s">
        <v>483</v>
      </c>
      <c r="I38" s="77" t="s">
        <v>265</v>
      </c>
      <c r="J38" s="454" t="s">
        <v>469</v>
      </c>
      <c r="K38" s="410">
        <v>36747</v>
      </c>
      <c r="L38" s="410">
        <v>37112</v>
      </c>
      <c r="M38" s="77" t="s">
        <v>30</v>
      </c>
      <c r="N38" s="271">
        <v>-10000000</v>
      </c>
      <c r="O38" s="271">
        <v>341.41587500000003</v>
      </c>
      <c r="P38" s="411">
        <v>0.63</v>
      </c>
      <c r="Q38" s="271">
        <v>72.793789000000004</v>
      </c>
      <c r="R38" s="271">
        <v>72.881929999999997</v>
      </c>
      <c r="S38" s="411">
        <v>8.8140999999993142E-2</v>
      </c>
      <c r="T38" s="271">
        <v>30.09273663837266</v>
      </c>
      <c r="U38" s="271">
        <v>-226.258714</v>
      </c>
      <c r="V38" s="271">
        <v>0</v>
      </c>
      <c r="W38" s="271">
        <v>-196.16597736162734</v>
      </c>
      <c r="X38" s="271">
        <v>-5654.0654379999996</v>
      </c>
      <c r="Y38" s="271">
        <v>-5824.503256</v>
      </c>
      <c r="Z38" s="271">
        <v>-170.43781800000033</v>
      </c>
      <c r="AA38" s="271">
        <v>25.728159361627007</v>
      </c>
      <c r="AB38" s="271">
        <v>-5654.0654379999996</v>
      </c>
      <c r="AC38" s="271">
        <v>-5824.503256</v>
      </c>
      <c r="AD38" s="271">
        <v>-170.43781800000033</v>
      </c>
      <c r="AF38" s="271">
        <v>3369.7746862500007</v>
      </c>
      <c r="AG38" s="402">
        <v>-32200</v>
      </c>
      <c r="AH38" s="402">
        <v>-38024.503255999996</v>
      </c>
      <c r="AI38" s="402">
        <v>-45362.157907000001</v>
      </c>
      <c r="AJ38" s="402">
        <v>-45362.157907000001</v>
      </c>
      <c r="AK38" s="402">
        <v>-11738.601024999996</v>
      </c>
      <c r="AL38" s="402">
        <v>-170.43781800000033</v>
      </c>
      <c r="AM38" s="403" t="s">
        <v>550</v>
      </c>
      <c r="AN38" s="45" t="s">
        <v>545</v>
      </c>
      <c r="AO38" s="45">
        <v>9</v>
      </c>
      <c r="AP38" s="45">
        <v>9</v>
      </c>
      <c r="AR38" s="412"/>
      <c r="AS38" s="176"/>
      <c r="AV38" s="77"/>
      <c r="AW38" s="77"/>
      <c r="AX38" s="77"/>
      <c r="AY38" s="77"/>
      <c r="AZ38" s="77"/>
      <c r="BA38" s="77"/>
      <c r="BB38" s="77"/>
      <c r="BC38" s="77"/>
      <c r="BD38" s="77"/>
      <c r="BE38" s="77"/>
      <c r="BF38" s="77"/>
      <c r="BG38" s="77"/>
      <c r="BH38" s="77"/>
      <c r="BI38" s="77"/>
      <c r="BJ38" s="77"/>
      <c r="BK38" s="77"/>
      <c r="BL38" s="77"/>
      <c r="BM38" s="77"/>
      <c r="BN38" s="77"/>
      <c r="BO38" s="77"/>
      <c r="BP38" s="77"/>
      <c r="BQ38" s="77"/>
      <c r="BR38" s="77"/>
      <c r="BS38" s="77"/>
      <c r="BT38" s="77"/>
      <c r="BU38" s="77"/>
      <c r="BV38" s="77"/>
      <c r="BW38" s="77"/>
      <c r="BX38" s="77"/>
      <c r="BY38" s="77"/>
      <c r="BZ38" s="77"/>
      <c r="CA38" s="77"/>
      <c r="CB38" s="77"/>
      <c r="CC38" s="77"/>
      <c r="CD38" s="77"/>
      <c r="CE38" s="77"/>
      <c r="CF38" s="77"/>
      <c r="CG38" s="77"/>
      <c r="CH38" s="77"/>
      <c r="CI38" s="77"/>
      <c r="CJ38" s="77"/>
      <c r="CK38" s="77"/>
      <c r="CL38" s="77"/>
      <c r="CM38" s="77"/>
      <c r="CN38" s="77"/>
      <c r="CO38" s="77"/>
      <c r="CP38" s="77"/>
      <c r="CQ38" s="77"/>
      <c r="CR38" s="77"/>
      <c r="CS38" s="77"/>
      <c r="CT38" s="77"/>
      <c r="CU38" s="77"/>
      <c r="CV38" s="77"/>
      <c r="CW38" s="77"/>
      <c r="CX38" s="77"/>
      <c r="CY38" s="77"/>
      <c r="CZ38" s="77"/>
      <c r="DA38" s="77"/>
      <c r="DB38" s="77"/>
      <c r="DC38" s="77"/>
      <c r="DD38" s="77"/>
      <c r="DE38" s="77"/>
      <c r="DF38" s="77"/>
      <c r="DG38" s="77"/>
      <c r="DH38" s="77"/>
      <c r="DI38" s="77"/>
      <c r="DJ38" s="77"/>
      <c r="DK38" s="77"/>
      <c r="DL38" s="77"/>
      <c r="DM38" s="77"/>
      <c r="DN38" s="77"/>
      <c r="DO38" s="77"/>
      <c r="DP38" s="77"/>
      <c r="DQ38" s="77"/>
      <c r="DR38" s="77"/>
      <c r="DS38" s="77"/>
      <c r="DT38" s="77"/>
      <c r="DU38" s="77"/>
      <c r="DV38" s="77"/>
      <c r="DW38" s="77"/>
      <c r="DX38" s="77"/>
      <c r="DY38" s="77"/>
      <c r="DZ38" s="77"/>
      <c r="EA38" s="77"/>
      <c r="EB38" s="77"/>
      <c r="EC38" s="77"/>
      <c r="ED38" s="77"/>
      <c r="EE38" s="77"/>
      <c r="EF38" s="77"/>
      <c r="EG38" s="77"/>
      <c r="EH38" s="77"/>
      <c r="EI38" s="77"/>
      <c r="EJ38" s="77"/>
      <c r="EK38" s="77"/>
      <c r="EL38" s="77"/>
      <c r="EM38" s="77"/>
      <c r="EN38" s="77"/>
      <c r="EO38" s="77"/>
      <c r="EP38" s="77"/>
      <c r="EQ38" s="77"/>
      <c r="ER38" s="77"/>
      <c r="ES38" s="77"/>
      <c r="ET38" s="77"/>
      <c r="EU38" s="77"/>
      <c r="EV38" s="77"/>
      <c r="EW38" s="77"/>
      <c r="EX38" s="77"/>
      <c r="EY38" s="77"/>
      <c r="EZ38" s="77"/>
      <c r="FA38" s="77"/>
      <c r="FB38" s="77"/>
      <c r="FC38" s="77"/>
      <c r="FD38" s="77"/>
      <c r="FE38" s="77"/>
      <c r="FF38" s="77"/>
      <c r="FG38" s="77"/>
      <c r="FH38" s="77"/>
      <c r="FI38" s="77"/>
      <c r="FJ38" s="77"/>
      <c r="FK38" s="77"/>
      <c r="FL38" s="77"/>
      <c r="FM38" s="77"/>
      <c r="FN38" s="77"/>
      <c r="FO38" s="77"/>
      <c r="FP38" s="77"/>
      <c r="FQ38" s="77"/>
      <c r="FR38" s="77"/>
      <c r="FS38" s="77"/>
      <c r="FT38" s="77"/>
      <c r="FU38" s="77"/>
      <c r="FV38" s="77"/>
      <c r="FW38" s="77"/>
      <c r="FX38" s="77"/>
      <c r="FY38" s="77"/>
      <c r="FZ38" s="77"/>
      <c r="GA38" s="77"/>
      <c r="GB38" s="77"/>
      <c r="GC38" s="77"/>
      <c r="GD38" s="77"/>
      <c r="GE38" s="77"/>
      <c r="GF38" s="77"/>
      <c r="GG38" s="77"/>
      <c r="GH38" s="77"/>
      <c r="GI38" s="77"/>
      <c r="GJ38" s="77"/>
      <c r="GK38" s="77"/>
      <c r="GL38" s="77"/>
      <c r="GM38" s="77"/>
      <c r="GN38" s="77"/>
      <c r="GO38" s="77"/>
      <c r="GP38" s="77"/>
      <c r="GQ38" s="77"/>
      <c r="GR38" s="77"/>
      <c r="GS38" s="77"/>
      <c r="GT38" s="77"/>
      <c r="GU38" s="77"/>
      <c r="GV38" s="77"/>
      <c r="GW38" s="77"/>
      <c r="GX38" s="77"/>
      <c r="GY38" s="77"/>
      <c r="GZ38" s="77"/>
      <c r="HA38" s="77"/>
      <c r="HB38" s="77"/>
      <c r="HC38" s="77"/>
      <c r="HD38" s="77"/>
      <c r="HE38" s="77"/>
      <c r="HF38" s="77"/>
      <c r="HG38" s="77"/>
      <c r="HH38" s="77"/>
      <c r="HI38" s="77"/>
      <c r="HJ38" s="77"/>
      <c r="HK38" s="77"/>
      <c r="HL38" s="77"/>
      <c r="HM38" s="77"/>
      <c r="HN38" s="77"/>
      <c r="HO38" s="77"/>
      <c r="HP38" s="77"/>
      <c r="HQ38" s="77"/>
      <c r="HR38" s="77"/>
      <c r="HS38" s="77"/>
      <c r="HT38" s="77"/>
      <c r="HU38" s="77"/>
      <c r="HV38" s="77"/>
      <c r="HW38" s="77"/>
      <c r="HX38" s="77"/>
      <c r="HY38" s="77"/>
    </row>
    <row r="39" spans="1:233">
      <c r="A39" s="77">
        <v>46</v>
      </c>
      <c r="B39" s="77">
        <v>146</v>
      </c>
      <c r="C39" s="77" t="s">
        <v>27</v>
      </c>
      <c r="D39" s="77" t="s">
        <v>28</v>
      </c>
      <c r="E39" s="77" t="s">
        <v>37</v>
      </c>
      <c r="F39" s="77" t="s">
        <v>198</v>
      </c>
      <c r="G39" s="77" t="s">
        <v>477</v>
      </c>
      <c r="H39" s="77" t="s">
        <v>472</v>
      </c>
      <c r="I39" s="77" t="s">
        <v>97</v>
      </c>
      <c r="J39" s="454" t="s">
        <v>469</v>
      </c>
      <c r="K39" s="410">
        <v>36754</v>
      </c>
      <c r="L39" s="410">
        <v>38580</v>
      </c>
      <c r="M39" s="77" t="s">
        <v>30</v>
      </c>
      <c r="N39" s="271">
        <v>-10000000</v>
      </c>
      <c r="O39" s="271">
        <v>3734.502082</v>
      </c>
      <c r="P39" s="411">
        <v>0.33</v>
      </c>
      <c r="Q39" s="271">
        <v>50.604571</v>
      </c>
      <c r="R39" s="271">
        <v>52.496555000000001</v>
      </c>
      <c r="S39" s="411">
        <v>1.8919840000000008</v>
      </c>
      <c r="T39" s="271">
        <v>7065.618187110691</v>
      </c>
      <c r="U39" s="271">
        <v>-181.42738299999999</v>
      </c>
      <c r="V39" s="271">
        <v>0</v>
      </c>
      <c r="W39" s="271">
        <v>6884.1908041106908</v>
      </c>
      <c r="X39" s="271">
        <v>64287.075836999997</v>
      </c>
      <c r="Y39" s="271">
        <v>71532.860062000007</v>
      </c>
      <c r="Z39" s="271">
        <v>7245.7842250000103</v>
      </c>
      <c r="AA39" s="271">
        <v>361.59342088931953</v>
      </c>
      <c r="AB39" s="271">
        <v>64287.075836999997</v>
      </c>
      <c r="AC39" s="271">
        <v>71532.860062000007</v>
      </c>
      <c r="AD39" s="271">
        <v>7245.7842250000103</v>
      </c>
      <c r="AF39" s="271">
        <v>11057.860664801998</v>
      </c>
      <c r="AG39" s="402">
        <v>-16866.666667000001</v>
      </c>
      <c r="AH39" s="402">
        <v>54666.193395000009</v>
      </c>
      <c r="AI39" s="402">
        <v>-67995.747384000002</v>
      </c>
      <c r="AJ39" s="402">
        <v>-67995.747384000002</v>
      </c>
      <c r="AK39" s="402">
        <v>-31006.029738999991</v>
      </c>
      <c r="AL39" s="402">
        <v>7245.7842250000103</v>
      </c>
      <c r="AM39" s="403" t="s">
        <v>547</v>
      </c>
      <c r="AN39" s="45">
        <v>4</v>
      </c>
      <c r="AO39" s="45" t="s">
        <v>545</v>
      </c>
      <c r="AP39" s="45">
        <v>4</v>
      </c>
      <c r="AR39" s="412"/>
      <c r="AS39" s="176"/>
    </row>
    <row r="40" spans="1:233">
      <c r="A40" s="77">
        <v>47</v>
      </c>
      <c r="B40" s="77">
        <v>141</v>
      </c>
      <c r="C40" s="77" t="s">
        <v>27</v>
      </c>
      <c r="D40" s="77" t="s">
        <v>28</v>
      </c>
      <c r="E40" s="77" t="s">
        <v>35</v>
      </c>
      <c r="F40" s="77" t="s">
        <v>201</v>
      </c>
      <c r="G40" s="77" t="s">
        <v>473</v>
      </c>
      <c r="H40" s="77" t="s">
        <v>497</v>
      </c>
      <c r="I40" s="77" t="s">
        <v>265</v>
      </c>
      <c r="J40" s="454" t="s">
        <v>479</v>
      </c>
      <c r="K40" s="410">
        <v>36759</v>
      </c>
      <c r="L40" s="410">
        <v>36979</v>
      </c>
      <c r="M40" s="77" t="s">
        <v>30</v>
      </c>
      <c r="N40" s="271">
        <v>0</v>
      </c>
      <c r="O40" s="271">
        <v>0</v>
      </c>
      <c r="P40" s="411">
        <v>0.67</v>
      </c>
      <c r="Q40" s="271">
        <v>0</v>
      </c>
      <c r="R40" s="271">
        <v>0</v>
      </c>
      <c r="S40" s="411">
        <v>0</v>
      </c>
      <c r="T40" s="271">
        <v>0</v>
      </c>
      <c r="U40" s="271">
        <v>0</v>
      </c>
      <c r="V40" s="271">
        <v>0</v>
      </c>
      <c r="W40" s="271">
        <v>0</v>
      </c>
      <c r="X40" s="271">
        <v>0</v>
      </c>
      <c r="Y40" s="271">
        <v>0</v>
      </c>
      <c r="Z40" s="271">
        <v>0</v>
      </c>
      <c r="AA40" s="271">
        <v>0</v>
      </c>
      <c r="AB40" s="271">
        <v>0</v>
      </c>
      <c r="AC40" s="271">
        <v>0</v>
      </c>
      <c r="AD40" s="271">
        <v>0</v>
      </c>
      <c r="AF40" s="271">
        <v>0</v>
      </c>
      <c r="AG40" s="402">
        <v>-61416.666666999998</v>
      </c>
      <c r="AH40" s="402">
        <v>-61416.666666999998</v>
      </c>
      <c r="AI40" s="402">
        <v>-28237.786785999997</v>
      </c>
      <c r="AJ40" s="402">
        <v>-28237.786785999997</v>
      </c>
      <c r="AK40" s="402">
        <v>-8887.6668819999977</v>
      </c>
      <c r="AL40" s="402">
        <v>0</v>
      </c>
      <c r="AM40" s="403" t="s">
        <v>550</v>
      </c>
      <c r="AN40" s="45">
        <v>8</v>
      </c>
      <c r="AO40" s="45" t="s">
        <v>545</v>
      </c>
      <c r="AP40" s="45">
        <v>8</v>
      </c>
      <c r="AR40" s="412"/>
      <c r="AS40" s="176"/>
    </row>
    <row r="41" spans="1:233">
      <c r="A41" s="77">
        <v>48</v>
      </c>
      <c r="B41" s="77">
        <v>142</v>
      </c>
      <c r="C41" s="77" t="s">
        <v>27</v>
      </c>
      <c r="D41" s="77" t="s">
        <v>28</v>
      </c>
      <c r="E41" s="77" t="s">
        <v>35</v>
      </c>
      <c r="F41" s="77" t="s">
        <v>201</v>
      </c>
      <c r="G41" s="77" t="s">
        <v>473</v>
      </c>
      <c r="H41" s="77" t="s">
        <v>497</v>
      </c>
      <c r="I41" s="77" t="s">
        <v>266</v>
      </c>
      <c r="J41" s="454" t="s">
        <v>479</v>
      </c>
      <c r="K41" s="410">
        <v>36759</v>
      </c>
      <c r="L41" s="410">
        <v>37124</v>
      </c>
      <c r="M41" s="77" t="s">
        <v>30</v>
      </c>
      <c r="N41" s="271">
        <v>10000000</v>
      </c>
      <c r="O41" s="271">
        <v>-372.64066000000003</v>
      </c>
      <c r="P41" s="411">
        <v>0.93</v>
      </c>
      <c r="Q41" s="271">
        <v>80.233816000000004</v>
      </c>
      <c r="R41" s="271">
        <v>80.262300999999994</v>
      </c>
      <c r="S41" s="411">
        <v>2.8484999999989213E-2</v>
      </c>
      <c r="T41" s="271">
        <v>-10.614669200095982</v>
      </c>
      <c r="U41" s="271">
        <v>221.45737700000001</v>
      </c>
      <c r="V41" s="271">
        <v>0</v>
      </c>
      <c r="W41" s="271">
        <v>210.84270779990402</v>
      </c>
      <c r="X41" s="271">
        <v>15219.651030999999</v>
      </c>
      <c r="Y41" s="271">
        <v>15432.933016999999</v>
      </c>
      <c r="Z41" s="271">
        <v>213.28198599999996</v>
      </c>
      <c r="AA41" s="271">
        <v>2.4392782000959414</v>
      </c>
      <c r="AB41" s="271">
        <v>15219.651030999999</v>
      </c>
      <c r="AC41" s="271">
        <v>15432.933016999999</v>
      </c>
      <c r="AD41" s="271">
        <v>213.28198599999996</v>
      </c>
      <c r="AF41" s="271">
        <v>-2697.1730970800004</v>
      </c>
      <c r="AG41" s="402">
        <v>47533.333333000002</v>
      </c>
      <c r="AH41" s="402">
        <v>62966.266350000005</v>
      </c>
      <c r="AI41" s="402">
        <v>23814.534424000005</v>
      </c>
      <c r="AJ41" s="402">
        <v>23814.534424000005</v>
      </c>
      <c r="AK41" s="402">
        <v>5289.4256530000057</v>
      </c>
      <c r="AL41" s="402">
        <v>213.28198599999996</v>
      </c>
      <c r="AM41" s="403" t="s">
        <v>550</v>
      </c>
      <c r="AN41" s="45">
        <v>8</v>
      </c>
      <c r="AO41" s="45" t="s">
        <v>545</v>
      </c>
      <c r="AP41" s="45">
        <v>8</v>
      </c>
      <c r="AR41" s="412"/>
      <c r="AS41" s="176"/>
    </row>
    <row r="42" spans="1:233">
      <c r="A42" s="77">
        <v>49</v>
      </c>
      <c r="B42" s="77">
        <v>147</v>
      </c>
      <c r="C42" s="77" t="s">
        <v>27</v>
      </c>
      <c r="D42" s="77" t="s">
        <v>28</v>
      </c>
      <c r="E42" s="77" t="s">
        <v>53</v>
      </c>
      <c r="F42" s="77" t="s">
        <v>199</v>
      </c>
      <c r="G42" s="77" t="s">
        <v>473</v>
      </c>
      <c r="H42" s="77" t="s">
        <v>468</v>
      </c>
      <c r="I42" s="77" t="s">
        <v>31</v>
      </c>
      <c r="J42" s="454" t="s">
        <v>481</v>
      </c>
      <c r="K42" s="410">
        <v>36759</v>
      </c>
      <c r="L42" s="410">
        <v>38585</v>
      </c>
      <c r="M42" s="77" t="s">
        <v>30</v>
      </c>
      <c r="N42" s="271">
        <v>5000000</v>
      </c>
      <c r="O42" s="271">
        <v>-1856.9782210000001</v>
      </c>
      <c r="P42" s="411">
        <v>0.41</v>
      </c>
      <c r="Q42" s="271">
        <v>151.97869299999999</v>
      </c>
      <c r="R42" s="271">
        <v>152.00923700000001</v>
      </c>
      <c r="S42" s="411">
        <v>3.0544000000020333E-2</v>
      </c>
      <c r="T42" s="271">
        <v>-56.719542782261762</v>
      </c>
      <c r="U42" s="271">
        <v>190.79185799999999</v>
      </c>
      <c r="V42" s="271">
        <v>0</v>
      </c>
      <c r="W42" s="271">
        <v>134.07231521773824</v>
      </c>
      <c r="X42" s="271">
        <v>-207054.414127</v>
      </c>
      <c r="Y42" s="271">
        <v>-207127.67035999999</v>
      </c>
      <c r="Z42" s="271">
        <v>-73.25623299999279</v>
      </c>
      <c r="AA42" s="271">
        <v>-207.32854821773103</v>
      </c>
      <c r="AB42" s="271">
        <v>-207054.414127</v>
      </c>
      <c r="AC42" s="271">
        <v>-207127.67035999999</v>
      </c>
      <c r="AD42" s="271">
        <v>-73.25623299999279</v>
      </c>
      <c r="AF42" s="271">
        <v>-13746.281280952502</v>
      </c>
      <c r="AG42" s="402">
        <v>10477.777778</v>
      </c>
      <c r="AH42" s="402">
        <v>-196649.892582</v>
      </c>
      <c r="AI42" s="402">
        <v>-26873.516860000003</v>
      </c>
      <c r="AJ42" s="402">
        <v>-26873.516860000003</v>
      </c>
      <c r="AK42" s="402">
        <v>18812.610883000016</v>
      </c>
      <c r="AL42" s="402">
        <v>-73.25623299999279</v>
      </c>
      <c r="AM42" s="403" t="s">
        <v>547</v>
      </c>
      <c r="AN42" s="45">
        <v>7</v>
      </c>
      <c r="AO42" s="45" t="s">
        <v>545</v>
      </c>
      <c r="AP42" s="45">
        <v>7</v>
      </c>
      <c r="AR42" s="412"/>
      <c r="AS42" s="176"/>
    </row>
    <row r="43" spans="1:233">
      <c r="A43" s="77">
        <v>51</v>
      </c>
      <c r="B43" s="77">
        <v>126</v>
      </c>
      <c r="C43" s="77" t="s">
        <v>27</v>
      </c>
      <c r="D43" s="77" t="s">
        <v>57</v>
      </c>
      <c r="E43" s="77" t="s">
        <v>60</v>
      </c>
      <c r="F43" s="77" t="s">
        <v>201</v>
      </c>
      <c r="G43" s="77" t="s">
        <v>487</v>
      </c>
      <c r="H43" s="77" t="s">
        <v>468</v>
      </c>
      <c r="I43" s="77" t="s">
        <v>260</v>
      </c>
      <c r="J43" s="454" t="s">
        <v>481</v>
      </c>
      <c r="K43" s="410">
        <v>36762</v>
      </c>
      <c r="L43" s="410">
        <v>36910</v>
      </c>
      <c r="M43" s="77" t="s">
        <v>30</v>
      </c>
      <c r="N43" s="271">
        <v>0</v>
      </c>
      <c r="O43" s="271">
        <v>0</v>
      </c>
      <c r="P43" s="411">
        <v>0.375</v>
      </c>
      <c r="Q43" s="271">
        <v>0</v>
      </c>
      <c r="R43" s="271">
        <v>0</v>
      </c>
      <c r="S43" s="411">
        <v>0</v>
      </c>
      <c r="T43" s="271">
        <v>0</v>
      </c>
      <c r="U43" s="271">
        <v>0</v>
      </c>
      <c r="V43" s="271">
        <v>0</v>
      </c>
      <c r="W43" s="271">
        <v>0</v>
      </c>
      <c r="X43" s="271">
        <v>0</v>
      </c>
      <c r="Y43" s="271">
        <v>0</v>
      </c>
      <c r="Z43" s="271">
        <v>0</v>
      </c>
      <c r="AA43" s="271">
        <v>0</v>
      </c>
      <c r="AB43" s="271">
        <v>0</v>
      </c>
      <c r="AC43" s="271">
        <v>0</v>
      </c>
      <c r="AD43" s="271">
        <v>0</v>
      </c>
      <c r="AF43" s="271">
        <v>0</v>
      </c>
      <c r="AG43" s="402">
        <v>15416.666667</v>
      </c>
      <c r="AH43" s="402">
        <v>15416.666667</v>
      </c>
      <c r="AI43" s="402">
        <v>2916.3306250000005</v>
      </c>
      <c r="AJ43" s="402">
        <v>2916.3306250000005</v>
      </c>
      <c r="AK43" s="402">
        <v>0</v>
      </c>
      <c r="AL43" s="402">
        <v>0</v>
      </c>
      <c r="AM43" s="403" t="s">
        <v>550</v>
      </c>
      <c r="AN43" s="45">
        <v>8</v>
      </c>
      <c r="AO43" s="45" t="s">
        <v>545</v>
      </c>
      <c r="AP43" s="45">
        <v>8</v>
      </c>
      <c r="AR43" s="412"/>
      <c r="AS43" s="176"/>
    </row>
    <row r="44" spans="1:233" s="54" customFormat="1">
      <c r="A44" s="77">
        <v>52</v>
      </c>
      <c r="B44" s="77">
        <v>127</v>
      </c>
      <c r="C44" s="77" t="s">
        <v>27</v>
      </c>
      <c r="D44" s="77" t="s">
        <v>54</v>
      </c>
      <c r="E44" s="77" t="s">
        <v>60</v>
      </c>
      <c r="F44" s="77" t="s">
        <v>201</v>
      </c>
      <c r="G44" s="77" t="s">
        <v>487</v>
      </c>
      <c r="H44" s="77" t="s">
        <v>468</v>
      </c>
      <c r="I44" s="77" t="s">
        <v>279</v>
      </c>
      <c r="J44" s="454" t="s">
        <v>481</v>
      </c>
      <c r="K44" s="410">
        <v>36762</v>
      </c>
      <c r="L44" s="410">
        <v>36910</v>
      </c>
      <c r="M44" s="77" t="s">
        <v>30</v>
      </c>
      <c r="N44" s="271">
        <v>0</v>
      </c>
      <c r="O44" s="271">
        <v>0</v>
      </c>
      <c r="P44" s="411">
        <v>0.375</v>
      </c>
      <c r="Q44" s="271">
        <v>0</v>
      </c>
      <c r="R44" s="271">
        <v>0</v>
      </c>
      <c r="S44" s="411">
        <v>0</v>
      </c>
      <c r="T44" s="271">
        <v>0</v>
      </c>
      <c r="U44" s="271">
        <v>0</v>
      </c>
      <c r="V44" s="271">
        <v>0</v>
      </c>
      <c r="W44" s="271">
        <v>0</v>
      </c>
      <c r="X44" s="271">
        <v>0</v>
      </c>
      <c r="Y44" s="271">
        <v>0</v>
      </c>
      <c r="Z44" s="271">
        <v>0</v>
      </c>
      <c r="AA44" s="271">
        <v>0</v>
      </c>
      <c r="AB44" s="271">
        <v>0</v>
      </c>
      <c r="AC44" s="271">
        <v>0</v>
      </c>
      <c r="AD44" s="271">
        <v>0</v>
      </c>
      <c r="AE44" s="271"/>
      <c r="AF44" s="271">
        <v>0</v>
      </c>
      <c r="AG44" s="402">
        <v>-15416.666667</v>
      </c>
      <c r="AH44" s="402">
        <v>-15416.666667</v>
      </c>
      <c r="AI44" s="402">
        <v>-2916.3306250000005</v>
      </c>
      <c r="AJ44" s="402">
        <v>-2916.3306250000005</v>
      </c>
      <c r="AK44" s="402">
        <v>0</v>
      </c>
      <c r="AL44" s="402">
        <v>0</v>
      </c>
      <c r="AM44" s="403" t="s">
        <v>550</v>
      </c>
      <c r="AN44" s="45">
        <v>8</v>
      </c>
      <c r="AO44" s="45" t="s">
        <v>545</v>
      </c>
      <c r="AP44" s="45">
        <v>8</v>
      </c>
      <c r="AR44" s="487"/>
      <c r="AS44" s="485"/>
    </row>
    <row r="45" spans="1:233">
      <c r="A45" s="77">
        <v>53</v>
      </c>
      <c r="B45" s="77">
        <v>128</v>
      </c>
      <c r="C45" s="77" t="s">
        <v>27</v>
      </c>
      <c r="D45" s="77" t="s">
        <v>59</v>
      </c>
      <c r="E45" s="77" t="s">
        <v>60</v>
      </c>
      <c r="F45" s="77" t="s">
        <v>201</v>
      </c>
      <c r="G45" s="77" t="s">
        <v>487</v>
      </c>
      <c r="H45" s="77" t="s">
        <v>468</v>
      </c>
      <c r="I45" s="77" t="s">
        <v>277</v>
      </c>
      <c r="J45" s="454" t="s">
        <v>481</v>
      </c>
      <c r="K45" s="410">
        <v>36762</v>
      </c>
      <c r="L45" s="410">
        <v>36910</v>
      </c>
      <c r="M45" s="77" t="s">
        <v>30</v>
      </c>
      <c r="N45" s="271">
        <v>0</v>
      </c>
      <c r="O45" s="271">
        <v>0</v>
      </c>
      <c r="P45" s="411">
        <v>0.375</v>
      </c>
      <c r="Q45" s="271">
        <v>0</v>
      </c>
      <c r="R45" s="271">
        <v>0</v>
      </c>
      <c r="S45" s="411">
        <v>0</v>
      </c>
      <c r="T45" s="271">
        <v>0</v>
      </c>
      <c r="U45" s="271">
        <v>0</v>
      </c>
      <c r="V45" s="271">
        <v>0</v>
      </c>
      <c r="W45" s="271">
        <v>0</v>
      </c>
      <c r="X45" s="271">
        <v>0</v>
      </c>
      <c r="Y45" s="271">
        <v>0</v>
      </c>
      <c r="Z45" s="271">
        <v>0</v>
      </c>
      <c r="AA45" s="271">
        <v>0</v>
      </c>
      <c r="AB45" s="271">
        <v>0</v>
      </c>
      <c r="AC45" s="271">
        <v>0</v>
      </c>
      <c r="AD45" s="271">
        <v>0</v>
      </c>
      <c r="AF45" s="271">
        <v>0</v>
      </c>
      <c r="AG45" s="402">
        <v>15416.666667</v>
      </c>
      <c r="AH45" s="402">
        <v>15416.666667</v>
      </c>
      <c r="AI45" s="402">
        <v>2916.3306250000005</v>
      </c>
      <c r="AJ45" s="402">
        <v>2916.3306250000005</v>
      </c>
      <c r="AK45" s="402">
        <v>0</v>
      </c>
      <c r="AL45" s="402">
        <v>0</v>
      </c>
      <c r="AM45" s="403" t="s">
        <v>550</v>
      </c>
      <c r="AN45" s="45">
        <v>8</v>
      </c>
      <c r="AO45" s="45" t="s">
        <v>545</v>
      </c>
      <c r="AP45" s="45">
        <v>8</v>
      </c>
      <c r="AR45" s="412"/>
      <c r="AS45" s="176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  <c r="EK45" s="77"/>
      <c r="EL45" s="77"/>
      <c r="EM45" s="77"/>
      <c r="EN45" s="77"/>
      <c r="EO45" s="77"/>
      <c r="EP45" s="77"/>
      <c r="EQ45" s="77"/>
      <c r="ER45" s="77"/>
      <c r="ES45" s="77"/>
      <c r="ET45" s="77"/>
      <c r="EU45" s="77"/>
      <c r="EV45" s="77"/>
      <c r="EW45" s="77"/>
      <c r="EX45" s="77"/>
      <c r="EY45" s="77"/>
      <c r="EZ45" s="77"/>
      <c r="FA45" s="77"/>
      <c r="FB45" s="77"/>
      <c r="FC45" s="77"/>
      <c r="FD45" s="77"/>
      <c r="FE45" s="77"/>
      <c r="FF45" s="77"/>
      <c r="FG45" s="77"/>
      <c r="FH45" s="77"/>
      <c r="FI45" s="77"/>
      <c r="FJ45" s="77"/>
      <c r="FK45" s="77"/>
      <c r="FL45" s="77"/>
      <c r="FM45" s="77"/>
      <c r="FN45" s="77"/>
      <c r="FO45" s="77"/>
      <c r="FP45" s="77"/>
      <c r="FQ45" s="77"/>
      <c r="FR45" s="77"/>
      <c r="FS45" s="77"/>
      <c r="FT45" s="77"/>
      <c r="FU45" s="77"/>
      <c r="FV45" s="77"/>
      <c r="FW45" s="77"/>
      <c r="FX45" s="77"/>
      <c r="FY45" s="77"/>
      <c r="FZ45" s="77"/>
      <c r="GA45" s="77"/>
      <c r="GB45" s="77"/>
      <c r="GC45" s="77"/>
      <c r="GD45" s="77"/>
      <c r="GE45" s="77"/>
      <c r="GF45" s="77"/>
      <c r="GG45" s="77"/>
      <c r="GH45" s="77"/>
      <c r="GI45" s="77"/>
      <c r="GJ45" s="77"/>
      <c r="GK45" s="77"/>
      <c r="GL45" s="77"/>
      <c r="GM45" s="77"/>
      <c r="GN45" s="77"/>
      <c r="GO45" s="77"/>
      <c r="GP45" s="77"/>
      <c r="GQ45" s="77"/>
      <c r="GR45" s="77"/>
      <c r="GS45" s="77"/>
      <c r="GT45" s="77"/>
      <c r="GU45" s="77"/>
      <c r="GV45" s="77"/>
      <c r="GW45" s="77"/>
      <c r="GX45" s="77"/>
      <c r="GY45" s="77"/>
      <c r="GZ45" s="77"/>
      <c r="HA45" s="77"/>
      <c r="HB45" s="77"/>
      <c r="HC45" s="77"/>
      <c r="HD45" s="77"/>
      <c r="HE45" s="77"/>
      <c r="HF45" s="77"/>
      <c r="HG45" s="77"/>
      <c r="HH45" s="77"/>
      <c r="HI45" s="77"/>
      <c r="HJ45" s="77"/>
      <c r="HK45" s="77"/>
      <c r="HL45" s="77"/>
      <c r="HM45" s="77"/>
      <c r="HN45" s="77"/>
      <c r="HO45" s="77"/>
      <c r="HP45" s="77"/>
      <c r="HQ45" s="77"/>
      <c r="HR45" s="77"/>
      <c r="HS45" s="77"/>
      <c r="HT45" s="77"/>
      <c r="HU45" s="77"/>
      <c r="HV45" s="77"/>
      <c r="HW45" s="77"/>
      <c r="HX45" s="77"/>
      <c r="HY45" s="77"/>
    </row>
    <row r="46" spans="1:233">
      <c r="A46" s="77">
        <v>55</v>
      </c>
      <c r="B46" s="77">
        <v>150</v>
      </c>
      <c r="C46" s="77" t="s">
        <v>27</v>
      </c>
      <c r="D46" s="77" t="s">
        <v>28</v>
      </c>
      <c r="E46" s="77" t="s">
        <v>40</v>
      </c>
      <c r="F46" s="77" t="s">
        <v>200</v>
      </c>
      <c r="G46" s="77" t="s">
        <v>473</v>
      </c>
      <c r="H46" s="77" t="s">
        <v>472</v>
      </c>
      <c r="I46" s="77" t="s">
        <v>267</v>
      </c>
      <c r="J46" s="454" t="s">
        <v>469</v>
      </c>
      <c r="K46" s="410">
        <v>36767</v>
      </c>
      <c r="L46" s="410">
        <v>38593</v>
      </c>
      <c r="M46" s="77" t="s">
        <v>30</v>
      </c>
      <c r="N46" s="271">
        <v>-10000000</v>
      </c>
      <c r="O46" s="271">
        <v>3736.719239</v>
      </c>
      <c r="P46" s="411">
        <v>0.46</v>
      </c>
      <c r="Q46" s="271">
        <v>151.24391600000001</v>
      </c>
      <c r="R46" s="271">
        <v>148.41441800000001</v>
      </c>
      <c r="S46" s="411">
        <v>-2.829498000000001</v>
      </c>
      <c r="T46" s="271">
        <v>-10573.039613312025</v>
      </c>
      <c r="U46" s="271">
        <v>-433.88653699999998</v>
      </c>
      <c r="V46" s="271">
        <v>0</v>
      </c>
      <c r="W46" s="271">
        <v>-11006.926150312025</v>
      </c>
      <c r="X46" s="271">
        <v>395340.93035400001</v>
      </c>
      <c r="Y46" s="271">
        <v>384928.81770800002</v>
      </c>
      <c r="Z46" s="271">
        <v>-10412.112645999994</v>
      </c>
      <c r="AA46" s="271">
        <v>594.813504312031</v>
      </c>
      <c r="AB46" s="271">
        <v>395340.93035400001</v>
      </c>
      <c r="AC46" s="271">
        <v>384928.81770800002</v>
      </c>
      <c r="AD46" s="271">
        <v>-10412.112645999994</v>
      </c>
      <c r="AF46" s="271">
        <v>21514.161018542502</v>
      </c>
      <c r="AG46" s="402">
        <v>-23383.333332999999</v>
      </c>
      <c r="AH46" s="402">
        <v>361545.484375</v>
      </c>
      <c r="AI46" s="402">
        <v>36184.760994999961</v>
      </c>
      <c r="AJ46" s="402">
        <v>36184.760994999961</v>
      </c>
      <c r="AK46" s="402">
        <v>-32777.261791999976</v>
      </c>
      <c r="AL46" s="402">
        <v>-10412.112645999994</v>
      </c>
      <c r="AM46" s="403" t="s">
        <v>547</v>
      </c>
      <c r="AN46" s="45">
        <v>6</v>
      </c>
      <c r="AO46" s="45" t="s">
        <v>545</v>
      </c>
      <c r="AP46" s="45">
        <v>6</v>
      </c>
      <c r="AR46" s="412"/>
      <c r="AS46" s="176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  <c r="EK46" s="77"/>
      <c r="EL46" s="77"/>
      <c r="EM46" s="77"/>
      <c r="EN46" s="77"/>
      <c r="EO46" s="77"/>
      <c r="EP46" s="77"/>
      <c r="EQ46" s="77"/>
      <c r="ER46" s="77"/>
      <c r="ES46" s="77"/>
      <c r="ET46" s="77"/>
      <c r="EU46" s="77"/>
      <c r="EV46" s="77"/>
      <c r="EW46" s="77"/>
      <c r="EX46" s="77"/>
      <c r="EY46" s="77"/>
      <c r="EZ46" s="77"/>
      <c r="FA46" s="77"/>
      <c r="FB46" s="77"/>
      <c r="FC46" s="77"/>
      <c r="FD46" s="77"/>
      <c r="FE46" s="77"/>
      <c r="FF46" s="77"/>
      <c r="FG46" s="77"/>
      <c r="FH46" s="77"/>
      <c r="FI46" s="77"/>
      <c r="FJ46" s="77"/>
      <c r="FK46" s="77"/>
      <c r="FL46" s="77"/>
      <c r="FM46" s="77"/>
      <c r="FN46" s="77"/>
      <c r="FO46" s="77"/>
      <c r="FP46" s="77"/>
      <c r="FQ46" s="77"/>
      <c r="FR46" s="77"/>
      <c r="FS46" s="77"/>
      <c r="FT46" s="77"/>
      <c r="FU46" s="77"/>
      <c r="FV46" s="77"/>
      <c r="FW46" s="77"/>
      <c r="FX46" s="77"/>
      <c r="FY46" s="77"/>
      <c r="FZ46" s="77"/>
      <c r="GA46" s="77"/>
      <c r="GB46" s="77"/>
      <c r="GC46" s="77"/>
      <c r="GD46" s="77"/>
      <c r="GE46" s="77"/>
      <c r="GF46" s="77"/>
      <c r="GG46" s="77"/>
      <c r="GH46" s="77"/>
      <c r="GI46" s="77"/>
      <c r="GJ46" s="77"/>
      <c r="GK46" s="77"/>
      <c r="GL46" s="77"/>
      <c r="GM46" s="77"/>
      <c r="GN46" s="77"/>
      <c r="GO46" s="77"/>
      <c r="GP46" s="77"/>
      <c r="GQ46" s="77"/>
      <c r="GR46" s="77"/>
      <c r="GS46" s="77"/>
      <c r="GT46" s="77"/>
      <c r="GU46" s="77"/>
      <c r="GV46" s="77"/>
      <c r="GW46" s="77"/>
      <c r="GX46" s="77"/>
      <c r="GY46" s="77"/>
      <c r="GZ46" s="77"/>
      <c r="HA46" s="77"/>
      <c r="HB46" s="77"/>
      <c r="HC46" s="77"/>
      <c r="HD46" s="77"/>
      <c r="HE46" s="77"/>
      <c r="HF46" s="77"/>
      <c r="HG46" s="77"/>
      <c r="HH46" s="77"/>
      <c r="HI46" s="77"/>
      <c r="HJ46" s="77"/>
      <c r="HK46" s="77"/>
      <c r="HL46" s="77"/>
      <c r="HM46" s="77"/>
      <c r="HN46" s="77"/>
      <c r="HO46" s="77"/>
      <c r="HP46" s="77"/>
      <c r="HQ46" s="77"/>
      <c r="HR46" s="77"/>
      <c r="HS46" s="77"/>
      <c r="HT46" s="77"/>
      <c r="HU46" s="77"/>
      <c r="HV46" s="77"/>
      <c r="HW46" s="77"/>
      <c r="HX46" s="77"/>
      <c r="HY46" s="77"/>
    </row>
    <row r="47" spans="1:233">
      <c r="A47" s="77">
        <v>57</v>
      </c>
      <c r="B47" s="77">
        <v>144</v>
      </c>
      <c r="C47" s="77" t="s">
        <v>79</v>
      </c>
      <c r="D47" s="77" t="s">
        <v>80</v>
      </c>
      <c r="E47" s="77" t="s">
        <v>36</v>
      </c>
      <c r="F47" s="77" t="s">
        <v>456</v>
      </c>
      <c r="G47" s="77" t="s">
        <v>473</v>
      </c>
      <c r="H47" s="77" t="s">
        <v>468</v>
      </c>
      <c r="I47" s="77" t="s">
        <v>260</v>
      </c>
      <c r="J47" s="454" t="s">
        <v>475</v>
      </c>
      <c r="K47" s="410">
        <v>36746</v>
      </c>
      <c r="L47" s="410">
        <v>37164</v>
      </c>
      <c r="M47" s="77" t="s">
        <v>30</v>
      </c>
      <c r="N47" s="271">
        <v>10000000</v>
      </c>
      <c r="O47" s="271">
        <v>-474.56969099999998</v>
      </c>
      <c r="P47" s="411">
        <v>2.125</v>
      </c>
      <c r="Q47" s="271">
        <v>146.41815600000001</v>
      </c>
      <c r="R47" s="271">
        <v>146.53989899999999</v>
      </c>
      <c r="S47" s="411">
        <v>0.12174299999998084</v>
      </c>
      <c r="T47" s="271">
        <v>-57.775537891403907</v>
      </c>
      <c r="U47" s="271">
        <v>463.29147499999999</v>
      </c>
      <c r="V47" s="271">
        <v>-53715.277778000003</v>
      </c>
      <c r="W47" s="271">
        <v>405.51593710859606</v>
      </c>
      <c r="X47" s="271">
        <v>87813.390029999995</v>
      </c>
      <c r="Y47" s="271">
        <v>34464.463580000003</v>
      </c>
      <c r="Z47" s="271">
        <v>-53348.926449999992</v>
      </c>
      <c r="AA47" s="271">
        <v>-53754.442387108589</v>
      </c>
      <c r="AB47" s="271">
        <v>87813.390029999995</v>
      </c>
      <c r="AC47" s="271">
        <v>34464.463580000003</v>
      </c>
      <c r="AD47" s="271">
        <v>-53348.926449999992</v>
      </c>
      <c r="AE47" s="271">
        <v>-53715.277778000003</v>
      </c>
      <c r="AF47" s="271">
        <v>-7806.6714169499992</v>
      </c>
      <c r="AG47" s="402">
        <v>138125</v>
      </c>
      <c r="AH47" s="402">
        <v>172589.46358000001</v>
      </c>
      <c r="AI47" s="402">
        <v>115595.65016400002</v>
      </c>
      <c r="AJ47" s="402">
        <v>115595.65016400002</v>
      </c>
      <c r="AK47" s="402">
        <v>121847.71250700002</v>
      </c>
      <c r="AL47" s="402">
        <v>366.35132800001156</v>
      </c>
      <c r="AM47" s="403" t="s">
        <v>550</v>
      </c>
      <c r="AN47" s="45" t="s">
        <v>545</v>
      </c>
      <c r="AO47" s="45">
        <v>14</v>
      </c>
      <c r="AP47" s="45">
        <v>14</v>
      </c>
      <c r="AR47" s="412"/>
      <c r="AS47" s="176"/>
      <c r="AV47" s="77"/>
      <c r="AW47" s="77"/>
      <c r="AX47" s="77"/>
      <c r="AY47" s="77"/>
      <c r="AZ47" s="77"/>
      <c r="BA47" s="77"/>
      <c r="BB47" s="77"/>
      <c r="BC47" s="77"/>
      <c r="BD47" s="77"/>
      <c r="BE47" s="77"/>
      <c r="BF47" s="77"/>
      <c r="BG47" s="77"/>
      <c r="BH47" s="77"/>
      <c r="BI47" s="77"/>
      <c r="BJ47" s="77"/>
      <c r="BK47" s="77"/>
      <c r="BL47" s="77"/>
      <c r="BM47" s="77"/>
      <c r="BN47" s="77"/>
      <c r="BO47" s="77"/>
      <c r="BP47" s="77"/>
      <c r="BQ47" s="77"/>
      <c r="BR47" s="77"/>
      <c r="BS47" s="77"/>
      <c r="BT47" s="77"/>
      <c r="BU47" s="77"/>
      <c r="BV47" s="77"/>
      <c r="BW47" s="77"/>
      <c r="BX47" s="77"/>
      <c r="BY47" s="77"/>
      <c r="BZ47" s="77"/>
      <c r="CA47" s="77"/>
      <c r="CB47" s="77"/>
      <c r="CC47" s="77"/>
      <c r="CD47" s="77"/>
      <c r="CE47" s="77"/>
      <c r="CF47" s="77"/>
      <c r="CG47" s="77"/>
      <c r="CH47" s="77"/>
      <c r="CI47" s="77"/>
      <c r="CJ47" s="77"/>
      <c r="CK47" s="77"/>
      <c r="CL47" s="77"/>
      <c r="CM47" s="77"/>
      <c r="CN47" s="77"/>
      <c r="CO47" s="77"/>
      <c r="CP47" s="77"/>
      <c r="CQ47" s="77"/>
      <c r="CR47" s="77"/>
      <c r="CS47" s="77"/>
      <c r="CT47" s="77"/>
      <c r="CU47" s="77"/>
      <c r="CV47" s="77"/>
      <c r="CW47" s="77"/>
      <c r="CX47" s="77"/>
      <c r="CY47" s="77"/>
      <c r="CZ47" s="77"/>
      <c r="DA47" s="77"/>
      <c r="DB47" s="77"/>
      <c r="DC47" s="77"/>
      <c r="DD47" s="77"/>
      <c r="DE47" s="77"/>
      <c r="DF47" s="77"/>
      <c r="DG47" s="77"/>
      <c r="DH47" s="77"/>
      <c r="DI47" s="77"/>
      <c r="DJ47" s="77"/>
      <c r="DK47" s="77"/>
      <c r="DL47" s="77"/>
      <c r="DM47" s="77"/>
      <c r="DN47" s="77"/>
      <c r="DO47" s="77"/>
      <c r="DP47" s="77"/>
      <c r="DQ47" s="77"/>
      <c r="DR47" s="77"/>
      <c r="DS47" s="77"/>
      <c r="DT47" s="77"/>
      <c r="DU47" s="77"/>
      <c r="DV47" s="77"/>
      <c r="DW47" s="77"/>
      <c r="DX47" s="77"/>
      <c r="DY47" s="77"/>
      <c r="DZ47" s="77"/>
      <c r="EA47" s="77"/>
      <c r="EB47" s="77"/>
      <c r="EC47" s="77"/>
      <c r="ED47" s="77"/>
      <c r="EE47" s="77"/>
      <c r="EF47" s="77"/>
      <c r="EG47" s="77"/>
      <c r="EH47" s="77"/>
      <c r="EI47" s="77"/>
      <c r="EJ47" s="77"/>
      <c r="EK47" s="77"/>
      <c r="EL47" s="77"/>
      <c r="EM47" s="77"/>
      <c r="EN47" s="77"/>
      <c r="EO47" s="77"/>
      <c r="EP47" s="77"/>
      <c r="EQ47" s="77"/>
      <c r="ER47" s="77"/>
      <c r="ES47" s="77"/>
      <c r="ET47" s="77"/>
      <c r="EU47" s="77"/>
      <c r="EV47" s="77"/>
      <c r="EW47" s="77"/>
      <c r="EX47" s="77"/>
      <c r="EY47" s="77"/>
      <c r="EZ47" s="77"/>
      <c r="FA47" s="77"/>
      <c r="FB47" s="77"/>
      <c r="FC47" s="77"/>
      <c r="FD47" s="77"/>
      <c r="FE47" s="77"/>
      <c r="FF47" s="77"/>
      <c r="FG47" s="77"/>
      <c r="FH47" s="77"/>
      <c r="FI47" s="77"/>
      <c r="FJ47" s="77"/>
      <c r="FK47" s="77"/>
      <c r="FL47" s="77"/>
      <c r="FM47" s="77"/>
      <c r="FN47" s="77"/>
      <c r="FO47" s="77"/>
      <c r="FP47" s="77"/>
      <c r="FQ47" s="77"/>
      <c r="FR47" s="77"/>
      <c r="FS47" s="77"/>
      <c r="FT47" s="77"/>
      <c r="FU47" s="77"/>
      <c r="FV47" s="77"/>
      <c r="FW47" s="77"/>
      <c r="FX47" s="77"/>
      <c r="FY47" s="77"/>
      <c r="FZ47" s="77"/>
      <c r="GA47" s="77"/>
      <c r="GB47" s="77"/>
      <c r="GC47" s="77"/>
      <c r="GD47" s="77"/>
      <c r="GE47" s="77"/>
      <c r="GF47" s="77"/>
      <c r="GG47" s="77"/>
      <c r="GH47" s="77"/>
      <c r="GI47" s="77"/>
      <c r="GJ47" s="77"/>
      <c r="GK47" s="77"/>
      <c r="GL47" s="77"/>
      <c r="GM47" s="77"/>
      <c r="GN47" s="77"/>
      <c r="GO47" s="77"/>
      <c r="GP47" s="77"/>
      <c r="GQ47" s="77"/>
      <c r="GR47" s="77"/>
      <c r="GS47" s="77"/>
      <c r="GT47" s="77"/>
      <c r="GU47" s="77"/>
      <c r="GV47" s="77"/>
      <c r="GW47" s="77"/>
      <c r="GX47" s="77"/>
      <c r="GY47" s="77"/>
      <c r="GZ47" s="77"/>
      <c r="HA47" s="77"/>
      <c r="HB47" s="77"/>
      <c r="HC47" s="77"/>
      <c r="HD47" s="77"/>
      <c r="HE47" s="77"/>
      <c r="HF47" s="77"/>
      <c r="HG47" s="77"/>
      <c r="HH47" s="77"/>
      <c r="HI47" s="77"/>
      <c r="HJ47" s="77"/>
      <c r="HK47" s="77"/>
      <c r="HL47" s="77"/>
      <c r="HM47" s="77"/>
      <c r="HN47" s="77"/>
      <c r="HO47" s="77"/>
      <c r="HP47" s="77"/>
      <c r="HQ47" s="77"/>
      <c r="HR47" s="77"/>
      <c r="HS47" s="77"/>
      <c r="HT47" s="77"/>
      <c r="HU47" s="77"/>
      <c r="HV47" s="77"/>
      <c r="HW47" s="77"/>
      <c r="HX47" s="77"/>
      <c r="HY47" s="77"/>
    </row>
    <row r="48" spans="1:233">
      <c r="A48" s="77">
        <v>59</v>
      </c>
      <c r="B48" s="77">
        <v>152</v>
      </c>
      <c r="C48" s="77" t="s">
        <v>27</v>
      </c>
      <c r="D48" s="77" t="s">
        <v>28</v>
      </c>
      <c r="E48" s="77" t="s">
        <v>42</v>
      </c>
      <c r="F48" s="77" t="s">
        <v>201</v>
      </c>
      <c r="G48" s="77" t="s">
        <v>477</v>
      </c>
      <c r="H48" s="77" t="s">
        <v>472</v>
      </c>
      <c r="I48" s="77" t="s">
        <v>259</v>
      </c>
      <c r="J48" s="454" t="s">
        <v>479</v>
      </c>
      <c r="K48" s="410">
        <v>36782</v>
      </c>
      <c r="L48" s="410">
        <v>38608</v>
      </c>
      <c r="M48" s="77" t="s">
        <v>30</v>
      </c>
      <c r="N48" s="271">
        <v>-10000000</v>
      </c>
      <c r="O48" s="271">
        <v>3806.1479609999997</v>
      </c>
      <c r="P48" s="411">
        <v>0.45</v>
      </c>
      <c r="Q48" s="271">
        <v>43.247221000000003</v>
      </c>
      <c r="R48" s="271">
        <v>43.261795999999997</v>
      </c>
      <c r="S48" s="411">
        <v>1.4574999999993565E-2</v>
      </c>
      <c r="T48" s="271">
        <v>55.474606531550506</v>
      </c>
      <c r="U48" s="271">
        <v>-188.05559500000001</v>
      </c>
      <c r="V48" s="271">
        <v>0</v>
      </c>
      <c r="W48" s="271">
        <v>-132.5809884684495</v>
      </c>
      <c r="X48" s="271">
        <v>-9440.3802489999998</v>
      </c>
      <c r="Y48" s="271">
        <v>-9510.0711009999995</v>
      </c>
      <c r="Z48" s="271">
        <v>-69.690851999999722</v>
      </c>
      <c r="AA48" s="271">
        <v>62.890136468449782</v>
      </c>
      <c r="AB48" s="271">
        <v>-9440.3802489999998</v>
      </c>
      <c r="AC48" s="271">
        <v>-9510.0711009999995</v>
      </c>
      <c r="AD48" s="271">
        <v>-69.690851999999722</v>
      </c>
      <c r="AF48" s="271">
        <v>27548.898941717998</v>
      </c>
      <c r="AG48" s="402">
        <v>-22625</v>
      </c>
      <c r="AH48" s="402">
        <v>-32135.071101000001</v>
      </c>
      <c r="AI48" s="402">
        <v>-43738.064993</v>
      </c>
      <c r="AJ48" s="402">
        <v>-43738.064993</v>
      </c>
      <c r="AK48" s="402">
        <v>-31999.909916000001</v>
      </c>
      <c r="AL48" s="402">
        <v>-69.690851999999722</v>
      </c>
      <c r="AM48" s="403" t="s">
        <v>547</v>
      </c>
      <c r="AN48" s="45">
        <v>8</v>
      </c>
      <c r="AO48" s="45" t="s">
        <v>545</v>
      </c>
      <c r="AP48" s="45">
        <v>8</v>
      </c>
      <c r="AR48" s="412"/>
      <c r="AS48" s="176"/>
      <c r="AV48" s="77"/>
      <c r="AW48" s="77"/>
      <c r="AX48" s="77"/>
      <c r="AY48" s="77"/>
      <c r="AZ48" s="77"/>
      <c r="BA48" s="77"/>
      <c r="BB48" s="77"/>
      <c r="BC48" s="77"/>
      <c r="BD48" s="77"/>
      <c r="BE48" s="77"/>
      <c r="BF48" s="77"/>
      <c r="BG48" s="77"/>
      <c r="BH48" s="77"/>
      <c r="BI48" s="77"/>
      <c r="BJ48" s="77"/>
      <c r="BK48" s="77"/>
      <c r="BL48" s="77"/>
      <c r="BM48" s="77"/>
      <c r="BN48" s="77"/>
      <c r="BO48" s="77"/>
      <c r="BP48" s="77"/>
      <c r="BQ48" s="77"/>
      <c r="BR48" s="77"/>
      <c r="BS48" s="77"/>
      <c r="BT48" s="77"/>
      <c r="BU48" s="77"/>
      <c r="BV48" s="77"/>
      <c r="BW48" s="77"/>
      <c r="BX48" s="77"/>
      <c r="BY48" s="77"/>
      <c r="BZ48" s="77"/>
      <c r="CA48" s="77"/>
      <c r="CB48" s="77"/>
      <c r="CC48" s="77"/>
      <c r="CD48" s="77"/>
      <c r="CE48" s="77"/>
      <c r="CF48" s="77"/>
      <c r="CG48" s="77"/>
      <c r="CH48" s="77"/>
      <c r="CI48" s="77"/>
      <c r="CJ48" s="77"/>
      <c r="CK48" s="77"/>
      <c r="CL48" s="77"/>
      <c r="CM48" s="77"/>
      <c r="CN48" s="77"/>
      <c r="CO48" s="77"/>
      <c r="CP48" s="77"/>
      <c r="CQ48" s="77"/>
      <c r="CR48" s="77"/>
      <c r="CS48" s="77"/>
      <c r="CT48" s="77"/>
      <c r="CU48" s="77"/>
      <c r="CV48" s="77"/>
      <c r="CW48" s="77"/>
      <c r="CX48" s="77"/>
      <c r="CY48" s="77"/>
      <c r="CZ48" s="77"/>
      <c r="DA48" s="77"/>
      <c r="DB48" s="77"/>
      <c r="DC48" s="77"/>
      <c r="DD48" s="77"/>
      <c r="DE48" s="77"/>
      <c r="DF48" s="77"/>
      <c r="DG48" s="77"/>
      <c r="DH48" s="77"/>
      <c r="DI48" s="77"/>
      <c r="DJ48" s="77"/>
      <c r="DK48" s="77"/>
      <c r="DL48" s="77"/>
      <c r="DM48" s="77"/>
      <c r="DN48" s="77"/>
      <c r="DO48" s="77"/>
      <c r="DP48" s="77"/>
      <c r="DQ48" s="77"/>
      <c r="DR48" s="77"/>
      <c r="DS48" s="77"/>
      <c r="DT48" s="77"/>
      <c r="DU48" s="77"/>
      <c r="DV48" s="77"/>
      <c r="DW48" s="77"/>
      <c r="DX48" s="77"/>
      <c r="DY48" s="77"/>
      <c r="DZ48" s="77"/>
      <c r="EA48" s="77"/>
      <c r="EB48" s="77"/>
      <c r="EC48" s="77"/>
      <c r="ED48" s="77"/>
      <c r="EE48" s="77"/>
      <c r="EF48" s="77"/>
      <c r="EG48" s="77"/>
      <c r="EH48" s="77"/>
      <c r="EI48" s="77"/>
      <c r="EJ48" s="77"/>
      <c r="EK48" s="77"/>
      <c r="EL48" s="77"/>
      <c r="EM48" s="77"/>
      <c r="EN48" s="77"/>
      <c r="EO48" s="77"/>
      <c r="EP48" s="77"/>
      <c r="EQ48" s="77"/>
      <c r="ER48" s="77"/>
      <c r="ES48" s="77"/>
      <c r="ET48" s="77"/>
      <c r="EU48" s="77"/>
      <c r="EV48" s="77"/>
      <c r="EW48" s="77"/>
      <c r="EX48" s="77"/>
      <c r="EY48" s="77"/>
      <c r="EZ48" s="77"/>
      <c r="FA48" s="77"/>
      <c r="FB48" s="77"/>
      <c r="FC48" s="77"/>
      <c r="FD48" s="77"/>
      <c r="FE48" s="77"/>
      <c r="FF48" s="77"/>
      <c r="FG48" s="77"/>
      <c r="FH48" s="77"/>
      <c r="FI48" s="77"/>
      <c r="FJ48" s="77"/>
      <c r="FK48" s="77"/>
      <c r="FL48" s="77"/>
      <c r="FM48" s="77"/>
      <c r="FN48" s="77"/>
      <c r="FO48" s="77"/>
      <c r="FP48" s="77"/>
      <c r="FQ48" s="77"/>
      <c r="FR48" s="77"/>
      <c r="FS48" s="77"/>
      <c r="FT48" s="77"/>
      <c r="FU48" s="77"/>
      <c r="FV48" s="77"/>
      <c r="FW48" s="77"/>
      <c r="FX48" s="77"/>
      <c r="FY48" s="77"/>
      <c r="FZ48" s="77"/>
      <c r="GA48" s="77"/>
      <c r="GB48" s="77"/>
      <c r="GC48" s="77"/>
      <c r="GD48" s="77"/>
      <c r="GE48" s="77"/>
      <c r="GF48" s="77"/>
      <c r="GG48" s="77"/>
      <c r="GH48" s="77"/>
      <c r="GI48" s="77"/>
      <c r="GJ48" s="77"/>
      <c r="GK48" s="77"/>
      <c r="GL48" s="77"/>
      <c r="GM48" s="77"/>
      <c r="GN48" s="77"/>
      <c r="GO48" s="77"/>
      <c r="GP48" s="77"/>
      <c r="GQ48" s="77"/>
      <c r="GR48" s="77"/>
      <c r="GS48" s="77"/>
      <c r="GT48" s="77"/>
      <c r="GU48" s="77"/>
      <c r="GV48" s="77"/>
      <c r="GW48" s="77"/>
      <c r="GX48" s="77"/>
      <c r="GY48" s="77"/>
      <c r="GZ48" s="77"/>
      <c r="HA48" s="77"/>
      <c r="HB48" s="77"/>
      <c r="HC48" s="77"/>
      <c r="HD48" s="77"/>
      <c r="HE48" s="77"/>
      <c r="HF48" s="77"/>
      <c r="HG48" s="77"/>
      <c r="HH48" s="77"/>
      <c r="HI48" s="77"/>
      <c r="HJ48" s="77"/>
      <c r="HK48" s="77"/>
      <c r="HL48" s="77"/>
      <c r="HM48" s="77"/>
      <c r="HN48" s="77"/>
      <c r="HO48" s="77"/>
      <c r="HP48" s="77"/>
      <c r="HQ48" s="77"/>
      <c r="HR48" s="77"/>
      <c r="HS48" s="77"/>
      <c r="HT48" s="77"/>
      <c r="HU48" s="77"/>
      <c r="HV48" s="77"/>
      <c r="HW48" s="77"/>
      <c r="HX48" s="77"/>
      <c r="HY48" s="77"/>
    </row>
    <row r="49" spans="1:233">
      <c r="A49" s="77">
        <v>114</v>
      </c>
      <c r="B49" s="77">
        <v>120</v>
      </c>
      <c r="C49" s="77" t="s">
        <v>230</v>
      </c>
      <c r="D49" s="77" t="s">
        <v>233</v>
      </c>
      <c r="E49" s="77" t="s">
        <v>58</v>
      </c>
      <c r="F49" s="77" t="s">
        <v>199</v>
      </c>
      <c r="G49" s="77" t="s">
        <v>467</v>
      </c>
      <c r="H49" s="77" t="s">
        <v>468</v>
      </c>
      <c r="I49" s="77" t="s">
        <v>279</v>
      </c>
      <c r="J49" s="454" t="s">
        <v>475</v>
      </c>
      <c r="K49" s="410">
        <v>36683</v>
      </c>
      <c r="L49" s="410">
        <v>37765</v>
      </c>
      <c r="M49" s="77" t="s">
        <v>30</v>
      </c>
      <c r="N49" s="271">
        <v>-4000000</v>
      </c>
      <c r="O49" s="271">
        <v>781.19668999999999</v>
      </c>
      <c r="P49" s="411">
        <v>0.75</v>
      </c>
      <c r="Q49" s="271">
        <v>70.098769000000004</v>
      </c>
      <c r="R49" s="271">
        <v>70.104755999999995</v>
      </c>
      <c r="S49" s="411">
        <v>5.9869999999904167E-3</v>
      </c>
      <c r="T49" s="271">
        <v>4.6770245830225132</v>
      </c>
      <c r="U49" s="271">
        <v>-83.826464000000001</v>
      </c>
      <c r="V49" s="271">
        <v>0</v>
      </c>
      <c r="W49" s="271">
        <v>-79.149439416977486</v>
      </c>
      <c r="X49" s="271">
        <v>-6885.8818019999999</v>
      </c>
      <c r="Y49" s="271">
        <v>-6961.6029760000001</v>
      </c>
      <c r="Z49" s="271">
        <v>-75.721174000000246</v>
      </c>
      <c r="AA49" s="271">
        <v>3.42826541697724</v>
      </c>
      <c r="AB49" s="271">
        <v>-6885.8818019999999</v>
      </c>
      <c r="AC49" s="271">
        <v>-6961.6029760000001</v>
      </c>
      <c r="AD49" s="271">
        <v>-75.721174000000246</v>
      </c>
      <c r="AF49" s="271">
        <v>5782.8084977250001</v>
      </c>
      <c r="AG49" s="402">
        <v>-22083.333332999999</v>
      </c>
      <c r="AH49" s="402">
        <v>-29044.936308999997</v>
      </c>
      <c r="AI49" s="402">
        <v>-15257.654336999998</v>
      </c>
      <c r="AJ49" s="402">
        <v>-15257.654336999998</v>
      </c>
      <c r="AK49" s="402">
        <v>-10774.049047999997</v>
      </c>
      <c r="AL49" s="402">
        <v>-75.721174000000246</v>
      </c>
      <c r="AM49" s="403" t="s">
        <v>549</v>
      </c>
      <c r="AN49" s="45">
        <v>7</v>
      </c>
      <c r="AO49" s="45" t="s">
        <v>545</v>
      </c>
      <c r="AP49" s="45">
        <v>7</v>
      </c>
      <c r="AR49" s="412"/>
      <c r="AS49" s="176"/>
      <c r="AV49" s="77"/>
      <c r="AW49" s="77"/>
      <c r="AX49" s="77"/>
      <c r="AY49" s="77"/>
      <c r="AZ49" s="77"/>
      <c r="BA49" s="77"/>
      <c r="BB49" s="77"/>
      <c r="BC49" s="77"/>
      <c r="BD49" s="77"/>
      <c r="BE49" s="77"/>
      <c r="BF49" s="77"/>
      <c r="BG49" s="77"/>
      <c r="BH49" s="77"/>
      <c r="BI49" s="77"/>
      <c r="BJ49" s="77"/>
      <c r="BK49" s="77"/>
      <c r="BL49" s="77"/>
      <c r="BM49" s="77"/>
      <c r="BN49" s="77"/>
      <c r="BO49" s="77"/>
      <c r="BP49" s="77"/>
      <c r="BQ49" s="77"/>
      <c r="BR49" s="77"/>
      <c r="BS49" s="77"/>
      <c r="BT49" s="77"/>
      <c r="BU49" s="77"/>
      <c r="BV49" s="77"/>
      <c r="BW49" s="77"/>
      <c r="BX49" s="77"/>
      <c r="BY49" s="77"/>
      <c r="BZ49" s="77"/>
      <c r="CA49" s="77"/>
      <c r="CB49" s="77"/>
      <c r="CC49" s="77"/>
      <c r="CD49" s="77"/>
      <c r="CE49" s="77"/>
      <c r="CF49" s="77"/>
      <c r="CG49" s="77"/>
      <c r="CH49" s="77"/>
      <c r="CI49" s="77"/>
      <c r="CJ49" s="77"/>
      <c r="CK49" s="77"/>
      <c r="CL49" s="77"/>
      <c r="CM49" s="77"/>
      <c r="CN49" s="77"/>
      <c r="CO49" s="77"/>
      <c r="CP49" s="77"/>
      <c r="CQ49" s="77"/>
      <c r="CR49" s="77"/>
      <c r="CS49" s="77"/>
      <c r="CT49" s="77"/>
      <c r="CU49" s="77"/>
      <c r="CV49" s="77"/>
      <c r="CW49" s="77"/>
      <c r="CX49" s="77"/>
      <c r="CY49" s="77"/>
      <c r="CZ49" s="77"/>
      <c r="DA49" s="77"/>
      <c r="DB49" s="77"/>
      <c r="DC49" s="77"/>
      <c r="DD49" s="77"/>
      <c r="DE49" s="77"/>
      <c r="DF49" s="77"/>
      <c r="DG49" s="77"/>
      <c r="DH49" s="77"/>
      <c r="DI49" s="77"/>
      <c r="DJ49" s="77"/>
      <c r="DK49" s="77"/>
      <c r="DL49" s="77"/>
      <c r="DM49" s="77"/>
      <c r="DN49" s="77"/>
      <c r="DO49" s="77"/>
      <c r="DP49" s="77"/>
      <c r="DQ49" s="77"/>
      <c r="DR49" s="77"/>
      <c r="DS49" s="77"/>
      <c r="DT49" s="77"/>
      <c r="DU49" s="77"/>
      <c r="DV49" s="77"/>
      <c r="DW49" s="77"/>
      <c r="DX49" s="77"/>
      <c r="DY49" s="77"/>
      <c r="DZ49" s="77"/>
      <c r="EA49" s="77"/>
      <c r="EB49" s="77"/>
      <c r="EC49" s="77"/>
      <c r="ED49" s="77"/>
      <c r="EE49" s="77"/>
      <c r="EF49" s="77"/>
      <c r="EG49" s="77"/>
      <c r="EH49" s="77"/>
      <c r="EI49" s="77"/>
      <c r="EJ49" s="77"/>
      <c r="EK49" s="77"/>
      <c r="EL49" s="77"/>
      <c r="EM49" s="77"/>
      <c r="EN49" s="77"/>
      <c r="EO49" s="77"/>
      <c r="EP49" s="77"/>
      <c r="EQ49" s="77"/>
      <c r="ER49" s="77"/>
      <c r="ES49" s="77"/>
      <c r="ET49" s="77"/>
      <c r="EU49" s="77"/>
      <c r="EV49" s="77"/>
      <c r="EW49" s="77"/>
      <c r="EX49" s="77"/>
      <c r="EY49" s="77"/>
      <c r="EZ49" s="77"/>
      <c r="FA49" s="77"/>
      <c r="FB49" s="77"/>
      <c r="FC49" s="77"/>
      <c r="FD49" s="77"/>
      <c r="FE49" s="77"/>
      <c r="FF49" s="77"/>
      <c r="FG49" s="77"/>
      <c r="FH49" s="77"/>
      <c r="FI49" s="77"/>
      <c r="FJ49" s="77"/>
      <c r="FK49" s="77"/>
      <c r="FL49" s="77"/>
      <c r="FM49" s="77"/>
      <c r="FN49" s="77"/>
      <c r="FO49" s="77"/>
      <c r="FP49" s="77"/>
      <c r="FQ49" s="77"/>
      <c r="FR49" s="77"/>
      <c r="FS49" s="77"/>
      <c r="FT49" s="77"/>
      <c r="FU49" s="77"/>
      <c r="FV49" s="77"/>
      <c r="FW49" s="77"/>
      <c r="FX49" s="77"/>
      <c r="FY49" s="77"/>
      <c r="FZ49" s="77"/>
      <c r="GA49" s="77"/>
      <c r="GB49" s="77"/>
      <c r="GC49" s="77"/>
      <c r="GD49" s="77"/>
      <c r="GE49" s="77"/>
      <c r="GF49" s="77"/>
      <c r="GG49" s="77"/>
      <c r="GH49" s="77"/>
      <c r="GI49" s="77"/>
      <c r="GJ49" s="77"/>
      <c r="GK49" s="77"/>
      <c r="GL49" s="77"/>
      <c r="GM49" s="77"/>
      <c r="GN49" s="77"/>
      <c r="GO49" s="77"/>
      <c r="GP49" s="77"/>
      <c r="GQ49" s="77"/>
      <c r="GR49" s="77"/>
      <c r="GS49" s="77"/>
      <c r="GT49" s="77"/>
      <c r="GU49" s="77"/>
      <c r="GV49" s="77"/>
      <c r="GW49" s="77"/>
      <c r="GX49" s="77"/>
      <c r="GY49" s="77"/>
      <c r="GZ49" s="77"/>
      <c r="HA49" s="77"/>
      <c r="HB49" s="77"/>
      <c r="HC49" s="77"/>
      <c r="HD49" s="77"/>
      <c r="HE49" s="77"/>
      <c r="HF49" s="77"/>
      <c r="HG49" s="77"/>
      <c r="HH49" s="77"/>
      <c r="HI49" s="77"/>
      <c r="HJ49" s="77"/>
      <c r="HK49" s="77"/>
      <c r="HL49" s="77"/>
      <c r="HM49" s="77"/>
      <c r="HN49" s="77"/>
      <c r="HO49" s="77"/>
      <c r="HP49" s="77"/>
      <c r="HQ49" s="77"/>
      <c r="HR49" s="77"/>
      <c r="HS49" s="77"/>
      <c r="HT49" s="77"/>
      <c r="HU49" s="77"/>
      <c r="HV49" s="77"/>
      <c r="HW49" s="77"/>
      <c r="HX49" s="77"/>
      <c r="HY49" s="77"/>
    </row>
    <row r="50" spans="1:233">
      <c r="A50" s="77">
        <v>122</v>
      </c>
      <c r="B50" s="77">
        <v>132</v>
      </c>
      <c r="C50" s="77" t="s">
        <v>230</v>
      </c>
      <c r="D50" s="77" t="s">
        <v>233</v>
      </c>
      <c r="E50" s="77" t="s">
        <v>38</v>
      </c>
      <c r="F50" s="77" t="s">
        <v>200</v>
      </c>
      <c r="G50" s="77" t="s">
        <v>467</v>
      </c>
      <c r="H50" s="77" t="s">
        <v>468</v>
      </c>
      <c r="I50" s="77" t="s">
        <v>279</v>
      </c>
      <c r="J50" s="454" t="s">
        <v>469</v>
      </c>
      <c r="K50" s="410">
        <v>36699</v>
      </c>
      <c r="L50" s="410">
        <v>38509</v>
      </c>
      <c r="M50" s="77" t="s">
        <v>30</v>
      </c>
      <c r="N50" s="271">
        <v>-4000000</v>
      </c>
      <c r="O50" s="271">
        <v>1453.5755790000001</v>
      </c>
      <c r="P50" s="411">
        <v>0.85</v>
      </c>
      <c r="Q50" s="271">
        <v>71.348760999999996</v>
      </c>
      <c r="R50" s="271">
        <v>71.356305000000006</v>
      </c>
      <c r="S50" s="411">
        <v>7.5440000000099872E-3</v>
      </c>
      <c r="T50" s="271">
        <v>10.965774167990517</v>
      </c>
      <c r="U50" s="271">
        <v>-95.530356999999995</v>
      </c>
      <c r="V50" s="271">
        <v>0</v>
      </c>
      <c r="W50" s="271">
        <v>-84.564582832009478</v>
      </c>
      <c r="X50" s="271">
        <v>-22808.223861999999</v>
      </c>
      <c r="Y50" s="271">
        <v>-22897.44803</v>
      </c>
      <c r="Z50" s="271">
        <v>-89.224168000000645</v>
      </c>
      <c r="AA50" s="271">
        <v>-4.6595851679911675</v>
      </c>
      <c r="AB50" s="271">
        <v>-22808.223861999999</v>
      </c>
      <c r="AC50" s="271">
        <v>-22897.44803</v>
      </c>
      <c r="AD50" s="271">
        <v>-89.224168000000645</v>
      </c>
      <c r="AF50" s="271">
        <v>8368.9613960925017</v>
      </c>
      <c r="AG50" s="402">
        <v>-24272.222222</v>
      </c>
      <c r="AH50" s="402">
        <v>-47169.670251999996</v>
      </c>
      <c r="AI50" s="402">
        <v>-30927.729949999994</v>
      </c>
      <c r="AJ50" s="402">
        <v>-30927.729949999994</v>
      </c>
      <c r="AK50" s="402">
        <v>-15763.463703999994</v>
      </c>
      <c r="AL50" s="402">
        <v>-89.224168000000645</v>
      </c>
      <c r="AM50" s="403" t="s">
        <v>547</v>
      </c>
      <c r="AN50" s="45">
        <v>6</v>
      </c>
      <c r="AO50" s="45" t="s">
        <v>545</v>
      </c>
      <c r="AP50" s="45">
        <v>6</v>
      </c>
      <c r="AR50" s="412"/>
      <c r="AS50" s="176"/>
      <c r="AV50" s="77"/>
      <c r="AW50" s="77"/>
      <c r="AX50" s="77"/>
      <c r="AY50" s="77"/>
      <c r="AZ50" s="77"/>
      <c r="BA50" s="77"/>
      <c r="BB50" s="77"/>
      <c r="BC50" s="77"/>
      <c r="BD50" s="77"/>
      <c r="BE50" s="77"/>
      <c r="BF50" s="77"/>
      <c r="BG50" s="77"/>
      <c r="BH50" s="77"/>
      <c r="BI50" s="77"/>
      <c r="BJ50" s="77"/>
      <c r="BK50" s="77"/>
      <c r="BL50" s="77"/>
      <c r="BM50" s="77"/>
      <c r="BN50" s="77"/>
      <c r="BO50" s="77"/>
      <c r="BP50" s="77"/>
      <c r="BQ50" s="77"/>
      <c r="BR50" s="77"/>
      <c r="BS50" s="77"/>
      <c r="BT50" s="77"/>
      <c r="BU50" s="77"/>
      <c r="BV50" s="77"/>
      <c r="BW50" s="77"/>
      <c r="BX50" s="77"/>
      <c r="BY50" s="77"/>
      <c r="BZ50" s="77"/>
      <c r="CA50" s="77"/>
      <c r="CB50" s="77"/>
      <c r="CC50" s="77"/>
      <c r="CD50" s="77"/>
      <c r="CE50" s="77"/>
      <c r="CF50" s="77"/>
      <c r="CG50" s="77"/>
      <c r="CH50" s="77"/>
      <c r="CI50" s="77"/>
      <c r="CJ50" s="77"/>
      <c r="CK50" s="77"/>
      <c r="CL50" s="77"/>
      <c r="CM50" s="77"/>
      <c r="CN50" s="77"/>
      <c r="CO50" s="77"/>
      <c r="CP50" s="77"/>
      <c r="CQ50" s="77"/>
      <c r="CR50" s="77"/>
      <c r="CS50" s="77"/>
      <c r="CT50" s="77"/>
      <c r="CU50" s="77"/>
      <c r="CV50" s="77"/>
      <c r="CW50" s="77"/>
      <c r="CX50" s="77"/>
      <c r="CY50" s="77"/>
      <c r="CZ50" s="77"/>
      <c r="DA50" s="77"/>
      <c r="DB50" s="77"/>
      <c r="DC50" s="77"/>
      <c r="DD50" s="77"/>
      <c r="DE50" s="77"/>
      <c r="DF50" s="77"/>
      <c r="DG50" s="77"/>
      <c r="DH50" s="77"/>
      <c r="DI50" s="77"/>
      <c r="DJ50" s="77"/>
      <c r="DK50" s="77"/>
      <c r="DL50" s="77"/>
      <c r="DM50" s="77"/>
      <c r="DN50" s="77"/>
      <c r="DO50" s="77"/>
      <c r="DP50" s="77"/>
      <c r="DQ50" s="77"/>
      <c r="DR50" s="77"/>
      <c r="DS50" s="77"/>
      <c r="DT50" s="77"/>
      <c r="DU50" s="77"/>
      <c r="DV50" s="77"/>
      <c r="DW50" s="77"/>
      <c r="DX50" s="77"/>
      <c r="DY50" s="77"/>
      <c r="DZ50" s="77"/>
      <c r="EA50" s="77"/>
      <c r="EB50" s="77"/>
      <c r="EC50" s="77"/>
      <c r="ED50" s="77"/>
      <c r="EE50" s="77"/>
      <c r="EF50" s="77"/>
      <c r="EG50" s="77"/>
      <c r="EH50" s="77"/>
      <c r="EI50" s="77"/>
      <c r="EJ50" s="77"/>
      <c r="EK50" s="77"/>
      <c r="EL50" s="77"/>
      <c r="EM50" s="77"/>
      <c r="EN50" s="77"/>
      <c r="EO50" s="77"/>
      <c r="EP50" s="77"/>
      <c r="EQ50" s="77"/>
      <c r="ER50" s="77"/>
      <c r="ES50" s="77"/>
      <c r="ET50" s="77"/>
      <c r="EU50" s="77"/>
      <c r="EV50" s="77"/>
      <c r="EW50" s="77"/>
      <c r="EX50" s="77"/>
      <c r="EY50" s="77"/>
      <c r="EZ50" s="77"/>
      <c r="FA50" s="77"/>
      <c r="FB50" s="77"/>
      <c r="FC50" s="77"/>
      <c r="FD50" s="77"/>
      <c r="FE50" s="77"/>
      <c r="FF50" s="77"/>
      <c r="FG50" s="77"/>
      <c r="FH50" s="77"/>
      <c r="FI50" s="77"/>
      <c r="FJ50" s="77"/>
      <c r="FK50" s="77"/>
      <c r="FL50" s="77"/>
      <c r="FM50" s="77"/>
      <c r="FN50" s="77"/>
      <c r="FO50" s="77"/>
      <c r="FP50" s="77"/>
      <c r="FQ50" s="77"/>
      <c r="FR50" s="77"/>
      <c r="FS50" s="77"/>
      <c r="FT50" s="77"/>
      <c r="FU50" s="77"/>
      <c r="FV50" s="77"/>
      <c r="FW50" s="77"/>
      <c r="FX50" s="77"/>
      <c r="FY50" s="77"/>
      <c r="FZ50" s="77"/>
      <c r="GA50" s="77"/>
      <c r="GB50" s="77"/>
      <c r="GC50" s="77"/>
      <c r="GD50" s="77"/>
      <c r="GE50" s="77"/>
      <c r="GF50" s="77"/>
      <c r="GG50" s="77"/>
      <c r="GH50" s="77"/>
      <c r="GI50" s="77"/>
      <c r="GJ50" s="77"/>
      <c r="GK50" s="77"/>
      <c r="GL50" s="77"/>
      <c r="GM50" s="77"/>
      <c r="GN50" s="77"/>
      <c r="GO50" s="77"/>
      <c r="GP50" s="77"/>
      <c r="GQ50" s="77"/>
      <c r="GR50" s="77"/>
      <c r="GS50" s="77"/>
      <c r="GT50" s="77"/>
      <c r="GU50" s="77"/>
      <c r="GV50" s="77"/>
      <c r="GW50" s="77"/>
      <c r="GX50" s="77"/>
      <c r="GY50" s="77"/>
      <c r="GZ50" s="77"/>
      <c r="HA50" s="77"/>
      <c r="HB50" s="77"/>
      <c r="HC50" s="77"/>
      <c r="HD50" s="77"/>
      <c r="HE50" s="77"/>
      <c r="HF50" s="77"/>
      <c r="HG50" s="77"/>
      <c r="HH50" s="77"/>
      <c r="HI50" s="77"/>
      <c r="HJ50" s="77"/>
      <c r="HK50" s="77"/>
      <c r="HL50" s="77"/>
      <c r="HM50" s="77"/>
      <c r="HN50" s="77"/>
      <c r="HO50" s="77"/>
      <c r="HP50" s="77"/>
      <c r="HQ50" s="77"/>
      <c r="HR50" s="77"/>
      <c r="HS50" s="77"/>
      <c r="HT50" s="77"/>
      <c r="HU50" s="77"/>
      <c r="HV50" s="77"/>
      <c r="HW50" s="77"/>
      <c r="HX50" s="77"/>
      <c r="HY50" s="77"/>
    </row>
    <row r="51" spans="1:233">
      <c r="A51" s="77">
        <v>125</v>
      </c>
      <c r="B51" s="77">
        <v>122</v>
      </c>
      <c r="C51" s="77" t="s">
        <v>230</v>
      </c>
      <c r="D51" s="77" t="s">
        <v>233</v>
      </c>
      <c r="E51" s="77" t="s">
        <v>39</v>
      </c>
      <c r="F51" s="77" t="s">
        <v>199</v>
      </c>
      <c r="G51" s="77" t="s">
        <v>467</v>
      </c>
      <c r="H51" s="77" t="s">
        <v>468</v>
      </c>
      <c r="I51" s="77" t="s">
        <v>279</v>
      </c>
      <c r="J51" s="454" t="s">
        <v>475</v>
      </c>
      <c r="K51" s="410">
        <v>36706</v>
      </c>
      <c r="L51" s="410">
        <v>37792</v>
      </c>
      <c r="M51" s="77" t="s">
        <v>30</v>
      </c>
      <c r="N51" s="271">
        <v>-4000000</v>
      </c>
      <c r="O51" s="271">
        <v>808.08095300000002</v>
      </c>
      <c r="P51" s="411">
        <v>0.85</v>
      </c>
      <c r="Q51" s="271">
        <v>69.946565000000007</v>
      </c>
      <c r="R51" s="271">
        <v>69.960155999999998</v>
      </c>
      <c r="S51" s="411">
        <v>1.3590999999991027E-2</v>
      </c>
      <c r="T51" s="271">
        <v>10.982628232215749</v>
      </c>
      <c r="U51" s="271">
        <v>-87.756538000000006</v>
      </c>
      <c r="V51" s="271">
        <v>0</v>
      </c>
      <c r="W51" s="271">
        <v>-76.773909767784261</v>
      </c>
      <c r="X51" s="271">
        <v>-13821.999390000001</v>
      </c>
      <c r="Y51" s="271">
        <v>-13897.05269</v>
      </c>
      <c r="Z51" s="271">
        <v>-75.053299999999581</v>
      </c>
      <c r="AA51" s="271">
        <v>1.7206097677846799</v>
      </c>
      <c r="AB51" s="271">
        <v>-13821.999390000001</v>
      </c>
      <c r="AC51" s="271">
        <v>-13897.05269</v>
      </c>
      <c r="AD51" s="271">
        <v>-75.053299999999581</v>
      </c>
      <c r="AF51" s="271">
        <v>5981.8192545825004</v>
      </c>
      <c r="AG51" s="402">
        <v>-24933.333332999999</v>
      </c>
      <c r="AH51" s="402">
        <v>-38830.386022999999</v>
      </c>
      <c r="AI51" s="402">
        <v>-63941.208939000004</v>
      </c>
      <c r="AJ51" s="402">
        <v>-63941.208939000004</v>
      </c>
      <c r="AK51" s="402">
        <v>-7087.1491280000009</v>
      </c>
      <c r="AL51" s="402">
        <v>-75.053299999999581</v>
      </c>
      <c r="AM51" s="403" t="s">
        <v>549</v>
      </c>
      <c r="AN51" s="45">
        <v>7</v>
      </c>
      <c r="AO51" s="45" t="s">
        <v>545</v>
      </c>
      <c r="AP51" s="45">
        <v>7</v>
      </c>
      <c r="AR51" s="412"/>
      <c r="AS51" s="176"/>
    </row>
    <row r="52" spans="1:233">
      <c r="A52" s="77">
        <v>144</v>
      </c>
      <c r="B52" s="77">
        <v>145</v>
      </c>
      <c r="C52" s="77" t="s">
        <v>79</v>
      </c>
      <c r="D52" s="77" t="s">
        <v>78</v>
      </c>
      <c r="E52" s="77" t="s">
        <v>36</v>
      </c>
      <c r="F52" s="77" t="s">
        <v>456</v>
      </c>
      <c r="G52" s="77" t="s">
        <v>473</v>
      </c>
      <c r="H52" s="77" t="s">
        <v>468</v>
      </c>
      <c r="I52" s="77" t="s">
        <v>279</v>
      </c>
      <c r="J52" s="454" t="s">
        <v>475</v>
      </c>
      <c r="K52" s="410">
        <v>36746</v>
      </c>
      <c r="L52" s="410">
        <v>37164</v>
      </c>
      <c r="M52" s="77" t="s">
        <v>30</v>
      </c>
      <c r="N52" s="271">
        <v>-10000000</v>
      </c>
      <c r="O52" s="271">
        <v>474.56969099999998</v>
      </c>
      <c r="P52" s="411">
        <v>2.125</v>
      </c>
      <c r="Q52" s="271">
        <v>146.41815600000001</v>
      </c>
      <c r="R52" s="271">
        <v>146.53989899999999</v>
      </c>
      <c r="S52" s="411">
        <v>0.12174299999998084</v>
      </c>
      <c r="T52" s="271">
        <v>57.775537891403907</v>
      </c>
      <c r="U52" s="271">
        <v>-463.29147499999999</v>
      </c>
      <c r="V52" s="271">
        <v>53715.277778000003</v>
      </c>
      <c r="W52" s="271">
        <v>-405.51593710859606</v>
      </c>
      <c r="X52" s="271">
        <v>-87813.390029999995</v>
      </c>
      <c r="Y52" s="271">
        <v>-34464.463580000003</v>
      </c>
      <c r="Z52" s="271">
        <v>53348.926449999992</v>
      </c>
      <c r="AA52" s="271">
        <v>53754.442387108589</v>
      </c>
      <c r="AB52" s="271">
        <v>-87813.390029999995</v>
      </c>
      <c r="AC52" s="271">
        <v>-34464.463580000003</v>
      </c>
      <c r="AD52" s="271">
        <v>53348.926449999992</v>
      </c>
      <c r="AE52" s="271">
        <v>53715.277778000003</v>
      </c>
      <c r="AF52" s="271">
        <v>7806.6714169499992</v>
      </c>
      <c r="AG52" s="402">
        <v>-138125</v>
      </c>
      <c r="AH52" s="402">
        <v>-172589.46358000001</v>
      </c>
      <c r="AI52" s="402">
        <v>-115595.65016400002</v>
      </c>
      <c r="AJ52" s="402">
        <v>-115595.65016400002</v>
      </c>
      <c r="AK52" s="402">
        <v>-121847.71250700002</v>
      </c>
      <c r="AL52" s="402">
        <v>-366.35132800001156</v>
      </c>
      <c r="AM52" s="403" t="s">
        <v>550</v>
      </c>
      <c r="AN52" s="45" t="s">
        <v>545</v>
      </c>
      <c r="AO52" s="45">
        <v>14</v>
      </c>
      <c r="AP52" s="45">
        <v>14</v>
      </c>
      <c r="AR52" s="412"/>
      <c r="AS52" s="176"/>
      <c r="AV52" s="77"/>
      <c r="AW52" s="77"/>
      <c r="AX52" s="77"/>
      <c r="AY52" s="77"/>
      <c r="AZ52" s="77"/>
      <c r="BA52" s="77"/>
      <c r="BB52" s="77"/>
      <c r="BC52" s="77"/>
      <c r="BD52" s="77"/>
      <c r="BE52" s="77"/>
      <c r="BF52" s="77"/>
      <c r="BG52" s="77"/>
      <c r="BH52" s="77"/>
      <c r="BI52" s="77"/>
      <c r="BJ52" s="77"/>
      <c r="BK52" s="77"/>
      <c r="BL52" s="77"/>
      <c r="BM52" s="77"/>
      <c r="BN52" s="77"/>
      <c r="BO52" s="77"/>
      <c r="BP52" s="77"/>
      <c r="BQ52" s="77"/>
      <c r="BR52" s="77"/>
      <c r="BS52" s="77"/>
      <c r="BT52" s="77"/>
      <c r="BU52" s="77"/>
      <c r="BV52" s="77"/>
      <c r="BW52" s="77"/>
      <c r="BX52" s="77"/>
      <c r="BY52" s="77"/>
      <c r="BZ52" s="77"/>
      <c r="CA52" s="77"/>
      <c r="CB52" s="77"/>
      <c r="CC52" s="77"/>
      <c r="CD52" s="77"/>
      <c r="CE52" s="77"/>
      <c r="CF52" s="77"/>
      <c r="CG52" s="77"/>
      <c r="CH52" s="77"/>
      <c r="CI52" s="77"/>
      <c r="CJ52" s="77"/>
      <c r="CK52" s="77"/>
      <c r="CL52" s="77"/>
      <c r="CM52" s="77"/>
      <c r="CN52" s="77"/>
      <c r="CO52" s="77"/>
      <c r="CP52" s="77"/>
      <c r="CQ52" s="77"/>
      <c r="CR52" s="77"/>
      <c r="CS52" s="77"/>
      <c r="CT52" s="77"/>
      <c r="CU52" s="77"/>
      <c r="CV52" s="77"/>
      <c r="CW52" s="77"/>
      <c r="CX52" s="77"/>
      <c r="CY52" s="77"/>
      <c r="CZ52" s="77"/>
      <c r="DA52" s="77"/>
      <c r="DB52" s="77"/>
      <c r="DC52" s="77"/>
      <c r="DD52" s="77"/>
      <c r="DE52" s="77"/>
      <c r="DF52" s="77"/>
      <c r="DG52" s="77"/>
      <c r="DH52" s="77"/>
      <c r="DI52" s="77"/>
      <c r="DJ52" s="77"/>
      <c r="DK52" s="77"/>
      <c r="DL52" s="77"/>
      <c r="DM52" s="77"/>
      <c r="DN52" s="77"/>
      <c r="DO52" s="77"/>
      <c r="DP52" s="77"/>
      <c r="DQ52" s="77"/>
      <c r="DR52" s="77"/>
      <c r="DS52" s="77"/>
      <c r="DT52" s="77"/>
      <c r="DU52" s="77"/>
      <c r="DV52" s="77"/>
      <c r="DW52" s="77"/>
      <c r="DX52" s="77"/>
      <c r="DY52" s="77"/>
      <c r="DZ52" s="77"/>
      <c r="EA52" s="77"/>
      <c r="EB52" s="77"/>
      <c r="EC52" s="77"/>
      <c r="ED52" s="77"/>
      <c r="EE52" s="77"/>
      <c r="EF52" s="77"/>
      <c r="EG52" s="77"/>
      <c r="EH52" s="77"/>
      <c r="EI52" s="77"/>
      <c r="EJ52" s="77"/>
      <c r="EK52" s="77"/>
      <c r="EL52" s="77"/>
      <c r="EM52" s="77"/>
      <c r="EN52" s="77"/>
      <c r="EO52" s="77"/>
      <c r="EP52" s="77"/>
      <c r="EQ52" s="77"/>
      <c r="ER52" s="77"/>
      <c r="ES52" s="77"/>
      <c r="ET52" s="77"/>
      <c r="EU52" s="77"/>
      <c r="EV52" s="77"/>
      <c r="EW52" s="77"/>
      <c r="EX52" s="77"/>
      <c r="EY52" s="77"/>
      <c r="EZ52" s="77"/>
      <c r="FA52" s="77"/>
      <c r="FB52" s="77"/>
      <c r="FC52" s="77"/>
      <c r="FD52" s="77"/>
      <c r="FE52" s="77"/>
      <c r="FF52" s="77"/>
      <c r="FG52" s="77"/>
      <c r="FH52" s="77"/>
      <c r="FI52" s="77"/>
      <c r="FJ52" s="77"/>
      <c r="FK52" s="77"/>
      <c r="FL52" s="77"/>
      <c r="FM52" s="77"/>
      <c r="FN52" s="77"/>
      <c r="FO52" s="77"/>
      <c r="FP52" s="77"/>
      <c r="FQ52" s="77"/>
      <c r="FR52" s="77"/>
      <c r="FS52" s="77"/>
      <c r="FT52" s="77"/>
      <c r="FU52" s="77"/>
      <c r="FV52" s="77"/>
      <c r="FW52" s="77"/>
      <c r="FX52" s="77"/>
      <c r="FY52" s="77"/>
      <c r="FZ52" s="77"/>
      <c r="GA52" s="77"/>
      <c r="GB52" s="77"/>
      <c r="GC52" s="77"/>
      <c r="GD52" s="77"/>
      <c r="GE52" s="77"/>
      <c r="GF52" s="77"/>
      <c r="GG52" s="77"/>
      <c r="GH52" s="77"/>
      <c r="GI52" s="77"/>
      <c r="GJ52" s="77"/>
      <c r="GK52" s="77"/>
      <c r="GL52" s="77"/>
      <c r="GM52" s="77"/>
      <c r="GN52" s="77"/>
      <c r="GO52" s="77"/>
      <c r="GP52" s="77"/>
      <c r="GQ52" s="77"/>
      <c r="GR52" s="77"/>
      <c r="GS52" s="77"/>
      <c r="GT52" s="77"/>
      <c r="GU52" s="77"/>
      <c r="GV52" s="77"/>
      <c r="GW52" s="77"/>
      <c r="GX52" s="77"/>
      <c r="GY52" s="77"/>
      <c r="GZ52" s="77"/>
      <c r="HA52" s="77"/>
      <c r="HB52" s="77"/>
      <c r="HC52" s="77"/>
      <c r="HD52" s="77"/>
      <c r="HE52" s="77"/>
      <c r="HF52" s="77"/>
      <c r="HG52" s="77"/>
      <c r="HH52" s="77"/>
      <c r="HI52" s="77"/>
      <c r="HJ52" s="77"/>
      <c r="HK52" s="77"/>
      <c r="HL52" s="77"/>
      <c r="HM52" s="77"/>
      <c r="HN52" s="77"/>
      <c r="HO52" s="77"/>
      <c r="HP52" s="77"/>
      <c r="HQ52" s="77"/>
      <c r="HR52" s="77"/>
      <c r="HS52" s="77"/>
      <c r="HT52" s="77"/>
      <c r="HU52" s="77"/>
      <c r="HV52" s="77"/>
      <c r="HW52" s="77"/>
      <c r="HX52" s="77"/>
      <c r="HY52" s="77"/>
    </row>
    <row r="53" spans="1:233">
      <c r="A53" s="77">
        <v>145</v>
      </c>
      <c r="B53" s="77">
        <v>203</v>
      </c>
      <c r="C53" s="77" t="s">
        <v>27</v>
      </c>
      <c r="D53" s="77" t="s">
        <v>28</v>
      </c>
      <c r="E53" s="77" t="s">
        <v>43</v>
      </c>
      <c r="F53" s="77" t="s">
        <v>200</v>
      </c>
      <c r="G53" s="77" t="s">
        <v>471</v>
      </c>
      <c r="H53" s="77" t="s">
        <v>483</v>
      </c>
      <c r="I53" s="77" t="s">
        <v>263</v>
      </c>
      <c r="J53" s="454" t="s">
        <v>479</v>
      </c>
      <c r="K53" s="410">
        <v>36801</v>
      </c>
      <c r="L53" s="410">
        <v>37166</v>
      </c>
      <c r="M53" s="77" t="s">
        <v>30</v>
      </c>
      <c r="N53" s="271">
        <v>5000000</v>
      </c>
      <c r="O53" s="271">
        <v>-239.50895299999999</v>
      </c>
      <c r="P53" s="411">
        <v>1</v>
      </c>
      <c r="Q53" s="271">
        <v>109.17317</v>
      </c>
      <c r="R53" s="271">
        <v>109.240392</v>
      </c>
      <c r="S53" s="411">
        <v>6.7222000000001003E-2</v>
      </c>
      <c r="T53" s="271">
        <v>-16.100270838566239</v>
      </c>
      <c r="U53" s="271">
        <v>163.52905000000001</v>
      </c>
      <c r="V53" s="271">
        <v>0</v>
      </c>
      <c r="W53" s="271">
        <v>147.42877916143377</v>
      </c>
      <c r="X53" s="271">
        <v>10219.511307000001</v>
      </c>
      <c r="Y53" s="271">
        <v>10356.318818</v>
      </c>
      <c r="Z53" s="271">
        <v>136.80751099999907</v>
      </c>
      <c r="AA53" s="271">
        <v>-10.621268161434699</v>
      </c>
      <c r="AB53" s="271">
        <v>10219.511307000001</v>
      </c>
      <c r="AC53" s="271">
        <v>10356.318818</v>
      </c>
      <c r="AD53" s="271">
        <v>136.80751099999907</v>
      </c>
      <c r="AF53" s="271">
        <v>-1378.9727968974998</v>
      </c>
      <c r="AG53" s="402">
        <v>12777.777778</v>
      </c>
      <c r="AH53" s="402">
        <v>23134.096595999999</v>
      </c>
      <c r="AI53" s="402">
        <v>10976.591983</v>
      </c>
      <c r="AJ53" s="402">
        <v>10976.591983</v>
      </c>
      <c r="AK53" s="402">
        <v>12966.605812</v>
      </c>
      <c r="AL53" s="402">
        <v>136.80751099999907</v>
      </c>
      <c r="AM53" s="403" t="s">
        <v>546</v>
      </c>
      <c r="AN53" s="45">
        <v>6</v>
      </c>
      <c r="AO53" s="45" t="s">
        <v>545</v>
      </c>
      <c r="AP53" s="45">
        <v>6</v>
      </c>
      <c r="AR53" s="412"/>
      <c r="AS53" s="176"/>
    </row>
    <row r="54" spans="1:233">
      <c r="A54" s="77">
        <v>146</v>
      </c>
      <c r="B54" s="77">
        <v>204</v>
      </c>
      <c r="C54" s="77" t="s">
        <v>27</v>
      </c>
      <c r="D54" s="77" t="s">
        <v>28</v>
      </c>
      <c r="E54" s="77" t="s">
        <v>44</v>
      </c>
      <c r="F54" s="77" t="s">
        <v>209</v>
      </c>
      <c r="G54" s="77" t="s">
        <v>473</v>
      </c>
      <c r="H54" s="77" t="s">
        <v>490</v>
      </c>
      <c r="I54" s="77" t="s">
        <v>267</v>
      </c>
      <c r="J54" s="454" t="s">
        <v>469</v>
      </c>
      <c r="K54" s="410">
        <v>36790</v>
      </c>
      <c r="L54" s="410">
        <v>38616</v>
      </c>
      <c r="M54" s="77" t="s">
        <v>45</v>
      </c>
      <c r="N54" s="271">
        <v>-10000000</v>
      </c>
      <c r="O54" s="271">
        <v>3890.7170029999997</v>
      </c>
      <c r="P54" s="411">
        <v>0.39</v>
      </c>
      <c r="Q54" s="271">
        <v>71.099315000000004</v>
      </c>
      <c r="R54" s="271">
        <v>71.113518999999997</v>
      </c>
      <c r="S54" s="411">
        <v>1.4203999999992334E-2</v>
      </c>
      <c r="T54" s="271">
        <v>55.263744310582169</v>
      </c>
      <c r="U54" s="271">
        <v>-229.55337900000001</v>
      </c>
      <c r="V54" s="271">
        <v>0</v>
      </c>
      <c r="W54" s="271">
        <v>-174.28963468941782</v>
      </c>
      <c r="X54" s="271">
        <v>127173.828536</v>
      </c>
      <c r="Y54" s="271">
        <v>127047.87916500001</v>
      </c>
      <c r="Z54" s="271">
        <v>-125.94937099999515</v>
      </c>
      <c r="AA54" s="271">
        <v>48.34026368942267</v>
      </c>
      <c r="AB54" s="271">
        <v>112618.7838600548</v>
      </c>
      <c r="AC54" s="271">
        <v>112056.22942353001</v>
      </c>
      <c r="AD54" s="271">
        <v>-562.55443652479153</v>
      </c>
      <c r="AF54" s="271">
        <v>7680.2753639219991</v>
      </c>
      <c r="AG54" s="402">
        <v>-17294.55</v>
      </c>
      <c r="AH54" s="402">
        <v>94761.679423530004</v>
      </c>
      <c r="AI54" s="402">
        <v>-22544.705446001797</v>
      </c>
      <c r="AJ54" s="402">
        <v>-22544.705446001797</v>
      </c>
      <c r="AK54" s="402">
        <v>-18965.569409200907</v>
      </c>
      <c r="AL54" s="402">
        <v>-562.55443652479153</v>
      </c>
      <c r="AM54" s="403" t="s">
        <v>547</v>
      </c>
      <c r="AN54" s="45">
        <v>3</v>
      </c>
      <c r="AO54" s="45" t="s">
        <v>545</v>
      </c>
      <c r="AP54" s="45">
        <v>3</v>
      </c>
      <c r="AR54" s="412"/>
      <c r="AS54" s="176"/>
      <c r="AV54" s="77"/>
      <c r="AW54" s="77"/>
      <c r="AX54" s="77"/>
      <c r="AY54" s="77"/>
      <c r="AZ54" s="77"/>
      <c r="BA54" s="77"/>
      <c r="BB54" s="77"/>
      <c r="BC54" s="77"/>
      <c r="BD54" s="77"/>
      <c r="BE54" s="77"/>
      <c r="BF54" s="77"/>
      <c r="BG54" s="77"/>
      <c r="BH54" s="77"/>
      <c r="BI54" s="77"/>
      <c r="BJ54" s="77"/>
      <c r="BK54" s="77"/>
      <c r="BL54" s="77"/>
      <c r="BM54" s="77"/>
      <c r="BN54" s="77"/>
      <c r="BO54" s="77"/>
      <c r="BP54" s="77"/>
      <c r="BQ54" s="77"/>
      <c r="BR54" s="77"/>
      <c r="BS54" s="77"/>
      <c r="BT54" s="77"/>
      <c r="BU54" s="77"/>
      <c r="BV54" s="77"/>
      <c r="BW54" s="77"/>
      <c r="BX54" s="77"/>
      <c r="BY54" s="77"/>
      <c r="BZ54" s="77"/>
      <c r="CA54" s="77"/>
      <c r="CB54" s="77"/>
      <c r="CC54" s="77"/>
      <c r="CD54" s="77"/>
      <c r="CE54" s="77"/>
      <c r="CF54" s="77"/>
      <c r="CG54" s="77"/>
      <c r="CH54" s="77"/>
      <c r="CI54" s="77"/>
      <c r="CJ54" s="77"/>
      <c r="CK54" s="77"/>
      <c r="CL54" s="77"/>
      <c r="CM54" s="77"/>
      <c r="CN54" s="77"/>
      <c r="CO54" s="77"/>
      <c r="CP54" s="77"/>
      <c r="CQ54" s="77"/>
      <c r="CR54" s="77"/>
      <c r="CS54" s="77"/>
      <c r="CT54" s="77"/>
      <c r="CU54" s="77"/>
      <c r="CV54" s="77"/>
      <c r="CW54" s="77"/>
      <c r="CX54" s="77"/>
      <c r="CY54" s="77"/>
      <c r="CZ54" s="77"/>
      <c r="DA54" s="77"/>
      <c r="DB54" s="77"/>
      <c r="DC54" s="77"/>
      <c r="DD54" s="77"/>
      <c r="DE54" s="77"/>
      <c r="DF54" s="77"/>
      <c r="DG54" s="77"/>
      <c r="DH54" s="77"/>
      <c r="DI54" s="77"/>
      <c r="DJ54" s="77"/>
      <c r="DK54" s="77"/>
      <c r="DL54" s="77"/>
      <c r="DM54" s="77"/>
      <c r="DN54" s="77"/>
      <c r="DO54" s="77"/>
      <c r="DP54" s="77"/>
      <c r="DQ54" s="77"/>
      <c r="DR54" s="77"/>
      <c r="DS54" s="77"/>
      <c r="DT54" s="77"/>
      <c r="DU54" s="77"/>
      <c r="DV54" s="77"/>
      <c r="DW54" s="77"/>
      <c r="DX54" s="77"/>
      <c r="DY54" s="77"/>
      <c r="DZ54" s="77"/>
      <c r="EA54" s="77"/>
      <c r="EB54" s="77"/>
      <c r="EC54" s="77"/>
      <c r="ED54" s="77"/>
      <c r="EE54" s="77"/>
      <c r="EF54" s="77"/>
      <c r="EG54" s="77"/>
      <c r="EH54" s="77"/>
      <c r="EI54" s="77"/>
      <c r="EJ54" s="77"/>
      <c r="EK54" s="77"/>
      <c r="EL54" s="77"/>
      <c r="EM54" s="77"/>
      <c r="EN54" s="77"/>
      <c r="EO54" s="77"/>
      <c r="EP54" s="77"/>
      <c r="EQ54" s="77"/>
      <c r="ER54" s="77"/>
      <c r="ES54" s="77"/>
      <c r="ET54" s="77"/>
      <c r="EU54" s="77"/>
      <c r="EV54" s="77"/>
      <c r="EW54" s="77"/>
      <c r="EX54" s="77"/>
      <c r="EY54" s="77"/>
      <c r="EZ54" s="77"/>
      <c r="FA54" s="77"/>
      <c r="FB54" s="77"/>
      <c r="FC54" s="77"/>
      <c r="FD54" s="77"/>
      <c r="FE54" s="77"/>
      <c r="FF54" s="77"/>
      <c r="FG54" s="77"/>
      <c r="FH54" s="77"/>
      <c r="FI54" s="77"/>
      <c r="FJ54" s="77"/>
      <c r="FK54" s="77"/>
      <c r="FL54" s="77"/>
      <c r="FM54" s="77"/>
      <c r="FN54" s="77"/>
      <c r="FO54" s="77"/>
      <c r="FP54" s="77"/>
      <c r="FQ54" s="77"/>
      <c r="FR54" s="77"/>
      <c r="FS54" s="77"/>
      <c r="FT54" s="77"/>
      <c r="FU54" s="77"/>
      <c r="FV54" s="77"/>
      <c r="FW54" s="77"/>
      <c r="FX54" s="77"/>
      <c r="FY54" s="77"/>
      <c r="FZ54" s="77"/>
      <c r="GA54" s="77"/>
      <c r="GB54" s="77"/>
      <c r="GC54" s="77"/>
      <c r="GD54" s="77"/>
      <c r="GE54" s="77"/>
      <c r="GF54" s="77"/>
      <c r="GG54" s="77"/>
      <c r="GH54" s="77"/>
      <c r="GI54" s="77"/>
      <c r="GJ54" s="77"/>
      <c r="GK54" s="77"/>
      <c r="GL54" s="77"/>
      <c r="GM54" s="77"/>
      <c r="GN54" s="77"/>
      <c r="GO54" s="77"/>
      <c r="GP54" s="77"/>
      <c r="GQ54" s="77"/>
      <c r="GR54" s="77"/>
      <c r="GS54" s="77"/>
      <c r="GT54" s="77"/>
      <c r="GU54" s="77"/>
      <c r="GV54" s="77"/>
      <c r="GW54" s="77"/>
      <c r="GX54" s="77"/>
      <c r="GY54" s="77"/>
      <c r="GZ54" s="77"/>
      <c r="HA54" s="77"/>
      <c r="HB54" s="77"/>
      <c r="HC54" s="77"/>
      <c r="HD54" s="77"/>
      <c r="HE54" s="77"/>
      <c r="HF54" s="77"/>
      <c r="HG54" s="77"/>
      <c r="HH54" s="77"/>
      <c r="HI54" s="77"/>
      <c r="HJ54" s="77"/>
      <c r="HK54" s="77"/>
      <c r="HL54" s="77"/>
      <c r="HM54" s="77"/>
      <c r="HN54" s="77"/>
      <c r="HO54" s="77"/>
      <c r="HP54" s="77"/>
      <c r="HQ54" s="77"/>
      <c r="HR54" s="77"/>
      <c r="HS54" s="77"/>
      <c r="HT54" s="77"/>
      <c r="HU54" s="77"/>
      <c r="HV54" s="77"/>
      <c r="HW54" s="77"/>
      <c r="HX54" s="77"/>
      <c r="HY54" s="77"/>
    </row>
    <row r="55" spans="1:233">
      <c r="A55" s="77">
        <v>147</v>
      </c>
      <c r="B55" s="77">
        <v>205</v>
      </c>
      <c r="C55" s="77" t="s">
        <v>27</v>
      </c>
      <c r="D55" s="77" t="s">
        <v>28</v>
      </c>
      <c r="E55" s="77" t="s">
        <v>46</v>
      </c>
      <c r="F55" s="77" t="s">
        <v>199</v>
      </c>
      <c r="G55" s="77" t="s">
        <v>467</v>
      </c>
      <c r="H55" s="77" t="s">
        <v>488</v>
      </c>
      <c r="I55" s="77" t="s">
        <v>97</v>
      </c>
      <c r="J55" s="454" t="s">
        <v>469</v>
      </c>
      <c r="K55" s="410">
        <v>36791</v>
      </c>
      <c r="L55" s="410">
        <v>38617</v>
      </c>
      <c r="M55" s="77" t="s">
        <v>30</v>
      </c>
      <c r="N55" s="271">
        <v>-20000000</v>
      </c>
      <c r="O55" s="271">
        <v>7617.192532</v>
      </c>
      <c r="P55" s="411">
        <v>0.27</v>
      </c>
      <c r="Q55" s="271">
        <v>40.467140000000001</v>
      </c>
      <c r="R55" s="271">
        <v>40.474685000000001</v>
      </c>
      <c r="S55" s="411">
        <v>7.545000000000357E-3</v>
      </c>
      <c r="T55" s="271">
        <v>57.471717653942719</v>
      </c>
      <c r="U55" s="271">
        <v>-297.23243300000001</v>
      </c>
      <c r="V55" s="271">
        <v>0</v>
      </c>
      <c r="W55" s="271">
        <v>-239.76071534605728</v>
      </c>
      <c r="X55" s="271">
        <v>105336.20121299999</v>
      </c>
      <c r="Y55" s="271">
        <v>105285.599906</v>
      </c>
      <c r="Z55" s="271">
        <v>-50.601306999989902</v>
      </c>
      <c r="AA55" s="271">
        <v>189.15940834606738</v>
      </c>
      <c r="AB55" s="271">
        <v>105336.20121299999</v>
      </c>
      <c r="AC55" s="271">
        <v>105285.599906</v>
      </c>
      <c r="AD55" s="271">
        <v>-50.601306999989902</v>
      </c>
      <c r="AF55" s="271">
        <v>56386.267718129995</v>
      </c>
      <c r="AG55" s="402">
        <v>-27150</v>
      </c>
      <c r="AH55" s="402">
        <v>78135.599906000003</v>
      </c>
      <c r="AI55" s="402">
        <v>-253153.22815099999</v>
      </c>
      <c r="AJ55" s="402">
        <v>-253153.22815099999</v>
      </c>
      <c r="AK55" s="402">
        <v>-157087.18527100002</v>
      </c>
      <c r="AL55" s="402">
        <v>-50.601306999989902</v>
      </c>
      <c r="AM55" s="403" t="s">
        <v>547</v>
      </c>
      <c r="AN55" s="45">
        <v>7</v>
      </c>
      <c r="AO55" s="45" t="s">
        <v>545</v>
      </c>
      <c r="AP55" s="45">
        <v>7</v>
      </c>
      <c r="AR55" s="412"/>
      <c r="AS55" s="176"/>
    </row>
    <row r="56" spans="1:233">
      <c r="A56" s="77">
        <v>149</v>
      </c>
      <c r="B56" s="77">
        <v>208</v>
      </c>
      <c r="C56" s="77" t="s">
        <v>27</v>
      </c>
      <c r="D56" s="77" t="s">
        <v>28</v>
      </c>
      <c r="E56" s="77" t="s">
        <v>64</v>
      </c>
      <c r="F56" s="77" t="s">
        <v>200</v>
      </c>
      <c r="G56" s="77" t="s">
        <v>473</v>
      </c>
      <c r="H56" s="77" t="s">
        <v>468</v>
      </c>
      <c r="I56" s="77" t="s">
        <v>97</v>
      </c>
      <c r="J56" s="454" t="s">
        <v>481</v>
      </c>
      <c r="K56" s="410">
        <v>36788</v>
      </c>
      <c r="L56" s="410">
        <v>38614</v>
      </c>
      <c r="M56" s="77" t="s">
        <v>30</v>
      </c>
      <c r="N56" s="271">
        <v>-10000000</v>
      </c>
      <c r="O56" s="271">
        <v>3791.8250630000002</v>
      </c>
      <c r="P56" s="411">
        <v>0.44</v>
      </c>
      <c r="Q56" s="271">
        <v>113.875213</v>
      </c>
      <c r="R56" s="271">
        <v>113.891194</v>
      </c>
      <c r="S56" s="411">
        <v>1.598099999999647E-2</v>
      </c>
      <c r="T56" s="271">
        <v>60.59715633178962</v>
      </c>
      <c r="U56" s="271">
        <v>-357.685519</v>
      </c>
      <c r="V56" s="271">
        <v>0</v>
      </c>
      <c r="W56" s="271">
        <v>-297.08836266821038</v>
      </c>
      <c r="X56" s="271">
        <v>269405.23554600001</v>
      </c>
      <c r="Y56" s="271">
        <v>269444.61105100001</v>
      </c>
      <c r="Z56" s="271">
        <v>39.375505000003614</v>
      </c>
      <c r="AA56" s="271">
        <v>336.46386766821399</v>
      </c>
      <c r="AB56" s="271">
        <v>269405.23554600001</v>
      </c>
      <c r="AC56" s="271">
        <v>269444.61105100001</v>
      </c>
      <c r="AD56" s="271">
        <v>39.375505000003614</v>
      </c>
      <c r="AF56" s="271">
        <v>21831.432800222501</v>
      </c>
      <c r="AG56" s="402">
        <v>-22122.222222</v>
      </c>
      <c r="AH56" s="402">
        <v>247322.388829</v>
      </c>
      <c r="AI56" s="402">
        <v>-108948.18415399996</v>
      </c>
      <c r="AJ56" s="402">
        <v>-108948.18415399996</v>
      </c>
      <c r="AK56" s="402">
        <v>-34909.527668999974</v>
      </c>
      <c r="AL56" s="402">
        <v>39.375505000003614</v>
      </c>
      <c r="AM56" s="403" t="s">
        <v>547</v>
      </c>
      <c r="AN56" s="45">
        <v>6</v>
      </c>
      <c r="AO56" s="45" t="s">
        <v>545</v>
      </c>
      <c r="AP56" s="45">
        <v>6</v>
      </c>
      <c r="AR56" s="412"/>
      <c r="AS56" s="176"/>
    </row>
    <row r="57" spans="1:233">
      <c r="A57" s="77">
        <v>150</v>
      </c>
      <c r="B57" s="77">
        <v>206</v>
      </c>
      <c r="C57" s="77" t="s">
        <v>27</v>
      </c>
      <c r="D57" s="77" t="s">
        <v>28</v>
      </c>
      <c r="E57" s="77" t="s">
        <v>47</v>
      </c>
      <c r="F57" s="77" t="s">
        <v>201</v>
      </c>
      <c r="G57" s="77" t="s">
        <v>473</v>
      </c>
      <c r="H57" s="77" t="s">
        <v>491</v>
      </c>
      <c r="I57" s="77" t="s">
        <v>97</v>
      </c>
      <c r="J57" s="454" t="s">
        <v>469</v>
      </c>
      <c r="K57" s="410">
        <v>36795</v>
      </c>
      <c r="L57" s="410">
        <v>38621</v>
      </c>
      <c r="M57" s="77" t="s">
        <v>30</v>
      </c>
      <c r="N57" s="271">
        <v>15000000</v>
      </c>
      <c r="O57" s="271">
        <v>-5653.067223</v>
      </c>
      <c r="P57" s="411">
        <v>0.51</v>
      </c>
      <c r="Q57" s="271">
        <v>233.564041</v>
      </c>
      <c r="R57" s="271">
        <v>243.341781</v>
      </c>
      <c r="S57" s="411">
        <v>9.7777399999999943</v>
      </c>
      <c r="T57" s="271">
        <v>-55274.221509015988</v>
      </c>
      <c r="U57" s="271">
        <v>858.32754599999998</v>
      </c>
      <c r="V57" s="271">
        <v>0</v>
      </c>
      <c r="W57" s="271">
        <v>-54415.893963015988</v>
      </c>
      <c r="X57" s="271">
        <v>-1027916</v>
      </c>
      <c r="Y57" s="271">
        <v>-1080200</v>
      </c>
      <c r="Z57" s="271">
        <v>-52284</v>
      </c>
      <c r="AA57" s="271">
        <v>2131.8939630159875</v>
      </c>
      <c r="AB57" s="271">
        <v>-1027916</v>
      </c>
      <c r="AC57" s="271">
        <v>-1080200</v>
      </c>
      <c r="AD57" s="271">
        <v>-52284</v>
      </c>
      <c r="AF57" s="271">
        <v>-40916.900560074006</v>
      </c>
      <c r="AG57" s="402">
        <v>38462.5</v>
      </c>
      <c r="AH57" s="402">
        <v>-1041737.5</v>
      </c>
      <c r="AI57" s="402">
        <v>-452382.54803099995</v>
      </c>
      <c r="AJ57" s="402">
        <v>-452382.54803099995</v>
      </c>
      <c r="AK57" s="402">
        <v>-257658.92267799994</v>
      </c>
      <c r="AL57" s="402">
        <v>-52284</v>
      </c>
      <c r="AM57" s="403" t="s">
        <v>547</v>
      </c>
      <c r="AN57" s="45">
        <v>8</v>
      </c>
      <c r="AO57" s="45" t="s">
        <v>545</v>
      </c>
      <c r="AP57" s="45">
        <v>8</v>
      </c>
      <c r="AR57" s="412"/>
      <c r="AS57" s="176"/>
    </row>
    <row r="58" spans="1:233">
      <c r="A58" s="77">
        <v>151</v>
      </c>
      <c r="B58" s="77">
        <v>209</v>
      </c>
      <c r="C58" s="77" t="s">
        <v>27</v>
      </c>
      <c r="D58" s="77" t="s">
        <v>28</v>
      </c>
      <c r="E58" s="77" t="s">
        <v>50</v>
      </c>
      <c r="F58" s="77" t="s">
        <v>197</v>
      </c>
      <c r="G58" s="77" t="s">
        <v>485</v>
      </c>
      <c r="H58" s="77" t="s">
        <v>497</v>
      </c>
      <c r="I58" s="77" t="s">
        <v>265</v>
      </c>
      <c r="J58" s="454" t="s">
        <v>480</v>
      </c>
      <c r="K58" s="410">
        <v>36795</v>
      </c>
      <c r="L58" s="410">
        <v>38621</v>
      </c>
      <c r="M58" s="77" t="s">
        <v>30</v>
      </c>
      <c r="N58" s="271">
        <v>10000000</v>
      </c>
      <c r="O58" s="271">
        <v>-3889.306748</v>
      </c>
      <c r="P58" s="411">
        <v>1.05</v>
      </c>
      <c r="Q58" s="271">
        <v>162.856843</v>
      </c>
      <c r="R58" s="271">
        <v>146.602925</v>
      </c>
      <c r="S58" s="411">
        <v>-16.253917999999999</v>
      </c>
      <c r="T58" s="271">
        <v>63216.472958838662</v>
      </c>
      <c r="U58" s="271">
        <v>516.49806599999999</v>
      </c>
      <c r="V58" s="271">
        <v>0</v>
      </c>
      <c r="W58" s="271">
        <v>63732.971024838662</v>
      </c>
      <c r="X58" s="271">
        <v>-217902.54654800001</v>
      </c>
      <c r="Y58" s="271">
        <v>-157140.73814900001</v>
      </c>
      <c r="Z58" s="271">
        <v>60761.808399000001</v>
      </c>
      <c r="AA58" s="271">
        <v>-2971.1626258386605</v>
      </c>
      <c r="AB58" s="271">
        <v>-217902.54654800001</v>
      </c>
      <c r="AC58" s="271">
        <v>-157140.73814900001</v>
      </c>
      <c r="AD58" s="271">
        <v>60761.808399000001</v>
      </c>
      <c r="AF58" s="271">
        <v>-48624.112963496002</v>
      </c>
      <c r="AG58" s="402">
        <v>52791.666666999998</v>
      </c>
      <c r="AH58" s="402">
        <v>-104349.07148200001</v>
      </c>
      <c r="AI58" s="402">
        <v>134171.68927199999</v>
      </c>
      <c r="AJ58" s="402">
        <v>134171.68927199999</v>
      </c>
      <c r="AK58" s="402">
        <v>122337.74076299999</v>
      </c>
      <c r="AL58" s="402">
        <v>60761.808399000001</v>
      </c>
      <c r="AM58" s="403" t="s">
        <v>547</v>
      </c>
      <c r="AN58" s="45" t="s">
        <v>545</v>
      </c>
      <c r="AO58" s="45">
        <v>10</v>
      </c>
      <c r="AP58" s="45">
        <v>10</v>
      </c>
      <c r="AR58" s="412"/>
      <c r="AS58" s="176"/>
      <c r="AV58" s="77"/>
      <c r="AW58" s="77"/>
      <c r="AX58" s="77"/>
      <c r="AY58" s="77"/>
      <c r="AZ58" s="77"/>
      <c r="BA58" s="77"/>
      <c r="BB58" s="77"/>
      <c r="BC58" s="77"/>
      <c r="BD58" s="77"/>
      <c r="BE58" s="77"/>
      <c r="BF58" s="77"/>
      <c r="BG58" s="77"/>
      <c r="BH58" s="77"/>
      <c r="BI58" s="77"/>
      <c r="BJ58" s="77"/>
      <c r="BK58" s="77"/>
      <c r="BL58" s="77"/>
      <c r="BM58" s="77"/>
      <c r="BN58" s="77"/>
      <c r="BO58" s="77"/>
      <c r="BP58" s="77"/>
      <c r="BQ58" s="77"/>
      <c r="BR58" s="77"/>
      <c r="BS58" s="77"/>
      <c r="BT58" s="77"/>
      <c r="BU58" s="77"/>
      <c r="BV58" s="77"/>
      <c r="BW58" s="77"/>
      <c r="BX58" s="77"/>
      <c r="BY58" s="77"/>
      <c r="BZ58" s="77"/>
      <c r="CA58" s="77"/>
      <c r="CB58" s="77"/>
      <c r="CC58" s="77"/>
      <c r="CD58" s="77"/>
      <c r="CE58" s="77"/>
      <c r="CF58" s="77"/>
      <c r="CG58" s="77"/>
      <c r="CH58" s="77"/>
      <c r="CI58" s="77"/>
      <c r="CJ58" s="77"/>
      <c r="CK58" s="77"/>
      <c r="CL58" s="77"/>
      <c r="CM58" s="77"/>
      <c r="CN58" s="77"/>
      <c r="CO58" s="77"/>
      <c r="CP58" s="77"/>
      <c r="CQ58" s="77"/>
      <c r="CR58" s="77"/>
      <c r="CS58" s="77"/>
      <c r="CT58" s="77"/>
      <c r="CU58" s="77"/>
      <c r="CV58" s="77"/>
      <c r="CW58" s="77"/>
      <c r="CX58" s="77"/>
      <c r="CY58" s="77"/>
      <c r="CZ58" s="77"/>
      <c r="DA58" s="77"/>
      <c r="DB58" s="77"/>
      <c r="DC58" s="77"/>
      <c r="DD58" s="77"/>
      <c r="DE58" s="77"/>
      <c r="DF58" s="77"/>
      <c r="DG58" s="77"/>
      <c r="DH58" s="77"/>
      <c r="DI58" s="77"/>
      <c r="DJ58" s="77"/>
      <c r="DK58" s="77"/>
      <c r="DL58" s="77"/>
      <c r="DM58" s="77"/>
      <c r="DN58" s="77"/>
      <c r="DO58" s="77"/>
      <c r="DP58" s="77"/>
      <c r="DQ58" s="77"/>
      <c r="DR58" s="77"/>
      <c r="DS58" s="77"/>
      <c r="DT58" s="77"/>
      <c r="DU58" s="77"/>
      <c r="DV58" s="77"/>
      <c r="DW58" s="77"/>
      <c r="DX58" s="77"/>
      <c r="DY58" s="77"/>
      <c r="DZ58" s="77"/>
      <c r="EA58" s="77"/>
      <c r="EB58" s="77"/>
      <c r="EC58" s="77"/>
      <c r="ED58" s="77"/>
      <c r="EE58" s="77"/>
      <c r="EF58" s="77"/>
      <c r="EG58" s="77"/>
      <c r="EH58" s="77"/>
      <c r="EI58" s="77"/>
      <c r="EJ58" s="77"/>
      <c r="EK58" s="77"/>
      <c r="EL58" s="77"/>
      <c r="EM58" s="77"/>
      <c r="EN58" s="77"/>
      <c r="EO58" s="77"/>
      <c r="EP58" s="77"/>
      <c r="EQ58" s="77"/>
      <c r="ER58" s="77"/>
      <c r="ES58" s="77"/>
      <c r="ET58" s="77"/>
      <c r="EU58" s="77"/>
      <c r="EV58" s="77"/>
      <c r="EW58" s="77"/>
      <c r="EX58" s="77"/>
      <c r="EY58" s="77"/>
      <c r="EZ58" s="77"/>
      <c r="FA58" s="77"/>
      <c r="FB58" s="77"/>
      <c r="FC58" s="77"/>
      <c r="FD58" s="77"/>
      <c r="FE58" s="77"/>
      <c r="FF58" s="77"/>
      <c r="FG58" s="77"/>
      <c r="FH58" s="77"/>
      <c r="FI58" s="77"/>
      <c r="FJ58" s="77"/>
      <c r="FK58" s="77"/>
      <c r="FL58" s="77"/>
      <c r="FM58" s="77"/>
      <c r="FN58" s="77"/>
      <c r="FO58" s="77"/>
      <c r="FP58" s="77"/>
      <c r="FQ58" s="77"/>
      <c r="FR58" s="77"/>
      <c r="FS58" s="77"/>
      <c r="FT58" s="77"/>
      <c r="FU58" s="77"/>
      <c r="FV58" s="77"/>
      <c r="FW58" s="77"/>
      <c r="FX58" s="77"/>
      <c r="FY58" s="77"/>
      <c r="FZ58" s="77"/>
      <c r="GA58" s="77"/>
      <c r="GB58" s="77"/>
      <c r="GC58" s="77"/>
      <c r="GD58" s="77"/>
      <c r="GE58" s="77"/>
      <c r="GF58" s="77"/>
      <c r="GG58" s="77"/>
      <c r="GH58" s="77"/>
      <c r="GI58" s="77"/>
      <c r="GJ58" s="77"/>
      <c r="GK58" s="77"/>
      <c r="GL58" s="77"/>
      <c r="GM58" s="77"/>
      <c r="GN58" s="77"/>
      <c r="GO58" s="77"/>
      <c r="GP58" s="77"/>
      <c r="GQ58" s="77"/>
      <c r="GR58" s="77"/>
      <c r="GS58" s="77"/>
      <c r="GT58" s="77"/>
      <c r="GU58" s="77"/>
      <c r="GV58" s="77"/>
      <c r="GW58" s="77"/>
      <c r="GX58" s="77"/>
      <c r="GY58" s="77"/>
      <c r="GZ58" s="77"/>
      <c r="HA58" s="77"/>
      <c r="HB58" s="77"/>
      <c r="HC58" s="77"/>
      <c r="HD58" s="77"/>
      <c r="HE58" s="77"/>
      <c r="HF58" s="77"/>
      <c r="HG58" s="77"/>
      <c r="HH58" s="77"/>
      <c r="HI58" s="77"/>
      <c r="HJ58" s="77"/>
      <c r="HK58" s="77"/>
      <c r="HL58" s="77"/>
      <c r="HM58" s="77"/>
      <c r="HN58" s="77"/>
      <c r="HO58" s="77"/>
      <c r="HP58" s="77"/>
      <c r="HQ58" s="77"/>
      <c r="HR58" s="77"/>
      <c r="HS58" s="77"/>
      <c r="HT58" s="77"/>
      <c r="HU58" s="77"/>
      <c r="HV58" s="77"/>
      <c r="HW58" s="77"/>
      <c r="HX58" s="77"/>
      <c r="HY58" s="77"/>
    </row>
    <row r="59" spans="1:233">
      <c r="A59" s="77">
        <v>152</v>
      </c>
      <c r="B59" s="77">
        <v>207</v>
      </c>
      <c r="C59" s="77" t="s">
        <v>27</v>
      </c>
      <c r="D59" s="77" t="s">
        <v>28</v>
      </c>
      <c r="E59" s="77" t="s">
        <v>48</v>
      </c>
      <c r="F59" s="77" t="s">
        <v>197</v>
      </c>
      <c r="G59" s="77" t="s">
        <v>476</v>
      </c>
      <c r="H59" s="77" t="s">
        <v>468</v>
      </c>
      <c r="I59" s="77" t="s">
        <v>31</v>
      </c>
      <c r="J59" s="454" t="s">
        <v>481</v>
      </c>
      <c r="K59" s="410">
        <v>36795</v>
      </c>
      <c r="L59" s="410">
        <v>37160</v>
      </c>
      <c r="M59" s="77" t="s">
        <v>30</v>
      </c>
      <c r="N59" s="271">
        <v>-10000000</v>
      </c>
      <c r="O59" s="271">
        <v>465.42956199999998</v>
      </c>
      <c r="P59" s="411">
        <v>0.45</v>
      </c>
      <c r="Q59" s="271">
        <v>31.881564000000001</v>
      </c>
      <c r="R59" s="271">
        <v>31.915289999999999</v>
      </c>
      <c r="S59" s="411">
        <v>3.3725999999997924E-2</v>
      </c>
      <c r="T59" s="271">
        <v>15.697077408011033</v>
      </c>
      <c r="U59" s="271">
        <v>-102.876024</v>
      </c>
      <c r="V59" s="271">
        <v>0</v>
      </c>
      <c r="W59" s="271">
        <v>-87.178946591988961</v>
      </c>
      <c r="X59" s="271">
        <v>-7193.8377769999997</v>
      </c>
      <c r="Y59" s="271">
        <v>-7267.6278970000003</v>
      </c>
      <c r="Z59" s="271">
        <v>-73.79012000000057</v>
      </c>
      <c r="AA59" s="271">
        <v>13.388826591988391</v>
      </c>
      <c r="AB59" s="271">
        <v>-7193.8377769999997</v>
      </c>
      <c r="AC59" s="271">
        <v>-7267.6278970000003</v>
      </c>
      <c r="AD59" s="271">
        <v>-73.79012000000057</v>
      </c>
      <c r="AF59" s="271">
        <v>5818.8003841240006</v>
      </c>
      <c r="AG59" s="402">
        <v>-22625</v>
      </c>
      <c r="AH59" s="402">
        <v>-29892.627896999998</v>
      </c>
      <c r="AI59" s="402">
        <v>-28350.244981999997</v>
      </c>
      <c r="AJ59" s="402">
        <v>-28350.244981999997</v>
      </c>
      <c r="AK59" s="402">
        <v>-13156.360720999997</v>
      </c>
      <c r="AL59" s="402">
        <v>-73.79012000000057</v>
      </c>
      <c r="AM59" s="403" t="s">
        <v>550</v>
      </c>
      <c r="AN59" s="45" t="s">
        <v>545</v>
      </c>
      <c r="AO59" s="45">
        <v>10</v>
      </c>
      <c r="AP59" s="45">
        <v>10</v>
      </c>
      <c r="AR59" s="412"/>
      <c r="AS59" s="176"/>
    </row>
    <row r="60" spans="1:233">
      <c r="A60" s="77">
        <v>153</v>
      </c>
      <c r="B60" s="77">
        <v>210</v>
      </c>
      <c r="C60" s="77" t="s">
        <v>27</v>
      </c>
      <c r="D60" s="77" t="s">
        <v>28</v>
      </c>
      <c r="E60" s="77" t="s">
        <v>53</v>
      </c>
      <c r="F60" s="77" t="s">
        <v>199</v>
      </c>
      <c r="G60" s="77" t="s">
        <v>473</v>
      </c>
      <c r="H60" s="77" t="s">
        <v>468</v>
      </c>
      <c r="I60" s="77" t="s">
        <v>259</v>
      </c>
      <c r="J60" s="454" t="s">
        <v>481</v>
      </c>
      <c r="K60" s="410">
        <v>36794</v>
      </c>
      <c r="L60" s="410">
        <v>38620</v>
      </c>
      <c r="M60" s="77" t="s">
        <v>30</v>
      </c>
      <c r="N60" s="271">
        <v>-5000000</v>
      </c>
      <c r="O60" s="271">
        <v>1894.4032380000001</v>
      </c>
      <c r="P60" s="411">
        <v>0.44</v>
      </c>
      <c r="Q60" s="271">
        <v>152.430665</v>
      </c>
      <c r="R60" s="271">
        <v>152.461432</v>
      </c>
      <c r="S60" s="411">
        <v>3.0766999999997324E-2</v>
      </c>
      <c r="T60" s="271">
        <v>58.285104423540936</v>
      </c>
      <c r="U60" s="271">
        <v>-190.68815499999999</v>
      </c>
      <c r="V60" s="271">
        <v>0</v>
      </c>
      <c r="W60" s="271">
        <v>-132.40305057645907</v>
      </c>
      <c r="X60" s="271">
        <v>207804.01913100001</v>
      </c>
      <c r="Y60" s="271">
        <v>207878.04844899999</v>
      </c>
      <c r="Z60" s="271">
        <v>74.029317999986233</v>
      </c>
      <c r="AA60" s="271">
        <v>206.4323685764453</v>
      </c>
      <c r="AB60" s="271">
        <v>207804.01913100001</v>
      </c>
      <c r="AC60" s="271">
        <v>207878.04844899999</v>
      </c>
      <c r="AD60" s="271">
        <v>74.029317999986233</v>
      </c>
      <c r="AF60" s="271">
        <v>14023.319969295</v>
      </c>
      <c r="AG60" s="402">
        <v>-11122.222222</v>
      </c>
      <c r="AH60" s="402">
        <v>196755.82622699998</v>
      </c>
      <c r="AI60" s="402">
        <v>27381.697115999996</v>
      </c>
      <c r="AJ60" s="402">
        <v>27381.697115999996</v>
      </c>
      <c r="AK60" s="402">
        <v>-19083.564837999991</v>
      </c>
      <c r="AL60" s="402">
        <v>74.029317999986233</v>
      </c>
      <c r="AM60" s="403" t="s">
        <v>547</v>
      </c>
      <c r="AN60" s="45">
        <v>7</v>
      </c>
      <c r="AO60" s="45" t="s">
        <v>545</v>
      </c>
      <c r="AP60" s="45">
        <v>7</v>
      </c>
      <c r="AR60" s="412"/>
      <c r="AS60" s="176"/>
      <c r="AV60" s="77"/>
      <c r="AW60" s="77"/>
      <c r="AX60" s="77"/>
      <c r="AY60" s="77"/>
      <c r="AZ60" s="77"/>
      <c r="BA60" s="77"/>
      <c r="BB60" s="77"/>
      <c r="BC60" s="77"/>
      <c r="BD60" s="77"/>
      <c r="BE60" s="77"/>
      <c r="BF60" s="77"/>
      <c r="BG60" s="77"/>
      <c r="BH60" s="77"/>
      <c r="BI60" s="77"/>
      <c r="BJ60" s="77"/>
      <c r="BK60" s="77"/>
      <c r="BL60" s="77"/>
      <c r="BM60" s="77"/>
      <c r="BN60" s="77"/>
      <c r="BO60" s="77"/>
      <c r="BP60" s="77"/>
      <c r="BQ60" s="77"/>
      <c r="BR60" s="77"/>
      <c r="BS60" s="77"/>
      <c r="BT60" s="77"/>
      <c r="BU60" s="77"/>
      <c r="BV60" s="77"/>
      <c r="BW60" s="77"/>
      <c r="BX60" s="77"/>
      <c r="BY60" s="77"/>
      <c r="BZ60" s="77"/>
      <c r="CA60" s="77"/>
      <c r="CB60" s="77"/>
      <c r="CC60" s="77"/>
      <c r="CD60" s="77"/>
      <c r="CE60" s="77"/>
      <c r="CF60" s="77"/>
      <c r="CG60" s="77"/>
      <c r="CH60" s="77"/>
      <c r="CI60" s="77"/>
      <c r="CJ60" s="77"/>
      <c r="CK60" s="77"/>
      <c r="CL60" s="77"/>
      <c r="CM60" s="77"/>
      <c r="CN60" s="77"/>
      <c r="CO60" s="77"/>
      <c r="CP60" s="77"/>
      <c r="CQ60" s="77"/>
      <c r="CR60" s="77"/>
      <c r="CS60" s="77"/>
      <c r="CT60" s="77"/>
      <c r="CU60" s="77"/>
      <c r="CV60" s="77"/>
      <c r="CW60" s="77"/>
      <c r="CX60" s="77"/>
      <c r="CY60" s="77"/>
      <c r="CZ60" s="77"/>
      <c r="DA60" s="77"/>
      <c r="DB60" s="77"/>
      <c r="DC60" s="77"/>
      <c r="DD60" s="77"/>
      <c r="DE60" s="77"/>
      <c r="DF60" s="77"/>
      <c r="DG60" s="77"/>
      <c r="DH60" s="77"/>
      <c r="DI60" s="77"/>
      <c r="DJ60" s="77"/>
      <c r="DK60" s="77"/>
      <c r="DL60" s="77"/>
      <c r="DM60" s="77"/>
      <c r="DN60" s="77"/>
      <c r="DO60" s="77"/>
      <c r="DP60" s="77"/>
      <c r="DQ60" s="77"/>
      <c r="DR60" s="77"/>
      <c r="DS60" s="77"/>
      <c r="DT60" s="77"/>
      <c r="DU60" s="77"/>
      <c r="DV60" s="77"/>
      <c r="DW60" s="77"/>
      <c r="DX60" s="77"/>
      <c r="DY60" s="77"/>
      <c r="DZ60" s="77"/>
      <c r="EA60" s="77"/>
      <c r="EB60" s="77"/>
      <c r="EC60" s="77"/>
      <c r="ED60" s="77"/>
      <c r="EE60" s="77"/>
      <c r="EF60" s="77"/>
      <c r="EG60" s="77"/>
      <c r="EH60" s="77"/>
      <c r="EI60" s="77"/>
      <c r="EJ60" s="77"/>
      <c r="EK60" s="77"/>
      <c r="EL60" s="77"/>
      <c r="EM60" s="77"/>
      <c r="EN60" s="77"/>
      <c r="EO60" s="77"/>
      <c r="EP60" s="77"/>
      <c r="EQ60" s="77"/>
      <c r="ER60" s="77"/>
      <c r="ES60" s="77"/>
      <c r="ET60" s="77"/>
      <c r="EU60" s="77"/>
      <c r="EV60" s="77"/>
      <c r="EW60" s="77"/>
      <c r="EX60" s="77"/>
      <c r="EY60" s="77"/>
      <c r="EZ60" s="77"/>
      <c r="FA60" s="77"/>
      <c r="FB60" s="77"/>
      <c r="FC60" s="77"/>
      <c r="FD60" s="77"/>
      <c r="FE60" s="77"/>
      <c r="FF60" s="77"/>
      <c r="FG60" s="77"/>
      <c r="FH60" s="77"/>
      <c r="FI60" s="77"/>
      <c r="FJ60" s="77"/>
      <c r="FK60" s="77"/>
      <c r="FL60" s="77"/>
      <c r="FM60" s="77"/>
      <c r="FN60" s="77"/>
      <c r="FO60" s="77"/>
      <c r="FP60" s="77"/>
      <c r="FQ60" s="77"/>
      <c r="FR60" s="77"/>
      <c r="FS60" s="77"/>
      <c r="FT60" s="77"/>
      <c r="FU60" s="77"/>
      <c r="FV60" s="77"/>
      <c r="FW60" s="77"/>
      <c r="FX60" s="77"/>
      <c r="FY60" s="77"/>
      <c r="FZ60" s="77"/>
      <c r="GA60" s="77"/>
      <c r="GB60" s="77"/>
      <c r="GC60" s="77"/>
      <c r="GD60" s="77"/>
      <c r="GE60" s="77"/>
      <c r="GF60" s="77"/>
      <c r="GG60" s="77"/>
      <c r="GH60" s="77"/>
      <c r="GI60" s="77"/>
      <c r="GJ60" s="77"/>
      <c r="GK60" s="77"/>
      <c r="GL60" s="77"/>
      <c r="GM60" s="77"/>
      <c r="GN60" s="77"/>
      <c r="GO60" s="77"/>
      <c r="GP60" s="77"/>
      <c r="GQ60" s="77"/>
      <c r="GR60" s="77"/>
      <c r="GS60" s="77"/>
      <c r="GT60" s="77"/>
      <c r="GU60" s="77"/>
      <c r="GV60" s="77"/>
      <c r="GW60" s="77"/>
      <c r="GX60" s="77"/>
      <c r="GY60" s="77"/>
      <c r="GZ60" s="77"/>
      <c r="HA60" s="77"/>
      <c r="HB60" s="77"/>
      <c r="HC60" s="77"/>
      <c r="HD60" s="77"/>
      <c r="HE60" s="77"/>
      <c r="HF60" s="77"/>
      <c r="HG60" s="77"/>
      <c r="HH60" s="77"/>
      <c r="HI60" s="77"/>
      <c r="HJ60" s="77"/>
      <c r="HK60" s="77"/>
      <c r="HL60" s="77"/>
      <c r="HM60" s="77"/>
      <c r="HN60" s="77"/>
      <c r="HO60" s="77"/>
      <c r="HP60" s="77"/>
      <c r="HQ60" s="77"/>
      <c r="HR60" s="77"/>
      <c r="HS60" s="77"/>
      <c r="HT60" s="77"/>
      <c r="HU60" s="77"/>
      <c r="HV60" s="77"/>
      <c r="HW60" s="77"/>
      <c r="HX60" s="77"/>
      <c r="HY60" s="77"/>
    </row>
    <row r="61" spans="1:233">
      <c r="A61" s="77">
        <v>154</v>
      </c>
      <c r="B61" s="77">
        <v>211</v>
      </c>
      <c r="C61" s="77" t="s">
        <v>27</v>
      </c>
      <c r="D61" s="77" t="s">
        <v>28</v>
      </c>
      <c r="E61" s="77" t="s">
        <v>52</v>
      </c>
      <c r="F61" s="77" t="s">
        <v>201</v>
      </c>
      <c r="G61" s="77" t="s">
        <v>485</v>
      </c>
      <c r="H61" s="77" t="s">
        <v>468</v>
      </c>
      <c r="I61" s="77" t="s">
        <v>259</v>
      </c>
      <c r="J61" s="454" t="s">
        <v>481</v>
      </c>
      <c r="K61" s="410">
        <v>36794</v>
      </c>
      <c r="L61" s="410">
        <v>38620</v>
      </c>
      <c r="M61" s="77" t="s">
        <v>30</v>
      </c>
      <c r="N61" s="271">
        <v>-10000000</v>
      </c>
      <c r="O61" s="271">
        <v>3849.3353910000001</v>
      </c>
      <c r="P61" s="411">
        <v>0.64</v>
      </c>
      <c r="Q61" s="271">
        <v>83.933583999999996</v>
      </c>
      <c r="R61" s="271">
        <v>83.945884000000007</v>
      </c>
      <c r="S61" s="411">
        <v>1.2300000000010414E-2</v>
      </c>
      <c r="T61" s="271">
        <v>47.346825309340083</v>
      </c>
      <c r="U61" s="271">
        <v>-268.870677</v>
      </c>
      <c r="V61" s="271">
        <v>0</v>
      </c>
      <c r="W61" s="271">
        <v>-221.52385169065991</v>
      </c>
      <c r="X61" s="271">
        <v>76836.726616999993</v>
      </c>
      <c r="Y61" s="271">
        <v>76736.128276999996</v>
      </c>
      <c r="Z61" s="271">
        <v>-100.59833999999682</v>
      </c>
      <c r="AA61" s="271">
        <v>120.92551169066309</v>
      </c>
      <c r="AB61" s="271">
        <v>76836.726616999993</v>
      </c>
      <c r="AC61" s="271">
        <v>76736.128276999996</v>
      </c>
      <c r="AD61" s="271">
        <v>-100.59833999999682</v>
      </c>
      <c r="AF61" s="271">
        <v>27861.489560058006</v>
      </c>
      <c r="AG61" s="402">
        <v>-32355.555555999999</v>
      </c>
      <c r="AH61" s="402">
        <v>44380.572720999997</v>
      </c>
      <c r="AI61" s="402">
        <v>-140205.09282199998</v>
      </c>
      <c r="AJ61" s="402">
        <v>-140205.09282199998</v>
      </c>
      <c r="AK61" s="402">
        <v>-56896.926929999994</v>
      </c>
      <c r="AL61" s="402">
        <v>-100.59833999999682</v>
      </c>
      <c r="AM61" s="403" t="s">
        <v>547</v>
      </c>
      <c r="AN61" s="45">
        <v>8</v>
      </c>
      <c r="AO61" s="45" t="s">
        <v>545</v>
      </c>
      <c r="AP61" s="45">
        <v>8</v>
      </c>
      <c r="AR61" s="412"/>
      <c r="AS61" s="176"/>
    </row>
    <row r="62" spans="1:233">
      <c r="A62" s="77">
        <v>155</v>
      </c>
      <c r="B62" s="77">
        <v>314</v>
      </c>
      <c r="C62" s="77" t="s">
        <v>27</v>
      </c>
      <c r="D62" s="77" t="s">
        <v>57</v>
      </c>
      <c r="E62" s="77" t="s">
        <v>72</v>
      </c>
      <c r="F62" s="77" t="s">
        <v>200</v>
      </c>
      <c r="G62" s="77" t="s">
        <v>485</v>
      </c>
      <c r="H62" s="77" t="s">
        <v>468</v>
      </c>
      <c r="I62" s="77" t="s">
        <v>263</v>
      </c>
      <c r="J62" s="454" t="s">
        <v>481</v>
      </c>
      <c r="K62" s="410">
        <v>36794</v>
      </c>
      <c r="L62" s="410">
        <v>38483</v>
      </c>
      <c r="M62" s="77" t="s">
        <v>30</v>
      </c>
      <c r="N62" s="271">
        <v>-10000000</v>
      </c>
      <c r="O62" s="271">
        <v>3572.7272809999999</v>
      </c>
      <c r="P62" s="411">
        <v>0.59</v>
      </c>
      <c r="Q62" s="271">
        <v>44.060364999999997</v>
      </c>
      <c r="R62" s="271">
        <v>44.077781999999999</v>
      </c>
      <c r="S62" s="411">
        <v>1.7417000000001792E-2</v>
      </c>
      <c r="T62" s="271">
        <v>62.226191053183399</v>
      </c>
      <c r="U62" s="271">
        <v>-176.315944</v>
      </c>
      <c r="V62" s="271">
        <v>0</v>
      </c>
      <c r="W62" s="271">
        <v>-114.0897529468166</v>
      </c>
      <c r="X62" s="271">
        <v>-63049.082521999997</v>
      </c>
      <c r="Y62" s="271">
        <v>-63163.716254999999</v>
      </c>
      <c r="Z62" s="271">
        <v>-114.63373300000239</v>
      </c>
      <c r="AA62" s="271">
        <v>-0.54398005318579123</v>
      </c>
      <c r="AB62" s="271">
        <v>-63049.082521999997</v>
      </c>
      <c r="AC62" s="271">
        <v>-63163.716254999999</v>
      </c>
      <c r="AD62" s="271">
        <v>-114.63373300000239</v>
      </c>
      <c r="AF62" s="271">
        <v>20569.977320357502</v>
      </c>
      <c r="AG62" s="402">
        <v>-22944.444444000001</v>
      </c>
      <c r="AH62" s="402">
        <v>-86108.160699</v>
      </c>
      <c r="AI62" s="402">
        <v>-73849.356830999997</v>
      </c>
      <c r="AJ62" s="402">
        <v>-73849.356830999997</v>
      </c>
      <c r="AK62" s="402">
        <v>-28675.731606000001</v>
      </c>
      <c r="AL62" s="402">
        <v>-114.63373300000239</v>
      </c>
      <c r="AM62" s="403" t="s">
        <v>547</v>
      </c>
      <c r="AN62" s="45">
        <v>6</v>
      </c>
      <c r="AO62" s="45" t="s">
        <v>545</v>
      </c>
      <c r="AP62" s="45">
        <v>6</v>
      </c>
      <c r="AR62" s="412"/>
      <c r="AS62" s="176"/>
    </row>
    <row r="63" spans="1:233">
      <c r="A63" s="77">
        <v>156</v>
      </c>
      <c r="B63" s="77">
        <v>217</v>
      </c>
      <c r="C63" s="77" t="s">
        <v>27</v>
      </c>
      <c r="D63" s="77" t="s">
        <v>57</v>
      </c>
      <c r="E63" s="77" t="s">
        <v>84</v>
      </c>
      <c r="F63" s="77" t="s">
        <v>423</v>
      </c>
      <c r="I63" s="77" t="s">
        <v>270</v>
      </c>
      <c r="J63" s="454" t="s">
        <v>486</v>
      </c>
      <c r="K63" s="410">
        <v>36784</v>
      </c>
      <c r="L63" s="410">
        <v>38610</v>
      </c>
      <c r="M63" s="77" t="s">
        <v>30</v>
      </c>
      <c r="N63" s="271">
        <v>-470000000</v>
      </c>
      <c r="P63" s="411">
        <v>7.4999999999999997E-2</v>
      </c>
      <c r="Q63" s="271">
        <v>0</v>
      </c>
      <c r="R63" s="271">
        <v>-4.344189E-13</v>
      </c>
      <c r="S63" s="411">
        <v>-4.344189E-13</v>
      </c>
      <c r="T63" s="271">
        <v>0</v>
      </c>
      <c r="U63" s="271">
        <v>-213.60396700000001</v>
      </c>
      <c r="V63" s="271">
        <v>0</v>
      </c>
      <c r="W63" s="271">
        <v>-213.60396700000001</v>
      </c>
      <c r="X63" s="271">
        <v>-1430528</v>
      </c>
      <c r="Y63" s="271">
        <v>-1432022</v>
      </c>
      <c r="Z63" s="271">
        <v>-1494</v>
      </c>
      <c r="AA63" s="271">
        <v>-1280.396033</v>
      </c>
      <c r="AB63" s="271">
        <v>-1430528</v>
      </c>
      <c r="AC63" s="271">
        <v>-1432022</v>
      </c>
      <c r="AD63" s="271">
        <v>-1494</v>
      </c>
      <c r="AG63" s="402">
        <v>-177229.16666700001</v>
      </c>
      <c r="AH63" s="402">
        <v>-1609251.1666669999</v>
      </c>
      <c r="AI63" s="402">
        <v>-81583.33333399985</v>
      </c>
      <c r="AJ63" s="402">
        <v>-81583.33333399985</v>
      </c>
      <c r="AK63" s="402">
        <v>-11808</v>
      </c>
      <c r="AL63" s="402">
        <v>-1494</v>
      </c>
      <c r="AM63" s="403" t="s">
        <v>547</v>
      </c>
      <c r="AN63" s="45" t="s">
        <v>545</v>
      </c>
      <c r="AO63" s="45" t="s">
        <v>545</v>
      </c>
      <c r="AP63" s="45" t="s">
        <v>545</v>
      </c>
      <c r="AR63" s="412"/>
      <c r="AS63" s="176"/>
    </row>
    <row r="64" spans="1:233">
      <c r="A64" s="77">
        <v>157</v>
      </c>
      <c r="B64" s="77">
        <v>216</v>
      </c>
      <c r="C64" s="77" t="s">
        <v>27</v>
      </c>
      <c r="D64" s="77" t="s">
        <v>57</v>
      </c>
      <c r="E64" s="77" t="s">
        <v>84</v>
      </c>
      <c r="F64" s="77" t="s">
        <v>423</v>
      </c>
      <c r="I64" s="77" t="s">
        <v>262</v>
      </c>
      <c r="J64" s="454" t="s">
        <v>486</v>
      </c>
      <c r="K64" s="410">
        <v>36784</v>
      </c>
      <c r="L64" s="410">
        <v>38610</v>
      </c>
      <c r="M64" s="77" t="s">
        <v>30</v>
      </c>
      <c r="N64" s="271">
        <v>-21000000</v>
      </c>
      <c r="P64" s="411">
        <v>0.55000000000000004</v>
      </c>
      <c r="Q64" s="271">
        <v>0</v>
      </c>
      <c r="R64" s="271">
        <v>-4.344189E-13</v>
      </c>
      <c r="S64" s="411">
        <v>-4.344189E-13</v>
      </c>
      <c r="T64" s="271">
        <v>0</v>
      </c>
      <c r="U64" s="271">
        <v>-69.989384999999999</v>
      </c>
      <c r="V64" s="271">
        <v>0</v>
      </c>
      <c r="W64" s="271">
        <v>-69.989384999999999</v>
      </c>
      <c r="X64" s="271">
        <v>-468726.08072700002</v>
      </c>
      <c r="Y64" s="271">
        <v>-469215.72496700002</v>
      </c>
      <c r="Z64" s="271">
        <v>-489.64423999999417</v>
      </c>
      <c r="AA64" s="271">
        <v>-419.6548549999942</v>
      </c>
      <c r="AB64" s="271">
        <v>-468726.08072700002</v>
      </c>
      <c r="AC64" s="271">
        <v>-469215.72496700002</v>
      </c>
      <c r="AD64" s="271">
        <v>-489.64423999999417</v>
      </c>
      <c r="AG64" s="402">
        <v>-58070.833333000002</v>
      </c>
      <c r="AH64" s="402">
        <v>-527286.55830000003</v>
      </c>
      <c r="AI64" s="402">
        <v>350452.29719800001</v>
      </c>
      <c r="AJ64" s="402">
        <v>350452.29719800001</v>
      </c>
      <c r="AK64" s="402">
        <v>-3868.9700840000296</v>
      </c>
      <c r="AL64" s="402">
        <v>-489.64423999999417</v>
      </c>
      <c r="AM64" s="403" t="s">
        <v>547</v>
      </c>
      <c r="AN64" s="45" t="s">
        <v>545</v>
      </c>
      <c r="AO64" s="45" t="s">
        <v>545</v>
      </c>
      <c r="AP64" s="45" t="s">
        <v>545</v>
      </c>
      <c r="AR64" s="412"/>
      <c r="AS64" s="176"/>
      <c r="AV64" s="77"/>
      <c r="AW64" s="77"/>
      <c r="AX64" s="77"/>
      <c r="AY64" s="77"/>
      <c r="AZ64" s="77"/>
      <c r="BA64" s="77"/>
      <c r="BB64" s="77"/>
      <c r="BC64" s="77"/>
      <c r="BD64" s="77"/>
      <c r="BE64" s="77"/>
      <c r="BF64" s="77"/>
      <c r="BG64" s="77"/>
      <c r="BH64" s="77"/>
      <c r="BI64" s="77"/>
      <c r="BJ64" s="77"/>
      <c r="BK64" s="77"/>
      <c r="BL64" s="77"/>
      <c r="BM64" s="77"/>
      <c r="BN64" s="77"/>
      <c r="BO64" s="77"/>
      <c r="BP64" s="77"/>
      <c r="BQ64" s="77"/>
      <c r="BR64" s="77"/>
      <c r="BS64" s="77"/>
      <c r="BT64" s="77"/>
      <c r="BU64" s="77"/>
      <c r="BV64" s="77"/>
      <c r="BW64" s="77"/>
      <c r="BX64" s="77"/>
      <c r="BY64" s="77"/>
      <c r="BZ64" s="77"/>
      <c r="CA64" s="77"/>
      <c r="CB64" s="77"/>
      <c r="CC64" s="77"/>
      <c r="CD64" s="77"/>
      <c r="CE64" s="77"/>
      <c r="CF64" s="77"/>
      <c r="CG64" s="77"/>
      <c r="CH64" s="77"/>
      <c r="CI64" s="77"/>
      <c r="CJ64" s="77"/>
      <c r="CK64" s="77"/>
      <c r="CL64" s="77"/>
      <c r="CM64" s="77"/>
      <c r="CN64" s="77"/>
      <c r="CO64" s="77"/>
      <c r="CP64" s="77"/>
      <c r="CQ64" s="77"/>
      <c r="CR64" s="77"/>
      <c r="CS64" s="77"/>
      <c r="CT64" s="77"/>
      <c r="CU64" s="77"/>
      <c r="CV64" s="77"/>
      <c r="CW64" s="77"/>
      <c r="CX64" s="77"/>
      <c r="CY64" s="77"/>
      <c r="CZ64" s="77"/>
      <c r="DA64" s="77"/>
      <c r="DB64" s="77"/>
      <c r="DC64" s="77"/>
      <c r="DD64" s="77"/>
      <c r="DE64" s="77"/>
      <c r="DF64" s="77"/>
      <c r="DG64" s="77"/>
      <c r="DH64" s="77"/>
      <c r="DI64" s="77"/>
      <c r="DJ64" s="77"/>
      <c r="DK64" s="77"/>
      <c r="DL64" s="77"/>
      <c r="DM64" s="77"/>
      <c r="DN64" s="77"/>
      <c r="DO64" s="77"/>
      <c r="DP64" s="77"/>
      <c r="DQ64" s="77"/>
      <c r="DR64" s="77"/>
      <c r="DS64" s="77"/>
      <c r="DT64" s="77"/>
      <c r="DU64" s="77"/>
      <c r="DV64" s="77"/>
      <c r="DW64" s="77"/>
      <c r="DX64" s="77"/>
      <c r="DY64" s="77"/>
      <c r="DZ64" s="77"/>
      <c r="EA64" s="77"/>
      <c r="EB64" s="77"/>
      <c r="EC64" s="77"/>
      <c r="ED64" s="77"/>
      <c r="EE64" s="77"/>
      <c r="EF64" s="77"/>
      <c r="EG64" s="77"/>
      <c r="EH64" s="77"/>
      <c r="EI64" s="77"/>
      <c r="EJ64" s="77"/>
      <c r="EK64" s="77"/>
      <c r="EL64" s="77"/>
      <c r="EM64" s="77"/>
      <c r="EN64" s="77"/>
      <c r="EO64" s="77"/>
      <c r="EP64" s="77"/>
      <c r="EQ64" s="77"/>
      <c r="ER64" s="77"/>
      <c r="ES64" s="77"/>
      <c r="ET64" s="77"/>
      <c r="EU64" s="77"/>
      <c r="EV64" s="77"/>
      <c r="EW64" s="77"/>
      <c r="EX64" s="77"/>
      <c r="EY64" s="77"/>
      <c r="EZ64" s="77"/>
      <c r="FA64" s="77"/>
      <c r="FB64" s="77"/>
      <c r="FC64" s="77"/>
      <c r="FD64" s="77"/>
      <c r="FE64" s="77"/>
      <c r="FF64" s="77"/>
      <c r="FG64" s="77"/>
      <c r="FH64" s="77"/>
      <c r="FI64" s="77"/>
      <c r="FJ64" s="77"/>
      <c r="FK64" s="77"/>
      <c r="FL64" s="77"/>
      <c r="FM64" s="77"/>
      <c r="FN64" s="77"/>
      <c r="FO64" s="77"/>
      <c r="FP64" s="77"/>
      <c r="FQ64" s="77"/>
      <c r="FR64" s="77"/>
      <c r="FS64" s="77"/>
      <c r="FT64" s="77"/>
      <c r="FU64" s="77"/>
      <c r="FV64" s="77"/>
      <c r="FW64" s="77"/>
      <c r="FX64" s="77"/>
      <c r="FY64" s="77"/>
      <c r="FZ64" s="77"/>
      <c r="GA64" s="77"/>
      <c r="GB64" s="77"/>
      <c r="GC64" s="77"/>
      <c r="GD64" s="77"/>
      <c r="GE64" s="77"/>
      <c r="GF64" s="77"/>
      <c r="GG64" s="77"/>
      <c r="GH64" s="77"/>
      <c r="GI64" s="77"/>
      <c r="GJ64" s="77"/>
      <c r="GK64" s="77"/>
      <c r="GL64" s="77"/>
      <c r="GM64" s="77"/>
      <c r="GN64" s="77"/>
      <c r="GO64" s="77"/>
      <c r="GP64" s="77"/>
      <c r="GQ64" s="77"/>
      <c r="GR64" s="77"/>
      <c r="GS64" s="77"/>
      <c r="GT64" s="77"/>
      <c r="GU64" s="77"/>
      <c r="GV64" s="77"/>
      <c r="GW64" s="77"/>
      <c r="GX64" s="77"/>
      <c r="GY64" s="77"/>
      <c r="GZ64" s="77"/>
      <c r="HA64" s="77"/>
      <c r="HB64" s="77"/>
      <c r="HC64" s="77"/>
      <c r="HD64" s="77"/>
      <c r="HE64" s="77"/>
      <c r="HF64" s="77"/>
      <c r="HG64" s="77"/>
      <c r="HH64" s="77"/>
      <c r="HI64" s="77"/>
      <c r="HJ64" s="77"/>
      <c r="HK64" s="77"/>
      <c r="HL64" s="77"/>
      <c r="HM64" s="77"/>
      <c r="HN64" s="77"/>
      <c r="HO64" s="77"/>
      <c r="HP64" s="77"/>
      <c r="HQ64" s="77"/>
      <c r="HR64" s="77"/>
      <c r="HS64" s="77"/>
      <c r="HT64" s="77"/>
      <c r="HU64" s="77"/>
      <c r="HV64" s="77"/>
      <c r="HW64" s="77"/>
      <c r="HX64" s="77"/>
      <c r="HY64" s="77"/>
    </row>
    <row r="65" spans="1:233">
      <c r="A65" s="77">
        <v>158</v>
      </c>
      <c r="B65" s="77">
        <v>214</v>
      </c>
      <c r="C65" s="77" t="s">
        <v>27</v>
      </c>
      <c r="D65" s="77" t="s">
        <v>57</v>
      </c>
      <c r="E65" s="77" t="s">
        <v>84</v>
      </c>
      <c r="F65" s="77" t="s">
        <v>423</v>
      </c>
      <c r="I65" s="77" t="s">
        <v>269</v>
      </c>
      <c r="J65" s="454" t="s">
        <v>486</v>
      </c>
      <c r="K65" s="410">
        <v>36784</v>
      </c>
      <c r="L65" s="410">
        <v>38610</v>
      </c>
      <c r="M65" s="77" t="s">
        <v>30</v>
      </c>
      <c r="N65" s="271">
        <v>-34000000</v>
      </c>
      <c r="P65" s="411">
        <v>4.5</v>
      </c>
      <c r="Q65" s="271">
        <v>0</v>
      </c>
      <c r="R65" s="271">
        <v>-4.344189E-13</v>
      </c>
      <c r="S65" s="411">
        <v>-4.344189E-13</v>
      </c>
      <c r="T65" s="271">
        <v>0</v>
      </c>
      <c r="U65" s="271">
        <v>-927.13211100000001</v>
      </c>
      <c r="V65" s="271">
        <v>0</v>
      </c>
      <c r="W65" s="271">
        <v>-927.13211100000001</v>
      </c>
      <c r="X65" s="271">
        <v>-6209099</v>
      </c>
      <c r="Y65" s="271">
        <v>-6215585</v>
      </c>
      <c r="Z65" s="271">
        <v>-6486</v>
      </c>
      <c r="AA65" s="271">
        <v>-5558.8678890000001</v>
      </c>
      <c r="AB65" s="271">
        <v>-6209099</v>
      </c>
      <c r="AC65" s="271">
        <v>-6215585</v>
      </c>
      <c r="AD65" s="271">
        <v>-6486</v>
      </c>
      <c r="AG65" s="402">
        <v>-769250</v>
      </c>
      <c r="AH65" s="402">
        <v>-6984835</v>
      </c>
      <c r="AI65" s="402">
        <v>-467538.11111100018</v>
      </c>
      <c r="AJ65" s="402">
        <v>-467538.11111100018</v>
      </c>
      <c r="AK65" s="402">
        <v>-51251</v>
      </c>
      <c r="AL65" s="402">
        <v>-6486</v>
      </c>
      <c r="AM65" s="403" t="s">
        <v>547</v>
      </c>
      <c r="AN65" s="45" t="s">
        <v>545</v>
      </c>
      <c r="AO65" s="45" t="s">
        <v>545</v>
      </c>
      <c r="AP65" s="45" t="s">
        <v>545</v>
      </c>
      <c r="AR65" s="412"/>
      <c r="AS65" s="176"/>
    </row>
    <row r="66" spans="1:233">
      <c r="A66" s="77">
        <v>159</v>
      </c>
      <c r="B66" s="77">
        <v>212</v>
      </c>
      <c r="C66" s="77" t="s">
        <v>27</v>
      </c>
      <c r="D66" s="77" t="s">
        <v>28</v>
      </c>
      <c r="E66" s="77" t="s">
        <v>31</v>
      </c>
      <c r="F66" s="77" t="s">
        <v>200</v>
      </c>
      <c r="G66" s="77" t="s">
        <v>474</v>
      </c>
      <c r="H66" s="77" t="s">
        <v>468</v>
      </c>
      <c r="I66" s="77" t="s">
        <v>97</v>
      </c>
      <c r="J66" s="454" t="s">
        <v>470</v>
      </c>
      <c r="K66" s="410">
        <v>36795</v>
      </c>
      <c r="L66" s="410">
        <v>38621</v>
      </c>
      <c r="M66" s="77" t="s">
        <v>30</v>
      </c>
      <c r="N66" s="271">
        <v>-10000000</v>
      </c>
      <c r="O66" s="271">
        <v>3834.7648829999998</v>
      </c>
      <c r="P66" s="411">
        <v>0.52</v>
      </c>
      <c r="Q66" s="271">
        <v>79.433577999999997</v>
      </c>
      <c r="R66" s="271">
        <v>79.450416000000004</v>
      </c>
      <c r="S66" s="411">
        <v>1.6838000000007014E-2</v>
      </c>
      <c r="T66" s="271">
        <v>64.569771099980898</v>
      </c>
      <c r="U66" s="271">
        <v>-302.868988</v>
      </c>
      <c r="V66" s="271">
        <v>0</v>
      </c>
      <c r="W66" s="271">
        <v>-238.2992169000191</v>
      </c>
      <c r="X66" s="271">
        <v>106950.846074</v>
      </c>
      <c r="Y66" s="271">
        <v>106912.51414</v>
      </c>
      <c r="Z66" s="271">
        <v>-38.331934000001638</v>
      </c>
      <c r="AA66" s="271">
        <v>199.96728290001747</v>
      </c>
      <c r="AB66" s="271">
        <v>106950.846074</v>
      </c>
      <c r="AC66" s="271">
        <v>106912.51414</v>
      </c>
      <c r="AD66" s="271">
        <v>-38.331934000001638</v>
      </c>
      <c r="AF66" s="271">
        <v>22078.658813872498</v>
      </c>
      <c r="AG66" s="402">
        <v>-26144.444444000001</v>
      </c>
      <c r="AH66" s="402">
        <v>80768.069695999991</v>
      </c>
      <c r="AI66" s="402">
        <v>-64170.659746000019</v>
      </c>
      <c r="AJ66" s="402">
        <v>-64170.659746000019</v>
      </c>
      <c r="AK66" s="402">
        <v>22163.962238999993</v>
      </c>
      <c r="AL66" s="402">
        <v>-38.331934000001638</v>
      </c>
      <c r="AM66" s="403" t="s">
        <v>547</v>
      </c>
      <c r="AN66" s="45">
        <v>6</v>
      </c>
      <c r="AO66" s="45" t="s">
        <v>545</v>
      </c>
      <c r="AP66" s="45">
        <v>6</v>
      </c>
      <c r="AR66" s="412"/>
      <c r="AS66" s="176"/>
    </row>
    <row r="67" spans="1:233">
      <c r="A67" s="77">
        <v>161</v>
      </c>
      <c r="B67" s="77">
        <v>315</v>
      </c>
      <c r="C67" s="77" t="s">
        <v>27</v>
      </c>
      <c r="D67" s="77" t="s">
        <v>28</v>
      </c>
      <c r="E67" s="77" t="s">
        <v>75</v>
      </c>
      <c r="F67" s="77" t="s">
        <v>210</v>
      </c>
      <c r="G67" s="77" t="s">
        <v>473</v>
      </c>
      <c r="H67" s="77" t="s">
        <v>468</v>
      </c>
      <c r="I67" s="77" t="s">
        <v>97</v>
      </c>
      <c r="J67" s="454" t="s">
        <v>481</v>
      </c>
      <c r="K67" s="410">
        <v>36788</v>
      </c>
      <c r="L67" s="410">
        <v>37695</v>
      </c>
      <c r="M67" s="77" t="s">
        <v>30</v>
      </c>
      <c r="N67" s="271">
        <v>-3000000</v>
      </c>
      <c r="O67" s="271">
        <v>528.34832499999993</v>
      </c>
      <c r="P67" s="411">
        <v>3.95</v>
      </c>
      <c r="Q67" s="271">
        <v>676.05546000000004</v>
      </c>
      <c r="R67" s="271">
        <v>676.15562699999998</v>
      </c>
      <c r="S67" s="411">
        <v>0.10016699999994216</v>
      </c>
      <c r="T67" s="271">
        <v>52.923066670244438</v>
      </c>
      <c r="U67" s="271">
        <v>-547.60822299999995</v>
      </c>
      <c r="V67" s="271">
        <v>0</v>
      </c>
      <c r="W67" s="271">
        <v>-494.6851563297555</v>
      </c>
      <c r="X67" s="271">
        <v>137431.07136199999</v>
      </c>
      <c r="Y67" s="271">
        <v>137037.24122699999</v>
      </c>
      <c r="Z67" s="271">
        <v>-393.83013499999652</v>
      </c>
      <c r="AA67" s="271">
        <v>100.85502132975898</v>
      </c>
      <c r="AB67" s="271">
        <v>137431.07136199999</v>
      </c>
      <c r="AC67" s="271">
        <v>137037.24122699999</v>
      </c>
      <c r="AD67" s="271">
        <v>-393.83013499999652</v>
      </c>
      <c r="AF67" s="271">
        <v>11298.728930124998</v>
      </c>
      <c r="AG67" s="402">
        <v>-58262.5</v>
      </c>
      <c r="AH67" s="402">
        <v>78774.741226999991</v>
      </c>
      <c r="AI67" s="402">
        <v>-98462.072551999998</v>
      </c>
      <c r="AJ67" s="402">
        <v>-98462.072551999998</v>
      </c>
      <c r="AK67" s="402">
        <v>138246.24494399998</v>
      </c>
      <c r="AL67" s="402">
        <v>-393.83013499999652</v>
      </c>
      <c r="AM67" s="403" t="s">
        <v>549</v>
      </c>
      <c r="AN67" s="45" t="s">
        <v>545</v>
      </c>
      <c r="AO67" s="45">
        <v>15</v>
      </c>
      <c r="AP67" s="45">
        <v>15</v>
      </c>
      <c r="AR67" s="412"/>
      <c r="AS67" s="176"/>
    </row>
    <row r="68" spans="1:233">
      <c r="A68" s="77">
        <v>162</v>
      </c>
      <c r="B68" s="77">
        <v>316</v>
      </c>
      <c r="C68" s="77" t="s">
        <v>27</v>
      </c>
      <c r="D68" s="77" t="s">
        <v>28</v>
      </c>
      <c r="E68" s="77" t="s">
        <v>63</v>
      </c>
      <c r="F68" s="77" t="s">
        <v>205</v>
      </c>
      <c r="G68" s="77" t="s">
        <v>498</v>
      </c>
      <c r="H68" s="77" t="s">
        <v>482</v>
      </c>
      <c r="I68" s="77" t="s">
        <v>56</v>
      </c>
      <c r="J68" s="454" t="s">
        <v>479</v>
      </c>
      <c r="K68" s="410">
        <v>36797</v>
      </c>
      <c r="L68" s="410">
        <v>37892</v>
      </c>
      <c r="M68" s="77" t="s">
        <v>45</v>
      </c>
      <c r="N68" s="271">
        <v>-10000000</v>
      </c>
      <c r="O68" s="271">
        <v>2283.0969219999997</v>
      </c>
      <c r="P68" s="411">
        <v>0.72</v>
      </c>
      <c r="Q68" s="271">
        <v>84.673385999999994</v>
      </c>
      <c r="R68" s="271">
        <v>84.692588999999998</v>
      </c>
      <c r="S68" s="411">
        <v>1.9203000000004522E-2</v>
      </c>
      <c r="T68" s="271">
        <v>43.842310193176317</v>
      </c>
      <c r="U68" s="271">
        <v>-290.89587999999998</v>
      </c>
      <c r="V68" s="271">
        <v>0</v>
      </c>
      <c r="W68" s="271">
        <v>-247.05356980682365</v>
      </c>
      <c r="X68" s="271">
        <v>28556.628745999999</v>
      </c>
      <c r="Y68" s="271">
        <v>28373.182870000001</v>
      </c>
      <c r="Z68" s="271">
        <v>-183.44587599999795</v>
      </c>
      <c r="AA68" s="271">
        <v>63.607693806825694</v>
      </c>
      <c r="AB68" s="271">
        <v>25288.322586020298</v>
      </c>
      <c r="AC68" s="271">
        <v>25025.147291339999</v>
      </c>
      <c r="AD68" s="271">
        <v>-263.17529468029898</v>
      </c>
      <c r="AF68" s="271">
        <v>22534.16662014</v>
      </c>
      <c r="AG68" s="402">
        <v>-31928.400000000001</v>
      </c>
      <c r="AH68" s="402">
        <v>-6903.2527086600021</v>
      </c>
      <c r="AI68" s="402">
        <v>-46514.984879888623</v>
      </c>
      <c r="AJ68" s="402">
        <v>-46514.984879888623</v>
      </c>
      <c r="AK68" s="402">
        <v>-97400.408599023052</v>
      </c>
      <c r="AL68" s="402">
        <v>-263.17529468029898</v>
      </c>
      <c r="AM68" s="403" t="s">
        <v>549</v>
      </c>
      <c r="AN68" s="45" t="s">
        <v>545</v>
      </c>
      <c r="AO68" s="45">
        <v>9</v>
      </c>
      <c r="AP68" s="45">
        <v>9</v>
      </c>
      <c r="AR68" s="412"/>
      <c r="AS68" s="176"/>
    </row>
    <row r="69" spans="1:233">
      <c r="A69" s="77">
        <v>163</v>
      </c>
      <c r="B69" s="77">
        <v>317</v>
      </c>
      <c r="C69" s="77" t="s">
        <v>27</v>
      </c>
      <c r="D69" s="77" t="s">
        <v>28</v>
      </c>
      <c r="E69" s="77" t="s">
        <v>34</v>
      </c>
      <c r="F69" s="77" t="s">
        <v>205</v>
      </c>
      <c r="G69" s="77" t="s">
        <v>473</v>
      </c>
      <c r="H69" s="77" t="s">
        <v>483</v>
      </c>
      <c r="I69" s="77" t="s">
        <v>263</v>
      </c>
      <c r="J69" s="454" t="s">
        <v>469</v>
      </c>
      <c r="K69" s="410">
        <v>36802</v>
      </c>
      <c r="L69" s="410">
        <v>37897</v>
      </c>
      <c r="M69" s="77" t="s">
        <v>30</v>
      </c>
      <c r="N69" s="271">
        <v>10000000</v>
      </c>
      <c r="O69" s="271">
        <v>-2261.1097100000002</v>
      </c>
      <c r="P69" s="411">
        <v>1.18</v>
      </c>
      <c r="Q69" s="271">
        <v>137.12844899999999</v>
      </c>
      <c r="R69" s="271">
        <v>137.195662</v>
      </c>
      <c r="S69" s="411">
        <v>6.7213000000009515E-2</v>
      </c>
      <c r="T69" s="271">
        <v>-151.97596693825153</v>
      </c>
      <c r="U69" s="271">
        <v>566.97038499999996</v>
      </c>
      <c r="V69" s="271">
        <v>0</v>
      </c>
      <c r="W69" s="271">
        <v>414.99441806174843</v>
      </c>
      <c r="X69" s="271">
        <v>-15309.480084999999</v>
      </c>
      <c r="Y69" s="271">
        <v>-15122.392468</v>
      </c>
      <c r="Z69" s="271">
        <v>187.08761699999923</v>
      </c>
      <c r="AA69" s="271">
        <v>-227.90680106174921</v>
      </c>
      <c r="AB69" s="271">
        <v>-15309.480084999999</v>
      </c>
      <c r="AC69" s="271">
        <v>-15122.392468</v>
      </c>
      <c r="AD69" s="271">
        <v>187.08761699999923</v>
      </c>
      <c r="AF69" s="271">
        <v>-22317.1528377</v>
      </c>
      <c r="AG69" s="402">
        <v>30155.555555999999</v>
      </c>
      <c r="AH69" s="402">
        <v>15033.163087999999</v>
      </c>
      <c r="AI69" s="402">
        <v>93577.438479000004</v>
      </c>
      <c r="AJ69" s="402">
        <v>93577.438479000004</v>
      </c>
      <c r="AK69" s="402">
        <v>23561.344175999999</v>
      </c>
      <c r="AL69" s="402">
        <v>187.08761699999923</v>
      </c>
      <c r="AM69" s="403" t="s">
        <v>548</v>
      </c>
      <c r="AN69" s="45" t="s">
        <v>545</v>
      </c>
      <c r="AO69" s="45">
        <v>9</v>
      </c>
      <c r="AP69" s="45">
        <v>9</v>
      </c>
      <c r="AR69" s="412"/>
      <c r="AS69" s="176"/>
    </row>
    <row r="70" spans="1:233">
      <c r="A70" s="77">
        <v>164</v>
      </c>
      <c r="B70" s="77">
        <v>318</v>
      </c>
      <c r="C70" s="77" t="s">
        <v>27</v>
      </c>
      <c r="D70" s="77" t="s">
        <v>28</v>
      </c>
      <c r="E70" s="77" t="s">
        <v>76</v>
      </c>
      <c r="F70" s="77" t="s">
        <v>197</v>
      </c>
      <c r="G70" s="77" t="s">
        <v>487</v>
      </c>
      <c r="H70" s="77" t="s">
        <v>472</v>
      </c>
      <c r="I70" s="77" t="s">
        <v>31</v>
      </c>
      <c r="J70" s="454" t="s">
        <v>479</v>
      </c>
      <c r="K70" s="410">
        <v>36802</v>
      </c>
      <c r="L70" s="410">
        <v>38367</v>
      </c>
      <c r="M70" s="77" t="s">
        <v>30</v>
      </c>
      <c r="N70" s="271">
        <v>10000000</v>
      </c>
      <c r="O70" s="271">
        <v>-3387.4691389999998</v>
      </c>
      <c r="P70" s="411">
        <v>1.45</v>
      </c>
      <c r="Q70" s="271">
        <v>109.01549900000001</v>
      </c>
      <c r="R70" s="271">
        <v>109.041861</v>
      </c>
      <c r="S70" s="411">
        <v>2.6361999999991781E-2</v>
      </c>
      <c r="T70" s="271">
        <v>-89.300461442290157</v>
      </c>
      <c r="U70" s="271">
        <v>459.00339700000001</v>
      </c>
      <c r="V70" s="271">
        <v>0</v>
      </c>
      <c r="W70" s="271">
        <v>369.70293555770985</v>
      </c>
      <c r="X70" s="271">
        <v>151858.940069</v>
      </c>
      <c r="Y70" s="271">
        <v>152194.55119699999</v>
      </c>
      <c r="Z70" s="271">
        <v>335.61112799998955</v>
      </c>
      <c r="AA70" s="271">
        <v>-34.091807557720301</v>
      </c>
      <c r="AB70" s="271">
        <v>151858.940069</v>
      </c>
      <c r="AC70" s="271">
        <v>152194.55119699999</v>
      </c>
      <c r="AD70" s="271">
        <v>335.61112799998955</v>
      </c>
      <c r="AF70" s="271">
        <v>-42350.139175778007</v>
      </c>
      <c r="AG70" s="402">
        <v>42291.666666999998</v>
      </c>
      <c r="AH70" s="402">
        <v>194486.21786400001</v>
      </c>
      <c r="AI70" s="402">
        <v>153384.533084</v>
      </c>
      <c r="AJ70" s="402">
        <v>153384.533084</v>
      </c>
      <c r="AK70" s="402">
        <v>67807.488590000008</v>
      </c>
      <c r="AL70" s="402">
        <v>335.61112799998955</v>
      </c>
      <c r="AM70" s="403" t="s">
        <v>547</v>
      </c>
      <c r="AN70" s="45" t="s">
        <v>545</v>
      </c>
      <c r="AO70" s="45">
        <v>10</v>
      </c>
      <c r="AP70" s="45">
        <v>10</v>
      </c>
      <c r="AR70" s="412"/>
      <c r="AS70" s="176"/>
    </row>
    <row r="71" spans="1:233">
      <c r="A71" s="77">
        <v>200</v>
      </c>
      <c r="B71" s="77">
        <v>319</v>
      </c>
      <c r="C71" s="77" t="s">
        <v>27</v>
      </c>
      <c r="D71" s="77" t="s">
        <v>54</v>
      </c>
      <c r="E71" s="77" t="s">
        <v>72</v>
      </c>
      <c r="F71" s="77" t="s">
        <v>200</v>
      </c>
      <c r="G71" s="77" t="s">
        <v>485</v>
      </c>
      <c r="H71" s="77" t="s">
        <v>468</v>
      </c>
      <c r="I71" s="77" t="s">
        <v>279</v>
      </c>
      <c r="J71" s="454" t="s">
        <v>481</v>
      </c>
      <c r="K71" s="410">
        <v>36794</v>
      </c>
      <c r="L71" s="410">
        <v>38483</v>
      </c>
      <c r="M71" s="77" t="s">
        <v>30</v>
      </c>
      <c r="N71" s="271">
        <v>10000000</v>
      </c>
      <c r="O71" s="271">
        <v>-3572.7272809999999</v>
      </c>
      <c r="P71" s="411">
        <v>0.59</v>
      </c>
      <c r="Q71" s="271">
        <v>44.060364999999997</v>
      </c>
      <c r="R71" s="271">
        <v>44.077781999999999</v>
      </c>
      <c r="S71" s="411">
        <v>1.7417000000001792E-2</v>
      </c>
      <c r="T71" s="271">
        <v>-62.226191053183399</v>
      </c>
      <c r="U71" s="271">
        <v>176.315944</v>
      </c>
      <c r="V71" s="271">
        <v>0</v>
      </c>
      <c r="W71" s="271">
        <v>114.0897529468166</v>
      </c>
      <c r="X71" s="271">
        <v>63049.082521999997</v>
      </c>
      <c r="Y71" s="271">
        <v>63163.716254999999</v>
      </c>
      <c r="Z71" s="271">
        <v>114.63373300000239</v>
      </c>
      <c r="AA71" s="271">
        <v>0.54398005318579123</v>
      </c>
      <c r="AB71" s="271">
        <v>63049.082521999997</v>
      </c>
      <c r="AC71" s="271">
        <v>63163.716254999999</v>
      </c>
      <c r="AD71" s="271">
        <v>114.63373300000239</v>
      </c>
      <c r="AF71" s="271">
        <v>-20569.977320357502</v>
      </c>
      <c r="AG71" s="402">
        <v>22944.444444000001</v>
      </c>
      <c r="AH71" s="402">
        <v>86108.160699</v>
      </c>
      <c r="AI71" s="402">
        <v>73849.356830999997</v>
      </c>
      <c r="AJ71" s="402">
        <v>73849.356830999997</v>
      </c>
      <c r="AK71" s="402">
        <v>28675.731606000001</v>
      </c>
      <c r="AL71" s="402">
        <v>114.63373300000239</v>
      </c>
      <c r="AM71" s="403" t="s">
        <v>547</v>
      </c>
      <c r="AN71" s="45">
        <v>6</v>
      </c>
      <c r="AO71" s="45" t="s">
        <v>545</v>
      </c>
      <c r="AP71" s="45">
        <v>6</v>
      </c>
      <c r="AR71" s="412"/>
      <c r="AS71" s="176"/>
    </row>
    <row r="72" spans="1:233">
      <c r="A72" s="77">
        <v>201</v>
      </c>
      <c r="B72" s="77">
        <v>320</v>
      </c>
      <c r="C72" s="77" t="s">
        <v>27</v>
      </c>
      <c r="D72" s="77" t="s">
        <v>59</v>
      </c>
      <c r="E72" s="77" t="s">
        <v>72</v>
      </c>
      <c r="F72" s="77" t="s">
        <v>200</v>
      </c>
      <c r="G72" s="77" t="s">
        <v>485</v>
      </c>
      <c r="H72" s="77" t="s">
        <v>468</v>
      </c>
      <c r="I72" s="77" t="s">
        <v>277</v>
      </c>
      <c r="J72" s="454" t="s">
        <v>481</v>
      </c>
      <c r="K72" s="410">
        <v>36794</v>
      </c>
      <c r="L72" s="410">
        <v>38483</v>
      </c>
      <c r="M72" s="77" t="s">
        <v>30</v>
      </c>
      <c r="N72" s="271">
        <v>-10000000</v>
      </c>
      <c r="O72" s="271">
        <v>3572.7272809999999</v>
      </c>
      <c r="P72" s="411">
        <v>0.59</v>
      </c>
      <c r="Q72" s="271">
        <v>44.060364999999997</v>
      </c>
      <c r="R72" s="271">
        <v>44.077781999999999</v>
      </c>
      <c r="S72" s="411">
        <v>1.7417000000001792E-2</v>
      </c>
      <c r="T72" s="271">
        <v>62.226191053183399</v>
      </c>
      <c r="U72" s="271">
        <v>-176.315944</v>
      </c>
      <c r="V72" s="271">
        <v>0</v>
      </c>
      <c r="W72" s="271">
        <v>-114.0897529468166</v>
      </c>
      <c r="X72" s="271">
        <v>-63049.082521999997</v>
      </c>
      <c r="Y72" s="271">
        <v>-63163.716254999999</v>
      </c>
      <c r="Z72" s="271">
        <v>-114.63373300000239</v>
      </c>
      <c r="AA72" s="271">
        <v>-0.54398005318579123</v>
      </c>
      <c r="AB72" s="271">
        <v>-63049.082521999997</v>
      </c>
      <c r="AC72" s="271">
        <v>-63163.716254999999</v>
      </c>
      <c r="AD72" s="271">
        <v>-114.63373300000239</v>
      </c>
      <c r="AF72" s="271">
        <v>20569.977320357502</v>
      </c>
      <c r="AG72" s="402">
        <v>-22944.444444000001</v>
      </c>
      <c r="AH72" s="402">
        <v>-86108.160699</v>
      </c>
      <c r="AI72" s="402">
        <v>-73849.356830999997</v>
      </c>
      <c r="AJ72" s="402">
        <v>-73849.356830999997</v>
      </c>
      <c r="AK72" s="402">
        <v>-28675.731606000001</v>
      </c>
      <c r="AL72" s="402">
        <v>-114.63373300000239</v>
      </c>
      <c r="AM72" s="403" t="s">
        <v>547</v>
      </c>
      <c r="AN72" s="45">
        <v>6</v>
      </c>
      <c r="AO72" s="45" t="s">
        <v>545</v>
      </c>
      <c r="AP72" s="45">
        <v>6</v>
      </c>
      <c r="AR72" s="412"/>
      <c r="AS72" s="176"/>
    </row>
    <row r="73" spans="1:233">
      <c r="A73" s="77">
        <v>204</v>
      </c>
      <c r="B73" s="77">
        <v>323</v>
      </c>
      <c r="C73" s="77" t="s">
        <v>27</v>
      </c>
      <c r="D73" s="77" t="s">
        <v>54</v>
      </c>
      <c r="E73" s="77" t="s">
        <v>216</v>
      </c>
      <c r="F73" s="77" t="s">
        <v>423</v>
      </c>
      <c r="G73" s="77" t="s">
        <v>474</v>
      </c>
      <c r="H73" s="77" t="s">
        <v>468</v>
      </c>
      <c r="I73" s="77" t="s">
        <v>279</v>
      </c>
      <c r="J73" s="454" t="s">
        <v>486</v>
      </c>
      <c r="K73" s="410">
        <v>36784</v>
      </c>
      <c r="L73" s="410">
        <v>38610</v>
      </c>
      <c r="M73" s="77" t="s">
        <v>30</v>
      </c>
      <c r="N73" s="271">
        <v>470000000</v>
      </c>
      <c r="O73" s="271">
        <v>-3287.2014449999997</v>
      </c>
      <c r="P73" s="411">
        <v>7.4999999999999997E-2</v>
      </c>
      <c r="Q73" s="271">
        <v>3.6011340000000001</v>
      </c>
      <c r="R73" s="271">
        <v>3.5805669999999998</v>
      </c>
      <c r="S73" s="411">
        <v>-2.0567000000000224E-2</v>
      </c>
      <c r="T73" s="271">
        <v>4480.2503839999936</v>
      </c>
      <c r="U73" s="271">
        <v>623.61872900000003</v>
      </c>
      <c r="V73" s="271">
        <v>0</v>
      </c>
      <c r="W73" s="271">
        <v>5103.8691129999934</v>
      </c>
      <c r="X73" s="271">
        <v>697180.79258100002</v>
      </c>
      <c r="Y73" s="271">
        <v>702284.66169400001</v>
      </c>
      <c r="Z73" s="271">
        <v>5103.8691129999934</v>
      </c>
      <c r="AA73" s="271">
        <v>0</v>
      </c>
      <c r="AB73" s="271">
        <v>697180.79258100002</v>
      </c>
      <c r="AC73" s="271">
        <v>702284.66169400001</v>
      </c>
      <c r="AD73" s="271">
        <v>5103.8691129999934</v>
      </c>
      <c r="AG73" s="402">
        <v>177229.16666700001</v>
      </c>
      <c r="AH73" s="402">
        <v>879513.82836100005</v>
      </c>
      <c r="AI73" s="402">
        <v>230190.36055800004</v>
      </c>
      <c r="AJ73" s="402">
        <v>230190.36055800004</v>
      </c>
      <c r="AK73" s="402">
        <v>25464.046129000024</v>
      </c>
      <c r="AL73" s="402">
        <v>5103.8691129999934</v>
      </c>
      <c r="AM73" s="403" t="s">
        <v>547</v>
      </c>
      <c r="AN73" s="45" t="s">
        <v>545</v>
      </c>
      <c r="AO73" s="45" t="s">
        <v>545</v>
      </c>
      <c r="AP73" s="45" t="s">
        <v>545</v>
      </c>
      <c r="AR73" s="412"/>
      <c r="AS73" s="176"/>
      <c r="AV73" s="77"/>
      <c r="AW73" s="77"/>
      <c r="AX73" s="77"/>
      <c r="AY73" s="77"/>
      <c r="AZ73" s="77"/>
      <c r="BA73" s="77"/>
      <c r="BB73" s="77"/>
      <c r="BC73" s="77"/>
      <c r="BD73" s="77"/>
      <c r="BE73" s="77"/>
      <c r="BF73" s="77"/>
      <c r="BG73" s="77"/>
      <c r="BH73" s="77"/>
      <c r="BI73" s="77"/>
      <c r="BJ73" s="77"/>
      <c r="BK73" s="77"/>
      <c r="BL73" s="77"/>
      <c r="BM73" s="77"/>
      <c r="BN73" s="77"/>
      <c r="BO73" s="77"/>
      <c r="BP73" s="77"/>
      <c r="BQ73" s="77"/>
      <c r="BR73" s="77"/>
      <c r="BS73" s="77"/>
      <c r="BT73" s="77"/>
      <c r="BU73" s="77"/>
      <c r="BV73" s="77"/>
      <c r="BW73" s="77"/>
      <c r="BX73" s="77"/>
      <c r="BY73" s="77"/>
      <c r="BZ73" s="77"/>
      <c r="CA73" s="77"/>
      <c r="CB73" s="77"/>
      <c r="CC73" s="77"/>
      <c r="CD73" s="77"/>
      <c r="CE73" s="77"/>
      <c r="CF73" s="77"/>
      <c r="CG73" s="77"/>
      <c r="CH73" s="77"/>
      <c r="CI73" s="77"/>
      <c r="CJ73" s="77"/>
      <c r="CK73" s="77"/>
      <c r="CL73" s="77"/>
      <c r="CM73" s="77"/>
      <c r="CN73" s="77"/>
      <c r="CO73" s="77"/>
      <c r="CP73" s="77"/>
      <c r="CQ73" s="77"/>
      <c r="CR73" s="77"/>
      <c r="CS73" s="77"/>
      <c r="CT73" s="77"/>
      <c r="CU73" s="77"/>
      <c r="CV73" s="77"/>
      <c r="CW73" s="77"/>
      <c r="CX73" s="77"/>
      <c r="CY73" s="77"/>
      <c r="CZ73" s="77"/>
      <c r="DA73" s="77"/>
      <c r="DB73" s="77"/>
      <c r="DC73" s="77"/>
      <c r="DD73" s="77"/>
      <c r="DE73" s="77"/>
      <c r="DF73" s="77"/>
      <c r="DG73" s="77"/>
      <c r="DH73" s="77"/>
      <c r="DI73" s="77"/>
      <c r="DJ73" s="77"/>
      <c r="DK73" s="77"/>
      <c r="DL73" s="77"/>
      <c r="DM73" s="77"/>
      <c r="DN73" s="77"/>
      <c r="DO73" s="77"/>
      <c r="DP73" s="77"/>
      <c r="DQ73" s="77"/>
      <c r="DR73" s="77"/>
      <c r="DS73" s="77"/>
      <c r="DT73" s="77"/>
      <c r="DU73" s="77"/>
      <c r="DV73" s="77"/>
      <c r="DW73" s="77"/>
      <c r="DX73" s="77"/>
      <c r="DY73" s="77"/>
      <c r="DZ73" s="77"/>
      <c r="EA73" s="77"/>
      <c r="EB73" s="77"/>
      <c r="EC73" s="77"/>
      <c r="ED73" s="77"/>
      <c r="EE73" s="77"/>
      <c r="EF73" s="77"/>
      <c r="EG73" s="77"/>
      <c r="EH73" s="77"/>
      <c r="EI73" s="77"/>
      <c r="EJ73" s="77"/>
      <c r="EK73" s="77"/>
      <c r="EL73" s="77"/>
      <c r="EM73" s="77"/>
      <c r="EN73" s="77"/>
      <c r="EO73" s="77"/>
      <c r="EP73" s="77"/>
      <c r="EQ73" s="77"/>
      <c r="ER73" s="77"/>
      <c r="ES73" s="77"/>
      <c r="ET73" s="77"/>
      <c r="EU73" s="77"/>
      <c r="EV73" s="77"/>
      <c r="EW73" s="77"/>
      <c r="EX73" s="77"/>
      <c r="EY73" s="77"/>
      <c r="EZ73" s="77"/>
      <c r="FA73" s="77"/>
      <c r="FB73" s="77"/>
      <c r="FC73" s="77"/>
      <c r="FD73" s="77"/>
      <c r="FE73" s="77"/>
      <c r="FF73" s="77"/>
      <c r="FG73" s="77"/>
      <c r="FH73" s="77"/>
      <c r="FI73" s="77"/>
      <c r="FJ73" s="77"/>
      <c r="FK73" s="77"/>
      <c r="FL73" s="77"/>
      <c r="FM73" s="77"/>
      <c r="FN73" s="77"/>
      <c r="FO73" s="77"/>
      <c r="FP73" s="77"/>
      <c r="FQ73" s="77"/>
      <c r="FR73" s="77"/>
      <c r="FS73" s="77"/>
      <c r="FT73" s="77"/>
      <c r="FU73" s="77"/>
      <c r="FV73" s="77"/>
      <c r="FW73" s="77"/>
      <c r="FX73" s="77"/>
      <c r="FY73" s="77"/>
      <c r="FZ73" s="77"/>
      <c r="GA73" s="77"/>
      <c r="GB73" s="77"/>
      <c r="GC73" s="77"/>
      <c r="GD73" s="77"/>
      <c r="GE73" s="77"/>
      <c r="GF73" s="77"/>
      <c r="GG73" s="77"/>
      <c r="GH73" s="77"/>
      <c r="GI73" s="77"/>
      <c r="GJ73" s="77"/>
      <c r="GK73" s="77"/>
      <c r="GL73" s="77"/>
      <c r="GM73" s="77"/>
      <c r="GN73" s="77"/>
      <c r="GO73" s="77"/>
      <c r="GP73" s="77"/>
      <c r="GQ73" s="77"/>
      <c r="GR73" s="77"/>
      <c r="GS73" s="77"/>
      <c r="GT73" s="77"/>
      <c r="GU73" s="77"/>
      <c r="GV73" s="77"/>
      <c r="GW73" s="77"/>
      <c r="GX73" s="77"/>
      <c r="GY73" s="77"/>
      <c r="GZ73" s="77"/>
      <c r="HA73" s="77"/>
      <c r="HB73" s="77"/>
      <c r="HC73" s="77"/>
      <c r="HD73" s="77"/>
      <c r="HE73" s="77"/>
      <c r="HF73" s="77"/>
      <c r="HG73" s="77"/>
      <c r="HH73" s="77"/>
      <c r="HI73" s="77"/>
      <c r="HJ73" s="77"/>
      <c r="HK73" s="77"/>
      <c r="HL73" s="77"/>
      <c r="HM73" s="77"/>
      <c r="HN73" s="77"/>
      <c r="HO73" s="77"/>
      <c r="HP73" s="77"/>
      <c r="HQ73" s="77"/>
      <c r="HR73" s="77"/>
      <c r="HS73" s="77"/>
      <c r="HT73" s="77"/>
      <c r="HU73" s="77"/>
      <c r="HV73" s="77"/>
      <c r="HW73" s="77"/>
      <c r="HX73" s="77"/>
      <c r="HY73" s="77"/>
    </row>
    <row r="74" spans="1:233">
      <c r="A74" s="77">
        <v>205</v>
      </c>
      <c r="B74" s="77">
        <v>324</v>
      </c>
      <c r="C74" s="77" t="s">
        <v>27</v>
      </c>
      <c r="D74" s="77" t="s">
        <v>59</v>
      </c>
      <c r="E74" s="77" t="s">
        <v>216</v>
      </c>
      <c r="F74" s="77" t="s">
        <v>423</v>
      </c>
      <c r="G74" s="77" t="s">
        <v>474</v>
      </c>
      <c r="H74" s="77" t="s">
        <v>468</v>
      </c>
      <c r="I74" s="77" t="s">
        <v>277</v>
      </c>
      <c r="J74" s="454" t="s">
        <v>486</v>
      </c>
      <c r="K74" s="410">
        <v>36784</v>
      </c>
      <c r="L74" s="410">
        <v>38610</v>
      </c>
      <c r="M74" s="77" t="s">
        <v>30</v>
      </c>
      <c r="N74" s="271">
        <v>-470000000</v>
      </c>
      <c r="O74" s="271">
        <v>3287.2014449999997</v>
      </c>
      <c r="P74" s="411">
        <v>7.4999999999999997E-2</v>
      </c>
      <c r="Q74" s="271">
        <v>3.6011340000000001</v>
      </c>
      <c r="R74" s="271">
        <v>3.5805669999999998</v>
      </c>
      <c r="S74" s="411">
        <v>-2.0567000000000224E-2</v>
      </c>
      <c r="T74" s="271">
        <v>-4480.2503839999936</v>
      </c>
      <c r="U74" s="271">
        <v>-623.61872900000003</v>
      </c>
      <c r="V74" s="271">
        <v>0</v>
      </c>
      <c r="W74" s="271">
        <v>-5103.8691129999934</v>
      </c>
      <c r="X74" s="271">
        <v>-697180.79258100002</v>
      </c>
      <c r="Y74" s="271">
        <v>-702284.66169400001</v>
      </c>
      <c r="Z74" s="271">
        <v>-5103.8691129999934</v>
      </c>
      <c r="AA74" s="271">
        <v>0</v>
      </c>
      <c r="AB74" s="271">
        <v>-697180.79258100002</v>
      </c>
      <c r="AC74" s="271">
        <v>-702284.66169400001</v>
      </c>
      <c r="AD74" s="271">
        <v>-5103.8691129999934</v>
      </c>
      <c r="AG74" s="402">
        <v>-177229.16666700001</v>
      </c>
      <c r="AH74" s="402">
        <v>-879513.82836100005</v>
      </c>
      <c r="AI74" s="402">
        <v>-170282.02722399996</v>
      </c>
      <c r="AJ74" s="402">
        <v>-170282.02722399996</v>
      </c>
      <c r="AK74" s="402">
        <v>-25464.046129000024</v>
      </c>
      <c r="AL74" s="402">
        <v>-5103.8691129999934</v>
      </c>
      <c r="AM74" s="403" t="s">
        <v>547</v>
      </c>
      <c r="AN74" s="45" t="s">
        <v>545</v>
      </c>
      <c r="AO74" s="45" t="s">
        <v>545</v>
      </c>
      <c r="AP74" s="45" t="s">
        <v>545</v>
      </c>
      <c r="AR74" s="412"/>
      <c r="AS74" s="176"/>
      <c r="AV74" s="77"/>
      <c r="AW74" s="77"/>
      <c r="AX74" s="77"/>
      <c r="AY74" s="77"/>
      <c r="AZ74" s="77"/>
      <c r="BA74" s="77"/>
      <c r="BB74" s="77"/>
      <c r="BC74" s="77"/>
      <c r="BD74" s="77"/>
      <c r="BE74" s="77"/>
      <c r="BF74" s="77"/>
      <c r="BG74" s="77"/>
      <c r="BH74" s="77"/>
      <c r="BI74" s="77"/>
      <c r="BJ74" s="77"/>
      <c r="BK74" s="77"/>
      <c r="BL74" s="77"/>
      <c r="BM74" s="77"/>
      <c r="BN74" s="77"/>
      <c r="BO74" s="77"/>
      <c r="BP74" s="77"/>
      <c r="BQ74" s="77"/>
      <c r="BR74" s="77"/>
      <c r="BS74" s="77"/>
      <c r="BT74" s="77"/>
      <c r="BU74" s="77"/>
      <c r="BV74" s="77"/>
      <c r="BW74" s="77"/>
      <c r="BX74" s="77"/>
      <c r="BY74" s="77"/>
      <c r="BZ74" s="77"/>
      <c r="CA74" s="77"/>
      <c r="CB74" s="77"/>
      <c r="CC74" s="77"/>
      <c r="CD74" s="77"/>
      <c r="CE74" s="77"/>
      <c r="CF74" s="77"/>
      <c r="CG74" s="77"/>
      <c r="CH74" s="77"/>
      <c r="CI74" s="77"/>
      <c r="CJ74" s="77"/>
      <c r="CK74" s="77"/>
      <c r="CL74" s="77"/>
      <c r="CM74" s="77"/>
      <c r="CN74" s="77"/>
      <c r="CO74" s="77"/>
      <c r="CP74" s="77"/>
      <c r="CQ74" s="77"/>
      <c r="CR74" s="77"/>
      <c r="CS74" s="77"/>
      <c r="CT74" s="77"/>
      <c r="CU74" s="77"/>
      <c r="CV74" s="77"/>
      <c r="CW74" s="77"/>
      <c r="CX74" s="77"/>
      <c r="CY74" s="77"/>
      <c r="CZ74" s="77"/>
      <c r="DA74" s="77"/>
      <c r="DB74" s="77"/>
      <c r="DC74" s="77"/>
      <c r="DD74" s="77"/>
      <c r="DE74" s="77"/>
      <c r="DF74" s="77"/>
      <c r="DG74" s="77"/>
      <c r="DH74" s="77"/>
      <c r="DI74" s="77"/>
      <c r="DJ74" s="77"/>
      <c r="DK74" s="77"/>
      <c r="DL74" s="77"/>
      <c r="DM74" s="77"/>
      <c r="DN74" s="77"/>
      <c r="DO74" s="77"/>
      <c r="DP74" s="77"/>
      <c r="DQ74" s="77"/>
      <c r="DR74" s="77"/>
      <c r="DS74" s="77"/>
      <c r="DT74" s="77"/>
      <c r="DU74" s="77"/>
      <c r="DV74" s="77"/>
      <c r="DW74" s="77"/>
      <c r="DX74" s="77"/>
      <c r="DY74" s="77"/>
      <c r="DZ74" s="77"/>
      <c r="EA74" s="77"/>
      <c r="EB74" s="77"/>
      <c r="EC74" s="77"/>
      <c r="ED74" s="77"/>
      <c r="EE74" s="77"/>
      <c r="EF74" s="77"/>
      <c r="EG74" s="77"/>
      <c r="EH74" s="77"/>
      <c r="EI74" s="77"/>
      <c r="EJ74" s="77"/>
      <c r="EK74" s="77"/>
      <c r="EL74" s="77"/>
      <c r="EM74" s="77"/>
      <c r="EN74" s="77"/>
      <c r="EO74" s="77"/>
      <c r="EP74" s="77"/>
      <c r="EQ74" s="77"/>
      <c r="ER74" s="77"/>
      <c r="ES74" s="77"/>
      <c r="ET74" s="77"/>
      <c r="EU74" s="77"/>
      <c r="EV74" s="77"/>
      <c r="EW74" s="77"/>
      <c r="EX74" s="77"/>
      <c r="EY74" s="77"/>
      <c r="EZ74" s="77"/>
      <c r="FA74" s="77"/>
      <c r="FB74" s="77"/>
      <c r="FC74" s="77"/>
      <c r="FD74" s="77"/>
      <c r="FE74" s="77"/>
      <c r="FF74" s="77"/>
      <c r="FG74" s="77"/>
      <c r="FH74" s="77"/>
      <c r="FI74" s="77"/>
      <c r="FJ74" s="77"/>
      <c r="FK74" s="77"/>
      <c r="FL74" s="77"/>
      <c r="FM74" s="77"/>
      <c r="FN74" s="77"/>
      <c r="FO74" s="77"/>
      <c r="FP74" s="77"/>
      <c r="FQ74" s="77"/>
      <c r="FR74" s="77"/>
      <c r="FS74" s="77"/>
      <c r="FT74" s="77"/>
      <c r="FU74" s="77"/>
      <c r="FV74" s="77"/>
      <c r="FW74" s="77"/>
      <c r="FX74" s="77"/>
      <c r="FY74" s="77"/>
      <c r="FZ74" s="77"/>
      <c r="GA74" s="77"/>
      <c r="GB74" s="77"/>
      <c r="GC74" s="77"/>
      <c r="GD74" s="77"/>
      <c r="GE74" s="77"/>
      <c r="GF74" s="77"/>
      <c r="GG74" s="77"/>
      <c r="GH74" s="77"/>
      <c r="GI74" s="77"/>
      <c r="GJ74" s="77"/>
      <c r="GK74" s="77"/>
      <c r="GL74" s="77"/>
      <c r="GM74" s="77"/>
      <c r="GN74" s="77"/>
      <c r="GO74" s="77"/>
      <c r="GP74" s="77"/>
      <c r="GQ74" s="77"/>
      <c r="GR74" s="77"/>
      <c r="GS74" s="77"/>
      <c r="GT74" s="77"/>
      <c r="GU74" s="77"/>
      <c r="GV74" s="77"/>
      <c r="GW74" s="77"/>
      <c r="GX74" s="77"/>
      <c r="GY74" s="77"/>
      <c r="GZ74" s="77"/>
      <c r="HA74" s="77"/>
      <c r="HB74" s="77"/>
      <c r="HC74" s="77"/>
      <c r="HD74" s="77"/>
      <c r="HE74" s="77"/>
      <c r="HF74" s="77"/>
      <c r="HG74" s="77"/>
      <c r="HH74" s="77"/>
      <c r="HI74" s="77"/>
      <c r="HJ74" s="77"/>
      <c r="HK74" s="77"/>
      <c r="HL74" s="77"/>
      <c r="HM74" s="77"/>
      <c r="HN74" s="77"/>
      <c r="HO74" s="77"/>
      <c r="HP74" s="77"/>
      <c r="HQ74" s="77"/>
      <c r="HR74" s="77"/>
      <c r="HS74" s="77"/>
      <c r="HT74" s="77"/>
      <c r="HU74" s="77"/>
      <c r="HV74" s="77"/>
      <c r="HW74" s="77"/>
      <c r="HX74" s="77"/>
      <c r="HY74" s="77"/>
    </row>
    <row r="75" spans="1:233">
      <c r="A75" s="77">
        <v>206</v>
      </c>
      <c r="B75" s="77">
        <v>325</v>
      </c>
      <c r="C75" s="77" t="s">
        <v>27</v>
      </c>
      <c r="D75" s="77" t="s">
        <v>54</v>
      </c>
      <c r="E75" s="77" t="s">
        <v>217</v>
      </c>
      <c r="F75" s="77" t="s">
        <v>423</v>
      </c>
      <c r="G75" s="77" t="s">
        <v>474</v>
      </c>
      <c r="H75" s="77" t="s">
        <v>468</v>
      </c>
      <c r="I75" s="77" t="s">
        <v>279</v>
      </c>
      <c r="J75" s="454" t="s">
        <v>486</v>
      </c>
      <c r="K75" s="410">
        <v>36784</v>
      </c>
      <c r="L75" s="410">
        <v>38610</v>
      </c>
      <c r="M75" s="77" t="s">
        <v>30</v>
      </c>
      <c r="N75" s="271">
        <v>21000000</v>
      </c>
      <c r="O75" s="271">
        <v>-276.95628199999999</v>
      </c>
      <c r="P75" s="411">
        <v>0.55000000000000004</v>
      </c>
      <c r="Q75" s="271">
        <v>3.470783</v>
      </c>
      <c r="R75" s="271">
        <v>3.5884510000000001</v>
      </c>
      <c r="S75" s="411">
        <v>0.11766800000000011</v>
      </c>
      <c r="T75" s="271">
        <v>-1721.0976760000237</v>
      </c>
      <c r="U75" s="271">
        <v>116.38732400000001</v>
      </c>
      <c r="V75" s="271">
        <v>0</v>
      </c>
      <c r="W75" s="271">
        <v>83.798432209623982</v>
      </c>
      <c r="X75" s="271">
        <v>407425.04320100002</v>
      </c>
      <c r="Y75" s="271">
        <v>405820.332849</v>
      </c>
      <c r="Z75" s="271">
        <v>-1604.7103520000237</v>
      </c>
      <c r="AA75" s="271">
        <v>-1688.5087842096477</v>
      </c>
      <c r="AB75" s="271">
        <v>407425.04320100002</v>
      </c>
      <c r="AC75" s="271">
        <v>405820.332849</v>
      </c>
      <c r="AD75" s="271">
        <v>-1604.7103520000237</v>
      </c>
      <c r="AG75" s="402">
        <v>58070.833333000002</v>
      </c>
      <c r="AH75" s="402">
        <v>463891.16618200002</v>
      </c>
      <c r="AI75" s="402">
        <v>68472.914555000025</v>
      </c>
      <c r="AJ75" s="402">
        <v>68472.914555000025</v>
      </c>
      <c r="AK75" s="402">
        <v>5243.1255290000117</v>
      </c>
      <c r="AL75" s="402">
        <v>-1604.7103520000237</v>
      </c>
      <c r="AM75" s="403" t="s">
        <v>547</v>
      </c>
      <c r="AN75" s="45" t="s">
        <v>545</v>
      </c>
      <c r="AO75" s="45" t="s">
        <v>545</v>
      </c>
      <c r="AP75" s="45" t="s">
        <v>545</v>
      </c>
      <c r="AR75" s="412"/>
      <c r="AS75" s="176"/>
    </row>
    <row r="76" spans="1:233">
      <c r="A76" s="77">
        <v>207</v>
      </c>
      <c r="B76" s="77">
        <v>326</v>
      </c>
      <c r="C76" s="77" t="s">
        <v>27</v>
      </c>
      <c r="D76" s="77" t="s">
        <v>59</v>
      </c>
      <c r="E76" s="77" t="s">
        <v>217</v>
      </c>
      <c r="F76" s="77" t="s">
        <v>423</v>
      </c>
      <c r="G76" s="77" t="s">
        <v>474</v>
      </c>
      <c r="H76" s="77" t="s">
        <v>468</v>
      </c>
      <c r="I76" s="77" t="s">
        <v>277</v>
      </c>
      <c r="J76" s="454" t="s">
        <v>486</v>
      </c>
      <c r="K76" s="410">
        <v>36784</v>
      </c>
      <c r="L76" s="410">
        <v>38610</v>
      </c>
      <c r="M76" s="77" t="s">
        <v>30</v>
      </c>
      <c r="N76" s="271">
        <v>-21000000</v>
      </c>
      <c r="O76" s="271">
        <v>276.95628199999999</v>
      </c>
      <c r="P76" s="411">
        <v>0.55000000000000004</v>
      </c>
      <c r="Q76" s="271">
        <v>3.470783</v>
      </c>
      <c r="R76" s="271">
        <v>3.5884510000000001</v>
      </c>
      <c r="S76" s="411">
        <v>0.11766800000000011</v>
      </c>
      <c r="T76" s="271">
        <v>1721.0976760000237</v>
      </c>
      <c r="U76" s="271">
        <v>-116.38732400000001</v>
      </c>
      <c r="V76" s="271">
        <v>0</v>
      </c>
      <c r="W76" s="271">
        <v>-83.798432209623982</v>
      </c>
      <c r="X76" s="271">
        <v>-407425.04320100002</v>
      </c>
      <c r="Y76" s="271">
        <v>-405820.332849</v>
      </c>
      <c r="Z76" s="271">
        <v>1604.7103520000237</v>
      </c>
      <c r="AA76" s="271">
        <v>1688.5087842096477</v>
      </c>
      <c r="AB76" s="271">
        <v>-407425.04320100002</v>
      </c>
      <c r="AC76" s="271">
        <v>-405820.332849</v>
      </c>
      <c r="AD76" s="271">
        <v>1604.7103520000237</v>
      </c>
      <c r="AG76" s="402">
        <v>-58070.833333000002</v>
      </c>
      <c r="AH76" s="402">
        <v>-463891.16618200002</v>
      </c>
      <c r="AI76" s="402">
        <v>-426027.08122200001</v>
      </c>
      <c r="AJ76" s="402">
        <v>-426027.08122200001</v>
      </c>
      <c r="AK76" s="402">
        <v>-5243.1255290000117</v>
      </c>
      <c r="AL76" s="402">
        <v>1604.7103520000237</v>
      </c>
      <c r="AM76" s="403" t="s">
        <v>547</v>
      </c>
      <c r="AN76" s="45" t="s">
        <v>545</v>
      </c>
      <c r="AO76" s="45" t="s">
        <v>545</v>
      </c>
      <c r="AP76" s="45" t="s">
        <v>545</v>
      </c>
      <c r="AR76" s="412"/>
      <c r="AS76" s="176"/>
    </row>
    <row r="77" spans="1:233">
      <c r="A77" s="77">
        <v>209</v>
      </c>
      <c r="B77" s="77">
        <v>327</v>
      </c>
      <c r="C77" s="77" t="s">
        <v>27</v>
      </c>
      <c r="D77" s="77" t="s">
        <v>54</v>
      </c>
      <c r="E77" s="77" t="s">
        <v>218</v>
      </c>
      <c r="F77" s="77" t="s">
        <v>423</v>
      </c>
      <c r="G77" s="77" t="s">
        <v>474</v>
      </c>
      <c r="H77" s="77" t="s">
        <v>468</v>
      </c>
      <c r="I77" s="77" t="s">
        <v>279</v>
      </c>
      <c r="J77" s="454" t="s">
        <v>486</v>
      </c>
      <c r="K77" s="410">
        <v>36784</v>
      </c>
      <c r="L77" s="410">
        <v>38610</v>
      </c>
      <c r="M77" s="77" t="s">
        <v>30</v>
      </c>
      <c r="N77" s="271">
        <v>34000000</v>
      </c>
      <c r="O77" s="271">
        <v>-2190.9756790000001</v>
      </c>
      <c r="P77" s="411">
        <v>4.5</v>
      </c>
      <c r="Q77" s="271">
        <v>3.7194759999999998</v>
      </c>
      <c r="R77" s="271">
        <v>3.5358740000000002</v>
      </c>
      <c r="S77" s="411">
        <v>-0.1836019999999996</v>
      </c>
      <c r="T77" s="271">
        <v>33203.617865</v>
      </c>
      <c r="U77" s="271">
        <v>1435.3821350000001</v>
      </c>
      <c r="V77" s="271">
        <v>0</v>
      </c>
      <c r="W77" s="271">
        <v>34639</v>
      </c>
      <c r="X77" s="271">
        <v>5691928</v>
      </c>
      <c r="Y77" s="271">
        <v>5726567</v>
      </c>
      <c r="Z77" s="271">
        <v>34639</v>
      </c>
      <c r="AA77" s="271">
        <v>0</v>
      </c>
      <c r="AB77" s="271">
        <v>5691928</v>
      </c>
      <c r="AC77" s="271">
        <v>5726567</v>
      </c>
      <c r="AD77" s="271">
        <v>34639</v>
      </c>
      <c r="AG77" s="402">
        <v>769250</v>
      </c>
      <c r="AH77" s="402">
        <v>6495817</v>
      </c>
      <c r="AI77" s="402">
        <v>914755</v>
      </c>
      <c r="AJ77" s="402">
        <v>914755</v>
      </c>
      <c r="AK77" s="402">
        <v>73695</v>
      </c>
      <c r="AL77" s="402">
        <v>34639</v>
      </c>
      <c r="AM77" s="403" t="s">
        <v>547</v>
      </c>
      <c r="AN77" s="45" t="s">
        <v>545</v>
      </c>
      <c r="AO77" s="45" t="s">
        <v>545</v>
      </c>
      <c r="AP77" s="45" t="s">
        <v>545</v>
      </c>
      <c r="AR77" s="412"/>
      <c r="AS77" s="176"/>
    </row>
    <row r="78" spans="1:233">
      <c r="A78" s="77">
        <v>210</v>
      </c>
      <c r="B78" s="77">
        <v>328</v>
      </c>
      <c r="C78" s="77" t="s">
        <v>27</v>
      </c>
      <c r="D78" s="77" t="s">
        <v>59</v>
      </c>
      <c r="E78" s="77" t="s">
        <v>218</v>
      </c>
      <c r="F78" s="77" t="s">
        <v>423</v>
      </c>
      <c r="G78" s="77" t="s">
        <v>474</v>
      </c>
      <c r="H78" s="77" t="s">
        <v>468</v>
      </c>
      <c r="I78" s="77" t="s">
        <v>277</v>
      </c>
      <c r="J78" s="454" t="s">
        <v>486</v>
      </c>
      <c r="K78" s="410">
        <v>36784</v>
      </c>
      <c r="L78" s="410">
        <v>38610</v>
      </c>
      <c r="M78" s="77" t="s">
        <v>30</v>
      </c>
      <c r="N78" s="271">
        <v>-34000000</v>
      </c>
      <c r="O78" s="271">
        <v>2190.9756790000001</v>
      </c>
      <c r="P78" s="411">
        <v>4.5</v>
      </c>
      <c r="Q78" s="271">
        <v>3.7194759999999998</v>
      </c>
      <c r="R78" s="271">
        <v>3.5358740000000002</v>
      </c>
      <c r="S78" s="411">
        <v>-0.1836019999999996</v>
      </c>
      <c r="T78" s="271">
        <v>-33203.617865</v>
      </c>
      <c r="U78" s="271">
        <v>-1435.3821350000001</v>
      </c>
      <c r="V78" s="271">
        <v>0</v>
      </c>
      <c r="W78" s="271">
        <v>-34639</v>
      </c>
      <c r="X78" s="271">
        <v>-5691928</v>
      </c>
      <c r="Y78" s="271">
        <v>-5726567</v>
      </c>
      <c r="Z78" s="271">
        <v>-34639</v>
      </c>
      <c r="AA78" s="271">
        <v>0</v>
      </c>
      <c r="AB78" s="271">
        <v>-5691928</v>
      </c>
      <c r="AC78" s="271">
        <v>-5726567</v>
      </c>
      <c r="AD78" s="271">
        <v>-34639</v>
      </c>
      <c r="AG78" s="402">
        <v>-769250</v>
      </c>
      <c r="AH78" s="402">
        <v>-6495817</v>
      </c>
      <c r="AI78" s="402">
        <v>-1165005</v>
      </c>
      <c r="AJ78" s="402">
        <v>-1165005</v>
      </c>
      <c r="AK78" s="402">
        <v>-73695</v>
      </c>
      <c r="AL78" s="402">
        <v>-34639</v>
      </c>
      <c r="AM78" s="403" t="s">
        <v>547</v>
      </c>
      <c r="AN78" s="45" t="s">
        <v>545</v>
      </c>
      <c r="AO78" s="45" t="s">
        <v>545</v>
      </c>
      <c r="AP78" s="45" t="s">
        <v>545</v>
      </c>
      <c r="AR78" s="412"/>
      <c r="AS78" s="176"/>
    </row>
    <row r="79" spans="1:233">
      <c r="A79" s="77">
        <v>214</v>
      </c>
      <c r="B79" s="77">
        <v>215</v>
      </c>
      <c r="C79" s="77" t="s">
        <v>27</v>
      </c>
      <c r="D79" s="77" t="s">
        <v>57</v>
      </c>
      <c r="E79" s="77" t="s">
        <v>84</v>
      </c>
      <c r="F79" s="77" t="s">
        <v>423</v>
      </c>
      <c r="I79" s="77" t="s">
        <v>265</v>
      </c>
      <c r="J79" s="454" t="s">
        <v>486</v>
      </c>
      <c r="K79" s="410">
        <v>36784</v>
      </c>
      <c r="L79" s="410">
        <v>38610</v>
      </c>
      <c r="M79" s="77" t="s">
        <v>30</v>
      </c>
      <c r="N79" s="271">
        <v>525000000</v>
      </c>
      <c r="P79" s="411">
        <v>0.48</v>
      </c>
      <c r="Q79" s="271">
        <v>0</v>
      </c>
      <c r="R79" s="271">
        <v>-4.344189E-13</v>
      </c>
      <c r="S79" s="411">
        <v>-4.344189E-13</v>
      </c>
      <c r="T79" s="271">
        <v>0</v>
      </c>
      <c r="U79" s="271">
        <v>1527.041125</v>
      </c>
      <c r="V79" s="271">
        <v>0</v>
      </c>
      <c r="W79" s="271">
        <v>1527.041125</v>
      </c>
      <c r="X79" s="271">
        <v>10226750</v>
      </c>
      <c r="Y79" s="271">
        <v>10237430</v>
      </c>
      <c r="Z79" s="271">
        <v>10680</v>
      </c>
      <c r="AA79" s="271">
        <v>9152.9588750000003</v>
      </c>
      <c r="AB79" s="271">
        <v>10226750</v>
      </c>
      <c r="AC79" s="271">
        <v>10237430</v>
      </c>
      <c r="AD79" s="271">
        <v>10680</v>
      </c>
      <c r="AG79" s="402">
        <v>1267000</v>
      </c>
      <c r="AH79" s="402">
        <v>11504430</v>
      </c>
      <c r="AI79" s="402">
        <v>800894.44444400072</v>
      </c>
      <c r="AJ79" s="402">
        <v>800894.44444400072</v>
      </c>
      <c r="AK79" s="402">
        <v>84410</v>
      </c>
      <c r="AL79" s="402">
        <v>10680</v>
      </c>
      <c r="AM79" s="403" t="s">
        <v>547</v>
      </c>
      <c r="AN79" s="45" t="s">
        <v>545</v>
      </c>
      <c r="AO79" s="45" t="s">
        <v>545</v>
      </c>
      <c r="AP79" s="45" t="s">
        <v>545</v>
      </c>
      <c r="AR79" s="412"/>
      <c r="AS79" s="176"/>
    </row>
    <row r="80" spans="1:233">
      <c r="A80" s="77">
        <v>217</v>
      </c>
      <c r="B80" s="77">
        <v>334</v>
      </c>
      <c r="C80" s="77" t="s">
        <v>27</v>
      </c>
      <c r="D80" s="77" t="s">
        <v>28</v>
      </c>
      <c r="E80" s="77" t="s">
        <v>51</v>
      </c>
      <c r="F80" s="77" t="s">
        <v>202</v>
      </c>
      <c r="G80" s="77" t="s">
        <v>474</v>
      </c>
      <c r="H80" s="77" t="s">
        <v>468</v>
      </c>
      <c r="I80" s="77" t="s">
        <v>31</v>
      </c>
      <c r="J80" s="454" t="s">
        <v>470</v>
      </c>
      <c r="K80" s="410">
        <v>36803</v>
      </c>
      <c r="L80" s="410">
        <v>38629</v>
      </c>
      <c r="M80" s="77" t="s">
        <v>30</v>
      </c>
      <c r="N80" s="271">
        <v>-10000000</v>
      </c>
      <c r="O80" s="271">
        <v>3838.5885310000003</v>
      </c>
      <c r="P80" s="411">
        <v>0.35</v>
      </c>
      <c r="Q80" s="271">
        <v>52.235778000000003</v>
      </c>
      <c r="R80" s="271">
        <v>47.269444</v>
      </c>
      <c r="S80" s="411">
        <v>-4.9663340000000034</v>
      </c>
      <c r="T80" s="271">
        <v>-19063.712733515367</v>
      </c>
      <c r="U80" s="271">
        <v>-187.609037</v>
      </c>
      <c r="V80" s="271">
        <v>0</v>
      </c>
      <c r="W80" s="271">
        <v>-19251.321770515366</v>
      </c>
      <c r="X80" s="271">
        <v>60074.275622000001</v>
      </c>
      <c r="Y80" s="271">
        <v>40312.236229000002</v>
      </c>
      <c r="Z80" s="271">
        <v>-19762.039392999999</v>
      </c>
      <c r="AA80" s="271">
        <v>-510.71762248463347</v>
      </c>
      <c r="AB80" s="271">
        <v>60074.275622000001</v>
      </c>
      <c r="AC80" s="271">
        <v>40312.236229000002</v>
      </c>
      <c r="AD80" s="271">
        <v>-19762.039392999999</v>
      </c>
      <c r="AF80" s="271">
        <v>15786.195333737502</v>
      </c>
      <c r="AG80" s="402">
        <v>-8944.4444440000007</v>
      </c>
      <c r="AH80" s="402">
        <v>31367.791785000001</v>
      </c>
      <c r="AI80" s="402">
        <v>-120621.24252</v>
      </c>
      <c r="AJ80" s="402">
        <v>-120621.24252</v>
      </c>
      <c r="AK80" s="402">
        <v>-24990.492343999998</v>
      </c>
      <c r="AL80" s="402">
        <v>-19762.039392999999</v>
      </c>
      <c r="AM80" s="403" t="s">
        <v>514</v>
      </c>
      <c r="AN80" s="45">
        <v>5</v>
      </c>
      <c r="AO80" s="45" t="s">
        <v>545</v>
      </c>
      <c r="AP80" s="45">
        <v>5</v>
      </c>
      <c r="AR80" s="412"/>
      <c r="AS80" s="176"/>
    </row>
    <row r="81" spans="1:233">
      <c r="A81" s="77">
        <v>219</v>
      </c>
      <c r="B81" s="77">
        <v>336</v>
      </c>
      <c r="C81" s="77" t="s">
        <v>27</v>
      </c>
      <c r="D81" s="77" t="s">
        <v>28</v>
      </c>
      <c r="E81" s="77" t="s">
        <v>62</v>
      </c>
      <c r="F81" s="77" t="s">
        <v>199</v>
      </c>
      <c r="G81" s="77" t="s">
        <v>485</v>
      </c>
      <c r="H81" s="77" t="s">
        <v>468</v>
      </c>
      <c r="I81" s="77" t="s">
        <v>97</v>
      </c>
      <c r="J81" s="454" t="s">
        <v>481</v>
      </c>
      <c r="K81" s="410">
        <v>36802</v>
      </c>
      <c r="L81" s="410">
        <v>38628</v>
      </c>
      <c r="M81" s="77" t="s">
        <v>30</v>
      </c>
      <c r="N81" s="271">
        <v>-5000000</v>
      </c>
      <c r="O81" s="271">
        <v>1929.423965</v>
      </c>
      <c r="P81" s="411">
        <v>0.43</v>
      </c>
      <c r="Q81" s="271">
        <v>58.968629999999997</v>
      </c>
      <c r="R81" s="271">
        <v>58.978265999999998</v>
      </c>
      <c r="S81" s="411">
        <v>9.636000000000422E-3</v>
      </c>
      <c r="T81" s="271">
        <v>18.591929326740814</v>
      </c>
      <c r="U81" s="271">
        <v>-105.452935</v>
      </c>
      <c r="V81" s="271">
        <v>0</v>
      </c>
      <c r="W81" s="271">
        <v>-86.861005673259186</v>
      </c>
      <c r="X81" s="271">
        <v>26260.433018</v>
      </c>
      <c r="Y81" s="271">
        <v>26232.398753000001</v>
      </c>
      <c r="Z81" s="271">
        <v>-28.034264999998413</v>
      </c>
      <c r="AA81" s="271">
        <v>58.826740673260772</v>
      </c>
      <c r="AB81" s="271">
        <v>26260.433018</v>
      </c>
      <c r="AC81" s="271">
        <v>26232.398753000001</v>
      </c>
      <c r="AD81" s="271">
        <v>-28.034264999998413</v>
      </c>
      <c r="AF81" s="271">
        <v>14282.5609009125</v>
      </c>
      <c r="AG81" s="402">
        <v>84518.555556000007</v>
      </c>
      <c r="AH81" s="402">
        <v>110750.95430900001</v>
      </c>
      <c r="AI81" s="402">
        <v>-28394.482598999995</v>
      </c>
      <c r="AJ81" s="402">
        <v>-28394.482598999995</v>
      </c>
      <c r="AK81" s="402">
        <v>-41671.039971999984</v>
      </c>
      <c r="AL81" s="402">
        <v>-28.034264999998413</v>
      </c>
      <c r="AM81" s="403" t="s">
        <v>514</v>
      </c>
      <c r="AN81" s="45">
        <v>7</v>
      </c>
      <c r="AO81" s="45" t="s">
        <v>545</v>
      </c>
      <c r="AP81" s="45">
        <v>7</v>
      </c>
      <c r="AR81" s="412"/>
      <c r="AS81" s="176"/>
    </row>
    <row r="82" spans="1:233">
      <c r="A82" s="77">
        <v>220</v>
      </c>
      <c r="B82" s="77">
        <v>337</v>
      </c>
      <c r="C82" s="77" t="s">
        <v>27</v>
      </c>
      <c r="D82" s="77" t="s">
        <v>28</v>
      </c>
      <c r="E82" s="77" t="s">
        <v>64</v>
      </c>
      <c r="F82" s="77" t="s">
        <v>200</v>
      </c>
      <c r="G82" s="77" t="s">
        <v>473</v>
      </c>
      <c r="H82" s="77" t="s">
        <v>468</v>
      </c>
      <c r="I82" s="77" t="s">
        <v>31</v>
      </c>
      <c r="J82" s="454" t="s">
        <v>481</v>
      </c>
      <c r="K82" s="410">
        <v>36809</v>
      </c>
      <c r="L82" s="410">
        <v>38635</v>
      </c>
      <c r="M82" s="77" t="s">
        <v>30</v>
      </c>
      <c r="N82" s="271">
        <v>10000000</v>
      </c>
      <c r="O82" s="271">
        <v>-3841.0106489999998</v>
      </c>
      <c r="P82" s="411">
        <v>0.49</v>
      </c>
      <c r="Q82" s="271">
        <v>114.406958</v>
      </c>
      <c r="R82" s="271">
        <v>114.421626</v>
      </c>
      <c r="S82" s="411">
        <v>1.4668000000000347E-2</v>
      </c>
      <c r="T82" s="271">
        <v>-56.339944199533335</v>
      </c>
      <c r="U82" s="271">
        <v>368.52365099999997</v>
      </c>
      <c r="V82" s="271">
        <v>0</v>
      </c>
      <c r="W82" s="271">
        <v>312.18370680046667</v>
      </c>
      <c r="X82" s="271">
        <v>-245350.97288799999</v>
      </c>
      <c r="Y82" s="271">
        <v>-245372.18382199999</v>
      </c>
      <c r="Z82" s="271">
        <v>-21.210934000002453</v>
      </c>
      <c r="AA82" s="271">
        <v>-333.39464080046912</v>
      </c>
      <c r="AB82" s="271">
        <v>-245350.97288799999</v>
      </c>
      <c r="AC82" s="271">
        <v>-245372.18382199999</v>
      </c>
      <c r="AD82" s="271">
        <v>-21.210934000002453</v>
      </c>
      <c r="AF82" s="271">
        <v>-22114.618811617496</v>
      </c>
      <c r="AG82" s="402">
        <v>12522.222222</v>
      </c>
      <c r="AH82" s="402">
        <v>-232849.96159999998</v>
      </c>
      <c r="AI82" s="402">
        <v>109402.287105</v>
      </c>
      <c r="AJ82" s="402">
        <v>109402.287105</v>
      </c>
      <c r="AK82" s="402">
        <v>34886.255721000023</v>
      </c>
      <c r="AL82" s="402">
        <v>-21.210934000002453</v>
      </c>
      <c r="AM82" s="403" t="s">
        <v>514</v>
      </c>
      <c r="AN82" s="45">
        <v>6</v>
      </c>
      <c r="AO82" s="45" t="s">
        <v>545</v>
      </c>
      <c r="AP82" s="45">
        <v>6</v>
      </c>
      <c r="AR82" s="412"/>
      <c r="AS82" s="176"/>
      <c r="AV82" s="77"/>
      <c r="AW82" s="77"/>
      <c r="AX82" s="77"/>
      <c r="AY82" s="77"/>
      <c r="AZ82" s="77"/>
      <c r="BA82" s="77"/>
      <c r="BB82" s="77"/>
      <c r="BC82" s="77"/>
      <c r="BD82" s="77"/>
      <c r="BE82" s="77"/>
      <c r="BF82" s="77"/>
      <c r="BG82" s="77"/>
      <c r="BH82" s="77"/>
      <c r="BI82" s="77"/>
      <c r="BJ82" s="77"/>
      <c r="BK82" s="77"/>
      <c r="BL82" s="77"/>
      <c r="BM82" s="77"/>
      <c r="BN82" s="77"/>
      <c r="BO82" s="77"/>
      <c r="BP82" s="77"/>
      <c r="BQ82" s="77"/>
      <c r="BR82" s="77"/>
      <c r="BS82" s="77"/>
      <c r="BT82" s="77"/>
      <c r="BU82" s="77"/>
      <c r="BV82" s="77"/>
      <c r="BW82" s="77"/>
      <c r="BX82" s="77"/>
      <c r="BY82" s="77"/>
      <c r="BZ82" s="77"/>
      <c r="CA82" s="77"/>
      <c r="CB82" s="77"/>
      <c r="CC82" s="77"/>
      <c r="CD82" s="77"/>
      <c r="CE82" s="77"/>
      <c r="CF82" s="77"/>
      <c r="CG82" s="77"/>
      <c r="CH82" s="77"/>
      <c r="CI82" s="77"/>
      <c r="CJ82" s="77"/>
      <c r="CK82" s="77"/>
      <c r="CL82" s="77"/>
      <c r="CM82" s="77"/>
      <c r="CN82" s="77"/>
      <c r="CO82" s="77"/>
      <c r="CP82" s="77"/>
      <c r="CQ82" s="77"/>
      <c r="CR82" s="77"/>
      <c r="CS82" s="77"/>
      <c r="CT82" s="77"/>
      <c r="CU82" s="77"/>
      <c r="CV82" s="77"/>
      <c r="CW82" s="77"/>
      <c r="CX82" s="77"/>
      <c r="CY82" s="77"/>
      <c r="CZ82" s="77"/>
      <c r="DA82" s="77"/>
      <c r="DB82" s="77"/>
      <c r="DC82" s="77"/>
      <c r="DD82" s="77"/>
      <c r="DE82" s="77"/>
      <c r="DF82" s="77"/>
      <c r="DG82" s="77"/>
      <c r="DH82" s="77"/>
      <c r="DI82" s="77"/>
      <c r="DJ82" s="77"/>
      <c r="DK82" s="77"/>
      <c r="DL82" s="77"/>
      <c r="DM82" s="77"/>
      <c r="DN82" s="77"/>
      <c r="DO82" s="77"/>
      <c r="DP82" s="77"/>
      <c r="DQ82" s="77"/>
      <c r="DR82" s="77"/>
      <c r="DS82" s="77"/>
      <c r="DT82" s="77"/>
      <c r="DU82" s="77"/>
      <c r="DV82" s="77"/>
      <c r="DW82" s="77"/>
      <c r="DX82" s="77"/>
      <c r="DY82" s="77"/>
      <c r="DZ82" s="77"/>
      <c r="EA82" s="77"/>
      <c r="EB82" s="77"/>
      <c r="EC82" s="77"/>
      <c r="ED82" s="77"/>
      <c r="EE82" s="77"/>
      <c r="EF82" s="77"/>
      <c r="EG82" s="77"/>
      <c r="EH82" s="77"/>
      <c r="EI82" s="77"/>
      <c r="EJ82" s="77"/>
      <c r="EK82" s="77"/>
      <c r="EL82" s="77"/>
      <c r="EM82" s="77"/>
      <c r="EN82" s="77"/>
      <c r="EO82" s="77"/>
      <c r="EP82" s="77"/>
      <c r="EQ82" s="77"/>
      <c r="ER82" s="77"/>
      <c r="ES82" s="77"/>
      <c r="ET82" s="77"/>
      <c r="EU82" s="77"/>
      <c r="EV82" s="77"/>
      <c r="EW82" s="77"/>
      <c r="EX82" s="77"/>
      <c r="EY82" s="77"/>
      <c r="EZ82" s="77"/>
      <c r="FA82" s="77"/>
      <c r="FB82" s="77"/>
      <c r="FC82" s="77"/>
      <c r="FD82" s="77"/>
      <c r="FE82" s="77"/>
      <c r="FF82" s="77"/>
      <c r="FG82" s="77"/>
      <c r="FH82" s="77"/>
      <c r="FI82" s="77"/>
      <c r="FJ82" s="77"/>
      <c r="FK82" s="77"/>
      <c r="FL82" s="77"/>
      <c r="FM82" s="77"/>
      <c r="FN82" s="77"/>
      <c r="FO82" s="77"/>
      <c r="FP82" s="77"/>
      <c r="FQ82" s="77"/>
      <c r="FR82" s="77"/>
      <c r="FS82" s="77"/>
      <c r="FT82" s="77"/>
      <c r="FU82" s="77"/>
      <c r="FV82" s="77"/>
      <c r="FW82" s="77"/>
      <c r="FX82" s="77"/>
      <c r="FY82" s="77"/>
      <c r="FZ82" s="77"/>
      <c r="GA82" s="77"/>
      <c r="GB82" s="77"/>
      <c r="GC82" s="77"/>
      <c r="GD82" s="77"/>
      <c r="GE82" s="77"/>
      <c r="GF82" s="77"/>
      <c r="GG82" s="77"/>
      <c r="GH82" s="77"/>
      <c r="GI82" s="77"/>
      <c r="GJ82" s="77"/>
      <c r="GK82" s="77"/>
      <c r="GL82" s="77"/>
      <c r="GM82" s="77"/>
      <c r="GN82" s="77"/>
      <c r="GO82" s="77"/>
      <c r="GP82" s="77"/>
      <c r="GQ82" s="77"/>
      <c r="GR82" s="77"/>
      <c r="GS82" s="77"/>
      <c r="GT82" s="77"/>
      <c r="GU82" s="77"/>
      <c r="GV82" s="77"/>
      <c r="GW82" s="77"/>
      <c r="GX82" s="77"/>
      <c r="GY82" s="77"/>
      <c r="GZ82" s="77"/>
      <c r="HA82" s="77"/>
      <c r="HB82" s="77"/>
      <c r="HC82" s="77"/>
      <c r="HD82" s="77"/>
      <c r="HE82" s="77"/>
      <c r="HF82" s="77"/>
      <c r="HG82" s="77"/>
      <c r="HH82" s="77"/>
      <c r="HI82" s="77"/>
      <c r="HJ82" s="77"/>
      <c r="HK82" s="77"/>
      <c r="HL82" s="77"/>
      <c r="HM82" s="77"/>
      <c r="HN82" s="77"/>
      <c r="HO82" s="77"/>
      <c r="HP82" s="77"/>
      <c r="HQ82" s="77"/>
      <c r="HR82" s="77"/>
      <c r="HS82" s="77"/>
      <c r="HT82" s="77"/>
      <c r="HU82" s="77"/>
      <c r="HV82" s="77"/>
      <c r="HW82" s="77"/>
      <c r="HX82" s="77"/>
      <c r="HY82" s="77"/>
    </row>
    <row r="83" spans="1:233">
      <c r="A83" s="77">
        <v>221</v>
      </c>
      <c r="B83" s="77">
        <v>338</v>
      </c>
      <c r="C83" s="77" t="s">
        <v>27</v>
      </c>
      <c r="D83" s="77" t="s">
        <v>28</v>
      </c>
      <c r="E83" s="77" t="s">
        <v>31</v>
      </c>
      <c r="F83" s="77" t="s">
        <v>200</v>
      </c>
      <c r="G83" s="77" t="s">
        <v>474</v>
      </c>
      <c r="H83" s="77" t="s">
        <v>468</v>
      </c>
      <c r="I83" s="77" t="s">
        <v>259</v>
      </c>
      <c r="J83" s="454" t="s">
        <v>470</v>
      </c>
      <c r="K83" s="410">
        <v>36809</v>
      </c>
      <c r="L83" s="410">
        <v>38636</v>
      </c>
      <c r="M83" s="77" t="s">
        <v>30</v>
      </c>
      <c r="N83" s="271">
        <v>-10000000</v>
      </c>
      <c r="O83" s="271">
        <v>3864.1339459999999</v>
      </c>
      <c r="P83" s="411">
        <v>0.51</v>
      </c>
      <c r="Q83" s="271">
        <v>79.840468000000001</v>
      </c>
      <c r="R83" s="271">
        <v>79.856329000000002</v>
      </c>
      <c r="S83" s="411">
        <v>1.5861000000001013E-2</v>
      </c>
      <c r="T83" s="271">
        <v>61.289028517509912</v>
      </c>
      <c r="U83" s="271">
        <v>-309.67202900000001</v>
      </c>
      <c r="V83" s="271">
        <v>0</v>
      </c>
      <c r="W83" s="271">
        <v>-248.3830004824901</v>
      </c>
      <c r="X83" s="271">
        <v>102903.02862500001</v>
      </c>
      <c r="Y83" s="271">
        <v>102868.428033</v>
      </c>
      <c r="Z83" s="271">
        <v>-34.600592000002507</v>
      </c>
      <c r="AA83" s="271">
        <v>213.7824084824876</v>
      </c>
      <c r="AB83" s="271">
        <v>102903.02862500001</v>
      </c>
      <c r="AC83" s="271">
        <v>102868.428033</v>
      </c>
      <c r="AD83" s="271">
        <v>-34.600592000002507</v>
      </c>
      <c r="AF83" s="271">
        <v>22247.751194094999</v>
      </c>
      <c r="AG83" s="402">
        <v>-13175</v>
      </c>
      <c r="AH83" s="402">
        <v>89693.428033000004</v>
      </c>
      <c r="AI83" s="402">
        <v>-62710.821173000004</v>
      </c>
      <c r="AJ83" s="402">
        <v>-62710.821173000004</v>
      </c>
      <c r="AK83" s="402">
        <v>23217.479431</v>
      </c>
      <c r="AL83" s="402">
        <v>-34.600592000002507</v>
      </c>
      <c r="AM83" s="403" t="s">
        <v>514</v>
      </c>
      <c r="AN83" s="45">
        <v>6</v>
      </c>
      <c r="AO83" s="45" t="s">
        <v>545</v>
      </c>
      <c r="AP83" s="45">
        <v>6</v>
      </c>
      <c r="AR83" s="412"/>
      <c r="AS83" s="176"/>
    </row>
    <row r="84" spans="1:233">
      <c r="A84" s="77">
        <v>223</v>
      </c>
      <c r="B84" s="77">
        <v>339</v>
      </c>
      <c r="C84" s="77" t="s">
        <v>27</v>
      </c>
      <c r="D84" s="77" t="s">
        <v>28</v>
      </c>
      <c r="E84" s="77" t="s">
        <v>31</v>
      </c>
      <c r="F84" s="77" t="s">
        <v>200</v>
      </c>
      <c r="G84" s="77" t="s">
        <v>474</v>
      </c>
      <c r="H84" s="77" t="s">
        <v>468</v>
      </c>
      <c r="I84" s="77" t="s">
        <v>71</v>
      </c>
      <c r="J84" s="454" t="s">
        <v>470</v>
      </c>
      <c r="K84" s="410">
        <v>36811</v>
      </c>
      <c r="L84" s="410">
        <v>38637</v>
      </c>
      <c r="M84" s="77" t="s">
        <v>30</v>
      </c>
      <c r="N84" s="271">
        <v>10000000</v>
      </c>
      <c r="O84" s="271">
        <v>-3874.677025</v>
      </c>
      <c r="P84" s="411">
        <v>0.56999999999999995</v>
      </c>
      <c r="Q84" s="271">
        <v>79.868247999999994</v>
      </c>
      <c r="R84" s="271">
        <v>79.884127000000007</v>
      </c>
      <c r="S84" s="411">
        <v>1.5879000000012411E-2</v>
      </c>
      <c r="T84" s="271">
        <v>-61.525996480023089</v>
      </c>
      <c r="U84" s="271">
        <v>314.34069199999999</v>
      </c>
      <c r="V84" s="271">
        <v>0</v>
      </c>
      <c r="W84" s="271">
        <v>252.81469551997691</v>
      </c>
      <c r="X84" s="271">
        <v>-78074.039254999996</v>
      </c>
      <c r="Y84" s="271">
        <v>-78013.804386999996</v>
      </c>
      <c r="Z84" s="271">
        <v>60.234867999999551</v>
      </c>
      <c r="AA84" s="271">
        <v>-192.57982751997736</v>
      </c>
      <c r="AB84" s="271">
        <v>-78074.039254999996</v>
      </c>
      <c r="AC84" s="271">
        <v>-78013.804386999996</v>
      </c>
      <c r="AD84" s="271">
        <v>60.234867999999551</v>
      </c>
      <c r="AF84" s="271">
        <v>-22308.452971437498</v>
      </c>
      <c r="AG84" s="402">
        <v>14566.666667</v>
      </c>
      <c r="AH84" s="402">
        <v>-63447.137719999999</v>
      </c>
      <c r="AI84" s="402">
        <v>64090.008954999998</v>
      </c>
      <c r="AJ84" s="402">
        <v>64090.008954999998</v>
      </c>
      <c r="AK84" s="402">
        <v>-23068.247039999995</v>
      </c>
      <c r="AL84" s="402">
        <v>60.234867999999551</v>
      </c>
      <c r="AM84" s="403" t="s">
        <v>514</v>
      </c>
      <c r="AN84" s="45">
        <v>6</v>
      </c>
      <c r="AO84" s="45" t="s">
        <v>545</v>
      </c>
      <c r="AP84" s="45">
        <v>6</v>
      </c>
      <c r="AR84" s="412"/>
      <c r="AS84" s="176"/>
      <c r="AV84" s="77"/>
      <c r="AW84" s="77"/>
      <c r="AX84" s="77"/>
      <c r="AY84" s="77"/>
      <c r="AZ84" s="77"/>
      <c r="BA84" s="77"/>
      <c r="BB84" s="77"/>
      <c r="BC84" s="77"/>
      <c r="BD84" s="77"/>
      <c r="BE84" s="77"/>
      <c r="BF84" s="77"/>
      <c r="BG84" s="77"/>
      <c r="BH84" s="77"/>
      <c r="BI84" s="77"/>
      <c r="BJ84" s="77"/>
      <c r="BK84" s="77"/>
      <c r="BL84" s="77"/>
      <c r="BM84" s="77"/>
      <c r="BN84" s="77"/>
      <c r="BO84" s="77"/>
      <c r="BP84" s="77"/>
      <c r="BQ84" s="77"/>
      <c r="BR84" s="77"/>
      <c r="BS84" s="77"/>
      <c r="BT84" s="77"/>
      <c r="BU84" s="77"/>
      <c r="BV84" s="77"/>
      <c r="BW84" s="77"/>
      <c r="BX84" s="77"/>
      <c r="BY84" s="77"/>
      <c r="BZ84" s="77"/>
      <c r="CA84" s="77"/>
      <c r="CB84" s="77"/>
      <c r="CC84" s="77"/>
      <c r="CD84" s="77"/>
      <c r="CE84" s="77"/>
      <c r="CF84" s="77"/>
      <c r="CG84" s="77"/>
      <c r="CH84" s="77"/>
      <c r="CI84" s="77"/>
      <c r="CJ84" s="77"/>
      <c r="CK84" s="77"/>
      <c r="CL84" s="77"/>
      <c r="CM84" s="77"/>
      <c r="CN84" s="77"/>
      <c r="CO84" s="77"/>
      <c r="CP84" s="77"/>
      <c r="CQ84" s="77"/>
      <c r="CR84" s="77"/>
      <c r="CS84" s="77"/>
      <c r="CT84" s="77"/>
      <c r="CU84" s="77"/>
      <c r="CV84" s="77"/>
      <c r="CW84" s="77"/>
      <c r="CX84" s="77"/>
      <c r="CY84" s="77"/>
      <c r="CZ84" s="77"/>
      <c r="DA84" s="77"/>
      <c r="DB84" s="77"/>
      <c r="DC84" s="77"/>
      <c r="DD84" s="77"/>
      <c r="DE84" s="77"/>
      <c r="DF84" s="77"/>
      <c r="DG84" s="77"/>
      <c r="DH84" s="77"/>
      <c r="DI84" s="77"/>
      <c r="DJ84" s="77"/>
      <c r="DK84" s="77"/>
      <c r="DL84" s="77"/>
      <c r="DM84" s="77"/>
      <c r="DN84" s="77"/>
      <c r="DO84" s="77"/>
      <c r="DP84" s="77"/>
      <c r="DQ84" s="77"/>
      <c r="DR84" s="77"/>
      <c r="DS84" s="77"/>
      <c r="DT84" s="77"/>
      <c r="DU84" s="77"/>
      <c r="DV84" s="77"/>
      <c r="DW84" s="77"/>
      <c r="DX84" s="77"/>
      <c r="DY84" s="77"/>
      <c r="DZ84" s="77"/>
      <c r="EA84" s="77"/>
      <c r="EB84" s="77"/>
      <c r="EC84" s="77"/>
      <c r="ED84" s="77"/>
      <c r="EE84" s="77"/>
      <c r="EF84" s="77"/>
      <c r="EG84" s="77"/>
      <c r="EH84" s="77"/>
      <c r="EI84" s="77"/>
      <c r="EJ84" s="77"/>
      <c r="EK84" s="77"/>
      <c r="EL84" s="77"/>
      <c r="EM84" s="77"/>
      <c r="EN84" s="77"/>
      <c r="EO84" s="77"/>
      <c r="EP84" s="77"/>
      <c r="EQ84" s="77"/>
      <c r="ER84" s="77"/>
      <c r="ES84" s="77"/>
      <c r="ET84" s="77"/>
      <c r="EU84" s="77"/>
      <c r="EV84" s="77"/>
      <c r="EW84" s="77"/>
      <c r="EX84" s="77"/>
      <c r="EY84" s="77"/>
      <c r="EZ84" s="77"/>
      <c r="FA84" s="77"/>
      <c r="FB84" s="77"/>
      <c r="FC84" s="77"/>
      <c r="FD84" s="77"/>
      <c r="FE84" s="77"/>
      <c r="FF84" s="77"/>
      <c r="FG84" s="77"/>
      <c r="FH84" s="77"/>
      <c r="FI84" s="77"/>
      <c r="FJ84" s="77"/>
      <c r="FK84" s="77"/>
      <c r="FL84" s="77"/>
      <c r="FM84" s="77"/>
      <c r="FN84" s="77"/>
      <c r="FO84" s="77"/>
      <c r="FP84" s="77"/>
      <c r="FQ84" s="77"/>
      <c r="FR84" s="77"/>
      <c r="FS84" s="77"/>
      <c r="FT84" s="77"/>
      <c r="FU84" s="77"/>
      <c r="FV84" s="77"/>
      <c r="FW84" s="77"/>
      <c r="FX84" s="77"/>
      <c r="FY84" s="77"/>
      <c r="FZ84" s="77"/>
      <c r="GA84" s="77"/>
      <c r="GB84" s="77"/>
      <c r="GC84" s="77"/>
      <c r="GD84" s="77"/>
      <c r="GE84" s="77"/>
      <c r="GF84" s="77"/>
      <c r="GG84" s="77"/>
      <c r="GH84" s="77"/>
      <c r="GI84" s="77"/>
      <c r="GJ84" s="77"/>
      <c r="GK84" s="77"/>
      <c r="GL84" s="77"/>
      <c r="GM84" s="77"/>
      <c r="GN84" s="77"/>
      <c r="GO84" s="77"/>
      <c r="GP84" s="77"/>
      <c r="GQ84" s="77"/>
      <c r="GR84" s="77"/>
      <c r="GS84" s="77"/>
      <c r="GT84" s="77"/>
      <c r="GU84" s="77"/>
      <c r="GV84" s="77"/>
      <c r="GW84" s="77"/>
      <c r="GX84" s="77"/>
      <c r="GY84" s="77"/>
      <c r="GZ84" s="77"/>
      <c r="HA84" s="77"/>
      <c r="HB84" s="77"/>
      <c r="HC84" s="77"/>
      <c r="HD84" s="77"/>
      <c r="HE84" s="77"/>
      <c r="HF84" s="77"/>
      <c r="HG84" s="77"/>
      <c r="HH84" s="77"/>
      <c r="HI84" s="77"/>
      <c r="HJ84" s="77"/>
      <c r="HK84" s="77"/>
      <c r="HL84" s="77"/>
      <c r="HM84" s="77"/>
      <c r="HN84" s="77"/>
      <c r="HO84" s="77"/>
      <c r="HP84" s="77"/>
      <c r="HQ84" s="77"/>
      <c r="HR84" s="77"/>
      <c r="HS84" s="77"/>
      <c r="HT84" s="77"/>
      <c r="HU84" s="77"/>
      <c r="HV84" s="77"/>
      <c r="HW84" s="77"/>
      <c r="HX84" s="77"/>
      <c r="HY84" s="77"/>
    </row>
    <row r="85" spans="1:233">
      <c r="A85" s="77">
        <v>224</v>
      </c>
      <c r="B85" s="77">
        <v>340</v>
      </c>
      <c r="C85" s="77" t="s">
        <v>27</v>
      </c>
      <c r="D85" s="77" t="s">
        <v>28</v>
      </c>
      <c r="E85" s="77" t="s">
        <v>63</v>
      </c>
      <c r="F85" s="77" t="s">
        <v>205</v>
      </c>
      <c r="G85" s="77" t="s">
        <v>498</v>
      </c>
      <c r="H85" s="77" t="s">
        <v>482</v>
      </c>
      <c r="I85" s="77" t="s">
        <v>56</v>
      </c>
      <c r="J85" s="454" t="s">
        <v>479</v>
      </c>
      <c r="K85" s="410">
        <v>36810</v>
      </c>
      <c r="L85" s="410">
        <v>38636</v>
      </c>
      <c r="M85" s="77" t="s">
        <v>45</v>
      </c>
      <c r="N85" s="271">
        <v>20000000</v>
      </c>
      <c r="O85" s="271">
        <v>-8018.5389359999999</v>
      </c>
      <c r="P85" s="411">
        <v>0.84499999999999997</v>
      </c>
      <c r="Q85" s="271">
        <v>104.99909599999999</v>
      </c>
      <c r="R85" s="271">
        <v>105.00131</v>
      </c>
      <c r="S85" s="411">
        <v>2.2140000000092641E-3</v>
      </c>
      <c r="T85" s="271">
        <v>-17.753045204378285</v>
      </c>
      <c r="U85" s="271">
        <v>777.82388500000002</v>
      </c>
      <c r="V85" s="271">
        <v>0</v>
      </c>
      <c r="W85" s="271">
        <v>760.07083979562174</v>
      </c>
      <c r="X85" s="271">
        <v>-124841.79857100001</v>
      </c>
      <c r="Y85" s="271">
        <v>-124299.423865</v>
      </c>
      <c r="Z85" s="271">
        <v>542.37470600000233</v>
      </c>
      <c r="AA85" s="271">
        <v>-217.6961337956194</v>
      </c>
      <c r="AB85" s="271">
        <v>-110553.65472454905</v>
      </c>
      <c r="AC85" s="271">
        <v>-109632.09184893001</v>
      </c>
      <c r="AD85" s="271">
        <v>921.56287561904173</v>
      </c>
      <c r="AF85" s="271">
        <v>-79142.979298319988</v>
      </c>
      <c r="AG85" s="402">
        <v>38092.6</v>
      </c>
      <c r="AH85" s="402">
        <v>-71539.491848930018</v>
      </c>
      <c r="AI85" s="402">
        <v>137906.98775031351</v>
      </c>
      <c r="AJ85" s="402">
        <v>137906.98775031351</v>
      </c>
      <c r="AK85" s="402">
        <v>285102.05988583487</v>
      </c>
      <c r="AL85" s="402">
        <v>921.56287561904173</v>
      </c>
      <c r="AM85" s="403" t="s">
        <v>514</v>
      </c>
      <c r="AN85" s="45" t="s">
        <v>545</v>
      </c>
      <c r="AO85" s="45">
        <v>9</v>
      </c>
      <c r="AP85" s="45">
        <v>9</v>
      </c>
      <c r="AR85" s="412"/>
      <c r="AS85" s="176"/>
    </row>
    <row r="86" spans="1:233">
      <c r="A86" s="77">
        <v>225</v>
      </c>
      <c r="B86" s="77">
        <v>341</v>
      </c>
      <c r="C86" s="77" t="s">
        <v>27</v>
      </c>
      <c r="D86" s="77" t="s">
        <v>28</v>
      </c>
      <c r="E86" s="77" t="s">
        <v>51</v>
      </c>
      <c r="F86" s="77" t="s">
        <v>202</v>
      </c>
      <c r="G86" s="77" t="s">
        <v>474</v>
      </c>
      <c r="H86" s="77" t="s">
        <v>468</v>
      </c>
      <c r="I86" s="77" t="s">
        <v>97</v>
      </c>
      <c r="J86" s="454" t="s">
        <v>470</v>
      </c>
      <c r="K86" s="410">
        <v>36812</v>
      </c>
      <c r="L86" s="410">
        <v>38638</v>
      </c>
      <c r="M86" s="77" t="s">
        <v>30</v>
      </c>
      <c r="N86" s="271">
        <v>10000000</v>
      </c>
      <c r="O86" s="271">
        <v>-3866.963921</v>
      </c>
      <c r="P86" s="411">
        <v>0.42</v>
      </c>
      <c r="Q86" s="271">
        <v>52.361890000000002</v>
      </c>
      <c r="R86" s="271">
        <v>47.395260999999998</v>
      </c>
      <c r="S86" s="411">
        <v>-4.9666290000000046</v>
      </c>
      <c r="T86" s="271">
        <v>19205.775151992326</v>
      </c>
      <c r="U86" s="271">
        <v>193.611963</v>
      </c>
      <c r="V86" s="271">
        <v>0</v>
      </c>
      <c r="W86" s="271">
        <v>19399.387114992325</v>
      </c>
      <c r="X86" s="271">
        <v>-32585.551799000001</v>
      </c>
      <c r="Y86" s="271">
        <v>-12650.939987</v>
      </c>
      <c r="Z86" s="271">
        <v>19934.611812000003</v>
      </c>
      <c r="AA86" s="271">
        <v>535.22469700767761</v>
      </c>
      <c r="AB86" s="271">
        <v>-32585.551799000001</v>
      </c>
      <c r="AC86" s="271">
        <v>-12650.939987</v>
      </c>
      <c r="AD86" s="271">
        <v>19934.611812000003</v>
      </c>
      <c r="AF86" s="271">
        <v>-15902.889125112499</v>
      </c>
      <c r="AG86" s="402">
        <v>11083.333333</v>
      </c>
      <c r="AH86" s="402">
        <v>-1567.6066539999993</v>
      </c>
      <c r="AI86" s="402">
        <v>122447.857836</v>
      </c>
      <c r="AJ86" s="402">
        <v>122447.857836</v>
      </c>
      <c r="AK86" s="402">
        <v>25388.798465999997</v>
      </c>
      <c r="AL86" s="402">
        <v>19934.611812000003</v>
      </c>
      <c r="AM86" s="403" t="s">
        <v>514</v>
      </c>
      <c r="AN86" s="45">
        <v>5</v>
      </c>
      <c r="AO86" s="45" t="s">
        <v>545</v>
      </c>
      <c r="AP86" s="45">
        <v>5</v>
      </c>
      <c r="AR86" s="412"/>
      <c r="AS86" s="176"/>
    </row>
    <row r="87" spans="1:233">
      <c r="A87" s="77">
        <v>226</v>
      </c>
      <c r="B87" s="77">
        <v>342</v>
      </c>
      <c r="C87" s="77" t="s">
        <v>27</v>
      </c>
      <c r="D87" s="77" t="s">
        <v>28</v>
      </c>
      <c r="E87" s="77" t="s">
        <v>31</v>
      </c>
      <c r="F87" s="77" t="s">
        <v>200</v>
      </c>
      <c r="G87" s="77" t="s">
        <v>474</v>
      </c>
      <c r="H87" s="77" t="s">
        <v>468</v>
      </c>
      <c r="I87" s="77" t="s">
        <v>265</v>
      </c>
      <c r="J87" s="454" t="s">
        <v>470</v>
      </c>
      <c r="K87" s="410">
        <v>36812</v>
      </c>
      <c r="L87" s="410">
        <v>38638</v>
      </c>
      <c r="M87" s="77" t="s">
        <v>30</v>
      </c>
      <c r="N87" s="271">
        <v>10000000</v>
      </c>
      <c r="O87" s="271">
        <v>-3879.5667389999999</v>
      </c>
      <c r="P87" s="411">
        <v>0.59</v>
      </c>
      <c r="Q87" s="271">
        <v>79.895774000000003</v>
      </c>
      <c r="R87" s="271">
        <v>79.911704999999998</v>
      </c>
      <c r="S87" s="411">
        <v>1.593099999999481E-2</v>
      </c>
      <c r="T87" s="271">
        <v>-61.805377718988865</v>
      </c>
      <c r="U87" s="271">
        <v>315.83598699999999</v>
      </c>
      <c r="V87" s="271">
        <v>0</v>
      </c>
      <c r="W87" s="271">
        <v>254.03060928101112</v>
      </c>
      <c r="X87" s="271">
        <v>-70501.001919000002</v>
      </c>
      <c r="Y87" s="271">
        <v>-70432.455067999996</v>
      </c>
      <c r="Z87" s="271">
        <v>68.546851000006427</v>
      </c>
      <c r="AA87" s="271">
        <v>-185.4837582810047</v>
      </c>
      <c r="AB87" s="271">
        <v>-70501.001919000002</v>
      </c>
      <c r="AC87" s="271">
        <v>-70432.455067999996</v>
      </c>
      <c r="AD87" s="271">
        <v>68.546851000006427</v>
      </c>
      <c r="AF87" s="271">
        <v>-22336.605499792498</v>
      </c>
      <c r="AG87" s="402">
        <v>15569.444444000001</v>
      </c>
      <c r="AH87" s="402">
        <v>-54863.010623999995</v>
      </c>
      <c r="AI87" s="402">
        <v>64394.231122000005</v>
      </c>
      <c r="AJ87" s="402">
        <v>64394.231122000005</v>
      </c>
      <c r="AK87" s="402">
        <v>-23067.735344999994</v>
      </c>
      <c r="AL87" s="402">
        <v>68.546851000006427</v>
      </c>
      <c r="AM87" s="403" t="s">
        <v>514</v>
      </c>
      <c r="AN87" s="45">
        <v>6</v>
      </c>
      <c r="AO87" s="45" t="s">
        <v>545</v>
      </c>
      <c r="AP87" s="45">
        <v>6</v>
      </c>
      <c r="AR87" s="412"/>
      <c r="AS87" s="176"/>
    </row>
    <row r="88" spans="1:233">
      <c r="A88" s="77">
        <v>227</v>
      </c>
      <c r="B88" s="77">
        <v>343</v>
      </c>
      <c r="C88" s="77" t="s">
        <v>27</v>
      </c>
      <c r="D88" s="77" t="s">
        <v>28</v>
      </c>
      <c r="E88" s="77" t="s">
        <v>46</v>
      </c>
      <c r="F88" s="77" t="s">
        <v>199</v>
      </c>
      <c r="G88" s="77" t="s">
        <v>467</v>
      </c>
      <c r="H88" s="77" t="s">
        <v>488</v>
      </c>
      <c r="I88" s="77" t="s">
        <v>278</v>
      </c>
      <c r="J88" s="454" t="s">
        <v>469</v>
      </c>
      <c r="K88" s="410">
        <v>36819</v>
      </c>
      <c r="L88" s="410">
        <v>38617</v>
      </c>
      <c r="M88" s="77" t="s">
        <v>30</v>
      </c>
      <c r="N88" s="271">
        <v>10000000</v>
      </c>
      <c r="O88" s="271">
        <v>-3820.0681589999999</v>
      </c>
      <c r="P88" s="411">
        <v>0.35</v>
      </c>
      <c r="Q88" s="271">
        <v>40.467140000000001</v>
      </c>
      <c r="R88" s="271">
        <v>40.474685000000001</v>
      </c>
      <c r="S88" s="411">
        <v>7.545000000000357E-3</v>
      </c>
      <c r="T88" s="271">
        <v>-28.822414259656362</v>
      </c>
      <c r="U88" s="271">
        <v>154.00018900000001</v>
      </c>
      <c r="V88" s="271">
        <v>0</v>
      </c>
      <c r="W88" s="271">
        <v>125.17777474034364</v>
      </c>
      <c r="X88" s="271">
        <v>-20647.11017</v>
      </c>
      <c r="Y88" s="271">
        <v>-20587.907557999999</v>
      </c>
      <c r="Z88" s="271">
        <v>59.202612000000954</v>
      </c>
      <c r="AA88" s="271">
        <v>-65.975162740342682</v>
      </c>
      <c r="AB88" s="271">
        <v>-20647.11017</v>
      </c>
      <c r="AC88" s="271">
        <v>-20587.907557999999</v>
      </c>
      <c r="AD88" s="271">
        <v>59.202612000000954</v>
      </c>
      <c r="AF88" s="271">
        <v>-28278.0545469975</v>
      </c>
      <c r="AG88" s="402">
        <v>14875</v>
      </c>
      <c r="AH88" s="402">
        <v>-5712.907557999999</v>
      </c>
      <c r="AI88" s="402">
        <v>127917.87404499998</v>
      </c>
      <c r="AJ88" s="402">
        <v>127917.87404499998</v>
      </c>
      <c r="AK88" s="402">
        <v>78945.419561999995</v>
      </c>
      <c r="AL88" s="402">
        <v>59.202612000000954</v>
      </c>
      <c r="AM88" s="403" t="s">
        <v>547</v>
      </c>
      <c r="AN88" s="45">
        <v>7</v>
      </c>
      <c r="AO88" s="45" t="s">
        <v>545</v>
      </c>
      <c r="AP88" s="45">
        <v>7</v>
      </c>
      <c r="AR88" s="412"/>
      <c r="AS88" s="176"/>
      <c r="AV88" s="77"/>
      <c r="AW88" s="77"/>
      <c r="AX88" s="77"/>
      <c r="AY88" s="77"/>
      <c r="AZ88" s="77"/>
      <c r="BA88" s="77"/>
      <c r="BB88" s="77"/>
      <c r="BC88" s="77"/>
      <c r="BD88" s="77"/>
      <c r="BE88" s="77"/>
      <c r="BF88" s="77"/>
      <c r="BG88" s="77"/>
      <c r="BH88" s="77"/>
      <c r="BI88" s="77"/>
      <c r="BJ88" s="77"/>
      <c r="BK88" s="77"/>
      <c r="BL88" s="77"/>
      <c r="BM88" s="77"/>
      <c r="BN88" s="77"/>
      <c r="BO88" s="77"/>
      <c r="BP88" s="77"/>
      <c r="BQ88" s="77"/>
      <c r="BR88" s="77"/>
      <c r="BS88" s="77"/>
      <c r="BT88" s="77"/>
      <c r="BU88" s="77"/>
      <c r="BV88" s="77"/>
      <c r="BW88" s="77"/>
      <c r="BX88" s="77"/>
      <c r="BY88" s="77"/>
      <c r="BZ88" s="77"/>
      <c r="CA88" s="77"/>
      <c r="CB88" s="77"/>
      <c r="CC88" s="77"/>
      <c r="CD88" s="77"/>
      <c r="CE88" s="77"/>
      <c r="CF88" s="77"/>
      <c r="CG88" s="77"/>
      <c r="CH88" s="77"/>
      <c r="CI88" s="77"/>
      <c r="CJ88" s="77"/>
      <c r="CK88" s="77"/>
      <c r="CL88" s="77"/>
      <c r="CM88" s="77"/>
      <c r="CN88" s="77"/>
      <c r="CO88" s="77"/>
      <c r="CP88" s="77"/>
      <c r="CQ88" s="77"/>
      <c r="CR88" s="77"/>
      <c r="CS88" s="77"/>
      <c r="CT88" s="77"/>
      <c r="CU88" s="77"/>
      <c r="CV88" s="77"/>
      <c r="CW88" s="77"/>
      <c r="CX88" s="77"/>
      <c r="CY88" s="77"/>
      <c r="CZ88" s="77"/>
      <c r="DA88" s="77"/>
      <c r="DB88" s="77"/>
      <c r="DC88" s="77"/>
      <c r="DD88" s="77"/>
      <c r="DE88" s="77"/>
      <c r="DF88" s="77"/>
      <c r="DG88" s="77"/>
      <c r="DH88" s="77"/>
      <c r="DI88" s="77"/>
      <c r="DJ88" s="77"/>
      <c r="DK88" s="77"/>
      <c r="DL88" s="77"/>
      <c r="DM88" s="77"/>
      <c r="DN88" s="77"/>
      <c r="DO88" s="77"/>
      <c r="DP88" s="77"/>
      <c r="DQ88" s="77"/>
      <c r="DR88" s="77"/>
      <c r="DS88" s="77"/>
      <c r="DT88" s="77"/>
      <c r="DU88" s="77"/>
      <c r="DV88" s="77"/>
      <c r="DW88" s="77"/>
      <c r="DX88" s="77"/>
      <c r="DY88" s="77"/>
      <c r="DZ88" s="77"/>
      <c r="EA88" s="77"/>
      <c r="EB88" s="77"/>
      <c r="EC88" s="77"/>
      <c r="ED88" s="77"/>
      <c r="EE88" s="77"/>
      <c r="EF88" s="77"/>
      <c r="EG88" s="77"/>
      <c r="EH88" s="77"/>
      <c r="EI88" s="77"/>
      <c r="EJ88" s="77"/>
      <c r="EK88" s="77"/>
      <c r="EL88" s="77"/>
      <c r="EM88" s="77"/>
      <c r="EN88" s="77"/>
      <c r="EO88" s="77"/>
      <c r="EP88" s="77"/>
      <c r="EQ88" s="77"/>
      <c r="ER88" s="77"/>
      <c r="ES88" s="77"/>
      <c r="ET88" s="77"/>
      <c r="EU88" s="77"/>
      <c r="EV88" s="77"/>
      <c r="EW88" s="77"/>
      <c r="EX88" s="77"/>
      <c r="EY88" s="77"/>
      <c r="EZ88" s="77"/>
      <c r="FA88" s="77"/>
      <c r="FB88" s="77"/>
      <c r="FC88" s="77"/>
      <c r="FD88" s="77"/>
      <c r="FE88" s="77"/>
      <c r="FF88" s="77"/>
      <c r="FG88" s="77"/>
      <c r="FH88" s="77"/>
      <c r="FI88" s="77"/>
      <c r="FJ88" s="77"/>
      <c r="FK88" s="77"/>
      <c r="FL88" s="77"/>
      <c r="FM88" s="77"/>
      <c r="FN88" s="77"/>
      <c r="FO88" s="77"/>
      <c r="FP88" s="77"/>
      <c r="FQ88" s="77"/>
      <c r="FR88" s="77"/>
      <c r="FS88" s="77"/>
      <c r="FT88" s="77"/>
      <c r="FU88" s="77"/>
      <c r="FV88" s="77"/>
      <c r="FW88" s="77"/>
      <c r="FX88" s="77"/>
      <c r="FY88" s="77"/>
      <c r="FZ88" s="77"/>
      <c r="GA88" s="77"/>
      <c r="GB88" s="77"/>
      <c r="GC88" s="77"/>
      <c r="GD88" s="77"/>
      <c r="GE88" s="77"/>
      <c r="GF88" s="77"/>
      <c r="GG88" s="77"/>
      <c r="GH88" s="77"/>
      <c r="GI88" s="77"/>
      <c r="GJ88" s="77"/>
      <c r="GK88" s="77"/>
      <c r="GL88" s="77"/>
      <c r="GM88" s="77"/>
      <c r="GN88" s="77"/>
      <c r="GO88" s="77"/>
      <c r="GP88" s="77"/>
      <c r="GQ88" s="77"/>
      <c r="GR88" s="77"/>
      <c r="GS88" s="77"/>
      <c r="GT88" s="77"/>
      <c r="GU88" s="77"/>
      <c r="GV88" s="77"/>
      <c r="GW88" s="77"/>
      <c r="GX88" s="77"/>
      <c r="GY88" s="77"/>
      <c r="GZ88" s="77"/>
      <c r="HA88" s="77"/>
      <c r="HB88" s="77"/>
      <c r="HC88" s="77"/>
      <c r="HD88" s="77"/>
      <c r="HE88" s="77"/>
      <c r="HF88" s="77"/>
      <c r="HG88" s="77"/>
      <c r="HH88" s="77"/>
      <c r="HI88" s="77"/>
      <c r="HJ88" s="77"/>
      <c r="HK88" s="77"/>
      <c r="HL88" s="77"/>
      <c r="HM88" s="77"/>
      <c r="HN88" s="77"/>
      <c r="HO88" s="77"/>
      <c r="HP88" s="77"/>
      <c r="HQ88" s="77"/>
      <c r="HR88" s="77"/>
      <c r="HS88" s="77"/>
      <c r="HT88" s="77"/>
      <c r="HU88" s="77"/>
      <c r="HV88" s="77"/>
      <c r="HW88" s="77"/>
      <c r="HX88" s="77"/>
      <c r="HY88" s="77"/>
    </row>
    <row r="89" spans="1:233">
      <c r="A89" s="77">
        <v>229</v>
      </c>
      <c r="B89" s="77">
        <v>344</v>
      </c>
      <c r="C89" s="77" t="s">
        <v>27</v>
      </c>
      <c r="D89" s="77" t="s">
        <v>28</v>
      </c>
      <c r="E89" s="77" t="s">
        <v>65</v>
      </c>
      <c r="F89" s="77" t="s">
        <v>200</v>
      </c>
      <c r="G89" s="77" t="s">
        <v>473</v>
      </c>
      <c r="H89" s="77" t="s">
        <v>484</v>
      </c>
      <c r="I89" s="77" t="s">
        <v>97</v>
      </c>
      <c r="J89" s="454" t="s">
        <v>469</v>
      </c>
      <c r="K89" s="410">
        <v>36819</v>
      </c>
      <c r="L89" s="410">
        <v>38645</v>
      </c>
      <c r="M89" s="77" t="s">
        <v>30</v>
      </c>
      <c r="N89" s="271">
        <v>-20000000</v>
      </c>
      <c r="O89" s="271">
        <v>7733.1331260000006</v>
      </c>
      <c r="P89" s="411">
        <v>0.35</v>
      </c>
      <c r="Q89" s="271">
        <v>56.682164999999998</v>
      </c>
      <c r="R89" s="271">
        <v>56.697079000000002</v>
      </c>
      <c r="S89" s="411">
        <v>1.4914000000004535E-2</v>
      </c>
      <c r="T89" s="271">
        <v>115.33194744119908</v>
      </c>
      <c r="U89" s="271">
        <v>-430.45437900000002</v>
      </c>
      <c r="V89" s="271">
        <v>0</v>
      </c>
      <c r="W89" s="271">
        <v>-315.12243155880094</v>
      </c>
      <c r="X89" s="271">
        <v>160618.21886399999</v>
      </c>
      <c r="Y89" s="271">
        <v>160611.35164400001</v>
      </c>
      <c r="Z89" s="271">
        <v>-6.8672199999855366</v>
      </c>
      <c r="AA89" s="271">
        <v>308.2552115588154</v>
      </c>
      <c r="AB89" s="271">
        <v>160618.21886399999</v>
      </c>
      <c r="AC89" s="271">
        <v>160611.35164400001</v>
      </c>
      <c r="AD89" s="271">
        <v>-6.8672199999855366</v>
      </c>
      <c r="AF89" s="271">
        <v>44523.513972945002</v>
      </c>
      <c r="AG89" s="402">
        <v>-18277.777778</v>
      </c>
      <c r="AH89" s="402">
        <v>142333.57386600002</v>
      </c>
      <c r="AI89" s="402">
        <v>32861.044426000022</v>
      </c>
      <c r="AJ89" s="402">
        <v>32861.044426000022</v>
      </c>
      <c r="AK89" s="402">
        <v>-142193.80327100001</v>
      </c>
      <c r="AL89" s="402">
        <v>-6.8672199999855366</v>
      </c>
      <c r="AM89" s="403" t="s">
        <v>514</v>
      </c>
      <c r="AN89" s="45">
        <v>6</v>
      </c>
      <c r="AO89" s="45" t="s">
        <v>545</v>
      </c>
      <c r="AP89" s="45">
        <v>6</v>
      </c>
      <c r="AR89" s="412"/>
      <c r="AS89" s="176"/>
    </row>
    <row r="90" spans="1:233">
      <c r="A90" s="77">
        <v>230</v>
      </c>
      <c r="B90" s="77">
        <v>345</v>
      </c>
      <c r="C90" s="77" t="s">
        <v>27</v>
      </c>
      <c r="D90" s="77" t="s">
        <v>57</v>
      </c>
      <c r="E90" s="77" t="s">
        <v>66</v>
      </c>
      <c r="F90" s="77" t="s">
        <v>209</v>
      </c>
      <c r="G90" s="77" t="s">
        <v>473</v>
      </c>
      <c r="H90" s="77" t="s">
        <v>493</v>
      </c>
      <c r="I90" s="77" t="s">
        <v>261</v>
      </c>
      <c r="J90" s="454" t="s">
        <v>469</v>
      </c>
      <c r="K90" s="410">
        <v>36819</v>
      </c>
      <c r="L90" s="410">
        <v>39010</v>
      </c>
      <c r="M90" s="77" t="s">
        <v>30</v>
      </c>
      <c r="N90" s="271">
        <v>-20000000</v>
      </c>
      <c r="O90" s="271">
        <v>9145.4948029999996</v>
      </c>
      <c r="P90" s="411">
        <v>0.28000000000000003</v>
      </c>
      <c r="Q90" s="271">
        <v>46.832267999999999</v>
      </c>
      <c r="R90" s="271">
        <v>46.889915999999999</v>
      </c>
      <c r="S90" s="411">
        <v>5.7648000000000366E-2</v>
      </c>
      <c r="T90" s="271">
        <v>527.21948440334734</v>
      </c>
      <c r="U90" s="271">
        <v>-283.45531699999998</v>
      </c>
      <c r="V90" s="271">
        <v>0</v>
      </c>
      <c r="W90" s="271">
        <v>243.76416740334736</v>
      </c>
      <c r="X90" s="271">
        <v>168603.615372</v>
      </c>
      <c r="Y90" s="271">
        <v>169094.809736</v>
      </c>
      <c r="Z90" s="271">
        <v>491.1943639999954</v>
      </c>
      <c r="AA90" s="271">
        <v>247.43019659664805</v>
      </c>
      <c r="AB90" s="271">
        <v>168603.615372</v>
      </c>
      <c r="AC90" s="271">
        <v>169094.809736</v>
      </c>
      <c r="AD90" s="271">
        <v>491.1943639999954</v>
      </c>
      <c r="AF90" s="271">
        <v>18053.206741121998</v>
      </c>
      <c r="AG90" s="402">
        <v>-14622.222222</v>
      </c>
      <c r="AH90" s="402">
        <v>154472.58751399998</v>
      </c>
      <c r="AI90" s="402">
        <v>-98171.238129000005</v>
      </c>
      <c r="AJ90" s="402">
        <v>-98171.238129000005</v>
      </c>
      <c r="AK90" s="402">
        <v>-48423.142229999998</v>
      </c>
      <c r="AL90" s="402">
        <v>491.1943639999954</v>
      </c>
      <c r="AM90" s="403" t="s">
        <v>551</v>
      </c>
      <c r="AN90" s="45">
        <v>3</v>
      </c>
      <c r="AO90" s="45" t="s">
        <v>545</v>
      </c>
      <c r="AP90" s="45">
        <v>3</v>
      </c>
      <c r="AR90" s="412"/>
      <c r="AS90" s="176"/>
    </row>
    <row r="91" spans="1:233">
      <c r="A91" s="77">
        <v>231</v>
      </c>
      <c r="B91" s="77">
        <v>346</v>
      </c>
      <c r="C91" s="77" t="s">
        <v>27</v>
      </c>
      <c r="D91" s="77" t="s">
        <v>54</v>
      </c>
      <c r="E91" s="77" t="s">
        <v>66</v>
      </c>
      <c r="F91" s="77" t="s">
        <v>209</v>
      </c>
      <c r="G91" s="77" t="s">
        <v>473</v>
      </c>
      <c r="H91" s="77" t="s">
        <v>493</v>
      </c>
      <c r="I91" s="77" t="s">
        <v>279</v>
      </c>
      <c r="J91" s="454" t="s">
        <v>469</v>
      </c>
      <c r="K91" s="410">
        <v>36819</v>
      </c>
      <c r="L91" s="410">
        <v>39010</v>
      </c>
      <c r="M91" s="77" t="s">
        <v>30</v>
      </c>
      <c r="N91" s="271">
        <v>20000000</v>
      </c>
      <c r="O91" s="271">
        <v>-9145.4948029999996</v>
      </c>
      <c r="P91" s="411">
        <v>0.28000000000000003</v>
      </c>
      <c r="Q91" s="271">
        <v>46.832267999999999</v>
      </c>
      <c r="R91" s="271">
        <v>46.889915999999999</v>
      </c>
      <c r="S91" s="411">
        <v>5.7648000000000366E-2</v>
      </c>
      <c r="T91" s="271">
        <v>-527.21948440334734</v>
      </c>
      <c r="U91" s="271">
        <v>283.45531699999998</v>
      </c>
      <c r="V91" s="271">
        <v>0</v>
      </c>
      <c r="W91" s="271">
        <v>-243.76416740334736</v>
      </c>
      <c r="X91" s="271">
        <v>-168603.615372</v>
      </c>
      <c r="Y91" s="271">
        <v>-169094.809736</v>
      </c>
      <c r="Z91" s="271">
        <v>-491.1943639999954</v>
      </c>
      <c r="AA91" s="271">
        <v>-247.43019659664805</v>
      </c>
      <c r="AB91" s="271">
        <v>-168603.615372</v>
      </c>
      <c r="AC91" s="271">
        <v>-169094.809736</v>
      </c>
      <c r="AD91" s="271">
        <v>-491.1943639999954</v>
      </c>
      <c r="AF91" s="271">
        <v>-18053.206741121998</v>
      </c>
      <c r="AG91" s="402">
        <v>14622.222222</v>
      </c>
      <c r="AH91" s="402">
        <v>-154472.58751399998</v>
      </c>
      <c r="AI91" s="402">
        <v>98171.238129000005</v>
      </c>
      <c r="AJ91" s="402">
        <v>98171.238129000005</v>
      </c>
      <c r="AK91" s="402">
        <v>48423.142229999998</v>
      </c>
      <c r="AL91" s="402">
        <v>-491.1943639999954</v>
      </c>
      <c r="AM91" s="403" t="s">
        <v>551</v>
      </c>
      <c r="AN91" s="45">
        <v>3</v>
      </c>
      <c r="AO91" s="45" t="s">
        <v>545</v>
      </c>
      <c r="AP91" s="45">
        <v>3</v>
      </c>
      <c r="AR91" s="412"/>
      <c r="AS91" s="176"/>
    </row>
    <row r="92" spans="1:233">
      <c r="A92" s="77">
        <v>232</v>
      </c>
      <c r="B92" s="77">
        <v>347</v>
      </c>
      <c r="C92" s="77" t="s">
        <v>27</v>
      </c>
      <c r="D92" s="77" t="s">
        <v>59</v>
      </c>
      <c r="E92" s="77" t="s">
        <v>66</v>
      </c>
      <c r="F92" s="77" t="s">
        <v>209</v>
      </c>
      <c r="G92" s="77" t="s">
        <v>473</v>
      </c>
      <c r="H92" s="77" t="s">
        <v>493</v>
      </c>
      <c r="I92" s="77" t="s">
        <v>277</v>
      </c>
      <c r="J92" s="454" t="s">
        <v>469</v>
      </c>
      <c r="K92" s="410">
        <v>36819</v>
      </c>
      <c r="L92" s="410">
        <v>39010</v>
      </c>
      <c r="M92" s="77" t="s">
        <v>30</v>
      </c>
      <c r="N92" s="271">
        <v>-20000000</v>
      </c>
      <c r="O92" s="271">
        <v>9145.4948029999996</v>
      </c>
      <c r="P92" s="411">
        <v>0.28000000000000003</v>
      </c>
      <c r="Q92" s="271">
        <v>46.832267999999999</v>
      </c>
      <c r="R92" s="271">
        <v>46.889915999999999</v>
      </c>
      <c r="S92" s="411">
        <v>5.7648000000000366E-2</v>
      </c>
      <c r="T92" s="271">
        <v>527.21948440334734</v>
      </c>
      <c r="U92" s="271">
        <v>-283.45531699999998</v>
      </c>
      <c r="V92" s="271">
        <v>0</v>
      </c>
      <c r="W92" s="271">
        <v>243.76416740334736</v>
      </c>
      <c r="X92" s="271">
        <v>168603.615372</v>
      </c>
      <c r="Y92" s="271">
        <v>169094.809736</v>
      </c>
      <c r="Z92" s="271">
        <v>491.1943639999954</v>
      </c>
      <c r="AA92" s="271">
        <v>247.43019659664805</v>
      </c>
      <c r="AB92" s="271">
        <v>168603.615372</v>
      </c>
      <c r="AC92" s="271">
        <v>169094.809736</v>
      </c>
      <c r="AD92" s="271">
        <v>491.1943639999954</v>
      </c>
      <c r="AF92" s="271">
        <v>18053.206741121998</v>
      </c>
      <c r="AG92" s="402">
        <v>-14622.222222</v>
      </c>
      <c r="AH92" s="402">
        <v>154472.58751399998</v>
      </c>
      <c r="AI92" s="402">
        <v>-98171.238129000005</v>
      </c>
      <c r="AJ92" s="402">
        <v>-98171.238129000005</v>
      </c>
      <c r="AK92" s="402">
        <v>-48423.142229999998</v>
      </c>
      <c r="AL92" s="402">
        <v>491.1943639999954</v>
      </c>
      <c r="AM92" s="403" t="s">
        <v>551</v>
      </c>
      <c r="AN92" s="45">
        <v>3</v>
      </c>
      <c r="AO92" s="45" t="s">
        <v>545</v>
      </c>
      <c r="AP92" s="45">
        <v>3</v>
      </c>
      <c r="AR92" s="412"/>
      <c r="AS92" s="176"/>
    </row>
    <row r="93" spans="1:233">
      <c r="A93" s="77">
        <v>233</v>
      </c>
      <c r="B93" s="77">
        <v>348</v>
      </c>
      <c r="C93" s="77" t="s">
        <v>27</v>
      </c>
      <c r="D93" s="77" t="s">
        <v>28</v>
      </c>
      <c r="E93" s="77" t="s">
        <v>67</v>
      </c>
      <c r="F93" s="77" t="s">
        <v>200</v>
      </c>
      <c r="G93" s="77" t="s">
        <v>473</v>
      </c>
      <c r="H93" s="77" t="s">
        <v>490</v>
      </c>
      <c r="I93" s="77" t="s">
        <v>97</v>
      </c>
      <c r="J93" s="454" t="s">
        <v>469</v>
      </c>
      <c r="K93" s="410">
        <v>36819</v>
      </c>
      <c r="L93" s="410">
        <v>36949</v>
      </c>
      <c r="M93" s="77" t="s">
        <v>30</v>
      </c>
      <c r="N93" s="271">
        <v>0</v>
      </c>
      <c r="O93" s="271">
        <v>0</v>
      </c>
      <c r="P93" s="411">
        <v>0.34</v>
      </c>
      <c r="Q93" s="271">
        <v>0</v>
      </c>
      <c r="R93" s="271">
        <v>0</v>
      </c>
      <c r="S93" s="411">
        <v>0</v>
      </c>
      <c r="T93" s="271">
        <v>0</v>
      </c>
      <c r="U93" s="271">
        <v>0</v>
      </c>
      <c r="V93" s="271">
        <v>0</v>
      </c>
      <c r="W93" s="271">
        <v>0</v>
      </c>
      <c r="X93" s="271">
        <v>0</v>
      </c>
      <c r="Y93" s="271">
        <v>0</v>
      </c>
      <c r="Z93" s="271">
        <v>0</v>
      </c>
      <c r="AA93" s="271">
        <v>0</v>
      </c>
      <c r="AB93" s="271">
        <v>0</v>
      </c>
      <c r="AC93" s="271">
        <v>0</v>
      </c>
      <c r="AD93" s="271">
        <v>0</v>
      </c>
      <c r="AF93" s="271">
        <v>0</v>
      </c>
      <c r="AG93" s="402">
        <v>429743.44444400002</v>
      </c>
      <c r="AH93" s="402">
        <v>429743.44444400002</v>
      </c>
      <c r="AI93" s="402">
        <v>170552.37640000001</v>
      </c>
      <c r="AJ93" s="402">
        <v>170552.37640000001</v>
      </c>
      <c r="AK93" s="402">
        <v>0</v>
      </c>
      <c r="AL93" s="402">
        <v>0</v>
      </c>
      <c r="AM93" s="403" t="s">
        <v>550</v>
      </c>
      <c r="AN93" s="45">
        <v>6</v>
      </c>
      <c r="AO93" s="45" t="s">
        <v>545</v>
      </c>
      <c r="AP93" s="45">
        <v>6</v>
      </c>
      <c r="AR93" s="412"/>
      <c r="AS93" s="176"/>
    </row>
    <row r="94" spans="1:233">
      <c r="A94" s="77">
        <v>234</v>
      </c>
      <c r="B94" s="77">
        <v>349</v>
      </c>
      <c r="C94" s="77" t="s">
        <v>27</v>
      </c>
      <c r="D94" s="77" t="s">
        <v>28</v>
      </c>
      <c r="E94" s="77" t="s">
        <v>68</v>
      </c>
      <c r="F94" s="77" t="s">
        <v>200</v>
      </c>
      <c r="G94" s="77" t="s">
        <v>473</v>
      </c>
      <c r="H94" s="77" t="s">
        <v>482</v>
      </c>
      <c r="I94" s="77" t="s">
        <v>97</v>
      </c>
      <c r="J94" s="454" t="s">
        <v>469</v>
      </c>
      <c r="K94" s="410">
        <v>36819</v>
      </c>
      <c r="L94" s="410">
        <v>38645</v>
      </c>
      <c r="M94" s="77" t="s">
        <v>30</v>
      </c>
      <c r="N94" s="271">
        <v>-20000000</v>
      </c>
      <c r="O94" s="271">
        <v>7729.5291749999997</v>
      </c>
      <c r="P94" s="411">
        <v>0.37</v>
      </c>
      <c r="Q94" s="271">
        <v>67.426722999999996</v>
      </c>
      <c r="R94" s="271">
        <v>67.441136999999998</v>
      </c>
      <c r="S94" s="411">
        <v>1.4414000000002147E-2</v>
      </c>
      <c r="T94" s="271">
        <v>111.4134335284666</v>
      </c>
      <c r="U94" s="271">
        <v>-439.46823000000001</v>
      </c>
      <c r="V94" s="271">
        <v>0</v>
      </c>
      <c r="W94" s="271">
        <v>-328.05479647153339</v>
      </c>
      <c r="X94" s="271">
        <v>229075.94882300001</v>
      </c>
      <c r="Y94" s="271">
        <v>229080.616606</v>
      </c>
      <c r="Z94" s="271">
        <v>4.6677829999825917</v>
      </c>
      <c r="AA94" s="271">
        <v>332.72257947151599</v>
      </c>
      <c r="AB94" s="271">
        <v>229075.94882300001</v>
      </c>
      <c r="AC94" s="271">
        <v>229080.616606</v>
      </c>
      <c r="AD94" s="271">
        <v>4.6677829999825917</v>
      </c>
      <c r="AF94" s="271">
        <v>44502.764225062499</v>
      </c>
      <c r="AG94" s="402">
        <v>-19322.222222</v>
      </c>
      <c r="AH94" s="402">
        <v>209758.39438399998</v>
      </c>
      <c r="AI94" s="402">
        <v>27836.731468999991</v>
      </c>
      <c r="AJ94" s="402">
        <v>27836.731468999991</v>
      </c>
      <c r="AK94" s="402">
        <v>-210286.09403500002</v>
      </c>
      <c r="AL94" s="402">
        <v>4.6677829999825917</v>
      </c>
      <c r="AM94" s="403" t="s">
        <v>514</v>
      </c>
      <c r="AN94" s="45">
        <v>6</v>
      </c>
      <c r="AO94" s="45" t="s">
        <v>545</v>
      </c>
      <c r="AP94" s="45">
        <v>6</v>
      </c>
      <c r="AR94" s="412"/>
      <c r="AS94" s="176"/>
    </row>
    <row r="95" spans="1:233">
      <c r="A95" s="77">
        <v>235</v>
      </c>
      <c r="B95" s="77">
        <v>350</v>
      </c>
      <c r="C95" s="77" t="s">
        <v>27</v>
      </c>
      <c r="D95" s="77" t="s">
        <v>28</v>
      </c>
      <c r="E95" s="77" t="s">
        <v>69</v>
      </c>
      <c r="F95" s="77" t="s">
        <v>200</v>
      </c>
      <c r="G95" s="77" t="s">
        <v>477</v>
      </c>
      <c r="H95" s="77" t="s">
        <v>478</v>
      </c>
      <c r="I95" s="77" t="s">
        <v>280</v>
      </c>
      <c r="J95" s="454" t="s">
        <v>481</v>
      </c>
      <c r="K95" s="410">
        <v>36819</v>
      </c>
      <c r="L95" s="410">
        <v>38645</v>
      </c>
      <c r="M95" s="77" t="s">
        <v>30</v>
      </c>
      <c r="N95" s="271">
        <v>-10000000</v>
      </c>
      <c r="O95" s="271">
        <v>3853.2560050000002</v>
      </c>
      <c r="P95" s="411">
        <v>0.5</v>
      </c>
      <c r="Q95" s="271">
        <v>127.7165</v>
      </c>
      <c r="R95" s="271">
        <v>127.742525</v>
      </c>
      <c r="S95" s="411">
        <v>2.6025000000004184E-2</v>
      </c>
      <c r="T95" s="271">
        <v>100.28098753014113</v>
      </c>
      <c r="U95" s="271">
        <v>-449.45003200000002</v>
      </c>
      <c r="V95" s="271">
        <v>0</v>
      </c>
      <c r="W95" s="271">
        <v>-349.16904446985887</v>
      </c>
      <c r="X95" s="271">
        <v>296627.76197400002</v>
      </c>
      <c r="Y95" s="271">
        <v>296710.43028299999</v>
      </c>
      <c r="Z95" s="271">
        <v>82.668308999971487</v>
      </c>
      <c r="AA95" s="271">
        <v>431.83735346983036</v>
      </c>
      <c r="AB95" s="271">
        <v>296627.76197400002</v>
      </c>
      <c r="AC95" s="271">
        <v>296710.43028299999</v>
      </c>
      <c r="AD95" s="271">
        <v>82.668308999971487</v>
      </c>
      <c r="AF95" s="271">
        <v>22185.1214487875</v>
      </c>
      <c r="AG95" s="402">
        <v>-13055.555555999999</v>
      </c>
      <c r="AH95" s="402">
        <v>283654.87472700002</v>
      </c>
      <c r="AI95" s="402">
        <v>82920.852641000005</v>
      </c>
      <c r="AJ95" s="402">
        <v>82920.852641000005</v>
      </c>
      <c r="AK95" s="402">
        <v>-47360.685692999978</v>
      </c>
      <c r="AL95" s="402">
        <v>82.668308999971487</v>
      </c>
      <c r="AM95" s="403" t="s">
        <v>514</v>
      </c>
      <c r="AN95" s="45">
        <v>6</v>
      </c>
      <c r="AO95" s="45" t="s">
        <v>545</v>
      </c>
      <c r="AP95" s="45">
        <v>6</v>
      </c>
      <c r="AR95" s="412"/>
      <c r="AS95" s="176"/>
      <c r="AV95" s="77"/>
      <c r="AW95" s="77"/>
      <c r="AX95" s="77"/>
      <c r="AY95" s="77"/>
      <c r="AZ95" s="77"/>
      <c r="BA95" s="77"/>
      <c r="BB95" s="77"/>
      <c r="BC95" s="77"/>
      <c r="BD95" s="77"/>
      <c r="BE95" s="77"/>
      <c r="BF95" s="77"/>
      <c r="BG95" s="77"/>
      <c r="BH95" s="77"/>
      <c r="BI95" s="77"/>
      <c r="BJ95" s="77"/>
      <c r="BK95" s="77"/>
      <c r="BL95" s="77"/>
      <c r="BM95" s="77"/>
      <c r="BN95" s="77"/>
      <c r="BO95" s="77"/>
      <c r="BP95" s="77"/>
      <c r="BQ95" s="77"/>
      <c r="BR95" s="77"/>
      <c r="BS95" s="77"/>
      <c r="BT95" s="77"/>
      <c r="BU95" s="77"/>
      <c r="BV95" s="77"/>
      <c r="BW95" s="77"/>
      <c r="BX95" s="77"/>
      <c r="BY95" s="77"/>
      <c r="BZ95" s="77"/>
      <c r="CA95" s="77"/>
      <c r="CB95" s="77"/>
      <c r="CC95" s="77"/>
      <c r="CD95" s="77"/>
      <c r="CE95" s="77"/>
      <c r="CF95" s="77"/>
      <c r="CG95" s="77"/>
      <c r="CH95" s="77"/>
      <c r="CI95" s="77"/>
      <c r="CJ95" s="77"/>
      <c r="CK95" s="77"/>
      <c r="CL95" s="77"/>
      <c r="CM95" s="77"/>
      <c r="CN95" s="77"/>
      <c r="CO95" s="77"/>
      <c r="CP95" s="77"/>
      <c r="CQ95" s="77"/>
      <c r="CR95" s="77"/>
      <c r="CS95" s="77"/>
      <c r="CT95" s="77"/>
      <c r="CU95" s="77"/>
      <c r="CV95" s="77"/>
      <c r="CW95" s="77"/>
      <c r="CX95" s="77"/>
      <c r="CY95" s="77"/>
      <c r="CZ95" s="77"/>
      <c r="DA95" s="77"/>
      <c r="DB95" s="77"/>
      <c r="DC95" s="77"/>
      <c r="DD95" s="77"/>
      <c r="DE95" s="77"/>
      <c r="DF95" s="77"/>
      <c r="DG95" s="77"/>
      <c r="DH95" s="77"/>
      <c r="DI95" s="77"/>
      <c r="DJ95" s="77"/>
      <c r="DK95" s="77"/>
      <c r="DL95" s="77"/>
      <c r="DM95" s="77"/>
      <c r="DN95" s="77"/>
      <c r="DO95" s="77"/>
      <c r="DP95" s="77"/>
      <c r="DQ95" s="77"/>
      <c r="DR95" s="77"/>
      <c r="DS95" s="77"/>
      <c r="DT95" s="77"/>
      <c r="DU95" s="77"/>
      <c r="DV95" s="77"/>
      <c r="DW95" s="77"/>
      <c r="DX95" s="77"/>
      <c r="DY95" s="77"/>
      <c r="DZ95" s="77"/>
      <c r="EA95" s="77"/>
      <c r="EB95" s="77"/>
      <c r="EC95" s="77"/>
      <c r="ED95" s="77"/>
      <c r="EE95" s="77"/>
      <c r="EF95" s="77"/>
      <c r="EG95" s="77"/>
      <c r="EH95" s="77"/>
      <c r="EI95" s="77"/>
      <c r="EJ95" s="77"/>
      <c r="EK95" s="77"/>
      <c r="EL95" s="77"/>
      <c r="EM95" s="77"/>
      <c r="EN95" s="77"/>
      <c r="EO95" s="77"/>
      <c r="EP95" s="77"/>
      <c r="EQ95" s="77"/>
      <c r="ER95" s="77"/>
      <c r="ES95" s="77"/>
      <c r="ET95" s="77"/>
      <c r="EU95" s="77"/>
      <c r="EV95" s="77"/>
      <c r="EW95" s="77"/>
      <c r="EX95" s="77"/>
      <c r="EY95" s="77"/>
      <c r="EZ95" s="77"/>
      <c r="FA95" s="77"/>
      <c r="FB95" s="77"/>
      <c r="FC95" s="77"/>
      <c r="FD95" s="77"/>
      <c r="FE95" s="77"/>
      <c r="FF95" s="77"/>
      <c r="FG95" s="77"/>
      <c r="FH95" s="77"/>
      <c r="FI95" s="77"/>
      <c r="FJ95" s="77"/>
      <c r="FK95" s="77"/>
      <c r="FL95" s="77"/>
      <c r="FM95" s="77"/>
      <c r="FN95" s="77"/>
      <c r="FO95" s="77"/>
      <c r="FP95" s="77"/>
      <c r="FQ95" s="77"/>
      <c r="FR95" s="77"/>
      <c r="FS95" s="77"/>
      <c r="FT95" s="77"/>
      <c r="FU95" s="77"/>
      <c r="FV95" s="77"/>
      <c r="FW95" s="77"/>
      <c r="FX95" s="77"/>
      <c r="FY95" s="77"/>
      <c r="FZ95" s="77"/>
      <c r="GA95" s="77"/>
      <c r="GB95" s="77"/>
      <c r="GC95" s="77"/>
      <c r="GD95" s="77"/>
      <c r="GE95" s="77"/>
      <c r="GF95" s="77"/>
      <c r="GG95" s="77"/>
      <c r="GH95" s="77"/>
      <c r="GI95" s="77"/>
      <c r="GJ95" s="77"/>
      <c r="GK95" s="77"/>
      <c r="GL95" s="77"/>
      <c r="GM95" s="77"/>
      <c r="GN95" s="77"/>
      <c r="GO95" s="77"/>
      <c r="GP95" s="77"/>
      <c r="GQ95" s="77"/>
      <c r="GR95" s="77"/>
      <c r="GS95" s="77"/>
      <c r="GT95" s="77"/>
      <c r="GU95" s="77"/>
      <c r="GV95" s="77"/>
      <c r="GW95" s="77"/>
      <c r="GX95" s="77"/>
      <c r="GY95" s="77"/>
      <c r="GZ95" s="77"/>
      <c r="HA95" s="77"/>
      <c r="HB95" s="77"/>
      <c r="HC95" s="77"/>
      <c r="HD95" s="77"/>
      <c r="HE95" s="77"/>
      <c r="HF95" s="77"/>
      <c r="HG95" s="77"/>
      <c r="HH95" s="77"/>
      <c r="HI95" s="77"/>
      <c r="HJ95" s="77"/>
      <c r="HK95" s="77"/>
      <c r="HL95" s="77"/>
      <c r="HM95" s="77"/>
      <c r="HN95" s="77"/>
      <c r="HO95" s="77"/>
      <c r="HP95" s="77"/>
      <c r="HQ95" s="77"/>
      <c r="HR95" s="77"/>
      <c r="HS95" s="77"/>
      <c r="HT95" s="77"/>
      <c r="HU95" s="77"/>
      <c r="HV95" s="77"/>
      <c r="HW95" s="77"/>
      <c r="HX95" s="77"/>
      <c r="HY95" s="77"/>
    </row>
    <row r="96" spans="1:233">
      <c r="A96" s="77">
        <v>236</v>
      </c>
      <c r="B96" s="77">
        <v>351</v>
      </c>
      <c r="C96" s="77" t="s">
        <v>27</v>
      </c>
      <c r="D96" s="77" t="s">
        <v>57</v>
      </c>
      <c r="E96" s="77" t="s">
        <v>62</v>
      </c>
      <c r="F96" s="77" t="s">
        <v>199</v>
      </c>
      <c r="G96" s="77" t="s">
        <v>485</v>
      </c>
      <c r="H96" s="77" t="s">
        <v>468</v>
      </c>
      <c r="I96" s="77" t="s">
        <v>281</v>
      </c>
      <c r="J96" s="454" t="s">
        <v>481</v>
      </c>
      <c r="K96" s="410">
        <v>36818</v>
      </c>
      <c r="L96" s="410">
        <v>38627</v>
      </c>
      <c r="M96" s="77" t="s">
        <v>30</v>
      </c>
      <c r="N96" s="271">
        <v>5000000</v>
      </c>
      <c r="O96" s="271">
        <v>-1940.4868000000001</v>
      </c>
      <c r="P96" s="411">
        <v>0.56999999999999995</v>
      </c>
      <c r="Q96" s="271">
        <v>58.953963999999999</v>
      </c>
      <c r="R96" s="271">
        <v>58.964440000000003</v>
      </c>
      <c r="S96" s="411">
        <v>1.0476000000004149E-2</v>
      </c>
      <c r="T96" s="271">
        <v>-20.328539716808052</v>
      </c>
      <c r="U96" s="271">
        <v>110.79577500000001</v>
      </c>
      <c r="V96" s="271">
        <v>0</v>
      </c>
      <c r="W96" s="271">
        <v>90.467235283191954</v>
      </c>
      <c r="X96" s="271">
        <v>3259.137483</v>
      </c>
      <c r="Y96" s="271">
        <v>3317.2653759999998</v>
      </c>
      <c r="Z96" s="271">
        <v>58.127892999999858</v>
      </c>
      <c r="AA96" s="271">
        <v>-32.339342283192096</v>
      </c>
      <c r="AB96" s="271">
        <v>3259.137483</v>
      </c>
      <c r="AC96" s="271">
        <v>3317.2653759999998</v>
      </c>
      <c r="AD96" s="271">
        <v>58.127892999999858</v>
      </c>
      <c r="AF96" s="271">
        <v>-14364.453537000001</v>
      </c>
      <c r="AG96" s="402">
        <v>5937.5</v>
      </c>
      <c r="AH96" s="402">
        <v>9254.7653759999994</v>
      </c>
      <c r="AI96" s="402">
        <v>29613.858884999998</v>
      </c>
      <c r="AJ96" s="402">
        <v>29613.858884999998</v>
      </c>
      <c r="AK96" s="402">
        <v>42147.439373999994</v>
      </c>
      <c r="AL96" s="402">
        <v>58.127892999999858</v>
      </c>
      <c r="AM96" s="403" t="s">
        <v>514</v>
      </c>
      <c r="AN96" s="45">
        <v>7</v>
      </c>
      <c r="AO96" s="45" t="s">
        <v>545</v>
      </c>
      <c r="AP96" s="45">
        <v>7</v>
      </c>
      <c r="AR96" s="412"/>
      <c r="AS96" s="176"/>
      <c r="AV96" s="77"/>
      <c r="AW96" s="77"/>
      <c r="AX96" s="77"/>
      <c r="AY96" s="77"/>
      <c r="AZ96" s="77"/>
      <c r="BA96" s="77"/>
      <c r="BB96" s="77"/>
      <c r="BC96" s="77"/>
      <c r="BD96" s="77"/>
      <c r="BE96" s="77"/>
      <c r="BF96" s="77"/>
      <c r="BG96" s="77"/>
      <c r="BH96" s="77"/>
      <c r="BI96" s="77"/>
      <c r="BJ96" s="77"/>
      <c r="BK96" s="77"/>
      <c r="BL96" s="77"/>
      <c r="BM96" s="77"/>
      <c r="BN96" s="77"/>
      <c r="BO96" s="77"/>
      <c r="BP96" s="77"/>
      <c r="BQ96" s="77"/>
      <c r="BR96" s="77"/>
      <c r="BS96" s="77"/>
      <c r="BT96" s="77"/>
      <c r="BU96" s="77"/>
      <c r="BV96" s="77"/>
      <c r="BW96" s="77"/>
      <c r="BX96" s="77"/>
      <c r="BY96" s="77"/>
      <c r="BZ96" s="77"/>
      <c r="CA96" s="77"/>
      <c r="CB96" s="77"/>
      <c r="CC96" s="77"/>
      <c r="CD96" s="77"/>
      <c r="CE96" s="77"/>
      <c r="CF96" s="77"/>
      <c r="CG96" s="77"/>
      <c r="CH96" s="77"/>
      <c r="CI96" s="77"/>
      <c r="CJ96" s="77"/>
      <c r="CK96" s="77"/>
      <c r="CL96" s="77"/>
      <c r="CM96" s="77"/>
      <c r="CN96" s="77"/>
      <c r="CO96" s="77"/>
      <c r="CP96" s="77"/>
      <c r="CQ96" s="77"/>
      <c r="CR96" s="77"/>
      <c r="CS96" s="77"/>
      <c r="CT96" s="77"/>
      <c r="CU96" s="77"/>
      <c r="CV96" s="77"/>
      <c r="CW96" s="77"/>
      <c r="CX96" s="77"/>
      <c r="CY96" s="77"/>
      <c r="CZ96" s="77"/>
      <c r="DA96" s="77"/>
      <c r="DB96" s="77"/>
      <c r="DC96" s="77"/>
      <c r="DD96" s="77"/>
      <c r="DE96" s="77"/>
      <c r="DF96" s="77"/>
      <c r="DG96" s="77"/>
      <c r="DH96" s="77"/>
      <c r="DI96" s="77"/>
      <c r="DJ96" s="77"/>
      <c r="DK96" s="77"/>
      <c r="DL96" s="77"/>
      <c r="DM96" s="77"/>
      <c r="DN96" s="77"/>
      <c r="DO96" s="77"/>
      <c r="DP96" s="77"/>
      <c r="DQ96" s="77"/>
      <c r="DR96" s="77"/>
      <c r="DS96" s="77"/>
      <c r="DT96" s="77"/>
      <c r="DU96" s="77"/>
      <c r="DV96" s="77"/>
      <c r="DW96" s="77"/>
      <c r="DX96" s="77"/>
      <c r="DY96" s="77"/>
      <c r="DZ96" s="77"/>
      <c r="EA96" s="77"/>
      <c r="EB96" s="77"/>
      <c r="EC96" s="77"/>
      <c r="ED96" s="77"/>
      <c r="EE96" s="77"/>
      <c r="EF96" s="77"/>
      <c r="EG96" s="77"/>
      <c r="EH96" s="77"/>
      <c r="EI96" s="77"/>
      <c r="EJ96" s="77"/>
      <c r="EK96" s="77"/>
      <c r="EL96" s="77"/>
      <c r="EM96" s="77"/>
      <c r="EN96" s="77"/>
      <c r="EO96" s="77"/>
      <c r="EP96" s="77"/>
      <c r="EQ96" s="77"/>
      <c r="ER96" s="77"/>
      <c r="ES96" s="77"/>
      <c r="ET96" s="77"/>
      <c r="EU96" s="77"/>
      <c r="EV96" s="77"/>
      <c r="EW96" s="77"/>
      <c r="EX96" s="77"/>
      <c r="EY96" s="77"/>
      <c r="EZ96" s="77"/>
      <c r="FA96" s="77"/>
      <c r="FB96" s="77"/>
      <c r="FC96" s="77"/>
      <c r="FD96" s="77"/>
      <c r="FE96" s="77"/>
      <c r="FF96" s="77"/>
      <c r="FG96" s="77"/>
      <c r="FH96" s="77"/>
      <c r="FI96" s="77"/>
      <c r="FJ96" s="77"/>
      <c r="FK96" s="77"/>
      <c r="FL96" s="77"/>
      <c r="FM96" s="77"/>
      <c r="FN96" s="77"/>
      <c r="FO96" s="77"/>
      <c r="FP96" s="77"/>
      <c r="FQ96" s="77"/>
      <c r="FR96" s="77"/>
      <c r="FS96" s="77"/>
      <c r="FT96" s="77"/>
      <c r="FU96" s="77"/>
      <c r="FV96" s="77"/>
      <c r="FW96" s="77"/>
      <c r="FX96" s="77"/>
      <c r="FY96" s="77"/>
      <c r="FZ96" s="77"/>
      <c r="GA96" s="77"/>
      <c r="GB96" s="77"/>
      <c r="GC96" s="77"/>
      <c r="GD96" s="77"/>
      <c r="GE96" s="77"/>
      <c r="GF96" s="77"/>
      <c r="GG96" s="77"/>
      <c r="GH96" s="77"/>
      <c r="GI96" s="77"/>
      <c r="GJ96" s="77"/>
      <c r="GK96" s="77"/>
      <c r="GL96" s="77"/>
      <c r="GM96" s="77"/>
      <c r="GN96" s="77"/>
      <c r="GO96" s="77"/>
      <c r="GP96" s="77"/>
      <c r="GQ96" s="77"/>
      <c r="GR96" s="77"/>
      <c r="GS96" s="77"/>
      <c r="GT96" s="77"/>
      <c r="GU96" s="77"/>
      <c r="GV96" s="77"/>
      <c r="GW96" s="77"/>
      <c r="GX96" s="77"/>
      <c r="GY96" s="77"/>
      <c r="GZ96" s="77"/>
      <c r="HA96" s="77"/>
      <c r="HB96" s="77"/>
      <c r="HC96" s="77"/>
      <c r="HD96" s="77"/>
      <c r="HE96" s="77"/>
      <c r="HF96" s="77"/>
      <c r="HG96" s="77"/>
      <c r="HH96" s="77"/>
      <c r="HI96" s="77"/>
      <c r="HJ96" s="77"/>
      <c r="HK96" s="77"/>
      <c r="HL96" s="77"/>
      <c r="HM96" s="77"/>
      <c r="HN96" s="77"/>
      <c r="HO96" s="77"/>
      <c r="HP96" s="77"/>
      <c r="HQ96" s="77"/>
      <c r="HR96" s="77"/>
      <c r="HS96" s="77"/>
      <c r="HT96" s="77"/>
      <c r="HU96" s="77"/>
      <c r="HV96" s="77"/>
      <c r="HW96" s="77"/>
      <c r="HX96" s="77"/>
      <c r="HY96" s="77"/>
    </row>
    <row r="97" spans="1:233">
      <c r="A97" s="77">
        <v>237</v>
      </c>
      <c r="B97" s="77">
        <v>352</v>
      </c>
      <c r="C97" s="77" t="s">
        <v>27</v>
      </c>
      <c r="D97" s="77" t="s">
        <v>54</v>
      </c>
      <c r="E97" s="77" t="s">
        <v>62</v>
      </c>
      <c r="F97" s="77" t="s">
        <v>199</v>
      </c>
      <c r="G97" s="77" t="s">
        <v>485</v>
      </c>
      <c r="H97" s="77" t="s">
        <v>468</v>
      </c>
      <c r="I97" s="77" t="s">
        <v>279</v>
      </c>
      <c r="J97" s="454" t="s">
        <v>481</v>
      </c>
      <c r="K97" s="410">
        <v>36818</v>
      </c>
      <c r="L97" s="410">
        <v>38627</v>
      </c>
      <c r="M97" s="77" t="s">
        <v>30</v>
      </c>
      <c r="N97" s="271">
        <v>-5000000</v>
      </c>
      <c r="O97" s="271">
        <v>1940.4868000000001</v>
      </c>
      <c r="P97" s="411">
        <v>0.56999999999999995</v>
      </c>
      <c r="Q97" s="271">
        <v>58.953963999999999</v>
      </c>
      <c r="R97" s="271">
        <v>58.964440000000003</v>
      </c>
      <c r="S97" s="411">
        <v>1.0476000000004149E-2</v>
      </c>
      <c r="T97" s="271">
        <v>20.328539716808052</v>
      </c>
      <c r="U97" s="271">
        <v>-110.79577500000001</v>
      </c>
      <c r="V97" s="271">
        <v>0</v>
      </c>
      <c r="W97" s="271">
        <v>-90.467235283191954</v>
      </c>
      <c r="X97" s="271">
        <v>-3259.137483</v>
      </c>
      <c r="Y97" s="271">
        <v>-3317.2653759999998</v>
      </c>
      <c r="Z97" s="271">
        <v>-58.127892999999858</v>
      </c>
      <c r="AA97" s="271">
        <v>32.339342283192096</v>
      </c>
      <c r="AB97" s="271">
        <v>-3259.137483</v>
      </c>
      <c r="AC97" s="271">
        <v>-3317.2653759999998</v>
      </c>
      <c r="AD97" s="271">
        <v>-58.127892999999858</v>
      </c>
      <c r="AF97" s="271">
        <v>14364.453537000001</v>
      </c>
      <c r="AG97" s="402">
        <v>-5937.5</v>
      </c>
      <c r="AH97" s="402">
        <v>-9254.7653759999994</v>
      </c>
      <c r="AI97" s="402">
        <v>-29613.858884999998</v>
      </c>
      <c r="AJ97" s="402">
        <v>-29613.858884999998</v>
      </c>
      <c r="AK97" s="402">
        <v>-42147.439373999994</v>
      </c>
      <c r="AL97" s="402">
        <v>-58.127892999999858</v>
      </c>
      <c r="AM97" s="403" t="s">
        <v>514</v>
      </c>
      <c r="AN97" s="45">
        <v>7</v>
      </c>
      <c r="AO97" s="45" t="s">
        <v>545</v>
      </c>
      <c r="AP97" s="45">
        <v>7</v>
      </c>
      <c r="AR97" s="412"/>
      <c r="AS97" s="176"/>
      <c r="AV97" s="77"/>
      <c r="AW97" s="77"/>
      <c r="AX97" s="77"/>
      <c r="AY97" s="77"/>
      <c r="AZ97" s="77"/>
      <c r="BA97" s="77"/>
      <c r="BB97" s="77"/>
      <c r="BC97" s="77"/>
      <c r="BD97" s="77"/>
      <c r="BE97" s="77"/>
      <c r="BF97" s="77"/>
      <c r="BG97" s="77"/>
      <c r="BH97" s="77"/>
      <c r="BI97" s="77"/>
      <c r="BJ97" s="77"/>
      <c r="BK97" s="77"/>
      <c r="BL97" s="77"/>
      <c r="BM97" s="77"/>
      <c r="BN97" s="77"/>
      <c r="BO97" s="77"/>
      <c r="BP97" s="77"/>
      <c r="BQ97" s="77"/>
      <c r="BR97" s="77"/>
      <c r="BS97" s="77"/>
      <c r="BT97" s="77"/>
      <c r="BU97" s="77"/>
      <c r="BV97" s="77"/>
      <c r="BW97" s="77"/>
      <c r="BX97" s="77"/>
      <c r="BY97" s="77"/>
      <c r="BZ97" s="77"/>
      <c r="CA97" s="77"/>
      <c r="CB97" s="77"/>
      <c r="CC97" s="77"/>
      <c r="CD97" s="77"/>
      <c r="CE97" s="77"/>
      <c r="CF97" s="77"/>
      <c r="CG97" s="77"/>
      <c r="CH97" s="77"/>
      <c r="CI97" s="77"/>
      <c r="CJ97" s="77"/>
      <c r="CK97" s="77"/>
      <c r="CL97" s="77"/>
      <c r="CM97" s="77"/>
      <c r="CN97" s="77"/>
      <c r="CO97" s="77"/>
      <c r="CP97" s="77"/>
      <c r="CQ97" s="77"/>
      <c r="CR97" s="77"/>
      <c r="CS97" s="77"/>
      <c r="CT97" s="77"/>
      <c r="CU97" s="77"/>
      <c r="CV97" s="77"/>
      <c r="CW97" s="77"/>
      <c r="CX97" s="77"/>
      <c r="CY97" s="77"/>
      <c r="CZ97" s="77"/>
      <c r="DA97" s="77"/>
      <c r="DB97" s="77"/>
      <c r="DC97" s="77"/>
      <c r="DD97" s="77"/>
      <c r="DE97" s="77"/>
      <c r="DF97" s="77"/>
      <c r="DG97" s="77"/>
      <c r="DH97" s="77"/>
      <c r="DI97" s="77"/>
      <c r="DJ97" s="77"/>
      <c r="DK97" s="77"/>
      <c r="DL97" s="77"/>
      <c r="DM97" s="77"/>
      <c r="DN97" s="77"/>
      <c r="DO97" s="77"/>
      <c r="DP97" s="77"/>
      <c r="DQ97" s="77"/>
      <c r="DR97" s="77"/>
      <c r="DS97" s="77"/>
      <c r="DT97" s="77"/>
      <c r="DU97" s="77"/>
      <c r="DV97" s="77"/>
      <c r="DW97" s="77"/>
      <c r="DX97" s="77"/>
      <c r="DY97" s="77"/>
      <c r="DZ97" s="77"/>
      <c r="EA97" s="77"/>
      <c r="EB97" s="77"/>
      <c r="EC97" s="77"/>
      <c r="ED97" s="77"/>
      <c r="EE97" s="77"/>
      <c r="EF97" s="77"/>
      <c r="EG97" s="77"/>
      <c r="EH97" s="77"/>
      <c r="EI97" s="77"/>
      <c r="EJ97" s="77"/>
      <c r="EK97" s="77"/>
      <c r="EL97" s="77"/>
      <c r="EM97" s="77"/>
      <c r="EN97" s="77"/>
      <c r="EO97" s="77"/>
      <c r="EP97" s="77"/>
      <c r="EQ97" s="77"/>
      <c r="ER97" s="77"/>
      <c r="ES97" s="77"/>
      <c r="ET97" s="77"/>
      <c r="EU97" s="77"/>
      <c r="EV97" s="77"/>
      <c r="EW97" s="77"/>
      <c r="EX97" s="77"/>
      <c r="EY97" s="77"/>
      <c r="EZ97" s="77"/>
      <c r="FA97" s="77"/>
      <c r="FB97" s="77"/>
      <c r="FC97" s="77"/>
      <c r="FD97" s="77"/>
      <c r="FE97" s="77"/>
      <c r="FF97" s="77"/>
      <c r="FG97" s="77"/>
      <c r="FH97" s="77"/>
      <c r="FI97" s="77"/>
      <c r="FJ97" s="77"/>
      <c r="FK97" s="77"/>
      <c r="FL97" s="77"/>
      <c r="FM97" s="77"/>
      <c r="FN97" s="77"/>
      <c r="FO97" s="77"/>
      <c r="FP97" s="77"/>
      <c r="FQ97" s="77"/>
      <c r="FR97" s="77"/>
      <c r="FS97" s="77"/>
      <c r="FT97" s="77"/>
      <c r="FU97" s="77"/>
      <c r="FV97" s="77"/>
      <c r="FW97" s="77"/>
      <c r="FX97" s="77"/>
      <c r="FY97" s="77"/>
      <c r="FZ97" s="77"/>
      <c r="GA97" s="77"/>
      <c r="GB97" s="77"/>
      <c r="GC97" s="77"/>
      <c r="GD97" s="77"/>
      <c r="GE97" s="77"/>
      <c r="GF97" s="77"/>
      <c r="GG97" s="77"/>
      <c r="GH97" s="77"/>
      <c r="GI97" s="77"/>
      <c r="GJ97" s="77"/>
      <c r="GK97" s="77"/>
      <c r="GL97" s="77"/>
      <c r="GM97" s="77"/>
      <c r="GN97" s="77"/>
      <c r="GO97" s="77"/>
      <c r="GP97" s="77"/>
      <c r="GQ97" s="77"/>
      <c r="GR97" s="77"/>
      <c r="GS97" s="77"/>
      <c r="GT97" s="77"/>
      <c r="GU97" s="77"/>
      <c r="GV97" s="77"/>
      <c r="GW97" s="77"/>
      <c r="GX97" s="77"/>
      <c r="GY97" s="77"/>
      <c r="GZ97" s="77"/>
      <c r="HA97" s="77"/>
      <c r="HB97" s="77"/>
      <c r="HC97" s="77"/>
      <c r="HD97" s="77"/>
      <c r="HE97" s="77"/>
      <c r="HF97" s="77"/>
      <c r="HG97" s="77"/>
      <c r="HH97" s="77"/>
      <c r="HI97" s="77"/>
      <c r="HJ97" s="77"/>
      <c r="HK97" s="77"/>
      <c r="HL97" s="77"/>
      <c r="HM97" s="77"/>
      <c r="HN97" s="77"/>
      <c r="HO97" s="77"/>
      <c r="HP97" s="77"/>
      <c r="HQ97" s="77"/>
      <c r="HR97" s="77"/>
      <c r="HS97" s="77"/>
      <c r="HT97" s="77"/>
      <c r="HU97" s="77"/>
      <c r="HV97" s="77"/>
      <c r="HW97" s="77"/>
      <c r="HX97" s="77"/>
      <c r="HY97" s="77"/>
    </row>
    <row r="98" spans="1:233">
      <c r="A98" s="77">
        <v>238</v>
      </c>
      <c r="B98" s="77">
        <v>353</v>
      </c>
      <c r="C98" s="77" t="s">
        <v>27</v>
      </c>
      <c r="D98" s="77" t="s">
        <v>59</v>
      </c>
      <c r="E98" s="77" t="s">
        <v>62</v>
      </c>
      <c r="F98" s="77" t="s">
        <v>199</v>
      </c>
      <c r="G98" s="77" t="s">
        <v>485</v>
      </c>
      <c r="H98" s="77" t="s">
        <v>468</v>
      </c>
      <c r="I98" s="77" t="s">
        <v>277</v>
      </c>
      <c r="J98" s="454" t="s">
        <v>481</v>
      </c>
      <c r="K98" s="410">
        <v>36818</v>
      </c>
      <c r="L98" s="410">
        <v>38627</v>
      </c>
      <c r="M98" s="77" t="s">
        <v>30</v>
      </c>
      <c r="N98" s="271">
        <v>5000000</v>
      </c>
      <c r="O98" s="271">
        <v>-1940.4868000000001</v>
      </c>
      <c r="P98" s="411">
        <v>0.56999999999999995</v>
      </c>
      <c r="Q98" s="271">
        <v>58.953963999999999</v>
      </c>
      <c r="R98" s="271">
        <v>58.964440000000003</v>
      </c>
      <c r="S98" s="411">
        <v>1.0476000000004149E-2</v>
      </c>
      <c r="T98" s="271">
        <v>-20.328539716808052</v>
      </c>
      <c r="U98" s="271">
        <v>110.79577500000001</v>
      </c>
      <c r="V98" s="271">
        <v>0</v>
      </c>
      <c r="W98" s="271">
        <v>90.467235283191954</v>
      </c>
      <c r="X98" s="271">
        <v>3259.137483</v>
      </c>
      <c r="Y98" s="271">
        <v>3317.2653759999998</v>
      </c>
      <c r="Z98" s="271">
        <v>58.127892999999858</v>
      </c>
      <c r="AA98" s="271">
        <v>-32.339342283192096</v>
      </c>
      <c r="AB98" s="271">
        <v>3259.137483</v>
      </c>
      <c r="AC98" s="271">
        <v>3317.2653759999998</v>
      </c>
      <c r="AD98" s="271">
        <v>58.127892999999858</v>
      </c>
      <c r="AF98" s="271">
        <v>-14364.453537000001</v>
      </c>
      <c r="AG98" s="402">
        <v>5937.5</v>
      </c>
      <c r="AH98" s="402">
        <v>9254.7653759999994</v>
      </c>
      <c r="AI98" s="402">
        <v>29613.858884999998</v>
      </c>
      <c r="AJ98" s="402">
        <v>29613.858884999998</v>
      </c>
      <c r="AK98" s="402">
        <v>42147.439373999994</v>
      </c>
      <c r="AL98" s="402">
        <v>58.127892999999858</v>
      </c>
      <c r="AM98" s="403" t="s">
        <v>514</v>
      </c>
      <c r="AN98" s="45">
        <v>7</v>
      </c>
      <c r="AO98" s="45" t="s">
        <v>545</v>
      </c>
      <c r="AP98" s="45">
        <v>7</v>
      </c>
      <c r="AR98" s="412"/>
      <c r="AS98" s="176"/>
    </row>
    <row r="99" spans="1:233">
      <c r="A99" s="77">
        <v>239</v>
      </c>
      <c r="B99" s="77">
        <v>354</v>
      </c>
      <c r="C99" s="77" t="s">
        <v>27</v>
      </c>
      <c r="D99" s="77" t="s">
        <v>28</v>
      </c>
      <c r="E99" s="77" t="s">
        <v>37</v>
      </c>
      <c r="F99" s="77" t="s">
        <v>198</v>
      </c>
      <c r="G99" s="77" t="s">
        <v>477</v>
      </c>
      <c r="H99" s="77" t="s">
        <v>472</v>
      </c>
      <c r="I99" s="77" t="s">
        <v>282</v>
      </c>
      <c r="J99" s="454" t="s">
        <v>469</v>
      </c>
      <c r="K99" s="410">
        <v>36822</v>
      </c>
      <c r="L99" s="410">
        <v>38580</v>
      </c>
      <c r="M99" s="77" t="s">
        <v>30</v>
      </c>
      <c r="N99" s="271">
        <v>10000000</v>
      </c>
      <c r="O99" s="271">
        <v>-3772.0805230000001</v>
      </c>
      <c r="P99" s="411">
        <v>0.62</v>
      </c>
      <c r="Q99" s="271">
        <v>50.604571</v>
      </c>
      <c r="R99" s="271">
        <v>52.496555000000001</v>
      </c>
      <c r="S99" s="411">
        <v>1.8919840000000008</v>
      </c>
      <c r="T99" s="271">
        <v>-7136.7159962276355</v>
      </c>
      <c r="U99" s="271">
        <v>201.270375</v>
      </c>
      <c r="V99" s="271">
        <v>0</v>
      </c>
      <c r="W99" s="271">
        <v>-6935.4456212276355</v>
      </c>
      <c r="X99" s="271">
        <v>52027.185600999997</v>
      </c>
      <c r="Y99" s="271">
        <v>44840.115432999999</v>
      </c>
      <c r="Z99" s="271">
        <v>-7187.0701679999984</v>
      </c>
      <c r="AA99" s="271">
        <v>-251.62454677236292</v>
      </c>
      <c r="AB99" s="271">
        <v>52027.185600999997</v>
      </c>
      <c r="AC99" s="271">
        <v>44840.115432999999</v>
      </c>
      <c r="AD99" s="271">
        <v>-7187.0701679999984</v>
      </c>
      <c r="AF99" s="271">
        <v>-11169.130428602999</v>
      </c>
      <c r="AG99" s="402">
        <v>19977.777778</v>
      </c>
      <c r="AH99" s="402">
        <v>64817.893211000002</v>
      </c>
      <c r="AI99" s="402">
        <v>72922.662781000006</v>
      </c>
      <c r="AJ99" s="402">
        <v>72922.662781000006</v>
      </c>
      <c r="AK99" s="402">
        <v>32505.266983000001</v>
      </c>
      <c r="AL99" s="402">
        <v>-7187.0701679999984</v>
      </c>
      <c r="AM99" s="403" t="s">
        <v>547</v>
      </c>
      <c r="AN99" s="45">
        <v>4</v>
      </c>
      <c r="AO99" s="45" t="s">
        <v>545</v>
      </c>
      <c r="AP99" s="45">
        <v>4</v>
      </c>
      <c r="AR99" s="412"/>
      <c r="AS99" s="176"/>
    </row>
    <row r="100" spans="1:233">
      <c r="A100" s="77">
        <v>240</v>
      </c>
      <c r="B100" s="77">
        <v>355</v>
      </c>
      <c r="C100" s="77" t="s">
        <v>27</v>
      </c>
      <c r="D100" s="77" t="s">
        <v>28</v>
      </c>
      <c r="E100" s="77" t="s">
        <v>70</v>
      </c>
      <c r="F100" s="77" t="s">
        <v>201</v>
      </c>
      <c r="G100" s="77" t="s">
        <v>474</v>
      </c>
      <c r="H100" s="77" t="s">
        <v>493</v>
      </c>
      <c r="I100" s="77" t="s">
        <v>97</v>
      </c>
      <c r="J100" s="454" t="s">
        <v>470</v>
      </c>
      <c r="K100" s="410">
        <v>36822</v>
      </c>
      <c r="L100" s="410">
        <v>38648</v>
      </c>
      <c r="M100" s="77" t="s">
        <v>30</v>
      </c>
      <c r="N100" s="271">
        <v>-10000000</v>
      </c>
      <c r="O100" s="271">
        <v>3869.9461940000001</v>
      </c>
      <c r="P100" s="411">
        <v>0.35</v>
      </c>
      <c r="Q100" s="271">
        <v>70.169362000000007</v>
      </c>
      <c r="R100" s="271">
        <v>70.185725000000005</v>
      </c>
      <c r="S100" s="411">
        <v>1.6362999999998351E-2</v>
      </c>
      <c r="T100" s="271">
        <v>63.323929572415622</v>
      </c>
      <c r="U100" s="271">
        <v>-278.35343799999998</v>
      </c>
      <c r="V100" s="271">
        <v>0</v>
      </c>
      <c r="W100" s="271">
        <v>-215.02950842758435</v>
      </c>
      <c r="X100" s="271">
        <v>134129.74051599999</v>
      </c>
      <c r="Y100" s="271">
        <v>134153.002549</v>
      </c>
      <c r="Z100" s="271">
        <v>23.26203300000634</v>
      </c>
      <c r="AA100" s="271">
        <v>238.29154142759069</v>
      </c>
      <c r="AB100" s="271">
        <v>134129.74051599999</v>
      </c>
      <c r="AC100" s="271">
        <v>134153.002549</v>
      </c>
      <c r="AD100" s="271">
        <v>23.26203300000634</v>
      </c>
      <c r="AF100" s="271">
        <v>28010.670552172003</v>
      </c>
      <c r="AG100" s="402">
        <v>-8944.4444440000007</v>
      </c>
      <c r="AH100" s="402">
        <v>125208.558105</v>
      </c>
      <c r="AI100" s="402">
        <v>68025.922965000005</v>
      </c>
      <c r="AJ100" s="402">
        <v>68025.922965000005</v>
      </c>
      <c r="AK100" s="402">
        <v>45085.507309000008</v>
      </c>
      <c r="AL100" s="402">
        <v>23.26203300000634</v>
      </c>
      <c r="AM100" s="403" t="s">
        <v>514</v>
      </c>
      <c r="AN100" s="45">
        <v>8</v>
      </c>
      <c r="AO100" s="45" t="s">
        <v>545</v>
      </c>
      <c r="AP100" s="45">
        <v>8</v>
      </c>
      <c r="AR100" s="412"/>
      <c r="AS100" s="176"/>
    </row>
    <row r="101" spans="1:233">
      <c r="A101" s="77">
        <v>241</v>
      </c>
      <c r="B101" s="77">
        <v>356</v>
      </c>
      <c r="C101" s="77" t="s">
        <v>27</v>
      </c>
      <c r="D101" s="77" t="s">
        <v>28</v>
      </c>
      <c r="E101" s="77" t="s">
        <v>63</v>
      </c>
      <c r="F101" s="77" t="s">
        <v>205</v>
      </c>
      <c r="G101" s="77" t="s">
        <v>498</v>
      </c>
      <c r="H101" s="77" t="s">
        <v>482</v>
      </c>
      <c r="I101" s="77" t="s">
        <v>283</v>
      </c>
      <c r="J101" s="454" t="s">
        <v>479</v>
      </c>
      <c r="K101" s="410">
        <v>36823</v>
      </c>
      <c r="L101" s="410">
        <v>37816</v>
      </c>
      <c r="M101" s="77" t="s">
        <v>45</v>
      </c>
      <c r="N101" s="271">
        <v>-10000000</v>
      </c>
      <c r="O101" s="271">
        <v>2116.6752689999998</v>
      </c>
      <c r="P101" s="411">
        <v>1.05</v>
      </c>
      <c r="Q101" s="271">
        <v>82.602294999999998</v>
      </c>
      <c r="R101" s="271">
        <v>82.621736999999996</v>
      </c>
      <c r="S101" s="411">
        <v>1.9441999999997961E-2</v>
      </c>
      <c r="T101" s="271">
        <v>41.15240057989368</v>
      </c>
      <c r="U101" s="271">
        <v>-298.05613099999999</v>
      </c>
      <c r="V101" s="271">
        <v>0</v>
      </c>
      <c r="W101" s="271">
        <v>-256.90373042010629</v>
      </c>
      <c r="X101" s="271">
        <v>-70615.316884</v>
      </c>
      <c r="Y101" s="271">
        <v>-70814.927035999994</v>
      </c>
      <c r="Z101" s="271">
        <v>-199.61015199999383</v>
      </c>
      <c r="AA101" s="271">
        <v>57.293578420112453</v>
      </c>
      <c r="AB101" s="271">
        <v>-62533.393866626197</v>
      </c>
      <c r="AC101" s="271">
        <v>-62458.765645751992</v>
      </c>
      <c r="AD101" s="271">
        <v>74.628220874204999</v>
      </c>
      <c r="AF101" s="271">
        <v>20891.584905029998</v>
      </c>
      <c r="AG101" s="402">
        <v>-21351.75</v>
      </c>
      <c r="AH101" s="402">
        <v>-83810.515645751992</v>
      </c>
      <c r="AI101" s="402">
        <v>-44647.50125909935</v>
      </c>
      <c r="AJ101" s="402">
        <v>-44647.50125909935</v>
      </c>
      <c r="AK101" s="402">
        <v>-89535.603321501796</v>
      </c>
      <c r="AL101" s="402">
        <v>74.628220874204999</v>
      </c>
      <c r="AM101" s="403" t="s">
        <v>549</v>
      </c>
      <c r="AN101" s="45" t="s">
        <v>545</v>
      </c>
      <c r="AO101" s="45">
        <v>9</v>
      </c>
      <c r="AP101" s="45">
        <v>9</v>
      </c>
      <c r="AR101" s="412"/>
      <c r="AS101" s="176"/>
    </row>
    <row r="102" spans="1:233">
      <c r="A102" s="77">
        <v>242</v>
      </c>
      <c r="B102" s="77">
        <v>357</v>
      </c>
      <c r="C102" s="77" t="s">
        <v>27</v>
      </c>
      <c r="D102" s="77" t="s">
        <v>57</v>
      </c>
      <c r="E102" s="77" t="s">
        <v>71</v>
      </c>
      <c r="F102" s="77" t="s">
        <v>200</v>
      </c>
      <c r="G102" s="77" t="s">
        <v>474</v>
      </c>
      <c r="H102" s="77" t="s">
        <v>468</v>
      </c>
      <c r="I102" s="77" t="s">
        <v>281</v>
      </c>
      <c r="J102" s="454" t="s">
        <v>470</v>
      </c>
      <c r="K102" s="410">
        <v>36823</v>
      </c>
      <c r="L102" s="410">
        <v>38649</v>
      </c>
      <c r="M102" s="77" t="s">
        <v>30</v>
      </c>
      <c r="N102" s="271">
        <v>5000000</v>
      </c>
      <c r="O102" s="271">
        <v>-1958.985948</v>
      </c>
      <c r="P102" s="411">
        <v>0.7</v>
      </c>
      <c r="Q102" s="271">
        <v>80.200258000000005</v>
      </c>
      <c r="R102" s="271">
        <v>80.216363000000001</v>
      </c>
      <c r="S102" s="411">
        <v>1.6104999999996039E-2</v>
      </c>
      <c r="T102" s="271">
        <v>-31.549468692532241</v>
      </c>
      <c r="U102" s="271">
        <v>162.30775800000001</v>
      </c>
      <c r="V102" s="271">
        <v>0</v>
      </c>
      <c r="W102" s="271">
        <v>130.75828930746778</v>
      </c>
      <c r="X102" s="271">
        <v>-13750.665749</v>
      </c>
      <c r="Y102" s="271">
        <v>-13693.596147</v>
      </c>
      <c r="Z102" s="271">
        <v>57.069601999999577</v>
      </c>
      <c r="AA102" s="271">
        <v>-73.6886873074682</v>
      </c>
      <c r="AB102" s="271">
        <v>-13750.665749</v>
      </c>
      <c r="AC102" s="271">
        <v>-13693.596147</v>
      </c>
      <c r="AD102" s="271">
        <v>57.069601999999577</v>
      </c>
      <c r="AF102" s="271">
        <v>-11278.86159561</v>
      </c>
      <c r="AG102" s="402">
        <v>8944.4444440000007</v>
      </c>
      <c r="AH102" s="402">
        <v>-4749.1517029999995</v>
      </c>
      <c r="AI102" s="402">
        <v>32884.666240000006</v>
      </c>
      <c r="AJ102" s="402">
        <v>32884.666240000006</v>
      </c>
      <c r="AK102" s="402">
        <v>-11717.064657999999</v>
      </c>
      <c r="AL102" s="402">
        <v>57.069601999999577</v>
      </c>
      <c r="AM102" s="403" t="s">
        <v>514</v>
      </c>
      <c r="AN102" s="45">
        <v>6</v>
      </c>
      <c r="AO102" s="45" t="s">
        <v>545</v>
      </c>
      <c r="AP102" s="45">
        <v>6</v>
      </c>
      <c r="AR102" s="412"/>
      <c r="AS102" s="176"/>
    </row>
    <row r="103" spans="1:233">
      <c r="A103" s="77">
        <v>243</v>
      </c>
      <c r="B103" s="77">
        <v>358</v>
      </c>
      <c r="C103" s="77" t="s">
        <v>27</v>
      </c>
      <c r="D103" s="77" t="s">
        <v>54</v>
      </c>
      <c r="E103" s="77" t="s">
        <v>71</v>
      </c>
      <c r="F103" s="77" t="s">
        <v>200</v>
      </c>
      <c r="G103" s="77" t="s">
        <v>474</v>
      </c>
      <c r="H103" s="77" t="s">
        <v>468</v>
      </c>
      <c r="I103" s="77" t="s">
        <v>279</v>
      </c>
      <c r="J103" s="454" t="s">
        <v>470</v>
      </c>
      <c r="K103" s="410">
        <v>36823</v>
      </c>
      <c r="L103" s="410">
        <v>38649</v>
      </c>
      <c r="M103" s="77" t="s">
        <v>30</v>
      </c>
      <c r="N103" s="271">
        <v>-5000000</v>
      </c>
      <c r="O103" s="271">
        <v>1958.985948</v>
      </c>
      <c r="P103" s="411">
        <v>0.7</v>
      </c>
      <c r="Q103" s="271">
        <v>80.200258000000005</v>
      </c>
      <c r="R103" s="271">
        <v>80.216363000000001</v>
      </c>
      <c r="S103" s="411">
        <v>1.6104999999996039E-2</v>
      </c>
      <c r="T103" s="271">
        <v>31.549468692532241</v>
      </c>
      <c r="U103" s="271">
        <v>-162.30775800000001</v>
      </c>
      <c r="V103" s="271">
        <v>0</v>
      </c>
      <c r="W103" s="271">
        <v>-130.75828930746778</v>
      </c>
      <c r="X103" s="271">
        <v>13750.665749</v>
      </c>
      <c r="Y103" s="271">
        <v>13693.596147</v>
      </c>
      <c r="Z103" s="271">
        <v>-57.069601999999577</v>
      </c>
      <c r="AA103" s="271">
        <v>73.6886873074682</v>
      </c>
      <c r="AB103" s="271">
        <v>13750.665749</v>
      </c>
      <c r="AC103" s="271">
        <v>13693.596147</v>
      </c>
      <c r="AD103" s="271">
        <v>-57.069601999999577</v>
      </c>
      <c r="AF103" s="271">
        <v>11278.86159561</v>
      </c>
      <c r="AG103" s="402">
        <v>-8944.4444440000007</v>
      </c>
      <c r="AH103" s="402">
        <v>4749.1517029999995</v>
      </c>
      <c r="AI103" s="402">
        <v>-32884.666240000006</v>
      </c>
      <c r="AJ103" s="402">
        <v>-32884.666240000006</v>
      </c>
      <c r="AK103" s="402">
        <v>11717.064657999999</v>
      </c>
      <c r="AL103" s="402">
        <v>-57.069601999999577</v>
      </c>
      <c r="AM103" s="403" t="s">
        <v>514</v>
      </c>
      <c r="AN103" s="45">
        <v>6</v>
      </c>
      <c r="AO103" s="45" t="s">
        <v>545</v>
      </c>
      <c r="AP103" s="45">
        <v>6</v>
      </c>
      <c r="AR103" s="412"/>
      <c r="AS103" s="176"/>
    </row>
    <row r="104" spans="1:233">
      <c r="A104" s="77">
        <v>244</v>
      </c>
      <c r="B104" s="77">
        <v>359</v>
      </c>
      <c r="C104" s="77" t="s">
        <v>27</v>
      </c>
      <c r="D104" s="77" t="s">
        <v>59</v>
      </c>
      <c r="E104" s="77" t="s">
        <v>71</v>
      </c>
      <c r="F104" s="77" t="s">
        <v>200</v>
      </c>
      <c r="G104" s="77" t="s">
        <v>474</v>
      </c>
      <c r="H104" s="77" t="s">
        <v>468</v>
      </c>
      <c r="I104" s="77" t="s">
        <v>277</v>
      </c>
      <c r="J104" s="454" t="s">
        <v>470</v>
      </c>
      <c r="K104" s="410">
        <v>36823</v>
      </c>
      <c r="L104" s="410">
        <v>38649</v>
      </c>
      <c r="M104" s="77" t="s">
        <v>30</v>
      </c>
      <c r="N104" s="271">
        <v>5000000</v>
      </c>
      <c r="O104" s="271">
        <v>-1958.985948</v>
      </c>
      <c r="P104" s="411">
        <v>0.7</v>
      </c>
      <c r="Q104" s="271">
        <v>80.200258000000005</v>
      </c>
      <c r="R104" s="271">
        <v>80.216363000000001</v>
      </c>
      <c r="S104" s="411">
        <v>1.6104999999996039E-2</v>
      </c>
      <c r="T104" s="271">
        <v>-31.549468692532241</v>
      </c>
      <c r="U104" s="271">
        <v>162.30775800000001</v>
      </c>
      <c r="V104" s="271">
        <v>0</v>
      </c>
      <c r="W104" s="271">
        <v>130.75828930746778</v>
      </c>
      <c r="X104" s="271">
        <v>-13750.665749</v>
      </c>
      <c r="Y104" s="271">
        <v>-13693.596147</v>
      </c>
      <c r="Z104" s="271">
        <v>57.069601999999577</v>
      </c>
      <c r="AA104" s="271">
        <v>-73.6886873074682</v>
      </c>
      <c r="AB104" s="271">
        <v>-13750.665749</v>
      </c>
      <c r="AC104" s="271">
        <v>-13693.596147</v>
      </c>
      <c r="AD104" s="271">
        <v>57.069601999999577</v>
      </c>
      <c r="AF104" s="271">
        <v>-11278.86159561</v>
      </c>
      <c r="AG104" s="402">
        <v>8944.4444440000007</v>
      </c>
      <c r="AH104" s="402">
        <v>-4749.1517029999995</v>
      </c>
      <c r="AI104" s="402">
        <v>32884.666240000006</v>
      </c>
      <c r="AJ104" s="402">
        <v>32884.666240000006</v>
      </c>
      <c r="AK104" s="402">
        <v>-11717.064657999999</v>
      </c>
      <c r="AL104" s="402">
        <v>57.069601999999577</v>
      </c>
      <c r="AM104" s="403" t="s">
        <v>514</v>
      </c>
      <c r="AN104" s="45">
        <v>6</v>
      </c>
      <c r="AO104" s="45" t="s">
        <v>545</v>
      </c>
      <c r="AP104" s="45">
        <v>6</v>
      </c>
      <c r="AR104" s="412"/>
      <c r="AS104" s="176"/>
      <c r="AV104" s="77"/>
      <c r="AW104" s="77"/>
      <c r="AX104" s="77"/>
      <c r="AY104" s="77"/>
      <c r="AZ104" s="77"/>
      <c r="BA104" s="77"/>
      <c r="BB104" s="77"/>
      <c r="BC104" s="77"/>
      <c r="BD104" s="77"/>
      <c r="BE104" s="77"/>
      <c r="BF104" s="77"/>
      <c r="BG104" s="77"/>
      <c r="BH104" s="77"/>
      <c r="BI104" s="77"/>
      <c r="BJ104" s="77"/>
      <c r="BK104" s="77"/>
      <c r="BL104" s="77"/>
      <c r="BM104" s="77"/>
      <c r="BN104" s="77"/>
      <c r="BO104" s="77"/>
      <c r="BP104" s="77"/>
      <c r="BQ104" s="77"/>
      <c r="BR104" s="77"/>
      <c r="BS104" s="77"/>
      <c r="BT104" s="77"/>
      <c r="BU104" s="77"/>
      <c r="BV104" s="77"/>
      <c r="BW104" s="77"/>
      <c r="BX104" s="77"/>
      <c r="BY104" s="77"/>
      <c r="BZ104" s="77"/>
      <c r="CA104" s="77"/>
      <c r="CB104" s="77"/>
      <c r="CC104" s="77"/>
      <c r="CD104" s="77"/>
      <c r="CE104" s="77"/>
      <c r="CF104" s="77"/>
      <c r="CG104" s="77"/>
      <c r="CH104" s="77"/>
      <c r="CI104" s="77"/>
      <c r="CJ104" s="77"/>
      <c r="CK104" s="77"/>
      <c r="CL104" s="77"/>
      <c r="CM104" s="77"/>
      <c r="CN104" s="77"/>
      <c r="CO104" s="77"/>
      <c r="CP104" s="77"/>
      <c r="CQ104" s="77"/>
      <c r="CR104" s="77"/>
      <c r="CS104" s="77"/>
      <c r="CT104" s="77"/>
      <c r="CU104" s="77"/>
      <c r="CV104" s="77"/>
      <c r="CW104" s="77"/>
      <c r="CX104" s="77"/>
      <c r="CY104" s="77"/>
      <c r="CZ104" s="77"/>
      <c r="DA104" s="77"/>
      <c r="DB104" s="77"/>
      <c r="DC104" s="77"/>
      <c r="DD104" s="77"/>
      <c r="DE104" s="77"/>
      <c r="DF104" s="77"/>
      <c r="DG104" s="77"/>
      <c r="DH104" s="77"/>
      <c r="DI104" s="77"/>
      <c r="DJ104" s="77"/>
      <c r="DK104" s="77"/>
      <c r="DL104" s="77"/>
      <c r="DM104" s="77"/>
      <c r="DN104" s="77"/>
      <c r="DO104" s="77"/>
      <c r="DP104" s="77"/>
      <c r="DQ104" s="77"/>
      <c r="DR104" s="77"/>
      <c r="DS104" s="77"/>
      <c r="DT104" s="77"/>
      <c r="DU104" s="77"/>
      <c r="DV104" s="77"/>
      <c r="DW104" s="77"/>
      <c r="DX104" s="77"/>
      <c r="DY104" s="77"/>
      <c r="DZ104" s="77"/>
      <c r="EA104" s="77"/>
      <c r="EB104" s="77"/>
      <c r="EC104" s="77"/>
      <c r="ED104" s="77"/>
      <c r="EE104" s="77"/>
      <c r="EF104" s="77"/>
      <c r="EG104" s="77"/>
      <c r="EH104" s="77"/>
      <c r="EI104" s="77"/>
      <c r="EJ104" s="77"/>
      <c r="EK104" s="77"/>
      <c r="EL104" s="77"/>
      <c r="EM104" s="77"/>
      <c r="EN104" s="77"/>
      <c r="EO104" s="77"/>
      <c r="EP104" s="77"/>
      <c r="EQ104" s="77"/>
      <c r="ER104" s="77"/>
      <c r="ES104" s="77"/>
      <c r="ET104" s="77"/>
      <c r="EU104" s="77"/>
      <c r="EV104" s="77"/>
      <c r="EW104" s="77"/>
      <c r="EX104" s="77"/>
      <c r="EY104" s="77"/>
      <c r="EZ104" s="77"/>
      <c r="FA104" s="77"/>
      <c r="FB104" s="77"/>
      <c r="FC104" s="77"/>
      <c r="FD104" s="77"/>
      <c r="FE104" s="77"/>
      <c r="FF104" s="77"/>
      <c r="FG104" s="77"/>
      <c r="FH104" s="77"/>
      <c r="FI104" s="77"/>
      <c r="FJ104" s="77"/>
      <c r="FK104" s="77"/>
      <c r="FL104" s="77"/>
      <c r="FM104" s="77"/>
      <c r="FN104" s="77"/>
      <c r="FO104" s="77"/>
      <c r="FP104" s="77"/>
      <c r="FQ104" s="77"/>
      <c r="FR104" s="77"/>
      <c r="FS104" s="77"/>
      <c r="FT104" s="77"/>
      <c r="FU104" s="77"/>
      <c r="FV104" s="77"/>
      <c r="FW104" s="77"/>
      <c r="FX104" s="77"/>
      <c r="FY104" s="77"/>
      <c r="FZ104" s="77"/>
      <c r="GA104" s="77"/>
      <c r="GB104" s="77"/>
      <c r="GC104" s="77"/>
      <c r="GD104" s="77"/>
      <c r="GE104" s="77"/>
      <c r="GF104" s="77"/>
      <c r="GG104" s="77"/>
      <c r="GH104" s="77"/>
      <c r="GI104" s="77"/>
      <c r="GJ104" s="77"/>
      <c r="GK104" s="77"/>
      <c r="GL104" s="77"/>
      <c r="GM104" s="77"/>
      <c r="GN104" s="77"/>
      <c r="GO104" s="77"/>
      <c r="GP104" s="77"/>
      <c r="GQ104" s="77"/>
      <c r="GR104" s="77"/>
      <c r="GS104" s="77"/>
      <c r="GT104" s="77"/>
      <c r="GU104" s="77"/>
      <c r="GV104" s="77"/>
      <c r="GW104" s="77"/>
      <c r="GX104" s="77"/>
      <c r="GY104" s="77"/>
      <c r="GZ104" s="77"/>
      <c r="HA104" s="77"/>
      <c r="HB104" s="77"/>
      <c r="HC104" s="77"/>
      <c r="HD104" s="77"/>
      <c r="HE104" s="77"/>
      <c r="HF104" s="77"/>
      <c r="HG104" s="77"/>
      <c r="HH104" s="77"/>
      <c r="HI104" s="77"/>
      <c r="HJ104" s="77"/>
      <c r="HK104" s="77"/>
      <c r="HL104" s="77"/>
      <c r="HM104" s="77"/>
      <c r="HN104" s="77"/>
      <c r="HO104" s="77"/>
      <c r="HP104" s="77"/>
      <c r="HQ104" s="77"/>
      <c r="HR104" s="77"/>
      <c r="HS104" s="77"/>
      <c r="HT104" s="77"/>
      <c r="HU104" s="77"/>
      <c r="HV104" s="77"/>
      <c r="HW104" s="77"/>
      <c r="HX104" s="77"/>
      <c r="HY104" s="77"/>
    </row>
    <row r="105" spans="1:233">
      <c r="A105" s="77">
        <v>245</v>
      </c>
      <c r="B105" s="77">
        <v>360</v>
      </c>
      <c r="C105" s="77" t="s">
        <v>27</v>
      </c>
      <c r="D105" s="77" t="s">
        <v>28</v>
      </c>
      <c r="E105" s="77" t="s">
        <v>71</v>
      </c>
      <c r="F105" s="77" t="s">
        <v>200</v>
      </c>
      <c r="G105" s="77" t="s">
        <v>474</v>
      </c>
      <c r="H105" s="77" t="s">
        <v>468</v>
      </c>
      <c r="I105" s="77" t="s">
        <v>92</v>
      </c>
      <c r="J105" s="454" t="s">
        <v>470</v>
      </c>
      <c r="K105" s="410">
        <v>36824</v>
      </c>
      <c r="L105" s="410">
        <v>38650</v>
      </c>
      <c r="M105" s="77" t="s">
        <v>30</v>
      </c>
      <c r="N105" s="271">
        <v>15000000</v>
      </c>
      <c r="O105" s="271">
        <v>-5880.0620789999994</v>
      </c>
      <c r="P105" s="411">
        <v>0.7</v>
      </c>
      <c r="Q105" s="271">
        <v>80.227851999999999</v>
      </c>
      <c r="R105" s="271">
        <v>80.243978999999996</v>
      </c>
      <c r="S105" s="411">
        <v>1.6126999999997338E-2</v>
      </c>
      <c r="T105" s="271">
        <v>-94.827761148017331</v>
      </c>
      <c r="U105" s="271">
        <v>486.94709799999998</v>
      </c>
      <c r="V105" s="271">
        <v>0</v>
      </c>
      <c r="W105" s="271">
        <v>392.11933685198267</v>
      </c>
      <c r="X105" s="271">
        <v>-41739.341697999997</v>
      </c>
      <c r="Y105" s="271">
        <v>-41568.414632</v>
      </c>
      <c r="Z105" s="271">
        <v>170.92706599999656</v>
      </c>
      <c r="AA105" s="271">
        <v>-221.19227085198611</v>
      </c>
      <c r="AB105" s="271">
        <v>-41739.341697999997</v>
      </c>
      <c r="AC105" s="271">
        <v>-41568.414632</v>
      </c>
      <c r="AD105" s="271">
        <v>170.92706599999656</v>
      </c>
      <c r="AF105" s="271">
        <v>-33854.457419842496</v>
      </c>
      <c r="AG105" s="402">
        <v>26833.333332999999</v>
      </c>
      <c r="AH105" s="402">
        <v>-14735.081299000001</v>
      </c>
      <c r="AI105" s="402">
        <v>98559.109951999999</v>
      </c>
      <c r="AJ105" s="402">
        <v>98559.109951999999</v>
      </c>
      <c r="AK105" s="402">
        <v>-35256.575987000004</v>
      </c>
      <c r="AL105" s="402">
        <v>170.92706599999656</v>
      </c>
      <c r="AM105" s="403" t="s">
        <v>514</v>
      </c>
      <c r="AN105" s="45">
        <v>6</v>
      </c>
      <c r="AO105" s="45" t="s">
        <v>545</v>
      </c>
      <c r="AP105" s="45">
        <v>6</v>
      </c>
      <c r="AR105" s="412"/>
      <c r="AS105" s="176"/>
      <c r="AV105" s="77"/>
      <c r="AW105" s="77"/>
      <c r="AX105" s="77"/>
      <c r="AY105" s="77"/>
      <c r="AZ105" s="77"/>
      <c r="BA105" s="77"/>
      <c r="BB105" s="77"/>
      <c r="BC105" s="77"/>
      <c r="BD105" s="77"/>
      <c r="BE105" s="77"/>
      <c r="BF105" s="77"/>
      <c r="BG105" s="77"/>
      <c r="BH105" s="77"/>
      <c r="BI105" s="77"/>
      <c r="BJ105" s="77"/>
      <c r="BK105" s="77"/>
      <c r="BL105" s="77"/>
      <c r="BM105" s="77"/>
      <c r="BN105" s="77"/>
      <c r="BO105" s="77"/>
      <c r="BP105" s="77"/>
      <c r="BQ105" s="77"/>
      <c r="BR105" s="77"/>
      <c r="BS105" s="77"/>
      <c r="BT105" s="77"/>
      <c r="BU105" s="77"/>
      <c r="BV105" s="77"/>
      <c r="BW105" s="77"/>
      <c r="BX105" s="77"/>
      <c r="BY105" s="77"/>
      <c r="BZ105" s="77"/>
      <c r="CA105" s="77"/>
      <c r="CB105" s="77"/>
      <c r="CC105" s="77"/>
      <c r="CD105" s="77"/>
      <c r="CE105" s="77"/>
      <c r="CF105" s="77"/>
      <c r="CG105" s="77"/>
      <c r="CH105" s="77"/>
      <c r="CI105" s="77"/>
      <c r="CJ105" s="77"/>
      <c r="CK105" s="77"/>
      <c r="CL105" s="77"/>
      <c r="CM105" s="77"/>
      <c r="CN105" s="77"/>
      <c r="CO105" s="77"/>
      <c r="CP105" s="77"/>
      <c r="CQ105" s="77"/>
      <c r="CR105" s="77"/>
      <c r="CS105" s="77"/>
      <c r="CT105" s="77"/>
      <c r="CU105" s="77"/>
      <c r="CV105" s="77"/>
      <c r="CW105" s="77"/>
      <c r="CX105" s="77"/>
      <c r="CY105" s="77"/>
      <c r="CZ105" s="77"/>
      <c r="DA105" s="77"/>
      <c r="DB105" s="77"/>
      <c r="DC105" s="77"/>
      <c r="DD105" s="77"/>
      <c r="DE105" s="77"/>
      <c r="DF105" s="77"/>
      <c r="DG105" s="77"/>
      <c r="DH105" s="77"/>
      <c r="DI105" s="77"/>
      <c r="DJ105" s="77"/>
      <c r="DK105" s="77"/>
      <c r="DL105" s="77"/>
      <c r="DM105" s="77"/>
      <c r="DN105" s="77"/>
      <c r="DO105" s="77"/>
      <c r="DP105" s="77"/>
      <c r="DQ105" s="77"/>
      <c r="DR105" s="77"/>
      <c r="DS105" s="77"/>
      <c r="DT105" s="77"/>
      <c r="DU105" s="77"/>
      <c r="DV105" s="77"/>
      <c r="DW105" s="77"/>
      <c r="DX105" s="77"/>
      <c r="DY105" s="77"/>
      <c r="DZ105" s="77"/>
      <c r="EA105" s="77"/>
      <c r="EB105" s="77"/>
      <c r="EC105" s="77"/>
      <c r="ED105" s="77"/>
      <c r="EE105" s="77"/>
      <c r="EF105" s="77"/>
      <c r="EG105" s="77"/>
      <c r="EH105" s="77"/>
      <c r="EI105" s="77"/>
      <c r="EJ105" s="77"/>
      <c r="EK105" s="77"/>
      <c r="EL105" s="77"/>
      <c r="EM105" s="77"/>
      <c r="EN105" s="77"/>
      <c r="EO105" s="77"/>
      <c r="EP105" s="77"/>
      <c r="EQ105" s="77"/>
      <c r="ER105" s="77"/>
      <c r="ES105" s="77"/>
      <c r="ET105" s="77"/>
      <c r="EU105" s="77"/>
      <c r="EV105" s="77"/>
      <c r="EW105" s="77"/>
      <c r="EX105" s="77"/>
      <c r="EY105" s="77"/>
      <c r="EZ105" s="77"/>
      <c r="FA105" s="77"/>
      <c r="FB105" s="77"/>
      <c r="FC105" s="77"/>
      <c r="FD105" s="77"/>
      <c r="FE105" s="77"/>
      <c r="FF105" s="77"/>
      <c r="FG105" s="77"/>
      <c r="FH105" s="77"/>
      <c r="FI105" s="77"/>
      <c r="FJ105" s="77"/>
      <c r="FK105" s="77"/>
      <c r="FL105" s="77"/>
      <c r="FM105" s="77"/>
      <c r="FN105" s="77"/>
      <c r="FO105" s="77"/>
      <c r="FP105" s="77"/>
      <c r="FQ105" s="77"/>
      <c r="FR105" s="77"/>
      <c r="FS105" s="77"/>
      <c r="FT105" s="77"/>
      <c r="FU105" s="77"/>
      <c r="FV105" s="77"/>
      <c r="FW105" s="77"/>
      <c r="FX105" s="77"/>
      <c r="FY105" s="77"/>
      <c r="FZ105" s="77"/>
      <c r="GA105" s="77"/>
      <c r="GB105" s="77"/>
      <c r="GC105" s="77"/>
      <c r="GD105" s="77"/>
      <c r="GE105" s="77"/>
      <c r="GF105" s="77"/>
      <c r="GG105" s="77"/>
      <c r="GH105" s="77"/>
      <c r="GI105" s="77"/>
      <c r="GJ105" s="77"/>
      <c r="GK105" s="77"/>
      <c r="GL105" s="77"/>
      <c r="GM105" s="77"/>
      <c r="GN105" s="77"/>
      <c r="GO105" s="77"/>
      <c r="GP105" s="77"/>
      <c r="GQ105" s="77"/>
      <c r="GR105" s="77"/>
      <c r="GS105" s="77"/>
      <c r="GT105" s="77"/>
      <c r="GU105" s="77"/>
      <c r="GV105" s="77"/>
      <c r="GW105" s="77"/>
      <c r="GX105" s="77"/>
      <c r="GY105" s="77"/>
      <c r="GZ105" s="77"/>
      <c r="HA105" s="77"/>
      <c r="HB105" s="77"/>
      <c r="HC105" s="77"/>
      <c r="HD105" s="77"/>
      <c r="HE105" s="77"/>
      <c r="HF105" s="77"/>
      <c r="HG105" s="77"/>
      <c r="HH105" s="77"/>
      <c r="HI105" s="77"/>
      <c r="HJ105" s="77"/>
      <c r="HK105" s="77"/>
      <c r="HL105" s="77"/>
      <c r="HM105" s="77"/>
      <c r="HN105" s="77"/>
      <c r="HO105" s="77"/>
      <c r="HP105" s="77"/>
      <c r="HQ105" s="77"/>
      <c r="HR105" s="77"/>
      <c r="HS105" s="77"/>
      <c r="HT105" s="77"/>
      <c r="HU105" s="77"/>
      <c r="HV105" s="77"/>
      <c r="HW105" s="77"/>
      <c r="HX105" s="77"/>
      <c r="HY105" s="77"/>
    </row>
    <row r="106" spans="1:233">
      <c r="A106" s="77">
        <v>247</v>
      </c>
      <c r="B106" s="77">
        <v>361</v>
      </c>
      <c r="C106" s="77" t="s">
        <v>27</v>
      </c>
      <c r="D106" s="77" t="s">
        <v>28</v>
      </c>
      <c r="E106" s="77" t="s">
        <v>46</v>
      </c>
      <c r="F106" s="77" t="s">
        <v>199</v>
      </c>
      <c r="G106" s="77" t="s">
        <v>467</v>
      </c>
      <c r="H106" s="77" t="s">
        <v>488</v>
      </c>
      <c r="I106" s="77" t="s">
        <v>284</v>
      </c>
      <c r="J106" s="454" t="s">
        <v>469</v>
      </c>
      <c r="K106" s="410">
        <v>36826</v>
      </c>
      <c r="L106" s="410">
        <v>38617</v>
      </c>
      <c r="M106" s="77" t="s">
        <v>30</v>
      </c>
      <c r="N106" s="271">
        <v>10000000</v>
      </c>
      <c r="O106" s="271">
        <v>-3835.8420099999998</v>
      </c>
      <c r="P106" s="411">
        <v>0.46</v>
      </c>
      <c r="Q106" s="271">
        <v>40.467140000000001</v>
      </c>
      <c r="R106" s="271">
        <v>40.474685000000001</v>
      </c>
      <c r="S106" s="411">
        <v>7.545000000000357E-3</v>
      </c>
      <c r="T106" s="271">
        <v>-28.941427965451368</v>
      </c>
      <c r="U106" s="271">
        <v>161.40315100000001</v>
      </c>
      <c r="V106" s="271">
        <v>0</v>
      </c>
      <c r="W106" s="271">
        <v>132.46172303454864</v>
      </c>
      <c r="X106" s="271">
        <v>23381.751680000001</v>
      </c>
      <c r="Y106" s="271">
        <v>23487.569484</v>
      </c>
      <c r="Z106" s="271">
        <v>105.81780399999843</v>
      </c>
      <c r="AA106" s="271">
        <v>-26.643919034550208</v>
      </c>
      <c r="AB106" s="271">
        <v>23381.751680000001</v>
      </c>
      <c r="AC106" s="271">
        <v>23487.569484</v>
      </c>
      <c r="AD106" s="271">
        <v>105.81780399999843</v>
      </c>
      <c r="AF106" s="271">
        <v>-28394.820479025002</v>
      </c>
      <c r="AG106" s="402">
        <v>18655.555555999999</v>
      </c>
      <c r="AH106" s="402">
        <v>42143.125039999999</v>
      </c>
      <c r="AI106" s="402">
        <v>129992.91205799999</v>
      </c>
      <c r="AJ106" s="402">
        <v>129992.91205799999</v>
      </c>
      <c r="AK106" s="402">
        <v>79497.931584000005</v>
      </c>
      <c r="AL106" s="402">
        <v>105.81780399999843</v>
      </c>
      <c r="AM106" s="403" t="s">
        <v>547</v>
      </c>
      <c r="AN106" s="45">
        <v>7</v>
      </c>
      <c r="AO106" s="45" t="s">
        <v>545</v>
      </c>
      <c r="AP106" s="45">
        <v>7</v>
      </c>
      <c r="AR106" s="412"/>
      <c r="AS106" s="176"/>
      <c r="AV106" s="77"/>
      <c r="AW106" s="77"/>
      <c r="AX106" s="77"/>
      <c r="AY106" s="77"/>
      <c r="AZ106" s="77"/>
      <c r="BA106" s="77"/>
      <c r="BB106" s="77"/>
      <c r="BC106" s="77"/>
      <c r="BD106" s="77"/>
      <c r="BE106" s="77"/>
      <c r="BF106" s="77"/>
      <c r="BG106" s="77"/>
      <c r="BH106" s="77"/>
      <c r="BI106" s="77"/>
      <c r="BJ106" s="77"/>
      <c r="BK106" s="77"/>
      <c r="BL106" s="77"/>
      <c r="BM106" s="77"/>
      <c r="BN106" s="77"/>
      <c r="BO106" s="77"/>
      <c r="BP106" s="77"/>
      <c r="BQ106" s="77"/>
      <c r="BR106" s="77"/>
      <c r="BS106" s="77"/>
      <c r="BT106" s="77"/>
      <c r="BU106" s="77"/>
      <c r="BV106" s="77"/>
      <c r="BW106" s="77"/>
      <c r="BX106" s="77"/>
      <c r="BY106" s="77"/>
      <c r="BZ106" s="77"/>
      <c r="CA106" s="77"/>
      <c r="CB106" s="77"/>
      <c r="CC106" s="77"/>
      <c r="CD106" s="77"/>
      <c r="CE106" s="77"/>
      <c r="CF106" s="77"/>
      <c r="CG106" s="77"/>
      <c r="CH106" s="77"/>
      <c r="CI106" s="77"/>
      <c r="CJ106" s="77"/>
      <c r="CK106" s="77"/>
      <c r="CL106" s="77"/>
      <c r="CM106" s="77"/>
      <c r="CN106" s="77"/>
      <c r="CO106" s="77"/>
      <c r="CP106" s="77"/>
      <c r="CQ106" s="77"/>
      <c r="CR106" s="77"/>
      <c r="CS106" s="77"/>
      <c r="CT106" s="77"/>
      <c r="CU106" s="77"/>
      <c r="CV106" s="77"/>
      <c r="CW106" s="77"/>
      <c r="CX106" s="77"/>
      <c r="CY106" s="77"/>
      <c r="CZ106" s="77"/>
      <c r="DA106" s="77"/>
      <c r="DB106" s="77"/>
      <c r="DC106" s="77"/>
      <c r="DD106" s="77"/>
      <c r="DE106" s="77"/>
      <c r="DF106" s="77"/>
      <c r="DG106" s="77"/>
      <c r="DH106" s="77"/>
      <c r="DI106" s="77"/>
      <c r="DJ106" s="77"/>
      <c r="DK106" s="77"/>
      <c r="DL106" s="77"/>
      <c r="DM106" s="77"/>
      <c r="DN106" s="77"/>
      <c r="DO106" s="77"/>
      <c r="DP106" s="77"/>
      <c r="DQ106" s="77"/>
      <c r="DR106" s="77"/>
      <c r="DS106" s="77"/>
      <c r="DT106" s="77"/>
      <c r="DU106" s="77"/>
      <c r="DV106" s="77"/>
      <c r="DW106" s="77"/>
      <c r="DX106" s="77"/>
      <c r="DY106" s="77"/>
      <c r="DZ106" s="77"/>
      <c r="EA106" s="77"/>
      <c r="EB106" s="77"/>
      <c r="EC106" s="77"/>
      <c r="ED106" s="77"/>
      <c r="EE106" s="77"/>
      <c r="EF106" s="77"/>
      <c r="EG106" s="77"/>
      <c r="EH106" s="77"/>
      <c r="EI106" s="77"/>
      <c r="EJ106" s="77"/>
      <c r="EK106" s="77"/>
      <c r="EL106" s="77"/>
      <c r="EM106" s="77"/>
      <c r="EN106" s="77"/>
      <c r="EO106" s="77"/>
      <c r="EP106" s="77"/>
      <c r="EQ106" s="77"/>
      <c r="ER106" s="77"/>
      <c r="ES106" s="77"/>
      <c r="ET106" s="77"/>
      <c r="EU106" s="77"/>
      <c r="EV106" s="77"/>
      <c r="EW106" s="77"/>
      <c r="EX106" s="77"/>
      <c r="EY106" s="77"/>
      <c r="EZ106" s="77"/>
      <c r="FA106" s="77"/>
      <c r="FB106" s="77"/>
      <c r="FC106" s="77"/>
      <c r="FD106" s="77"/>
      <c r="FE106" s="77"/>
      <c r="FF106" s="77"/>
      <c r="FG106" s="77"/>
      <c r="FH106" s="77"/>
      <c r="FI106" s="77"/>
      <c r="FJ106" s="77"/>
      <c r="FK106" s="77"/>
      <c r="FL106" s="77"/>
      <c r="FM106" s="77"/>
      <c r="FN106" s="77"/>
      <c r="FO106" s="77"/>
      <c r="FP106" s="77"/>
      <c r="FQ106" s="77"/>
      <c r="FR106" s="77"/>
      <c r="FS106" s="77"/>
      <c r="FT106" s="77"/>
      <c r="FU106" s="77"/>
      <c r="FV106" s="77"/>
      <c r="FW106" s="77"/>
      <c r="FX106" s="77"/>
      <c r="FY106" s="77"/>
      <c r="FZ106" s="77"/>
      <c r="GA106" s="77"/>
      <c r="GB106" s="77"/>
      <c r="GC106" s="77"/>
      <c r="GD106" s="77"/>
      <c r="GE106" s="77"/>
      <c r="GF106" s="77"/>
      <c r="GG106" s="77"/>
      <c r="GH106" s="77"/>
      <c r="GI106" s="77"/>
      <c r="GJ106" s="77"/>
      <c r="GK106" s="77"/>
      <c r="GL106" s="77"/>
      <c r="GM106" s="77"/>
      <c r="GN106" s="77"/>
      <c r="GO106" s="77"/>
      <c r="GP106" s="77"/>
      <c r="GQ106" s="77"/>
      <c r="GR106" s="77"/>
      <c r="GS106" s="77"/>
      <c r="GT106" s="77"/>
      <c r="GU106" s="77"/>
      <c r="GV106" s="77"/>
      <c r="GW106" s="77"/>
      <c r="GX106" s="77"/>
      <c r="GY106" s="77"/>
      <c r="GZ106" s="77"/>
      <c r="HA106" s="77"/>
      <c r="HB106" s="77"/>
      <c r="HC106" s="77"/>
      <c r="HD106" s="77"/>
      <c r="HE106" s="77"/>
      <c r="HF106" s="77"/>
      <c r="HG106" s="77"/>
      <c r="HH106" s="77"/>
      <c r="HI106" s="77"/>
      <c r="HJ106" s="77"/>
      <c r="HK106" s="77"/>
      <c r="HL106" s="77"/>
      <c r="HM106" s="77"/>
      <c r="HN106" s="77"/>
      <c r="HO106" s="77"/>
      <c r="HP106" s="77"/>
      <c r="HQ106" s="77"/>
      <c r="HR106" s="77"/>
      <c r="HS106" s="77"/>
      <c r="HT106" s="77"/>
      <c r="HU106" s="77"/>
      <c r="HV106" s="77"/>
      <c r="HW106" s="77"/>
      <c r="HX106" s="77"/>
      <c r="HY106" s="77"/>
    </row>
    <row r="107" spans="1:233">
      <c r="A107" s="77">
        <v>248</v>
      </c>
      <c r="B107" s="77">
        <v>362</v>
      </c>
      <c r="C107" s="77" t="s">
        <v>27</v>
      </c>
      <c r="D107" s="77" t="s">
        <v>57</v>
      </c>
      <c r="E107" s="77" t="s">
        <v>71</v>
      </c>
      <c r="F107" s="77" t="s">
        <v>200</v>
      </c>
      <c r="G107" s="77" t="s">
        <v>474</v>
      </c>
      <c r="H107" s="77" t="s">
        <v>468</v>
      </c>
      <c r="I107" s="77" t="s">
        <v>261</v>
      </c>
      <c r="J107" s="454" t="s">
        <v>470</v>
      </c>
      <c r="K107" s="410">
        <v>36824</v>
      </c>
      <c r="L107" s="410">
        <v>37189</v>
      </c>
      <c r="M107" s="77" t="s">
        <v>30</v>
      </c>
      <c r="N107" s="271">
        <v>-20000000</v>
      </c>
      <c r="O107" s="271">
        <v>1078.7913699999999</v>
      </c>
      <c r="P107" s="411">
        <v>0.55000000000000004</v>
      </c>
      <c r="Q107" s="271">
        <v>41.144587999999999</v>
      </c>
      <c r="R107" s="271">
        <v>41.172696999999999</v>
      </c>
      <c r="S107" s="411">
        <v>2.8109000000000606E-2</v>
      </c>
      <c r="T107" s="271">
        <v>30.323746619330652</v>
      </c>
      <c r="U107" s="271">
        <v>-258.65069599999998</v>
      </c>
      <c r="V107" s="271">
        <v>0</v>
      </c>
      <c r="W107" s="271">
        <v>-228.32694938066933</v>
      </c>
      <c r="X107" s="271">
        <v>-35946.994465000003</v>
      </c>
      <c r="Y107" s="271">
        <v>-36148.899986999997</v>
      </c>
      <c r="Z107" s="271">
        <v>-201.90552199999365</v>
      </c>
      <c r="AA107" s="271">
        <v>26.421427380675681</v>
      </c>
      <c r="AB107" s="271">
        <v>-35946.994465000003</v>
      </c>
      <c r="AC107" s="271">
        <v>-36148.899986999997</v>
      </c>
      <c r="AD107" s="271">
        <v>-201.90552199999365</v>
      </c>
      <c r="AF107" s="271">
        <v>6211.1413127750002</v>
      </c>
      <c r="AG107" s="402">
        <v>-28111.111110999998</v>
      </c>
      <c r="AH107" s="402">
        <v>-64260.011097999995</v>
      </c>
      <c r="AI107" s="402">
        <v>-94397.545828999995</v>
      </c>
      <c r="AJ107" s="402">
        <v>-94397.545828999995</v>
      </c>
      <c r="AK107" s="402">
        <v>-22966.838432999997</v>
      </c>
      <c r="AL107" s="402">
        <v>-201.90552199999365</v>
      </c>
      <c r="AM107" s="403" t="s">
        <v>546</v>
      </c>
      <c r="AN107" s="45">
        <v>6</v>
      </c>
      <c r="AO107" s="45" t="s">
        <v>545</v>
      </c>
      <c r="AP107" s="45">
        <v>6</v>
      </c>
      <c r="AR107" s="412"/>
      <c r="AS107" s="176"/>
      <c r="AV107" s="77"/>
      <c r="AW107" s="77"/>
      <c r="AX107" s="77"/>
      <c r="AY107" s="77"/>
      <c r="AZ107" s="77"/>
      <c r="BA107" s="77"/>
      <c r="BB107" s="77"/>
      <c r="BC107" s="77"/>
      <c r="BD107" s="77"/>
      <c r="BE107" s="77"/>
      <c r="BF107" s="77"/>
      <c r="BG107" s="77"/>
      <c r="BH107" s="77"/>
      <c r="BI107" s="77"/>
      <c r="BJ107" s="77"/>
      <c r="BK107" s="77"/>
      <c r="BL107" s="77"/>
      <c r="BM107" s="77"/>
      <c r="BN107" s="77"/>
      <c r="BO107" s="77"/>
      <c r="BP107" s="77"/>
      <c r="BQ107" s="77"/>
      <c r="BR107" s="77"/>
      <c r="BS107" s="77"/>
      <c r="BT107" s="77"/>
      <c r="BU107" s="77"/>
      <c r="BV107" s="77"/>
      <c r="BW107" s="77"/>
      <c r="BX107" s="77"/>
      <c r="BY107" s="77"/>
      <c r="BZ107" s="77"/>
      <c r="CA107" s="77"/>
      <c r="CB107" s="77"/>
      <c r="CC107" s="77"/>
      <c r="CD107" s="77"/>
      <c r="CE107" s="77"/>
      <c r="CF107" s="77"/>
      <c r="CG107" s="77"/>
      <c r="CH107" s="77"/>
      <c r="CI107" s="77"/>
      <c r="CJ107" s="77"/>
      <c r="CK107" s="77"/>
      <c r="CL107" s="77"/>
      <c r="CM107" s="77"/>
      <c r="CN107" s="77"/>
      <c r="CO107" s="77"/>
      <c r="CP107" s="77"/>
      <c r="CQ107" s="77"/>
      <c r="CR107" s="77"/>
      <c r="CS107" s="77"/>
      <c r="CT107" s="77"/>
      <c r="CU107" s="77"/>
      <c r="CV107" s="77"/>
      <c r="CW107" s="77"/>
      <c r="CX107" s="77"/>
      <c r="CY107" s="77"/>
      <c r="CZ107" s="77"/>
      <c r="DA107" s="77"/>
      <c r="DB107" s="77"/>
      <c r="DC107" s="77"/>
      <c r="DD107" s="77"/>
      <c r="DE107" s="77"/>
      <c r="DF107" s="77"/>
      <c r="DG107" s="77"/>
      <c r="DH107" s="77"/>
      <c r="DI107" s="77"/>
      <c r="DJ107" s="77"/>
      <c r="DK107" s="77"/>
      <c r="DL107" s="77"/>
      <c r="DM107" s="77"/>
      <c r="DN107" s="77"/>
      <c r="DO107" s="77"/>
      <c r="DP107" s="77"/>
      <c r="DQ107" s="77"/>
      <c r="DR107" s="77"/>
      <c r="DS107" s="77"/>
      <c r="DT107" s="77"/>
      <c r="DU107" s="77"/>
      <c r="DV107" s="77"/>
      <c r="DW107" s="77"/>
      <c r="DX107" s="77"/>
      <c r="DY107" s="77"/>
      <c r="DZ107" s="77"/>
      <c r="EA107" s="77"/>
      <c r="EB107" s="77"/>
      <c r="EC107" s="77"/>
      <c r="ED107" s="77"/>
      <c r="EE107" s="77"/>
      <c r="EF107" s="77"/>
      <c r="EG107" s="77"/>
      <c r="EH107" s="77"/>
      <c r="EI107" s="77"/>
      <c r="EJ107" s="77"/>
      <c r="EK107" s="77"/>
      <c r="EL107" s="77"/>
      <c r="EM107" s="77"/>
      <c r="EN107" s="77"/>
      <c r="EO107" s="77"/>
      <c r="EP107" s="77"/>
      <c r="EQ107" s="77"/>
      <c r="ER107" s="77"/>
      <c r="ES107" s="77"/>
      <c r="ET107" s="77"/>
      <c r="EU107" s="77"/>
      <c r="EV107" s="77"/>
      <c r="EW107" s="77"/>
      <c r="EX107" s="77"/>
      <c r="EY107" s="77"/>
      <c r="EZ107" s="77"/>
      <c r="FA107" s="77"/>
      <c r="FB107" s="77"/>
      <c r="FC107" s="77"/>
      <c r="FD107" s="77"/>
      <c r="FE107" s="77"/>
      <c r="FF107" s="77"/>
      <c r="FG107" s="77"/>
      <c r="FH107" s="77"/>
      <c r="FI107" s="77"/>
      <c r="FJ107" s="77"/>
      <c r="FK107" s="77"/>
      <c r="FL107" s="77"/>
      <c r="FM107" s="77"/>
      <c r="FN107" s="77"/>
      <c r="FO107" s="77"/>
      <c r="FP107" s="77"/>
      <c r="FQ107" s="77"/>
      <c r="FR107" s="77"/>
      <c r="FS107" s="77"/>
      <c r="FT107" s="77"/>
      <c r="FU107" s="77"/>
      <c r="FV107" s="77"/>
      <c r="FW107" s="77"/>
      <c r="FX107" s="77"/>
      <c r="FY107" s="77"/>
      <c r="FZ107" s="77"/>
      <c r="GA107" s="77"/>
      <c r="GB107" s="77"/>
      <c r="GC107" s="77"/>
      <c r="GD107" s="77"/>
      <c r="GE107" s="77"/>
      <c r="GF107" s="77"/>
      <c r="GG107" s="77"/>
      <c r="GH107" s="77"/>
      <c r="GI107" s="77"/>
      <c r="GJ107" s="77"/>
      <c r="GK107" s="77"/>
      <c r="GL107" s="77"/>
      <c r="GM107" s="77"/>
      <c r="GN107" s="77"/>
      <c r="GO107" s="77"/>
      <c r="GP107" s="77"/>
      <c r="GQ107" s="77"/>
      <c r="GR107" s="77"/>
      <c r="GS107" s="77"/>
      <c r="GT107" s="77"/>
      <c r="GU107" s="77"/>
      <c r="GV107" s="77"/>
      <c r="GW107" s="77"/>
      <c r="GX107" s="77"/>
      <c r="GY107" s="77"/>
      <c r="GZ107" s="77"/>
      <c r="HA107" s="77"/>
      <c r="HB107" s="77"/>
      <c r="HC107" s="77"/>
      <c r="HD107" s="77"/>
      <c r="HE107" s="77"/>
      <c r="HF107" s="77"/>
      <c r="HG107" s="77"/>
      <c r="HH107" s="77"/>
      <c r="HI107" s="77"/>
      <c r="HJ107" s="77"/>
      <c r="HK107" s="77"/>
      <c r="HL107" s="77"/>
      <c r="HM107" s="77"/>
      <c r="HN107" s="77"/>
      <c r="HO107" s="77"/>
      <c r="HP107" s="77"/>
      <c r="HQ107" s="77"/>
      <c r="HR107" s="77"/>
      <c r="HS107" s="77"/>
      <c r="HT107" s="77"/>
      <c r="HU107" s="77"/>
      <c r="HV107" s="77"/>
      <c r="HW107" s="77"/>
      <c r="HX107" s="77"/>
      <c r="HY107" s="77"/>
    </row>
    <row r="108" spans="1:233">
      <c r="A108" s="77">
        <v>249</v>
      </c>
      <c r="B108" s="77">
        <v>363</v>
      </c>
      <c r="C108" s="77" t="s">
        <v>27</v>
      </c>
      <c r="D108" s="77" t="s">
        <v>54</v>
      </c>
      <c r="E108" s="77" t="s">
        <v>71</v>
      </c>
      <c r="F108" s="77" t="s">
        <v>200</v>
      </c>
      <c r="G108" s="77" t="s">
        <v>474</v>
      </c>
      <c r="H108" s="77" t="s">
        <v>468</v>
      </c>
      <c r="I108" s="77" t="s">
        <v>279</v>
      </c>
      <c r="J108" s="454" t="s">
        <v>470</v>
      </c>
      <c r="K108" s="410">
        <v>36824</v>
      </c>
      <c r="L108" s="410">
        <v>37189</v>
      </c>
      <c r="M108" s="77" t="s">
        <v>30</v>
      </c>
      <c r="N108" s="271">
        <v>20000000</v>
      </c>
      <c r="O108" s="271">
        <v>-1078.7913699999999</v>
      </c>
      <c r="P108" s="411">
        <v>0.55000000000000004</v>
      </c>
      <c r="Q108" s="271">
        <v>41.144587999999999</v>
      </c>
      <c r="R108" s="271">
        <v>41.172696999999999</v>
      </c>
      <c r="S108" s="411">
        <v>2.8109000000000606E-2</v>
      </c>
      <c r="T108" s="271">
        <v>-30.323746619330652</v>
      </c>
      <c r="U108" s="271">
        <v>258.65069599999998</v>
      </c>
      <c r="V108" s="271">
        <v>0</v>
      </c>
      <c r="W108" s="271">
        <v>228.32694938066933</v>
      </c>
      <c r="X108" s="271">
        <v>35946.994465000003</v>
      </c>
      <c r="Y108" s="271">
        <v>36148.899986999997</v>
      </c>
      <c r="Z108" s="271">
        <v>201.90552199999365</v>
      </c>
      <c r="AA108" s="271">
        <v>-26.421427380675681</v>
      </c>
      <c r="AB108" s="271">
        <v>35946.994465000003</v>
      </c>
      <c r="AC108" s="271">
        <v>36148.899986999997</v>
      </c>
      <c r="AD108" s="271">
        <v>201.90552199999365</v>
      </c>
      <c r="AF108" s="271">
        <v>-6211.1413127750002</v>
      </c>
      <c r="AG108" s="402">
        <v>28111.111110999998</v>
      </c>
      <c r="AH108" s="402">
        <v>64260.011097999995</v>
      </c>
      <c r="AI108" s="402">
        <v>94397.545828999995</v>
      </c>
      <c r="AJ108" s="402">
        <v>94397.545828999995</v>
      </c>
      <c r="AK108" s="402">
        <v>22966.838432999997</v>
      </c>
      <c r="AL108" s="402">
        <v>201.90552199999365</v>
      </c>
      <c r="AM108" s="403" t="s">
        <v>546</v>
      </c>
      <c r="AN108" s="45">
        <v>6</v>
      </c>
      <c r="AO108" s="45" t="s">
        <v>545</v>
      </c>
      <c r="AP108" s="45">
        <v>6</v>
      </c>
      <c r="AR108" s="412"/>
      <c r="AS108" s="176"/>
    </row>
    <row r="109" spans="1:233">
      <c r="A109" s="77">
        <v>250</v>
      </c>
      <c r="B109" s="77">
        <v>364</v>
      </c>
      <c r="C109" s="77" t="s">
        <v>27</v>
      </c>
      <c r="D109" s="77" t="s">
        <v>59</v>
      </c>
      <c r="E109" s="77" t="s">
        <v>71</v>
      </c>
      <c r="F109" s="77" t="s">
        <v>200</v>
      </c>
      <c r="G109" s="77" t="s">
        <v>474</v>
      </c>
      <c r="H109" s="77" t="s">
        <v>468</v>
      </c>
      <c r="I109" s="77" t="s">
        <v>277</v>
      </c>
      <c r="J109" s="454" t="s">
        <v>470</v>
      </c>
      <c r="K109" s="410">
        <v>36824</v>
      </c>
      <c r="L109" s="410">
        <v>37189</v>
      </c>
      <c r="M109" s="77" t="s">
        <v>30</v>
      </c>
      <c r="N109" s="271">
        <v>-20000000</v>
      </c>
      <c r="O109" s="271">
        <v>1078.7913699999999</v>
      </c>
      <c r="P109" s="411">
        <v>0.55000000000000004</v>
      </c>
      <c r="Q109" s="271">
        <v>41.144587999999999</v>
      </c>
      <c r="R109" s="271">
        <v>41.172696999999999</v>
      </c>
      <c r="S109" s="411">
        <v>2.8109000000000606E-2</v>
      </c>
      <c r="T109" s="271">
        <v>30.323746619330652</v>
      </c>
      <c r="U109" s="271">
        <v>-258.65069599999998</v>
      </c>
      <c r="V109" s="271">
        <v>0</v>
      </c>
      <c r="W109" s="271">
        <v>-228.32694938066933</v>
      </c>
      <c r="X109" s="271">
        <v>-35946.994465000003</v>
      </c>
      <c r="Y109" s="271">
        <v>-36148.899986999997</v>
      </c>
      <c r="Z109" s="271">
        <v>-201.90552199999365</v>
      </c>
      <c r="AA109" s="271">
        <v>26.421427380675681</v>
      </c>
      <c r="AB109" s="271">
        <v>-35946.994465000003</v>
      </c>
      <c r="AC109" s="271">
        <v>-36148.899986999997</v>
      </c>
      <c r="AD109" s="271">
        <v>-201.90552199999365</v>
      </c>
      <c r="AF109" s="271">
        <v>6211.1413127750002</v>
      </c>
      <c r="AG109" s="402">
        <v>-28111.111110999998</v>
      </c>
      <c r="AH109" s="402">
        <v>-64260.011097999995</v>
      </c>
      <c r="AI109" s="402">
        <v>-94397.545828999995</v>
      </c>
      <c r="AJ109" s="402">
        <v>-94397.545828999995</v>
      </c>
      <c r="AK109" s="402">
        <v>-22966.838432999997</v>
      </c>
      <c r="AL109" s="402">
        <v>-201.90552199999365</v>
      </c>
      <c r="AM109" s="403" t="s">
        <v>546</v>
      </c>
      <c r="AN109" s="45">
        <v>6</v>
      </c>
      <c r="AO109" s="45" t="s">
        <v>545</v>
      </c>
      <c r="AP109" s="45">
        <v>6</v>
      </c>
      <c r="AR109" s="412"/>
      <c r="AS109" s="176"/>
      <c r="AV109" s="77"/>
      <c r="AW109" s="77"/>
      <c r="AX109" s="77"/>
      <c r="AY109" s="77"/>
      <c r="AZ109" s="77"/>
      <c r="BA109" s="77"/>
      <c r="BB109" s="77"/>
      <c r="BC109" s="77"/>
      <c r="BD109" s="77"/>
      <c r="BE109" s="77"/>
      <c r="BF109" s="77"/>
      <c r="BG109" s="77"/>
      <c r="BH109" s="77"/>
      <c r="BI109" s="77"/>
      <c r="BJ109" s="77"/>
      <c r="BK109" s="77"/>
      <c r="BL109" s="77"/>
      <c r="BM109" s="77"/>
      <c r="BN109" s="77"/>
      <c r="BO109" s="77"/>
      <c r="BP109" s="77"/>
      <c r="BQ109" s="77"/>
      <c r="BR109" s="77"/>
      <c r="BS109" s="77"/>
      <c r="BT109" s="77"/>
      <c r="BU109" s="77"/>
      <c r="BV109" s="77"/>
      <c r="BW109" s="77"/>
      <c r="BX109" s="77"/>
      <c r="BY109" s="77"/>
      <c r="BZ109" s="77"/>
      <c r="CA109" s="77"/>
      <c r="CB109" s="77"/>
      <c r="CC109" s="77"/>
      <c r="CD109" s="77"/>
      <c r="CE109" s="77"/>
      <c r="CF109" s="77"/>
      <c r="CG109" s="77"/>
      <c r="CH109" s="77"/>
      <c r="CI109" s="77"/>
      <c r="CJ109" s="77"/>
      <c r="CK109" s="77"/>
      <c r="CL109" s="77"/>
      <c r="CM109" s="77"/>
      <c r="CN109" s="77"/>
      <c r="CO109" s="77"/>
      <c r="CP109" s="77"/>
      <c r="CQ109" s="77"/>
      <c r="CR109" s="77"/>
      <c r="CS109" s="77"/>
      <c r="CT109" s="77"/>
      <c r="CU109" s="77"/>
      <c r="CV109" s="77"/>
      <c r="CW109" s="77"/>
      <c r="CX109" s="77"/>
      <c r="CY109" s="77"/>
      <c r="CZ109" s="77"/>
      <c r="DA109" s="77"/>
      <c r="DB109" s="77"/>
      <c r="DC109" s="77"/>
      <c r="DD109" s="77"/>
      <c r="DE109" s="77"/>
      <c r="DF109" s="77"/>
      <c r="DG109" s="77"/>
      <c r="DH109" s="77"/>
      <c r="DI109" s="77"/>
      <c r="DJ109" s="77"/>
      <c r="DK109" s="77"/>
      <c r="DL109" s="77"/>
      <c r="DM109" s="77"/>
      <c r="DN109" s="77"/>
      <c r="DO109" s="77"/>
      <c r="DP109" s="77"/>
      <c r="DQ109" s="77"/>
      <c r="DR109" s="77"/>
      <c r="DS109" s="77"/>
      <c r="DT109" s="77"/>
      <c r="DU109" s="77"/>
      <c r="DV109" s="77"/>
      <c r="DW109" s="77"/>
      <c r="DX109" s="77"/>
      <c r="DY109" s="77"/>
      <c r="DZ109" s="77"/>
      <c r="EA109" s="77"/>
      <c r="EB109" s="77"/>
      <c r="EC109" s="77"/>
      <c r="ED109" s="77"/>
      <c r="EE109" s="77"/>
      <c r="EF109" s="77"/>
      <c r="EG109" s="77"/>
      <c r="EH109" s="77"/>
      <c r="EI109" s="77"/>
      <c r="EJ109" s="77"/>
      <c r="EK109" s="77"/>
      <c r="EL109" s="77"/>
      <c r="EM109" s="77"/>
      <c r="EN109" s="77"/>
      <c r="EO109" s="77"/>
      <c r="EP109" s="77"/>
      <c r="EQ109" s="77"/>
      <c r="ER109" s="77"/>
      <c r="ES109" s="77"/>
      <c r="ET109" s="77"/>
      <c r="EU109" s="77"/>
      <c r="EV109" s="77"/>
      <c r="EW109" s="77"/>
      <c r="EX109" s="77"/>
      <c r="EY109" s="77"/>
      <c r="EZ109" s="77"/>
      <c r="FA109" s="77"/>
      <c r="FB109" s="77"/>
      <c r="FC109" s="77"/>
      <c r="FD109" s="77"/>
      <c r="FE109" s="77"/>
      <c r="FF109" s="77"/>
      <c r="FG109" s="77"/>
      <c r="FH109" s="77"/>
      <c r="FI109" s="77"/>
      <c r="FJ109" s="77"/>
      <c r="FK109" s="77"/>
      <c r="FL109" s="77"/>
      <c r="FM109" s="77"/>
      <c r="FN109" s="77"/>
      <c r="FO109" s="77"/>
      <c r="FP109" s="77"/>
      <c r="FQ109" s="77"/>
      <c r="FR109" s="77"/>
      <c r="FS109" s="77"/>
      <c r="FT109" s="77"/>
      <c r="FU109" s="77"/>
      <c r="FV109" s="77"/>
      <c r="FW109" s="77"/>
      <c r="FX109" s="77"/>
      <c r="FY109" s="77"/>
      <c r="FZ109" s="77"/>
      <c r="GA109" s="77"/>
      <c r="GB109" s="77"/>
      <c r="GC109" s="77"/>
      <c r="GD109" s="77"/>
      <c r="GE109" s="77"/>
      <c r="GF109" s="77"/>
      <c r="GG109" s="77"/>
      <c r="GH109" s="77"/>
      <c r="GI109" s="77"/>
      <c r="GJ109" s="77"/>
      <c r="GK109" s="77"/>
      <c r="GL109" s="77"/>
      <c r="GM109" s="77"/>
      <c r="GN109" s="77"/>
      <c r="GO109" s="77"/>
      <c r="GP109" s="77"/>
      <c r="GQ109" s="77"/>
      <c r="GR109" s="77"/>
      <c r="GS109" s="77"/>
      <c r="GT109" s="77"/>
      <c r="GU109" s="77"/>
      <c r="GV109" s="77"/>
      <c r="GW109" s="77"/>
      <c r="GX109" s="77"/>
      <c r="GY109" s="77"/>
      <c r="GZ109" s="77"/>
      <c r="HA109" s="77"/>
      <c r="HB109" s="77"/>
      <c r="HC109" s="77"/>
      <c r="HD109" s="77"/>
      <c r="HE109" s="77"/>
      <c r="HF109" s="77"/>
      <c r="HG109" s="77"/>
      <c r="HH109" s="77"/>
      <c r="HI109" s="77"/>
      <c r="HJ109" s="77"/>
      <c r="HK109" s="77"/>
      <c r="HL109" s="77"/>
      <c r="HM109" s="77"/>
      <c r="HN109" s="77"/>
      <c r="HO109" s="77"/>
      <c r="HP109" s="77"/>
      <c r="HQ109" s="77"/>
      <c r="HR109" s="77"/>
      <c r="HS109" s="77"/>
      <c r="HT109" s="77"/>
      <c r="HU109" s="77"/>
      <c r="HV109" s="77"/>
      <c r="HW109" s="77"/>
      <c r="HX109" s="77"/>
      <c r="HY109" s="77"/>
    </row>
    <row r="110" spans="1:233">
      <c r="A110" s="77">
        <v>251</v>
      </c>
      <c r="B110" s="77">
        <v>365</v>
      </c>
      <c r="C110" s="77" t="s">
        <v>79</v>
      </c>
      <c r="D110" s="77" t="s">
        <v>80</v>
      </c>
      <c r="E110" s="77" t="s">
        <v>75</v>
      </c>
      <c r="F110" s="77" t="s">
        <v>210</v>
      </c>
      <c r="G110" s="77" t="s">
        <v>473</v>
      </c>
      <c r="H110" s="77" t="s">
        <v>468</v>
      </c>
      <c r="I110" s="77" t="s">
        <v>263</v>
      </c>
      <c r="J110" s="454" t="s">
        <v>481</v>
      </c>
      <c r="K110" s="410">
        <v>36595</v>
      </c>
      <c r="L110" s="410">
        <v>37695</v>
      </c>
      <c r="M110" s="77" t="s">
        <v>30</v>
      </c>
      <c r="N110" s="271">
        <v>3000000</v>
      </c>
      <c r="O110" s="271">
        <v>-528.55785300000002</v>
      </c>
      <c r="P110" s="411">
        <v>3.6</v>
      </c>
      <c r="Q110" s="271">
        <v>688.63721699999996</v>
      </c>
      <c r="R110" s="271">
        <v>688.71589800000004</v>
      </c>
      <c r="S110" s="411">
        <v>7.8681000000074164E-2</v>
      </c>
      <c r="T110" s="271">
        <v>-41.5874604319322</v>
      </c>
      <c r="U110" s="271">
        <v>539.70608300000004</v>
      </c>
      <c r="V110" s="271">
        <v>0</v>
      </c>
      <c r="W110" s="271">
        <v>498.11862256806785</v>
      </c>
      <c r="X110" s="271">
        <v>-159162.37367299999</v>
      </c>
      <c r="Y110" s="271">
        <v>-158774.447388</v>
      </c>
      <c r="Z110" s="271">
        <v>387.9262849999941</v>
      </c>
      <c r="AA110" s="271">
        <v>-110.19233756807375</v>
      </c>
      <c r="AB110" s="271">
        <v>-159162.37367299999</v>
      </c>
      <c r="AC110" s="271">
        <v>-158774.447388</v>
      </c>
      <c r="AD110" s="271">
        <v>387.9262849999941</v>
      </c>
      <c r="AF110" s="271">
        <v>-11303.209686405002</v>
      </c>
      <c r="AG110" s="402">
        <v>111000</v>
      </c>
      <c r="AH110" s="402">
        <v>-47774.447388000001</v>
      </c>
      <c r="AI110" s="402">
        <v>98341.372567999992</v>
      </c>
      <c r="AJ110" s="402">
        <v>98341.372567999992</v>
      </c>
      <c r="AK110" s="402">
        <v>-138354.37134700001</v>
      </c>
      <c r="AL110" s="402">
        <v>387.9262849999941</v>
      </c>
      <c r="AM110" s="403" t="s">
        <v>549</v>
      </c>
      <c r="AN110" s="45" t="s">
        <v>545</v>
      </c>
      <c r="AO110" s="45">
        <v>15</v>
      </c>
      <c r="AP110" s="45">
        <v>15</v>
      </c>
      <c r="AR110" s="412"/>
      <c r="AS110" s="176"/>
      <c r="AV110" s="77"/>
      <c r="AW110" s="77"/>
      <c r="AX110" s="77"/>
      <c r="AY110" s="77"/>
      <c r="AZ110" s="77"/>
      <c r="BA110" s="77"/>
      <c r="BB110" s="77"/>
      <c r="BC110" s="77"/>
      <c r="BD110" s="77"/>
      <c r="BE110" s="77"/>
      <c r="BF110" s="77"/>
      <c r="BG110" s="77"/>
      <c r="BH110" s="77"/>
      <c r="BI110" s="77"/>
      <c r="BJ110" s="77"/>
      <c r="BK110" s="77"/>
      <c r="BL110" s="77"/>
      <c r="BM110" s="77"/>
      <c r="BN110" s="77"/>
      <c r="BO110" s="77"/>
      <c r="BP110" s="77"/>
      <c r="BQ110" s="77"/>
      <c r="BR110" s="77"/>
      <c r="BS110" s="77"/>
      <c r="BT110" s="77"/>
      <c r="BU110" s="77"/>
      <c r="BV110" s="77"/>
      <c r="BW110" s="77"/>
      <c r="BX110" s="77"/>
      <c r="BY110" s="77"/>
      <c r="BZ110" s="77"/>
      <c r="CA110" s="77"/>
      <c r="CB110" s="77"/>
      <c r="CC110" s="77"/>
      <c r="CD110" s="77"/>
      <c r="CE110" s="77"/>
      <c r="CF110" s="77"/>
      <c r="CG110" s="77"/>
      <c r="CH110" s="77"/>
      <c r="CI110" s="77"/>
      <c r="CJ110" s="77"/>
      <c r="CK110" s="77"/>
      <c r="CL110" s="77"/>
      <c r="CM110" s="77"/>
      <c r="CN110" s="77"/>
      <c r="CO110" s="77"/>
      <c r="CP110" s="77"/>
      <c r="CQ110" s="77"/>
      <c r="CR110" s="77"/>
      <c r="CS110" s="77"/>
      <c r="CT110" s="77"/>
      <c r="CU110" s="77"/>
      <c r="CV110" s="77"/>
      <c r="CW110" s="77"/>
      <c r="CX110" s="77"/>
      <c r="CY110" s="77"/>
      <c r="CZ110" s="77"/>
      <c r="DA110" s="77"/>
      <c r="DB110" s="77"/>
      <c r="DC110" s="77"/>
      <c r="DD110" s="77"/>
      <c r="DE110" s="77"/>
      <c r="DF110" s="77"/>
      <c r="DG110" s="77"/>
      <c r="DH110" s="77"/>
      <c r="DI110" s="77"/>
      <c r="DJ110" s="77"/>
      <c r="DK110" s="77"/>
      <c r="DL110" s="77"/>
      <c r="DM110" s="77"/>
      <c r="DN110" s="77"/>
      <c r="DO110" s="77"/>
      <c r="DP110" s="77"/>
      <c r="DQ110" s="77"/>
      <c r="DR110" s="77"/>
      <c r="DS110" s="77"/>
      <c r="DT110" s="77"/>
      <c r="DU110" s="77"/>
      <c r="DV110" s="77"/>
      <c r="DW110" s="77"/>
      <c r="DX110" s="77"/>
      <c r="DY110" s="77"/>
      <c r="DZ110" s="77"/>
      <c r="EA110" s="77"/>
      <c r="EB110" s="77"/>
      <c r="EC110" s="77"/>
      <c r="ED110" s="77"/>
      <c r="EE110" s="77"/>
      <c r="EF110" s="77"/>
      <c r="EG110" s="77"/>
      <c r="EH110" s="77"/>
      <c r="EI110" s="77"/>
      <c r="EJ110" s="77"/>
      <c r="EK110" s="77"/>
      <c r="EL110" s="77"/>
      <c r="EM110" s="77"/>
      <c r="EN110" s="77"/>
      <c r="EO110" s="77"/>
      <c r="EP110" s="77"/>
      <c r="EQ110" s="77"/>
      <c r="ER110" s="77"/>
      <c r="ES110" s="77"/>
      <c r="ET110" s="77"/>
      <c r="EU110" s="77"/>
      <c r="EV110" s="77"/>
      <c r="EW110" s="77"/>
      <c r="EX110" s="77"/>
      <c r="EY110" s="77"/>
      <c r="EZ110" s="77"/>
      <c r="FA110" s="77"/>
      <c r="FB110" s="77"/>
      <c r="FC110" s="77"/>
      <c r="FD110" s="77"/>
      <c r="FE110" s="77"/>
      <c r="FF110" s="77"/>
      <c r="FG110" s="77"/>
      <c r="FH110" s="77"/>
      <c r="FI110" s="77"/>
      <c r="FJ110" s="77"/>
      <c r="FK110" s="77"/>
      <c r="FL110" s="77"/>
      <c r="FM110" s="77"/>
      <c r="FN110" s="77"/>
      <c r="FO110" s="77"/>
      <c r="FP110" s="77"/>
      <c r="FQ110" s="77"/>
      <c r="FR110" s="77"/>
      <c r="FS110" s="77"/>
      <c r="FT110" s="77"/>
      <c r="FU110" s="77"/>
      <c r="FV110" s="77"/>
      <c r="FW110" s="77"/>
      <c r="FX110" s="77"/>
      <c r="FY110" s="77"/>
      <c r="FZ110" s="77"/>
      <c r="GA110" s="77"/>
      <c r="GB110" s="77"/>
      <c r="GC110" s="77"/>
      <c r="GD110" s="77"/>
      <c r="GE110" s="77"/>
      <c r="GF110" s="77"/>
      <c r="GG110" s="77"/>
      <c r="GH110" s="77"/>
      <c r="GI110" s="77"/>
      <c r="GJ110" s="77"/>
      <c r="GK110" s="77"/>
      <c r="GL110" s="77"/>
      <c r="GM110" s="77"/>
      <c r="GN110" s="77"/>
      <c r="GO110" s="77"/>
      <c r="GP110" s="77"/>
      <c r="GQ110" s="77"/>
      <c r="GR110" s="77"/>
      <c r="GS110" s="77"/>
      <c r="GT110" s="77"/>
      <c r="GU110" s="77"/>
      <c r="GV110" s="77"/>
      <c r="GW110" s="77"/>
      <c r="GX110" s="77"/>
      <c r="GY110" s="77"/>
      <c r="GZ110" s="77"/>
      <c r="HA110" s="77"/>
      <c r="HB110" s="77"/>
      <c r="HC110" s="77"/>
      <c r="HD110" s="77"/>
      <c r="HE110" s="77"/>
      <c r="HF110" s="77"/>
      <c r="HG110" s="77"/>
      <c r="HH110" s="77"/>
      <c r="HI110" s="77"/>
      <c r="HJ110" s="77"/>
      <c r="HK110" s="77"/>
      <c r="HL110" s="77"/>
      <c r="HM110" s="77"/>
      <c r="HN110" s="77"/>
      <c r="HO110" s="77"/>
      <c r="HP110" s="77"/>
      <c r="HQ110" s="77"/>
      <c r="HR110" s="77"/>
      <c r="HS110" s="77"/>
      <c r="HT110" s="77"/>
      <c r="HU110" s="77"/>
      <c r="HV110" s="77"/>
      <c r="HW110" s="77"/>
      <c r="HX110" s="77"/>
      <c r="HY110" s="77"/>
    </row>
    <row r="111" spans="1:233">
      <c r="A111" s="77">
        <v>252</v>
      </c>
      <c r="B111" s="77">
        <v>366</v>
      </c>
      <c r="C111" s="77" t="s">
        <v>79</v>
      </c>
      <c r="D111" s="77" t="s">
        <v>80</v>
      </c>
      <c r="E111" s="77" t="s">
        <v>212</v>
      </c>
      <c r="F111" s="77" t="s">
        <v>201</v>
      </c>
      <c r="G111" s="77" t="s">
        <v>487</v>
      </c>
      <c r="H111" s="77" t="s">
        <v>468</v>
      </c>
      <c r="I111" s="77" t="s">
        <v>267</v>
      </c>
      <c r="J111" s="454" t="s">
        <v>480</v>
      </c>
      <c r="K111" s="410">
        <v>36593</v>
      </c>
      <c r="L111" s="410">
        <v>36951</v>
      </c>
      <c r="M111" s="77" t="s">
        <v>30</v>
      </c>
      <c r="N111" s="271">
        <v>0</v>
      </c>
      <c r="O111" s="271">
        <v>0</v>
      </c>
      <c r="P111" s="411">
        <v>1.4</v>
      </c>
      <c r="Q111" s="271">
        <v>0</v>
      </c>
      <c r="R111" s="271">
        <v>0</v>
      </c>
      <c r="S111" s="411">
        <v>0</v>
      </c>
      <c r="T111" s="271">
        <v>0</v>
      </c>
      <c r="U111" s="271">
        <v>0</v>
      </c>
      <c r="V111" s="271">
        <v>0</v>
      </c>
      <c r="W111" s="271">
        <v>0</v>
      </c>
      <c r="X111" s="271">
        <v>0</v>
      </c>
      <c r="Y111" s="271">
        <v>0</v>
      </c>
      <c r="Z111" s="271">
        <v>0</v>
      </c>
      <c r="AA111" s="271">
        <v>0</v>
      </c>
      <c r="AB111" s="271">
        <v>0</v>
      </c>
      <c r="AC111" s="271">
        <v>0</v>
      </c>
      <c r="AD111" s="271">
        <v>0</v>
      </c>
      <c r="AF111" s="271">
        <v>0</v>
      </c>
      <c r="AG111" s="402">
        <v>358891.81555599999</v>
      </c>
      <c r="AH111" s="402">
        <v>358891.81555599999</v>
      </c>
      <c r="AI111" s="402">
        <v>83859.17483699997</v>
      </c>
      <c r="AJ111" s="402">
        <v>83859.17483699997</v>
      </c>
      <c r="AK111" s="402">
        <v>1072.5596889999579</v>
      </c>
      <c r="AL111" s="402">
        <v>0</v>
      </c>
      <c r="AM111" s="403" t="s">
        <v>550</v>
      </c>
      <c r="AN111" s="45">
        <v>8</v>
      </c>
      <c r="AO111" s="45" t="s">
        <v>545</v>
      </c>
      <c r="AP111" s="45">
        <v>8</v>
      </c>
      <c r="AR111" s="412"/>
      <c r="AS111" s="176"/>
      <c r="AV111" s="77"/>
      <c r="AW111" s="77"/>
      <c r="AX111" s="77"/>
      <c r="AY111" s="77"/>
      <c r="AZ111" s="77"/>
      <c r="BA111" s="77"/>
      <c r="BB111" s="77"/>
      <c r="BC111" s="77"/>
      <c r="BD111" s="77"/>
      <c r="BE111" s="77"/>
      <c r="BF111" s="77"/>
      <c r="BG111" s="77"/>
      <c r="BH111" s="77"/>
      <c r="BI111" s="77"/>
      <c r="BJ111" s="77"/>
      <c r="BK111" s="77"/>
      <c r="BL111" s="77"/>
      <c r="BM111" s="77"/>
      <c r="BN111" s="77"/>
      <c r="BO111" s="77"/>
      <c r="BP111" s="77"/>
      <c r="BQ111" s="77"/>
      <c r="BR111" s="77"/>
      <c r="BS111" s="77"/>
      <c r="BT111" s="77"/>
      <c r="BU111" s="77"/>
      <c r="BV111" s="77"/>
      <c r="BW111" s="77"/>
      <c r="BX111" s="77"/>
      <c r="BY111" s="77"/>
      <c r="BZ111" s="77"/>
      <c r="CA111" s="77"/>
      <c r="CB111" s="77"/>
      <c r="CC111" s="77"/>
      <c r="CD111" s="77"/>
      <c r="CE111" s="77"/>
      <c r="CF111" s="77"/>
      <c r="CG111" s="77"/>
      <c r="CH111" s="77"/>
      <c r="CI111" s="77"/>
      <c r="CJ111" s="77"/>
      <c r="CK111" s="77"/>
      <c r="CL111" s="77"/>
      <c r="CM111" s="77"/>
      <c r="CN111" s="77"/>
      <c r="CO111" s="77"/>
      <c r="CP111" s="77"/>
      <c r="CQ111" s="77"/>
      <c r="CR111" s="77"/>
      <c r="CS111" s="77"/>
      <c r="CT111" s="77"/>
      <c r="CU111" s="77"/>
      <c r="CV111" s="77"/>
      <c r="CW111" s="77"/>
      <c r="CX111" s="77"/>
      <c r="CY111" s="77"/>
      <c r="CZ111" s="77"/>
      <c r="DA111" s="77"/>
      <c r="DB111" s="77"/>
      <c r="DC111" s="77"/>
      <c r="DD111" s="77"/>
      <c r="DE111" s="77"/>
      <c r="DF111" s="77"/>
      <c r="DG111" s="77"/>
      <c r="DH111" s="77"/>
      <c r="DI111" s="77"/>
      <c r="DJ111" s="77"/>
      <c r="DK111" s="77"/>
      <c r="DL111" s="77"/>
      <c r="DM111" s="77"/>
      <c r="DN111" s="77"/>
      <c r="DO111" s="77"/>
      <c r="DP111" s="77"/>
      <c r="DQ111" s="77"/>
      <c r="DR111" s="77"/>
      <c r="DS111" s="77"/>
      <c r="DT111" s="77"/>
      <c r="DU111" s="77"/>
      <c r="DV111" s="77"/>
      <c r="DW111" s="77"/>
      <c r="DX111" s="77"/>
      <c r="DY111" s="77"/>
      <c r="DZ111" s="77"/>
      <c r="EA111" s="77"/>
      <c r="EB111" s="77"/>
      <c r="EC111" s="77"/>
      <c r="ED111" s="77"/>
      <c r="EE111" s="77"/>
      <c r="EF111" s="77"/>
      <c r="EG111" s="77"/>
      <c r="EH111" s="77"/>
      <c r="EI111" s="77"/>
      <c r="EJ111" s="77"/>
      <c r="EK111" s="77"/>
      <c r="EL111" s="77"/>
      <c r="EM111" s="77"/>
      <c r="EN111" s="77"/>
      <c r="EO111" s="77"/>
      <c r="EP111" s="77"/>
      <c r="EQ111" s="77"/>
      <c r="ER111" s="77"/>
      <c r="ES111" s="77"/>
      <c r="ET111" s="77"/>
      <c r="EU111" s="77"/>
      <c r="EV111" s="77"/>
      <c r="EW111" s="77"/>
      <c r="EX111" s="77"/>
      <c r="EY111" s="77"/>
      <c r="EZ111" s="77"/>
      <c r="FA111" s="77"/>
      <c r="FB111" s="77"/>
      <c r="FC111" s="77"/>
      <c r="FD111" s="77"/>
      <c r="FE111" s="77"/>
      <c r="FF111" s="77"/>
      <c r="FG111" s="77"/>
      <c r="FH111" s="77"/>
      <c r="FI111" s="77"/>
      <c r="FJ111" s="77"/>
      <c r="FK111" s="77"/>
      <c r="FL111" s="77"/>
      <c r="FM111" s="77"/>
      <c r="FN111" s="77"/>
      <c r="FO111" s="77"/>
      <c r="FP111" s="77"/>
      <c r="FQ111" s="77"/>
      <c r="FR111" s="77"/>
      <c r="FS111" s="77"/>
      <c r="FT111" s="77"/>
      <c r="FU111" s="77"/>
      <c r="FV111" s="77"/>
      <c r="FW111" s="77"/>
      <c r="FX111" s="77"/>
      <c r="FY111" s="77"/>
      <c r="FZ111" s="77"/>
      <c r="GA111" s="77"/>
      <c r="GB111" s="77"/>
      <c r="GC111" s="77"/>
      <c r="GD111" s="77"/>
      <c r="GE111" s="77"/>
      <c r="GF111" s="77"/>
      <c r="GG111" s="77"/>
      <c r="GH111" s="77"/>
      <c r="GI111" s="77"/>
      <c r="GJ111" s="77"/>
      <c r="GK111" s="77"/>
      <c r="GL111" s="77"/>
      <c r="GM111" s="77"/>
      <c r="GN111" s="77"/>
      <c r="GO111" s="77"/>
      <c r="GP111" s="77"/>
      <c r="GQ111" s="77"/>
      <c r="GR111" s="77"/>
      <c r="GS111" s="77"/>
      <c r="GT111" s="77"/>
      <c r="GU111" s="77"/>
      <c r="GV111" s="77"/>
      <c r="GW111" s="77"/>
      <c r="GX111" s="77"/>
      <c r="GY111" s="77"/>
      <c r="GZ111" s="77"/>
      <c r="HA111" s="77"/>
      <c r="HB111" s="77"/>
      <c r="HC111" s="77"/>
      <c r="HD111" s="77"/>
      <c r="HE111" s="77"/>
      <c r="HF111" s="77"/>
      <c r="HG111" s="77"/>
      <c r="HH111" s="77"/>
      <c r="HI111" s="77"/>
      <c r="HJ111" s="77"/>
      <c r="HK111" s="77"/>
      <c r="HL111" s="77"/>
      <c r="HM111" s="77"/>
      <c r="HN111" s="77"/>
      <c r="HO111" s="77"/>
      <c r="HP111" s="77"/>
      <c r="HQ111" s="77"/>
      <c r="HR111" s="77"/>
      <c r="HS111" s="77"/>
      <c r="HT111" s="77"/>
      <c r="HU111" s="77"/>
      <c r="HV111" s="77"/>
      <c r="HW111" s="77"/>
      <c r="HX111" s="77"/>
      <c r="HY111" s="77"/>
    </row>
    <row r="112" spans="1:233">
      <c r="A112" s="43">
        <v>253</v>
      </c>
      <c r="B112" s="43">
        <v>374</v>
      </c>
      <c r="C112" s="43" t="s">
        <v>79</v>
      </c>
      <c r="D112" s="43" t="s">
        <v>80</v>
      </c>
      <c r="E112" s="43" t="s">
        <v>211</v>
      </c>
      <c r="F112" s="43" t="s">
        <v>203</v>
      </c>
      <c r="G112" s="43" t="s">
        <v>485</v>
      </c>
      <c r="H112" s="43" t="s">
        <v>496</v>
      </c>
      <c r="I112" s="43" t="s">
        <v>263</v>
      </c>
      <c r="J112" s="565" t="s">
        <v>480</v>
      </c>
      <c r="K112" s="463">
        <v>36626</v>
      </c>
      <c r="L112" s="463">
        <v>36964</v>
      </c>
      <c r="M112" s="43" t="s">
        <v>30</v>
      </c>
      <c r="N112" s="566">
        <v>0</v>
      </c>
      <c r="O112" s="566">
        <v>0</v>
      </c>
      <c r="P112" s="567">
        <v>19.5</v>
      </c>
      <c r="Q112" s="566">
        <v>0</v>
      </c>
      <c r="R112" s="566">
        <v>0</v>
      </c>
      <c r="S112" s="566">
        <v>0</v>
      </c>
      <c r="T112" s="566">
        <v>0</v>
      </c>
      <c r="U112" s="566">
        <v>0</v>
      </c>
      <c r="V112" s="566">
        <v>0</v>
      </c>
      <c r="W112" s="566">
        <v>0</v>
      </c>
      <c r="X112" s="566">
        <v>-4562083.3</v>
      </c>
      <c r="Y112" s="566">
        <v>-4562083.3</v>
      </c>
      <c r="Z112" s="566">
        <v>0</v>
      </c>
      <c r="AA112" s="566">
        <v>0</v>
      </c>
      <c r="AB112" s="566">
        <v>-4562083.3</v>
      </c>
      <c r="AC112" s="566">
        <v>-4562083.3</v>
      </c>
      <c r="AD112" s="566">
        <v>0</v>
      </c>
      <c r="AE112" s="566"/>
      <c r="AF112" s="566">
        <v>0</v>
      </c>
      <c r="AG112" s="402">
        <v>915416.66666700004</v>
      </c>
      <c r="AH112" s="402">
        <v>-3646666.6333329999</v>
      </c>
      <c r="AI112" s="402">
        <v>-1745207.6333329999</v>
      </c>
      <c r="AJ112" s="402">
        <v>-1745207.6333329999</v>
      </c>
      <c r="AK112" s="402">
        <v>-274166.63333299989</v>
      </c>
      <c r="AL112" s="402">
        <v>0</v>
      </c>
      <c r="AM112" s="403" t="s">
        <v>550</v>
      </c>
      <c r="AN112" s="45" t="s">
        <v>545</v>
      </c>
      <c r="AO112" s="45">
        <v>16</v>
      </c>
      <c r="AP112" s="45">
        <v>16</v>
      </c>
      <c r="AR112" s="412"/>
      <c r="AS112" s="176"/>
    </row>
    <row r="113" spans="1:233">
      <c r="A113" s="77">
        <v>254</v>
      </c>
      <c r="B113" s="77">
        <v>368</v>
      </c>
      <c r="C113" s="77" t="s">
        <v>79</v>
      </c>
      <c r="D113" s="77" t="s">
        <v>80</v>
      </c>
      <c r="E113" s="77" t="s">
        <v>195</v>
      </c>
      <c r="F113" s="77" t="s">
        <v>203</v>
      </c>
      <c r="G113" s="77" t="s">
        <v>495</v>
      </c>
      <c r="H113" s="77" t="s">
        <v>496</v>
      </c>
      <c r="I113" s="77" t="s">
        <v>263</v>
      </c>
      <c r="J113" s="454" t="s">
        <v>480</v>
      </c>
      <c r="K113" s="410">
        <v>36600</v>
      </c>
      <c r="L113" s="410">
        <v>38930</v>
      </c>
      <c r="M113" s="77" t="s">
        <v>30</v>
      </c>
      <c r="N113" s="271">
        <v>-5000000</v>
      </c>
      <c r="O113" s="271">
        <v>2423.8357820000001</v>
      </c>
      <c r="P113" s="411">
        <v>5.5</v>
      </c>
      <c r="Q113" s="271">
        <v>964.96899800000006</v>
      </c>
      <c r="R113" s="271">
        <v>964.78430400000002</v>
      </c>
      <c r="S113" s="411">
        <v>-0.18469400000003589</v>
      </c>
      <c r="T113" s="271">
        <v>-447.66792592079497</v>
      </c>
      <c r="U113" s="271">
        <v>-955.42495599999995</v>
      </c>
      <c r="V113" s="271">
        <v>0</v>
      </c>
      <c r="W113" s="271">
        <v>-1403.092881920795</v>
      </c>
      <c r="X113" s="271">
        <v>685722.22222200001</v>
      </c>
      <c r="Y113" s="271">
        <v>684958.33333299996</v>
      </c>
      <c r="Z113" s="271">
        <v>-763.88888900005259</v>
      </c>
      <c r="AA113" s="271">
        <v>639.20399292074239</v>
      </c>
      <c r="AB113" s="271">
        <v>685722.22222200001</v>
      </c>
      <c r="AC113" s="271">
        <v>684958.33333299996</v>
      </c>
      <c r="AD113" s="271">
        <v>-763.88888900005259</v>
      </c>
      <c r="AF113" s="271">
        <v>67782.567643629998</v>
      </c>
      <c r="AG113" s="402">
        <v>-246736.11111100001</v>
      </c>
      <c r="AH113" s="402">
        <v>438222.22222199995</v>
      </c>
      <c r="AI113" s="402">
        <v>-75245.477778000059</v>
      </c>
      <c r="AJ113" s="402">
        <v>-75245.477778000059</v>
      </c>
      <c r="AK113" s="402">
        <v>-3123.5862090000883</v>
      </c>
      <c r="AL113" s="402">
        <v>-763.88888900005259</v>
      </c>
      <c r="AM113" s="403" t="s">
        <v>514</v>
      </c>
      <c r="AN113" s="45" t="s">
        <v>545</v>
      </c>
      <c r="AO113" s="45">
        <v>16</v>
      </c>
      <c r="AP113" s="45">
        <v>16</v>
      </c>
      <c r="AR113" s="412"/>
      <c r="AS113" s="176"/>
    </row>
    <row r="114" spans="1:233">
      <c r="A114" s="77">
        <v>255</v>
      </c>
      <c r="B114" s="77">
        <v>369</v>
      </c>
      <c r="C114" s="77" t="s">
        <v>230</v>
      </c>
      <c r="D114" s="77" t="s">
        <v>194</v>
      </c>
      <c r="E114" s="77" t="s">
        <v>234</v>
      </c>
      <c r="F114" s="77" t="s">
        <v>198</v>
      </c>
      <c r="G114" s="77" t="s">
        <v>474</v>
      </c>
      <c r="H114" s="77" t="s">
        <v>468</v>
      </c>
      <c r="I114" s="77" t="s">
        <v>263</v>
      </c>
      <c r="J114" s="454" t="s">
        <v>480</v>
      </c>
      <c r="K114" s="410">
        <v>36726</v>
      </c>
      <c r="L114" s="410">
        <v>38552</v>
      </c>
      <c r="M114" s="77" t="s">
        <v>30</v>
      </c>
      <c r="N114" s="271">
        <v>-4000000</v>
      </c>
      <c r="O114" s="271">
        <v>1531.5626810000001</v>
      </c>
      <c r="P114" s="411">
        <v>1.75</v>
      </c>
      <c r="Q114" s="271">
        <v>110.788932</v>
      </c>
      <c r="R114" s="271">
        <v>110.80402599999999</v>
      </c>
      <c r="S114" s="411">
        <v>1.5093999999990615E-2</v>
      </c>
      <c r="T114" s="271">
        <v>23.117407106999629</v>
      </c>
      <c r="U114" s="271">
        <v>-179.39575199999999</v>
      </c>
      <c r="V114" s="271">
        <v>0</v>
      </c>
      <c r="W114" s="271">
        <v>-156.27834489300037</v>
      </c>
      <c r="X114" s="271">
        <v>-110601.057235</v>
      </c>
      <c r="Y114" s="271">
        <v>-110805.052212</v>
      </c>
      <c r="Z114" s="271">
        <v>-203.99497699999483</v>
      </c>
      <c r="AA114" s="271">
        <v>-47.716632106994467</v>
      </c>
      <c r="AB114" s="271">
        <v>-110601.057235</v>
      </c>
      <c r="AC114" s="271">
        <v>-110805.052212</v>
      </c>
      <c r="AD114" s="271">
        <v>-203.99497699999483</v>
      </c>
      <c r="AF114" s="271">
        <v>4534.9570984410002</v>
      </c>
      <c r="AG114" s="402">
        <v>-35777.777778000003</v>
      </c>
      <c r="AH114" s="402">
        <v>-146582.82999</v>
      </c>
      <c r="AI114" s="402">
        <v>-49735.695938999997</v>
      </c>
      <c r="AJ114" s="402">
        <v>-49735.695938999997</v>
      </c>
      <c r="AK114" s="402">
        <v>-9400.8988909999898</v>
      </c>
      <c r="AL114" s="402">
        <v>-203.99497699999483</v>
      </c>
      <c r="AM114" s="403" t="s">
        <v>547</v>
      </c>
      <c r="AN114" s="45">
        <v>4</v>
      </c>
      <c r="AO114" s="45" t="s">
        <v>545</v>
      </c>
      <c r="AP114" s="45">
        <v>4</v>
      </c>
      <c r="AR114" s="412"/>
      <c r="AS114" s="176"/>
      <c r="AV114" s="77"/>
      <c r="AW114" s="77"/>
      <c r="AX114" s="77"/>
      <c r="AY114" s="77"/>
      <c r="AZ114" s="77"/>
      <c r="BA114" s="77"/>
      <c r="BB114" s="77"/>
      <c r="BC114" s="77"/>
      <c r="BD114" s="77"/>
      <c r="BE114" s="77"/>
      <c r="BF114" s="77"/>
      <c r="BG114" s="77"/>
      <c r="BH114" s="77"/>
      <c r="BI114" s="77"/>
      <c r="BJ114" s="77"/>
      <c r="BK114" s="77"/>
      <c r="BL114" s="77"/>
      <c r="BM114" s="77"/>
      <c r="BN114" s="77"/>
      <c r="BO114" s="77"/>
      <c r="BP114" s="77"/>
      <c r="BQ114" s="77"/>
      <c r="BR114" s="77"/>
      <c r="BS114" s="77"/>
      <c r="BT114" s="77"/>
      <c r="BU114" s="77"/>
      <c r="BV114" s="77"/>
      <c r="BW114" s="77"/>
      <c r="BX114" s="77"/>
      <c r="BY114" s="77"/>
      <c r="BZ114" s="77"/>
      <c r="CA114" s="77"/>
      <c r="CB114" s="77"/>
      <c r="CC114" s="77"/>
      <c r="CD114" s="77"/>
      <c r="CE114" s="77"/>
      <c r="CF114" s="77"/>
      <c r="CG114" s="77"/>
      <c r="CH114" s="77"/>
      <c r="CI114" s="77"/>
      <c r="CJ114" s="77"/>
      <c r="CK114" s="77"/>
      <c r="CL114" s="77"/>
      <c r="CM114" s="77"/>
      <c r="CN114" s="77"/>
      <c r="CO114" s="77"/>
      <c r="CP114" s="77"/>
      <c r="CQ114" s="77"/>
      <c r="CR114" s="77"/>
      <c r="CS114" s="77"/>
      <c r="CT114" s="77"/>
      <c r="CU114" s="77"/>
      <c r="CV114" s="77"/>
      <c r="CW114" s="77"/>
      <c r="CX114" s="77"/>
      <c r="CY114" s="77"/>
      <c r="CZ114" s="77"/>
      <c r="DA114" s="77"/>
      <c r="DB114" s="77"/>
      <c r="DC114" s="77"/>
      <c r="DD114" s="77"/>
      <c r="DE114" s="77"/>
      <c r="DF114" s="77"/>
      <c r="DG114" s="77"/>
      <c r="DH114" s="77"/>
      <c r="DI114" s="77"/>
      <c r="DJ114" s="77"/>
      <c r="DK114" s="77"/>
      <c r="DL114" s="77"/>
      <c r="DM114" s="77"/>
      <c r="DN114" s="77"/>
      <c r="DO114" s="77"/>
      <c r="DP114" s="77"/>
      <c r="DQ114" s="77"/>
      <c r="DR114" s="77"/>
      <c r="DS114" s="77"/>
      <c r="DT114" s="77"/>
      <c r="DU114" s="77"/>
      <c r="DV114" s="77"/>
      <c r="DW114" s="77"/>
      <c r="DX114" s="77"/>
      <c r="DY114" s="77"/>
      <c r="DZ114" s="77"/>
      <c r="EA114" s="77"/>
      <c r="EB114" s="77"/>
      <c r="EC114" s="77"/>
      <c r="ED114" s="77"/>
      <c r="EE114" s="77"/>
      <c r="EF114" s="77"/>
      <c r="EG114" s="77"/>
      <c r="EH114" s="77"/>
      <c r="EI114" s="77"/>
      <c r="EJ114" s="77"/>
      <c r="EK114" s="77"/>
      <c r="EL114" s="77"/>
      <c r="EM114" s="77"/>
      <c r="EN114" s="77"/>
      <c r="EO114" s="77"/>
      <c r="EP114" s="77"/>
      <c r="EQ114" s="77"/>
      <c r="ER114" s="77"/>
      <c r="ES114" s="77"/>
      <c r="ET114" s="77"/>
      <c r="EU114" s="77"/>
      <c r="EV114" s="77"/>
      <c r="EW114" s="77"/>
      <c r="EX114" s="77"/>
      <c r="EY114" s="77"/>
      <c r="EZ114" s="77"/>
      <c r="FA114" s="77"/>
      <c r="FB114" s="77"/>
      <c r="FC114" s="77"/>
      <c r="FD114" s="77"/>
      <c r="FE114" s="77"/>
      <c r="FF114" s="77"/>
      <c r="FG114" s="77"/>
      <c r="FH114" s="77"/>
      <c r="FI114" s="77"/>
      <c r="FJ114" s="77"/>
      <c r="FK114" s="77"/>
      <c r="FL114" s="77"/>
      <c r="FM114" s="77"/>
      <c r="FN114" s="77"/>
      <c r="FO114" s="77"/>
      <c r="FP114" s="77"/>
      <c r="FQ114" s="77"/>
      <c r="FR114" s="77"/>
      <c r="FS114" s="77"/>
      <c r="FT114" s="77"/>
      <c r="FU114" s="77"/>
      <c r="FV114" s="77"/>
      <c r="FW114" s="77"/>
      <c r="FX114" s="77"/>
      <c r="FY114" s="77"/>
      <c r="FZ114" s="77"/>
      <c r="GA114" s="77"/>
      <c r="GB114" s="77"/>
      <c r="GC114" s="77"/>
      <c r="GD114" s="77"/>
      <c r="GE114" s="77"/>
      <c r="GF114" s="77"/>
      <c r="GG114" s="77"/>
      <c r="GH114" s="77"/>
      <c r="GI114" s="77"/>
      <c r="GJ114" s="77"/>
      <c r="GK114" s="77"/>
      <c r="GL114" s="77"/>
      <c r="GM114" s="77"/>
      <c r="GN114" s="77"/>
      <c r="GO114" s="77"/>
      <c r="GP114" s="77"/>
      <c r="GQ114" s="77"/>
      <c r="GR114" s="77"/>
      <c r="GS114" s="77"/>
      <c r="GT114" s="77"/>
      <c r="GU114" s="77"/>
      <c r="GV114" s="77"/>
      <c r="GW114" s="77"/>
      <c r="GX114" s="77"/>
      <c r="GY114" s="77"/>
      <c r="GZ114" s="77"/>
      <c r="HA114" s="77"/>
      <c r="HB114" s="77"/>
      <c r="HC114" s="77"/>
      <c r="HD114" s="77"/>
      <c r="HE114" s="77"/>
      <c r="HF114" s="77"/>
      <c r="HG114" s="77"/>
      <c r="HH114" s="77"/>
      <c r="HI114" s="77"/>
      <c r="HJ114" s="77"/>
      <c r="HK114" s="77"/>
      <c r="HL114" s="77"/>
      <c r="HM114" s="77"/>
      <c r="HN114" s="77"/>
      <c r="HO114" s="77"/>
      <c r="HP114" s="77"/>
      <c r="HQ114" s="77"/>
      <c r="HR114" s="77"/>
      <c r="HS114" s="77"/>
      <c r="HT114" s="77"/>
      <c r="HU114" s="77"/>
      <c r="HV114" s="77"/>
      <c r="HW114" s="77"/>
      <c r="HX114" s="77"/>
      <c r="HY114" s="77"/>
    </row>
    <row r="115" spans="1:233">
      <c r="A115" s="77">
        <v>256</v>
      </c>
      <c r="B115" s="77">
        <v>370</v>
      </c>
      <c r="C115" s="77" t="s">
        <v>27</v>
      </c>
      <c r="D115" s="77" t="s">
        <v>28</v>
      </c>
      <c r="E115" s="77" t="s">
        <v>207</v>
      </c>
      <c r="F115" s="77" t="s">
        <v>208</v>
      </c>
      <c r="G115" s="77" t="s">
        <v>477</v>
      </c>
      <c r="H115" s="77" t="s">
        <v>468</v>
      </c>
      <c r="I115" s="77" t="s">
        <v>285</v>
      </c>
      <c r="J115" s="454" t="s">
        <v>480</v>
      </c>
      <c r="K115" s="410">
        <v>36833</v>
      </c>
      <c r="L115" s="410">
        <v>37193</v>
      </c>
      <c r="M115" s="77" t="s">
        <v>30</v>
      </c>
      <c r="N115" s="271">
        <v>600000</v>
      </c>
      <c r="O115" s="271">
        <v>-36.172196999999997</v>
      </c>
      <c r="P115" s="411">
        <v>3.37</v>
      </c>
      <c r="Q115" s="271">
        <v>508.18676299999998</v>
      </c>
      <c r="R115" s="271">
        <v>508.32507099999998</v>
      </c>
      <c r="S115" s="411">
        <v>0.13830799999999499</v>
      </c>
      <c r="T115" s="271">
        <v>-5.0029042226758182</v>
      </c>
      <c r="U115" s="271">
        <v>82.852154999999996</v>
      </c>
      <c r="V115" s="271">
        <v>0</v>
      </c>
      <c r="W115" s="271">
        <v>77.849250777324173</v>
      </c>
      <c r="X115" s="271">
        <v>2980.5035870000002</v>
      </c>
      <c r="Y115" s="271">
        <v>3056.8144200000002</v>
      </c>
      <c r="Z115" s="271">
        <v>76.310833000000002</v>
      </c>
      <c r="AA115" s="271">
        <v>-1.5384177773241703</v>
      </c>
      <c r="AB115" s="271">
        <v>2980.5035870000002</v>
      </c>
      <c r="AC115" s="271">
        <v>3056.8144200000002</v>
      </c>
      <c r="AD115" s="271">
        <v>76.310833000000002</v>
      </c>
      <c r="AF115" s="271">
        <v>-428.42350126799994</v>
      </c>
      <c r="AG115" s="402">
        <v>0</v>
      </c>
      <c r="AH115" s="402">
        <v>3056.8144200000002</v>
      </c>
      <c r="AI115" s="402">
        <v>3614.8102239999985</v>
      </c>
      <c r="AJ115" s="402">
        <v>3614.8102239999985</v>
      </c>
      <c r="AK115" s="402">
        <v>2980.0246420000017</v>
      </c>
      <c r="AL115" s="402">
        <v>76.310833000000002</v>
      </c>
      <c r="AM115" s="403" t="s">
        <v>546</v>
      </c>
      <c r="AN115" s="45" t="s">
        <v>545</v>
      </c>
      <c r="AO115" s="45">
        <v>11</v>
      </c>
      <c r="AP115" s="45">
        <v>11</v>
      </c>
      <c r="AR115" s="412"/>
      <c r="AS115" s="176"/>
    </row>
    <row r="116" spans="1:233">
      <c r="A116" s="77">
        <v>259</v>
      </c>
      <c r="B116" s="77">
        <v>373</v>
      </c>
      <c r="C116" s="77" t="s">
        <v>27</v>
      </c>
      <c r="D116" s="77" t="s">
        <v>28</v>
      </c>
      <c r="E116" s="77" t="s">
        <v>56</v>
      </c>
      <c r="F116" s="77" t="s">
        <v>202</v>
      </c>
      <c r="G116" s="77" t="s">
        <v>474</v>
      </c>
      <c r="H116" s="77" t="s">
        <v>468</v>
      </c>
      <c r="I116" s="77" t="s">
        <v>31</v>
      </c>
      <c r="J116" s="454" t="s">
        <v>470</v>
      </c>
      <c r="K116" s="410">
        <v>36833</v>
      </c>
      <c r="L116" s="410">
        <v>38659</v>
      </c>
      <c r="M116" s="77" t="s">
        <v>30</v>
      </c>
      <c r="N116" s="271">
        <v>15000000</v>
      </c>
      <c r="O116" s="271">
        <v>-5856.8227720000004</v>
      </c>
      <c r="P116" s="411">
        <v>0.35499999999999998</v>
      </c>
      <c r="Q116" s="271">
        <v>42.703575999999998</v>
      </c>
      <c r="R116" s="271">
        <v>42.711468000000004</v>
      </c>
      <c r="S116" s="411">
        <v>7.8920000000053392E-3</v>
      </c>
      <c r="T116" s="271">
        <v>-46.222045316655276</v>
      </c>
      <c r="U116" s="271">
        <v>250.71269599999999</v>
      </c>
      <c r="V116" s="271">
        <v>0</v>
      </c>
      <c r="W116" s="271">
        <v>204.49065068334471</v>
      </c>
      <c r="X116" s="271">
        <v>-35570.748018999999</v>
      </c>
      <c r="Y116" s="271">
        <v>-35488.353708000002</v>
      </c>
      <c r="Z116" s="271">
        <v>82.394310999996378</v>
      </c>
      <c r="AA116" s="271">
        <v>-122.09633968334833</v>
      </c>
      <c r="AB116" s="271">
        <v>-35570.748018999999</v>
      </c>
      <c r="AC116" s="271">
        <v>-35488.353708000002</v>
      </c>
      <c r="AD116" s="271">
        <v>82.394310999996378</v>
      </c>
      <c r="AF116" s="271">
        <v>-24086.183649850005</v>
      </c>
      <c r="AG116" s="402">
        <v>13904.166667</v>
      </c>
      <c r="AH116" s="402">
        <v>-21584.187041000005</v>
      </c>
      <c r="AI116" s="402">
        <v>153077.49557900001</v>
      </c>
      <c r="AJ116" s="402">
        <v>153077.49557900001</v>
      </c>
      <c r="AK116" s="402">
        <v>68121.251632</v>
      </c>
      <c r="AL116" s="402">
        <v>82.394310999996378</v>
      </c>
      <c r="AM116" s="403" t="s">
        <v>514</v>
      </c>
      <c r="AN116" s="45">
        <v>5</v>
      </c>
      <c r="AO116" s="45" t="s">
        <v>545</v>
      </c>
      <c r="AP116" s="45">
        <v>5</v>
      </c>
      <c r="AR116" s="412"/>
      <c r="AS116" s="176"/>
    </row>
    <row r="117" spans="1:233">
      <c r="A117" s="77">
        <v>260</v>
      </c>
      <c r="B117" s="77">
        <v>375</v>
      </c>
      <c r="C117" s="77" t="s">
        <v>27</v>
      </c>
      <c r="D117" s="77" t="s">
        <v>28</v>
      </c>
      <c r="E117" s="77" t="s">
        <v>51</v>
      </c>
      <c r="F117" s="77" t="s">
        <v>202</v>
      </c>
      <c r="G117" s="77" t="s">
        <v>474</v>
      </c>
      <c r="H117" s="77" t="s">
        <v>468</v>
      </c>
      <c r="I117" s="77" t="s">
        <v>263</v>
      </c>
      <c r="J117" s="454" t="s">
        <v>470</v>
      </c>
      <c r="K117" s="410">
        <v>36837</v>
      </c>
      <c r="L117" s="410">
        <v>39028</v>
      </c>
      <c r="M117" s="77" t="s">
        <v>30</v>
      </c>
      <c r="N117" s="271">
        <v>10000000</v>
      </c>
      <c r="O117" s="271">
        <v>-4658.6662770000003</v>
      </c>
      <c r="P117" s="411">
        <v>0.51</v>
      </c>
      <c r="Q117" s="271">
        <v>57.600946999999998</v>
      </c>
      <c r="R117" s="271">
        <v>52.625549999999997</v>
      </c>
      <c r="S117" s="411">
        <v>-4.975397000000001</v>
      </c>
      <c r="T117" s="271">
        <v>23178.714218586974</v>
      </c>
      <c r="U117" s="271">
        <v>217.26444900000001</v>
      </c>
      <c r="V117" s="271">
        <v>0</v>
      </c>
      <c r="W117" s="271">
        <v>23395.978667586973</v>
      </c>
      <c r="X117" s="271">
        <v>-23850.089994000002</v>
      </c>
      <c r="Y117" s="271">
        <v>9.6324780000000008</v>
      </c>
      <c r="Z117" s="271">
        <v>23859.722472000001</v>
      </c>
      <c r="AA117" s="271">
        <v>463.74380441302856</v>
      </c>
      <c r="AB117" s="271">
        <v>-23850.089994000002</v>
      </c>
      <c r="AC117" s="271">
        <v>9.6324780000000008</v>
      </c>
      <c r="AD117" s="271">
        <v>23859.722472000001</v>
      </c>
      <c r="AF117" s="271">
        <v>-19158.7650641625</v>
      </c>
      <c r="AG117" s="402">
        <v>13033.333333</v>
      </c>
      <c r="AH117" s="402">
        <v>13042.965811</v>
      </c>
      <c r="AI117" s="402">
        <v>147391.30616100001</v>
      </c>
      <c r="AJ117" s="402">
        <v>147391.30616100001</v>
      </c>
      <c r="AK117" s="402">
        <v>29496.244876000004</v>
      </c>
      <c r="AL117" s="402">
        <v>23859.722472000001</v>
      </c>
      <c r="AM117" s="403" t="s">
        <v>551</v>
      </c>
      <c r="AN117" s="45">
        <v>5</v>
      </c>
      <c r="AO117" s="45" t="s">
        <v>545</v>
      </c>
      <c r="AP117" s="45">
        <v>5</v>
      </c>
      <c r="AR117" s="412"/>
      <c r="AS117" s="176"/>
      <c r="AV117" s="77"/>
      <c r="AW117" s="77"/>
      <c r="AX117" s="77"/>
      <c r="AY117" s="77"/>
      <c r="AZ117" s="77"/>
      <c r="BA117" s="77"/>
      <c r="BB117" s="77"/>
      <c r="BC117" s="77"/>
      <c r="BD117" s="77"/>
      <c r="BE117" s="77"/>
      <c r="BF117" s="77"/>
      <c r="BG117" s="77"/>
      <c r="BH117" s="77"/>
      <c r="BI117" s="77"/>
      <c r="BJ117" s="77"/>
      <c r="BK117" s="77"/>
      <c r="BL117" s="77"/>
      <c r="BM117" s="77"/>
      <c r="BN117" s="77"/>
      <c r="BO117" s="77"/>
      <c r="BP117" s="77"/>
      <c r="BQ117" s="77"/>
      <c r="BR117" s="77"/>
      <c r="BS117" s="77"/>
      <c r="BT117" s="77"/>
      <c r="BU117" s="77"/>
      <c r="BV117" s="77"/>
      <c r="BW117" s="77"/>
      <c r="BX117" s="77"/>
      <c r="BY117" s="77"/>
      <c r="BZ117" s="77"/>
      <c r="CA117" s="77"/>
      <c r="CB117" s="77"/>
      <c r="CC117" s="77"/>
      <c r="CD117" s="77"/>
      <c r="CE117" s="77"/>
      <c r="CF117" s="77"/>
      <c r="CG117" s="77"/>
      <c r="CH117" s="77"/>
      <c r="CI117" s="77"/>
      <c r="CJ117" s="77"/>
      <c r="CK117" s="77"/>
      <c r="CL117" s="77"/>
      <c r="CM117" s="77"/>
      <c r="CN117" s="77"/>
      <c r="CO117" s="77"/>
      <c r="CP117" s="77"/>
      <c r="CQ117" s="77"/>
      <c r="CR117" s="77"/>
      <c r="CS117" s="77"/>
      <c r="CT117" s="77"/>
      <c r="CU117" s="77"/>
      <c r="CV117" s="77"/>
      <c r="CW117" s="77"/>
      <c r="CX117" s="77"/>
      <c r="CY117" s="77"/>
      <c r="CZ117" s="77"/>
      <c r="DA117" s="77"/>
      <c r="DB117" s="77"/>
      <c r="DC117" s="77"/>
      <c r="DD117" s="77"/>
      <c r="DE117" s="77"/>
      <c r="DF117" s="77"/>
      <c r="DG117" s="77"/>
      <c r="DH117" s="77"/>
      <c r="DI117" s="77"/>
      <c r="DJ117" s="77"/>
      <c r="DK117" s="77"/>
      <c r="DL117" s="77"/>
      <c r="DM117" s="77"/>
      <c r="DN117" s="77"/>
      <c r="DO117" s="77"/>
      <c r="DP117" s="77"/>
      <c r="DQ117" s="77"/>
      <c r="DR117" s="77"/>
      <c r="DS117" s="77"/>
      <c r="DT117" s="77"/>
      <c r="DU117" s="77"/>
      <c r="DV117" s="77"/>
      <c r="DW117" s="77"/>
      <c r="DX117" s="77"/>
      <c r="DY117" s="77"/>
      <c r="DZ117" s="77"/>
      <c r="EA117" s="77"/>
      <c r="EB117" s="77"/>
      <c r="EC117" s="77"/>
      <c r="ED117" s="77"/>
      <c r="EE117" s="77"/>
      <c r="EF117" s="77"/>
      <c r="EG117" s="77"/>
      <c r="EH117" s="77"/>
      <c r="EI117" s="77"/>
      <c r="EJ117" s="77"/>
      <c r="EK117" s="77"/>
      <c r="EL117" s="77"/>
      <c r="EM117" s="77"/>
      <c r="EN117" s="77"/>
      <c r="EO117" s="77"/>
      <c r="EP117" s="77"/>
      <c r="EQ117" s="77"/>
      <c r="ER117" s="77"/>
      <c r="ES117" s="77"/>
      <c r="ET117" s="77"/>
      <c r="EU117" s="77"/>
      <c r="EV117" s="77"/>
      <c r="EW117" s="77"/>
      <c r="EX117" s="77"/>
      <c r="EY117" s="77"/>
      <c r="EZ117" s="77"/>
      <c r="FA117" s="77"/>
      <c r="FB117" s="77"/>
      <c r="FC117" s="77"/>
      <c r="FD117" s="77"/>
      <c r="FE117" s="77"/>
      <c r="FF117" s="77"/>
      <c r="FG117" s="77"/>
      <c r="FH117" s="77"/>
      <c r="FI117" s="77"/>
      <c r="FJ117" s="77"/>
      <c r="FK117" s="77"/>
      <c r="FL117" s="77"/>
      <c r="FM117" s="77"/>
      <c r="FN117" s="77"/>
      <c r="FO117" s="77"/>
      <c r="FP117" s="77"/>
      <c r="FQ117" s="77"/>
      <c r="FR117" s="77"/>
      <c r="FS117" s="77"/>
      <c r="FT117" s="77"/>
      <c r="FU117" s="77"/>
      <c r="FV117" s="77"/>
      <c r="FW117" s="77"/>
      <c r="FX117" s="77"/>
      <c r="FY117" s="77"/>
      <c r="FZ117" s="77"/>
      <c r="GA117" s="77"/>
      <c r="GB117" s="77"/>
      <c r="GC117" s="77"/>
      <c r="GD117" s="77"/>
      <c r="GE117" s="77"/>
      <c r="GF117" s="77"/>
      <c r="GG117" s="77"/>
      <c r="GH117" s="77"/>
      <c r="GI117" s="77"/>
      <c r="GJ117" s="77"/>
      <c r="GK117" s="77"/>
      <c r="GL117" s="77"/>
      <c r="GM117" s="77"/>
      <c r="GN117" s="77"/>
      <c r="GO117" s="77"/>
      <c r="GP117" s="77"/>
      <c r="GQ117" s="77"/>
      <c r="GR117" s="77"/>
      <c r="GS117" s="77"/>
      <c r="GT117" s="77"/>
      <c r="GU117" s="77"/>
      <c r="GV117" s="77"/>
      <c r="GW117" s="77"/>
      <c r="GX117" s="77"/>
      <c r="GY117" s="77"/>
      <c r="GZ117" s="77"/>
      <c r="HA117" s="77"/>
      <c r="HB117" s="77"/>
      <c r="HC117" s="77"/>
      <c r="HD117" s="77"/>
      <c r="HE117" s="77"/>
      <c r="HF117" s="77"/>
      <c r="HG117" s="77"/>
      <c r="HH117" s="77"/>
      <c r="HI117" s="77"/>
      <c r="HJ117" s="77"/>
      <c r="HK117" s="77"/>
      <c r="HL117" s="77"/>
      <c r="HM117" s="77"/>
      <c r="HN117" s="77"/>
      <c r="HO117" s="77"/>
      <c r="HP117" s="77"/>
      <c r="HQ117" s="77"/>
      <c r="HR117" s="77"/>
      <c r="HS117" s="77"/>
      <c r="HT117" s="77"/>
      <c r="HU117" s="77"/>
      <c r="HV117" s="77"/>
      <c r="HW117" s="77"/>
      <c r="HX117" s="77"/>
      <c r="HY117" s="77"/>
    </row>
    <row r="118" spans="1:233">
      <c r="A118" s="77">
        <v>261</v>
      </c>
      <c r="B118" s="77">
        <v>376</v>
      </c>
      <c r="C118" s="77" t="s">
        <v>27</v>
      </c>
      <c r="D118" s="77" t="s">
        <v>28</v>
      </c>
      <c r="E118" s="77" t="s">
        <v>183</v>
      </c>
      <c r="F118" s="77" t="s">
        <v>209</v>
      </c>
      <c r="G118" s="77" t="s">
        <v>474</v>
      </c>
      <c r="H118" s="77" t="s">
        <v>472</v>
      </c>
      <c r="I118" s="77" t="s">
        <v>267</v>
      </c>
      <c r="J118" s="454" t="s">
        <v>469</v>
      </c>
      <c r="K118" s="410">
        <v>36838</v>
      </c>
      <c r="L118" s="410">
        <v>38664</v>
      </c>
      <c r="M118" s="77" t="s">
        <v>30</v>
      </c>
      <c r="N118" s="271">
        <v>-20000000</v>
      </c>
      <c r="O118" s="271">
        <v>7789.2631970000002</v>
      </c>
      <c r="P118" s="411">
        <v>0.14000000000000001</v>
      </c>
      <c r="Q118" s="271">
        <v>15.178183000000001</v>
      </c>
      <c r="R118" s="271">
        <v>15.181873</v>
      </c>
      <c r="S118" s="411">
        <v>3.6899999999988609E-3</v>
      </c>
      <c r="T118" s="271">
        <v>28.742381196921126</v>
      </c>
      <c r="U118" s="271">
        <v>-122.880189</v>
      </c>
      <c r="V118" s="271">
        <v>0</v>
      </c>
      <c r="W118" s="271">
        <v>-94.137807803078871</v>
      </c>
      <c r="X118" s="271">
        <v>5551.4049640000003</v>
      </c>
      <c r="Y118" s="271">
        <v>5507.8229220000003</v>
      </c>
      <c r="Z118" s="271">
        <v>-43.582042000000001</v>
      </c>
      <c r="AA118" s="271">
        <v>50.55576580307887</v>
      </c>
      <c r="AB118" s="271">
        <v>5551.4049640000003</v>
      </c>
      <c r="AC118" s="271">
        <v>5507.8229220000003</v>
      </c>
      <c r="AD118" s="271">
        <v>-43.582042000000001</v>
      </c>
      <c r="AF118" s="271">
        <v>15376.005550877999</v>
      </c>
      <c r="AG118" s="402">
        <v>-7155.5555560000003</v>
      </c>
      <c r="AH118" s="402">
        <v>-1647.732634</v>
      </c>
      <c r="AI118" s="402">
        <v>-45037.159034999997</v>
      </c>
      <c r="AJ118" s="402">
        <v>-45037.159034999997</v>
      </c>
      <c r="AK118" s="402">
        <v>-52647.591960999998</v>
      </c>
      <c r="AL118" s="402">
        <v>-43.582042000000001</v>
      </c>
      <c r="AM118" s="403" t="s">
        <v>514</v>
      </c>
      <c r="AN118" s="45">
        <v>3</v>
      </c>
      <c r="AO118" s="45" t="s">
        <v>545</v>
      </c>
      <c r="AP118" s="45">
        <v>3</v>
      </c>
      <c r="AR118" s="412"/>
      <c r="AS118" s="176"/>
      <c r="AV118" s="77"/>
      <c r="AW118" s="77"/>
      <c r="AX118" s="77"/>
      <c r="AY118" s="77"/>
      <c r="AZ118" s="77"/>
      <c r="BA118" s="77"/>
      <c r="BB118" s="77"/>
      <c r="BC118" s="77"/>
      <c r="BD118" s="77"/>
      <c r="BE118" s="77"/>
      <c r="BF118" s="77"/>
      <c r="BG118" s="77"/>
      <c r="BH118" s="77"/>
      <c r="BI118" s="77"/>
      <c r="BJ118" s="77"/>
      <c r="BK118" s="77"/>
      <c r="BL118" s="77"/>
      <c r="BM118" s="77"/>
      <c r="BN118" s="77"/>
      <c r="BO118" s="77"/>
      <c r="BP118" s="77"/>
      <c r="BQ118" s="77"/>
      <c r="BR118" s="77"/>
      <c r="BS118" s="77"/>
      <c r="BT118" s="77"/>
      <c r="BU118" s="77"/>
      <c r="BV118" s="77"/>
      <c r="BW118" s="77"/>
      <c r="BX118" s="77"/>
      <c r="BY118" s="77"/>
      <c r="BZ118" s="77"/>
      <c r="CA118" s="77"/>
      <c r="CB118" s="77"/>
      <c r="CC118" s="77"/>
      <c r="CD118" s="77"/>
      <c r="CE118" s="77"/>
      <c r="CF118" s="77"/>
      <c r="CG118" s="77"/>
      <c r="CH118" s="77"/>
      <c r="CI118" s="77"/>
      <c r="CJ118" s="77"/>
      <c r="CK118" s="77"/>
      <c r="CL118" s="77"/>
      <c r="CM118" s="77"/>
      <c r="CN118" s="77"/>
      <c r="CO118" s="77"/>
      <c r="CP118" s="77"/>
      <c r="CQ118" s="77"/>
      <c r="CR118" s="77"/>
      <c r="CS118" s="77"/>
      <c r="CT118" s="77"/>
      <c r="CU118" s="77"/>
      <c r="CV118" s="77"/>
      <c r="CW118" s="77"/>
      <c r="CX118" s="77"/>
      <c r="CY118" s="77"/>
      <c r="CZ118" s="77"/>
      <c r="DA118" s="77"/>
      <c r="DB118" s="77"/>
      <c r="DC118" s="77"/>
      <c r="DD118" s="77"/>
      <c r="DE118" s="77"/>
      <c r="DF118" s="77"/>
      <c r="DG118" s="77"/>
      <c r="DH118" s="77"/>
      <c r="DI118" s="77"/>
      <c r="DJ118" s="77"/>
      <c r="DK118" s="77"/>
      <c r="DL118" s="77"/>
      <c r="DM118" s="77"/>
      <c r="DN118" s="77"/>
      <c r="DO118" s="77"/>
      <c r="DP118" s="77"/>
      <c r="DQ118" s="77"/>
      <c r="DR118" s="77"/>
      <c r="DS118" s="77"/>
      <c r="DT118" s="77"/>
      <c r="DU118" s="77"/>
      <c r="DV118" s="77"/>
      <c r="DW118" s="77"/>
      <c r="DX118" s="77"/>
      <c r="DY118" s="77"/>
      <c r="DZ118" s="77"/>
      <c r="EA118" s="77"/>
      <c r="EB118" s="77"/>
      <c r="EC118" s="77"/>
      <c r="ED118" s="77"/>
      <c r="EE118" s="77"/>
      <c r="EF118" s="77"/>
      <c r="EG118" s="77"/>
      <c r="EH118" s="77"/>
      <c r="EI118" s="77"/>
      <c r="EJ118" s="77"/>
      <c r="EK118" s="77"/>
      <c r="EL118" s="77"/>
      <c r="EM118" s="77"/>
      <c r="EN118" s="77"/>
      <c r="EO118" s="77"/>
      <c r="EP118" s="77"/>
      <c r="EQ118" s="77"/>
      <c r="ER118" s="77"/>
      <c r="ES118" s="77"/>
      <c r="ET118" s="77"/>
      <c r="EU118" s="77"/>
      <c r="EV118" s="77"/>
      <c r="EW118" s="77"/>
      <c r="EX118" s="77"/>
      <c r="EY118" s="77"/>
      <c r="EZ118" s="77"/>
      <c r="FA118" s="77"/>
      <c r="FB118" s="77"/>
      <c r="FC118" s="77"/>
      <c r="FD118" s="77"/>
      <c r="FE118" s="77"/>
      <c r="FF118" s="77"/>
      <c r="FG118" s="77"/>
      <c r="FH118" s="77"/>
      <c r="FI118" s="77"/>
      <c r="FJ118" s="77"/>
      <c r="FK118" s="77"/>
      <c r="FL118" s="77"/>
      <c r="FM118" s="77"/>
      <c r="FN118" s="77"/>
      <c r="FO118" s="77"/>
      <c r="FP118" s="77"/>
      <c r="FQ118" s="77"/>
      <c r="FR118" s="77"/>
      <c r="FS118" s="77"/>
      <c r="FT118" s="77"/>
      <c r="FU118" s="77"/>
      <c r="FV118" s="77"/>
      <c r="FW118" s="77"/>
      <c r="FX118" s="77"/>
      <c r="FY118" s="77"/>
      <c r="FZ118" s="77"/>
      <c r="GA118" s="77"/>
      <c r="GB118" s="77"/>
      <c r="GC118" s="77"/>
      <c r="GD118" s="77"/>
      <c r="GE118" s="77"/>
      <c r="GF118" s="77"/>
      <c r="GG118" s="77"/>
      <c r="GH118" s="77"/>
      <c r="GI118" s="77"/>
      <c r="GJ118" s="77"/>
      <c r="GK118" s="77"/>
      <c r="GL118" s="77"/>
      <c r="GM118" s="77"/>
      <c r="GN118" s="77"/>
      <c r="GO118" s="77"/>
      <c r="GP118" s="77"/>
      <c r="GQ118" s="77"/>
      <c r="GR118" s="77"/>
      <c r="GS118" s="77"/>
      <c r="GT118" s="77"/>
      <c r="GU118" s="77"/>
      <c r="GV118" s="77"/>
      <c r="GW118" s="77"/>
      <c r="GX118" s="77"/>
      <c r="GY118" s="77"/>
      <c r="GZ118" s="77"/>
      <c r="HA118" s="77"/>
      <c r="HB118" s="77"/>
      <c r="HC118" s="77"/>
      <c r="HD118" s="77"/>
      <c r="HE118" s="77"/>
      <c r="HF118" s="77"/>
      <c r="HG118" s="77"/>
      <c r="HH118" s="77"/>
      <c r="HI118" s="77"/>
      <c r="HJ118" s="77"/>
      <c r="HK118" s="77"/>
      <c r="HL118" s="77"/>
      <c r="HM118" s="77"/>
      <c r="HN118" s="77"/>
      <c r="HO118" s="77"/>
      <c r="HP118" s="77"/>
      <c r="HQ118" s="77"/>
      <c r="HR118" s="77"/>
      <c r="HS118" s="77"/>
      <c r="HT118" s="77"/>
      <c r="HU118" s="77"/>
      <c r="HV118" s="77"/>
      <c r="HW118" s="77"/>
      <c r="HX118" s="77"/>
      <c r="HY118" s="77"/>
    </row>
    <row r="119" spans="1:233">
      <c r="A119" s="77">
        <v>262</v>
      </c>
      <c r="B119" s="77">
        <v>377</v>
      </c>
      <c r="C119" s="77" t="s">
        <v>27</v>
      </c>
      <c r="D119" s="77" t="s">
        <v>28</v>
      </c>
      <c r="E119" s="77" t="s">
        <v>184</v>
      </c>
      <c r="F119" s="77" t="s">
        <v>198</v>
      </c>
      <c r="G119" s="77" t="s">
        <v>474</v>
      </c>
      <c r="H119" s="77" t="s">
        <v>488</v>
      </c>
      <c r="I119" s="77" t="s">
        <v>264</v>
      </c>
      <c r="J119" s="454" t="s">
        <v>470</v>
      </c>
      <c r="K119" s="410">
        <v>36838</v>
      </c>
      <c r="L119" s="410">
        <v>38664</v>
      </c>
      <c r="M119" s="77" t="s">
        <v>45</v>
      </c>
      <c r="N119" s="271">
        <v>-10000000</v>
      </c>
      <c r="O119" s="271">
        <v>3993.121071</v>
      </c>
      <c r="P119" s="411">
        <v>0.19500000000000001</v>
      </c>
      <c r="Q119" s="271">
        <v>20.512169</v>
      </c>
      <c r="R119" s="271">
        <v>19.519231999999999</v>
      </c>
      <c r="S119" s="411">
        <v>-0.99293700000000129</v>
      </c>
      <c r="T119" s="271">
        <v>-3964.917656875532</v>
      </c>
      <c r="U119" s="271">
        <v>-67.239755000000002</v>
      </c>
      <c r="V119" s="271">
        <v>0</v>
      </c>
      <c r="W119" s="271">
        <v>-4032.157411875532</v>
      </c>
      <c r="X119" s="271">
        <v>1341.4215340000001</v>
      </c>
      <c r="Y119" s="271">
        <v>-2843.4748359999999</v>
      </c>
      <c r="Z119" s="271">
        <v>-4184.8963700000004</v>
      </c>
      <c r="AA119" s="271">
        <v>-152.73895812446835</v>
      </c>
      <c r="AB119" s="271">
        <v>1187.8958394337001</v>
      </c>
      <c r="AC119" s="271">
        <v>-2507.944805352</v>
      </c>
      <c r="AD119" s="271">
        <v>-3695.8406447857001</v>
      </c>
      <c r="AF119" s="271">
        <v>11823.631491230999</v>
      </c>
      <c r="AG119" s="402">
        <v>-4395.3</v>
      </c>
      <c r="AH119" s="402">
        <v>-6903.2448053520002</v>
      </c>
      <c r="AI119" s="402">
        <v>-23424.883816905996</v>
      </c>
      <c r="AJ119" s="402">
        <v>-23424.883816905996</v>
      </c>
      <c r="AK119" s="402">
        <v>6137.5511186152999</v>
      </c>
      <c r="AL119" s="402">
        <v>-3695.8406447857001</v>
      </c>
      <c r="AM119" s="403" t="s">
        <v>514</v>
      </c>
      <c r="AN119" s="45">
        <v>4</v>
      </c>
      <c r="AO119" s="45" t="s">
        <v>545</v>
      </c>
      <c r="AP119" s="45">
        <v>4</v>
      </c>
      <c r="AR119" s="412"/>
      <c r="AS119" s="176"/>
      <c r="AV119" s="77"/>
      <c r="AW119" s="77"/>
      <c r="AX119" s="77"/>
      <c r="AY119" s="77"/>
      <c r="AZ119" s="77"/>
      <c r="BA119" s="77"/>
      <c r="BB119" s="77"/>
      <c r="BC119" s="77"/>
      <c r="BD119" s="77"/>
      <c r="BE119" s="77"/>
      <c r="BF119" s="77"/>
      <c r="BG119" s="77"/>
      <c r="BH119" s="77"/>
      <c r="BI119" s="77"/>
      <c r="BJ119" s="77"/>
      <c r="BK119" s="77"/>
      <c r="BL119" s="77"/>
      <c r="BM119" s="77"/>
      <c r="BN119" s="77"/>
      <c r="BO119" s="77"/>
      <c r="BP119" s="77"/>
      <c r="BQ119" s="77"/>
      <c r="BR119" s="77"/>
      <c r="BS119" s="77"/>
      <c r="BT119" s="77"/>
      <c r="BU119" s="77"/>
      <c r="BV119" s="77"/>
      <c r="BW119" s="77"/>
      <c r="BX119" s="77"/>
      <c r="BY119" s="77"/>
      <c r="BZ119" s="77"/>
      <c r="CA119" s="77"/>
      <c r="CB119" s="77"/>
      <c r="CC119" s="77"/>
      <c r="CD119" s="77"/>
      <c r="CE119" s="77"/>
      <c r="CF119" s="77"/>
      <c r="CG119" s="77"/>
      <c r="CH119" s="77"/>
      <c r="CI119" s="77"/>
      <c r="CJ119" s="77"/>
      <c r="CK119" s="77"/>
      <c r="CL119" s="77"/>
      <c r="CM119" s="77"/>
      <c r="CN119" s="77"/>
      <c r="CO119" s="77"/>
      <c r="CP119" s="77"/>
      <c r="CQ119" s="77"/>
      <c r="CR119" s="77"/>
      <c r="CS119" s="77"/>
      <c r="CT119" s="77"/>
      <c r="CU119" s="77"/>
      <c r="CV119" s="77"/>
      <c r="CW119" s="77"/>
      <c r="CX119" s="77"/>
      <c r="CY119" s="77"/>
      <c r="CZ119" s="77"/>
      <c r="DA119" s="77"/>
      <c r="DB119" s="77"/>
      <c r="DC119" s="77"/>
      <c r="DD119" s="77"/>
      <c r="DE119" s="77"/>
      <c r="DF119" s="77"/>
      <c r="DG119" s="77"/>
      <c r="DH119" s="77"/>
      <c r="DI119" s="77"/>
      <c r="DJ119" s="77"/>
      <c r="DK119" s="77"/>
      <c r="DL119" s="77"/>
      <c r="DM119" s="77"/>
      <c r="DN119" s="77"/>
      <c r="DO119" s="77"/>
      <c r="DP119" s="77"/>
      <c r="DQ119" s="77"/>
      <c r="DR119" s="77"/>
      <c r="DS119" s="77"/>
      <c r="DT119" s="77"/>
      <c r="DU119" s="77"/>
      <c r="DV119" s="77"/>
      <c r="DW119" s="77"/>
      <c r="DX119" s="77"/>
      <c r="DY119" s="77"/>
      <c r="DZ119" s="77"/>
      <c r="EA119" s="77"/>
      <c r="EB119" s="77"/>
      <c r="EC119" s="77"/>
      <c r="ED119" s="77"/>
      <c r="EE119" s="77"/>
      <c r="EF119" s="77"/>
      <c r="EG119" s="77"/>
      <c r="EH119" s="77"/>
      <c r="EI119" s="77"/>
      <c r="EJ119" s="77"/>
      <c r="EK119" s="77"/>
      <c r="EL119" s="77"/>
      <c r="EM119" s="77"/>
      <c r="EN119" s="77"/>
      <c r="EO119" s="77"/>
      <c r="EP119" s="77"/>
      <c r="EQ119" s="77"/>
      <c r="ER119" s="77"/>
      <c r="ES119" s="77"/>
      <c r="ET119" s="77"/>
      <c r="EU119" s="77"/>
      <c r="EV119" s="77"/>
      <c r="EW119" s="77"/>
      <c r="EX119" s="77"/>
      <c r="EY119" s="77"/>
      <c r="EZ119" s="77"/>
      <c r="FA119" s="77"/>
      <c r="FB119" s="77"/>
      <c r="FC119" s="77"/>
      <c r="FD119" s="77"/>
      <c r="FE119" s="77"/>
      <c r="FF119" s="77"/>
      <c r="FG119" s="77"/>
      <c r="FH119" s="77"/>
      <c r="FI119" s="77"/>
      <c r="FJ119" s="77"/>
      <c r="FK119" s="77"/>
      <c r="FL119" s="77"/>
      <c r="FM119" s="77"/>
      <c r="FN119" s="77"/>
      <c r="FO119" s="77"/>
      <c r="FP119" s="77"/>
      <c r="FQ119" s="77"/>
      <c r="FR119" s="77"/>
      <c r="FS119" s="77"/>
      <c r="FT119" s="77"/>
      <c r="FU119" s="77"/>
      <c r="FV119" s="77"/>
      <c r="FW119" s="77"/>
      <c r="FX119" s="77"/>
      <c r="FY119" s="77"/>
      <c r="FZ119" s="77"/>
      <c r="GA119" s="77"/>
      <c r="GB119" s="77"/>
      <c r="GC119" s="77"/>
      <c r="GD119" s="77"/>
      <c r="GE119" s="77"/>
      <c r="GF119" s="77"/>
      <c r="GG119" s="77"/>
      <c r="GH119" s="77"/>
      <c r="GI119" s="77"/>
      <c r="GJ119" s="77"/>
      <c r="GK119" s="77"/>
      <c r="GL119" s="77"/>
      <c r="GM119" s="77"/>
      <c r="GN119" s="77"/>
      <c r="GO119" s="77"/>
      <c r="GP119" s="77"/>
      <c r="GQ119" s="77"/>
      <c r="GR119" s="77"/>
      <c r="GS119" s="77"/>
      <c r="GT119" s="77"/>
      <c r="GU119" s="77"/>
      <c r="GV119" s="77"/>
      <c r="GW119" s="77"/>
      <c r="GX119" s="77"/>
      <c r="GY119" s="77"/>
      <c r="GZ119" s="77"/>
      <c r="HA119" s="77"/>
      <c r="HB119" s="77"/>
      <c r="HC119" s="77"/>
      <c r="HD119" s="77"/>
      <c r="HE119" s="77"/>
      <c r="HF119" s="77"/>
      <c r="HG119" s="77"/>
      <c r="HH119" s="77"/>
      <c r="HI119" s="77"/>
      <c r="HJ119" s="77"/>
      <c r="HK119" s="77"/>
      <c r="HL119" s="77"/>
      <c r="HM119" s="77"/>
      <c r="HN119" s="77"/>
      <c r="HO119" s="77"/>
      <c r="HP119" s="77"/>
      <c r="HQ119" s="77"/>
      <c r="HR119" s="77"/>
      <c r="HS119" s="77"/>
      <c r="HT119" s="77"/>
      <c r="HU119" s="77"/>
      <c r="HV119" s="77"/>
      <c r="HW119" s="77"/>
      <c r="HX119" s="77"/>
      <c r="HY119" s="77"/>
    </row>
    <row r="120" spans="1:233">
      <c r="A120" s="77">
        <v>263</v>
      </c>
      <c r="B120" s="77">
        <v>378</v>
      </c>
      <c r="C120" s="77" t="s">
        <v>27</v>
      </c>
      <c r="D120" s="77" t="s">
        <v>28</v>
      </c>
      <c r="E120" s="77" t="s">
        <v>184</v>
      </c>
      <c r="F120" s="77" t="s">
        <v>198</v>
      </c>
      <c r="G120" s="77" t="s">
        <v>474</v>
      </c>
      <c r="H120" s="77" t="s">
        <v>488</v>
      </c>
      <c r="I120" s="77" t="s">
        <v>264</v>
      </c>
      <c r="J120" s="454" t="s">
        <v>470</v>
      </c>
      <c r="K120" s="410">
        <v>36840</v>
      </c>
      <c r="L120" s="410">
        <v>38666</v>
      </c>
      <c r="M120" s="77" t="s">
        <v>45</v>
      </c>
      <c r="N120" s="271">
        <v>-10000000</v>
      </c>
      <c r="O120" s="271">
        <v>4005.7925540000001</v>
      </c>
      <c r="P120" s="411">
        <v>0.25</v>
      </c>
      <c r="Q120" s="271">
        <v>20.517244000000002</v>
      </c>
      <c r="R120" s="271">
        <v>19.524324</v>
      </c>
      <c r="S120" s="411">
        <v>-0.99292000000000158</v>
      </c>
      <c r="T120" s="271">
        <v>-3977.4315427176866</v>
      </c>
      <c r="U120" s="271">
        <v>-70.445808999999997</v>
      </c>
      <c r="V120" s="271">
        <v>0</v>
      </c>
      <c r="W120" s="271">
        <v>-4047.8773517176865</v>
      </c>
      <c r="X120" s="271">
        <v>-22069.553510000002</v>
      </c>
      <c r="Y120" s="271">
        <v>-26269.736161000001</v>
      </c>
      <c r="Z120" s="271">
        <v>-4200.1826509999992</v>
      </c>
      <c r="AA120" s="271">
        <v>-152.30529928231272</v>
      </c>
      <c r="AB120" s="271">
        <v>-19543.693110780499</v>
      </c>
      <c r="AC120" s="271">
        <v>-23169.907294002001</v>
      </c>
      <c r="AD120" s="271">
        <v>-3626.214183221502</v>
      </c>
      <c r="AF120" s="271">
        <v>11861.151752393998</v>
      </c>
      <c r="AG120" s="402">
        <v>-5757.5</v>
      </c>
      <c r="AH120" s="402">
        <v>-28927.407294002001</v>
      </c>
      <c r="AI120" s="402">
        <v>-24464.829412477768</v>
      </c>
      <c r="AJ120" s="402">
        <v>-24464.829412477768</v>
      </c>
      <c r="AK120" s="402">
        <v>6865.2461523269994</v>
      </c>
      <c r="AL120" s="402">
        <v>-3626.214183221502</v>
      </c>
      <c r="AM120" s="403" t="s">
        <v>514</v>
      </c>
      <c r="AN120" s="45">
        <v>4</v>
      </c>
      <c r="AO120" s="45" t="s">
        <v>545</v>
      </c>
      <c r="AP120" s="45">
        <v>4</v>
      </c>
      <c r="AR120" s="412"/>
      <c r="AS120" s="176"/>
    </row>
    <row r="121" spans="1:233">
      <c r="A121" s="77">
        <v>264</v>
      </c>
      <c r="B121" s="77">
        <v>379</v>
      </c>
      <c r="C121" s="77" t="s">
        <v>27</v>
      </c>
      <c r="D121" s="77" t="s">
        <v>28</v>
      </c>
      <c r="E121" s="77" t="s">
        <v>184</v>
      </c>
      <c r="F121" s="77" t="s">
        <v>198</v>
      </c>
      <c r="G121" s="77" t="s">
        <v>474</v>
      </c>
      <c r="H121" s="77" t="s">
        <v>488</v>
      </c>
      <c r="I121" s="77" t="s">
        <v>283</v>
      </c>
      <c r="J121" s="454" t="s">
        <v>470</v>
      </c>
      <c r="K121" s="410">
        <v>36844</v>
      </c>
      <c r="L121" s="410">
        <v>38670</v>
      </c>
      <c r="M121" s="77" t="s">
        <v>30</v>
      </c>
      <c r="N121" s="271">
        <v>-20000000</v>
      </c>
      <c r="O121" s="271">
        <v>7832.7247740000003</v>
      </c>
      <c r="P121" s="411">
        <v>0.22</v>
      </c>
      <c r="Q121" s="271">
        <v>20.508210999999999</v>
      </c>
      <c r="R121" s="271">
        <v>19.515581000000001</v>
      </c>
      <c r="S121" s="411">
        <v>-0.99262999999999835</v>
      </c>
      <c r="T121" s="271">
        <v>-7774.997592415607</v>
      </c>
      <c r="U121" s="271">
        <v>-136.88330400000001</v>
      </c>
      <c r="V121" s="271">
        <v>0</v>
      </c>
      <c r="W121" s="271">
        <v>-7911.8808964156069</v>
      </c>
      <c r="X121" s="271">
        <v>-17993.917228999999</v>
      </c>
      <c r="Y121" s="271">
        <v>-26285.021597999999</v>
      </c>
      <c r="Z121" s="271">
        <v>-8291.1043690000006</v>
      </c>
      <c r="AA121" s="271">
        <v>-379.22347258439368</v>
      </c>
      <c r="AB121" s="271">
        <v>-17993.917228999999</v>
      </c>
      <c r="AC121" s="271">
        <v>-26285.021597999999</v>
      </c>
      <c r="AD121" s="271">
        <v>-8291.1043690000006</v>
      </c>
      <c r="AF121" s="271">
        <v>23192.698055813999</v>
      </c>
      <c r="AG121" s="402">
        <v>-11244.444444000001</v>
      </c>
      <c r="AH121" s="402">
        <v>-37529.466042</v>
      </c>
      <c r="AI121" s="402">
        <v>-53722.108830999998</v>
      </c>
      <c r="AJ121" s="402">
        <v>-53722.108830999998</v>
      </c>
      <c r="AK121" s="402">
        <v>12426.694835000002</v>
      </c>
      <c r="AL121" s="402">
        <v>-8291.1043690000006</v>
      </c>
      <c r="AM121" s="403" t="s">
        <v>514</v>
      </c>
      <c r="AN121" s="45">
        <v>4</v>
      </c>
      <c r="AO121" s="45" t="s">
        <v>545</v>
      </c>
      <c r="AP121" s="45">
        <v>4</v>
      </c>
      <c r="AR121" s="412"/>
      <c r="AS121" s="176"/>
      <c r="AV121" s="77"/>
      <c r="AW121" s="77"/>
      <c r="AX121" s="77"/>
      <c r="AY121" s="77"/>
      <c r="AZ121" s="77"/>
      <c r="BA121" s="77"/>
      <c r="BB121" s="77"/>
      <c r="BC121" s="77"/>
      <c r="BD121" s="77"/>
      <c r="BE121" s="77"/>
      <c r="BF121" s="77"/>
      <c r="BG121" s="77"/>
      <c r="BH121" s="77"/>
      <c r="BI121" s="77"/>
      <c r="BJ121" s="77"/>
      <c r="BK121" s="77"/>
      <c r="BL121" s="77"/>
      <c r="BM121" s="77"/>
      <c r="BN121" s="77"/>
      <c r="BO121" s="77"/>
      <c r="BP121" s="77"/>
      <c r="BQ121" s="77"/>
      <c r="BR121" s="77"/>
      <c r="BS121" s="77"/>
      <c r="BT121" s="77"/>
      <c r="BU121" s="77"/>
      <c r="BV121" s="77"/>
      <c r="BW121" s="77"/>
      <c r="BX121" s="77"/>
      <c r="BY121" s="77"/>
      <c r="BZ121" s="77"/>
      <c r="CA121" s="77"/>
      <c r="CB121" s="77"/>
      <c r="CC121" s="77"/>
      <c r="CD121" s="77"/>
      <c r="CE121" s="77"/>
      <c r="CF121" s="77"/>
      <c r="CG121" s="77"/>
      <c r="CH121" s="77"/>
      <c r="CI121" s="77"/>
      <c r="CJ121" s="77"/>
      <c r="CK121" s="77"/>
      <c r="CL121" s="77"/>
      <c r="CM121" s="77"/>
      <c r="CN121" s="77"/>
      <c r="CO121" s="77"/>
      <c r="CP121" s="77"/>
      <c r="CQ121" s="77"/>
      <c r="CR121" s="77"/>
      <c r="CS121" s="77"/>
      <c r="CT121" s="77"/>
      <c r="CU121" s="77"/>
      <c r="CV121" s="77"/>
      <c r="CW121" s="77"/>
      <c r="CX121" s="77"/>
      <c r="CY121" s="77"/>
      <c r="CZ121" s="77"/>
      <c r="DA121" s="77"/>
      <c r="DB121" s="77"/>
      <c r="DC121" s="77"/>
      <c r="DD121" s="77"/>
      <c r="DE121" s="77"/>
      <c r="DF121" s="77"/>
      <c r="DG121" s="77"/>
      <c r="DH121" s="77"/>
      <c r="DI121" s="77"/>
      <c r="DJ121" s="77"/>
      <c r="DK121" s="77"/>
      <c r="DL121" s="77"/>
      <c r="DM121" s="77"/>
      <c r="DN121" s="77"/>
      <c r="DO121" s="77"/>
      <c r="DP121" s="77"/>
      <c r="DQ121" s="77"/>
      <c r="DR121" s="77"/>
      <c r="DS121" s="77"/>
      <c r="DT121" s="77"/>
      <c r="DU121" s="77"/>
      <c r="DV121" s="77"/>
      <c r="DW121" s="77"/>
      <c r="DX121" s="77"/>
      <c r="DY121" s="77"/>
      <c r="DZ121" s="77"/>
      <c r="EA121" s="77"/>
      <c r="EB121" s="77"/>
      <c r="EC121" s="77"/>
      <c r="ED121" s="77"/>
      <c r="EE121" s="77"/>
      <c r="EF121" s="77"/>
      <c r="EG121" s="77"/>
      <c r="EH121" s="77"/>
      <c r="EI121" s="77"/>
      <c r="EJ121" s="77"/>
      <c r="EK121" s="77"/>
      <c r="EL121" s="77"/>
      <c r="EM121" s="77"/>
      <c r="EN121" s="77"/>
      <c r="EO121" s="77"/>
      <c r="EP121" s="77"/>
      <c r="EQ121" s="77"/>
      <c r="ER121" s="77"/>
      <c r="ES121" s="77"/>
      <c r="ET121" s="77"/>
      <c r="EU121" s="77"/>
      <c r="EV121" s="77"/>
      <c r="EW121" s="77"/>
      <c r="EX121" s="77"/>
      <c r="EY121" s="77"/>
      <c r="EZ121" s="77"/>
      <c r="FA121" s="77"/>
      <c r="FB121" s="77"/>
      <c r="FC121" s="77"/>
      <c r="FD121" s="77"/>
      <c r="FE121" s="77"/>
      <c r="FF121" s="77"/>
      <c r="FG121" s="77"/>
      <c r="FH121" s="77"/>
      <c r="FI121" s="77"/>
      <c r="FJ121" s="77"/>
      <c r="FK121" s="77"/>
      <c r="FL121" s="77"/>
      <c r="FM121" s="77"/>
      <c r="FN121" s="77"/>
      <c r="FO121" s="77"/>
      <c r="FP121" s="77"/>
      <c r="FQ121" s="77"/>
      <c r="FR121" s="77"/>
      <c r="FS121" s="77"/>
      <c r="FT121" s="77"/>
      <c r="FU121" s="77"/>
      <c r="FV121" s="77"/>
      <c r="FW121" s="77"/>
      <c r="FX121" s="77"/>
      <c r="FY121" s="77"/>
      <c r="FZ121" s="77"/>
      <c r="GA121" s="77"/>
      <c r="GB121" s="77"/>
      <c r="GC121" s="77"/>
      <c r="GD121" s="77"/>
      <c r="GE121" s="77"/>
      <c r="GF121" s="77"/>
      <c r="GG121" s="77"/>
      <c r="GH121" s="77"/>
      <c r="GI121" s="77"/>
      <c r="GJ121" s="77"/>
      <c r="GK121" s="77"/>
      <c r="GL121" s="77"/>
      <c r="GM121" s="77"/>
      <c r="GN121" s="77"/>
      <c r="GO121" s="77"/>
      <c r="GP121" s="77"/>
      <c r="GQ121" s="77"/>
      <c r="GR121" s="77"/>
      <c r="GS121" s="77"/>
      <c r="GT121" s="77"/>
      <c r="GU121" s="77"/>
      <c r="GV121" s="77"/>
      <c r="GW121" s="77"/>
      <c r="GX121" s="77"/>
      <c r="GY121" s="77"/>
      <c r="GZ121" s="77"/>
      <c r="HA121" s="77"/>
      <c r="HB121" s="77"/>
      <c r="HC121" s="77"/>
      <c r="HD121" s="77"/>
      <c r="HE121" s="77"/>
      <c r="HF121" s="77"/>
      <c r="HG121" s="77"/>
      <c r="HH121" s="77"/>
      <c r="HI121" s="77"/>
      <c r="HJ121" s="77"/>
      <c r="HK121" s="77"/>
      <c r="HL121" s="77"/>
      <c r="HM121" s="77"/>
      <c r="HN121" s="77"/>
      <c r="HO121" s="77"/>
      <c r="HP121" s="77"/>
      <c r="HQ121" s="77"/>
      <c r="HR121" s="77"/>
      <c r="HS121" s="77"/>
      <c r="HT121" s="77"/>
      <c r="HU121" s="77"/>
      <c r="HV121" s="77"/>
      <c r="HW121" s="77"/>
      <c r="HX121" s="77"/>
      <c r="HY121" s="77"/>
    </row>
    <row r="122" spans="1:233">
      <c r="A122" s="77">
        <v>265</v>
      </c>
      <c r="B122" s="77">
        <v>380</v>
      </c>
      <c r="C122" s="77" t="s">
        <v>27</v>
      </c>
      <c r="D122" s="77" t="s">
        <v>57</v>
      </c>
      <c r="E122" s="77" t="s">
        <v>77</v>
      </c>
      <c r="F122" s="77" t="s">
        <v>202</v>
      </c>
      <c r="G122" s="77" t="s">
        <v>485</v>
      </c>
      <c r="H122" s="77" t="s">
        <v>468</v>
      </c>
      <c r="I122" s="77" t="s">
        <v>270</v>
      </c>
      <c r="J122" s="454" t="s">
        <v>481</v>
      </c>
      <c r="K122" s="410">
        <v>36804</v>
      </c>
      <c r="L122" s="410">
        <v>38630</v>
      </c>
      <c r="M122" s="77" t="s">
        <v>30</v>
      </c>
      <c r="N122" s="271">
        <v>-10000000</v>
      </c>
      <c r="O122" s="271">
        <v>3834.9984359999999</v>
      </c>
      <c r="P122" s="411">
        <v>0.24</v>
      </c>
      <c r="Q122" s="271">
        <v>36.417174000000003</v>
      </c>
      <c r="R122" s="271">
        <v>36.428516000000002</v>
      </c>
      <c r="S122" s="411">
        <v>1.1341999999999075E-2</v>
      </c>
      <c r="T122" s="271">
        <v>43.496552261108448</v>
      </c>
      <c r="U122" s="271">
        <v>-139.34032199999999</v>
      </c>
      <c r="V122" s="271">
        <v>0</v>
      </c>
      <c r="W122" s="271">
        <v>-95.843769738891538</v>
      </c>
      <c r="X122" s="271">
        <v>43905.942681</v>
      </c>
      <c r="Y122" s="271">
        <v>43903.645513000003</v>
      </c>
      <c r="Z122" s="271">
        <v>-2.2971679999973276</v>
      </c>
      <c r="AA122" s="271">
        <v>93.546601738894211</v>
      </c>
      <c r="AB122" s="271">
        <v>43905.942681</v>
      </c>
      <c r="AC122" s="271">
        <v>43903.645513000003</v>
      </c>
      <c r="AD122" s="271">
        <v>-2.2971679999973276</v>
      </c>
      <c r="AF122" s="271">
        <v>15771.431068049998</v>
      </c>
      <c r="AG122" s="402">
        <v>-6133.3333329999996</v>
      </c>
      <c r="AH122" s="402">
        <v>37770.312180000001</v>
      </c>
      <c r="AI122" s="402">
        <v>-27144.739717999997</v>
      </c>
      <c r="AJ122" s="402">
        <v>-27144.739717999997</v>
      </c>
      <c r="AK122" s="402">
        <v>-17184.046971999996</v>
      </c>
      <c r="AL122" s="402">
        <v>-2.2971679999973276</v>
      </c>
      <c r="AM122" s="403" t="s">
        <v>514</v>
      </c>
      <c r="AN122" s="45">
        <v>5</v>
      </c>
      <c r="AO122" s="45" t="s">
        <v>545</v>
      </c>
      <c r="AP122" s="45">
        <v>5</v>
      </c>
      <c r="AR122" s="412"/>
      <c r="AS122" s="176"/>
      <c r="AV122" s="77"/>
      <c r="AW122" s="77"/>
      <c r="AX122" s="77"/>
      <c r="AY122" s="77"/>
      <c r="AZ122" s="77"/>
      <c r="BA122" s="77"/>
      <c r="BB122" s="77"/>
      <c r="BC122" s="77"/>
      <c r="BD122" s="77"/>
      <c r="BE122" s="77"/>
      <c r="BF122" s="77"/>
      <c r="BG122" s="77"/>
      <c r="BH122" s="77"/>
      <c r="BI122" s="77"/>
      <c r="BJ122" s="77"/>
      <c r="BK122" s="77"/>
      <c r="BL122" s="77"/>
      <c r="BM122" s="77"/>
      <c r="BN122" s="77"/>
      <c r="BO122" s="77"/>
      <c r="BP122" s="77"/>
      <c r="BQ122" s="77"/>
      <c r="BR122" s="77"/>
      <c r="BS122" s="77"/>
      <c r="BT122" s="77"/>
      <c r="BU122" s="77"/>
      <c r="BV122" s="77"/>
      <c r="BW122" s="77"/>
      <c r="BX122" s="77"/>
      <c r="BY122" s="77"/>
      <c r="BZ122" s="77"/>
      <c r="CA122" s="77"/>
      <c r="CB122" s="77"/>
      <c r="CC122" s="77"/>
      <c r="CD122" s="77"/>
      <c r="CE122" s="77"/>
      <c r="CF122" s="77"/>
      <c r="CG122" s="77"/>
      <c r="CH122" s="77"/>
      <c r="CI122" s="77"/>
      <c r="CJ122" s="77"/>
      <c r="CK122" s="77"/>
      <c r="CL122" s="77"/>
      <c r="CM122" s="77"/>
      <c r="CN122" s="77"/>
      <c r="CO122" s="77"/>
      <c r="CP122" s="77"/>
      <c r="CQ122" s="77"/>
      <c r="CR122" s="77"/>
      <c r="CS122" s="77"/>
      <c r="CT122" s="77"/>
      <c r="CU122" s="77"/>
      <c r="CV122" s="77"/>
      <c r="CW122" s="77"/>
      <c r="CX122" s="77"/>
      <c r="CY122" s="77"/>
      <c r="CZ122" s="77"/>
      <c r="DA122" s="77"/>
      <c r="DB122" s="77"/>
      <c r="DC122" s="77"/>
      <c r="DD122" s="77"/>
      <c r="DE122" s="77"/>
      <c r="DF122" s="77"/>
      <c r="DG122" s="77"/>
      <c r="DH122" s="77"/>
      <c r="DI122" s="77"/>
      <c r="DJ122" s="77"/>
      <c r="DK122" s="77"/>
      <c r="DL122" s="77"/>
      <c r="DM122" s="77"/>
      <c r="DN122" s="77"/>
      <c r="DO122" s="77"/>
      <c r="DP122" s="77"/>
      <c r="DQ122" s="77"/>
      <c r="DR122" s="77"/>
      <c r="DS122" s="77"/>
      <c r="DT122" s="77"/>
      <c r="DU122" s="77"/>
      <c r="DV122" s="77"/>
      <c r="DW122" s="77"/>
      <c r="DX122" s="77"/>
      <c r="DY122" s="77"/>
      <c r="DZ122" s="77"/>
      <c r="EA122" s="77"/>
      <c r="EB122" s="77"/>
      <c r="EC122" s="77"/>
      <c r="ED122" s="77"/>
      <c r="EE122" s="77"/>
      <c r="EF122" s="77"/>
      <c r="EG122" s="77"/>
      <c r="EH122" s="77"/>
      <c r="EI122" s="77"/>
      <c r="EJ122" s="77"/>
      <c r="EK122" s="77"/>
      <c r="EL122" s="77"/>
      <c r="EM122" s="77"/>
      <c r="EN122" s="77"/>
      <c r="EO122" s="77"/>
      <c r="EP122" s="77"/>
      <c r="EQ122" s="77"/>
      <c r="ER122" s="77"/>
      <c r="ES122" s="77"/>
      <c r="ET122" s="77"/>
      <c r="EU122" s="77"/>
      <c r="EV122" s="77"/>
      <c r="EW122" s="77"/>
      <c r="EX122" s="77"/>
      <c r="EY122" s="77"/>
      <c r="EZ122" s="77"/>
      <c r="FA122" s="77"/>
      <c r="FB122" s="77"/>
      <c r="FC122" s="77"/>
      <c r="FD122" s="77"/>
      <c r="FE122" s="77"/>
      <c r="FF122" s="77"/>
      <c r="FG122" s="77"/>
      <c r="FH122" s="77"/>
      <c r="FI122" s="77"/>
      <c r="FJ122" s="77"/>
      <c r="FK122" s="77"/>
      <c r="FL122" s="77"/>
      <c r="FM122" s="77"/>
      <c r="FN122" s="77"/>
      <c r="FO122" s="77"/>
      <c r="FP122" s="77"/>
      <c r="FQ122" s="77"/>
      <c r="FR122" s="77"/>
      <c r="FS122" s="77"/>
      <c r="FT122" s="77"/>
      <c r="FU122" s="77"/>
      <c r="FV122" s="77"/>
      <c r="FW122" s="77"/>
      <c r="FX122" s="77"/>
      <c r="FY122" s="77"/>
      <c r="FZ122" s="77"/>
      <c r="GA122" s="77"/>
      <c r="GB122" s="77"/>
      <c r="GC122" s="77"/>
      <c r="GD122" s="77"/>
      <c r="GE122" s="77"/>
      <c r="GF122" s="77"/>
      <c r="GG122" s="77"/>
      <c r="GH122" s="77"/>
      <c r="GI122" s="77"/>
      <c r="GJ122" s="77"/>
      <c r="GK122" s="77"/>
      <c r="GL122" s="77"/>
      <c r="GM122" s="77"/>
      <c r="GN122" s="77"/>
      <c r="GO122" s="77"/>
      <c r="GP122" s="77"/>
      <c r="GQ122" s="77"/>
      <c r="GR122" s="77"/>
      <c r="GS122" s="77"/>
      <c r="GT122" s="77"/>
      <c r="GU122" s="77"/>
      <c r="GV122" s="77"/>
      <c r="GW122" s="77"/>
      <c r="GX122" s="77"/>
      <c r="GY122" s="77"/>
      <c r="GZ122" s="77"/>
      <c r="HA122" s="77"/>
      <c r="HB122" s="77"/>
      <c r="HC122" s="77"/>
      <c r="HD122" s="77"/>
      <c r="HE122" s="77"/>
      <c r="HF122" s="77"/>
      <c r="HG122" s="77"/>
      <c r="HH122" s="77"/>
      <c r="HI122" s="77"/>
      <c r="HJ122" s="77"/>
      <c r="HK122" s="77"/>
      <c r="HL122" s="77"/>
      <c r="HM122" s="77"/>
      <c r="HN122" s="77"/>
      <c r="HO122" s="77"/>
      <c r="HP122" s="77"/>
      <c r="HQ122" s="77"/>
      <c r="HR122" s="77"/>
      <c r="HS122" s="77"/>
      <c r="HT122" s="77"/>
      <c r="HU122" s="77"/>
      <c r="HV122" s="77"/>
      <c r="HW122" s="77"/>
      <c r="HX122" s="77"/>
      <c r="HY122" s="77"/>
    </row>
    <row r="123" spans="1:233">
      <c r="A123" s="77">
        <v>266</v>
      </c>
      <c r="B123" s="77">
        <v>381</v>
      </c>
      <c r="C123" s="77" t="s">
        <v>27</v>
      </c>
      <c r="D123" s="77" t="s">
        <v>54</v>
      </c>
      <c r="E123" s="77" t="s">
        <v>77</v>
      </c>
      <c r="F123" s="77" t="s">
        <v>202</v>
      </c>
      <c r="G123" s="77" t="s">
        <v>485</v>
      </c>
      <c r="H123" s="77" t="s">
        <v>468</v>
      </c>
      <c r="I123" s="77" t="s">
        <v>279</v>
      </c>
      <c r="J123" s="454" t="s">
        <v>481</v>
      </c>
      <c r="K123" s="410">
        <v>36804</v>
      </c>
      <c r="L123" s="410">
        <v>38630</v>
      </c>
      <c r="M123" s="77" t="s">
        <v>30</v>
      </c>
      <c r="N123" s="271">
        <v>10000000</v>
      </c>
      <c r="O123" s="271">
        <v>-3834.9984359999999</v>
      </c>
      <c r="P123" s="411">
        <v>0.24</v>
      </c>
      <c r="Q123" s="271">
        <v>36.417174000000003</v>
      </c>
      <c r="R123" s="271">
        <v>36.428516000000002</v>
      </c>
      <c r="S123" s="411">
        <v>1.1341999999999075E-2</v>
      </c>
      <c r="T123" s="271">
        <v>-43.496552261108448</v>
      </c>
      <c r="U123" s="271">
        <v>139.34032199999999</v>
      </c>
      <c r="V123" s="271">
        <v>0</v>
      </c>
      <c r="W123" s="271">
        <v>95.843769738891538</v>
      </c>
      <c r="X123" s="271">
        <v>-43905.942681</v>
      </c>
      <c r="Y123" s="271">
        <v>-43903.645513000003</v>
      </c>
      <c r="Z123" s="271">
        <v>2.2971679999973276</v>
      </c>
      <c r="AA123" s="271">
        <v>-93.546601738894211</v>
      </c>
      <c r="AB123" s="271">
        <v>-43905.942681</v>
      </c>
      <c r="AC123" s="271">
        <v>-43903.645513000003</v>
      </c>
      <c r="AD123" s="271">
        <v>2.2971679999973276</v>
      </c>
      <c r="AF123" s="271">
        <v>-15771.431068049998</v>
      </c>
      <c r="AG123" s="402">
        <v>6133.3333329999996</v>
      </c>
      <c r="AH123" s="402">
        <v>-37770.312180000001</v>
      </c>
      <c r="AI123" s="402">
        <v>27144.739717999997</v>
      </c>
      <c r="AJ123" s="402">
        <v>27144.739717999997</v>
      </c>
      <c r="AK123" s="402">
        <v>17184.046971999996</v>
      </c>
      <c r="AL123" s="402">
        <v>2.2971679999973276</v>
      </c>
      <c r="AM123" s="403" t="s">
        <v>514</v>
      </c>
      <c r="AN123" s="45">
        <v>5</v>
      </c>
      <c r="AO123" s="45" t="s">
        <v>545</v>
      </c>
      <c r="AP123" s="45">
        <v>5</v>
      </c>
      <c r="AR123" s="412"/>
      <c r="AS123" s="176"/>
      <c r="AV123" s="77"/>
      <c r="AW123" s="77"/>
      <c r="AX123" s="77"/>
      <c r="AY123" s="77"/>
      <c r="AZ123" s="77"/>
      <c r="BA123" s="77"/>
      <c r="BB123" s="77"/>
      <c r="BC123" s="77"/>
      <c r="BD123" s="77"/>
      <c r="BE123" s="77"/>
      <c r="BF123" s="77"/>
      <c r="BG123" s="77"/>
      <c r="BH123" s="77"/>
      <c r="BI123" s="77"/>
      <c r="BJ123" s="77"/>
      <c r="BK123" s="77"/>
      <c r="BL123" s="77"/>
      <c r="BM123" s="77"/>
      <c r="BN123" s="77"/>
      <c r="BO123" s="77"/>
      <c r="BP123" s="77"/>
      <c r="BQ123" s="77"/>
      <c r="BR123" s="77"/>
      <c r="BS123" s="77"/>
      <c r="BT123" s="77"/>
      <c r="BU123" s="77"/>
      <c r="BV123" s="77"/>
      <c r="BW123" s="77"/>
      <c r="BX123" s="77"/>
      <c r="BY123" s="77"/>
      <c r="BZ123" s="77"/>
      <c r="CA123" s="77"/>
      <c r="CB123" s="77"/>
      <c r="CC123" s="77"/>
      <c r="CD123" s="77"/>
      <c r="CE123" s="77"/>
      <c r="CF123" s="77"/>
      <c r="CG123" s="77"/>
      <c r="CH123" s="77"/>
      <c r="CI123" s="77"/>
      <c r="CJ123" s="77"/>
      <c r="CK123" s="77"/>
      <c r="CL123" s="77"/>
      <c r="CM123" s="77"/>
      <c r="CN123" s="77"/>
      <c r="CO123" s="77"/>
      <c r="CP123" s="77"/>
      <c r="CQ123" s="77"/>
      <c r="CR123" s="77"/>
      <c r="CS123" s="77"/>
      <c r="CT123" s="77"/>
      <c r="CU123" s="77"/>
      <c r="CV123" s="77"/>
      <c r="CW123" s="77"/>
      <c r="CX123" s="77"/>
      <c r="CY123" s="77"/>
      <c r="CZ123" s="77"/>
      <c r="DA123" s="77"/>
      <c r="DB123" s="77"/>
      <c r="DC123" s="77"/>
      <c r="DD123" s="77"/>
      <c r="DE123" s="77"/>
      <c r="DF123" s="77"/>
      <c r="DG123" s="77"/>
      <c r="DH123" s="77"/>
      <c r="DI123" s="77"/>
      <c r="DJ123" s="77"/>
      <c r="DK123" s="77"/>
      <c r="DL123" s="77"/>
      <c r="DM123" s="77"/>
      <c r="DN123" s="77"/>
      <c r="DO123" s="77"/>
      <c r="DP123" s="77"/>
      <c r="DQ123" s="77"/>
      <c r="DR123" s="77"/>
      <c r="DS123" s="77"/>
      <c r="DT123" s="77"/>
      <c r="DU123" s="77"/>
      <c r="DV123" s="77"/>
      <c r="DW123" s="77"/>
      <c r="DX123" s="77"/>
      <c r="DY123" s="77"/>
      <c r="DZ123" s="77"/>
      <c r="EA123" s="77"/>
      <c r="EB123" s="77"/>
      <c r="EC123" s="77"/>
      <c r="ED123" s="77"/>
      <c r="EE123" s="77"/>
      <c r="EF123" s="77"/>
      <c r="EG123" s="77"/>
      <c r="EH123" s="77"/>
      <c r="EI123" s="77"/>
      <c r="EJ123" s="77"/>
      <c r="EK123" s="77"/>
      <c r="EL123" s="77"/>
      <c r="EM123" s="77"/>
      <c r="EN123" s="77"/>
      <c r="EO123" s="77"/>
      <c r="EP123" s="77"/>
      <c r="EQ123" s="77"/>
      <c r="ER123" s="77"/>
      <c r="ES123" s="77"/>
      <c r="ET123" s="77"/>
      <c r="EU123" s="77"/>
      <c r="EV123" s="77"/>
      <c r="EW123" s="77"/>
      <c r="EX123" s="77"/>
      <c r="EY123" s="77"/>
      <c r="EZ123" s="77"/>
      <c r="FA123" s="77"/>
      <c r="FB123" s="77"/>
      <c r="FC123" s="77"/>
      <c r="FD123" s="77"/>
      <c r="FE123" s="77"/>
      <c r="FF123" s="77"/>
      <c r="FG123" s="77"/>
      <c r="FH123" s="77"/>
      <c r="FI123" s="77"/>
      <c r="FJ123" s="77"/>
      <c r="FK123" s="77"/>
      <c r="FL123" s="77"/>
      <c r="FM123" s="77"/>
      <c r="FN123" s="77"/>
      <c r="FO123" s="77"/>
      <c r="FP123" s="77"/>
      <c r="FQ123" s="77"/>
      <c r="FR123" s="77"/>
      <c r="FS123" s="77"/>
      <c r="FT123" s="77"/>
      <c r="FU123" s="77"/>
      <c r="FV123" s="77"/>
      <c r="FW123" s="77"/>
      <c r="FX123" s="77"/>
      <c r="FY123" s="77"/>
      <c r="FZ123" s="77"/>
      <c r="GA123" s="77"/>
      <c r="GB123" s="77"/>
      <c r="GC123" s="77"/>
      <c r="GD123" s="77"/>
      <c r="GE123" s="77"/>
      <c r="GF123" s="77"/>
      <c r="GG123" s="77"/>
      <c r="GH123" s="77"/>
      <c r="GI123" s="77"/>
      <c r="GJ123" s="77"/>
      <c r="GK123" s="77"/>
      <c r="GL123" s="77"/>
      <c r="GM123" s="77"/>
      <c r="GN123" s="77"/>
      <c r="GO123" s="77"/>
      <c r="GP123" s="77"/>
      <c r="GQ123" s="77"/>
      <c r="GR123" s="77"/>
      <c r="GS123" s="77"/>
      <c r="GT123" s="77"/>
      <c r="GU123" s="77"/>
      <c r="GV123" s="77"/>
      <c r="GW123" s="77"/>
      <c r="GX123" s="77"/>
      <c r="GY123" s="77"/>
      <c r="GZ123" s="77"/>
      <c r="HA123" s="77"/>
      <c r="HB123" s="77"/>
      <c r="HC123" s="77"/>
      <c r="HD123" s="77"/>
      <c r="HE123" s="77"/>
      <c r="HF123" s="77"/>
      <c r="HG123" s="77"/>
      <c r="HH123" s="77"/>
      <c r="HI123" s="77"/>
      <c r="HJ123" s="77"/>
      <c r="HK123" s="77"/>
      <c r="HL123" s="77"/>
      <c r="HM123" s="77"/>
      <c r="HN123" s="77"/>
      <c r="HO123" s="77"/>
      <c r="HP123" s="77"/>
      <c r="HQ123" s="77"/>
      <c r="HR123" s="77"/>
      <c r="HS123" s="77"/>
      <c r="HT123" s="77"/>
      <c r="HU123" s="77"/>
      <c r="HV123" s="77"/>
      <c r="HW123" s="77"/>
      <c r="HX123" s="77"/>
      <c r="HY123" s="77"/>
    </row>
    <row r="124" spans="1:233">
      <c r="A124" s="77">
        <v>267</v>
      </c>
      <c r="B124" s="77">
        <v>382</v>
      </c>
      <c r="C124" s="77" t="s">
        <v>27</v>
      </c>
      <c r="D124" s="77" t="s">
        <v>59</v>
      </c>
      <c r="E124" s="77" t="s">
        <v>77</v>
      </c>
      <c r="F124" s="77" t="s">
        <v>202</v>
      </c>
      <c r="G124" s="77" t="s">
        <v>485</v>
      </c>
      <c r="H124" s="77" t="s">
        <v>468</v>
      </c>
      <c r="I124" s="77" t="s">
        <v>277</v>
      </c>
      <c r="J124" s="454" t="s">
        <v>481</v>
      </c>
      <c r="K124" s="410">
        <v>36804</v>
      </c>
      <c r="L124" s="410">
        <v>38630</v>
      </c>
      <c r="M124" s="77" t="s">
        <v>30</v>
      </c>
      <c r="N124" s="271">
        <v>-10000000</v>
      </c>
      <c r="O124" s="271">
        <v>3834.9984359999999</v>
      </c>
      <c r="P124" s="411">
        <v>0.24</v>
      </c>
      <c r="Q124" s="271">
        <v>36.417174000000003</v>
      </c>
      <c r="R124" s="271">
        <v>36.428516000000002</v>
      </c>
      <c r="S124" s="411">
        <v>1.1341999999999075E-2</v>
      </c>
      <c r="T124" s="271">
        <v>43.496552261108448</v>
      </c>
      <c r="U124" s="271">
        <v>-139.34032199999999</v>
      </c>
      <c r="V124" s="271">
        <v>0</v>
      </c>
      <c r="W124" s="271">
        <v>-95.843769738891538</v>
      </c>
      <c r="X124" s="271">
        <v>43905.942681</v>
      </c>
      <c r="Y124" s="271">
        <v>43903.645513000003</v>
      </c>
      <c r="Z124" s="271">
        <v>-2.2971679999973276</v>
      </c>
      <c r="AA124" s="271">
        <v>93.546601738894211</v>
      </c>
      <c r="AB124" s="271">
        <v>43905.942681</v>
      </c>
      <c r="AC124" s="271">
        <v>43903.645513000003</v>
      </c>
      <c r="AD124" s="271">
        <v>-2.2971679999973276</v>
      </c>
      <c r="AF124" s="271">
        <v>15771.431068049998</v>
      </c>
      <c r="AG124" s="402">
        <v>-6133.3333329999996</v>
      </c>
      <c r="AH124" s="402">
        <v>37770.312180000001</v>
      </c>
      <c r="AI124" s="402">
        <v>-27144.739717999997</v>
      </c>
      <c r="AJ124" s="402">
        <v>-27144.739717999997</v>
      </c>
      <c r="AK124" s="402">
        <v>-17184.046971999996</v>
      </c>
      <c r="AL124" s="402">
        <v>-2.2971679999973276</v>
      </c>
      <c r="AM124" s="403" t="s">
        <v>514</v>
      </c>
      <c r="AN124" s="45">
        <v>5</v>
      </c>
      <c r="AO124" s="45" t="s">
        <v>545</v>
      </c>
      <c r="AP124" s="45">
        <v>5</v>
      </c>
      <c r="AR124" s="412"/>
      <c r="AS124" s="176"/>
      <c r="AV124" s="77"/>
      <c r="AW124" s="77"/>
      <c r="AX124" s="77"/>
      <c r="AY124" s="77"/>
      <c r="AZ124" s="77"/>
      <c r="BA124" s="77"/>
      <c r="BB124" s="77"/>
      <c r="BC124" s="77"/>
      <c r="BD124" s="77"/>
      <c r="BE124" s="77"/>
      <c r="BF124" s="77"/>
      <c r="BG124" s="77"/>
      <c r="BH124" s="77"/>
      <c r="BI124" s="77"/>
      <c r="BJ124" s="77"/>
      <c r="BK124" s="77"/>
      <c r="BL124" s="77"/>
      <c r="BM124" s="77"/>
      <c r="BN124" s="77"/>
      <c r="BO124" s="77"/>
      <c r="BP124" s="77"/>
      <c r="BQ124" s="77"/>
      <c r="BR124" s="77"/>
      <c r="BS124" s="77"/>
      <c r="BT124" s="77"/>
      <c r="BU124" s="77"/>
      <c r="BV124" s="77"/>
      <c r="BW124" s="77"/>
      <c r="BX124" s="77"/>
      <c r="BY124" s="77"/>
      <c r="BZ124" s="77"/>
      <c r="CA124" s="77"/>
      <c r="CB124" s="77"/>
      <c r="CC124" s="77"/>
      <c r="CD124" s="77"/>
      <c r="CE124" s="77"/>
      <c r="CF124" s="77"/>
      <c r="CG124" s="77"/>
      <c r="CH124" s="77"/>
      <c r="CI124" s="77"/>
      <c r="CJ124" s="77"/>
      <c r="CK124" s="77"/>
      <c r="CL124" s="77"/>
      <c r="CM124" s="77"/>
      <c r="CN124" s="77"/>
      <c r="CO124" s="77"/>
      <c r="CP124" s="77"/>
      <c r="CQ124" s="77"/>
      <c r="CR124" s="77"/>
      <c r="CS124" s="77"/>
      <c r="CT124" s="77"/>
      <c r="CU124" s="77"/>
      <c r="CV124" s="77"/>
      <c r="CW124" s="77"/>
      <c r="CX124" s="77"/>
      <c r="CY124" s="77"/>
      <c r="CZ124" s="77"/>
      <c r="DA124" s="77"/>
      <c r="DB124" s="77"/>
      <c r="DC124" s="77"/>
      <c r="DD124" s="77"/>
      <c r="DE124" s="77"/>
      <c r="DF124" s="77"/>
      <c r="DG124" s="77"/>
      <c r="DH124" s="77"/>
      <c r="DI124" s="77"/>
      <c r="DJ124" s="77"/>
      <c r="DK124" s="77"/>
      <c r="DL124" s="77"/>
      <c r="DM124" s="77"/>
      <c r="DN124" s="77"/>
      <c r="DO124" s="77"/>
      <c r="DP124" s="77"/>
      <c r="DQ124" s="77"/>
      <c r="DR124" s="77"/>
      <c r="DS124" s="77"/>
      <c r="DT124" s="77"/>
      <c r="DU124" s="77"/>
      <c r="DV124" s="77"/>
      <c r="DW124" s="77"/>
      <c r="DX124" s="77"/>
      <c r="DY124" s="77"/>
      <c r="DZ124" s="77"/>
      <c r="EA124" s="77"/>
      <c r="EB124" s="77"/>
      <c r="EC124" s="77"/>
      <c r="ED124" s="77"/>
      <c r="EE124" s="77"/>
      <c r="EF124" s="77"/>
      <c r="EG124" s="77"/>
      <c r="EH124" s="77"/>
      <c r="EI124" s="77"/>
      <c r="EJ124" s="77"/>
      <c r="EK124" s="77"/>
      <c r="EL124" s="77"/>
      <c r="EM124" s="77"/>
      <c r="EN124" s="77"/>
      <c r="EO124" s="77"/>
      <c r="EP124" s="77"/>
      <c r="EQ124" s="77"/>
      <c r="ER124" s="77"/>
      <c r="ES124" s="77"/>
      <c r="ET124" s="77"/>
      <c r="EU124" s="77"/>
      <c r="EV124" s="77"/>
      <c r="EW124" s="77"/>
      <c r="EX124" s="77"/>
      <c r="EY124" s="77"/>
      <c r="EZ124" s="77"/>
      <c r="FA124" s="77"/>
      <c r="FB124" s="77"/>
      <c r="FC124" s="77"/>
      <c r="FD124" s="77"/>
      <c r="FE124" s="77"/>
      <c r="FF124" s="77"/>
      <c r="FG124" s="77"/>
      <c r="FH124" s="77"/>
      <c r="FI124" s="77"/>
      <c r="FJ124" s="77"/>
      <c r="FK124" s="77"/>
      <c r="FL124" s="77"/>
      <c r="FM124" s="77"/>
      <c r="FN124" s="77"/>
      <c r="FO124" s="77"/>
      <c r="FP124" s="77"/>
      <c r="FQ124" s="77"/>
      <c r="FR124" s="77"/>
      <c r="FS124" s="77"/>
      <c r="FT124" s="77"/>
      <c r="FU124" s="77"/>
      <c r="FV124" s="77"/>
      <c r="FW124" s="77"/>
      <c r="FX124" s="77"/>
      <c r="FY124" s="77"/>
      <c r="FZ124" s="77"/>
      <c r="GA124" s="77"/>
      <c r="GB124" s="77"/>
      <c r="GC124" s="77"/>
      <c r="GD124" s="77"/>
      <c r="GE124" s="77"/>
      <c r="GF124" s="77"/>
      <c r="GG124" s="77"/>
      <c r="GH124" s="77"/>
      <c r="GI124" s="77"/>
      <c r="GJ124" s="77"/>
      <c r="GK124" s="77"/>
      <c r="GL124" s="77"/>
      <c r="GM124" s="77"/>
      <c r="GN124" s="77"/>
      <c r="GO124" s="77"/>
      <c r="GP124" s="77"/>
      <c r="GQ124" s="77"/>
      <c r="GR124" s="77"/>
      <c r="GS124" s="77"/>
      <c r="GT124" s="77"/>
      <c r="GU124" s="77"/>
      <c r="GV124" s="77"/>
      <c r="GW124" s="77"/>
      <c r="GX124" s="77"/>
      <c r="GY124" s="77"/>
      <c r="GZ124" s="77"/>
      <c r="HA124" s="77"/>
      <c r="HB124" s="77"/>
      <c r="HC124" s="77"/>
      <c r="HD124" s="77"/>
      <c r="HE124" s="77"/>
      <c r="HF124" s="77"/>
      <c r="HG124" s="77"/>
      <c r="HH124" s="77"/>
      <c r="HI124" s="77"/>
      <c r="HJ124" s="77"/>
      <c r="HK124" s="77"/>
      <c r="HL124" s="77"/>
      <c r="HM124" s="77"/>
      <c r="HN124" s="77"/>
      <c r="HO124" s="77"/>
      <c r="HP124" s="77"/>
      <c r="HQ124" s="77"/>
      <c r="HR124" s="77"/>
      <c r="HS124" s="77"/>
      <c r="HT124" s="77"/>
      <c r="HU124" s="77"/>
      <c r="HV124" s="77"/>
      <c r="HW124" s="77"/>
      <c r="HX124" s="77"/>
      <c r="HY124" s="77"/>
    </row>
    <row r="125" spans="1:233">
      <c r="A125" s="77">
        <v>268</v>
      </c>
      <c r="B125" s="77">
        <v>405</v>
      </c>
      <c r="C125" s="77" t="s">
        <v>27</v>
      </c>
      <c r="D125" s="77" t="s">
        <v>28</v>
      </c>
      <c r="E125" s="77" t="s">
        <v>81</v>
      </c>
      <c r="F125" s="77" t="s">
        <v>198</v>
      </c>
      <c r="G125" s="77" t="s">
        <v>476</v>
      </c>
      <c r="H125" s="77" t="s">
        <v>468</v>
      </c>
      <c r="I125" s="77" t="s">
        <v>31</v>
      </c>
      <c r="J125" s="454" t="s">
        <v>469</v>
      </c>
      <c r="K125" s="410">
        <v>36847</v>
      </c>
      <c r="L125" s="410">
        <v>38673</v>
      </c>
      <c r="M125" s="77" t="s">
        <v>30</v>
      </c>
      <c r="N125" s="271">
        <v>-10000000</v>
      </c>
      <c r="O125" s="271">
        <v>3927.2981200000004</v>
      </c>
      <c r="P125" s="411">
        <v>0.3</v>
      </c>
      <c r="Q125" s="271">
        <v>25.105475999999999</v>
      </c>
      <c r="R125" s="271">
        <v>25.112331999999999</v>
      </c>
      <c r="S125" s="411">
        <v>6.855999999999085E-3</v>
      </c>
      <c r="T125" s="271">
        <v>26.925555910716408</v>
      </c>
      <c r="U125" s="271">
        <v>-118.627304</v>
      </c>
      <c r="V125" s="271">
        <v>0</v>
      </c>
      <c r="W125" s="271">
        <v>-91.701748089283583</v>
      </c>
      <c r="X125" s="271">
        <v>-23553.47696</v>
      </c>
      <c r="Y125" s="271">
        <v>-23616.652761000001</v>
      </c>
      <c r="Z125" s="271">
        <v>-63.175801000001229</v>
      </c>
      <c r="AA125" s="271">
        <v>28.525947089282354</v>
      </c>
      <c r="AB125" s="271">
        <v>-23553.47696</v>
      </c>
      <c r="AC125" s="271">
        <v>-23616.652761000001</v>
      </c>
      <c r="AD125" s="271">
        <v>-63.175801000001229</v>
      </c>
      <c r="AF125" s="271">
        <v>11628.72973332</v>
      </c>
      <c r="AG125" s="402">
        <v>-7916.6666670000004</v>
      </c>
      <c r="AH125" s="402">
        <v>-31533.319428000003</v>
      </c>
      <c r="AI125" s="402">
        <v>-42490.572425999999</v>
      </c>
      <c r="AJ125" s="402">
        <v>-42490.572425999999</v>
      </c>
      <c r="AK125" s="402">
        <v>-21670.867889000001</v>
      </c>
      <c r="AL125" s="402">
        <v>-63.175801000001229</v>
      </c>
      <c r="AM125" s="403" t="s">
        <v>514</v>
      </c>
      <c r="AN125" s="45">
        <v>4</v>
      </c>
      <c r="AO125" s="45" t="s">
        <v>545</v>
      </c>
      <c r="AP125" s="45">
        <v>4</v>
      </c>
      <c r="AR125" s="412"/>
      <c r="AS125" s="176"/>
      <c r="AV125" s="77"/>
      <c r="AW125" s="77"/>
      <c r="AX125" s="77"/>
      <c r="AY125" s="77"/>
      <c r="AZ125" s="77"/>
      <c r="BA125" s="77"/>
      <c r="BB125" s="77"/>
      <c r="BC125" s="77"/>
      <c r="BD125" s="77"/>
      <c r="BE125" s="77"/>
      <c r="BF125" s="77"/>
      <c r="BG125" s="77"/>
      <c r="BH125" s="77"/>
      <c r="BI125" s="77"/>
      <c r="BJ125" s="77"/>
      <c r="BK125" s="77"/>
      <c r="BL125" s="77"/>
      <c r="BM125" s="77"/>
      <c r="BN125" s="77"/>
      <c r="BO125" s="77"/>
      <c r="BP125" s="77"/>
      <c r="BQ125" s="77"/>
      <c r="BR125" s="77"/>
      <c r="BS125" s="77"/>
      <c r="BT125" s="77"/>
      <c r="BU125" s="77"/>
      <c r="BV125" s="77"/>
      <c r="BW125" s="77"/>
      <c r="BX125" s="77"/>
      <c r="BY125" s="77"/>
      <c r="BZ125" s="77"/>
      <c r="CA125" s="77"/>
      <c r="CB125" s="77"/>
      <c r="CC125" s="77"/>
      <c r="CD125" s="77"/>
      <c r="CE125" s="77"/>
      <c r="CF125" s="77"/>
      <c r="CG125" s="77"/>
      <c r="CH125" s="77"/>
      <c r="CI125" s="77"/>
      <c r="CJ125" s="77"/>
      <c r="CK125" s="77"/>
      <c r="CL125" s="77"/>
      <c r="CM125" s="77"/>
      <c r="CN125" s="77"/>
      <c r="CO125" s="77"/>
      <c r="CP125" s="77"/>
      <c r="CQ125" s="77"/>
      <c r="CR125" s="77"/>
      <c r="CS125" s="77"/>
      <c r="CT125" s="77"/>
      <c r="CU125" s="77"/>
      <c r="CV125" s="77"/>
      <c r="CW125" s="77"/>
      <c r="CX125" s="77"/>
      <c r="CY125" s="77"/>
      <c r="CZ125" s="77"/>
      <c r="DA125" s="77"/>
      <c r="DB125" s="77"/>
      <c r="DC125" s="77"/>
      <c r="DD125" s="77"/>
      <c r="DE125" s="77"/>
      <c r="DF125" s="77"/>
      <c r="DG125" s="77"/>
      <c r="DH125" s="77"/>
      <c r="DI125" s="77"/>
      <c r="DJ125" s="77"/>
      <c r="DK125" s="77"/>
      <c r="DL125" s="77"/>
      <c r="DM125" s="77"/>
      <c r="DN125" s="77"/>
      <c r="DO125" s="77"/>
      <c r="DP125" s="77"/>
      <c r="DQ125" s="77"/>
      <c r="DR125" s="77"/>
      <c r="DS125" s="77"/>
      <c r="DT125" s="77"/>
      <c r="DU125" s="77"/>
      <c r="DV125" s="77"/>
      <c r="DW125" s="77"/>
      <c r="DX125" s="77"/>
      <c r="DY125" s="77"/>
      <c r="DZ125" s="77"/>
      <c r="EA125" s="77"/>
      <c r="EB125" s="77"/>
      <c r="EC125" s="77"/>
      <c r="ED125" s="77"/>
      <c r="EE125" s="77"/>
      <c r="EF125" s="77"/>
      <c r="EG125" s="77"/>
      <c r="EH125" s="77"/>
      <c r="EI125" s="77"/>
      <c r="EJ125" s="77"/>
      <c r="EK125" s="77"/>
      <c r="EL125" s="77"/>
      <c r="EM125" s="77"/>
      <c r="EN125" s="77"/>
      <c r="EO125" s="77"/>
      <c r="EP125" s="77"/>
      <c r="EQ125" s="77"/>
      <c r="ER125" s="77"/>
      <c r="ES125" s="77"/>
      <c r="ET125" s="77"/>
      <c r="EU125" s="77"/>
      <c r="EV125" s="77"/>
      <c r="EW125" s="77"/>
      <c r="EX125" s="77"/>
      <c r="EY125" s="77"/>
      <c r="EZ125" s="77"/>
      <c r="FA125" s="77"/>
      <c r="FB125" s="77"/>
      <c r="FC125" s="77"/>
      <c r="FD125" s="77"/>
      <c r="FE125" s="77"/>
      <c r="FF125" s="77"/>
      <c r="FG125" s="77"/>
      <c r="FH125" s="77"/>
      <c r="FI125" s="77"/>
      <c r="FJ125" s="77"/>
      <c r="FK125" s="77"/>
      <c r="FL125" s="77"/>
      <c r="FM125" s="77"/>
      <c r="FN125" s="77"/>
      <c r="FO125" s="77"/>
      <c r="FP125" s="77"/>
      <c r="FQ125" s="77"/>
      <c r="FR125" s="77"/>
      <c r="FS125" s="77"/>
      <c r="FT125" s="77"/>
      <c r="FU125" s="77"/>
      <c r="FV125" s="77"/>
      <c r="FW125" s="77"/>
      <c r="FX125" s="77"/>
      <c r="FY125" s="77"/>
      <c r="FZ125" s="77"/>
      <c r="GA125" s="77"/>
      <c r="GB125" s="77"/>
      <c r="GC125" s="77"/>
      <c r="GD125" s="77"/>
      <c r="GE125" s="77"/>
      <c r="GF125" s="77"/>
      <c r="GG125" s="77"/>
      <c r="GH125" s="77"/>
      <c r="GI125" s="77"/>
      <c r="GJ125" s="77"/>
      <c r="GK125" s="77"/>
      <c r="GL125" s="77"/>
      <c r="GM125" s="77"/>
      <c r="GN125" s="77"/>
      <c r="GO125" s="77"/>
      <c r="GP125" s="77"/>
      <c r="GQ125" s="77"/>
      <c r="GR125" s="77"/>
      <c r="GS125" s="77"/>
      <c r="GT125" s="77"/>
      <c r="GU125" s="77"/>
      <c r="GV125" s="77"/>
      <c r="GW125" s="77"/>
      <c r="GX125" s="77"/>
      <c r="GY125" s="77"/>
      <c r="GZ125" s="77"/>
      <c r="HA125" s="77"/>
      <c r="HB125" s="77"/>
      <c r="HC125" s="77"/>
      <c r="HD125" s="77"/>
      <c r="HE125" s="77"/>
      <c r="HF125" s="77"/>
      <c r="HG125" s="77"/>
      <c r="HH125" s="77"/>
      <c r="HI125" s="77"/>
      <c r="HJ125" s="77"/>
      <c r="HK125" s="77"/>
      <c r="HL125" s="77"/>
      <c r="HM125" s="77"/>
      <c r="HN125" s="77"/>
      <c r="HO125" s="77"/>
      <c r="HP125" s="77"/>
      <c r="HQ125" s="77"/>
      <c r="HR125" s="77"/>
      <c r="HS125" s="77"/>
      <c r="HT125" s="77"/>
      <c r="HU125" s="77"/>
      <c r="HV125" s="77"/>
      <c r="HW125" s="77"/>
      <c r="HX125" s="77"/>
      <c r="HY125" s="77"/>
    </row>
    <row r="126" spans="1:233">
      <c r="A126" s="77">
        <v>269</v>
      </c>
      <c r="B126" s="77">
        <v>406</v>
      </c>
      <c r="C126" s="77" t="s">
        <v>27</v>
      </c>
      <c r="D126" s="77" t="s">
        <v>28</v>
      </c>
      <c r="E126" s="77" t="s">
        <v>52</v>
      </c>
      <c r="F126" s="77" t="s">
        <v>201</v>
      </c>
      <c r="G126" s="77" t="s">
        <v>485</v>
      </c>
      <c r="H126" s="77" t="s">
        <v>468</v>
      </c>
      <c r="I126" s="77" t="s">
        <v>265</v>
      </c>
      <c r="J126" s="454" t="s">
        <v>481</v>
      </c>
      <c r="K126" s="410">
        <v>36858</v>
      </c>
      <c r="L126" s="410">
        <v>38684</v>
      </c>
      <c r="M126" s="77" t="s">
        <v>30</v>
      </c>
      <c r="N126" s="271">
        <v>10000000</v>
      </c>
      <c r="O126" s="271">
        <v>-4005.8889290000002</v>
      </c>
      <c r="P126" s="411">
        <v>0.8</v>
      </c>
      <c r="Q126" s="271">
        <v>84.808753999999993</v>
      </c>
      <c r="R126" s="271">
        <v>84.820663999999994</v>
      </c>
      <c r="S126" s="411">
        <v>1.1910000000000309E-2</v>
      </c>
      <c r="T126" s="271">
        <v>-47.71013714439124</v>
      </c>
      <c r="U126" s="271">
        <v>284.73108200000001</v>
      </c>
      <c r="V126" s="271">
        <v>0</v>
      </c>
      <c r="W126" s="271">
        <v>237.02094485560878</v>
      </c>
      <c r="X126" s="271">
        <v>-12122.261721999999</v>
      </c>
      <c r="Y126" s="271">
        <v>-11956.270616</v>
      </c>
      <c r="Z126" s="271">
        <v>165.99110599999949</v>
      </c>
      <c r="AA126" s="271">
        <v>-71.029838855609285</v>
      </c>
      <c r="AB126" s="271">
        <v>-12122.261721999999</v>
      </c>
      <c r="AC126" s="271">
        <v>-11956.270616</v>
      </c>
      <c r="AD126" s="271">
        <v>165.99110599999949</v>
      </c>
      <c r="AF126" s="271">
        <v>-28994.624068102003</v>
      </c>
      <c r="AG126" s="402">
        <v>20444.444444000001</v>
      </c>
      <c r="AH126" s="402">
        <v>8488.1738280000009</v>
      </c>
      <c r="AI126" s="402">
        <v>147785.87543300001</v>
      </c>
      <c r="AJ126" s="402">
        <v>147785.87543300001</v>
      </c>
      <c r="AK126" s="402">
        <v>58721.869824000001</v>
      </c>
      <c r="AL126" s="402">
        <v>165.99110599999949</v>
      </c>
      <c r="AM126" s="403" t="s">
        <v>514</v>
      </c>
      <c r="AN126" s="45">
        <v>8</v>
      </c>
      <c r="AO126" s="45" t="s">
        <v>545</v>
      </c>
      <c r="AP126" s="45">
        <v>8</v>
      </c>
      <c r="AR126" s="412"/>
      <c r="AS126" s="176"/>
      <c r="AV126" s="77"/>
      <c r="AW126" s="77"/>
      <c r="AX126" s="77"/>
      <c r="AY126" s="77"/>
      <c r="AZ126" s="77"/>
      <c r="BA126" s="77"/>
      <c r="BB126" s="77"/>
      <c r="BC126" s="77"/>
      <c r="BD126" s="77"/>
      <c r="BE126" s="77"/>
      <c r="BF126" s="77"/>
      <c r="BG126" s="77"/>
      <c r="BH126" s="77"/>
      <c r="BI126" s="77"/>
      <c r="BJ126" s="77"/>
      <c r="BK126" s="77"/>
      <c r="BL126" s="77"/>
      <c r="BM126" s="77"/>
      <c r="BN126" s="77"/>
      <c r="BO126" s="77"/>
      <c r="BP126" s="77"/>
      <c r="BQ126" s="77"/>
      <c r="BR126" s="77"/>
      <c r="BS126" s="77"/>
      <c r="BT126" s="77"/>
      <c r="BU126" s="77"/>
      <c r="BV126" s="77"/>
      <c r="BW126" s="77"/>
      <c r="BX126" s="77"/>
      <c r="BY126" s="77"/>
      <c r="BZ126" s="77"/>
      <c r="CA126" s="77"/>
      <c r="CB126" s="77"/>
      <c r="CC126" s="77"/>
      <c r="CD126" s="77"/>
      <c r="CE126" s="77"/>
      <c r="CF126" s="77"/>
      <c r="CG126" s="77"/>
      <c r="CH126" s="77"/>
      <c r="CI126" s="77"/>
      <c r="CJ126" s="77"/>
      <c r="CK126" s="77"/>
      <c r="CL126" s="77"/>
      <c r="CM126" s="77"/>
      <c r="CN126" s="77"/>
      <c r="CO126" s="77"/>
      <c r="CP126" s="77"/>
      <c r="CQ126" s="77"/>
      <c r="CR126" s="77"/>
      <c r="CS126" s="77"/>
      <c r="CT126" s="77"/>
      <c r="CU126" s="77"/>
      <c r="CV126" s="77"/>
      <c r="CW126" s="77"/>
      <c r="CX126" s="77"/>
      <c r="CY126" s="77"/>
      <c r="CZ126" s="77"/>
      <c r="DA126" s="77"/>
      <c r="DB126" s="77"/>
      <c r="DC126" s="77"/>
      <c r="DD126" s="77"/>
      <c r="DE126" s="77"/>
      <c r="DF126" s="77"/>
      <c r="DG126" s="77"/>
      <c r="DH126" s="77"/>
      <c r="DI126" s="77"/>
      <c r="DJ126" s="77"/>
      <c r="DK126" s="77"/>
      <c r="DL126" s="77"/>
      <c r="DM126" s="77"/>
      <c r="DN126" s="77"/>
      <c r="DO126" s="77"/>
      <c r="DP126" s="77"/>
      <c r="DQ126" s="77"/>
      <c r="DR126" s="77"/>
      <c r="DS126" s="77"/>
      <c r="DT126" s="77"/>
      <c r="DU126" s="77"/>
      <c r="DV126" s="77"/>
      <c r="DW126" s="77"/>
      <c r="DX126" s="77"/>
      <c r="DY126" s="77"/>
      <c r="DZ126" s="77"/>
      <c r="EA126" s="77"/>
      <c r="EB126" s="77"/>
      <c r="EC126" s="77"/>
      <c r="ED126" s="77"/>
      <c r="EE126" s="77"/>
      <c r="EF126" s="77"/>
      <c r="EG126" s="77"/>
      <c r="EH126" s="77"/>
      <c r="EI126" s="77"/>
      <c r="EJ126" s="77"/>
      <c r="EK126" s="77"/>
      <c r="EL126" s="77"/>
      <c r="EM126" s="77"/>
      <c r="EN126" s="77"/>
      <c r="EO126" s="77"/>
      <c r="EP126" s="77"/>
      <c r="EQ126" s="77"/>
      <c r="ER126" s="77"/>
      <c r="ES126" s="77"/>
      <c r="ET126" s="77"/>
      <c r="EU126" s="77"/>
      <c r="EV126" s="77"/>
      <c r="EW126" s="77"/>
      <c r="EX126" s="77"/>
      <c r="EY126" s="77"/>
      <c r="EZ126" s="77"/>
      <c r="FA126" s="77"/>
      <c r="FB126" s="77"/>
      <c r="FC126" s="77"/>
      <c r="FD126" s="77"/>
      <c r="FE126" s="77"/>
      <c r="FF126" s="77"/>
      <c r="FG126" s="77"/>
      <c r="FH126" s="77"/>
      <c r="FI126" s="77"/>
      <c r="FJ126" s="77"/>
      <c r="FK126" s="77"/>
      <c r="FL126" s="77"/>
      <c r="FM126" s="77"/>
      <c r="FN126" s="77"/>
      <c r="FO126" s="77"/>
      <c r="FP126" s="77"/>
      <c r="FQ126" s="77"/>
      <c r="FR126" s="77"/>
      <c r="FS126" s="77"/>
      <c r="FT126" s="77"/>
      <c r="FU126" s="77"/>
      <c r="FV126" s="77"/>
      <c r="FW126" s="77"/>
      <c r="FX126" s="77"/>
      <c r="FY126" s="77"/>
      <c r="FZ126" s="77"/>
      <c r="GA126" s="77"/>
      <c r="GB126" s="77"/>
      <c r="GC126" s="77"/>
      <c r="GD126" s="77"/>
      <c r="GE126" s="77"/>
      <c r="GF126" s="77"/>
      <c r="GG126" s="77"/>
      <c r="GH126" s="77"/>
      <c r="GI126" s="77"/>
      <c r="GJ126" s="77"/>
      <c r="GK126" s="77"/>
      <c r="GL126" s="77"/>
      <c r="GM126" s="77"/>
      <c r="GN126" s="77"/>
      <c r="GO126" s="77"/>
      <c r="GP126" s="77"/>
      <c r="GQ126" s="77"/>
      <c r="GR126" s="77"/>
      <c r="GS126" s="77"/>
      <c r="GT126" s="77"/>
      <c r="GU126" s="77"/>
      <c r="GV126" s="77"/>
      <c r="GW126" s="77"/>
      <c r="GX126" s="77"/>
      <c r="GY126" s="77"/>
      <c r="GZ126" s="77"/>
      <c r="HA126" s="77"/>
      <c r="HB126" s="77"/>
      <c r="HC126" s="77"/>
      <c r="HD126" s="77"/>
      <c r="HE126" s="77"/>
      <c r="HF126" s="77"/>
      <c r="HG126" s="77"/>
      <c r="HH126" s="77"/>
      <c r="HI126" s="77"/>
      <c r="HJ126" s="77"/>
      <c r="HK126" s="77"/>
      <c r="HL126" s="77"/>
      <c r="HM126" s="77"/>
      <c r="HN126" s="77"/>
      <c r="HO126" s="77"/>
      <c r="HP126" s="77"/>
      <c r="HQ126" s="77"/>
      <c r="HR126" s="77"/>
      <c r="HS126" s="77"/>
      <c r="HT126" s="77"/>
      <c r="HU126" s="77"/>
      <c r="HV126" s="77"/>
      <c r="HW126" s="77"/>
      <c r="HX126" s="77"/>
      <c r="HY126" s="77"/>
    </row>
    <row r="127" spans="1:233">
      <c r="A127" s="77">
        <v>270</v>
      </c>
      <c r="B127" s="77">
        <v>408</v>
      </c>
      <c r="C127" s="77" t="s">
        <v>27</v>
      </c>
      <c r="D127" s="77" t="s">
        <v>59</v>
      </c>
      <c r="E127" s="77" t="s">
        <v>236</v>
      </c>
      <c r="F127" s="77" t="s">
        <v>201</v>
      </c>
      <c r="G127" s="77" t="s">
        <v>487</v>
      </c>
      <c r="H127" s="77" t="s">
        <v>472</v>
      </c>
      <c r="I127" s="77" t="s">
        <v>280</v>
      </c>
      <c r="J127" s="454" t="s">
        <v>480</v>
      </c>
      <c r="K127" s="410">
        <v>35885</v>
      </c>
      <c r="L127" s="410">
        <v>36981</v>
      </c>
      <c r="M127" s="77" t="s">
        <v>74</v>
      </c>
      <c r="N127" s="271">
        <v>-10000000</v>
      </c>
      <c r="O127" s="271">
        <v>8.8882340000000006</v>
      </c>
      <c r="P127" s="411">
        <v>0.3125</v>
      </c>
      <c r="Q127" s="271">
        <v>0</v>
      </c>
      <c r="R127" s="271">
        <v>0</v>
      </c>
      <c r="S127" s="411">
        <v>0</v>
      </c>
      <c r="T127" s="271">
        <v>0</v>
      </c>
      <c r="U127" s="271">
        <v>-173.129109</v>
      </c>
      <c r="V127" s="271">
        <v>0</v>
      </c>
      <c r="W127" s="271">
        <v>-173.129109</v>
      </c>
      <c r="X127" s="271">
        <v>346.04816599999998</v>
      </c>
      <c r="Y127" s="271">
        <v>172.979184</v>
      </c>
      <c r="Z127" s="271">
        <v>-173.06898199999998</v>
      </c>
      <c r="AA127" s="271">
        <v>6.012700000002269E-2</v>
      </c>
      <c r="AB127" s="271">
        <v>497.46154103330002</v>
      </c>
      <c r="AC127" s="271">
        <v>246.49533720000002</v>
      </c>
      <c r="AD127" s="271">
        <v>-250.9662038333</v>
      </c>
      <c r="AF127" s="271">
        <v>64.333037692000019</v>
      </c>
      <c r="AG127" s="402">
        <v>-133715.753425</v>
      </c>
      <c r="AH127" s="402">
        <v>-133469.2580878</v>
      </c>
      <c r="AI127" s="402">
        <v>36995.464349144662</v>
      </c>
      <c r="AJ127" s="402">
        <v>36995.464349144662</v>
      </c>
      <c r="AK127" s="402">
        <v>-11065.926161704454</v>
      </c>
      <c r="AL127" s="402">
        <v>-250.9662038333</v>
      </c>
      <c r="AM127" s="403" t="s">
        <v>550</v>
      </c>
      <c r="AN127" s="45">
        <v>8</v>
      </c>
      <c r="AO127" s="45" t="s">
        <v>545</v>
      </c>
      <c r="AP127" s="45">
        <v>8</v>
      </c>
      <c r="AR127" s="412"/>
      <c r="AS127" s="176"/>
      <c r="AV127" s="77"/>
      <c r="AW127" s="77"/>
      <c r="AX127" s="77"/>
      <c r="AY127" s="77"/>
      <c r="AZ127" s="77"/>
      <c r="BA127" s="77"/>
      <c r="BB127" s="77"/>
      <c r="BC127" s="77"/>
      <c r="BD127" s="77"/>
      <c r="BE127" s="77"/>
      <c r="BF127" s="77"/>
      <c r="BG127" s="77"/>
      <c r="BH127" s="77"/>
      <c r="BI127" s="77"/>
      <c r="BJ127" s="77"/>
      <c r="BK127" s="77"/>
      <c r="BL127" s="77"/>
      <c r="BM127" s="77"/>
      <c r="BN127" s="77"/>
      <c r="BO127" s="77"/>
      <c r="BP127" s="77"/>
      <c r="BQ127" s="77"/>
      <c r="BR127" s="77"/>
      <c r="BS127" s="77"/>
      <c r="BT127" s="77"/>
      <c r="BU127" s="77"/>
      <c r="BV127" s="77"/>
      <c r="BW127" s="77"/>
      <c r="BX127" s="77"/>
      <c r="BY127" s="77"/>
      <c r="BZ127" s="77"/>
      <c r="CA127" s="77"/>
      <c r="CB127" s="77"/>
      <c r="CC127" s="77"/>
      <c r="CD127" s="77"/>
      <c r="CE127" s="77"/>
      <c r="CF127" s="77"/>
      <c r="CG127" s="77"/>
      <c r="CH127" s="77"/>
      <c r="CI127" s="77"/>
      <c r="CJ127" s="77"/>
      <c r="CK127" s="77"/>
      <c r="CL127" s="77"/>
      <c r="CM127" s="77"/>
      <c r="CN127" s="77"/>
      <c r="CO127" s="77"/>
      <c r="CP127" s="77"/>
      <c r="CQ127" s="77"/>
      <c r="CR127" s="77"/>
      <c r="CS127" s="77"/>
      <c r="CT127" s="77"/>
      <c r="CU127" s="77"/>
      <c r="CV127" s="77"/>
      <c r="CW127" s="77"/>
      <c r="CX127" s="77"/>
      <c r="CY127" s="77"/>
      <c r="CZ127" s="77"/>
      <c r="DA127" s="77"/>
      <c r="DB127" s="77"/>
      <c r="DC127" s="77"/>
      <c r="DD127" s="77"/>
      <c r="DE127" s="77"/>
      <c r="DF127" s="77"/>
      <c r="DG127" s="77"/>
      <c r="DH127" s="77"/>
      <c r="DI127" s="77"/>
      <c r="DJ127" s="77"/>
      <c r="DK127" s="77"/>
      <c r="DL127" s="77"/>
      <c r="DM127" s="77"/>
      <c r="DN127" s="77"/>
      <c r="DO127" s="77"/>
      <c r="DP127" s="77"/>
      <c r="DQ127" s="77"/>
      <c r="DR127" s="77"/>
      <c r="DS127" s="77"/>
      <c r="DT127" s="77"/>
      <c r="DU127" s="77"/>
      <c r="DV127" s="77"/>
      <c r="DW127" s="77"/>
      <c r="DX127" s="77"/>
      <c r="DY127" s="77"/>
      <c r="DZ127" s="77"/>
      <c r="EA127" s="77"/>
      <c r="EB127" s="77"/>
      <c r="EC127" s="77"/>
      <c r="ED127" s="77"/>
      <c r="EE127" s="77"/>
      <c r="EF127" s="77"/>
      <c r="EG127" s="77"/>
      <c r="EH127" s="77"/>
      <c r="EI127" s="77"/>
      <c r="EJ127" s="77"/>
      <c r="EK127" s="77"/>
      <c r="EL127" s="77"/>
      <c r="EM127" s="77"/>
      <c r="EN127" s="77"/>
      <c r="EO127" s="77"/>
      <c r="EP127" s="77"/>
      <c r="EQ127" s="77"/>
      <c r="ER127" s="77"/>
      <c r="ES127" s="77"/>
      <c r="ET127" s="77"/>
      <c r="EU127" s="77"/>
      <c r="EV127" s="77"/>
      <c r="EW127" s="77"/>
      <c r="EX127" s="77"/>
      <c r="EY127" s="77"/>
      <c r="EZ127" s="77"/>
      <c r="FA127" s="77"/>
      <c r="FB127" s="77"/>
      <c r="FC127" s="77"/>
      <c r="FD127" s="77"/>
      <c r="FE127" s="77"/>
      <c r="FF127" s="77"/>
      <c r="FG127" s="77"/>
      <c r="FH127" s="77"/>
      <c r="FI127" s="77"/>
      <c r="FJ127" s="77"/>
      <c r="FK127" s="77"/>
      <c r="FL127" s="77"/>
      <c r="FM127" s="77"/>
      <c r="FN127" s="77"/>
      <c r="FO127" s="77"/>
      <c r="FP127" s="77"/>
      <c r="FQ127" s="77"/>
      <c r="FR127" s="77"/>
      <c r="FS127" s="77"/>
      <c r="FT127" s="77"/>
      <c r="FU127" s="77"/>
      <c r="FV127" s="77"/>
      <c r="FW127" s="77"/>
      <c r="FX127" s="77"/>
      <c r="FY127" s="77"/>
      <c r="FZ127" s="77"/>
      <c r="GA127" s="77"/>
      <c r="GB127" s="77"/>
      <c r="GC127" s="77"/>
      <c r="GD127" s="77"/>
      <c r="GE127" s="77"/>
      <c r="GF127" s="77"/>
      <c r="GG127" s="77"/>
      <c r="GH127" s="77"/>
      <c r="GI127" s="77"/>
      <c r="GJ127" s="77"/>
      <c r="GK127" s="77"/>
      <c r="GL127" s="77"/>
      <c r="GM127" s="77"/>
      <c r="GN127" s="77"/>
      <c r="GO127" s="77"/>
      <c r="GP127" s="77"/>
      <c r="GQ127" s="77"/>
      <c r="GR127" s="77"/>
      <c r="GS127" s="77"/>
      <c r="GT127" s="77"/>
      <c r="GU127" s="77"/>
      <c r="GV127" s="77"/>
      <c r="GW127" s="77"/>
      <c r="GX127" s="77"/>
      <c r="GY127" s="77"/>
      <c r="GZ127" s="77"/>
      <c r="HA127" s="77"/>
      <c r="HB127" s="77"/>
      <c r="HC127" s="77"/>
      <c r="HD127" s="77"/>
      <c r="HE127" s="77"/>
      <c r="HF127" s="77"/>
      <c r="HG127" s="77"/>
      <c r="HH127" s="77"/>
      <c r="HI127" s="77"/>
      <c r="HJ127" s="77"/>
      <c r="HK127" s="77"/>
      <c r="HL127" s="77"/>
      <c r="HM127" s="77"/>
      <c r="HN127" s="77"/>
      <c r="HO127" s="77"/>
      <c r="HP127" s="77"/>
      <c r="HQ127" s="77"/>
      <c r="HR127" s="77"/>
      <c r="HS127" s="77"/>
      <c r="HT127" s="77"/>
      <c r="HU127" s="77"/>
      <c r="HV127" s="77"/>
      <c r="HW127" s="77"/>
      <c r="HX127" s="77"/>
      <c r="HY127" s="77"/>
    </row>
    <row r="128" spans="1:233">
      <c r="A128" s="77">
        <v>271</v>
      </c>
      <c r="B128" s="77">
        <v>407</v>
      </c>
      <c r="C128" s="77" t="s">
        <v>27</v>
      </c>
      <c r="D128" s="77" t="s">
        <v>59</v>
      </c>
      <c r="E128" s="77" t="s">
        <v>236</v>
      </c>
      <c r="F128" s="77" t="s">
        <v>201</v>
      </c>
      <c r="G128" s="77" t="s">
        <v>487</v>
      </c>
      <c r="H128" s="77" t="s">
        <v>472</v>
      </c>
      <c r="I128" s="77" t="s">
        <v>276</v>
      </c>
      <c r="J128" s="454" t="s">
        <v>480</v>
      </c>
      <c r="K128" s="410">
        <v>35885</v>
      </c>
      <c r="L128" s="410">
        <v>36981</v>
      </c>
      <c r="M128" s="77" t="s">
        <v>74</v>
      </c>
      <c r="N128" s="271">
        <v>10000000</v>
      </c>
      <c r="O128" s="271">
        <v>-8.8882340000000006</v>
      </c>
      <c r="P128" s="411">
        <v>0.3125</v>
      </c>
      <c r="Q128" s="271">
        <v>0</v>
      </c>
      <c r="R128" s="271">
        <v>0</v>
      </c>
      <c r="S128" s="411">
        <v>0</v>
      </c>
      <c r="T128" s="271">
        <v>0</v>
      </c>
      <c r="U128" s="271">
        <v>173.129109</v>
      </c>
      <c r="V128" s="271">
        <v>0</v>
      </c>
      <c r="W128" s="271">
        <v>173.129109</v>
      </c>
      <c r="X128" s="271">
        <v>-346.04816599999998</v>
      </c>
      <c r="Y128" s="271">
        <v>-172.979184</v>
      </c>
      <c r="Z128" s="271">
        <v>173.06898199999998</v>
      </c>
      <c r="AA128" s="271">
        <v>-6.012700000002269E-2</v>
      </c>
      <c r="AB128" s="271">
        <v>-497.46154103330002</v>
      </c>
      <c r="AC128" s="271">
        <v>-246.49533720000002</v>
      </c>
      <c r="AD128" s="271">
        <v>250.9662038333</v>
      </c>
      <c r="AF128" s="271">
        <v>-64.333037692000019</v>
      </c>
      <c r="AG128" s="402">
        <v>133715.753425</v>
      </c>
      <c r="AH128" s="402">
        <v>133469.2580878</v>
      </c>
      <c r="AI128" s="402">
        <v>-36995.464349144662</v>
      </c>
      <c r="AJ128" s="402">
        <v>-36995.464349144662</v>
      </c>
      <c r="AK128" s="402">
        <v>11065.926161704454</v>
      </c>
      <c r="AL128" s="402">
        <v>250.9662038333</v>
      </c>
      <c r="AM128" s="403" t="s">
        <v>550</v>
      </c>
      <c r="AN128" s="45">
        <v>8</v>
      </c>
      <c r="AO128" s="45" t="s">
        <v>545</v>
      </c>
      <c r="AP128" s="45">
        <v>8</v>
      </c>
      <c r="AR128" s="412"/>
      <c r="AS128" s="176"/>
    </row>
    <row r="129" spans="1:233">
      <c r="A129" s="77">
        <v>272</v>
      </c>
      <c r="B129" s="77">
        <v>409</v>
      </c>
      <c r="C129" s="77" t="s">
        <v>27</v>
      </c>
      <c r="D129" s="77" t="s">
        <v>28</v>
      </c>
      <c r="E129" s="77" t="s">
        <v>237</v>
      </c>
      <c r="F129" s="77" t="s">
        <v>200</v>
      </c>
      <c r="G129" s="77" t="s">
        <v>477</v>
      </c>
      <c r="H129" s="77" t="s">
        <v>478</v>
      </c>
      <c r="I129" s="77" t="s">
        <v>281</v>
      </c>
      <c r="J129" s="454" t="s">
        <v>479</v>
      </c>
      <c r="K129" s="410">
        <v>36860</v>
      </c>
      <c r="L129" s="410">
        <v>38182</v>
      </c>
      <c r="M129" s="77" t="s">
        <v>30</v>
      </c>
      <c r="N129" s="271">
        <v>-10000000</v>
      </c>
      <c r="O129" s="271">
        <v>2892.9662170000001</v>
      </c>
      <c r="P129" s="411">
        <v>0.31</v>
      </c>
      <c r="Q129" s="271">
        <v>24.912572999999998</v>
      </c>
      <c r="R129" s="271">
        <v>24.924952999999999</v>
      </c>
      <c r="S129" s="411">
        <v>1.238000000000028E-2</v>
      </c>
      <c r="T129" s="271">
        <v>35.814921766460813</v>
      </c>
      <c r="U129" s="271">
        <v>-118.394958</v>
      </c>
      <c r="V129" s="271">
        <v>0</v>
      </c>
      <c r="W129" s="271">
        <v>-82.58003623353919</v>
      </c>
      <c r="X129" s="271">
        <v>-25018.507131999999</v>
      </c>
      <c r="Y129" s="271">
        <v>-25066.781147999998</v>
      </c>
      <c r="Z129" s="271">
        <v>-48.274015999999392</v>
      </c>
      <c r="AA129" s="271">
        <v>34.306020233539797</v>
      </c>
      <c r="AB129" s="271">
        <v>-25018.507131999999</v>
      </c>
      <c r="AC129" s="271">
        <v>-25066.781147999998</v>
      </c>
      <c r="AD129" s="271">
        <v>-48.274015999999392</v>
      </c>
      <c r="AF129" s="271">
        <v>16656.252994377501</v>
      </c>
      <c r="AG129" s="402">
        <v>-4047.2222219999999</v>
      </c>
      <c r="AH129" s="402">
        <v>-29114.003369999999</v>
      </c>
      <c r="AI129" s="402">
        <v>-61483.948322999997</v>
      </c>
      <c r="AJ129" s="402">
        <v>-61483.948322999997</v>
      </c>
      <c r="AK129" s="402">
        <v>-31090.815665999999</v>
      </c>
      <c r="AL129" s="402">
        <v>-48.274015999999392</v>
      </c>
      <c r="AM129" s="403" t="s">
        <v>548</v>
      </c>
      <c r="AN129" s="45">
        <v>6</v>
      </c>
      <c r="AO129" s="45" t="s">
        <v>545</v>
      </c>
      <c r="AP129" s="45">
        <v>6</v>
      </c>
      <c r="AR129" s="412"/>
      <c r="AS129" s="176"/>
      <c r="AV129" s="77"/>
      <c r="AW129" s="77"/>
      <c r="AX129" s="77"/>
      <c r="AY129" s="77"/>
      <c r="AZ129" s="77"/>
      <c r="BA129" s="77"/>
      <c r="BB129" s="77"/>
      <c r="BC129" s="77"/>
      <c r="BD129" s="77"/>
      <c r="BE129" s="77"/>
      <c r="BF129" s="77"/>
      <c r="BG129" s="77"/>
      <c r="BH129" s="77"/>
      <c r="BI129" s="77"/>
      <c r="BJ129" s="77"/>
      <c r="BK129" s="77"/>
      <c r="BL129" s="77"/>
      <c r="BM129" s="77"/>
      <c r="BN129" s="77"/>
      <c r="BO129" s="77"/>
      <c r="BP129" s="77"/>
      <c r="BQ129" s="77"/>
      <c r="BR129" s="77"/>
      <c r="BS129" s="77"/>
      <c r="BT129" s="77"/>
      <c r="BU129" s="77"/>
      <c r="BV129" s="77"/>
      <c r="BW129" s="77"/>
      <c r="BX129" s="77"/>
      <c r="BY129" s="77"/>
      <c r="BZ129" s="77"/>
      <c r="CA129" s="77"/>
      <c r="CB129" s="77"/>
      <c r="CC129" s="77"/>
      <c r="CD129" s="77"/>
      <c r="CE129" s="77"/>
      <c r="CF129" s="77"/>
      <c r="CG129" s="77"/>
      <c r="CH129" s="77"/>
      <c r="CI129" s="77"/>
      <c r="CJ129" s="77"/>
      <c r="CK129" s="77"/>
      <c r="CL129" s="77"/>
      <c r="CM129" s="77"/>
      <c r="CN129" s="77"/>
      <c r="CO129" s="77"/>
      <c r="CP129" s="77"/>
      <c r="CQ129" s="77"/>
      <c r="CR129" s="77"/>
      <c r="CS129" s="77"/>
      <c r="CT129" s="77"/>
      <c r="CU129" s="77"/>
      <c r="CV129" s="77"/>
      <c r="CW129" s="77"/>
      <c r="CX129" s="77"/>
      <c r="CY129" s="77"/>
      <c r="CZ129" s="77"/>
      <c r="DA129" s="77"/>
      <c r="DB129" s="77"/>
      <c r="DC129" s="77"/>
      <c r="DD129" s="77"/>
      <c r="DE129" s="77"/>
      <c r="DF129" s="77"/>
      <c r="DG129" s="77"/>
      <c r="DH129" s="77"/>
      <c r="DI129" s="77"/>
      <c r="DJ129" s="77"/>
      <c r="DK129" s="77"/>
      <c r="DL129" s="77"/>
      <c r="DM129" s="77"/>
      <c r="DN129" s="77"/>
      <c r="DO129" s="77"/>
      <c r="DP129" s="77"/>
      <c r="DQ129" s="77"/>
      <c r="DR129" s="77"/>
      <c r="DS129" s="77"/>
      <c r="DT129" s="77"/>
      <c r="DU129" s="77"/>
      <c r="DV129" s="77"/>
      <c r="DW129" s="77"/>
      <c r="DX129" s="77"/>
      <c r="DY129" s="77"/>
      <c r="DZ129" s="77"/>
      <c r="EA129" s="77"/>
      <c r="EB129" s="77"/>
      <c r="EC129" s="77"/>
      <c r="ED129" s="77"/>
      <c r="EE129" s="77"/>
      <c r="EF129" s="77"/>
      <c r="EG129" s="77"/>
      <c r="EH129" s="77"/>
      <c r="EI129" s="77"/>
      <c r="EJ129" s="77"/>
      <c r="EK129" s="77"/>
      <c r="EL129" s="77"/>
      <c r="EM129" s="77"/>
      <c r="EN129" s="77"/>
      <c r="EO129" s="77"/>
      <c r="EP129" s="77"/>
      <c r="EQ129" s="77"/>
      <c r="ER129" s="77"/>
      <c r="ES129" s="77"/>
      <c r="ET129" s="77"/>
      <c r="EU129" s="77"/>
      <c r="EV129" s="77"/>
      <c r="EW129" s="77"/>
      <c r="EX129" s="77"/>
      <c r="EY129" s="77"/>
      <c r="EZ129" s="77"/>
      <c r="FA129" s="77"/>
      <c r="FB129" s="77"/>
      <c r="FC129" s="77"/>
      <c r="FD129" s="77"/>
      <c r="FE129" s="77"/>
      <c r="FF129" s="77"/>
      <c r="FG129" s="77"/>
      <c r="FH129" s="77"/>
      <c r="FI129" s="77"/>
      <c r="FJ129" s="77"/>
      <c r="FK129" s="77"/>
      <c r="FL129" s="77"/>
      <c r="FM129" s="77"/>
      <c r="FN129" s="77"/>
      <c r="FO129" s="77"/>
      <c r="FP129" s="77"/>
      <c r="FQ129" s="77"/>
      <c r="FR129" s="77"/>
      <c r="FS129" s="77"/>
      <c r="FT129" s="77"/>
      <c r="FU129" s="77"/>
      <c r="FV129" s="77"/>
      <c r="FW129" s="77"/>
      <c r="FX129" s="77"/>
      <c r="FY129" s="77"/>
      <c r="FZ129" s="77"/>
      <c r="GA129" s="77"/>
      <c r="GB129" s="77"/>
      <c r="GC129" s="77"/>
      <c r="GD129" s="77"/>
      <c r="GE129" s="77"/>
      <c r="GF129" s="77"/>
      <c r="GG129" s="77"/>
      <c r="GH129" s="77"/>
      <c r="GI129" s="77"/>
      <c r="GJ129" s="77"/>
      <c r="GK129" s="77"/>
      <c r="GL129" s="77"/>
      <c r="GM129" s="77"/>
      <c r="GN129" s="77"/>
      <c r="GO129" s="77"/>
      <c r="GP129" s="77"/>
      <c r="GQ129" s="77"/>
      <c r="GR129" s="77"/>
      <c r="GS129" s="77"/>
      <c r="GT129" s="77"/>
      <c r="GU129" s="77"/>
      <c r="GV129" s="77"/>
      <c r="GW129" s="77"/>
      <c r="GX129" s="77"/>
      <c r="GY129" s="77"/>
      <c r="GZ129" s="77"/>
      <c r="HA129" s="77"/>
      <c r="HB129" s="77"/>
      <c r="HC129" s="77"/>
      <c r="HD129" s="77"/>
      <c r="HE129" s="77"/>
      <c r="HF129" s="77"/>
      <c r="HG129" s="77"/>
      <c r="HH129" s="77"/>
      <c r="HI129" s="77"/>
      <c r="HJ129" s="77"/>
      <c r="HK129" s="77"/>
      <c r="HL129" s="77"/>
      <c r="HM129" s="77"/>
      <c r="HN129" s="77"/>
      <c r="HO129" s="77"/>
      <c r="HP129" s="77"/>
      <c r="HQ129" s="77"/>
      <c r="HR129" s="77"/>
      <c r="HS129" s="77"/>
      <c r="HT129" s="77"/>
      <c r="HU129" s="77"/>
      <c r="HV129" s="77"/>
      <c r="HW129" s="77"/>
      <c r="HX129" s="77"/>
      <c r="HY129" s="77"/>
    </row>
    <row r="130" spans="1:233">
      <c r="A130" s="77">
        <v>273</v>
      </c>
      <c r="B130" s="77">
        <v>410</v>
      </c>
      <c r="C130" s="77" t="s">
        <v>27</v>
      </c>
      <c r="D130" s="77" t="s">
        <v>28</v>
      </c>
      <c r="E130" s="77" t="s">
        <v>239</v>
      </c>
      <c r="F130" s="77" t="s">
        <v>200</v>
      </c>
      <c r="G130" s="77" t="s">
        <v>471</v>
      </c>
      <c r="H130" s="77" t="s">
        <v>472</v>
      </c>
      <c r="I130" s="77" t="s">
        <v>267</v>
      </c>
      <c r="J130" s="454" t="s">
        <v>469</v>
      </c>
      <c r="K130" s="410">
        <v>36865</v>
      </c>
      <c r="L130" s="410">
        <v>38691</v>
      </c>
      <c r="M130" s="77" t="s">
        <v>30</v>
      </c>
      <c r="N130" s="271">
        <v>-10000000</v>
      </c>
      <c r="O130" s="271">
        <v>4006.3320919999996</v>
      </c>
      <c r="P130" s="411">
        <v>0.56999999999999995</v>
      </c>
      <c r="Q130" s="271">
        <v>37.440441999999997</v>
      </c>
      <c r="R130" s="271">
        <v>37.446593</v>
      </c>
      <c r="S130" s="411">
        <v>6.1510000000026821E-3</v>
      </c>
      <c r="T130" s="271">
        <v>24.642948697902742</v>
      </c>
      <c r="U130" s="271">
        <v>-163.70907500000001</v>
      </c>
      <c r="V130" s="271">
        <v>0</v>
      </c>
      <c r="W130" s="271">
        <v>-139.06612630209727</v>
      </c>
      <c r="X130" s="271">
        <v>-85205.092753000004</v>
      </c>
      <c r="Y130" s="271">
        <v>-85371.130692999999</v>
      </c>
      <c r="Z130" s="271">
        <v>-166.03793999999471</v>
      </c>
      <c r="AA130" s="271">
        <v>-26.971813697897431</v>
      </c>
      <c r="AB130" s="271">
        <v>-85205.092753000004</v>
      </c>
      <c r="AC130" s="271">
        <v>-85371.130692999999</v>
      </c>
      <c r="AD130" s="271">
        <v>-166.03793999999471</v>
      </c>
      <c r="AF130" s="271">
        <v>23066.457019689999</v>
      </c>
      <c r="AG130" s="402">
        <v>-14250</v>
      </c>
      <c r="AH130" s="402">
        <v>-99621.130692999999</v>
      </c>
      <c r="AI130" s="402">
        <v>-50066.366954999998</v>
      </c>
      <c r="AJ130" s="402">
        <v>-50066.366954999998</v>
      </c>
      <c r="AK130" s="402">
        <v>-83121.220681999999</v>
      </c>
      <c r="AL130" s="402">
        <v>-166.03793999999471</v>
      </c>
      <c r="AM130" s="403" t="s">
        <v>514</v>
      </c>
      <c r="AN130" s="45">
        <v>6</v>
      </c>
      <c r="AO130" s="45" t="s">
        <v>545</v>
      </c>
      <c r="AP130" s="45">
        <v>6</v>
      </c>
      <c r="AR130" s="412"/>
      <c r="AS130" s="176"/>
      <c r="AV130" s="77"/>
      <c r="AW130" s="77"/>
      <c r="AX130" s="77"/>
      <c r="AY130" s="77"/>
      <c r="AZ130" s="77"/>
      <c r="BA130" s="77"/>
      <c r="BB130" s="77"/>
      <c r="BC130" s="77"/>
      <c r="BD130" s="77"/>
      <c r="BE130" s="77"/>
      <c r="BF130" s="77"/>
      <c r="BG130" s="77"/>
      <c r="BH130" s="77"/>
      <c r="BI130" s="77"/>
      <c r="BJ130" s="77"/>
      <c r="BK130" s="77"/>
      <c r="BL130" s="77"/>
      <c r="BM130" s="77"/>
      <c r="BN130" s="77"/>
      <c r="BO130" s="77"/>
      <c r="BP130" s="77"/>
      <c r="BQ130" s="77"/>
      <c r="BR130" s="77"/>
      <c r="BS130" s="77"/>
      <c r="BT130" s="77"/>
      <c r="BU130" s="77"/>
      <c r="BV130" s="77"/>
      <c r="BW130" s="77"/>
      <c r="BX130" s="77"/>
      <c r="BY130" s="77"/>
      <c r="BZ130" s="77"/>
      <c r="CA130" s="77"/>
      <c r="CB130" s="77"/>
      <c r="CC130" s="77"/>
      <c r="CD130" s="77"/>
      <c r="CE130" s="77"/>
      <c r="CF130" s="77"/>
      <c r="CG130" s="77"/>
      <c r="CH130" s="77"/>
      <c r="CI130" s="77"/>
      <c r="CJ130" s="77"/>
      <c r="CK130" s="77"/>
      <c r="CL130" s="77"/>
      <c r="CM130" s="77"/>
      <c r="CN130" s="77"/>
      <c r="CO130" s="77"/>
      <c r="CP130" s="77"/>
      <c r="CQ130" s="77"/>
      <c r="CR130" s="77"/>
      <c r="CS130" s="77"/>
      <c r="CT130" s="77"/>
      <c r="CU130" s="77"/>
      <c r="CV130" s="77"/>
      <c r="CW130" s="77"/>
      <c r="CX130" s="77"/>
      <c r="CY130" s="77"/>
      <c r="CZ130" s="77"/>
      <c r="DA130" s="77"/>
      <c r="DB130" s="77"/>
      <c r="DC130" s="77"/>
      <c r="DD130" s="77"/>
      <c r="DE130" s="77"/>
      <c r="DF130" s="77"/>
      <c r="DG130" s="77"/>
      <c r="DH130" s="77"/>
      <c r="DI130" s="77"/>
      <c r="DJ130" s="77"/>
      <c r="DK130" s="77"/>
      <c r="DL130" s="77"/>
      <c r="DM130" s="77"/>
      <c r="DN130" s="77"/>
      <c r="DO130" s="77"/>
      <c r="DP130" s="77"/>
      <c r="DQ130" s="77"/>
      <c r="DR130" s="77"/>
      <c r="DS130" s="77"/>
      <c r="DT130" s="77"/>
      <c r="DU130" s="77"/>
      <c r="DV130" s="77"/>
      <c r="DW130" s="77"/>
      <c r="DX130" s="77"/>
      <c r="DY130" s="77"/>
      <c r="DZ130" s="77"/>
      <c r="EA130" s="77"/>
      <c r="EB130" s="77"/>
      <c r="EC130" s="77"/>
      <c r="ED130" s="77"/>
      <c r="EE130" s="77"/>
      <c r="EF130" s="77"/>
      <c r="EG130" s="77"/>
      <c r="EH130" s="77"/>
      <c r="EI130" s="77"/>
      <c r="EJ130" s="77"/>
      <c r="EK130" s="77"/>
      <c r="EL130" s="77"/>
      <c r="EM130" s="77"/>
      <c r="EN130" s="77"/>
      <c r="EO130" s="77"/>
      <c r="EP130" s="77"/>
      <c r="EQ130" s="77"/>
      <c r="ER130" s="77"/>
      <c r="ES130" s="77"/>
      <c r="ET130" s="77"/>
      <c r="EU130" s="77"/>
      <c r="EV130" s="77"/>
      <c r="EW130" s="77"/>
      <c r="EX130" s="77"/>
      <c r="EY130" s="77"/>
      <c r="EZ130" s="77"/>
      <c r="FA130" s="77"/>
      <c r="FB130" s="77"/>
      <c r="FC130" s="77"/>
      <c r="FD130" s="77"/>
      <c r="FE130" s="77"/>
      <c r="FF130" s="77"/>
      <c r="FG130" s="77"/>
      <c r="FH130" s="77"/>
      <c r="FI130" s="77"/>
      <c r="FJ130" s="77"/>
      <c r="FK130" s="77"/>
      <c r="FL130" s="77"/>
      <c r="FM130" s="77"/>
      <c r="FN130" s="77"/>
      <c r="FO130" s="77"/>
      <c r="FP130" s="77"/>
      <c r="FQ130" s="77"/>
      <c r="FR130" s="77"/>
      <c r="FS130" s="77"/>
      <c r="FT130" s="77"/>
      <c r="FU130" s="77"/>
      <c r="FV130" s="77"/>
      <c r="FW130" s="77"/>
      <c r="FX130" s="77"/>
      <c r="FY130" s="77"/>
      <c r="FZ130" s="77"/>
      <c r="GA130" s="77"/>
      <c r="GB130" s="77"/>
      <c r="GC130" s="77"/>
      <c r="GD130" s="77"/>
      <c r="GE130" s="77"/>
      <c r="GF130" s="77"/>
      <c r="GG130" s="77"/>
      <c r="GH130" s="77"/>
      <c r="GI130" s="77"/>
      <c r="GJ130" s="77"/>
      <c r="GK130" s="77"/>
      <c r="GL130" s="77"/>
      <c r="GM130" s="77"/>
      <c r="GN130" s="77"/>
      <c r="GO130" s="77"/>
      <c r="GP130" s="77"/>
      <c r="GQ130" s="77"/>
      <c r="GR130" s="77"/>
      <c r="GS130" s="77"/>
      <c r="GT130" s="77"/>
      <c r="GU130" s="77"/>
      <c r="GV130" s="77"/>
      <c r="GW130" s="77"/>
      <c r="GX130" s="77"/>
      <c r="GY130" s="77"/>
      <c r="GZ130" s="77"/>
      <c r="HA130" s="77"/>
      <c r="HB130" s="77"/>
      <c r="HC130" s="77"/>
      <c r="HD130" s="77"/>
      <c r="HE130" s="77"/>
      <c r="HF130" s="77"/>
      <c r="HG130" s="77"/>
      <c r="HH130" s="77"/>
      <c r="HI130" s="77"/>
      <c r="HJ130" s="77"/>
      <c r="HK130" s="77"/>
      <c r="HL130" s="77"/>
      <c r="HM130" s="77"/>
      <c r="HN130" s="77"/>
      <c r="HO130" s="77"/>
      <c r="HP130" s="77"/>
      <c r="HQ130" s="77"/>
      <c r="HR130" s="77"/>
      <c r="HS130" s="77"/>
      <c r="HT130" s="77"/>
      <c r="HU130" s="77"/>
      <c r="HV130" s="77"/>
      <c r="HW130" s="77"/>
      <c r="HX130" s="77"/>
      <c r="HY130" s="77"/>
    </row>
    <row r="131" spans="1:233">
      <c r="A131" s="77">
        <v>274</v>
      </c>
      <c r="B131" s="77">
        <v>411</v>
      </c>
      <c r="C131" s="77" t="s">
        <v>27</v>
      </c>
      <c r="D131" s="77" t="s">
        <v>28</v>
      </c>
      <c r="E131" s="77" t="s">
        <v>241</v>
      </c>
      <c r="F131" s="77" t="s">
        <v>200</v>
      </c>
      <c r="G131" s="77" t="s">
        <v>476</v>
      </c>
      <c r="H131" s="77" t="s">
        <v>472</v>
      </c>
      <c r="I131" s="77" t="s">
        <v>266</v>
      </c>
      <c r="J131" s="454" t="s">
        <v>469</v>
      </c>
      <c r="K131" s="410">
        <v>36865</v>
      </c>
      <c r="L131" s="410">
        <v>38691</v>
      </c>
      <c r="M131" s="77" t="s">
        <v>30</v>
      </c>
      <c r="N131" s="271">
        <v>-15000000</v>
      </c>
      <c r="O131" s="271">
        <v>5968.4041369999995</v>
      </c>
      <c r="P131" s="411">
        <v>0.46</v>
      </c>
      <c r="Q131" s="271">
        <v>39.463479999999997</v>
      </c>
      <c r="R131" s="271">
        <v>35.859721999999998</v>
      </c>
      <c r="S131" s="411">
        <v>-3.6037579999999991</v>
      </c>
      <c r="T131" s="271">
        <v>-21508.684155946838</v>
      </c>
      <c r="U131" s="271">
        <v>-292.08512100000002</v>
      </c>
      <c r="V131" s="271">
        <v>0</v>
      </c>
      <c r="W131" s="271">
        <v>-21800.769276946838</v>
      </c>
      <c r="X131" s="271">
        <v>-45970.005215999998</v>
      </c>
      <c r="Y131" s="271">
        <v>-68651.187858000005</v>
      </c>
      <c r="Z131" s="271">
        <v>-22681.182642000007</v>
      </c>
      <c r="AA131" s="271">
        <v>-880.4133650531694</v>
      </c>
      <c r="AB131" s="271">
        <v>-45970.005215999998</v>
      </c>
      <c r="AC131" s="271">
        <v>-68651.187858000005</v>
      </c>
      <c r="AD131" s="271">
        <v>-22681.182642000007</v>
      </c>
      <c r="AF131" s="271">
        <v>34363.086818777498</v>
      </c>
      <c r="AG131" s="402">
        <v>-17250</v>
      </c>
      <c r="AH131" s="402">
        <v>-85901.187858000005</v>
      </c>
      <c r="AI131" s="402">
        <v>-76156.468690000009</v>
      </c>
      <c r="AJ131" s="402">
        <v>-76156.468690000009</v>
      </c>
      <c r="AK131" s="402">
        <v>-132187.12128600001</v>
      </c>
      <c r="AL131" s="402">
        <v>-22681.182642000007</v>
      </c>
      <c r="AM131" s="403" t="s">
        <v>514</v>
      </c>
      <c r="AN131" s="45">
        <v>6</v>
      </c>
      <c r="AO131" s="45" t="s">
        <v>545</v>
      </c>
      <c r="AP131" s="45">
        <v>6</v>
      </c>
      <c r="AR131" s="412"/>
      <c r="AS131" s="176"/>
      <c r="AV131" s="77"/>
      <c r="AW131" s="77"/>
      <c r="AX131" s="77"/>
      <c r="AY131" s="77"/>
      <c r="AZ131" s="77"/>
      <c r="BA131" s="77"/>
      <c r="BB131" s="77"/>
      <c r="BC131" s="77"/>
      <c r="BD131" s="77"/>
      <c r="BE131" s="77"/>
      <c r="BF131" s="77"/>
      <c r="BG131" s="77"/>
      <c r="BH131" s="77"/>
      <c r="BI131" s="77"/>
      <c r="BJ131" s="77"/>
      <c r="BK131" s="77"/>
      <c r="BL131" s="77"/>
      <c r="BM131" s="77"/>
      <c r="BN131" s="77"/>
      <c r="BO131" s="77"/>
      <c r="BP131" s="77"/>
      <c r="BQ131" s="77"/>
      <c r="BR131" s="77"/>
      <c r="BS131" s="77"/>
      <c r="BT131" s="77"/>
      <c r="BU131" s="77"/>
      <c r="BV131" s="77"/>
      <c r="BW131" s="77"/>
      <c r="BX131" s="77"/>
      <c r="BY131" s="77"/>
      <c r="BZ131" s="77"/>
      <c r="CA131" s="77"/>
      <c r="CB131" s="77"/>
      <c r="CC131" s="77"/>
      <c r="CD131" s="77"/>
      <c r="CE131" s="77"/>
      <c r="CF131" s="77"/>
      <c r="CG131" s="77"/>
      <c r="CH131" s="77"/>
      <c r="CI131" s="77"/>
      <c r="CJ131" s="77"/>
      <c r="CK131" s="77"/>
      <c r="CL131" s="77"/>
      <c r="CM131" s="77"/>
      <c r="CN131" s="77"/>
      <c r="CO131" s="77"/>
      <c r="CP131" s="77"/>
      <c r="CQ131" s="77"/>
      <c r="CR131" s="77"/>
      <c r="CS131" s="77"/>
      <c r="CT131" s="77"/>
      <c r="CU131" s="77"/>
      <c r="CV131" s="77"/>
      <c r="CW131" s="77"/>
      <c r="CX131" s="77"/>
      <c r="CY131" s="77"/>
      <c r="CZ131" s="77"/>
      <c r="DA131" s="77"/>
      <c r="DB131" s="77"/>
      <c r="DC131" s="77"/>
      <c r="DD131" s="77"/>
      <c r="DE131" s="77"/>
      <c r="DF131" s="77"/>
      <c r="DG131" s="77"/>
      <c r="DH131" s="77"/>
      <c r="DI131" s="77"/>
      <c r="DJ131" s="77"/>
      <c r="DK131" s="77"/>
      <c r="DL131" s="77"/>
      <c r="DM131" s="77"/>
      <c r="DN131" s="77"/>
      <c r="DO131" s="77"/>
      <c r="DP131" s="77"/>
      <c r="DQ131" s="77"/>
      <c r="DR131" s="77"/>
      <c r="DS131" s="77"/>
      <c r="DT131" s="77"/>
      <c r="DU131" s="77"/>
      <c r="DV131" s="77"/>
      <c r="DW131" s="77"/>
      <c r="DX131" s="77"/>
      <c r="DY131" s="77"/>
      <c r="DZ131" s="77"/>
      <c r="EA131" s="77"/>
      <c r="EB131" s="77"/>
      <c r="EC131" s="77"/>
      <c r="ED131" s="77"/>
      <c r="EE131" s="77"/>
      <c r="EF131" s="77"/>
      <c r="EG131" s="77"/>
      <c r="EH131" s="77"/>
      <c r="EI131" s="77"/>
      <c r="EJ131" s="77"/>
      <c r="EK131" s="77"/>
      <c r="EL131" s="77"/>
      <c r="EM131" s="77"/>
      <c r="EN131" s="77"/>
      <c r="EO131" s="77"/>
      <c r="EP131" s="77"/>
      <c r="EQ131" s="77"/>
      <c r="ER131" s="77"/>
      <c r="ES131" s="77"/>
      <c r="ET131" s="77"/>
      <c r="EU131" s="77"/>
      <c r="EV131" s="77"/>
      <c r="EW131" s="77"/>
      <c r="EX131" s="77"/>
      <c r="EY131" s="77"/>
      <c r="EZ131" s="77"/>
      <c r="FA131" s="77"/>
      <c r="FB131" s="77"/>
      <c r="FC131" s="77"/>
      <c r="FD131" s="77"/>
      <c r="FE131" s="77"/>
      <c r="FF131" s="77"/>
      <c r="FG131" s="77"/>
      <c r="FH131" s="77"/>
      <c r="FI131" s="77"/>
      <c r="FJ131" s="77"/>
      <c r="FK131" s="77"/>
      <c r="FL131" s="77"/>
      <c r="FM131" s="77"/>
      <c r="FN131" s="77"/>
      <c r="FO131" s="77"/>
      <c r="FP131" s="77"/>
      <c r="FQ131" s="77"/>
      <c r="FR131" s="77"/>
      <c r="FS131" s="77"/>
      <c r="FT131" s="77"/>
      <c r="FU131" s="77"/>
      <c r="FV131" s="77"/>
      <c r="FW131" s="77"/>
      <c r="FX131" s="77"/>
      <c r="FY131" s="77"/>
      <c r="FZ131" s="77"/>
      <c r="GA131" s="77"/>
      <c r="GB131" s="77"/>
      <c r="GC131" s="77"/>
      <c r="GD131" s="77"/>
      <c r="GE131" s="77"/>
      <c r="GF131" s="77"/>
      <c r="GG131" s="77"/>
      <c r="GH131" s="77"/>
      <c r="GI131" s="77"/>
      <c r="GJ131" s="77"/>
      <c r="GK131" s="77"/>
      <c r="GL131" s="77"/>
      <c r="GM131" s="77"/>
      <c r="GN131" s="77"/>
      <c r="GO131" s="77"/>
      <c r="GP131" s="77"/>
      <c r="GQ131" s="77"/>
      <c r="GR131" s="77"/>
      <c r="GS131" s="77"/>
      <c r="GT131" s="77"/>
      <c r="GU131" s="77"/>
      <c r="GV131" s="77"/>
      <c r="GW131" s="77"/>
      <c r="GX131" s="77"/>
      <c r="GY131" s="77"/>
      <c r="GZ131" s="77"/>
      <c r="HA131" s="77"/>
      <c r="HB131" s="77"/>
      <c r="HC131" s="77"/>
      <c r="HD131" s="77"/>
      <c r="HE131" s="77"/>
      <c r="HF131" s="77"/>
      <c r="HG131" s="77"/>
      <c r="HH131" s="77"/>
      <c r="HI131" s="77"/>
      <c r="HJ131" s="77"/>
      <c r="HK131" s="77"/>
      <c r="HL131" s="77"/>
      <c r="HM131" s="77"/>
      <c r="HN131" s="77"/>
      <c r="HO131" s="77"/>
      <c r="HP131" s="77"/>
      <c r="HQ131" s="77"/>
      <c r="HR131" s="77"/>
      <c r="HS131" s="77"/>
      <c r="HT131" s="77"/>
      <c r="HU131" s="77"/>
      <c r="HV131" s="77"/>
      <c r="HW131" s="77"/>
      <c r="HX131" s="77"/>
      <c r="HY131" s="77"/>
    </row>
    <row r="132" spans="1:233">
      <c r="A132" s="77">
        <v>275</v>
      </c>
      <c r="B132" s="77">
        <v>870</v>
      </c>
      <c r="C132" s="77" t="s">
        <v>27</v>
      </c>
      <c r="D132" s="77" t="s">
        <v>28</v>
      </c>
      <c r="E132" s="77" t="s">
        <v>242</v>
      </c>
      <c r="F132" s="77" t="s">
        <v>198</v>
      </c>
      <c r="G132" s="77" t="s">
        <v>473</v>
      </c>
      <c r="H132" s="77" t="s">
        <v>468</v>
      </c>
      <c r="I132" s="77" t="s">
        <v>259</v>
      </c>
      <c r="J132" s="454" t="s">
        <v>475</v>
      </c>
      <c r="K132" s="410">
        <v>36865</v>
      </c>
      <c r="L132" s="410">
        <v>38691</v>
      </c>
      <c r="M132" s="77" t="s">
        <v>30</v>
      </c>
      <c r="N132" s="271">
        <v>-15000000</v>
      </c>
      <c r="O132" s="271">
        <v>6018.1393580000004</v>
      </c>
      <c r="P132" s="411">
        <v>0.7</v>
      </c>
      <c r="Q132" s="271">
        <v>50.814163999999998</v>
      </c>
      <c r="R132" s="271">
        <v>50.817267999999999</v>
      </c>
      <c r="S132" s="411">
        <v>3.1040000000004397E-3</v>
      </c>
      <c r="T132" s="271">
        <v>18.680304567234646</v>
      </c>
      <c r="U132" s="271">
        <v>-319.87579099999999</v>
      </c>
      <c r="V132" s="271">
        <v>0</v>
      </c>
      <c r="W132" s="271">
        <v>-301.19548643276534</v>
      </c>
      <c r="X132" s="271">
        <v>-126600.62143499999</v>
      </c>
      <c r="Y132" s="271">
        <v>-126921.977535</v>
      </c>
      <c r="Z132" s="271">
        <v>-321.35610000000452</v>
      </c>
      <c r="AA132" s="271">
        <v>-20.160613567239182</v>
      </c>
      <c r="AB132" s="271">
        <v>-126600.62143499999</v>
      </c>
      <c r="AC132" s="271">
        <v>-126921.977535</v>
      </c>
      <c r="AD132" s="271">
        <v>-321.35610000000452</v>
      </c>
      <c r="AF132" s="271">
        <v>17819.710639037999</v>
      </c>
      <c r="AG132" s="402">
        <v>-26250</v>
      </c>
      <c r="AH132" s="402">
        <v>-153171.97753500001</v>
      </c>
      <c r="AI132" s="402">
        <v>-159979.85168600001</v>
      </c>
      <c r="AJ132" s="402">
        <v>-159979.85168600001</v>
      </c>
      <c r="AK132" s="402">
        <v>-14886.682455000002</v>
      </c>
      <c r="AL132" s="402">
        <v>-321.35610000000452</v>
      </c>
      <c r="AM132" s="403" t="s">
        <v>514</v>
      </c>
      <c r="AN132" s="45">
        <v>4</v>
      </c>
      <c r="AO132" s="45" t="s">
        <v>545</v>
      </c>
      <c r="AP132" s="45">
        <v>4</v>
      </c>
      <c r="AR132" s="412"/>
      <c r="AS132" s="176"/>
    </row>
    <row r="133" spans="1:233">
      <c r="A133" s="77">
        <v>276</v>
      </c>
      <c r="B133" s="77">
        <v>413</v>
      </c>
      <c r="C133" s="77" t="s">
        <v>27</v>
      </c>
      <c r="D133" s="77" t="s">
        <v>28</v>
      </c>
      <c r="E133" s="77" t="s">
        <v>242</v>
      </c>
      <c r="F133" s="77" t="s">
        <v>198</v>
      </c>
      <c r="G133" s="77" t="s">
        <v>473</v>
      </c>
      <c r="H133" s="77" t="s">
        <v>468</v>
      </c>
      <c r="I133" s="77" t="s">
        <v>97</v>
      </c>
      <c r="J133" s="454" t="s">
        <v>475</v>
      </c>
      <c r="K133" s="410">
        <v>36865</v>
      </c>
      <c r="L133" s="410">
        <v>38691</v>
      </c>
      <c r="M133" s="77" t="s">
        <v>30</v>
      </c>
      <c r="N133" s="271">
        <v>-5000000</v>
      </c>
      <c r="O133" s="271">
        <v>2006.046452</v>
      </c>
      <c r="P133" s="411">
        <v>0.7</v>
      </c>
      <c r="Q133" s="271">
        <v>50.814163999999998</v>
      </c>
      <c r="R133" s="271">
        <v>50.817267999999999</v>
      </c>
      <c r="S133" s="411">
        <v>3.1040000000004397E-3</v>
      </c>
      <c r="T133" s="271">
        <v>6.226768187008882</v>
      </c>
      <c r="U133" s="271">
        <v>-106.625264</v>
      </c>
      <c r="V133" s="271">
        <v>0</v>
      </c>
      <c r="W133" s="271">
        <v>-100.39849581299111</v>
      </c>
      <c r="X133" s="271">
        <v>-42200.207145</v>
      </c>
      <c r="Y133" s="271">
        <v>-42307.325844999999</v>
      </c>
      <c r="Z133" s="271">
        <v>-107.11869999999908</v>
      </c>
      <c r="AA133" s="271">
        <v>-6.7202041870079654</v>
      </c>
      <c r="AB133" s="271">
        <v>-42200.207145</v>
      </c>
      <c r="AC133" s="271">
        <v>-42307.325844999999</v>
      </c>
      <c r="AD133" s="271">
        <v>-107.11869999999908</v>
      </c>
      <c r="AF133" s="271">
        <v>5939.9035443720004</v>
      </c>
      <c r="AG133" s="402">
        <v>-8750</v>
      </c>
      <c r="AH133" s="402">
        <v>-51057.325844999999</v>
      </c>
      <c r="AI133" s="402">
        <v>-53326.617228999996</v>
      </c>
      <c r="AJ133" s="402">
        <v>-53326.617228999996</v>
      </c>
      <c r="AK133" s="402">
        <v>-4962.2274849999958</v>
      </c>
      <c r="AL133" s="402">
        <v>-107.11869999999908</v>
      </c>
      <c r="AM133" s="403" t="s">
        <v>514</v>
      </c>
      <c r="AN133" s="45">
        <v>4</v>
      </c>
      <c r="AO133" s="45" t="s">
        <v>545</v>
      </c>
      <c r="AP133" s="45">
        <v>4</v>
      </c>
      <c r="AR133" s="412"/>
      <c r="AS133" s="176"/>
      <c r="AV133" s="77"/>
      <c r="AW133" s="77"/>
      <c r="AX133" s="77"/>
      <c r="AY133" s="77"/>
      <c r="AZ133" s="77"/>
      <c r="BA133" s="77"/>
      <c r="BB133" s="77"/>
      <c r="BC133" s="77"/>
      <c r="BD133" s="77"/>
      <c r="BE133" s="77"/>
      <c r="BF133" s="77"/>
      <c r="BG133" s="77"/>
      <c r="BH133" s="77"/>
      <c r="BI133" s="77"/>
      <c r="BJ133" s="77"/>
      <c r="BK133" s="77"/>
      <c r="BL133" s="77"/>
      <c r="BM133" s="77"/>
      <c r="BN133" s="77"/>
      <c r="BO133" s="77"/>
      <c r="BP133" s="77"/>
      <c r="BQ133" s="77"/>
      <c r="BR133" s="77"/>
      <c r="BS133" s="77"/>
      <c r="BT133" s="77"/>
      <c r="BU133" s="77"/>
      <c r="BV133" s="77"/>
      <c r="BW133" s="77"/>
      <c r="BX133" s="77"/>
      <c r="BY133" s="77"/>
      <c r="BZ133" s="77"/>
      <c r="CA133" s="77"/>
      <c r="CB133" s="77"/>
      <c r="CC133" s="77"/>
      <c r="CD133" s="77"/>
      <c r="CE133" s="77"/>
      <c r="CF133" s="77"/>
      <c r="CG133" s="77"/>
      <c r="CH133" s="77"/>
      <c r="CI133" s="77"/>
      <c r="CJ133" s="77"/>
      <c r="CK133" s="77"/>
      <c r="CL133" s="77"/>
      <c r="CM133" s="77"/>
      <c r="CN133" s="77"/>
      <c r="CO133" s="77"/>
      <c r="CP133" s="77"/>
      <c r="CQ133" s="77"/>
      <c r="CR133" s="77"/>
      <c r="CS133" s="77"/>
      <c r="CT133" s="77"/>
      <c r="CU133" s="77"/>
      <c r="CV133" s="77"/>
      <c r="CW133" s="77"/>
      <c r="CX133" s="77"/>
      <c r="CY133" s="77"/>
      <c r="CZ133" s="77"/>
      <c r="DA133" s="77"/>
      <c r="DB133" s="77"/>
      <c r="DC133" s="77"/>
      <c r="DD133" s="77"/>
      <c r="DE133" s="77"/>
      <c r="DF133" s="77"/>
      <c r="DG133" s="77"/>
      <c r="DH133" s="77"/>
      <c r="DI133" s="77"/>
      <c r="DJ133" s="77"/>
      <c r="DK133" s="77"/>
      <c r="DL133" s="77"/>
      <c r="DM133" s="77"/>
      <c r="DN133" s="77"/>
      <c r="DO133" s="77"/>
      <c r="DP133" s="77"/>
      <c r="DQ133" s="77"/>
      <c r="DR133" s="77"/>
      <c r="DS133" s="77"/>
      <c r="DT133" s="77"/>
      <c r="DU133" s="77"/>
      <c r="DV133" s="77"/>
      <c r="DW133" s="77"/>
      <c r="DX133" s="77"/>
      <c r="DY133" s="77"/>
      <c r="DZ133" s="77"/>
      <c r="EA133" s="77"/>
      <c r="EB133" s="77"/>
      <c r="EC133" s="77"/>
      <c r="ED133" s="77"/>
      <c r="EE133" s="77"/>
      <c r="EF133" s="77"/>
      <c r="EG133" s="77"/>
      <c r="EH133" s="77"/>
      <c r="EI133" s="77"/>
      <c r="EJ133" s="77"/>
      <c r="EK133" s="77"/>
      <c r="EL133" s="77"/>
      <c r="EM133" s="77"/>
      <c r="EN133" s="77"/>
      <c r="EO133" s="77"/>
      <c r="EP133" s="77"/>
      <c r="EQ133" s="77"/>
      <c r="ER133" s="77"/>
      <c r="ES133" s="77"/>
      <c r="ET133" s="77"/>
      <c r="EU133" s="77"/>
      <c r="EV133" s="77"/>
      <c r="EW133" s="77"/>
      <c r="EX133" s="77"/>
      <c r="EY133" s="77"/>
      <c r="EZ133" s="77"/>
      <c r="FA133" s="77"/>
      <c r="FB133" s="77"/>
      <c r="FC133" s="77"/>
      <c r="FD133" s="77"/>
      <c r="FE133" s="77"/>
      <c r="FF133" s="77"/>
      <c r="FG133" s="77"/>
      <c r="FH133" s="77"/>
      <c r="FI133" s="77"/>
      <c r="FJ133" s="77"/>
      <c r="FK133" s="77"/>
      <c r="FL133" s="77"/>
      <c r="FM133" s="77"/>
      <c r="FN133" s="77"/>
      <c r="FO133" s="77"/>
      <c r="FP133" s="77"/>
      <c r="FQ133" s="77"/>
      <c r="FR133" s="77"/>
      <c r="FS133" s="77"/>
      <c r="FT133" s="77"/>
      <c r="FU133" s="77"/>
      <c r="FV133" s="77"/>
      <c r="FW133" s="77"/>
      <c r="FX133" s="77"/>
      <c r="FY133" s="77"/>
      <c r="FZ133" s="77"/>
      <c r="GA133" s="77"/>
      <c r="GB133" s="77"/>
      <c r="GC133" s="77"/>
      <c r="GD133" s="77"/>
      <c r="GE133" s="77"/>
      <c r="GF133" s="77"/>
      <c r="GG133" s="77"/>
      <c r="GH133" s="77"/>
      <c r="GI133" s="77"/>
      <c r="GJ133" s="77"/>
      <c r="GK133" s="77"/>
      <c r="GL133" s="77"/>
      <c r="GM133" s="77"/>
      <c r="GN133" s="77"/>
      <c r="GO133" s="77"/>
      <c r="GP133" s="77"/>
      <c r="GQ133" s="77"/>
      <c r="GR133" s="77"/>
      <c r="GS133" s="77"/>
      <c r="GT133" s="77"/>
      <c r="GU133" s="77"/>
      <c r="GV133" s="77"/>
      <c r="GW133" s="77"/>
      <c r="GX133" s="77"/>
      <c r="GY133" s="77"/>
      <c r="GZ133" s="77"/>
      <c r="HA133" s="77"/>
      <c r="HB133" s="77"/>
      <c r="HC133" s="77"/>
      <c r="HD133" s="77"/>
      <c r="HE133" s="77"/>
      <c r="HF133" s="77"/>
      <c r="HG133" s="77"/>
      <c r="HH133" s="77"/>
      <c r="HI133" s="77"/>
      <c r="HJ133" s="77"/>
      <c r="HK133" s="77"/>
      <c r="HL133" s="77"/>
      <c r="HM133" s="77"/>
      <c r="HN133" s="77"/>
      <c r="HO133" s="77"/>
      <c r="HP133" s="77"/>
      <c r="HQ133" s="77"/>
      <c r="HR133" s="77"/>
      <c r="HS133" s="77"/>
      <c r="HT133" s="77"/>
      <c r="HU133" s="77"/>
      <c r="HV133" s="77"/>
      <c r="HW133" s="77"/>
      <c r="HX133" s="77"/>
      <c r="HY133" s="77"/>
    </row>
    <row r="134" spans="1:233">
      <c r="A134" s="77">
        <v>277</v>
      </c>
      <c r="B134" s="77">
        <v>414</v>
      </c>
      <c r="C134" s="77" t="s">
        <v>27</v>
      </c>
      <c r="D134" s="77" t="s">
        <v>28</v>
      </c>
      <c r="E134" s="77" t="s">
        <v>239</v>
      </c>
      <c r="F134" s="77" t="s">
        <v>200</v>
      </c>
      <c r="G134" s="77" t="s">
        <v>471</v>
      </c>
      <c r="H134" s="77" t="s">
        <v>472</v>
      </c>
      <c r="I134" s="77" t="s">
        <v>97</v>
      </c>
      <c r="J134" s="454" t="s">
        <v>469</v>
      </c>
      <c r="K134" s="410">
        <v>36866</v>
      </c>
      <c r="L134" s="410">
        <v>38692</v>
      </c>
      <c r="M134" s="77" t="s">
        <v>30</v>
      </c>
      <c r="N134" s="271">
        <v>-10000000</v>
      </c>
      <c r="O134" s="271">
        <v>4005.285261</v>
      </c>
      <c r="P134" s="411">
        <v>0.55000000000000004</v>
      </c>
      <c r="Q134" s="271">
        <v>37.451563</v>
      </c>
      <c r="R134" s="271">
        <v>37.457720999999999</v>
      </c>
      <c r="S134" s="411">
        <v>6.1579999999992197E-3</v>
      </c>
      <c r="T134" s="271">
        <v>24.664546637234874</v>
      </c>
      <c r="U134" s="271">
        <v>-162.29966099999999</v>
      </c>
      <c r="V134" s="271">
        <v>0</v>
      </c>
      <c r="W134" s="271">
        <v>-137.63511436276511</v>
      </c>
      <c r="X134" s="271">
        <v>-76628.028793000005</v>
      </c>
      <c r="Y134" s="271">
        <v>-76785.102822999994</v>
      </c>
      <c r="Z134" s="271">
        <v>-157.07402999998885</v>
      </c>
      <c r="AA134" s="271">
        <v>-19.438915637223744</v>
      </c>
      <c r="AB134" s="271">
        <v>-76628.028793000005</v>
      </c>
      <c r="AC134" s="271">
        <v>-76785.102822999994</v>
      </c>
      <c r="AD134" s="271">
        <v>-157.07402999998885</v>
      </c>
      <c r="AF134" s="271">
        <v>23060.429890207502</v>
      </c>
      <c r="AG134" s="402">
        <v>-13750</v>
      </c>
      <c r="AH134" s="402">
        <v>-90535.102822999994</v>
      </c>
      <c r="AI134" s="402">
        <v>-49726.812461999994</v>
      </c>
      <c r="AJ134" s="402">
        <v>-49726.812461999994</v>
      </c>
      <c r="AK134" s="402">
        <v>-83013.366853</v>
      </c>
      <c r="AL134" s="402">
        <v>-157.07402999998885</v>
      </c>
      <c r="AM134" s="403" t="s">
        <v>514</v>
      </c>
      <c r="AN134" s="45">
        <v>6</v>
      </c>
      <c r="AO134" s="45" t="s">
        <v>545</v>
      </c>
      <c r="AP134" s="45">
        <v>6</v>
      </c>
      <c r="AR134" s="412"/>
      <c r="AS134" s="176"/>
      <c r="AV134" s="77"/>
      <c r="AW134" s="77"/>
      <c r="AX134" s="77"/>
      <c r="AY134" s="77"/>
      <c r="AZ134" s="77"/>
      <c r="BA134" s="77"/>
      <c r="BB134" s="77"/>
      <c r="BC134" s="77"/>
      <c r="BD134" s="77"/>
      <c r="BE134" s="77"/>
      <c r="BF134" s="77"/>
      <c r="BG134" s="77"/>
      <c r="BH134" s="77"/>
      <c r="BI134" s="77"/>
      <c r="BJ134" s="77"/>
      <c r="BK134" s="77"/>
      <c r="BL134" s="77"/>
      <c r="BM134" s="77"/>
      <c r="BN134" s="77"/>
      <c r="BO134" s="77"/>
      <c r="BP134" s="77"/>
      <c r="BQ134" s="77"/>
      <c r="BR134" s="77"/>
      <c r="BS134" s="77"/>
      <c r="BT134" s="77"/>
      <c r="BU134" s="77"/>
      <c r="BV134" s="77"/>
      <c r="BW134" s="77"/>
      <c r="BX134" s="77"/>
      <c r="BY134" s="77"/>
      <c r="BZ134" s="77"/>
      <c r="CA134" s="77"/>
      <c r="CB134" s="77"/>
      <c r="CC134" s="77"/>
      <c r="CD134" s="77"/>
      <c r="CE134" s="77"/>
      <c r="CF134" s="77"/>
      <c r="CG134" s="77"/>
      <c r="CH134" s="77"/>
      <c r="CI134" s="77"/>
      <c r="CJ134" s="77"/>
      <c r="CK134" s="77"/>
      <c r="CL134" s="77"/>
      <c r="CM134" s="77"/>
      <c r="CN134" s="77"/>
      <c r="CO134" s="77"/>
      <c r="CP134" s="77"/>
      <c r="CQ134" s="77"/>
      <c r="CR134" s="77"/>
      <c r="CS134" s="77"/>
      <c r="CT134" s="77"/>
      <c r="CU134" s="77"/>
      <c r="CV134" s="77"/>
      <c r="CW134" s="77"/>
      <c r="CX134" s="77"/>
      <c r="CY134" s="77"/>
      <c r="CZ134" s="77"/>
      <c r="DA134" s="77"/>
      <c r="DB134" s="77"/>
      <c r="DC134" s="77"/>
      <c r="DD134" s="77"/>
      <c r="DE134" s="77"/>
      <c r="DF134" s="77"/>
      <c r="DG134" s="77"/>
      <c r="DH134" s="77"/>
      <c r="DI134" s="77"/>
      <c r="DJ134" s="77"/>
      <c r="DK134" s="77"/>
      <c r="DL134" s="77"/>
      <c r="DM134" s="77"/>
      <c r="DN134" s="77"/>
      <c r="DO134" s="77"/>
      <c r="DP134" s="77"/>
      <c r="DQ134" s="77"/>
      <c r="DR134" s="77"/>
      <c r="DS134" s="77"/>
      <c r="DT134" s="77"/>
      <c r="DU134" s="77"/>
      <c r="DV134" s="77"/>
      <c r="DW134" s="77"/>
      <c r="DX134" s="77"/>
      <c r="DY134" s="77"/>
      <c r="DZ134" s="77"/>
      <c r="EA134" s="77"/>
      <c r="EB134" s="77"/>
      <c r="EC134" s="77"/>
      <c r="ED134" s="77"/>
      <c r="EE134" s="77"/>
      <c r="EF134" s="77"/>
      <c r="EG134" s="77"/>
      <c r="EH134" s="77"/>
      <c r="EI134" s="77"/>
      <c r="EJ134" s="77"/>
      <c r="EK134" s="77"/>
      <c r="EL134" s="77"/>
      <c r="EM134" s="77"/>
      <c r="EN134" s="77"/>
      <c r="EO134" s="77"/>
      <c r="EP134" s="77"/>
      <c r="EQ134" s="77"/>
      <c r="ER134" s="77"/>
      <c r="ES134" s="77"/>
      <c r="ET134" s="77"/>
      <c r="EU134" s="77"/>
      <c r="EV134" s="77"/>
      <c r="EW134" s="77"/>
      <c r="EX134" s="77"/>
      <c r="EY134" s="77"/>
      <c r="EZ134" s="77"/>
      <c r="FA134" s="77"/>
      <c r="FB134" s="77"/>
      <c r="FC134" s="77"/>
      <c r="FD134" s="77"/>
      <c r="FE134" s="77"/>
      <c r="FF134" s="77"/>
      <c r="FG134" s="77"/>
      <c r="FH134" s="77"/>
      <c r="FI134" s="77"/>
      <c r="FJ134" s="77"/>
      <c r="FK134" s="77"/>
      <c r="FL134" s="77"/>
      <c r="FM134" s="77"/>
      <c r="FN134" s="77"/>
      <c r="FO134" s="77"/>
      <c r="FP134" s="77"/>
      <c r="FQ134" s="77"/>
      <c r="FR134" s="77"/>
      <c r="FS134" s="77"/>
      <c r="FT134" s="77"/>
      <c r="FU134" s="77"/>
      <c r="FV134" s="77"/>
      <c r="FW134" s="77"/>
      <c r="FX134" s="77"/>
      <c r="FY134" s="77"/>
      <c r="FZ134" s="77"/>
      <c r="GA134" s="77"/>
      <c r="GB134" s="77"/>
      <c r="GC134" s="77"/>
      <c r="GD134" s="77"/>
      <c r="GE134" s="77"/>
      <c r="GF134" s="77"/>
      <c r="GG134" s="77"/>
      <c r="GH134" s="77"/>
      <c r="GI134" s="77"/>
      <c r="GJ134" s="77"/>
      <c r="GK134" s="77"/>
      <c r="GL134" s="77"/>
      <c r="GM134" s="77"/>
      <c r="GN134" s="77"/>
      <c r="GO134" s="77"/>
      <c r="GP134" s="77"/>
      <c r="GQ134" s="77"/>
      <c r="GR134" s="77"/>
      <c r="GS134" s="77"/>
      <c r="GT134" s="77"/>
      <c r="GU134" s="77"/>
      <c r="GV134" s="77"/>
      <c r="GW134" s="77"/>
      <c r="GX134" s="77"/>
      <c r="GY134" s="77"/>
      <c r="GZ134" s="77"/>
      <c r="HA134" s="77"/>
      <c r="HB134" s="77"/>
      <c r="HC134" s="77"/>
      <c r="HD134" s="77"/>
      <c r="HE134" s="77"/>
      <c r="HF134" s="77"/>
      <c r="HG134" s="77"/>
      <c r="HH134" s="77"/>
      <c r="HI134" s="77"/>
      <c r="HJ134" s="77"/>
      <c r="HK134" s="77"/>
      <c r="HL134" s="77"/>
      <c r="HM134" s="77"/>
      <c r="HN134" s="77"/>
      <c r="HO134" s="77"/>
      <c r="HP134" s="77"/>
      <c r="HQ134" s="77"/>
      <c r="HR134" s="77"/>
      <c r="HS134" s="77"/>
      <c r="HT134" s="77"/>
      <c r="HU134" s="77"/>
      <c r="HV134" s="77"/>
      <c r="HW134" s="77"/>
      <c r="HX134" s="77"/>
      <c r="HY134" s="77"/>
    </row>
    <row r="135" spans="1:233">
      <c r="A135" s="77">
        <v>402</v>
      </c>
      <c r="B135" s="77">
        <v>416</v>
      </c>
      <c r="C135" s="77" t="s">
        <v>27</v>
      </c>
      <c r="D135" s="77" t="s">
        <v>28</v>
      </c>
      <c r="E135" s="77" t="s">
        <v>248</v>
      </c>
      <c r="F135" s="77" t="s">
        <v>198</v>
      </c>
      <c r="G135" s="77" t="s">
        <v>471</v>
      </c>
      <c r="H135" s="77" t="s">
        <v>468</v>
      </c>
      <c r="I135" s="77" t="s">
        <v>97</v>
      </c>
      <c r="J135" s="454" t="s">
        <v>486</v>
      </c>
      <c r="K135" s="410">
        <v>36794</v>
      </c>
      <c r="L135" s="410">
        <v>38620</v>
      </c>
      <c r="M135" s="77" t="s">
        <v>30</v>
      </c>
      <c r="N135" s="271">
        <v>-15000000</v>
      </c>
      <c r="O135" s="271">
        <v>5760.547106</v>
      </c>
      <c r="P135" s="411">
        <v>0.74</v>
      </c>
      <c r="Q135" s="271">
        <v>143.38429500000001</v>
      </c>
      <c r="R135" s="271">
        <v>143.400226</v>
      </c>
      <c r="S135" s="411">
        <v>1.593099999999481E-2</v>
      </c>
      <c r="T135" s="271">
        <v>91.7712759456561</v>
      </c>
      <c r="U135" s="271">
        <v>-572.96267499999999</v>
      </c>
      <c r="V135" s="271">
        <v>0</v>
      </c>
      <c r="W135" s="271">
        <v>-481.19139905434389</v>
      </c>
      <c r="X135" s="271">
        <v>396006.835456</v>
      </c>
      <c r="Y135" s="271">
        <v>395941.54226000002</v>
      </c>
      <c r="Z135" s="271">
        <v>-65.293195999984164</v>
      </c>
      <c r="AA135" s="271">
        <v>415.89820305435973</v>
      </c>
      <c r="AB135" s="271">
        <v>396006.835456</v>
      </c>
      <c r="AC135" s="271">
        <v>395941.54226000002</v>
      </c>
      <c r="AD135" s="271">
        <v>-65.293195999984164</v>
      </c>
      <c r="AF135" s="271">
        <v>17056.979980865999</v>
      </c>
      <c r="AG135" s="402">
        <v>-56116.666666999998</v>
      </c>
      <c r="AH135" s="402">
        <v>339824.87559300003</v>
      </c>
      <c r="AI135" s="402">
        <v>-169239.55060599995</v>
      </c>
      <c r="AJ135" s="402">
        <v>-169239.55060599995</v>
      </c>
      <c r="AK135" s="402">
        <v>-204971.583422</v>
      </c>
      <c r="AL135" s="402">
        <v>-65.293195999984164</v>
      </c>
      <c r="AM135" s="403" t="s">
        <v>547</v>
      </c>
      <c r="AN135" s="45">
        <v>4</v>
      </c>
      <c r="AO135" s="45" t="s">
        <v>545</v>
      </c>
      <c r="AP135" s="45">
        <v>4</v>
      </c>
      <c r="AR135" s="412"/>
      <c r="AS135" s="176"/>
      <c r="AV135" s="77"/>
      <c r="AW135" s="77"/>
      <c r="AX135" s="77"/>
      <c r="AY135" s="77"/>
      <c r="AZ135" s="77"/>
      <c r="BA135" s="77"/>
      <c r="BB135" s="77"/>
      <c r="BC135" s="77"/>
      <c r="BD135" s="77"/>
      <c r="BE135" s="77"/>
      <c r="BF135" s="77"/>
      <c r="BG135" s="77"/>
      <c r="BH135" s="77"/>
      <c r="BI135" s="77"/>
      <c r="BJ135" s="77"/>
      <c r="BK135" s="77"/>
      <c r="BL135" s="77"/>
      <c r="BM135" s="77"/>
      <c r="BN135" s="77"/>
      <c r="BO135" s="77"/>
      <c r="BP135" s="77"/>
      <c r="BQ135" s="77"/>
      <c r="BR135" s="77"/>
      <c r="BS135" s="77"/>
      <c r="BT135" s="77"/>
      <c r="BU135" s="77"/>
      <c r="BV135" s="77"/>
      <c r="BW135" s="77"/>
      <c r="BX135" s="77"/>
      <c r="BY135" s="77"/>
      <c r="BZ135" s="77"/>
      <c r="CA135" s="77"/>
      <c r="CB135" s="77"/>
      <c r="CC135" s="77"/>
      <c r="CD135" s="77"/>
      <c r="CE135" s="77"/>
      <c r="CF135" s="77"/>
      <c r="CG135" s="77"/>
      <c r="CH135" s="77"/>
      <c r="CI135" s="77"/>
      <c r="CJ135" s="77"/>
      <c r="CK135" s="77"/>
      <c r="CL135" s="77"/>
      <c r="CM135" s="77"/>
      <c r="CN135" s="77"/>
      <c r="CO135" s="77"/>
      <c r="CP135" s="77"/>
      <c r="CQ135" s="77"/>
      <c r="CR135" s="77"/>
      <c r="CS135" s="77"/>
      <c r="CT135" s="77"/>
      <c r="CU135" s="77"/>
      <c r="CV135" s="77"/>
      <c r="CW135" s="77"/>
      <c r="CX135" s="77"/>
      <c r="CY135" s="77"/>
      <c r="CZ135" s="77"/>
      <c r="DA135" s="77"/>
      <c r="DB135" s="77"/>
      <c r="DC135" s="77"/>
      <c r="DD135" s="77"/>
      <c r="DE135" s="77"/>
      <c r="DF135" s="77"/>
      <c r="DG135" s="77"/>
      <c r="DH135" s="77"/>
      <c r="DI135" s="77"/>
      <c r="DJ135" s="77"/>
      <c r="DK135" s="77"/>
      <c r="DL135" s="77"/>
      <c r="DM135" s="77"/>
      <c r="DN135" s="77"/>
      <c r="DO135" s="77"/>
      <c r="DP135" s="77"/>
      <c r="DQ135" s="77"/>
      <c r="DR135" s="77"/>
      <c r="DS135" s="77"/>
      <c r="DT135" s="77"/>
      <c r="DU135" s="77"/>
      <c r="DV135" s="77"/>
      <c r="DW135" s="77"/>
      <c r="DX135" s="77"/>
      <c r="DY135" s="77"/>
      <c r="DZ135" s="77"/>
      <c r="EA135" s="77"/>
      <c r="EB135" s="77"/>
      <c r="EC135" s="77"/>
      <c r="ED135" s="77"/>
      <c r="EE135" s="77"/>
      <c r="EF135" s="77"/>
      <c r="EG135" s="77"/>
      <c r="EH135" s="77"/>
      <c r="EI135" s="77"/>
      <c r="EJ135" s="77"/>
      <c r="EK135" s="77"/>
      <c r="EL135" s="77"/>
      <c r="EM135" s="77"/>
      <c r="EN135" s="77"/>
      <c r="EO135" s="77"/>
      <c r="EP135" s="77"/>
      <c r="EQ135" s="77"/>
      <c r="ER135" s="77"/>
      <c r="ES135" s="77"/>
      <c r="ET135" s="77"/>
      <c r="EU135" s="77"/>
      <c r="EV135" s="77"/>
      <c r="EW135" s="77"/>
      <c r="EX135" s="77"/>
      <c r="EY135" s="77"/>
      <c r="EZ135" s="77"/>
      <c r="FA135" s="77"/>
      <c r="FB135" s="77"/>
      <c r="FC135" s="77"/>
      <c r="FD135" s="77"/>
      <c r="FE135" s="77"/>
      <c r="FF135" s="77"/>
      <c r="FG135" s="77"/>
      <c r="FH135" s="77"/>
      <c r="FI135" s="77"/>
      <c r="FJ135" s="77"/>
      <c r="FK135" s="77"/>
      <c r="FL135" s="77"/>
      <c r="FM135" s="77"/>
      <c r="FN135" s="77"/>
      <c r="FO135" s="77"/>
      <c r="FP135" s="77"/>
      <c r="FQ135" s="77"/>
      <c r="FR135" s="77"/>
      <c r="FS135" s="77"/>
      <c r="FT135" s="77"/>
      <c r="FU135" s="77"/>
      <c r="FV135" s="77"/>
      <c r="FW135" s="77"/>
      <c r="FX135" s="77"/>
      <c r="FY135" s="77"/>
      <c r="FZ135" s="77"/>
      <c r="GA135" s="77"/>
      <c r="GB135" s="77"/>
      <c r="GC135" s="77"/>
      <c r="GD135" s="77"/>
      <c r="GE135" s="77"/>
      <c r="GF135" s="77"/>
      <c r="GG135" s="77"/>
      <c r="GH135" s="77"/>
      <c r="GI135" s="77"/>
      <c r="GJ135" s="77"/>
      <c r="GK135" s="77"/>
      <c r="GL135" s="77"/>
      <c r="GM135" s="77"/>
      <c r="GN135" s="77"/>
      <c r="GO135" s="77"/>
      <c r="GP135" s="77"/>
      <c r="GQ135" s="77"/>
      <c r="GR135" s="77"/>
      <c r="GS135" s="77"/>
      <c r="GT135" s="77"/>
      <c r="GU135" s="77"/>
      <c r="GV135" s="77"/>
      <c r="GW135" s="77"/>
      <c r="GX135" s="77"/>
      <c r="GY135" s="77"/>
      <c r="GZ135" s="77"/>
      <c r="HA135" s="77"/>
      <c r="HB135" s="77"/>
      <c r="HC135" s="77"/>
      <c r="HD135" s="77"/>
      <c r="HE135" s="77"/>
      <c r="HF135" s="77"/>
      <c r="HG135" s="77"/>
      <c r="HH135" s="77"/>
      <c r="HI135" s="77"/>
      <c r="HJ135" s="77"/>
      <c r="HK135" s="77"/>
      <c r="HL135" s="77"/>
      <c r="HM135" s="77"/>
      <c r="HN135" s="77"/>
      <c r="HO135" s="77"/>
      <c r="HP135" s="77"/>
      <c r="HQ135" s="77"/>
      <c r="HR135" s="77"/>
      <c r="HS135" s="77"/>
      <c r="HT135" s="77"/>
      <c r="HU135" s="77"/>
      <c r="HV135" s="77"/>
      <c r="HW135" s="77"/>
      <c r="HX135" s="77"/>
      <c r="HY135" s="77"/>
    </row>
    <row r="136" spans="1:233">
      <c r="A136" s="77">
        <v>418</v>
      </c>
      <c r="B136" s="77">
        <v>419</v>
      </c>
      <c r="C136" s="77" t="s">
        <v>27</v>
      </c>
      <c r="D136" s="77" t="s">
        <v>28</v>
      </c>
      <c r="E136" s="77" t="s">
        <v>67</v>
      </c>
      <c r="F136" s="77" t="s">
        <v>200</v>
      </c>
      <c r="G136" s="77" t="s">
        <v>473</v>
      </c>
      <c r="H136" s="77" t="s">
        <v>490</v>
      </c>
      <c r="I136" s="77" t="s">
        <v>267</v>
      </c>
      <c r="J136" s="454" t="s">
        <v>469</v>
      </c>
      <c r="K136" s="410">
        <v>36868</v>
      </c>
      <c r="L136" s="410">
        <v>38694</v>
      </c>
      <c r="M136" s="77" t="s">
        <v>30</v>
      </c>
      <c r="N136" s="271">
        <v>10000000</v>
      </c>
      <c r="O136" s="271">
        <v>-3994.0405099999998</v>
      </c>
      <c r="P136" s="411">
        <v>0.55000000000000004</v>
      </c>
      <c r="Q136" s="271">
        <v>100.908126</v>
      </c>
      <c r="R136" s="271">
        <v>100.93238700000001</v>
      </c>
      <c r="S136" s="411">
        <v>2.4261000000009858E-2</v>
      </c>
      <c r="T136" s="271">
        <v>-96.899416813149372</v>
      </c>
      <c r="U136" s="271">
        <v>363.17223100000001</v>
      </c>
      <c r="V136" s="271">
        <v>0</v>
      </c>
      <c r="W136" s="271">
        <v>266.27281418685061</v>
      </c>
      <c r="X136" s="271">
        <v>-181328.20146400001</v>
      </c>
      <c r="Y136" s="271">
        <v>-181348.393989</v>
      </c>
      <c r="Z136" s="271">
        <v>-20.192524999991292</v>
      </c>
      <c r="AA136" s="271">
        <v>-286.4653391868419</v>
      </c>
      <c r="AB136" s="271">
        <v>-181328.20146400001</v>
      </c>
      <c r="AC136" s="271">
        <v>-181348.393989</v>
      </c>
      <c r="AD136" s="271">
        <v>-20.192524999991292</v>
      </c>
      <c r="AF136" s="271">
        <v>-22995.688236324997</v>
      </c>
      <c r="AG136" s="402">
        <v>13750</v>
      </c>
      <c r="AH136" s="402">
        <v>-167598.393989</v>
      </c>
      <c r="AI136" s="402">
        <v>-117936.994125</v>
      </c>
      <c r="AJ136" s="402">
        <v>-117936.994125</v>
      </c>
      <c r="AK136" s="402">
        <v>30826.968953000003</v>
      </c>
      <c r="AL136" s="402">
        <v>-20.192524999991292</v>
      </c>
      <c r="AM136" s="403" t="s">
        <v>514</v>
      </c>
      <c r="AN136" s="45">
        <v>6</v>
      </c>
      <c r="AO136" s="45" t="s">
        <v>545</v>
      </c>
      <c r="AP136" s="45">
        <v>6</v>
      </c>
      <c r="AR136" s="412"/>
      <c r="AS136" s="176"/>
    </row>
    <row r="137" spans="1:233">
      <c r="A137" s="77">
        <v>419</v>
      </c>
      <c r="B137" s="77">
        <v>420</v>
      </c>
      <c r="C137" s="77" t="s">
        <v>79</v>
      </c>
      <c r="D137" s="77" t="s">
        <v>80</v>
      </c>
      <c r="E137" s="77" t="s">
        <v>247</v>
      </c>
      <c r="F137" s="77" t="s">
        <v>198</v>
      </c>
      <c r="G137" s="77" t="s">
        <v>471</v>
      </c>
      <c r="H137" s="77" t="s">
        <v>468</v>
      </c>
      <c r="I137" s="77" t="s">
        <v>271</v>
      </c>
      <c r="J137" s="454" t="s">
        <v>486</v>
      </c>
      <c r="K137" s="410">
        <v>36784</v>
      </c>
      <c r="L137" s="410">
        <v>38610</v>
      </c>
      <c r="M137" s="77" t="s">
        <v>30</v>
      </c>
      <c r="N137" s="271">
        <v>60000000</v>
      </c>
      <c r="O137" s="271">
        <v>-22735.917909</v>
      </c>
      <c r="P137" s="411">
        <v>0.22500000000000001</v>
      </c>
      <c r="Q137" s="271">
        <v>38.222028999999999</v>
      </c>
      <c r="R137" s="271">
        <v>38.189974999999997</v>
      </c>
      <c r="S137" s="411">
        <v>-3.2054000000002247E-2</v>
      </c>
      <c r="T137" s="271">
        <v>728.7771126551371</v>
      </c>
      <c r="U137" s="271">
        <v>780.38840000000005</v>
      </c>
      <c r="V137" s="271">
        <v>0</v>
      </c>
      <c r="W137" s="271">
        <v>1509.1655126551373</v>
      </c>
      <c r="X137" s="271">
        <v>-366532.70178</v>
      </c>
      <c r="Y137" s="271">
        <v>-365578.01607900002</v>
      </c>
      <c r="Z137" s="271">
        <v>954.68570099998033</v>
      </c>
      <c r="AA137" s="271">
        <v>-554.47981165515694</v>
      </c>
      <c r="AB137" s="271">
        <v>-366532.70178</v>
      </c>
      <c r="AC137" s="271">
        <v>-365578.01607900002</v>
      </c>
      <c r="AD137" s="271">
        <v>954.68570099998033</v>
      </c>
      <c r="AF137" s="271">
        <v>-67321.05292854899</v>
      </c>
      <c r="AG137" s="402">
        <v>67875</v>
      </c>
      <c r="AH137" s="402">
        <v>-297703.01607900002</v>
      </c>
      <c r="AI137" s="402">
        <v>267547.13842199993</v>
      </c>
      <c r="AJ137" s="402">
        <v>267547.13842199993</v>
      </c>
      <c r="AK137" s="402">
        <v>108143.49726199999</v>
      </c>
      <c r="AL137" s="402">
        <v>954.68570099998033</v>
      </c>
      <c r="AM137" s="403" t="s">
        <v>547</v>
      </c>
      <c r="AN137" s="45">
        <v>4</v>
      </c>
      <c r="AO137" s="45" t="s">
        <v>545</v>
      </c>
      <c r="AP137" s="45">
        <v>4</v>
      </c>
      <c r="AR137" s="412"/>
      <c r="AS137" s="176"/>
      <c r="AV137" s="77"/>
      <c r="AW137" s="77"/>
      <c r="AX137" s="77"/>
      <c r="AY137" s="77"/>
      <c r="AZ137" s="77"/>
      <c r="BA137" s="77"/>
      <c r="BB137" s="77"/>
      <c r="BC137" s="77"/>
      <c r="BD137" s="77"/>
      <c r="BE137" s="77"/>
      <c r="BF137" s="77"/>
      <c r="BG137" s="77"/>
      <c r="BH137" s="77"/>
      <c r="BI137" s="77"/>
      <c r="BJ137" s="77"/>
      <c r="BK137" s="77"/>
      <c r="BL137" s="77"/>
      <c r="BM137" s="77"/>
      <c r="BN137" s="77"/>
      <c r="BO137" s="77"/>
      <c r="BP137" s="77"/>
      <c r="BQ137" s="77"/>
      <c r="BR137" s="77"/>
      <c r="BS137" s="77"/>
      <c r="BT137" s="77"/>
      <c r="BU137" s="77"/>
      <c r="BV137" s="77"/>
      <c r="BW137" s="77"/>
      <c r="BX137" s="77"/>
      <c r="BY137" s="77"/>
      <c r="BZ137" s="77"/>
      <c r="CA137" s="77"/>
      <c r="CB137" s="77"/>
      <c r="CC137" s="77"/>
      <c r="CD137" s="77"/>
      <c r="CE137" s="77"/>
      <c r="CF137" s="77"/>
      <c r="CG137" s="77"/>
      <c r="CH137" s="77"/>
      <c r="CI137" s="77"/>
      <c r="CJ137" s="77"/>
      <c r="CK137" s="77"/>
      <c r="CL137" s="77"/>
      <c r="CM137" s="77"/>
      <c r="CN137" s="77"/>
      <c r="CO137" s="77"/>
      <c r="CP137" s="77"/>
      <c r="CQ137" s="77"/>
      <c r="CR137" s="77"/>
      <c r="CS137" s="77"/>
      <c r="CT137" s="77"/>
      <c r="CU137" s="77"/>
      <c r="CV137" s="77"/>
      <c r="CW137" s="77"/>
      <c r="CX137" s="77"/>
      <c r="CY137" s="77"/>
      <c r="CZ137" s="77"/>
      <c r="DA137" s="77"/>
      <c r="DB137" s="77"/>
      <c r="DC137" s="77"/>
      <c r="DD137" s="77"/>
      <c r="DE137" s="77"/>
      <c r="DF137" s="77"/>
      <c r="DG137" s="77"/>
      <c r="DH137" s="77"/>
      <c r="DI137" s="77"/>
      <c r="DJ137" s="77"/>
      <c r="DK137" s="77"/>
      <c r="DL137" s="77"/>
      <c r="DM137" s="77"/>
      <c r="DN137" s="77"/>
      <c r="DO137" s="77"/>
      <c r="DP137" s="77"/>
      <c r="DQ137" s="77"/>
      <c r="DR137" s="77"/>
      <c r="DS137" s="77"/>
      <c r="DT137" s="77"/>
      <c r="DU137" s="77"/>
      <c r="DV137" s="77"/>
      <c r="DW137" s="77"/>
      <c r="DX137" s="77"/>
      <c r="DY137" s="77"/>
      <c r="DZ137" s="77"/>
      <c r="EA137" s="77"/>
      <c r="EB137" s="77"/>
      <c r="EC137" s="77"/>
      <c r="ED137" s="77"/>
      <c r="EE137" s="77"/>
      <c r="EF137" s="77"/>
      <c r="EG137" s="77"/>
      <c r="EH137" s="77"/>
      <c r="EI137" s="77"/>
      <c r="EJ137" s="77"/>
      <c r="EK137" s="77"/>
      <c r="EL137" s="77"/>
      <c r="EM137" s="77"/>
      <c r="EN137" s="77"/>
      <c r="EO137" s="77"/>
      <c r="EP137" s="77"/>
      <c r="EQ137" s="77"/>
      <c r="ER137" s="77"/>
      <c r="ES137" s="77"/>
      <c r="ET137" s="77"/>
      <c r="EU137" s="77"/>
      <c r="EV137" s="77"/>
      <c r="EW137" s="77"/>
      <c r="EX137" s="77"/>
      <c r="EY137" s="77"/>
      <c r="EZ137" s="77"/>
      <c r="FA137" s="77"/>
      <c r="FB137" s="77"/>
      <c r="FC137" s="77"/>
      <c r="FD137" s="77"/>
      <c r="FE137" s="77"/>
      <c r="FF137" s="77"/>
      <c r="FG137" s="77"/>
      <c r="FH137" s="77"/>
      <c r="FI137" s="77"/>
      <c r="FJ137" s="77"/>
      <c r="FK137" s="77"/>
      <c r="FL137" s="77"/>
      <c r="FM137" s="77"/>
      <c r="FN137" s="77"/>
      <c r="FO137" s="77"/>
      <c r="FP137" s="77"/>
      <c r="FQ137" s="77"/>
      <c r="FR137" s="77"/>
      <c r="FS137" s="77"/>
      <c r="FT137" s="77"/>
      <c r="FU137" s="77"/>
      <c r="FV137" s="77"/>
      <c r="FW137" s="77"/>
      <c r="FX137" s="77"/>
      <c r="FY137" s="77"/>
      <c r="FZ137" s="77"/>
      <c r="GA137" s="77"/>
      <c r="GB137" s="77"/>
      <c r="GC137" s="77"/>
      <c r="GD137" s="77"/>
      <c r="GE137" s="77"/>
      <c r="GF137" s="77"/>
      <c r="GG137" s="77"/>
      <c r="GH137" s="77"/>
      <c r="GI137" s="77"/>
      <c r="GJ137" s="77"/>
      <c r="GK137" s="77"/>
      <c r="GL137" s="77"/>
      <c r="GM137" s="77"/>
      <c r="GN137" s="77"/>
      <c r="GO137" s="77"/>
      <c r="GP137" s="77"/>
      <c r="GQ137" s="77"/>
      <c r="GR137" s="77"/>
      <c r="GS137" s="77"/>
      <c r="GT137" s="77"/>
      <c r="GU137" s="77"/>
      <c r="GV137" s="77"/>
      <c r="GW137" s="77"/>
      <c r="GX137" s="77"/>
      <c r="GY137" s="77"/>
      <c r="GZ137" s="77"/>
      <c r="HA137" s="77"/>
      <c r="HB137" s="77"/>
      <c r="HC137" s="77"/>
      <c r="HD137" s="77"/>
      <c r="HE137" s="77"/>
      <c r="HF137" s="77"/>
      <c r="HG137" s="77"/>
      <c r="HH137" s="77"/>
      <c r="HI137" s="77"/>
      <c r="HJ137" s="77"/>
      <c r="HK137" s="77"/>
      <c r="HL137" s="77"/>
      <c r="HM137" s="77"/>
      <c r="HN137" s="77"/>
      <c r="HO137" s="77"/>
      <c r="HP137" s="77"/>
      <c r="HQ137" s="77"/>
      <c r="HR137" s="77"/>
      <c r="HS137" s="77"/>
      <c r="HT137" s="77"/>
      <c r="HU137" s="77"/>
      <c r="HV137" s="77"/>
      <c r="HW137" s="77"/>
      <c r="HX137" s="77"/>
      <c r="HY137" s="77"/>
    </row>
    <row r="138" spans="1:233">
      <c r="A138" s="77">
        <v>424</v>
      </c>
      <c r="B138" s="77">
        <v>421</v>
      </c>
      <c r="C138" s="77" t="s">
        <v>27</v>
      </c>
      <c r="D138" s="77" t="s">
        <v>28</v>
      </c>
      <c r="E138" s="77" t="s">
        <v>249</v>
      </c>
      <c r="F138" s="77" t="s">
        <v>202</v>
      </c>
      <c r="G138" s="77" t="s">
        <v>471</v>
      </c>
      <c r="H138" s="77" t="s">
        <v>491</v>
      </c>
      <c r="I138" s="77" t="s">
        <v>264</v>
      </c>
      <c r="J138" s="454" t="s">
        <v>469</v>
      </c>
      <c r="K138" s="410">
        <v>36872</v>
      </c>
      <c r="L138" s="410">
        <v>38698</v>
      </c>
      <c r="M138" s="77" t="s">
        <v>45</v>
      </c>
      <c r="N138" s="271">
        <v>-10000000</v>
      </c>
      <c r="O138" s="271">
        <v>4080.9925529999996</v>
      </c>
      <c r="P138" s="411">
        <v>0.26500000000000001</v>
      </c>
      <c r="Q138" s="271">
        <v>21.043977999999999</v>
      </c>
      <c r="R138" s="271">
        <v>21.043251999999999</v>
      </c>
      <c r="S138" s="411">
        <v>-7.2600000000022646E-4</v>
      </c>
      <c r="T138" s="271">
        <v>-2.9628005934789239</v>
      </c>
      <c r="U138" s="271">
        <v>-97.176040999999998</v>
      </c>
      <c r="V138" s="271">
        <v>0</v>
      </c>
      <c r="W138" s="271">
        <v>-100.13884159347892</v>
      </c>
      <c r="X138" s="271">
        <v>-24651.617419999999</v>
      </c>
      <c r="Y138" s="271">
        <v>-24715.083949</v>
      </c>
      <c r="Z138" s="271">
        <v>-63.466529000001174</v>
      </c>
      <c r="AA138" s="271">
        <v>36.672312593477741</v>
      </c>
      <c r="AB138" s="271">
        <v>-21830.239806280999</v>
      </c>
      <c r="AC138" s="271">
        <v>-21798.704043017999</v>
      </c>
      <c r="AD138" s="271">
        <v>31.535763263000263</v>
      </c>
      <c r="AF138" s="271">
        <v>16783.081874212497</v>
      </c>
      <c r="AG138" s="402">
        <v>-5843.25</v>
      </c>
      <c r="AH138" s="402">
        <v>-27641.954043017999</v>
      </c>
      <c r="AI138" s="402">
        <v>-21903.26741283017</v>
      </c>
      <c r="AJ138" s="402">
        <v>-21903.26741283017</v>
      </c>
      <c r="AK138" s="402">
        <v>-19232.664087240199</v>
      </c>
      <c r="AL138" s="402">
        <v>31.535763263000263</v>
      </c>
      <c r="AM138" s="403" t="s">
        <v>514</v>
      </c>
      <c r="AN138" s="45">
        <v>5</v>
      </c>
      <c r="AO138" s="45" t="s">
        <v>545</v>
      </c>
      <c r="AP138" s="45">
        <v>5</v>
      </c>
      <c r="AR138" s="412"/>
      <c r="AS138" s="176"/>
      <c r="AV138" s="77"/>
      <c r="AW138" s="77"/>
      <c r="AX138" s="77"/>
      <c r="AY138" s="77"/>
      <c r="AZ138" s="77"/>
      <c r="BA138" s="77"/>
      <c r="BB138" s="77"/>
      <c r="BC138" s="77"/>
      <c r="BD138" s="77"/>
      <c r="BE138" s="77"/>
      <c r="BF138" s="77"/>
      <c r="BG138" s="77"/>
      <c r="BH138" s="77"/>
      <c r="BI138" s="77"/>
      <c r="BJ138" s="77"/>
      <c r="BK138" s="77"/>
      <c r="BL138" s="77"/>
      <c r="BM138" s="77"/>
      <c r="BN138" s="77"/>
      <c r="BO138" s="77"/>
      <c r="BP138" s="77"/>
      <c r="BQ138" s="77"/>
      <c r="BR138" s="77"/>
      <c r="BS138" s="77"/>
      <c r="BT138" s="77"/>
      <c r="BU138" s="77"/>
      <c r="BV138" s="77"/>
      <c r="BW138" s="77"/>
      <c r="BX138" s="77"/>
      <c r="BY138" s="77"/>
      <c r="BZ138" s="77"/>
      <c r="CA138" s="77"/>
      <c r="CB138" s="77"/>
      <c r="CC138" s="77"/>
      <c r="CD138" s="77"/>
      <c r="CE138" s="77"/>
      <c r="CF138" s="77"/>
      <c r="CG138" s="77"/>
      <c r="CH138" s="77"/>
      <c r="CI138" s="77"/>
      <c r="CJ138" s="77"/>
      <c r="CK138" s="77"/>
      <c r="CL138" s="77"/>
      <c r="CM138" s="77"/>
      <c r="CN138" s="77"/>
      <c r="CO138" s="77"/>
      <c r="CP138" s="77"/>
      <c r="CQ138" s="77"/>
      <c r="CR138" s="77"/>
      <c r="CS138" s="77"/>
      <c r="CT138" s="77"/>
      <c r="CU138" s="77"/>
      <c r="CV138" s="77"/>
      <c r="CW138" s="77"/>
      <c r="CX138" s="77"/>
      <c r="CY138" s="77"/>
      <c r="CZ138" s="77"/>
      <c r="DA138" s="77"/>
      <c r="DB138" s="77"/>
      <c r="DC138" s="77"/>
      <c r="DD138" s="77"/>
      <c r="DE138" s="77"/>
      <c r="DF138" s="77"/>
      <c r="DG138" s="77"/>
      <c r="DH138" s="77"/>
      <c r="DI138" s="77"/>
      <c r="DJ138" s="77"/>
      <c r="DK138" s="77"/>
      <c r="DL138" s="77"/>
      <c r="DM138" s="77"/>
      <c r="DN138" s="77"/>
      <c r="DO138" s="77"/>
      <c r="DP138" s="77"/>
      <c r="DQ138" s="77"/>
      <c r="DR138" s="77"/>
      <c r="DS138" s="77"/>
      <c r="DT138" s="77"/>
      <c r="DU138" s="77"/>
      <c r="DV138" s="77"/>
      <c r="DW138" s="77"/>
      <c r="DX138" s="77"/>
      <c r="DY138" s="77"/>
      <c r="DZ138" s="77"/>
      <c r="EA138" s="77"/>
      <c r="EB138" s="77"/>
      <c r="EC138" s="77"/>
      <c r="ED138" s="77"/>
      <c r="EE138" s="77"/>
      <c r="EF138" s="77"/>
      <c r="EG138" s="77"/>
      <c r="EH138" s="77"/>
      <c r="EI138" s="77"/>
      <c r="EJ138" s="77"/>
      <c r="EK138" s="77"/>
      <c r="EL138" s="77"/>
      <c r="EM138" s="77"/>
      <c r="EN138" s="77"/>
      <c r="EO138" s="77"/>
      <c r="EP138" s="77"/>
      <c r="EQ138" s="77"/>
      <c r="ER138" s="77"/>
      <c r="ES138" s="77"/>
      <c r="ET138" s="77"/>
      <c r="EU138" s="77"/>
      <c r="EV138" s="77"/>
      <c r="EW138" s="77"/>
      <c r="EX138" s="77"/>
      <c r="EY138" s="77"/>
      <c r="EZ138" s="77"/>
      <c r="FA138" s="77"/>
      <c r="FB138" s="77"/>
      <c r="FC138" s="77"/>
      <c r="FD138" s="77"/>
      <c r="FE138" s="77"/>
      <c r="FF138" s="77"/>
      <c r="FG138" s="77"/>
      <c r="FH138" s="77"/>
      <c r="FI138" s="77"/>
      <c r="FJ138" s="77"/>
      <c r="FK138" s="77"/>
      <c r="FL138" s="77"/>
      <c r="FM138" s="77"/>
      <c r="FN138" s="77"/>
      <c r="FO138" s="77"/>
      <c r="FP138" s="77"/>
      <c r="FQ138" s="77"/>
      <c r="FR138" s="77"/>
      <c r="FS138" s="77"/>
      <c r="FT138" s="77"/>
      <c r="FU138" s="77"/>
      <c r="FV138" s="77"/>
      <c r="FW138" s="77"/>
      <c r="FX138" s="77"/>
      <c r="FY138" s="77"/>
      <c r="FZ138" s="77"/>
      <c r="GA138" s="77"/>
      <c r="GB138" s="77"/>
      <c r="GC138" s="77"/>
      <c r="GD138" s="77"/>
      <c r="GE138" s="77"/>
      <c r="GF138" s="77"/>
      <c r="GG138" s="77"/>
      <c r="GH138" s="77"/>
      <c r="GI138" s="77"/>
      <c r="GJ138" s="77"/>
      <c r="GK138" s="77"/>
      <c r="GL138" s="77"/>
      <c r="GM138" s="77"/>
      <c r="GN138" s="77"/>
      <c r="GO138" s="77"/>
      <c r="GP138" s="77"/>
      <c r="GQ138" s="77"/>
      <c r="GR138" s="77"/>
      <c r="GS138" s="77"/>
      <c r="GT138" s="77"/>
      <c r="GU138" s="77"/>
      <c r="GV138" s="77"/>
      <c r="GW138" s="77"/>
      <c r="GX138" s="77"/>
      <c r="GY138" s="77"/>
      <c r="GZ138" s="77"/>
      <c r="HA138" s="77"/>
      <c r="HB138" s="77"/>
      <c r="HC138" s="77"/>
      <c r="HD138" s="77"/>
      <c r="HE138" s="77"/>
      <c r="HF138" s="77"/>
      <c r="HG138" s="77"/>
      <c r="HH138" s="77"/>
      <c r="HI138" s="77"/>
      <c r="HJ138" s="77"/>
      <c r="HK138" s="77"/>
      <c r="HL138" s="77"/>
      <c r="HM138" s="77"/>
      <c r="HN138" s="77"/>
      <c r="HO138" s="77"/>
      <c r="HP138" s="77"/>
      <c r="HQ138" s="77"/>
      <c r="HR138" s="77"/>
      <c r="HS138" s="77"/>
      <c r="HT138" s="77"/>
      <c r="HU138" s="77"/>
      <c r="HV138" s="77"/>
      <c r="HW138" s="77"/>
      <c r="HX138" s="77"/>
      <c r="HY138" s="77"/>
    </row>
    <row r="139" spans="1:233">
      <c r="A139" s="77">
        <v>514</v>
      </c>
      <c r="B139" s="77">
        <v>332</v>
      </c>
      <c r="C139" s="77" t="s">
        <v>27</v>
      </c>
      <c r="D139" s="77" t="s">
        <v>54</v>
      </c>
      <c r="E139" s="77" t="s">
        <v>219</v>
      </c>
      <c r="F139" s="77" t="s">
        <v>423</v>
      </c>
      <c r="G139" s="77" t="s">
        <v>474</v>
      </c>
      <c r="H139" s="77" t="s">
        <v>468</v>
      </c>
      <c r="I139" s="77" t="s">
        <v>279</v>
      </c>
      <c r="J139" s="454" t="s">
        <v>486</v>
      </c>
      <c r="K139" s="410">
        <v>36784</v>
      </c>
      <c r="L139" s="410">
        <v>38610</v>
      </c>
      <c r="M139" s="77" t="s">
        <v>30</v>
      </c>
      <c r="N139" s="271">
        <v>-525000000</v>
      </c>
      <c r="O139" s="271">
        <v>6449.6504540000005</v>
      </c>
      <c r="P139" s="411">
        <v>0.48</v>
      </c>
      <c r="Q139" s="271">
        <v>3.4404029999999999</v>
      </c>
      <c r="R139" s="271">
        <v>3.4092229999999999</v>
      </c>
      <c r="S139" s="411">
        <v>-3.1179999999999986E-2</v>
      </c>
      <c r="T139" s="271">
        <v>-22615.106317000002</v>
      </c>
      <c r="U139" s="271">
        <v>-2560.8936829999998</v>
      </c>
      <c r="V139" s="271">
        <v>0</v>
      </c>
      <c r="W139" s="271">
        <v>-25176</v>
      </c>
      <c r="X139" s="271">
        <v>-8819799</v>
      </c>
      <c r="Y139" s="271">
        <v>-8844975</v>
      </c>
      <c r="Z139" s="271">
        <v>-25176</v>
      </c>
      <c r="AA139" s="271">
        <v>0</v>
      </c>
      <c r="AB139" s="271">
        <v>-8819799</v>
      </c>
      <c r="AC139" s="271">
        <v>-8844975</v>
      </c>
      <c r="AD139" s="271">
        <v>-25176</v>
      </c>
      <c r="AG139" s="402">
        <v>-1267000</v>
      </c>
      <c r="AH139" s="402">
        <v>-10111975</v>
      </c>
      <c r="AI139" s="402">
        <v>-1605613</v>
      </c>
      <c r="AJ139" s="402">
        <v>-1605613</v>
      </c>
      <c r="AK139" s="402">
        <v>-201550</v>
      </c>
      <c r="AL139" s="402">
        <v>-25176</v>
      </c>
      <c r="AM139" s="403" t="s">
        <v>547</v>
      </c>
      <c r="AN139" s="45" t="s">
        <v>545</v>
      </c>
      <c r="AO139" s="45" t="s">
        <v>545</v>
      </c>
      <c r="AP139" s="45" t="s">
        <v>545</v>
      </c>
      <c r="AR139" s="412"/>
      <c r="AS139" s="176"/>
      <c r="AV139" s="77"/>
      <c r="AW139" s="77"/>
      <c r="AX139" s="77"/>
      <c r="AY139" s="77"/>
      <c r="AZ139" s="77"/>
      <c r="BA139" s="77"/>
      <c r="BB139" s="77"/>
      <c r="BC139" s="77"/>
      <c r="BD139" s="77"/>
      <c r="BE139" s="77"/>
      <c r="BF139" s="77"/>
      <c r="BG139" s="77"/>
      <c r="BH139" s="77"/>
      <c r="BI139" s="77"/>
      <c r="BJ139" s="77"/>
      <c r="BK139" s="77"/>
      <c r="BL139" s="77"/>
      <c r="BM139" s="77"/>
      <c r="BN139" s="77"/>
      <c r="BO139" s="77"/>
      <c r="BP139" s="77"/>
      <c r="BQ139" s="77"/>
      <c r="BR139" s="77"/>
      <c r="BS139" s="77"/>
      <c r="BT139" s="77"/>
      <c r="BU139" s="77"/>
      <c r="BV139" s="77"/>
      <c r="BW139" s="77"/>
      <c r="BX139" s="77"/>
      <c r="BY139" s="77"/>
      <c r="BZ139" s="77"/>
      <c r="CA139" s="77"/>
      <c r="CB139" s="77"/>
      <c r="CC139" s="77"/>
      <c r="CD139" s="77"/>
      <c r="CE139" s="77"/>
      <c r="CF139" s="77"/>
      <c r="CG139" s="77"/>
      <c r="CH139" s="77"/>
      <c r="CI139" s="77"/>
      <c r="CJ139" s="77"/>
      <c r="CK139" s="77"/>
      <c r="CL139" s="77"/>
      <c r="CM139" s="77"/>
      <c r="CN139" s="77"/>
      <c r="CO139" s="77"/>
      <c r="CP139" s="77"/>
      <c r="CQ139" s="77"/>
      <c r="CR139" s="77"/>
      <c r="CS139" s="77"/>
      <c r="CT139" s="77"/>
      <c r="CU139" s="77"/>
      <c r="CV139" s="77"/>
      <c r="CW139" s="77"/>
      <c r="CX139" s="77"/>
      <c r="CY139" s="77"/>
      <c r="CZ139" s="77"/>
      <c r="DA139" s="77"/>
      <c r="DB139" s="77"/>
      <c r="DC139" s="77"/>
      <c r="DD139" s="77"/>
      <c r="DE139" s="77"/>
      <c r="DF139" s="77"/>
      <c r="DG139" s="77"/>
      <c r="DH139" s="77"/>
      <c r="DI139" s="77"/>
      <c r="DJ139" s="77"/>
      <c r="DK139" s="77"/>
      <c r="DL139" s="77"/>
      <c r="DM139" s="77"/>
      <c r="DN139" s="77"/>
      <c r="DO139" s="77"/>
      <c r="DP139" s="77"/>
      <c r="DQ139" s="77"/>
      <c r="DR139" s="77"/>
      <c r="DS139" s="77"/>
      <c r="DT139" s="77"/>
      <c r="DU139" s="77"/>
      <c r="DV139" s="77"/>
      <c r="DW139" s="77"/>
      <c r="DX139" s="77"/>
      <c r="DY139" s="77"/>
      <c r="DZ139" s="77"/>
      <c r="EA139" s="77"/>
      <c r="EB139" s="77"/>
      <c r="EC139" s="77"/>
      <c r="ED139" s="77"/>
      <c r="EE139" s="77"/>
      <c r="EF139" s="77"/>
      <c r="EG139" s="77"/>
      <c r="EH139" s="77"/>
      <c r="EI139" s="77"/>
      <c r="EJ139" s="77"/>
      <c r="EK139" s="77"/>
      <c r="EL139" s="77"/>
      <c r="EM139" s="77"/>
      <c r="EN139" s="77"/>
      <c r="EO139" s="77"/>
      <c r="EP139" s="77"/>
      <c r="EQ139" s="77"/>
      <c r="ER139" s="77"/>
      <c r="ES139" s="77"/>
      <c r="ET139" s="77"/>
      <c r="EU139" s="77"/>
      <c r="EV139" s="77"/>
      <c r="EW139" s="77"/>
      <c r="EX139" s="77"/>
      <c r="EY139" s="77"/>
      <c r="EZ139" s="77"/>
      <c r="FA139" s="77"/>
      <c r="FB139" s="77"/>
      <c r="FC139" s="77"/>
      <c r="FD139" s="77"/>
      <c r="FE139" s="77"/>
      <c r="FF139" s="77"/>
      <c r="FG139" s="77"/>
      <c r="FH139" s="77"/>
      <c r="FI139" s="77"/>
      <c r="FJ139" s="77"/>
      <c r="FK139" s="77"/>
      <c r="FL139" s="77"/>
      <c r="FM139" s="77"/>
      <c r="FN139" s="77"/>
      <c r="FO139" s="77"/>
      <c r="FP139" s="77"/>
      <c r="FQ139" s="77"/>
      <c r="FR139" s="77"/>
      <c r="FS139" s="77"/>
      <c r="FT139" s="77"/>
      <c r="FU139" s="77"/>
      <c r="FV139" s="77"/>
      <c r="FW139" s="77"/>
      <c r="FX139" s="77"/>
      <c r="FY139" s="77"/>
      <c r="FZ139" s="77"/>
      <c r="GA139" s="77"/>
      <c r="GB139" s="77"/>
      <c r="GC139" s="77"/>
      <c r="GD139" s="77"/>
      <c r="GE139" s="77"/>
      <c r="GF139" s="77"/>
      <c r="GG139" s="77"/>
      <c r="GH139" s="77"/>
      <c r="GI139" s="77"/>
      <c r="GJ139" s="77"/>
      <c r="GK139" s="77"/>
      <c r="GL139" s="77"/>
      <c r="GM139" s="77"/>
      <c r="GN139" s="77"/>
      <c r="GO139" s="77"/>
      <c r="GP139" s="77"/>
      <c r="GQ139" s="77"/>
      <c r="GR139" s="77"/>
      <c r="GS139" s="77"/>
      <c r="GT139" s="77"/>
      <c r="GU139" s="77"/>
      <c r="GV139" s="77"/>
      <c r="GW139" s="77"/>
      <c r="GX139" s="77"/>
      <c r="GY139" s="77"/>
      <c r="GZ139" s="77"/>
      <c r="HA139" s="77"/>
      <c r="HB139" s="77"/>
      <c r="HC139" s="77"/>
      <c r="HD139" s="77"/>
      <c r="HE139" s="77"/>
      <c r="HF139" s="77"/>
      <c r="HG139" s="77"/>
      <c r="HH139" s="77"/>
      <c r="HI139" s="77"/>
      <c r="HJ139" s="77"/>
      <c r="HK139" s="77"/>
      <c r="HL139" s="77"/>
      <c r="HM139" s="77"/>
      <c r="HN139" s="77"/>
      <c r="HO139" s="77"/>
      <c r="HP139" s="77"/>
      <c r="HQ139" s="77"/>
      <c r="HR139" s="77"/>
      <c r="HS139" s="77"/>
      <c r="HT139" s="77"/>
      <c r="HU139" s="77"/>
      <c r="HV139" s="77"/>
      <c r="HW139" s="77"/>
      <c r="HX139" s="77"/>
      <c r="HY139" s="77"/>
    </row>
    <row r="140" spans="1:233">
      <c r="A140" s="77">
        <v>714</v>
      </c>
      <c r="B140" s="77">
        <v>331</v>
      </c>
      <c r="C140" s="77" t="s">
        <v>27</v>
      </c>
      <c r="D140" s="77" t="s">
        <v>59</v>
      </c>
      <c r="E140" s="77" t="s">
        <v>219</v>
      </c>
      <c r="F140" s="77" t="s">
        <v>423</v>
      </c>
      <c r="G140" s="77" t="s">
        <v>474</v>
      </c>
      <c r="H140" s="77" t="s">
        <v>468</v>
      </c>
      <c r="I140" s="77" t="s">
        <v>277</v>
      </c>
      <c r="J140" s="454" t="s">
        <v>486</v>
      </c>
      <c r="K140" s="410">
        <v>36784</v>
      </c>
      <c r="L140" s="410">
        <v>38610</v>
      </c>
      <c r="M140" s="77" t="s">
        <v>30</v>
      </c>
      <c r="N140" s="271">
        <v>525000000</v>
      </c>
      <c r="O140" s="271">
        <v>-6449.6504540000005</v>
      </c>
      <c r="P140" s="411">
        <v>0.48</v>
      </c>
      <c r="Q140" s="271">
        <v>3.4404029999999999</v>
      </c>
      <c r="R140" s="271">
        <v>3.4092229999999999</v>
      </c>
      <c r="S140" s="411">
        <v>-3.1179999999999986E-2</v>
      </c>
      <c r="T140" s="271">
        <v>22615.106317000002</v>
      </c>
      <c r="U140" s="271">
        <v>2560.8936829999998</v>
      </c>
      <c r="V140" s="271">
        <v>0</v>
      </c>
      <c r="W140" s="271">
        <v>25176</v>
      </c>
      <c r="X140" s="271">
        <v>8819799</v>
      </c>
      <c r="Y140" s="271">
        <v>8844975</v>
      </c>
      <c r="Z140" s="271">
        <v>25176</v>
      </c>
      <c r="AA140" s="271">
        <v>0</v>
      </c>
      <c r="AB140" s="271">
        <v>8819799</v>
      </c>
      <c r="AC140" s="271">
        <v>8844975</v>
      </c>
      <c r="AD140" s="271">
        <v>25176</v>
      </c>
      <c r="AG140" s="402">
        <v>1267000</v>
      </c>
      <c r="AH140" s="402">
        <v>10111975</v>
      </c>
      <c r="AI140" s="402">
        <v>968613</v>
      </c>
      <c r="AJ140" s="402">
        <v>968613</v>
      </c>
      <c r="AK140" s="402">
        <v>201550</v>
      </c>
      <c r="AL140" s="402">
        <v>25176</v>
      </c>
      <c r="AM140" s="403" t="s">
        <v>547</v>
      </c>
      <c r="AN140" s="45" t="s">
        <v>545</v>
      </c>
      <c r="AO140" s="45" t="s">
        <v>545</v>
      </c>
      <c r="AP140" s="45" t="s">
        <v>545</v>
      </c>
      <c r="AR140" s="412"/>
      <c r="AS140" s="176"/>
    </row>
    <row r="141" spans="1:233">
      <c r="A141" s="77">
        <v>881</v>
      </c>
      <c r="B141" s="77">
        <v>422</v>
      </c>
      <c r="C141" s="77" t="s">
        <v>27</v>
      </c>
      <c r="D141" s="77" t="s">
        <v>28</v>
      </c>
      <c r="E141" s="77" t="s">
        <v>250</v>
      </c>
      <c r="F141" s="77" t="s">
        <v>209</v>
      </c>
      <c r="G141" s="77" t="s">
        <v>476</v>
      </c>
      <c r="H141" s="77" t="s">
        <v>478</v>
      </c>
      <c r="I141" s="77" t="s">
        <v>282</v>
      </c>
      <c r="J141" s="454" t="s">
        <v>469</v>
      </c>
      <c r="K141" s="410">
        <v>36872</v>
      </c>
      <c r="L141" s="410">
        <v>38698</v>
      </c>
      <c r="M141" s="77" t="s">
        <v>45</v>
      </c>
      <c r="N141" s="271">
        <v>-10000000</v>
      </c>
      <c r="O141" s="271">
        <v>4096.8317280000001</v>
      </c>
      <c r="P141" s="411">
        <v>0.4</v>
      </c>
      <c r="Q141" s="271">
        <v>29.998768999999999</v>
      </c>
      <c r="R141" s="271">
        <v>29.999134999999999</v>
      </c>
      <c r="S141" s="411">
        <v>3.6599999999964439E-4</v>
      </c>
      <c r="T141" s="271">
        <v>1.4994404124465432</v>
      </c>
      <c r="U141" s="271">
        <v>-124.04509400000001</v>
      </c>
      <c r="V141" s="271">
        <v>0</v>
      </c>
      <c r="W141" s="271">
        <v>-122.54565358755346</v>
      </c>
      <c r="X141" s="271">
        <v>-44551.110977999997</v>
      </c>
      <c r="Y141" s="271">
        <v>-44636.592726000003</v>
      </c>
      <c r="Z141" s="271">
        <v>-85.481748000005609</v>
      </c>
      <c r="AA141" s="271">
        <v>37.06390558754785</v>
      </c>
      <c r="AB141" s="271">
        <v>-39452.236326567894</v>
      </c>
      <c r="AC141" s="271">
        <v>-39369.474784332</v>
      </c>
      <c r="AD141" s="271">
        <v>82.761542235894012</v>
      </c>
      <c r="AF141" s="271">
        <v>8087.145831072</v>
      </c>
      <c r="AG141" s="402">
        <v>-8820</v>
      </c>
      <c r="AH141" s="402">
        <v>-48189.474784332</v>
      </c>
      <c r="AI141" s="402">
        <v>-45286.672833215845</v>
      </c>
      <c r="AJ141" s="402">
        <v>-45286.672833215845</v>
      </c>
      <c r="AK141" s="402">
        <v>-61564.95242831525</v>
      </c>
      <c r="AL141" s="402">
        <v>82.761542235894012</v>
      </c>
      <c r="AM141" s="403" t="s">
        <v>514</v>
      </c>
      <c r="AN141" s="45">
        <v>3</v>
      </c>
      <c r="AO141" s="45" t="s">
        <v>545</v>
      </c>
      <c r="AP141" s="45">
        <v>3</v>
      </c>
      <c r="AR141" s="412"/>
      <c r="AS141" s="176"/>
    </row>
    <row r="142" spans="1:233">
      <c r="A142" s="77">
        <v>882</v>
      </c>
      <c r="B142" s="77">
        <v>423</v>
      </c>
      <c r="C142" s="77" t="s">
        <v>27</v>
      </c>
      <c r="D142" s="77" t="s">
        <v>28</v>
      </c>
      <c r="E142" s="77" t="s">
        <v>251</v>
      </c>
      <c r="F142" s="77" t="s">
        <v>202</v>
      </c>
      <c r="G142" s="77" t="s">
        <v>473</v>
      </c>
      <c r="H142" s="77" t="s">
        <v>488</v>
      </c>
      <c r="I142" s="77" t="s">
        <v>31</v>
      </c>
      <c r="J142" s="454" t="s">
        <v>469</v>
      </c>
      <c r="K142" s="410">
        <v>36872</v>
      </c>
      <c r="L142" s="410">
        <v>38698</v>
      </c>
      <c r="M142" s="77" t="s">
        <v>45</v>
      </c>
      <c r="N142" s="271">
        <v>-10000000</v>
      </c>
      <c r="O142" s="271">
        <v>4156.1274020000001</v>
      </c>
      <c r="P142" s="411">
        <v>1.04</v>
      </c>
      <c r="Q142" s="271">
        <v>90.219541000000007</v>
      </c>
      <c r="R142" s="271">
        <v>77.064280999999994</v>
      </c>
      <c r="S142" s="411">
        <v>-13.155260000000013</v>
      </c>
      <c r="T142" s="271">
        <v>-54674.936566434575</v>
      </c>
      <c r="U142" s="271">
        <v>-320.10267700000003</v>
      </c>
      <c r="V142" s="271">
        <v>0</v>
      </c>
      <c r="W142" s="271">
        <v>-54995.039243434578</v>
      </c>
      <c r="X142" s="271">
        <v>-63158.336593</v>
      </c>
      <c r="Y142" s="271">
        <v>-118542.007228</v>
      </c>
      <c r="Z142" s="271">
        <v>-55383.670635000002</v>
      </c>
      <c r="AA142" s="271">
        <v>-388.63139156542456</v>
      </c>
      <c r="AB142" s="271">
        <v>-55929.86496993115</v>
      </c>
      <c r="AC142" s="271">
        <v>-104554.05037509601</v>
      </c>
      <c r="AD142" s="271">
        <v>-48624.185405164855</v>
      </c>
      <c r="AF142" s="271">
        <v>17092.073940725</v>
      </c>
      <c r="AG142" s="402">
        <v>-22932</v>
      </c>
      <c r="AH142" s="402">
        <v>-127486.05037509601</v>
      </c>
      <c r="AI142" s="402">
        <v>-120799.42655759816</v>
      </c>
      <c r="AJ142" s="402">
        <v>-120799.42655759816</v>
      </c>
      <c r="AK142" s="402">
        <v>-127066.5946835381</v>
      </c>
      <c r="AL142" s="402">
        <v>-48624.185405164855</v>
      </c>
      <c r="AM142" s="403" t="s">
        <v>514</v>
      </c>
      <c r="AN142" s="45">
        <v>5</v>
      </c>
      <c r="AO142" s="45" t="s">
        <v>545</v>
      </c>
      <c r="AP142" s="45">
        <v>5</v>
      </c>
      <c r="AR142" s="412"/>
      <c r="AS142" s="176"/>
    </row>
    <row r="143" spans="1:233">
      <c r="A143" s="77">
        <v>883</v>
      </c>
      <c r="B143" s="77">
        <v>827</v>
      </c>
      <c r="C143" s="77" t="s">
        <v>79</v>
      </c>
      <c r="D143" s="77" t="s">
        <v>80</v>
      </c>
      <c r="E143" s="77" t="s">
        <v>428</v>
      </c>
      <c r="F143" s="77" t="s">
        <v>423</v>
      </c>
      <c r="I143" s="77" t="s">
        <v>263</v>
      </c>
      <c r="J143" s="454" t="s">
        <v>480</v>
      </c>
      <c r="K143" s="410">
        <v>36648</v>
      </c>
      <c r="L143" s="410">
        <v>38474</v>
      </c>
      <c r="M143" s="77" t="s">
        <v>30</v>
      </c>
      <c r="N143" s="271">
        <v>5000000</v>
      </c>
      <c r="P143" s="411">
        <v>6.4</v>
      </c>
      <c r="Q143" s="271">
        <v>0</v>
      </c>
      <c r="R143" s="271">
        <v>0</v>
      </c>
      <c r="S143" s="411">
        <v>0</v>
      </c>
      <c r="T143" s="271">
        <v>0</v>
      </c>
      <c r="U143" s="271">
        <v>0</v>
      </c>
      <c r="V143" s="271">
        <v>0</v>
      </c>
      <c r="W143" s="271">
        <v>0</v>
      </c>
      <c r="X143" s="271">
        <v>0</v>
      </c>
      <c r="Y143" s="271">
        <v>0</v>
      </c>
      <c r="Z143" s="271">
        <v>0</v>
      </c>
      <c r="AA143" s="271">
        <v>0</v>
      </c>
      <c r="AB143" s="271">
        <v>0</v>
      </c>
      <c r="AC143" s="271">
        <v>0</v>
      </c>
      <c r="AD143" s="271">
        <v>0</v>
      </c>
      <c r="AG143" s="402">
        <v>80000</v>
      </c>
      <c r="AH143" s="402">
        <v>80000</v>
      </c>
      <c r="AI143" s="402">
        <v>80000</v>
      </c>
      <c r="AJ143" s="402">
        <v>80000</v>
      </c>
      <c r="AK143" s="402">
        <v>0</v>
      </c>
      <c r="AL143" s="402">
        <v>0</v>
      </c>
      <c r="AM143" s="403" t="s">
        <v>547</v>
      </c>
      <c r="AN143" s="45" t="s">
        <v>545</v>
      </c>
      <c r="AO143" s="45" t="s">
        <v>545</v>
      </c>
      <c r="AP143" s="45" t="s">
        <v>545</v>
      </c>
      <c r="AR143" s="412"/>
      <c r="AS143" s="176"/>
      <c r="AV143" s="77"/>
      <c r="AW143" s="77"/>
      <c r="AX143" s="77"/>
      <c r="AY143" s="77"/>
      <c r="AZ143" s="77"/>
      <c r="BA143" s="77"/>
      <c r="BB143" s="77"/>
      <c r="BC143" s="77"/>
      <c r="BD143" s="77"/>
      <c r="BE143" s="77"/>
      <c r="BF143" s="77"/>
      <c r="BG143" s="77"/>
      <c r="BH143" s="77"/>
      <c r="BI143" s="77"/>
      <c r="BJ143" s="77"/>
      <c r="BK143" s="77"/>
      <c r="BL143" s="77"/>
      <c r="BM143" s="77"/>
      <c r="BN143" s="77"/>
      <c r="BO143" s="77"/>
      <c r="BP143" s="77"/>
      <c r="BQ143" s="77"/>
      <c r="BR143" s="77"/>
      <c r="BS143" s="77"/>
      <c r="BT143" s="77"/>
      <c r="BU143" s="77"/>
      <c r="BV143" s="77"/>
      <c r="BW143" s="77"/>
      <c r="BX143" s="77"/>
      <c r="BY143" s="77"/>
      <c r="BZ143" s="77"/>
      <c r="CA143" s="77"/>
      <c r="CB143" s="77"/>
      <c r="CC143" s="77"/>
      <c r="CD143" s="77"/>
      <c r="CE143" s="77"/>
      <c r="CF143" s="77"/>
      <c r="CG143" s="77"/>
      <c r="CH143" s="77"/>
      <c r="CI143" s="77"/>
      <c r="CJ143" s="77"/>
      <c r="CK143" s="77"/>
      <c r="CL143" s="77"/>
      <c r="CM143" s="77"/>
      <c r="CN143" s="77"/>
      <c r="CO143" s="77"/>
      <c r="CP143" s="77"/>
      <c r="CQ143" s="77"/>
      <c r="CR143" s="77"/>
      <c r="CS143" s="77"/>
      <c r="CT143" s="77"/>
      <c r="CU143" s="77"/>
      <c r="CV143" s="77"/>
      <c r="CW143" s="77"/>
      <c r="CX143" s="77"/>
      <c r="CY143" s="77"/>
      <c r="CZ143" s="77"/>
      <c r="DA143" s="77"/>
      <c r="DB143" s="77"/>
      <c r="DC143" s="77"/>
      <c r="DD143" s="77"/>
      <c r="DE143" s="77"/>
      <c r="DF143" s="77"/>
      <c r="DG143" s="77"/>
      <c r="DH143" s="77"/>
      <c r="DI143" s="77"/>
      <c r="DJ143" s="77"/>
      <c r="DK143" s="77"/>
      <c r="DL143" s="77"/>
      <c r="DM143" s="77"/>
      <c r="DN143" s="77"/>
      <c r="DO143" s="77"/>
      <c r="DP143" s="77"/>
      <c r="DQ143" s="77"/>
      <c r="DR143" s="77"/>
      <c r="DS143" s="77"/>
      <c r="DT143" s="77"/>
      <c r="DU143" s="77"/>
      <c r="DV143" s="77"/>
      <c r="DW143" s="77"/>
      <c r="DX143" s="77"/>
      <c r="DY143" s="77"/>
      <c r="DZ143" s="77"/>
      <c r="EA143" s="77"/>
      <c r="EB143" s="77"/>
      <c r="EC143" s="77"/>
      <c r="ED143" s="77"/>
      <c r="EE143" s="77"/>
      <c r="EF143" s="77"/>
      <c r="EG143" s="77"/>
      <c r="EH143" s="77"/>
      <c r="EI143" s="77"/>
      <c r="EJ143" s="77"/>
      <c r="EK143" s="77"/>
      <c r="EL143" s="77"/>
      <c r="EM143" s="77"/>
      <c r="EN143" s="77"/>
      <c r="EO143" s="77"/>
      <c r="EP143" s="77"/>
      <c r="EQ143" s="77"/>
      <c r="ER143" s="77"/>
      <c r="ES143" s="77"/>
      <c r="ET143" s="77"/>
      <c r="EU143" s="77"/>
      <c r="EV143" s="77"/>
      <c r="EW143" s="77"/>
      <c r="EX143" s="77"/>
      <c r="EY143" s="77"/>
      <c r="EZ143" s="77"/>
      <c r="FA143" s="77"/>
      <c r="FB143" s="77"/>
      <c r="FC143" s="77"/>
      <c r="FD143" s="77"/>
      <c r="FE143" s="77"/>
      <c r="FF143" s="77"/>
      <c r="FG143" s="77"/>
      <c r="FH143" s="77"/>
      <c r="FI143" s="77"/>
      <c r="FJ143" s="77"/>
      <c r="FK143" s="77"/>
      <c r="FL143" s="77"/>
      <c r="FM143" s="77"/>
      <c r="FN143" s="77"/>
      <c r="FO143" s="77"/>
      <c r="FP143" s="77"/>
      <c r="FQ143" s="77"/>
      <c r="FR143" s="77"/>
      <c r="FS143" s="77"/>
      <c r="FT143" s="77"/>
      <c r="FU143" s="77"/>
      <c r="FV143" s="77"/>
      <c r="FW143" s="77"/>
      <c r="FX143" s="77"/>
      <c r="FY143" s="77"/>
      <c r="FZ143" s="77"/>
      <c r="GA143" s="77"/>
      <c r="GB143" s="77"/>
      <c r="GC143" s="77"/>
      <c r="GD143" s="77"/>
      <c r="GE143" s="77"/>
      <c r="GF143" s="77"/>
      <c r="GG143" s="77"/>
      <c r="GH143" s="77"/>
      <c r="GI143" s="77"/>
      <c r="GJ143" s="77"/>
      <c r="GK143" s="77"/>
      <c r="GL143" s="77"/>
      <c r="GM143" s="77"/>
      <c r="GN143" s="77"/>
      <c r="GO143" s="77"/>
      <c r="GP143" s="77"/>
      <c r="GQ143" s="77"/>
      <c r="GR143" s="77"/>
      <c r="GS143" s="77"/>
      <c r="GT143" s="77"/>
      <c r="GU143" s="77"/>
      <c r="GV143" s="77"/>
      <c r="GW143" s="77"/>
      <c r="GX143" s="77"/>
      <c r="GY143" s="77"/>
      <c r="GZ143" s="77"/>
      <c r="HA143" s="77"/>
      <c r="HB143" s="77"/>
      <c r="HC143" s="77"/>
      <c r="HD143" s="77"/>
      <c r="HE143" s="77"/>
      <c r="HF143" s="77"/>
      <c r="HG143" s="77"/>
      <c r="HH143" s="77"/>
      <c r="HI143" s="77"/>
      <c r="HJ143" s="77"/>
      <c r="HK143" s="77"/>
      <c r="HL143" s="77"/>
      <c r="HM143" s="77"/>
      <c r="HN143" s="77"/>
      <c r="HO143" s="77"/>
      <c r="HP143" s="77"/>
      <c r="HQ143" s="77"/>
      <c r="HR143" s="77"/>
      <c r="HS143" s="77"/>
      <c r="HT143" s="77"/>
      <c r="HU143" s="77"/>
      <c r="HV143" s="77"/>
      <c r="HW143" s="77"/>
      <c r="HX143" s="77"/>
      <c r="HY143" s="77"/>
    </row>
    <row r="144" spans="1:233">
      <c r="A144" s="77">
        <v>884</v>
      </c>
      <c r="B144" s="77">
        <v>828</v>
      </c>
      <c r="C144" s="77" t="s">
        <v>79</v>
      </c>
      <c r="D144" s="77" t="s">
        <v>78</v>
      </c>
      <c r="E144" s="77" t="s">
        <v>428</v>
      </c>
      <c r="F144" s="77" t="s">
        <v>423</v>
      </c>
      <c r="I144" s="77" t="s">
        <v>279</v>
      </c>
      <c r="J144" s="454" t="s">
        <v>480</v>
      </c>
      <c r="K144" s="410">
        <v>36648</v>
      </c>
      <c r="L144" s="410">
        <v>38474</v>
      </c>
      <c r="M144" s="77" t="s">
        <v>30</v>
      </c>
      <c r="N144" s="271">
        <v>-5000000</v>
      </c>
      <c r="P144" s="411">
        <v>6.4</v>
      </c>
      <c r="Q144" s="271">
        <v>0</v>
      </c>
      <c r="R144" s="271">
        <v>0</v>
      </c>
      <c r="S144" s="411">
        <v>0</v>
      </c>
      <c r="T144" s="271">
        <v>0</v>
      </c>
      <c r="U144" s="271">
        <v>0</v>
      </c>
      <c r="V144" s="271">
        <v>0</v>
      </c>
      <c r="W144" s="271">
        <v>0</v>
      </c>
      <c r="X144" s="271">
        <v>0</v>
      </c>
      <c r="Y144" s="271">
        <v>0</v>
      </c>
      <c r="Z144" s="271">
        <v>0</v>
      </c>
      <c r="AA144" s="271">
        <v>0</v>
      </c>
      <c r="AB144" s="271">
        <v>0</v>
      </c>
      <c r="AC144" s="271">
        <v>0</v>
      </c>
      <c r="AD144" s="271">
        <v>0</v>
      </c>
      <c r="AG144" s="402">
        <v>-80000</v>
      </c>
      <c r="AH144" s="402">
        <v>-80000</v>
      </c>
      <c r="AI144" s="402">
        <v>-80000</v>
      </c>
      <c r="AJ144" s="402">
        <v>-80000</v>
      </c>
      <c r="AK144" s="402">
        <v>0</v>
      </c>
      <c r="AL144" s="402">
        <v>0</v>
      </c>
      <c r="AM144" s="403" t="s">
        <v>547</v>
      </c>
      <c r="AN144" s="45" t="s">
        <v>545</v>
      </c>
      <c r="AO144" s="45" t="s">
        <v>545</v>
      </c>
      <c r="AP144" s="45" t="s">
        <v>545</v>
      </c>
      <c r="AR144" s="412"/>
      <c r="AS144" s="176"/>
    </row>
    <row r="145" spans="1:233">
      <c r="A145" s="77">
        <v>885</v>
      </c>
      <c r="B145" s="77">
        <v>830</v>
      </c>
      <c r="C145" s="77" t="s">
        <v>27</v>
      </c>
      <c r="D145" s="77" t="s">
        <v>32</v>
      </c>
      <c r="E145" s="77" t="s">
        <v>428</v>
      </c>
      <c r="F145" s="77" t="s">
        <v>423</v>
      </c>
      <c r="I145" s="77" t="s">
        <v>79</v>
      </c>
      <c r="J145" s="454" t="s">
        <v>480</v>
      </c>
      <c r="K145" s="410">
        <v>36648</v>
      </c>
      <c r="L145" s="410">
        <v>38474</v>
      </c>
      <c r="M145" s="77" t="s">
        <v>30</v>
      </c>
      <c r="N145" s="271">
        <v>5000000</v>
      </c>
      <c r="P145" s="411">
        <v>6.4</v>
      </c>
      <c r="Q145" s="271">
        <v>0</v>
      </c>
      <c r="R145" s="271">
        <v>0</v>
      </c>
      <c r="S145" s="411">
        <v>0</v>
      </c>
      <c r="T145" s="271">
        <v>0</v>
      </c>
      <c r="U145" s="271">
        <v>0</v>
      </c>
      <c r="V145" s="271">
        <v>0</v>
      </c>
      <c r="W145" s="271">
        <v>0</v>
      </c>
      <c r="X145" s="271">
        <v>0</v>
      </c>
      <c r="Y145" s="271">
        <v>0</v>
      </c>
      <c r="Z145" s="271">
        <v>0</v>
      </c>
      <c r="AA145" s="271">
        <v>0</v>
      </c>
      <c r="AB145" s="271">
        <v>0</v>
      </c>
      <c r="AC145" s="271">
        <v>0</v>
      </c>
      <c r="AD145" s="271">
        <v>0</v>
      </c>
      <c r="AG145" s="402">
        <v>80000</v>
      </c>
      <c r="AH145" s="402">
        <v>80000</v>
      </c>
      <c r="AI145" s="402">
        <v>80000</v>
      </c>
      <c r="AJ145" s="402">
        <v>80000</v>
      </c>
      <c r="AK145" s="402">
        <v>0</v>
      </c>
      <c r="AL145" s="402">
        <v>0</v>
      </c>
      <c r="AM145" s="403" t="s">
        <v>547</v>
      </c>
      <c r="AN145" s="45" t="s">
        <v>545</v>
      </c>
      <c r="AO145" s="45" t="s">
        <v>545</v>
      </c>
      <c r="AP145" s="45" t="s">
        <v>545</v>
      </c>
      <c r="AR145" s="412"/>
      <c r="AS145" s="176"/>
    </row>
    <row r="146" spans="1:233">
      <c r="A146" s="77">
        <v>1060</v>
      </c>
      <c r="B146" s="77">
        <v>424</v>
      </c>
      <c r="C146" s="77" t="s">
        <v>27</v>
      </c>
      <c r="D146" s="77" t="s">
        <v>28</v>
      </c>
      <c r="E146" s="77" t="s">
        <v>51</v>
      </c>
      <c r="F146" s="77" t="s">
        <v>202</v>
      </c>
      <c r="G146" s="77" t="s">
        <v>474</v>
      </c>
      <c r="H146" s="77" t="s">
        <v>468</v>
      </c>
      <c r="I146" s="77" t="s">
        <v>286</v>
      </c>
      <c r="J146" s="454" t="s">
        <v>470</v>
      </c>
      <c r="K146" s="410">
        <v>36872</v>
      </c>
      <c r="L146" s="410">
        <v>38698</v>
      </c>
      <c r="M146" s="77" t="s">
        <v>30</v>
      </c>
      <c r="N146" s="271">
        <v>-10000000</v>
      </c>
      <c r="O146" s="271">
        <v>4039.194485</v>
      </c>
      <c r="P146" s="411">
        <v>0.75</v>
      </c>
      <c r="Q146" s="271">
        <v>53.173335999999999</v>
      </c>
      <c r="R146" s="271">
        <v>48.207113</v>
      </c>
      <c r="S146" s="411">
        <v>-4.9662229999999994</v>
      </c>
      <c r="T146" s="271">
        <v>-20059.540552880153</v>
      </c>
      <c r="U146" s="271">
        <v>-219.64635999999999</v>
      </c>
      <c r="V146" s="271">
        <v>0</v>
      </c>
      <c r="W146" s="271">
        <v>-20279.186912880152</v>
      </c>
      <c r="X146" s="271">
        <v>-94357.750530999998</v>
      </c>
      <c r="Y146" s="271">
        <v>-115297.143465</v>
      </c>
      <c r="Z146" s="271">
        <v>-20939.392934000003</v>
      </c>
      <c r="AA146" s="271">
        <v>-660.20602111985136</v>
      </c>
      <c r="AB146" s="271">
        <v>-94357.750530999998</v>
      </c>
      <c r="AC146" s="271">
        <v>-115297.143465</v>
      </c>
      <c r="AD146" s="271">
        <v>-20939.392934000003</v>
      </c>
      <c r="AF146" s="271">
        <v>16611.187319562501</v>
      </c>
      <c r="AG146" s="402">
        <v>-18750</v>
      </c>
      <c r="AH146" s="402">
        <v>-134047.143465</v>
      </c>
      <c r="AI146" s="402">
        <v>-132300.181709</v>
      </c>
      <c r="AJ146" s="402">
        <v>-132300.181709</v>
      </c>
      <c r="AK146" s="402">
        <v>-27519.392711000008</v>
      </c>
      <c r="AL146" s="402">
        <v>-20939.392934000003</v>
      </c>
      <c r="AM146" s="403" t="s">
        <v>514</v>
      </c>
      <c r="AN146" s="45">
        <v>5</v>
      </c>
      <c r="AO146" s="45" t="s">
        <v>545</v>
      </c>
      <c r="AP146" s="45">
        <v>5</v>
      </c>
      <c r="AR146" s="412"/>
      <c r="AS146" s="176"/>
    </row>
    <row r="147" spans="1:233">
      <c r="A147" s="77">
        <v>1061</v>
      </c>
      <c r="B147" s="77">
        <v>425</v>
      </c>
      <c r="C147" s="77" t="s">
        <v>27</v>
      </c>
      <c r="D147" s="77" t="s">
        <v>28</v>
      </c>
      <c r="E147" s="77" t="s">
        <v>69</v>
      </c>
      <c r="F147" s="77" t="s">
        <v>200</v>
      </c>
      <c r="G147" s="77" t="s">
        <v>477</v>
      </c>
      <c r="H147" s="77" t="s">
        <v>478</v>
      </c>
      <c r="I147" s="77" t="s">
        <v>286</v>
      </c>
      <c r="J147" s="454" t="s">
        <v>481</v>
      </c>
      <c r="K147" s="410">
        <v>36874</v>
      </c>
      <c r="L147" s="410">
        <v>38645</v>
      </c>
      <c r="M147" s="77" t="s">
        <v>30</v>
      </c>
      <c r="N147" s="271">
        <v>10000000</v>
      </c>
      <c r="O147" s="271">
        <v>-3909.2020560000001</v>
      </c>
      <c r="P147" s="411">
        <v>0.95</v>
      </c>
      <c r="Q147" s="271">
        <v>127.7165</v>
      </c>
      <c r="R147" s="271">
        <v>127.742525</v>
      </c>
      <c r="S147" s="411">
        <v>2.6025000000004184E-2</v>
      </c>
      <c r="T147" s="271">
        <v>-101.73698350741635</v>
      </c>
      <c r="U147" s="271">
        <v>486.58341100000001</v>
      </c>
      <c r="V147" s="271">
        <v>0</v>
      </c>
      <c r="W147" s="271">
        <v>384.84642749258364</v>
      </c>
      <c r="X147" s="271">
        <v>-110500.82174299999</v>
      </c>
      <c r="Y147" s="271">
        <v>-110389.687425</v>
      </c>
      <c r="Z147" s="271">
        <v>111.13431799999671</v>
      </c>
      <c r="AA147" s="271">
        <v>-273.71210949258693</v>
      </c>
      <c r="AB147" s="271">
        <v>-110500.82174299999</v>
      </c>
      <c r="AC147" s="271">
        <v>-110389.687425</v>
      </c>
      <c r="AD147" s="271">
        <v>111.13431799999671</v>
      </c>
      <c r="AF147" s="271">
        <v>-22507.23083742</v>
      </c>
      <c r="AG147" s="402">
        <v>10291.666667</v>
      </c>
      <c r="AH147" s="402">
        <v>-100098.020758</v>
      </c>
      <c r="AI147" s="402">
        <v>-76088.780767000004</v>
      </c>
      <c r="AJ147" s="402">
        <v>-76088.780767000004</v>
      </c>
      <c r="AK147" s="402">
        <v>49139.850708999991</v>
      </c>
      <c r="AL147" s="402">
        <v>111.13431799999671</v>
      </c>
      <c r="AM147" s="403" t="s">
        <v>514</v>
      </c>
      <c r="AN147" s="45">
        <v>6</v>
      </c>
      <c r="AO147" s="45" t="s">
        <v>545</v>
      </c>
      <c r="AP147" s="45">
        <v>6</v>
      </c>
      <c r="AR147" s="412"/>
      <c r="AS147" s="176"/>
    </row>
    <row r="148" spans="1:233">
      <c r="A148" s="464">
        <v>1062</v>
      </c>
      <c r="B148" s="464">
        <v>426</v>
      </c>
      <c r="C148" s="464" t="s">
        <v>27</v>
      </c>
      <c r="D148" s="464" t="s">
        <v>57</v>
      </c>
      <c r="E148" s="464" t="s">
        <v>252</v>
      </c>
      <c r="F148" s="464" t="s">
        <v>203</v>
      </c>
      <c r="G148" s="464" t="s">
        <v>487</v>
      </c>
      <c r="H148" s="464" t="s">
        <v>468</v>
      </c>
      <c r="I148" s="464" t="s">
        <v>261</v>
      </c>
      <c r="J148" s="465" t="s">
        <v>480</v>
      </c>
      <c r="K148" s="466">
        <v>36874</v>
      </c>
      <c r="L148" s="466">
        <v>37895</v>
      </c>
      <c r="M148" s="464" t="s">
        <v>30</v>
      </c>
      <c r="N148" s="467">
        <v>-10000000</v>
      </c>
      <c r="O148" s="467">
        <v>1984.1279539999998</v>
      </c>
      <c r="P148" s="468">
        <v>1</v>
      </c>
      <c r="Q148" s="467">
        <v>1797.6179420000001</v>
      </c>
      <c r="R148" s="467">
        <v>0</v>
      </c>
      <c r="S148" s="468">
        <v>0.12750999999980195</v>
      </c>
      <c r="T148" s="467">
        <v>252.99615541414701</v>
      </c>
      <c r="U148" s="467">
        <v>-2204.426856</v>
      </c>
      <c r="V148" s="467">
        <v>0</v>
      </c>
      <c r="W148" s="467">
        <v>-2451111</v>
      </c>
      <c r="X148" s="467">
        <v>2451111</v>
      </c>
      <c r="Y148" s="467">
        <v>0</v>
      </c>
      <c r="Z148" s="467">
        <v>-2451111</v>
      </c>
      <c r="AA148" s="467">
        <v>1673.4307005858529</v>
      </c>
      <c r="AB148" s="467">
        <v>2451111</v>
      </c>
      <c r="AC148" s="467">
        <v>0</v>
      </c>
      <c r="AD148" s="467">
        <v>-2451111</v>
      </c>
      <c r="AE148" s="467"/>
      <c r="AF148" s="467">
        <v>55486.138233609992</v>
      </c>
      <c r="AG148" s="402">
        <v>-5277.7777779999997</v>
      </c>
      <c r="AH148" s="402">
        <v>-5277.7777779999997</v>
      </c>
      <c r="AI148" s="402">
        <v>-870239.16867199994</v>
      </c>
      <c r="AJ148" s="402">
        <v>-870239.16867199994</v>
      </c>
      <c r="AK148" s="402">
        <v>-2484167</v>
      </c>
      <c r="AL148" s="402">
        <v>-2451111</v>
      </c>
      <c r="AM148" s="403" t="s">
        <v>549</v>
      </c>
      <c r="AN148" s="45" t="s">
        <v>545</v>
      </c>
      <c r="AO148" s="45">
        <v>16</v>
      </c>
      <c r="AP148" s="45">
        <v>16</v>
      </c>
      <c r="AR148" s="412"/>
      <c r="AS148" s="176"/>
      <c r="AV148" s="77"/>
      <c r="AW148" s="77"/>
      <c r="AX148" s="77"/>
      <c r="AY148" s="77"/>
      <c r="AZ148" s="77"/>
      <c r="BA148" s="77"/>
      <c r="BB148" s="77"/>
      <c r="BC148" s="77"/>
      <c r="BD148" s="77"/>
      <c r="BE148" s="77"/>
      <c r="BF148" s="77"/>
      <c r="BG148" s="77"/>
      <c r="BH148" s="77"/>
      <c r="BI148" s="77"/>
      <c r="BJ148" s="77"/>
      <c r="BK148" s="77"/>
      <c r="BL148" s="77"/>
      <c r="BM148" s="77"/>
      <c r="BN148" s="77"/>
      <c r="BO148" s="77"/>
      <c r="BP148" s="77"/>
      <c r="BQ148" s="77"/>
      <c r="BR148" s="77"/>
      <c r="BS148" s="77"/>
      <c r="BT148" s="77"/>
      <c r="BU148" s="77"/>
      <c r="BV148" s="77"/>
      <c r="BW148" s="77"/>
      <c r="BX148" s="77"/>
      <c r="BY148" s="77"/>
      <c r="BZ148" s="77"/>
      <c r="CA148" s="77"/>
      <c r="CB148" s="77"/>
      <c r="CC148" s="77"/>
      <c r="CD148" s="77"/>
      <c r="CE148" s="77"/>
      <c r="CF148" s="77"/>
      <c r="CG148" s="77"/>
      <c r="CH148" s="77"/>
      <c r="CI148" s="77"/>
      <c r="CJ148" s="77"/>
      <c r="CK148" s="77"/>
      <c r="CL148" s="77"/>
      <c r="CM148" s="77"/>
      <c r="CN148" s="77"/>
      <c r="CO148" s="77"/>
      <c r="CP148" s="77"/>
      <c r="CQ148" s="77"/>
      <c r="CR148" s="77"/>
      <c r="CS148" s="77"/>
      <c r="CT148" s="77"/>
      <c r="CU148" s="77"/>
      <c r="CV148" s="77"/>
      <c r="CW148" s="77"/>
      <c r="CX148" s="77"/>
      <c r="CY148" s="77"/>
      <c r="CZ148" s="77"/>
      <c r="DA148" s="77"/>
      <c r="DB148" s="77"/>
      <c r="DC148" s="77"/>
      <c r="DD148" s="77"/>
      <c r="DE148" s="77"/>
      <c r="DF148" s="77"/>
      <c r="DG148" s="77"/>
      <c r="DH148" s="77"/>
      <c r="DI148" s="77"/>
      <c r="DJ148" s="77"/>
      <c r="DK148" s="77"/>
      <c r="DL148" s="77"/>
      <c r="DM148" s="77"/>
      <c r="DN148" s="77"/>
      <c r="DO148" s="77"/>
      <c r="DP148" s="77"/>
      <c r="DQ148" s="77"/>
      <c r="DR148" s="77"/>
      <c r="DS148" s="77"/>
      <c r="DT148" s="77"/>
      <c r="DU148" s="77"/>
      <c r="DV148" s="77"/>
      <c r="DW148" s="77"/>
      <c r="DX148" s="77"/>
      <c r="DY148" s="77"/>
      <c r="DZ148" s="77"/>
      <c r="EA148" s="77"/>
      <c r="EB148" s="77"/>
      <c r="EC148" s="77"/>
      <c r="ED148" s="77"/>
      <c r="EE148" s="77"/>
      <c r="EF148" s="77"/>
      <c r="EG148" s="77"/>
      <c r="EH148" s="77"/>
      <c r="EI148" s="77"/>
      <c r="EJ148" s="77"/>
      <c r="EK148" s="77"/>
      <c r="EL148" s="77"/>
      <c r="EM148" s="77"/>
      <c r="EN148" s="77"/>
      <c r="EO148" s="77"/>
      <c r="EP148" s="77"/>
      <c r="EQ148" s="77"/>
      <c r="ER148" s="77"/>
      <c r="ES148" s="77"/>
      <c r="ET148" s="77"/>
      <c r="EU148" s="77"/>
      <c r="EV148" s="77"/>
      <c r="EW148" s="77"/>
      <c r="EX148" s="77"/>
      <c r="EY148" s="77"/>
      <c r="EZ148" s="77"/>
      <c r="FA148" s="77"/>
      <c r="FB148" s="77"/>
      <c r="FC148" s="77"/>
      <c r="FD148" s="77"/>
      <c r="FE148" s="77"/>
      <c r="FF148" s="77"/>
      <c r="FG148" s="77"/>
      <c r="FH148" s="77"/>
      <c r="FI148" s="77"/>
      <c r="FJ148" s="77"/>
      <c r="FK148" s="77"/>
      <c r="FL148" s="77"/>
      <c r="FM148" s="77"/>
      <c r="FN148" s="77"/>
      <c r="FO148" s="77"/>
      <c r="FP148" s="77"/>
      <c r="FQ148" s="77"/>
      <c r="FR148" s="77"/>
      <c r="FS148" s="77"/>
      <c r="FT148" s="77"/>
      <c r="FU148" s="77"/>
      <c r="FV148" s="77"/>
      <c r="FW148" s="77"/>
      <c r="FX148" s="77"/>
      <c r="FY148" s="77"/>
      <c r="FZ148" s="77"/>
      <c r="GA148" s="77"/>
      <c r="GB148" s="77"/>
      <c r="GC148" s="77"/>
      <c r="GD148" s="77"/>
      <c r="GE148" s="77"/>
      <c r="GF148" s="77"/>
      <c r="GG148" s="77"/>
      <c r="GH148" s="77"/>
      <c r="GI148" s="77"/>
      <c r="GJ148" s="77"/>
      <c r="GK148" s="77"/>
      <c r="GL148" s="77"/>
      <c r="GM148" s="77"/>
      <c r="GN148" s="77"/>
      <c r="GO148" s="77"/>
      <c r="GP148" s="77"/>
      <c r="GQ148" s="77"/>
      <c r="GR148" s="77"/>
      <c r="GS148" s="77"/>
      <c r="GT148" s="77"/>
      <c r="GU148" s="77"/>
      <c r="GV148" s="77"/>
      <c r="GW148" s="77"/>
      <c r="GX148" s="77"/>
      <c r="GY148" s="77"/>
      <c r="GZ148" s="77"/>
      <c r="HA148" s="77"/>
      <c r="HB148" s="77"/>
      <c r="HC148" s="77"/>
      <c r="HD148" s="77"/>
      <c r="HE148" s="77"/>
      <c r="HF148" s="77"/>
      <c r="HG148" s="77"/>
      <c r="HH148" s="77"/>
      <c r="HI148" s="77"/>
      <c r="HJ148" s="77"/>
      <c r="HK148" s="77"/>
      <c r="HL148" s="77"/>
      <c r="HM148" s="77"/>
      <c r="HN148" s="77"/>
      <c r="HO148" s="77"/>
      <c r="HP148" s="77"/>
      <c r="HQ148" s="77"/>
      <c r="HR148" s="77"/>
      <c r="HS148" s="77"/>
      <c r="HT148" s="77"/>
      <c r="HU148" s="77"/>
      <c r="HV148" s="77"/>
      <c r="HW148" s="77"/>
      <c r="HX148" s="77"/>
      <c r="HY148" s="77"/>
    </row>
    <row r="149" spans="1:233">
      <c r="A149" s="464">
        <v>1063</v>
      </c>
      <c r="B149" s="464">
        <v>427</v>
      </c>
      <c r="C149" s="464" t="s">
        <v>27</v>
      </c>
      <c r="D149" s="464" t="s">
        <v>54</v>
      </c>
      <c r="E149" s="464" t="s">
        <v>252</v>
      </c>
      <c r="F149" s="464" t="s">
        <v>203</v>
      </c>
      <c r="G149" s="464" t="s">
        <v>487</v>
      </c>
      <c r="H149" s="464" t="s">
        <v>468</v>
      </c>
      <c r="I149" s="464" t="s">
        <v>279</v>
      </c>
      <c r="J149" s="465" t="s">
        <v>480</v>
      </c>
      <c r="K149" s="466">
        <v>36874</v>
      </c>
      <c r="L149" s="466">
        <v>37895</v>
      </c>
      <c r="M149" s="464" t="s">
        <v>30</v>
      </c>
      <c r="N149" s="467">
        <v>10000000</v>
      </c>
      <c r="O149" s="467">
        <v>-1984.1279539999998</v>
      </c>
      <c r="P149" s="468">
        <v>1</v>
      </c>
      <c r="Q149" s="467">
        <v>1797.6179420000001</v>
      </c>
      <c r="R149" s="467">
        <v>0</v>
      </c>
      <c r="S149" s="468">
        <v>0.12750999999980195</v>
      </c>
      <c r="T149" s="467">
        <v>-252.99615541414701</v>
      </c>
      <c r="U149" s="467">
        <v>2204.426856</v>
      </c>
      <c r="V149" s="467">
        <v>0</v>
      </c>
      <c r="W149" s="467">
        <v>2451111</v>
      </c>
      <c r="X149" s="467">
        <v>-2451111</v>
      </c>
      <c r="Y149" s="467">
        <v>0</v>
      </c>
      <c r="Z149" s="467">
        <v>2451111</v>
      </c>
      <c r="AA149" s="467">
        <v>-1673.4307005858529</v>
      </c>
      <c r="AB149" s="467">
        <v>-2451111</v>
      </c>
      <c r="AC149" s="467">
        <v>0</v>
      </c>
      <c r="AD149" s="467">
        <v>2451111</v>
      </c>
      <c r="AE149" s="467"/>
      <c r="AF149" s="467">
        <v>-55486.138233609992</v>
      </c>
      <c r="AG149" s="402">
        <v>5277.7777779999997</v>
      </c>
      <c r="AH149" s="402">
        <v>5277.7777779999997</v>
      </c>
      <c r="AI149" s="402">
        <v>870239.16867199994</v>
      </c>
      <c r="AJ149" s="402">
        <v>870239.16867199994</v>
      </c>
      <c r="AK149" s="402">
        <v>2484167</v>
      </c>
      <c r="AL149" s="402">
        <v>2451111</v>
      </c>
      <c r="AM149" s="403" t="s">
        <v>549</v>
      </c>
      <c r="AN149" s="45" t="s">
        <v>545</v>
      </c>
      <c r="AO149" s="45">
        <v>16</v>
      </c>
      <c r="AP149" s="45">
        <v>16</v>
      </c>
      <c r="AR149" s="412"/>
      <c r="AS149" s="176"/>
      <c r="AV149" s="77"/>
      <c r="AW149" s="77"/>
      <c r="AX149" s="77"/>
      <c r="AY149" s="77"/>
      <c r="AZ149" s="77"/>
      <c r="BA149" s="77"/>
      <c r="BB149" s="77"/>
      <c r="BC149" s="77"/>
      <c r="BD149" s="77"/>
      <c r="BE149" s="77"/>
      <c r="BF149" s="77"/>
      <c r="BG149" s="77"/>
      <c r="BH149" s="77"/>
      <c r="BI149" s="77"/>
      <c r="BJ149" s="77"/>
      <c r="BK149" s="77"/>
      <c r="BL149" s="77"/>
      <c r="BM149" s="77"/>
      <c r="BN149" s="77"/>
      <c r="BO149" s="77"/>
      <c r="BP149" s="77"/>
      <c r="BQ149" s="77"/>
      <c r="BR149" s="77"/>
      <c r="BS149" s="77"/>
      <c r="BT149" s="77"/>
      <c r="BU149" s="77"/>
      <c r="BV149" s="77"/>
      <c r="BW149" s="77"/>
      <c r="BX149" s="77"/>
      <c r="BY149" s="77"/>
      <c r="BZ149" s="77"/>
      <c r="CA149" s="77"/>
      <c r="CB149" s="77"/>
      <c r="CC149" s="77"/>
      <c r="CD149" s="77"/>
      <c r="CE149" s="77"/>
      <c r="CF149" s="77"/>
      <c r="CG149" s="77"/>
      <c r="CH149" s="77"/>
      <c r="CI149" s="77"/>
      <c r="CJ149" s="77"/>
      <c r="CK149" s="77"/>
      <c r="CL149" s="77"/>
      <c r="CM149" s="77"/>
      <c r="CN149" s="77"/>
      <c r="CO149" s="77"/>
      <c r="CP149" s="77"/>
      <c r="CQ149" s="77"/>
      <c r="CR149" s="77"/>
      <c r="CS149" s="77"/>
      <c r="CT149" s="77"/>
      <c r="CU149" s="77"/>
      <c r="CV149" s="77"/>
      <c r="CW149" s="77"/>
      <c r="CX149" s="77"/>
      <c r="CY149" s="77"/>
      <c r="CZ149" s="77"/>
      <c r="DA149" s="77"/>
      <c r="DB149" s="77"/>
      <c r="DC149" s="77"/>
      <c r="DD149" s="77"/>
      <c r="DE149" s="77"/>
      <c r="DF149" s="77"/>
      <c r="DG149" s="77"/>
      <c r="DH149" s="77"/>
      <c r="DI149" s="77"/>
      <c r="DJ149" s="77"/>
      <c r="DK149" s="77"/>
      <c r="DL149" s="77"/>
      <c r="DM149" s="77"/>
      <c r="DN149" s="77"/>
      <c r="DO149" s="77"/>
      <c r="DP149" s="77"/>
      <c r="DQ149" s="77"/>
      <c r="DR149" s="77"/>
      <c r="DS149" s="77"/>
      <c r="DT149" s="77"/>
      <c r="DU149" s="77"/>
      <c r="DV149" s="77"/>
      <c r="DW149" s="77"/>
      <c r="DX149" s="77"/>
      <c r="DY149" s="77"/>
      <c r="DZ149" s="77"/>
      <c r="EA149" s="77"/>
      <c r="EB149" s="77"/>
      <c r="EC149" s="77"/>
      <c r="ED149" s="77"/>
      <c r="EE149" s="77"/>
      <c r="EF149" s="77"/>
      <c r="EG149" s="77"/>
      <c r="EH149" s="77"/>
      <c r="EI149" s="77"/>
      <c r="EJ149" s="77"/>
      <c r="EK149" s="77"/>
      <c r="EL149" s="77"/>
      <c r="EM149" s="77"/>
      <c r="EN149" s="77"/>
      <c r="EO149" s="77"/>
      <c r="EP149" s="77"/>
      <c r="EQ149" s="77"/>
      <c r="ER149" s="77"/>
      <c r="ES149" s="77"/>
      <c r="ET149" s="77"/>
      <c r="EU149" s="77"/>
      <c r="EV149" s="77"/>
      <c r="EW149" s="77"/>
      <c r="EX149" s="77"/>
      <c r="EY149" s="77"/>
      <c r="EZ149" s="77"/>
      <c r="FA149" s="77"/>
      <c r="FB149" s="77"/>
      <c r="FC149" s="77"/>
      <c r="FD149" s="77"/>
      <c r="FE149" s="77"/>
      <c r="FF149" s="77"/>
      <c r="FG149" s="77"/>
      <c r="FH149" s="77"/>
      <c r="FI149" s="77"/>
      <c r="FJ149" s="77"/>
      <c r="FK149" s="77"/>
      <c r="FL149" s="77"/>
      <c r="FM149" s="77"/>
      <c r="FN149" s="77"/>
      <c r="FO149" s="77"/>
      <c r="FP149" s="77"/>
      <c r="FQ149" s="77"/>
      <c r="FR149" s="77"/>
      <c r="FS149" s="77"/>
      <c r="FT149" s="77"/>
      <c r="FU149" s="77"/>
      <c r="FV149" s="77"/>
      <c r="FW149" s="77"/>
      <c r="FX149" s="77"/>
      <c r="FY149" s="77"/>
      <c r="FZ149" s="77"/>
      <c r="GA149" s="77"/>
      <c r="GB149" s="77"/>
      <c r="GC149" s="77"/>
      <c r="GD149" s="77"/>
      <c r="GE149" s="77"/>
      <c r="GF149" s="77"/>
      <c r="GG149" s="77"/>
      <c r="GH149" s="77"/>
      <c r="GI149" s="77"/>
      <c r="GJ149" s="77"/>
      <c r="GK149" s="77"/>
      <c r="GL149" s="77"/>
      <c r="GM149" s="77"/>
      <c r="GN149" s="77"/>
      <c r="GO149" s="77"/>
      <c r="GP149" s="77"/>
      <c r="GQ149" s="77"/>
      <c r="GR149" s="77"/>
      <c r="GS149" s="77"/>
      <c r="GT149" s="77"/>
      <c r="GU149" s="77"/>
      <c r="GV149" s="77"/>
      <c r="GW149" s="77"/>
      <c r="GX149" s="77"/>
      <c r="GY149" s="77"/>
      <c r="GZ149" s="77"/>
      <c r="HA149" s="77"/>
      <c r="HB149" s="77"/>
      <c r="HC149" s="77"/>
      <c r="HD149" s="77"/>
      <c r="HE149" s="77"/>
      <c r="HF149" s="77"/>
      <c r="HG149" s="77"/>
      <c r="HH149" s="77"/>
      <c r="HI149" s="77"/>
      <c r="HJ149" s="77"/>
      <c r="HK149" s="77"/>
      <c r="HL149" s="77"/>
      <c r="HM149" s="77"/>
      <c r="HN149" s="77"/>
      <c r="HO149" s="77"/>
      <c r="HP149" s="77"/>
      <c r="HQ149" s="77"/>
      <c r="HR149" s="77"/>
      <c r="HS149" s="77"/>
      <c r="HT149" s="77"/>
      <c r="HU149" s="77"/>
      <c r="HV149" s="77"/>
      <c r="HW149" s="77"/>
      <c r="HX149" s="77"/>
      <c r="HY149" s="77"/>
    </row>
    <row r="150" spans="1:233">
      <c r="A150" s="464">
        <v>1064</v>
      </c>
      <c r="B150" s="464">
        <v>428</v>
      </c>
      <c r="C150" s="464" t="s">
        <v>27</v>
      </c>
      <c r="D150" s="464" t="s">
        <v>59</v>
      </c>
      <c r="E150" s="464" t="s">
        <v>252</v>
      </c>
      <c r="F150" s="464" t="s">
        <v>203</v>
      </c>
      <c r="G150" s="464" t="s">
        <v>487</v>
      </c>
      <c r="H150" s="464" t="s">
        <v>468</v>
      </c>
      <c r="I150" s="464" t="s">
        <v>277</v>
      </c>
      <c r="J150" s="465" t="s">
        <v>480</v>
      </c>
      <c r="K150" s="466">
        <v>36874</v>
      </c>
      <c r="L150" s="466">
        <v>37895</v>
      </c>
      <c r="M150" s="464" t="s">
        <v>30</v>
      </c>
      <c r="N150" s="467">
        <v>-10000000</v>
      </c>
      <c r="O150" s="467">
        <v>1984.1279539999998</v>
      </c>
      <c r="P150" s="468">
        <v>1</v>
      </c>
      <c r="Q150" s="467">
        <v>1797.6179420000001</v>
      </c>
      <c r="R150" s="467">
        <v>0</v>
      </c>
      <c r="S150" s="468">
        <v>0.12750999999980195</v>
      </c>
      <c r="T150" s="467">
        <v>252.99615541414701</v>
      </c>
      <c r="U150" s="467">
        <v>-2204.426856</v>
      </c>
      <c r="V150" s="467">
        <v>0</v>
      </c>
      <c r="W150" s="467">
        <v>-2451111</v>
      </c>
      <c r="X150" s="467">
        <v>2451111</v>
      </c>
      <c r="Y150" s="467">
        <v>0</v>
      </c>
      <c r="Z150" s="467">
        <v>-2451111</v>
      </c>
      <c r="AA150" s="467">
        <v>1673.4307005858529</v>
      </c>
      <c r="AB150" s="467">
        <v>2451111</v>
      </c>
      <c r="AC150" s="467">
        <v>0</v>
      </c>
      <c r="AD150" s="467">
        <v>-2451111</v>
      </c>
      <c r="AE150" s="467"/>
      <c r="AF150" s="467">
        <v>55486.138233609992</v>
      </c>
      <c r="AG150" s="402">
        <v>-5277.7777779999997</v>
      </c>
      <c r="AH150" s="402">
        <v>-5277.7777779999997</v>
      </c>
      <c r="AI150" s="402">
        <v>-870239.16867199994</v>
      </c>
      <c r="AJ150" s="402">
        <v>-870239.16867199994</v>
      </c>
      <c r="AK150" s="402">
        <v>-2484167</v>
      </c>
      <c r="AL150" s="402">
        <v>-2451111</v>
      </c>
      <c r="AM150" s="403" t="s">
        <v>549</v>
      </c>
      <c r="AN150" s="45" t="s">
        <v>545</v>
      </c>
      <c r="AO150" s="45">
        <v>16</v>
      </c>
      <c r="AP150" s="45">
        <v>16</v>
      </c>
      <c r="AR150" s="412"/>
      <c r="AS150" s="176"/>
    </row>
    <row r="151" spans="1:233">
      <c r="A151" s="77">
        <v>1065</v>
      </c>
      <c r="B151" s="77">
        <v>429</v>
      </c>
      <c r="C151" s="77" t="s">
        <v>27</v>
      </c>
      <c r="D151" s="77" t="s">
        <v>28</v>
      </c>
      <c r="E151" s="77" t="s">
        <v>184</v>
      </c>
      <c r="F151" s="77" t="s">
        <v>198</v>
      </c>
      <c r="G151" s="77" t="s">
        <v>474</v>
      </c>
      <c r="H151" s="77" t="s">
        <v>488</v>
      </c>
      <c r="I151" s="77" t="s">
        <v>264</v>
      </c>
      <c r="J151" s="454" t="s">
        <v>470</v>
      </c>
      <c r="K151" s="410">
        <v>36878</v>
      </c>
      <c r="L151" s="410">
        <v>38705</v>
      </c>
      <c r="M151" s="77" t="s">
        <v>45</v>
      </c>
      <c r="N151" s="271">
        <v>-5000000</v>
      </c>
      <c r="O151" s="271">
        <v>2048.2506829999998</v>
      </c>
      <c r="P151" s="411">
        <v>0.3</v>
      </c>
      <c r="Q151" s="271">
        <v>20.618867999999999</v>
      </c>
      <c r="R151" s="271">
        <v>19.626031999999999</v>
      </c>
      <c r="S151" s="411">
        <v>-0.9928360000000005</v>
      </c>
      <c r="T151" s="271">
        <v>-2033.5770151069887</v>
      </c>
      <c r="U151" s="271">
        <v>-36.918270999999997</v>
      </c>
      <c r="V151" s="271">
        <v>0</v>
      </c>
      <c r="W151" s="271">
        <v>-2070.4952861069887</v>
      </c>
      <c r="X151" s="271">
        <v>-20516.986994999999</v>
      </c>
      <c r="Y151" s="271">
        <v>-22664.336552000001</v>
      </c>
      <c r="Z151" s="271">
        <v>-2147.3495570000014</v>
      </c>
      <c r="AA151" s="271">
        <v>-76.854270893012654</v>
      </c>
      <c r="AB151" s="271">
        <v>-18168.817833422247</v>
      </c>
      <c r="AC151" s="271">
        <v>-19989.944838864001</v>
      </c>
      <c r="AD151" s="271">
        <v>-1821.1270054417546</v>
      </c>
      <c r="AF151" s="271">
        <v>6064.8702723629985</v>
      </c>
      <c r="AG151" s="402">
        <v>-3344.25</v>
      </c>
      <c r="AH151" s="402">
        <v>-23334.194838864001</v>
      </c>
      <c r="AI151" s="402">
        <v>-12940.276745594512</v>
      </c>
      <c r="AJ151" s="402">
        <v>-12940.276745594512</v>
      </c>
      <c r="AK151" s="402">
        <v>3769.2328717397468</v>
      </c>
      <c r="AL151" s="402">
        <v>-1821.1270054417546</v>
      </c>
      <c r="AM151" s="403" t="s">
        <v>514</v>
      </c>
      <c r="AN151" s="45">
        <v>4</v>
      </c>
      <c r="AO151" s="45" t="s">
        <v>545</v>
      </c>
      <c r="AP151" s="45">
        <v>4</v>
      </c>
      <c r="AR151" s="412"/>
      <c r="AS151" s="176"/>
    </row>
    <row r="152" spans="1:233">
      <c r="A152" s="77">
        <v>1066</v>
      </c>
      <c r="B152" s="77">
        <v>857</v>
      </c>
      <c r="C152" s="77" t="s">
        <v>27</v>
      </c>
      <c r="D152" s="77" t="s">
        <v>59</v>
      </c>
      <c r="E152" s="77" t="s">
        <v>2</v>
      </c>
      <c r="F152" s="77" t="s">
        <v>423</v>
      </c>
      <c r="G152" s="77" t="s">
        <v>467</v>
      </c>
      <c r="H152" s="77" t="s">
        <v>482</v>
      </c>
      <c r="I152" s="77" t="s">
        <v>277</v>
      </c>
      <c r="J152" s="454" t="s">
        <v>486</v>
      </c>
      <c r="K152" s="410">
        <v>36882</v>
      </c>
      <c r="L152" s="410">
        <v>38722</v>
      </c>
      <c r="M152" s="77" t="s">
        <v>30</v>
      </c>
      <c r="N152" s="271">
        <v>-730000000</v>
      </c>
      <c r="O152" s="271">
        <v>0</v>
      </c>
      <c r="P152" s="411">
        <v>0</v>
      </c>
      <c r="Q152" s="271">
        <v>0</v>
      </c>
      <c r="R152" s="271">
        <v>0</v>
      </c>
      <c r="S152" s="411">
        <v>0</v>
      </c>
      <c r="T152" s="271">
        <v>0</v>
      </c>
      <c r="U152" s="271">
        <v>0</v>
      </c>
      <c r="V152" s="271">
        <v>0</v>
      </c>
      <c r="W152" s="271">
        <v>0</v>
      </c>
      <c r="X152" s="271">
        <v>0</v>
      </c>
      <c r="Y152" s="271">
        <v>0</v>
      </c>
      <c r="Z152" s="271">
        <v>0</v>
      </c>
      <c r="AA152" s="271">
        <v>0</v>
      </c>
      <c r="AB152" s="271">
        <v>0</v>
      </c>
      <c r="AC152" s="271">
        <v>0</v>
      </c>
      <c r="AD152" s="271">
        <v>0</v>
      </c>
      <c r="AG152" s="402">
        <v>-111933.333333</v>
      </c>
      <c r="AH152" s="402">
        <v>-111933.333333</v>
      </c>
      <c r="AI152" s="402">
        <v>-111933.333333</v>
      </c>
      <c r="AJ152" s="402">
        <v>-111933.333333</v>
      </c>
      <c r="AK152" s="402">
        <v>-111933.333333</v>
      </c>
      <c r="AL152" s="402">
        <v>0</v>
      </c>
      <c r="AM152" s="403" t="s">
        <v>514</v>
      </c>
      <c r="AN152" s="45" t="s">
        <v>545</v>
      </c>
      <c r="AO152" s="45" t="s">
        <v>545</v>
      </c>
      <c r="AP152" s="45" t="s">
        <v>545</v>
      </c>
      <c r="AR152" s="412"/>
      <c r="AS152" s="176"/>
    </row>
    <row r="153" spans="1:233">
      <c r="A153" s="77">
        <v>1066</v>
      </c>
      <c r="B153" s="77">
        <v>850</v>
      </c>
      <c r="C153" s="77" t="s">
        <v>27</v>
      </c>
      <c r="D153" s="77" t="s">
        <v>57</v>
      </c>
      <c r="E153" s="77" t="s">
        <v>2</v>
      </c>
      <c r="F153" s="77" t="s">
        <v>423</v>
      </c>
      <c r="G153" s="77" t="s">
        <v>467</v>
      </c>
      <c r="H153" s="77" t="s">
        <v>482</v>
      </c>
      <c r="I153" s="77" t="s">
        <v>3</v>
      </c>
      <c r="J153" s="454" t="s">
        <v>486</v>
      </c>
      <c r="K153" s="410">
        <v>36882</v>
      </c>
      <c r="L153" s="410">
        <v>38722</v>
      </c>
      <c r="M153" s="77" t="s">
        <v>30</v>
      </c>
      <c r="N153" s="271">
        <v>-730000000</v>
      </c>
      <c r="O153" s="271">
        <v>0</v>
      </c>
      <c r="P153" s="411">
        <v>0</v>
      </c>
      <c r="Q153" s="271">
        <v>0</v>
      </c>
      <c r="R153" s="271">
        <v>0</v>
      </c>
      <c r="S153" s="411">
        <v>0</v>
      </c>
      <c r="T153" s="271">
        <v>0</v>
      </c>
      <c r="U153" s="271">
        <v>0</v>
      </c>
      <c r="V153" s="271">
        <v>0</v>
      </c>
      <c r="W153" s="271">
        <v>0</v>
      </c>
      <c r="X153" s="271">
        <v>0</v>
      </c>
      <c r="Y153" s="271">
        <v>0</v>
      </c>
      <c r="Z153" s="271">
        <v>0</v>
      </c>
      <c r="AA153" s="271">
        <v>0</v>
      </c>
      <c r="AB153" s="271">
        <v>0</v>
      </c>
      <c r="AC153" s="271">
        <v>0</v>
      </c>
      <c r="AD153" s="271">
        <v>0</v>
      </c>
      <c r="AG153" s="402">
        <v>-111933.333333</v>
      </c>
      <c r="AH153" s="402">
        <v>-111933.333333</v>
      </c>
      <c r="AI153" s="402">
        <v>-111933.333333</v>
      </c>
      <c r="AJ153" s="402">
        <v>-111933.333333</v>
      </c>
      <c r="AK153" s="402">
        <v>-111933.333333</v>
      </c>
      <c r="AL153" s="402">
        <v>0</v>
      </c>
      <c r="AM153" s="403" t="s">
        <v>514</v>
      </c>
      <c r="AN153" s="45" t="s">
        <v>545</v>
      </c>
      <c r="AO153" s="45" t="s">
        <v>545</v>
      </c>
      <c r="AP153" s="45" t="s">
        <v>545</v>
      </c>
      <c r="AR153" s="412"/>
      <c r="AS153" s="176"/>
      <c r="AV153" s="77"/>
      <c r="AW153" s="77"/>
      <c r="AX153" s="77"/>
      <c r="AY153" s="77"/>
      <c r="AZ153" s="77"/>
      <c r="BA153" s="77"/>
      <c r="BB153" s="77"/>
      <c r="BC153" s="77"/>
      <c r="BD153" s="77"/>
      <c r="BE153" s="77"/>
      <c r="BF153" s="77"/>
      <c r="BG153" s="77"/>
      <c r="BH153" s="77"/>
      <c r="BI153" s="77"/>
      <c r="BJ153" s="77"/>
      <c r="BK153" s="77"/>
      <c r="BL153" s="77"/>
      <c r="BM153" s="77"/>
      <c r="BN153" s="77"/>
      <c r="BO153" s="77"/>
      <c r="BP153" s="77"/>
      <c r="BQ153" s="77"/>
      <c r="BR153" s="77"/>
      <c r="BS153" s="77"/>
      <c r="BT153" s="77"/>
      <c r="BU153" s="77"/>
      <c r="BV153" s="77"/>
      <c r="BW153" s="77"/>
      <c r="BX153" s="77"/>
      <c r="BY153" s="77"/>
      <c r="BZ153" s="77"/>
      <c r="CA153" s="77"/>
      <c r="CB153" s="77"/>
      <c r="CC153" s="77"/>
      <c r="CD153" s="77"/>
      <c r="CE153" s="77"/>
      <c r="CF153" s="77"/>
      <c r="CG153" s="77"/>
      <c r="CH153" s="77"/>
      <c r="CI153" s="77"/>
      <c r="CJ153" s="77"/>
      <c r="CK153" s="77"/>
      <c r="CL153" s="77"/>
      <c r="CM153" s="77"/>
      <c r="CN153" s="77"/>
      <c r="CO153" s="77"/>
      <c r="CP153" s="77"/>
      <c r="CQ153" s="77"/>
      <c r="CR153" s="77"/>
      <c r="CS153" s="77"/>
      <c r="CT153" s="77"/>
      <c r="CU153" s="77"/>
      <c r="CV153" s="77"/>
      <c r="CW153" s="77"/>
      <c r="CX153" s="77"/>
      <c r="CY153" s="77"/>
      <c r="CZ153" s="77"/>
      <c r="DA153" s="77"/>
      <c r="DB153" s="77"/>
      <c r="DC153" s="77"/>
      <c r="DD153" s="77"/>
      <c r="DE153" s="77"/>
      <c r="DF153" s="77"/>
      <c r="DG153" s="77"/>
      <c r="DH153" s="77"/>
      <c r="DI153" s="77"/>
      <c r="DJ153" s="77"/>
      <c r="DK153" s="77"/>
      <c r="DL153" s="77"/>
      <c r="DM153" s="77"/>
      <c r="DN153" s="77"/>
      <c r="DO153" s="77"/>
      <c r="DP153" s="77"/>
      <c r="DQ153" s="77"/>
      <c r="DR153" s="77"/>
      <c r="DS153" s="77"/>
      <c r="DT153" s="77"/>
      <c r="DU153" s="77"/>
      <c r="DV153" s="77"/>
      <c r="DW153" s="77"/>
      <c r="DX153" s="77"/>
      <c r="DY153" s="77"/>
      <c r="DZ153" s="77"/>
      <c r="EA153" s="77"/>
      <c r="EB153" s="77"/>
      <c r="EC153" s="77"/>
      <c r="ED153" s="77"/>
      <c r="EE153" s="77"/>
      <c r="EF153" s="77"/>
      <c r="EG153" s="77"/>
      <c r="EH153" s="77"/>
      <c r="EI153" s="77"/>
      <c r="EJ153" s="77"/>
      <c r="EK153" s="77"/>
      <c r="EL153" s="77"/>
      <c r="EM153" s="77"/>
      <c r="EN153" s="77"/>
      <c r="EO153" s="77"/>
      <c r="EP153" s="77"/>
      <c r="EQ153" s="77"/>
      <c r="ER153" s="77"/>
      <c r="ES153" s="77"/>
      <c r="ET153" s="77"/>
      <c r="EU153" s="77"/>
      <c r="EV153" s="77"/>
      <c r="EW153" s="77"/>
      <c r="EX153" s="77"/>
      <c r="EY153" s="77"/>
      <c r="EZ153" s="77"/>
      <c r="FA153" s="77"/>
      <c r="FB153" s="77"/>
      <c r="FC153" s="77"/>
      <c r="FD153" s="77"/>
      <c r="FE153" s="77"/>
      <c r="FF153" s="77"/>
      <c r="FG153" s="77"/>
      <c r="FH153" s="77"/>
      <c r="FI153" s="77"/>
      <c r="FJ153" s="77"/>
      <c r="FK153" s="77"/>
      <c r="FL153" s="77"/>
      <c r="FM153" s="77"/>
      <c r="FN153" s="77"/>
      <c r="FO153" s="77"/>
      <c r="FP153" s="77"/>
      <c r="FQ153" s="77"/>
      <c r="FR153" s="77"/>
      <c r="FS153" s="77"/>
      <c r="FT153" s="77"/>
      <c r="FU153" s="77"/>
      <c r="FV153" s="77"/>
      <c r="FW153" s="77"/>
      <c r="FX153" s="77"/>
      <c r="FY153" s="77"/>
      <c r="FZ153" s="77"/>
      <c r="GA153" s="77"/>
      <c r="GB153" s="77"/>
      <c r="GC153" s="77"/>
      <c r="GD153" s="77"/>
      <c r="GE153" s="77"/>
      <c r="GF153" s="77"/>
      <c r="GG153" s="77"/>
      <c r="GH153" s="77"/>
      <c r="GI153" s="77"/>
      <c r="GJ153" s="77"/>
      <c r="GK153" s="77"/>
      <c r="GL153" s="77"/>
      <c r="GM153" s="77"/>
      <c r="GN153" s="77"/>
      <c r="GO153" s="77"/>
      <c r="GP153" s="77"/>
      <c r="GQ153" s="77"/>
      <c r="GR153" s="77"/>
      <c r="GS153" s="77"/>
      <c r="GT153" s="77"/>
      <c r="GU153" s="77"/>
      <c r="GV153" s="77"/>
      <c r="GW153" s="77"/>
      <c r="GX153" s="77"/>
      <c r="GY153" s="77"/>
      <c r="GZ153" s="77"/>
      <c r="HA153" s="77"/>
      <c r="HB153" s="77"/>
      <c r="HC153" s="77"/>
      <c r="HD153" s="77"/>
      <c r="HE153" s="77"/>
      <c r="HF153" s="77"/>
      <c r="HG153" s="77"/>
      <c r="HH153" s="77"/>
      <c r="HI153" s="77"/>
      <c r="HJ153" s="77"/>
      <c r="HK153" s="77"/>
      <c r="HL153" s="77"/>
      <c r="HM153" s="77"/>
      <c r="HN153" s="77"/>
      <c r="HO153" s="77"/>
      <c r="HP153" s="77"/>
      <c r="HQ153" s="77"/>
      <c r="HR153" s="77"/>
      <c r="HS153" s="77"/>
      <c r="HT153" s="77"/>
      <c r="HU153" s="77"/>
      <c r="HV153" s="77"/>
      <c r="HW153" s="77"/>
      <c r="HX153" s="77"/>
      <c r="HY153" s="77"/>
    </row>
    <row r="154" spans="1:233">
      <c r="A154" s="77">
        <v>1067</v>
      </c>
      <c r="B154" s="77">
        <v>856</v>
      </c>
      <c r="C154" s="77" t="s">
        <v>27</v>
      </c>
      <c r="D154" s="77" t="s">
        <v>54</v>
      </c>
      <c r="E154" s="77" t="s">
        <v>2</v>
      </c>
      <c r="F154" s="77" t="s">
        <v>423</v>
      </c>
      <c r="G154" s="77" t="s">
        <v>467</v>
      </c>
      <c r="H154" s="77" t="s">
        <v>482</v>
      </c>
      <c r="I154" s="77" t="s">
        <v>279</v>
      </c>
      <c r="J154" s="454" t="s">
        <v>486</v>
      </c>
      <c r="K154" s="410">
        <v>36882</v>
      </c>
      <c r="L154" s="410">
        <v>38722</v>
      </c>
      <c r="M154" s="77" t="s">
        <v>30</v>
      </c>
      <c r="N154" s="271">
        <v>730000000</v>
      </c>
      <c r="O154" s="271">
        <v>0</v>
      </c>
      <c r="P154" s="411">
        <v>0</v>
      </c>
      <c r="Q154" s="271">
        <v>0</v>
      </c>
      <c r="R154" s="271">
        <v>0</v>
      </c>
      <c r="S154" s="411">
        <v>0</v>
      </c>
      <c r="T154" s="271">
        <v>0</v>
      </c>
      <c r="U154" s="271">
        <v>0</v>
      </c>
      <c r="V154" s="271">
        <v>0</v>
      </c>
      <c r="W154" s="271">
        <v>0</v>
      </c>
      <c r="X154" s="271">
        <v>0</v>
      </c>
      <c r="Y154" s="271">
        <v>0</v>
      </c>
      <c r="Z154" s="271">
        <v>0</v>
      </c>
      <c r="AA154" s="271">
        <v>0</v>
      </c>
      <c r="AB154" s="271">
        <v>0</v>
      </c>
      <c r="AC154" s="271">
        <v>0</v>
      </c>
      <c r="AD154" s="271">
        <v>0</v>
      </c>
      <c r="AG154" s="402">
        <v>111933.333333</v>
      </c>
      <c r="AH154" s="402">
        <v>111933.333333</v>
      </c>
      <c r="AI154" s="402">
        <v>111933.333333</v>
      </c>
      <c r="AJ154" s="402">
        <v>111933.333333</v>
      </c>
      <c r="AK154" s="402">
        <v>111933.333333</v>
      </c>
      <c r="AL154" s="402">
        <v>0</v>
      </c>
      <c r="AM154" s="403" t="s">
        <v>514</v>
      </c>
      <c r="AN154" s="45" t="s">
        <v>545</v>
      </c>
      <c r="AO154" s="45" t="s">
        <v>545</v>
      </c>
      <c r="AP154" s="45" t="s">
        <v>545</v>
      </c>
      <c r="AR154" s="412"/>
      <c r="AS154" s="176"/>
    </row>
    <row r="155" spans="1:233">
      <c r="A155" s="77">
        <v>1069</v>
      </c>
      <c r="B155" s="77">
        <v>430</v>
      </c>
      <c r="C155" s="77" t="s">
        <v>27</v>
      </c>
      <c r="D155" s="77" t="s">
        <v>28</v>
      </c>
      <c r="E155" s="77" t="s">
        <v>297</v>
      </c>
      <c r="F155" s="77" t="s">
        <v>201</v>
      </c>
      <c r="G155" s="77" t="s">
        <v>476</v>
      </c>
      <c r="H155" s="77" t="s">
        <v>478</v>
      </c>
      <c r="I155" s="77" t="s">
        <v>31</v>
      </c>
      <c r="J155" s="454" t="s">
        <v>479</v>
      </c>
      <c r="K155" s="410">
        <v>36878</v>
      </c>
      <c r="L155" s="410">
        <v>38704</v>
      </c>
      <c r="M155" s="77" t="s">
        <v>30</v>
      </c>
      <c r="N155" s="271">
        <v>10000000</v>
      </c>
      <c r="O155" s="271">
        <v>-4029.4230189999998</v>
      </c>
      <c r="P155" s="411">
        <v>0.55000000000000004</v>
      </c>
      <c r="Q155" s="271">
        <v>53.308259</v>
      </c>
      <c r="R155" s="271">
        <v>53.325699999999998</v>
      </c>
      <c r="S155" s="411">
        <v>1.7440999999998041E-2</v>
      </c>
      <c r="T155" s="271">
        <v>-70.277166874371105</v>
      </c>
      <c r="U155" s="271">
        <v>226.88902899999999</v>
      </c>
      <c r="V155" s="271">
        <v>0</v>
      </c>
      <c r="W155" s="271">
        <v>156.61186212562887</v>
      </c>
      <c r="X155" s="271">
        <v>9133.2117330000001</v>
      </c>
      <c r="Y155" s="271">
        <v>9216.6325940000006</v>
      </c>
      <c r="Z155" s="271">
        <v>83.420861000000514</v>
      </c>
      <c r="AA155" s="271">
        <v>-73.191001125628361</v>
      </c>
      <c r="AB155" s="271">
        <v>9133.2117330000001</v>
      </c>
      <c r="AC155" s="271">
        <v>9216.6325940000006</v>
      </c>
      <c r="AD155" s="271">
        <v>83.420861000000514</v>
      </c>
      <c r="AF155" s="271">
        <v>-29164.963811522</v>
      </c>
      <c r="AG155" s="402">
        <v>13902.777778</v>
      </c>
      <c r="AH155" s="402">
        <v>23119.410371999998</v>
      </c>
      <c r="AI155" s="402">
        <v>2033.7918809999974</v>
      </c>
      <c r="AJ155" s="402">
        <v>2033.7918809999974</v>
      </c>
      <c r="AK155" s="402">
        <v>37771.089992000001</v>
      </c>
      <c r="AL155" s="402">
        <v>83.420861000000514</v>
      </c>
      <c r="AM155" s="403" t="s">
        <v>514</v>
      </c>
      <c r="AN155" s="45">
        <v>8</v>
      </c>
      <c r="AO155" s="45" t="s">
        <v>545</v>
      </c>
      <c r="AP155" s="45">
        <v>8</v>
      </c>
      <c r="AR155" s="412"/>
      <c r="AS155" s="176"/>
    </row>
    <row r="156" spans="1:233">
      <c r="A156" s="77">
        <v>1070</v>
      </c>
      <c r="B156" s="77">
        <v>851</v>
      </c>
      <c r="C156" s="77" t="s">
        <v>27</v>
      </c>
      <c r="D156" s="77" t="s">
        <v>57</v>
      </c>
      <c r="E156" s="77" t="s">
        <v>2</v>
      </c>
      <c r="F156" s="77" t="s">
        <v>423</v>
      </c>
      <c r="G156" s="77" t="s">
        <v>467</v>
      </c>
      <c r="H156" s="77" t="s">
        <v>482</v>
      </c>
      <c r="I156" s="77" t="s">
        <v>270</v>
      </c>
      <c r="J156" s="454" t="s">
        <v>486</v>
      </c>
      <c r="K156" s="410">
        <v>36896</v>
      </c>
      <c r="L156" s="410">
        <v>38722</v>
      </c>
      <c r="M156" s="77" t="s">
        <v>30</v>
      </c>
      <c r="N156" s="271">
        <v>-50000000</v>
      </c>
      <c r="O156" s="271">
        <v>0</v>
      </c>
      <c r="P156" s="411">
        <v>0</v>
      </c>
      <c r="Q156" s="271">
        <v>0</v>
      </c>
      <c r="R156" s="271">
        <v>0</v>
      </c>
      <c r="S156" s="411">
        <v>0</v>
      </c>
      <c r="T156" s="271">
        <v>0</v>
      </c>
      <c r="U156" s="271">
        <v>0</v>
      </c>
      <c r="V156" s="271">
        <v>0</v>
      </c>
      <c r="W156" s="271">
        <v>0</v>
      </c>
      <c r="X156" s="271">
        <v>0</v>
      </c>
      <c r="Y156" s="271">
        <v>0</v>
      </c>
      <c r="Z156" s="271">
        <v>0</v>
      </c>
      <c r="AA156" s="271">
        <v>0</v>
      </c>
      <c r="AB156" s="271">
        <v>0</v>
      </c>
      <c r="AC156" s="271">
        <v>0</v>
      </c>
      <c r="AD156" s="271">
        <v>0</v>
      </c>
      <c r="AG156" s="402">
        <v>0</v>
      </c>
      <c r="AH156" s="402">
        <v>0</v>
      </c>
      <c r="AI156" s="402">
        <v>0</v>
      </c>
      <c r="AJ156" s="402">
        <v>0</v>
      </c>
      <c r="AK156" s="402">
        <v>0</v>
      </c>
      <c r="AL156" s="402">
        <v>0</v>
      </c>
      <c r="AM156" s="403" t="s">
        <v>514</v>
      </c>
      <c r="AN156" s="45" t="s">
        <v>545</v>
      </c>
      <c r="AO156" s="45" t="s">
        <v>545</v>
      </c>
      <c r="AP156" s="45" t="s">
        <v>545</v>
      </c>
      <c r="AR156" s="412"/>
      <c r="AS156" s="176"/>
    </row>
    <row r="157" spans="1:233">
      <c r="A157" s="77">
        <v>1070</v>
      </c>
      <c r="B157" s="77">
        <v>855</v>
      </c>
      <c r="C157" s="77" t="s">
        <v>27</v>
      </c>
      <c r="D157" s="77" t="s">
        <v>59</v>
      </c>
      <c r="E157" s="77" t="s">
        <v>2</v>
      </c>
      <c r="F157" s="77" t="s">
        <v>423</v>
      </c>
      <c r="G157" s="77" t="s">
        <v>467</v>
      </c>
      <c r="H157" s="77" t="s">
        <v>482</v>
      </c>
      <c r="I157" s="77" t="s">
        <v>277</v>
      </c>
      <c r="J157" s="454" t="s">
        <v>486</v>
      </c>
      <c r="K157" s="410">
        <v>36896</v>
      </c>
      <c r="L157" s="410">
        <v>38722</v>
      </c>
      <c r="M157" s="77" t="s">
        <v>30</v>
      </c>
      <c r="N157" s="271">
        <v>-50000000</v>
      </c>
      <c r="O157" s="271">
        <v>0</v>
      </c>
      <c r="P157" s="411">
        <v>0</v>
      </c>
      <c r="Q157" s="271">
        <v>0</v>
      </c>
      <c r="R157" s="271">
        <v>0</v>
      </c>
      <c r="S157" s="411">
        <v>0</v>
      </c>
      <c r="T157" s="271">
        <v>0</v>
      </c>
      <c r="U157" s="271">
        <v>0</v>
      </c>
      <c r="V157" s="271">
        <v>0</v>
      </c>
      <c r="W157" s="271">
        <v>0</v>
      </c>
      <c r="X157" s="271">
        <v>0</v>
      </c>
      <c r="Y157" s="271">
        <v>0</v>
      </c>
      <c r="Z157" s="271">
        <v>0</v>
      </c>
      <c r="AA157" s="271">
        <v>0</v>
      </c>
      <c r="AB157" s="271">
        <v>0</v>
      </c>
      <c r="AC157" s="271">
        <v>0</v>
      </c>
      <c r="AD157" s="271">
        <v>0</v>
      </c>
      <c r="AG157" s="402">
        <v>0</v>
      </c>
      <c r="AH157" s="402">
        <v>0</v>
      </c>
      <c r="AI157" s="402">
        <v>0</v>
      </c>
      <c r="AJ157" s="402">
        <v>0</v>
      </c>
      <c r="AK157" s="402">
        <v>0</v>
      </c>
      <c r="AL157" s="402">
        <v>0</v>
      </c>
      <c r="AM157" s="403" t="s">
        <v>514</v>
      </c>
      <c r="AN157" s="45" t="s">
        <v>545</v>
      </c>
      <c r="AO157" s="45" t="s">
        <v>545</v>
      </c>
      <c r="AP157" s="45" t="s">
        <v>545</v>
      </c>
      <c r="AR157" s="412"/>
      <c r="AS157" s="176"/>
    </row>
    <row r="158" spans="1:233">
      <c r="A158" s="77">
        <v>1071</v>
      </c>
      <c r="B158" s="77">
        <v>854</v>
      </c>
      <c r="C158" s="77" t="s">
        <v>27</v>
      </c>
      <c r="D158" s="77" t="s">
        <v>54</v>
      </c>
      <c r="E158" s="77" t="s">
        <v>2</v>
      </c>
      <c r="F158" s="77" t="s">
        <v>423</v>
      </c>
      <c r="G158" s="77" t="s">
        <v>467</v>
      </c>
      <c r="H158" s="77" t="s">
        <v>482</v>
      </c>
      <c r="I158" s="77" t="s">
        <v>279</v>
      </c>
      <c r="J158" s="454" t="s">
        <v>486</v>
      </c>
      <c r="K158" s="410">
        <v>36896</v>
      </c>
      <c r="L158" s="410">
        <v>38722</v>
      </c>
      <c r="M158" s="77" t="s">
        <v>30</v>
      </c>
      <c r="N158" s="271">
        <v>50000000</v>
      </c>
      <c r="O158" s="271">
        <v>0</v>
      </c>
      <c r="P158" s="411">
        <v>0</v>
      </c>
      <c r="Q158" s="271">
        <v>0</v>
      </c>
      <c r="R158" s="271">
        <v>0</v>
      </c>
      <c r="S158" s="411">
        <v>0</v>
      </c>
      <c r="T158" s="271">
        <v>0</v>
      </c>
      <c r="U158" s="271">
        <v>0</v>
      </c>
      <c r="V158" s="271">
        <v>0</v>
      </c>
      <c r="W158" s="271">
        <v>0</v>
      </c>
      <c r="X158" s="271">
        <v>0</v>
      </c>
      <c r="Y158" s="271">
        <v>0</v>
      </c>
      <c r="Z158" s="271">
        <v>0</v>
      </c>
      <c r="AA158" s="271">
        <v>0</v>
      </c>
      <c r="AB158" s="271">
        <v>0</v>
      </c>
      <c r="AC158" s="271">
        <v>0</v>
      </c>
      <c r="AD158" s="271">
        <v>0</v>
      </c>
      <c r="AG158" s="402">
        <v>0</v>
      </c>
      <c r="AH158" s="402">
        <v>0</v>
      </c>
      <c r="AI158" s="402">
        <v>0</v>
      </c>
      <c r="AJ158" s="402">
        <v>0</v>
      </c>
      <c r="AK158" s="402">
        <v>0</v>
      </c>
      <c r="AL158" s="402">
        <v>0</v>
      </c>
      <c r="AM158" s="403" t="s">
        <v>514</v>
      </c>
      <c r="AN158" s="45" t="s">
        <v>545</v>
      </c>
      <c r="AO158" s="45" t="s">
        <v>545</v>
      </c>
      <c r="AP158" s="45" t="s">
        <v>545</v>
      </c>
      <c r="AR158" s="412"/>
      <c r="AS158" s="176"/>
    </row>
    <row r="159" spans="1:233">
      <c r="A159" s="77">
        <v>1073</v>
      </c>
      <c r="B159" s="77">
        <v>431</v>
      </c>
      <c r="C159" s="77" t="s">
        <v>27</v>
      </c>
      <c r="D159" s="77" t="s">
        <v>28</v>
      </c>
      <c r="E159" s="77" t="s">
        <v>298</v>
      </c>
      <c r="F159" s="77" t="s">
        <v>203</v>
      </c>
      <c r="G159" s="77" t="s">
        <v>487</v>
      </c>
      <c r="H159" s="77" t="s">
        <v>468</v>
      </c>
      <c r="I159" s="77" t="s">
        <v>31</v>
      </c>
      <c r="J159" s="454" t="s">
        <v>480</v>
      </c>
      <c r="K159" s="410">
        <v>36878</v>
      </c>
      <c r="L159" s="410">
        <v>38135</v>
      </c>
      <c r="M159" s="77" t="s">
        <v>30</v>
      </c>
      <c r="N159" s="271">
        <v>-5000000</v>
      </c>
      <c r="O159" s="271">
        <v>1306.6534459999998</v>
      </c>
      <c r="P159" s="411">
        <v>2</v>
      </c>
      <c r="Q159" s="271">
        <v>1303.60814</v>
      </c>
      <c r="R159" s="271">
        <v>1303.6232789999999</v>
      </c>
      <c r="S159" s="411">
        <v>1.513899999986279E-2</v>
      </c>
      <c r="T159" s="271">
        <v>19.781426518814712</v>
      </c>
      <c r="U159" s="271">
        <v>-897.22251000000006</v>
      </c>
      <c r="V159" s="271">
        <v>0</v>
      </c>
      <c r="W159" s="271">
        <v>-877.44108348118539</v>
      </c>
      <c r="X159" s="271">
        <v>641944.44444400002</v>
      </c>
      <c r="Y159" s="271">
        <v>641666.66666700004</v>
      </c>
      <c r="Z159" s="271">
        <v>-277.77777699998114</v>
      </c>
      <c r="AA159" s="271">
        <v>599.66330648120424</v>
      </c>
      <c r="AB159" s="271">
        <v>641944.44444400002</v>
      </c>
      <c r="AC159" s="271">
        <v>641666.66666700004</v>
      </c>
      <c r="AD159" s="271">
        <v>-277.77777699998114</v>
      </c>
      <c r="AF159" s="271">
        <v>36540.563617389998</v>
      </c>
      <c r="AG159" s="402">
        <v>-20000</v>
      </c>
      <c r="AH159" s="402">
        <v>621666.66666700004</v>
      </c>
      <c r="AI159" s="402">
        <v>275364.22093400004</v>
      </c>
      <c r="AJ159" s="402">
        <v>275364.22093400004</v>
      </c>
      <c r="AK159" s="402">
        <v>-8333.3333329999587</v>
      </c>
      <c r="AL159" s="402">
        <v>-277.77777699998114</v>
      </c>
      <c r="AM159" s="403" t="s">
        <v>548</v>
      </c>
      <c r="AN159" s="45" t="s">
        <v>545</v>
      </c>
      <c r="AO159" s="45">
        <v>16</v>
      </c>
      <c r="AP159" s="45">
        <v>16</v>
      </c>
      <c r="AR159" s="412"/>
      <c r="AS159" s="176"/>
    </row>
    <row r="160" spans="1:233">
      <c r="A160" s="77">
        <v>1074</v>
      </c>
      <c r="B160" s="77">
        <v>530</v>
      </c>
      <c r="C160" s="77" t="s">
        <v>27</v>
      </c>
      <c r="D160" s="77" t="s">
        <v>28</v>
      </c>
      <c r="E160" s="77" t="s">
        <v>50</v>
      </c>
      <c r="F160" s="77" t="s">
        <v>197</v>
      </c>
      <c r="G160" s="77" t="s">
        <v>485</v>
      </c>
      <c r="H160" s="77" t="s">
        <v>497</v>
      </c>
      <c r="I160" s="77" t="s">
        <v>405</v>
      </c>
      <c r="J160" s="454" t="s">
        <v>480</v>
      </c>
      <c r="K160" s="410">
        <v>36896</v>
      </c>
      <c r="L160" s="410">
        <v>38722</v>
      </c>
      <c r="M160" s="77" t="s">
        <v>30</v>
      </c>
      <c r="N160" s="271">
        <v>-10000000</v>
      </c>
      <c r="O160" s="271">
        <v>4218.9835590000002</v>
      </c>
      <c r="P160" s="411">
        <v>1.75</v>
      </c>
      <c r="Q160" s="271">
        <v>166.08578399999999</v>
      </c>
      <c r="R160" s="271">
        <v>150.69236599999999</v>
      </c>
      <c r="S160" s="411">
        <v>-15.393417999999997</v>
      </c>
      <c r="T160" s="271">
        <v>-64944.577458814652</v>
      </c>
      <c r="U160" s="271">
        <v>-603.81117099999994</v>
      </c>
      <c r="V160" s="271">
        <v>0</v>
      </c>
      <c r="W160" s="271">
        <v>-65548.388629814654</v>
      </c>
      <c r="X160" s="271">
        <v>-77822.817978000006</v>
      </c>
      <c r="Y160" s="271">
        <v>-140539.47255000001</v>
      </c>
      <c r="Z160" s="271">
        <v>-62716.654571999999</v>
      </c>
      <c r="AA160" s="271">
        <v>2831.7340578146541</v>
      </c>
      <c r="AB160" s="271">
        <v>-77822.817978000006</v>
      </c>
      <c r="AC160" s="271">
        <v>-140539.47255000001</v>
      </c>
      <c r="AD160" s="271">
        <v>-62716.654571999999</v>
      </c>
      <c r="AF160" s="271">
        <v>52745.73245461801</v>
      </c>
      <c r="AG160" s="402">
        <v>0</v>
      </c>
      <c r="AH160" s="402">
        <v>-140539.47255000001</v>
      </c>
      <c r="AI160" s="402">
        <v>-141131.74069500001</v>
      </c>
      <c r="AJ160" s="402">
        <v>-141131.74069500001</v>
      </c>
      <c r="AK160" s="402">
        <v>-126696.630774</v>
      </c>
      <c r="AL160" s="402">
        <v>-62716.654571999999</v>
      </c>
      <c r="AM160" s="403" t="s">
        <v>514</v>
      </c>
      <c r="AN160" s="45" t="s">
        <v>545</v>
      </c>
      <c r="AO160" s="45">
        <v>10</v>
      </c>
      <c r="AP160" s="45">
        <v>10</v>
      </c>
      <c r="AR160" s="412"/>
      <c r="AS160" s="176"/>
    </row>
    <row r="161" spans="1:233">
      <c r="A161" s="77">
        <v>1075</v>
      </c>
      <c r="B161" s="77">
        <v>432</v>
      </c>
      <c r="C161" s="77" t="s">
        <v>27</v>
      </c>
      <c r="D161" s="77" t="s">
        <v>28</v>
      </c>
      <c r="E161" s="77" t="s">
        <v>299</v>
      </c>
      <c r="F161" s="77" t="s">
        <v>205</v>
      </c>
      <c r="G161" s="77" t="s">
        <v>485</v>
      </c>
      <c r="H161" s="77" t="s">
        <v>472</v>
      </c>
      <c r="I161" s="77" t="s">
        <v>97</v>
      </c>
      <c r="J161" s="454" t="s">
        <v>480</v>
      </c>
      <c r="K161" s="410">
        <v>36879</v>
      </c>
      <c r="L161" s="410">
        <v>36966</v>
      </c>
      <c r="M161" s="77" t="s">
        <v>30</v>
      </c>
      <c r="N161" s="271">
        <v>0</v>
      </c>
      <c r="O161" s="271">
        <v>0</v>
      </c>
      <c r="P161" s="411">
        <v>4.3</v>
      </c>
      <c r="Q161" s="271">
        <v>0</v>
      </c>
      <c r="R161" s="271">
        <v>0</v>
      </c>
      <c r="S161" s="411">
        <v>0</v>
      </c>
      <c r="T161" s="271">
        <v>0</v>
      </c>
      <c r="U161" s="271">
        <v>0</v>
      </c>
      <c r="V161" s="271">
        <v>0</v>
      </c>
      <c r="W161" s="271">
        <v>0</v>
      </c>
      <c r="X161" s="271">
        <v>0</v>
      </c>
      <c r="Y161" s="271">
        <v>0</v>
      </c>
      <c r="Z161" s="271">
        <v>0</v>
      </c>
      <c r="AA161" s="271">
        <v>0</v>
      </c>
      <c r="AB161" s="271">
        <v>0</v>
      </c>
      <c r="AC161" s="271">
        <v>0</v>
      </c>
      <c r="AD161" s="271">
        <v>0</v>
      </c>
      <c r="AF161" s="271">
        <v>0</v>
      </c>
      <c r="AG161" s="402">
        <v>220022.65333299999</v>
      </c>
      <c r="AH161" s="402">
        <v>220022.65333299999</v>
      </c>
      <c r="AI161" s="402">
        <v>164667.75234599999</v>
      </c>
      <c r="AJ161" s="402">
        <v>164667.75234599999</v>
      </c>
      <c r="AK161" s="402">
        <v>186258.404786</v>
      </c>
      <c r="AL161" s="402">
        <v>0</v>
      </c>
      <c r="AM161" s="403" t="s">
        <v>550</v>
      </c>
      <c r="AN161" s="45" t="s">
        <v>545</v>
      </c>
      <c r="AO161" s="45">
        <v>9</v>
      </c>
      <c r="AP161" s="45">
        <v>9</v>
      </c>
      <c r="AR161" s="412"/>
      <c r="AS161" s="176"/>
      <c r="AV161" s="77"/>
      <c r="AW161" s="77"/>
      <c r="AX161" s="77"/>
      <c r="AY161" s="77"/>
      <c r="AZ161" s="77"/>
      <c r="BA161" s="77"/>
      <c r="BB161" s="77"/>
      <c r="BC161" s="77"/>
      <c r="BD161" s="77"/>
      <c r="BE161" s="77"/>
      <c r="BF161" s="77"/>
      <c r="BG161" s="77"/>
      <c r="BH161" s="77"/>
      <c r="BI161" s="77"/>
      <c r="BJ161" s="77"/>
      <c r="BK161" s="77"/>
      <c r="BL161" s="77"/>
      <c r="BM161" s="77"/>
      <c r="BN161" s="77"/>
      <c r="BO161" s="77"/>
      <c r="BP161" s="77"/>
      <c r="BQ161" s="77"/>
      <c r="BR161" s="77"/>
      <c r="BS161" s="77"/>
      <c r="BT161" s="77"/>
      <c r="BU161" s="77"/>
      <c r="BV161" s="77"/>
      <c r="BW161" s="77"/>
      <c r="BX161" s="77"/>
      <c r="BY161" s="77"/>
      <c r="BZ161" s="77"/>
      <c r="CA161" s="77"/>
      <c r="CB161" s="77"/>
      <c r="CC161" s="77"/>
      <c r="CD161" s="77"/>
      <c r="CE161" s="77"/>
      <c r="CF161" s="77"/>
      <c r="CG161" s="77"/>
      <c r="CH161" s="77"/>
      <c r="CI161" s="77"/>
      <c r="CJ161" s="77"/>
      <c r="CK161" s="77"/>
      <c r="CL161" s="77"/>
      <c r="CM161" s="77"/>
      <c r="CN161" s="77"/>
      <c r="CO161" s="77"/>
      <c r="CP161" s="77"/>
      <c r="CQ161" s="77"/>
      <c r="CR161" s="77"/>
      <c r="CS161" s="77"/>
      <c r="CT161" s="77"/>
      <c r="CU161" s="77"/>
      <c r="CV161" s="77"/>
      <c r="CW161" s="77"/>
      <c r="CX161" s="77"/>
      <c r="CY161" s="77"/>
      <c r="CZ161" s="77"/>
      <c r="DA161" s="77"/>
      <c r="DB161" s="77"/>
      <c r="DC161" s="77"/>
      <c r="DD161" s="77"/>
      <c r="DE161" s="77"/>
      <c r="DF161" s="77"/>
      <c r="DG161" s="77"/>
      <c r="DH161" s="77"/>
      <c r="DI161" s="77"/>
      <c r="DJ161" s="77"/>
      <c r="DK161" s="77"/>
      <c r="DL161" s="77"/>
      <c r="DM161" s="77"/>
      <c r="DN161" s="77"/>
      <c r="DO161" s="77"/>
      <c r="DP161" s="77"/>
      <c r="DQ161" s="77"/>
      <c r="DR161" s="77"/>
      <c r="DS161" s="77"/>
      <c r="DT161" s="77"/>
      <c r="DU161" s="77"/>
      <c r="DV161" s="77"/>
      <c r="DW161" s="77"/>
      <c r="DX161" s="77"/>
      <c r="DY161" s="77"/>
      <c r="DZ161" s="77"/>
      <c r="EA161" s="77"/>
      <c r="EB161" s="77"/>
      <c r="EC161" s="77"/>
      <c r="ED161" s="77"/>
      <c r="EE161" s="77"/>
      <c r="EF161" s="77"/>
      <c r="EG161" s="77"/>
      <c r="EH161" s="77"/>
      <c r="EI161" s="77"/>
      <c r="EJ161" s="77"/>
      <c r="EK161" s="77"/>
      <c r="EL161" s="77"/>
      <c r="EM161" s="77"/>
      <c r="EN161" s="77"/>
      <c r="EO161" s="77"/>
      <c r="EP161" s="77"/>
      <c r="EQ161" s="77"/>
      <c r="ER161" s="77"/>
      <c r="ES161" s="77"/>
      <c r="ET161" s="77"/>
      <c r="EU161" s="77"/>
      <c r="EV161" s="77"/>
      <c r="EW161" s="77"/>
      <c r="EX161" s="77"/>
      <c r="EY161" s="77"/>
      <c r="EZ161" s="77"/>
      <c r="FA161" s="77"/>
      <c r="FB161" s="77"/>
      <c r="FC161" s="77"/>
      <c r="FD161" s="77"/>
      <c r="FE161" s="77"/>
      <c r="FF161" s="77"/>
      <c r="FG161" s="77"/>
      <c r="FH161" s="77"/>
      <c r="FI161" s="77"/>
      <c r="FJ161" s="77"/>
      <c r="FK161" s="77"/>
      <c r="FL161" s="77"/>
      <c r="FM161" s="77"/>
      <c r="FN161" s="77"/>
      <c r="FO161" s="77"/>
      <c r="FP161" s="77"/>
      <c r="FQ161" s="77"/>
      <c r="FR161" s="77"/>
      <c r="FS161" s="77"/>
      <c r="FT161" s="77"/>
      <c r="FU161" s="77"/>
      <c r="FV161" s="77"/>
      <c r="FW161" s="77"/>
      <c r="FX161" s="77"/>
      <c r="FY161" s="77"/>
      <c r="FZ161" s="77"/>
      <c r="GA161" s="77"/>
      <c r="GB161" s="77"/>
      <c r="GC161" s="77"/>
      <c r="GD161" s="77"/>
      <c r="GE161" s="77"/>
      <c r="GF161" s="77"/>
      <c r="GG161" s="77"/>
      <c r="GH161" s="77"/>
      <c r="GI161" s="77"/>
      <c r="GJ161" s="77"/>
      <c r="GK161" s="77"/>
      <c r="GL161" s="77"/>
      <c r="GM161" s="77"/>
      <c r="GN161" s="77"/>
      <c r="GO161" s="77"/>
      <c r="GP161" s="77"/>
      <c r="GQ161" s="77"/>
      <c r="GR161" s="77"/>
      <c r="GS161" s="77"/>
      <c r="GT161" s="77"/>
      <c r="GU161" s="77"/>
      <c r="GV161" s="77"/>
      <c r="GW161" s="77"/>
      <c r="GX161" s="77"/>
      <c r="GY161" s="77"/>
      <c r="GZ161" s="77"/>
      <c r="HA161" s="77"/>
      <c r="HB161" s="77"/>
      <c r="HC161" s="77"/>
      <c r="HD161" s="77"/>
      <c r="HE161" s="77"/>
      <c r="HF161" s="77"/>
      <c r="HG161" s="77"/>
      <c r="HH161" s="77"/>
      <c r="HI161" s="77"/>
      <c r="HJ161" s="77"/>
      <c r="HK161" s="77"/>
      <c r="HL161" s="77"/>
      <c r="HM161" s="77"/>
      <c r="HN161" s="77"/>
      <c r="HO161" s="77"/>
      <c r="HP161" s="77"/>
      <c r="HQ161" s="77"/>
      <c r="HR161" s="77"/>
      <c r="HS161" s="77"/>
      <c r="HT161" s="77"/>
      <c r="HU161" s="77"/>
      <c r="HV161" s="77"/>
      <c r="HW161" s="77"/>
      <c r="HX161" s="77"/>
      <c r="HY161" s="77"/>
    </row>
    <row r="162" spans="1:233">
      <c r="A162" s="77">
        <v>1276</v>
      </c>
      <c r="B162" s="77">
        <v>437</v>
      </c>
      <c r="C162" s="77" t="s">
        <v>27</v>
      </c>
      <c r="D162" s="77" t="s">
        <v>28</v>
      </c>
      <c r="E162" s="77" t="s">
        <v>302</v>
      </c>
      <c r="F162" s="77" t="s">
        <v>201</v>
      </c>
      <c r="G162" s="77" t="s">
        <v>471</v>
      </c>
      <c r="H162" s="77" t="s">
        <v>494</v>
      </c>
      <c r="I162" s="77" t="s">
        <v>405</v>
      </c>
      <c r="J162" s="454" t="s">
        <v>469</v>
      </c>
      <c r="K162" s="410">
        <v>36896</v>
      </c>
      <c r="L162" s="410">
        <v>38722</v>
      </c>
      <c r="M162" s="77" t="s">
        <v>30</v>
      </c>
      <c r="N162" s="271">
        <v>-10000000</v>
      </c>
      <c r="O162" s="271">
        <v>4032.3098749999999</v>
      </c>
      <c r="P162" s="411">
        <v>0.46</v>
      </c>
      <c r="Q162" s="271">
        <v>102.53639099999999</v>
      </c>
      <c r="R162" s="271">
        <v>102.573634</v>
      </c>
      <c r="S162" s="411">
        <v>3.724300000000369E-2</v>
      </c>
      <c r="T162" s="271">
        <v>150.17531667463987</v>
      </c>
      <c r="U162" s="271">
        <v>-308.25493599999999</v>
      </c>
      <c r="V162" s="271">
        <v>0</v>
      </c>
      <c r="W162" s="271">
        <v>-158.07961932536011</v>
      </c>
      <c r="X162" s="271">
        <v>219712.50567499999</v>
      </c>
      <c r="Y162" s="271">
        <v>219833.13457200001</v>
      </c>
      <c r="Z162" s="271">
        <v>120.62889700001688</v>
      </c>
      <c r="AA162" s="271">
        <v>278.70851632537699</v>
      </c>
      <c r="AB162" s="271">
        <v>219712.50567499999</v>
      </c>
      <c r="AC162" s="271">
        <v>219833.13457200001</v>
      </c>
      <c r="AD162" s="271">
        <v>120.62889700001688</v>
      </c>
      <c r="AF162" s="271">
        <v>29185.85887525</v>
      </c>
      <c r="AG162" s="402">
        <v>0</v>
      </c>
      <c r="AH162" s="402">
        <v>219833.13457200001</v>
      </c>
      <c r="AI162" s="402">
        <v>165793.11119900001</v>
      </c>
      <c r="AJ162" s="402">
        <v>165793.11119900001</v>
      </c>
      <c r="AK162" s="402">
        <v>160402.44484800001</v>
      </c>
      <c r="AL162" s="402">
        <v>120.62889700001688</v>
      </c>
      <c r="AM162" s="403" t="s">
        <v>514</v>
      </c>
      <c r="AN162" s="45">
        <v>8</v>
      </c>
      <c r="AO162" s="45" t="s">
        <v>545</v>
      </c>
      <c r="AP162" s="45">
        <v>8</v>
      </c>
      <c r="AR162" s="412"/>
      <c r="AS162" s="176"/>
      <c r="AV162" s="77"/>
      <c r="AW162" s="77"/>
      <c r="AX162" s="77"/>
      <c r="AY162" s="77"/>
      <c r="AZ162" s="77"/>
      <c r="BA162" s="77"/>
      <c r="BB162" s="77"/>
      <c r="BC162" s="77"/>
      <c r="BD162" s="77"/>
      <c r="BE162" s="77"/>
      <c r="BF162" s="77"/>
      <c r="BG162" s="77"/>
      <c r="BH162" s="77"/>
      <c r="BI162" s="77"/>
      <c r="BJ162" s="77"/>
      <c r="BK162" s="77"/>
      <c r="BL162" s="77"/>
      <c r="BM162" s="77"/>
      <c r="BN162" s="77"/>
      <c r="BO162" s="77"/>
      <c r="BP162" s="77"/>
      <c r="BQ162" s="77"/>
      <c r="BR162" s="77"/>
      <c r="BS162" s="77"/>
      <c r="BT162" s="77"/>
      <c r="BU162" s="77"/>
      <c r="BV162" s="77"/>
      <c r="BW162" s="77"/>
      <c r="BX162" s="77"/>
      <c r="BY162" s="77"/>
      <c r="BZ162" s="77"/>
      <c r="CA162" s="77"/>
      <c r="CB162" s="77"/>
      <c r="CC162" s="77"/>
      <c r="CD162" s="77"/>
      <c r="CE162" s="77"/>
      <c r="CF162" s="77"/>
      <c r="CG162" s="77"/>
      <c r="CH162" s="77"/>
      <c r="CI162" s="77"/>
      <c r="CJ162" s="77"/>
      <c r="CK162" s="77"/>
      <c r="CL162" s="77"/>
      <c r="CM162" s="77"/>
      <c r="CN162" s="77"/>
      <c r="CO162" s="77"/>
      <c r="CP162" s="77"/>
      <c r="CQ162" s="77"/>
      <c r="CR162" s="77"/>
      <c r="CS162" s="77"/>
      <c r="CT162" s="77"/>
      <c r="CU162" s="77"/>
      <c r="CV162" s="77"/>
      <c r="CW162" s="77"/>
      <c r="CX162" s="77"/>
      <c r="CY162" s="77"/>
      <c r="CZ162" s="77"/>
      <c r="DA162" s="77"/>
      <c r="DB162" s="77"/>
      <c r="DC162" s="77"/>
      <c r="DD162" s="77"/>
      <c r="DE162" s="77"/>
      <c r="DF162" s="77"/>
      <c r="DG162" s="77"/>
      <c r="DH162" s="77"/>
      <c r="DI162" s="77"/>
      <c r="DJ162" s="77"/>
      <c r="DK162" s="77"/>
      <c r="DL162" s="77"/>
      <c r="DM162" s="77"/>
      <c r="DN162" s="77"/>
      <c r="DO162" s="77"/>
      <c r="DP162" s="77"/>
      <c r="DQ162" s="77"/>
      <c r="DR162" s="77"/>
      <c r="DS162" s="77"/>
      <c r="DT162" s="77"/>
      <c r="DU162" s="77"/>
      <c r="DV162" s="77"/>
      <c r="DW162" s="77"/>
      <c r="DX162" s="77"/>
      <c r="DY162" s="77"/>
      <c r="DZ162" s="77"/>
      <c r="EA162" s="77"/>
      <c r="EB162" s="77"/>
      <c r="EC162" s="77"/>
      <c r="ED162" s="77"/>
      <c r="EE162" s="77"/>
      <c r="EF162" s="77"/>
      <c r="EG162" s="77"/>
      <c r="EH162" s="77"/>
      <c r="EI162" s="77"/>
      <c r="EJ162" s="77"/>
      <c r="EK162" s="77"/>
      <c r="EL162" s="77"/>
      <c r="EM162" s="77"/>
      <c r="EN162" s="77"/>
      <c r="EO162" s="77"/>
      <c r="EP162" s="77"/>
      <c r="EQ162" s="77"/>
      <c r="ER162" s="77"/>
      <c r="ES162" s="77"/>
      <c r="ET162" s="77"/>
      <c r="EU162" s="77"/>
      <c r="EV162" s="77"/>
      <c r="EW162" s="77"/>
      <c r="EX162" s="77"/>
      <c r="EY162" s="77"/>
      <c r="EZ162" s="77"/>
      <c r="FA162" s="77"/>
      <c r="FB162" s="77"/>
      <c r="FC162" s="77"/>
      <c r="FD162" s="77"/>
      <c r="FE162" s="77"/>
      <c r="FF162" s="77"/>
      <c r="FG162" s="77"/>
      <c r="FH162" s="77"/>
      <c r="FI162" s="77"/>
      <c r="FJ162" s="77"/>
      <c r="FK162" s="77"/>
      <c r="FL162" s="77"/>
      <c r="FM162" s="77"/>
      <c r="FN162" s="77"/>
      <c r="FO162" s="77"/>
      <c r="FP162" s="77"/>
      <c r="FQ162" s="77"/>
      <c r="FR162" s="77"/>
      <c r="FS162" s="77"/>
      <c r="FT162" s="77"/>
      <c r="FU162" s="77"/>
      <c r="FV162" s="77"/>
      <c r="FW162" s="77"/>
      <c r="FX162" s="77"/>
      <c r="FY162" s="77"/>
      <c r="FZ162" s="77"/>
      <c r="GA162" s="77"/>
      <c r="GB162" s="77"/>
      <c r="GC162" s="77"/>
      <c r="GD162" s="77"/>
      <c r="GE162" s="77"/>
      <c r="GF162" s="77"/>
      <c r="GG162" s="77"/>
      <c r="GH162" s="77"/>
      <c r="GI162" s="77"/>
      <c r="GJ162" s="77"/>
      <c r="GK162" s="77"/>
      <c r="GL162" s="77"/>
      <c r="GM162" s="77"/>
      <c r="GN162" s="77"/>
      <c r="GO162" s="77"/>
      <c r="GP162" s="77"/>
      <c r="GQ162" s="77"/>
      <c r="GR162" s="77"/>
      <c r="GS162" s="77"/>
      <c r="GT162" s="77"/>
      <c r="GU162" s="77"/>
      <c r="GV162" s="77"/>
      <c r="GW162" s="77"/>
      <c r="GX162" s="77"/>
      <c r="GY162" s="77"/>
      <c r="GZ162" s="77"/>
      <c r="HA162" s="77"/>
      <c r="HB162" s="77"/>
      <c r="HC162" s="77"/>
      <c r="HD162" s="77"/>
      <c r="HE162" s="77"/>
      <c r="HF162" s="77"/>
      <c r="HG162" s="77"/>
      <c r="HH162" s="77"/>
      <c r="HI162" s="77"/>
      <c r="HJ162" s="77"/>
      <c r="HK162" s="77"/>
      <c r="HL162" s="77"/>
      <c r="HM162" s="77"/>
      <c r="HN162" s="77"/>
      <c r="HO162" s="77"/>
      <c r="HP162" s="77"/>
      <c r="HQ162" s="77"/>
      <c r="HR162" s="77"/>
      <c r="HS162" s="77"/>
      <c r="HT162" s="77"/>
      <c r="HU162" s="77"/>
      <c r="HV162" s="77"/>
      <c r="HW162" s="77"/>
      <c r="HX162" s="77"/>
      <c r="HY162" s="77"/>
    </row>
    <row r="163" spans="1:233">
      <c r="A163" s="77">
        <v>1277</v>
      </c>
      <c r="B163" s="77">
        <v>438</v>
      </c>
      <c r="C163" s="77" t="s">
        <v>27</v>
      </c>
      <c r="D163" s="77" t="s">
        <v>28</v>
      </c>
      <c r="E163" s="77" t="s">
        <v>303</v>
      </c>
      <c r="F163" s="77" t="s">
        <v>198</v>
      </c>
      <c r="G163" s="77" t="s">
        <v>474</v>
      </c>
      <c r="H163" s="77" t="s">
        <v>491</v>
      </c>
      <c r="I163" s="77" t="s">
        <v>405</v>
      </c>
      <c r="J163" s="454" t="s">
        <v>469</v>
      </c>
      <c r="K163" s="410">
        <v>36896</v>
      </c>
      <c r="L163" s="410">
        <v>38722</v>
      </c>
      <c r="M163" s="77" t="s">
        <v>30</v>
      </c>
      <c r="N163" s="271">
        <v>-10000000</v>
      </c>
      <c r="O163" s="271">
        <v>4014.052827</v>
      </c>
      <c r="P163" s="411">
        <v>0.18</v>
      </c>
      <c r="Q163" s="271">
        <v>21.251273999999999</v>
      </c>
      <c r="R163" s="271">
        <v>21.256535</v>
      </c>
      <c r="S163" s="411">
        <v>5.2610000000008483E-3</v>
      </c>
      <c r="T163" s="271">
        <v>21.117931922850406</v>
      </c>
      <c r="U163" s="271">
        <v>-82.287437999999995</v>
      </c>
      <c r="V163" s="271">
        <v>0</v>
      </c>
      <c r="W163" s="271">
        <v>-61.169506077149592</v>
      </c>
      <c r="X163" s="271">
        <v>9368.461346</v>
      </c>
      <c r="Y163" s="271">
        <v>9346.6119930000004</v>
      </c>
      <c r="Z163" s="271">
        <v>-21.84935299999961</v>
      </c>
      <c r="AA163" s="271">
        <v>39.320153077149982</v>
      </c>
      <c r="AB163" s="271">
        <v>9368.461346</v>
      </c>
      <c r="AC163" s="271">
        <v>9346.6119930000004</v>
      </c>
      <c r="AD163" s="271">
        <v>-21.84935299999961</v>
      </c>
      <c r="AF163" s="271">
        <v>11885.610420746998</v>
      </c>
      <c r="AG163" s="402">
        <v>0</v>
      </c>
      <c r="AH163" s="402">
        <v>9346.6119930000004</v>
      </c>
      <c r="AI163" s="402">
        <v>-28484.002325000001</v>
      </c>
      <c r="AJ163" s="402">
        <v>-28484.002325000001</v>
      </c>
      <c r="AK163" s="402">
        <v>-23714.538791999999</v>
      </c>
      <c r="AL163" s="402">
        <v>-21.84935299999961</v>
      </c>
      <c r="AM163" s="403" t="s">
        <v>514</v>
      </c>
      <c r="AN163" s="45">
        <v>4</v>
      </c>
      <c r="AO163" s="45" t="s">
        <v>545</v>
      </c>
      <c r="AP163" s="45">
        <v>4</v>
      </c>
      <c r="AR163" s="412"/>
      <c r="AS163" s="176"/>
      <c r="AV163" s="77"/>
      <c r="AW163" s="77"/>
      <c r="AX163" s="77"/>
      <c r="AY163" s="77"/>
      <c r="AZ163" s="77"/>
      <c r="BA163" s="77"/>
      <c r="BB163" s="77"/>
      <c r="BC163" s="77"/>
      <c r="BD163" s="77"/>
      <c r="BE163" s="77"/>
      <c r="BF163" s="77"/>
      <c r="BG163" s="77"/>
      <c r="BH163" s="77"/>
      <c r="BI163" s="77"/>
      <c r="BJ163" s="77"/>
      <c r="BK163" s="77"/>
      <c r="BL163" s="77"/>
      <c r="BM163" s="77"/>
      <c r="BN163" s="77"/>
      <c r="BO163" s="77"/>
      <c r="BP163" s="77"/>
      <c r="BQ163" s="77"/>
      <c r="BR163" s="77"/>
      <c r="BS163" s="77"/>
      <c r="BT163" s="77"/>
      <c r="BU163" s="77"/>
      <c r="BV163" s="77"/>
      <c r="BW163" s="77"/>
      <c r="BX163" s="77"/>
      <c r="BY163" s="77"/>
      <c r="BZ163" s="77"/>
      <c r="CA163" s="77"/>
      <c r="CB163" s="77"/>
      <c r="CC163" s="77"/>
      <c r="CD163" s="77"/>
      <c r="CE163" s="77"/>
      <c r="CF163" s="77"/>
      <c r="CG163" s="77"/>
      <c r="CH163" s="77"/>
      <c r="CI163" s="77"/>
      <c r="CJ163" s="77"/>
      <c r="CK163" s="77"/>
      <c r="CL163" s="77"/>
      <c r="CM163" s="77"/>
      <c r="CN163" s="77"/>
      <c r="CO163" s="77"/>
      <c r="CP163" s="77"/>
      <c r="CQ163" s="77"/>
      <c r="CR163" s="77"/>
      <c r="CS163" s="77"/>
      <c r="CT163" s="77"/>
      <c r="CU163" s="77"/>
      <c r="CV163" s="77"/>
      <c r="CW163" s="77"/>
      <c r="CX163" s="77"/>
      <c r="CY163" s="77"/>
      <c r="CZ163" s="77"/>
      <c r="DA163" s="77"/>
      <c r="DB163" s="77"/>
      <c r="DC163" s="77"/>
      <c r="DD163" s="77"/>
      <c r="DE163" s="77"/>
      <c r="DF163" s="77"/>
      <c r="DG163" s="77"/>
      <c r="DH163" s="77"/>
      <c r="DI163" s="77"/>
      <c r="DJ163" s="77"/>
      <c r="DK163" s="77"/>
      <c r="DL163" s="77"/>
      <c r="DM163" s="77"/>
      <c r="DN163" s="77"/>
      <c r="DO163" s="77"/>
      <c r="DP163" s="77"/>
      <c r="DQ163" s="77"/>
      <c r="DR163" s="77"/>
      <c r="DS163" s="77"/>
      <c r="DT163" s="77"/>
      <c r="DU163" s="77"/>
      <c r="DV163" s="77"/>
      <c r="DW163" s="77"/>
      <c r="DX163" s="77"/>
      <c r="DY163" s="77"/>
      <c r="DZ163" s="77"/>
      <c r="EA163" s="77"/>
      <c r="EB163" s="77"/>
      <c r="EC163" s="77"/>
      <c r="ED163" s="77"/>
      <c r="EE163" s="77"/>
      <c r="EF163" s="77"/>
      <c r="EG163" s="77"/>
      <c r="EH163" s="77"/>
      <c r="EI163" s="77"/>
      <c r="EJ163" s="77"/>
      <c r="EK163" s="77"/>
      <c r="EL163" s="77"/>
      <c r="EM163" s="77"/>
      <c r="EN163" s="77"/>
      <c r="EO163" s="77"/>
      <c r="EP163" s="77"/>
      <c r="EQ163" s="77"/>
      <c r="ER163" s="77"/>
      <c r="ES163" s="77"/>
      <c r="ET163" s="77"/>
      <c r="EU163" s="77"/>
      <c r="EV163" s="77"/>
      <c r="EW163" s="77"/>
      <c r="EX163" s="77"/>
      <c r="EY163" s="77"/>
      <c r="EZ163" s="77"/>
      <c r="FA163" s="77"/>
      <c r="FB163" s="77"/>
      <c r="FC163" s="77"/>
      <c r="FD163" s="77"/>
      <c r="FE163" s="77"/>
      <c r="FF163" s="77"/>
      <c r="FG163" s="77"/>
      <c r="FH163" s="77"/>
      <c r="FI163" s="77"/>
      <c r="FJ163" s="77"/>
      <c r="FK163" s="77"/>
      <c r="FL163" s="77"/>
      <c r="FM163" s="77"/>
      <c r="FN163" s="77"/>
      <c r="FO163" s="77"/>
      <c r="FP163" s="77"/>
      <c r="FQ163" s="77"/>
      <c r="FR163" s="77"/>
      <c r="FS163" s="77"/>
      <c r="FT163" s="77"/>
      <c r="FU163" s="77"/>
      <c r="FV163" s="77"/>
      <c r="FW163" s="77"/>
      <c r="FX163" s="77"/>
      <c r="FY163" s="77"/>
      <c r="FZ163" s="77"/>
      <c r="GA163" s="77"/>
      <c r="GB163" s="77"/>
      <c r="GC163" s="77"/>
      <c r="GD163" s="77"/>
      <c r="GE163" s="77"/>
      <c r="GF163" s="77"/>
      <c r="GG163" s="77"/>
      <c r="GH163" s="77"/>
      <c r="GI163" s="77"/>
      <c r="GJ163" s="77"/>
      <c r="GK163" s="77"/>
      <c r="GL163" s="77"/>
      <c r="GM163" s="77"/>
      <c r="GN163" s="77"/>
      <c r="GO163" s="77"/>
      <c r="GP163" s="77"/>
      <c r="GQ163" s="77"/>
      <c r="GR163" s="77"/>
      <c r="GS163" s="77"/>
      <c r="GT163" s="77"/>
      <c r="GU163" s="77"/>
      <c r="GV163" s="77"/>
      <c r="GW163" s="77"/>
      <c r="GX163" s="77"/>
      <c r="GY163" s="77"/>
      <c r="GZ163" s="77"/>
      <c r="HA163" s="77"/>
      <c r="HB163" s="77"/>
      <c r="HC163" s="77"/>
      <c r="HD163" s="77"/>
      <c r="HE163" s="77"/>
      <c r="HF163" s="77"/>
      <c r="HG163" s="77"/>
      <c r="HH163" s="77"/>
      <c r="HI163" s="77"/>
      <c r="HJ163" s="77"/>
      <c r="HK163" s="77"/>
      <c r="HL163" s="77"/>
      <c r="HM163" s="77"/>
      <c r="HN163" s="77"/>
      <c r="HO163" s="77"/>
      <c r="HP163" s="77"/>
      <c r="HQ163" s="77"/>
      <c r="HR163" s="77"/>
      <c r="HS163" s="77"/>
      <c r="HT163" s="77"/>
      <c r="HU163" s="77"/>
      <c r="HV163" s="77"/>
      <c r="HW163" s="77"/>
      <c r="HX163" s="77"/>
      <c r="HY163" s="77"/>
    </row>
    <row r="164" spans="1:233">
      <c r="A164" s="77">
        <v>1278</v>
      </c>
      <c r="B164" s="77">
        <v>439</v>
      </c>
      <c r="C164" s="77" t="s">
        <v>27</v>
      </c>
      <c r="D164" s="77" t="s">
        <v>28</v>
      </c>
      <c r="E164" s="77" t="s">
        <v>304</v>
      </c>
      <c r="F164" s="77" t="s">
        <v>205</v>
      </c>
      <c r="G164" s="77" t="s">
        <v>485</v>
      </c>
      <c r="H164" s="77" t="s">
        <v>497</v>
      </c>
      <c r="I164" s="77" t="s">
        <v>405</v>
      </c>
      <c r="J164" s="454" t="s">
        <v>481</v>
      </c>
      <c r="K164" s="410">
        <v>36896</v>
      </c>
      <c r="L164" s="410">
        <v>38722</v>
      </c>
      <c r="M164" s="77" t="s">
        <v>30</v>
      </c>
      <c r="N164" s="271">
        <v>-10000000</v>
      </c>
      <c r="O164" s="271">
        <v>4206.4290309999997</v>
      </c>
      <c r="P164" s="411">
        <v>2.1</v>
      </c>
      <c r="Q164" s="271">
        <v>251.29364000000001</v>
      </c>
      <c r="R164" s="271">
        <v>251.31009599999999</v>
      </c>
      <c r="S164" s="411">
        <v>1.6455999999976711E-2</v>
      </c>
      <c r="T164" s="271">
        <v>69.220996134038032</v>
      </c>
      <c r="U164" s="271">
        <v>-786.51595799999996</v>
      </c>
      <c r="V164" s="271">
        <v>0</v>
      </c>
      <c r="W164" s="271">
        <v>-717.29496186596191</v>
      </c>
      <c r="X164" s="271">
        <v>109605.385325</v>
      </c>
      <c r="Y164" s="271">
        <v>109157.39769899999</v>
      </c>
      <c r="Z164" s="271">
        <v>-447.98762600000191</v>
      </c>
      <c r="AA164" s="271">
        <v>269.30733586596</v>
      </c>
      <c r="AB164" s="271">
        <v>109605.385325</v>
      </c>
      <c r="AC164" s="271">
        <v>109157.39769899999</v>
      </c>
      <c r="AD164" s="271">
        <v>-447.98762600000191</v>
      </c>
      <c r="AF164" s="271">
        <v>41517.454535969999</v>
      </c>
      <c r="AG164" s="402">
        <v>0</v>
      </c>
      <c r="AH164" s="402">
        <v>109157.39769899999</v>
      </c>
      <c r="AI164" s="402">
        <v>-14092.561329000004</v>
      </c>
      <c r="AJ164" s="402">
        <v>-14092.561329000004</v>
      </c>
      <c r="AK164" s="402">
        <v>-65172.851572000014</v>
      </c>
      <c r="AL164" s="402">
        <v>-447.98762600000191</v>
      </c>
      <c r="AM164" s="403" t="s">
        <v>514</v>
      </c>
      <c r="AN164" s="45" t="s">
        <v>545</v>
      </c>
      <c r="AO164" s="45">
        <v>9</v>
      </c>
      <c r="AP164" s="45">
        <v>9</v>
      </c>
      <c r="AR164" s="412"/>
      <c r="AS164" s="176"/>
      <c r="AV164" s="77"/>
      <c r="AW164" s="77"/>
      <c r="AX164" s="77"/>
      <c r="AY164" s="77"/>
      <c r="AZ164" s="77"/>
      <c r="BA164" s="77"/>
      <c r="BB164" s="77"/>
      <c r="BC164" s="77"/>
      <c r="BD164" s="77"/>
      <c r="BE164" s="77"/>
      <c r="BF164" s="77"/>
      <c r="BG164" s="77"/>
      <c r="BH164" s="77"/>
      <c r="BI164" s="77"/>
      <c r="BJ164" s="77"/>
      <c r="BK164" s="77"/>
      <c r="BL164" s="77"/>
      <c r="BM164" s="77"/>
      <c r="BN164" s="77"/>
      <c r="BO164" s="77"/>
      <c r="BP164" s="77"/>
      <c r="BQ164" s="77"/>
      <c r="BR164" s="77"/>
      <c r="BS164" s="77"/>
      <c r="BT164" s="77"/>
      <c r="BU164" s="77"/>
      <c r="BV164" s="77"/>
      <c r="BW164" s="77"/>
      <c r="BX164" s="77"/>
      <c r="BY164" s="77"/>
      <c r="BZ164" s="77"/>
      <c r="CA164" s="77"/>
      <c r="CB164" s="77"/>
      <c r="CC164" s="77"/>
      <c r="CD164" s="77"/>
      <c r="CE164" s="77"/>
      <c r="CF164" s="77"/>
      <c r="CG164" s="77"/>
      <c r="CH164" s="77"/>
      <c r="CI164" s="77"/>
      <c r="CJ164" s="77"/>
      <c r="CK164" s="77"/>
      <c r="CL164" s="77"/>
      <c r="CM164" s="77"/>
      <c r="CN164" s="77"/>
      <c r="CO164" s="77"/>
      <c r="CP164" s="77"/>
      <c r="CQ164" s="77"/>
      <c r="CR164" s="77"/>
      <c r="CS164" s="77"/>
      <c r="CT164" s="77"/>
      <c r="CU164" s="77"/>
      <c r="CV164" s="77"/>
      <c r="CW164" s="77"/>
      <c r="CX164" s="77"/>
      <c r="CY164" s="77"/>
      <c r="CZ164" s="77"/>
      <c r="DA164" s="77"/>
      <c r="DB164" s="77"/>
      <c r="DC164" s="77"/>
      <c r="DD164" s="77"/>
      <c r="DE164" s="77"/>
      <c r="DF164" s="77"/>
      <c r="DG164" s="77"/>
      <c r="DH164" s="77"/>
      <c r="DI164" s="77"/>
      <c r="DJ164" s="77"/>
      <c r="DK164" s="77"/>
      <c r="DL164" s="77"/>
      <c r="DM164" s="77"/>
      <c r="DN164" s="77"/>
      <c r="DO164" s="77"/>
      <c r="DP164" s="77"/>
      <c r="DQ164" s="77"/>
      <c r="DR164" s="77"/>
      <c r="DS164" s="77"/>
      <c r="DT164" s="77"/>
      <c r="DU164" s="77"/>
      <c r="DV164" s="77"/>
      <c r="DW164" s="77"/>
      <c r="DX164" s="77"/>
      <c r="DY164" s="77"/>
      <c r="DZ164" s="77"/>
      <c r="EA164" s="77"/>
      <c r="EB164" s="77"/>
      <c r="EC164" s="77"/>
      <c r="ED164" s="77"/>
      <c r="EE164" s="77"/>
      <c r="EF164" s="77"/>
      <c r="EG164" s="77"/>
      <c r="EH164" s="77"/>
      <c r="EI164" s="77"/>
      <c r="EJ164" s="77"/>
      <c r="EK164" s="77"/>
      <c r="EL164" s="77"/>
      <c r="EM164" s="77"/>
      <c r="EN164" s="77"/>
      <c r="EO164" s="77"/>
      <c r="EP164" s="77"/>
      <c r="EQ164" s="77"/>
      <c r="ER164" s="77"/>
      <c r="ES164" s="77"/>
      <c r="ET164" s="77"/>
      <c r="EU164" s="77"/>
      <c r="EV164" s="77"/>
      <c r="EW164" s="77"/>
      <c r="EX164" s="77"/>
      <c r="EY164" s="77"/>
      <c r="EZ164" s="77"/>
      <c r="FA164" s="77"/>
      <c r="FB164" s="77"/>
      <c r="FC164" s="77"/>
      <c r="FD164" s="77"/>
      <c r="FE164" s="77"/>
      <c r="FF164" s="77"/>
      <c r="FG164" s="77"/>
      <c r="FH164" s="77"/>
      <c r="FI164" s="77"/>
      <c r="FJ164" s="77"/>
      <c r="FK164" s="77"/>
      <c r="FL164" s="77"/>
      <c r="FM164" s="77"/>
      <c r="FN164" s="77"/>
      <c r="FO164" s="77"/>
      <c r="FP164" s="77"/>
      <c r="FQ164" s="77"/>
      <c r="FR164" s="77"/>
      <c r="FS164" s="77"/>
      <c r="FT164" s="77"/>
      <c r="FU164" s="77"/>
      <c r="FV164" s="77"/>
      <c r="FW164" s="77"/>
      <c r="FX164" s="77"/>
      <c r="FY164" s="77"/>
      <c r="FZ164" s="77"/>
      <c r="GA164" s="77"/>
      <c r="GB164" s="77"/>
      <c r="GC164" s="77"/>
      <c r="GD164" s="77"/>
      <c r="GE164" s="77"/>
      <c r="GF164" s="77"/>
      <c r="GG164" s="77"/>
      <c r="GH164" s="77"/>
      <c r="GI164" s="77"/>
      <c r="GJ164" s="77"/>
      <c r="GK164" s="77"/>
      <c r="GL164" s="77"/>
      <c r="GM164" s="77"/>
      <c r="GN164" s="77"/>
      <c r="GO164" s="77"/>
      <c r="GP164" s="77"/>
      <c r="GQ164" s="77"/>
      <c r="GR164" s="77"/>
      <c r="GS164" s="77"/>
      <c r="GT164" s="77"/>
      <c r="GU164" s="77"/>
      <c r="GV164" s="77"/>
      <c r="GW164" s="77"/>
      <c r="GX164" s="77"/>
      <c r="GY164" s="77"/>
      <c r="GZ164" s="77"/>
      <c r="HA164" s="77"/>
      <c r="HB164" s="77"/>
      <c r="HC164" s="77"/>
      <c r="HD164" s="77"/>
      <c r="HE164" s="77"/>
      <c r="HF164" s="77"/>
      <c r="HG164" s="77"/>
      <c r="HH164" s="77"/>
      <c r="HI164" s="77"/>
      <c r="HJ164" s="77"/>
      <c r="HK164" s="77"/>
      <c r="HL164" s="77"/>
      <c r="HM164" s="77"/>
      <c r="HN164" s="77"/>
      <c r="HO164" s="77"/>
      <c r="HP164" s="77"/>
      <c r="HQ164" s="77"/>
      <c r="HR164" s="77"/>
      <c r="HS164" s="77"/>
      <c r="HT164" s="77"/>
      <c r="HU164" s="77"/>
      <c r="HV164" s="77"/>
      <c r="HW164" s="77"/>
      <c r="HX164" s="77"/>
      <c r="HY164" s="77"/>
    </row>
    <row r="165" spans="1:233">
      <c r="A165" s="77">
        <v>1279</v>
      </c>
      <c r="B165" s="77">
        <v>440</v>
      </c>
      <c r="C165" s="77" t="s">
        <v>27</v>
      </c>
      <c r="D165" s="77" t="s">
        <v>28</v>
      </c>
      <c r="E165" s="77" t="s">
        <v>343</v>
      </c>
      <c r="F165" s="77" t="s">
        <v>201</v>
      </c>
      <c r="G165" s="77" t="s">
        <v>471</v>
      </c>
      <c r="H165" s="77" t="s">
        <v>491</v>
      </c>
      <c r="I165" s="77" t="s">
        <v>405</v>
      </c>
      <c r="J165" s="454" t="s">
        <v>469</v>
      </c>
      <c r="K165" s="410">
        <v>36896</v>
      </c>
      <c r="L165" s="410">
        <v>38722</v>
      </c>
      <c r="M165" s="77" t="s">
        <v>30</v>
      </c>
      <c r="N165" s="271">
        <v>-10000000</v>
      </c>
      <c r="O165" s="271">
        <v>4072.7851719999999</v>
      </c>
      <c r="P165" s="411">
        <v>0.56000000000000005</v>
      </c>
      <c r="Q165" s="271">
        <v>46.851143999999998</v>
      </c>
      <c r="R165" s="271">
        <v>46.858555000000003</v>
      </c>
      <c r="S165" s="411">
        <v>7.4110000000047194E-3</v>
      </c>
      <c r="T165" s="271">
        <v>30.18341090971122</v>
      </c>
      <c r="U165" s="271">
        <v>-162.87984800000001</v>
      </c>
      <c r="V165" s="271">
        <v>0</v>
      </c>
      <c r="W165" s="271">
        <v>-132.69643709028878</v>
      </c>
      <c r="X165" s="271">
        <v>-51680.182654999997</v>
      </c>
      <c r="Y165" s="271">
        <v>-51821.317646000003</v>
      </c>
      <c r="Z165" s="271">
        <v>-141.13499100000627</v>
      </c>
      <c r="AA165" s="271">
        <v>-8.4385539097174842</v>
      </c>
      <c r="AB165" s="271">
        <v>-51680.182654999997</v>
      </c>
      <c r="AC165" s="271">
        <v>-51821.317646000003</v>
      </c>
      <c r="AD165" s="271">
        <v>-141.13499100000627</v>
      </c>
      <c r="AF165" s="271">
        <v>29478.819074936</v>
      </c>
      <c r="AG165" s="402">
        <v>0</v>
      </c>
      <c r="AH165" s="402">
        <v>-51821.317646000003</v>
      </c>
      <c r="AI165" s="402">
        <v>-58282.626379000001</v>
      </c>
      <c r="AJ165" s="402">
        <v>-58282.626379000001</v>
      </c>
      <c r="AK165" s="402">
        <v>-99049.980519000004</v>
      </c>
      <c r="AL165" s="402">
        <v>-141.13499100000627</v>
      </c>
      <c r="AM165" s="403" t="s">
        <v>514</v>
      </c>
      <c r="AN165" s="45">
        <v>8</v>
      </c>
      <c r="AO165" s="45" t="s">
        <v>545</v>
      </c>
      <c r="AP165" s="45">
        <v>8</v>
      </c>
      <c r="AR165" s="412"/>
      <c r="AS165" s="176"/>
      <c r="AV165" s="77"/>
      <c r="AW165" s="77"/>
      <c r="AX165" s="77"/>
      <c r="AY165" s="77"/>
      <c r="AZ165" s="77"/>
      <c r="BA165" s="77"/>
      <c r="BB165" s="77"/>
      <c r="BC165" s="77"/>
      <c r="BD165" s="77"/>
      <c r="BE165" s="77"/>
      <c r="BF165" s="77"/>
      <c r="BG165" s="77"/>
      <c r="BH165" s="77"/>
      <c r="BI165" s="77"/>
      <c r="BJ165" s="77"/>
      <c r="BK165" s="77"/>
      <c r="BL165" s="77"/>
      <c r="BM165" s="77"/>
      <c r="BN165" s="77"/>
      <c r="BO165" s="77"/>
      <c r="BP165" s="77"/>
      <c r="BQ165" s="77"/>
      <c r="BR165" s="77"/>
      <c r="BS165" s="77"/>
      <c r="BT165" s="77"/>
      <c r="BU165" s="77"/>
      <c r="BV165" s="77"/>
      <c r="BW165" s="77"/>
      <c r="BX165" s="77"/>
      <c r="BY165" s="77"/>
      <c r="BZ165" s="77"/>
      <c r="CA165" s="77"/>
      <c r="CB165" s="77"/>
      <c r="CC165" s="77"/>
      <c r="CD165" s="77"/>
      <c r="CE165" s="77"/>
      <c r="CF165" s="77"/>
      <c r="CG165" s="77"/>
      <c r="CH165" s="77"/>
      <c r="CI165" s="77"/>
      <c r="CJ165" s="77"/>
      <c r="CK165" s="77"/>
      <c r="CL165" s="77"/>
      <c r="CM165" s="77"/>
      <c r="CN165" s="77"/>
      <c r="CO165" s="77"/>
      <c r="CP165" s="77"/>
      <c r="CQ165" s="77"/>
      <c r="CR165" s="77"/>
      <c r="CS165" s="77"/>
      <c r="CT165" s="77"/>
      <c r="CU165" s="77"/>
      <c r="CV165" s="77"/>
      <c r="CW165" s="77"/>
      <c r="CX165" s="77"/>
      <c r="CY165" s="77"/>
      <c r="CZ165" s="77"/>
      <c r="DA165" s="77"/>
      <c r="DB165" s="77"/>
      <c r="DC165" s="77"/>
      <c r="DD165" s="77"/>
      <c r="DE165" s="77"/>
      <c r="DF165" s="77"/>
      <c r="DG165" s="77"/>
      <c r="DH165" s="77"/>
      <c r="DI165" s="77"/>
      <c r="DJ165" s="77"/>
      <c r="DK165" s="77"/>
      <c r="DL165" s="77"/>
      <c r="DM165" s="77"/>
      <c r="DN165" s="77"/>
      <c r="DO165" s="77"/>
      <c r="DP165" s="77"/>
      <c r="DQ165" s="77"/>
      <c r="DR165" s="77"/>
      <c r="DS165" s="77"/>
      <c r="DT165" s="77"/>
      <c r="DU165" s="77"/>
      <c r="DV165" s="77"/>
      <c r="DW165" s="77"/>
      <c r="DX165" s="77"/>
      <c r="DY165" s="77"/>
      <c r="DZ165" s="77"/>
      <c r="EA165" s="77"/>
      <c r="EB165" s="77"/>
      <c r="EC165" s="77"/>
      <c r="ED165" s="77"/>
      <c r="EE165" s="77"/>
      <c r="EF165" s="77"/>
      <c r="EG165" s="77"/>
      <c r="EH165" s="77"/>
      <c r="EI165" s="77"/>
      <c r="EJ165" s="77"/>
      <c r="EK165" s="77"/>
      <c r="EL165" s="77"/>
      <c r="EM165" s="77"/>
      <c r="EN165" s="77"/>
      <c r="EO165" s="77"/>
      <c r="EP165" s="77"/>
      <c r="EQ165" s="77"/>
      <c r="ER165" s="77"/>
      <c r="ES165" s="77"/>
      <c r="ET165" s="77"/>
      <c r="EU165" s="77"/>
      <c r="EV165" s="77"/>
      <c r="EW165" s="77"/>
      <c r="EX165" s="77"/>
      <c r="EY165" s="77"/>
      <c r="EZ165" s="77"/>
      <c r="FA165" s="77"/>
      <c r="FB165" s="77"/>
      <c r="FC165" s="77"/>
      <c r="FD165" s="77"/>
      <c r="FE165" s="77"/>
      <c r="FF165" s="77"/>
      <c r="FG165" s="77"/>
      <c r="FH165" s="77"/>
      <c r="FI165" s="77"/>
      <c r="FJ165" s="77"/>
      <c r="FK165" s="77"/>
      <c r="FL165" s="77"/>
      <c r="FM165" s="77"/>
      <c r="FN165" s="77"/>
      <c r="FO165" s="77"/>
      <c r="FP165" s="77"/>
      <c r="FQ165" s="77"/>
      <c r="FR165" s="77"/>
      <c r="FS165" s="77"/>
      <c r="FT165" s="77"/>
      <c r="FU165" s="77"/>
      <c r="FV165" s="77"/>
      <c r="FW165" s="77"/>
      <c r="FX165" s="77"/>
      <c r="FY165" s="77"/>
      <c r="FZ165" s="77"/>
      <c r="GA165" s="77"/>
      <c r="GB165" s="77"/>
      <c r="GC165" s="77"/>
      <c r="GD165" s="77"/>
      <c r="GE165" s="77"/>
      <c r="GF165" s="77"/>
      <c r="GG165" s="77"/>
      <c r="GH165" s="77"/>
      <c r="GI165" s="77"/>
      <c r="GJ165" s="77"/>
      <c r="GK165" s="77"/>
      <c r="GL165" s="77"/>
      <c r="GM165" s="77"/>
      <c r="GN165" s="77"/>
      <c r="GO165" s="77"/>
      <c r="GP165" s="77"/>
      <c r="GQ165" s="77"/>
      <c r="GR165" s="77"/>
      <c r="GS165" s="77"/>
      <c r="GT165" s="77"/>
      <c r="GU165" s="77"/>
      <c r="GV165" s="77"/>
      <c r="GW165" s="77"/>
      <c r="GX165" s="77"/>
      <c r="GY165" s="77"/>
      <c r="GZ165" s="77"/>
      <c r="HA165" s="77"/>
      <c r="HB165" s="77"/>
      <c r="HC165" s="77"/>
      <c r="HD165" s="77"/>
      <c r="HE165" s="77"/>
      <c r="HF165" s="77"/>
      <c r="HG165" s="77"/>
      <c r="HH165" s="77"/>
      <c r="HI165" s="77"/>
      <c r="HJ165" s="77"/>
      <c r="HK165" s="77"/>
      <c r="HL165" s="77"/>
      <c r="HM165" s="77"/>
      <c r="HN165" s="77"/>
      <c r="HO165" s="77"/>
      <c r="HP165" s="77"/>
      <c r="HQ165" s="77"/>
      <c r="HR165" s="77"/>
      <c r="HS165" s="77"/>
      <c r="HT165" s="77"/>
      <c r="HU165" s="77"/>
      <c r="HV165" s="77"/>
      <c r="HW165" s="77"/>
      <c r="HX165" s="77"/>
      <c r="HY165" s="77"/>
    </row>
    <row r="166" spans="1:233">
      <c r="A166" s="77">
        <v>1280</v>
      </c>
      <c r="B166" s="77">
        <v>441</v>
      </c>
      <c r="C166" s="77" t="s">
        <v>27</v>
      </c>
      <c r="D166" s="77" t="s">
        <v>28</v>
      </c>
      <c r="E166" s="77" t="s">
        <v>305</v>
      </c>
      <c r="F166" s="77" t="s">
        <v>201</v>
      </c>
      <c r="G166" s="77" t="s">
        <v>467</v>
      </c>
      <c r="H166" s="77" t="s">
        <v>468</v>
      </c>
      <c r="I166" s="77" t="s">
        <v>405</v>
      </c>
      <c r="J166" s="454" t="s">
        <v>470</v>
      </c>
      <c r="K166" s="410">
        <v>36896</v>
      </c>
      <c r="L166" s="410">
        <v>38722</v>
      </c>
      <c r="M166" s="77" t="s">
        <v>30</v>
      </c>
      <c r="N166" s="271">
        <v>-10000000</v>
      </c>
      <c r="O166" s="271">
        <v>4036.9115939999997</v>
      </c>
      <c r="P166" s="411">
        <v>0.45</v>
      </c>
      <c r="Q166" s="271">
        <v>48.554516999999997</v>
      </c>
      <c r="R166" s="271">
        <v>48.561619999999998</v>
      </c>
      <c r="S166" s="411">
        <v>7.1030000000007476E-3</v>
      </c>
      <c r="T166" s="271">
        <v>28.674183052185015</v>
      </c>
      <c r="U166" s="271">
        <v>-191.21415300000001</v>
      </c>
      <c r="V166" s="271">
        <v>0</v>
      </c>
      <c r="W166" s="271">
        <v>-162.539969947815</v>
      </c>
      <c r="X166" s="271">
        <v>4013.28676</v>
      </c>
      <c r="Y166" s="271">
        <v>3924.5262120000002</v>
      </c>
      <c r="Z166" s="271">
        <v>-88.760547999999744</v>
      </c>
      <c r="AA166" s="271">
        <v>73.779421947815251</v>
      </c>
      <c r="AB166" s="271">
        <v>4013.28676</v>
      </c>
      <c r="AC166" s="271">
        <v>3924.5262120000002</v>
      </c>
      <c r="AD166" s="271">
        <v>-88.760547999999744</v>
      </c>
      <c r="AF166" s="271">
        <v>29219.166117371999</v>
      </c>
      <c r="AG166" s="402">
        <v>0</v>
      </c>
      <c r="AH166" s="402">
        <v>3924.5262120000002</v>
      </c>
      <c r="AI166" s="402">
        <v>-3235.7643459999995</v>
      </c>
      <c r="AJ166" s="402">
        <v>-3235.7643459999995</v>
      </c>
      <c r="AK166" s="402">
        <v>15726.086626</v>
      </c>
      <c r="AL166" s="402">
        <v>-88.760547999999744</v>
      </c>
      <c r="AM166" s="403" t="s">
        <v>514</v>
      </c>
      <c r="AN166" s="45">
        <v>8</v>
      </c>
      <c r="AO166" s="45" t="s">
        <v>545</v>
      </c>
      <c r="AP166" s="45">
        <v>8</v>
      </c>
      <c r="AR166" s="412"/>
      <c r="AS166" s="176"/>
      <c r="AV166" s="77"/>
      <c r="AW166" s="77"/>
      <c r="AX166" s="77"/>
      <c r="AY166" s="77"/>
      <c r="AZ166" s="77"/>
      <c r="BA166" s="77"/>
      <c r="BB166" s="77"/>
      <c r="BC166" s="77"/>
      <c r="BD166" s="77"/>
      <c r="BE166" s="77"/>
      <c r="BF166" s="77"/>
      <c r="BG166" s="77"/>
      <c r="BH166" s="77"/>
      <c r="BI166" s="77"/>
      <c r="BJ166" s="77"/>
      <c r="BK166" s="77"/>
      <c r="BL166" s="77"/>
      <c r="BM166" s="77"/>
      <c r="BN166" s="77"/>
      <c r="BO166" s="77"/>
      <c r="BP166" s="77"/>
      <c r="BQ166" s="77"/>
      <c r="BR166" s="77"/>
      <c r="BS166" s="77"/>
      <c r="BT166" s="77"/>
      <c r="BU166" s="77"/>
      <c r="BV166" s="77"/>
      <c r="BW166" s="77"/>
      <c r="BX166" s="77"/>
      <c r="BY166" s="77"/>
      <c r="BZ166" s="77"/>
      <c r="CA166" s="77"/>
      <c r="CB166" s="77"/>
      <c r="CC166" s="77"/>
      <c r="CD166" s="77"/>
      <c r="CE166" s="77"/>
      <c r="CF166" s="77"/>
      <c r="CG166" s="77"/>
      <c r="CH166" s="77"/>
      <c r="CI166" s="77"/>
      <c r="CJ166" s="77"/>
      <c r="CK166" s="77"/>
      <c r="CL166" s="77"/>
      <c r="CM166" s="77"/>
      <c r="CN166" s="77"/>
      <c r="CO166" s="77"/>
      <c r="CP166" s="77"/>
      <c r="CQ166" s="77"/>
      <c r="CR166" s="77"/>
      <c r="CS166" s="77"/>
      <c r="CT166" s="77"/>
      <c r="CU166" s="77"/>
      <c r="CV166" s="77"/>
      <c r="CW166" s="77"/>
      <c r="CX166" s="77"/>
      <c r="CY166" s="77"/>
      <c r="CZ166" s="77"/>
      <c r="DA166" s="77"/>
      <c r="DB166" s="77"/>
      <c r="DC166" s="77"/>
      <c r="DD166" s="77"/>
      <c r="DE166" s="77"/>
      <c r="DF166" s="77"/>
      <c r="DG166" s="77"/>
      <c r="DH166" s="77"/>
      <c r="DI166" s="77"/>
      <c r="DJ166" s="77"/>
      <c r="DK166" s="77"/>
      <c r="DL166" s="77"/>
      <c r="DM166" s="77"/>
      <c r="DN166" s="77"/>
      <c r="DO166" s="77"/>
      <c r="DP166" s="77"/>
      <c r="DQ166" s="77"/>
      <c r="DR166" s="77"/>
      <c r="DS166" s="77"/>
      <c r="DT166" s="77"/>
      <c r="DU166" s="77"/>
      <c r="DV166" s="77"/>
      <c r="DW166" s="77"/>
      <c r="DX166" s="77"/>
      <c r="DY166" s="77"/>
      <c r="DZ166" s="77"/>
      <c r="EA166" s="77"/>
      <c r="EB166" s="77"/>
      <c r="EC166" s="77"/>
      <c r="ED166" s="77"/>
      <c r="EE166" s="77"/>
      <c r="EF166" s="77"/>
      <c r="EG166" s="77"/>
      <c r="EH166" s="77"/>
      <c r="EI166" s="77"/>
      <c r="EJ166" s="77"/>
      <c r="EK166" s="77"/>
      <c r="EL166" s="77"/>
      <c r="EM166" s="77"/>
      <c r="EN166" s="77"/>
      <c r="EO166" s="77"/>
      <c r="EP166" s="77"/>
      <c r="EQ166" s="77"/>
      <c r="ER166" s="77"/>
      <c r="ES166" s="77"/>
      <c r="ET166" s="77"/>
      <c r="EU166" s="77"/>
      <c r="EV166" s="77"/>
      <c r="EW166" s="77"/>
      <c r="EX166" s="77"/>
      <c r="EY166" s="77"/>
      <c r="EZ166" s="77"/>
      <c r="FA166" s="77"/>
      <c r="FB166" s="77"/>
      <c r="FC166" s="77"/>
      <c r="FD166" s="77"/>
      <c r="FE166" s="77"/>
      <c r="FF166" s="77"/>
      <c r="FG166" s="77"/>
      <c r="FH166" s="77"/>
      <c r="FI166" s="77"/>
      <c r="FJ166" s="77"/>
      <c r="FK166" s="77"/>
      <c r="FL166" s="77"/>
      <c r="FM166" s="77"/>
      <c r="FN166" s="77"/>
      <c r="FO166" s="77"/>
      <c r="FP166" s="77"/>
      <c r="FQ166" s="77"/>
      <c r="FR166" s="77"/>
      <c r="FS166" s="77"/>
      <c r="FT166" s="77"/>
      <c r="FU166" s="77"/>
      <c r="FV166" s="77"/>
      <c r="FW166" s="77"/>
      <c r="FX166" s="77"/>
      <c r="FY166" s="77"/>
      <c r="FZ166" s="77"/>
      <c r="GA166" s="77"/>
      <c r="GB166" s="77"/>
      <c r="GC166" s="77"/>
      <c r="GD166" s="77"/>
      <c r="GE166" s="77"/>
      <c r="GF166" s="77"/>
      <c r="GG166" s="77"/>
      <c r="GH166" s="77"/>
      <c r="GI166" s="77"/>
      <c r="GJ166" s="77"/>
      <c r="GK166" s="77"/>
      <c r="GL166" s="77"/>
      <c r="GM166" s="77"/>
      <c r="GN166" s="77"/>
      <c r="GO166" s="77"/>
      <c r="GP166" s="77"/>
      <c r="GQ166" s="77"/>
      <c r="GR166" s="77"/>
      <c r="GS166" s="77"/>
      <c r="GT166" s="77"/>
      <c r="GU166" s="77"/>
      <c r="GV166" s="77"/>
      <c r="GW166" s="77"/>
      <c r="GX166" s="77"/>
      <c r="GY166" s="77"/>
      <c r="GZ166" s="77"/>
      <c r="HA166" s="77"/>
      <c r="HB166" s="77"/>
      <c r="HC166" s="77"/>
      <c r="HD166" s="77"/>
      <c r="HE166" s="77"/>
      <c r="HF166" s="77"/>
      <c r="HG166" s="77"/>
      <c r="HH166" s="77"/>
      <c r="HI166" s="77"/>
      <c r="HJ166" s="77"/>
      <c r="HK166" s="77"/>
      <c r="HL166" s="77"/>
      <c r="HM166" s="77"/>
      <c r="HN166" s="77"/>
      <c r="HO166" s="77"/>
      <c r="HP166" s="77"/>
      <c r="HQ166" s="77"/>
      <c r="HR166" s="77"/>
      <c r="HS166" s="77"/>
      <c r="HT166" s="77"/>
      <c r="HU166" s="77"/>
      <c r="HV166" s="77"/>
      <c r="HW166" s="77"/>
      <c r="HX166" s="77"/>
      <c r="HY166" s="77"/>
    </row>
    <row r="167" spans="1:233">
      <c r="A167" s="77">
        <v>1281</v>
      </c>
      <c r="B167" s="77">
        <v>442</v>
      </c>
      <c r="C167" s="77" t="s">
        <v>27</v>
      </c>
      <c r="D167" s="77" t="s">
        <v>28</v>
      </c>
      <c r="E167" s="77" t="s">
        <v>306</v>
      </c>
      <c r="F167" s="77" t="s">
        <v>197</v>
      </c>
      <c r="G167" s="77" t="s">
        <v>477</v>
      </c>
      <c r="H167" s="77" t="s">
        <v>468</v>
      </c>
      <c r="I167" s="77" t="s">
        <v>405</v>
      </c>
      <c r="J167" s="454" t="s">
        <v>481</v>
      </c>
      <c r="K167" s="410">
        <v>36896</v>
      </c>
      <c r="L167" s="410">
        <v>38722</v>
      </c>
      <c r="M167" s="77" t="s">
        <v>30</v>
      </c>
      <c r="N167" s="271">
        <v>-10000000</v>
      </c>
      <c r="O167" s="271">
        <v>4085.156195</v>
      </c>
      <c r="P167" s="411">
        <v>1.25</v>
      </c>
      <c r="Q167" s="271">
        <v>181.067879</v>
      </c>
      <c r="R167" s="271">
        <v>181.08235999999999</v>
      </c>
      <c r="S167" s="411">
        <v>1.4480999999989308E-2</v>
      </c>
      <c r="T167" s="271">
        <v>59.157146859751322</v>
      </c>
      <c r="U167" s="271">
        <v>-520.48508500000003</v>
      </c>
      <c r="V167" s="271">
        <v>0</v>
      </c>
      <c r="W167" s="271">
        <v>-461.3279381402487</v>
      </c>
      <c r="X167" s="271">
        <v>194684.373513</v>
      </c>
      <c r="Y167" s="271">
        <v>194494.161238</v>
      </c>
      <c r="Z167" s="271">
        <v>-190.21227499999804</v>
      </c>
      <c r="AA167" s="271">
        <v>271.11566314025066</v>
      </c>
      <c r="AB167" s="271">
        <v>194684.373513</v>
      </c>
      <c r="AC167" s="271">
        <v>194494.161238</v>
      </c>
      <c r="AD167" s="271">
        <v>-190.21227499999804</v>
      </c>
      <c r="AF167" s="271">
        <v>51072.622749890004</v>
      </c>
      <c r="AG167" s="402">
        <v>0</v>
      </c>
      <c r="AH167" s="402">
        <v>194494.161238</v>
      </c>
      <c r="AI167" s="402">
        <v>184891.33327500001</v>
      </c>
      <c r="AJ167" s="402">
        <v>184891.33327500001</v>
      </c>
      <c r="AK167" s="402">
        <v>-10028.792978000012</v>
      </c>
      <c r="AL167" s="402">
        <v>-190.21227499999804</v>
      </c>
      <c r="AM167" s="403" t="s">
        <v>514</v>
      </c>
      <c r="AN167" s="45" t="s">
        <v>545</v>
      </c>
      <c r="AO167" s="45">
        <v>10</v>
      </c>
      <c r="AP167" s="45">
        <v>10</v>
      </c>
      <c r="AR167" s="412"/>
      <c r="AS167" s="176"/>
    </row>
    <row r="168" spans="1:233">
      <c r="A168" s="77">
        <v>1282</v>
      </c>
      <c r="B168" s="77">
        <v>443</v>
      </c>
      <c r="C168" s="77" t="s">
        <v>27</v>
      </c>
      <c r="D168" s="77" t="s">
        <v>28</v>
      </c>
      <c r="E168" s="77" t="s">
        <v>307</v>
      </c>
      <c r="F168" s="77" t="s">
        <v>200</v>
      </c>
      <c r="G168" s="77" t="s">
        <v>471</v>
      </c>
      <c r="H168" s="77" t="s">
        <v>468</v>
      </c>
      <c r="I168" s="77" t="s">
        <v>405</v>
      </c>
      <c r="J168" s="454" t="s">
        <v>475</v>
      </c>
      <c r="K168" s="410">
        <v>36896</v>
      </c>
      <c r="L168" s="410">
        <v>38722</v>
      </c>
      <c r="M168" s="77" t="s">
        <v>30</v>
      </c>
      <c r="N168" s="271">
        <v>-10000000</v>
      </c>
      <c r="O168" s="271">
        <v>4065.828512</v>
      </c>
      <c r="P168" s="411">
        <v>0.6</v>
      </c>
      <c r="Q168" s="271">
        <v>46.274934999999999</v>
      </c>
      <c r="R168" s="271">
        <v>46.278998999999999</v>
      </c>
      <c r="S168" s="411">
        <v>4.0639999999996235E-3</v>
      </c>
      <c r="T168" s="271">
        <v>16.52352707276647</v>
      </c>
      <c r="U168" s="271">
        <v>-209.978577</v>
      </c>
      <c r="V168" s="271">
        <v>0</v>
      </c>
      <c r="W168" s="271">
        <v>-193.45504992723352</v>
      </c>
      <c r="X168" s="271">
        <v>-71954.808839999998</v>
      </c>
      <c r="Y168" s="271">
        <v>-72129.442282999997</v>
      </c>
      <c r="Z168" s="271">
        <v>-174.63344299999881</v>
      </c>
      <c r="AA168" s="271">
        <v>18.821606927234711</v>
      </c>
      <c r="AB168" s="271">
        <v>-71954.808839999998</v>
      </c>
      <c r="AC168" s="271">
        <v>-72129.442282999997</v>
      </c>
      <c r="AD168" s="271">
        <v>-174.63344299999881</v>
      </c>
      <c r="AF168" s="271">
        <v>23409.00765784</v>
      </c>
      <c r="AG168" s="402">
        <v>0</v>
      </c>
      <c r="AH168" s="402">
        <v>-72129.442282999997</v>
      </c>
      <c r="AI168" s="402">
        <v>-56930.548417999998</v>
      </c>
      <c r="AJ168" s="402">
        <v>-56930.548417999998</v>
      </c>
      <c r="AK168" s="402">
        <v>-29632.518863999998</v>
      </c>
      <c r="AL168" s="402">
        <v>-174.63344299999881</v>
      </c>
      <c r="AM168" s="403" t="s">
        <v>514</v>
      </c>
      <c r="AN168" s="45">
        <v>6</v>
      </c>
      <c r="AO168" s="45" t="s">
        <v>545</v>
      </c>
      <c r="AP168" s="45">
        <v>6</v>
      </c>
      <c r="AR168" s="412"/>
      <c r="AS168" s="176"/>
      <c r="AV168" s="77"/>
      <c r="AW168" s="77"/>
      <c r="AX168" s="77"/>
      <c r="AY168" s="77"/>
      <c r="AZ168" s="77"/>
      <c r="BA168" s="77"/>
      <c r="BB168" s="77"/>
      <c r="BC168" s="77"/>
      <c r="BD168" s="77"/>
      <c r="BE168" s="77"/>
      <c r="BF168" s="77"/>
      <c r="BG168" s="77"/>
      <c r="BH168" s="77"/>
      <c r="BI168" s="77"/>
      <c r="BJ168" s="77"/>
      <c r="BK168" s="77"/>
      <c r="BL168" s="77"/>
      <c r="BM168" s="77"/>
      <c r="BN168" s="77"/>
      <c r="BO168" s="77"/>
      <c r="BP168" s="77"/>
      <c r="BQ168" s="77"/>
      <c r="BR168" s="77"/>
      <c r="BS168" s="77"/>
      <c r="BT168" s="77"/>
      <c r="BU168" s="77"/>
      <c r="BV168" s="77"/>
      <c r="BW168" s="77"/>
      <c r="BX168" s="77"/>
      <c r="BY168" s="77"/>
      <c r="BZ168" s="77"/>
      <c r="CA168" s="77"/>
      <c r="CB168" s="77"/>
      <c r="CC168" s="77"/>
      <c r="CD168" s="77"/>
      <c r="CE168" s="77"/>
      <c r="CF168" s="77"/>
      <c r="CG168" s="77"/>
      <c r="CH168" s="77"/>
      <c r="CI168" s="77"/>
      <c r="CJ168" s="77"/>
      <c r="CK168" s="77"/>
      <c r="CL168" s="77"/>
      <c r="CM168" s="77"/>
      <c r="CN168" s="77"/>
      <c r="CO168" s="77"/>
      <c r="CP168" s="77"/>
      <c r="CQ168" s="77"/>
      <c r="CR168" s="77"/>
      <c r="CS168" s="77"/>
      <c r="CT168" s="77"/>
      <c r="CU168" s="77"/>
      <c r="CV168" s="77"/>
      <c r="CW168" s="77"/>
      <c r="CX168" s="77"/>
      <c r="CY168" s="77"/>
      <c r="CZ168" s="77"/>
      <c r="DA168" s="77"/>
      <c r="DB168" s="77"/>
      <c r="DC168" s="77"/>
      <c r="DD168" s="77"/>
      <c r="DE168" s="77"/>
      <c r="DF168" s="77"/>
      <c r="DG168" s="77"/>
      <c r="DH168" s="77"/>
      <c r="DI168" s="77"/>
      <c r="DJ168" s="77"/>
      <c r="DK168" s="77"/>
      <c r="DL168" s="77"/>
      <c r="DM168" s="77"/>
      <c r="DN168" s="77"/>
      <c r="DO168" s="77"/>
      <c r="DP168" s="77"/>
      <c r="DQ168" s="77"/>
      <c r="DR168" s="77"/>
      <c r="DS168" s="77"/>
      <c r="DT168" s="77"/>
      <c r="DU168" s="77"/>
      <c r="DV168" s="77"/>
      <c r="DW168" s="77"/>
      <c r="DX168" s="77"/>
      <c r="DY168" s="77"/>
      <c r="DZ168" s="77"/>
      <c r="EA168" s="77"/>
      <c r="EB168" s="77"/>
      <c r="EC168" s="77"/>
      <c r="ED168" s="77"/>
      <c r="EE168" s="77"/>
      <c r="EF168" s="77"/>
      <c r="EG168" s="77"/>
      <c r="EH168" s="77"/>
      <c r="EI168" s="77"/>
      <c r="EJ168" s="77"/>
      <c r="EK168" s="77"/>
      <c r="EL168" s="77"/>
      <c r="EM168" s="77"/>
      <c r="EN168" s="77"/>
      <c r="EO168" s="77"/>
      <c r="EP168" s="77"/>
      <c r="EQ168" s="77"/>
      <c r="ER168" s="77"/>
      <c r="ES168" s="77"/>
      <c r="ET168" s="77"/>
      <c r="EU168" s="77"/>
      <c r="EV168" s="77"/>
      <c r="EW168" s="77"/>
      <c r="EX168" s="77"/>
      <c r="EY168" s="77"/>
      <c r="EZ168" s="77"/>
      <c r="FA168" s="77"/>
      <c r="FB168" s="77"/>
      <c r="FC168" s="77"/>
      <c r="FD168" s="77"/>
      <c r="FE168" s="77"/>
      <c r="FF168" s="77"/>
      <c r="FG168" s="77"/>
      <c r="FH168" s="77"/>
      <c r="FI168" s="77"/>
      <c r="FJ168" s="77"/>
      <c r="FK168" s="77"/>
      <c r="FL168" s="77"/>
      <c r="FM168" s="77"/>
      <c r="FN168" s="77"/>
      <c r="FO168" s="77"/>
      <c r="FP168" s="77"/>
      <c r="FQ168" s="77"/>
      <c r="FR168" s="77"/>
      <c r="FS168" s="77"/>
      <c r="FT168" s="77"/>
      <c r="FU168" s="77"/>
      <c r="FV168" s="77"/>
      <c r="FW168" s="77"/>
      <c r="FX168" s="77"/>
      <c r="FY168" s="77"/>
      <c r="FZ168" s="77"/>
      <c r="GA168" s="77"/>
      <c r="GB168" s="77"/>
      <c r="GC168" s="77"/>
      <c r="GD168" s="77"/>
      <c r="GE168" s="77"/>
      <c r="GF168" s="77"/>
      <c r="GG168" s="77"/>
      <c r="GH168" s="77"/>
      <c r="GI168" s="77"/>
      <c r="GJ168" s="77"/>
      <c r="GK168" s="77"/>
      <c r="GL168" s="77"/>
      <c r="GM168" s="77"/>
      <c r="GN168" s="77"/>
      <c r="GO168" s="77"/>
      <c r="GP168" s="77"/>
      <c r="GQ168" s="77"/>
      <c r="GR168" s="77"/>
      <c r="GS168" s="77"/>
      <c r="GT168" s="77"/>
      <c r="GU168" s="77"/>
      <c r="GV168" s="77"/>
      <c r="GW168" s="77"/>
      <c r="GX168" s="77"/>
      <c r="GY168" s="77"/>
      <c r="GZ168" s="77"/>
      <c r="HA168" s="77"/>
      <c r="HB168" s="77"/>
      <c r="HC168" s="77"/>
      <c r="HD168" s="77"/>
      <c r="HE168" s="77"/>
      <c r="HF168" s="77"/>
      <c r="HG168" s="77"/>
      <c r="HH168" s="77"/>
      <c r="HI168" s="77"/>
      <c r="HJ168" s="77"/>
      <c r="HK168" s="77"/>
      <c r="HL168" s="77"/>
      <c r="HM168" s="77"/>
      <c r="HN168" s="77"/>
      <c r="HO168" s="77"/>
      <c r="HP168" s="77"/>
      <c r="HQ168" s="77"/>
      <c r="HR168" s="77"/>
      <c r="HS168" s="77"/>
      <c r="HT168" s="77"/>
      <c r="HU168" s="77"/>
      <c r="HV168" s="77"/>
      <c r="HW168" s="77"/>
      <c r="HX168" s="77"/>
      <c r="HY168" s="77"/>
    </row>
    <row r="169" spans="1:233">
      <c r="A169" s="77">
        <v>1283</v>
      </c>
      <c r="B169" s="77">
        <v>444</v>
      </c>
      <c r="C169" s="77" t="s">
        <v>27</v>
      </c>
      <c r="D169" s="77" t="s">
        <v>28</v>
      </c>
      <c r="E169" s="77" t="s">
        <v>241</v>
      </c>
      <c r="F169" s="77" t="s">
        <v>200</v>
      </c>
      <c r="G169" s="77" t="s">
        <v>476</v>
      </c>
      <c r="H169" s="77" t="s">
        <v>472</v>
      </c>
      <c r="I169" s="77" t="s">
        <v>405</v>
      </c>
      <c r="J169" s="454" t="s">
        <v>469</v>
      </c>
      <c r="K169" s="410">
        <v>36896</v>
      </c>
      <c r="L169" s="410">
        <v>38722</v>
      </c>
      <c r="M169" s="77" t="s">
        <v>30</v>
      </c>
      <c r="N169" s="271">
        <v>-10000000</v>
      </c>
      <c r="O169" s="271">
        <v>4024.8535620000002</v>
      </c>
      <c r="P169" s="411">
        <v>0.34</v>
      </c>
      <c r="Q169" s="271">
        <v>40.062364000000002</v>
      </c>
      <c r="R169" s="271">
        <v>36.629640000000002</v>
      </c>
      <c r="S169" s="411">
        <v>-3.4327240000000003</v>
      </c>
      <c r="T169" s="271">
        <v>-13816.21141876289</v>
      </c>
      <c r="U169" s="271">
        <v>-189.52366499999999</v>
      </c>
      <c r="V169" s="271">
        <v>0</v>
      </c>
      <c r="W169" s="271">
        <v>-14005.735083762891</v>
      </c>
      <c r="X169" s="271">
        <v>17284.205159000001</v>
      </c>
      <c r="Y169" s="271">
        <v>2771.3175550000001</v>
      </c>
      <c r="Z169" s="271">
        <v>-14512.887604000001</v>
      </c>
      <c r="AA169" s="271">
        <v>-507.15252023711037</v>
      </c>
      <c r="AB169" s="271">
        <v>17284.205159000001</v>
      </c>
      <c r="AC169" s="271">
        <v>2771.3175550000001</v>
      </c>
      <c r="AD169" s="271">
        <v>-14512.887604000001</v>
      </c>
      <c r="AF169" s="271">
        <v>23173.094383215004</v>
      </c>
      <c r="AG169" s="402">
        <v>0</v>
      </c>
      <c r="AH169" s="402">
        <v>2771.3175550000001</v>
      </c>
      <c r="AI169" s="402">
        <v>-46351.908284999998</v>
      </c>
      <c r="AJ169" s="402">
        <v>-46351.908284999998</v>
      </c>
      <c r="AK169" s="402">
        <v>-86008.639014</v>
      </c>
      <c r="AL169" s="402">
        <v>-14512.887604000001</v>
      </c>
      <c r="AM169" s="403" t="s">
        <v>514</v>
      </c>
      <c r="AN169" s="45">
        <v>6</v>
      </c>
      <c r="AO169" s="45" t="s">
        <v>545</v>
      </c>
      <c r="AP169" s="45">
        <v>6</v>
      </c>
      <c r="AR169" s="412"/>
      <c r="AS169" s="176"/>
      <c r="AV169" s="77"/>
      <c r="AW169" s="77"/>
      <c r="AX169" s="77"/>
      <c r="AY169" s="77"/>
      <c r="AZ169" s="77"/>
      <c r="BA169" s="77"/>
      <c r="BB169" s="77"/>
      <c r="BC169" s="77"/>
      <c r="BD169" s="77"/>
      <c r="BE169" s="77"/>
      <c r="BF169" s="77"/>
      <c r="BG169" s="77"/>
      <c r="BH169" s="77"/>
      <c r="BI169" s="77"/>
      <c r="BJ169" s="77"/>
      <c r="BK169" s="77"/>
      <c r="BL169" s="77"/>
      <c r="BM169" s="77"/>
      <c r="BN169" s="77"/>
      <c r="BO169" s="77"/>
      <c r="BP169" s="77"/>
      <c r="BQ169" s="77"/>
      <c r="BR169" s="77"/>
      <c r="BS169" s="77"/>
      <c r="BT169" s="77"/>
      <c r="BU169" s="77"/>
      <c r="BV169" s="77"/>
      <c r="BW169" s="77"/>
      <c r="BX169" s="77"/>
      <c r="BY169" s="77"/>
      <c r="BZ169" s="77"/>
      <c r="CA169" s="77"/>
      <c r="CB169" s="77"/>
      <c r="CC169" s="77"/>
      <c r="CD169" s="77"/>
      <c r="CE169" s="77"/>
      <c r="CF169" s="77"/>
      <c r="CG169" s="77"/>
      <c r="CH169" s="77"/>
      <c r="CI169" s="77"/>
      <c r="CJ169" s="77"/>
      <c r="CK169" s="77"/>
      <c r="CL169" s="77"/>
      <c r="CM169" s="77"/>
      <c r="CN169" s="77"/>
      <c r="CO169" s="77"/>
      <c r="CP169" s="77"/>
      <c r="CQ169" s="77"/>
      <c r="CR169" s="77"/>
      <c r="CS169" s="77"/>
      <c r="CT169" s="77"/>
      <c r="CU169" s="77"/>
      <c r="CV169" s="77"/>
      <c r="CW169" s="77"/>
      <c r="CX169" s="77"/>
      <c r="CY169" s="77"/>
      <c r="CZ169" s="77"/>
      <c r="DA169" s="77"/>
      <c r="DB169" s="77"/>
      <c r="DC169" s="77"/>
      <c r="DD169" s="77"/>
      <c r="DE169" s="77"/>
      <c r="DF169" s="77"/>
      <c r="DG169" s="77"/>
      <c r="DH169" s="77"/>
      <c r="DI169" s="77"/>
      <c r="DJ169" s="77"/>
      <c r="DK169" s="77"/>
      <c r="DL169" s="77"/>
      <c r="DM169" s="77"/>
      <c r="DN169" s="77"/>
      <c r="DO169" s="77"/>
      <c r="DP169" s="77"/>
      <c r="DQ169" s="77"/>
      <c r="DR169" s="77"/>
      <c r="DS169" s="77"/>
      <c r="DT169" s="77"/>
      <c r="DU169" s="77"/>
      <c r="DV169" s="77"/>
      <c r="DW169" s="77"/>
      <c r="DX169" s="77"/>
      <c r="DY169" s="77"/>
      <c r="DZ169" s="77"/>
      <c r="EA169" s="77"/>
      <c r="EB169" s="77"/>
      <c r="EC169" s="77"/>
      <c r="ED169" s="77"/>
      <c r="EE169" s="77"/>
      <c r="EF169" s="77"/>
      <c r="EG169" s="77"/>
      <c r="EH169" s="77"/>
      <c r="EI169" s="77"/>
      <c r="EJ169" s="77"/>
      <c r="EK169" s="77"/>
      <c r="EL169" s="77"/>
      <c r="EM169" s="77"/>
      <c r="EN169" s="77"/>
      <c r="EO169" s="77"/>
      <c r="EP169" s="77"/>
      <c r="EQ169" s="77"/>
      <c r="ER169" s="77"/>
      <c r="ES169" s="77"/>
      <c r="ET169" s="77"/>
      <c r="EU169" s="77"/>
      <c r="EV169" s="77"/>
      <c r="EW169" s="77"/>
      <c r="EX169" s="77"/>
      <c r="EY169" s="77"/>
      <c r="EZ169" s="77"/>
      <c r="FA169" s="77"/>
      <c r="FB169" s="77"/>
      <c r="FC169" s="77"/>
      <c r="FD169" s="77"/>
      <c r="FE169" s="77"/>
      <c r="FF169" s="77"/>
      <c r="FG169" s="77"/>
      <c r="FH169" s="77"/>
      <c r="FI169" s="77"/>
      <c r="FJ169" s="77"/>
      <c r="FK169" s="77"/>
      <c r="FL169" s="77"/>
      <c r="FM169" s="77"/>
      <c r="FN169" s="77"/>
      <c r="FO169" s="77"/>
      <c r="FP169" s="77"/>
      <c r="FQ169" s="77"/>
      <c r="FR169" s="77"/>
      <c r="FS169" s="77"/>
      <c r="FT169" s="77"/>
      <c r="FU169" s="77"/>
      <c r="FV169" s="77"/>
      <c r="FW169" s="77"/>
      <c r="FX169" s="77"/>
      <c r="FY169" s="77"/>
      <c r="FZ169" s="77"/>
      <c r="GA169" s="77"/>
      <c r="GB169" s="77"/>
      <c r="GC169" s="77"/>
      <c r="GD169" s="77"/>
      <c r="GE169" s="77"/>
      <c r="GF169" s="77"/>
      <c r="GG169" s="77"/>
      <c r="GH169" s="77"/>
      <c r="GI169" s="77"/>
      <c r="GJ169" s="77"/>
      <c r="GK169" s="77"/>
      <c r="GL169" s="77"/>
      <c r="GM169" s="77"/>
      <c r="GN169" s="77"/>
      <c r="GO169" s="77"/>
      <c r="GP169" s="77"/>
      <c r="GQ169" s="77"/>
      <c r="GR169" s="77"/>
      <c r="GS169" s="77"/>
      <c r="GT169" s="77"/>
      <c r="GU169" s="77"/>
      <c r="GV169" s="77"/>
      <c r="GW169" s="77"/>
      <c r="GX169" s="77"/>
      <c r="GY169" s="77"/>
      <c r="GZ169" s="77"/>
      <c r="HA169" s="77"/>
      <c r="HB169" s="77"/>
      <c r="HC169" s="77"/>
      <c r="HD169" s="77"/>
      <c r="HE169" s="77"/>
      <c r="HF169" s="77"/>
      <c r="HG169" s="77"/>
      <c r="HH169" s="77"/>
      <c r="HI169" s="77"/>
      <c r="HJ169" s="77"/>
      <c r="HK169" s="77"/>
      <c r="HL169" s="77"/>
      <c r="HM169" s="77"/>
      <c r="HN169" s="77"/>
      <c r="HO169" s="77"/>
      <c r="HP169" s="77"/>
      <c r="HQ169" s="77"/>
      <c r="HR169" s="77"/>
      <c r="HS169" s="77"/>
      <c r="HT169" s="77"/>
      <c r="HU169" s="77"/>
      <c r="HV169" s="77"/>
      <c r="HW169" s="77"/>
      <c r="HX169" s="77"/>
      <c r="HY169" s="77"/>
    </row>
    <row r="170" spans="1:233">
      <c r="A170" s="77">
        <v>1284</v>
      </c>
      <c r="B170" s="77">
        <v>445</v>
      </c>
      <c r="C170" s="77" t="s">
        <v>27</v>
      </c>
      <c r="D170" s="77" t="s">
        <v>28</v>
      </c>
      <c r="E170" s="77" t="s">
        <v>308</v>
      </c>
      <c r="F170" s="77" t="s">
        <v>198</v>
      </c>
      <c r="G170" s="77" t="s">
        <v>485</v>
      </c>
      <c r="H170" s="77" t="s">
        <v>478</v>
      </c>
      <c r="I170" s="77" t="s">
        <v>405</v>
      </c>
      <c r="J170" s="454" t="s">
        <v>479</v>
      </c>
      <c r="K170" s="410">
        <v>36896</v>
      </c>
      <c r="L170" s="410">
        <v>38722</v>
      </c>
      <c r="M170" s="77" t="s">
        <v>30</v>
      </c>
      <c r="N170" s="271">
        <v>-10000000</v>
      </c>
      <c r="O170" s="271">
        <v>4028.1718260000002</v>
      </c>
      <c r="P170" s="411">
        <v>0.25</v>
      </c>
      <c r="Q170" s="271">
        <v>24.538454999999999</v>
      </c>
      <c r="R170" s="271">
        <v>24.545114000000002</v>
      </c>
      <c r="S170" s="411">
        <v>6.659000000002635E-3</v>
      </c>
      <c r="T170" s="271">
        <v>26.823596189344617</v>
      </c>
      <c r="U170" s="271">
        <v>-123.568833</v>
      </c>
      <c r="V170" s="271">
        <v>0</v>
      </c>
      <c r="W170" s="271">
        <v>-96.745236810655385</v>
      </c>
      <c r="X170" s="271">
        <v>-7983.1429509999998</v>
      </c>
      <c r="Y170" s="271">
        <v>-8025.3377780000001</v>
      </c>
      <c r="Z170" s="271">
        <v>-42.194827000000259</v>
      </c>
      <c r="AA170" s="271">
        <v>54.550409810655125</v>
      </c>
      <c r="AB170" s="271">
        <v>-7983.1429509999998</v>
      </c>
      <c r="AC170" s="271">
        <v>-8025.3377780000001</v>
      </c>
      <c r="AD170" s="271">
        <v>-42.194827000000259</v>
      </c>
      <c r="AF170" s="271">
        <v>11927.416776786</v>
      </c>
      <c r="AG170" s="402">
        <v>0</v>
      </c>
      <c r="AH170" s="402">
        <v>-8025.3377780000001</v>
      </c>
      <c r="AI170" s="402">
        <v>-8838.8637639999997</v>
      </c>
      <c r="AJ170" s="402">
        <v>-8838.8637639999997</v>
      </c>
      <c r="AK170" s="402">
        <v>-29864.856718999999</v>
      </c>
      <c r="AL170" s="402">
        <v>-42.194827000000259</v>
      </c>
      <c r="AM170" s="403" t="s">
        <v>514</v>
      </c>
      <c r="AN170" s="45">
        <v>4</v>
      </c>
      <c r="AO170" s="45" t="s">
        <v>545</v>
      </c>
      <c r="AP170" s="45">
        <v>4</v>
      </c>
      <c r="AR170" s="412"/>
      <c r="AS170" s="176"/>
      <c r="AV170" s="77"/>
      <c r="AW170" s="77"/>
      <c r="AX170" s="77"/>
      <c r="AY170" s="77"/>
      <c r="AZ170" s="77"/>
      <c r="BA170" s="77"/>
      <c r="BB170" s="77"/>
      <c r="BC170" s="77"/>
      <c r="BD170" s="77"/>
      <c r="BE170" s="77"/>
      <c r="BF170" s="77"/>
      <c r="BG170" s="77"/>
      <c r="BH170" s="77"/>
      <c r="BI170" s="77"/>
      <c r="BJ170" s="77"/>
      <c r="BK170" s="77"/>
      <c r="BL170" s="77"/>
      <c r="BM170" s="77"/>
      <c r="BN170" s="77"/>
      <c r="BO170" s="77"/>
      <c r="BP170" s="77"/>
      <c r="BQ170" s="77"/>
      <c r="BR170" s="77"/>
      <c r="BS170" s="77"/>
      <c r="BT170" s="77"/>
      <c r="BU170" s="77"/>
      <c r="BV170" s="77"/>
      <c r="BW170" s="77"/>
      <c r="BX170" s="77"/>
      <c r="BY170" s="77"/>
      <c r="BZ170" s="77"/>
      <c r="CA170" s="77"/>
      <c r="CB170" s="77"/>
      <c r="CC170" s="77"/>
      <c r="CD170" s="77"/>
      <c r="CE170" s="77"/>
      <c r="CF170" s="77"/>
      <c r="CG170" s="77"/>
      <c r="CH170" s="77"/>
      <c r="CI170" s="77"/>
      <c r="CJ170" s="77"/>
      <c r="CK170" s="77"/>
      <c r="CL170" s="77"/>
      <c r="CM170" s="77"/>
      <c r="CN170" s="77"/>
      <c r="CO170" s="77"/>
      <c r="CP170" s="77"/>
      <c r="CQ170" s="77"/>
      <c r="CR170" s="77"/>
      <c r="CS170" s="77"/>
      <c r="CT170" s="77"/>
      <c r="CU170" s="77"/>
      <c r="CV170" s="77"/>
      <c r="CW170" s="77"/>
      <c r="CX170" s="77"/>
      <c r="CY170" s="77"/>
      <c r="CZ170" s="77"/>
      <c r="DA170" s="77"/>
      <c r="DB170" s="77"/>
      <c r="DC170" s="77"/>
      <c r="DD170" s="77"/>
      <c r="DE170" s="77"/>
      <c r="DF170" s="77"/>
      <c r="DG170" s="77"/>
      <c r="DH170" s="77"/>
      <c r="DI170" s="77"/>
      <c r="DJ170" s="77"/>
      <c r="DK170" s="77"/>
      <c r="DL170" s="77"/>
      <c r="DM170" s="77"/>
      <c r="DN170" s="77"/>
      <c r="DO170" s="77"/>
      <c r="DP170" s="77"/>
      <c r="DQ170" s="77"/>
      <c r="DR170" s="77"/>
      <c r="DS170" s="77"/>
      <c r="DT170" s="77"/>
      <c r="DU170" s="77"/>
      <c r="DV170" s="77"/>
      <c r="DW170" s="77"/>
      <c r="DX170" s="77"/>
      <c r="DY170" s="77"/>
      <c r="DZ170" s="77"/>
      <c r="EA170" s="77"/>
      <c r="EB170" s="77"/>
      <c r="EC170" s="77"/>
      <c r="ED170" s="77"/>
      <c r="EE170" s="77"/>
      <c r="EF170" s="77"/>
      <c r="EG170" s="77"/>
      <c r="EH170" s="77"/>
      <c r="EI170" s="77"/>
      <c r="EJ170" s="77"/>
      <c r="EK170" s="77"/>
      <c r="EL170" s="77"/>
      <c r="EM170" s="77"/>
      <c r="EN170" s="77"/>
      <c r="EO170" s="77"/>
      <c r="EP170" s="77"/>
      <c r="EQ170" s="77"/>
      <c r="ER170" s="77"/>
      <c r="ES170" s="77"/>
      <c r="ET170" s="77"/>
      <c r="EU170" s="77"/>
      <c r="EV170" s="77"/>
      <c r="EW170" s="77"/>
      <c r="EX170" s="77"/>
      <c r="EY170" s="77"/>
      <c r="EZ170" s="77"/>
      <c r="FA170" s="77"/>
      <c r="FB170" s="77"/>
      <c r="FC170" s="77"/>
      <c r="FD170" s="77"/>
      <c r="FE170" s="77"/>
      <c r="FF170" s="77"/>
      <c r="FG170" s="77"/>
      <c r="FH170" s="77"/>
      <c r="FI170" s="77"/>
      <c r="FJ170" s="77"/>
      <c r="FK170" s="77"/>
      <c r="FL170" s="77"/>
      <c r="FM170" s="77"/>
      <c r="FN170" s="77"/>
      <c r="FO170" s="77"/>
      <c r="FP170" s="77"/>
      <c r="FQ170" s="77"/>
      <c r="FR170" s="77"/>
      <c r="FS170" s="77"/>
      <c r="FT170" s="77"/>
      <c r="FU170" s="77"/>
      <c r="FV170" s="77"/>
      <c r="FW170" s="77"/>
      <c r="FX170" s="77"/>
      <c r="FY170" s="77"/>
      <c r="FZ170" s="77"/>
      <c r="GA170" s="77"/>
      <c r="GB170" s="77"/>
      <c r="GC170" s="77"/>
      <c r="GD170" s="77"/>
      <c r="GE170" s="77"/>
      <c r="GF170" s="77"/>
      <c r="GG170" s="77"/>
      <c r="GH170" s="77"/>
      <c r="GI170" s="77"/>
      <c r="GJ170" s="77"/>
      <c r="GK170" s="77"/>
      <c r="GL170" s="77"/>
      <c r="GM170" s="77"/>
      <c r="GN170" s="77"/>
      <c r="GO170" s="77"/>
      <c r="GP170" s="77"/>
      <c r="GQ170" s="77"/>
      <c r="GR170" s="77"/>
      <c r="GS170" s="77"/>
      <c r="GT170" s="77"/>
      <c r="GU170" s="77"/>
      <c r="GV170" s="77"/>
      <c r="GW170" s="77"/>
      <c r="GX170" s="77"/>
      <c r="GY170" s="77"/>
      <c r="GZ170" s="77"/>
      <c r="HA170" s="77"/>
      <c r="HB170" s="77"/>
      <c r="HC170" s="77"/>
      <c r="HD170" s="77"/>
      <c r="HE170" s="77"/>
      <c r="HF170" s="77"/>
      <c r="HG170" s="77"/>
      <c r="HH170" s="77"/>
      <c r="HI170" s="77"/>
      <c r="HJ170" s="77"/>
      <c r="HK170" s="77"/>
      <c r="HL170" s="77"/>
      <c r="HM170" s="77"/>
      <c r="HN170" s="77"/>
      <c r="HO170" s="77"/>
      <c r="HP170" s="77"/>
      <c r="HQ170" s="77"/>
      <c r="HR170" s="77"/>
      <c r="HS170" s="77"/>
      <c r="HT170" s="77"/>
      <c r="HU170" s="77"/>
      <c r="HV170" s="77"/>
      <c r="HW170" s="77"/>
      <c r="HX170" s="77"/>
      <c r="HY170" s="77"/>
    </row>
    <row r="171" spans="1:233">
      <c r="A171" s="77">
        <v>1285</v>
      </c>
      <c r="B171" s="77">
        <v>446</v>
      </c>
      <c r="C171" s="77" t="s">
        <v>27</v>
      </c>
      <c r="D171" s="77" t="s">
        <v>28</v>
      </c>
      <c r="E171" s="77" t="s">
        <v>310</v>
      </c>
      <c r="F171" s="77" t="s">
        <v>205</v>
      </c>
      <c r="G171" s="77" t="s">
        <v>476</v>
      </c>
      <c r="H171" s="77" t="s">
        <v>468</v>
      </c>
      <c r="I171" s="77" t="s">
        <v>405</v>
      </c>
      <c r="J171" s="454" t="s">
        <v>481</v>
      </c>
      <c r="K171" s="410">
        <v>36896</v>
      </c>
      <c r="L171" s="410">
        <v>38722</v>
      </c>
      <c r="M171" s="77" t="s">
        <v>30</v>
      </c>
      <c r="N171" s="271">
        <v>-10000000</v>
      </c>
      <c r="O171" s="271">
        <v>4127.0730409999996</v>
      </c>
      <c r="P171" s="411">
        <v>0.9</v>
      </c>
      <c r="Q171" s="271">
        <v>72.411985999999999</v>
      </c>
      <c r="R171" s="271">
        <v>72.424462000000005</v>
      </c>
      <c r="S171" s="411">
        <v>1.2476000000006593E-2</v>
      </c>
      <c r="T171" s="271">
        <v>51.489363259543204</v>
      </c>
      <c r="U171" s="271">
        <v>-273.82571200000001</v>
      </c>
      <c r="V171" s="271">
        <v>0</v>
      </c>
      <c r="W171" s="271">
        <v>-222.3363487404568</v>
      </c>
      <c r="X171" s="271">
        <v>-94290.821932999999</v>
      </c>
      <c r="Y171" s="271">
        <v>-94520.630699999994</v>
      </c>
      <c r="Z171" s="271">
        <v>-229.80876699999499</v>
      </c>
      <c r="AA171" s="271">
        <v>-7.4724182595381876</v>
      </c>
      <c r="AB171" s="271">
        <v>-94290.821932999999</v>
      </c>
      <c r="AC171" s="271">
        <v>-94520.630699999994</v>
      </c>
      <c r="AD171" s="271">
        <v>-229.80876699999499</v>
      </c>
      <c r="AF171" s="271">
        <v>40734.210914669995</v>
      </c>
      <c r="AG171" s="402">
        <v>0</v>
      </c>
      <c r="AH171" s="402">
        <v>-94520.630699999994</v>
      </c>
      <c r="AI171" s="402">
        <v>-372609.36046</v>
      </c>
      <c r="AJ171" s="402">
        <v>-372609.36046</v>
      </c>
      <c r="AK171" s="402">
        <v>-183655.560169</v>
      </c>
      <c r="AL171" s="402">
        <v>-229.80876699999499</v>
      </c>
      <c r="AM171" s="403" t="s">
        <v>514</v>
      </c>
      <c r="AN171" s="45" t="s">
        <v>545</v>
      </c>
      <c r="AO171" s="45">
        <v>9</v>
      </c>
      <c r="AP171" s="45">
        <v>9</v>
      </c>
      <c r="AR171" s="412"/>
      <c r="AS171" s="176"/>
      <c r="AV171" s="77"/>
      <c r="AW171" s="77"/>
      <c r="AX171" s="77"/>
      <c r="AY171" s="77"/>
      <c r="AZ171" s="77"/>
      <c r="BA171" s="77"/>
      <c r="BB171" s="77"/>
      <c r="BC171" s="77"/>
      <c r="BD171" s="77"/>
      <c r="BE171" s="77"/>
      <c r="BF171" s="77"/>
      <c r="BG171" s="77"/>
      <c r="BH171" s="77"/>
      <c r="BI171" s="77"/>
      <c r="BJ171" s="77"/>
      <c r="BK171" s="77"/>
      <c r="BL171" s="77"/>
      <c r="BM171" s="77"/>
      <c r="BN171" s="77"/>
      <c r="BO171" s="77"/>
      <c r="BP171" s="77"/>
      <c r="BQ171" s="77"/>
      <c r="BR171" s="77"/>
      <c r="BS171" s="77"/>
      <c r="BT171" s="77"/>
      <c r="BU171" s="77"/>
      <c r="BV171" s="77"/>
      <c r="BW171" s="77"/>
      <c r="BX171" s="77"/>
      <c r="BY171" s="77"/>
      <c r="BZ171" s="77"/>
      <c r="CA171" s="77"/>
      <c r="CB171" s="77"/>
      <c r="CC171" s="77"/>
      <c r="CD171" s="77"/>
      <c r="CE171" s="77"/>
      <c r="CF171" s="77"/>
      <c r="CG171" s="77"/>
      <c r="CH171" s="77"/>
      <c r="CI171" s="77"/>
      <c r="CJ171" s="77"/>
      <c r="CK171" s="77"/>
      <c r="CL171" s="77"/>
      <c r="CM171" s="77"/>
      <c r="CN171" s="77"/>
      <c r="CO171" s="77"/>
      <c r="CP171" s="77"/>
      <c r="CQ171" s="77"/>
      <c r="CR171" s="77"/>
      <c r="CS171" s="77"/>
      <c r="CT171" s="77"/>
      <c r="CU171" s="77"/>
      <c r="CV171" s="77"/>
      <c r="CW171" s="77"/>
      <c r="CX171" s="77"/>
      <c r="CY171" s="77"/>
      <c r="CZ171" s="77"/>
      <c r="DA171" s="77"/>
      <c r="DB171" s="77"/>
      <c r="DC171" s="77"/>
      <c r="DD171" s="77"/>
      <c r="DE171" s="77"/>
      <c r="DF171" s="77"/>
      <c r="DG171" s="77"/>
      <c r="DH171" s="77"/>
      <c r="DI171" s="77"/>
      <c r="DJ171" s="77"/>
      <c r="DK171" s="77"/>
      <c r="DL171" s="77"/>
      <c r="DM171" s="77"/>
      <c r="DN171" s="77"/>
      <c r="DO171" s="77"/>
      <c r="DP171" s="77"/>
      <c r="DQ171" s="77"/>
      <c r="DR171" s="77"/>
      <c r="DS171" s="77"/>
      <c r="DT171" s="77"/>
      <c r="DU171" s="77"/>
      <c r="DV171" s="77"/>
      <c r="DW171" s="77"/>
      <c r="DX171" s="77"/>
      <c r="DY171" s="77"/>
      <c r="DZ171" s="77"/>
      <c r="EA171" s="77"/>
      <c r="EB171" s="77"/>
      <c r="EC171" s="77"/>
      <c r="ED171" s="77"/>
      <c r="EE171" s="77"/>
      <c r="EF171" s="77"/>
      <c r="EG171" s="77"/>
      <c r="EH171" s="77"/>
      <c r="EI171" s="77"/>
      <c r="EJ171" s="77"/>
      <c r="EK171" s="77"/>
      <c r="EL171" s="77"/>
      <c r="EM171" s="77"/>
      <c r="EN171" s="77"/>
      <c r="EO171" s="77"/>
      <c r="EP171" s="77"/>
      <c r="EQ171" s="77"/>
      <c r="ER171" s="77"/>
      <c r="ES171" s="77"/>
      <c r="ET171" s="77"/>
      <c r="EU171" s="77"/>
      <c r="EV171" s="77"/>
      <c r="EW171" s="77"/>
      <c r="EX171" s="77"/>
      <c r="EY171" s="77"/>
      <c r="EZ171" s="77"/>
      <c r="FA171" s="77"/>
      <c r="FB171" s="77"/>
      <c r="FC171" s="77"/>
      <c r="FD171" s="77"/>
      <c r="FE171" s="77"/>
      <c r="FF171" s="77"/>
      <c r="FG171" s="77"/>
      <c r="FH171" s="77"/>
      <c r="FI171" s="77"/>
      <c r="FJ171" s="77"/>
      <c r="FK171" s="77"/>
      <c r="FL171" s="77"/>
      <c r="FM171" s="77"/>
      <c r="FN171" s="77"/>
      <c r="FO171" s="77"/>
      <c r="FP171" s="77"/>
      <c r="FQ171" s="77"/>
      <c r="FR171" s="77"/>
      <c r="FS171" s="77"/>
      <c r="FT171" s="77"/>
      <c r="FU171" s="77"/>
      <c r="FV171" s="77"/>
      <c r="FW171" s="77"/>
      <c r="FX171" s="77"/>
      <c r="FY171" s="77"/>
      <c r="FZ171" s="77"/>
      <c r="GA171" s="77"/>
      <c r="GB171" s="77"/>
      <c r="GC171" s="77"/>
      <c r="GD171" s="77"/>
      <c r="GE171" s="77"/>
      <c r="GF171" s="77"/>
      <c r="GG171" s="77"/>
      <c r="GH171" s="77"/>
      <c r="GI171" s="77"/>
      <c r="GJ171" s="77"/>
      <c r="GK171" s="77"/>
      <c r="GL171" s="77"/>
      <c r="GM171" s="77"/>
      <c r="GN171" s="77"/>
      <c r="GO171" s="77"/>
      <c r="GP171" s="77"/>
      <c r="GQ171" s="77"/>
      <c r="GR171" s="77"/>
      <c r="GS171" s="77"/>
      <c r="GT171" s="77"/>
      <c r="GU171" s="77"/>
      <c r="GV171" s="77"/>
      <c r="GW171" s="77"/>
      <c r="GX171" s="77"/>
      <c r="GY171" s="77"/>
      <c r="GZ171" s="77"/>
      <c r="HA171" s="77"/>
      <c r="HB171" s="77"/>
      <c r="HC171" s="77"/>
      <c r="HD171" s="77"/>
      <c r="HE171" s="77"/>
      <c r="HF171" s="77"/>
      <c r="HG171" s="77"/>
      <c r="HH171" s="77"/>
      <c r="HI171" s="77"/>
      <c r="HJ171" s="77"/>
      <c r="HK171" s="77"/>
      <c r="HL171" s="77"/>
      <c r="HM171" s="77"/>
      <c r="HN171" s="77"/>
      <c r="HO171" s="77"/>
      <c r="HP171" s="77"/>
      <c r="HQ171" s="77"/>
      <c r="HR171" s="77"/>
      <c r="HS171" s="77"/>
      <c r="HT171" s="77"/>
      <c r="HU171" s="77"/>
      <c r="HV171" s="77"/>
      <c r="HW171" s="77"/>
      <c r="HX171" s="77"/>
      <c r="HY171" s="77"/>
    </row>
    <row r="172" spans="1:233">
      <c r="A172" s="77">
        <v>1286</v>
      </c>
      <c r="B172" s="77">
        <v>447</v>
      </c>
      <c r="C172" s="77" t="s">
        <v>27</v>
      </c>
      <c r="D172" s="77" t="s">
        <v>28</v>
      </c>
      <c r="E172" s="77" t="s">
        <v>311</v>
      </c>
      <c r="F172" s="77" t="s">
        <v>202</v>
      </c>
      <c r="G172" s="77" t="s">
        <v>474</v>
      </c>
      <c r="H172" s="77" t="s">
        <v>482</v>
      </c>
      <c r="I172" s="77" t="s">
        <v>405</v>
      </c>
      <c r="J172" s="454" t="s">
        <v>469</v>
      </c>
      <c r="K172" s="410">
        <v>36896</v>
      </c>
      <c r="L172" s="410">
        <v>38722</v>
      </c>
      <c r="M172" s="77" t="s">
        <v>30</v>
      </c>
      <c r="N172" s="271">
        <v>-10000000</v>
      </c>
      <c r="O172" s="271">
        <v>4007.4025750000001</v>
      </c>
      <c r="P172" s="411">
        <v>0.12</v>
      </c>
      <c r="Q172" s="271">
        <v>14.822177</v>
      </c>
      <c r="R172" s="271">
        <v>14.825138000000001</v>
      </c>
      <c r="S172" s="411">
        <v>2.9610000000008796E-3</v>
      </c>
      <c r="T172" s="271">
        <v>11.865919024578526</v>
      </c>
      <c r="U172" s="271">
        <v>-63.554561999999997</v>
      </c>
      <c r="V172" s="271">
        <v>0</v>
      </c>
      <c r="W172" s="271">
        <v>-51.688642975421473</v>
      </c>
      <c r="X172" s="271">
        <v>9034.1493759999994</v>
      </c>
      <c r="Y172" s="271">
        <v>9018.5220140000001</v>
      </c>
      <c r="Z172" s="271">
        <v>-15.627361999999266</v>
      </c>
      <c r="AA172" s="271">
        <v>36.061280975422207</v>
      </c>
      <c r="AB172" s="271">
        <v>9034.1493759999994</v>
      </c>
      <c r="AC172" s="271">
        <v>9018.5220140000001</v>
      </c>
      <c r="AD172" s="271">
        <v>-15.627361999999266</v>
      </c>
      <c r="AF172" s="271">
        <v>16480.443089687502</v>
      </c>
      <c r="AG172" s="402">
        <v>0</v>
      </c>
      <c r="AH172" s="402">
        <v>9018.5220140000001</v>
      </c>
      <c r="AI172" s="402">
        <v>-24806.530887000001</v>
      </c>
      <c r="AJ172" s="402">
        <v>-24806.530887000001</v>
      </c>
      <c r="AK172" s="402">
        <v>-22804.287616000001</v>
      </c>
      <c r="AL172" s="402">
        <v>-15.627361999999266</v>
      </c>
      <c r="AM172" s="403" t="s">
        <v>514</v>
      </c>
      <c r="AN172" s="45">
        <v>5</v>
      </c>
      <c r="AO172" s="45" t="s">
        <v>545</v>
      </c>
      <c r="AP172" s="45">
        <v>5</v>
      </c>
      <c r="AR172" s="412"/>
      <c r="AS172" s="176"/>
      <c r="AV172" s="77"/>
      <c r="AW172" s="77"/>
      <c r="AX172" s="77"/>
      <c r="AY172" s="77"/>
      <c r="AZ172" s="77"/>
      <c r="BA172" s="77"/>
      <c r="BB172" s="77"/>
      <c r="BC172" s="77"/>
      <c r="BD172" s="77"/>
      <c r="BE172" s="77"/>
      <c r="BF172" s="77"/>
      <c r="BG172" s="77"/>
      <c r="BH172" s="77"/>
      <c r="BI172" s="77"/>
      <c r="BJ172" s="77"/>
      <c r="BK172" s="77"/>
      <c r="BL172" s="77"/>
      <c r="BM172" s="77"/>
      <c r="BN172" s="77"/>
      <c r="BO172" s="77"/>
      <c r="BP172" s="77"/>
      <c r="BQ172" s="77"/>
      <c r="BR172" s="77"/>
      <c r="BS172" s="77"/>
      <c r="BT172" s="77"/>
      <c r="BU172" s="77"/>
      <c r="BV172" s="77"/>
      <c r="BW172" s="77"/>
      <c r="BX172" s="77"/>
      <c r="BY172" s="77"/>
      <c r="BZ172" s="77"/>
      <c r="CA172" s="77"/>
      <c r="CB172" s="77"/>
      <c r="CC172" s="77"/>
      <c r="CD172" s="77"/>
      <c r="CE172" s="77"/>
      <c r="CF172" s="77"/>
      <c r="CG172" s="77"/>
      <c r="CH172" s="77"/>
      <c r="CI172" s="77"/>
      <c r="CJ172" s="77"/>
      <c r="CK172" s="77"/>
      <c r="CL172" s="77"/>
      <c r="CM172" s="77"/>
      <c r="CN172" s="77"/>
      <c r="CO172" s="77"/>
      <c r="CP172" s="77"/>
      <c r="CQ172" s="77"/>
      <c r="CR172" s="77"/>
      <c r="CS172" s="77"/>
      <c r="CT172" s="77"/>
      <c r="CU172" s="77"/>
      <c r="CV172" s="77"/>
      <c r="CW172" s="77"/>
      <c r="CX172" s="77"/>
      <c r="CY172" s="77"/>
      <c r="CZ172" s="77"/>
      <c r="DA172" s="77"/>
      <c r="DB172" s="77"/>
      <c r="DC172" s="77"/>
      <c r="DD172" s="77"/>
      <c r="DE172" s="77"/>
      <c r="DF172" s="77"/>
      <c r="DG172" s="77"/>
      <c r="DH172" s="77"/>
      <c r="DI172" s="77"/>
      <c r="DJ172" s="77"/>
      <c r="DK172" s="77"/>
      <c r="DL172" s="77"/>
      <c r="DM172" s="77"/>
      <c r="DN172" s="77"/>
      <c r="DO172" s="77"/>
      <c r="DP172" s="77"/>
      <c r="DQ172" s="77"/>
      <c r="DR172" s="77"/>
      <c r="DS172" s="77"/>
      <c r="DT172" s="77"/>
      <c r="DU172" s="77"/>
      <c r="DV172" s="77"/>
      <c r="DW172" s="77"/>
      <c r="DX172" s="77"/>
      <c r="DY172" s="77"/>
      <c r="DZ172" s="77"/>
      <c r="EA172" s="77"/>
      <c r="EB172" s="77"/>
      <c r="EC172" s="77"/>
      <c r="ED172" s="77"/>
      <c r="EE172" s="77"/>
      <c r="EF172" s="77"/>
      <c r="EG172" s="77"/>
      <c r="EH172" s="77"/>
      <c r="EI172" s="77"/>
      <c r="EJ172" s="77"/>
      <c r="EK172" s="77"/>
      <c r="EL172" s="77"/>
      <c r="EM172" s="77"/>
      <c r="EN172" s="77"/>
      <c r="EO172" s="77"/>
      <c r="EP172" s="77"/>
      <c r="EQ172" s="77"/>
      <c r="ER172" s="77"/>
      <c r="ES172" s="77"/>
      <c r="ET172" s="77"/>
      <c r="EU172" s="77"/>
      <c r="EV172" s="77"/>
      <c r="EW172" s="77"/>
      <c r="EX172" s="77"/>
      <c r="EY172" s="77"/>
      <c r="EZ172" s="77"/>
      <c r="FA172" s="77"/>
      <c r="FB172" s="77"/>
      <c r="FC172" s="77"/>
      <c r="FD172" s="77"/>
      <c r="FE172" s="77"/>
      <c r="FF172" s="77"/>
      <c r="FG172" s="77"/>
      <c r="FH172" s="77"/>
      <c r="FI172" s="77"/>
      <c r="FJ172" s="77"/>
      <c r="FK172" s="77"/>
      <c r="FL172" s="77"/>
      <c r="FM172" s="77"/>
      <c r="FN172" s="77"/>
      <c r="FO172" s="77"/>
      <c r="FP172" s="77"/>
      <c r="FQ172" s="77"/>
      <c r="FR172" s="77"/>
      <c r="FS172" s="77"/>
      <c r="FT172" s="77"/>
      <c r="FU172" s="77"/>
      <c r="FV172" s="77"/>
      <c r="FW172" s="77"/>
      <c r="FX172" s="77"/>
      <c r="FY172" s="77"/>
      <c r="FZ172" s="77"/>
      <c r="GA172" s="77"/>
      <c r="GB172" s="77"/>
      <c r="GC172" s="77"/>
      <c r="GD172" s="77"/>
      <c r="GE172" s="77"/>
      <c r="GF172" s="77"/>
      <c r="GG172" s="77"/>
      <c r="GH172" s="77"/>
      <c r="GI172" s="77"/>
      <c r="GJ172" s="77"/>
      <c r="GK172" s="77"/>
      <c r="GL172" s="77"/>
      <c r="GM172" s="77"/>
      <c r="GN172" s="77"/>
      <c r="GO172" s="77"/>
      <c r="GP172" s="77"/>
      <c r="GQ172" s="77"/>
      <c r="GR172" s="77"/>
      <c r="GS172" s="77"/>
      <c r="GT172" s="77"/>
      <c r="GU172" s="77"/>
      <c r="GV172" s="77"/>
      <c r="GW172" s="77"/>
      <c r="GX172" s="77"/>
      <c r="GY172" s="77"/>
      <c r="GZ172" s="77"/>
      <c r="HA172" s="77"/>
      <c r="HB172" s="77"/>
      <c r="HC172" s="77"/>
      <c r="HD172" s="77"/>
      <c r="HE172" s="77"/>
      <c r="HF172" s="77"/>
      <c r="HG172" s="77"/>
      <c r="HH172" s="77"/>
      <c r="HI172" s="77"/>
      <c r="HJ172" s="77"/>
      <c r="HK172" s="77"/>
      <c r="HL172" s="77"/>
      <c r="HM172" s="77"/>
      <c r="HN172" s="77"/>
      <c r="HO172" s="77"/>
      <c r="HP172" s="77"/>
      <c r="HQ172" s="77"/>
      <c r="HR172" s="77"/>
      <c r="HS172" s="77"/>
      <c r="HT172" s="77"/>
      <c r="HU172" s="77"/>
      <c r="HV172" s="77"/>
      <c r="HW172" s="77"/>
      <c r="HX172" s="77"/>
      <c r="HY172" s="77"/>
    </row>
    <row r="173" spans="1:233">
      <c r="A173" s="77">
        <v>1287</v>
      </c>
      <c r="B173" s="77">
        <v>448</v>
      </c>
      <c r="C173" s="77" t="s">
        <v>27</v>
      </c>
      <c r="D173" s="77" t="s">
        <v>28</v>
      </c>
      <c r="E173" s="77" t="s">
        <v>309</v>
      </c>
      <c r="F173" s="77" t="s">
        <v>200</v>
      </c>
      <c r="G173" s="77" t="s">
        <v>471</v>
      </c>
      <c r="H173" s="77" t="s">
        <v>472</v>
      </c>
      <c r="I173" s="77" t="s">
        <v>405</v>
      </c>
      <c r="J173" s="454" t="s">
        <v>479</v>
      </c>
      <c r="K173" s="410">
        <v>36896</v>
      </c>
      <c r="L173" s="410">
        <v>38722</v>
      </c>
      <c r="M173" s="77" t="s">
        <v>30</v>
      </c>
      <c r="N173" s="271">
        <v>-10000000</v>
      </c>
      <c r="O173" s="271">
        <v>4103.4083700000001</v>
      </c>
      <c r="P173" s="411">
        <v>0.8</v>
      </c>
      <c r="Q173" s="271">
        <v>71.604592999999994</v>
      </c>
      <c r="R173" s="271">
        <v>71.620583999999994</v>
      </c>
      <c r="S173" s="411">
        <v>1.5990999999999644E-2</v>
      </c>
      <c r="T173" s="271">
        <v>65.617603244668544</v>
      </c>
      <c r="U173" s="271">
        <v>-302.72392600000001</v>
      </c>
      <c r="V173" s="271">
        <v>0</v>
      </c>
      <c r="W173" s="271">
        <v>-237.10632275533146</v>
      </c>
      <c r="X173" s="271">
        <v>-54083.557585000002</v>
      </c>
      <c r="Y173" s="271">
        <v>-54254.425467000001</v>
      </c>
      <c r="Z173" s="271">
        <v>-170.86788199999864</v>
      </c>
      <c r="AA173" s="271">
        <v>66.238440755332817</v>
      </c>
      <c r="AB173" s="271">
        <v>-54083.557585000002</v>
      </c>
      <c r="AC173" s="271">
        <v>-54254.425467000001</v>
      </c>
      <c r="AD173" s="271">
        <v>-170.86788199999864</v>
      </c>
      <c r="AF173" s="271">
        <v>23625.373690274999</v>
      </c>
      <c r="AG173" s="402">
        <v>0</v>
      </c>
      <c r="AH173" s="402">
        <v>-54254.425467000001</v>
      </c>
      <c r="AI173" s="402">
        <v>-55705.656586999998</v>
      </c>
      <c r="AJ173" s="402">
        <v>-55705.656586999998</v>
      </c>
      <c r="AK173" s="402">
        <v>-2321.8387779999975</v>
      </c>
      <c r="AL173" s="402">
        <v>-170.86788199999864</v>
      </c>
      <c r="AM173" s="403" t="s">
        <v>514</v>
      </c>
      <c r="AN173" s="45">
        <v>6</v>
      </c>
      <c r="AO173" s="45" t="s">
        <v>545</v>
      </c>
      <c r="AP173" s="45">
        <v>6</v>
      </c>
      <c r="AR173" s="412"/>
      <c r="AS173" s="176"/>
      <c r="AV173" s="77"/>
      <c r="AW173" s="77"/>
      <c r="AX173" s="77"/>
      <c r="AY173" s="77"/>
      <c r="AZ173" s="77"/>
      <c r="BA173" s="77"/>
      <c r="BB173" s="77"/>
      <c r="BC173" s="77"/>
      <c r="BD173" s="77"/>
      <c r="BE173" s="77"/>
      <c r="BF173" s="77"/>
      <c r="BG173" s="77"/>
      <c r="BH173" s="77"/>
      <c r="BI173" s="77"/>
      <c r="BJ173" s="77"/>
      <c r="BK173" s="77"/>
      <c r="BL173" s="77"/>
      <c r="BM173" s="77"/>
      <c r="BN173" s="77"/>
      <c r="BO173" s="77"/>
      <c r="BP173" s="77"/>
      <c r="BQ173" s="77"/>
      <c r="BR173" s="77"/>
      <c r="BS173" s="77"/>
      <c r="BT173" s="77"/>
      <c r="BU173" s="77"/>
      <c r="BV173" s="77"/>
      <c r="BW173" s="77"/>
      <c r="BX173" s="77"/>
      <c r="BY173" s="77"/>
      <c r="BZ173" s="77"/>
      <c r="CA173" s="77"/>
      <c r="CB173" s="77"/>
      <c r="CC173" s="77"/>
      <c r="CD173" s="77"/>
      <c r="CE173" s="77"/>
      <c r="CF173" s="77"/>
      <c r="CG173" s="77"/>
      <c r="CH173" s="77"/>
      <c r="CI173" s="77"/>
      <c r="CJ173" s="77"/>
      <c r="CK173" s="77"/>
      <c r="CL173" s="77"/>
      <c r="CM173" s="77"/>
      <c r="CN173" s="77"/>
      <c r="CO173" s="77"/>
      <c r="CP173" s="77"/>
      <c r="CQ173" s="77"/>
      <c r="CR173" s="77"/>
      <c r="CS173" s="77"/>
      <c r="CT173" s="77"/>
      <c r="CU173" s="77"/>
      <c r="CV173" s="77"/>
      <c r="CW173" s="77"/>
      <c r="CX173" s="77"/>
      <c r="CY173" s="77"/>
      <c r="CZ173" s="77"/>
      <c r="DA173" s="77"/>
      <c r="DB173" s="77"/>
      <c r="DC173" s="77"/>
      <c r="DD173" s="77"/>
      <c r="DE173" s="77"/>
      <c r="DF173" s="77"/>
      <c r="DG173" s="77"/>
      <c r="DH173" s="77"/>
      <c r="DI173" s="77"/>
      <c r="DJ173" s="77"/>
      <c r="DK173" s="77"/>
      <c r="DL173" s="77"/>
      <c r="DM173" s="77"/>
      <c r="DN173" s="77"/>
      <c r="DO173" s="77"/>
      <c r="DP173" s="77"/>
      <c r="DQ173" s="77"/>
      <c r="DR173" s="77"/>
      <c r="DS173" s="77"/>
      <c r="DT173" s="77"/>
      <c r="DU173" s="77"/>
      <c r="DV173" s="77"/>
      <c r="DW173" s="77"/>
      <c r="DX173" s="77"/>
      <c r="DY173" s="77"/>
      <c r="DZ173" s="77"/>
      <c r="EA173" s="77"/>
      <c r="EB173" s="77"/>
      <c r="EC173" s="77"/>
      <c r="ED173" s="77"/>
      <c r="EE173" s="77"/>
      <c r="EF173" s="77"/>
      <c r="EG173" s="77"/>
      <c r="EH173" s="77"/>
      <c r="EI173" s="77"/>
      <c r="EJ173" s="77"/>
      <c r="EK173" s="77"/>
      <c r="EL173" s="77"/>
      <c r="EM173" s="77"/>
      <c r="EN173" s="77"/>
      <c r="EO173" s="77"/>
      <c r="EP173" s="77"/>
      <c r="EQ173" s="77"/>
      <c r="ER173" s="77"/>
      <c r="ES173" s="77"/>
      <c r="ET173" s="77"/>
      <c r="EU173" s="77"/>
      <c r="EV173" s="77"/>
      <c r="EW173" s="77"/>
      <c r="EX173" s="77"/>
      <c r="EY173" s="77"/>
      <c r="EZ173" s="77"/>
      <c r="FA173" s="77"/>
      <c r="FB173" s="77"/>
      <c r="FC173" s="77"/>
      <c r="FD173" s="77"/>
      <c r="FE173" s="77"/>
      <c r="FF173" s="77"/>
      <c r="FG173" s="77"/>
      <c r="FH173" s="77"/>
      <c r="FI173" s="77"/>
      <c r="FJ173" s="77"/>
      <c r="FK173" s="77"/>
      <c r="FL173" s="77"/>
      <c r="FM173" s="77"/>
      <c r="FN173" s="77"/>
      <c r="FO173" s="77"/>
      <c r="FP173" s="77"/>
      <c r="FQ173" s="77"/>
      <c r="FR173" s="77"/>
      <c r="FS173" s="77"/>
      <c r="FT173" s="77"/>
      <c r="FU173" s="77"/>
      <c r="FV173" s="77"/>
      <c r="FW173" s="77"/>
      <c r="FX173" s="77"/>
      <c r="FY173" s="77"/>
      <c r="FZ173" s="77"/>
      <c r="GA173" s="77"/>
      <c r="GB173" s="77"/>
      <c r="GC173" s="77"/>
      <c r="GD173" s="77"/>
      <c r="GE173" s="77"/>
      <c r="GF173" s="77"/>
      <c r="GG173" s="77"/>
      <c r="GH173" s="77"/>
      <c r="GI173" s="77"/>
      <c r="GJ173" s="77"/>
      <c r="GK173" s="77"/>
      <c r="GL173" s="77"/>
      <c r="GM173" s="77"/>
      <c r="GN173" s="77"/>
      <c r="GO173" s="77"/>
      <c r="GP173" s="77"/>
      <c r="GQ173" s="77"/>
      <c r="GR173" s="77"/>
      <c r="GS173" s="77"/>
      <c r="GT173" s="77"/>
      <c r="GU173" s="77"/>
      <c r="GV173" s="77"/>
      <c r="GW173" s="77"/>
      <c r="GX173" s="77"/>
      <c r="GY173" s="77"/>
      <c r="GZ173" s="77"/>
      <c r="HA173" s="77"/>
      <c r="HB173" s="77"/>
      <c r="HC173" s="77"/>
      <c r="HD173" s="77"/>
      <c r="HE173" s="77"/>
      <c r="HF173" s="77"/>
      <c r="HG173" s="77"/>
      <c r="HH173" s="77"/>
      <c r="HI173" s="77"/>
      <c r="HJ173" s="77"/>
      <c r="HK173" s="77"/>
      <c r="HL173" s="77"/>
      <c r="HM173" s="77"/>
      <c r="HN173" s="77"/>
      <c r="HO173" s="77"/>
      <c r="HP173" s="77"/>
      <c r="HQ173" s="77"/>
      <c r="HR173" s="77"/>
      <c r="HS173" s="77"/>
      <c r="HT173" s="77"/>
      <c r="HU173" s="77"/>
      <c r="HV173" s="77"/>
      <c r="HW173" s="77"/>
      <c r="HX173" s="77"/>
      <c r="HY173" s="77"/>
    </row>
    <row r="174" spans="1:233">
      <c r="A174" s="77">
        <v>1288</v>
      </c>
      <c r="B174" s="77">
        <v>449</v>
      </c>
      <c r="C174" s="77" t="s">
        <v>27</v>
      </c>
      <c r="D174" s="77" t="s">
        <v>28</v>
      </c>
      <c r="E174" s="77" t="s">
        <v>40</v>
      </c>
      <c r="F174" s="77" t="s">
        <v>200</v>
      </c>
      <c r="G174" s="77" t="s">
        <v>473</v>
      </c>
      <c r="H174" s="77" t="s">
        <v>472</v>
      </c>
      <c r="I174" s="77" t="s">
        <v>405</v>
      </c>
      <c r="J174" s="454" t="s">
        <v>480</v>
      </c>
      <c r="K174" s="410">
        <v>36896</v>
      </c>
      <c r="L174" s="410">
        <v>38722</v>
      </c>
      <c r="M174" s="77" t="s">
        <v>30</v>
      </c>
      <c r="N174" s="271">
        <v>-10000000</v>
      </c>
      <c r="O174" s="271">
        <v>4093.9412419999999</v>
      </c>
      <c r="P174" s="411">
        <v>1.1499999999999999</v>
      </c>
      <c r="Q174" s="271">
        <v>154.65158600000001</v>
      </c>
      <c r="R174" s="271">
        <v>151.75523000000001</v>
      </c>
      <c r="S174" s="411">
        <v>-2.8963559999999973</v>
      </c>
      <c r="T174" s="271">
        <v>-11857.511279914141</v>
      </c>
      <c r="U174" s="271">
        <v>-506.015804</v>
      </c>
      <c r="V174" s="271">
        <v>0</v>
      </c>
      <c r="W174" s="271">
        <v>-12363.527083914141</v>
      </c>
      <c r="X174" s="271">
        <v>132569.10948099999</v>
      </c>
      <c r="Y174" s="271">
        <v>120735.202986</v>
      </c>
      <c r="Z174" s="271">
        <v>-11833.906494999988</v>
      </c>
      <c r="AA174" s="271">
        <v>529.6205889141529</v>
      </c>
      <c r="AB174" s="271">
        <v>132569.10948099999</v>
      </c>
      <c r="AC174" s="271">
        <v>120735.202986</v>
      </c>
      <c r="AD174" s="271">
        <v>-11833.906494999988</v>
      </c>
      <c r="AF174" s="271">
        <v>23570.866700815001</v>
      </c>
      <c r="AG174" s="402">
        <v>0</v>
      </c>
      <c r="AH174" s="402">
        <v>120735.202986</v>
      </c>
      <c r="AI174" s="402">
        <v>41543.224617</v>
      </c>
      <c r="AJ174" s="402">
        <v>41543.224617</v>
      </c>
      <c r="AK174" s="402">
        <v>-35359.337916000004</v>
      </c>
      <c r="AL174" s="402">
        <v>-11833.906494999988</v>
      </c>
      <c r="AM174" s="403" t="s">
        <v>514</v>
      </c>
      <c r="AN174" s="45">
        <v>6</v>
      </c>
      <c r="AO174" s="45" t="s">
        <v>545</v>
      </c>
      <c r="AP174" s="45">
        <v>6</v>
      </c>
      <c r="AR174" s="412"/>
      <c r="AS174" s="176"/>
      <c r="AV174" s="77"/>
      <c r="AW174" s="77"/>
      <c r="AX174" s="77"/>
      <c r="AY174" s="77"/>
      <c r="AZ174" s="77"/>
      <c r="BA174" s="77"/>
      <c r="BB174" s="77"/>
      <c r="BC174" s="77"/>
      <c r="BD174" s="77"/>
      <c r="BE174" s="77"/>
      <c r="BF174" s="77"/>
      <c r="BG174" s="77"/>
      <c r="BH174" s="77"/>
      <c r="BI174" s="77"/>
      <c r="BJ174" s="77"/>
      <c r="BK174" s="77"/>
      <c r="BL174" s="77"/>
      <c r="BM174" s="77"/>
      <c r="BN174" s="77"/>
      <c r="BO174" s="77"/>
      <c r="BP174" s="77"/>
      <c r="BQ174" s="77"/>
      <c r="BR174" s="77"/>
      <c r="BS174" s="77"/>
      <c r="BT174" s="77"/>
      <c r="BU174" s="77"/>
      <c r="BV174" s="77"/>
      <c r="BW174" s="77"/>
      <c r="BX174" s="77"/>
      <c r="BY174" s="77"/>
      <c r="BZ174" s="77"/>
      <c r="CA174" s="77"/>
      <c r="CB174" s="77"/>
      <c r="CC174" s="77"/>
      <c r="CD174" s="77"/>
      <c r="CE174" s="77"/>
      <c r="CF174" s="77"/>
      <c r="CG174" s="77"/>
      <c r="CH174" s="77"/>
      <c r="CI174" s="77"/>
      <c r="CJ174" s="77"/>
      <c r="CK174" s="77"/>
      <c r="CL174" s="77"/>
      <c r="CM174" s="77"/>
      <c r="CN174" s="77"/>
      <c r="CO174" s="77"/>
      <c r="CP174" s="77"/>
      <c r="CQ174" s="77"/>
      <c r="CR174" s="77"/>
      <c r="CS174" s="77"/>
      <c r="CT174" s="77"/>
      <c r="CU174" s="77"/>
      <c r="CV174" s="77"/>
      <c r="CW174" s="77"/>
      <c r="CX174" s="77"/>
      <c r="CY174" s="77"/>
      <c r="CZ174" s="77"/>
      <c r="DA174" s="77"/>
      <c r="DB174" s="77"/>
      <c r="DC174" s="77"/>
      <c r="DD174" s="77"/>
      <c r="DE174" s="77"/>
      <c r="DF174" s="77"/>
      <c r="DG174" s="77"/>
      <c r="DH174" s="77"/>
      <c r="DI174" s="77"/>
      <c r="DJ174" s="77"/>
      <c r="DK174" s="77"/>
      <c r="DL174" s="77"/>
      <c r="DM174" s="77"/>
      <c r="DN174" s="77"/>
      <c r="DO174" s="77"/>
      <c r="DP174" s="77"/>
      <c r="DQ174" s="77"/>
      <c r="DR174" s="77"/>
      <c r="DS174" s="77"/>
      <c r="DT174" s="77"/>
      <c r="DU174" s="77"/>
      <c r="DV174" s="77"/>
      <c r="DW174" s="77"/>
      <c r="DX174" s="77"/>
      <c r="DY174" s="77"/>
      <c r="DZ174" s="77"/>
      <c r="EA174" s="77"/>
      <c r="EB174" s="77"/>
      <c r="EC174" s="77"/>
      <c r="ED174" s="77"/>
      <c r="EE174" s="77"/>
      <c r="EF174" s="77"/>
      <c r="EG174" s="77"/>
      <c r="EH174" s="77"/>
      <c r="EI174" s="77"/>
      <c r="EJ174" s="77"/>
      <c r="EK174" s="77"/>
      <c r="EL174" s="77"/>
      <c r="EM174" s="77"/>
      <c r="EN174" s="77"/>
      <c r="EO174" s="77"/>
      <c r="EP174" s="77"/>
      <c r="EQ174" s="77"/>
      <c r="ER174" s="77"/>
      <c r="ES174" s="77"/>
      <c r="ET174" s="77"/>
      <c r="EU174" s="77"/>
      <c r="EV174" s="77"/>
      <c r="EW174" s="77"/>
      <c r="EX174" s="77"/>
      <c r="EY174" s="77"/>
      <c r="EZ174" s="77"/>
      <c r="FA174" s="77"/>
      <c r="FB174" s="77"/>
      <c r="FC174" s="77"/>
      <c r="FD174" s="77"/>
      <c r="FE174" s="77"/>
      <c r="FF174" s="77"/>
      <c r="FG174" s="77"/>
      <c r="FH174" s="77"/>
      <c r="FI174" s="77"/>
      <c r="FJ174" s="77"/>
      <c r="FK174" s="77"/>
      <c r="FL174" s="77"/>
      <c r="FM174" s="77"/>
      <c r="FN174" s="77"/>
      <c r="FO174" s="77"/>
      <c r="FP174" s="77"/>
      <c r="FQ174" s="77"/>
      <c r="FR174" s="77"/>
      <c r="FS174" s="77"/>
      <c r="FT174" s="77"/>
      <c r="FU174" s="77"/>
      <c r="FV174" s="77"/>
      <c r="FW174" s="77"/>
      <c r="FX174" s="77"/>
      <c r="FY174" s="77"/>
      <c r="FZ174" s="77"/>
      <c r="GA174" s="77"/>
      <c r="GB174" s="77"/>
      <c r="GC174" s="77"/>
      <c r="GD174" s="77"/>
      <c r="GE174" s="77"/>
      <c r="GF174" s="77"/>
      <c r="GG174" s="77"/>
      <c r="GH174" s="77"/>
      <c r="GI174" s="77"/>
      <c r="GJ174" s="77"/>
      <c r="GK174" s="77"/>
      <c r="GL174" s="77"/>
      <c r="GM174" s="77"/>
      <c r="GN174" s="77"/>
      <c r="GO174" s="77"/>
      <c r="GP174" s="77"/>
      <c r="GQ174" s="77"/>
      <c r="GR174" s="77"/>
      <c r="GS174" s="77"/>
      <c r="GT174" s="77"/>
      <c r="GU174" s="77"/>
      <c r="GV174" s="77"/>
      <c r="GW174" s="77"/>
      <c r="GX174" s="77"/>
      <c r="GY174" s="77"/>
      <c r="GZ174" s="77"/>
      <c r="HA174" s="77"/>
      <c r="HB174" s="77"/>
      <c r="HC174" s="77"/>
      <c r="HD174" s="77"/>
      <c r="HE174" s="77"/>
      <c r="HF174" s="77"/>
      <c r="HG174" s="77"/>
      <c r="HH174" s="77"/>
      <c r="HI174" s="77"/>
      <c r="HJ174" s="77"/>
      <c r="HK174" s="77"/>
      <c r="HL174" s="77"/>
      <c r="HM174" s="77"/>
      <c r="HN174" s="77"/>
      <c r="HO174" s="77"/>
      <c r="HP174" s="77"/>
      <c r="HQ174" s="77"/>
      <c r="HR174" s="77"/>
      <c r="HS174" s="77"/>
      <c r="HT174" s="77"/>
      <c r="HU174" s="77"/>
      <c r="HV174" s="77"/>
      <c r="HW174" s="77"/>
      <c r="HX174" s="77"/>
      <c r="HY174" s="77"/>
    </row>
    <row r="175" spans="1:233">
      <c r="A175" s="77">
        <v>1289</v>
      </c>
      <c r="B175" s="77">
        <v>450</v>
      </c>
      <c r="C175" s="77" t="s">
        <v>27</v>
      </c>
      <c r="D175" s="77" t="s">
        <v>28</v>
      </c>
      <c r="E175" s="77" t="s">
        <v>312</v>
      </c>
      <c r="F175" s="77" t="s">
        <v>201</v>
      </c>
      <c r="G175" s="77" t="s">
        <v>476</v>
      </c>
      <c r="H175" s="77" t="s">
        <v>468</v>
      </c>
      <c r="I175" s="77" t="s">
        <v>405</v>
      </c>
      <c r="J175" s="454" t="s">
        <v>481</v>
      </c>
      <c r="K175" s="410">
        <v>36896</v>
      </c>
      <c r="L175" s="410">
        <v>38722</v>
      </c>
      <c r="M175" s="77" t="s">
        <v>30</v>
      </c>
      <c r="N175" s="271">
        <v>-10000000</v>
      </c>
      <c r="O175" s="271">
        <v>4038.18851</v>
      </c>
      <c r="P175" s="411">
        <v>0.52</v>
      </c>
      <c r="Q175" s="271">
        <v>65.989857999999998</v>
      </c>
      <c r="R175" s="271">
        <v>65.995333000000002</v>
      </c>
      <c r="S175" s="411">
        <v>5.4750000000041155E-3</v>
      </c>
      <c r="T175" s="271">
        <v>22.109082092266618</v>
      </c>
      <c r="U175" s="271">
        <v>-254.518798</v>
      </c>
      <c r="V175" s="271">
        <v>0</v>
      </c>
      <c r="W175" s="271">
        <v>-232.40971590773339</v>
      </c>
      <c r="X175" s="271">
        <v>45694.555748999999</v>
      </c>
      <c r="Y175" s="271">
        <v>45598.358182000004</v>
      </c>
      <c r="Z175" s="271">
        <v>-96.197566999995615</v>
      </c>
      <c r="AA175" s="271">
        <v>136.21214890773777</v>
      </c>
      <c r="AB175" s="271">
        <v>45694.555748999999</v>
      </c>
      <c r="AC175" s="271">
        <v>45598.358182000004</v>
      </c>
      <c r="AD175" s="271">
        <v>-96.197566999995615</v>
      </c>
      <c r="AF175" s="271">
        <v>29228.408435380003</v>
      </c>
      <c r="AG175" s="402">
        <v>0</v>
      </c>
      <c r="AH175" s="402">
        <v>45598.358182000004</v>
      </c>
      <c r="AI175" s="402">
        <v>-67063.139827999985</v>
      </c>
      <c r="AJ175" s="402">
        <v>-67063.139827999985</v>
      </c>
      <c r="AK175" s="402">
        <v>-68700.790947000001</v>
      </c>
      <c r="AL175" s="402">
        <v>-96.197566999995615</v>
      </c>
      <c r="AM175" s="403" t="s">
        <v>514</v>
      </c>
      <c r="AN175" s="45">
        <v>8</v>
      </c>
      <c r="AO175" s="45" t="s">
        <v>545</v>
      </c>
      <c r="AP175" s="45">
        <v>8</v>
      </c>
      <c r="AR175" s="412"/>
      <c r="AS175" s="176"/>
      <c r="AV175" s="77"/>
      <c r="AW175" s="77"/>
      <c r="AX175" s="77"/>
      <c r="AY175" s="77"/>
      <c r="AZ175" s="77"/>
      <c r="BA175" s="77"/>
      <c r="BB175" s="77"/>
      <c r="BC175" s="77"/>
      <c r="BD175" s="77"/>
      <c r="BE175" s="77"/>
      <c r="BF175" s="77"/>
      <c r="BG175" s="77"/>
      <c r="BH175" s="77"/>
      <c r="BI175" s="77"/>
      <c r="BJ175" s="77"/>
      <c r="BK175" s="77"/>
      <c r="BL175" s="77"/>
      <c r="BM175" s="77"/>
      <c r="BN175" s="77"/>
      <c r="BO175" s="77"/>
      <c r="BP175" s="77"/>
      <c r="BQ175" s="77"/>
      <c r="BR175" s="77"/>
      <c r="BS175" s="77"/>
      <c r="BT175" s="77"/>
      <c r="BU175" s="77"/>
      <c r="BV175" s="77"/>
      <c r="BW175" s="77"/>
      <c r="BX175" s="77"/>
      <c r="BY175" s="77"/>
      <c r="BZ175" s="77"/>
      <c r="CA175" s="77"/>
      <c r="CB175" s="77"/>
      <c r="CC175" s="77"/>
      <c r="CD175" s="77"/>
      <c r="CE175" s="77"/>
      <c r="CF175" s="77"/>
      <c r="CG175" s="77"/>
      <c r="CH175" s="77"/>
      <c r="CI175" s="77"/>
      <c r="CJ175" s="77"/>
      <c r="CK175" s="77"/>
      <c r="CL175" s="77"/>
      <c r="CM175" s="77"/>
      <c r="CN175" s="77"/>
      <c r="CO175" s="77"/>
      <c r="CP175" s="77"/>
      <c r="CQ175" s="77"/>
      <c r="CR175" s="77"/>
      <c r="CS175" s="77"/>
      <c r="CT175" s="77"/>
      <c r="CU175" s="77"/>
      <c r="CV175" s="77"/>
      <c r="CW175" s="77"/>
      <c r="CX175" s="77"/>
      <c r="CY175" s="77"/>
      <c r="CZ175" s="77"/>
      <c r="DA175" s="77"/>
      <c r="DB175" s="77"/>
      <c r="DC175" s="77"/>
      <c r="DD175" s="77"/>
      <c r="DE175" s="77"/>
      <c r="DF175" s="77"/>
      <c r="DG175" s="77"/>
      <c r="DH175" s="77"/>
      <c r="DI175" s="77"/>
      <c r="DJ175" s="77"/>
      <c r="DK175" s="77"/>
      <c r="DL175" s="77"/>
      <c r="DM175" s="77"/>
      <c r="DN175" s="77"/>
      <c r="DO175" s="77"/>
      <c r="DP175" s="77"/>
      <c r="DQ175" s="77"/>
      <c r="DR175" s="77"/>
      <c r="DS175" s="77"/>
      <c r="DT175" s="77"/>
      <c r="DU175" s="77"/>
      <c r="DV175" s="77"/>
      <c r="DW175" s="77"/>
      <c r="DX175" s="77"/>
      <c r="DY175" s="77"/>
      <c r="DZ175" s="77"/>
      <c r="EA175" s="77"/>
      <c r="EB175" s="77"/>
      <c r="EC175" s="77"/>
      <c r="ED175" s="77"/>
      <c r="EE175" s="77"/>
      <c r="EF175" s="77"/>
      <c r="EG175" s="77"/>
      <c r="EH175" s="77"/>
      <c r="EI175" s="77"/>
      <c r="EJ175" s="77"/>
      <c r="EK175" s="77"/>
      <c r="EL175" s="77"/>
      <c r="EM175" s="77"/>
      <c r="EN175" s="77"/>
      <c r="EO175" s="77"/>
      <c r="EP175" s="77"/>
      <c r="EQ175" s="77"/>
      <c r="ER175" s="77"/>
      <c r="ES175" s="77"/>
      <c r="ET175" s="77"/>
      <c r="EU175" s="77"/>
      <c r="EV175" s="77"/>
      <c r="EW175" s="77"/>
      <c r="EX175" s="77"/>
      <c r="EY175" s="77"/>
      <c r="EZ175" s="77"/>
      <c r="FA175" s="77"/>
      <c r="FB175" s="77"/>
      <c r="FC175" s="77"/>
      <c r="FD175" s="77"/>
      <c r="FE175" s="77"/>
      <c r="FF175" s="77"/>
      <c r="FG175" s="77"/>
      <c r="FH175" s="77"/>
      <c r="FI175" s="77"/>
      <c r="FJ175" s="77"/>
      <c r="FK175" s="77"/>
      <c r="FL175" s="77"/>
      <c r="FM175" s="77"/>
      <c r="FN175" s="77"/>
      <c r="FO175" s="77"/>
      <c r="FP175" s="77"/>
      <c r="FQ175" s="77"/>
      <c r="FR175" s="77"/>
      <c r="FS175" s="77"/>
      <c r="FT175" s="77"/>
      <c r="FU175" s="77"/>
      <c r="FV175" s="77"/>
      <c r="FW175" s="77"/>
      <c r="FX175" s="77"/>
      <c r="FY175" s="77"/>
      <c r="FZ175" s="77"/>
      <c r="GA175" s="77"/>
      <c r="GB175" s="77"/>
      <c r="GC175" s="77"/>
      <c r="GD175" s="77"/>
      <c r="GE175" s="77"/>
      <c r="GF175" s="77"/>
      <c r="GG175" s="77"/>
      <c r="GH175" s="77"/>
      <c r="GI175" s="77"/>
      <c r="GJ175" s="77"/>
      <c r="GK175" s="77"/>
      <c r="GL175" s="77"/>
      <c r="GM175" s="77"/>
      <c r="GN175" s="77"/>
      <c r="GO175" s="77"/>
      <c r="GP175" s="77"/>
      <c r="GQ175" s="77"/>
      <c r="GR175" s="77"/>
      <c r="GS175" s="77"/>
      <c r="GT175" s="77"/>
      <c r="GU175" s="77"/>
      <c r="GV175" s="77"/>
      <c r="GW175" s="77"/>
      <c r="GX175" s="77"/>
      <c r="GY175" s="77"/>
      <c r="GZ175" s="77"/>
      <c r="HA175" s="77"/>
      <c r="HB175" s="77"/>
      <c r="HC175" s="77"/>
      <c r="HD175" s="77"/>
      <c r="HE175" s="77"/>
      <c r="HF175" s="77"/>
      <c r="HG175" s="77"/>
      <c r="HH175" s="77"/>
      <c r="HI175" s="77"/>
      <c r="HJ175" s="77"/>
      <c r="HK175" s="77"/>
      <c r="HL175" s="77"/>
      <c r="HM175" s="77"/>
      <c r="HN175" s="77"/>
      <c r="HO175" s="77"/>
      <c r="HP175" s="77"/>
      <c r="HQ175" s="77"/>
      <c r="HR175" s="77"/>
      <c r="HS175" s="77"/>
      <c r="HT175" s="77"/>
      <c r="HU175" s="77"/>
      <c r="HV175" s="77"/>
      <c r="HW175" s="77"/>
      <c r="HX175" s="77"/>
      <c r="HY175" s="77"/>
    </row>
    <row r="176" spans="1:233">
      <c r="A176" s="77">
        <v>1290</v>
      </c>
      <c r="B176" s="77">
        <v>451</v>
      </c>
      <c r="C176" s="77" t="s">
        <v>27</v>
      </c>
      <c r="D176" s="77" t="s">
        <v>28</v>
      </c>
      <c r="E176" s="77" t="s">
        <v>313</v>
      </c>
      <c r="F176" s="77" t="s">
        <v>205</v>
      </c>
      <c r="G176" s="77" t="s">
        <v>476</v>
      </c>
      <c r="H176" s="77" t="s">
        <v>497</v>
      </c>
      <c r="I176" s="77" t="s">
        <v>405</v>
      </c>
      <c r="J176" s="454" t="s">
        <v>479</v>
      </c>
      <c r="K176" s="410">
        <v>36896</v>
      </c>
      <c r="L176" s="410">
        <v>38722</v>
      </c>
      <c r="M176" s="77" t="s">
        <v>30</v>
      </c>
      <c r="N176" s="271">
        <v>-10000000</v>
      </c>
      <c r="O176" s="271">
        <v>4046.4082239999998</v>
      </c>
      <c r="P176" s="411">
        <v>0.6</v>
      </c>
      <c r="Q176" s="271">
        <v>72.153891000000002</v>
      </c>
      <c r="R176" s="271">
        <v>72.160148000000007</v>
      </c>
      <c r="S176" s="411">
        <v>6.2570000000050641E-3</v>
      </c>
      <c r="T176" s="271">
        <v>25.31837625758849</v>
      </c>
      <c r="U176" s="271">
        <v>-261.11461400000002</v>
      </c>
      <c r="V176" s="271">
        <v>0</v>
      </c>
      <c r="W176" s="271">
        <v>-235.79623774241153</v>
      </c>
      <c r="X176" s="271">
        <v>36006.964220000002</v>
      </c>
      <c r="Y176" s="271">
        <v>35888.370692999997</v>
      </c>
      <c r="Z176" s="271">
        <v>-118.59352700000454</v>
      </c>
      <c r="AA176" s="271">
        <v>117.20271074240699</v>
      </c>
      <c r="AB176" s="271">
        <v>36006.964220000002</v>
      </c>
      <c r="AC176" s="271">
        <v>35888.370692999997</v>
      </c>
      <c r="AD176" s="271">
        <v>-118.59352700000454</v>
      </c>
      <c r="AF176" s="271">
        <v>39938.049170879996</v>
      </c>
      <c r="AG176" s="402">
        <v>0</v>
      </c>
      <c r="AH176" s="402">
        <v>35888.370692999997</v>
      </c>
      <c r="AI176" s="402">
        <v>37681.251520999998</v>
      </c>
      <c r="AJ176" s="402">
        <v>37681.251520999998</v>
      </c>
      <c r="AK176" s="402">
        <v>-46776.111268000001</v>
      </c>
      <c r="AL176" s="402">
        <v>-118.59352700000454</v>
      </c>
      <c r="AM176" s="403" t="s">
        <v>514</v>
      </c>
      <c r="AN176" s="45" t="s">
        <v>545</v>
      </c>
      <c r="AO176" s="45">
        <v>9</v>
      </c>
      <c r="AP176" s="45">
        <v>9</v>
      </c>
      <c r="AR176" s="412"/>
      <c r="AS176" s="176"/>
      <c r="AV176" s="77"/>
      <c r="AW176" s="77"/>
      <c r="AX176" s="77"/>
      <c r="AY176" s="77"/>
      <c r="AZ176" s="77"/>
      <c r="BA176" s="77"/>
      <c r="BB176" s="77"/>
      <c r="BC176" s="77"/>
      <c r="BD176" s="77"/>
      <c r="BE176" s="77"/>
      <c r="BF176" s="77"/>
      <c r="BG176" s="77"/>
      <c r="BH176" s="77"/>
      <c r="BI176" s="77"/>
      <c r="BJ176" s="77"/>
      <c r="BK176" s="77"/>
      <c r="BL176" s="77"/>
      <c r="BM176" s="77"/>
      <c r="BN176" s="77"/>
      <c r="BO176" s="77"/>
      <c r="BP176" s="77"/>
      <c r="BQ176" s="77"/>
      <c r="BR176" s="77"/>
      <c r="BS176" s="77"/>
      <c r="BT176" s="77"/>
      <c r="BU176" s="77"/>
      <c r="BV176" s="77"/>
      <c r="BW176" s="77"/>
      <c r="BX176" s="77"/>
      <c r="BY176" s="77"/>
      <c r="BZ176" s="77"/>
      <c r="CA176" s="77"/>
      <c r="CB176" s="77"/>
      <c r="CC176" s="77"/>
      <c r="CD176" s="77"/>
      <c r="CE176" s="77"/>
      <c r="CF176" s="77"/>
      <c r="CG176" s="77"/>
      <c r="CH176" s="77"/>
      <c r="CI176" s="77"/>
      <c r="CJ176" s="77"/>
      <c r="CK176" s="77"/>
      <c r="CL176" s="77"/>
      <c r="CM176" s="77"/>
      <c r="CN176" s="77"/>
      <c r="CO176" s="77"/>
      <c r="CP176" s="77"/>
      <c r="CQ176" s="77"/>
      <c r="CR176" s="77"/>
      <c r="CS176" s="77"/>
      <c r="CT176" s="77"/>
      <c r="CU176" s="77"/>
      <c r="CV176" s="77"/>
      <c r="CW176" s="77"/>
      <c r="CX176" s="77"/>
      <c r="CY176" s="77"/>
      <c r="CZ176" s="77"/>
      <c r="DA176" s="77"/>
      <c r="DB176" s="77"/>
      <c r="DC176" s="77"/>
      <c r="DD176" s="77"/>
      <c r="DE176" s="77"/>
      <c r="DF176" s="77"/>
      <c r="DG176" s="77"/>
      <c r="DH176" s="77"/>
      <c r="DI176" s="77"/>
      <c r="DJ176" s="77"/>
      <c r="DK176" s="77"/>
      <c r="DL176" s="77"/>
      <c r="DM176" s="77"/>
      <c r="DN176" s="77"/>
      <c r="DO176" s="77"/>
      <c r="DP176" s="77"/>
      <c r="DQ176" s="77"/>
      <c r="DR176" s="77"/>
      <c r="DS176" s="77"/>
      <c r="DT176" s="77"/>
      <c r="DU176" s="77"/>
      <c r="DV176" s="77"/>
      <c r="DW176" s="77"/>
      <c r="DX176" s="77"/>
      <c r="DY176" s="77"/>
      <c r="DZ176" s="77"/>
      <c r="EA176" s="77"/>
      <c r="EB176" s="77"/>
      <c r="EC176" s="77"/>
      <c r="ED176" s="77"/>
      <c r="EE176" s="77"/>
      <c r="EF176" s="77"/>
      <c r="EG176" s="77"/>
      <c r="EH176" s="77"/>
      <c r="EI176" s="77"/>
      <c r="EJ176" s="77"/>
      <c r="EK176" s="77"/>
      <c r="EL176" s="77"/>
      <c r="EM176" s="77"/>
      <c r="EN176" s="77"/>
      <c r="EO176" s="77"/>
      <c r="EP176" s="77"/>
      <c r="EQ176" s="77"/>
      <c r="ER176" s="77"/>
      <c r="ES176" s="77"/>
      <c r="ET176" s="77"/>
      <c r="EU176" s="77"/>
      <c r="EV176" s="77"/>
      <c r="EW176" s="77"/>
      <c r="EX176" s="77"/>
      <c r="EY176" s="77"/>
      <c r="EZ176" s="77"/>
      <c r="FA176" s="77"/>
      <c r="FB176" s="77"/>
      <c r="FC176" s="77"/>
      <c r="FD176" s="77"/>
      <c r="FE176" s="77"/>
      <c r="FF176" s="77"/>
      <c r="FG176" s="77"/>
      <c r="FH176" s="77"/>
      <c r="FI176" s="77"/>
      <c r="FJ176" s="77"/>
      <c r="FK176" s="77"/>
      <c r="FL176" s="77"/>
      <c r="FM176" s="77"/>
      <c r="FN176" s="77"/>
      <c r="FO176" s="77"/>
      <c r="FP176" s="77"/>
      <c r="FQ176" s="77"/>
      <c r="FR176" s="77"/>
      <c r="FS176" s="77"/>
      <c r="FT176" s="77"/>
      <c r="FU176" s="77"/>
      <c r="FV176" s="77"/>
      <c r="FW176" s="77"/>
      <c r="FX176" s="77"/>
      <c r="FY176" s="77"/>
      <c r="FZ176" s="77"/>
      <c r="GA176" s="77"/>
      <c r="GB176" s="77"/>
      <c r="GC176" s="77"/>
      <c r="GD176" s="77"/>
      <c r="GE176" s="77"/>
      <c r="GF176" s="77"/>
      <c r="GG176" s="77"/>
      <c r="GH176" s="77"/>
      <c r="GI176" s="77"/>
      <c r="GJ176" s="77"/>
      <c r="GK176" s="77"/>
      <c r="GL176" s="77"/>
      <c r="GM176" s="77"/>
      <c r="GN176" s="77"/>
      <c r="GO176" s="77"/>
      <c r="GP176" s="77"/>
      <c r="GQ176" s="77"/>
      <c r="GR176" s="77"/>
      <c r="GS176" s="77"/>
      <c r="GT176" s="77"/>
      <c r="GU176" s="77"/>
      <c r="GV176" s="77"/>
      <c r="GW176" s="77"/>
      <c r="GX176" s="77"/>
      <c r="GY176" s="77"/>
      <c r="GZ176" s="77"/>
      <c r="HA176" s="77"/>
      <c r="HB176" s="77"/>
      <c r="HC176" s="77"/>
      <c r="HD176" s="77"/>
      <c r="HE176" s="77"/>
      <c r="HF176" s="77"/>
      <c r="HG176" s="77"/>
      <c r="HH176" s="77"/>
      <c r="HI176" s="77"/>
      <c r="HJ176" s="77"/>
      <c r="HK176" s="77"/>
      <c r="HL176" s="77"/>
      <c r="HM176" s="77"/>
      <c r="HN176" s="77"/>
      <c r="HO176" s="77"/>
      <c r="HP176" s="77"/>
      <c r="HQ176" s="77"/>
      <c r="HR176" s="77"/>
      <c r="HS176" s="77"/>
      <c r="HT176" s="77"/>
      <c r="HU176" s="77"/>
      <c r="HV176" s="77"/>
      <c r="HW176" s="77"/>
      <c r="HX176" s="77"/>
      <c r="HY176" s="77"/>
    </row>
    <row r="177" spans="1:233">
      <c r="A177" s="77">
        <v>1291</v>
      </c>
      <c r="B177" s="77">
        <v>452</v>
      </c>
      <c r="C177" s="77" t="s">
        <v>27</v>
      </c>
      <c r="D177" s="77" t="s">
        <v>28</v>
      </c>
      <c r="E177" s="77" t="s">
        <v>314</v>
      </c>
      <c r="F177" s="77" t="s">
        <v>200</v>
      </c>
      <c r="G177" s="77" t="s">
        <v>471</v>
      </c>
      <c r="H177" s="77" t="s">
        <v>468</v>
      </c>
      <c r="I177" s="77" t="s">
        <v>405</v>
      </c>
      <c r="J177" s="454" t="s">
        <v>475</v>
      </c>
      <c r="K177" s="410">
        <v>36896</v>
      </c>
      <c r="L177" s="410">
        <v>38722</v>
      </c>
      <c r="M177" s="77" t="s">
        <v>30</v>
      </c>
      <c r="N177" s="271">
        <v>-10000000</v>
      </c>
      <c r="O177" s="271">
        <v>4080.5590630000002</v>
      </c>
      <c r="P177" s="411">
        <v>0.75</v>
      </c>
      <c r="Q177" s="271">
        <v>33.515977999999997</v>
      </c>
      <c r="R177" s="271">
        <v>33.517887000000002</v>
      </c>
      <c r="S177" s="411">
        <v>1.9090000000048235E-3</v>
      </c>
      <c r="T177" s="271">
        <v>7.7897872512866826</v>
      </c>
      <c r="U177" s="271">
        <v>-146.64675199999999</v>
      </c>
      <c r="V177" s="271">
        <v>0</v>
      </c>
      <c r="W177" s="271">
        <v>-138.85696474871332</v>
      </c>
      <c r="X177" s="271">
        <v>-192571.040978</v>
      </c>
      <c r="Y177" s="271">
        <v>-192847.28877300001</v>
      </c>
      <c r="Z177" s="271">
        <v>-276.24779500000295</v>
      </c>
      <c r="AA177" s="271">
        <v>-137.39083025128963</v>
      </c>
      <c r="AB177" s="271">
        <v>-192571.040978</v>
      </c>
      <c r="AC177" s="271">
        <v>-192847.28877300001</v>
      </c>
      <c r="AD177" s="271">
        <v>-276.24779500000295</v>
      </c>
      <c r="AF177" s="271">
        <v>23493.818805222501</v>
      </c>
      <c r="AG177" s="402">
        <v>0</v>
      </c>
      <c r="AH177" s="402">
        <v>-192847.28877300001</v>
      </c>
      <c r="AI177" s="402">
        <v>-49266.011949000007</v>
      </c>
      <c r="AJ177" s="402">
        <v>-49266.011949000007</v>
      </c>
      <c r="AK177" s="402">
        <v>-46892.887327000004</v>
      </c>
      <c r="AL177" s="402">
        <v>-276.24779500000295</v>
      </c>
      <c r="AM177" s="403" t="s">
        <v>514</v>
      </c>
      <c r="AN177" s="45">
        <v>6</v>
      </c>
      <c r="AO177" s="45" t="s">
        <v>545</v>
      </c>
      <c r="AP177" s="45">
        <v>6</v>
      </c>
      <c r="AR177" s="412"/>
      <c r="AS177" s="176"/>
      <c r="AV177" s="77"/>
      <c r="AW177" s="77"/>
      <c r="AX177" s="77"/>
      <c r="AY177" s="77"/>
      <c r="AZ177" s="77"/>
      <c r="BA177" s="77"/>
      <c r="BB177" s="77"/>
      <c r="BC177" s="77"/>
      <c r="BD177" s="77"/>
      <c r="BE177" s="77"/>
      <c r="BF177" s="77"/>
      <c r="BG177" s="77"/>
      <c r="BH177" s="77"/>
      <c r="BI177" s="77"/>
      <c r="BJ177" s="77"/>
      <c r="BK177" s="77"/>
      <c r="BL177" s="77"/>
      <c r="BM177" s="77"/>
      <c r="BN177" s="77"/>
      <c r="BO177" s="77"/>
      <c r="BP177" s="77"/>
      <c r="BQ177" s="77"/>
      <c r="BR177" s="77"/>
      <c r="BS177" s="77"/>
      <c r="BT177" s="77"/>
      <c r="BU177" s="77"/>
      <c r="BV177" s="77"/>
      <c r="BW177" s="77"/>
      <c r="BX177" s="77"/>
      <c r="BY177" s="77"/>
      <c r="BZ177" s="77"/>
      <c r="CA177" s="77"/>
      <c r="CB177" s="77"/>
      <c r="CC177" s="77"/>
      <c r="CD177" s="77"/>
      <c r="CE177" s="77"/>
      <c r="CF177" s="77"/>
      <c r="CG177" s="77"/>
      <c r="CH177" s="77"/>
      <c r="CI177" s="77"/>
      <c r="CJ177" s="77"/>
      <c r="CK177" s="77"/>
      <c r="CL177" s="77"/>
      <c r="CM177" s="77"/>
      <c r="CN177" s="77"/>
      <c r="CO177" s="77"/>
      <c r="CP177" s="77"/>
      <c r="CQ177" s="77"/>
      <c r="CR177" s="77"/>
      <c r="CS177" s="77"/>
      <c r="CT177" s="77"/>
      <c r="CU177" s="77"/>
      <c r="CV177" s="77"/>
      <c r="CW177" s="77"/>
      <c r="CX177" s="77"/>
      <c r="CY177" s="77"/>
      <c r="CZ177" s="77"/>
      <c r="DA177" s="77"/>
      <c r="DB177" s="77"/>
      <c r="DC177" s="77"/>
      <c r="DD177" s="77"/>
      <c r="DE177" s="77"/>
      <c r="DF177" s="77"/>
      <c r="DG177" s="77"/>
      <c r="DH177" s="77"/>
      <c r="DI177" s="77"/>
      <c r="DJ177" s="77"/>
      <c r="DK177" s="77"/>
      <c r="DL177" s="77"/>
      <c r="DM177" s="77"/>
      <c r="DN177" s="77"/>
      <c r="DO177" s="77"/>
      <c r="DP177" s="77"/>
      <c r="DQ177" s="77"/>
      <c r="DR177" s="77"/>
      <c r="DS177" s="77"/>
      <c r="DT177" s="77"/>
      <c r="DU177" s="77"/>
      <c r="DV177" s="77"/>
      <c r="DW177" s="77"/>
      <c r="DX177" s="77"/>
      <c r="DY177" s="77"/>
      <c r="DZ177" s="77"/>
      <c r="EA177" s="77"/>
      <c r="EB177" s="77"/>
      <c r="EC177" s="77"/>
      <c r="ED177" s="77"/>
      <c r="EE177" s="77"/>
      <c r="EF177" s="77"/>
      <c r="EG177" s="77"/>
      <c r="EH177" s="77"/>
      <c r="EI177" s="77"/>
      <c r="EJ177" s="77"/>
      <c r="EK177" s="77"/>
      <c r="EL177" s="77"/>
      <c r="EM177" s="77"/>
      <c r="EN177" s="77"/>
      <c r="EO177" s="77"/>
      <c r="EP177" s="77"/>
      <c r="EQ177" s="77"/>
      <c r="ER177" s="77"/>
      <c r="ES177" s="77"/>
      <c r="ET177" s="77"/>
      <c r="EU177" s="77"/>
      <c r="EV177" s="77"/>
      <c r="EW177" s="77"/>
      <c r="EX177" s="77"/>
      <c r="EY177" s="77"/>
      <c r="EZ177" s="77"/>
      <c r="FA177" s="77"/>
      <c r="FB177" s="77"/>
      <c r="FC177" s="77"/>
      <c r="FD177" s="77"/>
      <c r="FE177" s="77"/>
      <c r="FF177" s="77"/>
      <c r="FG177" s="77"/>
      <c r="FH177" s="77"/>
      <c r="FI177" s="77"/>
      <c r="FJ177" s="77"/>
      <c r="FK177" s="77"/>
      <c r="FL177" s="77"/>
      <c r="FM177" s="77"/>
      <c r="FN177" s="77"/>
      <c r="FO177" s="77"/>
      <c r="FP177" s="77"/>
      <c r="FQ177" s="77"/>
      <c r="FR177" s="77"/>
      <c r="FS177" s="77"/>
      <c r="FT177" s="77"/>
      <c r="FU177" s="77"/>
      <c r="FV177" s="77"/>
      <c r="FW177" s="77"/>
      <c r="FX177" s="77"/>
      <c r="FY177" s="77"/>
      <c r="FZ177" s="77"/>
      <c r="GA177" s="77"/>
      <c r="GB177" s="77"/>
      <c r="GC177" s="77"/>
      <c r="GD177" s="77"/>
      <c r="GE177" s="77"/>
      <c r="GF177" s="77"/>
      <c r="GG177" s="77"/>
      <c r="GH177" s="77"/>
      <c r="GI177" s="77"/>
      <c r="GJ177" s="77"/>
      <c r="GK177" s="77"/>
      <c r="GL177" s="77"/>
      <c r="GM177" s="77"/>
      <c r="GN177" s="77"/>
      <c r="GO177" s="77"/>
      <c r="GP177" s="77"/>
      <c r="GQ177" s="77"/>
      <c r="GR177" s="77"/>
      <c r="GS177" s="77"/>
      <c r="GT177" s="77"/>
      <c r="GU177" s="77"/>
      <c r="GV177" s="77"/>
      <c r="GW177" s="77"/>
      <c r="GX177" s="77"/>
      <c r="GY177" s="77"/>
      <c r="GZ177" s="77"/>
      <c r="HA177" s="77"/>
      <c r="HB177" s="77"/>
      <c r="HC177" s="77"/>
      <c r="HD177" s="77"/>
      <c r="HE177" s="77"/>
      <c r="HF177" s="77"/>
      <c r="HG177" s="77"/>
      <c r="HH177" s="77"/>
      <c r="HI177" s="77"/>
      <c r="HJ177" s="77"/>
      <c r="HK177" s="77"/>
      <c r="HL177" s="77"/>
      <c r="HM177" s="77"/>
      <c r="HN177" s="77"/>
      <c r="HO177" s="77"/>
      <c r="HP177" s="77"/>
      <c r="HQ177" s="77"/>
      <c r="HR177" s="77"/>
      <c r="HS177" s="77"/>
      <c r="HT177" s="77"/>
      <c r="HU177" s="77"/>
      <c r="HV177" s="77"/>
      <c r="HW177" s="77"/>
      <c r="HX177" s="77"/>
      <c r="HY177" s="77"/>
    </row>
    <row r="178" spans="1:233">
      <c r="A178" s="77">
        <v>1292</v>
      </c>
      <c r="B178" s="77">
        <v>453</v>
      </c>
      <c r="C178" s="77" t="s">
        <v>27</v>
      </c>
      <c r="D178" s="77" t="s">
        <v>28</v>
      </c>
      <c r="E178" s="77" t="s">
        <v>315</v>
      </c>
      <c r="F178" s="77" t="s">
        <v>200</v>
      </c>
      <c r="G178" s="77" t="s">
        <v>477</v>
      </c>
      <c r="H178" s="77" t="s">
        <v>468</v>
      </c>
      <c r="I178" s="77" t="s">
        <v>405</v>
      </c>
      <c r="J178" s="454" t="s">
        <v>475</v>
      </c>
      <c r="K178" s="410">
        <v>36896</v>
      </c>
      <c r="L178" s="410">
        <v>38722</v>
      </c>
      <c r="M178" s="77" t="s">
        <v>30</v>
      </c>
      <c r="N178" s="271">
        <v>-10000000</v>
      </c>
      <c r="O178" s="271">
        <v>4095.337626</v>
      </c>
      <c r="P178" s="411">
        <v>0.8</v>
      </c>
      <c r="Q178" s="271">
        <v>51.182886000000003</v>
      </c>
      <c r="R178" s="271">
        <v>51.186630000000001</v>
      </c>
      <c r="S178" s="411">
        <v>3.7439999999975271E-3</v>
      </c>
      <c r="T178" s="271">
        <v>15.332944071733873</v>
      </c>
      <c r="U178" s="271">
        <v>-238.77143799999999</v>
      </c>
      <c r="V178" s="271">
        <v>0</v>
      </c>
      <c r="W178" s="271">
        <v>-223.43849392826613</v>
      </c>
      <c r="X178" s="271">
        <v>-139722.94811299999</v>
      </c>
      <c r="Y178" s="271">
        <v>-139981.97999600001</v>
      </c>
      <c r="Z178" s="271">
        <v>-259.03188300001784</v>
      </c>
      <c r="AA178" s="271">
        <v>-35.593389071751716</v>
      </c>
      <c r="AB178" s="271">
        <v>-139722.94811299999</v>
      </c>
      <c r="AC178" s="271">
        <v>-139981.97999600001</v>
      </c>
      <c r="AD178" s="271">
        <v>-259.03188300001784</v>
      </c>
      <c r="AF178" s="271">
        <v>23578.906381695</v>
      </c>
      <c r="AG178" s="402">
        <v>0</v>
      </c>
      <c r="AH178" s="402">
        <v>-139981.97999600001</v>
      </c>
      <c r="AI178" s="402">
        <v>-90813.335436000008</v>
      </c>
      <c r="AJ178" s="402">
        <v>-90813.335436000008</v>
      </c>
      <c r="AK178" s="402">
        <v>-36040.616139000005</v>
      </c>
      <c r="AL178" s="402">
        <v>-259.03188300001784</v>
      </c>
      <c r="AM178" s="403" t="s">
        <v>514</v>
      </c>
      <c r="AN178" s="45">
        <v>6</v>
      </c>
      <c r="AO178" s="45" t="s">
        <v>545</v>
      </c>
      <c r="AP178" s="45">
        <v>6</v>
      </c>
      <c r="AR178" s="412"/>
      <c r="AS178" s="176"/>
      <c r="AV178" s="77"/>
      <c r="AW178" s="77"/>
      <c r="AX178" s="77"/>
      <c r="AY178" s="77"/>
      <c r="AZ178" s="77"/>
      <c r="BA178" s="77"/>
      <c r="BB178" s="77"/>
      <c r="BC178" s="77"/>
      <c r="BD178" s="77"/>
      <c r="BE178" s="77"/>
      <c r="BF178" s="77"/>
      <c r="BG178" s="77"/>
      <c r="BH178" s="77"/>
      <c r="BI178" s="77"/>
      <c r="BJ178" s="77"/>
      <c r="BK178" s="77"/>
      <c r="BL178" s="77"/>
      <c r="BM178" s="77"/>
      <c r="BN178" s="77"/>
      <c r="BO178" s="77"/>
      <c r="BP178" s="77"/>
      <c r="BQ178" s="77"/>
      <c r="BR178" s="77"/>
      <c r="BS178" s="77"/>
      <c r="BT178" s="77"/>
      <c r="BU178" s="77"/>
      <c r="BV178" s="77"/>
      <c r="BW178" s="77"/>
      <c r="BX178" s="77"/>
      <c r="BY178" s="77"/>
      <c r="BZ178" s="77"/>
      <c r="CA178" s="77"/>
      <c r="CB178" s="77"/>
      <c r="CC178" s="77"/>
      <c r="CD178" s="77"/>
      <c r="CE178" s="77"/>
      <c r="CF178" s="77"/>
      <c r="CG178" s="77"/>
      <c r="CH178" s="77"/>
      <c r="CI178" s="77"/>
      <c r="CJ178" s="77"/>
      <c r="CK178" s="77"/>
      <c r="CL178" s="77"/>
      <c r="CM178" s="77"/>
      <c r="CN178" s="77"/>
      <c r="CO178" s="77"/>
      <c r="CP178" s="77"/>
      <c r="CQ178" s="77"/>
      <c r="CR178" s="77"/>
      <c r="CS178" s="77"/>
      <c r="CT178" s="77"/>
      <c r="CU178" s="77"/>
      <c r="CV178" s="77"/>
      <c r="CW178" s="77"/>
      <c r="CX178" s="77"/>
      <c r="CY178" s="77"/>
      <c r="CZ178" s="77"/>
      <c r="DA178" s="77"/>
      <c r="DB178" s="77"/>
      <c r="DC178" s="77"/>
      <c r="DD178" s="77"/>
      <c r="DE178" s="77"/>
      <c r="DF178" s="77"/>
      <c r="DG178" s="77"/>
      <c r="DH178" s="77"/>
      <c r="DI178" s="77"/>
      <c r="DJ178" s="77"/>
      <c r="DK178" s="77"/>
      <c r="DL178" s="77"/>
      <c r="DM178" s="77"/>
      <c r="DN178" s="77"/>
      <c r="DO178" s="77"/>
      <c r="DP178" s="77"/>
      <c r="DQ178" s="77"/>
      <c r="DR178" s="77"/>
      <c r="DS178" s="77"/>
      <c r="DT178" s="77"/>
      <c r="DU178" s="77"/>
      <c r="DV178" s="77"/>
      <c r="DW178" s="77"/>
      <c r="DX178" s="77"/>
      <c r="DY178" s="77"/>
      <c r="DZ178" s="77"/>
      <c r="EA178" s="77"/>
      <c r="EB178" s="77"/>
      <c r="EC178" s="77"/>
      <c r="ED178" s="77"/>
      <c r="EE178" s="77"/>
      <c r="EF178" s="77"/>
      <c r="EG178" s="77"/>
      <c r="EH178" s="77"/>
      <c r="EI178" s="77"/>
      <c r="EJ178" s="77"/>
      <c r="EK178" s="77"/>
      <c r="EL178" s="77"/>
      <c r="EM178" s="77"/>
      <c r="EN178" s="77"/>
      <c r="EO178" s="77"/>
      <c r="EP178" s="77"/>
      <c r="EQ178" s="77"/>
      <c r="ER178" s="77"/>
      <c r="ES178" s="77"/>
      <c r="ET178" s="77"/>
      <c r="EU178" s="77"/>
      <c r="EV178" s="77"/>
      <c r="EW178" s="77"/>
      <c r="EX178" s="77"/>
      <c r="EY178" s="77"/>
      <c r="EZ178" s="77"/>
      <c r="FA178" s="77"/>
      <c r="FB178" s="77"/>
      <c r="FC178" s="77"/>
      <c r="FD178" s="77"/>
      <c r="FE178" s="77"/>
      <c r="FF178" s="77"/>
      <c r="FG178" s="77"/>
      <c r="FH178" s="77"/>
      <c r="FI178" s="77"/>
      <c r="FJ178" s="77"/>
      <c r="FK178" s="77"/>
      <c r="FL178" s="77"/>
      <c r="FM178" s="77"/>
      <c r="FN178" s="77"/>
      <c r="FO178" s="77"/>
      <c r="FP178" s="77"/>
      <c r="FQ178" s="77"/>
      <c r="FR178" s="77"/>
      <c r="FS178" s="77"/>
      <c r="FT178" s="77"/>
      <c r="FU178" s="77"/>
      <c r="FV178" s="77"/>
      <c r="FW178" s="77"/>
      <c r="FX178" s="77"/>
      <c r="FY178" s="77"/>
      <c r="FZ178" s="77"/>
      <c r="GA178" s="77"/>
      <c r="GB178" s="77"/>
      <c r="GC178" s="77"/>
      <c r="GD178" s="77"/>
      <c r="GE178" s="77"/>
      <c r="GF178" s="77"/>
      <c r="GG178" s="77"/>
      <c r="GH178" s="77"/>
      <c r="GI178" s="77"/>
      <c r="GJ178" s="77"/>
      <c r="GK178" s="77"/>
      <c r="GL178" s="77"/>
      <c r="GM178" s="77"/>
      <c r="GN178" s="77"/>
      <c r="GO178" s="77"/>
      <c r="GP178" s="77"/>
      <c r="GQ178" s="77"/>
      <c r="GR178" s="77"/>
      <c r="GS178" s="77"/>
      <c r="GT178" s="77"/>
      <c r="GU178" s="77"/>
      <c r="GV178" s="77"/>
      <c r="GW178" s="77"/>
      <c r="GX178" s="77"/>
      <c r="GY178" s="77"/>
      <c r="GZ178" s="77"/>
      <c r="HA178" s="77"/>
      <c r="HB178" s="77"/>
      <c r="HC178" s="77"/>
      <c r="HD178" s="77"/>
      <c r="HE178" s="77"/>
      <c r="HF178" s="77"/>
      <c r="HG178" s="77"/>
      <c r="HH178" s="77"/>
      <c r="HI178" s="77"/>
      <c r="HJ178" s="77"/>
      <c r="HK178" s="77"/>
      <c r="HL178" s="77"/>
      <c r="HM178" s="77"/>
      <c r="HN178" s="77"/>
      <c r="HO178" s="77"/>
      <c r="HP178" s="77"/>
      <c r="HQ178" s="77"/>
      <c r="HR178" s="77"/>
      <c r="HS178" s="77"/>
      <c r="HT178" s="77"/>
      <c r="HU178" s="77"/>
      <c r="HV178" s="77"/>
      <c r="HW178" s="77"/>
      <c r="HX178" s="77"/>
      <c r="HY178" s="77"/>
    </row>
    <row r="179" spans="1:233">
      <c r="A179" s="77">
        <v>1293</v>
      </c>
      <c r="B179" s="77">
        <v>454</v>
      </c>
      <c r="C179" s="77" t="s">
        <v>27</v>
      </c>
      <c r="D179" s="77" t="s">
        <v>28</v>
      </c>
      <c r="E179" s="77" t="s">
        <v>316</v>
      </c>
      <c r="F179" s="77" t="s">
        <v>205</v>
      </c>
      <c r="G179" s="77" t="s">
        <v>471</v>
      </c>
      <c r="H179" s="77" t="s">
        <v>468</v>
      </c>
      <c r="I179" s="77" t="s">
        <v>405</v>
      </c>
      <c r="J179" s="454" t="s">
        <v>475</v>
      </c>
      <c r="K179" s="410">
        <v>36896</v>
      </c>
      <c r="L179" s="410">
        <v>38722</v>
      </c>
      <c r="M179" s="77" t="s">
        <v>30</v>
      </c>
      <c r="N179" s="271">
        <v>-10000000</v>
      </c>
      <c r="O179" s="271">
        <v>4174.7730680000004</v>
      </c>
      <c r="P179" s="411">
        <v>2.15</v>
      </c>
      <c r="Q179" s="271">
        <v>251.636032</v>
      </c>
      <c r="R179" s="271">
        <v>251.64173400000001</v>
      </c>
      <c r="S179" s="411">
        <v>5.7020000000136406E-3</v>
      </c>
      <c r="T179" s="271">
        <v>23.804556033792949</v>
      </c>
      <c r="U179" s="271">
        <v>-748.336051</v>
      </c>
      <c r="V179" s="271">
        <v>0</v>
      </c>
      <c r="W179" s="271">
        <v>-724.53149496620699</v>
      </c>
      <c r="X179" s="271">
        <v>91557.897379999995</v>
      </c>
      <c r="Y179" s="271">
        <v>91047.649411999999</v>
      </c>
      <c r="Z179" s="271">
        <v>-510.24796799999604</v>
      </c>
      <c r="AA179" s="271">
        <v>214.28352696621096</v>
      </c>
      <c r="AB179" s="271">
        <v>91557.897379999995</v>
      </c>
      <c r="AC179" s="271">
        <v>91047.649411999999</v>
      </c>
      <c r="AD179" s="271">
        <v>-510.24796799999604</v>
      </c>
      <c r="AF179" s="271">
        <v>41205.010181160003</v>
      </c>
      <c r="AG179" s="402">
        <v>0</v>
      </c>
      <c r="AH179" s="402">
        <v>91047.649411999999</v>
      </c>
      <c r="AI179" s="402">
        <v>-12524.428559000007</v>
      </c>
      <c r="AJ179" s="402">
        <v>-12524.428559000007</v>
      </c>
      <c r="AK179" s="402">
        <v>-9643.5011010000017</v>
      </c>
      <c r="AL179" s="402">
        <v>-510.24796799999604</v>
      </c>
      <c r="AM179" s="403" t="s">
        <v>514</v>
      </c>
      <c r="AN179" s="45" t="s">
        <v>545</v>
      </c>
      <c r="AO179" s="45">
        <v>9</v>
      </c>
      <c r="AP179" s="45">
        <v>9</v>
      </c>
      <c r="AR179" s="412"/>
      <c r="AS179" s="176"/>
      <c r="AV179" s="77"/>
      <c r="AW179" s="77"/>
      <c r="AX179" s="77"/>
      <c r="AY179" s="77"/>
      <c r="AZ179" s="77"/>
      <c r="BA179" s="77"/>
      <c r="BB179" s="77"/>
      <c r="BC179" s="77"/>
      <c r="BD179" s="77"/>
      <c r="BE179" s="77"/>
      <c r="BF179" s="77"/>
      <c r="BG179" s="77"/>
      <c r="BH179" s="77"/>
      <c r="BI179" s="77"/>
      <c r="BJ179" s="77"/>
      <c r="BK179" s="77"/>
      <c r="BL179" s="77"/>
      <c r="BM179" s="77"/>
      <c r="BN179" s="77"/>
      <c r="BO179" s="77"/>
      <c r="BP179" s="77"/>
      <c r="BQ179" s="77"/>
      <c r="BR179" s="77"/>
      <c r="BS179" s="77"/>
      <c r="BT179" s="77"/>
      <c r="BU179" s="77"/>
      <c r="BV179" s="77"/>
      <c r="BW179" s="77"/>
      <c r="BX179" s="77"/>
      <c r="BY179" s="77"/>
      <c r="BZ179" s="77"/>
      <c r="CA179" s="77"/>
      <c r="CB179" s="77"/>
      <c r="CC179" s="77"/>
      <c r="CD179" s="77"/>
      <c r="CE179" s="77"/>
      <c r="CF179" s="77"/>
      <c r="CG179" s="77"/>
      <c r="CH179" s="77"/>
      <c r="CI179" s="77"/>
      <c r="CJ179" s="77"/>
      <c r="CK179" s="77"/>
      <c r="CL179" s="77"/>
      <c r="CM179" s="77"/>
      <c r="CN179" s="77"/>
      <c r="CO179" s="77"/>
      <c r="CP179" s="77"/>
      <c r="CQ179" s="77"/>
      <c r="CR179" s="77"/>
      <c r="CS179" s="77"/>
      <c r="CT179" s="77"/>
      <c r="CU179" s="77"/>
      <c r="CV179" s="77"/>
      <c r="CW179" s="77"/>
      <c r="CX179" s="77"/>
      <c r="CY179" s="77"/>
      <c r="CZ179" s="77"/>
      <c r="DA179" s="77"/>
      <c r="DB179" s="77"/>
      <c r="DC179" s="77"/>
      <c r="DD179" s="77"/>
      <c r="DE179" s="77"/>
      <c r="DF179" s="77"/>
      <c r="DG179" s="77"/>
      <c r="DH179" s="77"/>
      <c r="DI179" s="77"/>
      <c r="DJ179" s="77"/>
      <c r="DK179" s="77"/>
      <c r="DL179" s="77"/>
      <c r="DM179" s="77"/>
      <c r="DN179" s="77"/>
      <c r="DO179" s="77"/>
      <c r="DP179" s="77"/>
      <c r="DQ179" s="77"/>
      <c r="DR179" s="77"/>
      <c r="DS179" s="77"/>
      <c r="DT179" s="77"/>
      <c r="DU179" s="77"/>
      <c r="DV179" s="77"/>
      <c r="DW179" s="77"/>
      <c r="DX179" s="77"/>
      <c r="DY179" s="77"/>
      <c r="DZ179" s="77"/>
      <c r="EA179" s="77"/>
      <c r="EB179" s="77"/>
      <c r="EC179" s="77"/>
      <c r="ED179" s="77"/>
      <c r="EE179" s="77"/>
      <c r="EF179" s="77"/>
      <c r="EG179" s="77"/>
      <c r="EH179" s="77"/>
      <c r="EI179" s="77"/>
      <c r="EJ179" s="77"/>
      <c r="EK179" s="77"/>
      <c r="EL179" s="77"/>
      <c r="EM179" s="77"/>
      <c r="EN179" s="77"/>
      <c r="EO179" s="77"/>
      <c r="EP179" s="77"/>
      <c r="EQ179" s="77"/>
      <c r="ER179" s="77"/>
      <c r="ES179" s="77"/>
      <c r="ET179" s="77"/>
      <c r="EU179" s="77"/>
      <c r="EV179" s="77"/>
      <c r="EW179" s="77"/>
      <c r="EX179" s="77"/>
      <c r="EY179" s="77"/>
      <c r="EZ179" s="77"/>
      <c r="FA179" s="77"/>
      <c r="FB179" s="77"/>
      <c r="FC179" s="77"/>
      <c r="FD179" s="77"/>
      <c r="FE179" s="77"/>
      <c r="FF179" s="77"/>
      <c r="FG179" s="77"/>
      <c r="FH179" s="77"/>
      <c r="FI179" s="77"/>
      <c r="FJ179" s="77"/>
      <c r="FK179" s="77"/>
      <c r="FL179" s="77"/>
      <c r="FM179" s="77"/>
      <c r="FN179" s="77"/>
      <c r="FO179" s="77"/>
      <c r="FP179" s="77"/>
      <c r="FQ179" s="77"/>
      <c r="FR179" s="77"/>
      <c r="FS179" s="77"/>
      <c r="FT179" s="77"/>
      <c r="FU179" s="77"/>
      <c r="FV179" s="77"/>
      <c r="FW179" s="77"/>
      <c r="FX179" s="77"/>
      <c r="FY179" s="77"/>
      <c r="FZ179" s="77"/>
      <c r="GA179" s="77"/>
      <c r="GB179" s="77"/>
      <c r="GC179" s="77"/>
      <c r="GD179" s="77"/>
      <c r="GE179" s="77"/>
      <c r="GF179" s="77"/>
      <c r="GG179" s="77"/>
      <c r="GH179" s="77"/>
      <c r="GI179" s="77"/>
      <c r="GJ179" s="77"/>
      <c r="GK179" s="77"/>
      <c r="GL179" s="77"/>
      <c r="GM179" s="77"/>
      <c r="GN179" s="77"/>
      <c r="GO179" s="77"/>
      <c r="GP179" s="77"/>
      <c r="GQ179" s="77"/>
      <c r="GR179" s="77"/>
      <c r="GS179" s="77"/>
      <c r="GT179" s="77"/>
      <c r="GU179" s="77"/>
      <c r="GV179" s="77"/>
      <c r="GW179" s="77"/>
      <c r="GX179" s="77"/>
      <c r="GY179" s="77"/>
      <c r="GZ179" s="77"/>
      <c r="HA179" s="77"/>
      <c r="HB179" s="77"/>
      <c r="HC179" s="77"/>
      <c r="HD179" s="77"/>
      <c r="HE179" s="77"/>
      <c r="HF179" s="77"/>
      <c r="HG179" s="77"/>
      <c r="HH179" s="77"/>
      <c r="HI179" s="77"/>
      <c r="HJ179" s="77"/>
      <c r="HK179" s="77"/>
      <c r="HL179" s="77"/>
      <c r="HM179" s="77"/>
      <c r="HN179" s="77"/>
      <c r="HO179" s="77"/>
      <c r="HP179" s="77"/>
      <c r="HQ179" s="77"/>
      <c r="HR179" s="77"/>
      <c r="HS179" s="77"/>
      <c r="HT179" s="77"/>
      <c r="HU179" s="77"/>
      <c r="HV179" s="77"/>
      <c r="HW179" s="77"/>
      <c r="HX179" s="77"/>
      <c r="HY179" s="77"/>
    </row>
    <row r="180" spans="1:233">
      <c r="A180" s="77">
        <v>1294</v>
      </c>
      <c r="B180" s="77">
        <v>455</v>
      </c>
      <c r="C180" s="77" t="s">
        <v>27</v>
      </c>
      <c r="D180" s="77" t="s">
        <v>28</v>
      </c>
      <c r="E180" s="77" t="s">
        <v>317</v>
      </c>
      <c r="F180" s="77" t="s">
        <v>205</v>
      </c>
      <c r="G180" s="77" t="s">
        <v>474</v>
      </c>
      <c r="H180" s="77" t="s">
        <v>468</v>
      </c>
      <c r="I180" s="77" t="s">
        <v>405</v>
      </c>
      <c r="J180" s="454" t="s">
        <v>480</v>
      </c>
      <c r="K180" s="410">
        <v>36896</v>
      </c>
      <c r="L180" s="410">
        <v>38722</v>
      </c>
      <c r="M180" s="77" t="s">
        <v>30</v>
      </c>
      <c r="N180" s="271">
        <v>-10000000</v>
      </c>
      <c r="O180" s="271">
        <v>4171.2708249999996</v>
      </c>
      <c r="P180" s="411">
        <v>1.68</v>
      </c>
      <c r="Q180" s="271">
        <v>180.229569</v>
      </c>
      <c r="R180" s="271">
        <v>180.24135200000001</v>
      </c>
      <c r="S180" s="411">
        <v>1.1783000000008315E-2</v>
      </c>
      <c r="T180" s="271">
        <v>49.150084131009677</v>
      </c>
      <c r="U180" s="271">
        <v>-612.21406000000002</v>
      </c>
      <c r="V180" s="271">
        <v>0</v>
      </c>
      <c r="W180" s="271">
        <v>-563.06397586899038</v>
      </c>
      <c r="X180" s="271">
        <v>8206.9340520000005</v>
      </c>
      <c r="Y180" s="271">
        <v>7808.9624880000001</v>
      </c>
      <c r="Z180" s="271">
        <v>-397.9715640000004</v>
      </c>
      <c r="AA180" s="271">
        <v>165.09241186898998</v>
      </c>
      <c r="AB180" s="271">
        <v>8206.9340520000005</v>
      </c>
      <c r="AC180" s="271">
        <v>7808.9624880000001</v>
      </c>
      <c r="AD180" s="271">
        <v>-397.9715640000004</v>
      </c>
      <c r="AF180" s="271">
        <v>41170.443042749997</v>
      </c>
      <c r="AG180" s="402">
        <v>0</v>
      </c>
      <c r="AH180" s="402">
        <v>7808.9624880000001</v>
      </c>
      <c r="AI180" s="402">
        <v>445751.45467399998</v>
      </c>
      <c r="AJ180" s="402">
        <v>445751.45467399998</v>
      </c>
      <c r="AK180" s="402">
        <v>-67047.613190999997</v>
      </c>
      <c r="AL180" s="402">
        <v>-397.9715640000004</v>
      </c>
      <c r="AM180" s="403" t="s">
        <v>514</v>
      </c>
      <c r="AN180" s="45" t="s">
        <v>545</v>
      </c>
      <c r="AO180" s="45">
        <v>9</v>
      </c>
      <c r="AP180" s="45">
        <v>9</v>
      </c>
      <c r="AR180" s="412"/>
      <c r="AS180" s="176"/>
      <c r="AV180" s="77"/>
      <c r="AW180" s="77"/>
      <c r="AX180" s="77"/>
      <c r="AY180" s="77"/>
      <c r="AZ180" s="77"/>
      <c r="BA180" s="77"/>
      <c r="BB180" s="77"/>
      <c r="BC180" s="77"/>
      <c r="BD180" s="77"/>
      <c r="BE180" s="77"/>
      <c r="BF180" s="77"/>
      <c r="BG180" s="77"/>
      <c r="BH180" s="77"/>
      <c r="BI180" s="77"/>
      <c r="BJ180" s="77"/>
      <c r="BK180" s="77"/>
      <c r="BL180" s="77"/>
      <c r="BM180" s="77"/>
      <c r="BN180" s="77"/>
      <c r="BO180" s="77"/>
      <c r="BP180" s="77"/>
      <c r="BQ180" s="77"/>
      <c r="BR180" s="77"/>
      <c r="BS180" s="77"/>
      <c r="BT180" s="77"/>
      <c r="BU180" s="77"/>
      <c r="BV180" s="77"/>
      <c r="BW180" s="77"/>
      <c r="BX180" s="77"/>
      <c r="BY180" s="77"/>
      <c r="BZ180" s="77"/>
      <c r="CA180" s="77"/>
      <c r="CB180" s="77"/>
      <c r="CC180" s="77"/>
      <c r="CD180" s="77"/>
      <c r="CE180" s="77"/>
      <c r="CF180" s="77"/>
      <c r="CG180" s="77"/>
      <c r="CH180" s="77"/>
      <c r="CI180" s="77"/>
      <c r="CJ180" s="77"/>
      <c r="CK180" s="77"/>
      <c r="CL180" s="77"/>
      <c r="CM180" s="77"/>
      <c r="CN180" s="77"/>
      <c r="CO180" s="77"/>
      <c r="CP180" s="77"/>
      <c r="CQ180" s="77"/>
      <c r="CR180" s="77"/>
      <c r="CS180" s="77"/>
      <c r="CT180" s="77"/>
      <c r="CU180" s="77"/>
      <c r="CV180" s="77"/>
      <c r="CW180" s="77"/>
      <c r="CX180" s="77"/>
      <c r="CY180" s="77"/>
      <c r="CZ180" s="77"/>
      <c r="DA180" s="77"/>
      <c r="DB180" s="77"/>
      <c r="DC180" s="77"/>
      <c r="DD180" s="77"/>
      <c r="DE180" s="77"/>
      <c r="DF180" s="77"/>
      <c r="DG180" s="77"/>
      <c r="DH180" s="77"/>
      <c r="DI180" s="77"/>
      <c r="DJ180" s="77"/>
      <c r="DK180" s="77"/>
      <c r="DL180" s="77"/>
      <c r="DM180" s="77"/>
      <c r="DN180" s="77"/>
      <c r="DO180" s="77"/>
      <c r="DP180" s="77"/>
      <c r="DQ180" s="77"/>
      <c r="DR180" s="77"/>
      <c r="DS180" s="77"/>
      <c r="DT180" s="77"/>
      <c r="DU180" s="77"/>
      <c r="DV180" s="77"/>
      <c r="DW180" s="77"/>
      <c r="DX180" s="77"/>
      <c r="DY180" s="77"/>
      <c r="DZ180" s="77"/>
      <c r="EA180" s="77"/>
      <c r="EB180" s="77"/>
      <c r="EC180" s="77"/>
      <c r="ED180" s="77"/>
      <c r="EE180" s="77"/>
      <c r="EF180" s="77"/>
      <c r="EG180" s="77"/>
      <c r="EH180" s="77"/>
      <c r="EI180" s="77"/>
      <c r="EJ180" s="77"/>
      <c r="EK180" s="77"/>
      <c r="EL180" s="77"/>
      <c r="EM180" s="77"/>
      <c r="EN180" s="77"/>
      <c r="EO180" s="77"/>
      <c r="EP180" s="77"/>
      <c r="EQ180" s="77"/>
      <c r="ER180" s="77"/>
      <c r="ES180" s="77"/>
      <c r="ET180" s="77"/>
      <c r="EU180" s="77"/>
      <c r="EV180" s="77"/>
      <c r="EW180" s="77"/>
      <c r="EX180" s="77"/>
      <c r="EY180" s="77"/>
      <c r="EZ180" s="77"/>
      <c r="FA180" s="77"/>
      <c r="FB180" s="77"/>
      <c r="FC180" s="77"/>
      <c r="FD180" s="77"/>
      <c r="FE180" s="77"/>
      <c r="FF180" s="77"/>
      <c r="FG180" s="77"/>
      <c r="FH180" s="77"/>
      <c r="FI180" s="77"/>
      <c r="FJ180" s="77"/>
      <c r="FK180" s="77"/>
      <c r="FL180" s="77"/>
      <c r="FM180" s="77"/>
      <c r="FN180" s="77"/>
      <c r="FO180" s="77"/>
      <c r="FP180" s="77"/>
      <c r="FQ180" s="77"/>
      <c r="FR180" s="77"/>
      <c r="FS180" s="77"/>
      <c r="FT180" s="77"/>
      <c r="FU180" s="77"/>
      <c r="FV180" s="77"/>
      <c r="FW180" s="77"/>
      <c r="FX180" s="77"/>
      <c r="FY180" s="77"/>
      <c r="FZ180" s="77"/>
      <c r="GA180" s="77"/>
      <c r="GB180" s="77"/>
      <c r="GC180" s="77"/>
      <c r="GD180" s="77"/>
      <c r="GE180" s="77"/>
      <c r="GF180" s="77"/>
      <c r="GG180" s="77"/>
      <c r="GH180" s="77"/>
      <c r="GI180" s="77"/>
      <c r="GJ180" s="77"/>
      <c r="GK180" s="77"/>
      <c r="GL180" s="77"/>
      <c r="GM180" s="77"/>
      <c r="GN180" s="77"/>
      <c r="GO180" s="77"/>
      <c r="GP180" s="77"/>
      <c r="GQ180" s="77"/>
      <c r="GR180" s="77"/>
      <c r="GS180" s="77"/>
      <c r="GT180" s="77"/>
      <c r="GU180" s="77"/>
      <c r="GV180" s="77"/>
      <c r="GW180" s="77"/>
      <c r="GX180" s="77"/>
      <c r="GY180" s="77"/>
      <c r="GZ180" s="77"/>
      <c r="HA180" s="77"/>
      <c r="HB180" s="77"/>
      <c r="HC180" s="77"/>
      <c r="HD180" s="77"/>
      <c r="HE180" s="77"/>
      <c r="HF180" s="77"/>
      <c r="HG180" s="77"/>
      <c r="HH180" s="77"/>
      <c r="HI180" s="77"/>
      <c r="HJ180" s="77"/>
      <c r="HK180" s="77"/>
      <c r="HL180" s="77"/>
      <c r="HM180" s="77"/>
      <c r="HN180" s="77"/>
      <c r="HO180" s="77"/>
      <c r="HP180" s="77"/>
      <c r="HQ180" s="77"/>
      <c r="HR180" s="77"/>
      <c r="HS180" s="77"/>
      <c r="HT180" s="77"/>
      <c r="HU180" s="77"/>
      <c r="HV180" s="77"/>
      <c r="HW180" s="77"/>
      <c r="HX180" s="77"/>
      <c r="HY180" s="77"/>
    </row>
    <row r="181" spans="1:233">
      <c r="A181" s="77">
        <v>1295</v>
      </c>
      <c r="B181" s="77">
        <v>456</v>
      </c>
      <c r="C181" s="77" t="s">
        <v>27</v>
      </c>
      <c r="D181" s="77" t="s">
        <v>28</v>
      </c>
      <c r="E181" s="77" t="s">
        <v>318</v>
      </c>
      <c r="F181" s="77" t="s">
        <v>205</v>
      </c>
      <c r="G181" s="77" t="s">
        <v>473</v>
      </c>
      <c r="H181" s="77" t="s">
        <v>468</v>
      </c>
      <c r="I181" s="77" t="s">
        <v>405</v>
      </c>
      <c r="J181" s="454" t="s">
        <v>475</v>
      </c>
      <c r="K181" s="410">
        <v>36896</v>
      </c>
      <c r="L181" s="410">
        <v>38722</v>
      </c>
      <c r="M181" s="77" t="s">
        <v>30</v>
      </c>
      <c r="N181" s="271">
        <v>-10000000</v>
      </c>
      <c r="O181" s="271">
        <v>4072.6034690000001</v>
      </c>
      <c r="P181" s="411">
        <v>0.78</v>
      </c>
      <c r="Q181" s="271">
        <v>96.379683</v>
      </c>
      <c r="R181" s="271">
        <v>96.384440999999995</v>
      </c>
      <c r="S181" s="411">
        <v>4.757999999995377E-3</v>
      </c>
      <c r="T181" s="271">
        <v>19.377447305483173</v>
      </c>
      <c r="U181" s="271">
        <v>-330.27258399999999</v>
      </c>
      <c r="V181" s="271">
        <v>0</v>
      </c>
      <c r="W181" s="271">
        <v>-310.89513669451685</v>
      </c>
      <c r="X181" s="271">
        <v>56694.773746999999</v>
      </c>
      <c r="Y181" s="271">
        <v>56530.913231999999</v>
      </c>
      <c r="Z181" s="271">
        <v>-163.86051500000031</v>
      </c>
      <c r="AA181" s="271">
        <v>147.03462169451655</v>
      </c>
      <c r="AB181" s="271">
        <v>56694.773746999999</v>
      </c>
      <c r="AC181" s="271">
        <v>56530.913231999999</v>
      </c>
      <c r="AD181" s="271">
        <v>-163.86051500000031</v>
      </c>
      <c r="AF181" s="271">
        <v>40196.596239029997</v>
      </c>
      <c r="AG181" s="402">
        <v>0</v>
      </c>
      <c r="AH181" s="402">
        <v>56530.913231999999</v>
      </c>
      <c r="AI181" s="402">
        <v>-183009.865062</v>
      </c>
      <c r="AJ181" s="402">
        <v>-183009.865062</v>
      </c>
      <c r="AK181" s="402">
        <v>-18006.092473999997</v>
      </c>
      <c r="AL181" s="402">
        <v>-163.86051500000031</v>
      </c>
      <c r="AM181" s="403" t="s">
        <v>514</v>
      </c>
      <c r="AN181" s="45" t="s">
        <v>545</v>
      </c>
      <c r="AO181" s="45">
        <v>9</v>
      </c>
      <c r="AP181" s="45">
        <v>9</v>
      </c>
      <c r="AR181" s="412"/>
      <c r="AS181" s="176"/>
      <c r="AV181" s="77"/>
      <c r="AW181" s="77"/>
      <c r="AX181" s="77"/>
      <c r="AY181" s="77"/>
      <c r="AZ181" s="77"/>
      <c r="BA181" s="77"/>
      <c r="BB181" s="77"/>
      <c r="BC181" s="77"/>
      <c r="BD181" s="77"/>
      <c r="BE181" s="77"/>
      <c r="BF181" s="77"/>
      <c r="BG181" s="77"/>
      <c r="BH181" s="77"/>
      <c r="BI181" s="77"/>
      <c r="BJ181" s="77"/>
      <c r="BK181" s="77"/>
      <c r="BL181" s="77"/>
      <c r="BM181" s="77"/>
      <c r="BN181" s="77"/>
      <c r="BO181" s="77"/>
      <c r="BP181" s="77"/>
      <c r="BQ181" s="77"/>
      <c r="BR181" s="77"/>
      <c r="BS181" s="77"/>
      <c r="BT181" s="77"/>
      <c r="BU181" s="77"/>
      <c r="BV181" s="77"/>
      <c r="BW181" s="77"/>
      <c r="BX181" s="77"/>
      <c r="BY181" s="77"/>
      <c r="BZ181" s="77"/>
      <c r="CA181" s="77"/>
      <c r="CB181" s="77"/>
      <c r="CC181" s="77"/>
      <c r="CD181" s="77"/>
      <c r="CE181" s="77"/>
      <c r="CF181" s="77"/>
      <c r="CG181" s="77"/>
      <c r="CH181" s="77"/>
      <c r="CI181" s="77"/>
      <c r="CJ181" s="77"/>
      <c r="CK181" s="77"/>
      <c r="CL181" s="77"/>
      <c r="CM181" s="77"/>
      <c r="CN181" s="77"/>
      <c r="CO181" s="77"/>
      <c r="CP181" s="77"/>
      <c r="CQ181" s="77"/>
      <c r="CR181" s="77"/>
      <c r="CS181" s="77"/>
      <c r="CT181" s="77"/>
      <c r="CU181" s="77"/>
      <c r="CV181" s="77"/>
      <c r="CW181" s="77"/>
      <c r="CX181" s="77"/>
      <c r="CY181" s="77"/>
      <c r="CZ181" s="77"/>
      <c r="DA181" s="77"/>
      <c r="DB181" s="77"/>
      <c r="DC181" s="77"/>
      <c r="DD181" s="77"/>
      <c r="DE181" s="77"/>
      <c r="DF181" s="77"/>
      <c r="DG181" s="77"/>
      <c r="DH181" s="77"/>
      <c r="DI181" s="77"/>
      <c r="DJ181" s="77"/>
      <c r="DK181" s="77"/>
      <c r="DL181" s="77"/>
      <c r="DM181" s="77"/>
      <c r="DN181" s="77"/>
      <c r="DO181" s="77"/>
      <c r="DP181" s="77"/>
      <c r="DQ181" s="77"/>
      <c r="DR181" s="77"/>
      <c r="DS181" s="77"/>
      <c r="DT181" s="77"/>
      <c r="DU181" s="77"/>
      <c r="DV181" s="77"/>
      <c r="DW181" s="77"/>
      <c r="DX181" s="77"/>
      <c r="DY181" s="77"/>
      <c r="DZ181" s="77"/>
      <c r="EA181" s="77"/>
      <c r="EB181" s="77"/>
      <c r="EC181" s="77"/>
      <c r="ED181" s="77"/>
      <c r="EE181" s="77"/>
      <c r="EF181" s="77"/>
      <c r="EG181" s="77"/>
      <c r="EH181" s="77"/>
      <c r="EI181" s="77"/>
      <c r="EJ181" s="77"/>
      <c r="EK181" s="77"/>
      <c r="EL181" s="77"/>
      <c r="EM181" s="77"/>
      <c r="EN181" s="77"/>
      <c r="EO181" s="77"/>
      <c r="EP181" s="77"/>
      <c r="EQ181" s="77"/>
      <c r="ER181" s="77"/>
      <c r="ES181" s="77"/>
      <c r="ET181" s="77"/>
      <c r="EU181" s="77"/>
      <c r="EV181" s="77"/>
      <c r="EW181" s="77"/>
      <c r="EX181" s="77"/>
      <c r="EY181" s="77"/>
      <c r="EZ181" s="77"/>
      <c r="FA181" s="77"/>
      <c r="FB181" s="77"/>
      <c r="FC181" s="77"/>
      <c r="FD181" s="77"/>
      <c r="FE181" s="77"/>
      <c r="FF181" s="77"/>
      <c r="FG181" s="77"/>
      <c r="FH181" s="77"/>
      <c r="FI181" s="77"/>
      <c r="FJ181" s="77"/>
      <c r="FK181" s="77"/>
      <c r="FL181" s="77"/>
      <c r="FM181" s="77"/>
      <c r="FN181" s="77"/>
      <c r="FO181" s="77"/>
      <c r="FP181" s="77"/>
      <c r="FQ181" s="77"/>
      <c r="FR181" s="77"/>
      <c r="FS181" s="77"/>
      <c r="FT181" s="77"/>
      <c r="FU181" s="77"/>
      <c r="FV181" s="77"/>
      <c r="FW181" s="77"/>
      <c r="FX181" s="77"/>
      <c r="FY181" s="77"/>
      <c r="FZ181" s="77"/>
      <c r="GA181" s="77"/>
      <c r="GB181" s="77"/>
      <c r="GC181" s="77"/>
      <c r="GD181" s="77"/>
      <c r="GE181" s="77"/>
      <c r="GF181" s="77"/>
      <c r="GG181" s="77"/>
      <c r="GH181" s="77"/>
      <c r="GI181" s="77"/>
      <c r="GJ181" s="77"/>
      <c r="GK181" s="77"/>
      <c r="GL181" s="77"/>
      <c r="GM181" s="77"/>
      <c r="GN181" s="77"/>
      <c r="GO181" s="77"/>
      <c r="GP181" s="77"/>
      <c r="GQ181" s="77"/>
      <c r="GR181" s="77"/>
      <c r="GS181" s="77"/>
      <c r="GT181" s="77"/>
      <c r="GU181" s="77"/>
      <c r="GV181" s="77"/>
      <c r="GW181" s="77"/>
      <c r="GX181" s="77"/>
      <c r="GY181" s="77"/>
      <c r="GZ181" s="77"/>
      <c r="HA181" s="77"/>
      <c r="HB181" s="77"/>
      <c r="HC181" s="77"/>
      <c r="HD181" s="77"/>
      <c r="HE181" s="77"/>
      <c r="HF181" s="77"/>
      <c r="HG181" s="77"/>
      <c r="HH181" s="77"/>
      <c r="HI181" s="77"/>
      <c r="HJ181" s="77"/>
      <c r="HK181" s="77"/>
      <c r="HL181" s="77"/>
      <c r="HM181" s="77"/>
      <c r="HN181" s="77"/>
      <c r="HO181" s="77"/>
      <c r="HP181" s="77"/>
      <c r="HQ181" s="77"/>
      <c r="HR181" s="77"/>
      <c r="HS181" s="77"/>
      <c r="HT181" s="77"/>
      <c r="HU181" s="77"/>
      <c r="HV181" s="77"/>
      <c r="HW181" s="77"/>
      <c r="HX181" s="77"/>
      <c r="HY181" s="77"/>
    </row>
    <row r="182" spans="1:233">
      <c r="A182" s="77">
        <v>1296</v>
      </c>
      <c r="B182" s="77">
        <v>457</v>
      </c>
      <c r="C182" s="77" t="s">
        <v>27</v>
      </c>
      <c r="D182" s="77" t="s">
        <v>28</v>
      </c>
      <c r="E182" s="77" t="s">
        <v>320</v>
      </c>
      <c r="F182" s="77" t="s">
        <v>205</v>
      </c>
      <c r="G182" s="77" t="s">
        <v>492</v>
      </c>
      <c r="H182" s="77" t="s">
        <v>468</v>
      </c>
      <c r="I182" s="77" t="s">
        <v>405</v>
      </c>
      <c r="J182" s="454" t="s">
        <v>475</v>
      </c>
      <c r="K182" s="410">
        <v>36896</v>
      </c>
      <c r="L182" s="410">
        <v>38722</v>
      </c>
      <c r="M182" s="77" t="s">
        <v>30</v>
      </c>
      <c r="N182" s="271">
        <v>-10000000</v>
      </c>
      <c r="O182" s="271">
        <v>4137.2539079999997</v>
      </c>
      <c r="P182" s="411">
        <v>1.1499999999999999</v>
      </c>
      <c r="Q182" s="271">
        <v>146.458642</v>
      </c>
      <c r="R182" s="271">
        <v>146.460364</v>
      </c>
      <c r="S182" s="411">
        <v>1.7220000000008895E-3</v>
      </c>
      <c r="T182" s="271">
        <v>7.1243512295796796</v>
      </c>
      <c r="U182" s="271">
        <v>-423.65020299999998</v>
      </c>
      <c r="V182" s="271">
        <v>0</v>
      </c>
      <c r="W182" s="271">
        <v>-416.52585177042027</v>
      </c>
      <c r="X182" s="271">
        <v>97657.862911999997</v>
      </c>
      <c r="Y182" s="271">
        <v>97401.437709999998</v>
      </c>
      <c r="Z182" s="271">
        <v>-256.42520199999854</v>
      </c>
      <c r="AA182" s="271">
        <v>160.10064977042174</v>
      </c>
      <c r="AB182" s="271">
        <v>97657.862911999997</v>
      </c>
      <c r="AC182" s="271">
        <v>97401.437709999998</v>
      </c>
      <c r="AD182" s="271">
        <v>-256.42520199999854</v>
      </c>
      <c r="AF182" s="271">
        <v>40834.696071960003</v>
      </c>
      <c r="AG182" s="402">
        <v>0</v>
      </c>
      <c r="AH182" s="402">
        <v>97401.437709999998</v>
      </c>
      <c r="AI182" s="402">
        <v>9954.7343059999985</v>
      </c>
      <c r="AJ182" s="402">
        <v>9954.7343059999985</v>
      </c>
      <c r="AK182" s="402">
        <v>-134214.84811799999</v>
      </c>
      <c r="AL182" s="402">
        <v>-256.42520199999854</v>
      </c>
      <c r="AM182" s="403" t="s">
        <v>514</v>
      </c>
      <c r="AN182" s="45" t="s">
        <v>545</v>
      </c>
      <c r="AO182" s="45">
        <v>9</v>
      </c>
      <c r="AP182" s="45">
        <v>9</v>
      </c>
      <c r="AR182" s="412"/>
      <c r="AS182" s="176"/>
      <c r="AV182" s="77"/>
      <c r="AW182" s="77"/>
      <c r="AX182" s="77"/>
      <c r="AY182" s="77"/>
      <c r="AZ182" s="77"/>
      <c r="BA182" s="77"/>
      <c r="BB182" s="77"/>
      <c r="BC182" s="77"/>
      <c r="BD182" s="77"/>
      <c r="BE182" s="77"/>
      <c r="BF182" s="77"/>
      <c r="BG182" s="77"/>
      <c r="BH182" s="77"/>
      <c r="BI182" s="77"/>
      <c r="BJ182" s="77"/>
      <c r="BK182" s="77"/>
      <c r="BL182" s="77"/>
      <c r="BM182" s="77"/>
      <c r="BN182" s="77"/>
      <c r="BO182" s="77"/>
      <c r="BP182" s="77"/>
      <c r="BQ182" s="77"/>
      <c r="BR182" s="77"/>
      <c r="BS182" s="77"/>
      <c r="BT182" s="77"/>
      <c r="BU182" s="77"/>
      <c r="BV182" s="77"/>
      <c r="BW182" s="77"/>
      <c r="BX182" s="77"/>
      <c r="BY182" s="77"/>
      <c r="BZ182" s="77"/>
      <c r="CA182" s="77"/>
      <c r="CB182" s="77"/>
      <c r="CC182" s="77"/>
      <c r="CD182" s="77"/>
      <c r="CE182" s="77"/>
      <c r="CF182" s="77"/>
      <c r="CG182" s="77"/>
      <c r="CH182" s="77"/>
      <c r="CI182" s="77"/>
      <c r="CJ182" s="77"/>
      <c r="CK182" s="77"/>
      <c r="CL182" s="77"/>
      <c r="CM182" s="77"/>
      <c r="CN182" s="77"/>
      <c r="CO182" s="77"/>
      <c r="CP182" s="77"/>
      <c r="CQ182" s="77"/>
      <c r="CR182" s="77"/>
      <c r="CS182" s="77"/>
      <c r="CT182" s="77"/>
      <c r="CU182" s="77"/>
      <c r="CV182" s="77"/>
      <c r="CW182" s="77"/>
      <c r="CX182" s="77"/>
      <c r="CY182" s="77"/>
      <c r="CZ182" s="77"/>
      <c r="DA182" s="77"/>
      <c r="DB182" s="77"/>
      <c r="DC182" s="77"/>
      <c r="DD182" s="77"/>
      <c r="DE182" s="77"/>
      <c r="DF182" s="77"/>
      <c r="DG182" s="77"/>
      <c r="DH182" s="77"/>
      <c r="DI182" s="77"/>
      <c r="DJ182" s="77"/>
      <c r="DK182" s="77"/>
      <c r="DL182" s="77"/>
      <c r="DM182" s="77"/>
      <c r="DN182" s="77"/>
      <c r="DO182" s="77"/>
      <c r="DP182" s="77"/>
      <c r="DQ182" s="77"/>
      <c r="DR182" s="77"/>
      <c r="DS182" s="77"/>
      <c r="DT182" s="77"/>
      <c r="DU182" s="77"/>
      <c r="DV182" s="77"/>
      <c r="DW182" s="77"/>
      <c r="DX182" s="77"/>
      <c r="DY182" s="77"/>
      <c r="DZ182" s="77"/>
      <c r="EA182" s="77"/>
      <c r="EB182" s="77"/>
      <c r="EC182" s="77"/>
      <c r="ED182" s="77"/>
      <c r="EE182" s="77"/>
      <c r="EF182" s="77"/>
      <c r="EG182" s="77"/>
      <c r="EH182" s="77"/>
      <c r="EI182" s="77"/>
      <c r="EJ182" s="77"/>
      <c r="EK182" s="77"/>
      <c r="EL182" s="77"/>
      <c r="EM182" s="77"/>
      <c r="EN182" s="77"/>
      <c r="EO182" s="77"/>
      <c r="EP182" s="77"/>
      <c r="EQ182" s="77"/>
      <c r="ER182" s="77"/>
      <c r="ES182" s="77"/>
      <c r="ET182" s="77"/>
      <c r="EU182" s="77"/>
      <c r="EV182" s="77"/>
      <c r="EW182" s="77"/>
      <c r="EX182" s="77"/>
      <c r="EY182" s="77"/>
      <c r="EZ182" s="77"/>
      <c r="FA182" s="77"/>
      <c r="FB182" s="77"/>
      <c r="FC182" s="77"/>
      <c r="FD182" s="77"/>
      <c r="FE182" s="77"/>
      <c r="FF182" s="77"/>
      <c r="FG182" s="77"/>
      <c r="FH182" s="77"/>
      <c r="FI182" s="77"/>
      <c r="FJ182" s="77"/>
      <c r="FK182" s="77"/>
      <c r="FL182" s="77"/>
      <c r="FM182" s="77"/>
      <c r="FN182" s="77"/>
      <c r="FO182" s="77"/>
      <c r="FP182" s="77"/>
      <c r="FQ182" s="77"/>
      <c r="FR182" s="77"/>
      <c r="FS182" s="77"/>
      <c r="FT182" s="77"/>
      <c r="FU182" s="77"/>
      <c r="FV182" s="77"/>
      <c r="FW182" s="77"/>
      <c r="FX182" s="77"/>
      <c r="FY182" s="77"/>
      <c r="FZ182" s="77"/>
      <c r="GA182" s="77"/>
      <c r="GB182" s="77"/>
      <c r="GC182" s="77"/>
      <c r="GD182" s="77"/>
      <c r="GE182" s="77"/>
      <c r="GF182" s="77"/>
      <c r="GG182" s="77"/>
      <c r="GH182" s="77"/>
      <c r="GI182" s="77"/>
      <c r="GJ182" s="77"/>
      <c r="GK182" s="77"/>
      <c r="GL182" s="77"/>
      <c r="GM182" s="77"/>
      <c r="GN182" s="77"/>
      <c r="GO182" s="77"/>
      <c r="GP182" s="77"/>
      <c r="GQ182" s="77"/>
      <c r="GR182" s="77"/>
      <c r="GS182" s="77"/>
      <c r="GT182" s="77"/>
      <c r="GU182" s="77"/>
      <c r="GV182" s="77"/>
      <c r="GW182" s="77"/>
      <c r="GX182" s="77"/>
      <c r="GY182" s="77"/>
      <c r="GZ182" s="77"/>
      <c r="HA182" s="77"/>
      <c r="HB182" s="77"/>
      <c r="HC182" s="77"/>
      <c r="HD182" s="77"/>
      <c r="HE182" s="77"/>
      <c r="HF182" s="77"/>
      <c r="HG182" s="77"/>
      <c r="HH182" s="77"/>
      <c r="HI182" s="77"/>
      <c r="HJ182" s="77"/>
      <c r="HK182" s="77"/>
      <c r="HL182" s="77"/>
      <c r="HM182" s="77"/>
      <c r="HN182" s="77"/>
      <c r="HO182" s="77"/>
      <c r="HP182" s="77"/>
      <c r="HQ182" s="77"/>
      <c r="HR182" s="77"/>
      <c r="HS182" s="77"/>
      <c r="HT182" s="77"/>
      <c r="HU182" s="77"/>
      <c r="HV182" s="77"/>
      <c r="HW182" s="77"/>
      <c r="HX182" s="77"/>
      <c r="HY182" s="77"/>
    </row>
    <row r="183" spans="1:233">
      <c r="A183" s="77">
        <v>1297</v>
      </c>
      <c r="B183" s="77">
        <v>458</v>
      </c>
      <c r="C183" s="77" t="s">
        <v>27</v>
      </c>
      <c r="D183" s="77" t="s">
        <v>28</v>
      </c>
      <c r="E183" s="77" t="s">
        <v>319</v>
      </c>
      <c r="F183" s="77" t="s">
        <v>205</v>
      </c>
      <c r="G183" s="77" t="s">
        <v>471</v>
      </c>
      <c r="H183" s="77" t="s">
        <v>468</v>
      </c>
      <c r="I183" s="77" t="s">
        <v>405</v>
      </c>
      <c r="J183" s="454" t="s">
        <v>480</v>
      </c>
      <c r="K183" s="410">
        <v>36896</v>
      </c>
      <c r="L183" s="410">
        <v>38722</v>
      </c>
      <c r="M183" s="77" t="s">
        <v>30</v>
      </c>
      <c r="N183" s="271">
        <v>-10000000</v>
      </c>
      <c r="O183" s="271">
        <v>4449.6822579999998</v>
      </c>
      <c r="P183" s="411">
        <v>4.3</v>
      </c>
      <c r="Q183" s="271">
        <v>547.35068100000001</v>
      </c>
      <c r="R183" s="271">
        <v>547.35039099999995</v>
      </c>
      <c r="S183" s="411">
        <v>-2.9000000006362825E-4</v>
      </c>
      <c r="T183" s="271">
        <v>-1.2904078551031255</v>
      </c>
      <c r="U183" s="271">
        <v>-1415.1316380000001</v>
      </c>
      <c r="V183" s="271">
        <v>0</v>
      </c>
      <c r="W183" s="271">
        <v>-1416.4220458551031</v>
      </c>
      <c r="X183" s="271">
        <v>297783.59392499999</v>
      </c>
      <c r="Y183" s="271">
        <v>296779.53777400003</v>
      </c>
      <c r="Z183" s="271">
        <v>-1004.0561509999679</v>
      </c>
      <c r="AA183" s="271">
        <v>412.36589485513514</v>
      </c>
      <c r="AB183" s="271">
        <v>297783.59392499999</v>
      </c>
      <c r="AC183" s="271">
        <v>296779.53777400003</v>
      </c>
      <c r="AD183" s="271">
        <v>-1004.0561509999679</v>
      </c>
      <c r="AF183" s="271">
        <v>43918.36388646</v>
      </c>
      <c r="AG183" s="402">
        <v>0</v>
      </c>
      <c r="AH183" s="402">
        <v>296779.53777400003</v>
      </c>
      <c r="AI183" s="402">
        <v>861140.93614499993</v>
      </c>
      <c r="AJ183" s="402">
        <v>861140.93614499993</v>
      </c>
      <c r="AK183" s="402">
        <v>-98117.913819999958</v>
      </c>
      <c r="AL183" s="402">
        <v>-1004.0561509999679</v>
      </c>
      <c r="AM183" s="403" t="s">
        <v>514</v>
      </c>
      <c r="AN183" s="45" t="s">
        <v>545</v>
      </c>
      <c r="AO183" s="45">
        <v>9</v>
      </c>
      <c r="AP183" s="45">
        <v>9</v>
      </c>
      <c r="AR183" s="412"/>
      <c r="AS183" s="176"/>
      <c r="AV183" s="77"/>
      <c r="AW183" s="77"/>
      <c r="AX183" s="77"/>
      <c r="AY183" s="77"/>
      <c r="AZ183" s="77"/>
      <c r="BA183" s="77"/>
      <c r="BB183" s="77"/>
      <c r="BC183" s="77"/>
      <c r="BD183" s="77"/>
      <c r="BE183" s="77"/>
      <c r="BF183" s="77"/>
      <c r="BG183" s="77"/>
      <c r="BH183" s="77"/>
      <c r="BI183" s="77"/>
      <c r="BJ183" s="77"/>
      <c r="BK183" s="77"/>
      <c r="BL183" s="77"/>
      <c r="BM183" s="77"/>
      <c r="BN183" s="77"/>
      <c r="BO183" s="77"/>
      <c r="BP183" s="77"/>
      <c r="BQ183" s="77"/>
      <c r="BR183" s="77"/>
      <c r="BS183" s="77"/>
      <c r="BT183" s="77"/>
      <c r="BU183" s="77"/>
      <c r="BV183" s="77"/>
      <c r="BW183" s="77"/>
      <c r="BX183" s="77"/>
      <c r="BY183" s="77"/>
      <c r="BZ183" s="77"/>
      <c r="CA183" s="77"/>
      <c r="CB183" s="77"/>
      <c r="CC183" s="77"/>
      <c r="CD183" s="77"/>
      <c r="CE183" s="77"/>
      <c r="CF183" s="77"/>
      <c r="CG183" s="77"/>
      <c r="CH183" s="77"/>
      <c r="CI183" s="77"/>
      <c r="CJ183" s="77"/>
      <c r="CK183" s="77"/>
      <c r="CL183" s="77"/>
      <c r="CM183" s="77"/>
      <c r="CN183" s="77"/>
      <c r="CO183" s="77"/>
      <c r="CP183" s="77"/>
      <c r="CQ183" s="77"/>
      <c r="CR183" s="77"/>
      <c r="CS183" s="77"/>
      <c r="CT183" s="77"/>
      <c r="CU183" s="77"/>
      <c r="CV183" s="77"/>
      <c r="CW183" s="77"/>
      <c r="CX183" s="77"/>
      <c r="CY183" s="77"/>
      <c r="CZ183" s="77"/>
      <c r="DA183" s="77"/>
      <c r="DB183" s="77"/>
      <c r="DC183" s="77"/>
      <c r="DD183" s="77"/>
      <c r="DE183" s="77"/>
      <c r="DF183" s="77"/>
      <c r="DG183" s="77"/>
      <c r="DH183" s="77"/>
      <c r="DI183" s="77"/>
      <c r="DJ183" s="77"/>
      <c r="DK183" s="77"/>
      <c r="DL183" s="77"/>
      <c r="DM183" s="77"/>
      <c r="DN183" s="77"/>
      <c r="DO183" s="77"/>
      <c r="DP183" s="77"/>
      <c r="DQ183" s="77"/>
      <c r="DR183" s="77"/>
      <c r="DS183" s="77"/>
      <c r="DT183" s="77"/>
      <c r="DU183" s="77"/>
      <c r="DV183" s="77"/>
      <c r="DW183" s="77"/>
      <c r="DX183" s="77"/>
      <c r="DY183" s="77"/>
      <c r="DZ183" s="77"/>
      <c r="EA183" s="77"/>
      <c r="EB183" s="77"/>
      <c r="EC183" s="77"/>
      <c r="ED183" s="77"/>
      <c r="EE183" s="77"/>
      <c r="EF183" s="77"/>
      <c r="EG183" s="77"/>
      <c r="EH183" s="77"/>
      <c r="EI183" s="77"/>
      <c r="EJ183" s="77"/>
      <c r="EK183" s="77"/>
      <c r="EL183" s="77"/>
      <c r="EM183" s="77"/>
      <c r="EN183" s="77"/>
      <c r="EO183" s="77"/>
      <c r="EP183" s="77"/>
      <c r="EQ183" s="77"/>
      <c r="ER183" s="77"/>
      <c r="ES183" s="77"/>
      <c r="ET183" s="77"/>
      <c r="EU183" s="77"/>
      <c r="EV183" s="77"/>
      <c r="EW183" s="77"/>
      <c r="EX183" s="77"/>
      <c r="EY183" s="77"/>
      <c r="EZ183" s="77"/>
      <c r="FA183" s="77"/>
      <c r="FB183" s="77"/>
      <c r="FC183" s="77"/>
      <c r="FD183" s="77"/>
      <c r="FE183" s="77"/>
      <c r="FF183" s="77"/>
      <c r="FG183" s="77"/>
      <c r="FH183" s="77"/>
      <c r="FI183" s="77"/>
      <c r="FJ183" s="77"/>
      <c r="FK183" s="77"/>
      <c r="FL183" s="77"/>
      <c r="FM183" s="77"/>
      <c r="FN183" s="77"/>
      <c r="FO183" s="77"/>
      <c r="FP183" s="77"/>
      <c r="FQ183" s="77"/>
      <c r="FR183" s="77"/>
      <c r="FS183" s="77"/>
      <c r="FT183" s="77"/>
      <c r="FU183" s="77"/>
      <c r="FV183" s="77"/>
      <c r="FW183" s="77"/>
      <c r="FX183" s="77"/>
      <c r="FY183" s="77"/>
      <c r="FZ183" s="77"/>
      <c r="GA183" s="77"/>
      <c r="GB183" s="77"/>
      <c r="GC183" s="77"/>
      <c r="GD183" s="77"/>
      <c r="GE183" s="77"/>
      <c r="GF183" s="77"/>
      <c r="GG183" s="77"/>
      <c r="GH183" s="77"/>
      <c r="GI183" s="77"/>
      <c r="GJ183" s="77"/>
      <c r="GK183" s="77"/>
      <c r="GL183" s="77"/>
      <c r="GM183" s="77"/>
      <c r="GN183" s="77"/>
      <c r="GO183" s="77"/>
      <c r="GP183" s="77"/>
      <c r="GQ183" s="77"/>
      <c r="GR183" s="77"/>
      <c r="GS183" s="77"/>
      <c r="GT183" s="77"/>
      <c r="GU183" s="77"/>
      <c r="GV183" s="77"/>
      <c r="GW183" s="77"/>
      <c r="GX183" s="77"/>
      <c r="GY183" s="77"/>
      <c r="GZ183" s="77"/>
      <c r="HA183" s="77"/>
      <c r="HB183" s="77"/>
      <c r="HC183" s="77"/>
      <c r="HD183" s="77"/>
      <c r="HE183" s="77"/>
      <c r="HF183" s="77"/>
      <c r="HG183" s="77"/>
      <c r="HH183" s="77"/>
      <c r="HI183" s="77"/>
      <c r="HJ183" s="77"/>
      <c r="HK183" s="77"/>
      <c r="HL183" s="77"/>
      <c r="HM183" s="77"/>
      <c r="HN183" s="77"/>
      <c r="HO183" s="77"/>
      <c r="HP183" s="77"/>
      <c r="HQ183" s="77"/>
      <c r="HR183" s="77"/>
      <c r="HS183" s="77"/>
      <c r="HT183" s="77"/>
      <c r="HU183" s="77"/>
      <c r="HV183" s="77"/>
      <c r="HW183" s="77"/>
      <c r="HX183" s="77"/>
      <c r="HY183" s="77"/>
    </row>
    <row r="184" spans="1:233">
      <c r="A184" s="77">
        <v>1298</v>
      </c>
      <c r="B184" s="77">
        <v>459</v>
      </c>
      <c r="C184" s="77" t="s">
        <v>27</v>
      </c>
      <c r="D184" s="77" t="s">
        <v>28</v>
      </c>
      <c r="E184" s="77" t="s">
        <v>299</v>
      </c>
      <c r="F184" s="77" t="s">
        <v>205</v>
      </c>
      <c r="G184" s="77" t="s">
        <v>485</v>
      </c>
      <c r="H184" s="77" t="s">
        <v>472</v>
      </c>
      <c r="I184" s="77" t="s">
        <v>405</v>
      </c>
      <c r="J184" s="454" t="s">
        <v>480</v>
      </c>
      <c r="K184" s="410">
        <v>36896</v>
      </c>
      <c r="L184" s="410">
        <v>38722</v>
      </c>
      <c r="M184" s="77" t="s">
        <v>30</v>
      </c>
      <c r="N184" s="271">
        <v>-10000000</v>
      </c>
      <c r="O184" s="271">
        <v>4325.5537979999999</v>
      </c>
      <c r="P184" s="411">
        <v>3.5</v>
      </c>
      <c r="Q184" s="271">
        <v>342.41709900000001</v>
      </c>
      <c r="R184" s="271">
        <v>342.43061299999999</v>
      </c>
      <c r="S184" s="411">
        <v>1.3513999999986481E-2</v>
      </c>
      <c r="T184" s="271">
        <v>58.455534026113526</v>
      </c>
      <c r="U184" s="271">
        <v>-1064.6369709999999</v>
      </c>
      <c r="V184" s="271">
        <v>0</v>
      </c>
      <c r="W184" s="271">
        <v>-1006.1814369738863</v>
      </c>
      <c r="X184" s="271">
        <v>-113283.42190299999</v>
      </c>
      <c r="Y184" s="271">
        <v>-114217.132982</v>
      </c>
      <c r="Z184" s="271">
        <v>-933.71107900000061</v>
      </c>
      <c r="AA184" s="271">
        <v>72.470357973885712</v>
      </c>
      <c r="AB184" s="271">
        <v>-113283.42190299999</v>
      </c>
      <c r="AC184" s="271">
        <v>-114217.132982</v>
      </c>
      <c r="AD184" s="271">
        <v>-933.71107900000061</v>
      </c>
      <c r="AF184" s="271">
        <v>42693.215986259995</v>
      </c>
      <c r="AG184" s="402">
        <v>0</v>
      </c>
      <c r="AH184" s="402">
        <v>-114217.132982</v>
      </c>
      <c r="AI184" s="402">
        <v>-322598.44920199999</v>
      </c>
      <c r="AJ184" s="402">
        <v>-322598.44920199999</v>
      </c>
      <c r="AK184" s="402">
        <v>-378339.59994500002</v>
      </c>
      <c r="AL184" s="402">
        <v>-933.71107900000061</v>
      </c>
      <c r="AM184" s="403" t="s">
        <v>514</v>
      </c>
      <c r="AN184" s="45" t="s">
        <v>545</v>
      </c>
      <c r="AO184" s="45">
        <v>9</v>
      </c>
      <c r="AP184" s="45">
        <v>9</v>
      </c>
      <c r="AR184" s="412"/>
      <c r="AS184" s="176"/>
      <c r="AV184" s="77"/>
      <c r="AW184" s="77"/>
      <c r="AX184" s="77"/>
      <c r="AY184" s="77"/>
      <c r="AZ184" s="77"/>
      <c r="BA184" s="77"/>
      <c r="BB184" s="77"/>
      <c r="BC184" s="77"/>
      <c r="BD184" s="77"/>
      <c r="BE184" s="77"/>
      <c r="BF184" s="77"/>
      <c r="BG184" s="77"/>
      <c r="BH184" s="77"/>
      <c r="BI184" s="77"/>
      <c r="BJ184" s="77"/>
      <c r="BK184" s="77"/>
      <c r="BL184" s="77"/>
      <c r="BM184" s="77"/>
      <c r="BN184" s="77"/>
      <c r="BO184" s="77"/>
      <c r="BP184" s="77"/>
      <c r="BQ184" s="77"/>
      <c r="BR184" s="77"/>
      <c r="BS184" s="77"/>
      <c r="BT184" s="77"/>
      <c r="BU184" s="77"/>
      <c r="BV184" s="77"/>
      <c r="BW184" s="77"/>
      <c r="BX184" s="77"/>
      <c r="BY184" s="77"/>
      <c r="BZ184" s="77"/>
      <c r="CA184" s="77"/>
      <c r="CB184" s="77"/>
      <c r="CC184" s="77"/>
      <c r="CD184" s="77"/>
      <c r="CE184" s="77"/>
      <c r="CF184" s="77"/>
      <c r="CG184" s="77"/>
      <c r="CH184" s="77"/>
      <c r="CI184" s="77"/>
      <c r="CJ184" s="77"/>
      <c r="CK184" s="77"/>
      <c r="CL184" s="77"/>
      <c r="CM184" s="77"/>
      <c r="CN184" s="77"/>
      <c r="CO184" s="77"/>
      <c r="CP184" s="77"/>
      <c r="CQ184" s="77"/>
      <c r="CR184" s="77"/>
      <c r="CS184" s="77"/>
      <c r="CT184" s="77"/>
      <c r="CU184" s="77"/>
      <c r="CV184" s="77"/>
      <c r="CW184" s="77"/>
      <c r="CX184" s="77"/>
      <c r="CY184" s="77"/>
      <c r="CZ184" s="77"/>
      <c r="DA184" s="77"/>
      <c r="DB184" s="77"/>
      <c r="DC184" s="77"/>
      <c r="DD184" s="77"/>
      <c r="DE184" s="77"/>
      <c r="DF184" s="77"/>
      <c r="DG184" s="77"/>
      <c r="DH184" s="77"/>
      <c r="DI184" s="77"/>
      <c r="DJ184" s="77"/>
      <c r="DK184" s="77"/>
      <c r="DL184" s="77"/>
      <c r="DM184" s="77"/>
      <c r="DN184" s="77"/>
      <c r="DO184" s="77"/>
      <c r="DP184" s="77"/>
      <c r="DQ184" s="77"/>
      <c r="DR184" s="77"/>
      <c r="DS184" s="77"/>
      <c r="DT184" s="77"/>
      <c r="DU184" s="77"/>
      <c r="DV184" s="77"/>
      <c r="DW184" s="77"/>
      <c r="DX184" s="77"/>
      <c r="DY184" s="77"/>
      <c r="DZ184" s="77"/>
      <c r="EA184" s="77"/>
      <c r="EB184" s="77"/>
      <c r="EC184" s="77"/>
      <c r="ED184" s="77"/>
      <c r="EE184" s="77"/>
      <c r="EF184" s="77"/>
      <c r="EG184" s="77"/>
      <c r="EH184" s="77"/>
      <c r="EI184" s="77"/>
      <c r="EJ184" s="77"/>
      <c r="EK184" s="77"/>
      <c r="EL184" s="77"/>
      <c r="EM184" s="77"/>
      <c r="EN184" s="77"/>
      <c r="EO184" s="77"/>
      <c r="EP184" s="77"/>
      <c r="EQ184" s="77"/>
      <c r="ER184" s="77"/>
      <c r="ES184" s="77"/>
      <c r="ET184" s="77"/>
      <c r="EU184" s="77"/>
      <c r="EV184" s="77"/>
      <c r="EW184" s="77"/>
      <c r="EX184" s="77"/>
      <c r="EY184" s="77"/>
      <c r="EZ184" s="77"/>
      <c r="FA184" s="77"/>
      <c r="FB184" s="77"/>
      <c r="FC184" s="77"/>
      <c r="FD184" s="77"/>
      <c r="FE184" s="77"/>
      <c r="FF184" s="77"/>
      <c r="FG184" s="77"/>
      <c r="FH184" s="77"/>
      <c r="FI184" s="77"/>
      <c r="FJ184" s="77"/>
      <c r="FK184" s="77"/>
      <c r="FL184" s="77"/>
      <c r="FM184" s="77"/>
      <c r="FN184" s="77"/>
      <c r="FO184" s="77"/>
      <c r="FP184" s="77"/>
      <c r="FQ184" s="77"/>
      <c r="FR184" s="77"/>
      <c r="FS184" s="77"/>
      <c r="FT184" s="77"/>
      <c r="FU184" s="77"/>
      <c r="FV184" s="77"/>
      <c r="FW184" s="77"/>
      <c r="FX184" s="77"/>
      <c r="FY184" s="77"/>
      <c r="FZ184" s="77"/>
      <c r="GA184" s="77"/>
      <c r="GB184" s="77"/>
      <c r="GC184" s="77"/>
      <c r="GD184" s="77"/>
      <c r="GE184" s="77"/>
      <c r="GF184" s="77"/>
      <c r="GG184" s="77"/>
      <c r="GH184" s="77"/>
      <c r="GI184" s="77"/>
      <c r="GJ184" s="77"/>
      <c r="GK184" s="77"/>
      <c r="GL184" s="77"/>
      <c r="GM184" s="77"/>
      <c r="GN184" s="77"/>
      <c r="GO184" s="77"/>
      <c r="GP184" s="77"/>
      <c r="GQ184" s="77"/>
      <c r="GR184" s="77"/>
      <c r="GS184" s="77"/>
      <c r="GT184" s="77"/>
      <c r="GU184" s="77"/>
      <c r="GV184" s="77"/>
      <c r="GW184" s="77"/>
      <c r="GX184" s="77"/>
      <c r="GY184" s="77"/>
      <c r="GZ184" s="77"/>
      <c r="HA184" s="77"/>
      <c r="HB184" s="77"/>
      <c r="HC184" s="77"/>
      <c r="HD184" s="77"/>
      <c r="HE184" s="77"/>
      <c r="HF184" s="77"/>
      <c r="HG184" s="77"/>
      <c r="HH184" s="77"/>
      <c r="HI184" s="77"/>
      <c r="HJ184" s="77"/>
      <c r="HK184" s="77"/>
      <c r="HL184" s="77"/>
      <c r="HM184" s="77"/>
      <c r="HN184" s="77"/>
      <c r="HO184" s="77"/>
      <c r="HP184" s="77"/>
      <c r="HQ184" s="77"/>
      <c r="HR184" s="77"/>
      <c r="HS184" s="77"/>
      <c r="HT184" s="77"/>
      <c r="HU184" s="77"/>
      <c r="HV184" s="77"/>
      <c r="HW184" s="77"/>
      <c r="HX184" s="77"/>
      <c r="HY184" s="77"/>
    </row>
    <row r="185" spans="1:233">
      <c r="A185" s="77">
        <v>1299</v>
      </c>
      <c r="B185" s="77">
        <v>460</v>
      </c>
      <c r="C185" s="77" t="s">
        <v>27</v>
      </c>
      <c r="D185" s="77" t="s">
        <v>28</v>
      </c>
      <c r="E185" s="77" t="s">
        <v>321</v>
      </c>
      <c r="F185" s="77" t="s">
        <v>200</v>
      </c>
      <c r="G185" s="77" t="s">
        <v>477</v>
      </c>
      <c r="H185" s="77" t="s">
        <v>468</v>
      </c>
      <c r="I185" s="77" t="s">
        <v>405</v>
      </c>
      <c r="J185" s="454" t="s">
        <v>470</v>
      </c>
      <c r="K185" s="410">
        <v>36896</v>
      </c>
      <c r="L185" s="410">
        <v>38722</v>
      </c>
      <c r="M185" s="77" t="s">
        <v>30</v>
      </c>
      <c r="N185" s="271">
        <v>-10000000</v>
      </c>
      <c r="O185" s="271">
        <v>4091.7038859999998</v>
      </c>
      <c r="P185" s="411">
        <v>0.75</v>
      </c>
      <c r="Q185" s="271">
        <v>48.558715999999997</v>
      </c>
      <c r="R185" s="271">
        <v>48.565840000000001</v>
      </c>
      <c r="S185" s="411">
        <v>7.1240000000045711E-3</v>
      </c>
      <c r="T185" s="271">
        <v>29.149298483882703</v>
      </c>
      <c r="U185" s="271">
        <v>-213.983701</v>
      </c>
      <c r="V185" s="271">
        <v>0</v>
      </c>
      <c r="W185" s="271">
        <v>-184.83440251611728</v>
      </c>
      <c r="X185" s="271">
        <v>-128623.103231</v>
      </c>
      <c r="Y185" s="271">
        <v>-128849.54205800001</v>
      </c>
      <c r="Z185" s="271">
        <v>-226.4388270000054</v>
      </c>
      <c r="AA185" s="271">
        <v>-41.604424483888124</v>
      </c>
      <c r="AB185" s="271">
        <v>-128623.103231</v>
      </c>
      <c r="AC185" s="271">
        <v>-128849.54205800001</v>
      </c>
      <c r="AD185" s="271">
        <v>-226.4388270000054</v>
      </c>
      <c r="AF185" s="271">
        <v>23557.985123644998</v>
      </c>
      <c r="AG185" s="402">
        <v>0</v>
      </c>
      <c r="AH185" s="402">
        <v>-128849.54205800001</v>
      </c>
      <c r="AI185" s="402">
        <v>-156612.02620300002</v>
      </c>
      <c r="AJ185" s="402">
        <v>-156612.02620300002</v>
      </c>
      <c r="AK185" s="402">
        <v>-27666.972205000013</v>
      </c>
      <c r="AL185" s="402">
        <v>-226.4388270000054</v>
      </c>
      <c r="AM185" s="403" t="s">
        <v>514</v>
      </c>
      <c r="AN185" s="45">
        <v>6</v>
      </c>
      <c r="AO185" s="45" t="s">
        <v>545</v>
      </c>
      <c r="AP185" s="45">
        <v>6</v>
      </c>
      <c r="AR185" s="412"/>
      <c r="AS185" s="176"/>
      <c r="AV185" s="77"/>
      <c r="AW185" s="77"/>
      <c r="AX185" s="77"/>
      <c r="AY185" s="77"/>
      <c r="AZ185" s="77"/>
      <c r="BA185" s="77"/>
      <c r="BB185" s="77"/>
      <c r="BC185" s="77"/>
      <c r="BD185" s="77"/>
      <c r="BE185" s="77"/>
      <c r="BF185" s="77"/>
      <c r="BG185" s="77"/>
      <c r="BH185" s="77"/>
      <c r="BI185" s="77"/>
      <c r="BJ185" s="77"/>
      <c r="BK185" s="77"/>
      <c r="BL185" s="77"/>
      <c r="BM185" s="77"/>
      <c r="BN185" s="77"/>
      <c r="BO185" s="77"/>
      <c r="BP185" s="77"/>
      <c r="BQ185" s="77"/>
      <c r="BR185" s="77"/>
      <c r="BS185" s="77"/>
      <c r="BT185" s="77"/>
      <c r="BU185" s="77"/>
      <c r="BV185" s="77"/>
      <c r="BW185" s="77"/>
      <c r="BX185" s="77"/>
      <c r="BY185" s="77"/>
      <c r="BZ185" s="77"/>
      <c r="CA185" s="77"/>
      <c r="CB185" s="77"/>
      <c r="CC185" s="77"/>
      <c r="CD185" s="77"/>
      <c r="CE185" s="77"/>
      <c r="CF185" s="77"/>
      <c r="CG185" s="77"/>
      <c r="CH185" s="77"/>
      <c r="CI185" s="77"/>
      <c r="CJ185" s="77"/>
      <c r="CK185" s="77"/>
      <c r="CL185" s="77"/>
      <c r="CM185" s="77"/>
      <c r="CN185" s="77"/>
      <c r="CO185" s="77"/>
      <c r="CP185" s="77"/>
      <c r="CQ185" s="77"/>
      <c r="CR185" s="77"/>
      <c r="CS185" s="77"/>
      <c r="CT185" s="77"/>
      <c r="CU185" s="77"/>
      <c r="CV185" s="77"/>
      <c r="CW185" s="77"/>
      <c r="CX185" s="77"/>
      <c r="CY185" s="77"/>
      <c r="CZ185" s="77"/>
      <c r="DA185" s="77"/>
      <c r="DB185" s="77"/>
      <c r="DC185" s="77"/>
      <c r="DD185" s="77"/>
      <c r="DE185" s="77"/>
      <c r="DF185" s="77"/>
      <c r="DG185" s="77"/>
      <c r="DH185" s="77"/>
      <c r="DI185" s="77"/>
      <c r="DJ185" s="77"/>
      <c r="DK185" s="77"/>
      <c r="DL185" s="77"/>
      <c r="DM185" s="77"/>
      <c r="DN185" s="77"/>
      <c r="DO185" s="77"/>
      <c r="DP185" s="77"/>
      <c r="DQ185" s="77"/>
      <c r="DR185" s="77"/>
      <c r="DS185" s="77"/>
      <c r="DT185" s="77"/>
      <c r="DU185" s="77"/>
      <c r="DV185" s="77"/>
      <c r="DW185" s="77"/>
      <c r="DX185" s="77"/>
      <c r="DY185" s="77"/>
      <c r="DZ185" s="77"/>
      <c r="EA185" s="77"/>
      <c r="EB185" s="77"/>
      <c r="EC185" s="77"/>
      <c r="ED185" s="77"/>
      <c r="EE185" s="77"/>
      <c r="EF185" s="77"/>
      <c r="EG185" s="77"/>
      <c r="EH185" s="77"/>
      <c r="EI185" s="77"/>
      <c r="EJ185" s="77"/>
      <c r="EK185" s="77"/>
      <c r="EL185" s="77"/>
      <c r="EM185" s="77"/>
      <c r="EN185" s="77"/>
      <c r="EO185" s="77"/>
      <c r="EP185" s="77"/>
      <c r="EQ185" s="77"/>
      <c r="ER185" s="77"/>
      <c r="ES185" s="77"/>
      <c r="ET185" s="77"/>
      <c r="EU185" s="77"/>
      <c r="EV185" s="77"/>
      <c r="EW185" s="77"/>
      <c r="EX185" s="77"/>
      <c r="EY185" s="77"/>
      <c r="EZ185" s="77"/>
      <c r="FA185" s="77"/>
      <c r="FB185" s="77"/>
      <c r="FC185" s="77"/>
      <c r="FD185" s="77"/>
      <c r="FE185" s="77"/>
      <c r="FF185" s="77"/>
      <c r="FG185" s="77"/>
      <c r="FH185" s="77"/>
      <c r="FI185" s="77"/>
      <c r="FJ185" s="77"/>
      <c r="FK185" s="77"/>
      <c r="FL185" s="77"/>
      <c r="FM185" s="77"/>
      <c r="FN185" s="77"/>
      <c r="FO185" s="77"/>
      <c r="FP185" s="77"/>
      <c r="FQ185" s="77"/>
      <c r="FR185" s="77"/>
      <c r="FS185" s="77"/>
      <c r="FT185" s="77"/>
      <c r="FU185" s="77"/>
      <c r="FV185" s="77"/>
      <c r="FW185" s="77"/>
      <c r="FX185" s="77"/>
      <c r="FY185" s="77"/>
      <c r="FZ185" s="77"/>
      <c r="GA185" s="77"/>
      <c r="GB185" s="77"/>
      <c r="GC185" s="77"/>
      <c r="GD185" s="77"/>
      <c r="GE185" s="77"/>
      <c r="GF185" s="77"/>
      <c r="GG185" s="77"/>
      <c r="GH185" s="77"/>
      <c r="GI185" s="77"/>
      <c r="GJ185" s="77"/>
      <c r="GK185" s="77"/>
      <c r="GL185" s="77"/>
      <c r="GM185" s="77"/>
      <c r="GN185" s="77"/>
      <c r="GO185" s="77"/>
      <c r="GP185" s="77"/>
      <c r="GQ185" s="77"/>
      <c r="GR185" s="77"/>
      <c r="GS185" s="77"/>
      <c r="GT185" s="77"/>
      <c r="GU185" s="77"/>
      <c r="GV185" s="77"/>
      <c r="GW185" s="77"/>
      <c r="GX185" s="77"/>
      <c r="GY185" s="77"/>
      <c r="GZ185" s="77"/>
      <c r="HA185" s="77"/>
      <c r="HB185" s="77"/>
      <c r="HC185" s="77"/>
      <c r="HD185" s="77"/>
      <c r="HE185" s="77"/>
      <c r="HF185" s="77"/>
      <c r="HG185" s="77"/>
      <c r="HH185" s="77"/>
      <c r="HI185" s="77"/>
      <c r="HJ185" s="77"/>
      <c r="HK185" s="77"/>
      <c r="HL185" s="77"/>
      <c r="HM185" s="77"/>
      <c r="HN185" s="77"/>
      <c r="HO185" s="77"/>
      <c r="HP185" s="77"/>
      <c r="HQ185" s="77"/>
      <c r="HR185" s="77"/>
      <c r="HS185" s="77"/>
      <c r="HT185" s="77"/>
      <c r="HU185" s="77"/>
      <c r="HV185" s="77"/>
      <c r="HW185" s="77"/>
      <c r="HX185" s="77"/>
      <c r="HY185" s="77"/>
    </row>
    <row r="186" spans="1:233">
      <c r="A186" s="77">
        <v>1300</v>
      </c>
      <c r="B186" s="77">
        <v>461</v>
      </c>
      <c r="C186" s="77" t="s">
        <v>27</v>
      </c>
      <c r="D186" s="77" t="s">
        <v>28</v>
      </c>
      <c r="E186" s="77" t="s">
        <v>322</v>
      </c>
      <c r="F186" s="77" t="s">
        <v>200</v>
      </c>
      <c r="G186" s="77" t="s">
        <v>474</v>
      </c>
      <c r="H186" s="77" t="s">
        <v>468</v>
      </c>
      <c r="I186" s="77" t="s">
        <v>405</v>
      </c>
      <c r="J186" s="454" t="s">
        <v>470</v>
      </c>
      <c r="K186" s="410">
        <v>36896</v>
      </c>
      <c r="L186" s="410">
        <v>38722</v>
      </c>
      <c r="M186" s="77" t="s">
        <v>30</v>
      </c>
      <c r="N186" s="271">
        <v>-10000000</v>
      </c>
      <c r="O186" s="271">
        <v>4073.873677</v>
      </c>
      <c r="P186" s="411">
        <v>0.74</v>
      </c>
      <c r="Q186" s="271">
        <v>83.003720000000001</v>
      </c>
      <c r="R186" s="271">
        <v>83.011606999999998</v>
      </c>
      <c r="S186" s="411">
        <v>7.8869999999966467E-3</v>
      </c>
      <c r="T186" s="271">
        <v>32.130641690485341</v>
      </c>
      <c r="U186" s="271">
        <v>-322.53539699999999</v>
      </c>
      <c r="V186" s="271">
        <v>0</v>
      </c>
      <c r="W186" s="271">
        <v>-290.40475530951466</v>
      </c>
      <c r="X186" s="271">
        <v>19317.672763999999</v>
      </c>
      <c r="Y186" s="271">
        <v>19160.986585999999</v>
      </c>
      <c r="Z186" s="271">
        <v>-156.68617799999993</v>
      </c>
      <c r="AA186" s="271">
        <v>133.71857730951473</v>
      </c>
      <c r="AB186" s="271">
        <v>19317.672763999999</v>
      </c>
      <c r="AC186" s="271">
        <v>19160.986585999999</v>
      </c>
      <c r="AD186" s="271">
        <v>-156.68617799999993</v>
      </c>
      <c r="AF186" s="271">
        <v>23455.327695327502</v>
      </c>
      <c r="AG186" s="402">
        <v>0</v>
      </c>
      <c r="AH186" s="402">
        <v>19160.986585999999</v>
      </c>
      <c r="AI186" s="402">
        <v>914.04289399999834</v>
      </c>
      <c r="AJ186" s="402">
        <v>914.04289399999834</v>
      </c>
      <c r="AK186" s="402">
        <v>-33848.321626000004</v>
      </c>
      <c r="AL186" s="402">
        <v>-156.68617799999993</v>
      </c>
      <c r="AM186" s="403" t="s">
        <v>514</v>
      </c>
      <c r="AN186" s="45">
        <v>6</v>
      </c>
      <c r="AO186" s="45" t="s">
        <v>545</v>
      </c>
      <c r="AP186" s="45">
        <v>6</v>
      </c>
      <c r="AR186" s="412"/>
      <c r="AS186" s="176"/>
      <c r="AV186" s="77"/>
      <c r="AW186" s="77"/>
      <c r="AX186" s="77"/>
      <c r="AY186" s="77"/>
      <c r="AZ186" s="77"/>
      <c r="BA186" s="77"/>
      <c r="BB186" s="77"/>
      <c r="BC186" s="77"/>
      <c r="BD186" s="77"/>
      <c r="BE186" s="77"/>
      <c r="BF186" s="77"/>
      <c r="BG186" s="77"/>
      <c r="BH186" s="77"/>
      <c r="BI186" s="77"/>
      <c r="BJ186" s="77"/>
      <c r="BK186" s="77"/>
      <c r="BL186" s="77"/>
      <c r="BM186" s="77"/>
      <c r="BN186" s="77"/>
      <c r="BO186" s="77"/>
      <c r="BP186" s="77"/>
      <c r="BQ186" s="77"/>
      <c r="BR186" s="77"/>
      <c r="BS186" s="77"/>
      <c r="BT186" s="77"/>
      <c r="BU186" s="77"/>
      <c r="BV186" s="77"/>
      <c r="BW186" s="77"/>
      <c r="BX186" s="77"/>
      <c r="BY186" s="77"/>
      <c r="BZ186" s="77"/>
      <c r="CA186" s="77"/>
      <c r="CB186" s="77"/>
      <c r="CC186" s="77"/>
      <c r="CD186" s="77"/>
      <c r="CE186" s="77"/>
      <c r="CF186" s="77"/>
      <c r="CG186" s="77"/>
      <c r="CH186" s="77"/>
      <c r="CI186" s="77"/>
      <c r="CJ186" s="77"/>
      <c r="CK186" s="77"/>
      <c r="CL186" s="77"/>
      <c r="CM186" s="77"/>
      <c r="CN186" s="77"/>
      <c r="CO186" s="77"/>
      <c r="CP186" s="77"/>
      <c r="CQ186" s="77"/>
      <c r="CR186" s="77"/>
      <c r="CS186" s="77"/>
      <c r="CT186" s="77"/>
      <c r="CU186" s="77"/>
      <c r="CV186" s="77"/>
      <c r="CW186" s="77"/>
      <c r="CX186" s="77"/>
      <c r="CY186" s="77"/>
      <c r="CZ186" s="77"/>
      <c r="DA186" s="77"/>
      <c r="DB186" s="77"/>
      <c r="DC186" s="77"/>
      <c r="DD186" s="77"/>
      <c r="DE186" s="77"/>
      <c r="DF186" s="77"/>
      <c r="DG186" s="77"/>
      <c r="DH186" s="77"/>
      <c r="DI186" s="77"/>
      <c r="DJ186" s="77"/>
      <c r="DK186" s="77"/>
      <c r="DL186" s="77"/>
      <c r="DM186" s="77"/>
      <c r="DN186" s="77"/>
      <c r="DO186" s="77"/>
      <c r="DP186" s="77"/>
      <c r="DQ186" s="77"/>
      <c r="DR186" s="77"/>
      <c r="DS186" s="77"/>
      <c r="DT186" s="77"/>
      <c r="DU186" s="77"/>
      <c r="DV186" s="77"/>
      <c r="DW186" s="77"/>
      <c r="DX186" s="77"/>
      <c r="DY186" s="77"/>
      <c r="DZ186" s="77"/>
      <c r="EA186" s="77"/>
      <c r="EB186" s="77"/>
      <c r="EC186" s="77"/>
      <c r="ED186" s="77"/>
      <c r="EE186" s="77"/>
      <c r="EF186" s="77"/>
      <c r="EG186" s="77"/>
      <c r="EH186" s="77"/>
      <c r="EI186" s="77"/>
      <c r="EJ186" s="77"/>
      <c r="EK186" s="77"/>
      <c r="EL186" s="77"/>
      <c r="EM186" s="77"/>
      <c r="EN186" s="77"/>
      <c r="EO186" s="77"/>
      <c r="EP186" s="77"/>
      <c r="EQ186" s="77"/>
      <c r="ER186" s="77"/>
      <c r="ES186" s="77"/>
      <c r="ET186" s="77"/>
      <c r="EU186" s="77"/>
      <c r="EV186" s="77"/>
      <c r="EW186" s="77"/>
      <c r="EX186" s="77"/>
      <c r="EY186" s="77"/>
      <c r="EZ186" s="77"/>
      <c r="FA186" s="77"/>
      <c r="FB186" s="77"/>
      <c r="FC186" s="77"/>
      <c r="FD186" s="77"/>
      <c r="FE186" s="77"/>
      <c r="FF186" s="77"/>
      <c r="FG186" s="77"/>
      <c r="FH186" s="77"/>
      <c r="FI186" s="77"/>
      <c r="FJ186" s="77"/>
      <c r="FK186" s="77"/>
      <c r="FL186" s="77"/>
      <c r="FM186" s="77"/>
      <c r="FN186" s="77"/>
      <c r="FO186" s="77"/>
      <c r="FP186" s="77"/>
      <c r="FQ186" s="77"/>
      <c r="FR186" s="77"/>
      <c r="FS186" s="77"/>
      <c r="FT186" s="77"/>
      <c r="FU186" s="77"/>
      <c r="FV186" s="77"/>
      <c r="FW186" s="77"/>
      <c r="FX186" s="77"/>
      <c r="FY186" s="77"/>
      <c r="FZ186" s="77"/>
      <c r="GA186" s="77"/>
      <c r="GB186" s="77"/>
      <c r="GC186" s="77"/>
      <c r="GD186" s="77"/>
      <c r="GE186" s="77"/>
      <c r="GF186" s="77"/>
      <c r="GG186" s="77"/>
      <c r="GH186" s="77"/>
      <c r="GI186" s="77"/>
      <c r="GJ186" s="77"/>
      <c r="GK186" s="77"/>
      <c r="GL186" s="77"/>
      <c r="GM186" s="77"/>
      <c r="GN186" s="77"/>
      <c r="GO186" s="77"/>
      <c r="GP186" s="77"/>
      <c r="GQ186" s="77"/>
      <c r="GR186" s="77"/>
      <c r="GS186" s="77"/>
      <c r="GT186" s="77"/>
      <c r="GU186" s="77"/>
      <c r="GV186" s="77"/>
      <c r="GW186" s="77"/>
      <c r="GX186" s="77"/>
      <c r="GY186" s="77"/>
      <c r="GZ186" s="77"/>
      <c r="HA186" s="77"/>
      <c r="HB186" s="77"/>
      <c r="HC186" s="77"/>
      <c r="HD186" s="77"/>
      <c r="HE186" s="77"/>
      <c r="HF186" s="77"/>
      <c r="HG186" s="77"/>
      <c r="HH186" s="77"/>
      <c r="HI186" s="77"/>
      <c r="HJ186" s="77"/>
      <c r="HK186" s="77"/>
      <c r="HL186" s="77"/>
      <c r="HM186" s="77"/>
      <c r="HN186" s="77"/>
      <c r="HO186" s="77"/>
      <c r="HP186" s="77"/>
      <c r="HQ186" s="77"/>
      <c r="HR186" s="77"/>
      <c r="HS186" s="77"/>
      <c r="HT186" s="77"/>
      <c r="HU186" s="77"/>
      <c r="HV186" s="77"/>
      <c r="HW186" s="77"/>
      <c r="HX186" s="77"/>
      <c r="HY186" s="77"/>
    </row>
    <row r="187" spans="1:233">
      <c r="A187" s="77">
        <v>1301</v>
      </c>
      <c r="B187" s="77">
        <v>462</v>
      </c>
      <c r="C187" s="77" t="s">
        <v>27</v>
      </c>
      <c r="D187" s="77" t="s">
        <v>28</v>
      </c>
      <c r="E187" s="77" t="s">
        <v>323</v>
      </c>
      <c r="F187" s="77" t="s">
        <v>205</v>
      </c>
      <c r="G187" s="77" t="s">
        <v>477</v>
      </c>
      <c r="H187" s="77" t="s">
        <v>468</v>
      </c>
      <c r="I187" s="77" t="s">
        <v>405</v>
      </c>
      <c r="J187" s="454" t="s">
        <v>480</v>
      </c>
      <c r="K187" s="410">
        <v>36896</v>
      </c>
      <c r="L187" s="410">
        <v>38722</v>
      </c>
      <c r="M187" s="77" t="s">
        <v>30</v>
      </c>
      <c r="N187" s="271">
        <v>-10000000</v>
      </c>
      <c r="O187" s="271">
        <v>4278.9390119999998</v>
      </c>
      <c r="P187" s="411">
        <v>4.0999999999999996</v>
      </c>
      <c r="Q187" s="271">
        <v>531.06334900000002</v>
      </c>
      <c r="R187" s="271">
        <v>531.07010000000002</v>
      </c>
      <c r="S187" s="411">
        <v>6.7510000000083892E-3</v>
      </c>
      <c r="T187" s="271">
        <v>28.887117270047895</v>
      </c>
      <c r="U187" s="271">
        <v>-1407.36229</v>
      </c>
      <c r="V187" s="271">
        <v>0</v>
      </c>
      <c r="W187" s="271">
        <v>-1378.4751727299522</v>
      </c>
      <c r="X187" s="271">
        <v>337710.54838300002</v>
      </c>
      <c r="Y187" s="271">
        <v>336798.74013300001</v>
      </c>
      <c r="Z187" s="271">
        <v>-911.80825000000186</v>
      </c>
      <c r="AA187" s="271">
        <v>466.66692272995033</v>
      </c>
      <c r="AB187" s="271">
        <v>337710.54838300002</v>
      </c>
      <c r="AC187" s="271">
        <v>336798.74013300001</v>
      </c>
      <c r="AD187" s="271">
        <v>-911.80825000000186</v>
      </c>
      <c r="AF187" s="271">
        <v>42233.128048439998</v>
      </c>
      <c r="AG187" s="402">
        <v>0</v>
      </c>
      <c r="AH187" s="402">
        <v>336798.74013300001</v>
      </c>
      <c r="AI187" s="402">
        <v>-181884.07425499998</v>
      </c>
      <c r="AJ187" s="402">
        <v>-181884.07425499998</v>
      </c>
      <c r="AK187" s="402">
        <v>-96924.751556999981</v>
      </c>
      <c r="AL187" s="402">
        <v>-911.80825000000186</v>
      </c>
      <c r="AM187" s="403" t="s">
        <v>514</v>
      </c>
      <c r="AN187" s="45" t="s">
        <v>545</v>
      </c>
      <c r="AO187" s="45">
        <v>9</v>
      </c>
      <c r="AP187" s="45">
        <v>9</v>
      </c>
      <c r="AR187" s="412"/>
      <c r="AS187" s="176"/>
      <c r="AV187" s="77"/>
      <c r="AW187" s="77"/>
      <c r="AX187" s="77"/>
      <c r="AY187" s="77"/>
      <c r="AZ187" s="77"/>
      <c r="BA187" s="77"/>
      <c r="BB187" s="77"/>
      <c r="BC187" s="77"/>
      <c r="BD187" s="77"/>
      <c r="BE187" s="77"/>
      <c r="BF187" s="77"/>
      <c r="BG187" s="77"/>
      <c r="BH187" s="77"/>
      <c r="BI187" s="77"/>
      <c r="BJ187" s="77"/>
      <c r="BK187" s="77"/>
      <c r="BL187" s="77"/>
      <c r="BM187" s="77"/>
      <c r="BN187" s="77"/>
      <c r="BO187" s="77"/>
      <c r="BP187" s="77"/>
      <c r="BQ187" s="77"/>
      <c r="BR187" s="77"/>
      <c r="BS187" s="77"/>
      <c r="BT187" s="77"/>
      <c r="BU187" s="77"/>
      <c r="BV187" s="77"/>
      <c r="BW187" s="77"/>
      <c r="BX187" s="77"/>
      <c r="BY187" s="77"/>
      <c r="BZ187" s="77"/>
      <c r="CA187" s="77"/>
      <c r="CB187" s="77"/>
      <c r="CC187" s="77"/>
      <c r="CD187" s="77"/>
      <c r="CE187" s="77"/>
      <c r="CF187" s="77"/>
      <c r="CG187" s="77"/>
      <c r="CH187" s="77"/>
      <c r="CI187" s="77"/>
      <c r="CJ187" s="77"/>
      <c r="CK187" s="77"/>
      <c r="CL187" s="77"/>
      <c r="CM187" s="77"/>
      <c r="CN187" s="77"/>
      <c r="CO187" s="77"/>
      <c r="CP187" s="77"/>
      <c r="CQ187" s="77"/>
      <c r="CR187" s="77"/>
      <c r="CS187" s="77"/>
      <c r="CT187" s="77"/>
      <c r="CU187" s="77"/>
      <c r="CV187" s="77"/>
      <c r="CW187" s="77"/>
      <c r="CX187" s="77"/>
      <c r="CY187" s="77"/>
      <c r="CZ187" s="77"/>
      <c r="DA187" s="77"/>
      <c r="DB187" s="77"/>
      <c r="DC187" s="77"/>
      <c r="DD187" s="77"/>
      <c r="DE187" s="77"/>
      <c r="DF187" s="77"/>
      <c r="DG187" s="77"/>
      <c r="DH187" s="77"/>
      <c r="DI187" s="77"/>
      <c r="DJ187" s="77"/>
      <c r="DK187" s="77"/>
      <c r="DL187" s="77"/>
      <c r="DM187" s="77"/>
      <c r="DN187" s="77"/>
      <c r="DO187" s="77"/>
      <c r="DP187" s="77"/>
      <c r="DQ187" s="77"/>
      <c r="DR187" s="77"/>
      <c r="DS187" s="77"/>
      <c r="DT187" s="77"/>
      <c r="DU187" s="77"/>
      <c r="DV187" s="77"/>
      <c r="DW187" s="77"/>
      <c r="DX187" s="77"/>
      <c r="DY187" s="77"/>
      <c r="DZ187" s="77"/>
      <c r="EA187" s="77"/>
      <c r="EB187" s="77"/>
      <c r="EC187" s="77"/>
      <c r="ED187" s="77"/>
      <c r="EE187" s="77"/>
      <c r="EF187" s="77"/>
      <c r="EG187" s="77"/>
      <c r="EH187" s="77"/>
      <c r="EI187" s="77"/>
      <c r="EJ187" s="77"/>
      <c r="EK187" s="77"/>
      <c r="EL187" s="77"/>
      <c r="EM187" s="77"/>
      <c r="EN187" s="77"/>
      <c r="EO187" s="77"/>
      <c r="EP187" s="77"/>
      <c r="EQ187" s="77"/>
      <c r="ER187" s="77"/>
      <c r="ES187" s="77"/>
      <c r="ET187" s="77"/>
      <c r="EU187" s="77"/>
      <c r="EV187" s="77"/>
      <c r="EW187" s="77"/>
      <c r="EX187" s="77"/>
      <c r="EY187" s="77"/>
      <c r="EZ187" s="77"/>
      <c r="FA187" s="77"/>
      <c r="FB187" s="77"/>
      <c r="FC187" s="77"/>
      <c r="FD187" s="77"/>
      <c r="FE187" s="77"/>
      <c r="FF187" s="77"/>
      <c r="FG187" s="77"/>
      <c r="FH187" s="77"/>
      <c r="FI187" s="77"/>
      <c r="FJ187" s="77"/>
      <c r="FK187" s="77"/>
      <c r="FL187" s="77"/>
      <c r="FM187" s="77"/>
      <c r="FN187" s="77"/>
      <c r="FO187" s="77"/>
      <c r="FP187" s="77"/>
      <c r="FQ187" s="77"/>
      <c r="FR187" s="77"/>
      <c r="FS187" s="77"/>
      <c r="FT187" s="77"/>
      <c r="FU187" s="77"/>
      <c r="FV187" s="77"/>
      <c r="FW187" s="77"/>
      <c r="FX187" s="77"/>
      <c r="FY187" s="77"/>
      <c r="FZ187" s="77"/>
      <c r="GA187" s="77"/>
      <c r="GB187" s="77"/>
      <c r="GC187" s="77"/>
      <c r="GD187" s="77"/>
      <c r="GE187" s="77"/>
      <c r="GF187" s="77"/>
      <c r="GG187" s="77"/>
      <c r="GH187" s="77"/>
      <c r="GI187" s="77"/>
      <c r="GJ187" s="77"/>
      <c r="GK187" s="77"/>
      <c r="GL187" s="77"/>
      <c r="GM187" s="77"/>
      <c r="GN187" s="77"/>
      <c r="GO187" s="77"/>
      <c r="GP187" s="77"/>
      <c r="GQ187" s="77"/>
      <c r="GR187" s="77"/>
      <c r="GS187" s="77"/>
      <c r="GT187" s="77"/>
      <c r="GU187" s="77"/>
      <c r="GV187" s="77"/>
      <c r="GW187" s="77"/>
      <c r="GX187" s="77"/>
      <c r="GY187" s="77"/>
      <c r="GZ187" s="77"/>
      <c r="HA187" s="77"/>
      <c r="HB187" s="77"/>
      <c r="HC187" s="77"/>
      <c r="HD187" s="77"/>
      <c r="HE187" s="77"/>
      <c r="HF187" s="77"/>
      <c r="HG187" s="77"/>
      <c r="HH187" s="77"/>
      <c r="HI187" s="77"/>
      <c r="HJ187" s="77"/>
      <c r="HK187" s="77"/>
      <c r="HL187" s="77"/>
      <c r="HM187" s="77"/>
      <c r="HN187" s="77"/>
      <c r="HO187" s="77"/>
      <c r="HP187" s="77"/>
      <c r="HQ187" s="77"/>
      <c r="HR187" s="77"/>
      <c r="HS187" s="77"/>
      <c r="HT187" s="77"/>
      <c r="HU187" s="77"/>
      <c r="HV187" s="77"/>
      <c r="HW187" s="77"/>
      <c r="HX187" s="77"/>
      <c r="HY187" s="77"/>
    </row>
    <row r="188" spans="1:233">
      <c r="A188" s="77">
        <v>1302</v>
      </c>
      <c r="B188" s="77">
        <v>463</v>
      </c>
      <c r="C188" s="77" t="s">
        <v>27</v>
      </c>
      <c r="D188" s="77" t="s">
        <v>28</v>
      </c>
      <c r="E188" s="77" t="s">
        <v>324</v>
      </c>
      <c r="F188" s="77" t="s">
        <v>197</v>
      </c>
      <c r="G188" s="77" t="s">
        <v>477</v>
      </c>
      <c r="H188" s="77" t="s">
        <v>468</v>
      </c>
      <c r="I188" s="77" t="s">
        <v>405</v>
      </c>
      <c r="J188" s="454" t="s">
        <v>481</v>
      </c>
      <c r="K188" s="410">
        <v>36896</v>
      </c>
      <c r="L188" s="410">
        <v>38722</v>
      </c>
      <c r="M188" s="77" t="s">
        <v>30</v>
      </c>
      <c r="N188" s="271">
        <v>-10000000</v>
      </c>
      <c r="O188" s="271">
        <v>4088.4854449999998</v>
      </c>
      <c r="P188" s="411">
        <v>1.4</v>
      </c>
      <c r="Q188" s="271">
        <v>217.89299600000001</v>
      </c>
      <c r="R188" s="271">
        <v>217.92233899999999</v>
      </c>
      <c r="S188" s="411">
        <v>2.9342999999983022E-2</v>
      </c>
      <c r="T188" s="271">
        <v>119.96842841256557</v>
      </c>
      <c r="U188" s="271">
        <v>-587.03423199999997</v>
      </c>
      <c r="V188" s="271">
        <v>0</v>
      </c>
      <c r="W188" s="271">
        <v>-467.0658035874344</v>
      </c>
      <c r="X188" s="271">
        <v>275218.48195599997</v>
      </c>
      <c r="Y188" s="271">
        <v>275080.35453900002</v>
      </c>
      <c r="Z188" s="271">
        <v>-138.1274169999524</v>
      </c>
      <c r="AA188" s="271">
        <v>328.938386587482</v>
      </c>
      <c r="AB188" s="271">
        <v>275218.48195599997</v>
      </c>
      <c r="AC188" s="271">
        <v>275080.35453900002</v>
      </c>
      <c r="AD188" s="271">
        <v>-138.1274169999524</v>
      </c>
      <c r="AF188" s="271">
        <v>51114.245033389998</v>
      </c>
      <c r="AG188" s="402">
        <v>0</v>
      </c>
      <c r="AH188" s="402">
        <v>275080.35453900002</v>
      </c>
      <c r="AI188" s="402">
        <v>102693.57825400002</v>
      </c>
      <c r="AJ188" s="402">
        <v>102693.57825400002</v>
      </c>
      <c r="AK188" s="402">
        <v>69309.295458000008</v>
      </c>
      <c r="AL188" s="402">
        <v>-138.1274169999524</v>
      </c>
      <c r="AM188" s="403" t="s">
        <v>514</v>
      </c>
      <c r="AN188" s="45" t="s">
        <v>545</v>
      </c>
      <c r="AO188" s="45">
        <v>10</v>
      </c>
      <c r="AP188" s="45">
        <v>10</v>
      </c>
      <c r="AR188" s="412"/>
      <c r="AS188" s="176"/>
      <c r="AV188" s="77"/>
      <c r="AW188" s="77"/>
      <c r="AX188" s="77"/>
      <c r="AY188" s="77"/>
      <c r="AZ188" s="77"/>
      <c r="BA188" s="77"/>
      <c r="BB188" s="77"/>
      <c r="BC188" s="77"/>
      <c r="BD188" s="77"/>
      <c r="BE188" s="77"/>
      <c r="BF188" s="77"/>
      <c r="BG188" s="77"/>
      <c r="BH188" s="77"/>
      <c r="BI188" s="77"/>
      <c r="BJ188" s="77"/>
      <c r="BK188" s="77"/>
      <c r="BL188" s="77"/>
      <c r="BM188" s="77"/>
      <c r="BN188" s="77"/>
      <c r="BO188" s="77"/>
      <c r="BP188" s="77"/>
      <c r="BQ188" s="77"/>
      <c r="BR188" s="77"/>
      <c r="BS188" s="77"/>
      <c r="BT188" s="77"/>
      <c r="BU188" s="77"/>
      <c r="BV188" s="77"/>
      <c r="BW188" s="77"/>
      <c r="BX188" s="77"/>
      <c r="BY188" s="77"/>
      <c r="BZ188" s="77"/>
      <c r="CA188" s="77"/>
      <c r="CB188" s="77"/>
      <c r="CC188" s="77"/>
      <c r="CD188" s="77"/>
      <c r="CE188" s="77"/>
      <c r="CF188" s="77"/>
      <c r="CG188" s="77"/>
      <c r="CH188" s="77"/>
      <c r="CI188" s="77"/>
      <c r="CJ188" s="77"/>
      <c r="CK188" s="77"/>
      <c r="CL188" s="77"/>
      <c r="CM188" s="77"/>
      <c r="CN188" s="77"/>
      <c r="CO188" s="77"/>
      <c r="CP188" s="77"/>
      <c r="CQ188" s="77"/>
      <c r="CR188" s="77"/>
      <c r="CS188" s="77"/>
      <c r="CT188" s="77"/>
      <c r="CU188" s="77"/>
      <c r="CV188" s="77"/>
      <c r="CW188" s="77"/>
      <c r="CX188" s="77"/>
      <c r="CY188" s="77"/>
      <c r="CZ188" s="77"/>
      <c r="DA188" s="77"/>
      <c r="DB188" s="77"/>
      <c r="DC188" s="77"/>
      <c r="DD188" s="77"/>
      <c r="DE188" s="77"/>
      <c r="DF188" s="77"/>
      <c r="DG188" s="77"/>
      <c r="DH188" s="77"/>
      <c r="DI188" s="77"/>
      <c r="DJ188" s="77"/>
      <c r="DK188" s="77"/>
      <c r="DL188" s="77"/>
      <c r="DM188" s="77"/>
      <c r="DN188" s="77"/>
      <c r="DO188" s="77"/>
      <c r="DP188" s="77"/>
      <c r="DQ188" s="77"/>
      <c r="DR188" s="77"/>
      <c r="DS188" s="77"/>
      <c r="DT188" s="77"/>
      <c r="DU188" s="77"/>
      <c r="DV188" s="77"/>
      <c r="DW188" s="77"/>
      <c r="DX188" s="77"/>
      <c r="DY188" s="77"/>
      <c r="DZ188" s="77"/>
      <c r="EA188" s="77"/>
      <c r="EB188" s="77"/>
      <c r="EC188" s="77"/>
      <c r="ED188" s="77"/>
      <c r="EE188" s="77"/>
      <c r="EF188" s="77"/>
      <c r="EG188" s="77"/>
      <c r="EH188" s="77"/>
      <c r="EI188" s="77"/>
      <c r="EJ188" s="77"/>
      <c r="EK188" s="77"/>
      <c r="EL188" s="77"/>
      <c r="EM188" s="77"/>
      <c r="EN188" s="77"/>
      <c r="EO188" s="77"/>
      <c r="EP188" s="77"/>
      <c r="EQ188" s="77"/>
      <c r="ER188" s="77"/>
      <c r="ES188" s="77"/>
      <c r="ET188" s="77"/>
      <c r="EU188" s="77"/>
      <c r="EV188" s="77"/>
      <c r="EW188" s="77"/>
      <c r="EX188" s="77"/>
      <c r="EY188" s="77"/>
      <c r="EZ188" s="77"/>
      <c r="FA188" s="77"/>
      <c r="FB188" s="77"/>
      <c r="FC188" s="77"/>
      <c r="FD188" s="77"/>
      <c r="FE188" s="77"/>
      <c r="FF188" s="77"/>
      <c r="FG188" s="77"/>
      <c r="FH188" s="77"/>
      <c r="FI188" s="77"/>
      <c r="FJ188" s="77"/>
      <c r="FK188" s="77"/>
      <c r="FL188" s="77"/>
      <c r="FM188" s="77"/>
      <c r="FN188" s="77"/>
      <c r="FO188" s="77"/>
      <c r="FP188" s="77"/>
      <c r="FQ188" s="77"/>
      <c r="FR188" s="77"/>
      <c r="FS188" s="77"/>
      <c r="FT188" s="77"/>
      <c r="FU188" s="77"/>
      <c r="FV188" s="77"/>
      <c r="FW188" s="77"/>
      <c r="FX188" s="77"/>
      <c r="FY188" s="77"/>
      <c r="FZ188" s="77"/>
      <c r="GA188" s="77"/>
      <c r="GB188" s="77"/>
      <c r="GC188" s="77"/>
      <c r="GD188" s="77"/>
      <c r="GE188" s="77"/>
      <c r="GF188" s="77"/>
      <c r="GG188" s="77"/>
      <c r="GH188" s="77"/>
      <c r="GI188" s="77"/>
      <c r="GJ188" s="77"/>
      <c r="GK188" s="77"/>
      <c r="GL188" s="77"/>
      <c r="GM188" s="77"/>
      <c r="GN188" s="77"/>
      <c r="GO188" s="77"/>
      <c r="GP188" s="77"/>
      <c r="GQ188" s="77"/>
      <c r="GR188" s="77"/>
      <c r="GS188" s="77"/>
      <c r="GT188" s="77"/>
      <c r="GU188" s="77"/>
      <c r="GV188" s="77"/>
      <c r="GW188" s="77"/>
      <c r="GX188" s="77"/>
      <c r="GY188" s="77"/>
      <c r="GZ188" s="77"/>
      <c r="HA188" s="77"/>
      <c r="HB188" s="77"/>
      <c r="HC188" s="77"/>
      <c r="HD188" s="77"/>
      <c r="HE188" s="77"/>
      <c r="HF188" s="77"/>
      <c r="HG188" s="77"/>
      <c r="HH188" s="77"/>
      <c r="HI188" s="77"/>
      <c r="HJ188" s="77"/>
      <c r="HK188" s="77"/>
      <c r="HL188" s="77"/>
      <c r="HM188" s="77"/>
      <c r="HN188" s="77"/>
      <c r="HO188" s="77"/>
      <c r="HP188" s="77"/>
      <c r="HQ188" s="77"/>
      <c r="HR188" s="77"/>
      <c r="HS188" s="77"/>
      <c r="HT188" s="77"/>
      <c r="HU188" s="77"/>
      <c r="HV188" s="77"/>
      <c r="HW188" s="77"/>
      <c r="HX188" s="77"/>
      <c r="HY188" s="77"/>
    </row>
    <row r="189" spans="1:233">
      <c r="A189" s="77">
        <v>1303</v>
      </c>
      <c r="B189" s="77">
        <v>464</v>
      </c>
      <c r="C189" s="77" t="s">
        <v>27</v>
      </c>
      <c r="D189" s="77" t="s">
        <v>28</v>
      </c>
      <c r="E189" s="77" t="s">
        <v>29</v>
      </c>
      <c r="F189" s="77" t="s">
        <v>199</v>
      </c>
      <c r="G189" s="77" t="s">
        <v>473</v>
      </c>
      <c r="H189" s="77" t="s">
        <v>478</v>
      </c>
      <c r="I189" s="77" t="s">
        <v>405</v>
      </c>
      <c r="J189" s="454" t="s">
        <v>480</v>
      </c>
      <c r="K189" s="410">
        <v>36896</v>
      </c>
      <c r="L189" s="410">
        <v>38722</v>
      </c>
      <c r="M189" s="77" t="s">
        <v>30</v>
      </c>
      <c r="N189" s="271">
        <v>-10000000</v>
      </c>
      <c r="O189" s="271">
        <v>4064.784983</v>
      </c>
      <c r="P189" s="411">
        <v>0.95</v>
      </c>
      <c r="Q189" s="271">
        <v>156.623898</v>
      </c>
      <c r="R189" s="271">
        <v>156.667969</v>
      </c>
      <c r="S189" s="411">
        <v>4.4071000000002414E-2</v>
      </c>
      <c r="T189" s="271">
        <v>179.13913898580282</v>
      </c>
      <c r="U189" s="271">
        <v>-493.26056</v>
      </c>
      <c r="V189" s="271">
        <v>0</v>
      </c>
      <c r="W189" s="271">
        <v>-314.12142101419715</v>
      </c>
      <c r="X189" s="271">
        <v>226073.08504999999</v>
      </c>
      <c r="Y189" s="271">
        <v>226092.179149</v>
      </c>
      <c r="Z189" s="271">
        <v>19.09409900000901</v>
      </c>
      <c r="AA189" s="271">
        <v>333.21552001420616</v>
      </c>
      <c r="AB189" s="271">
        <v>226073.08504999999</v>
      </c>
      <c r="AC189" s="271">
        <v>226092.179149</v>
      </c>
      <c r="AD189" s="271">
        <v>19.09409900000901</v>
      </c>
      <c r="AF189" s="271">
        <v>30089.570836657502</v>
      </c>
      <c r="AG189" s="402">
        <v>0</v>
      </c>
      <c r="AH189" s="402">
        <v>226092.179149</v>
      </c>
      <c r="AI189" s="402">
        <v>182377.471846</v>
      </c>
      <c r="AJ189" s="402">
        <v>182377.471846</v>
      </c>
      <c r="AK189" s="402">
        <v>-26586.341916999983</v>
      </c>
      <c r="AL189" s="402">
        <v>19.09409900000901</v>
      </c>
      <c r="AM189" s="403" t="s">
        <v>514</v>
      </c>
      <c r="AN189" s="45">
        <v>7</v>
      </c>
      <c r="AO189" s="45" t="s">
        <v>545</v>
      </c>
      <c r="AP189" s="45">
        <v>7</v>
      </c>
      <c r="AR189" s="412"/>
      <c r="AS189" s="176"/>
      <c r="AV189" s="77"/>
      <c r="AW189" s="77"/>
      <c r="AX189" s="77"/>
      <c r="AY189" s="77"/>
      <c r="AZ189" s="77"/>
      <c r="BA189" s="77"/>
      <c r="BB189" s="77"/>
      <c r="BC189" s="77"/>
      <c r="BD189" s="77"/>
      <c r="BE189" s="77"/>
      <c r="BF189" s="77"/>
      <c r="BG189" s="77"/>
      <c r="BH189" s="77"/>
      <c r="BI189" s="77"/>
      <c r="BJ189" s="77"/>
      <c r="BK189" s="77"/>
      <c r="BL189" s="77"/>
      <c r="BM189" s="77"/>
      <c r="BN189" s="77"/>
      <c r="BO189" s="77"/>
      <c r="BP189" s="77"/>
      <c r="BQ189" s="77"/>
      <c r="BR189" s="77"/>
      <c r="BS189" s="77"/>
      <c r="BT189" s="77"/>
      <c r="BU189" s="77"/>
      <c r="BV189" s="77"/>
      <c r="BW189" s="77"/>
      <c r="BX189" s="77"/>
      <c r="BY189" s="77"/>
      <c r="BZ189" s="77"/>
      <c r="CA189" s="77"/>
      <c r="CB189" s="77"/>
      <c r="CC189" s="77"/>
      <c r="CD189" s="77"/>
      <c r="CE189" s="77"/>
      <c r="CF189" s="77"/>
      <c r="CG189" s="77"/>
      <c r="CH189" s="77"/>
      <c r="CI189" s="77"/>
      <c r="CJ189" s="77"/>
      <c r="CK189" s="77"/>
      <c r="CL189" s="77"/>
      <c r="CM189" s="77"/>
      <c r="CN189" s="77"/>
      <c r="CO189" s="77"/>
      <c r="CP189" s="77"/>
      <c r="CQ189" s="77"/>
      <c r="CR189" s="77"/>
      <c r="CS189" s="77"/>
      <c r="CT189" s="77"/>
      <c r="CU189" s="77"/>
      <c r="CV189" s="77"/>
      <c r="CW189" s="77"/>
      <c r="CX189" s="77"/>
      <c r="CY189" s="77"/>
      <c r="CZ189" s="77"/>
      <c r="DA189" s="77"/>
      <c r="DB189" s="77"/>
      <c r="DC189" s="77"/>
      <c r="DD189" s="77"/>
      <c r="DE189" s="77"/>
      <c r="DF189" s="77"/>
      <c r="DG189" s="77"/>
      <c r="DH189" s="77"/>
      <c r="DI189" s="77"/>
      <c r="DJ189" s="77"/>
      <c r="DK189" s="77"/>
      <c r="DL189" s="77"/>
      <c r="DM189" s="77"/>
      <c r="DN189" s="77"/>
      <c r="DO189" s="77"/>
      <c r="DP189" s="77"/>
      <c r="DQ189" s="77"/>
      <c r="DR189" s="77"/>
      <c r="DS189" s="77"/>
      <c r="DT189" s="77"/>
      <c r="DU189" s="77"/>
      <c r="DV189" s="77"/>
      <c r="DW189" s="77"/>
      <c r="DX189" s="77"/>
      <c r="DY189" s="77"/>
      <c r="DZ189" s="77"/>
      <c r="EA189" s="77"/>
      <c r="EB189" s="77"/>
      <c r="EC189" s="77"/>
      <c r="ED189" s="77"/>
      <c r="EE189" s="77"/>
      <c r="EF189" s="77"/>
      <c r="EG189" s="77"/>
      <c r="EH189" s="77"/>
      <c r="EI189" s="77"/>
      <c r="EJ189" s="77"/>
      <c r="EK189" s="77"/>
      <c r="EL189" s="77"/>
      <c r="EM189" s="77"/>
      <c r="EN189" s="77"/>
      <c r="EO189" s="77"/>
      <c r="EP189" s="77"/>
      <c r="EQ189" s="77"/>
      <c r="ER189" s="77"/>
      <c r="ES189" s="77"/>
      <c r="ET189" s="77"/>
      <c r="EU189" s="77"/>
      <c r="EV189" s="77"/>
      <c r="EW189" s="77"/>
      <c r="EX189" s="77"/>
      <c r="EY189" s="77"/>
      <c r="EZ189" s="77"/>
      <c r="FA189" s="77"/>
      <c r="FB189" s="77"/>
      <c r="FC189" s="77"/>
      <c r="FD189" s="77"/>
      <c r="FE189" s="77"/>
      <c r="FF189" s="77"/>
      <c r="FG189" s="77"/>
      <c r="FH189" s="77"/>
      <c r="FI189" s="77"/>
      <c r="FJ189" s="77"/>
      <c r="FK189" s="77"/>
      <c r="FL189" s="77"/>
      <c r="FM189" s="77"/>
      <c r="FN189" s="77"/>
      <c r="FO189" s="77"/>
      <c r="FP189" s="77"/>
      <c r="FQ189" s="77"/>
      <c r="FR189" s="77"/>
      <c r="FS189" s="77"/>
      <c r="FT189" s="77"/>
      <c r="FU189" s="77"/>
      <c r="FV189" s="77"/>
      <c r="FW189" s="77"/>
      <c r="FX189" s="77"/>
      <c r="FY189" s="77"/>
      <c r="FZ189" s="77"/>
      <c r="GA189" s="77"/>
      <c r="GB189" s="77"/>
      <c r="GC189" s="77"/>
      <c r="GD189" s="77"/>
      <c r="GE189" s="77"/>
      <c r="GF189" s="77"/>
      <c r="GG189" s="77"/>
      <c r="GH189" s="77"/>
      <c r="GI189" s="77"/>
      <c r="GJ189" s="77"/>
      <c r="GK189" s="77"/>
      <c r="GL189" s="77"/>
      <c r="GM189" s="77"/>
      <c r="GN189" s="77"/>
      <c r="GO189" s="77"/>
      <c r="GP189" s="77"/>
      <c r="GQ189" s="77"/>
      <c r="GR189" s="77"/>
      <c r="GS189" s="77"/>
      <c r="GT189" s="77"/>
      <c r="GU189" s="77"/>
      <c r="GV189" s="77"/>
      <c r="GW189" s="77"/>
      <c r="GX189" s="77"/>
      <c r="GY189" s="77"/>
      <c r="GZ189" s="77"/>
      <c r="HA189" s="77"/>
      <c r="HB189" s="77"/>
      <c r="HC189" s="77"/>
      <c r="HD189" s="77"/>
      <c r="HE189" s="77"/>
      <c r="HF189" s="77"/>
      <c r="HG189" s="77"/>
      <c r="HH189" s="77"/>
      <c r="HI189" s="77"/>
      <c r="HJ189" s="77"/>
      <c r="HK189" s="77"/>
      <c r="HL189" s="77"/>
      <c r="HM189" s="77"/>
      <c r="HN189" s="77"/>
      <c r="HO189" s="77"/>
      <c r="HP189" s="77"/>
      <c r="HQ189" s="77"/>
      <c r="HR189" s="77"/>
      <c r="HS189" s="77"/>
      <c r="HT189" s="77"/>
      <c r="HU189" s="77"/>
      <c r="HV189" s="77"/>
      <c r="HW189" s="77"/>
      <c r="HX189" s="77"/>
      <c r="HY189" s="77"/>
    </row>
    <row r="190" spans="1:233">
      <c r="A190" s="77">
        <v>1304</v>
      </c>
      <c r="B190" s="77">
        <v>465</v>
      </c>
      <c r="C190" s="77" t="s">
        <v>27</v>
      </c>
      <c r="D190" s="77" t="s">
        <v>28</v>
      </c>
      <c r="E190" s="77" t="s">
        <v>325</v>
      </c>
      <c r="F190" s="77" t="s">
        <v>202</v>
      </c>
      <c r="G190" s="77" t="s">
        <v>471</v>
      </c>
      <c r="H190" s="77" t="s">
        <v>472</v>
      </c>
      <c r="I190" s="77" t="s">
        <v>405</v>
      </c>
      <c r="J190" s="454" t="s">
        <v>479</v>
      </c>
      <c r="K190" s="410">
        <v>36896</v>
      </c>
      <c r="L190" s="410">
        <v>38722</v>
      </c>
      <c r="M190" s="77" t="s">
        <v>30</v>
      </c>
      <c r="N190" s="271">
        <v>-10000000</v>
      </c>
      <c r="O190" s="271">
        <v>4020.7671829999999</v>
      </c>
      <c r="P190" s="411">
        <v>0.22</v>
      </c>
      <c r="Q190" s="271">
        <v>29.875924999999999</v>
      </c>
      <c r="R190" s="271">
        <v>29.884208999999998</v>
      </c>
      <c r="S190" s="411">
        <v>8.283999999999736E-3</v>
      </c>
      <c r="T190" s="271">
        <v>33.308035343970936</v>
      </c>
      <c r="U190" s="271">
        <v>-128.739487</v>
      </c>
      <c r="V190" s="271">
        <v>0</v>
      </c>
      <c r="W190" s="271">
        <v>-95.431451656029054</v>
      </c>
      <c r="X190" s="271">
        <v>27806.058325999998</v>
      </c>
      <c r="Y190" s="271">
        <v>27794.08973</v>
      </c>
      <c r="Z190" s="271">
        <v>-11.968595999998797</v>
      </c>
      <c r="AA190" s="271">
        <v>83.462855656030257</v>
      </c>
      <c r="AB190" s="271">
        <v>27806.058325999998</v>
      </c>
      <c r="AC190" s="271">
        <v>27794.08973</v>
      </c>
      <c r="AD190" s="271">
        <v>-11.968595999998797</v>
      </c>
      <c r="AF190" s="271">
        <v>16535.405040087502</v>
      </c>
      <c r="AG190" s="402">
        <v>0</v>
      </c>
      <c r="AH190" s="402">
        <v>27794.08973</v>
      </c>
      <c r="AI190" s="402">
        <v>-2983.3503650000021</v>
      </c>
      <c r="AJ190" s="402">
        <v>-2983.3503650000021</v>
      </c>
      <c r="AK190" s="402">
        <v>-29711.095835</v>
      </c>
      <c r="AL190" s="402">
        <v>-11.968595999998797</v>
      </c>
      <c r="AM190" s="403" t="s">
        <v>514</v>
      </c>
      <c r="AN190" s="45">
        <v>5</v>
      </c>
      <c r="AO190" s="45" t="s">
        <v>545</v>
      </c>
      <c r="AP190" s="45">
        <v>5</v>
      </c>
      <c r="AR190" s="412"/>
      <c r="AS190" s="176"/>
      <c r="AV190" s="77"/>
      <c r="AW190" s="77"/>
      <c r="AX190" s="77"/>
      <c r="AY190" s="77"/>
      <c r="AZ190" s="77"/>
      <c r="BA190" s="77"/>
      <c r="BB190" s="77"/>
      <c r="BC190" s="77"/>
      <c r="BD190" s="77"/>
      <c r="BE190" s="77"/>
      <c r="BF190" s="77"/>
      <c r="BG190" s="77"/>
      <c r="BH190" s="77"/>
      <c r="BI190" s="77"/>
      <c r="BJ190" s="77"/>
      <c r="BK190" s="77"/>
      <c r="BL190" s="77"/>
      <c r="BM190" s="77"/>
      <c r="BN190" s="77"/>
      <c r="BO190" s="77"/>
      <c r="BP190" s="77"/>
      <c r="BQ190" s="77"/>
      <c r="BR190" s="77"/>
      <c r="BS190" s="77"/>
      <c r="BT190" s="77"/>
      <c r="BU190" s="77"/>
      <c r="BV190" s="77"/>
      <c r="BW190" s="77"/>
      <c r="BX190" s="77"/>
      <c r="BY190" s="77"/>
      <c r="BZ190" s="77"/>
      <c r="CA190" s="77"/>
      <c r="CB190" s="77"/>
      <c r="CC190" s="77"/>
      <c r="CD190" s="77"/>
      <c r="CE190" s="77"/>
      <c r="CF190" s="77"/>
      <c r="CG190" s="77"/>
      <c r="CH190" s="77"/>
      <c r="CI190" s="77"/>
      <c r="CJ190" s="77"/>
      <c r="CK190" s="77"/>
      <c r="CL190" s="77"/>
      <c r="CM190" s="77"/>
      <c r="CN190" s="77"/>
      <c r="CO190" s="77"/>
      <c r="CP190" s="77"/>
      <c r="CQ190" s="77"/>
      <c r="CR190" s="77"/>
      <c r="CS190" s="77"/>
      <c r="CT190" s="77"/>
      <c r="CU190" s="77"/>
      <c r="CV190" s="77"/>
      <c r="CW190" s="77"/>
      <c r="CX190" s="77"/>
      <c r="CY190" s="77"/>
      <c r="CZ190" s="77"/>
      <c r="DA190" s="77"/>
      <c r="DB190" s="77"/>
      <c r="DC190" s="77"/>
      <c r="DD190" s="77"/>
      <c r="DE190" s="77"/>
      <c r="DF190" s="77"/>
      <c r="DG190" s="77"/>
      <c r="DH190" s="77"/>
      <c r="DI190" s="77"/>
      <c r="DJ190" s="77"/>
      <c r="DK190" s="77"/>
      <c r="DL190" s="77"/>
      <c r="DM190" s="77"/>
      <c r="DN190" s="77"/>
      <c r="DO190" s="77"/>
      <c r="DP190" s="77"/>
      <c r="DQ190" s="77"/>
      <c r="DR190" s="77"/>
      <c r="DS190" s="77"/>
      <c r="DT190" s="77"/>
      <c r="DU190" s="77"/>
      <c r="DV190" s="77"/>
      <c r="DW190" s="77"/>
      <c r="DX190" s="77"/>
      <c r="DY190" s="77"/>
      <c r="DZ190" s="77"/>
      <c r="EA190" s="77"/>
      <c r="EB190" s="77"/>
      <c r="EC190" s="77"/>
      <c r="ED190" s="77"/>
      <c r="EE190" s="77"/>
      <c r="EF190" s="77"/>
      <c r="EG190" s="77"/>
      <c r="EH190" s="77"/>
      <c r="EI190" s="77"/>
      <c r="EJ190" s="77"/>
      <c r="EK190" s="77"/>
      <c r="EL190" s="77"/>
      <c r="EM190" s="77"/>
      <c r="EN190" s="77"/>
      <c r="EO190" s="77"/>
      <c r="EP190" s="77"/>
      <c r="EQ190" s="77"/>
      <c r="ER190" s="77"/>
      <c r="ES190" s="77"/>
      <c r="ET190" s="77"/>
      <c r="EU190" s="77"/>
      <c r="EV190" s="77"/>
      <c r="EW190" s="77"/>
      <c r="EX190" s="77"/>
      <c r="EY190" s="77"/>
      <c r="EZ190" s="77"/>
      <c r="FA190" s="77"/>
      <c r="FB190" s="77"/>
      <c r="FC190" s="77"/>
      <c r="FD190" s="77"/>
      <c r="FE190" s="77"/>
      <c r="FF190" s="77"/>
      <c r="FG190" s="77"/>
      <c r="FH190" s="77"/>
      <c r="FI190" s="77"/>
      <c r="FJ190" s="77"/>
      <c r="FK190" s="77"/>
      <c r="FL190" s="77"/>
      <c r="FM190" s="77"/>
      <c r="FN190" s="77"/>
      <c r="FO190" s="77"/>
      <c r="FP190" s="77"/>
      <c r="FQ190" s="77"/>
      <c r="FR190" s="77"/>
      <c r="FS190" s="77"/>
      <c r="FT190" s="77"/>
      <c r="FU190" s="77"/>
      <c r="FV190" s="77"/>
      <c r="FW190" s="77"/>
      <c r="FX190" s="77"/>
      <c r="FY190" s="77"/>
      <c r="FZ190" s="77"/>
      <c r="GA190" s="77"/>
      <c r="GB190" s="77"/>
      <c r="GC190" s="77"/>
      <c r="GD190" s="77"/>
      <c r="GE190" s="77"/>
      <c r="GF190" s="77"/>
      <c r="GG190" s="77"/>
      <c r="GH190" s="77"/>
      <c r="GI190" s="77"/>
      <c r="GJ190" s="77"/>
      <c r="GK190" s="77"/>
      <c r="GL190" s="77"/>
      <c r="GM190" s="77"/>
      <c r="GN190" s="77"/>
      <c r="GO190" s="77"/>
      <c r="GP190" s="77"/>
      <c r="GQ190" s="77"/>
      <c r="GR190" s="77"/>
      <c r="GS190" s="77"/>
      <c r="GT190" s="77"/>
      <c r="GU190" s="77"/>
      <c r="GV190" s="77"/>
      <c r="GW190" s="77"/>
      <c r="GX190" s="77"/>
      <c r="GY190" s="77"/>
      <c r="GZ190" s="77"/>
      <c r="HA190" s="77"/>
      <c r="HB190" s="77"/>
      <c r="HC190" s="77"/>
      <c r="HD190" s="77"/>
      <c r="HE190" s="77"/>
      <c r="HF190" s="77"/>
      <c r="HG190" s="77"/>
      <c r="HH190" s="77"/>
      <c r="HI190" s="77"/>
      <c r="HJ190" s="77"/>
      <c r="HK190" s="77"/>
      <c r="HL190" s="77"/>
      <c r="HM190" s="77"/>
      <c r="HN190" s="77"/>
      <c r="HO190" s="77"/>
      <c r="HP190" s="77"/>
      <c r="HQ190" s="77"/>
      <c r="HR190" s="77"/>
      <c r="HS190" s="77"/>
      <c r="HT190" s="77"/>
      <c r="HU190" s="77"/>
      <c r="HV190" s="77"/>
      <c r="HW190" s="77"/>
      <c r="HX190" s="77"/>
      <c r="HY190" s="77"/>
    </row>
    <row r="191" spans="1:233">
      <c r="A191" s="77">
        <v>1305</v>
      </c>
      <c r="B191" s="77">
        <v>466</v>
      </c>
      <c r="C191" s="77" t="s">
        <v>27</v>
      </c>
      <c r="D191" s="77" t="s">
        <v>28</v>
      </c>
      <c r="E191" s="77" t="s">
        <v>326</v>
      </c>
      <c r="F191" s="77" t="s">
        <v>202</v>
      </c>
      <c r="G191" s="77" t="s">
        <v>487</v>
      </c>
      <c r="H191" s="77" t="s">
        <v>468</v>
      </c>
      <c r="I191" s="77" t="s">
        <v>405</v>
      </c>
      <c r="J191" s="454" t="s">
        <v>470</v>
      </c>
      <c r="K191" s="410">
        <v>36896</v>
      </c>
      <c r="L191" s="410">
        <v>38722</v>
      </c>
      <c r="M191" s="77" t="s">
        <v>30</v>
      </c>
      <c r="N191" s="271">
        <v>-10000000</v>
      </c>
      <c r="O191" s="271">
        <v>4066.3010999999997</v>
      </c>
      <c r="P191" s="411">
        <v>0.6</v>
      </c>
      <c r="Q191" s="271">
        <v>63.452173000000002</v>
      </c>
      <c r="R191" s="271">
        <v>63.458775000000003</v>
      </c>
      <c r="S191" s="411">
        <v>6.6020000000008849E-3</v>
      </c>
      <c r="T191" s="271">
        <v>26.845719862203595</v>
      </c>
      <c r="U191" s="271">
        <v>-231.99437499999999</v>
      </c>
      <c r="V191" s="271">
        <v>0</v>
      </c>
      <c r="W191" s="271">
        <v>-205.1486551377964</v>
      </c>
      <c r="X191" s="271">
        <v>-163.484815</v>
      </c>
      <c r="Y191" s="271">
        <v>-296.45548300000002</v>
      </c>
      <c r="Z191" s="271">
        <v>-132.97066800000002</v>
      </c>
      <c r="AA191" s="271">
        <v>72.177987137796379</v>
      </c>
      <c r="AB191" s="271">
        <v>-163.484815</v>
      </c>
      <c r="AC191" s="271">
        <v>-296.45548300000002</v>
      </c>
      <c r="AD191" s="271">
        <v>-132.97066800000002</v>
      </c>
      <c r="AF191" s="271">
        <v>16722.66327375</v>
      </c>
      <c r="AG191" s="402">
        <v>0</v>
      </c>
      <c r="AH191" s="402">
        <v>-296.45548300000002</v>
      </c>
      <c r="AI191" s="402">
        <v>-4562.1331</v>
      </c>
      <c r="AJ191" s="402">
        <v>-4562.1331</v>
      </c>
      <c r="AK191" s="402">
        <v>-27542.137619000001</v>
      </c>
      <c r="AL191" s="402">
        <v>-132.97066800000002</v>
      </c>
      <c r="AM191" s="403" t="s">
        <v>514</v>
      </c>
      <c r="AN191" s="45">
        <v>5</v>
      </c>
      <c r="AO191" s="45" t="s">
        <v>545</v>
      </c>
      <c r="AP191" s="45">
        <v>5</v>
      </c>
      <c r="AR191" s="412"/>
      <c r="AS191" s="176"/>
      <c r="AV191" s="77"/>
      <c r="AW191" s="77"/>
      <c r="AX191" s="77"/>
      <c r="AY191" s="77"/>
      <c r="AZ191" s="77"/>
      <c r="BA191" s="77"/>
      <c r="BB191" s="77"/>
      <c r="BC191" s="77"/>
      <c r="BD191" s="77"/>
      <c r="BE191" s="77"/>
      <c r="BF191" s="77"/>
      <c r="BG191" s="77"/>
      <c r="BH191" s="77"/>
      <c r="BI191" s="77"/>
      <c r="BJ191" s="77"/>
      <c r="BK191" s="77"/>
      <c r="BL191" s="77"/>
      <c r="BM191" s="77"/>
      <c r="BN191" s="77"/>
      <c r="BO191" s="77"/>
      <c r="BP191" s="77"/>
      <c r="BQ191" s="77"/>
      <c r="BR191" s="77"/>
      <c r="BS191" s="77"/>
      <c r="BT191" s="77"/>
      <c r="BU191" s="77"/>
      <c r="BV191" s="77"/>
      <c r="BW191" s="77"/>
      <c r="BX191" s="77"/>
      <c r="BY191" s="77"/>
      <c r="BZ191" s="77"/>
      <c r="CA191" s="77"/>
      <c r="CB191" s="77"/>
      <c r="CC191" s="77"/>
      <c r="CD191" s="77"/>
      <c r="CE191" s="77"/>
      <c r="CF191" s="77"/>
      <c r="CG191" s="77"/>
      <c r="CH191" s="77"/>
      <c r="CI191" s="77"/>
      <c r="CJ191" s="77"/>
      <c r="CK191" s="77"/>
      <c r="CL191" s="77"/>
      <c r="CM191" s="77"/>
      <c r="CN191" s="77"/>
      <c r="CO191" s="77"/>
      <c r="CP191" s="77"/>
      <c r="CQ191" s="77"/>
      <c r="CR191" s="77"/>
      <c r="CS191" s="77"/>
      <c r="CT191" s="77"/>
      <c r="CU191" s="77"/>
      <c r="CV191" s="77"/>
      <c r="CW191" s="77"/>
      <c r="CX191" s="77"/>
      <c r="CY191" s="77"/>
      <c r="CZ191" s="77"/>
      <c r="DA191" s="77"/>
      <c r="DB191" s="77"/>
      <c r="DC191" s="77"/>
      <c r="DD191" s="77"/>
      <c r="DE191" s="77"/>
      <c r="DF191" s="77"/>
      <c r="DG191" s="77"/>
      <c r="DH191" s="77"/>
      <c r="DI191" s="77"/>
      <c r="DJ191" s="77"/>
      <c r="DK191" s="77"/>
      <c r="DL191" s="77"/>
      <c r="DM191" s="77"/>
      <c r="DN191" s="77"/>
      <c r="DO191" s="77"/>
      <c r="DP191" s="77"/>
      <c r="DQ191" s="77"/>
      <c r="DR191" s="77"/>
      <c r="DS191" s="77"/>
      <c r="DT191" s="77"/>
      <c r="DU191" s="77"/>
      <c r="DV191" s="77"/>
      <c r="DW191" s="77"/>
      <c r="DX191" s="77"/>
      <c r="DY191" s="77"/>
      <c r="DZ191" s="77"/>
      <c r="EA191" s="77"/>
      <c r="EB191" s="77"/>
      <c r="EC191" s="77"/>
      <c r="ED191" s="77"/>
      <c r="EE191" s="77"/>
      <c r="EF191" s="77"/>
      <c r="EG191" s="77"/>
      <c r="EH191" s="77"/>
      <c r="EI191" s="77"/>
      <c r="EJ191" s="77"/>
      <c r="EK191" s="77"/>
      <c r="EL191" s="77"/>
      <c r="EM191" s="77"/>
      <c r="EN191" s="77"/>
      <c r="EO191" s="77"/>
      <c r="EP191" s="77"/>
      <c r="EQ191" s="77"/>
      <c r="ER191" s="77"/>
      <c r="ES191" s="77"/>
      <c r="ET191" s="77"/>
      <c r="EU191" s="77"/>
      <c r="EV191" s="77"/>
      <c r="EW191" s="77"/>
      <c r="EX191" s="77"/>
      <c r="EY191" s="77"/>
      <c r="EZ191" s="77"/>
      <c r="FA191" s="77"/>
      <c r="FB191" s="77"/>
      <c r="FC191" s="77"/>
      <c r="FD191" s="77"/>
      <c r="FE191" s="77"/>
      <c r="FF191" s="77"/>
      <c r="FG191" s="77"/>
      <c r="FH191" s="77"/>
      <c r="FI191" s="77"/>
      <c r="FJ191" s="77"/>
      <c r="FK191" s="77"/>
      <c r="FL191" s="77"/>
      <c r="FM191" s="77"/>
      <c r="FN191" s="77"/>
      <c r="FO191" s="77"/>
      <c r="FP191" s="77"/>
      <c r="FQ191" s="77"/>
      <c r="FR191" s="77"/>
      <c r="FS191" s="77"/>
      <c r="FT191" s="77"/>
      <c r="FU191" s="77"/>
      <c r="FV191" s="77"/>
      <c r="FW191" s="77"/>
      <c r="FX191" s="77"/>
      <c r="FY191" s="77"/>
      <c r="FZ191" s="77"/>
      <c r="GA191" s="77"/>
      <c r="GB191" s="77"/>
      <c r="GC191" s="77"/>
      <c r="GD191" s="77"/>
      <c r="GE191" s="77"/>
      <c r="GF191" s="77"/>
      <c r="GG191" s="77"/>
      <c r="GH191" s="77"/>
      <c r="GI191" s="77"/>
      <c r="GJ191" s="77"/>
      <c r="GK191" s="77"/>
      <c r="GL191" s="77"/>
      <c r="GM191" s="77"/>
      <c r="GN191" s="77"/>
      <c r="GO191" s="77"/>
      <c r="GP191" s="77"/>
      <c r="GQ191" s="77"/>
      <c r="GR191" s="77"/>
      <c r="GS191" s="77"/>
      <c r="GT191" s="77"/>
      <c r="GU191" s="77"/>
      <c r="GV191" s="77"/>
      <c r="GW191" s="77"/>
      <c r="GX191" s="77"/>
      <c r="GY191" s="77"/>
      <c r="GZ191" s="77"/>
      <c r="HA191" s="77"/>
      <c r="HB191" s="77"/>
      <c r="HC191" s="77"/>
      <c r="HD191" s="77"/>
      <c r="HE191" s="77"/>
      <c r="HF191" s="77"/>
      <c r="HG191" s="77"/>
      <c r="HH191" s="77"/>
      <c r="HI191" s="77"/>
      <c r="HJ191" s="77"/>
      <c r="HK191" s="77"/>
      <c r="HL191" s="77"/>
      <c r="HM191" s="77"/>
      <c r="HN191" s="77"/>
      <c r="HO191" s="77"/>
      <c r="HP191" s="77"/>
      <c r="HQ191" s="77"/>
      <c r="HR191" s="77"/>
      <c r="HS191" s="77"/>
      <c r="HT191" s="77"/>
      <c r="HU191" s="77"/>
      <c r="HV191" s="77"/>
      <c r="HW191" s="77"/>
      <c r="HX191" s="77"/>
      <c r="HY191" s="77"/>
    </row>
    <row r="192" spans="1:233">
      <c r="A192" s="77">
        <v>1306</v>
      </c>
      <c r="B192" s="77">
        <v>467</v>
      </c>
      <c r="C192" s="77" t="s">
        <v>27</v>
      </c>
      <c r="D192" s="77" t="s">
        <v>28</v>
      </c>
      <c r="E192" s="77" t="s">
        <v>327</v>
      </c>
      <c r="F192" s="77" t="s">
        <v>201</v>
      </c>
      <c r="G192" s="77" t="s">
        <v>485</v>
      </c>
      <c r="H192" s="77" t="s">
        <v>468</v>
      </c>
      <c r="I192" s="77" t="s">
        <v>405</v>
      </c>
      <c r="J192" s="454" t="s">
        <v>481</v>
      </c>
      <c r="K192" s="410">
        <v>36896</v>
      </c>
      <c r="L192" s="410">
        <v>38722</v>
      </c>
      <c r="M192" s="77" t="s">
        <v>30</v>
      </c>
      <c r="N192" s="271">
        <v>-10000000</v>
      </c>
      <c r="O192" s="271">
        <v>4169.1935579999999</v>
      </c>
      <c r="P192" s="411">
        <v>1.2</v>
      </c>
      <c r="Q192" s="271">
        <v>119.49817</v>
      </c>
      <c r="R192" s="271">
        <v>119.510954</v>
      </c>
      <c r="S192" s="411">
        <v>1.2783999999996354E-2</v>
      </c>
      <c r="T192" s="271">
        <v>53.298970445456796</v>
      </c>
      <c r="U192" s="271">
        <v>-429.23946899999999</v>
      </c>
      <c r="V192" s="271">
        <v>0</v>
      </c>
      <c r="W192" s="271">
        <v>-375.94049855454318</v>
      </c>
      <c r="X192" s="271">
        <v>-31009.957324999999</v>
      </c>
      <c r="Y192" s="271">
        <v>-31292.454972</v>
      </c>
      <c r="Z192" s="271">
        <v>-282.49764700000014</v>
      </c>
      <c r="AA192" s="271">
        <v>93.44285155454304</v>
      </c>
      <c r="AB192" s="271">
        <v>-31009.957324999999</v>
      </c>
      <c r="AC192" s="271">
        <v>-31292.454972</v>
      </c>
      <c r="AD192" s="271">
        <v>-282.49764700000014</v>
      </c>
      <c r="AF192" s="271">
        <v>30176.622972804005</v>
      </c>
      <c r="AG192" s="402">
        <v>0</v>
      </c>
      <c r="AH192" s="402">
        <v>-31292.454972</v>
      </c>
      <c r="AI192" s="402">
        <v>-58206.497981</v>
      </c>
      <c r="AJ192" s="402">
        <v>-58206.497981</v>
      </c>
      <c r="AK192" s="402">
        <v>-34616.272347999999</v>
      </c>
      <c r="AL192" s="402">
        <v>-282.49764700000014</v>
      </c>
      <c r="AM192" s="403" t="s">
        <v>514</v>
      </c>
      <c r="AN192" s="45">
        <v>8</v>
      </c>
      <c r="AO192" s="45" t="s">
        <v>545</v>
      </c>
      <c r="AP192" s="45">
        <v>8</v>
      </c>
      <c r="AR192" s="412"/>
      <c r="AS192" s="176"/>
      <c r="AV192" s="77"/>
      <c r="AW192" s="77"/>
      <c r="AX192" s="77"/>
      <c r="AY192" s="77"/>
      <c r="AZ192" s="77"/>
      <c r="BA192" s="77"/>
      <c r="BB192" s="77"/>
      <c r="BC192" s="77"/>
      <c r="BD192" s="77"/>
      <c r="BE192" s="77"/>
      <c r="BF192" s="77"/>
      <c r="BG192" s="77"/>
      <c r="BH192" s="77"/>
      <c r="BI192" s="77"/>
      <c r="BJ192" s="77"/>
      <c r="BK192" s="77"/>
      <c r="BL192" s="77"/>
      <c r="BM192" s="77"/>
      <c r="BN192" s="77"/>
      <c r="BO192" s="77"/>
      <c r="BP192" s="77"/>
      <c r="BQ192" s="77"/>
      <c r="BR192" s="77"/>
      <c r="BS192" s="77"/>
      <c r="BT192" s="77"/>
      <c r="BU192" s="77"/>
      <c r="BV192" s="77"/>
      <c r="BW192" s="77"/>
      <c r="BX192" s="77"/>
      <c r="BY192" s="77"/>
      <c r="BZ192" s="77"/>
      <c r="CA192" s="77"/>
      <c r="CB192" s="77"/>
      <c r="CC192" s="77"/>
      <c r="CD192" s="77"/>
      <c r="CE192" s="77"/>
      <c r="CF192" s="77"/>
      <c r="CG192" s="77"/>
      <c r="CH192" s="77"/>
      <c r="CI192" s="77"/>
      <c r="CJ192" s="77"/>
      <c r="CK192" s="77"/>
      <c r="CL192" s="77"/>
      <c r="CM192" s="77"/>
      <c r="CN192" s="77"/>
      <c r="CO192" s="77"/>
      <c r="CP192" s="77"/>
      <c r="CQ192" s="77"/>
      <c r="CR192" s="77"/>
      <c r="CS192" s="77"/>
      <c r="CT192" s="77"/>
      <c r="CU192" s="77"/>
      <c r="CV192" s="77"/>
      <c r="CW192" s="77"/>
      <c r="CX192" s="77"/>
      <c r="CY192" s="77"/>
      <c r="CZ192" s="77"/>
      <c r="DA192" s="77"/>
      <c r="DB192" s="77"/>
      <c r="DC192" s="77"/>
      <c r="DD192" s="77"/>
      <c r="DE192" s="77"/>
      <c r="DF192" s="77"/>
      <c r="DG192" s="77"/>
      <c r="DH192" s="77"/>
      <c r="DI192" s="77"/>
      <c r="DJ192" s="77"/>
      <c r="DK192" s="77"/>
      <c r="DL192" s="77"/>
      <c r="DM192" s="77"/>
      <c r="DN192" s="77"/>
      <c r="DO192" s="77"/>
      <c r="DP192" s="77"/>
      <c r="DQ192" s="77"/>
      <c r="DR192" s="77"/>
      <c r="DS192" s="77"/>
      <c r="DT192" s="77"/>
      <c r="DU192" s="77"/>
      <c r="DV192" s="77"/>
      <c r="DW192" s="77"/>
      <c r="DX192" s="77"/>
      <c r="DY192" s="77"/>
      <c r="DZ192" s="77"/>
      <c r="EA192" s="77"/>
      <c r="EB192" s="77"/>
      <c r="EC192" s="77"/>
      <c r="ED192" s="77"/>
      <c r="EE192" s="77"/>
      <c r="EF192" s="77"/>
      <c r="EG192" s="77"/>
      <c r="EH192" s="77"/>
      <c r="EI192" s="77"/>
      <c r="EJ192" s="77"/>
      <c r="EK192" s="77"/>
      <c r="EL192" s="77"/>
      <c r="EM192" s="77"/>
      <c r="EN192" s="77"/>
      <c r="EO192" s="77"/>
      <c r="EP192" s="77"/>
      <c r="EQ192" s="77"/>
      <c r="ER192" s="77"/>
      <c r="ES192" s="77"/>
      <c r="ET192" s="77"/>
      <c r="EU192" s="77"/>
      <c r="EV192" s="77"/>
      <c r="EW192" s="77"/>
      <c r="EX192" s="77"/>
      <c r="EY192" s="77"/>
      <c r="EZ192" s="77"/>
      <c r="FA192" s="77"/>
      <c r="FB192" s="77"/>
      <c r="FC192" s="77"/>
      <c r="FD192" s="77"/>
      <c r="FE192" s="77"/>
      <c r="FF192" s="77"/>
      <c r="FG192" s="77"/>
      <c r="FH192" s="77"/>
      <c r="FI192" s="77"/>
      <c r="FJ192" s="77"/>
      <c r="FK192" s="77"/>
      <c r="FL192" s="77"/>
      <c r="FM192" s="77"/>
      <c r="FN192" s="77"/>
      <c r="FO192" s="77"/>
      <c r="FP192" s="77"/>
      <c r="FQ192" s="77"/>
      <c r="FR192" s="77"/>
      <c r="FS192" s="77"/>
      <c r="FT192" s="77"/>
      <c r="FU192" s="77"/>
      <c r="FV192" s="77"/>
      <c r="FW192" s="77"/>
      <c r="FX192" s="77"/>
      <c r="FY192" s="77"/>
      <c r="FZ192" s="77"/>
      <c r="GA192" s="77"/>
      <c r="GB192" s="77"/>
      <c r="GC192" s="77"/>
      <c r="GD192" s="77"/>
      <c r="GE192" s="77"/>
      <c r="GF192" s="77"/>
      <c r="GG192" s="77"/>
      <c r="GH192" s="77"/>
      <c r="GI192" s="77"/>
      <c r="GJ192" s="77"/>
      <c r="GK192" s="77"/>
      <c r="GL192" s="77"/>
      <c r="GM192" s="77"/>
      <c r="GN192" s="77"/>
      <c r="GO192" s="77"/>
      <c r="GP192" s="77"/>
      <c r="GQ192" s="77"/>
      <c r="GR192" s="77"/>
      <c r="GS192" s="77"/>
      <c r="GT192" s="77"/>
      <c r="GU192" s="77"/>
      <c r="GV192" s="77"/>
      <c r="GW192" s="77"/>
      <c r="GX192" s="77"/>
      <c r="GY192" s="77"/>
      <c r="GZ192" s="77"/>
      <c r="HA192" s="77"/>
      <c r="HB192" s="77"/>
      <c r="HC192" s="77"/>
      <c r="HD192" s="77"/>
      <c r="HE192" s="77"/>
      <c r="HF192" s="77"/>
      <c r="HG192" s="77"/>
      <c r="HH192" s="77"/>
      <c r="HI192" s="77"/>
      <c r="HJ192" s="77"/>
      <c r="HK192" s="77"/>
      <c r="HL192" s="77"/>
      <c r="HM192" s="77"/>
      <c r="HN192" s="77"/>
      <c r="HO192" s="77"/>
      <c r="HP192" s="77"/>
      <c r="HQ192" s="77"/>
      <c r="HR192" s="77"/>
      <c r="HS192" s="77"/>
      <c r="HT192" s="77"/>
      <c r="HU192" s="77"/>
      <c r="HV192" s="77"/>
      <c r="HW192" s="77"/>
      <c r="HX192" s="77"/>
      <c r="HY192" s="77"/>
    </row>
    <row r="193" spans="1:233">
      <c r="A193" s="77">
        <v>1307</v>
      </c>
      <c r="B193" s="77">
        <v>468</v>
      </c>
      <c r="C193" s="77" t="s">
        <v>27</v>
      </c>
      <c r="D193" s="77" t="s">
        <v>28</v>
      </c>
      <c r="E193" s="77" t="s">
        <v>328</v>
      </c>
      <c r="F193" s="77" t="s">
        <v>201</v>
      </c>
      <c r="G193" s="77" t="s">
        <v>477</v>
      </c>
      <c r="H193" s="77" t="s">
        <v>490</v>
      </c>
      <c r="I193" s="77" t="s">
        <v>405</v>
      </c>
      <c r="J193" s="454" t="s">
        <v>469</v>
      </c>
      <c r="K193" s="410">
        <v>36896</v>
      </c>
      <c r="L193" s="410">
        <v>38722</v>
      </c>
      <c r="M193" s="77" t="s">
        <v>30</v>
      </c>
      <c r="N193" s="271">
        <v>-10000000</v>
      </c>
      <c r="O193" s="271">
        <v>4045.6719700000003</v>
      </c>
      <c r="P193" s="411">
        <v>0.53</v>
      </c>
      <c r="Q193" s="271">
        <v>67.725821999999994</v>
      </c>
      <c r="R193" s="271">
        <v>67.740813000000003</v>
      </c>
      <c r="S193" s="411">
        <v>1.499100000000908E-2</v>
      </c>
      <c r="T193" s="271">
        <v>60.648668502306741</v>
      </c>
      <c r="U193" s="271">
        <v>-269.85660100000001</v>
      </c>
      <c r="V193" s="271">
        <v>0</v>
      </c>
      <c r="W193" s="271">
        <v>-209.20793249769326</v>
      </c>
      <c r="X193" s="271">
        <v>48456.791745000002</v>
      </c>
      <c r="Y193" s="271">
        <v>48398.367139000002</v>
      </c>
      <c r="Z193" s="271">
        <v>-58.424606000000495</v>
      </c>
      <c r="AA193" s="271">
        <v>150.78332649769277</v>
      </c>
      <c r="AB193" s="271">
        <v>48456.791745000002</v>
      </c>
      <c r="AC193" s="271">
        <v>48398.367139000002</v>
      </c>
      <c r="AD193" s="271">
        <v>-58.424606000000495</v>
      </c>
      <c r="AF193" s="271">
        <v>29282.573718860007</v>
      </c>
      <c r="AG193" s="402">
        <v>0</v>
      </c>
      <c r="AH193" s="402">
        <v>48398.367139000002</v>
      </c>
      <c r="AI193" s="402">
        <v>-939.33772899999894</v>
      </c>
      <c r="AJ193" s="402">
        <v>-939.33772899999894</v>
      </c>
      <c r="AK193" s="402">
        <v>993.69163300000218</v>
      </c>
      <c r="AL193" s="402">
        <v>-58.424606000000495</v>
      </c>
      <c r="AM193" s="403" t="s">
        <v>514</v>
      </c>
      <c r="AN193" s="45">
        <v>8</v>
      </c>
      <c r="AO193" s="45" t="s">
        <v>545</v>
      </c>
      <c r="AP193" s="45">
        <v>8</v>
      </c>
      <c r="AR193" s="412"/>
      <c r="AS193" s="176"/>
      <c r="AV193" s="77"/>
      <c r="AW193" s="77"/>
      <c r="AX193" s="77"/>
      <c r="AY193" s="77"/>
      <c r="AZ193" s="77"/>
      <c r="BA193" s="77"/>
      <c r="BB193" s="77"/>
      <c r="BC193" s="77"/>
      <c r="BD193" s="77"/>
      <c r="BE193" s="77"/>
      <c r="BF193" s="77"/>
      <c r="BG193" s="77"/>
      <c r="BH193" s="77"/>
      <c r="BI193" s="77"/>
      <c r="BJ193" s="77"/>
      <c r="BK193" s="77"/>
      <c r="BL193" s="77"/>
      <c r="BM193" s="77"/>
      <c r="BN193" s="77"/>
      <c r="BO193" s="77"/>
      <c r="BP193" s="77"/>
      <c r="BQ193" s="77"/>
      <c r="BR193" s="77"/>
      <c r="BS193" s="77"/>
      <c r="BT193" s="77"/>
      <c r="BU193" s="77"/>
      <c r="BV193" s="77"/>
      <c r="BW193" s="77"/>
      <c r="BX193" s="77"/>
      <c r="BY193" s="77"/>
      <c r="BZ193" s="77"/>
      <c r="CA193" s="77"/>
      <c r="CB193" s="77"/>
      <c r="CC193" s="77"/>
      <c r="CD193" s="77"/>
      <c r="CE193" s="77"/>
      <c r="CF193" s="77"/>
      <c r="CG193" s="77"/>
      <c r="CH193" s="77"/>
      <c r="CI193" s="77"/>
      <c r="CJ193" s="77"/>
      <c r="CK193" s="77"/>
      <c r="CL193" s="77"/>
      <c r="CM193" s="77"/>
      <c r="CN193" s="77"/>
      <c r="CO193" s="77"/>
      <c r="CP193" s="77"/>
      <c r="CQ193" s="77"/>
      <c r="CR193" s="77"/>
      <c r="CS193" s="77"/>
      <c r="CT193" s="77"/>
      <c r="CU193" s="77"/>
      <c r="CV193" s="77"/>
      <c r="CW193" s="77"/>
      <c r="CX193" s="77"/>
      <c r="CY193" s="77"/>
      <c r="CZ193" s="77"/>
      <c r="DA193" s="77"/>
      <c r="DB193" s="77"/>
      <c r="DC193" s="77"/>
      <c r="DD193" s="77"/>
      <c r="DE193" s="77"/>
      <c r="DF193" s="77"/>
      <c r="DG193" s="77"/>
      <c r="DH193" s="77"/>
      <c r="DI193" s="77"/>
      <c r="DJ193" s="77"/>
      <c r="DK193" s="77"/>
      <c r="DL193" s="77"/>
      <c r="DM193" s="77"/>
      <c r="DN193" s="77"/>
      <c r="DO193" s="77"/>
      <c r="DP193" s="77"/>
      <c r="DQ193" s="77"/>
      <c r="DR193" s="77"/>
      <c r="DS193" s="77"/>
      <c r="DT193" s="77"/>
      <c r="DU193" s="77"/>
      <c r="DV193" s="77"/>
      <c r="DW193" s="77"/>
      <c r="DX193" s="77"/>
      <c r="DY193" s="77"/>
      <c r="DZ193" s="77"/>
      <c r="EA193" s="77"/>
      <c r="EB193" s="77"/>
      <c r="EC193" s="77"/>
      <c r="ED193" s="77"/>
      <c r="EE193" s="77"/>
      <c r="EF193" s="77"/>
      <c r="EG193" s="77"/>
      <c r="EH193" s="77"/>
      <c r="EI193" s="77"/>
      <c r="EJ193" s="77"/>
      <c r="EK193" s="77"/>
      <c r="EL193" s="77"/>
      <c r="EM193" s="77"/>
      <c r="EN193" s="77"/>
      <c r="EO193" s="77"/>
      <c r="EP193" s="77"/>
      <c r="EQ193" s="77"/>
      <c r="ER193" s="77"/>
      <c r="ES193" s="77"/>
      <c r="ET193" s="77"/>
      <c r="EU193" s="77"/>
      <c r="EV193" s="77"/>
      <c r="EW193" s="77"/>
      <c r="EX193" s="77"/>
      <c r="EY193" s="77"/>
      <c r="EZ193" s="77"/>
      <c r="FA193" s="77"/>
      <c r="FB193" s="77"/>
      <c r="FC193" s="77"/>
      <c r="FD193" s="77"/>
      <c r="FE193" s="77"/>
      <c r="FF193" s="77"/>
      <c r="FG193" s="77"/>
      <c r="FH193" s="77"/>
      <c r="FI193" s="77"/>
      <c r="FJ193" s="77"/>
      <c r="FK193" s="77"/>
      <c r="FL193" s="77"/>
      <c r="FM193" s="77"/>
      <c r="FN193" s="77"/>
      <c r="FO193" s="77"/>
      <c r="FP193" s="77"/>
      <c r="FQ193" s="77"/>
      <c r="FR193" s="77"/>
      <c r="FS193" s="77"/>
      <c r="FT193" s="77"/>
      <c r="FU193" s="77"/>
      <c r="FV193" s="77"/>
      <c r="FW193" s="77"/>
      <c r="FX193" s="77"/>
      <c r="FY193" s="77"/>
      <c r="FZ193" s="77"/>
      <c r="GA193" s="77"/>
      <c r="GB193" s="77"/>
      <c r="GC193" s="77"/>
      <c r="GD193" s="77"/>
      <c r="GE193" s="77"/>
      <c r="GF193" s="77"/>
      <c r="GG193" s="77"/>
      <c r="GH193" s="77"/>
      <c r="GI193" s="77"/>
      <c r="GJ193" s="77"/>
      <c r="GK193" s="77"/>
      <c r="GL193" s="77"/>
      <c r="GM193" s="77"/>
      <c r="GN193" s="77"/>
      <c r="GO193" s="77"/>
      <c r="GP193" s="77"/>
      <c r="GQ193" s="77"/>
      <c r="GR193" s="77"/>
      <c r="GS193" s="77"/>
      <c r="GT193" s="77"/>
      <c r="GU193" s="77"/>
      <c r="GV193" s="77"/>
      <c r="GW193" s="77"/>
      <c r="GX193" s="77"/>
      <c r="GY193" s="77"/>
      <c r="GZ193" s="77"/>
      <c r="HA193" s="77"/>
      <c r="HB193" s="77"/>
      <c r="HC193" s="77"/>
      <c r="HD193" s="77"/>
      <c r="HE193" s="77"/>
      <c r="HF193" s="77"/>
      <c r="HG193" s="77"/>
      <c r="HH193" s="77"/>
      <c r="HI193" s="77"/>
      <c r="HJ193" s="77"/>
      <c r="HK193" s="77"/>
      <c r="HL193" s="77"/>
      <c r="HM193" s="77"/>
      <c r="HN193" s="77"/>
      <c r="HO193" s="77"/>
      <c r="HP193" s="77"/>
      <c r="HQ193" s="77"/>
      <c r="HR193" s="77"/>
      <c r="HS193" s="77"/>
      <c r="HT193" s="77"/>
      <c r="HU193" s="77"/>
      <c r="HV193" s="77"/>
      <c r="HW193" s="77"/>
      <c r="HX193" s="77"/>
      <c r="HY193" s="77"/>
    </row>
    <row r="194" spans="1:233">
      <c r="A194" s="77">
        <v>1308</v>
      </c>
      <c r="B194" s="77">
        <v>469</v>
      </c>
      <c r="C194" s="77" t="s">
        <v>27</v>
      </c>
      <c r="D194" s="77" t="s">
        <v>28</v>
      </c>
      <c r="E194" s="77" t="s">
        <v>329</v>
      </c>
      <c r="F194" s="77" t="s">
        <v>201</v>
      </c>
      <c r="G194" s="77" t="s">
        <v>467</v>
      </c>
      <c r="H194" s="77" t="s">
        <v>472</v>
      </c>
      <c r="I194" s="77" t="s">
        <v>405</v>
      </c>
      <c r="J194" s="454" t="s">
        <v>479</v>
      </c>
      <c r="K194" s="410">
        <v>36896</v>
      </c>
      <c r="L194" s="410">
        <v>38722</v>
      </c>
      <c r="M194" s="77" t="s">
        <v>30</v>
      </c>
      <c r="N194" s="271">
        <v>-10000000</v>
      </c>
      <c r="O194" s="271">
        <v>4055.6782969999999</v>
      </c>
      <c r="P194" s="411">
        <v>0.61</v>
      </c>
      <c r="Q194" s="271">
        <v>56.644174999999997</v>
      </c>
      <c r="R194" s="271">
        <v>56.657971000000003</v>
      </c>
      <c r="S194" s="411">
        <v>1.3796000000006359E-2</v>
      </c>
      <c r="T194" s="271">
        <v>55.952137785437785</v>
      </c>
      <c r="U194" s="271">
        <v>-259.49423000000002</v>
      </c>
      <c r="V194" s="271">
        <v>0</v>
      </c>
      <c r="W194" s="271">
        <v>-203.54209221456222</v>
      </c>
      <c r="X194" s="271">
        <v>-32951.726912999999</v>
      </c>
      <c r="Y194" s="271">
        <v>-33071.251651999999</v>
      </c>
      <c r="Z194" s="271">
        <v>-119.52473900000041</v>
      </c>
      <c r="AA194" s="271">
        <v>84.017353214561808</v>
      </c>
      <c r="AB194" s="271">
        <v>-32951.726912999999</v>
      </c>
      <c r="AC194" s="271">
        <v>-33071.251651999999</v>
      </c>
      <c r="AD194" s="271">
        <v>-119.52473900000041</v>
      </c>
      <c r="AF194" s="271">
        <v>29354.999513686002</v>
      </c>
      <c r="AG194" s="402">
        <v>0</v>
      </c>
      <c r="AH194" s="402">
        <v>-33071.251651999999</v>
      </c>
      <c r="AI194" s="402">
        <v>-35854.347605999996</v>
      </c>
      <c r="AJ194" s="402">
        <v>-35854.347605999996</v>
      </c>
      <c r="AK194" s="402">
        <v>-32565.595000999998</v>
      </c>
      <c r="AL194" s="402">
        <v>-119.52473900000041</v>
      </c>
      <c r="AM194" s="403" t="s">
        <v>514</v>
      </c>
      <c r="AN194" s="45">
        <v>8</v>
      </c>
      <c r="AO194" s="45" t="s">
        <v>545</v>
      </c>
      <c r="AP194" s="45">
        <v>8</v>
      </c>
      <c r="AR194" s="412"/>
      <c r="AS194" s="176"/>
      <c r="AV194" s="77"/>
      <c r="AW194" s="77"/>
      <c r="AX194" s="77"/>
      <c r="AY194" s="77"/>
      <c r="AZ194" s="77"/>
      <c r="BA194" s="77"/>
      <c r="BB194" s="77"/>
      <c r="BC194" s="77"/>
      <c r="BD194" s="77"/>
      <c r="BE194" s="77"/>
      <c r="BF194" s="77"/>
      <c r="BG194" s="77"/>
      <c r="BH194" s="77"/>
      <c r="BI194" s="77"/>
      <c r="BJ194" s="77"/>
      <c r="BK194" s="77"/>
      <c r="BL194" s="77"/>
      <c r="BM194" s="77"/>
      <c r="BN194" s="77"/>
      <c r="BO194" s="77"/>
      <c r="BP194" s="77"/>
      <c r="BQ194" s="77"/>
      <c r="BR194" s="77"/>
      <c r="BS194" s="77"/>
      <c r="BT194" s="77"/>
      <c r="BU194" s="77"/>
      <c r="BV194" s="77"/>
      <c r="BW194" s="77"/>
      <c r="BX194" s="77"/>
      <c r="BY194" s="77"/>
      <c r="BZ194" s="77"/>
      <c r="CA194" s="77"/>
      <c r="CB194" s="77"/>
      <c r="CC194" s="77"/>
      <c r="CD194" s="77"/>
      <c r="CE194" s="77"/>
      <c r="CF194" s="77"/>
      <c r="CG194" s="77"/>
      <c r="CH194" s="77"/>
      <c r="CI194" s="77"/>
      <c r="CJ194" s="77"/>
      <c r="CK194" s="77"/>
      <c r="CL194" s="77"/>
      <c r="CM194" s="77"/>
      <c r="CN194" s="77"/>
      <c r="CO194" s="77"/>
      <c r="CP194" s="77"/>
      <c r="CQ194" s="77"/>
      <c r="CR194" s="77"/>
      <c r="CS194" s="77"/>
      <c r="CT194" s="77"/>
      <c r="CU194" s="77"/>
      <c r="CV194" s="77"/>
      <c r="CW194" s="77"/>
      <c r="CX194" s="77"/>
      <c r="CY194" s="77"/>
      <c r="CZ194" s="77"/>
      <c r="DA194" s="77"/>
      <c r="DB194" s="77"/>
      <c r="DC194" s="77"/>
      <c r="DD194" s="77"/>
      <c r="DE194" s="77"/>
      <c r="DF194" s="77"/>
      <c r="DG194" s="77"/>
      <c r="DH194" s="77"/>
      <c r="DI194" s="77"/>
      <c r="DJ194" s="77"/>
      <c r="DK194" s="77"/>
      <c r="DL194" s="77"/>
      <c r="DM194" s="77"/>
      <c r="DN194" s="77"/>
      <c r="DO194" s="77"/>
      <c r="DP194" s="77"/>
      <c r="DQ194" s="77"/>
      <c r="DR194" s="77"/>
      <c r="DS194" s="77"/>
      <c r="DT194" s="77"/>
      <c r="DU194" s="77"/>
      <c r="DV194" s="77"/>
      <c r="DW194" s="77"/>
      <c r="DX194" s="77"/>
      <c r="DY194" s="77"/>
      <c r="DZ194" s="77"/>
      <c r="EA194" s="77"/>
      <c r="EB194" s="77"/>
      <c r="EC194" s="77"/>
      <c r="ED194" s="77"/>
      <c r="EE194" s="77"/>
      <c r="EF194" s="77"/>
      <c r="EG194" s="77"/>
      <c r="EH194" s="77"/>
      <c r="EI194" s="77"/>
      <c r="EJ194" s="77"/>
      <c r="EK194" s="77"/>
      <c r="EL194" s="77"/>
      <c r="EM194" s="77"/>
      <c r="EN194" s="77"/>
      <c r="EO194" s="77"/>
      <c r="EP194" s="77"/>
      <c r="EQ194" s="77"/>
      <c r="ER194" s="77"/>
      <c r="ES194" s="77"/>
      <c r="ET194" s="77"/>
      <c r="EU194" s="77"/>
      <c r="EV194" s="77"/>
      <c r="EW194" s="77"/>
      <c r="EX194" s="77"/>
      <c r="EY194" s="77"/>
      <c r="EZ194" s="77"/>
      <c r="FA194" s="77"/>
      <c r="FB194" s="77"/>
      <c r="FC194" s="77"/>
      <c r="FD194" s="77"/>
      <c r="FE194" s="77"/>
      <c r="FF194" s="77"/>
      <c r="FG194" s="77"/>
      <c r="FH194" s="77"/>
      <c r="FI194" s="77"/>
      <c r="FJ194" s="77"/>
      <c r="FK194" s="77"/>
      <c r="FL194" s="77"/>
      <c r="FM194" s="77"/>
      <c r="FN194" s="77"/>
      <c r="FO194" s="77"/>
      <c r="FP194" s="77"/>
      <c r="FQ194" s="77"/>
      <c r="FR194" s="77"/>
      <c r="FS194" s="77"/>
      <c r="FT194" s="77"/>
      <c r="FU194" s="77"/>
      <c r="FV194" s="77"/>
      <c r="FW194" s="77"/>
      <c r="FX194" s="77"/>
      <c r="FY194" s="77"/>
      <c r="FZ194" s="77"/>
      <c r="GA194" s="77"/>
      <c r="GB194" s="77"/>
      <c r="GC194" s="77"/>
      <c r="GD194" s="77"/>
      <c r="GE194" s="77"/>
      <c r="GF194" s="77"/>
      <c r="GG194" s="77"/>
      <c r="GH194" s="77"/>
      <c r="GI194" s="77"/>
      <c r="GJ194" s="77"/>
      <c r="GK194" s="77"/>
      <c r="GL194" s="77"/>
      <c r="GM194" s="77"/>
      <c r="GN194" s="77"/>
      <c r="GO194" s="77"/>
      <c r="GP194" s="77"/>
      <c r="GQ194" s="77"/>
      <c r="GR194" s="77"/>
      <c r="GS194" s="77"/>
      <c r="GT194" s="77"/>
      <c r="GU194" s="77"/>
      <c r="GV194" s="77"/>
      <c r="GW194" s="77"/>
      <c r="GX194" s="77"/>
      <c r="GY194" s="77"/>
      <c r="GZ194" s="77"/>
      <c r="HA194" s="77"/>
      <c r="HB194" s="77"/>
      <c r="HC194" s="77"/>
      <c r="HD194" s="77"/>
      <c r="HE194" s="77"/>
      <c r="HF194" s="77"/>
      <c r="HG194" s="77"/>
      <c r="HH194" s="77"/>
      <c r="HI194" s="77"/>
      <c r="HJ194" s="77"/>
      <c r="HK194" s="77"/>
      <c r="HL194" s="77"/>
      <c r="HM194" s="77"/>
      <c r="HN194" s="77"/>
      <c r="HO194" s="77"/>
      <c r="HP194" s="77"/>
      <c r="HQ194" s="77"/>
      <c r="HR194" s="77"/>
      <c r="HS194" s="77"/>
      <c r="HT194" s="77"/>
      <c r="HU194" s="77"/>
      <c r="HV194" s="77"/>
      <c r="HW194" s="77"/>
      <c r="HX194" s="77"/>
      <c r="HY194" s="77"/>
    </row>
    <row r="195" spans="1:233">
      <c r="A195" s="77">
        <v>1309</v>
      </c>
      <c r="B195" s="77">
        <v>629</v>
      </c>
      <c r="C195" s="77" t="s">
        <v>27</v>
      </c>
      <c r="D195" s="77" t="s">
        <v>28</v>
      </c>
      <c r="E195" s="77" t="s">
        <v>330</v>
      </c>
      <c r="F195" s="77" t="s">
        <v>200</v>
      </c>
      <c r="G195" s="77" t="s">
        <v>477</v>
      </c>
      <c r="H195" s="77" t="s">
        <v>483</v>
      </c>
      <c r="I195" s="77" t="s">
        <v>405</v>
      </c>
      <c r="J195" s="454" t="s">
        <v>479</v>
      </c>
      <c r="K195" s="410">
        <v>36896</v>
      </c>
      <c r="L195" s="410">
        <v>38722</v>
      </c>
      <c r="M195" s="77" t="s">
        <v>30</v>
      </c>
      <c r="N195" s="271">
        <v>-10000000</v>
      </c>
      <c r="O195" s="271">
        <v>4048.5750440000002</v>
      </c>
      <c r="P195" s="411">
        <v>0.68</v>
      </c>
      <c r="Q195" s="271">
        <v>92.126553000000001</v>
      </c>
      <c r="R195" s="271">
        <v>92.145073999999994</v>
      </c>
      <c r="S195" s="411">
        <v>1.8520999999992682E-2</v>
      </c>
      <c r="T195" s="271">
        <v>74.983658389894373</v>
      </c>
      <c r="U195" s="271">
        <v>-352.53510299999999</v>
      </c>
      <c r="V195" s="271">
        <v>0</v>
      </c>
      <c r="W195" s="271">
        <v>-277.55144461010559</v>
      </c>
      <c r="X195" s="271">
        <v>83437.862494999994</v>
      </c>
      <c r="Y195" s="271">
        <v>83368.737949999995</v>
      </c>
      <c r="Z195" s="271">
        <v>-69.124544999998761</v>
      </c>
      <c r="AA195" s="271">
        <v>208.42689961010683</v>
      </c>
      <c r="AB195" s="271">
        <v>83437.862494999994</v>
      </c>
      <c r="AC195" s="271">
        <v>83368.737949999995</v>
      </c>
      <c r="AD195" s="271">
        <v>-69.124544999998761</v>
      </c>
      <c r="AF195" s="271">
        <v>23309.670815830003</v>
      </c>
      <c r="AG195" s="402">
        <v>0</v>
      </c>
      <c r="AH195" s="402">
        <v>83368.737949999995</v>
      </c>
      <c r="AI195" s="402">
        <v>39218.600657999996</v>
      </c>
      <c r="AJ195" s="402">
        <v>39218.600657999996</v>
      </c>
      <c r="AK195" s="402">
        <v>-94350.007486000002</v>
      </c>
      <c r="AL195" s="402">
        <v>-69.124544999998761</v>
      </c>
      <c r="AM195" s="403" t="s">
        <v>514</v>
      </c>
      <c r="AN195" s="45">
        <v>6</v>
      </c>
      <c r="AO195" s="45" t="s">
        <v>545</v>
      </c>
      <c r="AP195" s="45">
        <v>6</v>
      </c>
      <c r="AR195" s="412"/>
      <c r="AS195" s="176"/>
      <c r="AV195" s="77"/>
      <c r="AW195" s="77"/>
      <c r="AX195" s="77"/>
      <c r="AY195" s="77"/>
      <c r="AZ195" s="77"/>
      <c r="BA195" s="77"/>
      <c r="BB195" s="77"/>
      <c r="BC195" s="77"/>
      <c r="BD195" s="77"/>
      <c r="BE195" s="77"/>
      <c r="BF195" s="77"/>
      <c r="BG195" s="77"/>
      <c r="BH195" s="77"/>
      <c r="BI195" s="77"/>
      <c r="BJ195" s="77"/>
      <c r="BK195" s="77"/>
      <c r="BL195" s="77"/>
      <c r="BM195" s="77"/>
      <c r="BN195" s="77"/>
      <c r="BO195" s="77"/>
      <c r="BP195" s="77"/>
      <c r="BQ195" s="77"/>
      <c r="BR195" s="77"/>
      <c r="BS195" s="77"/>
      <c r="BT195" s="77"/>
      <c r="BU195" s="77"/>
      <c r="BV195" s="77"/>
      <c r="BW195" s="77"/>
      <c r="BX195" s="77"/>
      <c r="BY195" s="77"/>
      <c r="BZ195" s="77"/>
      <c r="CA195" s="77"/>
      <c r="CB195" s="77"/>
      <c r="CC195" s="77"/>
      <c r="CD195" s="77"/>
      <c r="CE195" s="77"/>
      <c r="CF195" s="77"/>
      <c r="CG195" s="77"/>
      <c r="CH195" s="77"/>
      <c r="CI195" s="77"/>
      <c r="CJ195" s="77"/>
      <c r="CK195" s="77"/>
      <c r="CL195" s="77"/>
      <c r="CM195" s="77"/>
      <c r="CN195" s="77"/>
      <c r="CO195" s="77"/>
      <c r="CP195" s="77"/>
      <c r="CQ195" s="77"/>
      <c r="CR195" s="77"/>
      <c r="CS195" s="77"/>
      <c r="CT195" s="77"/>
      <c r="CU195" s="77"/>
      <c r="CV195" s="77"/>
      <c r="CW195" s="77"/>
      <c r="CX195" s="77"/>
      <c r="CY195" s="77"/>
      <c r="CZ195" s="77"/>
      <c r="DA195" s="77"/>
      <c r="DB195" s="77"/>
      <c r="DC195" s="77"/>
      <c r="DD195" s="77"/>
      <c r="DE195" s="77"/>
      <c r="DF195" s="77"/>
      <c r="DG195" s="77"/>
      <c r="DH195" s="77"/>
      <c r="DI195" s="77"/>
      <c r="DJ195" s="77"/>
      <c r="DK195" s="77"/>
      <c r="DL195" s="77"/>
      <c r="DM195" s="77"/>
      <c r="DN195" s="77"/>
      <c r="DO195" s="77"/>
      <c r="DP195" s="77"/>
      <c r="DQ195" s="77"/>
      <c r="DR195" s="77"/>
      <c r="DS195" s="77"/>
      <c r="DT195" s="77"/>
      <c r="DU195" s="77"/>
      <c r="DV195" s="77"/>
      <c r="DW195" s="77"/>
      <c r="DX195" s="77"/>
      <c r="DY195" s="77"/>
      <c r="DZ195" s="77"/>
      <c r="EA195" s="77"/>
      <c r="EB195" s="77"/>
      <c r="EC195" s="77"/>
      <c r="ED195" s="77"/>
      <c r="EE195" s="77"/>
      <c r="EF195" s="77"/>
      <c r="EG195" s="77"/>
      <c r="EH195" s="77"/>
      <c r="EI195" s="77"/>
      <c r="EJ195" s="77"/>
      <c r="EK195" s="77"/>
      <c r="EL195" s="77"/>
      <c r="EM195" s="77"/>
      <c r="EN195" s="77"/>
      <c r="EO195" s="77"/>
      <c r="EP195" s="77"/>
      <c r="EQ195" s="77"/>
      <c r="ER195" s="77"/>
      <c r="ES195" s="77"/>
      <c r="ET195" s="77"/>
      <c r="EU195" s="77"/>
      <c r="EV195" s="77"/>
      <c r="EW195" s="77"/>
      <c r="EX195" s="77"/>
      <c r="EY195" s="77"/>
      <c r="EZ195" s="77"/>
      <c r="FA195" s="77"/>
      <c r="FB195" s="77"/>
      <c r="FC195" s="77"/>
      <c r="FD195" s="77"/>
      <c r="FE195" s="77"/>
      <c r="FF195" s="77"/>
      <c r="FG195" s="77"/>
      <c r="FH195" s="77"/>
      <c r="FI195" s="77"/>
      <c r="FJ195" s="77"/>
      <c r="FK195" s="77"/>
      <c r="FL195" s="77"/>
      <c r="FM195" s="77"/>
      <c r="FN195" s="77"/>
      <c r="FO195" s="77"/>
      <c r="FP195" s="77"/>
      <c r="FQ195" s="77"/>
      <c r="FR195" s="77"/>
      <c r="FS195" s="77"/>
      <c r="FT195" s="77"/>
      <c r="FU195" s="77"/>
      <c r="FV195" s="77"/>
      <c r="FW195" s="77"/>
      <c r="FX195" s="77"/>
      <c r="FY195" s="77"/>
      <c r="FZ195" s="77"/>
      <c r="GA195" s="77"/>
      <c r="GB195" s="77"/>
      <c r="GC195" s="77"/>
      <c r="GD195" s="77"/>
      <c r="GE195" s="77"/>
      <c r="GF195" s="77"/>
      <c r="GG195" s="77"/>
      <c r="GH195" s="77"/>
      <c r="GI195" s="77"/>
      <c r="GJ195" s="77"/>
      <c r="GK195" s="77"/>
      <c r="GL195" s="77"/>
      <c r="GM195" s="77"/>
      <c r="GN195" s="77"/>
      <c r="GO195" s="77"/>
      <c r="GP195" s="77"/>
      <c r="GQ195" s="77"/>
      <c r="GR195" s="77"/>
      <c r="GS195" s="77"/>
      <c r="GT195" s="77"/>
      <c r="GU195" s="77"/>
      <c r="GV195" s="77"/>
      <c r="GW195" s="77"/>
      <c r="GX195" s="77"/>
      <c r="GY195" s="77"/>
      <c r="GZ195" s="77"/>
      <c r="HA195" s="77"/>
      <c r="HB195" s="77"/>
      <c r="HC195" s="77"/>
      <c r="HD195" s="77"/>
      <c r="HE195" s="77"/>
      <c r="HF195" s="77"/>
      <c r="HG195" s="77"/>
      <c r="HH195" s="77"/>
      <c r="HI195" s="77"/>
      <c r="HJ195" s="77"/>
      <c r="HK195" s="77"/>
      <c r="HL195" s="77"/>
      <c r="HM195" s="77"/>
      <c r="HN195" s="77"/>
      <c r="HO195" s="77"/>
      <c r="HP195" s="77"/>
      <c r="HQ195" s="77"/>
      <c r="HR195" s="77"/>
      <c r="HS195" s="77"/>
      <c r="HT195" s="77"/>
      <c r="HU195" s="77"/>
      <c r="HV195" s="77"/>
      <c r="HW195" s="77"/>
      <c r="HX195" s="77"/>
      <c r="HY195" s="77"/>
    </row>
    <row r="196" spans="1:233">
      <c r="A196" s="77">
        <v>1310</v>
      </c>
      <c r="B196" s="77">
        <v>470</v>
      </c>
      <c r="C196" s="77" t="s">
        <v>27</v>
      </c>
      <c r="D196" s="77" t="s">
        <v>28</v>
      </c>
      <c r="E196" s="77" t="s">
        <v>331</v>
      </c>
      <c r="F196" s="77" t="s">
        <v>200</v>
      </c>
      <c r="G196" s="77" t="s">
        <v>474</v>
      </c>
      <c r="H196" s="77" t="s">
        <v>468</v>
      </c>
      <c r="I196" s="77" t="s">
        <v>405</v>
      </c>
      <c r="J196" s="454" t="s">
        <v>470</v>
      </c>
      <c r="K196" s="410">
        <v>36896</v>
      </c>
      <c r="L196" s="410">
        <v>38722</v>
      </c>
      <c r="M196" s="77" t="s">
        <v>30</v>
      </c>
      <c r="N196" s="271">
        <v>-10000000</v>
      </c>
      <c r="O196" s="271">
        <v>4101.2987809999995</v>
      </c>
      <c r="P196" s="411">
        <v>0.86</v>
      </c>
      <c r="Q196" s="271">
        <v>63.428258</v>
      </c>
      <c r="R196" s="271">
        <v>63.434876000000003</v>
      </c>
      <c r="S196" s="411">
        <v>6.6180000000031214E-3</v>
      </c>
      <c r="T196" s="271">
        <v>27.142395332670798</v>
      </c>
      <c r="U196" s="271">
        <v>-253.26982599999999</v>
      </c>
      <c r="V196" s="271">
        <v>0</v>
      </c>
      <c r="W196" s="271">
        <v>-226.12743066732921</v>
      </c>
      <c r="X196" s="271">
        <v>-114572.786983</v>
      </c>
      <c r="Y196" s="271">
        <v>-114824.95101400001</v>
      </c>
      <c r="Z196" s="271">
        <v>-252.16403100000753</v>
      </c>
      <c r="AA196" s="271">
        <v>-26.036600332678319</v>
      </c>
      <c r="AB196" s="271">
        <v>-114572.786983</v>
      </c>
      <c r="AC196" s="271">
        <v>-114824.95101400001</v>
      </c>
      <c r="AD196" s="271">
        <v>-252.16403100000753</v>
      </c>
      <c r="AF196" s="271">
        <v>23613.227731607498</v>
      </c>
      <c r="AG196" s="402">
        <v>0</v>
      </c>
      <c r="AH196" s="402">
        <v>-114824.95101400001</v>
      </c>
      <c r="AI196" s="402">
        <v>-103339.14148400001</v>
      </c>
      <c r="AJ196" s="402">
        <v>-103339.14148400001</v>
      </c>
      <c r="AK196" s="402">
        <v>-7958.6467050000065</v>
      </c>
      <c r="AL196" s="402">
        <v>-252.16403100000753</v>
      </c>
      <c r="AM196" s="403" t="s">
        <v>514</v>
      </c>
      <c r="AN196" s="45">
        <v>6</v>
      </c>
      <c r="AO196" s="45" t="s">
        <v>545</v>
      </c>
      <c r="AP196" s="45">
        <v>6</v>
      </c>
      <c r="AR196" s="412"/>
      <c r="AS196" s="176"/>
      <c r="AV196" s="77"/>
      <c r="AW196" s="77"/>
      <c r="AX196" s="77"/>
      <c r="AY196" s="77"/>
      <c r="AZ196" s="77"/>
      <c r="BA196" s="77"/>
      <c r="BB196" s="77"/>
      <c r="BC196" s="77"/>
      <c r="BD196" s="77"/>
      <c r="BE196" s="77"/>
      <c r="BF196" s="77"/>
      <c r="BG196" s="77"/>
      <c r="BH196" s="77"/>
      <c r="BI196" s="77"/>
      <c r="BJ196" s="77"/>
      <c r="BK196" s="77"/>
      <c r="BL196" s="77"/>
      <c r="BM196" s="77"/>
      <c r="BN196" s="77"/>
      <c r="BO196" s="77"/>
      <c r="BP196" s="77"/>
      <c r="BQ196" s="77"/>
      <c r="BR196" s="77"/>
      <c r="BS196" s="77"/>
      <c r="BT196" s="77"/>
      <c r="BU196" s="77"/>
      <c r="BV196" s="77"/>
      <c r="BW196" s="77"/>
      <c r="BX196" s="77"/>
      <c r="BY196" s="77"/>
      <c r="BZ196" s="77"/>
      <c r="CA196" s="77"/>
      <c r="CB196" s="77"/>
      <c r="CC196" s="77"/>
      <c r="CD196" s="77"/>
      <c r="CE196" s="77"/>
      <c r="CF196" s="77"/>
      <c r="CG196" s="77"/>
      <c r="CH196" s="77"/>
      <c r="CI196" s="77"/>
      <c r="CJ196" s="77"/>
      <c r="CK196" s="77"/>
      <c r="CL196" s="77"/>
      <c r="CM196" s="77"/>
      <c r="CN196" s="77"/>
      <c r="CO196" s="77"/>
      <c r="CP196" s="77"/>
      <c r="CQ196" s="77"/>
      <c r="CR196" s="77"/>
      <c r="CS196" s="77"/>
      <c r="CT196" s="77"/>
      <c r="CU196" s="77"/>
      <c r="CV196" s="77"/>
      <c r="CW196" s="77"/>
      <c r="CX196" s="77"/>
      <c r="CY196" s="77"/>
      <c r="CZ196" s="77"/>
      <c r="DA196" s="77"/>
      <c r="DB196" s="77"/>
      <c r="DC196" s="77"/>
      <c r="DD196" s="77"/>
      <c r="DE196" s="77"/>
      <c r="DF196" s="77"/>
      <c r="DG196" s="77"/>
      <c r="DH196" s="77"/>
      <c r="DI196" s="77"/>
      <c r="DJ196" s="77"/>
      <c r="DK196" s="77"/>
      <c r="DL196" s="77"/>
      <c r="DM196" s="77"/>
      <c r="DN196" s="77"/>
      <c r="DO196" s="77"/>
      <c r="DP196" s="77"/>
      <c r="DQ196" s="77"/>
      <c r="DR196" s="77"/>
      <c r="DS196" s="77"/>
      <c r="DT196" s="77"/>
      <c r="DU196" s="77"/>
      <c r="DV196" s="77"/>
      <c r="DW196" s="77"/>
      <c r="DX196" s="77"/>
      <c r="DY196" s="77"/>
      <c r="DZ196" s="77"/>
      <c r="EA196" s="77"/>
      <c r="EB196" s="77"/>
      <c r="EC196" s="77"/>
      <c r="ED196" s="77"/>
      <c r="EE196" s="77"/>
      <c r="EF196" s="77"/>
      <c r="EG196" s="77"/>
      <c r="EH196" s="77"/>
      <c r="EI196" s="77"/>
      <c r="EJ196" s="77"/>
      <c r="EK196" s="77"/>
      <c r="EL196" s="77"/>
      <c r="EM196" s="77"/>
      <c r="EN196" s="77"/>
      <c r="EO196" s="77"/>
      <c r="EP196" s="77"/>
      <c r="EQ196" s="77"/>
      <c r="ER196" s="77"/>
      <c r="ES196" s="77"/>
      <c r="ET196" s="77"/>
      <c r="EU196" s="77"/>
      <c r="EV196" s="77"/>
      <c r="EW196" s="77"/>
      <c r="EX196" s="77"/>
      <c r="EY196" s="77"/>
      <c r="EZ196" s="77"/>
      <c r="FA196" s="77"/>
      <c r="FB196" s="77"/>
      <c r="FC196" s="77"/>
      <c r="FD196" s="77"/>
      <c r="FE196" s="77"/>
      <c r="FF196" s="77"/>
      <c r="FG196" s="77"/>
      <c r="FH196" s="77"/>
      <c r="FI196" s="77"/>
      <c r="FJ196" s="77"/>
      <c r="FK196" s="77"/>
      <c r="FL196" s="77"/>
      <c r="FM196" s="77"/>
      <c r="FN196" s="77"/>
      <c r="FO196" s="77"/>
      <c r="FP196" s="77"/>
      <c r="FQ196" s="77"/>
      <c r="FR196" s="77"/>
      <c r="FS196" s="77"/>
      <c r="FT196" s="77"/>
      <c r="FU196" s="77"/>
      <c r="FV196" s="77"/>
      <c r="FW196" s="77"/>
      <c r="FX196" s="77"/>
      <c r="FY196" s="77"/>
      <c r="FZ196" s="77"/>
      <c r="GA196" s="77"/>
      <c r="GB196" s="77"/>
      <c r="GC196" s="77"/>
      <c r="GD196" s="77"/>
      <c r="GE196" s="77"/>
      <c r="GF196" s="77"/>
      <c r="GG196" s="77"/>
      <c r="GH196" s="77"/>
      <c r="GI196" s="77"/>
      <c r="GJ196" s="77"/>
      <c r="GK196" s="77"/>
      <c r="GL196" s="77"/>
      <c r="GM196" s="77"/>
      <c r="GN196" s="77"/>
      <c r="GO196" s="77"/>
      <c r="GP196" s="77"/>
      <c r="GQ196" s="77"/>
      <c r="GR196" s="77"/>
      <c r="GS196" s="77"/>
      <c r="GT196" s="77"/>
      <c r="GU196" s="77"/>
      <c r="GV196" s="77"/>
      <c r="GW196" s="77"/>
      <c r="GX196" s="77"/>
      <c r="GY196" s="77"/>
      <c r="GZ196" s="77"/>
      <c r="HA196" s="77"/>
      <c r="HB196" s="77"/>
      <c r="HC196" s="77"/>
      <c r="HD196" s="77"/>
      <c r="HE196" s="77"/>
      <c r="HF196" s="77"/>
      <c r="HG196" s="77"/>
      <c r="HH196" s="77"/>
      <c r="HI196" s="77"/>
      <c r="HJ196" s="77"/>
      <c r="HK196" s="77"/>
      <c r="HL196" s="77"/>
      <c r="HM196" s="77"/>
      <c r="HN196" s="77"/>
      <c r="HO196" s="77"/>
      <c r="HP196" s="77"/>
      <c r="HQ196" s="77"/>
      <c r="HR196" s="77"/>
      <c r="HS196" s="77"/>
      <c r="HT196" s="77"/>
      <c r="HU196" s="77"/>
      <c r="HV196" s="77"/>
      <c r="HW196" s="77"/>
      <c r="HX196" s="77"/>
      <c r="HY196" s="77"/>
    </row>
    <row r="197" spans="1:233">
      <c r="A197" s="77">
        <v>1311</v>
      </c>
      <c r="B197" s="77">
        <v>471</v>
      </c>
      <c r="C197" s="77" t="s">
        <v>27</v>
      </c>
      <c r="D197" s="77" t="s">
        <v>28</v>
      </c>
      <c r="E197" s="77" t="s">
        <v>332</v>
      </c>
      <c r="F197" s="77" t="s">
        <v>197</v>
      </c>
      <c r="G197" s="77" t="s">
        <v>476</v>
      </c>
      <c r="H197" s="77" t="s">
        <v>468</v>
      </c>
      <c r="I197" s="77" t="s">
        <v>405</v>
      </c>
      <c r="J197" s="454" t="s">
        <v>475</v>
      </c>
      <c r="K197" s="410">
        <v>36896</v>
      </c>
      <c r="L197" s="410">
        <v>38722</v>
      </c>
      <c r="M197" s="77" t="s">
        <v>30</v>
      </c>
      <c r="N197" s="271">
        <v>-10000000</v>
      </c>
      <c r="O197" s="271">
        <v>4185.7979310000001</v>
      </c>
      <c r="P197" s="411">
        <v>1.65</v>
      </c>
      <c r="Q197" s="271">
        <v>123.72926099999999</v>
      </c>
      <c r="R197" s="271">
        <v>123.740891</v>
      </c>
      <c r="S197" s="411">
        <v>1.1630000000010909E-2</v>
      </c>
      <c r="T197" s="271">
        <v>48.680829937575666</v>
      </c>
      <c r="U197" s="271">
        <v>-457.669265</v>
      </c>
      <c r="V197" s="271">
        <v>0</v>
      </c>
      <c r="W197" s="271">
        <v>-408.98843506242434</v>
      </c>
      <c r="X197" s="271">
        <v>-208074.87801700001</v>
      </c>
      <c r="Y197" s="271">
        <v>-208559.265331</v>
      </c>
      <c r="Z197" s="271">
        <v>-484.38731399999233</v>
      </c>
      <c r="AA197" s="271">
        <v>-75.398878937567986</v>
      </c>
      <c r="AB197" s="271">
        <v>-208074.87801700001</v>
      </c>
      <c r="AC197" s="271">
        <v>-208559.265331</v>
      </c>
      <c r="AD197" s="271">
        <v>-484.38731399999233</v>
      </c>
      <c r="AF197" s="271">
        <v>52330.845733362003</v>
      </c>
      <c r="AG197" s="402">
        <v>0</v>
      </c>
      <c r="AH197" s="402">
        <v>-208559.265331</v>
      </c>
      <c r="AI197" s="402">
        <v>-131688.45583200001</v>
      </c>
      <c r="AJ197" s="402">
        <v>-131688.45583200001</v>
      </c>
      <c r="AK197" s="402">
        <v>-34903.695039999991</v>
      </c>
      <c r="AL197" s="402">
        <v>-484.38731399999233</v>
      </c>
      <c r="AM197" s="403" t="s">
        <v>514</v>
      </c>
      <c r="AN197" s="45" t="s">
        <v>545</v>
      </c>
      <c r="AO197" s="45">
        <v>10</v>
      </c>
      <c r="AP197" s="45">
        <v>10</v>
      </c>
      <c r="AR197" s="412"/>
      <c r="AS197" s="176"/>
      <c r="AV197" s="77"/>
      <c r="AW197" s="77"/>
      <c r="AX197" s="77"/>
      <c r="AY197" s="77"/>
      <c r="AZ197" s="77"/>
      <c r="BA197" s="77"/>
      <c r="BB197" s="77"/>
      <c r="BC197" s="77"/>
      <c r="BD197" s="77"/>
      <c r="BE197" s="77"/>
      <c r="BF197" s="77"/>
      <c r="BG197" s="77"/>
      <c r="BH197" s="77"/>
      <c r="BI197" s="77"/>
      <c r="BJ197" s="77"/>
      <c r="BK197" s="77"/>
      <c r="BL197" s="77"/>
      <c r="BM197" s="77"/>
      <c r="BN197" s="77"/>
      <c r="BO197" s="77"/>
      <c r="BP197" s="77"/>
      <c r="BQ197" s="77"/>
      <c r="BR197" s="77"/>
      <c r="BS197" s="77"/>
      <c r="BT197" s="77"/>
      <c r="BU197" s="77"/>
      <c r="BV197" s="77"/>
      <c r="BW197" s="77"/>
      <c r="BX197" s="77"/>
      <c r="BY197" s="77"/>
      <c r="BZ197" s="77"/>
      <c r="CA197" s="77"/>
      <c r="CB197" s="77"/>
      <c r="CC197" s="77"/>
      <c r="CD197" s="77"/>
      <c r="CE197" s="77"/>
      <c r="CF197" s="77"/>
      <c r="CG197" s="77"/>
      <c r="CH197" s="77"/>
      <c r="CI197" s="77"/>
      <c r="CJ197" s="77"/>
      <c r="CK197" s="77"/>
      <c r="CL197" s="77"/>
      <c r="CM197" s="77"/>
      <c r="CN197" s="77"/>
      <c r="CO197" s="77"/>
      <c r="CP197" s="77"/>
      <c r="CQ197" s="77"/>
      <c r="CR197" s="77"/>
      <c r="CS197" s="77"/>
      <c r="CT197" s="77"/>
      <c r="CU197" s="77"/>
      <c r="CV197" s="77"/>
      <c r="CW197" s="77"/>
      <c r="CX197" s="77"/>
      <c r="CY197" s="77"/>
      <c r="CZ197" s="77"/>
      <c r="DA197" s="77"/>
      <c r="DB197" s="77"/>
      <c r="DC197" s="77"/>
      <c r="DD197" s="77"/>
      <c r="DE197" s="77"/>
      <c r="DF197" s="77"/>
      <c r="DG197" s="77"/>
      <c r="DH197" s="77"/>
      <c r="DI197" s="77"/>
      <c r="DJ197" s="77"/>
      <c r="DK197" s="77"/>
      <c r="DL197" s="77"/>
      <c r="DM197" s="77"/>
      <c r="DN197" s="77"/>
      <c r="DO197" s="77"/>
      <c r="DP197" s="77"/>
      <c r="DQ197" s="77"/>
      <c r="DR197" s="77"/>
      <c r="DS197" s="77"/>
      <c r="DT197" s="77"/>
      <c r="DU197" s="77"/>
      <c r="DV197" s="77"/>
      <c r="DW197" s="77"/>
      <c r="DX197" s="77"/>
      <c r="DY197" s="77"/>
      <c r="DZ197" s="77"/>
      <c r="EA197" s="77"/>
      <c r="EB197" s="77"/>
      <c r="EC197" s="77"/>
      <c r="ED197" s="77"/>
      <c r="EE197" s="77"/>
      <c r="EF197" s="77"/>
      <c r="EG197" s="77"/>
      <c r="EH197" s="77"/>
      <c r="EI197" s="77"/>
      <c r="EJ197" s="77"/>
      <c r="EK197" s="77"/>
      <c r="EL197" s="77"/>
      <c r="EM197" s="77"/>
      <c r="EN197" s="77"/>
      <c r="EO197" s="77"/>
      <c r="EP197" s="77"/>
      <c r="EQ197" s="77"/>
      <c r="ER197" s="77"/>
      <c r="ES197" s="77"/>
      <c r="ET197" s="77"/>
      <c r="EU197" s="77"/>
      <c r="EV197" s="77"/>
      <c r="EW197" s="77"/>
      <c r="EX197" s="77"/>
      <c r="EY197" s="77"/>
      <c r="EZ197" s="77"/>
      <c r="FA197" s="77"/>
      <c r="FB197" s="77"/>
      <c r="FC197" s="77"/>
      <c r="FD197" s="77"/>
      <c r="FE197" s="77"/>
      <c r="FF197" s="77"/>
      <c r="FG197" s="77"/>
      <c r="FH197" s="77"/>
      <c r="FI197" s="77"/>
      <c r="FJ197" s="77"/>
      <c r="FK197" s="77"/>
      <c r="FL197" s="77"/>
      <c r="FM197" s="77"/>
      <c r="FN197" s="77"/>
      <c r="FO197" s="77"/>
      <c r="FP197" s="77"/>
      <c r="FQ197" s="77"/>
      <c r="FR197" s="77"/>
      <c r="FS197" s="77"/>
      <c r="FT197" s="77"/>
      <c r="FU197" s="77"/>
      <c r="FV197" s="77"/>
      <c r="FW197" s="77"/>
      <c r="FX197" s="77"/>
      <c r="FY197" s="77"/>
      <c r="FZ197" s="77"/>
      <c r="GA197" s="77"/>
      <c r="GB197" s="77"/>
      <c r="GC197" s="77"/>
      <c r="GD197" s="77"/>
      <c r="GE197" s="77"/>
      <c r="GF197" s="77"/>
      <c r="GG197" s="77"/>
      <c r="GH197" s="77"/>
      <c r="GI197" s="77"/>
      <c r="GJ197" s="77"/>
      <c r="GK197" s="77"/>
      <c r="GL197" s="77"/>
      <c r="GM197" s="77"/>
      <c r="GN197" s="77"/>
      <c r="GO197" s="77"/>
      <c r="GP197" s="77"/>
      <c r="GQ197" s="77"/>
      <c r="GR197" s="77"/>
      <c r="GS197" s="77"/>
      <c r="GT197" s="77"/>
      <c r="GU197" s="77"/>
      <c r="GV197" s="77"/>
      <c r="GW197" s="77"/>
      <c r="GX197" s="77"/>
      <c r="GY197" s="77"/>
      <c r="GZ197" s="77"/>
      <c r="HA197" s="77"/>
      <c r="HB197" s="77"/>
      <c r="HC197" s="77"/>
      <c r="HD197" s="77"/>
      <c r="HE197" s="77"/>
      <c r="HF197" s="77"/>
      <c r="HG197" s="77"/>
      <c r="HH197" s="77"/>
      <c r="HI197" s="77"/>
      <c r="HJ197" s="77"/>
      <c r="HK197" s="77"/>
      <c r="HL197" s="77"/>
      <c r="HM197" s="77"/>
      <c r="HN197" s="77"/>
      <c r="HO197" s="77"/>
      <c r="HP197" s="77"/>
      <c r="HQ197" s="77"/>
      <c r="HR197" s="77"/>
      <c r="HS197" s="77"/>
      <c r="HT197" s="77"/>
      <c r="HU197" s="77"/>
      <c r="HV197" s="77"/>
      <c r="HW197" s="77"/>
      <c r="HX197" s="77"/>
      <c r="HY197" s="77"/>
    </row>
    <row r="198" spans="1:233">
      <c r="A198" s="77">
        <v>1312</v>
      </c>
      <c r="B198" s="77">
        <v>472</v>
      </c>
      <c r="C198" s="77" t="s">
        <v>27</v>
      </c>
      <c r="D198" s="77" t="s">
        <v>28</v>
      </c>
      <c r="E198" s="77" t="s">
        <v>333</v>
      </c>
      <c r="F198" s="77" t="s">
        <v>197</v>
      </c>
      <c r="G198" s="77" t="s">
        <v>477</v>
      </c>
      <c r="H198" s="77" t="s">
        <v>497</v>
      </c>
      <c r="I198" s="77" t="s">
        <v>405</v>
      </c>
      <c r="J198" s="454" t="s">
        <v>481</v>
      </c>
      <c r="K198" s="410">
        <v>36896</v>
      </c>
      <c r="L198" s="410">
        <v>38722</v>
      </c>
      <c r="M198" s="77" t="s">
        <v>30</v>
      </c>
      <c r="N198" s="271">
        <v>-10000000</v>
      </c>
      <c r="O198" s="271">
        <v>4092.1764779999999</v>
      </c>
      <c r="P198" s="411">
        <v>1.1200000000000001</v>
      </c>
      <c r="Q198" s="271">
        <v>109.167838</v>
      </c>
      <c r="R198" s="271">
        <v>109.19256900000001</v>
      </c>
      <c r="S198" s="411">
        <v>2.4731000000002723E-2</v>
      </c>
      <c r="T198" s="271">
        <v>101.20361647742914</v>
      </c>
      <c r="U198" s="271">
        <v>-419.33332799999999</v>
      </c>
      <c r="V198" s="271">
        <v>0</v>
      </c>
      <c r="W198" s="271">
        <v>-318.12971152257086</v>
      </c>
      <c r="X198" s="271">
        <v>-38727.475293000003</v>
      </c>
      <c r="Y198" s="271">
        <v>-38941.515867000002</v>
      </c>
      <c r="Z198" s="271">
        <v>-214.04057399999874</v>
      </c>
      <c r="AA198" s="271">
        <v>104.08913752257212</v>
      </c>
      <c r="AB198" s="271">
        <v>-38727.475293000003</v>
      </c>
      <c r="AC198" s="271">
        <v>-38941.515867000002</v>
      </c>
      <c r="AD198" s="271">
        <v>-214.04057399999874</v>
      </c>
      <c r="AF198" s="271">
        <v>51160.390327955996</v>
      </c>
      <c r="AG198" s="402">
        <v>0</v>
      </c>
      <c r="AH198" s="402">
        <v>-38941.515867000002</v>
      </c>
      <c r="AI198" s="402">
        <v>-69753.945858000006</v>
      </c>
      <c r="AJ198" s="402">
        <v>-69753.945858000006</v>
      </c>
      <c r="AK198" s="402">
        <v>-52459.229713000001</v>
      </c>
      <c r="AL198" s="402">
        <v>-214.04057399999874</v>
      </c>
      <c r="AM198" s="403" t="s">
        <v>514</v>
      </c>
      <c r="AN198" s="45" t="s">
        <v>545</v>
      </c>
      <c r="AO198" s="45">
        <v>10</v>
      </c>
      <c r="AP198" s="45">
        <v>10</v>
      </c>
      <c r="AR198" s="412"/>
      <c r="AS198" s="176"/>
      <c r="AV198" s="77"/>
      <c r="AW198" s="77"/>
      <c r="AX198" s="77"/>
      <c r="AY198" s="77"/>
      <c r="AZ198" s="77"/>
      <c r="BA198" s="77"/>
      <c r="BB198" s="77"/>
      <c r="BC198" s="77"/>
      <c r="BD198" s="77"/>
      <c r="BE198" s="77"/>
      <c r="BF198" s="77"/>
      <c r="BG198" s="77"/>
      <c r="BH198" s="77"/>
      <c r="BI198" s="77"/>
      <c r="BJ198" s="77"/>
      <c r="BK198" s="77"/>
      <c r="BL198" s="77"/>
      <c r="BM198" s="77"/>
      <c r="BN198" s="77"/>
      <c r="BO198" s="77"/>
      <c r="BP198" s="77"/>
      <c r="BQ198" s="77"/>
      <c r="BR198" s="77"/>
      <c r="BS198" s="77"/>
      <c r="BT198" s="77"/>
      <c r="BU198" s="77"/>
      <c r="BV198" s="77"/>
      <c r="BW198" s="77"/>
      <c r="BX198" s="77"/>
      <c r="BY198" s="77"/>
      <c r="BZ198" s="77"/>
      <c r="CA198" s="77"/>
      <c r="CB198" s="77"/>
      <c r="CC198" s="77"/>
      <c r="CD198" s="77"/>
      <c r="CE198" s="77"/>
      <c r="CF198" s="77"/>
      <c r="CG198" s="77"/>
      <c r="CH198" s="77"/>
      <c r="CI198" s="77"/>
      <c r="CJ198" s="77"/>
      <c r="CK198" s="77"/>
      <c r="CL198" s="77"/>
      <c r="CM198" s="77"/>
      <c r="CN198" s="77"/>
      <c r="CO198" s="77"/>
      <c r="CP198" s="77"/>
      <c r="CQ198" s="77"/>
      <c r="CR198" s="77"/>
      <c r="CS198" s="77"/>
      <c r="CT198" s="77"/>
      <c r="CU198" s="77"/>
      <c r="CV198" s="77"/>
      <c r="CW198" s="77"/>
      <c r="CX198" s="77"/>
      <c r="CY198" s="77"/>
      <c r="CZ198" s="77"/>
      <c r="DA198" s="77"/>
      <c r="DB198" s="77"/>
      <c r="DC198" s="77"/>
      <c r="DD198" s="77"/>
      <c r="DE198" s="77"/>
      <c r="DF198" s="77"/>
      <c r="DG198" s="77"/>
      <c r="DH198" s="77"/>
      <c r="DI198" s="77"/>
      <c r="DJ198" s="77"/>
      <c r="DK198" s="77"/>
      <c r="DL198" s="77"/>
      <c r="DM198" s="77"/>
      <c r="DN198" s="77"/>
      <c r="DO198" s="77"/>
      <c r="DP198" s="77"/>
      <c r="DQ198" s="77"/>
      <c r="DR198" s="77"/>
      <c r="DS198" s="77"/>
      <c r="DT198" s="77"/>
      <c r="DU198" s="77"/>
      <c r="DV198" s="77"/>
      <c r="DW198" s="77"/>
      <c r="DX198" s="77"/>
      <c r="DY198" s="77"/>
      <c r="DZ198" s="77"/>
      <c r="EA198" s="77"/>
      <c r="EB198" s="77"/>
      <c r="EC198" s="77"/>
      <c r="ED198" s="77"/>
      <c r="EE198" s="77"/>
      <c r="EF198" s="77"/>
      <c r="EG198" s="77"/>
      <c r="EH198" s="77"/>
      <c r="EI198" s="77"/>
      <c r="EJ198" s="77"/>
      <c r="EK198" s="77"/>
      <c r="EL198" s="77"/>
      <c r="EM198" s="77"/>
      <c r="EN198" s="77"/>
      <c r="EO198" s="77"/>
      <c r="EP198" s="77"/>
      <c r="EQ198" s="77"/>
      <c r="ER198" s="77"/>
      <c r="ES198" s="77"/>
      <c r="ET198" s="77"/>
      <c r="EU198" s="77"/>
      <c r="EV198" s="77"/>
      <c r="EW198" s="77"/>
      <c r="EX198" s="77"/>
      <c r="EY198" s="77"/>
      <c r="EZ198" s="77"/>
      <c r="FA198" s="77"/>
      <c r="FB198" s="77"/>
      <c r="FC198" s="77"/>
      <c r="FD198" s="77"/>
      <c r="FE198" s="77"/>
      <c r="FF198" s="77"/>
      <c r="FG198" s="77"/>
      <c r="FH198" s="77"/>
      <c r="FI198" s="77"/>
      <c r="FJ198" s="77"/>
      <c r="FK198" s="77"/>
      <c r="FL198" s="77"/>
      <c r="FM198" s="77"/>
      <c r="FN198" s="77"/>
      <c r="FO198" s="77"/>
      <c r="FP198" s="77"/>
      <c r="FQ198" s="77"/>
      <c r="FR198" s="77"/>
      <c r="FS198" s="77"/>
      <c r="FT198" s="77"/>
      <c r="FU198" s="77"/>
      <c r="FV198" s="77"/>
      <c r="FW198" s="77"/>
      <c r="FX198" s="77"/>
      <c r="FY198" s="77"/>
      <c r="FZ198" s="77"/>
      <c r="GA198" s="77"/>
      <c r="GB198" s="77"/>
      <c r="GC198" s="77"/>
      <c r="GD198" s="77"/>
      <c r="GE198" s="77"/>
      <c r="GF198" s="77"/>
      <c r="GG198" s="77"/>
      <c r="GH198" s="77"/>
      <c r="GI198" s="77"/>
      <c r="GJ198" s="77"/>
      <c r="GK198" s="77"/>
      <c r="GL198" s="77"/>
      <c r="GM198" s="77"/>
      <c r="GN198" s="77"/>
      <c r="GO198" s="77"/>
      <c r="GP198" s="77"/>
      <c r="GQ198" s="77"/>
      <c r="GR198" s="77"/>
      <c r="GS198" s="77"/>
      <c r="GT198" s="77"/>
      <c r="GU198" s="77"/>
      <c r="GV198" s="77"/>
      <c r="GW198" s="77"/>
      <c r="GX198" s="77"/>
      <c r="GY198" s="77"/>
      <c r="GZ198" s="77"/>
      <c r="HA198" s="77"/>
      <c r="HB198" s="77"/>
      <c r="HC198" s="77"/>
      <c r="HD198" s="77"/>
      <c r="HE198" s="77"/>
      <c r="HF198" s="77"/>
      <c r="HG198" s="77"/>
      <c r="HH198" s="77"/>
      <c r="HI198" s="77"/>
      <c r="HJ198" s="77"/>
      <c r="HK198" s="77"/>
      <c r="HL198" s="77"/>
      <c r="HM198" s="77"/>
      <c r="HN198" s="77"/>
      <c r="HO198" s="77"/>
      <c r="HP198" s="77"/>
      <c r="HQ198" s="77"/>
      <c r="HR198" s="77"/>
      <c r="HS198" s="77"/>
      <c r="HT198" s="77"/>
      <c r="HU198" s="77"/>
      <c r="HV198" s="77"/>
      <c r="HW198" s="77"/>
      <c r="HX198" s="77"/>
      <c r="HY198" s="77"/>
    </row>
    <row r="199" spans="1:233">
      <c r="A199" s="77">
        <v>1313</v>
      </c>
      <c r="B199" s="77">
        <v>473</v>
      </c>
      <c r="C199" s="77" t="s">
        <v>27</v>
      </c>
      <c r="D199" s="77" t="s">
        <v>28</v>
      </c>
      <c r="E199" s="77" t="s">
        <v>334</v>
      </c>
      <c r="F199" s="77" t="s">
        <v>200</v>
      </c>
      <c r="G199" s="77" t="s">
        <v>473</v>
      </c>
      <c r="H199" s="77" t="s">
        <v>482</v>
      </c>
      <c r="I199" s="77" t="s">
        <v>405</v>
      </c>
      <c r="J199" s="454" t="s">
        <v>469</v>
      </c>
      <c r="K199" s="410">
        <v>36896</v>
      </c>
      <c r="L199" s="410">
        <v>38722</v>
      </c>
      <c r="M199" s="77" t="s">
        <v>30</v>
      </c>
      <c r="N199" s="271">
        <v>-10000000</v>
      </c>
      <c r="O199" s="271">
        <v>4040.7481480000001</v>
      </c>
      <c r="P199" s="411">
        <v>0.9</v>
      </c>
      <c r="Q199" s="271">
        <v>160.55767700000001</v>
      </c>
      <c r="R199" s="271">
        <v>149.92967200000001</v>
      </c>
      <c r="S199" s="411">
        <v>-10.628005000000002</v>
      </c>
      <c r="T199" s="271">
        <v>-42945.091520684749</v>
      </c>
      <c r="U199" s="271">
        <v>-496.35522300000002</v>
      </c>
      <c r="V199" s="271">
        <v>0</v>
      </c>
      <c r="W199" s="271">
        <v>-43441.446743684748</v>
      </c>
      <c r="X199" s="271">
        <v>264747.947262</v>
      </c>
      <c r="Y199" s="271">
        <v>222158.45579000001</v>
      </c>
      <c r="Z199" s="271">
        <v>-42589.491471999994</v>
      </c>
      <c r="AA199" s="271">
        <v>851.95527168475382</v>
      </c>
      <c r="AB199" s="271">
        <v>264747.947262</v>
      </c>
      <c r="AC199" s="271">
        <v>222158.45579000001</v>
      </c>
      <c r="AD199" s="271">
        <v>-42589.491471999994</v>
      </c>
      <c r="AF199" s="271">
        <v>23264.607462110002</v>
      </c>
      <c r="AG199" s="402">
        <v>0</v>
      </c>
      <c r="AH199" s="402">
        <v>222158.45579000001</v>
      </c>
      <c r="AI199" s="402">
        <v>100711.114835</v>
      </c>
      <c r="AJ199" s="402">
        <v>100711.114835</v>
      </c>
      <c r="AK199" s="402">
        <v>-41817.376920999988</v>
      </c>
      <c r="AL199" s="402">
        <v>-42589.491471999994</v>
      </c>
      <c r="AM199" s="403" t="s">
        <v>514</v>
      </c>
      <c r="AN199" s="45">
        <v>6</v>
      </c>
      <c r="AO199" s="45" t="s">
        <v>545</v>
      </c>
      <c r="AP199" s="45">
        <v>6</v>
      </c>
      <c r="AR199" s="412"/>
      <c r="AS199" s="176"/>
      <c r="AV199" s="77"/>
      <c r="AW199" s="77"/>
      <c r="AX199" s="77"/>
      <c r="AY199" s="77"/>
      <c r="AZ199" s="77"/>
      <c r="BA199" s="77"/>
      <c r="BB199" s="77"/>
      <c r="BC199" s="77"/>
      <c r="BD199" s="77"/>
      <c r="BE199" s="77"/>
      <c r="BF199" s="77"/>
      <c r="BG199" s="77"/>
      <c r="BH199" s="77"/>
      <c r="BI199" s="77"/>
      <c r="BJ199" s="77"/>
      <c r="BK199" s="77"/>
      <c r="BL199" s="77"/>
      <c r="BM199" s="77"/>
      <c r="BN199" s="77"/>
      <c r="BO199" s="77"/>
      <c r="BP199" s="77"/>
      <c r="BQ199" s="77"/>
      <c r="BR199" s="77"/>
      <c r="BS199" s="77"/>
      <c r="BT199" s="77"/>
      <c r="BU199" s="77"/>
      <c r="BV199" s="77"/>
      <c r="BW199" s="77"/>
      <c r="BX199" s="77"/>
      <c r="BY199" s="77"/>
      <c r="BZ199" s="77"/>
      <c r="CA199" s="77"/>
      <c r="CB199" s="77"/>
      <c r="CC199" s="77"/>
      <c r="CD199" s="77"/>
      <c r="CE199" s="77"/>
      <c r="CF199" s="77"/>
      <c r="CG199" s="77"/>
      <c r="CH199" s="77"/>
      <c r="CI199" s="77"/>
      <c r="CJ199" s="77"/>
      <c r="CK199" s="77"/>
      <c r="CL199" s="77"/>
      <c r="CM199" s="77"/>
      <c r="CN199" s="77"/>
      <c r="CO199" s="77"/>
      <c r="CP199" s="77"/>
      <c r="CQ199" s="77"/>
      <c r="CR199" s="77"/>
      <c r="CS199" s="77"/>
      <c r="CT199" s="77"/>
      <c r="CU199" s="77"/>
      <c r="CV199" s="77"/>
      <c r="CW199" s="77"/>
      <c r="CX199" s="77"/>
      <c r="CY199" s="77"/>
      <c r="CZ199" s="77"/>
      <c r="DA199" s="77"/>
      <c r="DB199" s="77"/>
      <c r="DC199" s="77"/>
      <c r="DD199" s="77"/>
      <c r="DE199" s="77"/>
      <c r="DF199" s="77"/>
      <c r="DG199" s="77"/>
      <c r="DH199" s="77"/>
      <c r="DI199" s="77"/>
      <c r="DJ199" s="77"/>
      <c r="DK199" s="77"/>
      <c r="DL199" s="77"/>
      <c r="DM199" s="77"/>
      <c r="DN199" s="77"/>
      <c r="DO199" s="77"/>
      <c r="DP199" s="77"/>
      <c r="DQ199" s="77"/>
      <c r="DR199" s="77"/>
      <c r="DS199" s="77"/>
      <c r="DT199" s="77"/>
      <c r="DU199" s="77"/>
      <c r="DV199" s="77"/>
      <c r="DW199" s="77"/>
      <c r="DX199" s="77"/>
      <c r="DY199" s="77"/>
      <c r="DZ199" s="77"/>
      <c r="EA199" s="77"/>
      <c r="EB199" s="77"/>
      <c r="EC199" s="77"/>
      <c r="ED199" s="77"/>
      <c r="EE199" s="77"/>
      <c r="EF199" s="77"/>
      <c r="EG199" s="77"/>
      <c r="EH199" s="77"/>
      <c r="EI199" s="77"/>
      <c r="EJ199" s="77"/>
      <c r="EK199" s="77"/>
      <c r="EL199" s="77"/>
      <c r="EM199" s="77"/>
      <c r="EN199" s="77"/>
      <c r="EO199" s="77"/>
      <c r="EP199" s="77"/>
      <c r="EQ199" s="77"/>
      <c r="ER199" s="77"/>
      <c r="ES199" s="77"/>
      <c r="ET199" s="77"/>
      <c r="EU199" s="77"/>
      <c r="EV199" s="77"/>
      <c r="EW199" s="77"/>
      <c r="EX199" s="77"/>
      <c r="EY199" s="77"/>
      <c r="EZ199" s="77"/>
      <c r="FA199" s="77"/>
      <c r="FB199" s="77"/>
      <c r="FC199" s="77"/>
      <c r="FD199" s="77"/>
      <c r="FE199" s="77"/>
      <c r="FF199" s="77"/>
      <c r="FG199" s="77"/>
      <c r="FH199" s="77"/>
      <c r="FI199" s="77"/>
      <c r="FJ199" s="77"/>
      <c r="FK199" s="77"/>
      <c r="FL199" s="77"/>
      <c r="FM199" s="77"/>
      <c r="FN199" s="77"/>
      <c r="FO199" s="77"/>
      <c r="FP199" s="77"/>
      <c r="FQ199" s="77"/>
      <c r="FR199" s="77"/>
      <c r="FS199" s="77"/>
      <c r="FT199" s="77"/>
      <c r="FU199" s="77"/>
      <c r="FV199" s="77"/>
      <c r="FW199" s="77"/>
      <c r="FX199" s="77"/>
      <c r="FY199" s="77"/>
      <c r="FZ199" s="77"/>
      <c r="GA199" s="77"/>
      <c r="GB199" s="77"/>
      <c r="GC199" s="77"/>
      <c r="GD199" s="77"/>
      <c r="GE199" s="77"/>
      <c r="GF199" s="77"/>
      <c r="GG199" s="77"/>
      <c r="GH199" s="77"/>
      <c r="GI199" s="77"/>
      <c r="GJ199" s="77"/>
      <c r="GK199" s="77"/>
      <c r="GL199" s="77"/>
      <c r="GM199" s="77"/>
      <c r="GN199" s="77"/>
      <c r="GO199" s="77"/>
      <c r="GP199" s="77"/>
      <c r="GQ199" s="77"/>
      <c r="GR199" s="77"/>
      <c r="GS199" s="77"/>
      <c r="GT199" s="77"/>
      <c r="GU199" s="77"/>
      <c r="GV199" s="77"/>
      <c r="GW199" s="77"/>
      <c r="GX199" s="77"/>
      <c r="GY199" s="77"/>
      <c r="GZ199" s="77"/>
      <c r="HA199" s="77"/>
      <c r="HB199" s="77"/>
      <c r="HC199" s="77"/>
      <c r="HD199" s="77"/>
      <c r="HE199" s="77"/>
      <c r="HF199" s="77"/>
      <c r="HG199" s="77"/>
      <c r="HH199" s="77"/>
      <c r="HI199" s="77"/>
      <c r="HJ199" s="77"/>
      <c r="HK199" s="77"/>
      <c r="HL199" s="77"/>
      <c r="HM199" s="77"/>
      <c r="HN199" s="77"/>
      <c r="HO199" s="77"/>
      <c r="HP199" s="77"/>
      <c r="HQ199" s="77"/>
      <c r="HR199" s="77"/>
      <c r="HS199" s="77"/>
      <c r="HT199" s="77"/>
      <c r="HU199" s="77"/>
      <c r="HV199" s="77"/>
      <c r="HW199" s="77"/>
      <c r="HX199" s="77"/>
      <c r="HY199" s="77"/>
    </row>
    <row r="200" spans="1:233">
      <c r="A200" s="77">
        <v>1314</v>
      </c>
      <c r="B200" s="77">
        <v>474</v>
      </c>
      <c r="C200" s="77" t="s">
        <v>27</v>
      </c>
      <c r="D200" s="77" t="s">
        <v>28</v>
      </c>
      <c r="E200" s="77" t="s">
        <v>335</v>
      </c>
      <c r="F200" s="77" t="s">
        <v>200</v>
      </c>
      <c r="G200" s="77" t="s">
        <v>477</v>
      </c>
      <c r="H200" s="77" t="s">
        <v>468</v>
      </c>
      <c r="I200" s="77" t="s">
        <v>405</v>
      </c>
      <c r="J200" s="454" t="s">
        <v>470</v>
      </c>
      <c r="K200" s="410">
        <v>36896</v>
      </c>
      <c r="L200" s="410">
        <v>38722</v>
      </c>
      <c r="M200" s="77" t="s">
        <v>30</v>
      </c>
      <c r="N200" s="271">
        <v>-10000000</v>
      </c>
      <c r="O200" s="271">
        <v>4190.5272860000005</v>
      </c>
      <c r="P200" s="411">
        <v>1.6</v>
      </c>
      <c r="Q200" s="271">
        <v>97.094614000000007</v>
      </c>
      <c r="R200" s="271">
        <v>97.109323000000003</v>
      </c>
      <c r="S200" s="411">
        <v>1.4708999999996308E-2</v>
      </c>
      <c r="T200" s="271">
        <v>61.638465849758539</v>
      </c>
      <c r="U200" s="271">
        <v>-437.54752999999999</v>
      </c>
      <c r="V200" s="271">
        <v>0</v>
      </c>
      <c r="W200" s="271">
        <v>-375.90906415024148</v>
      </c>
      <c r="X200" s="271">
        <v>-297733.16405700002</v>
      </c>
      <c r="Y200" s="271">
        <v>-298229.148247</v>
      </c>
      <c r="Z200" s="271">
        <v>-495.9841899999883</v>
      </c>
      <c r="AA200" s="271">
        <v>-120.07512584974683</v>
      </c>
      <c r="AB200" s="271">
        <v>-297733.16405700002</v>
      </c>
      <c r="AC200" s="271">
        <v>-298229.148247</v>
      </c>
      <c r="AD200" s="271">
        <v>-495.9841899999883</v>
      </c>
      <c r="AF200" s="271">
        <v>24126.960849145005</v>
      </c>
      <c r="AG200" s="402">
        <v>0</v>
      </c>
      <c r="AH200" s="402">
        <v>-298229.148247</v>
      </c>
      <c r="AI200" s="402">
        <v>-182321.88505099999</v>
      </c>
      <c r="AJ200" s="402">
        <v>-182321.88505099999</v>
      </c>
      <c r="AK200" s="402">
        <v>28479.351627999975</v>
      </c>
      <c r="AL200" s="402">
        <v>-495.9841899999883</v>
      </c>
      <c r="AM200" s="403" t="s">
        <v>514</v>
      </c>
      <c r="AN200" s="45">
        <v>6</v>
      </c>
      <c r="AO200" s="45" t="s">
        <v>545</v>
      </c>
      <c r="AP200" s="45">
        <v>6</v>
      </c>
      <c r="AR200" s="412"/>
      <c r="AS200" s="176"/>
      <c r="AV200" s="77"/>
      <c r="AW200" s="77"/>
      <c r="AX200" s="77"/>
      <c r="AY200" s="77"/>
      <c r="AZ200" s="77"/>
      <c r="BA200" s="77"/>
      <c r="BB200" s="77"/>
      <c r="BC200" s="77"/>
      <c r="BD200" s="77"/>
      <c r="BE200" s="77"/>
      <c r="BF200" s="77"/>
      <c r="BG200" s="77"/>
      <c r="BH200" s="77"/>
      <c r="BI200" s="77"/>
      <c r="BJ200" s="77"/>
      <c r="BK200" s="77"/>
      <c r="BL200" s="77"/>
      <c r="BM200" s="77"/>
      <c r="BN200" s="77"/>
      <c r="BO200" s="77"/>
      <c r="BP200" s="77"/>
      <c r="BQ200" s="77"/>
      <c r="BR200" s="77"/>
      <c r="BS200" s="77"/>
      <c r="BT200" s="77"/>
      <c r="BU200" s="77"/>
      <c r="BV200" s="77"/>
      <c r="BW200" s="77"/>
      <c r="BX200" s="77"/>
      <c r="BY200" s="77"/>
      <c r="BZ200" s="77"/>
      <c r="CA200" s="77"/>
      <c r="CB200" s="77"/>
      <c r="CC200" s="77"/>
      <c r="CD200" s="77"/>
      <c r="CE200" s="77"/>
      <c r="CF200" s="77"/>
      <c r="CG200" s="77"/>
      <c r="CH200" s="77"/>
      <c r="CI200" s="77"/>
      <c r="CJ200" s="77"/>
      <c r="CK200" s="77"/>
      <c r="CL200" s="77"/>
      <c r="CM200" s="77"/>
      <c r="CN200" s="77"/>
      <c r="CO200" s="77"/>
      <c r="CP200" s="77"/>
      <c r="CQ200" s="77"/>
      <c r="CR200" s="77"/>
      <c r="CS200" s="77"/>
      <c r="CT200" s="77"/>
      <c r="CU200" s="77"/>
      <c r="CV200" s="77"/>
      <c r="CW200" s="77"/>
      <c r="CX200" s="77"/>
      <c r="CY200" s="77"/>
      <c r="CZ200" s="77"/>
      <c r="DA200" s="77"/>
      <c r="DB200" s="77"/>
      <c r="DC200" s="77"/>
      <c r="DD200" s="77"/>
      <c r="DE200" s="77"/>
      <c r="DF200" s="77"/>
      <c r="DG200" s="77"/>
      <c r="DH200" s="77"/>
      <c r="DI200" s="77"/>
      <c r="DJ200" s="77"/>
      <c r="DK200" s="77"/>
      <c r="DL200" s="77"/>
      <c r="DM200" s="77"/>
      <c r="DN200" s="77"/>
      <c r="DO200" s="77"/>
      <c r="DP200" s="77"/>
      <c r="DQ200" s="77"/>
      <c r="DR200" s="77"/>
      <c r="DS200" s="77"/>
      <c r="DT200" s="77"/>
      <c r="DU200" s="77"/>
      <c r="DV200" s="77"/>
      <c r="DW200" s="77"/>
      <c r="DX200" s="77"/>
      <c r="DY200" s="77"/>
      <c r="DZ200" s="77"/>
      <c r="EA200" s="77"/>
      <c r="EB200" s="77"/>
      <c r="EC200" s="77"/>
      <c r="ED200" s="77"/>
      <c r="EE200" s="77"/>
      <c r="EF200" s="77"/>
      <c r="EG200" s="77"/>
      <c r="EH200" s="77"/>
      <c r="EI200" s="77"/>
      <c r="EJ200" s="77"/>
      <c r="EK200" s="77"/>
      <c r="EL200" s="77"/>
      <c r="EM200" s="77"/>
      <c r="EN200" s="77"/>
      <c r="EO200" s="77"/>
      <c r="EP200" s="77"/>
      <c r="EQ200" s="77"/>
      <c r="ER200" s="77"/>
      <c r="ES200" s="77"/>
      <c r="ET200" s="77"/>
      <c r="EU200" s="77"/>
      <c r="EV200" s="77"/>
      <c r="EW200" s="77"/>
      <c r="EX200" s="77"/>
      <c r="EY200" s="77"/>
      <c r="EZ200" s="77"/>
      <c r="FA200" s="77"/>
      <c r="FB200" s="77"/>
      <c r="FC200" s="77"/>
      <c r="FD200" s="77"/>
      <c r="FE200" s="77"/>
      <c r="FF200" s="77"/>
      <c r="FG200" s="77"/>
      <c r="FH200" s="77"/>
      <c r="FI200" s="77"/>
      <c r="FJ200" s="77"/>
      <c r="FK200" s="77"/>
      <c r="FL200" s="77"/>
      <c r="FM200" s="77"/>
      <c r="FN200" s="77"/>
      <c r="FO200" s="77"/>
      <c r="FP200" s="77"/>
      <c r="FQ200" s="77"/>
      <c r="FR200" s="77"/>
      <c r="FS200" s="77"/>
      <c r="FT200" s="77"/>
      <c r="FU200" s="77"/>
      <c r="FV200" s="77"/>
      <c r="FW200" s="77"/>
      <c r="FX200" s="77"/>
      <c r="FY200" s="77"/>
      <c r="FZ200" s="77"/>
      <c r="GA200" s="77"/>
      <c r="GB200" s="77"/>
      <c r="GC200" s="77"/>
      <c r="GD200" s="77"/>
      <c r="GE200" s="77"/>
      <c r="GF200" s="77"/>
      <c r="GG200" s="77"/>
      <c r="GH200" s="77"/>
      <c r="GI200" s="77"/>
      <c r="GJ200" s="77"/>
      <c r="GK200" s="77"/>
      <c r="GL200" s="77"/>
      <c r="GM200" s="77"/>
      <c r="GN200" s="77"/>
      <c r="GO200" s="77"/>
      <c r="GP200" s="77"/>
      <c r="GQ200" s="77"/>
      <c r="GR200" s="77"/>
      <c r="GS200" s="77"/>
      <c r="GT200" s="77"/>
      <c r="GU200" s="77"/>
      <c r="GV200" s="77"/>
      <c r="GW200" s="77"/>
      <c r="GX200" s="77"/>
      <c r="GY200" s="77"/>
      <c r="GZ200" s="77"/>
      <c r="HA200" s="77"/>
      <c r="HB200" s="77"/>
      <c r="HC200" s="77"/>
      <c r="HD200" s="77"/>
      <c r="HE200" s="77"/>
      <c r="HF200" s="77"/>
      <c r="HG200" s="77"/>
      <c r="HH200" s="77"/>
      <c r="HI200" s="77"/>
      <c r="HJ200" s="77"/>
      <c r="HK200" s="77"/>
      <c r="HL200" s="77"/>
      <c r="HM200" s="77"/>
      <c r="HN200" s="77"/>
      <c r="HO200" s="77"/>
      <c r="HP200" s="77"/>
      <c r="HQ200" s="77"/>
      <c r="HR200" s="77"/>
      <c r="HS200" s="77"/>
      <c r="HT200" s="77"/>
      <c r="HU200" s="77"/>
      <c r="HV200" s="77"/>
      <c r="HW200" s="77"/>
      <c r="HX200" s="77"/>
      <c r="HY200" s="77"/>
    </row>
    <row r="201" spans="1:233">
      <c r="A201" s="77">
        <v>1315</v>
      </c>
      <c r="B201" s="77">
        <v>475</v>
      </c>
      <c r="C201" s="77" t="s">
        <v>27</v>
      </c>
      <c r="D201" s="77" t="s">
        <v>28</v>
      </c>
      <c r="E201" s="77" t="s">
        <v>336</v>
      </c>
      <c r="F201" s="77" t="s">
        <v>200</v>
      </c>
      <c r="G201" s="77" t="s">
        <v>477</v>
      </c>
      <c r="H201" s="77" t="s">
        <v>468</v>
      </c>
      <c r="I201" s="77" t="s">
        <v>405</v>
      </c>
      <c r="J201" s="454" t="s">
        <v>481</v>
      </c>
      <c r="K201" s="410">
        <v>36896</v>
      </c>
      <c r="L201" s="410">
        <v>38722</v>
      </c>
      <c r="M201" s="77" t="s">
        <v>30</v>
      </c>
      <c r="N201" s="271">
        <v>-10000000</v>
      </c>
      <c r="O201" s="271">
        <v>4046.923777</v>
      </c>
      <c r="P201" s="411">
        <v>0.65</v>
      </c>
      <c r="Q201" s="271">
        <v>86.326758999999996</v>
      </c>
      <c r="R201" s="271">
        <v>86.340196000000006</v>
      </c>
      <c r="S201" s="411">
        <v>1.3437000000010357E-2</v>
      </c>
      <c r="T201" s="271">
        <v>54.378514791590916</v>
      </c>
      <c r="U201" s="271">
        <v>-280.11321900000002</v>
      </c>
      <c r="V201" s="271">
        <v>0</v>
      </c>
      <c r="W201" s="271">
        <v>-225.73470420840908</v>
      </c>
      <c r="X201" s="271">
        <v>72498.494177</v>
      </c>
      <c r="Y201" s="271">
        <v>72411.777067999996</v>
      </c>
      <c r="Z201" s="271">
        <v>-86.717109000004712</v>
      </c>
      <c r="AA201" s="271">
        <v>139.01759520840437</v>
      </c>
      <c r="AB201" s="271">
        <v>72498.494177</v>
      </c>
      <c r="AC201" s="271">
        <v>72411.777067999996</v>
      </c>
      <c r="AD201" s="271">
        <v>-86.717109000004712</v>
      </c>
      <c r="AF201" s="271">
        <v>23300.163646077501</v>
      </c>
      <c r="AG201" s="402">
        <v>0</v>
      </c>
      <c r="AH201" s="402">
        <v>72411.777067999996</v>
      </c>
      <c r="AI201" s="402">
        <v>66592.703743999999</v>
      </c>
      <c r="AJ201" s="402">
        <v>66592.703743999999</v>
      </c>
      <c r="AK201" s="402">
        <v>-56728.839529000004</v>
      </c>
      <c r="AL201" s="402">
        <v>-86.717109000004712</v>
      </c>
      <c r="AM201" s="403" t="s">
        <v>514</v>
      </c>
      <c r="AN201" s="45">
        <v>6</v>
      </c>
      <c r="AO201" s="45" t="s">
        <v>545</v>
      </c>
      <c r="AP201" s="45">
        <v>6</v>
      </c>
      <c r="AR201" s="412"/>
      <c r="AS201" s="176"/>
      <c r="AV201" s="77"/>
      <c r="AW201" s="77"/>
      <c r="AX201" s="77"/>
      <c r="AY201" s="77"/>
      <c r="AZ201" s="77"/>
      <c r="BA201" s="77"/>
      <c r="BB201" s="77"/>
      <c r="BC201" s="77"/>
      <c r="BD201" s="77"/>
      <c r="BE201" s="77"/>
      <c r="BF201" s="77"/>
      <c r="BG201" s="77"/>
      <c r="BH201" s="77"/>
      <c r="BI201" s="77"/>
      <c r="BJ201" s="77"/>
      <c r="BK201" s="77"/>
      <c r="BL201" s="77"/>
      <c r="BM201" s="77"/>
      <c r="BN201" s="77"/>
      <c r="BO201" s="77"/>
      <c r="BP201" s="77"/>
      <c r="BQ201" s="77"/>
      <c r="BR201" s="77"/>
      <c r="BS201" s="77"/>
      <c r="BT201" s="77"/>
      <c r="BU201" s="77"/>
      <c r="BV201" s="77"/>
      <c r="BW201" s="77"/>
      <c r="BX201" s="77"/>
      <c r="BY201" s="77"/>
      <c r="BZ201" s="77"/>
      <c r="CA201" s="77"/>
      <c r="CB201" s="77"/>
      <c r="CC201" s="77"/>
      <c r="CD201" s="77"/>
      <c r="CE201" s="77"/>
      <c r="CF201" s="77"/>
      <c r="CG201" s="77"/>
      <c r="CH201" s="77"/>
      <c r="CI201" s="77"/>
      <c r="CJ201" s="77"/>
      <c r="CK201" s="77"/>
      <c r="CL201" s="77"/>
      <c r="CM201" s="77"/>
      <c r="CN201" s="77"/>
      <c r="CO201" s="77"/>
      <c r="CP201" s="77"/>
      <c r="CQ201" s="77"/>
      <c r="CR201" s="77"/>
      <c r="CS201" s="77"/>
      <c r="CT201" s="77"/>
      <c r="CU201" s="77"/>
      <c r="CV201" s="77"/>
      <c r="CW201" s="77"/>
      <c r="CX201" s="77"/>
      <c r="CY201" s="77"/>
      <c r="CZ201" s="77"/>
      <c r="DA201" s="77"/>
      <c r="DB201" s="77"/>
      <c r="DC201" s="77"/>
      <c r="DD201" s="77"/>
      <c r="DE201" s="77"/>
      <c r="DF201" s="77"/>
      <c r="DG201" s="77"/>
      <c r="DH201" s="77"/>
      <c r="DI201" s="77"/>
      <c r="DJ201" s="77"/>
      <c r="DK201" s="77"/>
      <c r="DL201" s="77"/>
      <c r="DM201" s="77"/>
      <c r="DN201" s="77"/>
      <c r="DO201" s="77"/>
      <c r="DP201" s="77"/>
      <c r="DQ201" s="77"/>
      <c r="DR201" s="77"/>
      <c r="DS201" s="77"/>
      <c r="DT201" s="77"/>
      <c r="DU201" s="77"/>
      <c r="DV201" s="77"/>
      <c r="DW201" s="77"/>
      <c r="DX201" s="77"/>
      <c r="DY201" s="77"/>
      <c r="DZ201" s="77"/>
      <c r="EA201" s="77"/>
      <c r="EB201" s="77"/>
      <c r="EC201" s="77"/>
      <c r="ED201" s="77"/>
      <c r="EE201" s="77"/>
      <c r="EF201" s="77"/>
      <c r="EG201" s="77"/>
      <c r="EH201" s="77"/>
      <c r="EI201" s="77"/>
      <c r="EJ201" s="77"/>
      <c r="EK201" s="77"/>
      <c r="EL201" s="77"/>
      <c r="EM201" s="77"/>
      <c r="EN201" s="77"/>
      <c r="EO201" s="77"/>
      <c r="EP201" s="77"/>
      <c r="EQ201" s="77"/>
      <c r="ER201" s="77"/>
      <c r="ES201" s="77"/>
      <c r="ET201" s="77"/>
      <c r="EU201" s="77"/>
      <c r="EV201" s="77"/>
      <c r="EW201" s="77"/>
      <c r="EX201" s="77"/>
      <c r="EY201" s="77"/>
      <c r="EZ201" s="77"/>
      <c r="FA201" s="77"/>
      <c r="FB201" s="77"/>
      <c r="FC201" s="77"/>
      <c r="FD201" s="77"/>
      <c r="FE201" s="77"/>
      <c r="FF201" s="77"/>
      <c r="FG201" s="77"/>
      <c r="FH201" s="77"/>
      <c r="FI201" s="77"/>
      <c r="FJ201" s="77"/>
      <c r="FK201" s="77"/>
      <c r="FL201" s="77"/>
      <c r="FM201" s="77"/>
      <c r="FN201" s="77"/>
      <c r="FO201" s="77"/>
      <c r="FP201" s="77"/>
      <c r="FQ201" s="77"/>
      <c r="FR201" s="77"/>
      <c r="FS201" s="77"/>
      <c r="FT201" s="77"/>
      <c r="FU201" s="77"/>
      <c r="FV201" s="77"/>
      <c r="FW201" s="77"/>
      <c r="FX201" s="77"/>
      <c r="FY201" s="77"/>
      <c r="FZ201" s="77"/>
      <c r="GA201" s="77"/>
      <c r="GB201" s="77"/>
      <c r="GC201" s="77"/>
      <c r="GD201" s="77"/>
      <c r="GE201" s="77"/>
      <c r="GF201" s="77"/>
      <c r="GG201" s="77"/>
      <c r="GH201" s="77"/>
      <c r="GI201" s="77"/>
      <c r="GJ201" s="77"/>
      <c r="GK201" s="77"/>
      <c r="GL201" s="77"/>
      <c r="GM201" s="77"/>
      <c r="GN201" s="77"/>
      <c r="GO201" s="77"/>
      <c r="GP201" s="77"/>
      <c r="GQ201" s="77"/>
      <c r="GR201" s="77"/>
      <c r="GS201" s="77"/>
      <c r="GT201" s="77"/>
      <c r="GU201" s="77"/>
      <c r="GV201" s="77"/>
      <c r="GW201" s="77"/>
      <c r="GX201" s="77"/>
      <c r="GY201" s="77"/>
      <c r="GZ201" s="77"/>
      <c r="HA201" s="77"/>
      <c r="HB201" s="77"/>
      <c r="HC201" s="77"/>
      <c r="HD201" s="77"/>
      <c r="HE201" s="77"/>
      <c r="HF201" s="77"/>
      <c r="HG201" s="77"/>
      <c r="HH201" s="77"/>
      <c r="HI201" s="77"/>
      <c r="HJ201" s="77"/>
      <c r="HK201" s="77"/>
      <c r="HL201" s="77"/>
      <c r="HM201" s="77"/>
      <c r="HN201" s="77"/>
      <c r="HO201" s="77"/>
      <c r="HP201" s="77"/>
      <c r="HQ201" s="77"/>
      <c r="HR201" s="77"/>
      <c r="HS201" s="77"/>
      <c r="HT201" s="77"/>
      <c r="HU201" s="77"/>
      <c r="HV201" s="77"/>
      <c r="HW201" s="77"/>
      <c r="HX201" s="77"/>
      <c r="HY201" s="77"/>
    </row>
    <row r="202" spans="1:233">
      <c r="A202" s="77">
        <v>1316</v>
      </c>
      <c r="B202" s="77">
        <v>476</v>
      </c>
      <c r="C202" s="77" t="s">
        <v>27</v>
      </c>
      <c r="D202" s="77" t="s">
        <v>28</v>
      </c>
      <c r="E202" s="77" t="s">
        <v>337</v>
      </c>
      <c r="F202" s="77" t="s">
        <v>197</v>
      </c>
      <c r="G202" s="77" t="s">
        <v>485</v>
      </c>
      <c r="H202" s="77" t="s">
        <v>468</v>
      </c>
      <c r="I202" s="77" t="s">
        <v>405</v>
      </c>
      <c r="J202" s="454" t="s">
        <v>481</v>
      </c>
      <c r="K202" s="410">
        <v>36896</v>
      </c>
      <c r="L202" s="410">
        <v>38722</v>
      </c>
      <c r="M202" s="77" t="s">
        <v>30</v>
      </c>
      <c r="N202" s="271">
        <v>-10000000</v>
      </c>
      <c r="O202" s="271">
        <v>4123.488789</v>
      </c>
      <c r="P202" s="411">
        <v>1.9</v>
      </c>
      <c r="Q202" s="271">
        <v>248.14159699999999</v>
      </c>
      <c r="R202" s="271">
        <v>248.15962200000001</v>
      </c>
      <c r="S202" s="411">
        <v>1.8025000000022828E-2</v>
      </c>
      <c r="T202" s="271">
        <v>74.325885421819137</v>
      </c>
      <c r="U202" s="271">
        <v>-826.82602299999996</v>
      </c>
      <c r="V202" s="271">
        <v>0</v>
      </c>
      <c r="W202" s="271">
        <v>-752.50013757818078</v>
      </c>
      <c r="X202" s="271">
        <v>184278.89783100001</v>
      </c>
      <c r="Y202" s="271">
        <v>183924.300445</v>
      </c>
      <c r="Z202" s="271">
        <v>-354.59738600000856</v>
      </c>
      <c r="AA202" s="271">
        <v>397.90275157817223</v>
      </c>
      <c r="AB202" s="271">
        <v>184278.89783100001</v>
      </c>
      <c r="AC202" s="271">
        <v>183924.300445</v>
      </c>
      <c r="AD202" s="271">
        <v>-354.59738600000856</v>
      </c>
      <c r="AF202" s="271">
        <v>51551.856840078006</v>
      </c>
      <c r="AG202" s="402">
        <v>0</v>
      </c>
      <c r="AH202" s="402">
        <v>183924.300445</v>
      </c>
      <c r="AI202" s="402">
        <v>-220351.94160100003</v>
      </c>
      <c r="AJ202" s="402">
        <v>-220351.94160100003</v>
      </c>
      <c r="AK202" s="402">
        <v>-68042.419270000013</v>
      </c>
      <c r="AL202" s="402">
        <v>-354.59738600000856</v>
      </c>
      <c r="AM202" s="403" t="s">
        <v>514</v>
      </c>
      <c r="AN202" s="45" t="s">
        <v>545</v>
      </c>
      <c r="AO202" s="45">
        <v>10</v>
      </c>
      <c r="AP202" s="45">
        <v>10</v>
      </c>
      <c r="AR202" s="412"/>
      <c r="AS202" s="176"/>
      <c r="AV202" s="77"/>
      <c r="AW202" s="77"/>
      <c r="AX202" s="77"/>
      <c r="AY202" s="77"/>
      <c r="AZ202" s="77"/>
      <c r="BA202" s="77"/>
      <c r="BB202" s="77"/>
      <c r="BC202" s="77"/>
      <c r="BD202" s="77"/>
      <c r="BE202" s="77"/>
      <c r="BF202" s="77"/>
      <c r="BG202" s="77"/>
      <c r="BH202" s="77"/>
      <c r="BI202" s="77"/>
      <c r="BJ202" s="77"/>
      <c r="BK202" s="77"/>
      <c r="BL202" s="77"/>
      <c r="BM202" s="77"/>
      <c r="BN202" s="77"/>
      <c r="BO202" s="77"/>
      <c r="BP202" s="77"/>
      <c r="BQ202" s="77"/>
      <c r="BR202" s="77"/>
      <c r="BS202" s="77"/>
      <c r="BT202" s="77"/>
      <c r="BU202" s="77"/>
      <c r="BV202" s="77"/>
      <c r="BW202" s="77"/>
      <c r="BX202" s="77"/>
      <c r="BY202" s="77"/>
      <c r="BZ202" s="77"/>
      <c r="CA202" s="77"/>
      <c r="CB202" s="77"/>
      <c r="CC202" s="77"/>
      <c r="CD202" s="77"/>
      <c r="CE202" s="77"/>
      <c r="CF202" s="77"/>
      <c r="CG202" s="77"/>
      <c r="CH202" s="77"/>
      <c r="CI202" s="77"/>
      <c r="CJ202" s="77"/>
      <c r="CK202" s="77"/>
      <c r="CL202" s="77"/>
      <c r="CM202" s="77"/>
      <c r="CN202" s="77"/>
      <c r="CO202" s="77"/>
      <c r="CP202" s="77"/>
      <c r="CQ202" s="77"/>
      <c r="CR202" s="77"/>
      <c r="CS202" s="77"/>
      <c r="CT202" s="77"/>
      <c r="CU202" s="77"/>
      <c r="CV202" s="77"/>
      <c r="CW202" s="77"/>
      <c r="CX202" s="77"/>
      <c r="CY202" s="77"/>
      <c r="CZ202" s="77"/>
      <c r="DA202" s="77"/>
      <c r="DB202" s="77"/>
      <c r="DC202" s="77"/>
      <c r="DD202" s="77"/>
      <c r="DE202" s="77"/>
      <c r="DF202" s="77"/>
      <c r="DG202" s="77"/>
      <c r="DH202" s="77"/>
      <c r="DI202" s="77"/>
      <c r="DJ202" s="77"/>
      <c r="DK202" s="77"/>
      <c r="DL202" s="77"/>
      <c r="DM202" s="77"/>
      <c r="DN202" s="77"/>
      <c r="DO202" s="77"/>
      <c r="DP202" s="77"/>
      <c r="DQ202" s="77"/>
      <c r="DR202" s="77"/>
      <c r="DS202" s="77"/>
      <c r="DT202" s="77"/>
      <c r="DU202" s="77"/>
      <c r="DV202" s="77"/>
      <c r="DW202" s="77"/>
      <c r="DX202" s="77"/>
      <c r="DY202" s="77"/>
      <c r="DZ202" s="77"/>
      <c r="EA202" s="77"/>
      <c r="EB202" s="77"/>
      <c r="EC202" s="77"/>
      <c r="ED202" s="77"/>
      <c r="EE202" s="77"/>
      <c r="EF202" s="77"/>
      <c r="EG202" s="77"/>
      <c r="EH202" s="77"/>
      <c r="EI202" s="77"/>
      <c r="EJ202" s="77"/>
      <c r="EK202" s="77"/>
      <c r="EL202" s="77"/>
      <c r="EM202" s="77"/>
      <c r="EN202" s="77"/>
      <c r="EO202" s="77"/>
      <c r="EP202" s="77"/>
      <c r="EQ202" s="77"/>
      <c r="ER202" s="77"/>
      <c r="ES202" s="77"/>
      <c r="ET202" s="77"/>
      <c r="EU202" s="77"/>
      <c r="EV202" s="77"/>
      <c r="EW202" s="77"/>
      <c r="EX202" s="77"/>
      <c r="EY202" s="77"/>
      <c r="EZ202" s="77"/>
      <c r="FA202" s="77"/>
      <c r="FB202" s="77"/>
      <c r="FC202" s="77"/>
      <c r="FD202" s="77"/>
      <c r="FE202" s="77"/>
      <c r="FF202" s="77"/>
      <c r="FG202" s="77"/>
      <c r="FH202" s="77"/>
      <c r="FI202" s="77"/>
      <c r="FJ202" s="77"/>
      <c r="FK202" s="77"/>
      <c r="FL202" s="77"/>
      <c r="FM202" s="77"/>
      <c r="FN202" s="77"/>
      <c r="FO202" s="77"/>
      <c r="FP202" s="77"/>
      <c r="FQ202" s="77"/>
      <c r="FR202" s="77"/>
      <c r="FS202" s="77"/>
      <c r="FT202" s="77"/>
      <c r="FU202" s="77"/>
      <c r="FV202" s="77"/>
      <c r="FW202" s="77"/>
      <c r="FX202" s="77"/>
      <c r="FY202" s="77"/>
      <c r="FZ202" s="77"/>
      <c r="GA202" s="77"/>
      <c r="GB202" s="77"/>
      <c r="GC202" s="77"/>
      <c r="GD202" s="77"/>
      <c r="GE202" s="77"/>
      <c r="GF202" s="77"/>
      <c r="GG202" s="77"/>
      <c r="GH202" s="77"/>
      <c r="GI202" s="77"/>
      <c r="GJ202" s="77"/>
      <c r="GK202" s="77"/>
      <c r="GL202" s="77"/>
      <c r="GM202" s="77"/>
      <c r="GN202" s="77"/>
      <c r="GO202" s="77"/>
      <c r="GP202" s="77"/>
      <c r="GQ202" s="77"/>
      <c r="GR202" s="77"/>
      <c r="GS202" s="77"/>
      <c r="GT202" s="77"/>
      <c r="GU202" s="77"/>
      <c r="GV202" s="77"/>
      <c r="GW202" s="77"/>
      <c r="GX202" s="77"/>
      <c r="GY202" s="77"/>
      <c r="GZ202" s="77"/>
      <c r="HA202" s="77"/>
      <c r="HB202" s="77"/>
      <c r="HC202" s="77"/>
      <c r="HD202" s="77"/>
      <c r="HE202" s="77"/>
      <c r="HF202" s="77"/>
      <c r="HG202" s="77"/>
      <c r="HH202" s="77"/>
      <c r="HI202" s="77"/>
      <c r="HJ202" s="77"/>
      <c r="HK202" s="77"/>
      <c r="HL202" s="77"/>
      <c r="HM202" s="77"/>
      <c r="HN202" s="77"/>
      <c r="HO202" s="77"/>
      <c r="HP202" s="77"/>
      <c r="HQ202" s="77"/>
      <c r="HR202" s="77"/>
      <c r="HS202" s="77"/>
      <c r="HT202" s="77"/>
      <c r="HU202" s="77"/>
      <c r="HV202" s="77"/>
      <c r="HW202" s="77"/>
      <c r="HX202" s="77"/>
      <c r="HY202" s="77"/>
    </row>
    <row r="203" spans="1:233">
      <c r="A203" s="77">
        <v>1317</v>
      </c>
      <c r="B203" s="77">
        <v>477</v>
      </c>
      <c r="C203" s="77" t="s">
        <v>27</v>
      </c>
      <c r="D203" s="77" t="s">
        <v>28</v>
      </c>
      <c r="E203" s="77" t="s">
        <v>338</v>
      </c>
      <c r="F203" s="77" t="s">
        <v>197</v>
      </c>
      <c r="G203" s="77" t="s">
        <v>492</v>
      </c>
      <c r="H203" s="77" t="s">
        <v>491</v>
      </c>
      <c r="I203" s="77" t="s">
        <v>405</v>
      </c>
      <c r="J203" s="454" t="s">
        <v>469</v>
      </c>
      <c r="K203" s="410">
        <v>36896</v>
      </c>
      <c r="L203" s="410">
        <v>38722</v>
      </c>
      <c r="M203" s="77" t="s">
        <v>30</v>
      </c>
      <c r="N203" s="271">
        <v>-10000000</v>
      </c>
      <c r="O203" s="271">
        <v>4395.057272</v>
      </c>
      <c r="P203" s="411">
        <v>3</v>
      </c>
      <c r="Q203" s="271">
        <v>270.65629100000001</v>
      </c>
      <c r="R203" s="271">
        <v>270.66204800000003</v>
      </c>
      <c r="S203" s="411">
        <v>5.7570000000168875E-3</v>
      </c>
      <c r="T203" s="271">
        <v>25.302344714978222</v>
      </c>
      <c r="U203" s="271">
        <v>-891.69067299999995</v>
      </c>
      <c r="V203" s="271">
        <v>0</v>
      </c>
      <c r="W203" s="271">
        <v>-866.38832828502177</v>
      </c>
      <c r="X203" s="271">
        <v>-183857.048071</v>
      </c>
      <c r="Y203" s="271">
        <v>-184718.980977</v>
      </c>
      <c r="Z203" s="271">
        <v>-861.93290600000182</v>
      </c>
      <c r="AA203" s="271">
        <v>4.4554222850199494</v>
      </c>
      <c r="AB203" s="271">
        <v>-183857.048071</v>
      </c>
      <c r="AC203" s="271">
        <v>-184718.980977</v>
      </c>
      <c r="AD203" s="271">
        <v>-861.93290600000182</v>
      </c>
      <c r="AF203" s="271">
        <v>54947.006014544007</v>
      </c>
      <c r="AG203" s="402">
        <v>0</v>
      </c>
      <c r="AH203" s="402">
        <v>-184718.980977</v>
      </c>
      <c r="AI203" s="402">
        <v>-145767.40452099999</v>
      </c>
      <c r="AJ203" s="402">
        <v>-145767.40452099999</v>
      </c>
      <c r="AK203" s="402">
        <v>-71016.882261000006</v>
      </c>
      <c r="AL203" s="402">
        <v>-861.93290600000182</v>
      </c>
      <c r="AM203" s="403" t="s">
        <v>514</v>
      </c>
      <c r="AN203" s="45" t="s">
        <v>545</v>
      </c>
      <c r="AO203" s="45">
        <v>10</v>
      </c>
      <c r="AP203" s="45">
        <v>10</v>
      </c>
      <c r="AR203" s="412"/>
      <c r="AS203" s="176"/>
      <c r="AV203" s="77"/>
      <c r="AW203" s="77"/>
      <c r="AX203" s="77"/>
      <c r="AY203" s="77"/>
      <c r="AZ203" s="77"/>
      <c r="BA203" s="77"/>
      <c r="BB203" s="77"/>
      <c r="BC203" s="77"/>
      <c r="BD203" s="77"/>
      <c r="BE203" s="77"/>
      <c r="BF203" s="77"/>
      <c r="BG203" s="77"/>
      <c r="BH203" s="77"/>
      <c r="BI203" s="77"/>
      <c r="BJ203" s="77"/>
      <c r="BK203" s="77"/>
      <c r="BL203" s="77"/>
      <c r="BM203" s="77"/>
      <c r="BN203" s="77"/>
      <c r="BO203" s="77"/>
      <c r="BP203" s="77"/>
      <c r="BQ203" s="77"/>
      <c r="BR203" s="77"/>
      <c r="BS203" s="77"/>
      <c r="BT203" s="77"/>
      <c r="BU203" s="77"/>
      <c r="BV203" s="77"/>
      <c r="BW203" s="77"/>
      <c r="BX203" s="77"/>
      <c r="BY203" s="77"/>
      <c r="BZ203" s="77"/>
      <c r="CA203" s="77"/>
      <c r="CB203" s="77"/>
      <c r="CC203" s="77"/>
      <c r="CD203" s="77"/>
      <c r="CE203" s="77"/>
      <c r="CF203" s="77"/>
      <c r="CG203" s="77"/>
      <c r="CH203" s="77"/>
      <c r="CI203" s="77"/>
      <c r="CJ203" s="77"/>
      <c r="CK203" s="77"/>
      <c r="CL203" s="77"/>
      <c r="CM203" s="77"/>
      <c r="CN203" s="77"/>
      <c r="CO203" s="77"/>
      <c r="CP203" s="77"/>
      <c r="CQ203" s="77"/>
      <c r="CR203" s="77"/>
      <c r="CS203" s="77"/>
      <c r="CT203" s="77"/>
      <c r="CU203" s="77"/>
      <c r="CV203" s="77"/>
      <c r="CW203" s="77"/>
      <c r="CX203" s="77"/>
      <c r="CY203" s="77"/>
      <c r="CZ203" s="77"/>
      <c r="DA203" s="77"/>
      <c r="DB203" s="77"/>
      <c r="DC203" s="77"/>
      <c r="DD203" s="77"/>
      <c r="DE203" s="77"/>
      <c r="DF203" s="77"/>
      <c r="DG203" s="77"/>
      <c r="DH203" s="77"/>
      <c r="DI203" s="77"/>
      <c r="DJ203" s="77"/>
      <c r="DK203" s="77"/>
      <c r="DL203" s="77"/>
      <c r="DM203" s="77"/>
      <c r="DN203" s="77"/>
      <c r="DO203" s="77"/>
      <c r="DP203" s="77"/>
      <c r="DQ203" s="77"/>
      <c r="DR203" s="77"/>
      <c r="DS203" s="77"/>
      <c r="DT203" s="77"/>
      <c r="DU203" s="77"/>
      <c r="DV203" s="77"/>
      <c r="DW203" s="77"/>
      <c r="DX203" s="77"/>
      <c r="DY203" s="77"/>
      <c r="DZ203" s="77"/>
      <c r="EA203" s="77"/>
      <c r="EB203" s="77"/>
      <c r="EC203" s="77"/>
      <c r="ED203" s="77"/>
      <c r="EE203" s="77"/>
      <c r="EF203" s="77"/>
      <c r="EG203" s="77"/>
      <c r="EH203" s="77"/>
      <c r="EI203" s="77"/>
      <c r="EJ203" s="77"/>
      <c r="EK203" s="77"/>
      <c r="EL203" s="77"/>
      <c r="EM203" s="77"/>
      <c r="EN203" s="77"/>
      <c r="EO203" s="77"/>
      <c r="EP203" s="77"/>
      <c r="EQ203" s="77"/>
      <c r="ER203" s="77"/>
      <c r="ES203" s="77"/>
      <c r="ET203" s="77"/>
      <c r="EU203" s="77"/>
      <c r="EV203" s="77"/>
      <c r="EW203" s="77"/>
      <c r="EX203" s="77"/>
      <c r="EY203" s="77"/>
      <c r="EZ203" s="77"/>
      <c r="FA203" s="77"/>
      <c r="FB203" s="77"/>
      <c r="FC203" s="77"/>
      <c r="FD203" s="77"/>
      <c r="FE203" s="77"/>
      <c r="FF203" s="77"/>
      <c r="FG203" s="77"/>
      <c r="FH203" s="77"/>
      <c r="FI203" s="77"/>
      <c r="FJ203" s="77"/>
      <c r="FK203" s="77"/>
      <c r="FL203" s="77"/>
      <c r="FM203" s="77"/>
      <c r="FN203" s="77"/>
      <c r="FO203" s="77"/>
      <c r="FP203" s="77"/>
      <c r="FQ203" s="77"/>
      <c r="FR203" s="77"/>
      <c r="FS203" s="77"/>
      <c r="FT203" s="77"/>
      <c r="FU203" s="77"/>
      <c r="FV203" s="77"/>
      <c r="FW203" s="77"/>
      <c r="FX203" s="77"/>
      <c r="FY203" s="77"/>
      <c r="FZ203" s="77"/>
      <c r="GA203" s="77"/>
      <c r="GB203" s="77"/>
      <c r="GC203" s="77"/>
      <c r="GD203" s="77"/>
      <c r="GE203" s="77"/>
      <c r="GF203" s="77"/>
      <c r="GG203" s="77"/>
      <c r="GH203" s="77"/>
      <c r="GI203" s="77"/>
      <c r="GJ203" s="77"/>
      <c r="GK203" s="77"/>
      <c r="GL203" s="77"/>
      <c r="GM203" s="77"/>
      <c r="GN203" s="77"/>
      <c r="GO203" s="77"/>
      <c r="GP203" s="77"/>
      <c r="GQ203" s="77"/>
      <c r="GR203" s="77"/>
      <c r="GS203" s="77"/>
      <c r="GT203" s="77"/>
      <c r="GU203" s="77"/>
      <c r="GV203" s="77"/>
      <c r="GW203" s="77"/>
      <c r="GX203" s="77"/>
      <c r="GY203" s="77"/>
      <c r="GZ203" s="77"/>
      <c r="HA203" s="77"/>
      <c r="HB203" s="77"/>
      <c r="HC203" s="77"/>
      <c r="HD203" s="77"/>
      <c r="HE203" s="77"/>
      <c r="HF203" s="77"/>
      <c r="HG203" s="77"/>
      <c r="HH203" s="77"/>
      <c r="HI203" s="77"/>
      <c r="HJ203" s="77"/>
      <c r="HK203" s="77"/>
      <c r="HL203" s="77"/>
      <c r="HM203" s="77"/>
      <c r="HN203" s="77"/>
      <c r="HO203" s="77"/>
      <c r="HP203" s="77"/>
      <c r="HQ203" s="77"/>
      <c r="HR203" s="77"/>
      <c r="HS203" s="77"/>
      <c r="HT203" s="77"/>
      <c r="HU203" s="77"/>
      <c r="HV203" s="77"/>
      <c r="HW203" s="77"/>
      <c r="HX203" s="77"/>
      <c r="HY203" s="77"/>
    </row>
    <row r="204" spans="1:233">
      <c r="A204" s="77">
        <v>1318</v>
      </c>
      <c r="B204" s="77">
        <v>478</v>
      </c>
      <c r="C204" s="77" t="s">
        <v>27</v>
      </c>
      <c r="D204" s="77" t="s">
        <v>28</v>
      </c>
      <c r="E204" s="77" t="s">
        <v>339</v>
      </c>
      <c r="F204" s="77" t="s">
        <v>205</v>
      </c>
      <c r="G204" s="77" t="s">
        <v>477</v>
      </c>
      <c r="H204" s="77" t="s">
        <v>468</v>
      </c>
      <c r="I204" s="77" t="s">
        <v>405</v>
      </c>
      <c r="J204" s="454" t="s">
        <v>480</v>
      </c>
      <c r="K204" s="410">
        <v>36896</v>
      </c>
      <c r="L204" s="410">
        <v>38722</v>
      </c>
      <c r="M204" s="77" t="s">
        <v>30</v>
      </c>
      <c r="N204" s="271">
        <v>-10000000</v>
      </c>
      <c r="O204" s="271">
        <v>4309.1274149999999</v>
      </c>
      <c r="P204" s="411">
        <v>3.55</v>
      </c>
      <c r="Q204" s="271">
        <v>332.10860000000002</v>
      </c>
      <c r="R204" s="271">
        <v>332.16156100000001</v>
      </c>
      <c r="S204" s="411">
        <v>5.296099999998205E-2</v>
      </c>
      <c r="T204" s="271">
        <v>228.21569702573765</v>
      </c>
      <c r="U204" s="271">
        <v>-1189.9276540000001</v>
      </c>
      <c r="V204" s="271">
        <v>0</v>
      </c>
      <c r="W204" s="271">
        <v>-961.71195697426242</v>
      </c>
      <c r="X204" s="271">
        <v>-173900.52177600001</v>
      </c>
      <c r="Y204" s="271">
        <v>-174720.25468300001</v>
      </c>
      <c r="Z204" s="271">
        <v>-819.73290699999779</v>
      </c>
      <c r="AA204" s="271">
        <v>141.97904997426463</v>
      </c>
      <c r="AB204" s="271">
        <v>-173900.52177600001</v>
      </c>
      <c r="AC204" s="271">
        <v>-174720.25468300001</v>
      </c>
      <c r="AD204" s="271">
        <v>-819.73290699999779</v>
      </c>
      <c r="AF204" s="271">
        <v>42531.087586050002</v>
      </c>
      <c r="AG204" s="402">
        <v>0</v>
      </c>
      <c r="AH204" s="402">
        <v>-174720.25468300001</v>
      </c>
      <c r="AI204" s="402">
        <v>-730592.712528</v>
      </c>
      <c r="AJ204" s="402">
        <v>-730592.712528</v>
      </c>
      <c r="AK204" s="402">
        <v>-82778.74721500001</v>
      </c>
      <c r="AL204" s="402">
        <v>-819.73290699999779</v>
      </c>
      <c r="AM204" s="403" t="s">
        <v>514</v>
      </c>
      <c r="AN204" s="45" t="s">
        <v>545</v>
      </c>
      <c r="AO204" s="45">
        <v>9</v>
      </c>
      <c r="AP204" s="45">
        <v>9</v>
      </c>
      <c r="AR204" s="412"/>
      <c r="AS204" s="176"/>
      <c r="AV204" s="77"/>
      <c r="AW204" s="77"/>
      <c r="AX204" s="77"/>
      <c r="AY204" s="77"/>
      <c r="AZ204" s="77"/>
      <c r="BA204" s="77"/>
      <c r="BB204" s="77"/>
      <c r="BC204" s="77"/>
      <c r="BD204" s="77"/>
      <c r="BE204" s="77"/>
      <c r="BF204" s="77"/>
      <c r="BG204" s="77"/>
      <c r="BH204" s="77"/>
      <c r="BI204" s="77"/>
      <c r="BJ204" s="77"/>
      <c r="BK204" s="77"/>
      <c r="BL204" s="77"/>
      <c r="BM204" s="77"/>
      <c r="BN204" s="77"/>
      <c r="BO204" s="77"/>
      <c r="BP204" s="77"/>
      <c r="BQ204" s="77"/>
      <c r="BR204" s="77"/>
      <c r="BS204" s="77"/>
      <c r="BT204" s="77"/>
      <c r="BU204" s="77"/>
      <c r="BV204" s="77"/>
      <c r="BW204" s="77"/>
      <c r="BX204" s="77"/>
      <c r="BY204" s="77"/>
      <c r="BZ204" s="77"/>
      <c r="CA204" s="77"/>
      <c r="CB204" s="77"/>
      <c r="CC204" s="77"/>
      <c r="CD204" s="77"/>
      <c r="CE204" s="77"/>
      <c r="CF204" s="77"/>
      <c r="CG204" s="77"/>
      <c r="CH204" s="77"/>
      <c r="CI204" s="77"/>
      <c r="CJ204" s="77"/>
      <c r="CK204" s="77"/>
      <c r="CL204" s="77"/>
      <c r="CM204" s="77"/>
      <c r="CN204" s="77"/>
      <c r="CO204" s="77"/>
      <c r="CP204" s="77"/>
      <c r="CQ204" s="77"/>
      <c r="CR204" s="77"/>
      <c r="CS204" s="77"/>
      <c r="CT204" s="77"/>
      <c r="CU204" s="77"/>
      <c r="CV204" s="77"/>
      <c r="CW204" s="77"/>
      <c r="CX204" s="77"/>
      <c r="CY204" s="77"/>
      <c r="CZ204" s="77"/>
      <c r="DA204" s="77"/>
      <c r="DB204" s="77"/>
      <c r="DC204" s="77"/>
      <c r="DD204" s="77"/>
      <c r="DE204" s="77"/>
      <c r="DF204" s="77"/>
      <c r="DG204" s="77"/>
      <c r="DH204" s="77"/>
      <c r="DI204" s="77"/>
      <c r="DJ204" s="77"/>
      <c r="DK204" s="77"/>
      <c r="DL204" s="77"/>
      <c r="DM204" s="77"/>
      <c r="DN204" s="77"/>
      <c r="DO204" s="77"/>
      <c r="DP204" s="77"/>
      <c r="DQ204" s="77"/>
      <c r="DR204" s="77"/>
      <c r="DS204" s="77"/>
      <c r="DT204" s="77"/>
      <c r="DU204" s="77"/>
      <c r="DV204" s="77"/>
      <c r="DW204" s="77"/>
      <c r="DX204" s="77"/>
      <c r="DY204" s="77"/>
      <c r="DZ204" s="77"/>
      <c r="EA204" s="77"/>
      <c r="EB204" s="77"/>
      <c r="EC204" s="77"/>
      <c r="ED204" s="77"/>
      <c r="EE204" s="77"/>
      <c r="EF204" s="77"/>
      <c r="EG204" s="77"/>
      <c r="EH204" s="77"/>
      <c r="EI204" s="77"/>
      <c r="EJ204" s="77"/>
      <c r="EK204" s="77"/>
      <c r="EL204" s="77"/>
      <c r="EM204" s="77"/>
      <c r="EN204" s="77"/>
      <c r="EO204" s="77"/>
      <c r="EP204" s="77"/>
      <c r="EQ204" s="77"/>
      <c r="ER204" s="77"/>
      <c r="ES204" s="77"/>
      <c r="ET204" s="77"/>
      <c r="EU204" s="77"/>
      <c r="EV204" s="77"/>
      <c r="EW204" s="77"/>
      <c r="EX204" s="77"/>
      <c r="EY204" s="77"/>
      <c r="EZ204" s="77"/>
      <c r="FA204" s="77"/>
      <c r="FB204" s="77"/>
      <c r="FC204" s="77"/>
      <c r="FD204" s="77"/>
      <c r="FE204" s="77"/>
      <c r="FF204" s="77"/>
      <c r="FG204" s="77"/>
      <c r="FH204" s="77"/>
      <c r="FI204" s="77"/>
      <c r="FJ204" s="77"/>
      <c r="FK204" s="77"/>
      <c r="FL204" s="77"/>
      <c r="FM204" s="77"/>
      <c r="FN204" s="77"/>
      <c r="FO204" s="77"/>
      <c r="FP204" s="77"/>
      <c r="FQ204" s="77"/>
      <c r="FR204" s="77"/>
      <c r="FS204" s="77"/>
      <c r="FT204" s="77"/>
      <c r="FU204" s="77"/>
      <c r="FV204" s="77"/>
      <c r="FW204" s="77"/>
      <c r="FX204" s="77"/>
      <c r="FY204" s="77"/>
      <c r="FZ204" s="77"/>
      <c r="GA204" s="77"/>
      <c r="GB204" s="77"/>
      <c r="GC204" s="77"/>
      <c r="GD204" s="77"/>
      <c r="GE204" s="77"/>
      <c r="GF204" s="77"/>
      <c r="GG204" s="77"/>
      <c r="GH204" s="77"/>
      <c r="GI204" s="77"/>
      <c r="GJ204" s="77"/>
      <c r="GK204" s="77"/>
      <c r="GL204" s="77"/>
      <c r="GM204" s="77"/>
      <c r="GN204" s="77"/>
      <c r="GO204" s="77"/>
      <c r="GP204" s="77"/>
      <c r="GQ204" s="77"/>
      <c r="GR204" s="77"/>
      <c r="GS204" s="77"/>
      <c r="GT204" s="77"/>
      <c r="GU204" s="77"/>
      <c r="GV204" s="77"/>
      <c r="GW204" s="77"/>
      <c r="GX204" s="77"/>
      <c r="GY204" s="77"/>
      <c r="GZ204" s="77"/>
      <c r="HA204" s="77"/>
      <c r="HB204" s="77"/>
      <c r="HC204" s="77"/>
      <c r="HD204" s="77"/>
      <c r="HE204" s="77"/>
      <c r="HF204" s="77"/>
      <c r="HG204" s="77"/>
      <c r="HH204" s="77"/>
      <c r="HI204" s="77"/>
      <c r="HJ204" s="77"/>
      <c r="HK204" s="77"/>
      <c r="HL204" s="77"/>
      <c r="HM204" s="77"/>
      <c r="HN204" s="77"/>
      <c r="HO204" s="77"/>
      <c r="HP204" s="77"/>
      <c r="HQ204" s="77"/>
      <c r="HR204" s="77"/>
      <c r="HS204" s="77"/>
      <c r="HT204" s="77"/>
      <c r="HU204" s="77"/>
      <c r="HV204" s="77"/>
      <c r="HW204" s="77"/>
      <c r="HX204" s="77"/>
      <c r="HY204" s="77"/>
    </row>
    <row r="205" spans="1:233">
      <c r="A205" s="77">
        <v>1319</v>
      </c>
      <c r="B205" s="77">
        <v>479</v>
      </c>
      <c r="C205" s="77" t="s">
        <v>27</v>
      </c>
      <c r="D205" s="77" t="s">
        <v>28</v>
      </c>
      <c r="E205" s="77" t="s">
        <v>340</v>
      </c>
      <c r="F205" s="77" t="s">
        <v>202</v>
      </c>
      <c r="G205" s="77" t="s">
        <v>471</v>
      </c>
      <c r="H205" s="77" t="s">
        <v>482</v>
      </c>
      <c r="I205" s="77" t="s">
        <v>405</v>
      </c>
      <c r="J205" s="454" t="s">
        <v>469</v>
      </c>
      <c r="K205" s="410">
        <v>36896</v>
      </c>
      <c r="L205" s="410">
        <v>38722</v>
      </c>
      <c r="M205" s="77" t="s">
        <v>30</v>
      </c>
      <c r="N205" s="271">
        <v>-10000000</v>
      </c>
      <c r="O205" s="271">
        <v>4024.4436999999998</v>
      </c>
      <c r="P205" s="411">
        <v>0.24</v>
      </c>
      <c r="Q205" s="271">
        <v>29.471588000000001</v>
      </c>
      <c r="R205" s="271">
        <v>29.477930000000001</v>
      </c>
      <c r="S205" s="411">
        <v>6.3420000000000698E-3</v>
      </c>
      <c r="T205" s="271">
        <v>25.523021945400281</v>
      </c>
      <c r="U205" s="271">
        <v>-104.930243</v>
      </c>
      <c r="V205" s="271">
        <v>0</v>
      </c>
      <c r="W205" s="271">
        <v>-79.407221054599717</v>
      </c>
      <c r="X205" s="271">
        <v>17188.402609000001</v>
      </c>
      <c r="Y205" s="271">
        <v>17158.343041</v>
      </c>
      <c r="Z205" s="271">
        <v>-30.059568000000581</v>
      </c>
      <c r="AA205" s="271">
        <v>49.347653054599135</v>
      </c>
      <c r="AB205" s="271">
        <v>17188.402609000001</v>
      </c>
      <c r="AC205" s="271">
        <v>17158.343041</v>
      </c>
      <c r="AD205" s="271">
        <v>-30.059568000000581</v>
      </c>
      <c r="AF205" s="271">
        <v>16550.524716249998</v>
      </c>
      <c r="AG205" s="402">
        <v>0</v>
      </c>
      <c r="AH205" s="402">
        <v>17158.343041</v>
      </c>
      <c r="AI205" s="402">
        <v>12055.229499000001</v>
      </c>
      <c r="AJ205" s="402">
        <v>12055.229499000001</v>
      </c>
      <c r="AK205" s="402">
        <v>-67459.717741999993</v>
      </c>
      <c r="AL205" s="402">
        <v>-30.059568000000581</v>
      </c>
      <c r="AM205" s="403" t="s">
        <v>514</v>
      </c>
      <c r="AN205" s="45">
        <v>5</v>
      </c>
      <c r="AO205" s="45" t="s">
        <v>545</v>
      </c>
      <c r="AP205" s="45">
        <v>5</v>
      </c>
      <c r="AR205" s="412"/>
      <c r="AS205" s="176"/>
      <c r="AV205" s="77"/>
      <c r="AW205" s="77"/>
      <c r="AX205" s="77"/>
      <c r="AY205" s="77"/>
      <c r="AZ205" s="77"/>
      <c r="BA205" s="77"/>
      <c r="BB205" s="77"/>
      <c r="BC205" s="77"/>
      <c r="BD205" s="77"/>
      <c r="BE205" s="77"/>
      <c r="BF205" s="77"/>
      <c r="BG205" s="77"/>
      <c r="BH205" s="77"/>
      <c r="BI205" s="77"/>
      <c r="BJ205" s="77"/>
      <c r="BK205" s="77"/>
      <c r="BL205" s="77"/>
      <c r="BM205" s="77"/>
      <c r="BN205" s="77"/>
      <c r="BO205" s="77"/>
      <c r="BP205" s="77"/>
      <c r="BQ205" s="77"/>
      <c r="BR205" s="77"/>
      <c r="BS205" s="77"/>
      <c r="BT205" s="77"/>
      <c r="BU205" s="77"/>
      <c r="BV205" s="77"/>
      <c r="BW205" s="77"/>
      <c r="BX205" s="77"/>
      <c r="BY205" s="77"/>
      <c r="BZ205" s="77"/>
      <c r="CA205" s="77"/>
      <c r="CB205" s="77"/>
      <c r="CC205" s="77"/>
      <c r="CD205" s="77"/>
      <c r="CE205" s="77"/>
      <c r="CF205" s="77"/>
      <c r="CG205" s="77"/>
      <c r="CH205" s="77"/>
      <c r="CI205" s="77"/>
      <c r="CJ205" s="77"/>
      <c r="CK205" s="77"/>
      <c r="CL205" s="77"/>
      <c r="CM205" s="77"/>
      <c r="CN205" s="77"/>
      <c r="CO205" s="77"/>
      <c r="CP205" s="77"/>
      <c r="CQ205" s="77"/>
      <c r="CR205" s="77"/>
      <c r="CS205" s="77"/>
      <c r="CT205" s="77"/>
      <c r="CU205" s="77"/>
      <c r="CV205" s="77"/>
      <c r="CW205" s="77"/>
      <c r="CX205" s="77"/>
      <c r="CY205" s="77"/>
      <c r="CZ205" s="77"/>
      <c r="DA205" s="77"/>
      <c r="DB205" s="77"/>
      <c r="DC205" s="77"/>
      <c r="DD205" s="77"/>
      <c r="DE205" s="77"/>
      <c r="DF205" s="77"/>
      <c r="DG205" s="77"/>
      <c r="DH205" s="77"/>
      <c r="DI205" s="77"/>
      <c r="DJ205" s="77"/>
      <c r="DK205" s="77"/>
      <c r="DL205" s="77"/>
      <c r="DM205" s="77"/>
      <c r="DN205" s="77"/>
      <c r="DO205" s="77"/>
      <c r="DP205" s="77"/>
      <c r="DQ205" s="77"/>
      <c r="DR205" s="77"/>
      <c r="DS205" s="77"/>
      <c r="DT205" s="77"/>
      <c r="DU205" s="77"/>
      <c r="DV205" s="77"/>
      <c r="DW205" s="77"/>
      <c r="DX205" s="77"/>
      <c r="DY205" s="77"/>
      <c r="DZ205" s="77"/>
      <c r="EA205" s="77"/>
      <c r="EB205" s="77"/>
      <c r="EC205" s="77"/>
      <c r="ED205" s="77"/>
      <c r="EE205" s="77"/>
      <c r="EF205" s="77"/>
      <c r="EG205" s="77"/>
      <c r="EH205" s="77"/>
      <c r="EI205" s="77"/>
      <c r="EJ205" s="77"/>
      <c r="EK205" s="77"/>
      <c r="EL205" s="77"/>
      <c r="EM205" s="77"/>
      <c r="EN205" s="77"/>
      <c r="EO205" s="77"/>
      <c r="EP205" s="77"/>
      <c r="EQ205" s="77"/>
      <c r="ER205" s="77"/>
      <c r="ES205" s="77"/>
      <c r="ET205" s="77"/>
      <c r="EU205" s="77"/>
      <c r="EV205" s="77"/>
      <c r="EW205" s="77"/>
      <c r="EX205" s="77"/>
      <c r="EY205" s="77"/>
      <c r="EZ205" s="77"/>
      <c r="FA205" s="77"/>
      <c r="FB205" s="77"/>
      <c r="FC205" s="77"/>
      <c r="FD205" s="77"/>
      <c r="FE205" s="77"/>
      <c r="FF205" s="77"/>
      <c r="FG205" s="77"/>
      <c r="FH205" s="77"/>
      <c r="FI205" s="77"/>
      <c r="FJ205" s="77"/>
      <c r="FK205" s="77"/>
      <c r="FL205" s="77"/>
      <c r="FM205" s="77"/>
      <c r="FN205" s="77"/>
      <c r="FO205" s="77"/>
      <c r="FP205" s="77"/>
      <c r="FQ205" s="77"/>
      <c r="FR205" s="77"/>
      <c r="FS205" s="77"/>
      <c r="FT205" s="77"/>
      <c r="FU205" s="77"/>
      <c r="FV205" s="77"/>
      <c r="FW205" s="77"/>
      <c r="FX205" s="77"/>
      <c r="FY205" s="77"/>
      <c r="FZ205" s="77"/>
      <c r="GA205" s="77"/>
      <c r="GB205" s="77"/>
      <c r="GC205" s="77"/>
      <c r="GD205" s="77"/>
      <c r="GE205" s="77"/>
      <c r="GF205" s="77"/>
      <c r="GG205" s="77"/>
      <c r="GH205" s="77"/>
      <c r="GI205" s="77"/>
      <c r="GJ205" s="77"/>
      <c r="GK205" s="77"/>
      <c r="GL205" s="77"/>
      <c r="GM205" s="77"/>
      <c r="GN205" s="77"/>
      <c r="GO205" s="77"/>
      <c r="GP205" s="77"/>
      <c r="GQ205" s="77"/>
      <c r="GR205" s="77"/>
      <c r="GS205" s="77"/>
      <c r="GT205" s="77"/>
      <c r="GU205" s="77"/>
      <c r="GV205" s="77"/>
      <c r="GW205" s="77"/>
      <c r="GX205" s="77"/>
      <c r="GY205" s="77"/>
      <c r="GZ205" s="77"/>
      <c r="HA205" s="77"/>
      <c r="HB205" s="77"/>
      <c r="HC205" s="77"/>
      <c r="HD205" s="77"/>
      <c r="HE205" s="77"/>
      <c r="HF205" s="77"/>
      <c r="HG205" s="77"/>
      <c r="HH205" s="77"/>
      <c r="HI205" s="77"/>
      <c r="HJ205" s="77"/>
      <c r="HK205" s="77"/>
      <c r="HL205" s="77"/>
      <c r="HM205" s="77"/>
      <c r="HN205" s="77"/>
      <c r="HO205" s="77"/>
      <c r="HP205" s="77"/>
      <c r="HQ205" s="77"/>
      <c r="HR205" s="77"/>
      <c r="HS205" s="77"/>
      <c r="HT205" s="77"/>
      <c r="HU205" s="77"/>
      <c r="HV205" s="77"/>
      <c r="HW205" s="77"/>
      <c r="HX205" s="77"/>
      <c r="HY205" s="77"/>
    </row>
    <row r="206" spans="1:233">
      <c r="A206" s="77">
        <v>1320</v>
      </c>
      <c r="B206" s="77">
        <v>480</v>
      </c>
      <c r="C206" s="77" t="s">
        <v>27</v>
      </c>
      <c r="D206" s="77" t="s">
        <v>28</v>
      </c>
      <c r="E206" s="77" t="s">
        <v>297</v>
      </c>
      <c r="F206" s="77" t="s">
        <v>201</v>
      </c>
      <c r="G206" s="77" t="s">
        <v>476</v>
      </c>
      <c r="H206" s="77" t="s">
        <v>478</v>
      </c>
      <c r="I206" s="77" t="s">
        <v>405</v>
      </c>
      <c r="J206" s="454" t="s">
        <v>479</v>
      </c>
      <c r="K206" s="410">
        <v>36896</v>
      </c>
      <c r="L206" s="410">
        <v>38722</v>
      </c>
      <c r="M206" s="77" t="s">
        <v>30</v>
      </c>
      <c r="N206" s="271">
        <v>-10000000</v>
      </c>
      <c r="O206" s="271">
        <v>4049.061322</v>
      </c>
      <c r="P206" s="411">
        <v>0.45</v>
      </c>
      <c r="Q206" s="271">
        <v>53.646205000000002</v>
      </c>
      <c r="R206" s="271">
        <v>53.662956000000001</v>
      </c>
      <c r="S206" s="411">
        <v>1.6750999999999294E-2</v>
      </c>
      <c r="T206" s="271">
        <v>67.825826204819137</v>
      </c>
      <c r="U206" s="271">
        <v>-222.69528199999999</v>
      </c>
      <c r="V206" s="271">
        <v>0</v>
      </c>
      <c r="W206" s="271">
        <v>-154.86945579518084</v>
      </c>
      <c r="X206" s="271">
        <v>25199.939910000001</v>
      </c>
      <c r="Y206" s="271">
        <v>25160.292873999999</v>
      </c>
      <c r="Z206" s="271">
        <v>-39.647036000002117</v>
      </c>
      <c r="AA206" s="271">
        <v>115.22241979517872</v>
      </c>
      <c r="AB206" s="271">
        <v>25199.939910000001</v>
      </c>
      <c r="AC206" s="271">
        <v>25160.292873999999</v>
      </c>
      <c r="AD206" s="271">
        <v>-39.647036000002117</v>
      </c>
      <c r="AF206" s="271">
        <v>29307.105848636002</v>
      </c>
      <c r="AG206" s="402">
        <v>0</v>
      </c>
      <c r="AH206" s="402">
        <v>25160.292873999999</v>
      </c>
      <c r="AI206" s="402">
        <v>799.11115199999767</v>
      </c>
      <c r="AJ206" s="402">
        <v>799.11115199999767</v>
      </c>
      <c r="AK206" s="402">
        <v>-37629.903664999998</v>
      </c>
      <c r="AL206" s="402">
        <v>-39.647036000002117</v>
      </c>
      <c r="AM206" s="403" t="s">
        <v>514</v>
      </c>
      <c r="AN206" s="45">
        <v>8</v>
      </c>
      <c r="AO206" s="45" t="s">
        <v>545</v>
      </c>
      <c r="AP206" s="45">
        <v>8</v>
      </c>
      <c r="AR206" s="412"/>
      <c r="AS206" s="176"/>
    </row>
    <row r="207" spans="1:233">
      <c r="A207" s="77">
        <v>1321</v>
      </c>
      <c r="B207" s="77">
        <v>481</v>
      </c>
      <c r="C207" s="77" t="s">
        <v>27</v>
      </c>
      <c r="D207" s="77" t="s">
        <v>28</v>
      </c>
      <c r="E207" s="77" t="s">
        <v>341</v>
      </c>
      <c r="F207" s="77" t="s">
        <v>197</v>
      </c>
      <c r="G207" s="77" t="s">
        <v>477</v>
      </c>
      <c r="H207" s="77" t="s">
        <v>468</v>
      </c>
      <c r="I207" s="77" t="s">
        <v>405</v>
      </c>
      <c r="J207" s="454" t="s">
        <v>481</v>
      </c>
      <c r="K207" s="410">
        <v>36896</v>
      </c>
      <c r="L207" s="410">
        <v>38722</v>
      </c>
      <c r="M207" s="77" t="s">
        <v>30</v>
      </c>
      <c r="N207" s="271">
        <v>-10000000</v>
      </c>
      <c r="O207" s="271">
        <v>4119.7439009999998</v>
      </c>
      <c r="P207" s="411">
        <v>1.55</v>
      </c>
      <c r="Q207" s="271">
        <v>167.00681900000001</v>
      </c>
      <c r="R207" s="271">
        <v>167.02564100000001</v>
      </c>
      <c r="S207" s="411">
        <v>1.8822000000000116E-2</v>
      </c>
      <c r="T207" s="271">
        <v>77.541819704622483</v>
      </c>
      <c r="U207" s="271">
        <v>-541.22242500000004</v>
      </c>
      <c r="V207" s="271">
        <v>0</v>
      </c>
      <c r="W207" s="271">
        <v>-463.68060529537757</v>
      </c>
      <c r="X207" s="271">
        <v>11139.591797999999</v>
      </c>
      <c r="Y207" s="271">
        <v>10806.505735999999</v>
      </c>
      <c r="Z207" s="271">
        <v>-333.08606200000031</v>
      </c>
      <c r="AA207" s="271">
        <v>130.59454329537726</v>
      </c>
      <c r="AB207" s="271">
        <v>11139.591797999999</v>
      </c>
      <c r="AC207" s="271">
        <v>10806.505735999999</v>
      </c>
      <c r="AD207" s="271">
        <v>-333.08606200000031</v>
      </c>
      <c r="AF207" s="271">
        <v>51505.038250302001</v>
      </c>
      <c r="AG207" s="402">
        <v>0</v>
      </c>
      <c r="AH207" s="402">
        <v>10806.505735999999</v>
      </c>
      <c r="AI207" s="402">
        <v>-80317.822623000015</v>
      </c>
      <c r="AJ207" s="402">
        <v>-80317.822623000015</v>
      </c>
      <c r="AK207" s="402">
        <v>-77879.42843900001</v>
      </c>
      <c r="AL207" s="402">
        <v>-333.08606200000031</v>
      </c>
      <c r="AM207" s="403" t="s">
        <v>514</v>
      </c>
      <c r="AN207" s="45" t="s">
        <v>545</v>
      </c>
      <c r="AO207" s="45">
        <v>10</v>
      </c>
      <c r="AP207" s="45">
        <v>10</v>
      </c>
      <c r="AR207" s="412"/>
      <c r="AS207" s="176"/>
    </row>
    <row r="208" spans="1:233">
      <c r="A208" s="77">
        <v>1322</v>
      </c>
      <c r="B208" s="77">
        <v>482</v>
      </c>
      <c r="C208" s="77" t="s">
        <v>27</v>
      </c>
      <c r="D208" s="77" t="s">
        <v>28</v>
      </c>
      <c r="E208" s="77" t="s">
        <v>76</v>
      </c>
      <c r="F208" s="77" t="s">
        <v>197</v>
      </c>
      <c r="G208" s="77" t="s">
        <v>487</v>
      </c>
      <c r="H208" s="77" t="s">
        <v>472</v>
      </c>
      <c r="I208" s="77" t="s">
        <v>405</v>
      </c>
      <c r="J208" s="454" t="s">
        <v>479</v>
      </c>
      <c r="K208" s="410">
        <v>36896</v>
      </c>
      <c r="L208" s="410">
        <v>38722</v>
      </c>
      <c r="M208" s="77" t="s">
        <v>30</v>
      </c>
      <c r="N208" s="271">
        <v>-10000000</v>
      </c>
      <c r="O208" s="271">
        <v>4168.1379459999998</v>
      </c>
      <c r="P208" s="411">
        <v>1.45</v>
      </c>
      <c r="Q208" s="271">
        <v>125.051238</v>
      </c>
      <c r="R208" s="271">
        <v>125.073835</v>
      </c>
      <c r="S208" s="411">
        <v>2.2597000000004641E-2</v>
      </c>
      <c r="T208" s="271">
        <v>94.187413165781336</v>
      </c>
      <c r="U208" s="271">
        <v>-564.95667800000001</v>
      </c>
      <c r="V208" s="271">
        <v>0</v>
      </c>
      <c r="W208" s="271">
        <v>-470.76926483421869</v>
      </c>
      <c r="X208" s="271">
        <v>-116407.179858</v>
      </c>
      <c r="Y208" s="271">
        <v>-116752.671212</v>
      </c>
      <c r="Z208" s="271">
        <v>-345.49135399999795</v>
      </c>
      <c r="AA208" s="271">
        <v>125.27791083422073</v>
      </c>
      <c r="AB208" s="271">
        <v>-116407.179858</v>
      </c>
      <c r="AC208" s="271">
        <v>-116752.671212</v>
      </c>
      <c r="AD208" s="271">
        <v>-345.49135399999795</v>
      </c>
      <c r="AF208" s="271">
        <v>52110.060600892008</v>
      </c>
      <c r="AG208" s="402">
        <v>0</v>
      </c>
      <c r="AH208" s="402">
        <v>-116752.671212</v>
      </c>
      <c r="AI208" s="402">
        <v>-138775.31004499999</v>
      </c>
      <c r="AJ208" s="402">
        <v>-138775.31004499999</v>
      </c>
      <c r="AK208" s="402">
        <v>-64629.489255</v>
      </c>
      <c r="AL208" s="402">
        <v>-345.49135399999795</v>
      </c>
      <c r="AM208" s="403" t="s">
        <v>514</v>
      </c>
      <c r="AN208" s="45" t="s">
        <v>545</v>
      </c>
      <c r="AO208" s="45">
        <v>10</v>
      </c>
      <c r="AP208" s="45">
        <v>10</v>
      </c>
      <c r="AR208" s="412"/>
      <c r="AS208" s="176"/>
    </row>
    <row r="209" spans="1:45">
      <c r="A209" s="77">
        <v>1323</v>
      </c>
      <c r="B209" s="77">
        <v>483</v>
      </c>
      <c r="C209" s="77" t="s">
        <v>27</v>
      </c>
      <c r="D209" s="77" t="s">
        <v>28</v>
      </c>
      <c r="E209" s="77" t="s">
        <v>342</v>
      </c>
      <c r="F209" s="77" t="s">
        <v>201</v>
      </c>
      <c r="G209" s="77" t="s">
        <v>485</v>
      </c>
      <c r="H209" s="77" t="s">
        <v>472</v>
      </c>
      <c r="I209" s="77" t="s">
        <v>405</v>
      </c>
      <c r="J209" s="454" t="s">
        <v>479</v>
      </c>
      <c r="K209" s="410">
        <v>36896</v>
      </c>
      <c r="L209" s="410">
        <v>38722</v>
      </c>
      <c r="M209" s="77" t="s">
        <v>30</v>
      </c>
      <c r="N209" s="271">
        <v>-10000000</v>
      </c>
      <c r="O209" s="271">
        <v>4077.4724109999997</v>
      </c>
      <c r="P209" s="411">
        <v>0.7</v>
      </c>
      <c r="Q209" s="271">
        <v>89.228032999999996</v>
      </c>
      <c r="R209" s="271">
        <v>89.249966999999998</v>
      </c>
      <c r="S209" s="411">
        <v>2.1934000000001674E-2</v>
      </c>
      <c r="T209" s="271">
        <v>89.435279862880819</v>
      </c>
      <c r="U209" s="271">
        <v>-364.35182800000001</v>
      </c>
      <c r="V209" s="271">
        <v>0</v>
      </c>
      <c r="W209" s="271">
        <v>-274.91654813711921</v>
      </c>
      <c r="X209" s="271">
        <v>62227.888956000003</v>
      </c>
      <c r="Y209" s="271">
        <v>62157.604037999998</v>
      </c>
      <c r="Z209" s="271">
        <v>-70.284918000004836</v>
      </c>
      <c r="AA209" s="271">
        <v>204.63163013711437</v>
      </c>
      <c r="AB209" s="271">
        <v>62227.888956000003</v>
      </c>
      <c r="AC209" s="271">
        <v>62157.604037999998</v>
      </c>
      <c r="AD209" s="271">
        <v>-70.284918000004836</v>
      </c>
      <c r="AF209" s="271">
        <v>29512.745310818002</v>
      </c>
      <c r="AG209" s="402">
        <v>0</v>
      </c>
      <c r="AH209" s="402">
        <v>62157.604037999998</v>
      </c>
      <c r="AI209" s="402">
        <v>31250.024674999997</v>
      </c>
      <c r="AJ209" s="402">
        <v>31250.024674999997</v>
      </c>
      <c r="AK209" s="402">
        <v>-34492.265959999997</v>
      </c>
      <c r="AL209" s="402">
        <v>-70.284918000004836</v>
      </c>
      <c r="AM209" s="403" t="s">
        <v>514</v>
      </c>
      <c r="AN209" s="45">
        <v>8</v>
      </c>
      <c r="AO209" s="45" t="s">
        <v>545</v>
      </c>
      <c r="AP209" s="45">
        <v>8</v>
      </c>
      <c r="AR209" s="412"/>
      <c r="AS209" s="176"/>
    </row>
    <row r="210" spans="1:45">
      <c r="A210" s="77">
        <v>1324</v>
      </c>
      <c r="B210" s="77">
        <v>484</v>
      </c>
      <c r="C210" s="77" t="s">
        <v>27</v>
      </c>
      <c r="D210" s="77" t="s">
        <v>28</v>
      </c>
      <c r="E210" s="77" t="s">
        <v>52</v>
      </c>
      <c r="F210" s="77" t="s">
        <v>201</v>
      </c>
      <c r="G210" s="77" t="s">
        <v>485</v>
      </c>
      <c r="H210" s="77" t="s">
        <v>468</v>
      </c>
      <c r="I210" s="77" t="s">
        <v>405</v>
      </c>
      <c r="J210" s="454" t="s">
        <v>481</v>
      </c>
      <c r="K210" s="410">
        <v>36896</v>
      </c>
      <c r="L210" s="410">
        <v>38722</v>
      </c>
      <c r="M210" s="77" t="s">
        <v>30</v>
      </c>
      <c r="N210" s="271">
        <v>-10000000</v>
      </c>
      <c r="O210" s="271">
        <v>4072.1030179999998</v>
      </c>
      <c r="P210" s="411">
        <v>0.72</v>
      </c>
      <c r="Q210" s="271">
        <v>85.324933000000001</v>
      </c>
      <c r="R210" s="271">
        <v>85.335769999999997</v>
      </c>
      <c r="S210" s="411">
        <v>1.0836999999995101E-2</v>
      </c>
      <c r="T210" s="271">
        <v>44.129380406046046</v>
      </c>
      <c r="U210" s="271">
        <v>-285.16194400000001</v>
      </c>
      <c r="V210" s="271">
        <v>0</v>
      </c>
      <c r="W210" s="271">
        <v>-241.03256359395397</v>
      </c>
      <c r="X210" s="271">
        <v>37516.756136999997</v>
      </c>
      <c r="Y210" s="271">
        <v>37385.338695999999</v>
      </c>
      <c r="Z210" s="271">
        <v>-131.41744099999778</v>
      </c>
      <c r="AA210" s="271">
        <v>109.61512259395619</v>
      </c>
      <c r="AB210" s="271">
        <v>37516.756136999997</v>
      </c>
      <c r="AC210" s="271">
        <v>37385.338695999999</v>
      </c>
      <c r="AD210" s="271">
        <v>-131.41744099999778</v>
      </c>
      <c r="AF210" s="271">
        <v>29473.881644284003</v>
      </c>
      <c r="AG210" s="402">
        <v>0</v>
      </c>
      <c r="AH210" s="402">
        <v>37385.338695999999</v>
      </c>
      <c r="AI210" s="402">
        <v>-147602.63464100001</v>
      </c>
      <c r="AJ210" s="402">
        <v>-147602.63464100001</v>
      </c>
      <c r="AK210" s="402">
        <v>-58819.292429999994</v>
      </c>
      <c r="AL210" s="402">
        <v>-131.41744099999778</v>
      </c>
      <c r="AM210" s="403" t="s">
        <v>514</v>
      </c>
      <c r="AN210" s="45">
        <v>8</v>
      </c>
      <c r="AO210" s="45" t="s">
        <v>545</v>
      </c>
      <c r="AP210" s="45">
        <v>8</v>
      </c>
      <c r="AR210" s="412"/>
      <c r="AS210" s="176"/>
    </row>
    <row r="211" spans="1:45">
      <c r="A211" s="77">
        <v>1325</v>
      </c>
      <c r="B211" s="77">
        <v>485</v>
      </c>
      <c r="C211" s="77" t="s">
        <v>27</v>
      </c>
      <c r="D211" s="77" t="s">
        <v>28</v>
      </c>
      <c r="E211" s="77" t="s">
        <v>344</v>
      </c>
      <c r="F211" s="77" t="s">
        <v>197</v>
      </c>
      <c r="G211" s="77" t="s">
        <v>471</v>
      </c>
      <c r="H211" s="77" t="s">
        <v>468</v>
      </c>
      <c r="I211" s="77" t="s">
        <v>405</v>
      </c>
      <c r="J211" s="454" t="s">
        <v>470</v>
      </c>
      <c r="K211" s="410">
        <v>36896</v>
      </c>
      <c r="L211" s="410">
        <v>38722</v>
      </c>
      <c r="M211" s="77" t="s">
        <v>30</v>
      </c>
      <c r="N211" s="271">
        <v>-10000000</v>
      </c>
      <c r="O211" s="271">
        <v>4174.0940140000002</v>
      </c>
      <c r="P211" s="411">
        <v>1.2</v>
      </c>
      <c r="Q211" s="271">
        <v>68.404810999999995</v>
      </c>
      <c r="R211" s="271">
        <v>68.411254</v>
      </c>
      <c r="S211" s="411">
        <v>6.4430000000044174E-3</v>
      </c>
      <c r="T211" s="271">
        <v>26.893687732220439</v>
      </c>
      <c r="U211" s="271">
        <v>-290.29653999999999</v>
      </c>
      <c r="V211" s="271">
        <v>0</v>
      </c>
      <c r="W211" s="271">
        <v>-263.40285226777956</v>
      </c>
      <c r="X211" s="271">
        <v>-242374.17115499999</v>
      </c>
      <c r="Y211" s="271">
        <v>-242773.849885</v>
      </c>
      <c r="Z211" s="271">
        <v>-399.67873000001418</v>
      </c>
      <c r="AA211" s="271">
        <v>-136.27587773223462</v>
      </c>
      <c r="AB211" s="271">
        <v>-242374.17115499999</v>
      </c>
      <c r="AC211" s="271">
        <v>-242773.849885</v>
      </c>
      <c r="AD211" s="271">
        <v>-399.67873000001418</v>
      </c>
      <c r="AF211" s="271">
        <v>52184.523363028005</v>
      </c>
      <c r="AG211" s="402">
        <v>0</v>
      </c>
      <c r="AH211" s="402">
        <v>-242773.849885</v>
      </c>
      <c r="AI211" s="402">
        <v>-123464.55568200001</v>
      </c>
      <c r="AJ211" s="402">
        <v>-123464.55568200001</v>
      </c>
      <c r="AK211" s="402">
        <v>33174.941046999971</v>
      </c>
      <c r="AL211" s="402">
        <v>-399.67873000001418</v>
      </c>
      <c r="AM211" s="403" t="s">
        <v>514</v>
      </c>
      <c r="AN211" s="45" t="s">
        <v>545</v>
      </c>
      <c r="AO211" s="45">
        <v>10</v>
      </c>
      <c r="AP211" s="45">
        <v>10</v>
      </c>
      <c r="AR211" s="412"/>
      <c r="AS211" s="176"/>
    </row>
    <row r="212" spans="1:45">
      <c r="A212" s="77">
        <v>1326</v>
      </c>
      <c r="B212" s="77">
        <v>486</v>
      </c>
      <c r="C212" s="77" t="s">
        <v>27</v>
      </c>
      <c r="D212" s="77" t="s">
        <v>28</v>
      </c>
      <c r="E212" s="77" t="s">
        <v>345</v>
      </c>
      <c r="F212" s="77" t="s">
        <v>199</v>
      </c>
      <c r="G212" s="77" t="s">
        <v>476</v>
      </c>
      <c r="H212" s="77" t="s">
        <v>482</v>
      </c>
      <c r="I212" s="77" t="s">
        <v>405</v>
      </c>
      <c r="J212" s="454" t="s">
        <v>479</v>
      </c>
      <c r="K212" s="410">
        <v>36896</v>
      </c>
      <c r="L212" s="410">
        <v>38722</v>
      </c>
      <c r="M212" s="77" t="s">
        <v>30</v>
      </c>
      <c r="N212" s="271">
        <v>-10000000</v>
      </c>
      <c r="O212" s="271">
        <v>4081.5890800000002</v>
      </c>
      <c r="P212" s="411">
        <v>0.65</v>
      </c>
      <c r="Q212" s="271">
        <v>57.432243</v>
      </c>
      <c r="R212" s="271">
        <v>57.444164000000001</v>
      </c>
      <c r="S212" s="411">
        <v>1.1921000000000959E-2</v>
      </c>
      <c r="T212" s="271">
        <v>48.656623422683914</v>
      </c>
      <c r="U212" s="271">
        <v>-265.14114999999998</v>
      </c>
      <c r="V212" s="271">
        <v>0</v>
      </c>
      <c r="W212" s="271">
        <v>-216.48452657731607</v>
      </c>
      <c r="X212" s="271">
        <v>-47222.110604000001</v>
      </c>
      <c r="Y212" s="271">
        <v>-47366.539978000001</v>
      </c>
      <c r="Z212" s="271">
        <v>-144.42937399999937</v>
      </c>
      <c r="AA212" s="271">
        <v>72.055152577316704</v>
      </c>
      <c r="AB212" s="271">
        <v>-47222.110604000001</v>
      </c>
      <c r="AC212" s="271">
        <v>-47366.539978000001</v>
      </c>
      <c r="AD212" s="271">
        <v>-144.42937399999937</v>
      </c>
      <c r="AF212" s="271">
        <v>30213.963164700002</v>
      </c>
      <c r="AG212" s="402">
        <v>0</v>
      </c>
      <c r="AH212" s="402">
        <v>-47366.539978000001</v>
      </c>
      <c r="AI212" s="402">
        <v>-57861.133301000002</v>
      </c>
      <c r="AJ212" s="402">
        <v>-57861.133301000002</v>
      </c>
      <c r="AK212" s="402">
        <v>-40737.549856999998</v>
      </c>
      <c r="AL212" s="402">
        <v>-144.42937399999937</v>
      </c>
      <c r="AM212" s="403" t="s">
        <v>514</v>
      </c>
      <c r="AN212" s="45">
        <v>7</v>
      </c>
      <c r="AO212" s="45" t="s">
        <v>545</v>
      </c>
      <c r="AP212" s="45">
        <v>7</v>
      </c>
      <c r="AR212" s="412"/>
      <c r="AS212" s="176"/>
    </row>
    <row r="213" spans="1:45">
      <c r="A213" s="77">
        <v>1327</v>
      </c>
      <c r="B213" s="77">
        <v>487</v>
      </c>
      <c r="C213" s="77" t="s">
        <v>27</v>
      </c>
      <c r="D213" s="77" t="s">
        <v>28</v>
      </c>
      <c r="E213" s="77" t="s">
        <v>346</v>
      </c>
      <c r="F213" s="77" t="s">
        <v>199</v>
      </c>
      <c r="G213" s="77" t="s">
        <v>476</v>
      </c>
      <c r="H213" s="77" t="s">
        <v>482</v>
      </c>
      <c r="I213" s="77" t="s">
        <v>405</v>
      </c>
      <c r="J213" s="454" t="s">
        <v>479</v>
      </c>
      <c r="K213" s="410">
        <v>36896</v>
      </c>
      <c r="L213" s="410">
        <v>38722</v>
      </c>
      <c r="M213" s="77" t="s">
        <v>30</v>
      </c>
      <c r="N213" s="271">
        <v>-10000000</v>
      </c>
      <c r="O213" s="271">
        <v>4078.4462840000001</v>
      </c>
      <c r="P213" s="411">
        <v>0.65</v>
      </c>
      <c r="Q213" s="271">
        <v>54.874527</v>
      </c>
      <c r="R213" s="271">
        <v>54.892052</v>
      </c>
      <c r="S213" s="411">
        <v>1.7524999999999125E-2</v>
      </c>
      <c r="T213" s="271">
        <v>71.474771127096432</v>
      </c>
      <c r="U213" s="271">
        <v>-226.41723099999999</v>
      </c>
      <c r="V213" s="271">
        <v>0</v>
      </c>
      <c r="W213" s="271">
        <v>-154.94245987290356</v>
      </c>
      <c r="X213" s="271">
        <v>-57911.528372000001</v>
      </c>
      <c r="Y213" s="271">
        <v>-58036.982817999997</v>
      </c>
      <c r="Z213" s="271">
        <v>-125.4544459999961</v>
      </c>
      <c r="AA213" s="271">
        <v>29.488013872907459</v>
      </c>
      <c r="AB213" s="271">
        <v>-57911.528372000001</v>
      </c>
      <c r="AC213" s="271">
        <v>-58036.982817999997</v>
      </c>
      <c r="AD213" s="271">
        <v>-125.4544459999961</v>
      </c>
      <c r="AF213" s="271">
        <v>30190.698617310001</v>
      </c>
      <c r="AG213" s="402">
        <v>0</v>
      </c>
      <c r="AH213" s="402">
        <v>-58036.982817999997</v>
      </c>
      <c r="AI213" s="402">
        <v>-55879.052235999996</v>
      </c>
      <c r="AJ213" s="402">
        <v>-55879.052235999996</v>
      </c>
      <c r="AK213" s="402">
        <v>-20399.712744999997</v>
      </c>
      <c r="AL213" s="402">
        <v>-125.4544459999961</v>
      </c>
      <c r="AM213" s="403" t="s">
        <v>514</v>
      </c>
      <c r="AN213" s="45">
        <v>7</v>
      </c>
      <c r="AO213" s="45" t="s">
        <v>545</v>
      </c>
      <c r="AP213" s="45">
        <v>7</v>
      </c>
      <c r="AR213" s="412"/>
      <c r="AS213" s="176"/>
    </row>
    <row r="214" spans="1:45">
      <c r="A214" s="77">
        <v>1328</v>
      </c>
      <c r="B214" s="77">
        <v>488</v>
      </c>
      <c r="C214" s="77" t="s">
        <v>27</v>
      </c>
      <c r="D214" s="77" t="s">
        <v>28</v>
      </c>
      <c r="E214" s="77" t="s">
        <v>31</v>
      </c>
      <c r="F214" s="77" t="s">
        <v>200</v>
      </c>
      <c r="G214" s="77" t="s">
        <v>474</v>
      </c>
      <c r="H214" s="77" t="s">
        <v>468</v>
      </c>
      <c r="I214" s="77" t="s">
        <v>405</v>
      </c>
      <c r="J214" s="454" t="s">
        <v>480</v>
      </c>
      <c r="K214" s="410">
        <v>36896</v>
      </c>
      <c r="L214" s="410">
        <v>38722</v>
      </c>
      <c r="M214" s="77" t="s">
        <v>30</v>
      </c>
      <c r="N214" s="271">
        <v>-10000000</v>
      </c>
      <c r="O214" s="271">
        <v>4083.57674</v>
      </c>
      <c r="P214" s="411">
        <v>0.8</v>
      </c>
      <c r="Q214" s="271">
        <v>82.165571</v>
      </c>
      <c r="R214" s="271">
        <v>82.18083</v>
      </c>
      <c r="S214" s="411">
        <v>1.5259000000000356E-2</v>
      </c>
      <c r="T214" s="271">
        <v>62.311297475661455</v>
      </c>
      <c r="U214" s="271">
        <v>-341.90290900000002</v>
      </c>
      <c r="V214" s="271">
        <v>0</v>
      </c>
      <c r="W214" s="271">
        <v>-279.59161152433859</v>
      </c>
      <c r="X214" s="271">
        <v>-10362.242439</v>
      </c>
      <c r="Y214" s="271">
        <v>-10517.385435</v>
      </c>
      <c r="Z214" s="271">
        <v>-155.14299600000049</v>
      </c>
      <c r="AA214" s="271">
        <v>124.44861552433809</v>
      </c>
      <c r="AB214" s="271">
        <v>-10362.242439</v>
      </c>
      <c r="AC214" s="271">
        <v>-10517.385435</v>
      </c>
      <c r="AD214" s="271">
        <v>-155.14299600000049</v>
      </c>
      <c r="AF214" s="271">
        <v>23511.193080550001</v>
      </c>
      <c r="AG214" s="402">
        <v>0</v>
      </c>
      <c r="AH214" s="402">
        <v>-10517.385435</v>
      </c>
      <c r="AI214" s="402">
        <v>-61994.670157999994</v>
      </c>
      <c r="AJ214" s="402">
        <v>-61994.670157999994</v>
      </c>
      <c r="AK214" s="402">
        <v>28178.661624999997</v>
      </c>
      <c r="AL214" s="402">
        <v>-155.14299600000049</v>
      </c>
      <c r="AM214" s="403" t="s">
        <v>514</v>
      </c>
      <c r="AN214" s="45">
        <v>6</v>
      </c>
      <c r="AO214" s="45" t="s">
        <v>545</v>
      </c>
      <c r="AP214" s="45">
        <v>6</v>
      </c>
      <c r="AR214" s="412"/>
      <c r="AS214" s="176"/>
    </row>
    <row r="215" spans="1:45">
      <c r="A215" s="77">
        <v>1329</v>
      </c>
      <c r="B215" s="77">
        <v>489</v>
      </c>
      <c r="C215" s="77" t="s">
        <v>27</v>
      </c>
      <c r="D215" s="77" t="s">
        <v>28</v>
      </c>
      <c r="E215" s="77" t="s">
        <v>48</v>
      </c>
      <c r="F215" s="77" t="s">
        <v>197</v>
      </c>
      <c r="G215" s="77" t="s">
        <v>476</v>
      </c>
      <c r="H215" s="77" t="s">
        <v>468</v>
      </c>
      <c r="I215" s="77" t="s">
        <v>405</v>
      </c>
      <c r="J215" s="454" t="s">
        <v>481</v>
      </c>
      <c r="K215" s="410">
        <v>36896</v>
      </c>
      <c r="L215" s="410">
        <v>38722</v>
      </c>
      <c r="M215" s="77" t="s">
        <v>30</v>
      </c>
      <c r="N215" s="271">
        <v>-10000000</v>
      </c>
      <c r="O215" s="271">
        <v>4035.6019209999999</v>
      </c>
      <c r="P215" s="411">
        <v>0.52</v>
      </c>
      <c r="Q215" s="271">
        <v>71.90316</v>
      </c>
      <c r="R215" s="271">
        <v>71.919985999999994</v>
      </c>
      <c r="S215" s="411">
        <v>1.6825999999994679E-2</v>
      </c>
      <c r="T215" s="271">
        <v>67.903037922724522</v>
      </c>
      <c r="U215" s="271">
        <v>-266.81420500000002</v>
      </c>
      <c r="V215" s="271">
        <v>0</v>
      </c>
      <c r="W215" s="271">
        <v>-198.91116707727548</v>
      </c>
      <c r="X215" s="271">
        <v>70249.335432000007</v>
      </c>
      <c r="Y215" s="271">
        <v>70210.573753000004</v>
      </c>
      <c r="Z215" s="271">
        <v>-38.761679000002914</v>
      </c>
      <c r="AA215" s="271">
        <v>160.14948807727257</v>
      </c>
      <c r="AB215" s="271">
        <v>70249.335432000007</v>
      </c>
      <c r="AC215" s="271">
        <v>70210.573753000004</v>
      </c>
      <c r="AD215" s="271">
        <v>-38.761679000002914</v>
      </c>
      <c r="AF215" s="271">
        <v>50453.095216342001</v>
      </c>
      <c r="AG215" s="402">
        <v>0</v>
      </c>
      <c r="AH215" s="402">
        <v>70210.573753000004</v>
      </c>
      <c r="AI215" s="402">
        <v>-25046.562057000003</v>
      </c>
      <c r="AJ215" s="402">
        <v>-25046.562057000003</v>
      </c>
      <c r="AK215" s="402">
        <v>-24866.302457999991</v>
      </c>
      <c r="AL215" s="402">
        <v>-38.761679000002914</v>
      </c>
      <c r="AM215" s="403" t="s">
        <v>514</v>
      </c>
      <c r="AN215" s="45" t="s">
        <v>545</v>
      </c>
      <c r="AO215" s="45">
        <v>10</v>
      </c>
      <c r="AP215" s="45">
        <v>10</v>
      </c>
      <c r="AR215" s="412"/>
      <c r="AS215" s="176"/>
    </row>
    <row r="216" spans="1:45">
      <c r="A216" s="77">
        <v>1330</v>
      </c>
      <c r="B216" s="77">
        <v>490</v>
      </c>
      <c r="C216" s="77" t="s">
        <v>27</v>
      </c>
      <c r="D216" s="77" t="s">
        <v>28</v>
      </c>
      <c r="E216" s="77" t="s">
        <v>347</v>
      </c>
      <c r="F216" s="77" t="s">
        <v>200</v>
      </c>
      <c r="G216" s="77" t="s">
        <v>476</v>
      </c>
      <c r="H216" s="77" t="s">
        <v>478</v>
      </c>
      <c r="I216" s="77" t="s">
        <v>405</v>
      </c>
      <c r="J216" s="454" t="s">
        <v>469</v>
      </c>
      <c r="K216" s="410">
        <v>36896</v>
      </c>
      <c r="L216" s="410">
        <v>38722</v>
      </c>
      <c r="M216" s="77" t="s">
        <v>30</v>
      </c>
      <c r="N216" s="271">
        <v>-10000000</v>
      </c>
      <c r="O216" s="271">
        <v>4065.9092810000002</v>
      </c>
      <c r="P216" s="411">
        <v>0.52</v>
      </c>
      <c r="Q216" s="271">
        <v>55.758727</v>
      </c>
      <c r="R216" s="271">
        <v>55.773122999999998</v>
      </c>
      <c r="S216" s="411">
        <v>1.4395999999997855E-2</v>
      </c>
      <c r="T216" s="271">
        <v>58.532830009267279</v>
      </c>
      <c r="U216" s="271">
        <v>-245.669849</v>
      </c>
      <c r="V216" s="271">
        <v>0</v>
      </c>
      <c r="W216" s="271">
        <v>-187.13701899073271</v>
      </c>
      <c r="X216" s="271">
        <v>3087.7770740000001</v>
      </c>
      <c r="Y216" s="271">
        <v>3010.031966</v>
      </c>
      <c r="Z216" s="271">
        <v>-77.745108000000073</v>
      </c>
      <c r="AA216" s="271">
        <v>109.39191099073264</v>
      </c>
      <c r="AB216" s="271">
        <v>3087.7770740000001</v>
      </c>
      <c r="AC216" s="271">
        <v>3010.031966</v>
      </c>
      <c r="AD216" s="271">
        <v>-77.745108000000073</v>
      </c>
      <c r="AF216" s="271">
        <v>23409.472685357501</v>
      </c>
      <c r="AG216" s="402">
        <v>0</v>
      </c>
      <c r="AH216" s="402">
        <v>3010.031966</v>
      </c>
      <c r="AI216" s="402">
        <v>-3161.8546199999996</v>
      </c>
      <c r="AJ216" s="402">
        <v>-3161.8546199999996</v>
      </c>
      <c r="AK216" s="402">
        <v>-82273.441712</v>
      </c>
      <c r="AL216" s="402">
        <v>-77.745108000000073</v>
      </c>
      <c r="AM216" s="403" t="s">
        <v>514</v>
      </c>
      <c r="AN216" s="45">
        <v>6</v>
      </c>
      <c r="AO216" s="45" t="s">
        <v>545</v>
      </c>
      <c r="AP216" s="45">
        <v>6</v>
      </c>
      <c r="AR216" s="412"/>
      <c r="AS216" s="176"/>
    </row>
    <row r="217" spans="1:45">
      <c r="A217" s="77">
        <v>1331</v>
      </c>
      <c r="B217" s="77">
        <v>491</v>
      </c>
      <c r="C217" s="77" t="s">
        <v>27</v>
      </c>
      <c r="D217" s="77" t="s">
        <v>28</v>
      </c>
      <c r="E217" s="77" t="s">
        <v>348</v>
      </c>
      <c r="F217" s="77" t="s">
        <v>201</v>
      </c>
      <c r="G217" s="77" t="s">
        <v>471</v>
      </c>
      <c r="H217" s="77" t="s">
        <v>468</v>
      </c>
      <c r="I217" s="77" t="s">
        <v>405</v>
      </c>
      <c r="J217" s="454" t="s">
        <v>475</v>
      </c>
      <c r="K217" s="410">
        <v>36896</v>
      </c>
      <c r="L217" s="410">
        <v>38722</v>
      </c>
      <c r="M217" s="77" t="s">
        <v>30</v>
      </c>
      <c r="N217" s="271">
        <v>-10000000</v>
      </c>
      <c r="O217" s="271">
        <v>4073.980384</v>
      </c>
      <c r="P217" s="411">
        <v>0.78</v>
      </c>
      <c r="Q217" s="271">
        <v>80.896013999999994</v>
      </c>
      <c r="R217" s="271">
        <v>80.902732999999998</v>
      </c>
      <c r="S217" s="411">
        <v>6.7190000000039163E-3</v>
      </c>
      <c r="T217" s="271">
        <v>27.373074200111954</v>
      </c>
      <c r="U217" s="271">
        <v>-246.952226</v>
      </c>
      <c r="V217" s="271">
        <v>0</v>
      </c>
      <c r="W217" s="271">
        <v>-219.57915179988805</v>
      </c>
      <c r="X217" s="271">
        <v>-6864.0443729999997</v>
      </c>
      <c r="Y217" s="271">
        <v>-7047.6340010000004</v>
      </c>
      <c r="Z217" s="271">
        <v>-183.58962800000063</v>
      </c>
      <c r="AA217" s="271">
        <v>35.989523799887422</v>
      </c>
      <c r="AB217" s="271">
        <v>-6864.0443729999997</v>
      </c>
      <c r="AC217" s="271">
        <v>-7047.6340010000004</v>
      </c>
      <c r="AD217" s="271">
        <v>-183.58962800000063</v>
      </c>
      <c r="AF217" s="271">
        <v>29487.470019392003</v>
      </c>
      <c r="AG217" s="402">
        <v>0</v>
      </c>
      <c r="AH217" s="402">
        <v>-7047.6340010000004</v>
      </c>
      <c r="AI217" s="402">
        <v>-68162.553521000009</v>
      </c>
      <c r="AJ217" s="402">
        <v>-68162.553521000009</v>
      </c>
      <c r="AK217" s="402">
        <v>-28565.207426000001</v>
      </c>
      <c r="AL217" s="402">
        <v>-183.58962800000063</v>
      </c>
      <c r="AM217" s="403" t="s">
        <v>514</v>
      </c>
      <c r="AN217" s="45">
        <v>8</v>
      </c>
      <c r="AO217" s="45" t="s">
        <v>545</v>
      </c>
      <c r="AP217" s="45">
        <v>8</v>
      </c>
      <c r="AR217" s="412"/>
      <c r="AS217" s="176"/>
    </row>
    <row r="218" spans="1:45">
      <c r="A218" s="77">
        <v>1332</v>
      </c>
      <c r="B218" s="77">
        <v>492</v>
      </c>
      <c r="C218" s="77" t="s">
        <v>27</v>
      </c>
      <c r="D218" s="77" t="s">
        <v>28</v>
      </c>
      <c r="E218" s="77" t="s">
        <v>349</v>
      </c>
      <c r="F218" s="77" t="s">
        <v>201</v>
      </c>
      <c r="G218" s="77" t="s">
        <v>477</v>
      </c>
      <c r="H218" s="77" t="s">
        <v>468</v>
      </c>
      <c r="I218" s="77" t="s">
        <v>405</v>
      </c>
      <c r="J218" s="454" t="s">
        <v>481</v>
      </c>
      <c r="K218" s="410">
        <v>36896</v>
      </c>
      <c r="L218" s="410">
        <v>38722</v>
      </c>
      <c r="M218" s="77" t="s">
        <v>30</v>
      </c>
      <c r="N218" s="271">
        <v>-10000000</v>
      </c>
      <c r="O218" s="271">
        <v>4047.108941</v>
      </c>
      <c r="P218" s="411">
        <v>0.65</v>
      </c>
      <c r="Q218" s="271">
        <v>74.975119000000007</v>
      </c>
      <c r="R218" s="271">
        <v>74.983644999999996</v>
      </c>
      <c r="S218" s="411">
        <v>8.5259999999891534E-3</v>
      </c>
      <c r="T218" s="271">
        <v>34.5056508309221</v>
      </c>
      <c r="U218" s="271">
        <v>-279.31330700000001</v>
      </c>
      <c r="V218" s="271">
        <v>0</v>
      </c>
      <c r="W218" s="271">
        <v>-244.80765616907792</v>
      </c>
      <c r="X218" s="271">
        <v>25775.249468000002</v>
      </c>
      <c r="Y218" s="271">
        <v>25648.243103000001</v>
      </c>
      <c r="Z218" s="271">
        <v>-127.0063650000011</v>
      </c>
      <c r="AA218" s="271">
        <v>117.80129116907682</v>
      </c>
      <c r="AB218" s="271">
        <v>25775.249468000002</v>
      </c>
      <c r="AC218" s="271">
        <v>25648.243103000001</v>
      </c>
      <c r="AD218" s="271">
        <v>-127.0063650000011</v>
      </c>
      <c r="AF218" s="271">
        <v>29292.974514958005</v>
      </c>
      <c r="AG218" s="402">
        <v>0</v>
      </c>
      <c r="AH218" s="402">
        <v>25648.243103000001</v>
      </c>
      <c r="AI218" s="402">
        <v>-61387.316099999996</v>
      </c>
      <c r="AJ218" s="402">
        <v>-61387.316099999996</v>
      </c>
      <c r="AK218" s="402">
        <v>-34558.561950999996</v>
      </c>
      <c r="AL218" s="402">
        <v>-127.0063650000011</v>
      </c>
      <c r="AM218" s="403" t="s">
        <v>514</v>
      </c>
      <c r="AN218" s="45">
        <v>8</v>
      </c>
      <c r="AO218" s="45" t="s">
        <v>545</v>
      </c>
      <c r="AP218" s="45">
        <v>8</v>
      </c>
      <c r="AR218" s="412"/>
      <c r="AS218" s="176"/>
    </row>
    <row r="219" spans="1:45">
      <c r="A219" s="77">
        <v>1333</v>
      </c>
      <c r="B219" s="77">
        <v>493</v>
      </c>
      <c r="C219" s="77" t="s">
        <v>27</v>
      </c>
      <c r="D219" s="77" t="s">
        <v>28</v>
      </c>
      <c r="E219" s="77" t="s">
        <v>350</v>
      </c>
      <c r="F219" s="77" t="s">
        <v>205</v>
      </c>
      <c r="G219" s="77" t="s">
        <v>477</v>
      </c>
      <c r="H219" s="77" t="s">
        <v>468</v>
      </c>
      <c r="I219" s="77" t="s">
        <v>405</v>
      </c>
      <c r="J219" s="454" t="s">
        <v>470</v>
      </c>
      <c r="K219" s="410">
        <v>36896</v>
      </c>
      <c r="L219" s="410">
        <v>38722</v>
      </c>
      <c r="M219" s="77" t="s">
        <v>30</v>
      </c>
      <c r="N219" s="271">
        <v>-10000000</v>
      </c>
      <c r="O219" s="271">
        <v>4377.6088089999994</v>
      </c>
      <c r="P219" s="411">
        <v>3.3</v>
      </c>
      <c r="Q219" s="271">
        <v>217.92607899999999</v>
      </c>
      <c r="R219" s="271">
        <v>217.96599000000001</v>
      </c>
      <c r="S219" s="411">
        <v>3.9911000000017793E-2</v>
      </c>
      <c r="T219" s="271">
        <v>174.71474517607686</v>
      </c>
      <c r="U219" s="271">
        <v>-995.4588</v>
      </c>
      <c r="V219" s="271">
        <v>0</v>
      </c>
      <c r="W219" s="271">
        <v>-820.74405482392308</v>
      </c>
      <c r="X219" s="271">
        <v>-525057.33784699999</v>
      </c>
      <c r="Y219" s="271">
        <v>-526005.972725</v>
      </c>
      <c r="Z219" s="271">
        <v>-948.63487800001167</v>
      </c>
      <c r="AA219" s="271">
        <v>-127.89082317608859</v>
      </c>
      <c r="AB219" s="271">
        <v>-525057.33784699999</v>
      </c>
      <c r="AC219" s="271">
        <v>-526005.972725</v>
      </c>
      <c r="AD219" s="271">
        <v>-948.63487800001167</v>
      </c>
      <c r="AF219" s="271">
        <v>43206.998944829989</v>
      </c>
      <c r="AG219" s="402">
        <v>0</v>
      </c>
      <c r="AH219" s="402">
        <v>-526005.972725</v>
      </c>
      <c r="AI219" s="402">
        <v>-640779.26119300001</v>
      </c>
      <c r="AJ219" s="402">
        <v>-640779.26119300001</v>
      </c>
      <c r="AK219" s="402">
        <v>-31393.645644999982</v>
      </c>
      <c r="AL219" s="402">
        <v>-948.63487800001167</v>
      </c>
      <c r="AM219" s="403" t="s">
        <v>514</v>
      </c>
      <c r="AN219" s="45" t="s">
        <v>545</v>
      </c>
      <c r="AO219" s="45">
        <v>9</v>
      </c>
      <c r="AP219" s="45">
        <v>9</v>
      </c>
      <c r="AR219" s="412"/>
      <c r="AS219" s="176"/>
    </row>
    <row r="220" spans="1:45">
      <c r="A220" s="77">
        <v>1334</v>
      </c>
      <c r="B220" s="77">
        <v>494</v>
      </c>
      <c r="C220" s="77" t="s">
        <v>27</v>
      </c>
      <c r="D220" s="77" t="s">
        <v>28</v>
      </c>
      <c r="E220" s="77" t="s">
        <v>351</v>
      </c>
      <c r="F220" s="77" t="s">
        <v>209</v>
      </c>
      <c r="G220" s="77" t="s">
        <v>474</v>
      </c>
      <c r="H220" s="77" t="s">
        <v>468</v>
      </c>
      <c r="I220" s="77" t="s">
        <v>405</v>
      </c>
      <c r="J220" s="454" t="s">
        <v>470</v>
      </c>
      <c r="K220" s="410">
        <v>36896</v>
      </c>
      <c r="L220" s="410">
        <v>38722</v>
      </c>
      <c r="M220" s="77" t="s">
        <v>30</v>
      </c>
      <c r="N220" s="271">
        <v>-10000000</v>
      </c>
      <c r="O220" s="271">
        <v>4012.8555580000002</v>
      </c>
      <c r="P220" s="411">
        <v>0.3</v>
      </c>
      <c r="Q220" s="271">
        <v>67.238927000000004</v>
      </c>
      <c r="R220" s="271">
        <v>57.308422999999998</v>
      </c>
      <c r="S220" s="411">
        <v>-9.9305040000000062</v>
      </c>
      <c r="T220" s="271">
        <v>-39849.678170141262</v>
      </c>
      <c r="U220" s="271">
        <v>-272.97217599999999</v>
      </c>
      <c r="V220" s="271">
        <v>0</v>
      </c>
      <c r="W220" s="271">
        <v>-40122.650346141265</v>
      </c>
      <c r="X220" s="271">
        <v>147719.89984299999</v>
      </c>
      <c r="Y220" s="271">
        <v>106799.56669199999</v>
      </c>
      <c r="Z220" s="271">
        <v>-40920.333150999999</v>
      </c>
      <c r="AA220" s="271">
        <v>-797.68280485873402</v>
      </c>
      <c r="AB220" s="271">
        <v>147719.89984299999</v>
      </c>
      <c r="AC220" s="271">
        <v>106799.56669199999</v>
      </c>
      <c r="AD220" s="271">
        <v>-40920.333150999999</v>
      </c>
      <c r="AF220" s="271">
        <v>7921.3768714919997</v>
      </c>
      <c r="AG220" s="402">
        <v>0</v>
      </c>
      <c r="AH220" s="402">
        <v>106799.56669199999</v>
      </c>
      <c r="AI220" s="402">
        <v>90503.888993999994</v>
      </c>
      <c r="AJ220" s="402">
        <v>90503.888993999994</v>
      </c>
      <c r="AK220" s="402">
        <v>-30688.146987000015</v>
      </c>
      <c r="AL220" s="402">
        <v>-40920.333150999999</v>
      </c>
      <c r="AM220" s="403" t="s">
        <v>514</v>
      </c>
      <c r="AN220" s="45">
        <v>3</v>
      </c>
      <c r="AO220" s="45" t="s">
        <v>545</v>
      </c>
      <c r="AP220" s="45">
        <v>3</v>
      </c>
      <c r="AR220" s="412"/>
      <c r="AS220" s="176"/>
    </row>
    <row r="221" spans="1:45">
      <c r="A221" s="77">
        <v>1335</v>
      </c>
      <c r="B221" s="77">
        <v>495</v>
      </c>
      <c r="C221" s="77" t="s">
        <v>27</v>
      </c>
      <c r="D221" s="77" t="s">
        <v>28</v>
      </c>
      <c r="E221" s="77" t="s">
        <v>352</v>
      </c>
      <c r="F221" s="77" t="s">
        <v>205</v>
      </c>
      <c r="G221" s="77" t="s">
        <v>474</v>
      </c>
      <c r="H221" s="77" t="s">
        <v>468</v>
      </c>
      <c r="I221" s="77" t="s">
        <v>405</v>
      </c>
      <c r="J221" s="454" t="s">
        <v>470</v>
      </c>
      <c r="K221" s="410">
        <v>36896</v>
      </c>
      <c r="L221" s="410">
        <v>38722</v>
      </c>
      <c r="M221" s="77" t="s">
        <v>30</v>
      </c>
      <c r="N221" s="271">
        <v>-10000000</v>
      </c>
      <c r="O221" s="271">
        <v>4189.5808649999999</v>
      </c>
      <c r="P221" s="411">
        <v>1.6</v>
      </c>
      <c r="Q221" s="271">
        <v>117.01134399999999</v>
      </c>
      <c r="R221" s="271">
        <v>117.02529800000001</v>
      </c>
      <c r="S221" s="411">
        <v>1.3954000000012456E-2</v>
      </c>
      <c r="T221" s="271">
        <v>58.461411390262185</v>
      </c>
      <c r="U221" s="271">
        <v>-477.52546000000001</v>
      </c>
      <c r="V221" s="271">
        <v>0</v>
      </c>
      <c r="W221" s="271">
        <v>-419.06404860973782</v>
      </c>
      <c r="X221" s="271">
        <v>-214166.72320099999</v>
      </c>
      <c r="Y221" s="271">
        <v>-214630.490062</v>
      </c>
      <c r="Z221" s="271">
        <v>-463.76686100001098</v>
      </c>
      <c r="AA221" s="271">
        <v>-44.702812390273152</v>
      </c>
      <c r="AB221" s="271">
        <v>-214166.72320099999</v>
      </c>
      <c r="AC221" s="271">
        <v>-214630.490062</v>
      </c>
      <c r="AD221" s="271">
        <v>-463.76686100001098</v>
      </c>
      <c r="AF221" s="271">
        <v>41351.16313755</v>
      </c>
      <c r="AG221" s="402">
        <v>0</v>
      </c>
      <c r="AH221" s="402">
        <v>-214630.490062</v>
      </c>
      <c r="AI221" s="402">
        <v>-133006.99116199999</v>
      </c>
      <c r="AJ221" s="402">
        <v>-133006.99116199999</v>
      </c>
      <c r="AK221" s="402">
        <v>-14944.998582</v>
      </c>
      <c r="AL221" s="402">
        <v>-463.76686100001098</v>
      </c>
      <c r="AM221" s="403" t="s">
        <v>514</v>
      </c>
      <c r="AN221" s="45" t="s">
        <v>545</v>
      </c>
      <c r="AO221" s="45">
        <v>9</v>
      </c>
      <c r="AP221" s="45">
        <v>9</v>
      </c>
      <c r="AR221" s="412"/>
      <c r="AS221" s="176"/>
    </row>
    <row r="222" spans="1:45">
      <c r="A222" s="77">
        <v>1336</v>
      </c>
      <c r="B222" s="77">
        <v>496</v>
      </c>
      <c r="C222" s="77" t="s">
        <v>27</v>
      </c>
      <c r="D222" s="77" t="s">
        <v>28</v>
      </c>
      <c r="E222" s="77" t="s">
        <v>353</v>
      </c>
      <c r="F222" s="77" t="s">
        <v>205</v>
      </c>
      <c r="G222" s="77" t="s">
        <v>471</v>
      </c>
      <c r="H222" s="77" t="s">
        <v>468</v>
      </c>
      <c r="I222" s="77" t="s">
        <v>405</v>
      </c>
      <c r="J222" s="454" t="s">
        <v>481</v>
      </c>
      <c r="K222" s="410">
        <v>36896</v>
      </c>
      <c r="L222" s="410">
        <v>38722</v>
      </c>
      <c r="M222" s="77" t="s">
        <v>30</v>
      </c>
      <c r="N222" s="271">
        <v>-10000000</v>
      </c>
      <c r="O222" s="271">
        <v>4164.3220199999996</v>
      </c>
      <c r="P222" s="411">
        <v>1.85</v>
      </c>
      <c r="Q222" s="271">
        <v>189.37966</v>
      </c>
      <c r="R222" s="271">
        <v>189.386562</v>
      </c>
      <c r="S222" s="411">
        <v>6.9019999999966331E-3</v>
      </c>
      <c r="T222" s="271">
        <v>28.742150582025975</v>
      </c>
      <c r="U222" s="271">
        <v>-601.80031499999996</v>
      </c>
      <c r="V222" s="271">
        <v>0</v>
      </c>
      <c r="W222" s="271">
        <v>-573.05816441797401</v>
      </c>
      <c r="X222" s="271">
        <v>-27190.505400999999</v>
      </c>
      <c r="Y222" s="271">
        <v>-27668.921027</v>
      </c>
      <c r="Z222" s="271">
        <v>-478.41562600000179</v>
      </c>
      <c r="AA222" s="271">
        <v>94.642538417972219</v>
      </c>
      <c r="AB222" s="271">
        <v>-27190.505400999999</v>
      </c>
      <c r="AC222" s="271">
        <v>-27668.921027</v>
      </c>
      <c r="AD222" s="271">
        <v>-478.41562600000179</v>
      </c>
      <c r="AF222" s="271">
        <v>41101.858337400001</v>
      </c>
      <c r="AG222" s="402">
        <v>0</v>
      </c>
      <c r="AH222" s="402">
        <v>-27668.921027</v>
      </c>
      <c r="AI222" s="402">
        <v>-92838.682922000007</v>
      </c>
      <c r="AJ222" s="402">
        <v>-92838.682922000007</v>
      </c>
      <c r="AK222" s="402">
        <v>-66523.619414999994</v>
      </c>
      <c r="AL222" s="402">
        <v>-478.41562600000179</v>
      </c>
      <c r="AM222" s="403" t="s">
        <v>514</v>
      </c>
      <c r="AN222" s="45" t="s">
        <v>545</v>
      </c>
      <c r="AO222" s="45">
        <v>9</v>
      </c>
      <c r="AP222" s="45">
        <v>9</v>
      </c>
      <c r="AR222" s="412"/>
      <c r="AS222" s="176"/>
    </row>
    <row r="223" spans="1:45">
      <c r="A223" s="77">
        <v>1337</v>
      </c>
      <c r="B223" s="77">
        <v>497</v>
      </c>
      <c r="C223" s="77" t="s">
        <v>27</v>
      </c>
      <c r="D223" s="77" t="s">
        <v>28</v>
      </c>
      <c r="E223" s="77" t="s">
        <v>354</v>
      </c>
      <c r="F223" s="77" t="s">
        <v>196</v>
      </c>
      <c r="G223" s="77" t="s">
        <v>474</v>
      </c>
      <c r="H223" s="77" t="s">
        <v>472</v>
      </c>
      <c r="I223" s="77" t="s">
        <v>405</v>
      </c>
      <c r="J223" s="454" t="s">
        <v>479</v>
      </c>
      <c r="K223" s="410">
        <v>36896</v>
      </c>
      <c r="L223" s="410">
        <v>38722</v>
      </c>
      <c r="M223" s="77" t="s">
        <v>30</v>
      </c>
      <c r="N223" s="271">
        <v>-10000000</v>
      </c>
      <c r="O223" s="271">
        <v>4003.8731580000003</v>
      </c>
      <c r="P223" s="411">
        <v>0.78</v>
      </c>
      <c r="Q223" s="271">
        <v>280.87893400000002</v>
      </c>
      <c r="R223" s="271">
        <v>280.89097500000003</v>
      </c>
      <c r="S223" s="411">
        <v>1.2041000000010627E-2</v>
      </c>
      <c r="T223" s="271">
        <v>48.210636695520549</v>
      </c>
      <c r="U223" s="271">
        <v>-779.61649599999998</v>
      </c>
      <c r="V223" s="271">
        <v>0</v>
      </c>
      <c r="W223" s="271">
        <v>-731.40585930447946</v>
      </c>
      <c r="X223" s="271">
        <v>761093.55262900004</v>
      </c>
      <c r="Y223" s="271">
        <v>761274.54804499994</v>
      </c>
      <c r="Z223" s="271">
        <v>180.99541599990334</v>
      </c>
      <c r="AA223" s="271">
        <v>912.40127530438281</v>
      </c>
      <c r="AB223" s="271">
        <v>761093.55262900004</v>
      </c>
      <c r="AC223" s="271">
        <v>761274.54804499994</v>
      </c>
      <c r="AD223" s="271">
        <v>180.99541599990334</v>
      </c>
      <c r="AF223" s="271">
        <v>63229.164911136002</v>
      </c>
      <c r="AG223" s="402">
        <v>0</v>
      </c>
      <c r="AH223" s="402">
        <v>761274.54804499994</v>
      </c>
      <c r="AI223" s="402">
        <v>-107720.189641</v>
      </c>
      <c r="AJ223" s="402">
        <v>-107720.189641</v>
      </c>
      <c r="AK223" s="402">
        <v>-32851.295228000032</v>
      </c>
      <c r="AL223" s="402">
        <v>180.99541599990334</v>
      </c>
      <c r="AM223" s="403" t="s">
        <v>514</v>
      </c>
      <c r="AN223" s="45" t="s">
        <v>545</v>
      </c>
      <c r="AO223" s="45">
        <v>12</v>
      </c>
      <c r="AP223" s="45">
        <v>12</v>
      </c>
      <c r="AR223" s="412"/>
      <c r="AS223" s="176"/>
    </row>
    <row r="224" spans="1:45">
      <c r="A224" s="77">
        <v>1338</v>
      </c>
      <c r="B224" s="77">
        <v>498</v>
      </c>
      <c r="C224" s="77" t="s">
        <v>27</v>
      </c>
      <c r="D224" s="77" t="s">
        <v>28</v>
      </c>
      <c r="E224" s="77" t="s">
        <v>355</v>
      </c>
      <c r="F224" s="77" t="s">
        <v>200</v>
      </c>
      <c r="G224" s="77" t="s">
        <v>477</v>
      </c>
      <c r="H224" s="77" t="s">
        <v>468</v>
      </c>
      <c r="I224" s="77" t="s">
        <v>405</v>
      </c>
      <c r="J224" s="454" t="s">
        <v>481</v>
      </c>
      <c r="K224" s="410">
        <v>36896</v>
      </c>
      <c r="L224" s="410">
        <v>38722</v>
      </c>
      <c r="M224" s="77" t="s">
        <v>30</v>
      </c>
      <c r="N224" s="271">
        <v>-10000000</v>
      </c>
      <c r="O224" s="271">
        <v>4049.5307859999998</v>
      </c>
      <c r="P224" s="411">
        <v>0.54</v>
      </c>
      <c r="Q224" s="271">
        <v>62.388328000000001</v>
      </c>
      <c r="R224" s="271">
        <v>62.390864999999998</v>
      </c>
      <c r="S224" s="411">
        <v>2.5369999999966808E-3</v>
      </c>
      <c r="T224" s="271">
        <v>10.273659604068559</v>
      </c>
      <c r="U224" s="271">
        <v>-273.84217000000001</v>
      </c>
      <c r="V224" s="271">
        <v>0</v>
      </c>
      <c r="W224" s="271">
        <v>-263.56851039593147</v>
      </c>
      <c r="X224" s="271">
        <v>21880.169636999999</v>
      </c>
      <c r="Y224" s="271">
        <v>21756.061038</v>
      </c>
      <c r="Z224" s="271">
        <v>-124.10859899999923</v>
      </c>
      <c r="AA224" s="271">
        <v>139.45991139593224</v>
      </c>
      <c r="AB224" s="271">
        <v>21880.169636999999</v>
      </c>
      <c r="AC224" s="271">
        <v>21756.061038</v>
      </c>
      <c r="AD224" s="271">
        <v>-124.10859899999923</v>
      </c>
      <c r="AF224" s="271">
        <v>23315.173500394998</v>
      </c>
      <c r="AG224" s="402">
        <v>0</v>
      </c>
      <c r="AH224" s="402">
        <v>21756.061038</v>
      </c>
      <c r="AI224" s="402">
        <v>-26576.150725</v>
      </c>
      <c r="AJ224" s="402">
        <v>-26576.150725</v>
      </c>
      <c r="AK224" s="402">
        <v>-32656.223361999997</v>
      </c>
      <c r="AL224" s="402">
        <v>-124.10859899999923</v>
      </c>
      <c r="AM224" s="403" t="s">
        <v>514</v>
      </c>
      <c r="AN224" s="45">
        <v>6</v>
      </c>
      <c r="AO224" s="45" t="s">
        <v>545</v>
      </c>
      <c r="AP224" s="45">
        <v>6</v>
      </c>
      <c r="AR224" s="412"/>
      <c r="AS224" s="176"/>
    </row>
    <row r="225" spans="1:45">
      <c r="A225" s="77">
        <v>1339</v>
      </c>
      <c r="B225" s="77">
        <v>499</v>
      </c>
      <c r="C225" s="77" t="s">
        <v>27</v>
      </c>
      <c r="D225" s="77" t="s">
        <v>28</v>
      </c>
      <c r="E225" s="77" t="s">
        <v>356</v>
      </c>
      <c r="F225" s="77" t="s">
        <v>200</v>
      </c>
      <c r="G225" s="77" t="s">
        <v>477</v>
      </c>
      <c r="H225" s="77" t="s">
        <v>468</v>
      </c>
      <c r="I225" s="77" t="s">
        <v>405</v>
      </c>
      <c r="J225" s="454" t="s">
        <v>470</v>
      </c>
      <c r="K225" s="410">
        <v>36896</v>
      </c>
      <c r="L225" s="410">
        <v>38722</v>
      </c>
      <c r="M225" s="77" t="s">
        <v>30</v>
      </c>
      <c r="N225" s="271">
        <v>-10000000</v>
      </c>
      <c r="O225" s="271">
        <v>4060.408019</v>
      </c>
      <c r="P225" s="411">
        <v>0.65</v>
      </c>
      <c r="Q225" s="271">
        <v>38.557645999999998</v>
      </c>
      <c r="R225" s="271">
        <v>38.565204999999999</v>
      </c>
      <c r="S225" s="411">
        <v>7.5590000000005375E-3</v>
      </c>
      <c r="T225" s="271">
        <v>30.692624215623184</v>
      </c>
      <c r="U225" s="271">
        <v>-186.02255500000001</v>
      </c>
      <c r="V225" s="271">
        <v>0</v>
      </c>
      <c r="W225" s="271">
        <v>-155.32993078437681</v>
      </c>
      <c r="X225" s="271">
        <v>-126915.319325</v>
      </c>
      <c r="Y225" s="271">
        <v>-127112.16860200001</v>
      </c>
      <c r="Z225" s="271">
        <v>-196.84927700000117</v>
      </c>
      <c r="AA225" s="271">
        <v>-41.519346215624353</v>
      </c>
      <c r="AB225" s="271">
        <v>-126915.319325</v>
      </c>
      <c r="AC225" s="271">
        <v>-127112.16860200001</v>
      </c>
      <c r="AD225" s="271">
        <v>-196.84927700000117</v>
      </c>
      <c r="AF225" s="271">
        <v>23377.7991693925</v>
      </c>
      <c r="AG225" s="402">
        <v>0</v>
      </c>
      <c r="AH225" s="402">
        <v>-127112.16860200001</v>
      </c>
      <c r="AI225" s="402">
        <v>-73354.330615000013</v>
      </c>
      <c r="AJ225" s="402">
        <v>-73354.330615000013</v>
      </c>
      <c r="AK225" s="402">
        <v>-8083.0036580000015</v>
      </c>
      <c r="AL225" s="402">
        <v>-196.84927700000117</v>
      </c>
      <c r="AM225" s="403" t="s">
        <v>514</v>
      </c>
      <c r="AN225" s="45">
        <v>6</v>
      </c>
      <c r="AO225" s="45" t="s">
        <v>545</v>
      </c>
      <c r="AP225" s="45">
        <v>6</v>
      </c>
      <c r="AR225" s="412"/>
      <c r="AS225" s="176"/>
    </row>
    <row r="226" spans="1:45">
      <c r="A226" s="77">
        <v>1340</v>
      </c>
      <c r="B226" s="77">
        <v>500</v>
      </c>
      <c r="C226" s="77" t="s">
        <v>27</v>
      </c>
      <c r="D226" s="77" t="s">
        <v>28</v>
      </c>
      <c r="E226" s="77" t="s">
        <v>357</v>
      </c>
      <c r="F226" s="77" t="s">
        <v>199</v>
      </c>
      <c r="G226" s="77" t="s">
        <v>477</v>
      </c>
      <c r="H226" s="77" t="s">
        <v>468</v>
      </c>
      <c r="I226" s="77" t="s">
        <v>405</v>
      </c>
      <c r="J226" s="454" t="s">
        <v>470</v>
      </c>
      <c r="K226" s="410">
        <v>36896</v>
      </c>
      <c r="L226" s="410">
        <v>38722</v>
      </c>
      <c r="M226" s="77" t="s">
        <v>30</v>
      </c>
      <c r="N226" s="271">
        <v>-10000000</v>
      </c>
      <c r="O226" s="271">
        <v>4200.1258399999997</v>
      </c>
      <c r="P226" s="411">
        <v>2.2000000000000002</v>
      </c>
      <c r="Q226" s="271">
        <v>164.37697</v>
      </c>
      <c r="R226" s="271">
        <v>164.40811500000001</v>
      </c>
      <c r="S226" s="411">
        <v>3.1145000000009304E-2</v>
      </c>
      <c r="T226" s="271">
        <v>130.81291928683908</v>
      </c>
      <c r="U226" s="271">
        <v>-734.56714099999999</v>
      </c>
      <c r="V226" s="271">
        <v>0</v>
      </c>
      <c r="W226" s="271">
        <v>-603.75422171316086</v>
      </c>
      <c r="X226" s="271">
        <v>-279474.20214299997</v>
      </c>
      <c r="Y226" s="271">
        <v>-280055.64201700001</v>
      </c>
      <c r="Z226" s="271">
        <v>-581.43987400003243</v>
      </c>
      <c r="AA226" s="271">
        <v>22.314347713128427</v>
      </c>
      <c r="AB226" s="271">
        <v>-279474.20214299997</v>
      </c>
      <c r="AC226" s="271">
        <v>-280055.64201700001</v>
      </c>
      <c r="AD226" s="271">
        <v>-581.43987400003243</v>
      </c>
      <c r="AF226" s="271">
        <v>31091.431530599999</v>
      </c>
      <c r="AG226" s="402">
        <v>0</v>
      </c>
      <c r="AH226" s="402">
        <v>-280055.64201700001</v>
      </c>
      <c r="AI226" s="402">
        <v>-99740.724064000009</v>
      </c>
      <c r="AJ226" s="402">
        <v>-99740.724064000009</v>
      </c>
      <c r="AK226" s="402">
        <v>-43319.808489999996</v>
      </c>
      <c r="AL226" s="402">
        <v>-581.43987400003243</v>
      </c>
      <c r="AM226" s="403" t="s">
        <v>514</v>
      </c>
      <c r="AN226" s="45">
        <v>7</v>
      </c>
      <c r="AO226" s="45" t="s">
        <v>545</v>
      </c>
      <c r="AP226" s="45">
        <v>7</v>
      </c>
      <c r="AR226" s="412"/>
      <c r="AS226" s="176"/>
    </row>
    <row r="227" spans="1:45">
      <c r="A227" s="77">
        <v>1341</v>
      </c>
      <c r="B227" s="77">
        <v>501</v>
      </c>
      <c r="C227" s="77" t="s">
        <v>27</v>
      </c>
      <c r="D227" s="77" t="s">
        <v>28</v>
      </c>
      <c r="E227" s="77" t="s">
        <v>358</v>
      </c>
      <c r="F227" s="77" t="s">
        <v>388</v>
      </c>
      <c r="G227" s="77" t="s">
        <v>471</v>
      </c>
      <c r="H227" s="77" t="s">
        <v>494</v>
      </c>
      <c r="I227" s="77" t="s">
        <v>405</v>
      </c>
      <c r="J227" s="454" t="s">
        <v>479</v>
      </c>
      <c r="K227" s="410">
        <v>36896</v>
      </c>
      <c r="L227" s="410">
        <v>38722</v>
      </c>
      <c r="M227" s="77" t="s">
        <v>30</v>
      </c>
      <c r="N227" s="271">
        <v>-10000000</v>
      </c>
      <c r="O227" s="271">
        <v>4007.115965</v>
      </c>
      <c r="P227" s="411">
        <v>0.14000000000000001</v>
      </c>
      <c r="Q227" s="271">
        <v>15.160773000000001</v>
      </c>
      <c r="R227" s="271">
        <v>15.163441000000001</v>
      </c>
      <c r="S227" s="411">
        <v>2.6679999999998927E-3</v>
      </c>
      <c r="T227" s="271">
        <v>10.69098539461957</v>
      </c>
      <c r="U227" s="271">
        <v>-53.282324000000003</v>
      </c>
      <c r="V227" s="271">
        <v>0</v>
      </c>
      <c r="W227" s="271">
        <v>-42.591338605380429</v>
      </c>
      <c r="X227" s="271">
        <v>1527.3168390000001</v>
      </c>
      <c r="Y227" s="271">
        <v>1501.853646</v>
      </c>
      <c r="Z227" s="271">
        <v>-25.463193000000047</v>
      </c>
      <c r="AA227" s="271">
        <v>17.128145605380382</v>
      </c>
      <c r="AB227" s="271">
        <v>1527.3168390000001</v>
      </c>
      <c r="AC227" s="271">
        <v>1501.853646</v>
      </c>
      <c r="AD227" s="271">
        <v>-25.463193000000047</v>
      </c>
      <c r="AF227" s="271">
        <v>5998.4522438067506</v>
      </c>
      <c r="AG227" s="402">
        <v>0</v>
      </c>
      <c r="AH227" s="402">
        <v>1501.853646</v>
      </c>
      <c r="AI227" s="402">
        <v>-23928.264752999999</v>
      </c>
      <c r="AJ227" s="402">
        <v>-23928.264752999999</v>
      </c>
      <c r="AK227" s="402">
        <v>551.08202600000004</v>
      </c>
      <c r="AL227" s="402">
        <v>-25.463193000000047</v>
      </c>
      <c r="AM227" s="403" t="s">
        <v>514</v>
      </c>
      <c r="AN227" s="45">
        <v>1</v>
      </c>
      <c r="AO227" s="45" t="s">
        <v>545</v>
      </c>
      <c r="AP227" s="45">
        <v>1</v>
      </c>
      <c r="AR227" s="412"/>
      <c r="AS227" s="176"/>
    </row>
    <row r="228" spans="1:45">
      <c r="A228" s="77">
        <v>1342</v>
      </c>
      <c r="B228" s="77">
        <v>630</v>
      </c>
      <c r="C228" s="77" t="s">
        <v>27</v>
      </c>
      <c r="D228" s="77" t="s">
        <v>28</v>
      </c>
      <c r="E228" s="77" t="s">
        <v>359</v>
      </c>
      <c r="F228" s="77" t="s">
        <v>201</v>
      </c>
      <c r="G228" s="77" t="s">
        <v>473</v>
      </c>
      <c r="H228" s="77" t="s">
        <v>472</v>
      </c>
      <c r="I228" s="77" t="s">
        <v>405</v>
      </c>
      <c r="J228" s="454" t="s">
        <v>469</v>
      </c>
      <c r="K228" s="410">
        <v>36896</v>
      </c>
      <c r="L228" s="410">
        <v>38722</v>
      </c>
      <c r="M228" s="77" t="s">
        <v>30</v>
      </c>
      <c r="N228" s="271">
        <v>-10000000</v>
      </c>
      <c r="O228" s="271">
        <v>4063.5399709999997</v>
      </c>
      <c r="P228" s="411">
        <v>0.62</v>
      </c>
      <c r="Q228" s="271">
        <v>52.526335000000003</v>
      </c>
      <c r="R228" s="271">
        <v>52.543688000000003</v>
      </c>
      <c r="S228" s="411">
        <v>1.7352999999999952E-2</v>
      </c>
      <c r="T228" s="271">
        <v>70.514609116762799</v>
      </c>
      <c r="U228" s="271">
        <v>-212.03611100000001</v>
      </c>
      <c r="V228" s="271">
        <v>0</v>
      </c>
      <c r="W228" s="271">
        <v>-141.52150188323719</v>
      </c>
      <c r="X228" s="271">
        <v>-54581.671445</v>
      </c>
      <c r="Y228" s="271">
        <v>-54698.220326000002</v>
      </c>
      <c r="Z228" s="271">
        <v>-116.54888100000244</v>
      </c>
      <c r="AA228" s="271">
        <v>24.972620883234754</v>
      </c>
      <c r="AB228" s="271">
        <v>-54581.671445</v>
      </c>
      <c r="AC228" s="271">
        <v>-54698.220326000002</v>
      </c>
      <c r="AD228" s="271">
        <v>-116.54888100000244</v>
      </c>
      <c r="AF228" s="271">
        <v>29411.902310098001</v>
      </c>
      <c r="AG228" s="402">
        <v>0</v>
      </c>
      <c r="AH228" s="402">
        <v>-54698.220326000002</v>
      </c>
      <c r="AI228" s="402">
        <v>-48986.441789000004</v>
      </c>
      <c r="AJ228" s="402">
        <v>-48986.441789000004</v>
      </c>
      <c r="AK228" s="402">
        <v>-41048.705421999999</v>
      </c>
      <c r="AL228" s="402">
        <v>-116.54888100000244</v>
      </c>
      <c r="AM228" s="403" t="s">
        <v>514</v>
      </c>
      <c r="AN228" s="45">
        <v>8</v>
      </c>
      <c r="AO228" s="45" t="s">
        <v>545</v>
      </c>
      <c r="AP228" s="45">
        <v>8</v>
      </c>
      <c r="AR228" s="412"/>
      <c r="AS228" s="176"/>
    </row>
    <row r="229" spans="1:45">
      <c r="A229" s="77">
        <v>1343</v>
      </c>
      <c r="B229" s="77">
        <v>502</v>
      </c>
      <c r="C229" s="77" t="s">
        <v>27</v>
      </c>
      <c r="D229" s="77" t="s">
        <v>28</v>
      </c>
      <c r="E229" s="77" t="s">
        <v>360</v>
      </c>
      <c r="F229" s="77" t="s">
        <v>201</v>
      </c>
      <c r="G229" s="77" t="s">
        <v>476</v>
      </c>
      <c r="H229" s="77" t="s">
        <v>468</v>
      </c>
      <c r="I229" s="77" t="s">
        <v>405</v>
      </c>
      <c r="J229" s="454" t="s">
        <v>475</v>
      </c>
      <c r="K229" s="410">
        <v>36896</v>
      </c>
      <c r="L229" s="410">
        <v>38722</v>
      </c>
      <c r="M229" s="77" t="s">
        <v>30</v>
      </c>
      <c r="N229" s="271">
        <v>-10000000</v>
      </c>
      <c r="O229" s="271">
        <v>4095.564828</v>
      </c>
      <c r="P229" s="411">
        <v>1.1499999999999999</v>
      </c>
      <c r="Q229" s="271">
        <v>156.468367</v>
      </c>
      <c r="R229" s="271">
        <v>156.51341600000001</v>
      </c>
      <c r="S229" s="411">
        <v>4.504900000000589E-2</v>
      </c>
      <c r="T229" s="271">
        <v>184.50109993659612</v>
      </c>
      <c r="U229" s="271">
        <v>-454.62657000000002</v>
      </c>
      <c r="V229" s="271">
        <v>0</v>
      </c>
      <c r="W229" s="271">
        <v>-270.1254700634039</v>
      </c>
      <c r="X229" s="271">
        <v>139368.24879300001</v>
      </c>
      <c r="Y229" s="271">
        <v>139300.64885600001</v>
      </c>
      <c r="Z229" s="271">
        <v>-67.599936999991769</v>
      </c>
      <c r="AA229" s="271">
        <v>202.52553306341213</v>
      </c>
      <c r="AB229" s="271">
        <v>139368.24879300001</v>
      </c>
      <c r="AC229" s="271">
        <v>139300.64885600001</v>
      </c>
      <c r="AD229" s="271">
        <v>-67.599936999991769</v>
      </c>
      <c r="AF229" s="271">
        <v>29643.698225064003</v>
      </c>
      <c r="AG229" s="402">
        <v>0</v>
      </c>
      <c r="AH229" s="402">
        <v>139300.64885600001</v>
      </c>
      <c r="AI229" s="402">
        <v>153639.43411</v>
      </c>
      <c r="AJ229" s="402">
        <v>153639.43411</v>
      </c>
      <c r="AK229" s="402">
        <v>236083.414123</v>
      </c>
      <c r="AL229" s="402">
        <v>-67.599936999991769</v>
      </c>
      <c r="AM229" s="403" t="s">
        <v>514</v>
      </c>
      <c r="AN229" s="45">
        <v>8</v>
      </c>
      <c r="AO229" s="45" t="s">
        <v>545</v>
      </c>
      <c r="AP229" s="45">
        <v>8</v>
      </c>
      <c r="AR229" s="412"/>
      <c r="AS229" s="176"/>
    </row>
    <row r="230" spans="1:45">
      <c r="A230" s="77">
        <v>1344</v>
      </c>
      <c r="B230" s="77">
        <v>503</v>
      </c>
      <c r="C230" s="77" t="s">
        <v>27</v>
      </c>
      <c r="D230" s="77" t="s">
        <v>28</v>
      </c>
      <c r="E230" s="77" t="s">
        <v>361</v>
      </c>
      <c r="F230" s="77" t="s">
        <v>200</v>
      </c>
      <c r="G230" s="77" t="s">
        <v>471</v>
      </c>
      <c r="H230" s="77" t="s">
        <v>468</v>
      </c>
      <c r="I230" s="77" t="s">
        <v>405</v>
      </c>
      <c r="J230" s="454" t="s">
        <v>481</v>
      </c>
      <c r="K230" s="410">
        <v>36896</v>
      </c>
      <c r="L230" s="410">
        <v>38722</v>
      </c>
      <c r="M230" s="77" t="s">
        <v>30</v>
      </c>
      <c r="N230" s="271">
        <v>-10000000</v>
      </c>
      <c r="O230" s="271">
        <v>4105.889647</v>
      </c>
      <c r="P230" s="411">
        <v>1.05</v>
      </c>
      <c r="Q230" s="271">
        <v>97.002146999999994</v>
      </c>
      <c r="R230" s="271">
        <v>97.016335999999995</v>
      </c>
      <c r="S230" s="411">
        <v>1.4189000000001784E-2</v>
      </c>
      <c r="T230" s="271">
        <v>58.25846820129032</v>
      </c>
      <c r="U230" s="271">
        <v>-351.447813</v>
      </c>
      <c r="V230" s="271">
        <v>0</v>
      </c>
      <c r="W230" s="271">
        <v>-293.18934479870967</v>
      </c>
      <c r="X230" s="271">
        <v>-58316.341720999997</v>
      </c>
      <c r="Y230" s="271">
        <v>-58563.739608000003</v>
      </c>
      <c r="Z230" s="271">
        <v>-247.39788700000645</v>
      </c>
      <c r="AA230" s="271">
        <v>45.79145779870322</v>
      </c>
      <c r="AB230" s="271">
        <v>-58316.341720999997</v>
      </c>
      <c r="AC230" s="271">
        <v>-58563.739608000003</v>
      </c>
      <c r="AD230" s="271">
        <v>-247.39788700000645</v>
      </c>
      <c r="AF230" s="271">
        <v>23639.659642602503</v>
      </c>
      <c r="AG230" s="402">
        <v>0</v>
      </c>
      <c r="AH230" s="402">
        <v>-58563.739608000003</v>
      </c>
      <c r="AI230" s="402">
        <v>-42997.254634000004</v>
      </c>
      <c r="AJ230" s="402">
        <v>-42997.254634000004</v>
      </c>
      <c r="AK230" s="402">
        <v>-15929.23891</v>
      </c>
      <c r="AL230" s="402">
        <v>-247.39788700000645</v>
      </c>
      <c r="AM230" s="403" t="s">
        <v>514</v>
      </c>
      <c r="AN230" s="45">
        <v>6</v>
      </c>
      <c r="AO230" s="45" t="s">
        <v>545</v>
      </c>
      <c r="AP230" s="45">
        <v>6</v>
      </c>
      <c r="AR230" s="412"/>
      <c r="AS230" s="176"/>
    </row>
    <row r="231" spans="1:45">
      <c r="A231" s="77">
        <v>1345</v>
      </c>
      <c r="B231" s="77">
        <v>504</v>
      </c>
      <c r="C231" s="77" t="s">
        <v>27</v>
      </c>
      <c r="D231" s="77" t="s">
        <v>28</v>
      </c>
      <c r="E231" s="77" t="s">
        <v>362</v>
      </c>
      <c r="F231" s="77" t="s">
        <v>205</v>
      </c>
      <c r="G231" s="77" t="s">
        <v>485</v>
      </c>
      <c r="H231" s="77" t="s">
        <v>497</v>
      </c>
      <c r="I231" s="77" t="s">
        <v>405</v>
      </c>
      <c r="J231" s="454" t="s">
        <v>479</v>
      </c>
      <c r="K231" s="410">
        <v>36896</v>
      </c>
      <c r="L231" s="410">
        <v>38722</v>
      </c>
      <c r="M231" s="77" t="s">
        <v>30</v>
      </c>
      <c r="N231" s="271">
        <v>-10000000</v>
      </c>
      <c r="O231" s="271">
        <v>4185.2011629999997</v>
      </c>
      <c r="P231" s="411">
        <v>1.65</v>
      </c>
      <c r="Q231" s="271">
        <v>159.360276</v>
      </c>
      <c r="R231" s="271">
        <v>159.388632</v>
      </c>
      <c r="S231" s="411">
        <v>2.8356000000002268E-2</v>
      </c>
      <c r="T231" s="271">
        <v>118.67556417803749</v>
      </c>
      <c r="U231" s="271">
        <v>-560.10045500000001</v>
      </c>
      <c r="V231" s="271">
        <v>0</v>
      </c>
      <c r="W231" s="271">
        <v>-441.42489082196255</v>
      </c>
      <c r="X231" s="271">
        <v>-62508.848345999999</v>
      </c>
      <c r="Y231" s="271">
        <v>-62862.857373999999</v>
      </c>
      <c r="Z231" s="271">
        <v>-354.0090280000004</v>
      </c>
      <c r="AA231" s="271">
        <v>87.415862821962151</v>
      </c>
      <c r="AB231" s="271">
        <v>-62508.848345999999</v>
      </c>
      <c r="AC231" s="271">
        <v>-62862.857373999999</v>
      </c>
      <c r="AD231" s="271">
        <v>-354.0090280000004</v>
      </c>
      <c r="AF231" s="271">
        <v>41307.935478809995</v>
      </c>
      <c r="AG231" s="402">
        <v>0</v>
      </c>
      <c r="AH231" s="402">
        <v>-62862.857373999999</v>
      </c>
      <c r="AI231" s="402">
        <v>-100595.60768</v>
      </c>
      <c r="AJ231" s="402">
        <v>-100595.60768</v>
      </c>
      <c r="AK231" s="402">
        <v>-65747.167216000002</v>
      </c>
      <c r="AL231" s="402">
        <v>-354.0090280000004</v>
      </c>
      <c r="AM231" s="403" t="s">
        <v>514</v>
      </c>
      <c r="AN231" s="45" t="s">
        <v>545</v>
      </c>
      <c r="AO231" s="45">
        <v>9</v>
      </c>
      <c r="AP231" s="45">
        <v>9</v>
      </c>
      <c r="AR231" s="412"/>
      <c r="AS231" s="176"/>
    </row>
    <row r="232" spans="1:45">
      <c r="A232" s="77">
        <v>1346</v>
      </c>
      <c r="B232" s="77">
        <v>631</v>
      </c>
      <c r="C232" s="77" t="s">
        <v>27</v>
      </c>
      <c r="D232" s="77" t="s">
        <v>28</v>
      </c>
      <c r="E232" s="77" t="s">
        <v>363</v>
      </c>
      <c r="F232" s="77" t="s">
        <v>201</v>
      </c>
      <c r="G232" s="77" t="s">
        <v>487</v>
      </c>
      <c r="H232" s="77" t="s">
        <v>472</v>
      </c>
      <c r="I232" s="77" t="s">
        <v>405</v>
      </c>
      <c r="J232" s="454" t="s">
        <v>479</v>
      </c>
      <c r="K232" s="410">
        <v>36896</v>
      </c>
      <c r="L232" s="410">
        <v>38722</v>
      </c>
      <c r="M232" s="77" t="s">
        <v>30</v>
      </c>
      <c r="N232" s="271">
        <v>-10000000</v>
      </c>
      <c r="O232" s="271">
        <v>4054.048972</v>
      </c>
      <c r="P232" s="411">
        <v>0.5</v>
      </c>
      <c r="Q232" s="271">
        <v>54.328682999999998</v>
      </c>
      <c r="R232" s="271">
        <v>54.339931999999997</v>
      </c>
      <c r="S232" s="411">
        <v>1.1248999999999398E-2</v>
      </c>
      <c r="T232" s="271">
        <v>45.603996886025563</v>
      </c>
      <c r="U232" s="271">
        <v>-231.146174</v>
      </c>
      <c r="V232" s="271">
        <v>0</v>
      </c>
      <c r="W232" s="271">
        <v>-185.54217711397445</v>
      </c>
      <c r="X232" s="271">
        <v>5984.3977489999997</v>
      </c>
      <c r="Y232" s="271">
        <v>5900.2906819999998</v>
      </c>
      <c r="Z232" s="271">
        <v>-84.107066999999915</v>
      </c>
      <c r="AA232" s="271">
        <v>101.43511011397453</v>
      </c>
      <c r="AB232" s="271">
        <v>5984.3977489999997</v>
      </c>
      <c r="AC232" s="271">
        <v>5900.2906819999998</v>
      </c>
      <c r="AD232" s="271">
        <v>-84.107066999999915</v>
      </c>
      <c r="AF232" s="271">
        <v>29343.206459336005</v>
      </c>
      <c r="AG232" s="402">
        <v>0</v>
      </c>
      <c r="AH232" s="402">
        <v>5900.2906819999998</v>
      </c>
      <c r="AI232" s="402">
        <v>-60413.529302999996</v>
      </c>
      <c r="AJ232" s="402">
        <v>-60413.529302999996</v>
      </c>
      <c r="AK232" s="402">
        <v>-39990.533380000001</v>
      </c>
      <c r="AL232" s="402">
        <v>-84.107066999999915</v>
      </c>
      <c r="AM232" s="403" t="s">
        <v>514</v>
      </c>
      <c r="AN232" s="45">
        <v>8</v>
      </c>
      <c r="AO232" s="45" t="s">
        <v>545</v>
      </c>
      <c r="AP232" s="45">
        <v>8</v>
      </c>
      <c r="AR232" s="412"/>
      <c r="AS232" s="176"/>
    </row>
    <row r="233" spans="1:45">
      <c r="A233" s="77">
        <v>1347</v>
      </c>
      <c r="B233" s="77">
        <v>505</v>
      </c>
      <c r="C233" s="77" t="s">
        <v>27</v>
      </c>
      <c r="D233" s="77" t="s">
        <v>28</v>
      </c>
      <c r="E233" s="77" t="s">
        <v>364</v>
      </c>
      <c r="F233" s="77" t="s">
        <v>197</v>
      </c>
      <c r="G233" s="77" t="s">
        <v>476</v>
      </c>
      <c r="H233" s="77" t="s">
        <v>468</v>
      </c>
      <c r="I233" s="77" t="s">
        <v>405</v>
      </c>
      <c r="J233" s="454" t="s">
        <v>481</v>
      </c>
      <c r="K233" s="410">
        <v>36896</v>
      </c>
      <c r="L233" s="410">
        <v>38722</v>
      </c>
      <c r="M233" s="77" t="s">
        <v>30</v>
      </c>
      <c r="N233" s="271">
        <v>-10000000</v>
      </c>
      <c r="O233" s="271">
        <v>4213.2999820000005</v>
      </c>
      <c r="P233" s="411">
        <v>1.6</v>
      </c>
      <c r="Q233" s="271">
        <v>118.247215</v>
      </c>
      <c r="R233" s="271">
        <v>118.268558</v>
      </c>
      <c r="S233" s="411">
        <v>2.1343000000001666E-2</v>
      </c>
      <c r="T233" s="271">
        <v>89.92446151583303</v>
      </c>
      <c r="U233" s="271">
        <v>-485.655732</v>
      </c>
      <c r="V233" s="271">
        <v>0</v>
      </c>
      <c r="W233" s="271">
        <v>-395.731270484167</v>
      </c>
      <c r="X233" s="271">
        <v>-208560.41007099999</v>
      </c>
      <c r="Y233" s="271">
        <v>-208991.02728000001</v>
      </c>
      <c r="Z233" s="271">
        <v>-430.61720900001819</v>
      </c>
      <c r="AA233" s="271">
        <v>-34.885938515851194</v>
      </c>
      <c r="AB233" s="271">
        <v>-208560.41007099999</v>
      </c>
      <c r="AC233" s="271">
        <v>-208991.02728000001</v>
      </c>
      <c r="AD233" s="271">
        <v>-430.61720900001819</v>
      </c>
      <c r="AF233" s="271">
        <v>52674.676374964009</v>
      </c>
      <c r="AG233" s="402">
        <v>0</v>
      </c>
      <c r="AH233" s="402">
        <v>-208991.02728000001</v>
      </c>
      <c r="AI233" s="402">
        <v>-157446.20928100002</v>
      </c>
      <c r="AJ233" s="402">
        <v>-157446.20928100002</v>
      </c>
      <c r="AK233" s="402">
        <v>-63005.731880000007</v>
      </c>
      <c r="AL233" s="402">
        <v>-430.61720900001819</v>
      </c>
      <c r="AM233" s="403" t="s">
        <v>514</v>
      </c>
      <c r="AN233" s="45" t="s">
        <v>545</v>
      </c>
      <c r="AO233" s="45">
        <v>10</v>
      </c>
      <c r="AP233" s="45">
        <v>10</v>
      </c>
      <c r="AR233" s="412"/>
      <c r="AS233" s="176"/>
    </row>
    <row r="234" spans="1:45">
      <c r="A234" s="77">
        <v>1348</v>
      </c>
      <c r="B234" s="77">
        <v>506</v>
      </c>
      <c r="C234" s="77" t="s">
        <v>27</v>
      </c>
      <c r="D234" s="77" t="s">
        <v>28</v>
      </c>
      <c r="E234" s="77" t="s">
        <v>560</v>
      </c>
      <c r="F234" s="77" t="s">
        <v>197</v>
      </c>
      <c r="G234" s="77" t="s">
        <v>476</v>
      </c>
      <c r="H234" s="77" t="s">
        <v>468</v>
      </c>
      <c r="I234" s="77" t="s">
        <v>405</v>
      </c>
      <c r="J234" s="454" t="s">
        <v>481</v>
      </c>
      <c r="K234" s="410">
        <v>36896</v>
      </c>
      <c r="L234" s="410">
        <v>38722</v>
      </c>
      <c r="M234" s="77" t="s">
        <v>30</v>
      </c>
      <c r="N234" s="271">
        <v>-10000000</v>
      </c>
      <c r="O234" s="271">
        <v>4032.6305430000002</v>
      </c>
      <c r="P234" s="411">
        <v>0.66</v>
      </c>
      <c r="Q234" s="271">
        <v>122.221971</v>
      </c>
      <c r="R234" s="271">
        <v>122.233549</v>
      </c>
      <c r="S234" s="411">
        <v>1.1578000000000088E-2</v>
      </c>
      <c r="T234" s="271">
        <v>46.689796426854357</v>
      </c>
      <c r="U234" s="271">
        <v>-395.59233999999998</v>
      </c>
      <c r="V234" s="271">
        <v>0</v>
      </c>
      <c r="W234" s="271">
        <v>-348.90254357314564</v>
      </c>
      <c r="X234" s="271">
        <v>214142.835486</v>
      </c>
      <c r="Y234" s="271">
        <v>214107.505985</v>
      </c>
      <c r="Z234" s="271">
        <v>-35.329501000000164</v>
      </c>
      <c r="AA234" s="271">
        <v>313.57304257314547</v>
      </c>
      <c r="AB234" s="271">
        <v>214142.835486</v>
      </c>
      <c r="AC234" s="271">
        <v>214107.505985</v>
      </c>
      <c r="AD234" s="271">
        <v>-35.329501000000164</v>
      </c>
      <c r="AF234" s="271">
        <v>50415.947048586007</v>
      </c>
      <c r="AG234" s="402">
        <v>0</v>
      </c>
      <c r="AH234" s="402">
        <v>214107.505985</v>
      </c>
      <c r="AI234" s="402">
        <v>152926.750264</v>
      </c>
      <c r="AJ234" s="402">
        <v>152926.750264</v>
      </c>
      <c r="AK234" s="402">
        <v>187117.01793</v>
      </c>
      <c r="AL234" s="402">
        <v>-35.329501000000164</v>
      </c>
      <c r="AM234" s="403" t="s">
        <v>514</v>
      </c>
      <c r="AN234" s="45" t="s">
        <v>545</v>
      </c>
      <c r="AO234" s="45">
        <v>10</v>
      </c>
      <c r="AP234" s="45">
        <v>10</v>
      </c>
      <c r="AR234" s="412"/>
      <c r="AS234" s="176"/>
    </row>
    <row r="235" spans="1:45">
      <c r="A235" s="77">
        <v>1349</v>
      </c>
      <c r="B235" s="77">
        <v>507</v>
      </c>
      <c r="C235" s="77" t="s">
        <v>27</v>
      </c>
      <c r="D235" s="77" t="s">
        <v>28</v>
      </c>
      <c r="E235" s="77" t="s">
        <v>366</v>
      </c>
      <c r="F235" s="77" t="s">
        <v>197</v>
      </c>
      <c r="G235" s="77" t="s">
        <v>477</v>
      </c>
      <c r="H235" s="77" t="s">
        <v>468</v>
      </c>
      <c r="I235" s="77" t="s">
        <v>405</v>
      </c>
      <c r="J235" s="454" t="s">
        <v>470</v>
      </c>
      <c r="K235" s="410">
        <v>36896</v>
      </c>
      <c r="L235" s="410">
        <v>38722</v>
      </c>
      <c r="M235" s="77" t="s">
        <v>30</v>
      </c>
      <c r="N235" s="271">
        <v>-10000000</v>
      </c>
      <c r="O235" s="271">
        <v>4171.098524</v>
      </c>
      <c r="P235" s="411">
        <v>2.1</v>
      </c>
      <c r="Q235" s="271">
        <v>184.21821199999999</v>
      </c>
      <c r="R235" s="271">
        <v>184.24877799999999</v>
      </c>
      <c r="S235" s="411">
        <v>3.056599999999321E-2</v>
      </c>
      <c r="T235" s="271">
        <v>127.49379748455567</v>
      </c>
      <c r="U235" s="271">
        <v>-762.09856600000001</v>
      </c>
      <c r="V235" s="271">
        <v>0</v>
      </c>
      <c r="W235" s="271">
        <v>-634.60476851544433</v>
      </c>
      <c r="X235" s="271">
        <v>-155123.91962999999</v>
      </c>
      <c r="Y235" s="271">
        <v>-155628.33133799999</v>
      </c>
      <c r="Z235" s="271">
        <v>-504.41170799999963</v>
      </c>
      <c r="AA235" s="271">
        <v>130.1930605154447</v>
      </c>
      <c r="AB235" s="271">
        <v>-155123.91962999999</v>
      </c>
      <c r="AC235" s="271">
        <v>-155628.33133799999</v>
      </c>
      <c r="AD235" s="271">
        <v>-504.41170799999963</v>
      </c>
      <c r="AF235" s="271">
        <v>52147.073747048009</v>
      </c>
      <c r="AG235" s="402">
        <v>0</v>
      </c>
      <c r="AH235" s="402">
        <v>-155628.33133799999</v>
      </c>
      <c r="AI235" s="402">
        <v>-97447.673968999996</v>
      </c>
      <c r="AJ235" s="402">
        <v>-97447.673968999996</v>
      </c>
      <c r="AK235" s="402">
        <v>93243.449534000014</v>
      </c>
      <c r="AL235" s="402">
        <v>-504.41170799999963</v>
      </c>
      <c r="AM235" s="403" t="s">
        <v>514</v>
      </c>
      <c r="AN235" s="45" t="s">
        <v>545</v>
      </c>
      <c r="AO235" s="45">
        <v>10</v>
      </c>
      <c r="AP235" s="45">
        <v>10</v>
      </c>
      <c r="AR235" s="412"/>
      <c r="AS235" s="176"/>
    </row>
    <row r="236" spans="1:45">
      <c r="A236" s="77">
        <v>1350</v>
      </c>
      <c r="B236" s="77">
        <v>508</v>
      </c>
      <c r="C236" s="77" t="s">
        <v>27</v>
      </c>
      <c r="D236" s="77" t="s">
        <v>28</v>
      </c>
      <c r="E236" s="77" t="s">
        <v>367</v>
      </c>
      <c r="F236" s="77" t="s">
        <v>205</v>
      </c>
      <c r="G236" s="77" t="s">
        <v>476</v>
      </c>
      <c r="H236" s="77" t="s">
        <v>468</v>
      </c>
      <c r="I236" s="77" t="s">
        <v>405</v>
      </c>
      <c r="J236" s="454" t="s">
        <v>470</v>
      </c>
      <c r="K236" s="410">
        <v>36896</v>
      </c>
      <c r="L236" s="410">
        <v>38722</v>
      </c>
      <c r="M236" s="77" t="s">
        <v>30</v>
      </c>
      <c r="N236" s="271">
        <v>-10000000</v>
      </c>
      <c r="O236" s="271">
        <v>4175.2421919999997</v>
      </c>
      <c r="P236" s="411">
        <v>1.3</v>
      </c>
      <c r="Q236" s="271">
        <v>117.04227400000001</v>
      </c>
      <c r="R236" s="271">
        <v>117.056366</v>
      </c>
      <c r="S236" s="411">
        <v>1.409199999999089E-2</v>
      </c>
      <c r="T236" s="271">
        <v>58.837512969625955</v>
      </c>
      <c r="U236" s="271">
        <v>-451.03149999999999</v>
      </c>
      <c r="V236" s="271">
        <v>0</v>
      </c>
      <c r="W236" s="271">
        <v>-392.19398703037405</v>
      </c>
      <c r="X236" s="271">
        <v>-83979.952323000005</v>
      </c>
      <c r="Y236" s="271">
        <v>-84306.673311999999</v>
      </c>
      <c r="Z236" s="271">
        <v>-326.72098899999401</v>
      </c>
      <c r="AA236" s="271">
        <v>65.47299803038004</v>
      </c>
      <c r="AB236" s="271">
        <v>-83979.952323000005</v>
      </c>
      <c r="AC236" s="271">
        <v>-84306.673311999999</v>
      </c>
      <c r="AD236" s="271">
        <v>-326.72098899999401</v>
      </c>
      <c r="AF236" s="271">
        <v>41209.640435039997</v>
      </c>
      <c r="AG236" s="402">
        <v>0</v>
      </c>
      <c r="AH236" s="402">
        <v>-84306.673311999999</v>
      </c>
      <c r="AI236" s="402">
        <v>-69094.170534000004</v>
      </c>
      <c r="AJ236" s="402">
        <v>-69094.170534000004</v>
      </c>
      <c r="AK236" s="402">
        <v>-13703.219664999997</v>
      </c>
      <c r="AL236" s="402">
        <v>-326.72098899999401</v>
      </c>
      <c r="AM236" s="403" t="s">
        <v>514</v>
      </c>
      <c r="AN236" s="45" t="s">
        <v>545</v>
      </c>
      <c r="AO236" s="45">
        <v>9</v>
      </c>
      <c r="AP236" s="45">
        <v>9</v>
      </c>
      <c r="AR236" s="412"/>
      <c r="AS236" s="176"/>
    </row>
    <row r="237" spans="1:45">
      <c r="A237" s="77">
        <v>1351</v>
      </c>
      <c r="B237" s="77">
        <v>509</v>
      </c>
      <c r="C237" s="77" t="s">
        <v>27</v>
      </c>
      <c r="D237" s="77" t="s">
        <v>28</v>
      </c>
      <c r="E237" s="77" t="s">
        <v>368</v>
      </c>
      <c r="F237" s="77" t="s">
        <v>198</v>
      </c>
      <c r="G237" s="77" t="s">
        <v>473</v>
      </c>
      <c r="H237" s="77" t="s">
        <v>472</v>
      </c>
      <c r="I237" s="77" t="s">
        <v>405</v>
      </c>
      <c r="J237" s="454" t="s">
        <v>469</v>
      </c>
      <c r="K237" s="410">
        <v>36896</v>
      </c>
      <c r="L237" s="410">
        <v>38722</v>
      </c>
      <c r="M237" s="77" t="s">
        <v>30</v>
      </c>
      <c r="N237" s="271">
        <v>-10000000</v>
      </c>
      <c r="O237" s="271">
        <v>4013.3542630000002</v>
      </c>
      <c r="P237" s="411">
        <v>0.18</v>
      </c>
      <c r="Q237" s="271">
        <v>19.176680000000001</v>
      </c>
      <c r="R237" s="271">
        <v>19.181601000000001</v>
      </c>
      <c r="S237" s="411">
        <v>4.9209999999995091E-3</v>
      </c>
      <c r="T237" s="271">
        <v>19.74971632822103</v>
      </c>
      <c r="U237" s="271">
        <v>-87.372934999999998</v>
      </c>
      <c r="V237" s="271">
        <v>0</v>
      </c>
      <c r="W237" s="271">
        <v>-67.623218671778972</v>
      </c>
      <c r="X237" s="271">
        <v>624.33883800000001</v>
      </c>
      <c r="Y237" s="271">
        <v>597.30126499999994</v>
      </c>
      <c r="Z237" s="271">
        <v>-27.037573000000066</v>
      </c>
      <c r="AA237" s="271">
        <v>40.585645671778906</v>
      </c>
      <c r="AB237" s="271">
        <v>624.33883800000001</v>
      </c>
      <c r="AC237" s="271">
        <v>597.30126499999994</v>
      </c>
      <c r="AD237" s="271">
        <v>-27.037573000000066</v>
      </c>
      <c r="AF237" s="271">
        <v>11883.541972743</v>
      </c>
      <c r="AG237" s="402">
        <v>0</v>
      </c>
      <c r="AH237" s="402">
        <v>597.30126499999994</v>
      </c>
      <c r="AI237" s="402">
        <v>5572.8865180000003</v>
      </c>
      <c r="AJ237" s="402">
        <v>5572.8865180000003</v>
      </c>
      <c r="AK237" s="402">
        <v>-4784.5986830000002</v>
      </c>
      <c r="AL237" s="402">
        <v>-27.037573000000066</v>
      </c>
      <c r="AM237" s="403" t="s">
        <v>514</v>
      </c>
      <c r="AN237" s="45">
        <v>4</v>
      </c>
      <c r="AO237" s="45" t="s">
        <v>545</v>
      </c>
      <c r="AP237" s="45">
        <v>4</v>
      </c>
      <c r="AR237" s="412"/>
      <c r="AS237" s="176"/>
    </row>
    <row r="238" spans="1:45">
      <c r="A238" s="77">
        <v>1352</v>
      </c>
      <c r="B238" s="77">
        <v>510</v>
      </c>
      <c r="C238" s="77" t="s">
        <v>27</v>
      </c>
      <c r="D238" s="77" t="s">
        <v>28</v>
      </c>
      <c r="E238" s="77" t="s">
        <v>369</v>
      </c>
      <c r="F238" s="77" t="s">
        <v>205</v>
      </c>
      <c r="G238" s="77" t="s">
        <v>476</v>
      </c>
      <c r="H238" s="77" t="s">
        <v>468</v>
      </c>
      <c r="I238" s="77" t="s">
        <v>405</v>
      </c>
      <c r="J238" s="454" t="s">
        <v>481</v>
      </c>
      <c r="K238" s="410">
        <v>36896</v>
      </c>
      <c r="L238" s="410">
        <v>38722</v>
      </c>
      <c r="M238" s="77" t="s">
        <v>30</v>
      </c>
      <c r="N238" s="271">
        <v>-10000000</v>
      </c>
      <c r="O238" s="271">
        <v>4174.3718659999995</v>
      </c>
      <c r="P238" s="411">
        <v>1.8</v>
      </c>
      <c r="Q238" s="271">
        <v>145.469424</v>
      </c>
      <c r="R238" s="271">
        <v>145.47922600000001</v>
      </c>
      <c r="S238" s="411">
        <v>9.8020000000076379E-3</v>
      </c>
      <c r="T238" s="271">
        <v>40.91719303056388</v>
      </c>
      <c r="U238" s="271">
        <v>-527.682593</v>
      </c>
      <c r="V238" s="271">
        <v>0</v>
      </c>
      <c r="W238" s="271">
        <v>-486.76539996943609</v>
      </c>
      <c r="X238" s="271">
        <v>-183606.474464</v>
      </c>
      <c r="Y238" s="271">
        <v>-184128.15351999999</v>
      </c>
      <c r="Z238" s="271">
        <v>-521.67905599999358</v>
      </c>
      <c r="AA238" s="271">
        <v>-34.91365603055749</v>
      </c>
      <c r="AB238" s="271">
        <v>-183606.474464</v>
      </c>
      <c r="AC238" s="271">
        <v>-184128.15351999999</v>
      </c>
      <c r="AD238" s="271">
        <v>-521.67905599999358</v>
      </c>
      <c r="AF238" s="271">
        <v>41201.050317419998</v>
      </c>
      <c r="AG238" s="402">
        <v>0</v>
      </c>
      <c r="AH238" s="402">
        <v>-184128.15351999999</v>
      </c>
      <c r="AI238" s="402">
        <v>-270669.54773200001</v>
      </c>
      <c r="AJ238" s="402">
        <v>-270669.54773200001</v>
      </c>
      <c r="AK238" s="402">
        <v>-259832.50589999999</v>
      </c>
      <c r="AL238" s="402">
        <v>-521.67905599999358</v>
      </c>
      <c r="AM238" s="403" t="s">
        <v>514</v>
      </c>
      <c r="AN238" s="45" t="s">
        <v>545</v>
      </c>
      <c r="AO238" s="45">
        <v>9</v>
      </c>
      <c r="AP238" s="45">
        <v>9</v>
      </c>
      <c r="AR238" s="412"/>
      <c r="AS238" s="176"/>
    </row>
    <row r="239" spans="1:45">
      <c r="A239" s="77">
        <v>1353</v>
      </c>
      <c r="B239" s="77">
        <v>511</v>
      </c>
      <c r="C239" s="77" t="s">
        <v>27</v>
      </c>
      <c r="D239" s="77" t="s">
        <v>28</v>
      </c>
      <c r="E239" s="77" t="s">
        <v>370</v>
      </c>
      <c r="F239" s="77" t="s">
        <v>205</v>
      </c>
      <c r="G239" s="77" t="s">
        <v>471</v>
      </c>
      <c r="H239" s="77" t="s">
        <v>468</v>
      </c>
      <c r="I239" s="77" t="s">
        <v>405</v>
      </c>
      <c r="J239" s="454" t="s">
        <v>470</v>
      </c>
      <c r="K239" s="410">
        <v>36896</v>
      </c>
      <c r="L239" s="410">
        <v>38722</v>
      </c>
      <c r="M239" s="77" t="s">
        <v>30</v>
      </c>
      <c r="N239" s="271">
        <v>-10000000</v>
      </c>
      <c r="O239" s="271">
        <v>4066.1126959999997</v>
      </c>
      <c r="P239" s="411">
        <v>0.5</v>
      </c>
      <c r="Q239" s="271">
        <v>38.578724000000001</v>
      </c>
      <c r="R239" s="271">
        <v>38.586272000000001</v>
      </c>
      <c r="S239" s="411">
        <v>7.5479999999998881E-3</v>
      </c>
      <c r="T239" s="271">
        <v>30.691018629407544</v>
      </c>
      <c r="U239" s="271">
        <v>-174.35136900000001</v>
      </c>
      <c r="V239" s="271">
        <v>0</v>
      </c>
      <c r="W239" s="271">
        <v>-143.66035037059245</v>
      </c>
      <c r="X239" s="271">
        <v>-59929.238510000003</v>
      </c>
      <c r="Y239" s="271">
        <v>-60057.152134000004</v>
      </c>
      <c r="Z239" s="271">
        <v>-127.91362400000071</v>
      </c>
      <c r="AA239" s="271">
        <v>15.746726370591745</v>
      </c>
      <c r="AB239" s="271">
        <v>-59929.238510000003</v>
      </c>
      <c r="AC239" s="271">
        <v>-60057.152134000004</v>
      </c>
      <c r="AD239" s="271">
        <v>-127.91362400000071</v>
      </c>
      <c r="AF239" s="271">
        <v>40132.53230952</v>
      </c>
      <c r="AG239" s="402">
        <v>0</v>
      </c>
      <c r="AH239" s="402">
        <v>-60057.152134000004</v>
      </c>
      <c r="AI239" s="402">
        <v>-146747.95232799998</v>
      </c>
      <c r="AJ239" s="402">
        <v>-146747.95232799998</v>
      </c>
      <c r="AK239" s="402">
        <v>-47552.123330000002</v>
      </c>
      <c r="AL239" s="402">
        <v>-127.91362400000071</v>
      </c>
      <c r="AM239" s="403" t="s">
        <v>514</v>
      </c>
      <c r="AN239" s="45" t="s">
        <v>545</v>
      </c>
      <c r="AO239" s="45">
        <v>9</v>
      </c>
      <c r="AP239" s="45">
        <v>9</v>
      </c>
      <c r="AR239" s="412"/>
      <c r="AS239" s="176"/>
    </row>
    <row r="240" spans="1:45">
      <c r="A240" s="77">
        <v>1354</v>
      </c>
      <c r="B240" s="77">
        <v>512</v>
      </c>
      <c r="C240" s="77" t="s">
        <v>27</v>
      </c>
      <c r="D240" s="77" t="s">
        <v>28</v>
      </c>
      <c r="E240" s="77" t="s">
        <v>63</v>
      </c>
      <c r="F240" s="77" t="s">
        <v>205</v>
      </c>
      <c r="G240" s="77" t="s">
        <v>498</v>
      </c>
      <c r="H240" s="77" t="s">
        <v>482</v>
      </c>
      <c r="I240" s="77" t="s">
        <v>405</v>
      </c>
      <c r="J240" s="454" t="s">
        <v>479</v>
      </c>
      <c r="K240" s="410">
        <v>36896</v>
      </c>
      <c r="L240" s="410">
        <v>38722</v>
      </c>
      <c r="M240" s="77" t="s">
        <v>30</v>
      </c>
      <c r="N240" s="271">
        <v>-10000000</v>
      </c>
      <c r="O240" s="271">
        <v>4133.0952690000004</v>
      </c>
      <c r="P240" s="411">
        <v>1.05</v>
      </c>
      <c r="Q240" s="271">
        <v>107.072407</v>
      </c>
      <c r="R240" s="271">
        <v>107.086831</v>
      </c>
      <c r="S240" s="411">
        <v>1.4424000000005321E-2</v>
      </c>
      <c r="T240" s="271">
        <v>59.615766160077996</v>
      </c>
      <c r="U240" s="271">
        <v>-410.22281700000002</v>
      </c>
      <c r="V240" s="271">
        <v>0</v>
      </c>
      <c r="W240" s="271">
        <v>-350.60705083992201</v>
      </c>
      <c r="X240" s="271">
        <v>-16909.067712</v>
      </c>
      <c r="Y240" s="271">
        <v>-17138.14659</v>
      </c>
      <c r="Z240" s="271">
        <v>-229.07887800000026</v>
      </c>
      <c r="AA240" s="271">
        <v>121.52817283992175</v>
      </c>
      <c r="AB240" s="271">
        <v>-16909.067712</v>
      </c>
      <c r="AC240" s="271">
        <v>-17138.14659</v>
      </c>
      <c r="AD240" s="271">
        <v>-229.07887800000026</v>
      </c>
      <c r="AF240" s="271">
        <v>40793.650305030002</v>
      </c>
      <c r="AG240" s="402">
        <v>0</v>
      </c>
      <c r="AH240" s="402">
        <v>-17138.14659</v>
      </c>
      <c r="AI240" s="402">
        <v>-33833.749163</v>
      </c>
      <c r="AJ240" s="402">
        <v>-33833.749163</v>
      </c>
      <c r="AK240" s="402">
        <v>8257.2157679999982</v>
      </c>
      <c r="AL240" s="402">
        <v>-229.07887800000026</v>
      </c>
      <c r="AM240" s="403" t="s">
        <v>514</v>
      </c>
      <c r="AN240" s="45" t="s">
        <v>545</v>
      </c>
      <c r="AO240" s="45">
        <v>9</v>
      </c>
      <c r="AP240" s="45">
        <v>9</v>
      </c>
      <c r="AR240" s="412"/>
      <c r="AS240" s="176"/>
    </row>
    <row r="241" spans="1:45">
      <c r="A241" s="77">
        <v>1356</v>
      </c>
      <c r="B241" s="77">
        <v>513</v>
      </c>
      <c r="C241" s="77" t="s">
        <v>27</v>
      </c>
      <c r="D241" s="77" t="s">
        <v>28</v>
      </c>
      <c r="E241" s="77" t="s">
        <v>372</v>
      </c>
      <c r="F241" s="77" t="s">
        <v>205</v>
      </c>
      <c r="G241" s="77" t="s">
        <v>476</v>
      </c>
      <c r="H241" s="77" t="s">
        <v>468</v>
      </c>
      <c r="I241" s="77" t="s">
        <v>405</v>
      </c>
      <c r="J241" s="454" t="s">
        <v>475</v>
      </c>
      <c r="K241" s="410">
        <v>36896</v>
      </c>
      <c r="L241" s="410">
        <v>38722</v>
      </c>
      <c r="M241" s="77" t="s">
        <v>30</v>
      </c>
      <c r="N241" s="271">
        <v>-10000000</v>
      </c>
      <c r="O241" s="271">
        <v>4078.752931</v>
      </c>
      <c r="P241" s="411">
        <v>1.5</v>
      </c>
      <c r="Q241" s="271">
        <v>314.50807500000002</v>
      </c>
      <c r="R241" s="271">
        <v>314.51199400000002</v>
      </c>
      <c r="S241" s="411">
        <v>3.9189999999962311E-3</v>
      </c>
      <c r="T241" s="271">
        <v>15.984632736573626</v>
      </c>
      <c r="U241" s="271">
        <v>-720.558088</v>
      </c>
      <c r="V241" s="271">
        <v>0</v>
      </c>
      <c r="W241" s="271">
        <v>-704.57345526342635</v>
      </c>
      <c r="X241" s="271">
        <v>589288.64185599994</v>
      </c>
      <c r="Y241" s="271">
        <v>589171.48411700001</v>
      </c>
      <c r="Z241" s="271">
        <v>-117.15773899992928</v>
      </c>
      <c r="AA241" s="271">
        <v>587.41571626349707</v>
      </c>
      <c r="AB241" s="271">
        <v>589288.64185599994</v>
      </c>
      <c r="AC241" s="271">
        <v>589171.48411700001</v>
      </c>
      <c r="AD241" s="271">
        <v>-117.15773899992928</v>
      </c>
      <c r="AF241" s="271">
        <v>40257.291428969998</v>
      </c>
      <c r="AG241" s="402">
        <v>0</v>
      </c>
      <c r="AH241" s="402">
        <v>589171.48411700001</v>
      </c>
      <c r="AI241" s="402">
        <v>-328000.08267299994</v>
      </c>
      <c r="AJ241" s="402">
        <v>-328000.08267299994</v>
      </c>
      <c r="AK241" s="402">
        <v>-145122.03938800003</v>
      </c>
      <c r="AL241" s="402">
        <v>-117.15773899992928</v>
      </c>
      <c r="AM241" s="403" t="s">
        <v>514</v>
      </c>
      <c r="AN241" s="45" t="s">
        <v>545</v>
      </c>
      <c r="AO241" s="45">
        <v>9</v>
      </c>
      <c r="AP241" s="45">
        <v>9</v>
      </c>
      <c r="AR241" s="412"/>
      <c r="AS241" s="176"/>
    </row>
    <row r="242" spans="1:45">
      <c r="A242" s="77">
        <v>1357</v>
      </c>
      <c r="B242" s="77">
        <v>514</v>
      </c>
      <c r="C242" s="77" t="s">
        <v>27</v>
      </c>
      <c r="D242" s="77" t="s">
        <v>28</v>
      </c>
      <c r="E242" s="77" t="s">
        <v>373</v>
      </c>
      <c r="F242" s="77" t="s">
        <v>199</v>
      </c>
      <c r="G242" s="77" t="s">
        <v>477</v>
      </c>
      <c r="H242" s="77" t="s">
        <v>468</v>
      </c>
      <c r="I242" s="77" t="s">
        <v>405</v>
      </c>
      <c r="J242" s="454" t="s">
        <v>470</v>
      </c>
      <c r="K242" s="410">
        <v>36896</v>
      </c>
      <c r="L242" s="410">
        <v>38722</v>
      </c>
      <c r="M242" s="77" t="s">
        <v>30</v>
      </c>
      <c r="N242" s="271">
        <v>-10000000</v>
      </c>
      <c r="O242" s="271">
        <v>4155.8574909999998</v>
      </c>
      <c r="P242" s="411">
        <v>1.3</v>
      </c>
      <c r="Q242" s="271">
        <v>77.137253000000001</v>
      </c>
      <c r="R242" s="271">
        <v>67.203585000000004</v>
      </c>
      <c r="S242" s="411">
        <v>-9.9336679999999973</v>
      </c>
      <c r="T242" s="271">
        <v>-41282.908570906977</v>
      </c>
      <c r="U242" s="271">
        <v>-372.61255799999998</v>
      </c>
      <c r="V242" s="271">
        <v>0</v>
      </c>
      <c r="W242" s="271">
        <v>-41655.521128906978</v>
      </c>
      <c r="X242" s="271">
        <v>-250735.83324400001</v>
      </c>
      <c r="Y242" s="271">
        <v>-293391.69171899999</v>
      </c>
      <c r="Z242" s="271">
        <v>-42655.858474999986</v>
      </c>
      <c r="AA242" s="271">
        <v>-1000.3373460930088</v>
      </c>
      <c r="AB242" s="271">
        <v>-250735.83324400001</v>
      </c>
      <c r="AC242" s="271">
        <v>-293391.69171899999</v>
      </c>
      <c r="AD242" s="271">
        <v>-42655.858474999986</v>
      </c>
      <c r="AF242" s="271">
        <v>30763.735077127498</v>
      </c>
      <c r="AG242" s="402">
        <v>0</v>
      </c>
      <c r="AH242" s="402">
        <v>-293391.69171899999</v>
      </c>
      <c r="AI242" s="402">
        <v>-185874.75796799999</v>
      </c>
      <c r="AJ242" s="402">
        <v>-185874.75796799999</v>
      </c>
      <c r="AK242" s="402">
        <v>-58405.534114000009</v>
      </c>
      <c r="AL242" s="402">
        <v>-42655.858474999986</v>
      </c>
      <c r="AM242" s="403" t="s">
        <v>514</v>
      </c>
      <c r="AN242" s="45">
        <v>7</v>
      </c>
      <c r="AO242" s="45" t="s">
        <v>545</v>
      </c>
      <c r="AP242" s="45">
        <v>7</v>
      </c>
      <c r="AR242" s="412"/>
      <c r="AS242" s="176"/>
    </row>
    <row r="243" spans="1:45">
      <c r="A243" s="77">
        <v>1358</v>
      </c>
      <c r="B243" s="77">
        <v>515</v>
      </c>
      <c r="C243" s="77" t="s">
        <v>27</v>
      </c>
      <c r="D243" s="77" t="s">
        <v>28</v>
      </c>
      <c r="E243" s="77" t="s">
        <v>374</v>
      </c>
      <c r="F243" s="77" t="s">
        <v>201</v>
      </c>
      <c r="G243" s="77" t="s">
        <v>476</v>
      </c>
      <c r="H243" s="77" t="s">
        <v>490</v>
      </c>
      <c r="I243" s="77" t="s">
        <v>405</v>
      </c>
      <c r="J243" s="454" t="s">
        <v>469</v>
      </c>
      <c r="K243" s="410">
        <v>36896</v>
      </c>
      <c r="L243" s="410">
        <v>38722</v>
      </c>
      <c r="M243" s="77" t="s">
        <v>30</v>
      </c>
      <c r="N243" s="271">
        <v>-10000000</v>
      </c>
      <c r="O243" s="271">
        <v>4119.1261539999996</v>
      </c>
      <c r="P243" s="411">
        <v>0.98</v>
      </c>
      <c r="Q243" s="271">
        <v>97.309297999999998</v>
      </c>
      <c r="R243" s="271">
        <v>97.314836999999997</v>
      </c>
      <c r="S243" s="411">
        <v>5.5389999999988504E-3</v>
      </c>
      <c r="T243" s="271">
        <v>22.815839767001261</v>
      </c>
      <c r="U243" s="271">
        <v>-374.286002</v>
      </c>
      <c r="V243" s="271">
        <v>0</v>
      </c>
      <c r="W243" s="271">
        <v>-351.47016223299875</v>
      </c>
      <c r="X243" s="271">
        <v>-26497.247553000001</v>
      </c>
      <c r="Y243" s="271">
        <v>-26747.962018999999</v>
      </c>
      <c r="Z243" s="271">
        <v>-250.71446599999763</v>
      </c>
      <c r="AA243" s="271">
        <v>100.75569623300112</v>
      </c>
      <c r="AB243" s="271">
        <v>-26497.247553000001</v>
      </c>
      <c r="AC243" s="271">
        <v>-26747.962018999999</v>
      </c>
      <c r="AD243" s="271">
        <v>-250.71446599999763</v>
      </c>
      <c r="AF243" s="271">
        <v>29814.235102652001</v>
      </c>
      <c r="AG243" s="402">
        <v>0</v>
      </c>
      <c r="AH243" s="402">
        <v>-26747.962018999999</v>
      </c>
      <c r="AI243" s="402">
        <v>-28677.975904999999</v>
      </c>
      <c r="AJ243" s="402">
        <v>-28677.975904999999</v>
      </c>
      <c r="AK243" s="402">
        <v>-25216.092498999998</v>
      </c>
      <c r="AL243" s="402">
        <v>-250.71446599999763</v>
      </c>
      <c r="AM243" s="403" t="s">
        <v>514</v>
      </c>
      <c r="AN243" s="45">
        <v>8</v>
      </c>
      <c r="AO243" s="45" t="s">
        <v>545</v>
      </c>
      <c r="AP243" s="45">
        <v>8</v>
      </c>
      <c r="AR243" s="412"/>
      <c r="AS243" s="176"/>
    </row>
    <row r="244" spans="1:45">
      <c r="A244" s="77">
        <v>1359</v>
      </c>
      <c r="B244" s="77">
        <v>516</v>
      </c>
      <c r="C244" s="77" t="s">
        <v>27</v>
      </c>
      <c r="D244" s="77" t="s">
        <v>28</v>
      </c>
      <c r="E244" s="77" t="s">
        <v>61</v>
      </c>
      <c r="F244" s="77" t="s">
        <v>205</v>
      </c>
      <c r="G244" s="77" t="s">
        <v>476</v>
      </c>
      <c r="H244" s="77" t="s">
        <v>468</v>
      </c>
      <c r="I244" s="77" t="s">
        <v>405</v>
      </c>
      <c r="J244" s="454" t="s">
        <v>480</v>
      </c>
      <c r="K244" s="410">
        <v>36896</v>
      </c>
      <c r="L244" s="410">
        <v>38722</v>
      </c>
      <c r="M244" s="77" t="s">
        <v>30</v>
      </c>
      <c r="N244" s="271">
        <v>-10000000</v>
      </c>
      <c r="O244" s="271">
        <v>4023.687813</v>
      </c>
      <c r="P244" s="411">
        <v>2.4500000000000002</v>
      </c>
      <c r="Q244" s="271">
        <v>566.36186099999998</v>
      </c>
      <c r="R244" s="271">
        <v>702.10145199999999</v>
      </c>
      <c r="S244" s="411">
        <v>135.73959100000002</v>
      </c>
      <c r="T244" s="271">
        <v>546173.73804830457</v>
      </c>
      <c r="U244" s="271">
        <v>-1464.9769249999999</v>
      </c>
      <c r="V244" s="271">
        <v>0</v>
      </c>
      <c r="W244" s="271">
        <v>544708.7611233046</v>
      </c>
      <c r="X244" s="271">
        <v>1125112</v>
      </c>
      <c r="Y244" s="271">
        <v>1569986</v>
      </c>
      <c r="Z244" s="271">
        <v>444874</v>
      </c>
      <c r="AA244" s="271">
        <v>-99834.761123304605</v>
      </c>
      <c r="AB244" s="271">
        <v>1125112</v>
      </c>
      <c r="AC244" s="271">
        <v>1569986</v>
      </c>
      <c r="AD244" s="271">
        <v>444874</v>
      </c>
      <c r="AF244" s="271">
        <v>39713.798714309996</v>
      </c>
      <c r="AG244" s="402">
        <v>0</v>
      </c>
      <c r="AH244" s="402">
        <v>1569986</v>
      </c>
      <c r="AI244" s="402">
        <v>1235623.8729389999</v>
      </c>
      <c r="AJ244" s="402">
        <v>1235623.8729389999</v>
      </c>
      <c r="AK244" s="402">
        <v>1060886.545779</v>
      </c>
      <c r="AL244" s="402">
        <v>444874</v>
      </c>
      <c r="AM244" s="403" t="s">
        <v>514</v>
      </c>
      <c r="AN244" s="45" t="s">
        <v>545</v>
      </c>
      <c r="AO244" s="45">
        <v>9</v>
      </c>
      <c r="AP244" s="45">
        <v>9</v>
      </c>
      <c r="AR244" s="412"/>
      <c r="AS244" s="176"/>
    </row>
    <row r="245" spans="1:45">
      <c r="A245" s="77">
        <v>1360</v>
      </c>
      <c r="B245" s="77">
        <v>517</v>
      </c>
      <c r="C245" s="77" t="s">
        <v>27</v>
      </c>
      <c r="D245" s="77" t="s">
        <v>28</v>
      </c>
      <c r="E245" s="77" t="s">
        <v>375</v>
      </c>
      <c r="F245" s="77" t="s">
        <v>200</v>
      </c>
      <c r="G245" s="77" t="s">
        <v>477</v>
      </c>
      <c r="H245" s="77" t="s">
        <v>468</v>
      </c>
      <c r="I245" s="77" t="s">
        <v>405</v>
      </c>
      <c r="J245" s="454" t="s">
        <v>481</v>
      </c>
      <c r="K245" s="410">
        <v>36896</v>
      </c>
      <c r="L245" s="410">
        <v>38722</v>
      </c>
      <c r="M245" s="77" t="s">
        <v>30</v>
      </c>
      <c r="N245" s="271">
        <v>-10000000</v>
      </c>
      <c r="O245" s="271">
        <v>4016.8692520000004</v>
      </c>
      <c r="P245" s="411">
        <v>0.36</v>
      </c>
      <c r="Q245" s="271">
        <v>64.573758999999995</v>
      </c>
      <c r="R245" s="271">
        <v>64.583652999999998</v>
      </c>
      <c r="S245" s="411">
        <v>9.8940000000027339E-3</v>
      </c>
      <c r="T245" s="271">
        <v>39.742904379298984</v>
      </c>
      <c r="U245" s="271">
        <v>-262.60614399999997</v>
      </c>
      <c r="V245" s="271">
        <v>0</v>
      </c>
      <c r="W245" s="271">
        <v>-222.86323962070099</v>
      </c>
      <c r="X245" s="271">
        <v>110514.244892</v>
      </c>
      <c r="Y245" s="271">
        <v>110507.248685</v>
      </c>
      <c r="Z245" s="271">
        <v>-6.9962070000037784</v>
      </c>
      <c r="AA245" s="271">
        <v>215.86703262069722</v>
      </c>
      <c r="AB245" s="271">
        <v>110514.244892</v>
      </c>
      <c r="AC245" s="271">
        <v>110507.248685</v>
      </c>
      <c r="AD245" s="271">
        <v>-6.9962070000037784</v>
      </c>
      <c r="AF245" s="271">
        <v>23127.124718390001</v>
      </c>
      <c r="AG245" s="402">
        <v>0</v>
      </c>
      <c r="AH245" s="402">
        <v>110507.248685</v>
      </c>
      <c r="AI245" s="402">
        <v>-31541.544649999996</v>
      </c>
      <c r="AJ245" s="402">
        <v>-31541.544649999996</v>
      </c>
      <c r="AK245" s="402">
        <v>-20790.039300000004</v>
      </c>
      <c r="AL245" s="402">
        <v>-6.9962070000037784</v>
      </c>
      <c r="AM245" s="403" t="s">
        <v>514</v>
      </c>
      <c r="AN245" s="45">
        <v>6</v>
      </c>
      <c r="AO245" s="45" t="s">
        <v>545</v>
      </c>
      <c r="AP245" s="45">
        <v>6</v>
      </c>
      <c r="AR245" s="412"/>
      <c r="AS245" s="176"/>
    </row>
    <row r="246" spans="1:45">
      <c r="A246" s="77">
        <v>1361</v>
      </c>
      <c r="B246" s="77">
        <v>632</v>
      </c>
      <c r="C246" s="77" t="s">
        <v>27</v>
      </c>
      <c r="D246" s="77" t="s">
        <v>28</v>
      </c>
      <c r="E246" s="77" t="s">
        <v>376</v>
      </c>
      <c r="F246" s="77" t="s">
        <v>201</v>
      </c>
      <c r="G246" s="77" t="s">
        <v>467</v>
      </c>
      <c r="H246" s="77" t="s">
        <v>497</v>
      </c>
      <c r="I246" s="77" t="s">
        <v>405</v>
      </c>
      <c r="J246" s="454" t="s">
        <v>479</v>
      </c>
      <c r="K246" s="410">
        <v>36896</v>
      </c>
      <c r="L246" s="410">
        <v>38722</v>
      </c>
      <c r="M246" s="77" t="s">
        <v>30</v>
      </c>
      <c r="N246" s="271">
        <v>-10000000</v>
      </c>
      <c r="O246" s="271">
        <v>4066.4967420000003</v>
      </c>
      <c r="P246" s="411">
        <v>0.68</v>
      </c>
      <c r="Q246" s="271">
        <v>54.185574000000003</v>
      </c>
      <c r="R246" s="271">
        <v>54.198740000000001</v>
      </c>
      <c r="S246" s="411">
        <v>1.3165999999998235E-2</v>
      </c>
      <c r="T246" s="271">
        <v>53.539496105164822</v>
      </c>
      <c r="U246" s="271">
        <v>-246.702832</v>
      </c>
      <c r="V246" s="271">
        <v>0</v>
      </c>
      <c r="W246" s="271">
        <v>-193.16333589483517</v>
      </c>
      <c r="X246" s="271">
        <v>-74200.919685999994</v>
      </c>
      <c r="Y246" s="271">
        <v>-74359.560673999993</v>
      </c>
      <c r="Z246" s="271">
        <v>-158.6409879999992</v>
      </c>
      <c r="AA246" s="271">
        <v>34.522347894835974</v>
      </c>
      <c r="AB246" s="271">
        <v>-74200.919685999994</v>
      </c>
      <c r="AC246" s="271">
        <v>-74359.560673999993</v>
      </c>
      <c r="AD246" s="271">
        <v>-158.6409879999992</v>
      </c>
      <c r="AF246" s="271">
        <v>29433.303418596006</v>
      </c>
      <c r="AG246" s="402">
        <v>0</v>
      </c>
      <c r="AH246" s="402">
        <v>-74359.560673999993</v>
      </c>
      <c r="AI246" s="402">
        <v>-102385.82519399999</v>
      </c>
      <c r="AJ246" s="402">
        <v>-102385.82519399999</v>
      </c>
      <c r="AK246" s="402">
        <v>-37937.77980299999</v>
      </c>
      <c r="AL246" s="402">
        <v>-158.6409879999992</v>
      </c>
      <c r="AM246" s="403" t="s">
        <v>514</v>
      </c>
      <c r="AN246" s="45">
        <v>8</v>
      </c>
      <c r="AO246" s="45" t="s">
        <v>545</v>
      </c>
      <c r="AP246" s="45">
        <v>8</v>
      </c>
      <c r="AR246" s="412"/>
      <c r="AS246" s="176"/>
    </row>
    <row r="247" spans="1:45">
      <c r="A247" s="77">
        <v>1362</v>
      </c>
      <c r="B247" s="77">
        <v>518</v>
      </c>
      <c r="C247" s="77" t="s">
        <v>27</v>
      </c>
      <c r="D247" s="77" t="s">
        <v>28</v>
      </c>
      <c r="E247" s="77" t="s">
        <v>377</v>
      </c>
      <c r="F247" s="77" t="s">
        <v>201</v>
      </c>
      <c r="G247" s="77" t="s">
        <v>471</v>
      </c>
      <c r="H247" s="77" t="s">
        <v>472</v>
      </c>
      <c r="I247" s="77" t="s">
        <v>405</v>
      </c>
      <c r="J247" s="454" t="s">
        <v>479</v>
      </c>
      <c r="K247" s="410">
        <v>36896</v>
      </c>
      <c r="L247" s="410">
        <v>38722</v>
      </c>
      <c r="M247" s="77" t="s">
        <v>30</v>
      </c>
      <c r="N247" s="271">
        <v>-10000000</v>
      </c>
      <c r="O247" s="271">
        <v>4086.9848969999998</v>
      </c>
      <c r="P247" s="411">
        <v>0.7</v>
      </c>
      <c r="Q247" s="271">
        <v>69.509840999999994</v>
      </c>
      <c r="R247" s="271">
        <v>69.535317000000006</v>
      </c>
      <c r="S247" s="411">
        <v>2.5476000000011823E-2</v>
      </c>
      <c r="T247" s="271">
        <v>104.12002723602032</v>
      </c>
      <c r="U247" s="271">
        <v>-278.46662199999997</v>
      </c>
      <c r="V247" s="271">
        <v>0</v>
      </c>
      <c r="W247" s="271">
        <v>-174.34659476397965</v>
      </c>
      <c r="X247" s="271">
        <v>-18938.267054</v>
      </c>
      <c r="Y247" s="271">
        <v>-19027.905506999999</v>
      </c>
      <c r="Z247" s="271">
        <v>-89.638452999999572</v>
      </c>
      <c r="AA247" s="271">
        <v>84.70814176398008</v>
      </c>
      <c r="AB247" s="271">
        <v>-18938.267054</v>
      </c>
      <c r="AC247" s="271">
        <v>-19027.905506999999</v>
      </c>
      <c r="AD247" s="271">
        <v>-89.638452999999572</v>
      </c>
      <c r="AF247" s="271">
        <v>29581.596684486001</v>
      </c>
      <c r="AG247" s="402">
        <v>0</v>
      </c>
      <c r="AH247" s="402">
        <v>-19027.905506999999</v>
      </c>
      <c r="AI247" s="402">
        <v>-129723.02504600001</v>
      </c>
      <c r="AJ247" s="402">
        <v>-129723.02504600001</v>
      </c>
      <c r="AK247" s="402">
        <v>-63875.640113999994</v>
      </c>
      <c r="AL247" s="402">
        <v>-89.638452999999572</v>
      </c>
      <c r="AM247" s="403" t="s">
        <v>514</v>
      </c>
      <c r="AN247" s="45">
        <v>8</v>
      </c>
      <c r="AO247" s="45" t="s">
        <v>545</v>
      </c>
      <c r="AP247" s="45">
        <v>8</v>
      </c>
      <c r="AR247" s="412"/>
      <c r="AS247" s="176"/>
    </row>
    <row r="248" spans="1:45">
      <c r="A248" s="77">
        <v>1363</v>
      </c>
      <c r="B248" s="77">
        <v>519</v>
      </c>
      <c r="C248" s="77" t="s">
        <v>27</v>
      </c>
      <c r="D248" s="77" t="s">
        <v>28</v>
      </c>
      <c r="E248" s="77" t="s">
        <v>251</v>
      </c>
      <c r="F248" s="77" t="s">
        <v>202</v>
      </c>
      <c r="G248" s="77" t="s">
        <v>473</v>
      </c>
      <c r="H248" s="77" t="s">
        <v>488</v>
      </c>
      <c r="I248" s="77" t="s">
        <v>405</v>
      </c>
      <c r="J248" s="454" t="s">
        <v>469</v>
      </c>
      <c r="K248" s="410">
        <v>36896</v>
      </c>
      <c r="L248" s="410">
        <v>38722</v>
      </c>
      <c r="M248" s="77" t="s">
        <v>30</v>
      </c>
      <c r="N248" s="271">
        <v>-10000000</v>
      </c>
      <c r="O248" s="271">
        <v>4065.3878180000002</v>
      </c>
      <c r="P248" s="411">
        <v>0.75</v>
      </c>
      <c r="Q248" s="271">
        <v>90.392608999999993</v>
      </c>
      <c r="R248" s="271">
        <v>77.396471000000005</v>
      </c>
      <c r="S248" s="411">
        <v>-12.996137999999988</v>
      </c>
      <c r="T248" s="271">
        <v>-52834.341106246837</v>
      </c>
      <c r="U248" s="271">
        <v>-300.12871999999999</v>
      </c>
      <c r="V248" s="271">
        <v>0</v>
      </c>
      <c r="W248" s="271">
        <v>-53134.469826246837</v>
      </c>
      <c r="X248" s="271">
        <v>45368.408188000001</v>
      </c>
      <c r="Y248" s="271">
        <v>-8377.1385570000002</v>
      </c>
      <c r="Z248" s="271">
        <v>-53745.546745</v>
      </c>
      <c r="AA248" s="271">
        <v>-611.07691875316232</v>
      </c>
      <c r="AB248" s="271">
        <v>45368.408188000001</v>
      </c>
      <c r="AC248" s="271">
        <v>-8377.1385570000002</v>
      </c>
      <c r="AD248" s="271">
        <v>-53745.546745</v>
      </c>
      <c r="AF248" s="271">
        <v>16718.907401525001</v>
      </c>
      <c r="AG248" s="402">
        <v>0</v>
      </c>
      <c r="AH248" s="402">
        <v>-8377.1385570000002</v>
      </c>
      <c r="AI248" s="402">
        <v>-129065.15850399999</v>
      </c>
      <c r="AJ248" s="402">
        <v>-129065.15850399999</v>
      </c>
      <c r="AK248" s="402">
        <v>-140502.927628</v>
      </c>
      <c r="AL248" s="402">
        <v>-53745.546745</v>
      </c>
      <c r="AM248" s="403" t="s">
        <v>514</v>
      </c>
      <c r="AN248" s="45">
        <v>5</v>
      </c>
      <c r="AO248" s="45" t="s">
        <v>545</v>
      </c>
      <c r="AP248" s="45">
        <v>5</v>
      </c>
      <c r="AR248" s="412"/>
      <c r="AS248" s="176"/>
    </row>
    <row r="249" spans="1:45">
      <c r="A249" s="77">
        <v>1364</v>
      </c>
      <c r="B249" s="77">
        <v>520</v>
      </c>
      <c r="C249" s="77" t="s">
        <v>27</v>
      </c>
      <c r="D249" s="77" t="s">
        <v>28</v>
      </c>
      <c r="E249" s="77" t="s">
        <v>378</v>
      </c>
      <c r="F249" s="77" t="s">
        <v>198</v>
      </c>
      <c r="G249" s="77" t="s">
        <v>471</v>
      </c>
      <c r="H249" s="77" t="s">
        <v>472</v>
      </c>
      <c r="I249" s="77" t="s">
        <v>405</v>
      </c>
      <c r="J249" s="454" t="s">
        <v>469</v>
      </c>
      <c r="K249" s="410">
        <v>36896</v>
      </c>
      <c r="L249" s="410">
        <v>38722</v>
      </c>
      <c r="M249" s="77" t="s">
        <v>30</v>
      </c>
      <c r="N249" s="271">
        <v>-10000000</v>
      </c>
      <c r="O249" s="271">
        <v>4040.4483959999998</v>
      </c>
      <c r="P249" s="411">
        <v>0.32</v>
      </c>
      <c r="Q249" s="271">
        <v>25.174482999999999</v>
      </c>
      <c r="R249" s="271">
        <v>25.181457000000002</v>
      </c>
      <c r="S249" s="411">
        <v>6.9740000000031444E-3</v>
      </c>
      <c r="T249" s="271">
        <v>28.178087113716703</v>
      </c>
      <c r="U249" s="271">
        <v>-98.145375000000001</v>
      </c>
      <c r="V249" s="271">
        <v>0</v>
      </c>
      <c r="W249" s="271">
        <v>-69.967287886283302</v>
      </c>
      <c r="X249" s="271">
        <v>-36456.132177</v>
      </c>
      <c r="Y249" s="271">
        <v>-36528.029423</v>
      </c>
      <c r="Z249" s="271">
        <v>-71.89724600000045</v>
      </c>
      <c r="AA249" s="271">
        <v>-1.9299581137171486</v>
      </c>
      <c r="AB249" s="271">
        <v>-36456.132177</v>
      </c>
      <c r="AC249" s="271">
        <v>-36528.029423</v>
      </c>
      <c r="AD249" s="271">
        <v>-71.89724600000045</v>
      </c>
      <c r="AF249" s="271">
        <v>11963.767700555998</v>
      </c>
      <c r="AG249" s="402">
        <v>0</v>
      </c>
      <c r="AH249" s="402">
        <v>-36528.029423</v>
      </c>
      <c r="AI249" s="402">
        <v>-39777.757029</v>
      </c>
      <c r="AJ249" s="402">
        <v>-39777.757029</v>
      </c>
      <c r="AK249" s="402">
        <v>-24594.655228</v>
      </c>
      <c r="AL249" s="402">
        <v>-71.89724600000045</v>
      </c>
      <c r="AM249" s="403" t="s">
        <v>514</v>
      </c>
      <c r="AN249" s="45">
        <v>4</v>
      </c>
      <c r="AO249" s="45" t="s">
        <v>545</v>
      </c>
      <c r="AP249" s="45">
        <v>4</v>
      </c>
      <c r="AR249" s="412"/>
      <c r="AS249" s="176"/>
    </row>
    <row r="250" spans="1:45">
      <c r="A250" s="77">
        <v>1365</v>
      </c>
      <c r="B250" s="77">
        <v>521</v>
      </c>
      <c r="C250" s="77" t="s">
        <v>27</v>
      </c>
      <c r="D250" s="77" t="s">
        <v>28</v>
      </c>
      <c r="E250" s="77" t="s">
        <v>379</v>
      </c>
      <c r="F250" s="77" t="s">
        <v>201</v>
      </c>
      <c r="G250" s="77" t="s">
        <v>473</v>
      </c>
      <c r="H250" s="77" t="s">
        <v>468</v>
      </c>
      <c r="I250" s="77" t="s">
        <v>405</v>
      </c>
      <c r="J250" s="454" t="s">
        <v>475</v>
      </c>
      <c r="K250" s="410">
        <v>36896</v>
      </c>
      <c r="L250" s="410">
        <v>38722</v>
      </c>
      <c r="M250" s="77" t="s">
        <v>30</v>
      </c>
      <c r="N250" s="271">
        <v>-10000000</v>
      </c>
      <c r="O250" s="271">
        <v>4063.7124909999998</v>
      </c>
      <c r="P250" s="411">
        <v>0.65</v>
      </c>
      <c r="Q250" s="271">
        <v>61.817520000000002</v>
      </c>
      <c r="R250" s="271">
        <v>61.826332999999998</v>
      </c>
      <c r="S250" s="411">
        <v>8.812999999996407E-3</v>
      </c>
      <c r="T250" s="271">
        <v>35.813498183168399</v>
      </c>
      <c r="U250" s="271">
        <v>-232.058819</v>
      </c>
      <c r="V250" s="271">
        <v>0</v>
      </c>
      <c r="W250" s="271">
        <v>-196.24532081683159</v>
      </c>
      <c r="X250" s="271">
        <v>-28954.931022000001</v>
      </c>
      <c r="Y250" s="271">
        <v>-29104.474528999999</v>
      </c>
      <c r="Z250" s="271">
        <v>-149.5435069999985</v>
      </c>
      <c r="AA250" s="271">
        <v>46.701813816833095</v>
      </c>
      <c r="AB250" s="271">
        <v>-28954.931022000001</v>
      </c>
      <c r="AC250" s="271">
        <v>-29104.474528999999</v>
      </c>
      <c r="AD250" s="271">
        <v>-149.5435069999985</v>
      </c>
      <c r="AF250" s="271">
        <v>29413.151009858</v>
      </c>
      <c r="AG250" s="402">
        <v>0</v>
      </c>
      <c r="AH250" s="402">
        <v>-29104.474528999999</v>
      </c>
      <c r="AI250" s="402">
        <v>-128552.99757399999</v>
      </c>
      <c r="AJ250" s="402">
        <v>-128552.99757399999</v>
      </c>
      <c r="AK250" s="402">
        <v>-49116.782328999994</v>
      </c>
      <c r="AL250" s="402">
        <v>-149.5435069999985</v>
      </c>
      <c r="AM250" s="403" t="s">
        <v>514</v>
      </c>
      <c r="AN250" s="45">
        <v>8</v>
      </c>
      <c r="AO250" s="45" t="s">
        <v>545</v>
      </c>
      <c r="AP250" s="45">
        <v>8</v>
      </c>
      <c r="AR250" s="412"/>
      <c r="AS250" s="176"/>
    </row>
    <row r="251" spans="1:45">
      <c r="A251" s="77">
        <v>1366</v>
      </c>
      <c r="B251" s="77">
        <v>522</v>
      </c>
      <c r="C251" s="77" t="s">
        <v>27</v>
      </c>
      <c r="D251" s="77" t="s">
        <v>28</v>
      </c>
      <c r="E251" s="77" t="s">
        <v>58</v>
      </c>
      <c r="F251" s="77" t="s">
        <v>199</v>
      </c>
      <c r="G251" s="77" t="s">
        <v>467</v>
      </c>
      <c r="H251" s="77" t="s">
        <v>468</v>
      </c>
      <c r="I251" s="77" t="s">
        <v>405</v>
      </c>
      <c r="J251" s="454" t="s">
        <v>475</v>
      </c>
      <c r="K251" s="410">
        <v>36896</v>
      </c>
      <c r="L251" s="410">
        <v>38722</v>
      </c>
      <c r="M251" s="77" t="s">
        <v>30</v>
      </c>
      <c r="N251" s="271">
        <v>-10000000</v>
      </c>
      <c r="O251" s="271">
        <v>4070.2777259999998</v>
      </c>
      <c r="P251" s="411">
        <v>0.8</v>
      </c>
      <c r="Q251" s="271">
        <v>82.377007000000006</v>
      </c>
      <c r="R251" s="271">
        <v>82.380177000000003</v>
      </c>
      <c r="S251" s="411">
        <v>3.1699999999972306E-3</v>
      </c>
      <c r="T251" s="271">
        <v>12.902780391408728</v>
      </c>
      <c r="U251" s="271">
        <v>-323.08263599999998</v>
      </c>
      <c r="V251" s="271">
        <v>0</v>
      </c>
      <c r="W251" s="271">
        <v>-310.17985560859125</v>
      </c>
      <c r="X251" s="271">
        <v>-9483.5382829999999</v>
      </c>
      <c r="Y251" s="271">
        <v>-9688.2679079999998</v>
      </c>
      <c r="Z251" s="271">
        <v>-204.72962499999994</v>
      </c>
      <c r="AA251" s="271">
        <v>105.45023060859131</v>
      </c>
      <c r="AB251" s="271">
        <v>-9483.5382829999999</v>
      </c>
      <c r="AC251" s="271">
        <v>-9688.2679079999998</v>
      </c>
      <c r="AD251" s="271">
        <v>-204.72962499999994</v>
      </c>
      <c r="AF251" s="271">
        <v>30130.230866714999</v>
      </c>
      <c r="AG251" s="402">
        <v>0</v>
      </c>
      <c r="AH251" s="402">
        <v>-9688.2679079999998</v>
      </c>
      <c r="AI251" s="402">
        <v>-32085.338967999996</v>
      </c>
      <c r="AJ251" s="402">
        <v>-32085.338967999996</v>
      </c>
      <c r="AK251" s="402">
        <v>-22778.403404999997</v>
      </c>
      <c r="AL251" s="402">
        <v>-204.72962499999994</v>
      </c>
      <c r="AM251" s="403" t="s">
        <v>514</v>
      </c>
      <c r="AN251" s="45">
        <v>7</v>
      </c>
      <c r="AO251" s="45" t="s">
        <v>545</v>
      </c>
      <c r="AP251" s="45">
        <v>7</v>
      </c>
      <c r="AR251" s="412"/>
      <c r="AS251" s="176"/>
    </row>
    <row r="252" spans="1:45">
      <c r="A252" s="77">
        <v>1367</v>
      </c>
      <c r="B252" s="77">
        <v>523</v>
      </c>
      <c r="C252" s="77" t="s">
        <v>27</v>
      </c>
      <c r="D252" s="77" t="s">
        <v>28</v>
      </c>
      <c r="E252" s="77" t="s">
        <v>380</v>
      </c>
      <c r="F252" s="77" t="s">
        <v>200</v>
      </c>
      <c r="G252" s="77" t="s">
        <v>473</v>
      </c>
      <c r="H252" s="77" t="s">
        <v>468</v>
      </c>
      <c r="I252" s="77" t="s">
        <v>405</v>
      </c>
      <c r="J252" s="454" t="s">
        <v>470</v>
      </c>
      <c r="K252" s="410">
        <v>36896</v>
      </c>
      <c r="L252" s="410">
        <v>38722</v>
      </c>
      <c r="M252" s="77" t="s">
        <v>30</v>
      </c>
      <c r="N252" s="271">
        <v>-10000000</v>
      </c>
      <c r="O252" s="271">
        <v>4025.6214019999998</v>
      </c>
      <c r="P252" s="411">
        <v>0.35</v>
      </c>
      <c r="Q252" s="271">
        <v>48.503048</v>
      </c>
      <c r="R252" s="271">
        <v>43.538643999999998</v>
      </c>
      <c r="S252" s="411">
        <v>-4.9644040000000018</v>
      </c>
      <c r="T252" s="271">
        <v>-19984.810990574413</v>
      </c>
      <c r="U252" s="271">
        <v>-183.90433200000001</v>
      </c>
      <c r="V252" s="271">
        <v>0</v>
      </c>
      <c r="W252" s="271">
        <v>-20168.715322574411</v>
      </c>
      <c r="X252" s="271">
        <v>48038.142350000002</v>
      </c>
      <c r="Y252" s="271">
        <v>27252.508321000001</v>
      </c>
      <c r="Z252" s="271">
        <v>-20785.634029000001</v>
      </c>
      <c r="AA252" s="271">
        <v>-616.91870642558933</v>
      </c>
      <c r="AB252" s="271">
        <v>48038.142350000002</v>
      </c>
      <c r="AC252" s="271">
        <v>27252.508321000001</v>
      </c>
      <c r="AD252" s="271">
        <v>-20785.634029000001</v>
      </c>
      <c r="AF252" s="271">
        <v>23177.515222014998</v>
      </c>
      <c r="AG252" s="402">
        <v>0</v>
      </c>
      <c r="AH252" s="402">
        <v>27252.508321000001</v>
      </c>
      <c r="AI252" s="402">
        <v>-123143.14498899999</v>
      </c>
      <c r="AJ252" s="402">
        <v>-123143.14498899999</v>
      </c>
      <c r="AK252" s="402">
        <v>14054.037331000001</v>
      </c>
      <c r="AL252" s="402">
        <v>-20785.634029000001</v>
      </c>
      <c r="AM252" s="403" t="s">
        <v>514</v>
      </c>
      <c r="AN252" s="45">
        <v>6</v>
      </c>
      <c r="AO252" s="45" t="s">
        <v>545</v>
      </c>
      <c r="AP252" s="45">
        <v>6</v>
      </c>
      <c r="AR252" s="412"/>
      <c r="AS252" s="176"/>
    </row>
    <row r="253" spans="1:45">
      <c r="A253" s="77">
        <v>1368</v>
      </c>
      <c r="B253" s="77">
        <v>524</v>
      </c>
      <c r="C253" s="77" t="s">
        <v>27</v>
      </c>
      <c r="D253" s="77" t="s">
        <v>28</v>
      </c>
      <c r="E253" s="77" t="s">
        <v>386</v>
      </c>
      <c r="F253" s="77" t="s">
        <v>201</v>
      </c>
      <c r="G253" s="77" t="s">
        <v>487</v>
      </c>
      <c r="H253" s="77" t="s">
        <v>468</v>
      </c>
      <c r="I253" s="77" t="s">
        <v>405</v>
      </c>
      <c r="J253" s="454" t="s">
        <v>480</v>
      </c>
      <c r="K253" s="410">
        <v>36896</v>
      </c>
      <c r="L253" s="410">
        <v>38722</v>
      </c>
      <c r="M253" s="77" t="s">
        <v>30</v>
      </c>
      <c r="N253" s="271">
        <v>-10000000</v>
      </c>
      <c r="O253" s="271">
        <v>4097.2965379999996</v>
      </c>
      <c r="P253" s="411">
        <v>1</v>
      </c>
      <c r="Q253" s="271">
        <v>105.049718</v>
      </c>
      <c r="R253" s="271">
        <v>105.066034</v>
      </c>
      <c r="S253" s="411">
        <v>1.6316000000003328E-2</v>
      </c>
      <c r="T253" s="271">
        <v>66.851490314021632</v>
      </c>
      <c r="U253" s="271">
        <v>-402.97999399999998</v>
      </c>
      <c r="V253" s="271">
        <v>0</v>
      </c>
      <c r="W253" s="271">
        <v>-336.12850368597833</v>
      </c>
      <c r="X253" s="271">
        <v>-3401.1111649999998</v>
      </c>
      <c r="Y253" s="271">
        <v>-3602.7541569999999</v>
      </c>
      <c r="Z253" s="271">
        <v>-201.64299200000005</v>
      </c>
      <c r="AA253" s="271">
        <v>134.48551168597828</v>
      </c>
      <c r="AB253" s="271">
        <v>-3401.1111649999998</v>
      </c>
      <c r="AC253" s="271">
        <v>-3602.7541569999999</v>
      </c>
      <c r="AD253" s="271">
        <v>-201.64299200000005</v>
      </c>
      <c r="AF253" s="271">
        <v>29656.232342044001</v>
      </c>
      <c r="AG253" s="402">
        <v>0</v>
      </c>
      <c r="AH253" s="402">
        <v>-3602.7541569999999</v>
      </c>
      <c r="AI253" s="402">
        <v>-138235.21458</v>
      </c>
      <c r="AJ253" s="402">
        <v>-138235.21458</v>
      </c>
      <c r="AK253" s="402">
        <v>-78667.576803000004</v>
      </c>
      <c r="AL253" s="402">
        <v>-201.64299200000005</v>
      </c>
      <c r="AM253" s="403" t="s">
        <v>514</v>
      </c>
      <c r="AN253" s="45">
        <v>8</v>
      </c>
      <c r="AO253" s="45" t="s">
        <v>545</v>
      </c>
      <c r="AP253" s="45">
        <v>8</v>
      </c>
      <c r="AR253" s="412"/>
      <c r="AS253" s="176"/>
    </row>
    <row r="254" spans="1:45">
      <c r="A254" s="77">
        <v>1369</v>
      </c>
      <c r="B254" s="77">
        <v>525</v>
      </c>
      <c r="C254" s="77" t="s">
        <v>27</v>
      </c>
      <c r="D254" s="77" t="s">
        <v>28</v>
      </c>
      <c r="E254" s="77" t="s">
        <v>381</v>
      </c>
      <c r="F254" s="77" t="s">
        <v>197</v>
      </c>
      <c r="G254" s="77" t="s">
        <v>476</v>
      </c>
      <c r="H254" s="77" t="s">
        <v>468</v>
      </c>
      <c r="I254" s="77" t="s">
        <v>405</v>
      </c>
      <c r="J254" s="454" t="s">
        <v>481</v>
      </c>
      <c r="K254" s="410">
        <v>36896</v>
      </c>
      <c r="L254" s="410">
        <v>38722</v>
      </c>
      <c r="M254" s="77" t="s">
        <v>30</v>
      </c>
      <c r="N254" s="271">
        <v>-10000000</v>
      </c>
      <c r="O254" s="271">
        <v>4064.6997700000002</v>
      </c>
      <c r="P254" s="411">
        <v>0.7</v>
      </c>
      <c r="Q254" s="271">
        <v>62.066220000000001</v>
      </c>
      <c r="R254" s="271">
        <v>62.074907000000003</v>
      </c>
      <c r="S254" s="411">
        <v>8.6870000000018877E-3</v>
      </c>
      <c r="T254" s="271">
        <v>35.310046901997673</v>
      </c>
      <c r="U254" s="271">
        <v>-259.39630699999998</v>
      </c>
      <c r="V254" s="271">
        <v>0</v>
      </c>
      <c r="W254" s="271">
        <v>-224.0862600980023</v>
      </c>
      <c r="X254" s="271">
        <v>-50001.976747000001</v>
      </c>
      <c r="Y254" s="271">
        <v>-50174.484123000002</v>
      </c>
      <c r="Z254" s="271">
        <v>-172.50737600000139</v>
      </c>
      <c r="AA254" s="271">
        <v>51.578884098000913</v>
      </c>
      <c r="AB254" s="271">
        <v>-50001.976747000001</v>
      </c>
      <c r="AC254" s="271">
        <v>-50174.484123000002</v>
      </c>
      <c r="AD254" s="271">
        <v>-172.50737600000139</v>
      </c>
      <c r="AF254" s="271">
        <v>50816.876524540006</v>
      </c>
      <c r="AG254" s="402">
        <v>0</v>
      </c>
      <c r="AH254" s="402">
        <v>-50174.484123000002</v>
      </c>
      <c r="AI254" s="402">
        <v>-69122.65172200001</v>
      </c>
      <c r="AJ254" s="402">
        <v>-69122.65172200001</v>
      </c>
      <c r="AK254" s="402">
        <v>-31848.692278000002</v>
      </c>
      <c r="AL254" s="402">
        <v>-172.50737600000139</v>
      </c>
      <c r="AM254" s="403" t="s">
        <v>514</v>
      </c>
      <c r="AN254" s="45" t="s">
        <v>545</v>
      </c>
      <c r="AO254" s="45">
        <v>10</v>
      </c>
      <c r="AP254" s="45">
        <v>10</v>
      </c>
      <c r="AR254" s="412"/>
      <c r="AS254" s="176"/>
    </row>
    <row r="255" spans="1:45">
      <c r="A255" s="77">
        <v>1370</v>
      </c>
      <c r="B255" s="77">
        <v>633</v>
      </c>
      <c r="C255" s="77" t="s">
        <v>27</v>
      </c>
      <c r="D255" s="77" t="s">
        <v>28</v>
      </c>
      <c r="E255" s="77" t="s">
        <v>382</v>
      </c>
      <c r="F255" s="77" t="s">
        <v>205</v>
      </c>
      <c r="G255" s="77" t="s">
        <v>485</v>
      </c>
      <c r="H255" s="77" t="s">
        <v>482</v>
      </c>
      <c r="I255" s="77" t="s">
        <v>405</v>
      </c>
      <c r="J255" s="454" t="s">
        <v>479</v>
      </c>
      <c r="K255" s="410">
        <v>36896</v>
      </c>
      <c r="L255" s="410">
        <v>38722</v>
      </c>
      <c r="M255" s="77" t="s">
        <v>30</v>
      </c>
      <c r="N255" s="271">
        <v>-10000000</v>
      </c>
      <c r="O255" s="271">
        <v>4176.5816240000004</v>
      </c>
      <c r="P255" s="411">
        <v>1.3</v>
      </c>
      <c r="Q255" s="271">
        <v>106.397775</v>
      </c>
      <c r="R255" s="271">
        <v>106.41699800000001</v>
      </c>
      <c r="S255" s="411">
        <v>1.922300000001087E-2</v>
      </c>
      <c r="T255" s="271">
        <v>80.286428558197414</v>
      </c>
      <c r="U255" s="271">
        <v>-445.95775400000002</v>
      </c>
      <c r="V255" s="271">
        <v>0</v>
      </c>
      <c r="W255" s="271">
        <v>-365.67132544180259</v>
      </c>
      <c r="X255" s="271">
        <v>-127755.737024</v>
      </c>
      <c r="Y255" s="271">
        <v>-128079.75715600001</v>
      </c>
      <c r="Z255" s="271">
        <v>-324.02013200000511</v>
      </c>
      <c r="AA255" s="271">
        <v>41.651193441797489</v>
      </c>
      <c r="AB255" s="271">
        <v>-127755.737024</v>
      </c>
      <c r="AC255" s="271">
        <v>-128079.75715600001</v>
      </c>
      <c r="AD255" s="271">
        <v>-324.02013200000511</v>
      </c>
      <c r="AF255" s="271">
        <v>41222.860628880007</v>
      </c>
      <c r="AG255" s="402">
        <v>0</v>
      </c>
      <c r="AH255" s="402">
        <v>-128079.75715600001</v>
      </c>
      <c r="AI255" s="402">
        <v>-174566.20482899999</v>
      </c>
      <c r="AJ255" s="402">
        <v>-174566.20482899999</v>
      </c>
      <c r="AK255" s="402">
        <v>-133289.79477900002</v>
      </c>
      <c r="AL255" s="402">
        <v>-324.02013200000511</v>
      </c>
      <c r="AM255" s="403" t="s">
        <v>514</v>
      </c>
      <c r="AN255" s="45" t="s">
        <v>545</v>
      </c>
      <c r="AO255" s="45">
        <v>9</v>
      </c>
      <c r="AP255" s="45">
        <v>9</v>
      </c>
      <c r="AR255" s="412"/>
      <c r="AS255" s="176"/>
    </row>
    <row r="256" spans="1:45">
      <c r="A256" s="77">
        <v>1371</v>
      </c>
      <c r="B256" s="77">
        <v>526</v>
      </c>
      <c r="C256" s="77" t="s">
        <v>27</v>
      </c>
      <c r="D256" s="77" t="s">
        <v>28</v>
      </c>
      <c r="E256" s="77" t="s">
        <v>383</v>
      </c>
      <c r="F256" s="77" t="s">
        <v>199</v>
      </c>
      <c r="G256" s="77" t="s">
        <v>473</v>
      </c>
      <c r="H256" s="77" t="s">
        <v>468</v>
      </c>
      <c r="I256" s="77" t="s">
        <v>405</v>
      </c>
      <c r="J256" s="454" t="s">
        <v>475</v>
      </c>
      <c r="K256" s="410">
        <v>36896</v>
      </c>
      <c r="L256" s="410">
        <v>38722</v>
      </c>
      <c r="M256" s="77" t="s">
        <v>30</v>
      </c>
      <c r="N256" s="271">
        <v>-10000000</v>
      </c>
      <c r="O256" s="271">
        <v>4069.7280909999999</v>
      </c>
      <c r="P256" s="411">
        <v>0.7</v>
      </c>
      <c r="Q256" s="271">
        <v>64.592853000000005</v>
      </c>
      <c r="R256" s="271">
        <v>64.596996000000004</v>
      </c>
      <c r="S256" s="411">
        <v>4.1429999999991196E-3</v>
      </c>
      <c r="T256" s="271">
        <v>16.860883481009417</v>
      </c>
      <c r="U256" s="271">
        <v>-250.52323899999999</v>
      </c>
      <c r="V256" s="271">
        <v>0</v>
      </c>
      <c r="W256" s="271">
        <v>-233.66235551899058</v>
      </c>
      <c r="X256" s="271">
        <v>-39386.158760999999</v>
      </c>
      <c r="Y256" s="271">
        <v>-39573.144295999999</v>
      </c>
      <c r="Z256" s="271">
        <v>-186.9855349999998</v>
      </c>
      <c r="AA256" s="271">
        <v>46.67682051899078</v>
      </c>
      <c r="AB256" s="271">
        <v>-39386.158760999999</v>
      </c>
      <c r="AC256" s="271">
        <v>-39573.144295999999</v>
      </c>
      <c r="AD256" s="271">
        <v>-186.9855349999998</v>
      </c>
      <c r="AF256" s="271">
        <v>30126.162193627497</v>
      </c>
      <c r="AG256" s="402">
        <v>0</v>
      </c>
      <c r="AH256" s="402">
        <v>-39573.144295999999</v>
      </c>
      <c r="AI256" s="402">
        <v>-171408.62183999998</v>
      </c>
      <c r="AJ256" s="402">
        <v>-171408.62183999998</v>
      </c>
      <c r="AK256" s="402">
        <v>-56700.629633999997</v>
      </c>
      <c r="AL256" s="402">
        <v>-186.9855349999998</v>
      </c>
      <c r="AM256" s="403" t="s">
        <v>514</v>
      </c>
      <c r="AN256" s="45">
        <v>7</v>
      </c>
      <c r="AO256" s="45" t="s">
        <v>545</v>
      </c>
      <c r="AP256" s="45">
        <v>7</v>
      </c>
      <c r="AR256" s="412"/>
      <c r="AS256" s="176"/>
    </row>
    <row r="257" spans="1:233">
      <c r="A257" s="77">
        <v>1373</v>
      </c>
      <c r="B257" s="77">
        <v>527</v>
      </c>
      <c r="C257" s="77" t="s">
        <v>27</v>
      </c>
      <c r="D257" s="77" t="s">
        <v>28</v>
      </c>
      <c r="E257" s="77" t="s">
        <v>63</v>
      </c>
      <c r="F257" s="77" t="s">
        <v>205</v>
      </c>
      <c r="G257" s="77" t="s">
        <v>498</v>
      </c>
      <c r="H257" s="77" t="s">
        <v>482</v>
      </c>
      <c r="I257" s="77" t="s">
        <v>405</v>
      </c>
      <c r="J257" s="454" t="s">
        <v>479</v>
      </c>
      <c r="K257" s="410">
        <v>36896</v>
      </c>
      <c r="L257" s="410">
        <v>38722</v>
      </c>
      <c r="M257" s="77" t="s">
        <v>30</v>
      </c>
      <c r="N257" s="271">
        <v>-10000000</v>
      </c>
      <c r="O257" s="271">
        <v>4159.1986200000001</v>
      </c>
      <c r="P257" s="411">
        <v>1.2</v>
      </c>
      <c r="Q257" s="271">
        <v>107.072407</v>
      </c>
      <c r="R257" s="271">
        <v>107.086831</v>
      </c>
      <c r="S257" s="411">
        <v>1.4424000000005321E-2</v>
      </c>
      <c r="T257" s="271">
        <v>59.992280894902137</v>
      </c>
      <c r="U257" s="271">
        <v>-423.45474100000001</v>
      </c>
      <c r="V257" s="271">
        <v>0</v>
      </c>
      <c r="W257" s="271">
        <v>-363.46246010509788</v>
      </c>
      <c r="X257" s="271">
        <v>-81703.837511000005</v>
      </c>
      <c r="Y257" s="271">
        <v>-82001.144058000005</v>
      </c>
      <c r="Z257" s="271">
        <v>-297.30654700000014</v>
      </c>
      <c r="AA257" s="271">
        <v>66.155913105097738</v>
      </c>
      <c r="AB257" s="271">
        <v>-81703.837511000005</v>
      </c>
      <c r="AC257" s="271">
        <v>-82001.144058000005</v>
      </c>
      <c r="AD257" s="271">
        <v>-297.30654700000014</v>
      </c>
      <c r="AF257" s="271">
        <v>41051.290379400001</v>
      </c>
      <c r="AG257" s="402">
        <v>0</v>
      </c>
      <c r="AH257" s="402">
        <v>-82001.144058000005</v>
      </c>
      <c r="AI257" s="402">
        <v>-83550.703677000012</v>
      </c>
      <c r="AJ257" s="402">
        <v>-83550.703677000012</v>
      </c>
      <c r="AK257" s="402">
        <v>-158996.37700099999</v>
      </c>
      <c r="AL257" s="402">
        <v>-297.30654700000014</v>
      </c>
      <c r="AM257" s="403" t="s">
        <v>514</v>
      </c>
      <c r="AN257" s="45" t="s">
        <v>545</v>
      </c>
      <c r="AO257" s="45">
        <v>9</v>
      </c>
      <c r="AP257" s="45">
        <v>9</v>
      </c>
      <c r="AR257" s="412"/>
      <c r="AS257" s="176"/>
    </row>
    <row r="258" spans="1:233">
      <c r="A258" s="77">
        <v>1374</v>
      </c>
      <c r="B258" s="77">
        <v>528</v>
      </c>
      <c r="C258" s="77" t="s">
        <v>27</v>
      </c>
      <c r="D258" s="77" t="s">
        <v>28</v>
      </c>
      <c r="E258" s="77" t="s">
        <v>384</v>
      </c>
      <c r="F258" s="77" t="s">
        <v>201</v>
      </c>
      <c r="G258" s="77" t="s">
        <v>473</v>
      </c>
      <c r="H258" s="77" t="s">
        <v>491</v>
      </c>
      <c r="I258" s="77" t="s">
        <v>405</v>
      </c>
      <c r="J258" s="454" t="s">
        <v>469</v>
      </c>
      <c r="K258" s="410">
        <v>36896</v>
      </c>
      <c r="L258" s="410">
        <v>38722</v>
      </c>
      <c r="M258" s="77" t="s">
        <v>30</v>
      </c>
      <c r="N258" s="271">
        <v>-10000000</v>
      </c>
      <c r="O258" s="271">
        <v>4058.339219</v>
      </c>
      <c r="P258" s="411">
        <v>0.6</v>
      </c>
      <c r="Q258" s="271">
        <v>57.692844999999998</v>
      </c>
      <c r="R258" s="271">
        <v>55.718983000000001</v>
      </c>
      <c r="S258" s="411">
        <v>-1.9738619999999969</v>
      </c>
      <c r="T258" s="271">
        <v>-8010.6015674937653</v>
      </c>
      <c r="U258" s="271">
        <v>-254.93253999999999</v>
      </c>
      <c r="V258" s="271">
        <v>0</v>
      </c>
      <c r="W258" s="271">
        <v>-8265.534107493766</v>
      </c>
      <c r="X258" s="271">
        <v>-24131.454258000002</v>
      </c>
      <c r="Y258" s="271">
        <v>-32563.554679000001</v>
      </c>
      <c r="Z258" s="271">
        <v>-8432.1004209999992</v>
      </c>
      <c r="AA258" s="271">
        <v>-166.5663135062332</v>
      </c>
      <c r="AB258" s="271">
        <v>-24131.454258000002</v>
      </c>
      <c r="AC258" s="271">
        <v>-32563.554679000001</v>
      </c>
      <c r="AD258" s="271">
        <v>-8432.1004209999992</v>
      </c>
      <c r="AF258" s="271">
        <v>29374.259267122001</v>
      </c>
      <c r="AG258" s="402">
        <v>0</v>
      </c>
      <c r="AH258" s="402">
        <v>-32563.554679000001</v>
      </c>
      <c r="AI258" s="402">
        <v>-68443.782066999993</v>
      </c>
      <c r="AJ258" s="402">
        <v>-68443.782066999993</v>
      </c>
      <c r="AK258" s="402">
        <v>-23020.892762000003</v>
      </c>
      <c r="AL258" s="402">
        <v>-8432.1004209999992</v>
      </c>
      <c r="AM258" s="403" t="s">
        <v>514</v>
      </c>
      <c r="AN258" s="45">
        <v>8</v>
      </c>
      <c r="AO258" s="45" t="s">
        <v>545</v>
      </c>
      <c r="AP258" s="45">
        <v>8</v>
      </c>
      <c r="AR258" s="412"/>
      <c r="AS258" s="176"/>
    </row>
    <row r="259" spans="1:233">
      <c r="A259" s="77">
        <v>1375</v>
      </c>
      <c r="B259" s="77">
        <v>529</v>
      </c>
      <c r="C259" s="77" t="s">
        <v>27</v>
      </c>
      <c r="D259" s="77" t="s">
        <v>28</v>
      </c>
      <c r="E259" s="77" t="s">
        <v>385</v>
      </c>
      <c r="F259" s="77" t="s">
        <v>200</v>
      </c>
      <c r="G259" s="77" t="s">
        <v>485</v>
      </c>
      <c r="H259" s="77" t="s">
        <v>468</v>
      </c>
      <c r="I259" s="77" t="s">
        <v>405</v>
      </c>
      <c r="J259" s="454" t="s">
        <v>481</v>
      </c>
      <c r="K259" s="410">
        <v>36896</v>
      </c>
      <c r="L259" s="410">
        <v>38722</v>
      </c>
      <c r="M259" s="77" t="s">
        <v>30</v>
      </c>
      <c r="N259" s="271">
        <v>-10000000</v>
      </c>
      <c r="O259" s="271">
        <v>4106.4174670000002</v>
      </c>
      <c r="P259" s="411">
        <v>0.98</v>
      </c>
      <c r="Q259" s="271">
        <v>99.291825000000003</v>
      </c>
      <c r="R259" s="271">
        <v>99.295305999999997</v>
      </c>
      <c r="S259" s="411">
        <v>3.4809999999936281E-3</v>
      </c>
      <c r="T259" s="271">
        <v>14.294439202600834</v>
      </c>
      <c r="U259" s="271">
        <v>-321.44663600000001</v>
      </c>
      <c r="V259" s="271">
        <v>0</v>
      </c>
      <c r="W259" s="271">
        <v>-307.1521967973992</v>
      </c>
      <c r="X259" s="271">
        <v>-18379.486981999999</v>
      </c>
      <c r="Y259" s="271">
        <v>-18635.052468000002</v>
      </c>
      <c r="Z259" s="271">
        <v>-255.56548600000315</v>
      </c>
      <c r="AA259" s="271">
        <v>51.586710797396051</v>
      </c>
      <c r="AB259" s="271">
        <v>-18379.486981999999</v>
      </c>
      <c r="AC259" s="271">
        <v>-18635.052468000002</v>
      </c>
      <c r="AD259" s="271">
        <v>-255.56548600000315</v>
      </c>
      <c r="AF259" s="271">
        <v>23642.6985662525</v>
      </c>
      <c r="AG259" s="402">
        <v>0</v>
      </c>
      <c r="AH259" s="402">
        <v>-18635.052468000002</v>
      </c>
      <c r="AI259" s="402">
        <v>-221559.37783400001</v>
      </c>
      <c r="AJ259" s="402">
        <v>-221559.37783400001</v>
      </c>
      <c r="AK259" s="402">
        <v>-36393.081374000001</v>
      </c>
      <c r="AL259" s="402">
        <v>-255.56548600000315</v>
      </c>
      <c r="AM259" s="403" t="s">
        <v>514</v>
      </c>
      <c r="AN259" s="45">
        <v>6</v>
      </c>
      <c r="AO259" s="45" t="s">
        <v>545</v>
      </c>
      <c r="AP259" s="45">
        <v>6</v>
      </c>
      <c r="AR259" s="412"/>
      <c r="AS259" s="176"/>
    </row>
    <row r="260" spans="1:233">
      <c r="A260" s="77">
        <v>1376</v>
      </c>
      <c r="B260" s="77">
        <v>433</v>
      </c>
      <c r="C260" s="77" t="s">
        <v>27</v>
      </c>
      <c r="D260" s="77" t="s">
        <v>28</v>
      </c>
      <c r="E260" s="77" t="s">
        <v>298</v>
      </c>
      <c r="F260" s="77" t="s">
        <v>203</v>
      </c>
      <c r="G260" s="77" t="s">
        <v>487</v>
      </c>
      <c r="H260" s="77" t="s">
        <v>468</v>
      </c>
      <c r="I260" s="77" t="s">
        <v>286</v>
      </c>
      <c r="J260" s="454" t="s">
        <v>480</v>
      </c>
      <c r="K260" s="410">
        <v>36879</v>
      </c>
      <c r="L260" s="410">
        <v>38453</v>
      </c>
      <c r="M260" s="77" t="s">
        <v>30</v>
      </c>
      <c r="N260" s="271">
        <v>-10000000</v>
      </c>
      <c r="O260" s="271">
        <v>3310.993594</v>
      </c>
      <c r="P260" s="411">
        <v>2.1</v>
      </c>
      <c r="Q260" s="271">
        <v>1275.834208</v>
      </c>
      <c r="R260" s="271">
        <v>1275.787235</v>
      </c>
      <c r="S260" s="411">
        <v>-4.6972999999979947E-2</v>
      </c>
      <c r="T260" s="271">
        <v>-155.5273020908956</v>
      </c>
      <c r="U260" s="271">
        <v>-1518.3791080000001</v>
      </c>
      <c r="V260" s="271">
        <v>0</v>
      </c>
      <c r="W260" s="271">
        <v>-1673.9064100908956</v>
      </c>
      <c r="X260" s="271">
        <v>1255083</v>
      </c>
      <c r="Y260" s="271">
        <v>1254500</v>
      </c>
      <c r="Z260" s="271">
        <v>-583</v>
      </c>
      <c r="AA260" s="271">
        <v>1090.9064100908956</v>
      </c>
      <c r="AB260" s="271">
        <v>1255083</v>
      </c>
      <c r="AC260" s="271">
        <v>1254500</v>
      </c>
      <c r="AD260" s="271">
        <v>-583</v>
      </c>
      <c r="AF260" s="271">
        <v>92591.93585621001</v>
      </c>
      <c r="AG260" s="402">
        <v>-13416.666667</v>
      </c>
      <c r="AH260" s="402">
        <v>1241083.3333330001</v>
      </c>
      <c r="AI260" s="402">
        <v>643116.8488700001</v>
      </c>
      <c r="AJ260" s="402">
        <v>643116.8488700001</v>
      </c>
      <c r="AK260" s="402">
        <v>-17500</v>
      </c>
      <c r="AL260" s="402">
        <v>-583</v>
      </c>
      <c r="AM260" s="403" t="s">
        <v>547</v>
      </c>
      <c r="AN260" s="45" t="s">
        <v>545</v>
      </c>
      <c r="AO260" s="45">
        <v>16</v>
      </c>
      <c r="AP260" s="45">
        <v>16</v>
      </c>
      <c r="AR260" s="412"/>
      <c r="AS260" s="176"/>
    </row>
    <row r="261" spans="1:233">
      <c r="A261" s="77">
        <v>1377</v>
      </c>
      <c r="B261" s="77">
        <v>434</v>
      </c>
      <c r="C261" s="77" t="s">
        <v>27</v>
      </c>
      <c r="D261" s="77" t="s">
        <v>28</v>
      </c>
      <c r="E261" s="77" t="s">
        <v>40</v>
      </c>
      <c r="F261" s="77" t="s">
        <v>200</v>
      </c>
      <c r="G261" s="77" t="s">
        <v>473</v>
      </c>
      <c r="H261" s="77" t="s">
        <v>472</v>
      </c>
      <c r="I261" s="77" t="s">
        <v>31</v>
      </c>
      <c r="J261" s="454" t="s">
        <v>469</v>
      </c>
      <c r="K261" s="410">
        <v>36880</v>
      </c>
      <c r="L261" s="410">
        <v>38706</v>
      </c>
      <c r="M261" s="77" t="s">
        <v>30</v>
      </c>
      <c r="N261" s="271">
        <v>10000000</v>
      </c>
      <c r="O261" s="271">
        <v>-4089.825816</v>
      </c>
      <c r="P261" s="411">
        <v>1.36</v>
      </c>
      <c r="Q261" s="271">
        <v>154.22849500000001</v>
      </c>
      <c r="R261" s="271">
        <v>151.34197599999999</v>
      </c>
      <c r="S261" s="411">
        <v>-2.8865190000000212</v>
      </c>
      <c r="T261" s="271">
        <v>11805.35992457459</v>
      </c>
      <c r="U261" s="271">
        <v>517.83386299999995</v>
      </c>
      <c r="V261" s="271">
        <v>0</v>
      </c>
      <c r="W261" s="271">
        <v>12323.19378757459</v>
      </c>
      <c r="X261" s="271">
        <v>-68251.961460999999</v>
      </c>
      <c r="Y261" s="271">
        <v>-56369.654887999997</v>
      </c>
      <c r="Z261" s="271">
        <v>11882.306573000002</v>
      </c>
      <c r="AA261" s="271">
        <v>-440.88721457458814</v>
      </c>
      <c r="AB261" s="271">
        <v>-68251.961460999999</v>
      </c>
      <c r="AC261" s="271">
        <v>-56369.654887999997</v>
      </c>
      <c r="AD261" s="271">
        <v>11882.306573000002</v>
      </c>
      <c r="AF261" s="271">
        <v>-23547.17213562</v>
      </c>
      <c r="AG261" s="402">
        <v>34000</v>
      </c>
      <c r="AH261" s="402">
        <v>-22369.654887999997</v>
      </c>
      <c r="AI261" s="402">
        <v>-35332.016170999996</v>
      </c>
      <c r="AJ261" s="402">
        <v>-35332.016170999996</v>
      </c>
      <c r="AK261" s="402">
        <v>36603.581394000001</v>
      </c>
      <c r="AL261" s="402">
        <v>11882.306573000002</v>
      </c>
      <c r="AM261" s="403" t="s">
        <v>514</v>
      </c>
      <c r="AN261" s="45">
        <v>6</v>
      </c>
      <c r="AO261" s="45" t="s">
        <v>545</v>
      </c>
      <c r="AP261" s="45">
        <v>6</v>
      </c>
      <c r="AR261" s="412"/>
      <c r="AS261" s="176"/>
    </row>
    <row r="262" spans="1:233">
      <c r="A262" s="77">
        <v>1378</v>
      </c>
      <c r="B262" s="77">
        <v>436</v>
      </c>
      <c r="C262" s="77" t="s">
        <v>27</v>
      </c>
      <c r="D262" s="77" t="s">
        <v>28</v>
      </c>
      <c r="E262" s="77" t="s">
        <v>300</v>
      </c>
      <c r="F262" s="77" t="s">
        <v>203</v>
      </c>
      <c r="G262" s="77" t="s">
        <v>487</v>
      </c>
      <c r="H262" s="77" t="s">
        <v>468</v>
      </c>
      <c r="I262" s="77" t="s">
        <v>404</v>
      </c>
      <c r="J262" s="454" t="s">
        <v>480</v>
      </c>
      <c r="K262" s="410">
        <v>36879</v>
      </c>
      <c r="L262" s="410">
        <v>37609</v>
      </c>
      <c r="M262" s="77" t="s">
        <v>30</v>
      </c>
      <c r="N262" s="271">
        <v>2000000</v>
      </c>
      <c r="O262" s="271">
        <v>-456.55802600000004</v>
      </c>
      <c r="P262" s="411">
        <v>2.15</v>
      </c>
      <c r="Q262" s="271">
        <v>2263.8472489999999</v>
      </c>
      <c r="R262" s="271">
        <v>2263.969599</v>
      </c>
      <c r="S262" s="411">
        <v>0.12235000000009677</v>
      </c>
      <c r="T262" s="271">
        <v>-55.859874481144189</v>
      </c>
      <c r="U262" s="271">
        <v>809.48472100000004</v>
      </c>
      <c r="V262" s="271">
        <v>0</v>
      </c>
      <c r="W262" s="271">
        <v>753.62484651885586</v>
      </c>
      <c r="X262" s="271">
        <v>-398805.55555599998</v>
      </c>
      <c r="Y262" s="271">
        <v>-398686.11111100001</v>
      </c>
      <c r="Z262" s="271">
        <v>119.44444499997189</v>
      </c>
      <c r="AA262" s="271">
        <v>-634.18040151888397</v>
      </c>
      <c r="AB262" s="271">
        <v>-398805.55555599998</v>
      </c>
      <c r="AC262" s="271">
        <v>-398686.11111100001</v>
      </c>
      <c r="AD262" s="271">
        <v>119.44444499997189</v>
      </c>
      <c r="AF262" s="271">
        <v>-12767.645197090002</v>
      </c>
      <c r="AG262" s="402">
        <v>10750</v>
      </c>
      <c r="AH262" s="402">
        <v>-387936.11111100001</v>
      </c>
      <c r="AI262" s="402">
        <v>-182494.49825</v>
      </c>
      <c r="AJ262" s="402">
        <v>-182494.49825</v>
      </c>
      <c r="AK262" s="402">
        <v>3583.3333330000169</v>
      </c>
      <c r="AL262" s="402">
        <v>119.44444499997189</v>
      </c>
      <c r="AM262" s="403" t="s">
        <v>549</v>
      </c>
      <c r="AN262" s="45" t="s">
        <v>545</v>
      </c>
      <c r="AO262" s="45">
        <v>16</v>
      </c>
      <c r="AP262" s="45">
        <v>16</v>
      </c>
      <c r="AR262" s="412"/>
      <c r="AS262" s="176"/>
      <c r="AV262" s="77"/>
      <c r="AW262" s="77"/>
      <c r="AX262" s="77"/>
      <c r="AY262" s="77"/>
      <c r="AZ262" s="77"/>
      <c r="BA262" s="77"/>
      <c r="BB262" s="77"/>
      <c r="BC262" s="77"/>
      <c r="BD262" s="77"/>
      <c r="BE262" s="77"/>
      <c r="BF262" s="77"/>
      <c r="BG262" s="77"/>
      <c r="BH262" s="77"/>
      <c r="BI262" s="77"/>
      <c r="BJ262" s="77"/>
      <c r="BK262" s="77"/>
      <c r="BL262" s="77"/>
      <c r="BM262" s="77"/>
      <c r="BN262" s="77"/>
      <c r="BO262" s="77"/>
      <c r="BP262" s="77"/>
      <c r="BQ262" s="77"/>
      <c r="BR262" s="77"/>
      <c r="BS262" s="77"/>
      <c r="BT262" s="77"/>
      <c r="BU262" s="77"/>
      <c r="BV262" s="77"/>
      <c r="BW262" s="77"/>
      <c r="BX262" s="77"/>
      <c r="BY262" s="77"/>
      <c r="BZ262" s="77"/>
      <c r="CA262" s="77"/>
      <c r="CB262" s="77"/>
      <c r="CC262" s="77"/>
      <c r="CD262" s="77"/>
      <c r="CE262" s="77"/>
      <c r="CF262" s="77"/>
      <c r="CG262" s="77"/>
      <c r="CH262" s="77"/>
      <c r="CI262" s="77"/>
      <c r="CJ262" s="77"/>
      <c r="CK262" s="77"/>
      <c r="CL262" s="77"/>
      <c r="CM262" s="77"/>
      <c r="CN262" s="77"/>
      <c r="CO262" s="77"/>
      <c r="CP262" s="77"/>
      <c r="CQ262" s="77"/>
      <c r="CR262" s="77"/>
      <c r="CS262" s="77"/>
      <c r="CT262" s="77"/>
      <c r="CU262" s="77"/>
      <c r="CV262" s="77"/>
      <c r="CW262" s="77"/>
      <c r="CX262" s="77"/>
      <c r="CY262" s="77"/>
      <c r="CZ262" s="77"/>
      <c r="DA262" s="77"/>
      <c r="DB262" s="77"/>
      <c r="DC262" s="77"/>
      <c r="DD262" s="77"/>
      <c r="DE262" s="77"/>
      <c r="DF262" s="77"/>
      <c r="DG262" s="77"/>
      <c r="DH262" s="77"/>
      <c r="DI262" s="77"/>
      <c r="DJ262" s="77"/>
      <c r="DK262" s="77"/>
      <c r="DL262" s="77"/>
      <c r="DM262" s="77"/>
      <c r="DN262" s="77"/>
      <c r="DO262" s="77"/>
      <c r="DP262" s="77"/>
      <c r="DQ262" s="77"/>
      <c r="DR262" s="77"/>
      <c r="DS262" s="77"/>
      <c r="DT262" s="77"/>
      <c r="DU262" s="77"/>
      <c r="DV262" s="77"/>
      <c r="DW262" s="77"/>
      <c r="DX262" s="77"/>
      <c r="DY262" s="77"/>
      <c r="DZ262" s="77"/>
      <c r="EA262" s="77"/>
      <c r="EB262" s="77"/>
      <c r="EC262" s="77"/>
      <c r="ED262" s="77"/>
      <c r="EE262" s="77"/>
      <c r="EF262" s="77"/>
      <c r="EG262" s="77"/>
      <c r="EH262" s="77"/>
      <c r="EI262" s="77"/>
      <c r="EJ262" s="77"/>
      <c r="EK262" s="77"/>
      <c r="EL262" s="77"/>
      <c r="EM262" s="77"/>
      <c r="EN262" s="77"/>
      <c r="EO262" s="77"/>
      <c r="EP262" s="77"/>
      <c r="EQ262" s="77"/>
      <c r="ER262" s="77"/>
      <c r="ES262" s="77"/>
      <c r="ET262" s="77"/>
      <c r="EU262" s="77"/>
      <c r="EV262" s="77"/>
      <c r="EW262" s="77"/>
      <c r="EX262" s="77"/>
      <c r="EY262" s="77"/>
      <c r="EZ262" s="77"/>
      <c r="FA262" s="77"/>
      <c r="FB262" s="77"/>
      <c r="FC262" s="77"/>
      <c r="FD262" s="77"/>
      <c r="FE262" s="77"/>
      <c r="FF262" s="77"/>
      <c r="FG262" s="77"/>
      <c r="FH262" s="77"/>
      <c r="FI262" s="77"/>
      <c r="FJ262" s="77"/>
      <c r="FK262" s="77"/>
      <c r="FL262" s="77"/>
      <c r="FM262" s="77"/>
      <c r="FN262" s="77"/>
      <c r="FO262" s="77"/>
      <c r="FP262" s="77"/>
      <c r="FQ262" s="77"/>
      <c r="FR262" s="77"/>
      <c r="FS262" s="77"/>
      <c r="FT262" s="77"/>
      <c r="FU262" s="77"/>
      <c r="FV262" s="77"/>
      <c r="FW262" s="77"/>
      <c r="FX262" s="77"/>
      <c r="FY262" s="77"/>
      <c r="FZ262" s="77"/>
      <c r="GA262" s="77"/>
      <c r="GB262" s="77"/>
      <c r="GC262" s="77"/>
      <c r="GD262" s="77"/>
      <c r="GE262" s="77"/>
      <c r="GF262" s="77"/>
      <c r="GG262" s="77"/>
      <c r="GH262" s="77"/>
      <c r="GI262" s="77"/>
      <c r="GJ262" s="77"/>
      <c r="GK262" s="77"/>
      <c r="GL262" s="77"/>
      <c r="GM262" s="77"/>
      <c r="GN262" s="77"/>
      <c r="GO262" s="77"/>
      <c r="GP262" s="77"/>
      <c r="GQ262" s="77"/>
      <c r="GR262" s="77"/>
      <c r="GS262" s="77"/>
      <c r="GT262" s="77"/>
      <c r="GU262" s="77"/>
      <c r="GV262" s="77"/>
      <c r="GW262" s="77"/>
      <c r="GX262" s="77"/>
      <c r="GY262" s="77"/>
      <c r="GZ262" s="77"/>
      <c r="HA262" s="77"/>
      <c r="HB262" s="77"/>
      <c r="HC262" s="77"/>
      <c r="HD262" s="77"/>
      <c r="HE262" s="77"/>
      <c r="HF262" s="77"/>
      <c r="HG262" s="77"/>
      <c r="HH262" s="77"/>
      <c r="HI262" s="77"/>
      <c r="HJ262" s="77"/>
      <c r="HK262" s="77"/>
      <c r="HL262" s="77"/>
      <c r="HM262" s="77"/>
      <c r="HN262" s="77"/>
      <c r="HO262" s="77"/>
      <c r="HP262" s="77"/>
      <c r="HQ262" s="77"/>
      <c r="HR262" s="77"/>
      <c r="HS262" s="77"/>
      <c r="HT262" s="77"/>
      <c r="HU262" s="77"/>
      <c r="HV262" s="77"/>
      <c r="HW262" s="77"/>
      <c r="HX262" s="77"/>
      <c r="HY262" s="77"/>
    </row>
    <row r="263" spans="1:233">
      <c r="A263" s="77">
        <v>1379</v>
      </c>
      <c r="B263" s="77">
        <v>435</v>
      </c>
      <c r="C263" s="77" t="s">
        <v>27</v>
      </c>
      <c r="D263" s="77" t="s">
        <v>28</v>
      </c>
      <c r="E263" s="77" t="s">
        <v>71</v>
      </c>
      <c r="F263" s="77" t="s">
        <v>200</v>
      </c>
      <c r="G263" s="77" t="s">
        <v>474</v>
      </c>
      <c r="H263" s="77" t="s">
        <v>468</v>
      </c>
      <c r="I263" s="77" t="s">
        <v>31</v>
      </c>
      <c r="J263" s="454" t="s">
        <v>470</v>
      </c>
      <c r="K263" s="410">
        <v>36880</v>
      </c>
      <c r="L263" s="410">
        <v>38706</v>
      </c>
      <c r="M263" s="77" t="s">
        <v>30</v>
      </c>
      <c r="N263" s="271">
        <v>-10000000</v>
      </c>
      <c r="O263" s="271">
        <v>4080.965193</v>
      </c>
      <c r="P263" s="411">
        <v>1</v>
      </c>
      <c r="Q263" s="271">
        <v>81.731943000000001</v>
      </c>
      <c r="R263" s="271">
        <v>81.748227999999997</v>
      </c>
      <c r="S263" s="411">
        <v>1.628499999999633E-2</v>
      </c>
      <c r="T263" s="271">
        <v>66.458518167990022</v>
      </c>
      <c r="U263" s="271">
        <v>-352.03351099999998</v>
      </c>
      <c r="V263" s="271">
        <v>0</v>
      </c>
      <c r="W263" s="271">
        <v>-285.57499283200997</v>
      </c>
      <c r="X263" s="271">
        <v>-78611.861118000001</v>
      </c>
      <c r="Y263" s="271">
        <v>-78853.739600999994</v>
      </c>
      <c r="Z263" s="271">
        <v>-241.87848299999314</v>
      </c>
      <c r="AA263" s="271">
        <v>43.696509832016829</v>
      </c>
      <c r="AB263" s="271">
        <v>-78611.861118000001</v>
      </c>
      <c r="AC263" s="271">
        <v>-78853.739600999994</v>
      </c>
      <c r="AD263" s="271">
        <v>-241.87848299999314</v>
      </c>
      <c r="AF263" s="271">
        <v>23496.157098697498</v>
      </c>
      <c r="AG263" s="402">
        <v>-25000</v>
      </c>
      <c r="AH263" s="402">
        <v>-103853.73960099999</v>
      </c>
      <c r="AI263" s="402">
        <v>-67762.227630999987</v>
      </c>
      <c r="AJ263" s="402">
        <v>-67762.227630999987</v>
      </c>
      <c r="AK263" s="402">
        <v>26305.180503000011</v>
      </c>
      <c r="AL263" s="402">
        <v>-241.87848299999314</v>
      </c>
      <c r="AM263" s="403" t="s">
        <v>514</v>
      </c>
      <c r="AN263" s="45">
        <v>6</v>
      </c>
      <c r="AO263" s="45" t="s">
        <v>545</v>
      </c>
      <c r="AP263" s="45">
        <v>6</v>
      </c>
      <c r="AR263" s="412"/>
      <c r="AS263" s="176"/>
      <c r="AV263" s="77"/>
      <c r="AW263" s="77"/>
      <c r="AX263" s="77"/>
      <c r="AY263" s="77"/>
      <c r="AZ263" s="77"/>
      <c r="BA263" s="77"/>
      <c r="BB263" s="77"/>
      <c r="BC263" s="77"/>
      <c r="BD263" s="77"/>
      <c r="BE263" s="77"/>
      <c r="BF263" s="77"/>
      <c r="BG263" s="77"/>
      <c r="BH263" s="77"/>
      <c r="BI263" s="77"/>
      <c r="BJ263" s="77"/>
      <c r="BK263" s="77"/>
      <c r="BL263" s="77"/>
      <c r="BM263" s="77"/>
      <c r="BN263" s="77"/>
      <c r="BO263" s="77"/>
      <c r="BP263" s="77"/>
      <c r="BQ263" s="77"/>
      <c r="BR263" s="77"/>
      <c r="BS263" s="77"/>
      <c r="BT263" s="77"/>
      <c r="BU263" s="77"/>
      <c r="BV263" s="77"/>
      <c r="BW263" s="77"/>
      <c r="BX263" s="77"/>
      <c r="BY263" s="77"/>
      <c r="BZ263" s="77"/>
      <c r="CA263" s="77"/>
      <c r="CB263" s="77"/>
      <c r="CC263" s="77"/>
      <c r="CD263" s="77"/>
      <c r="CE263" s="77"/>
      <c r="CF263" s="77"/>
      <c r="CG263" s="77"/>
      <c r="CH263" s="77"/>
      <c r="CI263" s="77"/>
      <c r="CJ263" s="77"/>
      <c r="CK263" s="77"/>
      <c r="CL263" s="77"/>
      <c r="CM263" s="77"/>
      <c r="CN263" s="77"/>
      <c r="CO263" s="77"/>
      <c r="CP263" s="77"/>
      <c r="CQ263" s="77"/>
      <c r="CR263" s="77"/>
      <c r="CS263" s="77"/>
      <c r="CT263" s="77"/>
      <c r="CU263" s="77"/>
      <c r="CV263" s="77"/>
      <c r="CW263" s="77"/>
      <c r="CX263" s="77"/>
      <c r="CY263" s="77"/>
      <c r="CZ263" s="77"/>
      <c r="DA263" s="77"/>
      <c r="DB263" s="77"/>
      <c r="DC263" s="77"/>
      <c r="DD263" s="77"/>
      <c r="DE263" s="77"/>
      <c r="DF263" s="77"/>
      <c r="DG263" s="77"/>
      <c r="DH263" s="77"/>
      <c r="DI263" s="77"/>
      <c r="DJ263" s="77"/>
      <c r="DK263" s="77"/>
      <c r="DL263" s="77"/>
      <c r="DM263" s="77"/>
      <c r="DN263" s="77"/>
      <c r="DO263" s="77"/>
      <c r="DP263" s="77"/>
      <c r="DQ263" s="77"/>
      <c r="DR263" s="77"/>
      <c r="DS263" s="77"/>
      <c r="DT263" s="77"/>
      <c r="DU263" s="77"/>
      <c r="DV263" s="77"/>
      <c r="DW263" s="77"/>
      <c r="DX263" s="77"/>
      <c r="DY263" s="77"/>
      <c r="DZ263" s="77"/>
      <c r="EA263" s="77"/>
      <c r="EB263" s="77"/>
      <c r="EC263" s="77"/>
      <c r="ED263" s="77"/>
      <c r="EE263" s="77"/>
      <c r="EF263" s="77"/>
      <c r="EG263" s="77"/>
      <c r="EH263" s="77"/>
      <c r="EI263" s="77"/>
      <c r="EJ263" s="77"/>
      <c r="EK263" s="77"/>
      <c r="EL263" s="77"/>
      <c r="EM263" s="77"/>
      <c r="EN263" s="77"/>
      <c r="EO263" s="77"/>
      <c r="EP263" s="77"/>
      <c r="EQ263" s="77"/>
      <c r="ER263" s="77"/>
      <c r="ES263" s="77"/>
      <c r="ET263" s="77"/>
      <c r="EU263" s="77"/>
      <c r="EV263" s="77"/>
      <c r="EW263" s="77"/>
      <c r="EX263" s="77"/>
      <c r="EY263" s="77"/>
      <c r="EZ263" s="77"/>
      <c r="FA263" s="77"/>
      <c r="FB263" s="77"/>
      <c r="FC263" s="77"/>
      <c r="FD263" s="77"/>
      <c r="FE263" s="77"/>
      <c r="FF263" s="77"/>
      <c r="FG263" s="77"/>
      <c r="FH263" s="77"/>
      <c r="FI263" s="77"/>
      <c r="FJ263" s="77"/>
      <c r="FK263" s="77"/>
      <c r="FL263" s="77"/>
      <c r="FM263" s="77"/>
      <c r="FN263" s="77"/>
      <c r="FO263" s="77"/>
      <c r="FP263" s="77"/>
      <c r="FQ263" s="77"/>
      <c r="FR263" s="77"/>
      <c r="FS263" s="77"/>
      <c r="FT263" s="77"/>
      <c r="FU263" s="77"/>
      <c r="FV263" s="77"/>
      <c r="FW263" s="77"/>
      <c r="FX263" s="77"/>
      <c r="FY263" s="77"/>
      <c r="FZ263" s="77"/>
      <c r="GA263" s="77"/>
      <c r="GB263" s="77"/>
      <c r="GC263" s="77"/>
      <c r="GD263" s="77"/>
      <c r="GE263" s="77"/>
      <c r="GF263" s="77"/>
      <c r="GG263" s="77"/>
      <c r="GH263" s="77"/>
      <c r="GI263" s="77"/>
      <c r="GJ263" s="77"/>
      <c r="GK263" s="77"/>
      <c r="GL263" s="77"/>
      <c r="GM263" s="77"/>
      <c r="GN263" s="77"/>
      <c r="GO263" s="77"/>
      <c r="GP263" s="77"/>
      <c r="GQ263" s="77"/>
      <c r="GR263" s="77"/>
      <c r="GS263" s="77"/>
      <c r="GT263" s="77"/>
      <c r="GU263" s="77"/>
      <c r="GV263" s="77"/>
      <c r="GW263" s="77"/>
      <c r="GX263" s="77"/>
      <c r="GY263" s="77"/>
      <c r="GZ263" s="77"/>
      <c r="HA263" s="77"/>
      <c r="HB263" s="77"/>
      <c r="HC263" s="77"/>
      <c r="HD263" s="77"/>
      <c r="HE263" s="77"/>
      <c r="HF263" s="77"/>
      <c r="HG263" s="77"/>
      <c r="HH263" s="77"/>
      <c r="HI263" s="77"/>
      <c r="HJ263" s="77"/>
      <c r="HK263" s="77"/>
      <c r="HL263" s="77"/>
      <c r="HM263" s="77"/>
      <c r="HN263" s="77"/>
      <c r="HO263" s="77"/>
      <c r="HP263" s="77"/>
      <c r="HQ263" s="77"/>
      <c r="HR263" s="77"/>
      <c r="HS263" s="77"/>
      <c r="HT263" s="77"/>
      <c r="HU263" s="77"/>
      <c r="HV263" s="77"/>
      <c r="HW263" s="77"/>
      <c r="HX263" s="77"/>
      <c r="HY263" s="77"/>
    </row>
    <row r="264" spans="1:233">
      <c r="A264" s="77">
        <v>1480</v>
      </c>
      <c r="B264" s="77">
        <v>531</v>
      </c>
      <c r="C264" s="77" t="s">
        <v>27</v>
      </c>
      <c r="D264" s="77" t="s">
        <v>301</v>
      </c>
      <c r="E264" s="77" t="s">
        <v>304</v>
      </c>
      <c r="F264" s="77" t="s">
        <v>205</v>
      </c>
      <c r="G264" s="77" t="s">
        <v>485</v>
      </c>
      <c r="H264" s="77" t="s">
        <v>497</v>
      </c>
      <c r="I264" s="77" t="s">
        <v>405</v>
      </c>
      <c r="J264" s="454" t="s">
        <v>486</v>
      </c>
      <c r="K264" s="410">
        <v>36896</v>
      </c>
      <c r="L264" s="410">
        <v>38722</v>
      </c>
      <c r="M264" s="77" t="s">
        <v>30</v>
      </c>
      <c r="N264" s="271">
        <v>10000000</v>
      </c>
      <c r="O264" s="271">
        <v>-4206.4290309999997</v>
      </c>
      <c r="P264" s="411">
        <v>2.1</v>
      </c>
      <c r="Q264" s="271">
        <v>251.29364000000001</v>
      </c>
      <c r="R264" s="271">
        <v>251.31009599999999</v>
      </c>
      <c r="S264" s="411">
        <v>1.6455999999976711E-2</v>
      </c>
      <c r="T264" s="271">
        <v>-69.220996134038032</v>
      </c>
      <c r="U264" s="271">
        <v>786.51595799999996</v>
      </c>
      <c r="V264" s="271">
        <v>0</v>
      </c>
      <c r="W264" s="271">
        <v>717.29496186596191</v>
      </c>
      <c r="X264" s="271">
        <v>-109605.385325</v>
      </c>
      <c r="Y264" s="271">
        <v>-109157.39769899999</v>
      </c>
      <c r="Z264" s="271">
        <v>447.98762600000191</v>
      </c>
      <c r="AA264" s="271">
        <v>-269.30733586596</v>
      </c>
      <c r="AB264" s="271">
        <v>-109605.385325</v>
      </c>
      <c r="AC264" s="271">
        <v>-109157.39769899999</v>
      </c>
      <c r="AD264" s="271">
        <v>447.98762600000191</v>
      </c>
      <c r="AF264" s="271">
        <v>-41517.454535969999</v>
      </c>
      <c r="AG264" s="402">
        <v>0</v>
      </c>
      <c r="AH264" s="402">
        <v>-109157.39769899999</v>
      </c>
      <c r="AI264" s="402">
        <v>14092.561329000004</v>
      </c>
      <c r="AJ264" s="402">
        <v>14092.561329000004</v>
      </c>
      <c r="AK264" s="402">
        <v>65172.851572000014</v>
      </c>
      <c r="AL264" s="402">
        <v>447.98762600000191</v>
      </c>
      <c r="AM264" s="403" t="s">
        <v>514</v>
      </c>
      <c r="AN264" s="45" t="s">
        <v>545</v>
      </c>
      <c r="AO264" s="45">
        <v>9</v>
      </c>
      <c r="AP264" s="45">
        <v>9</v>
      </c>
      <c r="AR264" s="412"/>
      <c r="AS264" s="176"/>
    </row>
    <row r="265" spans="1:233">
      <c r="A265" s="77">
        <v>1481</v>
      </c>
      <c r="B265" s="77">
        <v>532</v>
      </c>
      <c r="C265" s="77" t="s">
        <v>27</v>
      </c>
      <c r="D265" s="77" t="s">
        <v>301</v>
      </c>
      <c r="E265" s="77" t="s">
        <v>305</v>
      </c>
      <c r="F265" s="77" t="s">
        <v>201</v>
      </c>
      <c r="G265" s="77" t="s">
        <v>467</v>
      </c>
      <c r="H265" s="77" t="s">
        <v>468</v>
      </c>
      <c r="I265" s="77" t="s">
        <v>405</v>
      </c>
      <c r="J265" s="454" t="s">
        <v>486</v>
      </c>
      <c r="K265" s="410">
        <v>36896</v>
      </c>
      <c r="L265" s="410">
        <v>38722</v>
      </c>
      <c r="M265" s="77" t="s">
        <v>30</v>
      </c>
      <c r="N265" s="271">
        <v>10000000</v>
      </c>
      <c r="O265" s="271">
        <v>-4036.9115939999997</v>
      </c>
      <c r="P265" s="411">
        <v>0.45</v>
      </c>
      <c r="Q265" s="271">
        <v>48.554516999999997</v>
      </c>
      <c r="R265" s="271">
        <v>48.561619999999998</v>
      </c>
      <c r="S265" s="411">
        <v>7.1030000000007476E-3</v>
      </c>
      <c r="T265" s="271">
        <v>-28.674183052185015</v>
      </c>
      <c r="U265" s="271">
        <v>191.21415300000001</v>
      </c>
      <c r="V265" s="271">
        <v>0</v>
      </c>
      <c r="W265" s="271">
        <v>162.539969947815</v>
      </c>
      <c r="X265" s="271">
        <v>-4013.28676</v>
      </c>
      <c r="Y265" s="271">
        <v>-3924.5262120000002</v>
      </c>
      <c r="Z265" s="271">
        <v>88.760547999999744</v>
      </c>
      <c r="AA265" s="271">
        <v>-73.779421947815251</v>
      </c>
      <c r="AB265" s="271">
        <v>-4013.28676</v>
      </c>
      <c r="AC265" s="271">
        <v>-3924.5262120000002</v>
      </c>
      <c r="AD265" s="271">
        <v>88.760547999999744</v>
      </c>
      <c r="AF265" s="271">
        <v>-29219.166117371999</v>
      </c>
      <c r="AG265" s="402">
        <v>0</v>
      </c>
      <c r="AH265" s="402">
        <v>-3924.5262120000002</v>
      </c>
      <c r="AI265" s="402">
        <v>3235.7643459999995</v>
      </c>
      <c r="AJ265" s="402">
        <v>3235.7643459999995</v>
      </c>
      <c r="AK265" s="402">
        <v>-15726.086626</v>
      </c>
      <c r="AL265" s="402">
        <v>88.760547999999744</v>
      </c>
      <c r="AM265" s="403" t="s">
        <v>514</v>
      </c>
      <c r="AN265" s="45">
        <v>8</v>
      </c>
      <c r="AO265" s="45" t="s">
        <v>545</v>
      </c>
      <c r="AP265" s="45">
        <v>8</v>
      </c>
      <c r="AR265" s="412"/>
      <c r="AS265" s="176"/>
      <c r="AV265" s="77"/>
      <c r="AW265" s="77"/>
      <c r="AX265" s="77"/>
      <c r="AY265" s="77"/>
      <c r="AZ265" s="77"/>
      <c r="BA265" s="77"/>
      <c r="BB265" s="77"/>
      <c r="BC265" s="77"/>
      <c r="BD265" s="77"/>
      <c r="BE265" s="77"/>
      <c r="BF265" s="77"/>
      <c r="BG265" s="77"/>
      <c r="BH265" s="77"/>
      <c r="BI265" s="77"/>
      <c r="BJ265" s="77"/>
      <c r="BK265" s="77"/>
      <c r="BL265" s="77"/>
      <c r="BM265" s="77"/>
      <c r="BN265" s="77"/>
      <c r="BO265" s="77"/>
      <c r="BP265" s="77"/>
      <c r="BQ265" s="77"/>
      <c r="BR265" s="77"/>
      <c r="BS265" s="77"/>
      <c r="BT265" s="77"/>
      <c r="BU265" s="77"/>
      <c r="BV265" s="77"/>
      <c r="BW265" s="77"/>
      <c r="BX265" s="77"/>
      <c r="BY265" s="77"/>
      <c r="BZ265" s="77"/>
      <c r="CA265" s="77"/>
      <c r="CB265" s="77"/>
      <c r="CC265" s="77"/>
      <c r="CD265" s="77"/>
      <c r="CE265" s="77"/>
      <c r="CF265" s="77"/>
      <c r="CG265" s="77"/>
      <c r="CH265" s="77"/>
      <c r="CI265" s="77"/>
      <c r="CJ265" s="77"/>
      <c r="CK265" s="77"/>
      <c r="CL265" s="77"/>
      <c r="CM265" s="77"/>
      <c r="CN265" s="77"/>
      <c r="CO265" s="77"/>
      <c r="CP265" s="77"/>
      <c r="CQ265" s="77"/>
      <c r="CR265" s="77"/>
      <c r="CS265" s="77"/>
      <c r="CT265" s="77"/>
      <c r="CU265" s="77"/>
      <c r="CV265" s="77"/>
      <c r="CW265" s="77"/>
      <c r="CX265" s="77"/>
      <c r="CY265" s="77"/>
      <c r="CZ265" s="77"/>
      <c r="DA265" s="77"/>
      <c r="DB265" s="77"/>
      <c r="DC265" s="77"/>
      <c r="DD265" s="77"/>
      <c r="DE265" s="77"/>
      <c r="DF265" s="77"/>
      <c r="DG265" s="77"/>
      <c r="DH265" s="77"/>
      <c r="DI265" s="77"/>
      <c r="DJ265" s="77"/>
      <c r="DK265" s="77"/>
      <c r="DL265" s="77"/>
      <c r="DM265" s="77"/>
      <c r="DN265" s="77"/>
      <c r="DO265" s="77"/>
      <c r="DP265" s="77"/>
      <c r="DQ265" s="77"/>
      <c r="DR265" s="77"/>
      <c r="DS265" s="77"/>
      <c r="DT265" s="77"/>
      <c r="DU265" s="77"/>
      <c r="DV265" s="77"/>
      <c r="DW265" s="77"/>
      <c r="DX265" s="77"/>
      <c r="DY265" s="77"/>
      <c r="DZ265" s="77"/>
      <c r="EA265" s="77"/>
      <c r="EB265" s="77"/>
      <c r="EC265" s="77"/>
      <c r="ED265" s="77"/>
      <c r="EE265" s="77"/>
      <c r="EF265" s="77"/>
      <c r="EG265" s="77"/>
      <c r="EH265" s="77"/>
      <c r="EI265" s="77"/>
      <c r="EJ265" s="77"/>
      <c r="EK265" s="77"/>
      <c r="EL265" s="77"/>
      <c r="EM265" s="77"/>
      <c r="EN265" s="77"/>
      <c r="EO265" s="77"/>
      <c r="EP265" s="77"/>
      <c r="EQ265" s="77"/>
      <c r="ER265" s="77"/>
      <c r="ES265" s="77"/>
      <c r="ET265" s="77"/>
      <c r="EU265" s="77"/>
      <c r="EV265" s="77"/>
      <c r="EW265" s="77"/>
      <c r="EX265" s="77"/>
      <c r="EY265" s="77"/>
      <c r="EZ265" s="77"/>
      <c r="FA265" s="77"/>
      <c r="FB265" s="77"/>
      <c r="FC265" s="77"/>
      <c r="FD265" s="77"/>
      <c r="FE265" s="77"/>
      <c r="FF265" s="77"/>
      <c r="FG265" s="77"/>
      <c r="FH265" s="77"/>
      <c r="FI265" s="77"/>
      <c r="FJ265" s="77"/>
      <c r="FK265" s="77"/>
      <c r="FL265" s="77"/>
      <c r="FM265" s="77"/>
      <c r="FN265" s="77"/>
      <c r="FO265" s="77"/>
      <c r="FP265" s="77"/>
      <c r="FQ265" s="77"/>
      <c r="FR265" s="77"/>
      <c r="FS265" s="77"/>
      <c r="FT265" s="77"/>
      <c r="FU265" s="77"/>
      <c r="FV265" s="77"/>
      <c r="FW265" s="77"/>
      <c r="FX265" s="77"/>
      <c r="FY265" s="77"/>
      <c r="FZ265" s="77"/>
      <c r="GA265" s="77"/>
      <c r="GB265" s="77"/>
      <c r="GC265" s="77"/>
      <c r="GD265" s="77"/>
      <c r="GE265" s="77"/>
      <c r="GF265" s="77"/>
      <c r="GG265" s="77"/>
      <c r="GH265" s="77"/>
      <c r="GI265" s="77"/>
      <c r="GJ265" s="77"/>
      <c r="GK265" s="77"/>
      <c r="GL265" s="77"/>
      <c r="GM265" s="77"/>
      <c r="GN265" s="77"/>
      <c r="GO265" s="77"/>
      <c r="GP265" s="77"/>
      <c r="GQ265" s="77"/>
      <c r="GR265" s="77"/>
      <c r="GS265" s="77"/>
      <c r="GT265" s="77"/>
      <c r="GU265" s="77"/>
      <c r="GV265" s="77"/>
      <c r="GW265" s="77"/>
      <c r="GX265" s="77"/>
      <c r="GY265" s="77"/>
      <c r="GZ265" s="77"/>
      <c r="HA265" s="77"/>
      <c r="HB265" s="77"/>
      <c r="HC265" s="77"/>
      <c r="HD265" s="77"/>
      <c r="HE265" s="77"/>
      <c r="HF265" s="77"/>
      <c r="HG265" s="77"/>
      <c r="HH265" s="77"/>
      <c r="HI265" s="77"/>
      <c r="HJ265" s="77"/>
      <c r="HK265" s="77"/>
      <c r="HL265" s="77"/>
      <c r="HM265" s="77"/>
      <c r="HN265" s="77"/>
      <c r="HO265" s="77"/>
      <c r="HP265" s="77"/>
      <c r="HQ265" s="77"/>
      <c r="HR265" s="77"/>
      <c r="HS265" s="77"/>
      <c r="HT265" s="77"/>
      <c r="HU265" s="77"/>
      <c r="HV265" s="77"/>
      <c r="HW265" s="77"/>
      <c r="HX265" s="77"/>
      <c r="HY265" s="77"/>
    </row>
    <row r="266" spans="1:233">
      <c r="A266" s="77">
        <v>1482</v>
      </c>
      <c r="B266" s="77">
        <v>533</v>
      </c>
      <c r="C266" s="77" t="s">
        <v>27</v>
      </c>
      <c r="D266" s="77" t="s">
        <v>301</v>
      </c>
      <c r="E266" s="77" t="s">
        <v>306</v>
      </c>
      <c r="F266" s="77" t="s">
        <v>197</v>
      </c>
      <c r="G266" s="77" t="s">
        <v>477</v>
      </c>
      <c r="H266" s="77" t="s">
        <v>468</v>
      </c>
      <c r="I266" s="77" t="s">
        <v>405</v>
      </c>
      <c r="J266" s="454" t="s">
        <v>486</v>
      </c>
      <c r="K266" s="410">
        <v>36896</v>
      </c>
      <c r="L266" s="410">
        <v>38722</v>
      </c>
      <c r="M266" s="77" t="s">
        <v>30</v>
      </c>
      <c r="N266" s="271">
        <v>10000000</v>
      </c>
      <c r="O266" s="271">
        <v>-4085.156195</v>
      </c>
      <c r="P266" s="411">
        <v>1.25</v>
      </c>
      <c r="Q266" s="271">
        <v>181.067879</v>
      </c>
      <c r="R266" s="271">
        <v>181.08235999999999</v>
      </c>
      <c r="S266" s="411">
        <v>1.4480999999989308E-2</v>
      </c>
      <c r="T266" s="271">
        <v>-59.157146859751322</v>
      </c>
      <c r="U266" s="271">
        <v>520.48508500000003</v>
      </c>
      <c r="V266" s="271">
        <v>0</v>
      </c>
      <c r="W266" s="271">
        <v>461.3279381402487</v>
      </c>
      <c r="X266" s="271">
        <v>-194684.373513</v>
      </c>
      <c r="Y266" s="271">
        <v>-194494.161238</v>
      </c>
      <c r="Z266" s="271">
        <v>190.21227499999804</v>
      </c>
      <c r="AA266" s="271">
        <v>-271.11566314025066</v>
      </c>
      <c r="AB266" s="271">
        <v>-194684.373513</v>
      </c>
      <c r="AC266" s="271">
        <v>-194494.161238</v>
      </c>
      <c r="AD266" s="271">
        <v>190.21227499999804</v>
      </c>
      <c r="AF266" s="271">
        <v>-51072.622749890004</v>
      </c>
      <c r="AG266" s="402">
        <v>0</v>
      </c>
      <c r="AH266" s="402">
        <v>-194494.161238</v>
      </c>
      <c r="AI266" s="402">
        <v>-184891.33327500001</v>
      </c>
      <c r="AJ266" s="402">
        <v>-184891.33327500001</v>
      </c>
      <c r="AK266" s="402">
        <v>10028.792978000012</v>
      </c>
      <c r="AL266" s="402">
        <v>190.21227499999804</v>
      </c>
      <c r="AM266" s="403" t="s">
        <v>514</v>
      </c>
      <c r="AN266" s="45" t="s">
        <v>545</v>
      </c>
      <c r="AO266" s="45">
        <v>10</v>
      </c>
      <c r="AP266" s="45">
        <v>10</v>
      </c>
      <c r="AR266" s="412"/>
      <c r="AS266" s="176"/>
      <c r="AV266" s="77"/>
      <c r="AW266" s="77"/>
      <c r="AX266" s="77"/>
      <c r="AY266" s="77"/>
      <c r="AZ266" s="77"/>
      <c r="BA266" s="77"/>
      <c r="BB266" s="77"/>
      <c r="BC266" s="77"/>
      <c r="BD266" s="77"/>
      <c r="BE266" s="77"/>
      <c r="BF266" s="77"/>
      <c r="BG266" s="77"/>
      <c r="BH266" s="77"/>
      <c r="BI266" s="77"/>
      <c r="BJ266" s="77"/>
      <c r="BK266" s="77"/>
      <c r="BL266" s="77"/>
      <c r="BM266" s="77"/>
      <c r="BN266" s="77"/>
      <c r="BO266" s="77"/>
      <c r="BP266" s="77"/>
      <c r="BQ266" s="77"/>
      <c r="BR266" s="77"/>
      <c r="BS266" s="77"/>
      <c r="BT266" s="77"/>
      <c r="BU266" s="77"/>
      <c r="BV266" s="77"/>
      <c r="BW266" s="77"/>
      <c r="BX266" s="77"/>
      <c r="BY266" s="77"/>
      <c r="BZ266" s="77"/>
      <c r="CA266" s="77"/>
      <c r="CB266" s="77"/>
      <c r="CC266" s="77"/>
      <c r="CD266" s="77"/>
      <c r="CE266" s="77"/>
      <c r="CF266" s="77"/>
      <c r="CG266" s="77"/>
      <c r="CH266" s="77"/>
      <c r="CI266" s="77"/>
      <c r="CJ266" s="77"/>
      <c r="CK266" s="77"/>
      <c r="CL266" s="77"/>
      <c r="CM266" s="77"/>
      <c r="CN266" s="77"/>
      <c r="CO266" s="77"/>
      <c r="CP266" s="77"/>
      <c r="CQ266" s="77"/>
      <c r="CR266" s="77"/>
      <c r="CS266" s="77"/>
      <c r="CT266" s="77"/>
      <c r="CU266" s="77"/>
      <c r="CV266" s="77"/>
      <c r="CW266" s="77"/>
      <c r="CX266" s="77"/>
      <c r="CY266" s="77"/>
      <c r="CZ266" s="77"/>
      <c r="DA266" s="77"/>
      <c r="DB266" s="77"/>
      <c r="DC266" s="77"/>
      <c r="DD266" s="77"/>
      <c r="DE266" s="77"/>
      <c r="DF266" s="77"/>
      <c r="DG266" s="77"/>
      <c r="DH266" s="77"/>
      <c r="DI266" s="77"/>
      <c r="DJ266" s="77"/>
      <c r="DK266" s="77"/>
      <c r="DL266" s="77"/>
      <c r="DM266" s="77"/>
      <c r="DN266" s="77"/>
      <c r="DO266" s="77"/>
      <c r="DP266" s="77"/>
      <c r="DQ266" s="77"/>
      <c r="DR266" s="77"/>
      <c r="DS266" s="77"/>
      <c r="DT266" s="77"/>
      <c r="DU266" s="77"/>
      <c r="DV266" s="77"/>
      <c r="DW266" s="77"/>
      <c r="DX266" s="77"/>
      <c r="DY266" s="77"/>
      <c r="DZ266" s="77"/>
      <c r="EA266" s="77"/>
      <c r="EB266" s="77"/>
      <c r="EC266" s="77"/>
      <c r="ED266" s="77"/>
      <c r="EE266" s="77"/>
      <c r="EF266" s="77"/>
      <c r="EG266" s="77"/>
      <c r="EH266" s="77"/>
      <c r="EI266" s="77"/>
      <c r="EJ266" s="77"/>
      <c r="EK266" s="77"/>
      <c r="EL266" s="77"/>
      <c r="EM266" s="77"/>
      <c r="EN266" s="77"/>
      <c r="EO266" s="77"/>
      <c r="EP266" s="77"/>
      <c r="EQ266" s="77"/>
      <c r="ER266" s="77"/>
      <c r="ES266" s="77"/>
      <c r="ET266" s="77"/>
      <c r="EU266" s="77"/>
      <c r="EV266" s="77"/>
      <c r="EW266" s="77"/>
      <c r="EX266" s="77"/>
      <c r="EY266" s="77"/>
      <c r="EZ266" s="77"/>
      <c r="FA266" s="77"/>
      <c r="FB266" s="77"/>
      <c r="FC266" s="77"/>
      <c r="FD266" s="77"/>
      <c r="FE266" s="77"/>
      <c r="FF266" s="77"/>
      <c r="FG266" s="77"/>
      <c r="FH266" s="77"/>
      <c r="FI266" s="77"/>
      <c r="FJ266" s="77"/>
      <c r="FK266" s="77"/>
      <c r="FL266" s="77"/>
      <c r="FM266" s="77"/>
      <c r="FN266" s="77"/>
      <c r="FO266" s="77"/>
      <c r="FP266" s="77"/>
      <c r="FQ266" s="77"/>
      <c r="FR266" s="77"/>
      <c r="FS266" s="77"/>
      <c r="FT266" s="77"/>
      <c r="FU266" s="77"/>
      <c r="FV266" s="77"/>
      <c r="FW266" s="77"/>
      <c r="FX266" s="77"/>
      <c r="FY266" s="77"/>
      <c r="FZ266" s="77"/>
      <c r="GA266" s="77"/>
      <c r="GB266" s="77"/>
      <c r="GC266" s="77"/>
      <c r="GD266" s="77"/>
      <c r="GE266" s="77"/>
      <c r="GF266" s="77"/>
      <c r="GG266" s="77"/>
      <c r="GH266" s="77"/>
      <c r="GI266" s="77"/>
      <c r="GJ266" s="77"/>
      <c r="GK266" s="77"/>
      <c r="GL266" s="77"/>
      <c r="GM266" s="77"/>
      <c r="GN266" s="77"/>
      <c r="GO266" s="77"/>
      <c r="GP266" s="77"/>
      <c r="GQ266" s="77"/>
      <c r="GR266" s="77"/>
      <c r="GS266" s="77"/>
      <c r="GT266" s="77"/>
      <c r="GU266" s="77"/>
      <c r="GV266" s="77"/>
      <c r="GW266" s="77"/>
      <c r="GX266" s="77"/>
      <c r="GY266" s="77"/>
      <c r="GZ266" s="77"/>
      <c r="HA266" s="77"/>
      <c r="HB266" s="77"/>
      <c r="HC266" s="77"/>
      <c r="HD266" s="77"/>
      <c r="HE266" s="77"/>
      <c r="HF266" s="77"/>
      <c r="HG266" s="77"/>
      <c r="HH266" s="77"/>
      <c r="HI266" s="77"/>
      <c r="HJ266" s="77"/>
      <c r="HK266" s="77"/>
      <c r="HL266" s="77"/>
      <c r="HM266" s="77"/>
      <c r="HN266" s="77"/>
      <c r="HO266" s="77"/>
      <c r="HP266" s="77"/>
      <c r="HQ266" s="77"/>
      <c r="HR266" s="77"/>
      <c r="HS266" s="77"/>
      <c r="HT266" s="77"/>
      <c r="HU266" s="77"/>
      <c r="HV266" s="77"/>
      <c r="HW266" s="77"/>
      <c r="HX266" s="77"/>
      <c r="HY266" s="77"/>
    </row>
    <row r="267" spans="1:233">
      <c r="A267" s="77">
        <v>1483</v>
      </c>
      <c r="B267" s="77">
        <v>534</v>
      </c>
      <c r="C267" s="77" t="s">
        <v>27</v>
      </c>
      <c r="D267" s="77" t="s">
        <v>301</v>
      </c>
      <c r="E267" s="77" t="s">
        <v>307</v>
      </c>
      <c r="F267" s="77" t="s">
        <v>200</v>
      </c>
      <c r="G267" s="77" t="s">
        <v>471</v>
      </c>
      <c r="H267" s="77" t="s">
        <v>468</v>
      </c>
      <c r="I267" s="77" t="s">
        <v>405</v>
      </c>
      <c r="J267" s="454" t="s">
        <v>486</v>
      </c>
      <c r="K267" s="410">
        <v>36896</v>
      </c>
      <c r="L267" s="410">
        <v>38722</v>
      </c>
      <c r="M267" s="77" t="s">
        <v>30</v>
      </c>
      <c r="N267" s="271">
        <v>10000000</v>
      </c>
      <c r="O267" s="271">
        <v>-4065.828512</v>
      </c>
      <c r="P267" s="411">
        <v>0.6</v>
      </c>
      <c r="Q267" s="271">
        <v>46.274934999999999</v>
      </c>
      <c r="R267" s="271">
        <v>46.278998999999999</v>
      </c>
      <c r="S267" s="411">
        <v>4.0639999999996235E-3</v>
      </c>
      <c r="T267" s="271">
        <v>-16.52352707276647</v>
      </c>
      <c r="U267" s="271">
        <v>209.978577</v>
      </c>
      <c r="V267" s="271">
        <v>0</v>
      </c>
      <c r="W267" s="271">
        <v>193.45504992723352</v>
      </c>
      <c r="X267" s="271">
        <v>71954.808839999998</v>
      </c>
      <c r="Y267" s="271">
        <v>72129.442282999997</v>
      </c>
      <c r="Z267" s="271">
        <v>174.63344299999881</v>
      </c>
      <c r="AA267" s="271">
        <v>-18.821606927234711</v>
      </c>
      <c r="AB267" s="271">
        <v>71954.808839999998</v>
      </c>
      <c r="AC267" s="271">
        <v>72129.442282999997</v>
      </c>
      <c r="AD267" s="271">
        <v>174.63344299999881</v>
      </c>
      <c r="AF267" s="271">
        <v>-23409.00765784</v>
      </c>
      <c r="AG267" s="402">
        <v>0</v>
      </c>
      <c r="AH267" s="402">
        <v>72129.442282999997</v>
      </c>
      <c r="AI267" s="402">
        <v>56930.548417999998</v>
      </c>
      <c r="AJ267" s="402">
        <v>56930.548417999998</v>
      </c>
      <c r="AK267" s="402">
        <v>29632.518863999998</v>
      </c>
      <c r="AL267" s="402">
        <v>174.63344299999881</v>
      </c>
      <c r="AM267" s="403" t="s">
        <v>514</v>
      </c>
      <c r="AN267" s="45">
        <v>6</v>
      </c>
      <c r="AO267" s="45" t="s">
        <v>545</v>
      </c>
      <c r="AP267" s="45">
        <v>6</v>
      </c>
      <c r="AR267" s="412"/>
      <c r="AS267" s="176"/>
      <c r="AV267" s="77"/>
      <c r="AW267" s="77"/>
      <c r="AX267" s="77"/>
      <c r="AY267" s="77"/>
      <c r="AZ267" s="77"/>
      <c r="BA267" s="77"/>
      <c r="BB267" s="77"/>
      <c r="BC267" s="77"/>
      <c r="BD267" s="77"/>
      <c r="BE267" s="77"/>
      <c r="BF267" s="77"/>
      <c r="BG267" s="77"/>
      <c r="BH267" s="77"/>
      <c r="BI267" s="77"/>
      <c r="BJ267" s="77"/>
      <c r="BK267" s="77"/>
      <c r="BL267" s="77"/>
      <c r="BM267" s="77"/>
      <c r="BN267" s="77"/>
      <c r="BO267" s="77"/>
      <c r="BP267" s="77"/>
      <c r="BQ267" s="77"/>
      <c r="BR267" s="77"/>
      <c r="BS267" s="77"/>
      <c r="BT267" s="77"/>
      <c r="BU267" s="77"/>
      <c r="BV267" s="77"/>
      <c r="BW267" s="77"/>
      <c r="BX267" s="77"/>
      <c r="BY267" s="77"/>
      <c r="BZ267" s="77"/>
      <c r="CA267" s="77"/>
      <c r="CB267" s="77"/>
      <c r="CC267" s="77"/>
      <c r="CD267" s="77"/>
      <c r="CE267" s="77"/>
      <c r="CF267" s="77"/>
      <c r="CG267" s="77"/>
      <c r="CH267" s="77"/>
      <c r="CI267" s="77"/>
      <c r="CJ267" s="77"/>
      <c r="CK267" s="77"/>
      <c r="CL267" s="77"/>
      <c r="CM267" s="77"/>
      <c r="CN267" s="77"/>
      <c r="CO267" s="77"/>
      <c r="CP267" s="77"/>
      <c r="CQ267" s="77"/>
      <c r="CR267" s="77"/>
      <c r="CS267" s="77"/>
      <c r="CT267" s="77"/>
      <c r="CU267" s="77"/>
      <c r="CV267" s="77"/>
      <c r="CW267" s="77"/>
      <c r="CX267" s="77"/>
      <c r="CY267" s="77"/>
      <c r="CZ267" s="77"/>
      <c r="DA267" s="77"/>
      <c r="DB267" s="77"/>
      <c r="DC267" s="77"/>
      <c r="DD267" s="77"/>
      <c r="DE267" s="77"/>
      <c r="DF267" s="77"/>
      <c r="DG267" s="77"/>
      <c r="DH267" s="77"/>
      <c r="DI267" s="77"/>
      <c r="DJ267" s="77"/>
      <c r="DK267" s="77"/>
      <c r="DL267" s="77"/>
      <c r="DM267" s="77"/>
      <c r="DN267" s="77"/>
      <c r="DO267" s="77"/>
      <c r="DP267" s="77"/>
      <c r="DQ267" s="77"/>
      <c r="DR267" s="77"/>
      <c r="DS267" s="77"/>
      <c r="DT267" s="77"/>
      <c r="DU267" s="77"/>
      <c r="DV267" s="77"/>
      <c r="DW267" s="77"/>
      <c r="DX267" s="77"/>
      <c r="DY267" s="77"/>
      <c r="DZ267" s="77"/>
      <c r="EA267" s="77"/>
      <c r="EB267" s="77"/>
      <c r="EC267" s="77"/>
      <c r="ED267" s="77"/>
      <c r="EE267" s="77"/>
      <c r="EF267" s="77"/>
      <c r="EG267" s="77"/>
      <c r="EH267" s="77"/>
      <c r="EI267" s="77"/>
      <c r="EJ267" s="77"/>
      <c r="EK267" s="77"/>
      <c r="EL267" s="77"/>
      <c r="EM267" s="77"/>
      <c r="EN267" s="77"/>
      <c r="EO267" s="77"/>
      <c r="EP267" s="77"/>
      <c r="EQ267" s="77"/>
      <c r="ER267" s="77"/>
      <c r="ES267" s="77"/>
      <c r="ET267" s="77"/>
      <c r="EU267" s="77"/>
      <c r="EV267" s="77"/>
      <c r="EW267" s="77"/>
      <c r="EX267" s="77"/>
      <c r="EY267" s="77"/>
      <c r="EZ267" s="77"/>
      <c r="FA267" s="77"/>
      <c r="FB267" s="77"/>
      <c r="FC267" s="77"/>
      <c r="FD267" s="77"/>
      <c r="FE267" s="77"/>
      <c r="FF267" s="77"/>
      <c r="FG267" s="77"/>
      <c r="FH267" s="77"/>
      <c r="FI267" s="77"/>
      <c r="FJ267" s="77"/>
      <c r="FK267" s="77"/>
      <c r="FL267" s="77"/>
      <c r="FM267" s="77"/>
      <c r="FN267" s="77"/>
      <c r="FO267" s="77"/>
      <c r="FP267" s="77"/>
      <c r="FQ267" s="77"/>
      <c r="FR267" s="77"/>
      <c r="FS267" s="77"/>
      <c r="FT267" s="77"/>
      <c r="FU267" s="77"/>
      <c r="FV267" s="77"/>
      <c r="FW267" s="77"/>
      <c r="FX267" s="77"/>
      <c r="FY267" s="77"/>
      <c r="FZ267" s="77"/>
      <c r="GA267" s="77"/>
      <c r="GB267" s="77"/>
      <c r="GC267" s="77"/>
      <c r="GD267" s="77"/>
      <c r="GE267" s="77"/>
      <c r="GF267" s="77"/>
      <c r="GG267" s="77"/>
      <c r="GH267" s="77"/>
      <c r="GI267" s="77"/>
      <c r="GJ267" s="77"/>
      <c r="GK267" s="77"/>
      <c r="GL267" s="77"/>
      <c r="GM267" s="77"/>
      <c r="GN267" s="77"/>
      <c r="GO267" s="77"/>
      <c r="GP267" s="77"/>
      <c r="GQ267" s="77"/>
      <c r="GR267" s="77"/>
      <c r="GS267" s="77"/>
      <c r="GT267" s="77"/>
      <c r="GU267" s="77"/>
      <c r="GV267" s="77"/>
      <c r="GW267" s="77"/>
      <c r="GX267" s="77"/>
      <c r="GY267" s="77"/>
      <c r="GZ267" s="77"/>
      <c r="HA267" s="77"/>
      <c r="HB267" s="77"/>
      <c r="HC267" s="77"/>
      <c r="HD267" s="77"/>
      <c r="HE267" s="77"/>
      <c r="HF267" s="77"/>
      <c r="HG267" s="77"/>
      <c r="HH267" s="77"/>
      <c r="HI267" s="77"/>
      <c r="HJ267" s="77"/>
      <c r="HK267" s="77"/>
      <c r="HL267" s="77"/>
      <c r="HM267" s="77"/>
      <c r="HN267" s="77"/>
      <c r="HO267" s="77"/>
      <c r="HP267" s="77"/>
      <c r="HQ267" s="77"/>
      <c r="HR267" s="77"/>
      <c r="HS267" s="77"/>
      <c r="HT267" s="77"/>
      <c r="HU267" s="77"/>
      <c r="HV267" s="77"/>
      <c r="HW267" s="77"/>
      <c r="HX267" s="77"/>
      <c r="HY267" s="77"/>
    </row>
    <row r="268" spans="1:233">
      <c r="A268" s="77">
        <v>1484</v>
      </c>
      <c r="B268" s="77">
        <v>535</v>
      </c>
      <c r="C268" s="77" t="s">
        <v>27</v>
      </c>
      <c r="D268" s="77" t="s">
        <v>301</v>
      </c>
      <c r="E268" s="77" t="s">
        <v>241</v>
      </c>
      <c r="F268" s="77" t="s">
        <v>200</v>
      </c>
      <c r="G268" s="77" t="s">
        <v>476</v>
      </c>
      <c r="H268" s="77" t="s">
        <v>472</v>
      </c>
      <c r="I268" s="77" t="s">
        <v>405</v>
      </c>
      <c r="J268" s="454" t="s">
        <v>486</v>
      </c>
      <c r="K268" s="410">
        <v>36896</v>
      </c>
      <c r="L268" s="410">
        <v>38722</v>
      </c>
      <c r="M268" s="77" t="s">
        <v>30</v>
      </c>
      <c r="N268" s="271">
        <v>10000000</v>
      </c>
      <c r="O268" s="271">
        <v>-4024.8535620000002</v>
      </c>
      <c r="P268" s="411">
        <v>0.34</v>
      </c>
      <c r="Q268" s="271">
        <v>40.062364000000002</v>
      </c>
      <c r="R268" s="271">
        <v>36.629640000000002</v>
      </c>
      <c r="S268" s="411">
        <v>-3.4327240000000003</v>
      </c>
      <c r="T268" s="271">
        <v>13816.21141876289</v>
      </c>
      <c r="U268" s="271">
        <v>189.52366499999999</v>
      </c>
      <c r="V268" s="271">
        <v>0</v>
      </c>
      <c r="W268" s="271">
        <v>14005.735083762891</v>
      </c>
      <c r="X268" s="271">
        <v>-17284.205159000001</v>
      </c>
      <c r="Y268" s="271">
        <v>-2771.3175550000001</v>
      </c>
      <c r="Z268" s="271">
        <v>14512.887604000001</v>
      </c>
      <c r="AA268" s="271">
        <v>507.15252023711037</v>
      </c>
      <c r="AB268" s="271">
        <v>-17284.205159000001</v>
      </c>
      <c r="AC268" s="271">
        <v>-2771.3175550000001</v>
      </c>
      <c r="AD268" s="271">
        <v>14512.887604000001</v>
      </c>
      <c r="AF268" s="271">
        <v>-23173.094383215004</v>
      </c>
      <c r="AG268" s="402">
        <v>0</v>
      </c>
      <c r="AH268" s="402">
        <v>-2771.3175550000001</v>
      </c>
      <c r="AI268" s="402">
        <v>46351.908284999998</v>
      </c>
      <c r="AJ268" s="402">
        <v>46351.908284999998</v>
      </c>
      <c r="AK268" s="402">
        <v>86008.639014</v>
      </c>
      <c r="AL268" s="402">
        <v>14512.887604000001</v>
      </c>
      <c r="AM268" s="403" t="s">
        <v>514</v>
      </c>
      <c r="AN268" s="45">
        <v>6</v>
      </c>
      <c r="AO268" s="45" t="s">
        <v>545</v>
      </c>
      <c r="AP268" s="45">
        <v>6</v>
      </c>
      <c r="AR268" s="412"/>
      <c r="AS268" s="176"/>
      <c r="AV268" s="77"/>
      <c r="AW268" s="77"/>
      <c r="AX268" s="77"/>
      <c r="AY268" s="77"/>
      <c r="AZ268" s="77"/>
      <c r="BA268" s="77"/>
      <c r="BB268" s="77"/>
      <c r="BC268" s="77"/>
      <c r="BD268" s="77"/>
      <c r="BE268" s="77"/>
      <c r="BF268" s="77"/>
      <c r="BG268" s="77"/>
      <c r="BH268" s="77"/>
      <c r="BI268" s="77"/>
      <c r="BJ268" s="77"/>
      <c r="BK268" s="77"/>
      <c r="BL268" s="77"/>
      <c r="BM268" s="77"/>
      <c r="BN268" s="77"/>
      <c r="BO268" s="77"/>
      <c r="BP268" s="77"/>
      <c r="BQ268" s="77"/>
      <c r="BR268" s="77"/>
      <c r="BS268" s="77"/>
      <c r="BT268" s="77"/>
      <c r="BU268" s="77"/>
      <c r="BV268" s="77"/>
      <c r="BW268" s="77"/>
      <c r="BX268" s="77"/>
      <c r="BY268" s="77"/>
      <c r="BZ268" s="77"/>
      <c r="CA268" s="77"/>
      <c r="CB268" s="77"/>
      <c r="CC268" s="77"/>
      <c r="CD268" s="77"/>
      <c r="CE268" s="77"/>
      <c r="CF268" s="77"/>
      <c r="CG268" s="77"/>
      <c r="CH268" s="77"/>
      <c r="CI268" s="77"/>
      <c r="CJ268" s="77"/>
      <c r="CK268" s="77"/>
      <c r="CL268" s="77"/>
      <c r="CM268" s="77"/>
      <c r="CN268" s="77"/>
      <c r="CO268" s="77"/>
      <c r="CP268" s="77"/>
      <c r="CQ268" s="77"/>
      <c r="CR268" s="77"/>
      <c r="CS268" s="77"/>
      <c r="CT268" s="77"/>
      <c r="CU268" s="77"/>
      <c r="CV268" s="77"/>
      <c r="CW268" s="77"/>
      <c r="CX268" s="77"/>
      <c r="CY268" s="77"/>
      <c r="CZ268" s="77"/>
      <c r="DA268" s="77"/>
      <c r="DB268" s="77"/>
      <c r="DC268" s="77"/>
      <c r="DD268" s="77"/>
      <c r="DE268" s="77"/>
      <c r="DF268" s="77"/>
      <c r="DG268" s="77"/>
      <c r="DH268" s="77"/>
      <c r="DI268" s="77"/>
      <c r="DJ268" s="77"/>
      <c r="DK268" s="77"/>
      <c r="DL268" s="77"/>
      <c r="DM268" s="77"/>
      <c r="DN268" s="77"/>
      <c r="DO268" s="77"/>
      <c r="DP268" s="77"/>
      <c r="DQ268" s="77"/>
      <c r="DR268" s="77"/>
      <c r="DS268" s="77"/>
      <c r="DT268" s="77"/>
      <c r="DU268" s="77"/>
      <c r="DV268" s="77"/>
      <c r="DW268" s="77"/>
      <c r="DX268" s="77"/>
      <c r="DY268" s="77"/>
      <c r="DZ268" s="77"/>
      <c r="EA268" s="77"/>
      <c r="EB268" s="77"/>
      <c r="EC268" s="77"/>
      <c r="ED268" s="77"/>
      <c r="EE268" s="77"/>
      <c r="EF268" s="77"/>
      <c r="EG268" s="77"/>
      <c r="EH268" s="77"/>
      <c r="EI268" s="77"/>
      <c r="EJ268" s="77"/>
      <c r="EK268" s="77"/>
      <c r="EL268" s="77"/>
      <c r="EM268" s="77"/>
      <c r="EN268" s="77"/>
      <c r="EO268" s="77"/>
      <c r="EP268" s="77"/>
      <c r="EQ268" s="77"/>
      <c r="ER268" s="77"/>
      <c r="ES268" s="77"/>
      <c r="ET268" s="77"/>
      <c r="EU268" s="77"/>
      <c r="EV268" s="77"/>
      <c r="EW268" s="77"/>
      <c r="EX268" s="77"/>
      <c r="EY268" s="77"/>
      <c r="EZ268" s="77"/>
      <c r="FA268" s="77"/>
      <c r="FB268" s="77"/>
      <c r="FC268" s="77"/>
      <c r="FD268" s="77"/>
      <c r="FE268" s="77"/>
      <c r="FF268" s="77"/>
      <c r="FG268" s="77"/>
      <c r="FH268" s="77"/>
      <c r="FI268" s="77"/>
      <c r="FJ268" s="77"/>
      <c r="FK268" s="77"/>
      <c r="FL268" s="77"/>
      <c r="FM268" s="77"/>
      <c r="FN268" s="77"/>
      <c r="FO268" s="77"/>
      <c r="FP268" s="77"/>
      <c r="FQ268" s="77"/>
      <c r="FR268" s="77"/>
      <c r="FS268" s="77"/>
      <c r="FT268" s="77"/>
      <c r="FU268" s="77"/>
      <c r="FV268" s="77"/>
      <c r="FW268" s="77"/>
      <c r="FX268" s="77"/>
      <c r="FY268" s="77"/>
      <c r="FZ268" s="77"/>
      <c r="GA268" s="77"/>
      <c r="GB268" s="77"/>
      <c r="GC268" s="77"/>
      <c r="GD268" s="77"/>
      <c r="GE268" s="77"/>
      <c r="GF268" s="77"/>
      <c r="GG268" s="77"/>
      <c r="GH268" s="77"/>
      <c r="GI268" s="77"/>
      <c r="GJ268" s="77"/>
      <c r="GK268" s="77"/>
      <c r="GL268" s="77"/>
      <c r="GM268" s="77"/>
      <c r="GN268" s="77"/>
      <c r="GO268" s="77"/>
      <c r="GP268" s="77"/>
      <c r="GQ268" s="77"/>
      <c r="GR268" s="77"/>
      <c r="GS268" s="77"/>
      <c r="GT268" s="77"/>
      <c r="GU268" s="77"/>
      <c r="GV268" s="77"/>
      <c r="GW268" s="77"/>
      <c r="GX268" s="77"/>
      <c r="GY268" s="77"/>
      <c r="GZ268" s="77"/>
      <c r="HA268" s="77"/>
      <c r="HB268" s="77"/>
      <c r="HC268" s="77"/>
      <c r="HD268" s="77"/>
      <c r="HE268" s="77"/>
      <c r="HF268" s="77"/>
      <c r="HG268" s="77"/>
      <c r="HH268" s="77"/>
      <c r="HI268" s="77"/>
      <c r="HJ268" s="77"/>
      <c r="HK268" s="77"/>
      <c r="HL268" s="77"/>
      <c r="HM268" s="77"/>
      <c r="HN268" s="77"/>
      <c r="HO268" s="77"/>
      <c r="HP268" s="77"/>
      <c r="HQ268" s="77"/>
      <c r="HR268" s="77"/>
      <c r="HS268" s="77"/>
      <c r="HT268" s="77"/>
      <c r="HU268" s="77"/>
      <c r="HV268" s="77"/>
      <c r="HW268" s="77"/>
      <c r="HX268" s="77"/>
      <c r="HY268" s="77"/>
    </row>
    <row r="269" spans="1:233">
      <c r="A269" s="77">
        <v>1485</v>
      </c>
      <c r="B269" s="77">
        <v>536</v>
      </c>
      <c r="C269" s="77" t="s">
        <v>27</v>
      </c>
      <c r="D269" s="77" t="s">
        <v>301</v>
      </c>
      <c r="E269" s="77" t="s">
        <v>308</v>
      </c>
      <c r="F269" s="77" t="s">
        <v>198</v>
      </c>
      <c r="G269" s="77" t="s">
        <v>485</v>
      </c>
      <c r="H269" s="77" t="s">
        <v>478</v>
      </c>
      <c r="I269" s="77" t="s">
        <v>405</v>
      </c>
      <c r="J269" s="454" t="s">
        <v>486</v>
      </c>
      <c r="K269" s="410">
        <v>36896</v>
      </c>
      <c r="L269" s="410">
        <v>38722</v>
      </c>
      <c r="M269" s="77" t="s">
        <v>30</v>
      </c>
      <c r="N269" s="271">
        <v>10000000</v>
      </c>
      <c r="O269" s="271">
        <v>-4028.1718260000002</v>
      </c>
      <c r="P269" s="411">
        <v>0.25</v>
      </c>
      <c r="Q269" s="271">
        <v>24.538454999999999</v>
      </c>
      <c r="R269" s="271">
        <v>24.545114000000002</v>
      </c>
      <c r="S269" s="411">
        <v>6.659000000002635E-3</v>
      </c>
      <c r="T269" s="271">
        <v>-26.823596189344617</v>
      </c>
      <c r="U269" s="271">
        <v>123.568833</v>
      </c>
      <c r="V269" s="271">
        <v>0</v>
      </c>
      <c r="W269" s="271">
        <v>96.745236810655385</v>
      </c>
      <c r="X269" s="271">
        <v>7983.1429509999998</v>
      </c>
      <c r="Y269" s="271">
        <v>8025.3377780000001</v>
      </c>
      <c r="Z269" s="271">
        <v>42.194827000000259</v>
      </c>
      <c r="AA269" s="271">
        <v>-54.550409810655125</v>
      </c>
      <c r="AB269" s="271">
        <v>7983.1429509999998</v>
      </c>
      <c r="AC269" s="271">
        <v>8025.3377780000001</v>
      </c>
      <c r="AD269" s="271">
        <v>42.194827000000259</v>
      </c>
      <c r="AF269" s="271">
        <v>-11927.416776786</v>
      </c>
      <c r="AG269" s="402">
        <v>0</v>
      </c>
      <c r="AH269" s="402">
        <v>8025.3377780000001</v>
      </c>
      <c r="AI269" s="402">
        <v>8838.8637639999997</v>
      </c>
      <c r="AJ269" s="402">
        <v>8838.8637639999997</v>
      </c>
      <c r="AK269" s="402">
        <v>29864.856718999999</v>
      </c>
      <c r="AL269" s="402">
        <v>42.194827000000259</v>
      </c>
      <c r="AM269" s="403" t="s">
        <v>514</v>
      </c>
      <c r="AN269" s="45">
        <v>4</v>
      </c>
      <c r="AO269" s="45" t="s">
        <v>545</v>
      </c>
      <c r="AP269" s="45">
        <v>4</v>
      </c>
      <c r="AR269" s="412"/>
      <c r="AS269" s="176"/>
      <c r="AV269" s="77"/>
      <c r="AW269" s="77"/>
      <c r="AX269" s="77"/>
      <c r="AY269" s="77"/>
      <c r="AZ269" s="77"/>
      <c r="BA269" s="77"/>
      <c r="BB269" s="77"/>
      <c r="BC269" s="77"/>
      <c r="BD269" s="77"/>
      <c r="BE269" s="77"/>
      <c r="BF269" s="77"/>
      <c r="BG269" s="77"/>
      <c r="BH269" s="77"/>
      <c r="BI269" s="77"/>
      <c r="BJ269" s="77"/>
      <c r="BK269" s="77"/>
      <c r="BL269" s="77"/>
      <c r="BM269" s="77"/>
      <c r="BN269" s="77"/>
      <c r="BO269" s="77"/>
      <c r="BP269" s="77"/>
      <c r="BQ269" s="77"/>
      <c r="BR269" s="77"/>
      <c r="BS269" s="77"/>
      <c r="BT269" s="77"/>
      <c r="BU269" s="77"/>
      <c r="BV269" s="77"/>
      <c r="BW269" s="77"/>
      <c r="BX269" s="77"/>
      <c r="BY269" s="77"/>
      <c r="BZ269" s="77"/>
      <c r="CA269" s="77"/>
      <c r="CB269" s="77"/>
      <c r="CC269" s="77"/>
      <c r="CD269" s="77"/>
      <c r="CE269" s="77"/>
      <c r="CF269" s="77"/>
      <c r="CG269" s="77"/>
      <c r="CH269" s="77"/>
      <c r="CI269" s="77"/>
      <c r="CJ269" s="77"/>
      <c r="CK269" s="77"/>
      <c r="CL269" s="77"/>
      <c r="CM269" s="77"/>
      <c r="CN269" s="77"/>
      <c r="CO269" s="77"/>
      <c r="CP269" s="77"/>
      <c r="CQ269" s="77"/>
      <c r="CR269" s="77"/>
      <c r="CS269" s="77"/>
      <c r="CT269" s="77"/>
      <c r="CU269" s="77"/>
      <c r="CV269" s="77"/>
      <c r="CW269" s="77"/>
      <c r="CX269" s="77"/>
      <c r="CY269" s="77"/>
      <c r="CZ269" s="77"/>
      <c r="DA269" s="77"/>
      <c r="DB269" s="77"/>
      <c r="DC269" s="77"/>
      <c r="DD269" s="77"/>
      <c r="DE269" s="77"/>
      <c r="DF269" s="77"/>
      <c r="DG269" s="77"/>
      <c r="DH269" s="77"/>
      <c r="DI269" s="77"/>
      <c r="DJ269" s="77"/>
      <c r="DK269" s="77"/>
      <c r="DL269" s="77"/>
      <c r="DM269" s="77"/>
      <c r="DN269" s="77"/>
      <c r="DO269" s="77"/>
      <c r="DP269" s="77"/>
      <c r="DQ269" s="77"/>
      <c r="DR269" s="77"/>
      <c r="DS269" s="77"/>
      <c r="DT269" s="77"/>
      <c r="DU269" s="77"/>
      <c r="DV269" s="77"/>
      <c r="DW269" s="77"/>
      <c r="DX269" s="77"/>
      <c r="DY269" s="77"/>
      <c r="DZ269" s="77"/>
      <c r="EA269" s="77"/>
      <c r="EB269" s="77"/>
      <c r="EC269" s="77"/>
      <c r="ED269" s="77"/>
      <c r="EE269" s="77"/>
      <c r="EF269" s="77"/>
      <c r="EG269" s="77"/>
      <c r="EH269" s="77"/>
      <c r="EI269" s="77"/>
      <c r="EJ269" s="77"/>
      <c r="EK269" s="77"/>
      <c r="EL269" s="77"/>
      <c r="EM269" s="77"/>
      <c r="EN269" s="77"/>
      <c r="EO269" s="77"/>
      <c r="EP269" s="77"/>
      <c r="EQ269" s="77"/>
      <c r="ER269" s="77"/>
      <c r="ES269" s="77"/>
      <c r="ET269" s="77"/>
      <c r="EU269" s="77"/>
      <c r="EV269" s="77"/>
      <c r="EW269" s="77"/>
      <c r="EX269" s="77"/>
      <c r="EY269" s="77"/>
      <c r="EZ269" s="77"/>
      <c r="FA269" s="77"/>
      <c r="FB269" s="77"/>
      <c r="FC269" s="77"/>
      <c r="FD269" s="77"/>
      <c r="FE269" s="77"/>
      <c r="FF269" s="77"/>
      <c r="FG269" s="77"/>
      <c r="FH269" s="77"/>
      <c r="FI269" s="77"/>
      <c r="FJ269" s="77"/>
      <c r="FK269" s="77"/>
      <c r="FL269" s="77"/>
      <c r="FM269" s="77"/>
      <c r="FN269" s="77"/>
      <c r="FO269" s="77"/>
      <c r="FP269" s="77"/>
      <c r="FQ269" s="77"/>
      <c r="FR269" s="77"/>
      <c r="FS269" s="77"/>
      <c r="FT269" s="77"/>
      <c r="FU269" s="77"/>
      <c r="FV269" s="77"/>
      <c r="FW269" s="77"/>
      <c r="FX269" s="77"/>
      <c r="FY269" s="77"/>
      <c r="FZ269" s="77"/>
      <c r="GA269" s="77"/>
      <c r="GB269" s="77"/>
      <c r="GC269" s="77"/>
      <c r="GD269" s="77"/>
      <c r="GE269" s="77"/>
      <c r="GF269" s="77"/>
      <c r="GG269" s="77"/>
      <c r="GH269" s="77"/>
      <c r="GI269" s="77"/>
      <c r="GJ269" s="77"/>
      <c r="GK269" s="77"/>
      <c r="GL269" s="77"/>
      <c r="GM269" s="77"/>
      <c r="GN269" s="77"/>
      <c r="GO269" s="77"/>
      <c r="GP269" s="77"/>
      <c r="GQ269" s="77"/>
      <c r="GR269" s="77"/>
      <c r="GS269" s="77"/>
      <c r="GT269" s="77"/>
      <c r="GU269" s="77"/>
      <c r="GV269" s="77"/>
      <c r="GW269" s="77"/>
      <c r="GX269" s="77"/>
      <c r="GY269" s="77"/>
      <c r="GZ269" s="77"/>
      <c r="HA269" s="77"/>
      <c r="HB269" s="77"/>
      <c r="HC269" s="77"/>
      <c r="HD269" s="77"/>
      <c r="HE269" s="77"/>
      <c r="HF269" s="77"/>
      <c r="HG269" s="77"/>
      <c r="HH269" s="77"/>
      <c r="HI269" s="77"/>
      <c r="HJ269" s="77"/>
      <c r="HK269" s="77"/>
      <c r="HL269" s="77"/>
      <c r="HM269" s="77"/>
      <c r="HN269" s="77"/>
      <c r="HO269" s="77"/>
      <c r="HP269" s="77"/>
      <c r="HQ269" s="77"/>
      <c r="HR269" s="77"/>
      <c r="HS269" s="77"/>
      <c r="HT269" s="77"/>
      <c r="HU269" s="77"/>
      <c r="HV269" s="77"/>
      <c r="HW269" s="77"/>
      <c r="HX269" s="77"/>
      <c r="HY269" s="77"/>
    </row>
    <row r="270" spans="1:233">
      <c r="A270" s="77">
        <v>1486</v>
      </c>
      <c r="B270" s="77">
        <v>537</v>
      </c>
      <c r="C270" s="77" t="s">
        <v>27</v>
      </c>
      <c r="D270" s="77" t="s">
        <v>301</v>
      </c>
      <c r="E270" s="77" t="s">
        <v>310</v>
      </c>
      <c r="F270" s="77" t="s">
        <v>205</v>
      </c>
      <c r="G270" s="77" t="s">
        <v>476</v>
      </c>
      <c r="H270" s="77" t="s">
        <v>468</v>
      </c>
      <c r="I270" s="77" t="s">
        <v>405</v>
      </c>
      <c r="J270" s="454" t="s">
        <v>486</v>
      </c>
      <c r="K270" s="410">
        <v>36896</v>
      </c>
      <c r="L270" s="410">
        <v>38722</v>
      </c>
      <c r="M270" s="77" t="s">
        <v>30</v>
      </c>
      <c r="N270" s="271">
        <v>10000000</v>
      </c>
      <c r="O270" s="271">
        <v>-4127.0730409999996</v>
      </c>
      <c r="P270" s="411">
        <v>0.9</v>
      </c>
      <c r="Q270" s="271">
        <v>72.411985999999999</v>
      </c>
      <c r="R270" s="271">
        <v>72.424462000000005</v>
      </c>
      <c r="S270" s="411">
        <v>1.2476000000006593E-2</v>
      </c>
      <c r="T270" s="271">
        <v>-51.489363259543204</v>
      </c>
      <c r="U270" s="271">
        <v>273.82571200000001</v>
      </c>
      <c r="V270" s="271">
        <v>0</v>
      </c>
      <c r="W270" s="271">
        <v>222.3363487404568</v>
      </c>
      <c r="X270" s="271">
        <v>94290.821932999999</v>
      </c>
      <c r="Y270" s="271">
        <v>94520.630699999994</v>
      </c>
      <c r="Z270" s="271">
        <v>229.80876699999499</v>
      </c>
      <c r="AA270" s="271">
        <v>7.4724182595381876</v>
      </c>
      <c r="AB270" s="271">
        <v>94290.821932999999</v>
      </c>
      <c r="AC270" s="271">
        <v>94520.630699999994</v>
      </c>
      <c r="AD270" s="271">
        <v>229.80876699999499</v>
      </c>
      <c r="AF270" s="271">
        <v>-40734.210914669995</v>
      </c>
      <c r="AG270" s="402">
        <v>0</v>
      </c>
      <c r="AH270" s="402">
        <v>94520.630699999994</v>
      </c>
      <c r="AI270" s="402">
        <v>372609.36046</v>
      </c>
      <c r="AJ270" s="402">
        <v>372609.36046</v>
      </c>
      <c r="AK270" s="402">
        <v>183655.560169</v>
      </c>
      <c r="AL270" s="402">
        <v>229.80876699999499</v>
      </c>
      <c r="AM270" s="403" t="s">
        <v>514</v>
      </c>
      <c r="AN270" s="45" t="s">
        <v>545</v>
      </c>
      <c r="AO270" s="45">
        <v>9</v>
      </c>
      <c r="AP270" s="45">
        <v>9</v>
      </c>
      <c r="AR270" s="412"/>
      <c r="AS270" s="176"/>
      <c r="AV270" s="77"/>
      <c r="AW270" s="77"/>
      <c r="AX270" s="77"/>
      <c r="AY270" s="77"/>
      <c r="AZ270" s="77"/>
      <c r="BA270" s="77"/>
      <c r="BB270" s="77"/>
      <c r="BC270" s="77"/>
      <c r="BD270" s="77"/>
      <c r="BE270" s="77"/>
      <c r="BF270" s="77"/>
      <c r="BG270" s="77"/>
      <c r="BH270" s="77"/>
      <c r="BI270" s="77"/>
      <c r="BJ270" s="77"/>
      <c r="BK270" s="77"/>
      <c r="BL270" s="77"/>
      <c r="BM270" s="77"/>
      <c r="BN270" s="77"/>
      <c r="BO270" s="77"/>
      <c r="BP270" s="77"/>
      <c r="BQ270" s="77"/>
      <c r="BR270" s="77"/>
      <c r="BS270" s="77"/>
      <c r="BT270" s="77"/>
      <c r="BU270" s="77"/>
      <c r="BV270" s="77"/>
      <c r="BW270" s="77"/>
      <c r="BX270" s="77"/>
      <c r="BY270" s="77"/>
      <c r="BZ270" s="77"/>
      <c r="CA270" s="77"/>
      <c r="CB270" s="77"/>
      <c r="CC270" s="77"/>
      <c r="CD270" s="77"/>
      <c r="CE270" s="77"/>
      <c r="CF270" s="77"/>
      <c r="CG270" s="77"/>
      <c r="CH270" s="77"/>
      <c r="CI270" s="77"/>
      <c r="CJ270" s="77"/>
      <c r="CK270" s="77"/>
      <c r="CL270" s="77"/>
      <c r="CM270" s="77"/>
      <c r="CN270" s="77"/>
      <c r="CO270" s="77"/>
      <c r="CP270" s="77"/>
      <c r="CQ270" s="77"/>
      <c r="CR270" s="77"/>
      <c r="CS270" s="77"/>
      <c r="CT270" s="77"/>
      <c r="CU270" s="77"/>
      <c r="CV270" s="77"/>
      <c r="CW270" s="77"/>
      <c r="CX270" s="77"/>
      <c r="CY270" s="77"/>
      <c r="CZ270" s="77"/>
      <c r="DA270" s="77"/>
      <c r="DB270" s="77"/>
      <c r="DC270" s="77"/>
      <c r="DD270" s="77"/>
      <c r="DE270" s="77"/>
      <c r="DF270" s="77"/>
      <c r="DG270" s="77"/>
      <c r="DH270" s="77"/>
      <c r="DI270" s="77"/>
      <c r="DJ270" s="77"/>
      <c r="DK270" s="77"/>
      <c r="DL270" s="77"/>
      <c r="DM270" s="77"/>
      <c r="DN270" s="77"/>
      <c r="DO270" s="77"/>
      <c r="DP270" s="77"/>
      <c r="DQ270" s="77"/>
      <c r="DR270" s="77"/>
      <c r="DS270" s="77"/>
      <c r="DT270" s="77"/>
      <c r="DU270" s="77"/>
      <c r="DV270" s="77"/>
      <c r="DW270" s="77"/>
      <c r="DX270" s="77"/>
      <c r="DY270" s="77"/>
      <c r="DZ270" s="77"/>
      <c r="EA270" s="77"/>
      <c r="EB270" s="77"/>
      <c r="EC270" s="77"/>
      <c r="ED270" s="77"/>
      <c r="EE270" s="77"/>
      <c r="EF270" s="77"/>
      <c r="EG270" s="77"/>
      <c r="EH270" s="77"/>
      <c r="EI270" s="77"/>
      <c r="EJ270" s="77"/>
      <c r="EK270" s="77"/>
      <c r="EL270" s="77"/>
      <c r="EM270" s="77"/>
      <c r="EN270" s="77"/>
      <c r="EO270" s="77"/>
      <c r="EP270" s="77"/>
      <c r="EQ270" s="77"/>
      <c r="ER270" s="77"/>
      <c r="ES270" s="77"/>
      <c r="ET270" s="77"/>
      <c r="EU270" s="77"/>
      <c r="EV270" s="77"/>
      <c r="EW270" s="77"/>
      <c r="EX270" s="77"/>
      <c r="EY270" s="77"/>
      <c r="EZ270" s="77"/>
      <c r="FA270" s="77"/>
      <c r="FB270" s="77"/>
      <c r="FC270" s="77"/>
      <c r="FD270" s="77"/>
      <c r="FE270" s="77"/>
      <c r="FF270" s="77"/>
      <c r="FG270" s="77"/>
      <c r="FH270" s="77"/>
      <c r="FI270" s="77"/>
      <c r="FJ270" s="77"/>
      <c r="FK270" s="77"/>
      <c r="FL270" s="77"/>
      <c r="FM270" s="77"/>
      <c r="FN270" s="77"/>
      <c r="FO270" s="77"/>
      <c r="FP270" s="77"/>
      <c r="FQ270" s="77"/>
      <c r="FR270" s="77"/>
      <c r="FS270" s="77"/>
      <c r="FT270" s="77"/>
      <c r="FU270" s="77"/>
      <c r="FV270" s="77"/>
      <c r="FW270" s="77"/>
      <c r="FX270" s="77"/>
      <c r="FY270" s="77"/>
      <c r="FZ270" s="77"/>
      <c r="GA270" s="77"/>
      <c r="GB270" s="77"/>
      <c r="GC270" s="77"/>
      <c r="GD270" s="77"/>
      <c r="GE270" s="77"/>
      <c r="GF270" s="77"/>
      <c r="GG270" s="77"/>
      <c r="GH270" s="77"/>
      <c r="GI270" s="77"/>
      <c r="GJ270" s="77"/>
      <c r="GK270" s="77"/>
      <c r="GL270" s="77"/>
      <c r="GM270" s="77"/>
      <c r="GN270" s="77"/>
      <c r="GO270" s="77"/>
      <c r="GP270" s="77"/>
      <c r="GQ270" s="77"/>
      <c r="GR270" s="77"/>
      <c r="GS270" s="77"/>
      <c r="GT270" s="77"/>
      <c r="GU270" s="77"/>
      <c r="GV270" s="77"/>
      <c r="GW270" s="77"/>
      <c r="GX270" s="77"/>
      <c r="GY270" s="77"/>
      <c r="GZ270" s="77"/>
      <c r="HA270" s="77"/>
      <c r="HB270" s="77"/>
      <c r="HC270" s="77"/>
      <c r="HD270" s="77"/>
      <c r="HE270" s="77"/>
      <c r="HF270" s="77"/>
      <c r="HG270" s="77"/>
      <c r="HH270" s="77"/>
      <c r="HI270" s="77"/>
      <c r="HJ270" s="77"/>
      <c r="HK270" s="77"/>
      <c r="HL270" s="77"/>
      <c r="HM270" s="77"/>
      <c r="HN270" s="77"/>
      <c r="HO270" s="77"/>
      <c r="HP270" s="77"/>
      <c r="HQ270" s="77"/>
      <c r="HR270" s="77"/>
      <c r="HS270" s="77"/>
      <c r="HT270" s="77"/>
      <c r="HU270" s="77"/>
      <c r="HV270" s="77"/>
      <c r="HW270" s="77"/>
      <c r="HX270" s="77"/>
      <c r="HY270" s="77"/>
    </row>
    <row r="271" spans="1:233">
      <c r="A271" s="77">
        <v>1487</v>
      </c>
      <c r="B271" s="77">
        <v>538</v>
      </c>
      <c r="C271" s="77" t="s">
        <v>27</v>
      </c>
      <c r="D271" s="77" t="s">
        <v>301</v>
      </c>
      <c r="E271" s="77" t="s">
        <v>309</v>
      </c>
      <c r="F271" s="77" t="s">
        <v>200</v>
      </c>
      <c r="G271" s="77" t="s">
        <v>471</v>
      </c>
      <c r="H271" s="77" t="s">
        <v>472</v>
      </c>
      <c r="I271" s="77" t="s">
        <v>405</v>
      </c>
      <c r="J271" s="454" t="s">
        <v>486</v>
      </c>
      <c r="K271" s="410">
        <v>36896</v>
      </c>
      <c r="L271" s="410">
        <v>38722</v>
      </c>
      <c r="M271" s="77" t="s">
        <v>30</v>
      </c>
      <c r="N271" s="271">
        <v>10000000</v>
      </c>
      <c r="O271" s="271">
        <v>-4103.4083700000001</v>
      </c>
      <c r="P271" s="411">
        <v>0.8</v>
      </c>
      <c r="Q271" s="271">
        <v>71.604592999999994</v>
      </c>
      <c r="R271" s="271">
        <v>71.620583999999994</v>
      </c>
      <c r="S271" s="411">
        <v>1.5990999999999644E-2</v>
      </c>
      <c r="T271" s="271">
        <v>-65.617603244668544</v>
      </c>
      <c r="U271" s="271">
        <v>302.72392600000001</v>
      </c>
      <c r="V271" s="271">
        <v>0</v>
      </c>
      <c r="W271" s="271">
        <v>237.10632275533146</v>
      </c>
      <c r="X271" s="271">
        <v>54083.557585000002</v>
      </c>
      <c r="Y271" s="271">
        <v>54254.425467000001</v>
      </c>
      <c r="Z271" s="271">
        <v>170.86788199999864</v>
      </c>
      <c r="AA271" s="271">
        <v>-66.238440755332817</v>
      </c>
      <c r="AB271" s="271">
        <v>54083.557585000002</v>
      </c>
      <c r="AC271" s="271">
        <v>54254.425467000001</v>
      </c>
      <c r="AD271" s="271">
        <v>170.86788199999864</v>
      </c>
      <c r="AF271" s="271">
        <v>-23625.373690274999</v>
      </c>
      <c r="AG271" s="402">
        <v>0</v>
      </c>
      <c r="AH271" s="402">
        <v>54254.425467000001</v>
      </c>
      <c r="AI271" s="402">
        <v>55705.656586999998</v>
      </c>
      <c r="AJ271" s="402">
        <v>55705.656586999998</v>
      </c>
      <c r="AK271" s="402">
        <v>2321.8387779999975</v>
      </c>
      <c r="AL271" s="402">
        <v>170.86788199999864</v>
      </c>
      <c r="AM271" s="403" t="s">
        <v>514</v>
      </c>
      <c r="AN271" s="45">
        <v>6</v>
      </c>
      <c r="AO271" s="45" t="s">
        <v>545</v>
      </c>
      <c r="AP271" s="45">
        <v>6</v>
      </c>
      <c r="AR271" s="412"/>
      <c r="AS271" s="176"/>
      <c r="AV271" s="77"/>
      <c r="AW271" s="77"/>
      <c r="AX271" s="77"/>
      <c r="AY271" s="77"/>
      <c r="AZ271" s="77"/>
      <c r="BA271" s="77"/>
      <c r="BB271" s="77"/>
      <c r="BC271" s="77"/>
      <c r="BD271" s="77"/>
      <c r="BE271" s="77"/>
      <c r="BF271" s="77"/>
      <c r="BG271" s="77"/>
      <c r="BH271" s="77"/>
      <c r="BI271" s="77"/>
      <c r="BJ271" s="77"/>
      <c r="BK271" s="77"/>
      <c r="BL271" s="77"/>
      <c r="BM271" s="77"/>
      <c r="BN271" s="77"/>
      <c r="BO271" s="77"/>
      <c r="BP271" s="77"/>
      <c r="BQ271" s="77"/>
      <c r="BR271" s="77"/>
      <c r="BS271" s="77"/>
      <c r="BT271" s="77"/>
      <c r="BU271" s="77"/>
      <c r="BV271" s="77"/>
      <c r="BW271" s="77"/>
      <c r="BX271" s="77"/>
      <c r="BY271" s="77"/>
      <c r="BZ271" s="77"/>
      <c r="CA271" s="77"/>
      <c r="CB271" s="77"/>
      <c r="CC271" s="77"/>
      <c r="CD271" s="77"/>
      <c r="CE271" s="77"/>
      <c r="CF271" s="77"/>
      <c r="CG271" s="77"/>
      <c r="CH271" s="77"/>
      <c r="CI271" s="77"/>
      <c r="CJ271" s="77"/>
      <c r="CK271" s="77"/>
      <c r="CL271" s="77"/>
      <c r="CM271" s="77"/>
      <c r="CN271" s="77"/>
      <c r="CO271" s="77"/>
      <c r="CP271" s="77"/>
      <c r="CQ271" s="77"/>
      <c r="CR271" s="77"/>
      <c r="CS271" s="77"/>
      <c r="CT271" s="77"/>
      <c r="CU271" s="77"/>
      <c r="CV271" s="77"/>
      <c r="CW271" s="77"/>
      <c r="CX271" s="77"/>
      <c r="CY271" s="77"/>
      <c r="CZ271" s="77"/>
      <c r="DA271" s="77"/>
      <c r="DB271" s="77"/>
      <c r="DC271" s="77"/>
      <c r="DD271" s="77"/>
      <c r="DE271" s="77"/>
      <c r="DF271" s="77"/>
      <c r="DG271" s="77"/>
      <c r="DH271" s="77"/>
      <c r="DI271" s="77"/>
      <c r="DJ271" s="77"/>
      <c r="DK271" s="77"/>
      <c r="DL271" s="77"/>
      <c r="DM271" s="77"/>
      <c r="DN271" s="77"/>
      <c r="DO271" s="77"/>
      <c r="DP271" s="77"/>
      <c r="DQ271" s="77"/>
      <c r="DR271" s="77"/>
      <c r="DS271" s="77"/>
      <c r="DT271" s="77"/>
      <c r="DU271" s="77"/>
      <c r="DV271" s="77"/>
      <c r="DW271" s="77"/>
      <c r="DX271" s="77"/>
      <c r="DY271" s="77"/>
      <c r="DZ271" s="77"/>
      <c r="EA271" s="77"/>
      <c r="EB271" s="77"/>
      <c r="EC271" s="77"/>
      <c r="ED271" s="77"/>
      <c r="EE271" s="77"/>
      <c r="EF271" s="77"/>
      <c r="EG271" s="77"/>
      <c r="EH271" s="77"/>
      <c r="EI271" s="77"/>
      <c r="EJ271" s="77"/>
      <c r="EK271" s="77"/>
      <c r="EL271" s="77"/>
      <c r="EM271" s="77"/>
      <c r="EN271" s="77"/>
      <c r="EO271" s="77"/>
      <c r="EP271" s="77"/>
      <c r="EQ271" s="77"/>
      <c r="ER271" s="77"/>
      <c r="ES271" s="77"/>
      <c r="ET271" s="77"/>
      <c r="EU271" s="77"/>
      <c r="EV271" s="77"/>
      <c r="EW271" s="77"/>
      <c r="EX271" s="77"/>
      <c r="EY271" s="77"/>
      <c r="EZ271" s="77"/>
      <c r="FA271" s="77"/>
      <c r="FB271" s="77"/>
      <c r="FC271" s="77"/>
      <c r="FD271" s="77"/>
      <c r="FE271" s="77"/>
      <c r="FF271" s="77"/>
      <c r="FG271" s="77"/>
      <c r="FH271" s="77"/>
      <c r="FI271" s="77"/>
      <c r="FJ271" s="77"/>
      <c r="FK271" s="77"/>
      <c r="FL271" s="77"/>
      <c r="FM271" s="77"/>
      <c r="FN271" s="77"/>
      <c r="FO271" s="77"/>
      <c r="FP271" s="77"/>
      <c r="FQ271" s="77"/>
      <c r="FR271" s="77"/>
      <c r="FS271" s="77"/>
      <c r="FT271" s="77"/>
      <c r="FU271" s="77"/>
      <c r="FV271" s="77"/>
      <c r="FW271" s="77"/>
      <c r="FX271" s="77"/>
      <c r="FY271" s="77"/>
      <c r="FZ271" s="77"/>
      <c r="GA271" s="77"/>
      <c r="GB271" s="77"/>
      <c r="GC271" s="77"/>
      <c r="GD271" s="77"/>
      <c r="GE271" s="77"/>
      <c r="GF271" s="77"/>
      <c r="GG271" s="77"/>
      <c r="GH271" s="77"/>
      <c r="GI271" s="77"/>
      <c r="GJ271" s="77"/>
      <c r="GK271" s="77"/>
      <c r="GL271" s="77"/>
      <c r="GM271" s="77"/>
      <c r="GN271" s="77"/>
      <c r="GO271" s="77"/>
      <c r="GP271" s="77"/>
      <c r="GQ271" s="77"/>
      <c r="GR271" s="77"/>
      <c r="GS271" s="77"/>
      <c r="GT271" s="77"/>
      <c r="GU271" s="77"/>
      <c r="GV271" s="77"/>
      <c r="GW271" s="77"/>
      <c r="GX271" s="77"/>
      <c r="GY271" s="77"/>
      <c r="GZ271" s="77"/>
      <c r="HA271" s="77"/>
      <c r="HB271" s="77"/>
      <c r="HC271" s="77"/>
      <c r="HD271" s="77"/>
      <c r="HE271" s="77"/>
      <c r="HF271" s="77"/>
      <c r="HG271" s="77"/>
      <c r="HH271" s="77"/>
      <c r="HI271" s="77"/>
      <c r="HJ271" s="77"/>
      <c r="HK271" s="77"/>
      <c r="HL271" s="77"/>
      <c r="HM271" s="77"/>
      <c r="HN271" s="77"/>
      <c r="HO271" s="77"/>
      <c r="HP271" s="77"/>
      <c r="HQ271" s="77"/>
      <c r="HR271" s="77"/>
      <c r="HS271" s="77"/>
      <c r="HT271" s="77"/>
      <c r="HU271" s="77"/>
      <c r="HV271" s="77"/>
      <c r="HW271" s="77"/>
      <c r="HX271" s="77"/>
      <c r="HY271" s="77"/>
    </row>
    <row r="272" spans="1:233">
      <c r="A272" s="77">
        <v>1488</v>
      </c>
      <c r="B272" s="77">
        <v>539</v>
      </c>
      <c r="C272" s="77" t="s">
        <v>27</v>
      </c>
      <c r="D272" s="77" t="s">
        <v>301</v>
      </c>
      <c r="E272" s="77" t="s">
        <v>40</v>
      </c>
      <c r="F272" s="77" t="s">
        <v>200</v>
      </c>
      <c r="G272" s="77" t="s">
        <v>473</v>
      </c>
      <c r="H272" s="77" t="s">
        <v>472</v>
      </c>
      <c r="I272" s="77" t="s">
        <v>405</v>
      </c>
      <c r="J272" s="454" t="s">
        <v>486</v>
      </c>
      <c r="K272" s="410">
        <v>36896</v>
      </c>
      <c r="L272" s="410">
        <v>38722</v>
      </c>
      <c r="M272" s="77" t="s">
        <v>30</v>
      </c>
      <c r="N272" s="271">
        <v>10000000</v>
      </c>
      <c r="O272" s="271">
        <v>-4093.9412419999999</v>
      </c>
      <c r="P272" s="411">
        <v>1.1499999999999999</v>
      </c>
      <c r="Q272" s="271">
        <v>154.65158600000001</v>
      </c>
      <c r="R272" s="271">
        <v>151.75523000000001</v>
      </c>
      <c r="S272" s="411">
        <v>-2.8963559999999973</v>
      </c>
      <c r="T272" s="271">
        <v>11857.511279914141</v>
      </c>
      <c r="U272" s="271">
        <v>506.015804</v>
      </c>
      <c r="V272" s="271">
        <v>0</v>
      </c>
      <c r="W272" s="271">
        <v>12363.527083914141</v>
      </c>
      <c r="X272" s="271">
        <v>-132569.10948099999</v>
      </c>
      <c r="Y272" s="271">
        <v>-120735.202986</v>
      </c>
      <c r="Z272" s="271">
        <v>11833.906494999988</v>
      </c>
      <c r="AA272" s="271">
        <v>-529.6205889141529</v>
      </c>
      <c r="AB272" s="271">
        <v>-132569.10948099999</v>
      </c>
      <c r="AC272" s="271">
        <v>-120735.202986</v>
      </c>
      <c r="AD272" s="271">
        <v>11833.906494999988</v>
      </c>
      <c r="AF272" s="271">
        <v>-23570.866700815001</v>
      </c>
      <c r="AG272" s="402">
        <v>0</v>
      </c>
      <c r="AH272" s="402">
        <v>-120735.202986</v>
      </c>
      <c r="AI272" s="402">
        <v>-41543.224617</v>
      </c>
      <c r="AJ272" s="402">
        <v>-41543.224617</v>
      </c>
      <c r="AK272" s="402">
        <v>35359.337916000004</v>
      </c>
      <c r="AL272" s="402">
        <v>11833.906494999988</v>
      </c>
      <c r="AM272" s="403" t="s">
        <v>514</v>
      </c>
      <c r="AN272" s="45">
        <v>6</v>
      </c>
      <c r="AO272" s="45" t="s">
        <v>545</v>
      </c>
      <c r="AP272" s="45">
        <v>6</v>
      </c>
      <c r="AR272" s="412"/>
      <c r="AS272" s="176"/>
      <c r="AV272" s="77"/>
      <c r="AW272" s="77"/>
      <c r="AX272" s="77"/>
      <c r="AY272" s="77"/>
      <c r="AZ272" s="77"/>
      <c r="BA272" s="77"/>
      <c r="BB272" s="77"/>
      <c r="BC272" s="77"/>
      <c r="BD272" s="77"/>
      <c r="BE272" s="77"/>
      <c r="BF272" s="77"/>
      <c r="BG272" s="77"/>
      <c r="BH272" s="77"/>
      <c r="BI272" s="77"/>
      <c r="BJ272" s="77"/>
      <c r="BK272" s="77"/>
      <c r="BL272" s="77"/>
      <c r="BM272" s="77"/>
      <c r="BN272" s="77"/>
      <c r="BO272" s="77"/>
      <c r="BP272" s="77"/>
      <c r="BQ272" s="77"/>
      <c r="BR272" s="77"/>
      <c r="BS272" s="77"/>
      <c r="BT272" s="77"/>
      <c r="BU272" s="77"/>
      <c r="BV272" s="77"/>
      <c r="BW272" s="77"/>
      <c r="BX272" s="77"/>
      <c r="BY272" s="77"/>
      <c r="BZ272" s="77"/>
      <c r="CA272" s="77"/>
      <c r="CB272" s="77"/>
      <c r="CC272" s="77"/>
      <c r="CD272" s="77"/>
      <c r="CE272" s="77"/>
      <c r="CF272" s="77"/>
      <c r="CG272" s="77"/>
      <c r="CH272" s="77"/>
      <c r="CI272" s="77"/>
      <c r="CJ272" s="77"/>
      <c r="CK272" s="77"/>
      <c r="CL272" s="77"/>
      <c r="CM272" s="77"/>
      <c r="CN272" s="77"/>
      <c r="CO272" s="77"/>
      <c r="CP272" s="77"/>
      <c r="CQ272" s="77"/>
      <c r="CR272" s="77"/>
      <c r="CS272" s="77"/>
      <c r="CT272" s="77"/>
      <c r="CU272" s="77"/>
      <c r="CV272" s="77"/>
      <c r="CW272" s="77"/>
      <c r="CX272" s="77"/>
      <c r="CY272" s="77"/>
      <c r="CZ272" s="77"/>
      <c r="DA272" s="77"/>
      <c r="DB272" s="77"/>
      <c r="DC272" s="77"/>
      <c r="DD272" s="77"/>
      <c r="DE272" s="77"/>
      <c r="DF272" s="77"/>
      <c r="DG272" s="77"/>
      <c r="DH272" s="77"/>
      <c r="DI272" s="77"/>
      <c r="DJ272" s="77"/>
      <c r="DK272" s="77"/>
      <c r="DL272" s="77"/>
      <c r="DM272" s="77"/>
      <c r="DN272" s="77"/>
      <c r="DO272" s="77"/>
      <c r="DP272" s="77"/>
      <c r="DQ272" s="77"/>
      <c r="DR272" s="77"/>
      <c r="DS272" s="77"/>
      <c r="DT272" s="77"/>
      <c r="DU272" s="77"/>
      <c r="DV272" s="77"/>
      <c r="DW272" s="77"/>
      <c r="DX272" s="77"/>
      <c r="DY272" s="77"/>
      <c r="DZ272" s="77"/>
      <c r="EA272" s="77"/>
      <c r="EB272" s="77"/>
      <c r="EC272" s="77"/>
      <c r="ED272" s="77"/>
      <c r="EE272" s="77"/>
      <c r="EF272" s="77"/>
      <c r="EG272" s="77"/>
      <c r="EH272" s="77"/>
      <c r="EI272" s="77"/>
      <c r="EJ272" s="77"/>
      <c r="EK272" s="77"/>
      <c r="EL272" s="77"/>
      <c r="EM272" s="77"/>
      <c r="EN272" s="77"/>
      <c r="EO272" s="77"/>
      <c r="EP272" s="77"/>
      <c r="EQ272" s="77"/>
      <c r="ER272" s="77"/>
      <c r="ES272" s="77"/>
      <c r="ET272" s="77"/>
      <c r="EU272" s="77"/>
      <c r="EV272" s="77"/>
      <c r="EW272" s="77"/>
      <c r="EX272" s="77"/>
      <c r="EY272" s="77"/>
      <c r="EZ272" s="77"/>
      <c r="FA272" s="77"/>
      <c r="FB272" s="77"/>
      <c r="FC272" s="77"/>
      <c r="FD272" s="77"/>
      <c r="FE272" s="77"/>
      <c r="FF272" s="77"/>
      <c r="FG272" s="77"/>
      <c r="FH272" s="77"/>
      <c r="FI272" s="77"/>
      <c r="FJ272" s="77"/>
      <c r="FK272" s="77"/>
      <c r="FL272" s="77"/>
      <c r="FM272" s="77"/>
      <c r="FN272" s="77"/>
      <c r="FO272" s="77"/>
      <c r="FP272" s="77"/>
      <c r="FQ272" s="77"/>
      <c r="FR272" s="77"/>
      <c r="FS272" s="77"/>
      <c r="FT272" s="77"/>
      <c r="FU272" s="77"/>
      <c r="FV272" s="77"/>
      <c r="FW272" s="77"/>
      <c r="FX272" s="77"/>
      <c r="FY272" s="77"/>
      <c r="FZ272" s="77"/>
      <c r="GA272" s="77"/>
      <c r="GB272" s="77"/>
      <c r="GC272" s="77"/>
      <c r="GD272" s="77"/>
      <c r="GE272" s="77"/>
      <c r="GF272" s="77"/>
      <c r="GG272" s="77"/>
      <c r="GH272" s="77"/>
      <c r="GI272" s="77"/>
      <c r="GJ272" s="77"/>
      <c r="GK272" s="77"/>
      <c r="GL272" s="77"/>
      <c r="GM272" s="77"/>
      <c r="GN272" s="77"/>
      <c r="GO272" s="77"/>
      <c r="GP272" s="77"/>
      <c r="GQ272" s="77"/>
      <c r="GR272" s="77"/>
      <c r="GS272" s="77"/>
      <c r="GT272" s="77"/>
      <c r="GU272" s="77"/>
      <c r="GV272" s="77"/>
      <c r="GW272" s="77"/>
      <c r="GX272" s="77"/>
      <c r="GY272" s="77"/>
      <c r="GZ272" s="77"/>
      <c r="HA272" s="77"/>
      <c r="HB272" s="77"/>
      <c r="HC272" s="77"/>
      <c r="HD272" s="77"/>
      <c r="HE272" s="77"/>
      <c r="HF272" s="77"/>
      <c r="HG272" s="77"/>
      <c r="HH272" s="77"/>
      <c r="HI272" s="77"/>
      <c r="HJ272" s="77"/>
      <c r="HK272" s="77"/>
      <c r="HL272" s="77"/>
      <c r="HM272" s="77"/>
      <c r="HN272" s="77"/>
      <c r="HO272" s="77"/>
      <c r="HP272" s="77"/>
      <c r="HQ272" s="77"/>
      <c r="HR272" s="77"/>
      <c r="HS272" s="77"/>
      <c r="HT272" s="77"/>
      <c r="HU272" s="77"/>
      <c r="HV272" s="77"/>
      <c r="HW272" s="77"/>
      <c r="HX272" s="77"/>
      <c r="HY272" s="77"/>
    </row>
    <row r="273" spans="1:233">
      <c r="A273" s="77">
        <v>1489</v>
      </c>
      <c r="B273" s="77">
        <v>540</v>
      </c>
      <c r="C273" s="77" t="s">
        <v>27</v>
      </c>
      <c r="D273" s="77" t="s">
        <v>301</v>
      </c>
      <c r="E273" s="77" t="s">
        <v>312</v>
      </c>
      <c r="F273" s="77" t="s">
        <v>201</v>
      </c>
      <c r="G273" s="77" t="s">
        <v>476</v>
      </c>
      <c r="H273" s="77" t="s">
        <v>468</v>
      </c>
      <c r="I273" s="77" t="s">
        <v>405</v>
      </c>
      <c r="J273" s="454" t="s">
        <v>486</v>
      </c>
      <c r="K273" s="410">
        <v>36896</v>
      </c>
      <c r="L273" s="410">
        <v>38722</v>
      </c>
      <c r="M273" s="77" t="s">
        <v>30</v>
      </c>
      <c r="N273" s="271">
        <v>10000000</v>
      </c>
      <c r="O273" s="271">
        <v>-4038.18851</v>
      </c>
      <c r="P273" s="411">
        <v>0.52</v>
      </c>
      <c r="Q273" s="271">
        <v>65.989857999999998</v>
      </c>
      <c r="R273" s="271">
        <v>65.995333000000002</v>
      </c>
      <c r="S273" s="411">
        <v>5.4750000000041155E-3</v>
      </c>
      <c r="T273" s="271">
        <v>-22.109082092266618</v>
      </c>
      <c r="U273" s="271">
        <v>254.518798</v>
      </c>
      <c r="V273" s="271">
        <v>0</v>
      </c>
      <c r="W273" s="271">
        <v>232.40971590773339</v>
      </c>
      <c r="X273" s="271">
        <v>-45694.555748999999</v>
      </c>
      <c r="Y273" s="271">
        <v>-45598.358182000004</v>
      </c>
      <c r="Z273" s="271">
        <v>96.197566999995615</v>
      </c>
      <c r="AA273" s="271">
        <v>-136.21214890773777</v>
      </c>
      <c r="AB273" s="271">
        <v>-45694.555748999999</v>
      </c>
      <c r="AC273" s="271">
        <v>-45598.358182000004</v>
      </c>
      <c r="AD273" s="271">
        <v>96.197566999995615</v>
      </c>
      <c r="AF273" s="271">
        <v>-29228.408435380003</v>
      </c>
      <c r="AG273" s="402">
        <v>0</v>
      </c>
      <c r="AH273" s="402">
        <v>-45598.358182000004</v>
      </c>
      <c r="AI273" s="402">
        <v>67063.139827999985</v>
      </c>
      <c r="AJ273" s="402">
        <v>67063.139827999985</v>
      </c>
      <c r="AK273" s="402">
        <v>68700.790947000001</v>
      </c>
      <c r="AL273" s="402">
        <v>96.197566999995615</v>
      </c>
      <c r="AM273" s="403" t="s">
        <v>514</v>
      </c>
      <c r="AN273" s="45">
        <v>8</v>
      </c>
      <c r="AO273" s="45" t="s">
        <v>545</v>
      </c>
      <c r="AP273" s="45">
        <v>8</v>
      </c>
      <c r="AR273" s="412"/>
      <c r="AS273" s="176"/>
      <c r="AV273" s="77"/>
      <c r="AW273" s="77"/>
      <c r="AX273" s="77"/>
      <c r="AY273" s="77"/>
      <c r="AZ273" s="77"/>
      <c r="BA273" s="77"/>
      <c r="BB273" s="77"/>
      <c r="BC273" s="77"/>
      <c r="BD273" s="77"/>
      <c r="BE273" s="77"/>
      <c r="BF273" s="77"/>
      <c r="BG273" s="77"/>
      <c r="BH273" s="77"/>
      <c r="BI273" s="77"/>
      <c r="BJ273" s="77"/>
      <c r="BK273" s="77"/>
      <c r="BL273" s="77"/>
      <c r="BM273" s="77"/>
      <c r="BN273" s="77"/>
      <c r="BO273" s="77"/>
      <c r="BP273" s="77"/>
      <c r="BQ273" s="77"/>
      <c r="BR273" s="77"/>
      <c r="BS273" s="77"/>
      <c r="BT273" s="77"/>
      <c r="BU273" s="77"/>
      <c r="BV273" s="77"/>
      <c r="BW273" s="77"/>
      <c r="BX273" s="77"/>
      <c r="BY273" s="77"/>
      <c r="BZ273" s="77"/>
      <c r="CA273" s="77"/>
      <c r="CB273" s="77"/>
      <c r="CC273" s="77"/>
      <c r="CD273" s="77"/>
      <c r="CE273" s="77"/>
      <c r="CF273" s="77"/>
      <c r="CG273" s="77"/>
      <c r="CH273" s="77"/>
      <c r="CI273" s="77"/>
      <c r="CJ273" s="77"/>
      <c r="CK273" s="77"/>
      <c r="CL273" s="77"/>
      <c r="CM273" s="77"/>
      <c r="CN273" s="77"/>
      <c r="CO273" s="77"/>
      <c r="CP273" s="77"/>
      <c r="CQ273" s="77"/>
      <c r="CR273" s="77"/>
      <c r="CS273" s="77"/>
      <c r="CT273" s="77"/>
      <c r="CU273" s="77"/>
      <c r="CV273" s="77"/>
      <c r="CW273" s="77"/>
      <c r="CX273" s="77"/>
      <c r="CY273" s="77"/>
      <c r="CZ273" s="77"/>
      <c r="DA273" s="77"/>
      <c r="DB273" s="77"/>
      <c r="DC273" s="77"/>
      <c r="DD273" s="77"/>
      <c r="DE273" s="77"/>
      <c r="DF273" s="77"/>
      <c r="DG273" s="77"/>
      <c r="DH273" s="77"/>
      <c r="DI273" s="77"/>
      <c r="DJ273" s="77"/>
      <c r="DK273" s="77"/>
      <c r="DL273" s="77"/>
      <c r="DM273" s="77"/>
      <c r="DN273" s="77"/>
      <c r="DO273" s="77"/>
      <c r="DP273" s="77"/>
      <c r="DQ273" s="77"/>
      <c r="DR273" s="77"/>
      <c r="DS273" s="77"/>
      <c r="DT273" s="77"/>
      <c r="DU273" s="77"/>
      <c r="DV273" s="77"/>
      <c r="DW273" s="77"/>
      <c r="DX273" s="77"/>
      <c r="DY273" s="77"/>
      <c r="DZ273" s="77"/>
      <c r="EA273" s="77"/>
      <c r="EB273" s="77"/>
      <c r="EC273" s="77"/>
      <c r="ED273" s="77"/>
      <c r="EE273" s="77"/>
      <c r="EF273" s="77"/>
      <c r="EG273" s="77"/>
      <c r="EH273" s="77"/>
      <c r="EI273" s="77"/>
      <c r="EJ273" s="77"/>
      <c r="EK273" s="77"/>
      <c r="EL273" s="77"/>
      <c r="EM273" s="77"/>
      <c r="EN273" s="77"/>
      <c r="EO273" s="77"/>
      <c r="EP273" s="77"/>
      <c r="EQ273" s="77"/>
      <c r="ER273" s="77"/>
      <c r="ES273" s="77"/>
      <c r="ET273" s="77"/>
      <c r="EU273" s="77"/>
      <c r="EV273" s="77"/>
      <c r="EW273" s="77"/>
      <c r="EX273" s="77"/>
      <c r="EY273" s="77"/>
      <c r="EZ273" s="77"/>
      <c r="FA273" s="77"/>
      <c r="FB273" s="77"/>
      <c r="FC273" s="77"/>
      <c r="FD273" s="77"/>
      <c r="FE273" s="77"/>
      <c r="FF273" s="77"/>
      <c r="FG273" s="77"/>
      <c r="FH273" s="77"/>
      <c r="FI273" s="77"/>
      <c r="FJ273" s="77"/>
      <c r="FK273" s="77"/>
      <c r="FL273" s="77"/>
      <c r="FM273" s="77"/>
      <c r="FN273" s="77"/>
      <c r="FO273" s="77"/>
      <c r="FP273" s="77"/>
      <c r="FQ273" s="77"/>
      <c r="FR273" s="77"/>
      <c r="FS273" s="77"/>
      <c r="FT273" s="77"/>
      <c r="FU273" s="77"/>
      <c r="FV273" s="77"/>
      <c r="FW273" s="77"/>
      <c r="FX273" s="77"/>
      <c r="FY273" s="77"/>
      <c r="FZ273" s="77"/>
      <c r="GA273" s="77"/>
      <c r="GB273" s="77"/>
      <c r="GC273" s="77"/>
      <c r="GD273" s="77"/>
      <c r="GE273" s="77"/>
      <c r="GF273" s="77"/>
      <c r="GG273" s="77"/>
      <c r="GH273" s="77"/>
      <c r="GI273" s="77"/>
      <c r="GJ273" s="77"/>
      <c r="GK273" s="77"/>
      <c r="GL273" s="77"/>
      <c r="GM273" s="77"/>
      <c r="GN273" s="77"/>
      <c r="GO273" s="77"/>
      <c r="GP273" s="77"/>
      <c r="GQ273" s="77"/>
      <c r="GR273" s="77"/>
      <c r="GS273" s="77"/>
      <c r="GT273" s="77"/>
      <c r="GU273" s="77"/>
      <c r="GV273" s="77"/>
      <c r="GW273" s="77"/>
      <c r="GX273" s="77"/>
      <c r="GY273" s="77"/>
      <c r="GZ273" s="77"/>
      <c r="HA273" s="77"/>
      <c r="HB273" s="77"/>
      <c r="HC273" s="77"/>
      <c r="HD273" s="77"/>
      <c r="HE273" s="77"/>
      <c r="HF273" s="77"/>
      <c r="HG273" s="77"/>
      <c r="HH273" s="77"/>
      <c r="HI273" s="77"/>
      <c r="HJ273" s="77"/>
      <c r="HK273" s="77"/>
      <c r="HL273" s="77"/>
      <c r="HM273" s="77"/>
      <c r="HN273" s="77"/>
      <c r="HO273" s="77"/>
      <c r="HP273" s="77"/>
      <c r="HQ273" s="77"/>
      <c r="HR273" s="77"/>
      <c r="HS273" s="77"/>
      <c r="HT273" s="77"/>
      <c r="HU273" s="77"/>
      <c r="HV273" s="77"/>
      <c r="HW273" s="77"/>
      <c r="HX273" s="77"/>
      <c r="HY273" s="77"/>
    </row>
    <row r="274" spans="1:233">
      <c r="A274" s="77">
        <v>1490</v>
      </c>
      <c r="B274" s="77">
        <v>541</v>
      </c>
      <c r="C274" s="77" t="s">
        <v>27</v>
      </c>
      <c r="D274" s="77" t="s">
        <v>301</v>
      </c>
      <c r="E274" s="77" t="s">
        <v>313</v>
      </c>
      <c r="F274" s="77" t="s">
        <v>205</v>
      </c>
      <c r="G274" s="77" t="s">
        <v>476</v>
      </c>
      <c r="H274" s="77" t="s">
        <v>497</v>
      </c>
      <c r="I274" s="77" t="s">
        <v>405</v>
      </c>
      <c r="J274" s="454" t="s">
        <v>486</v>
      </c>
      <c r="K274" s="410">
        <v>36896</v>
      </c>
      <c r="L274" s="410">
        <v>38722</v>
      </c>
      <c r="M274" s="77" t="s">
        <v>30</v>
      </c>
      <c r="N274" s="271">
        <v>10000000</v>
      </c>
      <c r="O274" s="271">
        <v>-4046.4082239999998</v>
      </c>
      <c r="P274" s="411">
        <v>0.6</v>
      </c>
      <c r="Q274" s="271">
        <v>72.153891000000002</v>
      </c>
      <c r="R274" s="271">
        <v>72.160148000000007</v>
      </c>
      <c r="S274" s="411">
        <v>6.2570000000050641E-3</v>
      </c>
      <c r="T274" s="271">
        <v>-25.31837625758849</v>
      </c>
      <c r="U274" s="271">
        <v>261.11461400000002</v>
      </c>
      <c r="V274" s="271">
        <v>0</v>
      </c>
      <c r="W274" s="271">
        <v>235.79623774241153</v>
      </c>
      <c r="X274" s="271">
        <v>-36006.964220000002</v>
      </c>
      <c r="Y274" s="271">
        <v>-35888.370692999997</v>
      </c>
      <c r="Z274" s="271">
        <v>118.59352700000454</v>
      </c>
      <c r="AA274" s="271">
        <v>-117.20271074240699</v>
      </c>
      <c r="AB274" s="271">
        <v>-36006.964220000002</v>
      </c>
      <c r="AC274" s="271">
        <v>-35888.370692999997</v>
      </c>
      <c r="AD274" s="271">
        <v>118.59352700000454</v>
      </c>
      <c r="AF274" s="271">
        <v>-39938.049170879996</v>
      </c>
      <c r="AG274" s="402">
        <v>0</v>
      </c>
      <c r="AH274" s="402">
        <v>-35888.370692999997</v>
      </c>
      <c r="AI274" s="402">
        <v>-37681.251520999998</v>
      </c>
      <c r="AJ274" s="402">
        <v>-37681.251520999998</v>
      </c>
      <c r="AK274" s="402">
        <v>46776.111268000001</v>
      </c>
      <c r="AL274" s="402">
        <v>118.59352700000454</v>
      </c>
      <c r="AM274" s="403" t="s">
        <v>514</v>
      </c>
      <c r="AN274" s="45" t="s">
        <v>545</v>
      </c>
      <c r="AO274" s="45">
        <v>9</v>
      </c>
      <c r="AP274" s="45">
        <v>9</v>
      </c>
      <c r="AR274" s="412"/>
      <c r="AS274" s="176"/>
      <c r="AV274" s="77"/>
      <c r="AW274" s="77"/>
      <c r="AX274" s="77"/>
      <c r="AY274" s="77"/>
      <c r="AZ274" s="77"/>
      <c r="BA274" s="77"/>
      <c r="BB274" s="77"/>
      <c r="BC274" s="77"/>
      <c r="BD274" s="77"/>
      <c r="BE274" s="77"/>
      <c r="BF274" s="77"/>
      <c r="BG274" s="77"/>
      <c r="BH274" s="77"/>
      <c r="BI274" s="77"/>
      <c r="BJ274" s="77"/>
      <c r="BK274" s="77"/>
      <c r="BL274" s="77"/>
      <c r="BM274" s="77"/>
      <c r="BN274" s="77"/>
      <c r="BO274" s="77"/>
      <c r="BP274" s="77"/>
      <c r="BQ274" s="77"/>
      <c r="BR274" s="77"/>
      <c r="BS274" s="77"/>
      <c r="BT274" s="77"/>
      <c r="BU274" s="77"/>
      <c r="BV274" s="77"/>
      <c r="BW274" s="77"/>
      <c r="BX274" s="77"/>
      <c r="BY274" s="77"/>
      <c r="BZ274" s="77"/>
      <c r="CA274" s="77"/>
      <c r="CB274" s="77"/>
      <c r="CC274" s="77"/>
      <c r="CD274" s="77"/>
      <c r="CE274" s="77"/>
      <c r="CF274" s="77"/>
      <c r="CG274" s="77"/>
      <c r="CH274" s="77"/>
      <c r="CI274" s="77"/>
      <c r="CJ274" s="77"/>
      <c r="CK274" s="77"/>
      <c r="CL274" s="77"/>
      <c r="CM274" s="77"/>
      <c r="CN274" s="77"/>
      <c r="CO274" s="77"/>
      <c r="CP274" s="77"/>
      <c r="CQ274" s="77"/>
      <c r="CR274" s="77"/>
      <c r="CS274" s="77"/>
      <c r="CT274" s="77"/>
      <c r="CU274" s="77"/>
      <c r="CV274" s="77"/>
      <c r="CW274" s="77"/>
      <c r="CX274" s="77"/>
      <c r="CY274" s="77"/>
      <c r="CZ274" s="77"/>
      <c r="DA274" s="77"/>
      <c r="DB274" s="77"/>
      <c r="DC274" s="77"/>
      <c r="DD274" s="77"/>
      <c r="DE274" s="77"/>
      <c r="DF274" s="77"/>
      <c r="DG274" s="77"/>
      <c r="DH274" s="77"/>
      <c r="DI274" s="77"/>
      <c r="DJ274" s="77"/>
      <c r="DK274" s="77"/>
      <c r="DL274" s="77"/>
      <c r="DM274" s="77"/>
      <c r="DN274" s="77"/>
      <c r="DO274" s="77"/>
      <c r="DP274" s="77"/>
      <c r="DQ274" s="77"/>
      <c r="DR274" s="77"/>
      <c r="DS274" s="77"/>
      <c r="DT274" s="77"/>
      <c r="DU274" s="77"/>
      <c r="DV274" s="77"/>
      <c r="DW274" s="77"/>
      <c r="DX274" s="77"/>
      <c r="DY274" s="77"/>
      <c r="DZ274" s="77"/>
      <c r="EA274" s="77"/>
      <c r="EB274" s="77"/>
      <c r="EC274" s="77"/>
      <c r="ED274" s="77"/>
      <c r="EE274" s="77"/>
      <c r="EF274" s="77"/>
      <c r="EG274" s="77"/>
      <c r="EH274" s="77"/>
      <c r="EI274" s="77"/>
      <c r="EJ274" s="77"/>
      <c r="EK274" s="77"/>
      <c r="EL274" s="77"/>
      <c r="EM274" s="77"/>
      <c r="EN274" s="77"/>
      <c r="EO274" s="77"/>
      <c r="EP274" s="77"/>
      <c r="EQ274" s="77"/>
      <c r="ER274" s="77"/>
      <c r="ES274" s="77"/>
      <c r="ET274" s="77"/>
      <c r="EU274" s="77"/>
      <c r="EV274" s="77"/>
      <c r="EW274" s="77"/>
      <c r="EX274" s="77"/>
      <c r="EY274" s="77"/>
      <c r="EZ274" s="77"/>
      <c r="FA274" s="77"/>
      <c r="FB274" s="77"/>
      <c r="FC274" s="77"/>
      <c r="FD274" s="77"/>
      <c r="FE274" s="77"/>
      <c r="FF274" s="77"/>
      <c r="FG274" s="77"/>
      <c r="FH274" s="77"/>
      <c r="FI274" s="77"/>
      <c r="FJ274" s="77"/>
      <c r="FK274" s="77"/>
      <c r="FL274" s="77"/>
      <c r="FM274" s="77"/>
      <c r="FN274" s="77"/>
      <c r="FO274" s="77"/>
      <c r="FP274" s="77"/>
      <c r="FQ274" s="77"/>
      <c r="FR274" s="77"/>
      <c r="FS274" s="77"/>
      <c r="FT274" s="77"/>
      <c r="FU274" s="77"/>
      <c r="FV274" s="77"/>
      <c r="FW274" s="77"/>
      <c r="FX274" s="77"/>
      <c r="FY274" s="77"/>
      <c r="FZ274" s="77"/>
      <c r="GA274" s="77"/>
      <c r="GB274" s="77"/>
      <c r="GC274" s="77"/>
      <c r="GD274" s="77"/>
      <c r="GE274" s="77"/>
      <c r="GF274" s="77"/>
      <c r="GG274" s="77"/>
      <c r="GH274" s="77"/>
      <c r="GI274" s="77"/>
      <c r="GJ274" s="77"/>
      <c r="GK274" s="77"/>
      <c r="GL274" s="77"/>
      <c r="GM274" s="77"/>
      <c r="GN274" s="77"/>
      <c r="GO274" s="77"/>
      <c r="GP274" s="77"/>
      <c r="GQ274" s="77"/>
      <c r="GR274" s="77"/>
      <c r="GS274" s="77"/>
      <c r="GT274" s="77"/>
      <c r="GU274" s="77"/>
      <c r="GV274" s="77"/>
      <c r="GW274" s="77"/>
      <c r="GX274" s="77"/>
      <c r="GY274" s="77"/>
      <c r="GZ274" s="77"/>
      <c r="HA274" s="77"/>
      <c r="HB274" s="77"/>
      <c r="HC274" s="77"/>
      <c r="HD274" s="77"/>
      <c r="HE274" s="77"/>
      <c r="HF274" s="77"/>
      <c r="HG274" s="77"/>
      <c r="HH274" s="77"/>
      <c r="HI274" s="77"/>
      <c r="HJ274" s="77"/>
      <c r="HK274" s="77"/>
      <c r="HL274" s="77"/>
      <c r="HM274" s="77"/>
      <c r="HN274" s="77"/>
      <c r="HO274" s="77"/>
      <c r="HP274" s="77"/>
      <c r="HQ274" s="77"/>
      <c r="HR274" s="77"/>
      <c r="HS274" s="77"/>
      <c r="HT274" s="77"/>
      <c r="HU274" s="77"/>
      <c r="HV274" s="77"/>
      <c r="HW274" s="77"/>
      <c r="HX274" s="77"/>
      <c r="HY274" s="77"/>
    </row>
    <row r="275" spans="1:233">
      <c r="A275" s="77">
        <v>1491</v>
      </c>
      <c r="B275" s="77">
        <v>542</v>
      </c>
      <c r="C275" s="77" t="s">
        <v>27</v>
      </c>
      <c r="D275" s="77" t="s">
        <v>301</v>
      </c>
      <c r="E275" s="77" t="s">
        <v>315</v>
      </c>
      <c r="F275" s="77" t="s">
        <v>200</v>
      </c>
      <c r="G275" s="77" t="s">
        <v>477</v>
      </c>
      <c r="H275" s="77" t="s">
        <v>468</v>
      </c>
      <c r="I275" s="77" t="s">
        <v>405</v>
      </c>
      <c r="J275" s="454" t="s">
        <v>486</v>
      </c>
      <c r="K275" s="410">
        <v>36896</v>
      </c>
      <c r="L275" s="410">
        <v>38722</v>
      </c>
      <c r="M275" s="77" t="s">
        <v>30</v>
      </c>
      <c r="N275" s="271">
        <v>10000000</v>
      </c>
      <c r="O275" s="271">
        <v>-4095.337626</v>
      </c>
      <c r="P275" s="411">
        <v>0.8</v>
      </c>
      <c r="Q275" s="271">
        <v>51.182886000000003</v>
      </c>
      <c r="R275" s="271">
        <v>51.186630000000001</v>
      </c>
      <c r="S275" s="411">
        <v>3.7439999999975271E-3</v>
      </c>
      <c r="T275" s="271">
        <v>-15.332944071733873</v>
      </c>
      <c r="U275" s="271">
        <v>238.77143799999999</v>
      </c>
      <c r="V275" s="271">
        <v>0</v>
      </c>
      <c r="W275" s="271">
        <v>223.43849392826613</v>
      </c>
      <c r="X275" s="271">
        <v>139722.94811299999</v>
      </c>
      <c r="Y275" s="271">
        <v>139981.97999600001</v>
      </c>
      <c r="Z275" s="271">
        <v>259.03188300001784</v>
      </c>
      <c r="AA275" s="271">
        <v>35.593389071751716</v>
      </c>
      <c r="AB275" s="271">
        <v>139722.94811299999</v>
      </c>
      <c r="AC275" s="271">
        <v>139981.97999600001</v>
      </c>
      <c r="AD275" s="271">
        <v>259.03188300001784</v>
      </c>
      <c r="AF275" s="271">
        <v>-23578.906381695</v>
      </c>
      <c r="AG275" s="402">
        <v>0</v>
      </c>
      <c r="AH275" s="402">
        <v>139981.97999600001</v>
      </c>
      <c r="AI275" s="402">
        <v>90813.335436000008</v>
      </c>
      <c r="AJ275" s="402">
        <v>90813.335436000008</v>
      </c>
      <c r="AK275" s="402">
        <v>36040.616139000005</v>
      </c>
      <c r="AL275" s="402">
        <v>259.03188300001784</v>
      </c>
      <c r="AM275" s="403" t="s">
        <v>514</v>
      </c>
      <c r="AN275" s="45">
        <v>6</v>
      </c>
      <c r="AO275" s="45" t="s">
        <v>545</v>
      </c>
      <c r="AP275" s="45">
        <v>6</v>
      </c>
      <c r="AR275" s="412"/>
      <c r="AS275" s="176"/>
      <c r="AV275" s="77"/>
      <c r="AW275" s="77"/>
      <c r="AX275" s="77"/>
      <c r="AY275" s="77"/>
      <c r="AZ275" s="77"/>
      <c r="BA275" s="77"/>
      <c r="BB275" s="77"/>
      <c r="BC275" s="77"/>
      <c r="BD275" s="77"/>
      <c r="BE275" s="77"/>
      <c r="BF275" s="77"/>
      <c r="BG275" s="77"/>
      <c r="BH275" s="77"/>
      <c r="BI275" s="77"/>
      <c r="BJ275" s="77"/>
      <c r="BK275" s="77"/>
      <c r="BL275" s="77"/>
      <c r="BM275" s="77"/>
      <c r="BN275" s="77"/>
      <c r="BO275" s="77"/>
      <c r="BP275" s="77"/>
      <c r="BQ275" s="77"/>
      <c r="BR275" s="77"/>
      <c r="BS275" s="77"/>
      <c r="BT275" s="77"/>
      <c r="BU275" s="77"/>
      <c r="BV275" s="77"/>
      <c r="BW275" s="77"/>
      <c r="BX275" s="77"/>
      <c r="BY275" s="77"/>
      <c r="BZ275" s="77"/>
      <c r="CA275" s="77"/>
      <c r="CB275" s="77"/>
      <c r="CC275" s="77"/>
      <c r="CD275" s="77"/>
      <c r="CE275" s="77"/>
      <c r="CF275" s="77"/>
      <c r="CG275" s="77"/>
      <c r="CH275" s="77"/>
      <c r="CI275" s="77"/>
      <c r="CJ275" s="77"/>
      <c r="CK275" s="77"/>
      <c r="CL275" s="77"/>
      <c r="CM275" s="77"/>
      <c r="CN275" s="77"/>
      <c r="CO275" s="77"/>
      <c r="CP275" s="77"/>
      <c r="CQ275" s="77"/>
      <c r="CR275" s="77"/>
      <c r="CS275" s="77"/>
      <c r="CT275" s="77"/>
      <c r="CU275" s="77"/>
      <c r="CV275" s="77"/>
      <c r="CW275" s="77"/>
      <c r="CX275" s="77"/>
      <c r="CY275" s="77"/>
      <c r="CZ275" s="77"/>
      <c r="DA275" s="77"/>
      <c r="DB275" s="77"/>
      <c r="DC275" s="77"/>
      <c r="DD275" s="77"/>
      <c r="DE275" s="77"/>
      <c r="DF275" s="77"/>
      <c r="DG275" s="77"/>
      <c r="DH275" s="77"/>
      <c r="DI275" s="77"/>
      <c r="DJ275" s="77"/>
      <c r="DK275" s="77"/>
      <c r="DL275" s="77"/>
      <c r="DM275" s="77"/>
      <c r="DN275" s="77"/>
      <c r="DO275" s="77"/>
      <c r="DP275" s="77"/>
      <c r="DQ275" s="77"/>
      <c r="DR275" s="77"/>
      <c r="DS275" s="77"/>
      <c r="DT275" s="77"/>
      <c r="DU275" s="77"/>
      <c r="DV275" s="77"/>
      <c r="DW275" s="77"/>
      <c r="DX275" s="77"/>
      <c r="DY275" s="77"/>
      <c r="DZ275" s="77"/>
      <c r="EA275" s="77"/>
      <c r="EB275" s="77"/>
      <c r="EC275" s="77"/>
      <c r="ED275" s="77"/>
      <c r="EE275" s="77"/>
      <c r="EF275" s="77"/>
      <c r="EG275" s="77"/>
      <c r="EH275" s="77"/>
      <c r="EI275" s="77"/>
      <c r="EJ275" s="77"/>
      <c r="EK275" s="77"/>
      <c r="EL275" s="77"/>
      <c r="EM275" s="77"/>
      <c r="EN275" s="77"/>
      <c r="EO275" s="77"/>
      <c r="EP275" s="77"/>
      <c r="EQ275" s="77"/>
      <c r="ER275" s="77"/>
      <c r="ES275" s="77"/>
      <c r="ET275" s="77"/>
      <c r="EU275" s="77"/>
      <c r="EV275" s="77"/>
      <c r="EW275" s="77"/>
      <c r="EX275" s="77"/>
      <c r="EY275" s="77"/>
      <c r="EZ275" s="77"/>
      <c r="FA275" s="77"/>
      <c r="FB275" s="77"/>
      <c r="FC275" s="77"/>
      <c r="FD275" s="77"/>
      <c r="FE275" s="77"/>
      <c r="FF275" s="77"/>
      <c r="FG275" s="77"/>
      <c r="FH275" s="77"/>
      <c r="FI275" s="77"/>
      <c r="FJ275" s="77"/>
      <c r="FK275" s="77"/>
      <c r="FL275" s="77"/>
      <c r="FM275" s="77"/>
      <c r="FN275" s="77"/>
      <c r="FO275" s="77"/>
      <c r="FP275" s="77"/>
      <c r="FQ275" s="77"/>
      <c r="FR275" s="77"/>
      <c r="FS275" s="77"/>
      <c r="FT275" s="77"/>
      <c r="FU275" s="77"/>
      <c r="FV275" s="77"/>
      <c r="FW275" s="77"/>
      <c r="FX275" s="77"/>
      <c r="FY275" s="77"/>
      <c r="FZ275" s="77"/>
      <c r="GA275" s="77"/>
      <c r="GB275" s="77"/>
      <c r="GC275" s="77"/>
      <c r="GD275" s="77"/>
      <c r="GE275" s="77"/>
      <c r="GF275" s="77"/>
      <c r="GG275" s="77"/>
      <c r="GH275" s="77"/>
      <c r="GI275" s="77"/>
      <c r="GJ275" s="77"/>
      <c r="GK275" s="77"/>
      <c r="GL275" s="77"/>
      <c r="GM275" s="77"/>
      <c r="GN275" s="77"/>
      <c r="GO275" s="77"/>
      <c r="GP275" s="77"/>
      <c r="GQ275" s="77"/>
      <c r="GR275" s="77"/>
      <c r="GS275" s="77"/>
      <c r="GT275" s="77"/>
      <c r="GU275" s="77"/>
      <c r="GV275" s="77"/>
      <c r="GW275" s="77"/>
      <c r="GX275" s="77"/>
      <c r="GY275" s="77"/>
      <c r="GZ275" s="77"/>
      <c r="HA275" s="77"/>
      <c r="HB275" s="77"/>
      <c r="HC275" s="77"/>
      <c r="HD275" s="77"/>
      <c r="HE275" s="77"/>
      <c r="HF275" s="77"/>
      <c r="HG275" s="77"/>
      <c r="HH275" s="77"/>
      <c r="HI275" s="77"/>
      <c r="HJ275" s="77"/>
      <c r="HK275" s="77"/>
      <c r="HL275" s="77"/>
      <c r="HM275" s="77"/>
      <c r="HN275" s="77"/>
      <c r="HO275" s="77"/>
      <c r="HP275" s="77"/>
      <c r="HQ275" s="77"/>
      <c r="HR275" s="77"/>
      <c r="HS275" s="77"/>
      <c r="HT275" s="77"/>
      <c r="HU275" s="77"/>
      <c r="HV275" s="77"/>
      <c r="HW275" s="77"/>
      <c r="HX275" s="77"/>
      <c r="HY275" s="77"/>
    </row>
    <row r="276" spans="1:233">
      <c r="A276" s="77">
        <v>1492</v>
      </c>
      <c r="B276" s="77">
        <v>543</v>
      </c>
      <c r="C276" s="77" t="s">
        <v>27</v>
      </c>
      <c r="D276" s="77" t="s">
        <v>301</v>
      </c>
      <c r="E276" s="77" t="s">
        <v>318</v>
      </c>
      <c r="F276" s="77" t="s">
        <v>205</v>
      </c>
      <c r="G276" s="77" t="s">
        <v>473</v>
      </c>
      <c r="H276" s="77" t="s">
        <v>468</v>
      </c>
      <c r="I276" s="77" t="s">
        <v>405</v>
      </c>
      <c r="J276" s="454" t="s">
        <v>486</v>
      </c>
      <c r="K276" s="410">
        <v>36896</v>
      </c>
      <c r="L276" s="410">
        <v>38722</v>
      </c>
      <c r="M276" s="77" t="s">
        <v>30</v>
      </c>
      <c r="N276" s="271">
        <v>10000000</v>
      </c>
      <c r="O276" s="271">
        <v>-4072.6034690000001</v>
      </c>
      <c r="P276" s="411">
        <v>0.78</v>
      </c>
      <c r="Q276" s="271">
        <v>96.379683</v>
      </c>
      <c r="R276" s="271">
        <v>96.384440999999995</v>
      </c>
      <c r="S276" s="411">
        <v>4.757999999995377E-3</v>
      </c>
      <c r="T276" s="271">
        <v>-19.377447305483173</v>
      </c>
      <c r="U276" s="271">
        <v>330.27258399999999</v>
      </c>
      <c r="V276" s="271">
        <v>0</v>
      </c>
      <c r="W276" s="271">
        <v>310.89513669451685</v>
      </c>
      <c r="X276" s="271">
        <v>-56694.773746999999</v>
      </c>
      <c r="Y276" s="271">
        <v>-56530.913231999999</v>
      </c>
      <c r="Z276" s="271">
        <v>163.86051500000031</v>
      </c>
      <c r="AA276" s="271">
        <v>-147.03462169451655</v>
      </c>
      <c r="AB276" s="271">
        <v>-56694.773746999999</v>
      </c>
      <c r="AC276" s="271">
        <v>-56530.913231999999</v>
      </c>
      <c r="AD276" s="271">
        <v>163.86051500000031</v>
      </c>
      <c r="AF276" s="271">
        <v>-40196.596239029997</v>
      </c>
      <c r="AG276" s="402">
        <v>0</v>
      </c>
      <c r="AH276" s="402">
        <v>-56530.913231999999</v>
      </c>
      <c r="AI276" s="402">
        <v>183009.865062</v>
      </c>
      <c r="AJ276" s="402">
        <v>183009.865062</v>
      </c>
      <c r="AK276" s="402">
        <v>18006.092473999997</v>
      </c>
      <c r="AL276" s="402">
        <v>163.86051500000031</v>
      </c>
      <c r="AM276" s="403" t="s">
        <v>514</v>
      </c>
      <c r="AN276" s="45" t="s">
        <v>545</v>
      </c>
      <c r="AO276" s="45">
        <v>9</v>
      </c>
      <c r="AP276" s="45">
        <v>9</v>
      </c>
      <c r="AR276" s="412"/>
      <c r="AS276" s="176"/>
      <c r="AV276" s="77"/>
      <c r="AW276" s="77"/>
      <c r="AX276" s="77"/>
      <c r="AY276" s="77"/>
      <c r="AZ276" s="77"/>
      <c r="BA276" s="77"/>
      <c r="BB276" s="77"/>
      <c r="BC276" s="77"/>
      <c r="BD276" s="77"/>
      <c r="BE276" s="77"/>
      <c r="BF276" s="77"/>
      <c r="BG276" s="77"/>
      <c r="BH276" s="77"/>
      <c r="BI276" s="77"/>
      <c r="BJ276" s="77"/>
      <c r="BK276" s="77"/>
      <c r="BL276" s="77"/>
      <c r="BM276" s="77"/>
      <c r="BN276" s="77"/>
      <c r="BO276" s="77"/>
      <c r="BP276" s="77"/>
      <c r="BQ276" s="77"/>
      <c r="BR276" s="77"/>
      <c r="BS276" s="77"/>
      <c r="BT276" s="77"/>
      <c r="BU276" s="77"/>
      <c r="BV276" s="77"/>
      <c r="BW276" s="77"/>
      <c r="BX276" s="77"/>
      <c r="BY276" s="77"/>
      <c r="BZ276" s="77"/>
      <c r="CA276" s="77"/>
      <c r="CB276" s="77"/>
      <c r="CC276" s="77"/>
      <c r="CD276" s="77"/>
      <c r="CE276" s="77"/>
      <c r="CF276" s="77"/>
      <c r="CG276" s="77"/>
      <c r="CH276" s="77"/>
      <c r="CI276" s="77"/>
      <c r="CJ276" s="77"/>
      <c r="CK276" s="77"/>
      <c r="CL276" s="77"/>
      <c r="CM276" s="77"/>
      <c r="CN276" s="77"/>
      <c r="CO276" s="77"/>
      <c r="CP276" s="77"/>
      <c r="CQ276" s="77"/>
      <c r="CR276" s="77"/>
      <c r="CS276" s="77"/>
      <c r="CT276" s="77"/>
      <c r="CU276" s="77"/>
      <c r="CV276" s="77"/>
      <c r="CW276" s="77"/>
      <c r="CX276" s="77"/>
      <c r="CY276" s="77"/>
      <c r="CZ276" s="77"/>
      <c r="DA276" s="77"/>
      <c r="DB276" s="77"/>
      <c r="DC276" s="77"/>
      <c r="DD276" s="77"/>
      <c r="DE276" s="77"/>
      <c r="DF276" s="77"/>
      <c r="DG276" s="77"/>
      <c r="DH276" s="77"/>
      <c r="DI276" s="77"/>
      <c r="DJ276" s="77"/>
      <c r="DK276" s="77"/>
      <c r="DL276" s="77"/>
      <c r="DM276" s="77"/>
      <c r="DN276" s="77"/>
      <c r="DO276" s="77"/>
      <c r="DP276" s="77"/>
      <c r="DQ276" s="77"/>
      <c r="DR276" s="77"/>
      <c r="DS276" s="77"/>
      <c r="DT276" s="77"/>
      <c r="DU276" s="77"/>
      <c r="DV276" s="77"/>
      <c r="DW276" s="77"/>
      <c r="DX276" s="77"/>
      <c r="DY276" s="77"/>
      <c r="DZ276" s="77"/>
      <c r="EA276" s="77"/>
      <c r="EB276" s="77"/>
      <c r="EC276" s="77"/>
      <c r="ED276" s="77"/>
      <c r="EE276" s="77"/>
      <c r="EF276" s="77"/>
      <c r="EG276" s="77"/>
      <c r="EH276" s="77"/>
      <c r="EI276" s="77"/>
      <c r="EJ276" s="77"/>
      <c r="EK276" s="77"/>
      <c r="EL276" s="77"/>
      <c r="EM276" s="77"/>
      <c r="EN276" s="77"/>
      <c r="EO276" s="77"/>
      <c r="EP276" s="77"/>
      <c r="EQ276" s="77"/>
      <c r="ER276" s="77"/>
      <c r="ES276" s="77"/>
      <c r="ET276" s="77"/>
      <c r="EU276" s="77"/>
      <c r="EV276" s="77"/>
      <c r="EW276" s="77"/>
      <c r="EX276" s="77"/>
      <c r="EY276" s="77"/>
      <c r="EZ276" s="77"/>
      <c r="FA276" s="77"/>
      <c r="FB276" s="77"/>
      <c r="FC276" s="77"/>
      <c r="FD276" s="77"/>
      <c r="FE276" s="77"/>
      <c r="FF276" s="77"/>
      <c r="FG276" s="77"/>
      <c r="FH276" s="77"/>
      <c r="FI276" s="77"/>
      <c r="FJ276" s="77"/>
      <c r="FK276" s="77"/>
      <c r="FL276" s="77"/>
      <c r="FM276" s="77"/>
      <c r="FN276" s="77"/>
      <c r="FO276" s="77"/>
      <c r="FP276" s="77"/>
      <c r="FQ276" s="77"/>
      <c r="FR276" s="77"/>
      <c r="FS276" s="77"/>
      <c r="FT276" s="77"/>
      <c r="FU276" s="77"/>
      <c r="FV276" s="77"/>
      <c r="FW276" s="77"/>
      <c r="FX276" s="77"/>
      <c r="FY276" s="77"/>
      <c r="FZ276" s="77"/>
      <c r="GA276" s="77"/>
      <c r="GB276" s="77"/>
      <c r="GC276" s="77"/>
      <c r="GD276" s="77"/>
      <c r="GE276" s="77"/>
      <c r="GF276" s="77"/>
      <c r="GG276" s="77"/>
      <c r="GH276" s="77"/>
      <c r="GI276" s="77"/>
      <c r="GJ276" s="77"/>
      <c r="GK276" s="77"/>
      <c r="GL276" s="77"/>
      <c r="GM276" s="77"/>
      <c r="GN276" s="77"/>
      <c r="GO276" s="77"/>
      <c r="GP276" s="77"/>
      <c r="GQ276" s="77"/>
      <c r="GR276" s="77"/>
      <c r="GS276" s="77"/>
      <c r="GT276" s="77"/>
      <c r="GU276" s="77"/>
      <c r="GV276" s="77"/>
      <c r="GW276" s="77"/>
      <c r="GX276" s="77"/>
      <c r="GY276" s="77"/>
      <c r="GZ276" s="77"/>
      <c r="HA276" s="77"/>
      <c r="HB276" s="77"/>
      <c r="HC276" s="77"/>
      <c r="HD276" s="77"/>
      <c r="HE276" s="77"/>
      <c r="HF276" s="77"/>
      <c r="HG276" s="77"/>
      <c r="HH276" s="77"/>
      <c r="HI276" s="77"/>
      <c r="HJ276" s="77"/>
      <c r="HK276" s="77"/>
      <c r="HL276" s="77"/>
      <c r="HM276" s="77"/>
      <c r="HN276" s="77"/>
      <c r="HO276" s="77"/>
      <c r="HP276" s="77"/>
      <c r="HQ276" s="77"/>
      <c r="HR276" s="77"/>
      <c r="HS276" s="77"/>
      <c r="HT276" s="77"/>
      <c r="HU276" s="77"/>
      <c r="HV276" s="77"/>
      <c r="HW276" s="77"/>
      <c r="HX276" s="77"/>
      <c r="HY276" s="77"/>
    </row>
    <row r="277" spans="1:233">
      <c r="A277" s="77">
        <v>1493</v>
      </c>
      <c r="B277" s="77">
        <v>544</v>
      </c>
      <c r="C277" s="77" t="s">
        <v>27</v>
      </c>
      <c r="D277" s="77" t="s">
        <v>301</v>
      </c>
      <c r="E277" s="77" t="s">
        <v>319</v>
      </c>
      <c r="F277" s="77" t="s">
        <v>205</v>
      </c>
      <c r="G277" s="77" t="s">
        <v>471</v>
      </c>
      <c r="H277" s="77" t="s">
        <v>468</v>
      </c>
      <c r="I277" s="77" t="s">
        <v>405</v>
      </c>
      <c r="J277" s="454" t="s">
        <v>486</v>
      </c>
      <c r="K277" s="410">
        <v>36896</v>
      </c>
      <c r="L277" s="410">
        <v>38722</v>
      </c>
      <c r="M277" s="77" t="s">
        <v>30</v>
      </c>
      <c r="N277" s="271">
        <v>10000000</v>
      </c>
      <c r="O277" s="271">
        <v>-4449.6822579999998</v>
      </c>
      <c r="P277" s="411">
        <v>4.3</v>
      </c>
      <c r="Q277" s="271">
        <v>547.35068100000001</v>
      </c>
      <c r="R277" s="271">
        <v>547.35039099999995</v>
      </c>
      <c r="S277" s="411">
        <v>-2.9000000006362825E-4</v>
      </c>
      <c r="T277" s="271">
        <v>1.2904078551031255</v>
      </c>
      <c r="U277" s="271">
        <v>1415.1316380000001</v>
      </c>
      <c r="V277" s="271">
        <v>0</v>
      </c>
      <c r="W277" s="271">
        <v>1416.4220458551031</v>
      </c>
      <c r="X277" s="271">
        <v>-297783.59392499999</v>
      </c>
      <c r="Y277" s="271">
        <v>-296779.53777400003</v>
      </c>
      <c r="Z277" s="271">
        <v>1004.0561509999679</v>
      </c>
      <c r="AA277" s="271">
        <v>-412.36589485513514</v>
      </c>
      <c r="AB277" s="271">
        <v>-297783.59392499999</v>
      </c>
      <c r="AC277" s="271">
        <v>-296779.53777400003</v>
      </c>
      <c r="AD277" s="271">
        <v>1004.0561509999679</v>
      </c>
      <c r="AF277" s="271">
        <v>-43918.36388646</v>
      </c>
      <c r="AG277" s="402">
        <v>0</v>
      </c>
      <c r="AH277" s="402">
        <v>-296779.53777400003</v>
      </c>
      <c r="AI277" s="402">
        <v>-861140.93614499993</v>
      </c>
      <c r="AJ277" s="402">
        <v>-861140.93614499993</v>
      </c>
      <c r="AK277" s="402">
        <v>98117.913819999958</v>
      </c>
      <c r="AL277" s="402">
        <v>1004.0561509999679</v>
      </c>
      <c r="AM277" s="403" t="s">
        <v>514</v>
      </c>
      <c r="AN277" s="45" t="s">
        <v>545</v>
      </c>
      <c r="AO277" s="45">
        <v>9</v>
      </c>
      <c r="AP277" s="45">
        <v>9</v>
      </c>
      <c r="AR277" s="412"/>
      <c r="AS277" s="176"/>
      <c r="AV277" s="77"/>
      <c r="AW277" s="77"/>
      <c r="AX277" s="77"/>
      <c r="AY277" s="77"/>
      <c r="AZ277" s="77"/>
      <c r="BA277" s="77"/>
      <c r="BB277" s="77"/>
      <c r="BC277" s="77"/>
      <c r="BD277" s="77"/>
      <c r="BE277" s="77"/>
      <c r="BF277" s="77"/>
      <c r="BG277" s="77"/>
      <c r="BH277" s="77"/>
      <c r="BI277" s="77"/>
      <c r="BJ277" s="77"/>
      <c r="BK277" s="77"/>
      <c r="BL277" s="77"/>
      <c r="BM277" s="77"/>
      <c r="BN277" s="77"/>
      <c r="BO277" s="77"/>
      <c r="BP277" s="77"/>
      <c r="BQ277" s="77"/>
      <c r="BR277" s="77"/>
      <c r="BS277" s="77"/>
      <c r="BT277" s="77"/>
      <c r="BU277" s="77"/>
      <c r="BV277" s="77"/>
      <c r="BW277" s="77"/>
      <c r="BX277" s="77"/>
      <c r="BY277" s="77"/>
      <c r="BZ277" s="77"/>
      <c r="CA277" s="77"/>
      <c r="CB277" s="77"/>
      <c r="CC277" s="77"/>
      <c r="CD277" s="77"/>
      <c r="CE277" s="77"/>
      <c r="CF277" s="77"/>
      <c r="CG277" s="77"/>
      <c r="CH277" s="77"/>
      <c r="CI277" s="77"/>
      <c r="CJ277" s="77"/>
      <c r="CK277" s="77"/>
      <c r="CL277" s="77"/>
      <c r="CM277" s="77"/>
      <c r="CN277" s="77"/>
      <c r="CO277" s="77"/>
      <c r="CP277" s="77"/>
      <c r="CQ277" s="77"/>
      <c r="CR277" s="77"/>
      <c r="CS277" s="77"/>
      <c r="CT277" s="77"/>
      <c r="CU277" s="77"/>
      <c r="CV277" s="77"/>
      <c r="CW277" s="77"/>
      <c r="CX277" s="77"/>
      <c r="CY277" s="77"/>
      <c r="CZ277" s="77"/>
      <c r="DA277" s="77"/>
      <c r="DB277" s="77"/>
      <c r="DC277" s="77"/>
      <c r="DD277" s="77"/>
      <c r="DE277" s="77"/>
      <c r="DF277" s="77"/>
      <c r="DG277" s="77"/>
      <c r="DH277" s="77"/>
      <c r="DI277" s="77"/>
      <c r="DJ277" s="77"/>
      <c r="DK277" s="77"/>
      <c r="DL277" s="77"/>
      <c r="DM277" s="77"/>
      <c r="DN277" s="77"/>
      <c r="DO277" s="77"/>
      <c r="DP277" s="77"/>
      <c r="DQ277" s="77"/>
      <c r="DR277" s="77"/>
      <c r="DS277" s="77"/>
      <c r="DT277" s="77"/>
      <c r="DU277" s="77"/>
      <c r="DV277" s="77"/>
      <c r="DW277" s="77"/>
      <c r="DX277" s="77"/>
      <c r="DY277" s="77"/>
      <c r="DZ277" s="77"/>
      <c r="EA277" s="77"/>
      <c r="EB277" s="77"/>
      <c r="EC277" s="77"/>
      <c r="ED277" s="77"/>
      <c r="EE277" s="77"/>
      <c r="EF277" s="77"/>
      <c r="EG277" s="77"/>
      <c r="EH277" s="77"/>
      <c r="EI277" s="77"/>
      <c r="EJ277" s="77"/>
      <c r="EK277" s="77"/>
      <c r="EL277" s="77"/>
      <c r="EM277" s="77"/>
      <c r="EN277" s="77"/>
      <c r="EO277" s="77"/>
      <c r="EP277" s="77"/>
      <c r="EQ277" s="77"/>
      <c r="ER277" s="77"/>
      <c r="ES277" s="77"/>
      <c r="ET277" s="77"/>
      <c r="EU277" s="77"/>
      <c r="EV277" s="77"/>
      <c r="EW277" s="77"/>
      <c r="EX277" s="77"/>
      <c r="EY277" s="77"/>
      <c r="EZ277" s="77"/>
      <c r="FA277" s="77"/>
      <c r="FB277" s="77"/>
      <c r="FC277" s="77"/>
      <c r="FD277" s="77"/>
      <c r="FE277" s="77"/>
      <c r="FF277" s="77"/>
      <c r="FG277" s="77"/>
      <c r="FH277" s="77"/>
      <c r="FI277" s="77"/>
      <c r="FJ277" s="77"/>
      <c r="FK277" s="77"/>
      <c r="FL277" s="77"/>
      <c r="FM277" s="77"/>
      <c r="FN277" s="77"/>
      <c r="FO277" s="77"/>
      <c r="FP277" s="77"/>
      <c r="FQ277" s="77"/>
      <c r="FR277" s="77"/>
      <c r="FS277" s="77"/>
      <c r="FT277" s="77"/>
      <c r="FU277" s="77"/>
      <c r="FV277" s="77"/>
      <c r="FW277" s="77"/>
      <c r="FX277" s="77"/>
      <c r="FY277" s="77"/>
      <c r="FZ277" s="77"/>
      <c r="GA277" s="77"/>
      <c r="GB277" s="77"/>
      <c r="GC277" s="77"/>
      <c r="GD277" s="77"/>
      <c r="GE277" s="77"/>
      <c r="GF277" s="77"/>
      <c r="GG277" s="77"/>
      <c r="GH277" s="77"/>
      <c r="GI277" s="77"/>
      <c r="GJ277" s="77"/>
      <c r="GK277" s="77"/>
      <c r="GL277" s="77"/>
      <c r="GM277" s="77"/>
      <c r="GN277" s="77"/>
      <c r="GO277" s="77"/>
      <c r="GP277" s="77"/>
      <c r="GQ277" s="77"/>
      <c r="GR277" s="77"/>
      <c r="GS277" s="77"/>
      <c r="GT277" s="77"/>
      <c r="GU277" s="77"/>
      <c r="GV277" s="77"/>
      <c r="GW277" s="77"/>
      <c r="GX277" s="77"/>
      <c r="GY277" s="77"/>
      <c r="GZ277" s="77"/>
      <c r="HA277" s="77"/>
      <c r="HB277" s="77"/>
      <c r="HC277" s="77"/>
      <c r="HD277" s="77"/>
      <c r="HE277" s="77"/>
      <c r="HF277" s="77"/>
      <c r="HG277" s="77"/>
      <c r="HH277" s="77"/>
      <c r="HI277" s="77"/>
      <c r="HJ277" s="77"/>
      <c r="HK277" s="77"/>
      <c r="HL277" s="77"/>
      <c r="HM277" s="77"/>
      <c r="HN277" s="77"/>
      <c r="HO277" s="77"/>
      <c r="HP277" s="77"/>
      <c r="HQ277" s="77"/>
      <c r="HR277" s="77"/>
      <c r="HS277" s="77"/>
      <c r="HT277" s="77"/>
      <c r="HU277" s="77"/>
      <c r="HV277" s="77"/>
      <c r="HW277" s="77"/>
      <c r="HX277" s="77"/>
      <c r="HY277" s="77"/>
    </row>
    <row r="278" spans="1:233">
      <c r="A278" s="77">
        <v>1494</v>
      </c>
      <c r="B278" s="77">
        <v>545</v>
      </c>
      <c r="C278" s="77" t="s">
        <v>27</v>
      </c>
      <c r="D278" s="77" t="s">
        <v>301</v>
      </c>
      <c r="E278" s="77" t="s">
        <v>299</v>
      </c>
      <c r="F278" s="77" t="s">
        <v>205</v>
      </c>
      <c r="G278" s="77" t="s">
        <v>485</v>
      </c>
      <c r="H278" s="77" t="s">
        <v>472</v>
      </c>
      <c r="I278" s="77" t="s">
        <v>405</v>
      </c>
      <c r="J278" s="454" t="s">
        <v>486</v>
      </c>
      <c r="K278" s="410">
        <v>36896</v>
      </c>
      <c r="L278" s="410">
        <v>38722</v>
      </c>
      <c r="M278" s="77" t="s">
        <v>30</v>
      </c>
      <c r="N278" s="271">
        <v>10000000</v>
      </c>
      <c r="O278" s="271">
        <v>-4325.5537979999999</v>
      </c>
      <c r="P278" s="411">
        <v>3.5</v>
      </c>
      <c r="Q278" s="271">
        <v>342.41709900000001</v>
      </c>
      <c r="R278" s="271">
        <v>342.43061299999999</v>
      </c>
      <c r="S278" s="411">
        <v>1.3513999999986481E-2</v>
      </c>
      <c r="T278" s="271">
        <v>-58.455534026113526</v>
      </c>
      <c r="U278" s="271">
        <v>1064.6369709999999</v>
      </c>
      <c r="V278" s="271">
        <v>0</v>
      </c>
      <c r="W278" s="271">
        <v>1006.1814369738863</v>
      </c>
      <c r="X278" s="271">
        <v>113283.42190299999</v>
      </c>
      <c r="Y278" s="271">
        <v>114217.132982</v>
      </c>
      <c r="Z278" s="271">
        <v>933.71107900000061</v>
      </c>
      <c r="AA278" s="271">
        <v>-72.470357973885712</v>
      </c>
      <c r="AB278" s="271">
        <v>113283.42190299999</v>
      </c>
      <c r="AC278" s="271">
        <v>114217.132982</v>
      </c>
      <c r="AD278" s="271">
        <v>933.71107900000061</v>
      </c>
      <c r="AF278" s="271">
        <v>-42693.215986259995</v>
      </c>
      <c r="AG278" s="402">
        <v>0</v>
      </c>
      <c r="AH278" s="402">
        <v>114217.132982</v>
      </c>
      <c r="AI278" s="402">
        <v>322598.44920199999</v>
      </c>
      <c r="AJ278" s="402">
        <v>322598.44920199999</v>
      </c>
      <c r="AK278" s="402">
        <v>378339.59994500002</v>
      </c>
      <c r="AL278" s="402">
        <v>933.71107900000061</v>
      </c>
      <c r="AM278" s="403" t="s">
        <v>514</v>
      </c>
      <c r="AN278" s="45" t="s">
        <v>545</v>
      </c>
      <c r="AO278" s="45">
        <v>9</v>
      </c>
      <c r="AP278" s="45">
        <v>9</v>
      </c>
      <c r="AR278" s="412"/>
      <c r="AS278" s="176"/>
      <c r="AV278" s="77"/>
      <c r="AW278" s="77"/>
      <c r="AX278" s="77"/>
      <c r="AY278" s="77"/>
      <c r="AZ278" s="77"/>
      <c r="BA278" s="77"/>
      <c r="BB278" s="77"/>
      <c r="BC278" s="77"/>
      <c r="BD278" s="77"/>
      <c r="BE278" s="77"/>
      <c r="BF278" s="77"/>
      <c r="BG278" s="77"/>
      <c r="BH278" s="77"/>
      <c r="BI278" s="77"/>
      <c r="BJ278" s="77"/>
      <c r="BK278" s="77"/>
      <c r="BL278" s="77"/>
      <c r="BM278" s="77"/>
      <c r="BN278" s="77"/>
      <c r="BO278" s="77"/>
      <c r="BP278" s="77"/>
      <c r="BQ278" s="77"/>
      <c r="BR278" s="77"/>
      <c r="BS278" s="77"/>
      <c r="BT278" s="77"/>
      <c r="BU278" s="77"/>
      <c r="BV278" s="77"/>
      <c r="BW278" s="77"/>
      <c r="BX278" s="77"/>
      <c r="BY278" s="77"/>
      <c r="BZ278" s="77"/>
      <c r="CA278" s="77"/>
      <c r="CB278" s="77"/>
      <c r="CC278" s="77"/>
      <c r="CD278" s="77"/>
      <c r="CE278" s="77"/>
      <c r="CF278" s="77"/>
      <c r="CG278" s="77"/>
      <c r="CH278" s="77"/>
      <c r="CI278" s="77"/>
      <c r="CJ278" s="77"/>
      <c r="CK278" s="77"/>
      <c r="CL278" s="77"/>
      <c r="CM278" s="77"/>
      <c r="CN278" s="77"/>
      <c r="CO278" s="77"/>
      <c r="CP278" s="77"/>
      <c r="CQ278" s="77"/>
      <c r="CR278" s="77"/>
      <c r="CS278" s="77"/>
      <c r="CT278" s="77"/>
      <c r="CU278" s="77"/>
      <c r="CV278" s="77"/>
      <c r="CW278" s="77"/>
      <c r="CX278" s="77"/>
      <c r="CY278" s="77"/>
      <c r="CZ278" s="77"/>
      <c r="DA278" s="77"/>
      <c r="DB278" s="77"/>
      <c r="DC278" s="77"/>
      <c r="DD278" s="77"/>
      <c r="DE278" s="77"/>
      <c r="DF278" s="77"/>
      <c r="DG278" s="77"/>
      <c r="DH278" s="77"/>
      <c r="DI278" s="77"/>
      <c r="DJ278" s="77"/>
      <c r="DK278" s="77"/>
      <c r="DL278" s="77"/>
      <c r="DM278" s="77"/>
      <c r="DN278" s="77"/>
      <c r="DO278" s="77"/>
      <c r="DP278" s="77"/>
      <c r="DQ278" s="77"/>
      <c r="DR278" s="77"/>
      <c r="DS278" s="77"/>
      <c r="DT278" s="77"/>
      <c r="DU278" s="77"/>
      <c r="DV278" s="77"/>
      <c r="DW278" s="77"/>
      <c r="DX278" s="77"/>
      <c r="DY278" s="77"/>
      <c r="DZ278" s="77"/>
      <c r="EA278" s="77"/>
      <c r="EB278" s="77"/>
      <c r="EC278" s="77"/>
      <c r="ED278" s="77"/>
      <c r="EE278" s="77"/>
      <c r="EF278" s="77"/>
      <c r="EG278" s="77"/>
      <c r="EH278" s="77"/>
      <c r="EI278" s="77"/>
      <c r="EJ278" s="77"/>
      <c r="EK278" s="77"/>
      <c r="EL278" s="77"/>
      <c r="EM278" s="77"/>
      <c r="EN278" s="77"/>
      <c r="EO278" s="77"/>
      <c r="EP278" s="77"/>
      <c r="EQ278" s="77"/>
      <c r="ER278" s="77"/>
      <c r="ES278" s="77"/>
      <c r="ET278" s="77"/>
      <c r="EU278" s="77"/>
      <c r="EV278" s="77"/>
      <c r="EW278" s="77"/>
      <c r="EX278" s="77"/>
      <c r="EY278" s="77"/>
      <c r="EZ278" s="77"/>
      <c r="FA278" s="77"/>
      <c r="FB278" s="77"/>
      <c r="FC278" s="77"/>
      <c r="FD278" s="77"/>
      <c r="FE278" s="77"/>
      <c r="FF278" s="77"/>
      <c r="FG278" s="77"/>
      <c r="FH278" s="77"/>
      <c r="FI278" s="77"/>
      <c r="FJ278" s="77"/>
      <c r="FK278" s="77"/>
      <c r="FL278" s="77"/>
      <c r="FM278" s="77"/>
      <c r="FN278" s="77"/>
      <c r="FO278" s="77"/>
      <c r="FP278" s="77"/>
      <c r="FQ278" s="77"/>
      <c r="FR278" s="77"/>
      <c r="FS278" s="77"/>
      <c r="FT278" s="77"/>
      <c r="FU278" s="77"/>
      <c r="FV278" s="77"/>
      <c r="FW278" s="77"/>
      <c r="FX278" s="77"/>
      <c r="FY278" s="77"/>
      <c r="FZ278" s="77"/>
      <c r="GA278" s="77"/>
      <c r="GB278" s="77"/>
      <c r="GC278" s="77"/>
      <c r="GD278" s="77"/>
      <c r="GE278" s="77"/>
      <c r="GF278" s="77"/>
      <c r="GG278" s="77"/>
      <c r="GH278" s="77"/>
      <c r="GI278" s="77"/>
      <c r="GJ278" s="77"/>
      <c r="GK278" s="77"/>
      <c r="GL278" s="77"/>
      <c r="GM278" s="77"/>
      <c r="GN278" s="77"/>
      <c r="GO278" s="77"/>
      <c r="GP278" s="77"/>
      <c r="GQ278" s="77"/>
      <c r="GR278" s="77"/>
      <c r="GS278" s="77"/>
      <c r="GT278" s="77"/>
      <c r="GU278" s="77"/>
      <c r="GV278" s="77"/>
      <c r="GW278" s="77"/>
      <c r="GX278" s="77"/>
      <c r="GY278" s="77"/>
      <c r="GZ278" s="77"/>
      <c r="HA278" s="77"/>
      <c r="HB278" s="77"/>
      <c r="HC278" s="77"/>
      <c r="HD278" s="77"/>
      <c r="HE278" s="77"/>
      <c r="HF278" s="77"/>
      <c r="HG278" s="77"/>
      <c r="HH278" s="77"/>
      <c r="HI278" s="77"/>
      <c r="HJ278" s="77"/>
      <c r="HK278" s="77"/>
      <c r="HL278" s="77"/>
      <c r="HM278" s="77"/>
      <c r="HN278" s="77"/>
      <c r="HO278" s="77"/>
      <c r="HP278" s="77"/>
      <c r="HQ278" s="77"/>
      <c r="HR278" s="77"/>
      <c r="HS278" s="77"/>
      <c r="HT278" s="77"/>
      <c r="HU278" s="77"/>
      <c r="HV278" s="77"/>
      <c r="HW278" s="77"/>
      <c r="HX278" s="77"/>
      <c r="HY278" s="77"/>
    </row>
    <row r="279" spans="1:233">
      <c r="A279" s="77">
        <v>1495</v>
      </c>
      <c r="B279" s="77">
        <v>546</v>
      </c>
      <c r="C279" s="77" t="s">
        <v>27</v>
      </c>
      <c r="D279" s="77" t="s">
        <v>301</v>
      </c>
      <c r="E279" s="77" t="s">
        <v>323</v>
      </c>
      <c r="F279" s="77" t="s">
        <v>205</v>
      </c>
      <c r="G279" s="77" t="s">
        <v>477</v>
      </c>
      <c r="H279" s="77" t="s">
        <v>468</v>
      </c>
      <c r="I279" s="77" t="s">
        <v>405</v>
      </c>
      <c r="J279" s="454" t="s">
        <v>486</v>
      </c>
      <c r="K279" s="410">
        <v>36896</v>
      </c>
      <c r="L279" s="410">
        <v>38722</v>
      </c>
      <c r="M279" s="77" t="s">
        <v>30</v>
      </c>
      <c r="N279" s="271">
        <v>10000000</v>
      </c>
      <c r="O279" s="271">
        <v>-4278.9390119999998</v>
      </c>
      <c r="P279" s="411">
        <v>4.0999999999999996</v>
      </c>
      <c r="Q279" s="271">
        <v>531.06334900000002</v>
      </c>
      <c r="R279" s="271">
        <v>531.07010000000002</v>
      </c>
      <c r="S279" s="411">
        <v>6.7510000000083892E-3</v>
      </c>
      <c r="T279" s="271">
        <v>-28.887117270047895</v>
      </c>
      <c r="U279" s="271">
        <v>1407.36229</v>
      </c>
      <c r="V279" s="271">
        <v>0</v>
      </c>
      <c r="W279" s="271">
        <v>1378.4751727299522</v>
      </c>
      <c r="X279" s="271">
        <v>-337710.54838300002</v>
      </c>
      <c r="Y279" s="271">
        <v>-336798.74013300001</v>
      </c>
      <c r="Z279" s="271">
        <v>911.80825000000186</v>
      </c>
      <c r="AA279" s="271">
        <v>-466.66692272995033</v>
      </c>
      <c r="AB279" s="271">
        <v>-337710.54838300002</v>
      </c>
      <c r="AC279" s="271">
        <v>-336798.74013300001</v>
      </c>
      <c r="AD279" s="271">
        <v>911.80825000000186</v>
      </c>
      <c r="AF279" s="271">
        <v>-42233.128048439998</v>
      </c>
      <c r="AG279" s="402">
        <v>0</v>
      </c>
      <c r="AH279" s="402">
        <v>-336798.74013300001</v>
      </c>
      <c r="AI279" s="402">
        <v>181884.07425499998</v>
      </c>
      <c r="AJ279" s="402">
        <v>181884.07425499998</v>
      </c>
      <c r="AK279" s="402">
        <v>96924.751556999981</v>
      </c>
      <c r="AL279" s="402">
        <v>911.80825000000186</v>
      </c>
      <c r="AM279" s="403" t="s">
        <v>514</v>
      </c>
      <c r="AN279" s="45" t="s">
        <v>545</v>
      </c>
      <c r="AO279" s="45">
        <v>9</v>
      </c>
      <c r="AP279" s="45">
        <v>9</v>
      </c>
      <c r="AR279" s="412"/>
      <c r="AS279" s="176"/>
      <c r="AV279" s="77"/>
      <c r="AW279" s="77"/>
      <c r="AX279" s="77"/>
      <c r="AY279" s="77"/>
      <c r="AZ279" s="77"/>
      <c r="BA279" s="77"/>
      <c r="BB279" s="77"/>
      <c r="BC279" s="77"/>
      <c r="BD279" s="77"/>
      <c r="BE279" s="77"/>
      <c r="BF279" s="77"/>
      <c r="BG279" s="77"/>
      <c r="BH279" s="77"/>
      <c r="BI279" s="77"/>
      <c r="BJ279" s="77"/>
      <c r="BK279" s="77"/>
      <c r="BL279" s="77"/>
      <c r="BM279" s="77"/>
      <c r="BN279" s="77"/>
      <c r="BO279" s="77"/>
      <c r="BP279" s="77"/>
      <c r="BQ279" s="77"/>
      <c r="BR279" s="77"/>
      <c r="BS279" s="77"/>
      <c r="BT279" s="77"/>
      <c r="BU279" s="77"/>
      <c r="BV279" s="77"/>
      <c r="BW279" s="77"/>
      <c r="BX279" s="77"/>
      <c r="BY279" s="77"/>
      <c r="BZ279" s="77"/>
      <c r="CA279" s="77"/>
      <c r="CB279" s="77"/>
      <c r="CC279" s="77"/>
      <c r="CD279" s="77"/>
      <c r="CE279" s="77"/>
      <c r="CF279" s="77"/>
      <c r="CG279" s="77"/>
      <c r="CH279" s="77"/>
      <c r="CI279" s="77"/>
      <c r="CJ279" s="77"/>
      <c r="CK279" s="77"/>
      <c r="CL279" s="77"/>
      <c r="CM279" s="77"/>
      <c r="CN279" s="77"/>
      <c r="CO279" s="77"/>
      <c r="CP279" s="77"/>
      <c r="CQ279" s="77"/>
      <c r="CR279" s="77"/>
      <c r="CS279" s="77"/>
      <c r="CT279" s="77"/>
      <c r="CU279" s="77"/>
      <c r="CV279" s="77"/>
      <c r="CW279" s="77"/>
      <c r="CX279" s="77"/>
      <c r="CY279" s="77"/>
      <c r="CZ279" s="77"/>
      <c r="DA279" s="77"/>
      <c r="DB279" s="77"/>
      <c r="DC279" s="77"/>
      <c r="DD279" s="77"/>
      <c r="DE279" s="77"/>
      <c r="DF279" s="77"/>
      <c r="DG279" s="77"/>
      <c r="DH279" s="77"/>
      <c r="DI279" s="77"/>
      <c r="DJ279" s="77"/>
      <c r="DK279" s="77"/>
      <c r="DL279" s="77"/>
      <c r="DM279" s="77"/>
      <c r="DN279" s="77"/>
      <c r="DO279" s="77"/>
      <c r="DP279" s="77"/>
      <c r="DQ279" s="77"/>
      <c r="DR279" s="77"/>
      <c r="DS279" s="77"/>
      <c r="DT279" s="77"/>
      <c r="DU279" s="77"/>
      <c r="DV279" s="77"/>
      <c r="DW279" s="77"/>
      <c r="DX279" s="77"/>
      <c r="DY279" s="77"/>
      <c r="DZ279" s="77"/>
      <c r="EA279" s="77"/>
      <c r="EB279" s="77"/>
      <c r="EC279" s="77"/>
      <c r="ED279" s="77"/>
      <c r="EE279" s="77"/>
      <c r="EF279" s="77"/>
      <c r="EG279" s="77"/>
      <c r="EH279" s="77"/>
      <c r="EI279" s="77"/>
      <c r="EJ279" s="77"/>
      <c r="EK279" s="77"/>
      <c r="EL279" s="77"/>
      <c r="EM279" s="77"/>
      <c r="EN279" s="77"/>
      <c r="EO279" s="77"/>
      <c r="EP279" s="77"/>
      <c r="EQ279" s="77"/>
      <c r="ER279" s="77"/>
      <c r="ES279" s="77"/>
      <c r="ET279" s="77"/>
      <c r="EU279" s="77"/>
      <c r="EV279" s="77"/>
      <c r="EW279" s="77"/>
      <c r="EX279" s="77"/>
      <c r="EY279" s="77"/>
      <c r="EZ279" s="77"/>
      <c r="FA279" s="77"/>
      <c r="FB279" s="77"/>
      <c r="FC279" s="77"/>
      <c r="FD279" s="77"/>
      <c r="FE279" s="77"/>
      <c r="FF279" s="77"/>
      <c r="FG279" s="77"/>
      <c r="FH279" s="77"/>
      <c r="FI279" s="77"/>
      <c r="FJ279" s="77"/>
      <c r="FK279" s="77"/>
      <c r="FL279" s="77"/>
      <c r="FM279" s="77"/>
      <c r="FN279" s="77"/>
      <c r="FO279" s="77"/>
      <c r="FP279" s="77"/>
      <c r="FQ279" s="77"/>
      <c r="FR279" s="77"/>
      <c r="FS279" s="77"/>
      <c r="FT279" s="77"/>
      <c r="FU279" s="77"/>
      <c r="FV279" s="77"/>
      <c r="FW279" s="77"/>
      <c r="FX279" s="77"/>
      <c r="FY279" s="77"/>
      <c r="FZ279" s="77"/>
      <c r="GA279" s="77"/>
      <c r="GB279" s="77"/>
      <c r="GC279" s="77"/>
      <c r="GD279" s="77"/>
      <c r="GE279" s="77"/>
      <c r="GF279" s="77"/>
      <c r="GG279" s="77"/>
      <c r="GH279" s="77"/>
      <c r="GI279" s="77"/>
      <c r="GJ279" s="77"/>
      <c r="GK279" s="77"/>
      <c r="GL279" s="77"/>
      <c r="GM279" s="77"/>
      <c r="GN279" s="77"/>
      <c r="GO279" s="77"/>
      <c r="GP279" s="77"/>
      <c r="GQ279" s="77"/>
      <c r="GR279" s="77"/>
      <c r="GS279" s="77"/>
      <c r="GT279" s="77"/>
      <c r="GU279" s="77"/>
      <c r="GV279" s="77"/>
      <c r="GW279" s="77"/>
      <c r="GX279" s="77"/>
      <c r="GY279" s="77"/>
      <c r="GZ279" s="77"/>
      <c r="HA279" s="77"/>
      <c r="HB279" s="77"/>
      <c r="HC279" s="77"/>
      <c r="HD279" s="77"/>
      <c r="HE279" s="77"/>
      <c r="HF279" s="77"/>
      <c r="HG279" s="77"/>
      <c r="HH279" s="77"/>
      <c r="HI279" s="77"/>
      <c r="HJ279" s="77"/>
      <c r="HK279" s="77"/>
      <c r="HL279" s="77"/>
      <c r="HM279" s="77"/>
      <c r="HN279" s="77"/>
      <c r="HO279" s="77"/>
      <c r="HP279" s="77"/>
      <c r="HQ279" s="77"/>
      <c r="HR279" s="77"/>
      <c r="HS279" s="77"/>
      <c r="HT279" s="77"/>
      <c r="HU279" s="77"/>
      <c r="HV279" s="77"/>
      <c r="HW279" s="77"/>
      <c r="HX279" s="77"/>
      <c r="HY279" s="77"/>
    </row>
    <row r="280" spans="1:233">
      <c r="A280" s="77">
        <v>1496</v>
      </c>
      <c r="B280" s="77">
        <v>547</v>
      </c>
      <c r="C280" s="77" t="s">
        <v>27</v>
      </c>
      <c r="D280" s="77" t="s">
        <v>301</v>
      </c>
      <c r="E280" s="77" t="s">
        <v>324</v>
      </c>
      <c r="F280" s="77" t="s">
        <v>197</v>
      </c>
      <c r="G280" s="77" t="s">
        <v>477</v>
      </c>
      <c r="H280" s="77" t="s">
        <v>468</v>
      </c>
      <c r="I280" s="77" t="s">
        <v>405</v>
      </c>
      <c r="J280" s="454" t="s">
        <v>486</v>
      </c>
      <c r="K280" s="410">
        <v>36896</v>
      </c>
      <c r="L280" s="410">
        <v>38722</v>
      </c>
      <c r="M280" s="77" t="s">
        <v>30</v>
      </c>
      <c r="N280" s="271">
        <v>10000000</v>
      </c>
      <c r="O280" s="271">
        <v>-4088.4854449999998</v>
      </c>
      <c r="P280" s="411">
        <v>1.4</v>
      </c>
      <c r="Q280" s="271">
        <v>217.89299600000001</v>
      </c>
      <c r="R280" s="271">
        <v>217.92233899999999</v>
      </c>
      <c r="S280" s="411">
        <v>2.9342999999983022E-2</v>
      </c>
      <c r="T280" s="271">
        <v>-119.96842841256557</v>
      </c>
      <c r="U280" s="271">
        <v>587.03423199999997</v>
      </c>
      <c r="V280" s="271">
        <v>0</v>
      </c>
      <c r="W280" s="271">
        <v>467.0658035874344</v>
      </c>
      <c r="X280" s="271">
        <v>-275218.48195599997</v>
      </c>
      <c r="Y280" s="271">
        <v>-275080.35453900002</v>
      </c>
      <c r="Z280" s="271">
        <v>138.1274169999524</v>
      </c>
      <c r="AA280" s="271">
        <v>-328.938386587482</v>
      </c>
      <c r="AB280" s="271">
        <v>-275218.48195599997</v>
      </c>
      <c r="AC280" s="271">
        <v>-275080.35453900002</v>
      </c>
      <c r="AD280" s="271">
        <v>138.1274169999524</v>
      </c>
      <c r="AF280" s="271">
        <v>-51114.245033389998</v>
      </c>
      <c r="AG280" s="402">
        <v>0</v>
      </c>
      <c r="AH280" s="402">
        <v>-275080.35453900002</v>
      </c>
      <c r="AI280" s="402">
        <v>-102693.57825400002</v>
      </c>
      <c r="AJ280" s="402">
        <v>-102693.57825400002</v>
      </c>
      <c r="AK280" s="402">
        <v>-69309.295458000008</v>
      </c>
      <c r="AL280" s="402">
        <v>138.1274169999524</v>
      </c>
      <c r="AM280" s="403" t="s">
        <v>514</v>
      </c>
      <c r="AN280" s="45" t="s">
        <v>545</v>
      </c>
      <c r="AO280" s="45">
        <v>10</v>
      </c>
      <c r="AP280" s="45">
        <v>10</v>
      </c>
      <c r="AR280" s="412"/>
      <c r="AS280" s="176"/>
      <c r="AV280" s="77"/>
      <c r="AW280" s="77"/>
      <c r="AX280" s="77"/>
      <c r="AY280" s="77"/>
      <c r="AZ280" s="77"/>
      <c r="BA280" s="77"/>
      <c r="BB280" s="77"/>
      <c r="BC280" s="77"/>
      <c r="BD280" s="77"/>
      <c r="BE280" s="77"/>
      <c r="BF280" s="77"/>
      <c r="BG280" s="77"/>
      <c r="BH280" s="77"/>
      <c r="BI280" s="77"/>
      <c r="BJ280" s="77"/>
      <c r="BK280" s="77"/>
      <c r="BL280" s="77"/>
      <c r="BM280" s="77"/>
      <c r="BN280" s="77"/>
      <c r="BO280" s="77"/>
      <c r="BP280" s="77"/>
      <c r="BQ280" s="77"/>
      <c r="BR280" s="77"/>
      <c r="BS280" s="77"/>
      <c r="BT280" s="77"/>
      <c r="BU280" s="77"/>
      <c r="BV280" s="77"/>
      <c r="BW280" s="77"/>
      <c r="BX280" s="77"/>
      <c r="BY280" s="77"/>
      <c r="BZ280" s="77"/>
      <c r="CA280" s="77"/>
      <c r="CB280" s="77"/>
      <c r="CC280" s="77"/>
      <c r="CD280" s="77"/>
      <c r="CE280" s="77"/>
      <c r="CF280" s="77"/>
      <c r="CG280" s="77"/>
      <c r="CH280" s="77"/>
      <c r="CI280" s="77"/>
      <c r="CJ280" s="77"/>
      <c r="CK280" s="77"/>
      <c r="CL280" s="77"/>
      <c r="CM280" s="77"/>
      <c r="CN280" s="77"/>
      <c r="CO280" s="77"/>
      <c r="CP280" s="77"/>
      <c r="CQ280" s="77"/>
      <c r="CR280" s="77"/>
      <c r="CS280" s="77"/>
      <c r="CT280" s="77"/>
      <c r="CU280" s="77"/>
      <c r="CV280" s="77"/>
      <c r="CW280" s="77"/>
      <c r="CX280" s="77"/>
      <c r="CY280" s="77"/>
      <c r="CZ280" s="77"/>
      <c r="DA280" s="77"/>
      <c r="DB280" s="77"/>
      <c r="DC280" s="77"/>
      <c r="DD280" s="77"/>
      <c r="DE280" s="77"/>
      <c r="DF280" s="77"/>
      <c r="DG280" s="77"/>
      <c r="DH280" s="77"/>
      <c r="DI280" s="77"/>
      <c r="DJ280" s="77"/>
      <c r="DK280" s="77"/>
      <c r="DL280" s="77"/>
      <c r="DM280" s="77"/>
      <c r="DN280" s="77"/>
      <c r="DO280" s="77"/>
      <c r="DP280" s="77"/>
      <c r="DQ280" s="77"/>
      <c r="DR280" s="77"/>
      <c r="DS280" s="77"/>
      <c r="DT280" s="77"/>
      <c r="DU280" s="77"/>
      <c r="DV280" s="77"/>
      <c r="DW280" s="77"/>
      <c r="DX280" s="77"/>
      <c r="DY280" s="77"/>
      <c r="DZ280" s="77"/>
      <c r="EA280" s="77"/>
      <c r="EB280" s="77"/>
      <c r="EC280" s="77"/>
      <c r="ED280" s="77"/>
      <c r="EE280" s="77"/>
      <c r="EF280" s="77"/>
      <c r="EG280" s="77"/>
      <c r="EH280" s="77"/>
      <c r="EI280" s="77"/>
      <c r="EJ280" s="77"/>
      <c r="EK280" s="77"/>
      <c r="EL280" s="77"/>
      <c r="EM280" s="77"/>
      <c r="EN280" s="77"/>
      <c r="EO280" s="77"/>
      <c r="EP280" s="77"/>
      <c r="EQ280" s="77"/>
      <c r="ER280" s="77"/>
      <c r="ES280" s="77"/>
      <c r="ET280" s="77"/>
      <c r="EU280" s="77"/>
      <c r="EV280" s="77"/>
      <c r="EW280" s="77"/>
      <c r="EX280" s="77"/>
      <c r="EY280" s="77"/>
      <c r="EZ280" s="77"/>
      <c r="FA280" s="77"/>
      <c r="FB280" s="77"/>
      <c r="FC280" s="77"/>
      <c r="FD280" s="77"/>
      <c r="FE280" s="77"/>
      <c r="FF280" s="77"/>
      <c r="FG280" s="77"/>
      <c r="FH280" s="77"/>
      <c r="FI280" s="77"/>
      <c r="FJ280" s="77"/>
      <c r="FK280" s="77"/>
      <c r="FL280" s="77"/>
      <c r="FM280" s="77"/>
      <c r="FN280" s="77"/>
      <c r="FO280" s="77"/>
      <c r="FP280" s="77"/>
      <c r="FQ280" s="77"/>
      <c r="FR280" s="77"/>
      <c r="FS280" s="77"/>
      <c r="FT280" s="77"/>
      <c r="FU280" s="77"/>
      <c r="FV280" s="77"/>
      <c r="FW280" s="77"/>
      <c r="FX280" s="77"/>
      <c r="FY280" s="77"/>
      <c r="FZ280" s="77"/>
      <c r="GA280" s="77"/>
      <c r="GB280" s="77"/>
      <c r="GC280" s="77"/>
      <c r="GD280" s="77"/>
      <c r="GE280" s="77"/>
      <c r="GF280" s="77"/>
      <c r="GG280" s="77"/>
      <c r="GH280" s="77"/>
      <c r="GI280" s="77"/>
      <c r="GJ280" s="77"/>
      <c r="GK280" s="77"/>
      <c r="GL280" s="77"/>
      <c r="GM280" s="77"/>
      <c r="GN280" s="77"/>
      <c r="GO280" s="77"/>
      <c r="GP280" s="77"/>
      <c r="GQ280" s="77"/>
      <c r="GR280" s="77"/>
      <c r="GS280" s="77"/>
      <c r="GT280" s="77"/>
      <c r="GU280" s="77"/>
      <c r="GV280" s="77"/>
      <c r="GW280" s="77"/>
      <c r="GX280" s="77"/>
      <c r="GY280" s="77"/>
      <c r="GZ280" s="77"/>
      <c r="HA280" s="77"/>
      <c r="HB280" s="77"/>
      <c r="HC280" s="77"/>
      <c r="HD280" s="77"/>
      <c r="HE280" s="77"/>
      <c r="HF280" s="77"/>
      <c r="HG280" s="77"/>
      <c r="HH280" s="77"/>
      <c r="HI280" s="77"/>
      <c r="HJ280" s="77"/>
      <c r="HK280" s="77"/>
      <c r="HL280" s="77"/>
      <c r="HM280" s="77"/>
      <c r="HN280" s="77"/>
      <c r="HO280" s="77"/>
      <c r="HP280" s="77"/>
      <c r="HQ280" s="77"/>
      <c r="HR280" s="77"/>
      <c r="HS280" s="77"/>
      <c r="HT280" s="77"/>
      <c r="HU280" s="77"/>
      <c r="HV280" s="77"/>
      <c r="HW280" s="77"/>
      <c r="HX280" s="77"/>
      <c r="HY280" s="77"/>
    </row>
    <row r="281" spans="1:233">
      <c r="A281" s="77">
        <v>1497</v>
      </c>
      <c r="B281" s="77">
        <v>548</v>
      </c>
      <c r="C281" s="77" t="s">
        <v>27</v>
      </c>
      <c r="D281" s="77" t="s">
        <v>301</v>
      </c>
      <c r="E281" s="77" t="s">
        <v>29</v>
      </c>
      <c r="F281" s="77" t="s">
        <v>199</v>
      </c>
      <c r="G281" s="77" t="s">
        <v>473</v>
      </c>
      <c r="H281" s="77" t="s">
        <v>478</v>
      </c>
      <c r="I281" s="77" t="s">
        <v>405</v>
      </c>
      <c r="J281" s="454" t="s">
        <v>486</v>
      </c>
      <c r="K281" s="410">
        <v>36896</v>
      </c>
      <c r="L281" s="410">
        <v>38722</v>
      </c>
      <c r="M281" s="77" t="s">
        <v>30</v>
      </c>
      <c r="N281" s="271">
        <v>10000000</v>
      </c>
      <c r="O281" s="271">
        <v>-4064.784983</v>
      </c>
      <c r="P281" s="411">
        <v>0.95</v>
      </c>
      <c r="Q281" s="271">
        <v>156.623898</v>
      </c>
      <c r="R281" s="271">
        <v>156.667969</v>
      </c>
      <c r="S281" s="411">
        <v>4.4071000000002414E-2</v>
      </c>
      <c r="T281" s="271">
        <v>-179.13913898580282</v>
      </c>
      <c r="U281" s="271">
        <v>493.26056</v>
      </c>
      <c r="V281" s="271">
        <v>0</v>
      </c>
      <c r="W281" s="271">
        <v>314.12142101419715</v>
      </c>
      <c r="X281" s="271">
        <v>-226073.08504999999</v>
      </c>
      <c r="Y281" s="271">
        <v>-226092.179149</v>
      </c>
      <c r="Z281" s="271">
        <v>-19.09409900000901</v>
      </c>
      <c r="AA281" s="271">
        <v>-333.21552001420616</v>
      </c>
      <c r="AB281" s="271">
        <v>-226073.08504999999</v>
      </c>
      <c r="AC281" s="271">
        <v>-226092.179149</v>
      </c>
      <c r="AD281" s="271">
        <v>-19.09409900000901</v>
      </c>
      <c r="AF281" s="271">
        <v>-30089.570836657502</v>
      </c>
      <c r="AG281" s="402">
        <v>0</v>
      </c>
      <c r="AH281" s="402">
        <v>-226092.179149</v>
      </c>
      <c r="AI281" s="402">
        <v>-182377.471846</v>
      </c>
      <c r="AJ281" s="402">
        <v>-182377.471846</v>
      </c>
      <c r="AK281" s="402">
        <v>26586.341916999983</v>
      </c>
      <c r="AL281" s="402">
        <v>-19.09409900000901</v>
      </c>
      <c r="AM281" s="403" t="s">
        <v>514</v>
      </c>
      <c r="AN281" s="45">
        <v>7</v>
      </c>
      <c r="AO281" s="45" t="s">
        <v>545</v>
      </c>
      <c r="AP281" s="45">
        <v>7</v>
      </c>
      <c r="AR281" s="412"/>
      <c r="AS281" s="176"/>
      <c r="AV281" s="77"/>
      <c r="AW281" s="77"/>
      <c r="AX281" s="77"/>
      <c r="AY281" s="77"/>
      <c r="AZ281" s="77"/>
      <c r="BA281" s="77"/>
      <c r="BB281" s="77"/>
      <c r="BC281" s="77"/>
      <c r="BD281" s="77"/>
      <c r="BE281" s="77"/>
      <c r="BF281" s="77"/>
      <c r="BG281" s="77"/>
      <c r="BH281" s="77"/>
      <c r="BI281" s="77"/>
      <c r="BJ281" s="77"/>
      <c r="BK281" s="77"/>
      <c r="BL281" s="77"/>
      <c r="BM281" s="77"/>
      <c r="BN281" s="77"/>
      <c r="BO281" s="77"/>
      <c r="BP281" s="77"/>
      <c r="BQ281" s="77"/>
      <c r="BR281" s="77"/>
      <c r="BS281" s="77"/>
      <c r="BT281" s="77"/>
      <c r="BU281" s="77"/>
      <c r="BV281" s="77"/>
      <c r="BW281" s="77"/>
      <c r="BX281" s="77"/>
      <c r="BY281" s="77"/>
      <c r="BZ281" s="77"/>
      <c r="CA281" s="77"/>
      <c r="CB281" s="77"/>
      <c r="CC281" s="77"/>
      <c r="CD281" s="77"/>
      <c r="CE281" s="77"/>
      <c r="CF281" s="77"/>
      <c r="CG281" s="77"/>
      <c r="CH281" s="77"/>
      <c r="CI281" s="77"/>
      <c r="CJ281" s="77"/>
      <c r="CK281" s="77"/>
      <c r="CL281" s="77"/>
      <c r="CM281" s="77"/>
      <c r="CN281" s="77"/>
      <c r="CO281" s="77"/>
      <c r="CP281" s="77"/>
      <c r="CQ281" s="77"/>
      <c r="CR281" s="77"/>
      <c r="CS281" s="77"/>
      <c r="CT281" s="77"/>
      <c r="CU281" s="77"/>
      <c r="CV281" s="77"/>
      <c r="CW281" s="77"/>
      <c r="CX281" s="77"/>
      <c r="CY281" s="77"/>
      <c r="CZ281" s="77"/>
      <c r="DA281" s="77"/>
      <c r="DB281" s="77"/>
      <c r="DC281" s="77"/>
      <c r="DD281" s="77"/>
      <c r="DE281" s="77"/>
      <c r="DF281" s="77"/>
      <c r="DG281" s="77"/>
      <c r="DH281" s="77"/>
      <c r="DI281" s="77"/>
      <c r="DJ281" s="77"/>
      <c r="DK281" s="77"/>
      <c r="DL281" s="77"/>
      <c r="DM281" s="77"/>
      <c r="DN281" s="77"/>
      <c r="DO281" s="77"/>
      <c r="DP281" s="77"/>
      <c r="DQ281" s="77"/>
      <c r="DR281" s="77"/>
      <c r="DS281" s="77"/>
      <c r="DT281" s="77"/>
      <c r="DU281" s="77"/>
      <c r="DV281" s="77"/>
      <c r="DW281" s="77"/>
      <c r="DX281" s="77"/>
      <c r="DY281" s="77"/>
      <c r="DZ281" s="77"/>
      <c r="EA281" s="77"/>
      <c r="EB281" s="77"/>
      <c r="EC281" s="77"/>
      <c r="ED281" s="77"/>
      <c r="EE281" s="77"/>
      <c r="EF281" s="77"/>
      <c r="EG281" s="77"/>
      <c r="EH281" s="77"/>
      <c r="EI281" s="77"/>
      <c r="EJ281" s="77"/>
      <c r="EK281" s="77"/>
      <c r="EL281" s="77"/>
      <c r="EM281" s="77"/>
      <c r="EN281" s="77"/>
      <c r="EO281" s="77"/>
      <c r="EP281" s="77"/>
      <c r="EQ281" s="77"/>
      <c r="ER281" s="77"/>
      <c r="ES281" s="77"/>
      <c r="ET281" s="77"/>
      <c r="EU281" s="77"/>
      <c r="EV281" s="77"/>
      <c r="EW281" s="77"/>
      <c r="EX281" s="77"/>
      <c r="EY281" s="77"/>
      <c r="EZ281" s="77"/>
      <c r="FA281" s="77"/>
      <c r="FB281" s="77"/>
      <c r="FC281" s="77"/>
      <c r="FD281" s="77"/>
      <c r="FE281" s="77"/>
      <c r="FF281" s="77"/>
      <c r="FG281" s="77"/>
      <c r="FH281" s="77"/>
      <c r="FI281" s="77"/>
      <c r="FJ281" s="77"/>
      <c r="FK281" s="77"/>
      <c r="FL281" s="77"/>
      <c r="FM281" s="77"/>
      <c r="FN281" s="77"/>
      <c r="FO281" s="77"/>
      <c r="FP281" s="77"/>
      <c r="FQ281" s="77"/>
      <c r="FR281" s="77"/>
      <c r="FS281" s="77"/>
      <c r="FT281" s="77"/>
      <c r="FU281" s="77"/>
      <c r="FV281" s="77"/>
      <c r="FW281" s="77"/>
      <c r="FX281" s="77"/>
      <c r="FY281" s="77"/>
      <c r="FZ281" s="77"/>
      <c r="GA281" s="77"/>
      <c r="GB281" s="77"/>
      <c r="GC281" s="77"/>
      <c r="GD281" s="77"/>
      <c r="GE281" s="77"/>
      <c r="GF281" s="77"/>
      <c r="GG281" s="77"/>
      <c r="GH281" s="77"/>
      <c r="GI281" s="77"/>
      <c r="GJ281" s="77"/>
      <c r="GK281" s="77"/>
      <c r="GL281" s="77"/>
      <c r="GM281" s="77"/>
      <c r="GN281" s="77"/>
      <c r="GO281" s="77"/>
      <c r="GP281" s="77"/>
      <c r="GQ281" s="77"/>
      <c r="GR281" s="77"/>
      <c r="GS281" s="77"/>
      <c r="GT281" s="77"/>
      <c r="GU281" s="77"/>
      <c r="GV281" s="77"/>
      <c r="GW281" s="77"/>
      <c r="GX281" s="77"/>
      <c r="GY281" s="77"/>
      <c r="GZ281" s="77"/>
      <c r="HA281" s="77"/>
      <c r="HB281" s="77"/>
      <c r="HC281" s="77"/>
      <c r="HD281" s="77"/>
      <c r="HE281" s="77"/>
      <c r="HF281" s="77"/>
      <c r="HG281" s="77"/>
      <c r="HH281" s="77"/>
      <c r="HI281" s="77"/>
      <c r="HJ281" s="77"/>
      <c r="HK281" s="77"/>
      <c r="HL281" s="77"/>
      <c r="HM281" s="77"/>
      <c r="HN281" s="77"/>
      <c r="HO281" s="77"/>
      <c r="HP281" s="77"/>
      <c r="HQ281" s="77"/>
      <c r="HR281" s="77"/>
      <c r="HS281" s="77"/>
      <c r="HT281" s="77"/>
      <c r="HU281" s="77"/>
      <c r="HV281" s="77"/>
      <c r="HW281" s="77"/>
      <c r="HX281" s="77"/>
      <c r="HY281" s="77"/>
    </row>
    <row r="282" spans="1:233">
      <c r="A282" s="77">
        <v>1498</v>
      </c>
      <c r="B282" s="77">
        <v>549</v>
      </c>
      <c r="C282" s="77" t="s">
        <v>27</v>
      </c>
      <c r="D282" s="77" t="s">
        <v>301</v>
      </c>
      <c r="E282" s="77" t="s">
        <v>325</v>
      </c>
      <c r="F282" s="77" t="s">
        <v>202</v>
      </c>
      <c r="G282" s="77" t="s">
        <v>471</v>
      </c>
      <c r="H282" s="77" t="s">
        <v>472</v>
      </c>
      <c r="I282" s="77" t="s">
        <v>405</v>
      </c>
      <c r="J282" s="454" t="s">
        <v>486</v>
      </c>
      <c r="K282" s="410">
        <v>36896</v>
      </c>
      <c r="L282" s="410">
        <v>38722</v>
      </c>
      <c r="M282" s="77" t="s">
        <v>30</v>
      </c>
      <c r="N282" s="271">
        <v>10000000</v>
      </c>
      <c r="O282" s="271">
        <v>-4020.7671829999999</v>
      </c>
      <c r="P282" s="411">
        <v>0.22</v>
      </c>
      <c r="Q282" s="271">
        <v>29.875924999999999</v>
      </c>
      <c r="R282" s="271">
        <v>29.884208999999998</v>
      </c>
      <c r="S282" s="411">
        <v>8.283999999999736E-3</v>
      </c>
      <c r="T282" s="271">
        <v>-33.308035343970936</v>
      </c>
      <c r="U282" s="271">
        <v>128.739487</v>
      </c>
      <c r="V282" s="271">
        <v>0</v>
      </c>
      <c r="W282" s="271">
        <v>95.431451656029054</v>
      </c>
      <c r="X282" s="271">
        <v>-27806.058325999998</v>
      </c>
      <c r="Y282" s="271">
        <v>-27794.08973</v>
      </c>
      <c r="Z282" s="271">
        <v>11.968595999998797</v>
      </c>
      <c r="AA282" s="271">
        <v>-83.462855656030257</v>
      </c>
      <c r="AB282" s="271">
        <v>-27806.058325999998</v>
      </c>
      <c r="AC282" s="271">
        <v>-27794.08973</v>
      </c>
      <c r="AD282" s="271">
        <v>11.968595999998797</v>
      </c>
      <c r="AF282" s="271">
        <v>-16535.405040087502</v>
      </c>
      <c r="AG282" s="402">
        <v>0</v>
      </c>
      <c r="AH282" s="402">
        <v>-27794.08973</v>
      </c>
      <c r="AI282" s="402">
        <v>2983.3503650000021</v>
      </c>
      <c r="AJ282" s="402">
        <v>2983.3503650000021</v>
      </c>
      <c r="AK282" s="402">
        <v>29711.095835</v>
      </c>
      <c r="AL282" s="402">
        <v>11.968595999998797</v>
      </c>
      <c r="AM282" s="403" t="s">
        <v>514</v>
      </c>
      <c r="AN282" s="45">
        <v>5</v>
      </c>
      <c r="AO282" s="45" t="s">
        <v>545</v>
      </c>
      <c r="AP282" s="45">
        <v>5</v>
      </c>
      <c r="AR282" s="412"/>
      <c r="AS282" s="176"/>
      <c r="AV282" s="77"/>
      <c r="AW282" s="77"/>
      <c r="AX282" s="77"/>
      <c r="AY282" s="77"/>
      <c r="AZ282" s="77"/>
      <c r="BA282" s="77"/>
      <c r="BB282" s="77"/>
      <c r="BC282" s="77"/>
      <c r="BD282" s="77"/>
      <c r="BE282" s="77"/>
      <c r="BF282" s="77"/>
      <c r="BG282" s="77"/>
      <c r="BH282" s="77"/>
      <c r="BI282" s="77"/>
      <c r="BJ282" s="77"/>
      <c r="BK282" s="77"/>
      <c r="BL282" s="77"/>
      <c r="BM282" s="77"/>
      <c r="BN282" s="77"/>
      <c r="BO282" s="77"/>
      <c r="BP282" s="77"/>
      <c r="BQ282" s="77"/>
      <c r="BR282" s="77"/>
      <c r="BS282" s="77"/>
      <c r="BT282" s="77"/>
      <c r="BU282" s="77"/>
      <c r="BV282" s="77"/>
      <c r="BW282" s="77"/>
      <c r="BX282" s="77"/>
      <c r="BY282" s="77"/>
      <c r="BZ282" s="77"/>
      <c r="CA282" s="77"/>
      <c r="CB282" s="77"/>
      <c r="CC282" s="77"/>
      <c r="CD282" s="77"/>
      <c r="CE282" s="77"/>
      <c r="CF282" s="77"/>
      <c r="CG282" s="77"/>
      <c r="CH282" s="77"/>
      <c r="CI282" s="77"/>
      <c r="CJ282" s="77"/>
      <c r="CK282" s="77"/>
      <c r="CL282" s="77"/>
      <c r="CM282" s="77"/>
      <c r="CN282" s="77"/>
      <c r="CO282" s="77"/>
      <c r="CP282" s="77"/>
      <c r="CQ282" s="77"/>
      <c r="CR282" s="77"/>
      <c r="CS282" s="77"/>
      <c r="CT282" s="77"/>
      <c r="CU282" s="77"/>
      <c r="CV282" s="77"/>
      <c r="CW282" s="77"/>
      <c r="CX282" s="77"/>
      <c r="CY282" s="77"/>
      <c r="CZ282" s="77"/>
      <c r="DA282" s="77"/>
      <c r="DB282" s="77"/>
      <c r="DC282" s="77"/>
      <c r="DD282" s="77"/>
      <c r="DE282" s="77"/>
      <c r="DF282" s="77"/>
      <c r="DG282" s="77"/>
      <c r="DH282" s="77"/>
      <c r="DI282" s="77"/>
      <c r="DJ282" s="77"/>
      <c r="DK282" s="77"/>
      <c r="DL282" s="77"/>
      <c r="DM282" s="77"/>
      <c r="DN282" s="77"/>
      <c r="DO282" s="77"/>
      <c r="DP282" s="77"/>
      <c r="DQ282" s="77"/>
      <c r="DR282" s="77"/>
      <c r="DS282" s="77"/>
      <c r="DT282" s="77"/>
      <c r="DU282" s="77"/>
      <c r="DV282" s="77"/>
      <c r="DW282" s="77"/>
      <c r="DX282" s="77"/>
      <c r="DY282" s="77"/>
      <c r="DZ282" s="77"/>
      <c r="EA282" s="77"/>
      <c r="EB282" s="77"/>
      <c r="EC282" s="77"/>
      <c r="ED282" s="77"/>
      <c r="EE282" s="77"/>
      <c r="EF282" s="77"/>
      <c r="EG282" s="77"/>
      <c r="EH282" s="77"/>
      <c r="EI282" s="77"/>
      <c r="EJ282" s="77"/>
      <c r="EK282" s="77"/>
      <c r="EL282" s="77"/>
      <c r="EM282" s="77"/>
      <c r="EN282" s="77"/>
      <c r="EO282" s="77"/>
      <c r="EP282" s="77"/>
      <c r="EQ282" s="77"/>
      <c r="ER282" s="77"/>
      <c r="ES282" s="77"/>
      <c r="ET282" s="77"/>
      <c r="EU282" s="77"/>
      <c r="EV282" s="77"/>
      <c r="EW282" s="77"/>
      <c r="EX282" s="77"/>
      <c r="EY282" s="77"/>
      <c r="EZ282" s="77"/>
      <c r="FA282" s="77"/>
      <c r="FB282" s="77"/>
      <c r="FC282" s="77"/>
      <c r="FD282" s="77"/>
      <c r="FE282" s="77"/>
      <c r="FF282" s="77"/>
      <c r="FG282" s="77"/>
      <c r="FH282" s="77"/>
      <c r="FI282" s="77"/>
      <c r="FJ282" s="77"/>
      <c r="FK282" s="77"/>
      <c r="FL282" s="77"/>
      <c r="FM282" s="77"/>
      <c r="FN282" s="77"/>
      <c r="FO282" s="77"/>
      <c r="FP282" s="77"/>
      <c r="FQ282" s="77"/>
      <c r="FR282" s="77"/>
      <c r="FS282" s="77"/>
      <c r="FT282" s="77"/>
      <c r="FU282" s="77"/>
      <c r="FV282" s="77"/>
      <c r="FW282" s="77"/>
      <c r="FX282" s="77"/>
      <c r="FY282" s="77"/>
      <c r="FZ282" s="77"/>
      <c r="GA282" s="77"/>
      <c r="GB282" s="77"/>
      <c r="GC282" s="77"/>
      <c r="GD282" s="77"/>
      <c r="GE282" s="77"/>
      <c r="GF282" s="77"/>
      <c r="GG282" s="77"/>
      <c r="GH282" s="77"/>
      <c r="GI282" s="77"/>
      <c r="GJ282" s="77"/>
      <c r="GK282" s="77"/>
      <c r="GL282" s="77"/>
      <c r="GM282" s="77"/>
      <c r="GN282" s="77"/>
      <c r="GO282" s="77"/>
      <c r="GP282" s="77"/>
      <c r="GQ282" s="77"/>
      <c r="GR282" s="77"/>
      <c r="GS282" s="77"/>
      <c r="GT282" s="77"/>
      <c r="GU282" s="77"/>
      <c r="GV282" s="77"/>
      <c r="GW282" s="77"/>
      <c r="GX282" s="77"/>
      <c r="GY282" s="77"/>
      <c r="GZ282" s="77"/>
      <c r="HA282" s="77"/>
      <c r="HB282" s="77"/>
      <c r="HC282" s="77"/>
      <c r="HD282" s="77"/>
      <c r="HE282" s="77"/>
      <c r="HF282" s="77"/>
      <c r="HG282" s="77"/>
      <c r="HH282" s="77"/>
      <c r="HI282" s="77"/>
      <c r="HJ282" s="77"/>
      <c r="HK282" s="77"/>
      <c r="HL282" s="77"/>
      <c r="HM282" s="77"/>
      <c r="HN282" s="77"/>
      <c r="HO282" s="77"/>
      <c r="HP282" s="77"/>
      <c r="HQ282" s="77"/>
      <c r="HR282" s="77"/>
      <c r="HS282" s="77"/>
      <c r="HT282" s="77"/>
      <c r="HU282" s="77"/>
      <c r="HV282" s="77"/>
      <c r="HW282" s="77"/>
      <c r="HX282" s="77"/>
      <c r="HY282" s="77"/>
    </row>
    <row r="283" spans="1:233">
      <c r="A283" s="77">
        <v>1499</v>
      </c>
      <c r="B283" s="77">
        <v>550</v>
      </c>
      <c r="C283" s="77" t="s">
        <v>27</v>
      </c>
      <c r="D283" s="77" t="s">
        <v>301</v>
      </c>
      <c r="E283" s="77" t="s">
        <v>326</v>
      </c>
      <c r="F283" s="77" t="s">
        <v>202</v>
      </c>
      <c r="G283" s="77" t="s">
        <v>487</v>
      </c>
      <c r="H283" s="77" t="s">
        <v>468</v>
      </c>
      <c r="I283" s="77" t="s">
        <v>405</v>
      </c>
      <c r="J283" s="454" t="s">
        <v>486</v>
      </c>
      <c r="K283" s="410">
        <v>36896</v>
      </c>
      <c r="L283" s="410">
        <v>38722</v>
      </c>
      <c r="M283" s="77" t="s">
        <v>30</v>
      </c>
      <c r="N283" s="271">
        <v>10000000</v>
      </c>
      <c r="O283" s="271">
        <v>-4066.3010999999997</v>
      </c>
      <c r="P283" s="411">
        <v>0.6</v>
      </c>
      <c r="Q283" s="271">
        <v>63.452173000000002</v>
      </c>
      <c r="R283" s="271">
        <v>63.458775000000003</v>
      </c>
      <c r="S283" s="411">
        <v>6.6020000000008849E-3</v>
      </c>
      <c r="T283" s="271">
        <v>-26.845719862203595</v>
      </c>
      <c r="U283" s="271">
        <v>231.99437499999999</v>
      </c>
      <c r="V283" s="271">
        <v>0</v>
      </c>
      <c r="W283" s="271">
        <v>205.1486551377964</v>
      </c>
      <c r="X283" s="271">
        <v>163.484815</v>
      </c>
      <c r="Y283" s="271">
        <v>296.45548300000002</v>
      </c>
      <c r="Z283" s="271">
        <v>132.97066800000002</v>
      </c>
      <c r="AA283" s="271">
        <v>-72.177987137796379</v>
      </c>
      <c r="AB283" s="271">
        <v>163.484815</v>
      </c>
      <c r="AC283" s="271">
        <v>296.45548300000002</v>
      </c>
      <c r="AD283" s="271">
        <v>132.97066800000002</v>
      </c>
      <c r="AF283" s="271">
        <v>-16722.66327375</v>
      </c>
      <c r="AG283" s="402">
        <v>0</v>
      </c>
      <c r="AH283" s="402">
        <v>296.45548300000002</v>
      </c>
      <c r="AI283" s="402">
        <v>4562.1331</v>
      </c>
      <c r="AJ283" s="402">
        <v>4562.1331</v>
      </c>
      <c r="AK283" s="402">
        <v>27542.137619000001</v>
      </c>
      <c r="AL283" s="402">
        <v>132.97066800000002</v>
      </c>
      <c r="AM283" s="403" t="s">
        <v>514</v>
      </c>
      <c r="AN283" s="45">
        <v>5</v>
      </c>
      <c r="AO283" s="45" t="s">
        <v>545</v>
      </c>
      <c r="AP283" s="45">
        <v>5</v>
      </c>
      <c r="AR283" s="412"/>
      <c r="AS283" s="176"/>
      <c r="AV283" s="77"/>
      <c r="AW283" s="77"/>
      <c r="AX283" s="77"/>
      <c r="AY283" s="77"/>
      <c r="AZ283" s="77"/>
      <c r="BA283" s="77"/>
      <c r="BB283" s="77"/>
      <c r="BC283" s="77"/>
      <c r="BD283" s="77"/>
      <c r="BE283" s="77"/>
      <c r="BF283" s="77"/>
      <c r="BG283" s="77"/>
      <c r="BH283" s="77"/>
      <c r="BI283" s="77"/>
      <c r="BJ283" s="77"/>
      <c r="BK283" s="77"/>
      <c r="BL283" s="77"/>
      <c r="BM283" s="77"/>
      <c r="BN283" s="77"/>
      <c r="BO283" s="77"/>
      <c r="BP283" s="77"/>
      <c r="BQ283" s="77"/>
      <c r="BR283" s="77"/>
      <c r="BS283" s="77"/>
      <c r="BT283" s="77"/>
      <c r="BU283" s="77"/>
      <c r="BV283" s="77"/>
      <c r="BW283" s="77"/>
      <c r="BX283" s="77"/>
      <c r="BY283" s="77"/>
      <c r="BZ283" s="77"/>
      <c r="CA283" s="77"/>
      <c r="CB283" s="77"/>
      <c r="CC283" s="77"/>
      <c r="CD283" s="77"/>
      <c r="CE283" s="77"/>
      <c r="CF283" s="77"/>
      <c r="CG283" s="77"/>
      <c r="CH283" s="77"/>
      <c r="CI283" s="77"/>
      <c r="CJ283" s="77"/>
      <c r="CK283" s="77"/>
      <c r="CL283" s="77"/>
      <c r="CM283" s="77"/>
      <c r="CN283" s="77"/>
      <c r="CO283" s="77"/>
      <c r="CP283" s="77"/>
      <c r="CQ283" s="77"/>
      <c r="CR283" s="77"/>
      <c r="CS283" s="77"/>
      <c r="CT283" s="77"/>
      <c r="CU283" s="77"/>
      <c r="CV283" s="77"/>
      <c r="CW283" s="77"/>
      <c r="CX283" s="77"/>
      <c r="CY283" s="77"/>
      <c r="CZ283" s="77"/>
      <c r="DA283" s="77"/>
      <c r="DB283" s="77"/>
      <c r="DC283" s="77"/>
      <c r="DD283" s="77"/>
      <c r="DE283" s="77"/>
      <c r="DF283" s="77"/>
      <c r="DG283" s="77"/>
      <c r="DH283" s="77"/>
      <c r="DI283" s="77"/>
      <c r="DJ283" s="77"/>
      <c r="DK283" s="77"/>
      <c r="DL283" s="77"/>
      <c r="DM283" s="77"/>
      <c r="DN283" s="77"/>
      <c r="DO283" s="77"/>
      <c r="DP283" s="77"/>
      <c r="DQ283" s="77"/>
      <c r="DR283" s="77"/>
      <c r="DS283" s="77"/>
      <c r="DT283" s="77"/>
      <c r="DU283" s="77"/>
      <c r="DV283" s="77"/>
      <c r="DW283" s="77"/>
      <c r="DX283" s="77"/>
      <c r="DY283" s="77"/>
      <c r="DZ283" s="77"/>
      <c r="EA283" s="77"/>
      <c r="EB283" s="77"/>
      <c r="EC283" s="77"/>
      <c r="ED283" s="77"/>
      <c r="EE283" s="77"/>
      <c r="EF283" s="77"/>
      <c r="EG283" s="77"/>
      <c r="EH283" s="77"/>
      <c r="EI283" s="77"/>
      <c r="EJ283" s="77"/>
      <c r="EK283" s="77"/>
      <c r="EL283" s="77"/>
      <c r="EM283" s="77"/>
      <c r="EN283" s="77"/>
      <c r="EO283" s="77"/>
      <c r="EP283" s="77"/>
      <c r="EQ283" s="77"/>
      <c r="ER283" s="77"/>
      <c r="ES283" s="77"/>
      <c r="ET283" s="77"/>
      <c r="EU283" s="77"/>
      <c r="EV283" s="77"/>
      <c r="EW283" s="77"/>
      <c r="EX283" s="77"/>
      <c r="EY283" s="77"/>
      <c r="EZ283" s="77"/>
      <c r="FA283" s="77"/>
      <c r="FB283" s="77"/>
      <c r="FC283" s="77"/>
      <c r="FD283" s="77"/>
      <c r="FE283" s="77"/>
      <c r="FF283" s="77"/>
      <c r="FG283" s="77"/>
      <c r="FH283" s="77"/>
      <c r="FI283" s="77"/>
      <c r="FJ283" s="77"/>
      <c r="FK283" s="77"/>
      <c r="FL283" s="77"/>
      <c r="FM283" s="77"/>
      <c r="FN283" s="77"/>
      <c r="FO283" s="77"/>
      <c r="FP283" s="77"/>
      <c r="FQ283" s="77"/>
      <c r="FR283" s="77"/>
      <c r="FS283" s="77"/>
      <c r="FT283" s="77"/>
      <c r="FU283" s="77"/>
      <c r="FV283" s="77"/>
      <c r="FW283" s="77"/>
      <c r="FX283" s="77"/>
      <c r="FY283" s="77"/>
      <c r="FZ283" s="77"/>
      <c r="GA283" s="77"/>
      <c r="GB283" s="77"/>
      <c r="GC283" s="77"/>
      <c r="GD283" s="77"/>
      <c r="GE283" s="77"/>
      <c r="GF283" s="77"/>
      <c r="GG283" s="77"/>
      <c r="GH283" s="77"/>
      <c r="GI283" s="77"/>
      <c r="GJ283" s="77"/>
      <c r="GK283" s="77"/>
      <c r="GL283" s="77"/>
      <c r="GM283" s="77"/>
      <c r="GN283" s="77"/>
      <c r="GO283" s="77"/>
      <c r="GP283" s="77"/>
      <c r="GQ283" s="77"/>
      <c r="GR283" s="77"/>
      <c r="GS283" s="77"/>
      <c r="GT283" s="77"/>
      <c r="GU283" s="77"/>
      <c r="GV283" s="77"/>
      <c r="GW283" s="77"/>
      <c r="GX283" s="77"/>
      <c r="GY283" s="77"/>
      <c r="GZ283" s="77"/>
      <c r="HA283" s="77"/>
      <c r="HB283" s="77"/>
      <c r="HC283" s="77"/>
      <c r="HD283" s="77"/>
      <c r="HE283" s="77"/>
      <c r="HF283" s="77"/>
      <c r="HG283" s="77"/>
      <c r="HH283" s="77"/>
      <c r="HI283" s="77"/>
      <c r="HJ283" s="77"/>
      <c r="HK283" s="77"/>
      <c r="HL283" s="77"/>
      <c r="HM283" s="77"/>
      <c r="HN283" s="77"/>
      <c r="HO283" s="77"/>
      <c r="HP283" s="77"/>
      <c r="HQ283" s="77"/>
      <c r="HR283" s="77"/>
      <c r="HS283" s="77"/>
      <c r="HT283" s="77"/>
      <c r="HU283" s="77"/>
      <c r="HV283" s="77"/>
      <c r="HW283" s="77"/>
      <c r="HX283" s="77"/>
      <c r="HY283" s="77"/>
    </row>
    <row r="284" spans="1:233">
      <c r="A284" s="77">
        <v>1500</v>
      </c>
      <c r="B284" s="77">
        <v>551</v>
      </c>
      <c r="C284" s="77" t="s">
        <v>27</v>
      </c>
      <c r="D284" s="77" t="s">
        <v>301</v>
      </c>
      <c r="E284" s="77" t="s">
        <v>327</v>
      </c>
      <c r="F284" s="77" t="s">
        <v>201</v>
      </c>
      <c r="G284" s="77" t="s">
        <v>485</v>
      </c>
      <c r="H284" s="77" t="s">
        <v>468</v>
      </c>
      <c r="I284" s="77" t="s">
        <v>405</v>
      </c>
      <c r="J284" s="454" t="s">
        <v>486</v>
      </c>
      <c r="K284" s="410">
        <v>36896</v>
      </c>
      <c r="L284" s="410">
        <v>38722</v>
      </c>
      <c r="M284" s="77" t="s">
        <v>30</v>
      </c>
      <c r="N284" s="271">
        <v>10000000</v>
      </c>
      <c r="O284" s="271">
        <v>-4169.1935579999999</v>
      </c>
      <c r="P284" s="411">
        <v>1.2</v>
      </c>
      <c r="Q284" s="271">
        <v>119.49817</v>
      </c>
      <c r="R284" s="271">
        <v>119.510954</v>
      </c>
      <c r="S284" s="411">
        <v>1.2783999999996354E-2</v>
      </c>
      <c r="T284" s="271">
        <v>-53.298970445456796</v>
      </c>
      <c r="U284" s="271">
        <v>429.23946899999999</v>
      </c>
      <c r="V284" s="271">
        <v>0</v>
      </c>
      <c r="W284" s="271">
        <v>375.94049855454318</v>
      </c>
      <c r="X284" s="271">
        <v>31009.957324999999</v>
      </c>
      <c r="Y284" s="271">
        <v>31292.454972</v>
      </c>
      <c r="Z284" s="271">
        <v>282.49764700000014</v>
      </c>
      <c r="AA284" s="271">
        <v>-93.44285155454304</v>
      </c>
      <c r="AB284" s="271">
        <v>31009.957324999999</v>
      </c>
      <c r="AC284" s="271">
        <v>31292.454972</v>
      </c>
      <c r="AD284" s="271">
        <v>282.49764700000014</v>
      </c>
      <c r="AF284" s="271">
        <v>-30176.622972804005</v>
      </c>
      <c r="AG284" s="402">
        <v>0</v>
      </c>
      <c r="AH284" s="402">
        <v>31292.454972</v>
      </c>
      <c r="AI284" s="402">
        <v>58206.497981</v>
      </c>
      <c r="AJ284" s="402">
        <v>58206.497981</v>
      </c>
      <c r="AK284" s="402">
        <v>34616.272347999999</v>
      </c>
      <c r="AL284" s="402">
        <v>282.49764700000014</v>
      </c>
      <c r="AM284" s="403" t="s">
        <v>514</v>
      </c>
      <c r="AN284" s="45">
        <v>8</v>
      </c>
      <c r="AO284" s="45" t="s">
        <v>545</v>
      </c>
      <c r="AP284" s="45">
        <v>8</v>
      </c>
      <c r="AR284" s="412"/>
      <c r="AS284" s="176"/>
      <c r="AV284" s="77"/>
      <c r="AW284" s="77"/>
      <c r="AX284" s="77"/>
      <c r="AY284" s="77"/>
      <c r="AZ284" s="77"/>
      <c r="BA284" s="77"/>
      <c r="BB284" s="77"/>
      <c r="BC284" s="77"/>
      <c r="BD284" s="77"/>
      <c r="BE284" s="77"/>
      <c r="BF284" s="77"/>
      <c r="BG284" s="77"/>
      <c r="BH284" s="77"/>
      <c r="BI284" s="77"/>
      <c r="BJ284" s="77"/>
      <c r="BK284" s="77"/>
      <c r="BL284" s="77"/>
      <c r="BM284" s="77"/>
      <c r="BN284" s="77"/>
      <c r="BO284" s="77"/>
      <c r="BP284" s="77"/>
      <c r="BQ284" s="77"/>
      <c r="BR284" s="77"/>
      <c r="BS284" s="77"/>
      <c r="BT284" s="77"/>
      <c r="BU284" s="77"/>
      <c r="BV284" s="77"/>
      <c r="BW284" s="77"/>
      <c r="BX284" s="77"/>
      <c r="BY284" s="77"/>
      <c r="BZ284" s="77"/>
      <c r="CA284" s="77"/>
      <c r="CB284" s="77"/>
      <c r="CC284" s="77"/>
      <c r="CD284" s="77"/>
      <c r="CE284" s="77"/>
      <c r="CF284" s="77"/>
      <c r="CG284" s="77"/>
      <c r="CH284" s="77"/>
      <c r="CI284" s="77"/>
      <c r="CJ284" s="77"/>
      <c r="CK284" s="77"/>
      <c r="CL284" s="77"/>
      <c r="CM284" s="77"/>
      <c r="CN284" s="77"/>
      <c r="CO284" s="77"/>
      <c r="CP284" s="77"/>
      <c r="CQ284" s="77"/>
      <c r="CR284" s="77"/>
      <c r="CS284" s="77"/>
      <c r="CT284" s="77"/>
      <c r="CU284" s="77"/>
      <c r="CV284" s="77"/>
      <c r="CW284" s="77"/>
      <c r="CX284" s="77"/>
      <c r="CY284" s="77"/>
      <c r="CZ284" s="77"/>
      <c r="DA284" s="77"/>
      <c r="DB284" s="77"/>
      <c r="DC284" s="77"/>
      <c r="DD284" s="77"/>
      <c r="DE284" s="77"/>
      <c r="DF284" s="77"/>
      <c r="DG284" s="77"/>
      <c r="DH284" s="77"/>
      <c r="DI284" s="77"/>
      <c r="DJ284" s="77"/>
      <c r="DK284" s="77"/>
      <c r="DL284" s="77"/>
      <c r="DM284" s="77"/>
      <c r="DN284" s="77"/>
      <c r="DO284" s="77"/>
      <c r="DP284" s="77"/>
      <c r="DQ284" s="77"/>
      <c r="DR284" s="77"/>
      <c r="DS284" s="77"/>
      <c r="DT284" s="77"/>
      <c r="DU284" s="77"/>
      <c r="DV284" s="77"/>
      <c r="DW284" s="77"/>
      <c r="DX284" s="77"/>
      <c r="DY284" s="77"/>
      <c r="DZ284" s="77"/>
      <c r="EA284" s="77"/>
      <c r="EB284" s="77"/>
      <c r="EC284" s="77"/>
      <c r="ED284" s="77"/>
      <c r="EE284" s="77"/>
      <c r="EF284" s="77"/>
      <c r="EG284" s="77"/>
      <c r="EH284" s="77"/>
      <c r="EI284" s="77"/>
      <c r="EJ284" s="77"/>
      <c r="EK284" s="77"/>
      <c r="EL284" s="77"/>
      <c r="EM284" s="77"/>
      <c r="EN284" s="77"/>
      <c r="EO284" s="77"/>
      <c r="EP284" s="77"/>
      <c r="EQ284" s="77"/>
      <c r="ER284" s="77"/>
      <c r="ES284" s="77"/>
      <c r="ET284" s="77"/>
      <c r="EU284" s="77"/>
      <c r="EV284" s="77"/>
      <c r="EW284" s="77"/>
      <c r="EX284" s="77"/>
      <c r="EY284" s="77"/>
      <c r="EZ284" s="77"/>
      <c r="FA284" s="77"/>
      <c r="FB284" s="77"/>
      <c r="FC284" s="77"/>
      <c r="FD284" s="77"/>
      <c r="FE284" s="77"/>
      <c r="FF284" s="77"/>
      <c r="FG284" s="77"/>
      <c r="FH284" s="77"/>
      <c r="FI284" s="77"/>
      <c r="FJ284" s="77"/>
      <c r="FK284" s="77"/>
      <c r="FL284" s="77"/>
      <c r="FM284" s="77"/>
      <c r="FN284" s="77"/>
      <c r="FO284" s="77"/>
      <c r="FP284" s="77"/>
      <c r="FQ284" s="77"/>
      <c r="FR284" s="77"/>
      <c r="FS284" s="77"/>
      <c r="FT284" s="77"/>
      <c r="FU284" s="77"/>
      <c r="FV284" s="77"/>
      <c r="FW284" s="77"/>
      <c r="FX284" s="77"/>
      <c r="FY284" s="77"/>
      <c r="FZ284" s="77"/>
      <c r="GA284" s="77"/>
      <c r="GB284" s="77"/>
      <c r="GC284" s="77"/>
      <c r="GD284" s="77"/>
      <c r="GE284" s="77"/>
      <c r="GF284" s="77"/>
      <c r="GG284" s="77"/>
      <c r="GH284" s="77"/>
      <c r="GI284" s="77"/>
      <c r="GJ284" s="77"/>
      <c r="GK284" s="77"/>
      <c r="GL284" s="77"/>
      <c r="GM284" s="77"/>
      <c r="GN284" s="77"/>
      <c r="GO284" s="77"/>
      <c r="GP284" s="77"/>
      <c r="GQ284" s="77"/>
      <c r="GR284" s="77"/>
      <c r="GS284" s="77"/>
      <c r="GT284" s="77"/>
      <c r="GU284" s="77"/>
      <c r="GV284" s="77"/>
      <c r="GW284" s="77"/>
      <c r="GX284" s="77"/>
      <c r="GY284" s="77"/>
      <c r="GZ284" s="77"/>
      <c r="HA284" s="77"/>
      <c r="HB284" s="77"/>
      <c r="HC284" s="77"/>
      <c r="HD284" s="77"/>
      <c r="HE284" s="77"/>
      <c r="HF284" s="77"/>
      <c r="HG284" s="77"/>
      <c r="HH284" s="77"/>
      <c r="HI284" s="77"/>
      <c r="HJ284" s="77"/>
      <c r="HK284" s="77"/>
      <c r="HL284" s="77"/>
      <c r="HM284" s="77"/>
      <c r="HN284" s="77"/>
      <c r="HO284" s="77"/>
      <c r="HP284" s="77"/>
      <c r="HQ284" s="77"/>
      <c r="HR284" s="77"/>
      <c r="HS284" s="77"/>
      <c r="HT284" s="77"/>
      <c r="HU284" s="77"/>
      <c r="HV284" s="77"/>
      <c r="HW284" s="77"/>
      <c r="HX284" s="77"/>
      <c r="HY284" s="77"/>
    </row>
    <row r="285" spans="1:233">
      <c r="A285" s="77">
        <v>1501</v>
      </c>
      <c r="B285" s="77">
        <v>552</v>
      </c>
      <c r="C285" s="77" t="s">
        <v>27</v>
      </c>
      <c r="D285" s="77" t="s">
        <v>301</v>
      </c>
      <c r="E285" s="77" t="s">
        <v>328</v>
      </c>
      <c r="F285" s="77" t="s">
        <v>201</v>
      </c>
      <c r="G285" s="77" t="s">
        <v>477</v>
      </c>
      <c r="H285" s="77" t="s">
        <v>490</v>
      </c>
      <c r="I285" s="77" t="s">
        <v>405</v>
      </c>
      <c r="J285" s="454" t="s">
        <v>486</v>
      </c>
      <c r="K285" s="410">
        <v>36896</v>
      </c>
      <c r="L285" s="410">
        <v>38722</v>
      </c>
      <c r="M285" s="77" t="s">
        <v>30</v>
      </c>
      <c r="N285" s="271">
        <v>10000000</v>
      </c>
      <c r="O285" s="271">
        <v>-4045.6719700000003</v>
      </c>
      <c r="P285" s="411">
        <v>0.53</v>
      </c>
      <c r="Q285" s="271">
        <v>67.725821999999994</v>
      </c>
      <c r="R285" s="271">
        <v>67.740813000000003</v>
      </c>
      <c r="S285" s="411">
        <v>1.499100000000908E-2</v>
      </c>
      <c r="T285" s="271">
        <v>-60.648668502306741</v>
      </c>
      <c r="U285" s="271">
        <v>269.85660100000001</v>
      </c>
      <c r="V285" s="271">
        <v>0</v>
      </c>
      <c r="W285" s="271">
        <v>209.20793249769326</v>
      </c>
      <c r="X285" s="271">
        <v>-48456.791745000002</v>
      </c>
      <c r="Y285" s="271">
        <v>-48398.367139000002</v>
      </c>
      <c r="Z285" s="271">
        <v>58.424606000000495</v>
      </c>
      <c r="AA285" s="271">
        <v>-150.78332649769277</v>
      </c>
      <c r="AB285" s="271">
        <v>-48456.791745000002</v>
      </c>
      <c r="AC285" s="271">
        <v>-48398.367139000002</v>
      </c>
      <c r="AD285" s="271">
        <v>58.424606000000495</v>
      </c>
      <c r="AF285" s="271">
        <v>-29282.573718860007</v>
      </c>
      <c r="AG285" s="402">
        <v>0</v>
      </c>
      <c r="AH285" s="402">
        <v>-48398.367139000002</v>
      </c>
      <c r="AI285" s="402">
        <v>939.33772899999894</v>
      </c>
      <c r="AJ285" s="402">
        <v>939.33772899999894</v>
      </c>
      <c r="AK285" s="402">
        <v>-993.69163300000218</v>
      </c>
      <c r="AL285" s="402">
        <v>58.424606000000495</v>
      </c>
      <c r="AM285" s="403" t="s">
        <v>514</v>
      </c>
      <c r="AN285" s="45">
        <v>8</v>
      </c>
      <c r="AO285" s="45" t="s">
        <v>545</v>
      </c>
      <c r="AP285" s="45">
        <v>8</v>
      </c>
      <c r="AR285" s="412"/>
      <c r="AS285" s="176"/>
      <c r="AV285" s="77"/>
      <c r="AW285" s="77"/>
      <c r="AX285" s="77"/>
      <c r="AY285" s="77"/>
      <c r="AZ285" s="77"/>
      <c r="BA285" s="77"/>
      <c r="BB285" s="77"/>
      <c r="BC285" s="77"/>
      <c r="BD285" s="77"/>
      <c r="BE285" s="77"/>
      <c r="BF285" s="77"/>
      <c r="BG285" s="77"/>
      <c r="BH285" s="77"/>
      <c r="BI285" s="77"/>
      <c r="BJ285" s="77"/>
      <c r="BK285" s="77"/>
      <c r="BL285" s="77"/>
      <c r="BM285" s="77"/>
      <c r="BN285" s="77"/>
      <c r="BO285" s="77"/>
      <c r="BP285" s="77"/>
      <c r="BQ285" s="77"/>
      <c r="BR285" s="77"/>
      <c r="BS285" s="77"/>
      <c r="BT285" s="77"/>
      <c r="BU285" s="77"/>
      <c r="BV285" s="77"/>
      <c r="BW285" s="77"/>
      <c r="BX285" s="77"/>
      <c r="BY285" s="77"/>
      <c r="BZ285" s="77"/>
      <c r="CA285" s="77"/>
      <c r="CB285" s="77"/>
      <c r="CC285" s="77"/>
      <c r="CD285" s="77"/>
      <c r="CE285" s="77"/>
      <c r="CF285" s="77"/>
      <c r="CG285" s="77"/>
      <c r="CH285" s="77"/>
      <c r="CI285" s="77"/>
      <c r="CJ285" s="77"/>
      <c r="CK285" s="77"/>
      <c r="CL285" s="77"/>
      <c r="CM285" s="77"/>
      <c r="CN285" s="77"/>
      <c r="CO285" s="77"/>
      <c r="CP285" s="77"/>
      <c r="CQ285" s="77"/>
      <c r="CR285" s="77"/>
      <c r="CS285" s="77"/>
      <c r="CT285" s="77"/>
      <c r="CU285" s="77"/>
      <c r="CV285" s="77"/>
      <c r="CW285" s="77"/>
      <c r="CX285" s="77"/>
      <c r="CY285" s="77"/>
      <c r="CZ285" s="77"/>
      <c r="DA285" s="77"/>
      <c r="DB285" s="77"/>
      <c r="DC285" s="77"/>
      <c r="DD285" s="77"/>
      <c r="DE285" s="77"/>
      <c r="DF285" s="77"/>
      <c r="DG285" s="77"/>
      <c r="DH285" s="77"/>
      <c r="DI285" s="77"/>
      <c r="DJ285" s="77"/>
      <c r="DK285" s="77"/>
      <c r="DL285" s="77"/>
      <c r="DM285" s="77"/>
      <c r="DN285" s="77"/>
      <c r="DO285" s="77"/>
      <c r="DP285" s="77"/>
      <c r="DQ285" s="77"/>
      <c r="DR285" s="77"/>
      <c r="DS285" s="77"/>
      <c r="DT285" s="77"/>
      <c r="DU285" s="77"/>
      <c r="DV285" s="77"/>
      <c r="DW285" s="77"/>
      <c r="DX285" s="77"/>
      <c r="DY285" s="77"/>
      <c r="DZ285" s="77"/>
      <c r="EA285" s="77"/>
      <c r="EB285" s="77"/>
      <c r="EC285" s="77"/>
      <c r="ED285" s="77"/>
      <c r="EE285" s="77"/>
      <c r="EF285" s="77"/>
      <c r="EG285" s="77"/>
      <c r="EH285" s="77"/>
      <c r="EI285" s="77"/>
      <c r="EJ285" s="77"/>
      <c r="EK285" s="77"/>
      <c r="EL285" s="77"/>
      <c r="EM285" s="77"/>
      <c r="EN285" s="77"/>
      <c r="EO285" s="77"/>
      <c r="EP285" s="77"/>
      <c r="EQ285" s="77"/>
      <c r="ER285" s="77"/>
      <c r="ES285" s="77"/>
      <c r="ET285" s="77"/>
      <c r="EU285" s="77"/>
      <c r="EV285" s="77"/>
      <c r="EW285" s="77"/>
      <c r="EX285" s="77"/>
      <c r="EY285" s="77"/>
      <c r="EZ285" s="77"/>
      <c r="FA285" s="77"/>
      <c r="FB285" s="77"/>
      <c r="FC285" s="77"/>
      <c r="FD285" s="77"/>
      <c r="FE285" s="77"/>
      <c r="FF285" s="77"/>
      <c r="FG285" s="77"/>
      <c r="FH285" s="77"/>
      <c r="FI285" s="77"/>
      <c r="FJ285" s="77"/>
      <c r="FK285" s="77"/>
      <c r="FL285" s="77"/>
      <c r="FM285" s="77"/>
      <c r="FN285" s="77"/>
      <c r="FO285" s="77"/>
      <c r="FP285" s="77"/>
      <c r="FQ285" s="77"/>
      <c r="FR285" s="77"/>
      <c r="FS285" s="77"/>
      <c r="FT285" s="77"/>
      <c r="FU285" s="77"/>
      <c r="FV285" s="77"/>
      <c r="FW285" s="77"/>
      <c r="FX285" s="77"/>
      <c r="FY285" s="77"/>
      <c r="FZ285" s="77"/>
      <c r="GA285" s="77"/>
      <c r="GB285" s="77"/>
      <c r="GC285" s="77"/>
      <c r="GD285" s="77"/>
      <c r="GE285" s="77"/>
      <c r="GF285" s="77"/>
      <c r="GG285" s="77"/>
      <c r="GH285" s="77"/>
      <c r="GI285" s="77"/>
      <c r="GJ285" s="77"/>
      <c r="GK285" s="77"/>
      <c r="GL285" s="77"/>
      <c r="GM285" s="77"/>
      <c r="GN285" s="77"/>
      <c r="GO285" s="77"/>
      <c r="GP285" s="77"/>
      <c r="GQ285" s="77"/>
      <c r="GR285" s="77"/>
      <c r="GS285" s="77"/>
      <c r="GT285" s="77"/>
      <c r="GU285" s="77"/>
      <c r="GV285" s="77"/>
      <c r="GW285" s="77"/>
      <c r="GX285" s="77"/>
      <c r="GY285" s="77"/>
      <c r="GZ285" s="77"/>
      <c r="HA285" s="77"/>
      <c r="HB285" s="77"/>
      <c r="HC285" s="77"/>
      <c r="HD285" s="77"/>
      <c r="HE285" s="77"/>
      <c r="HF285" s="77"/>
      <c r="HG285" s="77"/>
      <c r="HH285" s="77"/>
      <c r="HI285" s="77"/>
      <c r="HJ285" s="77"/>
      <c r="HK285" s="77"/>
      <c r="HL285" s="77"/>
      <c r="HM285" s="77"/>
      <c r="HN285" s="77"/>
      <c r="HO285" s="77"/>
      <c r="HP285" s="77"/>
      <c r="HQ285" s="77"/>
      <c r="HR285" s="77"/>
      <c r="HS285" s="77"/>
      <c r="HT285" s="77"/>
      <c r="HU285" s="77"/>
      <c r="HV285" s="77"/>
      <c r="HW285" s="77"/>
      <c r="HX285" s="77"/>
      <c r="HY285" s="77"/>
    </row>
    <row r="286" spans="1:233">
      <c r="A286" s="77">
        <v>1502</v>
      </c>
      <c r="B286" s="77">
        <v>553</v>
      </c>
      <c r="C286" s="77" t="s">
        <v>27</v>
      </c>
      <c r="D286" s="77" t="s">
        <v>301</v>
      </c>
      <c r="E286" s="77" t="s">
        <v>329</v>
      </c>
      <c r="F286" s="77" t="s">
        <v>201</v>
      </c>
      <c r="G286" s="77" t="s">
        <v>467</v>
      </c>
      <c r="H286" s="77" t="s">
        <v>472</v>
      </c>
      <c r="I286" s="77" t="s">
        <v>405</v>
      </c>
      <c r="J286" s="454" t="s">
        <v>486</v>
      </c>
      <c r="K286" s="410">
        <v>36896</v>
      </c>
      <c r="L286" s="410">
        <v>38722</v>
      </c>
      <c r="M286" s="77" t="s">
        <v>30</v>
      </c>
      <c r="N286" s="271">
        <v>10000000</v>
      </c>
      <c r="O286" s="271">
        <v>-4055.6782969999999</v>
      </c>
      <c r="P286" s="411">
        <v>0.61</v>
      </c>
      <c r="Q286" s="271">
        <v>56.644174999999997</v>
      </c>
      <c r="R286" s="271">
        <v>56.657971000000003</v>
      </c>
      <c r="S286" s="411">
        <v>1.3796000000006359E-2</v>
      </c>
      <c r="T286" s="271">
        <v>-55.952137785437785</v>
      </c>
      <c r="U286" s="271">
        <v>259.49423000000002</v>
      </c>
      <c r="V286" s="271">
        <v>0</v>
      </c>
      <c r="W286" s="271">
        <v>203.54209221456222</v>
      </c>
      <c r="X286" s="271">
        <v>32951.726912999999</v>
      </c>
      <c r="Y286" s="271">
        <v>33071.251651999999</v>
      </c>
      <c r="Z286" s="271">
        <v>119.52473900000041</v>
      </c>
      <c r="AA286" s="271">
        <v>-84.017353214561808</v>
      </c>
      <c r="AB286" s="271">
        <v>32951.726912999999</v>
      </c>
      <c r="AC286" s="271">
        <v>33071.251651999999</v>
      </c>
      <c r="AD286" s="271">
        <v>119.52473900000041</v>
      </c>
      <c r="AF286" s="271">
        <v>-29354.999513686002</v>
      </c>
      <c r="AG286" s="402">
        <v>0</v>
      </c>
      <c r="AH286" s="402">
        <v>33071.251651999999</v>
      </c>
      <c r="AI286" s="402">
        <v>35854.347605999996</v>
      </c>
      <c r="AJ286" s="402">
        <v>35854.347605999996</v>
      </c>
      <c r="AK286" s="402">
        <v>32565.595000999998</v>
      </c>
      <c r="AL286" s="402">
        <v>119.52473900000041</v>
      </c>
      <c r="AM286" s="403" t="s">
        <v>514</v>
      </c>
      <c r="AN286" s="45">
        <v>8</v>
      </c>
      <c r="AO286" s="45" t="s">
        <v>545</v>
      </c>
      <c r="AP286" s="45">
        <v>8</v>
      </c>
      <c r="AR286" s="412"/>
      <c r="AS286" s="176"/>
      <c r="AV286" s="77"/>
      <c r="AW286" s="77"/>
      <c r="AX286" s="77"/>
      <c r="AY286" s="77"/>
      <c r="AZ286" s="77"/>
      <c r="BA286" s="77"/>
      <c r="BB286" s="77"/>
      <c r="BC286" s="77"/>
      <c r="BD286" s="77"/>
      <c r="BE286" s="77"/>
      <c r="BF286" s="77"/>
      <c r="BG286" s="77"/>
      <c r="BH286" s="77"/>
      <c r="BI286" s="77"/>
      <c r="BJ286" s="77"/>
      <c r="BK286" s="77"/>
      <c r="BL286" s="77"/>
      <c r="BM286" s="77"/>
      <c r="BN286" s="77"/>
      <c r="BO286" s="77"/>
      <c r="BP286" s="77"/>
      <c r="BQ286" s="77"/>
      <c r="BR286" s="77"/>
      <c r="BS286" s="77"/>
      <c r="BT286" s="77"/>
      <c r="BU286" s="77"/>
      <c r="BV286" s="77"/>
      <c r="BW286" s="77"/>
      <c r="BX286" s="77"/>
      <c r="BY286" s="77"/>
      <c r="BZ286" s="77"/>
      <c r="CA286" s="77"/>
      <c r="CB286" s="77"/>
      <c r="CC286" s="77"/>
      <c r="CD286" s="77"/>
      <c r="CE286" s="77"/>
      <c r="CF286" s="77"/>
      <c r="CG286" s="77"/>
      <c r="CH286" s="77"/>
      <c r="CI286" s="77"/>
      <c r="CJ286" s="77"/>
      <c r="CK286" s="77"/>
      <c r="CL286" s="77"/>
      <c r="CM286" s="77"/>
      <c r="CN286" s="77"/>
      <c r="CO286" s="77"/>
      <c r="CP286" s="77"/>
      <c r="CQ286" s="77"/>
      <c r="CR286" s="77"/>
      <c r="CS286" s="77"/>
      <c r="CT286" s="77"/>
      <c r="CU286" s="77"/>
      <c r="CV286" s="77"/>
      <c r="CW286" s="77"/>
      <c r="CX286" s="77"/>
      <c r="CY286" s="77"/>
      <c r="CZ286" s="77"/>
      <c r="DA286" s="77"/>
      <c r="DB286" s="77"/>
      <c r="DC286" s="77"/>
      <c r="DD286" s="77"/>
      <c r="DE286" s="77"/>
      <c r="DF286" s="77"/>
      <c r="DG286" s="77"/>
      <c r="DH286" s="77"/>
      <c r="DI286" s="77"/>
      <c r="DJ286" s="77"/>
      <c r="DK286" s="77"/>
      <c r="DL286" s="77"/>
      <c r="DM286" s="77"/>
      <c r="DN286" s="77"/>
      <c r="DO286" s="77"/>
      <c r="DP286" s="77"/>
      <c r="DQ286" s="77"/>
      <c r="DR286" s="77"/>
      <c r="DS286" s="77"/>
      <c r="DT286" s="77"/>
      <c r="DU286" s="77"/>
      <c r="DV286" s="77"/>
      <c r="DW286" s="77"/>
      <c r="DX286" s="77"/>
      <c r="DY286" s="77"/>
      <c r="DZ286" s="77"/>
      <c r="EA286" s="77"/>
      <c r="EB286" s="77"/>
      <c r="EC286" s="77"/>
      <c r="ED286" s="77"/>
      <c r="EE286" s="77"/>
      <c r="EF286" s="77"/>
      <c r="EG286" s="77"/>
      <c r="EH286" s="77"/>
      <c r="EI286" s="77"/>
      <c r="EJ286" s="77"/>
      <c r="EK286" s="77"/>
      <c r="EL286" s="77"/>
      <c r="EM286" s="77"/>
      <c r="EN286" s="77"/>
      <c r="EO286" s="77"/>
      <c r="EP286" s="77"/>
      <c r="EQ286" s="77"/>
      <c r="ER286" s="77"/>
      <c r="ES286" s="77"/>
      <c r="ET286" s="77"/>
      <c r="EU286" s="77"/>
      <c r="EV286" s="77"/>
      <c r="EW286" s="77"/>
      <c r="EX286" s="77"/>
      <c r="EY286" s="77"/>
      <c r="EZ286" s="77"/>
      <c r="FA286" s="77"/>
      <c r="FB286" s="77"/>
      <c r="FC286" s="77"/>
      <c r="FD286" s="77"/>
      <c r="FE286" s="77"/>
      <c r="FF286" s="77"/>
      <c r="FG286" s="77"/>
      <c r="FH286" s="77"/>
      <c r="FI286" s="77"/>
      <c r="FJ286" s="77"/>
      <c r="FK286" s="77"/>
      <c r="FL286" s="77"/>
      <c r="FM286" s="77"/>
      <c r="FN286" s="77"/>
      <c r="FO286" s="77"/>
      <c r="FP286" s="77"/>
      <c r="FQ286" s="77"/>
      <c r="FR286" s="77"/>
      <c r="FS286" s="77"/>
      <c r="FT286" s="77"/>
      <c r="FU286" s="77"/>
      <c r="FV286" s="77"/>
      <c r="FW286" s="77"/>
      <c r="FX286" s="77"/>
      <c r="FY286" s="77"/>
      <c r="FZ286" s="77"/>
      <c r="GA286" s="77"/>
      <c r="GB286" s="77"/>
      <c r="GC286" s="77"/>
      <c r="GD286" s="77"/>
      <c r="GE286" s="77"/>
      <c r="GF286" s="77"/>
      <c r="GG286" s="77"/>
      <c r="GH286" s="77"/>
      <c r="GI286" s="77"/>
      <c r="GJ286" s="77"/>
      <c r="GK286" s="77"/>
      <c r="GL286" s="77"/>
      <c r="GM286" s="77"/>
      <c r="GN286" s="77"/>
      <c r="GO286" s="77"/>
      <c r="GP286" s="77"/>
      <c r="GQ286" s="77"/>
      <c r="GR286" s="77"/>
      <c r="GS286" s="77"/>
      <c r="GT286" s="77"/>
      <c r="GU286" s="77"/>
      <c r="GV286" s="77"/>
      <c r="GW286" s="77"/>
      <c r="GX286" s="77"/>
      <c r="GY286" s="77"/>
      <c r="GZ286" s="77"/>
      <c r="HA286" s="77"/>
      <c r="HB286" s="77"/>
      <c r="HC286" s="77"/>
      <c r="HD286" s="77"/>
      <c r="HE286" s="77"/>
      <c r="HF286" s="77"/>
      <c r="HG286" s="77"/>
      <c r="HH286" s="77"/>
      <c r="HI286" s="77"/>
      <c r="HJ286" s="77"/>
      <c r="HK286" s="77"/>
      <c r="HL286" s="77"/>
      <c r="HM286" s="77"/>
      <c r="HN286" s="77"/>
      <c r="HO286" s="77"/>
      <c r="HP286" s="77"/>
      <c r="HQ286" s="77"/>
      <c r="HR286" s="77"/>
      <c r="HS286" s="77"/>
      <c r="HT286" s="77"/>
      <c r="HU286" s="77"/>
      <c r="HV286" s="77"/>
      <c r="HW286" s="77"/>
      <c r="HX286" s="77"/>
      <c r="HY286" s="77"/>
    </row>
    <row r="287" spans="1:233">
      <c r="A287" s="77">
        <v>1503</v>
      </c>
      <c r="B287" s="77">
        <v>624</v>
      </c>
      <c r="C287" s="77" t="s">
        <v>27</v>
      </c>
      <c r="D287" s="77" t="s">
        <v>301</v>
      </c>
      <c r="E287" s="77" t="s">
        <v>330</v>
      </c>
      <c r="F287" s="77" t="s">
        <v>200</v>
      </c>
      <c r="G287" s="77" t="s">
        <v>477</v>
      </c>
      <c r="H287" s="77" t="s">
        <v>483</v>
      </c>
      <c r="I287" s="77" t="s">
        <v>405</v>
      </c>
      <c r="J287" s="454" t="s">
        <v>486</v>
      </c>
      <c r="K287" s="410">
        <v>36896</v>
      </c>
      <c r="L287" s="410">
        <v>38722</v>
      </c>
      <c r="M287" s="77" t="s">
        <v>30</v>
      </c>
      <c r="N287" s="271">
        <v>10000000</v>
      </c>
      <c r="O287" s="271">
        <v>-4048.5750440000002</v>
      </c>
      <c r="P287" s="411">
        <v>0.68</v>
      </c>
      <c r="Q287" s="271">
        <v>92.126553000000001</v>
      </c>
      <c r="R287" s="271">
        <v>92.145073999999994</v>
      </c>
      <c r="S287" s="411">
        <v>1.8520999999992682E-2</v>
      </c>
      <c r="T287" s="271">
        <v>-74.983658389894373</v>
      </c>
      <c r="U287" s="271">
        <v>352.53510299999999</v>
      </c>
      <c r="V287" s="271">
        <v>0</v>
      </c>
      <c r="W287" s="271">
        <v>277.55144461010559</v>
      </c>
      <c r="X287" s="271">
        <v>-83437.862494999994</v>
      </c>
      <c r="Y287" s="271">
        <v>-83368.737949999995</v>
      </c>
      <c r="Z287" s="271">
        <v>69.124544999998761</v>
      </c>
      <c r="AA287" s="271">
        <v>-208.42689961010683</v>
      </c>
      <c r="AB287" s="271">
        <v>-83437.862494999994</v>
      </c>
      <c r="AC287" s="271">
        <v>-83368.737949999995</v>
      </c>
      <c r="AD287" s="271">
        <v>69.124544999998761</v>
      </c>
      <c r="AF287" s="271">
        <v>-23309.670815830003</v>
      </c>
      <c r="AG287" s="402">
        <v>0</v>
      </c>
      <c r="AH287" s="402">
        <v>-83368.737949999995</v>
      </c>
      <c r="AI287" s="402">
        <v>-39218.600657999996</v>
      </c>
      <c r="AJ287" s="402">
        <v>-39218.600657999996</v>
      </c>
      <c r="AK287" s="402">
        <v>94350.007486000002</v>
      </c>
      <c r="AL287" s="402">
        <v>69.124544999998761</v>
      </c>
      <c r="AM287" s="403" t="s">
        <v>514</v>
      </c>
      <c r="AN287" s="45">
        <v>6</v>
      </c>
      <c r="AO287" s="45" t="s">
        <v>545</v>
      </c>
      <c r="AP287" s="45">
        <v>6</v>
      </c>
      <c r="AR287" s="412"/>
      <c r="AS287" s="176"/>
      <c r="AV287" s="77"/>
      <c r="AW287" s="77"/>
      <c r="AX287" s="77"/>
      <c r="AY287" s="77"/>
      <c r="AZ287" s="77"/>
      <c r="BA287" s="77"/>
      <c r="BB287" s="77"/>
      <c r="BC287" s="77"/>
      <c r="BD287" s="77"/>
      <c r="BE287" s="77"/>
      <c r="BF287" s="77"/>
      <c r="BG287" s="77"/>
      <c r="BH287" s="77"/>
      <c r="BI287" s="77"/>
      <c r="BJ287" s="77"/>
      <c r="BK287" s="77"/>
      <c r="BL287" s="77"/>
      <c r="BM287" s="77"/>
      <c r="BN287" s="77"/>
      <c r="BO287" s="77"/>
      <c r="BP287" s="77"/>
      <c r="BQ287" s="77"/>
      <c r="BR287" s="77"/>
      <c r="BS287" s="77"/>
      <c r="BT287" s="77"/>
      <c r="BU287" s="77"/>
      <c r="BV287" s="77"/>
      <c r="BW287" s="77"/>
      <c r="BX287" s="77"/>
      <c r="BY287" s="77"/>
      <c r="BZ287" s="77"/>
      <c r="CA287" s="77"/>
      <c r="CB287" s="77"/>
      <c r="CC287" s="77"/>
      <c r="CD287" s="77"/>
      <c r="CE287" s="77"/>
      <c r="CF287" s="77"/>
      <c r="CG287" s="77"/>
      <c r="CH287" s="77"/>
      <c r="CI287" s="77"/>
      <c r="CJ287" s="77"/>
      <c r="CK287" s="77"/>
      <c r="CL287" s="77"/>
      <c r="CM287" s="77"/>
      <c r="CN287" s="77"/>
      <c r="CO287" s="77"/>
      <c r="CP287" s="77"/>
      <c r="CQ287" s="77"/>
      <c r="CR287" s="77"/>
      <c r="CS287" s="77"/>
      <c r="CT287" s="77"/>
      <c r="CU287" s="77"/>
      <c r="CV287" s="77"/>
      <c r="CW287" s="77"/>
      <c r="CX287" s="77"/>
      <c r="CY287" s="77"/>
      <c r="CZ287" s="77"/>
      <c r="DA287" s="77"/>
      <c r="DB287" s="77"/>
      <c r="DC287" s="77"/>
      <c r="DD287" s="77"/>
      <c r="DE287" s="77"/>
      <c r="DF287" s="77"/>
      <c r="DG287" s="77"/>
      <c r="DH287" s="77"/>
      <c r="DI287" s="77"/>
      <c r="DJ287" s="77"/>
      <c r="DK287" s="77"/>
      <c r="DL287" s="77"/>
      <c r="DM287" s="77"/>
      <c r="DN287" s="77"/>
      <c r="DO287" s="77"/>
      <c r="DP287" s="77"/>
      <c r="DQ287" s="77"/>
      <c r="DR287" s="77"/>
      <c r="DS287" s="77"/>
      <c r="DT287" s="77"/>
      <c r="DU287" s="77"/>
      <c r="DV287" s="77"/>
      <c r="DW287" s="77"/>
      <c r="DX287" s="77"/>
      <c r="DY287" s="77"/>
      <c r="DZ287" s="77"/>
      <c r="EA287" s="77"/>
      <c r="EB287" s="77"/>
      <c r="EC287" s="77"/>
      <c r="ED287" s="77"/>
      <c r="EE287" s="77"/>
      <c r="EF287" s="77"/>
      <c r="EG287" s="77"/>
      <c r="EH287" s="77"/>
      <c r="EI287" s="77"/>
      <c r="EJ287" s="77"/>
      <c r="EK287" s="77"/>
      <c r="EL287" s="77"/>
      <c r="EM287" s="77"/>
      <c r="EN287" s="77"/>
      <c r="EO287" s="77"/>
      <c r="EP287" s="77"/>
      <c r="EQ287" s="77"/>
      <c r="ER287" s="77"/>
      <c r="ES287" s="77"/>
      <c r="ET287" s="77"/>
      <c r="EU287" s="77"/>
      <c r="EV287" s="77"/>
      <c r="EW287" s="77"/>
      <c r="EX287" s="77"/>
      <c r="EY287" s="77"/>
      <c r="EZ287" s="77"/>
      <c r="FA287" s="77"/>
      <c r="FB287" s="77"/>
      <c r="FC287" s="77"/>
      <c r="FD287" s="77"/>
      <c r="FE287" s="77"/>
      <c r="FF287" s="77"/>
      <c r="FG287" s="77"/>
      <c r="FH287" s="77"/>
      <c r="FI287" s="77"/>
      <c r="FJ287" s="77"/>
      <c r="FK287" s="77"/>
      <c r="FL287" s="77"/>
      <c r="FM287" s="77"/>
      <c r="FN287" s="77"/>
      <c r="FO287" s="77"/>
      <c r="FP287" s="77"/>
      <c r="FQ287" s="77"/>
      <c r="FR287" s="77"/>
      <c r="FS287" s="77"/>
      <c r="FT287" s="77"/>
      <c r="FU287" s="77"/>
      <c r="FV287" s="77"/>
      <c r="FW287" s="77"/>
      <c r="FX287" s="77"/>
      <c r="FY287" s="77"/>
      <c r="FZ287" s="77"/>
      <c r="GA287" s="77"/>
      <c r="GB287" s="77"/>
      <c r="GC287" s="77"/>
      <c r="GD287" s="77"/>
      <c r="GE287" s="77"/>
      <c r="GF287" s="77"/>
      <c r="GG287" s="77"/>
      <c r="GH287" s="77"/>
      <c r="GI287" s="77"/>
      <c r="GJ287" s="77"/>
      <c r="GK287" s="77"/>
      <c r="GL287" s="77"/>
      <c r="GM287" s="77"/>
      <c r="GN287" s="77"/>
      <c r="GO287" s="77"/>
      <c r="GP287" s="77"/>
      <c r="GQ287" s="77"/>
      <c r="GR287" s="77"/>
      <c r="GS287" s="77"/>
      <c r="GT287" s="77"/>
      <c r="GU287" s="77"/>
      <c r="GV287" s="77"/>
      <c r="GW287" s="77"/>
      <c r="GX287" s="77"/>
      <c r="GY287" s="77"/>
      <c r="GZ287" s="77"/>
      <c r="HA287" s="77"/>
      <c r="HB287" s="77"/>
      <c r="HC287" s="77"/>
      <c r="HD287" s="77"/>
      <c r="HE287" s="77"/>
      <c r="HF287" s="77"/>
      <c r="HG287" s="77"/>
      <c r="HH287" s="77"/>
      <c r="HI287" s="77"/>
      <c r="HJ287" s="77"/>
      <c r="HK287" s="77"/>
      <c r="HL287" s="77"/>
      <c r="HM287" s="77"/>
      <c r="HN287" s="77"/>
      <c r="HO287" s="77"/>
      <c r="HP287" s="77"/>
      <c r="HQ287" s="77"/>
      <c r="HR287" s="77"/>
      <c r="HS287" s="77"/>
      <c r="HT287" s="77"/>
      <c r="HU287" s="77"/>
      <c r="HV287" s="77"/>
      <c r="HW287" s="77"/>
      <c r="HX287" s="77"/>
      <c r="HY287" s="77"/>
    </row>
    <row r="288" spans="1:233">
      <c r="A288" s="77">
        <v>1504</v>
      </c>
      <c r="B288" s="77">
        <v>554</v>
      </c>
      <c r="C288" s="77" t="s">
        <v>27</v>
      </c>
      <c r="D288" s="77" t="s">
        <v>301</v>
      </c>
      <c r="E288" s="77" t="s">
        <v>332</v>
      </c>
      <c r="F288" s="77" t="s">
        <v>197</v>
      </c>
      <c r="G288" s="77" t="s">
        <v>476</v>
      </c>
      <c r="H288" s="77" t="s">
        <v>468</v>
      </c>
      <c r="I288" s="77" t="s">
        <v>405</v>
      </c>
      <c r="J288" s="454" t="s">
        <v>486</v>
      </c>
      <c r="K288" s="410">
        <v>36896</v>
      </c>
      <c r="L288" s="410">
        <v>38722</v>
      </c>
      <c r="M288" s="77" t="s">
        <v>30</v>
      </c>
      <c r="N288" s="271">
        <v>10000000</v>
      </c>
      <c r="O288" s="271">
        <v>-4185.7979310000001</v>
      </c>
      <c r="P288" s="411">
        <v>1.65</v>
      </c>
      <c r="Q288" s="271">
        <v>123.72926099999999</v>
      </c>
      <c r="R288" s="271">
        <v>123.740891</v>
      </c>
      <c r="S288" s="411">
        <v>1.1630000000010909E-2</v>
      </c>
      <c r="T288" s="271">
        <v>-48.680829937575666</v>
      </c>
      <c r="U288" s="271">
        <v>457.669265</v>
      </c>
      <c r="V288" s="271">
        <v>0</v>
      </c>
      <c r="W288" s="271">
        <v>408.98843506242434</v>
      </c>
      <c r="X288" s="271">
        <v>208074.87801700001</v>
      </c>
      <c r="Y288" s="271">
        <v>208559.265331</v>
      </c>
      <c r="Z288" s="271">
        <v>484.38731399999233</v>
      </c>
      <c r="AA288" s="271">
        <v>75.398878937567986</v>
      </c>
      <c r="AB288" s="271">
        <v>208074.87801700001</v>
      </c>
      <c r="AC288" s="271">
        <v>208559.265331</v>
      </c>
      <c r="AD288" s="271">
        <v>484.38731399999233</v>
      </c>
      <c r="AF288" s="271">
        <v>-52330.845733362003</v>
      </c>
      <c r="AG288" s="402">
        <v>0</v>
      </c>
      <c r="AH288" s="402">
        <v>208559.265331</v>
      </c>
      <c r="AI288" s="402">
        <v>131688.45583200001</v>
      </c>
      <c r="AJ288" s="402">
        <v>131688.45583200001</v>
      </c>
      <c r="AK288" s="402">
        <v>34903.695039999991</v>
      </c>
      <c r="AL288" s="402">
        <v>484.38731399999233</v>
      </c>
      <c r="AM288" s="403" t="s">
        <v>514</v>
      </c>
      <c r="AN288" s="45" t="s">
        <v>545</v>
      </c>
      <c r="AO288" s="45">
        <v>10</v>
      </c>
      <c r="AP288" s="45">
        <v>10</v>
      </c>
      <c r="AR288" s="412"/>
      <c r="AS288" s="176"/>
      <c r="AV288" s="77"/>
      <c r="AW288" s="77"/>
      <c r="AX288" s="77"/>
      <c r="AY288" s="77"/>
      <c r="AZ288" s="77"/>
      <c r="BA288" s="77"/>
      <c r="BB288" s="77"/>
      <c r="BC288" s="77"/>
      <c r="BD288" s="77"/>
      <c r="BE288" s="77"/>
      <c r="BF288" s="77"/>
      <c r="BG288" s="77"/>
      <c r="BH288" s="77"/>
      <c r="BI288" s="77"/>
      <c r="BJ288" s="77"/>
      <c r="BK288" s="77"/>
      <c r="BL288" s="77"/>
      <c r="BM288" s="77"/>
      <c r="BN288" s="77"/>
      <c r="BO288" s="77"/>
      <c r="BP288" s="77"/>
      <c r="BQ288" s="77"/>
      <c r="BR288" s="77"/>
      <c r="BS288" s="77"/>
      <c r="BT288" s="77"/>
      <c r="BU288" s="77"/>
      <c r="BV288" s="77"/>
      <c r="BW288" s="77"/>
      <c r="BX288" s="77"/>
      <c r="BY288" s="77"/>
      <c r="BZ288" s="77"/>
      <c r="CA288" s="77"/>
      <c r="CB288" s="77"/>
      <c r="CC288" s="77"/>
      <c r="CD288" s="77"/>
      <c r="CE288" s="77"/>
      <c r="CF288" s="77"/>
      <c r="CG288" s="77"/>
      <c r="CH288" s="77"/>
      <c r="CI288" s="77"/>
      <c r="CJ288" s="77"/>
      <c r="CK288" s="77"/>
      <c r="CL288" s="77"/>
      <c r="CM288" s="77"/>
      <c r="CN288" s="77"/>
      <c r="CO288" s="77"/>
      <c r="CP288" s="77"/>
      <c r="CQ288" s="77"/>
      <c r="CR288" s="77"/>
      <c r="CS288" s="77"/>
      <c r="CT288" s="77"/>
      <c r="CU288" s="77"/>
      <c r="CV288" s="77"/>
      <c r="CW288" s="77"/>
      <c r="CX288" s="77"/>
      <c r="CY288" s="77"/>
      <c r="CZ288" s="77"/>
      <c r="DA288" s="77"/>
      <c r="DB288" s="77"/>
      <c r="DC288" s="77"/>
      <c r="DD288" s="77"/>
      <c r="DE288" s="77"/>
      <c r="DF288" s="77"/>
      <c r="DG288" s="77"/>
      <c r="DH288" s="77"/>
      <c r="DI288" s="77"/>
      <c r="DJ288" s="77"/>
      <c r="DK288" s="77"/>
      <c r="DL288" s="77"/>
      <c r="DM288" s="77"/>
      <c r="DN288" s="77"/>
      <c r="DO288" s="77"/>
      <c r="DP288" s="77"/>
      <c r="DQ288" s="77"/>
      <c r="DR288" s="77"/>
      <c r="DS288" s="77"/>
      <c r="DT288" s="77"/>
      <c r="DU288" s="77"/>
      <c r="DV288" s="77"/>
      <c r="DW288" s="77"/>
      <c r="DX288" s="77"/>
      <c r="DY288" s="77"/>
      <c r="DZ288" s="77"/>
      <c r="EA288" s="77"/>
      <c r="EB288" s="77"/>
      <c r="EC288" s="77"/>
      <c r="ED288" s="77"/>
      <c r="EE288" s="77"/>
      <c r="EF288" s="77"/>
      <c r="EG288" s="77"/>
      <c r="EH288" s="77"/>
      <c r="EI288" s="77"/>
      <c r="EJ288" s="77"/>
      <c r="EK288" s="77"/>
      <c r="EL288" s="77"/>
      <c r="EM288" s="77"/>
      <c r="EN288" s="77"/>
      <c r="EO288" s="77"/>
      <c r="EP288" s="77"/>
      <c r="EQ288" s="77"/>
      <c r="ER288" s="77"/>
      <c r="ES288" s="77"/>
      <c r="ET288" s="77"/>
      <c r="EU288" s="77"/>
      <c r="EV288" s="77"/>
      <c r="EW288" s="77"/>
      <c r="EX288" s="77"/>
      <c r="EY288" s="77"/>
      <c r="EZ288" s="77"/>
      <c r="FA288" s="77"/>
      <c r="FB288" s="77"/>
      <c r="FC288" s="77"/>
      <c r="FD288" s="77"/>
      <c r="FE288" s="77"/>
      <c r="FF288" s="77"/>
      <c r="FG288" s="77"/>
      <c r="FH288" s="77"/>
      <c r="FI288" s="77"/>
      <c r="FJ288" s="77"/>
      <c r="FK288" s="77"/>
      <c r="FL288" s="77"/>
      <c r="FM288" s="77"/>
      <c r="FN288" s="77"/>
      <c r="FO288" s="77"/>
      <c r="FP288" s="77"/>
      <c r="FQ288" s="77"/>
      <c r="FR288" s="77"/>
      <c r="FS288" s="77"/>
      <c r="FT288" s="77"/>
      <c r="FU288" s="77"/>
      <c r="FV288" s="77"/>
      <c r="FW288" s="77"/>
      <c r="FX288" s="77"/>
      <c r="FY288" s="77"/>
      <c r="FZ288" s="77"/>
      <c r="GA288" s="77"/>
      <c r="GB288" s="77"/>
      <c r="GC288" s="77"/>
      <c r="GD288" s="77"/>
      <c r="GE288" s="77"/>
      <c r="GF288" s="77"/>
      <c r="GG288" s="77"/>
      <c r="GH288" s="77"/>
      <c r="GI288" s="77"/>
      <c r="GJ288" s="77"/>
      <c r="GK288" s="77"/>
      <c r="GL288" s="77"/>
      <c r="GM288" s="77"/>
      <c r="GN288" s="77"/>
      <c r="GO288" s="77"/>
      <c r="GP288" s="77"/>
      <c r="GQ288" s="77"/>
      <c r="GR288" s="77"/>
      <c r="GS288" s="77"/>
      <c r="GT288" s="77"/>
      <c r="GU288" s="77"/>
      <c r="GV288" s="77"/>
      <c r="GW288" s="77"/>
      <c r="GX288" s="77"/>
      <c r="GY288" s="77"/>
      <c r="GZ288" s="77"/>
      <c r="HA288" s="77"/>
      <c r="HB288" s="77"/>
      <c r="HC288" s="77"/>
      <c r="HD288" s="77"/>
      <c r="HE288" s="77"/>
      <c r="HF288" s="77"/>
      <c r="HG288" s="77"/>
      <c r="HH288" s="77"/>
      <c r="HI288" s="77"/>
      <c r="HJ288" s="77"/>
      <c r="HK288" s="77"/>
      <c r="HL288" s="77"/>
      <c r="HM288" s="77"/>
      <c r="HN288" s="77"/>
      <c r="HO288" s="77"/>
      <c r="HP288" s="77"/>
      <c r="HQ288" s="77"/>
      <c r="HR288" s="77"/>
      <c r="HS288" s="77"/>
      <c r="HT288" s="77"/>
      <c r="HU288" s="77"/>
      <c r="HV288" s="77"/>
      <c r="HW288" s="77"/>
      <c r="HX288" s="77"/>
      <c r="HY288" s="77"/>
    </row>
    <row r="289" spans="1:233">
      <c r="A289" s="77">
        <v>1505</v>
      </c>
      <c r="B289" s="77">
        <v>555</v>
      </c>
      <c r="C289" s="77" t="s">
        <v>27</v>
      </c>
      <c r="D289" s="77" t="s">
        <v>301</v>
      </c>
      <c r="E289" s="77" t="s">
        <v>334</v>
      </c>
      <c r="F289" s="77" t="s">
        <v>200</v>
      </c>
      <c r="G289" s="77" t="s">
        <v>473</v>
      </c>
      <c r="H289" s="77" t="s">
        <v>482</v>
      </c>
      <c r="I289" s="77" t="s">
        <v>405</v>
      </c>
      <c r="J289" s="454" t="s">
        <v>486</v>
      </c>
      <c r="K289" s="410">
        <v>36896</v>
      </c>
      <c r="L289" s="410">
        <v>38722</v>
      </c>
      <c r="M289" s="77" t="s">
        <v>30</v>
      </c>
      <c r="N289" s="271">
        <v>10000000</v>
      </c>
      <c r="O289" s="271">
        <v>-4040.7481480000001</v>
      </c>
      <c r="P289" s="411">
        <v>0.9</v>
      </c>
      <c r="Q289" s="271">
        <v>160.55767700000001</v>
      </c>
      <c r="R289" s="271">
        <v>149.92967200000001</v>
      </c>
      <c r="S289" s="411">
        <v>-10.628005000000002</v>
      </c>
      <c r="T289" s="271">
        <v>42945.091520684749</v>
      </c>
      <c r="U289" s="271">
        <v>496.35522300000002</v>
      </c>
      <c r="V289" s="271">
        <v>0</v>
      </c>
      <c r="W289" s="271">
        <v>43441.446743684748</v>
      </c>
      <c r="X289" s="271">
        <v>-264747.947262</v>
      </c>
      <c r="Y289" s="271">
        <v>-222158.45579000001</v>
      </c>
      <c r="Z289" s="271">
        <v>42589.491471999994</v>
      </c>
      <c r="AA289" s="271">
        <v>-851.95527168475382</v>
      </c>
      <c r="AB289" s="271">
        <v>-264747.947262</v>
      </c>
      <c r="AC289" s="271">
        <v>-222158.45579000001</v>
      </c>
      <c r="AD289" s="271">
        <v>42589.491471999994</v>
      </c>
      <c r="AF289" s="271">
        <v>-23264.607462110002</v>
      </c>
      <c r="AG289" s="402">
        <v>0</v>
      </c>
      <c r="AH289" s="402">
        <v>-222158.45579000001</v>
      </c>
      <c r="AI289" s="402">
        <v>-100711.114835</v>
      </c>
      <c r="AJ289" s="402">
        <v>-100711.114835</v>
      </c>
      <c r="AK289" s="402">
        <v>41817.376920999988</v>
      </c>
      <c r="AL289" s="402">
        <v>42589.491471999994</v>
      </c>
      <c r="AM289" s="403" t="s">
        <v>514</v>
      </c>
      <c r="AN289" s="45">
        <v>6</v>
      </c>
      <c r="AO289" s="45" t="s">
        <v>545</v>
      </c>
      <c r="AP289" s="45">
        <v>6</v>
      </c>
      <c r="AR289" s="412"/>
      <c r="AS289" s="176"/>
      <c r="AV289" s="77"/>
      <c r="AW289" s="77"/>
      <c r="AX289" s="77"/>
      <c r="AY289" s="77"/>
      <c r="AZ289" s="77"/>
      <c r="BA289" s="77"/>
      <c r="BB289" s="77"/>
      <c r="BC289" s="77"/>
      <c r="BD289" s="77"/>
      <c r="BE289" s="77"/>
      <c r="BF289" s="77"/>
      <c r="BG289" s="77"/>
      <c r="BH289" s="77"/>
      <c r="BI289" s="77"/>
      <c r="BJ289" s="77"/>
      <c r="BK289" s="77"/>
      <c r="BL289" s="77"/>
      <c r="BM289" s="77"/>
      <c r="BN289" s="77"/>
      <c r="BO289" s="77"/>
      <c r="BP289" s="77"/>
      <c r="BQ289" s="77"/>
      <c r="BR289" s="77"/>
      <c r="BS289" s="77"/>
      <c r="BT289" s="77"/>
      <c r="BU289" s="77"/>
      <c r="BV289" s="77"/>
      <c r="BW289" s="77"/>
      <c r="BX289" s="77"/>
      <c r="BY289" s="77"/>
      <c r="BZ289" s="77"/>
      <c r="CA289" s="77"/>
      <c r="CB289" s="77"/>
      <c r="CC289" s="77"/>
      <c r="CD289" s="77"/>
      <c r="CE289" s="77"/>
      <c r="CF289" s="77"/>
      <c r="CG289" s="77"/>
      <c r="CH289" s="77"/>
      <c r="CI289" s="77"/>
      <c r="CJ289" s="77"/>
      <c r="CK289" s="77"/>
      <c r="CL289" s="77"/>
      <c r="CM289" s="77"/>
      <c r="CN289" s="77"/>
      <c r="CO289" s="77"/>
      <c r="CP289" s="77"/>
      <c r="CQ289" s="77"/>
      <c r="CR289" s="77"/>
      <c r="CS289" s="77"/>
      <c r="CT289" s="77"/>
      <c r="CU289" s="77"/>
      <c r="CV289" s="77"/>
      <c r="CW289" s="77"/>
      <c r="CX289" s="77"/>
      <c r="CY289" s="77"/>
      <c r="CZ289" s="77"/>
      <c r="DA289" s="77"/>
      <c r="DB289" s="77"/>
      <c r="DC289" s="77"/>
      <c r="DD289" s="77"/>
      <c r="DE289" s="77"/>
      <c r="DF289" s="77"/>
      <c r="DG289" s="77"/>
      <c r="DH289" s="77"/>
      <c r="DI289" s="77"/>
      <c r="DJ289" s="77"/>
      <c r="DK289" s="77"/>
      <c r="DL289" s="77"/>
      <c r="DM289" s="77"/>
      <c r="DN289" s="77"/>
      <c r="DO289" s="77"/>
      <c r="DP289" s="77"/>
      <c r="DQ289" s="77"/>
      <c r="DR289" s="77"/>
      <c r="DS289" s="77"/>
      <c r="DT289" s="77"/>
      <c r="DU289" s="77"/>
      <c r="DV289" s="77"/>
      <c r="DW289" s="77"/>
      <c r="DX289" s="77"/>
      <c r="DY289" s="77"/>
      <c r="DZ289" s="77"/>
      <c r="EA289" s="77"/>
      <c r="EB289" s="77"/>
      <c r="EC289" s="77"/>
      <c r="ED289" s="77"/>
      <c r="EE289" s="77"/>
      <c r="EF289" s="77"/>
      <c r="EG289" s="77"/>
      <c r="EH289" s="77"/>
      <c r="EI289" s="77"/>
      <c r="EJ289" s="77"/>
      <c r="EK289" s="77"/>
      <c r="EL289" s="77"/>
      <c r="EM289" s="77"/>
      <c r="EN289" s="77"/>
      <c r="EO289" s="77"/>
      <c r="EP289" s="77"/>
      <c r="EQ289" s="77"/>
      <c r="ER289" s="77"/>
      <c r="ES289" s="77"/>
      <c r="ET289" s="77"/>
      <c r="EU289" s="77"/>
      <c r="EV289" s="77"/>
      <c r="EW289" s="77"/>
      <c r="EX289" s="77"/>
      <c r="EY289" s="77"/>
      <c r="EZ289" s="77"/>
      <c r="FA289" s="77"/>
      <c r="FB289" s="77"/>
      <c r="FC289" s="77"/>
      <c r="FD289" s="77"/>
      <c r="FE289" s="77"/>
      <c r="FF289" s="77"/>
      <c r="FG289" s="77"/>
      <c r="FH289" s="77"/>
      <c r="FI289" s="77"/>
      <c r="FJ289" s="77"/>
      <c r="FK289" s="77"/>
      <c r="FL289" s="77"/>
      <c r="FM289" s="77"/>
      <c r="FN289" s="77"/>
      <c r="FO289" s="77"/>
      <c r="FP289" s="77"/>
      <c r="FQ289" s="77"/>
      <c r="FR289" s="77"/>
      <c r="FS289" s="77"/>
      <c r="FT289" s="77"/>
      <c r="FU289" s="77"/>
      <c r="FV289" s="77"/>
      <c r="FW289" s="77"/>
      <c r="FX289" s="77"/>
      <c r="FY289" s="77"/>
      <c r="FZ289" s="77"/>
      <c r="GA289" s="77"/>
      <c r="GB289" s="77"/>
      <c r="GC289" s="77"/>
      <c r="GD289" s="77"/>
      <c r="GE289" s="77"/>
      <c r="GF289" s="77"/>
      <c r="GG289" s="77"/>
      <c r="GH289" s="77"/>
      <c r="GI289" s="77"/>
      <c r="GJ289" s="77"/>
      <c r="GK289" s="77"/>
      <c r="GL289" s="77"/>
      <c r="GM289" s="77"/>
      <c r="GN289" s="77"/>
      <c r="GO289" s="77"/>
      <c r="GP289" s="77"/>
      <c r="GQ289" s="77"/>
      <c r="GR289" s="77"/>
      <c r="GS289" s="77"/>
      <c r="GT289" s="77"/>
      <c r="GU289" s="77"/>
      <c r="GV289" s="77"/>
      <c r="GW289" s="77"/>
      <c r="GX289" s="77"/>
      <c r="GY289" s="77"/>
      <c r="GZ289" s="77"/>
      <c r="HA289" s="77"/>
      <c r="HB289" s="77"/>
      <c r="HC289" s="77"/>
      <c r="HD289" s="77"/>
      <c r="HE289" s="77"/>
      <c r="HF289" s="77"/>
      <c r="HG289" s="77"/>
      <c r="HH289" s="77"/>
      <c r="HI289" s="77"/>
      <c r="HJ289" s="77"/>
      <c r="HK289" s="77"/>
      <c r="HL289" s="77"/>
      <c r="HM289" s="77"/>
      <c r="HN289" s="77"/>
      <c r="HO289" s="77"/>
      <c r="HP289" s="77"/>
      <c r="HQ289" s="77"/>
      <c r="HR289" s="77"/>
      <c r="HS289" s="77"/>
      <c r="HT289" s="77"/>
      <c r="HU289" s="77"/>
      <c r="HV289" s="77"/>
      <c r="HW289" s="77"/>
      <c r="HX289" s="77"/>
      <c r="HY289" s="77"/>
    </row>
    <row r="290" spans="1:233">
      <c r="A290" s="77">
        <v>1506</v>
      </c>
      <c r="B290" s="77">
        <v>556</v>
      </c>
      <c r="C290" s="77" t="s">
        <v>27</v>
      </c>
      <c r="D290" s="77" t="s">
        <v>301</v>
      </c>
      <c r="E290" s="77" t="s">
        <v>336</v>
      </c>
      <c r="F290" s="77" t="s">
        <v>200</v>
      </c>
      <c r="G290" s="77" t="s">
        <v>477</v>
      </c>
      <c r="H290" s="77" t="s">
        <v>468</v>
      </c>
      <c r="I290" s="77" t="s">
        <v>405</v>
      </c>
      <c r="J290" s="454" t="s">
        <v>486</v>
      </c>
      <c r="K290" s="410">
        <v>36896</v>
      </c>
      <c r="L290" s="410">
        <v>38722</v>
      </c>
      <c r="M290" s="77" t="s">
        <v>30</v>
      </c>
      <c r="N290" s="271">
        <v>10000000</v>
      </c>
      <c r="O290" s="271">
        <v>-4046.923777</v>
      </c>
      <c r="P290" s="411">
        <v>0.65</v>
      </c>
      <c r="Q290" s="271">
        <v>86.326758999999996</v>
      </c>
      <c r="R290" s="271">
        <v>86.340196000000006</v>
      </c>
      <c r="S290" s="411">
        <v>1.3437000000010357E-2</v>
      </c>
      <c r="T290" s="271">
        <v>-54.378514791590916</v>
      </c>
      <c r="U290" s="271">
        <v>280.11321900000002</v>
      </c>
      <c r="V290" s="271">
        <v>0</v>
      </c>
      <c r="W290" s="271">
        <v>225.73470420840908</v>
      </c>
      <c r="X290" s="271">
        <v>-72498.494177</v>
      </c>
      <c r="Y290" s="271">
        <v>-72411.777067999996</v>
      </c>
      <c r="Z290" s="271">
        <v>86.717109000004712</v>
      </c>
      <c r="AA290" s="271">
        <v>-139.01759520840437</v>
      </c>
      <c r="AB290" s="271">
        <v>-72498.494177</v>
      </c>
      <c r="AC290" s="271">
        <v>-72411.777067999996</v>
      </c>
      <c r="AD290" s="271">
        <v>86.717109000004712</v>
      </c>
      <c r="AF290" s="271">
        <v>-23300.163646077501</v>
      </c>
      <c r="AG290" s="402">
        <v>0</v>
      </c>
      <c r="AH290" s="402">
        <v>-72411.777067999996</v>
      </c>
      <c r="AI290" s="402">
        <v>-66592.703743999999</v>
      </c>
      <c r="AJ290" s="402">
        <v>-66592.703743999999</v>
      </c>
      <c r="AK290" s="402">
        <v>56728.839529000004</v>
      </c>
      <c r="AL290" s="402">
        <v>86.717109000004712</v>
      </c>
      <c r="AM290" s="403" t="s">
        <v>514</v>
      </c>
      <c r="AN290" s="45">
        <v>6</v>
      </c>
      <c r="AO290" s="45" t="s">
        <v>545</v>
      </c>
      <c r="AP290" s="45">
        <v>6</v>
      </c>
      <c r="AR290" s="412"/>
      <c r="AS290" s="176"/>
      <c r="AV290" s="77"/>
      <c r="AW290" s="77"/>
      <c r="AX290" s="77"/>
      <c r="AY290" s="77"/>
      <c r="AZ290" s="77"/>
      <c r="BA290" s="77"/>
      <c r="BB290" s="77"/>
      <c r="BC290" s="77"/>
      <c r="BD290" s="77"/>
      <c r="BE290" s="77"/>
      <c r="BF290" s="77"/>
      <c r="BG290" s="77"/>
      <c r="BH290" s="77"/>
      <c r="BI290" s="77"/>
      <c r="BJ290" s="77"/>
      <c r="BK290" s="77"/>
      <c r="BL290" s="77"/>
      <c r="BM290" s="77"/>
      <c r="BN290" s="77"/>
      <c r="BO290" s="77"/>
      <c r="BP290" s="77"/>
      <c r="BQ290" s="77"/>
      <c r="BR290" s="77"/>
      <c r="BS290" s="77"/>
      <c r="BT290" s="77"/>
      <c r="BU290" s="77"/>
      <c r="BV290" s="77"/>
      <c r="BW290" s="77"/>
      <c r="BX290" s="77"/>
      <c r="BY290" s="77"/>
      <c r="BZ290" s="77"/>
      <c r="CA290" s="77"/>
      <c r="CB290" s="77"/>
      <c r="CC290" s="77"/>
      <c r="CD290" s="77"/>
      <c r="CE290" s="77"/>
      <c r="CF290" s="77"/>
      <c r="CG290" s="77"/>
      <c r="CH290" s="77"/>
      <c r="CI290" s="77"/>
      <c r="CJ290" s="77"/>
      <c r="CK290" s="77"/>
      <c r="CL290" s="77"/>
      <c r="CM290" s="77"/>
      <c r="CN290" s="77"/>
      <c r="CO290" s="77"/>
      <c r="CP290" s="77"/>
      <c r="CQ290" s="77"/>
      <c r="CR290" s="77"/>
      <c r="CS290" s="77"/>
      <c r="CT290" s="77"/>
      <c r="CU290" s="77"/>
      <c r="CV290" s="77"/>
      <c r="CW290" s="77"/>
      <c r="CX290" s="77"/>
      <c r="CY290" s="77"/>
      <c r="CZ290" s="77"/>
      <c r="DA290" s="77"/>
      <c r="DB290" s="77"/>
      <c r="DC290" s="77"/>
      <c r="DD290" s="77"/>
      <c r="DE290" s="77"/>
      <c r="DF290" s="77"/>
      <c r="DG290" s="77"/>
      <c r="DH290" s="77"/>
      <c r="DI290" s="77"/>
      <c r="DJ290" s="77"/>
      <c r="DK290" s="77"/>
      <c r="DL290" s="77"/>
      <c r="DM290" s="77"/>
      <c r="DN290" s="77"/>
      <c r="DO290" s="77"/>
      <c r="DP290" s="77"/>
      <c r="DQ290" s="77"/>
      <c r="DR290" s="77"/>
      <c r="DS290" s="77"/>
      <c r="DT290" s="77"/>
      <c r="DU290" s="77"/>
      <c r="DV290" s="77"/>
      <c r="DW290" s="77"/>
      <c r="DX290" s="77"/>
      <c r="DY290" s="77"/>
      <c r="DZ290" s="77"/>
      <c r="EA290" s="77"/>
      <c r="EB290" s="77"/>
      <c r="EC290" s="77"/>
      <c r="ED290" s="77"/>
      <c r="EE290" s="77"/>
      <c r="EF290" s="77"/>
      <c r="EG290" s="77"/>
      <c r="EH290" s="77"/>
      <c r="EI290" s="77"/>
      <c r="EJ290" s="77"/>
      <c r="EK290" s="77"/>
      <c r="EL290" s="77"/>
      <c r="EM290" s="77"/>
      <c r="EN290" s="77"/>
      <c r="EO290" s="77"/>
      <c r="EP290" s="77"/>
      <c r="EQ290" s="77"/>
      <c r="ER290" s="77"/>
      <c r="ES290" s="77"/>
      <c r="ET290" s="77"/>
      <c r="EU290" s="77"/>
      <c r="EV290" s="77"/>
      <c r="EW290" s="77"/>
      <c r="EX290" s="77"/>
      <c r="EY290" s="77"/>
      <c r="EZ290" s="77"/>
      <c r="FA290" s="77"/>
      <c r="FB290" s="77"/>
      <c r="FC290" s="77"/>
      <c r="FD290" s="77"/>
      <c r="FE290" s="77"/>
      <c r="FF290" s="77"/>
      <c r="FG290" s="77"/>
      <c r="FH290" s="77"/>
      <c r="FI290" s="77"/>
      <c r="FJ290" s="77"/>
      <c r="FK290" s="77"/>
      <c r="FL290" s="77"/>
      <c r="FM290" s="77"/>
      <c r="FN290" s="77"/>
      <c r="FO290" s="77"/>
      <c r="FP290" s="77"/>
      <c r="FQ290" s="77"/>
      <c r="FR290" s="77"/>
      <c r="FS290" s="77"/>
      <c r="FT290" s="77"/>
      <c r="FU290" s="77"/>
      <c r="FV290" s="77"/>
      <c r="FW290" s="77"/>
      <c r="FX290" s="77"/>
      <c r="FY290" s="77"/>
      <c r="FZ290" s="77"/>
      <c r="GA290" s="77"/>
      <c r="GB290" s="77"/>
      <c r="GC290" s="77"/>
      <c r="GD290" s="77"/>
      <c r="GE290" s="77"/>
      <c r="GF290" s="77"/>
      <c r="GG290" s="77"/>
      <c r="GH290" s="77"/>
      <c r="GI290" s="77"/>
      <c r="GJ290" s="77"/>
      <c r="GK290" s="77"/>
      <c r="GL290" s="77"/>
      <c r="GM290" s="77"/>
      <c r="GN290" s="77"/>
      <c r="GO290" s="77"/>
      <c r="GP290" s="77"/>
      <c r="GQ290" s="77"/>
      <c r="GR290" s="77"/>
      <c r="GS290" s="77"/>
      <c r="GT290" s="77"/>
      <c r="GU290" s="77"/>
      <c r="GV290" s="77"/>
      <c r="GW290" s="77"/>
      <c r="GX290" s="77"/>
      <c r="GY290" s="77"/>
      <c r="GZ290" s="77"/>
      <c r="HA290" s="77"/>
      <c r="HB290" s="77"/>
      <c r="HC290" s="77"/>
      <c r="HD290" s="77"/>
      <c r="HE290" s="77"/>
      <c r="HF290" s="77"/>
      <c r="HG290" s="77"/>
      <c r="HH290" s="77"/>
      <c r="HI290" s="77"/>
      <c r="HJ290" s="77"/>
      <c r="HK290" s="77"/>
      <c r="HL290" s="77"/>
      <c r="HM290" s="77"/>
      <c r="HN290" s="77"/>
      <c r="HO290" s="77"/>
      <c r="HP290" s="77"/>
      <c r="HQ290" s="77"/>
      <c r="HR290" s="77"/>
      <c r="HS290" s="77"/>
      <c r="HT290" s="77"/>
      <c r="HU290" s="77"/>
      <c r="HV290" s="77"/>
      <c r="HW290" s="77"/>
      <c r="HX290" s="77"/>
      <c r="HY290" s="77"/>
    </row>
    <row r="291" spans="1:233">
      <c r="A291" s="77">
        <v>1507</v>
      </c>
      <c r="B291" s="77">
        <v>557</v>
      </c>
      <c r="C291" s="77" t="s">
        <v>27</v>
      </c>
      <c r="D291" s="77" t="s">
        <v>301</v>
      </c>
      <c r="E291" s="77" t="s">
        <v>337</v>
      </c>
      <c r="F291" s="77" t="s">
        <v>197</v>
      </c>
      <c r="G291" s="77" t="s">
        <v>485</v>
      </c>
      <c r="H291" s="77" t="s">
        <v>468</v>
      </c>
      <c r="I291" s="77" t="s">
        <v>405</v>
      </c>
      <c r="J291" s="454" t="s">
        <v>486</v>
      </c>
      <c r="K291" s="410">
        <v>36896</v>
      </c>
      <c r="L291" s="410">
        <v>38722</v>
      </c>
      <c r="M291" s="77" t="s">
        <v>30</v>
      </c>
      <c r="N291" s="271">
        <v>10000000</v>
      </c>
      <c r="O291" s="271">
        <v>-4123.488789</v>
      </c>
      <c r="P291" s="411">
        <v>1.9</v>
      </c>
      <c r="Q291" s="271">
        <v>248.14159699999999</v>
      </c>
      <c r="R291" s="271">
        <v>248.15962200000001</v>
      </c>
      <c r="S291" s="411">
        <v>1.8025000000022828E-2</v>
      </c>
      <c r="T291" s="271">
        <v>-74.325885421819137</v>
      </c>
      <c r="U291" s="271">
        <v>826.82602299999996</v>
      </c>
      <c r="V291" s="271">
        <v>0</v>
      </c>
      <c r="W291" s="271">
        <v>752.50013757818078</v>
      </c>
      <c r="X291" s="271">
        <v>-184278.89783100001</v>
      </c>
      <c r="Y291" s="271">
        <v>-183924.300445</v>
      </c>
      <c r="Z291" s="271">
        <v>354.59738600000856</v>
      </c>
      <c r="AA291" s="271">
        <v>-397.90275157817223</v>
      </c>
      <c r="AB291" s="271">
        <v>-184278.89783100001</v>
      </c>
      <c r="AC291" s="271">
        <v>-183924.300445</v>
      </c>
      <c r="AD291" s="271">
        <v>354.59738600000856</v>
      </c>
      <c r="AF291" s="271">
        <v>-51551.856840078006</v>
      </c>
      <c r="AG291" s="402">
        <v>0</v>
      </c>
      <c r="AH291" s="402">
        <v>-183924.300445</v>
      </c>
      <c r="AI291" s="402">
        <v>220351.94160100003</v>
      </c>
      <c r="AJ291" s="402">
        <v>220351.94160100003</v>
      </c>
      <c r="AK291" s="402">
        <v>68042.419270000013</v>
      </c>
      <c r="AL291" s="402">
        <v>354.59738600000856</v>
      </c>
      <c r="AM291" s="403" t="s">
        <v>514</v>
      </c>
      <c r="AN291" s="45" t="s">
        <v>545</v>
      </c>
      <c r="AO291" s="45">
        <v>10</v>
      </c>
      <c r="AP291" s="45">
        <v>10</v>
      </c>
      <c r="AR291" s="412"/>
      <c r="AS291" s="176"/>
      <c r="AV291" s="77"/>
      <c r="AW291" s="77"/>
      <c r="AX291" s="77"/>
      <c r="AY291" s="77"/>
      <c r="AZ291" s="77"/>
      <c r="BA291" s="77"/>
      <c r="BB291" s="77"/>
      <c r="BC291" s="77"/>
      <c r="BD291" s="77"/>
      <c r="BE291" s="77"/>
      <c r="BF291" s="77"/>
      <c r="BG291" s="77"/>
      <c r="BH291" s="77"/>
      <c r="BI291" s="77"/>
      <c r="BJ291" s="77"/>
      <c r="BK291" s="77"/>
      <c r="BL291" s="77"/>
      <c r="BM291" s="77"/>
      <c r="BN291" s="77"/>
      <c r="BO291" s="77"/>
      <c r="BP291" s="77"/>
      <c r="BQ291" s="77"/>
      <c r="BR291" s="77"/>
      <c r="BS291" s="77"/>
      <c r="BT291" s="77"/>
      <c r="BU291" s="77"/>
      <c r="BV291" s="77"/>
      <c r="BW291" s="77"/>
      <c r="BX291" s="77"/>
      <c r="BY291" s="77"/>
      <c r="BZ291" s="77"/>
      <c r="CA291" s="77"/>
      <c r="CB291" s="77"/>
      <c r="CC291" s="77"/>
      <c r="CD291" s="77"/>
      <c r="CE291" s="77"/>
      <c r="CF291" s="77"/>
      <c r="CG291" s="77"/>
      <c r="CH291" s="77"/>
      <c r="CI291" s="77"/>
      <c r="CJ291" s="77"/>
      <c r="CK291" s="77"/>
      <c r="CL291" s="77"/>
      <c r="CM291" s="77"/>
      <c r="CN291" s="77"/>
      <c r="CO291" s="77"/>
      <c r="CP291" s="77"/>
      <c r="CQ291" s="77"/>
      <c r="CR291" s="77"/>
      <c r="CS291" s="77"/>
      <c r="CT291" s="77"/>
      <c r="CU291" s="77"/>
      <c r="CV291" s="77"/>
      <c r="CW291" s="77"/>
      <c r="CX291" s="77"/>
      <c r="CY291" s="77"/>
      <c r="CZ291" s="77"/>
      <c r="DA291" s="77"/>
      <c r="DB291" s="77"/>
      <c r="DC291" s="77"/>
      <c r="DD291" s="77"/>
      <c r="DE291" s="77"/>
      <c r="DF291" s="77"/>
      <c r="DG291" s="77"/>
      <c r="DH291" s="77"/>
      <c r="DI291" s="77"/>
      <c r="DJ291" s="77"/>
      <c r="DK291" s="77"/>
      <c r="DL291" s="77"/>
      <c r="DM291" s="77"/>
      <c r="DN291" s="77"/>
      <c r="DO291" s="77"/>
      <c r="DP291" s="77"/>
      <c r="DQ291" s="77"/>
      <c r="DR291" s="77"/>
      <c r="DS291" s="77"/>
      <c r="DT291" s="77"/>
      <c r="DU291" s="77"/>
      <c r="DV291" s="77"/>
      <c r="DW291" s="77"/>
      <c r="DX291" s="77"/>
      <c r="DY291" s="77"/>
      <c r="DZ291" s="77"/>
      <c r="EA291" s="77"/>
      <c r="EB291" s="77"/>
      <c r="EC291" s="77"/>
      <c r="ED291" s="77"/>
      <c r="EE291" s="77"/>
      <c r="EF291" s="77"/>
      <c r="EG291" s="77"/>
      <c r="EH291" s="77"/>
      <c r="EI291" s="77"/>
      <c r="EJ291" s="77"/>
      <c r="EK291" s="77"/>
      <c r="EL291" s="77"/>
      <c r="EM291" s="77"/>
      <c r="EN291" s="77"/>
      <c r="EO291" s="77"/>
      <c r="EP291" s="77"/>
      <c r="EQ291" s="77"/>
      <c r="ER291" s="77"/>
      <c r="ES291" s="77"/>
      <c r="ET291" s="77"/>
      <c r="EU291" s="77"/>
      <c r="EV291" s="77"/>
      <c r="EW291" s="77"/>
      <c r="EX291" s="77"/>
      <c r="EY291" s="77"/>
      <c r="EZ291" s="77"/>
      <c r="FA291" s="77"/>
      <c r="FB291" s="77"/>
      <c r="FC291" s="77"/>
      <c r="FD291" s="77"/>
      <c r="FE291" s="77"/>
      <c r="FF291" s="77"/>
      <c r="FG291" s="77"/>
      <c r="FH291" s="77"/>
      <c r="FI291" s="77"/>
      <c r="FJ291" s="77"/>
      <c r="FK291" s="77"/>
      <c r="FL291" s="77"/>
      <c r="FM291" s="77"/>
      <c r="FN291" s="77"/>
      <c r="FO291" s="77"/>
      <c r="FP291" s="77"/>
      <c r="FQ291" s="77"/>
      <c r="FR291" s="77"/>
      <c r="FS291" s="77"/>
      <c r="FT291" s="77"/>
      <c r="FU291" s="77"/>
      <c r="FV291" s="77"/>
      <c r="FW291" s="77"/>
      <c r="FX291" s="77"/>
      <c r="FY291" s="77"/>
      <c r="FZ291" s="77"/>
      <c r="GA291" s="77"/>
      <c r="GB291" s="77"/>
      <c r="GC291" s="77"/>
      <c r="GD291" s="77"/>
      <c r="GE291" s="77"/>
      <c r="GF291" s="77"/>
      <c r="GG291" s="77"/>
      <c r="GH291" s="77"/>
      <c r="GI291" s="77"/>
      <c r="GJ291" s="77"/>
      <c r="GK291" s="77"/>
      <c r="GL291" s="77"/>
      <c r="GM291" s="77"/>
      <c r="GN291" s="77"/>
      <c r="GO291" s="77"/>
      <c r="GP291" s="77"/>
      <c r="GQ291" s="77"/>
      <c r="GR291" s="77"/>
      <c r="GS291" s="77"/>
      <c r="GT291" s="77"/>
      <c r="GU291" s="77"/>
      <c r="GV291" s="77"/>
      <c r="GW291" s="77"/>
      <c r="GX291" s="77"/>
      <c r="GY291" s="77"/>
      <c r="GZ291" s="77"/>
      <c r="HA291" s="77"/>
      <c r="HB291" s="77"/>
      <c r="HC291" s="77"/>
      <c r="HD291" s="77"/>
      <c r="HE291" s="77"/>
      <c r="HF291" s="77"/>
      <c r="HG291" s="77"/>
      <c r="HH291" s="77"/>
      <c r="HI291" s="77"/>
      <c r="HJ291" s="77"/>
      <c r="HK291" s="77"/>
      <c r="HL291" s="77"/>
      <c r="HM291" s="77"/>
      <c r="HN291" s="77"/>
      <c r="HO291" s="77"/>
      <c r="HP291" s="77"/>
      <c r="HQ291" s="77"/>
      <c r="HR291" s="77"/>
      <c r="HS291" s="77"/>
      <c r="HT291" s="77"/>
      <c r="HU291" s="77"/>
      <c r="HV291" s="77"/>
      <c r="HW291" s="77"/>
      <c r="HX291" s="77"/>
      <c r="HY291" s="77"/>
    </row>
    <row r="292" spans="1:233">
      <c r="A292" s="77">
        <v>1508</v>
      </c>
      <c r="B292" s="77">
        <v>558</v>
      </c>
      <c r="C292" s="77" t="s">
        <v>27</v>
      </c>
      <c r="D292" s="77" t="s">
        <v>301</v>
      </c>
      <c r="E292" s="77" t="s">
        <v>339</v>
      </c>
      <c r="F292" s="77" t="s">
        <v>205</v>
      </c>
      <c r="G292" s="77" t="s">
        <v>477</v>
      </c>
      <c r="H292" s="77" t="s">
        <v>468</v>
      </c>
      <c r="I292" s="77" t="s">
        <v>405</v>
      </c>
      <c r="J292" s="454" t="s">
        <v>486</v>
      </c>
      <c r="K292" s="410">
        <v>36896</v>
      </c>
      <c r="L292" s="410">
        <v>38722</v>
      </c>
      <c r="M292" s="77" t="s">
        <v>30</v>
      </c>
      <c r="N292" s="271">
        <v>10000000</v>
      </c>
      <c r="O292" s="271">
        <v>-4309.1274149999999</v>
      </c>
      <c r="P292" s="411">
        <v>3.55</v>
      </c>
      <c r="Q292" s="271">
        <v>332.10860000000002</v>
      </c>
      <c r="R292" s="271">
        <v>332.16156100000001</v>
      </c>
      <c r="S292" s="411">
        <v>5.296099999998205E-2</v>
      </c>
      <c r="T292" s="271">
        <v>-228.21569702573765</v>
      </c>
      <c r="U292" s="271">
        <v>1189.9276540000001</v>
      </c>
      <c r="V292" s="271">
        <v>0</v>
      </c>
      <c r="W292" s="271">
        <v>961.71195697426242</v>
      </c>
      <c r="X292" s="271">
        <v>173900.52177600001</v>
      </c>
      <c r="Y292" s="271">
        <v>174720.25468300001</v>
      </c>
      <c r="Z292" s="271">
        <v>819.73290699999779</v>
      </c>
      <c r="AA292" s="271">
        <v>-141.97904997426463</v>
      </c>
      <c r="AB292" s="271">
        <v>173900.52177600001</v>
      </c>
      <c r="AC292" s="271">
        <v>174720.25468300001</v>
      </c>
      <c r="AD292" s="271">
        <v>819.73290699999779</v>
      </c>
      <c r="AF292" s="271">
        <v>-42531.087586050002</v>
      </c>
      <c r="AG292" s="402">
        <v>0</v>
      </c>
      <c r="AH292" s="402">
        <v>174720.25468300001</v>
      </c>
      <c r="AI292" s="402">
        <v>730592.712528</v>
      </c>
      <c r="AJ292" s="402">
        <v>730592.712528</v>
      </c>
      <c r="AK292" s="402">
        <v>82778.74721500001</v>
      </c>
      <c r="AL292" s="402">
        <v>819.73290699999779</v>
      </c>
      <c r="AM292" s="403" t="s">
        <v>514</v>
      </c>
      <c r="AN292" s="45" t="s">
        <v>545</v>
      </c>
      <c r="AO292" s="45">
        <v>9</v>
      </c>
      <c r="AP292" s="45">
        <v>9</v>
      </c>
      <c r="AR292" s="412"/>
      <c r="AS292" s="176"/>
      <c r="AV292" s="77"/>
      <c r="AW292" s="77"/>
      <c r="AX292" s="77"/>
      <c r="AY292" s="77"/>
      <c r="AZ292" s="77"/>
      <c r="BA292" s="77"/>
      <c r="BB292" s="77"/>
      <c r="BC292" s="77"/>
      <c r="BD292" s="77"/>
      <c r="BE292" s="77"/>
      <c r="BF292" s="77"/>
      <c r="BG292" s="77"/>
      <c r="BH292" s="77"/>
      <c r="BI292" s="77"/>
      <c r="BJ292" s="77"/>
      <c r="BK292" s="77"/>
      <c r="BL292" s="77"/>
      <c r="BM292" s="77"/>
      <c r="BN292" s="77"/>
      <c r="BO292" s="77"/>
      <c r="BP292" s="77"/>
      <c r="BQ292" s="77"/>
      <c r="BR292" s="77"/>
      <c r="BS292" s="77"/>
      <c r="BT292" s="77"/>
      <c r="BU292" s="77"/>
      <c r="BV292" s="77"/>
      <c r="BW292" s="77"/>
      <c r="BX292" s="77"/>
      <c r="BY292" s="77"/>
      <c r="BZ292" s="77"/>
      <c r="CA292" s="77"/>
      <c r="CB292" s="77"/>
      <c r="CC292" s="77"/>
      <c r="CD292" s="77"/>
      <c r="CE292" s="77"/>
      <c r="CF292" s="77"/>
      <c r="CG292" s="77"/>
      <c r="CH292" s="77"/>
      <c r="CI292" s="77"/>
      <c r="CJ292" s="77"/>
      <c r="CK292" s="77"/>
      <c r="CL292" s="77"/>
      <c r="CM292" s="77"/>
      <c r="CN292" s="77"/>
      <c r="CO292" s="77"/>
      <c r="CP292" s="77"/>
      <c r="CQ292" s="77"/>
      <c r="CR292" s="77"/>
      <c r="CS292" s="77"/>
      <c r="CT292" s="77"/>
      <c r="CU292" s="77"/>
      <c r="CV292" s="77"/>
      <c r="CW292" s="77"/>
      <c r="CX292" s="77"/>
      <c r="CY292" s="77"/>
      <c r="CZ292" s="77"/>
      <c r="DA292" s="77"/>
      <c r="DB292" s="77"/>
      <c r="DC292" s="77"/>
      <c r="DD292" s="77"/>
      <c r="DE292" s="77"/>
      <c r="DF292" s="77"/>
      <c r="DG292" s="77"/>
      <c r="DH292" s="77"/>
      <c r="DI292" s="77"/>
      <c r="DJ292" s="77"/>
      <c r="DK292" s="77"/>
      <c r="DL292" s="77"/>
      <c r="DM292" s="77"/>
      <c r="DN292" s="77"/>
      <c r="DO292" s="77"/>
      <c r="DP292" s="77"/>
      <c r="DQ292" s="77"/>
      <c r="DR292" s="77"/>
      <c r="DS292" s="77"/>
      <c r="DT292" s="77"/>
      <c r="DU292" s="77"/>
      <c r="DV292" s="77"/>
      <c r="DW292" s="77"/>
      <c r="DX292" s="77"/>
      <c r="DY292" s="77"/>
      <c r="DZ292" s="77"/>
      <c r="EA292" s="77"/>
      <c r="EB292" s="77"/>
      <c r="EC292" s="77"/>
      <c r="ED292" s="77"/>
      <c r="EE292" s="77"/>
      <c r="EF292" s="77"/>
      <c r="EG292" s="77"/>
      <c r="EH292" s="77"/>
      <c r="EI292" s="77"/>
      <c r="EJ292" s="77"/>
      <c r="EK292" s="77"/>
      <c r="EL292" s="77"/>
      <c r="EM292" s="77"/>
      <c r="EN292" s="77"/>
      <c r="EO292" s="77"/>
      <c r="EP292" s="77"/>
      <c r="EQ292" s="77"/>
      <c r="ER292" s="77"/>
      <c r="ES292" s="77"/>
      <c r="ET292" s="77"/>
      <c r="EU292" s="77"/>
      <c r="EV292" s="77"/>
      <c r="EW292" s="77"/>
      <c r="EX292" s="77"/>
      <c r="EY292" s="77"/>
      <c r="EZ292" s="77"/>
      <c r="FA292" s="77"/>
      <c r="FB292" s="77"/>
      <c r="FC292" s="77"/>
      <c r="FD292" s="77"/>
      <c r="FE292" s="77"/>
      <c r="FF292" s="77"/>
      <c r="FG292" s="77"/>
      <c r="FH292" s="77"/>
      <c r="FI292" s="77"/>
      <c r="FJ292" s="77"/>
      <c r="FK292" s="77"/>
      <c r="FL292" s="77"/>
      <c r="FM292" s="77"/>
      <c r="FN292" s="77"/>
      <c r="FO292" s="77"/>
      <c r="FP292" s="77"/>
      <c r="FQ292" s="77"/>
      <c r="FR292" s="77"/>
      <c r="FS292" s="77"/>
      <c r="FT292" s="77"/>
      <c r="FU292" s="77"/>
      <c r="FV292" s="77"/>
      <c r="FW292" s="77"/>
      <c r="FX292" s="77"/>
      <c r="FY292" s="77"/>
      <c r="FZ292" s="77"/>
      <c r="GA292" s="77"/>
      <c r="GB292" s="77"/>
      <c r="GC292" s="77"/>
      <c r="GD292" s="77"/>
      <c r="GE292" s="77"/>
      <c r="GF292" s="77"/>
      <c r="GG292" s="77"/>
      <c r="GH292" s="77"/>
      <c r="GI292" s="77"/>
      <c r="GJ292" s="77"/>
      <c r="GK292" s="77"/>
      <c r="GL292" s="77"/>
      <c r="GM292" s="77"/>
      <c r="GN292" s="77"/>
      <c r="GO292" s="77"/>
      <c r="GP292" s="77"/>
      <c r="GQ292" s="77"/>
      <c r="GR292" s="77"/>
      <c r="GS292" s="77"/>
      <c r="GT292" s="77"/>
      <c r="GU292" s="77"/>
      <c r="GV292" s="77"/>
      <c r="GW292" s="77"/>
      <c r="GX292" s="77"/>
      <c r="GY292" s="77"/>
      <c r="GZ292" s="77"/>
      <c r="HA292" s="77"/>
      <c r="HB292" s="77"/>
      <c r="HC292" s="77"/>
      <c r="HD292" s="77"/>
      <c r="HE292" s="77"/>
      <c r="HF292" s="77"/>
      <c r="HG292" s="77"/>
      <c r="HH292" s="77"/>
      <c r="HI292" s="77"/>
      <c r="HJ292" s="77"/>
      <c r="HK292" s="77"/>
      <c r="HL292" s="77"/>
      <c r="HM292" s="77"/>
      <c r="HN292" s="77"/>
      <c r="HO292" s="77"/>
      <c r="HP292" s="77"/>
      <c r="HQ292" s="77"/>
      <c r="HR292" s="77"/>
      <c r="HS292" s="77"/>
      <c r="HT292" s="77"/>
      <c r="HU292" s="77"/>
      <c r="HV292" s="77"/>
      <c r="HW292" s="77"/>
      <c r="HX292" s="77"/>
      <c r="HY292" s="77"/>
    </row>
    <row r="293" spans="1:233">
      <c r="A293" s="77">
        <v>1509</v>
      </c>
      <c r="B293" s="77">
        <v>559</v>
      </c>
      <c r="C293" s="77" t="s">
        <v>27</v>
      </c>
      <c r="D293" s="77" t="s">
        <v>301</v>
      </c>
      <c r="E293" s="77" t="s">
        <v>297</v>
      </c>
      <c r="F293" s="77" t="s">
        <v>201</v>
      </c>
      <c r="G293" s="77" t="s">
        <v>476</v>
      </c>
      <c r="H293" s="77" t="s">
        <v>478</v>
      </c>
      <c r="I293" s="77" t="s">
        <v>405</v>
      </c>
      <c r="J293" s="454" t="s">
        <v>486</v>
      </c>
      <c r="K293" s="410">
        <v>36896</v>
      </c>
      <c r="L293" s="410">
        <v>38722</v>
      </c>
      <c r="M293" s="77" t="s">
        <v>30</v>
      </c>
      <c r="N293" s="271">
        <v>10000000</v>
      </c>
      <c r="O293" s="271">
        <v>-4049.061322</v>
      </c>
      <c r="P293" s="411">
        <v>0.45</v>
      </c>
      <c r="Q293" s="271">
        <v>53.646205000000002</v>
      </c>
      <c r="R293" s="271">
        <v>53.662956000000001</v>
      </c>
      <c r="S293" s="411">
        <v>1.6750999999999294E-2</v>
      </c>
      <c r="T293" s="271">
        <v>-67.825826204819137</v>
      </c>
      <c r="U293" s="271">
        <v>222.69528199999999</v>
      </c>
      <c r="V293" s="271">
        <v>0</v>
      </c>
      <c r="W293" s="271">
        <v>154.86945579518084</v>
      </c>
      <c r="X293" s="271">
        <v>-25199.939910000001</v>
      </c>
      <c r="Y293" s="271">
        <v>-25160.292873999999</v>
      </c>
      <c r="Z293" s="271">
        <v>39.647036000002117</v>
      </c>
      <c r="AA293" s="271">
        <v>-115.22241979517872</v>
      </c>
      <c r="AB293" s="271">
        <v>-25199.939910000001</v>
      </c>
      <c r="AC293" s="271">
        <v>-25160.292873999999</v>
      </c>
      <c r="AD293" s="271">
        <v>39.647036000002117</v>
      </c>
      <c r="AF293" s="271">
        <v>-29307.105848636002</v>
      </c>
      <c r="AG293" s="402">
        <v>0</v>
      </c>
      <c r="AH293" s="402">
        <v>-25160.292873999999</v>
      </c>
      <c r="AI293" s="402">
        <v>-799.11115199999767</v>
      </c>
      <c r="AJ293" s="402">
        <v>-799.11115199999767</v>
      </c>
      <c r="AK293" s="402">
        <v>37629.903664999998</v>
      </c>
      <c r="AL293" s="402">
        <v>39.647036000002117</v>
      </c>
      <c r="AM293" s="403" t="s">
        <v>514</v>
      </c>
      <c r="AN293" s="45">
        <v>8</v>
      </c>
      <c r="AO293" s="45" t="s">
        <v>545</v>
      </c>
      <c r="AP293" s="45">
        <v>8</v>
      </c>
      <c r="AR293" s="412"/>
      <c r="AS293" s="176"/>
      <c r="AV293" s="77"/>
      <c r="AW293" s="77"/>
      <c r="AX293" s="77"/>
      <c r="AY293" s="77"/>
      <c r="AZ293" s="77"/>
      <c r="BA293" s="77"/>
      <c r="BB293" s="77"/>
      <c r="BC293" s="77"/>
      <c r="BD293" s="77"/>
      <c r="BE293" s="77"/>
      <c r="BF293" s="77"/>
      <c r="BG293" s="77"/>
      <c r="BH293" s="77"/>
      <c r="BI293" s="77"/>
      <c r="BJ293" s="77"/>
      <c r="BK293" s="77"/>
      <c r="BL293" s="77"/>
      <c r="BM293" s="77"/>
      <c r="BN293" s="77"/>
      <c r="BO293" s="77"/>
      <c r="BP293" s="77"/>
      <c r="BQ293" s="77"/>
      <c r="BR293" s="77"/>
      <c r="BS293" s="77"/>
      <c r="BT293" s="77"/>
      <c r="BU293" s="77"/>
      <c r="BV293" s="77"/>
      <c r="BW293" s="77"/>
      <c r="BX293" s="77"/>
      <c r="BY293" s="77"/>
      <c r="BZ293" s="77"/>
      <c r="CA293" s="77"/>
      <c r="CB293" s="77"/>
      <c r="CC293" s="77"/>
      <c r="CD293" s="77"/>
      <c r="CE293" s="77"/>
      <c r="CF293" s="77"/>
      <c r="CG293" s="77"/>
      <c r="CH293" s="77"/>
      <c r="CI293" s="77"/>
      <c r="CJ293" s="77"/>
      <c r="CK293" s="77"/>
      <c r="CL293" s="77"/>
      <c r="CM293" s="77"/>
      <c r="CN293" s="77"/>
      <c r="CO293" s="77"/>
      <c r="CP293" s="77"/>
      <c r="CQ293" s="77"/>
      <c r="CR293" s="77"/>
      <c r="CS293" s="77"/>
      <c r="CT293" s="77"/>
      <c r="CU293" s="77"/>
      <c r="CV293" s="77"/>
      <c r="CW293" s="77"/>
      <c r="CX293" s="77"/>
      <c r="CY293" s="77"/>
      <c r="CZ293" s="77"/>
      <c r="DA293" s="77"/>
      <c r="DB293" s="77"/>
      <c r="DC293" s="77"/>
      <c r="DD293" s="77"/>
      <c r="DE293" s="77"/>
      <c r="DF293" s="77"/>
      <c r="DG293" s="77"/>
      <c r="DH293" s="77"/>
      <c r="DI293" s="77"/>
      <c r="DJ293" s="77"/>
      <c r="DK293" s="77"/>
      <c r="DL293" s="77"/>
      <c r="DM293" s="77"/>
      <c r="DN293" s="77"/>
      <c r="DO293" s="77"/>
      <c r="DP293" s="77"/>
      <c r="DQ293" s="77"/>
      <c r="DR293" s="77"/>
      <c r="DS293" s="77"/>
      <c r="DT293" s="77"/>
      <c r="DU293" s="77"/>
      <c r="DV293" s="77"/>
      <c r="DW293" s="77"/>
      <c r="DX293" s="77"/>
      <c r="DY293" s="77"/>
      <c r="DZ293" s="77"/>
      <c r="EA293" s="77"/>
      <c r="EB293" s="77"/>
      <c r="EC293" s="77"/>
      <c r="ED293" s="77"/>
      <c r="EE293" s="77"/>
      <c r="EF293" s="77"/>
      <c r="EG293" s="77"/>
      <c r="EH293" s="77"/>
      <c r="EI293" s="77"/>
      <c r="EJ293" s="77"/>
      <c r="EK293" s="77"/>
      <c r="EL293" s="77"/>
      <c r="EM293" s="77"/>
      <c r="EN293" s="77"/>
      <c r="EO293" s="77"/>
      <c r="EP293" s="77"/>
      <c r="EQ293" s="77"/>
      <c r="ER293" s="77"/>
      <c r="ES293" s="77"/>
      <c r="ET293" s="77"/>
      <c r="EU293" s="77"/>
      <c r="EV293" s="77"/>
      <c r="EW293" s="77"/>
      <c r="EX293" s="77"/>
      <c r="EY293" s="77"/>
      <c r="EZ293" s="77"/>
      <c r="FA293" s="77"/>
      <c r="FB293" s="77"/>
      <c r="FC293" s="77"/>
      <c r="FD293" s="77"/>
      <c r="FE293" s="77"/>
      <c r="FF293" s="77"/>
      <c r="FG293" s="77"/>
      <c r="FH293" s="77"/>
      <c r="FI293" s="77"/>
      <c r="FJ293" s="77"/>
      <c r="FK293" s="77"/>
      <c r="FL293" s="77"/>
      <c r="FM293" s="77"/>
      <c r="FN293" s="77"/>
      <c r="FO293" s="77"/>
      <c r="FP293" s="77"/>
      <c r="FQ293" s="77"/>
      <c r="FR293" s="77"/>
      <c r="FS293" s="77"/>
      <c r="FT293" s="77"/>
      <c r="FU293" s="77"/>
      <c r="FV293" s="77"/>
      <c r="FW293" s="77"/>
      <c r="FX293" s="77"/>
      <c r="FY293" s="77"/>
      <c r="FZ293" s="77"/>
      <c r="GA293" s="77"/>
      <c r="GB293" s="77"/>
      <c r="GC293" s="77"/>
      <c r="GD293" s="77"/>
      <c r="GE293" s="77"/>
      <c r="GF293" s="77"/>
      <c r="GG293" s="77"/>
      <c r="GH293" s="77"/>
      <c r="GI293" s="77"/>
      <c r="GJ293" s="77"/>
      <c r="GK293" s="77"/>
      <c r="GL293" s="77"/>
      <c r="GM293" s="77"/>
      <c r="GN293" s="77"/>
      <c r="GO293" s="77"/>
      <c r="GP293" s="77"/>
      <c r="GQ293" s="77"/>
      <c r="GR293" s="77"/>
      <c r="GS293" s="77"/>
      <c r="GT293" s="77"/>
      <c r="GU293" s="77"/>
      <c r="GV293" s="77"/>
      <c r="GW293" s="77"/>
      <c r="GX293" s="77"/>
      <c r="GY293" s="77"/>
      <c r="GZ293" s="77"/>
      <c r="HA293" s="77"/>
      <c r="HB293" s="77"/>
      <c r="HC293" s="77"/>
      <c r="HD293" s="77"/>
      <c r="HE293" s="77"/>
      <c r="HF293" s="77"/>
      <c r="HG293" s="77"/>
      <c r="HH293" s="77"/>
      <c r="HI293" s="77"/>
      <c r="HJ293" s="77"/>
      <c r="HK293" s="77"/>
      <c r="HL293" s="77"/>
      <c r="HM293" s="77"/>
      <c r="HN293" s="77"/>
      <c r="HO293" s="77"/>
      <c r="HP293" s="77"/>
      <c r="HQ293" s="77"/>
      <c r="HR293" s="77"/>
      <c r="HS293" s="77"/>
      <c r="HT293" s="77"/>
      <c r="HU293" s="77"/>
      <c r="HV293" s="77"/>
      <c r="HW293" s="77"/>
      <c r="HX293" s="77"/>
      <c r="HY293" s="77"/>
    </row>
    <row r="294" spans="1:233">
      <c r="A294" s="77">
        <v>1510</v>
      </c>
      <c r="B294" s="77">
        <v>560</v>
      </c>
      <c r="C294" s="77" t="s">
        <v>27</v>
      </c>
      <c r="D294" s="77" t="s">
        <v>301</v>
      </c>
      <c r="E294" s="77" t="s">
        <v>341</v>
      </c>
      <c r="F294" s="77" t="s">
        <v>197</v>
      </c>
      <c r="G294" s="77" t="s">
        <v>477</v>
      </c>
      <c r="H294" s="77" t="s">
        <v>468</v>
      </c>
      <c r="I294" s="77" t="s">
        <v>405</v>
      </c>
      <c r="J294" s="454" t="s">
        <v>486</v>
      </c>
      <c r="K294" s="410">
        <v>36896</v>
      </c>
      <c r="L294" s="410">
        <v>38722</v>
      </c>
      <c r="M294" s="77" t="s">
        <v>30</v>
      </c>
      <c r="N294" s="271">
        <v>10000000</v>
      </c>
      <c r="O294" s="271">
        <v>-4119.7439009999998</v>
      </c>
      <c r="P294" s="411">
        <v>1.55</v>
      </c>
      <c r="Q294" s="271">
        <v>167.00681900000001</v>
      </c>
      <c r="R294" s="271">
        <v>167.02564100000001</v>
      </c>
      <c r="S294" s="411">
        <v>1.8822000000000116E-2</v>
      </c>
      <c r="T294" s="271">
        <v>-77.541819704622483</v>
      </c>
      <c r="U294" s="271">
        <v>541.22242500000004</v>
      </c>
      <c r="V294" s="271">
        <v>0</v>
      </c>
      <c r="W294" s="271">
        <v>463.68060529537757</v>
      </c>
      <c r="X294" s="271">
        <v>-11139.591797999999</v>
      </c>
      <c r="Y294" s="271">
        <v>-10806.505735999999</v>
      </c>
      <c r="Z294" s="271">
        <v>333.08606200000031</v>
      </c>
      <c r="AA294" s="271">
        <v>-130.59454329537726</v>
      </c>
      <c r="AB294" s="271">
        <v>-11139.591797999999</v>
      </c>
      <c r="AC294" s="271">
        <v>-10806.505735999999</v>
      </c>
      <c r="AD294" s="271">
        <v>333.08606200000031</v>
      </c>
      <c r="AF294" s="271">
        <v>-51505.038250302001</v>
      </c>
      <c r="AG294" s="402">
        <v>0</v>
      </c>
      <c r="AH294" s="402">
        <v>-10806.505735999999</v>
      </c>
      <c r="AI294" s="402">
        <v>80317.822623000015</v>
      </c>
      <c r="AJ294" s="402">
        <v>80317.822623000015</v>
      </c>
      <c r="AK294" s="402">
        <v>77879.42843900001</v>
      </c>
      <c r="AL294" s="402">
        <v>333.08606200000031</v>
      </c>
      <c r="AM294" s="403" t="s">
        <v>514</v>
      </c>
      <c r="AN294" s="45" t="s">
        <v>545</v>
      </c>
      <c r="AO294" s="45">
        <v>10</v>
      </c>
      <c r="AP294" s="45">
        <v>10</v>
      </c>
      <c r="AR294" s="412"/>
      <c r="AS294" s="176"/>
    </row>
    <row r="295" spans="1:233">
      <c r="A295" s="77">
        <v>1511</v>
      </c>
      <c r="B295" s="77">
        <v>561</v>
      </c>
      <c r="C295" s="77" t="s">
        <v>27</v>
      </c>
      <c r="D295" s="77" t="s">
        <v>301</v>
      </c>
      <c r="E295" s="77" t="s">
        <v>76</v>
      </c>
      <c r="F295" s="77" t="s">
        <v>197</v>
      </c>
      <c r="G295" s="77" t="s">
        <v>487</v>
      </c>
      <c r="H295" s="77" t="s">
        <v>472</v>
      </c>
      <c r="I295" s="77" t="s">
        <v>405</v>
      </c>
      <c r="J295" s="454" t="s">
        <v>486</v>
      </c>
      <c r="K295" s="410">
        <v>36896</v>
      </c>
      <c r="L295" s="410">
        <v>38722</v>
      </c>
      <c r="M295" s="77" t="s">
        <v>30</v>
      </c>
      <c r="N295" s="271">
        <v>10000000</v>
      </c>
      <c r="O295" s="271">
        <v>-4168.1379459999998</v>
      </c>
      <c r="P295" s="411">
        <v>1.45</v>
      </c>
      <c r="Q295" s="271">
        <v>125.051238</v>
      </c>
      <c r="R295" s="271">
        <v>125.073835</v>
      </c>
      <c r="S295" s="411">
        <v>2.2597000000004641E-2</v>
      </c>
      <c r="T295" s="271">
        <v>-94.187413165781336</v>
      </c>
      <c r="U295" s="271">
        <v>564.95667800000001</v>
      </c>
      <c r="V295" s="271">
        <v>0</v>
      </c>
      <c r="W295" s="271">
        <v>470.76926483421869</v>
      </c>
      <c r="X295" s="271">
        <v>116407.179858</v>
      </c>
      <c r="Y295" s="271">
        <v>116752.671212</v>
      </c>
      <c r="Z295" s="271">
        <v>345.49135399999795</v>
      </c>
      <c r="AA295" s="271">
        <v>-125.27791083422073</v>
      </c>
      <c r="AB295" s="271">
        <v>116407.179858</v>
      </c>
      <c r="AC295" s="271">
        <v>116752.671212</v>
      </c>
      <c r="AD295" s="271">
        <v>345.49135399999795</v>
      </c>
      <c r="AF295" s="271">
        <v>-52110.060600892008</v>
      </c>
      <c r="AG295" s="402">
        <v>0</v>
      </c>
      <c r="AH295" s="402">
        <v>116752.671212</v>
      </c>
      <c r="AI295" s="402">
        <v>138775.31004499999</v>
      </c>
      <c r="AJ295" s="402">
        <v>138775.31004499999</v>
      </c>
      <c r="AK295" s="402">
        <v>64629.489255</v>
      </c>
      <c r="AL295" s="402">
        <v>345.49135399999795</v>
      </c>
      <c r="AM295" s="403" t="s">
        <v>514</v>
      </c>
      <c r="AN295" s="45" t="s">
        <v>545</v>
      </c>
      <c r="AO295" s="45">
        <v>10</v>
      </c>
      <c r="AP295" s="45">
        <v>10</v>
      </c>
      <c r="AR295" s="412"/>
      <c r="AS295" s="176"/>
    </row>
    <row r="296" spans="1:233">
      <c r="A296" s="77">
        <v>1512</v>
      </c>
      <c r="B296" s="77">
        <v>562</v>
      </c>
      <c r="C296" s="77" t="s">
        <v>27</v>
      </c>
      <c r="D296" s="77" t="s">
        <v>301</v>
      </c>
      <c r="E296" s="77" t="s">
        <v>342</v>
      </c>
      <c r="F296" s="77" t="s">
        <v>201</v>
      </c>
      <c r="G296" s="77" t="s">
        <v>485</v>
      </c>
      <c r="H296" s="77" t="s">
        <v>472</v>
      </c>
      <c r="I296" s="77" t="s">
        <v>405</v>
      </c>
      <c r="J296" s="454" t="s">
        <v>486</v>
      </c>
      <c r="K296" s="410">
        <v>36896</v>
      </c>
      <c r="L296" s="410">
        <v>38722</v>
      </c>
      <c r="M296" s="77" t="s">
        <v>30</v>
      </c>
      <c r="N296" s="271">
        <v>10000000</v>
      </c>
      <c r="O296" s="271">
        <v>-4077.4724109999997</v>
      </c>
      <c r="P296" s="411">
        <v>0.7</v>
      </c>
      <c r="Q296" s="271">
        <v>89.228032999999996</v>
      </c>
      <c r="R296" s="271">
        <v>89.249966999999998</v>
      </c>
      <c r="S296" s="411">
        <v>2.1934000000001674E-2</v>
      </c>
      <c r="T296" s="271">
        <v>-89.435279862880819</v>
      </c>
      <c r="U296" s="271">
        <v>364.35182800000001</v>
      </c>
      <c r="V296" s="271">
        <v>0</v>
      </c>
      <c r="W296" s="271">
        <v>274.91654813711921</v>
      </c>
      <c r="X296" s="271">
        <v>-62227.888956000003</v>
      </c>
      <c r="Y296" s="271">
        <v>-62157.604037999998</v>
      </c>
      <c r="Z296" s="271">
        <v>70.284918000004836</v>
      </c>
      <c r="AA296" s="271">
        <v>-204.63163013711437</v>
      </c>
      <c r="AB296" s="271">
        <v>-62227.888956000003</v>
      </c>
      <c r="AC296" s="271">
        <v>-62157.604037999998</v>
      </c>
      <c r="AD296" s="271">
        <v>70.284918000004836</v>
      </c>
      <c r="AF296" s="271">
        <v>-29512.745310818002</v>
      </c>
      <c r="AG296" s="402">
        <v>0</v>
      </c>
      <c r="AH296" s="402">
        <v>-62157.604037999998</v>
      </c>
      <c r="AI296" s="402">
        <v>-31250.024674999997</v>
      </c>
      <c r="AJ296" s="402">
        <v>-31250.024674999997</v>
      </c>
      <c r="AK296" s="402">
        <v>34492.265959999997</v>
      </c>
      <c r="AL296" s="402">
        <v>70.284918000004836</v>
      </c>
      <c r="AM296" s="403" t="s">
        <v>514</v>
      </c>
      <c r="AN296" s="45">
        <v>8</v>
      </c>
      <c r="AO296" s="45" t="s">
        <v>545</v>
      </c>
      <c r="AP296" s="45">
        <v>8</v>
      </c>
      <c r="AR296" s="412"/>
      <c r="AS296" s="176"/>
    </row>
    <row r="297" spans="1:233">
      <c r="A297" s="77">
        <v>1513</v>
      </c>
      <c r="B297" s="77">
        <v>563</v>
      </c>
      <c r="C297" s="77" t="s">
        <v>27</v>
      </c>
      <c r="D297" s="77" t="s">
        <v>301</v>
      </c>
      <c r="E297" s="77" t="s">
        <v>52</v>
      </c>
      <c r="F297" s="77" t="s">
        <v>201</v>
      </c>
      <c r="G297" s="77" t="s">
        <v>485</v>
      </c>
      <c r="H297" s="77" t="s">
        <v>468</v>
      </c>
      <c r="I297" s="77" t="s">
        <v>405</v>
      </c>
      <c r="J297" s="454" t="s">
        <v>486</v>
      </c>
      <c r="K297" s="410">
        <v>36896</v>
      </c>
      <c r="L297" s="410">
        <v>38722</v>
      </c>
      <c r="M297" s="77" t="s">
        <v>30</v>
      </c>
      <c r="N297" s="271">
        <v>10000000</v>
      </c>
      <c r="O297" s="271">
        <v>-4072.1030179999998</v>
      </c>
      <c r="P297" s="411">
        <v>0.72</v>
      </c>
      <c r="Q297" s="271">
        <v>85.324933000000001</v>
      </c>
      <c r="R297" s="271">
        <v>85.335769999999997</v>
      </c>
      <c r="S297" s="411">
        <v>1.0836999999995101E-2</v>
      </c>
      <c r="T297" s="271">
        <v>-44.129380406046046</v>
      </c>
      <c r="U297" s="271">
        <v>285.16194400000001</v>
      </c>
      <c r="V297" s="271">
        <v>0</v>
      </c>
      <c r="W297" s="271">
        <v>241.03256359395397</v>
      </c>
      <c r="X297" s="271">
        <v>-37516.756136999997</v>
      </c>
      <c r="Y297" s="271">
        <v>-37385.338695999999</v>
      </c>
      <c r="Z297" s="271">
        <v>131.41744099999778</v>
      </c>
      <c r="AA297" s="271">
        <v>-109.61512259395619</v>
      </c>
      <c r="AB297" s="271">
        <v>-37516.756136999997</v>
      </c>
      <c r="AC297" s="271">
        <v>-37385.338695999999</v>
      </c>
      <c r="AD297" s="271">
        <v>131.41744099999778</v>
      </c>
      <c r="AF297" s="271">
        <v>-29473.881644284003</v>
      </c>
      <c r="AG297" s="402">
        <v>0</v>
      </c>
      <c r="AH297" s="402">
        <v>-37385.338695999999</v>
      </c>
      <c r="AI297" s="402">
        <v>147602.63464100001</v>
      </c>
      <c r="AJ297" s="402">
        <v>147602.63464100001</v>
      </c>
      <c r="AK297" s="402">
        <v>58819.292429999994</v>
      </c>
      <c r="AL297" s="402">
        <v>131.41744099999778</v>
      </c>
      <c r="AM297" s="403" t="s">
        <v>514</v>
      </c>
      <c r="AN297" s="45">
        <v>8</v>
      </c>
      <c r="AO297" s="45" t="s">
        <v>545</v>
      </c>
      <c r="AP297" s="45">
        <v>8</v>
      </c>
      <c r="AR297" s="412"/>
      <c r="AS297" s="176"/>
    </row>
    <row r="298" spans="1:233">
      <c r="A298" s="77">
        <v>1514</v>
      </c>
      <c r="B298" s="77">
        <v>564</v>
      </c>
      <c r="C298" s="77" t="s">
        <v>27</v>
      </c>
      <c r="D298" s="77" t="s">
        <v>301</v>
      </c>
      <c r="E298" s="77" t="s">
        <v>343</v>
      </c>
      <c r="F298" s="77" t="s">
        <v>201</v>
      </c>
      <c r="G298" s="77" t="s">
        <v>471</v>
      </c>
      <c r="H298" s="77" t="s">
        <v>491</v>
      </c>
      <c r="I298" s="77" t="s">
        <v>405</v>
      </c>
      <c r="J298" s="454" t="s">
        <v>486</v>
      </c>
      <c r="K298" s="410">
        <v>36896</v>
      </c>
      <c r="L298" s="410">
        <v>38722</v>
      </c>
      <c r="M298" s="77" t="s">
        <v>30</v>
      </c>
      <c r="N298" s="271">
        <v>10000000</v>
      </c>
      <c r="O298" s="271">
        <v>-4072.7851719999999</v>
      </c>
      <c r="P298" s="411">
        <v>0.56000000000000005</v>
      </c>
      <c r="Q298" s="271">
        <v>46.851143999999998</v>
      </c>
      <c r="R298" s="271">
        <v>46.858555000000003</v>
      </c>
      <c r="S298" s="411">
        <v>7.4110000000047194E-3</v>
      </c>
      <c r="T298" s="271">
        <v>-30.18341090971122</v>
      </c>
      <c r="U298" s="271">
        <v>162.87984800000001</v>
      </c>
      <c r="V298" s="271">
        <v>0</v>
      </c>
      <c r="W298" s="271">
        <v>132.69643709028878</v>
      </c>
      <c r="X298" s="271">
        <v>51680.182654999997</v>
      </c>
      <c r="Y298" s="271">
        <v>51821.317646000003</v>
      </c>
      <c r="Z298" s="271">
        <v>141.13499100000627</v>
      </c>
      <c r="AA298" s="271">
        <v>8.4385539097174842</v>
      </c>
      <c r="AB298" s="271">
        <v>51680.182654999997</v>
      </c>
      <c r="AC298" s="271">
        <v>51821.317646000003</v>
      </c>
      <c r="AD298" s="271">
        <v>141.13499100000627</v>
      </c>
      <c r="AF298" s="271">
        <v>-29478.819074936</v>
      </c>
      <c r="AG298" s="402">
        <v>0</v>
      </c>
      <c r="AH298" s="402">
        <v>51821.317646000003</v>
      </c>
      <c r="AI298" s="402">
        <v>58282.626379000001</v>
      </c>
      <c r="AJ298" s="402">
        <v>58282.626379000001</v>
      </c>
      <c r="AK298" s="402">
        <v>99049.980519000004</v>
      </c>
      <c r="AL298" s="402">
        <v>141.13499100000627</v>
      </c>
      <c r="AM298" s="403" t="s">
        <v>514</v>
      </c>
      <c r="AN298" s="45">
        <v>8</v>
      </c>
      <c r="AO298" s="45" t="s">
        <v>545</v>
      </c>
      <c r="AP298" s="45">
        <v>8</v>
      </c>
      <c r="AR298" s="412"/>
      <c r="AS298" s="176"/>
    </row>
    <row r="299" spans="1:233">
      <c r="A299" s="77">
        <v>1515</v>
      </c>
      <c r="B299" s="77">
        <v>565</v>
      </c>
      <c r="C299" s="77" t="s">
        <v>27</v>
      </c>
      <c r="D299" s="77" t="s">
        <v>301</v>
      </c>
      <c r="E299" s="77" t="s">
        <v>344</v>
      </c>
      <c r="F299" s="77" t="s">
        <v>197</v>
      </c>
      <c r="G299" s="77" t="s">
        <v>471</v>
      </c>
      <c r="H299" s="77" t="s">
        <v>468</v>
      </c>
      <c r="I299" s="77" t="s">
        <v>405</v>
      </c>
      <c r="J299" s="454" t="s">
        <v>486</v>
      </c>
      <c r="K299" s="410">
        <v>36896</v>
      </c>
      <c r="L299" s="410">
        <v>38722</v>
      </c>
      <c r="M299" s="77" t="s">
        <v>30</v>
      </c>
      <c r="N299" s="271">
        <v>10000000</v>
      </c>
      <c r="O299" s="271">
        <v>-4174.0940140000002</v>
      </c>
      <c r="P299" s="411">
        <v>1.2</v>
      </c>
      <c r="Q299" s="271">
        <v>68.404810999999995</v>
      </c>
      <c r="R299" s="271">
        <v>68.411254</v>
      </c>
      <c r="S299" s="411">
        <v>6.4430000000044174E-3</v>
      </c>
      <c r="T299" s="271">
        <v>-26.893687732220439</v>
      </c>
      <c r="U299" s="271">
        <v>290.29653999999999</v>
      </c>
      <c r="V299" s="271">
        <v>0</v>
      </c>
      <c r="W299" s="271">
        <v>263.40285226777956</v>
      </c>
      <c r="X299" s="271">
        <v>242374.17115499999</v>
      </c>
      <c r="Y299" s="271">
        <v>242773.849885</v>
      </c>
      <c r="Z299" s="271">
        <v>399.67873000001418</v>
      </c>
      <c r="AA299" s="271">
        <v>136.27587773223462</v>
      </c>
      <c r="AB299" s="271">
        <v>242374.17115499999</v>
      </c>
      <c r="AC299" s="271">
        <v>242773.849885</v>
      </c>
      <c r="AD299" s="271">
        <v>399.67873000001418</v>
      </c>
      <c r="AF299" s="271">
        <v>-52184.523363028005</v>
      </c>
      <c r="AG299" s="402">
        <v>0</v>
      </c>
      <c r="AH299" s="402">
        <v>242773.849885</v>
      </c>
      <c r="AI299" s="402">
        <v>123464.55568200001</v>
      </c>
      <c r="AJ299" s="402">
        <v>123464.55568200001</v>
      </c>
      <c r="AK299" s="402">
        <v>-33174.941046999971</v>
      </c>
      <c r="AL299" s="402">
        <v>399.67873000001418</v>
      </c>
      <c r="AM299" s="403" t="s">
        <v>514</v>
      </c>
      <c r="AN299" s="45" t="s">
        <v>545</v>
      </c>
      <c r="AO299" s="45">
        <v>10</v>
      </c>
      <c r="AP299" s="45">
        <v>10</v>
      </c>
      <c r="AR299" s="412"/>
      <c r="AS299" s="176"/>
    </row>
    <row r="300" spans="1:233">
      <c r="A300" s="77">
        <v>1516</v>
      </c>
      <c r="B300" s="77">
        <v>566</v>
      </c>
      <c r="C300" s="77" t="s">
        <v>27</v>
      </c>
      <c r="D300" s="77" t="s">
        <v>301</v>
      </c>
      <c r="E300" s="77" t="s">
        <v>345</v>
      </c>
      <c r="F300" s="77" t="s">
        <v>199</v>
      </c>
      <c r="G300" s="77" t="s">
        <v>476</v>
      </c>
      <c r="H300" s="77" t="s">
        <v>482</v>
      </c>
      <c r="I300" s="77" t="s">
        <v>405</v>
      </c>
      <c r="J300" s="454" t="s">
        <v>486</v>
      </c>
      <c r="K300" s="410">
        <v>36896</v>
      </c>
      <c r="L300" s="410">
        <v>38722</v>
      </c>
      <c r="M300" s="77" t="s">
        <v>30</v>
      </c>
      <c r="N300" s="271">
        <v>10000000</v>
      </c>
      <c r="O300" s="271">
        <v>-4081.5890800000002</v>
      </c>
      <c r="P300" s="411">
        <v>0.65</v>
      </c>
      <c r="Q300" s="271">
        <v>57.432243</v>
      </c>
      <c r="R300" s="271">
        <v>57.444164000000001</v>
      </c>
      <c r="S300" s="411">
        <v>1.1921000000000959E-2</v>
      </c>
      <c r="T300" s="271">
        <v>-48.656623422683914</v>
      </c>
      <c r="U300" s="271">
        <v>265.14114999999998</v>
      </c>
      <c r="V300" s="271">
        <v>0</v>
      </c>
      <c r="W300" s="271">
        <v>216.48452657731607</v>
      </c>
      <c r="X300" s="271">
        <v>47222.110604000001</v>
      </c>
      <c r="Y300" s="271">
        <v>47366.539978000001</v>
      </c>
      <c r="Z300" s="271">
        <v>144.42937399999937</v>
      </c>
      <c r="AA300" s="271">
        <v>-72.055152577316704</v>
      </c>
      <c r="AB300" s="271">
        <v>47222.110604000001</v>
      </c>
      <c r="AC300" s="271">
        <v>47366.539978000001</v>
      </c>
      <c r="AD300" s="271">
        <v>144.42937399999937</v>
      </c>
      <c r="AF300" s="271">
        <v>-30213.963164700002</v>
      </c>
      <c r="AG300" s="402">
        <v>0</v>
      </c>
      <c r="AH300" s="402">
        <v>47366.539978000001</v>
      </c>
      <c r="AI300" s="402">
        <v>57861.133301000002</v>
      </c>
      <c r="AJ300" s="402">
        <v>57861.133301000002</v>
      </c>
      <c r="AK300" s="402">
        <v>40737.549856999998</v>
      </c>
      <c r="AL300" s="402">
        <v>144.42937399999937</v>
      </c>
      <c r="AM300" s="403" t="s">
        <v>514</v>
      </c>
      <c r="AN300" s="45">
        <v>7</v>
      </c>
      <c r="AO300" s="45" t="s">
        <v>545</v>
      </c>
      <c r="AP300" s="45">
        <v>7</v>
      </c>
      <c r="AR300" s="412"/>
      <c r="AS300" s="176"/>
    </row>
    <row r="301" spans="1:233">
      <c r="A301" s="77">
        <v>1517</v>
      </c>
      <c r="B301" s="77">
        <v>567</v>
      </c>
      <c r="C301" s="77" t="s">
        <v>27</v>
      </c>
      <c r="D301" s="77" t="s">
        <v>301</v>
      </c>
      <c r="E301" s="77" t="s">
        <v>346</v>
      </c>
      <c r="F301" s="77" t="s">
        <v>199</v>
      </c>
      <c r="G301" s="77" t="s">
        <v>476</v>
      </c>
      <c r="H301" s="77" t="s">
        <v>482</v>
      </c>
      <c r="I301" s="77" t="s">
        <v>405</v>
      </c>
      <c r="J301" s="454" t="s">
        <v>486</v>
      </c>
      <c r="K301" s="410">
        <v>36896</v>
      </c>
      <c r="L301" s="410">
        <v>38722</v>
      </c>
      <c r="M301" s="77" t="s">
        <v>30</v>
      </c>
      <c r="N301" s="271">
        <v>10000000</v>
      </c>
      <c r="O301" s="271">
        <v>-4078.4462840000001</v>
      </c>
      <c r="P301" s="411">
        <v>0.65</v>
      </c>
      <c r="Q301" s="271">
        <v>54.874527</v>
      </c>
      <c r="R301" s="271">
        <v>54.892052</v>
      </c>
      <c r="S301" s="411">
        <v>1.7524999999999125E-2</v>
      </c>
      <c r="T301" s="271">
        <v>-71.474771127096432</v>
      </c>
      <c r="U301" s="271">
        <v>226.41723099999999</v>
      </c>
      <c r="V301" s="271">
        <v>0</v>
      </c>
      <c r="W301" s="271">
        <v>154.94245987290356</v>
      </c>
      <c r="X301" s="271">
        <v>57911.528372000001</v>
      </c>
      <c r="Y301" s="271">
        <v>58036.982817999997</v>
      </c>
      <c r="Z301" s="271">
        <v>125.4544459999961</v>
      </c>
      <c r="AA301" s="271">
        <v>-29.488013872907459</v>
      </c>
      <c r="AB301" s="271">
        <v>57911.528372000001</v>
      </c>
      <c r="AC301" s="271">
        <v>58036.982817999997</v>
      </c>
      <c r="AD301" s="271">
        <v>125.4544459999961</v>
      </c>
      <c r="AF301" s="271">
        <v>-30190.698617310001</v>
      </c>
      <c r="AG301" s="402">
        <v>0</v>
      </c>
      <c r="AH301" s="402">
        <v>58036.982817999997</v>
      </c>
      <c r="AI301" s="402">
        <v>55879.052235999996</v>
      </c>
      <c r="AJ301" s="402">
        <v>55879.052235999996</v>
      </c>
      <c r="AK301" s="402">
        <v>20399.712744999997</v>
      </c>
      <c r="AL301" s="402">
        <v>125.4544459999961</v>
      </c>
      <c r="AM301" s="403" t="s">
        <v>514</v>
      </c>
      <c r="AN301" s="45">
        <v>7</v>
      </c>
      <c r="AO301" s="45" t="s">
        <v>545</v>
      </c>
      <c r="AP301" s="45">
        <v>7</v>
      </c>
      <c r="AR301" s="412"/>
      <c r="AS301" s="176"/>
    </row>
    <row r="302" spans="1:233">
      <c r="A302" s="77">
        <v>1518</v>
      </c>
      <c r="B302" s="77">
        <v>568</v>
      </c>
      <c r="C302" s="77" t="s">
        <v>27</v>
      </c>
      <c r="D302" s="77" t="s">
        <v>301</v>
      </c>
      <c r="E302" s="77" t="s">
        <v>48</v>
      </c>
      <c r="F302" s="77" t="s">
        <v>197</v>
      </c>
      <c r="G302" s="77" t="s">
        <v>476</v>
      </c>
      <c r="H302" s="77" t="s">
        <v>468</v>
      </c>
      <c r="I302" s="77" t="s">
        <v>405</v>
      </c>
      <c r="J302" s="454" t="s">
        <v>486</v>
      </c>
      <c r="K302" s="410">
        <v>36896</v>
      </c>
      <c r="L302" s="410">
        <v>38722</v>
      </c>
      <c r="M302" s="77" t="s">
        <v>30</v>
      </c>
      <c r="N302" s="271">
        <v>10000000</v>
      </c>
      <c r="O302" s="271">
        <v>-4035.6019209999999</v>
      </c>
      <c r="P302" s="411">
        <v>0.52</v>
      </c>
      <c r="Q302" s="271">
        <v>71.90316</v>
      </c>
      <c r="R302" s="271">
        <v>71.919985999999994</v>
      </c>
      <c r="S302" s="411">
        <v>1.6825999999994679E-2</v>
      </c>
      <c r="T302" s="271">
        <v>-67.903037922724522</v>
      </c>
      <c r="U302" s="271">
        <v>266.81420500000002</v>
      </c>
      <c r="V302" s="271">
        <v>0</v>
      </c>
      <c r="W302" s="271">
        <v>198.91116707727548</v>
      </c>
      <c r="X302" s="271">
        <v>-70249.335432000007</v>
      </c>
      <c r="Y302" s="271">
        <v>-70210.573753000004</v>
      </c>
      <c r="Z302" s="271">
        <v>38.761679000002914</v>
      </c>
      <c r="AA302" s="271">
        <v>-160.14948807727257</v>
      </c>
      <c r="AB302" s="271">
        <v>-70249.335432000007</v>
      </c>
      <c r="AC302" s="271">
        <v>-70210.573753000004</v>
      </c>
      <c r="AD302" s="271">
        <v>38.761679000002914</v>
      </c>
      <c r="AF302" s="271">
        <v>-50453.095216342001</v>
      </c>
      <c r="AG302" s="402">
        <v>0</v>
      </c>
      <c r="AH302" s="402">
        <v>-70210.573753000004</v>
      </c>
      <c r="AI302" s="402">
        <v>25046.562057000003</v>
      </c>
      <c r="AJ302" s="402">
        <v>25046.562057000003</v>
      </c>
      <c r="AK302" s="402">
        <v>24866.302457999991</v>
      </c>
      <c r="AL302" s="402">
        <v>38.761679000002914</v>
      </c>
      <c r="AM302" s="403" t="s">
        <v>514</v>
      </c>
      <c r="AN302" s="45" t="s">
        <v>545</v>
      </c>
      <c r="AO302" s="45">
        <v>10</v>
      </c>
      <c r="AP302" s="45">
        <v>10</v>
      </c>
      <c r="AR302" s="412"/>
      <c r="AS302" s="176"/>
    </row>
    <row r="303" spans="1:233">
      <c r="A303" s="77">
        <v>1519</v>
      </c>
      <c r="B303" s="77">
        <v>569</v>
      </c>
      <c r="C303" s="77" t="s">
        <v>27</v>
      </c>
      <c r="D303" s="77" t="s">
        <v>301</v>
      </c>
      <c r="E303" s="77" t="s">
        <v>347</v>
      </c>
      <c r="F303" s="77" t="s">
        <v>200</v>
      </c>
      <c r="G303" s="77" t="s">
        <v>476</v>
      </c>
      <c r="H303" s="77" t="s">
        <v>478</v>
      </c>
      <c r="I303" s="77" t="s">
        <v>405</v>
      </c>
      <c r="J303" s="454" t="s">
        <v>486</v>
      </c>
      <c r="K303" s="410">
        <v>36896</v>
      </c>
      <c r="L303" s="410">
        <v>38722</v>
      </c>
      <c r="M303" s="77" t="s">
        <v>30</v>
      </c>
      <c r="N303" s="271">
        <v>10000000</v>
      </c>
      <c r="O303" s="271">
        <v>-4065.9092810000002</v>
      </c>
      <c r="P303" s="411">
        <v>0.52</v>
      </c>
      <c r="Q303" s="271">
        <v>55.758727</v>
      </c>
      <c r="R303" s="271">
        <v>55.773122999999998</v>
      </c>
      <c r="S303" s="411">
        <v>1.4395999999997855E-2</v>
      </c>
      <c r="T303" s="271">
        <v>-58.532830009267279</v>
      </c>
      <c r="U303" s="271">
        <v>245.669849</v>
      </c>
      <c r="V303" s="271">
        <v>0</v>
      </c>
      <c r="W303" s="271">
        <v>187.13701899073271</v>
      </c>
      <c r="X303" s="271">
        <v>-3087.7770740000001</v>
      </c>
      <c r="Y303" s="271">
        <v>-3010.031966</v>
      </c>
      <c r="Z303" s="271">
        <v>77.745108000000073</v>
      </c>
      <c r="AA303" s="271">
        <v>-109.39191099073264</v>
      </c>
      <c r="AB303" s="271">
        <v>-3087.7770740000001</v>
      </c>
      <c r="AC303" s="271">
        <v>-3010.031966</v>
      </c>
      <c r="AD303" s="271">
        <v>77.745108000000073</v>
      </c>
      <c r="AF303" s="271">
        <v>-23409.472685357501</v>
      </c>
      <c r="AG303" s="402">
        <v>0</v>
      </c>
      <c r="AH303" s="402">
        <v>-3010.031966</v>
      </c>
      <c r="AI303" s="402">
        <v>3161.8546199999996</v>
      </c>
      <c r="AJ303" s="402">
        <v>3161.8546199999996</v>
      </c>
      <c r="AK303" s="402">
        <v>82273.441712</v>
      </c>
      <c r="AL303" s="402">
        <v>77.745108000000073</v>
      </c>
      <c r="AM303" s="403" t="s">
        <v>514</v>
      </c>
      <c r="AN303" s="45">
        <v>6</v>
      </c>
      <c r="AO303" s="45" t="s">
        <v>545</v>
      </c>
      <c r="AP303" s="45">
        <v>6</v>
      </c>
      <c r="AR303" s="412"/>
      <c r="AS303" s="176"/>
    </row>
    <row r="304" spans="1:233">
      <c r="A304" s="77">
        <v>1520</v>
      </c>
      <c r="B304" s="77">
        <v>570</v>
      </c>
      <c r="C304" s="77" t="s">
        <v>27</v>
      </c>
      <c r="D304" s="77" t="s">
        <v>301</v>
      </c>
      <c r="E304" s="77" t="s">
        <v>353</v>
      </c>
      <c r="F304" s="77" t="s">
        <v>205</v>
      </c>
      <c r="G304" s="77" t="s">
        <v>471</v>
      </c>
      <c r="H304" s="77" t="s">
        <v>468</v>
      </c>
      <c r="I304" s="77" t="s">
        <v>405</v>
      </c>
      <c r="J304" s="454" t="s">
        <v>486</v>
      </c>
      <c r="K304" s="410">
        <v>36896</v>
      </c>
      <c r="L304" s="410">
        <v>38722</v>
      </c>
      <c r="M304" s="77" t="s">
        <v>30</v>
      </c>
      <c r="N304" s="271">
        <v>10000000</v>
      </c>
      <c r="O304" s="271">
        <v>-4164.3220199999996</v>
      </c>
      <c r="P304" s="411">
        <v>1.85</v>
      </c>
      <c r="Q304" s="271">
        <v>189.37966</v>
      </c>
      <c r="R304" s="271">
        <v>189.386562</v>
      </c>
      <c r="S304" s="411">
        <v>6.9019999999966331E-3</v>
      </c>
      <c r="T304" s="271">
        <v>-28.742150582025975</v>
      </c>
      <c r="U304" s="271">
        <v>601.80031499999996</v>
      </c>
      <c r="V304" s="271">
        <v>0</v>
      </c>
      <c r="W304" s="271">
        <v>573.05816441797401</v>
      </c>
      <c r="X304" s="271">
        <v>27190.505400999999</v>
      </c>
      <c r="Y304" s="271">
        <v>27668.921027</v>
      </c>
      <c r="Z304" s="271">
        <v>478.41562600000179</v>
      </c>
      <c r="AA304" s="271">
        <v>-94.642538417972219</v>
      </c>
      <c r="AB304" s="271">
        <v>27190.505400999999</v>
      </c>
      <c r="AC304" s="271">
        <v>27668.921027</v>
      </c>
      <c r="AD304" s="271">
        <v>478.41562600000179</v>
      </c>
      <c r="AF304" s="271">
        <v>-41101.858337400001</v>
      </c>
      <c r="AG304" s="402">
        <v>0</v>
      </c>
      <c r="AH304" s="402">
        <v>27668.921027</v>
      </c>
      <c r="AI304" s="402">
        <v>92838.682922000007</v>
      </c>
      <c r="AJ304" s="402">
        <v>92838.682922000007</v>
      </c>
      <c r="AK304" s="402">
        <v>66523.619414999994</v>
      </c>
      <c r="AL304" s="402">
        <v>478.41562600000179</v>
      </c>
      <c r="AM304" s="403" t="s">
        <v>514</v>
      </c>
      <c r="AN304" s="45" t="s">
        <v>545</v>
      </c>
      <c r="AO304" s="45">
        <v>9</v>
      </c>
      <c r="AP304" s="45">
        <v>9</v>
      </c>
      <c r="AR304" s="412"/>
      <c r="AS304" s="176"/>
    </row>
    <row r="305" spans="1:45">
      <c r="A305" s="77">
        <v>1521</v>
      </c>
      <c r="B305" s="77">
        <v>571</v>
      </c>
      <c r="C305" s="77" t="s">
        <v>27</v>
      </c>
      <c r="D305" s="77" t="s">
        <v>301</v>
      </c>
      <c r="E305" s="77" t="s">
        <v>355</v>
      </c>
      <c r="F305" s="77" t="s">
        <v>200</v>
      </c>
      <c r="G305" s="77" t="s">
        <v>477</v>
      </c>
      <c r="H305" s="77" t="s">
        <v>468</v>
      </c>
      <c r="I305" s="77" t="s">
        <v>405</v>
      </c>
      <c r="J305" s="454" t="s">
        <v>486</v>
      </c>
      <c r="K305" s="410">
        <v>36896</v>
      </c>
      <c r="L305" s="410">
        <v>38722</v>
      </c>
      <c r="M305" s="77" t="s">
        <v>30</v>
      </c>
      <c r="N305" s="271">
        <v>10000000</v>
      </c>
      <c r="O305" s="271">
        <v>-4049.5307859999998</v>
      </c>
      <c r="P305" s="411">
        <v>0.54</v>
      </c>
      <c r="Q305" s="271">
        <v>62.388328000000001</v>
      </c>
      <c r="R305" s="271">
        <v>62.390864999999998</v>
      </c>
      <c r="S305" s="411">
        <v>2.5369999999966808E-3</v>
      </c>
      <c r="T305" s="271">
        <v>-10.273659604068559</v>
      </c>
      <c r="U305" s="271">
        <v>273.84217000000001</v>
      </c>
      <c r="V305" s="271">
        <v>0</v>
      </c>
      <c r="W305" s="271">
        <v>263.56851039593147</v>
      </c>
      <c r="X305" s="271">
        <v>-21880.169636999999</v>
      </c>
      <c r="Y305" s="271">
        <v>-21756.061038</v>
      </c>
      <c r="Z305" s="271">
        <v>124.10859899999923</v>
      </c>
      <c r="AA305" s="271">
        <v>-139.45991139593224</v>
      </c>
      <c r="AB305" s="271">
        <v>-21880.169636999999</v>
      </c>
      <c r="AC305" s="271">
        <v>-21756.061038</v>
      </c>
      <c r="AD305" s="271">
        <v>124.10859899999923</v>
      </c>
      <c r="AF305" s="271">
        <v>-23315.173500394998</v>
      </c>
      <c r="AG305" s="402">
        <v>0</v>
      </c>
      <c r="AH305" s="402">
        <v>-21756.061038</v>
      </c>
      <c r="AI305" s="402">
        <v>26576.150725</v>
      </c>
      <c r="AJ305" s="402">
        <v>26576.150725</v>
      </c>
      <c r="AK305" s="402">
        <v>32656.223361999997</v>
      </c>
      <c r="AL305" s="402">
        <v>124.10859899999923</v>
      </c>
      <c r="AM305" s="403" t="s">
        <v>514</v>
      </c>
      <c r="AN305" s="45">
        <v>6</v>
      </c>
      <c r="AO305" s="45" t="s">
        <v>545</v>
      </c>
      <c r="AP305" s="45">
        <v>6</v>
      </c>
      <c r="AR305" s="412"/>
      <c r="AS305" s="176"/>
    </row>
    <row r="306" spans="1:45">
      <c r="A306" s="77">
        <v>1522</v>
      </c>
      <c r="B306" s="77">
        <v>572</v>
      </c>
      <c r="C306" s="77" t="s">
        <v>27</v>
      </c>
      <c r="D306" s="77" t="s">
        <v>301</v>
      </c>
      <c r="E306" s="77" t="s">
        <v>357</v>
      </c>
      <c r="F306" s="77" t="s">
        <v>199</v>
      </c>
      <c r="G306" s="77" t="s">
        <v>477</v>
      </c>
      <c r="H306" s="77" t="s">
        <v>468</v>
      </c>
      <c r="I306" s="77" t="s">
        <v>405</v>
      </c>
      <c r="J306" s="454" t="s">
        <v>486</v>
      </c>
      <c r="K306" s="410">
        <v>36896</v>
      </c>
      <c r="L306" s="410">
        <v>38722</v>
      </c>
      <c r="M306" s="77" t="s">
        <v>30</v>
      </c>
      <c r="N306" s="271">
        <v>10000000</v>
      </c>
      <c r="O306" s="271">
        <v>-4200.1258399999997</v>
      </c>
      <c r="P306" s="411">
        <v>2.2000000000000002</v>
      </c>
      <c r="Q306" s="271">
        <v>164.37697</v>
      </c>
      <c r="R306" s="271">
        <v>164.40811500000001</v>
      </c>
      <c r="S306" s="411">
        <v>3.1145000000009304E-2</v>
      </c>
      <c r="T306" s="271">
        <v>-130.81291928683908</v>
      </c>
      <c r="U306" s="271">
        <v>734.56714099999999</v>
      </c>
      <c r="V306" s="271">
        <v>0</v>
      </c>
      <c r="W306" s="271">
        <v>603.75422171316086</v>
      </c>
      <c r="X306" s="271">
        <v>279474.20214299997</v>
      </c>
      <c r="Y306" s="271">
        <v>280055.64201700001</v>
      </c>
      <c r="Z306" s="271">
        <v>581.43987400003243</v>
      </c>
      <c r="AA306" s="271">
        <v>-22.314347713128427</v>
      </c>
      <c r="AB306" s="271">
        <v>279474.20214299997</v>
      </c>
      <c r="AC306" s="271">
        <v>280055.64201700001</v>
      </c>
      <c r="AD306" s="271">
        <v>581.43987400003243</v>
      </c>
      <c r="AF306" s="271">
        <v>-31091.431530599999</v>
      </c>
      <c r="AG306" s="402">
        <v>0</v>
      </c>
      <c r="AH306" s="402">
        <v>280055.64201700001</v>
      </c>
      <c r="AI306" s="402">
        <v>99740.724064000009</v>
      </c>
      <c r="AJ306" s="402">
        <v>99740.724064000009</v>
      </c>
      <c r="AK306" s="402">
        <v>43319.808489999996</v>
      </c>
      <c r="AL306" s="402">
        <v>581.43987400003243</v>
      </c>
      <c r="AM306" s="403" t="s">
        <v>514</v>
      </c>
      <c r="AN306" s="45">
        <v>7</v>
      </c>
      <c r="AO306" s="45" t="s">
        <v>545</v>
      </c>
      <c r="AP306" s="45">
        <v>7</v>
      </c>
      <c r="AR306" s="412"/>
      <c r="AS306" s="176"/>
    </row>
    <row r="307" spans="1:45">
      <c r="A307" s="77">
        <v>1523</v>
      </c>
      <c r="B307" s="77">
        <v>573</v>
      </c>
      <c r="C307" s="77" t="s">
        <v>27</v>
      </c>
      <c r="D307" s="77" t="s">
        <v>301</v>
      </c>
      <c r="E307" s="77" t="s">
        <v>358</v>
      </c>
      <c r="F307" s="77" t="s">
        <v>388</v>
      </c>
      <c r="G307" s="77" t="s">
        <v>471</v>
      </c>
      <c r="H307" s="77" t="s">
        <v>494</v>
      </c>
      <c r="I307" s="77" t="s">
        <v>405</v>
      </c>
      <c r="J307" s="454" t="s">
        <v>486</v>
      </c>
      <c r="K307" s="410">
        <v>36896</v>
      </c>
      <c r="L307" s="410">
        <v>38722</v>
      </c>
      <c r="M307" s="77" t="s">
        <v>30</v>
      </c>
      <c r="N307" s="271">
        <v>10000000</v>
      </c>
      <c r="O307" s="271">
        <v>-4007.115965</v>
      </c>
      <c r="P307" s="411">
        <v>0.14000000000000001</v>
      </c>
      <c r="Q307" s="271">
        <v>15.160773000000001</v>
      </c>
      <c r="R307" s="271">
        <v>15.163441000000001</v>
      </c>
      <c r="S307" s="411">
        <v>2.6679999999998927E-3</v>
      </c>
      <c r="T307" s="271">
        <v>-10.69098539461957</v>
      </c>
      <c r="U307" s="271">
        <v>53.282324000000003</v>
      </c>
      <c r="V307" s="271">
        <v>0</v>
      </c>
      <c r="W307" s="271">
        <v>42.591338605380429</v>
      </c>
      <c r="X307" s="271">
        <v>-1527.3168390000001</v>
      </c>
      <c r="Y307" s="271">
        <v>-1501.853646</v>
      </c>
      <c r="Z307" s="271">
        <v>25.463193000000047</v>
      </c>
      <c r="AA307" s="271">
        <v>-17.128145605380382</v>
      </c>
      <c r="AB307" s="271">
        <v>-1527.3168390000001</v>
      </c>
      <c r="AC307" s="271">
        <v>-1501.853646</v>
      </c>
      <c r="AD307" s="271">
        <v>25.463193000000047</v>
      </c>
      <c r="AF307" s="271">
        <v>-5998.4522438067506</v>
      </c>
      <c r="AG307" s="402">
        <v>0</v>
      </c>
      <c r="AH307" s="402">
        <v>-1501.853646</v>
      </c>
      <c r="AI307" s="402">
        <v>23928.264752999999</v>
      </c>
      <c r="AJ307" s="402">
        <v>23928.264752999999</v>
      </c>
      <c r="AK307" s="402">
        <v>-551.08202600000004</v>
      </c>
      <c r="AL307" s="402">
        <v>25.463193000000047</v>
      </c>
      <c r="AM307" s="403" t="s">
        <v>514</v>
      </c>
      <c r="AN307" s="45">
        <v>1</v>
      </c>
      <c r="AO307" s="45" t="s">
        <v>545</v>
      </c>
      <c r="AP307" s="45">
        <v>1</v>
      </c>
      <c r="AR307" s="412"/>
      <c r="AS307" s="176"/>
    </row>
    <row r="308" spans="1:45">
      <c r="A308" s="77">
        <v>1524</v>
      </c>
      <c r="B308" s="77">
        <v>625</v>
      </c>
      <c r="C308" s="77" t="s">
        <v>27</v>
      </c>
      <c r="D308" s="77" t="s">
        <v>301</v>
      </c>
      <c r="E308" s="77" t="s">
        <v>359</v>
      </c>
      <c r="F308" s="77" t="s">
        <v>201</v>
      </c>
      <c r="G308" s="77" t="s">
        <v>473</v>
      </c>
      <c r="H308" s="77" t="s">
        <v>472</v>
      </c>
      <c r="I308" s="77" t="s">
        <v>405</v>
      </c>
      <c r="J308" s="454" t="s">
        <v>486</v>
      </c>
      <c r="K308" s="410">
        <v>36896</v>
      </c>
      <c r="L308" s="410">
        <v>38722</v>
      </c>
      <c r="M308" s="77" t="s">
        <v>30</v>
      </c>
      <c r="N308" s="271">
        <v>10000000</v>
      </c>
      <c r="O308" s="271">
        <v>-4063.5399709999997</v>
      </c>
      <c r="P308" s="411">
        <v>0.62</v>
      </c>
      <c r="Q308" s="271">
        <v>52.526335000000003</v>
      </c>
      <c r="R308" s="271">
        <v>52.543688000000003</v>
      </c>
      <c r="S308" s="411">
        <v>1.7352999999999952E-2</v>
      </c>
      <c r="T308" s="271">
        <v>-70.514609116762799</v>
      </c>
      <c r="U308" s="271">
        <v>212.03611100000001</v>
      </c>
      <c r="V308" s="271">
        <v>0</v>
      </c>
      <c r="W308" s="271">
        <v>141.52150188323719</v>
      </c>
      <c r="X308" s="271">
        <v>54581.671445</v>
      </c>
      <c r="Y308" s="271">
        <v>54698.220326000002</v>
      </c>
      <c r="Z308" s="271">
        <v>116.54888100000244</v>
      </c>
      <c r="AA308" s="271">
        <v>-24.972620883234754</v>
      </c>
      <c r="AB308" s="271">
        <v>54581.671445</v>
      </c>
      <c r="AC308" s="271">
        <v>54698.220326000002</v>
      </c>
      <c r="AD308" s="271">
        <v>116.54888100000244</v>
      </c>
      <c r="AF308" s="271">
        <v>-29411.902310098001</v>
      </c>
      <c r="AG308" s="402">
        <v>0</v>
      </c>
      <c r="AH308" s="402">
        <v>54698.220326000002</v>
      </c>
      <c r="AI308" s="402">
        <v>48986.441789000004</v>
      </c>
      <c r="AJ308" s="402">
        <v>48986.441789000004</v>
      </c>
      <c r="AK308" s="402">
        <v>41048.705421999999</v>
      </c>
      <c r="AL308" s="402">
        <v>116.54888100000244</v>
      </c>
      <c r="AM308" s="403" t="s">
        <v>514</v>
      </c>
      <c r="AN308" s="45">
        <v>8</v>
      </c>
      <c r="AO308" s="45" t="s">
        <v>545</v>
      </c>
      <c r="AP308" s="45">
        <v>8</v>
      </c>
      <c r="AR308" s="412"/>
      <c r="AS308" s="176"/>
    </row>
    <row r="309" spans="1:45">
      <c r="A309" s="77">
        <v>1525</v>
      </c>
      <c r="B309" s="77">
        <v>574</v>
      </c>
      <c r="C309" s="77" t="s">
        <v>27</v>
      </c>
      <c r="D309" s="77" t="s">
        <v>301</v>
      </c>
      <c r="E309" s="77" t="s">
        <v>361</v>
      </c>
      <c r="F309" s="77" t="s">
        <v>200</v>
      </c>
      <c r="G309" s="77" t="s">
        <v>471</v>
      </c>
      <c r="H309" s="77" t="s">
        <v>468</v>
      </c>
      <c r="I309" s="77" t="s">
        <v>405</v>
      </c>
      <c r="J309" s="454" t="s">
        <v>486</v>
      </c>
      <c r="K309" s="410">
        <v>36896</v>
      </c>
      <c r="L309" s="410">
        <v>38722</v>
      </c>
      <c r="M309" s="77" t="s">
        <v>30</v>
      </c>
      <c r="N309" s="271">
        <v>10000000</v>
      </c>
      <c r="O309" s="271">
        <v>-4105.889647</v>
      </c>
      <c r="P309" s="411">
        <v>1.05</v>
      </c>
      <c r="Q309" s="271">
        <v>97.002146999999994</v>
      </c>
      <c r="R309" s="271">
        <v>97.016335999999995</v>
      </c>
      <c r="S309" s="411">
        <v>1.4189000000001784E-2</v>
      </c>
      <c r="T309" s="271">
        <v>-58.25846820129032</v>
      </c>
      <c r="U309" s="271">
        <v>351.447813</v>
      </c>
      <c r="V309" s="271">
        <v>0</v>
      </c>
      <c r="W309" s="271">
        <v>293.18934479870967</v>
      </c>
      <c r="X309" s="271">
        <v>58316.341720999997</v>
      </c>
      <c r="Y309" s="271">
        <v>58563.739608000003</v>
      </c>
      <c r="Z309" s="271">
        <v>247.39788700000645</v>
      </c>
      <c r="AA309" s="271">
        <v>-45.79145779870322</v>
      </c>
      <c r="AB309" s="271">
        <v>58316.341720999997</v>
      </c>
      <c r="AC309" s="271">
        <v>58563.739608000003</v>
      </c>
      <c r="AD309" s="271">
        <v>247.39788700000645</v>
      </c>
      <c r="AF309" s="271">
        <v>-23639.659642602503</v>
      </c>
      <c r="AG309" s="402">
        <v>0</v>
      </c>
      <c r="AH309" s="402">
        <v>58563.739608000003</v>
      </c>
      <c r="AI309" s="402">
        <v>42997.254634000004</v>
      </c>
      <c r="AJ309" s="402">
        <v>42997.254634000004</v>
      </c>
      <c r="AK309" s="402">
        <v>15929.23891</v>
      </c>
      <c r="AL309" s="402">
        <v>247.39788700000645</v>
      </c>
      <c r="AM309" s="403" t="s">
        <v>514</v>
      </c>
      <c r="AN309" s="45">
        <v>6</v>
      </c>
      <c r="AO309" s="45" t="s">
        <v>545</v>
      </c>
      <c r="AP309" s="45">
        <v>6</v>
      </c>
      <c r="AR309" s="412"/>
      <c r="AS309" s="176"/>
    </row>
    <row r="310" spans="1:45">
      <c r="A310" s="77">
        <v>1526</v>
      </c>
      <c r="B310" s="77">
        <v>575</v>
      </c>
      <c r="C310" s="77" t="s">
        <v>27</v>
      </c>
      <c r="D310" s="77" t="s">
        <v>301</v>
      </c>
      <c r="E310" s="77" t="s">
        <v>362</v>
      </c>
      <c r="F310" s="77" t="s">
        <v>205</v>
      </c>
      <c r="G310" s="77" t="s">
        <v>485</v>
      </c>
      <c r="H310" s="77" t="s">
        <v>497</v>
      </c>
      <c r="I310" s="77" t="s">
        <v>405</v>
      </c>
      <c r="J310" s="454" t="s">
        <v>486</v>
      </c>
      <c r="K310" s="410">
        <v>36896</v>
      </c>
      <c r="L310" s="410">
        <v>38722</v>
      </c>
      <c r="M310" s="77" t="s">
        <v>30</v>
      </c>
      <c r="N310" s="271">
        <v>10000000</v>
      </c>
      <c r="O310" s="271">
        <v>-4185.2011629999997</v>
      </c>
      <c r="P310" s="411">
        <v>1.65</v>
      </c>
      <c r="Q310" s="271">
        <v>159.360276</v>
      </c>
      <c r="R310" s="271">
        <v>159.388632</v>
      </c>
      <c r="S310" s="411">
        <v>2.8356000000002268E-2</v>
      </c>
      <c r="T310" s="271">
        <v>-118.67556417803749</v>
      </c>
      <c r="U310" s="271">
        <v>560.10045500000001</v>
      </c>
      <c r="V310" s="271">
        <v>0</v>
      </c>
      <c r="W310" s="271">
        <v>441.42489082196255</v>
      </c>
      <c r="X310" s="271">
        <v>62508.848345999999</v>
      </c>
      <c r="Y310" s="271">
        <v>62862.857373999999</v>
      </c>
      <c r="Z310" s="271">
        <v>354.0090280000004</v>
      </c>
      <c r="AA310" s="271">
        <v>-87.415862821962151</v>
      </c>
      <c r="AB310" s="271">
        <v>62508.848345999999</v>
      </c>
      <c r="AC310" s="271">
        <v>62862.857373999999</v>
      </c>
      <c r="AD310" s="271">
        <v>354.0090280000004</v>
      </c>
      <c r="AF310" s="271">
        <v>-41307.935478809995</v>
      </c>
      <c r="AG310" s="402">
        <v>0</v>
      </c>
      <c r="AH310" s="402">
        <v>62862.857373999999</v>
      </c>
      <c r="AI310" s="402">
        <v>100595.60768</v>
      </c>
      <c r="AJ310" s="402">
        <v>100595.60768</v>
      </c>
      <c r="AK310" s="402">
        <v>65747.167216000002</v>
      </c>
      <c r="AL310" s="402">
        <v>354.0090280000004</v>
      </c>
      <c r="AM310" s="403" t="s">
        <v>514</v>
      </c>
      <c r="AN310" s="45" t="s">
        <v>545</v>
      </c>
      <c r="AO310" s="45">
        <v>9</v>
      </c>
      <c r="AP310" s="45">
        <v>9</v>
      </c>
      <c r="AR310" s="412"/>
      <c r="AS310" s="176"/>
    </row>
    <row r="311" spans="1:45">
      <c r="A311" s="464">
        <v>1527</v>
      </c>
      <c r="B311" s="464">
        <v>626</v>
      </c>
      <c r="C311" s="464" t="s">
        <v>27</v>
      </c>
      <c r="D311" s="464" t="s">
        <v>301</v>
      </c>
      <c r="E311" s="464" t="s">
        <v>363</v>
      </c>
      <c r="F311" s="464" t="s">
        <v>201</v>
      </c>
      <c r="G311" s="464" t="s">
        <v>487</v>
      </c>
      <c r="H311" s="464" t="s">
        <v>472</v>
      </c>
      <c r="I311" s="464" t="s">
        <v>405</v>
      </c>
      <c r="J311" s="465" t="s">
        <v>486</v>
      </c>
      <c r="K311" s="466">
        <v>36896</v>
      </c>
      <c r="L311" s="466">
        <v>38722</v>
      </c>
      <c r="M311" s="464" t="s">
        <v>30</v>
      </c>
      <c r="N311" s="467">
        <v>10000000</v>
      </c>
      <c r="O311" s="467">
        <v>-4054.048972</v>
      </c>
      <c r="P311" s="468">
        <v>0.5</v>
      </c>
      <c r="Q311" s="467">
        <v>54.328682999999998</v>
      </c>
      <c r="R311" s="467">
        <v>54.339931999999997</v>
      </c>
      <c r="S311" s="468">
        <v>1.1248999999999398E-2</v>
      </c>
      <c r="T311" s="467">
        <v>-45.603996886025563</v>
      </c>
      <c r="U311" s="467">
        <v>231.146174</v>
      </c>
      <c r="V311" s="467">
        <v>0</v>
      </c>
      <c r="W311" s="467">
        <v>185.54217711397445</v>
      </c>
      <c r="X311" s="467">
        <v>-5984.3977489999997</v>
      </c>
      <c r="Y311" s="467">
        <v>-5900.2906819999998</v>
      </c>
      <c r="Z311" s="467">
        <v>84.107066999999915</v>
      </c>
      <c r="AA311" s="467">
        <v>-101.43511011397453</v>
      </c>
      <c r="AB311" s="467">
        <v>-5984.3977489999997</v>
      </c>
      <c r="AC311" s="467">
        <v>-5900.2906819999998</v>
      </c>
      <c r="AD311" s="467">
        <v>84.107066999999915</v>
      </c>
      <c r="AE311" s="467"/>
      <c r="AF311" s="467">
        <v>-29343.206459336005</v>
      </c>
      <c r="AG311" s="402">
        <v>0</v>
      </c>
      <c r="AH311" s="402">
        <v>-5900.2906819999998</v>
      </c>
      <c r="AI311" s="402">
        <v>60413.529302999996</v>
      </c>
      <c r="AJ311" s="402">
        <v>60413.529302999996</v>
      </c>
      <c r="AK311" s="402">
        <v>39990.533380000001</v>
      </c>
      <c r="AL311" s="402">
        <v>84.107066999999915</v>
      </c>
      <c r="AM311" s="403" t="s">
        <v>514</v>
      </c>
      <c r="AN311" s="45">
        <v>8</v>
      </c>
      <c r="AO311" s="45" t="s">
        <v>545</v>
      </c>
      <c r="AP311" s="45">
        <v>8</v>
      </c>
      <c r="AR311" s="412"/>
      <c r="AS311" s="176"/>
    </row>
    <row r="312" spans="1:45">
      <c r="A312" s="77">
        <v>1528</v>
      </c>
      <c r="B312" s="77">
        <v>576</v>
      </c>
      <c r="C312" s="77" t="s">
        <v>27</v>
      </c>
      <c r="D312" s="77" t="s">
        <v>301</v>
      </c>
      <c r="E312" s="77" t="s">
        <v>364</v>
      </c>
      <c r="F312" s="77" t="s">
        <v>197</v>
      </c>
      <c r="G312" s="77" t="s">
        <v>476</v>
      </c>
      <c r="H312" s="77" t="s">
        <v>468</v>
      </c>
      <c r="I312" s="77" t="s">
        <v>405</v>
      </c>
      <c r="J312" s="454" t="s">
        <v>486</v>
      </c>
      <c r="K312" s="410">
        <v>36896</v>
      </c>
      <c r="L312" s="410">
        <v>38722</v>
      </c>
      <c r="M312" s="77" t="s">
        <v>30</v>
      </c>
      <c r="N312" s="271">
        <v>10000000</v>
      </c>
      <c r="O312" s="271">
        <v>-4213.2999820000005</v>
      </c>
      <c r="P312" s="411">
        <v>1.6</v>
      </c>
      <c r="Q312" s="271">
        <v>118.247215</v>
      </c>
      <c r="R312" s="271">
        <v>118.268558</v>
      </c>
      <c r="S312" s="411">
        <v>2.1343000000001666E-2</v>
      </c>
      <c r="T312" s="271">
        <v>-89.92446151583303</v>
      </c>
      <c r="U312" s="271">
        <v>485.655732</v>
      </c>
      <c r="V312" s="271">
        <v>0</v>
      </c>
      <c r="W312" s="271">
        <v>395.731270484167</v>
      </c>
      <c r="X312" s="271">
        <v>208560.41007099999</v>
      </c>
      <c r="Y312" s="271">
        <v>208991.02728000001</v>
      </c>
      <c r="Z312" s="271">
        <v>430.61720900001819</v>
      </c>
      <c r="AA312" s="271">
        <v>34.885938515851194</v>
      </c>
      <c r="AB312" s="271">
        <v>208560.41007099999</v>
      </c>
      <c r="AC312" s="271">
        <v>208991.02728000001</v>
      </c>
      <c r="AD312" s="271">
        <v>430.61720900001819</v>
      </c>
      <c r="AF312" s="271">
        <v>-52674.676374964009</v>
      </c>
      <c r="AG312" s="402">
        <v>0</v>
      </c>
      <c r="AH312" s="402">
        <v>208991.02728000001</v>
      </c>
      <c r="AI312" s="402">
        <v>157446.20928100002</v>
      </c>
      <c r="AJ312" s="402">
        <v>157446.20928100002</v>
      </c>
      <c r="AK312" s="402">
        <v>63005.731880000007</v>
      </c>
      <c r="AL312" s="402">
        <v>430.61720900001819</v>
      </c>
      <c r="AM312" s="403" t="s">
        <v>514</v>
      </c>
      <c r="AN312" s="45" t="s">
        <v>545</v>
      </c>
      <c r="AO312" s="45">
        <v>10</v>
      </c>
      <c r="AP312" s="45">
        <v>10</v>
      </c>
      <c r="AR312" s="412"/>
      <c r="AS312" s="176"/>
    </row>
    <row r="313" spans="1:45">
      <c r="A313" s="77">
        <v>1529</v>
      </c>
      <c r="B313" s="77">
        <v>577</v>
      </c>
      <c r="C313" s="77" t="s">
        <v>27</v>
      </c>
      <c r="D313" s="77" t="s">
        <v>301</v>
      </c>
      <c r="E313" s="77" t="s">
        <v>560</v>
      </c>
      <c r="F313" s="77" t="s">
        <v>197</v>
      </c>
      <c r="G313" s="77" t="s">
        <v>476</v>
      </c>
      <c r="H313" s="77" t="s">
        <v>468</v>
      </c>
      <c r="I313" s="77" t="s">
        <v>405</v>
      </c>
      <c r="J313" s="454" t="s">
        <v>486</v>
      </c>
      <c r="K313" s="410">
        <v>36896</v>
      </c>
      <c r="L313" s="410">
        <v>38722</v>
      </c>
      <c r="M313" s="77" t="s">
        <v>30</v>
      </c>
      <c r="N313" s="271">
        <v>10000000</v>
      </c>
      <c r="O313" s="271">
        <v>-4032.6305430000002</v>
      </c>
      <c r="P313" s="411">
        <v>0.66</v>
      </c>
      <c r="Q313" s="271">
        <v>122.221971</v>
      </c>
      <c r="R313" s="271">
        <v>122.233549</v>
      </c>
      <c r="S313" s="411">
        <v>1.1578000000000088E-2</v>
      </c>
      <c r="T313" s="271">
        <v>-46.689796426854357</v>
      </c>
      <c r="U313" s="271">
        <v>395.59233999999998</v>
      </c>
      <c r="V313" s="271">
        <v>0</v>
      </c>
      <c r="W313" s="271">
        <v>348.90254357314564</v>
      </c>
      <c r="X313" s="271">
        <v>-214142.835486</v>
      </c>
      <c r="Y313" s="271">
        <v>-214107.505985</v>
      </c>
      <c r="Z313" s="271">
        <v>35.329501000000164</v>
      </c>
      <c r="AA313" s="271">
        <v>-313.57304257314547</v>
      </c>
      <c r="AB313" s="271">
        <v>-214142.835486</v>
      </c>
      <c r="AC313" s="271">
        <v>-214107.505985</v>
      </c>
      <c r="AD313" s="271">
        <v>35.329501000000164</v>
      </c>
      <c r="AF313" s="271">
        <v>-50415.947048586007</v>
      </c>
      <c r="AG313" s="402">
        <v>0</v>
      </c>
      <c r="AH313" s="402">
        <v>-214107.505985</v>
      </c>
      <c r="AI313" s="402">
        <v>-152926.750264</v>
      </c>
      <c r="AJ313" s="402">
        <v>-152926.750264</v>
      </c>
      <c r="AK313" s="402">
        <v>-187117.01793</v>
      </c>
      <c r="AL313" s="402">
        <v>35.329501000000164</v>
      </c>
      <c r="AM313" s="403" t="s">
        <v>514</v>
      </c>
      <c r="AN313" s="45" t="s">
        <v>545</v>
      </c>
      <c r="AO313" s="45">
        <v>10</v>
      </c>
      <c r="AP313" s="45">
        <v>10</v>
      </c>
      <c r="AR313" s="412"/>
      <c r="AS313" s="176"/>
    </row>
    <row r="314" spans="1:45">
      <c r="A314" s="77">
        <v>1530</v>
      </c>
      <c r="B314" s="77">
        <v>578</v>
      </c>
      <c r="C314" s="77" t="s">
        <v>27</v>
      </c>
      <c r="D314" s="77" t="s">
        <v>301</v>
      </c>
      <c r="E314" s="77" t="s">
        <v>367</v>
      </c>
      <c r="F314" s="77" t="s">
        <v>205</v>
      </c>
      <c r="G314" s="77" t="s">
        <v>476</v>
      </c>
      <c r="H314" s="77" t="s">
        <v>468</v>
      </c>
      <c r="I314" s="77" t="s">
        <v>405</v>
      </c>
      <c r="J314" s="454" t="s">
        <v>486</v>
      </c>
      <c r="K314" s="410">
        <v>36896</v>
      </c>
      <c r="L314" s="410">
        <v>38722</v>
      </c>
      <c r="M314" s="77" t="s">
        <v>30</v>
      </c>
      <c r="N314" s="271">
        <v>10000000</v>
      </c>
      <c r="O314" s="271">
        <v>-4175.2421919999997</v>
      </c>
      <c r="P314" s="411">
        <v>1.3</v>
      </c>
      <c r="Q314" s="271">
        <v>117.04227400000001</v>
      </c>
      <c r="R314" s="271">
        <v>117.056366</v>
      </c>
      <c r="S314" s="411">
        <v>1.409199999999089E-2</v>
      </c>
      <c r="T314" s="271">
        <v>-58.837512969625955</v>
      </c>
      <c r="U314" s="271">
        <v>451.03149999999999</v>
      </c>
      <c r="V314" s="271">
        <v>0</v>
      </c>
      <c r="W314" s="271">
        <v>392.19398703037405</v>
      </c>
      <c r="X314" s="271">
        <v>83979.952323000005</v>
      </c>
      <c r="Y314" s="271">
        <v>84306.673311999999</v>
      </c>
      <c r="Z314" s="271">
        <v>326.72098899999401</v>
      </c>
      <c r="AA314" s="271">
        <v>-65.47299803038004</v>
      </c>
      <c r="AB314" s="271">
        <v>83979.952323000005</v>
      </c>
      <c r="AC314" s="271">
        <v>84306.673311999999</v>
      </c>
      <c r="AD314" s="271">
        <v>326.72098899999401</v>
      </c>
      <c r="AF314" s="271">
        <v>-41209.640435039997</v>
      </c>
      <c r="AG314" s="402">
        <v>0</v>
      </c>
      <c r="AH314" s="402">
        <v>84306.673311999999</v>
      </c>
      <c r="AI314" s="402">
        <v>69094.170534000004</v>
      </c>
      <c r="AJ314" s="402">
        <v>69094.170534000004</v>
      </c>
      <c r="AK314" s="402">
        <v>13703.219664999997</v>
      </c>
      <c r="AL314" s="402">
        <v>326.72098899999401</v>
      </c>
      <c r="AM314" s="403" t="s">
        <v>514</v>
      </c>
      <c r="AN314" s="45" t="s">
        <v>545</v>
      </c>
      <c r="AO314" s="45">
        <v>9</v>
      </c>
      <c r="AP314" s="45">
        <v>9</v>
      </c>
      <c r="AR314" s="412"/>
      <c r="AS314" s="176"/>
    </row>
    <row r="315" spans="1:45">
      <c r="A315" s="77">
        <v>1531</v>
      </c>
      <c r="B315" s="77">
        <v>579</v>
      </c>
      <c r="C315" s="77" t="s">
        <v>27</v>
      </c>
      <c r="D315" s="77" t="s">
        <v>301</v>
      </c>
      <c r="E315" s="77" t="s">
        <v>369</v>
      </c>
      <c r="F315" s="77" t="s">
        <v>205</v>
      </c>
      <c r="G315" s="77" t="s">
        <v>476</v>
      </c>
      <c r="H315" s="77" t="s">
        <v>468</v>
      </c>
      <c r="I315" s="77" t="s">
        <v>405</v>
      </c>
      <c r="J315" s="454" t="s">
        <v>486</v>
      </c>
      <c r="K315" s="410">
        <v>36896</v>
      </c>
      <c r="L315" s="410">
        <v>38722</v>
      </c>
      <c r="M315" s="77" t="s">
        <v>30</v>
      </c>
      <c r="N315" s="271">
        <v>10000000</v>
      </c>
      <c r="O315" s="271">
        <v>-4174.3718659999995</v>
      </c>
      <c r="P315" s="411">
        <v>1.8</v>
      </c>
      <c r="Q315" s="271">
        <v>145.469424</v>
      </c>
      <c r="R315" s="271">
        <v>145.47922600000001</v>
      </c>
      <c r="S315" s="411">
        <v>9.8020000000076379E-3</v>
      </c>
      <c r="T315" s="271">
        <v>-40.91719303056388</v>
      </c>
      <c r="U315" s="271">
        <v>527.682593</v>
      </c>
      <c r="V315" s="271">
        <v>0</v>
      </c>
      <c r="W315" s="271">
        <v>486.76539996943609</v>
      </c>
      <c r="X315" s="271">
        <v>183606.474464</v>
      </c>
      <c r="Y315" s="271">
        <v>184128.15351999999</v>
      </c>
      <c r="Z315" s="271">
        <v>521.67905599999358</v>
      </c>
      <c r="AA315" s="271">
        <v>34.91365603055749</v>
      </c>
      <c r="AB315" s="271">
        <v>183606.474464</v>
      </c>
      <c r="AC315" s="271">
        <v>184128.15351999999</v>
      </c>
      <c r="AD315" s="271">
        <v>521.67905599999358</v>
      </c>
      <c r="AF315" s="271">
        <v>-41201.050317419998</v>
      </c>
      <c r="AG315" s="402">
        <v>0</v>
      </c>
      <c r="AH315" s="402">
        <v>184128.15351999999</v>
      </c>
      <c r="AI315" s="402">
        <v>270669.54773200001</v>
      </c>
      <c r="AJ315" s="402">
        <v>270669.54773200001</v>
      </c>
      <c r="AK315" s="402">
        <v>259832.50589999999</v>
      </c>
      <c r="AL315" s="402">
        <v>521.67905599999358</v>
      </c>
      <c r="AM315" s="403" t="s">
        <v>514</v>
      </c>
      <c r="AN315" s="45" t="s">
        <v>545</v>
      </c>
      <c r="AO315" s="45">
        <v>9</v>
      </c>
      <c r="AP315" s="45">
        <v>9</v>
      </c>
      <c r="AR315" s="412"/>
      <c r="AS315" s="176"/>
    </row>
    <row r="316" spans="1:45">
      <c r="A316" s="77">
        <v>1532</v>
      </c>
      <c r="B316" s="77">
        <v>580</v>
      </c>
      <c r="C316" s="77" t="s">
        <v>27</v>
      </c>
      <c r="D316" s="77" t="s">
        <v>301</v>
      </c>
      <c r="E316" s="77" t="s">
        <v>370</v>
      </c>
      <c r="F316" s="77" t="s">
        <v>205</v>
      </c>
      <c r="G316" s="77" t="s">
        <v>471</v>
      </c>
      <c r="H316" s="77" t="s">
        <v>468</v>
      </c>
      <c r="I316" s="77" t="s">
        <v>405</v>
      </c>
      <c r="J316" s="454" t="s">
        <v>486</v>
      </c>
      <c r="K316" s="410">
        <v>36896</v>
      </c>
      <c r="L316" s="410">
        <v>38722</v>
      </c>
      <c r="M316" s="77" t="s">
        <v>30</v>
      </c>
      <c r="N316" s="271">
        <v>10000000</v>
      </c>
      <c r="O316" s="271">
        <v>-4066.1126959999997</v>
      </c>
      <c r="P316" s="411">
        <v>0.5</v>
      </c>
      <c r="Q316" s="271">
        <v>38.578724000000001</v>
      </c>
      <c r="R316" s="271">
        <v>38.586272000000001</v>
      </c>
      <c r="S316" s="411">
        <v>7.5479999999998881E-3</v>
      </c>
      <c r="T316" s="271">
        <v>-30.691018629407544</v>
      </c>
      <c r="U316" s="271">
        <v>174.35136900000001</v>
      </c>
      <c r="V316" s="271">
        <v>0</v>
      </c>
      <c r="W316" s="271">
        <v>143.66035037059245</v>
      </c>
      <c r="X316" s="271">
        <v>59929.238510000003</v>
      </c>
      <c r="Y316" s="271">
        <v>60057.152134000004</v>
      </c>
      <c r="Z316" s="271">
        <v>127.91362400000071</v>
      </c>
      <c r="AA316" s="271">
        <v>-15.746726370591745</v>
      </c>
      <c r="AB316" s="271">
        <v>59929.238510000003</v>
      </c>
      <c r="AC316" s="271">
        <v>60057.152134000004</v>
      </c>
      <c r="AD316" s="271">
        <v>127.91362400000071</v>
      </c>
      <c r="AF316" s="271">
        <v>-40132.53230952</v>
      </c>
      <c r="AG316" s="402">
        <v>0</v>
      </c>
      <c r="AH316" s="402">
        <v>60057.152134000004</v>
      </c>
      <c r="AI316" s="402">
        <v>146747.95232799998</v>
      </c>
      <c r="AJ316" s="402">
        <v>146747.95232799998</v>
      </c>
      <c r="AK316" s="402">
        <v>47552.123330000002</v>
      </c>
      <c r="AL316" s="402">
        <v>127.91362400000071</v>
      </c>
      <c r="AM316" s="403" t="s">
        <v>514</v>
      </c>
      <c r="AN316" s="45" t="s">
        <v>545</v>
      </c>
      <c r="AO316" s="45">
        <v>9</v>
      </c>
      <c r="AP316" s="45">
        <v>9</v>
      </c>
      <c r="AR316" s="412"/>
      <c r="AS316" s="176"/>
    </row>
    <row r="317" spans="1:45">
      <c r="A317" s="77">
        <v>1533</v>
      </c>
      <c r="B317" s="77">
        <v>581</v>
      </c>
      <c r="C317" s="77" t="s">
        <v>27</v>
      </c>
      <c r="D317" s="77" t="s">
        <v>301</v>
      </c>
      <c r="E317" s="77" t="s">
        <v>63</v>
      </c>
      <c r="F317" s="77" t="s">
        <v>205</v>
      </c>
      <c r="G317" s="77" t="s">
        <v>498</v>
      </c>
      <c r="H317" s="77" t="s">
        <v>482</v>
      </c>
      <c r="I317" s="77" t="s">
        <v>405</v>
      </c>
      <c r="J317" s="454" t="s">
        <v>486</v>
      </c>
      <c r="K317" s="410">
        <v>36896</v>
      </c>
      <c r="L317" s="410">
        <v>38722</v>
      </c>
      <c r="M317" s="77" t="s">
        <v>30</v>
      </c>
      <c r="N317" s="271">
        <v>10000000</v>
      </c>
      <c r="O317" s="271">
        <v>-4133.0952690000004</v>
      </c>
      <c r="P317" s="411">
        <v>1.05</v>
      </c>
      <c r="Q317" s="271">
        <v>107.072407</v>
      </c>
      <c r="R317" s="271">
        <v>107.086831</v>
      </c>
      <c r="S317" s="411">
        <v>1.4424000000005321E-2</v>
      </c>
      <c r="T317" s="271">
        <v>-59.615766160077996</v>
      </c>
      <c r="U317" s="271">
        <v>410.22281700000002</v>
      </c>
      <c r="V317" s="271">
        <v>0</v>
      </c>
      <c r="W317" s="271">
        <v>350.60705083992201</v>
      </c>
      <c r="X317" s="271">
        <v>16909.067712</v>
      </c>
      <c r="Y317" s="271">
        <v>17138.14659</v>
      </c>
      <c r="Z317" s="271">
        <v>229.07887800000026</v>
      </c>
      <c r="AA317" s="271">
        <v>-121.52817283992175</v>
      </c>
      <c r="AB317" s="271">
        <v>16909.067712</v>
      </c>
      <c r="AC317" s="271">
        <v>17138.14659</v>
      </c>
      <c r="AD317" s="271">
        <v>229.07887800000026</v>
      </c>
      <c r="AF317" s="271">
        <v>-40793.650305030002</v>
      </c>
      <c r="AG317" s="402">
        <v>0</v>
      </c>
      <c r="AH317" s="402">
        <v>17138.14659</v>
      </c>
      <c r="AI317" s="402">
        <v>33833.749163</v>
      </c>
      <c r="AJ317" s="402">
        <v>33833.749163</v>
      </c>
      <c r="AK317" s="402">
        <v>-8257.2157679999982</v>
      </c>
      <c r="AL317" s="402">
        <v>229.07887800000026</v>
      </c>
      <c r="AM317" s="403" t="s">
        <v>514</v>
      </c>
      <c r="AN317" s="45" t="s">
        <v>545</v>
      </c>
      <c r="AO317" s="45">
        <v>9</v>
      </c>
      <c r="AP317" s="45">
        <v>9</v>
      </c>
      <c r="AR317" s="412"/>
      <c r="AS317" s="176"/>
    </row>
    <row r="318" spans="1:45">
      <c r="A318" s="77">
        <v>1534</v>
      </c>
      <c r="B318" s="77">
        <v>582</v>
      </c>
      <c r="C318" s="77" t="s">
        <v>27</v>
      </c>
      <c r="D318" s="77" t="s">
        <v>301</v>
      </c>
      <c r="E318" s="77" t="s">
        <v>373</v>
      </c>
      <c r="F318" s="77" t="s">
        <v>199</v>
      </c>
      <c r="G318" s="77" t="s">
        <v>477</v>
      </c>
      <c r="H318" s="77" t="s">
        <v>468</v>
      </c>
      <c r="I318" s="77" t="s">
        <v>405</v>
      </c>
      <c r="J318" s="454" t="s">
        <v>486</v>
      </c>
      <c r="K318" s="410">
        <v>36896</v>
      </c>
      <c r="L318" s="410">
        <v>38722</v>
      </c>
      <c r="M318" s="77" t="s">
        <v>30</v>
      </c>
      <c r="N318" s="271">
        <v>10000000</v>
      </c>
      <c r="O318" s="271">
        <v>-4155.8574909999998</v>
      </c>
      <c r="P318" s="411">
        <v>1.3</v>
      </c>
      <c r="Q318" s="271">
        <v>77.137253000000001</v>
      </c>
      <c r="R318" s="271">
        <v>67.203585000000004</v>
      </c>
      <c r="S318" s="411">
        <v>-9.9336679999999973</v>
      </c>
      <c r="T318" s="271">
        <v>41282.908570906977</v>
      </c>
      <c r="U318" s="271">
        <v>372.61255799999998</v>
      </c>
      <c r="V318" s="271">
        <v>0</v>
      </c>
      <c r="W318" s="271">
        <v>41655.521128906978</v>
      </c>
      <c r="X318" s="271">
        <v>250735.83324400001</v>
      </c>
      <c r="Y318" s="271">
        <v>293391.69171899999</v>
      </c>
      <c r="Z318" s="271">
        <v>42655.858474999986</v>
      </c>
      <c r="AA318" s="271">
        <v>1000.3373460930088</v>
      </c>
      <c r="AB318" s="271">
        <v>250735.83324400001</v>
      </c>
      <c r="AC318" s="271">
        <v>293391.69171899999</v>
      </c>
      <c r="AD318" s="271">
        <v>42655.858474999986</v>
      </c>
      <c r="AF318" s="271">
        <v>-30763.735077127498</v>
      </c>
      <c r="AG318" s="402">
        <v>0</v>
      </c>
      <c r="AH318" s="402">
        <v>293391.69171899999</v>
      </c>
      <c r="AI318" s="402">
        <v>185874.75796799999</v>
      </c>
      <c r="AJ318" s="402">
        <v>185874.75796799999</v>
      </c>
      <c r="AK318" s="402">
        <v>58405.534114000009</v>
      </c>
      <c r="AL318" s="402">
        <v>42655.858474999986</v>
      </c>
      <c r="AM318" s="403" t="s">
        <v>514</v>
      </c>
      <c r="AN318" s="45">
        <v>7</v>
      </c>
      <c r="AO318" s="45" t="s">
        <v>545</v>
      </c>
      <c r="AP318" s="45">
        <v>7</v>
      </c>
      <c r="AR318" s="412"/>
      <c r="AS318" s="176"/>
    </row>
    <row r="319" spans="1:45">
      <c r="A319" s="77">
        <v>1535</v>
      </c>
      <c r="B319" s="77">
        <v>583</v>
      </c>
      <c r="C319" s="77" t="s">
        <v>27</v>
      </c>
      <c r="D319" s="77" t="s">
        <v>301</v>
      </c>
      <c r="E319" s="77" t="s">
        <v>61</v>
      </c>
      <c r="F319" s="77" t="s">
        <v>205</v>
      </c>
      <c r="G319" s="77" t="s">
        <v>476</v>
      </c>
      <c r="H319" s="77" t="s">
        <v>468</v>
      </c>
      <c r="I319" s="77" t="s">
        <v>405</v>
      </c>
      <c r="J319" s="454" t="s">
        <v>486</v>
      </c>
      <c r="K319" s="410">
        <v>36896</v>
      </c>
      <c r="L319" s="410">
        <v>38722</v>
      </c>
      <c r="M319" s="77" t="s">
        <v>30</v>
      </c>
      <c r="N319" s="271">
        <v>10000000</v>
      </c>
      <c r="O319" s="271">
        <v>-4023.687813</v>
      </c>
      <c r="P319" s="411">
        <v>2.4500000000000002</v>
      </c>
      <c r="Q319" s="271">
        <v>566.36186099999998</v>
      </c>
      <c r="R319" s="271">
        <v>702.10145199999999</v>
      </c>
      <c r="S319" s="411">
        <v>135.73959100000002</v>
      </c>
      <c r="T319" s="271">
        <v>-546173.73804830457</v>
      </c>
      <c r="U319" s="271">
        <v>1464.9769249999999</v>
      </c>
      <c r="V319" s="271">
        <v>0</v>
      </c>
      <c r="W319" s="271">
        <v>-544708.7611233046</v>
      </c>
      <c r="X319" s="271">
        <v>-1125112</v>
      </c>
      <c r="Y319" s="271">
        <v>-1569986</v>
      </c>
      <c r="Z319" s="271">
        <v>-444874</v>
      </c>
      <c r="AA319" s="271">
        <v>99834.761123304605</v>
      </c>
      <c r="AB319" s="271">
        <v>-1125112</v>
      </c>
      <c r="AC319" s="271">
        <v>-1569986</v>
      </c>
      <c r="AD319" s="271">
        <v>-444874</v>
      </c>
      <c r="AF319" s="271">
        <v>-39713.798714309996</v>
      </c>
      <c r="AG319" s="402">
        <v>0</v>
      </c>
      <c r="AH319" s="402">
        <v>-1569986</v>
      </c>
      <c r="AI319" s="402">
        <v>-1235623.8729389999</v>
      </c>
      <c r="AJ319" s="402">
        <v>-1235623.8729389999</v>
      </c>
      <c r="AK319" s="402">
        <v>-1060886.545779</v>
      </c>
      <c r="AL319" s="402">
        <v>-444874</v>
      </c>
      <c r="AM319" s="403" t="s">
        <v>514</v>
      </c>
      <c r="AN319" s="45" t="s">
        <v>545</v>
      </c>
      <c r="AO319" s="45">
        <v>9</v>
      </c>
      <c r="AP319" s="45">
        <v>9</v>
      </c>
      <c r="AR319" s="412"/>
      <c r="AS319" s="176"/>
    </row>
    <row r="320" spans="1:45">
      <c r="A320" s="77">
        <v>1536</v>
      </c>
      <c r="B320" s="77">
        <v>584</v>
      </c>
      <c r="C320" s="77" t="s">
        <v>27</v>
      </c>
      <c r="D320" s="77" t="s">
        <v>301</v>
      </c>
      <c r="E320" s="77" t="s">
        <v>375</v>
      </c>
      <c r="F320" s="77" t="s">
        <v>200</v>
      </c>
      <c r="G320" s="77" t="s">
        <v>477</v>
      </c>
      <c r="H320" s="77" t="s">
        <v>468</v>
      </c>
      <c r="I320" s="77" t="s">
        <v>405</v>
      </c>
      <c r="J320" s="454" t="s">
        <v>486</v>
      </c>
      <c r="K320" s="410">
        <v>36896</v>
      </c>
      <c r="L320" s="410">
        <v>38722</v>
      </c>
      <c r="M320" s="77" t="s">
        <v>30</v>
      </c>
      <c r="N320" s="271">
        <v>10000000</v>
      </c>
      <c r="O320" s="271">
        <v>-4016.8692520000004</v>
      </c>
      <c r="P320" s="411">
        <v>0.36</v>
      </c>
      <c r="Q320" s="271">
        <v>64.573758999999995</v>
      </c>
      <c r="R320" s="271">
        <v>64.583652999999998</v>
      </c>
      <c r="S320" s="411">
        <v>9.8940000000027339E-3</v>
      </c>
      <c r="T320" s="271">
        <v>-39.742904379298984</v>
      </c>
      <c r="U320" s="271">
        <v>262.60614399999997</v>
      </c>
      <c r="V320" s="271">
        <v>0</v>
      </c>
      <c r="W320" s="271">
        <v>222.86323962070099</v>
      </c>
      <c r="X320" s="271">
        <v>-110514.244892</v>
      </c>
      <c r="Y320" s="271">
        <v>-110507.248685</v>
      </c>
      <c r="Z320" s="271">
        <v>6.9962070000037784</v>
      </c>
      <c r="AA320" s="271">
        <v>-215.86703262069722</v>
      </c>
      <c r="AB320" s="271">
        <v>-110514.244892</v>
      </c>
      <c r="AC320" s="271">
        <v>-110507.248685</v>
      </c>
      <c r="AD320" s="271">
        <v>6.9962070000037784</v>
      </c>
      <c r="AF320" s="271">
        <v>-23127.124718390001</v>
      </c>
      <c r="AG320" s="402">
        <v>0</v>
      </c>
      <c r="AH320" s="402">
        <v>-110507.248685</v>
      </c>
      <c r="AI320" s="402">
        <v>31541.544649999996</v>
      </c>
      <c r="AJ320" s="402">
        <v>31541.544649999996</v>
      </c>
      <c r="AK320" s="402">
        <v>20790.039300000004</v>
      </c>
      <c r="AL320" s="402">
        <v>6.9962070000037784</v>
      </c>
      <c r="AM320" s="403" t="s">
        <v>514</v>
      </c>
      <c r="AN320" s="45">
        <v>6</v>
      </c>
      <c r="AO320" s="45" t="s">
        <v>545</v>
      </c>
      <c r="AP320" s="45">
        <v>6</v>
      </c>
      <c r="AR320" s="412"/>
      <c r="AS320" s="176"/>
    </row>
    <row r="321" spans="1:233">
      <c r="A321" s="77">
        <v>1537</v>
      </c>
      <c r="B321" s="77">
        <v>627</v>
      </c>
      <c r="C321" s="77" t="s">
        <v>27</v>
      </c>
      <c r="D321" s="77" t="s">
        <v>301</v>
      </c>
      <c r="E321" s="77" t="s">
        <v>376</v>
      </c>
      <c r="F321" s="77" t="s">
        <v>201</v>
      </c>
      <c r="G321" s="77" t="s">
        <v>467</v>
      </c>
      <c r="H321" s="77" t="s">
        <v>497</v>
      </c>
      <c r="I321" s="77" t="s">
        <v>405</v>
      </c>
      <c r="J321" s="454" t="s">
        <v>486</v>
      </c>
      <c r="K321" s="410">
        <v>36896</v>
      </c>
      <c r="L321" s="410">
        <v>38722</v>
      </c>
      <c r="M321" s="77" t="s">
        <v>30</v>
      </c>
      <c r="N321" s="271">
        <v>10000000</v>
      </c>
      <c r="O321" s="271">
        <v>-4066.4967420000003</v>
      </c>
      <c r="P321" s="411">
        <v>0.68</v>
      </c>
      <c r="Q321" s="271">
        <v>54.185574000000003</v>
      </c>
      <c r="R321" s="271">
        <v>54.198740000000001</v>
      </c>
      <c r="S321" s="411">
        <v>1.3165999999998235E-2</v>
      </c>
      <c r="T321" s="271">
        <v>-53.539496105164822</v>
      </c>
      <c r="U321" s="271">
        <v>246.702832</v>
      </c>
      <c r="V321" s="271">
        <v>0</v>
      </c>
      <c r="W321" s="271">
        <v>193.16333589483517</v>
      </c>
      <c r="X321" s="271">
        <v>74200.919685999994</v>
      </c>
      <c r="Y321" s="271">
        <v>74359.560673999993</v>
      </c>
      <c r="Z321" s="271">
        <v>158.6409879999992</v>
      </c>
      <c r="AA321" s="271">
        <v>-34.522347894835974</v>
      </c>
      <c r="AB321" s="271">
        <v>74200.919685999994</v>
      </c>
      <c r="AC321" s="271">
        <v>74359.560673999993</v>
      </c>
      <c r="AD321" s="271">
        <v>158.6409879999992</v>
      </c>
      <c r="AF321" s="271">
        <v>-29433.303418596006</v>
      </c>
      <c r="AG321" s="402">
        <v>0</v>
      </c>
      <c r="AH321" s="402">
        <v>74359.560673999993</v>
      </c>
      <c r="AI321" s="402">
        <v>102385.82519399999</v>
      </c>
      <c r="AJ321" s="402">
        <v>102385.82519399999</v>
      </c>
      <c r="AK321" s="402">
        <v>37937.77980299999</v>
      </c>
      <c r="AL321" s="402">
        <v>158.6409879999992</v>
      </c>
      <c r="AM321" s="403" t="s">
        <v>514</v>
      </c>
      <c r="AN321" s="45">
        <v>8</v>
      </c>
      <c r="AO321" s="45" t="s">
        <v>545</v>
      </c>
      <c r="AP321" s="45">
        <v>8</v>
      </c>
      <c r="AR321" s="412"/>
      <c r="AS321" s="176"/>
    </row>
    <row r="322" spans="1:233">
      <c r="A322" s="77">
        <v>1538</v>
      </c>
      <c r="B322" s="77">
        <v>585</v>
      </c>
      <c r="C322" s="77" t="s">
        <v>27</v>
      </c>
      <c r="D322" s="77" t="s">
        <v>301</v>
      </c>
      <c r="E322" s="77" t="s">
        <v>251</v>
      </c>
      <c r="F322" s="77" t="s">
        <v>202</v>
      </c>
      <c r="G322" s="77" t="s">
        <v>473</v>
      </c>
      <c r="H322" s="77" t="s">
        <v>488</v>
      </c>
      <c r="I322" s="77" t="s">
        <v>405</v>
      </c>
      <c r="J322" s="454" t="s">
        <v>486</v>
      </c>
      <c r="K322" s="410">
        <v>36896</v>
      </c>
      <c r="L322" s="410">
        <v>38722</v>
      </c>
      <c r="M322" s="77" t="s">
        <v>30</v>
      </c>
      <c r="N322" s="271">
        <v>10000000</v>
      </c>
      <c r="O322" s="271">
        <v>-4065.3878180000002</v>
      </c>
      <c r="P322" s="411">
        <v>0.75</v>
      </c>
      <c r="Q322" s="271">
        <v>90.392608999999993</v>
      </c>
      <c r="R322" s="271">
        <v>77.396471000000005</v>
      </c>
      <c r="S322" s="411">
        <v>-12.996137999999988</v>
      </c>
      <c r="T322" s="271">
        <v>52834.341106246837</v>
      </c>
      <c r="U322" s="271">
        <v>300.12871999999999</v>
      </c>
      <c r="V322" s="271">
        <v>0</v>
      </c>
      <c r="W322" s="271">
        <v>53134.469826246837</v>
      </c>
      <c r="X322" s="271">
        <v>-45368.408188000001</v>
      </c>
      <c r="Y322" s="271">
        <v>8377.1385570000002</v>
      </c>
      <c r="Z322" s="271">
        <v>53745.546745</v>
      </c>
      <c r="AA322" s="271">
        <v>611.07691875316232</v>
      </c>
      <c r="AB322" s="271">
        <v>-45368.408188000001</v>
      </c>
      <c r="AC322" s="271">
        <v>8377.1385570000002</v>
      </c>
      <c r="AD322" s="271">
        <v>53745.546745</v>
      </c>
      <c r="AF322" s="271">
        <v>-16718.907401525001</v>
      </c>
      <c r="AG322" s="402">
        <v>0</v>
      </c>
      <c r="AH322" s="402">
        <v>8377.1385570000002</v>
      </c>
      <c r="AI322" s="402">
        <v>129065.15850399999</v>
      </c>
      <c r="AJ322" s="402">
        <v>129065.15850399999</v>
      </c>
      <c r="AK322" s="402">
        <v>140502.927628</v>
      </c>
      <c r="AL322" s="402">
        <v>53745.546745</v>
      </c>
      <c r="AM322" s="403" t="s">
        <v>514</v>
      </c>
      <c r="AN322" s="45">
        <v>5</v>
      </c>
      <c r="AO322" s="45" t="s">
        <v>545</v>
      </c>
      <c r="AP322" s="45">
        <v>5</v>
      </c>
      <c r="AR322" s="412"/>
      <c r="AS322" s="176"/>
    </row>
    <row r="323" spans="1:233">
      <c r="A323" s="77">
        <v>1539</v>
      </c>
      <c r="B323" s="77">
        <v>586</v>
      </c>
      <c r="C323" s="77" t="s">
        <v>27</v>
      </c>
      <c r="D323" s="77" t="s">
        <v>301</v>
      </c>
      <c r="E323" s="77" t="s">
        <v>379</v>
      </c>
      <c r="F323" s="77" t="s">
        <v>201</v>
      </c>
      <c r="G323" s="77" t="s">
        <v>473</v>
      </c>
      <c r="H323" s="77" t="s">
        <v>468</v>
      </c>
      <c r="I323" s="77" t="s">
        <v>405</v>
      </c>
      <c r="J323" s="454" t="s">
        <v>486</v>
      </c>
      <c r="K323" s="410">
        <v>36896</v>
      </c>
      <c r="L323" s="410">
        <v>38722</v>
      </c>
      <c r="M323" s="77" t="s">
        <v>30</v>
      </c>
      <c r="N323" s="271">
        <v>10000000</v>
      </c>
      <c r="O323" s="271">
        <v>-4063.7124909999998</v>
      </c>
      <c r="P323" s="411">
        <v>0.65</v>
      </c>
      <c r="Q323" s="271">
        <v>61.817520000000002</v>
      </c>
      <c r="R323" s="271">
        <v>61.826332999999998</v>
      </c>
      <c r="S323" s="411">
        <v>8.812999999996407E-3</v>
      </c>
      <c r="T323" s="271">
        <v>-35.813498183168399</v>
      </c>
      <c r="U323" s="271">
        <v>232.058819</v>
      </c>
      <c r="V323" s="271">
        <v>0</v>
      </c>
      <c r="W323" s="271">
        <v>196.24532081683159</v>
      </c>
      <c r="X323" s="271">
        <v>28954.931022000001</v>
      </c>
      <c r="Y323" s="271">
        <v>29104.474528999999</v>
      </c>
      <c r="Z323" s="271">
        <v>149.5435069999985</v>
      </c>
      <c r="AA323" s="271">
        <v>-46.701813816833095</v>
      </c>
      <c r="AB323" s="271">
        <v>28954.931022000001</v>
      </c>
      <c r="AC323" s="271">
        <v>29104.474528999999</v>
      </c>
      <c r="AD323" s="271">
        <v>149.5435069999985</v>
      </c>
      <c r="AF323" s="271">
        <v>-29413.151009858</v>
      </c>
      <c r="AG323" s="402">
        <v>0</v>
      </c>
      <c r="AH323" s="402">
        <v>29104.474528999999</v>
      </c>
      <c r="AI323" s="402">
        <v>128552.99757399999</v>
      </c>
      <c r="AJ323" s="402">
        <v>128552.99757399999</v>
      </c>
      <c r="AK323" s="402">
        <v>49116.782328999994</v>
      </c>
      <c r="AL323" s="402">
        <v>149.5435069999985</v>
      </c>
      <c r="AM323" s="403" t="s">
        <v>514</v>
      </c>
      <c r="AN323" s="45">
        <v>8</v>
      </c>
      <c r="AO323" s="45" t="s">
        <v>545</v>
      </c>
      <c r="AP323" s="45">
        <v>8</v>
      </c>
      <c r="AR323" s="412"/>
      <c r="AS323" s="176"/>
    </row>
    <row r="324" spans="1:233">
      <c r="A324" s="77">
        <v>1540</v>
      </c>
      <c r="B324" s="77">
        <v>587</v>
      </c>
      <c r="C324" s="77" t="s">
        <v>27</v>
      </c>
      <c r="D324" s="77" t="s">
        <v>301</v>
      </c>
      <c r="E324" s="77" t="s">
        <v>58</v>
      </c>
      <c r="F324" s="77" t="s">
        <v>199</v>
      </c>
      <c r="G324" s="77" t="s">
        <v>467</v>
      </c>
      <c r="H324" s="77" t="s">
        <v>468</v>
      </c>
      <c r="I324" s="77" t="s">
        <v>405</v>
      </c>
      <c r="J324" s="454" t="s">
        <v>486</v>
      </c>
      <c r="K324" s="410">
        <v>36896</v>
      </c>
      <c r="L324" s="410">
        <v>38722</v>
      </c>
      <c r="M324" s="77" t="s">
        <v>30</v>
      </c>
      <c r="N324" s="271">
        <v>10000000</v>
      </c>
      <c r="O324" s="271">
        <v>-4070.2777259999998</v>
      </c>
      <c r="P324" s="411">
        <v>0.8</v>
      </c>
      <c r="Q324" s="271">
        <v>82.377007000000006</v>
      </c>
      <c r="R324" s="271">
        <v>82.380177000000003</v>
      </c>
      <c r="S324" s="411">
        <v>3.1699999999972306E-3</v>
      </c>
      <c r="T324" s="271">
        <v>-12.902780391408728</v>
      </c>
      <c r="U324" s="271">
        <v>323.08263599999998</v>
      </c>
      <c r="V324" s="271">
        <v>0</v>
      </c>
      <c r="W324" s="271">
        <v>310.17985560859125</v>
      </c>
      <c r="X324" s="271">
        <v>9483.5382829999999</v>
      </c>
      <c r="Y324" s="271">
        <v>9688.2679079999998</v>
      </c>
      <c r="Z324" s="271">
        <v>204.72962499999994</v>
      </c>
      <c r="AA324" s="271">
        <v>-105.45023060859131</v>
      </c>
      <c r="AB324" s="271">
        <v>9483.5382829999999</v>
      </c>
      <c r="AC324" s="271">
        <v>9688.2679079999998</v>
      </c>
      <c r="AD324" s="271">
        <v>204.72962499999994</v>
      </c>
      <c r="AF324" s="271">
        <v>-30130.230866714999</v>
      </c>
      <c r="AG324" s="402">
        <v>0</v>
      </c>
      <c r="AH324" s="402">
        <v>9688.2679079999998</v>
      </c>
      <c r="AI324" s="402">
        <v>32085.338967999996</v>
      </c>
      <c r="AJ324" s="402">
        <v>32085.338967999996</v>
      </c>
      <c r="AK324" s="402">
        <v>22778.403404999997</v>
      </c>
      <c r="AL324" s="402">
        <v>204.72962499999994</v>
      </c>
      <c r="AM324" s="403" t="s">
        <v>514</v>
      </c>
      <c r="AN324" s="45">
        <v>7</v>
      </c>
      <c r="AO324" s="45" t="s">
        <v>545</v>
      </c>
      <c r="AP324" s="45">
        <v>7</v>
      </c>
      <c r="AR324" s="412"/>
      <c r="AS324" s="176"/>
    </row>
    <row r="325" spans="1:233">
      <c r="A325" s="77">
        <v>1541</v>
      </c>
      <c r="B325" s="77">
        <v>588</v>
      </c>
      <c r="C325" s="77" t="s">
        <v>27</v>
      </c>
      <c r="D325" s="77" t="s">
        <v>301</v>
      </c>
      <c r="E325" s="77" t="s">
        <v>380</v>
      </c>
      <c r="F325" s="77" t="s">
        <v>200</v>
      </c>
      <c r="G325" s="77" t="s">
        <v>473</v>
      </c>
      <c r="H325" s="77" t="s">
        <v>468</v>
      </c>
      <c r="I325" s="77" t="s">
        <v>405</v>
      </c>
      <c r="J325" s="454" t="s">
        <v>486</v>
      </c>
      <c r="K325" s="410">
        <v>36896</v>
      </c>
      <c r="L325" s="410">
        <v>38722</v>
      </c>
      <c r="M325" s="77" t="s">
        <v>30</v>
      </c>
      <c r="N325" s="271">
        <v>10000000</v>
      </c>
      <c r="O325" s="271">
        <v>-4025.6214019999998</v>
      </c>
      <c r="P325" s="411">
        <v>0.35</v>
      </c>
      <c r="Q325" s="271">
        <v>48.503048</v>
      </c>
      <c r="R325" s="271">
        <v>43.538643999999998</v>
      </c>
      <c r="S325" s="411">
        <v>-4.9644040000000018</v>
      </c>
      <c r="T325" s="271">
        <v>19984.810990574413</v>
      </c>
      <c r="U325" s="271">
        <v>183.90433200000001</v>
      </c>
      <c r="V325" s="271">
        <v>0</v>
      </c>
      <c r="W325" s="271">
        <v>20168.715322574411</v>
      </c>
      <c r="X325" s="271">
        <v>-48038.142350000002</v>
      </c>
      <c r="Y325" s="271">
        <v>-27252.508321000001</v>
      </c>
      <c r="Z325" s="271">
        <v>20785.634029000001</v>
      </c>
      <c r="AA325" s="271">
        <v>616.91870642558933</v>
      </c>
      <c r="AB325" s="271">
        <v>-48038.142350000002</v>
      </c>
      <c r="AC325" s="271">
        <v>-27252.508321000001</v>
      </c>
      <c r="AD325" s="271">
        <v>20785.634029000001</v>
      </c>
      <c r="AF325" s="271">
        <v>-23177.515222014998</v>
      </c>
      <c r="AG325" s="402">
        <v>0</v>
      </c>
      <c r="AH325" s="402">
        <v>-27252.508321000001</v>
      </c>
      <c r="AI325" s="402">
        <v>123143.14498899999</v>
      </c>
      <c r="AJ325" s="402">
        <v>123143.14498899999</v>
      </c>
      <c r="AK325" s="402">
        <v>-14054.037331000001</v>
      </c>
      <c r="AL325" s="402">
        <v>20785.634029000001</v>
      </c>
      <c r="AM325" s="403" t="s">
        <v>514</v>
      </c>
      <c r="AN325" s="45">
        <v>6</v>
      </c>
      <c r="AO325" s="45" t="s">
        <v>545</v>
      </c>
      <c r="AP325" s="45">
        <v>6</v>
      </c>
      <c r="AR325" s="412"/>
      <c r="AS325" s="176"/>
    </row>
    <row r="326" spans="1:233">
      <c r="A326" s="77">
        <v>1542</v>
      </c>
      <c r="B326" s="77">
        <v>589</v>
      </c>
      <c r="C326" s="77" t="s">
        <v>27</v>
      </c>
      <c r="D326" s="77" t="s">
        <v>301</v>
      </c>
      <c r="E326" s="77" t="s">
        <v>386</v>
      </c>
      <c r="F326" s="77" t="s">
        <v>201</v>
      </c>
      <c r="G326" s="77" t="s">
        <v>487</v>
      </c>
      <c r="H326" s="77" t="s">
        <v>468</v>
      </c>
      <c r="I326" s="77" t="s">
        <v>405</v>
      </c>
      <c r="J326" s="454" t="s">
        <v>486</v>
      </c>
      <c r="K326" s="410">
        <v>36896</v>
      </c>
      <c r="L326" s="410">
        <v>38722</v>
      </c>
      <c r="M326" s="77" t="s">
        <v>30</v>
      </c>
      <c r="N326" s="271">
        <v>10000000</v>
      </c>
      <c r="O326" s="271">
        <v>-4097.2965379999996</v>
      </c>
      <c r="P326" s="411">
        <v>1</v>
      </c>
      <c r="Q326" s="271">
        <v>105.049718</v>
      </c>
      <c r="R326" s="271">
        <v>105.066034</v>
      </c>
      <c r="S326" s="411">
        <v>1.6316000000003328E-2</v>
      </c>
      <c r="T326" s="271">
        <v>-66.851490314021632</v>
      </c>
      <c r="U326" s="271">
        <v>402.97999399999998</v>
      </c>
      <c r="V326" s="271">
        <v>0</v>
      </c>
      <c r="W326" s="271">
        <v>336.12850368597833</v>
      </c>
      <c r="X326" s="271">
        <v>3401.1111649999998</v>
      </c>
      <c r="Y326" s="271">
        <v>3602.7541569999999</v>
      </c>
      <c r="Z326" s="271">
        <v>201.64299200000005</v>
      </c>
      <c r="AA326" s="271">
        <v>-134.48551168597828</v>
      </c>
      <c r="AB326" s="271">
        <v>3401.1111649999998</v>
      </c>
      <c r="AC326" s="271">
        <v>3602.7541569999999</v>
      </c>
      <c r="AD326" s="271">
        <v>201.64299200000005</v>
      </c>
      <c r="AF326" s="271">
        <v>-29656.232342044001</v>
      </c>
      <c r="AG326" s="402">
        <v>0</v>
      </c>
      <c r="AH326" s="402">
        <v>3602.7541569999999</v>
      </c>
      <c r="AI326" s="402">
        <v>138235.21458</v>
      </c>
      <c r="AJ326" s="402">
        <v>138235.21458</v>
      </c>
      <c r="AK326" s="402">
        <v>78667.576803000004</v>
      </c>
      <c r="AL326" s="402">
        <v>201.64299200000005</v>
      </c>
      <c r="AM326" s="403" t="s">
        <v>514</v>
      </c>
      <c r="AN326" s="45">
        <v>8</v>
      </c>
      <c r="AO326" s="45" t="s">
        <v>545</v>
      </c>
      <c r="AP326" s="45">
        <v>8</v>
      </c>
      <c r="AR326" s="412"/>
      <c r="AS326" s="176"/>
    </row>
    <row r="327" spans="1:233">
      <c r="A327" s="77">
        <v>1543</v>
      </c>
      <c r="B327" s="77">
        <v>590</v>
      </c>
      <c r="C327" s="77" t="s">
        <v>27</v>
      </c>
      <c r="D327" s="77" t="s">
        <v>301</v>
      </c>
      <c r="E327" s="77" t="s">
        <v>381</v>
      </c>
      <c r="F327" s="77" t="s">
        <v>197</v>
      </c>
      <c r="G327" s="77" t="s">
        <v>476</v>
      </c>
      <c r="H327" s="77" t="s">
        <v>468</v>
      </c>
      <c r="I327" s="77" t="s">
        <v>405</v>
      </c>
      <c r="J327" s="454" t="s">
        <v>486</v>
      </c>
      <c r="K327" s="410">
        <v>36896</v>
      </c>
      <c r="L327" s="410">
        <v>38722</v>
      </c>
      <c r="M327" s="77" t="s">
        <v>30</v>
      </c>
      <c r="N327" s="271">
        <v>10000000</v>
      </c>
      <c r="O327" s="271">
        <v>-4064.6997700000002</v>
      </c>
      <c r="P327" s="411">
        <v>0.7</v>
      </c>
      <c r="Q327" s="271">
        <v>62.066220000000001</v>
      </c>
      <c r="R327" s="271">
        <v>62.074907000000003</v>
      </c>
      <c r="S327" s="411">
        <v>8.6870000000018877E-3</v>
      </c>
      <c r="T327" s="271">
        <v>-35.310046901997673</v>
      </c>
      <c r="U327" s="271">
        <v>259.39630699999998</v>
      </c>
      <c r="V327" s="271">
        <v>0</v>
      </c>
      <c r="W327" s="271">
        <v>224.0862600980023</v>
      </c>
      <c r="X327" s="271">
        <v>50001.976747000001</v>
      </c>
      <c r="Y327" s="271">
        <v>50174.484123000002</v>
      </c>
      <c r="Z327" s="271">
        <v>172.50737600000139</v>
      </c>
      <c r="AA327" s="271">
        <v>-51.578884098000913</v>
      </c>
      <c r="AB327" s="271">
        <v>50001.976747000001</v>
      </c>
      <c r="AC327" s="271">
        <v>50174.484123000002</v>
      </c>
      <c r="AD327" s="271">
        <v>172.50737600000139</v>
      </c>
      <c r="AF327" s="271">
        <v>-50816.876524540006</v>
      </c>
      <c r="AG327" s="402">
        <v>0</v>
      </c>
      <c r="AH327" s="402">
        <v>50174.484123000002</v>
      </c>
      <c r="AI327" s="402">
        <v>69122.65172200001</v>
      </c>
      <c r="AJ327" s="402">
        <v>69122.65172200001</v>
      </c>
      <c r="AK327" s="402">
        <v>31848.692278000002</v>
      </c>
      <c r="AL327" s="402">
        <v>172.50737600000139</v>
      </c>
      <c r="AM327" s="403" t="s">
        <v>514</v>
      </c>
      <c r="AN327" s="45" t="s">
        <v>545</v>
      </c>
      <c r="AO327" s="45">
        <v>10</v>
      </c>
      <c r="AP327" s="45">
        <v>10</v>
      </c>
      <c r="AR327" s="412"/>
      <c r="AS327" s="176"/>
    </row>
    <row r="328" spans="1:233">
      <c r="A328" s="77">
        <v>1544</v>
      </c>
      <c r="B328" s="77">
        <v>591</v>
      </c>
      <c r="C328" s="77" t="s">
        <v>27</v>
      </c>
      <c r="D328" s="77" t="s">
        <v>301</v>
      </c>
      <c r="E328" s="77" t="s">
        <v>383</v>
      </c>
      <c r="F328" s="77" t="s">
        <v>199</v>
      </c>
      <c r="G328" s="77" t="s">
        <v>473</v>
      </c>
      <c r="H328" s="77" t="s">
        <v>468</v>
      </c>
      <c r="I328" s="77" t="s">
        <v>405</v>
      </c>
      <c r="J328" s="454" t="s">
        <v>486</v>
      </c>
      <c r="K328" s="410">
        <v>36896</v>
      </c>
      <c r="L328" s="410">
        <v>38722</v>
      </c>
      <c r="M328" s="77" t="s">
        <v>30</v>
      </c>
      <c r="N328" s="271">
        <v>10000000</v>
      </c>
      <c r="O328" s="271">
        <v>-4069.7280909999999</v>
      </c>
      <c r="P328" s="411">
        <v>0.7</v>
      </c>
      <c r="Q328" s="271">
        <v>64.592853000000005</v>
      </c>
      <c r="R328" s="271">
        <v>64.596996000000004</v>
      </c>
      <c r="S328" s="411">
        <v>4.1429999999991196E-3</v>
      </c>
      <c r="T328" s="271">
        <v>-16.860883481009417</v>
      </c>
      <c r="U328" s="271">
        <v>250.52323899999999</v>
      </c>
      <c r="V328" s="271">
        <v>0</v>
      </c>
      <c r="W328" s="271">
        <v>233.66235551899058</v>
      </c>
      <c r="X328" s="271">
        <v>39386.158760999999</v>
      </c>
      <c r="Y328" s="271">
        <v>39573.144295999999</v>
      </c>
      <c r="Z328" s="271">
        <v>186.9855349999998</v>
      </c>
      <c r="AA328" s="271">
        <v>-46.67682051899078</v>
      </c>
      <c r="AB328" s="271">
        <v>39386.158760999999</v>
      </c>
      <c r="AC328" s="271">
        <v>39573.144295999999</v>
      </c>
      <c r="AD328" s="271">
        <v>186.9855349999998</v>
      </c>
      <c r="AF328" s="271">
        <v>-30126.162193627497</v>
      </c>
      <c r="AG328" s="402">
        <v>0</v>
      </c>
      <c r="AH328" s="402">
        <v>39573.144295999999</v>
      </c>
      <c r="AI328" s="402">
        <v>171408.62183999998</v>
      </c>
      <c r="AJ328" s="402">
        <v>171408.62183999998</v>
      </c>
      <c r="AK328" s="402">
        <v>56700.629633999997</v>
      </c>
      <c r="AL328" s="402">
        <v>186.9855349999998</v>
      </c>
      <c r="AM328" s="403" t="s">
        <v>514</v>
      </c>
      <c r="AN328" s="45">
        <v>7</v>
      </c>
      <c r="AO328" s="45" t="s">
        <v>545</v>
      </c>
      <c r="AP328" s="45">
        <v>7</v>
      </c>
      <c r="AR328" s="412"/>
      <c r="AS328" s="176"/>
    </row>
    <row r="329" spans="1:233">
      <c r="A329" s="77">
        <v>1545</v>
      </c>
      <c r="B329" s="77">
        <v>592</v>
      </c>
      <c r="C329" s="77" t="s">
        <v>27</v>
      </c>
      <c r="D329" s="77" t="s">
        <v>301</v>
      </c>
      <c r="E329" s="77" t="s">
        <v>63</v>
      </c>
      <c r="F329" s="77" t="s">
        <v>205</v>
      </c>
      <c r="G329" s="77" t="s">
        <v>498</v>
      </c>
      <c r="H329" s="77" t="s">
        <v>482</v>
      </c>
      <c r="I329" s="77" t="s">
        <v>405</v>
      </c>
      <c r="J329" s="454" t="s">
        <v>479</v>
      </c>
      <c r="K329" s="410">
        <v>36896</v>
      </c>
      <c r="L329" s="410">
        <v>38722</v>
      </c>
      <c r="M329" s="77" t="s">
        <v>30</v>
      </c>
      <c r="N329" s="271">
        <v>10000000</v>
      </c>
      <c r="O329" s="271">
        <v>-4159.1986200000001</v>
      </c>
      <c r="P329" s="411">
        <v>1.2</v>
      </c>
      <c r="Q329" s="271">
        <v>107.072407</v>
      </c>
      <c r="R329" s="271">
        <v>107.086831</v>
      </c>
      <c r="S329" s="411">
        <v>1.4424000000005321E-2</v>
      </c>
      <c r="T329" s="271">
        <v>-59.992280894902137</v>
      </c>
      <c r="U329" s="271">
        <v>423.45474100000001</v>
      </c>
      <c r="V329" s="271">
        <v>0</v>
      </c>
      <c r="W329" s="271">
        <v>363.46246010509788</v>
      </c>
      <c r="X329" s="271">
        <v>81703.837511000005</v>
      </c>
      <c r="Y329" s="271">
        <v>82001.144058000005</v>
      </c>
      <c r="Z329" s="271">
        <v>297.30654700000014</v>
      </c>
      <c r="AA329" s="271">
        <v>-66.155913105097738</v>
      </c>
      <c r="AB329" s="271">
        <v>81703.837511000005</v>
      </c>
      <c r="AC329" s="271">
        <v>82001.144058000005</v>
      </c>
      <c r="AD329" s="271">
        <v>297.30654700000014</v>
      </c>
      <c r="AF329" s="271">
        <v>-41051.290379400001</v>
      </c>
      <c r="AG329" s="402">
        <v>0</v>
      </c>
      <c r="AH329" s="402">
        <v>82001.144058000005</v>
      </c>
      <c r="AI329" s="402">
        <v>83550.703677000012</v>
      </c>
      <c r="AJ329" s="402">
        <v>83550.703677000012</v>
      </c>
      <c r="AK329" s="402">
        <v>158996.37700099999</v>
      </c>
      <c r="AL329" s="402">
        <v>297.30654700000014</v>
      </c>
      <c r="AM329" s="403" t="s">
        <v>514</v>
      </c>
      <c r="AN329" s="45" t="s">
        <v>545</v>
      </c>
      <c r="AO329" s="45">
        <v>9</v>
      </c>
      <c r="AP329" s="45">
        <v>9</v>
      </c>
      <c r="AR329" s="412"/>
      <c r="AS329" s="176"/>
    </row>
    <row r="330" spans="1:233">
      <c r="A330" s="77">
        <v>1546</v>
      </c>
      <c r="B330" s="77">
        <v>593</v>
      </c>
      <c r="C330" s="77" t="s">
        <v>27</v>
      </c>
      <c r="D330" s="77" t="s">
        <v>301</v>
      </c>
      <c r="E330" s="77" t="s">
        <v>385</v>
      </c>
      <c r="F330" s="77" t="s">
        <v>200</v>
      </c>
      <c r="G330" s="77" t="s">
        <v>485</v>
      </c>
      <c r="H330" s="77" t="s">
        <v>468</v>
      </c>
      <c r="I330" s="77" t="s">
        <v>405</v>
      </c>
      <c r="J330" s="454" t="s">
        <v>486</v>
      </c>
      <c r="K330" s="410">
        <v>36896</v>
      </c>
      <c r="L330" s="410">
        <v>38722</v>
      </c>
      <c r="M330" s="77" t="s">
        <v>30</v>
      </c>
      <c r="N330" s="271">
        <v>10000000</v>
      </c>
      <c r="O330" s="271">
        <v>-4106.4174670000002</v>
      </c>
      <c r="P330" s="411">
        <v>0.98</v>
      </c>
      <c r="Q330" s="271">
        <v>99.291825000000003</v>
      </c>
      <c r="R330" s="271">
        <v>99.295305999999997</v>
      </c>
      <c r="S330" s="411">
        <v>3.4809999999936281E-3</v>
      </c>
      <c r="T330" s="271">
        <v>-14.294439202600834</v>
      </c>
      <c r="U330" s="271">
        <v>321.44663600000001</v>
      </c>
      <c r="V330" s="271">
        <v>0</v>
      </c>
      <c r="W330" s="271">
        <v>307.1521967973992</v>
      </c>
      <c r="X330" s="271">
        <v>18379.486981999999</v>
      </c>
      <c r="Y330" s="271">
        <v>18635.052468000002</v>
      </c>
      <c r="Z330" s="271">
        <v>255.56548600000315</v>
      </c>
      <c r="AA330" s="271">
        <v>-51.586710797396051</v>
      </c>
      <c r="AB330" s="271">
        <v>18379.486981999999</v>
      </c>
      <c r="AC330" s="271">
        <v>18635.052468000002</v>
      </c>
      <c r="AD330" s="271">
        <v>255.56548600000315</v>
      </c>
      <c r="AF330" s="271">
        <v>-23642.6985662525</v>
      </c>
      <c r="AG330" s="402">
        <v>0</v>
      </c>
      <c r="AH330" s="402">
        <v>18635.052468000002</v>
      </c>
      <c r="AI330" s="402">
        <v>221559.37783400001</v>
      </c>
      <c r="AJ330" s="402">
        <v>221559.37783400001</v>
      </c>
      <c r="AK330" s="402">
        <v>36393.081374000001</v>
      </c>
      <c r="AL330" s="402">
        <v>255.56548600000315</v>
      </c>
      <c r="AM330" s="403" t="s">
        <v>514</v>
      </c>
      <c r="AN330" s="45">
        <v>6</v>
      </c>
      <c r="AO330" s="45" t="s">
        <v>545</v>
      </c>
      <c r="AP330" s="45">
        <v>6</v>
      </c>
      <c r="AR330" s="412"/>
      <c r="AS330" s="176"/>
    </row>
    <row r="331" spans="1:233">
      <c r="A331" s="77">
        <v>1547</v>
      </c>
      <c r="B331" s="77">
        <v>594</v>
      </c>
      <c r="C331" s="77" t="s">
        <v>27</v>
      </c>
      <c r="D331" s="77" t="s">
        <v>301</v>
      </c>
      <c r="E331" s="77" t="s">
        <v>331</v>
      </c>
      <c r="F331" s="77" t="s">
        <v>200</v>
      </c>
      <c r="G331" s="77" t="s">
        <v>474</v>
      </c>
      <c r="H331" s="77" t="s">
        <v>468</v>
      </c>
      <c r="I331" s="77" t="s">
        <v>405</v>
      </c>
      <c r="J331" s="454" t="s">
        <v>486</v>
      </c>
      <c r="K331" s="410">
        <v>36896</v>
      </c>
      <c r="L331" s="410">
        <v>38722</v>
      </c>
      <c r="M331" s="77" t="s">
        <v>30</v>
      </c>
      <c r="N331" s="271">
        <v>10000000</v>
      </c>
      <c r="O331" s="271">
        <v>-4101.2987809999995</v>
      </c>
      <c r="P331" s="411">
        <v>0.86</v>
      </c>
      <c r="Q331" s="271">
        <v>63.428258</v>
      </c>
      <c r="R331" s="271">
        <v>63.434876000000003</v>
      </c>
      <c r="S331" s="411">
        <v>6.6180000000031214E-3</v>
      </c>
      <c r="T331" s="271">
        <v>-27.142395332670798</v>
      </c>
      <c r="U331" s="271">
        <v>253.26982599999999</v>
      </c>
      <c r="V331" s="271">
        <v>0</v>
      </c>
      <c r="W331" s="271">
        <v>226.12743066732921</v>
      </c>
      <c r="X331" s="271">
        <v>114572.786983</v>
      </c>
      <c r="Y331" s="271">
        <v>114824.95101400001</v>
      </c>
      <c r="Z331" s="271">
        <v>252.16403100000753</v>
      </c>
      <c r="AA331" s="271">
        <v>26.036600332678319</v>
      </c>
      <c r="AB331" s="271">
        <v>114572.786983</v>
      </c>
      <c r="AC331" s="271">
        <v>114824.95101400001</v>
      </c>
      <c r="AD331" s="271">
        <v>252.16403100000753</v>
      </c>
      <c r="AF331" s="271">
        <v>-23613.227731607498</v>
      </c>
      <c r="AG331" s="402">
        <v>0</v>
      </c>
      <c r="AH331" s="402">
        <v>114824.95101400001</v>
      </c>
      <c r="AI331" s="402">
        <v>103339.14148400001</v>
      </c>
      <c r="AJ331" s="402">
        <v>103339.14148400001</v>
      </c>
      <c r="AK331" s="402">
        <v>7958.6467050000065</v>
      </c>
      <c r="AL331" s="402">
        <v>252.16403100000753</v>
      </c>
      <c r="AM331" s="403" t="s">
        <v>514</v>
      </c>
      <c r="AN331" s="45">
        <v>6</v>
      </c>
      <c r="AO331" s="45" t="s">
        <v>545</v>
      </c>
      <c r="AP331" s="45">
        <v>6</v>
      </c>
      <c r="AR331" s="412"/>
      <c r="AS331" s="176"/>
    </row>
    <row r="332" spans="1:233">
      <c r="A332" s="77">
        <v>1548</v>
      </c>
      <c r="B332" s="77">
        <v>595</v>
      </c>
      <c r="C332" s="77" t="s">
        <v>27</v>
      </c>
      <c r="D332" s="77" t="s">
        <v>301</v>
      </c>
      <c r="E332" s="77" t="s">
        <v>352</v>
      </c>
      <c r="F332" s="77" t="s">
        <v>205</v>
      </c>
      <c r="G332" s="77" t="s">
        <v>474</v>
      </c>
      <c r="H332" s="77" t="s">
        <v>468</v>
      </c>
      <c r="I332" s="77" t="s">
        <v>405</v>
      </c>
      <c r="J332" s="454" t="s">
        <v>486</v>
      </c>
      <c r="K332" s="410">
        <v>36896</v>
      </c>
      <c r="L332" s="410">
        <v>38722</v>
      </c>
      <c r="M332" s="77" t="s">
        <v>30</v>
      </c>
      <c r="N332" s="271">
        <v>10000000</v>
      </c>
      <c r="O332" s="271">
        <v>-4189.5808649999999</v>
      </c>
      <c r="P332" s="411">
        <v>1.6</v>
      </c>
      <c r="Q332" s="271">
        <v>117.01134399999999</v>
      </c>
      <c r="R332" s="271">
        <v>117.02529800000001</v>
      </c>
      <c r="S332" s="411">
        <v>1.3954000000012456E-2</v>
      </c>
      <c r="T332" s="271">
        <v>-58.461411390262185</v>
      </c>
      <c r="U332" s="271">
        <v>477.52546000000001</v>
      </c>
      <c r="V332" s="271">
        <v>0</v>
      </c>
      <c r="W332" s="271">
        <v>419.06404860973782</v>
      </c>
      <c r="X332" s="271">
        <v>214166.72320099999</v>
      </c>
      <c r="Y332" s="271">
        <v>214630.490062</v>
      </c>
      <c r="Z332" s="271">
        <v>463.76686100001098</v>
      </c>
      <c r="AA332" s="271">
        <v>44.702812390273152</v>
      </c>
      <c r="AB332" s="271">
        <v>214166.72320099999</v>
      </c>
      <c r="AC332" s="271">
        <v>214630.490062</v>
      </c>
      <c r="AD332" s="271">
        <v>463.76686100001098</v>
      </c>
      <c r="AF332" s="271">
        <v>-41351.16313755</v>
      </c>
      <c r="AG332" s="402">
        <v>0</v>
      </c>
      <c r="AH332" s="402">
        <v>214630.490062</v>
      </c>
      <c r="AI332" s="402">
        <v>133006.99116199999</v>
      </c>
      <c r="AJ332" s="402">
        <v>133006.99116199999</v>
      </c>
      <c r="AK332" s="402">
        <v>14944.998582</v>
      </c>
      <c r="AL332" s="402">
        <v>463.76686100001098</v>
      </c>
      <c r="AM332" s="403" t="s">
        <v>514</v>
      </c>
      <c r="AN332" s="45" t="s">
        <v>545</v>
      </c>
      <c r="AO332" s="45">
        <v>9</v>
      </c>
      <c r="AP332" s="45">
        <v>9</v>
      </c>
      <c r="AR332" s="412"/>
      <c r="AS332" s="176"/>
    </row>
    <row r="333" spans="1:233">
      <c r="A333" s="77">
        <v>1549</v>
      </c>
      <c r="B333" s="77">
        <v>628</v>
      </c>
      <c r="C333" s="77" t="s">
        <v>27</v>
      </c>
      <c r="D333" s="77" t="s">
        <v>301</v>
      </c>
      <c r="E333" s="77" t="s">
        <v>382</v>
      </c>
      <c r="F333" s="77" t="s">
        <v>205</v>
      </c>
      <c r="G333" s="77" t="s">
        <v>485</v>
      </c>
      <c r="H333" s="77" t="s">
        <v>482</v>
      </c>
      <c r="I333" s="77" t="s">
        <v>405</v>
      </c>
      <c r="J333" s="454" t="s">
        <v>486</v>
      </c>
      <c r="K333" s="410">
        <v>36896</v>
      </c>
      <c r="L333" s="410">
        <v>38722</v>
      </c>
      <c r="M333" s="77" t="s">
        <v>30</v>
      </c>
      <c r="N333" s="271">
        <v>10000000</v>
      </c>
      <c r="O333" s="271">
        <v>-4176.5816240000004</v>
      </c>
      <c r="P333" s="411">
        <v>1.3</v>
      </c>
      <c r="Q333" s="271">
        <v>106.397775</v>
      </c>
      <c r="R333" s="271">
        <v>106.41699800000001</v>
      </c>
      <c r="S333" s="411">
        <v>1.922300000001087E-2</v>
      </c>
      <c r="T333" s="271">
        <v>-80.286428558197414</v>
      </c>
      <c r="U333" s="271">
        <v>445.95775400000002</v>
      </c>
      <c r="V333" s="271">
        <v>0</v>
      </c>
      <c r="W333" s="271">
        <v>365.67132544180259</v>
      </c>
      <c r="X333" s="271">
        <v>127755.737024</v>
      </c>
      <c r="Y333" s="271">
        <v>128079.75715600001</v>
      </c>
      <c r="Z333" s="271">
        <v>324.02013200000511</v>
      </c>
      <c r="AA333" s="271">
        <v>-41.651193441797489</v>
      </c>
      <c r="AB333" s="271">
        <v>127755.737024</v>
      </c>
      <c r="AC333" s="271">
        <v>128079.75715600001</v>
      </c>
      <c r="AD333" s="271">
        <v>324.02013200000511</v>
      </c>
      <c r="AF333" s="271">
        <v>-41222.860628880007</v>
      </c>
      <c r="AG333" s="402">
        <v>0</v>
      </c>
      <c r="AH333" s="402">
        <v>128079.75715600001</v>
      </c>
      <c r="AI333" s="402">
        <v>174566.20482899999</v>
      </c>
      <c r="AJ333" s="402">
        <v>174566.20482899999</v>
      </c>
      <c r="AK333" s="402">
        <v>133289.79477900002</v>
      </c>
      <c r="AL333" s="402">
        <v>324.02013200000511</v>
      </c>
      <c r="AM333" s="403" t="s">
        <v>514</v>
      </c>
      <c r="AN333" s="45" t="s">
        <v>545</v>
      </c>
      <c r="AO333" s="45">
        <v>9</v>
      </c>
      <c r="AP333" s="45">
        <v>9</v>
      </c>
      <c r="AR333" s="412"/>
      <c r="AS333" s="176"/>
      <c r="AV333" s="77"/>
      <c r="AW333" s="77"/>
      <c r="AX333" s="77"/>
      <c r="AY333" s="77"/>
      <c r="AZ333" s="77"/>
      <c r="BA333" s="77"/>
      <c r="BB333" s="77"/>
      <c r="BC333" s="77"/>
      <c r="BD333" s="77"/>
      <c r="BE333" s="77"/>
      <c r="BF333" s="77"/>
      <c r="BG333" s="77"/>
      <c r="BH333" s="77"/>
      <c r="BI333" s="77"/>
      <c r="BJ333" s="77"/>
      <c r="BK333" s="77"/>
      <c r="BL333" s="77"/>
      <c r="BM333" s="77"/>
      <c r="BN333" s="77"/>
      <c r="BO333" s="77"/>
      <c r="BP333" s="77"/>
      <c r="BQ333" s="77"/>
      <c r="BR333" s="77"/>
      <c r="BS333" s="77"/>
      <c r="BT333" s="77"/>
      <c r="BU333" s="77"/>
      <c r="BV333" s="77"/>
      <c r="BW333" s="77"/>
      <c r="BX333" s="77"/>
      <c r="BY333" s="77"/>
      <c r="BZ333" s="77"/>
      <c r="CA333" s="77"/>
      <c r="CB333" s="77"/>
      <c r="CC333" s="77"/>
      <c r="CD333" s="77"/>
      <c r="CE333" s="77"/>
      <c r="CF333" s="77"/>
      <c r="CG333" s="77"/>
      <c r="CH333" s="77"/>
      <c r="CI333" s="77"/>
      <c r="CJ333" s="77"/>
      <c r="CK333" s="77"/>
      <c r="CL333" s="77"/>
      <c r="CM333" s="77"/>
      <c r="CN333" s="77"/>
      <c r="CO333" s="77"/>
      <c r="CP333" s="77"/>
      <c r="CQ333" s="77"/>
      <c r="CR333" s="77"/>
      <c r="CS333" s="77"/>
      <c r="CT333" s="77"/>
      <c r="CU333" s="77"/>
      <c r="CV333" s="77"/>
      <c r="CW333" s="77"/>
      <c r="CX333" s="77"/>
      <c r="CY333" s="77"/>
      <c r="CZ333" s="77"/>
      <c r="DA333" s="77"/>
      <c r="DB333" s="77"/>
      <c r="DC333" s="77"/>
      <c r="DD333" s="77"/>
      <c r="DE333" s="77"/>
      <c r="DF333" s="77"/>
      <c r="DG333" s="77"/>
      <c r="DH333" s="77"/>
      <c r="DI333" s="77"/>
      <c r="DJ333" s="77"/>
      <c r="DK333" s="77"/>
      <c r="DL333" s="77"/>
      <c r="DM333" s="77"/>
      <c r="DN333" s="77"/>
      <c r="DO333" s="77"/>
      <c r="DP333" s="77"/>
      <c r="DQ333" s="77"/>
      <c r="DR333" s="77"/>
      <c r="DS333" s="77"/>
      <c r="DT333" s="77"/>
      <c r="DU333" s="77"/>
      <c r="DV333" s="77"/>
      <c r="DW333" s="77"/>
      <c r="DX333" s="77"/>
      <c r="DY333" s="77"/>
      <c r="DZ333" s="77"/>
      <c r="EA333" s="77"/>
      <c r="EB333" s="77"/>
      <c r="EC333" s="77"/>
      <c r="ED333" s="77"/>
      <c r="EE333" s="77"/>
      <c r="EF333" s="77"/>
      <c r="EG333" s="77"/>
      <c r="EH333" s="77"/>
      <c r="EI333" s="77"/>
      <c r="EJ333" s="77"/>
      <c r="EK333" s="77"/>
      <c r="EL333" s="77"/>
      <c r="EM333" s="77"/>
      <c r="EN333" s="77"/>
      <c r="EO333" s="77"/>
      <c r="EP333" s="77"/>
      <c r="EQ333" s="77"/>
      <c r="ER333" s="77"/>
      <c r="ES333" s="77"/>
      <c r="ET333" s="77"/>
      <c r="EU333" s="77"/>
      <c r="EV333" s="77"/>
      <c r="EW333" s="77"/>
      <c r="EX333" s="77"/>
      <c r="EY333" s="77"/>
      <c r="EZ333" s="77"/>
      <c r="FA333" s="77"/>
      <c r="FB333" s="77"/>
      <c r="FC333" s="77"/>
      <c r="FD333" s="77"/>
      <c r="FE333" s="77"/>
      <c r="FF333" s="77"/>
      <c r="FG333" s="77"/>
      <c r="FH333" s="77"/>
      <c r="FI333" s="77"/>
      <c r="FJ333" s="77"/>
      <c r="FK333" s="77"/>
      <c r="FL333" s="77"/>
      <c r="FM333" s="77"/>
      <c r="FN333" s="77"/>
      <c r="FO333" s="77"/>
      <c r="FP333" s="77"/>
      <c r="FQ333" s="77"/>
      <c r="FR333" s="77"/>
      <c r="FS333" s="77"/>
      <c r="FT333" s="77"/>
      <c r="FU333" s="77"/>
      <c r="FV333" s="77"/>
      <c r="FW333" s="77"/>
      <c r="FX333" s="77"/>
      <c r="FY333" s="77"/>
      <c r="FZ333" s="77"/>
      <c r="GA333" s="77"/>
      <c r="GB333" s="77"/>
      <c r="GC333" s="77"/>
      <c r="GD333" s="77"/>
      <c r="GE333" s="77"/>
      <c r="GF333" s="77"/>
      <c r="GG333" s="77"/>
      <c r="GH333" s="77"/>
      <c r="GI333" s="77"/>
      <c r="GJ333" s="77"/>
      <c r="GK333" s="77"/>
      <c r="GL333" s="77"/>
      <c r="GM333" s="77"/>
      <c r="GN333" s="77"/>
      <c r="GO333" s="77"/>
      <c r="GP333" s="77"/>
      <c r="GQ333" s="77"/>
      <c r="GR333" s="77"/>
      <c r="GS333" s="77"/>
      <c r="GT333" s="77"/>
      <c r="GU333" s="77"/>
      <c r="GV333" s="77"/>
      <c r="GW333" s="77"/>
      <c r="GX333" s="77"/>
      <c r="GY333" s="77"/>
      <c r="GZ333" s="77"/>
      <c r="HA333" s="77"/>
      <c r="HB333" s="77"/>
      <c r="HC333" s="77"/>
      <c r="HD333" s="77"/>
      <c r="HE333" s="77"/>
      <c r="HF333" s="77"/>
      <c r="HG333" s="77"/>
      <c r="HH333" s="77"/>
      <c r="HI333" s="77"/>
      <c r="HJ333" s="77"/>
      <c r="HK333" s="77"/>
      <c r="HL333" s="77"/>
      <c r="HM333" s="77"/>
      <c r="HN333" s="77"/>
      <c r="HO333" s="77"/>
      <c r="HP333" s="77"/>
      <c r="HQ333" s="77"/>
      <c r="HR333" s="77"/>
      <c r="HS333" s="77"/>
      <c r="HT333" s="77"/>
      <c r="HU333" s="77"/>
      <c r="HV333" s="77"/>
      <c r="HW333" s="77"/>
      <c r="HX333" s="77"/>
      <c r="HY333" s="77"/>
    </row>
    <row r="334" spans="1:233">
      <c r="A334" s="77">
        <v>1550</v>
      </c>
      <c r="B334" s="77">
        <v>596</v>
      </c>
      <c r="C334" s="77" t="s">
        <v>27</v>
      </c>
      <c r="D334" s="77" t="s">
        <v>301</v>
      </c>
      <c r="E334" s="77" t="s">
        <v>335</v>
      </c>
      <c r="F334" s="77" t="s">
        <v>200</v>
      </c>
      <c r="G334" s="77" t="s">
        <v>477</v>
      </c>
      <c r="H334" s="77" t="s">
        <v>468</v>
      </c>
      <c r="I334" s="77" t="s">
        <v>405</v>
      </c>
      <c r="J334" s="454" t="s">
        <v>486</v>
      </c>
      <c r="K334" s="410">
        <v>36896</v>
      </c>
      <c r="L334" s="410">
        <v>38722</v>
      </c>
      <c r="M334" s="77" t="s">
        <v>30</v>
      </c>
      <c r="N334" s="271">
        <v>10000000</v>
      </c>
      <c r="O334" s="271">
        <v>-4190.5272860000005</v>
      </c>
      <c r="P334" s="411">
        <v>1.6</v>
      </c>
      <c r="Q334" s="271">
        <v>97.094614000000007</v>
      </c>
      <c r="R334" s="271">
        <v>97.109323000000003</v>
      </c>
      <c r="S334" s="411">
        <v>1.4708999999996308E-2</v>
      </c>
      <c r="T334" s="271">
        <v>-61.638465849758539</v>
      </c>
      <c r="U334" s="271">
        <v>437.54752999999999</v>
      </c>
      <c r="V334" s="271">
        <v>0</v>
      </c>
      <c r="W334" s="271">
        <v>375.90906415024148</v>
      </c>
      <c r="X334" s="271">
        <v>297733.16405700002</v>
      </c>
      <c r="Y334" s="271">
        <v>298229.148247</v>
      </c>
      <c r="Z334" s="271">
        <v>495.9841899999883</v>
      </c>
      <c r="AA334" s="271">
        <v>120.07512584974683</v>
      </c>
      <c r="AB334" s="271">
        <v>297733.16405700002</v>
      </c>
      <c r="AC334" s="271">
        <v>298229.148247</v>
      </c>
      <c r="AD334" s="271">
        <v>495.9841899999883</v>
      </c>
      <c r="AF334" s="271">
        <v>-24126.960849145005</v>
      </c>
      <c r="AG334" s="402">
        <v>0</v>
      </c>
      <c r="AH334" s="402">
        <v>298229.148247</v>
      </c>
      <c r="AI334" s="402">
        <v>182321.88505099999</v>
      </c>
      <c r="AJ334" s="402">
        <v>182321.88505099999</v>
      </c>
      <c r="AK334" s="402">
        <v>-28479.351627999975</v>
      </c>
      <c r="AL334" s="402">
        <v>495.9841899999883</v>
      </c>
      <c r="AM334" s="403" t="s">
        <v>514</v>
      </c>
      <c r="AN334" s="45">
        <v>6</v>
      </c>
      <c r="AO334" s="45" t="s">
        <v>545</v>
      </c>
      <c r="AP334" s="45">
        <v>6</v>
      </c>
      <c r="AR334" s="412"/>
      <c r="AS334" s="176"/>
    </row>
    <row r="335" spans="1:233">
      <c r="A335" s="77">
        <v>1551</v>
      </c>
      <c r="B335" s="77">
        <v>597</v>
      </c>
      <c r="C335" s="77" t="s">
        <v>27</v>
      </c>
      <c r="D335" s="77" t="s">
        <v>301</v>
      </c>
      <c r="E335" s="77" t="s">
        <v>320</v>
      </c>
      <c r="F335" s="77" t="s">
        <v>205</v>
      </c>
      <c r="G335" s="77" t="s">
        <v>492</v>
      </c>
      <c r="H335" s="77" t="s">
        <v>468</v>
      </c>
      <c r="I335" s="77" t="s">
        <v>405</v>
      </c>
      <c r="J335" s="454" t="s">
        <v>486</v>
      </c>
      <c r="K335" s="410">
        <v>36896</v>
      </c>
      <c r="L335" s="410">
        <v>38722</v>
      </c>
      <c r="M335" s="77" t="s">
        <v>30</v>
      </c>
      <c r="N335" s="271">
        <v>10000000</v>
      </c>
      <c r="O335" s="271">
        <v>-4137.2539079999997</v>
      </c>
      <c r="P335" s="411">
        <v>1.1499999999999999</v>
      </c>
      <c r="Q335" s="271">
        <v>146.458642</v>
      </c>
      <c r="R335" s="271">
        <v>146.460364</v>
      </c>
      <c r="S335" s="411">
        <v>1.7220000000008895E-3</v>
      </c>
      <c r="T335" s="271">
        <v>-7.1243512295796796</v>
      </c>
      <c r="U335" s="271">
        <v>423.65020299999998</v>
      </c>
      <c r="V335" s="271">
        <v>0</v>
      </c>
      <c r="W335" s="271">
        <v>416.52585177042027</v>
      </c>
      <c r="X335" s="271">
        <v>-97657.862911999997</v>
      </c>
      <c r="Y335" s="271">
        <v>-97401.437709999998</v>
      </c>
      <c r="Z335" s="271">
        <v>256.42520199999854</v>
      </c>
      <c r="AA335" s="271">
        <v>-160.10064977042174</v>
      </c>
      <c r="AB335" s="271">
        <v>-97657.862911999997</v>
      </c>
      <c r="AC335" s="271">
        <v>-97401.437709999998</v>
      </c>
      <c r="AD335" s="271">
        <v>256.42520199999854</v>
      </c>
      <c r="AF335" s="271">
        <v>-40834.696071960003</v>
      </c>
      <c r="AG335" s="402">
        <v>0</v>
      </c>
      <c r="AH335" s="402">
        <v>-97401.437709999998</v>
      </c>
      <c r="AI335" s="402">
        <v>-9954.7343059999985</v>
      </c>
      <c r="AJ335" s="402">
        <v>-9954.7343059999985</v>
      </c>
      <c r="AK335" s="402">
        <v>134214.84811799999</v>
      </c>
      <c r="AL335" s="402">
        <v>256.42520199999854</v>
      </c>
      <c r="AM335" s="403" t="s">
        <v>514</v>
      </c>
      <c r="AN335" s="45" t="s">
        <v>545</v>
      </c>
      <c r="AO335" s="45">
        <v>9</v>
      </c>
      <c r="AP335" s="45">
        <v>9</v>
      </c>
      <c r="AR335" s="412"/>
      <c r="AS335" s="176"/>
    </row>
    <row r="336" spans="1:233">
      <c r="A336" s="77">
        <v>1552</v>
      </c>
      <c r="B336" s="77">
        <v>598</v>
      </c>
      <c r="C336" s="77" t="s">
        <v>27</v>
      </c>
      <c r="D336" s="77" t="s">
        <v>301</v>
      </c>
      <c r="E336" s="77" t="s">
        <v>302</v>
      </c>
      <c r="F336" s="77" t="s">
        <v>201</v>
      </c>
      <c r="G336" s="77" t="s">
        <v>471</v>
      </c>
      <c r="H336" s="77" t="s">
        <v>494</v>
      </c>
      <c r="I336" s="77" t="s">
        <v>405</v>
      </c>
      <c r="J336" s="454" t="s">
        <v>486</v>
      </c>
      <c r="K336" s="410">
        <v>36896</v>
      </c>
      <c r="L336" s="410">
        <v>38722</v>
      </c>
      <c r="M336" s="77" t="s">
        <v>30</v>
      </c>
      <c r="N336" s="271">
        <v>10000000</v>
      </c>
      <c r="O336" s="271">
        <v>-4032.3098749999999</v>
      </c>
      <c r="P336" s="411">
        <v>0.46</v>
      </c>
      <c r="Q336" s="271">
        <v>102.53639099999999</v>
      </c>
      <c r="R336" s="271">
        <v>102.573634</v>
      </c>
      <c r="S336" s="411">
        <v>3.724300000000369E-2</v>
      </c>
      <c r="T336" s="271">
        <v>-150.17531667463987</v>
      </c>
      <c r="U336" s="271">
        <v>308.25493599999999</v>
      </c>
      <c r="V336" s="271">
        <v>0</v>
      </c>
      <c r="W336" s="271">
        <v>158.07961932536011</v>
      </c>
      <c r="X336" s="271">
        <v>-219712.50567499999</v>
      </c>
      <c r="Y336" s="271">
        <v>-219833.13457200001</v>
      </c>
      <c r="Z336" s="271">
        <v>-120.62889700001688</v>
      </c>
      <c r="AA336" s="271">
        <v>-278.70851632537699</v>
      </c>
      <c r="AB336" s="271">
        <v>-219712.50567499999</v>
      </c>
      <c r="AC336" s="271">
        <v>-219833.13457200001</v>
      </c>
      <c r="AD336" s="271">
        <v>-120.62889700001688</v>
      </c>
      <c r="AF336" s="271">
        <v>-29185.85887525</v>
      </c>
      <c r="AG336" s="402">
        <v>0</v>
      </c>
      <c r="AH336" s="402">
        <v>-219833.13457200001</v>
      </c>
      <c r="AI336" s="402">
        <v>-165793.11119900001</v>
      </c>
      <c r="AJ336" s="402">
        <v>-165793.11119900001</v>
      </c>
      <c r="AK336" s="402">
        <v>-160402.44484800001</v>
      </c>
      <c r="AL336" s="402">
        <v>-120.62889700001688</v>
      </c>
      <c r="AM336" s="403" t="s">
        <v>514</v>
      </c>
      <c r="AN336" s="45">
        <v>8</v>
      </c>
      <c r="AO336" s="45" t="s">
        <v>545</v>
      </c>
      <c r="AP336" s="45">
        <v>8</v>
      </c>
      <c r="AR336" s="412"/>
      <c r="AS336" s="176"/>
      <c r="AV336" s="77"/>
      <c r="AW336" s="77"/>
      <c r="AX336" s="77"/>
      <c r="AY336" s="77"/>
      <c r="AZ336" s="77"/>
      <c r="BA336" s="77"/>
      <c r="BB336" s="77"/>
      <c r="BC336" s="77"/>
      <c r="BD336" s="77"/>
      <c r="BE336" s="77"/>
      <c r="BF336" s="77"/>
      <c r="BG336" s="77"/>
      <c r="BH336" s="77"/>
      <c r="BI336" s="77"/>
      <c r="BJ336" s="77"/>
      <c r="BK336" s="77"/>
      <c r="BL336" s="77"/>
      <c r="BM336" s="77"/>
      <c r="BN336" s="77"/>
      <c r="BO336" s="77"/>
      <c r="BP336" s="77"/>
      <c r="BQ336" s="77"/>
      <c r="BR336" s="77"/>
      <c r="BS336" s="77"/>
      <c r="BT336" s="77"/>
      <c r="BU336" s="77"/>
      <c r="BV336" s="77"/>
      <c r="BW336" s="77"/>
      <c r="BX336" s="77"/>
      <c r="BY336" s="77"/>
      <c r="BZ336" s="77"/>
      <c r="CA336" s="77"/>
      <c r="CB336" s="77"/>
      <c r="CC336" s="77"/>
      <c r="CD336" s="77"/>
      <c r="CE336" s="77"/>
      <c r="CF336" s="77"/>
      <c r="CG336" s="77"/>
      <c r="CH336" s="77"/>
      <c r="CI336" s="77"/>
      <c r="CJ336" s="77"/>
      <c r="CK336" s="77"/>
      <c r="CL336" s="77"/>
      <c r="CM336" s="77"/>
      <c r="CN336" s="77"/>
      <c r="CO336" s="77"/>
      <c r="CP336" s="77"/>
      <c r="CQ336" s="77"/>
      <c r="CR336" s="77"/>
      <c r="CS336" s="77"/>
      <c r="CT336" s="77"/>
      <c r="CU336" s="77"/>
      <c r="CV336" s="77"/>
      <c r="CW336" s="77"/>
      <c r="CX336" s="77"/>
      <c r="CY336" s="77"/>
      <c r="CZ336" s="77"/>
      <c r="DA336" s="77"/>
      <c r="DB336" s="77"/>
      <c r="DC336" s="77"/>
      <c r="DD336" s="77"/>
      <c r="DE336" s="77"/>
      <c r="DF336" s="77"/>
      <c r="DG336" s="77"/>
      <c r="DH336" s="77"/>
      <c r="DI336" s="77"/>
      <c r="DJ336" s="77"/>
      <c r="DK336" s="77"/>
      <c r="DL336" s="77"/>
      <c r="DM336" s="77"/>
      <c r="DN336" s="77"/>
      <c r="DO336" s="77"/>
      <c r="DP336" s="77"/>
      <c r="DQ336" s="77"/>
      <c r="DR336" s="77"/>
      <c r="DS336" s="77"/>
      <c r="DT336" s="77"/>
      <c r="DU336" s="77"/>
      <c r="DV336" s="77"/>
      <c r="DW336" s="77"/>
      <c r="DX336" s="77"/>
      <c r="DY336" s="77"/>
      <c r="DZ336" s="77"/>
      <c r="EA336" s="77"/>
      <c r="EB336" s="77"/>
      <c r="EC336" s="77"/>
      <c r="ED336" s="77"/>
      <c r="EE336" s="77"/>
      <c r="EF336" s="77"/>
      <c r="EG336" s="77"/>
      <c r="EH336" s="77"/>
      <c r="EI336" s="77"/>
      <c r="EJ336" s="77"/>
      <c r="EK336" s="77"/>
      <c r="EL336" s="77"/>
      <c r="EM336" s="77"/>
      <c r="EN336" s="77"/>
      <c r="EO336" s="77"/>
      <c r="EP336" s="77"/>
      <c r="EQ336" s="77"/>
      <c r="ER336" s="77"/>
      <c r="ES336" s="77"/>
      <c r="ET336" s="77"/>
      <c r="EU336" s="77"/>
      <c r="EV336" s="77"/>
      <c r="EW336" s="77"/>
      <c r="EX336" s="77"/>
      <c r="EY336" s="77"/>
      <c r="EZ336" s="77"/>
      <c r="FA336" s="77"/>
      <c r="FB336" s="77"/>
      <c r="FC336" s="77"/>
      <c r="FD336" s="77"/>
      <c r="FE336" s="77"/>
      <c r="FF336" s="77"/>
      <c r="FG336" s="77"/>
      <c r="FH336" s="77"/>
      <c r="FI336" s="77"/>
      <c r="FJ336" s="77"/>
      <c r="FK336" s="77"/>
      <c r="FL336" s="77"/>
      <c r="FM336" s="77"/>
      <c r="FN336" s="77"/>
      <c r="FO336" s="77"/>
      <c r="FP336" s="77"/>
      <c r="FQ336" s="77"/>
      <c r="FR336" s="77"/>
      <c r="FS336" s="77"/>
      <c r="FT336" s="77"/>
      <c r="FU336" s="77"/>
      <c r="FV336" s="77"/>
      <c r="FW336" s="77"/>
      <c r="FX336" s="77"/>
      <c r="FY336" s="77"/>
      <c r="FZ336" s="77"/>
      <c r="GA336" s="77"/>
      <c r="GB336" s="77"/>
      <c r="GC336" s="77"/>
      <c r="GD336" s="77"/>
      <c r="GE336" s="77"/>
      <c r="GF336" s="77"/>
      <c r="GG336" s="77"/>
      <c r="GH336" s="77"/>
      <c r="GI336" s="77"/>
      <c r="GJ336" s="77"/>
      <c r="GK336" s="77"/>
      <c r="GL336" s="77"/>
      <c r="GM336" s="77"/>
      <c r="GN336" s="77"/>
      <c r="GO336" s="77"/>
      <c r="GP336" s="77"/>
      <c r="GQ336" s="77"/>
      <c r="GR336" s="77"/>
      <c r="GS336" s="77"/>
      <c r="GT336" s="77"/>
      <c r="GU336" s="77"/>
      <c r="GV336" s="77"/>
      <c r="GW336" s="77"/>
      <c r="GX336" s="77"/>
      <c r="GY336" s="77"/>
      <c r="GZ336" s="77"/>
      <c r="HA336" s="77"/>
      <c r="HB336" s="77"/>
      <c r="HC336" s="77"/>
      <c r="HD336" s="77"/>
      <c r="HE336" s="77"/>
      <c r="HF336" s="77"/>
      <c r="HG336" s="77"/>
      <c r="HH336" s="77"/>
      <c r="HI336" s="77"/>
      <c r="HJ336" s="77"/>
      <c r="HK336" s="77"/>
      <c r="HL336" s="77"/>
      <c r="HM336" s="77"/>
      <c r="HN336" s="77"/>
      <c r="HO336" s="77"/>
      <c r="HP336" s="77"/>
      <c r="HQ336" s="77"/>
      <c r="HR336" s="77"/>
      <c r="HS336" s="77"/>
      <c r="HT336" s="77"/>
      <c r="HU336" s="77"/>
      <c r="HV336" s="77"/>
      <c r="HW336" s="77"/>
      <c r="HX336" s="77"/>
      <c r="HY336" s="77"/>
    </row>
    <row r="337" spans="1:233">
      <c r="A337" s="77">
        <v>1553</v>
      </c>
      <c r="B337" s="77">
        <v>599</v>
      </c>
      <c r="C337" s="77" t="s">
        <v>27</v>
      </c>
      <c r="D337" s="77" t="s">
        <v>301</v>
      </c>
      <c r="E337" s="77" t="s">
        <v>303</v>
      </c>
      <c r="F337" s="77" t="s">
        <v>198</v>
      </c>
      <c r="G337" s="77" t="s">
        <v>474</v>
      </c>
      <c r="H337" s="77" t="s">
        <v>491</v>
      </c>
      <c r="I337" s="77" t="s">
        <v>405</v>
      </c>
      <c r="J337" s="454" t="s">
        <v>486</v>
      </c>
      <c r="K337" s="410">
        <v>36896</v>
      </c>
      <c r="L337" s="410">
        <v>38722</v>
      </c>
      <c r="M337" s="77" t="s">
        <v>30</v>
      </c>
      <c r="N337" s="271">
        <v>10000000</v>
      </c>
      <c r="O337" s="271">
        <v>-4014.052827</v>
      </c>
      <c r="P337" s="411">
        <v>0.18</v>
      </c>
      <c r="Q337" s="271">
        <v>21.251273999999999</v>
      </c>
      <c r="R337" s="271">
        <v>21.256535</v>
      </c>
      <c r="S337" s="411">
        <v>5.2610000000008483E-3</v>
      </c>
      <c r="T337" s="271">
        <v>-21.117931922850406</v>
      </c>
      <c r="U337" s="271">
        <v>82.287437999999995</v>
      </c>
      <c r="V337" s="271">
        <v>0</v>
      </c>
      <c r="W337" s="271">
        <v>61.169506077149592</v>
      </c>
      <c r="X337" s="271">
        <v>-9368.461346</v>
      </c>
      <c r="Y337" s="271">
        <v>-9346.6119930000004</v>
      </c>
      <c r="Z337" s="271">
        <v>21.84935299999961</v>
      </c>
      <c r="AA337" s="271">
        <v>-39.320153077149982</v>
      </c>
      <c r="AB337" s="271">
        <v>-9368.461346</v>
      </c>
      <c r="AC337" s="271">
        <v>-9346.6119930000004</v>
      </c>
      <c r="AD337" s="271">
        <v>21.84935299999961</v>
      </c>
      <c r="AF337" s="271">
        <v>-11885.610420746998</v>
      </c>
      <c r="AG337" s="402">
        <v>0</v>
      </c>
      <c r="AH337" s="402">
        <v>-9346.6119930000004</v>
      </c>
      <c r="AI337" s="402">
        <v>28484.002325000001</v>
      </c>
      <c r="AJ337" s="402">
        <v>28484.002325000001</v>
      </c>
      <c r="AK337" s="402">
        <v>23714.538791999999</v>
      </c>
      <c r="AL337" s="402">
        <v>21.84935299999961</v>
      </c>
      <c r="AM337" s="403" t="s">
        <v>514</v>
      </c>
      <c r="AN337" s="45">
        <v>4</v>
      </c>
      <c r="AO337" s="45" t="s">
        <v>545</v>
      </c>
      <c r="AP337" s="45">
        <v>4</v>
      </c>
      <c r="AR337" s="412"/>
      <c r="AS337" s="176"/>
      <c r="AV337" s="77"/>
      <c r="AW337" s="77"/>
      <c r="AX337" s="77"/>
      <c r="AY337" s="77"/>
      <c r="AZ337" s="77"/>
      <c r="BA337" s="77"/>
      <c r="BB337" s="77"/>
      <c r="BC337" s="77"/>
      <c r="BD337" s="77"/>
      <c r="BE337" s="77"/>
      <c r="BF337" s="77"/>
      <c r="BG337" s="77"/>
      <c r="BH337" s="77"/>
      <c r="BI337" s="77"/>
      <c r="BJ337" s="77"/>
      <c r="BK337" s="77"/>
      <c r="BL337" s="77"/>
      <c r="BM337" s="77"/>
      <c r="BN337" s="77"/>
      <c r="BO337" s="77"/>
      <c r="BP337" s="77"/>
      <c r="BQ337" s="77"/>
      <c r="BR337" s="77"/>
      <c r="BS337" s="77"/>
      <c r="BT337" s="77"/>
      <c r="BU337" s="77"/>
      <c r="BV337" s="77"/>
      <c r="BW337" s="77"/>
      <c r="BX337" s="77"/>
      <c r="BY337" s="77"/>
      <c r="BZ337" s="77"/>
      <c r="CA337" s="77"/>
      <c r="CB337" s="77"/>
      <c r="CC337" s="77"/>
      <c r="CD337" s="77"/>
      <c r="CE337" s="77"/>
      <c r="CF337" s="77"/>
      <c r="CG337" s="77"/>
      <c r="CH337" s="77"/>
      <c r="CI337" s="77"/>
      <c r="CJ337" s="77"/>
      <c r="CK337" s="77"/>
      <c r="CL337" s="77"/>
      <c r="CM337" s="77"/>
      <c r="CN337" s="77"/>
      <c r="CO337" s="77"/>
      <c r="CP337" s="77"/>
      <c r="CQ337" s="77"/>
      <c r="CR337" s="77"/>
      <c r="CS337" s="77"/>
      <c r="CT337" s="77"/>
      <c r="CU337" s="77"/>
      <c r="CV337" s="77"/>
      <c r="CW337" s="77"/>
      <c r="CX337" s="77"/>
      <c r="CY337" s="77"/>
      <c r="CZ337" s="77"/>
      <c r="DA337" s="77"/>
      <c r="DB337" s="77"/>
      <c r="DC337" s="77"/>
      <c r="DD337" s="77"/>
      <c r="DE337" s="77"/>
      <c r="DF337" s="77"/>
      <c r="DG337" s="77"/>
      <c r="DH337" s="77"/>
      <c r="DI337" s="77"/>
      <c r="DJ337" s="77"/>
      <c r="DK337" s="77"/>
      <c r="DL337" s="77"/>
      <c r="DM337" s="77"/>
      <c r="DN337" s="77"/>
      <c r="DO337" s="77"/>
      <c r="DP337" s="77"/>
      <c r="DQ337" s="77"/>
      <c r="DR337" s="77"/>
      <c r="DS337" s="77"/>
      <c r="DT337" s="77"/>
      <c r="DU337" s="77"/>
      <c r="DV337" s="77"/>
      <c r="DW337" s="77"/>
      <c r="DX337" s="77"/>
      <c r="DY337" s="77"/>
      <c r="DZ337" s="77"/>
      <c r="EA337" s="77"/>
      <c r="EB337" s="77"/>
      <c r="EC337" s="77"/>
      <c r="ED337" s="77"/>
      <c r="EE337" s="77"/>
      <c r="EF337" s="77"/>
      <c r="EG337" s="77"/>
      <c r="EH337" s="77"/>
      <c r="EI337" s="77"/>
      <c r="EJ337" s="77"/>
      <c r="EK337" s="77"/>
      <c r="EL337" s="77"/>
      <c r="EM337" s="77"/>
      <c r="EN337" s="77"/>
      <c r="EO337" s="77"/>
      <c r="EP337" s="77"/>
      <c r="EQ337" s="77"/>
      <c r="ER337" s="77"/>
      <c r="ES337" s="77"/>
      <c r="ET337" s="77"/>
      <c r="EU337" s="77"/>
      <c r="EV337" s="77"/>
      <c r="EW337" s="77"/>
      <c r="EX337" s="77"/>
      <c r="EY337" s="77"/>
      <c r="EZ337" s="77"/>
      <c r="FA337" s="77"/>
      <c r="FB337" s="77"/>
      <c r="FC337" s="77"/>
      <c r="FD337" s="77"/>
      <c r="FE337" s="77"/>
      <c r="FF337" s="77"/>
      <c r="FG337" s="77"/>
      <c r="FH337" s="77"/>
      <c r="FI337" s="77"/>
      <c r="FJ337" s="77"/>
      <c r="FK337" s="77"/>
      <c r="FL337" s="77"/>
      <c r="FM337" s="77"/>
      <c r="FN337" s="77"/>
      <c r="FO337" s="77"/>
      <c r="FP337" s="77"/>
      <c r="FQ337" s="77"/>
      <c r="FR337" s="77"/>
      <c r="FS337" s="77"/>
      <c r="FT337" s="77"/>
      <c r="FU337" s="77"/>
      <c r="FV337" s="77"/>
      <c r="FW337" s="77"/>
      <c r="FX337" s="77"/>
      <c r="FY337" s="77"/>
      <c r="FZ337" s="77"/>
      <c r="GA337" s="77"/>
      <c r="GB337" s="77"/>
      <c r="GC337" s="77"/>
      <c r="GD337" s="77"/>
      <c r="GE337" s="77"/>
      <c r="GF337" s="77"/>
      <c r="GG337" s="77"/>
      <c r="GH337" s="77"/>
      <c r="GI337" s="77"/>
      <c r="GJ337" s="77"/>
      <c r="GK337" s="77"/>
      <c r="GL337" s="77"/>
      <c r="GM337" s="77"/>
      <c r="GN337" s="77"/>
      <c r="GO337" s="77"/>
      <c r="GP337" s="77"/>
      <c r="GQ337" s="77"/>
      <c r="GR337" s="77"/>
      <c r="GS337" s="77"/>
      <c r="GT337" s="77"/>
      <c r="GU337" s="77"/>
      <c r="GV337" s="77"/>
      <c r="GW337" s="77"/>
      <c r="GX337" s="77"/>
      <c r="GY337" s="77"/>
      <c r="GZ337" s="77"/>
      <c r="HA337" s="77"/>
      <c r="HB337" s="77"/>
      <c r="HC337" s="77"/>
      <c r="HD337" s="77"/>
      <c r="HE337" s="77"/>
      <c r="HF337" s="77"/>
      <c r="HG337" s="77"/>
      <c r="HH337" s="77"/>
      <c r="HI337" s="77"/>
      <c r="HJ337" s="77"/>
      <c r="HK337" s="77"/>
      <c r="HL337" s="77"/>
      <c r="HM337" s="77"/>
      <c r="HN337" s="77"/>
      <c r="HO337" s="77"/>
      <c r="HP337" s="77"/>
      <c r="HQ337" s="77"/>
      <c r="HR337" s="77"/>
      <c r="HS337" s="77"/>
      <c r="HT337" s="77"/>
      <c r="HU337" s="77"/>
      <c r="HV337" s="77"/>
      <c r="HW337" s="77"/>
      <c r="HX337" s="77"/>
      <c r="HY337" s="77"/>
    </row>
    <row r="338" spans="1:233">
      <c r="A338" s="77">
        <v>1554</v>
      </c>
      <c r="B338" s="77">
        <v>600</v>
      </c>
      <c r="C338" s="77" t="s">
        <v>27</v>
      </c>
      <c r="D338" s="77" t="s">
        <v>301</v>
      </c>
      <c r="E338" s="77" t="s">
        <v>311</v>
      </c>
      <c r="F338" s="77" t="s">
        <v>202</v>
      </c>
      <c r="G338" s="77" t="s">
        <v>474</v>
      </c>
      <c r="H338" s="77" t="s">
        <v>482</v>
      </c>
      <c r="I338" s="77" t="s">
        <v>405</v>
      </c>
      <c r="J338" s="454" t="s">
        <v>486</v>
      </c>
      <c r="K338" s="410">
        <v>36896</v>
      </c>
      <c r="L338" s="410">
        <v>38722</v>
      </c>
      <c r="M338" s="77" t="s">
        <v>30</v>
      </c>
      <c r="N338" s="271">
        <v>10000000</v>
      </c>
      <c r="O338" s="271">
        <v>-4007.4025750000001</v>
      </c>
      <c r="P338" s="411">
        <v>0.12</v>
      </c>
      <c r="Q338" s="271">
        <v>14.822177</v>
      </c>
      <c r="R338" s="271">
        <v>14.825138000000001</v>
      </c>
      <c r="S338" s="411">
        <v>2.9610000000008796E-3</v>
      </c>
      <c r="T338" s="271">
        <v>-11.865919024578526</v>
      </c>
      <c r="U338" s="271">
        <v>63.554561999999997</v>
      </c>
      <c r="V338" s="271">
        <v>0</v>
      </c>
      <c r="W338" s="271">
        <v>51.688642975421473</v>
      </c>
      <c r="X338" s="271">
        <v>-9034.1493759999994</v>
      </c>
      <c r="Y338" s="271">
        <v>-9018.5220140000001</v>
      </c>
      <c r="Z338" s="271">
        <v>15.627361999999266</v>
      </c>
      <c r="AA338" s="271">
        <v>-36.061280975422207</v>
      </c>
      <c r="AB338" s="271">
        <v>-9034.1493759999994</v>
      </c>
      <c r="AC338" s="271">
        <v>-9018.5220140000001</v>
      </c>
      <c r="AD338" s="271">
        <v>15.627361999999266</v>
      </c>
      <c r="AF338" s="271">
        <v>-16480.443089687502</v>
      </c>
      <c r="AG338" s="402">
        <v>0</v>
      </c>
      <c r="AH338" s="402">
        <v>-9018.5220140000001</v>
      </c>
      <c r="AI338" s="402">
        <v>24806.530887000001</v>
      </c>
      <c r="AJ338" s="402">
        <v>24806.530887000001</v>
      </c>
      <c r="AK338" s="402">
        <v>22804.287616000001</v>
      </c>
      <c r="AL338" s="402">
        <v>15.627361999999266</v>
      </c>
      <c r="AM338" s="403" t="s">
        <v>514</v>
      </c>
      <c r="AN338" s="45">
        <v>5</v>
      </c>
      <c r="AO338" s="45" t="s">
        <v>545</v>
      </c>
      <c r="AP338" s="45">
        <v>5</v>
      </c>
      <c r="AR338" s="412"/>
      <c r="AS338" s="176"/>
      <c r="AV338" s="77"/>
      <c r="AW338" s="77"/>
      <c r="AX338" s="77"/>
      <c r="AY338" s="77"/>
      <c r="AZ338" s="77"/>
      <c r="BA338" s="77"/>
      <c r="BB338" s="77"/>
      <c r="BC338" s="77"/>
      <c r="BD338" s="77"/>
      <c r="BE338" s="77"/>
      <c r="BF338" s="77"/>
      <c r="BG338" s="77"/>
      <c r="BH338" s="77"/>
      <c r="BI338" s="77"/>
      <c r="BJ338" s="77"/>
      <c r="BK338" s="77"/>
      <c r="BL338" s="77"/>
      <c r="BM338" s="77"/>
      <c r="BN338" s="77"/>
      <c r="BO338" s="77"/>
      <c r="BP338" s="77"/>
      <c r="BQ338" s="77"/>
      <c r="BR338" s="77"/>
      <c r="BS338" s="77"/>
      <c r="BT338" s="77"/>
      <c r="BU338" s="77"/>
      <c r="BV338" s="77"/>
      <c r="BW338" s="77"/>
      <c r="BX338" s="77"/>
      <c r="BY338" s="77"/>
      <c r="BZ338" s="77"/>
      <c r="CA338" s="77"/>
      <c r="CB338" s="77"/>
      <c r="CC338" s="77"/>
      <c r="CD338" s="77"/>
      <c r="CE338" s="77"/>
      <c r="CF338" s="77"/>
      <c r="CG338" s="77"/>
      <c r="CH338" s="77"/>
      <c r="CI338" s="77"/>
      <c r="CJ338" s="77"/>
      <c r="CK338" s="77"/>
      <c r="CL338" s="77"/>
      <c r="CM338" s="77"/>
      <c r="CN338" s="77"/>
      <c r="CO338" s="77"/>
      <c r="CP338" s="77"/>
      <c r="CQ338" s="77"/>
      <c r="CR338" s="77"/>
      <c r="CS338" s="77"/>
      <c r="CT338" s="77"/>
      <c r="CU338" s="77"/>
      <c r="CV338" s="77"/>
      <c r="CW338" s="77"/>
      <c r="CX338" s="77"/>
      <c r="CY338" s="77"/>
      <c r="CZ338" s="77"/>
      <c r="DA338" s="77"/>
      <c r="DB338" s="77"/>
      <c r="DC338" s="77"/>
      <c r="DD338" s="77"/>
      <c r="DE338" s="77"/>
      <c r="DF338" s="77"/>
      <c r="DG338" s="77"/>
      <c r="DH338" s="77"/>
      <c r="DI338" s="77"/>
      <c r="DJ338" s="77"/>
      <c r="DK338" s="77"/>
      <c r="DL338" s="77"/>
      <c r="DM338" s="77"/>
      <c r="DN338" s="77"/>
      <c r="DO338" s="77"/>
      <c r="DP338" s="77"/>
      <c r="DQ338" s="77"/>
      <c r="DR338" s="77"/>
      <c r="DS338" s="77"/>
      <c r="DT338" s="77"/>
      <c r="DU338" s="77"/>
      <c r="DV338" s="77"/>
      <c r="DW338" s="77"/>
      <c r="DX338" s="77"/>
      <c r="DY338" s="77"/>
      <c r="DZ338" s="77"/>
      <c r="EA338" s="77"/>
      <c r="EB338" s="77"/>
      <c r="EC338" s="77"/>
      <c r="ED338" s="77"/>
      <c r="EE338" s="77"/>
      <c r="EF338" s="77"/>
      <c r="EG338" s="77"/>
      <c r="EH338" s="77"/>
      <c r="EI338" s="77"/>
      <c r="EJ338" s="77"/>
      <c r="EK338" s="77"/>
      <c r="EL338" s="77"/>
      <c r="EM338" s="77"/>
      <c r="EN338" s="77"/>
      <c r="EO338" s="77"/>
      <c r="EP338" s="77"/>
      <c r="EQ338" s="77"/>
      <c r="ER338" s="77"/>
      <c r="ES338" s="77"/>
      <c r="ET338" s="77"/>
      <c r="EU338" s="77"/>
      <c r="EV338" s="77"/>
      <c r="EW338" s="77"/>
      <c r="EX338" s="77"/>
      <c r="EY338" s="77"/>
      <c r="EZ338" s="77"/>
      <c r="FA338" s="77"/>
      <c r="FB338" s="77"/>
      <c r="FC338" s="77"/>
      <c r="FD338" s="77"/>
      <c r="FE338" s="77"/>
      <c r="FF338" s="77"/>
      <c r="FG338" s="77"/>
      <c r="FH338" s="77"/>
      <c r="FI338" s="77"/>
      <c r="FJ338" s="77"/>
      <c r="FK338" s="77"/>
      <c r="FL338" s="77"/>
      <c r="FM338" s="77"/>
      <c r="FN338" s="77"/>
      <c r="FO338" s="77"/>
      <c r="FP338" s="77"/>
      <c r="FQ338" s="77"/>
      <c r="FR338" s="77"/>
      <c r="FS338" s="77"/>
      <c r="FT338" s="77"/>
      <c r="FU338" s="77"/>
      <c r="FV338" s="77"/>
      <c r="FW338" s="77"/>
      <c r="FX338" s="77"/>
      <c r="FY338" s="77"/>
      <c r="FZ338" s="77"/>
      <c r="GA338" s="77"/>
      <c r="GB338" s="77"/>
      <c r="GC338" s="77"/>
      <c r="GD338" s="77"/>
      <c r="GE338" s="77"/>
      <c r="GF338" s="77"/>
      <c r="GG338" s="77"/>
      <c r="GH338" s="77"/>
      <c r="GI338" s="77"/>
      <c r="GJ338" s="77"/>
      <c r="GK338" s="77"/>
      <c r="GL338" s="77"/>
      <c r="GM338" s="77"/>
      <c r="GN338" s="77"/>
      <c r="GO338" s="77"/>
      <c r="GP338" s="77"/>
      <c r="GQ338" s="77"/>
      <c r="GR338" s="77"/>
      <c r="GS338" s="77"/>
      <c r="GT338" s="77"/>
      <c r="GU338" s="77"/>
      <c r="GV338" s="77"/>
      <c r="GW338" s="77"/>
      <c r="GX338" s="77"/>
      <c r="GY338" s="77"/>
      <c r="GZ338" s="77"/>
      <c r="HA338" s="77"/>
      <c r="HB338" s="77"/>
      <c r="HC338" s="77"/>
      <c r="HD338" s="77"/>
      <c r="HE338" s="77"/>
      <c r="HF338" s="77"/>
      <c r="HG338" s="77"/>
      <c r="HH338" s="77"/>
      <c r="HI338" s="77"/>
      <c r="HJ338" s="77"/>
      <c r="HK338" s="77"/>
      <c r="HL338" s="77"/>
      <c r="HM338" s="77"/>
      <c r="HN338" s="77"/>
      <c r="HO338" s="77"/>
      <c r="HP338" s="77"/>
      <c r="HQ338" s="77"/>
      <c r="HR338" s="77"/>
      <c r="HS338" s="77"/>
      <c r="HT338" s="77"/>
      <c r="HU338" s="77"/>
      <c r="HV338" s="77"/>
      <c r="HW338" s="77"/>
      <c r="HX338" s="77"/>
      <c r="HY338" s="77"/>
    </row>
    <row r="339" spans="1:233">
      <c r="A339" s="77">
        <v>1555</v>
      </c>
      <c r="B339" s="77">
        <v>601</v>
      </c>
      <c r="C339" s="77" t="s">
        <v>27</v>
      </c>
      <c r="D339" s="77" t="s">
        <v>301</v>
      </c>
      <c r="E339" s="77" t="s">
        <v>314</v>
      </c>
      <c r="F339" s="77" t="s">
        <v>200</v>
      </c>
      <c r="G339" s="77" t="s">
        <v>471</v>
      </c>
      <c r="H339" s="77" t="s">
        <v>468</v>
      </c>
      <c r="I339" s="77" t="s">
        <v>405</v>
      </c>
      <c r="J339" s="454" t="s">
        <v>486</v>
      </c>
      <c r="K339" s="410">
        <v>36896</v>
      </c>
      <c r="L339" s="410">
        <v>38722</v>
      </c>
      <c r="M339" s="77" t="s">
        <v>30</v>
      </c>
      <c r="N339" s="271">
        <v>10000000</v>
      </c>
      <c r="O339" s="271">
        <v>-4080.5590630000002</v>
      </c>
      <c r="P339" s="411">
        <v>0.75</v>
      </c>
      <c r="Q339" s="271">
        <v>33.515977999999997</v>
      </c>
      <c r="R339" s="271">
        <v>33.517887000000002</v>
      </c>
      <c r="S339" s="411">
        <v>1.9090000000048235E-3</v>
      </c>
      <c r="T339" s="271">
        <v>-7.7897872512866826</v>
      </c>
      <c r="U339" s="271">
        <v>146.64675199999999</v>
      </c>
      <c r="V339" s="271">
        <v>0</v>
      </c>
      <c r="W339" s="271">
        <v>138.85696474871332</v>
      </c>
      <c r="X339" s="271">
        <v>192571.040978</v>
      </c>
      <c r="Y339" s="271">
        <v>192847.28877300001</v>
      </c>
      <c r="Z339" s="271">
        <v>276.24779500000295</v>
      </c>
      <c r="AA339" s="271">
        <v>137.39083025128963</v>
      </c>
      <c r="AB339" s="271">
        <v>192571.040978</v>
      </c>
      <c r="AC339" s="271">
        <v>192847.28877300001</v>
      </c>
      <c r="AD339" s="271">
        <v>276.24779500000295</v>
      </c>
      <c r="AF339" s="271">
        <v>-23493.818805222501</v>
      </c>
      <c r="AG339" s="402">
        <v>0</v>
      </c>
      <c r="AH339" s="402">
        <v>192847.28877300001</v>
      </c>
      <c r="AI339" s="402">
        <v>49266.011949000007</v>
      </c>
      <c r="AJ339" s="402">
        <v>49266.011949000007</v>
      </c>
      <c r="AK339" s="402">
        <v>46892.887327000004</v>
      </c>
      <c r="AL339" s="402">
        <v>276.24779500000295</v>
      </c>
      <c r="AM339" s="403" t="s">
        <v>514</v>
      </c>
      <c r="AN339" s="45">
        <v>6</v>
      </c>
      <c r="AO339" s="45" t="s">
        <v>545</v>
      </c>
      <c r="AP339" s="45">
        <v>6</v>
      </c>
      <c r="AR339" s="412"/>
      <c r="AS339" s="176"/>
      <c r="AV339" s="77"/>
      <c r="AW339" s="77"/>
      <c r="AX339" s="77"/>
      <c r="AY339" s="77"/>
      <c r="AZ339" s="77"/>
      <c r="BA339" s="77"/>
      <c r="BB339" s="77"/>
      <c r="BC339" s="77"/>
      <c r="BD339" s="77"/>
      <c r="BE339" s="77"/>
      <c r="BF339" s="77"/>
      <c r="BG339" s="77"/>
      <c r="BH339" s="77"/>
      <c r="BI339" s="77"/>
      <c r="BJ339" s="77"/>
      <c r="BK339" s="77"/>
      <c r="BL339" s="77"/>
      <c r="BM339" s="77"/>
      <c r="BN339" s="77"/>
      <c r="BO339" s="77"/>
      <c r="BP339" s="77"/>
      <c r="BQ339" s="77"/>
      <c r="BR339" s="77"/>
      <c r="BS339" s="77"/>
      <c r="BT339" s="77"/>
      <c r="BU339" s="77"/>
      <c r="BV339" s="77"/>
      <c r="BW339" s="77"/>
      <c r="BX339" s="77"/>
      <c r="BY339" s="77"/>
      <c r="BZ339" s="77"/>
      <c r="CA339" s="77"/>
      <c r="CB339" s="77"/>
      <c r="CC339" s="77"/>
      <c r="CD339" s="77"/>
      <c r="CE339" s="77"/>
      <c r="CF339" s="77"/>
      <c r="CG339" s="77"/>
      <c r="CH339" s="77"/>
      <c r="CI339" s="77"/>
      <c r="CJ339" s="77"/>
      <c r="CK339" s="77"/>
      <c r="CL339" s="77"/>
      <c r="CM339" s="77"/>
      <c r="CN339" s="77"/>
      <c r="CO339" s="77"/>
      <c r="CP339" s="77"/>
      <c r="CQ339" s="77"/>
      <c r="CR339" s="77"/>
      <c r="CS339" s="77"/>
      <c r="CT339" s="77"/>
      <c r="CU339" s="77"/>
      <c r="CV339" s="77"/>
      <c r="CW339" s="77"/>
      <c r="CX339" s="77"/>
      <c r="CY339" s="77"/>
      <c r="CZ339" s="77"/>
      <c r="DA339" s="77"/>
      <c r="DB339" s="77"/>
      <c r="DC339" s="77"/>
      <c r="DD339" s="77"/>
      <c r="DE339" s="77"/>
      <c r="DF339" s="77"/>
      <c r="DG339" s="77"/>
      <c r="DH339" s="77"/>
      <c r="DI339" s="77"/>
      <c r="DJ339" s="77"/>
      <c r="DK339" s="77"/>
      <c r="DL339" s="77"/>
      <c r="DM339" s="77"/>
      <c r="DN339" s="77"/>
      <c r="DO339" s="77"/>
      <c r="DP339" s="77"/>
      <c r="DQ339" s="77"/>
      <c r="DR339" s="77"/>
      <c r="DS339" s="77"/>
      <c r="DT339" s="77"/>
      <c r="DU339" s="77"/>
      <c r="DV339" s="77"/>
      <c r="DW339" s="77"/>
      <c r="DX339" s="77"/>
      <c r="DY339" s="77"/>
      <c r="DZ339" s="77"/>
      <c r="EA339" s="77"/>
      <c r="EB339" s="77"/>
      <c r="EC339" s="77"/>
      <c r="ED339" s="77"/>
      <c r="EE339" s="77"/>
      <c r="EF339" s="77"/>
      <c r="EG339" s="77"/>
      <c r="EH339" s="77"/>
      <c r="EI339" s="77"/>
      <c r="EJ339" s="77"/>
      <c r="EK339" s="77"/>
      <c r="EL339" s="77"/>
      <c r="EM339" s="77"/>
      <c r="EN339" s="77"/>
      <c r="EO339" s="77"/>
      <c r="EP339" s="77"/>
      <c r="EQ339" s="77"/>
      <c r="ER339" s="77"/>
      <c r="ES339" s="77"/>
      <c r="ET339" s="77"/>
      <c r="EU339" s="77"/>
      <c r="EV339" s="77"/>
      <c r="EW339" s="77"/>
      <c r="EX339" s="77"/>
      <c r="EY339" s="77"/>
      <c r="EZ339" s="77"/>
      <c r="FA339" s="77"/>
      <c r="FB339" s="77"/>
      <c r="FC339" s="77"/>
      <c r="FD339" s="77"/>
      <c r="FE339" s="77"/>
      <c r="FF339" s="77"/>
      <c r="FG339" s="77"/>
      <c r="FH339" s="77"/>
      <c r="FI339" s="77"/>
      <c r="FJ339" s="77"/>
      <c r="FK339" s="77"/>
      <c r="FL339" s="77"/>
      <c r="FM339" s="77"/>
      <c r="FN339" s="77"/>
      <c r="FO339" s="77"/>
      <c r="FP339" s="77"/>
      <c r="FQ339" s="77"/>
      <c r="FR339" s="77"/>
      <c r="FS339" s="77"/>
      <c r="FT339" s="77"/>
      <c r="FU339" s="77"/>
      <c r="FV339" s="77"/>
      <c r="FW339" s="77"/>
      <c r="FX339" s="77"/>
      <c r="FY339" s="77"/>
      <c r="FZ339" s="77"/>
      <c r="GA339" s="77"/>
      <c r="GB339" s="77"/>
      <c r="GC339" s="77"/>
      <c r="GD339" s="77"/>
      <c r="GE339" s="77"/>
      <c r="GF339" s="77"/>
      <c r="GG339" s="77"/>
      <c r="GH339" s="77"/>
      <c r="GI339" s="77"/>
      <c r="GJ339" s="77"/>
      <c r="GK339" s="77"/>
      <c r="GL339" s="77"/>
      <c r="GM339" s="77"/>
      <c r="GN339" s="77"/>
      <c r="GO339" s="77"/>
      <c r="GP339" s="77"/>
      <c r="GQ339" s="77"/>
      <c r="GR339" s="77"/>
      <c r="GS339" s="77"/>
      <c r="GT339" s="77"/>
      <c r="GU339" s="77"/>
      <c r="GV339" s="77"/>
      <c r="GW339" s="77"/>
      <c r="GX339" s="77"/>
      <c r="GY339" s="77"/>
      <c r="GZ339" s="77"/>
      <c r="HA339" s="77"/>
      <c r="HB339" s="77"/>
      <c r="HC339" s="77"/>
      <c r="HD339" s="77"/>
      <c r="HE339" s="77"/>
      <c r="HF339" s="77"/>
      <c r="HG339" s="77"/>
      <c r="HH339" s="77"/>
      <c r="HI339" s="77"/>
      <c r="HJ339" s="77"/>
      <c r="HK339" s="77"/>
      <c r="HL339" s="77"/>
      <c r="HM339" s="77"/>
      <c r="HN339" s="77"/>
      <c r="HO339" s="77"/>
      <c r="HP339" s="77"/>
      <c r="HQ339" s="77"/>
      <c r="HR339" s="77"/>
      <c r="HS339" s="77"/>
      <c r="HT339" s="77"/>
      <c r="HU339" s="77"/>
      <c r="HV339" s="77"/>
      <c r="HW339" s="77"/>
      <c r="HX339" s="77"/>
      <c r="HY339" s="77"/>
    </row>
    <row r="340" spans="1:233">
      <c r="A340" s="77">
        <v>1556</v>
      </c>
      <c r="B340" s="77">
        <v>602</v>
      </c>
      <c r="C340" s="77" t="s">
        <v>27</v>
      </c>
      <c r="D340" s="77" t="s">
        <v>301</v>
      </c>
      <c r="E340" s="77" t="s">
        <v>316</v>
      </c>
      <c r="F340" s="77" t="s">
        <v>205</v>
      </c>
      <c r="G340" s="77" t="s">
        <v>471</v>
      </c>
      <c r="H340" s="77" t="s">
        <v>468</v>
      </c>
      <c r="I340" s="77" t="s">
        <v>405</v>
      </c>
      <c r="J340" s="454" t="s">
        <v>486</v>
      </c>
      <c r="K340" s="410">
        <v>36896</v>
      </c>
      <c r="L340" s="410">
        <v>38722</v>
      </c>
      <c r="M340" s="77" t="s">
        <v>30</v>
      </c>
      <c r="N340" s="271">
        <v>10000000</v>
      </c>
      <c r="O340" s="271">
        <v>-4174.7730680000004</v>
      </c>
      <c r="P340" s="411">
        <v>2.15</v>
      </c>
      <c r="Q340" s="271">
        <v>251.636032</v>
      </c>
      <c r="R340" s="271">
        <v>251.64173400000001</v>
      </c>
      <c r="S340" s="411">
        <v>5.7020000000136406E-3</v>
      </c>
      <c r="T340" s="271">
        <v>-23.804556033792949</v>
      </c>
      <c r="U340" s="271">
        <v>748.336051</v>
      </c>
      <c r="V340" s="271">
        <v>0</v>
      </c>
      <c r="W340" s="271">
        <v>724.53149496620699</v>
      </c>
      <c r="X340" s="271">
        <v>-91557.897379999995</v>
      </c>
      <c r="Y340" s="271">
        <v>-91047.649411999999</v>
      </c>
      <c r="Z340" s="271">
        <v>510.24796799999604</v>
      </c>
      <c r="AA340" s="271">
        <v>-214.28352696621096</v>
      </c>
      <c r="AB340" s="271">
        <v>-91557.897379999995</v>
      </c>
      <c r="AC340" s="271">
        <v>-91047.649411999999</v>
      </c>
      <c r="AD340" s="271">
        <v>510.24796799999604</v>
      </c>
      <c r="AF340" s="271">
        <v>-41205.010181160003</v>
      </c>
      <c r="AG340" s="402">
        <v>0</v>
      </c>
      <c r="AH340" s="402">
        <v>-91047.649411999999</v>
      </c>
      <c r="AI340" s="402">
        <v>12524.428559000007</v>
      </c>
      <c r="AJ340" s="402">
        <v>12524.428559000007</v>
      </c>
      <c r="AK340" s="402">
        <v>9643.5011010000017</v>
      </c>
      <c r="AL340" s="402">
        <v>510.24796799999604</v>
      </c>
      <c r="AM340" s="403" t="s">
        <v>514</v>
      </c>
      <c r="AN340" s="45" t="s">
        <v>545</v>
      </c>
      <c r="AO340" s="45">
        <v>9</v>
      </c>
      <c r="AP340" s="45">
        <v>9</v>
      </c>
      <c r="AR340" s="412"/>
      <c r="AS340" s="176"/>
      <c r="AV340" s="77"/>
      <c r="AW340" s="77"/>
      <c r="AX340" s="77"/>
      <c r="AY340" s="77"/>
      <c r="AZ340" s="77"/>
      <c r="BA340" s="77"/>
      <c r="BB340" s="77"/>
      <c r="BC340" s="77"/>
      <c r="BD340" s="77"/>
      <c r="BE340" s="77"/>
      <c r="BF340" s="77"/>
      <c r="BG340" s="77"/>
      <c r="BH340" s="77"/>
      <c r="BI340" s="77"/>
      <c r="BJ340" s="77"/>
      <c r="BK340" s="77"/>
      <c r="BL340" s="77"/>
      <c r="BM340" s="77"/>
      <c r="BN340" s="77"/>
      <c r="BO340" s="77"/>
      <c r="BP340" s="77"/>
      <c r="BQ340" s="77"/>
      <c r="BR340" s="77"/>
      <c r="BS340" s="77"/>
      <c r="BT340" s="77"/>
      <c r="BU340" s="77"/>
      <c r="BV340" s="77"/>
      <c r="BW340" s="77"/>
      <c r="BX340" s="77"/>
      <c r="BY340" s="77"/>
      <c r="BZ340" s="77"/>
      <c r="CA340" s="77"/>
      <c r="CB340" s="77"/>
      <c r="CC340" s="77"/>
      <c r="CD340" s="77"/>
      <c r="CE340" s="77"/>
      <c r="CF340" s="77"/>
      <c r="CG340" s="77"/>
      <c r="CH340" s="77"/>
      <c r="CI340" s="77"/>
      <c r="CJ340" s="77"/>
      <c r="CK340" s="77"/>
      <c r="CL340" s="77"/>
      <c r="CM340" s="77"/>
      <c r="CN340" s="77"/>
      <c r="CO340" s="77"/>
      <c r="CP340" s="77"/>
      <c r="CQ340" s="77"/>
      <c r="CR340" s="77"/>
      <c r="CS340" s="77"/>
      <c r="CT340" s="77"/>
      <c r="CU340" s="77"/>
      <c r="CV340" s="77"/>
      <c r="CW340" s="77"/>
      <c r="CX340" s="77"/>
      <c r="CY340" s="77"/>
      <c r="CZ340" s="77"/>
      <c r="DA340" s="77"/>
      <c r="DB340" s="77"/>
      <c r="DC340" s="77"/>
      <c r="DD340" s="77"/>
      <c r="DE340" s="77"/>
      <c r="DF340" s="77"/>
      <c r="DG340" s="77"/>
      <c r="DH340" s="77"/>
      <c r="DI340" s="77"/>
      <c r="DJ340" s="77"/>
      <c r="DK340" s="77"/>
      <c r="DL340" s="77"/>
      <c r="DM340" s="77"/>
      <c r="DN340" s="77"/>
      <c r="DO340" s="77"/>
      <c r="DP340" s="77"/>
      <c r="DQ340" s="77"/>
      <c r="DR340" s="77"/>
      <c r="DS340" s="77"/>
      <c r="DT340" s="77"/>
      <c r="DU340" s="77"/>
      <c r="DV340" s="77"/>
      <c r="DW340" s="77"/>
      <c r="DX340" s="77"/>
      <c r="DY340" s="77"/>
      <c r="DZ340" s="77"/>
      <c r="EA340" s="77"/>
      <c r="EB340" s="77"/>
      <c r="EC340" s="77"/>
      <c r="ED340" s="77"/>
      <c r="EE340" s="77"/>
      <c r="EF340" s="77"/>
      <c r="EG340" s="77"/>
      <c r="EH340" s="77"/>
      <c r="EI340" s="77"/>
      <c r="EJ340" s="77"/>
      <c r="EK340" s="77"/>
      <c r="EL340" s="77"/>
      <c r="EM340" s="77"/>
      <c r="EN340" s="77"/>
      <c r="EO340" s="77"/>
      <c r="EP340" s="77"/>
      <c r="EQ340" s="77"/>
      <c r="ER340" s="77"/>
      <c r="ES340" s="77"/>
      <c r="ET340" s="77"/>
      <c r="EU340" s="77"/>
      <c r="EV340" s="77"/>
      <c r="EW340" s="77"/>
      <c r="EX340" s="77"/>
      <c r="EY340" s="77"/>
      <c r="EZ340" s="77"/>
      <c r="FA340" s="77"/>
      <c r="FB340" s="77"/>
      <c r="FC340" s="77"/>
      <c r="FD340" s="77"/>
      <c r="FE340" s="77"/>
      <c r="FF340" s="77"/>
      <c r="FG340" s="77"/>
      <c r="FH340" s="77"/>
      <c r="FI340" s="77"/>
      <c r="FJ340" s="77"/>
      <c r="FK340" s="77"/>
      <c r="FL340" s="77"/>
      <c r="FM340" s="77"/>
      <c r="FN340" s="77"/>
      <c r="FO340" s="77"/>
      <c r="FP340" s="77"/>
      <c r="FQ340" s="77"/>
      <c r="FR340" s="77"/>
      <c r="FS340" s="77"/>
      <c r="FT340" s="77"/>
      <c r="FU340" s="77"/>
      <c r="FV340" s="77"/>
      <c r="FW340" s="77"/>
      <c r="FX340" s="77"/>
      <c r="FY340" s="77"/>
      <c r="FZ340" s="77"/>
      <c r="GA340" s="77"/>
      <c r="GB340" s="77"/>
      <c r="GC340" s="77"/>
      <c r="GD340" s="77"/>
      <c r="GE340" s="77"/>
      <c r="GF340" s="77"/>
      <c r="GG340" s="77"/>
      <c r="GH340" s="77"/>
      <c r="GI340" s="77"/>
      <c r="GJ340" s="77"/>
      <c r="GK340" s="77"/>
      <c r="GL340" s="77"/>
      <c r="GM340" s="77"/>
      <c r="GN340" s="77"/>
      <c r="GO340" s="77"/>
      <c r="GP340" s="77"/>
      <c r="GQ340" s="77"/>
      <c r="GR340" s="77"/>
      <c r="GS340" s="77"/>
      <c r="GT340" s="77"/>
      <c r="GU340" s="77"/>
      <c r="GV340" s="77"/>
      <c r="GW340" s="77"/>
      <c r="GX340" s="77"/>
      <c r="GY340" s="77"/>
      <c r="GZ340" s="77"/>
      <c r="HA340" s="77"/>
      <c r="HB340" s="77"/>
      <c r="HC340" s="77"/>
      <c r="HD340" s="77"/>
      <c r="HE340" s="77"/>
      <c r="HF340" s="77"/>
      <c r="HG340" s="77"/>
      <c r="HH340" s="77"/>
      <c r="HI340" s="77"/>
      <c r="HJ340" s="77"/>
      <c r="HK340" s="77"/>
      <c r="HL340" s="77"/>
      <c r="HM340" s="77"/>
      <c r="HN340" s="77"/>
      <c r="HO340" s="77"/>
      <c r="HP340" s="77"/>
      <c r="HQ340" s="77"/>
      <c r="HR340" s="77"/>
      <c r="HS340" s="77"/>
      <c r="HT340" s="77"/>
      <c r="HU340" s="77"/>
      <c r="HV340" s="77"/>
      <c r="HW340" s="77"/>
      <c r="HX340" s="77"/>
      <c r="HY340" s="77"/>
    </row>
    <row r="341" spans="1:233">
      <c r="A341" s="77">
        <v>1557</v>
      </c>
      <c r="B341" s="77">
        <v>603</v>
      </c>
      <c r="C341" s="77" t="s">
        <v>27</v>
      </c>
      <c r="D341" s="77" t="s">
        <v>301</v>
      </c>
      <c r="E341" s="77" t="s">
        <v>321</v>
      </c>
      <c r="F341" s="77" t="s">
        <v>200</v>
      </c>
      <c r="G341" s="77" t="s">
        <v>477</v>
      </c>
      <c r="H341" s="77" t="s">
        <v>468</v>
      </c>
      <c r="I341" s="77" t="s">
        <v>405</v>
      </c>
      <c r="J341" s="454" t="s">
        <v>486</v>
      </c>
      <c r="K341" s="410">
        <v>36896</v>
      </c>
      <c r="L341" s="410">
        <v>38722</v>
      </c>
      <c r="M341" s="77" t="s">
        <v>30</v>
      </c>
      <c r="N341" s="271">
        <v>10000000</v>
      </c>
      <c r="O341" s="271">
        <v>-4091.7038859999998</v>
      </c>
      <c r="P341" s="411">
        <v>0.75</v>
      </c>
      <c r="Q341" s="271">
        <v>48.558715999999997</v>
      </c>
      <c r="R341" s="271">
        <v>48.565840000000001</v>
      </c>
      <c r="S341" s="411">
        <v>7.1240000000045711E-3</v>
      </c>
      <c r="T341" s="271">
        <v>-29.149298483882703</v>
      </c>
      <c r="U341" s="271">
        <v>213.983701</v>
      </c>
      <c r="V341" s="271">
        <v>0</v>
      </c>
      <c r="W341" s="271">
        <v>184.83440251611728</v>
      </c>
      <c r="X341" s="271">
        <v>128623.103231</v>
      </c>
      <c r="Y341" s="271">
        <v>128849.54205800001</v>
      </c>
      <c r="Z341" s="271">
        <v>226.4388270000054</v>
      </c>
      <c r="AA341" s="271">
        <v>41.604424483888124</v>
      </c>
      <c r="AB341" s="271">
        <v>128623.103231</v>
      </c>
      <c r="AC341" s="271">
        <v>128849.54205800001</v>
      </c>
      <c r="AD341" s="271">
        <v>226.4388270000054</v>
      </c>
      <c r="AF341" s="271">
        <v>-23557.985123644998</v>
      </c>
      <c r="AG341" s="402">
        <v>0</v>
      </c>
      <c r="AH341" s="402">
        <v>128849.54205800001</v>
      </c>
      <c r="AI341" s="402">
        <v>156612.02620300002</v>
      </c>
      <c r="AJ341" s="402">
        <v>156612.02620300002</v>
      </c>
      <c r="AK341" s="402">
        <v>27666.972205000013</v>
      </c>
      <c r="AL341" s="402">
        <v>226.4388270000054</v>
      </c>
      <c r="AM341" s="403" t="s">
        <v>514</v>
      </c>
      <c r="AN341" s="45">
        <v>6</v>
      </c>
      <c r="AO341" s="45" t="s">
        <v>545</v>
      </c>
      <c r="AP341" s="45">
        <v>6</v>
      </c>
      <c r="AR341" s="412"/>
      <c r="AS341" s="176"/>
      <c r="AV341" s="77"/>
      <c r="AW341" s="77"/>
      <c r="AX341" s="77"/>
      <c r="AY341" s="77"/>
      <c r="AZ341" s="77"/>
      <c r="BA341" s="77"/>
      <c r="BB341" s="77"/>
      <c r="BC341" s="77"/>
      <c r="BD341" s="77"/>
      <c r="BE341" s="77"/>
      <c r="BF341" s="77"/>
      <c r="BG341" s="77"/>
      <c r="BH341" s="77"/>
      <c r="BI341" s="77"/>
      <c r="BJ341" s="77"/>
      <c r="BK341" s="77"/>
      <c r="BL341" s="77"/>
      <c r="BM341" s="77"/>
      <c r="BN341" s="77"/>
      <c r="BO341" s="77"/>
      <c r="BP341" s="77"/>
      <c r="BQ341" s="77"/>
      <c r="BR341" s="77"/>
      <c r="BS341" s="77"/>
      <c r="BT341" s="77"/>
      <c r="BU341" s="77"/>
      <c r="BV341" s="77"/>
      <c r="BW341" s="77"/>
      <c r="BX341" s="77"/>
      <c r="BY341" s="77"/>
      <c r="BZ341" s="77"/>
      <c r="CA341" s="77"/>
      <c r="CB341" s="77"/>
      <c r="CC341" s="77"/>
      <c r="CD341" s="77"/>
      <c r="CE341" s="77"/>
      <c r="CF341" s="77"/>
      <c r="CG341" s="77"/>
      <c r="CH341" s="77"/>
      <c r="CI341" s="77"/>
      <c r="CJ341" s="77"/>
      <c r="CK341" s="77"/>
      <c r="CL341" s="77"/>
      <c r="CM341" s="77"/>
      <c r="CN341" s="77"/>
      <c r="CO341" s="77"/>
      <c r="CP341" s="77"/>
      <c r="CQ341" s="77"/>
      <c r="CR341" s="77"/>
      <c r="CS341" s="77"/>
      <c r="CT341" s="77"/>
      <c r="CU341" s="77"/>
      <c r="CV341" s="77"/>
      <c r="CW341" s="77"/>
      <c r="CX341" s="77"/>
      <c r="CY341" s="77"/>
      <c r="CZ341" s="77"/>
      <c r="DA341" s="77"/>
      <c r="DB341" s="77"/>
      <c r="DC341" s="77"/>
      <c r="DD341" s="77"/>
      <c r="DE341" s="77"/>
      <c r="DF341" s="77"/>
      <c r="DG341" s="77"/>
      <c r="DH341" s="77"/>
      <c r="DI341" s="77"/>
      <c r="DJ341" s="77"/>
      <c r="DK341" s="77"/>
      <c r="DL341" s="77"/>
      <c r="DM341" s="77"/>
      <c r="DN341" s="77"/>
      <c r="DO341" s="77"/>
      <c r="DP341" s="77"/>
      <c r="DQ341" s="77"/>
      <c r="DR341" s="77"/>
      <c r="DS341" s="77"/>
      <c r="DT341" s="77"/>
      <c r="DU341" s="77"/>
      <c r="DV341" s="77"/>
      <c r="DW341" s="77"/>
      <c r="DX341" s="77"/>
      <c r="DY341" s="77"/>
      <c r="DZ341" s="77"/>
      <c r="EA341" s="77"/>
      <c r="EB341" s="77"/>
      <c r="EC341" s="77"/>
      <c r="ED341" s="77"/>
      <c r="EE341" s="77"/>
      <c r="EF341" s="77"/>
      <c r="EG341" s="77"/>
      <c r="EH341" s="77"/>
      <c r="EI341" s="77"/>
      <c r="EJ341" s="77"/>
      <c r="EK341" s="77"/>
      <c r="EL341" s="77"/>
      <c r="EM341" s="77"/>
      <c r="EN341" s="77"/>
      <c r="EO341" s="77"/>
      <c r="EP341" s="77"/>
      <c r="EQ341" s="77"/>
      <c r="ER341" s="77"/>
      <c r="ES341" s="77"/>
      <c r="ET341" s="77"/>
      <c r="EU341" s="77"/>
      <c r="EV341" s="77"/>
      <c r="EW341" s="77"/>
      <c r="EX341" s="77"/>
      <c r="EY341" s="77"/>
      <c r="EZ341" s="77"/>
      <c r="FA341" s="77"/>
      <c r="FB341" s="77"/>
      <c r="FC341" s="77"/>
      <c r="FD341" s="77"/>
      <c r="FE341" s="77"/>
      <c r="FF341" s="77"/>
      <c r="FG341" s="77"/>
      <c r="FH341" s="77"/>
      <c r="FI341" s="77"/>
      <c r="FJ341" s="77"/>
      <c r="FK341" s="77"/>
      <c r="FL341" s="77"/>
      <c r="FM341" s="77"/>
      <c r="FN341" s="77"/>
      <c r="FO341" s="77"/>
      <c r="FP341" s="77"/>
      <c r="FQ341" s="77"/>
      <c r="FR341" s="77"/>
      <c r="FS341" s="77"/>
      <c r="FT341" s="77"/>
      <c r="FU341" s="77"/>
      <c r="FV341" s="77"/>
      <c r="FW341" s="77"/>
      <c r="FX341" s="77"/>
      <c r="FY341" s="77"/>
      <c r="FZ341" s="77"/>
      <c r="GA341" s="77"/>
      <c r="GB341" s="77"/>
      <c r="GC341" s="77"/>
      <c r="GD341" s="77"/>
      <c r="GE341" s="77"/>
      <c r="GF341" s="77"/>
      <c r="GG341" s="77"/>
      <c r="GH341" s="77"/>
      <c r="GI341" s="77"/>
      <c r="GJ341" s="77"/>
      <c r="GK341" s="77"/>
      <c r="GL341" s="77"/>
      <c r="GM341" s="77"/>
      <c r="GN341" s="77"/>
      <c r="GO341" s="77"/>
      <c r="GP341" s="77"/>
      <c r="GQ341" s="77"/>
      <c r="GR341" s="77"/>
      <c r="GS341" s="77"/>
      <c r="GT341" s="77"/>
      <c r="GU341" s="77"/>
      <c r="GV341" s="77"/>
      <c r="GW341" s="77"/>
      <c r="GX341" s="77"/>
      <c r="GY341" s="77"/>
      <c r="GZ341" s="77"/>
      <c r="HA341" s="77"/>
      <c r="HB341" s="77"/>
      <c r="HC341" s="77"/>
      <c r="HD341" s="77"/>
      <c r="HE341" s="77"/>
      <c r="HF341" s="77"/>
      <c r="HG341" s="77"/>
      <c r="HH341" s="77"/>
      <c r="HI341" s="77"/>
      <c r="HJ341" s="77"/>
      <c r="HK341" s="77"/>
      <c r="HL341" s="77"/>
      <c r="HM341" s="77"/>
      <c r="HN341" s="77"/>
      <c r="HO341" s="77"/>
      <c r="HP341" s="77"/>
      <c r="HQ341" s="77"/>
      <c r="HR341" s="77"/>
      <c r="HS341" s="77"/>
      <c r="HT341" s="77"/>
      <c r="HU341" s="77"/>
      <c r="HV341" s="77"/>
      <c r="HW341" s="77"/>
      <c r="HX341" s="77"/>
      <c r="HY341" s="77"/>
    </row>
    <row r="342" spans="1:233">
      <c r="A342" s="77">
        <v>1558</v>
      </c>
      <c r="B342" s="77">
        <v>604</v>
      </c>
      <c r="C342" s="77" t="s">
        <v>27</v>
      </c>
      <c r="D342" s="77" t="s">
        <v>301</v>
      </c>
      <c r="E342" s="77" t="s">
        <v>333</v>
      </c>
      <c r="F342" s="77" t="s">
        <v>197</v>
      </c>
      <c r="G342" s="77" t="s">
        <v>477</v>
      </c>
      <c r="H342" s="77" t="s">
        <v>497</v>
      </c>
      <c r="I342" s="77" t="s">
        <v>405</v>
      </c>
      <c r="J342" s="454" t="s">
        <v>486</v>
      </c>
      <c r="K342" s="410">
        <v>36896</v>
      </c>
      <c r="L342" s="410">
        <v>38722</v>
      </c>
      <c r="M342" s="77" t="s">
        <v>30</v>
      </c>
      <c r="N342" s="271">
        <v>10000000</v>
      </c>
      <c r="O342" s="271">
        <v>-4092.1764779999999</v>
      </c>
      <c r="P342" s="411">
        <v>1.1200000000000001</v>
      </c>
      <c r="Q342" s="271">
        <v>109.167838</v>
      </c>
      <c r="R342" s="271">
        <v>109.19256900000001</v>
      </c>
      <c r="S342" s="411">
        <v>2.4731000000002723E-2</v>
      </c>
      <c r="T342" s="271">
        <v>-101.20361647742914</v>
      </c>
      <c r="U342" s="271">
        <v>419.33332799999999</v>
      </c>
      <c r="V342" s="271">
        <v>0</v>
      </c>
      <c r="W342" s="271">
        <v>318.12971152257086</v>
      </c>
      <c r="X342" s="271">
        <v>38727.475293000003</v>
      </c>
      <c r="Y342" s="271">
        <v>38941.515867000002</v>
      </c>
      <c r="Z342" s="271">
        <v>214.04057399999874</v>
      </c>
      <c r="AA342" s="271">
        <v>-104.08913752257212</v>
      </c>
      <c r="AB342" s="271">
        <v>38727.475293000003</v>
      </c>
      <c r="AC342" s="271">
        <v>38941.515867000002</v>
      </c>
      <c r="AD342" s="271">
        <v>214.04057399999874</v>
      </c>
      <c r="AF342" s="271">
        <v>-51160.390327955996</v>
      </c>
      <c r="AG342" s="402">
        <v>0</v>
      </c>
      <c r="AH342" s="402">
        <v>38941.515867000002</v>
      </c>
      <c r="AI342" s="402">
        <v>69753.945858000006</v>
      </c>
      <c r="AJ342" s="402">
        <v>69753.945858000006</v>
      </c>
      <c r="AK342" s="402">
        <v>52459.229713000001</v>
      </c>
      <c r="AL342" s="402">
        <v>214.04057399999874</v>
      </c>
      <c r="AM342" s="403" t="s">
        <v>514</v>
      </c>
      <c r="AN342" s="45" t="s">
        <v>545</v>
      </c>
      <c r="AO342" s="45">
        <v>10</v>
      </c>
      <c r="AP342" s="45">
        <v>10</v>
      </c>
      <c r="AR342" s="412"/>
      <c r="AS342" s="176"/>
      <c r="AV342" s="77"/>
      <c r="AW342" s="77"/>
      <c r="AX342" s="77"/>
      <c r="AY342" s="77"/>
      <c r="AZ342" s="77"/>
      <c r="BA342" s="77"/>
      <c r="BB342" s="77"/>
      <c r="BC342" s="77"/>
      <c r="BD342" s="77"/>
      <c r="BE342" s="77"/>
      <c r="BF342" s="77"/>
      <c r="BG342" s="77"/>
      <c r="BH342" s="77"/>
      <c r="BI342" s="77"/>
      <c r="BJ342" s="77"/>
      <c r="BK342" s="77"/>
      <c r="BL342" s="77"/>
      <c r="BM342" s="77"/>
      <c r="BN342" s="77"/>
      <c r="BO342" s="77"/>
      <c r="BP342" s="77"/>
      <c r="BQ342" s="77"/>
      <c r="BR342" s="77"/>
      <c r="BS342" s="77"/>
      <c r="BT342" s="77"/>
      <c r="BU342" s="77"/>
      <c r="BV342" s="77"/>
      <c r="BW342" s="77"/>
      <c r="BX342" s="77"/>
      <c r="BY342" s="77"/>
      <c r="BZ342" s="77"/>
      <c r="CA342" s="77"/>
      <c r="CB342" s="77"/>
      <c r="CC342" s="77"/>
      <c r="CD342" s="77"/>
      <c r="CE342" s="77"/>
      <c r="CF342" s="77"/>
      <c r="CG342" s="77"/>
      <c r="CH342" s="77"/>
      <c r="CI342" s="77"/>
      <c r="CJ342" s="77"/>
      <c r="CK342" s="77"/>
      <c r="CL342" s="77"/>
      <c r="CM342" s="77"/>
      <c r="CN342" s="77"/>
      <c r="CO342" s="77"/>
      <c r="CP342" s="77"/>
      <c r="CQ342" s="77"/>
      <c r="CR342" s="77"/>
      <c r="CS342" s="77"/>
      <c r="CT342" s="77"/>
      <c r="CU342" s="77"/>
      <c r="CV342" s="77"/>
      <c r="CW342" s="77"/>
      <c r="CX342" s="77"/>
      <c r="CY342" s="77"/>
      <c r="CZ342" s="77"/>
      <c r="DA342" s="77"/>
      <c r="DB342" s="77"/>
      <c r="DC342" s="77"/>
      <c r="DD342" s="77"/>
      <c r="DE342" s="77"/>
      <c r="DF342" s="77"/>
      <c r="DG342" s="77"/>
      <c r="DH342" s="77"/>
      <c r="DI342" s="77"/>
      <c r="DJ342" s="77"/>
      <c r="DK342" s="77"/>
      <c r="DL342" s="77"/>
      <c r="DM342" s="77"/>
      <c r="DN342" s="77"/>
      <c r="DO342" s="77"/>
      <c r="DP342" s="77"/>
      <c r="DQ342" s="77"/>
      <c r="DR342" s="77"/>
      <c r="DS342" s="77"/>
      <c r="DT342" s="77"/>
      <c r="DU342" s="77"/>
      <c r="DV342" s="77"/>
      <c r="DW342" s="77"/>
      <c r="DX342" s="77"/>
      <c r="DY342" s="77"/>
      <c r="DZ342" s="77"/>
      <c r="EA342" s="77"/>
      <c r="EB342" s="77"/>
      <c r="EC342" s="77"/>
      <c r="ED342" s="77"/>
      <c r="EE342" s="77"/>
      <c r="EF342" s="77"/>
      <c r="EG342" s="77"/>
      <c r="EH342" s="77"/>
      <c r="EI342" s="77"/>
      <c r="EJ342" s="77"/>
      <c r="EK342" s="77"/>
      <c r="EL342" s="77"/>
      <c r="EM342" s="77"/>
      <c r="EN342" s="77"/>
      <c r="EO342" s="77"/>
      <c r="EP342" s="77"/>
      <c r="EQ342" s="77"/>
      <c r="ER342" s="77"/>
      <c r="ES342" s="77"/>
      <c r="ET342" s="77"/>
      <c r="EU342" s="77"/>
      <c r="EV342" s="77"/>
      <c r="EW342" s="77"/>
      <c r="EX342" s="77"/>
      <c r="EY342" s="77"/>
      <c r="EZ342" s="77"/>
      <c r="FA342" s="77"/>
      <c r="FB342" s="77"/>
      <c r="FC342" s="77"/>
      <c r="FD342" s="77"/>
      <c r="FE342" s="77"/>
      <c r="FF342" s="77"/>
      <c r="FG342" s="77"/>
      <c r="FH342" s="77"/>
      <c r="FI342" s="77"/>
      <c r="FJ342" s="77"/>
      <c r="FK342" s="77"/>
      <c r="FL342" s="77"/>
      <c r="FM342" s="77"/>
      <c r="FN342" s="77"/>
      <c r="FO342" s="77"/>
      <c r="FP342" s="77"/>
      <c r="FQ342" s="77"/>
      <c r="FR342" s="77"/>
      <c r="FS342" s="77"/>
      <c r="FT342" s="77"/>
      <c r="FU342" s="77"/>
      <c r="FV342" s="77"/>
      <c r="FW342" s="77"/>
      <c r="FX342" s="77"/>
      <c r="FY342" s="77"/>
      <c r="FZ342" s="77"/>
      <c r="GA342" s="77"/>
      <c r="GB342" s="77"/>
      <c r="GC342" s="77"/>
      <c r="GD342" s="77"/>
      <c r="GE342" s="77"/>
      <c r="GF342" s="77"/>
      <c r="GG342" s="77"/>
      <c r="GH342" s="77"/>
      <c r="GI342" s="77"/>
      <c r="GJ342" s="77"/>
      <c r="GK342" s="77"/>
      <c r="GL342" s="77"/>
      <c r="GM342" s="77"/>
      <c r="GN342" s="77"/>
      <c r="GO342" s="77"/>
      <c r="GP342" s="77"/>
      <c r="GQ342" s="77"/>
      <c r="GR342" s="77"/>
      <c r="GS342" s="77"/>
      <c r="GT342" s="77"/>
      <c r="GU342" s="77"/>
      <c r="GV342" s="77"/>
      <c r="GW342" s="77"/>
      <c r="GX342" s="77"/>
      <c r="GY342" s="77"/>
      <c r="GZ342" s="77"/>
      <c r="HA342" s="77"/>
      <c r="HB342" s="77"/>
      <c r="HC342" s="77"/>
      <c r="HD342" s="77"/>
      <c r="HE342" s="77"/>
      <c r="HF342" s="77"/>
      <c r="HG342" s="77"/>
      <c r="HH342" s="77"/>
      <c r="HI342" s="77"/>
      <c r="HJ342" s="77"/>
      <c r="HK342" s="77"/>
      <c r="HL342" s="77"/>
      <c r="HM342" s="77"/>
      <c r="HN342" s="77"/>
      <c r="HO342" s="77"/>
      <c r="HP342" s="77"/>
      <c r="HQ342" s="77"/>
      <c r="HR342" s="77"/>
      <c r="HS342" s="77"/>
      <c r="HT342" s="77"/>
      <c r="HU342" s="77"/>
      <c r="HV342" s="77"/>
      <c r="HW342" s="77"/>
      <c r="HX342" s="77"/>
      <c r="HY342" s="77"/>
    </row>
    <row r="343" spans="1:233">
      <c r="A343" s="77">
        <v>1559</v>
      </c>
      <c r="B343" s="77">
        <v>605</v>
      </c>
      <c r="C343" s="77" t="s">
        <v>27</v>
      </c>
      <c r="D343" s="77" t="s">
        <v>301</v>
      </c>
      <c r="E343" s="77" t="s">
        <v>338</v>
      </c>
      <c r="F343" s="77" t="s">
        <v>197</v>
      </c>
      <c r="G343" s="77" t="s">
        <v>492</v>
      </c>
      <c r="H343" s="77" t="s">
        <v>491</v>
      </c>
      <c r="I343" s="77" t="s">
        <v>405</v>
      </c>
      <c r="J343" s="454" t="s">
        <v>486</v>
      </c>
      <c r="K343" s="410">
        <v>36896</v>
      </c>
      <c r="L343" s="410">
        <v>38722</v>
      </c>
      <c r="M343" s="77" t="s">
        <v>30</v>
      </c>
      <c r="N343" s="271">
        <v>10000000</v>
      </c>
      <c r="O343" s="271">
        <v>-4395.057272</v>
      </c>
      <c r="P343" s="411">
        <v>3</v>
      </c>
      <c r="Q343" s="271">
        <v>270.65629100000001</v>
      </c>
      <c r="R343" s="271">
        <v>270.66204800000003</v>
      </c>
      <c r="S343" s="411">
        <v>5.7570000000168875E-3</v>
      </c>
      <c r="T343" s="271">
        <v>-25.302344714978222</v>
      </c>
      <c r="U343" s="271">
        <v>891.69067299999995</v>
      </c>
      <c r="V343" s="271">
        <v>0</v>
      </c>
      <c r="W343" s="271">
        <v>866.38832828502177</v>
      </c>
      <c r="X343" s="271">
        <v>183857.048071</v>
      </c>
      <c r="Y343" s="271">
        <v>184718.980977</v>
      </c>
      <c r="Z343" s="271">
        <v>861.93290600000182</v>
      </c>
      <c r="AA343" s="271">
        <v>-4.4554222850199494</v>
      </c>
      <c r="AB343" s="271">
        <v>183857.048071</v>
      </c>
      <c r="AC343" s="271">
        <v>184718.980977</v>
      </c>
      <c r="AD343" s="271">
        <v>861.93290600000182</v>
      </c>
      <c r="AF343" s="271">
        <v>-54947.006014544007</v>
      </c>
      <c r="AG343" s="402">
        <v>0</v>
      </c>
      <c r="AH343" s="402">
        <v>184718.980977</v>
      </c>
      <c r="AI343" s="402">
        <v>145767.40452099999</v>
      </c>
      <c r="AJ343" s="402">
        <v>145767.40452099999</v>
      </c>
      <c r="AK343" s="402">
        <v>71016.882261000006</v>
      </c>
      <c r="AL343" s="402">
        <v>861.93290600000182</v>
      </c>
      <c r="AM343" s="403" t="s">
        <v>514</v>
      </c>
      <c r="AN343" s="45" t="s">
        <v>545</v>
      </c>
      <c r="AO343" s="45">
        <v>10</v>
      </c>
      <c r="AP343" s="45">
        <v>10</v>
      </c>
      <c r="AR343" s="412"/>
      <c r="AS343" s="176"/>
      <c r="AV343" s="77"/>
      <c r="AW343" s="77"/>
      <c r="AX343" s="77"/>
      <c r="AY343" s="77"/>
      <c r="AZ343" s="77"/>
      <c r="BA343" s="77"/>
      <c r="BB343" s="77"/>
      <c r="BC343" s="77"/>
      <c r="BD343" s="77"/>
      <c r="BE343" s="77"/>
      <c r="BF343" s="77"/>
      <c r="BG343" s="77"/>
      <c r="BH343" s="77"/>
      <c r="BI343" s="77"/>
      <c r="BJ343" s="77"/>
      <c r="BK343" s="77"/>
      <c r="BL343" s="77"/>
      <c r="BM343" s="77"/>
      <c r="BN343" s="77"/>
      <c r="BO343" s="77"/>
      <c r="BP343" s="77"/>
      <c r="BQ343" s="77"/>
      <c r="BR343" s="77"/>
      <c r="BS343" s="77"/>
      <c r="BT343" s="77"/>
      <c r="BU343" s="77"/>
      <c r="BV343" s="77"/>
      <c r="BW343" s="77"/>
      <c r="BX343" s="77"/>
      <c r="BY343" s="77"/>
      <c r="BZ343" s="77"/>
      <c r="CA343" s="77"/>
      <c r="CB343" s="77"/>
      <c r="CC343" s="77"/>
      <c r="CD343" s="77"/>
      <c r="CE343" s="77"/>
      <c r="CF343" s="77"/>
      <c r="CG343" s="77"/>
      <c r="CH343" s="77"/>
      <c r="CI343" s="77"/>
      <c r="CJ343" s="77"/>
      <c r="CK343" s="77"/>
      <c r="CL343" s="77"/>
      <c r="CM343" s="77"/>
      <c r="CN343" s="77"/>
      <c r="CO343" s="77"/>
      <c r="CP343" s="77"/>
      <c r="CQ343" s="77"/>
      <c r="CR343" s="77"/>
      <c r="CS343" s="77"/>
      <c r="CT343" s="77"/>
      <c r="CU343" s="77"/>
      <c r="CV343" s="77"/>
      <c r="CW343" s="77"/>
      <c r="CX343" s="77"/>
      <c r="CY343" s="77"/>
      <c r="CZ343" s="77"/>
      <c r="DA343" s="77"/>
      <c r="DB343" s="77"/>
      <c r="DC343" s="77"/>
      <c r="DD343" s="77"/>
      <c r="DE343" s="77"/>
      <c r="DF343" s="77"/>
      <c r="DG343" s="77"/>
      <c r="DH343" s="77"/>
      <c r="DI343" s="77"/>
      <c r="DJ343" s="77"/>
      <c r="DK343" s="77"/>
      <c r="DL343" s="77"/>
      <c r="DM343" s="77"/>
      <c r="DN343" s="77"/>
      <c r="DO343" s="77"/>
      <c r="DP343" s="77"/>
      <c r="DQ343" s="77"/>
      <c r="DR343" s="77"/>
      <c r="DS343" s="77"/>
      <c r="DT343" s="77"/>
      <c r="DU343" s="77"/>
      <c r="DV343" s="77"/>
      <c r="DW343" s="77"/>
      <c r="DX343" s="77"/>
      <c r="DY343" s="77"/>
      <c r="DZ343" s="77"/>
      <c r="EA343" s="77"/>
      <c r="EB343" s="77"/>
      <c r="EC343" s="77"/>
      <c r="ED343" s="77"/>
      <c r="EE343" s="77"/>
      <c r="EF343" s="77"/>
      <c r="EG343" s="77"/>
      <c r="EH343" s="77"/>
      <c r="EI343" s="77"/>
      <c r="EJ343" s="77"/>
      <c r="EK343" s="77"/>
      <c r="EL343" s="77"/>
      <c r="EM343" s="77"/>
      <c r="EN343" s="77"/>
      <c r="EO343" s="77"/>
      <c r="EP343" s="77"/>
      <c r="EQ343" s="77"/>
      <c r="ER343" s="77"/>
      <c r="ES343" s="77"/>
      <c r="ET343" s="77"/>
      <c r="EU343" s="77"/>
      <c r="EV343" s="77"/>
      <c r="EW343" s="77"/>
      <c r="EX343" s="77"/>
      <c r="EY343" s="77"/>
      <c r="EZ343" s="77"/>
      <c r="FA343" s="77"/>
      <c r="FB343" s="77"/>
      <c r="FC343" s="77"/>
      <c r="FD343" s="77"/>
      <c r="FE343" s="77"/>
      <c r="FF343" s="77"/>
      <c r="FG343" s="77"/>
      <c r="FH343" s="77"/>
      <c r="FI343" s="77"/>
      <c r="FJ343" s="77"/>
      <c r="FK343" s="77"/>
      <c r="FL343" s="77"/>
      <c r="FM343" s="77"/>
      <c r="FN343" s="77"/>
      <c r="FO343" s="77"/>
      <c r="FP343" s="77"/>
      <c r="FQ343" s="77"/>
      <c r="FR343" s="77"/>
      <c r="FS343" s="77"/>
      <c r="FT343" s="77"/>
      <c r="FU343" s="77"/>
      <c r="FV343" s="77"/>
      <c r="FW343" s="77"/>
      <c r="FX343" s="77"/>
      <c r="FY343" s="77"/>
      <c r="FZ343" s="77"/>
      <c r="GA343" s="77"/>
      <c r="GB343" s="77"/>
      <c r="GC343" s="77"/>
      <c r="GD343" s="77"/>
      <c r="GE343" s="77"/>
      <c r="GF343" s="77"/>
      <c r="GG343" s="77"/>
      <c r="GH343" s="77"/>
      <c r="GI343" s="77"/>
      <c r="GJ343" s="77"/>
      <c r="GK343" s="77"/>
      <c r="GL343" s="77"/>
      <c r="GM343" s="77"/>
      <c r="GN343" s="77"/>
      <c r="GO343" s="77"/>
      <c r="GP343" s="77"/>
      <c r="GQ343" s="77"/>
      <c r="GR343" s="77"/>
      <c r="GS343" s="77"/>
      <c r="GT343" s="77"/>
      <c r="GU343" s="77"/>
      <c r="GV343" s="77"/>
      <c r="GW343" s="77"/>
      <c r="GX343" s="77"/>
      <c r="GY343" s="77"/>
      <c r="GZ343" s="77"/>
      <c r="HA343" s="77"/>
      <c r="HB343" s="77"/>
      <c r="HC343" s="77"/>
      <c r="HD343" s="77"/>
      <c r="HE343" s="77"/>
      <c r="HF343" s="77"/>
      <c r="HG343" s="77"/>
      <c r="HH343" s="77"/>
      <c r="HI343" s="77"/>
      <c r="HJ343" s="77"/>
      <c r="HK343" s="77"/>
      <c r="HL343" s="77"/>
      <c r="HM343" s="77"/>
      <c r="HN343" s="77"/>
      <c r="HO343" s="77"/>
      <c r="HP343" s="77"/>
      <c r="HQ343" s="77"/>
      <c r="HR343" s="77"/>
      <c r="HS343" s="77"/>
      <c r="HT343" s="77"/>
      <c r="HU343" s="77"/>
      <c r="HV343" s="77"/>
      <c r="HW343" s="77"/>
      <c r="HX343" s="77"/>
      <c r="HY343" s="77"/>
    </row>
    <row r="344" spans="1:233">
      <c r="A344" s="77">
        <v>1560</v>
      </c>
      <c r="B344" s="77">
        <v>606</v>
      </c>
      <c r="C344" s="77" t="s">
        <v>27</v>
      </c>
      <c r="D344" s="77" t="s">
        <v>301</v>
      </c>
      <c r="E344" s="77" t="s">
        <v>340</v>
      </c>
      <c r="F344" s="77" t="s">
        <v>202</v>
      </c>
      <c r="G344" s="77" t="s">
        <v>471</v>
      </c>
      <c r="H344" s="77" t="s">
        <v>482</v>
      </c>
      <c r="I344" s="77" t="s">
        <v>405</v>
      </c>
      <c r="J344" s="454" t="s">
        <v>486</v>
      </c>
      <c r="K344" s="410">
        <v>36896</v>
      </c>
      <c r="L344" s="410">
        <v>38722</v>
      </c>
      <c r="M344" s="77" t="s">
        <v>30</v>
      </c>
      <c r="N344" s="271">
        <v>10000000</v>
      </c>
      <c r="O344" s="271">
        <v>-4024.4436999999998</v>
      </c>
      <c r="P344" s="411">
        <v>0.24</v>
      </c>
      <c r="Q344" s="271">
        <v>29.471588000000001</v>
      </c>
      <c r="R344" s="271">
        <v>29.477930000000001</v>
      </c>
      <c r="S344" s="411">
        <v>6.3420000000000698E-3</v>
      </c>
      <c r="T344" s="271">
        <v>-25.523021945400281</v>
      </c>
      <c r="U344" s="271">
        <v>104.930243</v>
      </c>
      <c r="V344" s="271">
        <v>0</v>
      </c>
      <c r="W344" s="271">
        <v>79.407221054599717</v>
      </c>
      <c r="X344" s="271">
        <v>-17188.402609000001</v>
      </c>
      <c r="Y344" s="271">
        <v>-17158.343041</v>
      </c>
      <c r="Z344" s="271">
        <v>30.059568000000581</v>
      </c>
      <c r="AA344" s="271">
        <v>-49.347653054599135</v>
      </c>
      <c r="AB344" s="271">
        <v>-17188.402609000001</v>
      </c>
      <c r="AC344" s="271">
        <v>-17158.343041</v>
      </c>
      <c r="AD344" s="271">
        <v>30.059568000000581</v>
      </c>
      <c r="AF344" s="271">
        <v>-16550.524716249998</v>
      </c>
      <c r="AG344" s="402">
        <v>0</v>
      </c>
      <c r="AH344" s="402">
        <v>-17158.343041</v>
      </c>
      <c r="AI344" s="402">
        <v>-12055.229499000001</v>
      </c>
      <c r="AJ344" s="402">
        <v>-12055.229499000001</v>
      </c>
      <c r="AK344" s="402">
        <v>67459.717741999993</v>
      </c>
      <c r="AL344" s="402">
        <v>30.059568000000581</v>
      </c>
      <c r="AM344" s="403" t="s">
        <v>514</v>
      </c>
      <c r="AN344" s="45">
        <v>5</v>
      </c>
      <c r="AO344" s="45" t="s">
        <v>545</v>
      </c>
      <c r="AP344" s="45">
        <v>5</v>
      </c>
      <c r="AR344" s="412"/>
      <c r="AS344" s="176"/>
      <c r="AV344" s="77"/>
      <c r="AW344" s="77"/>
      <c r="AX344" s="77"/>
      <c r="AY344" s="77"/>
      <c r="AZ344" s="77"/>
      <c r="BA344" s="77"/>
      <c r="BB344" s="77"/>
      <c r="BC344" s="77"/>
      <c r="BD344" s="77"/>
      <c r="BE344" s="77"/>
      <c r="BF344" s="77"/>
      <c r="BG344" s="77"/>
      <c r="BH344" s="77"/>
      <c r="BI344" s="77"/>
      <c r="BJ344" s="77"/>
      <c r="BK344" s="77"/>
      <c r="BL344" s="77"/>
      <c r="BM344" s="77"/>
      <c r="BN344" s="77"/>
      <c r="BO344" s="77"/>
      <c r="BP344" s="77"/>
      <c r="BQ344" s="77"/>
      <c r="BR344" s="77"/>
      <c r="BS344" s="77"/>
      <c r="BT344" s="77"/>
      <c r="BU344" s="77"/>
      <c r="BV344" s="77"/>
      <c r="BW344" s="77"/>
      <c r="BX344" s="77"/>
      <c r="BY344" s="77"/>
      <c r="BZ344" s="77"/>
      <c r="CA344" s="77"/>
      <c r="CB344" s="77"/>
      <c r="CC344" s="77"/>
      <c r="CD344" s="77"/>
      <c r="CE344" s="77"/>
      <c r="CF344" s="77"/>
      <c r="CG344" s="77"/>
      <c r="CH344" s="77"/>
      <c r="CI344" s="77"/>
      <c r="CJ344" s="77"/>
      <c r="CK344" s="77"/>
      <c r="CL344" s="77"/>
      <c r="CM344" s="77"/>
      <c r="CN344" s="77"/>
      <c r="CO344" s="77"/>
      <c r="CP344" s="77"/>
      <c r="CQ344" s="77"/>
      <c r="CR344" s="77"/>
      <c r="CS344" s="77"/>
      <c r="CT344" s="77"/>
      <c r="CU344" s="77"/>
      <c r="CV344" s="77"/>
      <c r="CW344" s="77"/>
      <c r="CX344" s="77"/>
      <c r="CY344" s="77"/>
      <c r="CZ344" s="77"/>
      <c r="DA344" s="77"/>
      <c r="DB344" s="77"/>
      <c r="DC344" s="77"/>
      <c r="DD344" s="77"/>
      <c r="DE344" s="77"/>
      <c r="DF344" s="77"/>
      <c r="DG344" s="77"/>
      <c r="DH344" s="77"/>
      <c r="DI344" s="77"/>
      <c r="DJ344" s="77"/>
      <c r="DK344" s="77"/>
      <c r="DL344" s="77"/>
      <c r="DM344" s="77"/>
      <c r="DN344" s="77"/>
      <c r="DO344" s="77"/>
      <c r="DP344" s="77"/>
      <c r="DQ344" s="77"/>
      <c r="DR344" s="77"/>
      <c r="DS344" s="77"/>
      <c r="DT344" s="77"/>
      <c r="DU344" s="77"/>
      <c r="DV344" s="77"/>
      <c r="DW344" s="77"/>
      <c r="DX344" s="77"/>
      <c r="DY344" s="77"/>
      <c r="DZ344" s="77"/>
      <c r="EA344" s="77"/>
      <c r="EB344" s="77"/>
      <c r="EC344" s="77"/>
      <c r="ED344" s="77"/>
      <c r="EE344" s="77"/>
      <c r="EF344" s="77"/>
      <c r="EG344" s="77"/>
      <c r="EH344" s="77"/>
      <c r="EI344" s="77"/>
      <c r="EJ344" s="77"/>
      <c r="EK344" s="77"/>
      <c r="EL344" s="77"/>
      <c r="EM344" s="77"/>
      <c r="EN344" s="77"/>
      <c r="EO344" s="77"/>
      <c r="EP344" s="77"/>
      <c r="EQ344" s="77"/>
      <c r="ER344" s="77"/>
      <c r="ES344" s="77"/>
      <c r="ET344" s="77"/>
      <c r="EU344" s="77"/>
      <c r="EV344" s="77"/>
      <c r="EW344" s="77"/>
      <c r="EX344" s="77"/>
      <c r="EY344" s="77"/>
      <c r="EZ344" s="77"/>
      <c r="FA344" s="77"/>
      <c r="FB344" s="77"/>
      <c r="FC344" s="77"/>
      <c r="FD344" s="77"/>
      <c r="FE344" s="77"/>
      <c r="FF344" s="77"/>
      <c r="FG344" s="77"/>
      <c r="FH344" s="77"/>
      <c r="FI344" s="77"/>
      <c r="FJ344" s="77"/>
      <c r="FK344" s="77"/>
      <c r="FL344" s="77"/>
      <c r="FM344" s="77"/>
      <c r="FN344" s="77"/>
      <c r="FO344" s="77"/>
      <c r="FP344" s="77"/>
      <c r="FQ344" s="77"/>
      <c r="FR344" s="77"/>
      <c r="FS344" s="77"/>
      <c r="FT344" s="77"/>
      <c r="FU344" s="77"/>
      <c r="FV344" s="77"/>
      <c r="FW344" s="77"/>
      <c r="FX344" s="77"/>
      <c r="FY344" s="77"/>
      <c r="FZ344" s="77"/>
      <c r="GA344" s="77"/>
      <c r="GB344" s="77"/>
      <c r="GC344" s="77"/>
      <c r="GD344" s="77"/>
      <c r="GE344" s="77"/>
      <c r="GF344" s="77"/>
      <c r="GG344" s="77"/>
      <c r="GH344" s="77"/>
      <c r="GI344" s="77"/>
      <c r="GJ344" s="77"/>
      <c r="GK344" s="77"/>
      <c r="GL344" s="77"/>
      <c r="GM344" s="77"/>
      <c r="GN344" s="77"/>
      <c r="GO344" s="77"/>
      <c r="GP344" s="77"/>
      <c r="GQ344" s="77"/>
      <c r="GR344" s="77"/>
      <c r="GS344" s="77"/>
      <c r="GT344" s="77"/>
      <c r="GU344" s="77"/>
      <c r="GV344" s="77"/>
      <c r="GW344" s="77"/>
      <c r="GX344" s="77"/>
      <c r="GY344" s="77"/>
      <c r="GZ344" s="77"/>
      <c r="HA344" s="77"/>
      <c r="HB344" s="77"/>
      <c r="HC344" s="77"/>
      <c r="HD344" s="77"/>
      <c r="HE344" s="77"/>
      <c r="HF344" s="77"/>
      <c r="HG344" s="77"/>
      <c r="HH344" s="77"/>
      <c r="HI344" s="77"/>
      <c r="HJ344" s="77"/>
      <c r="HK344" s="77"/>
      <c r="HL344" s="77"/>
      <c r="HM344" s="77"/>
      <c r="HN344" s="77"/>
      <c r="HO344" s="77"/>
      <c r="HP344" s="77"/>
      <c r="HQ344" s="77"/>
      <c r="HR344" s="77"/>
      <c r="HS344" s="77"/>
      <c r="HT344" s="77"/>
      <c r="HU344" s="77"/>
      <c r="HV344" s="77"/>
      <c r="HW344" s="77"/>
      <c r="HX344" s="77"/>
      <c r="HY344" s="77"/>
    </row>
    <row r="345" spans="1:233">
      <c r="A345" s="77">
        <v>1561</v>
      </c>
      <c r="B345" s="77">
        <v>607</v>
      </c>
      <c r="C345" s="77" t="s">
        <v>27</v>
      </c>
      <c r="D345" s="77" t="s">
        <v>301</v>
      </c>
      <c r="E345" s="77" t="s">
        <v>31</v>
      </c>
      <c r="F345" s="77" t="s">
        <v>200</v>
      </c>
      <c r="G345" s="77" t="s">
        <v>474</v>
      </c>
      <c r="H345" s="77" t="s">
        <v>468</v>
      </c>
      <c r="I345" s="77" t="s">
        <v>405</v>
      </c>
      <c r="J345" s="454" t="s">
        <v>486</v>
      </c>
      <c r="K345" s="410">
        <v>36896</v>
      </c>
      <c r="L345" s="410">
        <v>38722</v>
      </c>
      <c r="M345" s="77" t="s">
        <v>30</v>
      </c>
      <c r="N345" s="271">
        <v>10000000</v>
      </c>
      <c r="O345" s="271">
        <v>-4083.57674</v>
      </c>
      <c r="P345" s="411">
        <v>0.8</v>
      </c>
      <c r="Q345" s="271">
        <v>82.165571</v>
      </c>
      <c r="R345" s="271">
        <v>82.18083</v>
      </c>
      <c r="S345" s="411">
        <v>1.5259000000000356E-2</v>
      </c>
      <c r="T345" s="271">
        <v>-62.311297475661455</v>
      </c>
      <c r="U345" s="271">
        <v>341.90290900000002</v>
      </c>
      <c r="V345" s="271">
        <v>0</v>
      </c>
      <c r="W345" s="271">
        <v>279.59161152433859</v>
      </c>
      <c r="X345" s="271">
        <v>10362.242439</v>
      </c>
      <c r="Y345" s="271">
        <v>10517.385435</v>
      </c>
      <c r="Z345" s="271">
        <v>155.14299600000049</v>
      </c>
      <c r="AA345" s="271">
        <v>-124.44861552433809</v>
      </c>
      <c r="AB345" s="271">
        <v>10362.242439</v>
      </c>
      <c r="AC345" s="271">
        <v>10517.385435</v>
      </c>
      <c r="AD345" s="271">
        <v>155.14299600000049</v>
      </c>
      <c r="AF345" s="271">
        <v>-23511.193080550001</v>
      </c>
      <c r="AG345" s="402">
        <v>0</v>
      </c>
      <c r="AH345" s="402">
        <v>10517.385435</v>
      </c>
      <c r="AI345" s="402">
        <v>61994.670157999994</v>
      </c>
      <c r="AJ345" s="402">
        <v>61994.670157999994</v>
      </c>
      <c r="AK345" s="402">
        <v>-28178.661624999997</v>
      </c>
      <c r="AL345" s="402">
        <v>155.14299600000049</v>
      </c>
      <c r="AM345" s="403" t="s">
        <v>514</v>
      </c>
      <c r="AN345" s="45">
        <v>6</v>
      </c>
      <c r="AO345" s="45" t="s">
        <v>545</v>
      </c>
      <c r="AP345" s="45">
        <v>6</v>
      </c>
      <c r="AR345" s="412"/>
      <c r="AS345" s="176"/>
      <c r="AV345" s="77"/>
      <c r="AW345" s="77"/>
      <c r="AX345" s="77"/>
      <c r="AY345" s="77"/>
      <c r="AZ345" s="77"/>
      <c r="BA345" s="77"/>
      <c r="BB345" s="77"/>
      <c r="BC345" s="77"/>
      <c r="BD345" s="77"/>
      <c r="BE345" s="77"/>
      <c r="BF345" s="77"/>
      <c r="BG345" s="77"/>
      <c r="BH345" s="77"/>
      <c r="BI345" s="77"/>
      <c r="BJ345" s="77"/>
      <c r="BK345" s="77"/>
      <c r="BL345" s="77"/>
      <c r="BM345" s="77"/>
      <c r="BN345" s="77"/>
      <c r="BO345" s="77"/>
      <c r="BP345" s="77"/>
      <c r="BQ345" s="77"/>
      <c r="BR345" s="77"/>
      <c r="BS345" s="77"/>
      <c r="BT345" s="77"/>
      <c r="BU345" s="77"/>
      <c r="BV345" s="77"/>
      <c r="BW345" s="77"/>
      <c r="BX345" s="77"/>
      <c r="BY345" s="77"/>
      <c r="BZ345" s="77"/>
      <c r="CA345" s="77"/>
      <c r="CB345" s="77"/>
      <c r="CC345" s="77"/>
      <c r="CD345" s="77"/>
      <c r="CE345" s="77"/>
      <c r="CF345" s="77"/>
      <c r="CG345" s="77"/>
      <c r="CH345" s="77"/>
      <c r="CI345" s="77"/>
      <c r="CJ345" s="77"/>
      <c r="CK345" s="77"/>
      <c r="CL345" s="77"/>
      <c r="CM345" s="77"/>
      <c r="CN345" s="77"/>
      <c r="CO345" s="77"/>
      <c r="CP345" s="77"/>
      <c r="CQ345" s="77"/>
      <c r="CR345" s="77"/>
      <c r="CS345" s="77"/>
      <c r="CT345" s="77"/>
      <c r="CU345" s="77"/>
      <c r="CV345" s="77"/>
      <c r="CW345" s="77"/>
      <c r="CX345" s="77"/>
      <c r="CY345" s="77"/>
      <c r="CZ345" s="77"/>
      <c r="DA345" s="77"/>
      <c r="DB345" s="77"/>
      <c r="DC345" s="77"/>
      <c r="DD345" s="77"/>
      <c r="DE345" s="77"/>
      <c r="DF345" s="77"/>
      <c r="DG345" s="77"/>
      <c r="DH345" s="77"/>
      <c r="DI345" s="77"/>
      <c r="DJ345" s="77"/>
      <c r="DK345" s="77"/>
      <c r="DL345" s="77"/>
      <c r="DM345" s="77"/>
      <c r="DN345" s="77"/>
      <c r="DO345" s="77"/>
      <c r="DP345" s="77"/>
      <c r="DQ345" s="77"/>
      <c r="DR345" s="77"/>
      <c r="DS345" s="77"/>
      <c r="DT345" s="77"/>
      <c r="DU345" s="77"/>
      <c r="DV345" s="77"/>
      <c r="DW345" s="77"/>
      <c r="DX345" s="77"/>
      <c r="DY345" s="77"/>
      <c r="DZ345" s="77"/>
      <c r="EA345" s="77"/>
      <c r="EB345" s="77"/>
      <c r="EC345" s="77"/>
      <c r="ED345" s="77"/>
      <c r="EE345" s="77"/>
      <c r="EF345" s="77"/>
      <c r="EG345" s="77"/>
      <c r="EH345" s="77"/>
      <c r="EI345" s="77"/>
      <c r="EJ345" s="77"/>
      <c r="EK345" s="77"/>
      <c r="EL345" s="77"/>
      <c r="EM345" s="77"/>
      <c r="EN345" s="77"/>
      <c r="EO345" s="77"/>
      <c r="EP345" s="77"/>
      <c r="EQ345" s="77"/>
      <c r="ER345" s="77"/>
      <c r="ES345" s="77"/>
      <c r="ET345" s="77"/>
      <c r="EU345" s="77"/>
      <c r="EV345" s="77"/>
      <c r="EW345" s="77"/>
      <c r="EX345" s="77"/>
      <c r="EY345" s="77"/>
      <c r="EZ345" s="77"/>
      <c r="FA345" s="77"/>
      <c r="FB345" s="77"/>
      <c r="FC345" s="77"/>
      <c r="FD345" s="77"/>
      <c r="FE345" s="77"/>
      <c r="FF345" s="77"/>
      <c r="FG345" s="77"/>
      <c r="FH345" s="77"/>
      <c r="FI345" s="77"/>
      <c r="FJ345" s="77"/>
      <c r="FK345" s="77"/>
      <c r="FL345" s="77"/>
      <c r="FM345" s="77"/>
      <c r="FN345" s="77"/>
      <c r="FO345" s="77"/>
      <c r="FP345" s="77"/>
      <c r="FQ345" s="77"/>
      <c r="FR345" s="77"/>
      <c r="FS345" s="77"/>
      <c r="FT345" s="77"/>
      <c r="FU345" s="77"/>
      <c r="FV345" s="77"/>
      <c r="FW345" s="77"/>
      <c r="FX345" s="77"/>
      <c r="FY345" s="77"/>
      <c r="FZ345" s="77"/>
      <c r="GA345" s="77"/>
      <c r="GB345" s="77"/>
      <c r="GC345" s="77"/>
      <c r="GD345" s="77"/>
      <c r="GE345" s="77"/>
      <c r="GF345" s="77"/>
      <c r="GG345" s="77"/>
      <c r="GH345" s="77"/>
      <c r="GI345" s="77"/>
      <c r="GJ345" s="77"/>
      <c r="GK345" s="77"/>
      <c r="GL345" s="77"/>
      <c r="GM345" s="77"/>
      <c r="GN345" s="77"/>
      <c r="GO345" s="77"/>
      <c r="GP345" s="77"/>
      <c r="GQ345" s="77"/>
      <c r="GR345" s="77"/>
      <c r="GS345" s="77"/>
      <c r="GT345" s="77"/>
      <c r="GU345" s="77"/>
      <c r="GV345" s="77"/>
      <c r="GW345" s="77"/>
      <c r="GX345" s="77"/>
      <c r="GY345" s="77"/>
      <c r="GZ345" s="77"/>
      <c r="HA345" s="77"/>
      <c r="HB345" s="77"/>
      <c r="HC345" s="77"/>
      <c r="HD345" s="77"/>
      <c r="HE345" s="77"/>
      <c r="HF345" s="77"/>
      <c r="HG345" s="77"/>
      <c r="HH345" s="77"/>
      <c r="HI345" s="77"/>
      <c r="HJ345" s="77"/>
      <c r="HK345" s="77"/>
      <c r="HL345" s="77"/>
      <c r="HM345" s="77"/>
      <c r="HN345" s="77"/>
      <c r="HO345" s="77"/>
      <c r="HP345" s="77"/>
      <c r="HQ345" s="77"/>
      <c r="HR345" s="77"/>
      <c r="HS345" s="77"/>
      <c r="HT345" s="77"/>
      <c r="HU345" s="77"/>
      <c r="HV345" s="77"/>
      <c r="HW345" s="77"/>
      <c r="HX345" s="77"/>
      <c r="HY345" s="77"/>
    </row>
    <row r="346" spans="1:233">
      <c r="A346" s="77">
        <v>1562</v>
      </c>
      <c r="B346" s="77">
        <v>608</v>
      </c>
      <c r="C346" s="77" t="s">
        <v>27</v>
      </c>
      <c r="D346" s="77" t="s">
        <v>301</v>
      </c>
      <c r="E346" s="77" t="s">
        <v>348</v>
      </c>
      <c r="F346" s="77" t="s">
        <v>201</v>
      </c>
      <c r="G346" s="77" t="s">
        <v>471</v>
      </c>
      <c r="H346" s="77" t="s">
        <v>468</v>
      </c>
      <c r="I346" s="77" t="s">
        <v>405</v>
      </c>
      <c r="J346" s="454" t="s">
        <v>486</v>
      </c>
      <c r="K346" s="410">
        <v>36896</v>
      </c>
      <c r="L346" s="410">
        <v>38722</v>
      </c>
      <c r="M346" s="77" t="s">
        <v>30</v>
      </c>
      <c r="N346" s="271">
        <v>10000000</v>
      </c>
      <c r="O346" s="271">
        <v>-4073.980384</v>
      </c>
      <c r="P346" s="411">
        <v>0.78</v>
      </c>
      <c r="Q346" s="271">
        <v>80.896013999999994</v>
      </c>
      <c r="R346" s="271">
        <v>80.902732999999998</v>
      </c>
      <c r="S346" s="411">
        <v>6.7190000000039163E-3</v>
      </c>
      <c r="T346" s="271">
        <v>-27.373074200111954</v>
      </c>
      <c r="U346" s="271">
        <v>246.952226</v>
      </c>
      <c r="V346" s="271">
        <v>0</v>
      </c>
      <c r="W346" s="271">
        <v>219.57915179988805</v>
      </c>
      <c r="X346" s="271">
        <v>6864.0443729999997</v>
      </c>
      <c r="Y346" s="271">
        <v>7047.6340010000004</v>
      </c>
      <c r="Z346" s="271">
        <v>183.58962800000063</v>
      </c>
      <c r="AA346" s="271">
        <v>-35.989523799887422</v>
      </c>
      <c r="AB346" s="271">
        <v>6864.0443729999997</v>
      </c>
      <c r="AC346" s="271">
        <v>7047.6340010000004</v>
      </c>
      <c r="AD346" s="271">
        <v>183.58962800000063</v>
      </c>
      <c r="AF346" s="271">
        <v>-29487.470019392003</v>
      </c>
      <c r="AG346" s="402">
        <v>0</v>
      </c>
      <c r="AH346" s="402">
        <v>7047.6340010000004</v>
      </c>
      <c r="AI346" s="402">
        <v>68162.553521000009</v>
      </c>
      <c r="AJ346" s="402">
        <v>68162.553521000009</v>
      </c>
      <c r="AK346" s="402">
        <v>28565.207426000001</v>
      </c>
      <c r="AL346" s="402">
        <v>183.58962800000063</v>
      </c>
      <c r="AM346" s="403" t="s">
        <v>514</v>
      </c>
      <c r="AN346" s="45">
        <v>8</v>
      </c>
      <c r="AO346" s="45" t="s">
        <v>545</v>
      </c>
      <c r="AP346" s="45">
        <v>8</v>
      </c>
      <c r="AR346" s="412"/>
      <c r="AS346" s="176"/>
    </row>
    <row r="347" spans="1:233">
      <c r="A347" s="77">
        <v>1563</v>
      </c>
      <c r="B347" s="77">
        <v>609</v>
      </c>
      <c r="C347" s="77" t="s">
        <v>27</v>
      </c>
      <c r="D347" s="77" t="s">
        <v>301</v>
      </c>
      <c r="E347" s="77" t="s">
        <v>349</v>
      </c>
      <c r="F347" s="77" t="s">
        <v>201</v>
      </c>
      <c r="G347" s="77" t="s">
        <v>477</v>
      </c>
      <c r="H347" s="77" t="s">
        <v>468</v>
      </c>
      <c r="I347" s="77" t="s">
        <v>405</v>
      </c>
      <c r="J347" s="454" t="s">
        <v>486</v>
      </c>
      <c r="K347" s="410">
        <v>36896</v>
      </c>
      <c r="L347" s="410">
        <v>38722</v>
      </c>
      <c r="M347" s="77" t="s">
        <v>30</v>
      </c>
      <c r="N347" s="271">
        <v>10000000</v>
      </c>
      <c r="O347" s="271">
        <v>-4047.108941</v>
      </c>
      <c r="P347" s="411">
        <v>0.65</v>
      </c>
      <c r="Q347" s="271">
        <v>74.975119000000007</v>
      </c>
      <c r="R347" s="271">
        <v>74.983644999999996</v>
      </c>
      <c r="S347" s="411">
        <v>8.5259999999891534E-3</v>
      </c>
      <c r="T347" s="271">
        <v>-34.5056508309221</v>
      </c>
      <c r="U347" s="271">
        <v>279.31330700000001</v>
      </c>
      <c r="V347" s="271">
        <v>0</v>
      </c>
      <c r="W347" s="271">
        <v>244.80765616907792</v>
      </c>
      <c r="X347" s="271">
        <v>-25775.249468000002</v>
      </c>
      <c r="Y347" s="271">
        <v>-25648.243103000001</v>
      </c>
      <c r="Z347" s="271">
        <v>127.0063650000011</v>
      </c>
      <c r="AA347" s="271">
        <v>-117.80129116907682</v>
      </c>
      <c r="AB347" s="271">
        <v>-25775.249468000002</v>
      </c>
      <c r="AC347" s="271">
        <v>-25648.243103000001</v>
      </c>
      <c r="AD347" s="271">
        <v>127.0063650000011</v>
      </c>
      <c r="AF347" s="271">
        <v>-29292.974514958005</v>
      </c>
      <c r="AG347" s="402">
        <v>0</v>
      </c>
      <c r="AH347" s="402">
        <v>-25648.243103000001</v>
      </c>
      <c r="AI347" s="402">
        <v>61387.316099999996</v>
      </c>
      <c r="AJ347" s="402">
        <v>61387.316099999996</v>
      </c>
      <c r="AK347" s="402">
        <v>34558.561950999996</v>
      </c>
      <c r="AL347" s="402">
        <v>127.0063650000011</v>
      </c>
      <c r="AM347" s="403" t="s">
        <v>514</v>
      </c>
      <c r="AN347" s="45">
        <v>8</v>
      </c>
      <c r="AO347" s="45" t="s">
        <v>545</v>
      </c>
      <c r="AP347" s="45">
        <v>8</v>
      </c>
      <c r="AR347" s="412"/>
      <c r="AS347" s="176"/>
    </row>
    <row r="348" spans="1:233">
      <c r="A348" s="77">
        <v>1564</v>
      </c>
      <c r="B348" s="77">
        <v>610</v>
      </c>
      <c r="C348" s="77" t="s">
        <v>27</v>
      </c>
      <c r="D348" s="77" t="s">
        <v>301</v>
      </c>
      <c r="E348" s="77" t="s">
        <v>350</v>
      </c>
      <c r="F348" s="77" t="s">
        <v>205</v>
      </c>
      <c r="G348" s="77" t="s">
        <v>477</v>
      </c>
      <c r="H348" s="77" t="s">
        <v>468</v>
      </c>
      <c r="I348" s="77" t="s">
        <v>405</v>
      </c>
      <c r="J348" s="454" t="s">
        <v>486</v>
      </c>
      <c r="K348" s="410">
        <v>36896</v>
      </c>
      <c r="L348" s="410">
        <v>38722</v>
      </c>
      <c r="M348" s="77" t="s">
        <v>30</v>
      </c>
      <c r="N348" s="271">
        <v>10000000</v>
      </c>
      <c r="O348" s="271">
        <v>-4377.6088089999994</v>
      </c>
      <c r="P348" s="411">
        <v>3.3</v>
      </c>
      <c r="Q348" s="271">
        <v>217.92607899999999</v>
      </c>
      <c r="R348" s="271">
        <v>217.96599000000001</v>
      </c>
      <c r="S348" s="411">
        <v>3.9911000000017793E-2</v>
      </c>
      <c r="T348" s="271">
        <v>-174.71474517607686</v>
      </c>
      <c r="U348" s="271">
        <v>995.4588</v>
      </c>
      <c r="V348" s="271">
        <v>0</v>
      </c>
      <c r="W348" s="271">
        <v>820.74405482392308</v>
      </c>
      <c r="X348" s="271">
        <v>525057.33784699999</v>
      </c>
      <c r="Y348" s="271">
        <v>526005.972725</v>
      </c>
      <c r="Z348" s="271">
        <v>948.63487800001167</v>
      </c>
      <c r="AA348" s="271">
        <v>127.89082317608859</v>
      </c>
      <c r="AB348" s="271">
        <v>525057.33784699999</v>
      </c>
      <c r="AC348" s="271">
        <v>526005.972725</v>
      </c>
      <c r="AD348" s="271">
        <v>948.63487800001167</v>
      </c>
      <c r="AF348" s="271">
        <v>-43206.998944829989</v>
      </c>
      <c r="AG348" s="402">
        <v>0</v>
      </c>
      <c r="AH348" s="402">
        <v>526005.972725</v>
      </c>
      <c r="AI348" s="402">
        <v>640779.26119300001</v>
      </c>
      <c r="AJ348" s="402">
        <v>640779.26119300001</v>
      </c>
      <c r="AK348" s="402">
        <v>31393.645644999982</v>
      </c>
      <c r="AL348" s="402">
        <v>948.63487800001167</v>
      </c>
      <c r="AM348" s="403" t="s">
        <v>514</v>
      </c>
      <c r="AN348" s="45" t="s">
        <v>545</v>
      </c>
      <c r="AO348" s="45">
        <v>9</v>
      </c>
      <c r="AP348" s="45">
        <v>9</v>
      </c>
      <c r="AR348" s="412"/>
      <c r="AS348" s="176"/>
    </row>
    <row r="349" spans="1:233">
      <c r="A349" s="77">
        <v>1565</v>
      </c>
      <c r="B349" s="77">
        <v>611</v>
      </c>
      <c r="C349" s="77" t="s">
        <v>27</v>
      </c>
      <c r="D349" s="77" t="s">
        <v>301</v>
      </c>
      <c r="E349" s="77" t="s">
        <v>351</v>
      </c>
      <c r="F349" s="77" t="s">
        <v>209</v>
      </c>
      <c r="G349" s="77" t="s">
        <v>474</v>
      </c>
      <c r="H349" s="77" t="s">
        <v>468</v>
      </c>
      <c r="I349" s="77" t="s">
        <v>405</v>
      </c>
      <c r="J349" s="454" t="s">
        <v>486</v>
      </c>
      <c r="K349" s="410">
        <v>36896</v>
      </c>
      <c r="L349" s="410">
        <v>38722</v>
      </c>
      <c r="M349" s="77" t="s">
        <v>30</v>
      </c>
      <c r="N349" s="271">
        <v>10000000</v>
      </c>
      <c r="O349" s="271">
        <v>-4012.8555580000002</v>
      </c>
      <c r="P349" s="411">
        <v>0.3</v>
      </c>
      <c r="Q349" s="271">
        <v>67.238927000000004</v>
      </c>
      <c r="R349" s="271">
        <v>57.308422999999998</v>
      </c>
      <c r="S349" s="411">
        <v>-9.9305040000000062</v>
      </c>
      <c r="T349" s="271">
        <v>39849.678170141262</v>
      </c>
      <c r="U349" s="271">
        <v>272.97217599999999</v>
      </c>
      <c r="V349" s="271">
        <v>0</v>
      </c>
      <c r="W349" s="271">
        <v>40122.650346141265</v>
      </c>
      <c r="X349" s="271">
        <v>-147719.89984299999</v>
      </c>
      <c r="Y349" s="271">
        <v>-106799.56669199999</v>
      </c>
      <c r="Z349" s="271">
        <v>40920.333150999999</v>
      </c>
      <c r="AA349" s="271">
        <v>797.68280485873402</v>
      </c>
      <c r="AB349" s="271">
        <v>-147719.89984299999</v>
      </c>
      <c r="AC349" s="271">
        <v>-106799.56669199999</v>
      </c>
      <c r="AD349" s="271">
        <v>40920.333150999999</v>
      </c>
      <c r="AF349" s="271">
        <v>-7921.3768714919997</v>
      </c>
      <c r="AG349" s="402">
        <v>0</v>
      </c>
      <c r="AH349" s="402">
        <v>-106799.56669199999</v>
      </c>
      <c r="AI349" s="402">
        <v>-90503.888993999994</v>
      </c>
      <c r="AJ349" s="402">
        <v>-90503.888993999994</v>
      </c>
      <c r="AK349" s="402">
        <v>30688.146987000015</v>
      </c>
      <c r="AL349" s="402">
        <v>40920.333150999999</v>
      </c>
      <c r="AM349" s="403" t="s">
        <v>514</v>
      </c>
      <c r="AN349" s="45">
        <v>3</v>
      </c>
      <c r="AO349" s="45" t="s">
        <v>545</v>
      </c>
      <c r="AP349" s="45">
        <v>3</v>
      </c>
      <c r="AR349" s="412"/>
      <c r="AS349" s="176"/>
    </row>
    <row r="350" spans="1:233">
      <c r="A350" s="77">
        <v>1566</v>
      </c>
      <c r="B350" s="77">
        <v>612</v>
      </c>
      <c r="C350" s="77" t="s">
        <v>27</v>
      </c>
      <c r="D350" s="77" t="s">
        <v>301</v>
      </c>
      <c r="E350" s="77" t="s">
        <v>354</v>
      </c>
      <c r="F350" s="77" t="s">
        <v>196</v>
      </c>
      <c r="G350" s="77" t="s">
        <v>474</v>
      </c>
      <c r="H350" s="77" t="s">
        <v>472</v>
      </c>
      <c r="I350" s="77" t="s">
        <v>405</v>
      </c>
      <c r="J350" s="454" t="s">
        <v>486</v>
      </c>
      <c r="K350" s="410">
        <v>36896</v>
      </c>
      <c r="L350" s="410">
        <v>38722</v>
      </c>
      <c r="M350" s="77" t="s">
        <v>30</v>
      </c>
      <c r="N350" s="271">
        <v>10000000</v>
      </c>
      <c r="O350" s="271">
        <v>-4003.8731580000003</v>
      </c>
      <c r="P350" s="411">
        <v>0.78</v>
      </c>
      <c r="Q350" s="271">
        <v>280.87893400000002</v>
      </c>
      <c r="R350" s="271">
        <v>280.89097500000003</v>
      </c>
      <c r="S350" s="411">
        <v>1.2041000000010627E-2</v>
      </c>
      <c r="T350" s="271">
        <v>-48.210636695520549</v>
      </c>
      <c r="U350" s="271">
        <v>779.61649599999998</v>
      </c>
      <c r="V350" s="271">
        <v>0</v>
      </c>
      <c r="W350" s="271">
        <v>731.40585930447946</v>
      </c>
      <c r="X350" s="271">
        <v>-761093.55262900004</v>
      </c>
      <c r="Y350" s="271">
        <v>-761274.54804499994</v>
      </c>
      <c r="Z350" s="271">
        <v>-180.99541599990334</v>
      </c>
      <c r="AA350" s="271">
        <v>-912.40127530438281</v>
      </c>
      <c r="AB350" s="271">
        <v>-761093.55262900004</v>
      </c>
      <c r="AC350" s="271">
        <v>-761274.54804499994</v>
      </c>
      <c r="AD350" s="271">
        <v>-180.99541599990334</v>
      </c>
      <c r="AF350" s="271">
        <v>-63229.164911136002</v>
      </c>
      <c r="AG350" s="402">
        <v>0</v>
      </c>
      <c r="AH350" s="402">
        <v>-761274.54804499994</v>
      </c>
      <c r="AI350" s="402">
        <v>107720.189641</v>
      </c>
      <c r="AJ350" s="402">
        <v>107720.189641</v>
      </c>
      <c r="AK350" s="402">
        <v>32851.295228000032</v>
      </c>
      <c r="AL350" s="402">
        <v>-180.99541599990334</v>
      </c>
      <c r="AM350" s="403" t="s">
        <v>514</v>
      </c>
      <c r="AN350" s="45" t="s">
        <v>545</v>
      </c>
      <c r="AO350" s="45">
        <v>12</v>
      </c>
      <c r="AP350" s="45">
        <v>12</v>
      </c>
      <c r="AR350" s="412"/>
      <c r="AS350" s="176"/>
    </row>
    <row r="351" spans="1:233">
      <c r="A351" s="77">
        <v>1567</v>
      </c>
      <c r="B351" s="77">
        <v>613</v>
      </c>
      <c r="C351" s="77" t="s">
        <v>27</v>
      </c>
      <c r="D351" s="77" t="s">
        <v>301</v>
      </c>
      <c r="E351" s="77" t="s">
        <v>356</v>
      </c>
      <c r="F351" s="77" t="s">
        <v>200</v>
      </c>
      <c r="G351" s="77" t="s">
        <v>477</v>
      </c>
      <c r="H351" s="77" t="s">
        <v>468</v>
      </c>
      <c r="I351" s="77" t="s">
        <v>405</v>
      </c>
      <c r="J351" s="454" t="s">
        <v>486</v>
      </c>
      <c r="K351" s="410">
        <v>36896</v>
      </c>
      <c r="L351" s="410">
        <v>38722</v>
      </c>
      <c r="M351" s="77" t="s">
        <v>30</v>
      </c>
      <c r="N351" s="271">
        <v>10000000</v>
      </c>
      <c r="O351" s="271">
        <v>-4060.408019</v>
      </c>
      <c r="P351" s="411">
        <v>0.65</v>
      </c>
      <c r="Q351" s="271">
        <v>38.557645999999998</v>
      </c>
      <c r="R351" s="271">
        <v>38.565204999999999</v>
      </c>
      <c r="S351" s="411">
        <v>7.5590000000005375E-3</v>
      </c>
      <c r="T351" s="271">
        <v>-30.692624215623184</v>
      </c>
      <c r="U351" s="271">
        <v>186.02255500000001</v>
      </c>
      <c r="V351" s="271">
        <v>0</v>
      </c>
      <c r="W351" s="271">
        <v>155.32993078437681</v>
      </c>
      <c r="X351" s="271">
        <v>126915.319325</v>
      </c>
      <c r="Y351" s="271">
        <v>127112.16860200001</v>
      </c>
      <c r="Z351" s="271">
        <v>196.84927700000117</v>
      </c>
      <c r="AA351" s="271">
        <v>41.519346215624353</v>
      </c>
      <c r="AB351" s="271">
        <v>126915.319325</v>
      </c>
      <c r="AC351" s="271">
        <v>127112.16860200001</v>
      </c>
      <c r="AD351" s="271">
        <v>196.84927700000117</v>
      </c>
      <c r="AF351" s="271">
        <v>-23377.7991693925</v>
      </c>
      <c r="AG351" s="402">
        <v>0</v>
      </c>
      <c r="AH351" s="402">
        <v>127112.16860200001</v>
      </c>
      <c r="AI351" s="402">
        <v>73354.330615000013</v>
      </c>
      <c r="AJ351" s="402">
        <v>73354.330615000013</v>
      </c>
      <c r="AK351" s="402">
        <v>8083.0036580000015</v>
      </c>
      <c r="AL351" s="402">
        <v>196.84927700000117</v>
      </c>
      <c r="AM351" s="403" t="s">
        <v>514</v>
      </c>
      <c r="AN351" s="45">
        <v>6</v>
      </c>
      <c r="AO351" s="45" t="s">
        <v>545</v>
      </c>
      <c r="AP351" s="45">
        <v>6</v>
      </c>
      <c r="AR351" s="412"/>
      <c r="AS351" s="176"/>
    </row>
    <row r="352" spans="1:233">
      <c r="A352" s="77">
        <v>1568</v>
      </c>
      <c r="B352" s="77">
        <v>614</v>
      </c>
      <c r="C352" s="77" t="s">
        <v>27</v>
      </c>
      <c r="D352" s="77" t="s">
        <v>301</v>
      </c>
      <c r="E352" s="77" t="s">
        <v>360</v>
      </c>
      <c r="F352" s="77" t="s">
        <v>201</v>
      </c>
      <c r="G352" s="77" t="s">
        <v>476</v>
      </c>
      <c r="H352" s="77" t="s">
        <v>468</v>
      </c>
      <c r="I352" s="77" t="s">
        <v>405</v>
      </c>
      <c r="J352" s="454" t="s">
        <v>486</v>
      </c>
      <c r="K352" s="410">
        <v>36896</v>
      </c>
      <c r="L352" s="410">
        <v>38722</v>
      </c>
      <c r="M352" s="77" t="s">
        <v>30</v>
      </c>
      <c r="N352" s="271">
        <v>10000000</v>
      </c>
      <c r="O352" s="271">
        <v>-4095.564828</v>
      </c>
      <c r="P352" s="411">
        <v>1.1499999999999999</v>
      </c>
      <c r="Q352" s="271">
        <v>156.468367</v>
      </c>
      <c r="R352" s="271">
        <v>156.51341600000001</v>
      </c>
      <c r="S352" s="411">
        <v>4.504900000000589E-2</v>
      </c>
      <c r="T352" s="271">
        <v>-184.50109993659612</v>
      </c>
      <c r="U352" s="271">
        <v>454.62657000000002</v>
      </c>
      <c r="V352" s="271">
        <v>0</v>
      </c>
      <c r="W352" s="271">
        <v>270.1254700634039</v>
      </c>
      <c r="X352" s="271">
        <v>-139368.24879300001</v>
      </c>
      <c r="Y352" s="271">
        <v>-139300.64885600001</v>
      </c>
      <c r="Z352" s="271">
        <v>67.599936999991769</v>
      </c>
      <c r="AA352" s="271">
        <v>-202.52553306341213</v>
      </c>
      <c r="AB352" s="271">
        <v>-139368.24879300001</v>
      </c>
      <c r="AC352" s="271">
        <v>-139300.64885600001</v>
      </c>
      <c r="AD352" s="271">
        <v>67.599936999991769</v>
      </c>
      <c r="AF352" s="271">
        <v>-29643.698225064003</v>
      </c>
      <c r="AG352" s="402">
        <v>0</v>
      </c>
      <c r="AH352" s="402">
        <v>-139300.64885600001</v>
      </c>
      <c r="AI352" s="402">
        <v>-153639.43411</v>
      </c>
      <c r="AJ352" s="402">
        <v>-153639.43411</v>
      </c>
      <c r="AK352" s="402">
        <v>-236083.414123</v>
      </c>
      <c r="AL352" s="402">
        <v>67.599936999991769</v>
      </c>
      <c r="AM352" s="403" t="s">
        <v>514</v>
      </c>
      <c r="AN352" s="45">
        <v>8</v>
      </c>
      <c r="AO352" s="45" t="s">
        <v>545</v>
      </c>
      <c r="AP352" s="45">
        <v>8</v>
      </c>
      <c r="AR352" s="412"/>
      <c r="AS352" s="176"/>
    </row>
    <row r="353" spans="1:233">
      <c r="A353" s="77">
        <v>1569</v>
      </c>
      <c r="B353" s="77">
        <v>615</v>
      </c>
      <c r="C353" s="77" t="s">
        <v>27</v>
      </c>
      <c r="D353" s="77" t="s">
        <v>301</v>
      </c>
      <c r="E353" s="77" t="s">
        <v>368</v>
      </c>
      <c r="F353" s="77" t="s">
        <v>198</v>
      </c>
      <c r="G353" s="77" t="s">
        <v>473</v>
      </c>
      <c r="H353" s="77" t="s">
        <v>472</v>
      </c>
      <c r="I353" s="77" t="s">
        <v>405</v>
      </c>
      <c r="J353" s="454" t="s">
        <v>486</v>
      </c>
      <c r="K353" s="410">
        <v>36896</v>
      </c>
      <c r="L353" s="410">
        <v>38722</v>
      </c>
      <c r="M353" s="77" t="s">
        <v>30</v>
      </c>
      <c r="N353" s="271">
        <v>10000000</v>
      </c>
      <c r="O353" s="271">
        <v>-4013.3542630000002</v>
      </c>
      <c r="P353" s="411">
        <v>0.18</v>
      </c>
      <c r="Q353" s="271">
        <v>19.176680000000001</v>
      </c>
      <c r="R353" s="271">
        <v>19.181601000000001</v>
      </c>
      <c r="S353" s="411">
        <v>4.9209999999995091E-3</v>
      </c>
      <c r="T353" s="271">
        <v>-19.74971632822103</v>
      </c>
      <c r="U353" s="271">
        <v>87.372934999999998</v>
      </c>
      <c r="V353" s="271">
        <v>0</v>
      </c>
      <c r="W353" s="271">
        <v>67.623218671778972</v>
      </c>
      <c r="X353" s="271">
        <v>-624.33883800000001</v>
      </c>
      <c r="Y353" s="271">
        <v>-597.30126499999994</v>
      </c>
      <c r="Z353" s="271">
        <v>27.037573000000066</v>
      </c>
      <c r="AA353" s="271">
        <v>-40.585645671778906</v>
      </c>
      <c r="AB353" s="271">
        <v>-624.33883800000001</v>
      </c>
      <c r="AC353" s="271">
        <v>-597.30126499999994</v>
      </c>
      <c r="AD353" s="271">
        <v>27.037573000000066</v>
      </c>
      <c r="AF353" s="271">
        <v>-11883.541972743</v>
      </c>
      <c r="AG353" s="402">
        <v>0</v>
      </c>
      <c r="AH353" s="402">
        <v>-597.30126499999994</v>
      </c>
      <c r="AI353" s="402">
        <v>-5572.8865180000003</v>
      </c>
      <c r="AJ353" s="402">
        <v>-5572.8865180000003</v>
      </c>
      <c r="AK353" s="402">
        <v>4784.5986830000002</v>
      </c>
      <c r="AL353" s="402">
        <v>27.037573000000066</v>
      </c>
      <c r="AM353" s="403" t="s">
        <v>514</v>
      </c>
      <c r="AN353" s="45">
        <v>4</v>
      </c>
      <c r="AO353" s="45" t="s">
        <v>545</v>
      </c>
      <c r="AP353" s="45">
        <v>4</v>
      </c>
      <c r="AR353" s="412"/>
      <c r="AS353" s="176"/>
    </row>
    <row r="354" spans="1:233">
      <c r="A354" s="77">
        <v>1570</v>
      </c>
      <c r="B354" s="77">
        <v>616</v>
      </c>
      <c r="C354" s="77" t="s">
        <v>27</v>
      </c>
      <c r="D354" s="77" t="s">
        <v>301</v>
      </c>
      <c r="E354" s="77" t="s">
        <v>372</v>
      </c>
      <c r="F354" s="77" t="s">
        <v>205</v>
      </c>
      <c r="G354" s="77" t="s">
        <v>476</v>
      </c>
      <c r="H354" s="77" t="s">
        <v>468</v>
      </c>
      <c r="I354" s="77" t="s">
        <v>405</v>
      </c>
      <c r="J354" s="454" t="s">
        <v>486</v>
      </c>
      <c r="K354" s="410">
        <v>36896</v>
      </c>
      <c r="L354" s="410">
        <v>38722</v>
      </c>
      <c r="M354" s="77" t="s">
        <v>30</v>
      </c>
      <c r="N354" s="271">
        <v>10000000</v>
      </c>
      <c r="O354" s="271">
        <v>-4078.752931</v>
      </c>
      <c r="P354" s="411">
        <v>1.5</v>
      </c>
      <c r="Q354" s="271">
        <v>314.50807500000002</v>
      </c>
      <c r="R354" s="271">
        <v>314.51199400000002</v>
      </c>
      <c r="S354" s="411">
        <v>3.9189999999962311E-3</v>
      </c>
      <c r="T354" s="271">
        <v>-15.984632736573626</v>
      </c>
      <c r="U354" s="271">
        <v>720.558088</v>
      </c>
      <c r="V354" s="271">
        <v>0</v>
      </c>
      <c r="W354" s="271">
        <v>704.57345526342635</v>
      </c>
      <c r="X354" s="271">
        <v>-589288.64185599994</v>
      </c>
      <c r="Y354" s="271">
        <v>-589171.48411700001</v>
      </c>
      <c r="Z354" s="271">
        <v>117.15773899992928</v>
      </c>
      <c r="AA354" s="271">
        <v>-587.41571626349707</v>
      </c>
      <c r="AB354" s="271">
        <v>-589288.64185599994</v>
      </c>
      <c r="AC354" s="271">
        <v>-589171.48411700001</v>
      </c>
      <c r="AD354" s="271">
        <v>117.15773899992928</v>
      </c>
      <c r="AF354" s="271">
        <v>-40257.291428969998</v>
      </c>
      <c r="AG354" s="402">
        <v>0</v>
      </c>
      <c r="AH354" s="402">
        <v>-589171.48411700001</v>
      </c>
      <c r="AI354" s="402">
        <v>328000.08267299994</v>
      </c>
      <c r="AJ354" s="402">
        <v>328000.08267299994</v>
      </c>
      <c r="AK354" s="402">
        <v>145122.03938800003</v>
      </c>
      <c r="AL354" s="402">
        <v>117.15773899992928</v>
      </c>
      <c r="AM354" s="403" t="s">
        <v>514</v>
      </c>
      <c r="AN354" s="45" t="s">
        <v>545</v>
      </c>
      <c r="AO354" s="45">
        <v>9</v>
      </c>
      <c r="AP354" s="45">
        <v>9</v>
      </c>
      <c r="AR354" s="412"/>
      <c r="AS354" s="176"/>
    </row>
    <row r="355" spans="1:233">
      <c r="A355" s="77">
        <v>1571</v>
      </c>
      <c r="B355" s="77">
        <v>617</v>
      </c>
      <c r="C355" s="77" t="s">
        <v>27</v>
      </c>
      <c r="D355" s="77" t="s">
        <v>301</v>
      </c>
      <c r="E355" s="77" t="s">
        <v>374</v>
      </c>
      <c r="F355" s="77" t="s">
        <v>201</v>
      </c>
      <c r="G355" s="77" t="s">
        <v>476</v>
      </c>
      <c r="H355" s="77" t="s">
        <v>490</v>
      </c>
      <c r="I355" s="77" t="s">
        <v>405</v>
      </c>
      <c r="J355" s="454" t="s">
        <v>486</v>
      </c>
      <c r="K355" s="410">
        <v>36896</v>
      </c>
      <c r="L355" s="410">
        <v>38722</v>
      </c>
      <c r="M355" s="77" t="s">
        <v>30</v>
      </c>
      <c r="N355" s="271">
        <v>10000000</v>
      </c>
      <c r="O355" s="271">
        <v>-4119.1261539999996</v>
      </c>
      <c r="P355" s="411">
        <v>0.98</v>
      </c>
      <c r="Q355" s="271">
        <v>97.309297999999998</v>
      </c>
      <c r="R355" s="271">
        <v>97.314836999999997</v>
      </c>
      <c r="S355" s="411">
        <v>5.5389999999988504E-3</v>
      </c>
      <c r="T355" s="271">
        <v>-22.815839767001261</v>
      </c>
      <c r="U355" s="271">
        <v>374.286002</v>
      </c>
      <c r="V355" s="271">
        <v>0</v>
      </c>
      <c r="W355" s="271">
        <v>351.47016223299875</v>
      </c>
      <c r="X355" s="271">
        <v>26497.247553000001</v>
      </c>
      <c r="Y355" s="271">
        <v>26747.962018999999</v>
      </c>
      <c r="Z355" s="271">
        <v>250.71446599999763</v>
      </c>
      <c r="AA355" s="271">
        <v>-100.75569623300112</v>
      </c>
      <c r="AB355" s="271">
        <v>26497.247553000001</v>
      </c>
      <c r="AC355" s="271">
        <v>26747.962018999999</v>
      </c>
      <c r="AD355" s="271">
        <v>250.71446599999763</v>
      </c>
      <c r="AF355" s="271">
        <v>-29814.235102652001</v>
      </c>
      <c r="AG355" s="402">
        <v>0</v>
      </c>
      <c r="AH355" s="402">
        <v>26747.962018999999</v>
      </c>
      <c r="AI355" s="402">
        <v>28677.975904999999</v>
      </c>
      <c r="AJ355" s="402">
        <v>28677.975904999999</v>
      </c>
      <c r="AK355" s="402">
        <v>25216.092498999998</v>
      </c>
      <c r="AL355" s="402">
        <v>250.71446599999763</v>
      </c>
      <c r="AM355" s="403" t="s">
        <v>514</v>
      </c>
      <c r="AN355" s="45">
        <v>8</v>
      </c>
      <c r="AO355" s="45" t="s">
        <v>545</v>
      </c>
      <c r="AP355" s="45">
        <v>8</v>
      </c>
      <c r="AR355" s="412"/>
      <c r="AS355" s="176"/>
    </row>
    <row r="356" spans="1:233">
      <c r="A356" s="77">
        <v>1572</v>
      </c>
      <c r="B356" s="77">
        <v>618</v>
      </c>
      <c r="C356" s="77" t="s">
        <v>27</v>
      </c>
      <c r="D356" s="77" t="s">
        <v>301</v>
      </c>
      <c r="E356" s="77" t="s">
        <v>377</v>
      </c>
      <c r="F356" s="77" t="s">
        <v>201</v>
      </c>
      <c r="G356" s="77" t="s">
        <v>471</v>
      </c>
      <c r="H356" s="77" t="s">
        <v>472</v>
      </c>
      <c r="I356" s="77" t="s">
        <v>405</v>
      </c>
      <c r="J356" s="454" t="s">
        <v>486</v>
      </c>
      <c r="K356" s="410">
        <v>36896</v>
      </c>
      <c r="L356" s="410">
        <v>38722</v>
      </c>
      <c r="M356" s="77" t="s">
        <v>30</v>
      </c>
      <c r="N356" s="271">
        <v>10000000</v>
      </c>
      <c r="O356" s="271">
        <v>-4086.9848969999998</v>
      </c>
      <c r="P356" s="411">
        <v>0.7</v>
      </c>
      <c r="Q356" s="271">
        <v>69.509840999999994</v>
      </c>
      <c r="R356" s="271">
        <v>69.535317000000006</v>
      </c>
      <c r="S356" s="411">
        <v>2.5476000000011823E-2</v>
      </c>
      <c r="T356" s="271">
        <v>-104.12002723602032</v>
      </c>
      <c r="U356" s="271">
        <v>278.46662199999997</v>
      </c>
      <c r="V356" s="271">
        <v>0</v>
      </c>
      <c r="W356" s="271">
        <v>174.34659476397965</v>
      </c>
      <c r="X356" s="271">
        <v>18938.267054</v>
      </c>
      <c r="Y356" s="271">
        <v>19027.905506999999</v>
      </c>
      <c r="Z356" s="271">
        <v>89.638452999999572</v>
      </c>
      <c r="AA356" s="271">
        <v>-84.70814176398008</v>
      </c>
      <c r="AB356" s="271">
        <v>18938.267054</v>
      </c>
      <c r="AC356" s="271">
        <v>19027.905506999999</v>
      </c>
      <c r="AD356" s="271">
        <v>89.638452999999572</v>
      </c>
      <c r="AF356" s="271">
        <v>-29581.596684486001</v>
      </c>
      <c r="AG356" s="402">
        <v>0</v>
      </c>
      <c r="AH356" s="402">
        <v>19027.905506999999</v>
      </c>
      <c r="AI356" s="402">
        <v>129723.02504600001</v>
      </c>
      <c r="AJ356" s="402">
        <v>129723.02504600001</v>
      </c>
      <c r="AK356" s="402">
        <v>63875.640113999994</v>
      </c>
      <c r="AL356" s="402">
        <v>89.638452999999572</v>
      </c>
      <c r="AM356" s="403" t="s">
        <v>514</v>
      </c>
      <c r="AN356" s="45">
        <v>8</v>
      </c>
      <c r="AO356" s="45" t="s">
        <v>545</v>
      </c>
      <c r="AP356" s="45">
        <v>8</v>
      </c>
      <c r="AR356" s="412"/>
      <c r="AS356" s="176"/>
    </row>
    <row r="357" spans="1:233">
      <c r="A357" s="77">
        <v>1573</v>
      </c>
      <c r="B357" s="77">
        <v>619</v>
      </c>
      <c r="C357" s="77" t="s">
        <v>27</v>
      </c>
      <c r="D357" s="77" t="s">
        <v>301</v>
      </c>
      <c r="E357" s="77" t="s">
        <v>378</v>
      </c>
      <c r="F357" s="77" t="s">
        <v>198</v>
      </c>
      <c r="G357" s="77" t="s">
        <v>471</v>
      </c>
      <c r="H357" s="77" t="s">
        <v>472</v>
      </c>
      <c r="I357" s="77" t="s">
        <v>405</v>
      </c>
      <c r="J357" s="454" t="s">
        <v>486</v>
      </c>
      <c r="K357" s="410">
        <v>36896</v>
      </c>
      <c r="L357" s="410">
        <v>38722</v>
      </c>
      <c r="M357" s="77" t="s">
        <v>30</v>
      </c>
      <c r="N357" s="271">
        <v>10000000</v>
      </c>
      <c r="O357" s="271">
        <v>-4040.4483959999998</v>
      </c>
      <c r="P357" s="411">
        <v>0.32</v>
      </c>
      <c r="Q357" s="271">
        <v>25.174482999999999</v>
      </c>
      <c r="R357" s="271">
        <v>25.181457000000002</v>
      </c>
      <c r="S357" s="411">
        <v>6.9740000000031444E-3</v>
      </c>
      <c r="T357" s="271">
        <v>-28.178087113716703</v>
      </c>
      <c r="U357" s="271">
        <v>98.145375000000001</v>
      </c>
      <c r="V357" s="271">
        <v>0</v>
      </c>
      <c r="W357" s="271">
        <v>69.967287886283302</v>
      </c>
      <c r="X357" s="271">
        <v>36456.132177</v>
      </c>
      <c r="Y357" s="271">
        <v>36528.029423</v>
      </c>
      <c r="Z357" s="271">
        <v>71.89724600000045</v>
      </c>
      <c r="AA357" s="271">
        <v>1.9299581137171486</v>
      </c>
      <c r="AB357" s="271">
        <v>36456.132177</v>
      </c>
      <c r="AC357" s="271">
        <v>36528.029423</v>
      </c>
      <c r="AD357" s="271">
        <v>71.89724600000045</v>
      </c>
      <c r="AF357" s="271">
        <v>-11963.767700555998</v>
      </c>
      <c r="AG357" s="402">
        <v>0</v>
      </c>
      <c r="AH357" s="402">
        <v>36528.029423</v>
      </c>
      <c r="AI357" s="402">
        <v>39777.757029</v>
      </c>
      <c r="AJ357" s="402">
        <v>39777.757029</v>
      </c>
      <c r="AK357" s="402">
        <v>24594.655228</v>
      </c>
      <c r="AL357" s="402">
        <v>71.89724600000045</v>
      </c>
      <c r="AM357" s="403" t="s">
        <v>514</v>
      </c>
      <c r="AN357" s="45">
        <v>4</v>
      </c>
      <c r="AO357" s="45" t="s">
        <v>545</v>
      </c>
      <c r="AP357" s="45">
        <v>4</v>
      </c>
      <c r="AR357" s="412"/>
      <c r="AS357" s="176"/>
    </row>
    <row r="358" spans="1:233">
      <c r="A358" s="77">
        <v>1574</v>
      </c>
      <c r="B358" s="77">
        <v>620</v>
      </c>
      <c r="C358" s="77" t="s">
        <v>27</v>
      </c>
      <c r="D358" s="77" t="s">
        <v>301</v>
      </c>
      <c r="E358" s="77" t="s">
        <v>384</v>
      </c>
      <c r="F358" s="77" t="s">
        <v>201</v>
      </c>
      <c r="G358" s="77" t="s">
        <v>473</v>
      </c>
      <c r="H358" s="77" t="s">
        <v>491</v>
      </c>
      <c r="I358" s="77" t="s">
        <v>405</v>
      </c>
      <c r="J358" s="454" t="s">
        <v>486</v>
      </c>
      <c r="K358" s="410">
        <v>36896</v>
      </c>
      <c r="L358" s="410">
        <v>38722</v>
      </c>
      <c r="M358" s="77" t="s">
        <v>30</v>
      </c>
      <c r="N358" s="271">
        <v>10000000</v>
      </c>
      <c r="O358" s="271">
        <v>-4058.339219</v>
      </c>
      <c r="P358" s="411">
        <v>0.6</v>
      </c>
      <c r="Q358" s="271">
        <v>57.692844999999998</v>
      </c>
      <c r="R358" s="271">
        <v>55.718983000000001</v>
      </c>
      <c r="S358" s="411">
        <v>-1.9738619999999969</v>
      </c>
      <c r="T358" s="271">
        <v>8010.6015674937653</v>
      </c>
      <c r="U358" s="271">
        <v>254.93253999999999</v>
      </c>
      <c r="V358" s="271">
        <v>0</v>
      </c>
      <c r="W358" s="271">
        <v>8265.534107493766</v>
      </c>
      <c r="X358" s="271">
        <v>24131.454258000002</v>
      </c>
      <c r="Y358" s="271">
        <v>32563.554679000001</v>
      </c>
      <c r="Z358" s="271">
        <v>8432.1004209999992</v>
      </c>
      <c r="AA358" s="271">
        <v>166.5663135062332</v>
      </c>
      <c r="AB358" s="271">
        <v>24131.454258000002</v>
      </c>
      <c r="AC358" s="271">
        <v>32563.554679000001</v>
      </c>
      <c r="AD358" s="271">
        <v>8432.1004209999992</v>
      </c>
      <c r="AF358" s="271">
        <v>-29374.259267122001</v>
      </c>
      <c r="AG358" s="402">
        <v>0</v>
      </c>
      <c r="AH358" s="402">
        <v>32563.554679000001</v>
      </c>
      <c r="AI358" s="402">
        <v>68443.782066999993</v>
      </c>
      <c r="AJ358" s="402">
        <v>68443.782066999993</v>
      </c>
      <c r="AK358" s="402">
        <v>23020.892762000003</v>
      </c>
      <c r="AL358" s="402">
        <v>8432.1004209999992</v>
      </c>
      <c r="AM358" s="403" t="s">
        <v>514</v>
      </c>
      <c r="AN358" s="45">
        <v>8</v>
      </c>
      <c r="AO358" s="45" t="s">
        <v>545</v>
      </c>
      <c r="AP358" s="45">
        <v>8</v>
      </c>
      <c r="AR358" s="412"/>
      <c r="AS358" s="176"/>
    </row>
    <row r="359" spans="1:233">
      <c r="A359" s="77">
        <v>1575</v>
      </c>
      <c r="B359" s="77">
        <v>621</v>
      </c>
      <c r="C359" s="77" t="s">
        <v>27</v>
      </c>
      <c r="D359" s="77" t="s">
        <v>301</v>
      </c>
      <c r="E359" s="77" t="s">
        <v>322</v>
      </c>
      <c r="F359" s="77" t="s">
        <v>200</v>
      </c>
      <c r="G359" s="77" t="s">
        <v>474</v>
      </c>
      <c r="H359" s="77" t="s">
        <v>468</v>
      </c>
      <c r="I359" s="77" t="s">
        <v>405</v>
      </c>
      <c r="J359" s="454" t="s">
        <v>486</v>
      </c>
      <c r="K359" s="410">
        <v>36896</v>
      </c>
      <c r="L359" s="410">
        <v>38722</v>
      </c>
      <c r="M359" s="77" t="s">
        <v>30</v>
      </c>
      <c r="N359" s="271">
        <v>10000000</v>
      </c>
      <c r="O359" s="271">
        <v>-4073.873677</v>
      </c>
      <c r="P359" s="411">
        <v>0.74</v>
      </c>
      <c r="Q359" s="271">
        <v>83.003720000000001</v>
      </c>
      <c r="R359" s="271">
        <v>83.011606999999998</v>
      </c>
      <c r="S359" s="411">
        <v>7.8869999999966467E-3</v>
      </c>
      <c r="T359" s="271">
        <v>-32.130641690485341</v>
      </c>
      <c r="U359" s="271">
        <v>322.53539699999999</v>
      </c>
      <c r="V359" s="271">
        <v>0</v>
      </c>
      <c r="W359" s="271">
        <v>290.40475530951466</v>
      </c>
      <c r="X359" s="271">
        <v>-19317.672763999999</v>
      </c>
      <c r="Y359" s="271">
        <v>-19160.986585999999</v>
      </c>
      <c r="Z359" s="271">
        <v>156.68617799999993</v>
      </c>
      <c r="AA359" s="271">
        <v>-133.71857730951473</v>
      </c>
      <c r="AB359" s="271">
        <v>-19317.672763999999</v>
      </c>
      <c r="AC359" s="271">
        <v>-19160.986585999999</v>
      </c>
      <c r="AD359" s="271">
        <v>156.68617799999993</v>
      </c>
      <c r="AF359" s="271">
        <v>-23455.327695327502</v>
      </c>
      <c r="AG359" s="402">
        <v>0</v>
      </c>
      <c r="AH359" s="402">
        <v>-19160.986585999999</v>
      </c>
      <c r="AI359" s="402">
        <v>-914.04289399999834</v>
      </c>
      <c r="AJ359" s="402">
        <v>-914.04289399999834</v>
      </c>
      <c r="AK359" s="402">
        <v>33848.321626000004</v>
      </c>
      <c r="AL359" s="402">
        <v>156.68617799999993</v>
      </c>
      <c r="AM359" s="403" t="s">
        <v>514</v>
      </c>
      <c r="AN359" s="45">
        <v>6</v>
      </c>
      <c r="AO359" s="45" t="s">
        <v>545</v>
      </c>
      <c r="AP359" s="45">
        <v>6</v>
      </c>
      <c r="AR359" s="412"/>
      <c r="AS359" s="176"/>
    </row>
    <row r="360" spans="1:233">
      <c r="A360" s="77">
        <v>1576</v>
      </c>
      <c r="B360" s="77">
        <v>622</v>
      </c>
      <c r="C360" s="77" t="s">
        <v>27</v>
      </c>
      <c r="D360" s="77" t="s">
        <v>301</v>
      </c>
      <c r="E360" s="77" t="s">
        <v>317</v>
      </c>
      <c r="F360" s="77" t="s">
        <v>205</v>
      </c>
      <c r="G360" s="77" t="s">
        <v>474</v>
      </c>
      <c r="H360" s="77" t="s">
        <v>468</v>
      </c>
      <c r="I360" s="77" t="s">
        <v>405</v>
      </c>
      <c r="J360" s="454" t="s">
        <v>486</v>
      </c>
      <c r="K360" s="410">
        <v>36896</v>
      </c>
      <c r="L360" s="410">
        <v>38722</v>
      </c>
      <c r="M360" s="77" t="s">
        <v>30</v>
      </c>
      <c r="N360" s="271">
        <v>10000000</v>
      </c>
      <c r="O360" s="271">
        <v>-4171.2708249999996</v>
      </c>
      <c r="P360" s="411">
        <v>1.68</v>
      </c>
      <c r="Q360" s="271">
        <v>180.229569</v>
      </c>
      <c r="R360" s="271">
        <v>180.24135200000001</v>
      </c>
      <c r="S360" s="411">
        <v>1.1783000000008315E-2</v>
      </c>
      <c r="T360" s="271">
        <v>-49.150084131009677</v>
      </c>
      <c r="U360" s="271">
        <v>612.21406000000002</v>
      </c>
      <c r="V360" s="271">
        <v>0</v>
      </c>
      <c r="W360" s="271">
        <v>563.06397586899038</v>
      </c>
      <c r="X360" s="271">
        <v>-8206.9340520000005</v>
      </c>
      <c r="Y360" s="271">
        <v>-7808.9624880000001</v>
      </c>
      <c r="Z360" s="271">
        <v>397.9715640000004</v>
      </c>
      <c r="AA360" s="271">
        <v>-165.09241186898998</v>
      </c>
      <c r="AB360" s="271">
        <v>-8206.9340520000005</v>
      </c>
      <c r="AC360" s="271">
        <v>-7808.9624880000001</v>
      </c>
      <c r="AD360" s="271">
        <v>397.9715640000004</v>
      </c>
      <c r="AF360" s="271">
        <v>-41170.443042749997</v>
      </c>
      <c r="AG360" s="402">
        <v>0</v>
      </c>
      <c r="AH360" s="402">
        <v>-7808.9624880000001</v>
      </c>
      <c r="AI360" s="402">
        <v>-445751.45467399998</v>
      </c>
      <c r="AJ360" s="402">
        <v>-445751.45467399998</v>
      </c>
      <c r="AK360" s="402">
        <v>67047.613190999997</v>
      </c>
      <c r="AL360" s="402">
        <v>397.9715640000004</v>
      </c>
      <c r="AM360" s="403" t="s">
        <v>514</v>
      </c>
      <c r="AN360" s="45" t="s">
        <v>545</v>
      </c>
      <c r="AO360" s="45">
        <v>9</v>
      </c>
      <c r="AP360" s="45">
        <v>9</v>
      </c>
      <c r="AR360" s="412"/>
      <c r="AS360" s="176"/>
    </row>
    <row r="361" spans="1:233">
      <c r="A361" s="77">
        <v>1577</v>
      </c>
      <c r="B361" s="77">
        <v>623</v>
      </c>
      <c r="C361" s="77" t="s">
        <v>27</v>
      </c>
      <c r="D361" s="77" t="s">
        <v>301</v>
      </c>
      <c r="E361" s="77" t="s">
        <v>366</v>
      </c>
      <c r="F361" s="77" t="s">
        <v>197</v>
      </c>
      <c r="G361" s="77" t="s">
        <v>477</v>
      </c>
      <c r="H361" s="77" t="s">
        <v>468</v>
      </c>
      <c r="I361" s="77" t="s">
        <v>405</v>
      </c>
      <c r="J361" s="454" t="s">
        <v>486</v>
      </c>
      <c r="K361" s="410">
        <v>36896</v>
      </c>
      <c r="L361" s="410">
        <v>38722</v>
      </c>
      <c r="M361" s="77" t="s">
        <v>30</v>
      </c>
      <c r="N361" s="271">
        <v>10000000</v>
      </c>
      <c r="O361" s="271">
        <v>-4171.098524</v>
      </c>
      <c r="P361" s="411">
        <v>2.1</v>
      </c>
      <c r="Q361" s="271">
        <v>184.21821199999999</v>
      </c>
      <c r="R361" s="271">
        <v>184.24877799999999</v>
      </c>
      <c r="S361" s="411">
        <v>3.056599999999321E-2</v>
      </c>
      <c r="T361" s="271">
        <v>-127.49379748455567</v>
      </c>
      <c r="U361" s="271">
        <v>762.09856600000001</v>
      </c>
      <c r="V361" s="271">
        <v>0</v>
      </c>
      <c r="W361" s="271">
        <v>634.60476851544433</v>
      </c>
      <c r="X361" s="271">
        <v>155123.91962999999</v>
      </c>
      <c r="Y361" s="271">
        <v>155628.33133799999</v>
      </c>
      <c r="Z361" s="271">
        <v>504.41170799999963</v>
      </c>
      <c r="AA361" s="271">
        <v>-130.1930605154447</v>
      </c>
      <c r="AB361" s="271">
        <v>155123.91962999999</v>
      </c>
      <c r="AC361" s="271">
        <v>155628.33133799999</v>
      </c>
      <c r="AD361" s="271">
        <v>504.41170799999963</v>
      </c>
      <c r="AF361" s="271">
        <v>-52147.073747048009</v>
      </c>
      <c r="AG361" s="402">
        <v>0</v>
      </c>
      <c r="AH361" s="402">
        <v>155628.33133799999</v>
      </c>
      <c r="AI361" s="402">
        <v>97447.673968999996</v>
      </c>
      <c r="AJ361" s="402">
        <v>97447.673968999996</v>
      </c>
      <c r="AK361" s="402">
        <v>-93243.449534000014</v>
      </c>
      <c r="AL361" s="402">
        <v>504.41170799999963</v>
      </c>
      <c r="AM361" s="403" t="s">
        <v>514</v>
      </c>
      <c r="AN361" s="45" t="s">
        <v>545</v>
      </c>
      <c r="AO361" s="45">
        <v>10</v>
      </c>
      <c r="AP361" s="45">
        <v>10</v>
      </c>
      <c r="AR361" s="412"/>
      <c r="AS361" s="176"/>
      <c r="AV361" s="77"/>
      <c r="AW361" s="77"/>
      <c r="AX361" s="77"/>
      <c r="AY361" s="77"/>
      <c r="AZ361" s="77"/>
      <c r="BA361" s="77"/>
      <c r="BB361" s="77"/>
      <c r="BC361" s="77"/>
      <c r="BD361" s="77"/>
      <c r="BE361" s="77"/>
      <c r="BF361" s="77"/>
      <c r="BG361" s="77"/>
      <c r="BH361" s="77"/>
      <c r="BI361" s="77"/>
      <c r="BJ361" s="77"/>
      <c r="BK361" s="77"/>
      <c r="BL361" s="77"/>
      <c r="BM361" s="77"/>
      <c r="BN361" s="77"/>
      <c r="BO361" s="77"/>
      <c r="BP361" s="77"/>
      <c r="BQ361" s="77"/>
      <c r="BR361" s="77"/>
      <c r="BS361" s="77"/>
      <c r="BT361" s="77"/>
      <c r="BU361" s="77"/>
      <c r="BV361" s="77"/>
      <c r="BW361" s="77"/>
      <c r="BX361" s="77"/>
      <c r="BY361" s="77"/>
      <c r="BZ361" s="77"/>
      <c r="CA361" s="77"/>
      <c r="CB361" s="77"/>
      <c r="CC361" s="77"/>
      <c r="CD361" s="77"/>
      <c r="CE361" s="77"/>
      <c r="CF361" s="77"/>
      <c r="CG361" s="77"/>
      <c r="CH361" s="77"/>
      <c r="CI361" s="77"/>
      <c r="CJ361" s="77"/>
      <c r="CK361" s="77"/>
      <c r="CL361" s="77"/>
      <c r="CM361" s="77"/>
      <c r="CN361" s="77"/>
      <c r="CO361" s="77"/>
      <c r="CP361" s="77"/>
      <c r="CQ361" s="77"/>
      <c r="CR361" s="77"/>
      <c r="CS361" s="77"/>
      <c r="CT361" s="77"/>
      <c r="CU361" s="77"/>
      <c r="CV361" s="77"/>
      <c r="CW361" s="77"/>
      <c r="CX361" s="77"/>
      <c r="CY361" s="77"/>
      <c r="CZ361" s="77"/>
      <c r="DA361" s="77"/>
      <c r="DB361" s="77"/>
      <c r="DC361" s="77"/>
      <c r="DD361" s="77"/>
      <c r="DE361" s="77"/>
      <c r="DF361" s="77"/>
      <c r="DG361" s="77"/>
      <c r="DH361" s="77"/>
      <c r="DI361" s="77"/>
      <c r="DJ361" s="77"/>
      <c r="DK361" s="77"/>
      <c r="DL361" s="77"/>
      <c r="DM361" s="77"/>
      <c r="DN361" s="77"/>
      <c r="DO361" s="77"/>
      <c r="DP361" s="77"/>
      <c r="DQ361" s="77"/>
      <c r="DR361" s="77"/>
      <c r="DS361" s="77"/>
      <c r="DT361" s="77"/>
      <c r="DU361" s="77"/>
      <c r="DV361" s="77"/>
      <c r="DW361" s="77"/>
      <c r="DX361" s="77"/>
      <c r="DY361" s="77"/>
      <c r="DZ361" s="77"/>
      <c r="EA361" s="77"/>
      <c r="EB361" s="77"/>
      <c r="EC361" s="77"/>
      <c r="ED361" s="77"/>
      <c r="EE361" s="77"/>
      <c r="EF361" s="77"/>
      <c r="EG361" s="77"/>
      <c r="EH361" s="77"/>
      <c r="EI361" s="77"/>
      <c r="EJ361" s="77"/>
      <c r="EK361" s="77"/>
      <c r="EL361" s="77"/>
      <c r="EM361" s="77"/>
      <c r="EN361" s="77"/>
      <c r="EO361" s="77"/>
      <c r="EP361" s="77"/>
      <c r="EQ361" s="77"/>
      <c r="ER361" s="77"/>
      <c r="ES361" s="77"/>
      <c r="ET361" s="77"/>
      <c r="EU361" s="77"/>
      <c r="EV361" s="77"/>
      <c r="EW361" s="77"/>
      <c r="EX361" s="77"/>
      <c r="EY361" s="77"/>
      <c r="EZ361" s="77"/>
      <c r="FA361" s="77"/>
      <c r="FB361" s="77"/>
      <c r="FC361" s="77"/>
      <c r="FD361" s="77"/>
      <c r="FE361" s="77"/>
      <c r="FF361" s="77"/>
      <c r="FG361" s="77"/>
      <c r="FH361" s="77"/>
      <c r="FI361" s="77"/>
      <c r="FJ361" s="77"/>
      <c r="FK361" s="77"/>
      <c r="FL361" s="77"/>
      <c r="FM361" s="77"/>
      <c r="FN361" s="77"/>
      <c r="FO361" s="77"/>
      <c r="FP361" s="77"/>
      <c r="FQ361" s="77"/>
      <c r="FR361" s="77"/>
      <c r="FS361" s="77"/>
      <c r="FT361" s="77"/>
      <c r="FU361" s="77"/>
      <c r="FV361" s="77"/>
      <c r="FW361" s="77"/>
      <c r="FX361" s="77"/>
      <c r="FY361" s="77"/>
      <c r="FZ361" s="77"/>
      <c r="GA361" s="77"/>
      <c r="GB361" s="77"/>
      <c r="GC361" s="77"/>
      <c r="GD361" s="77"/>
      <c r="GE361" s="77"/>
      <c r="GF361" s="77"/>
      <c r="GG361" s="77"/>
      <c r="GH361" s="77"/>
      <c r="GI361" s="77"/>
      <c r="GJ361" s="77"/>
      <c r="GK361" s="77"/>
      <c r="GL361" s="77"/>
      <c r="GM361" s="77"/>
      <c r="GN361" s="77"/>
      <c r="GO361" s="77"/>
      <c r="GP361" s="77"/>
      <c r="GQ361" s="77"/>
      <c r="GR361" s="77"/>
      <c r="GS361" s="77"/>
      <c r="GT361" s="77"/>
      <c r="GU361" s="77"/>
      <c r="GV361" s="77"/>
      <c r="GW361" s="77"/>
      <c r="GX361" s="77"/>
      <c r="GY361" s="77"/>
      <c r="GZ361" s="77"/>
      <c r="HA361" s="77"/>
      <c r="HB361" s="77"/>
      <c r="HC361" s="77"/>
      <c r="HD361" s="77"/>
      <c r="HE361" s="77"/>
      <c r="HF361" s="77"/>
      <c r="HG361" s="77"/>
      <c r="HH361" s="77"/>
      <c r="HI361" s="77"/>
      <c r="HJ361" s="77"/>
      <c r="HK361" s="77"/>
      <c r="HL361" s="77"/>
      <c r="HM361" s="77"/>
      <c r="HN361" s="77"/>
      <c r="HO361" s="77"/>
      <c r="HP361" s="77"/>
      <c r="HQ361" s="77"/>
      <c r="HR361" s="77"/>
      <c r="HS361" s="77"/>
      <c r="HT361" s="77"/>
      <c r="HU361" s="77"/>
      <c r="HV361" s="77"/>
      <c r="HW361" s="77"/>
      <c r="HX361" s="77"/>
      <c r="HY361" s="77"/>
    </row>
    <row r="362" spans="1:233">
      <c r="A362" s="77">
        <v>1580</v>
      </c>
      <c r="B362" s="77">
        <v>634</v>
      </c>
      <c r="C362" s="77" t="s">
        <v>27</v>
      </c>
      <c r="D362" s="77" t="s">
        <v>301</v>
      </c>
      <c r="E362" s="77" t="s">
        <v>50</v>
      </c>
      <c r="F362" s="77" t="s">
        <v>197</v>
      </c>
      <c r="G362" s="77" t="s">
        <v>485</v>
      </c>
      <c r="H362" s="77" t="s">
        <v>497</v>
      </c>
      <c r="I362" s="77" t="s">
        <v>405</v>
      </c>
      <c r="J362" s="454" t="s">
        <v>486</v>
      </c>
      <c r="K362" s="410">
        <v>36896</v>
      </c>
      <c r="L362" s="410">
        <v>38722</v>
      </c>
      <c r="M362" s="77" t="s">
        <v>30</v>
      </c>
      <c r="N362" s="271">
        <v>10000000</v>
      </c>
      <c r="O362" s="271">
        <v>-4218.9835590000002</v>
      </c>
      <c r="P362" s="411">
        <v>1.75</v>
      </c>
      <c r="Q362" s="271">
        <v>166.08578399999999</v>
      </c>
      <c r="R362" s="271">
        <v>150.69236599999999</v>
      </c>
      <c r="S362" s="411">
        <v>-15.393417999999997</v>
      </c>
      <c r="T362" s="271">
        <v>64944.577458814652</v>
      </c>
      <c r="U362" s="271">
        <v>603.81117099999994</v>
      </c>
      <c r="V362" s="271">
        <v>0</v>
      </c>
      <c r="W362" s="271">
        <v>65548.388629814654</v>
      </c>
      <c r="X362" s="271">
        <v>77822.817978000006</v>
      </c>
      <c r="Y362" s="271">
        <v>140539.47255000001</v>
      </c>
      <c r="Z362" s="271">
        <v>62716.654571999999</v>
      </c>
      <c r="AA362" s="271">
        <v>-2831.7340578146541</v>
      </c>
      <c r="AB362" s="271">
        <v>77822.817978000006</v>
      </c>
      <c r="AC362" s="271">
        <v>140539.47255000001</v>
      </c>
      <c r="AD362" s="271">
        <v>62716.654571999999</v>
      </c>
      <c r="AF362" s="271">
        <v>-52745.73245461801</v>
      </c>
      <c r="AG362" s="402">
        <v>0</v>
      </c>
      <c r="AH362" s="402">
        <v>140539.47255000001</v>
      </c>
      <c r="AI362" s="402">
        <v>141131.74069500001</v>
      </c>
      <c r="AJ362" s="402">
        <v>141131.74069500001</v>
      </c>
      <c r="AK362" s="402">
        <v>126696.630774</v>
      </c>
      <c r="AL362" s="402">
        <v>62716.654571999999</v>
      </c>
      <c r="AM362" s="403" t="s">
        <v>514</v>
      </c>
      <c r="AN362" s="45" t="s">
        <v>545</v>
      </c>
      <c r="AO362" s="45">
        <v>10</v>
      </c>
      <c r="AP362" s="45">
        <v>10</v>
      </c>
      <c r="AR362" s="412"/>
      <c r="AS362" s="176"/>
      <c r="AV362" s="77"/>
      <c r="AW362" s="77"/>
      <c r="AX362" s="77"/>
      <c r="AY362" s="77"/>
      <c r="AZ362" s="77"/>
      <c r="BA362" s="77"/>
      <c r="BB362" s="77"/>
      <c r="BC362" s="77"/>
      <c r="BD362" s="77"/>
      <c r="BE362" s="77"/>
      <c r="BF362" s="77"/>
      <c r="BG362" s="77"/>
      <c r="BH362" s="77"/>
      <c r="BI362" s="77"/>
      <c r="BJ362" s="77"/>
      <c r="BK362" s="77"/>
      <c r="BL362" s="77"/>
      <c r="BM362" s="77"/>
      <c r="BN362" s="77"/>
      <c r="BO362" s="77"/>
      <c r="BP362" s="77"/>
      <c r="BQ362" s="77"/>
      <c r="BR362" s="77"/>
      <c r="BS362" s="77"/>
      <c r="BT362" s="77"/>
      <c r="BU362" s="77"/>
      <c r="BV362" s="77"/>
      <c r="BW362" s="77"/>
      <c r="BX362" s="77"/>
      <c r="BY362" s="77"/>
      <c r="BZ362" s="77"/>
      <c r="CA362" s="77"/>
      <c r="CB362" s="77"/>
      <c r="CC362" s="77"/>
      <c r="CD362" s="77"/>
      <c r="CE362" s="77"/>
      <c r="CF362" s="77"/>
      <c r="CG362" s="77"/>
      <c r="CH362" s="77"/>
      <c r="CI362" s="77"/>
      <c r="CJ362" s="77"/>
      <c r="CK362" s="77"/>
      <c r="CL362" s="77"/>
      <c r="CM362" s="77"/>
      <c r="CN362" s="77"/>
      <c r="CO362" s="77"/>
      <c r="CP362" s="77"/>
      <c r="CQ362" s="77"/>
      <c r="CR362" s="77"/>
      <c r="CS362" s="77"/>
      <c r="CT362" s="77"/>
      <c r="CU362" s="77"/>
      <c r="CV362" s="77"/>
      <c r="CW362" s="77"/>
      <c r="CX362" s="77"/>
      <c r="CY362" s="77"/>
      <c r="CZ362" s="77"/>
      <c r="DA362" s="77"/>
      <c r="DB362" s="77"/>
      <c r="DC362" s="77"/>
      <c r="DD362" s="77"/>
      <c r="DE362" s="77"/>
      <c r="DF362" s="77"/>
      <c r="DG362" s="77"/>
      <c r="DH362" s="77"/>
      <c r="DI362" s="77"/>
      <c r="DJ362" s="77"/>
      <c r="DK362" s="77"/>
      <c r="DL362" s="77"/>
      <c r="DM362" s="77"/>
      <c r="DN362" s="77"/>
      <c r="DO362" s="77"/>
      <c r="DP362" s="77"/>
      <c r="DQ362" s="77"/>
      <c r="DR362" s="77"/>
      <c r="DS362" s="77"/>
      <c r="DT362" s="77"/>
      <c r="DU362" s="77"/>
      <c r="DV362" s="77"/>
      <c r="DW362" s="77"/>
      <c r="DX362" s="77"/>
      <c r="DY362" s="77"/>
      <c r="DZ362" s="77"/>
      <c r="EA362" s="77"/>
      <c r="EB362" s="77"/>
      <c r="EC362" s="77"/>
      <c r="ED362" s="77"/>
      <c r="EE362" s="77"/>
      <c r="EF362" s="77"/>
      <c r="EG362" s="77"/>
      <c r="EH362" s="77"/>
      <c r="EI362" s="77"/>
      <c r="EJ362" s="77"/>
      <c r="EK362" s="77"/>
      <c r="EL362" s="77"/>
      <c r="EM362" s="77"/>
      <c r="EN362" s="77"/>
      <c r="EO362" s="77"/>
      <c r="EP362" s="77"/>
      <c r="EQ362" s="77"/>
      <c r="ER362" s="77"/>
      <c r="ES362" s="77"/>
      <c r="ET362" s="77"/>
      <c r="EU362" s="77"/>
      <c r="EV362" s="77"/>
      <c r="EW362" s="77"/>
      <c r="EX362" s="77"/>
      <c r="EY362" s="77"/>
      <c r="EZ362" s="77"/>
      <c r="FA362" s="77"/>
      <c r="FB362" s="77"/>
      <c r="FC362" s="77"/>
      <c r="FD362" s="77"/>
      <c r="FE362" s="77"/>
      <c r="FF362" s="77"/>
      <c r="FG362" s="77"/>
      <c r="FH362" s="77"/>
      <c r="FI362" s="77"/>
      <c r="FJ362" s="77"/>
      <c r="FK362" s="77"/>
      <c r="FL362" s="77"/>
      <c r="FM362" s="77"/>
      <c r="FN362" s="77"/>
      <c r="FO362" s="77"/>
      <c r="FP362" s="77"/>
      <c r="FQ362" s="77"/>
      <c r="FR362" s="77"/>
      <c r="FS362" s="77"/>
      <c r="FT362" s="77"/>
      <c r="FU362" s="77"/>
      <c r="FV362" s="77"/>
      <c r="FW362" s="77"/>
      <c r="FX362" s="77"/>
      <c r="FY362" s="77"/>
      <c r="FZ362" s="77"/>
      <c r="GA362" s="77"/>
      <c r="GB362" s="77"/>
      <c r="GC362" s="77"/>
      <c r="GD362" s="77"/>
      <c r="GE362" s="77"/>
      <c r="GF362" s="77"/>
      <c r="GG362" s="77"/>
      <c r="GH362" s="77"/>
      <c r="GI362" s="77"/>
      <c r="GJ362" s="77"/>
      <c r="GK362" s="77"/>
      <c r="GL362" s="77"/>
      <c r="GM362" s="77"/>
      <c r="GN362" s="77"/>
      <c r="GO362" s="77"/>
      <c r="GP362" s="77"/>
      <c r="GQ362" s="77"/>
      <c r="GR362" s="77"/>
      <c r="GS362" s="77"/>
      <c r="GT362" s="77"/>
      <c r="GU362" s="77"/>
      <c r="GV362" s="77"/>
      <c r="GW362" s="77"/>
      <c r="GX362" s="77"/>
      <c r="GY362" s="77"/>
      <c r="GZ362" s="77"/>
      <c r="HA362" s="77"/>
      <c r="HB362" s="77"/>
      <c r="HC362" s="77"/>
      <c r="HD362" s="77"/>
      <c r="HE362" s="77"/>
      <c r="HF362" s="77"/>
      <c r="HG362" s="77"/>
      <c r="HH362" s="77"/>
      <c r="HI362" s="77"/>
      <c r="HJ362" s="77"/>
      <c r="HK362" s="77"/>
      <c r="HL362" s="77"/>
      <c r="HM362" s="77"/>
      <c r="HN362" s="77"/>
      <c r="HO362" s="77"/>
      <c r="HP362" s="77"/>
      <c r="HQ362" s="77"/>
      <c r="HR362" s="77"/>
      <c r="HS362" s="77"/>
      <c r="HT362" s="77"/>
      <c r="HU362" s="77"/>
      <c r="HV362" s="77"/>
      <c r="HW362" s="77"/>
      <c r="HX362" s="77"/>
      <c r="HY362" s="77"/>
    </row>
    <row r="363" spans="1:233">
      <c r="A363" s="77">
        <v>1581</v>
      </c>
      <c r="B363" s="77">
        <v>635</v>
      </c>
      <c r="C363" s="77" t="s">
        <v>27</v>
      </c>
      <c r="D363" s="77" t="s">
        <v>28</v>
      </c>
      <c r="E363" s="77" t="s">
        <v>56</v>
      </c>
      <c r="F363" s="77" t="s">
        <v>202</v>
      </c>
      <c r="G363" s="77" t="s">
        <v>474</v>
      </c>
      <c r="H363" s="77" t="s">
        <v>468</v>
      </c>
      <c r="I363" s="77" t="s">
        <v>405</v>
      </c>
      <c r="J363" s="454" t="s">
        <v>470</v>
      </c>
      <c r="K363" s="410">
        <v>36896</v>
      </c>
      <c r="L363" s="410">
        <v>38722</v>
      </c>
      <c r="M363" s="77" t="s">
        <v>30</v>
      </c>
      <c r="N363" s="271">
        <v>-10000000</v>
      </c>
      <c r="O363" s="271">
        <v>4076.2688370000001</v>
      </c>
      <c r="P363" s="411">
        <v>0.64</v>
      </c>
      <c r="Q363" s="271">
        <v>43.552743</v>
      </c>
      <c r="R363" s="271">
        <v>43.560110000000002</v>
      </c>
      <c r="S363" s="411">
        <v>7.3670000000021219E-3</v>
      </c>
      <c r="T363" s="271">
        <v>30.029872522187649</v>
      </c>
      <c r="U363" s="271">
        <v>-195.00571500000001</v>
      </c>
      <c r="V363" s="271">
        <v>0</v>
      </c>
      <c r="W363" s="271">
        <v>-164.97584247781236</v>
      </c>
      <c r="X363" s="271">
        <v>-101088.286315</v>
      </c>
      <c r="Y363" s="271">
        <v>-101272.249495</v>
      </c>
      <c r="Z363" s="271">
        <v>-183.96317999999155</v>
      </c>
      <c r="AA363" s="271">
        <v>-18.987337522179189</v>
      </c>
      <c r="AB363" s="271">
        <v>-101088.286315</v>
      </c>
      <c r="AC363" s="271">
        <v>-101272.249495</v>
      </c>
      <c r="AD363" s="271">
        <v>-183.96317999999155</v>
      </c>
      <c r="AF363" s="271">
        <v>16763.6555921625</v>
      </c>
      <c r="AG363" s="402">
        <v>0</v>
      </c>
      <c r="AH363" s="402">
        <v>-101272.249495</v>
      </c>
      <c r="AI363" s="402">
        <v>-109707.450881</v>
      </c>
      <c r="AJ363" s="402">
        <v>-109707.450881</v>
      </c>
      <c r="AK363" s="402">
        <v>-48274.499959999994</v>
      </c>
      <c r="AL363" s="402">
        <v>-183.96317999999155</v>
      </c>
      <c r="AM363" s="403" t="s">
        <v>514</v>
      </c>
      <c r="AN363" s="45">
        <v>5</v>
      </c>
      <c r="AO363" s="45" t="s">
        <v>545</v>
      </c>
      <c r="AP363" s="45">
        <v>5</v>
      </c>
      <c r="AR363" s="412"/>
      <c r="AS363" s="176"/>
    </row>
    <row r="364" spans="1:233">
      <c r="A364" s="77">
        <v>1582</v>
      </c>
      <c r="B364" s="77">
        <v>636</v>
      </c>
      <c r="C364" s="77" t="s">
        <v>27</v>
      </c>
      <c r="D364" s="77" t="s">
        <v>301</v>
      </c>
      <c r="E364" s="77" t="s">
        <v>56</v>
      </c>
      <c r="F364" s="77" t="s">
        <v>202</v>
      </c>
      <c r="G364" s="77" t="s">
        <v>474</v>
      </c>
      <c r="H364" s="77" t="s">
        <v>468</v>
      </c>
      <c r="I364" s="77" t="s">
        <v>405</v>
      </c>
      <c r="J364" s="454" t="s">
        <v>486</v>
      </c>
      <c r="K364" s="410">
        <v>36896</v>
      </c>
      <c r="L364" s="410">
        <v>38722</v>
      </c>
      <c r="M364" s="77" t="s">
        <v>30</v>
      </c>
      <c r="N364" s="271">
        <v>10000000</v>
      </c>
      <c r="O364" s="271">
        <v>-4076.2688370000001</v>
      </c>
      <c r="P364" s="411">
        <v>0.64</v>
      </c>
      <c r="Q364" s="271">
        <v>43.552743</v>
      </c>
      <c r="R364" s="271">
        <v>43.560110000000002</v>
      </c>
      <c r="S364" s="411">
        <v>7.3670000000021219E-3</v>
      </c>
      <c r="T364" s="271">
        <v>-30.029872522187649</v>
      </c>
      <c r="U364" s="271">
        <v>195.00571500000001</v>
      </c>
      <c r="V364" s="271">
        <v>0</v>
      </c>
      <c r="W364" s="271">
        <v>164.97584247781236</v>
      </c>
      <c r="X364" s="271">
        <v>101088.286315</v>
      </c>
      <c r="Y364" s="271">
        <v>101272.249495</v>
      </c>
      <c r="Z364" s="271">
        <v>183.96317999999155</v>
      </c>
      <c r="AA364" s="271">
        <v>18.987337522179189</v>
      </c>
      <c r="AB364" s="271">
        <v>101088.286315</v>
      </c>
      <c r="AC364" s="271">
        <v>101272.249495</v>
      </c>
      <c r="AD364" s="271">
        <v>183.96317999999155</v>
      </c>
      <c r="AF364" s="271">
        <v>-16763.6555921625</v>
      </c>
      <c r="AG364" s="402">
        <v>0</v>
      </c>
      <c r="AH364" s="402">
        <v>101272.249495</v>
      </c>
      <c r="AI364" s="402">
        <v>109707.450881</v>
      </c>
      <c r="AJ364" s="402">
        <v>109707.450881</v>
      </c>
      <c r="AK364" s="402">
        <v>48274.499959999994</v>
      </c>
      <c r="AL364" s="402">
        <v>183.96317999999155</v>
      </c>
      <c r="AM364" s="403" t="s">
        <v>514</v>
      </c>
      <c r="AN364" s="45">
        <v>5</v>
      </c>
      <c r="AO364" s="45" t="s">
        <v>545</v>
      </c>
      <c r="AP364" s="45">
        <v>5</v>
      </c>
      <c r="AR364" s="412"/>
      <c r="AS364" s="176"/>
      <c r="AV364" s="77"/>
      <c r="AW364" s="77"/>
      <c r="AX364" s="77"/>
      <c r="AY364" s="77"/>
      <c r="AZ364" s="77"/>
      <c r="BA364" s="77"/>
      <c r="BB364" s="77"/>
      <c r="BC364" s="77"/>
      <c r="BD364" s="77"/>
      <c r="BE364" s="77"/>
      <c r="BF364" s="77"/>
      <c r="BG364" s="77"/>
      <c r="BH364" s="77"/>
      <c r="BI364" s="77"/>
      <c r="BJ364" s="77"/>
      <c r="BK364" s="77"/>
      <c r="BL364" s="77"/>
      <c r="BM364" s="77"/>
      <c r="BN364" s="77"/>
      <c r="BO364" s="77"/>
      <c r="BP364" s="77"/>
      <c r="BQ364" s="77"/>
      <c r="BR364" s="77"/>
      <c r="BS364" s="77"/>
      <c r="BT364" s="77"/>
      <c r="BU364" s="77"/>
      <c r="BV364" s="77"/>
      <c r="BW364" s="77"/>
      <c r="BX364" s="77"/>
      <c r="BY364" s="77"/>
      <c r="BZ364" s="77"/>
      <c r="CA364" s="77"/>
      <c r="CB364" s="77"/>
      <c r="CC364" s="77"/>
      <c r="CD364" s="77"/>
      <c r="CE364" s="77"/>
      <c r="CF364" s="77"/>
      <c r="CG364" s="77"/>
      <c r="CH364" s="77"/>
      <c r="CI364" s="77"/>
      <c r="CJ364" s="77"/>
      <c r="CK364" s="77"/>
      <c r="CL364" s="77"/>
      <c r="CM364" s="77"/>
      <c r="CN364" s="77"/>
      <c r="CO364" s="77"/>
      <c r="CP364" s="77"/>
      <c r="CQ364" s="77"/>
      <c r="CR364" s="77"/>
      <c r="CS364" s="77"/>
      <c r="CT364" s="77"/>
      <c r="CU364" s="77"/>
      <c r="CV364" s="77"/>
      <c r="CW364" s="77"/>
      <c r="CX364" s="77"/>
      <c r="CY364" s="77"/>
      <c r="CZ364" s="77"/>
      <c r="DA364" s="77"/>
      <c r="DB364" s="77"/>
      <c r="DC364" s="77"/>
      <c r="DD364" s="77"/>
      <c r="DE364" s="77"/>
      <c r="DF364" s="77"/>
      <c r="DG364" s="77"/>
      <c r="DH364" s="77"/>
      <c r="DI364" s="77"/>
      <c r="DJ364" s="77"/>
      <c r="DK364" s="77"/>
      <c r="DL364" s="77"/>
      <c r="DM364" s="77"/>
      <c r="DN364" s="77"/>
      <c r="DO364" s="77"/>
      <c r="DP364" s="77"/>
      <c r="DQ364" s="77"/>
      <c r="DR364" s="77"/>
      <c r="DS364" s="77"/>
      <c r="DT364" s="77"/>
      <c r="DU364" s="77"/>
      <c r="DV364" s="77"/>
      <c r="DW364" s="77"/>
      <c r="DX364" s="77"/>
      <c r="DY364" s="77"/>
      <c r="DZ364" s="77"/>
      <c r="EA364" s="77"/>
      <c r="EB364" s="77"/>
      <c r="EC364" s="77"/>
      <c r="ED364" s="77"/>
      <c r="EE364" s="77"/>
      <c r="EF364" s="77"/>
      <c r="EG364" s="77"/>
      <c r="EH364" s="77"/>
      <c r="EI364" s="77"/>
      <c r="EJ364" s="77"/>
      <c r="EK364" s="77"/>
      <c r="EL364" s="77"/>
      <c r="EM364" s="77"/>
      <c r="EN364" s="77"/>
      <c r="EO364" s="77"/>
      <c r="EP364" s="77"/>
      <c r="EQ364" s="77"/>
      <c r="ER364" s="77"/>
      <c r="ES364" s="77"/>
      <c r="ET364" s="77"/>
      <c r="EU364" s="77"/>
      <c r="EV364" s="77"/>
      <c r="EW364" s="77"/>
      <c r="EX364" s="77"/>
      <c r="EY364" s="77"/>
      <c r="EZ364" s="77"/>
      <c r="FA364" s="77"/>
      <c r="FB364" s="77"/>
      <c r="FC364" s="77"/>
      <c r="FD364" s="77"/>
      <c r="FE364" s="77"/>
      <c r="FF364" s="77"/>
      <c r="FG364" s="77"/>
      <c r="FH364" s="77"/>
      <c r="FI364" s="77"/>
      <c r="FJ364" s="77"/>
      <c r="FK364" s="77"/>
      <c r="FL364" s="77"/>
      <c r="FM364" s="77"/>
      <c r="FN364" s="77"/>
      <c r="FO364" s="77"/>
      <c r="FP364" s="77"/>
      <c r="FQ364" s="77"/>
      <c r="FR364" s="77"/>
      <c r="FS364" s="77"/>
      <c r="FT364" s="77"/>
      <c r="FU364" s="77"/>
      <c r="FV364" s="77"/>
      <c r="FW364" s="77"/>
      <c r="FX364" s="77"/>
      <c r="FY364" s="77"/>
      <c r="FZ364" s="77"/>
      <c r="GA364" s="77"/>
      <c r="GB364" s="77"/>
      <c r="GC364" s="77"/>
      <c r="GD364" s="77"/>
      <c r="GE364" s="77"/>
      <c r="GF364" s="77"/>
      <c r="GG364" s="77"/>
      <c r="GH364" s="77"/>
      <c r="GI364" s="77"/>
      <c r="GJ364" s="77"/>
      <c r="GK364" s="77"/>
      <c r="GL364" s="77"/>
      <c r="GM364" s="77"/>
      <c r="GN364" s="77"/>
      <c r="GO364" s="77"/>
      <c r="GP364" s="77"/>
      <c r="GQ364" s="77"/>
      <c r="GR364" s="77"/>
      <c r="GS364" s="77"/>
      <c r="GT364" s="77"/>
      <c r="GU364" s="77"/>
      <c r="GV364" s="77"/>
      <c r="GW364" s="77"/>
      <c r="GX364" s="77"/>
      <c r="GY364" s="77"/>
      <c r="GZ364" s="77"/>
      <c r="HA364" s="77"/>
      <c r="HB364" s="77"/>
      <c r="HC364" s="77"/>
      <c r="HD364" s="77"/>
      <c r="HE364" s="77"/>
      <c r="HF364" s="77"/>
      <c r="HG364" s="77"/>
      <c r="HH364" s="77"/>
      <c r="HI364" s="77"/>
      <c r="HJ364" s="77"/>
      <c r="HK364" s="77"/>
      <c r="HL364" s="77"/>
      <c r="HM364" s="77"/>
      <c r="HN364" s="77"/>
      <c r="HO364" s="77"/>
      <c r="HP364" s="77"/>
      <c r="HQ364" s="77"/>
      <c r="HR364" s="77"/>
      <c r="HS364" s="77"/>
      <c r="HT364" s="77"/>
      <c r="HU364" s="77"/>
      <c r="HV364" s="77"/>
      <c r="HW364" s="77"/>
      <c r="HX364" s="77"/>
      <c r="HY364" s="77"/>
    </row>
    <row r="365" spans="1:233">
      <c r="A365" s="77">
        <v>1583</v>
      </c>
      <c r="B365" s="77">
        <v>637</v>
      </c>
      <c r="C365" s="77" t="s">
        <v>27</v>
      </c>
      <c r="D365" s="77" t="s">
        <v>28</v>
      </c>
      <c r="E365" s="77" t="s">
        <v>387</v>
      </c>
      <c r="F365" s="77" t="s">
        <v>203</v>
      </c>
      <c r="G365" s="77" t="s">
        <v>487</v>
      </c>
      <c r="H365" s="77" t="s">
        <v>468</v>
      </c>
      <c r="I365" s="77" t="s">
        <v>97</v>
      </c>
      <c r="J365" s="454" t="s">
        <v>480</v>
      </c>
      <c r="K365" s="410">
        <v>36882</v>
      </c>
      <c r="L365" s="410">
        <v>38275</v>
      </c>
      <c r="M365" s="77" t="s">
        <v>30</v>
      </c>
      <c r="N365" s="271">
        <v>5000000</v>
      </c>
      <c r="O365" s="271">
        <v>-1436.0785779999999</v>
      </c>
      <c r="P365" s="411">
        <v>3</v>
      </c>
      <c r="Q365" s="271">
        <v>1797.4046510000001</v>
      </c>
      <c r="R365" s="271">
        <v>1797.2918110000001</v>
      </c>
      <c r="S365" s="411">
        <v>-0.1128400000000056</v>
      </c>
      <c r="T365" s="271">
        <v>162.04710674152804</v>
      </c>
      <c r="U365" s="271">
        <v>1035.5054500000001</v>
      </c>
      <c r="V365" s="271">
        <v>0</v>
      </c>
      <c r="W365" s="271">
        <v>1197.5525567415282</v>
      </c>
      <c r="X365" s="271">
        <v>-609583.33333299996</v>
      </c>
      <c r="Y365" s="271">
        <v>-609166.66666700004</v>
      </c>
      <c r="Z365" s="271">
        <v>416.66666599991731</v>
      </c>
      <c r="AA365" s="271">
        <v>-780.88589074161087</v>
      </c>
      <c r="AB365" s="271">
        <v>-609583.33333299996</v>
      </c>
      <c r="AC365" s="271">
        <v>-609166.66666700004</v>
      </c>
      <c r="AD365" s="271">
        <v>416.66666599991731</v>
      </c>
      <c r="AF365" s="271">
        <v>-40159.937433769999</v>
      </c>
      <c r="AG365" s="402">
        <v>0</v>
      </c>
      <c r="AH365" s="402">
        <v>-609166.66666700004</v>
      </c>
      <c r="AI365" s="402">
        <v>-493395.12179100001</v>
      </c>
      <c r="AJ365" s="402">
        <v>-493395.12179100001</v>
      </c>
      <c r="AK365" s="402">
        <v>12500</v>
      </c>
      <c r="AL365" s="402">
        <v>416.66666599991731</v>
      </c>
      <c r="AM365" s="403" t="s">
        <v>547</v>
      </c>
      <c r="AN365" s="45" t="s">
        <v>545</v>
      </c>
      <c r="AO365" s="45">
        <v>16</v>
      </c>
      <c r="AP365" s="45">
        <v>16</v>
      </c>
      <c r="AR365" s="412"/>
      <c r="AS365" s="176"/>
      <c r="AV365" s="77"/>
      <c r="AW365" s="77"/>
      <c r="AX365" s="77"/>
      <c r="AY365" s="77"/>
      <c r="AZ365" s="77"/>
      <c r="BA365" s="77"/>
      <c r="BB365" s="77"/>
      <c r="BC365" s="77"/>
      <c r="BD365" s="77"/>
      <c r="BE365" s="77"/>
      <c r="BF365" s="77"/>
      <c r="BG365" s="77"/>
      <c r="BH365" s="77"/>
      <c r="BI365" s="77"/>
      <c r="BJ365" s="77"/>
      <c r="BK365" s="77"/>
      <c r="BL365" s="77"/>
      <c r="BM365" s="77"/>
      <c r="BN365" s="77"/>
      <c r="BO365" s="77"/>
      <c r="BP365" s="77"/>
      <c r="BQ365" s="77"/>
      <c r="BR365" s="77"/>
      <c r="BS365" s="77"/>
      <c r="BT365" s="77"/>
      <c r="BU365" s="77"/>
      <c r="BV365" s="77"/>
      <c r="BW365" s="77"/>
      <c r="BX365" s="77"/>
      <c r="BY365" s="77"/>
      <c r="BZ365" s="77"/>
      <c r="CA365" s="77"/>
      <c r="CB365" s="77"/>
      <c r="CC365" s="77"/>
      <c r="CD365" s="77"/>
      <c r="CE365" s="77"/>
      <c r="CF365" s="77"/>
      <c r="CG365" s="77"/>
      <c r="CH365" s="77"/>
      <c r="CI365" s="77"/>
      <c r="CJ365" s="77"/>
      <c r="CK365" s="77"/>
      <c r="CL365" s="77"/>
      <c r="CM365" s="77"/>
      <c r="CN365" s="77"/>
      <c r="CO365" s="77"/>
      <c r="CP365" s="77"/>
      <c r="CQ365" s="77"/>
      <c r="CR365" s="77"/>
      <c r="CS365" s="77"/>
      <c r="CT365" s="77"/>
      <c r="CU365" s="77"/>
      <c r="CV365" s="77"/>
      <c r="CW365" s="77"/>
      <c r="CX365" s="77"/>
      <c r="CY365" s="77"/>
      <c r="CZ365" s="77"/>
      <c r="DA365" s="77"/>
      <c r="DB365" s="77"/>
      <c r="DC365" s="77"/>
      <c r="DD365" s="77"/>
      <c r="DE365" s="77"/>
      <c r="DF365" s="77"/>
      <c r="DG365" s="77"/>
      <c r="DH365" s="77"/>
      <c r="DI365" s="77"/>
      <c r="DJ365" s="77"/>
      <c r="DK365" s="77"/>
      <c r="DL365" s="77"/>
      <c r="DM365" s="77"/>
      <c r="DN365" s="77"/>
      <c r="DO365" s="77"/>
      <c r="DP365" s="77"/>
      <c r="DQ365" s="77"/>
      <c r="DR365" s="77"/>
      <c r="DS365" s="77"/>
      <c r="DT365" s="77"/>
      <c r="DU365" s="77"/>
      <c r="DV365" s="77"/>
      <c r="DW365" s="77"/>
      <c r="DX365" s="77"/>
      <c r="DY365" s="77"/>
      <c r="DZ365" s="77"/>
      <c r="EA365" s="77"/>
      <c r="EB365" s="77"/>
      <c r="EC365" s="77"/>
      <c r="ED365" s="77"/>
      <c r="EE365" s="77"/>
      <c r="EF365" s="77"/>
      <c r="EG365" s="77"/>
      <c r="EH365" s="77"/>
      <c r="EI365" s="77"/>
      <c r="EJ365" s="77"/>
      <c r="EK365" s="77"/>
      <c r="EL365" s="77"/>
      <c r="EM365" s="77"/>
      <c r="EN365" s="77"/>
      <c r="EO365" s="77"/>
      <c r="EP365" s="77"/>
      <c r="EQ365" s="77"/>
      <c r="ER365" s="77"/>
      <c r="ES365" s="77"/>
      <c r="ET365" s="77"/>
      <c r="EU365" s="77"/>
      <c r="EV365" s="77"/>
      <c r="EW365" s="77"/>
      <c r="EX365" s="77"/>
      <c r="EY365" s="77"/>
      <c r="EZ365" s="77"/>
      <c r="FA365" s="77"/>
      <c r="FB365" s="77"/>
      <c r="FC365" s="77"/>
      <c r="FD365" s="77"/>
      <c r="FE365" s="77"/>
      <c r="FF365" s="77"/>
      <c r="FG365" s="77"/>
      <c r="FH365" s="77"/>
      <c r="FI365" s="77"/>
      <c r="FJ365" s="77"/>
      <c r="FK365" s="77"/>
      <c r="FL365" s="77"/>
      <c r="FM365" s="77"/>
      <c r="FN365" s="77"/>
      <c r="FO365" s="77"/>
      <c r="FP365" s="77"/>
      <c r="FQ365" s="77"/>
      <c r="FR365" s="77"/>
      <c r="FS365" s="77"/>
      <c r="FT365" s="77"/>
      <c r="FU365" s="77"/>
      <c r="FV365" s="77"/>
      <c r="FW365" s="77"/>
      <c r="FX365" s="77"/>
      <c r="FY365" s="77"/>
      <c r="FZ365" s="77"/>
      <c r="GA365" s="77"/>
      <c r="GB365" s="77"/>
      <c r="GC365" s="77"/>
      <c r="GD365" s="77"/>
      <c r="GE365" s="77"/>
      <c r="GF365" s="77"/>
      <c r="GG365" s="77"/>
      <c r="GH365" s="77"/>
      <c r="GI365" s="77"/>
      <c r="GJ365" s="77"/>
      <c r="GK365" s="77"/>
      <c r="GL365" s="77"/>
      <c r="GM365" s="77"/>
      <c r="GN365" s="77"/>
      <c r="GO365" s="77"/>
      <c r="GP365" s="77"/>
      <c r="GQ365" s="77"/>
      <c r="GR365" s="77"/>
      <c r="GS365" s="77"/>
      <c r="GT365" s="77"/>
      <c r="GU365" s="77"/>
      <c r="GV365" s="77"/>
      <c r="GW365" s="77"/>
      <c r="GX365" s="77"/>
      <c r="GY365" s="77"/>
      <c r="GZ365" s="77"/>
      <c r="HA365" s="77"/>
      <c r="HB365" s="77"/>
      <c r="HC365" s="77"/>
      <c r="HD365" s="77"/>
      <c r="HE365" s="77"/>
      <c r="HF365" s="77"/>
      <c r="HG365" s="77"/>
      <c r="HH365" s="77"/>
      <c r="HI365" s="77"/>
      <c r="HJ365" s="77"/>
      <c r="HK365" s="77"/>
      <c r="HL365" s="77"/>
      <c r="HM365" s="77"/>
      <c r="HN365" s="77"/>
      <c r="HO365" s="77"/>
      <c r="HP365" s="77"/>
      <c r="HQ365" s="77"/>
      <c r="HR365" s="77"/>
      <c r="HS365" s="77"/>
      <c r="HT365" s="77"/>
      <c r="HU365" s="77"/>
      <c r="HV365" s="77"/>
      <c r="HW365" s="77"/>
      <c r="HX365" s="77"/>
      <c r="HY365" s="77"/>
    </row>
    <row r="366" spans="1:233">
      <c r="A366" s="77">
        <v>1584</v>
      </c>
      <c r="B366" s="77">
        <v>638</v>
      </c>
      <c r="C366" s="77" t="s">
        <v>27</v>
      </c>
      <c r="D366" s="77" t="s">
        <v>28</v>
      </c>
      <c r="E366" s="77" t="s">
        <v>310</v>
      </c>
      <c r="F366" s="77" t="s">
        <v>205</v>
      </c>
      <c r="G366" s="77" t="s">
        <v>476</v>
      </c>
      <c r="H366" s="77" t="s">
        <v>468</v>
      </c>
      <c r="I366" s="77" t="s">
        <v>97</v>
      </c>
      <c r="J366" s="454" t="s">
        <v>481</v>
      </c>
      <c r="K366" s="410">
        <v>36887</v>
      </c>
      <c r="L366" s="410">
        <v>38713</v>
      </c>
      <c r="M366" s="77" t="s">
        <v>30</v>
      </c>
      <c r="N366" s="271">
        <v>10000000</v>
      </c>
      <c r="O366" s="271">
        <v>-4161.8259539999999</v>
      </c>
      <c r="P366" s="411">
        <v>1.2</v>
      </c>
      <c r="Q366" s="271">
        <v>72.290650999999997</v>
      </c>
      <c r="R366" s="271">
        <v>72.304050000000004</v>
      </c>
      <c r="S366" s="411">
        <v>1.3399000000006822E-2</v>
      </c>
      <c r="T366" s="271">
        <v>-55.764305957674388</v>
      </c>
      <c r="U366" s="271">
        <v>292.253175</v>
      </c>
      <c r="V366" s="271">
        <v>0</v>
      </c>
      <c r="W366" s="271">
        <v>236.4888690423256</v>
      </c>
      <c r="X366" s="271">
        <v>197954.21941200001</v>
      </c>
      <c r="Y366" s="271">
        <v>198314.356711</v>
      </c>
      <c r="Z366" s="271">
        <v>360.13729899999453</v>
      </c>
      <c r="AA366" s="271">
        <v>123.64842995766892</v>
      </c>
      <c r="AB366" s="271">
        <v>197954.21941200001</v>
      </c>
      <c r="AC366" s="271">
        <v>198314.356711</v>
      </c>
      <c r="AD366" s="271">
        <v>360.13729899999453</v>
      </c>
      <c r="AF366" s="271">
        <v>-41077.222165979998</v>
      </c>
      <c r="AG366" s="402">
        <v>30000</v>
      </c>
      <c r="AH366" s="402">
        <v>228314.356711</v>
      </c>
      <c r="AI366" s="402">
        <v>227670.199257</v>
      </c>
      <c r="AJ366" s="402">
        <v>227670.199257</v>
      </c>
      <c r="AK366" s="402">
        <v>185987.52857200001</v>
      </c>
      <c r="AL366" s="402">
        <v>360.13729899999453</v>
      </c>
      <c r="AM366" s="403" t="s">
        <v>514</v>
      </c>
      <c r="AN366" s="45" t="s">
        <v>545</v>
      </c>
      <c r="AO366" s="45">
        <v>9</v>
      </c>
      <c r="AP366" s="45">
        <v>9</v>
      </c>
      <c r="AR366" s="412"/>
      <c r="AS366" s="176"/>
      <c r="AV366" s="77"/>
      <c r="AW366" s="77"/>
      <c r="AX366" s="77"/>
      <c r="AY366" s="77"/>
      <c r="AZ366" s="77"/>
      <c r="BA366" s="77"/>
      <c r="BB366" s="77"/>
      <c r="BC366" s="77"/>
      <c r="BD366" s="77"/>
      <c r="BE366" s="77"/>
      <c r="BF366" s="77"/>
      <c r="BG366" s="77"/>
      <c r="BH366" s="77"/>
      <c r="BI366" s="77"/>
      <c r="BJ366" s="77"/>
      <c r="BK366" s="77"/>
      <c r="BL366" s="77"/>
      <c r="BM366" s="77"/>
      <c r="BN366" s="77"/>
      <c r="BO366" s="77"/>
      <c r="BP366" s="77"/>
      <c r="BQ366" s="77"/>
      <c r="BR366" s="77"/>
      <c r="BS366" s="77"/>
      <c r="BT366" s="77"/>
      <c r="BU366" s="77"/>
      <c r="BV366" s="77"/>
      <c r="BW366" s="77"/>
      <c r="BX366" s="77"/>
      <c r="BY366" s="77"/>
      <c r="BZ366" s="77"/>
      <c r="CA366" s="77"/>
      <c r="CB366" s="77"/>
      <c r="CC366" s="77"/>
      <c r="CD366" s="77"/>
      <c r="CE366" s="77"/>
      <c r="CF366" s="77"/>
      <c r="CG366" s="77"/>
      <c r="CH366" s="77"/>
      <c r="CI366" s="77"/>
      <c r="CJ366" s="77"/>
      <c r="CK366" s="77"/>
      <c r="CL366" s="77"/>
      <c r="CM366" s="77"/>
      <c r="CN366" s="77"/>
      <c r="CO366" s="77"/>
      <c r="CP366" s="77"/>
      <c r="CQ366" s="77"/>
      <c r="CR366" s="77"/>
      <c r="CS366" s="77"/>
      <c r="CT366" s="77"/>
      <c r="CU366" s="77"/>
      <c r="CV366" s="77"/>
      <c r="CW366" s="77"/>
      <c r="CX366" s="77"/>
      <c r="CY366" s="77"/>
      <c r="CZ366" s="77"/>
      <c r="DA366" s="77"/>
      <c r="DB366" s="77"/>
      <c r="DC366" s="77"/>
      <c r="DD366" s="77"/>
      <c r="DE366" s="77"/>
      <c r="DF366" s="77"/>
      <c r="DG366" s="77"/>
      <c r="DH366" s="77"/>
      <c r="DI366" s="77"/>
      <c r="DJ366" s="77"/>
      <c r="DK366" s="77"/>
      <c r="DL366" s="77"/>
      <c r="DM366" s="77"/>
      <c r="DN366" s="77"/>
      <c r="DO366" s="77"/>
      <c r="DP366" s="77"/>
      <c r="DQ366" s="77"/>
      <c r="DR366" s="77"/>
      <c r="DS366" s="77"/>
      <c r="DT366" s="77"/>
      <c r="DU366" s="77"/>
      <c r="DV366" s="77"/>
      <c r="DW366" s="77"/>
      <c r="DX366" s="77"/>
      <c r="DY366" s="77"/>
      <c r="DZ366" s="77"/>
      <c r="EA366" s="77"/>
      <c r="EB366" s="77"/>
      <c r="EC366" s="77"/>
      <c r="ED366" s="77"/>
      <c r="EE366" s="77"/>
      <c r="EF366" s="77"/>
      <c r="EG366" s="77"/>
      <c r="EH366" s="77"/>
      <c r="EI366" s="77"/>
      <c r="EJ366" s="77"/>
      <c r="EK366" s="77"/>
      <c r="EL366" s="77"/>
      <c r="EM366" s="77"/>
      <c r="EN366" s="77"/>
      <c r="EO366" s="77"/>
      <c r="EP366" s="77"/>
      <c r="EQ366" s="77"/>
      <c r="ER366" s="77"/>
      <c r="ES366" s="77"/>
      <c r="ET366" s="77"/>
      <c r="EU366" s="77"/>
      <c r="EV366" s="77"/>
      <c r="EW366" s="77"/>
      <c r="EX366" s="77"/>
      <c r="EY366" s="77"/>
      <c r="EZ366" s="77"/>
      <c r="FA366" s="77"/>
      <c r="FB366" s="77"/>
      <c r="FC366" s="77"/>
      <c r="FD366" s="77"/>
      <c r="FE366" s="77"/>
      <c r="FF366" s="77"/>
      <c r="FG366" s="77"/>
      <c r="FH366" s="77"/>
      <c r="FI366" s="77"/>
      <c r="FJ366" s="77"/>
      <c r="FK366" s="77"/>
      <c r="FL366" s="77"/>
      <c r="FM366" s="77"/>
      <c r="FN366" s="77"/>
      <c r="FO366" s="77"/>
      <c r="FP366" s="77"/>
      <c r="FQ366" s="77"/>
      <c r="FR366" s="77"/>
      <c r="FS366" s="77"/>
      <c r="FT366" s="77"/>
      <c r="FU366" s="77"/>
      <c r="FV366" s="77"/>
      <c r="FW366" s="77"/>
      <c r="FX366" s="77"/>
      <c r="FY366" s="77"/>
      <c r="FZ366" s="77"/>
      <c r="GA366" s="77"/>
      <c r="GB366" s="77"/>
      <c r="GC366" s="77"/>
      <c r="GD366" s="77"/>
      <c r="GE366" s="77"/>
      <c r="GF366" s="77"/>
      <c r="GG366" s="77"/>
      <c r="GH366" s="77"/>
      <c r="GI366" s="77"/>
      <c r="GJ366" s="77"/>
      <c r="GK366" s="77"/>
      <c r="GL366" s="77"/>
      <c r="GM366" s="77"/>
      <c r="GN366" s="77"/>
      <c r="GO366" s="77"/>
      <c r="GP366" s="77"/>
      <c r="GQ366" s="77"/>
      <c r="GR366" s="77"/>
      <c r="GS366" s="77"/>
      <c r="GT366" s="77"/>
      <c r="GU366" s="77"/>
      <c r="GV366" s="77"/>
      <c r="GW366" s="77"/>
      <c r="GX366" s="77"/>
      <c r="GY366" s="77"/>
      <c r="GZ366" s="77"/>
      <c r="HA366" s="77"/>
      <c r="HB366" s="77"/>
      <c r="HC366" s="77"/>
      <c r="HD366" s="77"/>
      <c r="HE366" s="77"/>
      <c r="HF366" s="77"/>
      <c r="HG366" s="77"/>
      <c r="HH366" s="77"/>
      <c r="HI366" s="77"/>
      <c r="HJ366" s="77"/>
      <c r="HK366" s="77"/>
      <c r="HL366" s="77"/>
      <c r="HM366" s="77"/>
      <c r="HN366" s="77"/>
      <c r="HO366" s="77"/>
      <c r="HP366" s="77"/>
      <c r="HQ366" s="77"/>
      <c r="HR366" s="77"/>
      <c r="HS366" s="77"/>
      <c r="HT366" s="77"/>
      <c r="HU366" s="77"/>
      <c r="HV366" s="77"/>
      <c r="HW366" s="77"/>
      <c r="HX366" s="77"/>
      <c r="HY366" s="77"/>
    </row>
    <row r="367" spans="1:233">
      <c r="A367" s="77">
        <v>1585</v>
      </c>
      <c r="B367" s="77">
        <v>640</v>
      </c>
      <c r="C367" s="77" t="s">
        <v>27</v>
      </c>
      <c r="D367" s="77" t="s">
        <v>28</v>
      </c>
      <c r="E367" s="77" t="s">
        <v>389</v>
      </c>
      <c r="F367" s="77" t="s">
        <v>201</v>
      </c>
      <c r="G367" s="77" t="s">
        <v>476</v>
      </c>
      <c r="H367" s="77" t="s">
        <v>472</v>
      </c>
      <c r="I367" s="77" t="s">
        <v>92</v>
      </c>
      <c r="J367" s="454" t="s">
        <v>469</v>
      </c>
      <c r="K367" s="410">
        <v>36888</v>
      </c>
      <c r="L367" s="410">
        <v>37113</v>
      </c>
      <c r="M367" s="77" t="s">
        <v>74</v>
      </c>
      <c r="N367" s="271">
        <v>5700000</v>
      </c>
      <c r="O367" s="271">
        <v>-195.55540099999999</v>
      </c>
      <c r="P367" s="411">
        <v>0.45</v>
      </c>
      <c r="Q367" s="271">
        <v>33.953780000000002</v>
      </c>
      <c r="R367" s="271">
        <v>33.995863999999997</v>
      </c>
      <c r="S367" s="411">
        <v>4.2083999999995569E-2</v>
      </c>
      <c r="T367" s="271">
        <v>-8.2297534956831324</v>
      </c>
      <c r="U367" s="271">
        <v>61.159357999999997</v>
      </c>
      <c r="V367" s="271">
        <v>0</v>
      </c>
      <c r="W367" s="271">
        <v>52.929604504316863</v>
      </c>
      <c r="X367" s="271">
        <v>5717.1509729999998</v>
      </c>
      <c r="Y367" s="271">
        <v>5762.9224770000001</v>
      </c>
      <c r="Z367" s="271">
        <v>45.771504000000277</v>
      </c>
      <c r="AA367" s="271">
        <v>-7.158100504316586</v>
      </c>
      <c r="AB367" s="271">
        <v>8218.6903812361506</v>
      </c>
      <c r="AC367" s="271">
        <v>8212.1645297249997</v>
      </c>
      <c r="AD367" s="271">
        <v>-6.5258515111509041</v>
      </c>
      <c r="AF367" s="271">
        <v>-1415.429992438</v>
      </c>
      <c r="AG367" s="402">
        <v>4670.4375</v>
      </c>
      <c r="AH367" s="402">
        <v>12882.602029725</v>
      </c>
      <c r="AI367" s="402">
        <v>19616.955626008283</v>
      </c>
      <c r="AJ367" s="402">
        <v>19616.955626008283</v>
      </c>
      <c r="AK367" s="402">
        <v>7941.3579090709991</v>
      </c>
      <c r="AL367" s="402">
        <v>-6.5258515111509041</v>
      </c>
      <c r="AM367" s="403" t="s">
        <v>550</v>
      </c>
      <c r="AN367" s="45">
        <v>8</v>
      </c>
      <c r="AO367" s="45" t="s">
        <v>545</v>
      </c>
      <c r="AP367" s="45">
        <v>8</v>
      </c>
      <c r="AR367" s="412"/>
      <c r="AS367" s="176"/>
      <c r="AV367" s="77"/>
      <c r="AW367" s="77"/>
      <c r="AX367" s="77"/>
      <c r="AY367" s="77"/>
      <c r="AZ367" s="77"/>
      <c r="BA367" s="77"/>
      <c r="BB367" s="77"/>
      <c r="BC367" s="77"/>
      <c r="BD367" s="77"/>
      <c r="BE367" s="77"/>
      <c r="BF367" s="77"/>
      <c r="BG367" s="77"/>
      <c r="BH367" s="77"/>
      <c r="BI367" s="77"/>
      <c r="BJ367" s="77"/>
      <c r="BK367" s="77"/>
      <c r="BL367" s="77"/>
      <c r="BM367" s="77"/>
      <c r="BN367" s="77"/>
      <c r="BO367" s="77"/>
      <c r="BP367" s="77"/>
      <c r="BQ367" s="77"/>
      <c r="BR367" s="77"/>
      <c r="BS367" s="77"/>
      <c r="BT367" s="77"/>
      <c r="BU367" s="77"/>
      <c r="BV367" s="77"/>
      <c r="BW367" s="77"/>
      <c r="BX367" s="77"/>
      <c r="BY367" s="77"/>
      <c r="BZ367" s="77"/>
      <c r="CA367" s="77"/>
      <c r="CB367" s="77"/>
      <c r="CC367" s="77"/>
      <c r="CD367" s="77"/>
      <c r="CE367" s="77"/>
      <c r="CF367" s="77"/>
      <c r="CG367" s="77"/>
      <c r="CH367" s="77"/>
      <c r="CI367" s="77"/>
      <c r="CJ367" s="77"/>
      <c r="CK367" s="77"/>
      <c r="CL367" s="77"/>
      <c r="CM367" s="77"/>
      <c r="CN367" s="77"/>
      <c r="CO367" s="77"/>
      <c r="CP367" s="77"/>
      <c r="CQ367" s="77"/>
      <c r="CR367" s="77"/>
      <c r="CS367" s="77"/>
      <c r="CT367" s="77"/>
      <c r="CU367" s="77"/>
      <c r="CV367" s="77"/>
      <c r="CW367" s="77"/>
      <c r="CX367" s="77"/>
      <c r="CY367" s="77"/>
      <c r="CZ367" s="77"/>
      <c r="DA367" s="77"/>
      <c r="DB367" s="77"/>
      <c r="DC367" s="77"/>
      <c r="DD367" s="77"/>
      <c r="DE367" s="77"/>
      <c r="DF367" s="77"/>
      <c r="DG367" s="77"/>
      <c r="DH367" s="77"/>
      <c r="DI367" s="77"/>
      <c r="DJ367" s="77"/>
      <c r="DK367" s="77"/>
      <c r="DL367" s="77"/>
      <c r="DM367" s="77"/>
      <c r="DN367" s="77"/>
      <c r="DO367" s="77"/>
      <c r="DP367" s="77"/>
      <c r="DQ367" s="77"/>
      <c r="DR367" s="77"/>
      <c r="DS367" s="77"/>
      <c r="DT367" s="77"/>
      <c r="DU367" s="77"/>
      <c r="DV367" s="77"/>
      <c r="DW367" s="77"/>
      <c r="DX367" s="77"/>
      <c r="DY367" s="77"/>
      <c r="DZ367" s="77"/>
      <c r="EA367" s="77"/>
      <c r="EB367" s="77"/>
      <c r="EC367" s="77"/>
      <c r="ED367" s="77"/>
      <c r="EE367" s="77"/>
      <c r="EF367" s="77"/>
      <c r="EG367" s="77"/>
      <c r="EH367" s="77"/>
      <c r="EI367" s="77"/>
      <c r="EJ367" s="77"/>
      <c r="EK367" s="77"/>
      <c r="EL367" s="77"/>
      <c r="EM367" s="77"/>
      <c r="EN367" s="77"/>
      <c r="EO367" s="77"/>
      <c r="EP367" s="77"/>
      <c r="EQ367" s="77"/>
      <c r="ER367" s="77"/>
      <c r="ES367" s="77"/>
      <c r="ET367" s="77"/>
      <c r="EU367" s="77"/>
      <c r="EV367" s="77"/>
      <c r="EW367" s="77"/>
      <c r="EX367" s="77"/>
      <c r="EY367" s="77"/>
      <c r="EZ367" s="77"/>
      <c r="FA367" s="77"/>
      <c r="FB367" s="77"/>
      <c r="FC367" s="77"/>
      <c r="FD367" s="77"/>
      <c r="FE367" s="77"/>
      <c r="FF367" s="77"/>
      <c r="FG367" s="77"/>
      <c r="FH367" s="77"/>
      <c r="FI367" s="77"/>
      <c r="FJ367" s="77"/>
      <c r="FK367" s="77"/>
      <c r="FL367" s="77"/>
      <c r="FM367" s="77"/>
      <c r="FN367" s="77"/>
      <c r="FO367" s="77"/>
      <c r="FP367" s="77"/>
      <c r="FQ367" s="77"/>
      <c r="FR367" s="77"/>
      <c r="FS367" s="77"/>
      <c r="FT367" s="77"/>
      <c r="FU367" s="77"/>
      <c r="FV367" s="77"/>
      <c r="FW367" s="77"/>
      <c r="FX367" s="77"/>
      <c r="FY367" s="77"/>
      <c r="FZ367" s="77"/>
      <c r="GA367" s="77"/>
      <c r="GB367" s="77"/>
      <c r="GC367" s="77"/>
      <c r="GD367" s="77"/>
      <c r="GE367" s="77"/>
      <c r="GF367" s="77"/>
      <c r="GG367" s="77"/>
      <c r="GH367" s="77"/>
      <c r="GI367" s="77"/>
      <c r="GJ367" s="77"/>
      <c r="GK367" s="77"/>
      <c r="GL367" s="77"/>
      <c r="GM367" s="77"/>
      <c r="GN367" s="77"/>
      <c r="GO367" s="77"/>
      <c r="GP367" s="77"/>
      <c r="GQ367" s="77"/>
      <c r="GR367" s="77"/>
      <c r="GS367" s="77"/>
      <c r="GT367" s="77"/>
      <c r="GU367" s="77"/>
      <c r="GV367" s="77"/>
      <c r="GW367" s="77"/>
      <c r="GX367" s="77"/>
      <c r="GY367" s="77"/>
      <c r="GZ367" s="77"/>
      <c r="HA367" s="77"/>
      <c r="HB367" s="77"/>
      <c r="HC367" s="77"/>
      <c r="HD367" s="77"/>
      <c r="HE367" s="77"/>
      <c r="HF367" s="77"/>
      <c r="HG367" s="77"/>
      <c r="HH367" s="77"/>
      <c r="HI367" s="77"/>
      <c r="HJ367" s="77"/>
      <c r="HK367" s="77"/>
      <c r="HL367" s="77"/>
      <c r="HM367" s="77"/>
      <c r="HN367" s="77"/>
      <c r="HO367" s="77"/>
      <c r="HP367" s="77"/>
      <c r="HQ367" s="77"/>
      <c r="HR367" s="77"/>
      <c r="HS367" s="77"/>
      <c r="HT367" s="77"/>
      <c r="HU367" s="77"/>
      <c r="HV367" s="77"/>
      <c r="HW367" s="77"/>
      <c r="HX367" s="77"/>
      <c r="HY367" s="77"/>
    </row>
    <row r="368" spans="1:233">
      <c r="A368" s="77">
        <v>1586</v>
      </c>
      <c r="B368" s="77">
        <v>643</v>
      </c>
      <c r="C368" s="77" t="s">
        <v>27</v>
      </c>
      <c r="D368" s="77" t="s">
        <v>28</v>
      </c>
      <c r="E368" s="77" t="s">
        <v>392</v>
      </c>
      <c r="F368" s="77" t="s">
        <v>201</v>
      </c>
      <c r="G368" s="77" t="s">
        <v>471</v>
      </c>
      <c r="H368" s="77" t="s">
        <v>472</v>
      </c>
      <c r="I368" s="77" t="s">
        <v>92</v>
      </c>
      <c r="J368" s="454" t="s">
        <v>469</v>
      </c>
      <c r="K368" s="410">
        <v>36888</v>
      </c>
      <c r="L368" s="410">
        <v>37004</v>
      </c>
      <c r="M368" s="77" t="s">
        <v>74</v>
      </c>
      <c r="N368" s="271">
        <v>17000000</v>
      </c>
      <c r="O368" s="271">
        <v>-109.47908</v>
      </c>
      <c r="P368" s="411">
        <v>0.15</v>
      </c>
      <c r="Q368" s="271">
        <v>18.335768000000002</v>
      </c>
      <c r="R368" s="271">
        <v>18.479364</v>
      </c>
      <c r="S368" s="411">
        <v>0.14359599999999872</v>
      </c>
      <c r="T368" s="271">
        <v>-15.720757971679859</v>
      </c>
      <c r="U368" s="271">
        <v>77.195286999999993</v>
      </c>
      <c r="V368" s="271">
        <v>0</v>
      </c>
      <c r="W368" s="271">
        <v>61.474529028320134</v>
      </c>
      <c r="X368" s="271">
        <v>6400.7063360000002</v>
      </c>
      <c r="Y368" s="271">
        <v>6473.6517899999999</v>
      </c>
      <c r="Z368" s="271">
        <v>72.9454539999997</v>
      </c>
      <c r="AA368" s="271">
        <v>11.470924971679565</v>
      </c>
      <c r="AB368" s="271">
        <v>9201.3353933168019</v>
      </c>
      <c r="AC368" s="271">
        <v>9224.9538007499996</v>
      </c>
      <c r="AD368" s="271">
        <v>23.618407433197717</v>
      </c>
      <c r="AF368" s="271">
        <v>-792.40958104000003</v>
      </c>
      <c r="AG368" s="402">
        <v>0</v>
      </c>
      <c r="AH368" s="402">
        <v>9224.9538007499996</v>
      </c>
      <c r="AI368" s="402">
        <v>13309.023864332936</v>
      </c>
      <c r="AJ368" s="402">
        <v>13309.023864332936</v>
      </c>
      <c r="AK368" s="402">
        <v>5579.7981046655495</v>
      </c>
      <c r="AL368" s="402">
        <v>23.618407433197717</v>
      </c>
      <c r="AM368" s="403" t="s">
        <v>550</v>
      </c>
      <c r="AN368" s="45">
        <v>8</v>
      </c>
      <c r="AO368" s="45" t="s">
        <v>545</v>
      </c>
      <c r="AP368" s="45">
        <v>8</v>
      </c>
      <c r="AR368" s="412"/>
      <c r="AS368" s="176"/>
      <c r="AV368" s="77"/>
      <c r="AW368" s="77"/>
      <c r="AX368" s="77"/>
      <c r="AY368" s="77"/>
      <c r="AZ368" s="77"/>
      <c r="BA368" s="77"/>
      <c r="BB368" s="77"/>
      <c r="BC368" s="77"/>
      <c r="BD368" s="77"/>
      <c r="BE368" s="77"/>
      <c r="BF368" s="77"/>
      <c r="BG368" s="77"/>
      <c r="BH368" s="77"/>
      <c r="BI368" s="77"/>
      <c r="BJ368" s="77"/>
      <c r="BK368" s="77"/>
      <c r="BL368" s="77"/>
      <c r="BM368" s="77"/>
      <c r="BN368" s="77"/>
      <c r="BO368" s="77"/>
      <c r="BP368" s="77"/>
      <c r="BQ368" s="77"/>
      <c r="BR368" s="77"/>
      <c r="BS368" s="77"/>
      <c r="BT368" s="77"/>
      <c r="BU368" s="77"/>
      <c r="BV368" s="77"/>
      <c r="BW368" s="77"/>
      <c r="BX368" s="77"/>
      <c r="BY368" s="77"/>
      <c r="BZ368" s="77"/>
      <c r="CA368" s="77"/>
      <c r="CB368" s="77"/>
      <c r="CC368" s="77"/>
      <c r="CD368" s="77"/>
      <c r="CE368" s="77"/>
      <c r="CF368" s="77"/>
      <c r="CG368" s="77"/>
      <c r="CH368" s="77"/>
      <c r="CI368" s="77"/>
      <c r="CJ368" s="77"/>
      <c r="CK368" s="77"/>
      <c r="CL368" s="77"/>
      <c r="CM368" s="77"/>
      <c r="CN368" s="77"/>
      <c r="CO368" s="77"/>
      <c r="CP368" s="77"/>
      <c r="CQ368" s="77"/>
      <c r="CR368" s="77"/>
      <c r="CS368" s="77"/>
      <c r="CT368" s="77"/>
      <c r="CU368" s="77"/>
      <c r="CV368" s="77"/>
      <c r="CW368" s="77"/>
      <c r="CX368" s="77"/>
      <c r="CY368" s="77"/>
      <c r="CZ368" s="77"/>
      <c r="DA368" s="77"/>
      <c r="DB368" s="77"/>
      <c r="DC368" s="77"/>
      <c r="DD368" s="77"/>
      <c r="DE368" s="77"/>
      <c r="DF368" s="77"/>
      <c r="DG368" s="77"/>
      <c r="DH368" s="77"/>
      <c r="DI368" s="77"/>
      <c r="DJ368" s="77"/>
      <c r="DK368" s="77"/>
      <c r="DL368" s="77"/>
      <c r="DM368" s="77"/>
      <c r="DN368" s="77"/>
      <c r="DO368" s="77"/>
      <c r="DP368" s="77"/>
      <c r="DQ368" s="77"/>
      <c r="DR368" s="77"/>
      <c r="DS368" s="77"/>
      <c r="DT368" s="77"/>
      <c r="DU368" s="77"/>
      <c r="DV368" s="77"/>
      <c r="DW368" s="77"/>
      <c r="DX368" s="77"/>
      <c r="DY368" s="77"/>
      <c r="DZ368" s="77"/>
      <c r="EA368" s="77"/>
      <c r="EB368" s="77"/>
      <c r="EC368" s="77"/>
      <c r="ED368" s="77"/>
      <c r="EE368" s="77"/>
      <c r="EF368" s="77"/>
      <c r="EG368" s="77"/>
      <c r="EH368" s="77"/>
      <c r="EI368" s="77"/>
      <c r="EJ368" s="77"/>
      <c r="EK368" s="77"/>
      <c r="EL368" s="77"/>
      <c r="EM368" s="77"/>
      <c r="EN368" s="77"/>
      <c r="EO368" s="77"/>
      <c r="EP368" s="77"/>
      <c r="EQ368" s="77"/>
      <c r="ER368" s="77"/>
      <c r="ES368" s="77"/>
      <c r="ET368" s="77"/>
      <c r="EU368" s="77"/>
      <c r="EV368" s="77"/>
      <c r="EW368" s="77"/>
      <c r="EX368" s="77"/>
      <c r="EY368" s="77"/>
      <c r="EZ368" s="77"/>
      <c r="FA368" s="77"/>
      <c r="FB368" s="77"/>
      <c r="FC368" s="77"/>
      <c r="FD368" s="77"/>
      <c r="FE368" s="77"/>
      <c r="FF368" s="77"/>
      <c r="FG368" s="77"/>
      <c r="FH368" s="77"/>
      <c r="FI368" s="77"/>
      <c r="FJ368" s="77"/>
      <c r="FK368" s="77"/>
      <c r="FL368" s="77"/>
      <c r="FM368" s="77"/>
      <c r="FN368" s="77"/>
      <c r="FO368" s="77"/>
      <c r="FP368" s="77"/>
      <c r="FQ368" s="77"/>
      <c r="FR368" s="77"/>
      <c r="FS368" s="77"/>
      <c r="FT368" s="77"/>
      <c r="FU368" s="77"/>
      <c r="FV368" s="77"/>
      <c r="FW368" s="77"/>
      <c r="FX368" s="77"/>
      <c r="FY368" s="77"/>
      <c r="FZ368" s="77"/>
      <c r="GA368" s="77"/>
      <c r="GB368" s="77"/>
      <c r="GC368" s="77"/>
      <c r="GD368" s="77"/>
      <c r="GE368" s="77"/>
      <c r="GF368" s="77"/>
      <c r="GG368" s="77"/>
      <c r="GH368" s="77"/>
      <c r="GI368" s="77"/>
      <c r="GJ368" s="77"/>
      <c r="GK368" s="77"/>
      <c r="GL368" s="77"/>
      <c r="GM368" s="77"/>
      <c r="GN368" s="77"/>
      <c r="GO368" s="77"/>
      <c r="GP368" s="77"/>
      <c r="GQ368" s="77"/>
      <c r="GR368" s="77"/>
      <c r="GS368" s="77"/>
      <c r="GT368" s="77"/>
      <c r="GU368" s="77"/>
      <c r="GV368" s="77"/>
      <c r="GW368" s="77"/>
      <c r="GX368" s="77"/>
      <c r="GY368" s="77"/>
      <c r="GZ368" s="77"/>
      <c r="HA368" s="77"/>
      <c r="HB368" s="77"/>
      <c r="HC368" s="77"/>
      <c r="HD368" s="77"/>
      <c r="HE368" s="77"/>
      <c r="HF368" s="77"/>
      <c r="HG368" s="77"/>
      <c r="HH368" s="77"/>
      <c r="HI368" s="77"/>
      <c r="HJ368" s="77"/>
      <c r="HK368" s="77"/>
      <c r="HL368" s="77"/>
      <c r="HM368" s="77"/>
      <c r="HN368" s="77"/>
      <c r="HO368" s="77"/>
      <c r="HP368" s="77"/>
      <c r="HQ368" s="77"/>
      <c r="HR368" s="77"/>
      <c r="HS368" s="77"/>
      <c r="HT368" s="77"/>
      <c r="HU368" s="77"/>
      <c r="HV368" s="77"/>
      <c r="HW368" s="77"/>
      <c r="HX368" s="77"/>
      <c r="HY368" s="77"/>
    </row>
    <row r="369" spans="1:233">
      <c r="A369" s="77">
        <v>1587</v>
      </c>
      <c r="B369" s="77">
        <v>641</v>
      </c>
      <c r="C369" s="77" t="s">
        <v>27</v>
      </c>
      <c r="D369" s="77" t="s">
        <v>28</v>
      </c>
      <c r="E369" s="77" t="s">
        <v>390</v>
      </c>
      <c r="F369" s="77" t="s">
        <v>201</v>
      </c>
      <c r="G369" s="77" t="s">
        <v>471</v>
      </c>
      <c r="H369" s="77" t="s">
        <v>490</v>
      </c>
      <c r="I369" s="77" t="s">
        <v>92</v>
      </c>
      <c r="J369" s="454" t="s">
        <v>469</v>
      </c>
      <c r="K369" s="410">
        <v>36888</v>
      </c>
      <c r="L369" s="410">
        <v>36987</v>
      </c>
      <c r="M369" s="77" t="s">
        <v>30</v>
      </c>
      <c r="N369" s="271">
        <v>27000000</v>
      </c>
      <c r="O369" s="271">
        <v>-55.994613999999999</v>
      </c>
      <c r="P369" s="411">
        <v>0.18</v>
      </c>
      <c r="Q369" s="271">
        <v>63.326664999999998</v>
      </c>
      <c r="R369" s="271">
        <v>73.854395999999994</v>
      </c>
      <c r="S369" s="411">
        <v>10.527730999999996</v>
      </c>
      <c r="T369" s="271">
        <v>-589.49623364083379</v>
      </c>
      <c r="U369" s="271">
        <v>237.476212</v>
      </c>
      <c r="V369" s="271">
        <v>0</v>
      </c>
      <c r="W369" s="271">
        <v>-352.02002164083376</v>
      </c>
      <c r="X369" s="271">
        <v>11482.137891</v>
      </c>
      <c r="Y369" s="271">
        <v>11718.914779999999</v>
      </c>
      <c r="Z369" s="271">
        <v>236.77688899999885</v>
      </c>
      <c r="AA369" s="271">
        <v>588.79691064083261</v>
      </c>
      <c r="AB369" s="271">
        <v>11482.137891</v>
      </c>
      <c r="AC369" s="271">
        <v>11718.914779999999</v>
      </c>
      <c r="AD369" s="271">
        <v>236.77688899999885</v>
      </c>
      <c r="AF369" s="271">
        <v>-405.28901613200003</v>
      </c>
      <c r="AG369" s="402">
        <v>0</v>
      </c>
      <c r="AH369" s="402">
        <v>11718.914779999999</v>
      </c>
      <c r="AI369" s="402">
        <v>41965.505021999998</v>
      </c>
      <c r="AJ369" s="402">
        <v>41965.505021999998</v>
      </c>
      <c r="AK369" s="402">
        <v>9351.0553609999988</v>
      </c>
      <c r="AL369" s="402">
        <v>236.77688899999885</v>
      </c>
      <c r="AM369" s="403" t="s">
        <v>550</v>
      </c>
      <c r="AN369" s="45">
        <v>8</v>
      </c>
      <c r="AO369" s="45" t="s">
        <v>545</v>
      </c>
      <c r="AP369" s="45">
        <v>8</v>
      </c>
      <c r="AR369" s="412"/>
      <c r="AS369" s="176"/>
    </row>
    <row r="370" spans="1:233">
      <c r="A370" s="77">
        <v>1588</v>
      </c>
      <c r="B370" s="77">
        <v>642</v>
      </c>
      <c r="C370" s="77" t="s">
        <v>27</v>
      </c>
      <c r="D370" s="77" t="s">
        <v>28</v>
      </c>
      <c r="E370" s="77" t="s">
        <v>391</v>
      </c>
      <c r="F370" s="77" t="s">
        <v>200</v>
      </c>
      <c r="G370" s="77" t="s">
        <v>476</v>
      </c>
      <c r="H370" s="77" t="s">
        <v>472</v>
      </c>
      <c r="I370" s="77" t="s">
        <v>92</v>
      </c>
      <c r="J370" s="454" t="s">
        <v>469</v>
      </c>
      <c r="K370" s="410">
        <v>36888</v>
      </c>
      <c r="L370" s="410">
        <v>36987</v>
      </c>
      <c r="M370" s="77" t="s">
        <v>30</v>
      </c>
      <c r="N370" s="271">
        <v>20000000</v>
      </c>
      <c r="O370" s="271">
        <v>-41.513255000000001</v>
      </c>
      <c r="P370" s="411">
        <v>0.6</v>
      </c>
      <c r="Q370" s="271">
        <v>79.474199999999996</v>
      </c>
      <c r="R370" s="271">
        <v>92.721171999999996</v>
      </c>
      <c r="S370" s="411">
        <v>13.246972</v>
      </c>
      <c r="T370" s="271">
        <v>-549.92492661385995</v>
      </c>
      <c r="U370" s="271">
        <v>222.8366</v>
      </c>
      <c r="V370" s="271">
        <v>0</v>
      </c>
      <c r="W370" s="271">
        <v>-327.08832661385998</v>
      </c>
      <c r="X370" s="271">
        <v>31223.729775</v>
      </c>
      <c r="Y370" s="271">
        <v>31446.695544999999</v>
      </c>
      <c r="Z370" s="271">
        <v>222.96576999999888</v>
      </c>
      <c r="AA370" s="271">
        <v>550.05409661385886</v>
      </c>
      <c r="AB370" s="271">
        <v>31223.729775</v>
      </c>
      <c r="AC370" s="271">
        <v>31446.695544999999</v>
      </c>
      <c r="AD370" s="271">
        <v>222.96576999999888</v>
      </c>
      <c r="AF370" s="271">
        <v>-239.01256566250004</v>
      </c>
      <c r="AG370" s="402">
        <v>0</v>
      </c>
      <c r="AH370" s="402">
        <v>31446.695544999999</v>
      </c>
      <c r="AI370" s="402">
        <v>33129.089666</v>
      </c>
      <c r="AJ370" s="402">
        <v>33129.089666</v>
      </c>
      <c r="AK370" s="402">
        <v>10611.476897</v>
      </c>
      <c r="AL370" s="402">
        <v>222.96576999999888</v>
      </c>
      <c r="AM370" s="403" t="s">
        <v>550</v>
      </c>
      <c r="AN370" s="45">
        <v>6</v>
      </c>
      <c r="AO370" s="45" t="s">
        <v>545</v>
      </c>
      <c r="AP370" s="45">
        <v>6</v>
      </c>
      <c r="AR370" s="412"/>
      <c r="AS370" s="176"/>
    </row>
    <row r="371" spans="1:233">
      <c r="A371" s="77">
        <v>1590</v>
      </c>
      <c r="B371" s="77">
        <v>644</v>
      </c>
      <c r="C371" s="77" t="s">
        <v>79</v>
      </c>
      <c r="D371" s="77" t="s">
        <v>78</v>
      </c>
      <c r="E371" s="77" t="s">
        <v>212</v>
      </c>
      <c r="F371" s="77" t="s">
        <v>201</v>
      </c>
      <c r="G371" s="77" t="s">
        <v>487</v>
      </c>
      <c r="H371" s="77" t="s">
        <v>468</v>
      </c>
      <c r="I371" s="77" t="s">
        <v>279</v>
      </c>
      <c r="J371" s="454" t="s">
        <v>480</v>
      </c>
      <c r="K371" s="410">
        <v>36593</v>
      </c>
      <c r="L371" s="410">
        <v>36951</v>
      </c>
      <c r="M371" s="77" t="s">
        <v>30</v>
      </c>
      <c r="N371" s="271">
        <v>0</v>
      </c>
      <c r="O371" s="271">
        <v>0</v>
      </c>
      <c r="P371" s="411">
        <v>1.4</v>
      </c>
      <c r="Q371" s="271">
        <v>0</v>
      </c>
      <c r="R371" s="271">
        <v>0</v>
      </c>
      <c r="S371" s="411">
        <v>0</v>
      </c>
      <c r="T371" s="271">
        <v>0</v>
      </c>
      <c r="U371" s="271">
        <v>0</v>
      </c>
      <c r="V371" s="271">
        <v>0</v>
      </c>
      <c r="W371" s="271">
        <v>0</v>
      </c>
      <c r="X371" s="271">
        <v>0</v>
      </c>
      <c r="Y371" s="271">
        <v>0</v>
      </c>
      <c r="Z371" s="271">
        <v>0</v>
      </c>
      <c r="AA371" s="271">
        <v>0</v>
      </c>
      <c r="AB371" s="271">
        <v>0</v>
      </c>
      <c r="AC371" s="271">
        <v>0</v>
      </c>
      <c r="AD371" s="271">
        <v>0</v>
      </c>
      <c r="AF371" s="271">
        <v>0</v>
      </c>
      <c r="AG371" s="402">
        <v>-358891.81555599999</v>
      </c>
      <c r="AH371" s="402">
        <v>-358891.81555599999</v>
      </c>
      <c r="AI371" s="402">
        <v>-83859.17483699997</v>
      </c>
      <c r="AJ371" s="402">
        <v>-83859.17483699997</v>
      </c>
      <c r="AK371" s="402">
        <v>-1072.5596889999579</v>
      </c>
      <c r="AL371" s="402">
        <v>0</v>
      </c>
      <c r="AM371" s="403" t="s">
        <v>550</v>
      </c>
      <c r="AN371" s="45">
        <v>8</v>
      </c>
      <c r="AO371" s="45" t="s">
        <v>545</v>
      </c>
      <c r="AP371" s="45">
        <v>8</v>
      </c>
      <c r="AR371" s="412"/>
      <c r="AS371" s="176"/>
    </row>
    <row r="372" spans="1:233">
      <c r="A372" s="77">
        <v>1591</v>
      </c>
      <c r="B372" s="77">
        <v>645</v>
      </c>
      <c r="C372" s="77" t="s">
        <v>27</v>
      </c>
      <c r="D372" s="77" t="s">
        <v>32</v>
      </c>
      <c r="E372" s="77" t="s">
        <v>212</v>
      </c>
      <c r="F372" s="77" t="s">
        <v>201</v>
      </c>
      <c r="G372" s="77" t="s">
        <v>487</v>
      </c>
      <c r="H372" s="77" t="s">
        <v>468</v>
      </c>
      <c r="I372" s="77" t="s">
        <v>277</v>
      </c>
      <c r="J372" s="454" t="s">
        <v>480</v>
      </c>
      <c r="K372" s="410">
        <v>36593</v>
      </c>
      <c r="L372" s="410">
        <v>36951</v>
      </c>
      <c r="M372" s="77" t="s">
        <v>30</v>
      </c>
      <c r="N372" s="271">
        <v>0</v>
      </c>
      <c r="O372" s="271">
        <v>0</v>
      </c>
      <c r="P372" s="411">
        <v>1.4</v>
      </c>
      <c r="Q372" s="271">
        <v>0</v>
      </c>
      <c r="R372" s="271">
        <v>0</v>
      </c>
      <c r="S372" s="411">
        <v>0</v>
      </c>
      <c r="T372" s="271">
        <v>0</v>
      </c>
      <c r="U372" s="271">
        <v>0</v>
      </c>
      <c r="V372" s="271">
        <v>0</v>
      </c>
      <c r="W372" s="271">
        <v>0</v>
      </c>
      <c r="X372" s="271">
        <v>0</v>
      </c>
      <c r="Y372" s="271">
        <v>0</v>
      </c>
      <c r="Z372" s="271">
        <v>0</v>
      </c>
      <c r="AA372" s="271">
        <v>0</v>
      </c>
      <c r="AB372" s="271">
        <v>0</v>
      </c>
      <c r="AC372" s="271">
        <v>0</v>
      </c>
      <c r="AD372" s="271">
        <v>0</v>
      </c>
      <c r="AF372" s="271">
        <v>0</v>
      </c>
      <c r="AG372" s="402">
        <v>358891.81555599999</v>
      </c>
      <c r="AH372" s="402">
        <v>358891.81555599999</v>
      </c>
      <c r="AI372" s="402">
        <v>83859.17483699997</v>
      </c>
      <c r="AJ372" s="402">
        <v>83859.17483699997</v>
      </c>
      <c r="AK372" s="402">
        <v>1072.5596889999579</v>
      </c>
      <c r="AL372" s="402">
        <v>0</v>
      </c>
      <c r="AM372" s="403" t="s">
        <v>550</v>
      </c>
      <c r="AN372" s="45">
        <v>8</v>
      </c>
      <c r="AO372" s="45" t="s">
        <v>545</v>
      </c>
      <c r="AP372" s="45">
        <v>8</v>
      </c>
      <c r="AR372" s="412"/>
      <c r="AS372" s="176"/>
    </row>
    <row r="373" spans="1:233">
      <c r="A373" s="77">
        <v>1592</v>
      </c>
      <c r="B373" s="77">
        <v>646</v>
      </c>
      <c r="C373" s="77" t="s">
        <v>79</v>
      </c>
      <c r="D373" s="77" t="s">
        <v>78</v>
      </c>
      <c r="E373" s="77" t="s">
        <v>247</v>
      </c>
      <c r="F373" s="77" t="s">
        <v>198</v>
      </c>
      <c r="G373" s="77" t="s">
        <v>471</v>
      </c>
      <c r="H373" s="77" t="s">
        <v>468</v>
      </c>
      <c r="I373" s="77" t="s">
        <v>279</v>
      </c>
      <c r="J373" s="454" t="s">
        <v>486</v>
      </c>
      <c r="K373" s="410">
        <v>36784</v>
      </c>
      <c r="L373" s="410">
        <v>38610</v>
      </c>
      <c r="M373" s="77" t="s">
        <v>30</v>
      </c>
      <c r="N373" s="271">
        <v>-60000000</v>
      </c>
      <c r="O373" s="271">
        <v>22735.917909</v>
      </c>
      <c r="P373" s="411">
        <v>0.22500000000000001</v>
      </c>
      <c r="Q373" s="271">
        <v>38.222028999999999</v>
      </c>
      <c r="R373" s="271">
        <v>38.189974999999997</v>
      </c>
      <c r="S373" s="411">
        <v>-3.2054000000002247E-2</v>
      </c>
      <c r="T373" s="271">
        <v>-728.7771126551371</v>
      </c>
      <c r="U373" s="271">
        <v>-780.38840000000005</v>
      </c>
      <c r="V373" s="271">
        <v>0</v>
      </c>
      <c r="W373" s="271">
        <v>-1509.1655126551373</v>
      </c>
      <c r="X373" s="271">
        <v>366532.70178</v>
      </c>
      <c r="Y373" s="271">
        <v>365578.01607900002</v>
      </c>
      <c r="Z373" s="271">
        <v>-954.68570099998033</v>
      </c>
      <c r="AA373" s="271">
        <v>554.47981165515694</v>
      </c>
      <c r="AB373" s="271">
        <v>366532.70178</v>
      </c>
      <c r="AC373" s="271">
        <v>365578.01607900002</v>
      </c>
      <c r="AD373" s="271">
        <v>-954.68570099998033</v>
      </c>
      <c r="AF373" s="271">
        <v>67321.05292854899</v>
      </c>
      <c r="AG373" s="402">
        <v>-67875</v>
      </c>
      <c r="AH373" s="402">
        <v>297703.01607900002</v>
      </c>
      <c r="AI373" s="402">
        <v>-267547.13842199993</v>
      </c>
      <c r="AJ373" s="402">
        <v>-267547.13842199993</v>
      </c>
      <c r="AK373" s="402">
        <v>-108143.49726199999</v>
      </c>
      <c r="AL373" s="402">
        <v>-954.68570099998033</v>
      </c>
      <c r="AM373" s="403" t="s">
        <v>547</v>
      </c>
      <c r="AN373" s="45">
        <v>4</v>
      </c>
      <c r="AO373" s="45" t="s">
        <v>545</v>
      </c>
      <c r="AP373" s="45">
        <v>4</v>
      </c>
      <c r="AR373" s="412"/>
      <c r="AS373" s="176"/>
    </row>
    <row r="374" spans="1:233">
      <c r="A374" s="77">
        <v>1593</v>
      </c>
      <c r="B374" s="77">
        <v>647</v>
      </c>
      <c r="C374" s="77" t="s">
        <v>27</v>
      </c>
      <c r="D374" s="77" t="s">
        <v>32</v>
      </c>
      <c r="E374" s="77" t="s">
        <v>247</v>
      </c>
      <c r="F374" s="77" t="s">
        <v>198</v>
      </c>
      <c r="G374" s="77" t="s">
        <v>471</v>
      </c>
      <c r="H374" s="77" t="s">
        <v>468</v>
      </c>
      <c r="I374" s="77" t="s">
        <v>277</v>
      </c>
      <c r="J374" s="454" t="s">
        <v>486</v>
      </c>
      <c r="K374" s="410">
        <v>36784</v>
      </c>
      <c r="L374" s="410">
        <v>38610</v>
      </c>
      <c r="M374" s="77" t="s">
        <v>30</v>
      </c>
      <c r="N374" s="271">
        <v>60000000</v>
      </c>
      <c r="O374" s="271">
        <v>-22735.917909</v>
      </c>
      <c r="P374" s="411">
        <v>0.22500000000000001</v>
      </c>
      <c r="Q374" s="271">
        <v>38.222028999999999</v>
      </c>
      <c r="R374" s="271">
        <v>38.189974999999997</v>
      </c>
      <c r="S374" s="411">
        <v>-3.2054000000002247E-2</v>
      </c>
      <c r="T374" s="271">
        <v>728.7771126551371</v>
      </c>
      <c r="U374" s="271">
        <v>780.38840000000005</v>
      </c>
      <c r="V374" s="271">
        <v>0</v>
      </c>
      <c r="W374" s="271">
        <v>1509.1655126551373</v>
      </c>
      <c r="X374" s="271">
        <v>-366532.70178</v>
      </c>
      <c r="Y374" s="271">
        <v>-365578.01607900002</v>
      </c>
      <c r="Z374" s="271">
        <v>954.68570099998033</v>
      </c>
      <c r="AA374" s="271">
        <v>-554.47981165515694</v>
      </c>
      <c r="AB374" s="271">
        <v>-366532.70178</v>
      </c>
      <c r="AC374" s="271">
        <v>-365578.01607900002</v>
      </c>
      <c r="AD374" s="271">
        <v>954.68570099998033</v>
      </c>
      <c r="AF374" s="271">
        <v>-67321.05292854899</v>
      </c>
      <c r="AG374" s="402">
        <v>67875</v>
      </c>
      <c r="AH374" s="402">
        <v>-297703.01607900002</v>
      </c>
      <c r="AI374" s="402">
        <v>267547.13842199993</v>
      </c>
      <c r="AJ374" s="402">
        <v>267547.13842199993</v>
      </c>
      <c r="AK374" s="402">
        <v>108143.49726199999</v>
      </c>
      <c r="AL374" s="402">
        <v>954.68570099998033</v>
      </c>
      <c r="AM374" s="403" t="s">
        <v>547</v>
      </c>
      <c r="AN374" s="45">
        <v>4</v>
      </c>
      <c r="AO374" s="45" t="s">
        <v>545</v>
      </c>
      <c r="AP374" s="45">
        <v>4</v>
      </c>
      <c r="AR374" s="412"/>
      <c r="AS374" s="176"/>
    </row>
    <row r="375" spans="1:233">
      <c r="A375" s="77">
        <v>1594</v>
      </c>
      <c r="B375" s="77">
        <v>648</v>
      </c>
      <c r="C375" s="77" t="s">
        <v>79</v>
      </c>
      <c r="D375" s="77" t="s">
        <v>78</v>
      </c>
      <c r="E375" s="77" t="s">
        <v>75</v>
      </c>
      <c r="F375" s="77" t="s">
        <v>210</v>
      </c>
      <c r="G375" s="77" t="s">
        <v>473</v>
      </c>
      <c r="H375" s="77" t="s">
        <v>468</v>
      </c>
      <c r="I375" s="77" t="s">
        <v>279</v>
      </c>
      <c r="J375" s="454" t="s">
        <v>481</v>
      </c>
      <c r="K375" s="410">
        <v>36595</v>
      </c>
      <c r="L375" s="410">
        <v>37695</v>
      </c>
      <c r="M375" s="77" t="s">
        <v>30</v>
      </c>
      <c r="N375" s="271">
        <v>-3000000</v>
      </c>
      <c r="O375" s="271">
        <v>528.55785300000002</v>
      </c>
      <c r="P375" s="411">
        <v>3.6</v>
      </c>
      <c r="Q375" s="271">
        <v>688.63721699999996</v>
      </c>
      <c r="R375" s="271">
        <v>688.71589800000004</v>
      </c>
      <c r="S375" s="411">
        <v>7.8681000000074164E-2</v>
      </c>
      <c r="T375" s="271">
        <v>41.5874604319322</v>
      </c>
      <c r="U375" s="271">
        <v>-539.70608300000004</v>
      </c>
      <c r="V375" s="271">
        <v>0</v>
      </c>
      <c r="W375" s="271">
        <v>-498.11862256806785</v>
      </c>
      <c r="X375" s="271">
        <v>159162.37367299999</v>
      </c>
      <c r="Y375" s="271">
        <v>158774.447388</v>
      </c>
      <c r="Z375" s="271">
        <v>-387.9262849999941</v>
      </c>
      <c r="AA375" s="271">
        <v>110.19233756807375</v>
      </c>
      <c r="AB375" s="271">
        <v>159162.37367299999</v>
      </c>
      <c r="AC375" s="271">
        <v>158774.447388</v>
      </c>
      <c r="AD375" s="271">
        <v>-387.9262849999941</v>
      </c>
      <c r="AF375" s="271">
        <v>11303.209686405002</v>
      </c>
      <c r="AG375" s="402">
        <v>-111000</v>
      </c>
      <c r="AH375" s="402">
        <v>47774.447388000001</v>
      </c>
      <c r="AI375" s="402">
        <v>-98341.372567999992</v>
      </c>
      <c r="AJ375" s="402">
        <v>-98341.372567999992</v>
      </c>
      <c r="AK375" s="402">
        <v>138354.37134700001</v>
      </c>
      <c r="AL375" s="402">
        <v>-387.9262849999941</v>
      </c>
      <c r="AM375" s="403" t="s">
        <v>549</v>
      </c>
      <c r="AN375" s="45" t="s">
        <v>545</v>
      </c>
      <c r="AO375" s="45">
        <v>15</v>
      </c>
      <c r="AP375" s="45">
        <v>15</v>
      </c>
      <c r="AR375" s="412"/>
      <c r="AS375" s="176"/>
      <c r="AV375" s="77"/>
      <c r="AW375" s="77"/>
      <c r="AX375" s="77"/>
      <c r="AY375" s="77"/>
      <c r="AZ375" s="77"/>
      <c r="BA375" s="77"/>
      <c r="BB375" s="77"/>
      <c r="BC375" s="77"/>
      <c r="BD375" s="77"/>
      <c r="BE375" s="77"/>
      <c r="BF375" s="77"/>
      <c r="BG375" s="77"/>
      <c r="BH375" s="77"/>
      <c r="BI375" s="77"/>
      <c r="BJ375" s="77"/>
      <c r="BK375" s="77"/>
      <c r="BL375" s="77"/>
      <c r="BM375" s="77"/>
      <c r="BN375" s="77"/>
      <c r="BO375" s="77"/>
      <c r="BP375" s="77"/>
      <c r="BQ375" s="77"/>
      <c r="BR375" s="77"/>
      <c r="BS375" s="77"/>
      <c r="BT375" s="77"/>
      <c r="BU375" s="77"/>
      <c r="BV375" s="77"/>
      <c r="BW375" s="77"/>
      <c r="BX375" s="77"/>
      <c r="BY375" s="77"/>
      <c r="BZ375" s="77"/>
      <c r="CA375" s="77"/>
      <c r="CB375" s="77"/>
      <c r="CC375" s="77"/>
      <c r="CD375" s="77"/>
      <c r="CE375" s="77"/>
      <c r="CF375" s="77"/>
      <c r="CG375" s="77"/>
      <c r="CH375" s="77"/>
      <c r="CI375" s="77"/>
      <c r="CJ375" s="77"/>
      <c r="CK375" s="77"/>
      <c r="CL375" s="77"/>
      <c r="CM375" s="77"/>
      <c r="CN375" s="77"/>
      <c r="CO375" s="77"/>
      <c r="CP375" s="77"/>
      <c r="CQ375" s="77"/>
      <c r="CR375" s="77"/>
      <c r="CS375" s="77"/>
      <c r="CT375" s="77"/>
      <c r="CU375" s="77"/>
      <c r="CV375" s="77"/>
      <c r="CW375" s="77"/>
      <c r="CX375" s="77"/>
      <c r="CY375" s="77"/>
      <c r="CZ375" s="77"/>
      <c r="DA375" s="77"/>
      <c r="DB375" s="77"/>
      <c r="DC375" s="77"/>
      <c r="DD375" s="77"/>
      <c r="DE375" s="77"/>
      <c r="DF375" s="77"/>
      <c r="DG375" s="77"/>
      <c r="DH375" s="77"/>
      <c r="DI375" s="77"/>
      <c r="DJ375" s="77"/>
      <c r="DK375" s="77"/>
      <c r="DL375" s="77"/>
      <c r="DM375" s="77"/>
      <c r="DN375" s="77"/>
      <c r="DO375" s="77"/>
      <c r="DP375" s="77"/>
      <c r="DQ375" s="77"/>
      <c r="DR375" s="77"/>
      <c r="DS375" s="77"/>
      <c r="DT375" s="77"/>
      <c r="DU375" s="77"/>
      <c r="DV375" s="77"/>
      <c r="DW375" s="77"/>
      <c r="DX375" s="77"/>
      <c r="DY375" s="77"/>
      <c r="DZ375" s="77"/>
      <c r="EA375" s="77"/>
      <c r="EB375" s="77"/>
      <c r="EC375" s="77"/>
      <c r="ED375" s="77"/>
      <c r="EE375" s="77"/>
      <c r="EF375" s="77"/>
      <c r="EG375" s="77"/>
      <c r="EH375" s="77"/>
      <c r="EI375" s="77"/>
      <c r="EJ375" s="77"/>
      <c r="EK375" s="77"/>
      <c r="EL375" s="77"/>
      <c r="EM375" s="77"/>
      <c r="EN375" s="77"/>
      <c r="EO375" s="77"/>
      <c r="EP375" s="77"/>
      <c r="EQ375" s="77"/>
      <c r="ER375" s="77"/>
      <c r="ES375" s="77"/>
      <c r="ET375" s="77"/>
      <c r="EU375" s="77"/>
      <c r="EV375" s="77"/>
      <c r="EW375" s="77"/>
      <c r="EX375" s="77"/>
      <c r="EY375" s="77"/>
      <c r="EZ375" s="77"/>
      <c r="FA375" s="77"/>
      <c r="FB375" s="77"/>
      <c r="FC375" s="77"/>
      <c r="FD375" s="77"/>
      <c r="FE375" s="77"/>
      <c r="FF375" s="77"/>
      <c r="FG375" s="77"/>
      <c r="FH375" s="77"/>
      <c r="FI375" s="77"/>
      <c r="FJ375" s="77"/>
      <c r="FK375" s="77"/>
      <c r="FL375" s="77"/>
      <c r="FM375" s="77"/>
      <c r="FN375" s="77"/>
      <c r="FO375" s="77"/>
      <c r="FP375" s="77"/>
      <c r="FQ375" s="77"/>
      <c r="FR375" s="77"/>
      <c r="FS375" s="77"/>
      <c r="FT375" s="77"/>
      <c r="FU375" s="77"/>
      <c r="FV375" s="77"/>
      <c r="FW375" s="77"/>
      <c r="FX375" s="77"/>
      <c r="FY375" s="77"/>
      <c r="FZ375" s="77"/>
      <c r="GA375" s="77"/>
      <c r="GB375" s="77"/>
      <c r="GC375" s="77"/>
      <c r="GD375" s="77"/>
      <c r="GE375" s="77"/>
      <c r="GF375" s="77"/>
      <c r="GG375" s="77"/>
      <c r="GH375" s="77"/>
      <c r="GI375" s="77"/>
      <c r="GJ375" s="77"/>
      <c r="GK375" s="77"/>
      <c r="GL375" s="77"/>
      <c r="GM375" s="77"/>
      <c r="GN375" s="77"/>
      <c r="GO375" s="77"/>
      <c r="GP375" s="77"/>
      <c r="GQ375" s="77"/>
      <c r="GR375" s="77"/>
      <c r="GS375" s="77"/>
      <c r="GT375" s="77"/>
      <c r="GU375" s="77"/>
      <c r="GV375" s="77"/>
      <c r="GW375" s="77"/>
      <c r="GX375" s="77"/>
      <c r="GY375" s="77"/>
      <c r="GZ375" s="77"/>
      <c r="HA375" s="77"/>
      <c r="HB375" s="77"/>
      <c r="HC375" s="77"/>
      <c r="HD375" s="77"/>
      <c r="HE375" s="77"/>
      <c r="HF375" s="77"/>
      <c r="HG375" s="77"/>
      <c r="HH375" s="77"/>
      <c r="HI375" s="77"/>
      <c r="HJ375" s="77"/>
      <c r="HK375" s="77"/>
      <c r="HL375" s="77"/>
      <c r="HM375" s="77"/>
      <c r="HN375" s="77"/>
      <c r="HO375" s="77"/>
      <c r="HP375" s="77"/>
      <c r="HQ375" s="77"/>
      <c r="HR375" s="77"/>
      <c r="HS375" s="77"/>
      <c r="HT375" s="77"/>
      <c r="HU375" s="77"/>
      <c r="HV375" s="77"/>
      <c r="HW375" s="77"/>
      <c r="HX375" s="77"/>
      <c r="HY375" s="77"/>
    </row>
    <row r="376" spans="1:233">
      <c r="A376" s="77">
        <v>1595</v>
      </c>
      <c r="B376" s="77">
        <v>649</v>
      </c>
      <c r="C376" s="77" t="s">
        <v>27</v>
      </c>
      <c r="D376" s="77" t="s">
        <v>32</v>
      </c>
      <c r="E376" s="77" t="s">
        <v>75</v>
      </c>
      <c r="F376" s="77" t="s">
        <v>210</v>
      </c>
      <c r="G376" s="77" t="s">
        <v>473</v>
      </c>
      <c r="H376" s="77" t="s">
        <v>468</v>
      </c>
      <c r="I376" s="77" t="s">
        <v>277</v>
      </c>
      <c r="J376" s="454" t="s">
        <v>481</v>
      </c>
      <c r="K376" s="410">
        <v>36595</v>
      </c>
      <c r="L376" s="410">
        <v>37695</v>
      </c>
      <c r="M376" s="77" t="s">
        <v>30</v>
      </c>
      <c r="N376" s="271">
        <v>3000000</v>
      </c>
      <c r="O376" s="271">
        <v>-528.55785300000002</v>
      </c>
      <c r="P376" s="411">
        <v>3.6</v>
      </c>
      <c r="Q376" s="271">
        <v>688.63721699999996</v>
      </c>
      <c r="R376" s="271">
        <v>688.71589800000004</v>
      </c>
      <c r="S376" s="411">
        <v>7.8681000000074164E-2</v>
      </c>
      <c r="T376" s="271">
        <v>-41.5874604319322</v>
      </c>
      <c r="U376" s="271">
        <v>539.70608300000004</v>
      </c>
      <c r="V376" s="271">
        <v>0</v>
      </c>
      <c r="W376" s="271">
        <v>498.11862256806785</v>
      </c>
      <c r="X376" s="271">
        <v>-159162.37367299999</v>
      </c>
      <c r="Y376" s="271">
        <v>-158774.447388</v>
      </c>
      <c r="Z376" s="271">
        <v>387.9262849999941</v>
      </c>
      <c r="AA376" s="271">
        <v>-110.19233756807375</v>
      </c>
      <c r="AB376" s="271">
        <v>-159162.37367299999</v>
      </c>
      <c r="AC376" s="271">
        <v>-158774.447388</v>
      </c>
      <c r="AD376" s="271">
        <v>387.9262849999941</v>
      </c>
      <c r="AF376" s="271">
        <v>-11303.209686405002</v>
      </c>
      <c r="AG376" s="402">
        <v>111000</v>
      </c>
      <c r="AH376" s="402">
        <v>-47774.447388000001</v>
      </c>
      <c r="AI376" s="402">
        <v>98341.372567999992</v>
      </c>
      <c r="AJ376" s="402">
        <v>98341.372567999992</v>
      </c>
      <c r="AK376" s="402">
        <v>-138354.37134700001</v>
      </c>
      <c r="AL376" s="402">
        <v>387.9262849999941</v>
      </c>
      <c r="AM376" s="403" t="s">
        <v>549</v>
      </c>
      <c r="AN376" s="45" t="s">
        <v>545</v>
      </c>
      <c r="AO376" s="45">
        <v>15</v>
      </c>
      <c r="AP376" s="45">
        <v>15</v>
      </c>
      <c r="AR376" s="412"/>
      <c r="AS376" s="176"/>
      <c r="AV376" s="77"/>
      <c r="AW376" s="77"/>
      <c r="AX376" s="77"/>
      <c r="AY376" s="77"/>
      <c r="AZ376" s="77"/>
      <c r="BA376" s="77"/>
      <c r="BB376" s="77"/>
      <c r="BC376" s="77"/>
      <c r="BD376" s="77"/>
      <c r="BE376" s="77"/>
      <c r="BF376" s="77"/>
      <c r="BG376" s="77"/>
      <c r="BH376" s="77"/>
      <c r="BI376" s="77"/>
      <c r="BJ376" s="77"/>
      <c r="BK376" s="77"/>
      <c r="BL376" s="77"/>
      <c r="BM376" s="77"/>
      <c r="BN376" s="77"/>
      <c r="BO376" s="77"/>
      <c r="BP376" s="77"/>
      <c r="BQ376" s="77"/>
      <c r="BR376" s="77"/>
      <c r="BS376" s="77"/>
      <c r="BT376" s="77"/>
      <c r="BU376" s="77"/>
      <c r="BV376" s="77"/>
      <c r="BW376" s="77"/>
      <c r="BX376" s="77"/>
      <c r="BY376" s="77"/>
      <c r="BZ376" s="77"/>
      <c r="CA376" s="77"/>
      <c r="CB376" s="77"/>
      <c r="CC376" s="77"/>
      <c r="CD376" s="77"/>
      <c r="CE376" s="77"/>
      <c r="CF376" s="77"/>
      <c r="CG376" s="77"/>
      <c r="CH376" s="77"/>
      <c r="CI376" s="77"/>
      <c r="CJ376" s="77"/>
      <c r="CK376" s="77"/>
      <c r="CL376" s="77"/>
      <c r="CM376" s="77"/>
      <c r="CN376" s="77"/>
      <c r="CO376" s="77"/>
      <c r="CP376" s="77"/>
      <c r="CQ376" s="77"/>
      <c r="CR376" s="77"/>
      <c r="CS376" s="77"/>
      <c r="CT376" s="77"/>
      <c r="CU376" s="77"/>
      <c r="CV376" s="77"/>
      <c r="CW376" s="77"/>
      <c r="CX376" s="77"/>
      <c r="CY376" s="77"/>
      <c r="CZ376" s="77"/>
      <c r="DA376" s="77"/>
      <c r="DB376" s="77"/>
      <c r="DC376" s="77"/>
      <c r="DD376" s="77"/>
      <c r="DE376" s="77"/>
      <c r="DF376" s="77"/>
      <c r="DG376" s="77"/>
      <c r="DH376" s="77"/>
      <c r="DI376" s="77"/>
      <c r="DJ376" s="77"/>
      <c r="DK376" s="77"/>
      <c r="DL376" s="77"/>
      <c r="DM376" s="77"/>
      <c r="DN376" s="77"/>
      <c r="DO376" s="77"/>
      <c r="DP376" s="77"/>
      <c r="DQ376" s="77"/>
      <c r="DR376" s="77"/>
      <c r="DS376" s="77"/>
      <c r="DT376" s="77"/>
      <c r="DU376" s="77"/>
      <c r="DV376" s="77"/>
      <c r="DW376" s="77"/>
      <c r="DX376" s="77"/>
      <c r="DY376" s="77"/>
      <c r="DZ376" s="77"/>
      <c r="EA376" s="77"/>
      <c r="EB376" s="77"/>
      <c r="EC376" s="77"/>
      <c r="ED376" s="77"/>
      <c r="EE376" s="77"/>
      <c r="EF376" s="77"/>
      <c r="EG376" s="77"/>
      <c r="EH376" s="77"/>
      <c r="EI376" s="77"/>
      <c r="EJ376" s="77"/>
      <c r="EK376" s="77"/>
      <c r="EL376" s="77"/>
      <c r="EM376" s="77"/>
      <c r="EN376" s="77"/>
      <c r="EO376" s="77"/>
      <c r="EP376" s="77"/>
      <c r="EQ376" s="77"/>
      <c r="ER376" s="77"/>
      <c r="ES376" s="77"/>
      <c r="ET376" s="77"/>
      <c r="EU376" s="77"/>
      <c r="EV376" s="77"/>
      <c r="EW376" s="77"/>
      <c r="EX376" s="77"/>
      <c r="EY376" s="77"/>
      <c r="EZ376" s="77"/>
      <c r="FA376" s="77"/>
      <c r="FB376" s="77"/>
      <c r="FC376" s="77"/>
      <c r="FD376" s="77"/>
      <c r="FE376" s="77"/>
      <c r="FF376" s="77"/>
      <c r="FG376" s="77"/>
      <c r="FH376" s="77"/>
      <c r="FI376" s="77"/>
      <c r="FJ376" s="77"/>
      <c r="FK376" s="77"/>
      <c r="FL376" s="77"/>
      <c r="FM376" s="77"/>
      <c r="FN376" s="77"/>
      <c r="FO376" s="77"/>
      <c r="FP376" s="77"/>
      <c r="FQ376" s="77"/>
      <c r="FR376" s="77"/>
      <c r="FS376" s="77"/>
      <c r="FT376" s="77"/>
      <c r="FU376" s="77"/>
      <c r="FV376" s="77"/>
      <c r="FW376" s="77"/>
      <c r="FX376" s="77"/>
      <c r="FY376" s="77"/>
      <c r="FZ376" s="77"/>
      <c r="GA376" s="77"/>
      <c r="GB376" s="77"/>
      <c r="GC376" s="77"/>
      <c r="GD376" s="77"/>
      <c r="GE376" s="77"/>
      <c r="GF376" s="77"/>
      <c r="GG376" s="77"/>
      <c r="GH376" s="77"/>
      <c r="GI376" s="77"/>
      <c r="GJ376" s="77"/>
      <c r="GK376" s="77"/>
      <c r="GL376" s="77"/>
      <c r="GM376" s="77"/>
      <c r="GN376" s="77"/>
      <c r="GO376" s="77"/>
      <c r="GP376" s="77"/>
      <c r="GQ376" s="77"/>
      <c r="GR376" s="77"/>
      <c r="GS376" s="77"/>
      <c r="GT376" s="77"/>
      <c r="GU376" s="77"/>
      <c r="GV376" s="77"/>
      <c r="GW376" s="77"/>
      <c r="GX376" s="77"/>
      <c r="GY376" s="77"/>
      <c r="GZ376" s="77"/>
      <c r="HA376" s="77"/>
      <c r="HB376" s="77"/>
      <c r="HC376" s="77"/>
      <c r="HD376" s="77"/>
      <c r="HE376" s="77"/>
      <c r="HF376" s="77"/>
      <c r="HG376" s="77"/>
      <c r="HH376" s="77"/>
      <c r="HI376" s="77"/>
      <c r="HJ376" s="77"/>
      <c r="HK376" s="77"/>
      <c r="HL376" s="77"/>
      <c r="HM376" s="77"/>
      <c r="HN376" s="77"/>
      <c r="HO376" s="77"/>
      <c r="HP376" s="77"/>
      <c r="HQ376" s="77"/>
      <c r="HR376" s="77"/>
      <c r="HS376" s="77"/>
      <c r="HT376" s="77"/>
      <c r="HU376" s="77"/>
      <c r="HV376" s="77"/>
      <c r="HW376" s="77"/>
      <c r="HX376" s="77"/>
      <c r="HY376" s="77"/>
    </row>
    <row r="377" spans="1:233">
      <c r="A377" s="77">
        <v>1596</v>
      </c>
      <c r="B377" s="77">
        <v>650</v>
      </c>
      <c r="C377" s="77" t="s">
        <v>27</v>
      </c>
      <c r="D377" s="77" t="s">
        <v>28</v>
      </c>
      <c r="E377" s="77" t="s">
        <v>334</v>
      </c>
      <c r="F377" s="77" t="s">
        <v>200</v>
      </c>
      <c r="G377" s="77" t="s">
        <v>473</v>
      </c>
      <c r="H377" s="77" t="s">
        <v>482</v>
      </c>
      <c r="I377" s="77" t="s">
        <v>97</v>
      </c>
      <c r="J377" s="454" t="s">
        <v>469</v>
      </c>
      <c r="K377" s="410">
        <v>36896</v>
      </c>
      <c r="L377" s="410">
        <v>38722</v>
      </c>
      <c r="M377" s="77" t="s">
        <v>30</v>
      </c>
      <c r="N377" s="271">
        <v>10000000</v>
      </c>
      <c r="O377" s="271">
        <v>-4089.3412440000002</v>
      </c>
      <c r="P377" s="411">
        <v>1.29</v>
      </c>
      <c r="Q377" s="271">
        <v>160.55767700000001</v>
      </c>
      <c r="R377" s="271">
        <v>149.92967200000001</v>
      </c>
      <c r="S377" s="411">
        <v>-10.628005000000002</v>
      </c>
      <c r="T377" s="271">
        <v>43461.53918793823</v>
      </c>
      <c r="U377" s="271">
        <v>531.15033800000003</v>
      </c>
      <c r="V377" s="271">
        <v>0</v>
      </c>
      <c r="W377" s="271">
        <v>43992.689525938229</v>
      </c>
      <c r="X377" s="271">
        <v>-96976.451427000007</v>
      </c>
      <c r="Y377" s="271">
        <v>-53749.335275999998</v>
      </c>
      <c r="Z377" s="271">
        <v>43227.116151000009</v>
      </c>
      <c r="AA377" s="271">
        <v>-765.57337493821979</v>
      </c>
      <c r="AB377" s="271">
        <v>-96976.451427000007</v>
      </c>
      <c r="AC377" s="271">
        <v>-53749.335275999998</v>
      </c>
      <c r="AD377" s="271">
        <v>43227.116151000009</v>
      </c>
      <c r="AF377" s="271">
        <v>-23544.382212330001</v>
      </c>
      <c r="AG377" s="402">
        <v>0</v>
      </c>
      <c r="AH377" s="402">
        <v>-53749.335275999998</v>
      </c>
      <c r="AI377" s="402">
        <v>-53749.335275999998</v>
      </c>
      <c r="AJ377" s="402">
        <v>-53749.335275999998</v>
      </c>
      <c r="AK377" s="402">
        <v>43738.551036999997</v>
      </c>
      <c r="AL377" s="402">
        <v>43227.116151000009</v>
      </c>
      <c r="AM377" s="403" t="s">
        <v>514</v>
      </c>
      <c r="AN377" s="45">
        <v>6</v>
      </c>
      <c r="AO377" s="45" t="s">
        <v>545</v>
      </c>
      <c r="AP377" s="45">
        <v>6</v>
      </c>
      <c r="AR377" s="412"/>
      <c r="AS377" s="176"/>
    </row>
    <row r="378" spans="1:233">
      <c r="A378" s="77">
        <v>1597</v>
      </c>
      <c r="B378" s="77">
        <v>651</v>
      </c>
      <c r="C378" s="77" t="s">
        <v>27</v>
      </c>
      <c r="D378" s="77" t="s">
        <v>28</v>
      </c>
      <c r="E378" s="77" t="s">
        <v>369</v>
      </c>
      <c r="F378" s="77" t="s">
        <v>205</v>
      </c>
      <c r="G378" s="77" t="s">
        <v>476</v>
      </c>
      <c r="H378" s="77" t="s">
        <v>468</v>
      </c>
      <c r="I378" s="77" t="s">
        <v>451</v>
      </c>
      <c r="J378" s="454" t="s">
        <v>481</v>
      </c>
      <c r="K378" s="410">
        <v>36896</v>
      </c>
      <c r="L378" s="410">
        <v>38722</v>
      </c>
      <c r="M378" s="77" t="s">
        <v>30</v>
      </c>
      <c r="N378" s="271">
        <v>10000000</v>
      </c>
      <c r="O378" s="271">
        <v>-4226.2756829999998</v>
      </c>
      <c r="P378" s="411">
        <v>2.19</v>
      </c>
      <c r="Q378" s="271">
        <v>145.469424</v>
      </c>
      <c r="R378" s="271">
        <v>145.47922600000001</v>
      </c>
      <c r="S378" s="411">
        <v>9.8020000000076379E-3</v>
      </c>
      <c r="T378" s="271">
        <v>-41.425954244798277</v>
      </c>
      <c r="U378" s="271">
        <v>562.34079299999996</v>
      </c>
      <c r="V378" s="271">
        <v>0</v>
      </c>
      <c r="W378" s="271">
        <v>520.91483875520169</v>
      </c>
      <c r="X378" s="271">
        <v>351295.00395699998</v>
      </c>
      <c r="Y378" s="271">
        <v>351994.55592000001</v>
      </c>
      <c r="Z378" s="271">
        <v>699.55196300003445</v>
      </c>
      <c r="AA378" s="271">
        <v>178.63712424483276</v>
      </c>
      <c r="AB378" s="271">
        <v>351295.00395699998</v>
      </c>
      <c r="AC378" s="271">
        <v>351994.55592000001</v>
      </c>
      <c r="AD378" s="271">
        <v>699.55196300003445</v>
      </c>
      <c r="AF378" s="271">
        <v>-41713.340991209996</v>
      </c>
      <c r="AG378" s="402">
        <v>0</v>
      </c>
      <c r="AH378" s="402">
        <v>351994.55592000001</v>
      </c>
      <c r="AI378" s="402">
        <v>351994.55592000001</v>
      </c>
      <c r="AJ378" s="402">
        <v>351994.55592000001</v>
      </c>
      <c r="AK378" s="402">
        <v>264535.932042</v>
      </c>
      <c r="AL378" s="402">
        <v>699.55196300003445</v>
      </c>
      <c r="AM378" s="403" t="s">
        <v>514</v>
      </c>
      <c r="AN378" s="45" t="s">
        <v>545</v>
      </c>
      <c r="AO378" s="45">
        <v>9</v>
      </c>
      <c r="AP378" s="45">
        <v>9</v>
      </c>
      <c r="AR378" s="412"/>
      <c r="AS378" s="176"/>
    </row>
    <row r="379" spans="1:233">
      <c r="A379" s="77">
        <v>1598</v>
      </c>
      <c r="B379" s="77">
        <v>652</v>
      </c>
      <c r="C379" s="77" t="s">
        <v>27</v>
      </c>
      <c r="D379" s="77" t="s">
        <v>28</v>
      </c>
      <c r="E379" s="77" t="s">
        <v>325</v>
      </c>
      <c r="F379" s="77" t="s">
        <v>202</v>
      </c>
      <c r="G379" s="77" t="s">
        <v>471</v>
      </c>
      <c r="H379" s="77" t="s">
        <v>472</v>
      </c>
      <c r="I379" s="77" t="s">
        <v>267</v>
      </c>
      <c r="J379" s="454" t="s">
        <v>479</v>
      </c>
      <c r="K379" s="410">
        <v>36899</v>
      </c>
      <c r="L379" s="410">
        <v>38725</v>
      </c>
      <c r="M379" s="77" t="s">
        <v>30</v>
      </c>
      <c r="N379" s="271">
        <v>10000000</v>
      </c>
      <c r="O379" s="271">
        <v>-4040.9014549999997</v>
      </c>
      <c r="P379" s="411">
        <v>0.3</v>
      </c>
      <c r="Q379" s="271">
        <v>29.913039000000001</v>
      </c>
      <c r="R379" s="271">
        <v>29.921341000000002</v>
      </c>
      <c r="S379" s="411">
        <v>8.3020000000004757E-3</v>
      </c>
      <c r="T379" s="271">
        <v>-33.547563879411918</v>
      </c>
      <c r="U379" s="271">
        <v>134.68061599999999</v>
      </c>
      <c r="V379" s="271">
        <v>0</v>
      </c>
      <c r="W379" s="271">
        <v>101.13305212058808</v>
      </c>
      <c r="X379" s="271">
        <v>7362.2409250000001</v>
      </c>
      <c r="Y379" s="271">
        <v>7410.7331800000002</v>
      </c>
      <c r="Z379" s="271">
        <v>48.492255000000114</v>
      </c>
      <c r="AA379" s="271">
        <v>-52.640797120587962</v>
      </c>
      <c r="AB379" s="271">
        <v>7362.2409250000001</v>
      </c>
      <c r="AC379" s="271">
        <v>7410.7331800000002</v>
      </c>
      <c r="AD379" s="271">
        <v>48.492255000000114</v>
      </c>
      <c r="AF379" s="271">
        <v>-16618.207233687499</v>
      </c>
      <c r="AG379" s="402">
        <v>0</v>
      </c>
      <c r="AH379" s="402">
        <v>7410.7331800000002</v>
      </c>
      <c r="AI379" s="402">
        <v>7410.7331800000002</v>
      </c>
      <c r="AJ379" s="402">
        <v>7410.7331800000002</v>
      </c>
      <c r="AK379" s="402">
        <v>30107.622809</v>
      </c>
      <c r="AL379" s="402">
        <v>48.492255000000114</v>
      </c>
      <c r="AM379" s="403" t="s">
        <v>514</v>
      </c>
      <c r="AN379" s="45">
        <v>5</v>
      </c>
      <c r="AO379" s="45" t="s">
        <v>545</v>
      </c>
      <c r="AP379" s="45">
        <v>5</v>
      </c>
      <c r="AR379" s="412"/>
      <c r="AS379" s="176"/>
      <c r="AV379" s="77"/>
      <c r="AW379" s="77"/>
      <c r="AX379" s="77"/>
      <c r="AY379" s="77"/>
      <c r="AZ379" s="77"/>
      <c r="BA379" s="77"/>
      <c r="BB379" s="77"/>
      <c r="BC379" s="77"/>
      <c r="BD379" s="77"/>
      <c r="BE379" s="77"/>
      <c r="BF379" s="77"/>
      <c r="BG379" s="77"/>
      <c r="BH379" s="77"/>
      <c r="BI379" s="77"/>
      <c r="BJ379" s="77"/>
      <c r="BK379" s="77"/>
      <c r="BL379" s="77"/>
      <c r="BM379" s="77"/>
      <c r="BN379" s="77"/>
      <c r="BO379" s="77"/>
      <c r="BP379" s="77"/>
      <c r="BQ379" s="77"/>
      <c r="BR379" s="77"/>
      <c r="BS379" s="77"/>
      <c r="BT379" s="77"/>
      <c r="BU379" s="77"/>
      <c r="BV379" s="77"/>
      <c r="BW379" s="77"/>
      <c r="BX379" s="77"/>
      <c r="BY379" s="77"/>
      <c r="BZ379" s="77"/>
      <c r="CA379" s="77"/>
      <c r="CB379" s="77"/>
      <c r="CC379" s="77"/>
      <c r="CD379" s="77"/>
      <c r="CE379" s="77"/>
      <c r="CF379" s="77"/>
      <c r="CG379" s="77"/>
      <c r="CH379" s="77"/>
      <c r="CI379" s="77"/>
      <c r="CJ379" s="77"/>
      <c r="CK379" s="77"/>
      <c r="CL379" s="77"/>
      <c r="CM379" s="77"/>
      <c r="CN379" s="77"/>
      <c r="CO379" s="77"/>
      <c r="CP379" s="77"/>
      <c r="CQ379" s="77"/>
      <c r="CR379" s="77"/>
      <c r="CS379" s="77"/>
      <c r="CT379" s="77"/>
      <c r="CU379" s="77"/>
      <c r="CV379" s="77"/>
      <c r="CW379" s="77"/>
      <c r="CX379" s="77"/>
      <c r="CY379" s="77"/>
      <c r="CZ379" s="77"/>
      <c r="DA379" s="77"/>
      <c r="DB379" s="77"/>
      <c r="DC379" s="77"/>
      <c r="DD379" s="77"/>
      <c r="DE379" s="77"/>
      <c r="DF379" s="77"/>
      <c r="DG379" s="77"/>
      <c r="DH379" s="77"/>
      <c r="DI379" s="77"/>
      <c r="DJ379" s="77"/>
      <c r="DK379" s="77"/>
      <c r="DL379" s="77"/>
      <c r="DM379" s="77"/>
      <c r="DN379" s="77"/>
      <c r="DO379" s="77"/>
      <c r="DP379" s="77"/>
      <c r="DQ379" s="77"/>
      <c r="DR379" s="77"/>
      <c r="DS379" s="77"/>
      <c r="DT379" s="77"/>
      <c r="DU379" s="77"/>
      <c r="DV379" s="77"/>
      <c r="DW379" s="77"/>
      <c r="DX379" s="77"/>
      <c r="DY379" s="77"/>
      <c r="DZ379" s="77"/>
      <c r="EA379" s="77"/>
      <c r="EB379" s="77"/>
      <c r="EC379" s="77"/>
      <c r="ED379" s="77"/>
      <c r="EE379" s="77"/>
      <c r="EF379" s="77"/>
      <c r="EG379" s="77"/>
      <c r="EH379" s="77"/>
      <c r="EI379" s="77"/>
      <c r="EJ379" s="77"/>
      <c r="EK379" s="77"/>
      <c r="EL379" s="77"/>
      <c r="EM379" s="77"/>
      <c r="EN379" s="77"/>
      <c r="EO379" s="77"/>
      <c r="EP379" s="77"/>
      <c r="EQ379" s="77"/>
      <c r="ER379" s="77"/>
      <c r="ES379" s="77"/>
      <c r="ET379" s="77"/>
      <c r="EU379" s="77"/>
      <c r="EV379" s="77"/>
      <c r="EW379" s="77"/>
      <c r="EX379" s="77"/>
      <c r="EY379" s="77"/>
      <c r="EZ379" s="77"/>
      <c r="FA379" s="77"/>
      <c r="FB379" s="77"/>
      <c r="FC379" s="77"/>
      <c r="FD379" s="77"/>
      <c r="FE379" s="77"/>
      <c r="FF379" s="77"/>
      <c r="FG379" s="77"/>
      <c r="FH379" s="77"/>
      <c r="FI379" s="77"/>
      <c r="FJ379" s="77"/>
      <c r="FK379" s="77"/>
      <c r="FL379" s="77"/>
      <c r="FM379" s="77"/>
      <c r="FN379" s="77"/>
      <c r="FO379" s="77"/>
      <c r="FP379" s="77"/>
      <c r="FQ379" s="77"/>
      <c r="FR379" s="77"/>
      <c r="FS379" s="77"/>
      <c r="FT379" s="77"/>
      <c r="FU379" s="77"/>
      <c r="FV379" s="77"/>
      <c r="FW379" s="77"/>
      <c r="FX379" s="77"/>
      <c r="FY379" s="77"/>
      <c r="FZ379" s="77"/>
      <c r="GA379" s="77"/>
      <c r="GB379" s="77"/>
      <c r="GC379" s="77"/>
      <c r="GD379" s="77"/>
      <c r="GE379" s="77"/>
      <c r="GF379" s="77"/>
      <c r="GG379" s="77"/>
      <c r="GH379" s="77"/>
      <c r="GI379" s="77"/>
      <c r="GJ379" s="77"/>
      <c r="GK379" s="77"/>
      <c r="GL379" s="77"/>
      <c r="GM379" s="77"/>
      <c r="GN379" s="77"/>
      <c r="GO379" s="77"/>
      <c r="GP379" s="77"/>
      <c r="GQ379" s="77"/>
      <c r="GR379" s="77"/>
      <c r="GS379" s="77"/>
      <c r="GT379" s="77"/>
      <c r="GU379" s="77"/>
      <c r="GV379" s="77"/>
      <c r="GW379" s="77"/>
      <c r="GX379" s="77"/>
      <c r="GY379" s="77"/>
      <c r="GZ379" s="77"/>
      <c r="HA379" s="77"/>
      <c r="HB379" s="77"/>
      <c r="HC379" s="77"/>
      <c r="HD379" s="77"/>
      <c r="HE379" s="77"/>
      <c r="HF379" s="77"/>
      <c r="HG379" s="77"/>
      <c r="HH379" s="77"/>
      <c r="HI379" s="77"/>
      <c r="HJ379" s="77"/>
      <c r="HK379" s="77"/>
      <c r="HL379" s="77"/>
      <c r="HM379" s="77"/>
      <c r="HN379" s="77"/>
      <c r="HO379" s="77"/>
      <c r="HP379" s="77"/>
      <c r="HQ379" s="77"/>
      <c r="HR379" s="77"/>
      <c r="HS379" s="77"/>
      <c r="HT379" s="77"/>
      <c r="HU379" s="77"/>
      <c r="HV379" s="77"/>
      <c r="HW379" s="77"/>
      <c r="HX379" s="77"/>
      <c r="HY379" s="77"/>
    </row>
    <row r="380" spans="1:233">
      <c r="A380" s="77">
        <v>1599</v>
      </c>
      <c r="B380" s="77">
        <v>653</v>
      </c>
      <c r="C380" s="77" t="s">
        <v>27</v>
      </c>
      <c r="D380" s="77" t="s">
        <v>28</v>
      </c>
      <c r="E380" s="77" t="s">
        <v>251</v>
      </c>
      <c r="F380" s="77" t="s">
        <v>202</v>
      </c>
      <c r="G380" s="77" t="s">
        <v>473</v>
      </c>
      <c r="H380" s="77" t="s">
        <v>488</v>
      </c>
      <c r="I380" s="77" t="s">
        <v>267</v>
      </c>
      <c r="J380" s="454" t="s">
        <v>469</v>
      </c>
      <c r="K380" s="410">
        <v>36899</v>
      </c>
      <c r="L380" s="410">
        <v>38725</v>
      </c>
      <c r="M380" s="77" t="s">
        <v>30</v>
      </c>
      <c r="N380" s="271">
        <v>10000000</v>
      </c>
      <c r="O380" s="271">
        <v>-4135.4369470000001</v>
      </c>
      <c r="P380" s="411">
        <v>1.19</v>
      </c>
      <c r="Q380" s="271">
        <v>90.43853</v>
      </c>
      <c r="R380" s="271">
        <v>77.471906000000004</v>
      </c>
      <c r="S380" s="411">
        <v>-12.966623999999996</v>
      </c>
      <c r="T380" s="271">
        <v>53622.655967456914</v>
      </c>
      <c r="U380" s="271">
        <v>336.12298700000002</v>
      </c>
      <c r="V380" s="271">
        <v>0</v>
      </c>
      <c r="W380" s="271">
        <v>53958.778954456917</v>
      </c>
      <c r="X380" s="271">
        <v>145712.01710699999</v>
      </c>
      <c r="Y380" s="271">
        <v>200675.587868</v>
      </c>
      <c r="Z380" s="271">
        <v>54963.57076100001</v>
      </c>
      <c r="AA380" s="271">
        <v>1004.7918065430931</v>
      </c>
      <c r="AB380" s="271">
        <v>145712.01710699999</v>
      </c>
      <c r="AC380" s="271">
        <v>200675.587868</v>
      </c>
      <c r="AD380" s="271">
        <v>54963.57076100001</v>
      </c>
      <c r="AF380" s="271">
        <v>-17006.984444537498</v>
      </c>
      <c r="AG380" s="402">
        <v>0</v>
      </c>
      <c r="AH380" s="402">
        <v>200675.587868</v>
      </c>
      <c r="AI380" s="402">
        <v>200675.587868</v>
      </c>
      <c r="AJ380" s="402">
        <v>200675.587868</v>
      </c>
      <c r="AK380" s="402">
        <v>144592.245326</v>
      </c>
      <c r="AL380" s="402">
        <v>54963.57076100001</v>
      </c>
      <c r="AM380" s="403" t="s">
        <v>514</v>
      </c>
      <c r="AN380" s="45">
        <v>5</v>
      </c>
      <c r="AO380" s="45" t="s">
        <v>545</v>
      </c>
      <c r="AP380" s="45">
        <v>5</v>
      </c>
      <c r="AR380" s="412"/>
      <c r="AS380" s="176"/>
    </row>
    <row r="381" spans="1:233">
      <c r="A381" s="77">
        <v>1600</v>
      </c>
      <c r="B381" s="77">
        <v>654</v>
      </c>
      <c r="C381" s="77" t="s">
        <v>27</v>
      </c>
      <c r="D381" s="77" t="s">
        <v>28</v>
      </c>
      <c r="E381" s="77" t="s">
        <v>263</v>
      </c>
      <c r="F381" s="77" t="s">
        <v>209</v>
      </c>
      <c r="G381" s="77" t="s">
        <v>474</v>
      </c>
      <c r="H381" s="77" t="s">
        <v>478</v>
      </c>
      <c r="I381" s="77" t="s">
        <v>264</v>
      </c>
      <c r="J381" s="454" t="s">
        <v>469</v>
      </c>
      <c r="K381" s="410">
        <v>36899</v>
      </c>
      <c r="L381" s="410">
        <v>38726</v>
      </c>
      <c r="M381" s="77" t="s">
        <v>45</v>
      </c>
      <c r="N381" s="271">
        <v>-10000000</v>
      </c>
      <c r="O381" s="271">
        <v>4135.4326230000006</v>
      </c>
      <c r="P381" s="411">
        <v>0.27</v>
      </c>
      <c r="Q381" s="271">
        <v>22.294623000000001</v>
      </c>
      <c r="R381" s="271">
        <v>22.294087999999999</v>
      </c>
      <c r="S381" s="411">
        <v>-5.3500000000283876E-4</v>
      </c>
      <c r="T381" s="271">
        <v>-2.2124564533167397</v>
      </c>
      <c r="U381" s="271">
        <v>-100.848675</v>
      </c>
      <c r="V381" s="271">
        <v>0</v>
      </c>
      <c r="W381" s="271">
        <v>-103.06113145331673</v>
      </c>
      <c r="X381" s="271">
        <v>-26523.665774000001</v>
      </c>
      <c r="Y381" s="271">
        <v>-26589.521726999999</v>
      </c>
      <c r="Z381" s="271">
        <v>-65.855952999998408</v>
      </c>
      <c r="AA381" s="271">
        <v>37.205178453318325</v>
      </c>
      <c r="AB381" s="271">
        <v>-23488.032226165698</v>
      </c>
      <c r="AC381" s="271">
        <v>-23451.958163214</v>
      </c>
      <c r="AD381" s="271">
        <v>36.074062951698579</v>
      </c>
      <c r="AF381" s="271">
        <v>8163.3439978020006</v>
      </c>
      <c r="AG381" s="402">
        <v>0</v>
      </c>
      <c r="AH381" s="402">
        <v>-23451.958163214</v>
      </c>
      <c r="AI381" s="402">
        <v>-23451.958163214</v>
      </c>
      <c r="AJ381" s="402">
        <v>-23451.958163214</v>
      </c>
      <c r="AK381" s="402">
        <v>5680.4334591368024</v>
      </c>
      <c r="AL381" s="402">
        <v>36.074062951698579</v>
      </c>
      <c r="AM381" s="403" t="s">
        <v>514</v>
      </c>
      <c r="AN381" s="45">
        <v>3</v>
      </c>
      <c r="AO381" s="45" t="s">
        <v>545</v>
      </c>
      <c r="AP381" s="45">
        <v>3</v>
      </c>
      <c r="AR381" s="412"/>
      <c r="AS381" s="176"/>
      <c r="AV381" s="77"/>
      <c r="AW381" s="77"/>
      <c r="AX381" s="77"/>
      <c r="AY381" s="77"/>
      <c r="AZ381" s="77"/>
      <c r="BA381" s="77"/>
      <c r="BB381" s="77"/>
      <c r="BC381" s="77"/>
      <c r="BD381" s="77"/>
      <c r="BE381" s="77"/>
      <c r="BF381" s="77"/>
      <c r="BG381" s="77"/>
      <c r="BH381" s="77"/>
      <c r="BI381" s="77"/>
      <c r="BJ381" s="77"/>
      <c r="BK381" s="77"/>
      <c r="BL381" s="77"/>
      <c r="BM381" s="77"/>
      <c r="BN381" s="77"/>
      <c r="BO381" s="77"/>
      <c r="BP381" s="77"/>
      <c r="BQ381" s="77"/>
      <c r="BR381" s="77"/>
      <c r="BS381" s="77"/>
      <c r="BT381" s="77"/>
      <c r="BU381" s="77"/>
      <c r="BV381" s="77"/>
      <c r="BW381" s="77"/>
      <c r="BX381" s="77"/>
      <c r="BY381" s="77"/>
      <c r="BZ381" s="77"/>
      <c r="CA381" s="77"/>
      <c r="CB381" s="77"/>
      <c r="CC381" s="77"/>
      <c r="CD381" s="77"/>
      <c r="CE381" s="77"/>
      <c r="CF381" s="77"/>
      <c r="CG381" s="77"/>
      <c r="CH381" s="77"/>
      <c r="CI381" s="77"/>
      <c r="CJ381" s="77"/>
      <c r="CK381" s="77"/>
      <c r="CL381" s="77"/>
      <c r="CM381" s="77"/>
      <c r="CN381" s="77"/>
      <c r="CO381" s="77"/>
      <c r="CP381" s="77"/>
      <c r="CQ381" s="77"/>
      <c r="CR381" s="77"/>
      <c r="CS381" s="77"/>
      <c r="CT381" s="77"/>
      <c r="CU381" s="77"/>
      <c r="CV381" s="77"/>
      <c r="CW381" s="77"/>
      <c r="CX381" s="77"/>
      <c r="CY381" s="77"/>
      <c r="CZ381" s="77"/>
      <c r="DA381" s="77"/>
      <c r="DB381" s="77"/>
      <c r="DC381" s="77"/>
      <c r="DD381" s="77"/>
      <c r="DE381" s="77"/>
      <c r="DF381" s="77"/>
      <c r="DG381" s="77"/>
      <c r="DH381" s="77"/>
      <c r="DI381" s="77"/>
      <c r="DJ381" s="77"/>
      <c r="DK381" s="77"/>
      <c r="DL381" s="77"/>
      <c r="DM381" s="77"/>
      <c r="DN381" s="77"/>
      <c r="DO381" s="77"/>
      <c r="DP381" s="77"/>
      <c r="DQ381" s="77"/>
      <c r="DR381" s="77"/>
      <c r="DS381" s="77"/>
      <c r="DT381" s="77"/>
      <c r="DU381" s="77"/>
      <c r="DV381" s="77"/>
      <c r="DW381" s="77"/>
      <c r="DX381" s="77"/>
      <c r="DY381" s="77"/>
      <c r="DZ381" s="77"/>
      <c r="EA381" s="77"/>
      <c r="EB381" s="77"/>
      <c r="EC381" s="77"/>
      <c r="ED381" s="77"/>
      <c r="EE381" s="77"/>
      <c r="EF381" s="77"/>
      <c r="EG381" s="77"/>
      <c r="EH381" s="77"/>
      <c r="EI381" s="77"/>
      <c r="EJ381" s="77"/>
      <c r="EK381" s="77"/>
      <c r="EL381" s="77"/>
      <c r="EM381" s="77"/>
      <c r="EN381" s="77"/>
      <c r="EO381" s="77"/>
      <c r="EP381" s="77"/>
      <c r="EQ381" s="77"/>
      <c r="ER381" s="77"/>
      <c r="ES381" s="77"/>
      <c r="ET381" s="77"/>
      <c r="EU381" s="77"/>
      <c r="EV381" s="77"/>
      <c r="EW381" s="77"/>
      <c r="EX381" s="77"/>
      <c r="EY381" s="77"/>
      <c r="EZ381" s="77"/>
      <c r="FA381" s="77"/>
      <c r="FB381" s="77"/>
      <c r="FC381" s="77"/>
      <c r="FD381" s="77"/>
      <c r="FE381" s="77"/>
      <c r="FF381" s="77"/>
      <c r="FG381" s="77"/>
      <c r="FH381" s="77"/>
      <c r="FI381" s="77"/>
      <c r="FJ381" s="77"/>
      <c r="FK381" s="77"/>
      <c r="FL381" s="77"/>
      <c r="FM381" s="77"/>
      <c r="FN381" s="77"/>
      <c r="FO381" s="77"/>
      <c r="FP381" s="77"/>
      <c r="FQ381" s="77"/>
      <c r="FR381" s="77"/>
      <c r="FS381" s="77"/>
      <c r="FT381" s="77"/>
      <c r="FU381" s="77"/>
      <c r="FV381" s="77"/>
      <c r="FW381" s="77"/>
      <c r="FX381" s="77"/>
      <c r="FY381" s="77"/>
      <c r="FZ381" s="77"/>
      <c r="GA381" s="77"/>
      <c r="GB381" s="77"/>
      <c r="GC381" s="77"/>
      <c r="GD381" s="77"/>
      <c r="GE381" s="77"/>
      <c r="GF381" s="77"/>
      <c r="GG381" s="77"/>
      <c r="GH381" s="77"/>
      <c r="GI381" s="77"/>
      <c r="GJ381" s="77"/>
      <c r="GK381" s="77"/>
      <c r="GL381" s="77"/>
      <c r="GM381" s="77"/>
      <c r="GN381" s="77"/>
      <c r="GO381" s="77"/>
      <c r="GP381" s="77"/>
      <c r="GQ381" s="77"/>
      <c r="GR381" s="77"/>
      <c r="GS381" s="77"/>
      <c r="GT381" s="77"/>
      <c r="GU381" s="77"/>
      <c r="GV381" s="77"/>
      <c r="GW381" s="77"/>
      <c r="GX381" s="77"/>
      <c r="GY381" s="77"/>
      <c r="GZ381" s="77"/>
      <c r="HA381" s="77"/>
      <c r="HB381" s="77"/>
      <c r="HC381" s="77"/>
      <c r="HD381" s="77"/>
      <c r="HE381" s="77"/>
      <c r="HF381" s="77"/>
      <c r="HG381" s="77"/>
      <c r="HH381" s="77"/>
      <c r="HI381" s="77"/>
      <c r="HJ381" s="77"/>
      <c r="HK381" s="77"/>
      <c r="HL381" s="77"/>
      <c r="HM381" s="77"/>
      <c r="HN381" s="77"/>
      <c r="HO381" s="77"/>
      <c r="HP381" s="77"/>
      <c r="HQ381" s="77"/>
      <c r="HR381" s="77"/>
      <c r="HS381" s="77"/>
      <c r="HT381" s="77"/>
      <c r="HU381" s="77"/>
      <c r="HV381" s="77"/>
      <c r="HW381" s="77"/>
      <c r="HX381" s="77"/>
      <c r="HY381" s="77"/>
    </row>
    <row r="382" spans="1:233">
      <c r="A382" s="77">
        <v>1601</v>
      </c>
      <c r="B382" s="77">
        <v>655</v>
      </c>
      <c r="C382" s="77" t="s">
        <v>27</v>
      </c>
      <c r="D382" s="77" t="s">
        <v>28</v>
      </c>
      <c r="E382" s="77" t="s">
        <v>330</v>
      </c>
      <c r="F382" s="77" t="s">
        <v>200</v>
      </c>
      <c r="G382" s="77" t="s">
        <v>477</v>
      </c>
      <c r="H382" s="77" t="s">
        <v>483</v>
      </c>
      <c r="I382" s="77" t="s">
        <v>97</v>
      </c>
      <c r="J382" s="454" t="s">
        <v>479</v>
      </c>
      <c r="K382" s="410">
        <v>36901</v>
      </c>
      <c r="L382" s="410">
        <v>38727</v>
      </c>
      <c r="M382" s="77" t="s">
        <v>30</v>
      </c>
      <c r="N382" s="271">
        <v>10000000</v>
      </c>
      <c r="O382" s="271">
        <v>-4095.6950919999999</v>
      </c>
      <c r="P382" s="411">
        <v>0.95</v>
      </c>
      <c r="Q382" s="271">
        <v>92.266947999999999</v>
      </c>
      <c r="R382" s="271">
        <v>92.285565000000005</v>
      </c>
      <c r="S382" s="411">
        <v>1.8617000000006101E-2</v>
      </c>
      <c r="T382" s="271">
        <v>-76.249555527788985</v>
      </c>
      <c r="U382" s="271">
        <v>374.617887</v>
      </c>
      <c r="V382" s="271">
        <v>0</v>
      </c>
      <c r="W382" s="271">
        <v>298.36833147221103</v>
      </c>
      <c r="X382" s="271">
        <v>32965.706251000003</v>
      </c>
      <c r="Y382" s="271">
        <v>33157.161921999999</v>
      </c>
      <c r="Z382" s="271">
        <v>191.45567099999607</v>
      </c>
      <c r="AA382" s="271">
        <v>-106.91266047221495</v>
      </c>
      <c r="AB382" s="271">
        <v>32965.706251000003</v>
      </c>
      <c r="AC382" s="271">
        <v>33157.161921999999</v>
      </c>
      <c r="AD382" s="271">
        <v>191.45567099999607</v>
      </c>
      <c r="AF382" s="271">
        <v>-23580.96449219</v>
      </c>
      <c r="AG382" s="402">
        <v>0</v>
      </c>
      <c r="AH382" s="402">
        <v>33157.161921999999</v>
      </c>
      <c r="AI382" s="402">
        <v>33157.161921999999</v>
      </c>
      <c r="AJ382" s="402">
        <v>33157.161921999999</v>
      </c>
      <c r="AK382" s="402">
        <v>96384.039541999999</v>
      </c>
      <c r="AL382" s="402">
        <v>191.45567099999607</v>
      </c>
      <c r="AM382" s="403" t="s">
        <v>514</v>
      </c>
      <c r="AN382" s="45">
        <v>6</v>
      </c>
      <c r="AO382" s="45" t="s">
        <v>545</v>
      </c>
      <c r="AP382" s="45">
        <v>6</v>
      </c>
      <c r="AR382" s="412"/>
      <c r="AS382" s="176"/>
    </row>
    <row r="383" spans="1:233">
      <c r="A383" s="77">
        <v>1603</v>
      </c>
      <c r="B383" s="77">
        <v>657</v>
      </c>
      <c r="C383" s="77" t="s">
        <v>27</v>
      </c>
      <c r="D383" s="77" t="s">
        <v>28</v>
      </c>
      <c r="E383" s="77" t="s">
        <v>345</v>
      </c>
      <c r="F383" s="77" t="s">
        <v>199</v>
      </c>
      <c r="G383" s="77" t="s">
        <v>476</v>
      </c>
      <c r="H383" s="77" t="s">
        <v>482</v>
      </c>
      <c r="I383" s="77" t="s">
        <v>97</v>
      </c>
      <c r="J383" s="454" t="s">
        <v>479</v>
      </c>
      <c r="K383" s="410">
        <v>36902</v>
      </c>
      <c r="L383" s="410">
        <v>38728</v>
      </c>
      <c r="M383" s="77" t="s">
        <v>30</v>
      </c>
      <c r="N383" s="271">
        <v>10000000</v>
      </c>
      <c r="O383" s="271">
        <v>-4119.7668979999999</v>
      </c>
      <c r="P383" s="411">
        <v>0.8</v>
      </c>
      <c r="Q383" s="271">
        <v>57.575659999999999</v>
      </c>
      <c r="R383" s="271">
        <v>57.587659000000002</v>
      </c>
      <c r="S383" s="411">
        <v>1.199900000000298E-2</v>
      </c>
      <c r="T383" s="271">
        <v>-49.43308300911427</v>
      </c>
      <c r="U383" s="271">
        <v>277.11669699999999</v>
      </c>
      <c r="V383" s="271">
        <v>0</v>
      </c>
      <c r="W383" s="271">
        <v>227.6836139908857</v>
      </c>
      <c r="X383" s="271">
        <v>111663.292052</v>
      </c>
      <c r="Y383" s="271">
        <v>111875.91796599999</v>
      </c>
      <c r="Z383" s="271">
        <v>212.62591399998928</v>
      </c>
      <c r="AA383" s="271">
        <v>-15.057699990896424</v>
      </c>
      <c r="AB383" s="271">
        <v>111663.292052</v>
      </c>
      <c r="AC383" s="271">
        <v>111875.91796599999</v>
      </c>
      <c r="AD383" s="271">
        <v>212.62591399998928</v>
      </c>
      <c r="AF383" s="271">
        <v>-30496.574462444998</v>
      </c>
      <c r="AG383" s="402">
        <v>0</v>
      </c>
      <c r="AH383" s="402">
        <v>111875.91796599999</v>
      </c>
      <c r="AI383" s="402">
        <v>111875.91796599999</v>
      </c>
      <c r="AJ383" s="402">
        <v>111875.91796599999</v>
      </c>
      <c r="AK383" s="402">
        <v>41500.885977999991</v>
      </c>
      <c r="AL383" s="402">
        <v>212.62591399998928</v>
      </c>
      <c r="AM383" s="403" t="s">
        <v>514</v>
      </c>
      <c r="AN383" s="45">
        <v>7</v>
      </c>
      <c r="AO383" s="45" t="s">
        <v>545</v>
      </c>
      <c r="AP383" s="45">
        <v>7</v>
      </c>
      <c r="AR383" s="412"/>
      <c r="AS383" s="176"/>
      <c r="AV383" s="77"/>
      <c r="AW383" s="77"/>
      <c r="AX383" s="77"/>
      <c r="AY383" s="77"/>
      <c r="AZ383" s="77"/>
      <c r="BA383" s="77"/>
      <c r="BB383" s="77"/>
      <c r="BC383" s="77"/>
      <c r="BD383" s="77"/>
      <c r="BE383" s="77"/>
      <c r="BF383" s="77"/>
      <c r="BG383" s="77"/>
      <c r="BH383" s="77"/>
      <c r="BI383" s="77"/>
      <c r="BJ383" s="77"/>
      <c r="BK383" s="77"/>
      <c r="BL383" s="77"/>
      <c r="BM383" s="77"/>
      <c r="BN383" s="77"/>
      <c r="BO383" s="77"/>
      <c r="BP383" s="77"/>
      <c r="BQ383" s="77"/>
      <c r="BR383" s="77"/>
      <c r="BS383" s="77"/>
      <c r="BT383" s="77"/>
      <c r="BU383" s="77"/>
      <c r="BV383" s="77"/>
      <c r="BW383" s="77"/>
      <c r="BX383" s="77"/>
      <c r="BY383" s="77"/>
      <c r="BZ383" s="77"/>
      <c r="CA383" s="77"/>
      <c r="CB383" s="77"/>
      <c r="CC383" s="77"/>
      <c r="CD383" s="77"/>
      <c r="CE383" s="77"/>
      <c r="CF383" s="77"/>
      <c r="CG383" s="77"/>
      <c r="CH383" s="77"/>
      <c r="CI383" s="77"/>
      <c r="CJ383" s="77"/>
      <c r="CK383" s="77"/>
      <c r="CL383" s="77"/>
      <c r="CM383" s="77"/>
      <c r="CN383" s="77"/>
      <c r="CO383" s="77"/>
      <c r="CP383" s="77"/>
      <c r="CQ383" s="77"/>
      <c r="CR383" s="77"/>
      <c r="CS383" s="77"/>
      <c r="CT383" s="77"/>
      <c r="CU383" s="77"/>
      <c r="CV383" s="77"/>
      <c r="CW383" s="77"/>
      <c r="CX383" s="77"/>
      <c r="CY383" s="77"/>
      <c r="CZ383" s="77"/>
      <c r="DA383" s="77"/>
      <c r="DB383" s="77"/>
      <c r="DC383" s="77"/>
      <c r="DD383" s="77"/>
      <c r="DE383" s="77"/>
      <c r="DF383" s="77"/>
      <c r="DG383" s="77"/>
      <c r="DH383" s="77"/>
      <c r="DI383" s="77"/>
      <c r="DJ383" s="77"/>
      <c r="DK383" s="77"/>
      <c r="DL383" s="77"/>
      <c r="DM383" s="77"/>
      <c r="DN383" s="77"/>
      <c r="DO383" s="77"/>
      <c r="DP383" s="77"/>
      <c r="DQ383" s="77"/>
      <c r="DR383" s="77"/>
      <c r="DS383" s="77"/>
      <c r="DT383" s="77"/>
      <c r="DU383" s="77"/>
      <c r="DV383" s="77"/>
      <c r="DW383" s="77"/>
      <c r="DX383" s="77"/>
      <c r="DY383" s="77"/>
      <c r="DZ383" s="77"/>
      <c r="EA383" s="77"/>
      <c r="EB383" s="77"/>
      <c r="EC383" s="77"/>
      <c r="ED383" s="77"/>
      <c r="EE383" s="77"/>
      <c r="EF383" s="77"/>
      <c r="EG383" s="77"/>
      <c r="EH383" s="77"/>
      <c r="EI383" s="77"/>
      <c r="EJ383" s="77"/>
      <c r="EK383" s="77"/>
      <c r="EL383" s="77"/>
      <c r="EM383" s="77"/>
      <c r="EN383" s="77"/>
      <c r="EO383" s="77"/>
      <c r="EP383" s="77"/>
      <c r="EQ383" s="77"/>
      <c r="ER383" s="77"/>
      <c r="ES383" s="77"/>
      <c r="ET383" s="77"/>
      <c r="EU383" s="77"/>
      <c r="EV383" s="77"/>
      <c r="EW383" s="77"/>
      <c r="EX383" s="77"/>
      <c r="EY383" s="77"/>
      <c r="EZ383" s="77"/>
      <c r="FA383" s="77"/>
      <c r="FB383" s="77"/>
      <c r="FC383" s="77"/>
      <c r="FD383" s="77"/>
      <c r="FE383" s="77"/>
      <c r="FF383" s="77"/>
      <c r="FG383" s="77"/>
      <c r="FH383" s="77"/>
      <c r="FI383" s="77"/>
      <c r="FJ383" s="77"/>
      <c r="FK383" s="77"/>
      <c r="FL383" s="77"/>
      <c r="FM383" s="77"/>
      <c r="FN383" s="77"/>
      <c r="FO383" s="77"/>
      <c r="FP383" s="77"/>
      <c r="FQ383" s="77"/>
      <c r="FR383" s="77"/>
      <c r="FS383" s="77"/>
      <c r="FT383" s="77"/>
      <c r="FU383" s="77"/>
      <c r="FV383" s="77"/>
      <c r="FW383" s="77"/>
      <c r="FX383" s="77"/>
      <c r="FY383" s="77"/>
      <c r="FZ383" s="77"/>
      <c r="GA383" s="77"/>
      <c r="GB383" s="77"/>
      <c r="GC383" s="77"/>
      <c r="GD383" s="77"/>
      <c r="GE383" s="77"/>
      <c r="GF383" s="77"/>
      <c r="GG383" s="77"/>
      <c r="GH383" s="77"/>
      <c r="GI383" s="77"/>
      <c r="GJ383" s="77"/>
      <c r="GK383" s="77"/>
      <c r="GL383" s="77"/>
      <c r="GM383" s="77"/>
      <c r="GN383" s="77"/>
      <c r="GO383" s="77"/>
      <c r="GP383" s="77"/>
      <c r="GQ383" s="77"/>
      <c r="GR383" s="77"/>
      <c r="GS383" s="77"/>
      <c r="GT383" s="77"/>
      <c r="GU383" s="77"/>
      <c r="GV383" s="77"/>
      <c r="GW383" s="77"/>
      <c r="GX383" s="77"/>
      <c r="GY383" s="77"/>
      <c r="GZ383" s="77"/>
      <c r="HA383" s="77"/>
      <c r="HB383" s="77"/>
      <c r="HC383" s="77"/>
      <c r="HD383" s="77"/>
      <c r="HE383" s="77"/>
      <c r="HF383" s="77"/>
      <c r="HG383" s="77"/>
      <c r="HH383" s="77"/>
      <c r="HI383" s="77"/>
      <c r="HJ383" s="77"/>
      <c r="HK383" s="77"/>
      <c r="HL383" s="77"/>
      <c r="HM383" s="77"/>
      <c r="HN383" s="77"/>
      <c r="HO383" s="77"/>
      <c r="HP383" s="77"/>
      <c r="HQ383" s="77"/>
      <c r="HR383" s="77"/>
      <c r="HS383" s="77"/>
      <c r="HT383" s="77"/>
      <c r="HU383" s="77"/>
      <c r="HV383" s="77"/>
      <c r="HW383" s="77"/>
      <c r="HX383" s="77"/>
      <c r="HY383" s="77"/>
    </row>
    <row r="384" spans="1:233">
      <c r="A384" s="77">
        <v>1604</v>
      </c>
      <c r="B384" s="77">
        <v>660</v>
      </c>
      <c r="C384" s="77" t="s">
        <v>27</v>
      </c>
      <c r="D384" s="77" t="s">
        <v>28</v>
      </c>
      <c r="E384" s="77" t="s">
        <v>387</v>
      </c>
      <c r="F384" s="77" t="s">
        <v>203</v>
      </c>
      <c r="G384" s="77" t="s">
        <v>487</v>
      </c>
      <c r="H384" s="77" t="s">
        <v>468</v>
      </c>
      <c r="I384" s="77" t="s">
        <v>451</v>
      </c>
      <c r="J384" s="454" t="s">
        <v>480</v>
      </c>
      <c r="K384" s="410">
        <v>36901</v>
      </c>
      <c r="L384" s="410">
        <v>38727</v>
      </c>
      <c r="M384" s="77" t="s">
        <v>30</v>
      </c>
      <c r="N384" s="271">
        <v>5000000</v>
      </c>
      <c r="O384" s="271">
        <v>-2164.132458</v>
      </c>
      <c r="P384" s="411">
        <v>8.25</v>
      </c>
      <c r="Q384" s="271">
        <v>1709.10105</v>
      </c>
      <c r="R384" s="271">
        <v>1709.0127379999999</v>
      </c>
      <c r="S384" s="411">
        <v>-8.831200000008721E-2</v>
      </c>
      <c r="T384" s="271">
        <v>191.11886563108473</v>
      </c>
      <c r="U384" s="271">
        <v>1306.0925259999999</v>
      </c>
      <c r="V384" s="271">
        <v>0</v>
      </c>
      <c r="W384" s="271">
        <v>1497.2113916310846</v>
      </c>
      <c r="X384" s="271">
        <v>-560625</v>
      </c>
      <c r="Y384" s="271">
        <v>-559479.16666700004</v>
      </c>
      <c r="Z384" s="271">
        <v>1145.8333329999587</v>
      </c>
      <c r="AA384" s="271">
        <v>-351.3780586311259</v>
      </c>
      <c r="AB384" s="271">
        <v>-560625</v>
      </c>
      <c r="AC384" s="271">
        <v>-559479.16666700004</v>
      </c>
      <c r="AD384" s="271">
        <v>1145.8333329999587</v>
      </c>
      <c r="AF384" s="271">
        <v>-60519.964187969999</v>
      </c>
      <c r="AG384" s="402">
        <v>0</v>
      </c>
      <c r="AH384" s="402">
        <v>-559479.16666700004</v>
      </c>
      <c r="AI384" s="402">
        <v>-559479.16666700004</v>
      </c>
      <c r="AJ384" s="402">
        <v>-559479.16666700004</v>
      </c>
      <c r="AK384" s="402">
        <v>34375</v>
      </c>
      <c r="AL384" s="402">
        <v>1145.8333329999587</v>
      </c>
      <c r="AM384" s="403" t="s">
        <v>514</v>
      </c>
      <c r="AN384" s="45" t="s">
        <v>545</v>
      </c>
      <c r="AO384" s="45">
        <v>16</v>
      </c>
      <c r="AP384" s="45">
        <v>16</v>
      </c>
      <c r="AR384" s="412"/>
      <c r="AS384" s="176"/>
      <c r="AV384" s="77"/>
      <c r="AW384" s="77"/>
      <c r="AX384" s="77"/>
      <c r="AY384" s="77"/>
      <c r="AZ384" s="77"/>
      <c r="BA384" s="77"/>
      <c r="BB384" s="77"/>
      <c r="BC384" s="77"/>
      <c r="BD384" s="77"/>
      <c r="BE384" s="77"/>
      <c r="BF384" s="77"/>
      <c r="BG384" s="77"/>
      <c r="BH384" s="77"/>
      <c r="BI384" s="77"/>
      <c r="BJ384" s="77"/>
      <c r="BK384" s="77"/>
      <c r="BL384" s="77"/>
      <c r="BM384" s="77"/>
      <c r="BN384" s="77"/>
      <c r="BO384" s="77"/>
      <c r="BP384" s="77"/>
      <c r="BQ384" s="77"/>
      <c r="BR384" s="77"/>
      <c r="BS384" s="77"/>
      <c r="BT384" s="77"/>
      <c r="BU384" s="77"/>
      <c r="BV384" s="77"/>
      <c r="BW384" s="77"/>
      <c r="BX384" s="77"/>
      <c r="BY384" s="77"/>
      <c r="BZ384" s="77"/>
      <c r="CA384" s="77"/>
      <c r="CB384" s="77"/>
      <c r="CC384" s="77"/>
      <c r="CD384" s="77"/>
      <c r="CE384" s="77"/>
      <c r="CF384" s="77"/>
      <c r="CG384" s="77"/>
      <c r="CH384" s="77"/>
      <c r="CI384" s="77"/>
      <c r="CJ384" s="77"/>
      <c r="CK384" s="77"/>
      <c r="CL384" s="77"/>
      <c r="CM384" s="77"/>
      <c r="CN384" s="77"/>
      <c r="CO384" s="77"/>
      <c r="CP384" s="77"/>
      <c r="CQ384" s="77"/>
      <c r="CR384" s="77"/>
      <c r="CS384" s="77"/>
      <c r="CT384" s="77"/>
      <c r="CU384" s="77"/>
      <c r="CV384" s="77"/>
      <c r="CW384" s="77"/>
      <c r="CX384" s="77"/>
      <c r="CY384" s="77"/>
      <c r="CZ384" s="77"/>
      <c r="DA384" s="77"/>
      <c r="DB384" s="77"/>
      <c r="DC384" s="77"/>
      <c r="DD384" s="77"/>
      <c r="DE384" s="77"/>
      <c r="DF384" s="77"/>
      <c r="DG384" s="77"/>
      <c r="DH384" s="77"/>
      <c r="DI384" s="77"/>
      <c r="DJ384" s="77"/>
      <c r="DK384" s="77"/>
      <c r="DL384" s="77"/>
      <c r="DM384" s="77"/>
      <c r="DN384" s="77"/>
      <c r="DO384" s="77"/>
      <c r="DP384" s="77"/>
      <c r="DQ384" s="77"/>
      <c r="DR384" s="77"/>
      <c r="DS384" s="77"/>
      <c r="DT384" s="77"/>
      <c r="DU384" s="77"/>
      <c r="DV384" s="77"/>
      <c r="DW384" s="77"/>
      <c r="DX384" s="77"/>
      <c r="DY384" s="77"/>
      <c r="DZ384" s="77"/>
      <c r="EA384" s="77"/>
      <c r="EB384" s="77"/>
      <c r="EC384" s="77"/>
      <c r="ED384" s="77"/>
      <c r="EE384" s="77"/>
      <c r="EF384" s="77"/>
      <c r="EG384" s="77"/>
      <c r="EH384" s="77"/>
      <c r="EI384" s="77"/>
      <c r="EJ384" s="77"/>
      <c r="EK384" s="77"/>
      <c r="EL384" s="77"/>
      <c r="EM384" s="77"/>
      <c r="EN384" s="77"/>
      <c r="EO384" s="77"/>
      <c r="EP384" s="77"/>
      <c r="EQ384" s="77"/>
      <c r="ER384" s="77"/>
      <c r="ES384" s="77"/>
      <c r="ET384" s="77"/>
      <c r="EU384" s="77"/>
      <c r="EV384" s="77"/>
      <c r="EW384" s="77"/>
      <c r="EX384" s="77"/>
      <c r="EY384" s="77"/>
      <c r="EZ384" s="77"/>
      <c r="FA384" s="77"/>
      <c r="FB384" s="77"/>
      <c r="FC384" s="77"/>
      <c r="FD384" s="77"/>
      <c r="FE384" s="77"/>
      <c r="FF384" s="77"/>
      <c r="FG384" s="77"/>
      <c r="FH384" s="77"/>
      <c r="FI384" s="77"/>
      <c r="FJ384" s="77"/>
      <c r="FK384" s="77"/>
      <c r="FL384" s="77"/>
      <c r="FM384" s="77"/>
      <c r="FN384" s="77"/>
      <c r="FO384" s="77"/>
      <c r="FP384" s="77"/>
      <c r="FQ384" s="77"/>
      <c r="FR384" s="77"/>
      <c r="FS384" s="77"/>
      <c r="FT384" s="77"/>
      <c r="FU384" s="77"/>
      <c r="FV384" s="77"/>
      <c r="FW384" s="77"/>
      <c r="FX384" s="77"/>
      <c r="FY384" s="77"/>
      <c r="FZ384" s="77"/>
      <c r="GA384" s="77"/>
      <c r="GB384" s="77"/>
      <c r="GC384" s="77"/>
      <c r="GD384" s="77"/>
      <c r="GE384" s="77"/>
      <c r="GF384" s="77"/>
      <c r="GG384" s="77"/>
      <c r="GH384" s="77"/>
      <c r="GI384" s="77"/>
      <c r="GJ384" s="77"/>
      <c r="GK384" s="77"/>
      <c r="GL384" s="77"/>
      <c r="GM384" s="77"/>
      <c r="GN384" s="77"/>
      <c r="GO384" s="77"/>
      <c r="GP384" s="77"/>
      <c r="GQ384" s="77"/>
      <c r="GR384" s="77"/>
      <c r="GS384" s="77"/>
      <c r="GT384" s="77"/>
      <c r="GU384" s="77"/>
      <c r="GV384" s="77"/>
      <c r="GW384" s="77"/>
      <c r="GX384" s="77"/>
      <c r="GY384" s="77"/>
      <c r="GZ384" s="77"/>
      <c r="HA384" s="77"/>
      <c r="HB384" s="77"/>
      <c r="HC384" s="77"/>
      <c r="HD384" s="77"/>
      <c r="HE384" s="77"/>
      <c r="HF384" s="77"/>
      <c r="HG384" s="77"/>
      <c r="HH384" s="77"/>
      <c r="HI384" s="77"/>
      <c r="HJ384" s="77"/>
      <c r="HK384" s="77"/>
      <c r="HL384" s="77"/>
      <c r="HM384" s="77"/>
      <c r="HN384" s="77"/>
      <c r="HO384" s="77"/>
      <c r="HP384" s="77"/>
      <c r="HQ384" s="77"/>
      <c r="HR384" s="77"/>
      <c r="HS384" s="77"/>
      <c r="HT384" s="77"/>
      <c r="HU384" s="77"/>
      <c r="HV384" s="77"/>
      <c r="HW384" s="77"/>
      <c r="HX384" s="77"/>
      <c r="HY384" s="77"/>
    </row>
    <row r="385" spans="1:233">
      <c r="A385" s="77">
        <v>1605</v>
      </c>
      <c r="B385" s="77">
        <v>658</v>
      </c>
      <c r="C385" s="77" t="s">
        <v>27</v>
      </c>
      <c r="D385" s="77" t="s">
        <v>28</v>
      </c>
      <c r="E385" s="77" t="s">
        <v>343</v>
      </c>
      <c r="F385" s="77" t="s">
        <v>201</v>
      </c>
      <c r="G385" s="77" t="s">
        <v>471</v>
      </c>
      <c r="H385" s="77" t="s">
        <v>491</v>
      </c>
      <c r="I385" s="77" t="s">
        <v>97</v>
      </c>
      <c r="J385" s="454" t="s">
        <v>469</v>
      </c>
      <c r="K385" s="410">
        <v>36902</v>
      </c>
      <c r="L385" s="410">
        <v>38728</v>
      </c>
      <c r="M385" s="77" t="s">
        <v>30</v>
      </c>
      <c r="N385" s="271">
        <v>10000000</v>
      </c>
      <c r="O385" s="271">
        <v>-4092.1664699999997</v>
      </c>
      <c r="P385" s="411">
        <v>0.6</v>
      </c>
      <c r="Q385" s="271">
        <v>46.888080000000002</v>
      </c>
      <c r="R385" s="271">
        <v>46.895538000000002</v>
      </c>
      <c r="S385" s="411">
        <v>7.4579999999997426E-3</v>
      </c>
      <c r="T385" s="271">
        <v>-30.519377533258943</v>
      </c>
      <c r="U385" s="271">
        <v>165.82785999999999</v>
      </c>
      <c r="V385" s="271">
        <v>0</v>
      </c>
      <c r="W385" s="271">
        <v>135.30848246674105</v>
      </c>
      <c r="X385" s="271">
        <v>68332.451228000005</v>
      </c>
      <c r="Y385" s="271">
        <v>68491.754155999995</v>
      </c>
      <c r="Z385" s="271">
        <v>159.30292799999006</v>
      </c>
      <c r="AA385" s="271">
        <v>23.994445533249007</v>
      </c>
      <c r="AB385" s="271">
        <v>68332.451228000005</v>
      </c>
      <c r="AC385" s="271">
        <v>68491.754155999995</v>
      </c>
      <c r="AD385" s="271">
        <v>159.30292799999006</v>
      </c>
      <c r="AF385" s="271">
        <v>-29619.100909860001</v>
      </c>
      <c r="AG385" s="402">
        <v>0</v>
      </c>
      <c r="AH385" s="402">
        <v>68491.754155999995</v>
      </c>
      <c r="AI385" s="402">
        <v>68491.754155999995</v>
      </c>
      <c r="AJ385" s="402">
        <v>68491.754155999995</v>
      </c>
      <c r="AK385" s="402">
        <v>99765.975505999988</v>
      </c>
      <c r="AL385" s="402">
        <v>159.30292799999006</v>
      </c>
      <c r="AM385" s="403" t="s">
        <v>514</v>
      </c>
      <c r="AN385" s="45">
        <v>8</v>
      </c>
      <c r="AO385" s="45" t="s">
        <v>545</v>
      </c>
      <c r="AP385" s="45">
        <v>8</v>
      </c>
      <c r="AR385" s="412"/>
      <c r="AS385" s="176"/>
    </row>
    <row r="386" spans="1:233">
      <c r="A386" s="77">
        <v>1606</v>
      </c>
      <c r="B386" s="77">
        <v>659</v>
      </c>
      <c r="C386" s="77" t="s">
        <v>27</v>
      </c>
      <c r="D386" s="77" t="s">
        <v>28</v>
      </c>
      <c r="E386" s="77" t="s">
        <v>340</v>
      </c>
      <c r="F386" s="77" t="s">
        <v>202</v>
      </c>
      <c r="G386" s="77" t="s">
        <v>471</v>
      </c>
      <c r="H386" s="77" t="s">
        <v>482</v>
      </c>
      <c r="I386" s="77" t="s">
        <v>97</v>
      </c>
      <c r="J386" s="454" t="s">
        <v>469</v>
      </c>
      <c r="K386" s="410">
        <v>36902</v>
      </c>
      <c r="L386" s="410">
        <v>38728</v>
      </c>
      <c r="M386" s="77" t="s">
        <v>30</v>
      </c>
      <c r="N386" s="271">
        <v>10000000</v>
      </c>
      <c r="O386" s="271">
        <v>-4045.3227020000004</v>
      </c>
      <c r="P386" s="411">
        <v>0.28999999999999998</v>
      </c>
      <c r="Q386" s="271">
        <v>29.510238999999999</v>
      </c>
      <c r="R386" s="271">
        <v>29.516608999999999</v>
      </c>
      <c r="S386" s="411">
        <v>6.3700000000004309E-3</v>
      </c>
      <c r="T386" s="271">
        <v>-25.768705611741744</v>
      </c>
      <c r="U386" s="271">
        <v>108.58237099999999</v>
      </c>
      <c r="V386" s="271">
        <v>0</v>
      </c>
      <c r="W386" s="271">
        <v>82.813665388258244</v>
      </c>
      <c r="X386" s="271">
        <v>4371.6329569999998</v>
      </c>
      <c r="Y386" s="271">
        <v>4424.386512</v>
      </c>
      <c r="Z386" s="271">
        <v>52.753555000000233</v>
      </c>
      <c r="AA386" s="271">
        <v>-30.060110388258011</v>
      </c>
      <c r="AB386" s="271">
        <v>4371.6329569999998</v>
      </c>
      <c r="AC386" s="271">
        <v>4424.386512</v>
      </c>
      <c r="AD386" s="271">
        <v>52.753555000000233</v>
      </c>
      <c r="AF386" s="271">
        <v>-16636.389611974999</v>
      </c>
      <c r="AG386" s="402">
        <v>0</v>
      </c>
      <c r="AH386" s="402">
        <v>4424.386512</v>
      </c>
      <c r="AI386" s="402">
        <v>4424.386512</v>
      </c>
      <c r="AJ386" s="402">
        <v>4424.386512</v>
      </c>
      <c r="AK386" s="402">
        <v>67946.927763</v>
      </c>
      <c r="AL386" s="402">
        <v>52.753555000000233</v>
      </c>
      <c r="AM386" s="403" t="s">
        <v>514</v>
      </c>
      <c r="AN386" s="45">
        <v>5</v>
      </c>
      <c r="AO386" s="45" t="s">
        <v>545</v>
      </c>
      <c r="AP386" s="45">
        <v>5</v>
      </c>
      <c r="AR386" s="412"/>
      <c r="AS386" s="176"/>
      <c r="AV386" s="77"/>
      <c r="AW386" s="77"/>
      <c r="AX386" s="77"/>
      <c r="AY386" s="77"/>
      <c r="AZ386" s="77"/>
      <c r="BA386" s="77"/>
      <c r="BB386" s="77"/>
      <c r="BC386" s="77"/>
      <c r="BD386" s="77"/>
      <c r="BE386" s="77"/>
      <c r="BF386" s="77"/>
      <c r="BG386" s="77"/>
      <c r="BH386" s="77"/>
      <c r="BI386" s="77"/>
      <c r="BJ386" s="77"/>
      <c r="BK386" s="77"/>
      <c r="BL386" s="77"/>
      <c r="BM386" s="77"/>
      <c r="BN386" s="77"/>
      <c r="BO386" s="77"/>
      <c r="BP386" s="77"/>
      <c r="BQ386" s="77"/>
      <c r="BR386" s="77"/>
      <c r="BS386" s="77"/>
      <c r="BT386" s="77"/>
      <c r="BU386" s="77"/>
      <c r="BV386" s="77"/>
      <c r="BW386" s="77"/>
      <c r="BX386" s="77"/>
      <c r="BY386" s="77"/>
      <c r="BZ386" s="77"/>
      <c r="CA386" s="77"/>
      <c r="CB386" s="77"/>
      <c r="CC386" s="77"/>
      <c r="CD386" s="77"/>
      <c r="CE386" s="77"/>
      <c r="CF386" s="77"/>
      <c r="CG386" s="77"/>
      <c r="CH386" s="77"/>
      <c r="CI386" s="77"/>
      <c r="CJ386" s="77"/>
      <c r="CK386" s="77"/>
      <c r="CL386" s="77"/>
      <c r="CM386" s="77"/>
      <c r="CN386" s="77"/>
      <c r="CO386" s="77"/>
      <c r="CP386" s="77"/>
      <c r="CQ386" s="77"/>
      <c r="CR386" s="77"/>
      <c r="CS386" s="77"/>
      <c r="CT386" s="77"/>
      <c r="CU386" s="77"/>
      <c r="CV386" s="77"/>
      <c r="CW386" s="77"/>
      <c r="CX386" s="77"/>
      <c r="CY386" s="77"/>
      <c r="CZ386" s="77"/>
      <c r="DA386" s="77"/>
      <c r="DB386" s="77"/>
      <c r="DC386" s="77"/>
      <c r="DD386" s="77"/>
      <c r="DE386" s="77"/>
      <c r="DF386" s="77"/>
      <c r="DG386" s="77"/>
      <c r="DH386" s="77"/>
      <c r="DI386" s="77"/>
      <c r="DJ386" s="77"/>
      <c r="DK386" s="77"/>
      <c r="DL386" s="77"/>
      <c r="DM386" s="77"/>
      <c r="DN386" s="77"/>
      <c r="DO386" s="77"/>
      <c r="DP386" s="77"/>
      <c r="DQ386" s="77"/>
      <c r="DR386" s="77"/>
      <c r="DS386" s="77"/>
      <c r="DT386" s="77"/>
      <c r="DU386" s="77"/>
      <c r="DV386" s="77"/>
      <c r="DW386" s="77"/>
      <c r="DX386" s="77"/>
      <c r="DY386" s="77"/>
      <c r="DZ386" s="77"/>
      <c r="EA386" s="77"/>
      <c r="EB386" s="77"/>
      <c r="EC386" s="77"/>
      <c r="ED386" s="77"/>
      <c r="EE386" s="77"/>
      <c r="EF386" s="77"/>
      <c r="EG386" s="77"/>
      <c r="EH386" s="77"/>
      <c r="EI386" s="77"/>
      <c r="EJ386" s="77"/>
      <c r="EK386" s="77"/>
      <c r="EL386" s="77"/>
      <c r="EM386" s="77"/>
      <c r="EN386" s="77"/>
      <c r="EO386" s="77"/>
      <c r="EP386" s="77"/>
      <c r="EQ386" s="77"/>
      <c r="ER386" s="77"/>
      <c r="ES386" s="77"/>
      <c r="ET386" s="77"/>
      <c r="EU386" s="77"/>
      <c r="EV386" s="77"/>
      <c r="EW386" s="77"/>
      <c r="EX386" s="77"/>
      <c r="EY386" s="77"/>
      <c r="EZ386" s="77"/>
      <c r="FA386" s="77"/>
      <c r="FB386" s="77"/>
      <c r="FC386" s="77"/>
      <c r="FD386" s="77"/>
      <c r="FE386" s="77"/>
      <c r="FF386" s="77"/>
      <c r="FG386" s="77"/>
      <c r="FH386" s="77"/>
      <c r="FI386" s="77"/>
      <c r="FJ386" s="77"/>
      <c r="FK386" s="77"/>
      <c r="FL386" s="77"/>
      <c r="FM386" s="77"/>
      <c r="FN386" s="77"/>
      <c r="FO386" s="77"/>
      <c r="FP386" s="77"/>
      <c r="FQ386" s="77"/>
      <c r="FR386" s="77"/>
      <c r="FS386" s="77"/>
      <c r="FT386" s="77"/>
      <c r="FU386" s="77"/>
      <c r="FV386" s="77"/>
      <c r="FW386" s="77"/>
      <c r="FX386" s="77"/>
      <c r="FY386" s="77"/>
      <c r="FZ386" s="77"/>
      <c r="GA386" s="77"/>
      <c r="GB386" s="77"/>
      <c r="GC386" s="77"/>
      <c r="GD386" s="77"/>
      <c r="GE386" s="77"/>
      <c r="GF386" s="77"/>
      <c r="GG386" s="77"/>
      <c r="GH386" s="77"/>
      <c r="GI386" s="77"/>
      <c r="GJ386" s="77"/>
      <c r="GK386" s="77"/>
      <c r="GL386" s="77"/>
      <c r="GM386" s="77"/>
      <c r="GN386" s="77"/>
      <c r="GO386" s="77"/>
      <c r="GP386" s="77"/>
      <c r="GQ386" s="77"/>
      <c r="GR386" s="77"/>
      <c r="GS386" s="77"/>
      <c r="GT386" s="77"/>
      <c r="GU386" s="77"/>
      <c r="GV386" s="77"/>
      <c r="GW386" s="77"/>
      <c r="GX386" s="77"/>
      <c r="GY386" s="77"/>
      <c r="GZ386" s="77"/>
      <c r="HA386" s="77"/>
      <c r="HB386" s="77"/>
      <c r="HC386" s="77"/>
      <c r="HD386" s="77"/>
      <c r="HE386" s="77"/>
      <c r="HF386" s="77"/>
      <c r="HG386" s="77"/>
      <c r="HH386" s="77"/>
      <c r="HI386" s="77"/>
      <c r="HJ386" s="77"/>
      <c r="HK386" s="77"/>
      <c r="HL386" s="77"/>
      <c r="HM386" s="77"/>
      <c r="HN386" s="77"/>
      <c r="HO386" s="77"/>
      <c r="HP386" s="77"/>
      <c r="HQ386" s="77"/>
      <c r="HR386" s="77"/>
      <c r="HS386" s="77"/>
      <c r="HT386" s="77"/>
      <c r="HU386" s="77"/>
      <c r="HV386" s="77"/>
      <c r="HW386" s="77"/>
      <c r="HX386" s="77"/>
      <c r="HY386" s="77"/>
    </row>
    <row r="387" spans="1:233">
      <c r="A387" s="77">
        <v>1607</v>
      </c>
      <c r="B387" s="77">
        <v>661</v>
      </c>
      <c r="C387" s="77" t="s">
        <v>27</v>
      </c>
      <c r="D387" s="77" t="s">
        <v>28</v>
      </c>
      <c r="E387" s="77" t="s">
        <v>560</v>
      </c>
      <c r="F387" s="77" t="s">
        <v>197</v>
      </c>
      <c r="G387" s="77" t="s">
        <v>476</v>
      </c>
      <c r="H387" s="77" t="s">
        <v>468</v>
      </c>
      <c r="I387" s="77" t="s">
        <v>31</v>
      </c>
      <c r="J387" s="454" t="s">
        <v>481</v>
      </c>
      <c r="K387" s="410">
        <v>36907</v>
      </c>
      <c r="L387" s="410">
        <v>38733</v>
      </c>
      <c r="M387" s="77" t="s">
        <v>30</v>
      </c>
      <c r="N387" s="271">
        <v>-10000000</v>
      </c>
      <c r="O387" s="271">
        <v>4050.8144189999998</v>
      </c>
      <c r="P387" s="411">
        <v>0.63</v>
      </c>
      <c r="Q387" s="271">
        <v>122.502213</v>
      </c>
      <c r="R387" s="271">
        <v>122.514139</v>
      </c>
      <c r="S387" s="411">
        <v>1.1926000000002546E-2</v>
      </c>
      <c r="T387" s="271">
        <v>48.310012761004309</v>
      </c>
      <c r="U387" s="271">
        <v>-392.58926500000001</v>
      </c>
      <c r="V387" s="271">
        <v>0</v>
      </c>
      <c r="W387" s="271">
        <v>-344.2792522389957</v>
      </c>
      <c r="X387" s="271">
        <v>231468.09916499999</v>
      </c>
      <c r="Y387" s="271">
        <v>231450.112295</v>
      </c>
      <c r="Z387" s="271">
        <v>-17.98686999999336</v>
      </c>
      <c r="AA387" s="271">
        <v>326.29238223900234</v>
      </c>
      <c r="AB387" s="271">
        <v>231468.09916499999</v>
      </c>
      <c r="AC387" s="271">
        <v>231450.112295</v>
      </c>
      <c r="AD387" s="271">
        <v>-17.98686999999336</v>
      </c>
      <c r="AF387" s="271">
        <v>50643.281866338002</v>
      </c>
      <c r="AG387" s="402">
        <v>0</v>
      </c>
      <c r="AH387" s="402">
        <v>231450.112295</v>
      </c>
      <c r="AI387" s="402">
        <v>231450.112295</v>
      </c>
      <c r="AJ387" s="402">
        <v>231450.112295</v>
      </c>
      <c r="AK387" s="402">
        <v>188679.74800399999</v>
      </c>
      <c r="AL387" s="402">
        <v>-17.98686999999336</v>
      </c>
      <c r="AM387" s="403" t="s">
        <v>514</v>
      </c>
      <c r="AN387" s="45" t="s">
        <v>545</v>
      </c>
      <c r="AO387" s="45">
        <v>10</v>
      </c>
      <c r="AP387" s="45">
        <v>10</v>
      </c>
      <c r="AR387" s="412"/>
      <c r="AS387" s="176"/>
    </row>
    <row r="388" spans="1:233">
      <c r="A388" s="77">
        <v>1608</v>
      </c>
      <c r="B388" s="77">
        <v>662</v>
      </c>
      <c r="C388" s="77" t="s">
        <v>27</v>
      </c>
      <c r="D388" s="77" t="s">
        <v>28</v>
      </c>
      <c r="E388" s="77" t="s">
        <v>274</v>
      </c>
      <c r="F388" s="77" t="s">
        <v>202</v>
      </c>
      <c r="G388" s="77" t="s">
        <v>492</v>
      </c>
      <c r="H388" s="77" t="s">
        <v>468</v>
      </c>
      <c r="I388" s="77" t="s">
        <v>71</v>
      </c>
      <c r="J388" s="454" t="s">
        <v>481</v>
      </c>
      <c r="K388" s="410">
        <v>36908</v>
      </c>
      <c r="L388" s="410">
        <v>38734</v>
      </c>
      <c r="M388" s="77" t="s">
        <v>30</v>
      </c>
      <c r="N388" s="271">
        <v>-10000000</v>
      </c>
      <c r="O388" s="271">
        <v>4070.436095</v>
      </c>
      <c r="P388" s="411">
        <v>0.4</v>
      </c>
      <c r="Q388" s="271">
        <v>51.033017000000001</v>
      </c>
      <c r="R388" s="271">
        <v>51.041007999999998</v>
      </c>
      <c r="S388" s="411">
        <v>7.9909999999969727E-3</v>
      </c>
      <c r="T388" s="271">
        <v>32.526854835132681</v>
      </c>
      <c r="U388" s="271">
        <v>-171.210047</v>
      </c>
      <c r="V388" s="271">
        <v>0</v>
      </c>
      <c r="W388" s="271">
        <v>-138.68319216486731</v>
      </c>
      <c r="X388" s="271">
        <v>37851.457806999999</v>
      </c>
      <c r="Y388" s="271">
        <v>37794.058367999998</v>
      </c>
      <c r="Z388" s="271">
        <v>-57.399439000000712</v>
      </c>
      <c r="AA388" s="271">
        <v>81.283753164866596</v>
      </c>
      <c r="AB388" s="271">
        <v>37851.457806999999</v>
      </c>
      <c r="AC388" s="271">
        <v>37794.058367999998</v>
      </c>
      <c r="AD388" s="271">
        <v>-57.399439000000712</v>
      </c>
      <c r="AF388" s="271">
        <v>16739.668440687499</v>
      </c>
      <c r="AG388" s="402">
        <v>0</v>
      </c>
      <c r="AH388" s="402">
        <v>37794.058367999998</v>
      </c>
      <c r="AI388" s="402">
        <v>37794.058367999998</v>
      </c>
      <c r="AJ388" s="402">
        <v>37794.058367999998</v>
      </c>
      <c r="AK388" s="402">
        <v>-28926.770804</v>
      </c>
      <c r="AL388" s="402">
        <v>-57.399439000000712</v>
      </c>
      <c r="AM388" s="403" t="s">
        <v>514</v>
      </c>
      <c r="AN388" s="45">
        <v>5</v>
      </c>
      <c r="AO388" s="45" t="s">
        <v>545</v>
      </c>
      <c r="AP388" s="45">
        <v>5</v>
      </c>
      <c r="AR388" s="412"/>
      <c r="AS388" s="176"/>
    </row>
    <row r="389" spans="1:233">
      <c r="A389" s="77">
        <v>1609</v>
      </c>
      <c r="B389" s="77">
        <v>663</v>
      </c>
      <c r="C389" s="77" t="s">
        <v>27</v>
      </c>
      <c r="D389" s="77" t="s">
        <v>28</v>
      </c>
      <c r="E389" s="77" t="s">
        <v>241</v>
      </c>
      <c r="F389" s="77" t="s">
        <v>200</v>
      </c>
      <c r="G389" s="77" t="s">
        <v>476</v>
      </c>
      <c r="H389" s="77" t="s">
        <v>472</v>
      </c>
      <c r="I389" s="77" t="s">
        <v>286</v>
      </c>
      <c r="J389" s="454" t="s">
        <v>469</v>
      </c>
      <c r="K389" s="410">
        <v>36908</v>
      </c>
      <c r="L389" s="410">
        <v>38734</v>
      </c>
      <c r="M389" s="77" t="s">
        <v>30</v>
      </c>
      <c r="N389" s="271">
        <v>10000000</v>
      </c>
      <c r="O389" s="271">
        <v>-4088.8972690000001</v>
      </c>
      <c r="P389" s="411">
        <v>0.625</v>
      </c>
      <c r="Q389" s="271">
        <v>40.297745999999997</v>
      </c>
      <c r="R389" s="271">
        <v>36.931289</v>
      </c>
      <c r="S389" s="411">
        <v>-3.3664569999999969</v>
      </c>
      <c r="T389" s="271">
        <v>13765.096833505921</v>
      </c>
      <c r="U389" s="271">
        <v>210.98546099999999</v>
      </c>
      <c r="V389" s="271">
        <v>0</v>
      </c>
      <c r="W389" s="271">
        <v>13976.082294505921</v>
      </c>
      <c r="X389" s="271">
        <v>106930.385662</v>
      </c>
      <c r="Y389" s="271">
        <v>121525.042503</v>
      </c>
      <c r="Z389" s="271">
        <v>14594.656841000004</v>
      </c>
      <c r="AA389" s="271">
        <v>618.57454649408282</v>
      </c>
      <c r="AB389" s="271">
        <v>106930.385662</v>
      </c>
      <c r="AC389" s="271">
        <v>121525.042503</v>
      </c>
      <c r="AD389" s="271">
        <v>14594.656841000004</v>
      </c>
      <c r="AF389" s="271">
        <v>-23541.826026267499</v>
      </c>
      <c r="AG389" s="402">
        <v>0</v>
      </c>
      <c r="AH389" s="402">
        <v>121525.042503</v>
      </c>
      <c r="AI389" s="402">
        <v>121525.042503</v>
      </c>
      <c r="AJ389" s="402">
        <v>121525.042503</v>
      </c>
      <c r="AK389" s="402">
        <v>87660.878796000005</v>
      </c>
      <c r="AL389" s="402">
        <v>14594.656841000004</v>
      </c>
      <c r="AM389" s="403" t="s">
        <v>514</v>
      </c>
      <c r="AN389" s="45">
        <v>6</v>
      </c>
      <c r="AO389" s="45" t="s">
        <v>545</v>
      </c>
      <c r="AP389" s="45">
        <v>6</v>
      </c>
      <c r="AR389" s="412"/>
      <c r="AS389" s="176"/>
    </row>
    <row r="390" spans="1:233">
      <c r="A390" s="77">
        <v>1610</v>
      </c>
      <c r="B390" s="77">
        <v>818</v>
      </c>
      <c r="C390" s="77" t="s">
        <v>27</v>
      </c>
      <c r="D390" s="77" t="s">
        <v>28</v>
      </c>
      <c r="E390" s="77" t="s">
        <v>274</v>
      </c>
      <c r="F390" s="77" t="s">
        <v>202</v>
      </c>
      <c r="G390" s="77" t="s">
        <v>492</v>
      </c>
      <c r="H390" s="77" t="s">
        <v>468</v>
      </c>
      <c r="I390" s="77" t="s">
        <v>97</v>
      </c>
      <c r="J390" s="454" t="s">
        <v>481</v>
      </c>
      <c r="K390" s="410">
        <v>36909</v>
      </c>
      <c r="L390" s="410">
        <v>38735</v>
      </c>
      <c r="M390" s="77" t="s">
        <v>30</v>
      </c>
      <c r="N390" s="271">
        <v>-10000000</v>
      </c>
      <c r="O390" s="271">
        <v>4083.5390339999999</v>
      </c>
      <c r="P390" s="411">
        <v>0.46</v>
      </c>
      <c r="Q390" s="271">
        <v>51.042147</v>
      </c>
      <c r="R390" s="271">
        <v>51.050147000000003</v>
      </c>
      <c r="S390" s="411">
        <v>8.0000000000026716E-3</v>
      </c>
      <c r="T390" s="271">
        <v>32.668312272010908</v>
      </c>
      <c r="U390" s="271">
        <v>-175.87434500000001</v>
      </c>
      <c r="V390" s="271">
        <v>0</v>
      </c>
      <c r="W390" s="271">
        <v>-143.20603272798911</v>
      </c>
      <c r="X390" s="271">
        <v>11664.395348</v>
      </c>
      <c r="Y390" s="271">
        <v>11579.423808</v>
      </c>
      <c r="Z390" s="271">
        <v>-84.971540000000459</v>
      </c>
      <c r="AA390" s="271">
        <v>58.234492727988652</v>
      </c>
      <c r="AB390" s="271">
        <v>11664.395348</v>
      </c>
      <c r="AC390" s="271">
        <v>11579.423808</v>
      </c>
      <c r="AD390" s="271">
        <v>-84.971540000000459</v>
      </c>
      <c r="AF390" s="271">
        <v>16793.554277324998</v>
      </c>
      <c r="AG390" s="402">
        <v>0</v>
      </c>
      <c r="AH390" s="402">
        <v>11579.423808</v>
      </c>
      <c r="AI390" s="402">
        <v>11579.423808</v>
      </c>
      <c r="AJ390" s="402">
        <v>11579.423808</v>
      </c>
      <c r="AK390" s="402">
        <v>-29243.292932000004</v>
      </c>
      <c r="AL390" s="402">
        <v>-84.971540000000459</v>
      </c>
      <c r="AM390" s="403" t="s">
        <v>514</v>
      </c>
      <c r="AN390" s="45">
        <v>5</v>
      </c>
      <c r="AO390" s="45" t="s">
        <v>545</v>
      </c>
      <c r="AP390" s="45">
        <v>5</v>
      </c>
      <c r="AR390" s="412"/>
      <c r="AS390" s="176"/>
    </row>
    <row r="391" spans="1:233">
      <c r="A391" s="77">
        <v>1611</v>
      </c>
      <c r="B391" s="77">
        <v>819</v>
      </c>
      <c r="C391" s="77" t="s">
        <v>27</v>
      </c>
      <c r="D391" s="77" t="s">
        <v>28</v>
      </c>
      <c r="E391" s="77" t="s">
        <v>42</v>
      </c>
      <c r="F391" s="77" t="s">
        <v>201</v>
      </c>
      <c r="G391" s="77" t="s">
        <v>477</v>
      </c>
      <c r="H391" s="77" t="s">
        <v>472</v>
      </c>
      <c r="I391" s="77" t="s">
        <v>286</v>
      </c>
      <c r="J391" s="454" t="s">
        <v>479</v>
      </c>
      <c r="K391" s="410">
        <v>36909</v>
      </c>
      <c r="L391" s="410">
        <v>37839</v>
      </c>
      <c r="M391" s="77" t="s">
        <v>30</v>
      </c>
      <c r="N391" s="271">
        <v>-17000000</v>
      </c>
      <c r="O391" s="271">
        <v>3611.2906429999998</v>
      </c>
      <c r="P391" s="411">
        <v>0.44</v>
      </c>
      <c r="Q391" s="271">
        <v>28.129132999999999</v>
      </c>
      <c r="R391" s="271">
        <v>28.149173999999999</v>
      </c>
      <c r="S391" s="411">
        <v>2.0040999999999087E-2</v>
      </c>
      <c r="T391" s="271">
        <v>72.373875776359696</v>
      </c>
      <c r="U391" s="271">
        <v>-226.553067</v>
      </c>
      <c r="V391" s="271">
        <v>0</v>
      </c>
      <c r="W391" s="271">
        <v>-154.17919122364032</v>
      </c>
      <c r="X391" s="271">
        <v>-75328.812177999993</v>
      </c>
      <c r="Y391" s="271">
        <v>-75428.962180000002</v>
      </c>
      <c r="Z391" s="271">
        <v>-100.15000200000941</v>
      </c>
      <c r="AA391" s="271">
        <v>54.029189223630908</v>
      </c>
      <c r="AB391" s="271">
        <v>-75328.812177999993</v>
      </c>
      <c r="AC391" s="271">
        <v>-75428.962180000002</v>
      </c>
      <c r="AD391" s="271">
        <v>-100.15000200000941</v>
      </c>
      <c r="AF391" s="271">
        <v>26138.521674034004</v>
      </c>
      <c r="AG391" s="402">
        <v>0</v>
      </c>
      <c r="AH391" s="402">
        <v>-75428.962180000002</v>
      </c>
      <c r="AI391" s="402">
        <v>-75428.962180000002</v>
      </c>
      <c r="AJ391" s="402">
        <v>-75428.962180000002</v>
      </c>
      <c r="AK391" s="402">
        <v>-34394.692132000004</v>
      </c>
      <c r="AL391" s="402">
        <v>-100.15000200000941</v>
      </c>
      <c r="AM391" s="403" t="s">
        <v>549</v>
      </c>
      <c r="AN391" s="45">
        <v>8</v>
      </c>
      <c r="AO391" s="45" t="s">
        <v>545</v>
      </c>
      <c r="AP391" s="45">
        <v>8</v>
      </c>
      <c r="AR391" s="412"/>
      <c r="AS391" s="176"/>
      <c r="AV391" s="77"/>
      <c r="AW391" s="77"/>
      <c r="AX391" s="77"/>
      <c r="AY391" s="77"/>
      <c r="AZ391" s="77"/>
      <c r="BA391" s="77"/>
      <c r="BB391" s="77"/>
      <c r="BC391" s="77"/>
      <c r="BD391" s="77"/>
      <c r="BE391" s="77"/>
      <c r="BF391" s="77"/>
      <c r="BG391" s="77"/>
      <c r="BH391" s="77"/>
      <c r="BI391" s="77"/>
      <c r="BJ391" s="77"/>
      <c r="BK391" s="77"/>
      <c r="BL391" s="77"/>
      <c r="BM391" s="77"/>
      <c r="BN391" s="77"/>
      <c r="BO391" s="77"/>
      <c r="BP391" s="77"/>
      <c r="BQ391" s="77"/>
      <c r="BR391" s="77"/>
      <c r="BS391" s="77"/>
      <c r="BT391" s="77"/>
      <c r="BU391" s="77"/>
      <c r="BV391" s="77"/>
      <c r="BW391" s="77"/>
      <c r="BX391" s="77"/>
      <c r="BY391" s="77"/>
      <c r="BZ391" s="77"/>
      <c r="CA391" s="77"/>
      <c r="CB391" s="77"/>
      <c r="CC391" s="77"/>
      <c r="CD391" s="77"/>
      <c r="CE391" s="77"/>
      <c r="CF391" s="77"/>
      <c r="CG391" s="77"/>
      <c r="CH391" s="77"/>
      <c r="CI391" s="77"/>
      <c r="CJ391" s="77"/>
      <c r="CK391" s="77"/>
      <c r="CL391" s="77"/>
      <c r="CM391" s="77"/>
      <c r="CN391" s="77"/>
      <c r="CO391" s="77"/>
      <c r="CP391" s="77"/>
      <c r="CQ391" s="77"/>
      <c r="CR391" s="77"/>
      <c r="CS391" s="77"/>
      <c r="CT391" s="77"/>
      <c r="CU391" s="77"/>
      <c r="CV391" s="77"/>
      <c r="CW391" s="77"/>
      <c r="CX391" s="77"/>
      <c r="CY391" s="77"/>
      <c r="CZ391" s="77"/>
      <c r="DA391" s="77"/>
      <c r="DB391" s="77"/>
      <c r="DC391" s="77"/>
      <c r="DD391" s="77"/>
      <c r="DE391" s="77"/>
      <c r="DF391" s="77"/>
      <c r="DG391" s="77"/>
      <c r="DH391" s="77"/>
      <c r="DI391" s="77"/>
      <c r="DJ391" s="77"/>
      <c r="DK391" s="77"/>
      <c r="DL391" s="77"/>
      <c r="DM391" s="77"/>
      <c r="DN391" s="77"/>
      <c r="DO391" s="77"/>
      <c r="DP391" s="77"/>
      <c r="DQ391" s="77"/>
      <c r="DR391" s="77"/>
      <c r="DS391" s="77"/>
      <c r="DT391" s="77"/>
      <c r="DU391" s="77"/>
      <c r="DV391" s="77"/>
      <c r="DW391" s="77"/>
      <c r="DX391" s="77"/>
      <c r="DY391" s="77"/>
      <c r="DZ391" s="77"/>
      <c r="EA391" s="77"/>
      <c r="EB391" s="77"/>
      <c r="EC391" s="77"/>
      <c r="ED391" s="77"/>
      <c r="EE391" s="77"/>
      <c r="EF391" s="77"/>
      <c r="EG391" s="77"/>
      <c r="EH391" s="77"/>
      <c r="EI391" s="77"/>
      <c r="EJ391" s="77"/>
      <c r="EK391" s="77"/>
      <c r="EL391" s="77"/>
      <c r="EM391" s="77"/>
      <c r="EN391" s="77"/>
      <c r="EO391" s="77"/>
      <c r="EP391" s="77"/>
      <c r="EQ391" s="77"/>
      <c r="ER391" s="77"/>
      <c r="ES391" s="77"/>
      <c r="ET391" s="77"/>
      <c r="EU391" s="77"/>
      <c r="EV391" s="77"/>
      <c r="EW391" s="77"/>
      <c r="EX391" s="77"/>
      <c r="EY391" s="77"/>
      <c r="EZ391" s="77"/>
      <c r="FA391" s="77"/>
      <c r="FB391" s="77"/>
      <c r="FC391" s="77"/>
      <c r="FD391" s="77"/>
      <c r="FE391" s="77"/>
      <c r="FF391" s="77"/>
      <c r="FG391" s="77"/>
      <c r="FH391" s="77"/>
      <c r="FI391" s="77"/>
      <c r="FJ391" s="77"/>
      <c r="FK391" s="77"/>
      <c r="FL391" s="77"/>
      <c r="FM391" s="77"/>
      <c r="FN391" s="77"/>
      <c r="FO391" s="77"/>
      <c r="FP391" s="77"/>
      <c r="FQ391" s="77"/>
      <c r="FR391" s="77"/>
      <c r="FS391" s="77"/>
      <c r="FT391" s="77"/>
      <c r="FU391" s="77"/>
      <c r="FV391" s="77"/>
      <c r="FW391" s="77"/>
      <c r="FX391" s="77"/>
      <c r="FY391" s="77"/>
      <c r="FZ391" s="77"/>
      <c r="GA391" s="77"/>
      <c r="GB391" s="77"/>
      <c r="GC391" s="77"/>
      <c r="GD391" s="77"/>
      <c r="GE391" s="77"/>
      <c r="GF391" s="77"/>
      <c r="GG391" s="77"/>
      <c r="GH391" s="77"/>
      <c r="GI391" s="77"/>
      <c r="GJ391" s="77"/>
      <c r="GK391" s="77"/>
      <c r="GL391" s="77"/>
      <c r="GM391" s="77"/>
      <c r="GN391" s="77"/>
      <c r="GO391" s="77"/>
      <c r="GP391" s="77"/>
      <c r="GQ391" s="77"/>
      <c r="GR391" s="77"/>
      <c r="GS391" s="77"/>
      <c r="GT391" s="77"/>
      <c r="GU391" s="77"/>
      <c r="GV391" s="77"/>
      <c r="GW391" s="77"/>
      <c r="GX391" s="77"/>
      <c r="GY391" s="77"/>
      <c r="GZ391" s="77"/>
      <c r="HA391" s="77"/>
      <c r="HB391" s="77"/>
      <c r="HC391" s="77"/>
      <c r="HD391" s="77"/>
      <c r="HE391" s="77"/>
      <c r="HF391" s="77"/>
      <c r="HG391" s="77"/>
      <c r="HH391" s="77"/>
      <c r="HI391" s="77"/>
      <c r="HJ391" s="77"/>
      <c r="HK391" s="77"/>
      <c r="HL391" s="77"/>
      <c r="HM391" s="77"/>
      <c r="HN391" s="77"/>
      <c r="HO391" s="77"/>
      <c r="HP391" s="77"/>
      <c r="HQ391" s="77"/>
      <c r="HR391" s="77"/>
      <c r="HS391" s="77"/>
      <c r="HT391" s="77"/>
      <c r="HU391" s="77"/>
      <c r="HV391" s="77"/>
      <c r="HW391" s="77"/>
      <c r="HX391" s="77"/>
      <c r="HY391" s="77"/>
    </row>
    <row r="392" spans="1:233">
      <c r="A392" s="77">
        <v>1612</v>
      </c>
      <c r="B392" s="77">
        <v>821</v>
      </c>
      <c r="C392" s="77" t="s">
        <v>27</v>
      </c>
      <c r="D392" s="77" t="s">
        <v>28</v>
      </c>
      <c r="E392" s="77" t="s">
        <v>237</v>
      </c>
      <c r="F392" s="77" t="s">
        <v>200</v>
      </c>
      <c r="G392" s="77" t="s">
        <v>477</v>
      </c>
      <c r="H392" s="77" t="s">
        <v>478</v>
      </c>
      <c r="I392" s="77" t="s">
        <v>286</v>
      </c>
      <c r="J392" s="454" t="s">
        <v>479</v>
      </c>
      <c r="K392" s="410">
        <v>36909</v>
      </c>
      <c r="L392" s="410">
        <v>37839</v>
      </c>
      <c r="M392" s="77" t="s">
        <v>30</v>
      </c>
      <c r="N392" s="271">
        <v>-17000000</v>
      </c>
      <c r="O392" s="271">
        <v>3606.499448</v>
      </c>
      <c r="P392" s="411">
        <v>0.32</v>
      </c>
      <c r="Q392" s="271">
        <v>19.792124000000001</v>
      </c>
      <c r="R392" s="271">
        <v>19.806493</v>
      </c>
      <c r="S392" s="411">
        <v>1.4368999999998522E-2</v>
      </c>
      <c r="T392" s="271">
        <v>51.821790568306668</v>
      </c>
      <c r="U392" s="271">
        <v>-158.760233</v>
      </c>
      <c r="V392" s="271">
        <v>0</v>
      </c>
      <c r="W392" s="271">
        <v>-106.93844243169333</v>
      </c>
      <c r="X392" s="271">
        <v>-57355.448934</v>
      </c>
      <c r="Y392" s="271">
        <v>-57427.651134</v>
      </c>
      <c r="Z392" s="271">
        <v>-72.202199999999721</v>
      </c>
      <c r="AA392" s="271">
        <v>34.736242431693611</v>
      </c>
      <c r="AB392" s="271">
        <v>-57355.448934</v>
      </c>
      <c r="AC392" s="271">
        <v>-57427.651134</v>
      </c>
      <c r="AD392" s="271">
        <v>-72.202199999999721</v>
      </c>
      <c r="AF392" s="271">
        <v>20764.420571860002</v>
      </c>
      <c r="AG392" s="402">
        <v>0</v>
      </c>
      <c r="AH392" s="402">
        <v>-57427.651134</v>
      </c>
      <c r="AI392" s="402">
        <v>-57427.651134</v>
      </c>
      <c r="AJ392" s="402">
        <v>-57427.651134</v>
      </c>
      <c r="AK392" s="402">
        <v>-42840.292550999999</v>
      </c>
      <c r="AL392" s="402">
        <v>-72.202199999999721</v>
      </c>
      <c r="AM392" s="403" t="s">
        <v>549</v>
      </c>
      <c r="AN392" s="45">
        <v>6</v>
      </c>
      <c r="AO392" s="45" t="s">
        <v>545</v>
      </c>
      <c r="AP392" s="45">
        <v>6</v>
      </c>
      <c r="AR392" s="412"/>
      <c r="AS392" s="176"/>
    </row>
    <row r="393" spans="1:233">
      <c r="A393" s="77">
        <v>1613</v>
      </c>
      <c r="B393" s="77">
        <v>822</v>
      </c>
      <c r="C393" s="77" t="s">
        <v>27</v>
      </c>
      <c r="D393" s="77" t="s">
        <v>28</v>
      </c>
      <c r="E393" s="77" t="s">
        <v>412</v>
      </c>
      <c r="F393" s="77" t="s">
        <v>199</v>
      </c>
      <c r="G393" s="77" t="s">
        <v>476</v>
      </c>
      <c r="H393" s="77" t="s">
        <v>491</v>
      </c>
      <c r="I393" s="77" t="s">
        <v>286</v>
      </c>
      <c r="J393" s="454" t="s">
        <v>469</v>
      </c>
      <c r="K393" s="410">
        <v>36909</v>
      </c>
      <c r="L393" s="410">
        <v>37839</v>
      </c>
      <c r="M393" s="77" t="s">
        <v>30</v>
      </c>
      <c r="N393" s="271">
        <v>-17000000</v>
      </c>
      <c r="O393" s="271">
        <v>3599.0791810000001</v>
      </c>
      <c r="P393" s="411">
        <v>0.22</v>
      </c>
      <c r="Q393" s="271">
        <v>33.771445999999997</v>
      </c>
      <c r="R393" s="271">
        <v>33.789439000000002</v>
      </c>
      <c r="S393" s="411">
        <v>1.7993000000004145E-2</v>
      </c>
      <c r="T393" s="271">
        <v>64.758231703747924</v>
      </c>
      <c r="U393" s="271">
        <v>-199.676771</v>
      </c>
      <c r="V393" s="271">
        <v>0</v>
      </c>
      <c r="W393" s="271">
        <v>-134.91853929625208</v>
      </c>
      <c r="X393" s="271">
        <v>36658.136874999997</v>
      </c>
      <c r="Y393" s="271">
        <v>36598.494567000002</v>
      </c>
      <c r="Z393" s="271">
        <v>-59.642307999994955</v>
      </c>
      <c r="AA393" s="271">
        <v>75.276231296257123</v>
      </c>
      <c r="AB393" s="271">
        <v>36658.136874999997</v>
      </c>
      <c r="AC393" s="271">
        <v>36598.494567000002</v>
      </c>
      <c r="AD393" s="271">
        <v>-59.642307999994955</v>
      </c>
      <c r="AF393" s="271">
        <v>26642.1836373525</v>
      </c>
      <c r="AG393" s="402">
        <v>0</v>
      </c>
      <c r="AH393" s="402">
        <v>36598.494567000002</v>
      </c>
      <c r="AI393" s="402">
        <v>36598.494567000002</v>
      </c>
      <c r="AJ393" s="402">
        <v>36598.494567000002</v>
      </c>
      <c r="AK393" s="402">
        <v>-41937.939476</v>
      </c>
      <c r="AL393" s="402">
        <v>-59.642307999994955</v>
      </c>
      <c r="AM393" s="403" t="s">
        <v>549</v>
      </c>
      <c r="AN393" s="45">
        <v>7</v>
      </c>
      <c r="AO393" s="45" t="s">
        <v>545</v>
      </c>
      <c r="AP393" s="45">
        <v>7</v>
      </c>
      <c r="AR393" s="412"/>
      <c r="AS393" s="176"/>
      <c r="AV393" s="77"/>
      <c r="AW393" s="77"/>
      <c r="AX393" s="77"/>
      <c r="AY393" s="77"/>
      <c r="AZ393" s="77"/>
      <c r="BA393" s="77"/>
      <c r="BB393" s="77"/>
      <c r="BC393" s="77"/>
      <c r="BD393" s="77"/>
      <c r="BE393" s="77"/>
      <c r="BF393" s="77"/>
      <c r="BG393" s="77"/>
      <c r="BH393" s="77"/>
      <c r="BI393" s="77"/>
      <c r="BJ393" s="77"/>
      <c r="BK393" s="77"/>
      <c r="BL393" s="77"/>
      <c r="BM393" s="77"/>
      <c r="BN393" s="77"/>
      <c r="BO393" s="77"/>
      <c r="BP393" s="77"/>
      <c r="BQ393" s="77"/>
      <c r="BR393" s="77"/>
      <c r="BS393" s="77"/>
      <c r="BT393" s="77"/>
      <c r="BU393" s="77"/>
      <c r="BV393" s="77"/>
      <c r="BW393" s="77"/>
      <c r="BX393" s="77"/>
      <c r="BY393" s="77"/>
      <c r="BZ393" s="77"/>
      <c r="CA393" s="77"/>
      <c r="CB393" s="77"/>
      <c r="CC393" s="77"/>
      <c r="CD393" s="77"/>
      <c r="CE393" s="77"/>
      <c r="CF393" s="77"/>
      <c r="CG393" s="77"/>
      <c r="CH393" s="77"/>
      <c r="CI393" s="77"/>
      <c r="CJ393" s="77"/>
      <c r="CK393" s="77"/>
      <c r="CL393" s="77"/>
      <c r="CM393" s="77"/>
      <c r="CN393" s="77"/>
      <c r="CO393" s="77"/>
      <c r="CP393" s="77"/>
      <c r="CQ393" s="77"/>
      <c r="CR393" s="77"/>
      <c r="CS393" s="77"/>
      <c r="CT393" s="77"/>
      <c r="CU393" s="77"/>
      <c r="CV393" s="77"/>
      <c r="CW393" s="77"/>
      <c r="CX393" s="77"/>
      <c r="CY393" s="77"/>
      <c r="CZ393" s="77"/>
      <c r="DA393" s="77"/>
      <c r="DB393" s="77"/>
      <c r="DC393" s="77"/>
      <c r="DD393" s="77"/>
      <c r="DE393" s="77"/>
      <c r="DF393" s="77"/>
      <c r="DG393" s="77"/>
      <c r="DH393" s="77"/>
      <c r="DI393" s="77"/>
      <c r="DJ393" s="77"/>
      <c r="DK393" s="77"/>
      <c r="DL393" s="77"/>
      <c r="DM393" s="77"/>
      <c r="DN393" s="77"/>
      <c r="DO393" s="77"/>
      <c r="DP393" s="77"/>
      <c r="DQ393" s="77"/>
      <c r="DR393" s="77"/>
      <c r="DS393" s="77"/>
      <c r="DT393" s="77"/>
      <c r="DU393" s="77"/>
      <c r="DV393" s="77"/>
      <c r="DW393" s="77"/>
      <c r="DX393" s="77"/>
      <c r="DY393" s="77"/>
      <c r="DZ393" s="77"/>
      <c r="EA393" s="77"/>
      <c r="EB393" s="77"/>
      <c r="EC393" s="77"/>
      <c r="ED393" s="77"/>
      <c r="EE393" s="77"/>
      <c r="EF393" s="77"/>
      <c r="EG393" s="77"/>
      <c r="EH393" s="77"/>
      <c r="EI393" s="77"/>
      <c r="EJ393" s="77"/>
      <c r="EK393" s="77"/>
      <c r="EL393" s="77"/>
      <c r="EM393" s="77"/>
      <c r="EN393" s="77"/>
      <c r="EO393" s="77"/>
      <c r="EP393" s="77"/>
      <c r="EQ393" s="77"/>
      <c r="ER393" s="77"/>
      <c r="ES393" s="77"/>
      <c r="ET393" s="77"/>
      <c r="EU393" s="77"/>
      <c r="EV393" s="77"/>
      <c r="EW393" s="77"/>
      <c r="EX393" s="77"/>
      <c r="EY393" s="77"/>
      <c r="EZ393" s="77"/>
      <c r="FA393" s="77"/>
      <c r="FB393" s="77"/>
      <c r="FC393" s="77"/>
      <c r="FD393" s="77"/>
      <c r="FE393" s="77"/>
      <c r="FF393" s="77"/>
      <c r="FG393" s="77"/>
      <c r="FH393" s="77"/>
      <c r="FI393" s="77"/>
      <c r="FJ393" s="77"/>
      <c r="FK393" s="77"/>
      <c r="FL393" s="77"/>
      <c r="FM393" s="77"/>
      <c r="FN393" s="77"/>
      <c r="FO393" s="77"/>
      <c r="FP393" s="77"/>
      <c r="FQ393" s="77"/>
      <c r="FR393" s="77"/>
      <c r="FS393" s="77"/>
      <c r="FT393" s="77"/>
      <c r="FU393" s="77"/>
      <c r="FV393" s="77"/>
      <c r="FW393" s="77"/>
      <c r="FX393" s="77"/>
      <c r="FY393" s="77"/>
      <c r="FZ393" s="77"/>
      <c r="GA393" s="77"/>
      <c r="GB393" s="77"/>
      <c r="GC393" s="77"/>
      <c r="GD393" s="77"/>
      <c r="GE393" s="77"/>
      <c r="GF393" s="77"/>
      <c r="GG393" s="77"/>
      <c r="GH393" s="77"/>
      <c r="GI393" s="77"/>
      <c r="GJ393" s="77"/>
      <c r="GK393" s="77"/>
      <c r="GL393" s="77"/>
      <c r="GM393" s="77"/>
      <c r="GN393" s="77"/>
      <c r="GO393" s="77"/>
      <c r="GP393" s="77"/>
      <c r="GQ393" s="77"/>
      <c r="GR393" s="77"/>
      <c r="GS393" s="77"/>
      <c r="GT393" s="77"/>
      <c r="GU393" s="77"/>
      <c r="GV393" s="77"/>
      <c r="GW393" s="77"/>
      <c r="GX393" s="77"/>
      <c r="GY393" s="77"/>
      <c r="GZ393" s="77"/>
      <c r="HA393" s="77"/>
      <c r="HB393" s="77"/>
      <c r="HC393" s="77"/>
      <c r="HD393" s="77"/>
      <c r="HE393" s="77"/>
      <c r="HF393" s="77"/>
      <c r="HG393" s="77"/>
      <c r="HH393" s="77"/>
      <c r="HI393" s="77"/>
      <c r="HJ393" s="77"/>
      <c r="HK393" s="77"/>
      <c r="HL393" s="77"/>
      <c r="HM393" s="77"/>
      <c r="HN393" s="77"/>
      <c r="HO393" s="77"/>
      <c r="HP393" s="77"/>
      <c r="HQ393" s="77"/>
      <c r="HR393" s="77"/>
      <c r="HS393" s="77"/>
      <c r="HT393" s="77"/>
      <c r="HU393" s="77"/>
      <c r="HV393" s="77"/>
      <c r="HW393" s="77"/>
      <c r="HX393" s="77"/>
      <c r="HY393" s="77"/>
    </row>
    <row r="394" spans="1:233">
      <c r="A394" s="77">
        <v>1614</v>
      </c>
      <c r="B394" s="77">
        <v>820</v>
      </c>
      <c r="C394" s="77" t="s">
        <v>27</v>
      </c>
      <c r="D394" s="77" t="s">
        <v>28</v>
      </c>
      <c r="E394" s="77" t="s">
        <v>67</v>
      </c>
      <c r="F394" s="77" t="s">
        <v>200</v>
      </c>
      <c r="G394" s="77" t="s">
        <v>473</v>
      </c>
      <c r="H394" s="77" t="s">
        <v>490</v>
      </c>
      <c r="I394" s="77" t="s">
        <v>286</v>
      </c>
      <c r="J394" s="454" t="s">
        <v>469</v>
      </c>
      <c r="K394" s="410">
        <v>36909</v>
      </c>
      <c r="L394" s="410">
        <v>37839</v>
      </c>
      <c r="M394" s="77" t="s">
        <v>30</v>
      </c>
      <c r="N394" s="271">
        <v>-17000000</v>
      </c>
      <c r="O394" s="271">
        <v>3616.3913259999999</v>
      </c>
      <c r="P394" s="411">
        <v>0.6</v>
      </c>
      <c r="Q394" s="271">
        <v>75.416387</v>
      </c>
      <c r="R394" s="271">
        <v>75.451828000000006</v>
      </c>
      <c r="S394" s="411">
        <v>3.5441000000005829E-2</v>
      </c>
      <c r="T394" s="271">
        <v>128.16852498478707</v>
      </c>
      <c r="U394" s="271">
        <v>-459.27544499999999</v>
      </c>
      <c r="V394" s="271">
        <v>0</v>
      </c>
      <c r="W394" s="271">
        <v>-331.10692001521295</v>
      </c>
      <c r="X394" s="271">
        <v>36601.521816</v>
      </c>
      <c r="Y394" s="271">
        <v>36420.064158000001</v>
      </c>
      <c r="Z394" s="271">
        <v>-181.45765799999936</v>
      </c>
      <c r="AA394" s="271">
        <v>149.64926201521359</v>
      </c>
      <c r="AB394" s="271">
        <v>36601.521816</v>
      </c>
      <c r="AC394" s="271">
        <v>36420.064158000001</v>
      </c>
      <c r="AD394" s="271">
        <v>-181.45765799999936</v>
      </c>
      <c r="AF394" s="271">
        <v>20821.373059444999</v>
      </c>
      <c r="AG394" s="402">
        <v>0</v>
      </c>
      <c r="AH394" s="402">
        <v>36420.064158000001</v>
      </c>
      <c r="AI394" s="402">
        <v>36420.064158000001</v>
      </c>
      <c r="AJ394" s="402">
        <v>36420.064158000001</v>
      </c>
      <c r="AK394" s="402">
        <v>-32309.277630999997</v>
      </c>
      <c r="AL394" s="402">
        <v>-181.45765799999936</v>
      </c>
      <c r="AM394" s="403" t="s">
        <v>549</v>
      </c>
      <c r="AN394" s="45">
        <v>6</v>
      </c>
      <c r="AO394" s="45" t="s">
        <v>545</v>
      </c>
      <c r="AP394" s="45">
        <v>6</v>
      </c>
      <c r="AR394" s="412"/>
      <c r="AS394" s="176"/>
      <c r="AV394" s="77"/>
      <c r="AW394" s="77"/>
      <c r="AX394" s="77"/>
      <c r="AY394" s="77"/>
      <c r="AZ394" s="77"/>
      <c r="BA394" s="77"/>
      <c r="BB394" s="77"/>
      <c r="BC394" s="77"/>
      <c r="BD394" s="77"/>
      <c r="BE394" s="77"/>
      <c r="BF394" s="77"/>
      <c r="BG394" s="77"/>
      <c r="BH394" s="77"/>
      <c r="BI394" s="77"/>
      <c r="BJ394" s="77"/>
      <c r="BK394" s="77"/>
      <c r="BL394" s="77"/>
      <c r="BM394" s="77"/>
      <c r="BN394" s="77"/>
      <c r="BO394" s="77"/>
      <c r="BP394" s="77"/>
      <c r="BQ394" s="77"/>
      <c r="BR394" s="77"/>
      <c r="BS394" s="77"/>
      <c r="BT394" s="77"/>
      <c r="BU394" s="77"/>
      <c r="BV394" s="77"/>
      <c r="BW394" s="77"/>
      <c r="BX394" s="77"/>
      <c r="BY394" s="77"/>
      <c r="BZ394" s="77"/>
      <c r="CA394" s="77"/>
      <c r="CB394" s="77"/>
      <c r="CC394" s="77"/>
      <c r="CD394" s="77"/>
      <c r="CE394" s="77"/>
      <c r="CF394" s="77"/>
      <c r="CG394" s="77"/>
      <c r="CH394" s="77"/>
      <c r="CI394" s="77"/>
      <c r="CJ394" s="77"/>
      <c r="CK394" s="77"/>
      <c r="CL394" s="77"/>
      <c r="CM394" s="77"/>
      <c r="CN394" s="77"/>
      <c r="CO394" s="77"/>
      <c r="CP394" s="77"/>
      <c r="CQ394" s="77"/>
      <c r="CR394" s="77"/>
      <c r="CS394" s="77"/>
      <c r="CT394" s="77"/>
      <c r="CU394" s="77"/>
      <c r="CV394" s="77"/>
      <c r="CW394" s="77"/>
      <c r="CX394" s="77"/>
      <c r="CY394" s="77"/>
      <c r="CZ394" s="77"/>
      <c r="DA394" s="77"/>
      <c r="DB394" s="77"/>
      <c r="DC394" s="77"/>
      <c r="DD394" s="77"/>
      <c r="DE394" s="77"/>
      <c r="DF394" s="77"/>
      <c r="DG394" s="77"/>
      <c r="DH394" s="77"/>
      <c r="DI394" s="77"/>
      <c r="DJ394" s="77"/>
      <c r="DK394" s="77"/>
      <c r="DL394" s="77"/>
      <c r="DM394" s="77"/>
      <c r="DN394" s="77"/>
      <c r="DO394" s="77"/>
      <c r="DP394" s="77"/>
      <c r="DQ394" s="77"/>
      <c r="DR394" s="77"/>
      <c r="DS394" s="77"/>
      <c r="DT394" s="77"/>
      <c r="DU394" s="77"/>
      <c r="DV394" s="77"/>
      <c r="DW394" s="77"/>
      <c r="DX394" s="77"/>
      <c r="DY394" s="77"/>
      <c r="DZ394" s="77"/>
      <c r="EA394" s="77"/>
      <c r="EB394" s="77"/>
      <c r="EC394" s="77"/>
      <c r="ED394" s="77"/>
      <c r="EE394" s="77"/>
      <c r="EF394" s="77"/>
      <c r="EG394" s="77"/>
      <c r="EH394" s="77"/>
      <c r="EI394" s="77"/>
      <c r="EJ394" s="77"/>
      <c r="EK394" s="77"/>
      <c r="EL394" s="77"/>
      <c r="EM394" s="77"/>
      <c r="EN394" s="77"/>
      <c r="EO394" s="77"/>
      <c r="EP394" s="77"/>
      <c r="EQ394" s="77"/>
      <c r="ER394" s="77"/>
      <c r="ES394" s="77"/>
      <c r="ET394" s="77"/>
      <c r="EU394" s="77"/>
      <c r="EV394" s="77"/>
      <c r="EW394" s="77"/>
      <c r="EX394" s="77"/>
      <c r="EY394" s="77"/>
      <c r="EZ394" s="77"/>
      <c r="FA394" s="77"/>
      <c r="FB394" s="77"/>
      <c r="FC394" s="77"/>
      <c r="FD394" s="77"/>
      <c r="FE394" s="77"/>
      <c r="FF394" s="77"/>
      <c r="FG394" s="77"/>
      <c r="FH394" s="77"/>
      <c r="FI394" s="77"/>
      <c r="FJ394" s="77"/>
      <c r="FK394" s="77"/>
      <c r="FL394" s="77"/>
      <c r="FM394" s="77"/>
      <c r="FN394" s="77"/>
      <c r="FO394" s="77"/>
      <c r="FP394" s="77"/>
      <c r="FQ394" s="77"/>
      <c r="FR394" s="77"/>
      <c r="FS394" s="77"/>
      <c r="FT394" s="77"/>
      <c r="FU394" s="77"/>
      <c r="FV394" s="77"/>
      <c r="FW394" s="77"/>
      <c r="FX394" s="77"/>
      <c r="FY394" s="77"/>
      <c r="FZ394" s="77"/>
      <c r="GA394" s="77"/>
      <c r="GB394" s="77"/>
      <c r="GC394" s="77"/>
      <c r="GD394" s="77"/>
      <c r="GE394" s="77"/>
      <c r="GF394" s="77"/>
      <c r="GG394" s="77"/>
      <c r="GH394" s="77"/>
      <c r="GI394" s="77"/>
      <c r="GJ394" s="77"/>
      <c r="GK394" s="77"/>
      <c r="GL394" s="77"/>
      <c r="GM394" s="77"/>
      <c r="GN394" s="77"/>
      <c r="GO394" s="77"/>
      <c r="GP394" s="77"/>
      <c r="GQ394" s="77"/>
      <c r="GR394" s="77"/>
      <c r="GS394" s="77"/>
      <c r="GT394" s="77"/>
      <c r="GU394" s="77"/>
      <c r="GV394" s="77"/>
      <c r="GW394" s="77"/>
      <c r="GX394" s="77"/>
      <c r="GY394" s="77"/>
      <c r="GZ394" s="77"/>
      <c r="HA394" s="77"/>
      <c r="HB394" s="77"/>
      <c r="HC394" s="77"/>
      <c r="HD394" s="77"/>
      <c r="HE394" s="77"/>
      <c r="HF394" s="77"/>
      <c r="HG394" s="77"/>
      <c r="HH394" s="77"/>
      <c r="HI394" s="77"/>
      <c r="HJ394" s="77"/>
      <c r="HK394" s="77"/>
      <c r="HL394" s="77"/>
      <c r="HM394" s="77"/>
      <c r="HN394" s="77"/>
      <c r="HO394" s="77"/>
      <c r="HP394" s="77"/>
      <c r="HQ394" s="77"/>
      <c r="HR394" s="77"/>
      <c r="HS394" s="77"/>
      <c r="HT394" s="77"/>
      <c r="HU394" s="77"/>
      <c r="HV394" s="77"/>
      <c r="HW394" s="77"/>
      <c r="HX394" s="77"/>
      <c r="HY394" s="77"/>
    </row>
    <row r="395" spans="1:233">
      <c r="A395" s="77">
        <v>1618</v>
      </c>
      <c r="B395" s="77">
        <v>823</v>
      </c>
      <c r="C395" s="77" t="s">
        <v>27</v>
      </c>
      <c r="D395" s="77" t="s">
        <v>28</v>
      </c>
      <c r="E395" s="77" t="s">
        <v>413</v>
      </c>
      <c r="F395" s="77" t="s">
        <v>205</v>
      </c>
      <c r="G395" s="77" t="s">
        <v>473</v>
      </c>
      <c r="H395" s="77" t="s">
        <v>478</v>
      </c>
      <c r="I395" s="77" t="s">
        <v>286</v>
      </c>
      <c r="J395" s="454" t="s">
        <v>480</v>
      </c>
      <c r="K395" s="410">
        <v>36909</v>
      </c>
      <c r="L395" s="410">
        <v>37839</v>
      </c>
      <c r="M395" s="77" t="s">
        <v>30</v>
      </c>
      <c r="N395" s="271">
        <v>-17000000</v>
      </c>
      <c r="O395" s="271">
        <v>3606.8742320000001</v>
      </c>
      <c r="P395" s="411">
        <v>0.32</v>
      </c>
      <c r="Q395" s="271">
        <v>24.734273999999999</v>
      </c>
      <c r="R395" s="271">
        <v>24.752414999999999</v>
      </c>
      <c r="S395" s="411">
        <v>1.8140999999999963E-2</v>
      </c>
      <c r="T395" s="271">
        <v>65.432305442711865</v>
      </c>
      <c r="U395" s="271">
        <v>-204.78637699999999</v>
      </c>
      <c r="V395" s="271">
        <v>0</v>
      </c>
      <c r="W395" s="271">
        <v>-139.35407155728814</v>
      </c>
      <c r="X395" s="271">
        <v>-38631.284855999998</v>
      </c>
      <c r="Y395" s="271">
        <v>-38699.233010999997</v>
      </c>
      <c r="Z395" s="271">
        <v>-67.948154999998224</v>
      </c>
      <c r="AA395" s="271">
        <v>71.405916557289913</v>
      </c>
      <c r="AB395" s="271">
        <v>-38631.284855999998</v>
      </c>
      <c r="AC395" s="271">
        <v>-38699.233010999997</v>
      </c>
      <c r="AD395" s="271">
        <v>-67.948154999998224</v>
      </c>
      <c r="AF395" s="271">
        <v>35599.848669840001</v>
      </c>
      <c r="AG395" s="402">
        <v>0</v>
      </c>
      <c r="AH395" s="402">
        <v>-38699.233010999997</v>
      </c>
      <c r="AI395" s="402">
        <v>-38699.233010999997</v>
      </c>
      <c r="AJ395" s="402">
        <v>-38699.233010999997</v>
      </c>
      <c r="AK395" s="402">
        <v>-39189.330242999997</v>
      </c>
      <c r="AL395" s="402">
        <v>-67.948154999998224</v>
      </c>
      <c r="AM395" s="403" t="s">
        <v>549</v>
      </c>
      <c r="AN395" s="45" t="s">
        <v>545</v>
      </c>
      <c r="AO395" s="45">
        <v>9</v>
      </c>
      <c r="AP395" s="45">
        <v>9</v>
      </c>
      <c r="AR395" s="412"/>
      <c r="AS395" s="176"/>
    </row>
    <row r="396" spans="1:233">
      <c r="A396" s="77">
        <v>1624</v>
      </c>
      <c r="B396" s="77">
        <v>824</v>
      </c>
      <c r="C396" s="77" t="s">
        <v>27</v>
      </c>
      <c r="D396" s="77" t="s">
        <v>28</v>
      </c>
      <c r="E396" s="77" t="s">
        <v>337</v>
      </c>
      <c r="F396" s="77" t="s">
        <v>197</v>
      </c>
      <c r="G396" s="77" t="s">
        <v>485</v>
      </c>
      <c r="H396" s="77" t="s">
        <v>468</v>
      </c>
      <c r="I396" s="77" t="s">
        <v>97</v>
      </c>
      <c r="J396" s="454" t="s">
        <v>481</v>
      </c>
      <c r="K396" s="410">
        <v>36910</v>
      </c>
      <c r="L396" s="410">
        <v>38736</v>
      </c>
      <c r="M396" s="77" t="s">
        <v>30</v>
      </c>
      <c r="N396" s="271">
        <v>10000000</v>
      </c>
      <c r="O396" s="271">
        <v>-4262.8222169999999</v>
      </c>
      <c r="P396" s="411">
        <v>2.8</v>
      </c>
      <c r="Q396" s="271">
        <v>248.82743600000001</v>
      </c>
      <c r="R396" s="271">
        <v>248.84653800000001</v>
      </c>
      <c r="S396" s="411">
        <v>1.9102000000003727E-2</v>
      </c>
      <c r="T396" s="271">
        <v>-81.42842998914989</v>
      </c>
      <c r="U396" s="271">
        <v>914.91267900000003</v>
      </c>
      <c r="V396" s="271">
        <v>0</v>
      </c>
      <c r="W396" s="271">
        <v>833.48424901085014</v>
      </c>
      <c r="X396" s="271">
        <v>180926.00932499999</v>
      </c>
      <c r="Y396" s="271">
        <v>181682.82873899999</v>
      </c>
      <c r="Z396" s="271">
        <v>756.81941399999778</v>
      </c>
      <c r="AA396" s="271">
        <v>-76.664835010852357</v>
      </c>
      <c r="AB396" s="271">
        <v>180926.00932499999</v>
      </c>
      <c r="AC396" s="271">
        <v>181682.82873899999</v>
      </c>
      <c r="AD396" s="271">
        <v>756.81941399999778</v>
      </c>
      <c r="AF396" s="271">
        <v>-53293.803356934004</v>
      </c>
      <c r="AG396" s="402">
        <v>0</v>
      </c>
      <c r="AH396" s="402">
        <v>181682.82873899999</v>
      </c>
      <c r="AI396" s="402">
        <v>181682.82873899999</v>
      </c>
      <c r="AJ396" s="402">
        <v>181682.82873899999</v>
      </c>
      <c r="AK396" s="402">
        <v>73517.351260999989</v>
      </c>
      <c r="AL396" s="402">
        <v>756.81941399999778</v>
      </c>
      <c r="AM396" s="403" t="s">
        <v>514</v>
      </c>
      <c r="AN396" s="45" t="s">
        <v>545</v>
      </c>
      <c r="AO396" s="45">
        <v>10</v>
      </c>
      <c r="AP396" s="45">
        <v>10</v>
      </c>
      <c r="AR396" s="412"/>
      <c r="AS396" s="176"/>
      <c r="AV396" s="77"/>
      <c r="AW396" s="77"/>
      <c r="AX396" s="77"/>
      <c r="AY396" s="77"/>
      <c r="AZ396" s="77"/>
      <c r="BA396" s="77"/>
      <c r="BB396" s="77"/>
      <c r="BC396" s="77"/>
      <c r="BD396" s="77"/>
      <c r="BE396" s="77"/>
      <c r="BF396" s="77"/>
      <c r="BG396" s="77"/>
      <c r="BH396" s="77"/>
      <c r="BI396" s="77"/>
      <c r="BJ396" s="77"/>
      <c r="BK396" s="77"/>
      <c r="BL396" s="77"/>
      <c r="BM396" s="77"/>
      <c r="BN396" s="77"/>
      <c r="BO396" s="77"/>
      <c r="BP396" s="77"/>
      <c r="BQ396" s="77"/>
      <c r="BR396" s="77"/>
      <c r="BS396" s="77"/>
      <c r="BT396" s="77"/>
      <c r="BU396" s="77"/>
      <c r="BV396" s="77"/>
      <c r="BW396" s="77"/>
      <c r="BX396" s="77"/>
      <c r="BY396" s="77"/>
      <c r="BZ396" s="77"/>
      <c r="CA396" s="77"/>
      <c r="CB396" s="77"/>
      <c r="CC396" s="77"/>
      <c r="CD396" s="77"/>
      <c r="CE396" s="77"/>
      <c r="CF396" s="77"/>
      <c r="CG396" s="77"/>
      <c r="CH396" s="77"/>
      <c r="CI396" s="77"/>
      <c r="CJ396" s="77"/>
      <c r="CK396" s="77"/>
      <c r="CL396" s="77"/>
      <c r="CM396" s="77"/>
      <c r="CN396" s="77"/>
      <c r="CO396" s="77"/>
      <c r="CP396" s="77"/>
      <c r="CQ396" s="77"/>
      <c r="CR396" s="77"/>
      <c r="CS396" s="77"/>
      <c r="CT396" s="77"/>
      <c r="CU396" s="77"/>
      <c r="CV396" s="77"/>
      <c r="CW396" s="77"/>
      <c r="CX396" s="77"/>
      <c r="CY396" s="77"/>
      <c r="CZ396" s="77"/>
      <c r="DA396" s="77"/>
      <c r="DB396" s="77"/>
      <c r="DC396" s="77"/>
      <c r="DD396" s="77"/>
      <c r="DE396" s="77"/>
      <c r="DF396" s="77"/>
      <c r="DG396" s="77"/>
      <c r="DH396" s="77"/>
      <c r="DI396" s="77"/>
      <c r="DJ396" s="77"/>
      <c r="DK396" s="77"/>
      <c r="DL396" s="77"/>
      <c r="DM396" s="77"/>
      <c r="DN396" s="77"/>
      <c r="DO396" s="77"/>
      <c r="DP396" s="77"/>
      <c r="DQ396" s="77"/>
      <c r="DR396" s="77"/>
      <c r="DS396" s="77"/>
      <c r="DT396" s="77"/>
      <c r="DU396" s="77"/>
      <c r="DV396" s="77"/>
      <c r="DW396" s="77"/>
      <c r="DX396" s="77"/>
      <c r="DY396" s="77"/>
      <c r="DZ396" s="77"/>
      <c r="EA396" s="77"/>
      <c r="EB396" s="77"/>
      <c r="EC396" s="77"/>
      <c r="ED396" s="77"/>
      <c r="EE396" s="77"/>
      <c r="EF396" s="77"/>
      <c r="EG396" s="77"/>
      <c r="EH396" s="77"/>
      <c r="EI396" s="77"/>
      <c r="EJ396" s="77"/>
      <c r="EK396" s="77"/>
      <c r="EL396" s="77"/>
      <c r="EM396" s="77"/>
      <c r="EN396" s="77"/>
      <c r="EO396" s="77"/>
      <c r="EP396" s="77"/>
      <c r="EQ396" s="77"/>
      <c r="ER396" s="77"/>
      <c r="ES396" s="77"/>
      <c r="ET396" s="77"/>
      <c r="EU396" s="77"/>
      <c r="EV396" s="77"/>
      <c r="EW396" s="77"/>
      <c r="EX396" s="77"/>
      <c r="EY396" s="77"/>
      <c r="EZ396" s="77"/>
      <c r="FA396" s="77"/>
      <c r="FB396" s="77"/>
      <c r="FC396" s="77"/>
      <c r="FD396" s="77"/>
      <c r="FE396" s="77"/>
      <c r="FF396" s="77"/>
      <c r="FG396" s="77"/>
      <c r="FH396" s="77"/>
      <c r="FI396" s="77"/>
      <c r="FJ396" s="77"/>
      <c r="FK396" s="77"/>
      <c r="FL396" s="77"/>
      <c r="FM396" s="77"/>
      <c r="FN396" s="77"/>
      <c r="FO396" s="77"/>
      <c r="FP396" s="77"/>
      <c r="FQ396" s="77"/>
      <c r="FR396" s="77"/>
      <c r="FS396" s="77"/>
      <c r="FT396" s="77"/>
      <c r="FU396" s="77"/>
      <c r="FV396" s="77"/>
      <c r="FW396" s="77"/>
      <c r="FX396" s="77"/>
      <c r="FY396" s="77"/>
      <c r="FZ396" s="77"/>
      <c r="GA396" s="77"/>
      <c r="GB396" s="77"/>
      <c r="GC396" s="77"/>
      <c r="GD396" s="77"/>
      <c r="GE396" s="77"/>
      <c r="GF396" s="77"/>
      <c r="GG396" s="77"/>
      <c r="GH396" s="77"/>
      <c r="GI396" s="77"/>
      <c r="GJ396" s="77"/>
      <c r="GK396" s="77"/>
      <c r="GL396" s="77"/>
      <c r="GM396" s="77"/>
      <c r="GN396" s="77"/>
      <c r="GO396" s="77"/>
      <c r="GP396" s="77"/>
      <c r="GQ396" s="77"/>
      <c r="GR396" s="77"/>
      <c r="GS396" s="77"/>
      <c r="GT396" s="77"/>
      <c r="GU396" s="77"/>
      <c r="GV396" s="77"/>
      <c r="GW396" s="77"/>
      <c r="GX396" s="77"/>
      <c r="GY396" s="77"/>
      <c r="GZ396" s="77"/>
      <c r="HA396" s="77"/>
      <c r="HB396" s="77"/>
      <c r="HC396" s="77"/>
      <c r="HD396" s="77"/>
      <c r="HE396" s="77"/>
      <c r="HF396" s="77"/>
      <c r="HG396" s="77"/>
      <c r="HH396" s="77"/>
      <c r="HI396" s="77"/>
      <c r="HJ396" s="77"/>
      <c r="HK396" s="77"/>
      <c r="HL396" s="77"/>
      <c r="HM396" s="77"/>
      <c r="HN396" s="77"/>
      <c r="HO396" s="77"/>
      <c r="HP396" s="77"/>
      <c r="HQ396" s="77"/>
      <c r="HR396" s="77"/>
      <c r="HS396" s="77"/>
      <c r="HT396" s="77"/>
      <c r="HU396" s="77"/>
      <c r="HV396" s="77"/>
      <c r="HW396" s="77"/>
      <c r="HX396" s="77"/>
      <c r="HY396" s="77"/>
    </row>
    <row r="397" spans="1:233">
      <c r="A397" s="77">
        <v>1625</v>
      </c>
      <c r="B397" s="77">
        <v>825</v>
      </c>
      <c r="C397" s="77" t="s">
        <v>27</v>
      </c>
      <c r="D397" s="77" t="s">
        <v>28</v>
      </c>
      <c r="E397" s="77" t="s">
        <v>334</v>
      </c>
      <c r="F397" s="77" t="s">
        <v>200</v>
      </c>
      <c r="G397" s="77" t="s">
        <v>473</v>
      </c>
      <c r="H397" s="77" t="s">
        <v>482</v>
      </c>
      <c r="I397" s="77" t="s">
        <v>92</v>
      </c>
      <c r="J397" s="454" t="s">
        <v>469</v>
      </c>
      <c r="K397" s="410">
        <v>36913</v>
      </c>
      <c r="L397" s="410">
        <v>37278</v>
      </c>
      <c r="M397" s="77" t="s">
        <v>45</v>
      </c>
      <c r="N397" s="271">
        <v>20000000</v>
      </c>
      <c r="O397" s="271">
        <v>-1530.7710930000001</v>
      </c>
      <c r="P397" s="411">
        <v>0.6</v>
      </c>
      <c r="Q397" s="271">
        <v>79.091593000000003</v>
      </c>
      <c r="R397" s="271">
        <v>73.924166</v>
      </c>
      <c r="S397" s="411">
        <v>-5.1674270000000035</v>
      </c>
      <c r="T397" s="271">
        <v>7910.147876787717</v>
      </c>
      <c r="U397" s="271">
        <v>615.58695799999998</v>
      </c>
      <c r="V397" s="271">
        <v>0</v>
      </c>
      <c r="W397" s="271">
        <v>8525.7348347877178</v>
      </c>
      <c r="X397" s="271">
        <v>-7055.983937</v>
      </c>
      <c r="Y397" s="271">
        <v>1564.0021389999999</v>
      </c>
      <c r="Z397" s="271">
        <v>8619.9860759999992</v>
      </c>
      <c r="AA397" s="271">
        <v>94.251241212281457</v>
      </c>
      <c r="AB397" s="271">
        <v>-6248.4265754103499</v>
      </c>
      <c r="AC397" s="271">
        <v>1379.4498865979999</v>
      </c>
      <c r="AD397" s="271">
        <v>7627.8764620083493</v>
      </c>
      <c r="AF397" s="271">
        <v>-8813.4145679475005</v>
      </c>
      <c r="AG397" s="402">
        <v>0</v>
      </c>
      <c r="AH397" s="402">
        <v>1379.4498865979999</v>
      </c>
      <c r="AI397" s="402">
        <v>1379.4498865979999</v>
      </c>
      <c r="AJ397" s="402">
        <v>1379.4498865979999</v>
      </c>
      <c r="AK397" s="402">
        <v>18427.470642526798</v>
      </c>
      <c r="AL397" s="402">
        <v>7627.8764620083493</v>
      </c>
      <c r="AM397" s="403" t="s">
        <v>546</v>
      </c>
      <c r="AN397" s="45">
        <v>6</v>
      </c>
      <c r="AO397" s="45" t="s">
        <v>545</v>
      </c>
      <c r="AP397" s="45">
        <v>6</v>
      </c>
      <c r="AR397" s="412"/>
      <c r="AS397" s="176"/>
      <c r="AV397" s="77"/>
      <c r="AW397" s="77"/>
      <c r="AX397" s="77"/>
      <c r="AY397" s="77"/>
      <c r="AZ397" s="77"/>
      <c r="BA397" s="77"/>
      <c r="BB397" s="77"/>
      <c r="BC397" s="77"/>
      <c r="BD397" s="77"/>
      <c r="BE397" s="77"/>
      <c r="BF397" s="77"/>
      <c r="BG397" s="77"/>
      <c r="BH397" s="77"/>
      <c r="BI397" s="77"/>
      <c r="BJ397" s="77"/>
      <c r="BK397" s="77"/>
      <c r="BL397" s="77"/>
      <c r="BM397" s="77"/>
      <c r="BN397" s="77"/>
      <c r="BO397" s="77"/>
      <c r="BP397" s="77"/>
      <c r="BQ397" s="77"/>
      <c r="BR397" s="77"/>
      <c r="BS397" s="77"/>
      <c r="BT397" s="77"/>
      <c r="BU397" s="77"/>
      <c r="BV397" s="77"/>
      <c r="BW397" s="77"/>
      <c r="BX397" s="77"/>
      <c r="BY397" s="77"/>
      <c r="BZ397" s="77"/>
      <c r="CA397" s="77"/>
      <c r="CB397" s="77"/>
      <c r="CC397" s="77"/>
      <c r="CD397" s="77"/>
      <c r="CE397" s="77"/>
      <c r="CF397" s="77"/>
      <c r="CG397" s="77"/>
      <c r="CH397" s="77"/>
      <c r="CI397" s="77"/>
      <c r="CJ397" s="77"/>
      <c r="CK397" s="77"/>
      <c r="CL397" s="77"/>
      <c r="CM397" s="77"/>
      <c r="CN397" s="77"/>
      <c r="CO397" s="77"/>
      <c r="CP397" s="77"/>
      <c r="CQ397" s="77"/>
      <c r="CR397" s="77"/>
      <c r="CS397" s="77"/>
      <c r="CT397" s="77"/>
      <c r="CU397" s="77"/>
      <c r="CV397" s="77"/>
      <c r="CW397" s="77"/>
      <c r="CX397" s="77"/>
      <c r="CY397" s="77"/>
      <c r="CZ397" s="77"/>
      <c r="DA397" s="77"/>
      <c r="DB397" s="77"/>
      <c r="DC397" s="77"/>
      <c r="DD397" s="77"/>
      <c r="DE397" s="77"/>
      <c r="DF397" s="77"/>
      <c r="DG397" s="77"/>
      <c r="DH397" s="77"/>
      <c r="DI397" s="77"/>
      <c r="DJ397" s="77"/>
      <c r="DK397" s="77"/>
      <c r="DL397" s="77"/>
      <c r="DM397" s="77"/>
      <c r="DN397" s="77"/>
      <c r="DO397" s="77"/>
      <c r="DP397" s="77"/>
      <c r="DQ397" s="77"/>
      <c r="DR397" s="77"/>
      <c r="DS397" s="77"/>
      <c r="DT397" s="77"/>
      <c r="DU397" s="77"/>
      <c r="DV397" s="77"/>
      <c r="DW397" s="77"/>
      <c r="DX397" s="77"/>
      <c r="DY397" s="77"/>
      <c r="DZ397" s="77"/>
      <c r="EA397" s="77"/>
      <c r="EB397" s="77"/>
      <c r="EC397" s="77"/>
      <c r="ED397" s="77"/>
      <c r="EE397" s="77"/>
      <c r="EF397" s="77"/>
      <c r="EG397" s="77"/>
      <c r="EH397" s="77"/>
      <c r="EI397" s="77"/>
      <c r="EJ397" s="77"/>
      <c r="EK397" s="77"/>
      <c r="EL397" s="77"/>
      <c r="EM397" s="77"/>
      <c r="EN397" s="77"/>
      <c r="EO397" s="77"/>
      <c r="EP397" s="77"/>
      <c r="EQ397" s="77"/>
      <c r="ER397" s="77"/>
      <c r="ES397" s="77"/>
      <c r="ET397" s="77"/>
      <c r="EU397" s="77"/>
      <c r="EV397" s="77"/>
      <c r="EW397" s="77"/>
      <c r="EX397" s="77"/>
      <c r="EY397" s="77"/>
      <c r="EZ397" s="77"/>
      <c r="FA397" s="77"/>
      <c r="FB397" s="77"/>
      <c r="FC397" s="77"/>
      <c r="FD397" s="77"/>
      <c r="FE397" s="77"/>
      <c r="FF397" s="77"/>
      <c r="FG397" s="77"/>
      <c r="FH397" s="77"/>
      <c r="FI397" s="77"/>
      <c r="FJ397" s="77"/>
      <c r="FK397" s="77"/>
      <c r="FL397" s="77"/>
      <c r="FM397" s="77"/>
      <c r="FN397" s="77"/>
      <c r="FO397" s="77"/>
      <c r="FP397" s="77"/>
      <c r="FQ397" s="77"/>
      <c r="FR397" s="77"/>
      <c r="FS397" s="77"/>
      <c r="FT397" s="77"/>
      <c r="FU397" s="77"/>
      <c r="FV397" s="77"/>
      <c r="FW397" s="77"/>
      <c r="FX397" s="77"/>
      <c r="FY397" s="77"/>
      <c r="FZ397" s="77"/>
      <c r="GA397" s="77"/>
      <c r="GB397" s="77"/>
      <c r="GC397" s="77"/>
      <c r="GD397" s="77"/>
      <c r="GE397" s="77"/>
      <c r="GF397" s="77"/>
      <c r="GG397" s="77"/>
      <c r="GH397" s="77"/>
      <c r="GI397" s="77"/>
      <c r="GJ397" s="77"/>
      <c r="GK397" s="77"/>
      <c r="GL397" s="77"/>
      <c r="GM397" s="77"/>
      <c r="GN397" s="77"/>
      <c r="GO397" s="77"/>
      <c r="GP397" s="77"/>
      <c r="GQ397" s="77"/>
      <c r="GR397" s="77"/>
      <c r="GS397" s="77"/>
      <c r="GT397" s="77"/>
      <c r="GU397" s="77"/>
      <c r="GV397" s="77"/>
      <c r="GW397" s="77"/>
      <c r="GX397" s="77"/>
      <c r="GY397" s="77"/>
      <c r="GZ397" s="77"/>
      <c r="HA397" s="77"/>
      <c r="HB397" s="77"/>
      <c r="HC397" s="77"/>
      <c r="HD397" s="77"/>
      <c r="HE397" s="77"/>
      <c r="HF397" s="77"/>
      <c r="HG397" s="77"/>
      <c r="HH397" s="77"/>
      <c r="HI397" s="77"/>
      <c r="HJ397" s="77"/>
      <c r="HK397" s="77"/>
      <c r="HL397" s="77"/>
      <c r="HM397" s="77"/>
      <c r="HN397" s="77"/>
      <c r="HO397" s="77"/>
      <c r="HP397" s="77"/>
      <c r="HQ397" s="77"/>
      <c r="HR397" s="77"/>
      <c r="HS397" s="77"/>
      <c r="HT397" s="77"/>
      <c r="HU397" s="77"/>
      <c r="HV397" s="77"/>
      <c r="HW397" s="77"/>
      <c r="HX397" s="77"/>
      <c r="HY397" s="77"/>
    </row>
    <row r="398" spans="1:233">
      <c r="A398" s="77">
        <v>1626</v>
      </c>
      <c r="B398" s="77">
        <v>826</v>
      </c>
      <c r="C398" s="77" t="s">
        <v>27</v>
      </c>
      <c r="D398" s="77" t="s">
        <v>28</v>
      </c>
      <c r="E398" s="77" t="s">
        <v>347</v>
      </c>
      <c r="F398" s="77" t="s">
        <v>200</v>
      </c>
      <c r="G398" s="77" t="s">
        <v>476</v>
      </c>
      <c r="H398" s="77" t="s">
        <v>478</v>
      </c>
      <c r="I398" s="77" t="s">
        <v>267</v>
      </c>
      <c r="J398" s="454" t="s">
        <v>469</v>
      </c>
      <c r="K398" s="410">
        <v>36913</v>
      </c>
      <c r="L398" s="410">
        <v>38739</v>
      </c>
      <c r="M398" s="77" t="s">
        <v>30</v>
      </c>
      <c r="N398" s="271">
        <v>10000000</v>
      </c>
      <c r="O398" s="271">
        <v>-4145.0980049999998</v>
      </c>
      <c r="P398" s="411">
        <v>0.76</v>
      </c>
      <c r="Q398" s="271">
        <v>56.140312999999999</v>
      </c>
      <c r="R398" s="271">
        <v>56.154904000000002</v>
      </c>
      <c r="S398" s="411">
        <v>1.4591000000002907E-2</v>
      </c>
      <c r="T398" s="271">
        <v>-60.481124990967047</v>
      </c>
      <c r="U398" s="271">
        <v>265.04605299999997</v>
      </c>
      <c r="V398" s="271">
        <v>0</v>
      </c>
      <c r="W398" s="271">
        <v>204.56492800903294</v>
      </c>
      <c r="X398" s="271">
        <v>98112.624054</v>
      </c>
      <c r="Y398" s="271">
        <v>98298.649093999993</v>
      </c>
      <c r="Z398" s="271">
        <v>186.02503999999317</v>
      </c>
      <c r="AA398" s="271">
        <v>-18.539888009039771</v>
      </c>
      <c r="AB398" s="271">
        <v>98112.624054</v>
      </c>
      <c r="AC398" s="271">
        <v>98298.649093999993</v>
      </c>
      <c r="AD398" s="271">
        <v>186.02503999999317</v>
      </c>
      <c r="AF398" s="271">
        <v>-23865.4017637875</v>
      </c>
      <c r="AG398" s="402">
        <v>0</v>
      </c>
      <c r="AH398" s="402">
        <v>98298.649093999993</v>
      </c>
      <c r="AI398" s="402">
        <v>98298.649093999993</v>
      </c>
      <c r="AJ398" s="402">
        <v>98298.649093999993</v>
      </c>
      <c r="AK398" s="402">
        <v>83982.844498999999</v>
      </c>
      <c r="AL398" s="402">
        <v>186.02503999999317</v>
      </c>
      <c r="AM398" s="403" t="s">
        <v>514</v>
      </c>
      <c r="AN398" s="45">
        <v>6</v>
      </c>
      <c r="AO398" s="45" t="s">
        <v>545</v>
      </c>
      <c r="AP398" s="45">
        <v>6</v>
      </c>
      <c r="AR398" s="412"/>
      <c r="AS398" s="176"/>
      <c r="AV398" s="77"/>
      <c r="AW398" s="77"/>
      <c r="AX398" s="77"/>
      <c r="AY398" s="77"/>
      <c r="AZ398" s="77"/>
      <c r="BA398" s="77"/>
      <c r="BB398" s="77"/>
      <c r="BC398" s="77"/>
      <c r="BD398" s="77"/>
      <c r="BE398" s="77"/>
      <c r="BF398" s="77"/>
      <c r="BG398" s="77"/>
      <c r="BH398" s="77"/>
      <c r="BI398" s="77"/>
      <c r="BJ398" s="77"/>
      <c r="BK398" s="77"/>
      <c r="BL398" s="77"/>
      <c r="BM398" s="77"/>
      <c r="BN398" s="77"/>
      <c r="BO398" s="77"/>
      <c r="BP398" s="77"/>
      <c r="BQ398" s="77"/>
      <c r="BR398" s="77"/>
      <c r="BS398" s="77"/>
      <c r="BT398" s="77"/>
      <c r="BU398" s="77"/>
      <c r="BV398" s="77"/>
      <c r="BW398" s="77"/>
      <c r="BX398" s="77"/>
      <c r="BY398" s="77"/>
      <c r="BZ398" s="77"/>
      <c r="CA398" s="77"/>
      <c r="CB398" s="77"/>
      <c r="CC398" s="77"/>
      <c r="CD398" s="77"/>
      <c r="CE398" s="77"/>
      <c r="CF398" s="77"/>
      <c r="CG398" s="77"/>
      <c r="CH398" s="77"/>
      <c r="CI398" s="77"/>
      <c r="CJ398" s="77"/>
      <c r="CK398" s="77"/>
      <c r="CL398" s="77"/>
      <c r="CM398" s="77"/>
      <c r="CN398" s="77"/>
      <c r="CO398" s="77"/>
      <c r="CP398" s="77"/>
      <c r="CQ398" s="77"/>
      <c r="CR398" s="77"/>
      <c r="CS398" s="77"/>
      <c r="CT398" s="77"/>
      <c r="CU398" s="77"/>
      <c r="CV398" s="77"/>
      <c r="CW398" s="77"/>
      <c r="CX398" s="77"/>
      <c r="CY398" s="77"/>
      <c r="CZ398" s="77"/>
      <c r="DA398" s="77"/>
      <c r="DB398" s="77"/>
      <c r="DC398" s="77"/>
      <c r="DD398" s="77"/>
      <c r="DE398" s="77"/>
      <c r="DF398" s="77"/>
      <c r="DG398" s="77"/>
      <c r="DH398" s="77"/>
      <c r="DI398" s="77"/>
      <c r="DJ398" s="77"/>
      <c r="DK398" s="77"/>
      <c r="DL398" s="77"/>
      <c r="DM398" s="77"/>
      <c r="DN398" s="77"/>
      <c r="DO398" s="77"/>
      <c r="DP398" s="77"/>
      <c r="DQ398" s="77"/>
      <c r="DR398" s="77"/>
      <c r="DS398" s="77"/>
      <c r="DT398" s="77"/>
      <c r="DU398" s="77"/>
      <c r="DV398" s="77"/>
      <c r="DW398" s="77"/>
      <c r="DX398" s="77"/>
      <c r="DY398" s="77"/>
      <c r="DZ398" s="77"/>
      <c r="EA398" s="77"/>
      <c r="EB398" s="77"/>
      <c r="EC398" s="77"/>
      <c r="ED398" s="77"/>
      <c r="EE398" s="77"/>
      <c r="EF398" s="77"/>
      <c r="EG398" s="77"/>
      <c r="EH398" s="77"/>
      <c r="EI398" s="77"/>
      <c r="EJ398" s="77"/>
      <c r="EK398" s="77"/>
      <c r="EL398" s="77"/>
      <c r="EM398" s="77"/>
      <c r="EN398" s="77"/>
      <c r="EO398" s="77"/>
      <c r="EP398" s="77"/>
      <c r="EQ398" s="77"/>
      <c r="ER398" s="77"/>
      <c r="ES398" s="77"/>
      <c r="ET398" s="77"/>
      <c r="EU398" s="77"/>
      <c r="EV398" s="77"/>
      <c r="EW398" s="77"/>
      <c r="EX398" s="77"/>
      <c r="EY398" s="77"/>
      <c r="EZ398" s="77"/>
      <c r="FA398" s="77"/>
      <c r="FB398" s="77"/>
      <c r="FC398" s="77"/>
      <c r="FD398" s="77"/>
      <c r="FE398" s="77"/>
      <c r="FF398" s="77"/>
      <c r="FG398" s="77"/>
      <c r="FH398" s="77"/>
      <c r="FI398" s="77"/>
      <c r="FJ398" s="77"/>
      <c r="FK398" s="77"/>
      <c r="FL398" s="77"/>
      <c r="FM398" s="77"/>
      <c r="FN398" s="77"/>
      <c r="FO398" s="77"/>
      <c r="FP398" s="77"/>
      <c r="FQ398" s="77"/>
      <c r="FR398" s="77"/>
      <c r="FS398" s="77"/>
      <c r="FT398" s="77"/>
      <c r="FU398" s="77"/>
      <c r="FV398" s="77"/>
      <c r="FW398" s="77"/>
      <c r="FX398" s="77"/>
      <c r="FY398" s="77"/>
      <c r="FZ398" s="77"/>
      <c r="GA398" s="77"/>
      <c r="GB398" s="77"/>
      <c r="GC398" s="77"/>
      <c r="GD398" s="77"/>
      <c r="GE398" s="77"/>
      <c r="GF398" s="77"/>
      <c r="GG398" s="77"/>
      <c r="GH398" s="77"/>
      <c r="GI398" s="77"/>
      <c r="GJ398" s="77"/>
      <c r="GK398" s="77"/>
      <c r="GL398" s="77"/>
      <c r="GM398" s="77"/>
      <c r="GN398" s="77"/>
      <c r="GO398" s="77"/>
      <c r="GP398" s="77"/>
      <c r="GQ398" s="77"/>
      <c r="GR398" s="77"/>
      <c r="GS398" s="77"/>
      <c r="GT398" s="77"/>
      <c r="GU398" s="77"/>
      <c r="GV398" s="77"/>
      <c r="GW398" s="77"/>
      <c r="GX398" s="77"/>
      <c r="GY398" s="77"/>
      <c r="GZ398" s="77"/>
      <c r="HA398" s="77"/>
      <c r="HB398" s="77"/>
      <c r="HC398" s="77"/>
      <c r="HD398" s="77"/>
      <c r="HE398" s="77"/>
      <c r="HF398" s="77"/>
      <c r="HG398" s="77"/>
      <c r="HH398" s="77"/>
      <c r="HI398" s="77"/>
      <c r="HJ398" s="77"/>
      <c r="HK398" s="77"/>
      <c r="HL398" s="77"/>
      <c r="HM398" s="77"/>
      <c r="HN398" s="77"/>
      <c r="HO398" s="77"/>
      <c r="HP398" s="77"/>
      <c r="HQ398" s="77"/>
      <c r="HR398" s="77"/>
      <c r="HS398" s="77"/>
      <c r="HT398" s="77"/>
      <c r="HU398" s="77"/>
      <c r="HV398" s="77"/>
      <c r="HW398" s="77"/>
      <c r="HX398" s="77"/>
      <c r="HY398" s="77"/>
    </row>
    <row r="399" spans="1:233">
      <c r="A399" s="77">
        <v>1627</v>
      </c>
      <c r="B399" s="77">
        <v>831</v>
      </c>
      <c r="C399" s="77" t="s">
        <v>27</v>
      </c>
      <c r="D399" s="77" t="s">
        <v>28</v>
      </c>
      <c r="E399" s="77" t="s">
        <v>363</v>
      </c>
      <c r="F399" s="77" t="s">
        <v>201</v>
      </c>
      <c r="G399" s="77" t="s">
        <v>487</v>
      </c>
      <c r="H399" s="77" t="s">
        <v>472</v>
      </c>
      <c r="I399" s="77" t="s">
        <v>97</v>
      </c>
      <c r="J399" s="454" t="s">
        <v>479</v>
      </c>
      <c r="K399" s="410">
        <v>36915</v>
      </c>
      <c r="L399" s="410">
        <v>38741</v>
      </c>
      <c r="M399" s="77" t="s">
        <v>30</v>
      </c>
      <c r="N399" s="271">
        <v>10000000</v>
      </c>
      <c r="O399" s="271">
        <v>-4117.7742950000002</v>
      </c>
      <c r="P399" s="411">
        <v>0.65</v>
      </c>
      <c r="Q399" s="271">
        <v>54.706980999999999</v>
      </c>
      <c r="R399" s="271">
        <v>54.718448000000002</v>
      </c>
      <c r="S399" s="411">
        <v>1.1467000000003225E-2</v>
      </c>
      <c r="T399" s="271">
        <v>-47.218517840778283</v>
      </c>
      <c r="U399" s="271">
        <v>243.095867</v>
      </c>
      <c r="V399" s="271">
        <v>0</v>
      </c>
      <c r="W399" s="271">
        <v>195.87734915922172</v>
      </c>
      <c r="X399" s="271">
        <v>55607.719404000003</v>
      </c>
      <c r="Y399" s="271">
        <v>55758.908857000002</v>
      </c>
      <c r="Z399" s="271">
        <v>151.18945299999905</v>
      </c>
      <c r="AA399" s="271">
        <v>-44.687896159222674</v>
      </c>
      <c r="AB399" s="271">
        <v>55607.719404000003</v>
      </c>
      <c r="AC399" s="271">
        <v>55758.908857000002</v>
      </c>
      <c r="AD399" s="271">
        <v>151.18945299999905</v>
      </c>
      <c r="AF399" s="271">
        <v>-29804.450347210004</v>
      </c>
      <c r="AG399" s="402">
        <v>0</v>
      </c>
      <c r="AH399" s="402">
        <v>55758.908857000002</v>
      </c>
      <c r="AI399" s="402">
        <v>55758.908857000002</v>
      </c>
      <c r="AJ399" s="402">
        <v>55758.908857000002</v>
      </c>
      <c r="AK399" s="402">
        <v>40673.095140000005</v>
      </c>
      <c r="AL399" s="402">
        <v>151.18945299999905</v>
      </c>
      <c r="AM399" s="403" t="s">
        <v>514</v>
      </c>
      <c r="AN399" s="45">
        <v>8</v>
      </c>
      <c r="AO399" s="45" t="s">
        <v>545</v>
      </c>
      <c r="AP399" s="45">
        <v>8</v>
      </c>
      <c r="AR399" s="412"/>
      <c r="AS399" s="176"/>
      <c r="AV399" s="77"/>
      <c r="AW399" s="77"/>
      <c r="AX399" s="77"/>
      <c r="AY399" s="77"/>
      <c r="AZ399" s="77"/>
      <c r="BA399" s="77"/>
      <c r="BB399" s="77"/>
      <c r="BC399" s="77"/>
      <c r="BD399" s="77"/>
      <c r="BE399" s="77"/>
      <c r="BF399" s="77"/>
      <c r="BG399" s="77"/>
      <c r="BH399" s="77"/>
      <c r="BI399" s="77"/>
      <c r="BJ399" s="77"/>
      <c r="BK399" s="77"/>
      <c r="BL399" s="77"/>
      <c r="BM399" s="77"/>
      <c r="BN399" s="77"/>
      <c r="BO399" s="77"/>
      <c r="BP399" s="77"/>
      <c r="BQ399" s="77"/>
      <c r="BR399" s="77"/>
      <c r="BS399" s="77"/>
      <c r="BT399" s="77"/>
      <c r="BU399" s="77"/>
      <c r="BV399" s="77"/>
      <c r="BW399" s="77"/>
      <c r="BX399" s="77"/>
      <c r="BY399" s="77"/>
      <c r="BZ399" s="77"/>
      <c r="CA399" s="77"/>
      <c r="CB399" s="77"/>
      <c r="CC399" s="77"/>
      <c r="CD399" s="77"/>
      <c r="CE399" s="77"/>
      <c r="CF399" s="77"/>
      <c r="CG399" s="77"/>
      <c r="CH399" s="77"/>
      <c r="CI399" s="77"/>
      <c r="CJ399" s="77"/>
      <c r="CK399" s="77"/>
      <c r="CL399" s="77"/>
      <c r="CM399" s="77"/>
      <c r="CN399" s="77"/>
      <c r="CO399" s="77"/>
      <c r="CP399" s="77"/>
      <c r="CQ399" s="77"/>
      <c r="CR399" s="77"/>
      <c r="CS399" s="77"/>
      <c r="CT399" s="77"/>
      <c r="CU399" s="77"/>
      <c r="CV399" s="77"/>
      <c r="CW399" s="77"/>
      <c r="CX399" s="77"/>
      <c r="CY399" s="77"/>
      <c r="CZ399" s="77"/>
      <c r="DA399" s="77"/>
      <c r="DB399" s="77"/>
      <c r="DC399" s="77"/>
      <c r="DD399" s="77"/>
      <c r="DE399" s="77"/>
      <c r="DF399" s="77"/>
      <c r="DG399" s="77"/>
      <c r="DH399" s="77"/>
      <c r="DI399" s="77"/>
      <c r="DJ399" s="77"/>
      <c r="DK399" s="77"/>
      <c r="DL399" s="77"/>
      <c r="DM399" s="77"/>
      <c r="DN399" s="77"/>
      <c r="DO399" s="77"/>
      <c r="DP399" s="77"/>
      <c r="DQ399" s="77"/>
      <c r="DR399" s="77"/>
      <c r="DS399" s="77"/>
      <c r="DT399" s="77"/>
      <c r="DU399" s="77"/>
      <c r="DV399" s="77"/>
      <c r="DW399" s="77"/>
      <c r="DX399" s="77"/>
      <c r="DY399" s="77"/>
      <c r="DZ399" s="77"/>
      <c r="EA399" s="77"/>
      <c r="EB399" s="77"/>
      <c r="EC399" s="77"/>
      <c r="ED399" s="77"/>
      <c r="EE399" s="77"/>
      <c r="EF399" s="77"/>
      <c r="EG399" s="77"/>
      <c r="EH399" s="77"/>
      <c r="EI399" s="77"/>
      <c r="EJ399" s="77"/>
      <c r="EK399" s="77"/>
      <c r="EL399" s="77"/>
      <c r="EM399" s="77"/>
      <c r="EN399" s="77"/>
      <c r="EO399" s="77"/>
      <c r="EP399" s="77"/>
      <c r="EQ399" s="77"/>
      <c r="ER399" s="77"/>
      <c r="ES399" s="77"/>
      <c r="ET399" s="77"/>
      <c r="EU399" s="77"/>
      <c r="EV399" s="77"/>
      <c r="EW399" s="77"/>
      <c r="EX399" s="77"/>
      <c r="EY399" s="77"/>
      <c r="EZ399" s="77"/>
      <c r="FA399" s="77"/>
      <c r="FB399" s="77"/>
      <c r="FC399" s="77"/>
      <c r="FD399" s="77"/>
      <c r="FE399" s="77"/>
      <c r="FF399" s="77"/>
      <c r="FG399" s="77"/>
      <c r="FH399" s="77"/>
      <c r="FI399" s="77"/>
      <c r="FJ399" s="77"/>
      <c r="FK399" s="77"/>
      <c r="FL399" s="77"/>
      <c r="FM399" s="77"/>
      <c r="FN399" s="77"/>
      <c r="FO399" s="77"/>
      <c r="FP399" s="77"/>
      <c r="FQ399" s="77"/>
      <c r="FR399" s="77"/>
      <c r="FS399" s="77"/>
      <c r="FT399" s="77"/>
      <c r="FU399" s="77"/>
      <c r="FV399" s="77"/>
      <c r="FW399" s="77"/>
      <c r="FX399" s="77"/>
      <c r="FY399" s="77"/>
      <c r="FZ399" s="77"/>
      <c r="GA399" s="77"/>
      <c r="GB399" s="77"/>
      <c r="GC399" s="77"/>
      <c r="GD399" s="77"/>
      <c r="GE399" s="77"/>
      <c r="GF399" s="77"/>
      <c r="GG399" s="77"/>
      <c r="GH399" s="77"/>
      <c r="GI399" s="77"/>
      <c r="GJ399" s="77"/>
      <c r="GK399" s="77"/>
      <c r="GL399" s="77"/>
      <c r="GM399" s="77"/>
      <c r="GN399" s="77"/>
      <c r="GO399" s="77"/>
      <c r="GP399" s="77"/>
      <c r="GQ399" s="77"/>
      <c r="GR399" s="77"/>
      <c r="GS399" s="77"/>
      <c r="GT399" s="77"/>
      <c r="GU399" s="77"/>
      <c r="GV399" s="77"/>
      <c r="GW399" s="77"/>
      <c r="GX399" s="77"/>
      <c r="GY399" s="77"/>
      <c r="GZ399" s="77"/>
      <c r="HA399" s="77"/>
      <c r="HB399" s="77"/>
      <c r="HC399" s="77"/>
      <c r="HD399" s="77"/>
      <c r="HE399" s="77"/>
      <c r="HF399" s="77"/>
      <c r="HG399" s="77"/>
      <c r="HH399" s="77"/>
      <c r="HI399" s="77"/>
      <c r="HJ399" s="77"/>
      <c r="HK399" s="77"/>
      <c r="HL399" s="77"/>
      <c r="HM399" s="77"/>
      <c r="HN399" s="77"/>
      <c r="HO399" s="77"/>
      <c r="HP399" s="77"/>
      <c r="HQ399" s="77"/>
      <c r="HR399" s="77"/>
      <c r="HS399" s="77"/>
      <c r="HT399" s="77"/>
      <c r="HU399" s="77"/>
      <c r="HV399" s="77"/>
      <c r="HW399" s="77"/>
      <c r="HX399" s="77"/>
      <c r="HY399" s="77"/>
    </row>
    <row r="400" spans="1:233">
      <c r="A400" s="77">
        <v>1628</v>
      </c>
      <c r="B400" s="77">
        <v>832</v>
      </c>
      <c r="C400" s="77" t="s">
        <v>27</v>
      </c>
      <c r="D400" s="77" t="s">
        <v>28</v>
      </c>
      <c r="E400" s="77" t="s">
        <v>436</v>
      </c>
      <c r="F400" s="77" t="s">
        <v>208</v>
      </c>
      <c r="G400" s="77" t="s">
        <v>476</v>
      </c>
      <c r="H400" s="77" t="s">
        <v>472</v>
      </c>
      <c r="I400" s="77" t="s">
        <v>437</v>
      </c>
      <c r="J400" s="454" t="s">
        <v>469</v>
      </c>
      <c r="K400" s="410">
        <v>36915</v>
      </c>
      <c r="L400" s="410">
        <v>37645</v>
      </c>
      <c r="M400" s="77" t="s">
        <v>30</v>
      </c>
      <c r="N400" s="271">
        <v>10000000</v>
      </c>
      <c r="O400" s="271">
        <v>-2371.3605700000003</v>
      </c>
      <c r="P400" s="411">
        <v>1.6</v>
      </c>
      <c r="Q400" s="271">
        <v>153.89502200000001</v>
      </c>
      <c r="R400" s="271">
        <v>154.06843599999999</v>
      </c>
      <c r="S400" s="411">
        <v>0.17341399999997975</v>
      </c>
      <c r="T400" s="271">
        <v>-411.22712188593204</v>
      </c>
      <c r="U400" s="271">
        <v>604.98083599999995</v>
      </c>
      <c r="V400" s="271">
        <v>0</v>
      </c>
      <c r="W400" s="271">
        <v>193.75371411406792</v>
      </c>
      <c r="X400" s="271">
        <v>-282835.20136399998</v>
      </c>
      <c r="Y400" s="271">
        <v>-282727.25245899998</v>
      </c>
      <c r="Z400" s="271">
        <v>107.94890499999747</v>
      </c>
      <c r="AA400" s="271">
        <v>-85.804809114070451</v>
      </c>
      <c r="AB400" s="271">
        <v>-282835.20136399998</v>
      </c>
      <c r="AC400" s="271">
        <v>-282727.25245899998</v>
      </c>
      <c r="AD400" s="271">
        <v>107.94890499999747</v>
      </c>
      <c r="AF400" s="271">
        <v>-28086.394591079999</v>
      </c>
      <c r="AG400" s="402">
        <v>324444.44444400002</v>
      </c>
      <c r="AH400" s="402">
        <v>41717.191985000041</v>
      </c>
      <c r="AI400" s="402">
        <v>41717.191985000041</v>
      </c>
      <c r="AJ400" s="402">
        <v>41717.191985000041</v>
      </c>
      <c r="AK400" s="402">
        <v>-7323.5146549999481</v>
      </c>
      <c r="AL400" s="402">
        <v>107.94890499999747</v>
      </c>
      <c r="AM400" s="403" t="s">
        <v>549</v>
      </c>
      <c r="AN400" s="45" t="s">
        <v>545</v>
      </c>
      <c r="AO400" s="45">
        <v>11</v>
      </c>
      <c r="AP400" s="45">
        <v>11</v>
      </c>
      <c r="AR400" s="412"/>
      <c r="AS400" s="176"/>
    </row>
    <row r="401" spans="1:233">
      <c r="A401" s="77">
        <v>1629</v>
      </c>
      <c r="B401" s="77">
        <v>833</v>
      </c>
      <c r="C401" s="77" t="s">
        <v>27</v>
      </c>
      <c r="D401" s="77" t="s">
        <v>28</v>
      </c>
      <c r="E401" s="77" t="s">
        <v>52</v>
      </c>
      <c r="F401" s="77" t="s">
        <v>201</v>
      </c>
      <c r="G401" s="77" t="s">
        <v>485</v>
      </c>
      <c r="H401" s="77" t="s">
        <v>468</v>
      </c>
      <c r="I401" s="77" t="s">
        <v>286</v>
      </c>
      <c r="J401" s="454" t="s">
        <v>481</v>
      </c>
      <c r="K401" s="410">
        <v>36917</v>
      </c>
      <c r="L401" s="410">
        <v>38743</v>
      </c>
      <c r="M401" s="77" t="s">
        <v>30</v>
      </c>
      <c r="N401" s="271">
        <v>-10000000</v>
      </c>
      <c r="O401" s="271">
        <v>4153.773486</v>
      </c>
      <c r="P401" s="411">
        <v>0.96</v>
      </c>
      <c r="Q401" s="271">
        <v>85.622189000000006</v>
      </c>
      <c r="R401" s="271">
        <v>85.633415999999997</v>
      </c>
      <c r="S401" s="411">
        <v>1.1226999999990994E-2</v>
      </c>
      <c r="T401" s="271">
        <v>46.634414927284595</v>
      </c>
      <c r="U401" s="271">
        <v>-304.25600900000001</v>
      </c>
      <c r="V401" s="271">
        <v>0</v>
      </c>
      <c r="W401" s="271">
        <v>-257.62159407271542</v>
      </c>
      <c r="X401" s="271">
        <v>-60778.278677000002</v>
      </c>
      <c r="Y401" s="271">
        <v>-61017.192365000003</v>
      </c>
      <c r="Z401" s="271">
        <v>-238.91368800000055</v>
      </c>
      <c r="AA401" s="271">
        <v>18.707906072714877</v>
      </c>
      <c r="AB401" s="271">
        <v>-60778.278677000002</v>
      </c>
      <c r="AC401" s="271">
        <v>-61017.192365000003</v>
      </c>
      <c r="AD401" s="271">
        <v>-238.91368800000055</v>
      </c>
      <c r="AF401" s="271">
        <v>30065.012491668003</v>
      </c>
      <c r="AG401" s="402">
        <v>0</v>
      </c>
      <c r="AH401" s="402">
        <v>-61017.192365000003</v>
      </c>
      <c r="AI401" s="402">
        <v>-61017.192365000003</v>
      </c>
      <c r="AJ401" s="402">
        <v>-61017.192365000003</v>
      </c>
      <c r="AK401" s="402">
        <v>-60572.6947</v>
      </c>
      <c r="AL401" s="402">
        <v>-238.91368800000055</v>
      </c>
      <c r="AM401" s="403" t="s">
        <v>514</v>
      </c>
      <c r="AN401" s="45">
        <v>8</v>
      </c>
      <c r="AO401" s="45" t="s">
        <v>545</v>
      </c>
      <c r="AP401" s="45">
        <v>8</v>
      </c>
      <c r="AR401" s="412"/>
      <c r="AS401" s="176"/>
    </row>
    <row r="402" spans="1:233">
      <c r="A402" s="77">
        <v>1630</v>
      </c>
      <c r="B402" s="77">
        <v>834</v>
      </c>
      <c r="C402" s="77" t="s">
        <v>27</v>
      </c>
      <c r="D402" s="77" t="s">
        <v>28</v>
      </c>
      <c r="E402" s="77" t="s">
        <v>355</v>
      </c>
      <c r="F402" s="77" t="s">
        <v>200</v>
      </c>
      <c r="G402" s="77" t="s">
        <v>477</v>
      </c>
      <c r="H402" s="77" t="s">
        <v>468</v>
      </c>
      <c r="I402" s="77" t="s">
        <v>451</v>
      </c>
      <c r="J402" s="454" t="s">
        <v>481</v>
      </c>
      <c r="K402" s="410">
        <v>36921</v>
      </c>
      <c r="L402" s="410">
        <v>38683</v>
      </c>
      <c r="M402" s="77" t="s">
        <v>30</v>
      </c>
      <c r="N402" s="271">
        <v>10000000</v>
      </c>
      <c r="O402" s="271">
        <v>-3990.7541579999997</v>
      </c>
      <c r="P402" s="411">
        <v>0.68</v>
      </c>
      <c r="Q402" s="271">
        <v>61.422071000000003</v>
      </c>
      <c r="R402" s="271">
        <v>61.425144000000003</v>
      </c>
      <c r="S402" s="411">
        <v>3.0730000000005475E-3</v>
      </c>
      <c r="T402" s="271">
        <v>-12.263587527536185</v>
      </c>
      <c r="U402" s="271">
        <v>275.343029</v>
      </c>
      <c r="V402" s="271">
        <v>0</v>
      </c>
      <c r="W402" s="271">
        <v>263.07944147246383</v>
      </c>
      <c r="X402" s="271">
        <v>38564.029438999998</v>
      </c>
      <c r="Y402" s="271">
        <v>38751.414342999997</v>
      </c>
      <c r="Z402" s="271">
        <v>187.38490399999864</v>
      </c>
      <c r="AA402" s="271">
        <v>-75.694537472465186</v>
      </c>
      <c r="AB402" s="271">
        <v>38564.029438999998</v>
      </c>
      <c r="AC402" s="271">
        <v>38751.414342999997</v>
      </c>
      <c r="AD402" s="271">
        <v>187.38490399999864</v>
      </c>
      <c r="AF402" s="271">
        <v>-22976.767064684998</v>
      </c>
      <c r="AG402" s="402">
        <v>0</v>
      </c>
      <c r="AH402" s="402">
        <v>38751.414342999997</v>
      </c>
      <c r="AI402" s="402">
        <v>38751.414342999997</v>
      </c>
      <c r="AJ402" s="402">
        <v>38751.414342999997</v>
      </c>
      <c r="AK402" s="402">
        <v>33902.024472999998</v>
      </c>
      <c r="AL402" s="402">
        <v>187.38490399999864</v>
      </c>
      <c r="AM402" s="403" t="s">
        <v>514</v>
      </c>
      <c r="AN402" s="45">
        <v>6</v>
      </c>
      <c r="AO402" s="45" t="s">
        <v>545</v>
      </c>
      <c r="AP402" s="45">
        <v>6</v>
      </c>
      <c r="AR402" s="412"/>
      <c r="AS402" s="176"/>
      <c r="AV402" s="77"/>
      <c r="AW402" s="77"/>
      <c r="AX402" s="77"/>
      <c r="AY402" s="77"/>
      <c r="AZ402" s="77"/>
      <c r="BA402" s="77"/>
      <c r="BB402" s="77"/>
      <c r="BC402" s="77"/>
      <c r="BD402" s="77"/>
      <c r="BE402" s="77"/>
      <c r="BF402" s="77"/>
      <c r="BG402" s="77"/>
      <c r="BH402" s="77"/>
      <c r="BI402" s="77"/>
      <c r="BJ402" s="77"/>
      <c r="BK402" s="77"/>
      <c r="BL402" s="77"/>
      <c r="BM402" s="77"/>
      <c r="BN402" s="77"/>
      <c r="BO402" s="77"/>
      <c r="BP402" s="77"/>
      <c r="BQ402" s="77"/>
      <c r="BR402" s="77"/>
      <c r="BS402" s="77"/>
      <c r="BT402" s="77"/>
      <c r="BU402" s="77"/>
      <c r="BV402" s="77"/>
      <c r="BW402" s="77"/>
      <c r="BX402" s="77"/>
      <c r="BY402" s="77"/>
      <c r="BZ402" s="77"/>
      <c r="CA402" s="77"/>
      <c r="CB402" s="77"/>
      <c r="CC402" s="77"/>
      <c r="CD402" s="77"/>
      <c r="CE402" s="77"/>
      <c r="CF402" s="77"/>
      <c r="CG402" s="77"/>
      <c r="CH402" s="77"/>
      <c r="CI402" s="77"/>
      <c r="CJ402" s="77"/>
      <c r="CK402" s="77"/>
      <c r="CL402" s="77"/>
      <c r="CM402" s="77"/>
      <c r="CN402" s="77"/>
      <c r="CO402" s="77"/>
      <c r="CP402" s="77"/>
      <c r="CQ402" s="77"/>
      <c r="CR402" s="77"/>
      <c r="CS402" s="77"/>
      <c r="CT402" s="77"/>
      <c r="CU402" s="77"/>
      <c r="CV402" s="77"/>
      <c r="CW402" s="77"/>
      <c r="CX402" s="77"/>
      <c r="CY402" s="77"/>
      <c r="CZ402" s="77"/>
      <c r="DA402" s="77"/>
      <c r="DB402" s="77"/>
      <c r="DC402" s="77"/>
      <c r="DD402" s="77"/>
      <c r="DE402" s="77"/>
      <c r="DF402" s="77"/>
      <c r="DG402" s="77"/>
      <c r="DH402" s="77"/>
      <c r="DI402" s="77"/>
      <c r="DJ402" s="77"/>
      <c r="DK402" s="77"/>
      <c r="DL402" s="77"/>
      <c r="DM402" s="77"/>
      <c r="DN402" s="77"/>
      <c r="DO402" s="77"/>
      <c r="DP402" s="77"/>
      <c r="DQ402" s="77"/>
      <c r="DR402" s="77"/>
      <c r="DS402" s="77"/>
      <c r="DT402" s="77"/>
      <c r="DU402" s="77"/>
      <c r="DV402" s="77"/>
      <c r="DW402" s="77"/>
      <c r="DX402" s="77"/>
      <c r="DY402" s="77"/>
      <c r="DZ402" s="77"/>
      <c r="EA402" s="77"/>
      <c r="EB402" s="77"/>
      <c r="EC402" s="77"/>
      <c r="ED402" s="77"/>
      <c r="EE402" s="77"/>
      <c r="EF402" s="77"/>
      <c r="EG402" s="77"/>
      <c r="EH402" s="77"/>
      <c r="EI402" s="77"/>
      <c r="EJ402" s="77"/>
      <c r="EK402" s="77"/>
      <c r="EL402" s="77"/>
      <c r="EM402" s="77"/>
      <c r="EN402" s="77"/>
      <c r="EO402" s="77"/>
      <c r="EP402" s="77"/>
      <c r="EQ402" s="77"/>
      <c r="ER402" s="77"/>
      <c r="ES402" s="77"/>
      <c r="ET402" s="77"/>
      <c r="EU402" s="77"/>
      <c r="EV402" s="77"/>
      <c r="EW402" s="77"/>
      <c r="EX402" s="77"/>
      <c r="EY402" s="77"/>
      <c r="EZ402" s="77"/>
      <c r="FA402" s="77"/>
      <c r="FB402" s="77"/>
      <c r="FC402" s="77"/>
      <c r="FD402" s="77"/>
      <c r="FE402" s="77"/>
      <c r="FF402" s="77"/>
      <c r="FG402" s="77"/>
      <c r="FH402" s="77"/>
      <c r="FI402" s="77"/>
      <c r="FJ402" s="77"/>
      <c r="FK402" s="77"/>
      <c r="FL402" s="77"/>
      <c r="FM402" s="77"/>
      <c r="FN402" s="77"/>
      <c r="FO402" s="77"/>
      <c r="FP402" s="77"/>
      <c r="FQ402" s="77"/>
      <c r="FR402" s="77"/>
      <c r="FS402" s="77"/>
      <c r="FT402" s="77"/>
      <c r="FU402" s="77"/>
      <c r="FV402" s="77"/>
      <c r="FW402" s="77"/>
      <c r="FX402" s="77"/>
      <c r="FY402" s="77"/>
      <c r="FZ402" s="77"/>
      <c r="GA402" s="77"/>
      <c r="GB402" s="77"/>
      <c r="GC402" s="77"/>
      <c r="GD402" s="77"/>
      <c r="GE402" s="77"/>
      <c r="GF402" s="77"/>
      <c r="GG402" s="77"/>
      <c r="GH402" s="77"/>
      <c r="GI402" s="77"/>
      <c r="GJ402" s="77"/>
      <c r="GK402" s="77"/>
      <c r="GL402" s="77"/>
      <c r="GM402" s="77"/>
      <c r="GN402" s="77"/>
      <c r="GO402" s="77"/>
      <c r="GP402" s="77"/>
      <c r="GQ402" s="77"/>
      <c r="GR402" s="77"/>
      <c r="GS402" s="77"/>
      <c r="GT402" s="77"/>
      <c r="GU402" s="77"/>
      <c r="GV402" s="77"/>
      <c r="GW402" s="77"/>
      <c r="GX402" s="77"/>
      <c r="GY402" s="77"/>
      <c r="GZ402" s="77"/>
      <c r="HA402" s="77"/>
      <c r="HB402" s="77"/>
      <c r="HC402" s="77"/>
      <c r="HD402" s="77"/>
      <c r="HE402" s="77"/>
      <c r="HF402" s="77"/>
      <c r="HG402" s="77"/>
      <c r="HH402" s="77"/>
      <c r="HI402" s="77"/>
      <c r="HJ402" s="77"/>
      <c r="HK402" s="77"/>
      <c r="HL402" s="77"/>
      <c r="HM402" s="77"/>
      <c r="HN402" s="77"/>
      <c r="HO402" s="77"/>
      <c r="HP402" s="77"/>
      <c r="HQ402" s="77"/>
      <c r="HR402" s="77"/>
      <c r="HS402" s="77"/>
      <c r="HT402" s="77"/>
      <c r="HU402" s="77"/>
      <c r="HV402" s="77"/>
      <c r="HW402" s="77"/>
      <c r="HX402" s="77"/>
      <c r="HY402" s="77"/>
    </row>
    <row r="403" spans="1:233">
      <c r="A403" s="77">
        <v>1631</v>
      </c>
      <c r="B403" s="77">
        <v>835</v>
      </c>
      <c r="C403" s="77" t="s">
        <v>27</v>
      </c>
      <c r="D403" s="77" t="s">
        <v>28</v>
      </c>
      <c r="E403" s="77" t="s">
        <v>251</v>
      </c>
      <c r="F403" s="77" t="s">
        <v>202</v>
      </c>
      <c r="G403" s="77" t="s">
        <v>473</v>
      </c>
      <c r="H403" s="77" t="s">
        <v>488</v>
      </c>
      <c r="I403" s="77" t="s">
        <v>267</v>
      </c>
      <c r="J403" s="454" t="s">
        <v>469</v>
      </c>
      <c r="K403" s="410">
        <v>36924</v>
      </c>
      <c r="L403" s="410">
        <v>38750</v>
      </c>
      <c r="M403" s="77" t="s">
        <v>45</v>
      </c>
      <c r="N403" s="271">
        <v>-10000000</v>
      </c>
      <c r="O403" s="271">
        <v>4264.6717659999995</v>
      </c>
      <c r="P403" s="411">
        <v>1</v>
      </c>
      <c r="Q403" s="271">
        <v>90.980987999999996</v>
      </c>
      <c r="R403" s="271">
        <v>78.348502999999994</v>
      </c>
      <c r="S403" s="411">
        <v>-12.632485000000003</v>
      </c>
      <c r="T403" s="271">
        <v>-53873.402113918513</v>
      </c>
      <c r="U403" s="271">
        <v>-316.49809599999998</v>
      </c>
      <c r="V403" s="271">
        <v>0</v>
      </c>
      <c r="W403" s="271">
        <v>-54189.900209918516</v>
      </c>
      <c r="X403" s="271">
        <v>-54712.280188999997</v>
      </c>
      <c r="Y403" s="271">
        <v>-109173.61500400001</v>
      </c>
      <c r="Z403" s="271">
        <v>-54461.334815000009</v>
      </c>
      <c r="AA403" s="271">
        <v>-271.43460508149292</v>
      </c>
      <c r="AB403" s="271">
        <v>-48450.459721368941</v>
      </c>
      <c r="AC403" s="271">
        <v>-96291.128433528007</v>
      </c>
      <c r="AD403" s="271">
        <v>-47840.668712159066</v>
      </c>
      <c r="AF403" s="271">
        <v>17538.462637674998</v>
      </c>
      <c r="AG403" s="402">
        <v>0</v>
      </c>
      <c r="AH403" s="402">
        <v>-96291.128433528007</v>
      </c>
      <c r="AI403" s="402">
        <v>-96291.128433528007</v>
      </c>
      <c r="AJ403" s="402">
        <v>-96291.128433528007</v>
      </c>
      <c r="AK403" s="402">
        <v>-129359.266239633</v>
      </c>
      <c r="AL403" s="402">
        <v>-47840.668712159066</v>
      </c>
      <c r="AM403" s="403" t="s">
        <v>514</v>
      </c>
      <c r="AN403" s="45">
        <v>5</v>
      </c>
      <c r="AO403" s="45" t="s">
        <v>545</v>
      </c>
      <c r="AP403" s="45">
        <v>5</v>
      </c>
      <c r="AR403" s="412"/>
      <c r="AS403" s="176"/>
    </row>
    <row r="404" spans="1:233">
      <c r="A404" s="77">
        <v>1632</v>
      </c>
      <c r="B404" s="77">
        <v>836</v>
      </c>
      <c r="C404" s="77" t="s">
        <v>27</v>
      </c>
      <c r="D404" s="77" t="s">
        <v>28</v>
      </c>
      <c r="E404" s="77" t="s">
        <v>452</v>
      </c>
      <c r="F404" s="77" t="s">
        <v>196</v>
      </c>
      <c r="G404" s="77" t="s">
        <v>487</v>
      </c>
      <c r="H404" s="77" t="s">
        <v>468</v>
      </c>
      <c r="I404" s="77" t="s">
        <v>453</v>
      </c>
      <c r="J404" s="454" t="s">
        <v>481</v>
      </c>
      <c r="K404" s="410">
        <v>36928</v>
      </c>
      <c r="L404" s="410">
        <v>37285</v>
      </c>
      <c r="M404" s="77" t="s">
        <v>30</v>
      </c>
      <c r="N404" s="271">
        <v>10000000</v>
      </c>
      <c r="O404" s="271">
        <v>-780.63680899999997</v>
      </c>
      <c r="P404" s="411">
        <v>2.85</v>
      </c>
      <c r="Q404" s="271">
        <v>254.44412700000001</v>
      </c>
      <c r="R404" s="271">
        <v>254.48452399999999</v>
      </c>
      <c r="S404" s="411">
        <v>4.0396999999984473E-2</v>
      </c>
      <c r="T404" s="271">
        <v>-31.535385173160879</v>
      </c>
      <c r="U404" s="271">
        <v>736.70837200000005</v>
      </c>
      <c r="V404" s="271">
        <v>0</v>
      </c>
      <c r="W404" s="271">
        <v>705.17298682683918</v>
      </c>
      <c r="X404" s="271">
        <v>67929.429910999999</v>
      </c>
      <c r="Y404" s="271">
        <v>68614.740736000007</v>
      </c>
      <c r="Z404" s="271">
        <v>685.31082500000775</v>
      </c>
      <c r="AA404" s="271">
        <v>-19.862161826831425</v>
      </c>
      <c r="AB404" s="271">
        <v>67929.429910999999</v>
      </c>
      <c r="AC404" s="271">
        <v>68614.740736000007</v>
      </c>
      <c r="AD404" s="271">
        <v>685.31082500000775</v>
      </c>
      <c r="AF404" s="271">
        <v>-12327.816487728</v>
      </c>
      <c r="AG404" s="402">
        <v>0</v>
      </c>
      <c r="AH404" s="402">
        <v>68614.740736000007</v>
      </c>
      <c r="AI404" s="402">
        <v>68614.740736000007</v>
      </c>
      <c r="AJ404" s="402">
        <v>68614.740736000007</v>
      </c>
      <c r="AK404" s="402">
        <v>46279.328697000004</v>
      </c>
      <c r="AL404" s="402">
        <v>685.31082500000775</v>
      </c>
      <c r="AM404" s="403" t="s">
        <v>546</v>
      </c>
      <c r="AN404" s="45" t="s">
        <v>545</v>
      </c>
      <c r="AO404" s="45">
        <v>12</v>
      </c>
      <c r="AP404" s="45">
        <v>12</v>
      </c>
      <c r="AR404" s="412"/>
      <c r="AS404" s="176"/>
    </row>
    <row r="405" spans="1:233">
      <c r="A405" s="77">
        <v>1633</v>
      </c>
      <c r="B405" s="77">
        <v>837</v>
      </c>
      <c r="C405" s="77" t="s">
        <v>27</v>
      </c>
      <c r="D405" s="77" t="s">
        <v>28</v>
      </c>
      <c r="E405" s="77" t="s">
        <v>322</v>
      </c>
      <c r="F405" s="77" t="s">
        <v>200</v>
      </c>
      <c r="G405" s="77" t="s">
        <v>474</v>
      </c>
      <c r="H405" s="77" t="s">
        <v>468</v>
      </c>
      <c r="I405" s="77" t="s">
        <v>97</v>
      </c>
      <c r="J405" s="454" t="s">
        <v>470</v>
      </c>
      <c r="K405" s="410">
        <v>36929</v>
      </c>
      <c r="L405" s="410">
        <v>38755</v>
      </c>
      <c r="M405" s="77" t="s">
        <v>30</v>
      </c>
      <c r="N405" s="271">
        <v>10000000</v>
      </c>
      <c r="O405" s="271">
        <v>-4151.0726300000006</v>
      </c>
      <c r="P405" s="411">
        <v>0.8</v>
      </c>
      <c r="Q405" s="271">
        <v>83.774619000000001</v>
      </c>
      <c r="R405" s="271">
        <v>83.782867999999993</v>
      </c>
      <c r="S405" s="411">
        <v>8.2489999999921793E-3</v>
      </c>
      <c r="T405" s="271">
        <v>-34.242198124837543</v>
      </c>
      <c r="U405" s="271">
        <v>319.44176099999999</v>
      </c>
      <c r="V405" s="271">
        <v>0</v>
      </c>
      <c r="W405" s="271">
        <v>285.19956287516243</v>
      </c>
      <c r="X405" s="271">
        <v>-3841.9691400000002</v>
      </c>
      <c r="Y405" s="271">
        <v>-3661.5231990000002</v>
      </c>
      <c r="Z405" s="271">
        <v>180.44594099999995</v>
      </c>
      <c r="AA405" s="271">
        <v>-104.75362187516248</v>
      </c>
      <c r="AB405" s="271">
        <v>-3841.9691400000002</v>
      </c>
      <c r="AC405" s="271">
        <v>-3661.5231990000002</v>
      </c>
      <c r="AD405" s="271">
        <v>180.44594099999995</v>
      </c>
      <c r="AF405" s="271">
        <v>-23899.800667225005</v>
      </c>
      <c r="AG405" s="402">
        <v>0</v>
      </c>
      <c r="AH405" s="402">
        <v>-3661.5231990000002</v>
      </c>
      <c r="AI405" s="402">
        <v>-3661.5231990000002</v>
      </c>
      <c r="AJ405" s="402">
        <v>-3661.5231990000002</v>
      </c>
      <c r="AK405" s="402">
        <v>33623.058407999997</v>
      </c>
      <c r="AL405" s="402">
        <v>180.44594099999995</v>
      </c>
      <c r="AM405" s="403" t="s">
        <v>514</v>
      </c>
      <c r="AN405" s="45">
        <v>6</v>
      </c>
      <c r="AO405" s="45" t="s">
        <v>545</v>
      </c>
      <c r="AP405" s="45">
        <v>6</v>
      </c>
      <c r="AR405" s="412"/>
      <c r="AS405" s="176"/>
    </row>
    <row r="406" spans="1:233">
      <c r="A406" s="77">
        <v>1634</v>
      </c>
      <c r="B406" s="77">
        <v>838</v>
      </c>
      <c r="C406" s="77" t="s">
        <v>27</v>
      </c>
      <c r="D406" s="77" t="s">
        <v>28</v>
      </c>
      <c r="E406" s="77" t="s">
        <v>379</v>
      </c>
      <c r="F406" s="77" t="s">
        <v>201</v>
      </c>
      <c r="G406" s="77" t="s">
        <v>473</v>
      </c>
      <c r="H406" s="77" t="s">
        <v>468</v>
      </c>
      <c r="I406" s="77" t="s">
        <v>264</v>
      </c>
      <c r="J406" s="454" t="s">
        <v>475</v>
      </c>
      <c r="K406" s="410">
        <v>36931</v>
      </c>
      <c r="L406" s="410">
        <v>38757</v>
      </c>
      <c r="M406" s="77" t="s">
        <v>30</v>
      </c>
      <c r="N406" s="271">
        <v>10000000</v>
      </c>
      <c r="O406" s="271">
        <v>-4127.5085609999996</v>
      </c>
      <c r="P406" s="411">
        <v>0.6</v>
      </c>
      <c r="Q406" s="271">
        <v>62.286650000000002</v>
      </c>
      <c r="R406" s="271">
        <v>62.295693</v>
      </c>
      <c r="S406" s="411">
        <v>9.0429999999983579E-3</v>
      </c>
      <c r="T406" s="271">
        <v>-37.325059917116221</v>
      </c>
      <c r="U406" s="271">
        <v>223.362358</v>
      </c>
      <c r="V406" s="271">
        <v>0</v>
      </c>
      <c r="W406" s="271">
        <v>186.03729808288378</v>
      </c>
      <c r="X406" s="271">
        <v>-1022.410581</v>
      </c>
      <c r="Y406" s="271">
        <v>-898.43137100000001</v>
      </c>
      <c r="Z406" s="271">
        <v>123.97920999999997</v>
      </c>
      <c r="AA406" s="271">
        <v>-62.058088082883813</v>
      </c>
      <c r="AB406" s="271">
        <v>-1022.410581</v>
      </c>
      <c r="AC406" s="271">
        <v>-898.43137100000001</v>
      </c>
      <c r="AD406" s="271">
        <v>123.97920999999997</v>
      </c>
      <c r="AF406" s="271">
        <v>-29874.906964517999</v>
      </c>
      <c r="AG406" s="402">
        <v>0</v>
      </c>
      <c r="AH406" s="402">
        <v>-898.43137100000001</v>
      </c>
      <c r="AI406" s="402">
        <v>-898.43137100000001</v>
      </c>
      <c r="AJ406" s="402">
        <v>-898.43137100000001</v>
      </c>
      <c r="AK406" s="402">
        <v>48815.692789000001</v>
      </c>
      <c r="AL406" s="402">
        <v>123.97920999999997</v>
      </c>
      <c r="AM406" s="403" t="s">
        <v>514</v>
      </c>
      <c r="AN406" s="45">
        <v>8</v>
      </c>
      <c r="AO406" s="45" t="s">
        <v>545</v>
      </c>
      <c r="AP406" s="45">
        <v>8</v>
      </c>
      <c r="AR406" s="412"/>
      <c r="AS406" s="176"/>
      <c r="AV406" s="77"/>
      <c r="AW406" s="77"/>
      <c r="AX406" s="77"/>
      <c r="AY406" s="77"/>
      <c r="AZ406" s="77"/>
      <c r="BA406" s="77"/>
      <c r="BB406" s="77"/>
      <c r="BC406" s="77"/>
      <c r="BD406" s="77"/>
      <c r="BE406" s="77"/>
      <c r="BF406" s="77"/>
      <c r="BG406" s="77"/>
      <c r="BH406" s="77"/>
      <c r="BI406" s="77"/>
      <c r="BJ406" s="77"/>
      <c r="BK406" s="77"/>
      <c r="BL406" s="77"/>
      <c r="BM406" s="77"/>
      <c r="BN406" s="77"/>
      <c r="BO406" s="77"/>
      <c r="BP406" s="77"/>
      <c r="BQ406" s="77"/>
      <c r="BR406" s="77"/>
      <c r="BS406" s="77"/>
      <c r="BT406" s="77"/>
      <c r="BU406" s="77"/>
      <c r="BV406" s="77"/>
      <c r="BW406" s="77"/>
      <c r="BX406" s="77"/>
      <c r="BY406" s="77"/>
      <c r="BZ406" s="77"/>
      <c r="CA406" s="77"/>
      <c r="CB406" s="77"/>
      <c r="CC406" s="77"/>
      <c r="CD406" s="77"/>
      <c r="CE406" s="77"/>
      <c r="CF406" s="77"/>
      <c r="CG406" s="77"/>
      <c r="CH406" s="77"/>
      <c r="CI406" s="77"/>
      <c r="CJ406" s="77"/>
      <c r="CK406" s="77"/>
      <c r="CL406" s="77"/>
      <c r="CM406" s="77"/>
      <c r="CN406" s="77"/>
      <c r="CO406" s="77"/>
      <c r="CP406" s="77"/>
      <c r="CQ406" s="77"/>
      <c r="CR406" s="77"/>
      <c r="CS406" s="77"/>
      <c r="CT406" s="77"/>
      <c r="CU406" s="77"/>
      <c r="CV406" s="77"/>
      <c r="CW406" s="77"/>
      <c r="CX406" s="77"/>
      <c r="CY406" s="77"/>
      <c r="CZ406" s="77"/>
      <c r="DA406" s="77"/>
      <c r="DB406" s="77"/>
      <c r="DC406" s="77"/>
      <c r="DD406" s="77"/>
      <c r="DE406" s="77"/>
      <c r="DF406" s="77"/>
      <c r="DG406" s="77"/>
      <c r="DH406" s="77"/>
      <c r="DI406" s="77"/>
      <c r="DJ406" s="77"/>
      <c r="DK406" s="77"/>
      <c r="DL406" s="77"/>
      <c r="DM406" s="77"/>
      <c r="DN406" s="77"/>
      <c r="DO406" s="77"/>
      <c r="DP406" s="77"/>
      <c r="DQ406" s="77"/>
      <c r="DR406" s="77"/>
      <c r="DS406" s="77"/>
      <c r="DT406" s="77"/>
      <c r="DU406" s="77"/>
      <c r="DV406" s="77"/>
      <c r="DW406" s="77"/>
      <c r="DX406" s="77"/>
      <c r="DY406" s="77"/>
      <c r="DZ406" s="77"/>
      <c r="EA406" s="77"/>
      <c r="EB406" s="77"/>
      <c r="EC406" s="77"/>
      <c r="ED406" s="77"/>
      <c r="EE406" s="77"/>
      <c r="EF406" s="77"/>
      <c r="EG406" s="77"/>
      <c r="EH406" s="77"/>
      <c r="EI406" s="77"/>
      <c r="EJ406" s="77"/>
      <c r="EK406" s="77"/>
      <c r="EL406" s="77"/>
      <c r="EM406" s="77"/>
      <c r="EN406" s="77"/>
      <c r="EO406" s="77"/>
      <c r="EP406" s="77"/>
      <c r="EQ406" s="77"/>
      <c r="ER406" s="77"/>
      <c r="ES406" s="77"/>
      <c r="ET406" s="77"/>
      <c r="EU406" s="77"/>
      <c r="EV406" s="77"/>
      <c r="EW406" s="77"/>
      <c r="EX406" s="77"/>
      <c r="EY406" s="77"/>
      <c r="EZ406" s="77"/>
      <c r="FA406" s="77"/>
      <c r="FB406" s="77"/>
      <c r="FC406" s="77"/>
      <c r="FD406" s="77"/>
      <c r="FE406" s="77"/>
      <c r="FF406" s="77"/>
      <c r="FG406" s="77"/>
      <c r="FH406" s="77"/>
      <c r="FI406" s="77"/>
      <c r="FJ406" s="77"/>
      <c r="FK406" s="77"/>
      <c r="FL406" s="77"/>
      <c r="FM406" s="77"/>
      <c r="FN406" s="77"/>
      <c r="FO406" s="77"/>
      <c r="FP406" s="77"/>
      <c r="FQ406" s="77"/>
      <c r="FR406" s="77"/>
      <c r="FS406" s="77"/>
      <c r="FT406" s="77"/>
      <c r="FU406" s="77"/>
      <c r="FV406" s="77"/>
      <c r="FW406" s="77"/>
      <c r="FX406" s="77"/>
      <c r="FY406" s="77"/>
      <c r="FZ406" s="77"/>
      <c r="GA406" s="77"/>
      <c r="GB406" s="77"/>
      <c r="GC406" s="77"/>
      <c r="GD406" s="77"/>
      <c r="GE406" s="77"/>
      <c r="GF406" s="77"/>
      <c r="GG406" s="77"/>
      <c r="GH406" s="77"/>
      <c r="GI406" s="77"/>
      <c r="GJ406" s="77"/>
      <c r="GK406" s="77"/>
      <c r="GL406" s="77"/>
      <c r="GM406" s="77"/>
      <c r="GN406" s="77"/>
      <c r="GO406" s="77"/>
      <c r="GP406" s="77"/>
      <c r="GQ406" s="77"/>
      <c r="GR406" s="77"/>
      <c r="GS406" s="77"/>
      <c r="GT406" s="77"/>
      <c r="GU406" s="77"/>
      <c r="GV406" s="77"/>
      <c r="GW406" s="77"/>
      <c r="GX406" s="77"/>
      <c r="GY406" s="77"/>
      <c r="GZ406" s="77"/>
      <c r="HA406" s="77"/>
      <c r="HB406" s="77"/>
      <c r="HC406" s="77"/>
      <c r="HD406" s="77"/>
      <c r="HE406" s="77"/>
      <c r="HF406" s="77"/>
      <c r="HG406" s="77"/>
      <c r="HH406" s="77"/>
      <c r="HI406" s="77"/>
      <c r="HJ406" s="77"/>
      <c r="HK406" s="77"/>
      <c r="HL406" s="77"/>
      <c r="HM406" s="77"/>
      <c r="HN406" s="77"/>
      <c r="HO406" s="77"/>
      <c r="HP406" s="77"/>
      <c r="HQ406" s="77"/>
      <c r="HR406" s="77"/>
      <c r="HS406" s="77"/>
      <c r="HT406" s="77"/>
      <c r="HU406" s="77"/>
      <c r="HV406" s="77"/>
      <c r="HW406" s="77"/>
      <c r="HX406" s="77"/>
      <c r="HY406" s="77"/>
    </row>
    <row r="407" spans="1:233">
      <c r="A407" s="77">
        <v>1636</v>
      </c>
      <c r="B407" s="77">
        <v>840</v>
      </c>
      <c r="C407" s="77" t="s">
        <v>27</v>
      </c>
      <c r="D407" s="77" t="s">
        <v>28</v>
      </c>
      <c r="E407" s="77" t="s">
        <v>241</v>
      </c>
      <c r="F407" s="77" t="s">
        <v>200</v>
      </c>
      <c r="G407" s="77" t="s">
        <v>476</v>
      </c>
      <c r="H407" s="77" t="s">
        <v>472</v>
      </c>
      <c r="I407" s="77" t="s">
        <v>267</v>
      </c>
      <c r="J407" s="454" t="s">
        <v>469</v>
      </c>
      <c r="K407" s="410">
        <v>36931</v>
      </c>
      <c r="L407" s="410">
        <v>38757</v>
      </c>
      <c r="M407" s="77" t="s">
        <v>30</v>
      </c>
      <c r="N407" s="271">
        <v>-10000000</v>
      </c>
      <c r="O407" s="271">
        <v>4139.1647800000001</v>
      </c>
      <c r="P407" s="411">
        <v>0.65</v>
      </c>
      <c r="Q407" s="271">
        <v>40.730891999999997</v>
      </c>
      <c r="R407" s="271">
        <v>37.486888</v>
      </c>
      <c r="S407" s="411">
        <v>-3.2440039999999968</v>
      </c>
      <c r="T407" s="271">
        <v>-13427.467102979106</v>
      </c>
      <c r="U407" s="271">
        <v>-206.443138</v>
      </c>
      <c r="V407" s="271">
        <v>0</v>
      </c>
      <c r="W407" s="271">
        <v>-13633.910240979107</v>
      </c>
      <c r="X407" s="271">
        <v>-113178.98007200001</v>
      </c>
      <c r="Y407" s="271">
        <v>-127432.171134</v>
      </c>
      <c r="Z407" s="271">
        <v>-14253.191061999998</v>
      </c>
      <c r="AA407" s="271">
        <v>-619.28082102089138</v>
      </c>
      <c r="AB407" s="271">
        <v>-113178.98007200001</v>
      </c>
      <c r="AC407" s="271">
        <v>-127432.171134</v>
      </c>
      <c r="AD407" s="271">
        <v>-14253.191061999998</v>
      </c>
      <c r="AF407" s="271">
        <v>23831.241220849999</v>
      </c>
      <c r="AG407" s="402">
        <v>0</v>
      </c>
      <c r="AH407" s="402">
        <v>-127432.171134</v>
      </c>
      <c r="AI407" s="402">
        <v>-127432.171134</v>
      </c>
      <c r="AJ407" s="402">
        <v>-127432.171134</v>
      </c>
      <c r="AK407" s="402">
        <v>-86917.599119999999</v>
      </c>
      <c r="AL407" s="402">
        <v>-14253.191061999998</v>
      </c>
      <c r="AM407" s="403" t="s">
        <v>514</v>
      </c>
      <c r="AN407" s="45">
        <v>6</v>
      </c>
      <c r="AO407" s="45" t="s">
        <v>545</v>
      </c>
      <c r="AP407" s="45">
        <v>6</v>
      </c>
      <c r="AR407" s="412"/>
      <c r="AS407" s="176"/>
      <c r="AV407" s="77"/>
      <c r="AW407" s="77"/>
      <c r="AX407" s="77"/>
      <c r="AY407" s="77"/>
      <c r="AZ407" s="77"/>
      <c r="BA407" s="77"/>
      <c r="BB407" s="77"/>
      <c r="BC407" s="77"/>
      <c r="BD407" s="77"/>
      <c r="BE407" s="77"/>
      <c r="BF407" s="77"/>
      <c r="BG407" s="77"/>
      <c r="BH407" s="77"/>
      <c r="BI407" s="77"/>
      <c r="BJ407" s="77"/>
      <c r="BK407" s="77"/>
      <c r="BL407" s="77"/>
      <c r="BM407" s="77"/>
      <c r="BN407" s="77"/>
      <c r="BO407" s="77"/>
      <c r="BP407" s="77"/>
      <c r="BQ407" s="77"/>
      <c r="BR407" s="77"/>
      <c r="BS407" s="77"/>
      <c r="BT407" s="77"/>
      <c r="BU407" s="77"/>
      <c r="BV407" s="77"/>
      <c r="BW407" s="77"/>
      <c r="BX407" s="77"/>
      <c r="BY407" s="77"/>
      <c r="BZ407" s="77"/>
      <c r="CA407" s="77"/>
      <c r="CB407" s="77"/>
      <c r="CC407" s="77"/>
      <c r="CD407" s="77"/>
      <c r="CE407" s="77"/>
      <c r="CF407" s="77"/>
      <c r="CG407" s="77"/>
      <c r="CH407" s="77"/>
      <c r="CI407" s="77"/>
      <c r="CJ407" s="77"/>
      <c r="CK407" s="77"/>
      <c r="CL407" s="77"/>
      <c r="CM407" s="77"/>
      <c r="CN407" s="77"/>
      <c r="CO407" s="77"/>
      <c r="CP407" s="77"/>
      <c r="CQ407" s="77"/>
      <c r="CR407" s="77"/>
      <c r="CS407" s="77"/>
      <c r="CT407" s="77"/>
      <c r="CU407" s="77"/>
      <c r="CV407" s="77"/>
      <c r="CW407" s="77"/>
      <c r="CX407" s="77"/>
      <c r="CY407" s="77"/>
      <c r="CZ407" s="77"/>
      <c r="DA407" s="77"/>
      <c r="DB407" s="77"/>
      <c r="DC407" s="77"/>
      <c r="DD407" s="77"/>
      <c r="DE407" s="77"/>
      <c r="DF407" s="77"/>
      <c r="DG407" s="77"/>
      <c r="DH407" s="77"/>
      <c r="DI407" s="77"/>
      <c r="DJ407" s="77"/>
      <c r="DK407" s="77"/>
      <c r="DL407" s="77"/>
      <c r="DM407" s="77"/>
      <c r="DN407" s="77"/>
      <c r="DO407" s="77"/>
      <c r="DP407" s="77"/>
      <c r="DQ407" s="77"/>
      <c r="DR407" s="77"/>
      <c r="DS407" s="77"/>
      <c r="DT407" s="77"/>
      <c r="DU407" s="77"/>
      <c r="DV407" s="77"/>
      <c r="DW407" s="77"/>
      <c r="DX407" s="77"/>
      <c r="DY407" s="77"/>
      <c r="DZ407" s="77"/>
      <c r="EA407" s="77"/>
      <c r="EB407" s="77"/>
      <c r="EC407" s="77"/>
      <c r="ED407" s="77"/>
      <c r="EE407" s="77"/>
      <c r="EF407" s="77"/>
      <c r="EG407" s="77"/>
      <c r="EH407" s="77"/>
      <c r="EI407" s="77"/>
      <c r="EJ407" s="77"/>
      <c r="EK407" s="77"/>
      <c r="EL407" s="77"/>
      <c r="EM407" s="77"/>
      <c r="EN407" s="77"/>
      <c r="EO407" s="77"/>
      <c r="EP407" s="77"/>
      <c r="EQ407" s="77"/>
      <c r="ER407" s="77"/>
      <c r="ES407" s="77"/>
      <c r="ET407" s="77"/>
      <c r="EU407" s="77"/>
      <c r="EV407" s="77"/>
      <c r="EW407" s="77"/>
      <c r="EX407" s="77"/>
      <c r="EY407" s="77"/>
      <c r="EZ407" s="77"/>
      <c r="FA407" s="77"/>
      <c r="FB407" s="77"/>
      <c r="FC407" s="77"/>
      <c r="FD407" s="77"/>
      <c r="FE407" s="77"/>
      <c r="FF407" s="77"/>
      <c r="FG407" s="77"/>
      <c r="FH407" s="77"/>
      <c r="FI407" s="77"/>
      <c r="FJ407" s="77"/>
      <c r="FK407" s="77"/>
      <c r="FL407" s="77"/>
      <c r="FM407" s="77"/>
      <c r="FN407" s="77"/>
      <c r="FO407" s="77"/>
      <c r="FP407" s="77"/>
      <c r="FQ407" s="77"/>
      <c r="FR407" s="77"/>
      <c r="FS407" s="77"/>
      <c r="FT407" s="77"/>
      <c r="FU407" s="77"/>
      <c r="FV407" s="77"/>
      <c r="FW407" s="77"/>
      <c r="FX407" s="77"/>
      <c r="FY407" s="77"/>
      <c r="FZ407" s="77"/>
      <c r="GA407" s="77"/>
      <c r="GB407" s="77"/>
      <c r="GC407" s="77"/>
      <c r="GD407" s="77"/>
      <c r="GE407" s="77"/>
      <c r="GF407" s="77"/>
      <c r="GG407" s="77"/>
      <c r="GH407" s="77"/>
      <c r="GI407" s="77"/>
      <c r="GJ407" s="77"/>
      <c r="GK407" s="77"/>
      <c r="GL407" s="77"/>
      <c r="GM407" s="77"/>
      <c r="GN407" s="77"/>
      <c r="GO407" s="77"/>
      <c r="GP407" s="77"/>
      <c r="GQ407" s="77"/>
      <c r="GR407" s="77"/>
      <c r="GS407" s="77"/>
      <c r="GT407" s="77"/>
      <c r="GU407" s="77"/>
      <c r="GV407" s="77"/>
      <c r="GW407" s="77"/>
      <c r="GX407" s="77"/>
      <c r="GY407" s="77"/>
      <c r="GZ407" s="77"/>
      <c r="HA407" s="77"/>
      <c r="HB407" s="77"/>
      <c r="HC407" s="77"/>
      <c r="HD407" s="77"/>
      <c r="HE407" s="77"/>
      <c r="HF407" s="77"/>
      <c r="HG407" s="77"/>
      <c r="HH407" s="77"/>
      <c r="HI407" s="77"/>
      <c r="HJ407" s="77"/>
      <c r="HK407" s="77"/>
      <c r="HL407" s="77"/>
      <c r="HM407" s="77"/>
      <c r="HN407" s="77"/>
      <c r="HO407" s="77"/>
      <c r="HP407" s="77"/>
      <c r="HQ407" s="77"/>
      <c r="HR407" s="77"/>
      <c r="HS407" s="77"/>
      <c r="HT407" s="77"/>
      <c r="HU407" s="77"/>
      <c r="HV407" s="77"/>
      <c r="HW407" s="77"/>
      <c r="HX407" s="77"/>
      <c r="HY407" s="77"/>
    </row>
    <row r="408" spans="1:233">
      <c r="A408" s="77">
        <v>1637</v>
      </c>
      <c r="B408" s="77">
        <v>841</v>
      </c>
      <c r="C408" s="77" t="s">
        <v>27</v>
      </c>
      <c r="D408" s="77" t="s">
        <v>28</v>
      </c>
      <c r="E408" s="77" t="s">
        <v>68</v>
      </c>
      <c r="F408" s="77" t="s">
        <v>200</v>
      </c>
      <c r="G408" s="77" t="s">
        <v>473</v>
      </c>
      <c r="H408" s="77" t="s">
        <v>482</v>
      </c>
      <c r="I408" s="77" t="s">
        <v>267</v>
      </c>
      <c r="J408" s="454" t="s">
        <v>469</v>
      </c>
      <c r="K408" s="410">
        <v>36931</v>
      </c>
      <c r="L408" s="410">
        <v>38757</v>
      </c>
      <c r="M408" s="77" t="s">
        <v>30</v>
      </c>
      <c r="N408" s="271">
        <v>-10000000</v>
      </c>
      <c r="O408" s="271">
        <v>4142.6231779999998</v>
      </c>
      <c r="P408" s="411">
        <v>0.72</v>
      </c>
      <c r="Q408" s="271">
        <v>68.933364999999995</v>
      </c>
      <c r="R408" s="271">
        <v>68.947253000000003</v>
      </c>
      <c r="S408" s="411">
        <v>1.388800000000856E-2</v>
      </c>
      <c r="T408" s="271">
        <v>57.532750696099463</v>
      </c>
      <c r="U408" s="271">
        <v>-246.39466999999999</v>
      </c>
      <c r="V408" s="271">
        <v>0</v>
      </c>
      <c r="W408" s="271">
        <v>-188.86191930390052</v>
      </c>
      <c r="X408" s="271">
        <v>-23354.757829999999</v>
      </c>
      <c r="Y408" s="271">
        <v>-23501.703741000001</v>
      </c>
      <c r="Z408" s="271">
        <v>-146.94591100000252</v>
      </c>
      <c r="AA408" s="271">
        <v>41.916008303897996</v>
      </c>
      <c r="AB408" s="271">
        <v>-23354.757829999999</v>
      </c>
      <c r="AC408" s="271">
        <v>-23501.703741000001</v>
      </c>
      <c r="AD408" s="271">
        <v>-146.94591100000252</v>
      </c>
      <c r="AF408" s="271">
        <v>23851.152947334998</v>
      </c>
      <c r="AG408" s="402">
        <v>0</v>
      </c>
      <c r="AH408" s="402">
        <v>-23501.703741000001</v>
      </c>
      <c r="AI408" s="402">
        <v>-23501.703741000001</v>
      </c>
      <c r="AJ408" s="402">
        <v>-23501.703741000001</v>
      </c>
      <c r="AK408" s="402">
        <v>-113137.95414300001</v>
      </c>
      <c r="AL408" s="402">
        <v>-146.94591100000252</v>
      </c>
      <c r="AM408" s="403" t="s">
        <v>514</v>
      </c>
      <c r="AN408" s="45">
        <v>6</v>
      </c>
      <c r="AO408" s="45" t="s">
        <v>545</v>
      </c>
      <c r="AP408" s="45">
        <v>6</v>
      </c>
      <c r="AR408" s="412"/>
      <c r="AS408" s="176"/>
    </row>
    <row r="409" spans="1:233">
      <c r="A409" s="77">
        <v>1638</v>
      </c>
      <c r="B409" s="77">
        <v>842</v>
      </c>
      <c r="C409" s="77" t="s">
        <v>27</v>
      </c>
      <c r="D409" s="77" t="s">
        <v>28</v>
      </c>
      <c r="E409" s="77" t="s">
        <v>377</v>
      </c>
      <c r="F409" s="77" t="s">
        <v>201</v>
      </c>
      <c r="G409" s="77" t="s">
        <v>471</v>
      </c>
      <c r="H409" s="77" t="s">
        <v>472</v>
      </c>
      <c r="I409" s="77" t="s">
        <v>286</v>
      </c>
      <c r="J409" s="454" t="s">
        <v>479</v>
      </c>
      <c r="K409" s="410">
        <v>36934</v>
      </c>
      <c r="L409" s="410">
        <v>38760</v>
      </c>
      <c r="M409" s="77" t="s">
        <v>30</v>
      </c>
      <c r="N409" s="271">
        <v>10000000</v>
      </c>
      <c r="O409" s="271">
        <v>-4172.5250159999996</v>
      </c>
      <c r="P409" s="411">
        <v>0.74</v>
      </c>
      <c r="Q409" s="271">
        <v>70.260219000000006</v>
      </c>
      <c r="R409" s="271">
        <v>70.285754999999995</v>
      </c>
      <c r="S409" s="411">
        <v>2.5535999999988235E-2</v>
      </c>
      <c r="T409" s="271">
        <v>-106.54959880852689</v>
      </c>
      <c r="U409" s="271">
        <v>275.00009799999998</v>
      </c>
      <c r="V409" s="271">
        <v>0</v>
      </c>
      <c r="W409" s="271">
        <v>168.45049919147309</v>
      </c>
      <c r="X409" s="271">
        <v>25843.157238</v>
      </c>
      <c r="Y409" s="271">
        <v>25947.721962</v>
      </c>
      <c r="Z409" s="271">
        <v>104.56472399999984</v>
      </c>
      <c r="AA409" s="271">
        <v>-63.885775191473243</v>
      </c>
      <c r="AB409" s="271">
        <v>25843.157238</v>
      </c>
      <c r="AC409" s="271">
        <v>25947.721962</v>
      </c>
      <c r="AD409" s="271">
        <v>104.56472399999984</v>
      </c>
      <c r="AF409" s="271">
        <v>-30200.736065808</v>
      </c>
      <c r="AG409" s="402">
        <v>0</v>
      </c>
      <c r="AH409" s="402">
        <v>25947.721962</v>
      </c>
      <c r="AI409" s="402">
        <v>25947.721962</v>
      </c>
      <c r="AJ409" s="402">
        <v>25947.721962</v>
      </c>
      <c r="AK409" s="402">
        <v>65218.663337000005</v>
      </c>
      <c r="AL409" s="402">
        <v>104.56472399999984</v>
      </c>
      <c r="AM409" s="403" t="s">
        <v>514</v>
      </c>
      <c r="AN409" s="45">
        <v>8</v>
      </c>
      <c r="AO409" s="45" t="s">
        <v>545</v>
      </c>
      <c r="AP409" s="45">
        <v>8</v>
      </c>
      <c r="AR409" s="412"/>
      <c r="AS409" s="176"/>
    </row>
    <row r="410" spans="1:233">
      <c r="A410" s="77">
        <v>1639</v>
      </c>
      <c r="B410" s="77">
        <v>843</v>
      </c>
      <c r="C410" s="77" t="s">
        <v>27</v>
      </c>
      <c r="D410" s="77" t="s">
        <v>28</v>
      </c>
      <c r="E410" s="77" t="s">
        <v>454</v>
      </c>
      <c r="F410" s="77" t="s">
        <v>201</v>
      </c>
      <c r="G410" s="77" t="s">
        <v>474</v>
      </c>
      <c r="H410" s="77" t="s">
        <v>493</v>
      </c>
      <c r="I410" s="77" t="s">
        <v>280</v>
      </c>
      <c r="J410" s="454" t="s">
        <v>486</v>
      </c>
      <c r="K410" s="410">
        <v>36931</v>
      </c>
      <c r="L410" s="410">
        <v>38222</v>
      </c>
      <c r="M410" s="77" t="s">
        <v>30</v>
      </c>
      <c r="N410" s="271">
        <v>-23000000</v>
      </c>
      <c r="O410" s="467">
        <v>15000</v>
      </c>
      <c r="P410" s="411">
        <v>2</v>
      </c>
      <c r="Q410" s="271">
        <v>283.259727</v>
      </c>
      <c r="R410" s="271">
        <v>268.30162300000001</v>
      </c>
      <c r="S410" s="411">
        <v>-14.958103999999992</v>
      </c>
      <c r="T410" s="271">
        <v>-103399.54614225158</v>
      </c>
      <c r="U410" s="271">
        <v>-1846.5182110000001</v>
      </c>
      <c r="V410" s="271">
        <v>0</v>
      </c>
      <c r="W410" s="271">
        <v>-105246.06435325158</v>
      </c>
      <c r="X410" s="271">
        <v>500916.05210500001</v>
      </c>
      <c r="Y410" s="271">
        <v>399224.24513599998</v>
      </c>
      <c r="Z410" s="271">
        <v>-101691.80696900003</v>
      </c>
      <c r="AA410" s="271">
        <v>3554.2573842515558</v>
      </c>
      <c r="AB410" s="271">
        <v>500916.05210500001</v>
      </c>
      <c r="AC410" s="271">
        <v>399224.24513599998</v>
      </c>
      <c r="AD410" s="271">
        <v>-101691.80696900003</v>
      </c>
      <c r="AF410" s="271">
        <v>50033.474495004004</v>
      </c>
      <c r="AG410" s="402">
        <v>0</v>
      </c>
      <c r="AH410" s="402">
        <v>399224.24513599998</v>
      </c>
      <c r="AI410" s="402">
        <v>399224.24513599998</v>
      </c>
      <c r="AJ410" s="402">
        <v>399224.24513599998</v>
      </c>
      <c r="AK410" s="402">
        <v>76945.025801000011</v>
      </c>
      <c r="AL410" s="402">
        <v>-101691.80696900003</v>
      </c>
      <c r="AM410" s="403" t="s">
        <v>548</v>
      </c>
      <c r="AN410" s="45">
        <v>8</v>
      </c>
      <c r="AO410" s="45" t="s">
        <v>545</v>
      </c>
      <c r="AP410" s="45">
        <v>8</v>
      </c>
      <c r="AR410" s="412"/>
      <c r="AS410" s="176"/>
      <c r="AV410" s="77"/>
      <c r="AW410" s="77"/>
      <c r="AX410" s="77"/>
      <c r="AY410" s="77"/>
      <c r="AZ410" s="77"/>
      <c r="BA410" s="77"/>
      <c r="BB410" s="77"/>
      <c r="BC410" s="77"/>
      <c r="BD410" s="77"/>
      <c r="BE410" s="77"/>
      <c r="BF410" s="77"/>
      <c r="BG410" s="77"/>
      <c r="BH410" s="77"/>
      <c r="BI410" s="77"/>
      <c r="BJ410" s="77"/>
      <c r="BK410" s="77"/>
      <c r="BL410" s="77"/>
      <c r="BM410" s="77"/>
      <c r="BN410" s="77"/>
      <c r="BO410" s="77"/>
      <c r="BP410" s="77"/>
      <c r="BQ410" s="77"/>
      <c r="BR410" s="77"/>
      <c r="BS410" s="77"/>
      <c r="BT410" s="77"/>
      <c r="BU410" s="77"/>
      <c r="BV410" s="77"/>
      <c r="BW410" s="77"/>
      <c r="BX410" s="77"/>
      <c r="BY410" s="77"/>
      <c r="BZ410" s="77"/>
      <c r="CA410" s="77"/>
      <c r="CB410" s="77"/>
      <c r="CC410" s="77"/>
      <c r="CD410" s="77"/>
      <c r="CE410" s="77"/>
      <c r="CF410" s="77"/>
      <c r="CG410" s="77"/>
      <c r="CH410" s="77"/>
      <c r="CI410" s="77"/>
      <c r="CJ410" s="77"/>
      <c r="CK410" s="77"/>
      <c r="CL410" s="77"/>
      <c r="CM410" s="77"/>
      <c r="CN410" s="77"/>
      <c r="CO410" s="77"/>
      <c r="CP410" s="77"/>
      <c r="CQ410" s="77"/>
      <c r="CR410" s="77"/>
      <c r="CS410" s="77"/>
      <c r="CT410" s="77"/>
      <c r="CU410" s="77"/>
      <c r="CV410" s="77"/>
      <c r="CW410" s="77"/>
      <c r="CX410" s="77"/>
      <c r="CY410" s="77"/>
      <c r="CZ410" s="77"/>
      <c r="DA410" s="77"/>
      <c r="DB410" s="77"/>
      <c r="DC410" s="77"/>
      <c r="DD410" s="77"/>
      <c r="DE410" s="77"/>
      <c r="DF410" s="77"/>
      <c r="DG410" s="77"/>
      <c r="DH410" s="77"/>
      <c r="DI410" s="77"/>
      <c r="DJ410" s="77"/>
      <c r="DK410" s="77"/>
      <c r="DL410" s="77"/>
      <c r="DM410" s="77"/>
      <c r="DN410" s="77"/>
      <c r="DO410" s="77"/>
      <c r="DP410" s="77"/>
      <c r="DQ410" s="77"/>
      <c r="DR410" s="77"/>
      <c r="DS410" s="77"/>
      <c r="DT410" s="77"/>
      <c r="DU410" s="77"/>
      <c r="DV410" s="77"/>
      <c r="DW410" s="77"/>
      <c r="DX410" s="77"/>
      <c r="DY410" s="77"/>
      <c r="DZ410" s="77"/>
      <c r="EA410" s="77"/>
      <c r="EB410" s="77"/>
      <c r="EC410" s="77"/>
      <c r="ED410" s="77"/>
      <c r="EE410" s="77"/>
      <c r="EF410" s="77"/>
      <c r="EG410" s="77"/>
      <c r="EH410" s="77"/>
      <c r="EI410" s="77"/>
      <c r="EJ410" s="77"/>
      <c r="EK410" s="77"/>
      <c r="EL410" s="77"/>
      <c r="EM410" s="77"/>
      <c r="EN410" s="77"/>
      <c r="EO410" s="77"/>
      <c r="EP410" s="77"/>
      <c r="EQ410" s="77"/>
      <c r="ER410" s="77"/>
      <c r="ES410" s="77"/>
      <c r="ET410" s="77"/>
      <c r="EU410" s="77"/>
      <c r="EV410" s="77"/>
      <c r="EW410" s="77"/>
      <c r="EX410" s="77"/>
      <c r="EY410" s="77"/>
      <c r="EZ410" s="77"/>
      <c r="FA410" s="77"/>
      <c r="FB410" s="77"/>
      <c r="FC410" s="77"/>
      <c r="FD410" s="77"/>
      <c r="FE410" s="77"/>
      <c r="FF410" s="77"/>
      <c r="FG410" s="77"/>
      <c r="FH410" s="77"/>
      <c r="FI410" s="77"/>
      <c r="FJ410" s="77"/>
      <c r="FK410" s="77"/>
      <c r="FL410" s="77"/>
      <c r="FM410" s="77"/>
      <c r="FN410" s="77"/>
      <c r="FO410" s="77"/>
      <c r="FP410" s="77"/>
      <c r="FQ410" s="77"/>
      <c r="FR410" s="77"/>
      <c r="FS410" s="77"/>
      <c r="FT410" s="77"/>
      <c r="FU410" s="77"/>
      <c r="FV410" s="77"/>
      <c r="FW410" s="77"/>
      <c r="FX410" s="77"/>
      <c r="FY410" s="77"/>
      <c r="FZ410" s="77"/>
      <c r="GA410" s="77"/>
      <c r="GB410" s="77"/>
      <c r="GC410" s="77"/>
      <c r="GD410" s="77"/>
      <c r="GE410" s="77"/>
      <c r="GF410" s="77"/>
      <c r="GG410" s="77"/>
      <c r="GH410" s="77"/>
      <c r="GI410" s="77"/>
      <c r="GJ410" s="77"/>
      <c r="GK410" s="77"/>
      <c r="GL410" s="77"/>
      <c r="GM410" s="77"/>
      <c r="GN410" s="77"/>
      <c r="GO410" s="77"/>
      <c r="GP410" s="77"/>
      <c r="GQ410" s="77"/>
      <c r="GR410" s="77"/>
      <c r="GS410" s="77"/>
      <c r="GT410" s="77"/>
      <c r="GU410" s="77"/>
      <c r="GV410" s="77"/>
      <c r="GW410" s="77"/>
      <c r="GX410" s="77"/>
      <c r="GY410" s="77"/>
      <c r="GZ410" s="77"/>
      <c r="HA410" s="77"/>
      <c r="HB410" s="77"/>
      <c r="HC410" s="77"/>
      <c r="HD410" s="77"/>
      <c r="HE410" s="77"/>
      <c r="HF410" s="77"/>
      <c r="HG410" s="77"/>
      <c r="HH410" s="77"/>
      <c r="HI410" s="77"/>
      <c r="HJ410" s="77"/>
      <c r="HK410" s="77"/>
      <c r="HL410" s="77"/>
      <c r="HM410" s="77"/>
      <c r="HN410" s="77"/>
      <c r="HO410" s="77"/>
      <c r="HP410" s="77"/>
      <c r="HQ410" s="77"/>
      <c r="HR410" s="77"/>
      <c r="HS410" s="77"/>
      <c r="HT410" s="77"/>
      <c r="HU410" s="77"/>
      <c r="HV410" s="77"/>
      <c r="HW410" s="77"/>
      <c r="HX410" s="77"/>
      <c r="HY410" s="77"/>
    </row>
    <row r="411" spans="1:233">
      <c r="A411" s="77">
        <v>1640</v>
      </c>
      <c r="B411" s="77">
        <v>844</v>
      </c>
      <c r="C411" s="77" t="s">
        <v>27</v>
      </c>
      <c r="D411" s="77" t="s">
        <v>28</v>
      </c>
      <c r="E411" s="77" t="s">
        <v>341</v>
      </c>
      <c r="F411" s="77" t="s">
        <v>197</v>
      </c>
      <c r="G411" s="77" t="s">
        <v>477</v>
      </c>
      <c r="H411" s="77" t="s">
        <v>468</v>
      </c>
      <c r="I411" s="77" t="s">
        <v>286</v>
      </c>
      <c r="J411" s="454" t="s">
        <v>481</v>
      </c>
      <c r="K411" s="410">
        <v>36934</v>
      </c>
      <c r="L411" s="410">
        <v>38760</v>
      </c>
      <c r="M411" s="77" t="s">
        <v>30</v>
      </c>
      <c r="N411" s="271">
        <v>10000000</v>
      </c>
      <c r="O411" s="271">
        <v>-4219.4928609999997</v>
      </c>
      <c r="P411" s="411">
        <v>1.7</v>
      </c>
      <c r="Q411" s="271">
        <v>167.792237</v>
      </c>
      <c r="R411" s="271">
        <v>167.81207800000001</v>
      </c>
      <c r="S411" s="411">
        <v>1.9841000000013764E-2</v>
      </c>
      <c r="T411" s="271">
        <v>-83.718957855159076</v>
      </c>
      <c r="U411" s="271">
        <v>545.25585699999999</v>
      </c>
      <c r="V411" s="271">
        <v>0</v>
      </c>
      <c r="W411" s="271">
        <v>461.5368991448409</v>
      </c>
      <c r="X411" s="271">
        <v>32214.900609</v>
      </c>
      <c r="Y411" s="271">
        <v>32609.290396</v>
      </c>
      <c r="Z411" s="271">
        <v>394.38978700000007</v>
      </c>
      <c r="AA411" s="271">
        <v>-67.147112144840833</v>
      </c>
      <c r="AB411" s="271">
        <v>32214.900609</v>
      </c>
      <c r="AC411" s="271">
        <v>32609.290396</v>
      </c>
      <c r="AD411" s="271">
        <v>394.38978700000007</v>
      </c>
      <c r="AF411" s="271">
        <v>-52752.099748221997</v>
      </c>
      <c r="AG411" s="402">
        <v>0</v>
      </c>
      <c r="AH411" s="402">
        <v>32609.290396</v>
      </c>
      <c r="AI411" s="402">
        <v>32609.290396</v>
      </c>
      <c r="AJ411" s="402">
        <v>32609.290396</v>
      </c>
      <c r="AK411" s="402">
        <v>80124.466757999995</v>
      </c>
      <c r="AL411" s="402">
        <v>394.38978700000007</v>
      </c>
      <c r="AM411" s="403" t="s">
        <v>514</v>
      </c>
      <c r="AN411" s="45" t="s">
        <v>545</v>
      </c>
      <c r="AO411" s="45">
        <v>10</v>
      </c>
      <c r="AP411" s="45">
        <v>10</v>
      </c>
      <c r="AR411" s="412"/>
      <c r="AS411" s="176"/>
      <c r="AV411" s="77"/>
      <c r="AW411" s="77"/>
      <c r="AX411" s="77"/>
      <c r="AY411" s="77"/>
      <c r="AZ411" s="77"/>
      <c r="BA411" s="77"/>
      <c r="BB411" s="77"/>
      <c r="BC411" s="77"/>
      <c r="BD411" s="77"/>
      <c r="BE411" s="77"/>
      <c r="BF411" s="77"/>
      <c r="BG411" s="77"/>
      <c r="BH411" s="77"/>
      <c r="BI411" s="77"/>
      <c r="BJ411" s="77"/>
      <c r="BK411" s="77"/>
      <c r="BL411" s="77"/>
      <c r="BM411" s="77"/>
      <c r="BN411" s="77"/>
      <c r="BO411" s="77"/>
      <c r="BP411" s="77"/>
      <c r="BQ411" s="77"/>
      <c r="BR411" s="77"/>
      <c r="BS411" s="77"/>
      <c r="BT411" s="77"/>
      <c r="BU411" s="77"/>
      <c r="BV411" s="77"/>
      <c r="BW411" s="77"/>
      <c r="BX411" s="77"/>
      <c r="BY411" s="77"/>
      <c r="BZ411" s="77"/>
      <c r="CA411" s="77"/>
      <c r="CB411" s="77"/>
      <c r="CC411" s="77"/>
      <c r="CD411" s="77"/>
      <c r="CE411" s="77"/>
      <c r="CF411" s="77"/>
      <c r="CG411" s="77"/>
      <c r="CH411" s="77"/>
      <c r="CI411" s="77"/>
      <c r="CJ411" s="77"/>
      <c r="CK411" s="77"/>
      <c r="CL411" s="77"/>
      <c r="CM411" s="77"/>
      <c r="CN411" s="77"/>
      <c r="CO411" s="77"/>
      <c r="CP411" s="77"/>
      <c r="CQ411" s="77"/>
      <c r="CR411" s="77"/>
      <c r="CS411" s="77"/>
      <c r="CT411" s="77"/>
      <c r="CU411" s="77"/>
      <c r="CV411" s="77"/>
      <c r="CW411" s="77"/>
      <c r="CX411" s="77"/>
      <c r="CY411" s="77"/>
      <c r="CZ411" s="77"/>
      <c r="DA411" s="77"/>
      <c r="DB411" s="77"/>
      <c r="DC411" s="77"/>
      <c r="DD411" s="77"/>
      <c r="DE411" s="77"/>
      <c r="DF411" s="77"/>
      <c r="DG411" s="77"/>
      <c r="DH411" s="77"/>
      <c r="DI411" s="77"/>
      <c r="DJ411" s="77"/>
      <c r="DK411" s="77"/>
      <c r="DL411" s="77"/>
      <c r="DM411" s="77"/>
      <c r="DN411" s="77"/>
      <c r="DO411" s="77"/>
      <c r="DP411" s="77"/>
      <c r="DQ411" s="77"/>
      <c r="DR411" s="77"/>
      <c r="DS411" s="77"/>
      <c r="DT411" s="77"/>
      <c r="DU411" s="77"/>
      <c r="DV411" s="77"/>
      <c r="DW411" s="77"/>
      <c r="DX411" s="77"/>
      <c r="DY411" s="77"/>
      <c r="DZ411" s="77"/>
      <c r="EA411" s="77"/>
      <c r="EB411" s="77"/>
      <c r="EC411" s="77"/>
      <c r="ED411" s="77"/>
      <c r="EE411" s="77"/>
      <c r="EF411" s="77"/>
      <c r="EG411" s="77"/>
      <c r="EH411" s="77"/>
      <c r="EI411" s="77"/>
      <c r="EJ411" s="77"/>
      <c r="EK411" s="77"/>
      <c r="EL411" s="77"/>
      <c r="EM411" s="77"/>
      <c r="EN411" s="77"/>
      <c r="EO411" s="77"/>
      <c r="EP411" s="77"/>
      <c r="EQ411" s="77"/>
      <c r="ER411" s="77"/>
      <c r="ES411" s="77"/>
      <c r="ET411" s="77"/>
      <c r="EU411" s="77"/>
      <c r="EV411" s="77"/>
      <c r="EW411" s="77"/>
      <c r="EX411" s="77"/>
      <c r="EY411" s="77"/>
      <c r="EZ411" s="77"/>
      <c r="FA411" s="77"/>
      <c r="FB411" s="77"/>
      <c r="FC411" s="77"/>
      <c r="FD411" s="77"/>
      <c r="FE411" s="77"/>
      <c r="FF411" s="77"/>
      <c r="FG411" s="77"/>
      <c r="FH411" s="77"/>
      <c r="FI411" s="77"/>
      <c r="FJ411" s="77"/>
      <c r="FK411" s="77"/>
      <c r="FL411" s="77"/>
      <c r="FM411" s="77"/>
      <c r="FN411" s="77"/>
      <c r="FO411" s="77"/>
      <c r="FP411" s="77"/>
      <c r="FQ411" s="77"/>
      <c r="FR411" s="77"/>
      <c r="FS411" s="77"/>
      <c r="FT411" s="77"/>
      <c r="FU411" s="77"/>
      <c r="FV411" s="77"/>
      <c r="FW411" s="77"/>
      <c r="FX411" s="77"/>
      <c r="FY411" s="77"/>
      <c r="FZ411" s="77"/>
      <c r="GA411" s="77"/>
      <c r="GB411" s="77"/>
      <c r="GC411" s="77"/>
      <c r="GD411" s="77"/>
      <c r="GE411" s="77"/>
      <c r="GF411" s="77"/>
      <c r="GG411" s="77"/>
      <c r="GH411" s="77"/>
      <c r="GI411" s="77"/>
      <c r="GJ411" s="77"/>
      <c r="GK411" s="77"/>
      <c r="GL411" s="77"/>
      <c r="GM411" s="77"/>
      <c r="GN411" s="77"/>
      <c r="GO411" s="77"/>
      <c r="GP411" s="77"/>
      <c r="GQ411" s="77"/>
      <c r="GR411" s="77"/>
      <c r="GS411" s="77"/>
      <c r="GT411" s="77"/>
      <c r="GU411" s="77"/>
      <c r="GV411" s="77"/>
      <c r="GW411" s="77"/>
      <c r="GX411" s="77"/>
      <c r="GY411" s="77"/>
      <c r="GZ411" s="77"/>
      <c r="HA411" s="77"/>
      <c r="HB411" s="77"/>
      <c r="HC411" s="77"/>
      <c r="HD411" s="77"/>
      <c r="HE411" s="77"/>
      <c r="HF411" s="77"/>
      <c r="HG411" s="77"/>
      <c r="HH411" s="77"/>
      <c r="HI411" s="77"/>
      <c r="HJ411" s="77"/>
      <c r="HK411" s="77"/>
      <c r="HL411" s="77"/>
      <c r="HM411" s="77"/>
      <c r="HN411" s="77"/>
      <c r="HO411" s="77"/>
      <c r="HP411" s="77"/>
      <c r="HQ411" s="77"/>
      <c r="HR411" s="77"/>
      <c r="HS411" s="77"/>
      <c r="HT411" s="77"/>
      <c r="HU411" s="77"/>
      <c r="HV411" s="77"/>
      <c r="HW411" s="77"/>
      <c r="HX411" s="77"/>
      <c r="HY411" s="77"/>
    </row>
    <row r="412" spans="1:233">
      <c r="A412" s="77">
        <v>1641</v>
      </c>
      <c r="B412" s="77">
        <v>845</v>
      </c>
      <c r="C412" s="77" t="s">
        <v>27</v>
      </c>
      <c r="D412" s="77" t="s">
        <v>28</v>
      </c>
      <c r="E412" s="77" t="s">
        <v>316</v>
      </c>
      <c r="F412" s="77" t="s">
        <v>205</v>
      </c>
      <c r="G412" s="77" t="s">
        <v>471</v>
      </c>
      <c r="H412" s="77" t="s">
        <v>468</v>
      </c>
      <c r="I412" s="77" t="s">
        <v>451</v>
      </c>
      <c r="J412" s="454" t="s">
        <v>475</v>
      </c>
      <c r="K412" s="410">
        <v>36935</v>
      </c>
      <c r="L412" s="410">
        <v>38761</v>
      </c>
      <c r="M412" s="77" t="s">
        <v>30</v>
      </c>
      <c r="N412" s="271">
        <v>10000000</v>
      </c>
      <c r="O412" s="271">
        <v>-4273.4488469999997</v>
      </c>
      <c r="P412" s="411">
        <v>2.25</v>
      </c>
      <c r="Q412" s="271">
        <v>252.434753</v>
      </c>
      <c r="R412" s="271">
        <v>252.44275999999999</v>
      </c>
      <c r="S412" s="411">
        <v>8.0069999999921038E-3</v>
      </c>
      <c r="T412" s="271">
        <v>-34.217504917895255</v>
      </c>
      <c r="U412" s="271">
        <v>745.69962299999997</v>
      </c>
      <c r="V412" s="271">
        <v>0</v>
      </c>
      <c r="W412" s="271">
        <v>711.48211808210476</v>
      </c>
      <c r="X412" s="271">
        <v>-79342.884049999993</v>
      </c>
      <c r="Y412" s="271">
        <v>-78800.290728000007</v>
      </c>
      <c r="Z412" s="271">
        <v>542.59332199998607</v>
      </c>
      <c r="AA412" s="271">
        <v>-168.88879608211869</v>
      </c>
      <c r="AB412" s="271">
        <v>-79342.884049999993</v>
      </c>
      <c r="AC412" s="271">
        <v>-78800.290728000007</v>
      </c>
      <c r="AD412" s="271">
        <v>542.59332199998607</v>
      </c>
      <c r="AF412" s="271">
        <v>-42178.940119890001</v>
      </c>
      <c r="AG412" s="402">
        <v>0</v>
      </c>
      <c r="AH412" s="402">
        <v>-78800.290728000007</v>
      </c>
      <c r="AI412" s="402">
        <v>-78800.290728000007</v>
      </c>
      <c r="AJ412" s="402">
        <v>-78800.290728000007</v>
      </c>
      <c r="AK412" s="402">
        <v>8633.1442219999881</v>
      </c>
      <c r="AL412" s="402">
        <v>542.59332199998607</v>
      </c>
      <c r="AM412" s="403" t="s">
        <v>514</v>
      </c>
      <c r="AN412" s="45" t="s">
        <v>545</v>
      </c>
      <c r="AO412" s="45">
        <v>9</v>
      </c>
      <c r="AP412" s="45">
        <v>9</v>
      </c>
      <c r="AR412" s="412"/>
      <c r="AS412" s="176"/>
    </row>
    <row r="413" spans="1:233">
      <c r="A413" s="77">
        <v>1642</v>
      </c>
      <c r="B413" s="77">
        <v>846</v>
      </c>
      <c r="C413" s="77" t="s">
        <v>27</v>
      </c>
      <c r="D413" s="77" t="s">
        <v>28</v>
      </c>
      <c r="E413" s="77" t="s">
        <v>367</v>
      </c>
      <c r="F413" s="77" t="s">
        <v>205</v>
      </c>
      <c r="G413" s="77" t="s">
        <v>476</v>
      </c>
      <c r="H413" s="77" t="s">
        <v>468</v>
      </c>
      <c r="I413" s="77" t="s">
        <v>97</v>
      </c>
      <c r="J413" s="454" t="s">
        <v>470</v>
      </c>
      <c r="K413" s="410">
        <v>36935</v>
      </c>
      <c r="L413" s="410">
        <v>38761</v>
      </c>
      <c r="M413" s="77" t="s">
        <v>30</v>
      </c>
      <c r="N413" s="271">
        <v>-10000000</v>
      </c>
      <c r="O413" s="271">
        <v>4259.3422740000005</v>
      </c>
      <c r="P413" s="411">
        <v>1.3</v>
      </c>
      <c r="Q413" s="271">
        <v>118.09129799999999</v>
      </c>
      <c r="R413" s="271">
        <v>118.106128</v>
      </c>
      <c r="S413" s="411">
        <v>1.4830000000003452E-2</v>
      </c>
      <c r="T413" s="271">
        <v>63.166045923434709</v>
      </c>
      <c r="U413" s="271">
        <v>-440.88102300000003</v>
      </c>
      <c r="V413" s="271">
        <v>0</v>
      </c>
      <c r="W413" s="271">
        <v>-377.71497707656533</v>
      </c>
      <c r="X413" s="271">
        <v>-66518.375614999997</v>
      </c>
      <c r="Y413" s="271">
        <v>-66840.068742999996</v>
      </c>
      <c r="Z413" s="271">
        <v>-321.69312799999898</v>
      </c>
      <c r="AA413" s="271">
        <v>56.021849076566355</v>
      </c>
      <c r="AB413" s="271">
        <v>-66518.375614999997</v>
      </c>
      <c r="AC413" s="271">
        <v>-66840.068742999996</v>
      </c>
      <c r="AD413" s="271">
        <v>-321.69312799999898</v>
      </c>
      <c r="AF413" s="271">
        <v>42039.708244380003</v>
      </c>
      <c r="AG413" s="402">
        <v>0</v>
      </c>
      <c r="AH413" s="402">
        <v>-66840.068742999996</v>
      </c>
      <c r="AI413" s="402">
        <v>-66840.068742999996</v>
      </c>
      <c r="AJ413" s="402">
        <v>-66840.068742999996</v>
      </c>
      <c r="AK413" s="402">
        <v>-13765.148186999999</v>
      </c>
      <c r="AL413" s="402">
        <v>-321.69312799999898</v>
      </c>
      <c r="AM413" s="403" t="s">
        <v>514</v>
      </c>
      <c r="AN413" s="45" t="s">
        <v>545</v>
      </c>
      <c r="AO413" s="45">
        <v>9</v>
      </c>
      <c r="AP413" s="45">
        <v>9</v>
      </c>
      <c r="AR413" s="412"/>
      <c r="AS413" s="176"/>
      <c r="AV413" s="77"/>
      <c r="AW413" s="77"/>
      <c r="AX413" s="77"/>
      <c r="AY413" s="77"/>
      <c r="AZ413" s="77"/>
      <c r="BA413" s="77"/>
      <c r="BB413" s="77"/>
      <c r="BC413" s="77"/>
      <c r="BD413" s="77"/>
      <c r="BE413" s="77"/>
      <c r="BF413" s="77"/>
      <c r="BG413" s="77"/>
      <c r="BH413" s="77"/>
      <c r="BI413" s="77"/>
      <c r="BJ413" s="77"/>
      <c r="BK413" s="77"/>
      <c r="BL413" s="77"/>
      <c r="BM413" s="77"/>
      <c r="BN413" s="77"/>
      <c r="BO413" s="77"/>
      <c r="BP413" s="77"/>
      <c r="BQ413" s="77"/>
      <c r="BR413" s="77"/>
      <c r="BS413" s="77"/>
      <c r="BT413" s="77"/>
      <c r="BU413" s="77"/>
      <c r="BV413" s="77"/>
      <c r="BW413" s="77"/>
      <c r="BX413" s="77"/>
      <c r="BY413" s="77"/>
      <c r="BZ413" s="77"/>
      <c r="CA413" s="77"/>
      <c r="CB413" s="77"/>
      <c r="CC413" s="77"/>
      <c r="CD413" s="77"/>
      <c r="CE413" s="77"/>
      <c r="CF413" s="77"/>
      <c r="CG413" s="77"/>
      <c r="CH413" s="77"/>
      <c r="CI413" s="77"/>
      <c r="CJ413" s="77"/>
      <c r="CK413" s="77"/>
      <c r="CL413" s="77"/>
      <c r="CM413" s="77"/>
      <c r="CN413" s="77"/>
      <c r="CO413" s="77"/>
      <c r="CP413" s="77"/>
      <c r="CQ413" s="77"/>
      <c r="CR413" s="77"/>
      <c r="CS413" s="77"/>
      <c r="CT413" s="77"/>
      <c r="CU413" s="77"/>
      <c r="CV413" s="77"/>
      <c r="CW413" s="77"/>
      <c r="CX413" s="77"/>
      <c r="CY413" s="77"/>
      <c r="CZ413" s="77"/>
      <c r="DA413" s="77"/>
      <c r="DB413" s="77"/>
      <c r="DC413" s="77"/>
      <c r="DD413" s="77"/>
      <c r="DE413" s="77"/>
      <c r="DF413" s="77"/>
      <c r="DG413" s="77"/>
      <c r="DH413" s="77"/>
      <c r="DI413" s="77"/>
      <c r="DJ413" s="77"/>
      <c r="DK413" s="77"/>
      <c r="DL413" s="77"/>
      <c r="DM413" s="77"/>
      <c r="DN413" s="77"/>
      <c r="DO413" s="77"/>
      <c r="DP413" s="77"/>
      <c r="DQ413" s="77"/>
      <c r="DR413" s="77"/>
      <c r="DS413" s="77"/>
      <c r="DT413" s="77"/>
      <c r="DU413" s="77"/>
      <c r="DV413" s="77"/>
      <c r="DW413" s="77"/>
      <c r="DX413" s="77"/>
      <c r="DY413" s="77"/>
      <c r="DZ413" s="77"/>
      <c r="EA413" s="77"/>
      <c r="EB413" s="77"/>
      <c r="EC413" s="77"/>
      <c r="ED413" s="77"/>
      <c r="EE413" s="77"/>
      <c r="EF413" s="77"/>
      <c r="EG413" s="77"/>
      <c r="EH413" s="77"/>
      <c r="EI413" s="77"/>
      <c r="EJ413" s="77"/>
      <c r="EK413" s="77"/>
      <c r="EL413" s="77"/>
      <c r="EM413" s="77"/>
      <c r="EN413" s="77"/>
      <c r="EO413" s="77"/>
      <c r="EP413" s="77"/>
      <c r="EQ413" s="77"/>
      <c r="ER413" s="77"/>
      <c r="ES413" s="77"/>
      <c r="ET413" s="77"/>
      <c r="EU413" s="77"/>
      <c r="EV413" s="77"/>
      <c r="EW413" s="77"/>
      <c r="EX413" s="77"/>
      <c r="EY413" s="77"/>
      <c r="EZ413" s="77"/>
      <c r="FA413" s="77"/>
      <c r="FB413" s="77"/>
      <c r="FC413" s="77"/>
      <c r="FD413" s="77"/>
      <c r="FE413" s="77"/>
      <c r="FF413" s="77"/>
      <c r="FG413" s="77"/>
      <c r="FH413" s="77"/>
      <c r="FI413" s="77"/>
      <c r="FJ413" s="77"/>
      <c r="FK413" s="77"/>
      <c r="FL413" s="77"/>
      <c r="FM413" s="77"/>
      <c r="FN413" s="77"/>
      <c r="FO413" s="77"/>
      <c r="FP413" s="77"/>
      <c r="FQ413" s="77"/>
      <c r="FR413" s="77"/>
      <c r="FS413" s="77"/>
      <c r="FT413" s="77"/>
      <c r="FU413" s="77"/>
      <c r="FV413" s="77"/>
      <c r="FW413" s="77"/>
      <c r="FX413" s="77"/>
      <c r="FY413" s="77"/>
      <c r="FZ413" s="77"/>
      <c r="GA413" s="77"/>
      <c r="GB413" s="77"/>
      <c r="GC413" s="77"/>
      <c r="GD413" s="77"/>
      <c r="GE413" s="77"/>
      <c r="GF413" s="77"/>
      <c r="GG413" s="77"/>
      <c r="GH413" s="77"/>
      <c r="GI413" s="77"/>
      <c r="GJ413" s="77"/>
      <c r="GK413" s="77"/>
      <c r="GL413" s="77"/>
      <c r="GM413" s="77"/>
      <c r="GN413" s="77"/>
      <c r="GO413" s="77"/>
      <c r="GP413" s="77"/>
      <c r="GQ413" s="77"/>
      <c r="GR413" s="77"/>
      <c r="GS413" s="77"/>
      <c r="GT413" s="77"/>
      <c r="GU413" s="77"/>
      <c r="GV413" s="77"/>
      <c r="GW413" s="77"/>
      <c r="GX413" s="77"/>
      <c r="GY413" s="77"/>
      <c r="GZ413" s="77"/>
      <c r="HA413" s="77"/>
      <c r="HB413" s="77"/>
      <c r="HC413" s="77"/>
      <c r="HD413" s="77"/>
      <c r="HE413" s="77"/>
      <c r="HF413" s="77"/>
      <c r="HG413" s="77"/>
      <c r="HH413" s="77"/>
      <c r="HI413" s="77"/>
      <c r="HJ413" s="77"/>
      <c r="HK413" s="77"/>
      <c r="HL413" s="77"/>
      <c r="HM413" s="77"/>
      <c r="HN413" s="77"/>
      <c r="HO413" s="77"/>
      <c r="HP413" s="77"/>
      <c r="HQ413" s="77"/>
      <c r="HR413" s="77"/>
      <c r="HS413" s="77"/>
      <c r="HT413" s="77"/>
      <c r="HU413" s="77"/>
      <c r="HV413" s="77"/>
      <c r="HW413" s="77"/>
      <c r="HX413" s="77"/>
      <c r="HY413" s="77"/>
    </row>
    <row r="414" spans="1:233">
      <c r="A414" s="77">
        <v>1643</v>
      </c>
      <c r="B414" s="77">
        <v>847</v>
      </c>
      <c r="C414" s="77" t="s">
        <v>27</v>
      </c>
      <c r="D414" s="77" t="s">
        <v>28</v>
      </c>
      <c r="E414" s="77" t="s">
        <v>311</v>
      </c>
      <c r="F414" s="77" t="s">
        <v>202</v>
      </c>
      <c r="G414" s="77" t="s">
        <v>474</v>
      </c>
      <c r="H414" s="77" t="s">
        <v>482</v>
      </c>
      <c r="I414" s="77" t="s">
        <v>264</v>
      </c>
      <c r="J414" s="454" t="s">
        <v>469</v>
      </c>
      <c r="K414" s="410">
        <v>36937</v>
      </c>
      <c r="L414" s="410">
        <v>38763</v>
      </c>
      <c r="M414" s="77" t="s">
        <v>30</v>
      </c>
      <c r="N414" s="271">
        <v>10000000</v>
      </c>
      <c r="O414" s="271">
        <v>-4096.5594009999995</v>
      </c>
      <c r="P414" s="411">
        <v>0.17</v>
      </c>
      <c r="Q414" s="271">
        <v>15.048742000000001</v>
      </c>
      <c r="R414" s="271">
        <v>15.051762999999999</v>
      </c>
      <c r="S414" s="411">
        <v>3.0209999999986081E-3</v>
      </c>
      <c r="T414" s="271">
        <v>-12.375705950415297</v>
      </c>
      <c r="U414" s="271">
        <v>65.287540000000007</v>
      </c>
      <c r="V414" s="271">
        <v>0</v>
      </c>
      <c r="W414" s="271">
        <v>52.911834049584712</v>
      </c>
      <c r="X414" s="271">
        <v>10586.91361</v>
      </c>
      <c r="Y414" s="271">
        <v>10624.843644</v>
      </c>
      <c r="Z414" s="271">
        <v>37.930034000000887</v>
      </c>
      <c r="AA414" s="271">
        <v>-14.981800049583825</v>
      </c>
      <c r="AB414" s="271">
        <v>10586.91361</v>
      </c>
      <c r="AC414" s="271">
        <v>10624.843644</v>
      </c>
      <c r="AD414" s="271">
        <v>37.930034000000887</v>
      </c>
      <c r="AF414" s="271">
        <v>-16847.100536612495</v>
      </c>
      <c r="AG414" s="402">
        <v>0</v>
      </c>
      <c r="AH414" s="402">
        <v>10624.843644</v>
      </c>
      <c r="AI414" s="402">
        <v>10624.843644</v>
      </c>
      <c r="AJ414" s="402">
        <v>10624.843644</v>
      </c>
      <c r="AK414" s="402">
        <v>22724.103649000001</v>
      </c>
      <c r="AL414" s="402">
        <v>37.930034000000887</v>
      </c>
      <c r="AM414" s="403" t="s">
        <v>514</v>
      </c>
      <c r="AN414" s="45">
        <v>5</v>
      </c>
      <c r="AO414" s="45" t="s">
        <v>545</v>
      </c>
      <c r="AP414" s="45">
        <v>5</v>
      </c>
      <c r="AR414" s="412"/>
      <c r="AS414" s="176"/>
    </row>
    <row r="415" spans="1:233">
      <c r="A415" s="77">
        <v>1644</v>
      </c>
      <c r="B415" s="77">
        <v>848</v>
      </c>
      <c r="C415" s="77" t="s">
        <v>27</v>
      </c>
      <c r="D415" s="77" t="s">
        <v>28</v>
      </c>
      <c r="E415" s="77" t="s">
        <v>64</v>
      </c>
      <c r="F415" s="77" t="s">
        <v>200</v>
      </c>
      <c r="G415" s="77" t="s">
        <v>473</v>
      </c>
      <c r="H415" s="77" t="s">
        <v>468</v>
      </c>
      <c r="I415" s="77" t="s">
        <v>264</v>
      </c>
      <c r="J415" s="454" t="s">
        <v>481</v>
      </c>
      <c r="K415" s="410">
        <v>36937</v>
      </c>
      <c r="L415" s="410">
        <v>37302</v>
      </c>
      <c r="M415" s="77" t="s">
        <v>30</v>
      </c>
      <c r="N415" s="271">
        <v>20000000</v>
      </c>
      <c r="O415" s="271">
        <v>-1646.6252179999999</v>
      </c>
      <c r="P415" s="411">
        <v>0.75</v>
      </c>
      <c r="Q415" s="271">
        <v>79.057547999999997</v>
      </c>
      <c r="R415" s="271">
        <v>79.086118999999997</v>
      </c>
      <c r="S415" s="411">
        <v>2.8570999999999458E-2</v>
      </c>
      <c r="T415" s="271">
        <v>-47.045729103477107</v>
      </c>
      <c r="U415" s="271">
        <v>475.43010500000003</v>
      </c>
      <c r="V415" s="271">
        <v>0</v>
      </c>
      <c r="W415" s="271">
        <v>428.3843758965229</v>
      </c>
      <c r="X415" s="271">
        <v>12209.923941999999</v>
      </c>
      <c r="Y415" s="271">
        <v>12597.675496</v>
      </c>
      <c r="Z415" s="271">
        <v>387.7515540000004</v>
      </c>
      <c r="AA415" s="271">
        <v>-40.632821896522501</v>
      </c>
      <c r="AB415" s="271">
        <v>12209.923941999999</v>
      </c>
      <c r="AC415" s="271">
        <v>12597.675496</v>
      </c>
      <c r="AD415" s="271">
        <v>387.7515540000004</v>
      </c>
      <c r="AF415" s="271">
        <v>-9480.4446926349992</v>
      </c>
      <c r="AG415" s="402">
        <v>0</v>
      </c>
      <c r="AH415" s="402">
        <v>12597.675496</v>
      </c>
      <c r="AI415" s="402">
        <v>12597.675496</v>
      </c>
      <c r="AJ415" s="402">
        <v>12597.675496</v>
      </c>
      <c r="AK415" s="402">
        <v>33384.978902999996</v>
      </c>
      <c r="AL415" s="402">
        <v>387.7515540000004</v>
      </c>
      <c r="AM415" s="403" t="s">
        <v>546</v>
      </c>
      <c r="AN415" s="45">
        <v>6</v>
      </c>
      <c r="AO415" s="45" t="s">
        <v>545</v>
      </c>
      <c r="AP415" s="45">
        <v>6</v>
      </c>
      <c r="AR415" s="412"/>
      <c r="AS415" s="176"/>
      <c r="AV415" s="77"/>
      <c r="AW415" s="77"/>
      <c r="AX415" s="77"/>
      <c r="AY415" s="77"/>
      <c r="AZ415" s="77"/>
      <c r="BA415" s="77"/>
      <c r="BB415" s="77"/>
      <c r="BC415" s="77"/>
      <c r="BD415" s="77"/>
      <c r="BE415" s="77"/>
      <c r="BF415" s="77"/>
      <c r="BG415" s="77"/>
      <c r="BH415" s="77"/>
      <c r="BI415" s="77"/>
      <c r="BJ415" s="77"/>
      <c r="BK415" s="77"/>
      <c r="BL415" s="77"/>
      <c r="BM415" s="77"/>
      <c r="BN415" s="77"/>
      <c r="BO415" s="77"/>
      <c r="BP415" s="77"/>
      <c r="BQ415" s="77"/>
      <c r="BR415" s="77"/>
      <c r="BS415" s="77"/>
      <c r="BT415" s="77"/>
      <c r="BU415" s="77"/>
      <c r="BV415" s="77"/>
      <c r="BW415" s="77"/>
      <c r="BX415" s="77"/>
      <c r="BY415" s="77"/>
      <c r="BZ415" s="77"/>
      <c r="CA415" s="77"/>
      <c r="CB415" s="77"/>
      <c r="CC415" s="77"/>
      <c r="CD415" s="77"/>
      <c r="CE415" s="77"/>
      <c r="CF415" s="77"/>
      <c r="CG415" s="77"/>
      <c r="CH415" s="77"/>
      <c r="CI415" s="77"/>
      <c r="CJ415" s="77"/>
      <c r="CK415" s="77"/>
      <c r="CL415" s="77"/>
      <c r="CM415" s="77"/>
      <c r="CN415" s="77"/>
      <c r="CO415" s="77"/>
      <c r="CP415" s="77"/>
      <c r="CQ415" s="77"/>
      <c r="CR415" s="77"/>
      <c r="CS415" s="77"/>
      <c r="CT415" s="77"/>
      <c r="CU415" s="77"/>
      <c r="CV415" s="77"/>
      <c r="CW415" s="77"/>
      <c r="CX415" s="77"/>
      <c r="CY415" s="77"/>
      <c r="CZ415" s="77"/>
      <c r="DA415" s="77"/>
      <c r="DB415" s="77"/>
      <c r="DC415" s="77"/>
      <c r="DD415" s="77"/>
      <c r="DE415" s="77"/>
      <c r="DF415" s="77"/>
      <c r="DG415" s="77"/>
      <c r="DH415" s="77"/>
      <c r="DI415" s="77"/>
      <c r="DJ415" s="77"/>
      <c r="DK415" s="77"/>
      <c r="DL415" s="77"/>
      <c r="DM415" s="77"/>
      <c r="DN415" s="77"/>
      <c r="DO415" s="77"/>
      <c r="DP415" s="77"/>
      <c r="DQ415" s="77"/>
      <c r="DR415" s="77"/>
      <c r="DS415" s="77"/>
      <c r="DT415" s="77"/>
      <c r="DU415" s="77"/>
      <c r="DV415" s="77"/>
      <c r="DW415" s="77"/>
      <c r="DX415" s="77"/>
      <c r="DY415" s="77"/>
      <c r="DZ415" s="77"/>
      <c r="EA415" s="77"/>
      <c r="EB415" s="77"/>
      <c r="EC415" s="77"/>
      <c r="ED415" s="77"/>
      <c r="EE415" s="77"/>
      <c r="EF415" s="77"/>
      <c r="EG415" s="77"/>
      <c r="EH415" s="77"/>
      <c r="EI415" s="77"/>
      <c r="EJ415" s="77"/>
      <c r="EK415" s="77"/>
      <c r="EL415" s="77"/>
      <c r="EM415" s="77"/>
      <c r="EN415" s="77"/>
      <c r="EO415" s="77"/>
      <c r="EP415" s="77"/>
      <c r="EQ415" s="77"/>
      <c r="ER415" s="77"/>
      <c r="ES415" s="77"/>
      <c r="ET415" s="77"/>
      <c r="EU415" s="77"/>
      <c r="EV415" s="77"/>
      <c r="EW415" s="77"/>
      <c r="EX415" s="77"/>
      <c r="EY415" s="77"/>
      <c r="EZ415" s="77"/>
      <c r="FA415" s="77"/>
      <c r="FB415" s="77"/>
      <c r="FC415" s="77"/>
      <c r="FD415" s="77"/>
      <c r="FE415" s="77"/>
      <c r="FF415" s="77"/>
      <c r="FG415" s="77"/>
      <c r="FH415" s="77"/>
      <c r="FI415" s="77"/>
      <c r="FJ415" s="77"/>
      <c r="FK415" s="77"/>
      <c r="FL415" s="77"/>
      <c r="FM415" s="77"/>
      <c r="FN415" s="77"/>
      <c r="FO415" s="77"/>
      <c r="FP415" s="77"/>
      <c r="FQ415" s="77"/>
      <c r="FR415" s="77"/>
      <c r="FS415" s="77"/>
      <c r="FT415" s="77"/>
      <c r="FU415" s="77"/>
      <c r="FV415" s="77"/>
      <c r="FW415" s="77"/>
      <c r="FX415" s="77"/>
      <c r="FY415" s="77"/>
      <c r="FZ415" s="77"/>
      <c r="GA415" s="77"/>
      <c r="GB415" s="77"/>
      <c r="GC415" s="77"/>
      <c r="GD415" s="77"/>
      <c r="GE415" s="77"/>
      <c r="GF415" s="77"/>
      <c r="GG415" s="77"/>
      <c r="GH415" s="77"/>
      <c r="GI415" s="77"/>
      <c r="GJ415" s="77"/>
      <c r="GK415" s="77"/>
      <c r="GL415" s="77"/>
      <c r="GM415" s="77"/>
      <c r="GN415" s="77"/>
      <c r="GO415" s="77"/>
      <c r="GP415" s="77"/>
      <c r="GQ415" s="77"/>
      <c r="GR415" s="77"/>
      <c r="GS415" s="77"/>
      <c r="GT415" s="77"/>
      <c r="GU415" s="77"/>
      <c r="GV415" s="77"/>
      <c r="GW415" s="77"/>
      <c r="GX415" s="77"/>
      <c r="GY415" s="77"/>
      <c r="GZ415" s="77"/>
      <c r="HA415" s="77"/>
      <c r="HB415" s="77"/>
      <c r="HC415" s="77"/>
      <c r="HD415" s="77"/>
      <c r="HE415" s="77"/>
      <c r="HF415" s="77"/>
      <c r="HG415" s="77"/>
      <c r="HH415" s="77"/>
      <c r="HI415" s="77"/>
      <c r="HJ415" s="77"/>
      <c r="HK415" s="77"/>
      <c r="HL415" s="77"/>
      <c r="HM415" s="77"/>
      <c r="HN415" s="77"/>
      <c r="HO415" s="77"/>
      <c r="HP415" s="77"/>
      <c r="HQ415" s="77"/>
      <c r="HR415" s="77"/>
      <c r="HS415" s="77"/>
      <c r="HT415" s="77"/>
      <c r="HU415" s="77"/>
      <c r="HV415" s="77"/>
      <c r="HW415" s="77"/>
      <c r="HX415" s="77"/>
      <c r="HY415" s="77"/>
    </row>
    <row r="416" spans="1:233">
      <c r="A416" s="77">
        <v>1646</v>
      </c>
      <c r="B416" s="77">
        <v>849</v>
      </c>
      <c r="C416" s="77" t="s">
        <v>27</v>
      </c>
      <c r="D416" s="77" t="s">
        <v>28</v>
      </c>
      <c r="E416" s="77" t="s">
        <v>1</v>
      </c>
      <c r="F416" s="77" t="s">
        <v>201</v>
      </c>
      <c r="G416" s="77" t="s">
        <v>474</v>
      </c>
      <c r="H416" s="77" t="s">
        <v>493</v>
      </c>
      <c r="I416" s="77" t="s">
        <v>280</v>
      </c>
      <c r="J416" s="454" t="s">
        <v>486</v>
      </c>
      <c r="K416" s="410">
        <v>36941</v>
      </c>
      <c r="L416" s="410">
        <v>38243</v>
      </c>
      <c r="M416" s="77" t="s">
        <v>30</v>
      </c>
      <c r="N416" s="271">
        <v>-18000000</v>
      </c>
      <c r="O416" s="467">
        <v>15000</v>
      </c>
      <c r="P416" s="411">
        <v>2.5499999999999998</v>
      </c>
      <c r="Q416" s="271">
        <v>368.03761500000002</v>
      </c>
      <c r="R416" s="271">
        <v>355.07301999999999</v>
      </c>
      <c r="S416" s="411">
        <v>-12.964595000000031</v>
      </c>
      <c r="T416" s="271">
        <v>-71427.616906777534</v>
      </c>
      <c r="U416" s="271">
        <v>-1711.6517839999999</v>
      </c>
      <c r="V416" s="271">
        <v>0</v>
      </c>
      <c r="W416" s="271">
        <v>-73139.268690777535</v>
      </c>
      <c r="X416" s="271">
        <v>575065.16621299996</v>
      </c>
      <c r="Y416" s="271">
        <v>506404.79727500002</v>
      </c>
      <c r="Z416" s="271">
        <v>-68660.368937999941</v>
      </c>
      <c r="AA416" s="271">
        <v>4478.8997527775937</v>
      </c>
      <c r="AB416" s="271">
        <v>575065.16621299996</v>
      </c>
      <c r="AC416" s="271">
        <v>506404.79727500002</v>
      </c>
      <c r="AD416" s="271">
        <v>-68660.368937999941</v>
      </c>
      <c r="AF416" s="271">
        <v>39877.303623542008</v>
      </c>
      <c r="AG416" s="402">
        <v>-28050</v>
      </c>
      <c r="AH416" s="402">
        <v>478354.79727500002</v>
      </c>
      <c r="AI416" s="402">
        <v>478354.79727500002</v>
      </c>
      <c r="AJ416" s="402">
        <v>478354.79727500002</v>
      </c>
      <c r="AK416" s="402">
        <v>48729.308423000039</v>
      </c>
      <c r="AL416" s="402">
        <v>-68660.368937999941</v>
      </c>
      <c r="AM416" s="403" t="s">
        <v>548</v>
      </c>
      <c r="AN416" s="45">
        <v>8</v>
      </c>
      <c r="AO416" s="45" t="s">
        <v>545</v>
      </c>
      <c r="AP416" s="45">
        <v>8</v>
      </c>
      <c r="AR416" s="412"/>
      <c r="AS416" s="176"/>
    </row>
    <row r="417" spans="1:233">
      <c r="A417" s="77">
        <v>1647</v>
      </c>
      <c r="B417" s="77">
        <v>852</v>
      </c>
      <c r="C417" s="77" t="s">
        <v>27</v>
      </c>
      <c r="D417" s="77" t="s">
        <v>28</v>
      </c>
      <c r="E417" s="77" t="s">
        <v>0</v>
      </c>
      <c r="F417" s="77" t="s">
        <v>200</v>
      </c>
      <c r="G417" s="77" t="s">
        <v>471</v>
      </c>
      <c r="H417" s="77" t="s">
        <v>468</v>
      </c>
      <c r="I417" s="77" t="s">
        <v>97</v>
      </c>
      <c r="J417" s="454" t="s">
        <v>470</v>
      </c>
      <c r="K417" s="410">
        <v>36943</v>
      </c>
      <c r="L417" s="410">
        <v>38769</v>
      </c>
      <c r="M417" s="77" t="s">
        <v>30</v>
      </c>
      <c r="N417" s="271">
        <v>-10000000</v>
      </c>
      <c r="O417" s="271">
        <v>4155.9528769999997</v>
      </c>
      <c r="P417" s="411">
        <v>0.56000000000000005</v>
      </c>
      <c r="Q417" s="271">
        <v>49.148086999999997</v>
      </c>
      <c r="R417" s="271">
        <v>49.155588000000002</v>
      </c>
      <c r="S417" s="411">
        <v>7.5010000000048649E-3</v>
      </c>
      <c r="T417" s="271">
        <v>31.173802530397214</v>
      </c>
      <c r="U417" s="271">
        <v>-194.35950299999999</v>
      </c>
      <c r="V417" s="271">
        <v>0</v>
      </c>
      <c r="W417" s="271">
        <v>-163.18570046960278</v>
      </c>
      <c r="X417" s="271">
        <v>-35512.353411999997</v>
      </c>
      <c r="Y417" s="271">
        <v>-35648.909481000002</v>
      </c>
      <c r="Z417" s="271">
        <v>-136.55606900000566</v>
      </c>
      <c r="AA417" s="271">
        <v>26.629631469597115</v>
      </c>
      <c r="AB417" s="271">
        <v>-35512.353411999997</v>
      </c>
      <c r="AC417" s="271">
        <v>-35648.909481000002</v>
      </c>
      <c r="AD417" s="271">
        <v>-136.55606900000566</v>
      </c>
      <c r="AF417" s="271">
        <v>23927.8986893275</v>
      </c>
      <c r="AG417" s="402">
        <v>0</v>
      </c>
      <c r="AH417" s="402">
        <v>-35648.909481000002</v>
      </c>
      <c r="AI417" s="402">
        <v>-35648.909481000002</v>
      </c>
      <c r="AJ417" s="402">
        <v>-35648.909481000002</v>
      </c>
      <c r="AK417" s="402">
        <v>-27427.013964000002</v>
      </c>
      <c r="AL417" s="402">
        <v>-136.55606900000566</v>
      </c>
      <c r="AM417" s="403" t="s">
        <v>514</v>
      </c>
      <c r="AN417" s="45">
        <v>6</v>
      </c>
      <c r="AO417" s="45" t="s">
        <v>545</v>
      </c>
      <c r="AP417" s="45">
        <v>6</v>
      </c>
      <c r="AR417" s="412"/>
      <c r="AS417" s="176"/>
      <c r="AV417" s="77"/>
      <c r="AW417" s="77"/>
      <c r="AX417" s="77"/>
      <c r="AY417" s="77"/>
      <c r="AZ417" s="77"/>
      <c r="BA417" s="77"/>
      <c r="BB417" s="77"/>
      <c r="BC417" s="77"/>
      <c r="BD417" s="77"/>
      <c r="BE417" s="77"/>
      <c r="BF417" s="77"/>
      <c r="BG417" s="77"/>
      <c r="BH417" s="77"/>
      <c r="BI417" s="77"/>
      <c r="BJ417" s="77"/>
      <c r="BK417" s="77"/>
      <c r="BL417" s="77"/>
      <c r="BM417" s="77"/>
      <c r="BN417" s="77"/>
      <c r="BO417" s="77"/>
      <c r="BP417" s="77"/>
      <c r="BQ417" s="77"/>
      <c r="BR417" s="77"/>
      <c r="BS417" s="77"/>
      <c r="BT417" s="77"/>
      <c r="BU417" s="77"/>
      <c r="BV417" s="77"/>
      <c r="BW417" s="77"/>
      <c r="BX417" s="77"/>
      <c r="BY417" s="77"/>
      <c r="BZ417" s="77"/>
      <c r="CA417" s="77"/>
      <c r="CB417" s="77"/>
      <c r="CC417" s="77"/>
      <c r="CD417" s="77"/>
      <c r="CE417" s="77"/>
      <c r="CF417" s="77"/>
      <c r="CG417" s="77"/>
      <c r="CH417" s="77"/>
      <c r="CI417" s="77"/>
      <c r="CJ417" s="77"/>
      <c r="CK417" s="77"/>
      <c r="CL417" s="77"/>
      <c r="CM417" s="77"/>
      <c r="CN417" s="77"/>
      <c r="CO417" s="77"/>
      <c r="CP417" s="77"/>
      <c r="CQ417" s="77"/>
      <c r="CR417" s="77"/>
      <c r="CS417" s="77"/>
      <c r="CT417" s="77"/>
      <c r="CU417" s="77"/>
      <c r="CV417" s="77"/>
      <c r="CW417" s="77"/>
      <c r="CX417" s="77"/>
      <c r="CY417" s="77"/>
      <c r="CZ417" s="77"/>
      <c r="DA417" s="77"/>
      <c r="DB417" s="77"/>
      <c r="DC417" s="77"/>
      <c r="DD417" s="77"/>
      <c r="DE417" s="77"/>
      <c r="DF417" s="77"/>
      <c r="DG417" s="77"/>
      <c r="DH417" s="77"/>
      <c r="DI417" s="77"/>
      <c r="DJ417" s="77"/>
      <c r="DK417" s="77"/>
      <c r="DL417" s="77"/>
      <c r="DM417" s="77"/>
      <c r="DN417" s="77"/>
      <c r="DO417" s="77"/>
      <c r="DP417" s="77"/>
      <c r="DQ417" s="77"/>
      <c r="DR417" s="77"/>
      <c r="DS417" s="77"/>
      <c r="DT417" s="77"/>
      <c r="DU417" s="77"/>
      <c r="DV417" s="77"/>
      <c r="DW417" s="77"/>
      <c r="DX417" s="77"/>
      <c r="DY417" s="77"/>
      <c r="DZ417" s="77"/>
      <c r="EA417" s="77"/>
      <c r="EB417" s="77"/>
      <c r="EC417" s="77"/>
      <c r="ED417" s="77"/>
      <c r="EE417" s="77"/>
      <c r="EF417" s="77"/>
      <c r="EG417" s="77"/>
      <c r="EH417" s="77"/>
      <c r="EI417" s="77"/>
      <c r="EJ417" s="77"/>
      <c r="EK417" s="77"/>
      <c r="EL417" s="77"/>
      <c r="EM417" s="77"/>
      <c r="EN417" s="77"/>
      <c r="EO417" s="77"/>
      <c r="EP417" s="77"/>
      <c r="EQ417" s="77"/>
      <c r="ER417" s="77"/>
      <c r="ES417" s="77"/>
      <c r="ET417" s="77"/>
      <c r="EU417" s="77"/>
      <c r="EV417" s="77"/>
      <c r="EW417" s="77"/>
      <c r="EX417" s="77"/>
      <c r="EY417" s="77"/>
      <c r="EZ417" s="77"/>
      <c r="FA417" s="77"/>
      <c r="FB417" s="77"/>
      <c r="FC417" s="77"/>
      <c r="FD417" s="77"/>
      <c r="FE417" s="77"/>
      <c r="FF417" s="77"/>
      <c r="FG417" s="77"/>
      <c r="FH417" s="77"/>
      <c r="FI417" s="77"/>
      <c r="FJ417" s="77"/>
      <c r="FK417" s="77"/>
      <c r="FL417" s="77"/>
      <c r="FM417" s="77"/>
      <c r="FN417" s="77"/>
      <c r="FO417" s="77"/>
      <c r="FP417" s="77"/>
      <c r="FQ417" s="77"/>
      <c r="FR417" s="77"/>
      <c r="FS417" s="77"/>
      <c r="FT417" s="77"/>
      <c r="FU417" s="77"/>
      <c r="FV417" s="77"/>
      <c r="FW417" s="77"/>
      <c r="FX417" s="77"/>
      <c r="FY417" s="77"/>
      <c r="FZ417" s="77"/>
      <c r="GA417" s="77"/>
      <c r="GB417" s="77"/>
      <c r="GC417" s="77"/>
      <c r="GD417" s="77"/>
      <c r="GE417" s="77"/>
      <c r="GF417" s="77"/>
      <c r="GG417" s="77"/>
      <c r="GH417" s="77"/>
      <c r="GI417" s="77"/>
      <c r="GJ417" s="77"/>
      <c r="GK417" s="77"/>
      <c r="GL417" s="77"/>
      <c r="GM417" s="77"/>
      <c r="GN417" s="77"/>
      <c r="GO417" s="77"/>
      <c r="GP417" s="77"/>
      <c r="GQ417" s="77"/>
      <c r="GR417" s="77"/>
      <c r="GS417" s="77"/>
      <c r="GT417" s="77"/>
      <c r="GU417" s="77"/>
      <c r="GV417" s="77"/>
      <c r="GW417" s="77"/>
      <c r="GX417" s="77"/>
      <c r="GY417" s="77"/>
      <c r="GZ417" s="77"/>
      <c r="HA417" s="77"/>
      <c r="HB417" s="77"/>
      <c r="HC417" s="77"/>
      <c r="HD417" s="77"/>
      <c r="HE417" s="77"/>
      <c r="HF417" s="77"/>
      <c r="HG417" s="77"/>
      <c r="HH417" s="77"/>
      <c r="HI417" s="77"/>
      <c r="HJ417" s="77"/>
      <c r="HK417" s="77"/>
      <c r="HL417" s="77"/>
      <c r="HM417" s="77"/>
      <c r="HN417" s="77"/>
      <c r="HO417" s="77"/>
      <c r="HP417" s="77"/>
      <c r="HQ417" s="77"/>
      <c r="HR417" s="77"/>
      <c r="HS417" s="77"/>
      <c r="HT417" s="77"/>
      <c r="HU417" s="77"/>
      <c r="HV417" s="77"/>
      <c r="HW417" s="77"/>
      <c r="HX417" s="77"/>
      <c r="HY417" s="77"/>
    </row>
    <row r="418" spans="1:233">
      <c r="A418" s="77">
        <v>1648</v>
      </c>
      <c r="B418" s="77">
        <v>853</v>
      </c>
      <c r="C418" s="77" t="s">
        <v>27</v>
      </c>
      <c r="D418" s="77" t="s">
        <v>28</v>
      </c>
      <c r="E418" s="77" t="s">
        <v>0</v>
      </c>
      <c r="F418" s="77" t="s">
        <v>200</v>
      </c>
      <c r="G418" s="77" t="s">
        <v>471</v>
      </c>
      <c r="H418" s="77" t="s">
        <v>468</v>
      </c>
      <c r="I418" s="77" t="s">
        <v>259</v>
      </c>
      <c r="J418" s="454" t="s">
        <v>470</v>
      </c>
      <c r="K418" s="410">
        <v>36943</v>
      </c>
      <c r="L418" s="410">
        <v>38769</v>
      </c>
      <c r="M418" s="77" t="s">
        <v>30</v>
      </c>
      <c r="N418" s="271">
        <v>-10000000</v>
      </c>
      <c r="O418" s="271">
        <v>4154.3368769999997</v>
      </c>
      <c r="P418" s="411">
        <v>0.55000000000000004</v>
      </c>
      <c r="Q418" s="271">
        <v>49.148086999999997</v>
      </c>
      <c r="R418" s="271">
        <v>49.155588000000002</v>
      </c>
      <c r="S418" s="411">
        <v>7.5010000000048649E-3</v>
      </c>
      <c r="T418" s="271">
        <v>31.161680914397209</v>
      </c>
      <c r="U418" s="271">
        <v>-193.60063700000001</v>
      </c>
      <c r="V418" s="271">
        <v>0</v>
      </c>
      <c r="W418" s="271">
        <v>-162.4389560856028</v>
      </c>
      <c r="X418" s="271">
        <v>-31126.052320999999</v>
      </c>
      <c r="Y418" s="271">
        <v>-31257.912972999999</v>
      </c>
      <c r="Z418" s="271">
        <v>-131.86065199999939</v>
      </c>
      <c r="AA418" s="271">
        <v>30.578304085603406</v>
      </c>
      <c r="AB418" s="271">
        <v>-31126.052320999999</v>
      </c>
      <c r="AC418" s="271">
        <v>-31257.912972999999</v>
      </c>
      <c r="AD418" s="271">
        <v>-131.86065199999939</v>
      </c>
      <c r="AF418" s="271">
        <v>23918.594569327499</v>
      </c>
      <c r="AG418" s="402">
        <v>0</v>
      </c>
      <c r="AH418" s="402">
        <v>-31257.912972999999</v>
      </c>
      <c r="AI418" s="402">
        <v>-31257.912972999999</v>
      </c>
      <c r="AJ418" s="402">
        <v>-31257.912972999999</v>
      </c>
      <c r="AK418" s="402">
        <v>-27380.349260999999</v>
      </c>
      <c r="AL418" s="402">
        <v>-131.86065199999939</v>
      </c>
      <c r="AM418" s="403" t="s">
        <v>514</v>
      </c>
      <c r="AN418" s="45">
        <v>6</v>
      </c>
      <c r="AO418" s="45" t="s">
        <v>545</v>
      </c>
      <c r="AP418" s="45">
        <v>6</v>
      </c>
      <c r="AR418" s="412"/>
      <c r="AS418" s="176"/>
      <c r="AV418" s="77"/>
      <c r="AW418" s="77"/>
      <c r="AX418" s="77"/>
      <c r="AY418" s="77"/>
      <c r="AZ418" s="77"/>
      <c r="BA418" s="77"/>
      <c r="BB418" s="77"/>
      <c r="BC418" s="77"/>
      <c r="BD418" s="77"/>
      <c r="BE418" s="77"/>
      <c r="BF418" s="77"/>
      <c r="BG418" s="77"/>
      <c r="BH418" s="77"/>
      <c r="BI418" s="77"/>
      <c r="BJ418" s="77"/>
      <c r="BK418" s="77"/>
      <c r="BL418" s="77"/>
      <c r="BM418" s="77"/>
      <c r="BN418" s="77"/>
      <c r="BO418" s="77"/>
      <c r="BP418" s="77"/>
      <c r="BQ418" s="77"/>
      <c r="BR418" s="77"/>
      <c r="BS418" s="77"/>
      <c r="BT418" s="77"/>
      <c r="BU418" s="77"/>
      <c r="BV418" s="77"/>
      <c r="BW418" s="77"/>
      <c r="BX418" s="77"/>
      <c r="BY418" s="77"/>
      <c r="BZ418" s="77"/>
      <c r="CA418" s="77"/>
      <c r="CB418" s="77"/>
      <c r="CC418" s="77"/>
      <c r="CD418" s="77"/>
      <c r="CE418" s="77"/>
      <c r="CF418" s="77"/>
      <c r="CG418" s="77"/>
      <c r="CH418" s="77"/>
      <c r="CI418" s="77"/>
      <c r="CJ418" s="77"/>
      <c r="CK418" s="77"/>
      <c r="CL418" s="77"/>
      <c r="CM418" s="77"/>
      <c r="CN418" s="77"/>
      <c r="CO418" s="77"/>
      <c r="CP418" s="77"/>
      <c r="CQ418" s="77"/>
      <c r="CR418" s="77"/>
      <c r="CS418" s="77"/>
      <c r="CT418" s="77"/>
      <c r="CU418" s="77"/>
      <c r="CV418" s="77"/>
      <c r="CW418" s="77"/>
      <c r="CX418" s="77"/>
      <c r="CY418" s="77"/>
      <c r="CZ418" s="77"/>
      <c r="DA418" s="77"/>
      <c r="DB418" s="77"/>
      <c r="DC418" s="77"/>
      <c r="DD418" s="77"/>
      <c r="DE418" s="77"/>
      <c r="DF418" s="77"/>
      <c r="DG418" s="77"/>
      <c r="DH418" s="77"/>
      <c r="DI418" s="77"/>
      <c r="DJ418" s="77"/>
      <c r="DK418" s="77"/>
      <c r="DL418" s="77"/>
      <c r="DM418" s="77"/>
      <c r="DN418" s="77"/>
      <c r="DO418" s="77"/>
      <c r="DP418" s="77"/>
      <c r="DQ418" s="77"/>
      <c r="DR418" s="77"/>
      <c r="DS418" s="77"/>
      <c r="DT418" s="77"/>
      <c r="DU418" s="77"/>
      <c r="DV418" s="77"/>
      <c r="DW418" s="77"/>
      <c r="DX418" s="77"/>
      <c r="DY418" s="77"/>
      <c r="DZ418" s="77"/>
      <c r="EA418" s="77"/>
      <c r="EB418" s="77"/>
      <c r="EC418" s="77"/>
      <c r="ED418" s="77"/>
      <c r="EE418" s="77"/>
      <c r="EF418" s="77"/>
      <c r="EG418" s="77"/>
      <c r="EH418" s="77"/>
      <c r="EI418" s="77"/>
      <c r="EJ418" s="77"/>
      <c r="EK418" s="77"/>
      <c r="EL418" s="77"/>
      <c r="EM418" s="77"/>
      <c r="EN418" s="77"/>
      <c r="EO418" s="77"/>
      <c r="EP418" s="77"/>
      <c r="EQ418" s="77"/>
      <c r="ER418" s="77"/>
      <c r="ES418" s="77"/>
      <c r="ET418" s="77"/>
      <c r="EU418" s="77"/>
      <c r="EV418" s="77"/>
      <c r="EW418" s="77"/>
      <c r="EX418" s="77"/>
      <c r="EY418" s="77"/>
      <c r="EZ418" s="77"/>
      <c r="FA418" s="77"/>
      <c r="FB418" s="77"/>
      <c r="FC418" s="77"/>
      <c r="FD418" s="77"/>
      <c r="FE418" s="77"/>
      <c r="FF418" s="77"/>
      <c r="FG418" s="77"/>
      <c r="FH418" s="77"/>
      <c r="FI418" s="77"/>
      <c r="FJ418" s="77"/>
      <c r="FK418" s="77"/>
      <c r="FL418" s="77"/>
      <c r="FM418" s="77"/>
      <c r="FN418" s="77"/>
      <c r="FO418" s="77"/>
      <c r="FP418" s="77"/>
      <c r="FQ418" s="77"/>
      <c r="FR418" s="77"/>
      <c r="FS418" s="77"/>
      <c r="FT418" s="77"/>
      <c r="FU418" s="77"/>
      <c r="FV418" s="77"/>
      <c r="FW418" s="77"/>
      <c r="FX418" s="77"/>
      <c r="FY418" s="77"/>
      <c r="FZ418" s="77"/>
      <c r="GA418" s="77"/>
      <c r="GB418" s="77"/>
      <c r="GC418" s="77"/>
      <c r="GD418" s="77"/>
      <c r="GE418" s="77"/>
      <c r="GF418" s="77"/>
      <c r="GG418" s="77"/>
      <c r="GH418" s="77"/>
      <c r="GI418" s="77"/>
      <c r="GJ418" s="77"/>
      <c r="GK418" s="77"/>
      <c r="GL418" s="77"/>
      <c r="GM418" s="77"/>
      <c r="GN418" s="77"/>
      <c r="GO418" s="77"/>
      <c r="GP418" s="77"/>
      <c r="GQ418" s="77"/>
      <c r="GR418" s="77"/>
      <c r="GS418" s="77"/>
      <c r="GT418" s="77"/>
      <c r="GU418" s="77"/>
      <c r="GV418" s="77"/>
      <c r="GW418" s="77"/>
      <c r="GX418" s="77"/>
      <c r="GY418" s="77"/>
      <c r="GZ418" s="77"/>
      <c r="HA418" s="77"/>
      <c r="HB418" s="77"/>
      <c r="HC418" s="77"/>
      <c r="HD418" s="77"/>
      <c r="HE418" s="77"/>
      <c r="HF418" s="77"/>
      <c r="HG418" s="77"/>
      <c r="HH418" s="77"/>
      <c r="HI418" s="77"/>
      <c r="HJ418" s="77"/>
      <c r="HK418" s="77"/>
      <c r="HL418" s="77"/>
      <c r="HM418" s="77"/>
      <c r="HN418" s="77"/>
      <c r="HO418" s="77"/>
      <c r="HP418" s="77"/>
      <c r="HQ418" s="77"/>
      <c r="HR418" s="77"/>
      <c r="HS418" s="77"/>
      <c r="HT418" s="77"/>
      <c r="HU418" s="77"/>
      <c r="HV418" s="77"/>
      <c r="HW418" s="77"/>
      <c r="HX418" s="77"/>
      <c r="HY418" s="77"/>
    </row>
    <row r="419" spans="1:233">
      <c r="A419" s="77">
        <v>1649</v>
      </c>
      <c r="B419" s="77">
        <v>859</v>
      </c>
      <c r="C419" s="77" t="s">
        <v>27</v>
      </c>
      <c r="D419" s="77" t="s">
        <v>28</v>
      </c>
      <c r="E419" s="77" t="s">
        <v>71</v>
      </c>
      <c r="F419" s="77" t="s">
        <v>200</v>
      </c>
      <c r="G419" s="77" t="s">
        <v>474</v>
      </c>
      <c r="H419" s="77" t="s">
        <v>468</v>
      </c>
      <c r="I419" s="77" t="s">
        <v>31</v>
      </c>
      <c r="J419" s="454" t="s">
        <v>470</v>
      </c>
      <c r="K419" s="410">
        <v>36945</v>
      </c>
      <c r="L419" s="410">
        <v>38771</v>
      </c>
      <c r="M419" s="77" t="s">
        <v>30</v>
      </c>
      <c r="N419" s="271">
        <v>-10000000</v>
      </c>
      <c r="O419" s="271">
        <v>4168.0765030000002</v>
      </c>
      <c r="P419" s="411">
        <v>0.7</v>
      </c>
      <c r="Q419" s="271">
        <v>83.457089999999994</v>
      </c>
      <c r="R419" s="271">
        <v>83.472939999999994</v>
      </c>
      <c r="S419" s="411">
        <v>1.5850000000000364E-2</v>
      </c>
      <c r="T419" s="271">
        <v>66.064012572551519</v>
      </c>
      <c r="U419" s="271">
        <v>-324.60824200000002</v>
      </c>
      <c r="V419" s="271">
        <v>0</v>
      </c>
      <c r="W419" s="271">
        <v>-258.5442294274485</v>
      </c>
      <c r="X419" s="271">
        <v>49585.101694999998</v>
      </c>
      <c r="Y419" s="271">
        <v>49483.334429000002</v>
      </c>
      <c r="Z419" s="271">
        <v>-101.76726599999529</v>
      </c>
      <c r="AA419" s="271">
        <v>156.77696342745321</v>
      </c>
      <c r="AB419" s="271">
        <v>49585.101694999998</v>
      </c>
      <c r="AC419" s="271">
        <v>49483.334429000002</v>
      </c>
      <c r="AD419" s="271">
        <v>-101.76726599999529</v>
      </c>
      <c r="AF419" s="271">
        <v>23997.700466022499</v>
      </c>
      <c r="AG419" s="402">
        <v>0</v>
      </c>
      <c r="AH419" s="402">
        <v>49483.334429000002</v>
      </c>
      <c r="AI419" s="402">
        <v>49483.334429000002</v>
      </c>
      <c r="AJ419" s="402">
        <v>49483.334429000002</v>
      </c>
      <c r="AK419" s="402">
        <v>32105.658588000002</v>
      </c>
      <c r="AL419" s="402">
        <v>-101.76726599999529</v>
      </c>
      <c r="AM419" s="403" t="s">
        <v>514</v>
      </c>
      <c r="AN419" s="45">
        <v>6</v>
      </c>
      <c r="AO419" s="45" t="s">
        <v>545</v>
      </c>
      <c r="AP419" s="45">
        <v>6</v>
      </c>
      <c r="AR419" s="412"/>
      <c r="AS419" s="176"/>
      <c r="AV419" s="77"/>
      <c r="AW419" s="77"/>
      <c r="AX419" s="77"/>
      <c r="AY419" s="77"/>
      <c r="AZ419" s="77"/>
      <c r="BA419" s="77"/>
      <c r="BB419" s="77"/>
      <c r="BC419" s="77"/>
      <c r="BD419" s="77"/>
      <c r="BE419" s="77"/>
      <c r="BF419" s="77"/>
      <c r="BG419" s="77"/>
      <c r="BH419" s="77"/>
      <c r="BI419" s="77"/>
      <c r="BJ419" s="77"/>
      <c r="BK419" s="77"/>
      <c r="BL419" s="77"/>
      <c r="BM419" s="77"/>
      <c r="BN419" s="77"/>
      <c r="BO419" s="77"/>
      <c r="BP419" s="77"/>
      <c r="BQ419" s="77"/>
      <c r="BR419" s="77"/>
      <c r="BS419" s="77"/>
      <c r="BT419" s="77"/>
      <c r="BU419" s="77"/>
      <c r="BV419" s="77"/>
      <c r="BW419" s="77"/>
      <c r="BX419" s="77"/>
      <c r="BY419" s="77"/>
      <c r="BZ419" s="77"/>
      <c r="CA419" s="77"/>
      <c r="CB419" s="77"/>
      <c r="CC419" s="77"/>
      <c r="CD419" s="77"/>
      <c r="CE419" s="77"/>
      <c r="CF419" s="77"/>
      <c r="CG419" s="77"/>
      <c r="CH419" s="77"/>
      <c r="CI419" s="77"/>
      <c r="CJ419" s="77"/>
      <c r="CK419" s="77"/>
      <c r="CL419" s="77"/>
      <c r="CM419" s="77"/>
      <c r="CN419" s="77"/>
      <c r="CO419" s="77"/>
      <c r="CP419" s="77"/>
      <c r="CQ419" s="77"/>
      <c r="CR419" s="77"/>
      <c r="CS419" s="77"/>
      <c r="CT419" s="77"/>
      <c r="CU419" s="77"/>
      <c r="CV419" s="77"/>
      <c r="CW419" s="77"/>
      <c r="CX419" s="77"/>
      <c r="CY419" s="77"/>
      <c r="CZ419" s="77"/>
      <c r="DA419" s="77"/>
      <c r="DB419" s="77"/>
      <c r="DC419" s="77"/>
      <c r="DD419" s="77"/>
      <c r="DE419" s="77"/>
      <c r="DF419" s="77"/>
      <c r="DG419" s="77"/>
      <c r="DH419" s="77"/>
      <c r="DI419" s="77"/>
      <c r="DJ419" s="77"/>
      <c r="DK419" s="77"/>
      <c r="DL419" s="77"/>
      <c r="DM419" s="77"/>
      <c r="DN419" s="77"/>
      <c r="DO419" s="77"/>
      <c r="DP419" s="77"/>
      <c r="DQ419" s="77"/>
      <c r="DR419" s="77"/>
      <c r="DS419" s="77"/>
      <c r="DT419" s="77"/>
      <c r="DU419" s="77"/>
      <c r="DV419" s="77"/>
      <c r="DW419" s="77"/>
      <c r="DX419" s="77"/>
      <c r="DY419" s="77"/>
      <c r="DZ419" s="77"/>
      <c r="EA419" s="77"/>
      <c r="EB419" s="77"/>
      <c r="EC419" s="77"/>
      <c r="ED419" s="77"/>
      <c r="EE419" s="77"/>
      <c r="EF419" s="77"/>
      <c r="EG419" s="77"/>
      <c r="EH419" s="77"/>
      <c r="EI419" s="77"/>
      <c r="EJ419" s="77"/>
      <c r="EK419" s="77"/>
      <c r="EL419" s="77"/>
      <c r="EM419" s="77"/>
      <c r="EN419" s="77"/>
      <c r="EO419" s="77"/>
      <c r="EP419" s="77"/>
      <c r="EQ419" s="77"/>
      <c r="ER419" s="77"/>
      <c r="ES419" s="77"/>
      <c r="ET419" s="77"/>
      <c r="EU419" s="77"/>
      <c r="EV419" s="77"/>
      <c r="EW419" s="77"/>
      <c r="EX419" s="77"/>
      <c r="EY419" s="77"/>
      <c r="EZ419" s="77"/>
      <c r="FA419" s="77"/>
      <c r="FB419" s="77"/>
      <c r="FC419" s="77"/>
      <c r="FD419" s="77"/>
      <c r="FE419" s="77"/>
      <c r="FF419" s="77"/>
      <c r="FG419" s="77"/>
      <c r="FH419" s="77"/>
      <c r="FI419" s="77"/>
      <c r="FJ419" s="77"/>
      <c r="FK419" s="77"/>
      <c r="FL419" s="77"/>
      <c r="FM419" s="77"/>
      <c r="FN419" s="77"/>
      <c r="FO419" s="77"/>
      <c r="FP419" s="77"/>
      <c r="FQ419" s="77"/>
      <c r="FR419" s="77"/>
      <c r="FS419" s="77"/>
      <c r="FT419" s="77"/>
      <c r="FU419" s="77"/>
      <c r="FV419" s="77"/>
      <c r="FW419" s="77"/>
      <c r="FX419" s="77"/>
      <c r="FY419" s="77"/>
      <c r="FZ419" s="77"/>
      <c r="GA419" s="77"/>
      <c r="GB419" s="77"/>
      <c r="GC419" s="77"/>
      <c r="GD419" s="77"/>
      <c r="GE419" s="77"/>
      <c r="GF419" s="77"/>
      <c r="GG419" s="77"/>
      <c r="GH419" s="77"/>
      <c r="GI419" s="77"/>
      <c r="GJ419" s="77"/>
      <c r="GK419" s="77"/>
      <c r="GL419" s="77"/>
      <c r="GM419" s="77"/>
      <c r="GN419" s="77"/>
      <c r="GO419" s="77"/>
      <c r="GP419" s="77"/>
      <c r="GQ419" s="77"/>
      <c r="GR419" s="77"/>
      <c r="GS419" s="77"/>
      <c r="GT419" s="77"/>
      <c r="GU419" s="77"/>
      <c r="GV419" s="77"/>
      <c r="GW419" s="77"/>
      <c r="GX419" s="77"/>
      <c r="GY419" s="77"/>
      <c r="GZ419" s="77"/>
      <c r="HA419" s="77"/>
      <c r="HB419" s="77"/>
      <c r="HC419" s="77"/>
      <c r="HD419" s="77"/>
      <c r="HE419" s="77"/>
      <c r="HF419" s="77"/>
      <c r="HG419" s="77"/>
      <c r="HH419" s="77"/>
      <c r="HI419" s="77"/>
      <c r="HJ419" s="77"/>
      <c r="HK419" s="77"/>
      <c r="HL419" s="77"/>
      <c r="HM419" s="77"/>
      <c r="HN419" s="77"/>
      <c r="HO419" s="77"/>
      <c r="HP419" s="77"/>
      <c r="HQ419" s="77"/>
      <c r="HR419" s="77"/>
      <c r="HS419" s="77"/>
      <c r="HT419" s="77"/>
      <c r="HU419" s="77"/>
      <c r="HV419" s="77"/>
      <c r="HW419" s="77"/>
      <c r="HX419" s="77"/>
      <c r="HY419" s="77"/>
    </row>
    <row r="420" spans="1:233">
      <c r="A420" s="77">
        <v>1650</v>
      </c>
      <c r="B420" s="77">
        <v>860</v>
      </c>
      <c r="C420" s="77" t="s">
        <v>27</v>
      </c>
      <c r="D420" s="77" t="s">
        <v>28</v>
      </c>
      <c r="E420" s="77" t="s">
        <v>51</v>
      </c>
      <c r="F420" s="77" t="s">
        <v>202</v>
      </c>
      <c r="G420" s="77" t="s">
        <v>474</v>
      </c>
      <c r="H420" s="77" t="s">
        <v>468</v>
      </c>
      <c r="I420" s="77" t="s">
        <v>31</v>
      </c>
      <c r="J420" s="454" t="s">
        <v>470</v>
      </c>
      <c r="K420" s="410">
        <v>36945</v>
      </c>
      <c r="L420" s="410">
        <v>38771</v>
      </c>
      <c r="M420" s="77" t="s">
        <v>30</v>
      </c>
      <c r="N420" s="271">
        <v>-10000000</v>
      </c>
      <c r="O420" s="271">
        <v>4148.9124659999998</v>
      </c>
      <c r="P420" s="411">
        <v>0.5</v>
      </c>
      <c r="Q420" s="271">
        <v>54.146787000000003</v>
      </c>
      <c r="R420" s="271">
        <v>49.180706999999998</v>
      </c>
      <c r="S420" s="411">
        <v>-4.9660800000000052</v>
      </c>
      <c r="T420" s="271">
        <v>-20603.8312191533</v>
      </c>
      <c r="U420" s="271">
        <v>-199.615173</v>
      </c>
      <c r="V420" s="271">
        <v>0</v>
      </c>
      <c r="W420" s="271">
        <v>-20803.446392153299</v>
      </c>
      <c r="X420" s="271">
        <v>12432.079331999999</v>
      </c>
      <c r="Y420" s="271">
        <v>-8920.5138769999994</v>
      </c>
      <c r="Z420" s="271">
        <v>-21352.593208999999</v>
      </c>
      <c r="AA420" s="271">
        <v>-549.14681684669995</v>
      </c>
      <c r="AB420" s="271">
        <v>12432.079331999999</v>
      </c>
      <c r="AC420" s="271">
        <v>-8920.5138769999994</v>
      </c>
      <c r="AD420" s="271">
        <v>-21352.593208999999</v>
      </c>
      <c r="AF420" s="271">
        <v>17062.402516424998</v>
      </c>
      <c r="AG420" s="402">
        <v>0</v>
      </c>
      <c r="AH420" s="402">
        <v>-8920.5138769999994</v>
      </c>
      <c r="AI420" s="402">
        <v>-8920.5138769999994</v>
      </c>
      <c r="AJ420" s="402">
        <v>-8920.5138769999994</v>
      </c>
      <c r="AK420" s="402">
        <v>-27162.546644000002</v>
      </c>
      <c r="AL420" s="402">
        <v>-21352.593208999999</v>
      </c>
      <c r="AM420" s="403" t="s">
        <v>514</v>
      </c>
      <c r="AN420" s="45">
        <v>5</v>
      </c>
      <c r="AO420" s="45" t="s">
        <v>545</v>
      </c>
      <c r="AP420" s="45">
        <v>5</v>
      </c>
      <c r="AR420" s="412"/>
      <c r="AS420" s="176"/>
      <c r="AV420" s="77"/>
      <c r="AW420" s="77"/>
      <c r="AX420" s="77"/>
      <c r="AY420" s="77"/>
      <c r="AZ420" s="77"/>
      <c r="BA420" s="77"/>
      <c r="BB420" s="77"/>
      <c r="BC420" s="77"/>
      <c r="BD420" s="77"/>
      <c r="BE420" s="77"/>
      <c r="BF420" s="77"/>
      <c r="BG420" s="77"/>
      <c r="BH420" s="77"/>
      <c r="BI420" s="77"/>
      <c r="BJ420" s="77"/>
      <c r="BK420" s="77"/>
      <c r="BL420" s="77"/>
      <c r="BM420" s="77"/>
      <c r="BN420" s="77"/>
      <c r="BO420" s="77"/>
      <c r="BP420" s="77"/>
      <c r="BQ420" s="77"/>
      <c r="BR420" s="77"/>
      <c r="BS420" s="77"/>
      <c r="BT420" s="77"/>
      <c r="BU420" s="77"/>
      <c r="BV420" s="77"/>
      <c r="BW420" s="77"/>
      <c r="BX420" s="77"/>
      <c r="BY420" s="77"/>
      <c r="BZ420" s="77"/>
      <c r="CA420" s="77"/>
      <c r="CB420" s="77"/>
      <c r="CC420" s="77"/>
      <c r="CD420" s="77"/>
      <c r="CE420" s="77"/>
      <c r="CF420" s="77"/>
      <c r="CG420" s="77"/>
      <c r="CH420" s="77"/>
      <c r="CI420" s="77"/>
      <c r="CJ420" s="77"/>
      <c r="CK420" s="77"/>
      <c r="CL420" s="77"/>
      <c r="CM420" s="77"/>
      <c r="CN420" s="77"/>
      <c r="CO420" s="77"/>
      <c r="CP420" s="77"/>
      <c r="CQ420" s="77"/>
      <c r="CR420" s="77"/>
      <c r="CS420" s="77"/>
      <c r="CT420" s="77"/>
      <c r="CU420" s="77"/>
      <c r="CV420" s="77"/>
      <c r="CW420" s="77"/>
      <c r="CX420" s="77"/>
      <c r="CY420" s="77"/>
      <c r="CZ420" s="77"/>
      <c r="DA420" s="77"/>
      <c r="DB420" s="77"/>
      <c r="DC420" s="77"/>
      <c r="DD420" s="77"/>
      <c r="DE420" s="77"/>
      <c r="DF420" s="77"/>
      <c r="DG420" s="77"/>
      <c r="DH420" s="77"/>
      <c r="DI420" s="77"/>
      <c r="DJ420" s="77"/>
      <c r="DK420" s="77"/>
      <c r="DL420" s="77"/>
      <c r="DM420" s="77"/>
      <c r="DN420" s="77"/>
      <c r="DO420" s="77"/>
      <c r="DP420" s="77"/>
      <c r="DQ420" s="77"/>
      <c r="DR420" s="77"/>
      <c r="DS420" s="77"/>
      <c r="DT420" s="77"/>
      <c r="DU420" s="77"/>
      <c r="DV420" s="77"/>
      <c r="DW420" s="77"/>
      <c r="DX420" s="77"/>
      <c r="DY420" s="77"/>
      <c r="DZ420" s="77"/>
      <c r="EA420" s="77"/>
      <c r="EB420" s="77"/>
      <c r="EC420" s="77"/>
      <c r="ED420" s="77"/>
      <c r="EE420" s="77"/>
      <c r="EF420" s="77"/>
      <c r="EG420" s="77"/>
      <c r="EH420" s="77"/>
      <c r="EI420" s="77"/>
      <c r="EJ420" s="77"/>
      <c r="EK420" s="77"/>
      <c r="EL420" s="77"/>
      <c r="EM420" s="77"/>
      <c r="EN420" s="77"/>
      <c r="EO420" s="77"/>
      <c r="EP420" s="77"/>
      <c r="EQ420" s="77"/>
      <c r="ER420" s="77"/>
      <c r="ES420" s="77"/>
      <c r="ET420" s="77"/>
      <c r="EU420" s="77"/>
      <c r="EV420" s="77"/>
      <c r="EW420" s="77"/>
      <c r="EX420" s="77"/>
      <c r="EY420" s="77"/>
      <c r="EZ420" s="77"/>
      <c r="FA420" s="77"/>
      <c r="FB420" s="77"/>
      <c r="FC420" s="77"/>
      <c r="FD420" s="77"/>
      <c r="FE420" s="77"/>
      <c r="FF420" s="77"/>
      <c r="FG420" s="77"/>
      <c r="FH420" s="77"/>
      <c r="FI420" s="77"/>
      <c r="FJ420" s="77"/>
      <c r="FK420" s="77"/>
      <c r="FL420" s="77"/>
      <c r="FM420" s="77"/>
      <c r="FN420" s="77"/>
      <c r="FO420" s="77"/>
      <c r="FP420" s="77"/>
      <c r="FQ420" s="77"/>
      <c r="FR420" s="77"/>
      <c r="FS420" s="77"/>
      <c r="FT420" s="77"/>
      <c r="FU420" s="77"/>
      <c r="FV420" s="77"/>
      <c r="FW420" s="77"/>
      <c r="FX420" s="77"/>
      <c r="FY420" s="77"/>
      <c r="FZ420" s="77"/>
      <c r="GA420" s="77"/>
      <c r="GB420" s="77"/>
      <c r="GC420" s="77"/>
      <c r="GD420" s="77"/>
      <c r="GE420" s="77"/>
      <c r="GF420" s="77"/>
      <c r="GG420" s="77"/>
      <c r="GH420" s="77"/>
      <c r="GI420" s="77"/>
      <c r="GJ420" s="77"/>
      <c r="GK420" s="77"/>
      <c r="GL420" s="77"/>
      <c r="GM420" s="77"/>
      <c r="GN420" s="77"/>
      <c r="GO420" s="77"/>
      <c r="GP420" s="77"/>
      <c r="GQ420" s="77"/>
      <c r="GR420" s="77"/>
      <c r="GS420" s="77"/>
      <c r="GT420" s="77"/>
      <c r="GU420" s="77"/>
      <c r="GV420" s="77"/>
      <c r="GW420" s="77"/>
      <c r="GX420" s="77"/>
      <c r="GY420" s="77"/>
      <c r="GZ420" s="77"/>
      <c r="HA420" s="77"/>
      <c r="HB420" s="77"/>
      <c r="HC420" s="77"/>
      <c r="HD420" s="77"/>
      <c r="HE420" s="77"/>
      <c r="HF420" s="77"/>
      <c r="HG420" s="77"/>
      <c r="HH420" s="77"/>
      <c r="HI420" s="77"/>
      <c r="HJ420" s="77"/>
      <c r="HK420" s="77"/>
      <c r="HL420" s="77"/>
      <c r="HM420" s="77"/>
      <c r="HN420" s="77"/>
      <c r="HO420" s="77"/>
      <c r="HP420" s="77"/>
      <c r="HQ420" s="77"/>
      <c r="HR420" s="77"/>
      <c r="HS420" s="77"/>
      <c r="HT420" s="77"/>
      <c r="HU420" s="77"/>
      <c r="HV420" s="77"/>
      <c r="HW420" s="77"/>
      <c r="HX420" s="77"/>
      <c r="HY420" s="77"/>
    </row>
    <row r="421" spans="1:233">
      <c r="A421" s="77">
        <v>1651</v>
      </c>
      <c r="B421" s="77">
        <v>861</v>
      </c>
      <c r="C421" s="77" t="s">
        <v>27</v>
      </c>
      <c r="D421" s="77" t="s">
        <v>28</v>
      </c>
      <c r="E421" s="77" t="s">
        <v>522</v>
      </c>
      <c r="F421" s="77" t="s">
        <v>202</v>
      </c>
      <c r="G421" s="77" t="s">
        <v>477</v>
      </c>
      <c r="H421" s="77" t="s">
        <v>478</v>
      </c>
      <c r="I421" s="77" t="s">
        <v>97</v>
      </c>
      <c r="J421" s="454" t="s">
        <v>479</v>
      </c>
      <c r="K421" s="410">
        <v>36948</v>
      </c>
      <c r="L421" s="410">
        <v>38774</v>
      </c>
      <c r="M421" s="77" t="s">
        <v>45</v>
      </c>
      <c r="N421" s="271">
        <v>-10000000</v>
      </c>
      <c r="O421" s="271">
        <v>4258.1559790000001</v>
      </c>
      <c r="P421" s="411">
        <v>0.51</v>
      </c>
      <c r="Q421" s="271">
        <v>42.347270999999999</v>
      </c>
      <c r="R421" s="271">
        <v>42.346812</v>
      </c>
      <c r="S421" s="411">
        <v>-4.5899999999932106E-4</v>
      </c>
      <c r="T421" s="271">
        <v>-1.954493594358109</v>
      </c>
      <c r="U421" s="271">
        <v>-189.07410100000001</v>
      </c>
      <c r="V421" s="271">
        <v>0</v>
      </c>
      <c r="W421" s="271">
        <v>-191.02859459435811</v>
      </c>
      <c r="X421" s="271">
        <v>-42863.468839000001</v>
      </c>
      <c r="Y421" s="271">
        <v>-42985.623139000003</v>
      </c>
      <c r="Z421" s="271">
        <v>-122.15430000000197</v>
      </c>
      <c r="AA421" s="271">
        <v>68.874294594356144</v>
      </c>
      <c r="AB421" s="271">
        <v>-37957.744830376447</v>
      </c>
      <c r="AC421" s="271">
        <v>-37913.319608598002</v>
      </c>
      <c r="AD421" s="271">
        <v>44.42522177844512</v>
      </c>
      <c r="AF421" s="271">
        <v>17511.666463637499</v>
      </c>
      <c r="AG421" s="402">
        <v>0</v>
      </c>
      <c r="AH421" s="402">
        <v>-37913.319608598002</v>
      </c>
      <c r="AI421" s="402">
        <v>-37913.319608598002</v>
      </c>
      <c r="AJ421" s="402">
        <v>-37913.319608598002</v>
      </c>
      <c r="AK421" s="402">
        <v>-43366.403137809102</v>
      </c>
      <c r="AL421" s="402">
        <v>44.42522177844512</v>
      </c>
      <c r="AM421" s="403" t="s">
        <v>514</v>
      </c>
      <c r="AN421" s="45">
        <v>5</v>
      </c>
      <c r="AO421" s="45" t="s">
        <v>545</v>
      </c>
      <c r="AP421" s="45">
        <v>5</v>
      </c>
      <c r="AR421" s="412"/>
      <c r="AS421" s="176"/>
      <c r="AV421" s="77"/>
      <c r="AW421" s="77"/>
      <c r="AX421" s="77"/>
      <c r="AY421" s="77"/>
      <c r="AZ421" s="77"/>
      <c r="BA421" s="77"/>
      <c r="BB421" s="77"/>
      <c r="BC421" s="77"/>
      <c r="BD421" s="77"/>
      <c r="BE421" s="77"/>
      <c r="BF421" s="77"/>
      <c r="BG421" s="77"/>
      <c r="BH421" s="77"/>
      <c r="BI421" s="77"/>
      <c r="BJ421" s="77"/>
      <c r="BK421" s="77"/>
      <c r="BL421" s="77"/>
      <c r="BM421" s="77"/>
      <c r="BN421" s="77"/>
      <c r="BO421" s="77"/>
      <c r="BP421" s="77"/>
      <c r="BQ421" s="77"/>
      <c r="BR421" s="77"/>
      <c r="BS421" s="77"/>
      <c r="BT421" s="77"/>
      <c r="BU421" s="77"/>
      <c r="BV421" s="77"/>
      <c r="BW421" s="77"/>
      <c r="BX421" s="77"/>
      <c r="BY421" s="77"/>
      <c r="BZ421" s="77"/>
      <c r="CA421" s="77"/>
      <c r="CB421" s="77"/>
      <c r="CC421" s="77"/>
      <c r="CD421" s="77"/>
      <c r="CE421" s="77"/>
      <c r="CF421" s="77"/>
      <c r="CG421" s="77"/>
      <c r="CH421" s="77"/>
      <c r="CI421" s="77"/>
      <c r="CJ421" s="77"/>
      <c r="CK421" s="77"/>
      <c r="CL421" s="77"/>
      <c r="CM421" s="77"/>
      <c r="CN421" s="77"/>
      <c r="CO421" s="77"/>
      <c r="CP421" s="77"/>
      <c r="CQ421" s="77"/>
      <c r="CR421" s="77"/>
      <c r="CS421" s="77"/>
      <c r="CT421" s="77"/>
      <c r="CU421" s="77"/>
      <c r="CV421" s="77"/>
      <c r="CW421" s="77"/>
      <c r="CX421" s="77"/>
      <c r="CY421" s="77"/>
      <c r="CZ421" s="77"/>
      <c r="DA421" s="77"/>
      <c r="DB421" s="77"/>
      <c r="DC421" s="77"/>
      <c r="DD421" s="77"/>
      <c r="DE421" s="77"/>
      <c r="DF421" s="77"/>
      <c r="DG421" s="77"/>
      <c r="DH421" s="77"/>
      <c r="DI421" s="77"/>
      <c r="DJ421" s="77"/>
      <c r="DK421" s="77"/>
      <c r="DL421" s="77"/>
      <c r="DM421" s="77"/>
      <c r="DN421" s="77"/>
      <c r="DO421" s="77"/>
      <c r="DP421" s="77"/>
      <c r="DQ421" s="77"/>
      <c r="DR421" s="77"/>
      <c r="DS421" s="77"/>
      <c r="DT421" s="77"/>
      <c r="DU421" s="77"/>
      <c r="DV421" s="77"/>
      <c r="DW421" s="77"/>
      <c r="DX421" s="77"/>
      <c r="DY421" s="77"/>
      <c r="DZ421" s="77"/>
      <c r="EA421" s="77"/>
      <c r="EB421" s="77"/>
      <c r="EC421" s="77"/>
      <c r="ED421" s="77"/>
      <c r="EE421" s="77"/>
      <c r="EF421" s="77"/>
      <c r="EG421" s="77"/>
      <c r="EH421" s="77"/>
      <c r="EI421" s="77"/>
      <c r="EJ421" s="77"/>
      <c r="EK421" s="77"/>
      <c r="EL421" s="77"/>
      <c r="EM421" s="77"/>
      <c r="EN421" s="77"/>
      <c r="EO421" s="77"/>
      <c r="EP421" s="77"/>
      <c r="EQ421" s="77"/>
      <c r="ER421" s="77"/>
      <c r="ES421" s="77"/>
      <c r="ET421" s="77"/>
      <c r="EU421" s="77"/>
      <c r="EV421" s="77"/>
      <c r="EW421" s="77"/>
      <c r="EX421" s="77"/>
      <c r="EY421" s="77"/>
      <c r="EZ421" s="77"/>
      <c r="FA421" s="77"/>
      <c r="FB421" s="77"/>
      <c r="FC421" s="77"/>
      <c r="FD421" s="77"/>
      <c r="FE421" s="77"/>
      <c r="FF421" s="77"/>
      <c r="FG421" s="77"/>
      <c r="FH421" s="77"/>
      <c r="FI421" s="77"/>
      <c r="FJ421" s="77"/>
      <c r="FK421" s="77"/>
      <c r="FL421" s="77"/>
      <c r="FM421" s="77"/>
      <c r="FN421" s="77"/>
      <c r="FO421" s="77"/>
      <c r="FP421" s="77"/>
      <c r="FQ421" s="77"/>
      <c r="FR421" s="77"/>
      <c r="FS421" s="77"/>
      <c r="FT421" s="77"/>
      <c r="FU421" s="77"/>
      <c r="FV421" s="77"/>
      <c r="FW421" s="77"/>
      <c r="FX421" s="77"/>
      <c r="FY421" s="77"/>
      <c r="FZ421" s="77"/>
      <c r="GA421" s="77"/>
      <c r="GB421" s="77"/>
      <c r="GC421" s="77"/>
      <c r="GD421" s="77"/>
      <c r="GE421" s="77"/>
      <c r="GF421" s="77"/>
      <c r="GG421" s="77"/>
      <c r="GH421" s="77"/>
      <c r="GI421" s="77"/>
      <c r="GJ421" s="77"/>
      <c r="GK421" s="77"/>
      <c r="GL421" s="77"/>
      <c r="GM421" s="77"/>
      <c r="GN421" s="77"/>
      <c r="GO421" s="77"/>
      <c r="GP421" s="77"/>
      <c r="GQ421" s="77"/>
      <c r="GR421" s="77"/>
      <c r="GS421" s="77"/>
      <c r="GT421" s="77"/>
      <c r="GU421" s="77"/>
      <c r="GV421" s="77"/>
      <c r="GW421" s="77"/>
      <c r="GX421" s="77"/>
      <c r="GY421" s="77"/>
      <c r="GZ421" s="77"/>
      <c r="HA421" s="77"/>
      <c r="HB421" s="77"/>
      <c r="HC421" s="77"/>
      <c r="HD421" s="77"/>
      <c r="HE421" s="77"/>
      <c r="HF421" s="77"/>
      <c r="HG421" s="77"/>
      <c r="HH421" s="77"/>
      <c r="HI421" s="77"/>
      <c r="HJ421" s="77"/>
      <c r="HK421" s="77"/>
      <c r="HL421" s="77"/>
      <c r="HM421" s="77"/>
      <c r="HN421" s="77"/>
      <c r="HO421" s="77"/>
      <c r="HP421" s="77"/>
      <c r="HQ421" s="77"/>
      <c r="HR421" s="77"/>
      <c r="HS421" s="77"/>
      <c r="HT421" s="77"/>
      <c r="HU421" s="77"/>
      <c r="HV421" s="77"/>
      <c r="HW421" s="77"/>
      <c r="HX421" s="77"/>
      <c r="HY421" s="77"/>
    </row>
    <row r="422" spans="1:233">
      <c r="A422" s="77">
        <v>1652</v>
      </c>
      <c r="B422" s="77">
        <v>862</v>
      </c>
      <c r="C422" s="77" t="s">
        <v>27</v>
      </c>
      <c r="D422" s="77" t="s">
        <v>28</v>
      </c>
      <c r="E422" s="77" t="s">
        <v>68</v>
      </c>
      <c r="F422" s="77" t="s">
        <v>200</v>
      </c>
      <c r="G422" s="77" t="s">
        <v>473</v>
      </c>
      <c r="H422" s="77" t="s">
        <v>482</v>
      </c>
      <c r="I422" s="77" t="s">
        <v>259</v>
      </c>
      <c r="J422" s="454" t="s">
        <v>469</v>
      </c>
      <c r="K422" s="410">
        <v>36949</v>
      </c>
      <c r="L422" s="410">
        <v>38775</v>
      </c>
      <c r="M422" s="77" t="s">
        <v>30</v>
      </c>
      <c r="N422" s="271">
        <v>10000000</v>
      </c>
      <c r="O422" s="271">
        <v>-4199.2650570000005</v>
      </c>
      <c r="P422" s="411">
        <v>0.85</v>
      </c>
      <c r="Q422" s="271">
        <v>69.154533000000001</v>
      </c>
      <c r="R422" s="271">
        <v>69.168711000000002</v>
      </c>
      <c r="S422" s="411">
        <v>1.4178000000001134E-2</v>
      </c>
      <c r="T422" s="271">
        <v>-59.537179978150768</v>
      </c>
      <c r="U422" s="271">
        <v>256.13617699999998</v>
      </c>
      <c r="V422" s="271">
        <v>0</v>
      </c>
      <c r="W422" s="271">
        <v>196.59899702184921</v>
      </c>
      <c r="X422" s="271">
        <v>75559.339133000001</v>
      </c>
      <c r="Y422" s="271">
        <v>75765.139756999997</v>
      </c>
      <c r="Z422" s="271">
        <v>205.80062399999588</v>
      </c>
      <c r="AA422" s="271">
        <v>9.2016269781466633</v>
      </c>
      <c r="AB422" s="271">
        <v>75559.339133000001</v>
      </c>
      <c r="AC422" s="271">
        <v>75765.139756999997</v>
      </c>
      <c r="AD422" s="271">
        <v>205.80062399999588</v>
      </c>
      <c r="AF422" s="271">
        <v>-24177.268565677507</v>
      </c>
      <c r="AG422" s="402">
        <v>0</v>
      </c>
      <c r="AH422" s="402">
        <v>75765.139756999997</v>
      </c>
      <c r="AI422" s="402">
        <v>75765.139756999997</v>
      </c>
      <c r="AJ422" s="402">
        <v>75765.139756999997</v>
      </c>
      <c r="AK422" s="402">
        <v>114989.078098</v>
      </c>
      <c r="AL422" s="402">
        <v>205.80062399999588</v>
      </c>
      <c r="AM422" s="403" t="s">
        <v>514</v>
      </c>
      <c r="AN422" s="45">
        <v>6</v>
      </c>
      <c r="AO422" s="45" t="s">
        <v>545</v>
      </c>
      <c r="AP422" s="45">
        <v>6</v>
      </c>
      <c r="AR422" s="412"/>
      <c r="AS422" s="176"/>
      <c r="AV422" s="77"/>
      <c r="AW422" s="77"/>
      <c r="AX422" s="77"/>
      <c r="AY422" s="77"/>
      <c r="AZ422" s="77"/>
      <c r="BA422" s="77"/>
      <c r="BB422" s="77"/>
      <c r="BC422" s="77"/>
      <c r="BD422" s="77"/>
      <c r="BE422" s="77"/>
      <c r="BF422" s="77"/>
      <c r="BG422" s="77"/>
      <c r="BH422" s="77"/>
      <c r="BI422" s="77"/>
      <c r="BJ422" s="77"/>
      <c r="BK422" s="77"/>
      <c r="BL422" s="77"/>
      <c r="BM422" s="77"/>
      <c r="BN422" s="77"/>
      <c r="BO422" s="77"/>
      <c r="BP422" s="77"/>
      <c r="BQ422" s="77"/>
      <c r="BR422" s="77"/>
      <c r="BS422" s="77"/>
      <c r="BT422" s="77"/>
      <c r="BU422" s="77"/>
      <c r="BV422" s="77"/>
      <c r="BW422" s="77"/>
      <c r="BX422" s="77"/>
      <c r="BY422" s="77"/>
      <c r="BZ422" s="77"/>
      <c r="CA422" s="77"/>
      <c r="CB422" s="77"/>
      <c r="CC422" s="77"/>
      <c r="CD422" s="77"/>
      <c r="CE422" s="77"/>
      <c r="CF422" s="77"/>
      <c r="CG422" s="77"/>
      <c r="CH422" s="77"/>
      <c r="CI422" s="77"/>
      <c r="CJ422" s="77"/>
      <c r="CK422" s="77"/>
      <c r="CL422" s="77"/>
      <c r="CM422" s="77"/>
      <c r="CN422" s="77"/>
      <c r="CO422" s="77"/>
      <c r="CP422" s="77"/>
      <c r="CQ422" s="77"/>
      <c r="CR422" s="77"/>
      <c r="CS422" s="77"/>
      <c r="CT422" s="77"/>
      <c r="CU422" s="77"/>
      <c r="CV422" s="77"/>
      <c r="CW422" s="77"/>
      <c r="CX422" s="77"/>
      <c r="CY422" s="77"/>
      <c r="CZ422" s="77"/>
      <c r="DA422" s="77"/>
      <c r="DB422" s="77"/>
      <c r="DC422" s="77"/>
      <c r="DD422" s="77"/>
      <c r="DE422" s="77"/>
      <c r="DF422" s="77"/>
      <c r="DG422" s="77"/>
      <c r="DH422" s="77"/>
      <c r="DI422" s="77"/>
      <c r="DJ422" s="77"/>
      <c r="DK422" s="77"/>
      <c r="DL422" s="77"/>
      <c r="DM422" s="77"/>
      <c r="DN422" s="77"/>
      <c r="DO422" s="77"/>
      <c r="DP422" s="77"/>
      <c r="DQ422" s="77"/>
      <c r="DR422" s="77"/>
      <c r="DS422" s="77"/>
      <c r="DT422" s="77"/>
      <c r="DU422" s="77"/>
      <c r="DV422" s="77"/>
      <c r="DW422" s="77"/>
      <c r="DX422" s="77"/>
      <c r="DY422" s="77"/>
      <c r="DZ422" s="77"/>
      <c r="EA422" s="77"/>
      <c r="EB422" s="77"/>
      <c r="EC422" s="77"/>
      <c r="ED422" s="77"/>
      <c r="EE422" s="77"/>
      <c r="EF422" s="77"/>
      <c r="EG422" s="77"/>
      <c r="EH422" s="77"/>
      <c r="EI422" s="77"/>
      <c r="EJ422" s="77"/>
      <c r="EK422" s="77"/>
      <c r="EL422" s="77"/>
      <c r="EM422" s="77"/>
      <c r="EN422" s="77"/>
      <c r="EO422" s="77"/>
      <c r="EP422" s="77"/>
      <c r="EQ422" s="77"/>
      <c r="ER422" s="77"/>
      <c r="ES422" s="77"/>
      <c r="ET422" s="77"/>
      <c r="EU422" s="77"/>
      <c r="EV422" s="77"/>
      <c r="EW422" s="77"/>
      <c r="EX422" s="77"/>
      <c r="EY422" s="77"/>
      <c r="EZ422" s="77"/>
      <c r="FA422" s="77"/>
      <c r="FB422" s="77"/>
      <c r="FC422" s="77"/>
      <c r="FD422" s="77"/>
      <c r="FE422" s="77"/>
      <c r="FF422" s="77"/>
      <c r="FG422" s="77"/>
      <c r="FH422" s="77"/>
      <c r="FI422" s="77"/>
      <c r="FJ422" s="77"/>
      <c r="FK422" s="77"/>
      <c r="FL422" s="77"/>
      <c r="FM422" s="77"/>
      <c r="FN422" s="77"/>
      <c r="FO422" s="77"/>
      <c r="FP422" s="77"/>
      <c r="FQ422" s="77"/>
      <c r="FR422" s="77"/>
      <c r="FS422" s="77"/>
      <c r="FT422" s="77"/>
      <c r="FU422" s="77"/>
      <c r="FV422" s="77"/>
      <c r="FW422" s="77"/>
      <c r="FX422" s="77"/>
      <c r="FY422" s="77"/>
      <c r="FZ422" s="77"/>
      <c r="GA422" s="77"/>
      <c r="GB422" s="77"/>
      <c r="GC422" s="77"/>
      <c r="GD422" s="77"/>
      <c r="GE422" s="77"/>
      <c r="GF422" s="77"/>
      <c r="GG422" s="77"/>
      <c r="GH422" s="77"/>
      <c r="GI422" s="77"/>
      <c r="GJ422" s="77"/>
      <c r="GK422" s="77"/>
      <c r="GL422" s="77"/>
      <c r="GM422" s="77"/>
      <c r="GN422" s="77"/>
      <c r="GO422" s="77"/>
      <c r="GP422" s="77"/>
      <c r="GQ422" s="77"/>
      <c r="GR422" s="77"/>
      <c r="GS422" s="77"/>
      <c r="GT422" s="77"/>
      <c r="GU422" s="77"/>
      <c r="GV422" s="77"/>
      <c r="GW422" s="77"/>
      <c r="GX422" s="77"/>
      <c r="GY422" s="77"/>
      <c r="GZ422" s="77"/>
      <c r="HA422" s="77"/>
      <c r="HB422" s="77"/>
      <c r="HC422" s="77"/>
      <c r="HD422" s="77"/>
      <c r="HE422" s="77"/>
      <c r="HF422" s="77"/>
      <c r="HG422" s="77"/>
      <c r="HH422" s="77"/>
      <c r="HI422" s="77"/>
      <c r="HJ422" s="77"/>
      <c r="HK422" s="77"/>
      <c r="HL422" s="77"/>
      <c r="HM422" s="77"/>
      <c r="HN422" s="77"/>
      <c r="HO422" s="77"/>
      <c r="HP422" s="77"/>
      <c r="HQ422" s="77"/>
      <c r="HR422" s="77"/>
      <c r="HS422" s="77"/>
      <c r="HT422" s="77"/>
      <c r="HU422" s="77"/>
      <c r="HV422" s="77"/>
      <c r="HW422" s="77"/>
      <c r="HX422" s="77"/>
      <c r="HY422" s="77"/>
    </row>
    <row r="423" spans="1:233">
      <c r="A423" s="77">
        <v>1653</v>
      </c>
      <c r="B423" s="77">
        <v>863</v>
      </c>
      <c r="C423" s="77" t="s">
        <v>27</v>
      </c>
      <c r="D423" s="77" t="s">
        <v>28</v>
      </c>
      <c r="E423" s="77" t="s">
        <v>65</v>
      </c>
      <c r="F423" s="77" t="s">
        <v>200</v>
      </c>
      <c r="G423" s="77" t="s">
        <v>473</v>
      </c>
      <c r="H423" s="77" t="s">
        <v>484</v>
      </c>
      <c r="I423" s="77" t="s">
        <v>259</v>
      </c>
      <c r="J423" s="454" t="s">
        <v>469</v>
      </c>
      <c r="K423" s="410">
        <v>36949</v>
      </c>
      <c r="L423" s="410">
        <v>38775</v>
      </c>
      <c r="M423" s="77" t="s">
        <v>30</v>
      </c>
      <c r="N423" s="271">
        <v>10000000</v>
      </c>
      <c r="O423" s="271">
        <v>-4181.0066880000004</v>
      </c>
      <c r="P423" s="411">
        <v>0.7</v>
      </c>
      <c r="Q423" s="271">
        <v>58.987288999999997</v>
      </c>
      <c r="R423" s="271">
        <v>59.001873000000003</v>
      </c>
      <c r="S423" s="411">
        <v>1.458400000000637E-2</v>
      </c>
      <c r="T423" s="271">
        <v>-60.97580153781864</v>
      </c>
      <c r="U423" s="271">
        <v>241.88414900000001</v>
      </c>
      <c r="V423" s="271">
        <v>0</v>
      </c>
      <c r="W423" s="271">
        <v>180.90834746218138</v>
      </c>
      <c r="X423" s="271">
        <v>53752.859682000002</v>
      </c>
      <c r="Y423" s="271">
        <v>53905.826609999996</v>
      </c>
      <c r="Z423" s="271">
        <v>152.96692799999437</v>
      </c>
      <c r="AA423" s="271">
        <v>-27.941419462187014</v>
      </c>
      <c r="AB423" s="271">
        <v>53752.859682000002</v>
      </c>
      <c r="AC423" s="271">
        <v>53905.826609999996</v>
      </c>
      <c r="AD423" s="271">
        <v>152.96692799999437</v>
      </c>
      <c r="AF423" s="271">
        <v>-24072.146006160001</v>
      </c>
      <c r="AG423" s="402">
        <v>0</v>
      </c>
      <c r="AH423" s="402">
        <v>53905.826609999996</v>
      </c>
      <c r="AI423" s="402">
        <v>53905.826609999996</v>
      </c>
      <c r="AJ423" s="402">
        <v>53905.826609999996</v>
      </c>
      <c r="AK423" s="402">
        <v>72275.855184999993</v>
      </c>
      <c r="AL423" s="402">
        <v>152.96692799999437</v>
      </c>
      <c r="AM423" s="403" t="s">
        <v>514</v>
      </c>
      <c r="AN423" s="45">
        <v>6</v>
      </c>
      <c r="AO423" s="45" t="s">
        <v>545</v>
      </c>
      <c r="AP423" s="45">
        <v>6</v>
      </c>
      <c r="AR423" s="412"/>
      <c r="AS423" s="176"/>
    </row>
    <row r="424" spans="1:233">
      <c r="A424" s="77">
        <v>1654</v>
      </c>
      <c r="B424" s="77">
        <v>864</v>
      </c>
      <c r="C424" s="77" t="s">
        <v>27</v>
      </c>
      <c r="D424" s="77" t="s">
        <v>57</v>
      </c>
      <c r="E424" s="77" t="s">
        <v>535</v>
      </c>
      <c r="F424" s="77" t="s">
        <v>202</v>
      </c>
      <c r="G424" s="77" t="s">
        <v>476</v>
      </c>
      <c r="H424" s="77" t="s">
        <v>468</v>
      </c>
      <c r="I424" s="77" t="s">
        <v>261</v>
      </c>
      <c r="J424" s="454" t="s">
        <v>470</v>
      </c>
      <c r="K424" s="410">
        <v>36949</v>
      </c>
      <c r="L424" s="410">
        <v>38775</v>
      </c>
      <c r="M424" s="77" t="s">
        <v>30</v>
      </c>
      <c r="N424" s="271">
        <v>-10000000</v>
      </c>
      <c r="O424" s="271">
        <v>4228.221759</v>
      </c>
      <c r="P424" s="411">
        <v>1.1000000000000001</v>
      </c>
      <c r="Q424" s="271">
        <v>98.485795999999993</v>
      </c>
      <c r="R424" s="271">
        <v>98.501375999999993</v>
      </c>
      <c r="S424" s="411">
        <v>1.5579999999999927E-2</v>
      </c>
      <c r="T424" s="271">
        <v>65.875695005219697</v>
      </c>
      <c r="U424" s="271">
        <v>-386.24161500000002</v>
      </c>
      <c r="V424" s="271">
        <v>0</v>
      </c>
      <c r="W424" s="271">
        <v>-320.36591999478031</v>
      </c>
      <c r="X424" s="271">
        <v>-58983.669915999999</v>
      </c>
      <c r="Y424" s="271">
        <v>-59245.143395999999</v>
      </c>
      <c r="Z424" s="271">
        <v>-261.47348000000056</v>
      </c>
      <c r="AA424" s="271">
        <v>58.89243999477975</v>
      </c>
      <c r="AB424" s="271">
        <v>-58983.669915999999</v>
      </c>
      <c r="AC424" s="271">
        <v>-59245.143395999999</v>
      </c>
      <c r="AD424" s="271">
        <v>-261.47348000000056</v>
      </c>
      <c r="AF424" s="271">
        <v>17388.561983887499</v>
      </c>
      <c r="AG424" s="402">
        <v>0</v>
      </c>
      <c r="AH424" s="402">
        <v>-59245.143395999999</v>
      </c>
      <c r="AI424" s="402">
        <v>-59245.143395999999</v>
      </c>
      <c r="AJ424" s="402">
        <v>-59245.143395999999</v>
      </c>
      <c r="AK424" s="402">
        <v>-54438.320514999999</v>
      </c>
      <c r="AL424" s="402">
        <v>-261.47348000000056</v>
      </c>
      <c r="AM424" s="403" t="s">
        <v>514</v>
      </c>
      <c r="AN424" s="45">
        <v>5</v>
      </c>
      <c r="AO424" s="45" t="s">
        <v>545</v>
      </c>
      <c r="AP424" s="45">
        <v>5</v>
      </c>
      <c r="AR424" s="412"/>
      <c r="AS424" s="176"/>
      <c r="AV424" s="77"/>
      <c r="AW424" s="77"/>
      <c r="AX424" s="77"/>
      <c r="AY424" s="77"/>
      <c r="AZ424" s="77"/>
      <c r="BA424" s="77"/>
      <c r="BB424" s="77"/>
      <c r="BC424" s="77"/>
      <c r="BD424" s="77"/>
      <c r="BE424" s="77"/>
      <c r="BF424" s="77"/>
      <c r="BG424" s="77"/>
      <c r="BH424" s="77"/>
      <c r="BI424" s="77"/>
      <c r="BJ424" s="77"/>
      <c r="BK424" s="77"/>
      <c r="BL424" s="77"/>
      <c r="BM424" s="77"/>
      <c r="BN424" s="77"/>
      <c r="BO424" s="77"/>
      <c r="BP424" s="77"/>
      <c r="BQ424" s="77"/>
      <c r="BR424" s="77"/>
      <c r="BS424" s="77"/>
      <c r="BT424" s="77"/>
      <c r="BU424" s="77"/>
      <c r="BV424" s="77"/>
      <c r="BW424" s="77"/>
      <c r="BX424" s="77"/>
      <c r="BY424" s="77"/>
      <c r="BZ424" s="77"/>
      <c r="CA424" s="77"/>
      <c r="CB424" s="77"/>
      <c r="CC424" s="77"/>
      <c r="CD424" s="77"/>
      <c r="CE424" s="77"/>
      <c r="CF424" s="77"/>
      <c r="CG424" s="77"/>
      <c r="CH424" s="77"/>
      <c r="CI424" s="77"/>
      <c r="CJ424" s="77"/>
      <c r="CK424" s="77"/>
      <c r="CL424" s="77"/>
      <c r="CM424" s="77"/>
      <c r="CN424" s="77"/>
      <c r="CO424" s="77"/>
      <c r="CP424" s="77"/>
      <c r="CQ424" s="77"/>
      <c r="CR424" s="77"/>
      <c r="CS424" s="77"/>
      <c r="CT424" s="77"/>
      <c r="CU424" s="77"/>
      <c r="CV424" s="77"/>
      <c r="CW424" s="77"/>
      <c r="CX424" s="77"/>
      <c r="CY424" s="77"/>
      <c r="CZ424" s="77"/>
      <c r="DA424" s="77"/>
      <c r="DB424" s="77"/>
      <c r="DC424" s="77"/>
      <c r="DD424" s="77"/>
      <c r="DE424" s="77"/>
      <c r="DF424" s="77"/>
      <c r="DG424" s="77"/>
      <c r="DH424" s="77"/>
      <c r="DI424" s="77"/>
      <c r="DJ424" s="77"/>
      <c r="DK424" s="77"/>
      <c r="DL424" s="77"/>
      <c r="DM424" s="77"/>
      <c r="DN424" s="77"/>
      <c r="DO424" s="77"/>
      <c r="DP424" s="77"/>
      <c r="DQ424" s="77"/>
      <c r="DR424" s="77"/>
      <c r="DS424" s="77"/>
      <c r="DT424" s="77"/>
      <c r="DU424" s="77"/>
      <c r="DV424" s="77"/>
      <c r="DW424" s="77"/>
      <c r="DX424" s="77"/>
      <c r="DY424" s="77"/>
      <c r="DZ424" s="77"/>
      <c r="EA424" s="77"/>
      <c r="EB424" s="77"/>
      <c r="EC424" s="77"/>
      <c r="ED424" s="77"/>
      <c r="EE424" s="77"/>
      <c r="EF424" s="77"/>
      <c r="EG424" s="77"/>
      <c r="EH424" s="77"/>
      <c r="EI424" s="77"/>
      <c r="EJ424" s="77"/>
      <c r="EK424" s="77"/>
      <c r="EL424" s="77"/>
      <c r="EM424" s="77"/>
      <c r="EN424" s="77"/>
      <c r="EO424" s="77"/>
      <c r="EP424" s="77"/>
      <c r="EQ424" s="77"/>
      <c r="ER424" s="77"/>
      <c r="ES424" s="77"/>
      <c r="ET424" s="77"/>
      <c r="EU424" s="77"/>
      <c r="EV424" s="77"/>
      <c r="EW424" s="77"/>
      <c r="EX424" s="77"/>
      <c r="EY424" s="77"/>
      <c r="EZ424" s="77"/>
      <c r="FA424" s="77"/>
      <c r="FB424" s="77"/>
      <c r="FC424" s="77"/>
      <c r="FD424" s="77"/>
      <c r="FE424" s="77"/>
      <c r="FF424" s="77"/>
      <c r="FG424" s="77"/>
      <c r="FH424" s="77"/>
      <c r="FI424" s="77"/>
      <c r="FJ424" s="77"/>
      <c r="FK424" s="77"/>
      <c r="FL424" s="77"/>
      <c r="FM424" s="77"/>
      <c r="FN424" s="77"/>
      <c r="FO424" s="77"/>
      <c r="FP424" s="77"/>
      <c r="FQ424" s="77"/>
      <c r="FR424" s="77"/>
      <c r="FS424" s="77"/>
      <c r="FT424" s="77"/>
      <c r="FU424" s="77"/>
      <c r="FV424" s="77"/>
      <c r="FW424" s="77"/>
      <c r="FX424" s="77"/>
      <c r="FY424" s="77"/>
      <c r="FZ424" s="77"/>
      <c r="GA424" s="77"/>
      <c r="GB424" s="77"/>
      <c r="GC424" s="77"/>
      <c r="GD424" s="77"/>
      <c r="GE424" s="77"/>
      <c r="GF424" s="77"/>
      <c r="GG424" s="77"/>
      <c r="GH424" s="77"/>
      <c r="GI424" s="77"/>
      <c r="GJ424" s="77"/>
      <c r="GK424" s="77"/>
      <c r="GL424" s="77"/>
      <c r="GM424" s="77"/>
      <c r="GN424" s="77"/>
      <c r="GO424" s="77"/>
      <c r="GP424" s="77"/>
      <c r="GQ424" s="77"/>
      <c r="GR424" s="77"/>
      <c r="GS424" s="77"/>
      <c r="GT424" s="77"/>
      <c r="GU424" s="77"/>
      <c r="GV424" s="77"/>
      <c r="GW424" s="77"/>
      <c r="GX424" s="77"/>
      <c r="GY424" s="77"/>
      <c r="GZ424" s="77"/>
      <c r="HA424" s="77"/>
      <c r="HB424" s="77"/>
      <c r="HC424" s="77"/>
      <c r="HD424" s="77"/>
      <c r="HE424" s="77"/>
      <c r="HF424" s="77"/>
      <c r="HG424" s="77"/>
      <c r="HH424" s="77"/>
      <c r="HI424" s="77"/>
      <c r="HJ424" s="77"/>
      <c r="HK424" s="77"/>
      <c r="HL424" s="77"/>
      <c r="HM424" s="77"/>
      <c r="HN424" s="77"/>
      <c r="HO424" s="77"/>
      <c r="HP424" s="77"/>
      <c r="HQ424" s="77"/>
      <c r="HR424" s="77"/>
      <c r="HS424" s="77"/>
      <c r="HT424" s="77"/>
      <c r="HU424" s="77"/>
      <c r="HV424" s="77"/>
      <c r="HW424" s="77"/>
      <c r="HX424" s="77"/>
      <c r="HY424" s="77"/>
    </row>
    <row r="425" spans="1:233">
      <c r="A425" s="77">
        <v>1655</v>
      </c>
      <c r="B425" s="77">
        <v>865</v>
      </c>
      <c r="C425" s="77" t="s">
        <v>27</v>
      </c>
      <c r="D425" s="77" t="s">
        <v>54</v>
      </c>
      <c r="E425" s="77" t="s">
        <v>535</v>
      </c>
      <c r="F425" s="77" t="s">
        <v>202</v>
      </c>
      <c r="G425" s="77" t="s">
        <v>476</v>
      </c>
      <c r="H425" s="77" t="s">
        <v>468</v>
      </c>
      <c r="I425" s="77" t="s">
        <v>279</v>
      </c>
      <c r="J425" s="454" t="s">
        <v>470</v>
      </c>
      <c r="K425" s="410">
        <v>36949</v>
      </c>
      <c r="L425" s="410">
        <v>38775</v>
      </c>
      <c r="M425" s="77" t="s">
        <v>30</v>
      </c>
      <c r="N425" s="271">
        <v>10000000</v>
      </c>
      <c r="O425" s="271">
        <v>-4228.221759</v>
      </c>
      <c r="P425" s="411">
        <v>1.1000000000000001</v>
      </c>
      <c r="Q425" s="271">
        <v>98.485795999999993</v>
      </c>
      <c r="R425" s="271">
        <v>98.501375999999993</v>
      </c>
      <c r="S425" s="411">
        <v>1.5579999999999927E-2</v>
      </c>
      <c r="T425" s="271">
        <v>-65.875695005219697</v>
      </c>
      <c r="U425" s="271">
        <v>386.24161500000002</v>
      </c>
      <c r="V425" s="271">
        <v>0</v>
      </c>
      <c r="W425" s="271">
        <v>320.36591999478031</v>
      </c>
      <c r="X425" s="271">
        <v>58983.669915999999</v>
      </c>
      <c r="Y425" s="271">
        <v>59245.143395999999</v>
      </c>
      <c r="Z425" s="271">
        <v>261.47348000000056</v>
      </c>
      <c r="AA425" s="271">
        <v>-58.89243999477975</v>
      </c>
      <c r="AB425" s="271">
        <v>58983.669915999999</v>
      </c>
      <c r="AC425" s="271">
        <v>59245.143395999999</v>
      </c>
      <c r="AD425" s="271">
        <v>261.47348000000056</v>
      </c>
      <c r="AF425" s="271">
        <v>-17388.561983887499</v>
      </c>
      <c r="AG425" s="402">
        <v>0</v>
      </c>
      <c r="AH425" s="402">
        <v>59245.143395999999</v>
      </c>
      <c r="AI425" s="402">
        <v>59245.143395999999</v>
      </c>
      <c r="AJ425" s="402">
        <v>59245.143395999999</v>
      </c>
      <c r="AK425" s="402">
        <v>54438.320514999999</v>
      </c>
      <c r="AL425" s="402">
        <v>261.47348000000056</v>
      </c>
      <c r="AM425" s="403" t="s">
        <v>514</v>
      </c>
      <c r="AN425" s="45">
        <v>5</v>
      </c>
      <c r="AO425" s="45" t="s">
        <v>545</v>
      </c>
      <c r="AP425" s="45">
        <v>5</v>
      </c>
      <c r="AR425" s="412"/>
      <c r="AS425" s="176"/>
      <c r="AV425" s="77"/>
      <c r="AW425" s="77"/>
      <c r="AX425" s="77"/>
      <c r="AY425" s="77"/>
      <c r="AZ425" s="77"/>
      <c r="BA425" s="77"/>
      <c r="BB425" s="77"/>
      <c r="BC425" s="77"/>
      <c r="BD425" s="77"/>
      <c r="BE425" s="77"/>
      <c r="BF425" s="77"/>
      <c r="BG425" s="77"/>
      <c r="BH425" s="77"/>
      <c r="BI425" s="77"/>
      <c r="BJ425" s="77"/>
      <c r="BK425" s="77"/>
      <c r="BL425" s="77"/>
      <c r="BM425" s="77"/>
      <c r="BN425" s="77"/>
      <c r="BO425" s="77"/>
      <c r="BP425" s="77"/>
      <c r="BQ425" s="77"/>
      <c r="BR425" s="77"/>
      <c r="BS425" s="77"/>
      <c r="BT425" s="77"/>
      <c r="BU425" s="77"/>
      <c r="BV425" s="77"/>
      <c r="BW425" s="77"/>
      <c r="BX425" s="77"/>
      <c r="BY425" s="77"/>
      <c r="BZ425" s="77"/>
      <c r="CA425" s="77"/>
      <c r="CB425" s="77"/>
      <c r="CC425" s="77"/>
      <c r="CD425" s="77"/>
      <c r="CE425" s="77"/>
      <c r="CF425" s="77"/>
      <c r="CG425" s="77"/>
      <c r="CH425" s="77"/>
      <c r="CI425" s="77"/>
      <c r="CJ425" s="77"/>
      <c r="CK425" s="77"/>
      <c r="CL425" s="77"/>
      <c r="CM425" s="77"/>
      <c r="CN425" s="77"/>
      <c r="CO425" s="77"/>
      <c r="CP425" s="77"/>
      <c r="CQ425" s="77"/>
      <c r="CR425" s="77"/>
      <c r="CS425" s="77"/>
      <c r="CT425" s="77"/>
      <c r="CU425" s="77"/>
      <c r="CV425" s="77"/>
      <c r="CW425" s="77"/>
      <c r="CX425" s="77"/>
      <c r="CY425" s="77"/>
      <c r="CZ425" s="77"/>
      <c r="DA425" s="77"/>
      <c r="DB425" s="77"/>
      <c r="DC425" s="77"/>
      <c r="DD425" s="77"/>
      <c r="DE425" s="77"/>
      <c r="DF425" s="77"/>
      <c r="DG425" s="77"/>
      <c r="DH425" s="77"/>
      <c r="DI425" s="77"/>
      <c r="DJ425" s="77"/>
      <c r="DK425" s="77"/>
      <c r="DL425" s="77"/>
      <c r="DM425" s="77"/>
      <c r="DN425" s="77"/>
      <c r="DO425" s="77"/>
      <c r="DP425" s="77"/>
      <c r="DQ425" s="77"/>
      <c r="DR425" s="77"/>
      <c r="DS425" s="77"/>
      <c r="DT425" s="77"/>
      <c r="DU425" s="77"/>
      <c r="DV425" s="77"/>
      <c r="DW425" s="77"/>
      <c r="DX425" s="77"/>
      <c r="DY425" s="77"/>
      <c r="DZ425" s="77"/>
      <c r="EA425" s="77"/>
      <c r="EB425" s="77"/>
      <c r="EC425" s="77"/>
      <c r="ED425" s="77"/>
      <c r="EE425" s="77"/>
      <c r="EF425" s="77"/>
      <c r="EG425" s="77"/>
      <c r="EH425" s="77"/>
      <c r="EI425" s="77"/>
      <c r="EJ425" s="77"/>
      <c r="EK425" s="77"/>
      <c r="EL425" s="77"/>
      <c r="EM425" s="77"/>
      <c r="EN425" s="77"/>
      <c r="EO425" s="77"/>
      <c r="EP425" s="77"/>
      <c r="EQ425" s="77"/>
      <c r="ER425" s="77"/>
      <c r="ES425" s="77"/>
      <c r="ET425" s="77"/>
      <c r="EU425" s="77"/>
      <c r="EV425" s="77"/>
      <c r="EW425" s="77"/>
      <c r="EX425" s="77"/>
      <c r="EY425" s="77"/>
      <c r="EZ425" s="77"/>
      <c r="FA425" s="77"/>
      <c r="FB425" s="77"/>
      <c r="FC425" s="77"/>
      <c r="FD425" s="77"/>
      <c r="FE425" s="77"/>
      <c r="FF425" s="77"/>
      <c r="FG425" s="77"/>
      <c r="FH425" s="77"/>
      <c r="FI425" s="77"/>
      <c r="FJ425" s="77"/>
      <c r="FK425" s="77"/>
      <c r="FL425" s="77"/>
      <c r="FM425" s="77"/>
      <c r="FN425" s="77"/>
      <c r="FO425" s="77"/>
      <c r="FP425" s="77"/>
      <c r="FQ425" s="77"/>
      <c r="FR425" s="77"/>
      <c r="FS425" s="77"/>
      <c r="FT425" s="77"/>
      <c r="FU425" s="77"/>
      <c r="FV425" s="77"/>
      <c r="FW425" s="77"/>
      <c r="FX425" s="77"/>
      <c r="FY425" s="77"/>
      <c r="FZ425" s="77"/>
      <c r="GA425" s="77"/>
      <c r="GB425" s="77"/>
      <c r="GC425" s="77"/>
      <c r="GD425" s="77"/>
      <c r="GE425" s="77"/>
      <c r="GF425" s="77"/>
      <c r="GG425" s="77"/>
      <c r="GH425" s="77"/>
      <c r="GI425" s="77"/>
      <c r="GJ425" s="77"/>
      <c r="GK425" s="77"/>
      <c r="GL425" s="77"/>
      <c r="GM425" s="77"/>
      <c r="GN425" s="77"/>
      <c r="GO425" s="77"/>
      <c r="GP425" s="77"/>
      <c r="GQ425" s="77"/>
      <c r="GR425" s="77"/>
      <c r="GS425" s="77"/>
      <c r="GT425" s="77"/>
      <c r="GU425" s="77"/>
      <c r="GV425" s="77"/>
      <c r="GW425" s="77"/>
      <c r="GX425" s="77"/>
      <c r="GY425" s="77"/>
      <c r="GZ425" s="77"/>
      <c r="HA425" s="77"/>
      <c r="HB425" s="77"/>
      <c r="HC425" s="77"/>
      <c r="HD425" s="77"/>
      <c r="HE425" s="77"/>
      <c r="HF425" s="77"/>
      <c r="HG425" s="77"/>
      <c r="HH425" s="77"/>
      <c r="HI425" s="77"/>
      <c r="HJ425" s="77"/>
      <c r="HK425" s="77"/>
      <c r="HL425" s="77"/>
      <c r="HM425" s="77"/>
      <c r="HN425" s="77"/>
      <c r="HO425" s="77"/>
      <c r="HP425" s="77"/>
      <c r="HQ425" s="77"/>
      <c r="HR425" s="77"/>
      <c r="HS425" s="77"/>
      <c r="HT425" s="77"/>
      <c r="HU425" s="77"/>
      <c r="HV425" s="77"/>
      <c r="HW425" s="77"/>
      <c r="HX425" s="77"/>
      <c r="HY425" s="77"/>
    </row>
    <row r="426" spans="1:233">
      <c r="A426" s="77">
        <v>1656</v>
      </c>
      <c r="B426" s="77">
        <v>866</v>
      </c>
      <c r="C426" s="77" t="s">
        <v>27</v>
      </c>
      <c r="D426" s="77" t="s">
        <v>59</v>
      </c>
      <c r="E426" s="77" t="s">
        <v>535</v>
      </c>
      <c r="F426" s="77" t="s">
        <v>202</v>
      </c>
      <c r="G426" s="77" t="s">
        <v>476</v>
      </c>
      <c r="H426" s="77" t="s">
        <v>468</v>
      </c>
      <c r="I426" s="77" t="s">
        <v>277</v>
      </c>
      <c r="J426" s="454" t="s">
        <v>470</v>
      </c>
      <c r="K426" s="410">
        <v>36949</v>
      </c>
      <c r="L426" s="410">
        <v>38775</v>
      </c>
      <c r="M426" s="77" t="s">
        <v>30</v>
      </c>
      <c r="N426" s="271">
        <v>-10000000</v>
      </c>
      <c r="O426" s="271">
        <v>4228.221759</v>
      </c>
      <c r="P426" s="411">
        <v>1.1000000000000001</v>
      </c>
      <c r="Q426" s="271">
        <v>98.485795999999993</v>
      </c>
      <c r="R426" s="271">
        <v>98.501375999999993</v>
      </c>
      <c r="S426" s="411">
        <v>1.5579999999999927E-2</v>
      </c>
      <c r="T426" s="271">
        <v>65.875695005219697</v>
      </c>
      <c r="U426" s="271">
        <v>-386.24161500000002</v>
      </c>
      <c r="V426" s="271">
        <v>0</v>
      </c>
      <c r="W426" s="271">
        <v>-320.36591999478031</v>
      </c>
      <c r="X426" s="271">
        <v>-58983.669915999999</v>
      </c>
      <c r="Y426" s="271">
        <v>-59245.143395999999</v>
      </c>
      <c r="Z426" s="271">
        <v>-261.47348000000056</v>
      </c>
      <c r="AA426" s="271">
        <v>58.89243999477975</v>
      </c>
      <c r="AB426" s="271">
        <v>-58983.669915999999</v>
      </c>
      <c r="AC426" s="271">
        <v>-59245.143395999999</v>
      </c>
      <c r="AD426" s="271">
        <v>-261.47348000000056</v>
      </c>
      <c r="AF426" s="271">
        <v>17388.561983887499</v>
      </c>
      <c r="AG426" s="402">
        <v>0</v>
      </c>
      <c r="AH426" s="402">
        <v>-59245.143395999999</v>
      </c>
      <c r="AI426" s="402">
        <v>-59245.143395999999</v>
      </c>
      <c r="AJ426" s="402">
        <v>-59245.143395999999</v>
      </c>
      <c r="AK426" s="402">
        <v>-54438.320514999999</v>
      </c>
      <c r="AL426" s="402">
        <v>-261.47348000000056</v>
      </c>
      <c r="AM426" s="403" t="s">
        <v>514</v>
      </c>
      <c r="AN426" s="45">
        <v>5</v>
      </c>
      <c r="AO426" s="45" t="s">
        <v>545</v>
      </c>
      <c r="AP426" s="45">
        <v>5</v>
      </c>
      <c r="AR426" s="412"/>
      <c r="AS426" s="176"/>
    </row>
    <row r="427" spans="1:233">
      <c r="A427" s="77">
        <v>1657</v>
      </c>
      <c r="B427" s="77">
        <v>867</v>
      </c>
      <c r="C427" s="77" t="s">
        <v>27</v>
      </c>
      <c r="D427" s="77" t="s">
        <v>28</v>
      </c>
      <c r="E427" s="77" t="s">
        <v>383</v>
      </c>
      <c r="F427" s="77" t="s">
        <v>199</v>
      </c>
      <c r="G427" s="77" t="s">
        <v>473</v>
      </c>
      <c r="H427" s="77" t="s">
        <v>468</v>
      </c>
      <c r="I427" s="77" t="s">
        <v>259</v>
      </c>
      <c r="J427" s="454" t="s">
        <v>475</v>
      </c>
      <c r="K427" s="410">
        <v>36949</v>
      </c>
      <c r="L427" s="410">
        <v>38775</v>
      </c>
      <c r="M427" s="77" t="s">
        <v>30</v>
      </c>
      <c r="N427" s="271">
        <v>10000000</v>
      </c>
      <c r="O427" s="271">
        <v>-4185.5996599999999</v>
      </c>
      <c r="P427" s="411">
        <v>0.75</v>
      </c>
      <c r="Q427" s="271">
        <v>65.390643999999995</v>
      </c>
      <c r="R427" s="271">
        <v>65.395488999999998</v>
      </c>
      <c r="S427" s="411">
        <v>4.8450000000030968E-3</v>
      </c>
      <c r="T427" s="271">
        <v>-20.279230352712961</v>
      </c>
      <c r="U427" s="271">
        <v>248.57288700000001</v>
      </c>
      <c r="V427" s="271">
        <v>0</v>
      </c>
      <c r="W427" s="271">
        <v>228.29365664728704</v>
      </c>
      <c r="X427" s="271">
        <v>48044.135899000001</v>
      </c>
      <c r="Y427" s="271">
        <v>48250.272738</v>
      </c>
      <c r="Z427" s="271">
        <v>206.13683899999887</v>
      </c>
      <c r="AA427" s="271">
        <v>-22.156817647288165</v>
      </c>
      <c r="AB427" s="271">
        <v>48044.135899000001</v>
      </c>
      <c r="AC427" s="271">
        <v>48250.272738</v>
      </c>
      <c r="AD427" s="271">
        <v>206.13683899999887</v>
      </c>
      <c r="AF427" s="271">
        <v>-30983.901483150003</v>
      </c>
      <c r="AG427" s="402">
        <v>0</v>
      </c>
      <c r="AH427" s="402">
        <v>48250.272738</v>
      </c>
      <c r="AI427" s="402">
        <v>48250.272738</v>
      </c>
      <c r="AJ427" s="402">
        <v>48250.272738</v>
      </c>
      <c r="AK427" s="402">
        <v>58393.452716</v>
      </c>
      <c r="AL427" s="402">
        <v>206.13683899999887</v>
      </c>
      <c r="AM427" s="403" t="s">
        <v>514</v>
      </c>
      <c r="AN427" s="45">
        <v>7</v>
      </c>
      <c r="AO427" s="45" t="s">
        <v>545</v>
      </c>
      <c r="AP427" s="45">
        <v>7</v>
      </c>
      <c r="AR427" s="412"/>
      <c r="AS427" s="176"/>
      <c r="AV427" s="77"/>
      <c r="AW427" s="77"/>
      <c r="AX427" s="77"/>
      <c r="AY427" s="77"/>
      <c r="AZ427" s="77"/>
      <c r="BA427" s="77"/>
      <c r="BB427" s="77"/>
      <c r="BC427" s="77"/>
      <c r="BD427" s="77"/>
      <c r="BE427" s="77"/>
      <c r="BF427" s="77"/>
      <c r="BG427" s="77"/>
      <c r="BH427" s="77"/>
      <c r="BI427" s="77"/>
      <c r="BJ427" s="77"/>
      <c r="BK427" s="77"/>
      <c r="BL427" s="77"/>
      <c r="BM427" s="77"/>
      <c r="BN427" s="77"/>
      <c r="BO427" s="77"/>
      <c r="BP427" s="77"/>
      <c r="BQ427" s="77"/>
      <c r="BR427" s="77"/>
      <c r="BS427" s="77"/>
      <c r="BT427" s="77"/>
      <c r="BU427" s="77"/>
      <c r="BV427" s="77"/>
      <c r="BW427" s="77"/>
      <c r="BX427" s="77"/>
      <c r="BY427" s="77"/>
      <c r="BZ427" s="77"/>
      <c r="CA427" s="77"/>
      <c r="CB427" s="77"/>
      <c r="CC427" s="77"/>
      <c r="CD427" s="77"/>
      <c r="CE427" s="77"/>
      <c r="CF427" s="77"/>
      <c r="CG427" s="77"/>
      <c r="CH427" s="77"/>
      <c r="CI427" s="77"/>
      <c r="CJ427" s="77"/>
      <c r="CK427" s="77"/>
      <c r="CL427" s="77"/>
      <c r="CM427" s="77"/>
      <c r="CN427" s="77"/>
      <c r="CO427" s="77"/>
      <c r="CP427" s="77"/>
      <c r="CQ427" s="77"/>
      <c r="CR427" s="77"/>
      <c r="CS427" s="77"/>
      <c r="CT427" s="77"/>
      <c r="CU427" s="77"/>
      <c r="CV427" s="77"/>
      <c r="CW427" s="77"/>
      <c r="CX427" s="77"/>
      <c r="CY427" s="77"/>
      <c r="CZ427" s="77"/>
      <c r="DA427" s="77"/>
      <c r="DB427" s="77"/>
      <c r="DC427" s="77"/>
      <c r="DD427" s="77"/>
      <c r="DE427" s="77"/>
      <c r="DF427" s="77"/>
      <c r="DG427" s="77"/>
      <c r="DH427" s="77"/>
      <c r="DI427" s="77"/>
      <c r="DJ427" s="77"/>
      <c r="DK427" s="77"/>
      <c r="DL427" s="77"/>
      <c r="DM427" s="77"/>
      <c r="DN427" s="77"/>
      <c r="DO427" s="77"/>
      <c r="DP427" s="77"/>
      <c r="DQ427" s="77"/>
      <c r="DR427" s="77"/>
      <c r="DS427" s="77"/>
      <c r="DT427" s="77"/>
      <c r="DU427" s="77"/>
      <c r="DV427" s="77"/>
      <c r="DW427" s="77"/>
      <c r="DX427" s="77"/>
      <c r="DY427" s="77"/>
      <c r="DZ427" s="77"/>
      <c r="EA427" s="77"/>
      <c r="EB427" s="77"/>
      <c r="EC427" s="77"/>
      <c r="ED427" s="77"/>
      <c r="EE427" s="77"/>
      <c r="EF427" s="77"/>
      <c r="EG427" s="77"/>
      <c r="EH427" s="77"/>
      <c r="EI427" s="77"/>
      <c r="EJ427" s="77"/>
      <c r="EK427" s="77"/>
      <c r="EL427" s="77"/>
      <c r="EM427" s="77"/>
      <c r="EN427" s="77"/>
      <c r="EO427" s="77"/>
      <c r="EP427" s="77"/>
      <c r="EQ427" s="77"/>
      <c r="ER427" s="77"/>
      <c r="ES427" s="77"/>
      <c r="ET427" s="77"/>
      <c r="EU427" s="77"/>
      <c r="EV427" s="77"/>
      <c r="EW427" s="77"/>
      <c r="EX427" s="77"/>
      <c r="EY427" s="77"/>
      <c r="EZ427" s="77"/>
      <c r="FA427" s="77"/>
      <c r="FB427" s="77"/>
      <c r="FC427" s="77"/>
      <c r="FD427" s="77"/>
      <c r="FE427" s="77"/>
      <c r="FF427" s="77"/>
      <c r="FG427" s="77"/>
      <c r="FH427" s="77"/>
      <c r="FI427" s="77"/>
      <c r="FJ427" s="77"/>
      <c r="FK427" s="77"/>
      <c r="FL427" s="77"/>
      <c r="FM427" s="77"/>
      <c r="FN427" s="77"/>
      <c r="FO427" s="77"/>
      <c r="FP427" s="77"/>
      <c r="FQ427" s="77"/>
      <c r="FR427" s="77"/>
      <c r="FS427" s="77"/>
      <c r="FT427" s="77"/>
      <c r="FU427" s="77"/>
      <c r="FV427" s="77"/>
      <c r="FW427" s="77"/>
      <c r="FX427" s="77"/>
      <c r="FY427" s="77"/>
      <c r="FZ427" s="77"/>
      <c r="GA427" s="77"/>
      <c r="GB427" s="77"/>
      <c r="GC427" s="77"/>
      <c r="GD427" s="77"/>
      <c r="GE427" s="77"/>
      <c r="GF427" s="77"/>
      <c r="GG427" s="77"/>
      <c r="GH427" s="77"/>
      <c r="GI427" s="77"/>
      <c r="GJ427" s="77"/>
      <c r="GK427" s="77"/>
      <c r="GL427" s="77"/>
      <c r="GM427" s="77"/>
      <c r="GN427" s="77"/>
      <c r="GO427" s="77"/>
      <c r="GP427" s="77"/>
      <c r="GQ427" s="77"/>
      <c r="GR427" s="77"/>
      <c r="GS427" s="77"/>
      <c r="GT427" s="77"/>
      <c r="GU427" s="77"/>
      <c r="GV427" s="77"/>
      <c r="GW427" s="77"/>
      <c r="GX427" s="77"/>
      <c r="GY427" s="77"/>
      <c r="GZ427" s="77"/>
      <c r="HA427" s="77"/>
      <c r="HB427" s="77"/>
      <c r="HC427" s="77"/>
      <c r="HD427" s="77"/>
      <c r="HE427" s="77"/>
      <c r="HF427" s="77"/>
      <c r="HG427" s="77"/>
      <c r="HH427" s="77"/>
      <c r="HI427" s="77"/>
      <c r="HJ427" s="77"/>
      <c r="HK427" s="77"/>
      <c r="HL427" s="77"/>
      <c r="HM427" s="77"/>
      <c r="HN427" s="77"/>
      <c r="HO427" s="77"/>
      <c r="HP427" s="77"/>
      <c r="HQ427" s="77"/>
      <c r="HR427" s="77"/>
      <c r="HS427" s="77"/>
      <c r="HT427" s="77"/>
      <c r="HU427" s="77"/>
      <c r="HV427" s="77"/>
      <c r="HW427" s="77"/>
      <c r="HX427" s="77"/>
      <c r="HY427" s="77"/>
    </row>
    <row r="428" spans="1:233">
      <c r="A428" s="77">
        <v>1658</v>
      </c>
      <c r="B428" s="77">
        <v>868</v>
      </c>
      <c r="C428" s="77" t="s">
        <v>27</v>
      </c>
      <c r="D428" s="77" t="s">
        <v>28</v>
      </c>
      <c r="E428" s="77" t="s">
        <v>536</v>
      </c>
      <c r="F428" s="77" t="s">
        <v>388</v>
      </c>
      <c r="G428" s="77" t="s">
        <v>495</v>
      </c>
      <c r="H428" s="77" t="s">
        <v>536</v>
      </c>
      <c r="I428" s="77" t="s">
        <v>264</v>
      </c>
      <c r="J428" s="454" t="s">
        <v>480</v>
      </c>
      <c r="K428" s="410">
        <v>36949</v>
      </c>
      <c r="L428" s="410">
        <v>40602</v>
      </c>
      <c r="M428" s="77" t="s">
        <v>45</v>
      </c>
      <c r="N428" s="271">
        <v>-20000000</v>
      </c>
      <c r="O428" s="271">
        <v>1549.4986779999999</v>
      </c>
      <c r="P428" s="411">
        <v>0.19</v>
      </c>
      <c r="Q428" s="271">
        <v>23.163733000000001</v>
      </c>
      <c r="R428" s="271">
        <v>23.163733000000001</v>
      </c>
      <c r="S428" s="411">
        <v>0</v>
      </c>
      <c r="T428" s="271">
        <v>0</v>
      </c>
      <c r="U428" s="271">
        <v>-198.075444</v>
      </c>
      <c r="V428" s="271">
        <v>0</v>
      </c>
      <c r="W428" s="271">
        <v>-198.075444</v>
      </c>
      <c r="X428" s="271">
        <v>0</v>
      </c>
      <c r="Y428" s="271">
        <v>-198.075444</v>
      </c>
      <c r="Z428" s="271">
        <v>-198.075444</v>
      </c>
      <c r="AA428" s="271">
        <v>0</v>
      </c>
      <c r="AB428" s="271">
        <v>0</v>
      </c>
      <c r="AC428" s="271">
        <v>-198.075444</v>
      </c>
      <c r="AD428" s="271">
        <v>-198.075444</v>
      </c>
      <c r="AF428" s="271">
        <v>2319.5220460321002</v>
      </c>
      <c r="AG428" s="402">
        <v>0</v>
      </c>
      <c r="AH428" s="402">
        <v>-198.075444</v>
      </c>
      <c r="AI428" s="402">
        <v>-198.075444</v>
      </c>
      <c r="AJ428" s="402">
        <v>-198.075444</v>
      </c>
      <c r="AK428" s="402">
        <v>-198.075444</v>
      </c>
      <c r="AL428" s="402">
        <v>-198.075444</v>
      </c>
      <c r="AM428" s="403" t="s">
        <v>552</v>
      </c>
      <c r="AN428" s="45">
        <v>1</v>
      </c>
      <c r="AO428" s="45" t="s">
        <v>545</v>
      </c>
      <c r="AP428" s="45">
        <v>1</v>
      </c>
      <c r="AR428" s="412"/>
      <c r="AS428" s="176"/>
      <c r="AV428" s="77"/>
      <c r="AW428" s="77"/>
      <c r="AX428" s="77"/>
      <c r="AY428" s="77"/>
      <c r="AZ428" s="77"/>
      <c r="BA428" s="77"/>
      <c r="BB428" s="77"/>
      <c r="BC428" s="77"/>
      <c r="BD428" s="77"/>
      <c r="BE428" s="77"/>
      <c r="BF428" s="77"/>
      <c r="BG428" s="77"/>
      <c r="BH428" s="77"/>
      <c r="BI428" s="77"/>
      <c r="BJ428" s="77"/>
      <c r="BK428" s="77"/>
      <c r="BL428" s="77"/>
      <c r="BM428" s="77"/>
      <c r="BN428" s="77"/>
      <c r="BO428" s="77"/>
      <c r="BP428" s="77"/>
      <c r="BQ428" s="77"/>
      <c r="BR428" s="77"/>
      <c r="BS428" s="77"/>
      <c r="BT428" s="77"/>
      <c r="BU428" s="77"/>
      <c r="BV428" s="77"/>
      <c r="BW428" s="77"/>
      <c r="BX428" s="77"/>
      <c r="BY428" s="77"/>
      <c r="BZ428" s="77"/>
      <c r="CA428" s="77"/>
      <c r="CB428" s="77"/>
      <c r="CC428" s="77"/>
      <c r="CD428" s="77"/>
      <c r="CE428" s="77"/>
      <c r="CF428" s="77"/>
      <c r="CG428" s="77"/>
      <c r="CH428" s="77"/>
      <c r="CI428" s="77"/>
      <c r="CJ428" s="77"/>
      <c r="CK428" s="77"/>
      <c r="CL428" s="77"/>
      <c r="CM428" s="77"/>
      <c r="CN428" s="77"/>
      <c r="CO428" s="77"/>
      <c r="CP428" s="77"/>
      <c r="CQ428" s="77"/>
      <c r="CR428" s="77"/>
      <c r="CS428" s="77"/>
      <c r="CT428" s="77"/>
      <c r="CU428" s="77"/>
      <c r="CV428" s="77"/>
      <c r="CW428" s="77"/>
      <c r="CX428" s="77"/>
      <c r="CY428" s="77"/>
      <c r="CZ428" s="77"/>
      <c r="DA428" s="77"/>
      <c r="DB428" s="77"/>
      <c r="DC428" s="77"/>
      <c r="DD428" s="77"/>
      <c r="DE428" s="77"/>
      <c r="DF428" s="77"/>
      <c r="DG428" s="77"/>
      <c r="DH428" s="77"/>
      <c r="DI428" s="77"/>
      <c r="DJ428" s="77"/>
      <c r="DK428" s="77"/>
      <c r="DL428" s="77"/>
      <c r="DM428" s="77"/>
      <c r="DN428" s="77"/>
      <c r="DO428" s="77"/>
      <c r="DP428" s="77"/>
      <c r="DQ428" s="77"/>
      <c r="DR428" s="77"/>
      <c r="DS428" s="77"/>
      <c r="DT428" s="77"/>
      <c r="DU428" s="77"/>
      <c r="DV428" s="77"/>
      <c r="DW428" s="77"/>
      <c r="DX428" s="77"/>
      <c r="DY428" s="77"/>
      <c r="DZ428" s="77"/>
      <c r="EA428" s="77"/>
      <c r="EB428" s="77"/>
      <c r="EC428" s="77"/>
      <c r="ED428" s="77"/>
      <c r="EE428" s="77"/>
      <c r="EF428" s="77"/>
      <c r="EG428" s="77"/>
      <c r="EH428" s="77"/>
      <c r="EI428" s="77"/>
      <c r="EJ428" s="77"/>
      <c r="EK428" s="77"/>
      <c r="EL428" s="77"/>
      <c r="EM428" s="77"/>
      <c r="EN428" s="77"/>
      <c r="EO428" s="77"/>
      <c r="EP428" s="77"/>
      <c r="EQ428" s="77"/>
      <c r="ER428" s="77"/>
      <c r="ES428" s="77"/>
      <c r="ET428" s="77"/>
      <c r="EU428" s="77"/>
      <c r="EV428" s="77"/>
      <c r="EW428" s="77"/>
      <c r="EX428" s="77"/>
      <c r="EY428" s="77"/>
      <c r="EZ428" s="77"/>
      <c r="FA428" s="77"/>
      <c r="FB428" s="77"/>
      <c r="FC428" s="77"/>
      <c r="FD428" s="77"/>
      <c r="FE428" s="77"/>
      <c r="FF428" s="77"/>
      <c r="FG428" s="77"/>
      <c r="FH428" s="77"/>
      <c r="FI428" s="77"/>
      <c r="FJ428" s="77"/>
      <c r="FK428" s="77"/>
      <c r="FL428" s="77"/>
      <c r="FM428" s="77"/>
      <c r="FN428" s="77"/>
      <c r="FO428" s="77"/>
      <c r="FP428" s="77"/>
      <c r="FQ428" s="77"/>
      <c r="FR428" s="77"/>
      <c r="FS428" s="77"/>
      <c r="FT428" s="77"/>
      <c r="FU428" s="77"/>
      <c r="FV428" s="77"/>
      <c r="FW428" s="77"/>
      <c r="FX428" s="77"/>
      <c r="FY428" s="77"/>
      <c r="FZ428" s="77"/>
      <c r="GA428" s="77"/>
      <c r="GB428" s="77"/>
      <c r="GC428" s="77"/>
      <c r="GD428" s="77"/>
      <c r="GE428" s="77"/>
      <c r="GF428" s="77"/>
      <c r="GG428" s="77"/>
      <c r="GH428" s="77"/>
      <c r="GI428" s="77"/>
      <c r="GJ428" s="77"/>
      <c r="GK428" s="77"/>
      <c r="GL428" s="77"/>
      <c r="GM428" s="77"/>
      <c r="GN428" s="77"/>
      <c r="GO428" s="77"/>
      <c r="GP428" s="77"/>
      <c r="GQ428" s="77"/>
      <c r="GR428" s="77"/>
      <c r="GS428" s="77"/>
      <c r="GT428" s="77"/>
      <c r="GU428" s="77"/>
      <c r="GV428" s="77"/>
      <c r="GW428" s="77"/>
      <c r="GX428" s="77"/>
      <c r="GY428" s="77"/>
      <c r="GZ428" s="77"/>
      <c r="HA428" s="77"/>
      <c r="HB428" s="77"/>
      <c r="HC428" s="77"/>
      <c r="HD428" s="77"/>
      <c r="HE428" s="77"/>
      <c r="HF428" s="77"/>
      <c r="HG428" s="77"/>
      <c r="HH428" s="77"/>
      <c r="HI428" s="77"/>
      <c r="HJ428" s="77"/>
      <c r="HK428" s="77"/>
      <c r="HL428" s="77"/>
      <c r="HM428" s="77"/>
      <c r="HN428" s="77"/>
      <c r="HO428" s="77"/>
      <c r="HP428" s="77"/>
      <c r="HQ428" s="77"/>
      <c r="HR428" s="77"/>
      <c r="HS428" s="77"/>
      <c r="HT428" s="77"/>
      <c r="HU428" s="77"/>
      <c r="HV428" s="77"/>
      <c r="HW428" s="77"/>
      <c r="HX428" s="77"/>
      <c r="HY428" s="77"/>
    </row>
    <row r="429" spans="1:233">
      <c r="A429" s="77">
        <v>1659</v>
      </c>
      <c r="B429" s="77">
        <v>869</v>
      </c>
      <c r="C429" s="77" t="s">
        <v>27</v>
      </c>
      <c r="D429" s="77" t="s">
        <v>28</v>
      </c>
      <c r="E429" s="77" t="s">
        <v>358</v>
      </c>
      <c r="F429" s="77" t="s">
        <v>388</v>
      </c>
      <c r="G429" s="77" t="s">
        <v>471</v>
      </c>
      <c r="H429" s="77" t="s">
        <v>494</v>
      </c>
      <c r="I429" s="77" t="s">
        <v>284</v>
      </c>
      <c r="J429" s="454" t="s">
        <v>479</v>
      </c>
      <c r="K429" s="410">
        <v>36950</v>
      </c>
      <c r="L429" s="410">
        <v>38776</v>
      </c>
      <c r="M429" s="77" t="s">
        <v>30</v>
      </c>
      <c r="N429" s="271">
        <v>-10000000</v>
      </c>
      <c r="O429" s="271">
        <v>4115.0087569999996</v>
      </c>
      <c r="P429" s="411">
        <v>0.15</v>
      </c>
      <c r="Q429" s="271">
        <v>15.303395999999999</v>
      </c>
      <c r="R429" s="271">
        <v>15.306164000000001</v>
      </c>
      <c r="S429" s="411">
        <v>2.768000000001436E-3</v>
      </c>
      <c r="T429" s="271">
        <v>11.390344239381909</v>
      </c>
      <c r="U429" s="271">
        <v>-52.879216</v>
      </c>
      <c r="V429" s="271">
        <v>0</v>
      </c>
      <c r="W429" s="271">
        <v>-41.488871760618089</v>
      </c>
      <c r="X429" s="271">
        <v>-57.177453999999997</v>
      </c>
      <c r="Y429" s="271">
        <v>-86.209299000000001</v>
      </c>
      <c r="Z429" s="271">
        <v>-29.031845000000004</v>
      </c>
      <c r="AA429" s="271">
        <v>12.457026760618085</v>
      </c>
      <c r="AB429" s="271">
        <v>-57.177453999999997</v>
      </c>
      <c r="AC429" s="271">
        <v>-86.209299000000001</v>
      </c>
      <c r="AD429" s="271">
        <v>-29.031845000000004</v>
      </c>
      <c r="AF429" s="271">
        <v>6159.9623587911501</v>
      </c>
      <c r="AG429" s="402">
        <v>0</v>
      </c>
      <c r="AH429" s="402">
        <v>-86.209299000000001</v>
      </c>
      <c r="AI429" s="402">
        <v>-86.209299000000001</v>
      </c>
      <c r="AJ429" s="402">
        <v>-86.209299000000001</v>
      </c>
      <c r="AK429" s="402">
        <v>-737.24069399999996</v>
      </c>
      <c r="AL429" s="402">
        <v>-29.031845000000004</v>
      </c>
      <c r="AM429" s="403" t="s">
        <v>514</v>
      </c>
      <c r="AN429" s="45">
        <v>1</v>
      </c>
      <c r="AO429" s="45" t="s">
        <v>545</v>
      </c>
      <c r="AP429" s="45">
        <v>1</v>
      </c>
      <c r="AR429" s="412"/>
      <c r="AS429" s="176"/>
      <c r="AV429" s="77"/>
      <c r="AW429" s="77"/>
      <c r="AX429" s="77"/>
      <c r="AY429" s="77"/>
      <c r="AZ429" s="77"/>
      <c r="BA429" s="77"/>
      <c r="BB429" s="77"/>
      <c r="BC429" s="77"/>
      <c r="BD429" s="77"/>
      <c r="BE429" s="77"/>
      <c r="BF429" s="77"/>
      <c r="BG429" s="77"/>
      <c r="BH429" s="77"/>
      <c r="BI429" s="77"/>
      <c r="BJ429" s="77"/>
      <c r="BK429" s="77"/>
      <c r="BL429" s="77"/>
      <c r="BM429" s="77"/>
      <c r="BN429" s="77"/>
      <c r="BO429" s="77"/>
      <c r="BP429" s="77"/>
      <c r="BQ429" s="77"/>
      <c r="BR429" s="77"/>
      <c r="BS429" s="77"/>
      <c r="BT429" s="77"/>
      <c r="BU429" s="77"/>
      <c r="BV429" s="77"/>
      <c r="BW429" s="77"/>
      <c r="BX429" s="77"/>
      <c r="BY429" s="77"/>
      <c r="BZ429" s="77"/>
      <c r="CA429" s="77"/>
      <c r="CB429" s="77"/>
      <c r="CC429" s="77"/>
      <c r="CD429" s="77"/>
      <c r="CE429" s="77"/>
      <c r="CF429" s="77"/>
      <c r="CG429" s="77"/>
      <c r="CH429" s="77"/>
      <c r="CI429" s="77"/>
      <c r="CJ429" s="77"/>
      <c r="CK429" s="77"/>
      <c r="CL429" s="77"/>
      <c r="CM429" s="77"/>
      <c r="CN429" s="77"/>
      <c r="CO429" s="77"/>
      <c r="CP429" s="77"/>
      <c r="CQ429" s="77"/>
      <c r="CR429" s="77"/>
      <c r="CS429" s="77"/>
      <c r="CT429" s="77"/>
      <c r="CU429" s="77"/>
      <c r="CV429" s="77"/>
      <c r="CW429" s="77"/>
      <c r="CX429" s="77"/>
      <c r="CY429" s="77"/>
      <c r="CZ429" s="77"/>
      <c r="DA429" s="77"/>
      <c r="DB429" s="77"/>
      <c r="DC429" s="77"/>
      <c r="DD429" s="77"/>
      <c r="DE429" s="77"/>
      <c r="DF429" s="77"/>
      <c r="DG429" s="77"/>
      <c r="DH429" s="77"/>
      <c r="DI429" s="77"/>
      <c r="DJ429" s="77"/>
      <c r="DK429" s="77"/>
      <c r="DL429" s="77"/>
      <c r="DM429" s="77"/>
      <c r="DN429" s="77"/>
      <c r="DO429" s="77"/>
      <c r="DP429" s="77"/>
      <c r="DQ429" s="77"/>
      <c r="DR429" s="77"/>
      <c r="DS429" s="77"/>
      <c r="DT429" s="77"/>
      <c r="DU429" s="77"/>
      <c r="DV429" s="77"/>
      <c r="DW429" s="77"/>
      <c r="DX429" s="77"/>
      <c r="DY429" s="77"/>
      <c r="DZ429" s="77"/>
      <c r="EA429" s="77"/>
      <c r="EB429" s="77"/>
      <c r="EC429" s="77"/>
      <c r="ED429" s="77"/>
      <c r="EE429" s="77"/>
      <c r="EF429" s="77"/>
      <c r="EG429" s="77"/>
      <c r="EH429" s="77"/>
      <c r="EI429" s="77"/>
      <c r="EJ429" s="77"/>
      <c r="EK429" s="77"/>
      <c r="EL429" s="77"/>
      <c r="EM429" s="77"/>
      <c r="EN429" s="77"/>
      <c r="EO429" s="77"/>
      <c r="EP429" s="77"/>
      <c r="EQ429" s="77"/>
      <c r="ER429" s="77"/>
      <c r="ES429" s="77"/>
      <c r="ET429" s="77"/>
      <c r="EU429" s="77"/>
      <c r="EV429" s="77"/>
      <c r="EW429" s="77"/>
      <c r="EX429" s="77"/>
      <c r="EY429" s="77"/>
      <c r="EZ429" s="77"/>
      <c r="FA429" s="77"/>
      <c r="FB429" s="77"/>
      <c r="FC429" s="77"/>
      <c r="FD429" s="77"/>
      <c r="FE429" s="77"/>
      <c r="FF429" s="77"/>
      <c r="FG429" s="77"/>
      <c r="FH429" s="77"/>
      <c r="FI429" s="77"/>
      <c r="FJ429" s="77"/>
      <c r="FK429" s="77"/>
      <c r="FL429" s="77"/>
      <c r="FM429" s="77"/>
      <c r="FN429" s="77"/>
      <c r="FO429" s="77"/>
      <c r="FP429" s="77"/>
      <c r="FQ429" s="77"/>
      <c r="FR429" s="77"/>
      <c r="FS429" s="77"/>
      <c r="FT429" s="77"/>
      <c r="FU429" s="77"/>
      <c r="FV429" s="77"/>
      <c r="FW429" s="77"/>
      <c r="FX429" s="77"/>
      <c r="FY429" s="77"/>
      <c r="FZ429" s="77"/>
      <c r="GA429" s="77"/>
      <c r="GB429" s="77"/>
      <c r="GC429" s="77"/>
      <c r="GD429" s="77"/>
      <c r="GE429" s="77"/>
      <c r="GF429" s="77"/>
      <c r="GG429" s="77"/>
      <c r="GH429" s="77"/>
      <c r="GI429" s="77"/>
      <c r="GJ429" s="77"/>
      <c r="GK429" s="77"/>
      <c r="GL429" s="77"/>
      <c r="GM429" s="77"/>
      <c r="GN429" s="77"/>
      <c r="GO429" s="77"/>
      <c r="GP429" s="77"/>
      <c r="GQ429" s="77"/>
      <c r="GR429" s="77"/>
      <c r="GS429" s="77"/>
      <c r="GT429" s="77"/>
      <c r="GU429" s="77"/>
      <c r="GV429" s="77"/>
      <c r="GW429" s="77"/>
      <c r="GX429" s="77"/>
      <c r="GY429" s="77"/>
      <c r="GZ429" s="77"/>
      <c r="HA429" s="77"/>
      <c r="HB429" s="77"/>
      <c r="HC429" s="77"/>
      <c r="HD429" s="77"/>
      <c r="HE429" s="77"/>
      <c r="HF429" s="77"/>
      <c r="HG429" s="77"/>
      <c r="HH429" s="77"/>
      <c r="HI429" s="77"/>
      <c r="HJ429" s="77"/>
      <c r="HK429" s="77"/>
      <c r="HL429" s="77"/>
      <c r="HM429" s="77"/>
      <c r="HN429" s="77"/>
      <c r="HO429" s="77"/>
      <c r="HP429" s="77"/>
      <c r="HQ429" s="77"/>
      <c r="HR429" s="77"/>
      <c r="HS429" s="77"/>
      <c r="HT429" s="77"/>
      <c r="HU429" s="77"/>
      <c r="HV429" s="77"/>
      <c r="HW429" s="77"/>
      <c r="HX429" s="77"/>
      <c r="HY429" s="77"/>
    </row>
    <row r="430" spans="1:233">
      <c r="A430" s="77">
        <v>1660</v>
      </c>
      <c r="B430" s="77">
        <v>871</v>
      </c>
      <c r="C430" s="77" t="s">
        <v>27</v>
      </c>
      <c r="D430" s="77" t="s">
        <v>28</v>
      </c>
      <c r="E430" s="77" t="s">
        <v>274</v>
      </c>
      <c r="F430" s="77" t="s">
        <v>202</v>
      </c>
      <c r="G430" s="77" t="s">
        <v>492</v>
      </c>
      <c r="H430" s="77" t="s">
        <v>468</v>
      </c>
      <c r="I430" s="77" t="s">
        <v>97</v>
      </c>
      <c r="J430" s="454" t="s">
        <v>481</v>
      </c>
      <c r="K430" s="410">
        <v>36951</v>
      </c>
      <c r="L430" s="410">
        <v>38777</v>
      </c>
      <c r="M430" s="77" t="s">
        <v>30</v>
      </c>
      <c r="N430" s="271">
        <v>-10000000</v>
      </c>
      <c r="O430" s="271">
        <v>4191.6490940000003</v>
      </c>
      <c r="P430" s="411">
        <v>0.57999999999999996</v>
      </c>
      <c r="Q430" s="271">
        <v>51.394736000000002</v>
      </c>
      <c r="R430" s="271">
        <v>51.403032000000003</v>
      </c>
      <c r="S430" s="411">
        <v>8.2960000000014134E-3</v>
      </c>
      <c r="T430" s="271">
        <v>34.773920883829931</v>
      </c>
      <c r="U430" s="271">
        <v>-181.713086</v>
      </c>
      <c r="V430" s="271">
        <v>0</v>
      </c>
      <c r="W430" s="271">
        <v>-146.93916511617007</v>
      </c>
      <c r="X430" s="271">
        <v>-33367.269421999998</v>
      </c>
      <c r="Y430" s="271">
        <v>-33505.569945000003</v>
      </c>
      <c r="Z430" s="271">
        <v>-138.30052300000534</v>
      </c>
      <c r="AA430" s="271">
        <v>8.638642116164732</v>
      </c>
      <c r="AB430" s="271">
        <v>-33367.269421999998</v>
      </c>
      <c r="AC430" s="271">
        <v>-33505.569945000003</v>
      </c>
      <c r="AD430" s="271">
        <v>-138.30052300000534</v>
      </c>
      <c r="AF430" s="271">
        <v>17238.156899075002</v>
      </c>
      <c r="AG430" s="402">
        <v>0</v>
      </c>
      <c r="AH430" s="402">
        <v>-33505.569945000003</v>
      </c>
      <c r="AI430" s="402">
        <v>-33505.569945000003</v>
      </c>
      <c r="AJ430" s="402">
        <v>-33505.569945000003</v>
      </c>
      <c r="AK430" s="402">
        <v>-30232.163027000002</v>
      </c>
      <c r="AL430" s="402">
        <v>-138.30052300000534</v>
      </c>
      <c r="AM430" s="403" t="s">
        <v>514</v>
      </c>
      <c r="AN430" s="45">
        <v>5</v>
      </c>
      <c r="AO430" s="45" t="s">
        <v>545</v>
      </c>
      <c r="AP430" s="45">
        <v>5</v>
      </c>
      <c r="AR430" s="412"/>
      <c r="AS430" s="176"/>
    </row>
    <row r="431" spans="1:233">
      <c r="A431" s="77">
        <v>1661</v>
      </c>
      <c r="B431" s="77">
        <v>872</v>
      </c>
      <c r="C431" s="77" t="s">
        <v>27</v>
      </c>
      <c r="D431" s="77" t="s">
        <v>28</v>
      </c>
      <c r="E431" s="77" t="s">
        <v>68</v>
      </c>
      <c r="F431" s="77" t="s">
        <v>200</v>
      </c>
      <c r="G431" s="77" t="s">
        <v>473</v>
      </c>
      <c r="H431" s="77" t="s">
        <v>482</v>
      </c>
      <c r="I431" s="77" t="s">
        <v>259</v>
      </c>
      <c r="J431" s="454" t="s">
        <v>469</v>
      </c>
      <c r="K431" s="410">
        <v>36952</v>
      </c>
      <c r="L431" s="410">
        <v>38778</v>
      </c>
      <c r="M431" s="77" t="s">
        <v>30</v>
      </c>
      <c r="N431" s="271">
        <v>10000000</v>
      </c>
      <c r="O431" s="271">
        <v>-4223.9187110000003</v>
      </c>
      <c r="P431" s="411">
        <v>0.97</v>
      </c>
      <c r="Q431" s="271">
        <v>69.191935999999998</v>
      </c>
      <c r="R431" s="271">
        <v>69.206136000000001</v>
      </c>
      <c r="S431" s="411">
        <v>1.4200000000002433E-2</v>
      </c>
      <c r="T431" s="271">
        <v>-59.979645696210277</v>
      </c>
      <c r="U431" s="271">
        <v>271.27342199999998</v>
      </c>
      <c r="V431" s="271">
        <v>0</v>
      </c>
      <c r="W431" s="271">
        <v>211.29377630378971</v>
      </c>
      <c r="X431" s="271">
        <v>127037.27075900001</v>
      </c>
      <c r="Y431" s="271">
        <v>127299.237593</v>
      </c>
      <c r="Z431" s="271">
        <v>261.96683399999165</v>
      </c>
      <c r="AA431" s="271">
        <v>50.673057696201937</v>
      </c>
      <c r="AB431" s="271">
        <v>127037.27075900001</v>
      </c>
      <c r="AC431" s="271">
        <v>127299.237593</v>
      </c>
      <c r="AD431" s="271">
        <v>261.96683399999165</v>
      </c>
      <c r="AF431" s="271">
        <v>-24319.211978582502</v>
      </c>
      <c r="AG431" s="402">
        <v>0</v>
      </c>
      <c r="AH431" s="402">
        <v>127299.237593</v>
      </c>
      <c r="AI431" s="402">
        <v>127299.237593</v>
      </c>
      <c r="AJ431" s="402">
        <v>127299.237593</v>
      </c>
      <c r="AK431" s="402">
        <v>116025.41514499999</v>
      </c>
      <c r="AL431" s="402">
        <v>261.96683399999165</v>
      </c>
      <c r="AM431" s="403" t="s">
        <v>514</v>
      </c>
      <c r="AN431" s="45">
        <v>6</v>
      </c>
      <c r="AO431" s="45" t="s">
        <v>545</v>
      </c>
      <c r="AP431" s="45">
        <v>6</v>
      </c>
      <c r="AR431" s="412"/>
      <c r="AS431" s="176"/>
    </row>
    <row r="432" spans="1:233">
      <c r="A432" s="77">
        <v>1662</v>
      </c>
      <c r="B432" s="77">
        <v>873</v>
      </c>
      <c r="C432" s="77" t="s">
        <v>27</v>
      </c>
      <c r="D432" s="77" t="s">
        <v>28</v>
      </c>
      <c r="E432" s="77" t="s">
        <v>538</v>
      </c>
      <c r="F432" s="77" t="s">
        <v>200</v>
      </c>
      <c r="G432" s="77" t="s">
        <v>474</v>
      </c>
      <c r="H432" s="77" t="s">
        <v>468</v>
      </c>
      <c r="I432" s="77" t="s">
        <v>264</v>
      </c>
      <c r="J432" s="454" t="s">
        <v>481</v>
      </c>
      <c r="K432" s="410">
        <v>36952</v>
      </c>
      <c r="L432" s="410">
        <v>38778</v>
      </c>
      <c r="M432" s="77" t="s">
        <v>30</v>
      </c>
      <c r="N432" s="271">
        <v>10000000</v>
      </c>
      <c r="O432" s="271">
        <v>-4243.5178139999998</v>
      </c>
      <c r="P432" s="411">
        <v>1.1000000000000001</v>
      </c>
      <c r="Q432" s="271">
        <v>91.021248999999997</v>
      </c>
      <c r="R432" s="271">
        <v>91.034473000000006</v>
      </c>
      <c r="S432" s="411">
        <v>1.3224000000008118E-2</v>
      </c>
      <c r="T432" s="271">
        <v>-56.116279572370445</v>
      </c>
      <c r="U432" s="271">
        <v>323.54143399999998</v>
      </c>
      <c r="V432" s="271">
        <v>0</v>
      </c>
      <c r="W432" s="271">
        <v>267.42515442762954</v>
      </c>
      <c r="X432" s="271">
        <v>89654.921142000007</v>
      </c>
      <c r="Y432" s="271">
        <v>89940.610346999994</v>
      </c>
      <c r="Z432" s="271">
        <v>285.68920499998785</v>
      </c>
      <c r="AA432" s="271">
        <v>18.264050572358315</v>
      </c>
      <c r="AB432" s="271">
        <v>89654.921142000007</v>
      </c>
      <c r="AC432" s="271">
        <v>89940.610346999994</v>
      </c>
      <c r="AD432" s="271">
        <v>285.68920499998785</v>
      </c>
      <c r="AF432" s="271">
        <v>-24432.053814105002</v>
      </c>
      <c r="AG432" s="402">
        <v>0</v>
      </c>
      <c r="AH432" s="402">
        <v>89940.610346999994</v>
      </c>
      <c r="AI432" s="402">
        <v>89940.610346999994</v>
      </c>
      <c r="AJ432" s="402">
        <v>89940.610346999994</v>
      </c>
      <c r="AK432" s="402">
        <v>99065.212016999998</v>
      </c>
      <c r="AL432" s="402">
        <v>285.68920499998785</v>
      </c>
      <c r="AM432" s="403" t="s">
        <v>514</v>
      </c>
      <c r="AN432" s="45">
        <v>6</v>
      </c>
      <c r="AO432" s="45" t="s">
        <v>545</v>
      </c>
      <c r="AP432" s="45">
        <v>6</v>
      </c>
      <c r="AR432" s="412"/>
      <c r="AS432" s="176"/>
    </row>
    <row r="433" spans="1:233">
      <c r="A433" s="77">
        <v>1663</v>
      </c>
      <c r="B433" s="77">
        <v>874</v>
      </c>
      <c r="C433" s="77" t="s">
        <v>27</v>
      </c>
      <c r="D433" s="77" t="s">
        <v>28</v>
      </c>
      <c r="E433" s="77" t="s">
        <v>539</v>
      </c>
      <c r="F433" s="77" t="s">
        <v>199</v>
      </c>
      <c r="G433" s="77" t="s">
        <v>477</v>
      </c>
      <c r="H433" s="77" t="s">
        <v>490</v>
      </c>
      <c r="I433" s="77" t="s">
        <v>31</v>
      </c>
      <c r="J433" s="454" t="s">
        <v>479</v>
      </c>
      <c r="K433" s="410">
        <v>36952</v>
      </c>
      <c r="L433" s="410">
        <v>38778</v>
      </c>
      <c r="M433" s="77" t="s">
        <v>30</v>
      </c>
      <c r="N433" s="271">
        <v>-10000000</v>
      </c>
      <c r="O433" s="271">
        <v>4183.4530759999998</v>
      </c>
      <c r="P433" s="411">
        <v>0.74</v>
      </c>
      <c r="Q433" s="271">
        <v>65.084922000000006</v>
      </c>
      <c r="R433" s="271">
        <v>65.102542999999997</v>
      </c>
      <c r="S433" s="411">
        <v>1.7620999999991227E-2</v>
      </c>
      <c r="T433" s="271">
        <v>73.716626652159292</v>
      </c>
      <c r="U433" s="271">
        <v>-246.24629400000001</v>
      </c>
      <c r="V433" s="271">
        <v>0</v>
      </c>
      <c r="W433" s="271">
        <v>-172.5296673478407</v>
      </c>
      <c r="X433" s="271">
        <v>-44561.744044999999</v>
      </c>
      <c r="Y433" s="271">
        <v>-44708.751607999999</v>
      </c>
      <c r="Z433" s="271">
        <v>-147.00756299999921</v>
      </c>
      <c r="AA433" s="271">
        <v>25.522104347841491</v>
      </c>
      <c r="AB433" s="271">
        <v>-44561.744044999999</v>
      </c>
      <c r="AC433" s="271">
        <v>-44708.751607999999</v>
      </c>
      <c r="AD433" s="271">
        <v>-147.00756299999921</v>
      </c>
      <c r="AF433" s="271">
        <v>30968.011395089998</v>
      </c>
      <c r="AG433" s="402">
        <v>0</v>
      </c>
      <c r="AH433" s="402">
        <v>-44708.751607999999</v>
      </c>
      <c r="AI433" s="402">
        <v>-44708.751607999999</v>
      </c>
      <c r="AJ433" s="402">
        <v>-44708.751607999999</v>
      </c>
      <c r="AK433" s="402">
        <v>-47043.822423999998</v>
      </c>
      <c r="AL433" s="402">
        <v>-147.00756299999921</v>
      </c>
      <c r="AM433" s="403" t="s">
        <v>514</v>
      </c>
      <c r="AN433" s="45">
        <v>7</v>
      </c>
      <c r="AO433" s="45" t="s">
        <v>545</v>
      </c>
      <c r="AP433" s="45">
        <v>7</v>
      </c>
      <c r="AR433" s="412"/>
      <c r="AS433" s="176"/>
    </row>
    <row r="434" spans="1:233">
      <c r="A434" s="77">
        <v>1664</v>
      </c>
      <c r="B434" s="77">
        <v>929</v>
      </c>
      <c r="C434" s="77" t="s">
        <v>27</v>
      </c>
      <c r="D434" s="77" t="s">
        <v>57</v>
      </c>
      <c r="E434" s="77" t="s">
        <v>2</v>
      </c>
      <c r="F434" s="77" t="s">
        <v>423</v>
      </c>
      <c r="G434" s="77" t="s">
        <v>467</v>
      </c>
      <c r="H434" s="77" t="s">
        <v>482</v>
      </c>
      <c r="I434" s="77" t="s">
        <v>3</v>
      </c>
      <c r="J434" s="454" t="s">
        <v>610</v>
      </c>
      <c r="K434" s="410">
        <v>36952</v>
      </c>
      <c r="L434" s="410">
        <v>38778</v>
      </c>
      <c r="M434" s="77" t="s">
        <v>30</v>
      </c>
      <c r="N434" s="271">
        <v>-150000000</v>
      </c>
      <c r="O434" s="271">
        <v>0</v>
      </c>
      <c r="P434" s="411">
        <v>0</v>
      </c>
      <c r="Q434" s="271">
        <v>0</v>
      </c>
      <c r="R434" s="271">
        <v>0</v>
      </c>
      <c r="S434" s="411">
        <v>0</v>
      </c>
      <c r="T434" s="271">
        <v>0</v>
      </c>
      <c r="U434" s="271">
        <v>0</v>
      </c>
      <c r="V434" s="271">
        <v>0</v>
      </c>
      <c r="W434" s="271">
        <v>0</v>
      </c>
      <c r="X434" s="271">
        <v>0</v>
      </c>
      <c r="Y434" s="271">
        <v>0</v>
      </c>
      <c r="Z434" s="271">
        <v>0</v>
      </c>
      <c r="AA434" s="271">
        <v>0</v>
      </c>
      <c r="AB434" s="271">
        <v>0</v>
      </c>
      <c r="AC434" s="271">
        <v>0</v>
      </c>
      <c r="AD434" s="271">
        <v>0</v>
      </c>
      <c r="AG434" s="402">
        <v>0</v>
      </c>
      <c r="AH434" s="402">
        <v>0</v>
      </c>
      <c r="AI434" s="402">
        <v>0</v>
      </c>
      <c r="AJ434" s="402">
        <v>0</v>
      </c>
      <c r="AK434" s="402">
        <v>0</v>
      </c>
      <c r="AL434" s="402">
        <v>0</v>
      </c>
      <c r="AM434" s="403" t="s">
        <v>514</v>
      </c>
      <c r="AN434" s="45" t="s">
        <v>545</v>
      </c>
      <c r="AO434" s="45" t="s">
        <v>545</v>
      </c>
      <c r="AP434" s="45" t="s">
        <v>545</v>
      </c>
      <c r="AR434" s="412"/>
      <c r="AS434" s="176"/>
      <c r="AV434" s="77"/>
      <c r="AW434" s="77"/>
      <c r="AX434" s="77"/>
      <c r="AY434" s="77"/>
      <c r="AZ434" s="77"/>
      <c r="BA434" s="77"/>
      <c r="BB434" s="77"/>
      <c r="BC434" s="77"/>
      <c r="BD434" s="77"/>
      <c r="BE434" s="77"/>
      <c r="BF434" s="77"/>
      <c r="BG434" s="77"/>
      <c r="BH434" s="77"/>
      <c r="BI434" s="77"/>
      <c r="BJ434" s="77"/>
      <c r="BK434" s="77"/>
      <c r="BL434" s="77"/>
      <c r="BM434" s="77"/>
      <c r="BN434" s="77"/>
      <c r="BO434" s="77"/>
      <c r="BP434" s="77"/>
      <c r="BQ434" s="77"/>
      <c r="BR434" s="77"/>
      <c r="BS434" s="77"/>
      <c r="BT434" s="77"/>
      <c r="BU434" s="77"/>
      <c r="BV434" s="77"/>
      <c r="BW434" s="77"/>
      <c r="BX434" s="77"/>
      <c r="BY434" s="77"/>
      <c r="BZ434" s="77"/>
      <c r="CA434" s="77"/>
      <c r="CB434" s="77"/>
      <c r="CC434" s="77"/>
      <c r="CD434" s="77"/>
      <c r="CE434" s="77"/>
      <c r="CF434" s="77"/>
      <c r="CG434" s="77"/>
      <c r="CH434" s="77"/>
      <c r="CI434" s="77"/>
      <c r="CJ434" s="77"/>
      <c r="CK434" s="77"/>
      <c r="CL434" s="77"/>
      <c r="CM434" s="77"/>
      <c r="CN434" s="77"/>
      <c r="CO434" s="77"/>
      <c r="CP434" s="77"/>
      <c r="CQ434" s="77"/>
      <c r="CR434" s="77"/>
      <c r="CS434" s="77"/>
      <c r="CT434" s="77"/>
      <c r="CU434" s="77"/>
      <c r="CV434" s="77"/>
      <c r="CW434" s="77"/>
      <c r="CX434" s="77"/>
      <c r="CY434" s="77"/>
      <c r="CZ434" s="77"/>
      <c r="DA434" s="77"/>
      <c r="DB434" s="77"/>
      <c r="DC434" s="77"/>
      <c r="DD434" s="77"/>
      <c r="DE434" s="77"/>
      <c r="DF434" s="77"/>
      <c r="DG434" s="77"/>
      <c r="DH434" s="77"/>
      <c r="DI434" s="77"/>
      <c r="DJ434" s="77"/>
      <c r="DK434" s="77"/>
      <c r="DL434" s="77"/>
      <c r="DM434" s="77"/>
      <c r="DN434" s="77"/>
      <c r="DO434" s="77"/>
      <c r="DP434" s="77"/>
      <c r="DQ434" s="77"/>
      <c r="DR434" s="77"/>
      <c r="DS434" s="77"/>
      <c r="DT434" s="77"/>
      <c r="DU434" s="77"/>
      <c r="DV434" s="77"/>
      <c r="DW434" s="77"/>
      <c r="DX434" s="77"/>
      <c r="DY434" s="77"/>
      <c r="DZ434" s="77"/>
      <c r="EA434" s="77"/>
      <c r="EB434" s="77"/>
      <c r="EC434" s="77"/>
      <c r="ED434" s="77"/>
      <c r="EE434" s="77"/>
      <c r="EF434" s="77"/>
      <c r="EG434" s="77"/>
      <c r="EH434" s="77"/>
      <c r="EI434" s="77"/>
      <c r="EJ434" s="77"/>
      <c r="EK434" s="77"/>
      <c r="EL434" s="77"/>
      <c r="EM434" s="77"/>
      <c r="EN434" s="77"/>
      <c r="EO434" s="77"/>
      <c r="EP434" s="77"/>
      <c r="EQ434" s="77"/>
      <c r="ER434" s="77"/>
      <c r="ES434" s="77"/>
      <c r="ET434" s="77"/>
      <c r="EU434" s="77"/>
      <c r="EV434" s="77"/>
      <c r="EW434" s="77"/>
      <c r="EX434" s="77"/>
      <c r="EY434" s="77"/>
      <c r="EZ434" s="77"/>
      <c r="FA434" s="77"/>
      <c r="FB434" s="77"/>
      <c r="FC434" s="77"/>
      <c r="FD434" s="77"/>
      <c r="FE434" s="77"/>
      <c r="FF434" s="77"/>
      <c r="FG434" s="77"/>
      <c r="FH434" s="77"/>
      <c r="FI434" s="77"/>
      <c r="FJ434" s="77"/>
      <c r="FK434" s="77"/>
      <c r="FL434" s="77"/>
      <c r="FM434" s="77"/>
      <c r="FN434" s="77"/>
      <c r="FO434" s="77"/>
      <c r="FP434" s="77"/>
      <c r="FQ434" s="77"/>
      <c r="FR434" s="77"/>
      <c r="FS434" s="77"/>
      <c r="FT434" s="77"/>
      <c r="FU434" s="77"/>
      <c r="FV434" s="77"/>
      <c r="FW434" s="77"/>
      <c r="FX434" s="77"/>
      <c r="FY434" s="77"/>
      <c r="FZ434" s="77"/>
      <c r="GA434" s="77"/>
      <c r="GB434" s="77"/>
      <c r="GC434" s="77"/>
      <c r="GD434" s="77"/>
      <c r="GE434" s="77"/>
      <c r="GF434" s="77"/>
      <c r="GG434" s="77"/>
      <c r="GH434" s="77"/>
      <c r="GI434" s="77"/>
      <c r="GJ434" s="77"/>
      <c r="GK434" s="77"/>
      <c r="GL434" s="77"/>
      <c r="GM434" s="77"/>
      <c r="GN434" s="77"/>
      <c r="GO434" s="77"/>
      <c r="GP434" s="77"/>
      <c r="GQ434" s="77"/>
      <c r="GR434" s="77"/>
      <c r="GS434" s="77"/>
      <c r="GT434" s="77"/>
      <c r="GU434" s="77"/>
      <c r="GV434" s="77"/>
      <c r="GW434" s="77"/>
      <c r="GX434" s="77"/>
      <c r="GY434" s="77"/>
      <c r="GZ434" s="77"/>
      <c r="HA434" s="77"/>
      <c r="HB434" s="77"/>
      <c r="HC434" s="77"/>
      <c r="HD434" s="77"/>
      <c r="HE434" s="77"/>
      <c r="HF434" s="77"/>
      <c r="HG434" s="77"/>
      <c r="HH434" s="77"/>
      <c r="HI434" s="77"/>
      <c r="HJ434" s="77"/>
      <c r="HK434" s="77"/>
      <c r="HL434" s="77"/>
      <c r="HM434" s="77"/>
      <c r="HN434" s="77"/>
      <c r="HO434" s="77"/>
      <c r="HP434" s="77"/>
      <c r="HQ434" s="77"/>
      <c r="HR434" s="77"/>
      <c r="HS434" s="77"/>
      <c r="HT434" s="77"/>
      <c r="HU434" s="77"/>
      <c r="HV434" s="77"/>
      <c r="HW434" s="77"/>
      <c r="HX434" s="77"/>
      <c r="HY434" s="77"/>
    </row>
    <row r="435" spans="1:233">
      <c r="A435" s="77">
        <v>1665</v>
      </c>
      <c r="B435" s="77">
        <v>930</v>
      </c>
      <c r="C435" s="77" t="s">
        <v>27</v>
      </c>
      <c r="D435" s="77" t="s">
        <v>54</v>
      </c>
      <c r="E435" s="77" t="s">
        <v>2</v>
      </c>
      <c r="F435" s="77" t="s">
        <v>423</v>
      </c>
      <c r="G435" s="77" t="s">
        <v>467</v>
      </c>
      <c r="H435" s="77" t="s">
        <v>482</v>
      </c>
      <c r="I435" s="77" t="s">
        <v>279</v>
      </c>
      <c r="J435" s="454" t="s">
        <v>610</v>
      </c>
      <c r="K435" s="410">
        <v>36952</v>
      </c>
      <c r="L435" s="410">
        <v>38778</v>
      </c>
      <c r="M435" s="77" t="s">
        <v>30</v>
      </c>
      <c r="N435" s="271">
        <v>150000000</v>
      </c>
      <c r="O435" s="271">
        <v>0</v>
      </c>
      <c r="P435" s="411">
        <v>0</v>
      </c>
      <c r="Q435" s="271">
        <v>0</v>
      </c>
      <c r="R435" s="271">
        <v>0</v>
      </c>
      <c r="S435" s="411">
        <v>0</v>
      </c>
      <c r="T435" s="271">
        <v>0</v>
      </c>
      <c r="U435" s="271">
        <v>0</v>
      </c>
      <c r="V435" s="271">
        <v>0</v>
      </c>
      <c r="W435" s="271">
        <v>0</v>
      </c>
      <c r="X435" s="271">
        <v>0</v>
      </c>
      <c r="Y435" s="271">
        <v>0</v>
      </c>
      <c r="Z435" s="271">
        <v>0</v>
      </c>
      <c r="AA435" s="271">
        <v>0</v>
      </c>
      <c r="AB435" s="271">
        <v>0</v>
      </c>
      <c r="AC435" s="271">
        <v>0</v>
      </c>
      <c r="AD435" s="271">
        <v>0</v>
      </c>
      <c r="AG435" s="402">
        <v>0</v>
      </c>
      <c r="AH435" s="402">
        <v>0</v>
      </c>
      <c r="AI435" s="402">
        <v>0</v>
      </c>
      <c r="AJ435" s="402">
        <v>0</v>
      </c>
      <c r="AK435" s="402">
        <v>0</v>
      </c>
      <c r="AL435" s="402">
        <v>0</v>
      </c>
      <c r="AM435" s="403" t="s">
        <v>514</v>
      </c>
      <c r="AN435" s="45" t="s">
        <v>545</v>
      </c>
      <c r="AO435" s="45" t="s">
        <v>545</v>
      </c>
      <c r="AP435" s="45" t="s">
        <v>545</v>
      </c>
      <c r="AR435" s="412"/>
      <c r="AS435" s="176"/>
      <c r="AV435" s="77"/>
      <c r="AW435" s="77"/>
      <c r="AX435" s="77"/>
      <c r="AY435" s="77"/>
      <c r="AZ435" s="77"/>
      <c r="BA435" s="77"/>
      <c r="BB435" s="77"/>
      <c r="BC435" s="77"/>
      <c r="BD435" s="77"/>
      <c r="BE435" s="77"/>
      <c r="BF435" s="77"/>
      <c r="BG435" s="77"/>
      <c r="BH435" s="77"/>
      <c r="BI435" s="77"/>
      <c r="BJ435" s="77"/>
      <c r="BK435" s="77"/>
      <c r="BL435" s="77"/>
      <c r="BM435" s="77"/>
      <c r="BN435" s="77"/>
      <c r="BO435" s="77"/>
      <c r="BP435" s="77"/>
      <c r="BQ435" s="77"/>
      <c r="BR435" s="77"/>
      <c r="BS435" s="77"/>
      <c r="BT435" s="77"/>
      <c r="BU435" s="77"/>
      <c r="BV435" s="77"/>
      <c r="BW435" s="77"/>
      <c r="BX435" s="77"/>
      <c r="BY435" s="77"/>
      <c r="BZ435" s="77"/>
      <c r="CA435" s="77"/>
      <c r="CB435" s="77"/>
      <c r="CC435" s="77"/>
      <c r="CD435" s="77"/>
      <c r="CE435" s="77"/>
      <c r="CF435" s="77"/>
      <c r="CG435" s="77"/>
      <c r="CH435" s="77"/>
      <c r="CI435" s="77"/>
      <c r="CJ435" s="77"/>
      <c r="CK435" s="77"/>
      <c r="CL435" s="77"/>
      <c r="CM435" s="77"/>
      <c r="CN435" s="77"/>
      <c r="CO435" s="77"/>
      <c r="CP435" s="77"/>
      <c r="CQ435" s="77"/>
      <c r="CR435" s="77"/>
      <c r="CS435" s="77"/>
      <c r="CT435" s="77"/>
      <c r="CU435" s="77"/>
      <c r="CV435" s="77"/>
      <c r="CW435" s="77"/>
      <c r="CX435" s="77"/>
      <c r="CY435" s="77"/>
      <c r="CZ435" s="77"/>
      <c r="DA435" s="77"/>
      <c r="DB435" s="77"/>
      <c r="DC435" s="77"/>
      <c r="DD435" s="77"/>
      <c r="DE435" s="77"/>
      <c r="DF435" s="77"/>
      <c r="DG435" s="77"/>
      <c r="DH435" s="77"/>
      <c r="DI435" s="77"/>
      <c r="DJ435" s="77"/>
      <c r="DK435" s="77"/>
      <c r="DL435" s="77"/>
      <c r="DM435" s="77"/>
      <c r="DN435" s="77"/>
      <c r="DO435" s="77"/>
      <c r="DP435" s="77"/>
      <c r="DQ435" s="77"/>
      <c r="DR435" s="77"/>
      <c r="DS435" s="77"/>
      <c r="DT435" s="77"/>
      <c r="DU435" s="77"/>
      <c r="DV435" s="77"/>
      <c r="DW435" s="77"/>
      <c r="DX435" s="77"/>
      <c r="DY435" s="77"/>
      <c r="DZ435" s="77"/>
      <c r="EA435" s="77"/>
      <c r="EB435" s="77"/>
      <c r="EC435" s="77"/>
      <c r="ED435" s="77"/>
      <c r="EE435" s="77"/>
      <c r="EF435" s="77"/>
      <c r="EG435" s="77"/>
      <c r="EH435" s="77"/>
      <c r="EI435" s="77"/>
      <c r="EJ435" s="77"/>
      <c r="EK435" s="77"/>
      <c r="EL435" s="77"/>
      <c r="EM435" s="77"/>
      <c r="EN435" s="77"/>
      <c r="EO435" s="77"/>
      <c r="EP435" s="77"/>
      <c r="EQ435" s="77"/>
      <c r="ER435" s="77"/>
      <c r="ES435" s="77"/>
      <c r="ET435" s="77"/>
      <c r="EU435" s="77"/>
      <c r="EV435" s="77"/>
      <c r="EW435" s="77"/>
      <c r="EX435" s="77"/>
      <c r="EY435" s="77"/>
      <c r="EZ435" s="77"/>
      <c r="FA435" s="77"/>
      <c r="FB435" s="77"/>
      <c r="FC435" s="77"/>
      <c r="FD435" s="77"/>
      <c r="FE435" s="77"/>
      <c r="FF435" s="77"/>
      <c r="FG435" s="77"/>
      <c r="FH435" s="77"/>
      <c r="FI435" s="77"/>
      <c r="FJ435" s="77"/>
      <c r="FK435" s="77"/>
      <c r="FL435" s="77"/>
      <c r="FM435" s="77"/>
      <c r="FN435" s="77"/>
      <c r="FO435" s="77"/>
      <c r="FP435" s="77"/>
      <c r="FQ435" s="77"/>
      <c r="FR435" s="77"/>
      <c r="FS435" s="77"/>
      <c r="FT435" s="77"/>
      <c r="FU435" s="77"/>
      <c r="FV435" s="77"/>
      <c r="FW435" s="77"/>
      <c r="FX435" s="77"/>
      <c r="FY435" s="77"/>
      <c r="FZ435" s="77"/>
      <c r="GA435" s="77"/>
      <c r="GB435" s="77"/>
      <c r="GC435" s="77"/>
      <c r="GD435" s="77"/>
      <c r="GE435" s="77"/>
      <c r="GF435" s="77"/>
      <c r="GG435" s="77"/>
      <c r="GH435" s="77"/>
      <c r="GI435" s="77"/>
      <c r="GJ435" s="77"/>
      <c r="GK435" s="77"/>
      <c r="GL435" s="77"/>
      <c r="GM435" s="77"/>
      <c r="GN435" s="77"/>
      <c r="GO435" s="77"/>
      <c r="GP435" s="77"/>
      <c r="GQ435" s="77"/>
      <c r="GR435" s="77"/>
      <c r="GS435" s="77"/>
      <c r="GT435" s="77"/>
      <c r="GU435" s="77"/>
      <c r="GV435" s="77"/>
      <c r="GW435" s="77"/>
      <c r="GX435" s="77"/>
      <c r="GY435" s="77"/>
      <c r="GZ435" s="77"/>
      <c r="HA435" s="77"/>
      <c r="HB435" s="77"/>
      <c r="HC435" s="77"/>
      <c r="HD435" s="77"/>
      <c r="HE435" s="77"/>
      <c r="HF435" s="77"/>
      <c r="HG435" s="77"/>
      <c r="HH435" s="77"/>
      <c r="HI435" s="77"/>
      <c r="HJ435" s="77"/>
      <c r="HK435" s="77"/>
      <c r="HL435" s="77"/>
      <c r="HM435" s="77"/>
      <c r="HN435" s="77"/>
      <c r="HO435" s="77"/>
      <c r="HP435" s="77"/>
      <c r="HQ435" s="77"/>
      <c r="HR435" s="77"/>
      <c r="HS435" s="77"/>
      <c r="HT435" s="77"/>
      <c r="HU435" s="77"/>
      <c r="HV435" s="77"/>
      <c r="HW435" s="77"/>
      <c r="HX435" s="77"/>
      <c r="HY435" s="77"/>
    </row>
    <row r="436" spans="1:233">
      <c r="A436" s="77">
        <v>1666</v>
      </c>
      <c r="B436" s="77">
        <v>931</v>
      </c>
      <c r="C436" s="77" t="s">
        <v>27</v>
      </c>
      <c r="D436" s="77" t="s">
        <v>59</v>
      </c>
      <c r="E436" s="77" t="s">
        <v>2</v>
      </c>
      <c r="F436" s="77" t="s">
        <v>423</v>
      </c>
      <c r="G436" s="77" t="s">
        <v>467</v>
      </c>
      <c r="H436" s="77" t="s">
        <v>482</v>
      </c>
      <c r="I436" s="77" t="s">
        <v>277</v>
      </c>
      <c r="J436" s="454" t="s">
        <v>610</v>
      </c>
      <c r="K436" s="410">
        <v>36952</v>
      </c>
      <c r="L436" s="410">
        <v>38778</v>
      </c>
      <c r="M436" s="77" t="s">
        <v>30</v>
      </c>
      <c r="N436" s="271">
        <v>-150000000</v>
      </c>
      <c r="O436" s="271">
        <v>0</v>
      </c>
      <c r="P436" s="411">
        <v>0</v>
      </c>
      <c r="Q436" s="271">
        <v>0</v>
      </c>
      <c r="R436" s="271">
        <v>0</v>
      </c>
      <c r="S436" s="411">
        <v>0</v>
      </c>
      <c r="T436" s="271">
        <v>0</v>
      </c>
      <c r="U436" s="271">
        <v>0</v>
      </c>
      <c r="V436" s="271">
        <v>0</v>
      </c>
      <c r="W436" s="271">
        <v>0</v>
      </c>
      <c r="X436" s="271">
        <v>0</v>
      </c>
      <c r="Y436" s="271">
        <v>0</v>
      </c>
      <c r="Z436" s="271">
        <v>0</v>
      </c>
      <c r="AA436" s="271">
        <v>0</v>
      </c>
      <c r="AB436" s="271">
        <v>0</v>
      </c>
      <c r="AC436" s="271">
        <v>0</v>
      </c>
      <c r="AD436" s="271">
        <v>0</v>
      </c>
      <c r="AG436" s="402">
        <v>0</v>
      </c>
      <c r="AH436" s="402">
        <v>0</v>
      </c>
      <c r="AI436" s="402">
        <v>0</v>
      </c>
      <c r="AJ436" s="402">
        <v>0</v>
      </c>
      <c r="AK436" s="402">
        <v>0</v>
      </c>
      <c r="AL436" s="402">
        <v>0</v>
      </c>
      <c r="AM436" s="403" t="s">
        <v>514</v>
      </c>
      <c r="AN436" s="45" t="s">
        <v>545</v>
      </c>
      <c r="AO436" s="45" t="s">
        <v>545</v>
      </c>
      <c r="AP436" s="45" t="s">
        <v>545</v>
      </c>
      <c r="AR436" s="412"/>
      <c r="AS436" s="176"/>
    </row>
    <row r="437" spans="1:233" s="54" customFormat="1">
      <c r="A437" s="77">
        <v>1667</v>
      </c>
      <c r="B437" s="77">
        <v>877</v>
      </c>
      <c r="C437" s="77" t="s">
        <v>27</v>
      </c>
      <c r="D437" s="77" t="s">
        <v>28</v>
      </c>
      <c r="E437" s="77" t="s">
        <v>553</v>
      </c>
      <c r="F437" s="77" t="s">
        <v>201</v>
      </c>
      <c r="G437" s="77" t="s">
        <v>467</v>
      </c>
      <c r="H437" s="77" t="s">
        <v>472</v>
      </c>
      <c r="I437" s="77" t="s">
        <v>554</v>
      </c>
      <c r="J437" s="454" t="s">
        <v>479</v>
      </c>
      <c r="K437" s="410">
        <v>36956</v>
      </c>
      <c r="L437" s="410">
        <v>38764</v>
      </c>
      <c r="M437" s="77" t="s">
        <v>30</v>
      </c>
      <c r="N437" s="271">
        <v>-10000000</v>
      </c>
      <c r="O437" s="271">
        <v>4143.9876020000002</v>
      </c>
      <c r="P437" s="411">
        <v>0.52</v>
      </c>
      <c r="Q437" s="271">
        <v>51.693730000000002</v>
      </c>
      <c r="R437" s="271">
        <v>51.703246</v>
      </c>
      <c r="S437" s="411">
        <v>9.5159999999978595E-3</v>
      </c>
      <c r="T437" s="271">
        <v>39.43418602062313</v>
      </c>
      <c r="U437" s="271">
        <v>-206.44135499999999</v>
      </c>
      <c r="V437" s="271">
        <v>0</v>
      </c>
      <c r="W437" s="271">
        <v>-167.00716897937684</v>
      </c>
      <c r="X437" s="271">
        <v>-5202.345824</v>
      </c>
      <c r="Y437" s="271">
        <v>-5306.7527659999996</v>
      </c>
      <c r="Z437" s="271">
        <v>-104.40694199999962</v>
      </c>
      <c r="AA437" s="271">
        <v>62.600226979377226</v>
      </c>
      <c r="AB437" s="271">
        <v>-5202.345824</v>
      </c>
      <c r="AC437" s="271">
        <v>-5306.7527659999996</v>
      </c>
      <c r="AD437" s="271">
        <v>-104.40694199999962</v>
      </c>
      <c r="AE437" s="271"/>
      <c r="AF437" s="271">
        <v>29994.182263276005</v>
      </c>
      <c r="AG437" s="402">
        <v>0</v>
      </c>
      <c r="AH437" s="402">
        <v>-5306.7527659999996</v>
      </c>
      <c r="AI437" s="402">
        <v>-5306.7527659999996</v>
      </c>
      <c r="AJ437" s="402">
        <v>-5306.7527659999996</v>
      </c>
      <c r="AK437" s="402">
        <v>-5306.7527659999996</v>
      </c>
      <c r="AL437" s="402">
        <v>-104.40694199999962</v>
      </c>
      <c r="AM437" s="403" t="s">
        <v>514</v>
      </c>
      <c r="AN437" s="45">
        <v>8</v>
      </c>
      <c r="AO437" s="45" t="s">
        <v>545</v>
      </c>
      <c r="AP437" s="45">
        <v>8</v>
      </c>
      <c r="AR437" s="487"/>
      <c r="AS437" s="485"/>
    </row>
    <row r="438" spans="1:233" s="54" customFormat="1">
      <c r="A438" s="77">
        <v>1668</v>
      </c>
      <c r="B438" s="77">
        <v>875</v>
      </c>
      <c r="C438" s="77" t="s">
        <v>27</v>
      </c>
      <c r="D438" s="77" t="s">
        <v>28</v>
      </c>
      <c r="E438" s="77" t="s">
        <v>539</v>
      </c>
      <c r="F438" s="77" t="s">
        <v>199</v>
      </c>
      <c r="G438" s="77" t="s">
        <v>477</v>
      </c>
      <c r="H438" s="77" t="s">
        <v>490</v>
      </c>
      <c r="I438" s="77" t="s">
        <v>259</v>
      </c>
      <c r="J438" s="454" t="s">
        <v>479</v>
      </c>
      <c r="K438" s="410">
        <v>36955</v>
      </c>
      <c r="L438" s="410">
        <v>38781</v>
      </c>
      <c r="M438" s="77" t="s">
        <v>30</v>
      </c>
      <c r="N438" s="271">
        <v>-10000000</v>
      </c>
      <c r="O438" s="271">
        <v>4185.1764400000002</v>
      </c>
      <c r="P438" s="411">
        <v>0.71</v>
      </c>
      <c r="Q438" s="271">
        <v>65.127071000000001</v>
      </c>
      <c r="R438" s="271">
        <v>65.144426999999993</v>
      </c>
      <c r="S438" s="411">
        <v>1.7355999999992378E-2</v>
      </c>
      <c r="T438" s="271">
        <v>72.637922292608096</v>
      </c>
      <c r="U438" s="271">
        <v>-245.005019</v>
      </c>
      <c r="V438" s="271">
        <v>0</v>
      </c>
      <c r="W438" s="271">
        <v>-172.36709670739191</v>
      </c>
      <c r="X438" s="271">
        <v>-30714.333613999999</v>
      </c>
      <c r="Y438" s="271">
        <v>-30848.254652</v>
      </c>
      <c r="Z438" s="271">
        <v>-133.92103800000041</v>
      </c>
      <c r="AA438" s="271">
        <v>38.446058707391501</v>
      </c>
      <c r="AB438" s="271">
        <v>-30714.333613999999</v>
      </c>
      <c r="AC438" s="271">
        <v>-30848.254652</v>
      </c>
      <c r="AD438" s="271">
        <v>-133.92103800000041</v>
      </c>
      <c r="AE438" s="271"/>
      <c r="AF438" s="271">
        <v>30980.768597100003</v>
      </c>
      <c r="AG438" s="402">
        <v>0</v>
      </c>
      <c r="AH438" s="402">
        <v>-30848.254652</v>
      </c>
      <c r="AI438" s="402">
        <v>-30848.254652</v>
      </c>
      <c r="AJ438" s="402">
        <v>-30848.254652</v>
      </c>
      <c r="AK438" s="402">
        <v>-30848.254652</v>
      </c>
      <c r="AL438" s="402">
        <v>-133.92103800000041</v>
      </c>
      <c r="AM438" s="403" t="s">
        <v>514</v>
      </c>
      <c r="AN438" s="45">
        <v>7</v>
      </c>
      <c r="AO438" s="45" t="s">
        <v>545</v>
      </c>
      <c r="AP438" s="45">
        <v>7</v>
      </c>
      <c r="AR438" s="487"/>
      <c r="AS438" s="485"/>
    </row>
    <row r="439" spans="1:233" s="54" customFormat="1">
      <c r="A439" s="77">
        <v>1669</v>
      </c>
      <c r="B439" s="77">
        <v>876</v>
      </c>
      <c r="C439" s="77" t="s">
        <v>27</v>
      </c>
      <c r="D439" s="77" t="s">
        <v>28</v>
      </c>
      <c r="E439" s="77" t="s">
        <v>71</v>
      </c>
      <c r="F439" s="77" t="s">
        <v>200</v>
      </c>
      <c r="G439" s="77" t="s">
        <v>474</v>
      </c>
      <c r="H439" s="77" t="s">
        <v>468</v>
      </c>
      <c r="I439" s="77" t="s">
        <v>286</v>
      </c>
      <c r="J439" s="454" t="s">
        <v>470</v>
      </c>
      <c r="K439" s="410">
        <v>36957</v>
      </c>
      <c r="L439" s="410">
        <v>38783</v>
      </c>
      <c r="M439" s="77" t="s">
        <v>30</v>
      </c>
      <c r="N439" s="271">
        <v>10000000</v>
      </c>
      <c r="O439" s="271">
        <v>-4207.1076629999998</v>
      </c>
      <c r="P439" s="411">
        <v>0.79</v>
      </c>
      <c r="Q439" s="271">
        <v>83.767309999999995</v>
      </c>
      <c r="R439" s="271">
        <v>83.782911999999996</v>
      </c>
      <c r="S439" s="411">
        <v>1.5602000000001226E-2</v>
      </c>
      <c r="T439" s="271">
        <v>-65.63929375813116</v>
      </c>
      <c r="U439" s="271">
        <v>345.07984299999998</v>
      </c>
      <c r="V439" s="271">
        <v>0</v>
      </c>
      <c r="W439" s="271">
        <v>279.44054924186884</v>
      </c>
      <c r="X439" s="271">
        <v>-14591.917539</v>
      </c>
      <c r="Y439" s="271">
        <v>-14448.161985999999</v>
      </c>
      <c r="Z439" s="271">
        <v>143.75555300000087</v>
      </c>
      <c r="AA439" s="271">
        <v>-135.68499624186796</v>
      </c>
      <c r="AB439" s="271">
        <v>-14591.917539</v>
      </c>
      <c r="AC439" s="271">
        <v>-14448.161985999999</v>
      </c>
      <c r="AD439" s="271">
        <v>143.75555300000087</v>
      </c>
      <c r="AE439" s="271"/>
      <c r="AF439" s="271">
        <v>-24222.422369722499</v>
      </c>
      <c r="AG439" s="402">
        <v>0</v>
      </c>
      <c r="AH439" s="402">
        <v>-14448.161985999999</v>
      </c>
      <c r="AI439" s="402">
        <v>-14448.161985999999</v>
      </c>
      <c r="AJ439" s="402">
        <v>-14448.161985999999</v>
      </c>
      <c r="AK439" s="402">
        <v>-14448.161985999999</v>
      </c>
      <c r="AL439" s="402">
        <v>143.75555300000087</v>
      </c>
      <c r="AM439" s="403" t="s">
        <v>514</v>
      </c>
      <c r="AN439" s="45">
        <v>6</v>
      </c>
      <c r="AO439" s="45" t="s">
        <v>545</v>
      </c>
      <c r="AP439" s="45">
        <v>6</v>
      </c>
      <c r="AR439" s="487"/>
      <c r="AS439" s="485"/>
    </row>
    <row r="440" spans="1:233" s="54" customFormat="1">
      <c r="A440" s="77">
        <v>1670</v>
      </c>
      <c r="B440" s="77">
        <v>878</v>
      </c>
      <c r="C440" s="77" t="s">
        <v>27</v>
      </c>
      <c r="D440" s="77" t="s">
        <v>28</v>
      </c>
      <c r="E440" s="77" t="s">
        <v>53</v>
      </c>
      <c r="F440" s="77" t="s">
        <v>199</v>
      </c>
      <c r="G440" s="77" t="s">
        <v>473</v>
      </c>
      <c r="H440" s="77" t="s">
        <v>468</v>
      </c>
      <c r="I440" s="77" t="s">
        <v>259</v>
      </c>
      <c r="J440" s="454" t="s">
        <v>475</v>
      </c>
      <c r="K440" s="410">
        <v>36957</v>
      </c>
      <c r="L440" s="410">
        <v>38783</v>
      </c>
      <c r="M440" s="77" t="s">
        <v>30</v>
      </c>
      <c r="N440" s="271">
        <v>10000000</v>
      </c>
      <c r="O440" s="271">
        <v>-4290.8490330000004</v>
      </c>
      <c r="P440" s="411">
        <v>1.615</v>
      </c>
      <c r="Q440" s="271">
        <v>154.60207600000001</v>
      </c>
      <c r="R440" s="271">
        <v>154.63043099999999</v>
      </c>
      <c r="S440" s="411">
        <v>2.8354999999976371E-2</v>
      </c>
      <c r="T440" s="271">
        <v>-121.66702433061363</v>
      </c>
      <c r="U440" s="271">
        <v>491.20952799999998</v>
      </c>
      <c r="V440" s="271">
        <v>0</v>
      </c>
      <c r="W440" s="271">
        <v>369.54250366938635</v>
      </c>
      <c r="X440" s="271">
        <v>40282.015832999998</v>
      </c>
      <c r="Y440" s="271">
        <v>40625.527213000001</v>
      </c>
      <c r="Z440" s="271">
        <v>343.51138000000356</v>
      </c>
      <c r="AA440" s="271">
        <v>-26.031123669382794</v>
      </c>
      <c r="AB440" s="271">
        <v>40282.015832999998</v>
      </c>
      <c r="AC440" s="271">
        <v>40625.527213000001</v>
      </c>
      <c r="AD440" s="271">
        <v>343.51138000000356</v>
      </c>
      <c r="AE440" s="271"/>
      <c r="AF440" s="271">
        <v>-31763.009966782502</v>
      </c>
      <c r="AG440" s="402">
        <v>0</v>
      </c>
      <c r="AH440" s="402">
        <v>40625.527213000001</v>
      </c>
      <c r="AI440" s="402">
        <v>40625.527213000001</v>
      </c>
      <c r="AJ440" s="402">
        <v>40625.527213000001</v>
      </c>
      <c r="AK440" s="402">
        <v>40625.527213000001</v>
      </c>
      <c r="AL440" s="402">
        <v>343.51138000000356</v>
      </c>
      <c r="AM440" s="403" t="s">
        <v>514</v>
      </c>
      <c r="AN440" s="45">
        <v>7</v>
      </c>
      <c r="AO440" s="45" t="s">
        <v>545</v>
      </c>
      <c r="AP440" s="45">
        <v>7</v>
      </c>
      <c r="AR440" s="487"/>
      <c r="AS440" s="485"/>
    </row>
    <row r="441" spans="1:233" s="54" customFormat="1">
      <c r="A441" s="77">
        <v>1671</v>
      </c>
      <c r="B441" s="77">
        <v>879</v>
      </c>
      <c r="C441" s="77" t="s">
        <v>27</v>
      </c>
      <c r="D441" s="77" t="s">
        <v>28</v>
      </c>
      <c r="E441" s="77" t="s">
        <v>53</v>
      </c>
      <c r="F441" s="77" t="s">
        <v>199</v>
      </c>
      <c r="G441" s="77" t="s">
        <v>473</v>
      </c>
      <c r="H441" s="77" t="s">
        <v>468</v>
      </c>
      <c r="I441" s="77" t="s">
        <v>259</v>
      </c>
      <c r="J441" s="454" t="s">
        <v>475</v>
      </c>
      <c r="K441" s="410">
        <v>36957</v>
      </c>
      <c r="L441" s="410">
        <v>38783</v>
      </c>
      <c r="M441" s="77" t="s">
        <v>30</v>
      </c>
      <c r="N441" s="271">
        <v>5000000</v>
      </c>
      <c r="O441" s="271">
        <v>-2151.7902610000001</v>
      </c>
      <c r="P441" s="411">
        <v>1.7</v>
      </c>
      <c r="Q441" s="271">
        <v>154.60207600000001</v>
      </c>
      <c r="R441" s="271">
        <v>154.63043099999999</v>
      </c>
      <c r="S441" s="411">
        <v>2.8354999999976371E-2</v>
      </c>
      <c r="T441" s="271">
        <v>-61.014012850604161</v>
      </c>
      <c r="U441" s="271">
        <v>249.46696600000001</v>
      </c>
      <c r="V441" s="271">
        <v>0</v>
      </c>
      <c r="W441" s="271">
        <v>188.45295314939585</v>
      </c>
      <c r="X441" s="271">
        <v>38084.270213999996</v>
      </c>
      <c r="Y441" s="271">
        <v>38275.728346999997</v>
      </c>
      <c r="Z441" s="271">
        <v>191.45813300000009</v>
      </c>
      <c r="AA441" s="271">
        <v>3.005179850604236</v>
      </c>
      <c r="AB441" s="271">
        <v>38084.270213999996</v>
      </c>
      <c r="AC441" s="271">
        <v>38275.728346999997</v>
      </c>
      <c r="AD441" s="271">
        <v>191.45813300000009</v>
      </c>
      <c r="AE441" s="271"/>
      <c r="AF441" s="271">
        <v>-15928.627407052501</v>
      </c>
      <c r="AG441" s="402">
        <v>0</v>
      </c>
      <c r="AH441" s="402">
        <v>38275.728346999997</v>
      </c>
      <c r="AI441" s="402">
        <v>38275.728346999997</v>
      </c>
      <c r="AJ441" s="402">
        <v>38275.728346999997</v>
      </c>
      <c r="AK441" s="402">
        <v>38275.728346999997</v>
      </c>
      <c r="AL441" s="402">
        <v>191.45813300000009</v>
      </c>
      <c r="AM441" s="403" t="s">
        <v>514</v>
      </c>
      <c r="AN441" s="45">
        <v>7</v>
      </c>
      <c r="AO441" s="45" t="s">
        <v>545</v>
      </c>
      <c r="AP441" s="45">
        <v>7</v>
      </c>
      <c r="AR441" s="487"/>
      <c r="AS441" s="485"/>
    </row>
    <row r="442" spans="1:233" s="54" customFormat="1">
      <c r="A442" s="77">
        <v>1672</v>
      </c>
      <c r="B442" s="77">
        <v>880</v>
      </c>
      <c r="C442" s="77" t="s">
        <v>27</v>
      </c>
      <c r="D442" s="77" t="s">
        <v>28</v>
      </c>
      <c r="E442" s="77" t="s">
        <v>560</v>
      </c>
      <c r="F442" s="77" t="s">
        <v>197</v>
      </c>
      <c r="G442" s="77" t="s">
        <v>476</v>
      </c>
      <c r="H442" s="77" t="s">
        <v>468</v>
      </c>
      <c r="I442" s="77" t="s">
        <v>259</v>
      </c>
      <c r="J442" s="454" t="s">
        <v>481</v>
      </c>
      <c r="K442" s="410">
        <v>36959</v>
      </c>
      <c r="L442" s="410">
        <v>38785</v>
      </c>
      <c r="M442" s="77" t="s">
        <v>30</v>
      </c>
      <c r="N442" s="271">
        <v>10000000</v>
      </c>
      <c r="O442" s="271">
        <v>-4169.2701440000001</v>
      </c>
      <c r="P442" s="411">
        <v>0.73</v>
      </c>
      <c r="Q442" s="271">
        <v>123.719807</v>
      </c>
      <c r="R442" s="271">
        <v>123.73230599999999</v>
      </c>
      <c r="S442" s="411">
        <v>1.2498999999991156E-2</v>
      </c>
      <c r="T442" s="271">
        <v>-52.111707529819128</v>
      </c>
      <c r="U442" s="271">
        <v>403.33002599999998</v>
      </c>
      <c r="V442" s="271">
        <v>0</v>
      </c>
      <c r="W442" s="271">
        <v>351.21831847018086</v>
      </c>
      <c r="X442" s="271">
        <v>-208837.59393999999</v>
      </c>
      <c r="Y442" s="271">
        <v>-208784.976521</v>
      </c>
      <c r="Z442" s="271">
        <v>52.617418999987422</v>
      </c>
      <c r="AA442" s="271">
        <v>-298.60089947019344</v>
      </c>
      <c r="AB442" s="271">
        <v>-208837.59393999999</v>
      </c>
      <c r="AC442" s="271">
        <v>-208784.976521</v>
      </c>
      <c r="AD442" s="271">
        <v>52.617418999987422</v>
      </c>
      <c r="AE442" s="271"/>
      <c r="AF442" s="271">
        <v>-52124.215340288007</v>
      </c>
      <c r="AG442" s="402">
        <v>0</v>
      </c>
      <c r="AH442" s="402">
        <v>-208784.976521</v>
      </c>
      <c r="AI442" s="402">
        <v>-208784.976521</v>
      </c>
      <c r="AJ442" s="402">
        <v>-208784.976521</v>
      </c>
      <c r="AK442" s="402">
        <v>-208784.976521</v>
      </c>
      <c r="AL442" s="402">
        <v>52.617418999987422</v>
      </c>
      <c r="AM442" s="403" t="s">
        <v>514</v>
      </c>
      <c r="AN442" s="45" t="s">
        <v>545</v>
      </c>
      <c r="AO442" s="45">
        <v>10</v>
      </c>
      <c r="AP442" s="45">
        <v>10</v>
      </c>
      <c r="AR442" s="487"/>
      <c r="AS442" s="485"/>
    </row>
    <row r="443" spans="1:233">
      <c r="A443" s="77">
        <v>1673</v>
      </c>
      <c r="B443" s="77">
        <v>881</v>
      </c>
      <c r="C443" s="77" t="s">
        <v>27</v>
      </c>
      <c r="D443" s="77" t="s">
        <v>28</v>
      </c>
      <c r="E443" s="77" t="s">
        <v>560</v>
      </c>
      <c r="F443" s="77" t="s">
        <v>197</v>
      </c>
      <c r="G443" s="77" t="s">
        <v>476</v>
      </c>
      <c r="H443" s="77" t="s">
        <v>468</v>
      </c>
      <c r="I443" s="77" t="s">
        <v>259</v>
      </c>
      <c r="J443" s="454" t="s">
        <v>481</v>
      </c>
      <c r="K443" s="410">
        <v>36959</v>
      </c>
      <c r="L443" s="410">
        <v>38785</v>
      </c>
      <c r="M443" s="77" t="s">
        <v>30</v>
      </c>
      <c r="N443" s="271">
        <v>5000000</v>
      </c>
      <c r="O443" s="271">
        <v>-2086.7774789999999</v>
      </c>
      <c r="P443" s="411">
        <v>0.76</v>
      </c>
      <c r="Q443" s="271">
        <v>123.719807</v>
      </c>
      <c r="R443" s="271">
        <v>123.73230599999999</v>
      </c>
      <c r="S443" s="411">
        <v>1.2498999999991156E-2</v>
      </c>
      <c r="T443" s="271">
        <v>-26.082631710002541</v>
      </c>
      <c r="U443" s="271">
        <v>202.947858</v>
      </c>
      <c r="V443" s="271">
        <v>0</v>
      </c>
      <c r="W443" s="271">
        <v>176.86522628999745</v>
      </c>
      <c r="X443" s="271">
        <v>-97998.793325999999</v>
      </c>
      <c r="Y443" s="271">
        <v>-97965.440050999998</v>
      </c>
      <c r="Z443" s="271">
        <v>33.353275000001304</v>
      </c>
      <c r="AA443" s="271">
        <v>-143.51195128999615</v>
      </c>
      <c r="AB443" s="271">
        <v>-97998.793325999999</v>
      </c>
      <c r="AC443" s="271">
        <v>-97965.440050999998</v>
      </c>
      <c r="AD443" s="271">
        <v>33.353275000001304</v>
      </c>
      <c r="AF443" s="271">
        <v>-26088.892042457999</v>
      </c>
      <c r="AG443" s="402">
        <v>0</v>
      </c>
      <c r="AH443" s="402">
        <v>-97965.440050999998</v>
      </c>
      <c r="AI443" s="402">
        <v>-97965.440050999998</v>
      </c>
      <c r="AJ443" s="402">
        <v>-97965.440050999998</v>
      </c>
      <c r="AK443" s="402">
        <v>-97965.440050999998</v>
      </c>
      <c r="AL443" s="402">
        <v>33.353275000001304</v>
      </c>
      <c r="AM443" s="403" t="s">
        <v>514</v>
      </c>
      <c r="AN443" s="45" t="s">
        <v>545</v>
      </c>
      <c r="AO443" s="45">
        <v>10</v>
      </c>
      <c r="AP443" s="45">
        <v>10</v>
      </c>
      <c r="AR443" s="412"/>
      <c r="AS443" s="176"/>
    </row>
    <row r="444" spans="1:233">
      <c r="A444" s="77">
        <v>1674</v>
      </c>
      <c r="B444" s="77">
        <v>882</v>
      </c>
      <c r="C444" s="77" t="s">
        <v>27</v>
      </c>
      <c r="D444" s="77" t="s">
        <v>28</v>
      </c>
      <c r="E444" s="77" t="s">
        <v>560</v>
      </c>
      <c r="F444" s="77" t="s">
        <v>197</v>
      </c>
      <c r="G444" s="77" t="s">
        <v>476</v>
      </c>
      <c r="H444" s="77" t="s">
        <v>468</v>
      </c>
      <c r="I444" s="77" t="s">
        <v>259</v>
      </c>
      <c r="J444" s="454" t="s">
        <v>481</v>
      </c>
      <c r="K444" s="410">
        <v>36962</v>
      </c>
      <c r="L444" s="410">
        <v>38788</v>
      </c>
      <c r="M444" s="77" t="s">
        <v>30</v>
      </c>
      <c r="N444" s="271">
        <v>5000000</v>
      </c>
      <c r="O444" s="271">
        <v>-2096.2440240000001</v>
      </c>
      <c r="P444" s="411">
        <v>0.85</v>
      </c>
      <c r="Q444" s="271">
        <v>123.79439600000001</v>
      </c>
      <c r="R444" s="271">
        <v>123.80693100000001</v>
      </c>
      <c r="S444" s="411">
        <v>1.2534999999999741E-2</v>
      </c>
      <c r="T444" s="271">
        <v>-26.276418840839458</v>
      </c>
      <c r="U444" s="271">
        <v>206.73196899999999</v>
      </c>
      <c r="V444" s="271">
        <v>0</v>
      </c>
      <c r="W444" s="271">
        <v>180.45555015916054</v>
      </c>
      <c r="X444" s="271">
        <v>-79360.846686000004</v>
      </c>
      <c r="Y444" s="271">
        <v>-79306.664183000001</v>
      </c>
      <c r="Z444" s="271">
        <v>54.182503000003635</v>
      </c>
      <c r="AA444" s="271">
        <v>-126.2730471591569</v>
      </c>
      <c r="AB444" s="271">
        <v>-79360.846686000004</v>
      </c>
      <c r="AC444" s="271">
        <v>-79306.664183000001</v>
      </c>
      <c r="AD444" s="271">
        <v>54.182503000003635</v>
      </c>
      <c r="AF444" s="271">
        <v>-26207.242788048003</v>
      </c>
      <c r="AG444" s="402">
        <v>0</v>
      </c>
      <c r="AH444" s="402">
        <v>-79306.664183000001</v>
      </c>
      <c r="AI444" s="402">
        <v>-79306.664183000001</v>
      </c>
      <c r="AJ444" s="402">
        <v>-79306.664183000001</v>
      </c>
      <c r="AK444" s="402">
        <v>-79306.664183000001</v>
      </c>
      <c r="AL444" s="402">
        <v>54.182503000003635</v>
      </c>
      <c r="AM444" s="403" t="s">
        <v>514</v>
      </c>
      <c r="AN444" s="45" t="s">
        <v>545</v>
      </c>
      <c r="AO444" s="45">
        <v>10</v>
      </c>
      <c r="AP444" s="45">
        <v>10</v>
      </c>
      <c r="AR444" s="412"/>
      <c r="AS444" s="176"/>
    </row>
    <row r="445" spans="1:233">
      <c r="A445" s="77">
        <v>1675</v>
      </c>
      <c r="B445" s="77">
        <v>883</v>
      </c>
      <c r="C445" s="77" t="s">
        <v>27</v>
      </c>
      <c r="D445" s="77" t="s">
        <v>28</v>
      </c>
      <c r="E445" s="77" t="s">
        <v>69</v>
      </c>
      <c r="F445" s="77" t="s">
        <v>200</v>
      </c>
      <c r="G445" s="77" t="s">
        <v>477</v>
      </c>
      <c r="H445" s="77" t="s">
        <v>478</v>
      </c>
      <c r="I445" s="77" t="s">
        <v>259</v>
      </c>
      <c r="J445" s="454" t="s">
        <v>481</v>
      </c>
      <c r="K445" s="410">
        <v>36963</v>
      </c>
      <c r="L445" s="410">
        <v>38789</v>
      </c>
      <c r="M445" s="77" t="s">
        <v>30</v>
      </c>
      <c r="N445" s="271">
        <v>10000000</v>
      </c>
      <c r="O445" s="271">
        <v>-4271.938134</v>
      </c>
      <c r="P445" s="411">
        <v>1.42</v>
      </c>
      <c r="Q445" s="271">
        <v>133.31979799999999</v>
      </c>
      <c r="R445" s="271">
        <v>133.34522100000001</v>
      </c>
      <c r="S445" s="411">
        <v>2.5423000000017737E-2</v>
      </c>
      <c r="T445" s="271">
        <v>-108.60548318075777</v>
      </c>
      <c r="U445" s="271">
        <v>544.87974499999996</v>
      </c>
      <c r="V445" s="271">
        <v>0</v>
      </c>
      <c r="W445" s="271">
        <v>436.27426181924216</v>
      </c>
      <c r="X445" s="271">
        <v>44509.688993999996</v>
      </c>
      <c r="Y445" s="271">
        <v>44813.128345999998</v>
      </c>
      <c r="Z445" s="271">
        <v>303.43935200000124</v>
      </c>
      <c r="AA445" s="271">
        <v>-132.83490981924092</v>
      </c>
      <c r="AB445" s="271">
        <v>44509.688993999996</v>
      </c>
      <c r="AC445" s="271">
        <v>44813.128345999998</v>
      </c>
      <c r="AD445" s="271">
        <v>303.43935200000124</v>
      </c>
      <c r="AF445" s="271">
        <v>-24595.683806505</v>
      </c>
      <c r="AG445" s="402">
        <v>0</v>
      </c>
      <c r="AH445" s="402">
        <v>44813.128345999998</v>
      </c>
      <c r="AI445" s="402">
        <v>44813.128345999998</v>
      </c>
      <c r="AJ445" s="402">
        <v>44813.128345999998</v>
      </c>
      <c r="AK445" s="402">
        <v>44813.128345999998</v>
      </c>
      <c r="AL445" s="402">
        <v>303.43935200000124</v>
      </c>
      <c r="AM445" s="403" t="s">
        <v>514</v>
      </c>
      <c r="AN445" s="45">
        <v>6</v>
      </c>
      <c r="AO445" s="45" t="s">
        <v>545</v>
      </c>
      <c r="AP445" s="45">
        <v>6</v>
      </c>
      <c r="AR445" s="412"/>
      <c r="AS445" s="176"/>
    </row>
    <row r="446" spans="1:233">
      <c r="A446" s="77">
        <v>1676</v>
      </c>
      <c r="B446" s="77">
        <v>884</v>
      </c>
      <c r="C446" s="77" t="s">
        <v>27</v>
      </c>
      <c r="D446" s="77" t="s">
        <v>28</v>
      </c>
      <c r="E446" s="77" t="s">
        <v>249</v>
      </c>
      <c r="F446" s="77" t="s">
        <v>202</v>
      </c>
      <c r="G446" s="77" t="s">
        <v>471</v>
      </c>
      <c r="H446" s="77" t="s">
        <v>491</v>
      </c>
      <c r="I446" s="77" t="s">
        <v>267</v>
      </c>
      <c r="J446" s="454" t="s">
        <v>469</v>
      </c>
      <c r="K446" s="410">
        <v>36963</v>
      </c>
      <c r="L446" s="410">
        <v>38789</v>
      </c>
      <c r="M446" s="77" t="s">
        <v>45</v>
      </c>
      <c r="N446" s="271">
        <v>10000000</v>
      </c>
      <c r="O446" s="271">
        <v>-4269.0545759999995</v>
      </c>
      <c r="P446" s="411">
        <v>0.245</v>
      </c>
      <c r="Q446" s="271">
        <v>21.787230999999998</v>
      </c>
      <c r="R446" s="271">
        <v>21.785964</v>
      </c>
      <c r="S446" s="411">
        <v>-1.2669999999985748E-3</v>
      </c>
      <c r="T446" s="271">
        <v>5.4088921477859149</v>
      </c>
      <c r="U446" s="271">
        <v>99.399789999999996</v>
      </c>
      <c r="V446" s="271">
        <v>0</v>
      </c>
      <c r="W446" s="271">
        <v>104.80868214778592</v>
      </c>
      <c r="X446" s="271">
        <v>13381.370295999999</v>
      </c>
      <c r="Y446" s="271">
        <v>13448.184018</v>
      </c>
      <c r="Z446" s="271">
        <v>66.81372200000078</v>
      </c>
      <c r="AA446" s="271">
        <v>-37.994960147785136</v>
      </c>
      <c r="AB446" s="271">
        <v>11849.872465622799</v>
      </c>
      <c r="AC446" s="271">
        <v>11861.298303875999</v>
      </c>
      <c r="AD446" s="271">
        <v>11.425838253200709</v>
      </c>
      <c r="AF446" s="271">
        <v>-17556.486943799999</v>
      </c>
      <c r="AG446" s="402">
        <v>0</v>
      </c>
      <c r="AH446" s="402">
        <v>11861.298303875999</v>
      </c>
      <c r="AI446" s="402">
        <v>11861.298303875999</v>
      </c>
      <c r="AJ446" s="402">
        <v>11861.298303875999</v>
      </c>
      <c r="AK446" s="402">
        <v>11861.298303875999</v>
      </c>
      <c r="AL446" s="402">
        <v>11.425838253200709</v>
      </c>
      <c r="AM446" s="403" t="s">
        <v>514</v>
      </c>
      <c r="AN446" s="45">
        <v>5</v>
      </c>
      <c r="AO446" s="45" t="s">
        <v>545</v>
      </c>
      <c r="AP446" s="45">
        <v>5</v>
      </c>
      <c r="AR446" s="412"/>
      <c r="AS446" s="176"/>
    </row>
    <row r="447" spans="1:233">
      <c r="A447" s="77">
        <v>1677</v>
      </c>
      <c r="B447" s="77">
        <v>885</v>
      </c>
      <c r="C447" s="77" t="s">
        <v>27</v>
      </c>
      <c r="D447" s="77" t="s">
        <v>28</v>
      </c>
      <c r="E447" s="77" t="s">
        <v>69</v>
      </c>
      <c r="F447" s="77" t="s">
        <v>200</v>
      </c>
      <c r="G447" s="77" t="s">
        <v>477</v>
      </c>
      <c r="H447" s="77" t="s">
        <v>478</v>
      </c>
      <c r="I447" s="77" t="s">
        <v>286</v>
      </c>
      <c r="J447" s="454" t="s">
        <v>481</v>
      </c>
      <c r="K447" s="410">
        <v>36963</v>
      </c>
      <c r="L447" s="410">
        <v>38789</v>
      </c>
      <c r="M447" s="77" t="s">
        <v>30</v>
      </c>
      <c r="N447" s="271">
        <v>-10000000</v>
      </c>
      <c r="O447" s="271">
        <v>4264.7795550000001</v>
      </c>
      <c r="P447" s="411">
        <v>1.37</v>
      </c>
      <c r="Q447" s="271">
        <v>133.31979799999999</v>
      </c>
      <c r="R447" s="271">
        <v>133.34522100000001</v>
      </c>
      <c r="S447" s="411">
        <v>2.5423000000017737E-2</v>
      </c>
      <c r="T447" s="271">
        <v>108.42349062684065</v>
      </c>
      <c r="U447" s="271">
        <v>-540.51945599999999</v>
      </c>
      <c r="V447" s="271">
        <v>0</v>
      </c>
      <c r="W447" s="271">
        <v>-432.09596537315934</v>
      </c>
      <c r="X447" s="271">
        <v>-23135.048231000001</v>
      </c>
      <c r="Y447" s="271">
        <v>-23415.099536000002</v>
      </c>
      <c r="Z447" s="271">
        <v>-280.05130500000087</v>
      </c>
      <c r="AA447" s="271">
        <v>152.04466037315848</v>
      </c>
      <c r="AB447" s="271">
        <v>-23135.048231000001</v>
      </c>
      <c r="AC447" s="271">
        <v>-23415.099536000002</v>
      </c>
      <c r="AD447" s="271">
        <v>-280.05130500000087</v>
      </c>
      <c r="AF447" s="271">
        <v>24554.468287912503</v>
      </c>
      <c r="AG447" s="402">
        <v>0</v>
      </c>
      <c r="AH447" s="402">
        <v>-23415.099536000002</v>
      </c>
      <c r="AI447" s="402">
        <v>-23415.099536000002</v>
      </c>
      <c r="AJ447" s="402">
        <v>-23415.099536000002</v>
      </c>
      <c r="AK447" s="402">
        <v>-23415.099536000002</v>
      </c>
      <c r="AL447" s="402">
        <v>-280.05130500000087</v>
      </c>
      <c r="AM447" s="403" t="s">
        <v>514</v>
      </c>
      <c r="AN447" s="45">
        <v>6</v>
      </c>
      <c r="AO447" s="45" t="s">
        <v>545</v>
      </c>
      <c r="AP447" s="45">
        <v>6</v>
      </c>
      <c r="AR447" s="412"/>
      <c r="AS447" s="176"/>
    </row>
    <row r="448" spans="1:233">
      <c r="A448" s="77">
        <v>1678</v>
      </c>
      <c r="B448" s="77">
        <v>886</v>
      </c>
      <c r="C448" s="77" t="s">
        <v>27</v>
      </c>
      <c r="D448" s="77" t="s">
        <v>28</v>
      </c>
      <c r="E448" s="77" t="s">
        <v>31</v>
      </c>
      <c r="F448" s="77" t="s">
        <v>200</v>
      </c>
      <c r="G448" s="77" t="s">
        <v>474</v>
      </c>
      <c r="H448" s="77" t="s">
        <v>468</v>
      </c>
      <c r="I448" s="77" t="s">
        <v>286</v>
      </c>
      <c r="J448" s="454" t="s">
        <v>470</v>
      </c>
      <c r="K448" s="410">
        <v>36963</v>
      </c>
      <c r="L448" s="410">
        <v>36969</v>
      </c>
      <c r="M448" s="77" t="s">
        <v>30</v>
      </c>
      <c r="N448" s="271">
        <v>0</v>
      </c>
      <c r="O448" s="271">
        <v>0</v>
      </c>
      <c r="P448" s="411">
        <v>0.74</v>
      </c>
      <c r="Q448" s="271">
        <v>0</v>
      </c>
      <c r="R448" s="271">
        <v>0</v>
      </c>
      <c r="S448" s="411">
        <v>0</v>
      </c>
      <c r="T448" s="271">
        <v>0</v>
      </c>
      <c r="U448" s="271">
        <v>0</v>
      </c>
      <c r="V448" s="271">
        <v>0</v>
      </c>
      <c r="W448" s="271">
        <v>0</v>
      </c>
      <c r="X448" s="271">
        <v>0</v>
      </c>
      <c r="Y448" s="271">
        <v>0</v>
      </c>
      <c r="Z448" s="271">
        <v>0</v>
      </c>
      <c r="AA448" s="271">
        <v>0</v>
      </c>
      <c r="AB448" s="271">
        <v>0</v>
      </c>
      <c r="AC448" s="271">
        <v>0</v>
      </c>
      <c r="AD448" s="271">
        <v>0</v>
      </c>
      <c r="AF448" s="271">
        <v>0</v>
      </c>
      <c r="AG448" s="402">
        <v>-45499.996666999999</v>
      </c>
      <c r="AH448" s="402">
        <v>-45499.996666999999</v>
      </c>
      <c r="AI448" s="402">
        <v>-45499.996666999999</v>
      </c>
      <c r="AJ448" s="402">
        <v>-45499.996666999999</v>
      </c>
      <c r="AK448" s="402">
        <v>-45499.996666999999</v>
      </c>
      <c r="AL448" s="402">
        <v>0</v>
      </c>
      <c r="AM448" s="403" t="s">
        <v>550</v>
      </c>
      <c r="AN448" s="45">
        <v>6</v>
      </c>
      <c r="AO448" s="45" t="s">
        <v>545</v>
      </c>
      <c r="AP448" s="45">
        <v>6</v>
      </c>
      <c r="AR448" s="412"/>
      <c r="AS448" s="176"/>
    </row>
    <row r="449" spans="1:45">
      <c r="A449" s="77">
        <v>1679</v>
      </c>
      <c r="B449" s="77">
        <v>887</v>
      </c>
      <c r="C449" s="77" t="s">
        <v>27</v>
      </c>
      <c r="D449" s="77" t="s">
        <v>28</v>
      </c>
      <c r="E449" s="77" t="s">
        <v>77</v>
      </c>
      <c r="F449" s="77" t="s">
        <v>202</v>
      </c>
      <c r="G449" s="77" t="s">
        <v>485</v>
      </c>
      <c r="H449" s="77" t="s">
        <v>468</v>
      </c>
      <c r="I449" s="77" t="s">
        <v>286</v>
      </c>
      <c r="J449" s="454" t="s">
        <v>481</v>
      </c>
      <c r="K449" s="410">
        <v>36963</v>
      </c>
      <c r="L449" s="410">
        <v>38502</v>
      </c>
      <c r="M449" s="77" t="s">
        <v>30</v>
      </c>
      <c r="N449" s="271">
        <v>10000000</v>
      </c>
      <c r="O449" s="271">
        <v>-3590.0324139999998</v>
      </c>
      <c r="P449" s="411">
        <v>0.37</v>
      </c>
      <c r="Q449" s="271">
        <v>34.967373000000002</v>
      </c>
      <c r="R449" s="271">
        <v>34.980043999999999</v>
      </c>
      <c r="S449" s="411">
        <v>1.2670999999997434E-2</v>
      </c>
      <c r="T449" s="271">
        <v>-45.489300717784786</v>
      </c>
      <c r="U449" s="271">
        <v>140.702966</v>
      </c>
      <c r="V449" s="271">
        <v>0</v>
      </c>
      <c r="W449" s="271">
        <v>95.213665282215217</v>
      </c>
      <c r="X449" s="271">
        <v>9641.0405780000001</v>
      </c>
      <c r="Y449" s="271">
        <v>9698.6219380000002</v>
      </c>
      <c r="Z449" s="271">
        <v>57.581360000000132</v>
      </c>
      <c r="AA449" s="271">
        <v>-37.632305282215086</v>
      </c>
      <c r="AB449" s="271">
        <v>9641.0405780000001</v>
      </c>
      <c r="AC449" s="271">
        <v>9698.6219380000002</v>
      </c>
      <c r="AD449" s="271">
        <v>57.581360000000132</v>
      </c>
      <c r="AF449" s="271">
        <v>-14764.008302574999</v>
      </c>
      <c r="AG449" s="402">
        <v>0</v>
      </c>
      <c r="AH449" s="402">
        <v>9698.6219380000002</v>
      </c>
      <c r="AI449" s="402">
        <v>9698.6219380000002</v>
      </c>
      <c r="AJ449" s="402">
        <v>9698.6219380000002</v>
      </c>
      <c r="AK449" s="402">
        <v>9698.6219380000002</v>
      </c>
      <c r="AL449" s="402">
        <v>57.581360000000132</v>
      </c>
      <c r="AM449" s="403" t="s">
        <v>547</v>
      </c>
      <c r="AN449" s="45">
        <v>5</v>
      </c>
      <c r="AO449" s="45" t="s">
        <v>545</v>
      </c>
      <c r="AP449" s="45">
        <v>5</v>
      </c>
      <c r="AR449" s="412"/>
      <c r="AS449" s="176"/>
    </row>
    <row r="450" spans="1:45">
      <c r="A450" s="77">
        <v>1680</v>
      </c>
      <c r="B450" s="77">
        <v>888</v>
      </c>
      <c r="C450" s="77" t="s">
        <v>27</v>
      </c>
      <c r="D450" s="77" t="s">
        <v>28</v>
      </c>
      <c r="E450" s="77" t="s">
        <v>561</v>
      </c>
      <c r="F450" s="77" t="s">
        <v>201</v>
      </c>
      <c r="G450" s="77" t="s">
        <v>487</v>
      </c>
      <c r="H450" s="77" t="s">
        <v>472</v>
      </c>
      <c r="I450" s="77" t="s">
        <v>97</v>
      </c>
      <c r="J450" s="454" t="s">
        <v>480</v>
      </c>
      <c r="K450" s="410">
        <v>36963</v>
      </c>
      <c r="L450" s="410">
        <v>38789</v>
      </c>
      <c r="M450" s="77" t="s">
        <v>30</v>
      </c>
      <c r="N450" s="271">
        <v>-30000000</v>
      </c>
      <c r="O450" s="271">
        <v>12595.033696</v>
      </c>
      <c r="P450" s="411">
        <v>0.57999999999999996</v>
      </c>
      <c r="Q450" s="271">
        <v>66.241163999999998</v>
      </c>
      <c r="R450" s="271">
        <v>66.252180999999993</v>
      </c>
      <c r="S450" s="411">
        <v>1.1016999999995392E-2</v>
      </c>
      <c r="T450" s="271">
        <v>138.75948622877397</v>
      </c>
      <c r="U450" s="271">
        <v>-754.78295800000001</v>
      </c>
      <c r="V450" s="271">
        <v>0</v>
      </c>
      <c r="W450" s="271">
        <v>-616.02347177122601</v>
      </c>
      <c r="X450" s="271">
        <v>96248.740539000006</v>
      </c>
      <c r="Y450" s="271">
        <v>95955.323487999995</v>
      </c>
      <c r="Z450" s="271">
        <v>-293.41705100001127</v>
      </c>
      <c r="AA450" s="271">
        <v>322.60642077121474</v>
      </c>
      <c r="AB450" s="271">
        <v>96248.740539000006</v>
      </c>
      <c r="AC450" s="271">
        <v>95955.323487999995</v>
      </c>
      <c r="AD450" s="271">
        <v>-293.41705100001127</v>
      </c>
      <c r="AF450" s="271">
        <v>91162.853891648017</v>
      </c>
      <c r="AG450" s="402">
        <v>0</v>
      </c>
      <c r="AH450" s="402">
        <v>95955.323487999995</v>
      </c>
      <c r="AI450" s="402">
        <v>95955.323487999995</v>
      </c>
      <c r="AJ450" s="402">
        <v>95955.323487999995</v>
      </c>
      <c r="AK450" s="402">
        <v>95955.323487999995</v>
      </c>
      <c r="AL450" s="402">
        <v>-293.41705100001127</v>
      </c>
      <c r="AM450" s="403" t="s">
        <v>514</v>
      </c>
      <c r="AN450" s="45">
        <v>8</v>
      </c>
      <c r="AO450" s="45" t="s">
        <v>545</v>
      </c>
      <c r="AP450" s="45">
        <v>8</v>
      </c>
      <c r="AR450" s="412"/>
      <c r="AS450" s="176"/>
    </row>
    <row r="451" spans="1:45">
      <c r="A451" s="77">
        <v>1681</v>
      </c>
      <c r="B451" s="77">
        <v>889</v>
      </c>
      <c r="C451" s="77" t="s">
        <v>27</v>
      </c>
      <c r="D451" s="77" t="s">
        <v>28</v>
      </c>
      <c r="E451" s="77" t="s">
        <v>61</v>
      </c>
      <c r="F451" s="77" t="s">
        <v>205</v>
      </c>
      <c r="G451" s="77" t="s">
        <v>476</v>
      </c>
      <c r="H451" s="77" t="s">
        <v>468</v>
      </c>
      <c r="I451" s="77" t="s">
        <v>259</v>
      </c>
      <c r="J451" s="454" t="s">
        <v>480</v>
      </c>
      <c r="K451" s="410">
        <v>36963</v>
      </c>
      <c r="L451" s="410">
        <v>37749</v>
      </c>
      <c r="M451" s="77" t="s">
        <v>30</v>
      </c>
      <c r="N451" s="271">
        <v>10000000</v>
      </c>
      <c r="O451" s="271">
        <v>-1898.8890690000001</v>
      </c>
      <c r="P451" s="411">
        <v>3.8</v>
      </c>
      <c r="Q451" s="271">
        <v>521.747162</v>
      </c>
      <c r="R451" s="271">
        <v>665.48240499999997</v>
      </c>
      <c r="S451" s="411">
        <v>143.73524299999997</v>
      </c>
      <c r="T451" s="271">
        <v>-272937.28176275874</v>
      </c>
      <c r="U451" s="271">
        <v>1446.692303</v>
      </c>
      <c r="V451" s="271">
        <v>0</v>
      </c>
      <c r="W451" s="271">
        <v>-271490.58945975872</v>
      </c>
      <c r="X451" s="271">
        <v>-245727.51904899999</v>
      </c>
      <c r="Y451" s="271">
        <v>-505050.63903399999</v>
      </c>
      <c r="Z451" s="271">
        <v>-259323.119985</v>
      </c>
      <c r="AA451" s="271">
        <v>12167.46947475872</v>
      </c>
      <c r="AB451" s="271">
        <v>-245727.51904899999</v>
      </c>
      <c r="AC451" s="271">
        <v>-505050.63903399999</v>
      </c>
      <c r="AD451" s="271">
        <v>-259323.119985</v>
      </c>
      <c r="AF451" s="271">
        <v>-18742.03511103</v>
      </c>
      <c r="AG451" s="402">
        <v>0</v>
      </c>
      <c r="AH451" s="402">
        <v>-505050.63903399999</v>
      </c>
      <c r="AI451" s="402">
        <v>-505050.63903399999</v>
      </c>
      <c r="AJ451" s="402">
        <v>-505050.63903399999</v>
      </c>
      <c r="AK451" s="402">
        <v>-505050.63903399999</v>
      </c>
      <c r="AL451" s="402">
        <v>-259323.119985</v>
      </c>
      <c r="AM451" s="403" t="s">
        <v>549</v>
      </c>
      <c r="AN451" s="45" t="s">
        <v>545</v>
      </c>
      <c r="AO451" s="45">
        <v>9</v>
      </c>
      <c r="AP451" s="45">
        <v>9</v>
      </c>
      <c r="AR451" s="412"/>
      <c r="AS451" s="176"/>
    </row>
    <row r="452" spans="1:45">
      <c r="A452" s="77">
        <v>1682</v>
      </c>
      <c r="B452" s="77">
        <v>890</v>
      </c>
      <c r="C452" s="77" t="s">
        <v>27</v>
      </c>
      <c r="D452" s="77" t="s">
        <v>28</v>
      </c>
      <c r="E452" s="77" t="s">
        <v>561</v>
      </c>
      <c r="F452" s="77" t="s">
        <v>201</v>
      </c>
      <c r="G452" s="77" t="s">
        <v>487</v>
      </c>
      <c r="H452" s="77" t="s">
        <v>472</v>
      </c>
      <c r="I452" s="77" t="s">
        <v>286</v>
      </c>
      <c r="J452" s="454" t="s">
        <v>480</v>
      </c>
      <c r="K452" s="410">
        <v>36964</v>
      </c>
      <c r="L452" s="410">
        <v>38908</v>
      </c>
      <c r="M452" s="77" t="s">
        <v>30</v>
      </c>
      <c r="N452" s="271">
        <v>-20000000</v>
      </c>
      <c r="O452" s="271">
        <v>8889.7320610000006</v>
      </c>
      <c r="P452" s="411">
        <v>0.62</v>
      </c>
      <c r="Q452" s="271">
        <v>68.339626999999993</v>
      </c>
      <c r="R452" s="271">
        <v>68.322703000000004</v>
      </c>
      <c r="S452" s="411">
        <v>-1.6923999999988837E-2</v>
      </c>
      <c r="T452" s="271">
        <v>-150.44982540026479</v>
      </c>
      <c r="U452" s="271">
        <v>-527.60648100000003</v>
      </c>
      <c r="V452" s="271">
        <v>0</v>
      </c>
      <c r="W452" s="271">
        <v>-678.05630640026482</v>
      </c>
      <c r="X452" s="271">
        <v>50699.885466</v>
      </c>
      <c r="Y452" s="271">
        <v>50231.443277999999</v>
      </c>
      <c r="Z452" s="271">
        <v>-468.4421880000009</v>
      </c>
      <c r="AA452" s="271">
        <v>209.61411840026392</v>
      </c>
      <c r="AB452" s="271">
        <v>50699.885466</v>
      </c>
      <c r="AC452" s="271">
        <v>50231.443277999999</v>
      </c>
      <c r="AD452" s="271">
        <v>-468.4421880000009</v>
      </c>
      <c r="AF452" s="271">
        <v>64343.880657518013</v>
      </c>
      <c r="AG452" s="402">
        <v>0</v>
      </c>
      <c r="AH452" s="402">
        <v>50231.443277999999</v>
      </c>
      <c r="AI452" s="402">
        <v>50231.443277999999</v>
      </c>
      <c r="AJ452" s="402">
        <v>50231.443277999999</v>
      </c>
      <c r="AK452" s="402">
        <v>50231.443277999999</v>
      </c>
      <c r="AL452" s="402">
        <v>-468.4421880000009</v>
      </c>
      <c r="AM452" s="403" t="s">
        <v>514</v>
      </c>
      <c r="AN452" s="45">
        <v>8</v>
      </c>
      <c r="AO452" s="45" t="s">
        <v>545</v>
      </c>
      <c r="AP452" s="45">
        <v>8</v>
      </c>
      <c r="AR452" s="412"/>
      <c r="AS452" s="176"/>
    </row>
    <row r="453" spans="1:45">
      <c r="A453" s="77">
        <v>1683</v>
      </c>
      <c r="B453" s="77">
        <v>891</v>
      </c>
      <c r="C453" s="77" t="s">
        <v>27</v>
      </c>
      <c r="D453" s="77" t="s">
        <v>28</v>
      </c>
      <c r="E453" s="77" t="s">
        <v>31</v>
      </c>
      <c r="F453" s="77" t="s">
        <v>200</v>
      </c>
      <c r="G453" s="77" t="s">
        <v>474</v>
      </c>
      <c r="H453" s="77" t="s">
        <v>468</v>
      </c>
      <c r="I453" s="77" t="s">
        <v>97</v>
      </c>
      <c r="J453" s="454" t="s">
        <v>470</v>
      </c>
      <c r="K453" s="410">
        <v>36964</v>
      </c>
      <c r="L453" s="410">
        <v>37694</v>
      </c>
      <c r="M453" s="77" t="s">
        <v>30</v>
      </c>
      <c r="N453" s="271">
        <v>10000000</v>
      </c>
      <c r="O453" s="271">
        <v>-1784.2374199999999</v>
      </c>
      <c r="P453" s="411">
        <v>0.56999999999999995</v>
      </c>
      <c r="Q453" s="271">
        <v>54.380288</v>
      </c>
      <c r="R453" s="271">
        <v>54.403840000000002</v>
      </c>
      <c r="S453" s="411">
        <v>2.3552000000002238E-2</v>
      </c>
      <c r="T453" s="271">
        <v>-42.02235971584399</v>
      </c>
      <c r="U453" s="271">
        <v>201.98558</v>
      </c>
      <c r="V453" s="271">
        <v>0</v>
      </c>
      <c r="W453" s="271">
        <v>159.96322028415602</v>
      </c>
      <c r="X453" s="271">
        <v>7870.1039760000003</v>
      </c>
      <c r="Y453" s="271">
        <v>7980.4294879999998</v>
      </c>
      <c r="Z453" s="271">
        <v>110.32551199999943</v>
      </c>
      <c r="AA453" s="271">
        <v>-49.637708284156588</v>
      </c>
      <c r="AB453" s="271">
        <v>7870.1039760000003</v>
      </c>
      <c r="AC453" s="271">
        <v>7980.4294879999998</v>
      </c>
      <c r="AD453" s="271">
        <v>110.32551199999943</v>
      </c>
      <c r="AF453" s="271">
        <v>-10272.74694565</v>
      </c>
      <c r="AG453" s="402">
        <v>0</v>
      </c>
      <c r="AH453" s="402">
        <v>7980.4294879999998</v>
      </c>
      <c r="AI453" s="402">
        <v>7980.4294879999998</v>
      </c>
      <c r="AJ453" s="402">
        <v>7980.4294879999998</v>
      </c>
      <c r="AK453" s="402">
        <v>7980.4294879999998</v>
      </c>
      <c r="AL453" s="402">
        <v>110.32551199999943</v>
      </c>
      <c r="AM453" s="403" t="s">
        <v>549</v>
      </c>
      <c r="AN453" s="45">
        <v>6</v>
      </c>
      <c r="AO453" s="45" t="s">
        <v>545</v>
      </c>
      <c r="AP453" s="45">
        <v>6</v>
      </c>
      <c r="AR453" s="412"/>
      <c r="AS453" s="176"/>
    </row>
    <row r="454" spans="1:45">
      <c r="A454" s="77">
        <v>1684</v>
      </c>
      <c r="B454" s="77">
        <v>892</v>
      </c>
      <c r="C454" s="77" t="s">
        <v>27</v>
      </c>
      <c r="D454" s="77" t="s">
        <v>28</v>
      </c>
      <c r="E454" s="77" t="s">
        <v>538</v>
      </c>
      <c r="F454" s="77" t="s">
        <v>200</v>
      </c>
      <c r="G454" s="77" t="s">
        <v>474</v>
      </c>
      <c r="H454" s="77" t="s">
        <v>468</v>
      </c>
      <c r="I454" s="77" t="s">
        <v>286</v>
      </c>
      <c r="J454" s="454" t="s">
        <v>481</v>
      </c>
      <c r="K454" s="410">
        <v>36964</v>
      </c>
      <c r="L454" s="410">
        <v>38790</v>
      </c>
      <c r="M454" s="77" t="s">
        <v>30</v>
      </c>
      <c r="N454" s="271">
        <v>20000000</v>
      </c>
      <c r="O454" s="271">
        <v>-8491.3359550000005</v>
      </c>
      <c r="P454" s="411">
        <v>0.96</v>
      </c>
      <c r="Q454" s="271">
        <v>91.179963000000001</v>
      </c>
      <c r="R454" s="271">
        <v>91.192876999999996</v>
      </c>
      <c r="S454" s="411">
        <v>1.2913999999994985E-2</v>
      </c>
      <c r="T454" s="271">
        <v>-109.65711252282742</v>
      </c>
      <c r="U454" s="271">
        <v>625.74921099999995</v>
      </c>
      <c r="V454" s="271">
        <v>0</v>
      </c>
      <c r="W454" s="271">
        <v>516.0920984771725</v>
      </c>
      <c r="X454" s="271">
        <v>51083.825122000002</v>
      </c>
      <c r="Y454" s="271">
        <v>51525.733012999997</v>
      </c>
      <c r="Z454" s="271">
        <v>441.90789099999529</v>
      </c>
      <c r="AA454" s="271">
        <v>-74.18420747717721</v>
      </c>
      <c r="AB454" s="271">
        <v>51083.825122000002</v>
      </c>
      <c r="AC454" s="271">
        <v>51525.733012999997</v>
      </c>
      <c r="AD454" s="271">
        <v>441.90789099999529</v>
      </c>
      <c r="AF454" s="271">
        <v>-48888.866760912504</v>
      </c>
      <c r="AG454" s="402">
        <v>0</v>
      </c>
      <c r="AH454" s="402">
        <v>51525.733012999997</v>
      </c>
      <c r="AI454" s="402">
        <v>51525.733012999997</v>
      </c>
      <c r="AJ454" s="402">
        <v>51525.733012999997</v>
      </c>
      <c r="AK454" s="402">
        <v>51525.733012999997</v>
      </c>
      <c r="AL454" s="402">
        <v>441.90789099999529</v>
      </c>
      <c r="AM454" s="403" t="s">
        <v>514</v>
      </c>
      <c r="AN454" s="45">
        <v>6</v>
      </c>
      <c r="AO454" s="45" t="s">
        <v>545</v>
      </c>
      <c r="AP454" s="45">
        <v>6</v>
      </c>
      <c r="AR454" s="412"/>
      <c r="AS454" s="176"/>
    </row>
    <row r="455" spans="1:45">
      <c r="A455" s="77">
        <v>1685</v>
      </c>
      <c r="B455" s="77">
        <v>894</v>
      </c>
      <c r="C455" s="77" t="s">
        <v>27</v>
      </c>
      <c r="D455" s="77" t="s">
        <v>28</v>
      </c>
      <c r="E455" s="77" t="s">
        <v>51</v>
      </c>
      <c r="F455" s="77" t="s">
        <v>202</v>
      </c>
      <c r="G455" s="77" t="s">
        <v>474</v>
      </c>
      <c r="H455" s="77" t="s">
        <v>468</v>
      </c>
      <c r="I455" s="77" t="s">
        <v>286</v>
      </c>
      <c r="J455" s="454" t="s">
        <v>470</v>
      </c>
      <c r="K455" s="410">
        <v>36964</v>
      </c>
      <c r="L455" s="410">
        <v>38790</v>
      </c>
      <c r="M455" s="77" t="s">
        <v>30</v>
      </c>
      <c r="N455" s="271">
        <v>-10000000</v>
      </c>
      <c r="O455" s="271">
        <v>4195.3661830000001</v>
      </c>
      <c r="P455" s="411">
        <v>0.55000000000000004</v>
      </c>
      <c r="Q455" s="271">
        <v>54.397475999999997</v>
      </c>
      <c r="R455" s="271">
        <v>49.431648000000003</v>
      </c>
      <c r="S455" s="411">
        <v>-4.9658279999999948</v>
      </c>
      <c r="T455" s="271">
        <v>-20833.466861794503</v>
      </c>
      <c r="U455" s="271">
        <v>-210.02119999999999</v>
      </c>
      <c r="V455" s="271">
        <v>0</v>
      </c>
      <c r="W455" s="271">
        <v>-21043.488061794502</v>
      </c>
      <c r="X455" s="271">
        <v>-5496.9162839999999</v>
      </c>
      <c r="Y455" s="271">
        <v>-27102.19656</v>
      </c>
      <c r="Z455" s="271">
        <v>-21605.280276000001</v>
      </c>
      <c r="AA455" s="271">
        <v>-561.79221420549948</v>
      </c>
      <c r="AB455" s="271">
        <v>-5496.9162839999999</v>
      </c>
      <c r="AC455" s="271">
        <v>-27102.19656</v>
      </c>
      <c r="AD455" s="271">
        <v>-21605.280276000001</v>
      </c>
      <c r="AF455" s="271">
        <v>17253.443427587503</v>
      </c>
      <c r="AG455" s="402">
        <v>0</v>
      </c>
      <c r="AH455" s="402">
        <v>-27102.19656</v>
      </c>
      <c r="AI455" s="402">
        <v>-27102.19656</v>
      </c>
      <c r="AJ455" s="402">
        <v>-27102.19656</v>
      </c>
      <c r="AK455" s="402">
        <v>-27102.19656</v>
      </c>
      <c r="AL455" s="402">
        <v>-21605.280276000001</v>
      </c>
      <c r="AM455" s="403" t="s">
        <v>514</v>
      </c>
      <c r="AN455" s="45">
        <v>5</v>
      </c>
      <c r="AO455" s="45" t="s">
        <v>545</v>
      </c>
      <c r="AP455" s="45">
        <v>5</v>
      </c>
      <c r="AR455" s="412"/>
      <c r="AS455" s="176"/>
    </row>
    <row r="456" spans="1:45">
      <c r="A456" s="77">
        <v>1686</v>
      </c>
      <c r="B456" s="77">
        <v>893</v>
      </c>
      <c r="C456" s="77" t="s">
        <v>27</v>
      </c>
      <c r="D456" s="77" t="s">
        <v>28</v>
      </c>
      <c r="E456" s="77" t="s">
        <v>341</v>
      </c>
      <c r="F456" s="77" t="s">
        <v>197</v>
      </c>
      <c r="G456" s="77" t="s">
        <v>477</v>
      </c>
      <c r="H456" s="77" t="s">
        <v>468</v>
      </c>
      <c r="I456" s="77" t="s">
        <v>97</v>
      </c>
      <c r="J456" s="454" t="s">
        <v>481</v>
      </c>
      <c r="K456" s="410">
        <v>36964</v>
      </c>
      <c r="L456" s="410">
        <v>38671</v>
      </c>
      <c r="M456" s="77" t="s">
        <v>30</v>
      </c>
      <c r="N456" s="271">
        <v>5000000</v>
      </c>
      <c r="O456" s="271">
        <v>-2008.6679349999999</v>
      </c>
      <c r="P456" s="411">
        <v>1.6</v>
      </c>
      <c r="Q456" s="271">
        <v>165.95801800000001</v>
      </c>
      <c r="R456" s="271">
        <v>165.979027</v>
      </c>
      <c r="S456" s="411">
        <v>2.1008999999992284E-2</v>
      </c>
      <c r="T456" s="271">
        <v>-42.200104646399502</v>
      </c>
      <c r="U456" s="271">
        <v>266.350889</v>
      </c>
      <c r="V456" s="271">
        <v>0</v>
      </c>
      <c r="W456" s="271">
        <v>224.1507843536005</v>
      </c>
      <c r="X456" s="271">
        <v>-7543.332692</v>
      </c>
      <c r="Y456" s="271">
        <v>-7367.4301009999999</v>
      </c>
      <c r="Z456" s="271">
        <v>175.90259100000003</v>
      </c>
      <c r="AA456" s="271">
        <v>-48.24819335360047</v>
      </c>
      <c r="AB456" s="271">
        <v>-7543.332692</v>
      </c>
      <c r="AC456" s="271">
        <v>-7367.4301009999999</v>
      </c>
      <c r="AD456" s="271">
        <v>175.90259100000003</v>
      </c>
      <c r="AF456" s="271">
        <v>-25112.366523370001</v>
      </c>
      <c r="AG456" s="402">
        <v>0</v>
      </c>
      <c r="AH456" s="402">
        <v>-7367.4301009999999</v>
      </c>
      <c r="AI456" s="402">
        <v>-7367.4301009999999</v>
      </c>
      <c r="AJ456" s="402">
        <v>-7367.4301009999999</v>
      </c>
      <c r="AK456" s="402">
        <v>-7367.4301009999999</v>
      </c>
      <c r="AL456" s="402">
        <v>175.90259100000003</v>
      </c>
      <c r="AM456" s="403" t="s">
        <v>514</v>
      </c>
      <c r="AN456" s="45" t="s">
        <v>545</v>
      </c>
      <c r="AO456" s="45">
        <v>10</v>
      </c>
      <c r="AP456" s="45">
        <v>10</v>
      </c>
      <c r="AR456" s="412"/>
      <c r="AS456" s="176"/>
    </row>
    <row r="457" spans="1:45">
      <c r="A457" s="77">
        <v>1687</v>
      </c>
      <c r="B457" s="77">
        <v>895</v>
      </c>
      <c r="C457" s="77" t="s">
        <v>27</v>
      </c>
      <c r="D457" s="77" t="s">
        <v>28</v>
      </c>
      <c r="E457" s="77" t="s">
        <v>335</v>
      </c>
      <c r="F457" s="77" t="s">
        <v>200</v>
      </c>
      <c r="G457" s="77" t="s">
        <v>477</v>
      </c>
      <c r="H457" s="77" t="s">
        <v>468</v>
      </c>
      <c r="I457" s="77" t="s">
        <v>286</v>
      </c>
      <c r="J457" s="454" t="s">
        <v>470</v>
      </c>
      <c r="K457" s="410">
        <v>36965</v>
      </c>
      <c r="L457" s="410">
        <v>38791</v>
      </c>
      <c r="M457" s="77" t="s">
        <v>30</v>
      </c>
      <c r="N457" s="271">
        <v>5000000</v>
      </c>
      <c r="O457" s="271">
        <v>-2138.21117</v>
      </c>
      <c r="P457" s="411">
        <v>1.2</v>
      </c>
      <c r="Q457" s="271">
        <v>98.912868000000003</v>
      </c>
      <c r="R457" s="271">
        <v>98.928151</v>
      </c>
      <c r="S457" s="411">
        <v>1.5282999999996605E-2</v>
      </c>
      <c r="T457" s="271">
        <v>-32.678281311102744</v>
      </c>
      <c r="U457" s="271">
        <v>203.64419000000001</v>
      </c>
      <c r="V457" s="271">
        <v>0</v>
      </c>
      <c r="W457" s="271">
        <v>170.96590868889726</v>
      </c>
      <c r="X457" s="271">
        <v>47835.899375000001</v>
      </c>
      <c r="Y457" s="271">
        <v>47990.339042</v>
      </c>
      <c r="Z457" s="271">
        <v>154.43966699999874</v>
      </c>
      <c r="AA457" s="271">
        <v>-16.526241688898523</v>
      </c>
      <c r="AB457" s="271">
        <v>47835.899375000001</v>
      </c>
      <c r="AC457" s="271">
        <v>47990.339042</v>
      </c>
      <c r="AD457" s="271">
        <v>154.43966699999874</v>
      </c>
      <c r="AF457" s="271">
        <v>-12310.750811275</v>
      </c>
      <c r="AG457" s="402">
        <v>0</v>
      </c>
      <c r="AH457" s="402">
        <v>47990.339042</v>
      </c>
      <c r="AI457" s="402">
        <v>47990.339042</v>
      </c>
      <c r="AJ457" s="402">
        <v>47990.339042</v>
      </c>
      <c r="AK457" s="402">
        <v>47990.339042</v>
      </c>
      <c r="AL457" s="402">
        <v>154.43966699999874</v>
      </c>
      <c r="AM457" s="403" t="s">
        <v>514</v>
      </c>
      <c r="AN457" s="45">
        <v>6</v>
      </c>
      <c r="AO457" s="45" t="s">
        <v>545</v>
      </c>
      <c r="AP457" s="45">
        <v>6</v>
      </c>
      <c r="AR457" s="412"/>
      <c r="AS457" s="176"/>
    </row>
    <row r="458" spans="1:45">
      <c r="A458" s="77">
        <v>1688</v>
      </c>
      <c r="B458" s="77">
        <v>896</v>
      </c>
      <c r="C458" s="77" t="s">
        <v>27</v>
      </c>
      <c r="D458" s="77" t="s">
        <v>28</v>
      </c>
      <c r="E458" s="77" t="s">
        <v>493</v>
      </c>
      <c r="F458" s="77" t="s">
        <v>206</v>
      </c>
      <c r="G458" s="77" t="s">
        <v>495</v>
      </c>
      <c r="H458" s="77" t="s">
        <v>493</v>
      </c>
      <c r="I458" s="77" t="s">
        <v>56</v>
      </c>
      <c r="J458" s="454" t="s">
        <v>479</v>
      </c>
      <c r="K458" s="410">
        <v>36966</v>
      </c>
      <c r="L458" s="410">
        <v>38853</v>
      </c>
      <c r="M458" s="77" t="s">
        <v>30</v>
      </c>
      <c r="N458" s="271">
        <v>20000000</v>
      </c>
      <c r="O458" s="271">
        <v>-8539.4714039999999</v>
      </c>
      <c r="P458" s="411">
        <v>0.16</v>
      </c>
      <c r="Q458" s="271">
        <v>19.115779</v>
      </c>
      <c r="R458" s="271">
        <v>19.171043000000001</v>
      </c>
      <c r="S458" s="411">
        <v>5.526400000000109E-2</v>
      </c>
      <c r="T458" s="271">
        <v>-471.9253476706653</v>
      </c>
      <c r="U458" s="271">
        <v>127.720614</v>
      </c>
      <c r="V458" s="271">
        <v>0</v>
      </c>
      <c r="W458" s="271">
        <v>-344.20473367066529</v>
      </c>
      <c r="X458" s="271">
        <v>-26474.951166999999</v>
      </c>
      <c r="Y458" s="271">
        <v>-26896.071376</v>
      </c>
      <c r="Z458" s="271">
        <v>-421.12020900000061</v>
      </c>
      <c r="AA458" s="271">
        <v>-76.915475329335322</v>
      </c>
      <c r="AB458" s="271">
        <v>-26474.951166999999</v>
      </c>
      <c r="AC458" s="271">
        <v>-26896.071376</v>
      </c>
      <c r="AD458" s="271">
        <v>-421.12020900000061</v>
      </c>
      <c r="AF458" s="271">
        <v>-13485.533241196799</v>
      </c>
      <c r="AG458" s="402">
        <v>0</v>
      </c>
      <c r="AH458" s="402">
        <v>-26896.071376</v>
      </c>
      <c r="AI458" s="402">
        <v>-26896.071376</v>
      </c>
      <c r="AJ458" s="402">
        <v>-26896.071376</v>
      </c>
      <c r="AK458" s="402">
        <v>-26896.071376</v>
      </c>
      <c r="AL458" s="402">
        <v>-421.12020900000061</v>
      </c>
      <c r="AM458" s="403" t="s">
        <v>514</v>
      </c>
      <c r="AN458" s="45">
        <v>2</v>
      </c>
      <c r="AO458" s="45" t="s">
        <v>545</v>
      </c>
      <c r="AP458" s="45">
        <v>2</v>
      </c>
      <c r="AR458" s="412"/>
      <c r="AS458" s="176"/>
    </row>
    <row r="459" spans="1:45">
      <c r="A459" s="77">
        <v>1689</v>
      </c>
      <c r="B459" s="77">
        <v>897</v>
      </c>
      <c r="C459" s="77" t="s">
        <v>27</v>
      </c>
      <c r="D459" s="77" t="s">
        <v>28</v>
      </c>
      <c r="E459" s="77" t="s">
        <v>306</v>
      </c>
      <c r="F459" s="77" t="s">
        <v>197</v>
      </c>
      <c r="G459" s="77" t="s">
        <v>477</v>
      </c>
      <c r="H459" s="77" t="s">
        <v>468</v>
      </c>
      <c r="I459" s="77" t="s">
        <v>286</v>
      </c>
      <c r="J459" s="454" t="s">
        <v>481</v>
      </c>
      <c r="K459" s="410">
        <v>36966</v>
      </c>
      <c r="L459" s="410">
        <v>38792</v>
      </c>
      <c r="M459" s="77" t="s">
        <v>30</v>
      </c>
      <c r="N459" s="271">
        <v>10000000</v>
      </c>
      <c r="O459" s="271">
        <v>-4317.5051279999998</v>
      </c>
      <c r="P459" s="411">
        <v>1.87</v>
      </c>
      <c r="Q459" s="271">
        <v>182.16526400000001</v>
      </c>
      <c r="R459" s="271">
        <v>182.18141600000001</v>
      </c>
      <c r="S459" s="411">
        <v>1.6152000000005273E-2</v>
      </c>
      <c r="T459" s="271">
        <v>-69.736342827478765</v>
      </c>
      <c r="U459" s="271">
        <v>574.155395</v>
      </c>
      <c r="V459" s="271">
        <v>0</v>
      </c>
      <c r="W459" s="271">
        <v>504.41905217252122</v>
      </c>
      <c r="X459" s="271">
        <v>28841.543773000001</v>
      </c>
      <c r="Y459" s="271">
        <v>29303.012351000001</v>
      </c>
      <c r="Z459" s="271">
        <v>461.46857799999998</v>
      </c>
      <c r="AA459" s="271">
        <v>-42.95047417252124</v>
      </c>
      <c r="AB459" s="271">
        <v>28841.543773000001</v>
      </c>
      <c r="AC459" s="271">
        <v>29303.012351000001</v>
      </c>
      <c r="AD459" s="271">
        <v>461.46857799999998</v>
      </c>
      <c r="AF459" s="271">
        <v>-53977.449110255999</v>
      </c>
      <c r="AG459" s="402">
        <v>0</v>
      </c>
      <c r="AH459" s="402">
        <v>29303.012351000001</v>
      </c>
      <c r="AI459" s="402">
        <v>29303.012351000001</v>
      </c>
      <c r="AJ459" s="402">
        <v>29303.012351000001</v>
      </c>
      <c r="AK459" s="402">
        <v>29303.012351000001</v>
      </c>
      <c r="AL459" s="402">
        <v>461.46857799999998</v>
      </c>
      <c r="AM459" s="403" t="s">
        <v>514</v>
      </c>
      <c r="AN459" s="45" t="s">
        <v>545</v>
      </c>
      <c r="AO459" s="45">
        <v>10</v>
      </c>
      <c r="AP459" s="45">
        <v>10</v>
      </c>
      <c r="AR459" s="412"/>
      <c r="AS459" s="176"/>
    </row>
    <row r="460" spans="1:45">
      <c r="A460" s="77">
        <v>1690</v>
      </c>
      <c r="B460" s="77">
        <v>898</v>
      </c>
      <c r="C460" s="77" t="s">
        <v>27</v>
      </c>
      <c r="D460" s="77" t="s">
        <v>28</v>
      </c>
      <c r="E460" s="77" t="s">
        <v>573</v>
      </c>
      <c r="F460" s="77" t="s">
        <v>388</v>
      </c>
      <c r="G460" s="77" t="s">
        <v>477</v>
      </c>
      <c r="H460" s="77" t="s">
        <v>493</v>
      </c>
      <c r="I460" s="77" t="s">
        <v>56</v>
      </c>
      <c r="J460" s="454" t="s">
        <v>479</v>
      </c>
      <c r="K460" s="410">
        <v>36966</v>
      </c>
      <c r="L460" s="410">
        <v>38754</v>
      </c>
      <c r="M460" s="77" t="s">
        <v>30</v>
      </c>
      <c r="N460" s="271">
        <v>-20000000</v>
      </c>
      <c r="O460" s="271">
        <v>8164.6920950000003</v>
      </c>
      <c r="P460" s="411">
        <v>0.24</v>
      </c>
      <c r="Q460" s="271">
        <v>22.410623999999999</v>
      </c>
      <c r="R460" s="271">
        <v>25.395150999999998</v>
      </c>
      <c r="S460" s="411">
        <v>2.9845269999999999</v>
      </c>
      <c r="T460" s="271">
        <v>24367.744004214066</v>
      </c>
      <c r="U460" s="271">
        <v>-189.546367</v>
      </c>
      <c r="V460" s="271">
        <v>0</v>
      </c>
      <c r="W460" s="271">
        <v>24178.197637214067</v>
      </c>
      <c r="X460" s="271">
        <v>-15894.616923</v>
      </c>
      <c r="Y460" s="271">
        <v>9566.2017070000002</v>
      </c>
      <c r="Z460" s="271">
        <v>25460.818630000002</v>
      </c>
      <c r="AA460" s="271">
        <v>1282.6209927859345</v>
      </c>
      <c r="AB460" s="271">
        <v>-15894.616923</v>
      </c>
      <c r="AC460" s="271">
        <v>9566.2017070000002</v>
      </c>
      <c r="AD460" s="271">
        <v>25460.818630000002</v>
      </c>
      <c r="AF460" s="271">
        <v>12222.135831610252</v>
      </c>
      <c r="AG460" s="402">
        <v>0</v>
      </c>
      <c r="AH460" s="402">
        <v>9566.2017070000002</v>
      </c>
      <c r="AI460" s="402">
        <v>9566.2017070000002</v>
      </c>
      <c r="AJ460" s="402">
        <v>9566.2017070000002</v>
      </c>
      <c r="AK460" s="402">
        <v>9566.2017070000002</v>
      </c>
      <c r="AL460" s="402">
        <v>25460.818630000002</v>
      </c>
      <c r="AM460" s="403" t="s">
        <v>514</v>
      </c>
      <c r="AN460" s="45">
        <v>1</v>
      </c>
      <c r="AO460" s="45" t="s">
        <v>545</v>
      </c>
      <c r="AP460" s="45">
        <v>1</v>
      </c>
      <c r="AR460" s="412"/>
      <c r="AS460" s="176"/>
    </row>
    <row r="461" spans="1:45">
      <c r="A461" s="77">
        <v>1691</v>
      </c>
      <c r="B461" s="77">
        <v>899</v>
      </c>
      <c r="C461" s="77" t="s">
        <v>27</v>
      </c>
      <c r="D461" s="77" t="s">
        <v>28</v>
      </c>
      <c r="E461" s="77" t="s">
        <v>71</v>
      </c>
      <c r="F461" s="77" t="s">
        <v>200</v>
      </c>
      <c r="G461" s="77" t="s">
        <v>474</v>
      </c>
      <c r="H461" s="77" t="s">
        <v>468</v>
      </c>
      <c r="I461" s="77" t="s">
        <v>97</v>
      </c>
      <c r="J461" s="454" t="s">
        <v>470</v>
      </c>
      <c r="K461" s="410">
        <v>36969</v>
      </c>
      <c r="L461" s="410">
        <v>38795</v>
      </c>
      <c r="M461" s="77" t="s">
        <v>30</v>
      </c>
      <c r="N461" s="271">
        <v>-10000000</v>
      </c>
      <c r="O461" s="271">
        <v>4241.4833250000001</v>
      </c>
      <c r="P461" s="411">
        <v>0.85</v>
      </c>
      <c r="Q461" s="271">
        <v>84.094588000000002</v>
      </c>
      <c r="R461" s="271">
        <v>84.110235000000003</v>
      </c>
      <c r="S461" s="411">
        <v>1.5647000000001299E-2</v>
      </c>
      <c r="T461" s="271">
        <v>66.366489586280508</v>
      </c>
      <c r="U461" s="271">
        <v>-350.02651700000001</v>
      </c>
      <c r="V461" s="271">
        <v>0</v>
      </c>
      <c r="W461" s="271">
        <v>-283.66002741371949</v>
      </c>
      <c r="X461" s="271">
        <v>-7179.2052110000004</v>
      </c>
      <c r="Y461" s="271">
        <v>-7349.9515259999998</v>
      </c>
      <c r="Z461" s="271">
        <v>-170.74631499999941</v>
      </c>
      <c r="AA461" s="271">
        <v>112.91371241372008</v>
      </c>
      <c r="AB461" s="271">
        <v>-7179.2052110000004</v>
      </c>
      <c r="AC461" s="271">
        <v>-7349.9515259999998</v>
      </c>
      <c r="AD461" s="271">
        <v>-170.74631499999941</v>
      </c>
      <c r="AF461" s="271">
        <v>24420.340243687504</v>
      </c>
      <c r="AG461" s="402">
        <v>0</v>
      </c>
      <c r="AH461" s="402">
        <v>-7349.9515259999998</v>
      </c>
      <c r="AI461" s="402">
        <v>-7349.9515259999998</v>
      </c>
      <c r="AJ461" s="402">
        <v>-7349.9515259999998</v>
      </c>
      <c r="AK461" s="402">
        <v>-7349.9515259999998</v>
      </c>
      <c r="AL461" s="402">
        <v>-170.74631499999941</v>
      </c>
      <c r="AM461" s="403" t="s">
        <v>514</v>
      </c>
      <c r="AN461" s="45">
        <v>6</v>
      </c>
      <c r="AO461" s="45" t="s">
        <v>545</v>
      </c>
      <c r="AP461" s="45">
        <v>6</v>
      </c>
      <c r="AR461" s="412"/>
      <c r="AS461" s="176"/>
    </row>
    <row r="462" spans="1:45">
      <c r="A462" s="77">
        <v>1695</v>
      </c>
      <c r="B462" s="77">
        <v>901</v>
      </c>
      <c r="C462" s="77" t="s">
        <v>27</v>
      </c>
      <c r="D462" s="77" t="s">
        <v>57</v>
      </c>
      <c r="E462" s="77" t="s">
        <v>33</v>
      </c>
      <c r="F462" s="77" t="s">
        <v>205</v>
      </c>
      <c r="G462" s="77" t="s">
        <v>476</v>
      </c>
      <c r="H462" s="77" t="s">
        <v>468</v>
      </c>
      <c r="I462" s="77" t="s">
        <v>264</v>
      </c>
      <c r="J462" s="454" t="s">
        <v>480</v>
      </c>
      <c r="K462" s="410">
        <v>36742</v>
      </c>
      <c r="L462" s="410">
        <v>37837</v>
      </c>
      <c r="M462" s="77" t="s">
        <v>30</v>
      </c>
      <c r="N462" s="271">
        <v>-10000000</v>
      </c>
      <c r="O462" s="271">
        <v>2136.0213119999999</v>
      </c>
      <c r="P462" s="411">
        <v>2</v>
      </c>
      <c r="Q462" s="271">
        <v>165.25261699999999</v>
      </c>
      <c r="R462" s="271">
        <v>165.269722</v>
      </c>
      <c r="S462" s="411">
        <v>1.7105000000015025E-2</v>
      </c>
      <c r="T462" s="271">
        <v>36.536644541792093</v>
      </c>
      <c r="U462" s="271">
        <v>-534.80332299999998</v>
      </c>
      <c r="V462" s="271">
        <v>0</v>
      </c>
      <c r="W462" s="271">
        <v>-498.26667845820788</v>
      </c>
      <c r="X462" s="271">
        <v>-106602.20002</v>
      </c>
      <c r="Y462" s="271">
        <v>-107081.060984</v>
      </c>
      <c r="Z462" s="271">
        <v>-478.86096399999224</v>
      </c>
      <c r="AA462" s="271">
        <v>19.405714458215641</v>
      </c>
      <c r="AB462" s="271">
        <v>-106602.20002</v>
      </c>
      <c r="AC462" s="271">
        <v>-107081.060984</v>
      </c>
      <c r="AD462" s="271">
        <v>-478.86096399999224</v>
      </c>
      <c r="AF462" s="271">
        <v>21082.53034944</v>
      </c>
      <c r="AG462" s="402">
        <v>-102777.777778</v>
      </c>
      <c r="AH462" s="402">
        <v>-209858.838762</v>
      </c>
      <c r="AI462" s="402">
        <v>-133721.30912300001</v>
      </c>
      <c r="AJ462" s="402">
        <v>-133721.30912300001</v>
      </c>
      <c r="AK462" s="402">
        <v>-81688.970921999993</v>
      </c>
      <c r="AL462" s="402">
        <v>-478.86096399999224</v>
      </c>
      <c r="AM462" s="403" t="s">
        <v>549</v>
      </c>
      <c r="AN462" s="45" t="s">
        <v>545</v>
      </c>
      <c r="AO462" s="45">
        <v>9</v>
      </c>
      <c r="AP462" s="45">
        <v>9</v>
      </c>
      <c r="AR462" s="412"/>
      <c r="AS462" s="176"/>
    </row>
    <row r="463" spans="1:45">
      <c r="A463" s="77">
        <v>1696</v>
      </c>
      <c r="B463" s="77">
        <v>902</v>
      </c>
      <c r="C463" s="77" t="s">
        <v>27</v>
      </c>
      <c r="D463" s="77" t="s">
        <v>54</v>
      </c>
      <c r="E463" s="77" t="s">
        <v>33</v>
      </c>
      <c r="F463" s="77" t="s">
        <v>205</v>
      </c>
      <c r="G463" s="77" t="s">
        <v>476</v>
      </c>
      <c r="H463" s="77" t="s">
        <v>468</v>
      </c>
      <c r="I463" s="77" t="s">
        <v>279</v>
      </c>
      <c r="J463" s="454" t="s">
        <v>480</v>
      </c>
      <c r="K463" s="410">
        <v>36742</v>
      </c>
      <c r="L463" s="410">
        <v>37837</v>
      </c>
      <c r="M463" s="77" t="s">
        <v>30</v>
      </c>
      <c r="N463" s="271">
        <v>10000000</v>
      </c>
      <c r="O463" s="271">
        <v>-2136.0213119999999</v>
      </c>
      <c r="P463" s="411">
        <v>2</v>
      </c>
      <c r="Q463" s="271">
        <v>165.25261699999999</v>
      </c>
      <c r="R463" s="271">
        <v>165.269722</v>
      </c>
      <c r="S463" s="411">
        <v>1.7105000000015025E-2</v>
      </c>
      <c r="T463" s="271">
        <v>-36.536644541792093</v>
      </c>
      <c r="U463" s="271">
        <v>534.80332299999998</v>
      </c>
      <c r="V463" s="271">
        <v>0</v>
      </c>
      <c r="W463" s="271">
        <v>498.26667845820788</v>
      </c>
      <c r="X463" s="271">
        <v>106602.20002</v>
      </c>
      <c r="Y463" s="271">
        <v>107081.060984</v>
      </c>
      <c r="Z463" s="271">
        <v>478.86096399999224</v>
      </c>
      <c r="AA463" s="271">
        <v>-19.405714458215641</v>
      </c>
      <c r="AB463" s="271">
        <v>106602.20002</v>
      </c>
      <c r="AC463" s="271">
        <v>107081.060984</v>
      </c>
      <c r="AD463" s="271">
        <v>478.86096399999224</v>
      </c>
      <c r="AF463" s="271">
        <v>-21082.53034944</v>
      </c>
      <c r="AG463" s="402">
        <v>102777.777778</v>
      </c>
      <c r="AH463" s="402">
        <v>209858.838762</v>
      </c>
      <c r="AI463" s="402">
        <v>133721.30912300001</v>
      </c>
      <c r="AJ463" s="402">
        <v>133721.30912300001</v>
      </c>
      <c r="AK463" s="402">
        <v>81688.970921999993</v>
      </c>
      <c r="AL463" s="402">
        <v>478.86096399999224</v>
      </c>
      <c r="AM463" s="403" t="s">
        <v>549</v>
      </c>
      <c r="AN463" s="45" t="s">
        <v>545</v>
      </c>
      <c r="AO463" s="45">
        <v>9</v>
      </c>
      <c r="AP463" s="45">
        <v>9</v>
      </c>
      <c r="AR463" s="412"/>
      <c r="AS463" s="176"/>
    </row>
    <row r="464" spans="1:45">
      <c r="A464" s="77">
        <v>1697</v>
      </c>
      <c r="B464" s="77">
        <v>903</v>
      </c>
      <c r="C464" s="77" t="s">
        <v>27</v>
      </c>
      <c r="D464" s="77" t="s">
        <v>59</v>
      </c>
      <c r="E464" s="77" t="s">
        <v>33</v>
      </c>
      <c r="F464" s="77" t="s">
        <v>205</v>
      </c>
      <c r="G464" s="77" t="s">
        <v>476</v>
      </c>
      <c r="H464" s="77" t="s">
        <v>468</v>
      </c>
      <c r="I464" s="77" t="s">
        <v>277</v>
      </c>
      <c r="J464" s="454" t="s">
        <v>480</v>
      </c>
      <c r="K464" s="410">
        <v>36742</v>
      </c>
      <c r="L464" s="410">
        <v>37837</v>
      </c>
      <c r="M464" s="77" t="s">
        <v>30</v>
      </c>
      <c r="N464" s="271">
        <v>-10000000</v>
      </c>
      <c r="O464" s="271">
        <v>2136.0213119999999</v>
      </c>
      <c r="P464" s="411">
        <v>2</v>
      </c>
      <c r="Q464" s="271">
        <v>165.25261699999999</v>
      </c>
      <c r="R464" s="271">
        <v>165.269722</v>
      </c>
      <c r="S464" s="411">
        <v>1.7105000000015025E-2</v>
      </c>
      <c r="T464" s="271">
        <v>36.536644541792093</v>
      </c>
      <c r="U464" s="271">
        <v>-534.80332299999998</v>
      </c>
      <c r="V464" s="271">
        <v>0</v>
      </c>
      <c r="W464" s="271">
        <v>-498.26667845820788</v>
      </c>
      <c r="X464" s="271">
        <v>-106602.20002</v>
      </c>
      <c r="Y464" s="271">
        <v>-107081.060984</v>
      </c>
      <c r="Z464" s="271">
        <v>-478.86096399999224</v>
      </c>
      <c r="AA464" s="271">
        <v>19.405714458215641</v>
      </c>
      <c r="AB464" s="271">
        <v>-106602.20002</v>
      </c>
      <c r="AC464" s="271">
        <v>-107081.060984</v>
      </c>
      <c r="AD464" s="271">
        <v>-478.86096399999224</v>
      </c>
      <c r="AF464" s="271">
        <v>21082.53034944</v>
      </c>
      <c r="AG464" s="402">
        <v>-102777.777778</v>
      </c>
      <c r="AH464" s="402">
        <v>-209858.838762</v>
      </c>
      <c r="AI464" s="402">
        <v>-133721.30912300001</v>
      </c>
      <c r="AJ464" s="402">
        <v>-133721.30912300001</v>
      </c>
      <c r="AK464" s="402">
        <v>-81688.970921999993</v>
      </c>
      <c r="AL464" s="402">
        <v>-478.86096399999224</v>
      </c>
      <c r="AM464" s="403" t="s">
        <v>549</v>
      </c>
      <c r="AN464" s="45" t="s">
        <v>545</v>
      </c>
      <c r="AO464" s="45">
        <v>9</v>
      </c>
      <c r="AP464" s="45">
        <v>9</v>
      </c>
      <c r="AR464" s="412"/>
      <c r="AS464" s="176"/>
    </row>
    <row r="465" spans="1:45">
      <c r="A465" s="77">
        <v>1698</v>
      </c>
      <c r="B465" s="77">
        <v>904</v>
      </c>
      <c r="C465" s="77" t="s">
        <v>27</v>
      </c>
      <c r="D465" s="77" t="s">
        <v>57</v>
      </c>
      <c r="E465" s="77" t="s">
        <v>29</v>
      </c>
      <c r="F465" s="77" t="s">
        <v>199</v>
      </c>
      <c r="G465" s="77" t="s">
        <v>473</v>
      </c>
      <c r="H465" s="77" t="s">
        <v>478</v>
      </c>
      <c r="I465" s="77" t="s">
        <v>264</v>
      </c>
      <c r="J465" s="454" t="s">
        <v>480</v>
      </c>
      <c r="K465" s="410">
        <v>36761</v>
      </c>
      <c r="L465" s="410">
        <v>38587</v>
      </c>
      <c r="M465" s="77" t="s">
        <v>30</v>
      </c>
      <c r="N465" s="271">
        <v>10000000</v>
      </c>
      <c r="O465" s="271">
        <v>-3731.178938</v>
      </c>
      <c r="P465" s="411">
        <v>0.52</v>
      </c>
      <c r="Q465" s="271">
        <v>152.98651100000001</v>
      </c>
      <c r="R465" s="271">
        <v>153.03456700000001</v>
      </c>
      <c r="S465" s="411">
        <v>4.8056000000002541E-2</v>
      </c>
      <c r="T465" s="271">
        <v>-179.30553504453749</v>
      </c>
      <c r="U465" s="271">
        <v>444.47616499999998</v>
      </c>
      <c r="V465" s="271">
        <v>0</v>
      </c>
      <c r="W465" s="271">
        <v>265.17062995546246</v>
      </c>
      <c r="X465" s="271">
        <v>-376469.52628599998</v>
      </c>
      <c r="Y465" s="271">
        <v>-376636.16956200002</v>
      </c>
      <c r="Z465" s="271">
        <v>-166.64327600004617</v>
      </c>
      <c r="AA465" s="271">
        <v>-431.81390595550863</v>
      </c>
      <c r="AB465" s="271">
        <v>-376469.52628599998</v>
      </c>
      <c r="AC465" s="271">
        <v>-376636.16956200002</v>
      </c>
      <c r="AD465" s="271">
        <v>-166.64327600004617</v>
      </c>
      <c r="AF465" s="271">
        <v>-27620.052088544999</v>
      </c>
      <c r="AG465" s="402">
        <v>26577.777778</v>
      </c>
      <c r="AH465" s="402">
        <v>-350058.39178400004</v>
      </c>
      <c r="AI465" s="402">
        <v>-161505.89756100002</v>
      </c>
      <c r="AJ465" s="402">
        <v>-161505.89756100002</v>
      </c>
      <c r="AK465" s="402">
        <v>30644.007407999947</v>
      </c>
      <c r="AL465" s="402">
        <v>-166.64327600004617</v>
      </c>
      <c r="AM465" s="403" t="s">
        <v>547</v>
      </c>
      <c r="AN465" s="45">
        <v>7</v>
      </c>
      <c r="AO465" s="45" t="s">
        <v>545</v>
      </c>
      <c r="AP465" s="45">
        <v>7</v>
      </c>
      <c r="AR465" s="412"/>
      <c r="AS465" s="176"/>
    </row>
    <row r="466" spans="1:45">
      <c r="A466" s="77">
        <v>1699</v>
      </c>
      <c r="B466" s="77">
        <v>905</v>
      </c>
      <c r="C466" s="77" t="s">
        <v>27</v>
      </c>
      <c r="D466" s="77" t="s">
        <v>54</v>
      </c>
      <c r="E466" s="77" t="s">
        <v>29</v>
      </c>
      <c r="F466" s="77" t="s">
        <v>199</v>
      </c>
      <c r="G466" s="77" t="s">
        <v>473</v>
      </c>
      <c r="H466" s="77" t="s">
        <v>478</v>
      </c>
      <c r="I466" s="77" t="s">
        <v>279</v>
      </c>
      <c r="J466" s="454" t="s">
        <v>480</v>
      </c>
      <c r="K466" s="410">
        <v>36761</v>
      </c>
      <c r="L466" s="410">
        <v>38587</v>
      </c>
      <c r="M466" s="77" t="s">
        <v>30</v>
      </c>
      <c r="N466" s="271">
        <v>-10000000</v>
      </c>
      <c r="O466" s="271">
        <v>3731.178938</v>
      </c>
      <c r="P466" s="411">
        <v>0.52</v>
      </c>
      <c r="Q466" s="271">
        <v>152.98651100000001</v>
      </c>
      <c r="R466" s="271">
        <v>153.03456700000001</v>
      </c>
      <c r="S466" s="411">
        <v>4.8056000000002541E-2</v>
      </c>
      <c r="T466" s="271">
        <v>179.30553504453749</v>
      </c>
      <c r="U466" s="271">
        <v>-444.47616499999998</v>
      </c>
      <c r="V466" s="271">
        <v>0</v>
      </c>
      <c r="W466" s="271">
        <v>-265.17062995546246</v>
      </c>
      <c r="X466" s="271">
        <v>376469.52628599998</v>
      </c>
      <c r="Y466" s="271">
        <v>376636.16956200002</v>
      </c>
      <c r="Z466" s="271">
        <v>166.64327600004617</v>
      </c>
      <c r="AA466" s="271">
        <v>431.81390595550863</v>
      </c>
      <c r="AB466" s="271">
        <v>376469.52628599998</v>
      </c>
      <c r="AC466" s="271">
        <v>376636.16956200002</v>
      </c>
      <c r="AD466" s="271">
        <v>166.64327600004617</v>
      </c>
      <c r="AF466" s="271">
        <v>27620.052088544999</v>
      </c>
      <c r="AG466" s="402">
        <v>-26577.777778</v>
      </c>
      <c r="AH466" s="402">
        <v>350058.39178400004</v>
      </c>
      <c r="AI466" s="402">
        <v>161505.89756100005</v>
      </c>
      <c r="AJ466" s="402">
        <v>161505.89756100005</v>
      </c>
      <c r="AK466" s="402">
        <v>-30644.007407999947</v>
      </c>
      <c r="AL466" s="402">
        <v>166.64327600004617</v>
      </c>
      <c r="AM466" s="403" t="s">
        <v>547</v>
      </c>
      <c r="AN466" s="45">
        <v>7</v>
      </c>
      <c r="AO466" s="45" t="s">
        <v>545</v>
      </c>
      <c r="AP466" s="45">
        <v>7</v>
      </c>
      <c r="AR466" s="412"/>
      <c r="AS466" s="176"/>
    </row>
    <row r="467" spans="1:45">
      <c r="A467" s="77">
        <v>1700</v>
      </c>
      <c r="B467" s="77">
        <v>906</v>
      </c>
      <c r="C467" s="77" t="s">
        <v>27</v>
      </c>
      <c r="D467" s="77" t="s">
        <v>59</v>
      </c>
      <c r="E467" s="77" t="s">
        <v>29</v>
      </c>
      <c r="F467" s="77" t="s">
        <v>199</v>
      </c>
      <c r="G467" s="77" t="s">
        <v>473</v>
      </c>
      <c r="H467" s="77" t="s">
        <v>478</v>
      </c>
      <c r="I467" s="77" t="s">
        <v>277</v>
      </c>
      <c r="J467" s="454" t="s">
        <v>480</v>
      </c>
      <c r="K467" s="410">
        <v>36761</v>
      </c>
      <c r="L467" s="410">
        <v>38587</v>
      </c>
      <c r="M467" s="77" t="s">
        <v>30</v>
      </c>
      <c r="N467" s="271">
        <v>10000000</v>
      </c>
      <c r="O467" s="271">
        <v>-3731.178938</v>
      </c>
      <c r="P467" s="411">
        <v>0.52</v>
      </c>
      <c r="Q467" s="271">
        <v>152.98651100000001</v>
      </c>
      <c r="R467" s="271">
        <v>153.03456700000001</v>
      </c>
      <c r="S467" s="411">
        <v>4.8056000000002541E-2</v>
      </c>
      <c r="T467" s="271">
        <v>-179.30553504453749</v>
      </c>
      <c r="U467" s="271">
        <v>444.47616499999998</v>
      </c>
      <c r="V467" s="271">
        <v>0</v>
      </c>
      <c r="W467" s="271">
        <v>265.17062995546246</v>
      </c>
      <c r="X467" s="271">
        <v>-376469.52628599998</v>
      </c>
      <c r="Y467" s="271">
        <v>-376636.16956200002</v>
      </c>
      <c r="Z467" s="271">
        <v>-166.64327600004617</v>
      </c>
      <c r="AA467" s="271">
        <v>-431.81390595550863</v>
      </c>
      <c r="AB467" s="271">
        <v>-376469.52628599998</v>
      </c>
      <c r="AC467" s="271">
        <v>-376636.16956200002</v>
      </c>
      <c r="AD467" s="271">
        <v>-166.64327600004617</v>
      </c>
      <c r="AF467" s="271">
        <v>-27620.052088544999</v>
      </c>
      <c r="AG467" s="402">
        <v>26577.777778</v>
      </c>
      <c r="AH467" s="402">
        <v>-350058.39178400004</v>
      </c>
      <c r="AI467" s="402">
        <v>-161505.89756100002</v>
      </c>
      <c r="AJ467" s="402">
        <v>-161505.89756100002</v>
      </c>
      <c r="AK467" s="402">
        <v>30644.007407999947</v>
      </c>
      <c r="AL467" s="402">
        <v>-166.64327600004617</v>
      </c>
      <c r="AM467" s="403" t="s">
        <v>547</v>
      </c>
      <c r="AN467" s="45">
        <v>7</v>
      </c>
      <c r="AO467" s="45" t="s">
        <v>545</v>
      </c>
      <c r="AP467" s="45">
        <v>7</v>
      </c>
      <c r="AR467" s="412"/>
      <c r="AS467" s="176"/>
    </row>
    <row r="468" spans="1:45">
      <c r="A468" s="77">
        <v>1701</v>
      </c>
      <c r="B468" s="77">
        <v>907</v>
      </c>
      <c r="C468" s="77" t="s">
        <v>27</v>
      </c>
      <c r="D468" s="77" t="s">
        <v>28</v>
      </c>
      <c r="E468" s="77" t="s">
        <v>40</v>
      </c>
      <c r="F468" s="77" t="s">
        <v>200</v>
      </c>
      <c r="G468" s="77" t="s">
        <v>473</v>
      </c>
      <c r="H468" s="77" t="s">
        <v>472</v>
      </c>
      <c r="I468" s="77" t="s">
        <v>267</v>
      </c>
      <c r="J468" s="454" t="s">
        <v>469</v>
      </c>
      <c r="K468" s="410">
        <v>36969</v>
      </c>
      <c r="L468" s="410">
        <v>38795</v>
      </c>
      <c r="M468" s="77" t="s">
        <v>30</v>
      </c>
      <c r="N468" s="271">
        <v>-10000000</v>
      </c>
      <c r="O468" s="271">
        <v>4313.4289490000001</v>
      </c>
      <c r="P468" s="411">
        <v>1.6</v>
      </c>
      <c r="Q468" s="271">
        <v>156.520948</v>
      </c>
      <c r="R468" s="271">
        <v>153.590597</v>
      </c>
      <c r="S468" s="411">
        <v>-2.9303510000000017</v>
      </c>
      <c r="T468" s="271">
        <v>-12639.860834131106</v>
      </c>
      <c r="U468" s="271">
        <v>-547.36971200000005</v>
      </c>
      <c r="V468" s="271">
        <v>0</v>
      </c>
      <c r="W468" s="271">
        <v>-13187.230546131106</v>
      </c>
      <c r="X468" s="271">
        <v>-20763.209551</v>
      </c>
      <c r="Y468" s="271">
        <v>-33495.437035000003</v>
      </c>
      <c r="Z468" s="271">
        <v>-12732.227484000003</v>
      </c>
      <c r="AA468" s="271">
        <v>455.00306213110343</v>
      </c>
      <c r="AB468" s="271">
        <v>-20763.209551</v>
      </c>
      <c r="AC468" s="271">
        <v>-33495.437035000003</v>
      </c>
      <c r="AD468" s="271">
        <v>-12732.227484000003</v>
      </c>
      <c r="AF468" s="271">
        <v>24834.567173867501</v>
      </c>
      <c r="AG468" s="402">
        <v>0</v>
      </c>
      <c r="AH468" s="402">
        <v>-33495.437035000003</v>
      </c>
      <c r="AI468" s="402">
        <v>-33495.437035000003</v>
      </c>
      <c r="AJ468" s="402">
        <v>-33495.437035000003</v>
      </c>
      <c r="AK468" s="402">
        <v>-33495.437035000003</v>
      </c>
      <c r="AL468" s="402">
        <v>-12732.227484000003</v>
      </c>
      <c r="AM468" s="403" t="s">
        <v>514</v>
      </c>
      <c r="AN468" s="45">
        <v>6</v>
      </c>
      <c r="AO468" s="45" t="s">
        <v>545</v>
      </c>
      <c r="AP468" s="45">
        <v>6</v>
      </c>
      <c r="AR468" s="412"/>
      <c r="AS468" s="176"/>
    </row>
    <row r="469" spans="1:45">
      <c r="A469" s="77">
        <v>1702</v>
      </c>
      <c r="B469" s="77">
        <v>908</v>
      </c>
      <c r="C469" s="77" t="s">
        <v>27</v>
      </c>
      <c r="D469" s="77" t="s">
        <v>28</v>
      </c>
      <c r="E469" s="77" t="s">
        <v>324</v>
      </c>
      <c r="F469" s="77" t="s">
        <v>197</v>
      </c>
      <c r="G469" s="77" t="s">
        <v>477</v>
      </c>
      <c r="H469" s="77" t="s">
        <v>468</v>
      </c>
      <c r="I469" s="77" t="s">
        <v>286</v>
      </c>
      <c r="J469" s="454" t="s">
        <v>481</v>
      </c>
      <c r="K469" s="410">
        <v>36969</v>
      </c>
      <c r="L469" s="410">
        <v>38795</v>
      </c>
      <c r="M469" s="77" t="s">
        <v>30</v>
      </c>
      <c r="N469" s="271">
        <v>10000000</v>
      </c>
      <c r="O469" s="271">
        <v>-4324.1163500000002</v>
      </c>
      <c r="P469" s="411">
        <v>2</v>
      </c>
      <c r="Q469" s="271">
        <v>218.82516000000001</v>
      </c>
      <c r="R469" s="271">
        <v>218.85621399999999</v>
      </c>
      <c r="S469" s="411">
        <v>3.1053999999983262E-2</v>
      </c>
      <c r="T469" s="271">
        <v>-134.28110913282762</v>
      </c>
      <c r="U469" s="271">
        <v>638.85786800000005</v>
      </c>
      <c r="V469" s="271">
        <v>0</v>
      </c>
      <c r="W469" s="271">
        <v>504.57675886717243</v>
      </c>
      <c r="X469" s="271">
        <v>-69389.090381000002</v>
      </c>
      <c r="Y469" s="271">
        <v>-68996.220667999994</v>
      </c>
      <c r="Z469" s="271">
        <v>392.86971300000732</v>
      </c>
      <c r="AA469" s="271">
        <v>-111.70704586716511</v>
      </c>
      <c r="AB469" s="271">
        <v>-69389.090381000002</v>
      </c>
      <c r="AC469" s="271">
        <v>-68996.220667999994</v>
      </c>
      <c r="AD469" s="271">
        <v>392.86971300000732</v>
      </c>
      <c r="AF469" s="271">
        <v>-54060.102607700006</v>
      </c>
      <c r="AG469" s="402">
        <v>0</v>
      </c>
      <c r="AH469" s="402">
        <v>-68996.220667999994</v>
      </c>
      <c r="AI469" s="402">
        <v>-68996.220667999994</v>
      </c>
      <c r="AJ469" s="402">
        <v>-68996.220667999994</v>
      </c>
      <c r="AK469" s="402">
        <v>-68996.220667999994</v>
      </c>
      <c r="AL469" s="402">
        <v>392.86971300000732</v>
      </c>
      <c r="AM469" s="403" t="s">
        <v>514</v>
      </c>
      <c r="AN469" s="45" t="s">
        <v>545</v>
      </c>
      <c r="AO469" s="45">
        <v>10</v>
      </c>
      <c r="AP469" s="45">
        <v>10</v>
      </c>
      <c r="AR469" s="412"/>
      <c r="AS469" s="176"/>
    </row>
    <row r="470" spans="1:45">
      <c r="A470" s="77">
        <v>1703</v>
      </c>
      <c r="B470" s="77">
        <v>909</v>
      </c>
      <c r="C470" s="77" t="s">
        <v>27</v>
      </c>
      <c r="D470" s="77" t="s">
        <v>28</v>
      </c>
      <c r="E470" s="77" t="s">
        <v>574</v>
      </c>
      <c r="F470" s="77" t="s">
        <v>423</v>
      </c>
      <c r="G470" s="77" t="s">
        <v>487</v>
      </c>
      <c r="H470" s="77" t="s">
        <v>493</v>
      </c>
      <c r="I470" s="77" t="s">
        <v>31</v>
      </c>
      <c r="J470" s="454" t="s">
        <v>479</v>
      </c>
      <c r="K470" s="410">
        <v>36970</v>
      </c>
      <c r="L470" s="410">
        <v>38796</v>
      </c>
      <c r="M470" s="77" t="s">
        <v>30</v>
      </c>
      <c r="N470" s="271">
        <v>-20000000</v>
      </c>
      <c r="O470" s="271">
        <v>8368.6571050000002</v>
      </c>
      <c r="P470" s="411">
        <v>0.32</v>
      </c>
      <c r="Q470" s="271">
        <v>27.638956</v>
      </c>
      <c r="R470" s="271">
        <v>27.646260000000002</v>
      </c>
      <c r="S470" s="411">
        <v>7.3040000000013094E-3</v>
      </c>
      <c r="T470" s="271">
        <v>61.124671494930958</v>
      </c>
      <c r="U470" s="271">
        <v>-278.32593800000001</v>
      </c>
      <c r="V470" s="271">
        <v>0</v>
      </c>
      <c r="W470" s="271">
        <v>-217.20126650506904</v>
      </c>
      <c r="X470" s="271">
        <v>-40377.162986000003</v>
      </c>
      <c r="Y470" s="271">
        <v>-40508.387337</v>
      </c>
      <c r="Z470" s="271">
        <v>-131.22435099999711</v>
      </c>
      <c r="AA470" s="271">
        <v>85.976915505071929</v>
      </c>
      <c r="AB470" s="271">
        <v>-40377.162986000003</v>
      </c>
      <c r="AC470" s="271">
        <v>-40508.387337</v>
      </c>
      <c r="AD470" s="271">
        <v>-131.22435099999711</v>
      </c>
      <c r="AG470" s="402">
        <v>0</v>
      </c>
      <c r="AH470" s="402">
        <v>-40508.387337</v>
      </c>
      <c r="AI470" s="402">
        <v>-40508.387337</v>
      </c>
      <c r="AJ470" s="402">
        <v>-40508.387337</v>
      </c>
      <c r="AK470" s="402">
        <v>-40508.387337</v>
      </c>
      <c r="AL470" s="402">
        <v>-131.22435099999711</v>
      </c>
      <c r="AM470" s="403" t="s">
        <v>514</v>
      </c>
      <c r="AN470" s="45" t="s">
        <v>545</v>
      </c>
      <c r="AO470" s="45" t="s">
        <v>545</v>
      </c>
      <c r="AP470" s="45" t="s">
        <v>545</v>
      </c>
      <c r="AR470" s="412"/>
      <c r="AS470" s="176"/>
    </row>
    <row r="471" spans="1:45">
      <c r="A471" s="77">
        <v>1704</v>
      </c>
      <c r="B471" s="77">
        <v>910</v>
      </c>
      <c r="C471" s="77" t="s">
        <v>27</v>
      </c>
      <c r="D471" s="77" t="s">
        <v>28</v>
      </c>
      <c r="E471" s="77" t="s">
        <v>330</v>
      </c>
      <c r="F471" s="77" t="s">
        <v>200</v>
      </c>
      <c r="G471" s="77" t="s">
        <v>477</v>
      </c>
      <c r="H471" s="77" t="s">
        <v>483</v>
      </c>
      <c r="I471" s="77" t="s">
        <v>31</v>
      </c>
      <c r="J471" s="454" t="s">
        <v>479</v>
      </c>
      <c r="K471" s="410">
        <v>36969</v>
      </c>
      <c r="L471" s="410">
        <v>38795</v>
      </c>
      <c r="M471" s="77" t="s">
        <v>45</v>
      </c>
      <c r="N471" s="271">
        <v>-10000000</v>
      </c>
      <c r="O471" s="271">
        <v>4359.6788349999997</v>
      </c>
      <c r="P471" s="411">
        <v>1.05</v>
      </c>
      <c r="Q471" s="271">
        <v>94.453316000000001</v>
      </c>
      <c r="R471" s="271">
        <v>94.453312999999994</v>
      </c>
      <c r="S471" s="411">
        <v>-3.0000000066365828E-6</v>
      </c>
      <c r="T471" s="271">
        <v>-1.3079036533933368E-2</v>
      </c>
      <c r="U471" s="271">
        <v>-390.77106099999997</v>
      </c>
      <c r="V471" s="271">
        <v>0</v>
      </c>
      <c r="W471" s="271">
        <v>-390.78414003653393</v>
      </c>
      <c r="X471" s="271">
        <v>-50037.394439999996</v>
      </c>
      <c r="Y471" s="271">
        <v>-50303.096181000001</v>
      </c>
      <c r="Z471" s="271">
        <v>-265.7017410000044</v>
      </c>
      <c r="AA471" s="271">
        <v>125.08239903652952</v>
      </c>
      <c r="AB471" s="271">
        <v>-44310.614646341994</v>
      </c>
      <c r="AC471" s="271">
        <v>-44367.330831642001</v>
      </c>
      <c r="AD471" s="271">
        <v>-56.716185300007055</v>
      </c>
      <c r="AF471" s="271">
        <v>25100.850892512499</v>
      </c>
      <c r="AG471" s="402">
        <v>0</v>
      </c>
      <c r="AH471" s="402">
        <v>-44367.330831642001</v>
      </c>
      <c r="AI471" s="402">
        <v>-44367.330831642001</v>
      </c>
      <c r="AJ471" s="402">
        <v>-44367.330831642001</v>
      </c>
      <c r="AK471" s="402">
        <v>-44367.330831642001</v>
      </c>
      <c r="AL471" s="402">
        <v>-56.716185300007055</v>
      </c>
      <c r="AM471" s="403" t="s">
        <v>514</v>
      </c>
      <c r="AN471" s="45">
        <v>6</v>
      </c>
      <c r="AO471" s="45" t="s">
        <v>545</v>
      </c>
      <c r="AP471" s="45">
        <v>6</v>
      </c>
      <c r="AR471" s="412"/>
      <c r="AS471" s="176"/>
    </row>
    <row r="472" spans="1:45">
      <c r="A472" s="77">
        <v>1706</v>
      </c>
      <c r="B472" s="77">
        <v>911</v>
      </c>
      <c r="C472" s="77" t="s">
        <v>27</v>
      </c>
      <c r="D472" s="77" t="s">
        <v>28</v>
      </c>
      <c r="E472" s="77" t="s">
        <v>575</v>
      </c>
      <c r="F472" s="77" t="s">
        <v>423</v>
      </c>
      <c r="G472" s="77" t="s">
        <v>477</v>
      </c>
      <c r="H472" s="77" t="s">
        <v>472</v>
      </c>
      <c r="I472" s="77" t="s">
        <v>554</v>
      </c>
      <c r="J472" s="454" t="s">
        <v>469</v>
      </c>
      <c r="K472" s="410">
        <v>36970</v>
      </c>
      <c r="L472" s="410">
        <v>38764</v>
      </c>
      <c r="M472" s="77" t="s">
        <v>30</v>
      </c>
      <c r="N472" s="271">
        <v>-10000000</v>
      </c>
      <c r="O472" s="271">
        <v>4134.3170259999997</v>
      </c>
      <c r="P472" s="411">
        <v>0.52</v>
      </c>
      <c r="Q472" s="271">
        <v>55.279246999999998</v>
      </c>
      <c r="R472" s="271">
        <v>55.291178000000002</v>
      </c>
      <c r="S472" s="411">
        <v>1.1931000000004133E-2</v>
      </c>
      <c r="T472" s="271">
        <v>49.326536437223083</v>
      </c>
      <c r="U472" s="271">
        <v>-181.361357</v>
      </c>
      <c r="V472" s="271">
        <v>0</v>
      </c>
      <c r="W472" s="271">
        <v>-132.03482056277693</v>
      </c>
      <c r="X472" s="271">
        <v>12073.388299</v>
      </c>
      <c r="Y472" s="271">
        <v>11985.958655</v>
      </c>
      <c r="Z472" s="271">
        <v>-87.429643999999826</v>
      </c>
      <c r="AA472" s="271">
        <v>44.605176562777103</v>
      </c>
      <c r="AB472" s="271">
        <v>12073.388299</v>
      </c>
      <c r="AC472" s="271">
        <v>11985.958655</v>
      </c>
      <c r="AD472" s="271">
        <v>-87.429643999999826</v>
      </c>
      <c r="AG472" s="402">
        <v>0</v>
      </c>
      <c r="AH472" s="402">
        <v>11985.958655</v>
      </c>
      <c r="AI472" s="402">
        <v>11985.958655</v>
      </c>
      <c r="AJ472" s="402">
        <v>11985.958655</v>
      </c>
      <c r="AK472" s="402">
        <v>11985.958655</v>
      </c>
      <c r="AL472" s="402">
        <v>-87.429643999999826</v>
      </c>
      <c r="AM472" s="403" t="s">
        <v>514</v>
      </c>
      <c r="AN472" s="45" t="s">
        <v>545</v>
      </c>
      <c r="AO472" s="45" t="s">
        <v>545</v>
      </c>
      <c r="AP472" s="45" t="s">
        <v>545</v>
      </c>
      <c r="AR472" s="412"/>
      <c r="AS472" s="176"/>
    </row>
    <row r="473" spans="1:45">
      <c r="A473" s="77">
        <v>1708</v>
      </c>
      <c r="B473" s="77">
        <v>917</v>
      </c>
      <c r="C473" s="77" t="s">
        <v>27</v>
      </c>
      <c r="D473" s="77" t="s">
        <v>57</v>
      </c>
      <c r="E473" s="77" t="s">
        <v>595</v>
      </c>
      <c r="F473" s="77" t="s">
        <v>423</v>
      </c>
      <c r="G473" s="77" t="s">
        <v>485</v>
      </c>
      <c r="H473" s="77" t="s">
        <v>468</v>
      </c>
      <c r="I473" s="77" t="s">
        <v>604</v>
      </c>
      <c r="J473" s="454" t="s">
        <v>480</v>
      </c>
      <c r="K473" s="410">
        <v>36971</v>
      </c>
      <c r="L473" s="410">
        <v>37336</v>
      </c>
      <c r="M473" s="77" t="s">
        <v>30</v>
      </c>
      <c r="N473" s="271">
        <v>2000000</v>
      </c>
      <c r="O473" s="271">
        <v>-327.16094700000002</v>
      </c>
      <c r="P473" s="411">
        <v>10</v>
      </c>
      <c r="Q473" s="271">
        <v>959.72254099999998</v>
      </c>
      <c r="R473" s="271">
        <v>959.42788599999994</v>
      </c>
      <c r="S473" s="411">
        <v>-0.29465500000003431</v>
      </c>
      <c r="T473" s="271">
        <v>96.399608838296231</v>
      </c>
      <c r="U473" s="271">
        <v>452.51833199999999</v>
      </c>
      <c r="V473" s="271">
        <v>0</v>
      </c>
      <c r="W473" s="271">
        <v>548.9179408382962</v>
      </c>
      <c r="X473" s="271">
        <v>13888.803851999999</v>
      </c>
      <c r="Y473" s="271">
        <v>14478.977698000001</v>
      </c>
      <c r="Z473" s="271">
        <v>590.1738460000015</v>
      </c>
      <c r="AA473" s="271">
        <v>41.2559051617053</v>
      </c>
      <c r="AB473" s="271">
        <v>13888.803851999999</v>
      </c>
      <c r="AC473" s="271">
        <v>14478.977698000001</v>
      </c>
      <c r="AD473" s="271">
        <v>590.1738460000015</v>
      </c>
      <c r="AG473" s="402">
        <v>0</v>
      </c>
      <c r="AH473" s="402">
        <v>14478.977698000001</v>
      </c>
      <c r="AI473" s="402">
        <v>14478.977698000001</v>
      </c>
      <c r="AJ473" s="402">
        <v>14478.977698000001</v>
      </c>
      <c r="AK473" s="402">
        <v>14478.977698000001</v>
      </c>
      <c r="AL473" s="402">
        <v>590.1738460000015</v>
      </c>
      <c r="AM473" s="403" t="s">
        <v>546</v>
      </c>
      <c r="AN473" s="45" t="s">
        <v>545</v>
      </c>
      <c r="AO473" s="45" t="s">
        <v>545</v>
      </c>
      <c r="AP473" s="45" t="s">
        <v>545</v>
      </c>
      <c r="AR473" s="412"/>
      <c r="AS473" s="176"/>
    </row>
    <row r="474" spans="1:45">
      <c r="A474" s="77">
        <v>1709</v>
      </c>
      <c r="B474" s="77">
        <v>912</v>
      </c>
      <c r="C474" s="77" t="s">
        <v>27</v>
      </c>
      <c r="D474" s="77" t="s">
        <v>54</v>
      </c>
      <c r="E474" s="77" t="s">
        <v>595</v>
      </c>
      <c r="F474" s="77" t="s">
        <v>423</v>
      </c>
      <c r="G474" s="77" t="s">
        <v>485</v>
      </c>
      <c r="H474" s="77" t="s">
        <v>468</v>
      </c>
      <c r="I474" s="77" t="s">
        <v>279</v>
      </c>
      <c r="J474" s="454" t="s">
        <v>480</v>
      </c>
      <c r="K474" s="410">
        <v>36971</v>
      </c>
      <c r="L474" s="410">
        <v>37336</v>
      </c>
      <c r="M474" s="77" t="s">
        <v>30</v>
      </c>
      <c r="N474" s="271">
        <v>-2000000</v>
      </c>
      <c r="O474" s="271">
        <v>327.16094700000002</v>
      </c>
      <c r="P474" s="411">
        <v>10</v>
      </c>
      <c r="Q474" s="271">
        <v>959.72254099999998</v>
      </c>
      <c r="R474" s="271">
        <v>959.42788599999994</v>
      </c>
      <c r="S474" s="411">
        <v>-0.29465500000003431</v>
      </c>
      <c r="T474" s="271">
        <v>-96.399608838296231</v>
      </c>
      <c r="U474" s="271">
        <v>-452.51833199999999</v>
      </c>
      <c r="V474" s="271">
        <v>0</v>
      </c>
      <c r="W474" s="271">
        <v>-548.9179408382962</v>
      </c>
      <c r="X474" s="271">
        <v>-13888.803851999999</v>
      </c>
      <c r="Y474" s="271">
        <v>-14478.977698000001</v>
      </c>
      <c r="Z474" s="271">
        <v>-590.1738460000015</v>
      </c>
      <c r="AA474" s="271">
        <v>-41.2559051617053</v>
      </c>
      <c r="AB474" s="271">
        <v>-13888.803851999999</v>
      </c>
      <c r="AC474" s="271">
        <v>-14478.977698000001</v>
      </c>
      <c r="AD474" s="271">
        <v>-590.1738460000015</v>
      </c>
      <c r="AG474" s="402">
        <v>0</v>
      </c>
      <c r="AH474" s="402">
        <v>-14478.977698000001</v>
      </c>
      <c r="AI474" s="402">
        <v>-14478.977698000001</v>
      </c>
      <c r="AJ474" s="402">
        <v>-14478.977698000001</v>
      </c>
      <c r="AK474" s="402">
        <v>-14478.977698000001</v>
      </c>
      <c r="AL474" s="402">
        <v>-590.1738460000015</v>
      </c>
      <c r="AM474" s="403" t="s">
        <v>546</v>
      </c>
      <c r="AN474" s="45" t="s">
        <v>545</v>
      </c>
      <c r="AO474" s="45" t="s">
        <v>545</v>
      </c>
      <c r="AP474" s="45" t="s">
        <v>545</v>
      </c>
      <c r="AR474" s="412"/>
      <c r="AS474" s="176"/>
    </row>
    <row r="475" spans="1:45">
      <c r="A475" s="77">
        <v>1710</v>
      </c>
      <c r="B475" s="77">
        <v>913</v>
      </c>
      <c r="C475" s="77" t="s">
        <v>27</v>
      </c>
      <c r="D475" s="77" t="s">
        <v>59</v>
      </c>
      <c r="E475" s="77" t="s">
        <v>595</v>
      </c>
      <c r="F475" s="77" t="s">
        <v>423</v>
      </c>
      <c r="G475" s="77" t="s">
        <v>485</v>
      </c>
      <c r="H475" s="77" t="s">
        <v>468</v>
      </c>
      <c r="I475" s="77" t="s">
        <v>277</v>
      </c>
      <c r="J475" s="454" t="s">
        <v>480</v>
      </c>
      <c r="K475" s="410">
        <v>36971</v>
      </c>
      <c r="L475" s="410">
        <v>37336</v>
      </c>
      <c r="M475" s="77" t="s">
        <v>30</v>
      </c>
      <c r="N475" s="271">
        <v>2000000</v>
      </c>
      <c r="O475" s="271">
        <v>-327.16094700000002</v>
      </c>
      <c r="P475" s="411">
        <v>10</v>
      </c>
      <c r="Q475" s="271">
        <v>959.72254099999998</v>
      </c>
      <c r="R475" s="271">
        <v>959.42788599999994</v>
      </c>
      <c r="S475" s="411">
        <v>-0.29465500000003431</v>
      </c>
      <c r="T475" s="271">
        <v>96.399608838296231</v>
      </c>
      <c r="U475" s="271">
        <v>452.51833199999999</v>
      </c>
      <c r="V475" s="271">
        <v>0</v>
      </c>
      <c r="W475" s="271">
        <v>548.9179408382962</v>
      </c>
      <c r="X475" s="271">
        <v>13888.803851999999</v>
      </c>
      <c r="Y475" s="271">
        <v>14478.977698000001</v>
      </c>
      <c r="Z475" s="271">
        <v>590.1738460000015</v>
      </c>
      <c r="AA475" s="271">
        <v>41.2559051617053</v>
      </c>
      <c r="AB475" s="271">
        <v>13888.803851999999</v>
      </c>
      <c r="AC475" s="271">
        <v>14478.977698000001</v>
      </c>
      <c r="AD475" s="271">
        <v>590.1738460000015</v>
      </c>
      <c r="AG475" s="402">
        <v>0</v>
      </c>
      <c r="AH475" s="402">
        <v>14478.977698000001</v>
      </c>
      <c r="AI475" s="402">
        <v>14478.977698000001</v>
      </c>
      <c r="AJ475" s="402">
        <v>14478.977698000001</v>
      </c>
      <c r="AK475" s="402">
        <v>14478.977698000001</v>
      </c>
      <c r="AL475" s="402">
        <v>590.1738460000015</v>
      </c>
      <c r="AM475" s="403" t="s">
        <v>546</v>
      </c>
      <c r="AN475" s="45" t="s">
        <v>545</v>
      </c>
      <c r="AO475" s="45" t="s">
        <v>545</v>
      </c>
      <c r="AP475" s="45" t="s">
        <v>545</v>
      </c>
      <c r="AR475" s="412"/>
      <c r="AS475" s="176"/>
    </row>
    <row r="476" spans="1:45">
      <c r="A476" s="77">
        <v>1711</v>
      </c>
      <c r="B476" s="77">
        <v>914</v>
      </c>
      <c r="C476" s="77" t="s">
        <v>27</v>
      </c>
      <c r="D476" s="77" t="s">
        <v>28</v>
      </c>
      <c r="E476" s="77" t="s">
        <v>63</v>
      </c>
      <c r="F476" s="77" t="s">
        <v>205</v>
      </c>
      <c r="G476" s="77" t="s">
        <v>498</v>
      </c>
      <c r="H476" s="77" t="s">
        <v>482</v>
      </c>
      <c r="I476" s="77" t="s">
        <v>267</v>
      </c>
      <c r="J476" s="454" t="s">
        <v>479</v>
      </c>
      <c r="K476" s="410">
        <v>36972</v>
      </c>
      <c r="L476" s="410">
        <v>37816</v>
      </c>
      <c r="M476" s="77" t="s">
        <v>45</v>
      </c>
      <c r="N476" s="271">
        <v>10000000</v>
      </c>
      <c r="O476" s="271">
        <v>-2115.5395639999997</v>
      </c>
      <c r="P476" s="411">
        <v>1.03</v>
      </c>
      <c r="Q476" s="271">
        <v>82.584335999999993</v>
      </c>
      <c r="R476" s="271">
        <v>82.604933000000003</v>
      </c>
      <c r="S476" s="411">
        <v>2.0597000000009302E-2</v>
      </c>
      <c r="T476" s="271">
        <v>-43.573768399727676</v>
      </c>
      <c r="U476" s="271">
        <v>294.22479900000002</v>
      </c>
      <c r="V476" s="271">
        <v>0</v>
      </c>
      <c r="W476" s="271">
        <v>250.65103060027235</v>
      </c>
      <c r="X476" s="271">
        <v>47061.298082000001</v>
      </c>
      <c r="Y476" s="271">
        <v>47256.650528999999</v>
      </c>
      <c r="Z476" s="271">
        <v>195.35244699999748</v>
      </c>
      <c r="AA476" s="271">
        <v>-55.298583600274867</v>
      </c>
      <c r="AB476" s="271">
        <v>41675.132516515099</v>
      </c>
      <c r="AC476" s="271">
        <v>41680.365766577997</v>
      </c>
      <c r="AD476" s="271">
        <v>5.2332500628981506</v>
      </c>
      <c r="AF476" s="271">
        <v>-20880.375496679997</v>
      </c>
      <c r="AG476" s="402">
        <v>0</v>
      </c>
      <c r="AH476" s="402">
        <v>41680.365766577997</v>
      </c>
      <c r="AI476" s="402">
        <v>41680.365766577997</v>
      </c>
      <c r="AJ476" s="402">
        <v>41680.365766577997</v>
      </c>
      <c r="AK476" s="402">
        <v>41680.365766577997</v>
      </c>
      <c r="AL476" s="402">
        <v>5.2332500628981506</v>
      </c>
      <c r="AM476" s="403" t="s">
        <v>549</v>
      </c>
      <c r="AN476" s="45" t="s">
        <v>545</v>
      </c>
      <c r="AO476" s="45">
        <v>9</v>
      </c>
      <c r="AP476" s="45">
        <v>9</v>
      </c>
      <c r="AR476" s="412"/>
      <c r="AS476" s="176"/>
    </row>
    <row r="477" spans="1:45">
      <c r="A477" s="77">
        <v>1712</v>
      </c>
      <c r="B477" s="77">
        <v>915</v>
      </c>
      <c r="C477" s="77" t="s">
        <v>27</v>
      </c>
      <c r="D477" s="77" t="s">
        <v>28</v>
      </c>
      <c r="E477" s="77" t="s">
        <v>596</v>
      </c>
      <c r="F477" s="77" t="s">
        <v>423</v>
      </c>
      <c r="G477" s="77" t="s">
        <v>487</v>
      </c>
      <c r="H477" s="77" t="s">
        <v>478</v>
      </c>
      <c r="I477" s="77" t="s">
        <v>263</v>
      </c>
      <c r="J477" s="454" t="s">
        <v>594</v>
      </c>
      <c r="K477" s="410">
        <v>36972</v>
      </c>
      <c r="L477" s="410">
        <v>38798</v>
      </c>
      <c r="M477" s="77" t="s">
        <v>45</v>
      </c>
      <c r="N477" s="271">
        <v>-10000000</v>
      </c>
      <c r="O477" s="271">
        <v>4298.0731259999993</v>
      </c>
      <c r="P477" s="411">
        <v>0.34</v>
      </c>
      <c r="Q477" s="271">
        <v>31.620978999999998</v>
      </c>
      <c r="R477" s="271">
        <v>31.624559000000001</v>
      </c>
      <c r="S477" s="411">
        <v>3.5800000000030252E-3</v>
      </c>
      <c r="T477" s="271">
        <v>15.387101791093</v>
      </c>
      <c r="U477" s="271">
        <v>-138.10845</v>
      </c>
      <c r="V477" s="271">
        <v>0</v>
      </c>
      <c r="W477" s="271">
        <v>-122.721348208907</v>
      </c>
      <c r="X477" s="271">
        <v>-11596.414846</v>
      </c>
      <c r="Y477" s="271">
        <v>-11668.909900000001</v>
      </c>
      <c r="Z477" s="271">
        <v>-72.495054000000891</v>
      </c>
      <c r="AA477" s="271">
        <v>50.226294208906111</v>
      </c>
      <c r="AB477" s="271">
        <v>-10269.205166875299</v>
      </c>
      <c r="AC477" s="271">
        <v>-10291.978531800001</v>
      </c>
      <c r="AD477" s="271">
        <v>-22.773364924702037</v>
      </c>
      <c r="AG477" s="402">
        <v>0</v>
      </c>
      <c r="AH477" s="402">
        <v>-10291.978531800001</v>
      </c>
      <c r="AI477" s="402">
        <v>-10291.978531800001</v>
      </c>
      <c r="AJ477" s="402">
        <v>-10291.978531800001</v>
      </c>
      <c r="AK477" s="402">
        <v>-10291.978531800001</v>
      </c>
      <c r="AL477" s="402">
        <v>-22.773364924702037</v>
      </c>
      <c r="AM477" s="403" t="s">
        <v>514</v>
      </c>
      <c r="AN477" s="45" t="s">
        <v>545</v>
      </c>
      <c r="AO477" s="45" t="s">
        <v>545</v>
      </c>
      <c r="AP477" s="45" t="s">
        <v>545</v>
      </c>
      <c r="AR477" s="412"/>
      <c r="AS477" s="176"/>
    </row>
    <row r="478" spans="1:45">
      <c r="A478" s="77">
        <v>1713</v>
      </c>
      <c r="B478" s="77">
        <v>916</v>
      </c>
      <c r="C478" s="77" t="s">
        <v>27</v>
      </c>
      <c r="D478" s="77" t="s">
        <v>28</v>
      </c>
      <c r="E478" s="77" t="s">
        <v>597</v>
      </c>
      <c r="F478" s="77" t="s">
        <v>423</v>
      </c>
      <c r="G478" s="77" t="s">
        <v>487</v>
      </c>
      <c r="H478" s="77" t="s">
        <v>483</v>
      </c>
      <c r="I478" s="77" t="s">
        <v>263</v>
      </c>
      <c r="J478" s="454" t="s">
        <v>594</v>
      </c>
      <c r="K478" s="410">
        <v>36972</v>
      </c>
      <c r="L478" s="410">
        <v>38798</v>
      </c>
      <c r="M478" s="77" t="s">
        <v>45</v>
      </c>
      <c r="N478" s="271">
        <v>-10000000</v>
      </c>
      <c r="O478" s="271">
        <v>4300.8188520000003</v>
      </c>
      <c r="P478" s="411">
        <v>0.36</v>
      </c>
      <c r="Q478" s="271">
        <v>33.598821000000001</v>
      </c>
      <c r="R478" s="271">
        <v>33.598148999999999</v>
      </c>
      <c r="S478" s="411">
        <v>-6.7200000000156024E-4</v>
      </c>
      <c r="T478" s="271">
        <v>-2.8901502685507103</v>
      </c>
      <c r="U478" s="271">
        <v>-143.54814300000001</v>
      </c>
      <c r="V478" s="271">
        <v>0</v>
      </c>
      <c r="W478" s="271">
        <v>-146.43829326855072</v>
      </c>
      <c r="X478" s="271">
        <v>-11744.159748</v>
      </c>
      <c r="Y478" s="271">
        <v>-11841.053260999999</v>
      </c>
      <c r="Z478" s="271">
        <v>-96.893512999999075</v>
      </c>
      <c r="AA478" s="271">
        <v>49.544780268551648</v>
      </c>
      <c r="AB478" s="271">
        <v>-10400.040664841399</v>
      </c>
      <c r="AC478" s="271">
        <v>-10443.808976201999</v>
      </c>
      <c r="AD478" s="271">
        <v>-43.76831136059991</v>
      </c>
      <c r="AG478" s="402">
        <v>0</v>
      </c>
      <c r="AH478" s="402">
        <v>-10443.808976201999</v>
      </c>
      <c r="AI478" s="402">
        <v>-10443.808976201999</v>
      </c>
      <c r="AJ478" s="402">
        <v>-10443.808976201999</v>
      </c>
      <c r="AK478" s="402">
        <v>-10443.808976201999</v>
      </c>
      <c r="AL478" s="402">
        <v>-43.76831136059991</v>
      </c>
      <c r="AM478" s="403" t="s">
        <v>514</v>
      </c>
      <c r="AN478" s="45" t="s">
        <v>545</v>
      </c>
      <c r="AO478" s="45" t="s">
        <v>545</v>
      </c>
      <c r="AP478" s="45" t="s">
        <v>545</v>
      </c>
      <c r="AR478" s="412"/>
      <c r="AS478" s="176"/>
    </row>
    <row r="479" spans="1:45">
      <c r="A479" s="77">
        <v>1714</v>
      </c>
      <c r="B479" s="77">
        <v>918</v>
      </c>
      <c r="C479" s="77" t="s">
        <v>27</v>
      </c>
      <c r="D479" s="77" t="s">
        <v>28</v>
      </c>
      <c r="E479" s="77" t="s">
        <v>53</v>
      </c>
      <c r="F479" s="77" t="s">
        <v>199</v>
      </c>
      <c r="G479" s="77" t="s">
        <v>473</v>
      </c>
      <c r="H479" s="77" t="s">
        <v>468</v>
      </c>
      <c r="I479" s="77" t="s">
        <v>97</v>
      </c>
      <c r="J479" s="454" t="s">
        <v>475</v>
      </c>
      <c r="K479" s="410">
        <v>36972</v>
      </c>
      <c r="L479" s="410">
        <v>38798</v>
      </c>
      <c r="M479" s="77" t="s">
        <v>30</v>
      </c>
      <c r="N479" s="271">
        <v>-10000000</v>
      </c>
      <c r="O479" s="271">
        <v>4320.5493339999994</v>
      </c>
      <c r="P479" s="411">
        <v>1.6</v>
      </c>
      <c r="Q479" s="271">
        <v>154.79893200000001</v>
      </c>
      <c r="R479" s="271">
        <v>154.827279</v>
      </c>
      <c r="S479" s="411">
        <v>2.8346999999996569E-2</v>
      </c>
      <c r="T479" s="271">
        <v>122.47461197088316</v>
      </c>
      <c r="U479" s="271">
        <v>-488.23901899999998</v>
      </c>
      <c r="V479" s="271">
        <v>0</v>
      </c>
      <c r="W479" s="271">
        <v>-365.7644070291168</v>
      </c>
      <c r="X479" s="569">
        <v>-26615.052817</v>
      </c>
      <c r="Y479" s="271">
        <v>-26950.616413</v>
      </c>
      <c r="Z479" s="271">
        <v>-335.56359599999996</v>
      </c>
      <c r="AA479" s="271">
        <v>30.200811029116835</v>
      </c>
      <c r="AB479" s="271">
        <v>-26615.052817</v>
      </c>
      <c r="AC479" s="271">
        <v>-26950.616413</v>
      </c>
      <c r="AD479" s="271">
        <v>-335.56359599999996</v>
      </c>
      <c r="AF479" s="271">
        <v>31982.866444934996</v>
      </c>
      <c r="AH479" s="402">
        <v>-26950.616413</v>
      </c>
      <c r="AI479" s="402">
        <v>-26950.616413</v>
      </c>
      <c r="AJ479" s="402">
        <v>-26950.616413</v>
      </c>
      <c r="AK479" s="402">
        <v>-26950.616413</v>
      </c>
      <c r="AL479" s="402">
        <v>-335.56359599999996</v>
      </c>
      <c r="AM479" s="403" t="s">
        <v>514</v>
      </c>
      <c r="AN479" s="45">
        <v>7</v>
      </c>
      <c r="AO479" s="45" t="s">
        <v>545</v>
      </c>
      <c r="AP479" s="45">
        <v>7</v>
      </c>
      <c r="AR479" s="412"/>
      <c r="AS479" s="176"/>
    </row>
    <row r="480" spans="1:45">
      <c r="A480" s="77">
        <v>1715</v>
      </c>
      <c r="B480" s="77">
        <v>919</v>
      </c>
      <c r="C480" s="77" t="s">
        <v>27</v>
      </c>
      <c r="D480" s="77" t="s">
        <v>28</v>
      </c>
      <c r="E480" s="77" t="s">
        <v>360</v>
      </c>
      <c r="F480" s="77" t="s">
        <v>201</v>
      </c>
      <c r="G480" s="77" t="s">
        <v>476</v>
      </c>
      <c r="H480" s="77" t="s">
        <v>468</v>
      </c>
      <c r="I480" s="77" t="s">
        <v>451</v>
      </c>
      <c r="J480" s="454" t="s">
        <v>475</v>
      </c>
      <c r="K480" s="410">
        <v>36972</v>
      </c>
      <c r="L480" s="410">
        <v>37840</v>
      </c>
      <c r="M480" s="77" t="s">
        <v>30</v>
      </c>
      <c r="N480" s="271">
        <v>10000000</v>
      </c>
      <c r="O480" s="271">
        <v>-2132.0510479999998</v>
      </c>
      <c r="P480" s="411">
        <v>1.1499999999999999</v>
      </c>
      <c r="Q480" s="271">
        <v>139.81686199999999</v>
      </c>
      <c r="R480" s="271">
        <v>139.90043700000001</v>
      </c>
      <c r="S480" s="411">
        <v>8.3575000000024602E-2</v>
      </c>
      <c r="T480" s="271">
        <v>-178.18616633665243</v>
      </c>
      <c r="U480" s="271">
        <v>403.64758599999999</v>
      </c>
      <c r="V480" s="271">
        <v>0</v>
      </c>
      <c r="W480" s="271">
        <v>225.46141966334756</v>
      </c>
      <c r="X480" s="271">
        <v>-50630.492462000002</v>
      </c>
      <c r="Y480" s="271">
        <v>-50463.928475000001</v>
      </c>
      <c r="Z480" s="271">
        <v>166.56398700000136</v>
      </c>
      <c r="AA480" s="271">
        <v>-58.897432663346194</v>
      </c>
      <c r="AB480" s="271">
        <v>-50630.492462000002</v>
      </c>
      <c r="AC480" s="271">
        <v>-50463.928475000001</v>
      </c>
      <c r="AD480" s="271">
        <v>166.56398700000136</v>
      </c>
      <c r="AF480" s="271">
        <v>-15431.785485423999</v>
      </c>
      <c r="AG480" s="402">
        <v>0</v>
      </c>
      <c r="AH480" s="402">
        <v>-50463.928475000001</v>
      </c>
      <c r="AI480" s="402">
        <v>-50463.928475000001</v>
      </c>
      <c r="AJ480" s="402">
        <v>-50463.928475000001</v>
      </c>
      <c r="AK480" s="402">
        <v>-50463.928475000001</v>
      </c>
      <c r="AL480" s="402">
        <v>166.56398700000136</v>
      </c>
      <c r="AM480" s="403" t="s">
        <v>549</v>
      </c>
      <c r="AN480" s="45">
        <v>8</v>
      </c>
      <c r="AO480" s="45" t="s">
        <v>545</v>
      </c>
      <c r="AP480" s="45">
        <v>8</v>
      </c>
      <c r="AR480" s="412"/>
      <c r="AS480" s="176"/>
    </row>
    <row r="481" spans="1:45">
      <c r="A481" s="77">
        <v>1716</v>
      </c>
      <c r="B481" s="77">
        <v>920</v>
      </c>
      <c r="C481" s="77" t="s">
        <v>27</v>
      </c>
      <c r="D481" s="77" t="s">
        <v>28</v>
      </c>
      <c r="E481" s="77" t="s">
        <v>360</v>
      </c>
      <c r="F481" s="77" t="s">
        <v>201</v>
      </c>
      <c r="G481" s="77" t="s">
        <v>476</v>
      </c>
      <c r="H481" s="77" t="s">
        <v>468</v>
      </c>
      <c r="I481" s="77" t="s">
        <v>97</v>
      </c>
      <c r="J481" s="454" t="s">
        <v>475</v>
      </c>
      <c r="K481" s="410">
        <v>36972</v>
      </c>
      <c r="L481" s="410">
        <v>37840</v>
      </c>
      <c r="M481" s="77" t="s">
        <v>30</v>
      </c>
      <c r="N481" s="271">
        <v>10000000</v>
      </c>
      <c r="O481" s="271">
        <v>-2132.0510479999998</v>
      </c>
      <c r="P481" s="411">
        <v>1.1499999999999999</v>
      </c>
      <c r="Q481" s="271">
        <v>139.81686199999999</v>
      </c>
      <c r="R481" s="271">
        <v>139.90043700000001</v>
      </c>
      <c r="S481" s="411">
        <v>8.3575000000024602E-2</v>
      </c>
      <c r="T481" s="271">
        <v>-178.18616633665243</v>
      </c>
      <c r="U481" s="271">
        <v>403.64758599999999</v>
      </c>
      <c r="V481" s="271">
        <v>0</v>
      </c>
      <c r="W481" s="271">
        <v>225.46141966334756</v>
      </c>
      <c r="X481" s="271">
        <v>-50630.492462000002</v>
      </c>
      <c r="Y481" s="271">
        <v>-50463.928475000001</v>
      </c>
      <c r="Z481" s="271">
        <v>166.56398700000136</v>
      </c>
      <c r="AA481" s="271">
        <v>-58.897432663346194</v>
      </c>
      <c r="AB481" s="271">
        <v>-50630.492462000002</v>
      </c>
      <c r="AC481" s="271">
        <v>-50463.928475000001</v>
      </c>
      <c r="AD481" s="271">
        <v>166.56398700000136</v>
      </c>
      <c r="AF481" s="271">
        <v>-15431.785485423999</v>
      </c>
      <c r="AG481" s="402">
        <v>0</v>
      </c>
      <c r="AH481" s="402">
        <v>-50463.928475000001</v>
      </c>
      <c r="AI481" s="402">
        <v>-50463.928475000001</v>
      </c>
      <c r="AJ481" s="402">
        <v>-50463.928475000001</v>
      </c>
      <c r="AK481" s="402">
        <v>-50463.928475000001</v>
      </c>
      <c r="AL481" s="402">
        <v>166.56398700000136</v>
      </c>
      <c r="AM481" s="403" t="s">
        <v>549</v>
      </c>
      <c r="AN481" s="45">
        <v>8</v>
      </c>
      <c r="AO481" s="45" t="s">
        <v>545</v>
      </c>
      <c r="AP481" s="45">
        <v>8</v>
      </c>
      <c r="AR481" s="412"/>
      <c r="AS481" s="176"/>
    </row>
    <row r="482" spans="1:45">
      <c r="A482" s="77">
        <v>1717</v>
      </c>
      <c r="B482" s="77">
        <v>921</v>
      </c>
      <c r="C482" s="77" t="s">
        <v>27</v>
      </c>
      <c r="D482" s="77" t="s">
        <v>28</v>
      </c>
      <c r="E482" s="77" t="s">
        <v>65</v>
      </c>
      <c r="F482" s="77" t="s">
        <v>200</v>
      </c>
      <c r="G482" s="77" t="s">
        <v>473</v>
      </c>
      <c r="H482" s="77" t="s">
        <v>484</v>
      </c>
      <c r="I482" s="77" t="s">
        <v>97</v>
      </c>
      <c r="J482" s="454" t="s">
        <v>469</v>
      </c>
      <c r="K482" s="410">
        <v>36973</v>
      </c>
      <c r="L482" s="410">
        <v>38069</v>
      </c>
      <c r="M482" s="77" t="s">
        <v>30</v>
      </c>
      <c r="N482" s="271">
        <v>-5000000</v>
      </c>
      <c r="O482" s="271">
        <v>1326.7237439999999</v>
      </c>
      <c r="P482" s="411">
        <v>0.55000000000000004</v>
      </c>
      <c r="Q482" s="271">
        <v>45.456786999999998</v>
      </c>
      <c r="R482" s="271">
        <v>45.476588999999997</v>
      </c>
      <c r="S482" s="411">
        <v>1.9801999999998543E-2</v>
      </c>
      <c r="T482" s="271">
        <v>26.271783578686065</v>
      </c>
      <c r="U482" s="271">
        <v>-100.40200299999999</v>
      </c>
      <c r="V482" s="271">
        <v>0</v>
      </c>
      <c r="W482" s="271">
        <v>-74.130219421313924</v>
      </c>
      <c r="X482" s="271">
        <v>-13935.436013</v>
      </c>
      <c r="Y482" s="271">
        <v>-13982.290326</v>
      </c>
      <c r="Z482" s="271">
        <v>-46.85431299999982</v>
      </c>
      <c r="AA482" s="271">
        <v>27.275906421314104</v>
      </c>
      <c r="AB482" s="271">
        <v>-13935.436013</v>
      </c>
      <c r="AC482" s="271">
        <v>-13982.290326</v>
      </c>
      <c r="AD482" s="271">
        <v>-46.85431299999982</v>
      </c>
      <c r="AF482" s="271">
        <v>7638.6119560799998</v>
      </c>
      <c r="AG482" s="402">
        <v>0</v>
      </c>
      <c r="AH482" s="402">
        <v>-13982.290326</v>
      </c>
      <c r="AI482" s="402">
        <v>-13982.290326</v>
      </c>
      <c r="AJ482" s="402">
        <v>-13982.290326</v>
      </c>
      <c r="AK482" s="402">
        <v>-13982.290326</v>
      </c>
      <c r="AL482" s="402">
        <v>-46.85431299999982</v>
      </c>
      <c r="AM482" s="403" t="s">
        <v>548</v>
      </c>
      <c r="AN482" s="45">
        <v>6</v>
      </c>
      <c r="AO482" s="45" t="s">
        <v>545</v>
      </c>
      <c r="AP482" s="45">
        <v>6</v>
      </c>
      <c r="AR482" s="412"/>
      <c r="AS482" s="176"/>
    </row>
    <row r="483" spans="1:45">
      <c r="A483" s="77">
        <v>1718</v>
      </c>
      <c r="B483" s="77">
        <v>922</v>
      </c>
      <c r="C483" s="77" t="s">
        <v>27</v>
      </c>
      <c r="D483" s="77" t="s">
        <v>28</v>
      </c>
      <c r="E483" s="77" t="s">
        <v>602</v>
      </c>
      <c r="F483" s="77" t="s">
        <v>423</v>
      </c>
      <c r="G483" s="77" t="s">
        <v>473</v>
      </c>
      <c r="H483" s="77" t="s">
        <v>472</v>
      </c>
      <c r="I483" s="77" t="s">
        <v>97</v>
      </c>
      <c r="J483" s="454" t="s">
        <v>469</v>
      </c>
      <c r="K483" s="410">
        <v>36973</v>
      </c>
      <c r="L483" s="410">
        <v>38069</v>
      </c>
      <c r="M483" s="77" t="s">
        <v>30</v>
      </c>
      <c r="N483" s="271">
        <v>-5000000</v>
      </c>
      <c r="O483" s="271">
        <v>1326.9274440000002</v>
      </c>
      <c r="P483" s="411">
        <v>0.53</v>
      </c>
      <c r="Q483" s="271">
        <v>49.376393</v>
      </c>
      <c r="R483" s="271">
        <v>49.395152000000003</v>
      </c>
      <c r="S483" s="411">
        <v>1.8759000000002857E-2</v>
      </c>
      <c r="T483" s="271">
        <v>24.891831921999792</v>
      </c>
      <c r="U483" s="271">
        <v>-91.716268999999997</v>
      </c>
      <c r="V483" s="271">
        <v>0</v>
      </c>
      <c r="W483" s="271">
        <v>-66.824437078000201</v>
      </c>
      <c r="X483" s="271">
        <v>-5725.7183199999999</v>
      </c>
      <c r="Y483" s="271">
        <v>-5772.6441439999999</v>
      </c>
      <c r="Z483" s="271">
        <v>-46.92582399999992</v>
      </c>
      <c r="AA483" s="271">
        <v>19.898613078000281</v>
      </c>
      <c r="AB483" s="271">
        <v>-5725.7183199999999</v>
      </c>
      <c r="AC483" s="271">
        <v>-5772.6441439999999</v>
      </c>
      <c r="AD483" s="271">
        <v>-46.92582399999992</v>
      </c>
      <c r="AG483" s="402">
        <v>0</v>
      </c>
      <c r="AH483" s="402">
        <v>-5772.6441439999999</v>
      </c>
      <c r="AI483" s="402">
        <v>-5772.6441439999999</v>
      </c>
      <c r="AJ483" s="402">
        <v>-5772.6441439999999</v>
      </c>
      <c r="AK483" s="402">
        <v>-5772.6441439999999</v>
      </c>
      <c r="AL483" s="402">
        <v>-46.92582399999992</v>
      </c>
      <c r="AM483" s="403" t="s">
        <v>548</v>
      </c>
      <c r="AN483" s="45" t="s">
        <v>545</v>
      </c>
      <c r="AO483" s="45" t="s">
        <v>545</v>
      </c>
      <c r="AP483" s="45" t="s">
        <v>545</v>
      </c>
      <c r="AR483" s="412"/>
      <c r="AS483" s="176"/>
    </row>
    <row r="484" spans="1:45">
      <c r="A484" s="77">
        <v>1719</v>
      </c>
      <c r="B484" s="77">
        <v>923</v>
      </c>
      <c r="C484" s="77" t="s">
        <v>27</v>
      </c>
      <c r="D484" s="77" t="s">
        <v>28</v>
      </c>
      <c r="E484" s="77" t="s">
        <v>603</v>
      </c>
      <c r="F484" s="77" t="s">
        <v>423</v>
      </c>
      <c r="G484" s="77" t="s">
        <v>487</v>
      </c>
      <c r="H484" s="77" t="s">
        <v>488</v>
      </c>
      <c r="I484" s="77" t="s">
        <v>97</v>
      </c>
      <c r="J484" s="454" t="s">
        <v>594</v>
      </c>
      <c r="K484" s="410">
        <v>36976</v>
      </c>
      <c r="L484" s="410">
        <v>38072</v>
      </c>
      <c r="M484" s="77" t="s">
        <v>30</v>
      </c>
      <c r="N484" s="271">
        <v>-5000000</v>
      </c>
      <c r="O484" s="271">
        <v>1325.0751089999999</v>
      </c>
      <c r="P484" s="411">
        <v>0.28000000000000003</v>
      </c>
      <c r="Q484" s="271">
        <v>27.595593999999998</v>
      </c>
      <c r="R484" s="271">
        <v>27.603726999999999</v>
      </c>
      <c r="S484" s="411">
        <v>8.133000000000834E-3</v>
      </c>
      <c r="T484" s="271">
        <v>10.776835861498105</v>
      </c>
      <c r="U484" s="271">
        <v>-53.484817</v>
      </c>
      <c r="V484" s="271">
        <v>0</v>
      </c>
      <c r="W484" s="271">
        <v>-42.707981138501893</v>
      </c>
      <c r="X484" s="271">
        <v>-833.05247999999995</v>
      </c>
      <c r="Y484" s="271">
        <v>-860.55190600000003</v>
      </c>
      <c r="Z484" s="271">
        <v>-27.499426000000085</v>
      </c>
      <c r="AA484" s="271">
        <v>15.208555138501808</v>
      </c>
      <c r="AB484" s="271">
        <v>-833.05247999999995</v>
      </c>
      <c r="AC484" s="271">
        <v>-860.55190600000003</v>
      </c>
      <c r="AD484" s="271">
        <v>-27.499426000000085</v>
      </c>
      <c r="AG484" s="402">
        <v>0</v>
      </c>
      <c r="AH484" s="402">
        <v>-860.55190600000003</v>
      </c>
      <c r="AI484" s="402">
        <v>-860.55190600000003</v>
      </c>
      <c r="AJ484" s="402">
        <v>-860.55190600000003</v>
      </c>
      <c r="AK484" s="402">
        <v>-860.55190600000003</v>
      </c>
      <c r="AL484" s="402">
        <v>-27.499426000000085</v>
      </c>
      <c r="AM484" s="403" t="s">
        <v>548</v>
      </c>
      <c r="AN484" s="45" t="s">
        <v>545</v>
      </c>
      <c r="AO484" s="45" t="s">
        <v>545</v>
      </c>
      <c r="AP484" s="45" t="s">
        <v>545</v>
      </c>
      <c r="AR484" s="412"/>
      <c r="AS484" s="176"/>
    </row>
    <row r="485" spans="1:45">
      <c r="A485" s="77">
        <v>1720</v>
      </c>
      <c r="B485" s="77">
        <v>924</v>
      </c>
      <c r="C485" s="77" t="s">
        <v>27</v>
      </c>
      <c r="D485" s="77" t="s">
        <v>28</v>
      </c>
      <c r="E485" s="77" t="s">
        <v>602</v>
      </c>
      <c r="F485" s="77" t="s">
        <v>423</v>
      </c>
      <c r="G485" s="77" t="s">
        <v>473</v>
      </c>
      <c r="H485" s="77" t="s">
        <v>472</v>
      </c>
      <c r="I485" s="77" t="s">
        <v>267</v>
      </c>
      <c r="J485" s="454" t="s">
        <v>469</v>
      </c>
      <c r="K485" s="410">
        <v>36976</v>
      </c>
      <c r="L485" s="410">
        <v>38072</v>
      </c>
      <c r="M485" s="77" t="s">
        <v>30</v>
      </c>
      <c r="N485" s="271">
        <v>-5000000</v>
      </c>
      <c r="O485" s="271">
        <v>1328.9131479999999</v>
      </c>
      <c r="P485" s="411">
        <v>0.49</v>
      </c>
      <c r="Q485" s="271">
        <v>49.425075999999997</v>
      </c>
      <c r="R485" s="271">
        <v>49.443846999999998</v>
      </c>
      <c r="S485" s="411">
        <v>1.8771000000000981E-2</v>
      </c>
      <c r="T485" s="271">
        <v>24.945028701109301</v>
      </c>
      <c r="U485" s="271">
        <v>-90.834329999999994</v>
      </c>
      <c r="V485" s="271">
        <v>0</v>
      </c>
      <c r="W485" s="271">
        <v>-65.8893012988907</v>
      </c>
      <c r="X485" s="271">
        <v>110.725256</v>
      </c>
      <c r="Y485" s="271">
        <v>68.522535000000005</v>
      </c>
      <c r="Z485" s="271">
        <v>-42.202720999999997</v>
      </c>
      <c r="AA485" s="271">
        <v>23.686580298890703</v>
      </c>
      <c r="AB485" s="271">
        <v>110.725256</v>
      </c>
      <c r="AC485" s="271">
        <v>68.522535000000005</v>
      </c>
      <c r="AD485" s="271">
        <v>-42.202720999999997</v>
      </c>
      <c r="AG485" s="402">
        <v>0</v>
      </c>
      <c r="AH485" s="402">
        <v>68.522535000000005</v>
      </c>
      <c r="AI485" s="402">
        <v>68.522535000000005</v>
      </c>
      <c r="AJ485" s="402">
        <v>68.522535000000005</v>
      </c>
      <c r="AK485" s="402">
        <v>68.522535000000005</v>
      </c>
      <c r="AL485" s="402">
        <v>-42.202720999999997</v>
      </c>
      <c r="AM485" s="403" t="s">
        <v>548</v>
      </c>
      <c r="AN485" s="45" t="s">
        <v>545</v>
      </c>
      <c r="AO485" s="45" t="s">
        <v>545</v>
      </c>
      <c r="AP485" s="45" t="s">
        <v>545</v>
      </c>
      <c r="AR485" s="412"/>
      <c r="AS485" s="176"/>
    </row>
    <row r="486" spans="1:45">
      <c r="A486" s="77">
        <v>1721</v>
      </c>
      <c r="B486" s="77">
        <v>925</v>
      </c>
      <c r="C486" s="77" t="s">
        <v>27</v>
      </c>
      <c r="D486" s="77" t="s">
        <v>28</v>
      </c>
      <c r="E486" s="77" t="s">
        <v>538</v>
      </c>
      <c r="F486" s="77" t="s">
        <v>200</v>
      </c>
      <c r="G486" s="77" t="s">
        <v>474</v>
      </c>
      <c r="H486" s="77" t="s">
        <v>468</v>
      </c>
      <c r="I486" s="77" t="s">
        <v>451</v>
      </c>
      <c r="J486" s="454" t="s">
        <v>481</v>
      </c>
      <c r="K486" s="410">
        <v>36976</v>
      </c>
      <c r="L486" s="410">
        <v>38802</v>
      </c>
      <c r="M486" s="77" t="s">
        <v>30</v>
      </c>
      <c r="N486" s="271">
        <v>-5000000</v>
      </c>
      <c r="O486" s="271">
        <v>2132.715009</v>
      </c>
      <c r="P486" s="411">
        <v>0.93</v>
      </c>
      <c r="Q486" s="271">
        <v>91.336813000000006</v>
      </c>
      <c r="R486" s="271">
        <v>91.349711999999997</v>
      </c>
      <c r="S486" s="411">
        <v>1.2898999999990224E-2</v>
      </c>
      <c r="T486" s="271">
        <v>27.50989090107015</v>
      </c>
      <c r="U486" s="271">
        <v>-154.93035900000001</v>
      </c>
      <c r="V486" s="271">
        <v>0</v>
      </c>
      <c r="W486" s="271">
        <v>-127.42046809892986</v>
      </c>
      <c r="X486" s="271">
        <v>-4456.1288139999997</v>
      </c>
      <c r="Y486" s="271">
        <v>-4559.2910439999996</v>
      </c>
      <c r="Z486" s="271">
        <v>-103.16222999999991</v>
      </c>
      <c r="AA486" s="271">
        <v>24.258238098929951</v>
      </c>
      <c r="AB486" s="271">
        <v>-4456.1288139999997</v>
      </c>
      <c r="AC486" s="271">
        <v>-4559.2910439999996</v>
      </c>
      <c r="AD486" s="271">
        <v>-103.16222999999991</v>
      </c>
      <c r="AF486" s="271">
        <v>12279.1066643175</v>
      </c>
      <c r="AG486" s="402">
        <v>0</v>
      </c>
      <c r="AH486" s="402">
        <v>-4559.2910439999996</v>
      </c>
      <c r="AI486" s="402">
        <v>-4559.2910439999996</v>
      </c>
      <c r="AJ486" s="402">
        <v>-4559.2910439999996</v>
      </c>
      <c r="AK486" s="402">
        <v>-4559.2910439999996</v>
      </c>
      <c r="AL486" s="402">
        <v>-103.16222999999991</v>
      </c>
      <c r="AM486" s="403" t="s">
        <v>514</v>
      </c>
      <c r="AN486" s="45">
        <v>6</v>
      </c>
      <c r="AO486" s="45" t="s">
        <v>545</v>
      </c>
      <c r="AP486" s="45">
        <v>6</v>
      </c>
      <c r="AR486" s="412"/>
      <c r="AS486" s="176"/>
    </row>
    <row r="487" spans="1:45">
      <c r="A487" s="77">
        <v>1722</v>
      </c>
      <c r="B487" s="77">
        <v>926</v>
      </c>
      <c r="C487" s="77" t="s">
        <v>27</v>
      </c>
      <c r="D487" s="77" t="s">
        <v>28</v>
      </c>
      <c r="E487" s="77" t="s">
        <v>605</v>
      </c>
      <c r="F487" s="77" t="s">
        <v>423</v>
      </c>
      <c r="G487" s="77" t="s">
        <v>477</v>
      </c>
      <c r="H487" s="77" t="s">
        <v>478</v>
      </c>
      <c r="I487" s="77" t="s">
        <v>267</v>
      </c>
      <c r="J487" s="454" t="s">
        <v>479</v>
      </c>
      <c r="K487" s="410">
        <v>36976</v>
      </c>
      <c r="L487" s="410">
        <v>38802</v>
      </c>
      <c r="M487" s="77" t="s">
        <v>30</v>
      </c>
      <c r="N487" s="271">
        <v>-5000000</v>
      </c>
      <c r="O487" s="271">
        <v>2096.6879920000001</v>
      </c>
      <c r="P487" s="411">
        <v>0.4</v>
      </c>
      <c r="Q487" s="271">
        <v>39.640891000000003</v>
      </c>
      <c r="R487" s="271">
        <v>39.648069999999997</v>
      </c>
      <c r="S487" s="411">
        <v>7.1789999999936072E-3</v>
      </c>
      <c r="T487" s="271">
        <v>15.052123094554597</v>
      </c>
      <c r="U487" s="271">
        <v>-84.670461000000003</v>
      </c>
      <c r="V487" s="271">
        <v>0</v>
      </c>
      <c r="W487" s="271">
        <v>-69.618337905445401</v>
      </c>
      <c r="X487" s="271">
        <v>-1172.5854589999999</v>
      </c>
      <c r="Y487" s="271">
        <v>-1212.7917379999999</v>
      </c>
      <c r="Z487" s="271">
        <v>-40.206278999999995</v>
      </c>
      <c r="AA487" s="271">
        <v>29.412058905445406</v>
      </c>
      <c r="AB487" s="271">
        <v>-1172.5854589999999</v>
      </c>
      <c r="AC487" s="271">
        <v>-1212.7917379999999</v>
      </c>
      <c r="AD487" s="271">
        <v>-40.206278999999995</v>
      </c>
      <c r="AG487" s="402">
        <v>0</v>
      </c>
      <c r="AH487" s="402">
        <v>-1212.7917379999999</v>
      </c>
      <c r="AI487" s="402">
        <v>-1212.7917379999999</v>
      </c>
      <c r="AJ487" s="402">
        <v>-1212.7917379999999</v>
      </c>
      <c r="AK487" s="402">
        <v>-1212.7917379999999</v>
      </c>
      <c r="AL487" s="402">
        <v>-40.206278999999995</v>
      </c>
      <c r="AM487" s="403" t="s">
        <v>514</v>
      </c>
      <c r="AN487" s="45" t="s">
        <v>545</v>
      </c>
      <c r="AO487" s="45" t="s">
        <v>545</v>
      </c>
      <c r="AP487" s="45" t="s">
        <v>545</v>
      </c>
      <c r="AR487" s="412"/>
      <c r="AS487" s="176"/>
    </row>
    <row r="488" spans="1:45">
      <c r="A488" s="77">
        <v>1723</v>
      </c>
      <c r="B488" s="77">
        <v>927</v>
      </c>
      <c r="C488" s="77" t="s">
        <v>27</v>
      </c>
      <c r="D488" s="77" t="s">
        <v>28</v>
      </c>
      <c r="E488" s="77" t="s">
        <v>539</v>
      </c>
      <c r="F488" s="77" t="s">
        <v>199</v>
      </c>
      <c r="G488" s="77" t="s">
        <v>477</v>
      </c>
      <c r="H488" s="77" t="s">
        <v>490</v>
      </c>
      <c r="I488" s="77" t="s">
        <v>71</v>
      </c>
      <c r="J488" s="454" t="s">
        <v>479</v>
      </c>
      <c r="K488" s="410">
        <v>36972</v>
      </c>
      <c r="L488" s="410">
        <v>38798</v>
      </c>
      <c r="M488" s="77" t="s">
        <v>30</v>
      </c>
      <c r="N488" s="271">
        <v>-5000000</v>
      </c>
      <c r="O488" s="271">
        <v>2107.5541170000001</v>
      </c>
      <c r="P488" s="411">
        <v>0.68</v>
      </c>
      <c r="Q488" s="271">
        <v>65.360275999999999</v>
      </c>
      <c r="R488" s="271">
        <v>65.377577000000002</v>
      </c>
      <c r="S488" s="411">
        <v>1.7301000000003341E-2</v>
      </c>
      <c r="T488" s="271">
        <v>36.462793778224047</v>
      </c>
      <c r="U488" s="271">
        <v>-121.19350799999999</v>
      </c>
      <c r="V488" s="271">
        <v>0</v>
      </c>
      <c r="W488" s="271">
        <v>-84.730714221775941</v>
      </c>
      <c r="X488" s="271">
        <v>-6745.5352359999997</v>
      </c>
      <c r="Y488" s="271">
        <v>-6805.0961230000003</v>
      </c>
      <c r="Z488" s="271">
        <v>-59.560887000000548</v>
      </c>
      <c r="AA488" s="271">
        <v>25.169827221775392</v>
      </c>
      <c r="AB488" s="271">
        <v>-6745.5352359999997</v>
      </c>
      <c r="AC488" s="271">
        <v>-6805.0961230000003</v>
      </c>
      <c r="AD488" s="271">
        <v>-59.560887000000548</v>
      </c>
      <c r="AF488" s="271">
        <v>15601.169351092502</v>
      </c>
      <c r="AG488" s="402">
        <v>0</v>
      </c>
      <c r="AH488" s="402">
        <v>-6805.0961230000003</v>
      </c>
      <c r="AI488" s="402">
        <v>-6805.0961230000003</v>
      </c>
      <c r="AJ488" s="402">
        <v>-6805.0961230000003</v>
      </c>
      <c r="AK488" s="402">
        <v>-6805.0961230000003</v>
      </c>
      <c r="AL488" s="402">
        <v>-59.560887000000548</v>
      </c>
      <c r="AM488" s="403" t="s">
        <v>514</v>
      </c>
      <c r="AN488" s="45">
        <v>7</v>
      </c>
      <c r="AO488" s="45" t="s">
        <v>545</v>
      </c>
      <c r="AP488" s="45">
        <v>7</v>
      </c>
      <c r="AR488" s="412"/>
      <c r="AS488" s="176"/>
    </row>
    <row r="489" spans="1:45">
      <c r="A489" s="77">
        <v>1724</v>
      </c>
      <c r="B489" s="77">
        <v>928</v>
      </c>
      <c r="C489" s="77" t="s">
        <v>27</v>
      </c>
      <c r="D489" s="77" t="s">
        <v>28</v>
      </c>
      <c r="E489" s="77" t="s">
        <v>602</v>
      </c>
      <c r="F489" s="77" t="s">
        <v>423</v>
      </c>
      <c r="G489" s="77" t="s">
        <v>473</v>
      </c>
      <c r="H489" s="77" t="s">
        <v>472</v>
      </c>
      <c r="I489" s="77" t="s">
        <v>259</v>
      </c>
      <c r="J489" s="454" t="s">
        <v>469</v>
      </c>
      <c r="K489" s="410">
        <v>36977</v>
      </c>
      <c r="L489" s="410">
        <v>38803</v>
      </c>
      <c r="M489" s="77" t="s">
        <v>30</v>
      </c>
      <c r="N489" s="271">
        <v>10000000</v>
      </c>
      <c r="O489" s="271">
        <v>-4234.9179670000003</v>
      </c>
      <c r="P489" s="411">
        <v>0.64</v>
      </c>
      <c r="Q489" s="271">
        <v>63.214713000000003</v>
      </c>
      <c r="R489" s="271">
        <v>63.228247000000003</v>
      </c>
      <c r="S489" s="411">
        <v>1.3533999999999935E-2</v>
      </c>
      <c r="T489" s="271">
        <v>-57.315379765377727</v>
      </c>
      <c r="U489" s="271">
        <v>258.36473899999999</v>
      </c>
      <c r="V489" s="271">
        <v>0</v>
      </c>
      <c r="W489" s="271">
        <v>201.04935923462227</v>
      </c>
      <c r="X489" s="271">
        <v>4460.6143659999998</v>
      </c>
      <c r="Y489" s="271">
        <v>4581.3154379999996</v>
      </c>
      <c r="Z489" s="271">
        <v>120.70107199999984</v>
      </c>
      <c r="AA489" s="271">
        <v>-80.348287234622433</v>
      </c>
      <c r="AB489" s="271">
        <v>4460.6143659999998</v>
      </c>
      <c r="AC489" s="271">
        <v>4581.3154379999996</v>
      </c>
      <c r="AD489" s="271">
        <v>120.70107199999984</v>
      </c>
      <c r="AG489" s="402">
        <v>0</v>
      </c>
      <c r="AH489" s="402">
        <v>4581.3154379999996</v>
      </c>
      <c r="AI489" s="402">
        <v>4581.3154379999996</v>
      </c>
      <c r="AJ489" s="402">
        <v>4581.3154379999996</v>
      </c>
      <c r="AK489" s="402">
        <v>4581.3154379999996</v>
      </c>
      <c r="AL489" s="402">
        <v>120.70107199999984</v>
      </c>
      <c r="AM489" s="403" t="s">
        <v>514</v>
      </c>
      <c r="AN489" s="45" t="s">
        <v>545</v>
      </c>
      <c r="AO489" s="45" t="s">
        <v>545</v>
      </c>
      <c r="AP489" s="45" t="s">
        <v>545</v>
      </c>
      <c r="AR489" s="412"/>
      <c r="AS489" s="176"/>
    </row>
    <row r="490" spans="1:45">
      <c r="A490" s="77">
        <v>1726</v>
      </c>
      <c r="B490" s="77">
        <v>936</v>
      </c>
      <c r="C490" s="77" t="s">
        <v>27</v>
      </c>
      <c r="D490" s="77" t="s">
        <v>28</v>
      </c>
      <c r="E490" s="77" t="s">
        <v>609</v>
      </c>
      <c r="F490" s="77" t="s">
        <v>423</v>
      </c>
      <c r="G490" s="77" t="s">
        <v>473</v>
      </c>
      <c r="H490" s="77" t="s">
        <v>472</v>
      </c>
      <c r="I490" s="77" t="s">
        <v>92</v>
      </c>
      <c r="J490" s="454" t="s">
        <v>610</v>
      </c>
      <c r="K490" s="410">
        <v>36978</v>
      </c>
      <c r="L490" s="410">
        <v>38898</v>
      </c>
      <c r="M490" s="77" t="s">
        <v>45</v>
      </c>
      <c r="N490" s="271">
        <v>-30000000</v>
      </c>
      <c r="O490" s="467">
        <v>30000</v>
      </c>
      <c r="P490" s="411">
        <v>6.55</v>
      </c>
      <c r="Q490" s="271">
        <v>708.06849</v>
      </c>
      <c r="R490" s="271">
        <v>707.74776699999995</v>
      </c>
      <c r="S490" s="411">
        <v>-0.32072300000004361</v>
      </c>
      <c r="T490" s="271">
        <v>-4913.2918291361111</v>
      </c>
      <c r="U490" s="271">
        <v>-6261.8875509999998</v>
      </c>
      <c r="V490" s="271">
        <v>0</v>
      </c>
      <c r="W490" s="271">
        <v>-11175.179380136111</v>
      </c>
      <c r="X490" s="271">
        <v>566931.33762500004</v>
      </c>
      <c r="Y490" s="271">
        <v>557584.14477300004</v>
      </c>
      <c r="Z490" s="271">
        <v>-9347.1928520000074</v>
      </c>
      <c r="AA490" s="271">
        <v>1827.9865281361035</v>
      </c>
      <c r="AB490" s="271">
        <v>502046.04603381874</v>
      </c>
      <c r="AC490" s="271">
        <v>491789.21568978601</v>
      </c>
      <c r="AD490" s="271">
        <v>-10256.830344032729</v>
      </c>
      <c r="AG490" s="402">
        <v>0</v>
      </c>
      <c r="AH490" s="402">
        <v>491789.21568978601</v>
      </c>
      <c r="AI490" s="402">
        <v>491789.21568978601</v>
      </c>
      <c r="AJ490" s="402">
        <v>491789.21568978601</v>
      </c>
      <c r="AK490" s="402">
        <v>491789.21568978601</v>
      </c>
      <c r="AL490" s="402">
        <v>-10256.830344032729</v>
      </c>
      <c r="AM490" s="403" t="s">
        <v>514</v>
      </c>
      <c r="AN490" s="45" t="s">
        <v>545</v>
      </c>
      <c r="AO490" s="45" t="s">
        <v>545</v>
      </c>
      <c r="AP490" s="45" t="s">
        <v>545</v>
      </c>
      <c r="AR490" s="412"/>
      <c r="AS490" s="176"/>
    </row>
    <row r="491" spans="1:45">
      <c r="A491" s="77">
        <v>1727</v>
      </c>
      <c r="B491" s="77">
        <v>932</v>
      </c>
      <c r="C491" s="77" t="s">
        <v>27</v>
      </c>
      <c r="D491" s="77" t="s">
        <v>28</v>
      </c>
      <c r="E491" s="77" t="s">
        <v>29</v>
      </c>
      <c r="F491" s="77" t="s">
        <v>199</v>
      </c>
      <c r="G491" s="77" t="s">
        <v>473</v>
      </c>
      <c r="H491" s="77" t="s">
        <v>478</v>
      </c>
      <c r="I491" s="77" t="s">
        <v>259</v>
      </c>
      <c r="J491" s="454" t="s">
        <v>469</v>
      </c>
      <c r="K491" s="410">
        <v>36979</v>
      </c>
      <c r="L491" s="410">
        <v>38805</v>
      </c>
      <c r="M491" s="77" t="s">
        <v>45</v>
      </c>
      <c r="N491" s="271">
        <v>10000000</v>
      </c>
      <c r="O491" s="271">
        <v>-4456.5090609999997</v>
      </c>
      <c r="P491" s="411">
        <v>1.66</v>
      </c>
      <c r="Q491" s="271">
        <v>159.19616400000001</v>
      </c>
      <c r="R491" s="271">
        <v>159.22109499999999</v>
      </c>
      <c r="S491" s="411">
        <v>2.4930999999980941E-2</v>
      </c>
      <c r="T491" s="271">
        <v>-111.10522739970605</v>
      </c>
      <c r="U491" s="271">
        <v>563.16025000000002</v>
      </c>
      <c r="V491" s="271">
        <v>0</v>
      </c>
      <c r="W491" s="271">
        <v>452.05502260029397</v>
      </c>
      <c r="X491" s="271">
        <v>30887.195324</v>
      </c>
      <c r="Y491" s="271">
        <v>31225.338250000001</v>
      </c>
      <c r="Z491" s="271">
        <v>338.14292600000044</v>
      </c>
      <c r="AA491" s="271">
        <v>-113.91209660029352</v>
      </c>
      <c r="AB491" s="271">
        <v>27352.155819168198</v>
      </c>
      <c r="AC491" s="271">
        <v>27540.748336500001</v>
      </c>
      <c r="AD491" s="271">
        <v>188.59251733180281</v>
      </c>
      <c r="AF491" s="271">
        <v>-32989.308324052501</v>
      </c>
      <c r="AG491" s="402">
        <v>0</v>
      </c>
      <c r="AH491" s="402">
        <v>27540.748336500001</v>
      </c>
      <c r="AI491" s="402">
        <v>27540.748336500001</v>
      </c>
      <c r="AJ491" s="402">
        <v>27540.748336500001</v>
      </c>
      <c r="AK491" s="402">
        <v>27540.748336500001</v>
      </c>
      <c r="AL491" s="402">
        <v>188.59251733180281</v>
      </c>
      <c r="AM491" s="403" t="s">
        <v>514</v>
      </c>
      <c r="AN491" s="45">
        <v>7</v>
      </c>
      <c r="AO491" s="45" t="s">
        <v>545</v>
      </c>
      <c r="AP491" s="45">
        <v>7</v>
      </c>
      <c r="AR491" s="412"/>
      <c r="AS491" s="176"/>
    </row>
    <row r="492" spans="1:45">
      <c r="A492" s="77">
        <v>1728</v>
      </c>
      <c r="B492" s="77">
        <v>933</v>
      </c>
      <c r="C492" s="77" t="s">
        <v>27</v>
      </c>
      <c r="D492" s="77" t="s">
        <v>28</v>
      </c>
      <c r="E492" s="77" t="s">
        <v>607</v>
      </c>
      <c r="F492" s="77" t="s">
        <v>423</v>
      </c>
      <c r="G492" s="77" t="s">
        <v>476</v>
      </c>
      <c r="H492" s="77" t="s">
        <v>478</v>
      </c>
      <c r="I492" s="77" t="s">
        <v>286</v>
      </c>
      <c r="J492" s="454" t="s">
        <v>469</v>
      </c>
      <c r="K492" s="410">
        <v>36979</v>
      </c>
      <c r="L492" s="410">
        <v>38898</v>
      </c>
      <c r="M492" s="77" t="s">
        <v>45</v>
      </c>
      <c r="N492" s="271">
        <v>10000000</v>
      </c>
      <c r="O492" s="271">
        <v>-4509.4758320000001</v>
      </c>
      <c r="P492" s="411">
        <v>0.41499999999999998</v>
      </c>
      <c r="Q492" s="271">
        <v>43.093848000000001</v>
      </c>
      <c r="R492" s="271">
        <v>43.118613000000003</v>
      </c>
      <c r="S492" s="411">
        <v>2.4765000000002146E-2</v>
      </c>
      <c r="T492" s="271">
        <v>-111.67716897948968</v>
      </c>
      <c r="U492" s="271">
        <v>179.04790399999999</v>
      </c>
      <c r="V492" s="271">
        <v>0</v>
      </c>
      <c r="W492" s="271">
        <v>67.37073502051031</v>
      </c>
      <c r="X492" s="271">
        <v>-6927.848481</v>
      </c>
      <c r="Y492" s="271">
        <v>-6923.1617340000003</v>
      </c>
      <c r="Z492" s="271">
        <v>4.6867469999997411</v>
      </c>
      <c r="AA492" s="271">
        <v>-62.683988020510569</v>
      </c>
      <c r="AB492" s="271">
        <v>-6134.9562223495495</v>
      </c>
      <c r="AC492" s="271">
        <v>-6106.2286493880001</v>
      </c>
      <c r="AD492" s="271">
        <v>28.727572961549413</v>
      </c>
      <c r="AG492" s="402">
        <v>0</v>
      </c>
      <c r="AH492" s="402">
        <v>-6106.2286493880001</v>
      </c>
      <c r="AI492" s="402">
        <v>-6106.2286493880001</v>
      </c>
      <c r="AJ492" s="402">
        <v>-6106.2286493880001</v>
      </c>
      <c r="AK492" s="402">
        <v>-6106.2286493880001</v>
      </c>
      <c r="AL492" s="402">
        <v>28.727572961549413</v>
      </c>
      <c r="AM492" s="403" t="s">
        <v>514</v>
      </c>
      <c r="AN492" s="45" t="s">
        <v>545</v>
      </c>
      <c r="AO492" s="45" t="s">
        <v>545</v>
      </c>
      <c r="AP492" s="45" t="s">
        <v>545</v>
      </c>
      <c r="AR492" s="412"/>
      <c r="AS492" s="176"/>
    </row>
    <row r="493" spans="1:45">
      <c r="A493" s="77">
        <v>1729</v>
      </c>
      <c r="B493" s="77">
        <v>934</v>
      </c>
      <c r="C493" s="77" t="s">
        <v>27</v>
      </c>
      <c r="D493" s="77" t="s">
        <v>28</v>
      </c>
      <c r="E493" s="77" t="s">
        <v>67</v>
      </c>
      <c r="F493" s="77" t="s">
        <v>200</v>
      </c>
      <c r="G493" s="77" t="s">
        <v>473</v>
      </c>
      <c r="H493" s="77" t="s">
        <v>490</v>
      </c>
      <c r="I493" s="77" t="s">
        <v>286</v>
      </c>
      <c r="J493" s="454" t="s">
        <v>469</v>
      </c>
      <c r="K493" s="410">
        <v>36979</v>
      </c>
      <c r="L493" s="410">
        <v>38898</v>
      </c>
      <c r="M493" s="77" t="s">
        <v>45</v>
      </c>
      <c r="N493" s="271">
        <v>15000000</v>
      </c>
      <c r="O493" s="271">
        <v>-6952.5008589999998</v>
      </c>
      <c r="P493" s="411">
        <v>1.06</v>
      </c>
      <c r="Q493" s="271">
        <v>107.346148</v>
      </c>
      <c r="R493" s="271">
        <v>107.374695</v>
      </c>
      <c r="S493" s="411">
        <v>2.8547000000003209E-2</v>
      </c>
      <c r="T493" s="271">
        <v>-198.47304202189531</v>
      </c>
      <c r="U493" s="271">
        <v>641.63231399999995</v>
      </c>
      <c r="V493" s="271">
        <v>0</v>
      </c>
      <c r="W493" s="271">
        <v>443.15927197810464</v>
      </c>
      <c r="X493" s="271">
        <v>-7320.6866840000002</v>
      </c>
      <c r="Y493" s="271">
        <v>-7066.7292530000004</v>
      </c>
      <c r="Z493" s="271">
        <v>253.95743099999981</v>
      </c>
      <c r="AA493" s="271">
        <v>-189.20184097810483</v>
      </c>
      <c r="AB493" s="271">
        <v>-6482.8340930161994</v>
      </c>
      <c r="AC493" s="271">
        <v>-6232.8552011460006</v>
      </c>
      <c r="AD493" s="271">
        <v>249.97889187019882</v>
      </c>
      <c r="AF493" s="271">
        <v>-40029.0236956925</v>
      </c>
      <c r="AG493" s="402">
        <v>0</v>
      </c>
      <c r="AH493" s="402">
        <v>-6232.8552011460006</v>
      </c>
      <c r="AI493" s="402">
        <v>-6232.8552011460006</v>
      </c>
      <c r="AJ493" s="402">
        <v>-6232.8552011460006</v>
      </c>
      <c r="AK493" s="402">
        <v>-6232.8552011460006</v>
      </c>
      <c r="AL493" s="402">
        <v>249.97889187019882</v>
      </c>
      <c r="AM493" s="403" t="s">
        <v>514</v>
      </c>
      <c r="AN493" s="45">
        <v>6</v>
      </c>
      <c r="AO493" s="45" t="s">
        <v>545</v>
      </c>
      <c r="AP493" s="45">
        <v>6</v>
      </c>
      <c r="AR493" s="412"/>
      <c r="AS493" s="176"/>
    </row>
    <row r="494" spans="1:45">
      <c r="A494" s="77">
        <v>1730</v>
      </c>
      <c r="B494" s="77">
        <v>937</v>
      </c>
      <c r="C494" s="77" t="s">
        <v>27</v>
      </c>
      <c r="D494" s="77" t="s">
        <v>28</v>
      </c>
      <c r="E494" s="77" t="s">
        <v>51</v>
      </c>
      <c r="F494" s="77" t="s">
        <v>202</v>
      </c>
      <c r="G494" s="77" t="s">
        <v>474</v>
      </c>
      <c r="H494" s="77" t="s">
        <v>468</v>
      </c>
      <c r="I494" s="77" t="s">
        <v>71</v>
      </c>
      <c r="J494" s="454" t="s">
        <v>470</v>
      </c>
      <c r="K494" s="410">
        <v>36979</v>
      </c>
      <c r="L494" s="410">
        <v>38805</v>
      </c>
      <c r="M494" s="77" t="s">
        <v>30</v>
      </c>
      <c r="N494" s="271">
        <v>5000000</v>
      </c>
      <c r="O494" s="271">
        <v>-2114.4144820000001</v>
      </c>
      <c r="P494" s="411">
        <v>0.56999999999999995</v>
      </c>
      <c r="Q494" s="271">
        <v>54.599688999999998</v>
      </c>
      <c r="R494" s="271">
        <v>49.634315000000001</v>
      </c>
      <c r="S494" s="411">
        <v>-4.9653739999999971</v>
      </c>
      <c r="T494" s="271">
        <v>10498.858694146262</v>
      </c>
      <c r="U494" s="271">
        <v>105.71973</v>
      </c>
      <c r="V494" s="271">
        <v>0</v>
      </c>
      <c r="W494" s="271">
        <v>10604.578424146262</v>
      </c>
      <c r="X494" s="271">
        <v>5523.128299</v>
      </c>
      <c r="Y494" s="271">
        <v>16412.411704999999</v>
      </c>
      <c r="Z494" s="271">
        <v>10889.283405999999</v>
      </c>
      <c r="AA494" s="271">
        <v>284.70498185373617</v>
      </c>
      <c r="AB494" s="271">
        <v>5523.128299</v>
      </c>
      <c r="AC494" s="271">
        <v>16412.411704999999</v>
      </c>
      <c r="AD494" s="271">
        <v>10889.283405999999</v>
      </c>
      <c r="AF494" s="271">
        <v>-8695.5295572250016</v>
      </c>
      <c r="AG494" s="402">
        <v>0</v>
      </c>
      <c r="AH494" s="402">
        <v>16412.411704999999</v>
      </c>
      <c r="AI494" s="402">
        <v>16412.411704999999</v>
      </c>
      <c r="AJ494" s="402">
        <v>16412.411704999999</v>
      </c>
      <c r="AK494" s="402">
        <v>16412.411704999999</v>
      </c>
      <c r="AL494" s="402">
        <v>10889.283405999999</v>
      </c>
      <c r="AM494" s="403" t="s">
        <v>514</v>
      </c>
      <c r="AN494" s="45">
        <v>5</v>
      </c>
      <c r="AO494" s="45" t="s">
        <v>545</v>
      </c>
      <c r="AP494" s="45">
        <v>5</v>
      </c>
      <c r="AR494" s="412"/>
      <c r="AS494" s="176"/>
    </row>
    <row r="495" spans="1:45">
      <c r="A495" s="77">
        <v>1731</v>
      </c>
      <c r="B495" s="77">
        <v>938</v>
      </c>
      <c r="C495" s="77" t="s">
        <v>27</v>
      </c>
      <c r="D495" s="77" t="s">
        <v>28</v>
      </c>
      <c r="E495" s="77" t="s">
        <v>611</v>
      </c>
      <c r="F495" s="77" t="s">
        <v>423</v>
      </c>
      <c r="G495" s="77" t="s">
        <v>473</v>
      </c>
      <c r="H495" s="77" t="s">
        <v>472</v>
      </c>
      <c r="I495" s="77" t="s">
        <v>259</v>
      </c>
      <c r="J495" s="454" t="s">
        <v>469</v>
      </c>
      <c r="K495" s="410">
        <v>36980</v>
      </c>
      <c r="L495" s="410">
        <v>38806</v>
      </c>
      <c r="M495" s="77" t="s">
        <v>45</v>
      </c>
      <c r="N495" s="271">
        <v>10000000</v>
      </c>
      <c r="O495" s="271">
        <v>-4419.3225710000006</v>
      </c>
      <c r="P495" s="411">
        <v>1.35</v>
      </c>
      <c r="Q495" s="271">
        <v>139.34268800000001</v>
      </c>
      <c r="R495" s="271">
        <v>139.372736</v>
      </c>
      <c r="S495" s="411">
        <v>3.0047999999993635E-2</v>
      </c>
      <c r="T495" s="271">
        <v>-132.7918046133799</v>
      </c>
      <c r="U495" s="271">
        <v>559.21877900000004</v>
      </c>
      <c r="V495" s="271">
        <v>0</v>
      </c>
      <c r="W495" s="271">
        <v>426.42697438662015</v>
      </c>
      <c r="X495" s="271">
        <v>-17493.437988000001</v>
      </c>
      <c r="Y495" s="271">
        <v>-17236.870305</v>
      </c>
      <c r="Z495" s="271">
        <v>256.56768300000113</v>
      </c>
      <c r="AA495" s="271">
        <v>-169.85929138661902</v>
      </c>
      <c r="AB495" s="271">
        <v>-15491.3140102734</v>
      </c>
      <c r="AC495" s="271">
        <v>-15202.919609010001</v>
      </c>
      <c r="AD495" s="271">
        <v>288.39440126339832</v>
      </c>
      <c r="AG495" s="402">
        <v>0</v>
      </c>
      <c r="AH495" s="402">
        <v>-15202.919609010001</v>
      </c>
      <c r="AI495" s="402">
        <v>-15202.919609010001</v>
      </c>
      <c r="AJ495" s="402">
        <v>-15202.919609010001</v>
      </c>
      <c r="AK495" s="402">
        <v>-15202.919609010001</v>
      </c>
      <c r="AL495" s="402">
        <v>288.39440126339832</v>
      </c>
      <c r="AM495" s="403" t="s">
        <v>514</v>
      </c>
      <c r="AN495" s="45" t="s">
        <v>545</v>
      </c>
      <c r="AO495" s="45" t="s">
        <v>545</v>
      </c>
      <c r="AP495" s="45" t="s">
        <v>545</v>
      </c>
      <c r="AR495" s="412"/>
      <c r="AS495" s="176"/>
    </row>
    <row r="496" spans="1:45">
      <c r="A496" s="77">
        <v>1732</v>
      </c>
      <c r="B496" s="77">
        <v>939</v>
      </c>
      <c r="C496" s="77" t="s">
        <v>27</v>
      </c>
      <c r="D496" s="77" t="s">
        <v>28</v>
      </c>
      <c r="E496" s="77" t="s">
        <v>47</v>
      </c>
      <c r="F496" s="77" t="s">
        <v>201</v>
      </c>
      <c r="G496" s="77" t="s">
        <v>473</v>
      </c>
      <c r="H496" s="77" t="s">
        <v>491</v>
      </c>
      <c r="I496" s="77" t="s">
        <v>263</v>
      </c>
      <c r="J496" s="454" t="s">
        <v>469</v>
      </c>
      <c r="K496" s="410">
        <v>36980</v>
      </c>
      <c r="L496" s="410">
        <v>38806</v>
      </c>
      <c r="M496" s="77" t="s">
        <v>45</v>
      </c>
      <c r="N496" s="271">
        <v>10000000</v>
      </c>
      <c r="O496" s="271">
        <v>-4532.8348040000001</v>
      </c>
      <c r="P496" s="411">
        <v>2.4</v>
      </c>
      <c r="Q496" s="271">
        <v>238.94519299999999</v>
      </c>
      <c r="R496" s="271">
        <v>248.90283400000001</v>
      </c>
      <c r="S496" s="411">
        <v>9.9576410000000237</v>
      </c>
      <c r="T496" s="271">
        <v>-45136.341690537469</v>
      </c>
      <c r="U496" s="271">
        <v>771.73666900000001</v>
      </c>
      <c r="V496" s="271">
        <v>0</v>
      </c>
      <c r="W496" s="271">
        <v>-44364.605021537471</v>
      </c>
      <c r="X496" s="271">
        <v>6386.3187529999996</v>
      </c>
      <c r="Y496" s="271">
        <v>-34228.471227000002</v>
      </c>
      <c r="Z496" s="271">
        <v>-40614.789980000001</v>
      </c>
      <c r="AA496" s="271">
        <v>3749.8150415374694</v>
      </c>
      <c r="AB496" s="271">
        <v>5655.4045717191493</v>
      </c>
      <c r="AC496" s="271">
        <v>-30189.511622214002</v>
      </c>
      <c r="AD496" s="271">
        <v>-35844.916193933153</v>
      </c>
      <c r="AF496" s="271">
        <v>-32808.658311352003</v>
      </c>
      <c r="AG496" s="402">
        <v>0</v>
      </c>
      <c r="AH496" s="402">
        <v>-30189.511622214002</v>
      </c>
      <c r="AI496" s="402">
        <v>-30189.511622214002</v>
      </c>
      <c r="AJ496" s="402">
        <v>-30189.511622214002</v>
      </c>
      <c r="AK496" s="402">
        <v>-30189.511622214002</v>
      </c>
      <c r="AL496" s="402">
        <v>-35844.916193933153</v>
      </c>
      <c r="AM496" s="403" t="s">
        <v>514</v>
      </c>
      <c r="AN496" s="45">
        <v>8</v>
      </c>
      <c r="AO496" s="45" t="s">
        <v>545</v>
      </c>
      <c r="AP496" s="45">
        <v>8</v>
      </c>
      <c r="AR496" s="412"/>
      <c r="AS496" s="176"/>
    </row>
    <row r="497" spans="1:45">
      <c r="A497" s="77">
        <v>1733</v>
      </c>
      <c r="B497" s="77">
        <v>940</v>
      </c>
      <c r="C497" s="77" t="s">
        <v>27</v>
      </c>
      <c r="D497" s="77" t="s">
        <v>28</v>
      </c>
      <c r="E497" s="77" t="s">
        <v>53</v>
      </c>
      <c r="F497" s="77" t="s">
        <v>199</v>
      </c>
      <c r="G497" s="77" t="s">
        <v>473</v>
      </c>
      <c r="H497" s="77" t="s">
        <v>468</v>
      </c>
      <c r="I497" s="77" t="s">
        <v>31</v>
      </c>
      <c r="J497" s="454" t="s">
        <v>475</v>
      </c>
      <c r="K497" s="410">
        <v>36980</v>
      </c>
      <c r="L497" s="410">
        <v>37345</v>
      </c>
      <c r="M497" s="77" t="s">
        <v>30</v>
      </c>
      <c r="N497" s="271">
        <v>10000000</v>
      </c>
      <c r="O497" s="271">
        <v>-930.76418799999999</v>
      </c>
      <c r="P497" s="411">
        <v>1.05</v>
      </c>
      <c r="Q497" s="271">
        <v>107.033216</v>
      </c>
      <c r="R497" s="271">
        <v>107.09273</v>
      </c>
      <c r="S497" s="411">
        <v>5.9514000000007172E-2</v>
      </c>
      <c r="T497" s="271">
        <v>-55.393499884638672</v>
      </c>
      <c r="U497" s="271">
        <v>351.48861599999998</v>
      </c>
      <c r="V497" s="271">
        <v>0</v>
      </c>
      <c r="W497" s="271">
        <v>296.09511611536129</v>
      </c>
      <c r="X497" s="271">
        <v>-1090.270579</v>
      </c>
      <c r="Y497" s="271">
        <v>-851.23308999999995</v>
      </c>
      <c r="Z497" s="271">
        <v>239.03748900000005</v>
      </c>
      <c r="AA497" s="271">
        <v>-57.057627115361242</v>
      </c>
      <c r="AB497" s="271">
        <v>-1090.270579</v>
      </c>
      <c r="AC497" s="271">
        <v>-851.23308999999995</v>
      </c>
      <c r="AD497" s="271">
        <v>239.03748900000005</v>
      </c>
      <c r="AF497" s="271">
        <v>-6889.9819016700003</v>
      </c>
      <c r="AH497" s="402">
        <v>-851.23308999999995</v>
      </c>
      <c r="AI497" s="402">
        <v>-851.23308999999995</v>
      </c>
      <c r="AJ497" s="402">
        <v>-851.23308999999995</v>
      </c>
      <c r="AK497" s="402">
        <v>-851.23308999999995</v>
      </c>
      <c r="AL497" s="402">
        <v>239.03748900000005</v>
      </c>
      <c r="AM497" s="403" t="s">
        <v>546</v>
      </c>
      <c r="AN497" s="45">
        <v>7</v>
      </c>
      <c r="AO497" s="45" t="s">
        <v>545</v>
      </c>
      <c r="AP497" s="45">
        <v>7</v>
      </c>
      <c r="AR497" s="412"/>
      <c r="AS497" s="176"/>
    </row>
    <row r="498" spans="1:45">
      <c r="A498" s="77">
        <v>1734</v>
      </c>
      <c r="B498" s="77">
        <v>941</v>
      </c>
      <c r="C498" s="77" t="s">
        <v>27</v>
      </c>
      <c r="D498" s="77" t="s">
        <v>28</v>
      </c>
      <c r="E498" s="77" t="s">
        <v>67</v>
      </c>
      <c r="F498" s="77" t="s">
        <v>200</v>
      </c>
      <c r="G498" s="77" t="s">
        <v>473</v>
      </c>
      <c r="H498" s="77" t="s">
        <v>490</v>
      </c>
      <c r="I498" s="77" t="s">
        <v>286</v>
      </c>
      <c r="J498" s="454" t="s">
        <v>469</v>
      </c>
      <c r="K498" s="410">
        <v>36983</v>
      </c>
      <c r="L498" s="410">
        <v>38809</v>
      </c>
      <c r="M498" s="77" t="s">
        <v>30</v>
      </c>
      <c r="N498" s="271">
        <v>10000000</v>
      </c>
      <c r="O498" s="271">
        <v>-4324.2991229999998</v>
      </c>
      <c r="P498" s="411">
        <v>1.05</v>
      </c>
      <c r="Q498" s="271">
        <v>104.38457699999999</v>
      </c>
      <c r="R498" s="271">
        <v>104.409464</v>
      </c>
      <c r="S498" s="411">
        <v>2.4887000000006765E-2</v>
      </c>
      <c r="T498" s="271">
        <v>-107.61883227413024</v>
      </c>
      <c r="U498" s="271">
        <v>412.011709</v>
      </c>
      <c r="V498" s="271">
        <v>0</v>
      </c>
      <c r="W498" s="271">
        <v>304.39287672586977</v>
      </c>
      <c r="X498" s="271">
        <v>2614.3946019999998</v>
      </c>
      <c r="Y498" s="271">
        <v>2801.2974079999999</v>
      </c>
      <c r="Z498" s="271">
        <v>186.90280600000006</v>
      </c>
      <c r="AA498" s="271">
        <v>-117.49007072586971</v>
      </c>
      <c r="AB498" s="271">
        <v>2614.3946019999998</v>
      </c>
      <c r="AC498" s="271">
        <v>2801.2974079999999</v>
      </c>
      <c r="AD498" s="271">
        <v>186.90280600000006</v>
      </c>
      <c r="AF498" s="271">
        <v>-24897.152200672499</v>
      </c>
      <c r="AG498" s="402">
        <v>0</v>
      </c>
      <c r="AH498" s="402">
        <v>2801.2974079999999</v>
      </c>
      <c r="AI498" s="402">
        <v>2801.2974079999999</v>
      </c>
      <c r="AJ498" s="402">
        <v>2801.2974079999999</v>
      </c>
      <c r="AK498" s="402">
        <v>2801.2974079999999</v>
      </c>
      <c r="AL498" s="402">
        <v>186.90280600000006</v>
      </c>
      <c r="AM498" s="403" t="s">
        <v>514</v>
      </c>
      <c r="AN498" s="45">
        <v>6</v>
      </c>
      <c r="AO498" s="45" t="s">
        <v>545</v>
      </c>
      <c r="AP498" s="45">
        <v>6</v>
      </c>
      <c r="AR498" s="412"/>
      <c r="AS498" s="176"/>
    </row>
    <row r="499" spans="1:45">
      <c r="A499" s="77">
        <v>1735</v>
      </c>
      <c r="B499" s="77">
        <v>942</v>
      </c>
      <c r="C499" s="77" t="s">
        <v>27</v>
      </c>
      <c r="D499" s="77" t="s">
        <v>28</v>
      </c>
      <c r="E499" s="77" t="s">
        <v>42</v>
      </c>
      <c r="F499" s="77" t="s">
        <v>201</v>
      </c>
      <c r="G499" s="77" t="s">
        <v>477</v>
      </c>
      <c r="H499" s="77" t="s">
        <v>472</v>
      </c>
      <c r="I499" s="77" t="s">
        <v>267</v>
      </c>
      <c r="J499" s="454" t="s">
        <v>479</v>
      </c>
      <c r="K499" s="410">
        <v>36980</v>
      </c>
      <c r="L499" s="410">
        <v>38806</v>
      </c>
      <c r="M499" s="77" t="s">
        <v>30</v>
      </c>
      <c r="N499" s="271">
        <v>-5000000</v>
      </c>
      <c r="O499" s="271">
        <v>2104.2961100000002</v>
      </c>
      <c r="P499" s="411">
        <v>0.47</v>
      </c>
      <c r="Q499" s="271">
        <v>46.634507999999997</v>
      </c>
      <c r="R499" s="271">
        <v>46.647967999999999</v>
      </c>
      <c r="S499" s="411">
        <v>1.3460000000002026E-2</v>
      </c>
      <c r="T499" s="271">
        <v>28.323825640604266</v>
      </c>
      <c r="U499" s="271">
        <v>-102.425932</v>
      </c>
      <c r="V499" s="271">
        <v>0</v>
      </c>
      <c r="W499" s="271">
        <v>-74.102106359395734</v>
      </c>
      <c r="X499" s="271">
        <v>-993.79191900000001</v>
      </c>
      <c r="Y499" s="271">
        <v>-1029.994508</v>
      </c>
      <c r="Z499" s="271">
        <v>-36.202588999999989</v>
      </c>
      <c r="AA499" s="271">
        <v>37.899517359395745</v>
      </c>
      <c r="AB499" s="271">
        <v>-993.79191900000001</v>
      </c>
      <c r="AC499" s="271">
        <v>-1029.994508</v>
      </c>
      <c r="AD499" s="271">
        <v>-36.202588999999989</v>
      </c>
      <c r="AF499" s="271">
        <v>15230.895244180005</v>
      </c>
      <c r="AG499" s="402">
        <v>0</v>
      </c>
      <c r="AH499" s="402">
        <v>-1029.994508</v>
      </c>
      <c r="AI499" s="402">
        <v>-1029.994508</v>
      </c>
      <c r="AJ499" s="402">
        <v>-1029.994508</v>
      </c>
      <c r="AK499" s="402">
        <v>-1029.994508</v>
      </c>
      <c r="AL499" s="402">
        <v>-36.202588999999989</v>
      </c>
      <c r="AM499" s="403" t="s">
        <v>514</v>
      </c>
      <c r="AN499" s="45">
        <v>8</v>
      </c>
      <c r="AO499" s="45" t="s">
        <v>545</v>
      </c>
      <c r="AP499" s="45">
        <v>8</v>
      </c>
      <c r="AR499" s="412"/>
      <c r="AS499" s="176"/>
    </row>
    <row r="500" spans="1:45">
      <c r="A500" s="77">
        <v>1736</v>
      </c>
      <c r="B500" s="77">
        <v>943</v>
      </c>
      <c r="C500" s="77" t="s">
        <v>27</v>
      </c>
      <c r="D500" s="77" t="s">
        <v>28</v>
      </c>
      <c r="E500" s="77" t="s">
        <v>63</v>
      </c>
      <c r="F500" s="77" t="s">
        <v>205</v>
      </c>
      <c r="G500" s="77" t="s">
        <v>498</v>
      </c>
      <c r="H500" s="77" t="s">
        <v>482</v>
      </c>
      <c r="I500" s="77" t="s">
        <v>97</v>
      </c>
      <c r="J500" s="454" t="s">
        <v>479</v>
      </c>
      <c r="K500" s="410">
        <v>36983</v>
      </c>
      <c r="L500" s="410">
        <v>38809</v>
      </c>
      <c r="M500" s="77" t="s">
        <v>45</v>
      </c>
      <c r="N500" s="271">
        <v>10000000</v>
      </c>
      <c r="O500" s="271">
        <v>-4438.3928619999997</v>
      </c>
      <c r="P500" s="411">
        <v>1.1000000000000001</v>
      </c>
      <c r="Q500" s="271">
        <v>109.7128</v>
      </c>
      <c r="R500" s="271">
        <v>109.71319</v>
      </c>
      <c r="S500" s="411">
        <v>3.8999999999589363E-4</v>
      </c>
      <c r="T500" s="271">
        <v>-1.7309732161617741</v>
      </c>
      <c r="U500" s="271">
        <v>418.89113099999997</v>
      </c>
      <c r="V500" s="271">
        <v>0</v>
      </c>
      <c r="W500" s="271">
        <v>417.1601577838382</v>
      </c>
      <c r="X500" s="271">
        <v>1240.0834219999999</v>
      </c>
      <c r="Y500" s="271">
        <v>1543.104675</v>
      </c>
      <c r="Z500" s="271">
        <v>303.02125300000012</v>
      </c>
      <c r="AA500" s="271">
        <v>-114.13890478383809</v>
      </c>
      <c r="AB500" s="271">
        <v>1098.1558743520998</v>
      </c>
      <c r="AC500" s="271">
        <v>1361.0183233499999</v>
      </c>
      <c r="AD500" s="271">
        <v>262.86244899790017</v>
      </c>
      <c r="AF500" s="271">
        <v>-43806.937547939997</v>
      </c>
      <c r="AG500" s="402">
        <v>0</v>
      </c>
      <c r="AH500" s="402">
        <v>1361.0183233499999</v>
      </c>
      <c r="AI500" s="402">
        <v>1361.0183233499999</v>
      </c>
      <c r="AJ500" s="402">
        <v>1361.0183233499999</v>
      </c>
      <c r="AK500" s="402">
        <v>1361.0183233499999</v>
      </c>
      <c r="AL500" s="402">
        <v>262.86244899790017</v>
      </c>
      <c r="AM500" s="403" t="s">
        <v>514</v>
      </c>
      <c r="AN500" s="45" t="s">
        <v>545</v>
      </c>
      <c r="AO500" s="45">
        <v>9</v>
      </c>
      <c r="AP500" s="45">
        <v>9</v>
      </c>
      <c r="AR500" s="412"/>
      <c r="AS500" s="176"/>
    </row>
    <row r="501" spans="1:45">
      <c r="A501" s="77">
        <v>1737</v>
      </c>
      <c r="B501" s="77">
        <v>947</v>
      </c>
      <c r="C501" s="77" t="s">
        <v>27</v>
      </c>
      <c r="D501" s="77" t="s">
        <v>28</v>
      </c>
      <c r="E501" s="77" t="s">
        <v>612</v>
      </c>
      <c r="F501" s="77" t="s">
        <v>423</v>
      </c>
      <c r="G501" s="77" t="s">
        <v>474</v>
      </c>
      <c r="H501" s="77" t="s">
        <v>468</v>
      </c>
      <c r="I501" s="77" t="s">
        <v>613</v>
      </c>
      <c r="J501" s="454" t="s">
        <v>481</v>
      </c>
      <c r="K501" s="410">
        <v>36983</v>
      </c>
      <c r="L501" s="410">
        <v>37348</v>
      </c>
      <c r="M501" s="77" t="s">
        <v>30</v>
      </c>
      <c r="N501" s="271">
        <v>10000000</v>
      </c>
      <c r="O501" s="271">
        <v>-941.15109300000006</v>
      </c>
      <c r="P501" s="411">
        <v>1.04</v>
      </c>
      <c r="Q501" s="271">
        <v>104</v>
      </c>
      <c r="R501" s="271">
        <v>104</v>
      </c>
      <c r="S501" s="411">
        <v>0</v>
      </c>
      <c r="T501" s="271">
        <v>0</v>
      </c>
      <c r="U501" s="271">
        <v>255.64183199999999</v>
      </c>
      <c r="V501" s="271">
        <v>0</v>
      </c>
      <c r="W501" s="271">
        <v>-14927</v>
      </c>
      <c r="X501" s="271">
        <v>14927</v>
      </c>
      <c r="Y501" s="271">
        <v>0</v>
      </c>
      <c r="Z501" s="271">
        <v>-14927</v>
      </c>
      <c r="AA501" s="271">
        <v>-6.5369931689929217E-13</v>
      </c>
      <c r="AB501" s="271">
        <v>14927</v>
      </c>
      <c r="AC501" s="271">
        <v>0</v>
      </c>
      <c r="AD501" s="271">
        <v>-14927</v>
      </c>
      <c r="AG501" s="402">
        <v>0</v>
      </c>
      <c r="AH501" s="402">
        <v>0</v>
      </c>
      <c r="AI501" s="402">
        <v>0</v>
      </c>
      <c r="AJ501" s="402">
        <v>0</v>
      </c>
      <c r="AK501" s="402">
        <v>0</v>
      </c>
      <c r="AL501" s="402">
        <v>-14927</v>
      </c>
      <c r="AM501" s="403" t="s">
        <v>546</v>
      </c>
      <c r="AN501" s="45" t="s">
        <v>545</v>
      </c>
      <c r="AO501" s="45" t="s">
        <v>545</v>
      </c>
      <c r="AP501" s="45" t="s">
        <v>545</v>
      </c>
      <c r="AR501" s="412"/>
      <c r="AS501" s="176"/>
    </row>
    <row r="502" spans="1:45">
      <c r="A502" s="77">
        <v>1738</v>
      </c>
      <c r="B502" s="77">
        <v>944</v>
      </c>
      <c r="C502" s="77" t="s">
        <v>27</v>
      </c>
      <c r="D502" s="77" t="s">
        <v>28</v>
      </c>
      <c r="E502" s="77" t="s">
        <v>67</v>
      </c>
      <c r="F502" s="77" t="s">
        <v>200</v>
      </c>
      <c r="G502" s="77" t="s">
        <v>473</v>
      </c>
      <c r="H502" s="77" t="s">
        <v>490</v>
      </c>
      <c r="I502" s="77" t="s">
        <v>97</v>
      </c>
      <c r="J502" s="454" t="s">
        <v>469</v>
      </c>
      <c r="K502" s="410">
        <v>36983</v>
      </c>
      <c r="L502" s="410">
        <v>38079</v>
      </c>
      <c r="M502" s="77" t="s">
        <v>30</v>
      </c>
      <c r="N502" s="271">
        <v>-10000000</v>
      </c>
      <c r="O502" s="271">
        <v>2694.9695630000001</v>
      </c>
      <c r="P502" s="411">
        <v>0.81499999999999995</v>
      </c>
      <c r="Q502" s="271">
        <v>82.571252999999999</v>
      </c>
      <c r="R502" s="271">
        <v>82.603544999999997</v>
      </c>
      <c r="S502" s="411">
        <v>3.2291999999998211E-2</v>
      </c>
      <c r="T502" s="271">
        <v>87.025957128391184</v>
      </c>
      <c r="U502" s="271">
        <v>-307.84563000000003</v>
      </c>
      <c r="V502" s="271">
        <v>0</v>
      </c>
      <c r="W502" s="271">
        <v>-220.81967287160884</v>
      </c>
      <c r="X502" s="271">
        <v>2945.3479269999998</v>
      </c>
      <c r="Y502" s="271">
        <v>2807.4078810000001</v>
      </c>
      <c r="Z502" s="271">
        <v>-137.94004599999971</v>
      </c>
      <c r="AA502" s="271">
        <v>82.879626871609133</v>
      </c>
      <c r="AB502" s="271">
        <v>2945.3479269999998</v>
      </c>
      <c r="AC502" s="271">
        <v>2807.4078810000001</v>
      </c>
      <c r="AD502" s="271">
        <v>-137.94004599999971</v>
      </c>
      <c r="AF502" s="271">
        <v>15516.287258972501</v>
      </c>
      <c r="AG502" s="402">
        <v>0</v>
      </c>
      <c r="AH502" s="402">
        <v>2807.4078810000001</v>
      </c>
      <c r="AI502" s="402">
        <v>2807.4078810000001</v>
      </c>
      <c r="AJ502" s="402">
        <v>2807.4078810000001</v>
      </c>
      <c r="AK502" s="402">
        <v>2807.4078810000001</v>
      </c>
      <c r="AL502" s="402">
        <v>-137.94004599999971</v>
      </c>
      <c r="AM502" s="403" t="s">
        <v>548</v>
      </c>
      <c r="AN502" s="45">
        <v>6</v>
      </c>
      <c r="AO502" s="45" t="s">
        <v>545</v>
      </c>
      <c r="AP502" s="45">
        <v>6</v>
      </c>
      <c r="AR502" s="412"/>
      <c r="AS502" s="176"/>
    </row>
    <row r="503" spans="1:45">
      <c r="A503" s="77">
        <v>1739</v>
      </c>
      <c r="B503" s="77">
        <v>945</v>
      </c>
      <c r="C503" s="77" t="s">
        <v>27</v>
      </c>
      <c r="D503" s="77" t="s">
        <v>28</v>
      </c>
      <c r="E503" s="77" t="s">
        <v>602</v>
      </c>
      <c r="F503" s="77" t="s">
        <v>423</v>
      </c>
      <c r="G503" s="77" t="s">
        <v>473</v>
      </c>
      <c r="H503" s="77" t="s">
        <v>472</v>
      </c>
      <c r="I503" s="77" t="s">
        <v>31</v>
      </c>
      <c r="J503" s="454" t="s">
        <v>469</v>
      </c>
      <c r="K503" s="410">
        <v>36983</v>
      </c>
      <c r="L503" s="410">
        <v>38079</v>
      </c>
      <c r="M503" s="77" t="s">
        <v>30</v>
      </c>
      <c r="N503" s="271">
        <v>-10000000</v>
      </c>
      <c r="O503" s="271">
        <v>2669.3034429999998</v>
      </c>
      <c r="P503" s="411">
        <v>0.43</v>
      </c>
      <c r="Q503" s="271">
        <v>49.539895000000001</v>
      </c>
      <c r="R503" s="271">
        <v>49.558691000000003</v>
      </c>
      <c r="S503" s="411">
        <v>1.8796000000001811E-2</v>
      </c>
      <c r="T503" s="271">
        <v>50.17222751463283</v>
      </c>
      <c r="U503" s="271">
        <v>-184.843402</v>
      </c>
      <c r="V503" s="271">
        <v>0</v>
      </c>
      <c r="W503" s="271">
        <v>-134.67117448536717</v>
      </c>
      <c r="X503" s="271">
        <v>18163.533144000001</v>
      </c>
      <c r="Y503" s="271">
        <v>18093.604815999999</v>
      </c>
      <c r="Z503" s="271">
        <v>-69.928328000001784</v>
      </c>
      <c r="AA503" s="271">
        <v>64.742846485365391</v>
      </c>
      <c r="AB503" s="271">
        <v>18163.533144000001</v>
      </c>
      <c r="AC503" s="271">
        <v>18093.604815999999</v>
      </c>
      <c r="AD503" s="271">
        <v>-69.928328000001784</v>
      </c>
      <c r="AG503" s="402">
        <v>0</v>
      </c>
      <c r="AH503" s="402">
        <v>18093.604815999999</v>
      </c>
      <c r="AI503" s="402">
        <v>18093.604815999999</v>
      </c>
      <c r="AJ503" s="402">
        <v>18093.604815999999</v>
      </c>
      <c r="AK503" s="402">
        <v>18093.604815999999</v>
      </c>
      <c r="AL503" s="402">
        <v>-69.928328000001784</v>
      </c>
      <c r="AM503" s="403" t="s">
        <v>548</v>
      </c>
      <c r="AN503" s="45" t="s">
        <v>545</v>
      </c>
      <c r="AO503" s="45" t="s">
        <v>545</v>
      </c>
      <c r="AP503" s="45" t="s">
        <v>545</v>
      </c>
      <c r="AR503" s="412"/>
      <c r="AS503" s="176"/>
    </row>
    <row r="504" spans="1:45">
      <c r="A504" s="77">
        <v>1740</v>
      </c>
      <c r="B504" s="77">
        <v>946</v>
      </c>
      <c r="C504" s="77" t="s">
        <v>27</v>
      </c>
      <c r="D504" s="77" t="s">
        <v>28</v>
      </c>
      <c r="E504" s="77" t="s">
        <v>67</v>
      </c>
      <c r="F504" s="77" t="s">
        <v>200</v>
      </c>
      <c r="G504" s="77" t="s">
        <v>473</v>
      </c>
      <c r="H504" s="77" t="s">
        <v>490</v>
      </c>
      <c r="I504" s="77" t="s">
        <v>267</v>
      </c>
      <c r="J504" s="454" t="s">
        <v>469</v>
      </c>
      <c r="K504" s="410">
        <v>36983</v>
      </c>
      <c r="L504" s="410">
        <v>38809</v>
      </c>
      <c r="M504" s="77" t="s">
        <v>30</v>
      </c>
      <c r="N504" s="271">
        <v>-5000000</v>
      </c>
      <c r="O504" s="271">
        <v>2158.0007700000001</v>
      </c>
      <c r="P504" s="411">
        <v>1.01</v>
      </c>
      <c r="Q504" s="271">
        <v>104.282476</v>
      </c>
      <c r="R504" s="271">
        <v>104.306639</v>
      </c>
      <c r="S504" s="411">
        <v>2.4163000000001489E-2</v>
      </c>
      <c r="T504" s="271">
        <v>52.143772605513213</v>
      </c>
      <c r="U504" s="271">
        <v>-204.35102699999999</v>
      </c>
      <c r="V504" s="271">
        <v>0</v>
      </c>
      <c r="W504" s="271">
        <v>-152.20725439448677</v>
      </c>
      <c r="X504" s="271">
        <v>6979.0181469999998</v>
      </c>
      <c r="Y504" s="271">
        <v>6893.3850400000001</v>
      </c>
      <c r="Z504" s="271">
        <v>-85.633106999999654</v>
      </c>
      <c r="AA504" s="271">
        <v>66.574147394487113</v>
      </c>
      <c r="AB504" s="271">
        <v>6979.0181469999998</v>
      </c>
      <c r="AC504" s="271">
        <v>6893.3850400000001</v>
      </c>
      <c r="AD504" s="271">
        <v>-85.633106999999654</v>
      </c>
      <c r="AF504" s="271">
        <v>12424.689433275</v>
      </c>
      <c r="AG504" s="402">
        <v>0</v>
      </c>
      <c r="AH504" s="402">
        <v>6893.3850400000001</v>
      </c>
      <c r="AI504" s="402">
        <v>6893.3850400000001</v>
      </c>
      <c r="AJ504" s="402">
        <v>6893.3850400000001</v>
      </c>
      <c r="AK504" s="402">
        <v>6893.3850400000001</v>
      </c>
      <c r="AL504" s="402">
        <v>-85.633106999999654</v>
      </c>
      <c r="AM504" s="403" t="s">
        <v>514</v>
      </c>
      <c r="AN504" s="45">
        <v>6</v>
      </c>
      <c r="AO504" s="45" t="s">
        <v>545</v>
      </c>
      <c r="AP504" s="45">
        <v>6</v>
      </c>
      <c r="AR504" s="412"/>
      <c r="AS504" s="176"/>
    </row>
    <row r="505" spans="1:45">
      <c r="A505" s="77">
        <v>1741</v>
      </c>
      <c r="B505" s="77">
        <v>948</v>
      </c>
      <c r="C505" s="77" t="s">
        <v>27</v>
      </c>
      <c r="D505" s="77" t="s">
        <v>28</v>
      </c>
      <c r="E505" s="77" t="s">
        <v>560</v>
      </c>
      <c r="F505" s="77" t="s">
        <v>197</v>
      </c>
      <c r="G505" s="77" t="s">
        <v>476</v>
      </c>
      <c r="H505" s="77" t="s">
        <v>468</v>
      </c>
      <c r="I505" s="77" t="s">
        <v>451</v>
      </c>
      <c r="J505" s="454" t="s">
        <v>481</v>
      </c>
      <c r="K505" s="410">
        <v>36983</v>
      </c>
      <c r="L505" s="410">
        <v>37377</v>
      </c>
      <c r="M505" s="77" t="s">
        <v>30</v>
      </c>
      <c r="N505" s="271">
        <v>10000000</v>
      </c>
      <c r="O505" s="271">
        <v>-1011.784167</v>
      </c>
      <c r="P505" s="411">
        <v>1.03</v>
      </c>
      <c r="Q505" s="271">
        <v>88.759459000000007</v>
      </c>
      <c r="R505" s="271">
        <v>88.781062000000006</v>
      </c>
      <c r="S505" s="411">
        <v>2.1602999999998929E-2</v>
      </c>
      <c r="T505" s="271">
        <v>-21.857573359699916</v>
      </c>
      <c r="U505" s="271">
        <v>267.77862299999998</v>
      </c>
      <c r="V505" s="271">
        <v>0</v>
      </c>
      <c r="W505" s="271">
        <v>245.92104964030005</v>
      </c>
      <c r="X505" s="271">
        <v>14973.515160000001</v>
      </c>
      <c r="Y505" s="271">
        <v>15203.26179</v>
      </c>
      <c r="Z505" s="271">
        <v>229.74662999999964</v>
      </c>
      <c r="AA505" s="271">
        <v>-16.174419640300414</v>
      </c>
      <c r="AB505" s="271">
        <v>14973.515160000001</v>
      </c>
      <c r="AC505" s="271">
        <v>15203.26179</v>
      </c>
      <c r="AD505" s="271">
        <v>229.74662999999964</v>
      </c>
      <c r="AF505" s="271">
        <v>-12649.325655834002</v>
      </c>
      <c r="AG505" s="402">
        <v>0</v>
      </c>
      <c r="AH505" s="402">
        <v>15203.26179</v>
      </c>
      <c r="AI505" s="402">
        <v>15203.26179</v>
      </c>
      <c r="AJ505" s="402">
        <v>15203.26179</v>
      </c>
      <c r="AK505" s="402">
        <v>15203.26179</v>
      </c>
      <c r="AL505" s="402">
        <v>229.74662999999964</v>
      </c>
      <c r="AM505" s="403" t="s">
        <v>546</v>
      </c>
      <c r="AN505" s="45" t="s">
        <v>545</v>
      </c>
      <c r="AO505" s="45">
        <v>10</v>
      </c>
      <c r="AP505" s="45">
        <v>10</v>
      </c>
      <c r="AR505" s="412"/>
      <c r="AS505" s="176"/>
    </row>
    <row r="506" spans="1:45">
      <c r="A506" s="77">
        <v>1742</v>
      </c>
      <c r="B506" s="77">
        <v>949</v>
      </c>
      <c r="C506" s="77" t="s">
        <v>27</v>
      </c>
      <c r="D506" s="77" t="s">
        <v>28</v>
      </c>
      <c r="E506" s="77" t="s">
        <v>52</v>
      </c>
      <c r="F506" s="77" t="s">
        <v>201</v>
      </c>
      <c r="G506" s="77" t="s">
        <v>485</v>
      </c>
      <c r="H506" s="77" t="s">
        <v>468</v>
      </c>
      <c r="I506" s="77" t="s">
        <v>451</v>
      </c>
      <c r="J506" s="454" t="s">
        <v>481</v>
      </c>
      <c r="K506" s="410">
        <v>36983</v>
      </c>
      <c r="L506" s="410">
        <v>38809</v>
      </c>
      <c r="M506" s="77" t="s">
        <v>30</v>
      </c>
      <c r="N506" s="271">
        <v>-10000000</v>
      </c>
      <c r="O506" s="271">
        <v>4270.1930050000001</v>
      </c>
      <c r="P506" s="411">
        <v>0.84</v>
      </c>
      <c r="Q506" s="271">
        <v>86.484322000000006</v>
      </c>
      <c r="R506" s="271">
        <v>86.499994000000001</v>
      </c>
      <c r="S506" s="411">
        <v>1.5671999999995023E-2</v>
      </c>
      <c r="T506" s="271">
        <v>66.922464774338749</v>
      </c>
      <c r="U506" s="271">
        <v>-276.68021700000003</v>
      </c>
      <c r="V506" s="271">
        <v>0</v>
      </c>
      <c r="W506" s="271">
        <v>-209.75775222566128</v>
      </c>
      <c r="X506" s="271">
        <v>10659.094161999999</v>
      </c>
      <c r="Y506" s="271">
        <v>10498.074992</v>
      </c>
      <c r="Z506" s="271">
        <v>-161.01916999999958</v>
      </c>
      <c r="AA506" s="271">
        <v>48.738582225661702</v>
      </c>
      <c r="AB506" s="271">
        <v>10659.094161999999</v>
      </c>
      <c r="AC506" s="271">
        <v>10498.074992</v>
      </c>
      <c r="AD506" s="271">
        <v>-161.01916999999958</v>
      </c>
      <c r="AF506" s="271">
        <v>30907.656970190001</v>
      </c>
      <c r="AG506" s="402">
        <v>0</v>
      </c>
      <c r="AH506" s="402">
        <v>10498.074992</v>
      </c>
      <c r="AI506" s="402">
        <v>10498.074992</v>
      </c>
      <c r="AJ506" s="402">
        <v>10498.074992</v>
      </c>
      <c r="AK506" s="402">
        <v>10498.074992</v>
      </c>
      <c r="AL506" s="402">
        <v>-161.01916999999958</v>
      </c>
      <c r="AM506" s="403" t="s">
        <v>514</v>
      </c>
      <c r="AN506" s="45">
        <v>8</v>
      </c>
      <c r="AO506" s="45" t="s">
        <v>545</v>
      </c>
      <c r="AP506" s="45">
        <v>8</v>
      </c>
      <c r="AR506" s="412"/>
      <c r="AS506" s="176"/>
    </row>
    <row r="507" spans="1:45">
      <c r="A507" s="77">
        <v>1743</v>
      </c>
      <c r="B507" s="77">
        <v>950</v>
      </c>
      <c r="C507" s="77" t="s">
        <v>27</v>
      </c>
      <c r="D507" s="77" t="s">
        <v>28</v>
      </c>
      <c r="E507" s="77" t="s">
        <v>67</v>
      </c>
      <c r="F507" s="77" t="s">
        <v>200</v>
      </c>
      <c r="G507" s="77" t="s">
        <v>473</v>
      </c>
      <c r="H507" s="77" t="s">
        <v>490</v>
      </c>
      <c r="I507" s="77" t="s">
        <v>267</v>
      </c>
      <c r="J507" s="454" t="s">
        <v>469</v>
      </c>
      <c r="K507" s="410">
        <v>36984</v>
      </c>
      <c r="L507" s="410">
        <v>38810</v>
      </c>
      <c r="M507" s="77" t="s">
        <v>30</v>
      </c>
      <c r="N507" s="271">
        <v>10000000</v>
      </c>
      <c r="O507" s="271">
        <v>-4320.0375919999997</v>
      </c>
      <c r="P507" s="411">
        <v>1.02</v>
      </c>
      <c r="Q507" s="271">
        <v>104.37868400000001</v>
      </c>
      <c r="R507" s="271">
        <v>104.33497199999999</v>
      </c>
      <c r="S507" s="411">
        <v>-4.3712000000013518E-2</v>
      </c>
      <c r="T507" s="271">
        <v>188.83748322156239</v>
      </c>
      <c r="U507" s="271">
        <v>411.635018</v>
      </c>
      <c r="V507" s="271">
        <v>0</v>
      </c>
      <c r="W507" s="271">
        <v>600.47250122156242</v>
      </c>
      <c r="X507" s="271">
        <v>-10112.862992</v>
      </c>
      <c r="Y507" s="271">
        <v>-9938.0189480000008</v>
      </c>
      <c r="Z507" s="271">
        <v>174.84404399999949</v>
      </c>
      <c r="AA507" s="271">
        <v>-425.62845722156294</v>
      </c>
      <c r="AB507" s="271">
        <v>-10112.862992</v>
      </c>
      <c r="AC507" s="271">
        <v>-9938.0189480000008</v>
      </c>
      <c r="AD507" s="271">
        <v>174.84404399999949</v>
      </c>
      <c r="AF507" s="271">
        <v>-24872.616435939999</v>
      </c>
      <c r="AG507" s="402">
        <v>0</v>
      </c>
      <c r="AH507" s="402">
        <v>-9938.0189480000008</v>
      </c>
      <c r="AI507" s="402">
        <v>-9938.0189480000008</v>
      </c>
      <c r="AJ507" s="402">
        <v>-9938.0189480000008</v>
      </c>
      <c r="AK507" s="402">
        <v>-9938.0189480000008</v>
      </c>
      <c r="AL507" s="402">
        <v>174.84404399999949</v>
      </c>
      <c r="AM507" s="403" t="s">
        <v>514</v>
      </c>
      <c r="AN507" s="45">
        <v>6</v>
      </c>
      <c r="AO507" s="45" t="s">
        <v>545</v>
      </c>
      <c r="AP507" s="45">
        <v>6</v>
      </c>
      <c r="AR507" s="412"/>
      <c r="AS507" s="176"/>
    </row>
    <row r="508" spans="1:45">
      <c r="A508" s="77">
        <v>1744</v>
      </c>
      <c r="B508" s="77">
        <v>951</v>
      </c>
      <c r="C508" s="77" t="s">
        <v>27</v>
      </c>
      <c r="D508" s="77" t="s">
        <v>28</v>
      </c>
      <c r="E508" s="77" t="s">
        <v>29</v>
      </c>
      <c r="F508" s="77" t="s">
        <v>199</v>
      </c>
      <c r="G508" s="77" t="s">
        <v>473</v>
      </c>
      <c r="H508" s="77" t="s">
        <v>478</v>
      </c>
      <c r="I508" s="77" t="s">
        <v>259</v>
      </c>
      <c r="J508" s="454" t="s">
        <v>469</v>
      </c>
      <c r="K508" s="410">
        <v>36984</v>
      </c>
      <c r="L508" s="410">
        <v>38445</v>
      </c>
      <c r="M508" s="77" t="s">
        <v>30</v>
      </c>
      <c r="N508" s="271">
        <v>10000000</v>
      </c>
      <c r="O508" s="271">
        <v>-3542.0607579999996</v>
      </c>
      <c r="P508" s="411">
        <v>1.52</v>
      </c>
      <c r="Q508" s="271">
        <v>149.145644</v>
      </c>
      <c r="R508" s="271">
        <v>149.080397</v>
      </c>
      <c r="S508" s="411">
        <v>-6.5246999999999389E-2</v>
      </c>
      <c r="T508" s="271">
        <v>231.10883827722381</v>
      </c>
      <c r="U508" s="271">
        <v>505.48001900000003</v>
      </c>
      <c r="V508" s="271">
        <v>0</v>
      </c>
      <c r="W508" s="271">
        <v>736.58885727722384</v>
      </c>
      <c r="X508" s="271">
        <v>9991.0723290000005</v>
      </c>
      <c r="Y508" s="271">
        <v>10229.901898</v>
      </c>
      <c r="Z508" s="271">
        <v>238.82956899999954</v>
      </c>
      <c r="AA508" s="271">
        <v>-497.7592882772243</v>
      </c>
      <c r="AB508" s="271">
        <v>9991.0723290000005</v>
      </c>
      <c r="AC508" s="271">
        <v>10229.901898</v>
      </c>
      <c r="AD508" s="271">
        <v>238.82956899999954</v>
      </c>
      <c r="AF508" s="271">
        <v>-26220.104761095001</v>
      </c>
      <c r="AG508" s="402">
        <v>0</v>
      </c>
      <c r="AH508" s="402">
        <v>10229.901898</v>
      </c>
      <c r="AI508" s="402">
        <v>10229.901898</v>
      </c>
      <c r="AJ508" s="402">
        <v>10229.901898</v>
      </c>
      <c r="AK508" s="402">
        <v>10229.901898</v>
      </c>
      <c r="AL508" s="402">
        <v>238.82956899999954</v>
      </c>
      <c r="AM508" s="403" t="s">
        <v>547</v>
      </c>
      <c r="AN508" s="45">
        <v>7</v>
      </c>
      <c r="AO508" s="45" t="s">
        <v>545</v>
      </c>
      <c r="AP508" s="45">
        <v>7</v>
      </c>
      <c r="AR508" s="412"/>
      <c r="AS508" s="176"/>
    </row>
    <row r="509" spans="1:45">
      <c r="A509" s="77">
        <v>1746</v>
      </c>
      <c r="B509" s="77">
        <v>952</v>
      </c>
      <c r="C509" s="77" t="s">
        <v>27</v>
      </c>
      <c r="D509" s="77" t="s">
        <v>28</v>
      </c>
      <c r="E509" s="77" t="s">
        <v>615</v>
      </c>
      <c r="F509" s="77" t="s">
        <v>423</v>
      </c>
      <c r="G509" s="77" t="s">
        <v>467</v>
      </c>
      <c r="H509" s="77" t="s">
        <v>468</v>
      </c>
      <c r="I509" s="77" t="s">
        <v>97</v>
      </c>
      <c r="J509" s="454" t="s">
        <v>470</v>
      </c>
      <c r="K509" s="410">
        <v>36984</v>
      </c>
      <c r="L509" s="410">
        <v>38810</v>
      </c>
      <c r="M509" s="77" t="s">
        <v>30</v>
      </c>
      <c r="N509" s="271">
        <v>10000000</v>
      </c>
      <c r="O509" s="271">
        <v>-4269.9500760000001</v>
      </c>
      <c r="P509" s="411">
        <v>0.75</v>
      </c>
      <c r="Q509" s="271">
        <v>74.524782999999999</v>
      </c>
      <c r="R509" s="271">
        <v>74.524782999999999</v>
      </c>
      <c r="S509" s="411">
        <v>0</v>
      </c>
      <c r="T509" s="271">
        <v>2047.7274540000001</v>
      </c>
      <c r="U509" s="271">
        <v>264.15840400000002</v>
      </c>
      <c r="V509" s="271">
        <v>0</v>
      </c>
      <c r="W509" s="271">
        <v>2047.7274540000001</v>
      </c>
      <c r="X509" s="271">
        <v>0</v>
      </c>
      <c r="Y509" s="271">
        <v>2047.7274540000001</v>
      </c>
      <c r="Z509" s="271">
        <v>2047.7274540000001</v>
      </c>
      <c r="AA509" s="271">
        <v>0</v>
      </c>
      <c r="AB509" s="271">
        <v>0</v>
      </c>
      <c r="AC509" s="271">
        <v>2047.7274540000001</v>
      </c>
      <c r="AD509" s="271">
        <v>2047.7274540000001</v>
      </c>
      <c r="AF509" s="271">
        <v>0</v>
      </c>
      <c r="AG509" s="402">
        <v>0</v>
      </c>
      <c r="AH509" s="402">
        <v>2047.7274540000001</v>
      </c>
      <c r="AI509" s="402">
        <v>2047.7274540000001</v>
      </c>
      <c r="AJ509" s="402">
        <v>2047.7274540000001</v>
      </c>
      <c r="AK509" s="402">
        <v>2047.7274540000001</v>
      </c>
      <c r="AL509" s="402">
        <v>2047.7274540000001</v>
      </c>
      <c r="AM509" s="403" t="s">
        <v>514</v>
      </c>
      <c r="AN509" s="45" t="s">
        <v>545</v>
      </c>
      <c r="AO509" s="45" t="s">
        <v>545</v>
      </c>
      <c r="AP509" s="45" t="s">
        <v>545</v>
      </c>
      <c r="AR509" s="412"/>
      <c r="AS509" s="176"/>
    </row>
    <row r="510" spans="1:45">
      <c r="A510" s="77">
        <v>1747</v>
      </c>
      <c r="B510" s="77">
        <v>953</v>
      </c>
      <c r="C510" s="77" t="s">
        <v>27</v>
      </c>
      <c r="D510" s="77" t="s">
        <v>28</v>
      </c>
      <c r="E510" s="77" t="s">
        <v>335</v>
      </c>
      <c r="F510" s="77" t="s">
        <v>200</v>
      </c>
      <c r="G510" s="77" t="s">
        <v>477</v>
      </c>
      <c r="H510" s="77" t="s">
        <v>468</v>
      </c>
      <c r="I510" s="77" t="s">
        <v>451</v>
      </c>
      <c r="J510" s="454" t="s">
        <v>470</v>
      </c>
      <c r="K510" s="410">
        <v>36984</v>
      </c>
      <c r="L510" s="410">
        <v>38810</v>
      </c>
      <c r="M510" s="77" t="s">
        <v>30</v>
      </c>
      <c r="N510" s="271">
        <v>-5000000</v>
      </c>
      <c r="O510" s="271">
        <v>2143.3643750000001</v>
      </c>
      <c r="P510" s="411">
        <v>1</v>
      </c>
      <c r="Q510" s="271">
        <v>99.437693999999993</v>
      </c>
      <c r="R510" s="271">
        <v>99.437693999999993</v>
      </c>
      <c r="S510" s="411">
        <v>0</v>
      </c>
      <c r="T510" s="271">
        <v>-1206.553091</v>
      </c>
      <c r="U510" s="271">
        <v>-195.52805900000001</v>
      </c>
      <c r="V510" s="271">
        <v>0</v>
      </c>
      <c r="W510" s="271">
        <v>-1206.553091</v>
      </c>
      <c r="X510" s="271">
        <v>0</v>
      </c>
      <c r="Y510" s="271">
        <v>-1206.553091</v>
      </c>
      <c r="Z510" s="271">
        <v>-1206.553091</v>
      </c>
      <c r="AA510" s="271">
        <v>0</v>
      </c>
      <c r="AB510" s="271">
        <v>0</v>
      </c>
      <c r="AC510" s="271">
        <v>-1206.553091</v>
      </c>
      <c r="AD510" s="271">
        <v>-1206.553091</v>
      </c>
      <c r="AF510" s="271">
        <v>0</v>
      </c>
      <c r="AH510" s="402">
        <v>-1206.553091</v>
      </c>
      <c r="AI510" s="402">
        <v>-1206.553091</v>
      </c>
      <c r="AJ510" s="402">
        <v>-1206.553091</v>
      </c>
      <c r="AK510" s="402">
        <v>-1206.553091</v>
      </c>
      <c r="AL510" s="402">
        <v>-1206.553091</v>
      </c>
      <c r="AM510" s="403" t="s">
        <v>514</v>
      </c>
      <c r="AN510" s="45">
        <v>6</v>
      </c>
      <c r="AO510" s="45" t="s">
        <v>545</v>
      </c>
      <c r="AP510" s="45">
        <v>6</v>
      </c>
      <c r="AR510" s="412"/>
      <c r="AS510" s="176"/>
    </row>
    <row r="511" spans="1:45">
      <c r="A511" s="77">
        <v>1748</v>
      </c>
      <c r="B511" s="77">
        <v>954</v>
      </c>
      <c r="C511" s="77" t="s">
        <v>27</v>
      </c>
      <c r="D511" s="77" t="s">
        <v>28</v>
      </c>
      <c r="E511" s="77" t="s">
        <v>616</v>
      </c>
      <c r="F511" s="77" t="s">
        <v>423</v>
      </c>
      <c r="G511" s="77" t="s">
        <v>476</v>
      </c>
      <c r="H511" s="77" t="s">
        <v>468</v>
      </c>
      <c r="I511" s="77" t="s">
        <v>280</v>
      </c>
      <c r="J511" s="454" t="s">
        <v>617</v>
      </c>
      <c r="K511" s="410">
        <v>36984</v>
      </c>
      <c r="L511" s="410">
        <v>38810</v>
      </c>
      <c r="M511" s="77" t="s">
        <v>30</v>
      </c>
      <c r="N511" s="271">
        <v>-10000000</v>
      </c>
      <c r="O511" s="271">
        <v>4258.8900100000001</v>
      </c>
      <c r="P511" s="411">
        <v>0.57999999999999996</v>
      </c>
      <c r="Q511" s="271">
        <v>57.666037000000003</v>
      </c>
      <c r="R511" s="271">
        <v>57.666037000000003</v>
      </c>
      <c r="S511" s="411">
        <v>0</v>
      </c>
      <c r="T511" s="271">
        <v>-1447.7487550000001</v>
      </c>
      <c r="U511" s="271">
        <v>-230.11443</v>
      </c>
      <c r="V511" s="271">
        <v>0</v>
      </c>
      <c r="W511" s="271">
        <v>-1447.7487550000001</v>
      </c>
      <c r="X511" s="271">
        <v>0</v>
      </c>
      <c r="Y511" s="271">
        <v>-1447.7487550000001</v>
      </c>
      <c r="Z511" s="271">
        <v>-1447.7487550000001</v>
      </c>
      <c r="AA511" s="271">
        <v>0</v>
      </c>
      <c r="AB511" s="271">
        <v>0</v>
      </c>
      <c r="AC511" s="271">
        <v>-1447.7487550000001</v>
      </c>
      <c r="AD511" s="271">
        <v>-1447.7487550000001</v>
      </c>
      <c r="AF511" s="271">
        <v>0</v>
      </c>
      <c r="AH511" s="402">
        <v>-1447.7487550000001</v>
      </c>
      <c r="AI511" s="402">
        <v>-1447.7487550000001</v>
      </c>
      <c r="AJ511" s="402">
        <v>-1447.7487550000001</v>
      </c>
      <c r="AK511" s="402">
        <v>-1447.7487550000001</v>
      </c>
      <c r="AL511" s="402">
        <v>-1447.7487550000001</v>
      </c>
      <c r="AM511" s="403" t="s">
        <v>514</v>
      </c>
      <c r="AN511" s="45" t="s">
        <v>545</v>
      </c>
      <c r="AO511" s="45" t="s">
        <v>545</v>
      </c>
      <c r="AP511" s="45" t="s">
        <v>545</v>
      </c>
      <c r="AR511" s="412"/>
      <c r="AS511" s="176"/>
    </row>
    <row r="512" spans="1:45">
      <c r="A512" s="77">
        <v>1749</v>
      </c>
      <c r="B512" s="77">
        <v>955</v>
      </c>
      <c r="C512" s="77" t="s">
        <v>27</v>
      </c>
      <c r="D512" s="77" t="s">
        <v>28</v>
      </c>
      <c r="E512" s="77" t="s">
        <v>618</v>
      </c>
      <c r="F512" s="77" t="s">
        <v>423</v>
      </c>
      <c r="G512" s="77" t="s">
        <v>467</v>
      </c>
      <c r="H512" s="77" t="s">
        <v>493</v>
      </c>
      <c r="I512" s="77" t="s">
        <v>280</v>
      </c>
      <c r="J512" s="454" t="s">
        <v>486</v>
      </c>
      <c r="K512" s="410">
        <v>36985</v>
      </c>
      <c r="L512" s="410">
        <v>38239</v>
      </c>
      <c r="M512" s="77" t="s">
        <v>30</v>
      </c>
      <c r="N512" s="271">
        <v>-40000000</v>
      </c>
      <c r="O512" s="467">
        <v>100000</v>
      </c>
      <c r="P512" s="411">
        <v>1.6</v>
      </c>
      <c r="Q512" s="271">
        <v>240.76559700000001</v>
      </c>
      <c r="R512" s="271">
        <v>240.76559700000001</v>
      </c>
      <c r="S512" s="411">
        <v>0</v>
      </c>
      <c r="T512" s="271">
        <v>966436.67243899999</v>
      </c>
      <c r="U512" s="271">
        <v>-3528.2091540000001</v>
      </c>
      <c r="V512" s="271">
        <v>0</v>
      </c>
      <c r="W512" s="271">
        <v>966436.67243899999</v>
      </c>
      <c r="X512" s="271">
        <v>0</v>
      </c>
      <c r="Y512" s="271">
        <v>966436.67243899999</v>
      </c>
      <c r="Z512" s="271">
        <v>966436.67243899999</v>
      </c>
      <c r="AA512" s="271">
        <v>0</v>
      </c>
      <c r="AB512" s="271">
        <v>0</v>
      </c>
      <c r="AC512" s="271">
        <v>966436.67243899999</v>
      </c>
      <c r="AD512" s="271">
        <v>966436.67243899999</v>
      </c>
      <c r="AF512" s="271">
        <v>0</v>
      </c>
      <c r="AG512" s="402">
        <v>0</v>
      </c>
      <c r="AH512" s="402">
        <v>966436.67243899999</v>
      </c>
      <c r="AI512" s="402">
        <v>966436.67243899999</v>
      </c>
      <c r="AJ512" s="402">
        <v>966436.67243899999</v>
      </c>
      <c r="AK512" s="402">
        <v>966436.67243899999</v>
      </c>
      <c r="AL512" s="402">
        <v>966436.67243899999</v>
      </c>
      <c r="AM512" s="403" t="s">
        <v>548</v>
      </c>
      <c r="AN512" s="45" t="s">
        <v>545</v>
      </c>
      <c r="AO512" s="45" t="s">
        <v>545</v>
      </c>
      <c r="AP512" s="45" t="s">
        <v>545</v>
      </c>
      <c r="AR512" s="412"/>
      <c r="AS512" s="176"/>
    </row>
    <row r="513" spans="1:45">
      <c r="A513" s="77">
        <v>1750</v>
      </c>
      <c r="B513" s="77">
        <v>956</v>
      </c>
      <c r="C513" s="77" t="s">
        <v>27</v>
      </c>
      <c r="D513" s="77" t="s">
        <v>28</v>
      </c>
      <c r="E513" s="77" t="s">
        <v>47</v>
      </c>
      <c r="F513" s="77" t="s">
        <v>201</v>
      </c>
      <c r="G513" s="77" t="s">
        <v>473</v>
      </c>
      <c r="H513" s="77" t="s">
        <v>491</v>
      </c>
      <c r="I513" s="77" t="s">
        <v>56</v>
      </c>
      <c r="J513" s="454" t="s">
        <v>469</v>
      </c>
      <c r="K513" s="410">
        <v>36985</v>
      </c>
      <c r="L513" s="410">
        <v>38811</v>
      </c>
      <c r="M513" s="77" t="s">
        <v>45</v>
      </c>
      <c r="N513" s="271">
        <v>10000000</v>
      </c>
      <c r="O513" s="271">
        <v>-4555.9624569999996</v>
      </c>
      <c r="P513" s="411">
        <v>2.5299999999999998</v>
      </c>
      <c r="Q513" s="271">
        <v>249.20134400000001</v>
      </c>
      <c r="R513" s="271">
        <v>249.20134400000001</v>
      </c>
      <c r="S513" s="411">
        <v>0</v>
      </c>
      <c r="T513" s="271">
        <v>15765.844352</v>
      </c>
      <c r="U513" s="271">
        <v>806.180522</v>
      </c>
      <c r="V513" s="271">
        <v>0</v>
      </c>
      <c r="W513" s="271">
        <v>15765.844352</v>
      </c>
      <c r="X513" s="271">
        <v>0</v>
      </c>
      <c r="Y513" s="271">
        <v>15765.844352</v>
      </c>
      <c r="Z513" s="271">
        <v>15765.844352</v>
      </c>
      <c r="AA513" s="271">
        <v>0</v>
      </c>
      <c r="AB513" s="271">
        <v>0</v>
      </c>
      <c r="AC513" s="271">
        <v>13905.474718464</v>
      </c>
      <c r="AD513" s="271">
        <v>13905.474718464</v>
      </c>
      <c r="AF513" s="271">
        <v>0</v>
      </c>
      <c r="AH513" s="402">
        <v>13905.474718464</v>
      </c>
      <c r="AI513" s="402">
        <v>13905.474718464</v>
      </c>
      <c r="AJ513" s="402">
        <v>13905.474718464</v>
      </c>
      <c r="AK513" s="402">
        <v>13905.474718464</v>
      </c>
      <c r="AL513" s="402">
        <v>13905.474718464</v>
      </c>
      <c r="AM513" s="403" t="s">
        <v>514</v>
      </c>
      <c r="AN513" s="45">
        <v>8</v>
      </c>
      <c r="AO513" s="45" t="s">
        <v>545</v>
      </c>
      <c r="AP513" s="45">
        <v>8</v>
      </c>
      <c r="AR513" s="412"/>
      <c r="AS513" s="176"/>
    </row>
    <row r="514" spans="1:45">
      <c r="K514" s="410"/>
      <c r="L514" s="410"/>
      <c r="AH514" s="402"/>
      <c r="AL514" s="402"/>
      <c r="AM514" s="403"/>
      <c r="AR514" s="412"/>
      <c r="AS514" s="176"/>
    </row>
    <row r="515" spans="1:45">
      <c r="K515" s="410"/>
      <c r="L515" s="410"/>
      <c r="AH515" s="402"/>
      <c r="AL515" s="402"/>
      <c r="AM515" s="403"/>
      <c r="AR515" s="412"/>
      <c r="AS515" s="176"/>
    </row>
    <row r="516" spans="1:45">
      <c r="K516" s="410"/>
      <c r="L516" s="410"/>
      <c r="AH516" s="402"/>
      <c r="AL516" s="402"/>
      <c r="AM516" s="403"/>
      <c r="AR516" s="412"/>
      <c r="AS516" s="176"/>
    </row>
    <row r="517" spans="1:45">
      <c r="K517" s="410"/>
      <c r="L517" s="410"/>
      <c r="AH517" s="402"/>
      <c r="AL517" s="402"/>
      <c r="AM517" s="403"/>
      <c r="AR517" s="412"/>
      <c r="AS517" s="176"/>
    </row>
    <row r="518" spans="1:45">
      <c r="K518" s="410"/>
      <c r="L518" s="410"/>
      <c r="AH518" s="402"/>
      <c r="AL518" s="402"/>
      <c r="AM518" s="403"/>
      <c r="AR518" s="412"/>
      <c r="AS518" s="176"/>
    </row>
    <row r="519" spans="1:45">
      <c r="K519" s="410"/>
      <c r="L519" s="410"/>
      <c r="AH519" s="402"/>
      <c r="AL519" s="402"/>
      <c r="AM519" s="403"/>
      <c r="AR519" s="412"/>
      <c r="AS519" s="176"/>
    </row>
    <row r="520" spans="1:45">
      <c r="K520" s="410"/>
      <c r="L520" s="410"/>
      <c r="AH520" s="402"/>
      <c r="AL520" s="402"/>
      <c r="AM520" s="403"/>
      <c r="AR520" s="412"/>
      <c r="AS520" s="176"/>
    </row>
    <row r="521" spans="1:45">
      <c r="K521" s="410"/>
      <c r="L521" s="410"/>
      <c r="AH521" s="402"/>
      <c r="AL521" s="402"/>
      <c r="AM521" s="403"/>
      <c r="AR521" s="412"/>
      <c r="AS521" s="176"/>
    </row>
    <row r="522" spans="1:45">
      <c r="K522" s="410"/>
      <c r="L522" s="410"/>
      <c r="AH522" s="402"/>
      <c r="AL522" s="402"/>
      <c r="AM522" s="403"/>
      <c r="AR522" s="412"/>
      <c r="AS522" s="176"/>
    </row>
    <row r="523" spans="1:45">
      <c r="K523" s="410"/>
      <c r="L523" s="410"/>
      <c r="AH523" s="402"/>
      <c r="AL523" s="402"/>
      <c r="AM523" s="403"/>
      <c r="AR523" s="412"/>
      <c r="AS523" s="176"/>
    </row>
    <row r="524" spans="1:45">
      <c r="K524" s="410"/>
      <c r="L524" s="410"/>
      <c r="AH524" s="402"/>
      <c r="AL524" s="402"/>
      <c r="AM524" s="403"/>
      <c r="AR524" s="412"/>
      <c r="AS524" s="176"/>
    </row>
    <row r="525" spans="1:45">
      <c r="K525" s="410"/>
      <c r="L525" s="410"/>
      <c r="AH525" s="402"/>
      <c r="AL525" s="402"/>
      <c r="AM525" s="403"/>
      <c r="AR525" s="412"/>
      <c r="AS525" s="176"/>
    </row>
    <row r="526" spans="1:45">
      <c r="K526" s="410"/>
      <c r="L526" s="410"/>
      <c r="AH526" s="402"/>
      <c r="AL526" s="402"/>
      <c r="AM526" s="403"/>
      <c r="AR526" s="412"/>
      <c r="AS526" s="176"/>
    </row>
    <row r="527" spans="1:45">
      <c r="K527" s="410"/>
      <c r="L527" s="410"/>
      <c r="AH527" s="402"/>
      <c r="AL527" s="402"/>
      <c r="AM527" s="403"/>
      <c r="AR527" s="412"/>
      <c r="AS527" s="176"/>
    </row>
    <row r="528" spans="1:45">
      <c r="K528" s="410"/>
      <c r="L528" s="410"/>
      <c r="AH528" s="402"/>
      <c r="AL528" s="402"/>
      <c r="AM528" s="403"/>
      <c r="AR528" s="412"/>
      <c r="AS528" s="176"/>
    </row>
    <row r="529" spans="11:45">
      <c r="K529" s="410"/>
      <c r="L529" s="410"/>
      <c r="AH529" s="402"/>
      <c r="AL529" s="402"/>
      <c r="AM529" s="403"/>
      <c r="AR529" s="412"/>
      <c r="AS529" s="176"/>
    </row>
    <row r="530" spans="11:45">
      <c r="K530" s="410"/>
      <c r="L530" s="410"/>
      <c r="AH530" s="402"/>
      <c r="AL530" s="402"/>
      <c r="AM530" s="403"/>
      <c r="AR530" s="412"/>
      <c r="AS530" s="176"/>
    </row>
    <row r="531" spans="11:45">
      <c r="K531" s="410"/>
      <c r="L531" s="410"/>
      <c r="AH531" s="402"/>
      <c r="AL531" s="402"/>
      <c r="AM531" s="403"/>
      <c r="AR531" s="412"/>
      <c r="AS531" s="176"/>
    </row>
    <row r="532" spans="11:45">
      <c r="K532" s="410"/>
      <c r="L532" s="410"/>
      <c r="AH532" s="402"/>
      <c r="AL532" s="402"/>
      <c r="AM532" s="403"/>
      <c r="AR532" s="412"/>
      <c r="AS532" s="176"/>
    </row>
    <row r="533" spans="11:45">
      <c r="K533" s="410"/>
      <c r="L533" s="410"/>
      <c r="AH533" s="402"/>
      <c r="AL533" s="402"/>
      <c r="AM533" s="403"/>
      <c r="AR533" s="412"/>
      <c r="AS533" s="176"/>
    </row>
    <row r="534" spans="11:45">
      <c r="K534" s="410"/>
      <c r="L534" s="410"/>
      <c r="AH534" s="402"/>
      <c r="AL534" s="402"/>
      <c r="AM534" s="403"/>
      <c r="AR534" s="412"/>
      <c r="AS534" s="176"/>
    </row>
    <row r="535" spans="11:45">
      <c r="K535" s="410"/>
      <c r="L535" s="410"/>
      <c r="AH535" s="402"/>
      <c r="AL535" s="402"/>
      <c r="AM535" s="403"/>
      <c r="AR535" s="412"/>
      <c r="AS535" s="176"/>
    </row>
    <row r="536" spans="11:45">
      <c r="K536" s="410"/>
      <c r="L536" s="410"/>
      <c r="AH536" s="402"/>
      <c r="AL536" s="402"/>
      <c r="AM536" s="403"/>
      <c r="AR536" s="412"/>
      <c r="AS536" s="176"/>
    </row>
    <row r="537" spans="11:45">
      <c r="K537" s="410"/>
      <c r="L537" s="410"/>
      <c r="AH537" s="402"/>
      <c r="AL537" s="402"/>
      <c r="AM537" s="403"/>
      <c r="AR537" s="412"/>
      <c r="AS537" s="176"/>
    </row>
    <row r="538" spans="11:45">
      <c r="K538" s="410"/>
      <c r="L538" s="410"/>
      <c r="AH538" s="402"/>
      <c r="AL538" s="402"/>
      <c r="AM538" s="403"/>
      <c r="AR538" s="412"/>
      <c r="AS538" s="176"/>
    </row>
    <row r="539" spans="11:45">
      <c r="K539" s="410"/>
      <c r="L539" s="410"/>
      <c r="AH539" s="402"/>
      <c r="AL539" s="402"/>
      <c r="AM539" s="403"/>
      <c r="AR539" s="412"/>
      <c r="AS539" s="176"/>
    </row>
    <row r="540" spans="11:45">
      <c r="K540" s="410"/>
      <c r="L540" s="410"/>
      <c r="AH540" s="402"/>
      <c r="AL540" s="402"/>
      <c r="AM540" s="403"/>
      <c r="AR540" s="412"/>
      <c r="AS540" s="176"/>
    </row>
    <row r="541" spans="11:45">
      <c r="K541" s="410"/>
      <c r="L541" s="410"/>
      <c r="AH541" s="402"/>
      <c r="AL541" s="402"/>
      <c r="AM541" s="403"/>
      <c r="AR541" s="412"/>
      <c r="AS541" s="176"/>
    </row>
    <row r="542" spans="11:45">
      <c r="K542" s="410"/>
      <c r="L542" s="410"/>
      <c r="AH542" s="402"/>
      <c r="AL542" s="402"/>
      <c r="AM542" s="403"/>
      <c r="AR542" s="412"/>
      <c r="AS542" s="176"/>
    </row>
    <row r="543" spans="11:45">
      <c r="K543" s="410"/>
      <c r="L543" s="410"/>
      <c r="AH543" s="402"/>
      <c r="AL543" s="402"/>
      <c r="AM543" s="403"/>
      <c r="AR543" s="412"/>
      <c r="AS543" s="176"/>
    </row>
    <row r="544" spans="11:45">
      <c r="K544" s="410"/>
      <c r="L544" s="410"/>
      <c r="AH544" s="402"/>
      <c r="AL544" s="402"/>
      <c r="AM544" s="403"/>
      <c r="AR544" s="412"/>
      <c r="AS544" s="176"/>
    </row>
    <row r="545" spans="11:45">
      <c r="K545" s="410"/>
      <c r="L545" s="410"/>
      <c r="AH545" s="402"/>
      <c r="AL545" s="402"/>
      <c r="AM545" s="403"/>
      <c r="AR545" s="412"/>
      <c r="AS545" s="176"/>
    </row>
    <row r="546" spans="11:45">
      <c r="K546" s="410"/>
      <c r="L546" s="410"/>
      <c r="AH546" s="402"/>
      <c r="AL546" s="402"/>
      <c r="AM546" s="403"/>
      <c r="AR546" s="412"/>
      <c r="AS546" s="176"/>
    </row>
    <row r="547" spans="11:45">
      <c r="K547" s="410"/>
      <c r="L547" s="410"/>
      <c r="AH547" s="402"/>
      <c r="AL547" s="402"/>
      <c r="AM547" s="403"/>
      <c r="AR547" s="412"/>
      <c r="AS547" s="176"/>
    </row>
    <row r="548" spans="11:45">
      <c r="K548" s="410"/>
      <c r="L548" s="410"/>
      <c r="AH548" s="402"/>
      <c r="AL548" s="402"/>
      <c r="AM548" s="403"/>
      <c r="AR548" s="412"/>
      <c r="AS548" s="176"/>
    </row>
    <row r="549" spans="11:45">
      <c r="K549" s="410"/>
      <c r="L549" s="410"/>
      <c r="AH549" s="402"/>
      <c r="AL549" s="402"/>
      <c r="AM549" s="403"/>
      <c r="AR549" s="412"/>
      <c r="AS549" s="176"/>
    </row>
    <row r="550" spans="11:45">
      <c r="K550" s="410"/>
      <c r="L550" s="410"/>
      <c r="AH550" s="402"/>
      <c r="AL550" s="402"/>
      <c r="AM550" s="403"/>
      <c r="AR550" s="412"/>
      <c r="AS550" s="176"/>
    </row>
    <row r="551" spans="11:45">
      <c r="K551" s="410"/>
      <c r="L551" s="410"/>
      <c r="AH551" s="402"/>
      <c r="AL551" s="402"/>
      <c r="AM551" s="403"/>
      <c r="AR551" s="412"/>
      <c r="AS551" s="176"/>
    </row>
    <row r="552" spans="11:45">
      <c r="K552" s="410"/>
      <c r="L552" s="410"/>
      <c r="AH552" s="402"/>
      <c r="AL552" s="402"/>
      <c r="AM552" s="403"/>
      <c r="AR552" s="412"/>
      <c r="AS552" s="176"/>
    </row>
    <row r="553" spans="11:45">
      <c r="K553" s="410"/>
      <c r="L553" s="410"/>
      <c r="AH553" s="402"/>
      <c r="AL553" s="402"/>
      <c r="AM553" s="403"/>
      <c r="AR553" s="412"/>
      <c r="AS553" s="176"/>
    </row>
    <row r="554" spans="11:45">
      <c r="K554" s="410"/>
      <c r="L554" s="410"/>
      <c r="AH554" s="402"/>
      <c r="AL554" s="402"/>
      <c r="AM554" s="403"/>
      <c r="AR554" s="412"/>
      <c r="AS554" s="176"/>
    </row>
    <row r="555" spans="11:45">
      <c r="K555" s="410"/>
      <c r="L555" s="410"/>
      <c r="AH555" s="402"/>
      <c r="AL555" s="402"/>
      <c r="AM555" s="403"/>
      <c r="AR555" s="412"/>
      <c r="AS555" s="176"/>
    </row>
    <row r="556" spans="11:45">
      <c r="K556" s="410"/>
      <c r="L556" s="410"/>
      <c r="AH556" s="402"/>
      <c r="AL556" s="402"/>
      <c r="AM556" s="403"/>
      <c r="AR556" s="412"/>
      <c r="AS556" s="176"/>
    </row>
    <row r="557" spans="11:45">
      <c r="K557" s="410"/>
      <c r="L557" s="410"/>
      <c r="AH557" s="402"/>
      <c r="AL557" s="402"/>
      <c r="AM557" s="403"/>
      <c r="AR557" s="412"/>
      <c r="AS557" s="176"/>
    </row>
    <row r="558" spans="11:45">
      <c r="K558" s="410"/>
      <c r="L558" s="410"/>
      <c r="AH558" s="402"/>
      <c r="AL558" s="402"/>
      <c r="AM558" s="403"/>
      <c r="AR558" s="412"/>
      <c r="AS558" s="176"/>
    </row>
    <row r="559" spans="11:45">
      <c r="K559" s="410"/>
      <c r="L559" s="410"/>
      <c r="AH559" s="402"/>
      <c r="AL559" s="402"/>
      <c r="AM559" s="403"/>
      <c r="AR559" s="412"/>
      <c r="AS559" s="176"/>
    </row>
    <row r="560" spans="11:45">
      <c r="K560" s="410"/>
      <c r="L560" s="410"/>
      <c r="AH560" s="402"/>
      <c r="AL560" s="402"/>
      <c r="AM560" s="403"/>
      <c r="AR560" s="412"/>
      <c r="AS560" s="176"/>
    </row>
    <row r="561" spans="11:45">
      <c r="K561" s="410"/>
      <c r="L561" s="410"/>
      <c r="AH561" s="402"/>
      <c r="AL561" s="402"/>
      <c r="AM561" s="403"/>
      <c r="AR561" s="412"/>
      <c r="AS561" s="176"/>
    </row>
    <row r="562" spans="11:45">
      <c r="K562" s="410"/>
      <c r="L562" s="410"/>
      <c r="AH562" s="402"/>
      <c r="AL562" s="402"/>
      <c r="AM562" s="403"/>
      <c r="AR562" s="412"/>
      <c r="AS562" s="176"/>
    </row>
    <row r="563" spans="11:45">
      <c r="K563" s="410"/>
      <c r="L563" s="410"/>
      <c r="AH563" s="402"/>
      <c r="AL563" s="402"/>
      <c r="AM563" s="403"/>
      <c r="AR563" s="412"/>
      <c r="AS563" s="176"/>
    </row>
    <row r="564" spans="11:45">
      <c r="K564" s="410"/>
      <c r="L564" s="410"/>
      <c r="AH564" s="402"/>
      <c r="AL564" s="402"/>
      <c r="AM564" s="403"/>
      <c r="AR564" s="412"/>
      <c r="AS564" s="176"/>
    </row>
    <row r="565" spans="11:45">
      <c r="K565" s="410"/>
      <c r="L565" s="410"/>
      <c r="AH565" s="402"/>
      <c r="AL565" s="402"/>
      <c r="AM565" s="403"/>
      <c r="AR565" s="412"/>
      <c r="AS565" s="176"/>
    </row>
    <row r="566" spans="11:45">
      <c r="K566" s="410"/>
      <c r="L566" s="410"/>
      <c r="AH566" s="402"/>
      <c r="AL566" s="402"/>
      <c r="AM566" s="403"/>
      <c r="AR566" s="412"/>
      <c r="AS566" s="176"/>
    </row>
    <row r="567" spans="11:45">
      <c r="K567" s="410"/>
      <c r="L567" s="410"/>
      <c r="AH567" s="402"/>
      <c r="AL567" s="402"/>
      <c r="AM567" s="403"/>
      <c r="AR567" s="412"/>
      <c r="AS567" s="176"/>
    </row>
    <row r="568" spans="11:45">
      <c r="K568" s="410"/>
      <c r="L568" s="410"/>
      <c r="AH568" s="402"/>
      <c r="AL568" s="402"/>
      <c r="AM568" s="403"/>
      <c r="AR568" s="412"/>
      <c r="AS568" s="176"/>
    </row>
    <row r="569" spans="11:45">
      <c r="K569" s="410"/>
      <c r="L569" s="410"/>
      <c r="AH569" s="402"/>
      <c r="AL569" s="402"/>
      <c r="AM569" s="403"/>
      <c r="AR569" s="412"/>
      <c r="AS569" s="176"/>
    </row>
    <row r="570" spans="11:45">
      <c r="K570" s="410"/>
      <c r="L570" s="410"/>
      <c r="AH570" s="402"/>
      <c r="AL570" s="402"/>
      <c r="AM570" s="403"/>
      <c r="AR570" s="412"/>
      <c r="AS570" s="176"/>
    </row>
    <row r="571" spans="11:45">
      <c r="K571" s="410"/>
      <c r="L571" s="410"/>
      <c r="AH571" s="402"/>
      <c r="AL571" s="402"/>
      <c r="AM571" s="403"/>
      <c r="AR571" s="412"/>
      <c r="AS571" s="176"/>
    </row>
    <row r="572" spans="11:45">
      <c r="K572" s="410"/>
      <c r="L572" s="410"/>
      <c r="AH572" s="402"/>
      <c r="AL572" s="402"/>
      <c r="AM572" s="403"/>
      <c r="AR572" s="412"/>
      <c r="AS572" s="176"/>
    </row>
    <row r="573" spans="11:45">
      <c r="K573" s="410"/>
      <c r="L573" s="410"/>
      <c r="AH573" s="402"/>
      <c r="AL573" s="402"/>
      <c r="AM573" s="403"/>
      <c r="AR573" s="412"/>
      <c r="AS573" s="176"/>
    </row>
    <row r="574" spans="11:45">
      <c r="K574" s="410"/>
      <c r="L574" s="410"/>
      <c r="AH574" s="402"/>
      <c r="AL574" s="402"/>
      <c r="AM574" s="403"/>
      <c r="AR574" s="412"/>
      <c r="AS574" s="176"/>
    </row>
    <row r="575" spans="11:45">
      <c r="K575" s="410"/>
      <c r="L575" s="410"/>
      <c r="AH575" s="402"/>
      <c r="AL575" s="402"/>
      <c r="AM575" s="403"/>
      <c r="AR575" s="412"/>
      <c r="AS575" s="176"/>
    </row>
    <row r="576" spans="11:45">
      <c r="K576" s="410"/>
      <c r="L576" s="410"/>
      <c r="AH576" s="402"/>
      <c r="AL576" s="402"/>
      <c r="AM576" s="403"/>
      <c r="AR576" s="412"/>
      <c r="AS576" s="176"/>
    </row>
    <row r="577" spans="11:45">
      <c r="K577" s="410"/>
      <c r="L577" s="410"/>
      <c r="AH577" s="402"/>
      <c r="AL577" s="402"/>
      <c r="AM577" s="403"/>
      <c r="AR577" s="412"/>
      <c r="AS577" s="176"/>
    </row>
    <row r="578" spans="11:45">
      <c r="K578" s="410"/>
      <c r="L578" s="410"/>
      <c r="AH578" s="402"/>
      <c r="AL578" s="402"/>
      <c r="AM578" s="403"/>
      <c r="AR578" s="412"/>
      <c r="AS578" s="176"/>
    </row>
    <row r="579" spans="11:45">
      <c r="K579" s="410"/>
      <c r="L579" s="410"/>
      <c r="AH579" s="402"/>
      <c r="AL579" s="402"/>
      <c r="AM579" s="403"/>
      <c r="AR579" s="412"/>
      <c r="AS579" s="176"/>
    </row>
    <row r="580" spans="11:45">
      <c r="K580" s="410"/>
      <c r="L580" s="410"/>
      <c r="AH580" s="402"/>
      <c r="AL580" s="402"/>
      <c r="AM580" s="403"/>
      <c r="AR580" s="412"/>
      <c r="AS580" s="176"/>
    </row>
    <row r="581" spans="11:45">
      <c r="K581" s="410"/>
      <c r="L581" s="410"/>
      <c r="AH581" s="402"/>
      <c r="AL581" s="402"/>
      <c r="AM581" s="403"/>
      <c r="AR581" s="412"/>
      <c r="AS581" s="176"/>
    </row>
    <row r="582" spans="11:45">
      <c r="K582" s="410"/>
      <c r="L582" s="410"/>
      <c r="AH582" s="402"/>
      <c r="AL582" s="402"/>
      <c r="AM582" s="403"/>
      <c r="AR582" s="412"/>
      <c r="AS582" s="176"/>
    </row>
    <row r="583" spans="11:45">
      <c r="K583" s="410"/>
      <c r="L583" s="410"/>
      <c r="AH583" s="402"/>
      <c r="AL583" s="402"/>
      <c r="AM583" s="403"/>
      <c r="AR583" s="412"/>
      <c r="AS583" s="176"/>
    </row>
    <row r="584" spans="11:45">
      <c r="K584" s="410"/>
      <c r="L584" s="410"/>
      <c r="AH584" s="402"/>
      <c r="AL584" s="402"/>
      <c r="AM584" s="403"/>
      <c r="AR584" s="412"/>
      <c r="AS584" s="176"/>
    </row>
    <row r="585" spans="11:45">
      <c r="K585" s="410"/>
      <c r="L585" s="410"/>
      <c r="AH585" s="402"/>
      <c r="AL585" s="402"/>
      <c r="AM585" s="403"/>
      <c r="AR585" s="412"/>
      <c r="AS585" s="176"/>
    </row>
    <row r="586" spans="11:45">
      <c r="K586" s="410"/>
      <c r="L586" s="410"/>
      <c r="AH586" s="402"/>
      <c r="AL586" s="402"/>
      <c r="AM586" s="403"/>
      <c r="AR586" s="412"/>
      <c r="AS586" s="176"/>
    </row>
    <row r="587" spans="11:45">
      <c r="K587" s="410"/>
      <c r="L587" s="410"/>
      <c r="AH587" s="402"/>
      <c r="AL587" s="402"/>
      <c r="AM587" s="403"/>
      <c r="AR587" s="412"/>
      <c r="AS587" s="176"/>
    </row>
    <row r="588" spans="11:45">
      <c r="K588" s="410"/>
      <c r="L588" s="410"/>
      <c r="AH588" s="402"/>
      <c r="AL588" s="402"/>
      <c r="AM588" s="403"/>
      <c r="AR588" s="412"/>
      <c r="AS588" s="176"/>
    </row>
    <row r="589" spans="11:45">
      <c r="K589" s="410"/>
      <c r="L589" s="410"/>
      <c r="AH589" s="402"/>
      <c r="AL589" s="402"/>
      <c r="AM589" s="403"/>
      <c r="AR589" s="412"/>
      <c r="AS589" s="176"/>
    </row>
    <row r="590" spans="11:45">
      <c r="K590" s="410"/>
      <c r="L590" s="410"/>
      <c r="AH590" s="402"/>
      <c r="AL590" s="402"/>
      <c r="AM590" s="403"/>
      <c r="AR590" s="412"/>
      <c r="AS590" s="176"/>
    </row>
    <row r="591" spans="11:45">
      <c r="K591" s="410"/>
      <c r="L591" s="410"/>
      <c r="AH591" s="402"/>
      <c r="AL591" s="402"/>
      <c r="AM591" s="403"/>
      <c r="AR591" s="412"/>
      <c r="AS591" s="176"/>
    </row>
    <row r="592" spans="11:45">
      <c r="K592" s="410"/>
      <c r="L592" s="410"/>
      <c r="AH592" s="402"/>
      <c r="AL592" s="402"/>
      <c r="AM592" s="403"/>
      <c r="AR592" s="412"/>
      <c r="AS592" s="176"/>
    </row>
    <row r="593" spans="11:45">
      <c r="K593" s="410"/>
      <c r="L593" s="410"/>
      <c r="AH593" s="402"/>
      <c r="AL593" s="402"/>
      <c r="AM593" s="403"/>
      <c r="AR593" s="412"/>
      <c r="AS593" s="176"/>
    </row>
    <row r="594" spans="11:45">
      <c r="K594" s="410"/>
      <c r="L594" s="410"/>
      <c r="AH594" s="402"/>
      <c r="AL594" s="402"/>
      <c r="AM594" s="403"/>
      <c r="AR594" s="412"/>
      <c r="AS594" s="176"/>
    </row>
    <row r="595" spans="11:45">
      <c r="K595" s="410"/>
      <c r="L595" s="410"/>
      <c r="AH595" s="402"/>
      <c r="AL595" s="402"/>
      <c r="AM595" s="403"/>
      <c r="AR595" s="412"/>
      <c r="AS595" s="176"/>
    </row>
    <row r="596" spans="11:45">
      <c r="K596" s="410"/>
      <c r="L596" s="410"/>
      <c r="AH596" s="402"/>
      <c r="AL596" s="402"/>
      <c r="AM596" s="403"/>
      <c r="AR596" s="412"/>
      <c r="AS596" s="176"/>
    </row>
    <row r="597" spans="11:45">
      <c r="K597" s="410"/>
      <c r="L597" s="410"/>
      <c r="AH597" s="402"/>
      <c r="AL597" s="402"/>
      <c r="AM597" s="403"/>
      <c r="AR597" s="412"/>
      <c r="AS597" s="176"/>
    </row>
    <row r="598" spans="11:45">
      <c r="K598" s="410"/>
      <c r="L598" s="410"/>
      <c r="AH598" s="402"/>
      <c r="AL598" s="402"/>
      <c r="AM598" s="403"/>
      <c r="AR598" s="412"/>
      <c r="AS598" s="176"/>
    </row>
    <row r="599" spans="11:45">
      <c r="K599" s="410"/>
      <c r="L599" s="410"/>
      <c r="AH599" s="402"/>
      <c r="AL599" s="402"/>
      <c r="AM599" s="403"/>
      <c r="AR599" s="412"/>
      <c r="AS599" s="176"/>
    </row>
    <row r="600" spans="11:45">
      <c r="K600" s="410"/>
      <c r="L600" s="410"/>
      <c r="AH600" s="402"/>
      <c r="AL600" s="402"/>
      <c r="AM600" s="403"/>
      <c r="AR600" s="412"/>
      <c r="AS600" s="176"/>
    </row>
    <row r="601" spans="11:45">
      <c r="K601" s="410"/>
      <c r="L601" s="410"/>
      <c r="AH601" s="402"/>
      <c r="AL601" s="402"/>
      <c r="AM601" s="403"/>
      <c r="AR601" s="412"/>
      <c r="AS601" s="176"/>
    </row>
    <row r="602" spans="11:45">
      <c r="K602" s="410"/>
      <c r="L602" s="410"/>
      <c r="AH602" s="402"/>
      <c r="AL602" s="402"/>
      <c r="AM602" s="403"/>
      <c r="AR602" s="412"/>
      <c r="AS602" s="176"/>
    </row>
    <row r="603" spans="11:45">
      <c r="K603" s="410"/>
      <c r="L603" s="410"/>
      <c r="AH603" s="402"/>
      <c r="AL603" s="402"/>
      <c r="AM603" s="403"/>
      <c r="AR603" s="412"/>
      <c r="AS603" s="176"/>
    </row>
    <row r="604" spans="11:45">
      <c r="K604" s="410"/>
      <c r="L604" s="410"/>
      <c r="AH604" s="402"/>
      <c r="AL604" s="402"/>
      <c r="AM604" s="403"/>
      <c r="AR604" s="412"/>
      <c r="AS604" s="176"/>
    </row>
    <row r="605" spans="11:45">
      <c r="K605" s="410"/>
      <c r="L605" s="410"/>
      <c r="AH605" s="402"/>
      <c r="AL605" s="402"/>
      <c r="AM605" s="403"/>
      <c r="AR605" s="412"/>
      <c r="AS605" s="176"/>
    </row>
    <row r="606" spans="11:45">
      <c r="K606" s="410"/>
      <c r="L606" s="410"/>
      <c r="AH606" s="402"/>
      <c r="AL606" s="402"/>
      <c r="AM606" s="403"/>
      <c r="AR606" s="412"/>
      <c r="AS606" s="176"/>
    </row>
    <row r="607" spans="11:45">
      <c r="K607" s="410"/>
      <c r="L607" s="410"/>
      <c r="AH607" s="402"/>
      <c r="AL607" s="402"/>
      <c r="AM607" s="403"/>
      <c r="AR607" s="412"/>
      <c r="AS607" s="176"/>
    </row>
    <row r="608" spans="11:45">
      <c r="K608" s="410"/>
      <c r="L608" s="410"/>
      <c r="AH608" s="402"/>
      <c r="AL608" s="402"/>
      <c r="AM608" s="403"/>
      <c r="AR608" s="412"/>
      <c r="AS608" s="176"/>
    </row>
    <row r="609" spans="11:45">
      <c r="K609" s="410"/>
      <c r="L609" s="410"/>
      <c r="AH609" s="402"/>
      <c r="AL609" s="402"/>
      <c r="AM609" s="403"/>
      <c r="AR609" s="412"/>
      <c r="AS609" s="176"/>
    </row>
    <row r="610" spans="11:45">
      <c r="K610" s="410"/>
      <c r="L610" s="410"/>
      <c r="AH610" s="402"/>
      <c r="AL610" s="402"/>
      <c r="AM610" s="403"/>
      <c r="AR610" s="412"/>
      <c r="AS610" s="176"/>
    </row>
    <row r="611" spans="11:45">
      <c r="K611" s="410"/>
      <c r="L611" s="410"/>
      <c r="AH611" s="402"/>
      <c r="AL611" s="402"/>
      <c r="AM611" s="403"/>
      <c r="AR611" s="412"/>
      <c r="AS611" s="176"/>
    </row>
    <row r="612" spans="11:45">
      <c r="K612" s="410"/>
      <c r="L612" s="410"/>
      <c r="AH612" s="402"/>
      <c r="AL612" s="402"/>
      <c r="AM612" s="403"/>
      <c r="AR612" s="412"/>
      <c r="AS612" s="176"/>
    </row>
    <row r="613" spans="11:45">
      <c r="K613" s="410"/>
      <c r="L613" s="410"/>
      <c r="AH613" s="402"/>
      <c r="AL613" s="402"/>
      <c r="AM613" s="403"/>
      <c r="AR613" s="412"/>
      <c r="AS613" s="176"/>
    </row>
    <row r="614" spans="11:45">
      <c r="K614" s="410"/>
      <c r="L614" s="410"/>
      <c r="AH614" s="402"/>
      <c r="AL614" s="402"/>
      <c r="AM614" s="403"/>
      <c r="AR614" s="412"/>
      <c r="AS614" s="176"/>
    </row>
    <row r="615" spans="11:45">
      <c r="K615" s="410"/>
      <c r="L615" s="410"/>
      <c r="AH615" s="402"/>
      <c r="AL615" s="402"/>
      <c r="AM615" s="403"/>
      <c r="AR615" s="412"/>
      <c r="AS615" s="176"/>
    </row>
    <row r="616" spans="11:45">
      <c r="K616" s="410"/>
      <c r="L616" s="410"/>
      <c r="AH616" s="402"/>
      <c r="AL616" s="402"/>
      <c r="AM616" s="403"/>
      <c r="AR616" s="412"/>
      <c r="AS616" s="176"/>
    </row>
    <row r="617" spans="11:45">
      <c r="K617" s="410"/>
      <c r="L617" s="410"/>
      <c r="AH617" s="402"/>
      <c r="AL617" s="402"/>
      <c r="AM617" s="403"/>
      <c r="AR617" s="412"/>
      <c r="AS617" s="176"/>
    </row>
    <row r="618" spans="11:45">
      <c r="K618" s="410"/>
      <c r="L618" s="410"/>
      <c r="AH618" s="402"/>
      <c r="AL618" s="402"/>
      <c r="AM618" s="403"/>
      <c r="AR618" s="412"/>
      <c r="AS618" s="176"/>
    </row>
    <row r="619" spans="11:45">
      <c r="K619" s="410"/>
      <c r="L619" s="410"/>
      <c r="AH619" s="402"/>
      <c r="AL619" s="402"/>
      <c r="AM619" s="403"/>
      <c r="AR619" s="412"/>
      <c r="AS619" s="176"/>
    </row>
    <row r="620" spans="11:45">
      <c r="K620" s="410"/>
      <c r="L620" s="410"/>
      <c r="AH620" s="402"/>
      <c r="AL620" s="402"/>
      <c r="AM620" s="403"/>
      <c r="AR620" s="412"/>
      <c r="AS620" s="176"/>
    </row>
    <row r="621" spans="11:45">
      <c r="K621" s="410"/>
      <c r="L621" s="410"/>
      <c r="AH621" s="402"/>
      <c r="AL621" s="402"/>
      <c r="AM621" s="403"/>
      <c r="AR621" s="412"/>
      <c r="AS621" s="176"/>
    </row>
    <row r="622" spans="11:45">
      <c r="K622" s="410"/>
      <c r="L622" s="410"/>
      <c r="AH622" s="402"/>
      <c r="AL622" s="402"/>
      <c r="AM622" s="403"/>
      <c r="AR622" s="412"/>
      <c r="AS622" s="176"/>
    </row>
    <row r="623" spans="11:45">
      <c r="K623" s="410"/>
      <c r="L623" s="410"/>
      <c r="AH623" s="402"/>
      <c r="AL623" s="402"/>
      <c r="AM623" s="403"/>
      <c r="AR623" s="412"/>
      <c r="AS623" s="176"/>
    </row>
    <row r="624" spans="11:45">
      <c r="K624" s="410"/>
      <c r="L624" s="410"/>
      <c r="AH624" s="402"/>
      <c r="AL624" s="402"/>
      <c r="AM624" s="403"/>
      <c r="AR624" s="412"/>
      <c r="AS624" s="176"/>
    </row>
    <row r="625" spans="11:45">
      <c r="K625" s="410"/>
      <c r="L625" s="410"/>
      <c r="AH625" s="402"/>
      <c r="AL625" s="402"/>
      <c r="AM625" s="403"/>
      <c r="AR625" s="412"/>
      <c r="AS625" s="176"/>
    </row>
    <row r="626" spans="11:45">
      <c r="K626" s="410"/>
      <c r="L626" s="410"/>
      <c r="AH626" s="402"/>
      <c r="AL626" s="402"/>
      <c r="AM626" s="403"/>
      <c r="AR626" s="412"/>
      <c r="AS626" s="176"/>
    </row>
    <row r="627" spans="11:45">
      <c r="K627" s="410"/>
      <c r="L627" s="410"/>
      <c r="AH627" s="402"/>
      <c r="AL627" s="402"/>
      <c r="AM627" s="403"/>
      <c r="AR627" s="412"/>
      <c r="AS627" s="176"/>
    </row>
    <row r="628" spans="11:45">
      <c r="K628" s="410"/>
      <c r="L628" s="410"/>
      <c r="AH628" s="402"/>
      <c r="AL628" s="402"/>
      <c r="AM628" s="403"/>
      <c r="AR628" s="412"/>
      <c r="AS628" s="176"/>
    </row>
    <row r="629" spans="11:45">
      <c r="K629" s="410"/>
      <c r="L629" s="410"/>
      <c r="AH629" s="402"/>
      <c r="AL629" s="402"/>
      <c r="AM629" s="403"/>
      <c r="AR629" s="412"/>
      <c r="AS629" s="176"/>
    </row>
    <row r="630" spans="11:45">
      <c r="K630" s="410"/>
      <c r="L630" s="410"/>
      <c r="AH630" s="402"/>
      <c r="AL630" s="402"/>
      <c r="AM630" s="403"/>
      <c r="AR630" s="412"/>
      <c r="AS630" s="176"/>
    </row>
    <row r="631" spans="11:45">
      <c r="K631" s="410"/>
      <c r="L631" s="410"/>
      <c r="AH631" s="402"/>
      <c r="AL631" s="402"/>
      <c r="AM631" s="403"/>
      <c r="AR631" s="412"/>
      <c r="AS631" s="176"/>
    </row>
    <row r="632" spans="11:45">
      <c r="K632" s="410"/>
      <c r="L632" s="410"/>
      <c r="AH632" s="402"/>
      <c r="AL632" s="402"/>
      <c r="AM632" s="403"/>
      <c r="AR632" s="412"/>
      <c r="AS632" s="176"/>
    </row>
    <row r="633" spans="11:45">
      <c r="K633" s="410"/>
      <c r="L633" s="410"/>
      <c r="AH633" s="402"/>
      <c r="AL633" s="402"/>
      <c r="AM633" s="403"/>
      <c r="AR633" s="412"/>
      <c r="AS633" s="176"/>
    </row>
    <row r="634" spans="11:45">
      <c r="K634" s="410"/>
      <c r="L634" s="410"/>
      <c r="AH634" s="402"/>
      <c r="AL634" s="402"/>
      <c r="AM634" s="403"/>
      <c r="AR634" s="412"/>
      <c r="AS634" s="176"/>
    </row>
    <row r="635" spans="11:45">
      <c r="K635" s="410"/>
      <c r="L635" s="410"/>
      <c r="AH635" s="402"/>
      <c r="AL635" s="402"/>
      <c r="AM635" s="403"/>
      <c r="AR635" s="412"/>
      <c r="AS635" s="176"/>
    </row>
    <row r="636" spans="11:45">
      <c r="K636" s="410"/>
      <c r="L636" s="410"/>
      <c r="AH636" s="402"/>
      <c r="AL636" s="402"/>
      <c r="AM636" s="403"/>
      <c r="AR636" s="412"/>
      <c r="AS636" s="176"/>
    </row>
    <row r="637" spans="11:45">
      <c r="K637" s="410"/>
      <c r="L637" s="410"/>
      <c r="AH637" s="402"/>
      <c r="AL637" s="402"/>
      <c r="AM637" s="403"/>
      <c r="AR637" s="412"/>
      <c r="AS637" s="176"/>
    </row>
    <row r="638" spans="11:45">
      <c r="K638" s="410"/>
      <c r="L638" s="410"/>
      <c r="AH638" s="402"/>
      <c r="AL638" s="402"/>
      <c r="AM638" s="403"/>
      <c r="AR638" s="412"/>
      <c r="AS638" s="176"/>
    </row>
    <row r="639" spans="11:45">
      <c r="K639" s="410"/>
      <c r="L639" s="410"/>
      <c r="AH639" s="402"/>
      <c r="AL639" s="402"/>
      <c r="AM639" s="403"/>
      <c r="AR639" s="412"/>
      <c r="AS639" s="176"/>
    </row>
    <row r="640" spans="11:45">
      <c r="K640" s="410"/>
      <c r="L640" s="410"/>
      <c r="AH640" s="402"/>
      <c r="AL640" s="402"/>
      <c r="AM640" s="403"/>
      <c r="AR640" s="412"/>
      <c r="AS640" s="176"/>
    </row>
    <row r="641" spans="11:45">
      <c r="K641" s="410"/>
      <c r="L641" s="410"/>
      <c r="AH641" s="402"/>
      <c r="AL641" s="402"/>
      <c r="AM641" s="403"/>
      <c r="AR641" s="412"/>
      <c r="AS641" s="176"/>
    </row>
    <row r="642" spans="11:45">
      <c r="K642" s="410"/>
      <c r="L642" s="410"/>
      <c r="AH642" s="402"/>
      <c r="AL642" s="402"/>
      <c r="AM642" s="403"/>
      <c r="AR642" s="412"/>
      <c r="AS642" s="176"/>
    </row>
    <row r="643" spans="11:45">
      <c r="K643" s="410"/>
      <c r="L643" s="410"/>
      <c r="AH643" s="402"/>
      <c r="AL643" s="402"/>
      <c r="AM643" s="403"/>
      <c r="AR643" s="412"/>
      <c r="AS643" s="176"/>
    </row>
    <row r="644" spans="11:45">
      <c r="K644" s="410"/>
      <c r="L644" s="410"/>
      <c r="AH644" s="402"/>
      <c r="AL644" s="402"/>
      <c r="AM644" s="403"/>
      <c r="AR644" s="412"/>
      <c r="AS644" s="176"/>
    </row>
    <row r="645" spans="11:45">
      <c r="K645" s="410"/>
      <c r="L645" s="410"/>
      <c r="AH645" s="402"/>
      <c r="AL645" s="402"/>
      <c r="AM645" s="403"/>
      <c r="AR645" s="412"/>
      <c r="AS645" s="176"/>
    </row>
    <row r="646" spans="11:45">
      <c r="K646" s="410"/>
      <c r="L646" s="410"/>
      <c r="AH646" s="402"/>
      <c r="AL646" s="402"/>
      <c r="AM646" s="403"/>
      <c r="AR646" s="412"/>
      <c r="AS646" s="176"/>
    </row>
    <row r="647" spans="11:45">
      <c r="K647" s="410"/>
      <c r="L647" s="410"/>
      <c r="AH647" s="402"/>
      <c r="AL647" s="402"/>
      <c r="AM647" s="403"/>
      <c r="AR647" s="412"/>
      <c r="AS647" s="176"/>
    </row>
    <row r="648" spans="11:45">
      <c r="K648" s="410"/>
      <c r="L648" s="410"/>
      <c r="AH648" s="402"/>
      <c r="AL648" s="402"/>
      <c r="AM648" s="403"/>
      <c r="AR648" s="412"/>
      <c r="AS648" s="176"/>
    </row>
    <row r="649" spans="11:45">
      <c r="K649" s="410"/>
      <c r="L649" s="410"/>
      <c r="AH649" s="402"/>
      <c r="AL649" s="402"/>
      <c r="AM649" s="403"/>
      <c r="AR649" s="412"/>
      <c r="AS649" s="176"/>
    </row>
    <row r="650" spans="11:45">
      <c r="K650" s="410"/>
      <c r="L650" s="410"/>
      <c r="AH650" s="402"/>
      <c r="AL650" s="402"/>
      <c r="AM650" s="403"/>
      <c r="AR650" s="412"/>
      <c r="AS650" s="176"/>
    </row>
    <row r="651" spans="11:45">
      <c r="K651" s="410"/>
      <c r="L651" s="410"/>
      <c r="AH651" s="402"/>
      <c r="AL651" s="402"/>
      <c r="AM651" s="403"/>
      <c r="AR651" s="412"/>
      <c r="AS651" s="176"/>
    </row>
    <row r="652" spans="11:45">
      <c r="K652" s="410"/>
      <c r="L652" s="410"/>
      <c r="AH652" s="402"/>
      <c r="AL652" s="402"/>
      <c r="AM652" s="403"/>
      <c r="AR652" s="412"/>
      <c r="AS652" s="176"/>
    </row>
    <row r="653" spans="11:45">
      <c r="K653" s="410"/>
      <c r="L653" s="410"/>
      <c r="AH653" s="402"/>
      <c r="AL653" s="402"/>
      <c r="AM653" s="403"/>
      <c r="AR653" s="412"/>
      <c r="AS653" s="176"/>
    </row>
    <row r="654" spans="11:45">
      <c r="K654" s="410"/>
      <c r="L654" s="410"/>
      <c r="AH654" s="402"/>
      <c r="AL654" s="402"/>
      <c r="AM654" s="403"/>
      <c r="AR654" s="412"/>
      <c r="AS654" s="176"/>
    </row>
    <row r="655" spans="11:45">
      <c r="K655" s="410"/>
      <c r="L655" s="410"/>
      <c r="AH655" s="402"/>
      <c r="AL655" s="402"/>
      <c r="AM655" s="403"/>
      <c r="AR655" s="412"/>
      <c r="AS655" s="176"/>
    </row>
    <row r="656" spans="11:45">
      <c r="K656" s="410"/>
      <c r="L656" s="410"/>
      <c r="AH656" s="402"/>
      <c r="AL656" s="402"/>
      <c r="AM656" s="403"/>
      <c r="AR656" s="412"/>
      <c r="AS656" s="176"/>
    </row>
    <row r="657" spans="11:45">
      <c r="K657" s="410"/>
      <c r="L657" s="410"/>
      <c r="AH657" s="402"/>
      <c r="AL657" s="402"/>
      <c r="AM657" s="403"/>
      <c r="AR657" s="412"/>
      <c r="AS657" s="176"/>
    </row>
    <row r="658" spans="11:45">
      <c r="K658" s="410"/>
      <c r="L658" s="410"/>
      <c r="AH658" s="402"/>
      <c r="AL658" s="402"/>
      <c r="AM658" s="403"/>
      <c r="AR658" s="412"/>
      <c r="AS658" s="176"/>
    </row>
    <row r="659" spans="11:45">
      <c r="K659" s="410"/>
      <c r="L659" s="410"/>
      <c r="AH659" s="402"/>
      <c r="AL659" s="402"/>
      <c r="AM659" s="403"/>
      <c r="AR659" s="412"/>
      <c r="AS659" s="176"/>
    </row>
    <row r="660" spans="11:45">
      <c r="K660" s="410"/>
      <c r="L660" s="410"/>
      <c r="AH660" s="402"/>
      <c r="AL660" s="402"/>
      <c r="AM660" s="403"/>
      <c r="AR660" s="412"/>
      <c r="AS660" s="176"/>
    </row>
    <row r="661" spans="11:45">
      <c r="K661" s="410"/>
      <c r="L661" s="410"/>
      <c r="AH661" s="402"/>
      <c r="AL661" s="402"/>
      <c r="AM661" s="403"/>
      <c r="AR661" s="412"/>
      <c r="AS661" s="176"/>
    </row>
    <row r="662" spans="11:45">
      <c r="K662" s="410"/>
      <c r="L662" s="410"/>
      <c r="AH662" s="402"/>
      <c r="AL662" s="402"/>
      <c r="AM662" s="403"/>
      <c r="AR662" s="412"/>
      <c r="AS662" s="176"/>
    </row>
    <row r="663" spans="11:45">
      <c r="K663" s="410"/>
      <c r="L663" s="410"/>
      <c r="AH663" s="402"/>
      <c r="AL663" s="402"/>
      <c r="AM663" s="403"/>
      <c r="AR663" s="412"/>
      <c r="AS663" s="176"/>
    </row>
    <row r="664" spans="11:45">
      <c r="K664" s="410"/>
      <c r="L664" s="410"/>
      <c r="AH664" s="402"/>
      <c r="AL664" s="402"/>
      <c r="AM664" s="403"/>
      <c r="AR664" s="412"/>
      <c r="AS664" s="176"/>
    </row>
    <row r="665" spans="11:45">
      <c r="K665" s="410"/>
      <c r="L665" s="410"/>
      <c r="AH665" s="402"/>
      <c r="AL665" s="402"/>
      <c r="AM665" s="403"/>
      <c r="AR665" s="412"/>
      <c r="AS665" s="176"/>
    </row>
    <row r="666" spans="11:45">
      <c r="K666" s="410"/>
      <c r="L666" s="410"/>
      <c r="AH666" s="402"/>
      <c r="AL666" s="402"/>
      <c r="AM666" s="403"/>
      <c r="AR666" s="412"/>
      <c r="AS666" s="176"/>
    </row>
    <row r="667" spans="11:45">
      <c r="K667" s="410"/>
      <c r="L667" s="410"/>
      <c r="AH667" s="402"/>
      <c r="AL667" s="402"/>
      <c r="AM667" s="403"/>
      <c r="AR667" s="412"/>
      <c r="AS667" s="176"/>
    </row>
    <row r="668" spans="11:45">
      <c r="K668" s="410"/>
      <c r="L668" s="410"/>
      <c r="AH668" s="402"/>
      <c r="AL668" s="402"/>
      <c r="AM668" s="403"/>
      <c r="AR668" s="412"/>
      <c r="AS668" s="176"/>
    </row>
    <row r="669" spans="11:45">
      <c r="K669" s="410"/>
      <c r="L669" s="410"/>
      <c r="AH669" s="402"/>
      <c r="AL669" s="402"/>
      <c r="AM669" s="403"/>
      <c r="AR669" s="412"/>
      <c r="AS669" s="176"/>
    </row>
    <row r="670" spans="11:45">
      <c r="K670" s="410"/>
      <c r="L670" s="410"/>
      <c r="AH670" s="402"/>
      <c r="AL670" s="402"/>
      <c r="AM670" s="403"/>
      <c r="AR670" s="412"/>
      <c r="AS670" s="176"/>
    </row>
    <row r="671" spans="11:45">
      <c r="K671" s="410"/>
      <c r="L671" s="410"/>
      <c r="AH671" s="402"/>
      <c r="AL671" s="402"/>
      <c r="AM671" s="403"/>
      <c r="AR671" s="412"/>
      <c r="AS671" s="176"/>
    </row>
    <row r="672" spans="11:45">
      <c r="K672" s="410"/>
      <c r="L672" s="410"/>
      <c r="AH672" s="402"/>
      <c r="AL672" s="402"/>
      <c r="AM672" s="403"/>
      <c r="AR672" s="412"/>
      <c r="AS672" s="176"/>
    </row>
    <row r="673" spans="11:45">
      <c r="K673" s="410"/>
      <c r="L673" s="410"/>
      <c r="AH673" s="402"/>
      <c r="AL673" s="402"/>
      <c r="AM673" s="403"/>
      <c r="AR673" s="412"/>
      <c r="AS673" s="176"/>
    </row>
    <row r="674" spans="11:45">
      <c r="K674" s="410"/>
      <c r="L674" s="410"/>
      <c r="AH674" s="402"/>
      <c r="AL674" s="402"/>
      <c r="AM674" s="403"/>
      <c r="AR674" s="412"/>
      <c r="AS674" s="176"/>
    </row>
    <row r="675" spans="11:45">
      <c r="K675" s="410"/>
      <c r="L675" s="410"/>
      <c r="AH675" s="402"/>
      <c r="AL675" s="402"/>
      <c r="AM675" s="403"/>
      <c r="AR675" s="412"/>
      <c r="AS675" s="176"/>
    </row>
    <row r="676" spans="11:45">
      <c r="K676" s="410"/>
      <c r="L676" s="410"/>
      <c r="AH676" s="402"/>
      <c r="AL676" s="402"/>
      <c r="AM676" s="403"/>
      <c r="AR676" s="412"/>
      <c r="AS676" s="176"/>
    </row>
    <row r="677" spans="11:45">
      <c r="K677" s="410"/>
      <c r="L677" s="410"/>
      <c r="AH677" s="402"/>
      <c r="AL677" s="402"/>
      <c r="AM677" s="403"/>
      <c r="AR677" s="412"/>
      <c r="AS677" s="176"/>
    </row>
    <row r="678" spans="11:45">
      <c r="K678" s="410"/>
      <c r="L678" s="410"/>
      <c r="AH678" s="402"/>
      <c r="AL678" s="402"/>
      <c r="AM678" s="403"/>
      <c r="AR678" s="412"/>
      <c r="AS678" s="176"/>
    </row>
    <row r="679" spans="11:45">
      <c r="K679" s="410"/>
      <c r="L679" s="410"/>
      <c r="AH679" s="402"/>
      <c r="AL679" s="402"/>
      <c r="AM679" s="403"/>
      <c r="AR679" s="412"/>
      <c r="AS679" s="176"/>
    </row>
    <row r="680" spans="11:45">
      <c r="K680" s="410"/>
      <c r="L680" s="410"/>
      <c r="AH680" s="402"/>
      <c r="AL680" s="402"/>
      <c r="AM680" s="403"/>
      <c r="AR680" s="412"/>
      <c r="AS680" s="176"/>
    </row>
    <row r="681" spans="11:45">
      <c r="K681" s="410"/>
      <c r="L681" s="410"/>
      <c r="AH681" s="402"/>
      <c r="AL681" s="402"/>
      <c r="AM681" s="403"/>
      <c r="AR681" s="412"/>
      <c r="AS681" s="176"/>
    </row>
    <row r="682" spans="11:45">
      <c r="K682" s="410"/>
      <c r="L682" s="410"/>
      <c r="AH682" s="402"/>
      <c r="AL682" s="402"/>
      <c r="AM682" s="403"/>
      <c r="AR682" s="412"/>
      <c r="AS682" s="176"/>
    </row>
    <row r="683" spans="11:45">
      <c r="K683" s="410"/>
      <c r="L683" s="410"/>
      <c r="AH683" s="402"/>
      <c r="AL683" s="402"/>
      <c r="AM683" s="403"/>
      <c r="AR683" s="412"/>
      <c r="AS683" s="176"/>
    </row>
    <row r="684" spans="11:45">
      <c r="K684" s="410"/>
      <c r="L684" s="410"/>
      <c r="AH684" s="402"/>
      <c r="AL684" s="402"/>
      <c r="AM684" s="403"/>
      <c r="AR684" s="412"/>
      <c r="AS684" s="176"/>
    </row>
    <row r="685" spans="11:45">
      <c r="K685" s="410"/>
      <c r="L685" s="410"/>
      <c r="AH685" s="402"/>
      <c r="AL685" s="402"/>
      <c r="AM685" s="403"/>
      <c r="AR685" s="412"/>
      <c r="AS685" s="176"/>
    </row>
    <row r="686" spans="11:45">
      <c r="K686" s="410"/>
      <c r="L686" s="410"/>
      <c r="AH686" s="402"/>
      <c r="AL686" s="402"/>
      <c r="AM686" s="403"/>
      <c r="AR686" s="412"/>
      <c r="AS686" s="176"/>
    </row>
    <row r="687" spans="11:45">
      <c r="K687" s="410"/>
      <c r="L687" s="410"/>
      <c r="AH687" s="402"/>
      <c r="AL687" s="402"/>
      <c r="AM687" s="403"/>
      <c r="AR687" s="412"/>
      <c r="AS687" s="176"/>
    </row>
    <row r="688" spans="11:45">
      <c r="K688" s="410"/>
      <c r="L688" s="410"/>
      <c r="AH688" s="402"/>
      <c r="AL688" s="402"/>
      <c r="AM688" s="403"/>
      <c r="AR688" s="412"/>
      <c r="AS688" s="176"/>
    </row>
    <row r="689" spans="11:45">
      <c r="K689" s="410"/>
      <c r="L689" s="410"/>
      <c r="AH689" s="402"/>
      <c r="AL689" s="402"/>
      <c r="AM689" s="403"/>
      <c r="AR689" s="412"/>
      <c r="AS689" s="176"/>
    </row>
    <row r="690" spans="11:45">
      <c r="K690" s="410"/>
      <c r="L690" s="410"/>
      <c r="AH690" s="402"/>
      <c r="AL690" s="402"/>
      <c r="AM690" s="403"/>
      <c r="AR690" s="412"/>
      <c r="AS690" s="176"/>
    </row>
    <row r="691" spans="11:45">
      <c r="K691" s="410"/>
      <c r="L691" s="410"/>
      <c r="AH691" s="402"/>
      <c r="AL691" s="402"/>
      <c r="AM691" s="403"/>
      <c r="AR691" s="412"/>
      <c r="AS691" s="176"/>
    </row>
    <row r="692" spans="11:45">
      <c r="K692" s="410"/>
      <c r="L692" s="410"/>
      <c r="AH692" s="402"/>
      <c r="AL692" s="402"/>
      <c r="AM692" s="403"/>
      <c r="AR692" s="412"/>
      <c r="AS692" s="176"/>
    </row>
    <row r="693" spans="11:45">
      <c r="K693" s="410"/>
      <c r="L693" s="410"/>
      <c r="AH693" s="402"/>
      <c r="AL693" s="402"/>
      <c r="AM693" s="403"/>
      <c r="AR693" s="412"/>
      <c r="AS693" s="176"/>
    </row>
    <row r="694" spans="11:45">
      <c r="K694" s="410"/>
      <c r="L694" s="410"/>
      <c r="AH694" s="402"/>
      <c r="AL694" s="402"/>
      <c r="AM694" s="403"/>
      <c r="AR694" s="412"/>
      <c r="AS694" s="176"/>
    </row>
    <row r="695" spans="11:45">
      <c r="K695" s="410"/>
      <c r="L695" s="410"/>
      <c r="AH695" s="402"/>
      <c r="AL695" s="402"/>
      <c r="AM695" s="403"/>
      <c r="AR695" s="412"/>
      <c r="AS695" s="176"/>
    </row>
    <row r="696" spans="11:45">
      <c r="K696" s="410"/>
      <c r="L696" s="410"/>
      <c r="AH696" s="402"/>
      <c r="AL696" s="402"/>
      <c r="AM696" s="403"/>
      <c r="AR696" s="412"/>
      <c r="AS696" s="176"/>
    </row>
    <row r="697" spans="11:45">
      <c r="K697" s="410"/>
      <c r="L697" s="410"/>
      <c r="AH697" s="402"/>
      <c r="AL697" s="402"/>
      <c r="AM697" s="403"/>
      <c r="AR697" s="412"/>
      <c r="AS697" s="176"/>
    </row>
    <row r="698" spans="11:45">
      <c r="K698" s="410"/>
      <c r="L698" s="410"/>
      <c r="AH698" s="402"/>
      <c r="AL698" s="402"/>
      <c r="AM698" s="403"/>
      <c r="AR698" s="412"/>
      <c r="AS698" s="176"/>
    </row>
    <row r="699" spans="11:45">
      <c r="K699" s="410"/>
      <c r="L699" s="410"/>
      <c r="AH699" s="402"/>
      <c r="AL699" s="402"/>
      <c r="AM699" s="403"/>
      <c r="AR699" s="412"/>
      <c r="AS699" s="176"/>
    </row>
    <row r="700" spans="11:45">
      <c r="K700" s="410"/>
      <c r="L700" s="410"/>
      <c r="AH700" s="402"/>
      <c r="AL700" s="402"/>
      <c r="AM700" s="403"/>
      <c r="AR700" s="412"/>
      <c r="AS700" s="176"/>
    </row>
    <row r="701" spans="11:45">
      <c r="K701" s="410"/>
      <c r="L701" s="410"/>
      <c r="AH701" s="402"/>
      <c r="AL701" s="402"/>
      <c r="AM701" s="403"/>
      <c r="AR701" s="412"/>
      <c r="AS701" s="176"/>
    </row>
    <row r="702" spans="11:45">
      <c r="K702" s="410"/>
      <c r="L702" s="410"/>
      <c r="AH702" s="402"/>
      <c r="AL702" s="402"/>
      <c r="AM702" s="403"/>
      <c r="AR702" s="412"/>
      <c r="AS702" s="176"/>
    </row>
    <row r="703" spans="11:45">
      <c r="K703" s="410"/>
      <c r="L703" s="410"/>
      <c r="AH703" s="402"/>
      <c r="AL703" s="402"/>
      <c r="AM703" s="403"/>
      <c r="AR703" s="412"/>
      <c r="AS703" s="176"/>
    </row>
    <row r="704" spans="11:45">
      <c r="K704" s="410"/>
      <c r="L704" s="410"/>
      <c r="AH704" s="402"/>
      <c r="AL704" s="402"/>
      <c r="AM704" s="403"/>
      <c r="AR704" s="412"/>
      <c r="AS704" s="176"/>
    </row>
    <row r="705" spans="11:45">
      <c r="K705" s="410"/>
      <c r="L705" s="410"/>
      <c r="AH705" s="402"/>
      <c r="AL705" s="402"/>
      <c r="AM705" s="403"/>
      <c r="AR705" s="412"/>
      <c r="AS705" s="176"/>
    </row>
    <row r="706" spans="11:45">
      <c r="K706" s="410"/>
      <c r="L706" s="410"/>
      <c r="AH706" s="402"/>
      <c r="AL706" s="402"/>
      <c r="AM706" s="403"/>
      <c r="AR706" s="412"/>
      <c r="AS706" s="176"/>
    </row>
    <row r="707" spans="11:45">
      <c r="K707" s="410"/>
      <c r="L707" s="410"/>
      <c r="AH707" s="402"/>
      <c r="AL707" s="402"/>
      <c r="AM707" s="403"/>
      <c r="AR707" s="412"/>
      <c r="AS707" s="176"/>
    </row>
    <row r="708" spans="11:45">
      <c r="K708" s="410"/>
      <c r="L708" s="410"/>
      <c r="AH708" s="402"/>
      <c r="AL708" s="402"/>
      <c r="AM708" s="403"/>
      <c r="AR708" s="412"/>
      <c r="AS708" s="176"/>
    </row>
    <row r="709" spans="11:45">
      <c r="K709" s="410"/>
      <c r="L709" s="410"/>
      <c r="AH709" s="402"/>
      <c r="AL709" s="402"/>
      <c r="AM709" s="403"/>
      <c r="AR709" s="412"/>
      <c r="AS709" s="176"/>
    </row>
    <row r="710" spans="11:45">
      <c r="K710" s="410"/>
      <c r="L710" s="410"/>
      <c r="AH710" s="402"/>
      <c r="AL710" s="402"/>
      <c r="AM710" s="403"/>
      <c r="AR710" s="412"/>
      <c r="AS710" s="176"/>
    </row>
    <row r="711" spans="11:45">
      <c r="K711" s="410"/>
      <c r="L711" s="410"/>
      <c r="AH711" s="402"/>
      <c r="AL711" s="402"/>
      <c r="AM711" s="403"/>
      <c r="AR711" s="412"/>
      <c r="AS711" s="176"/>
    </row>
    <row r="712" spans="11:45">
      <c r="K712" s="410"/>
      <c r="L712" s="410"/>
      <c r="AH712" s="402"/>
      <c r="AL712" s="402"/>
      <c r="AM712" s="403"/>
      <c r="AR712" s="412"/>
      <c r="AS712" s="176"/>
    </row>
    <row r="713" spans="11:45">
      <c r="K713" s="410"/>
      <c r="L713" s="410"/>
      <c r="AH713" s="402"/>
      <c r="AL713" s="402"/>
      <c r="AM713" s="403"/>
      <c r="AR713" s="412"/>
      <c r="AS713" s="176"/>
    </row>
    <row r="714" spans="11:45">
      <c r="K714" s="410"/>
      <c r="L714" s="410"/>
      <c r="AH714" s="402"/>
      <c r="AL714" s="402"/>
      <c r="AM714" s="403"/>
      <c r="AR714" s="412"/>
      <c r="AS714" s="176"/>
    </row>
    <row r="715" spans="11:45">
      <c r="K715" s="410"/>
      <c r="L715" s="410"/>
      <c r="AH715" s="402"/>
      <c r="AL715" s="402"/>
      <c r="AM715" s="403"/>
      <c r="AR715" s="412"/>
      <c r="AS715" s="176"/>
    </row>
    <row r="716" spans="11:45">
      <c r="K716" s="410"/>
      <c r="L716" s="410"/>
      <c r="AH716" s="402"/>
      <c r="AL716" s="402"/>
      <c r="AM716" s="403"/>
      <c r="AR716" s="412"/>
      <c r="AS716" s="176"/>
    </row>
    <row r="717" spans="11:45">
      <c r="K717" s="410"/>
      <c r="L717" s="410"/>
      <c r="AH717" s="402"/>
      <c r="AL717" s="402"/>
      <c r="AM717" s="403"/>
      <c r="AR717" s="412"/>
      <c r="AS717" s="176"/>
    </row>
    <row r="718" spans="11:45">
      <c r="K718" s="410"/>
      <c r="L718" s="410"/>
      <c r="AH718" s="402"/>
      <c r="AL718" s="402"/>
      <c r="AM718" s="403"/>
      <c r="AR718" s="412"/>
      <c r="AS718" s="176"/>
    </row>
    <row r="719" spans="11:45">
      <c r="K719" s="410"/>
      <c r="L719" s="410"/>
      <c r="AH719" s="402"/>
      <c r="AL719" s="402"/>
      <c r="AM719" s="403"/>
      <c r="AR719" s="412"/>
      <c r="AS719" s="176"/>
    </row>
    <row r="720" spans="11:45">
      <c r="K720" s="410"/>
      <c r="L720" s="410"/>
      <c r="AH720" s="402"/>
      <c r="AL720" s="402"/>
      <c r="AM720" s="403"/>
      <c r="AR720" s="412"/>
      <c r="AS720" s="176"/>
    </row>
    <row r="721" spans="11:45">
      <c r="K721" s="410"/>
      <c r="L721" s="410"/>
      <c r="AH721" s="402"/>
      <c r="AL721" s="402"/>
      <c r="AM721" s="403"/>
      <c r="AR721" s="412"/>
      <c r="AS721" s="176"/>
    </row>
    <row r="722" spans="11:45">
      <c r="K722" s="410"/>
      <c r="L722" s="410"/>
      <c r="AH722" s="402"/>
      <c r="AL722" s="402"/>
      <c r="AM722" s="403"/>
      <c r="AR722" s="412"/>
      <c r="AS722" s="176"/>
    </row>
    <row r="723" spans="11:45">
      <c r="K723" s="410"/>
      <c r="L723" s="410"/>
      <c r="AH723" s="402"/>
      <c r="AL723" s="402"/>
      <c r="AM723" s="403"/>
      <c r="AR723" s="412"/>
      <c r="AS723" s="176"/>
    </row>
    <row r="724" spans="11:45">
      <c r="K724" s="410"/>
      <c r="L724" s="410"/>
      <c r="AH724" s="402"/>
      <c r="AL724" s="402"/>
      <c r="AM724" s="403"/>
      <c r="AR724" s="412"/>
      <c r="AS724" s="176"/>
    </row>
    <row r="725" spans="11:45">
      <c r="K725" s="410"/>
      <c r="L725" s="410"/>
      <c r="AH725" s="402"/>
      <c r="AL725" s="402"/>
      <c r="AM725" s="403"/>
      <c r="AR725" s="412"/>
      <c r="AS725" s="176"/>
    </row>
    <row r="726" spans="11:45">
      <c r="K726" s="410"/>
      <c r="L726" s="410"/>
      <c r="AH726" s="402"/>
      <c r="AL726" s="402"/>
      <c r="AM726" s="403"/>
      <c r="AR726" s="412"/>
      <c r="AS726" s="176"/>
    </row>
    <row r="727" spans="11:45">
      <c r="K727" s="410"/>
      <c r="L727" s="410"/>
      <c r="AH727" s="402"/>
      <c r="AL727" s="402"/>
      <c r="AM727" s="403"/>
      <c r="AR727" s="412"/>
      <c r="AS727" s="176"/>
    </row>
    <row r="728" spans="11:45">
      <c r="K728" s="410"/>
      <c r="L728" s="410"/>
      <c r="AH728" s="402"/>
      <c r="AL728" s="402"/>
      <c r="AM728" s="403"/>
      <c r="AR728" s="412"/>
      <c r="AS728" s="176"/>
    </row>
    <row r="729" spans="11:45">
      <c r="K729" s="410"/>
      <c r="L729" s="410"/>
      <c r="AH729" s="402"/>
      <c r="AL729" s="402"/>
      <c r="AM729" s="403"/>
      <c r="AR729" s="412"/>
      <c r="AS729" s="176"/>
    </row>
    <row r="730" spans="11:45">
      <c r="K730" s="410"/>
      <c r="L730" s="410"/>
      <c r="AH730" s="402"/>
      <c r="AL730" s="402"/>
      <c r="AM730" s="403"/>
      <c r="AR730" s="412"/>
      <c r="AS730" s="176"/>
    </row>
    <row r="731" spans="11:45">
      <c r="K731" s="410"/>
      <c r="L731" s="410"/>
      <c r="AH731" s="402"/>
      <c r="AL731" s="402"/>
      <c r="AM731" s="403"/>
      <c r="AR731" s="412"/>
      <c r="AS731" s="176"/>
    </row>
    <row r="732" spans="11:45">
      <c r="K732" s="410"/>
      <c r="L732" s="410"/>
      <c r="AH732" s="402"/>
      <c r="AL732" s="402"/>
      <c r="AM732" s="403"/>
      <c r="AR732" s="412"/>
      <c r="AS732" s="176"/>
    </row>
    <row r="733" spans="11:45">
      <c r="K733" s="410"/>
      <c r="L733" s="410"/>
      <c r="AH733" s="402"/>
      <c r="AL733" s="402"/>
      <c r="AM733" s="403"/>
      <c r="AR733" s="412"/>
      <c r="AS733" s="176"/>
    </row>
    <row r="734" spans="11:45">
      <c r="K734" s="410"/>
      <c r="L734" s="410"/>
      <c r="AH734" s="402"/>
      <c r="AL734" s="402"/>
      <c r="AM734" s="403"/>
      <c r="AR734" s="412"/>
      <c r="AS734" s="176"/>
    </row>
    <row r="735" spans="11:45">
      <c r="K735" s="410"/>
      <c r="L735" s="410"/>
      <c r="AH735" s="402"/>
      <c r="AL735" s="402"/>
      <c r="AM735" s="403"/>
      <c r="AR735" s="412"/>
      <c r="AS735" s="176"/>
    </row>
    <row r="736" spans="11:45">
      <c r="K736" s="410"/>
      <c r="L736" s="410"/>
      <c r="AH736" s="402"/>
      <c r="AL736" s="402"/>
      <c r="AM736" s="403"/>
      <c r="AR736" s="412"/>
      <c r="AS736" s="176"/>
    </row>
    <row r="737" spans="11:45">
      <c r="K737" s="410"/>
      <c r="L737" s="410"/>
      <c r="AH737" s="402"/>
      <c r="AL737" s="402"/>
      <c r="AM737" s="403"/>
      <c r="AR737" s="412"/>
      <c r="AS737" s="176"/>
    </row>
    <row r="738" spans="11:45">
      <c r="K738" s="410"/>
      <c r="L738" s="410"/>
      <c r="AH738" s="402"/>
      <c r="AL738" s="402"/>
      <c r="AM738" s="403"/>
      <c r="AR738" s="412"/>
      <c r="AS738" s="176"/>
    </row>
    <row r="739" spans="11:45">
      <c r="K739" s="410"/>
      <c r="L739" s="410"/>
      <c r="AH739" s="402"/>
      <c r="AL739" s="402"/>
      <c r="AM739" s="403"/>
      <c r="AR739" s="412"/>
      <c r="AS739" s="176"/>
    </row>
    <row r="740" spans="11:45">
      <c r="K740" s="410"/>
      <c r="L740" s="410"/>
      <c r="AH740" s="402"/>
      <c r="AL740" s="402"/>
      <c r="AM740" s="403"/>
      <c r="AR740" s="412"/>
      <c r="AS740" s="176"/>
    </row>
    <row r="741" spans="11:45">
      <c r="K741" s="410"/>
      <c r="L741" s="410"/>
      <c r="AH741" s="402"/>
      <c r="AL741" s="402"/>
      <c r="AM741" s="403"/>
      <c r="AR741" s="412"/>
      <c r="AS741" s="176"/>
    </row>
    <row r="742" spans="11:45">
      <c r="K742" s="410"/>
      <c r="L742" s="410"/>
      <c r="AH742" s="402"/>
      <c r="AL742" s="402"/>
      <c r="AM742" s="403"/>
      <c r="AR742" s="412"/>
      <c r="AS742" s="176"/>
    </row>
    <row r="743" spans="11:45">
      <c r="K743" s="410"/>
      <c r="L743" s="410"/>
      <c r="AH743" s="402"/>
      <c r="AL743" s="402"/>
      <c r="AM743" s="403"/>
      <c r="AR743" s="412"/>
      <c r="AS743" s="176"/>
    </row>
    <row r="744" spans="11:45">
      <c r="K744" s="410"/>
      <c r="L744" s="410"/>
      <c r="AH744" s="402"/>
      <c r="AL744" s="402"/>
      <c r="AM744" s="403"/>
      <c r="AR744" s="412"/>
      <c r="AS744" s="176"/>
    </row>
    <row r="745" spans="11:45">
      <c r="K745" s="410"/>
      <c r="L745" s="410"/>
      <c r="AH745" s="402"/>
      <c r="AL745" s="402"/>
      <c r="AM745" s="403"/>
      <c r="AR745" s="412"/>
      <c r="AS745" s="176"/>
    </row>
    <row r="746" spans="11:45">
      <c r="K746" s="410"/>
      <c r="L746" s="410"/>
      <c r="AH746" s="402"/>
      <c r="AL746" s="402"/>
      <c r="AM746" s="403"/>
      <c r="AR746" s="412"/>
      <c r="AS746" s="176"/>
    </row>
    <row r="747" spans="11:45">
      <c r="K747" s="410"/>
      <c r="L747" s="410"/>
      <c r="AH747" s="402"/>
      <c r="AL747" s="402"/>
      <c r="AM747" s="403"/>
      <c r="AR747" s="412"/>
      <c r="AS747" s="176"/>
    </row>
    <row r="748" spans="11:45">
      <c r="K748" s="410"/>
      <c r="L748" s="410"/>
      <c r="AH748" s="402"/>
      <c r="AL748" s="402"/>
      <c r="AM748" s="403"/>
      <c r="AR748" s="412"/>
      <c r="AS748" s="176"/>
    </row>
    <row r="749" spans="11:45">
      <c r="K749" s="410"/>
      <c r="L749" s="410"/>
      <c r="AH749" s="402"/>
      <c r="AL749" s="402"/>
      <c r="AM749" s="403"/>
      <c r="AR749" s="412"/>
      <c r="AS749" s="176"/>
    </row>
    <row r="750" spans="11:45">
      <c r="K750" s="410"/>
      <c r="L750" s="410"/>
      <c r="AH750" s="402"/>
      <c r="AL750" s="402"/>
      <c r="AM750" s="403"/>
      <c r="AR750" s="412"/>
      <c r="AS750" s="176"/>
    </row>
    <row r="751" spans="11:45">
      <c r="K751" s="410"/>
      <c r="L751" s="410"/>
      <c r="AH751" s="402"/>
      <c r="AL751" s="402"/>
      <c r="AM751" s="403"/>
      <c r="AR751" s="412"/>
      <c r="AS751" s="176"/>
    </row>
    <row r="752" spans="11:45">
      <c r="K752" s="410"/>
      <c r="L752" s="410"/>
      <c r="AH752" s="402"/>
      <c r="AL752" s="402"/>
      <c r="AM752" s="403"/>
      <c r="AR752" s="412"/>
      <c r="AS752" s="176"/>
    </row>
    <row r="753" spans="11:45">
      <c r="K753" s="410"/>
      <c r="L753" s="410"/>
      <c r="AH753" s="402"/>
      <c r="AL753" s="402"/>
      <c r="AM753" s="403"/>
      <c r="AR753" s="412"/>
      <c r="AS753" s="176"/>
    </row>
    <row r="754" spans="11:45">
      <c r="K754" s="410"/>
      <c r="L754" s="410"/>
      <c r="AH754" s="402"/>
      <c r="AL754" s="402"/>
      <c r="AM754" s="403"/>
      <c r="AR754" s="412"/>
      <c r="AS754" s="176"/>
    </row>
    <row r="755" spans="11:45">
      <c r="K755" s="410"/>
      <c r="L755" s="410"/>
      <c r="AH755" s="402"/>
      <c r="AL755" s="402"/>
      <c r="AM755" s="403"/>
      <c r="AR755" s="412"/>
      <c r="AS755" s="176"/>
    </row>
    <row r="756" spans="11:45">
      <c r="K756" s="410"/>
      <c r="L756" s="410"/>
      <c r="AH756" s="402"/>
      <c r="AL756" s="402"/>
      <c r="AM756" s="403"/>
      <c r="AR756" s="412"/>
      <c r="AS756" s="176"/>
    </row>
    <row r="757" spans="11:45">
      <c r="K757" s="410"/>
      <c r="L757" s="410"/>
      <c r="AH757" s="402"/>
      <c r="AL757" s="402"/>
      <c r="AM757" s="403"/>
      <c r="AR757" s="412"/>
      <c r="AS757" s="176"/>
    </row>
    <row r="758" spans="11:45">
      <c r="K758" s="410"/>
      <c r="L758" s="410"/>
      <c r="AH758" s="402"/>
      <c r="AL758" s="402"/>
      <c r="AM758" s="403"/>
      <c r="AR758" s="412"/>
      <c r="AS758" s="176"/>
    </row>
    <row r="759" spans="11:45">
      <c r="K759" s="410"/>
      <c r="L759" s="410"/>
      <c r="AH759" s="402"/>
      <c r="AL759" s="402"/>
      <c r="AM759" s="403"/>
      <c r="AR759" s="412"/>
      <c r="AS759" s="176"/>
    </row>
    <row r="760" spans="11:45">
      <c r="K760" s="410"/>
      <c r="L760" s="410"/>
      <c r="AH760" s="402"/>
      <c r="AL760" s="402"/>
      <c r="AM760" s="403"/>
      <c r="AR760" s="412"/>
      <c r="AS760" s="176"/>
    </row>
    <row r="761" spans="11:45">
      <c r="K761" s="410"/>
      <c r="L761" s="410"/>
      <c r="AH761" s="402"/>
      <c r="AL761" s="402"/>
      <c r="AM761" s="403"/>
      <c r="AR761" s="412"/>
      <c r="AS761" s="176"/>
    </row>
    <row r="762" spans="11:45">
      <c r="K762" s="410"/>
      <c r="L762" s="410"/>
      <c r="AH762" s="402"/>
      <c r="AL762" s="402"/>
      <c r="AM762" s="403"/>
      <c r="AR762" s="412"/>
      <c r="AS762" s="176"/>
    </row>
    <row r="763" spans="11:45">
      <c r="K763" s="410"/>
      <c r="L763" s="410"/>
      <c r="AH763" s="402"/>
      <c r="AL763" s="402"/>
      <c r="AM763" s="403"/>
      <c r="AR763" s="412"/>
      <c r="AS763" s="176"/>
    </row>
    <row r="764" spans="11:45">
      <c r="K764" s="410"/>
      <c r="L764" s="410"/>
      <c r="AH764" s="402"/>
      <c r="AL764" s="402"/>
      <c r="AM764" s="403"/>
      <c r="AR764" s="412"/>
      <c r="AS764" s="176"/>
    </row>
    <row r="765" spans="11:45">
      <c r="K765" s="410"/>
      <c r="L765" s="410"/>
      <c r="AH765" s="402"/>
      <c r="AL765" s="402"/>
      <c r="AM765" s="403"/>
      <c r="AR765" s="412"/>
      <c r="AS765" s="176"/>
    </row>
    <row r="766" spans="11:45">
      <c r="K766" s="410"/>
      <c r="L766" s="410"/>
      <c r="AH766" s="402"/>
      <c r="AL766" s="402"/>
      <c r="AM766" s="403"/>
      <c r="AR766" s="412"/>
      <c r="AS766" s="176"/>
    </row>
    <row r="767" spans="11:45">
      <c r="K767" s="410"/>
      <c r="L767" s="410"/>
      <c r="AH767" s="402"/>
      <c r="AL767" s="402"/>
      <c r="AM767" s="403"/>
      <c r="AR767" s="412"/>
      <c r="AS767" s="176"/>
    </row>
    <row r="768" spans="11:45">
      <c r="K768" s="410"/>
      <c r="L768" s="410"/>
      <c r="AH768" s="402"/>
      <c r="AL768" s="402"/>
      <c r="AM768" s="403"/>
      <c r="AR768" s="412"/>
      <c r="AS768" s="176"/>
    </row>
    <row r="769" spans="11:45">
      <c r="K769" s="410"/>
      <c r="L769" s="410"/>
      <c r="AH769" s="402"/>
      <c r="AL769" s="402"/>
      <c r="AM769" s="403"/>
      <c r="AR769" s="412"/>
      <c r="AS769" s="176"/>
    </row>
    <row r="770" spans="11:45">
      <c r="K770" s="410"/>
      <c r="L770" s="410"/>
      <c r="AH770" s="402"/>
      <c r="AL770" s="402"/>
      <c r="AM770" s="403"/>
      <c r="AR770" s="412"/>
      <c r="AS770" s="176"/>
    </row>
    <row r="771" spans="11:45">
      <c r="K771" s="410"/>
      <c r="L771" s="410"/>
      <c r="AH771" s="402"/>
      <c r="AL771" s="402"/>
      <c r="AM771" s="403"/>
      <c r="AR771" s="412"/>
      <c r="AS771" s="176"/>
    </row>
    <row r="772" spans="11:45">
      <c r="K772" s="410"/>
      <c r="L772" s="410"/>
      <c r="AH772" s="402"/>
      <c r="AL772" s="402"/>
      <c r="AM772" s="403"/>
      <c r="AR772" s="412"/>
      <c r="AS772" s="176"/>
    </row>
    <row r="773" spans="11:45">
      <c r="K773" s="410"/>
      <c r="L773" s="410"/>
      <c r="AH773" s="402"/>
      <c r="AL773" s="402"/>
      <c r="AM773" s="403"/>
      <c r="AR773" s="412"/>
      <c r="AS773" s="176"/>
    </row>
    <row r="774" spans="11:45">
      <c r="K774" s="410"/>
      <c r="L774" s="410"/>
      <c r="AH774" s="402"/>
      <c r="AL774" s="402"/>
      <c r="AM774" s="403"/>
      <c r="AR774" s="412"/>
      <c r="AS774" s="176"/>
    </row>
    <row r="775" spans="11:45">
      <c r="K775" s="410"/>
      <c r="L775" s="410"/>
      <c r="AH775" s="402"/>
      <c r="AL775" s="402"/>
      <c r="AM775" s="403"/>
      <c r="AR775" s="412"/>
      <c r="AS775" s="176"/>
    </row>
    <row r="776" spans="11:45">
      <c r="K776" s="410"/>
      <c r="L776" s="410"/>
      <c r="AH776" s="402"/>
      <c r="AL776" s="402"/>
      <c r="AM776" s="403"/>
      <c r="AR776" s="412"/>
      <c r="AS776" s="176"/>
    </row>
    <row r="777" spans="11:45">
      <c r="K777" s="410"/>
      <c r="L777" s="410"/>
      <c r="AH777" s="402"/>
      <c r="AL777" s="402"/>
      <c r="AM777" s="403"/>
      <c r="AR777" s="412"/>
      <c r="AS777" s="176"/>
    </row>
    <row r="778" spans="11:45">
      <c r="K778" s="410"/>
      <c r="L778" s="410"/>
      <c r="AH778" s="402"/>
      <c r="AL778" s="402"/>
      <c r="AM778" s="403"/>
      <c r="AR778" s="412"/>
      <c r="AS778" s="176"/>
    </row>
    <row r="779" spans="11:45">
      <c r="K779" s="410"/>
      <c r="L779" s="410"/>
      <c r="AH779" s="402"/>
      <c r="AL779" s="402"/>
      <c r="AM779" s="403"/>
      <c r="AR779" s="412"/>
      <c r="AS779" s="176"/>
    </row>
    <row r="780" spans="11:45">
      <c r="K780" s="410"/>
      <c r="L780" s="410"/>
      <c r="AH780" s="402"/>
      <c r="AL780" s="402"/>
      <c r="AM780" s="403"/>
      <c r="AR780" s="412"/>
      <c r="AS780" s="176"/>
    </row>
    <row r="781" spans="11:45">
      <c r="K781" s="410"/>
      <c r="L781" s="410"/>
      <c r="AH781" s="402"/>
      <c r="AL781" s="402"/>
      <c r="AM781" s="403"/>
      <c r="AR781" s="412"/>
      <c r="AS781" s="176"/>
    </row>
    <row r="782" spans="11:45">
      <c r="K782" s="410"/>
      <c r="L782" s="410"/>
      <c r="AH782" s="402"/>
      <c r="AL782" s="402"/>
      <c r="AM782" s="403"/>
      <c r="AR782" s="412"/>
      <c r="AS782" s="176"/>
    </row>
    <row r="783" spans="11:45">
      <c r="K783" s="410"/>
      <c r="L783" s="410"/>
      <c r="AH783" s="402"/>
      <c r="AL783" s="402"/>
      <c r="AM783" s="403"/>
      <c r="AR783" s="412"/>
      <c r="AS783" s="176"/>
    </row>
    <row r="784" spans="11:45">
      <c r="K784" s="410"/>
      <c r="L784" s="410"/>
      <c r="AH784" s="402"/>
      <c r="AL784" s="402"/>
      <c r="AM784" s="403"/>
      <c r="AR784" s="412"/>
      <c r="AS784" s="176"/>
    </row>
    <row r="785" spans="11:45">
      <c r="K785" s="410"/>
      <c r="L785" s="410"/>
      <c r="AH785" s="402"/>
      <c r="AL785" s="402"/>
      <c r="AM785" s="403"/>
      <c r="AR785" s="412"/>
      <c r="AS785" s="176"/>
    </row>
    <row r="786" spans="11:45">
      <c r="K786" s="410"/>
      <c r="L786" s="410"/>
      <c r="AH786" s="402"/>
      <c r="AL786" s="402"/>
      <c r="AM786" s="403"/>
      <c r="AR786" s="412"/>
      <c r="AS786" s="176"/>
    </row>
    <row r="787" spans="11:45">
      <c r="K787" s="410"/>
      <c r="L787" s="410"/>
      <c r="AH787" s="402"/>
      <c r="AL787" s="402"/>
      <c r="AM787" s="403"/>
      <c r="AR787" s="412"/>
      <c r="AS787" s="176"/>
    </row>
    <row r="788" spans="11:45">
      <c r="K788" s="410"/>
      <c r="L788" s="410"/>
      <c r="AH788" s="402"/>
      <c r="AL788" s="402"/>
      <c r="AM788" s="403"/>
      <c r="AR788" s="412"/>
      <c r="AS788" s="176"/>
    </row>
    <row r="789" spans="11:45">
      <c r="K789" s="410"/>
      <c r="L789" s="410"/>
      <c r="AH789" s="402"/>
      <c r="AL789" s="402"/>
      <c r="AM789" s="403"/>
      <c r="AR789" s="412"/>
      <c r="AS789" s="176"/>
    </row>
    <row r="790" spans="11:45">
      <c r="K790" s="410"/>
      <c r="L790" s="410"/>
      <c r="AH790" s="402"/>
      <c r="AL790" s="402"/>
      <c r="AM790" s="403"/>
      <c r="AR790" s="412"/>
      <c r="AS790" s="176"/>
    </row>
    <row r="791" spans="11:45">
      <c r="K791" s="410"/>
      <c r="L791" s="410"/>
      <c r="AH791" s="402"/>
      <c r="AL791" s="402"/>
      <c r="AM791" s="403"/>
      <c r="AR791" s="412"/>
      <c r="AS791" s="176"/>
    </row>
    <row r="792" spans="11:45">
      <c r="K792" s="410"/>
      <c r="L792" s="410"/>
      <c r="AH792" s="402"/>
      <c r="AL792" s="402"/>
      <c r="AM792" s="403"/>
      <c r="AR792" s="412"/>
      <c r="AS792" s="176"/>
    </row>
    <row r="793" spans="11:45">
      <c r="K793" s="410"/>
      <c r="L793" s="410"/>
      <c r="AH793" s="402"/>
      <c r="AL793" s="402"/>
      <c r="AM793" s="403"/>
      <c r="AR793" s="412"/>
      <c r="AS793" s="176"/>
    </row>
    <row r="794" spans="11:45">
      <c r="K794" s="410"/>
      <c r="L794" s="410"/>
      <c r="AH794" s="402"/>
      <c r="AL794" s="402"/>
      <c r="AM794" s="403"/>
      <c r="AR794" s="412"/>
      <c r="AS794" s="176"/>
    </row>
    <row r="795" spans="11:45">
      <c r="K795" s="410"/>
      <c r="L795" s="410"/>
      <c r="AH795" s="402"/>
      <c r="AL795" s="402"/>
      <c r="AM795" s="403"/>
      <c r="AR795" s="412"/>
      <c r="AS795" s="176"/>
    </row>
    <row r="796" spans="11:45">
      <c r="K796" s="410"/>
      <c r="L796" s="410"/>
      <c r="AH796" s="402"/>
      <c r="AL796" s="402"/>
      <c r="AM796" s="403"/>
      <c r="AR796" s="412"/>
      <c r="AS796" s="176"/>
    </row>
    <row r="797" spans="11:45">
      <c r="K797" s="410"/>
      <c r="L797" s="410"/>
      <c r="AH797" s="402"/>
      <c r="AL797" s="402"/>
      <c r="AM797" s="403"/>
      <c r="AR797" s="412"/>
      <c r="AS797" s="176"/>
    </row>
    <row r="798" spans="11:45">
      <c r="K798" s="410"/>
      <c r="L798" s="410"/>
      <c r="AH798" s="402"/>
      <c r="AL798" s="402"/>
      <c r="AM798" s="403"/>
      <c r="AR798" s="412"/>
      <c r="AS798" s="176"/>
    </row>
    <row r="799" spans="11:45">
      <c r="K799" s="410"/>
      <c r="L799" s="410"/>
      <c r="AH799" s="402"/>
      <c r="AL799" s="402"/>
      <c r="AM799" s="403"/>
      <c r="AR799" s="412"/>
      <c r="AS799" s="176"/>
    </row>
    <row r="800" spans="11:45">
      <c r="K800" s="410"/>
      <c r="L800" s="410"/>
      <c r="AH800" s="402"/>
      <c r="AL800" s="402"/>
      <c r="AM800" s="403"/>
      <c r="AR800" s="412"/>
      <c r="AS800" s="176"/>
    </row>
    <row r="801" spans="11:45">
      <c r="K801" s="410"/>
      <c r="L801" s="410"/>
      <c r="AH801" s="402"/>
      <c r="AL801" s="402"/>
      <c r="AM801" s="403"/>
      <c r="AR801" s="412"/>
      <c r="AS801" s="176"/>
    </row>
    <row r="802" spans="11:45">
      <c r="K802" s="410"/>
      <c r="L802" s="410"/>
      <c r="AH802" s="402"/>
      <c r="AL802" s="402"/>
      <c r="AM802" s="403"/>
      <c r="AR802" s="412"/>
      <c r="AS802" s="176"/>
    </row>
    <row r="803" spans="11:45">
      <c r="K803" s="410"/>
      <c r="L803" s="410"/>
      <c r="AH803" s="402"/>
      <c r="AL803" s="402"/>
      <c r="AM803" s="403"/>
      <c r="AR803" s="412"/>
      <c r="AS803" s="176"/>
    </row>
    <row r="804" spans="11:45">
      <c r="K804" s="410"/>
      <c r="L804" s="410"/>
      <c r="AH804" s="402"/>
      <c r="AL804" s="402"/>
      <c r="AM804" s="403"/>
      <c r="AR804" s="412"/>
      <c r="AS804" s="176"/>
    </row>
    <row r="805" spans="11:45">
      <c r="K805" s="410"/>
      <c r="L805" s="410"/>
      <c r="AH805" s="402"/>
      <c r="AL805" s="402"/>
      <c r="AM805" s="403"/>
      <c r="AR805" s="412"/>
      <c r="AS805" s="176"/>
    </row>
    <row r="806" spans="11:45">
      <c r="K806" s="410"/>
      <c r="L806" s="410"/>
      <c r="AH806" s="402"/>
      <c r="AL806" s="402"/>
      <c r="AM806" s="403"/>
      <c r="AR806" s="412"/>
      <c r="AS806" s="176"/>
    </row>
    <row r="807" spans="11:45">
      <c r="K807" s="410"/>
      <c r="L807" s="410"/>
      <c r="AH807" s="402"/>
      <c r="AL807" s="402"/>
      <c r="AM807" s="403"/>
      <c r="AR807" s="412"/>
      <c r="AS807" s="176"/>
    </row>
    <row r="808" spans="11:45">
      <c r="K808" s="410"/>
      <c r="L808" s="410"/>
      <c r="AH808" s="402"/>
      <c r="AL808" s="402"/>
      <c r="AM808" s="403"/>
      <c r="AR808" s="412"/>
      <c r="AS808" s="176"/>
    </row>
    <row r="809" spans="11:45">
      <c r="K809" s="410"/>
      <c r="L809" s="410"/>
      <c r="AH809" s="402"/>
      <c r="AL809" s="402"/>
      <c r="AM809" s="403"/>
      <c r="AR809" s="412"/>
      <c r="AS809" s="176"/>
    </row>
    <row r="810" spans="11:45">
      <c r="K810" s="410"/>
      <c r="L810" s="410"/>
      <c r="AH810" s="402"/>
      <c r="AL810" s="402"/>
      <c r="AM810" s="403"/>
      <c r="AR810" s="412"/>
      <c r="AS810" s="176"/>
    </row>
    <row r="811" spans="11:45">
      <c r="K811" s="410"/>
      <c r="L811" s="410"/>
      <c r="AH811" s="402"/>
      <c r="AL811" s="402"/>
      <c r="AM811" s="403"/>
      <c r="AR811" s="412"/>
      <c r="AS811" s="176"/>
    </row>
    <row r="812" spans="11:45">
      <c r="K812" s="410"/>
      <c r="L812" s="410"/>
      <c r="AH812" s="402"/>
      <c r="AL812" s="402"/>
      <c r="AM812" s="403"/>
      <c r="AR812" s="412"/>
      <c r="AS812" s="176"/>
    </row>
    <row r="813" spans="11:45">
      <c r="K813" s="410"/>
      <c r="L813" s="410"/>
      <c r="AH813" s="402"/>
      <c r="AL813" s="402"/>
      <c r="AM813" s="403"/>
      <c r="AR813" s="412"/>
      <c r="AS813" s="176"/>
    </row>
    <row r="814" spans="11:45">
      <c r="K814" s="410"/>
      <c r="L814" s="410"/>
      <c r="AH814" s="402"/>
      <c r="AL814" s="402"/>
      <c r="AM814" s="403"/>
      <c r="AR814" s="412"/>
      <c r="AS814" s="176"/>
    </row>
    <row r="815" spans="11:45">
      <c r="K815" s="410"/>
      <c r="L815" s="410"/>
      <c r="AH815" s="402"/>
      <c r="AL815" s="402"/>
      <c r="AM815" s="403"/>
      <c r="AR815" s="412"/>
      <c r="AS815" s="176"/>
    </row>
    <row r="816" spans="11:45">
      <c r="K816" s="410"/>
      <c r="L816" s="410"/>
      <c r="AH816" s="402"/>
      <c r="AL816" s="402"/>
      <c r="AM816" s="403"/>
      <c r="AR816" s="412"/>
      <c r="AS816" s="176"/>
    </row>
    <row r="817" spans="11:45">
      <c r="K817" s="410"/>
      <c r="L817" s="410"/>
      <c r="AH817" s="402"/>
      <c r="AL817" s="402"/>
      <c r="AM817" s="403"/>
      <c r="AR817" s="412"/>
      <c r="AS817" s="176"/>
    </row>
    <row r="818" spans="11:45">
      <c r="K818" s="410"/>
      <c r="L818" s="410"/>
      <c r="AH818" s="402"/>
      <c r="AL818" s="402"/>
      <c r="AM818" s="403"/>
      <c r="AR818" s="412"/>
      <c r="AS818" s="176"/>
    </row>
    <row r="819" spans="11:45">
      <c r="K819" s="410"/>
      <c r="L819" s="410"/>
      <c r="AH819" s="402"/>
      <c r="AL819" s="402"/>
      <c r="AM819" s="403"/>
      <c r="AR819" s="412"/>
      <c r="AS819" s="176"/>
    </row>
    <row r="820" spans="11:45">
      <c r="K820" s="410"/>
      <c r="L820" s="410"/>
      <c r="AH820" s="402"/>
      <c r="AL820" s="402"/>
      <c r="AM820" s="403"/>
      <c r="AR820" s="412"/>
      <c r="AS820" s="176"/>
    </row>
    <row r="821" spans="11:45">
      <c r="K821" s="410"/>
      <c r="L821" s="410"/>
      <c r="AH821" s="402"/>
      <c r="AL821" s="402"/>
      <c r="AM821" s="403"/>
      <c r="AR821" s="412"/>
      <c r="AS821" s="176"/>
    </row>
    <row r="822" spans="11:45">
      <c r="K822" s="410"/>
      <c r="L822" s="410"/>
      <c r="AH822" s="402"/>
      <c r="AL822" s="402"/>
      <c r="AM822" s="403"/>
      <c r="AR822" s="412"/>
      <c r="AS822" s="176"/>
    </row>
    <row r="823" spans="11:45">
      <c r="K823" s="410"/>
      <c r="L823" s="410"/>
      <c r="AH823" s="402"/>
      <c r="AL823" s="402"/>
      <c r="AM823" s="403"/>
      <c r="AR823" s="412"/>
      <c r="AS823" s="176"/>
    </row>
    <row r="824" spans="11:45">
      <c r="K824" s="410"/>
      <c r="L824" s="410"/>
      <c r="AH824" s="402"/>
      <c r="AL824" s="402"/>
      <c r="AM824" s="403"/>
      <c r="AR824" s="412"/>
      <c r="AS824" s="176"/>
    </row>
    <row r="825" spans="11:45">
      <c r="K825" s="410"/>
      <c r="L825" s="410"/>
      <c r="AH825" s="402"/>
      <c r="AL825" s="402"/>
      <c r="AM825" s="403"/>
      <c r="AR825" s="412"/>
      <c r="AS825" s="176"/>
    </row>
    <row r="826" spans="11:45">
      <c r="K826" s="410"/>
      <c r="L826" s="410"/>
      <c r="AH826" s="402"/>
      <c r="AL826" s="402"/>
      <c r="AM826" s="403"/>
      <c r="AR826" s="412"/>
      <c r="AS826" s="176"/>
    </row>
    <row r="827" spans="11:45">
      <c r="K827" s="410"/>
      <c r="L827" s="410"/>
      <c r="AH827" s="402"/>
      <c r="AL827" s="402"/>
      <c r="AM827" s="403"/>
      <c r="AR827" s="412"/>
      <c r="AS827" s="176"/>
    </row>
    <row r="828" spans="11:45">
      <c r="K828" s="410"/>
      <c r="L828" s="410"/>
      <c r="AH828" s="402"/>
      <c r="AL828" s="402"/>
      <c r="AM828" s="403"/>
      <c r="AR828" s="412"/>
      <c r="AS828" s="176"/>
    </row>
    <row r="829" spans="11:45">
      <c r="K829" s="410"/>
      <c r="L829" s="410"/>
      <c r="AH829" s="402"/>
      <c r="AL829" s="402"/>
      <c r="AM829" s="403"/>
      <c r="AR829" s="412"/>
      <c r="AS829" s="176"/>
    </row>
    <row r="830" spans="11:45">
      <c r="K830" s="410"/>
      <c r="L830" s="410"/>
      <c r="AH830" s="402"/>
      <c r="AL830" s="402"/>
      <c r="AM830" s="403"/>
      <c r="AR830" s="412"/>
      <c r="AS830" s="176"/>
    </row>
    <row r="831" spans="11:45">
      <c r="K831" s="410"/>
      <c r="L831" s="410"/>
      <c r="AH831" s="402"/>
      <c r="AL831" s="402"/>
      <c r="AM831" s="403"/>
      <c r="AR831" s="412"/>
      <c r="AS831" s="176"/>
    </row>
    <row r="832" spans="11:45">
      <c r="K832" s="410"/>
      <c r="L832" s="410"/>
      <c r="AH832" s="402"/>
      <c r="AL832" s="402"/>
      <c r="AM832" s="403"/>
      <c r="AR832" s="412"/>
      <c r="AS832" s="176"/>
    </row>
    <row r="833" spans="11:45">
      <c r="K833" s="410"/>
      <c r="L833" s="410"/>
      <c r="AH833" s="402"/>
      <c r="AL833" s="402"/>
      <c r="AM833" s="403"/>
      <c r="AR833" s="412"/>
      <c r="AS833" s="176"/>
    </row>
    <row r="834" spans="11:45">
      <c r="K834" s="410"/>
      <c r="L834" s="410"/>
      <c r="AH834" s="402"/>
      <c r="AL834" s="402"/>
      <c r="AM834" s="403"/>
      <c r="AR834" s="412"/>
      <c r="AS834" s="176"/>
    </row>
    <row r="835" spans="11:45">
      <c r="K835" s="410"/>
      <c r="L835" s="410"/>
      <c r="AH835" s="402"/>
      <c r="AL835" s="402"/>
      <c r="AM835" s="403"/>
      <c r="AR835" s="412"/>
      <c r="AS835" s="176"/>
    </row>
    <row r="836" spans="11:45">
      <c r="K836" s="410"/>
      <c r="L836" s="410"/>
      <c r="AH836" s="402"/>
      <c r="AL836" s="402"/>
      <c r="AM836" s="403"/>
      <c r="AR836" s="412"/>
      <c r="AS836" s="176"/>
    </row>
    <row r="837" spans="11:45">
      <c r="K837" s="410"/>
      <c r="L837" s="410"/>
      <c r="AH837" s="402"/>
      <c r="AL837" s="402"/>
      <c r="AM837" s="403"/>
      <c r="AR837" s="412"/>
      <c r="AS837" s="176"/>
    </row>
    <row r="838" spans="11:45">
      <c r="K838" s="410"/>
      <c r="L838" s="410"/>
      <c r="AH838" s="402"/>
      <c r="AL838" s="402"/>
      <c r="AM838" s="403"/>
      <c r="AR838" s="412"/>
      <c r="AS838" s="176"/>
    </row>
    <row r="839" spans="11:45">
      <c r="K839" s="410"/>
      <c r="L839" s="410"/>
      <c r="AH839" s="402"/>
      <c r="AL839" s="402"/>
      <c r="AM839" s="403"/>
      <c r="AR839" s="412"/>
      <c r="AS839" s="176"/>
    </row>
    <row r="840" spans="11:45">
      <c r="K840" s="410"/>
      <c r="L840" s="410"/>
      <c r="AH840" s="402"/>
      <c r="AL840" s="402"/>
      <c r="AM840" s="403"/>
      <c r="AR840" s="412"/>
      <c r="AS840" s="176"/>
    </row>
    <row r="841" spans="11:45">
      <c r="K841" s="410"/>
      <c r="L841" s="410"/>
      <c r="AH841" s="402"/>
      <c r="AL841" s="402"/>
      <c r="AM841" s="403"/>
      <c r="AR841" s="412"/>
      <c r="AS841" s="176"/>
    </row>
    <row r="842" spans="11:45">
      <c r="K842" s="410"/>
      <c r="L842" s="410"/>
      <c r="AH842" s="402"/>
      <c r="AL842" s="402"/>
      <c r="AM842" s="403"/>
      <c r="AR842" s="412"/>
      <c r="AS842" s="176"/>
    </row>
    <row r="843" spans="11:45">
      <c r="K843" s="410"/>
      <c r="L843" s="410"/>
      <c r="AH843" s="402"/>
      <c r="AL843" s="402"/>
      <c r="AM843" s="403"/>
      <c r="AR843" s="412"/>
      <c r="AS843" s="176"/>
    </row>
    <row r="844" spans="11:45">
      <c r="K844" s="410"/>
      <c r="L844" s="410"/>
      <c r="AH844" s="402"/>
      <c r="AL844" s="402"/>
      <c r="AM844" s="403"/>
      <c r="AR844" s="412"/>
      <c r="AS844" s="176"/>
    </row>
    <row r="845" spans="11:45">
      <c r="K845" s="410"/>
      <c r="L845" s="410"/>
      <c r="AH845" s="402"/>
      <c r="AL845" s="402"/>
      <c r="AM845" s="403"/>
      <c r="AR845" s="412"/>
      <c r="AS845" s="176"/>
    </row>
    <row r="846" spans="11:45">
      <c r="K846" s="410"/>
      <c r="L846" s="410"/>
      <c r="AH846" s="402"/>
      <c r="AL846" s="402"/>
      <c r="AM846" s="403"/>
      <c r="AR846" s="412"/>
      <c r="AS846" s="176"/>
    </row>
    <row r="847" spans="11:45">
      <c r="K847" s="410"/>
      <c r="L847" s="410"/>
      <c r="AH847" s="402"/>
      <c r="AL847" s="402"/>
      <c r="AM847" s="403"/>
      <c r="AR847" s="412"/>
      <c r="AS847" s="176"/>
    </row>
    <row r="848" spans="11:45">
      <c r="K848" s="410"/>
      <c r="L848" s="410"/>
      <c r="AH848" s="402"/>
      <c r="AL848" s="402"/>
      <c r="AM848" s="403"/>
      <c r="AR848" s="412"/>
      <c r="AS848" s="176"/>
    </row>
    <row r="849" spans="11:45">
      <c r="K849" s="410"/>
      <c r="L849" s="410"/>
      <c r="AH849" s="402"/>
      <c r="AL849" s="402"/>
      <c r="AM849" s="403"/>
      <c r="AR849" s="412"/>
      <c r="AS849" s="176"/>
    </row>
    <row r="850" spans="11:45">
      <c r="K850" s="410"/>
      <c r="L850" s="410"/>
      <c r="AH850" s="402"/>
      <c r="AL850" s="402"/>
      <c r="AM850" s="403"/>
      <c r="AR850" s="412"/>
      <c r="AS850" s="176"/>
    </row>
    <row r="851" spans="11:45">
      <c r="K851" s="410"/>
      <c r="L851" s="410"/>
      <c r="AH851" s="402"/>
      <c r="AL851" s="402"/>
      <c r="AM851" s="403"/>
      <c r="AR851" s="412"/>
      <c r="AS851" s="176"/>
    </row>
    <row r="852" spans="11:45">
      <c r="K852" s="410"/>
      <c r="L852" s="410"/>
      <c r="AH852" s="402"/>
      <c r="AL852" s="402"/>
      <c r="AM852" s="403"/>
      <c r="AR852" s="412"/>
      <c r="AS852" s="176"/>
    </row>
    <row r="853" spans="11:45">
      <c r="K853" s="410"/>
      <c r="L853" s="410"/>
      <c r="AH853" s="402"/>
      <c r="AL853" s="402"/>
      <c r="AM853" s="403"/>
      <c r="AR853" s="412"/>
      <c r="AS853" s="176"/>
    </row>
    <row r="854" spans="11:45">
      <c r="K854" s="410"/>
      <c r="L854" s="410"/>
      <c r="AH854" s="402"/>
      <c r="AL854" s="402"/>
      <c r="AM854" s="403"/>
      <c r="AR854" s="412"/>
      <c r="AS854" s="176"/>
    </row>
    <row r="855" spans="11:45">
      <c r="K855" s="410"/>
      <c r="L855" s="410"/>
      <c r="AH855" s="402"/>
      <c r="AL855" s="402"/>
      <c r="AM855" s="403"/>
      <c r="AR855" s="412"/>
      <c r="AS855" s="176"/>
    </row>
    <row r="856" spans="11:45">
      <c r="K856" s="410"/>
      <c r="L856" s="410"/>
      <c r="AH856" s="402"/>
      <c r="AL856" s="402"/>
      <c r="AM856" s="403"/>
      <c r="AR856" s="412"/>
      <c r="AS856" s="176"/>
    </row>
    <row r="857" spans="11:45">
      <c r="K857" s="410"/>
      <c r="L857" s="410"/>
      <c r="AH857" s="402"/>
      <c r="AL857" s="402"/>
      <c r="AM857" s="403"/>
      <c r="AR857" s="412"/>
      <c r="AS857" s="176"/>
    </row>
    <row r="858" spans="11:45">
      <c r="K858" s="410"/>
      <c r="L858" s="410"/>
      <c r="AH858" s="402"/>
      <c r="AL858" s="402"/>
      <c r="AM858" s="403"/>
      <c r="AR858" s="412"/>
      <c r="AS858" s="176"/>
    </row>
    <row r="859" spans="11:45">
      <c r="K859" s="410"/>
      <c r="L859" s="410"/>
      <c r="AH859" s="402"/>
      <c r="AL859" s="402"/>
      <c r="AM859" s="403"/>
      <c r="AR859" s="412"/>
      <c r="AS859" s="176"/>
    </row>
    <row r="860" spans="11:45">
      <c r="K860" s="410"/>
      <c r="L860" s="410"/>
      <c r="AH860" s="402"/>
      <c r="AL860" s="402"/>
      <c r="AM860" s="403"/>
      <c r="AR860" s="412"/>
      <c r="AS860" s="176"/>
    </row>
    <row r="861" spans="11:45">
      <c r="K861" s="410"/>
      <c r="L861" s="410"/>
      <c r="AH861" s="402"/>
      <c r="AL861" s="402"/>
      <c r="AM861" s="403"/>
      <c r="AR861" s="412"/>
      <c r="AS861" s="176"/>
    </row>
    <row r="862" spans="11:45">
      <c r="K862" s="410"/>
      <c r="L862" s="410"/>
      <c r="AH862" s="402"/>
      <c r="AL862" s="402"/>
      <c r="AM862" s="403"/>
      <c r="AR862" s="412"/>
      <c r="AS862" s="176"/>
    </row>
    <row r="863" spans="11:45">
      <c r="K863" s="410"/>
      <c r="L863" s="410"/>
      <c r="AH863" s="402"/>
      <c r="AL863" s="402"/>
      <c r="AM863" s="403"/>
      <c r="AR863" s="412"/>
      <c r="AS863" s="176"/>
    </row>
    <row r="864" spans="11:45">
      <c r="K864" s="410"/>
      <c r="L864" s="410"/>
      <c r="AH864" s="402"/>
      <c r="AL864" s="402"/>
      <c r="AM864" s="403"/>
      <c r="AR864" s="412"/>
      <c r="AS864" s="176"/>
    </row>
    <row r="865" spans="11:45">
      <c r="K865" s="410"/>
      <c r="L865" s="410"/>
      <c r="AH865" s="402"/>
      <c r="AL865" s="402"/>
      <c r="AM865" s="403"/>
      <c r="AR865" s="412"/>
      <c r="AS865" s="176"/>
    </row>
    <row r="866" spans="11:45">
      <c r="K866" s="410"/>
      <c r="L866" s="410"/>
      <c r="AH866" s="402"/>
      <c r="AL866" s="402"/>
      <c r="AM866" s="403"/>
      <c r="AR866" s="412"/>
      <c r="AS866" s="176"/>
    </row>
    <row r="867" spans="11:45">
      <c r="K867" s="410"/>
      <c r="L867" s="410"/>
      <c r="AH867" s="402"/>
      <c r="AL867" s="402"/>
      <c r="AM867" s="403"/>
      <c r="AR867" s="412"/>
      <c r="AS867" s="176"/>
    </row>
    <row r="868" spans="11:45">
      <c r="K868" s="410"/>
      <c r="L868" s="410"/>
      <c r="AH868" s="402"/>
      <c r="AL868" s="402"/>
      <c r="AM868" s="403"/>
      <c r="AR868" s="412"/>
      <c r="AS868" s="176"/>
    </row>
    <row r="869" spans="11:45">
      <c r="K869" s="410"/>
      <c r="L869" s="410"/>
      <c r="AH869" s="402"/>
      <c r="AL869" s="402"/>
      <c r="AM869" s="403"/>
      <c r="AR869" s="412"/>
      <c r="AS869" s="176"/>
    </row>
    <row r="870" spans="11:45">
      <c r="K870" s="410"/>
      <c r="L870" s="410"/>
      <c r="AH870" s="402"/>
      <c r="AL870" s="402"/>
      <c r="AM870" s="403"/>
      <c r="AR870" s="412"/>
      <c r="AS870" s="176"/>
    </row>
    <row r="871" spans="11:45">
      <c r="K871" s="410"/>
      <c r="L871" s="410"/>
      <c r="AH871" s="402"/>
      <c r="AL871" s="402"/>
      <c r="AM871" s="403"/>
      <c r="AR871" s="412"/>
      <c r="AS871" s="176"/>
    </row>
    <row r="872" spans="11:45">
      <c r="K872" s="410"/>
      <c r="L872" s="410"/>
      <c r="AH872" s="402"/>
      <c r="AL872" s="402"/>
      <c r="AM872" s="403"/>
      <c r="AR872" s="412"/>
      <c r="AS872" s="176"/>
    </row>
    <row r="873" spans="11:45">
      <c r="K873" s="410"/>
      <c r="L873" s="410"/>
      <c r="AH873" s="402"/>
      <c r="AL873" s="402"/>
      <c r="AM873" s="403"/>
      <c r="AR873" s="412"/>
      <c r="AS873" s="176"/>
    </row>
    <row r="874" spans="11:45">
      <c r="K874" s="410"/>
      <c r="L874" s="410"/>
      <c r="AH874" s="402"/>
      <c r="AL874" s="402"/>
      <c r="AM874" s="403"/>
      <c r="AR874" s="412"/>
      <c r="AS874" s="176"/>
    </row>
    <row r="875" spans="11:45">
      <c r="K875" s="410"/>
      <c r="L875" s="410"/>
      <c r="AH875" s="402"/>
      <c r="AL875" s="402"/>
      <c r="AM875" s="403"/>
      <c r="AR875" s="412"/>
      <c r="AS875" s="176"/>
    </row>
    <row r="876" spans="11:45">
      <c r="K876" s="410"/>
      <c r="L876" s="410"/>
      <c r="AH876" s="402"/>
      <c r="AL876" s="402"/>
      <c r="AM876" s="403"/>
      <c r="AR876" s="412"/>
      <c r="AS876" s="176"/>
    </row>
    <row r="877" spans="11:45">
      <c r="K877" s="410"/>
      <c r="L877" s="410"/>
      <c r="AH877" s="402"/>
      <c r="AL877" s="402"/>
      <c r="AM877" s="403"/>
      <c r="AR877" s="412"/>
      <c r="AS877" s="176"/>
    </row>
    <row r="878" spans="11:45">
      <c r="K878" s="410"/>
      <c r="L878" s="410"/>
      <c r="AH878" s="402"/>
      <c r="AL878" s="402"/>
      <c r="AM878" s="403"/>
      <c r="AR878" s="412"/>
      <c r="AS878" s="176"/>
    </row>
    <row r="879" spans="11:45">
      <c r="K879" s="410"/>
      <c r="L879" s="410"/>
      <c r="AH879" s="402"/>
      <c r="AL879" s="402"/>
      <c r="AM879" s="403"/>
      <c r="AR879" s="412"/>
      <c r="AS879" s="176"/>
    </row>
    <row r="880" spans="11:45">
      <c r="K880" s="410"/>
      <c r="L880" s="410"/>
      <c r="AH880" s="402"/>
      <c r="AL880" s="402"/>
      <c r="AM880" s="403"/>
      <c r="AR880" s="412"/>
      <c r="AS880" s="176"/>
    </row>
    <row r="881" spans="11:45">
      <c r="K881" s="410"/>
      <c r="L881" s="410"/>
      <c r="AH881" s="402"/>
      <c r="AL881" s="402"/>
      <c r="AM881" s="403"/>
      <c r="AR881" s="412"/>
      <c r="AS881" s="176"/>
    </row>
    <row r="882" spans="11:45">
      <c r="K882" s="410"/>
      <c r="L882" s="410"/>
      <c r="AH882" s="402"/>
      <c r="AL882" s="402"/>
      <c r="AM882" s="403"/>
      <c r="AR882" s="412"/>
      <c r="AS882" s="176"/>
    </row>
    <row r="883" spans="11:45">
      <c r="K883" s="410"/>
      <c r="L883" s="410"/>
      <c r="AH883" s="402"/>
      <c r="AL883" s="402"/>
      <c r="AM883" s="403"/>
      <c r="AR883" s="412"/>
      <c r="AS883" s="176"/>
    </row>
    <row r="884" spans="11:45">
      <c r="K884" s="410"/>
      <c r="L884" s="410"/>
      <c r="AH884" s="402"/>
      <c r="AL884" s="402"/>
      <c r="AM884" s="403"/>
      <c r="AR884" s="412"/>
      <c r="AS884" s="176"/>
    </row>
    <row r="885" spans="11:45">
      <c r="K885" s="410"/>
      <c r="L885" s="410"/>
      <c r="AH885" s="402"/>
      <c r="AL885" s="402"/>
      <c r="AM885" s="403"/>
      <c r="AR885" s="412"/>
      <c r="AS885" s="176"/>
    </row>
    <row r="886" spans="11:45">
      <c r="K886" s="410"/>
      <c r="L886" s="410"/>
      <c r="AH886" s="402"/>
      <c r="AL886" s="402"/>
      <c r="AM886" s="403"/>
      <c r="AR886" s="412"/>
      <c r="AS886" s="176"/>
    </row>
    <row r="887" spans="11:45">
      <c r="K887" s="410"/>
      <c r="L887" s="410"/>
      <c r="AH887" s="402"/>
      <c r="AL887" s="402"/>
      <c r="AM887" s="403"/>
      <c r="AR887" s="412"/>
      <c r="AS887" s="176"/>
    </row>
    <row r="888" spans="11:45">
      <c r="K888" s="410"/>
      <c r="L888" s="410"/>
      <c r="AH888" s="402"/>
      <c r="AL888" s="402"/>
      <c r="AM888" s="403"/>
      <c r="AR888" s="412"/>
      <c r="AS888" s="176"/>
    </row>
    <row r="889" spans="11:45">
      <c r="K889" s="410"/>
      <c r="L889" s="410"/>
      <c r="AH889" s="402"/>
      <c r="AL889" s="402"/>
      <c r="AM889" s="403"/>
      <c r="AR889" s="412"/>
      <c r="AS889" s="176"/>
    </row>
    <row r="890" spans="11:45">
      <c r="K890" s="410"/>
      <c r="L890" s="410"/>
      <c r="AH890" s="402"/>
      <c r="AL890" s="402"/>
      <c r="AM890" s="403"/>
      <c r="AR890" s="412"/>
      <c r="AS890" s="176"/>
    </row>
    <row r="891" spans="11:45">
      <c r="K891" s="410"/>
      <c r="L891" s="410"/>
      <c r="AH891" s="402"/>
      <c r="AL891" s="402"/>
      <c r="AM891" s="403"/>
      <c r="AR891" s="412"/>
      <c r="AS891" s="176"/>
    </row>
    <row r="892" spans="11:45">
      <c r="K892" s="410"/>
      <c r="L892" s="410"/>
      <c r="AH892" s="402"/>
      <c r="AL892" s="402"/>
      <c r="AM892" s="403"/>
      <c r="AR892" s="412"/>
      <c r="AS892" s="176"/>
    </row>
    <row r="893" spans="11:45">
      <c r="K893" s="410"/>
      <c r="L893" s="410"/>
      <c r="AH893" s="402"/>
      <c r="AL893" s="402"/>
      <c r="AM893" s="403"/>
      <c r="AR893" s="412"/>
      <c r="AS893" s="176"/>
    </row>
    <row r="894" spans="11:45">
      <c r="K894" s="410"/>
      <c r="L894" s="410"/>
      <c r="AH894" s="402"/>
      <c r="AL894" s="402"/>
      <c r="AM894" s="403"/>
      <c r="AR894" s="412"/>
      <c r="AS894" s="176"/>
    </row>
    <row r="895" spans="11:45">
      <c r="K895" s="410"/>
      <c r="L895" s="410"/>
      <c r="AH895" s="402"/>
      <c r="AL895" s="402"/>
      <c r="AM895" s="403"/>
      <c r="AR895" s="412"/>
      <c r="AS895" s="176"/>
    </row>
    <row r="896" spans="11:45">
      <c r="K896" s="410"/>
      <c r="L896" s="410"/>
      <c r="AH896" s="402"/>
      <c r="AL896" s="402"/>
      <c r="AM896" s="403"/>
      <c r="AR896" s="412"/>
      <c r="AS896" s="176"/>
    </row>
    <row r="897" spans="11:45">
      <c r="K897" s="410"/>
      <c r="L897" s="410"/>
      <c r="AH897" s="402"/>
      <c r="AL897" s="402"/>
      <c r="AM897" s="403"/>
      <c r="AR897" s="412"/>
      <c r="AS897" s="176"/>
    </row>
    <row r="898" spans="11:45">
      <c r="K898" s="410"/>
      <c r="L898" s="410"/>
      <c r="AH898" s="402"/>
      <c r="AL898" s="402"/>
      <c r="AM898" s="403"/>
      <c r="AR898" s="412"/>
      <c r="AS898" s="176"/>
    </row>
    <row r="899" spans="11:45">
      <c r="K899" s="410"/>
      <c r="L899" s="410"/>
      <c r="AH899" s="402"/>
      <c r="AL899" s="402"/>
      <c r="AM899" s="403"/>
      <c r="AR899" s="412"/>
      <c r="AS899" s="176"/>
    </row>
    <row r="900" spans="11:45">
      <c r="K900" s="410"/>
      <c r="L900" s="410"/>
      <c r="AH900" s="402"/>
      <c r="AL900" s="402"/>
      <c r="AM900" s="403"/>
      <c r="AR900" s="412"/>
      <c r="AS900" s="176"/>
    </row>
    <row r="901" spans="11:45">
      <c r="K901" s="410"/>
      <c r="L901" s="410"/>
      <c r="AH901" s="402"/>
      <c r="AL901" s="402"/>
      <c r="AM901" s="403"/>
      <c r="AR901" s="412"/>
      <c r="AS901" s="176"/>
    </row>
    <row r="902" spans="11:45">
      <c r="K902" s="410"/>
      <c r="L902" s="410"/>
      <c r="AH902" s="402"/>
      <c r="AL902" s="402"/>
      <c r="AM902" s="403"/>
      <c r="AR902" s="412"/>
      <c r="AS902" s="176"/>
    </row>
    <row r="903" spans="11:45">
      <c r="K903" s="410"/>
      <c r="L903" s="410"/>
      <c r="AH903" s="402"/>
      <c r="AL903" s="402"/>
      <c r="AM903" s="403"/>
      <c r="AR903" s="412"/>
      <c r="AS903" s="176"/>
    </row>
    <row r="904" spans="11:45">
      <c r="K904" s="410"/>
      <c r="L904" s="410"/>
      <c r="AH904" s="402"/>
      <c r="AL904" s="402"/>
      <c r="AM904" s="403"/>
      <c r="AR904" s="412"/>
      <c r="AS904" s="176"/>
    </row>
    <row r="905" spans="11:45">
      <c r="K905" s="410"/>
      <c r="L905" s="410"/>
      <c r="AH905" s="402"/>
      <c r="AL905" s="402"/>
      <c r="AM905" s="403"/>
      <c r="AR905" s="412"/>
      <c r="AS905" s="176"/>
    </row>
    <row r="906" spans="11:45">
      <c r="K906" s="410"/>
      <c r="L906" s="410"/>
      <c r="AH906" s="402"/>
      <c r="AL906" s="402"/>
      <c r="AM906" s="403"/>
      <c r="AR906" s="412"/>
      <c r="AS906" s="176"/>
    </row>
    <row r="907" spans="11:45">
      <c r="K907" s="410"/>
      <c r="L907" s="410"/>
      <c r="AH907" s="402"/>
      <c r="AL907" s="402"/>
      <c r="AM907" s="403"/>
      <c r="AR907" s="412"/>
      <c r="AS907" s="176"/>
    </row>
    <row r="908" spans="11:45">
      <c r="K908" s="410"/>
      <c r="L908" s="410"/>
      <c r="AH908" s="402"/>
      <c r="AL908" s="402"/>
      <c r="AM908" s="403"/>
      <c r="AR908" s="412"/>
      <c r="AS908" s="176"/>
    </row>
    <row r="909" spans="11:45">
      <c r="K909" s="410"/>
      <c r="L909" s="410"/>
      <c r="AH909" s="402"/>
      <c r="AL909" s="402"/>
      <c r="AM909" s="403"/>
      <c r="AR909" s="412"/>
      <c r="AS909" s="176"/>
    </row>
    <row r="910" spans="11:45">
      <c r="K910" s="410"/>
      <c r="L910" s="410"/>
      <c r="AH910" s="402"/>
      <c r="AL910" s="402"/>
      <c r="AM910" s="403"/>
      <c r="AR910" s="412"/>
      <c r="AS910" s="176"/>
    </row>
    <row r="911" spans="11:45">
      <c r="K911" s="410"/>
      <c r="L911" s="410"/>
      <c r="AH911" s="402"/>
      <c r="AL911" s="402"/>
      <c r="AM911" s="403"/>
      <c r="AR911" s="412"/>
      <c r="AS911" s="176"/>
    </row>
    <row r="912" spans="11:45">
      <c r="K912" s="410"/>
      <c r="L912" s="410"/>
      <c r="AH912" s="402"/>
      <c r="AL912" s="402"/>
      <c r="AM912" s="403"/>
      <c r="AR912" s="412"/>
      <c r="AS912" s="176"/>
    </row>
    <row r="913" spans="11:45">
      <c r="K913" s="410"/>
      <c r="L913" s="410"/>
      <c r="AH913" s="402"/>
      <c r="AL913" s="402"/>
      <c r="AM913" s="403"/>
      <c r="AR913" s="412"/>
      <c r="AS913" s="176"/>
    </row>
    <row r="914" spans="11:45">
      <c r="K914" s="410"/>
      <c r="L914" s="410"/>
      <c r="AH914" s="402"/>
      <c r="AL914" s="402"/>
      <c r="AM914" s="403"/>
      <c r="AR914" s="412"/>
      <c r="AS914" s="176"/>
    </row>
    <row r="915" spans="11:45">
      <c r="K915" s="410"/>
      <c r="L915" s="410"/>
      <c r="AH915" s="402"/>
      <c r="AL915" s="402"/>
      <c r="AM915" s="403"/>
      <c r="AR915" s="412"/>
      <c r="AS915" s="176"/>
    </row>
    <row r="916" spans="11:45">
      <c r="K916" s="410"/>
      <c r="L916" s="410"/>
      <c r="AH916" s="402"/>
      <c r="AL916" s="402"/>
      <c r="AM916" s="403"/>
      <c r="AR916" s="412"/>
      <c r="AS916" s="176"/>
    </row>
    <row r="917" spans="11:45">
      <c r="K917" s="410"/>
      <c r="L917" s="410"/>
      <c r="AH917" s="402"/>
      <c r="AL917" s="402"/>
      <c r="AM917" s="403"/>
      <c r="AR917" s="412"/>
      <c r="AS917" s="176"/>
    </row>
    <row r="918" spans="11:45">
      <c r="K918" s="410"/>
      <c r="L918" s="410"/>
      <c r="AH918" s="402"/>
      <c r="AL918" s="402"/>
      <c r="AM918" s="403"/>
      <c r="AR918" s="412"/>
      <c r="AS918" s="176"/>
    </row>
    <row r="919" spans="11:45">
      <c r="K919" s="410"/>
      <c r="L919" s="410"/>
      <c r="AH919" s="402"/>
      <c r="AL919" s="402"/>
      <c r="AM919" s="403"/>
      <c r="AR919" s="412"/>
      <c r="AS919" s="176"/>
    </row>
    <row r="920" spans="11:45">
      <c r="K920" s="410"/>
      <c r="L920" s="410"/>
      <c r="AH920" s="402"/>
      <c r="AL920" s="402"/>
      <c r="AM920" s="403"/>
      <c r="AR920" s="412"/>
      <c r="AS920" s="176"/>
    </row>
    <row r="921" spans="11:45">
      <c r="K921" s="410"/>
      <c r="L921" s="410"/>
      <c r="AH921" s="402"/>
      <c r="AL921" s="402"/>
      <c r="AM921" s="403"/>
      <c r="AR921" s="412"/>
      <c r="AS921" s="176"/>
    </row>
    <row r="922" spans="11:45">
      <c r="K922" s="410"/>
      <c r="L922" s="410"/>
      <c r="AH922" s="402"/>
      <c r="AL922" s="402"/>
      <c r="AM922" s="403"/>
      <c r="AR922" s="412"/>
      <c r="AS922" s="176"/>
    </row>
    <row r="923" spans="11:45">
      <c r="K923" s="410"/>
      <c r="L923" s="410"/>
      <c r="AH923" s="402"/>
      <c r="AL923" s="402"/>
      <c r="AM923" s="403"/>
      <c r="AR923" s="412"/>
      <c r="AS923" s="176"/>
    </row>
    <row r="924" spans="11:45">
      <c r="K924" s="410"/>
      <c r="L924" s="410"/>
      <c r="AH924" s="402"/>
      <c r="AL924" s="402"/>
      <c r="AM924" s="403"/>
      <c r="AR924" s="412"/>
      <c r="AS924" s="176"/>
    </row>
    <row r="925" spans="11:45">
      <c r="K925" s="410"/>
      <c r="L925" s="410"/>
      <c r="AH925" s="402"/>
      <c r="AL925" s="402"/>
      <c r="AM925" s="403"/>
      <c r="AR925" s="412"/>
      <c r="AS925" s="176"/>
    </row>
    <row r="926" spans="11:45">
      <c r="K926" s="410"/>
      <c r="L926" s="410"/>
      <c r="AH926" s="402"/>
      <c r="AL926" s="402"/>
      <c r="AM926" s="403"/>
      <c r="AR926" s="412"/>
      <c r="AS926" s="176"/>
    </row>
    <row r="927" spans="11:45">
      <c r="K927" s="410"/>
      <c r="L927" s="410"/>
      <c r="AH927" s="402"/>
      <c r="AL927" s="402"/>
      <c r="AM927" s="403"/>
      <c r="AR927" s="412"/>
      <c r="AS927" s="176"/>
    </row>
    <row r="928" spans="11:45">
      <c r="K928" s="410"/>
      <c r="L928" s="410"/>
      <c r="AH928" s="402"/>
      <c r="AL928" s="402"/>
      <c r="AM928" s="403"/>
      <c r="AR928" s="412"/>
      <c r="AS928" s="176"/>
    </row>
    <row r="929" spans="11:45">
      <c r="K929" s="410"/>
      <c r="L929" s="410"/>
      <c r="AH929" s="402"/>
      <c r="AL929" s="402"/>
      <c r="AM929" s="403"/>
      <c r="AR929" s="412"/>
      <c r="AS929" s="176"/>
    </row>
    <row r="930" spans="11:45">
      <c r="K930" s="410"/>
      <c r="L930" s="410"/>
      <c r="AH930" s="402"/>
      <c r="AL930" s="402"/>
      <c r="AM930" s="403"/>
      <c r="AR930" s="412"/>
      <c r="AS930" s="176"/>
    </row>
    <row r="931" spans="11:45">
      <c r="K931" s="410"/>
      <c r="L931" s="410"/>
      <c r="AH931" s="402"/>
      <c r="AL931" s="402"/>
      <c r="AM931" s="403"/>
      <c r="AR931" s="412"/>
      <c r="AS931" s="176"/>
    </row>
    <row r="932" spans="11:45">
      <c r="K932" s="410"/>
      <c r="L932" s="410"/>
      <c r="AH932" s="402"/>
      <c r="AL932" s="402"/>
      <c r="AM932" s="403"/>
      <c r="AR932" s="412"/>
      <c r="AS932" s="176"/>
    </row>
    <row r="933" spans="11:45">
      <c r="K933" s="410"/>
      <c r="L933" s="410"/>
      <c r="AH933" s="402"/>
      <c r="AL933" s="402"/>
      <c r="AM933" s="403"/>
      <c r="AR933" s="412"/>
      <c r="AS933" s="176"/>
    </row>
    <row r="934" spans="11:45">
      <c r="K934" s="410"/>
      <c r="L934" s="410"/>
      <c r="AH934" s="402"/>
      <c r="AL934" s="402"/>
      <c r="AM934" s="403"/>
      <c r="AR934" s="412"/>
      <c r="AS934" s="176"/>
    </row>
    <row r="935" spans="11:45">
      <c r="K935" s="410"/>
      <c r="L935" s="410"/>
      <c r="AH935" s="402"/>
      <c r="AL935" s="402"/>
      <c r="AM935" s="403"/>
      <c r="AR935" s="412"/>
      <c r="AS935" s="176"/>
    </row>
    <row r="936" spans="11:45">
      <c r="K936" s="410"/>
      <c r="L936" s="410"/>
      <c r="AH936" s="402"/>
      <c r="AL936" s="402"/>
      <c r="AM936" s="403"/>
      <c r="AR936" s="412"/>
      <c r="AS936" s="176"/>
    </row>
    <row r="937" spans="11:45">
      <c r="K937" s="410"/>
      <c r="L937" s="410"/>
      <c r="AH937" s="402"/>
      <c r="AL937" s="402"/>
      <c r="AM937" s="403"/>
      <c r="AR937" s="412"/>
      <c r="AS937" s="176"/>
    </row>
    <row r="938" spans="11:45">
      <c r="K938" s="410"/>
      <c r="L938" s="410"/>
      <c r="AH938" s="402"/>
      <c r="AL938" s="402"/>
      <c r="AM938" s="403"/>
      <c r="AR938" s="412"/>
      <c r="AS938" s="176"/>
    </row>
    <row r="939" spans="11:45">
      <c r="K939" s="410"/>
      <c r="L939" s="410"/>
      <c r="AH939" s="402"/>
      <c r="AL939" s="402"/>
      <c r="AM939" s="403"/>
      <c r="AR939" s="412"/>
      <c r="AS939" s="176"/>
    </row>
    <row r="940" spans="11:45">
      <c r="K940" s="410"/>
      <c r="L940" s="410"/>
      <c r="AH940" s="402"/>
      <c r="AL940" s="402"/>
      <c r="AM940" s="403"/>
      <c r="AR940" s="412"/>
      <c r="AS940" s="176"/>
    </row>
    <row r="941" spans="11:45">
      <c r="K941" s="410"/>
      <c r="L941" s="410"/>
      <c r="AH941" s="402"/>
      <c r="AL941" s="402"/>
      <c r="AM941" s="403"/>
      <c r="AR941" s="412"/>
      <c r="AS941" s="176"/>
    </row>
    <row r="942" spans="11:45">
      <c r="K942" s="410"/>
      <c r="L942" s="410"/>
      <c r="AH942" s="402"/>
      <c r="AL942" s="402"/>
      <c r="AM942" s="403"/>
      <c r="AR942" s="412"/>
      <c r="AS942" s="176"/>
    </row>
    <row r="943" spans="11:45">
      <c r="K943" s="410"/>
      <c r="L943" s="410"/>
      <c r="AH943" s="402"/>
      <c r="AL943" s="402"/>
      <c r="AM943" s="403"/>
      <c r="AR943" s="412"/>
      <c r="AS943" s="176"/>
    </row>
    <row r="944" spans="11:45">
      <c r="K944" s="410"/>
      <c r="L944" s="410"/>
      <c r="AH944" s="402"/>
      <c r="AL944" s="402"/>
      <c r="AM944" s="403"/>
      <c r="AR944" s="412"/>
      <c r="AS944" s="176"/>
    </row>
    <row r="945" spans="11:45">
      <c r="K945" s="410"/>
      <c r="L945" s="410"/>
      <c r="AH945" s="402"/>
      <c r="AL945" s="402"/>
      <c r="AM945" s="403"/>
      <c r="AR945" s="412"/>
      <c r="AS945" s="176"/>
    </row>
    <row r="946" spans="11:45">
      <c r="K946" s="410"/>
      <c r="L946" s="410"/>
      <c r="AH946" s="402"/>
      <c r="AL946" s="402"/>
      <c r="AM946" s="403"/>
      <c r="AR946" s="412"/>
      <c r="AS946" s="176"/>
    </row>
    <row r="947" spans="11:45">
      <c r="K947" s="410"/>
      <c r="L947" s="410"/>
      <c r="AH947" s="402"/>
      <c r="AL947" s="402"/>
      <c r="AM947" s="403"/>
      <c r="AR947" s="412"/>
      <c r="AS947" s="176"/>
    </row>
    <row r="948" spans="11:45">
      <c r="K948" s="410"/>
      <c r="L948" s="410"/>
      <c r="AH948" s="402"/>
      <c r="AL948" s="402"/>
      <c r="AM948" s="403"/>
      <c r="AR948" s="412"/>
      <c r="AS948" s="176"/>
    </row>
    <row r="949" spans="11:45">
      <c r="K949" s="410"/>
      <c r="L949" s="410"/>
      <c r="AH949" s="402"/>
      <c r="AL949" s="402"/>
      <c r="AM949" s="403"/>
      <c r="AR949" s="412"/>
      <c r="AS949" s="176"/>
    </row>
    <row r="950" spans="11:45">
      <c r="K950" s="410"/>
      <c r="L950" s="410"/>
      <c r="AH950" s="402"/>
      <c r="AL950" s="402"/>
      <c r="AM950" s="403"/>
      <c r="AR950" s="412"/>
      <c r="AS950" s="176"/>
    </row>
    <row r="951" spans="11:45">
      <c r="K951" s="410"/>
      <c r="L951" s="410"/>
      <c r="AH951" s="402"/>
      <c r="AL951" s="402"/>
      <c r="AM951" s="403"/>
      <c r="AR951" s="412"/>
      <c r="AS951" s="176"/>
    </row>
    <row r="952" spans="11:45">
      <c r="K952" s="410"/>
      <c r="L952" s="410"/>
      <c r="AH952" s="402"/>
      <c r="AL952" s="402"/>
      <c r="AM952" s="403"/>
      <c r="AR952" s="412"/>
      <c r="AS952" s="176"/>
    </row>
    <row r="953" spans="11:45">
      <c r="K953" s="410"/>
      <c r="L953" s="410"/>
      <c r="AH953" s="402"/>
      <c r="AL953" s="402"/>
      <c r="AM953" s="403"/>
      <c r="AR953" s="412"/>
      <c r="AS953" s="176"/>
    </row>
    <row r="954" spans="11:45">
      <c r="K954" s="410"/>
      <c r="L954" s="410"/>
      <c r="AH954" s="402"/>
      <c r="AL954" s="402"/>
      <c r="AM954" s="403"/>
      <c r="AR954" s="412"/>
      <c r="AS954" s="176"/>
    </row>
    <row r="955" spans="11:45">
      <c r="K955" s="410"/>
      <c r="L955" s="410"/>
      <c r="AH955" s="402"/>
      <c r="AL955" s="402"/>
      <c r="AM955" s="403"/>
      <c r="AR955" s="412"/>
      <c r="AS955" s="176"/>
    </row>
    <row r="956" spans="11:45">
      <c r="K956" s="410"/>
      <c r="L956" s="410"/>
      <c r="AH956" s="402"/>
      <c r="AL956" s="402"/>
      <c r="AM956" s="403"/>
      <c r="AR956" s="412"/>
      <c r="AS956" s="176"/>
    </row>
    <row r="957" spans="11:45">
      <c r="K957" s="410"/>
      <c r="L957" s="410"/>
      <c r="AH957" s="402"/>
      <c r="AL957" s="402"/>
      <c r="AM957" s="403"/>
      <c r="AR957" s="412"/>
      <c r="AS957" s="176"/>
    </row>
    <row r="958" spans="11:45">
      <c r="K958" s="410"/>
      <c r="L958" s="410"/>
      <c r="AH958" s="402"/>
      <c r="AL958" s="402"/>
      <c r="AM958" s="403"/>
      <c r="AR958" s="412"/>
      <c r="AS958" s="176"/>
    </row>
    <row r="959" spans="11:45">
      <c r="K959" s="410"/>
      <c r="L959" s="410"/>
      <c r="AH959" s="402"/>
      <c r="AL959" s="402"/>
      <c r="AM959" s="403"/>
      <c r="AR959" s="412"/>
      <c r="AS959" s="176"/>
    </row>
    <row r="960" spans="11:45">
      <c r="K960" s="410"/>
      <c r="L960" s="410"/>
      <c r="AH960" s="402"/>
      <c r="AL960" s="402"/>
      <c r="AM960" s="403"/>
      <c r="AR960" s="412"/>
      <c r="AS960" s="176"/>
    </row>
    <row r="961" spans="11:45">
      <c r="K961" s="410"/>
      <c r="L961" s="410"/>
      <c r="AH961" s="402"/>
      <c r="AL961" s="402"/>
      <c r="AM961" s="403"/>
      <c r="AR961" s="412"/>
      <c r="AS961" s="176"/>
    </row>
    <row r="962" spans="11:45">
      <c r="K962" s="410"/>
      <c r="L962" s="410"/>
      <c r="AH962" s="402"/>
      <c r="AL962" s="402"/>
      <c r="AM962" s="403"/>
      <c r="AR962" s="412"/>
      <c r="AS962" s="176"/>
    </row>
    <row r="963" spans="11:45">
      <c r="K963" s="410"/>
      <c r="L963" s="410"/>
      <c r="AH963" s="402"/>
      <c r="AL963" s="402"/>
      <c r="AM963" s="403"/>
      <c r="AR963" s="412"/>
      <c r="AS963" s="176"/>
    </row>
    <row r="964" spans="11:45">
      <c r="K964" s="410"/>
      <c r="L964" s="410"/>
      <c r="AH964" s="402"/>
      <c r="AL964" s="402"/>
      <c r="AM964" s="403"/>
      <c r="AR964" s="412"/>
      <c r="AS964" s="176"/>
    </row>
    <row r="965" spans="11:45">
      <c r="K965" s="410"/>
      <c r="L965" s="410"/>
      <c r="AH965" s="402"/>
      <c r="AL965" s="402"/>
      <c r="AM965" s="403"/>
      <c r="AR965" s="412"/>
      <c r="AS965" s="176"/>
    </row>
    <row r="966" spans="11:45">
      <c r="K966" s="410"/>
      <c r="L966" s="410"/>
      <c r="AH966" s="402"/>
      <c r="AL966" s="402"/>
      <c r="AM966" s="403"/>
      <c r="AR966" s="412"/>
      <c r="AS966" s="176"/>
    </row>
    <row r="967" spans="11:45">
      <c r="K967" s="410"/>
      <c r="L967" s="410"/>
      <c r="AH967" s="402"/>
      <c r="AL967" s="402"/>
      <c r="AM967" s="403"/>
      <c r="AR967" s="412"/>
      <c r="AS967" s="176"/>
    </row>
    <row r="968" spans="11:45">
      <c r="K968" s="410"/>
      <c r="L968" s="410"/>
      <c r="AH968" s="402"/>
      <c r="AL968" s="402"/>
      <c r="AM968" s="403"/>
      <c r="AR968" s="412"/>
      <c r="AS968" s="176"/>
    </row>
    <row r="969" spans="11:45">
      <c r="K969" s="410"/>
      <c r="L969" s="410"/>
      <c r="AH969" s="402"/>
      <c r="AL969" s="402"/>
      <c r="AM969" s="403"/>
      <c r="AR969" s="412"/>
      <c r="AS969" s="176"/>
    </row>
    <row r="970" spans="11:45">
      <c r="K970" s="410"/>
      <c r="L970" s="410"/>
      <c r="AH970" s="402"/>
      <c r="AL970" s="402"/>
      <c r="AM970" s="403"/>
      <c r="AR970" s="412"/>
      <c r="AS970" s="176"/>
    </row>
    <row r="971" spans="11:45">
      <c r="K971" s="410"/>
      <c r="L971" s="410"/>
      <c r="AH971" s="402"/>
      <c r="AL971" s="402"/>
      <c r="AM971" s="403"/>
      <c r="AR971" s="412"/>
      <c r="AS971" s="176"/>
    </row>
    <row r="972" spans="11:45">
      <c r="K972" s="410"/>
      <c r="L972" s="410"/>
      <c r="AH972" s="402"/>
      <c r="AL972" s="402"/>
      <c r="AM972" s="403"/>
      <c r="AR972" s="412"/>
      <c r="AS972" s="176"/>
    </row>
    <row r="973" spans="11:45">
      <c r="K973" s="410"/>
      <c r="L973" s="410"/>
      <c r="AH973" s="402"/>
      <c r="AL973" s="402"/>
      <c r="AM973" s="403"/>
      <c r="AR973" s="412"/>
      <c r="AS973" s="176"/>
    </row>
    <row r="974" spans="11:45">
      <c r="K974" s="410"/>
      <c r="L974" s="410"/>
      <c r="AH974" s="402"/>
      <c r="AL974" s="402"/>
      <c r="AM974" s="403"/>
      <c r="AR974" s="412"/>
      <c r="AS974" s="176"/>
    </row>
    <row r="975" spans="11:45">
      <c r="K975" s="410"/>
      <c r="L975" s="410"/>
      <c r="AH975" s="402"/>
      <c r="AL975" s="402"/>
      <c r="AM975" s="403"/>
      <c r="AR975" s="412"/>
      <c r="AS975" s="176"/>
    </row>
    <row r="976" spans="11:45">
      <c r="K976" s="410"/>
      <c r="L976" s="410"/>
      <c r="AH976" s="402"/>
      <c r="AL976" s="402"/>
      <c r="AM976" s="403"/>
      <c r="AR976" s="412"/>
      <c r="AS976" s="176"/>
    </row>
    <row r="977" spans="11:45">
      <c r="K977" s="410"/>
      <c r="L977" s="410"/>
      <c r="AH977" s="402"/>
      <c r="AL977" s="402"/>
      <c r="AM977" s="403"/>
      <c r="AR977" s="412"/>
      <c r="AS977" s="176"/>
    </row>
    <row r="978" spans="11:45">
      <c r="K978" s="410"/>
      <c r="L978" s="410"/>
      <c r="AH978" s="402"/>
      <c r="AL978" s="402"/>
      <c r="AM978" s="403"/>
      <c r="AR978" s="412"/>
      <c r="AS978" s="176"/>
    </row>
    <row r="979" spans="11:45">
      <c r="K979" s="410"/>
      <c r="L979" s="410"/>
      <c r="AH979" s="402"/>
      <c r="AL979" s="402"/>
      <c r="AM979" s="403"/>
      <c r="AR979" s="412"/>
      <c r="AS979" s="176"/>
    </row>
    <row r="980" spans="11:45">
      <c r="K980" s="410"/>
      <c r="L980" s="410"/>
      <c r="AH980" s="402"/>
      <c r="AL980" s="402"/>
      <c r="AM980" s="403"/>
      <c r="AR980" s="412"/>
      <c r="AS980" s="176"/>
    </row>
    <row r="981" spans="11:45">
      <c r="K981" s="410"/>
      <c r="L981" s="410"/>
      <c r="AH981" s="402"/>
      <c r="AL981" s="402"/>
      <c r="AM981" s="403"/>
      <c r="AR981" s="412"/>
      <c r="AS981" s="176"/>
    </row>
    <row r="982" spans="11:45">
      <c r="K982" s="410"/>
      <c r="L982" s="410"/>
      <c r="AH982" s="402"/>
      <c r="AL982" s="402"/>
      <c r="AM982" s="403"/>
      <c r="AR982" s="412"/>
      <c r="AS982" s="176"/>
    </row>
    <row r="983" spans="11:45">
      <c r="K983" s="410"/>
      <c r="L983" s="410"/>
      <c r="AH983" s="402"/>
      <c r="AL983" s="402"/>
      <c r="AM983" s="403"/>
      <c r="AR983" s="412"/>
      <c r="AS983" s="176"/>
    </row>
    <row r="984" spans="11:45">
      <c r="K984" s="410"/>
      <c r="L984" s="410"/>
      <c r="AH984" s="402"/>
      <c r="AL984" s="402"/>
      <c r="AM984" s="403"/>
      <c r="AR984" s="412"/>
      <c r="AS984" s="176"/>
    </row>
    <row r="985" spans="11:45">
      <c r="K985" s="410"/>
      <c r="L985" s="410"/>
      <c r="AH985" s="402"/>
      <c r="AL985" s="402"/>
      <c r="AM985" s="403"/>
      <c r="AR985" s="412"/>
      <c r="AS985" s="176"/>
    </row>
    <row r="986" spans="11:45">
      <c r="K986" s="410"/>
      <c r="L986" s="410"/>
      <c r="AH986" s="402"/>
      <c r="AL986" s="402"/>
      <c r="AM986" s="403"/>
      <c r="AR986" s="412"/>
      <c r="AS986" s="176"/>
    </row>
    <row r="987" spans="11:45">
      <c r="K987" s="410"/>
      <c r="L987" s="410"/>
      <c r="AH987" s="402"/>
      <c r="AL987" s="402"/>
      <c r="AM987" s="403"/>
      <c r="AR987" s="412"/>
      <c r="AS987" s="176"/>
    </row>
    <row r="988" spans="11:45">
      <c r="K988" s="410"/>
      <c r="L988" s="410"/>
      <c r="AH988" s="402"/>
      <c r="AL988" s="402"/>
      <c r="AM988" s="403"/>
      <c r="AR988" s="412"/>
      <c r="AS988" s="176"/>
    </row>
    <row r="989" spans="11:45">
      <c r="K989" s="410"/>
      <c r="L989" s="410"/>
      <c r="AH989" s="402"/>
      <c r="AL989" s="402"/>
      <c r="AM989" s="403"/>
      <c r="AR989" s="412"/>
      <c r="AS989" s="176"/>
    </row>
    <row r="990" spans="11:45">
      <c r="K990" s="410"/>
      <c r="L990" s="410"/>
      <c r="AH990" s="402"/>
      <c r="AL990" s="402"/>
      <c r="AM990" s="403"/>
      <c r="AR990" s="412"/>
      <c r="AS990" s="176"/>
    </row>
    <row r="991" spans="11:45">
      <c r="K991" s="410"/>
      <c r="L991" s="410"/>
      <c r="AH991" s="402"/>
      <c r="AL991" s="402"/>
      <c r="AM991" s="403"/>
      <c r="AR991" s="412"/>
      <c r="AS991" s="176"/>
    </row>
    <row r="992" spans="11:45">
      <c r="K992" s="410"/>
      <c r="L992" s="410"/>
      <c r="AH992" s="402"/>
      <c r="AL992" s="402"/>
      <c r="AM992" s="403"/>
      <c r="AR992" s="412"/>
      <c r="AS992" s="176"/>
    </row>
    <row r="993" spans="11:45">
      <c r="K993" s="410"/>
      <c r="L993" s="410"/>
      <c r="AH993" s="402"/>
      <c r="AL993" s="402"/>
      <c r="AM993" s="403"/>
      <c r="AR993" s="412"/>
      <c r="AS993" s="176"/>
    </row>
    <row r="994" spans="11:45">
      <c r="K994" s="410"/>
      <c r="L994" s="410"/>
      <c r="AH994" s="402"/>
      <c r="AL994" s="402"/>
      <c r="AM994" s="403"/>
      <c r="AR994" s="412"/>
      <c r="AS994" s="176"/>
    </row>
    <row r="995" spans="11:45">
      <c r="K995" s="410"/>
      <c r="L995" s="410"/>
      <c r="AH995" s="402"/>
      <c r="AL995" s="402"/>
      <c r="AM995" s="403"/>
      <c r="AR995" s="412"/>
      <c r="AS995" s="176"/>
    </row>
    <row r="996" spans="11:45">
      <c r="K996" s="410"/>
      <c r="L996" s="410"/>
      <c r="AH996" s="402"/>
      <c r="AL996" s="402"/>
      <c r="AM996" s="403"/>
      <c r="AR996" s="412"/>
      <c r="AS996" s="176"/>
    </row>
    <row r="997" spans="11:45">
      <c r="K997" s="410"/>
      <c r="L997" s="410"/>
      <c r="AH997" s="402"/>
      <c r="AL997" s="402"/>
      <c r="AM997" s="403"/>
      <c r="AR997" s="412"/>
      <c r="AS997" s="176"/>
    </row>
    <row r="998" spans="11:45">
      <c r="K998" s="410"/>
      <c r="L998" s="410"/>
      <c r="AH998" s="402"/>
      <c r="AL998" s="402"/>
      <c r="AM998" s="403"/>
      <c r="AR998" s="412"/>
      <c r="AS998" s="176"/>
    </row>
    <row r="999" spans="11:45">
      <c r="K999" s="410"/>
      <c r="L999" s="410"/>
      <c r="AH999" s="402"/>
      <c r="AL999" s="402"/>
      <c r="AM999" s="403"/>
      <c r="AR999" s="412"/>
      <c r="AS999" s="176"/>
    </row>
    <row r="1000" spans="11:45">
      <c r="K1000" s="410"/>
      <c r="L1000" s="410"/>
      <c r="AH1000" s="402"/>
      <c r="AL1000" s="402"/>
      <c r="AM1000" s="403"/>
      <c r="AR1000" s="412"/>
      <c r="AS1000" s="176"/>
    </row>
    <row r="1001" spans="11:45">
      <c r="K1001" s="410"/>
      <c r="L1001" s="410"/>
      <c r="AH1001" s="402"/>
      <c r="AL1001" s="402"/>
      <c r="AM1001" s="403"/>
      <c r="AR1001" s="412"/>
      <c r="AS1001" s="176"/>
    </row>
    <row r="1002" spans="11:45">
      <c r="K1002" s="410"/>
      <c r="L1002" s="410"/>
      <c r="AH1002" s="402"/>
      <c r="AL1002" s="402"/>
      <c r="AM1002" s="403"/>
      <c r="AR1002" s="412"/>
      <c r="AS1002" s="176"/>
    </row>
    <row r="1003" spans="11:45">
      <c r="K1003" s="410"/>
      <c r="L1003" s="410"/>
      <c r="AH1003" s="402"/>
      <c r="AL1003" s="402"/>
      <c r="AM1003" s="403"/>
      <c r="AR1003" s="412"/>
      <c r="AS1003" s="176"/>
    </row>
    <row r="1004" spans="11:45">
      <c r="K1004" s="410"/>
      <c r="L1004" s="410"/>
      <c r="AH1004" s="402"/>
      <c r="AL1004" s="402"/>
      <c r="AM1004" s="403"/>
      <c r="AR1004" s="412"/>
      <c r="AS1004" s="176"/>
    </row>
    <row r="1005" spans="11:45">
      <c r="K1005" s="410"/>
      <c r="L1005" s="410"/>
      <c r="AH1005" s="402"/>
      <c r="AL1005" s="402"/>
      <c r="AM1005" s="403"/>
      <c r="AR1005" s="412"/>
      <c r="AS1005" s="176"/>
    </row>
    <row r="1006" spans="11:45">
      <c r="K1006" s="410"/>
      <c r="L1006" s="410"/>
      <c r="AH1006" s="402"/>
      <c r="AL1006" s="402"/>
      <c r="AM1006" s="403"/>
      <c r="AR1006" s="412"/>
      <c r="AS1006" s="176"/>
    </row>
    <row r="1007" spans="11:45">
      <c r="K1007" s="410"/>
      <c r="L1007" s="410"/>
      <c r="AH1007" s="402"/>
      <c r="AL1007" s="402"/>
      <c r="AM1007" s="403"/>
      <c r="AR1007" s="412"/>
      <c r="AS1007" s="176"/>
    </row>
    <row r="1008" spans="11:45">
      <c r="K1008" s="410"/>
      <c r="L1008" s="410"/>
      <c r="AH1008" s="402"/>
      <c r="AL1008" s="402"/>
      <c r="AM1008" s="403"/>
      <c r="AR1008" s="412"/>
      <c r="AS1008" s="176"/>
    </row>
    <row r="1009" spans="11:45">
      <c r="K1009" s="410"/>
      <c r="L1009" s="410"/>
      <c r="AH1009" s="402"/>
      <c r="AL1009" s="402"/>
      <c r="AM1009" s="403"/>
      <c r="AR1009" s="412"/>
      <c r="AS1009" s="176"/>
    </row>
    <row r="1010" spans="11:45">
      <c r="K1010" s="410"/>
      <c r="L1010" s="410"/>
      <c r="AH1010" s="402"/>
      <c r="AL1010" s="402"/>
      <c r="AM1010" s="403"/>
      <c r="AR1010" s="412"/>
      <c r="AS1010" s="176"/>
    </row>
    <row r="1011" spans="11:45">
      <c r="K1011" s="410"/>
      <c r="L1011" s="410"/>
      <c r="AH1011" s="402"/>
      <c r="AL1011" s="402"/>
      <c r="AM1011" s="403"/>
      <c r="AR1011" s="412"/>
      <c r="AS1011" s="176"/>
    </row>
    <row r="1012" spans="11:45">
      <c r="K1012" s="410"/>
      <c r="L1012" s="410"/>
      <c r="AH1012" s="402"/>
      <c r="AL1012" s="402"/>
      <c r="AM1012" s="403"/>
      <c r="AR1012" s="412"/>
      <c r="AS1012" s="176"/>
    </row>
    <row r="1013" spans="11:45">
      <c r="K1013" s="410"/>
      <c r="L1013" s="410"/>
      <c r="AH1013" s="402"/>
      <c r="AL1013" s="402"/>
      <c r="AM1013" s="403"/>
      <c r="AR1013" s="412"/>
      <c r="AS1013" s="176"/>
    </row>
    <row r="1014" spans="11:45">
      <c r="K1014" s="410"/>
      <c r="L1014" s="410"/>
      <c r="AH1014" s="402"/>
      <c r="AL1014" s="402"/>
      <c r="AM1014" s="403"/>
      <c r="AR1014" s="412"/>
      <c r="AS1014" s="176"/>
    </row>
    <row r="1015" spans="11:45">
      <c r="K1015" s="410"/>
      <c r="L1015" s="410"/>
      <c r="AH1015" s="402"/>
      <c r="AL1015" s="402"/>
      <c r="AM1015" s="403"/>
      <c r="AR1015" s="412"/>
      <c r="AS1015" s="176"/>
    </row>
    <row r="1016" spans="11:45">
      <c r="K1016" s="410"/>
      <c r="L1016" s="410"/>
      <c r="AH1016" s="402"/>
      <c r="AL1016" s="402"/>
      <c r="AM1016" s="403"/>
      <c r="AR1016" s="412"/>
      <c r="AS1016" s="176"/>
    </row>
    <row r="1017" spans="11:45">
      <c r="K1017" s="410"/>
      <c r="L1017" s="410"/>
      <c r="AH1017" s="402"/>
      <c r="AL1017" s="402"/>
      <c r="AM1017" s="403"/>
      <c r="AR1017" s="412"/>
      <c r="AS1017" s="176"/>
    </row>
    <row r="1018" spans="11:45">
      <c r="K1018" s="410"/>
      <c r="L1018" s="410"/>
      <c r="AH1018" s="402"/>
      <c r="AL1018" s="402"/>
      <c r="AM1018" s="403"/>
      <c r="AR1018" s="412"/>
      <c r="AS1018" s="176"/>
    </row>
    <row r="1019" spans="11:45">
      <c r="K1019" s="410"/>
      <c r="L1019" s="410"/>
      <c r="AH1019" s="402"/>
      <c r="AL1019" s="402"/>
      <c r="AM1019" s="403"/>
      <c r="AR1019" s="412"/>
      <c r="AS1019" s="176"/>
    </row>
    <row r="1020" spans="11:45">
      <c r="K1020" s="410"/>
      <c r="L1020" s="410"/>
      <c r="AH1020" s="402"/>
      <c r="AL1020" s="402"/>
      <c r="AM1020" s="403"/>
      <c r="AR1020" s="412"/>
      <c r="AS1020" s="176"/>
    </row>
    <row r="1021" spans="11:45">
      <c r="K1021" s="410"/>
      <c r="L1021" s="410"/>
      <c r="AH1021" s="402"/>
      <c r="AL1021" s="402"/>
      <c r="AM1021" s="403"/>
      <c r="AR1021" s="412"/>
      <c r="AS1021" s="176"/>
    </row>
    <row r="1022" spans="11:45">
      <c r="K1022" s="410"/>
      <c r="L1022" s="410"/>
      <c r="AH1022" s="402"/>
      <c r="AL1022" s="402"/>
      <c r="AM1022" s="403"/>
      <c r="AR1022" s="412"/>
      <c r="AS1022" s="176"/>
    </row>
    <row r="1023" spans="11:45">
      <c r="K1023" s="410"/>
      <c r="L1023" s="410"/>
      <c r="AH1023" s="402"/>
      <c r="AL1023" s="402"/>
      <c r="AM1023" s="403"/>
      <c r="AR1023" s="412"/>
      <c r="AS1023" s="176"/>
    </row>
    <row r="1024" spans="11:45">
      <c r="K1024" s="410"/>
      <c r="L1024" s="410"/>
      <c r="AH1024" s="402"/>
      <c r="AL1024" s="402"/>
      <c r="AM1024" s="403"/>
      <c r="AR1024" s="412"/>
      <c r="AS1024" s="176"/>
    </row>
    <row r="1025" spans="11:45">
      <c r="K1025" s="410"/>
      <c r="L1025" s="410"/>
      <c r="AH1025" s="402"/>
      <c r="AL1025" s="402"/>
      <c r="AM1025" s="403"/>
      <c r="AR1025" s="412"/>
      <c r="AS1025" s="176"/>
    </row>
    <row r="1026" spans="11:45">
      <c r="K1026" s="410"/>
      <c r="L1026" s="410"/>
      <c r="AH1026" s="402"/>
      <c r="AL1026" s="402"/>
      <c r="AM1026" s="403"/>
      <c r="AR1026" s="412"/>
      <c r="AS1026" s="176"/>
    </row>
    <row r="1027" spans="11:45">
      <c r="K1027" s="410"/>
      <c r="L1027" s="410"/>
      <c r="AH1027" s="402"/>
      <c r="AL1027" s="402"/>
      <c r="AM1027" s="403"/>
      <c r="AR1027" s="412"/>
      <c r="AS1027" s="176"/>
    </row>
    <row r="1028" spans="11:45">
      <c r="K1028" s="410"/>
      <c r="L1028" s="410"/>
      <c r="AH1028" s="402"/>
      <c r="AL1028" s="402"/>
      <c r="AM1028" s="403"/>
      <c r="AR1028" s="412"/>
      <c r="AS1028" s="176"/>
    </row>
    <row r="1029" spans="11:45">
      <c r="K1029" s="410"/>
      <c r="L1029" s="410"/>
      <c r="AH1029" s="402"/>
      <c r="AL1029" s="402"/>
      <c r="AM1029" s="403"/>
      <c r="AR1029" s="412"/>
      <c r="AS1029" s="176"/>
    </row>
    <row r="1030" spans="11:45">
      <c r="K1030" s="410"/>
      <c r="L1030" s="410"/>
      <c r="AH1030" s="402"/>
      <c r="AL1030" s="402"/>
      <c r="AM1030" s="403"/>
      <c r="AR1030" s="412"/>
      <c r="AS1030" s="176"/>
    </row>
    <row r="1031" spans="11:45">
      <c r="K1031" s="410"/>
      <c r="L1031" s="410"/>
      <c r="AH1031" s="402"/>
      <c r="AL1031" s="402"/>
      <c r="AM1031" s="403"/>
      <c r="AR1031" s="412"/>
      <c r="AS1031" s="176"/>
    </row>
    <row r="1032" spans="11:45">
      <c r="K1032" s="410"/>
      <c r="L1032" s="410"/>
      <c r="AH1032" s="402"/>
      <c r="AL1032" s="402"/>
      <c r="AM1032" s="403"/>
      <c r="AR1032" s="412"/>
      <c r="AS1032" s="176"/>
    </row>
    <row r="1033" spans="11:45">
      <c r="K1033" s="410"/>
      <c r="L1033" s="410"/>
      <c r="AH1033" s="402"/>
      <c r="AL1033" s="402"/>
      <c r="AM1033" s="403"/>
      <c r="AR1033" s="412"/>
      <c r="AS1033" s="176"/>
    </row>
    <row r="1034" spans="11:45">
      <c r="K1034" s="410"/>
      <c r="L1034" s="410"/>
      <c r="AH1034" s="402"/>
      <c r="AL1034" s="402"/>
      <c r="AM1034" s="403"/>
      <c r="AR1034" s="412"/>
      <c r="AS1034" s="176"/>
    </row>
    <row r="1035" spans="11:45">
      <c r="K1035" s="410"/>
      <c r="L1035" s="410"/>
      <c r="AH1035" s="402"/>
      <c r="AL1035" s="402"/>
      <c r="AM1035" s="403"/>
      <c r="AR1035" s="412"/>
      <c r="AS1035" s="176"/>
    </row>
    <row r="1036" spans="11:45">
      <c r="K1036" s="410"/>
      <c r="L1036" s="410"/>
      <c r="AH1036" s="402"/>
      <c r="AL1036" s="402"/>
      <c r="AM1036" s="403"/>
      <c r="AR1036" s="412"/>
      <c r="AS1036" s="176"/>
    </row>
    <row r="1037" spans="11:45">
      <c r="K1037" s="410"/>
      <c r="L1037" s="410"/>
      <c r="AH1037" s="402"/>
      <c r="AL1037" s="402"/>
      <c r="AM1037" s="403"/>
      <c r="AR1037" s="412"/>
      <c r="AS1037" s="176"/>
    </row>
    <row r="1038" spans="11:45">
      <c r="K1038" s="410"/>
      <c r="L1038" s="410"/>
      <c r="AH1038" s="402"/>
      <c r="AL1038" s="402"/>
      <c r="AM1038" s="403"/>
      <c r="AR1038" s="412"/>
      <c r="AS1038" s="176"/>
    </row>
    <row r="1039" spans="11:45">
      <c r="K1039" s="410"/>
      <c r="L1039" s="410"/>
      <c r="AH1039" s="402"/>
      <c r="AL1039" s="402"/>
      <c r="AM1039" s="403"/>
      <c r="AR1039" s="412"/>
      <c r="AS1039" s="176"/>
    </row>
    <row r="1040" spans="11:45">
      <c r="K1040" s="410"/>
      <c r="L1040" s="410"/>
      <c r="AH1040" s="402"/>
      <c r="AL1040" s="402"/>
      <c r="AM1040" s="403"/>
      <c r="AR1040" s="412"/>
      <c r="AS1040" s="176"/>
    </row>
    <row r="1041" spans="11:45">
      <c r="K1041" s="410"/>
      <c r="L1041" s="410"/>
      <c r="AH1041" s="402"/>
      <c r="AL1041" s="402"/>
      <c r="AM1041" s="403"/>
      <c r="AR1041" s="412"/>
      <c r="AS1041" s="176"/>
    </row>
    <row r="1042" spans="11:45">
      <c r="K1042" s="410"/>
      <c r="L1042" s="410"/>
      <c r="AH1042" s="402"/>
      <c r="AL1042" s="402"/>
      <c r="AM1042" s="403"/>
      <c r="AR1042" s="412"/>
      <c r="AS1042" s="176"/>
    </row>
    <row r="1043" spans="11:45">
      <c r="K1043" s="410"/>
      <c r="L1043" s="410"/>
      <c r="AH1043" s="402"/>
      <c r="AL1043" s="402"/>
      <c r="AM1043" s="403"/>
      <c r="AR1043" s="412"/>
      <c r="AS1043" s="176"/>
    </row>
    <row r="1044" spans="11:45">
      <c r="K1044" s="410"/>
      <c r="L1044" s="410"/>
      <c r="AH1044" s="402"/>
      <c r="AL1044" s="402"/>
      <c r="AM1044" s="403"/>
      <c r="AR1044" s="412"/>
      <c r="AS1044" s="176"/>
    </row>
    <row r="1045" spans="11:45">
      <c r="K1045" s="410"/>
      <c r="L1045" s="410"/>
      <c r="AH1045" s="402"/>
      <c r="AL1045" s="402"/>
      <c r="AM1045" s="403"/>
      <c r="AR1045" s="412"/>
      <c r="AS1045" s="176"/>
    </row>
    <row r="1046" spans="11:45">
      <c r="K1046" s="410"/>
      <c r="L1046" s="410"/>
      <c r="AH1046" s="402"/>
      <c r="AL1046" s="402"/>
      <c r="AM1046" s="403"/>
      <c r="AR1046" s="412"/>
      <c r="AS1046" s="176"/>
    </row>
    <row r="1047" spans="11:45">
      <c r="K1047" s="410"/>
      <c r="L1047" s="410"/>
      <c r="AH1047" s="402"/>
      <c r="AL1047" s="402"/>
      <c r="AM1047" s="403"/>
      <c r="AR1047" s="412"/>
      <c r="AS1047" s="176"/>
    </row>
    <row r="1048" spans="11:45">
      <c r="K1048" s="410"/>
      <c r="L1048" s="410"/>
      <c r="AH1048" s="402"/>
      <c r="AL1048" s="402"/>
      <c r="AM1048" s="403"/>
      <c r="AR1048" s="412"/>
      <c r="AS1048" s="176"/>
    </row>
    <row r="1049" spans="11:45">
      <c r="K1049" s="410"/>
      <c r="L1049" s="410"/>
      <c r="AH1049" s="402"/>
      <c r="AL1049" s="402"/>
      <c r="AM1049" s="403"/>
      <c r="AR1049" s="412"/>
      <c r="AS1049" s="176"/>
    </row>
    <row r="1050" spans="11:45">
      <c r="K1050" s="410"/>
      <c r="L1050" s="410"/>
      <c r="AH1050" s="402"/>
      <c r="AL1050" s="402"/>
      <c r="AM1050" s="403"/>
      <c r="AR1050" s="412"/>
      <c r="AS1050" s="176"/>
    </row>
    <row r="1051" spans="11:45">
      <c r="K1051" s="410"/>
      <c r="L1051" s="410"/>
      <c r="AH1051" s="402"/>
      <c r="AL1051" s="402"/>
      <c r="AM1051" s="403"/>
      <c r="AR1051" s="412"/>
      <c r="AS1051" s="176"/>
    </row>
    <row r="1052" spans="11:45">
      <c r="K1052" s="410"/>
      <c r="L1052" s="410"/>
      <c r="AH1052" s="402"/>
      <c r="AL1052" s="402"/>
      <c r="AM1052" s="403"/>
      <c r="AR1052" s="412"/>
      <c r="AS1052" s="176"/>
    </row>
    <row r="1053" spans="11:45">
      <c r="K1053" s="410"/>
      <c r="L1053" s="410"/>
      <c r="AH1053" s="402"/>
      <c r="AL1053" s="402"/>
      <c r="AM1053" s="403"/>
      <c r="AR1053" s="412"/>
      <c r="AS1053" s="176"/>
    </row>
    <row r="1054" spans="11:45">
      <c r="K1054" s="410"/>
      <c r="L1054" s="410"/>
      <c r="AH1054" s="402"/>
      <c r="AL1054" s="402"/>
      <c r="AM1054" s="403"/>
      <c r="AR1054" s="412"/>
      <c r="AS1054" s="176"/>
    </row>
    <row r="1055" spans="11:45">
      <c r="K1055" s="410"/>
      <c r="L1055" s="410"/>
      <c r="AH1055" s="402"/>
      <c r="AL1055" s="402"/>
      <c r="AM1055" s="403"/>
      <c r="AR1055" s="412"/>
      <c r="AS1055" s="176"/>
    </row>
    <row r="1056" spans="11:45">
      <c r="K1056" s="410"/>
      <c r="L1056" s="410"/>
      <c r="AH1056" s="402"/>
      <c r="AL1056" s="402"/>
      <c r="AM1056" s="403"/>
      <c r="AR1056" s="412"/>
      <c r="AS1056" s="176"/>
    </row>
    <row r="1057" spans="11:45">
      <c r="K1057" s="410"/>
      <c r="L1057" s="410"/>
      <c r="AH1057" s="402"/>
      <c r="AL1057" s="402"/>
      <c r="AM1057" s="403"/>
      <c r="AR1057" s="412"/>
      <c r="AS1057" s="176"/>
    </row>
    <row r="1058" spans="11:45">
      <c r="K1058" s="410"/>
      <c r="L1058" s="410"/>
      <c r="AH1058" s="402"/>
      <c r="AL1058" s="402"/>
      <c r="AM1058" s="403"/>
      <c r="AR1058" s="412"/>
      <c r="AS1058" s="176"/>
    </row>
    <row r="1059" spans="11:45">
      <c r="K1059" s="410"/>
      <c r="L1059" s="410"/>
      <c r="AH1059" s="402"/>
      <c r="AL1059" s="402"/>
      <c r="AM1059" s="403"/>
      <c r="AR1059" s="412"/>
      <c r="AS1059" s="176"/>
    </row>
    <row r="1060" spans="11:45">
      <c r="K1060" s="410"/>
      <c r="L1060" s="410"/>
      <c r="AH1060" s="402"/>
      <c r="AL1060" s="402"/>
      <c r="AM1060" s="403"/>
      <c r="AR1060" s="412"/>
      <c r="AS1060" s="176"/>
    </row>
    <row r="1061" spans="11:45">
      <c r="K1061" s="410"/>
      <c r="L1061" s="410"/>
      <c r="AH1061" s="402"/>
      <c r="AL1061" s="402"/>
      <c r="AM1061" s="403"/>
      <c r="AR1061" s="412"/>
      <c r="AS1061" s="176"/>
    </row>
    <row r="1062" spans="11:45">
      <c r="K1062" s="410"/>
      <c r="L1062" s="410"/>
      <c r="AH1062" s="402"/>
      <c r="AL1062" s="402"/>
      <c r="AM1062" s="403"/>
      <c r="AR1062" s="412"/>
      <c r="AS1062" s="176"/>
    </row>
    <row r="1063" spans="11:45">
      <c r="K1063" s="410"/>
      <c r="L1063" s="410"/>
      <c r="AH1063" s="402"/>
      <c r="AL1063" s="402"/>
      <c r="AM1063" s="403"/>
      <c r="AR1063" s="412"/>
      <c r="AS1063" s="176"/>
    </row>
    <row r="1064" spans="11:45">
      <c r="K1064" s="410"/>
      <c r="L1064" s="410"/>
      <c r="AH1064" s="402"/>
      <c r="AL1064" s="402"/>
      <c r="AM1064" s="403"/>
      <c r="AR1064" s="412"/>
      <c r="AS1064" s="176"/>
    </row>
    <row r="1065" spans="11:45">
      <c r="K1065" s="410"/>
      <c r="L1065" s="410"/>
      <c r="AH1065" s="402"/>
      <c r="AL1065" s="402"/>
      <c r="AM1065" s="403"/>
      <c r="AR1065" s="412"/>
      <c r="AS1065" s="176"/>
    </row>
    <row r="1066" spans="11:45">
      <c r="K1066" s="410"/>
      <c r="L1066" s="410"/>
      <c r="AH1066" s="402"/>
      <c r="AL1066" s="402"/>
      <c r="AM1066" s="403"/>
      <c r="AR1066" s="412"/>
      <c r="AS1066" s="176"/>
    </row>
    <row r="1067" spans="11:45">
      <c r="K1067" s="410"/>
      <c r="L1067" s="410"/>
      <c r="AH1067" s="402"/>
      <c r="AL1067" s="402"/>
      <c r="AM1067" s="403"/>
      <c r="AR1067" s="412"/>
      <c r="AS1067" s="176"/>
    </row>
    <row r="1068" spans="11:45">
      <c r="K1068" s="410"/>
      <c r="L1068" s="410"/>
      <c r="AH1068" s="402"/>
      <c r="AL1068" s="402"/>
      <c r="AM1068" s="403"/>
      <c r="AR1068" s="412"/>
      <c r="AS1068" s="176"/>
    </row>
    <row r="1069" spans="11:45">
      <c r="K1069" s="410"/>
      <c r="L1069" s="410"/>
      <c r="AH1069" s="402"/>
      <c r="AL1069" s="402"/>
      <c r="AM1069" s="403"/>
      <c r="AR1069" s="412"/>
      <c r="AS1069" s="176"/>
    </row>
    <row r="1070" spans="11:45">
      <c r="K1070" s="410"/>
      <c r="L1070" s="410"/>
      <c r="AH1070" s="402"/>
      <c r="AL1070" s="402"/>
      <c r="AM1070" s="403"/>
      <c r="AR1070" s="412"/>
      <c r="AS1070" s="176"/>
    </row>
    <row r="1071" spans="11:45">
      <c r="K1071" s="410"/>
      <c r="L1071" s="410"/>
      <c r="AH1071" s="402"/>
      <c r="AL1071" s="402"/>
      <c r="AM1071" s="403"/>
      <c r="AR1071" s="412"/>
      <c r="AS1071" s="176"/>
    </row>
    <row r="1072" spans="11:45">
      <c r="K1072" s="410"/>
      <c r="L1072" s="410"/>
      <c r="AH1072" s="402"/>
      <c r="AL1072" s="402"/>
      <c r="AM1072" s="403"/>
      <c r="AR1072" s="412"/>
      <c r="AS1072" s="176"/>
    </row>
    <row r="1073" spans="11:45">
      <c r="K1073" s="410"/>
      <c r="L1073" s="410"/>
      <c r="AH1073" s="402"/>
      <c r="AL1073" s="402"/>
      <c r="AM1073" s="403"/>
      <c r="AR1073" s="412"/>
      <c r="AS1073" s="176"/>
    </row>
    <row r="1074" spans="11:45">
      <c r="K1074" s="410"/>
      <c r="L1074" s="410"/>
      <c r="AH1074" s="402"/>
      <c r="AL1074" s="402"/>
      <c r="AM1074" s="403"/>
      <c r="AR1074" s="412"/>
      <c r="AS1074" s="176"/>
    </row>
    <row r="1075" spans="11:45">
      <c r="K1075" s="410"/>
      <c r="L1075" s="410"/>
      <c r="AH1075" s="402"/>
      <c r="AL1075" s="402"/>
      <c r="AM1075" s="403"/>
      <c r="AR1075" s="412"/>
      <c r="AS1075" s="176"/>
    </row>
    <row r="1076" spans="11:45">
      <c r="K1076" s="410"/>
      <c r="L1076" s="410"/>
      <c r="AH1076" s="402"/>
      <c r="AL1076" s="402"/>
      <c r="AM1076" s="403"/>
      <c r="AR1076" s="412"/>
      <c r="AS1076" s="176"/>
    </row>
    <row r="1077" spans="11:45">
      <c r="K1077" s="410"/>
      <c r="L1077" s="410"/>
      <c r="AH1077" s="402"/>
      <c r="AL1077" s="402"/>
      <c r="AM1077" s="403"/>
      <c r="AR1077" s="412"/>
      <c r="AS1077" s="176"/>
    </row>
    <row r="1078" spans="11:45">
      <c r="K1078" s="410"/>
      <c r="L1078" s="410"/>
      <c r="AH1078" s="402"/>
      <c r="AL1078" s="402"/>
      <c r="AM1078" s="403"/>
      <c r="AR1078" s="412"/>
      <c r="AS1078" s="176"/>
    </row>
    <row r="1079" spans="11:45">
      <c r="K1079" s="410"/>
      <c r="L1079" s="410"/>
      <c r="AH1079" s="402"/>
      <c r="AL1079" s="402"/>
      <c r="AM1079" s="403"/>
      <c r="AR1079" s="412"/>
      <c r="AS1079" s="176"/>
    </row>
    <row r="1080" spans="11:45">
      <c r="K1080" s="410"/>
      <c r="L1080" s="410"/>
      <c r="AH1080" s="402"/>
      <c r="AL1080" s="402"/>
      <c r="AM1080" s="403"/>
      <c r="AR1080" s="412"/>
      <c r="AS1080" s="176"/>
    </row>
    <row r="1081" spans="11:45">
      <c r="K1081" s="410"/>
      <c r="L1081" s="410"/>
      <c r="AH1081" s="402"/>
      <c r="AL1081" s="402"/>
      <c r="AM1081" s="403"/>
      <c r="AR1081" s="412"/>
      <c r="AS1081" s="176"/>
    </row>
    <row r="1082" spans="11:45">
      <c r="K1082" s="410"/>
      <c r="L1082" s="410"/>
      <c r="AH1082" s="402"/>
      <c r="AL1082" s="402"/>
      <c r="AM1082" s="403"/>
      <c r="AR1082" s="412"/>
      <c r="AS1082" s="176"/>
    </row>
    <row r="1083" spans="11:45">
      <c r="K1083" s="410"/>
      <c r="L1083" s="410"/>
      <c r="AH1083" s="402"/>
      <c r="AL1083" s="402"/>
      <c r="AM1083" s="403"/>
      <c r="AR1083" s="412"/>
      <c r="AS1083" s="176"/>
    </row>
    <row r="1084" spans="11:45">
      <c r="K1084" s="410"/>
      <c r="L1084" s="410"/>
      <c r="AH1084" s="402"/>
      <c r="AL1084" s="402"/>
      <c r="AM1084" s="403"/>
      <c r="AR1084" s="412"/>
      <c r="AS1084" s="176"/>
    </row>
    <row r="1085" spans="11:45">
      <c r="K1085" s="410"/>
      <c r="L1085" s="410"/>
      <c r="AH1085" s="402"/>
      <c r="AL1085" s="402"/>
      <c r="AM1085" s="403"/>
      <c r="AR1085" s="412"/>
      <c r="AS1085" s="176"/>
    </row>
    <row r="1086" spans="11:45">
      <c r="K1086" s="410"/>
      <c r="L1086" s="410"/>
      <c r="AH1086" s="402"/>
      <c r="AL1086" s="402"/>
      <c r="AM1086" s="403"/>
      <c r="AR1086" s="412"/>
      <c r="AS1086" s="176"/>
    </row>
    <row r="1087" spans="11:45">
      <c r="K1087" s="410"/>
      <c r="L1087" s="410"/>
      <c r="AH1087" s="402"/>
      <c r="AL1087" s="402"/>
      <c r="AM1087" s="403"/>
      <c r="AR1087" s="412"/>
      <c r="AS1087" s="176"/>
    </row>
    <row r="1088" spans="11:45">
      <c r="K1088" s="410"/>
      <c r="L1088" s="410"/>
      <c r="AH1088" s="402"/>
      <c r="AL1088" s="402"/>
      <c r="AM1088" s="403"/>
      <c r="AR1088" s="412"/>
      <c r="AS1088" s="176"/>
    </row>
    <row r="1089" spans="11:45">
      <c r="K1089" s="410"/>
      <c r="L1089" s="410"/>
      <c r="AH1089" s="402"/>
      <c r="AL1089" s="402"/>
      <c r="AM1089" s="403"/>
      <c r="AR1089" s="412"/>
      <c r="AS1089" s="176"/>
    </row>
    <row r="1090" spans="11:45">
      <c r="K1090" s="410"/>
      <c r="L1090" s="410"/>
      <c r="AH1090" s="402"/>
      <c r="AL1090" s="402"/>
      <c r="AM1090" s="403"/>
      <c r="AR1090" s="412"/>
      <c r="AS1090" s="176"/>
    </row>
    <row r="1091" spans="11:45">
      <c r="K1091" s="410"/>
      <c r="L1091" s="410"/>
      <c r="AH1091" s="402"/>
      <c r="AL1091" s="402"/>
      <c r="AM1091" s="403"/>
      <c r="AR1091" s="412"/>
      <c r="AS1091" s="176"/>
    </row>
    <row r="1092" spans="11:45">
      <c r="K1092" s="410"/>
      <c r="L1092" s="410"/>
      <c r="AH1092" s="402"/>
      <c r="AL1092" s="402"/>
      <c r="AM1092" s="403"/>
      <c r="AR1092" s="412"/>
      <c r="AS1092" s="176"/>
    </row>
    <row r="1093" spans="11:45">
      <c r="K1093" s="410"/>
      <c r="L1093" s="410"/>
      <c r="AH1093" s="402"/>
      <c r="AL1093" s="402"/>
      <c r="AM1093" s="403"/>
      <c r="AR1093" s="412"/>
      <c r="AS1093" s="176"/>
    </row>
    <row r="1094" spans="11:45">
      <c r="K1094" s="410"/>
      <c r="L1094" s="410"/>
      <c r="AH1094" s="402"/>
      <c r="AL1094" s="402"/>
      <c r="AM1094" s="403"/>
      <c r="AR1094" s="412"/>
      <c r="AS1094" s="176"/>
    </row>
    <row r="1095" spans="11:45">
      <c r="K1095" s="410"/>
      <c r="L1095" s="410"/>
      <c r="AH1095" s="402"/>
      <c r="AL1095" s="402"/>
      <c r="AM1095" s="403"/>
      <c r="AR1095" s="412"/>
      <c r="AS1095" s="176"/>
    </row>
    <row r="1096" spans="11:45">
      <c r="K1096" s="410"/>
      <c r="L1096" s="410"/>
      <c r="AH1096" s="402"/>
      <c r="AL1096" s="402"/>
      <c r="AM1096" s="403"/>
      <c r="AR1096" s="412"/>
      <c r="AS1096" s="176"/>
    </row>
    <row r="1097" spans="11:45">
      <c r="K1097" s="410"/>
      <c r="L1097" s="410"/>
      <c r="AH1097" s="402"/>
      <c r="AL1097" s="402"/>
      <c r="AM1097" s="403"/>
      <c r="AR1097" s="412"/>
      <c r="AS1097" s="176"/>
    </row>
    <row r="1098" spans="11:45">
      <c r="K1098" s="410"/>
      <c r="L1098" s="410"/>
      <c r="AH1098" s="402"/>
      <c r="AL1098" s="402"/>
      <c r="AM1098" s="403"/>
      <c r="AR1098" s="412"/>
      <c r="AS1098" s="176"/>
    </row>
    <row r="1099" spans="11:45">
      <c r="K1099" s="410"/>
      <c r="L1099" s="410"/>
      <c r="AH1099" s="402"/>
      <c r="AL1099" s="402"/>
      <c r="AM1099" s="403"/>
      <c r="AR1099" s="412"/>
      <c r="AS1099" s="176"/>
    </row>
    <row r="1100" spans="11:45">
      <c r="K1100" s="410"/>
      <c r="L1100" s="410"/>
      <c r="AH1100" s="402"/>
      <c r="AL1100" s="402"/>
      <c r="AM1100" s="403"/>
      <c r="AR1100" s="412"/>
      <c r="AS1100" s="176"/>
    </row>
    <row r="1101" spans="11:45">
      <c r="K1101" s="410"/>
      <c r="L1101" s="410"/>
      <c r="AH1101" s="402"/>
      <c r="AL1101" s="402"/>
      <c r="AM1101" s="403"/>
      <c r="AR1101" s="412"/>
      <c r="AS1101" s="176"/>
    </row>
    <row r="1102" spans="11:45">
      <c r="K1102" s="410"/>
      <c r="L1102" s="410"/>
      <c r="AH1102" s="402"/>
      <c r="AL1102" s="402"/>
      <c r="AM1102" s="403"/>
      <c r="AR1102" s="412"/>
      <c r="AS1102" s="176"/>
    </row>
    <row r="1103" spans="11:45">
      <c r="K1103" s="410"/>
      <c r="L1103" s="410"/>
      <c r="AH1103" s="402"/>
      <c r="AL1103" s="402"/>
      <c r="AM1103" s="403"/>
      <c r="AR1103" s="412"/>
      <c r="AS1103" s="176"/>
    </row>
    <row r="1104" spans="11:45">
      <c r="K1104" s="410"/>
      <c r="L1104" s="410"/>
      <c r="AH1104" s="402"/>
      <c r="AL1104" s="402"/>
      <c r="AM1104" s="403"/>
      <c r="AR1104" s="412"/>
      <c r="AS1104" s="176"/>
    </row>
    <row r="1105" spans="11:45">
      <c r="K1105" s="410"/>
      <c r="L1105" s="410"/>
      <c r="AH1105" s="402"/>
      <c r="AL1105" s="402"/>
      <c r="AM1105" s="403"/>
      <c r="AR1105" s="412"/>
      <c r="AS1105" s="176"/>
    </row>
    <row r="1106" spans="11:45">
      <c r="K1106" s="410"/>
      <c r="L1106" s="410"/>
      <c r="AH1106" s="402"/>
      <c r="AL1106" s="402"/>
      <c r="AM1106" s="403"/>
      <c r="AR1106" s="412"/>
      <c r="AS1106" s="176"/>
    </row>
    <row r="1107" spans="11:45">
      <c r="K1107" s="410"/>
      <c r="L1107" s="410"/>
      <c r="AH1107" s="402"/>
      <c r="AL1107" s="402"/>
      <c r="AM1107" s="403"/>
      <c r="AR1107" s="412"/>
      <c r="AS1107" s="176"/>
    </row>
    <row r="1108" spans="11:45">
      <c r="K1108" s="410"/>
      <c r="L1108" s="410"/>
      <c r="AH1108" s="402"/>
      <c r="AL1108" s="402"/>
      <c r="AM1108" s="403"/>
      <c r="AR1108" s="412"/>
      <c r="AS1108" s="176"/>
    </row>
    <row r="1109" spans="11:45">
      <c r="K1109" s="410"/>
      <c r="L1109" s="410"/>
      <c r="AH1109" s="402"/>
      <c r="AL1109" s="402"/>
      <c r="AM1109" s="403"/>
      <c r="AR1109" s="412"/>
      <c r="AS1109" s="176"/>
    </row>
    <row r="1110" spans="11:45">
      <c r="K1110" s="410"/>
      <c r="L1110" s="410"/>
      <c r="AH1110" s="402"/>
      <c r="AL1110" s="402"/>
      <c r="AM1110" s="403"/>
      <c r="AR1110" s="412"/>
      <c r="AS1110" s="176"/>
    </row>
    <row r="1111" spans="11:45">
      <c r="K1111" s="410"/>
      <c r="L1111" s="410"/>
      <c r="AH1111" s="402"/>
      <c r="AL1111" s="402"/>
      <c r="AM1111" s="403"/>
      <c r="AR1111" s="412"/>
      <c r="AS1111" s="176"/>
    </row>
    <row r="1112" spans="11:45">
      <c r="K1112" s="410"/>
      <c r="L1112" s="410"/>
      <c r="AH1112" s="402"/>
      <c r="AL1112" s="402"/>
      <c r="AM1112" s="403"/>
      <c r="AR1112" s="412"/>
      <c r="AS1112" s="176"/>
    </row>
    <row r="1113" spans="11:45">
      <c r="K1113" s="410"/>
      <c r="L1113" s="410"/>
      <c r="AH1113" s="402"/>
      <c r="AL1113" s="402"/>
      <c r="AM1113" s="403"/>
      <c r="AR1113" s="412"/>
      <c r="AS1113" s="176"/>
    </row>
    <row r="1114" spans="11:45">
      <c r="K1114" s="410"/>
      <c r="L1114" s="410"/>
      <c r="AH1114" s="402"/>
      <c r="AL1114" s="402"/>
      <c r="AM1114" s="403"/>
      <c r="AR1114" s="412"/>
      <c r="AS1114" s="176"/>
    </row>
    <row r="1115" spans="11:45">
      <c r="K1115" s="410"/>
      <c r="L1115" s="410"/>
      <c r="AH1115" s="402"/>
      <c r="AL1115" s="402"/>
      <c r="AM1115" s="403"/>
      <c r="AR1115" s="412"/>
      <c r="AS1115" s="176"/>
    </row>
    <row r="1116" spans="11:45">
      <c r="K1116" s="410"/>
      <c r="L1116" s="410"/>
      <c r="AH1116" s="402"/>
      <c r="AL1116" s="402"/>
      <c r="AM1116" s="403"/>
      <c r="AR1116" s="412"/>
      <c r="AS1116" s="176"/>
    </row>
    <row r="1117" spans="11:45">
      <c r="K1117" s="410"/>
      <c r="L1117" s="410"/>
      <c r="AH1117" s="402"/>
      <c r="AL1117" s="402"/>
      <c r="AM1117" s="403"/>
      <c r="AR1117" s="412"/>
      <c r="AS1117" s="176"/>
    </row>
    <row r="1118" spans="11:45">
      <c r="K1118" s="410"/>
      <c r="L1118" s="410"/>
      <c r="AH1118" s="402"/>
      <c r="AL1118" s="402"/>
      <c r="AM1118" s="403"/>
      <c r="AR1118" s="412"/>
      <c r="AS1118" s="176"/>
    </row>
    <row r="1119" spans="11:45">
      <c r="K1119" s="410"/>
      <c r="L1119" s="410"/>
      <c r="AH1119" s="402"/>
      <c r="AL1119" s="402"/>
      <c r="AM1119" s="403"/>
      <c r="AR1119" s="412"/>
      <c r="AS1119" s="176"/>
    </row>
    <row r="1120" spans="11:45">
      <c r="K1120" s="410"/>
      <c r="L1120" s="410"/>
      <c r="AH1120" s="402"/>
      <c r="AL1120" s="402"/>
      <c r="AM1120" s="403"/>
      <c r="AR1120" s="412"/>
      <c r="AS1120" s="176"/>
    </row>
    <row r="1121" spans="11:45">
      <c r="K1121" s="410"/>
      <c r="L1121" s="410"/>
      <c r="AH1121" s="402"/>
      <c r="AL1121" s="402"/>
      <c r="AM1121" s="403"/>
      <c r="AR1121" s="412"/>
      <c r="AS1121" s="176"/>
    </row>
    <row r="1122" spans="11:45">
      <c r="K1122" s="410"/>
      <c r="L1122" s="410"/>
      <c r="AH1122" s="402"/>
      <c r="AL1122" s="402"/>
      <c r="AM1122" s="403"/>
      <c r="AR1122" s="412"/>
      <c r="AS1122" s="176"/>
    </row>
    <row r="1123" spans="11:45">
      <c r="K1123" s="410"/>
      <c r="L1123" s="410"/>
      <c r="AH1123" s="402"/>
      <c r="AL1123" s="402"/>
      <c r="AM1123" s="403"/>
      <c r="AR1123" s="412"/>
      <c r="AS1123" s="176"/>
    </row>
    <row r="1124" spans="11:45">
      <c r="K1124" s="410"/>
      <c r="L1124" s="410"/>
      <c r="AH1124" s="402"/>
      <c r="AL1124" s="402"/>
      <c r="AM1124" s="403"/>
      <c r="AR1124" s="412"/>
      <c r="AS1124" s="176"/>
    </row>
    <row r="1125" spans="11:45">
      <c r="K1125" s="410"/>
      <c r="L1125" s="410"/>
      <c r="AH1125" s="402"/>
      <c r="AL1125" s="402"/>
      <c r="AM1125" s="403"/>
      <c r="AR1125" s="412"/>
      <c r="AS1125" s="176"/>
    </row>
    <row r="1126" spans="11:45">
      <c r="K1126" s="410"/>
      <c r="L1126" s="410"/>
      <c r="AH1126" s="402"/>
      <c r="AL1126" s="402"/>
      <c r="AM1126" s="403"/>
      <c r="AR1126" s="412"/>
      <c r="AS1126" s="176"/>
    </row>
    <row r="1127" spans="11:45">
      <c r="K1127" s="410"/>
      <c r="L1127" s="410"/>
      <c r="AH1127" s="402"/>
      <c r="AL1127" s="402"/>
      <c r="AM1127" s="403"/>
      <c r="AR1127" s="412"/>
      <c r="AS1127" s="176"/>
    </row>
    <row r="1128" spans="11:45">
      <c r="K1128" s="410"/>
      <c r="L1128" s="410"/>
      <c r="AH1128" s="402"/>
      <c r="AL1128" s="402"/>
      <c r="AM1128" s="403"/>
      <c r="AR1128" s="412"/>
      <c r="AS1128" s="176"/>
    </row>
    <row r="1129" spans="11:45">
      <c r="K1129" s="410"/>
      <c r="L1129" s="410"/>
      <c r="AH1129" s="402"/>
      <c r="AL1129" s="402"/>
      <c r="AM1129" s="403"/>
      <c r="AR1129" s="412"/>
      <c r="AS1129" s="176"/>
    </row>
    <row r="1130" spans="11:45">
      <c r="K1130" s="410"/>
      <c r="L1130" s="410"/>
      <c r="AH1130" s="402"/>
      <c r="AL1130" s="402"/>
      <c r="AM1130" s="403"/>
      <c r="AR1130" s="412"/>
      <c r="AS1130" s="176"/>
    </row>
    <row r="1131" spans="11:45">
      <c r="K1131" s="410"/>
      <c r="L1131" s="410"/>
      <c r="AH1131" s="402"/>
      <c r="AL1131" s="402"/>
      <c r="AM1131" s="403"/>
      <c r="AR1131" s="412"/>
      <c r="AS1131" s="176"/>
    </row>
    <row r="1132" spans="11:45">
      <c r="K1132" s="410"/>
      <c r="L1132" s="410"/>
      <c r="AH1132" s="402"/>
      <c r="AL1132" s="402"/>
      <c r="AM1132" s="403"/>
      <c r="AR1132" s="412"/>
      <c r="AS1132" s="176"/>
    </row>
    <row r="1133" spans="11:45">
      <c r="K1133" s="410"/>
      <c r="L1133" s="410"/>
      <c r="AH1133" s="402"/>
      <c r="AL1133" s="402"/>
      <c r="AM1133" s="403"/>
      <c r="AR1133" s="412"/>
      <c r="AS1133" s="176"/>
    </row>
    <row r="1134" spans="11:45">
      <c r="K1134" s="410"/>
      <c r="L1134" s="410"/>
      <c r="AH1134" s="402"/>
      <c r="AL1134" s="402"/>
      <c r="AM1134" s="403"/>
      <c r="AR1134" s="412"/>
      <c r="AS1134" s="176"/>
    </row>
    <row r="1135" spans="11:45">
      <c r="K1135" s="410"/>
      <c r="L1135" s="410"/>
      <c r="AH1135" s="402"/>
      <c r="AL1135" s="402"/>
      <c r="AM1135" s="403"/>
      <c r="AR1135" s="412"/>
      <c r="AS1135" s="176"/>
    </row>
    <row r="1136" spans="11:45">
      <c r="K1136" s="410"/>
      <c r="L1136" s="410"/>
      <c r="AH1136" s="402"/>
      <c r="AL1136" s="402"/>
      <c r="AM1136" s="403"/>
      <c r="AR1136" s="412"/>
      <c r="AS1136" s="176"/>
    </row>
    <row r="1137" spans="11:45">
      <c r="K1137" s="410"/>
      <c r="L1137" s="410"/>
      <c r="AH1137" s="402"/>
      <c r="AL1137" s="402"/>
      <c r="AM1137" s="403"/>
      <c r="AR1137" s="412"/>
      <c r="AS1137" s="176"/>
    </row>
    <row r="1138" spans="11:45">
      <c r="K1138" s="410"/>
      <c r="L1138" s="410"/>
      <c r="AH1138" s="402"/>
      <c r="AL1138" s="402"/>
      <c r="AM1138" s="403"/>
      <c r="AR1138" s="412"/>
      <c r="AS1138" s="176"/>
    </row>
    <row r="1139" spans="11:45">
      <c r="K1139" s="410"/>
      <c r="L1139" s="410"/>
      <c r="AH1139" s="402"/>
      <c r="AL1139" s="402"/>
      <c r="AM1139" s="403"/>
      <c r="AR1139" s="412"/>
      <c r="AS1139" s="176"/>
    </row>
    <row r="1140" spans="11:45">
      <c r="K1140" s="410"/>
      <c r="L1140" s="410"/>
      <c r="AH1140" s="402"/>
      <c r="AL1140" s="402"/>
      <c r="AM1140" s="403"/>
      <c r="AR1140" s="412"/>
      <c r="AS1140" s="176"/>
    </row>
    <row r="1141" spans="11:45">
      <c r="K1141" s="410"/>
      <c r="L1141" s="410"/>
      <c r="AH1141" s="402"/>
      <c r="AL1141" s="402"/>
      <c r="AM1141" s="403"/>
      <c r="AR1141" s="412"/>
      <c r="AS1141" s="176"/>
    </row>
    <row r="1142" spans="11:45">
      <c r="K1142" s="410"/>
      <c r="L1142" s="410"/>
      <c r="AH1142" s="402"/>
      <c r="AL1142" s="402"/>
      <c r="AM1142" s="403"/>
      <c r="AR1142" s="412"/>
      <c r="AS1142" s="176"/>
    </row>
    <row r="1143" spans="11:45">
      <c r="K1143" s="410"/>
      <c r="L1143" s="410"/>
      <c r="AH1143" s="402"/>
      <c r="AL1143" s="402"/>
      <c r="AM1143" s="403"/>
      <c r="AR1143" s="412"/>
      <c r="AS1143" s="176"/>
    </row>
    <row r="1144" spans="11:45">
      <c r="K1144" s="410"/>
      <c r="L1144" s="410"/>
      <c r="AH1144" s="402"/>
      <c r="AL1144" s="402"/>
      <c r="AM1144" s="403"/>
      <c r="AR1144" s="412"/>
      <c r="AS1144" s="176"/>
    </row>
    <row r="1145" spans="11:45">
      <c r="K1145" s="410"/>
      <c r="L1145" s="410"/>
      <c r="AH1145" s="402"/>
      <c r="AL1145" s="402"/>
      <c r="AM1145" s="403"/>
      <c r="AR1145" s="412"/>
      <c r="AS1145" s="176"/>
    </row>
    <row r="1146" spans="11:45">
      <c r="K1146" s="410"/>
      <c r="L1146" s="410"/>
      <c r="AH1146" s="402"/>
      <c r="AL1146" s="402"/>
      <c r="AM1146" s="403"/>
      <c r="AR1146" s="412"/>
      <c r="AS1146" s="176"/>
    </row>
    <row r="1147" spans="11:45">
      <c r="K1147" s="410"/>
      <c r="L1147" s="410"/>
      <c r="AH1147" s="402"/>
      <c r="AL1147" s="402"/>
      <c r="AM1147" s="403"/>
      <c r="AR1147" s="412"/>
      <c r="AS1147" s="176"/>
    </row>
    <row r="1148" spans="11:45">
      <c r="K1148" s="410"/>
      <c r="L1148" s="410"/>
      <c r="AH1148" s="402"/>
      <c r="AL1148" s="402"/>
      <c r="AM1148" s="403"/>
      <c r="AR1148" s="412"/>
      <c r="AS1148" s="176"/>
    </row>
    <row r="1149" spans="11:45">
      <c r="K1149" s="410"/>
      <c r="L1149" s="410"/>
      <c r="AH1149" s="402"/>
      <c r="AL1149" s="402"/>
      <c r="AM1149" s="403"/>
      <c r="AR1149" s="412"/>
      <c r="AS1149" s="176"/>
    </row>
    <row r="1150" spans="11:45">
      <c r="K1150" s="410"/>
      <c r="L1150" s="410"/>
      <c r="AH1150" s="402"/>
      <c r="AL1150" s="402"/>
      <c r="AM1150" s="403"/>
      <c r="AR1150" s="412"/>
      <c r="AS1150" s="176"/>
    </row>
    <row r="1151" spans="11:45">
      <c r="K1151" s="410"/>
      <c r="L1151" s="410"/>
      <c r="AH1151" s="402"/>
      <c r="AL1151" s="402"/>
      <c r="AM1151" s="403"/>
      <c r="AR1151" s="412"/>
      <c r="AS1151" s="176"/>
    </row>
    <row r="1152" spans="11:45">
      <c r="K1152" s="410"/>
      <c r="L1152" s="410"/>
      <c r="AH1152" s="402"/>
      <c r="AL1152" s="402"/>
      <c r="AM1152" s="403"/>
      <c r="AR1152" s="412"/>
      <c r="AS1152" s="176"/>
    </row>
    <row r="1153" spans="11:45">
      <c r="K1153" s="410"/>
      <c r="L1153" s="410"/>
      <c r="AH1153" s="402"/>
      <c r="AL1153" s="402"/>
      <c r="AM1153" s="403"/>
      <c r="AR1153" s="412"/>
      <c r="AS1153" s="176"/>
    </row>
    <row r="1154" spans="11:45">
      <c r="K1154" s="410"/>
      <c r="L1154" s="410"/>
      <c r="AH1154" s="402"/>
      <c r="AL1154" s="402"/>
      <c r="AM1154" s="403"/>
      <c r="AR1154" s="412"/>
      <c r="AS1154" s="176"/>
    </row>
    <row r="1155" spans="11:45">
      <c r="K1155" s="410"/>
      <c r="L1155" s="410"/>
      <c r="AH1155" s="402"/>
      <c r="AL1155" s="402"/>
      <c r="AM1155" s="403"/>
      <c r="AR1155" s="412"/>
      <c r="AS1155" s="176"/>
    </row>
    <row r="1156" spans="11:45">
      <c r="K1156" s="410"/>
      <c r="L1156" s="410"/>
      <c r="AH1156" s="402"/>
      <c r="AL1156" s="402"/>
      <c r="AM1156" s="403"/>
      <c r="AR1156" s="412"/>
      <c r="AS1156" s="176"/>
    </row>
    <row r="1157" spans="11:45">
      <c r="K1157" s="410"/>
      <c r="L1157" s="410"/>
      <c r="AH1157" s="402"/>
      <c r="AL1157" s="402"/>
      <c r="AM1157" s="403"/>
      <c r="AR1157" s="412"/>
      <c r="AS1157" s="176"/>
    </row>
    <row r="1158" spans="11:45">
      <c r="K1158" s="410"/>
      <c r="L1158" s="410"/>
      <c r="AH1158" s="402"/>
      <c r="AL1158" s="402"/>
      <c r="AM1158" s="403"/>
      <c r="AR1158" s="412"/>
      <c r="AS1158" s="176"/>
    </row>
    <row r="1159" spans="11:45">
      <c r="K1159" s="410"/>
      <c r="L1159" s="410"/>
      <c r="AH1159" s="402"/>
      <c r="AL1159" s="402"/>
      <c r="AM1159" s="403"/>
      <c r="AR1159" s="412"/>
      <c r="AS1159" s="176"/>
    </row>
    <row r="1160" spans="11:45">
      <c r="K1160" s="410"/>
      <c r="L1160" s="410"/>
      <c r="AH1160" s="402"/>
      <c r="AL1160" s="402"/>
      <c r="AM1160" s="403"/>
      <c r="AR1160" s="412"/>
      <c r="AS1160" s="176"/>
    </row>
    <row r="1161" spans="11:45">
      <c r="K1161" s="410"/>
      <c r="L1161" s="410"/>
      <c r="AH1161" s="402"/>
      <c r="AL1161" s="402"/>
      <c r="AM1161" s="403"/>
      <c r="AR1161" s="412"/>
      <c r="AS1161" s="176"/>
    </row>
    <row r="1162" spans="11:45">
      <c r="K1162" s="410"/>
      <c r="L1162" s="410"/>
      <c r="AH1162" s="402"/>
      <c r="AL1162" s="402"/>
      <c r="AM1162" s="403"/>
      <c r="AR1162" s="412"/>
      <c r="AS1162" s="176"/>
    </row>
    <row r="1163" spans="11:45">
      <c r="K1163" s="410"/>
      <c r="L1163" s="410"/>
      <c r="AH1163" s="402"/>
      <c r="AL1163" s="402"/>
      <c r="AM1163" s="403"/>
      <c r="AR1163" s="412"/>
      <c r="AS1163" s="176"/>
    </row>
    <row r="1164" spans="11:45">
      <c r="K1164" s="410"/>
      <c r="L1164" s="410"/>
      <c r="AH1164" s="402"/>
      <c r="AL1164" s="402"/>
      <c r="AM1164" s="403"/>
      <c r="AR1164" s="412"/>
      <c r="AS1164" s="176"/>
    </row>
    <row r="1165" spans="11:45">
      <c r="K1165" s="410"/>
      <c r="L1165" s="410"/>
      <c r="AH1165" s="402"/>
      <c r="AL1165" s="402"/>
      <c r="AM1165" s="403"/>
      <c r="AR1165" s="412"/>
      <c r="AS1165" s="176"/>
    </row>
    <row r="1166" spans="11:45">
      <c r="K1166" s="410"/>
      <c r="L1166" s="410"/>
      <c r="AH1166" s="402"/>
      <c r="AL1166" s="402"/>
      <c r="AM1166" s="403"/>
      <c r="AR1166" s="412"/>
      <c r="AS1166" s="176"/>
    </row>
    <row r="1167" spans="11:45">
      <c r="K1167" s="410"/>
      <c r="L1167" s="410"/>
      <c r="AH1167" s="402"/>
      <c r="AL1167" s="402"/>
      <c r="AM1167" s="403"/>
      <c r="AR1167" s="412"/>
      <c r="AS1167" s="176"/>
    </row>
    <row r="1168" spans="11:45">
      <c r="K1168" s="410"/>
      <c r="L1168" s="410"/>
      <c r="AH1168" s="402"/>
      <c r="AL1168" s="402"/>
      <c r="AM1168" s="403"/>
      <c r="AR1168" s="412"/>
      <c r="AS1168" s="176"/>
    </row>
    <row r="1169" spans="11:45">
      <c r="K1169" s="410"/>
      <c r="L1169" s="410"/>
      <c r="AH1169" s="402"/>
      <c r="AL1169" s="402"/>
      <c r="AM1169" s="403"/>
      <c r="AR1169" s="412"/>
      <c r="AS1169" s="176"/>
    </row>
    <row r="1170" spans="11:45">
      <c r="K1170" s="410"/>
      <c r="L1170" s="410"/>
      <c r="AH1170" s="402"/>
      <c r="AL1170" s="402"/>
      <c r="AM1170" s="403"/>
      <c r="AR1170" s="412"/>
      <c r="AS1170" s="176"/>
    </row>
    <row r="1171" spans="11:45">
      <c r="K1171" s="410"/>
      <c r="L1171" s="410"/>
      <c r="AH1171" s="402"/>
      <c r="AL1171" s="402"/>
      <c r="AM1171" s="403"/>
      <c r="AR1171" s="412"/>
      <c r="AS1171" s="176"/>
    </row>
    <row r="1172" spans="11:45">
      <c r="K1172" s="410"/>
      <c r="L1172" s="410"/>
      <c r="AH1172" s="402"/>
      <c r="AL1172" s="402"/>
      <c r="AM1172" s="403"/>
      <c r="AR1172" s="412"/>
      <c r="AS1172" s="176"/>
    </row>
    <row r="1173" spans="11:45">
      <c r="K1173" s="410"/>
      <c r="L1173" s="410"/>
      <c r="AH1173" s="402"/>
      <c r="AL1173" s="402"/>
      <c r="AM1173" s="403"/>
      <c r="AR1173" s="412"/>
      <c r="AS1173" s="176"/>
    </row>
    <row r="1174" spans="11:45">
      <c r="K1174" s="410"/>
      <c r="L1174" s="410"/>
      <c r="AH1174" s="402"/>
      <c r="AL1174" s="402"/>
      <c r="AM1174" s="403"/>
      <c r="AR1174" s="412"/>
      <c r="AS1174" s="176"/>
    </row>
    <row r="1175" spans="11:45">
      <c r="K1175" s="410"/>
      <c r="L1175" s="410"/>
      <c r="AH1175" s="402"/>
      <c r="AL1175" s="402"/>
      <c r="AM1175" s="403"/>
      <c r="AR1175" s="412"/>
      <c r="AS1175" s="176"/>
    </row>
    <row r="1176" spans="11:45">
      <c r="K1176" s="410"/>
      <c r="L1176" s="410"/>
      <c r="AH1176" s="402"/>
      <c r="AL1176" s="402"/>
      <c r="AM1176" s="403"/>
      <c r="AR1176" s="412"/>
      <c r="AS1176" s="176"/>
    </row>
    <row r="1177" spans="11:45">
      <c r="K1177" s="410"/>
      <c r="L1177" s="410"/>
      <c r="AH1177" s="402"/>
      <c r="AL1177" s="402"/>
      <c r="AM1177" s="403"/>
      <c r="AR1177" s="412"/>
      <c r="AS1177" s="176"/>
    </row>
    <row r="1178" spans="11:45">
      <c r="K1178" s="410"/>
      <c r="L1178" s="410"/>
      <c r="AH1178" s="402"/>
      <c r="AL1178" s="402"/>
      <c r="AM1178" s="403"/>
      <c r="AR1178" s="412"/>
      <c r="AS1178" s="176"/>
    </row>
    <row r="1179" spans="11:45">
      <c r="K1179" s="410"/>
      <c r="L1179" s="410"/>
      <c r="AH1179" s="402"/>
      <c r="AL1179" s="402"/>
      <c r="AM1179" s="403"/>
      <c r="AR1179" s="412"/>
      <c r="AS1179" s="176"/>
    </row>
    <row r="1180" spans="11:45">
      <c r="K1180" s="410"/>
      <c r="L1180" s="410"/>
      <c r="AH1180" s="402"/>
      <c r="AL1180" s="402"/>
      <c r="AM1180" s="403"/>
      <c r="AR1180" s="412"/>
      <c r="AS1180" s="176"/>
    </row>
    <row r="1181" spans="11:45">
      <c r="K1181" s="410"/>
      <c r="L1181" s="410"/>
      <c r="AH1181" s="402"/>
      <c r="AL1181" s="402"/>
      <c r="AM1181" s="403"/>
      <c r="AR1181" s="412"/>
      <c r="AS1181" s="176"/>
    </row>
    <row r="1182" spans="11:45">
      <c r="K1182" s="410"/>
      <c r="L1182" s="410"/>
      <c r="AH1182" s="402"/>
      <c r="AL1182" s="402"/>
      <c r="AM1182" s="403"/>
      <c r="AR1182" s="412"/>
      <c r="AS1182" s="176"/>
    </row>
    <row r="1183" spans="11:45">
      <c r="K1183" s="410"/>
      <c r="L1183" s="410"/>
      <c r="AH1183" s="402"/>
      <c r="AL1183" s="402"/>
      <c r="AM1183" s="403"/>
      <c r="AR1183" s="412"/>
      <c r="AS1183" s="176"/>
    </row>
    <row r="1184" spans="11:45">
      <c r="K1184" s="410"/>
      <c r="L1184" s="410"/>
      <c r="AH1184" s="402"/>
      <c r="AL1184" s="402"/>
      <c r="AM1184" s="403"/>
      <c r="AR1184" s="412"/>
      <c r="AS1184" s="176"/>
    </row>
    <row r="1185" spans="11:45">
      <c r="K1185" s="410"/>
      <c r="L1185" s="410"/>
      <c r="AH1185" s="402"/>
      <c r="AL1185" s="402"/>
      <c r="AM1185" s="403"/>
      <c r="AR1185" s="412"/>
      <c r="AS1185" s="176"/>
    </row>
    <row r="1186" spans="11:45">
      <c r="K1186" s="410"/>
      <c r="L1186" s="410"/>
      <c r="AH1186" s="402"/>
      <c r="AL1186" s="402"/>
      <c r="AM1186" s="403"/>
      <c r="AR1186" s="412"/>
      <c r="AS1186" s="176"/>
    </row>
    <row r="1187" spans="11:45">
      <c r="K1187" s="410"/>
      <c r="L1187" s="410"/>
      <c r="AH1187" s="402"/>
      <c r="AL1187" s="402"/>
      <c r="AM1187" s="403"/>
      <c r="AR1187" s="412"/>
      <c r="AS1187" s="176"/>
    </row>
    <row r="1188" spans="11:45">
      <c r="K1188" s="410"/>
      <c r="L1188" s="410"/>
      <c r="AH1188" s="402"/>
      <c r="AL1188" s="402"/>
      <c r="AM1188" s="403"/>
      <c r="AR1188" s="412"/>
      <c r="AS1188" s="176"/>
    </row>
    <row r="1189" spans="11:45">
      <c r="K1189" s="410"/>
      <c r="L1189" s="410"/>
      <c r="AH1189" s="402"/>
      <c r="AL1189" s="402"/>
      <c r="AM1189" s="403"/>
      <c r="AR1189" s="412"/>
      <c r="AS1189" s="176"/>
    </row>
    <row r="1190" spans="11:45">
      <c r="K1190" s="410"/>
      <c r="L1190" s="410"/>
      <c r="AH1190" s="402"/>
      <c r="AL1190" s="402"/>
      <c r="AM1190" s="403"/>
      <c r="AR1190" s="412"/>
      <c r="AS1190" s="176"/>
    </row>
    <row r="1191" spans="11:45">
      <c r="K1191" s="410"/>
      <c r="L1191" s="410"/>
      <c r="AH1191" s="402"/>
      <c r="AL1191" s="402"/>
      <c r="AM1191" s="403"/>
      <c r="AR1191" s="412"/>
      <c r="AS1191" s="176"/>
    </row>
    <row r="1192" spans="11:45">
      <c r="K1192" s="410"/>
      <c r="L1192" s="410"/>
      <c r="AH1192" s="402"/>
      <c r="AL1192" s="402"/>
      <c r="AM1192" s="403"/>
      <c r="AR1192" s="412"/>
      <c r="AS1192" s="176"/>
    </row>
    <row r="1193" spans="11:45">
      <c r="K1193" s="410"/>
      <c r="L1193" s="410"/>
      <c r="AH1193" s="402"/>
      <c r="AL1193" s="402"/>
      <c r="AM1193" s="403"/>
      <c r="AR1193" s="412"/>
      <c r="AS1193" s="176"/>
    </row>
    <row r="1194" spans="11:45">
      <c r="K1194" s="410"/>
      <c r="L1194" s="410"/>
      <c r="AH1194" s="402"/>
      <c r="AL1194" s="402"/>
      <c r="AM1194" s="403"/>
      <c r="AR1194" s="412"/>
      <c r="AS1194" s="176"/>
    </row>
    <row r="1195" spans="11:45">
      <c r="K1195" s="410"/>
      <c r="L1195" s="410"/>
      <c r="AH1195" s="402"/>
      <c r="AL1195" s="402"/>
      <c r="AM1195" s="403"/>
      <c r="AR1195" s="412"/>
      <c r="AS1195" s="176"/>
    </row>
    <row r="1196" spans="11:45">
      <c r="K1196" s="410"/>
      <c r="L1196" s="410"/>
      <c r="AH1196" s="402"/>
      <c r="AL1196" s="402"/>
      <c r="AM1196" s="403"/>
      <c r="AR1196" s="412"/>
      <c r="AS1196" s="176"/>
    </row>
    <row r="1197" spans="11:45">
      <c r="K1197" s="410"/>
      <c r="L1197" s="410"/>
      <c r="AH1197" s="402"/>
      <c r="AL1197" s="402"/>
      <c r="AM1197" s="403"/>
      <c r="AR1197" s="412"/>
      <c r="AS1197" s="176"/>
    </row>
    <row r="1198" spans="11:45">
      <c r="K1198" s="410"/>
      <c r="L1198" s="410"/>
      <c r="AH1198" s="402"/>
      <c r="AL1198" s="402"/>
      <c r="AM1198" s="403"/>
      <c r="AR1198" s="412"/>
      <c r="AS1198" s="176"/>
    </row>
    <row r="1199" spans="11:45">
      <c r="K1199" s="410"/>
      <c r="L1199" s="410"/>
      <c r="AH1199" s="402"/>
      <c r="AL1199" s="402"/>
      <c r="AM1199" s="403"/>
      <c r="AR1199" s="412"/>
      <c r="AS1199" s="176"/>
    </row>
    <row r="1200" spans="11:45">
      <c r="K1200" s="410"/>
      <c r="L1200" s="410"/>
      <c r="AH1200" s="402"/>
      <c r="AL1200" s="402"/>
      <c r="AM1200" s="403"/>
      <c r="AR1200" s="412"/>
      <c r="AS1200" s="176"/>
    </row>
    <row r="1201" spans="11:45">
      <c r="K1201" s="410"/>
      <c r="L1201" s="410"/>
      <c r="AH1201" s="402"/>
      <c r="AL1201" s="402"/>
      <c r="AM1201" s="403"/>
      <c r="AR1201" s="412"/>
      <c r="AS1201" s="176"/>
    </row>
    <row r="1202" spans="11:45">
      <c r="K1202" s="410"/>
      <c r="L1202" s="410"/>
      <c r="AH1202" s="402"/>
      <c r="AL1202" s="402"/>
      <c r="AM1202" s="403"/>
      <c r="AR1202" s="412"/>
      <c r="AS1202" s="176"/>
    </row>
    <row r="1203" spans="11:45">
      <c r="K1203" s="410"/>
      <c r="L1203" s="410"/>
      <c r="AH1203" s="402"/>
      <c r="AL1203" s="402"/>
      <c r="AM1203" s="403"/>
      <c r="AR1203" s="412"/>
      <c r="AS1203" s="176"/>
    </row>
    <row r="1204" spans="11:45">
      <c r="K1204" s="410"/>
      <c r="L1204" s="410"/>
      <c r="AH1204" s="402"/>
      <c r="AL1204" s="402"/>
      <c r="AM1204" s="403"/>
      <c r="AR1204" s="412"/>
      <c r="AS1204" s="176"/>
    </row>
    <row r="1205" spans="11:45">
      <c r="K1205" s="410"/>
      <c r="L1205" s="410"/>
      <c r="AH1205" s="402"/>
      <c r="AL1205" s="402"/>
      <c r="AM1205" s="403"/>
      <c r="AR1205" s="412"/>
      <c r="AS1205" s="176"/>
    </row>
    <row r="1206" spans="11:45">
      <c r="K1206" s="410"/>
      <c r="L1206" s="410"/>
      <c r="AH1206" s="402"/>
      <c r="AL1206" s="402"/>
      <c r="AM1206" s="403"/>
      <c r="AR1206" s="412"/>
      <c r="AS1206" s="176"/>
    </row>
    <row r="1207" spans="11:45">
      <c r="K1207" s="410"/>
      <c r="L1207" s="410"/>
      <c r="AH1207" s="402"/>
      <c r="AL1207" s="402"/>
      <c r="AM1207" s="403"/>
      <c r="AR1207" s="412"/>
      <c r="AS1207" s="176"/>
    </row>
    <row r="1208" spans="11:45">
      <c r="K1208" s="410"/>
      <c r="L1208" s="410"/>
      <c r="AH1208" s="402"/>
      <c r="AL1208" s="402"/>
      <c r="AM1208" s="403"/>
      <c r="AR1208" s="412"/>
      <c r="AS1208" s="176"/>
    </row>
    <row r="1209" spans="11:45">
      <c r="K1209" s="410"/>
      <c r="L1209" s="410"/>
      <c r="AH1209" s="402"/>
      <c r="AL1209" s="402"/>
      <c r="AM1209" s="403"/>
      <c r="AR1209" s="412"/>
      <c r="AS1209" s="176"/>
    </row>
    <row r="1210" spans="11:45">
      <c r="K1210" s="410"/>
      <c r="L1210" s="410"/>
      <c r="AH1210" s="402"/>
      <c r="AL1210" s="402"/>
      <c r="AM1210" s="403"/>
      <c r="AR1210" s="412"/>
      <c r="AS1210" s="176"/>
    </row>
    <row r="1211" spans="11:45">
      <c r="K1211" s="410"/>
      <c r="L1211" s="410"/>
      <c r="AH1211" s="402"/>
      <c r="AL1211" s="402"/>
      <c r="AM1211" s="403"/>
      <c r="AR1211" s="412"/>
      <c r="AS1211" s="176"/>
    </row>
    <row r="1212" spans="11:45">
      <c r="K1212" s="410"/>
      <c r="L1212" s="410"/>
      <c r="AH1212" s="402"/>
      <c r="AL1212" s="402"/>
      <c r="AM1212" s="403"/>
      <c r="AR1212" s="412"/>
      <c r="AS1212" s="176"/>
    </row>
    <row r="1213" spans="11:45">
      <c r="K1213" s="410"/>
      <c r="L1213" s="410"/>
      <c r="AH1213" s="402"/>
      <c r="AL1213" s="402"/>
      <c r="AM1213" s="403"/>
      <c r="AR1213" s="412"/>
      <c r="AS1213" s="176"/>
    </row>
    <row r="1214" spans="11:45">
      <c r="K1214" s="410"/>
      <c r="L1214" s="410"/>
      <c r="AH1214" s="402"/>
      <c r="AL1214" s="402"/>
      <c r="AM1214" s="403"/>
      <c r="AR1214" s="412"/>
      <c r="AS1214" s="176"/>
    </row>
    <row r="1215" spans="11:45">
      <c r="K1215" s="410"/>
      <c r="L1215" s="410"/>
      <c r="AH1215" s="402"/>
      <c r="AL1215" s="402"/>
      <c r="AM1215" s="403"/>
      <c r="AR1215" s="412"/>
      <c r="AS1215" s="176"/>
    </row>
    <row r="1216" spans="11:45">
      <c r="K1216" s="410"/>
      <c r="L1216" s="410"/>
      <c r="AH1216" s="402"/>
      <c r="AL1216" s="402"/>
      <c r="AM1216" s="403"/>
      <c r="AR1216" s="412"/>
      <c r="AS1216" s="176"/>
    </row>
    <row r="1217" spans="11:45">
      <c r="K1217" s="410"/>
      <c r="L1217" s="410"/>
      <c r="AH1217" s="402"/>
      <c r="AL1217" s="402"/>
      <c r="AM1217" s="403"/>
      <c r="AR1217" s="412"/>
      <c r="AS1217" s="176"/>
    </row>
    <row r="1218" spans="11:45">
      <c r="K1218" s="410"/>
      <c r="L1218" s="410"/>
      <c r="AH1218" s="402"/>
      <c r="AL1218" s="402"/>
      <c r="AM1218" s="403"/>
      <c r="AR1218" s="412"/>
      <c r="AS1218" s="176"/>
    </row>
    <row r="1219" spans="11:45">
      <c r="K1219" s="410"/>
      <c r="L1219" s="410"/>
      <c r="AH1219" s="402"/>
      <c r="AL1219" s="402"/>
      <c r="AM1219" s="403"/>
      <c r="AR1219" s="412"/>
      <c r="AS1219" s="176"/>
    </row>
    <row r="1220" spans="11:45">
      <c r="K1220" s="410"/>
      <c r="L1220" s="410"/>
      <c r="AH1220" s="402"/>
      <c r="AL1220" s="402"/>
      <c r="AM1220" s="403"/>
      <c r="AR1220" s="412"/>
      <c r="AS1220" s="176"/>
    </row>
    <row r="1221" spans="11:45">
      <c r="K1221" s="410"/>
      <c r="L1221" s="410"/>
      <c r="AH1221" s="402"/>
      <c r="AL1221" s="402"/>
      <c r="AM1221" s="403"/>
      <c r="AR1221" s="412"/>
      <c r="AS1221" s="176"/>
    </row>
    <row r="1222" spans="11:45">
      <c r="K1222" s="410"/>
      <c r="L1222" s="410"/>
      <c r="AH1222" s="402"/>
      <c r="AL1222" s="402"/>
      <c r="AM1222" s="403"/>
      <c r="AR1222" s="412"/>
      <c r="AS1222" s="176"/>
    </row>
    <row r="1223" spans="11:45">
      <c r="K1223" s="410"/>
      <c r="L1223" s="410"/>
      <c r="AH1223" s="402"/>
      <c r="AL1223" s="402"/>
      <c r="AM1223" s="403"/>
      <c r="AR1223" s="412"/>
      <c r="AS1223" s="176"/>
    </row>
    <row r="1224" spans="11:45">
      <c r="K1224" s="410"/>
      <c r="L1224" s="410"/>
      <c r="AH1224" s="402"/>
      <c r="AL1224" s="402"/>
      <c r="AM1224" s="403"/>
      <c r="AR1224" s="412"/>
      <c r="AS1224" s="176"/>
    </row>
    <row r="1225" spans="11:45">
      <c r="K1225" s="410"/>
      <c r="L1225" s="410"/>
      <c r="AH1225" s="402"/>
      <c r="AL1225" s="402"/>
      <c r="AM1225" s="403"/>
      <c r="AR1225" s="412"/>
      <c r="AS1225" s="176"/>
    </row>
    <row r="1226" spans="11:45">
      <c r="K1226" s="410"/>
      <c r="L1226" s="410"/>
      <c r="AH1226" s="402"/>
      <c r="AL1226" s="402"/>
      <c r="AM1226" s="403"/>
      <c r="AR1226" s="412"/>
      <c r="AS1226" s="176"/>
    </row>
    <row r="1227" spans="11:45">
      <c r="K1227" s="410"/>
      <c r="L1227" s="410"/>
      <c r="AH1227" s="402"/>
      <c r="AL1227" s="402"/>
      <c r="AM1227" s="403"/>
      <c r="AR1227" s="412"/>
      <c r="AS1227" s="176"/>
    </row>
    <row r="1228" spans="11:45">
      <c r="K1228" s="410"/>
      <c r="L1228" s="410"/>
      <c r="AH1228" s="402"/>
      <c r="AL1228" s="402"/>
      <c r="AM1228" s="403"/>
      <c r="AR1228" s="412"/>
      <c r="AS1228" s="176"/>
    </row>
    <row r="1229" spans="11:45">
      <c r="K1229" s="410"/>
      <c r="L1229" s="410"/>
      <c r="AH1229" s="402"/>
      <c r="AL1229" s="402"/>
      <c r="AM1229" s="403"/>
      <c r="AR1229" s="412"/>
      <c r="AS1229" s="176"/>
    </row>
    <row r="1230" spans="11:45">
      <c r="K1230" s="410"/>
      <c r="L1230" s="410"/>
      <c r="AH1230" s="402"/>
      <c r="AL1230" s="402"/>
      <c r="AM1230" s="403"/>
      <c r="AR1230" s="412"/>
      <c r="AS1230" s="176"/>
    </row>
    <row r="1231" spans="11:45">
      <c r="K1231" s="410"/>
      <c r="L1231" s="410"/>
      <c r="AH1231" s="402"/>
      <c r="AL1231" s="402"/>
      <c r="AM1231" s="403"/>
      <c r="AR1231" s="412"/>
      <c r="AS1231" s="176"/>
    </row>
    <row r="1232" spans="11:45">
      <c r="K1232" s="410"/>
      <c r="L1232" s="410"/>
      <c r="AH1232" s="402"/>
      <c r="AL1232" s="402"/>
      <c r="AM1232" s="403"/>
      <c r="AR1232" s="412"/>
      <c r="AS1232" s="176"/>
    </row>
    <row r="1233" spans="11:45">
      <c r="K1233" s="410"/>
      <c r="L1233" s="410"/>
      <c r="AH1233" s="402"/>
      <c r="AL1233" s="402"/>
      <c r="AM1233" s="403"/>
      <c r="AR1233" s="412"/>
      <c r="AS1233" s="176"/>
    </row>
    <row r="1234" spans="11:45">
      <c r="K1234" s="410"/>
      <c r="L1234" s="410"/>
      <c r="AH1234" s="402"/>
      <c r="AL1234" s="402"/>
      <c r="AM1234" s="403"/>
      <c r="AR1234" s="412"/>
      <c r="AS1234" s="176"/>
    </row>
    <row r="1235" spans="11:45">
      <c r="K1235" s="410"/>
      <c r="L1235" s="410"/>
      <c r="AH1235" s="402"/>
      <c r="AL1235" s="402"/>
      <c r="AM1235" s="403"/>
      <c r="AR1235" s="412"/>
      <c r="AS1235" s="176"/>
    </row>
    <row r="1236" spans="11:45">
      <c r="K1236" s="410"/>
      <c r="L1236" s="410"/>
      <c r="AH1236" s="402"/>
      <c r="AL1236" s="402"/>
      <c r="AM1236" s="403"/>
      <c r="AR1236" s="412"/>
      <c r="AS1236" s="176"/>
    </row>
    <row r="1237" spans="11:45">
      <c r="K1237" s="410"/>
      <c r="L1237" s="410"/>
      <c r="AH1237" s="402"/>
      <c r="AL1237" s="402"/>
      <c r="AM1237" s="403"/>
      <c r="AR1237" s="412"/>
      <c r="AS1237" s="176"/>
    </row>
    <row r="1238" spans="11:45">
      <c r="K1238" s="410"/>
      <c r="L1238" s="410"/>
      <c r="AH1238" s="402"/>
      <c r="AL1238" s="402"/>
      <c r="AM1238" s="403"/>
      <c r="AR1238" s="412"/>
      <c r="AS1238" s="176"/>
    </row>
    <row r="1239" spans="11:45">
      <c r="K1239" s="410"/>
      <c r="L1239" s="410"/>
      <c r="AH1239" s="402"/>
      <c r="AL1239" s="402"/>
      <c r="AM1239" s="403"/>
      <c r="AR1239" s="412"/>
      <c r="AS1239" s="176"/>
    </row>
    <row r="1240" spans="11:45">
      <c r="K1240" s="410"/>
      <c r="L1240" s="410"/>
      <c r="AH1240" s="402"/>
      <c r="AL1240" s="402"/>
      <c r="AM1240" s="403"/>
      <c r="AR1240" s="412"/>
      <c r="AS1240" s="176"/>
    </row>
    <row r="1241" spans="11:45">
      <c r="K1241" s="410"/>
      <c r="L1241" s="410"/>
      <c r="AH1241" s="402"/>
      <c r="AL1241" s="402"/>
      <c r="AM1241" s="403"/>
      <c r="AR1241" s="412"/>
      <c r="AS1241" s="176"/>
    </row>
    <row r="1242" spans="11:45">
      <c r="K1242" s="410"/>
      <c r="L1242" s="410"/>
      <c r="AH1242" s="402"/>
      <c r="AL1242" s="402"/>
      <c r="AM1242" s="403"/>
      <c r="AR1242" s="412"/>
      <c r="AS1242" s="176"/>
    </row>
    <row r="1243" spans="11:45">
      <c r="K1243" s="410"/>
      <c r="L1243" s="410"/>
      <c r="AH1243" s="402"/>
      <c r="AL1243" s="402"/>
      <c r="AM1243" s="403"/>
      <c r="AR1243" s="412"/>
      <c r="AS1243" s="176"/>
    </row>
    <row r="1244" spans="11:45">
      <c r="K1244" s="410"/>
      <c r="L1244" s="410"/>
      <c r="AH1244" s="402"/>
      <c r="AL1244" s="402"/>
      <c r="AM1244" s="403"/>
      <c r="AR1244" s="412"/>
      <c r="AS1244" s="176"/>
    </row>
    <row r="1245" spans="11:45">
      <c r="K1245" s="410"/>
      <c r="L1245" s="410"/>
      <c r="AH1245" s="402"/>
      <c r="AL1245" s="402"/>
      <c r="AM1245" s="403"/>
      <c r="AR1245" s="412"/>
      <c r="AS1245" s="176"/>
    </row>
    <row r="1246" spans="11:45">
      <c r="K1246" s="410"/>
      <c r="L1246" s="410"/>
      <c r="AH1246" s="402"/>
      <c r="AL1246" s="402"/>
      <c r="AM1246" s="403"/>
      <c r="AR1246" s="412"/>
      <c r="AS1246" s="176"/>
    </row>
    <row r="1247" spans="11:45">
      <c r="K1247" s="410"/>
      <c r="L1247" s="410"/>
      <c r="AH1247" s="402"/>
      <c r="AL1247" s="402"/>
      <c r="AM1247" s="403"/>
      <c r="AR1247" s="412"/>
      <c r="AS1247" s="176"/>
    </row>
    <row r="1248" spans="11:45">
      <c r="K1248" s="410"/>
      <c r="L1248" s="410"/>
      <c r="AH1248" s="402"/>
      <c r="AL1248" s="402"/>
      <c r="AM1248" s="403"/>
      <c r="AR1248" s="412"/>
      <c r="AS1248" s="176"/>
    </row>
    <row r="1249" spans="11:45">
      <c r="K1249" s="410"/>
      <c r="L1249" s="410"/>
      <c r="AH1249" s="402"/>
      <c r="AL1249" s="402"/>
      <c r="AM1249" s="403"/>
      <c r="AR1249" s="412"/>
      <c r="AS1249" s="176"/>
    </row>
    <row r="1250" spans="11:45">
      <c r="K1250" s="410"/>
      <c r="L1250" s="410"/>
      <c r="AH1250" s="402"/>
      <c r="AL1250" s="402"/>
      <c r="AM1250" s="403"/>
      <c r="AR1250" s="412"/>
      <c r="AS1250" s="176"/>
    </row>
    <row r="1251" spans="11:45">
      <c r="K1251" s="410"/>
      <c r="L1251" s="410"/>
      <c r="AH1251" s="402"/>
      <c r="AL1251" s="402"/>
      <c r="AM1251" s="403"/>
      <c r="AR1251" s="412"/>
      <c r="AS1251" s="176"/>
    </row>
    <row r="1252" spans="11:45">
      <c r="K1252" s="410"/>
      <c r="L1252" s="410"/>
      <c r="AH1252" s="402"/>
      <c r="AL1252" s="402"/>
      <c r="AM1252" s="403"/>
      <c r="AR1252" s="412"/>
      <c r="AS1252" s="176"/>
    </row>
    <row r="1253" spans="11:45">
      <c r="K1253" s="410"/>
      <c r="L1253" s="410"/>
      <c r="AH1253" s="402"/>
      <c r="AL1253" s="402"/>
      <c r="AM1253" s="403"/>
      <c r="AR1253" s="412"/>
      <c r="AS1253" s="176"/>
    </row>
    <row r="1254" spans="11:45">
      <c r="K1254" s="410"/>
      <c r="L1254" s="410"/>
      <c r="AH1254" s="402"/>
      <c r="AL1254" s="402"/>
      <c r="AM1254" s="403"/>
      <c r="AR1254" s="412"/>
      <c r="AS1254" s="176"/>
    </row>
    <row r="1255" spans="11:45">
      <c r="K1255" s="410"/>
      <c r="L1255" s="410"/>
      <c r="AH1255" s="402"/>
      <c r="AL1255" s="402"/>
      <c r="AM1255" s="403"/>
      <c r="AR1255" s="412"/>
      <c r="AS1255" s="176"/>
    </row>
    <row r="1256" spans="11:45">
      <c r="K1256" s="410"/>
      <c r="L1256" s="410"/>
      <c r="AH1256" s="402"/>
      <c r="AL1256" s="402"/>
      <c r="AM1256" s="403"/>
      <c r="AR1256" s="412"/>
      <c r="AS1256" s="176"/>
    </row>
    <row r="1257" spans="11:45">
      <c r="K1257" s="410"/>
      <c r="L1257" s="410"/>
      <c r="AH1257" s="402"/>
      <c r="AL1257" s="402"/>
      <c r="AM1257" s="403"/>
      <c r="AR1257" s="412"/>
      <c r="AS1257" s="176"/>
    </row>
    <row r="1258" spans="11:45">
      <c r="K1258" s="410"/>
      <c r="L1258" s="410"/>
      <c r="AH1258" s="402"/>
      <c r="AL1258" s="402"/>
      <c r="AM1258" s="403"/>
      <c r="AR1258" s="412"/>
      <c r="AS1258" s="176"/>
    </row>
    <row r="1259" spans="11:45">
      <c r="K1259" s="410"/>
      <c r="L1259" s="410"/>
      <c r="AH1259" s="402"/>
      <c r="AL1259" s="402"/>
      <c r="AM1259" s="403"/>
      <c r="AR1259" s="412"/>
      <c r="AS1259" s="176"/>
    </row>
    <row r="1260" spans="11:45">
      <c r="K1260" s="410"/>
      <c r="L1260" s="410"/>
      <c r="AH1260" s="402"/>
      <c r="AL1260" s="402"/>
      <c r="AM1260" s="403"/>
      <c r="AR1260" s="412"/>
      <c r="AS1260" s="176"/>
    </row>
    <row r="1261" spans="11:45">
      <c r="K1261" s="410"/>
      <c r="L1261" s="410"/>
      <c r="AH1261" s="402"/>
      <c r="AL1261" s="402"/>
      <c r="AM1261" s="403"/>
      <c r="AR1261" s="412"/>
      <c r="AS1261" s="176"/>
    </row>
    <row r="1262" spans="11:45">
      <c r="K1262" s="410"/>
      <c r="L1262" s="410"/>
      <c r="AH1262" s="402"/>
      <c r="AL1262" s="402"/>
      <c r="AM1262" s="403"/>
      <c r="AR1262" s="412"/>
      <c r="AS1262" s="176"/>
    </row>
    <row r="1263" spans="11:45">
      <c r="K1263" s="410"/>
      <c r="L1263" s="410"/>
      <c r="AH1263" s="402"/>
      <c r="AL1263" s="402"/>
      <c r="AM1263" s="403"/>
      <c r="AR1263" s="412"/>
      <c r="AS1263" s="176"/>
    </row>
    <row r="1264" spans="11:45">
      <c r="K1264" s="410"/>
      <c r="L1264" s="410"/>
      <c r="AH1264" s="402"/>
      <c r="AL1264" s="402"/>
      <c r="AM1264" s="403"/>
      <c r="AR1264" s="412"/>
      <c r="AS1264" s="176"/>
    </row>
    <row r="1265" spans="11:45">
      <c r="K1265" s="410"/>
      <c r="L1265" s="410"/>
      <c r="AH1265" s="402"/>
      <c r="AL1265" s="402"/>
      <c r="AM1265" s="403"/>
      <c r="AR1265" s="412"/>
      <c r="AS1265" s="176"/>
    </row>
    <row r="1266" spans="11:45">
      <c r="K1266" s="410"/>
      <c r="L1266" s="410"/>
      <c r="AH1266" s="402"/>
      <c r="AL1266" s="402"/>
      <c r="AM1266" s="403"/>
      <c r="AR1266" s="412"/>
      <c r="AS1266" s="176"/>
    </row>
    <row r="1267" spans="11:45">
      <c r="K1267" s="410"/>
      <c r="L1267" s="410"/>
      <c r="AH1267" s="402"/>
      <c r="AL1267" s="402"/>
      <c r="AM1267" s="403"/>
      <c r="AR1267" s="412"/>
      <c r="AS1267" s="176"/>
    </row>
    <row r="1268" spans="11:45">
      <c r="K1268" s="410"/>
      <c r="L1268" s="410"/>
      <c r="AH1268" s="402"/>
      <c r="AL1268" s="402"/>
      <c r="AM1268" s="403"/>
      <c r="AR1268" s="412"/>
      <c r="AS1268" s="176"/>
    </row>
    <row r="1269" spans="11:45">
      <c r="K1269" s="410"/>
      <c r="L1269" s="410"/>
      <c r="AH1269" s="402"/>
      <c r="AL1269" s="402"/>
      <c r="AM1269" s="403"/>
      <c r="AR1269" s="412"/>
      <c r="AS1269" s="176"/>
    </row>
    <row r="1270" spans="11:45">
      <c r="K1270" s="410"/>
      <c r="L1270" s="410"/>
      <c r="AH1270" s="402"/>
      <c r="AL1270" s="402"/>
      <c r="AM1270" s="403"/>
      <c r="AR1270" s="412"/>
      <c r="AS1270" s="176"/>
    </row>
    <row r="1271" spans="11:45">
      <c r="K1271" s="410"/>
      <c r="L1271" s="410"/>
      <c r="AH1271" s="402"/>
      <c r="AL1271" s="402"/>
      <c r="AM1271" s="403"/>
      <c r="AR1271" s="412"/>
      <c r="AS1271" s="176"/>
    </row>
    <row r="1272" spans="11:45">
      <c r="K1272" s="410"/>
      <c r="L1272" s="410"/>
      <c r="AH1272" s="402"/>
      <c r="AL1272" s="402"/>
      <c r="AM1272" s="403"/>
      <c r="AR1272" s="412"/>
      <c r="AS1272" s="176"/>
    </row>
    <row r="1273" spans="11:45">
      <c r="K1273" s="410"/>
      <c r="L1273" s="410"/>
      <c r="AH1273" s="402"/>
      <c r="AL1273" s="402"/>
      <c r="AM1273" s="403"/>
      <c r="AR1273" s="412"/>
      <c r="AS1273" s="176"/>
    </row>
    <row r="1274" spans="11:45">
      <c r="K1274" s="410"/>
      <c r="L1274" s="410"/>
      <c r="AH1274" s="402"/>
      <c r="AL1274" s="402"/>
      <c r="AM1274" s="403"/>
      <c r="AR1274" s="412"/>
      <c r="AS1274" s="176"/>
    </row>
    <row r="1275" spans="11:45">
      <c r="K1275" s="410"/>
      <c r="L1275" s="410"/>
      <c r="AH1275" s="402"/>
      <c r="AL1275" s="402"/>
      <c r="AM1275" s="403"/>
      <c r="AR1275" s="412"/>
      <c r="AS1275" s="176"/>
    </row>
    <row r="1276" spans="11:45">
      <c r="K1276" s="410"/>
      <c r="L1276" s="410"/>
      <c r="AH1276" s="402"/>
      <c r="AL1276" s="402"/>
      <c r="AM1276" s="403"/>
      <c r="AR1276" s="412"/>
      <c r="AS1276" s="176"/>
    </row>
    <row r="1277" spans="11:45">
      <c r="K1277" s="410"/>
      <c r="L1277" s="410"/>
      <c r="AH1277" s="402"/>
      <c r="AL1277" s="402"/>
      <c r="AM1277" s="403"/>
      <c r="AR1277" s="412"/>
      <c r="AS1277" s="176"/>
    </row>
    <row r="1278" spans="11:45">
      <c r="K1278" s="410"/>
      <c r="L1278" s="410"/>
      <c r="AH1278" s="402"/>
      <c r="AL1278" s="402"/>
      <c r="AM1278" s="403"/>
      <c r="AR1278" s="412"/>
      <c r="AS1278" s="176"/>
    </row>
    <row r="1279" spans="11:45">
      <c r="K1279" s="410"/>
      <c r="L1279" s="410"/>
      <c r="AH1279" s="402"/>
      <c r="AL1279" s="402"/>
      <c r="AM1279" s="403"/>
      <c r="AR1279" s="412"/>
      <c r="AS1279" s="176"/>
    </row>
    <row r="1280" spans="11:45">
      <c r="K1280" s="410"/>
      <c r="L1280" s="410"/>
      <c r="AH1280" s="402"/>
      <c r="AL1280" s="402"/>
      <c r="AM1280" s="403"/>
      <c r="AR1280" s="412"/>
      <c r="AS1280" s="176"/>
    </row>
    <row r="1281" spans="11:45">
      <c r="K1281" s="410"/>
      <c r="L1281" s="410"/>
      <c r="AH1281" s="402"/>
      <c r="AL1281" s="402"/>
      <c r="AM1281" s="403"/>
      <c r="AR1281" s="412"/>
      <c r="AS1281" s="176"/>
    </row>
    <row r="1282" spans="11:45">
      <c r="K1282" s="410"/>
      <c r="L1282" s="410"/>
      <c r="AH1282" s="402"/>
      <c r="AL1282" s="402"/>
      <c r="AM1282" s="403"/>
      <c r="AR1282" s="412"/>
      <c r="AS1282" s="176"/>
    </row>
    <row r="1283" spans="11:45">
      <c r="K1283" s="410"/>
      <c r="L1283" s="410"/>
      <c r="AH1283" s="402"/>
      <c r="AL1283" s="402"/>
      <c r="AM1283" s="403"/>
      <c r="AR1283" s="412"/>
      <c r="AS1283" s="176"/>
    </row>
    <row r="1284" spans="11:45">
      <c r="K1284" s="410"/>
      <c r="L1284" s="410"/>
      <c r="AH1284" s="402"/>
      <c r="AL1284" s="402"/>
      <c r="AM1284" s="403"/>
      <c r="AR1284" s="412"/>
      <c r="AS1284" s="176"/>
    </row>
    <row r="1285" spans="11:45">
      <c r="K1285" s="410"/>
      <c r="L1285" s="410"/>
      <c r="AH1285" s="402"/>
      <c r="AL1285" s="402"/>
      <c r="AM1285" s="403"/>
      <c r="AR1285" s="412"/>
      <c r="AS1285" s="176"/>
    </row>
    <row r="1286" spans="11:45">
      <c r="K1286" s="410"/>
      <c r="L1286" s="410"/>
      <c r="AH1286" s="402"/>
      <c r="AL1286" s="402"/>
      <c r="AM1286" s="403"/>
      <c r="AR1286" s="412"/>
      <c r="AS1286" s="176"/>
    </row>
    <row r="1287" spans="11:45">
      <c r="K1287" s="410"/>
      <c r="L1287" s="410"/>
      <c r="AH1287" s="402"/>
      <c r="AL1287" s="402"/>
      <c r="AM1287" s="403"/>
      <c r="AR1287" s="412"/>
      <c r="AS1287" s="176"/>
    </row>
    <row r="1288" spans="11:45">
      <c r="K1288" s="410"/>
      <c r="L1288" s="410"/>
      <c r="AH1288" s="402"/>
      <c r="AL1288" s="402"/>
      <c r="AM1288" s="403"/>
      <c r="AR1288" s="412"/>
      <c r="AS1288" s="176"/>
    </row>
    <row r="1289" spans="11:45">
      <c r="K1289" s="410"/>
      <c r="L1289" s="410"/>
      <c r="AH1289" s="402"/>
      <c r="AL1289" s="402"/>
      <c r="AM1289" s="403"/>
      <c r="AR1289" s="412"/>
      <c r="AS1289" s="176"/>
    </row>
    <row r="1290" spans="11:45">
      <c r="K1290" s="410"/>
      <c r="L1290" s="410"/>
      <c r="AH1290" s="402"/>
      <c r="AL1290" s="402"/>
      <c r="AM1290" s="403"/>
      <c r="AR1290" s="412"/>
      <c r="AS1290" s="176"/>
    </row>
    <row r="1291" spans="11:45">
      <c r="K1291" s="410"/>
      <c r="L1291" s="410"/>
      <c r="AH1291" s="402"/>
      <c r="AL1291" s="402"/>
      <c r="AM1291" s="403"/>
      <c r="AR1291" s="412"/>
      <c r="AS1291" s="176"/>
    </row>
    <row r="1292" spans="11:45">
      <c r="K1292" s="410"/>
      <c r="L1292" s="410"/>
      <c r="AH1292" s="402"/>
      <c r="AL1292" s="402"/>
      <c r="AM1292" s="403"/>
      <c r="AR1292" s="412"/>
      <c r="AS1292" s="176"/>
    </row>
    <row r="1293" spans="11:45">
      <c r="K1293" s="410"/>
      <c r="L1293" s="410"/>
      <c r="AH1293" s="402"/>
      <c r="AL1293" s="402"/>
      <c r="AM1293" s="403"/>
      <c r="AR1293" s="412"/>
      <c r="AS1293" s="176"/>
    </row>
    <row r="1294" spans="11:45">
      <c r="K1294" s="410"/>
      <c r="L1294" s="410"/>
      <c r="AH1294" s="402"/>
      <c r="AL1294" s="402"/>
      <c r="AM1294" s="403"/>
      <c r="AR1294" s="412"/>
      <c r="AS1294" s="176"/>
    </row>
    <row r="1295" spans="11:45">
      <c r="K1295" s="410"/>
      <c r="L1295" s="410"/>
      <c r="AH1295" s="402"/>
      <c r="AL1295" s="402"/>
      <c r="AM1295" s="403"/>
      <c r="AR1295" s="412"/>
      <c r="AS1295" s="176"/>
    </row>
    <row r="1296" spans="11:45">
      <c r="K1296" s="410"/>
      <c r="L1296" s="410"/>
      <c r="AH1296" s="402"/>
      <c r="AL1296" s="402"/>
      <c r="AM1296" s="403"/>
      <c r="AR1296" s="412"/>
      <c r="AS1296" s="176"/>
    </row>
    <row r="1297" spans="11:45">
      <c r="K1297" s="410"/>
      <c r="L1297" s="410"/>
      <c r="AH1297" s="402"/>
      <c r="AL1297" s="402"/>
      <c r="AM1297" s="403"/>
      <c r="AR1297" s="412"/>
      <c r="AS1297" s="176"/>
    </row>
    <row r="1298" spans="11:45">
      <c r="K1298" s="410"/>
      <c r="L1298" s="410"/>
      <c r="AH1298" s="402"/>
      <c r="AL1298" s="402"/>
      <c r="AM1298" s="403"/>
      <c r="AR1298" s="412"/>
      <c r="AS1298" s="176"/>
    </row>
    <row r="1299" spans="11:45">
      <c r="K1299" s="410"/>
      <c r="L1299" s="410"/>
      <c r="AH1299" s="402"/>
      <c r="AL1299" s="402"/>
      <c r="AM1299" s="403"/>
      <c r="AR1299" s="412"/>
      <c r="AS1299" s="176"/>
    </row>
    <row r="1300" spans="11:45">
      <c r="K1300" s="410"/>
      <c r="L1300" s="410"/>
      <c r="AH1300" s="402"/>
      <c r="AL1300" s="402"/>
      <c r="AM1300" s="403"/>
      <c r="AR1300" s="412"/>
      <c r="AS1300" s="176"/>
    </row>
    <row r="1301" spans="11:45">
      <c r="K1301" s="410"/>
      <c r="L1301" s="410"/>
      <c r="AH1301" s="402"/>
      <c r="AL1301" s="402"/>
      <c r="AM1301" s="403"/>
      <c r="AR1301" s="412"/>
      <c r="AS1301" s="176"/>
    </row>
    <row r="1302" spans="11:45">
      <c r="K1302" s="410"/>
      <c r="L1302" s="410"/>
      <c r="AH1302" s="402"/>
      <c r="AL1302" s="402"/>
      <c r="AM1302" s="403"/>
      <c r="AR1302" s="412"/>
      <c r="AS1302" s="176"/>
    </row>
    <row r="1303" spans="11:45">
      <c r="K1303" s="410"/>
      <c r="L1303" s="410"/>
      <c r="AH1303" s="402"/>
      <c r="AL1303" s="402"/>
      <c r="AM1303" s="403"/>
      <c r="AR1303" s="412"/>
      <c r="AS1303" s="176"/>
    </row>
    <row r="1304" spans="11:45">
      <c r="K1304" s="410"/>
      <c r="L1304" s="410"/>
      <c r="AH1304" s="402"/>
      <c r="AL1304" s="402"/>
      <c r="AM1304" s="403"/>
      <c r="AR1304" s="412"/>
      <c r="AS1304" s="176"/>
    </row>
    <row r="1305" spans="11:45">
      <c r="K1305" s="410"/>
      <c r="L1305" s="410"/>
      <c r="AH1305" s="402"/>
      <c r="AL1305" s="402"/>
      <c r="AM1305" s="403"/>
      <c r="AR1305" s="412"/>
      <c r="AS1305" s="176"/>
    </row>
    <row r="1306" spans="11:45">
      <c r="K1306" s="410"/>
      <c r="L1306" s="410"/>
      <c r="AH1306" s="402"/>
      <c r="AL1306" s="402"/>
      <c r="AM1306" s="403"/>
      <c r="AR1306" s="412"/>
      <c r="AS1306" s="176"/>
    </row>
    <row r="1307" spans="11:45">
      <c r="K1307" s="410"/>
      <c r="L1307" s="410"/>
      <c r="AH1307" s="402"/>
      <c r="AL1307" s="402"/>
      <c r="AM1307" s="403"/>
      <c r="AR1307" s="412"/>
      <c r="AS1307" s="176"/>
    </row>
    <row r="1308" spans="11:45">
      <c r="K1308" s="410"/>
      <c r="L1308" s="410"/>
      <c r="AH1308" s="402"/>
      <c r="AL1308" s="402"/>
      <c r="AM1308" s="403"/>
      <c r="AR1308" s="412"/>
      <c r="AS1308" s="176"/>
    </row>
    <row r="1309" spans="11:45">
      <c r="K1309" s="410"/>
      <c r="L1309" s="410"/>
      <c r="AH1309" s="402"/>
      <c r="AL1309" s="402"/>
      <c r="AM1309" s="403"/>
      <c r="AR1309" s="412"/>
      <c r="AS1309" s="176"/>
    </row>
    <row r="1310" spans="11:45">
      <c r="K1310" s="410"/>
      <c r="L1310" s="410"/>
      <c r="AH1310" s="402"/>
      <c r="AL1310" s="402"/>
      <c r="AM1310" s="403"/>
      <c r="AR1310" s="412"/>
      <c r="AS1310" s="176"/>
    </row>
    <row r="1311" spans="11:45">
      <c r="K1311" s="410"/>
      <c r="L1311" s="410"/>
      <c r="AH1311" s="402"/>
      <c r="AL1311" s="402"/>
      <c r="AM1311" s="403"/>
      <c r="AR1311" s="412"/>
      <c r="AS1311" s="176"/>
    </row>
    <row r="1312" spans="11:45">
      <c r="K1312" s="410"/>
      <c r="L1312" s="410"/>
      <c r="AH1312" s="402"/>
      <c r="AL1312" s="402"/>
      <c r="AM1312" s="403"/>
      <c r="AR1312" s="412"/>
      <c r="AS1312" s="176"/>
    </row>
    <row r="1313" spans="11:45">
      <c r="K1313" s="410"/>
      <c r="L1313" s="410"/>
      <c r="AH1313" s="402"/>
      <c r="AL1313" s="402"/>
      <c r="AM1313" s="403"/>
      <c r="AR1313" s="412"/>
      <c r="AS1313" s="176"/>
    </row>
    <row r="1314" spans="11:45">
      <c r="K1314" s="410"/>
      <c r="L1314" s="410"/>
      <c r="AH1314" s="402"/>
      <c r="AL1314" s="402"/>
      <c r="AM1314" s="403"/>
      <c r="AR1314" s="412"/>
      <c r="AS1314" s="176"/>
    </row>
    <row r="1315" spans="11:45">
      <c r="K1315" s="410"/>
      <c r="L1315" s="410"/>
      <c r="AH1315" s="402"/>
      <c r="AL1315" s="402"/>
      <c r="AM1315" s="403"/>
      <c r="AR1315" s="412"/>
      <c r="AS1315" s="176"/>
    </row>
    <row r="1316" spans="11:45">
      <c r="K1316" s="410"/>
      <c r="L1316" s="410"/>
      <c r="AH1316" s="402"/>
      <c r="AL1316" s="402"/>
      <c r="AM1316" s="403"/>
      <c r="AR1316" s="412"/>
      <c r="AS1316" s="176"/>
    </row>
    <row r="1317" spans="11:45">
      <c r="K1317" s="410"/>
      <c r="L1317" s="410"/>
      <c r="AH1317" s="402"/>
      <c r="AL1317" s="402"/>
      <c r="AM1317" s="403"/>
      <c r="AR1317" s="412"/>
      <c r="AS1317" s="176"/>
    </row>
    <row r="1318" spans="11:45">
      <c r="K1318" s="410"/>
      <c r="L1318" s="410"/>
      <c r="AH1318" s="402"/>
      <c r="AL1318" s="402"/>
      <c r="AM1318" s="403"/>
      <c r="AR1318" s="412"/>
      <c r="AS1318" s="176"/>
    </row>
    <row r="1319" spans="11:45">
      <c r="K1319" s="410"/>
      <c r="L1319" s="410"/>
      <c r="AH1319" s="402"/>
      <c r="AL1319" s="402"/>
      <c r="AM1319" s="403"/>
      <c r="AR1319" s="412"/>
      <c r="AS1319" s="176"/>
    </row>
    <row r="1320" spans="11:45">
      <c r="K1320" s="410"/>
      <c r="L1320" s="410"/>
      <c r="AH1320" s="402"/>
      <c r="AL1320" s="402"/>
      <c r="AM1320" s="403"/>
      <c r="AR1320" s="412"/>
      <c r="AS1320" s="176"/>
    </row>
    <row r="1321" spans="11:45">
      <c r="K1321" s="410"/>
      <c r="L1321" s="410"/>
      <c r="AH1321" s="402"/>
      <c r="AL1321" s="402"/>
      <c r="AM1321" s="403"/>
      <c r="AR1321" s="412"/>
      <c r="AS1321" s="176"/>
    </row>
    <row r="1322" spans="11:45">
      <c r="K1322" s="410"/>
      <c r="L1322" s="410"/>
      <c r="AH1322" s="402"/>
      <c r="AL1322" s="402"/>
      <c r="AM1322" s="403"/>
      <c r="AR1322" s="412"/>
      <c r="AS1322" s="176"/>
    </row>
    <row r="1323" spans="11:45">
      <c r="K1323" s="410"/>
      <c r="L1323" s="410"/>
      <c r="AH1323" s="402"/>
      <c r="AL1323" s="402"/>
      <c r="AM1323" s="403"/>
      <c r="AR1323" s="412"/>
      <c r="AS1323" s="176"/>
    </row>
    <row r="1324" spans="11:45">
      <c r="K1324" s="410"/>
      <c r="L1324" s="410"/>
      <c r="AH1324" s="402"/>
      <c r="AL1324" s="402"/>
      <c r="AM1324" s="403"/>
      <c r="AR1324" s="412"/>
      <c r="AS1324" s="176"/>
    </row>
    <row r="1325" spans="11:45">
      <c r="K1325" s="410"/>
      <c r="L1325" s="410"/>
      <c r="AH1325" s="402"/>
      <c r="AL1325" s="402"/>
      <c r="AM1325" s="403"/>
      <c r="AR1325" s="412"/>
      <c r="AS1325" s="176"/>
    </row>
    <row r="1326" spans="11:45">
      <c r="K1326" s="410"/>
      <c r="L1326" s="410"/>
      <c r="AH1326" s="402"/>
      <c r="AL1326" s="402"/>
      <c r="AM1326" s="403"/>
      <c r="AR1326" s="412"/>
      <c r="AS1326" s="176"/>
    </row>
    <row r="1327" spans="11:45">
      <c r="K1327" s="410"/>
      <c r="L1327" s="410"/>
      <c r="AH1327" s="402"/>
      <c r="AL1327" s="402"/>
      <c r="AM1327" s="403"/>
      <c r="AR1327" s="412"/>
      <c r="AS1327" s="176"/>
    </row>
    <row r="1328" spans="11:45">
      <c r="K1328" s="410"/>
      <c r="L1328" s="410"/>
      <c r="AH1328" s="402"/>
      <c r="AL1328" s="402"/>
      <c r="AM1328" s="403"/>
      <c r="AR1328" s="412"/>
      <c r="AS1328" s="176"/>
    </row>
    <row r="1329" spans="11:45">
      <c r="K1329" s="410"/>
      <c r="L1329" s="410"/>
      <c r="AH1329" s="402"/>
      <c r="AL1329" s="402"/>
      <c r="AM1329" s="403"/>
      <c r="AR1329" s="412"/>
      <c r="AS1329" s="176"/>
    </row>
    <row r="1330" spans="11:45">
      <c r="K1330" s="410"/>
      <c r="L1330" s="410"/>
      <c r="AH1330" s="402"/>
      <c r="AL1330" s="402"/>
      <c r="AM1330" s="403"/>
      <c r="AR1330" s="412"/>
      <c r="AS1330" s="176"/>
    </row>
    <row r="1331" spans="11:45">
      <c r="K1331" s="410"/>
      <c r="L1331" s="410"/>
      <c r="AH1331" s="402"/>
      <c r="AL1331" s="402"/>
      <c r="AM1331" s="403"/>
      <c r="AR1331" s="412"/>
      <c r="AS1331" s="176"/>
    </row>
    <row r="1332" spans="11:45">
      <c r="K1332" s="410"/>
      <c r="L1332" s="410"/>
      <c r="AH1332" s="402"/>
      <c r="AL1332" s="402"/>
      <c r="AM1332" s="403"/>
      <c r="AR1332" s="412"/>
      <c r="AS1332" s="176"/>
    </row>
    <row r="1333" spans="11:45">
      <c r="K1333" s="410"/>
      <c r="L1333" s="410"/>
      <c r="AH1333" s="402"/>
      <c r="AL1333" s="402"/>
      <c r="AM1333" s="403"/>
      <c r="AR1333" s="412"/>
      <c r="AS1333" s="176"/>
    </row>
    <row r="1334" spans="11:45">
      <c r="K1334" s="410"/>
      <c r="L1334" s="410"/>
      <c r="AH1334" s="402"/>
      <c r="AL1334" s="402"/>
      <c r="AM1334" s="403"/>
      <c r="AR1334" s="412"/>
      <c r="AS1334" s="176"/>
    </row>
    <row r="1335" spans="11:45">
      <c r="K1335" s="410"/>
      <c r="L1335" s="410"/>
      <c r="AH1335" s="402"/>
      <c r="AL1335" s="402"/>
      <c r="AM1335" s="403"/>
      <c r="AR1335" s="412"/>
      <c r="AS1335" s="176"/>
    </row>
    <row r="1336" spans="11:45">
      <c r="K1336" s="410"/>
      <c r="L1336" s="410"/>
      <c r="AH1336" s="402"/>
      <c r="AL1336" s="402"/>
      <c r="AM1336" s="403"/>
      <c r="AR1336" s="412"/>
      <c r="AS1336" s="176"/>
    </row>
    <row r="1337" spans="11:45">
      <c r="K1337" s="410"/>
      <c r="L1337" s="410"/>
      <c r="AH1337" s="402"/>
      <c r="AL1337" s="402"/>
      <c r="AM1337" s="403"/>
      <c r="AR1337" s="412"/>
      <c r="AS1337" s="176"/>
    </row>
    <row r="1338" spans="11:45">
      <c r="K1338" s="410"/>
      <c r="L1338" s="410"/>
      <c r="AH1338" s="402"/>
      <c r="AL1338" s="402"/>
      <c r="AM1338" s="403"/>
      <c r="AR1338" s="412"/>
      <c r="AS1338" s="176"/>
    </row>
    <row r="1339" spans="11:45">
      <c r="K1339" s="410"/>
      <c r="L1339" s="410"/>
      <c r="AH1339" s="402"/>
      <c r="AL1339" s="402"/>
      <c r="AM1339" s="403"/>
      <c r="AR1339" s="412"/>
      <c r="AS1339" s="176"/>
    </row>
    <row r="1340" spans="11:45">
      <c r="K1340" s="410"/>
      <c r="L1340" s="410"/>
      <c r="AH1340" s="402"/>
      <c r="AL1340" s="402"/>
      <c r="AM1340" s="403"/>
      <c r="AR1340" s="412"/>
      <c r="AS1340" s="176"/>
    </row>
    <row r="1341" spans="11:45">
      <c r="K1341" s="410"/>
      <c r="L1341" s="410"/>
      <c r="AH1341" s="402"/>
      <c r="AL1341" s="402"/>
      <c r="AM1341" s="403"/>
      <c r="AR1341" s="412"/>
      <c r="AS1341" s="176"/>
    </row>
    <row r="1342" spans="11:45">
      <c r="K1342" s="410"/>
      <c r="L1342" s="410"/>
      <c r="AH1342" s="402"/>
      <c r="AL1342" s="402"/>
      <c r="AM1342" s="403"/>
      <c r="AR1342" s="412"/>
      <c r="AS1342" s="176"/>
    </row>
    <row r="1343" spans="11:45">
      <c r="K1343" s="410"/>
      <c r="L1343" s="410"/>
      <c r="AH1343" s="402"/>
      <c r="AL1343" s="402"/>
      <c r="AM1343" s="403"/>
      <c r="AR1343" s="412"/>
      <c r="AS1343" s="176"/>
    </row>
    <row r="1344" spans="11:45">
      <c r="K1344" s="410"/>
      <c r="L1344" s="410"/>
      <c r="AH1344" s="402"/>
      <c r="AL1344" s="402"/>
      <c r="AM1344" s="403"/>
      <c r="AR1344" s="412"/>
      <c r="AS1344" s="176"/>
    </row>
    <row r="1345" spans="11:45">
      <c r="K1345" s="410"/>
      <c r="L1345" s="410"/>
      <c r="AH1345" s="402"/>
      <c r="AL1345" s="402"/>
      <c r="AM1345" s="403"/>
      <c r="AR1345" s="412"/>
      <c r="AS1345" s="176"/>
    </row>
    <row r="1346" spans="11:45">
      <c r="K1346" s="410"/>
      <c r="L1346" s="410"/>
      <c r="AH1346" s="402"/>
      <c r="AL1346" s="402"/>
      <c r="AM1346" s="403"/>
      <c r="AR1346" s="412"/>
      <c r="AS1346" s="176"/>
    </row>
    <row r="1347" spans="11:45">
      <c r="K1347" s="410"/>
      <c r="L1347" s="410"/>
      <c r="AH1347" s="402"/>
      <c r="AL1347" s="402"/>
      <c r="AM1347" s="403"/>
      <c r="AR1347" s="412"/>
      <c r="AS1347" s="176"/>
    </row>
    <row r="1348" spans="11:45">
      <c r="K1348" s="410"/>
      <c r="L1348" s="410"/>
      <c r="AH1348" s="402"/>
      <c r="AL1348" s="402"/>
      <c r="AM1348" s="403"/>
      <c r="AR1348" s="412"/>
      <c r="AS1348" s="176"/>
    </row>
    <row r="1349" spans="11:45">
      <c r="K1349" s="410"/>
      <c r="L1349" s="410"/>
      <c r="AH1349" s="402"/>
      <c r="AL1349" s="402"/>
      <c r="AM1349" s="403"/>
      <c r="AR1349" s="412"/>
      <c r="AS1349" s="176"/>
    </row>
    <row r="1350" spans="11:45">
      <c r="K1350" s="410"/>
      <c r="L1350" s="410"/>
      <c r="AH1350" s="402"/>
      <c r="AL1350" s="402"/>
      <c r="AM1350" s="403"/>
      <c r="AR1350" s="412"/>
      <c r="AS1350" s="176"/>
    </row>
    <row r="1351" spans="11:45">
      <c r="K1351" s="410"/>
      <c r="L1351" s="410"/>
      <c r="AH1351" s="402"/>
      <c r="AL1351" s="402"/>
      <c r="AM1351" s="403"/>
      <c r="AR1351" s="412"/>
      <c r="AS1351" s="176"/>
    </row>
    <row r="1352" spans="11:45">
      <c r="K1352" s="410"/>
      <c r="L1352" s="410"/>
      <c r="AH1352" s="402"/>
      <c r="AL1352" s="402"/>
      <c r="AM1352" s="403"/>
      <c r="AR1352" s="412"/>
      <c r="AS1352" s="176"/>
    </row>
    <row r="1353" spans="11:45">
      <c r="K1353" s="410"/>
      <c r="L1353" s="410"/>
      <c r="AH1353" s="402"/>
      <c r="AL1353" s="402"/>
      <c r="AM1353" s="403"/>
      <c r="AR1353" s="412"/>
      <c r="AS1353" s="176"/>
    </row>
    <row r="1354" spans="11:45">
      <c r="K1354" s="410"/>
      <c r="L1354" s="410"/>
      <c r="AH1354" s="402"/>
      <c r="AL1354" s="402"/>
      <c r="AM1354" s="403"/>
      <c r="AR1354" s="412"/>
      <c r="AS1354" s="176"/>
    </row>
    <row r="1355" spans="11:45">
      <c r="K1355" s="410"/>
      <c r="L1355" s="410"/>
      <c r="AH1355" s="402"/>
      <c r="AL1355" s="402"/>
      <c r="AM1355" s="403"/>
      <c r="AR1355" s="412"/>
      <c r="AS1355" s="176"/>
    </row>
    <row r="1356" spans="11:45">
      <c r="K1356" s="410"/>
      <c r="L1356" s="410"/>
      <c r="AH1356" s="402"/>
      <c r="AL1356" s="402"/>
      <c r="AM1356" s="403"/>
      <c r="AR1356" s="412"/>
      <c r="AS1356" s="176"/>
    </row>
    <row r="1357" spans="11:45">
      <c r="K1357" s="410"/>
      <c r="L1357" s="410"/>
      <c r="AH1357" s="402"/>
      <c r="AL1357" s="402"/>
      <c r="AM1357" s="403"/>
      <c r="AR1357" s="412"/>
      <c r="AS1357" s="176"/>
    </row>
    <row r="1358" spans="11:45">
      <c r="K1358" s="410"/>
      <c r="L1358" s="410"/>
      <c r="AH1358" s="402"/>
      <c r="AL1358" s="402"/>
      <c r="AM1358" s="403"/>
      <c r="AR1358" s="412"/>
      <c r="AS1358" s="176"/>
    </row>
    <row r="1359" spans="11:45">
      <c r="K1359" s="410"/>
      <c r="L1359" s="410"/>
      <c r="AH1359" s="402"/>
      <c r="AL1359" s="402"/>
      <c r="AM1359" s="403"/>
      <c r="AR1359" s="412"/>
      <c r="AS1359" s="176"/>
    </row>
    <row r="1360" spans="11:45">
      <c r="K1360" s="410"/>
      <c r="L1360" s="410"/>
      <c r="AH1360" s="402"/>
      <c r="AL1360" s="402"/>
      <c r="AM1360" s="403"/>
      <c r="AR1360" s="412"/>
      <c r="AS1360" s="176"/>
    </row>
    <row r="1361" spans="11:45">
      <c r="K1361" s="410"/>
      <c r="L1361" s="410"/>
      <c r="AH1361" s="402"/>
      <c r="AL1361" s="402"/>
      <c r="AM1361" s="403"/>
      <c r="AR1361" s="412"/>
      <c r="AS1361" s="176"/>
    </row>
    <row r="1362" spans="11:45">
      <c r="K1362" s="410"/>
      <c r="L1362" s="410"/>
      <c r="AH1362" s="402"/>
      <c r="AL1362" s="402"/>
      <c r="AM1362" s="403"/>
      <c r="AR1362" s="412"/>
      <c r="AS1362" s="176"/>
    </row>
    <row r="1363" spans="11:45">
      <c r="K1363" s="410"/>
      <c r="L1363" s="410"/>
      <c r="AH1363" s="402"/>
      <c r="AL1363" s="402"/>
      <c r="AM1363" s="403"/>
      <c r="AR1363" s="412"/>
      <c r="AS1363" s="176"/>
    </row>
    <row r="1364" spans="11:45">
      <c r="K1364" s="410"/>
      <c r="L1364" s="410"/>
      <c r="AH1364" s="402"/>
      <c r="AL1364" s="402"/>
      <c r="AM1364" s="403"/>
      <c r="AR1364" s="412"/>
      <c r="AS1364" s="176"/>
    </row>
    <row r="1365" spans="11:45">
      <c r="K1365" s="410"/>
      <c r="L1365" s="410"/>
      <c r="AH1365" s="402"/>
      <c r="AL1365" s="402"/>
      <c r="AM1365" s="403"/>
      <c r="AR1365" s="412"/>
      <c r="AS1365" s="176"/>
    </row>
    <row r="1366" spans="11:45">
      <c r="K1366" s="410"/>
      <c r="L1366" s="410"/>
      <c r="AH1366" s="402"/>
      <c r="AL1366" s="402"/>
      <c r="AM1366" s="403"/>
      <c r="AR1366" s="412"/>
      <c r="AS1366" s="176"/>
    </row>
    <row r="1367" spans="11:45">
      <c r="K1367" s="410"/>
      <c r="L1367" s="410"/>
      <c r="AH1367" s="402"/>
      <c r="AL1367" s="402"/>
      <c r="AM1367" s="403"/>
      <c r="AR1367" s="412"/>
      <c r="AS1367" s="176"/>
    </row>
    <row r="1368" spans="11:45">
      <c r="K1368" s="410"/>
      <c r="L1368" s="410"/>
      <c r="AH1368" s="402"/>
      <c r="AL1368" s="402"/>
      <c r="AM1368" s="403"/>
      <c r="AR1368" s="412"/>
      <c r="AS1368" s="176"/>
    </row>
    <row r="1369" spans="11:45">
      <c r="K1369" s="410"/>
      <c r="L1369" s="410"/>
      <c r="AH1369" s="402"/>
      <c r="AL1369" s="402"/>
      <c r="AM1369" s="403"/>
      <c r="AR1369" s="412"/>
      <c r="AS1369" s="176"/>
    </row>
    <row r="1370" spans="11:45">
      <c r="K1370" s="410"/>
      <c r="L1370" s="410"/>
      <c r="AH1370" s="402"/>
      <c r="AL1370" s="402"/>
      <c r="AM1370" s="403"/>
      <c r="AR1370" s="412"/>
      <c r="AS1370" s="176"/>
    </row>
    <row r="1371" spans="11:45">
      <c r="K1371" s="410"/>
      <c r="L1371" s="410"/>
      <c r="AH1371" s="402"/>
      <c r="AL1371" s="402"/>
      <c r="AM1371" s="403"/>
      <c r="AR1371" s="412"/>
      <c r="AS1371" s="176"/>
    </row>
    <row r="1372" spans="11:45">
      <c r="K1372" s="410"/>
      <c r="L1372" s="410"/>
      <c r="AH1372" s="402"/>
      <c r="AL1372" s="402"/>
      <c r="AM1372" s="403"/>
      <c r="AR1372" s="412"/>
      <c r="AS1372" s="176"/>
    </row>
    <row r="1373" spans="11:45">
      <c r="K1373" s="410"/>
      <c r="L1373" s="410"/>
      <c r="AH1373" s="402"/>
      <c r="AL1373" s="402"/>
      <c r="AM1373" s="403"/>
      <c r="AR1373" s="412"/>
      <c r="AS1373" s="176"/>
    </row>
    <row r="1374" spans="11:45">
      <c r="K1374" s="410"/>
      <c r="L1374" s="410"/>
      <c r="AH1374" s="402"/>
      <c r="AL1374" s="402"/>
      <c r="AM1374" s="403"/>
      <c r="AR1374" s="412"/>
      <c r="AS1374" s="176"/>
    </row>
    <row r="1375" spans="11:45">
      <c r="K1375" s="410"/>
      <c r="L1375" s="410"/>
      <c r="AH1375" s="402"/>
      <c r="AL1375" s="402"/>
      <c r="AM1375" s="403"/>
      <c r="AR1375" s="412"/>
      <c r="AS1375" s="176"/>
    </row>
    <row r="1376" spans="11:45">
      <c r="K1376" s="410"/>
      <c r="L1376" s="410"/>
      <c r="AH1376" s="402"/>
      <c r="AL1376" s="402"/>
      <c r="AM1376" s="403"/>
      <c r="AR1376" s="412"/>
      <c r="AS1376" s="176"/>
    </row>
    <row r="1377" spans="11:45">
      <c r="K1377" s="410"/>
      <c r="L1377" s="410"/>
      <c r="AH1377" s="402"/>
      <c r="AL1377" s="402"/>
      <c r="AM1377" s="403"/>
      <c r="AR1377" s="412"/>
      <c r="AS1377" s="176"/>
    </row>
    <row r="1378" spans="11:45">
      <c r="K1378" s="410"/>
      <c r="L1378" s="410"/>
      <c r="AH1378" s="402"/>
      <c r="AL1378" s="402"/>
      <c r="AM1378" s="403"/>
      <c r="AR1378" s="412"/>
      <c r="AS1378" s="176"/>
    </row>
    <row r="1379" spans="11:45">
      <c r="K1379" s="410"/>
      <c r="L1379" s="410"/>
      <c r="AH1379" s="402"/>
      <c r="AL1379" s="402"/>
      <c r="AM1379" s="403"/>
      <c r="AR1379" s="412"/>
      <c r="AS1379" s="176"/>
    </row>
    <row r="1380" spans="11:45">
      <c r="K1380" s="410"/>
      <c r="L1380" s="410"/>
      <c r="AH1380" s="402"/>
      <c r="AL1380" s="402"/>
      <c r="AM1380" s="403"/>
      <c r="AR1380" s="412"/>
      <c r="AS1380" s="176"/>
    </row>
    <row r="1381" spans="11:45">
      <c r="K1381" s="410"/>
      <c r="L1381" s="410"/>
      <c r="AH1381" s="402"/>
      <c r="AL1381" s="402"/>
      <c r="AM1381" s="403"/>
      <c r="AR1381" s="412"/>
      <c r="AS1381" s="176"/>
    </row>
    <row r="1382" spans="11:45">
      <c r="K1382" s="410"/>
      <c r="L1382" s="410"/>
      <c r="AH1382" s="402"/>
      <c r="AL1382" s="402"/>
      <c r="AM1382" s="403"/>
      <c r="AR1382" s="412"/>
      <c r="AS1382" s="176"/>
    </row>
    <row r="1383" spans="11:45">
      <c r="K1383" s="410"/>
      <c r="L1383" s="410"/>
      <c r="AH1383" s="402"/>
      <c r="AL1383" s="402"/>
      <c r="AM1383" s="403"/>
      <c r="AR1383" s="412"/>
      <c r="AS1383" s="176"/>
    </row>
    <row r="1384" spans="11:45">
      <c r="K1384" s="410"/>
      <c r="L1384" s="410"/>
      <c r="AH1384" s="402"/>
      <c r="AL1384" s="402"/>
      <c r="AM1384" s="403"/>
      <c r="AR1384" s="412"/>
      <c r="AS1384" s="176"/>
    </row>
    <row r="1385" spans="11:45">
      <c r="K1385" s="410"/>
      <c r="L1385" s="410"/>
      <c r="AH1385" s="402"/>
      <c r="AL1385" s="402"/>
      <c r="AM1385" s="403"/>
      <c r="AR1385" s="412"/>
      <c r="AS1385" s="176"/>
    </row>
    <row r="1386" spans="11:45">
      <c r="K1386" s="410"/>
      <c r="L1386" s="410"/>
      <c r="AH1386" s="402"/>
      <c r="AL1386" s="402"/>
      <c r="AM1386" s="403"/>
      <c r="AR1386" s="412"/>
      <c r="AS1386" s="176"/>
    </row>
    <row r="1387" spans="11:45">
      <c r="K1387" s="410"/>
      <c r="L1387" s="410"/>
      <c r="AH1387" s="402"/>
      <c r="AL1387" s="402"/>
      <c r="AM1387" s="403"/>
      <c r="AR1387" s="412"/>
      <c r="AS1387" s="176"/>
    </row>
    <row r="1388" spans="11:45">
      <c r="K1388" s="410"/>
      <c r="L1388" s="410"/>
      <c r="AH1388" s="402"/>
      <c r="AL1388" s="402"/>
      <c r="AM1388" s="403"/>
      <c r="AR1388" s="412"/>
      <c r="AS1388" s="176"/>
    </row>
    <row r="1389" spans="11:45">
      <c r="K1389" s="410"/>
      <c r="L1389" s="410"/>
      <c r="AH1389" s="402"/>
      <c r="AL1389" s="402"/>
      <c r="AM1389" s="403"/>
      <c r="AR1389" s="412"/>
      <c r="AS1389" s="176"/>
    </row>
    <row r="1390" spans="11:45">
      <c r="K1390" s="410"/>
      <c r="L1390" s="410"/>
      <c r="AH1390" s="402"/>
      <c r="AL1390" s="402"/>
      <c r="AM1390" s="403"/>
      <c r="AR1390" s="412"/>
      <c r="AS1390" s="176"/>
    </row>
    <row r="1391" spans="11:45">
      <c r="K1391" s="410"/>
      <c r="L1391" s="410"/>
      <c r="AH1391" s="402"/>
      <c r="AL1391" s="402"/>
      <c r="AM1391" s="403"/>
      <c r="AR1391" s="412"/>
      <c r="AS1391" s="176"/>
    </row>
    <row r="1392" spans="11:45">
      <c r="K1392" s="410"/>
      <c r="L1392" s="410"/>
      <c r="AH1392" s="402"/>
      <c r="AL1392" s="402"/>
      <c r="AM1392" s="403"/>
      <c r="AR1392" s="412"/>
      <c r="AS1392" s="176"/>
    </row>
    <row r="1393" spans="11:45">
      <c r="K1393" s="410"/>
      <c r="L1393" s="410"/>
      <c r="AH1393" s="402"/>
      <c r="AL1393" s="402"/>
      <c r="AM1393" s="403"/>
      <c r="AR1393" s="412"/>
      <c r="AS1393" s="176"/>
    </row>
    <row r="1394" spans="11:45">
      <c r="K1394" s="410"/>
      <c r="L1394" s="410"/>
      <c r="AH1394" s="402"/>
      <c r="AL1394" s="402"/>
      <c r="AM1394" s="403"/>
      <c r="AR1394" s="412"/>
      <c r="AS1394" s="176"/>
    </row>
    <row r="1395" spans="11:45">
      <c r="K1395" s="410"/>
      <c r="L1395" s="410"/>
      <c r="AH1395" s="402"/>
      <c r="AL1395" s="402"/>
      <c r="AM1395" s="403"/>
      <c r="AR1395" s="412"/>
      <c r="AS1395" s="176"/>
    </row>
    <row r="1396" spans="11:45">
      <c r="K1396" s="410"/>
      <c r="L1396" s="410"/>
      <c r="AH1396" s="402"/>
      <c r="AL1396" s="402"/>
      <c r="AM1396" s="403"/>
      <c r="AR1396" s="412"/>
      <c r="AS1396" s="176"/>
    </row>
    <row r="1397" spans="11:45">
      <c r="K1397" s="410"/>
      <c r="L1397" s="410"/>
      <c r="AH1397" s="402"/>
      <c r="AL1397" s="402"/>
      <c r="AM1397" s="403"/>
      <c r="AR1397" s="412"/>
      <c r="AS1397" s="176"/>
    </row>
    <row r="1398" spans="11:45">
      <c r="K1398" s="410"/>
      <c r="L1398" s="410"/>
      <c r="AH1398" s="402"/>
      <c r="AL1398" s="402"/>
      <c r="AM1398" s="403"/>
      <c r="AR1398" s="412"/>
      <c r="AS1398" s="176"/>
    </row>
    <row r="1399" spans="11:45">
      <c r="K1399" s="410"/>
      <c r="L1399" s="410"/>
      <c r="AH1399" s="402"/>
      <c r="AL1399" s="402"/>
      <c r="AM1399" s="403"/>
      <c r="AR1399" s="412"/>
      <c r="AS1399" s="176"/>
    </row>
    <row r="1400" spans="11:45">
      <c r="K1400" s="410"/>
      <c r="L1400" s="410"/>
      <c r="AH1400" s="402"/>
      <c r="AL1400" s="402"/>
      <c r="AM1400" s="403"/>
      <c r="AR1400" s="412"/>
      <c r="AS1400" s="176"/>
    </row>
    <row r="1401" spans="11:45">
      <c r="K1401" s="410"/>
      <c r="L1401" s="410"/>
      <c r="AH1401" s="402"/>
      <c r="AL1401" s="402"/>
      <c r="AM1401" s="403"/>
      <c r="AR1401" s="412"/>
      <c r="AS1401" s="176"/>
    </row>
    <row r="1402" spans="11:45">
      <c r="K1402" s="410"/>
      <c r="L1402" s="410"/>
      <c r="AH1402" s="402"/>
      <c r="AL1402" s="402"/>
      <c r="AM1402" s="403"/>
      <c r="AR1402" s="412"/>
      <c r="AS1402" s="176"/>
    </row>
    <row r="1403" spans="11:45">
      <c r="K1403" s="410"/>
      <c r="L1403" s="410"/>
      <c r="AH1403" s="402"/>
      <c r="AL1403" s="402"/>
      <c r="AM1403" s="403"/>
      <c r="AR1403" s="412"/>
      <c r="AS1403" s="176"/>
    </row>
    <row r="1404" spans="11:45">
      <c r="K1404" s="410"/>
      <c r="L1404" s="410"/>
      <c r="AH1404" s="402"/>
      <c r="AL1404" s="402"/>
      <c r="AM1404" s="403"/>
      <c r="AR1404" s="412"/>
      <c r="AS1404" s="176"/>
    </row>
    <row r="1405" spans="11:45">
      <c r="K1405" s="410"/>
      <c r="L1405" s="410"/>
      <c r="AH1405" s="402"/>
      <c r="AL1405" s="402"/>
      <c r="AM1405" s="403"/>
      <c r="AR1405" s="412"/>
      <c r="AS1405" s="176"/>
    </row>
    <row r="1406" spans="11:45">
      <c r="K1406" s="410"/>
      <c r="L1406" s="410"/>
      <c r="AH1406" s="402"/>
      <c r="AL1406" s="402"/>
      <c r="AM1406" s="403"/>
      <c r="AR1406" s="412"/>
      <c r="AS1406" s="176"/>
    </row>
    <row r="1407" spans="11:45">
      <c r="K1407" s="410"/>
      <c r="L1407" s="410"/>
      <c r="AH1407" s="402"/>
      <c r="AL1407" s="402"/>
      <c r="AM1407" s="403"/>
      <c r="AR1407" s="412"/>
      <c r="AS1407" s="176"/>
    </row>
    <row r="1408" spans="11:45">
      <c r="K1408" s="410"/>
      <c r="L1408" s="410"/>
      <c r="AH1408" s="402"/>
      <c r="AL1408" s="402"/>
      <c r="AM1408" s="403"/>
      <c r="AR1408" s="412"/>
      <c r="AS1408" s="176"/>
    </row>
    <row r="1409" spans="11:45">
      <c r="K1409" s="410"/>
      <c r="L1409" s="410"/>
      <c r="AH1409" s="402"/>
      <c r="AL1409" s="402"/>
      <c r="AM1409" s="403"/>
      <c r="AR1409" s="412"/>
      <c r="AS1409" s="176"/>
    </row>
    <row r="1410" spans="11:45">
      <c r="K1410" s="410"/>
      <c r="L1410" s="410"/>
      <c r="AH1410" s="402"/>
      <c r="AL1410" s="402"/>
      <c r="AM1410" s="403"/>
      <c r="AR1410" s="412"/>
      <c r="AS1410" s="176"/>
    </row>
    <row r="1411" spans="11:45">
      <c r="K1411" s="410"/>
      <c r="L1411" s="410"/>
      <c r="AH1411" s="402"/>
      <c r="AL1411" s="402"/>
      <c r="AM1411" s="403"/>
      <c r="AR1411" s="412"/>
      <c r="AS1411" s="176"/>
    </row>
    <row r="1412" spans="11:45">
      <c r="K1412" s="410"/>
      <c r="L1412" s="410"/>
      <c r="AH1412" s="402"/>
      <c r="AL1412" s="402"/>
      <c r="AM1412" s="403"/>
      <c r="AR1412" s="412"/>
      <c r="AS1412" s="176"/>
    </row>
    <row r="1413" spans="11:45">
      <c r="K1413" s="410"/>
      <c r="L1413" s="410"/>
      <c r="AH1413" s="402"/>
      <c r="AL1413" s="402"/>
      <c r="AM1413" s="403"/>
      <c r="AR1413" s="412"/>
      <c r="AS1413" s="176"/>
    </row>
    <row r="1414" spans="11:45">
      <c r="K1414" s="410"/>
      <c r="L1414" s="410"/>
      <c r="AH1414" s="402"/>
      <c r="AL1414" s="402"/>
      <c r="AM1414" s="403"/>
      <c r="AR1414" s="412"/>
      <c r="AS1414" s="176"/>
    </row>
    <row r="1415" spans="11:45">
      <c r="K1415" s="410"/>
      <c r="L1415" s="410"/>
      <c r="AH1415" s="402"/>
      <c r="AL1415" s="402"/>
      <c r="AM1415" s="403"/>
      <c r="AR1415" s="412"/>
      <c r="AS1415" s="176"/>
    </row>
    <row r="1416" spans="11:45">
      <c r="K1416" s="410"/>
      <c r="L1416" s="410"/>
      <c r="AH1416" s="402"/>
      <c r="AL1416" s="402"/>
      <c r="AM1416" s="403"/>
      <c r="AR1416" s="412"/>
      <c r="AS1416" s="176"/>
    </row>
    <row r="1417" spans="11:45">
      <c r="K1417" s="410"/>
      <c r="L1417" s="410"/>
      <c r="AH1417" s="402"/>
      <c r="AL1417" s="402"/>
      <c r="AM1417" s="403"/>
      <c r="AR1417" s="412"/>
      <c r="AS1417" s="176"/>
    </row>
    <row r="1418" spans="11:45">
      <c r="K1418" s="410"/>
      <c r="L1418" s="410"/>
      <c r="AH1418" s="402"/>
      <c r="AL1418" s="402"/>
      <c r="AM1418" s="403"/>
      <c r="AR1418" s="412"/>
      <c r="AS1418" s="176"/>
    </row>
    <row r="1419" spans="11:45">
      <c r="K1419" s="410"/>
      <c r="L1419" s="410"/>
      <c r="AH1419" s="402"/>
      <c r="AL1419" s="402"/>
      <c r="AM1419" s="403"/>
      <c r="AR1419" s="412"/>
      <c r="AS1419" s="176"/>
    </row>
    <row r="1420" spans="11:45">
      <c r="K1420" s="410"/>
      <c r="L1420" s="410"/>
      <c r="AH1420" s="402"/>
      <c r="AL1420" s="402"/>
      <c r="AM1420" s="403"/>
      <c r="AR1420" s="412"/>
      <c r="AS1420" s="176"/>
    </row>
    <row r="1421" spans="11:45">
      <c r="K1421" s="410"/>
      <c r="L1421" s="410"/>
      <c r="AH1421" s="402"/>
      <c r="AL1421" s="402"/>
      <c r="AM1421" s="403"/>
      <c r="AR1421" s="412"/>
      <c r="AS1421" s="176"/>
    </row>
    <row r="1422" spans="11:45">
      <c r="K1422" s="410"/>
      <c r="L1422" s="410"/>
      <c r="AH1422" s="402"/>
      <c r="AL1422" s="402"/>
      <c r="AM1422" s="403"/>
      <c r="AR1422" s="412"/>
      <c r="AS1422" s="176"/>
    </row>
    <row r="1423" spans="11:45">
      <c r="K1423" s="410"/>
      <c r="L1423" s="410"/>
      <c r="AH1423" s="402"/>
      <c r="AL1423" s="402"/>
      <c r="AM1423" s="403"/>
      <c r="AR1423" s="412"/>
      <c r="AS1423" s="176"/>
    </row>
    <row r="1424" spans="11:45">
      <c r="K1424" s="410"/>
      <c r="L1424" s="410"/>
      <c r="AH1424" s="402"/>
      <c r="AL1424" s="402"/>
      <c r="AM1424" s="403"/>
      <c r="AR1424" s="412"/>
      <c r="AS1424" s="176"/>
    </row>
    <row r="1425" spans="11:45">
      <c r="K1425" s="410"/>
      <c r="L1425" s="410"/>
      <c r="AH1425" s="402"/>
      <c r="AL1425" s="402"/>
      <c r="AM1425" s="403"/>
      <c r="AR1425" s="412"/>
      <c r="AS1425" s="176"/>
    </row>
    <row r="1426" spans="11:45">
      <c r="K1426" s="410"/>
      <c r="L1426" s="410"/>
      <c r="AH1426" s="402"/>
      <c r="AL1426" s="402"/>
      <c r="AM1426" s="403"/>
      <c r="AR1426" s="412"/>
      <c r="AS1426" s="176"/>
    </row>
    <row r="1427" spans="11:45">
      <c r="K1427" s="410"/>
      <c r="L1427" s="410"/>
      <c r="AH1427" s="402"/>
      <c r="AL1427" s="402"/>
      <c r="AM1427" s="403"/>
      <c r="AR1427" s="412"/>
      <c r="AS1427" s="176"/>
    </row>
    <row r="1428" spans="11:45">
      <c r="K1428" s="410"/>
      <c r="L1428" s="410"/>
      <c r="AH1428" s="402"/>
      <c r="AL1428" s="402"/>
      <c r="AM1428" s="403"/>
      <c r="AR1428" s="412"/>
      <c r="AS1428" s="176"/>
    </row>
    <row r="1429" spans="11:45">
      <c r="K1429" s="410"/>
      <c r="L1429" s="410"/>
      <c r="AH1429" s="402"/>
      <c r="AL1429" s="402"/>
      <c r="AM1429" s="403"/>
      <c r="AR1429" s="412"/>
      <c r="AS1429" s="176"/>
    </row>
    <row r="1430" spans="11:45">
      <c r="K1430" s="410"/>
      <c r="L1430" s="410"/>
      <c r="AH1430" s="402"/>
      <c r="AL1430" s="402"/>
      <c r="AM1430" s="403"/>
      <c r="AR1430" s="412"/>
      <c r="AS1430" s="176"/>
    </row>
    <row r="1431" spans="11:45">
      <c r="K1431" s="410"/>
      <c r="L1431" s="410"/>
      <c r="AH1431" s="402"/>
      <c r="AL1431" s="402"/>
      <c r="AM1431" s="403"/>
      <c r="AR1431" s="412"/>
      <c r="AS1431" s="176"/>
    </row>
    <row r="1432" spans="11:45">
      <c r="K1432" s="410"/>
      <c r="L1432" s="410"/>
      <c r="AH1432" s="402"/>
      <c r="AL1432" s="402"/>
      <c r="AM1432" s="403"/>
      <c r="AR1432" s="412"/>
      <c r="AS1432" s="176"/>
    </row>
    <row r="1433" spans="11:45">
      <c r="K1433" s="410"/>
      <c r="L1433" s="410"/>
      <c r="AH1433" s="402"/>
      <c r="AL1433" s="402"/>
      <c r="AM1433" s="403"/>
      <c r="AR1433" s="412"/>
      <c r="AS1433" s="176"/>
    </row>
    <row r="1434" spans="11:45">
      <c r="K1434" s="410"/>
      <c r="L1434" s="410"/>
      <c r="AH1434" s="402"/>
      <c r="AL1434" s="402"/>
      <c r="AM1434" s="403"/>
      <c r="AR1434" s="412"/>
      <c r="AS1434" s="176"/>
    </row>
    <row r="1435" spans="11:45">
      <c r="K1435" s="410"/>
      <c r="L1435" s="410"/>
      <c r="AH1435" s="402"/>
      <c r="AL1435" s="402"/>
      <c r="AM1435" s="403"/>
      <c r="AR1435" s="412"/>
      <c r="AS1435" s="176"/>
    </row>
    <row r="1436" spans="11:45">
      <c r="K1436" s="410"/>
      <c r="L1436" s="410"/>
      <c r="AH1436" s="402"/>
      <c r="AL1436" s="402"/>
      <c r="AM1436" s="403"/>
      <c r="AR1436" s="412"/>
      <c r="AS1436" s="176"/>
    </row>
    <row r="1437" spans="11:45">
      <c r="K1437" s="410"/>
      <c r="L1437" s="410"/>
      <c r="AH1437" s="402"/>
      <c r="AL1437" s="402"/>
      <c r="AM1437" s="403"/>
      <c r="AR1437" s="412"/>
      <c r="AS1437" s="176"/>
    </row>
    <row r="1438" spans="11:45">
      <c r="K1438" s="410"/>
      <c r="L1438" s="410"/>
      <c r="AH1438" s="402"/>
      <c r="AL1438" s="402"/>
      <c r="AM1438" s="403"/>
      <c r="AR1438" s="412"/>
      <c r="AS1438" s="176"/>
    </row>
    <row r="1439" spans="11:45">
      <c r="K1439" s="410"/>
      <c r="L1439" s="410"/>
      <c r="AH1439" s="402"/>
      <c r="AL1439" s="402"/>
      <c r="AM1439" s="403"/>
      <c r="AR1439" s="412"/>
      <c r="AS1439" s="176"/>
    </row>
    <row r="1440" spans="11:45">
      <c r="K1440" s="410"/>
      <c r="L1440" s="410"/>
      <c r="AH1440" s="402"/>
      <c r="AL1440" s="402"/>
      <c r="AM1440" s="403"/>
      <c r="AR1440" s="412"/>
      <c r="AS1440" s="176"/>
    </row>
    <row r="1441" spans="11:45">
      <c r="K1441" s="410"/>
      <c r="L1441" s="410"/>
      <c r="AH1441" s="402"/>
      <c r="AL1441" s="402"/>
      <c r="AM1441" s="403"/>
      <c r="AR1441" s="412"/>
      <c r="AS1441" s="176"/>
    </row>
    <row r="1442" spans="11:45">
      <c r="K1442" s="410"/>
      <c r="L1442" s="410"/>
      <c r="AH1442" s="402"/>
      <c r="AL1442" s="402"/>
      <c r="AM1442" s="403"/>
      <c r="AR1442" s="412"/>
      <c r="AS1442" s="176"/>
    </row>
    <row r="1443" spans="11:45">
      <c r="K1443" s="410"/>
      <c r="L1443" s="410"/>
      <c r="AH1443" s="402"/>
      <c r="AL1443" s="402"/>
      <c r="AM1443" s="403"/>
      <c r="AR1443" s="412"/>
      <c r="AS1443" s="176"/>
    </row>
    <row r="1444" spans="11:45">
      <c r="K1444" s="410"/>
      <c r="L1444" s="410"/>
      <c r="AH1444" s="402"/>
      <c r="AL1444" s="402"/>
      <c r="AM1444" s="403"/>
      <c r="AR1444" s="412"/>
      <c r="AS1444" s="176"/>
    </row>
    <row r="1445" spans="11:45">
      <c r="K1445" s="410"/>
      <c r="L1445" s="410"/>
      <c r="AH1445" s="402"/>
      <c r="AL1445" s="402"/>
      <c r="AM1445" s="403"/>
      <c r="AR1445" s="412"/>
      <c r="AS1445" s="176"/>
    </row>
    <row r="1446" spans="11:45">
      <c r="K1446" s="410"/>
      <c r="L1446" s="410"/>
      <c r="AH1446" s="402"/>
      <c r="AL1446" s="402"/>
      <c r="AM1446" s="403"/>
      <c r="AR1446" s="412"/>
      <c r="AS1446" s="176"/>
    </row>
    <row r="1447" spans="11:45">
      <c r="K1447" s="410"/>
      <c r="L1447" s="410"/>
      <c r="AH1447" s="402"/>
      <c r="AL1447" s="402"/>
      <c r="AM1447" s="403"/>
      <c r="AR1447" s="412"/>
      <c r="AS1447" s="176"/>
    </row>
    <row r="1448" spans="11:45">
      <c r="K1448" s="410"/>
      <c r="L1448" s="410"/>
      <c r="AH1448" s="402"/>
      <c r="AL1448" s="402"/>
      <c r="AM1448" s="403"/>
      <c r="AR1448" s="412"/>
      <c r="AS1448" s="176"/>
    </row>
    <row r="1449" spans="11:45">
      <c r="K1449" s="410"/>
      <c r="L1449" s="410"/>
      <c r="AH1449" s="402"/>
      <c r="AL1449" s="402"/>
      <c r="AM1449" s="403"/>
      <c r="AR1449" s="412"/>
      <c r="AS1449" s="176"/>
    </row>
    <row r="1450" spans="11:45">
      <c r="K1450" s="410"/>
      <c r="L1450" s="410"/>
      <c r="AH1450" s="402"/>
      <c r="AL1450" s="402"/>
      <c r="AM1450" s="403"/>
      <c r="AR1450" s="412"/>
      <c r="AS1450" s="176"/>
    </row>
    <row r="1451" spans="11:45">
      <c r="K1451" s="410"/>
      <c r="L1451" s="410"/>
      <c r="AH1451" s="402"/>
      <c r="AL1451" s="402"/>
      <c r="AM1451" s="403"/>
      <c r="AR1451" s="412"/>
      <c r="AS1451" s="176"/>
    </row>
    <row r="1452" spans="11:45">
      <c r="K1452" s="410"/>
      <c r="L1452" s="410"/>
      <c r="AH1452" s="402"/>
      <c r="AL1452" s="402"/>
      <c r="AM1452" s="403"/>
      <c r="AR1452" s="412"/>
      <c r="AS1452" s="176"/>
    </row>
    <row r="1453" spans="11:45">
      <c r="K1453" s="410"/>
      <c r="L1453" s="410"/>
      <c r="AH1453" s="402"/>
      <c r="AL1453" s="402"/>
      <c r="AM1453" s="403"/>
      <c r="AR1453" s="412"/>
      <c r="AS1453" s="176"/>
    </row>
    <row r="1454" spans="11:45">
      <c r="K1454" s="410"/>
      <c r="L1454" s="410"/>
      <c r="AH1454" s="402"/>
      <c r="AL1454" s="402"/>
      <c r="AM1454" s="403"/>
      <c r="AR1454" s="412"/>
      <c r="AS1454" s="176"/>
    </row>
    <row r="1455" spans="11:45">
      <c r="K1455" s="410"/>
      <c r="L1455" s="410"/>
      <c r="AH1455" s="402"/>
      <c r="AL1455" s="402"/>
      <c r="AM1455" s="403"/>
      <c r="AR1455" s="412"/>
      <c r="AS1455" s="176"/>
    </row>
    <row r="1456" spans="11:45">
      <c r="K1456" s="410"/>
      <c r="L1456" s="410"/>
      <c r="AH1456" s="402"/>
      <c r="AL1456" s="402"/>
      <c r="AM1456" s="403"/>
      <c r="AR1456" s="412"/>
      <c r="AS1456" s="176"/>
    </row>
    <row r="1457" spans="11:45">
      <c r="K1457" s="410"/>
      <c r="L1457" s="410"/>
      <c r="AH1457" s="402"/>
      <c r="AL1457" s="402"/>
      <c r="AM1457" s="403"/>
      <c r="AR1457" s="412"/>
      <c r="AS1457" s="176"/>
    </row>
    <row r="1458" spans="11:45">
      <c r="K1458" s="410"/>
      <c r="L1458" s="410"/>
      <c r="AH1458" s="402"/>
      <c r="AL1458" s="402"/>
      <c r="AM1458" s="403"/>
      <c r="AR1458" s="412"/>
      <c r="AS1458" s="176"/>
    </row>
    <row r="1459" spans="11:45">
      <c r="K1459" s="410"/>
      <c r="L1459" s="410"/>
      <c r="AH1459" s="402"/>
      <c r="AL1459" s="402"/>
      <c r="AM1459" s="403"/>
      <c r="AR1459" s="412"/>
      <c r="AS1459" s="176"/>
    </row>
    <row r="1460" spans="11:45">
      <c r="K1460" s="410"/>
      <c r="L1460" s="410"/>
      <c r="AH1460" s="402"/>
      <c r="AL1460" s="402"/>
      <c r="AM1460" s="403"/>
      <c r="AR1460" s="412"/>
      <c r="AS1460" s="176"/>
    </row>
    <row r="1461" spans="11:45">
      <c r="K1461" s="410"/>
      <c r="L1461" s="410"/>
      <c r="AH1461" s="402"/>
      <c r="AL1461" s="402"/>
      <c r="AM1461" s="403"/>
      <c r="AR1461" s="412"/>
      <c r="AS1461" s="176"/>
    </row>
    <row r="1462" spans="11:45">
      <c r="K1462" s="410"/>
      <c r="L1462" s="410"/>
      <c r="AH1462" s="402"/>
      <c r="AL1462" s="402"/>
      <c r="AM1462" s="403"/>
      <c r="AR1462" s="412"/>
      <c r="AS1462" s="176"/>
    </row>
    <row r="1463" spans="11:45">
      <c r="K1463" s="410"/>
      <c r="L1463" s="410"/>
      <c r="AH1463" s="402"/>
      <c r="AL1463" s="402"/>
      <c r="AM1463" s="403"/>
      <c r="AR1463" s="412"/>
      <c r="AS1463" s="176"/>
    </row>
    <row r="1464" spans="11:45">
      <c r="K1464" s="410"/>
      <c r="L1464" s="410"/>
      <c r="AH1464" s="402"/>
      <c r="AL1464" s="402"/>
      <c r="AM1464" s="403"/>
      <c r="AR1464" s="412"/>
      <c r="AS1464" s="176"/>
    </row>
    <row r="1465" spans="11:45">
      <c r="K1465" s="410"/>
      <c r="L1465" s="410"/>
      <c r="AH1465" s="402"/>
      <c r="AL1465" s="402"/>
      <c r="AM1465" s="403"/>
      <c r="AR1465" s="412"/>
      <c r="AS1465" s="176"/>
    </row>
    <row r="1466" spans="11:45">
      <c r="K1466" s="410"/>
      <c r="L1466" s="410"/>
      <c r="AH1466" s="402"/>
      <c r="AL1466" s="402"/>
      <c r="AM1466" s="403"/>
      <c r="AR1466" s="412"/>
      <c r="AS1466" s="176"/>
    </row>
    <row r="1467" spans="11:45">
      <c r="K1467" s="410"/>
      <c r="L1467" s="410"/>
      <c r="AH1467" s="402"/>
      <c r="AL1467" s="402"/>
      <c r="AM1467" s="403"/>
      <c r="AR1467" s="412"/>
      <c r="AS1467" s="176"/>
    </row>
    <row r="1468" spans="11:45">
      <c r="K1468" s="410"/>
      <c r="L1468" s="410"/>
      <c r="AH1468" s="402"/>
      <c r="AL1468" s="402"/>
      <c r="AM1468" s="403"/>
      <c r="AR1468" s="412"/>
      <c r="AS1468" s="176"/>
    </row>
    <row r="1469" spans="11:45">
      <c r="K1469" s="410"/>
      <c r="L1469" s="410"/>
      <c r="AH1469" s="402"/>
      <c r="AL1469" s="402"/>
      <c r="AM1469" s="403"/>
      <c r="AR1469" s="412"/>
      <c r="AS1469" s="176"/>
    </row>
    <row r="1470" spans="11:45">
      <c r="K1470" s="410"/>
      <c r="L1470" s="410"/>
      <c r="AH1470" s="402"/>
      <c r="AL1470" s="402"/>
      <c r="AM1470" s="403"/>
      <c r="AR1470" s="412"/>
      <c r="AS1470" s="176"/>
    </row>
    <row r="1471" spans="11:45">
      <c r="K1471" s="410"/>
      <c r="L1471" s="410"/>
      <c r="AH1471" s="402"/>
      <c r="AL1471" s="402"/>
      <c r="AM1471" s="403"/>
      <c r="AR1471" s="412"/>
      <c r="AS1471" s="176"/>
    </row>
    <row r="1472" spans="11:45">
      <c r="K1472" s="410"/>
      <c r="L1472" s="410"/>
      <c r="AH1472" s="402"/>
      <c r="AL1472" s="402"/>
      <c r="AM1472" s="403"/>
      <c r="AR1472" s="412"/>
      <c r="AS1472" s="176"/>
    </row>
    <row r="1473" spans="11:45">
      <c r="K1473" s="410"/>
      <c r="L1473" s="410"/>
      <c r="AH1473" s="402"/>
      <c r="AL1473" s="402"/>
      <c r="AM1473" s="403"/>
      <c r="AR1473" s="412"/>
      <c r="AS1473" s="176"/>
    </row>
    <row r="1474" spans="11:45">
      <c r="K1474" s="410"/>
      <c r="L1474" s="410"/>
      <c r="AH1474" s="402"/>
      <c r="AL1474" s="402"/>
      <c r="AM1474" s="403"/>
      <c r="AR1474" s="412"/>
      <c r="AS1474" s="176"/>
    </row>
    <row r="1475" spans="11:45">
      <c r="K1475" s="410"/>
      <c r="L1475" s="410"/>
      <c r="AH1475" s="402"/>
      <c r="AL1475" s="402"/>
      <c r="AM1475" s="403"/>
      <c r="AR1475" s="412"/>
      <c r="AS1475" s="176"/>
    </row>
    <row r="1476" spans="11:45">
      <c r="K1476" s="410"/>
      <c r="L1476" s="410"/>
      <c r="AH1476" s="402"/>
      <c r="AL1476" s="402"/>
      <c r="AM1476" s="403"/>
      <c r="AR1476" s="412"/>
      <c r="AS1476" s="176"/>
    </row>
    <row r="1477" spans="11:45">
      <c r="K1477" s="410"/>
      <c r="L1477" s="410"/>
      <c r="AH1477" s="402"/>
      <c r="AL1477" s="402"/>
      <c r="AM1477" s="403"/>
      <c r="AR1477" s="412"/>
      <c r="AS1477" s="176"/>
    </row>
    <row r="1478" spans="11:45">
      <c r="K1478" s="410"/>
      <c r="L1478" s="410"/>
      <c r="AH1478" s="402"/>
      <c r="AL1478" s="402"/>
      <c r="AM1478" s="403"/>
      <c r="AR1478" s="412"/>
      <c r="AS1478" s="176"/>
    </row>
    <row r="1479" spans="11:45">
      <c r="K1479" s="410"/>
      <c r="L1479" s="410"/>
      <c r="AH1479" s="402"/>
      <c r="AL1479" s="402"/>
      <c r="AM1479" s="403"/>
      <c r="AR1479" s="412"/>
      <c r="AS1479" s="176"/>
    </row>
    <row r="1480" spans="11:45">
      <c r="K1480" s="410"/>
      <c r="L1480" s="410"/>
      <c r="AH1480" s="402"/>
      <c r="AL1480" s="402"/>
      <c r="AM1480" s="403"/>
      <c r="AR1480" s="412"/>
      <c r="AS1480" s="176"/>
    </row>
    <row r="1481" spans="11:45">
      <c r="K1481" s="410"/>
      <c r="L1481" s="410"/>
      <c r="AH1481" s="402"/>
      <c r="AL1481" s="402"/>
      <c r="AM1481" s="403"/>
      <c r="AR1481" s="412"/>
      <c r="AS1481" s="176"/>
    </row>
    <row r="1482" spans="11:45">
      <c r="K1482" s="410"/>
      <c r="L1482" s="410"/>
      <c r="AH1482" s="402"/>
      <c r="AL1482" s="402"/>
      <c r="AM1482" s="403"/>
      <c r="AR1482" s="412"/>
      <c r="AS1482" s="176"/>
    </row>
    <row r="1483" spans="11:45">
      <c r="K1483" s="410"/>
      <c r="L1483" s="410"/>
      <c r="AH1483" s="402"/>
      <c r="AL1483" s="402"/>
      <c r="AM1483" s="403"/>
      <c r="AR1483" s="412"/>
      <c r="AS1483" s="176"/>
    </row>
    <row r="1484" spans="11:45">
      <c r="K1484" s="410"/>
      <c r="L1484" s="410"/>
      <c r="AH1484" s="402"/>
      <c r="AL1484" s="402"/>
      <c r="AM1484" s="403"/>
      <c r="AR1484" s="412"/>
      <c r="AS1484" s="176"/>
    </row>
    <row r="1485" spans="11:45">
      <c r="K1485" s="410"/>
      <c r="L1485" s="410"/>
      <c r="AH1485" s="402"/>
      <c r="AL1485" s="402"/>
      <c r="AM1485" s="403"/>
      <c r="AR1485" s="412"/>
      <c r="AS1485" s="176"/>
    </row>
    <row r="1486" spans="11:45">
      <c r="K1486" s="410"/>
      <c r="L1486" s="410"/>
      <c r="AH1486" s="402"/>
      <c r="AL1486" s="402"/>
      <c r="AM1486" s="403"/>
      <c r="AR1486" s="412"/>
      <c r="AS1486" s="176"/>
    </row>
    <row r="1487" spans="11:45">
      <c r="K1487" s="410"/>
      <c r="L1487" s="410"/>
      <c r="AH1487" s="402"/>
      <c r="AL1487" s="402"/>
      <c r="AM1487" s="403"/>
      <c r="AR1487" s="412"/>
      <c r="AS1487" s="176"/>
    </row>
    <row r="1488" spans="11:45">
      <c r="K1488" s="410"/>
      <c r="L1488" s="410"/>
      <c r="AH1488" s="402"/>
      <c r="AL1488" s="402"/>
      <c r="AM1488" s="403"/>
      <c r="AR1488" s="412"/>
      <c r="AS1488" s="176"/>
    </row>
    <row r="1489" spans="11:45">
      <c r="K1489" s="410"/>
      <c r="L1489" s="410"/>
      <c r="AH1489" s="402"/>
      <c r="AL1489" s="402"/>
      <c r="AM1489" s="403"/>
      <c r="AR1489" s="412"/>
      <c r="AS1489" s="176"/>
    </row>
    <row r="1490" spans="11:45">
      <c r="K1490" s="410"/>
      <c r="L1490" s="410"/>
      <c r="AH1490" s="402"/>
      <c r="AL1490" s="402"/>
      <c r="AM1490" s="403"/>
      <c r="AR1490" s="412"/>
      <c r="AS1490" s="176"/>
    </row>
    <row r="1491" spans="11:45">
      <c r="K1491" s="410"/>
      <c r="L1491" s="410"/>
      <c r="AH1491" s="402"/>
      <c r="AL1491" s="402"/>
      <c r="AM1491" s="403"/>
      <c r="AR1491" s="412"/>
      <c r="AS1491" s="176"/>
    </row>
    <row r="1492" spans="11:45">
      <c r="K1492" s="410"/>
      <c r="L1492" s="410"/>
      <c r="AH1492" s="402"/>
      <c r="AL1492" s="402"/>
      <c r="AM1492" s="403"/>
      <c r="AR1492" s="412"/>
      <c r="AS1492" s="176"/>
    </row>
    <row r="1493" spans="11:45">
      <c r="K1493" s="410"/>
      <c r="L1493" s="410"/>
      <c r="AH1493" s="402"/>
      <c r="AL1493" s="402"/>
      <c r="AM1493" s="403"/>
      <c r="AR1493" s="412"/>
      <c r="AS1493" s="176"/>
    </row>
    <row r="1494" spans="11:45">
      <c r="K1494" s="410"/>
      <c r="L1494" s="410"/>
      <c r="AH1494" s="402"/>
      <c r="AL1494" s="402"/>
      <c r="AM1494" s="403"/>
      <c r="AR1494" s="412"/>
      <c r="AS1494" s="176"/>
    </row>
    <row r="1495" spans="11:45">
      <c r="K1495" s="410"/>
      <c r="L1495" s="410"/>
      <c r="AH1495" s="402"/>
      <c r="AL1495" s="402"/>
      <c r="AM1495" s="403"/>
      <c r="AR1495" s="412"/>
      <c r="AS1495" s="176"/>
    </row>
    <row r="1496" spans="11:45">
      <c r="K1496" s="410"/>
      <c r="L1496" s="410"/>
      <c r="AH1496" s="402"/>
      <c r="AL1496" s="402"/>
      <c r="AM1496" s="403"/>
      <c r="AR1496" s="412"/>
      <c r="AS1496" s="176"/>
    </row>
    <row r="1497" spans="11:45">
      <c r="K1497" s="410"/>
      <c r="L1497" s="410"/>
      <c r="AH1497" s="402"/>
      <c r="AL1497" s="402"/>
      <c r="AM1497" s="403"/>
      <c r="AR1497" s="412"/>
      <c r="AS1497" s="176"/>
    </row>
    <row r="1498" spans="11:45">
      <c r="K1498" s="410"/>
      <c r="L1498" s="410"/>
      <c r="AH1498" s="402"/>
      <c r="AL1498" s="402"/>
      <c r="AM1498" s="403"/>
      <c r="AR1498" s="412"/>
      <c r="AS1498" s="176"/>
    </row>
    <row r="1499" spans="11:45">
      <c r="K1499" s="410"/>
      <c r="L1499" s="410"/>
      <c r="AH1499" s="402"/>
      <c r="AL1499" s="402"/>
      <c r="AM1499" s="403"/>
      <c r="AR1499" s="412"/>
      <c r="AS1499" s="176"/>
    </row>
    <row r="1500" spans="11:45">
      <c r="K1500" s="410"/>
      <c r="L1500" s="410"/>
      <c r="AH1500" s="402"/>
      <c r="AL1500" s="402"/>
      <c r="AM1500" s="403"/>
      <c r="AR1500" s="412"/>
      <c r="AS1500" s="176"/>
    </row>
    <row r="1501" spans="11:45">
      <c r="K1501" s="410"/>
      <c r="L1501" s="410"/>
      <c r="AH1501" s="402"/>
      <c r="AL1501" s="402"/>
      <c r="AM1501" s="403"/>
      <c r="AR1501" s="412"/>
      <c r="AS1501" s="176"/>
    </row>
    <row r="1502" spans="11:45">
      <c r="K1502" s="410"/>
      <c r="L1502" s="410"/>
      <c r="AH1502" s="402"/>
      <c r="AL1502" s="402"/>
      <c r="AM1502" s="403"/>
      <c r="AR1502" s="412"/>
      <c r="AS1502" s="176"/>
    </row>
    <row r="1503" spans="11:45">
      <c r="K1503" s="410"/>
      <c r="L1503" s="410"/>
      <c r="AH1503" s="402"/>
      <c r="AL1503" s="402"/>
      <c r="AM1503" s="403"/>
      <c r="AR1503" s="412"/>
      <c r="AS1503" s="176"/>
    </row>
    <row r="1504" spans="11:45">
      <c r="K1504" s="410"/>
      <c r="L1504" s="410"/>
      <c r="AH1504" s="402"/>
      <c r="AL1504" s="402"/>
      <c r="AM1504" s="403"/>
      <c r="AR1504" s="412"/>
      <c r="AS1504" s="176"/>
    </row>
    <row r="1505" spans="11:45">
      <c r="K1505" s="410"/>
      <c r="L1505" s="410"/>
      <c r="AH1505" s="402"/>
      <c r="AL1505" s="402"/>
      <c r="AM1505" s="403"/>
      <c r="AR1505" s="412"/>
      <c r="AS1505" s="176"/>
    </row>
    <row r="1506" spans="11:45">
      <c r="K1506" s="410"/>
      <c r="L1506" s="410"/>
      <c r="AH1506" s="402"/>
      <c r="AL1506" s="402"/>
      <c r="AM1506" s="403"/>
      <c r="AR1506" s="412"/>
      <c r="AS1506" s="176"/>
    </row>
    <row r="1507" spans="11:45">
      <c r="K1507" s="410"/>
      <c r="L1507" s="410"/>
      <c r="AH1507" s="402"/>
      <c r="AL1507" s="402"/>
      <c r="AM1507" s="403"/>
      <c r="AR1507" s="412"/>
      <c r="AS1507" s="176"/>
    </row>
    <row r="1508" spans="11:45">
      <c r="K1508" s="410"/>
      <c r="L1508" s="410"/>
      <c r="AH1508" s="402"/>
      <c r="AL1508" s="402"/>
      <c r="AM1508" s="403"/>
      <c r="AR1508" s="412"/>
      <c r="AS1508" s="176"/>
    </row>
    <row r="1509" spans="11:45">
      <c r="K1509" s="410"/>
      <c r="L1509" s="410"/>
      <c r="AH1509" s="402"/>
      <c r="AL1509" s="402"/>
      <c r="AM1509" s="403"/>
      <c r="AR1509" s="412"/>
      <c r="AS1509" s="176"/>
    </row>
    <row r="1510" spans="11:45">
      <c r="K1510" s="410"/>
      <c r="L1510" s="410"/>
      <c r="AH1510" s="402"/>
      <c r="AL1510" s="402"/>
      <c r="AM1510" s="403"/>
      <c r="AR1510" s="412"/>
      <c r="AS1510" s="176"/>
    </row>
    <row r="1511" spans="11:45">
      <c r="K1511" s="410"/>
      <c r="L1511" s="410"/>
      <c r="AH1511" s="402"/>
      <c r="AL1511" s="402"/>
      <c r="AM1511" s="403"/>
      <c r="AR1511" s="412"/>
      <c r="AS1511" s="176"/>
    </row>
    <row r="1512" spans="11:45">
      <c r="K1512" s="410"/>
      <c r="L1512" s="410"/>
      <c r="AH1512" s="402"/>
      <c r="AL1512" s="402"/>
      <c r="AM1512" s="403"/>
      <c r="AR1512" s="412"/>
      <c r="AS1512" s="176"/>
    </row>
    <row r="1513" spans="11:45">
      <c r="K1513" s="410"/>
      <c r="L1513" s="410"/>
      <c r="AH1513" s="402"/>
      <c r="AL1513" s="402"/>
      <c r="AM1513" s="403"/>
      <c r="AR1513" s="412"/>
      <c r="AS1513" s="176"/>
    </row>
    <row r="1514" spans="11:45">
      <c r="K1514" s="410"/>
      <c r="L1514" s="410"/>
      <c r="AH1514" s="402"/>
      <c r="AL1514" s="402"/>
      <c r="AM1514" s="403"/>
      <c r="AR1514" s="412"/>
      <c r="AS1514" s="176"/>
    </row>
    <row r="1515" spans="11:45">
      <c r="K1515" s="410"/>
      <c r="L1515" s="410"/>
      <c r="AH1515" s="402"/>
      <c r="AL1515" s="402"/>
      <c r="AM1515" s="403"/>
      <c r="AR1515" s="412"/>
      <c r="AS1515" s="176"/>
    </row>
    <row r="1516" spans="11:45">
      <c r="K1516" s="410"/>
      <c r="L1516" s="410"/>
      <c r="AH1516" s="402"/>
      <c r="AL1516" s="402"/>
      <c r="AM1516" s="403"/>
      <c r="AR1516" s="412"/>
      <c r="AS1516" s="176"/>
    </row>
    <row r="1517" spans="11:45">
      <c r="K1517" s="410"/>
      <c r="L1517" s="410"/>
      <c r="AH1517" s="402"/>
      <c r="AL1517" s="402"/>
      <c r="AM1517" s="403"/>
      <c r="AR1517" s="412"/>
      <c r="AS1517" s="176"/>
    </row>
    <row r="1518" spans="11:45">
      <c r="K1518" s="410"/>
      <c r="L1518" s="410"/>
      <c r="AH1518" s="402"/>
      <c r="AL1518" s="402"/>
      <c r="AM1518" s="403"/>
      <c r="AR1518" s="412"/>
      <c r="AS1518" s="176"/>
    </row>
    <row r="1519" spans="11:45">
      <c r="K1519" s="410"/>
      <c r="L1519" s="410"/>
      <c r="AH1519" s="402"/>
      <c r="AL1519" s="402"/>
      <c r="AM1519" s="403"/>
      <c r="AR1519" s="412"/>
      <c r="AS1519" s="176"/>
    </row>
    <row r="1520" spans="11:45">
      <c r="K1520" s="410"/>
      <c r="L1520" s="410"/>
      <c r="AH1520" s="402"/>
      <c r="AL1520" s="402"/>
      <c r="AM1520" s="403"/>
      <c r="AR1520" s="412"/>
      <c r="AS1520" s="176"/>
    </row>
    <row r="1521" spans="11:45">
      <c r="K1521" s="410"/>
      <c r="L1521" s="410"/>
      <c r="AH1521" s="402"/>
      <c r="AL1521" s="402"/>
      <c r="AM1521" s="403"/>
      <c r="AR1521" s="412"/>
      <c r="AS1521" s="176"/>
    </row>
    <row r="1522" spans="11:45">
      <c r="K1522" s="410"/>
      <c r="L1522" s="410"/>
      <c r="AH1522" s="402"/>
      <c r="AL1522" s="402"/>
      <c r="AM1522" s="403"/>
      <c r="AR1522" s="412"/>
      <c r="AS1522" s="176"/>
    </row>
    <row r="1523" spans="11:45">
      <c r="K1523" s="410"/>
      <c r="L1523" s="410"/>
      <c r="AH1523" s="402"/>
      <c r="AL1523" s="402"/>
      <c r="AM1523" s="403"/>
      <c r="AR1523" s="412"/>
      <c r="AS1523" s="176"/>
    </row>
    <row r="1524" spans="11:45">
      <c r="K1524" s="410"/>
      <c r="L1524" s="410"/>
      <c r="AH1524" s="402"/>
      <c r="AL1524" s="402"/>
      <c r="AM1524" s="403"/>
      <c r="AR1524" s="412"/>
      <c r="AS1524" s="176"/>
    </row>
    <row r="1525" spans="11:45">
      <c r="K1525" s="410"/>
      <c r="L1525" s="410"/>
      <c r="AH1525" s="402"/>
      <c r="AL1525" s="402"/>
      <c r="AM1525" s="403"/>
      <c r="AR1525" s="412"/>
      <c r="AS1525" s="176"/>
    </row>
    <row r="1526" spans="11:45">
      <c r="K1526" s="410"/>
      <c r="L1526" s="410"/>
      <c r="AH1526" s="402"/>
      <c r="AL1526" s="402"/>
      <c r="AM1526" s="403"/>
      <c r="AR1526" s="412"/>
      <c r="AS1526" s="176"/>
    </row>
    <row r="1527" spans="11:45">
      <c r="K1527" s="410"/>
      <c r="L1527" s="410"/>
      <c r="AH1527" s="402"/>
      <c r="AL1527" s="402"/>
      <c r="AM1527" s="403"/>
      <c r="AR1527" s="412"/>
      <c r="AS1527" s="176"/>
    </row>
    <row r="1528" spans="11:45">
      <c r="K1528" s="410"/>
      <c r="L1528" s="410"/>
      <c r="AH1528" s="402"/>
      <c r="AL1528" s="402"/>
      <c r="AM1528" s="403"/>
      <c r="AR1528" s="412"/>
      <c r="AS1528" s="176"/>
    </row>
    <row r="1529" spans="11:45">
      <c r="K1529" s="410"/>
      <c r="L1529" s="410"/>
      <c r="AH1529" s="402"/>
      <c r="AL1529" s="402"/>
      <c r="AM1529" s="403"/>
      <c r="AR1529" s="412"/>
      <c r="AS1529" s="176"/>
    </row>
    <row r="1530" spans="11:45">
      <c r="K1530" s="410"/>
      <c r="L1530" s="410"/>
      <c r="AH1530" s="402"/>
      <c r="AL1530" s="402"/>
      <c r="AM1530" s="403"/>
      <c r="AR1530" s="412"/>
      <c r="AS1530" s="176"/>
    </row>
    <row r="1531" spans="11:45">
      <c r="K1531" s="410"/>
      <c r="L1531" s="410"/>
      <c r="AH1531" s="402"/>
      <c r="AL1531" s="402"/>
      <c r="AM1531" s="403"/>
      <c r="AR1531" s="412"/>
      <c r="AS1531" s="176"/>
    </row>
    <row r="1532" spans="11:45">
      <c r="K1532" s="410"/>
      <c r="L1532" s="410"/>
      <c r="AH1532" s="402"/>
      <c r="AL1532" s="402"/>
      <c r="AM1532" s="403"/>
      <c r="AR1532" s="412"/>
      <c r="AS1532" s="176"/>
    </row>
    <row r="1533" spans="11:45">
      <c r="K1533" s="410"/>
      <c r="L1533" s="410"/>
      <c r="AH1533" s="402"/>
      <c r="AL1533" s="402"/>
      <c r="AM1533" s="403"/>
      <c r="AR1533" s="412"/>
      <c r="AS1533" s="176"/>
    </row>
    <row r="1534" spans="11:45">
      <c r="K1534" s="410"/>
      <c r="L1534" s="410"/>
      <c r="AH1534" s="402"/>
      <c r="AL1534" s="402"/>
      <c r="AM1534" s="403"/>
      <c r="AR1534" s="412"/>
      <c r="AS1534" s="176"/>
    </row>
    <row r="1535" spans="11:45">
      <c r="K1535" s="410"/>
      <c r="L1535" s="410"/>
      <c r="AH1535" s="402"/>
      <c r="AL1535" s="402"/>
      <c r="AM1535" s="403"/>
      <c r="AR1535" s="412"/>
      <c r="AS1535" s="176"/>
    </row>
    <row r="1536" spans="11:45">
      <c r="K1536" s="410"/>
      <c r="L1536" s="410"/>
      <c r="AH1536" s="402"/>
      <c r="AL1536" s="402"/>
      <c r="AM1536" s="403"/>
      <c r="AR1536" s="412"/>
      <c r="AS1536" s="176"/>
    </row>
    <row r="1537" spans="11:45">
      <c r="K1537" s="410"/>
      <c r="L1537" s="410"/>
      <c r="AH1537" s="402"/>
      <c r="AL1537" s="402"/>
      <c r="AM1537" s="403"/>
      <c r="AR1537" s="412"/>
      <c r="AS1537" s="176"/>
    </row>
    <row r="1538" spans="11:45">
      <c r="K1538" s="410"/>
      <c r="L1538" s="410"/>
      <c r="AH1538" s="402"/>
      <c r="AL1538" s="402"/>
      <c r="AM1538" s="403"/>
      <c r="AR1538" s="412"/>
      <c r="AS1538" s="176"/>
    </row>
    <row r="1539" spans="11:45">
      <c r="K1539" s="410"/>
      <c r="L1539" s="410"/>
      <c r="AH1539" s="402"/>
      <c r="AL1539" s="402"/>
      <c r="AM1539" s="403"/>
      <c r="AR1539" s="412"/>
      <c r="AS1539" s="176"/>
    </row>
    <row r="1540" spans="11:45">
      <c r="K1540" s="410"/>
      <c r="L1540" s="410"/>
      <c r="AH1540" s="402"/>
      <c r="AL1540" s="402"/>
      <c r="AM1540" s="403"/>
      <c r="AR1540" s="412"/>
      <c r="AS1540" s="176"/>
    </row>
    <row r="1541" spans="11:45">
      <c r="K1541" s="410"/>
      <c r="L1541" s="410"/>
      <c r="AH1541" s="402"/>
      <c r="AL1541" s="402"/>
      <c r="AM1541" s="403"/>
      <c r="AR1541" s="412"/>
      <c r="AS1541" s="176"/>
    </row>
    <row r="1542" spans="11:45">
      <c r="K1542" s="410"/>
      <c r="L1542" s="410"/>
      <c r="AH1542" s="402"/>
      <c r="AL1542" s="402"/>
      <c r="AM1542" s="403"/>
      <c r="AR1542" s="412"/>
      <c r="AS1542" s="176"/>
    </row>
    <row r="1543" spans="11:45">
      <c r="K1543" s="410"/>
      <c r="L1543" s="410"/>
      <c r="AH1543" s="402"/>
      <c r="AL1543" s="402"/>
      <c r="AM1543" s="403"/>
      <c r="AR1543" s="412"/>
      <c r="AS1543" s="176"/>
    </row>
    <row r="1544" spans="11:45">
      <c r="K1544" s="410"/>
      <c r="L1544" s="410"/>
      <c r="AH1544" s="402"/>
      <c r="AL1544" s="402"/>
      <c r="AM1544" s="403"/>
      <c r="AR1544" s="412"/>
      <c r="AS1544" s="176"/>
    </row>
    <row r="1545" spans="11:45">
      <c r="K1545" s="410"/>
      <c r="L1545" s="410"/>
      <c r="AH1545" s="402"/>
      <c r="AL1545" s="402"/>
      <c r="AM1545" s="403"/>
      <c r="AR1545" s="412"/>
      <c r="AS1545" s="176"/>
    </row>
    <row r="1546" spans="11:45">
      <c r="K1546" s="410"/>
      <c r="L1546" s="410"/>
      <c r="AH1546" s="402"/>
      <c r="AL1546" s="402"/>
      <c r="AM1546" s="403"/>
      <c r="AR1546" s="412"/>
      <c r="AS1546" s="176"/>
    </row>
    <row r="1547" spans="11:45">
      <c r="K1547" s="410"/>
      <c r="L1547" s="410"/>
      <c r="AH1547" s="402"/>
      <c r="AL1547" s="402"/>
      <c r="AM1547" s="403"/>
      <c r="AR1547" s="412"/>
      <c r="AS1547" s="176"/>
    </row>
    <row r="1548" spans="11:45">
      <c r="K1548" s="410"/>
      <c r="L1548" s="410"/>
      <c r="AH1548" s="402"/>
      <c r="AL1548" s="402"/>
      <c r="AM1548" s="403"/>
      <c r="AR1548" s="412"/>
      <c r="AS1548" s="176"/>
    </row>
    <row r="1549" spans="11:45">
      <c r="K1549" s="410"/>
      <c r="L1549" s="410"/>
      <c r="AH1549" s="402"/>
      <c r="AL1549" s="402"/>
      <c r="AM1549" s="403"/>
      <c r="AR1549" s="412"/>
      <c r="AS1549" s="176"/>
    </row>
    <row r="1550" spans="11:45">
      <c r="K1550" s="410"/>
      <c r="L1550" s="410"/>
      <c r="AH1550" s="402"/>
      <c r="AL1550" s="402"/>
      <c r="AM1550" s="403"/>
      <c r="AR1550" s="412"/>
      <c r="AS1550" s="176"/>
    </row>
    <row r="1551" spans="11:45">
      <c r="K1551" s="410"/>
      <c r="L1551" s="410"/>
      <c r="AH1551" s="402"/>
      <c r="AL1551" s="402"/>
      <c r="AM1551" s="403"/>
      <c r="AR1551" s="412"/>
      <c r="AS1551" s="176"/>
    </row>
    <row r="1552" spans="11:45">
      <c r="K1552" s="410"/>
      <c r="L1552" s="410"/>
      <c r="AH1552" s="402"/>
      <c r="AL1552" s="402"/>
      <c r="AM1552" s="403"/>
      <c r="AR1552" s="412"/>
      <c r="AS1552" s="176"/>
    </row>
    <row r="1553" spans="11:45">
      <c r="K1553" s="410"/>
      <c r="L1553" s="410"/>
      <c r="AH1553" s="402"/>
      <c r="AL1553" s="402"/>
      <c r="AM1553" s="403"/>
      <c r="AR1553" s="412"/>
      <c r="AS1553" s="176"/>
    </row>
    <row r="1554" spans="11:45">
      <c r="K1554" s="410"/>
      <c r="L1554" s="410"/>
      <c r="AH1554" s="402"/>
      <c r="AL1554" s="402"/>
      <c r="AM1554" s="403"/>
      <c r="AR1554" s="412"/>
      <c r="AS1554" s="176"/>
    </row>
    <row r="1555" spans="11:45">
      <c r="K1555" s="410"/>
      <c r="L1555" s="410"/>
      <c r="AH1555" s="402"/>
      <c r="AL1555" s="402"/>
      <c r="AM1555" s="403"/>
      <c r="AR1555" s="412"/>
      <c r="AS1555" s="176"/>
    </row>
    <row r="1556" spans="11:45">
      <c r="K1556" s="410"/>
      <c r="L1556" s="410"/>
      <c r="AH1556" s="402"/>
      <c r="AL1556" s="402"/>
      <c r="AM1556" s="403"/>
      <c r="AR1556" s="412"/>
      <c r="AS1556" s="176"/>
    </row>
    <row r="1557" spans="11:45">
      <c r="K1557" s="410"/>
      <c r="L1557" s="410"/>
      <c r="AH1557" s="402"/>
      <c r="AL1557" s="402"/>
      <c r="AM1557" s="403"/>
      <c r="AR1557" s="412"/>
      <c r="AS1557" s="176"/>
    </row>
    <row r="1558" spans="11:45">
      <c r="K1558" s="410"/>
      <c r="L1558" s="410"/>
      <c r="AH1558" s="402"/>
      <c r="AL1558" s="402"/>
      <c r="AM1558" s="403"/>
      <c r="AR1558" s="412"/>
      <c r="AS1558" s="176"/>
    </row>
    <row r="1559" spans="11:45">
      <c r="K1559" s="410"/>
      <c r="L1559" s="410"/>
      <c r="AH1559" s="402"/>
      <c r="AL1559" s="402"/>
      <c r="AM1559" s="403"/>
      <c r="AR1559" s="412"/>
      <c r="AS1559" s="176"/>
    </row>
    <row r="1560" spans="11:45">
      <c r="K1560" s="410"/>
      <c r="L1560" s="410"/>
      <c r="AH1560" s="402"/>
      <c r="AL1560" s="402"/>
      <c r="AM1560" s="403"/>
      <c r="AR1560" s="412"/>
      <c r="AS1560" s="176"/>
    </row>
    <row r="1561" spans="11:45">
      <c r="K1561" s="410"/>
      <c r="L1561" s="410"/>
      <c r="AH1561" s="402"/>
      <c r="AL1561" s="402"/>
      <c r="AM1561" s="403"/>
      <c r="AR1561" s="412"/>
      <c r="AS1561" s="176"/>
    </row>
    <row r="1562" spans="11:45">
      <c r="K1562" s="410"/>
      <c r="L1562" s="410"/>
      <c r="AH1562" s="402"/>
      <c r="AL1562" s="402"/>
      <c r="AM1562" s="403"/>
      <c r="AR1562" s="412"/>
      <c r="AS1562" s="176"/>
    </row>
    <row r="1563" spans="11:45">
      <c r="K1563" s="410"/>
      <c r="L1563" s="410"/>
      <c r="AH1563" s="402"/>
      <c r="AL1563" s="402"/>
      <c r="AM1563" s="403"/>
      <c r="AR1563" s="412"/>
      <c r="AS1563" s="176"/>
    </row>
    <row r="1564" spans="11:45">
      <c r="K1564" s="410"/>
      <c r="L1564" s="410"/>
      <c r="AH1564" s="402"/>
      <c r="AL1564" s="402"/>
      <c r="AM1564" s="403"/>
      <c r="AR1564" s="412"/>
      <c r="AS1564" s="176"/>
    </row>
    <row r="1565" spans="11:45">
      <c r="K1565" s="410"/>
      <c r="L1565" s="410"/>
      <c r="AH1565" s="402"/>
      <c r="AL1565" s="402"/>
      <c r="AM1565" s="403"/>
      <c r="AR1565" s="412"/>
      <c r="AS1565" s="176"/>
    </row>
    <row r="1566" spans="11:45">
      <c r="K1566" s="410"/>
      <c r="L1566" s="410"/>
      <c r="AH1566" s="402"/>
      <c r="AL1566" s="402"/>
      <c r="AM1566" s="403"/>
      <c r="AR1566" s="412"/>
      <c r="AS1566" s="176"/>
    </row>
    <row r="1567" spans="11:45">
      <c r="K1567" s="410"/>
      <c r="L1567" s="410"/>
      <c r="AH1567" s="402"/>
      <c r="AL1567" s="402"/>
      <c r="AM1567" s="403"/>
      <c r="AR1567" s="412"/>
      <c r="AS1567" s="176"/>
    </row>
    <row r="1568" spans="11:45">
      <c r="K1568" s="410"/>
      <c r="L1568" s="410"/>
      <c r="AH1568" s="402"/>
      <c r="AL1568" s="402"/>
      <c r="AM1568" s="403"/>
      <c r="AR1568" s="412"/>
      <c r="AS1568" s="176"/>
    </row>
    <row r="1569" spans="11:45">
      <c r="K1569" s="410"/>
      <c r="L1569" s="410"/>
      <c r="AH1569" s="402"/>
      <c r="AL1569" s="402"/>
      <c r="AM1569" s="403"/>
      <c r="AR1569" s="412"/>
      <c r="AS1569" s="176"/>
    </row>
    <row r="1570" spans="11:45">
      <c r="K1570" s="410"/>
      <c r="L1570" s="410"/>
      <c r="AH1570" s="402"/>
      <c r="AL1570" s="402"/>
      <c r="AM1570" s="403"/>
      <c r="AR1570" s="412"/>
      <c r="AS1570" s="176"/>
    </row>
    <row r="1571" spans="11:45">
      <c r="K1571" s="410"/>
      <c r="L1571" s="410"/>
      <c r="AH1571" s="402"/>
      <c r="AL1571" s="402"/>
      <c r="AM1571" s="403"/>
      <c r="AR1571" s="412"/>
      <c r="AS1571" s="176"/>
    </row>
    <row r="1572" spans="11:45">
      <c r="K1572" s="410"/>
      <c r="L1572" s="410"/>
      <c r="AH1572" s="402"/>
      <c r="AL1572" s="402"/>
      <c r="AM1572" s="403"/>
      <c r="AR1572" s="412"/>
      <c r="AS1572" s="176"/>
    </row>
    <row r="1573" spans="11:45">
      <c r="K1573" s="410"/>
      <c r="L1573" s="410"/>
      <c r="AH1573" s="402"/>
      <c r="AL1573" s="402"/>
      <c r="AM1573" s="403"/>
      <c r="AR1573" s="412"/>
      <c r="AS1573" s="176"/>
    </row>
    <row r="1574" spans="11:45">
      <c r="K1574" s="410"/>
      <c r="L1574" s="410"/>
      <c r="AH1574" s="402"/>
      <c r="AL1574" s="402"/>
      <c r="AM1574" s="403"/>
      <c r="AR1574" s="412"/>
      <c r="AS1574" s="176"/>
    </row>
    <row r="1575" spans="11:45">
      <c r="K1575" s="410"/>
      <c r="L1575" s="410"/>
      <c r="AH1575" s="402"/>
      <c r="AL1575" s="402"/>
      <c r="AM1575" s="403"/>
      <c r="AR1575" s="412"/>
      <c r="AS1575" s="176"/>
    </row>
    <row r="1576" spans="11:45">
      <c r="K1576" s="410"/>
      <c r="L1576" s="410"/>
      <c r="AH1576" s="402"/>
      <c r="AL1576" s="402"/>
      <c r="AM1576" s="403"/>
      <c r="AR1576" s="412"/>
      <c r="AS1576" s="176"/>
    </row>
    <row r="1577" spans="11:45">
      <c r="K1577" s="410"/>
      <c r="L1577" s="410"/>
      <c r="AH1577" s="402"/>
      <c r="AL1577" s="402"/>
      <c r="AM1577" s="403"/>
      <c r="AR1577" s="412"/>
      <c r="AS1577" s="176"/>
    </row>
    <row r="1578" spans="11:45">
      <c r="K1578" s="410"/>
      <c r="L1578" s="410"/>
      <c r="AH1578" s="402"/>
      <c r="AL1578" s="402"/>
      <c r="AM1578" s="403"/>
      <c r="AR1578" s="412"/>
      <c r="AS1578" s="176"/>
    </row>
    <row r="1579" spans="11:45">
      <c r="K1579" s="410"/>
      <c r="L1579" s="410"/>
      <c r="AH1579" s="402"/>
      <c r="AL1579" s="402"/>
      <c r="AM1579" s="403"/>
      <c r="AR1579" s="412"/>
      <c r="AS1579" s="176"/>
    </row>
    <row r="1580" spans="11:45">
      <c r="K1580" s="410"/>
      <c r="L1580" s="410"/>
      <c r="AH1580" s="402"/>
      <c r="AL1580" s="402"/>
      <c r="AM1580" s="403"/>
      <c r="AR1580" s="412"/>
      <c r="AS1580" s="176"/>
    </row>
    <row r="1581" spans="11:45">
      <c r="K1581" s="410"/>
      <c r="L1581" s="410"/>
      <c r="AH1581" s="402"/>
      <c r="AL1581" s="402"/>
      <c r="AM1581" s="403"/>
      <c r="AR1581" s="412"/>
      <c r="AS1581" s="176"/>
    </row>
    <row r="1582" spans="11:45">
      <c r="K1582" s="410"/>
      <c r="L1582" s="410"/>
      <c r="AH1582" s="402"/>
      <c r="AL1582" s="402"/>
      <c r="AM1582" s="403"/>
      <c r="AR1582" s="412"/>
      <c r="AS1582" s="176"/>
    </row>
    <row r="1583" spans="11:45">
      <c r="K1583" s="410"/>
      <c r="L1583" s="410"/>
      <c r="AH1583" s="402"/>
      <c r="AL1583" s="402"/>
      <c r="AM1583" s="403"/>
      <c r="AR1583" s="412"/>
      <c r="AS1583" s="176"/>
    </row>
    <row r="1584" spans="11:45">
      <c r="K1584" s="410"/>
      <c r="L1584" s="410"/>
      <c r="AH1584" s="402"/>
      <c r="AL1584" s="402"/>
      <c r="AM1584" s="403"/>
      <c r="AR1584" s="412"/>
      <c r="AS1584" s="176"/>
    </row>
    <row r="1585" spans="11:45">
      <c r="K1585" s="410"/>
      <c r="L1585" s="410"/>
      <c r="AH1585" s="402"/>
      <c r="AL1585" s="402"/>
      <c r="AM1585" s="403"/>
      <c r="AR1585" s="412"/>
      <c r="AS1585" s="176"/>
    </row>
    <row r="1586" spans="11:45">
      <c r="K1586" s="410"/>
      <c r="L1586" s="410"/>
      <c r="AH1586" s="402"/>
      <c r="AL1586" s="402"/>
      <c r="AM1586" s="403"/>
      <c r="AR1586" s="412"/>
      <c r="AS1586" s="176"/>
    </row>
    <row r="1587" spans="11:45">
      <c r="K1587" s="410"/>
      <c r="L1587" s="410"/>
      <c r="AH1587" s="402"/>
      <c r="AL1587" s="402"/>
      <c r="AM1587" s="403"/>
      <c r="AR1587" s="412"/>
      <c r="AS1587" s="176"/>
    </row>
    <row r="1588" spans="11:45">
      <c r="K1588" s="410"/>
      <c r="L1588" s="410"/>
      <c r="AH1588" s="402"/>
      <c r="AL1588" s="402"/>
      <c r="AM1588" s="403"/>
      <c r="AR1588" s="412"/>
      <c r="AS1588" s="176"/>
    </row>
    <row r="1589" spans="11:45">
      <c r="K1589" s="410"/>
      <c r="L1589" s="410"/>
      <c r="AH1589" s="402"/>
      <c r="AL1589" s="402"/>
      <c r="AM1589" s="403"/>
      <c r="AR1589" s="412"/>
      <c r="AS1589" s="176"/>
    </row>
    <row r="1590" spans="11:45">
      <c r="K1590" s="410"/>
      <c r="L1590" s="410"/>
      <c r="AH1590" s="402"/>
      <c r="AL1590" s="402"/>
      <c r="AM1590" s="403"/>
      <c r="AR1590" s="412"/>
      <c r="AS1590" s="176"/>
    </row>
    <row r="1591" spans="11:45">
      <c r="K1591" s="410"/>
      <c r="L1591" s="410"/>
      <c r="AH1591" s="402"/>
      <c r="AL1591" s="402"/>
      <c r="AM1591" s="403"/>
      <c r="AR1591" s="412"/>
      <c r="AS1591" s="176"/>
    </row>
    <row r="1592" spans="11:45">
      <c r="K1592" s="410"/>
      <c r="L1592" s="410"/>
      <c r="AH1592" s="402"/>
      <c r="AL1592" s="402"/>
      <c r="AM1592" s="403"/>
      <c r="AR1592" s="412"/>
      <c r="AS1592" s="176"/>
    </row>
    <row r="1593" spans="11:45">
      <c r="K1593" s="410"/>
      <c r="L1593" s="410"/>
      <c r="AH1593" s="402"/>
      <c r="AL1593" s="402"/>
      <c r="AM1593" s="403"/>
      <c r="AR1593" s="412"/>
      <c r="AS1593" s="176"/>
    </row>
    <row r="1594" spans="11:45">
      <c r="K1594" s="410"/>
      <c r="L1594" s="410"/>
      <c r="AH1594" s="402"/>
      <c r="AL1594" s="402"/>
      <c r="AM1594" s="403"/>
      <c r="AR1594" s="412"/>
      <c r="AS1594" s="176"/>
    </row>
    <row r="1595" spans="11:45">
      <c r="K1595" s="410"/>
      <c r="L1595" s="410"/>
      <c r="AH1595" s="402"/>
      <c r="AL1595" s="402"/>
      <c r="AM1595" s="403"/>
      <c r="AR1595" s="412"/>
      <c r="AS1595" s="176"/>
    </row>
    <row r="1596" spans="11:45">
      <c r="K1596" s="410"/>
      <c r="L1596" s="410"/>
      <c r="AH1596" s="402"/>
      <c r="AL1596" s="402"/>
      <c r="AM1596" s="403"/>
      <c r="AR1596" s="412"/>
      <c r="AS1596" s="176"/>
    </row>
    <row r="1597" spans="11:45">
      <c r="K1597" s="410"/>
      <c r="L1597" s="410"/>
      <c r="AH1597" s="402"/>
      <c r="AL1597" s="402"/>
      <c r="AM1597" s="403"/>
      <c r="AR1597" s="412"/>
      <c r="AS1597" s="176"/>
    </row>
    <row r="1598" spans="11:45">
      <c r="K1598" s="410"/>
      <c r="L1598" s="410"/>
      <c r="AH1598" s="402"/>
      <c r="AL1598" s="402"/>
      <c r="AM1598" s="403"/>
      <c r="AR1598" s="412"/>
      <c r="AS1598" s="176"/>
    </row>
    <row r="1599" spans="11:45">
      <c r="K1599" s="410"/>
      <c r="L1599" s="410"/>
      <c r="AH1599" s="402"/>
      <c r="AL1599" s="402"/>
      <c r="AM1599" s="403"/>
      <c r="AR1599" s="412"/>
      <c r="AS1599" s="176"/>
    </row>
    <row r="1600" spans="11:45">
      <c r="K1600" s="410"/>
      <c r="L1600" s="410"/>
      <c r="AH1600" s="402"/>
      <c r="AL1600" s="402"/>
      <c r="AM1600" s="403"/>
      <c r="AR1600" s="412"/>
      <c r="AS1600" s="176"/>
    </row>
    <row r="1601" spans="11:45">
      <c r="K1601" s="410"/>
      <c r="L1601" s="410"/>
      <c r="AH1601" s="402"/>
      <c r="AL1601" s="402"/>
      <c r="AM1601" s="403"/>
      <c r="AR1601" s="412"/>
      <c r="AS1601" s="176"/>
    </row>
    <row r="1602" spans="11:45">
      <c r="K1602" s="410"/>
      <c r="L1602" s="410"/>
      <c r="AH1602" s="402"/>
      <c r="AL1602" s="402"/>
      <c r="AM1602" s="403"/>
      <c r="AR1602" s="412"/>
      <c r="AS1602" s="176"/>
    </row>
    <row r="1603" spans="11:45">
      <c r="K1603" s="410"/>
      <c r="L1603" s="410"/>
      <c r="AH1603" s="402"/>
      <c r="AL1603" s="402"/>
      <c r="AM1603" s="403"/>
      <c r="AR1603" s="412"/>
      <c r="AS1603" s="176"/>
    </row>
    <row r="1604" spans="11:45">
      <c r="K1604" s="410"/>
      <c r="L1604" s="410"/>
      <c r="AH1604" s="402"/>
      <c r="AL1604" s="402"/>
      <c r="AM1604" s="403"/>
      <c r="AR1604" s="412"/>
      <c r="AS1604" s="176"/>
    </row>
    <row r="1605" spans="11:45">
      <c r="K1605" s="410"/>
      <c r="L1605" s="410"/>
      <c r="AH1605" s="402"/>
      <c r="AL1605" s="402"/>
      <c r="AM1605" s="403"/>
      <c r="AR1605" s="412"/>
      <c r="AS1605" s="176"/>
    </row>
    <row r="1606" spans="11:45">
      <c r="K1606" s="410"/>
      <c r="L1606" s="410"/>
      <c r="AH1606" s="402"/>
      <c r="AL1606" s="402"/>
      <c r="AM1606" s="403"/>
      <c r="AR1606" s="412"/>
      <c r="AS1606" s="176"/>
    </row>
    <row r="1607" spans="11:45">
      <c r="K1607" s="410"/>
      <c r="L1607" s="410"/>
      <c r="AH1607" s="402"/>
      <c r="AL1607" s="402"/>
      <c r="AM1607" s="403"/>
      <c r="AR1607" s="412"/>
      <c r="AS1607" s="176"/>
    </row>
    <row r="1608" spans="11:45">
      <c r="K1608" s="410"/>
      <c r="L1608" s="410"/>
      <c r="AH1608" s="402"/>
      <c r="AL1608" s="402"/>
      <c r="AM1608" s="403"/>
      <c r="AR1608" s="412"/>
      <c r="AS1608" s="176"/>
    </row>
    <row r="1609" spans="11:45">
      <c r="K1609" s="410"/>
      <c r="L1609" s="410"/>
      <c r="AH1609" s="402"/>
      <c r="AL1609" s="402"/>
      <c r="AM1609" s="403"/>
      <c r="AR1609" s="412"/>
      <c r="AS1609" s="176"/>
    </row>
    <row r="1610" spans="11:45">
      <c r="K1610" s="410"/>
      <c r="L1610" s="410"/>
      <c r="AH1610" s="402"/>
      <c r="AL1610" s="402"/>
      <c r="AM1610" s="403"/>
      <c r="AR1610" s="412"/>
      <c r="AS1610" s="176"/>
    </row>
    <row r="1611" spans="11:45">
      <c r="K1611" s="410"/>
      <c r="L1611" s="410"/>
      <c r="AH1611" s="402"/>
      <c r="AL1611" s="402"/>
      <c r="AM1611" s="403"/>
      <c r="AR1611" s="412"/>
      <c r="AS1611" s="176"/>
    </row>
    <row r="1612" spans="11:45">
      <c r="K1612" s="410"/>
      <c r="L1612" s="410"/>
      <c r="AH1612" s="402"/>
      <c r="AL1612" s="402"/>
      <c r="AM1612" s="403"/>
      <c r="AR1612" s="412"/>
      <c r="AS1612" s="176"/>
    </row>
    <row r="1613" spans="11:45">
      <c r="K1613" s="410"/>
      <c r="L1613" s="410"/>
      <c r="AH1613" s="402"/>
      <c r="AL1613" s="402"/>
      <c r="AM1613" s="403"/>
      <c r="AR1613" s="412"/>
      <c r="AS1613" s="176"/>
    </row>
    <row r="1614" spans="11:45">
      <c r="K1614" s="410"/>
      <c r="L1614" s="410"/>
      <c r="AH1614" s="402"/>
      <c r="AL1614" s="402"/>
      <c r="AM1614" s="403"/>
      <c r="AR1614" s="412"/>
      <c r="AS1614" s="176"/>
    </row>
    <row r="1615" spans="11:45">
      <c r="K1615" s="410"/>
      <c r="L1615" s="410"/>
      <c r="AH1615" s="402"/>
      <c r="AL1615" s="402"/>
      <c r="AM1615" s="403"/>
      <c r="AR1615" s="412"/>
      <c r="AS1615" s="176"/>
    </row>
    <row r="1616" spans="11:45">
      <c r="K1616" s="410"/>
      <c r="L1616" s="410"/>
      <c r="AH1616" s="402"/>
      <c r="AL1616" s="402"/>
      <c r="AM1616" s="403"/>
      <c r="AR1616" s="412"/>
      <c r="AS1616" s="176"/>
    </row>
    <row r="1617" spans="11:45">
      <c r="K1617" s="410"/>
      <c r="L1617" s="410"/>
      <c r="AH1617" s="402"/>
      <c r="AL1617" s="402"/>
      <c r="AM1617" s="403"/>
      <c r="AR1617" s="412"/>
      <c r="AS1617" s="176"/>
    </row>
    <row r="1618" spans="11:45">
      <c r="K1618" s="410"/>
      <c r="L1618" s="410"/>
      <c r="AH1618" s="402"/>
      <c r="AL1618" s="402"/>
      <c r="AM1618" s="403"/>
      <c r="AR1618" s="412"/>
      <c r="AS1618" s="176"/>
    </row>
    <row r="1619" spans="11:45">
      <c r="K1619" s="410"/>
      <c r="L1619" s="410"/>
      <c r="AH1619" s="402"/>
      <c r="AL1619" s="402"/>
      <c r="AM1619" s="403"/>
      <c r="AR1619" s="412"/>
      <c r="AS1619" s="176"/>
    </row>
    <row r="1620" spans="11:45">
      <c r="K1620" s="410"/>
      <c r="L1620" s="410"/>
      <c r="AH1620" s="402"/>
      <c r="AL1620" s="402"/>
      <c r="AM1620" s="403"/>
      <c r="AR1620" s="412"/>
      <c r="AS1620" s="176"/>
    </row>
    <row r="1621" spans="11:45">
      <c r="K1621" s="410"/>
      <c r="L1621" s="410"/>
      <c r="AH1621" s="402"/>
      <c r="AL1621" s="402"/>
      <c r="AM1621" s="403"/>
      <c r="AR1621" s="412"/>
      <c r="AS1621" s="176"/>
    </row>
    <row r="1622" spans="11:45">
      <c r="K1622" s="410"/>
      <c r="L1622" s="410"/>
      <c r="AH1622" s="402"/>
      <c r="AL1622" s="402"/>
      <c r="AM1622" s="403"/>
      <c r="AR1622" s="412"/>
      <c r="AS1622" s="176"/>
    </row>
    <row r="1623" spans="11:45">
      <c r="K1623" s="410"/>
      <c r="L1623" s="410"/>
      <c r="AH1623" s="402"/>
      <c r="AL1623" s="402"/>
      <c r="AM1623" s="403"/>
      <c r="AR1623" s="412"/>
      <c r="AS1623" s="176"/>
    </row>
    <row r="1624" spans="11:45">
      <c r="K1624" s="410"/>
      <c r="L1624" s="410"/>
      <c r="AH1624" s="402"/>
      <c r="AL1624" s="402"/>
      <c r="AM1624" s="403"/>
      <c r="AR1624" s="412"/>
      <c r="AS1624" s="176"/>
    </row>
    <row r="1625" spans="11:45">
      <c r="K1625" s="410"/>
      <c r="L1625" s="410"/>
      <c r="AH1625" s="402"/>
      <c r="AL1625" s="402"/>
      <c r="AM1625" s="403"/>
      <c r="AR1625" s="412"/>
      <c r="AS1625" s="176"/>
    </row>
    <row r="1626" spans="11:45">
      <c r="K1626" s="410"/>
      <c r="L1626" s="410"/>
      <c r="AH1626" s="402"/>
      <c r="AL1626" s="402"/>
      <c r="AM1626" s="403"/>
      <c r="AR1626" s="412"/>
      <c r="AS1626" s="176"/>
    </row>
    <row r="1627" spans="11:45">
      <c r="K1627" s="410"/>
      <c r="L1627" s="410"/>
      <c r="AH1627" s="402"/>
      <c r="AL1627" s="402"/>
      <c r="AM1627" s="403"/>
      <c r="AR1627" s="412"/>
      <c r="AS1627" s="176"/>
    </row>
    <row r="1628" spans="11:45">
      <c r="K1628" s="410"/>
      <c r="L1628" s="410"/>
      <c r="AH1628" s="402"/>
      <c r="AL1628" s="402"/>
      <c r="AM1628" s="403"/>
      <c r="AR1628" s="412"/>
      <c r="AS1628" s="176"/>
    </row>
    <row r="1629" spans="11:45">
      <c r="K1629" s="410"/>
      <c r="L1629" s="410"/>
      <c r="AH1629" s="402"/>
      <c r="AL1629" s="402"/>
      <c r="AM1629" s="403"/>
      <c r="AR1629" s="412"/>
      <c r="AS1629" s="176"/>
    </row>
    <row r="1630" spans="11:45">
      <c r="K1630" s="410"/>
      <c r="L1630" s="410"/>
      <c r="AH1630" s="402"/>
      <c r="AL1630" s="402"/>
      <c r="AM1630" s="403"/>
      <c r="AR1630" s="412"/>
      <c r="AS1630" s="176"/>
    </row>
    <row r="1631" spans="11:45">
      <c r="K1631" s="410"/>
      <c r="L1631" s="410"/>
      <c r="AH1631" s="402"/>
      <c r="AL1631" s="402"/>
      <c r="AM1631" s="403"/>
      <c r="AR1631" s="412"/>
      <c r="AS1631" s="176"/>
    </row>
    <row r="1632" spans="11:45">
      <c r="K1632" s="410"/>
      <c r="L1632" s="410"/>
      <c r="AH1632" s="402"/>
      <c r="AL1632" s="402"/>
      <c r="AM1632" s="403"/>
      <c r="AR1632" s="412"/>
      <c r="AS1632" s="176"/>
    </row>
    <row r="1633" spans="11:45">
      <c r="K1633" s="410"/>
      <c r="L1633" s="410"/>
      <c r="AH1633" s="402"/>
      <c r="AL1633" s="402"/>
      <c r="AM1633" s="403"/>
      <c r="AR1633" s="412"/>
      <c r="AS1633" s="176"/>
    </row>
    <row r="1634" spans="11:45">
      <c r="K1634" s="410"/>
      <c r="L1634" s="410"/>
      <c r="AH1634" s="402"/>
      <c r="AL1634" s="402"/>
      <c r="AM1634" s="403"/>
      <c r="AR1634" s="412"/>
      <c r="AS1634" s="176"/>
    </row>
    <row r="1635" spans="11:45">
      <c r="K1635" s="410"/>
      <c r="L1635" s="410"/>
      <c r="AH1635" s="402"/>
      <c r="AL1635" s="402"/>
      <c r="AM1635" s="403"/>
      <c r="AR1635" s="412"/>
      <c r="AS1635" s="176"/>
    </row>
    <row r="1636" spans="11:45">
      <c r="K1636" s="410"/>
      <c r="L1636" s="410"/>
      <c r="AH1636" s="402"/>
      <c r="AL1636" s="402"/>
      <c r="AM1636" s="403"/>
      <c r="AR1636" s="412"/>
      <c r="AS1636" s="176"/>
    </row>
    <row r="1637" spans="11:45">
      <c r="K1637" s="410"/>
      <c r="L1637" s="410"/>
      <c r="AH1637" s="402"/>
      <c r="AL1637" s="402"/>
      <c r="AM1637" s="403"/>
      <c r="AR1637" s="412"/>
      <c r="AS1637" s="176"/>
    </row>
    <row r="1638" spans="11:45">
      <c r="K1638" s="410"/>
      <c r="L1638" s="410"/>
      <c r="AH1638" s="402"/>
      <c r="AL1638" s="402"/>
      <c r="AM1638" s="403"/>
      <c r="AR1638" s="412"/>
      <c r="AS1638" s="176"/>
    </row>
    <row r="1639" spans="11:45">
      <c r="K1639" s="410"/>
      <c r="L1639" s="410"/>
      <c r="AH1639" s="402"/>
      <c r="AL1639" s="402"/>
      <c r="AM1639" s="403"/>
      <c r="AR1639" s="412"/>
      <c r="AS1639" s="176"/>
    </row>
    <row r="1640" spans="11:45">
      <c r="K1640" s="410"/>
      <c r="L1640" s="410"/>
      <c r="AH1640" s="402"/>
      <c r="AL1640" s="402"/>
      <c r="AM1640" s="403"/>
      <c r="AR1640" s="412"/>
      <c r="AS1640" s="176"/>
    </row>
    <row r="1641" spans="11:45">
      <c r="K1641" s="410"/>
      <c r="L1641" s="410"/>
      <c r="AH1641" s="402"/>
      <c r="AL1641" s="402"/>
      <c r="AM1641" s="403"/>
      <c r="AR1641" s="412"/>
      <c r="AS1641" s="176"/>
    </row>
    <row r="1642" spans="11:45">
      <c r="K1642" s="410"/>
      <c r="L1642" s="410"/>
      <c r="AH1642" s="402"/>
      <c r="AL1642" s="402"/>
      <c r="AM1642" s="403"/>
      <c r="AR1642" s="412"/>
      <c r="AS1642" s="176"/>
    </row>
    <row r="1643" spans="11:45">
      <c r="K1643" s="410"/>
      <c r="L1643" s="410"/>
      <c r="AH1643" s="402"/>
      <c r="AL1643" s="402"/>
      <c r="AM1643" s="403"/>
      <c r="AR1643" s="412"/>
      <c r="AS1643" s="176"/>
    </row>
    <row r="1644" spans="11:45">
      <c r="K1644" s="410"/>
      <c r="L1644" s="410"/>
      <c r="AH1644" s="402"/>
      <c r="AL1644" s="402"/>
      <c r="AM1644" s="403"/>
      <c r="AR1644" s="412"/>
      <c r="AS1644" s="176"/>
    </row>
    <row r="1645" spans="11:45">
      <c r="K1645" s="410"/>
      <c r="L1645" s="410"/>
      <c r="AH1645" s="402"/>
      <c r="AL1645" s="402"/>
      <c r="AM1645" s="403"/>
      <c r="AR1645" s="412"/>
      <c r="AS1645" s="176"/>
    </row>
    <row r="1646" spans="11:45">
      <c r="K1646" s="410"/>
      <c r="L1646" s="410"/>
      <c r="AH1646" s="402"/>
      <c r="AL1646" s="402"/>
      <c r="AM1646" s="403"/>
      <c r="AR1646" s="412"/>
      <c r="AS1646" s="176"/>
    </row>
    <row r="1647" spans="11:45">
      <c r="K1647" s="410"/>
      <c r="L1647" s="410"/>
      <c r="AH1647" s="402"/>
      <c r="AL1647" s="402"/>
      <c r="AM1647" s="403"/>
      <c r="AR1647" s="412"/>
      <c r="AS1647" s="176"/>
    </row>
    <row r="1648" spans="11:45">
      <c r="K1648" s="410"/>
      <c r="L1648" s="410"/>
      <c r="AH1648" s="402"/>
      <c r="AL1648" s="402"/>
      <c r="AM1648" s="403"/>
      <c r="AR1648" s="412"/>
      <c r="AS1648" s="176"/>
    </row>
    <row r="1649" spans="11:45">
      <c r="K1649" s="410"/>
      <c r="L1649" s="410"/>
      <c r="AH1649" s="402"/>
      <c r="AL1649" s="402"/>
      <c r="AM1649" s="403"/>
      <c r="AR1649" s="412"/>
      <c r="AS1649" s="176"/>
    </row>
    <row r="1650" spans="11:45">
      <c r="K1650" s="410"/>
      <c r="L1650" s="410"/>
      <c r="AH1650" s="402"/>
      <c r="AL1650" s="402"/>
      <c r="AM1650" s="403"/>
      <c r="AR1650" s="412"/>
      <c r="AS1650" s="176"/>
    </row>
    <row r="1651" spans="11:45">
      <c r="K1651" s="410"/>
      <c r="L1651" s="410"/>
      <c r="AH1651" s="402"/>
      <c r="AL1651" s="402"/>
      <c r="AM1651" s="403"/>
      <c r="AR1651" s="412"/>
      <c r="AS1651" s="176"/>
    </row>
    <row r="1652" spans="11:45">
      <c r="K1652" s="410"/>
      <c r="L1652" s="410"/>
      <c r="AH1652" s="402"/>
      <c r="AL1652" s="402"/>
      <c r="AM1652" s="403"/>
      <c r="AR1652" s="412"/>
      <c r="AS1652" s="176"/>
    </row>
    <row r="1653" spans="11:45">
      <c r="K1653" s="410"/>
      <c r="L1653" s="410"/>
      <c r="AH1653" s="402"/>
      <c r="AL1653" s="402"/>
      <c r="AM1653" s="403"/>
      <c r="AR1653" s="412"/>
      <c r="AS1653" s="176"/>
    </row>
    <row r="1654" spans="11:45">
      <c r="K1654" s="410"/>
      <c r="L1654" s="410"/>
      <c r="AH1654" s="402"/>
      <c r="AL1654" s="402"/>
      <c r="AM1654" s="403"/>
      <c r="AR1654" s="412"/>
      <c r="AS1654" s="176"/>
    </row>
    <row r="1655" spans="11:45">
      <c r="K1655" s="410"/>
      <c r="L1655" s="410"/>
      <c r="AH1655" s="402"/>
      <c r="AL1655" s="402"/>
      <c r="AM1655" s="403"/>
      <c r="AR1655" s="412"/>
      <c r="AS1655" s="176"/>
    </row>
    <row r="1656" spans="11:45">
      <c r="K1656" s="410"/>
      <c r="L1656" s="410"/>
      <c r="AH1656" s="402"/>
      <c r="AL1656" s="402"/>
      <c r="AM1656" s="403"/>
      <c r="AR1656" s="412"/>
      <c r="AS1656" s="176"/>
    </row>
    <row r="1657" spans="11:45">
      <c r="K1657" s="410"/>
      <c r="L1657" s="410"/>
      <c r="AH1657" s="402"/>
      <c r="AL1657" s="402"/>
      <c r="AM1657" s="403"/>
      <c r="AR1657" s="412"/>
      <c r="AS1657" s="176"/>
    </row>
    <row r="1658" spans="11:45">
      <c r="K1658" s="410"/>
      <c r="L1658" s="410"/>
      <c r="AH1658" s="402"/>
      <c r="AL1658" s="402"/>
      <c r="AM1658" s="403"/>
      <c r="AR1658" s="412"/>
      <c r="AS1658" s="176"/>
    </row>
    <row r="1659" spans="11:45">
      <c r="K1659" s="410"/>
      <c r="L1659" s="410"/>
      <c r="AH1659" s="402"/>
      <c r="AL1659" s="402"/>
      <c r="AM1659" s="403"/>
      <c r="AR1659" s="412"/>
      <c r="AS1659" s="176"/>
    </row>
    <row r="1660" spans="11:45">
      <c r="K1660" s="410"/>
      <c r="L1660" s="410"/>
      <c r="AH1660" s="402"/>
      <c r="AL1660" s="402"/>
      <c r="AM1660" s="403"/>
      <c r="AR1660" s="412"/>
      <c r="AS1660" s="176"/>
    </row>
    <row r="1661" spans="11:45">
      <c r="K1661" s="410"/>
      <c r="L1661" s="410"/>
      <c r="AH1661" s="402"/>
      <c r="AL1661" s="402"/>
      <c r="AM1661" s="403"/>
      <c r="AR1661" s="412"/>
      <c r="AS1661" s="176"/>
    </row>
    <row r="1662" spans="11:45">
      <c r="K1662" s="410"/>
      <c r="L1662" s="410"/>
      <c r="AH1662" s="402"/>
      <c r="AL1662" s="402"/>
      <c r="AM1662" s="403"/>
      <c r="AR1662" s="412"/>
      <c r="AS1662" s="176"/>
    </row>
    <row r="1663" spans="11:45">
      <c r="K1663" s="410"/>
      <c r="L1663" s="410"/>
      <c r="AH1663" s="402"/>
      <c r="AL1663" s="402"/>
      <c r="AM1663" s="403"/>
      <c r="AR1663" s="412"/>
      <c r="AS1663" s="176"/>
    </row>
    <row r="1664" spans="11:45">
      <c r="K1664" s="410"/>
      <c r="L1664" s="410"/>
      <c r="AH1664" s="402"/>
      <c r="AL1664" s="402"/>
      <c r="AM1664" s="403"/>
      <c r="AR1664" s="412"/>
      <c r="AS1664" s="176"/>
    </row>
    <row r="1665" spans="11:45">
      <c r="K1665" s="410"/>
      <c r="L1665" s="410"/>
      <c r="AH1665" s="402"/>
      <c r="AL1665" s="402"/>
      <c r="AM1665" s="403"/>
      <c r="AR1665" s="412"/>
      <c r="AS1665" s="176"/>
    </row>
    <row r="1666" spans="11:45">
      <c r="K1666" s="410"/>
      <c r="L1666" s="410"/>
      <c r="AH1666" s="402"/>
      <c r="AL1666" s="402"/>
      <c r="AM1666" s="403"/>
      <c r="AR1666" s="412"/>
      <c r="AS1666" s="176"/>
    </row>
    <row r="1667" spans="11:45">
      <c r="K1667" s="410"/>
      <c r="L1667" s="410"/>
      <c r="AH1667" s="402"/>
      <c r="AL1667" s="402"/>
      <c r="AM1667" s="403"/>
      <c r="AR1667" s="412"/>
      <c r="AS1667" s="176"/>
    </row>
    <row r="1668" spans="11:45">
      <c r="K1668" s="410"/>
      <c r="L1668" s="410"/>
      <c r="AH1668" s="402"/>
      <c r="AL1668" s="402"/>
      <c r="AM1668" s="403"/>
      <c r="AR1668" s="412"/>
      <c r="AS1668" s="176"/>
    </row>
    <row r="1669" spans="11:45">
      <c r="K1669" s="410"/>
      <c r="L1669" s="410"/>
      <c r="AH1669" s="402"/>
      <c r="AL1669" s="402"/>
      <c r="AM1669" s="403"/>
      <c r="AR1669" s="412"/>
      <c r="AS1669" s="176"/>
    </row>
    <row r="1670" spans="11:45">
      <c r="K1670" s="410"/>
      <c r="L1670" s="410"/>
      <c r="AH1670" s="402"/>
      <c r="AL1670" s="402"/>
      <c r="AM1670" s="403"/>
      <c r="AR1670" s="412"/>
      <c r="AS1670" s="176"/>
    </row>
    <row r="1671" spans="11:45">
      <c r="K1671" s="410"/>
      <c r="L1671" s="410"/>
      <c r="AH1671" s="402"/>
      <c r="AL1671" s="402"/>
      <c r="AM1671" s="403"/>
      <c r="AR1671" s="412"/>
      <c r="AS1671" s="176"/>
    </row>
    <row r="1672" spans="11:45">
      <c r="K1672" s="410"/>
      <c r="L1672" s="410"/>
      <c r="AH1672" s="402"/>
      <c r="AL1672" s="402"/>
      <c r="AM1672" s="403"/>
      <c r="AR1672" s="412"/>
      <c r="AS1672" s="176"/>
    </row>
    <row r="1673" spans="11:45">
      <c r="K1673" s="410"/>
      <c r="L1673" s="410"/>
      <c r="AH1673" s="402"/>
      <c r="AL1673" s="402"/>
      <c r="AM1673" s="403"/>
      <c r="AR1673" s="412"/>
      <c r="AS1673" s="176"/>
    </row>
    <row r="1674" spans="11:45">
      <c r="K1674" s="410"/>
      <c r="L1674" s="410"/>
      <c r="AH1674" s="402"/>
      <c r="AL1674" s="402"/>
      <c r="AM1674" s="403"/>
      <c r="AR1674" s="412"/>
      <c r="AS1674" s="176"/>
    </row>
    <row r="1675" spans="11:45">
      <c r="K1675" s="410"/>
      <c r="L1675" s="410"/>
      <c r="AH1675" s="402"/>
      <c r="AL1675" s="402"/>
      <c r="AM1675" s="403"/>
      <c r="AR1675" s="412"/>
      <c r="AS1675" s="176"/>
    </row>
    <row r="1676" spans="11:45">
      <c r="K1676" s="410"/>
      <c r="L1676" s="410"/>
      <c r="AH1676" s="402"/>
      <c r="AL1676" s="402"/>
      <c r="AM1676" s="403"/>
      <c r="AR1676" s="412"/>
      <c r="AS1676" s="176"/>
    </row>
    <row r="1677" spans="11:45">
      <c r="K1677" s="410"/>
      <c r="L1677" s="410"/>
      <c r="AH1677" s="402"/>
      <c r="AL1677" s="402"/>
      <c r="AM1677" s="403"/>
      <c r="AR1677" s="412"/>
      <c r="AS1677" s="176"/>
    </row>
    <row r="1678" spans="11:45">
      <c r="K1678" s="410"/>
      <c r="L1678" s="410"/>
      <c r="AH1678" s="402"/>
      <c r="AL1678" s="402"/>
      <c r="AM1678" s="403"/>
      <c r="AR1678" s="412"/>
      <c r="AS1678" s="176"/>
    </row>
    <row r="1679" spans="11:45">
      <c r="K1679" s="410"/>
      <c r="L1679" s="410"/>
      <c r="AH1679" s="402"/>
      <c r="AL1679" s="402"/>
      <c r="AM1679" s="403"/>
      <c r="AR1679" s="412"/>
      <c r="AS1679" s="176"/>
    </row>
    <row r="1680" spans="11:45">
      <c r="K1680" s="410"/>
      <c r="L1680" s="410"/>
      <c r="AH1680" s="402"/>
      <c r="AL1680" s="402"/>
      <c r="AM1680" s="403"/>
      <c r="AR1680" s="412"/>
      <c r="AS1680" s="176"/>
    </row>
    <row r="1681" spans="11:45">
      <c r="K1681" s="410"/>
      <c r="L1681" s="410"/>
      <c r="AH1681" s="402"/>
      <c r="AL1681" s="402"/>
      <c r="AM1681" s="403"/>
      <c r="AR1681" s="412"/>
      <c r="AS1681" s="176"/>
    </row>
    <row r="1682" spans="11:45">
      <c r="K1682" s="410"/>
      <c r="L1682" s="410"/>
      <c r="AH1682" s="402"/>
      <c r="AL1682" s="402"/>
      <c r="AM1682" s="403"/>
      <c r="AR1682" s="412"/>
      <c r="AS1682" s="176"/>
    </row>
    <row r="1683" spans="11:45">
      <c r="K1683" s="410"/>
      <c r="L1683" s="410"/>
      <c r="AH1683" s="402"/>
      <c r="AL1683" s="402"/>
      <c r="AM1683" s="403"/>
      <c r="AR1683" s="412"/>
      <c r="AS1683" s="176"/>
    </row>
    <row r="1684" spans="11:45">
      <c r="K1684" s="410"/>
      <c r="L1684" s="410"/>
      <c r="AH1684" s="402"/>
      <c r="AL1684" s="402"/>
      <c r="AM1684" s="403"/>
      <c r="AR1684" s="412"/>
      <c r="AS1684" s="176"/>
    </row>
    <row r="1685" spans="11:45">
      <c r="K1685" s="410"/>
      <c r="L1685" s="410"/>
      <c r="AH1685" s="402"/>
      <c r="AL1685" s="402"/>
      <c r="AM1685" s="403"/>
      <c r="AR1685" s="412"/>
      <c r="AS1685" s="176"/>
    </row>
    <row r="1686" spans="11:45">
      <c r="K1686" s="410"/>
      <c r="L1686" s="410"/>
      <c r="AH1686" s="402"/>
      <c r="AL1686" s="402"/>
      <c r="AM1686" s="403"/>
      <c r="AR1686" s="412"/>
      <c r="AS1686" s="176"/>
    </row>
    <row r="1687" spans="11:45">
      <c r="K1687" s="410"/>
      <c r="L1687" s="410"/>
      <c r="AH1687" s="402"/>
      <c r="AL1687" s="402"/>
      <c r="AM1687" s="403"/>
      <c r="AR1687" s="412"/>
      <c r="AS1687" s="176"/>
    </row>
    <row r="1688" spans="11:45">
      <c r="K1688" s="410"/>
      <c r="L1688" s="410"/>
      <c r="AH1688" s="402"/>
      <c r="AL1688" s="402"/>
      <c r="AM1688" s="403"/>
      <c r="AR1688" s="412"/>
      <c r="AS1688" s="176"/>
    </row>
    <row r="1689" spans="11:45">
      <c r="K1689" s="410"/>
      <c r="L1689" s="410"/>
      <c r="AH1689" s="402"/>
      <c r="AL1689" s="402"/>
      <c r="AM1689" s="403"/>
      <c r="AR1689" s="412"/>
      <c r="AS1689" s="176"/>
    </row>
    <row r="1690" spans="11:45">
      <c r="K1690" s="410"/>
      <c r="L1690" s="410"/>
      <c r="AH1690" s="402"/>
      <c r="AL1690" s="402"/>
      <c r="AM1690" s="403"/>
      <c r="AR1690" s="412"/>
      <c r="AS1690" s="176"/>
    </row>
    <row r="1691" spans="11:45">
      <c r="K1691" s="410"/>
      <c r="L1691" s="410"/>
      <c r="AH1691" s="402"/>
      <c r="AL1691" s="402"/>
      <c r="AM1691" s="403"/>
      <c r="AR1691" s="412"/>
      <c r="AS1691" s="176"/>
    </row>
    <row r="1692" spans="11:45">
      <c r="K1692" s="410"/>
      <c r="L1692" s="410"/>
      <c r="AH1692" s="402"/>
      <c r="AL1692" s="402"/>
      <c r="AM1692" s="403"/>
      <c r="AR1692" s="412"/>
      <c r="AS1692" s="176"/>
    </row>
    <row r="1693" spans="11:45">
      <c r="K1693" s="410"/>
      <c r="L1693" s="410"/>
      <c r="AH1693" s="402"/>
      <c r="AL1693" s="402"/>
      <c r="AM1693" s="403"/>
      <c r="AR1693" s="412"/>
      <c r="AS1693" s="176"/>
    </row>
    <row r="1694" spans="11:45">
      <c r="K1694" s="410"/>
      <c r="L1694" s="410"/>
      <c r="AH1694" s="402"/>
      <c r="AL1694" s="402"/>
      <c r="AM1694" s="403"/>
      <c r="AR1694" s="412"/>
      <c r="AS1694" s="176"/>
    </row>
    <row r="1695" spans="11:45">
      <c r="K1695" s="410"/>
      <c r="L1695" s="410"/>
      <c r="AH1695" s="402"/>
      <c r="AL1695" s="402"/>
      <c r="AM1695" s="403"/>
      <c r="AR1695" s="412"/>
      <c r="AS1695" s="176"/>
    </row>
    <row r="1696" spans="11:45">
      <c r="K1696" s="410"/>
      <c r="L1696" s="410"/>
      <c r="AH1696" s="402"/>
      <c r="AL1696" s="402"/>
      <c r="AM1696" s="403"/>
      <c r="AR1696" s="412"/>
      <c r="AS1696" s="176"/>
    </row>
    <row r="1697" spans="11:45">
      <c r="K1697" s="410"/>
      <c r="L1697" s="410"/>
      <c r="AH1697" s="402"/>
      <c r="AL1697" s="402"/>
      <c r="AM1697" s="403"/>
      <c r="AR1697" s="412"/>
      <c r="AS1697" s="176"/>
    </row>
    <row r="1698" spans="11:45">
      <c r="K1698" s="410"/>
      <c r="L1698" s="410"/>
      <c r="AH1698" s="402"/>
      <c r="AL1698" s="402"/>
      <c r="AM1698" s="403"/>
      <c r="AR1698" s="412"/>
      <c r="AS1698" s="176"/>
    </row>
    <row r="1699" spans="11:45">
      <c r="K1699" s="410"/>
      <c r="L1699" s="410"/>
      <c r="AH1699" s="402"/>
      <c r="AL1699" s="402"/>
      <c r="AM1699" s="403"/>
      <c r="AR1699" s="412"/>
      <c r="AS1699" s="176"/>
    </row>
    <row r="1700" spans="11:45">
      <c r="K1700" s="410"/>
      <c r="L1700" s="410"/>
      <c r="AH1700" s="402"/>
      <c r="AL1700" s="402"/>
      <c r="AM1700" s="403"/>
      <c r="AR1700" s="412"/>
      <c r="AS1700" s="176"/>
    </row>
    <row r="1701" spans="11:45">
      <c r="K1701" s="410"/>
      <c r="L1701" s="410"/>
      <c r="AH1701" s="402"/>
      <c r="AL1701" s="402"/>
      <c r="AM1701" s="403"/>
      <c r="AR1701" s="412"/>
      <c r="AS1701" s="176"/>
    </row>
    <row r="1702" spans="11:45">
      <c r="K1702" s="410"/>
      <c r="L1702" s="410"/>
      <c r="AH1702" s="402"/>
      <c r="AL1702" s="402"/>
      <c r="AM1702" s="403"/>
      <c r="AR1702" s="412"/>
      <c r="AS1702" s="176"/>
    </row>
    <row r="1703" spans="11:45">
      <c r="K1703" s="410"/>
      <c r="L1703" s="410"/>
      <c r="AH1703" s="402"/>
      <c r="AL1703" s="402"/>
      <c r="AM1703" s="403"/>
      <c r="AR1703" s="412"/>
      <c r="AS1703" s="176"/>
    </row>
    <row r="1704" spans="11:45">
      <c r="K1704" s="410"/>
      <c r="L1704" s="410"/>
      <c r="AH1704" s="402"/>
      <c r="AL1704" s="402"/>
      <c r="AM1704" s="403"/>
      <c r="AR1704" s="412"/>
      <c r="AS1704" s="176"/>
    </row>
    <row r="1705" spans="11:45">
      <c r="K1705" s="410"/>
      <c r="L1705" s="410"/>
      <c r="AH1705" s="402"/>
      <c r="AL1705" s="402"/>
      <c r="AM1705" s="403"/>
      <c r="AR1705" s="412"/>
      <c r="AS1705" s="176"/>
    </row>
    <row r="1706" spans="11:45">
      <c r="K1706" s="410"/>
      <c r="L1706" s="410"/>
      <c r="AH1706" s="402"/>
      <c r="AL1706" s="402"/>
      <c r="AM1706" s="403"/>
      <c r="AR1706" s="412"/>
      <c r="AS1706" s="176"/>
    </row>
    <row r="1707" spans="11:45">
      <c r="K1707" s="410"/>
      <c r="L1707" s="410"/>
      <c r="AH1707" s="402"/>
      <c r="AL1707" s="402"/>
      <c r="AM1707" s="403"/>
      <c r="AR1707" s="412"/>
      <c r="AS1707" s="176"/>
    </row>
    <row r="1708" spans="11:45">
      <c r="K1708" s="410"/>
      <c r="L1708" s="410"/>
      <c r="AH1708" s="402"/>
      <c r="AL1708" s="402"/>
      <c r="AM1708" s="403"/>
      <c r="AR1708" s="412"/>
      <c r="AS1708" s="176"/>
    </row>
    <row r="1709" spans="11:45">
      <c r="K1709" s="410"/>
      <c r="L1709" s="410"/>
      <c r="AH1709" s="402"/>
      <c r="AL1709" s="402"/>
      <c r="AM1709" s="403"/>
      <c r="AR1709" s="412"/>
      <c r="AS1709" s="176"/>
    </row>
    <row r="1710" spans="11:45">
      <c r="K1710" s="410"/>
      <c r="L1710" s="410"/>
      <c r="AH1710" s="402"/>
      <c r="AL1710" s="402"/>
      <c r="AM1710" s="403"/>
      <c r="AR1710" s="412"/>
      <c r="AS1710" s="176"/>
    </row>
    <row r="1711" spans="11:45">
      <c r="K1711" s="410"/>
      <c r="L1711" s="410"/>
      <c r="AH1711" s="402"/>
      <c r="AL1711" s="402"/>
      <c r="AM1711" s="403"/>
      <c r="AR1711" s="412"/>
      <c r="AS1711" s="176"/>
    </row>
    <row r="1712" spans="11:45">
      <c r="K1712" s="410"/>
      <c r="L1712" s="410"/>
      <c r="AH1712" s="402"/>
      <c r="AL1712" s="402"/>
      <c r="AM1712" s="403"/>
      <c r="AR1712" s="412"/>
      <c r="AS1712" s="176"/>
    </row>
    <row r="1713" spans="11:45">
      <c r="K1713" s="410"/>
      <c r="L1713" s="410"/>
      <c r="AH1713" s="402"/>
      <c r="AL1713" s="402"/>
      <c r="AM1713" s="403"/>
      <c r="AR1713" s="412"/>
      <c r="AS1713" s="176"/>
    </row>
    <row r="1714" spans="11:45">
      <c r="K1714" s="410"/>
      <c r="L1714" s="410"/>
      <c r="AH1714" s="402"/>
      <c r="AL1714" s="402"/>
      <c r="AM1714" s="403"/>
      <c r="AR1714" s="412"/>
      <c r="AS1714" s="176"/>
    </row>
    <row r="1715" spans="11:45">
      <c r="K1715" s="410"/>
      <c r="L1715" s="410"/>
      <c r="AH1715" s="402"/>
      <c r="AL1715" s="402"/>
      <c r="AM1715" s="403"/>
      <c r="AR1715" s="412"/>
      <c r="AS1715" s="176"/>
    </row>
    <row r="1716" spans="11:45">
      <c r="K1716" s="410"/>
      <c r="L1716" s="410"/>
      <c r="AH1716" s="402"/>
      <c r="AL1716" s="402"/>
      <c r="AM1716" s="403"/>
      <c r="AR1716" s="412"/>
      <c r="AS1716" s="176"/>
    </row>
    <row r="1717" spans="11:45">
      <c r="K1717" s="410"/>
      <c r="L1717" s="410"/>
      <c r="AH1717" s="402"/>
      <c r="AL1717" s="402"/>
      <c r="AM1717" s="403"/>
      <c r="AR1717" s="412"/>
      <c r="AS1717" s="176"/>
    </row>
    <row r="1718" spans="11:45">
      <c r="K1718" s="410"/>
      <c r="L1718" s="410"/>
      <c r="AH1718" s="402"/>
      <c r="AL1718" s="402"/>
      <c r="AM1718" s="403"/>
      <c r="AR1718" s="412"/>
      <c r="AS1718" s="176"/>
    </row>
    <row r="1719" spans="11:45">
      <c r="K1719" s="410"/>
      <c r="L1719" s="410"/>
      <c r="AH1719" s="402"/>
      <c r="AL1719" s="402"/>
      <c r="AM1719" s="403"/>
      <c r="AR1719" s="412"/>
      <c r="AS1719" s="176"/>
    </row>
    <row r="1720" spans="11:45">
      <c r="K1720" s="410"/>
      <c r="L1720" s="410"/>
      <c r="AH1720" s="402"/>
      <c r="AL1720" s="402"/>
      <c r="AM1720" s="403"/>
      <c r="AR1720" s="412"/>
      <c r="AS1720" s="176"/>
    </row>
    <row r="1721" spans="11:45">
      <c r="K1721" s="410"/>
      <c r="L1721" s="410"/>
      <c r="AH1721" s="402"/>
      <c r="AL1721" s="402"/>
      <c r="AM1721" s="403"/>
      <c r="AR1721" s="412"/>
      <c r="AS1721" s="176"/>
    </row>
    <row r="1722" spans="11:45">
      <c r="K1722" s="410"/>
      <c r="L1722" s="410"/>
      <c r="AH1722" s="402"/>
      <c r="AL1722" s="402"/>
      <c r="AM1722" s="403"/>
      <c r="AR1722" s="412"/>
      <c r="AS1722" s="176"/>
    </row>
    <row r="1723" spans="11:45">
      <c r="K1723" s="410"/>
      <c r="L1723" s="410"/>
      <c r="AH1723" s="402"/>
      <c r="AL1723" s="402"/>
      <c r="AM1723" s="403"/>
      <c r="AR1723" s="412"/>
      <c r="AS1723" s="176"/>
    </row>
    <row r="1724" spans="11:45">
      <c r="K1724" s="410"/>
      <c r="L1724" s="410"/>
      <c r="AH1724" s="402"/>
      <c r="AL1724" s="402"/>
      <c r="AM1724" s="403"/>
      <c r="AR1724" s="412"/>
      <c r="AS1724" s="176"/>
    </row>
    <row r="1725" spans="11:45">
      <c r="K1725" s="410"/>
      <c r="L1725" s="410"/>
      <c r="AH1725" s="402"/>
      <c r="AL1725" s="402"/>
      <c r="AM1725" s="403"/>
      <c r="AR1725" s="412"/>
      <c r="AS1725" s="176"/>
    </row>
    <row r="1726" spans="11:45">
      <c r="K1726" s="410"/>
      <c r="L1726" s="410"/>
      <c r="AH1726" s="402"/>
      <c r="AL1726" s="402"/>
      <c r="AM1726" s="403"/>
      <c r="AR1726" s="412"/>
      <c r="AS1726" s="176"/>
    </row>
    <row r="1727" spans="11:45">
      <c r="K1727" s="410"/>
      <c r="L1727" s="410"/>
      <c r="AH1727" s="402"/>
      <c r="AL1727" s="402"/>
      <c r="AM1727" s="403"/>
      <c r="AR1727" s="412"/>
      <c r="AS1727" s="176"/>
    </row>
    <row r="1728" spans="11:45">
      <c r="K1728" s="410"/>
      <c r="L1728" s="410"/>
      <c r="AH1728" s="402"/>
      <c r="AL1728" s="402"/>
      <c r="AM1728" s="403"/>
      <c r="AR1728" s="412"/>
      <c r="AS1728" s="176"/>
    </row>
    <row r="1729" spans="11:45">
      <c r="K1729" s="410"/>
      <c r="L1729" s="410"/>
      <c r="AH1729" s="402"/>
      <c r="AL1729" s="402"/>
      <c r="AM1729" s="403"/>
      <c r="AR1729" s="412"/>
      <c r="AS1729" s="176"/>
    </row>
    <row r="1730" spans="11:45">
      <c r="K1730" s="410"/>
      <c r="L1730" s="410"/>
      <c r="AH1730" s="402"/>
      <c r="AL1730" s="402"/>
      <c r="AM1730" s="403"/>
      <c r="AR1730" s="412"/>
      <c r="AS1730" s="176"/>
    </row>
    <row r="1731" spans="11:45">
      <c r="K1731" s="410"/>
      <c r="L1731" s="410"/>
      <c r="AH1731" s="402"/>
      <c r="AL1731" s="402"/>
      <c r="AM1731" s="403"/>
      <c r="AR1731" s="412"/>
      <c r="AS1731" s="176"/>
    </row>
    <row r="1732" spans="11:45">
      <c r="K1732" s="410"/>
      <c r="L1732" s="410"/>
      <c r="AH1732" s="402"/>
      <c r="AL1732" s="402"/>
      <c r="AM1732" s="403"/>
      <c r="AR1732" s="412"/>
      <c r="AS1732" s="176"/>
    </row>
    <row r="1733" spans="11:45">
      <c r="K1733" s="410"/>
      <c r="L1733" s="410"/>
      <c r="AH1733" s="402"/>
      <c r="AL1733" s="402"/>
      <c r="AM1733" s="403"/>
      <c r="AR1733" s="412"/>
      <c r="AS1733" s="176"/>
    </row>
    <row r="1734" spans="11:45">
      <c r="K1734" s="410"/>
      <c r="L1734" s="410"/>
      <c r="AH1734" s="402"/>
      <c r="AL1734" s="402"/>
      <c r="AM1734" s="403"/>
      <c r="AR1734" s="412"/>
      <c r="AS1734" s="176"/>
    </row>
    <row r="1735" spans="11:45">
      <c r="K1735" s="410"/>
      <c r="L1735" s="410"/>
      <c r="AH1735" s="402"/>
      <c r="AL1735" s="402"/>
      <c r="AM1735" s="403"/>
      <c r="AR1735" s="412"/>
      <c r="AS1735" s="176"/>
    </row>
    <row r="1736" spans="11:45">
      <c r="K1736" s="410"/>
      <c r="L1736" s="410"/>
      <c r="AH1736" s="402"/>
      <c r="AL1736" s="402"/>
      <c r="AM1736" s="403"/>
      <c r="AR1736" s="412"/>
      <c r="AS1736" s="176"/>
    </row>
    <row r="1737" spans="11:45">
      <c r="K1737" s="410"/>
      <c r="L1737" s="410"/>
      <c r="AH1737" s="402"/>
      <c r="AL1737" s="402"/>
      <c r="AM1737" s="403"/>
      <c r="AR1737" s="412"/>
      <c r="AS1737" s="176"/>
    </row>
    <row r="1738" spans="11:45">
      <c r="K1738" s="410"/>
      <c r="L1738" s="410"/>
      <c r="AH1738" s="402"/>
      <c r="AL1738" s="402"/>
      <c r="AM1738" s="403"/>
      <c r="AR1738" s="412"/>
      <c r="AS1738" s="176"/>
    </row>
    <row r="1739" spans="11:45">
      <c r="K1739" s="410"/>
      <c r="L1739" s="410"/>
      <c r="AH1739" s="402"/>
      <c r="AL1739" s="402"/>
      <c r="AM1739" s="403"/>
      <c r="AR1739" s="412"/>
      <c r="AS1739" s="176"/>
    </row>
    <row r="1740" spans="11:45">
      <c r="K1740" s="410"/>
      <c r="L1740" s="410"/>
      <c r="AH1740" s="402"/>
      <c r="AL1740" s="402"/>
      <c r="AM1740" s="403"/>
      <c r="AR1740" s="412"/>
      <c r="AS1740" s="176"/>
    </row>
    <row r="1741" spans="11:45">
      <c r="K1741" s="410"/>
      <c r="L1741" s="410"/>
      <c r="AH1741" s="402"/>
      <c r="AL1741" s="402"/>
      <c r="AM1741" s="403"/>
      <c r="AR1741" s="412"/>
      <c r="AS1741" s="176"/>
    </row>
    <row r="1742" spans="11:45">
      <c r="K1742" s="410"/>
      <c r="L1742" s="410"/>
      <c r="AH1742" s="402"/>
      <c r="AL1742" s="402"/>
      <c r="AM1742" s="403"/>
      <c r="AR1742" s="412"/>
      <c r="AS1742" s="176"/>
    </row>
    <row r="1743" spans="11:45">
      <c r="K1743" s="410"/>
      <c r="L1743" s="410"/>
      <c r="AH1743" s="402"/>
      <c r="AL1743" s="402"/>
      <c r="AM1743" s="403"/>
      <c r="AR1743" s="412"/>
      <c r="AS1743" s="176"/>
    </row>
    <row r="1744" spans="11:45">
      <c r="K1744" s="410"/>
      <c r="L1744" s="410"/>
      <c r="AH1744" s="402"/>
      <c r="AL1744" s="402"/>
      <c r="AM1744" s="403"/>
      <c r="AR1744" s="412"/>
      <c r="AS1744" s="176"/>
    </row>
    <row r="1745" spans="11:45">
      <c r="K1745" s="410"/>
      <c r="L1745" s="410"/>
      <c r="AH1745" s="402"/>
      <c r="AL1745" s="402"/>
      <c r="AM1745" s="403"/>
      <c r="AR1745" s="412"/>
      <c r="AS1745" s="176"/>
    </row>
    <row r="1746" spans="11:45">
      <c r="K1746" s="410"/>
      <c r="L1746" s="410"/>
      <c r="AH1746" s="402"/>
      <c r="AL1746" s="402"/>
      <c r="AM1746" s="403"/>
      <c r="AR1746" s="412"/>
      <c r="AS1746" s="176"/>
    </row>
    <row r="1747" spans="11:45">
      <c r="K1747" s="410"/>
      <c r="L1747" s="410"/>
      <c r="AH1747" s="402"/>
      <c r="AL1747" s="402"/>
      <c r="AM1747" s="403"/>
      <c r="AR1747" s="412"/>
      <c r="AS1747" s="176"/>
    </row>
    <row r="1748" spans="11:45">
      <c r="K1748" s="410"/>
      <c r="L1748" s="410"/>
      <c r="AH1748" s="402"/>
      <c r="AL1748" s="402"/>
      <c r="AM1748" s="403"/>
      <c r="AR1748" s="412"/>
      <c r="AS1748" s="176"/>
    </row>
    <row r="1749" spans="11:45">
      <c r="K1749" s="410"/>
      <c r="L1749" s="410"/>
      <c r="AH1749" s="402"/>
      <c r="AL1749" s="402"/>
      <c r="AM1749" s="403"/>
      <c r="AR1749" s="412"/>
      <c r="AS1749" s="176"/>
    </row>
    <row r="1750" spans="11:45">
      <c r="K1750" s="410"/>
      <c r="L1750" s="410"/>
      <c r="AH1750" s="402"/>
      <c r="AL1750" s="402"/>
      <c r="AM1750" s="403"/>
      <c r="AR1750" s="412"/>
      <c r="AS1750" s="176"/>
    </row>
    <row r="1751" spans="11:45">
      <c r="K1751" s="410"/>
      <c r="L1751" s="410"/>
      <c r="AH1751" s="402"/>
      <c r="AL1751" s="402"/>
      <c r="AM1751" s="403"/>
      <c r="AR1751" s="412"/>
      <c r="AS1751" s="176"/>
    </row>
    <row r="1752" spans="11:45">
      <c r="K1752" s="410"/>
      <c r="L1752" s="410"/>
      <c r="AH1752" s="402"/>
      <c r="AL1752" s="402"/>
      <c r="AM1752" s="403"/>
      <c r="AR1752" s="412"/>
      <c r="AS1752" s="176"/>
    </row>
    <row r="1753" spans="11:45">
      <c r="K1753" s="410"/>
      <c r="L1753" s="410"/>
      <c r="AH1753" s="402"/>
      <c r="AL1753" s="402"/>
      <c r="AM1753" s="403"/>
      <c r="AR1753" s="412"/>
      <c r="AS1753" s="176"/>
    </row>
    <row r="1754" spans="11:45">
      <c r="K1754" s="410"/>
      <c r="L1754" s="410"/>
      <c r="AH1754" s="402"/>
      <c r="AL1754" s="402"/>
      <c r="AM1754" s="403"/>
      <c r="AR1754" s="412"/>
      <c r="AS1754" s="176"/>
    </row>
    <row r="1755" spans="11:45">
      <c r="K1755" s="410"/>
      <c r="L1755" s="410"/>
      <c r="AH1755" s="402"/>
      <c r="AL1755" s="402"/>
      <c r="AM1755" s="403"/>
      <c r="AR1755" s="412"/>
      <c r="AS1755" s="176"/>
    </row>
    <row r="1756" spans="11:45">
      <c r="K1756" s="410"/>
      <c r="L1756" s="410"/>
      <c r="AH1756" s="402"/>
      <c r="AL1756" s="402"/>
      <c r="AM1756" s="403"/>
      <c r="AR1756" s="412"/>
      <c r="AS1756" s="176"/>
    </row>
    <row r="1757" spans="11:45">
      <c r="K1757" s="410"/>
      <c r="L1757" s="410"/>
      <c r="AH1757" s="402"/>
      <c r="AL1757" s="402"/>
      <c r="AM1757" s="403"/>
      <c r="AR1757" s="412"/>
      <c r="AS1757" s="176"/>
    </row>
    <row r="1758" spans="11:45">
      <c r="K1758" s="410"/>
      <c r="L1758" s="410"/>
      <c r="AH1758" s="402"/>
      <c r="AL1758" s="402"/>
      <c r="AM1758" s="403"/>
      <c r="AR1758" s="412"/>
      <c r="AS1758" s="176"/>
    </row>
    <row r="1759" spans="11:45">
      <c r="K1759" s="410"/>
      <c r="L1759" s="410"/>
      <c r="AH1759" s="402"/>
      <c r="AL1759" s="402"/>
      <c r="AM1759" s="403"/>
      <c r="AR1759" s="412"/>
      <c r="AS1759" s="176"/>
    </row>
    <row r="1760" spans="11:45">
      <c r="K1760" s="410"/>
      <c r="L1760" s="410"/>
      <c r="AH1760" s="402"/>
      <c r="AL1760" s="402"/>
      <c r="AM1760" s="403"/>
      <c r="AR1760" s="412"/>
      <c r="AS1760" s="176"/>
    </row>
    <row r="1761" spans="11:45">
      <c r="K1761" s="410"/>
      <c r="L1761" s="410"/>
      <c r="AH1761" s="402"/>
      <c r="AL1761" s="402"/>
      <c r="AM1761" s="403"/>
      <c r="AR1761" s="412"/>
      <c r="AS1761" s="176"/>
    </row>
    <row r="1762" spans="11:45">
      <c r="K1762" s="410"/>
      <c r="L1762" s="410"/>
      <c r="AH1762" s="402"/>
      <c r="AL1762" s="402"/>
      <c r="AM1762" s="403"/>
      <c r="AR1762" s="412"/>
      <c r="AS1762" s="176"/>
    </row>
    <row r="1763" spans="11:45">
      <c r="K1763" s="410"/>
      <c r="L1763" s="410"/>
      <c r="AH1763" s="402"/>
      <c r="AL1763" s="402"/>
      <c r="AM1763" s="403"/>
      <c r="AR1763" s="412"/>
      <c r="AS1763" s="176"/>
    </row>
    <row r="1764" spans="11:45">
      <c r="K1764" s="410"/>
      <c r="L1764" s="410"/>
      <c r="AH1764" s="402"/>
      <c r="AL1764" s="402"/>
      <c r="AM1764" s="403"/>
      <c r="AR1764" s="412"/>
      <c r="AS1764" s="176"/>
    </row>
    <row r="1765" spans="11:45">
      <c r="K1765" s="410"/>
      <c r="L1765" s="410"/>
      <c r="AH1765" s="402"/>
      <c r="AL1765" s="402"/>
      <c r="AM1765" s="403"/>
      <c r="AR1765" s="412"/>
      <c r="AS1765" s="176"/>
    </row>
    <row r="1766" spans="11:45">
      <c r="K1766" s="410"/>
      <c r="L1766" s="410"/>
      <c r="AH1766" s="402"/>
      <c r="AL1766" s="402"/>
      <c r="AM1766" s="403"/>
      <c r="AR1766" s="412"/>
      <c r="AS1766" s="176"/>
    </row>
    <row r="1767" spans="11:45">
      <c r="K1767" s="410"/>
      <c r="L1767" s="410"/>
      <c r="AH1767" s="402"/>
      <c r="AL1767" s="402"/>
      <c r="AM1767" s="403"/>
      <c r="AR1767" s="412"/>
      <c r="AS1767" s="176"/>
    </row>
    <row r="1768" spans="11:45">
      <c r="K1768" s="410"/>
      <c r="L1768" s="410"/>
      <c r="AH1768" s="402"/>
      <c r="AL1768" s="402"/>
      <c r="AM1768" s="403"/>
      <c r="AR1768" s="412"/>
      <c r="AS1768" s="176"/>
    </row>
    <row r="1769" spans="11:45">
      <c r="K1769" s="410"/>
      <c r="L1769" s="410"/>
      <c r="AH1769" s="402"/>
      <c r="AL1769" s="402"/>
      <c r="AM1769" s="403"/>
      <c r="AR1769" s="412"/>
      <c r="AS1769" s="176"/>
    </row>
    <row r="1770" spans="11:45">
      <c r="K1770" s="410"/>
      <c r="L1770" s="410"/>
      <c r="AH1770" s="402"/>
      <c r="AL1770" s="402"/>
      <c r="AM1770" s="403"/>
      <c r="AR1770" s="412"/>
      <c r="AS1770" s="176"/>
    </row>
    <row r="1771" spans="11:45">
      <c r="K1771" s="410"/>
      <c r="L1771" s="410"/>
      <c r="AH1771" s="402"/>
      <c r="AL1771" s="402"/>
      <c r="AM1771" s="403"/>
      <c r="AR1771" s="412"/>
      <c r="AS1771" s="176"/>
    </row>
    <row r="1772" spans="11:45">
      <c r="K1772" s="410"/>
      <c r="L1772" s="410"/>
      <c r="AH1772" s="402"/>
      <c r="AL1772" s="402"/>
      <c r="AM1772" s="403"/>
      <c r="AR1772" s="412"/>
      <c r="AS1772" s="176"/>
    </row>
    <row r="1773" spans="11:45">
      <c r="K1773" s="410"/>
      <c r="L1773" s="410"/>
      <c r="AH1773" s="402"/>
      <c r="AL1773" s="402"/>
      <c r="AM1773" s="403"/>
      <c r="AR1773" s="412"/>
      <c r="AS1773" s="176"/>
    </row>
    <row r="1774" spans="11:45">
      <c r="K1774" s="410"/>
      <c r="L1774" s="410"/>
      <c r="AH1774" s="402"/>
      <c r="AL1774" s="402"/>
      <c r="AM1774" s="403"/>
      <c r="AR1774" s="412"/>
      <c r="AS1774" s="176"/>
    </row>
    <row r="1775" spans="11:45">
      <c r="K1775" s="410"/>
      <c r="L1775" s="410"/>
      <c r="AH1775" s="402"/>
      <c r="AL1775" s="402"/>
      <c r="AM1775" s="403"/>
      <c r="AR1775" s="412"/>
      <c r="AS1775" s="176"/>
    </row>
    <row r="1776" spans="11:45">
      <c r="K1776" s="410"/>
      <c r="L1776" s="410"/>
      <c r="AH1776" s="402"/>
      <c r="AL1776" s="402"/>
      <c r="AM1776" s="403"/>
      <c r="AR1776" s="412"/>
      <c r="AS1776" s="176"/>
    </row>
    <row r="1777" spans="11:45">
      <c r="K1777" s="410"/>
      <c r="L1777" s="410"/>
      <c r="AH1777" s="402"/>
      <c r="AL1777" s="402"/>
      <c r="AM1777" s="403"/>
      <c r="AR1777" s="412"/>
      <c r="AS1777" s="176"/>
    </row>
    <row r="1778" spans="11:45">
      <c r="K1778" s="410"/>
      <c r="L1778" s="410"/>
      <c r="AH1778" s="402"/>
      <c r="AL1778" s="402"/>
      <c r="AM1778" s="403"/>
      <c r="AR1778" s="412"/>
      <c r="AS1778" s="176"/>
    </row>
    <row r="1779" spans="11:45">
      <c r="K1779" s="410"/>
      <c r="L1779" s="410"/>
      <c r="AH1779" s="402"/>
      <c r="AL1779" s="402"/>
      <c r="AM1779" s="403"/>
      <c r="AR1779" s="412"/>
      <c r="AS1779" s="176"/>
    </row>
    <row r="1780" spans="11:45">
      <c r="K1780" s="410"/>
      <c r="L1780" s="410"/>
      <c r="AH1780" s="402"/>
      <c r="AL1780" s="402"/>
      <c r="AM1780" s="403"/>
      <c r="AR1780" s="412"/>
      <c r="AS1780" s="176"/>
    </row>
    <row r="1781" spans="11:45">
      <c r="K1781" s="410"/>
      <c r="L1781" s="410"/>
      <c r="AH1781" s="402"/>
      <c r="AL1781" s="402"/>
      <c r="AM1781" s="403"/>
      <c r="AR1781" s="412"/>
      <c r="AS1781" s="176"/>
    </row>
    <row r="1782" spans="11:45">
      <c r="K1782" s="410"/>
      <c r="L1782" s="410"/>
      <c r="AH1782" s="402"/>
      <c r="AL1782" s="402"/>
      <c r="AM1782" s="403"/>
      <c r="AR1782" s="412"/>
      <c r="AS1782" s="176"/>
    </row>
    <row r="1783" spans="11:45">
      <c r="K1783" s="410"/>
      <c r="L1783" s="410"/>
      <c r="AH1783" s="402"/>
      <c r="AL1783" s="402"/>
      <c r="AM1783" s="403"/>
      <c r="AR1783" s="412"/>
      <c r="AS1783" s="176"/>
    </row>
    <row r="1784" spans="11:45">
      <c r="K1784" s="410"/>
      <c r="L1784" s="410"/>
      <c r="AH1784" s="402"/>
      <c r="AL1784" s="402"/>
      <c r="AM1784" s="403"/>
      <c r="AR1784" s="412"/>
      <c r="AS1784" s="176"/>
    </row>
    <row r="1785" spans="11:45">
      <c r="K1785" s="410"/>
      <c r="L1785" s="410"/>
      <c r="AH1785" s="402"/>
      <c r="AL1785" s="402"/>
      <c r="AM1785" s="403"/>
      <c r="AR1785" s="412"/>
      <c r="AS1785" s="176"/>
    </row>
    <row r="1786" spans="11:45">
      <c r="K1786" s="410"/>
      <c r="L1786" s="410"/>
      <c r="AH1786" s="402"/>
      <c r="AL1786" s="402"/>
      <c r="AM1786" s="403"/>
      <c r="AR1786" s="412"/>
      <c r="AS1786" s="176"/>
    </row>
    <row r="1787" spans="11:45">
      <c r="K1787" s="410"/>
      <c r="L1787" s="410"/>
      <c r="AH1787" s="402"/>
      <c r="AL1787" s="402"/>
      <c r="AM1787" s="403"/>
      <c r="AR1787" s="412"/>
      <c r="AS1787" s="176"/>
    </row>
    <row r="1788" spans="11:45">
      <c r="K1788" s="410"/>
      <c r="L1788" s="410"/>
      <c r="AH1788" s="402"/>
      <c r="AL1788" s="402"/>
      <c r="AM1788" s="403"/>
      <c r="AR1788" s="412"/>
      <c r="AS1788" s="176"/>
    </row>
    <row r="1789" spans="11:45">
      <c r="K1789" s="410"/>
      <c r="L1789" s="410"/>
      <c r="AH1789" s="402"/>
      <c r="AL1789" s="402"/>
      <c r="AM1789" s="403"/>
      <c r="AR1789" s="412"/>
      <c r="AS1789" s="176"/>
    </row>
    <row r="1790" spans="11:45">
      <c r="K1790" s="410"/>
      <c r="L1790" s="410"/>
      <c r="AH1790" s="402"/>
      <c r="AL1790" s="402"/>
      <c r="AM1790" s="403"/>
      <c r="AR1790" s="412"/>
      <c r="AS1790" s="176"/>
    </row>
    <row r="1791" spans="11:45">
      <c r="K1791" s="410"/>
      <c r="L1791" s="410"/>
      <c r="AH1791" s="402"/>
      <c r="AL1791" s="402"/>
      <c r="AM1791" s="403"/>
      <c r="AR1791" s="412"/>
      <c r="AS1791" s="176"/>
    </row>
    <row r="1792" spans="11:45">
      <c r="K1792" s="410"/>
      <c r="L1792" s="410"/>
      <c r="AH1792" s="402"/>
      <c r="AL1792" s="402"/>
      <c r="AM1792" s="403"/>
      <c r="AR1792" s="412"/>
      <c r="AS1792" s="176"/>
    </row>
    <row r="1793" spans="11:45">
      <c r="K1793" s="410"/>
      <c r="L1793" s="410"/>
      <c r="AH1793" s="402"/>
      <c r="AL1793" s="402"/>
      <c r="AM1793" s="403"/>
      <c r="AR1793" s="412"/>
      <c r="AS1793" s="176"/>
    </row>
    <row r="1794" spans="11:45">
      <c r="K1794" s="410"/>
      <c r="L1794" s="410"/>
      <c r="AH1794" s="402"/>
      <c r="AL1794" s="402"/>
      <c r="AM1794" s="403"/>
      <c r="AR1794" s="412"/>
      <c r="AS1794" s="176"/>
    </row>
    <row r="1795" spans="11:45">
      <c r="K1795" s="410"/>
      <c r="L1795" s="410"/>
      <c r="AH1795" s="402"/>
      <c r="AL1795" s="402"/>
      <c r="AM1795" s="403"/>
      <c r="AR1795" s="412"/>
      <c r="AS1795" s="176"/>
    </row>
    <row r="1796" spans="11:45">
      <c r="K1796" s="410"/>
      <c r="L1796" s="410"/>
      <c r="AH1796" s="402"/>
      <c r="AL1796" s="402"/>
      <c r="AM1796" s="403"/>
      <c r="AR1796" s="412"/>
      <c r="AS1796" s="176"/>
    </row>
    <row r="1797" spans="11:45">
      <c r="K1797" s="410"/>
      <c r="L1797" s="410"/>
      <c r="AH1797" s="402"/>
      <c r="AL1797" s="402"/>
      <c r="AM1797" s="403"/>
      <c r="AR1797" s="412"/>
      <c r="AS1797" s="176"/>
    </row>
    <row r="1798" spans="11:45">
      <c r="K1798" s="410"/>
      <c r="L1798" s="410"/>
      <c r="AH1798" s="402"/>
      <c r="AL1798" s="402"/>
      <c r="AM1798" s="403"/>
      <c r="AR1798" s="412"/>
      <c r="AS1798" s="176"/>
    </row>
    <row r="1799" spans="11:45">
      <c r="K1799" s="410"/>
      <c r="L1799" s="410"/>
      <c r="AH1799" s="402"/>
      <c r="AL1799" s="402"/>
      <c r="AM1799" s="403"/>
      <c r="AR1799" s="412"/>
      <c r="AS1799" s="176"/>
    </row>
    <row r="1800" spans="11:45">
      <c r="K1800" s="410"/>
      <c r="L1800" s="410"/>
      <c r="AH1800" s="402"/>
      <c r="AL1800" s="402"/>
      <c r="AM1800" s="403"/>
      <c r="AR1800" s="412"/>
      <c r="AS1800" s="176"/>
    </row>
    <row r="1801" spans="11:45">
      <c r="K1801" s="410"/>
      <c r="L1801" s="410"/>
      <c r="AH1801" s="402"/>
      <c r="AL1801" s="402"/>
      <c r="AM1801" s="403"/>
      <c r="AR1801" s="412"/>
      <c r="AS1801" s="176"/>
    </row>
    <row r="1802" spans="11:45">
      <c r="K1802" s="410"/>
      <c r="L1802" s="410"/>
      <c r="AH1802" s="402"/>
      <c r="AL1802" s="402"/>
      <c r="AM1802" s="403"/>
      <c r="AR1802" s="412"/>
      <c r="AS1802" s="176"/>
    </row>
    <row r="1803" spans="11:45">
      <c r="K1803" s="410"/>
      <c r="L1803" s="410"/>
      <c r="AH1803" s="402"/>
      <c r="AL1803" s="402"/>
      <c r="AM1803" s="403"/>
      <c r="AR1803" s="412"/>
      <c r="AS1803" s="176"/>
    </row>
    <row r="1804" spans="11:45">
      <c r="K1804" s="410"/>
      <c r="L1804" s="410"/>
      <c r="AH1804" s="402"/>
      <c r="AL1804" s="402"/>
      <c r="AM1804" s="403"/>
      <c r="AR1804" s="412"/>
      <c r="AS1804" s="176"/>
    </row>
    <row r="1805" spans="11:45">
      <c r="K1805" s="410"/>
      <c r="L1805" s="410"/>
      <c r="AH1805" s="402"/>
      <c r="AL1805" s="402"/>
      <c r="AM1805" s="403"/>
      <c r="AR1805" s="412"/>
      <c r="AS1805" s="176"/>
    </row>
    <row r="1806" spans="11:45">
      <c r="K1806" s="410"/>
      <c r="L1806" s="410"/>
      <c r="AH1806" s="402"/>
      <c r="AL1806" s="402"/>
      <c r="AM1806" s="403"/>
      <c r="AR1806" s="412"/>
      <c r="AS1806" s="176"/>
    </row>
    <row r="1807" spans="11:45">
      <c r="K1807" s="410"/>
      <c r="L1807" s="410"/>
      <c r="AH1807" s="402"/>
      <c r="AL1807" s="402"/>
      <c r="AM1807" s="403"/>
      <c r="AR1807" s="412"/>
      <c r="AS1807" s="176"/>
    </row>
    <row r="1808" spans="11:45">
      <c r="K1808" s="410"/>
      <c r="L1808" s="410"/>
      <c r="AH1808" s="402"/>
      <c r="AL1808" s="402"/>
      <c r="AM1808" s="403"/>
      <c r="AR1808" s="412"/>
      <c r="AS1808" s="176"/>
    </row>
    <row r="1809" spans="11:45">
      <c r="K1809" s="410"/>
      <c r="L1809" s="410"/>
      <c r="AH1809" s="402"/>
      <c r="AL1809" s="402"/>
      <c r="AM1809" s="403"/>
      <c r="AR1809" s="412"/>
      <c r="AS1809" s="176"/>
    </row>
    <row r="1810" spans="11:45">
      <c r="K1810" s="410"/>
      <c r="L1810" s="410"/>
      <c r="AH1810" s="402"/>
      <c r="AL1810" s="402"/>
      <c r="AM1810" s="403"/>
      <c r="AR1810" s="412"/>
      <c r="AS1810" s="176"/>
    </row>
    <row r="1811" spans="11:45">
      <c r="K1811" s="410"/>
      <c r="L1811" s="410"/>
      <c r="AH1811" s="402"/>
      <c r="AL1811" s="402"/>
      <c r="AM1811" s="403"/>
      <c r="AR1811" s="412"/>
      <c r="AS1811" s="176"/>
    </row>
    <row r="1812" spans="11:45">
      <c r="K1812" s="410"/>
      <c r="L1812" s="410"/>
      <c r="AH1812" s="402"/>
      <c r="AL1812" s="402"/>
      <c r="AM1812" s="403"/>
      <c r="AR1812" s="412"/>
      <c r="AS1812" s="176"/>
    </row>
    <row r="1813" spans="11:45">
      <c r="K1813" s="410"/>
      <c r="L1813" s="410"/>
      <c r="AH1813" s="402"/>
      <c r="AL1813" s="402"/>
      <c r="AM1813" s="403"/>
      <c r="AR1813" s="412"/>
      <c r="AS1813" s="176"/>
    </row>
    <row r="1814" spans="11:45">
      <c r="K1814" s="410"/>
      <c r="L1814" s="410"/>
      <c r="AH1814" s="402"/>
      <c r="AL1814" s="402"/>
      <c r="AM1814" s="403"/>
      <c r="AR1814" s="412"/>
      <c r="AS1814" s="176"/>
    </row>
    <row r="1815" spans="11:45">
      <c r="K1815" s="410"/>
      <c r="L1815" s="410"/>
      <c r="AH1815" s="402"/>
      <c r="AL1815" s="402"/>
      <c r="AM1815" s="403"/>
      <c r="AR1815" s="412"/>
      <c r="AS1815" s="176"/>
    </row>
    <row r="1816" spans="11:45">
      <c r="K1816" s="410"/>
      <c r="L1816" s="410"/>
      <c r="AH1816" s="402"/>
      <c r="AL1816" s="402"/>
      <c r="AM1816" s="403"/>
      <c r="AR1816" s="412"/>
      <c r="AS1816" s="176"/>
    </row>
    <row r="1817" spans="11:45">
      <c r="K1817" s="410"/>
      <c r="L1817" s="410"/>
      <c r="AH1817" s="402"/>
      <c r="AL1817" s="402"/>
      <c r="AM1817" s="403"/>
      <c r="AR1817" s="412"/>
      <c r="AS1817" s="176"/>
    </row>
    <row r="1818" spans="11:45">
      <c r="K1818" s="410"/>
      <c r="L1818" s="410"/>
      <c r="AH1818" s="402"/>
      <c r="AL1818" s="402"/>
      <c r="AM1818" s="403"/>
      <c r="AR1818" s="412"/>
      <c r="AS1818" s="176"/>
    </row>
    <row r="1819" spans="11:45">
      <c r="K1819" s="410"/>
      <c r="L1819" s="410"/>
      <c r="AH1819" s="402"/>
      <c r="AL1819" s="402"/>
      <c r="AM1819" s="403"/>
      <c r="AR1819" s="412"/>
      <c r="AS1819" s="176"/>
    </row>
    <row r="1820" spans="11:45">
      <c r="K1820" s="410"/>
      <c r="L1820" s="410"/>
      <c r="AH1820" s="402"/>
      <c r="AL1820" s="402"/>
      <c r="AM1820" s="403"/>
      <c r="AR1820" s="412"/>
      <c r="AS1820" s="176"/>
    </row>
    <row r="1821" spans="11:45">
      <c r="K1821" s="410"/>
      <c r="L1821" s="410"/>
      <c r="AH1821" s="402"/>
      <c r="AL1821" s="402"/>
      <c r="AM1821" s="403"/>
      <c r="AR1821" s="412"/>
      <c r="AS1821" s="176"/>
    </row>
    <row r="1822" spans="11:45">
      <c r="K1822" s="410"/>
      <c r="L1822" s="410"/>
      <c r="AH1822" s="402"/>
      <c r="AL1822" s="402"/>
      <c r="AM1822" s="403"/>
      <c r="AR1822" s="412"/>
      <c r="AS1822" s="176"/>
    </row>
    <row r="1823" spans="11:45">
      <c r="K1823" s="410"/>
      <c r="L1823" s="410"/>
      <c r="AH1823" s="402"/>
      <c r="AL1823" s="402"/>
      <c r="AM1823" s="403"/>
      <c r="AR1823" s="412"/>
      <c r="AS1823" s="176"/>
    </row>
    <row r="1824" spans="11:45">
      <c r="K1824" s="410"/>
      <c r="L1824" s="410"/>
      <c r="AH1824" s="402"/>
      <c r="AL1824" s="402"/>
      <c r="AM1824" s="403"/>
      <c r="AR1824" s="412"/>
      <c r="AS1824" s="176"/>
    </row>
    <row r="1825" spans="11:45">
      <c r="K1825" s="410"/>
      <c r="L1825" s="410"/>
      <c r="AH1825" s="402"/>
      <c r="AL1825" s="402"/>
      <c r="AM1825" s="403"/>
      <c r="AR1825" s="412"/>
      <c r="AS1825" s="176"/>
    </row>
    <row r="1826" spans="11:45">
      <c r="K1826" s="410"/>
      <c r="L1826" s="410"/>
      <c r="AH1826" s="402"/>
      <c r="AL1826" s="402"/>
      <c r="AM1826" s="403"/>
      <c r="AR1826" s="412"/>
      <c r="AS1826" s="176"/>
    </row>
    <row r="1827" spans="11:45">
      <c r="K1827" s="410"/>
      <c r="L1827" s="410"/>
      <c r="AH1827" s="402"/>
      <c r="AL1827" s="402"/>
      <c r="AM1827" s="403"/>
      <c r="AR1827" s="412"/>
      <c r="AS1827" s="176"/>
    </row>
    <row r="1828" spans="11:45">
      <c r="K1828" s="410"/>
      <c r="L1828" s="410"/>
      <c r="AH1828" s="402"/>
      <c r="AL1828" s="402"/>
      <c r="AM1828" s="403"/>
      <c r="AR1828" s="412"/>
      <c r="AS1828" s="176"/>
    </row>
    <row r="1829" spans="11:45">
      <c r="K1829" s="410"/>
      <c r="L1829" s="410"/>
      <c r="AH1829" s="402"/>
      <c r="AL1829" s="402"/>
      <c r="AM1829" s="403"/>
      <c r="AR1829" s="412"/>
      <c r="AS1829" s="176"/>
    </row>
    <row r="1830" spans="11:45">
      <c r="K1830" s="410"/>
      <c r="L1830" s="410"/>
      <c r="AH1830" s="402"/>
      <c r="AL1830" s="402"/>
      <c r="AM1830" s="403"/>
      <c r="AR1830" s="412"/>
      <c r="AS1830" s="176"/>
    </row>
    <row r="1831" spans="11:45">
      <c r="K1831" s="410"/>
      <c r="L1831" s="410"/>
      <c r="AH1831" s="402"/>
      <c r="AL1831" s="402"/>
      <c r="AM1831" s="403"/>
      <c r="AR1831" s="412"/>
      <c r="AS1831" s="176"/>
    </row>
    <row r="1832" spans="11:45">
      <c r="K1832" s="410"/>
      <c r="L1832" s="410"/>
      <c r="AH1832" s="402"/>
      <c r="AL1832" s="402"/>
      <c r="AM1832" s="403"/>
      <c r="AR1832" s="412"/>
      <c r="AS1832" s="176"/>
    </row>
    <row r="1833" spans="11:45">
      <c r="K1833" s="410"/>
      <c r="L1833" s="410"/>
      <c r="AH1833" s="402"/>
      <c r="AL1833" s="402"/>
      <c r="AM1833" s="403"/>
      <c r="AR1833" s="412"/>
      <c r="AS1833" s="176"/>
    </row>
    <row r="1834" spans="11:45">
      <c r="K1834" s="410"/>
      <c r="L1834" s="410"/>
      <c r="AH1834" s="402"/>
      <c r="AL1834" s="402"/>
      <c r="AM1834" s="403"/>
      <c r="AR1834" s="412"/>
      <c r="AS1834" s="176"/>
    </row>
    <row r="1835" spans="11:45">
      <c r="K1835" s="410"/>
      <c r="L1835" s="410"/>
      <c r="AH1835" s="402"/>
      <c r="AL1835" s="402"/>
      <c r="AM1835" s="403"/>
      <c r="AR1835" s="412"/>
      <c r="AS1835" s="176"/>
    </row>
    <row r="1836" spans="11:45">
      <c r="K1836" s="410"/>
      <c r="L1836" s="410"/>
      <c r="AH1836" s="402"/>
      <c r="AL1836" s="402"/>
      <c r="AM1836" s="403"/>
      <c r="AR1836" s="412"/>
      <c r="AS1836" s="176"/>
    </row>
    <row r="1837" spans="11:45">
      <c r="K1837" s="410"/>
      <c r="L1837" s="410"/>
      <c r="AH1837" s="402"/>
      <c r="AL1837" s="402"/>
      <c r="AM1837" s="403"/>
      <c r="AR1837" s="412"/>
      <c r="AS1837" s="176"/>
    </row>
    <row r="1838" spans="11:45">
      <c r="K1838" s="410"/>
      <c r="L1838" s="410"/>
      <c r="AH1838" s="402"/>
      <c r="AL1838" s="402"/>
      <c r="AM1838" s="403"/>
      <c r="AR1838" s="412"/>
      <c r="AS1838" s="176"/>
    </row>
    <row r="1839" spans="11:45">
      <c r="K1839" s="410"/>
      <c r="L1839" s="410"/>
      <c r="AH1839" s="402"/>
      <c r="AL1839" s="402"/>
      <c r="AM1839" s="403"/>
      <c r="AR1839" s="412"/>
      <c r="AS1839" s="176"/>
    </row>
    <row r="1840" spans="11:45">
      <c r="K1840" s="410"/>
      <c r="L1840" s="410"/>
      <c r="AH1840" s="402"/>
      <c r="AL1840" s="402"/>
      <c r="AM1840" s="403"/>
      <c r="AR1840" s="412"/>
      <c r="AS1840" s="176"/>
    </row>
    <row r="1841" spans="11:45">
      <c r="K1841" s="410"/>
      <c r="L1841" s="410"/>
      <c r="AH1841" s="402"/>
      <c r="AL1841" s="402"/>
      <c r="AM1841" s="403"/>
      <c r="AR1841" s="412"/>
      <c r="AS1841" s="176"/>
    </row>
    <row r="1842" spans="11:45">
      <c r="K1842" s="410"/>
      <c r="L1842" s="410"/>
      <c r="AH1842" s="402"/>
      <c r="AL1842" s="402"/>
      <c r="AM1842" s="403"/>
      <c r="AR1842" s="412"/>
      <c r="AS1842" s="176"/>
    </row>
    <row r="1843" spans="11:45">
      <c r="K1843" s="410"/>
      <c r="L1843" s="410"/>
      <c r="AH1843" s="402"/>
      <c r="AL1843" s="402"/>
      <c r="AM1843" s="403"/>
      <c r="AR1843" s="412"/>
      <c r="AS1843" s="176"/>
    </row>
    <row r="1844" spans="11:45">
      <c r="K1844" s="410"/>
      <c r="L1844" s="410"/>
      <c r="AH1844" s="402"/>
      <c r="AL1844" s="402"/>
      <c r="AM1844" s="403"/>
      <c r="AR1844" s="412"/>
      <c r="AS1844" s="176"/>
    </row>
    <row r="1845" spans="11:45">
      <c r="K1845" s="410"/>
      <c r="L1845" s="410"/>
      <c r="AH1845" s="402"/>
      <c r="AL1845" s="402"/>
      <c r="AM1845" s="403"/>
      <c r="AR1845" s="412"/>
      <c r="AS1845" s="176"/>
    </row>
    <row r="1846" spans="11:45">
      <c r="K1846" s="410"/>
      <c r="L1846" s="410"/>
      <c r="AH1846" s="402"/>
      <c r="AL1846" s="402"/>
      <c r="AM1846" s="403"/>
      <c r="AR1846" s="412"/>
      <c r="AS1846" s="176"/>
    </row>
    <row r="1847" spans="11:45">
      <c r="K1847" s="410"/>
      <c r="L1847" s="410"/>
      <c r="AH1847" s="402"/>
      <c r="AL1847" s="402"/>
      <c r="AM1847" s="403"/>
      <c r="AR1847" s="412"/>
      <c r="AS1847" s="176"/>
    </row>
    <row r="1848" spans="11:45">
      <c r="K1848" s="410"/>
      <c r="L1848" s="410"/>
      <c r="AH1848" s="402"/>
      <c r="AL1848" s="402"/>
      <c r="AM1848" s="403"/>
      <c r="AR1848" s="412"/>
      <c r="AS1848" s="176"/>
    </row>
    <row r="1849" spans="11:45">
      <c r="K1849" s="410"/>
      <c r="L1849" s="410"/>
      <c r="AH1849" s="402"/>
      <c r="AL1849" s="402"/>
      <c r="AM1849" s="403"/>
      <c r="AR1849" s="412"/>
      <c r="AS1849" s="176"/>
    </row>
    <row r="1850" spans="11:45">
      <c r="K1850" s="410"/>
      <c r="L1850" s="410"/>
      <c r="AH1850" s="402"/>
      <c r="AL1850" s="402"/>
      <c r="AM1850" s="403"/>
      <c r="AR1850" s="412"/>
      <c r="AS1850" s="176"/>
    </row>
    <row r="1851" spans="11:45">
      <c r="K1851" s="410"/>
      <c r="L1851" s="410"/>
      <c r="AH1851" s="402"/>
      <c r="AL1851" s="402"/>
      <c r="AM1851" s="403"/>
      <c r="AR1851" s="412"/>
      <c r="AS1851" s="176"/>
    </row>
    <row r="1852" spans="11:45">
      <c r="K1852" s="410"/>
      <c r="L1852" s="410"/>
      <c r="AH1852" s="402"/>
      <c r="AL1852" s="402"/>
      <c r="AM1852" s="403"/>
      <c r="AR1852" s="412"/>
      <c r="AS1852" s="176"/>
    </row>
    <row r="1853" spans="11:45">
      <c r="K1853" s="410"/>
      <c r="L1853" s="410"/>
      <c r="AH1853" s="402"/>
      <c r="AL1853" s="402"/>
      <c r="AM1853" s="403"/>
      <c r="AR1853" s="412"/>
      <c r="AS1853" s="176"/>
    </row>
    <row r="1854" spans="11:45">
      <c r="K1854" s="410"/>
      <c r="L1854" s="410"/>
      <c r="AH1854" s="402"/>
      <c r="AL1854" s="402"/>
      <c r="AM1854" s="403"/>
      <c r="AR1854" s="412"/>
      <c r="AS1854" s="176"/>
    </row>
    <row r="1855" spans="11:45">
      <c r="K1855" s="410"/>
      <c r="L1855" s="410"/>
      <c r="AH1855" s="402"/>
      <c r="AL1855" s="402"/>
      <c r="AM1855" s="403"/>
      <c r="AR1855" s="412"/>
      <c r="AS1855" s="176"/>
    </row>
    <row r="1856" spans="11:45">
      <c r="K1856" s="410"/>
      <c r="L1856" s="410"/>
      <c r="AH1856" s="402"/>
      <c r="AL1856" s="402"/>
      <c r="AM1856" s="403"/>
      <c r="AR1856" s="412"/>
      <c r="AS1856" s="176"/>
    </row>
    <row r="1857" spans="11:45">
      <c r="K1857" s="410"/>
      <c r="L1857" s="410"/>
      <c r="AH1857" s="402"/>
      <c r="AL1857" s="402"/>
      <c r="AM1857" s="403"/>
      <c r="AR1857" s="412"/>
      <c r="AS1857" s="176"/>
    </row>
    <row r="1858" spans="11:45">
      <c r="K1858" s="410"/>
      <c r="L1858" s="410"/>
      <c r="AH1858" s="402"/>
      <c r="AL1858" s="402"/>
      <c r="AM1858" s="403"/>
      <c r="AR1858" s="412"/>
      <c r="AS1858" s="176"/>
    </row>
    <row r="1859" spans="11:45">
      <c r="K1859" s="410"/>
      <c r="L1859" s="410"/>
      <c r="AH1859" s="402"/>
      <c r="AL1859" s="402"/>
      <c r="AM1859" s="403"/>
      <c r="AR1859" s="412"/>
      <c r="AS1859" s="176"/>
    </row>
    <row r="1860" spans="11:45">
      <c r="K1860" s="410"/>
      <c r="L1860" s="410"/>
      <c r="AH1860" s="402"/>
      <c r="AL1860" s="402"/>
      <c r="AM1860" s="403"/>
      <c r="AR1860" s="412"/>
      <c r="AS1860" s="176"/>
    </row>
    <row r="1861" spans="11:45">
      <c r="K1861" s="410"/>
      <c r="L1861" s="410"/>
      <c r="AH1861" s="402"/>
      <c r="AL1861" s="402"/>
      <c r="AM1861" s="403"/>
      <c r="AR1861" s="412"/>
      <c r="AS1861" s="176"/>
    </row>
    <row r="1862" spans="11:45">
      <c r="K1862" s="410"/>
      <c r="L1862" s="410"/>
      <c r="AH1862" s="402"/>
      <c r="AL1862" s="402"/>
      <c r="AM1862" s="403"/>
      <c r="AR1862" s="412"/>
      <c r="AS1862" s="176"/>
    </row>
    <row r="1863" spans="11:45">
      <c r="K1863" s="410"/>
      <c r="L1863" s="410"/>
      <c r="AH1863" s="402"/>
      <c r="AL1863" s="402"/>
      <c r="AM1863" s="403"/>
      <c r="AR1863" s="412"/>
      <c r="AS1863" s="176"/>
    </row>
    <row r="1864" spans="11:45">
      <c r="K1864" s="410"/>
      <c r="L1864" s="410"/>
      <c r="AH1864" s="402"/>
      <c r="AL1864" s="402"/>
      <c r="AM1864" s="403"/>
      <c r="AR1864" s="412"/>
      <c r="AS1864" s="176"/>
    </row>
    <row r="1865" spans="11:45">
      <c r="K1865" s="410"/>
      <c r="L1865" s="410"/>
      <c r="AH1865" s="402"/>
      <c r="AL1865" s="402"/>
      <c r="AM1865" s="403"/>
      <c r="AR1865" s="412"/>
      <c r="AS1865" s="176"/>
    </row>
    <row r="1866" spans="11:45">
      <c r="K1866" s="410"/>
      <c r="L1866" s="410"/>
      <c r="AH1866" s="402"/>
      <c r="AL1866" s="402"/>
      <c r="AM1866" s="403"/>
      <c r="AR1866" s="412"/>
      <c r="AS1866" s="176"/>
    </row>
    <row r="1867" spans="11:45">
      <c r="K1867" s="410"/>
      <c r="L1867" s="410"/>
      <c r="AH1867" s="402"/>
      <c r="AL1867" s="402"/>
      <c r="AM1867" s="403"/>
      <c r="AR1867" s="412"/>
      <c r="AS1867" s="176"/>
    </row>
    <row r="1868" spans="11:45">
      <c r="K1868" s="410"/>
      <c r="L1868" s="410"/>
      <c r="AH1868" s="402"/>
      <c r="AL1868" s="402"/>
      <c r="AM1868" s="403"/>
      <c r="AR1868" s="412"/>
      <c r="AS1868" s="176"/>
    </row>
    <row r="1869" spans="11:45">
      <c r="K1869" s="410"/>
      <c r="L1869" s="410"/>
      <c r="AH1869" s="402"/>
      <c r="AL1869" s="402"/>
      <c r="AM1869" s="403"/>
      <c r="AR1869" s="412"/>
      <c r="AS1869" s="176"/>
    </row>
    <row r="1870" spans="11:45">
      <c r="K1870" s="410"/>
      <c r="L1870" s="410"/>
      <c r="AH1870" s="402"/>
      <c r="AL1870" s="402"/>
      <c r="AM1870" s="403"/>
      <c r="AR1870" s="412"/>
      <c r="AS1870" s="176"/>
    </row>
    <row r="1871" spans="11:45">
      <c r="K1871" s="410"/>
      <c r="L1871" s="410"/>
      <c r="AH1871" s="402"/>
      <c r="AL1871" s="402"/>
      <c r="AM1871" s="403"/>
      <c r="AR1871" s="412"/>
      <c r="AS1871" s="176"/>
    </row>
    <row r="1872" spans="11:45">
      <c r="K1872" s="410"/>
      <c r="L1872" s="410"/>
      <c r="AH1872" s="402"/>
      <c r="AL1872" s="402"/>
      <c r="AM1872" s="403"/>
      <c r="AR1872" s="412"/>
      <c r="AS1872" s="176"/>
    </row>
    <row r="1873" spans="11:45">
      <c r="K1873" s="410"/>
      <c r="L1873" s="410"/>
      <c r="AH1873" s="402"/>
      <c r="AL1873" s="402"/>
      <c r="AM1873" s="403"/>
      <c r="AR1873" s="412"/>
      <c r="AS1873" s="176"/>
    </row>
    <row r="1874" spans="11:45">
      <c r="K1874" s="410"/>
      <c r="L1874" s="410"/>
      <c r="AH1874" s="402"/>
      <c r="AL1874" s="402"/>
      <c r="AM1874" s="403"/>
      <c r="AR1874" s="412"/>
      <c r="AS1874" s="176"/>
    </row>
    <row r="1875" spans="11:45">
      <c r="K1875" s="410"/>
      <c r="L1875" s="410"/>
      <c r="AH1875" s="402"/>
      <c r="AL1875" s="402"/>
      <c r="AM1875" s="403"/>
      <c r="AR1875" s="412"/>
      <c r="AS1875" s="176"/>
    </row>
    <row r="1876" spans="11:45">
      <c r="K1876" s="410"/>
      <c r="L1876" s="410"/>
      <c r="AH1876" s="402"/>
      <c r="AL1876" s="402"/>
      <c r="AM1876" s="403"/>
      <c r="AR1876" s="412"/>
      <c r="AS1876" s="176"/>
    </row>
    <row r="1877" spans="11:45">
      <c r="K1877" s="410"/>
      <c r="L1877" s="410"/>
      <c r="AH1877" s="402"/>
      <c r="AL1877" s="402"/>
      <c r="AM1877" s="403"/>
      <c r="AR1877" s="412"/>
      <c r="AS1877" s="176"/>
    </row>
    <row r="1878" spans="11:45">
      <c r="K1878" s="410"/>
      <c r="L1878" s="410"/>
      <c r="AH1878" s="402"/>
      <c r="AL1878" s="402"/>
      <c r="AM1878" s="403"/>
      <c r="AR1878" s="412"/>
      <c r="AS1878" s="176"/>
    </row>
    <row r="1879" spans="11:45">
      <c r="K1879" s="410"/>
      <c r="L1879" s="410"/>
      <c r="AH1879" s="402"/>
      <c r="AL1879" s="402"/>
      <c r="AM1879" s="403"/>
      <c r="AR1879" s="412"/>
      <c r="AS1879" s="176"/>
    </row>
    <row r="1880" spans="11:45">
      <c r="K1880" s="410"/>
      <c r="L1880" s="410"/>
      <c r="AH1880" s="402"/>
      <c r="AL1880" s="402"/>
      <c r="AM1880" s="403"/>
      <c r="AR1880" s="412"/>
      <c r="AS1880" s="176"/>
    </row>
    <row r="1881" spans="11:45">
      <c r="K1881" s="410"/>
      <c r="L1881" s="410"/>
      <c r="AH1881" s="402"/>
      <c r="AL1881" s="402"/>
      <c r="AM1881" s="403"/>
      <c r="AR1881" s="412"/>
      <c r="AS1881" s="176"/>
    </row>
    <row r="1882" spans="11:45">
      <c r="K1882" s="410"/>
      <c r="L1882" s="410"/>
      <c r="AH1882" s="402"/>
      <c r="AL1882" s="402"/>
      <c r="AM1882" s="403"/>
      <c r="AR1882" s="412"/>
      <c r="AS1882" s="176"/>
    </row>
    <row r="1883" spans="11:45">
      <c r="K1883" s="410"/>
      <c r="L1883" s="410"/>
      <c r="AH1883" s="402"/>
      <c r="AL1883" s="402"/>
      <c r="AM1883" s="403"/>
      <c r="AR1883" s="412"/>
      <c r="AS1883" s="176"/>
    </row>
    <row r="1884" spans="11:45">
      <c r="K1884" s="410"/>
      <c r="L1884" s="410"/>
      <c r="AH1884" s="402"/>
      <c r="AL1884" s="402"/>
      <c r="AM1884" s="403"/>
      <c r="AR1884" s="412"/>
      <c r="AS1884" s="176"/>
    </row>
    <row r="1885" spans="11:45">
      <c r="K1885" s="410"/>
      <c r="L1885" s="410"/>
      <c r="AH1885" s="402"/>
      <c r="AL1885" s="402"/>
      <c r="AM1885" s="403"/>
      <c r="AR1885" s="412"/>
      <c r="AS1885" s="176"/>
    </row>
    <row r="1886" spans="11:45">
      <c r="K1886" s="410"/>
      <c r="L1886" s="410"/>
      <c r="AH1886" s="402"/>
      <c r="AL1886" s="402"/>
      <c r="AM1886" s="403"/>
      <c r="AR1886" s="412"/>
      <c r="AS1886" s="176"/>
    </row>
    <row r="1887" spans="11:45">
      <c r="K1887" s="410"/>
      <c r="L1887" s="410"/>
      <c r="AH1887" s="402"/>
      <c r="AL1887" s="402"/>
      <c r="AM1887" s="403"/>
      <c r="AR1887" s="412"/>
      <c r="AS1887" s="176"/>
    </row>
    <row r="1888" spans="11:45">
      <c r="K1888" s="410"/>
      <c r="L1888" s="410"/>
      <c r="AH1888" s="402"/>
      <c r="AL1888" s="402"/>
      <c r="AM1888" s="403"/>
      <c r="AR1888" s="412"/>
      <c r="AS1888" s="176"/>
    </row>
    <row r="1889" spans="11:45">
      <c r="K1889" s="410"/>
      <c r="L1889" s="410"/>
      <c r="AH1889" s="402"/>
      <c r="AL1889" s="402"/>
      <c r="AM1889" s="403"/>
      <c r="AR1889" s="412"/>
      <c r="AS1889" s="176"/>
    </row>
    <row r="1890" spans="11:45">
      <c r="K1890" s="410"/>
      <c r="L1890" s="410"/>
      <c r="AH1890" s="402"/>
      <c r="AL1890" s="402"/>
      <c r="AM1890" s="403"/>
      <c r="AR1890" s="412"/>
      <c r="AS1890" s="176"/>
    </row>
    <row r="1891" spans="11:45">
      <c r="K1891" s="410"/>
      <c r="L1891" s="410"/>
      <c r="AH1891" s="402"/>
      <c r="AL1891" s="402"/>
      <c r="AM1891" s="403"/>
      <c r="AR1891" s="412"/>
      <c r="AS1891" s="176"/>
    </row>
    <row r="1892" spans="11:45">
      <c r="K1892" s="410"/>
      <c r="L1892" s="410"/>
      <c r="AH1892" s="402"/>
      <c r="AL1892" s="402"/>
      <c r="AM1892" s="403"/>
      <c r="AR1892" s="412"/>
      <c r="AS1892" s="176"/>
    </row>
    <row r="1893" spans="11:45">
      <c r="K1893" s="410"/>
      <c r="L1893" s="410"/>
      <c r="AH1893" s="402"/>
      <c r="AL1893" s="402"/>
      <c r="AM1893" s="403"/>
      <c r="AR1893" s="412"/>
      <c r="AS1893" s="176"/>
    </row>
    <row r="1894" spans="11:45">
      <c r="K1894" s="410"/>
      <c r="L1894" s="410"/>
      <c r="AH1894" s="402"/>
      <c r="AL1894" s="402"/>
      <c r="AM1894" s="403"/>
      <c r="AR1894" s="412"/>
      <c r="AS1894" s="176"/>
    </row>
    <row r="1895" spans="11:45">
      <c r="K1895" s="410"/>
      <c r="L1895" s="410"/>
      <c r="AH1895" s="402"/>
      <c r="AL1895" s="402"/>
      <c r="AM1895" s="403"/>
      <c r="AR1895" s="412"/>
      <c r="AS1895" s="176"/>
    </row>
    <row r="1896" spans="11:45">
      <c r="K1896" s="410"/>
      <c r="L1896" s="410"/>
      <c r="AH1896" s="402"/>
      <c r="AL1896" s="402"/>
      <c r="AM1896" s="403"/>
      <c r="AR1896" s="412"/>
      <c r="AS1896" s="176"/>
    </row>
    <row r="1897" spans="11:45">
      <c r="K1897" s="410"/>
      <c r="L1897" s="410"/>
      <c r="AH1897" s="402"/>
      <c r="AL1897" s="402"/>
      <c r="AM1897" s="403"/>
      <c r="AR1897" s="412"/>
      <c r="AS1897" s="176"/>
    </row>
    <row r="1898" spans="11:45">
      <c r="K1898" s="410"/>
      <c r="L1898" s="410"/>
      <c r="AH1898" s="402"/>
      <c r="AL1898" s="402"/>
      <c r="AM1898" s="403"/>
      <c r="AR1898" s="412"/>
      <c r="AS1898" s="176"/>
    </row>
    <row r="1899" spans="11:45">
      <c r="K1899" s="410"/>
      <c r="L1899" s="410"/>
      <c r="AH1899" s="402"/>
      <c r="AL1899" s="402"/>
      <c r="AM1899" s="403"/>
      <c r="AR1899" s="412"/>
      <c r="AS1899" s="176"/>
    </row>
    <row r="1900" spans="11:45">
      <c r="K1900" s="410"/>
      <c r="L1900" s="410"/>
      <c r="AH1900" s="402"/>
      <c r="AL1900" s="402"/>
      <c r="AM1900" s="403"/>
      <c r="AR1900" s="412"/>
      <c r="AS1900" s="176"/>
    </row>
    <row r="1901" spans="11:45">
      <c r="K1901" s="410"/>
      <c r="L1901" s="410"/>
      <c r="AH1901" s="402"/>
      <c r="AL1901" s="402"/>
      <c r="AM1901" s="403"/>
      <c r="AR1901" s="412"/>
      <c r="AS1901" s="176"/>
    </row>
    <row r="1902" spans="11:45">
      <c r="K1902" s="410"/>
      <c r="L1902" s="410"/>
      <c r="AH1902" s="402"/>
      <c r="AL1902" s="402"/>
      <c r="AM1902" s="403"/>
      <c r="AR1902" s="412"/>
      <c r="AS1902" s="176"/>
    </row>
    <row r="1903" spans="11:45">
      <c r="K1903" s="410"/>
      <c r="L1903" s="410"/>
      <c r="AH1903" s="402"/>
      <c r="AL1903" s="402"/>
      <c r="AM1903" s="403"/>
      <c r="AR1903" s="412"/>
      <c r="AS1903" s="176"/>
    </row>
    <row r="1904" spans="11:45">
      <c r="K1904" s="410"/>
      <c r="L1904" s="410"/>
      <c r="AH1904" s="402"/>
      <c r="AL1904" s="402"/>
      <c r="AM1904" s="403"/>
      <c r="AR1904" s="412"/>
      <c r="AS1904" s="176"/>
    </row>
    <row r="1905" spans="11:45">
      <c r="K1905" s="410"/>
      <c r="L1905" s="410"/>
      <c r="AH1905" s="402"/>
      <c r="AL1905" s="402"/>
      <c r="AM1905" s="403"/>
      <c r="AR1905" s="412"/>
      <c r="AS1905" s="176"/>
    </row>
    <row r="1906" spans="11:45">
      <c r="K1906" s="410"/>
      <c r="L1906" s="410"/>
      <c r="AH1906" s="402"/>
      <c r="AL1906" s="402"/>
      <c r="AM1906" s="403"/>
      <c r="AR1906" s="412"/>
      <c r="AS1906" s="176"/>
    </row>
    <row r="1907" spans="11:45">
      <c r="K1907" s="410"/>
      <c r="L1907" s="410"/>
      <c r="AH1907" s="402"/>
      <c r="AL1907" s="402"/>
      <c r="AM1907" s="403"/>
      <c r="AR1907" s="412"/>
      <c r="AS1907" s="176"/>
    </row>
    <row r="1908" spans="11:45">
      <c r="K1908" s="410"/>
      <c r="L1908" s="410"/>
      <c r="AH1908" s="402"/>
      <c r="AL1908" s="402"/>
      <c r="AM1908" s="403"/>
      <c r="AR1908" s="412"/>
      <c r="AS1908" s="176"/>
    </row>
    <row r="1909" spans="11:45">
      <c r="K1909" s="410"/>
      <c r="L1909" s="410"/>
      <c r="AH1909" s="402"/>
      <c r="AL1909" s="402"/>
      <c r="AM1909" s="403"/>
      <c r="AR1909" s="412"/>
      <c r="AS1909" s="176"/>
    </row>
    <row r="1910" spans="11:45">
      <c r="K1910" s="410"/>
      <c r="L1910" s="410"/>
      <c r="AH1910" s="402"/>
      <c r="AL1910" s="402"/>
      <c r="AM1910" s="403"/>
      <c r="AR1910" s="412"/>
      <c r="AS1910" s="176"/>
    </row>
    <row r="1911" spans="11:45">
      <c r="K1911" s="410"/>
      <c r="L1911" s="410"/>
      <c r="AH1911" s="402"/>
      <c r="AL1911" s="402"/>
      <c r="AM1911" s="403"/>
      <c r="AR1911" s="412"/>
      <c r="AS1911" s="176"/>
    </row>
    <row r="1912" spans="11:45">
      <c r="K1912" s="410"/>
      <c r="L1912" s="410"/>
      <c r="AH1912" s="402"/>
      <c r="AL1912" s="402"/>
      <c r="AM1912" s="403"/>
      <c r="AR1912" s="412"/>
      <c r="AS1912" s="176"/>
    </row>
    <row r="1913" spans="11:45">
      <c r="K1913" s="410"/>
      <c r="L1913" s="410"/>
      <c r="AH1913" s="402"/>
      <c r="AL1913" s="402"/>
      <c r="AM1913" s="403"/>
      <c r="AR1913" s="412"/>
      <c r="AS1913" s="176"/>
    </row>
    <row r="1914" spans="11:45">
      <c r="K1914" s="410"/>
      <c r="L1914" s="410"/>
      <c r="AH1914" s="402"/>
      <c r="AL1914" s="402"/>
      <c r="AM1914" s="403"/>
      <c r="AR1914" s="412"/>
      <c r="AS1914" s="176"/>
    </row>
    <row r="1915" spans="11:45">
      <c r="K1915" s="410"/>
      <c r="L1915" s="410"/>
      <c r="AH1915" s="402"/>
      <c r="AL1915" s="402"/>
      <c r="AM1915" s="403"/>
      <c r="AR1915" s="412"/>
      <c r="AS1915" s="176"/>
    </row>
    <row r="1916" spans="11:45">
      <c r="K1916" s="410"/>
      <c r="L1916" s="410"/>
      <c r="AH1916" s="402"/>
      <c r="AL1916" s="402"/>
      <c r="AM1916" s="403"/>
      <c r="AR1916" s="412"/>
      <c r="AS1916" s="176"/>
    </row>
    <row r="1917" spans="11:45">
      <c r="K1917" s="410"/>
      <c r="L1917" s="410"/>
      <c r="AH1917" s="402"/>
      <c r="AL1917" s="402"/>
      <c r="AM1917" s="403"/>
      <c r="AR1917" s="412"/>
      <c r="AS1917" s="176"/>
    </row>
    <row r="1918" spans="11:45">
      <c r="K1918" s="410"/>
      <c r="L1918" s="410"/>
      <c r="AH1918" s="402"/>
      <c r="AL1918" s="402"/>
      <c r="AM1918" s="403"/>
      <c r="AR1918" s="412"/>
      <c r="AS1918" s="176"/>
    </row>
    <row r="1919" spans="11:45">
      <c r="K1919" s="410"/>
      <c r="L1919" s="410"/>
      <c r="AH1919" s="402"/>
      <c r="AL1919" s="402"/>
      <c r="AM1919" s="403"/>
      <c r="AR1919" s="412"/>
      <c r="AS1919" s="176"/>
    </row>
    <row r="1920" spans="11:45">
      <c r="K1920" s="410"/>
      <c r="L1920" s="410"/>
      <c r="AH1920" s="402"/>
      <c r="AL1920" s="402"/>
      <c r="AM1920" s="403"/>
      <c r="AR1920" s="412"/>
      <c r="AS1920" s="176"/>
    </row>
    <row r="1921" spans="11:45">
      <c r="K1921" s="410"/>
      <c r="L1921" s="410"/>
      <c r="AH1921" s="402"/>
      <c r="AL1921" s="402"/>
      <c r="AM1921" s="403"/>
      <c r="AR1921" s="412"/>
      <c r="AS1921" s="176"/>
    </row>
    <row r="1922" spans="11:45">
      <c r="K1922" s="410"/>
      <c r="L1922" s="410"/>
      <c r="AH1922" s="402"/>
      <c r="AL1922" s="402"/>
      <c r="AM1922" s="403"/>
      <c r="AR1922" s="412"/>
      <c r="AS1922" s="176"/>
    </row>
    <row r="1923" spans="11:45">
      <c r="K1923" s="410"/>
      <c r="L1923" s="410"/>
      <c r="AH1923" s="402"/>
      <c r="AL1923" s="402"/>
      <c r="AM1923" s="403"/>
      <c r="AR1923" s="412"/>
      <c r="AS1923" s="176"/>
    </row>
    <row r="1924" spans="11:45">
      <c r="K1924" s="410"/>
      <c r="L1924" s="410"/>
      <c r="AH1924" s="402"/>
      <c r="AL1924" s="402"/>
      <c r="AM1924" s="403"/>
      <c r="AR1924" s="412"/>
      <c r="AS1924" s="176"/>
    </row>
    <row r="1925" spans="11:45">
      <c r="K1925" s="410"/>
      <c r="L1925" s="410"/>
      <c r="AH1925" s="402"/>
      <c r="AL1925" s="402"/>
      <c r="AM1925" s="403"/>
      <c r="AR1925" s="412"/>
      <c r="AS1925" s="176"/>
    </row>
    <row r="1926" spans="11:45">
      <c r="K1926" s="410"/>
      <c r="L1926" s="410"/>
      <c r="AH1926" s="402"/>
      <c r="AL1926" s="402"/>
      <c r="AM1926" s="403"/>
      <c r="AR1926" s="412"/>
      <c r="AS1926" s="176"/>
    </row>
    <row r="1927" spans="11:45">
      <c r="K1927" s="410"/>
      <c r="L1927" s="410"/>
      <c r="AH1927" s="402"/>
      <c r="AL1927" s="402"/>
      <c r="AM1927" s="403"/>
      <c r="AR1927" s="412"/>
      <c r="AS1927" s="176"/>
    </row>
    <row r="1928" spans="11:45">
      <c r="K1928" s="410"/>
      <c r="L1928" s="410"/>
      <c r="AH1928" s="402"/>
      <c r="AL1928" s="402"/>
      <c r="AM1928" s="403"/>
      <c r="AR1928" s="412"/>
      <c r="AS1928" s="176"/>
    </row>
    <row r="1929" spans="11:45">
      <c r="K1929" s="410"/>
      <c r="L1929" s="410"/>
      <c r="AH1929" s="402"/>
      <c r="AL1929" s="402"/>
      <c r="AM1929" s="403"/>
      <c r="AR1929" s="412"/>
      <c r="AS1929" s="176"/>
    </row>
    <row r="1930" spans="11:45">
      <c r="K1930" s="410"/>
      <c r="L1930" s="410"/>
      <c r="AH1930" s="402"/>
      <c r="AL1930" s="402"/>
      <c r="AM1930" s="403"/>
      <c r="AR1930" s="412"/>
      <c r="AS1930" s="176"/>
    </row>
    <row r="1931" spans="11:45">
      <c r="K1931" s="410"/>
      <c r="L1931" s="410"/>
      <c r="AH1931" s="402"/>
      <c r="AL1931" s="402"/>
      <c r="AM1931" s="403"/>
      <c r="AR1931" s="412"/>
      <c r="AS1931" s="176"/>
    </row>
    <row r="1932" spans="11:45">
      <c r="K1932" s="410"/>
      <c r="L1932" s="410"/>
      <c r="AH1932" s="402"/>
      <c r="AL1932" s="402"/>
      <c r="AM1932" s="403"/>
      <c r="AR1932" s="412"/>
      <c r="AS1932" s="176"/>
    </row>
    <row r="1933" spans="11:45">
      <c r="K1933" s="410"/>
      <c r="L1933" s="410"/>
      <c r="AH1933" s="402"/>
      <c r="AL1933" s="402"/>
      <c r="AM1933" s="403"/>
      <c r="AR1933" s="412"/>
      <c r="AS1933" s="176"/>
    </row>
    <row r="1934" spans="11:45">
      <c r="K1934" s="410"/>
      <c r="L1934" s="410"/>
      <c r="AH1934" s="402"/>
      <c r="AL1934" s="402"/>
      <c r="AM1934" s="403"/>
      <c r="AR1934" s="412"/>
      <c r="AS1934" s="176"/>
    </row>
    <row r="1935" spans="11:45">
      <c r="K1935" s="410"/>
      <c r="L1935" s="410"/>
      <c r="AH1935" s="402"/>
      <c r="AL1935" s="402"/>
      <c r="AM1935" s="403"/>
      <c r="AR1935" s="412"/>
      <c r="AS1935" s="176"/>
    </row>
    <row r="1936" spans="11:45">
      <c r="K1936" s="410"/>
      <c r="L1936" s="410"/>
      <c r="AH1936" s="402"/>
      <c r="AL1936" s="402"/>
      <c r="AM1936" s="403"/>
      <c r="AR1936" s="412"/>
      <c r="AS1936" s="176"/>
    </row>
    <row r="1937" spans="11:45">
      <c r="K1937" s="410"/>
      <c r="L1937" s="410"/>
      <c r="AH1937" s="402"/>
      <c r="AL1937" s="402"/>
      <c r="AM1937" s="403"/>
      <c r="AR1937" s="412"/>
      <c r="AS1937" s="176"/>
    </row>
    <row r="1938" spans="11:45">
      <c r="K1938" s="410"/>
      <c r="L1938" s="410"/>
      <c r="AH1938" s="402"/>
      <c r="AL1938" s="402"/>
      <c r="AM1938" s="403"/>
      <c r="AR1938" s="412"/>
      <c r="AS1938" s="176"/>
    </row>
    <row r="1939" spans="11:45">
      <c r="K1939" s="410"/>
      <c r="L1939" s="410"/>
      <c r="AH1939" s="402"/>
      <c r="AL1939" s="402"/>
      <c r="AM1939" s="403"/>
      <c r="AR1939" s="412"/>
      <c r="AS1939" s="176"/>
    </row>
    <row r="1940" spans="11:45">
      <c r="K1940" s="410"/>
      <c r="L1940" s="410"/>
      <c r="AH1940" s="402"/>
      <c r="AL1940" s="402"/>
      <c r="AM1940" s="403"/>
      <c r="AR1940" s="412"/>
      <c r="AS1940" s="176"/>
    </row>
    <row r="1941" spans="11:45">
      <c r="K1941" s="410"/>
      <c r="L1941" s="410"/>
      <c r="AH1941" s="402"/>
      <c r="AL1941" s="402"/>
      <c r="AM1941" s="403"/>
      <c r="AR1941" s="412"/>
      <c r="AS1941" s="176"/>
    </row>
    <row r="1942" spans="11:45">
      <c r="K1942" s="410"/>
      <c r="L1942" s="410"/>
      <c r="AH1942" s="402"/>
      <c r="AL1942" s="402"/>
      <c r="AM1942" s="403"/>
      <c r="AR1942" s="412"/>
      <c r="AS1942" s="176"/>
    </row>
    <row r="1943" spans="11:45">
      <c r="K1943" s="410"/>
      <c r="L1943" s="410"/>
      <c r="AH1943" s="402"/>
      <c r="AL1943" s="402"/>
      <c r="AM1943" s="403"/>
      <c r="AR1943" s="412"/>
      <c r="AS1943" s="176"/>
    </row>
    <row r="1944" spans="11:45">
      <c r="K1944" s="410"/>
      <c r="L1944" s="410"/>
      <c r="AH1944" s="402"/>
      <c r="AL1944" s="402"/>
      <c r="AM1944" s="403"/>
      <c r="AR1944" s="412"/>
      <c r="AS1944" s="176"/>
    </row>
    <row r="1945" spans="11:45">
      <c r="K1945" s="410"/>
      <c r="L1945" s="410"/>
      <c r="AH1945" s="402"/>
      <c r="AL1945" s="402"/>
      <c r="AM1945" s="403"/>
      <c r="AR1945" s="412"/>
      <c r="AS1945" s="176"/>
    </row>
    <row r="1946" spans="11:45">
      <c r="K1946" s="410"/>
      <c r="L1946" s="410"/>
      <c r="AH1946" s="402"/>
      <c r="AL1946" s="402"/>
      <c r="AM1946" s="403"/>
      <c r="AR1946" s="412"/>
      <c r="AS1946" s="176"/>
    </row>
    <row r="1947" spans="11:45">
      <c r="K1947" s="410"/>
      <c r="L1947" s="410"/>
      <c r="AH1947" s="402"/>
      <c r="AL1947" s="402"/>
      <c r="AM1947" s="403"/>
      <c r="AR1947" s="412"/>
      <c r="AS1947" s="176"/>
    </row>
    <row r="1948" spans="11:45">
      <c r="K1948" s="410"/>
      <c r="L1948" s="410"/>
      <c r="AH1948" s="402"/>
      <c r="AL1948" s="402"/>
      <c r="AM1948" s="403"/>
      <c r="AR1948" s="412"/>
      <c r="AS1948" s="176"/>
    </row>
    <row r="1949" spans="11:45">
      <c r="K1949" s="410"/>
      <c r="L1949" s="410"/>
      <c r="AH1949" s="402"/>
      <c r="AL1949" s="402"/>
      <c r="AM1949" s="403"/>
      <c r="AR1949" s="412"/>
      <c r="AS1949" s="176"/>
    </row>
    <row r="1950" spans="11:45">
      <c r="K1950" s="410"/>
      <c r="L1950" s="410"/>
      <c r="AH1950" s="402"/>
      <c r="AL1950" s="402"/>
      <c r="AM1950" s="403"/>
      <c r="AR1950" s="412"/>
      <c r="AS1950" s="176"/>
    </row>
    <row r="1951" spans="11:45">
      <c r="K1951" s="410"/>
      <c r="L1951" s="410"/>
      <c r="AH1951" s="402"/>
      <c r="AL1951" s="402"/>
      <c r="AM1951" s="403"/>
      <c r="AR1951" s="412"/>
      <c r="AS1951" s="176"/>
    </row>
    <row r="1952" spans="11:45">
      <c r="K1952" s="410"/>
      <c r="L1952" s="410"/>
      <c r="AH1952" s="402"/>
      <c r="AL1952" s="402"/>
      <c r="AM1952" s="403"/>
      <c r="AR1952" s="412"/>
      <c r="AS1952" s="176"/>
    </row>
    <row r="1953" spans="11:45">
      <c r="K1953" s="410"/>
      <c r="L1953" s="410"/>
      <c r="AH1953" s="402"/>
      <c r="AL1953" s="402"/>
      <c r="AM1953" s="403"/>
      <c r="AR1953" s="412"/>
      <c r="AS1953" s="176"/>
    </row>
    <row r="1954" spans="11:45">
      <c r="K1954" s="410"/>
      <c r="L1954" s="410"/>
      <c r="AH1954" s="402"/>
      <c r="AL1954" s="402"/>
      <c r="AM1954" s="403"/>
      <c r="AR1954" s="412"/>
      <c r="AS1954" s="176"/>
    </row>
    <row r="1955" spans="11:45">
      <c r="K1955" s="410"/>
      <c r="L1955" s="410"/>
      <c r="AH1955" s="402"/>
      <c r="AL1955" s="402"/>
      <c r="AM1955" s="403"/>
      <c r="AR1955" s="412"/>
      <c r="AS1955" s="176"/>
    </row>
    <row r="1956" spans="11:45">
      <c r="K1956" s="410"/>
      <c r="L1956" s="410"/>
      <c r="AH1956" s="402"/>
      <c r="AL1956" s="402"/>
      <c r="AM1956" s="403"/>
      <c r="AR1956" s="412"/>
      <c r="AS1956" s="176"/>
    </row>
    <row r="1957" spans="11:45">
      <c r="K1957" s="410"/>
      <c r="L1957" s="410"/>
      <c r="AH1957" s="402"/>
      <c r="AL1957" s="402"/>
      <c r="AM1957" s="403"/>
      <c r="AR1957" s="412"/>
      <c r="AS1957" s="176"/>
    </row>
    <row r="1958" spans="11:45">
      <c r="K1958" s="410"/>
      <c r="L1958" s="410"/>
      <c r="AH1958" s="402"/>
      <c r="AL1958" s="402"/>
      <c r="AM1958" s="403"/>
      <c r="AR1958" s="412"/>
      <c r="AS1958" s="176"/>
    </row>
    <row r="1959" spans="11:45">
      <c r="K1959" s="410"/>
      <c r="L1959" s="410"/>
      <c r="AH1959" s="402"/>
      <c r="AL1959" s="402"/>
      <c r="AM1959" s="403"/>
      <c r="AR1959" s="412"/>
      <c r="AS1959" s="176"/>
    </row>
    <row r="1960" spans="11:45">
      <c r="K1960" s="410"/>
      <c r="L1960" s="410"/>
      <c r="AH1960" s="402"/>
      <c r="AL1960" s="402"/>
      <c r="AM1960" s="403"/>
      <c r="AR1960" s="412"/>
      <c r="AS1960" s="176"/>
    </row>
    <row r="1961" spans="11:45">
      <c r="K1961" s="410"/>
      <c r="L1961" s="410"/>
      <c r="AH1961" s="402"/>
      <c r="AL1961" s="402"/>
      <c r="AM1961" s="403"/>
      <c r="AR1961" s="412"/>
      <c r="AS1961" s="176"/>
    </row>
    <row r="1962" spans="11:45">
      <c r="K1962" s="410"/>
      <c r="L1962" s="410"/>
      <c r="AH1962" s="402"/>
      <c r="AL1962" s="402"/>
      <c r="AM1962" s="403"/>
      <c r="AR1962" s="412"/>
      <c r="AS1962" s="176"/>
    </row>
    <row r="1963" spans="11:45">
      <c r="K1963" s="410"/>
      <c r="L1963" s="410"/>
      <c r="AH1963" s="402"/>
      <c r="AL1963" s="402"/>
      <c r="AM1963" s="403"/>
      <c r="AR1963" s="412"/>
      <c r="AS1963" s="176"/>
    </row>
    <row r="1964" spans="11:45">
      <c r="K1964" s="410"/>
      <c r="L1964" s="410"/>
      <c r="AH1964" s="402"/>
      <c r="AL1964" s="402"/>
      <c r="AM1964" s="403"/>
      <c r="AR1964" s="412"/>
      <c r="AS1964" s="176"/>
    </row>
    <row r="1965" spans="11:45">
      <c r="K1965" s="410"/>
      <c r="L1965" s="410"/>
      <c r="AH1965" s="402"/>
      <c r="AL1965" s="402"/>
      <c r="AM1965" s="403"/>
      <c r="AR1965" s="412"/>
      <c r="AS1965" s="176"/>
    </row>
    <row r="1966" spans="11:45">
      <c r="K1966" s="410"/>
      <c r="L1966" s="410"/>
      <c r="AH1966" s="402"/>
      <c r="AL1966" s="402"/>
      <c r="AM1966" s="403"/>
      <c r="AR1966" s="412"/>
      <c r="AS1966" s="176"/>
    </row>
    <row r="1967" spans="11:45">
      <c r="K1967" s="410"/>
      <c r="L1967" s="410"/>
      <c r="AH1967" s="402"/>
      <c r="AL1967" s="402"/>
      <c r="AM1967" s="403"/>
      <c r="AR1967" s="412"/>
      <c r="AS1967" s="176"/>
    </row>
    <row r="1968" spans="11:45">
      <c r="K1968" s="410"/>
      <c r="L1968" s="410"/>
      <c r="AH1968" s="402"/>
      <c r="AL1968" s="402"/>
      <c r="AM1968" s="403"/>
      <c r="AR1968" s="412"/>
      <c r="AS1968" s="176"/>
    </row>
    <row r="1969" spans="11:45">
      <c r="K1969" s="410"/>
      <c r="L1969" s="410"/>
      <c r="AH1969" s="402"/>
      <c r="AL1969" s="402"/>
      <c r="AM1969" s="403"/>
      <c r="AR1969" s="412"/>
      <c r="AS1969" s="176"/>
    </row>
    <row r="1970" spans="11:45">
      <c r="K1970" s="410"/>
      <c r="L1970" s="410"/>
      <c r="AH1970" s="402"/>
      <c r="AL1970" s="402"/>
      <c r="AM1970" s="403"/>
      <c r="AR1970" s="412"/>
      <c r="AS1970" s="176"/>
    </row>
    <row r="1971" spans="11:45">
      <c r="K1971" s="410"/>
      <c r="L1971" s="410"/>
      <c r="AH1971" s="402"/>
      <c r="AL1971" s="402"/>
      <c r="AM1971" s="403"/>
      <c r="AR1971" s="412"/>
      <c r="AS1971" s="176"/>
    </row>
    <row r="1972" spans="11:45">
      <c r="K1972" s="410"/>
      <c r="L1972" s="410"/>
      <c r="AH1972" s="402"/>
      <c r="AL1972" s="402"/>
      <c r="AM1972" s="403"/>
      <c r="AR1972" s="412"/>
      <c r="AS1972" s="176"/>
    </row>
    <row r="1973" spans="11:45">
      <c r="K1973" s="410"/>
      <c r="L1973" s="410"/>
      <c r="AH1973" s="402"/>
      <c r="AL1973" s="402"/>
      <c r="AM1973" s="403"/>
      <c r="AR1973" s="412"/>
      <c r="AS1973" s="176"/>
    </row>
    <row r="1974" spans="11:45">
      <c r="K1974" s="410"/>
      <c r="L1974" s="410"/>
      <c r="AH1974" s="402"/>
      <c r="AL1974" s="402"/>
      <c r="AM1974" s="403"/>
      <c r="AR1974" s="412"/>
      <c r="AS1974" s="176"/>
    </row>
    <row r="1975" spans="11:45">
      <c r="K1975" s="410"/>
      <c r="L1975" s="410"/>
      <c r="AH1975" s="402"/>
      <c r="AL1975" s="402"/>
      <c r="AM1975" s="403"/>
      <c r="AR1975" s="412"/>
      <c r="AS1975" s="176"/>
    </row>
    <row r="1976" spans="11:45">
      <c r="K1976" s="410"/>
      <c r="L1976" s="410"/>
      <c r="AH1976" s="402"/>
      <c r="AL1976" s="402"/>
      <c r="AM1976" s="403"/>
      <c r="AR1976" s="412"/>
      <c r="AS1976" s="176"/>
    </row>
    <row r="1977" spans="11:45">
      <c r="K1977" s="410"/>
      <c r="L1977" s="410"/>
      <c r="AH1977" s="402"/>
      <c r="AL1977" s="402"/>
      <c r="AM1977" s="403"/>
      <c r="AR1977" s="412"/>
      <c r="AS1977" s="176"/>
    </row>
    <row r="1978" spans="11:45">
      <c r="K1978" s="410"/>
      <c r="L1978" s="410"/>
      <c r="AH1978" s="402"/>
      <c r="AL1978" s="402"/>
      <c r="AM1978" s="403"/>
      <c r="AR1978" s="412"/>
      <c r="AS1978" s="176"/>
    </row>
    <row r="1979" spans="11:45">
      <c r="K1979" s="410"/>
      <c r="L1979" s="410"/>
      <c r="AH1979" s="402"/>
      <c r="AL1979" s="402"/>
      <c r="AM1979" s="403"/>
      <c r="AR1979" s="412"/>
      <c r="AS1979" s="176"/>
    </row>
    <row r="1980" spans="11:45">
      <c r="K1980" s="410"/>
      <c r="L1980" s="410"/>
      <c r="AH1980" s="402"/>
      <c r="AL1980" s="402"/>
      <c r="AM1980" s="403"/>
      <c r="AR1980" s="412"/>
      <c r="AS1980" s="176"/>
    </row>
    <row r="1981" spans="11:45">
      <c r="K1981" s="410"/>
      <c r="L1981" s="410"/>
      <c r="AH1981" s="402"/>
      <c r="AL1981" s="402"/>
      <c r="AM1981" s="403"/>
      <c r="AR1981" s="412"/>
      <c r="AS1981" s="176"/>
    </row>
    <row r="1982" spans="11:45">
      <c r="K1982" s="410"/>
      <c r="L1982" s="410"/>
      <c r="AH1982" s="402"/>
      <c r="AL1982" s="402"/>
      <c r="AM1982" s="403"/>
      <c r="AR1982" s="412"/>
      <c r="AS1982" s="176"/>
    </row>
    <row r="1983" spans="11:45">
      <c r="K1983" s="410"/>
      <c r="L1983" s="410"/>
      <c r="AH1983" s="402"/>
      <c r="AL1983" s="402"/>
      <c r="AM1983" s="403"/>
      <c r="AR1983" s="412"/>
      <c r="AS1983" s="176"/>
    </row>
    <row r="1984" spans="11:45">
      <c r="K1984" s="410"/>
      <c r="L1984" s="410"/>
      <c r="AH1984" s="402"/>
      <c r="AL1984" s="402"/>
      <c r="AM1984" s="403"/>
      <c r="AR1984" s="412"/>
      <c r="AS1984" s="176"/>
    </row>
    <row r="1985" spans="11:45">
      <c r="K1985" s="410"/>
      <c r="L1985" s="410"/>
      <c r="AH1985" s="402"/>
      <c r="AL1985" s="402"/>
      <c r="AM1985" s="403"/>
      <c r="AR1985" s="412"/>
      <c r="AS1985" s="176"/>
    </row>
    <row r="1986" spans="11:45">
      <c r="K1986" s="410"/>
      <c r="L1986" s="410"/>
      <c r="AH1986" s="402"/>
      <c r="AL1986" s="402"/>
      <c r="AM1986" s="403"/>
      <c r="AR1986" s="412"/>
      <c r="AS1986" s="176"/>
    </row>
    <row r="1987" spans="11:45">
      <c r="K1987" s="410"/>
      <c r="L1987" s="410"/>
      <c r="AH1987" s="402"/>
      <c r="AL1987" s="402"/>
      <c r="AM1987" s="403"/>
      <c r="AR1987" s="412"/>
      <c r="AS1987" s="176"/>
    </row>
    <row r="1988" spans="11:45">
      <c r="K1988" s="410"/>
      <c r="L1988" s="410"/>
      <c r="AH1988" s="402"/>
      <c r="AL1988" s="402"/>
      <c r="AM1988" s="403"/>
      <c r="AR1988" s="412"/>
      <c r="AS1988" s="176"/>
    </row>
    <row r="1989" spans="11:45">
      <c r="K1989" s="410"/>
      <c r="L1989" s="410"/>
      <c r="AH1989" s="402"/>
      <c r="AL1989" s="402"/>
      <c r="AM1989" s="403"/>
      <c r="AR1989" s="412"/>
      <c r="AS1989" s="176"/>
    </row>
    <row r="1990" spans="11:45">
      <c r="K1990" s="410"/>
      <c r="L1990" s="410"/>
      <c r="AH1990" s="402"/>
      <c r="AL1990" s="402"/>
      <c r="AM1990" s="403"/>
      <c r="AR1990" s="412"/>
      <c r="AS1990" s="176"/>
    </row>
    <row r="1991" spans="11:45">
      <c r="K1991" s="410"/>
      <c r="L1991" s="410"/>
      <c r="AH1991" s="402"/>
      <c r="AL1991" s="402"/>
      <c r="AM1991" s="403"/>
      <c r="AR1991" s="412"/>
      <c r="AS1991" s="176"/>
    </row>
    <row r="1992" spans="11:45">
      <c r="K1992" s="410"/>
      <c r="L1992" s="410"/>
      <c r="AH1992" s="402"/>
      <c r="AL1992" s="402"/>
      <c r="AM1992" s="403"/>
      <c r="AR1992" s="412"/>
      <c r="AS1992" s="176"/>
    </row>
    <row r="1993" spans="11:45">
      <c r="K1993" s="410"/>
      <c r="L1993" s="410"/>
      <c r="AH1993" s="402"/>
      <c r="AL1993" s="402"/>
      <c r="AM1993" s="403"/>
      <c r="AR1993" s="412"/>
      <c r="AS1993" s="176"/>
    </row>
    <row r="1994" spans="11:45">
      <c r="K1994" s="410"/>
      <c r="L1994" s="410"/>
      <c r="AH1994" s="402"/>
      <c r="AL1994" s="402"/>
      <c r="AM1994" s="403"/>
      <c r="AR1994" s="412"/>
      <c r="AS1994" s="176"/>
    </row>
    <row r="1995" spans="11:45">
      <c r="K1995" s="410"/>
      <c r="L1995" s="410"/>
      <c r="AH1995" s="402"/>
      <c r="AL1995" s="402"/>
      <c r="AM1995" s="403"/>
      <c r="AR1995" s="412"/>
      <c r="AS1995" s="176"/>
    </row>
    <row r="1996" spans="11:45">
      <c r="K1996" s="410"/>
      <c r="L1996" s="410"/>
      <c r="AH1996" s="402"/>
      <c r="AL1996" s="402"/>
      <c r="AM1996" s="403"/>
      <c r="AR1996" s="412"/>
      <c r="AS1996" s="176"/>
    </row>
    <row r="1997" spans="11:45">
      <c r="K1997" s="410"/>
      <c r="L1997" s="410"/>
      <c r="AH1997" s="402"/>
      <c r="AL1997" s="402"/>
      <c r="AM1997" s="403"/>
      <c r="AR1997" s="412"/>
      <c r="AS1997" s="176"/>
    </row>
    <row r="1998" spans="11:45">
      <c r="K1998" s="410"/>
      <c r="L1998" s="410"/>
      <c r="AH1998" s="402"/>
      <c r="AL1998" s="402"/>
      <c r="AM1998" s="403"/>
      <c r="AR1998" s="412"/>
      <c r="AS1998" s="176"/>
    </row>
    <row r="1999" spans="11:45">
      <c r="K1999" s="410"/>
      <c r="L1999" s="410"/>
      <c r="AH1999" s="402"/>
      <c r="AL1999" s="402"/>
      <c r="AM1999" s="403"/>
      <c r="AR1999" s="412"/>
      <c r="AS1999" s="176"/>
    </row>
    <row r="2000" spans="11:45">
      <c r="K2000" s="410"/>
      <c r="L2000" s="410"/>
      <c r="AH2000" s="402"/>
      <c r="AL2000" s="402"/>
      <c r="AM2000" s="403"/>
      <c r="AR2000" s="412"/>
      <c r="AS2000" s="176"/>
    </row>
    <row r="2001" spans="11:45">
      <c r="K2001" s="410"/>
      <c r="L2001" s="410"/>
      <c r="AH2001" s="402"/>
      <c r="AL2001" s="402"/>
      <c r="AM2001" s="403"/>
      <c r="AR2001" s="412"/>
      <c r="AS2001" s="176"/>
    </row>
    <row r="2002" spans="11:45">
      <c r="K2002" s="410"/>
      <c r="L2002" s="410"/>
      <c r="AH2002" s="402"/>
      <c r="AL2002" s="402"/>
      <c r="AM2002" s="403"/>
      <c r="AR2002" s="412"/>
      <c r="AS2002" s="176"/>
    </row>
    <row r="2003" spans="11:45">
      <c r="K2003" s="410"/>
      <c r="L2003" s="410"/>
      <c r="AH2003" s="402"/>
      <c r="AL2003" s="402"/>
      <c r="AM2003" s="403"/>
      <c r="AR2003" s="412"/>
      <c r="AS2003" s="176"/>
    </row>
    <row r="2004" spans="11:45">
      <c r="K2004" s="410"/>
      <c r="L2004" s="410"/>
      <c r="AH2004" s="402"/>
      <c r="AL2004" s="402"/>
      <c r="AM2004" s="403"/>
      <c r="AR2004" s="412"/>
      <c r="AS2004" s="176"/>
    </row>
    <row r="2005" spans="11:45">
      <c r="K2005" s="410"/>
      <c r="L2005" s="410"/>
      <c r="AH2005" s="402"/>
      <c r="AL2005" s="402"/>
      <c r="AM2005" s="403"/>
      <c r="AR2005" s="412"/>
      <c r="AS2005" s="176"/>
    </row>
    <row r="2006" spans="11:45">
      <c r="K2006" s="410"/>
      <c r="L2006" s="410"/>
      <c r="AH2006" s="402"/>
      <c r="AL2006" s="402"/>
      <c r="AM2006" s="403"/>
      <c r="AR2006" s="412"/>
      <c r="AS2006" s="176"/>
    </row>
    <row r="2007" spans="11:45">
      <c r="K2007" s="410"/>
      <c r="L2007" s="410"/>
      <c r="AH2007" s="402"/>
      <c r="AL2007" s="402"/>
      <c r="AM2007" s="403"/>
      <c r="AR2007" s="412"/>
      <c r="AS2007" s="176"/>
    </row>
    <row r="2008" spans="11:45">
      <c r="K2008" s="410"/>
      <c r="L2008" s="410"/>
      <c r="AH2008" s="402"/>
      <c r="AL2008" s="402"/>
      <c r="AM2008" s="403"/>
      <c r="AR2008" s="412"/>
      <c r="AS2008" s="176"/>
    </row>
    <row r="2009" spans="11:45">
      <c r="K2009" s="410"/>
      <c r="L2009" s="410"/>
      <c r="AH2009" s="402"/>
      <c r="AL2009" s="402"/>
      <c r="AM2009" s="403"/>
      <c r="AR2009" s="412"/>
      <c r="AS2009" s="176"/>
    </row>
    <row r="2010" spans="11:45">
      <c r="K2010" s="410"/>
      <c r="L2010" s="410"/>
      <c r="AH2010" s="402"/>
      <c r="AL2010" s="402"/>
      <c r="AM2010" s="403"/>
      <c r="AR2010" s="412"/>
      <c r="AS2010" s="176"/>
    </row>
    <row r="2011" spans="11:45">
      <c r="K2011" s="410"/>
      <c r="L2011" s="410"/>
      <c r="AH2011" s="402"/>
      <c r="AL2011" s="402"/>
      <c r="AM2011" s="403"/>
      <c r="AR2011" s="412"/>
      <c r="AS2011" s="176"/>
    </row>
    <row r="2012" spans="11:45">
      <c r="K2012" s="410"/>
      <c r="L2012" s="410"/>
      <c r="AH2012" s="402"/>
      <c r="AL2012" s="402"/>
      <c r="AM2012" s="403"/>
      <c r="AR2012" s="412"/>
      <c r="AS2012" s="176"/>
    </row>
    <row r="2013" spans="11:45">
      <c r="K2013" s="410"/>
      <c r="L2013" s="410"/>
      <c r="AH2013" s="402"/>
      <c r="AL2013" s="402"/>
      <c r="AM2013" s="403"/>
      <c r="AR2013" s="412"/>
      <c r="AS2013" s="176"/>
    </row>
    <row r="2014" spans="11:45">
      <c r="K2014" s="410"/>
      <c r="L2014" s="410"/>
      <c r="AH2014" s="402"/>
      <c r="AL2014" s="402"/>
      <c r="AM2014" s="403"/>
      <c r="AR2014" s="412"/>
      <c r="AS2014" s="176"/>
    </row>
    <row r="2015" spans="11:45">
      <c r="K2015" s="410"/>
      <c r="L2015" s="410"/>
      <c r="AH2015" s="402"/>
      <c r="AL2015" s="402"/>
      <c r="AM2015" s="403"/>
      <c r="AR2015" s="412"/>
      <c r="AS2015" s="176"/>
    </row>
    <row r="2016" spans="11:45">
      <c r="K2016" s="410"/>
      <c r="L2016" s="410"/>
      <c r="AH2016" s="402"/>
      <c r="AL2016" s="402"/>
      <c r="AM2016" s="403"/>
      <c r="AR2016" s="412"/>
      <c r="AS2016" s="176"/>
    </row>
    <row r="2017" spans="11:45">
      <c r="K2017" s="410"/>
      <c r="L2017" s="410"/>
      <c r="AH2017" s="402"/>
      <c r="AL2017" s="402"/>
      <c r="AM2017" s="403"/>
      <c r="AR2017" s="412"/>
      <c r="AS2017" s="176"/>
    </row>
    <row r="2018" spans="11:45">
      <c r="K2018" s="410"/>
      <c r="L2018" s="410"/>
      <c r="AH2018" s="402"/>
      <c r="AL2018" s="402"/>
      <c r="AM2018" s="403"/>
      <c r="AR2018" s="412"/>
      <c r="AS2018" s="176"/>
    </row>
    <row r="2019" spans="11:45">
      <c r="K2019" s="410"/>
      <c r="L2019" s="410"/>
      <c r="AH2019" s="402"/>
      <c r="AL2019" s="402"/>
      <c r="AM2019" s="403"/>
      <c r="AR2019" s="412"/>
      <c r="AS2019" s="176"/>
    </row>
    <row r="2020" spans="11:45">
      <c r="K2020" s="410"/>
      <c r="L2020" s="410"/>
      <c r="AH2020" s="402"/>
      <c r="AL2020" s="402"/>
      <c r="AM2020" s="403"/>
      <c r="AR2020" s="412"/>
      <c r="AS2020" s="176"/>
    </row>
    <row r="2021" spans="11:45">
      <c r="K2021" s="410"/>
      <c r="L2021" s="410"/>
      <c r="AH2021" s="402"/>
      <c r="AL2021" s="402"/>
      <c r="AM2021" s="403"/>
      <c r="AR2021" s="412"/>
      <c r="AS2021" s="176"/>
    </row>
    <row r="2022" spans="11:45">
      <c r="K2022" s="410"/>
      <c r="L2022" s="410"/>
      <c r="AH2022" s="402"/>
      <c r="AL2022" s="402"/>
      <c r="AM2022" s="403"/>
      <c r="AR2022" s="412"/>
      <c r="AS2022" s="176"/>
    </row>
    <row r="2023" spans="11:45">
      <c r="K2023" s="410"/>
      <c r="L2023" s="410"/>
      <c r="AH2023" s="402"/>
      <c r="AL2023" s="402"/>
      <c r="AM2023" s="403"/>
      <c r="AR2023" s="412"/>
      <c r="AS2023" s="176"/>
    </row>
    <row r="2024" spans="11:45">
      <c r="K2024" s="410"/>
      <c r="L2024" s="410"/>
      <c r="AH2024" s="402"/>
      <c r="AL2024" s="402"/>
      <c r="AM2024" s="403"/>
      <c r="AR2024" s="412"/>
      <c r="AS2024" s="176"/>
    </row>
    <row r="2025" spans="11:45">
      <c r="K2025" s="410"/>
      <c r="L2025" s="410"/>
      <c r="AH2025" s="402"/>
      <c r="AL2025" s="402"/>
      <c r="AM2025" s="403"/>
      <c r="AR2025" s="412"/>
      <c r="AS2025" s="176"/>
    </row>
    <row r="2026" spans="11:45">
      <c r="K2026" s="410"/>
      <c r="L2026" s="410"/>
      <c r="AH2026" s="402"/>
      <c r="AL2026" s="402"/>
      <c r="AM2026" s="403"/>
      <c r="AR2026" s="412"/>
      <c r="AS2026" s="176"/>
    </row>
    <row r="2027" spans="11:45">
      <c r="K2027" s="410"/>
      <c r="L2027" s="410"/>
      <c r="AH2027" s="402"/>
      <c r="AL2027" s="402"/>
      <c r="AM2027" s="403"/>
      <c r="AR2027" s="412"/>
      <c r="AS2027" s="176"/>
    </row>
    <row r="2028" spans="11:45">
      <c r="K2028" s="410"/>
      <c r="L2028" s="410"/>
      <c r="AH2028" s="402"/>
      <c r="AL2028" s="402"/>
      <c r="AM2028" s="403"/>
      <c r="AR2028" s="412"/>
      <c r="AS2028" s="176"/>
    </row>
    <row r="2029" spans="11:45">
      <c r="K2029" s="410"/>
      <c r="L2029" s="410"/>
      <c r="AH2029" s="402"/>
      <c r="AL2029" s="402"/>
      <c r="AM2029" s="403"/>
      <c r="AR2029" s="412"/>
      <c r="AS2029" s="176"/>
    </row>
    <row r="2030" spans="11:45">
      <c r="K2030" s="410"/>
      <c r="L2030" s="410"/>
      <c r="AH2030" s="402"/>
      <c r="AL2030" s="402"/>
      <c r="AM2030" s="403"/>
      <c r="AR2030" s="412"/>
      <c r="AS2030" s="176"/>
    </row>
    <row r="2031" spans="11:45">
      <c r="K2031" s="410"/>
      <c r="L2031" s="410"/>
      <c r="AH2031" s="402"/>
      <c r="AL2031" s="402"/>
      <c r="AM2031" s="403"/>
      <c r="AR2031" s="412"/>
      <c r="AS2031" s="176"/>
    </row>
    <row r="2032" spans="11:45">
      <c r="K2032" s="410"/>
      <c r="L2032" s="410"/>
      <c r="AH2032" s="402"/>
      <c r="AL2032" s="402"/>
      <c r="AM2032" s="403"/>
      <c r="AR2032" s="412"/>
      <c r="AS2032" s="176"/>
    </row>
    <row r="2033" spans="11:45">
      <c r="K2033" s="410"/>
      <c r="L2033" s="410"/>
      <c r="AH2033" s="402"/>
      <c r="AL2033" s="402"/>
      <c r="AM2033" s="403"/>
      <c r="AR2033" s="412"/>
      <c r="AS2033" s="176"/>
    </row>
    <row r="2034" spans="11:45">
      <c r="K2034" s="410"/>
      <c r="L2034" s="410"/>
      <c r="AH2034" s="402"/>
      <c r="AL2034" s="402"/>
      <c r="AM2034" s="403"/>
      <c r="AR2034" s="412"/>
      <c r="AS2034" s="176"/>
    </row>
    <row r="2035" spans="11:45">
      <c r="K2035" s="410"/>
      <c r="L2035" s="410"/>
      <c r="AH2035" s="402"/>
      <c r="AL2035" s="402"/>
      <c r="AM2035" s="403"/>
      <c r="AR2035" s="412"/>
      <c r="AS2035" s="176"/>
    </row>
    <row r="2036" spans="11:45">
      <c r="K2036" s="410"/>
      <c r="L2036" s="410"/>
      <c r="AH2036" s="402"/>
      <c r="AL2036" s="402"/>
      <c r="AM2036" s="403"/>
      <c r="AR2036" s="412"/>
      <c r="AS2036" s="176"/>
    </row>
    <row r="2037" spans="11:45">
      <c r="K2037" s="410"/>
      <c r="L2037" s="410"/>
      <c r="AH2037" s="402"/>
      <c r="AL2037" s="402"/>
      <c r="AM2037" s="403"/>
      <c r="AR2037" s="412"/>
      <c r="AS2037" s="176"/>
    </row>
    <row r="2038" spans="11:45">
      <c r="K2038" s="410"/>
      <c r="L2038" s="410"/>
      <c r="AH2038" s="402"/>
      <c r="AL2038" s="402"/>
      <c r="AM2038" s="403"/>
      <c r="AR2038" s="412"/>
      <c r="AS2038" s="176"/>
    </row>
    <row r="2039" spans="11:45">
      <c r="K2039" s="410"/>
      <c r="L2039" s="410"/>
      <c r="AH2039" s="402"/>
      <c r="AL2039" s="402"/>
      <c r="AM2039" s="403"/>
      <c r="AR2039" s="412"/>
      <c r="AS2039" s="176"/>
    </row>
    <row r="2040" spans="11:45">
      <c r="K2040" s="410"/>
      <c r="L2040" s="410"/>
      <c r="AH2040" s="402"/>
      <c r="AL2040" s="402"/>
      <c r="AM2040" s="403"/>
      <c r="AR2040" s="412"/>
      <c r="AS2040" s="176"/>
    </row>
    <row r="2041" spans="11:45">
      <c r="K2041" s="410"/>
      <c r="L2041" s="410"/>
      <c r="AH2041" s="402"/>
      <c r="AL2041" s="402"/>
      <c r="AM2041" s="403"/>
      <c r="AR2041" s="412"/>
      <c r="AS2041" s="176"/>
    </row>
    <row r="2042" spans="11:45">
      <c r="K2042" s="410"/>
      <c r="L2042" s="410"/>
      <c r="AH2042" s="402"/>
      <c r="AL2042" s="402"/>
      <c r="AM2042" s="403"/>
      <c r="AR2042" s="412"/>
      <c r="AS2042" s="176"/>
    </row>
    <row r="2043" spans="11:45">
      <c r="K2043" s="410"/>
      <c r="L2043" s="410"/>
      <c r="AH2043" s="402"/>
      <c r="AL2043" s="402"/>
      <c r="AM2043" s="403"/>
      <c r="AR2043" s="412"/>
      <c r="AS2043" s="176"/>
    </row>
    <row r="2044" spans="11:45">
      <c r="K2044" s="410"/>
      <c r="L2044" s="410"/>
      <c r="AH2044" s="402"/>
      <c r="AL2044" s="402"/>
      <c r="AM2044" s="403"/>
      <c r="AR2044" s="412"/>
      <c r="AS2044" s="176"/>
    </row>
    <row r="2045" spans="11:45">
      <c r="K2045" s="410"/>
      <c r="L2045" s="410"/>
      <c r="AH2045" s="402"/>
      <c r="AL2045" s="402"/>
      <c r="AM2045" s="403"/>
      <c r="AR2045" s="412"/>
      <c r="AS2045" s="176"/>
    </row>
    <row r="2046" spans="11:45">
      <c r="K2046" s="410"/>
      <c r="L2046" s="410"/>
      <c r="AH2046" s="402"/>
      <c r="AL2046" s="402"/>
      <c r="AM2046" s="403"/>
      <c r="AR2046" s="412"/>
      <c r="AS2046" s="176"/>
    </row>
    <row r="2047" spans="11:45">
      <c r="K2047" s="410"/>
      <c r="L2047" s="410"/>
      <c r="AH2047" s="402"/>
      <c r="AL2047" s="402"/>
      <c r="AM2047" s="403"/>
      <c r="AR2047" s="412"/>
      <c r="AS2047" s="176"/>
    </row>
    <row r="2048" spans="11:45">
      <c r="K2048" s="410"/>
      <c r="L2048" s="410"/>
      <c r="AH2048" s="402"/>
      <c r="AL2048" s="402"/>
      <c r="AM2048" s="403"/>
      <c r="AR2048" s="412"/>
      <c r="AS2048" s="176"/>
    </row>
    <row r="2049" spans="11:45">
      <c r="K2049" s="410"/>
      <c r="L2049" s="410"/>
      <c r="AH2049" s="402"/>
      <c r="AL2049" s="402"/>
      <c r="AM2049" s="403"/>
      <c r="AR2049" s="412"/>
      <c r="AS2049" s="176"/>
    </row>
    <row r="2050" spans="11:45">
      <c r="K2050" s="410"/>
      <c r="L2050" s="410"/>
      <c r="AH2050" s="402"/>
      <c r="AL2050" s="402"/>
      <c r="AM2050" s="403"/>
      <c r="AR2050" s="412"/>
      <c r="AS2050" s="176"/>
    </row>
    <row r="2051" spans="11:45">
      <c r="K2051" s="410"/>
      <c r="L2051" s="410"/>
      <c r="AH2051" s="402"/>
      <c r="AL2051" s="402"/>
      <c r="AM2051" s="403"/>
      <c r="AR2051" s="412"/>
      <c r="AS2051" s="176"/>
    </row>
    <row r="2052" spans="11:45">
      <c r="K2052" s="410"/>
      <c r="L2052" s="410"/>
      <c r="AH2052" s="402"/>
      <c r="AL2052" s="402"/>
      <c r="AM2052" s="403"/>
      <c r="AR2052" s="412"/>
      <c r="AS2052" s="176"/>
    </row>
    <row r="2053" spans="11:45">
      <c r="K2053" s="410"/>
      <c r="L2053" s="410"/>
      <c r="AH2053" s="402"/>
      <c r="AL2053" s="402"/>
      <c r="AM2053" s="403"/>
      <c r="AR2053" s="412"/>
      <c r="AS2053" s="176"/>
    </row>
    <row r="2054" spans="11:45">
      <c r="K2054" s="410"/>
      <c r="L2054" s="410"/>
      <c r="AH2054" s="402"/>
      <c r="AL2054" s="402"/>
      <c r="AM2054" s="403"/>
      <c r="AR2054" s="412"/>
      <c r="AS2054" s="176"/>
    </row>
    <row r="2055" spans="11:45">
      <c r="K2055" s="410"/>
      <c r="L2055" s="410"/>
      <c r="AH2055" s="402"/>
      <c r="AL2055" s="402"/>
      <c r="AM2055" s="403"/>
      <c r="AR2055" s="412"/>
      <c r="AS2055" s="176"/>
    </row>
    <row r="2056" spans="11:45">
      <c r="K2056" s="410"/>
      <c r="L2056" s="410"/>
      <c r="AH2056" s="402"/>
      <c r="AL2056" s="402"/>
      <c r="AM2056" s="403"/>
      <c r="AR2056" s="412"/>
      <c r="AS2056" s="176"/>
    </row>
    <row r="2057" spans="11:45">
      <c r="K2057" s="410"/>
      <c r="L2057" s="410"/>
      <c r="AH2057" s="402"/>
      <c r="AL2057" s="402"/>
      <c r="AM2057" s="403"/>
      <c r="AR2057" s="412"/>
      <c r="AS2057" s="176"/>
    </row>
    <row r="2058" spans="11:45">
      <c r="K2058" s="410"/>
      <c r="L2058" s="410"/>
      <c r="AH2058" s="402"/>
      <c r="AL2058" s="402"/>
      <c r="AM2058" s="403"/>
      <c r="AR2058" s="412"/>
      <c r="AS2058" s="176"/>
    </row>
    <row r="2059" spans="11:45">
      <c r="K2059" s="410"/>
      <c r="L2059" s="410"/>
      <c r="AH2059" s="402"/>
      <c r="AL2059" s="402"/>
      <c r="AM2059" s="403"/>
      <c r="AR2059" s="412"/>
      <c r="AS2059" s="176"/>
    </row>
    <row r="2060" spans="11:45">
      <c r="K2060" s="410"/>
      <c r="L2060" s="410"/>
      <c r="AH2060" s="402"/>
      <c r="AL2060" s="402"/>
      <c r="AM2060" s="403"/>
      <c r="AR2060" s="412"/>
      <c r="AS2060" s="176"/>
    </row>
    <row r="2061" spans="11:45">
      <c r="K2061" s="410"/>
      <c r="L2061" s="410"/>
      <c r="AH2061" s="402"/>
      <c r="AL2061" s="402"/>
      <c r="AM2061" s="403"/>
      <c r="AR2061" s="412"/>
      <c r="AS2061" s="176"/>
    </row>
    <row r="2062" spans="11:45">
      <c r="K2062" s="410"/>
      <c r="L2062" s="410"/>
      <c r="AH2062" s="402"/>
      <c r="AL2062" s="402"/>
      <c r="AM2062" s="403"/>
      <c r="AR2062" s="412"/>
      <c r="AS2062" s="176"/>
    </row>
    <row r="2063" spans="11:45">
      <c r="K2063" s="410"/>
      <c r="L2063" s="410"/>
      <c r="AH2063" s="402"/>
      <c r="AL2063" s="402"/>
      <c r="AM2063" s="403"/>
      <c r="AR2063" s="412"/>
      <c r="AS2063" s="176"/>
    </row>
    <row r="2064" spans="11:45">
      <c r="K2064" s="410"/>
      <c r="L2064" s="410"/>
      <c r="AH2064" s="402"/>
      <c r="AL2064" s="402"/>
      <c r="AM2064" s="403"/>
      <c r="AR2064" s="412"/>
      <c r="AS2064" s="176"/>
    </row>
    <row r="2065" spans="11:45">
      <c r="K2065" s="410"/>
      <c r="L2065" s="410"/>
      <c r="AH2065" s="402"/>
      <c r="AL2065" s="402"/>
      <c r="AM2065" s="403"/>
      <c r="AR2065" s="412"/>
      <c r="AS2065" s="176"/>
    </row>
    <row r="2066" spans="11:45">
      <c r="K2066" s="410"/>
      <c r="L2066" s="410"/>
      <c r="AH2066" s="402"/>
      <c r="AL2066" s="402"/>
      <c r="AM2066" s="403"/>
      <c r="AR2066" s="412"/>
      <c r="AS2066" s="176"/>
    </row>
    <row r="2067" spans="11:45">
      <c r="K2067" s="410"/>
      <c r="L2067" s="410"/>
      <c r="AH2067" s="402"/>
      <c r="AL2067" s="402"/>
      <c r="AM2067" s="403"/>
      <c r="AR2067" s="412"/>
      <c r="AS2067" s="176"/>
    </row>
    <row r="2068" spans="11:45">
      <c r="K2068" s="410"/>
      <c r="L2068" s="410"/>
      <c r="AH2068" s="402"/>
      <c r="AL2068" s="402"/>
      <c r="AM2068" s="403"/>
      <c r="AR2068" s="412"/>
      <c r="AS2068" s="176"/>
    </row>
    <row r="2069" spans="11:45">
      <c r="K2069" s="410"/>
      <c r="L2069" s="410"/>
      <c r="AH2069" s="402"/>
      <c r="AL2069" s="402"/>
      <c r="AM2069" s="403"/>
      <c r="AR2069" s="412"/>
      <c r="AS2069" s="176"/>
    </row>
    <row r="2070" spans="11:45">
      <c r="K2070" s="410"/>
      <c r="L2070" s="410"/>
      <c r="AH2070" s="402"/>
      <c r="AL2070" s="402"/>
      <c r="AM2070" s="403"/>
      <c r="AR2070" s="412"/>
      <c r="AS2070" s="176"/>
    </row>
    <row r="2071" spans="11:45">
      <c r="K2071" s="410"/>
      <c r="L2071" s="410"/>
      <c r="AH2071" s="402"/>
      <c r="AL2071" s="402"/>
      <c r="AM2071" s="403"/>
      <c r="AR2071" s="412"/>
      <c r="AS2071" s="176"/>
    </row>
    <row r="2072" spans="11:45">
      <c r="K2072" s="410"/>
      <c r="L2072" s="410"/>
      <c r="AH2072" s="402"/>
      <c r="AL2072" s="402"/>
      <c r="AM2072" s="403"/>
      <c r="AR2072" s="412"/>
      <c r="AS2072" s="176"/>
    </row>
    <row r="2073" spans="11:45">
      <c r="K2073" s="410"/>
      <c r="L2073" s="410"/>
      <c r="AH2073" s="402"/>
      <c r="AL2073" s="402"/>
      <c r="AM2073" s="403"/>
      <c r="AR2073" s="412"/>
      <c r="AS2073" s="176"/>
    </row>
    <row r="2074" spans="11:45">
      <c r="K2074" s="410"/>
      <c r="L2074" s="410"/>
      <c r="AH2074" s="402"/>
      <c r="AL2074" s="402"/>
      <c r="AM2074" s="403"/>
      <c r="AR2074" s="412"/>
      <c r="AS2074" s="176"/>
    </row>
    <row r="2075" spans="11:45">
      <c r="K2075" s="410"/>
      <c r="L2075" s="410"/>
      <c r="AH2075" s="402"/>
      <c r="AL2075" s="402"/>
      <c r="AM2075" s="403"/>
      <c r="AR2075" s="412"/>
      <c r="AS2075" s="176"/>
    </row>
    <row r="2076" spans="11:45">
      <c r="K2076" s="410"/>
      <c r="L2076" s="410"/>
      <c r="AH2076" s="402"/>
      <c r="AL2076" s="402"/>
      <c r="AM2076" s="403"/>
      <c r="AR2076" s="412"/>
      <c r="AS2076" s="176"/>
    </row>
    <row r="2077" spans="11:45">
      <c r="K2077" s="410"/>
      <c r="L2077" s="410"/>
      <c r="AH2077" s="402"/>
      <c r="AL2077" s="402"/>
      <c r="AM2077" s="403"/>
      <c r="AR2077" s="412"/>
      <c r="AS2077" s="176"/>
    </row>
    <row r="2078" spans="11:45">
      <c r="K2078" s="410"/>
      <c r="L2078" s="410"/>
      <c r="AH2078" s="402"/>
      <c r="AL2078" s="402"/>
      <c r="AM2078" s="403"/>
      <c r="AR2078" s="412"/>
      <c r="AS2078" s="176"/>
    </row>
    <row r="2079" spans="11:45">
      <c r="K2079" s="410"/>
      <c r="L2079" s="410"/>
      <c r="AH2079" s="402"/>
      <c r="AL2079" s="402"/>
      <c r="AM2079" s="403"/>
      <c r="AR2079" s="412"/>
      <c r="AS2079" s="176"/>
    </row>
    <row r="2080" spans="11:45">
      <c r="K2080" s="410"/>
      <c r="L2080" s="410"/>
      <c r="AH2080" s="402"/>
      <c r="AL2080" s="402"/>
      <c r="AM2080" s="403"/>
      <c r="AR2080" s="412"/>
      <c r="AS2080" s="176"/>
    </row>
    <row r="2081" spans="11:45">
      <c r="K2081" s="410"/>
      <c r="L2081" s="410"/>
      <c r="AH2081" s="402"/>
      <c r="AL2081" s="402"/>
      <c r="AM2081" s="403"/>
      <c r="AR2081" s="412"/>
      <c r="AS2081" s="176"/>
    </row>
    <row r="2082" spans="11:45">
      <c r="K2082" s="410"/>
      <c r="L2082" s="410"/>
      <c r="AH2082" s="402"/>
      <c r="AL2082" s="402"/>
      <c r="AM2082" s="403"/>
      <c r="AR2082" s="412"/>
      <c r="AS2082" s="176"/>
    </row>
    <row r="2083" spans="11:45">
      <c r="K2083" s="410"/>
      <c r="L2083" s="410"/>
      <c r="AH2083" s="402"/>
      <c r="AL2083" s="402"/>
      <c r="AM2083" s="403"/>
      <c r="AR2083" s="412"/>
      <c r="AS2083" s="176"/>
    </row>
    <row r="2084" spans="11:45">
      <c r="K2084" s="410"/>
      <c r="L2084" s="410"/>
      <c r="AH2084" s="402"/>
      <c r="AL2084" s="402"/>
      <c r="AM2084" s="403"/>
      <c r="AR2084" s="412"/>
      <c r="AS2084" s="176"/>
    </row>
    <row r="2085" spans="11:45">
      <c r="K2085" s="410"/>
      <c r="L2085" s="410"/>
      <c r="AH2085" s="402"/>
      <c r="AL2085" s="402"/>
      <c r="AM2085" s="403"/>
      <c r="AR2085" s="412"/>
      <c r="AS2085" s="176"/>
    </row>
    <row r="2086" spans="11:45">
      <c r="K2086" s="410"/>
      <c r="L2086" s="410"/>
      <c r="AH2086" s="402"/>
      <c r="AL2086" s="402"/>
      <c r="AM2086" s="403"/>
      <c r="AR2086" s="412"/>
      <c r="AS2086" s="176"/>
    </row>
    <row r="2087" spans="11:45">
      <c r="K2087" s="410"/>
      <c r="L2087" s="410"/>
      <c r="AH2087" s="402"/>
      <c r="AL2087" s="402"/>
      <c r="AM2087" s="403"/>
      <c r="AR2087" s="412"/>
      <c r="AS2087" s="176"/>
    </row>
    <row r="2088" spans="11:45">
      <c r="K2088" s="410"/>
      <c r="L2088" s="410"/>
      <c r="AH2088" s="402"/>
      <c r="AL2088" s="402"/>
      <c r="AM2088" s="403"/>
      <c r="AR2088" s="412"/>
      <c r="AS2088" s="176"/>
    </row>
    <row r="2089" spans="11:45">
      <c r="K2089" s="410"/>
      <c r="L2089" s="410"/>
      <c r="AH2089" s="402"/>
      <c r="AL2089" s="402"/>
      <c r="AM2089" s="403"/>
      <c r="AR2089" s="412"/>
      <c r="AS2089" s="176"/>
    </row>
    <row r="2090" spans="11:45">
      <c r="K2090" s="410"/>
      <c r="L2090" s="410"/>
      <c r="AH2090" s="402"/>
      <c r="AL2090" s="402"/>
      <c r="AM2090" s="403"/>
      <c r="AR2090" s="412"/>
      <c r="AS2090" s="176"/>
    </row>
    <row r="2091" spans="11:45">
      <c r="K2091" s="410"/>
      <c r="L2091" s="410"/>
      <c r="AH2091" s="402"/>
      <c r="AL2091" s="402"/>
      <c r="AM2091" s="403"/>
      <c r="AR2091" s="412"/>
      <c r="AS2091" s="176"/>
    </row>
    <row r="2092" spans="11:45">
      <c r="K2092" s="410"/>
      <c r="L2092" s="410"/>
      <c r="AH2092" s="402"/>
      <c r="AL2092" s="402"/>
      <c r="AM2092" s="403"/>
      <c r="AR2092" s="412"/>
      <c r="AS2092" s="176"/>
    </row>
    <row r="2093" spans="11:45">
      <c r="K2093" s="410"/>
      <c r="L2093" s="410"/>
      <c r="AH2093" s="402"/>
      <c r="AL2093" s="402"/>
      <c r="AM2093" s="403"/>
      <c r="AR2093" s="412"/>
      <c r="AS2093" s="176"/>
    </row>
    <row r="2094" spans="11:45">
      <c r="K2094" s="410"/>
      <c r="L2094" s="410"/>
      <c r="AH2094" s="402"/>
      <c r="AL2094" s="402"/>
      <c r="AM2094" s="403"/>
      <c r="AR2094" s="412"/>
      <c r="AS2094" s="176"/>
    </row>
    <row r="2095" spans="11:45">
      <c r="K2095" s="410"/>
      <c r="L2095" s="410"/>
      <c r="AH2095" s="402"/>
      <c r="AL2095" s="402"/>
      <c r="AM2095" s="403"/>
      <c r="AR2095" s="412"/>
      <c r="AS2095" s="176"/>
    </row>
    <row r="2096" spans="11:45">
      <c r="K2096" s="410"/>
      <c r="L2096" s="410"/>
      <c r="AH2096" s="402"/>
      <c r="AL2096" s="402"/>
      <c r="AM2096" s="403"/>
      <c r="AR2096" s="412"/>
      <c r="AS2096" s="176"/>
    </row>
    <row r="2097" spans="11:45">
      <c r="K2097" s="410"/>
      <c r="L2097" s="410"/>
      <c r="AH2097" s="402"/>
      <c r="AL2097" s="402"/>
      <c r="AM2097" s="403"/>
      <c r="AR2097" s="412"/>
      <c r="AS2097" s="176"/>
    </row>
    <row r="2098" spans="11:45">
      <c r="K2098" s="410"/>
      <c r="L2098" s="410"/>
      <c r="AH2098" s="402"/>
      <c r="AL2098" s="402"/>
      <c r="AM2098" s="403"/>
      <c r="AR2098" s="412"/>
      <c r="AS2098" s="176"/>
    </row>
    <row r="2099" spans="11:45">
      <c r="K2099" s="410"/>
      <c r="L2099" s="410"/>
      <c r="AH2099" s="402"/>
      <c r="AL2099" s="402"/>
      <c r="AM2099" s="403"/>
      <c r="AR2099" s="412"/>
      <c r="AS2099" s="176"/>
    </row>
    <row r="2100" spans="11:45">
      <c r="K2100" s="410"/>
      <c r="L2100" s="410"/>
      <c r="AH2100" s="402"/>
      <c r="AL2100" s="402"/>
      <c r="AM2100" s="403"/>
      <c r="AR2100" s="412"/>
      <c r="AS2100" s="176"/>
    </row>
    <row r="2101" spans="11:45">
      <c r="K2101" s="410"/>
      <c r="L2101" s="410"/>
      <c r="AH2101" s="402"/>
      <c r="AL2101" s="402"/>
      <c r="AM2101" s="403"/>
      <c r="AR2101" s="412"/>
      <c r="AS2101" s="176"/>
    </row>
    <row r="2102" spans="11:45">
      <c r="K2102" s="410"/>
      <c r="L2102" s="410"/>
      <c r="AH2102" s="402"/>
      <c r="AL2102" s="402"/>
      <c r="AM2102" s="403"/>
      <c r="AR2102" s="412"/>
      <c r="AS2102" s="176"/>
    </row>
    <row r="2103" spans="11:45">
      <c r="K2103" s="410"/>
      <c r="L2103" s="410"/>
      <c r="AH2103" s="402"/>
      <c r="AL2103" s="402"/>
      <c r="AM2103" s="403"/>
      <c r="AR2103" s="412"/>
      <c r="AS2103" s="176"/>
    </row>
    <row r="2104" spans="11:45">
      <c r="K2104" s="410"/>
      <c r="L2104" s="410"/>
      <c r="AH2104" s="402"/>
      <c r="AL2104" s="402"/>
      <c r="AM2104" s="403"/>
      <c r="AR2104" s="412"/>
      <c r="AS2104" s="176"/>
    </row>
    <row r="2105" spans="11:45">
      <c r="K2105" s="410"/>
      <c r="L2105" s="410"/>
      <c r="AH2105" s="402"/>
      <c r="AL2105" s="402"/>
      <c r="AM2105" s="403"/>
      <c r="AR2105" s="412"/>
      <c r="AS2105" s="176"/>
    </row>
    <row r="2106" spans="11:45">
      <c r="K2106" s="410"/>
      <c r="L2106" s="410"/>
      <c r="AH2106" s="402"/>
      <c r="AL2106" s="402"/>
      <c r="AM2106" s="403"/>
      <c r="AR2106" s="412"/>
      <c r="AS2106" s="176"/>
    </row>
    <row r="2107" spans="11:45">
      <c r="K2107" s="410"/>
      <c r="L2107" s="410"/>
      <c r="AH2107" s="402"/>
      <c r="AL2107" s="402"/>
      <c r="AM2107" s="403"/>
      <c r="AR2107" s="412"/>
      <c r="AS2107" s="176"/>
    </row>
    <row r="2108" spans="11:45">
      <c r="K2108" s="410"/>
      <c r="L2108" s="410"/>
      <c r="AH2108" s="402"/>
      <c r="AL2108" s="402"/>
      <c r="AM2108" s="403"/>
      <c r="AR2108" s="412"/>
      <c r="AS2108" s="176"/>
    </row>
    <row r="2109" spans="11:45">
      <c r="K2109" s="410"/>
      <c r="L2109" s="410"/>
      <c r="AH2109" s="402"/>
      <c r="AL2109" s="402"/>
      <c r="AM2109" s="403"/>
      <c r="AR2109" s="412"/>
      <c r="AS2109" s="176"/>
    </row>
    <row r="2110" spans="11:45">
      <c r="K2110" s="410"/>
      <c r="L2110" s="410"/>
      <c r="AH2110" s="402"/>
      <c r="AL2110" s="402"/>
      <c r="AM2110" s="403"/>
      <c r="AR2110" s="412"/>
      <c r="AS2110" s="176"/>
    </row>
    <row r="2111" spans="11:45">
      <c r="K2111" s="410"/>
      <c r="L2111" s="410"/>
      <c r="AH2111" s="402"/>
      <c r="AL2111" s="402"/>
      <c r="AM2111" s="403"/>
      <c r="AR2111" s="412"/>
      <c r="AS2111" s="176"/>
    </row>
    <row r="2112" spans="11:45">
      <c r="K2112" s="410"/>
      <c r="L2112" s="410"/>
      <c r="AH2112" s="402"/>
      <c r="AL2112" s="402"/>
      <c r="AM2112" s="403"/>
      <c r="AR2112" s="412"/>
      <c r="AS2112" s="176"/>
    </row>
    <row r="2113" spans="11:45">
      <c r="K2113" s="410"/>
      <c r="L2113" s="410"/>
      <c r="AH2113" s="402"/>
      <c r="AL2113" s="402"/>
      <c r="AM2113" s="403"/>
      <c r="AR2113" s="412"/>
      <c r="AS2113" s="176"/>
    </row>
    <row r="2114" spans="11:45">
      <c r="K2114" s="410"/>
      <c r="L2114" s="410"/>
      <c r="AH2114" s="402"/>
      <c r="AL2114" s="402"/>
      <c r="AM2114" s="403"/>
      <c r="AR2114" s="412"/>
      <c r="AS2114" s="176"/>
    </row>
    <row r="2115" spans="11:45">
      <c r="K2115" s="410"/>
      <c r="L2115" s="410"/>
      <c r="AH2115" s="402"/>
      <c r="AL2115" s="402"/>
      <c r="AM2115" s="403"/>
      <c r="AR2115" s="412"/>
      <c r="AS2115" s="176"/>
    </row>
    <row r="2116" spans="11:45">
      <c r="K2116" s="410"/>
      <c r="L2116" s="410"/>
      <c r="AH2116" s="402"/>
      <c r="AL2116" s="402"/>
      <c r="AM2116" s="403"/>
      <c r="AR2116" s="412"/>
      <c r="AS2116" s="176"/>
    </row>
    <row r="2117" spans="11:45">
      <c r="K2117" s="410"/>
      <c r="L2117" s="410"/>
      <c r="AH2117" s="402"/>
      <c r="AL2117" s="402"/>
      <c r="AM2117" s="403"/>
      <c r="AR2117" s="412"/>
      <c r="AS2117" s="176"/>
    </row>
    <row r="2118" spans="11:45">
      <c r="K2118" s="410"/>
      <c r="L2118" s="410"/>
      <c r="AH2118" s="402"/>
      <c r="AL2118" s="402"/>
      <c r="AM2118" s="403"/>
      <c r="AR2118" s="412"/>
      <c r="AS2118" s="176"/>
    </row>
    <row r="2119" spans="11:45">
      <c r="K2119" s="410"/>
      <c r="L2119" s="410"/>
      <c r="AH2119" s="402"/>
      <c r="AL2119" s="402"/>
      <c r="AM2119" s="403"/>
      <c r="AR2119" s="412"/>
      <c r="AS2119" s="176"/>
    </row>
    <row r="2120" spans="11:45">
      <c r="K2120" s="410"/>
      <c r="L2120" s="410"/>
      <c r="AH2120" s="402"/>
      <c r="AL2120" s="402"/>
      <c r="AM2120" s="403"/>
      <c r="AR2120" s="412"/>
      <c r="AS2120" s="176"/>
    </row>
    <row r="2121" spans="11:45">
      <c r="K2121" s="410"/>
      <c r="L2121" s="410"/>
      <c r="AH2121" s="402"/>
      <c r="AL2121" s="402"/>
      <c r="AM2121" s="403"/>
      <c r="AR2121" s="412"/>
      <c r="AS2121" s="176"/>
    </row>
    <row r="2122" spans="11:45">
      <c r="K2122" s="410"/>
      <c r="L2122" s="410"/>
      <c r="AH2122" s="402"/>
      <c r="AL2122" s="402"/>
      <c r="AM2122" s="403"/>
      <c r="AR2122" s="412"/>
      <c r="AS2122" s="176"/>
    </row>
    <row r="2123" spans="11:45">
      <c r="K2123" s="410"/>
      <c r="L2123" s="410"/>
      <c r="AH2123" s="402"/>
      <c r="AL2123" s="402"/>
      <c r="AM2123" s="403"/>
      <c r="AR2123" s="412"/>
      <c r="AS2123" s="176"/>
    </row>
    <row r="2124" spans="11:45">
      <c r="K2124" s="410"/>
      <c r="L2124" s="410"/>
      <c r="AH2124" s="402"/>
      <c r="AL2124" s="402"/>
      <c r="AM2124" s="403"/>
      <c r="AR2124" s="412"/>
      <c r="AS2124" s="176"/>
    </row>
    <row r="2125" spans="11:45">
      <c r="K2125" s="410"/>
      <c r="L2125" s="410"/>
      <c r="AH2125" s="402"/>
      <c r="AL2125" s="402"/>
      <c r="AM2125" s="403"/>
      <c r="AR2125" s="412"/>
      <c r="AS2125" s="176"/>
    </row>
    <row r="2126" spans="11:45">
      <c r="K2126" s="410"/>
      <c r="L2126" s="410"/>
      <c r="AH2126" s="402"/>
      <c r="AL2126" s="402"/>
      <c r="AM2126" s="403"/>
      <c r="AR2126" s="412"/>
      <c r="AS2126" s="176"/>
    </row>
    <row r="2127" spans="11:45">
      <c r="K2127" s="410"/>
      <c r="L2127" s="410"/>
      <c r="AH2127" s="402"/>
      <c r="AL2127" s="402"/>
      <c r="AM2127" s="403"/>
      <c r="AR2127" s="412"/>
      <c r="AS2127" s="176"/>
    </row>
    <row r="2128" spans="11:45">
      <c r="K2128" s="410"/>
      <c r="L2128" s="410"/>
      <c r="AH2128" s="402"/>
      <c r="AL2128" s="402"/>
      <c r="AM2128" s="403"/>
      <c r="AR2128" s="412"/>
      <c r="AS2128" s="176"/>
    </row>
    <row r="2129" spans="11:45">
      <c r="K2129" s="410"/>
      <c r="L2129" s="410"/>
      <c r="AH2129" s="402"/>
      <c r="AL2129" s="402"/>
      <c r="AM2129" s="403"/>
      <c r="AR2129" s="412"/>
      <c r="AS2129" s="176"/>
    </row>
    <row r="2130" spans="11:45">
      <c r="K2130" s="410"/>
      <c r="L2130" s="410"/>
      <c r="AH2130" s="402"/>
      <c r="AL2130" s="402"/>
      <c r="AM2130" s="403"/>
      <c r="AR2130" s="412"/>
      <c r="AS2130" s="176"/>
    </row>
    <row r="2131" spans="11:45">
      <c r="K2131" s="410"/>
      <c r="L2131" s="410"/>
      <c r="AH2131" s="402"/>
      <c r="AL2131" s="402"/>
      <c r="AM2131" s="403"/>
      <c r="AR2131" s="412"/>
      <c r="AS2131" s="176"/>
    </row>
    <row r="2132" spans="11:45">
      <c r="K2132" s="410"/>
      <c r="L2132" s="410"/>
      <c r="AH2132" s="402"/>
      <c r="AL2132" s="402"/>
      <c r="AM2132" s="403"/>
      <c r="AR2132" s="412"/>
      <c r="AS2132" s="176"/>
    </row>
    <row r="2133" spans="11:45">
      <c r="K2133" s="410"/>
      <c r="L2133" s="410"/>
      <c r="AH2133" s="402"/>
      <c r="AL2133" s="402"/>
      <c r="AM2133" s="403"/>
      <c r="AR2133" s="412"/>
      <c r="AS2133" s="176"/>
    </row>
    <row r="2134" spans="11:45">
      <c r="K2134" s="410"/>
      <c r="L2134" s="410"/>
      <c r="AH2134" s="402"/>
      <c r="AL2134" s="402"/>
      <c r="AM2134" s="403"/>
      <c r="AR2134" s="412"/>
      <c r="AS2134" s="176"/>
    </row>
    <row r="2135" spans="11:45">
      <c r="K2135" s="410"/>
      <c r="L2135" s="410"/>
      <c r="AH2135" s="402"/>
      <c r="AL2135" s="402"/>
      <c r="AM2135" s="403"/>
      <c r="AR2135" s="412"/>
      <c r="AS2135" s="176"/>
    </row>
    <row r="2136" spans="11:45">
      <c r="K2136" s="410"/>
      <c r="L2136" s="410"/>
      <c r="AH2136" s="402"/>
      <c r="AL2136" s="402"/>
      <c r="AM2136" s="403"/>
      <c r="AR2136" s="412"/>
      <c r="AS2136" s="176"/>
    </row>
    <row r="2137" spans="11:45">
      <c r="K2137" s="410"/>
      <c r="L2137" s="410"/>
      <c r="AH2137" s="402"/>
      <c r="AL2137" s="402"/>
      <c r="AM2137" s="403"/>
      <c r="AR2137" s="412"/>
      <c r="AS2137" s="176"/>
    </row>
    <row r="2138" spans="11:45">
      <c r="K2138" s="410"/>
      <c r="L2138" s="410"/>
      <c r="AH2138" s="402"/>
      <c r="AL2138" s="402"/>
      <c r="AM2138" s="403"/>
      <c r="AR2138" s="412"/>
      <c r="AS2138" s="176"/>
    </row>
    <row r="2139" spans="11:45">
      <c r="K2139" s="410"/>
      <c r="L2139" s="410"/>
      <c r="AH2139" s="402"/>
      <c r="AL2139" s="402"/>
      <c r="AM2139" s="403"/>
      <c r="AR2139" s="412"/>
      <c r="AS2139" s="176"/>
    </row>
    <row r="2140" spans="11:45">
      <c r="K2140" s="410"/>
      <c r="L2140" s="410"/>
      <c r="AH2140" s="402"/>
      <c r="AL2140" s="402"/>
      <c r="AM2140" s="403"/>
      <c r="AR2140" s="412"/>
      <c r="AS2140" s="176"/>
    </row>
    <row r="2141" spans="11:45">
      <c r="K2141" s="410"/>
      <c r="L2141" s="410"/>
      <c r="AH2141" s="402"/>
      <c r="AL2141" s="402"/>
      <c r="AM2141" s="403"/>
      <c r="AR2141" s="412"/>
      <c r="AS2141" s="176"/>
    </row>
    <row r="2142" spans="11:45">
      <c r="K2142" s="410"/>
      <c r="L2142" s="410"/>
      <c r="AH2142" s="402"/>
      <c r="AL2142" s="402"/>
      <c r="AM2142" s="403"/>
      <c r="AR2142" s="412"/>
      <c r="AS2142" s="176"/>
    </row>
    <row r="2143" spans="11:45">
      <c r="K2143" s="410"/>
      <c r="L2143" s="410"/>
      <c r="AH2143" s="402"/>
      <c r="AL2143" s="402"/>
      <c r="AM2143" s="403"/>
      <c r="AR2143" s="412"/>
      <c r="AS2143" s="176"/>
    </row>
    <row r="2144" spans="11:45">
      <c r="K2144" s="410"/>
      <c r="L2144" s="410"/>
      <c r="AH2144" s="402"/>
      <c r="AL2144" s="402"/>
      <c r="AM2144" s="403"/>
      <c r="AR2144" s="412"/>
      <c r="AS2144" s="176"/>
    </row>
    <row r="2145" spans="11:45">
      <c r="K2145" s="410"/>
      <c r="L2145" s="410"/>
      <c r="AH2145" s="402"/>
      <c r="AL2145" s="402"/>
      <c r="AM2145" s="403"/>
      <c r="AR2145" s="412"/>
      <c r="AS2145" s="176"/>
    </row>
    <row r="2146" spans="11:45">
      <c r="K2146" s="410"/>
      <c r="L2146" s="410"/>
      <c r="AH2146" s="402"/>
      <c r="AL2146" s="402"/>
      <c r="AM2146" s="403"/>
      <c r="AR2146" s="412"/>
      <c r="AS2146" s="176"/>
    </row>
    <row r="2147" spans="11:45">
      <c r="K2147" s="410"/>
      <c r="L2147" s="410"/>
      <c r="AH2147" s="402"/>
      <c r="AL2147" s="402"/>
      <c r="AM2147" s="403"/>
      <c r="AR2147" s="412"/>
      <c r="AS2147" s="176"/>
    </row>
    <row r="2148" spans="11:45">
      <c r="K2148" s="410"/>
      <c r="L2148" s="410"/>
      <c r="AH2148" s="402"/>
      <c r="AL2148" s="402"/>
      <c r="AM2148" s="403"/>
      <c r="AR2148" s="412"/>
      <c r="AS2148" s="176"/>
    </row>
    <row r="2149" spans="11:45">
      <c r="K2149" s="410"/>
      <c r="L2149" s="410"/>
      <c r="AH2149" s="402"/>
      <c r="AL2149" s="402"/>
      <c r="AM2149" s="403"/>
      <c r="AR2149" s="412"/>
      <c r="AS2149" s="176"/>
    </row>
    <row r="2150" spans="11:45">
      <c r="K2150" s="410"/>
      <c r="L2150" s="410"/>
      <c r="AH2150" s="402"/>
      <c r="AL2150" s="402"/>
      <c r="AM2150" s="403"/>
      <c r="AR2150" s="412"/>
      <c r="AS2150" s="176"/>
    </row>
    <row r="2151" spans="11:45">
      <c r="K2151" s="410"/>
      <c r="L2151" s="410"/>
      <c r="AH2151" s="402"/>
      <c r="AL2151" s="402"/>
      <c r="AM2151" s="403"/>
      <c r="AR2151" s="412"/>
      <c r="AS2151" s="176"/>
    </row>
    <row r="2152" spans="11:45">
      <c r="K2152" s="410"/>
      <c r="L2152" s="410"/>
      <c r="AH2152" s="402"/>
      <c r="AL2152" s="402"/>
      <c r="AM2152" s="403"/>
      <c r="AR2152" s="412"/>
      <c r="AS2152" s="176"/>
    </row>
    <row r="2153" spans="11:45">
      <c r="K2153" s="410"/>
      <c r="L2153" s="410"/>
      <c r="AH2153" s="402"/>
      <c r="AL2153" s="402"/>
      <c r="AM2153" s="403"/>
      <c r="AR2153" s="412"/>
      <c r="AS2153" s="176"/>
    </row>
    <row r="2154" spans="11:45">
      <c r="K2154" s="410"/>
      <c r="L2154" s="410"/>
      <c r="AH2154" s="402"/>
      <c r="AL2154" s="402"/>
      <c r="AM2154" s="403"/>
      <c r="AR2154" s="412"/>
      <c r="AS2154" s="176"/>
    </row>
    <row r="2155" spans="11:45">
      <c r="K2155" s="410"/>
      <c r="L2155" s="410"/>
      <c r="AH2155" s="402"/>
      <c r="AL2155" s="402"/>
      <c r="AM2155" s="403"/>
      <c r="AR2155" s="412"/>
      <c r="AS2155" s="176"/>
    </row>
    <row r="2156" spans="11:45">
      <c r="K2156" s="410"/>
      <c r="L2156" s="410"/>
      <c r="AH2156" s="402"/>
      <c r="AL2156" s="402"/>
      <c r="AM2156" s="403"/>
      <c r="AR2156" s="412"/>
      <c r="AS2156" s="176"/>
    </row>
    <row r="2157" spans="11:45">
      <c r="K2157" s="410"/>
      <c r="L2157" s="410"/>
      <c r="AH2157" s="402"/>
      <c r="AL2157" s="402"/>
      <c r="AM2157" s="403"/>
      <c r="AR2157" s="412"/>
      <c r="AS2157" s="176"/>
    </row>
    <row r="2158" spans="11:45">
      <c r="K2158" s="410"/>
      <c r="L2158" s="410"/>
      <c r="AH2158" s="402"/>
      <c r="AL2158" s="402"/>
      <c r="AM2158" s="403"/>
      <c r="AR2158" s="412"/>
      <c r="AS2158" s="176"/>
    </row>
    <row r="2159" spans="11:45">
      <c r="K2159" s="410"/>
      <c r="L2159" s="410"/>
      <c r="AH2159" s="402"/>
      <c r="AL2159" s="402"/>
      <c r="AM2159" s="403"/>
      <c r="AR2159" s="412"/>
      <c r="AS2159" s="176"/>
    </row>
    <row r="2160" spans="11:45">
      <c r="K2160" s="410"/>
      <c r="L2160" s="410"/>
      <c r="AH2160" s="402"/>
      <c r="AL2160" s="402"/>
      <c r="AM2160" s="403"/>
      <c r="AR2160" s="412"/>
      <c r="AS2160" s="176"/>
    </row>
    <row r="2161" spans="11:45">
      <c r="K2161" s="410"/>
      <c r="L2161" s="410"/>
      <c r="AH2161" s="402"/>
      <c r="AL2161" s="402"/>
      <c r="AM2161" s="403"/>
      <c r="AR2161" s="412"/>
      <c r="AS2161" s="176"/>
    </row>
    <row r="2162" spans="11:45">
      <c r="K2162" s="410"/>
      <c r="L2162" s="410"/>
      <c r="AH2162" s="402"/>
      <c r="AL2162" s="402"/>
      <c r="AM2162" s="403"/>
      <c r="AR2162" s="412"/>
      <c r="AS2162" s="176"/>
    </row>
    <row r="2163" spans="11:45">
      <c r="K2163" s="410"/>
      <c r="L2163" s="410"/>
      <c r="AH2163" s="402"/>
      <c r="AL2163" s="402"/>
      <c r="AM2163" s="403"/>
      <c r="AR2163" s="412"/>
      <c r="AS2163" s="176"/>
    </row>
    <row r="2164" spans="11:45">
      <c r="K2164" s="410"/>
      <c r="L2164" s="410"/>
      <c r="AH2164" s="402"/>
      <c r="AL2164" s="402"/>
      <c r="AM2164" s="403"/>
      <c r="AR2164" s="412"/>
      <c r="AS2164" s="176"/>
    </row>
    <row r="2165" spans="11:45">
      <c r="K2165" s="410"/>
      <c r="L2165" s="410"/>
      <c r="AH2165" s="402"/>
      <c r="AL2165" s="402"/>
      <c r="AM2165" s="403"/>
      <c r="AR2165" s="412"/>
      <c r="AS2165" s="176"/>
    </row>
    <row r="2166" spans="11:45">
      <c r="K2166" s="410"/>
      <c r="L2166" s="410"/>
      <c r="AH2166" s="402"/>
      <c r="AL2166" s="402"/>
      <c r="AM2166" s="403"/>
      <c r="AR2166" s="412"/>
      <c r="AS2166" s="176"/>
    </row>
    <row r="2167" spans="11:45">
      <c r="K2167" s="410"/>
      <c r="L2167" s="410"/>
      <c r="AH2167" s="402"/>
      <c r="AL2167" s="402"/>
      <c r="AM2167" s="403"/>
      <c r="AR2167" s="412"/>
      <c r="AS2167" s="176"/>
    </row>
    <row r="2168" spans="11:45">
      <c r="K2168" s="410"/>
      <c r="L2168" s="410"/>
      <c r="AH2168" s="402"/>
      <c r="AL2168" s="402"/>
      <c r="AM2168" s="403"/>
      <c r="AR2168" s="412"/>
      <c r="AS2168" s="176"/>
    </row>
    <row r="2169" spans="11:45">
      <c r="K2169" s="410"/>
      <c r="L2169" s="410"/>
      <c r="AH2169" s="402"/>
      <c r="AL2169" s="402"/>
      <c r="AM2169" s="403"/>
      <c r="AR2169" s="412"/>
      <c r="AS2169" s="176"/>
    </row>
    <row r="2170" spans="11:45">
      <c r="K2170" s="410"/>
      <c r="L2170" s="410"/>
      <c r="AH2170" s="402"/>
      <c r="AL2170" s="402"/>
      <c r="AM2170" s="403"/>
      <c r="AR2170" s="412"/>
      <c r="AS2170" s="176"/>
    </row>
    <row r="2171" spans="11:45">
      <c r="K2171" s="410"/>
      <c r="L2171" s="410"/>
      <c r="AH2171" s="402"/>
      <c r="AL2171" s="402"/>
      <c r="AM2171" s="403"/>
      <c r="AR2171" s="412"/>
      <c r="AS2171" s="176"/>
    </row>
    <row r="2172" spans="11:45">
      <c r="K2172" s="410"/>
      <c r="L2172" s="410"/>
      <c r="AH2172" s="402"/>
      <c r="AL2172" s="402"/>
      <c r="AM2172" s="403"/>
      <c r="AR2172" s="412"/>
      <c r="AS2172" s="176"/>
    </row>
    <row r="2173" spans="11:45">
      <c r="K2173" s="410"/>
      <c r="L2173" s="410"/>
      <c r="AH2173" s="402"/>
      <c r="AL2173" s="402"/>
      <c r="AM2173" s="403"/>
      <c r="AR2173" s="412"/>
      <c r="AS2173" s="176"/>
    </row>
    <row r="2174" spans="11:45">
      <c r="K2174" s="410"/>
      <c r="L2174" s="410"/>
      <c r="AH2174" s="402"/>
      <c r="AL2174" s="402"/>
      <c r="AM2174" s="403"/>
      <c r="AR2174" s="412"/>
      <c r="AS2174" s="176"/>
    </row>
    <row r="2175" spans="11:45">
      <c r="K2175" s="410"/>
      <c r="L2175" s="410"/>
      <c r="AH2175" s="402"/>
      <c r="AL2175" s="402"/>
      <c r="AM2175" s="403"/>
      <c r="AR2175" s="412"/>
      <c r="AS2175" s="176"/>
    </row>
    <row r="2176" spans="11:45">
      <c r="K2176" s="410"/>
      <c r="L2176" s="410"/>
      <c r="AH2176" s="402"/>
      <c r="AL2176" s="402"/>
      <c r="AM2176" s="403"/>
      <c r="AR2176" s="412"/>
      <c r="AS2176" s="176"/>
    </row>
    <row r="2177" spans="11:45">
      <c r="K2177" s="410"/>
      <c r="L2177" s="410"/>
      <c r="AH2177" s="402"/>
      <c r="AL2177" s="402"/>
      <c r="AM2177" s="403"/>
      <c r="AR2177" s="412"/>
      <c r="AS2177" s="176"/>
    </row>
    <row r="2178" spans="11:45">
      <c r="K2178" s="410"/>
      <c r="L2178" s="410"/>
      <c r="AH2178" s="402"/>
      <c r="AL2178" s="402"/>
      <c r="AM2178" s="403"/>
      <c r="AR2178" s="412"/>
      <c r="AS2178" s="176"/>
    </row>
    <row r="2179" spans="11:45">
      <c r="K2179" s="410"/>
      <c r="L2179" s="410"/>
      <c r="AH2179" s="402"/>
      <c r="AL2179" s="402"/>
      <c r="AM2179" s="403"/>
      <c r="AR2179" s="412"/>
      <c r="AS2179" s="176"/>
    </row>
    <row r="2180" spans="11:45">
      <c r="K2180" s="410"/>
      <c r="L2180" s="410"/>
      <c r="AH2180" s="402"/>
      <c r="AL2180" s="402"/>
      <c r="AM2180" s="403"/>
      <c r="AR2180" s="412"/>
      <c r="AS2180" s="176"/>
    </row>
    <row r="2181" spans="11:45">
      <c r="K2181" s="410"/>
      <c r="L2181" s="410"/>
      <c r="AH2181" s="402"/>
      <c r="AL2181" s="402"/>
      <c r="AM2181" s="403"/>
      <c r="AR2181" s="412"/>
      <c r="AS2181" s="176"/>
    </row>
    <row r="2182" spans="11:45">
      <c r="K2182" s="410"/>
      <c r="L2182" s="410"/>
      <c r="AH2182" s="402"/>
      <c r="AL2182" s="402"/>
      <c r="AM2182" s="403"/>
      <c r="AR2182" s="412"/>
      <c r="AS2182" s="176"/>
    </row>
    <row r="2183" spans="11:45">
      <c r="K2183" s="410"/>
      <c r="L2183" s="410"/>
      <c r="AH2183" s="402"/>
      <c r="AL2183" s="402"/>
      <c r="AM2183" s="403"/>
      <c r="AR2183" s="412"/>
      <c r="AS2183" s="176"/>
    </row>
    <row r="2184" spans="11:45">
      <c r="K2184" s="410"/>
      <c r="L2184" s="410"/>
      <c r="AH2184" s="402"/>
      <c r="AL2184" s="402"/>
      <c r="AM2184" s="403"/>
      <c r="AR2184" s="412"/>
      <c r="AS2184" s="176"/>
    </row>
    <row r="2185" spans="11:45">
      <c r="K2185" s="410"/>
      <c r="L2185" s="410"/>
      <c r="AH2185" s="402"/>
      <c r="AL2185" s="402"/>
      <c r="AM2185" s="403"/>
      <c r="AR2185" s="412"/>
      <c r="AS2185" s="176"/>
    </row>
    <row r="2186" spans="11:45">
      <c r="K2186" s="410"/>
      <c r="L2186" s="410"/>
      <c r="AH2186" s="402"/>
      <c r="AL2186" s="402"/>
      <c r="AM2186" s="403"/>
      <c r="AR2186" s="412"/>
      <c r="AS2186" s="176"/>
    </row>
    <row r="2187" spans="11:45">
      <c r="K2187" s="410"/>
      <c r="L2187" s="410"/>
      <c r="AH2187" s="402"/>
      <c r="AL2187" s="402"/>
      <c r="AM2187" s="403"/>
      <c r="AR2187" s="412"/>
      <c r="AS2187" s="176"/>
    </row>
    <row r="2188" spans="11:45">
      <c r="K2188" s="410"/>
      <c r="L2188" s="410"/>
      <c r="AH2188" s="402"/>
      <c r="AL2188" s="402"/>
      <c r="AM2188" s="403"/>
      <c r="AR2188" s="412"/>
      <c r="AS2188" s="176"/>
    </row>
    <row r="2189" spans="11:45">
      <c r="K2189" s="410"/>
      <c r="L2189" s="410"/>
      <c r="AH2189" s="402"/>
      <c r="AL2189" s="402"/>
      <c r="AM2189" s="403"/>
      <c r="AR2189" s="412"/>
      <c r="AS2189" s="176"/>
    </row>
    <row r="2190" spans="11:45">
      <c r="K2190" s="410"/>
      <c r="L2190" s="410"/>
      <c r="AH2190" s="402"/>
      <c r="AL2190" s="402"/>
      <c r="AM2190" s="403"/>
      <c r="AR2190" s="412"/>
      <c r="AS2190" s="176"/>
    </row>
    <row r="2191" spans="11:45">
      <c r="K2191" s="410"/>
      <c r="L2191" s="410"/>
      <c r="AH2191" s="402"/>
      <c r="AL2191" s="402"/>
      <c r="AM2191" s="403"/>
      <c r="AR2191" s="412"/>
      <c r="AS2191" s="176"/>
    </row>
    <row r="2192" spans="11:45">
      <c r="K2192" s="410"/>
      <c r="L2192" s="410"/>
      <c r="AH2192" s="402"/>
      <c r="AL2192" s="402"/>
      <c r="AM2192" s="403"/>
      <c r="AR2192" s="412"/>
      <c r="AS2192" s="176"/>
    </row>
    <row r="2193" spans="11:45">
      <c r="K2193" s="410"/>
      <c r="L2193" s="410"/>
      <c r="AH2193" s="402"/>
      <c r="AL2193" s="402"/>
      <c r="AM2193" s="403"/>
      <c r="AR2193" s="412"/>
      <c r="AS2193" s="176"/>
    </row>
    <row r="2194" spans="11:45">
      <c r="K2194" s="410"/>
      <c r="L2194" s="410"/>
      <c r="AH2194" s="402"/>
      <c r="AL2194" s="402"/>
      <c r="AM2194" s="403"/>
      <c r="AR2194" s="412"/>
      <c r="AS2194" s="176"/>
    </row>
    <row r="2195" spans="11:45">
      <c r="K2195" s="410"/>
      <c r="L2195" s="410"/>
      <c r="AH2195" s="402"/>
      <c r="AL2195" s="402"/>
      <c r="AM2195" s="403"/>
      <c r="AR2195" s="412"/>
      <c r="AS2195" s="176"/>
    </row>
    <row r="2196" spans="11:45">
      <c r="K2196" s="410"/>
      <c r="L2196" s="410"/>
      <c r="AH2196" s="402"/>
      <c r="AL2196" s="402"/>
      <c r="AM2196" s="403"/>
      <c r="AR2196" s="412"/>
      <c r="AS2196" s="176"/>
    </row>
    <row r="2197" spans="11:45">
      <c r="K2197" s="410"/>
      <c r="L2197" s="410"/>
      <c r="AH2197" s="402"/>
      <c r="AL2197" s="402"/>
      <c r="AM2197" s="403"/>
      <c r="AR2197" s="412"/>
      <c r="AS2197" s="176"/>
    </row>
    <row r="2198" spans="11:45">
      <c r="K2198" s="410"/>
      <c r="L2198" s="410"/>
      <c r="AH2198" s="402"/>
      <c r="AL2198" s="402"/>
      <c r="AM2198" s="403"/>
      <c r="AR2198" s="412"/>
      <c r="AS2198" s="176"/>
    </row>
    <row r="2199" spans="11:45">
      <c r="K2199" s="410"/>
      <c r="L2199" s="410"/>
      <c r="AH2199" s="402"/>
      <c r="AL2199" s="402"/>
      <c r="AM2199" s="403"/>
      <c r="AR2199" s="412"/>
      <c r="AS2199" s="176"/>
    </row>
    <row r="2200" spans="11:45">
      <c r="K2200" s="410"/>
      <c r="L2200" s="410"/>
      <c r="AH2200" s="402"/>
      <c r="AL2200" s="402"/>
      <c r="AM2200" s="403"/>
      <c r="AR2200" s="412"/>
      <c r="AS2200" s="176"/>
    </row>
    <row r="2201" spans="11:45">
      <c r="K2201" s="410"/>
      <c r="L2201" s="410"/>
      <c r="AH2201" s="402"/>
      <c r="AL2201" s="402"/>
      <c r="AM2201" s="403"/>
      <c r="AR2201" s="412"/>
      <c r="AS2201" s="176"/>
    </row>
    <row r="2202" spans="11:45">
      <c r="K2202" s="410"/>
      <c r="L2202" s="410"/>
      <c r="AH2202" s="402"/>
      <c r="AL2202" s="402"/>
      <c r="AM2202" s="403"/>
      <c r="AR2202" s="412"/>
      <c r="AS2202" s="176"/>
    </row>
    <row r="2203" spans="11:45">
      <c r="K2203" s="410"/>
      <c r="L2203" s="410"/>
      <c r="AH2203" s="402"/>
      <c r="AL2203" s="402"/>
      <c r="AM2203" s="403"/>
      <c r="AR2203" s="412"/>
      <c r="AS2203" s="176"/>
    </row>
    <row r="2204" spans="11:45">
      <c r="K2204" s="410"/>
      <c r="L2204" s="410"/>
      <c r="AH2204" s="402"/>
      <c r="AL2204" s="402"/>
      <c r="AM2204" s="403"/>
      <c r="AR2204" s="412"/>
      <c r="AS2204" s="176"/>
    </row>
    <row r="2205" spans="11:45">
      <c r="K2205" s="410"/>
      <c r="L2205" s="410"/>
      <c r="AH2205" s="402"/>
      <c r="AL2205" s="402"/>
      <c r="AM2205" s="403"/>
      <c r="AR2205" s="412"/>
      <c r="AS2205" s="176"/>
    </row>
    <row r="2206" spans="11:45">
      <c r="K2206" s="410"/>
      <c r="L2206" s="410"/>
      <c r="AH2206" s="402"/>
      <c r="AL2206" s="402"/>
      <c r="AM2206" s="403"/>
      <c r="AR2206" s="412"/>
      <c r="AS2206" s="176"/>
    </row>
    <row r="2207" spans="11:45">
      <c r="K2207" s="410"/>
      <c r="L2207" s="410"/>
      <c r="AH2207" s="402"/>
      <c r="AL2207" s="402"/>
      <c r="AM2207" s="403"/>
      <c r="AR2207" s="412"/>
      <c r="AS2207" s="176"/>
    </row>
    <row r="2208" spans="11:45">
      <c r="K2208" s="410"/>
      <c r="L2208" s="410"/>
      <c r="AH2208" s="402"/>
      <c r="AL2208" s="402"/>
      <c r="AM2208" s="403"/>
      <c r="AR2208" s="412"/>
      <c r="AS2208" s="176"/>
    </row>
    <row r="2209" spans="11:45">
      <c r="K2209" s="410"/>
      <c r="L2209" s="410"/>
      <c r="AH2209" s="402"/>
      <c r="AL2209" s="402"/>
      <c r="AM2209" s="403"/>
      <c r="AR2209" s="412"/>
      <c r="AS2209" s="176"/>
    </row>
    <row r="2210" spans="11:45">
      <c r="K2210" s="410"/>
      <c r="L2210" s="410"/>
      <c r="AH2210" s="402"/>
      <c r="AL2210" s="402"/>
      <c r="AM2210" s="403"/>
      <c r="AR2210" s="412"/>
      <c r="AS2210" s="176"/>
    </row>
    <row r="2211" spans="11:45">
      <c r="K2211" s="410"/>
      <c r="L2211" s="410"/>
      <c r="AH2211" s="402"/>
      <c r="AL2211" s="402"/>
      <c r="AM2211" s="403"/>
      <c r="AR2211" s="412"/>
      <c r="AS2211" s="176"/>
    </row>
    <row r="2212" spans="11:45">
      <c r="K2212" s="410"/>
      <c r="L2212" s="410"/>
      <c r="AH2212" s="402"/>
      <c r="AL2212" s="402"/>
      <c r="AM2212" s="403"/>
      <c r="AR2212" s="412"/>
      <c r="AS2212" s="176"/>
    </row>
    <row r="2213" spans="11:45">
      <c r="K2213" s="410"/>
      <c r="L2213" s="410"/>
      <c r="AH2213" s="402"/>
      <c r="AL2213" s="402"/>
      <c r="AM2213" s="403"/>
      <c r="AR2213" s="412"/>
      <c r="AS2213" s="176"/>
    </row>
    <row r="2214" spans="11:45">
      <c r="K2214" s="410"/>
      <c r="L2214" s="410"/>
      <c r="AH2214" s="402"/>
      <c r="AL2214" s="402"/>
      <c r="AM2214" s="403"/>
      <c r="AR2214" s="412"/>
      <c r="AS2214" s="176"/>
    </row>
    <row r="2215" spans="11:45">
      <c r="K2215" s="410"/>
      <c r="L2215" s="410"/>
      <c r="AH2215" s="402"/>
      <c r="AL2215" s="402"/>
      <c r="AM2215" s="403"/>
      <c r="AR2215" s="412"/>
      <c r="AS2215" s="176"/>
    </row>
    <row r="2216" spans="11:45">
      <c r="K2216" s="410"/>
      <c r="L2216" s="410"/>
      <c r="AH2216" s="402"/>
      <c r="AL2216" s="402"/>
      <c r="AM2216" s="403"/>
      <c r="AR2216" s="412"/>
      <c r="AS2216" s="176"/>
    </row>
    <row r="2217" spans="11:45">
      <c r="K2217" s="410"/>
      <c r="L2217" s="410"/>
      <c r="AH2217" s="402"/>
      <c r="AL2217" s="402"/>
      <c r="AM2217" s="403"/>
      <c r="AR2217" s="412"/>
      <c r="AS2217" s="176"/>
    </row>
    <row r="2218" spans="11:45">
      <c r="K2218" s="410"/>
      <c r="L2218" s="410"/>
      <c r="AH2218" s="402"/>
      <c r="AL2218" s="402"/>
      <c r="AM2218" s="403"/>
      <c r="AR2218" s="412"/>
      <c r="AS2218" s="176"/>
    </row>
    <row r="2219" spans="11:45">
      <c r="K2219" s="410"/>
      <c r="L2219" s="410"/>
      <c r="AH2219" s="402"/>
      <c r="AL2219" s="402"/>
      <c r="AM2219" s="403"/>
      <c r="AR2219" s="412"/>
      <c r="AS2219" s="176"/>
    </row>
    <row r="2220" spans="11:45">
      <c r="K2220" s="410"/>
      <c r="L2220" s="410"/>
      <c r="AH2220" s="402"/>
      <c r="AL2220" s="402"/>
      <c r="AM2220" s="403"/>
      <c r="AR2220" s="412"/>
      <c r="AS2220" s="176"/>
    </row>
    <row r="2221" spans="11:45">
      <c r="K2221" s="410"/>
      <c r="L2221" s="410"/>
      <c r="AH2221" s="402"/>
      <c r="AL2221" s="402"/>
      <c r="AM2221" s="403"/>
      <c r="AR2221" s="412"/>
      <c r="AS2221" s="176"/>
    </row>
    <row r="2222" spans="11:45">
      <c r="K2222" s="410"/>
      <c r="L2222" s="410"/>
      <c r="AH2222" s="402"/>
      <c r="AL2222" s="402"/>
      <c r="AM2222" s="403"/>
      <c r="AR2222" s="412"/>
      <c r="AS2222" s="176"/>
    </row>
  </sheetData>
  <autoFilter ref="A1:AC408"/>
  <pageMargins left="0.75" right="0.75" top="1" bottom="1" header="0.5" footer="0.5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AP486"/>
  <sheetViews>
    <sheetView topLeftCell="A457" zoomScale="75" workbookViewId="0">
      <selection activeCell="F466" sqref="F466"/>
    </sheetView>
  </sheetViews>
  <sheetFormatPr defaultRowHeight="12.75"/>
  <cols>
    <col min="14" max="14" width="12" bestFit="1" customWidth="1"/>
  </cols>
  <sheetData>
    <row r="1" spans="1:42">
      <c r="A1" t="s">
        <v>83</v>
      </c>
      <c r="B1" t="s">
        <v>82</v>
      </c>
      <c r="C1" t="s">
        <v>6</v>
      </c>
      <c r="D1" t="s">
        <v>7</v>
      </c>
      <c r="E1" t="s">
        <v>8</v>
      </c>
      <c r="F1" t="s">
        <v>191</v>
      </c>
      <c r="G1" t="s">
        <v>464</v>
      </c>
      <c r="H1" t="s">
        <v>465</v>
      </c>
      <c r="I1" t="s">
        <v>86</v>
      </c>
      <c r="J1" t="s">
        <v>466</v>
      </c>
      <c r="K1" t="s">
        <v>256</v>
      </c>
      <c r="L1" t="s">
        <v>257</v>
      </c>
      <c r="M1" t="s">
        <v>11</v>
      </c>
      <c r="N1" s="1" t="s">
        <v>192</v>
      </c>
      <c r="O1" t="s">
        <v>193</v>
      </c>
      <c r="P1" t="s">
        <v>258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499</v>
      </c>
      <c r="AG1" t="s">
        <v>457</v>
      </c>
      <c r="AH1" s="54" t="s">
        <v>504</v>
      </c>
      <c r="AI1" t="s">
        <v>505</v>
      </c>
      <c r="AJ1" t="s">
        <v>506</v>
      </c>
      <c r="AK1" t="s">
        <v>507</v>
      </c>
      <c r="AL1" t="s">
        <v>508</v>
      </c>
      <c r="AM1" t="s">
        <v>503</v>
      </c>
      <c r="AN1" t="s">
        <v>500</v>
      </c>
      <c r="AO1" t="s">
        <v>501</v>
      </c>
      <c r="AP1" t="s">
        <v>502</v>
      </c>
    </row>
    <row r="2" spans="1:42">
      <c r="A2">
        <v>1</v>
      </c>
      <c r="B2">
        <v>307</v>
      </c>
      <c r="C2" t="s">
        <v>27</v>
      </c>
      <c r="D2" t="s">
        <v>28</v>
      </c>
      <c r="E2" t="s">
        <v>236</v>
      </c>
      <c r="F2" t="s">
        <v>201</v>
      </c>
      <c r="G2" t="s">
        <v>487</v>
      </c>
      <c r="H2" t="s">
        <v>472</v>
      </c>
      <c r="I2" t="s">
        <v>275</v>
      </c>
      <c r="J2" t="s">
        <v>480</v>
      </c>
      <c r="K2">
        <v>36411</v>
      </c>
      <c r="L2">
        <v>38322</v>
      </c>
      <c r="M2" t="s">
        <v>74</v>
      </c>
      <c r="N2" s="1">
        <v>-15000000</v>
      </c>
      <c r="O2">
        <v>0</v>
      </c>
      <c r="P2">
        <v>0.47499999999999998</v>
      </c>
      <c r="Q2">
        <v>67.221311999999998</v>
      </c>
      <c r="R2">
        <v>67.245170999999999</v>
      </c>
      <c r="T2">
        <v>0</v>
      </c>
      <c r="U2">
        <v>-212.32620299999999</v>
      </c>
      <c r="V2">
        <v>0</v>
      </c>
      <c r="W2">
        <v>-212.32620299999999</v>
      </c>
      <c r="X2">
        <v>-40762.318573999997</v>
      </c>
      <c r="Y2">
        <v>-40931.903044999999</v>
      </c>
      <c r="Z2">
        <v>-169.58447100000194</v>
      </c>
      <c r="AA2">
        <v>42.741731999998052</v>
      </c>
      <c r="AB2">
        <v>-58249.353242245998</v>
      </c>
      <c r="AC2">
        <v>-58131.488704508993</v>
      </c>
      <c r="AD2">
        <v>117.86453773700487</v>
      </c>
      <c r="AF2">
        <v>0</v>
      </c>
      <c r="AG2">
        <v>-151783.875</v>
      </c>
      <c r="AH2" s="54">
        <v>-209915.36370450899</v>
      </c>
      <c r="AI2">
        <v>-333847.02424834238</v>
      </c>
      <c r="AJ2">
        <v>-333847.02424834238</v>
      </c>
      <c r="AK2">
        <v>295555.35381903156</v>
      </c>
      <c r="AL2">
        <v>117.86453773700487</v>
      </c>
      <c r="AM2" t="s">
        <v>547</v>
      </c>
      <c r="AN2">
        <v>8</v>
      </c>
      <c r="AO2" t="s">
        <v>545</v>
      </c>
      <c r="AP2">
        <v>8</v>
      </c>
    </row>
    <row r="3" spans="1:42">
      <c r="A3">
        <v>2</v>
      </c>
      <c r="B3">
        <v>306</v>
      </c>
      <c r="C3" t="s">
        <v>27</v>
      </c>
      <c r="D3" t="s">
        <v>28</v>
      </c>
      <c r="E3" t="s">
        <v>236</v>
      </c>
      <c r="F3" t="s">
        <v>201</v>
      </c>
      <c r="G3" t="s">
        <v>487</v>
      </c>
      <c r="H3" t="s">
        <v>472</v>
      </c>
      <c r="I3" t="s">
        <v>275</v>
      </c>
      <c r="J3" t="s">
        <v>480</v>
      </c>
      <c r="K3">
        <v>36493</v>
      </c>
      <c r="L3">
        <v>38316</v>
      </c>
      <c r="M3" t="s">
        <v>74</v>
      </c>
      <c r="N3" s="1">
        <v>-15000000</v>
      </c>
      <c r="O3">
        <v>0</v>
      </c>
      <c r="P3">
        <v>0.51</v>
      </c>
      <c r="Q3">
        <v>67.142199000000005</v>
      </c>
      <c r="R3">
        <v>67.166013000000007</v>
      </c>
      <c r="T3">
        <v>0</v>
      </c>
      <c r="U3">
        <v>-215.05318399999999</v>
      </c>
      <c r="V3">
        <v>0</v>
      </c>
      <c r="W3">
        <v>-215.05318399999999</v>
      </c>
      <c r="X3">
        <v>-58663.783813000002</v>
      </c>
      <c r="Y3">
        <v>-58868.731899999999</v>
      </c>
      <c r="Z3">
        <v>-204.94808699999703</v>
      </c>
      <c r="AA3">
        <v>10.105097000002957</v>
      </c>
      <c r="AB3">
        <v>-83830.547068776999</v>
      </c>
      <c r="AC3">
        <v>-83605.373044379987</v>
      </c>
      <c r="AD3">
        <v>225.17402439701254</v>
      </c>
      <c r="AF3">
        <v>0</v>
      </c>
      <c r="AG3">
        <v>-138220.965</v>
      </c>
      <c r="AH3" s="54">
        <v>-221826.33804437998</v>
      </c>
      <c r="AI3">
        <v>-339158.36156004923</v>
      </c>
      <c r="AJ3">
        <v>-339158.36156004923</v>
      </c>
      <c r="AK3">
        <v>294265.02213012311</v>
      </c>
      <c r="AL3">
        <v>225.17402439701254</v>
      </c>
      <c r="AM3" t="s">
        <v>547</v>
      </c>
      <c r="AN3">
        <v>8</v>
      </c>
      <c r="AO3" t="s">
        <v>545</v>
      </c>
      <c r="AP3">
        <v>8</v>
      </c>
    </row>
    <row r="4" spans="1:42">
      <c r="A4">
        <v>3</v>
      </c>
      <c r="B4">
        <v>308</v>
      </c>
      <c r="C4" t="s">
        <v>27</v>
      </c>
      <c r="D4" t="s">
        <v>28</v>
      </c>
      <c r="E4" t="s">
        <v>236</v>
      </c>
      <c r="F4" t="s">
        <v>201</v>
      </c>
      <c r="G4" t="s">
        <v>487</v>
      </c>
      <c r="H4" t="s">
        <v>472</v>
      </c>
      <c r="I4" t="s">
        <v>276</v>
      </c>
      <c r="J4" t="s">
        <v>480</v>
      </c>
      <c r="K4">
        <v>36493</v>
      </c>
      <c r="L4">
        <v>38316</v>
      </c>
      <c r="M4" t="s">
        <v>74</v>
      </c>
      <c r="N4" s="1">
        <v>15000000</v>
      </c>
      <c r="O4">
        <v>0</v>
      </c>
      <c r="P4">
        <v>0.51</v>
      </c>
      <c r="Q4">
        <v>67.142199000000005</v>
      </c>
      <c r="R4">
        <v>67.166013000000007</v>
      </c>
      <c r="T4">
        <v>0</v>
      </c>
      <c r="U4">
        <v>215.05318399999999</v>
      </c>
      <c r="V4">
        <v>0</v>
      </c>
      <c r="W4">
        <v>215.05318399999999</v>
      </c>
      <c r="X4">
        <v>58663.783813000002</v>
      </c>
      <c r="Y4">
        <v>58868.731899999999</v>
      </c>
      <c r="Z4">
        <v>204.94808699999703</v>
      </c>
      <c r="AA4">
        <v>-10.105097000002957</v>
      </c>
      <c r="AB4">
        <v>83830.547068776999</v>
      </c>
      <c r="AC4">
        <v>83605.373044379987</v>
      </c>
      <c r="AD4">
        <v>-225.17402439701254</v>
      </c>
      <c r="AF4">
        <v>0</v>
      </c>
      <c r="AG4">
        <v>138220.965</v>
      </c>
      <c r="AH4" s="54">
        <v>221826.33804437998</v>
      </c>
      <c r="AI4">
        <v>339158.36156004923</v>
      </c>
      <c r="AJ4">
        <v>339158.36156004923</v>
      </c>
      <c r="AK4">
        <v>-294265.02213012311</v>
      </c>
      <c r="AL4">
        <v>-225.17402439701254</v>
      </c>
      <c r="AM4" t="s">
        <v>547</v>
      </c>
      <c r="AN4">
        <v>8</v>
      </c>
      <c r="AO4" t="s">
        <v>545</v>
      </c>
      <c r="AP4">
        <v>8</v>
      </c>
    </row>
    <row r="5" spans="1:42">
      <c r="A5">
        <v>4</v>
      </c>
      <c r="B5">
        <v>309</v>
      </c>
      <c r="C5" t="s">
        <v>27</v>
      </c>
      <c r="D5" t="s">
        <v>28</v>
      </c>
      <c r="E5" t="s">
        <v>236</v>
      </c>
      <c r="F5" t="s">
        <v>201</v>
      </c>
      <c r="G5" t="s">
        <v>487</v>
      </c>
      <c r="H5" t="s">
        <v>472</v>
      </c>
      <c r="I5" t="s">
        <v>276</v>
      </c>
      <c r="J5" t="s">
        <v>480</v>
      </c>
      <c r="K5">
        <v>36411</v>
      </c>
      <c r="L5">
        <v>38322</v>
      </c>
      <c r="M5" t="s">
        <v>74</v>
      </c>
      <c r="N5" s="1">
        <v>15000000</v>
      </c>
      <c r="O5">
        <v>0</v>
      </c>
      <c r="P5">
        <v>0.47499999999999998</v>
      </c>
      <c r="Q5">
        <v>67.221311999999998</v>
      </c>
      <c r="R5">
        <v>67.245170999999999</v>
      </c>
      <c r="T5">
        <v>0</v>
      </c>
      <c r="U5">
        <v>212.32620299999999</v>
      </c>
      <c r="V5">
        <v>0</v>
      </c>
      <c r="W5">
        <v>212.32620299999999</v>
      </c>
      <c r="X5">
        <v>40762.318573999997</v>
      </c>
      <c r="Y5">
        <v>40931.903044999999</v>
      </c>
      <c r="Z5">
        <v>169.58447100000194</v>
      </c>
      <c r="AA5">
        <v>-42.741731999998052</v>
      </c>
      <c r="AB5">
        <v>58249.353242245998</v>
      </c>
      <c r="AC5">
        <v>58131.488704508993</v>
      </c>
      <c r="AD5">
        <v>-117.86453773700487</v>
      </c>
      <c r="AF5">
        <v>0</v>
      </c>
      <c r="AG5">
        <v>151783.875</v>
      </c>
      <c r="AH5" s="54">
        <v>209915.36370450899</v>
      </c>
      <c r="AI5">
        <v>333847.02424834238</v>
      </c>
      <c r="AJ5">
        <v>333847.02424834238</v>
      </c>
      <c r="AK5">
        <v>-295555.35381903156</v>
      </c>
      <c r="AL5">
        <v>-117.86453773700487</v>
      </c>
      <c r="AM5" t="s">
        <v>547</v>
      </c>
      <c r="AN5">
        <v>8</v>
      </c>
      <c r="AO5" t="s">
        <v>545</v>
      </c>
      <c r="AP5">
        <v>8</v>
      </c>
    </row>
    <row r="6" spans="1:42">
      <c r="A6">
        <v>5</v>
      </c>
      <c r="B6">
        <v>310</v>
      </c>
      <c r="C6" t="s">
        <v>27</v>
      </c>
      <c r="D6" t="s">
        <v>28</v>
      </c>
      <c r="E6" t="s">
        <v>73</v>
      </c>
      <c r="F6" t="s">
        <v>201</v>
      </c>
      <c r="G6" t="s">
        <v>487</v>
      </c>
      <c r="H6" t="s">
        <v>472</v>
      </c>
      <c r="I6" t="s">
        <v>259</v>
      </c>
      <c r="J6" t="s">
        <v>480</v>
      </c>
      <c r="K6">
        <v>36607</v>
      </c>
      <c r="L6">
        <v>38433</v>
      </c>
      <c r="M6" t="s">
        <v>30</v>
      </c>
      <c r="N6" s="1">
        <v>-50000000</v>
      </c>
      <c r="O6">
        <v>17399.751237</v>
      </c>
      <c r="P6">
        <v>0.51500000000000001</v>
      </c>
      <c r="Q6">
        <v>68.686888999999994</v>
      </c>
      <c r="R6">
        <v>68.706843000000006</v>
      </c>
      <c r="S6">
        <v>-2.5656012497694322E-2</v>
      </c>
      <c r="T6">
        <v>-446.40823519324425</v>
      </c>
      <c r="U6">
        <v>-1130.1007830000001</v>
      </c>
      <c r="V6">
        <v>0</v>
      </c>
      <c r="W6">
        <v>-1576.5090181932444</v>
      </c>
      <c r="X6">
        <v>303868.82177699998</v>
      </c>
      <c r="Y6">
        <v>303635.232946</v>
      </c>
      <c r="Z6">
        <v>-233.58883099997183</v>
      </c>
      <c r="AA6">
        <v>1342.9201871932726</v>
      </c>
      <c r="AB6">
        <v>303868.82177699998</v>
      </c>
      <c r="AC6">
        <v>303635.232946</v>
      </c>
      <c r="AD6">
        <v>-233.58883099997183</v>
      </c>
      <c r="AF6">
        <v>125939.39945340602</v>
      </c>
      <c r="AG6">
        <v>-261076.38888899999</v>
      </c>
      <c r="AH6" s="54">
        <v>42558.844057000009</v>
      </c>
      <c r="AI6">
        <v>-510279.26909199997</v>
      </c>
      <c r="AJ6">
        <v>-510279.26909199997</v>
      </c>
      <c r="AK6">
        <v>1236921.498198</v>
      </c>
      <c r="AL6">
        <v>-233.58883099997183</v>
      </c>
      <c r="AM6" t="s">
        <v>547</v>
      </c>
      <c r="AN6">
        <v>8</v>
      </c>
      <c r="AO6" t="s">
        <v>545</v>
      </c>
      <c r="AP6">
        <v>8</v>
      </c>
    </row>
    <row r="7" spans="1:42">
      <c r="A7">
        <v>6</v>
      </c>
      <c r="B7">
        <v>311</v>
      </c>
      <c r="C7" t="s">
        <v>27</v>
      </c>
      <c r="D7" t="s">
        <v>28</v>
      </c>
      <c r="E7" t="s">
        <v>73</v>
      </c>
      <c r="F7" t="s">
        <v>201</v>
      </c>
      <c r="G7" t="s">
        <v>487</v>
      </c>
      <c r="H7" t="s">
        <v>472</v>
      </c>
      <c r="I7" t="s">
        <v>276</v>
      </c>
      <c r="J7" t="s">
        <v>480</v>
      </c>
      <c r="K7">
        <v>36607</v>
      </c>
      <c r="L7">
        <v>38433</v>
      </c>
      <c r="M7" t="s">
        <v>30</v>
      </c>
      <c r="N7" s="1">
        <v>50000000</v>
      </c>
      <c r="O7">
        <v>-17399.751237</v>
      </c>
      <c r="P7">
        <v>0.51500000000000001</v>
      </c>
      <c r="Q7">
        <v>68.686888999999994</v>
      </c>
      <c r="R7">
        <v>68.706843000000006</v>
      </c>
      <c r="S7">
        <v>-2.5656012497694322E-2</v>
      </c>
      <c r="T7">
        <v>446.40823519324425</v>
      </c>
      <c r="U7">
        <v>1130.1007830000001</v>
      </c>
      <c r="V7">
        <v>0</v>
      </c>
      <c r="W7">
        <v>1576.5090181932444</v>
      </c>
      <c r="X7">
        <v>-303868.82177699998</v>
      </c>
      <c r="Y7">
        <v>-303635.232946</v>
      </c>
      <c r="Z7">
        <v>233.58883099997183</v>
      </c>
      <c r="AA7">
        <v>-1342.9201871932726</v>
      </c>
      <c r="AB7">
        <v>-303868.82177699998</v>
      </c>
      <c r="AC7">
        <v>-303635.232946</v>
      </c>
      <c r="AD7">
        <v>233.58883099997183</v>
      </c>
      <c r="AF7">
        <v>-125939.39945340602</v>
      </c>
      <c r="AG7">
        <v>261076.38888899999</v>
      </c>
      <c r="AH7" s="54">
        <v>-42558.844057000009</v>
      </c>
      <c r="AI7">
        <v>510279.26909199997</v>
      </c>
      <c r="AJ7">
        <v>510279.26909199997</v>
      </c>
      <c r="AK7">
        <v>-1236921.498198</v>
      </c>
      <c r="AL7">
        <v>233.58883099997183</v>
      </c>
      <c r="AM7" t="s">
        <v>547</v>
      </c>
      <c r="AN7">
        <v>8</v>
      </c>
      <c r="AO7" t="s">
        <v>545</v>
      </c>
      <c r="AP7">
        <v>8</v>
      </c>
    </row>
    <row r="8" spans="1:42">
      <c r="A8">
        <v>9</v>
      </c>
      <c r="B8">
        <v>2</v>
      </c>
      <c r="C8" t="s">
        <v>27</v>
      </c>
      <c r="D8" t="s">
        <v>28</v>
      </c>
      <c r="E8" t="s">
        <v>29</v>
      </c>
      <c r="F8" t="s">
        <v>199</v>
      </c>
      <c r="G8" t="s">
        <v>473</v>
      </c>
      <c r="H8" t="s">
        <v>478</v>
      </c>
      <c r="I8" t="s">
        <v>97</v>
      </c>
      <c r="J8" t="s">
        <v>469</v>
      </c>
      <c r="K8">
        <v>36623</v>
      </c>
      <c r="L8">
        <v>38449</v>
      </c>
      <c r="M8" t="s">
        <v>30</v>
      </c>
      <c r="N8" s="1">
        <v>-10000000</v>
      </c>
      <c r="O8">
        <v>3449.495852</v>
      </c>
      <c r="P8">
        <v>0.26</v>
      </c>
      <c r="Q8">
        <v>151.816138</v>
      </c>
      <c r="R8">
        <v>151.880729</v>
      </c>
      <c r="S8">
        <v>-3.9803871263694279E-2</v>
      </c>
      <c r="T8">
        <v>-137.30328881765541</v>
      </c>
      <c r="U8">
        <v>-419.99616300000002</v>
      </c>
      <c r="V8">
        <v>0</v>
      </c>
      <c r="W8">
        <v>-557.29945181765538</v>
      </c>
      <c r="X8">
        <v>438745.81853500003</v>
      </c>
      <c r="Y8">
        <v>439088.111003</v>
      </c>
      <c r="Z8">
        <v>342.29246799997054</v>
      </c>
      <c r="AA8">
        <v>899.59191981762592</v>
      </c>
      <c r="AB8">
        <v>438745.81853500003</v>
      </c>
      <c r="AC8">
        <v>439088.111003</v>
      </c>
      <c r="AD8">
        <v>342.29246799997054</v>
      </c>
      <c r="AF8">
        <v>25534.893044430002</v>
      </c>
      <c r="AG8">
        <v>-19933.333332999999</v>
      </c>
      <c r="AH8" s="54">
        <v>419154.77766999998</v>
      </c>
      <c r="AI8">
        <v>152677.62256199995</v>
      </c>
      <c r="AJ8">
        <v>152677.62256199995</v>
      </c>
      <c r="AK8">
        <v>-22426.34694800002</v>
      </c>
      <c r="AL8">
        <v>342.29246799997054</v>
      </c>
      <c r="AM8" t="s">
        <v>547</v>
      </c>
      <c r="AN8">
        <v>7</v>
      </c>
      <c r="AO8" t="s">
        <v>545</v>
      </c>
      <c r="AP8">
        <v>7</v>
      </c>
    </row>
    <row r="9" spans="1:42">
      <c r="A9">
        <v>10</v>
      </c>
      <c r="B9">
        <v>3</v>
      </c>
      <c r="C9" t="s">
        <v>27</v>
      </c>
      <c r="D9" t="s">
        <v>28</v>
      </c>
      <c r="E9" t="s">
        <v>29</v>
      </c>
      <c r="F9" t="s">
        <v>199</v>
      </c>
      <c r="G9" t="s">
        <v>473</v>
      </c>
      <c r="H9" t="s">
        <v>478</v>
      </c>
      <c r="I9" t="s">
        <v>259</v>
      </c>
      <c r="J9" t="s">
        <v>469</v>
      </c>
      <c r="K9">
        <v>36642</v>
      </c>
      <c r="L9">
        <v>36860</v>
      </c>
      <c r="M9" t="s">
        <v>30</v>
      </c>
      <c r="N9" s="1">
        <v>0</v>
      </c>
      <c r="O9">
        <v>0</v>
      </c>
      <c r="P9">
        <v>0.1</v>
      </c>
      <c r="Q9">
        <v>0</v>
      </c>
      <c r="R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F9">
        <v>0</v>
      </c>
      <c r="AG9">
        <v>6083.3255559999998</v>
      </c>
      <c r="AH9" s="54">
        <v>6083.3255559999998</v>
      </c>
      <c r="AI9">
        <v>2.5555999999596679E-2</v>
      </c>
      <c r="AJ9">
        <v>2.5555999999596679E-2</v>
      </c>
      <c r="AK9">
        <v>0</v>
      </c>
      <c r="AL9">
        <v>0</v>
      </c>
      <c r="AM9" t="s">
        <v>550</v>
      </c>
      <c r="AN9">
        <v>7</v>
      </c>
      <c r="AO9" t="s">
        <v>545</v>
      </c>
      <c r="AP9">
        <v>7</v>
      </c>
    </row>
    <row r="10" spans="1:42">
      <c r="A10">
        <v>11</v>
      </c>
      <c r="B10">
        <v>4</v>
      </c>
      <c r="C10" t="s">
        <v>27</v>
      </c>
      <c r="D10" t="s">
        <v>57</v>
      </c>
      <c r="E10" t="s">
        <v>48</v>
      </c>
      <c r="F10" t="s">
        <v>197</v>
      </c>
      <c r="G10" t="s">
        <v>476</v>
      </c>
      <c r="H10" t="s">
        <v>468</v>
      </c>
      <c r="I10" t="s">
        <v>260</v>
      </c>
      <c r="J10" t="s">
        <v>481</v>
      </c>
      <c r="K10">
        <v>36651</v>
      </c>
      <c r="L10">
        <v>37245</v>
      </c>
      <c r="M10" t="s">
        <v>30</v>
      </c>
      <c r="N10" s="1">
        <v>25000000</v>
      </c>
      <c r="O10">
        <v>-1753.816292</v>
      </c>
      <c r="P10">
        <v>0.85</v>
      </c>
      <c r="Q10">
        <v>37.495792999999999</v>
      </c>
      <c r="R10">
        <v>37.699098999999997</v>
      </c>
      <c r="S10">
        <v>0.18782897548641483</v>
      </c>
      <c r="T10">
        <v>-329.41751731774298</v>
      </c>
      <c r="U10">
        <v>327.83981399999999</v>
      </c>
      <c r="V10">
        <v>0</v>
      </c>
      <c r="W10">
        <v>-1.5777033177429871</v>
      </c>
      <c r="X10">
        <v>89949.780484000003</v>
      </c>
      <c r="Y10">
        <v>89860.552169999995</v>
      </c>
      <c r="Z10">
        <v>-89.228314000007231</v>
      </c>
      <c r="AA10">
        <v>-87.650610682264244</v>
      </c>
      <c r="AB10">
        <v>89949.780484000003</v>
      </c>
      <c r="AC10">
        <v>89860.552169999995</v>
      </c>
      <c r="AD10">
        <v>-89.228314000007231</v>
      </c>
      <c r="AF10">
        <v>-21926.211282584001</v>
      </c>
      <c r="AG10">
        <v>188298.61111100001</v>
      </c>
      <c r="AH10" s="54">
        <v>278159.16328099999</v>
      </c>
      <c r="AI10">
        <v>77296.493754999974</v>
      </c>
      <c r="AJ10">
        <v>77296.493754999974</v>
      </c>
      <c r="AK10">
        <v>34564.761730999977</v>
      </c>
      <c r="AL10">
        <v>-89.228314000007231</v>
      </c>
      <c r="AM10" t="s">
        <v>546</v>
      </c>
      <c r="AN10" t="s">
        <v>545</v>
      </c>
      <c r="AO10">
        <v>10</v>
      </c>
      <c r="AP10">
        <v>10</v>
      </c>
    </row>
    <row r="11" spans="1:42">
      <c r="A11">
        <v>12</v>
      </c>
      <c r="B11">
        <v>102</v>
      </c>
      <c r="C11" t="s">
        <v>27</v>
      </c>
      <c r="D11" t="s">
        <v>28</v>
      </c>
      <c r="E11" t="s">
        <v>48</v>
      </c>
      <c r="F11" t="s">
        <v>197</v>
      </c>
      <c r="G11" t="s">
        <v>476</v>
      </c>
      <c r="H11" t="s">
        <v>468</v>
      </c>
      <c r="I11" t="s">
        <v>97</v>
      </c>
      <c r="J11" t="s">
        <v>481</v>
      </c>
      <c r="K11">
        <v>36651</v>
      </c>
      <c r="L11">
        <v>37381</v>
      </c>
      <c r="M11" t="s">
        <v>30</v>
      </c>
      <c r="N11" s="1">
        <v>-15000000</v>
      </c>
      <c r="O11">
        <v>1566.8365180000001</v>
      </c>
      <c r="P11">
        <v>0.85</v>
      </c>
      <c r="Q11">
        <v>41.697763000000002</v>
      </c>
      <c r="R11">
        <v>41.971240999999999</v>
      </c>
      <c r="S11">
        <v>0.26489604278341755</v>
      </c>
      <c r="T11">
        <v>415.04879330674896</v>
      </c>
      <c r="U11">
        <v>-237.19624400000001</v>
      </c>
      <c r="V11">
        <v>0</v>
      </c>
      <c r="W11">
        <v>177.85254930674895</v>
      </c>
      <c r="X11">
        <v>-87803.925503999999</v>
      </c>
      <c r="Y11">
        <v>-87558.154588000005</v>
      </c>
      <c r="Z11">
        <v>245.77091599999403</v>
      </c>
      <c r="AA11">
        <v>67.918366693245076</v>
      </c>
      <c r="AB11">
        <v>-87803.925503999999</v>
      </c>
      <c r="AC11">
        <v>-87558.154588000005</v>
      </c>
      <c r="AD11">
        <v>245.77091599999403</v>
      </c>
      <c r="AF11">
        <v>19588.590148036001</v>
      </c>
      <c r="AG11">
        <v>-97750</v>
      </c>
      <c r="AH11" s="54">
        <v>-185308.154588</v>
      </c>
      <c r="AI11">
        <v>-52988.792350999982</v>
      </c>
      <c r="AJ11">
        <v>-52988.792350999982</v>
      </c>
      <c r="AK11">
        <v>-25570.570131000015</v>
      </c>
      <c r="AL11">
        <v>245.77091599999403</v>
      </c>
      <c r="AM11" t="s">
        <v>546</v>
      </c>
      <c r="AN11" t="s">
        <v>545</v>
      </c>
      <c r="AO11">
        <v>10</v>
      </c>
      <c r="AP11">
        <v>10</v>
      </c>
    </row>
    <row r="12" spans="1:42">
      <c r="A12">
        <v>13</v>
      </c>
      <c r="B12">
        <v>103</v>
      </c>
      <c r="C12" t="s">
        <v>27</v>
      </c>
      <c r="D12" t="s">
        <v>28</v>
      </c>
      <c r="E12" t="s">
        <v>47</v>
      </c>
      <c r="F12" t="s">
        <v>201</v>
      </c>
      <c r="G12" t="s">
        <v>473</v>
      </c>
      <c r="H12" t="s">
        <v>491</v>
      </c>
      <c r="I12" t="s">
        <v>259</v>
      </c>
      <c r="J12" t="s">
        <v>469</v>
      </c>
      <c r="K12">
        <v>36671</v>
      </c>
      <c r="L12">
        <v>38497</v>
      </c>
      <c r="M12" t="s">
        <v>30</v>
      </c>
      <c r="N12" s="1">
        <v>-15000000</v>
      </c>
      <c r="O12">
        <v>5310.0772319999996</v>
      </c>
      <c r="P12">
        <v>0.38</v>
      </c>
      <c r="Q12">
        <v>215.98701199999999</v>
      </c>
      <c r="R12">
        <v>216.084262</v>
      </c>
      <c r="S12">
        <v>-5.9801966735869162E-2</v>
      </c>
      <c r="T12">
        <v>-317.55306199296018</v>
      </c>
      <c r="U12">
        <v>-959.05010400000003</v>
      </c>
      <c r="V12">
        <v>0</v>
      </c>
      <c r="W12">
        <v>-1276.6031659929602</v>
      </c>
      <c r="X12">
        <v>949006.51231500006</v>
      </c>
      <c r="Y12">
        <v>949809.61910899996</v>
      </c>
      <c r="Z12">
        <v>803.10679399990477</v>
      </c>
      <c r="AA12">
        <v>2079.7099599928652</v>
      </c>
      <c r="AB12">
        <v>949006.51231500006</v>
      </c>
      <c r="AC12">
        <v>949809.61910899996</v>
      </c>
      <c r="AD12">
        <v>803.10679399990477</v>
      </c>
      <c r="AF12">
        <v>38434.339005215996</v>
      </c>
      <c r="AG12">
        <v>-43858.333333000002</v>
      </c>
      <c r="AH12" s="54">
        <v>905951.285776</v>
      </c>
      <c r="AI12">
        <v>302408.90723999997</v>
      </c>
      <c r="AJ12">
        <v>302408.90723999997</v>
      </c>
      <c r="AK12">
        <v>139287.62828199996</v>
      </c>
      <c r="AL12">
        <v>803.10679399990477</v>
      </c>
      <c r="AM12" t="s">
        <v>547</v>
      </c>
      <c r="AN12">
        <v>8</v>
      </c>
      <c r="AO12" t="s">
        <v>545</v>
      </c>
      <c r="AP12">
        <v>8</v>
      </c>
    </row>
    <row r="13" spans="1:42">
      <c r="A13">
        <v>14</v>
      </c>
      <c r="B13">
        <v>104</v>
      </c>
      <c r="C13" t="s">
        <v>27</v>
      </c>
      <c r="D13" t="s">
        <v>32</v>
      </c>
      <c r="E13" t="s">
        <v>58</v>
      </c>
      <c r="F13" t="s">
        <v>199</v>
      </c>
      <c r="G13" t="s">
        <v>467</v>
      </c>
      <c r="H13" t="s">
        <v>468</v>
      </c>
      <c r="I13" t="s">
        <v>79</v>
      </c>
      <c r="J13" t="s">
        <v>475</v>
      </c>
      <c r="K13">
        <v>36683</v>
      </c>
      <c r="L13">
        <v>37765</v>
      </c>
      <c r="M13" t="s">
        <v>30</v>
      </c>
      <c r="N13" s="1">
        <v>4000000</v>
      </c>
      <c r="O13">
        <v>-789.96755899999994</v>
      </c>
      <c r="P13">
        <v>0.75</v>
      </c>
      <c r="Q13">
        <v>71.639302999999998</v>
      </c>
      <c r="R13">
        <v>71.646401999999995</v>
      </c>
      <c r="S13">
        <v>-2.8829438105700263E-2</v>
      </c>
      <c r="T13">
        <v>22.77432084770162</v>
      </c>
      <c r="U13">
        <v>85.145286999999996</v>
      </c>
      <c r="V13">
        <v>0</v>
      </c>
      <c r="W13">
        <v>107.91960784770161</v>
      </c>
      <c r="X13">
        <v>5080.9900729999999</v>
      </c>
      <c r="Y13">
        <v>5156.6386789999997</v>
      </c>
      <c r="Z13">
        <v>75.648605999999745</v>
      </c>
      <c r="AA13">
        <v>-32.271001847701868</v>
      </c>
      <c r="AB13">
        <v>5080.9900729999999</v>
      </c>
      <c r="AC13">
        <v>5156.6386789999997</v>
      </c>
      <c r="AD13">
        <v>75.648605999999745</v>
      </c>
      <c r="AF13">
        <v>-5847.7348554974997</v>
      </c>
      <c r="AG13">
        <v>22083.333332999999</v>
      </c>
      <c r="AH13" s="54">
        <v>27239.972011999998</v>
      </c>
      <c r="AI13">
        <v>13452.690039999999</v>
      </c>
      <c r="AJ13">
        <v>13452.690039999999</v>
      </c>
      <c r="AK13">
        <v>8969.0847509999985</v>
      </c>
      <c r="AL13">
        <v>75.648605999999745</v>
      </c>
      <c r="AM13" t="s">
        <v>549</v>
      </c>
      <c r="AN13">
        <v>7</v>
      </c>
      <c r="AO13" t="s">
        <v>545</v>
      </c>
      <c r="AP13">
        <v>7</v>
      </c>
    </row>
    <row r="14" spans="1:42">
      <c r="A14">
        <v>16</v>
      </c>
      <c r="B14">
        <v>105</v>
      </c>
      <c r="C14" t="s">
        <v>27</v>
      </c>
      <c r="D14" t="s">
        <v>28</v>
      </c>
      <c r="E14" t="s">
        <v>58</v>
      </c>
      <c r="F14" t="s">
        <v>199</v>
      </c>
      <c r="G14" t="s">
        <v>467</v>
      </c>
      <c r="H14" t="s">
        <v>468</v>
      </c>
      <c r="I14" t="s">
        <v>259</v>
      </c>
      <c r="J14" t="s">
        <v>475</v>
      </c>
      <c r="K14">
        <v>36683</v>
      </c>
      <c r="L14">
        <v>37765</v>
      </c>
      <c r="M14" t="s">
        <v>30</v>
      </c>
      <c r="N14" s="1">
        <v>-10000000</v>
      </c>
      <c r="O14">
        <v>1969.8087869999999</v>
      </c>
      <c r="P14">
        <v>0.6</v>
      </c>
      <c r="Q14">
        <v>71.639267000000004</v>
      </c>
      <c r="R14">
        <v>71.646369000000007</v>
      </c>
      <c r="S14">
        <v>-2.8837847832623352E-2</v>
      </c>
      <c r="T14">
        <v>-56.805046058870381</v>
      </c>
      <c r="U14">
        <v>-207.758928</v>
      </c>
      <c r="V14">
        <v>0</v>
      </c>
      <c r="W14">
        <v>-264.56397405887037</v>
      </c>
      <c r="X14">
        <v>19137.793676000001</v>
      </c>
      <c r="Y14">
        <v>18969.762327</v>
      </c>
      <c r="Z14">
        <v>-168.03134900000077</v>
      </c>
      <c r="AA14">
        <v>96.532625058869598</v>
      </c>
      <c r="AB14">
        <v>19137.793676000001</v>
      </c>
      <c r="AC14">
        <v>18969.762327</v>
      </c>
      <c r="AD14">
        <v>-168.03134900000077</v>
      </c>
      <c r="AF14">
        <v>14581.5095457675</v>
      </c>
      <c r="AG14">
        <v>-44166.666666999998</v>
      </c>
      <c r="AH14" s="54">
        <v>-25196.904339999997</v>
      </c>
      <c r="AI14">
        <v>-34037.379493</v>
      </c>
      <c r="AJ14">
        <v>-34037.379493</v>
      </c>
      <c r="AK14">
        <v>-22121.082913000002</v>
      </c>
      <c r="AL14">
        <v>-168.03134900000077</v>
      </c>
      <c r="AM14" t="s">
        <v>549</v>
      </c>
      <c r="AN14">
        <v>7</v>
      </c>
      <c r="AO14" t="s">
        <v>545</v>
      </c>
      <c r="AP14">
        <v>7</v>
      </c>
    </row>
    <row r="15" spans="1:42">
      <c r="A15">
        <v>17</v>
      </c>
      <c r="B15">
        <v>106</v>
      </c>
      <c r="C15" t="s">
        <v>27</v>
      </c>
      <c r="D15" t="s">
        <v>28</v>
      </c>
      <c r="E15" t="s">
        <v>58</v>
      </c>
      <c r="F15" t="s">
        <v>199</v>
      </c>
      <c r="G15" t="s">
        <v>467</v>
      </c>
      <c r="H15" t="s">
        <v>468</v>
      </c>
      <c r="I15" t="s">
        <v>97</v>
      </c>
      <c r="J15" t="s">
        <v>475</v>
      </c>
      <c r="K15">
        <v>36683</v>
      </c>
      <c r="L15">
        <v>37765</v>
      </c>
      <c r="M15" t="s">
        <v>30</v>
      </c>
      <c r="N15" s="1">
        <v>6000000</v>
      </c>
      <c r="O15">
        <v>-1182.498632</v>
      </c>
      <c r="P15">
        <v>0.63</v>
      </c>
      <c r="Q15">
        <v>71.639302999999998</v>
      </c>
      <c r="R15">
        <v>71.646401999999995</v>
      </c>
      <c r="S15">
        <v>-2.8836162289963989E-2</v>
      </c>
      <c r="T15">
        <v>34.098722460012404</v>
      </c>
      <c r="U15">
        <v>125.26758599999999</v>
      </c>
      <c r="V15">
        <v>0</v>
      </c>
      <c r="W15">
        <v>159.36630846001239</v>
      </c>
      <c r="X15">
        <v>-7661.8733009999996</v>
      </c>
      <c r="Y15">
        <v>-7558.5212110000002</v>
      </c>
      <c r="Z15">
        <v>103.35208999999941</v>
      </c>
      <c r="AA15">
        <v>-56.014218460012984</v>
      </c>
      <c r="AB15">
        <v>-7661.8733009999996</v>
      </c>
      <c r="AC15">
        <v>-7558.5212110000002</v>
      </c>
      <c r="AD15">
        <v>103.35208999999941</v>
      </c>
      <c r="AF15">
        <v>-8753.4461233799993</v>
      </c>
      <c r="AG15">
        <v>27825</v>
      </c>
      <c r="AH15" s="54">
        <v>20266.478789000001</v>
      </c>
      <c r="AI15">
        <v>20548.712271</v>
      </c>
      <c r="AJ15">
        <v>20548.712271</v>
      </c>
      <c r="AK15">
        <v>13308.860614000001</v>
      </c>
      <c r="AL15">
        <v>103.35208999999941</v>
      </c>
      <c r="AM15" t="s">
        <v>549</v>
      </c>
      <c r="AN15">
        <v>7</v>
      </c>
      <c r="AO15" t="s">
        <v>545</v>
      </c>
      <c r="AP15">
        <v>7</v>
      </c>
    </row>
    <row r="16" spans="1:42">
      <c r="A16">
        <v>18</v>
      </c>
      <c r="B16">
        <v>107</v>
      </c>
      <c r="C16" t="s">
        <v>27</v>
      </c>
      <c r="D16" t="s">
        <v>28</v>
      </c>
      <c r="E16" t="s">
        <v>49</v>
      </c>
      <c r="F16" t="s">
        <v>199</v>
      </c>
      <c r="G16" t="s">
        <v>473</v>
      </c>
      <c r="H16" t="s">
        <v>489</v>
      </c>
      <c r="I16" t="s">
        <v>259</v>
      </c>
      <c r="J16" t="s">
        <v>469</v>
      </c>
      <c r="K16">
        <v>36689</v>
      </c>
      <c r="L16">
        <v>38515</v>
      </c>
      <c r="M16" t="s">
        <v>30</v>
      </c>
      <c r="N16" s="1">
        <v>15000000</v>
      </c>
      <c r="O16">
        <v>-5509.4652180000003</v>
      </c>
      <c r="P16">
        <v>0.81</v>
      </c>
      <c r="Q16">
        <v>66.428673000000003</v>
      </c>
      <c r="R16">
        <v>66.443246000000002</v>
      </c>
      <c r="S16">
        <v>-2.9097246728405052E-2</v>
      </c>
      <c r="T16">
        <v>160.31026878971193</v>
      </c>
      <c r="U16">
        <v>361.76691199999999</v>
      </c>
      <c r="V16">
        <v>0</v>
      </c>
      <c r="W16">
        <v>522.07718078971197</v>
      </c>
      <c r="X16">
        <v>86973.715263000006</v>
      </c>
      <c r="Y16">
        <v>87270.538883000001</v>
      </c>
      <c r="Z16">
        <v>296.82361999999557</v>
      </c>
      <c r="AA16">
        <v>-225.2535607897164</v>
      </c>
      <c r="AB16">
        <v>86973.715263000006</v>
      </c>
      <c r="AC16">
        <v>87270.538883000001</v>
      </c>
      <c r="AD16">
        <v>296.82361999999557</v>
      </c>
      <c r="AF16">
        <v>-40783.816276245001</v>
      </c>
      <c r="AG16">
        <v>92137.5</v>
      </c>
      <c r="AH16" s="54">
        <v>179408.038883</v>
      </c>
      <c r="AI16">
        <v>28330.836238999997</v>
      </c>
      <c r="AJ16">
        <v>28330.836238999997</v>
      </c>
      <c r="AK16">
        <v>21269.771213</v>
      </c>
      <c r="AL16">
        <v>296.82361999999557</v>
      </c>
      <c r="AM16" t="s">
        <v>547</v>
      </c>
      <c r="AN16">
        <v>7</v>
      </c>
      <c r="AO16" t="s">
        <v>545</v>
      </c>
      <c r="AP16">
        <v>7</v>
      </c>
    </row>
    <row r="17" spans="1:42">
      <c r="A17">
        <v>20</v>
      </c>
      <c r="B17">
        <v>109</v>
      </c>
      <c r="C17" t="s">
        <v>27</v>
      </c>
      <c r="D17" t="s">
        <v>28</v>
      </c>
      <c r="E17" t="s">
        <v>49</v>
      </c>
      <c r="F17" t="s">
        <v>199</v>
      </c>
      <c r="G17" t="s">
        <v>473</v>
      </c>
      <c r="H17" t="s">
        <v>489</v>
      </c>
      <c r="I17" t="s">
        <v>97</v>
      </c>
      <c r="J17" t="s">
        <v>469</v>
      </c>
      <c r="K17">
        <v>36690</v>
      </c>
      <c r="L17">
        <v>38516</v>
      </c>
      <c r="M17" t="s">
        <v>30</v>
      </c>
      <c r="N17" s="1">
        <v>-10000000</v>
      </c>
      <c r="O17">
        <v>3669.868019</v>
      </c>
      <c r="P17">
        <v>0.76</v>
      </c>
      <c r="Q17">
        <v>66.440624</v>
      </c>
      <c r="R17">
        <v>66.455220999999995</v>
      </c>
      <c r="S17">
        <v>-2.9109530517234576E-2</v>
      </c>
      <c r="T17">
        <v>-106.8281350933037</v>
      </c>
      <c r="U17">
        <v>-237.98625699999999</v>
      </c>
      <c r="V17">
        <v>0</v>
      </c>
      <c r="W17">
        <v>-344.8143920933037</v>
      </c>
      <c r="X17">
        <v>-38737.181564999999</v>
      </c>
      <c r="Y17">
        <v>-38911.514046999997</v>
      </c>
      <c r="Z17">
        <v>-174.33248199999798</v>
      </c>
      <c r="AA17">
        <v>170.48191009330571</v>
      </c>
      <c r="AB17">
        <v>-38737.181564999999</v>
      </c>
      <c r="AC17">
        <v>-38911.514046999997</v>
      </c>
      <c r="AD17">
        <v>-174.33248199999798</v>
      </c>
      <c r="AF17">
        <v>27166.198010647498</v>
      </c>
      <c r="AG17">
        <v>-57633.333333000002</v>
      </c>
      <c r="AH17" s="54">
        <v>-96544.847379999992</v>
      </c>
      <c r="AI17">
        <v>-18122.783681999979</v>
      </c>
      <c r="AJ17">
        <v>-18122.783681999979</v>
      </c>
      <c r="AK17">
        <v>-13938.678780999995</v>
      </c>
      <c r="AL17">
        <v>-174.33248199999798</v>
      </c>
      <c r="AM17" t="s">
        <v>547</v>
      </c>
      <c r="AN17">
        <v>7</v>
      </c>
      <c r="AO17" t="s">
        <v>545</v>
      </c>
      <c r="AP17">
        <v>7</v>
      </c>
    </row>
    <row r="18" spans="1:42">
      <c r="A18">
        <v>21</v>
      </c>
      <c r="B18">
        <v>110</v>
      </c>
      <c r="C18" t="s">
        <v>27</v>
      </c>
      <c r="D18" t="s">
        <v>28</v>
      </c>
      <c r="E18" t="s">
        <v>56</v>
      </c>
      <c r="F18" t="s">
        <v>202</v>
      </c>
      <c r="G18" t="s">
        <v>474</v>
      </c>
      <c r="H18" t="s">
        <v>468</v>
      </c>
      <c r="I18" t="s">
        <v>97</v>
      </c>
      <c r="J18" t="s">
        <v>470</v>
      </c>
      <c r="K18">
        <v>36738</v>
      </c>
      <c r="L18">
        <v>38565</v>
      </c>
      <c r="M18" t="s">
        <v>30</v>
      </c>
      <c r="N18" s="1">
        <v>-20000000</v>
      </c>
      <c r="O18">
        <v>7473.6431910000001</v>
      </c>
      <c r="P18">
        <v>0.28999999999999998</v>
      </c>
      <c r="Q18">
        <v>47.22072</v>
      </c>
      <c r="R18">
        <v>47.234319999999997</v>
      </c>
      <c r="S18">
        <v>-1.7909388317981823E-2</v>
      </c>
      <c r="T18">
        <v>-133.8483780576598</v>
      </c>
      <c r="U18">
        <v>-345.84487899999999</v>
      </c>
      <c r="V18">
        <v>0</v>
      </c>
      <c r="W18">
        <v>-479.69325705765982</v>
      </c>
      <c r="X18">
        <v>132815.81329200001</v>
      </c>
      <c r="Y18">
        <v>132838.33757999999</v>
      </c>
      <c r="Z18">
        <v>22.524287999985972</v>
      </c>
      <c r="AA18">
        <v>502.21754505764579</v>
      </c>
      <c r="AB18">
        <v>132815.81329200001</v>
      </c>
      <c r="AC18">
        <v>132838.33757999999</v>
      </c>
      <c r="AD18">
        <v>22.524287999985972</v>
      </c>
      <c r="AF18">
        <v>30735.3576229875</v>
      </c>
      <c r="AG18">
        <v>-29644.444444000001</v>
      </c>
      <c r="AH18" s="54">
        <v>103193.893136</v>
      </c>
      <c r="AI18">
        <v>-146070.22957400003</v>
      </c>
      <c r="AJ18">
        <v>-146070.22957400003</v>
      </c>
      <c r="AK18">
        <v>-39516.690986000001</v>
      </c>
      <c r="AL18">
        <v>22.524287999985972</v>
      </c>
      <c r="AM18" t="s">
        <v>547</v>
      </c>
      <c r="AN18">
        <v>5</v>
      </c>
      <c r="AO18" t="s">
        <v>545</v>
      </c>
      <c r="AP18">
        <v>5</v>
      </c>
    </row>
    <row r="19" spans="1:42">
      <c r="A19">
        <v>22</v>
      </c>
      <c r="B19">
        <v>111</v>
      </c>
      <c r="C19" t="s">
        <v>27</v>
      </c>
      <c r="D19" t="s">
        <v>32</v>
      </c>
      <c r="E19" t="s">
        <v>38</v>
      </c>
      <c r="F19" t="s">
        <v>200</v>
      </c>
      <c r="G19" t="s">
        <v>467</v>
      </c>
      <c r="H19" t="s">
        <v>468</v>
      </c>
      <c r="I19" t="s">
        <v>79</v>
      </c>
      <c r="J19" t="s">
        <v>475</v>
      </c>
      <c r="K19">
        <v>36699</v>
      </c>
      <c r="L19">
        <v>38509</v>
      </c>
      <c r="M19" t="s">
        <v>30</v>
      </c>
      <c r="N19" s="1">
        <v>4000000</v>
      </c>
      <c r="O19">
        <v>-1467.2512899999999</v>
      </c>
      <c r="P19">
        <v>0.85</v>
      </c>
      <c r="Q19">
        <v>73.036051</v>
      </c>
      <c r="R19">
        <v>73.046409999999995</v>
      </c>
      <c r="S19">
        <v>-3.4522455801941493E-2</v>
      </c>
      <c r="T19">
        <v>50.653117809366634</v>
      </c>
      <c r="U19">
        <v>97.139446000000007</v>
      </c>
      <c r="V19">
        <v>0</v>
      </c>
      <c r="W19">
        <v>147.79256380936664</v>
      </c>
      <c r="X19">
        <v>19768.673171999999</v>
      </c>
      <c r="Y19">
        <v>19856.621765</v>
      </c>
      <c r="Z19">
        <v>87.948593000000983</v>
      </c>
      <c r="AA19">
        <v>-59.843970809365658</v>
      </c>
      <c r="AB19">
        <v>19768.673171999999</v>
      </c>
      <c r="AC19">
        <v>19856.621765</v>
      </c>
      <c r="AD19">
        <v>87.948593000000983</v>
      </c>
      <c r="AF19">
        <v>-8447.6993021750004</v>
      </c>
      <c r="AG19">
        <v>24272.222222</v>
      </c>
      <c r="AH19" s="54">
        <v>44128.843987</v>
      </c>
      <c r="AI19">
        <v>27886.903684999997</v>
      </c>
      <c r="AJ19">
        <v>27886.903684999997</v>
      </c>
      <c r="AK19">
        <v>12722.637438999998</v>
      </c>
      <c r="AL19">
        <v>87.948593000000983</v>
      </c>
      <c r="AM19" t="s">
        <v>547</v>
      </c>
      <c r="AN19">
        <v>6</v>
      </c>
      <c r="AO19" t="s">
        <v>545</v>
      </c>
      <c r="AP19">
        <v>6</v>
      </c>
    </row>
    <row r="20" spans="1:42">
      <c r="A20">
        <v>23</v>
      </c>
      <c r="B20">
        <v>112</v>
      </c>
      <c r="C20" t="s">
        <v>27</v>
      </c>
      <c r="D20" t="s">
        <v>57</v>
      </c>
      <c r="E20" t="s">
        <v>55</v>
      </c>
      <c r="F20" t="s">
        <v>202</v>
      </c>
      <c r="G20" t="s">
        <v>474</v>
      </c>
      <c r="H20" t="s">
        <v>468</v>
      </c>
      <c r="I20" t="s">
        <v>261</v>
      </c>
      <c r="J20" t="s">
        <v>470</v>
      </c>
      <c r="K20">
        <v>36728</v>
      </c>
      <c r="L20">
        <v>38554</v>
      </c>
      <c r="M20" t="s">
        <v>30</v>
      </c>
      <c r="N20" s="1">
        <v>-10000000</v>
      </c>
      <c r="O20">
        <v>3710.6180650000001</v>
      </c>
      <c r="P20">
        <v>0.25</v>
      </c>
      <c r="Q20">
        <v>42.094271999999997</v>
      </c>
      <c r="R20">
        <v>42.108058</v>
      </c>
      <c r="S20">
        <v>-1.7978654977558083E-2</v>
      </c>
      <c r="T20">
        <v>-66.711921944129202</v>
      </c>
      <c r="U20">
        <v>-159.03895800000001</v>
      </c>
      <c r="V20">
        <v>0</v>
      </c>
      <c r="W20">
        <v>-225.75087994412922</v>
      </c>
      <c r="X20">
        <v>61729.352231999997</v>
      </c>
      <c r="Y20">
        <v>61749.219132999999</v>
      </c>
      <c r="Z20">
        <v>19.866901000001235</v>
      </c>
      <c r="AA20">
        <v>245.61778094413046</v>
      </c>
      <c r="AB20">
        <v>61729.352231999997</v>
      </c>
      <c r="AC20">
        <v>61749.219132999999</v>
      </c>
      <c r="AD20">
        <v>19.866901000001235</v>
      </c>
      <c r="AF20">
        <v>15259.916792312502</v>
      </c>
      <c r="AG20">
        <v>-12847.222222</v>
      </c>
      <c r="AH20" s="54">
        <v>48901.996910999995</v>
      </c>
      <c r="AI20">
        <v>-20440.685201</v>
      </c>
      <c r="AJ20">
        <v>-20440.685201</v>
      </c>
      <c r="AK20">
        <v>-7923.700216000012</v>
      </c>
      <c r="AL20">
        <v>19.866901000001235</v>
      </c>
      <c r="AM20" t="s">
        <v>547</v>
      </c>
      <c r="AN20">
        <v>5</v>
      </c>
      <c r="AO20" t="s">
        <v>545</v>
      </c>
      <c r="AP20">
        <v>5</v>
      </c>
    </row>
    <row r="21" spans="1:42">
      <c r="A21">
        <v>24</v>
      </c>
      <c r="B21">
        <v>114</v>
      </c>
      <c r="C21" t="s">
        <v>27</v>
      </c>
      <c r="D21" t="s">
        <v>57</v>
      </c>
      <c r="E21" t="s">
        <v>55</v>
      </c>
      <c r="F21" t="s">
        <v>202</v>
      </c>
      <c r="G21" t="s">
        <v>474</v>
      </c>
      <c r="H21" t="s">
        <v>468</v>
      </c>
      <c r="I21" t="s">
        <v>261</v>
      </c>
      <c r="J21" t="s">
        <v>470</v>
      </c>
      <c r="K21">
        <v>36728</v>
      </c>
      <c r="L21">
        <v>38554</v>
      </c>
      <c r="M21" t="s">
        <v>30</v>
      </c>
      <c r="N21" s="1">
        <v>-10000000</v>
      </c>
      <c r="O21">
        <v>3710.6180650000001</v>
      </c>
      <c r="P21">
        <v>0.25</v>
      </c>
      <c r="Q21">
        <v>42.094271999999997</v>
      </c>
      <c r="R21">
        <v>42.108058</v>
      </c>
      <c r="S21">
        <v>-1.7978654977558083E-2</v>
      </c>
      <c r="T21">
        <v>-66.711921944129202</v>
      </c>
      <c r="U21">
        <v>-159.03895800000001</v>
      </c>
      <c r="V21">
        <v>0</v>
      </c>
      <c r="W21">
        <v>-225.75087994412922</v>
      </c>
      <c r="X21">
        <v>61729.352231999997</v>
      </c>
      <c r="Y21">
        <v>61749.219132999999</v>
      </c>
      <c r="Z21">
        <v>19.866901000001235</v>
      </c>
      <c r="AA21">
        <v>245.61778094413046</v>
      </c>
      <c r="AB21">
        <v>61729.352231999997</v>
      </c>
      <c r="AC21">
        <v>61749.219132999999</v>
      </c>
      <c r="AD21">
        <v>19.866901000001235</v>
      </c>
      <c r="AF21">
        <v>15259.916792312502</v>
      </c>
      <c r="AG21">
        <v>-12847.222222</v>
      </c>
      <c r="AH21" s="54">
        <v>48901.996910999995</v>
      </c>
      <c r="AI21">
        <v>-20440.685201</v>
      </c>
      <c r="AJ21">
        <v>-20440.685201</v>
      </c>
      <c r="AK21">
        <v>-7923.700216000012</v>
      </c>
      <c r="AL21">
        <v>19.866901000001235</v>
      </c>
      <c r="AM21" t="s">
        <v>547</v>
      </c>
      <c r="AN21">
        <v>5</v>
      </c>
      <c r="AO21" t="s">
        <v>545</v>
      </c>
      <c r="AP21">
        <v>5</v>
      </c>
    </row>
    <row r="22" spans="1:42">
      <c r="A22">
        <v>25</v>
      </c>
      <c r="B22">
        <v>121</v>
      </c>
      <c r="C22" t="s">
        <v>27</v>
      </c>
      <c r="D22" t="s">
        <v>32</v>
      </c>
      <c r="E22" t="s">
        <v>39</v>
      </c>
      <c r="F22" t="s">
        <v>199</v>
      </c>
      <c r="G22" t="s">
        <v>467</v>
      </c>
      <c r="H22" t="s">
        <v>468</v>
      </c>
      <c r="I22" t="s">
        <v>79</v>
      </c>
      <c r="J22" t="s">
        <v>475</v>
      </c>
      <c r="K22">
        <v>36706</v>
      </c>
      <c r="L22">
        <v>37792</v>
      </c>
      <c r="M22" t="s">
        <v>30</v>
      </c>
      <c r="N22" s="1">
        <v>4000000</v>
      </c>
      <c r="O22">
        <v>-816.95537100000001</v>
      </c>
      <c r="P22">
        <v>0.85</v>
      </c>
      <c r="Q22">
        <v>71.952374000000006</v>
      </c>
      <c r="R22">
        <v>71.968699000000001</v>
      </c>
      <c r="S22">
        <v>-2.1945076240943759E-2</v>
      </c>
      <c r="T22">
        <v>17.928147902043495</v>
      </c>
      <c r="U22">
        <v>89.355974000000003</v>
      </c>
      <c r="V22">
        <v>0</v>
      </c>
      <c r="W22">
        <v>107.28412190204349</v>
      </c>
      <c r="X22">
        <v>11584.812744000001</v>
      </c>
      <c r="Y22">
        <v>11658.617633</v>
      </c>
      <c r="Z22">
        <v>73.804888999999093</v>
      </c>
      <c r="AA22">
        <v>-33.479232902044401</v>
      </c>
      <c r="AB22">
        <v>11584.812744000001</v>
      </c>
      <c r="AC22">
        <v>11658.617633</v>
      </c>
      <c r="AD22">
        <v>73.804888999999093</v>
      </c>
      <c r="AF22">
        <v>-6047.5121338275003</v>
      </c>
      <c r="AG22">
        <v>24933.333332999999</v>
      </c>
      <c r="AH22" s="54">
        <v>36591.950965999997</v>
      </c>
      <c r="AI22">
        <v>61702.773881999994</v>
      </c>
      <c r="AJ22">
        <v>61702.773881999994</v>
      </c>
      <c r="AK22">
        <v>4848.7140709999985</v>
      </c>
      <c r="AL22">
        <v>73.804888999999093</v>
      </c>
      <c r="AM22" t="s">
        <v>549</v>
      </c>
      <c r="AN22">
        <v>7</v>
      </c>
      <c r="AO22" t="s">
        <v>545</v>
      </c>
      <c r="AP22">
        <v>7</v>
      </c>
    </row>
    <row r="23" spans="1:42">
      <c r="A23">
        <v>26</v>
      </c>
      <c r="B23">
        <v>113</v>
      </c>
      <c r="C23" t="s">
        <v>27</v>
      </c>
      <c r="D23" t="s">
        <v>54</v>
      </c>
      <c r="E23" t="s">
        <v>55</v>
      </c>
      <c r="F23" t="s">
        <v>202</v>
      </c>
      <c r="G23" t="s">
        <v>474</v>
      </c>
      <c r="H23" t="s">
        <v>468</v>
      </c>
      <c r="I23" t="s">
        <v>279</v>
      </c>
      <c r="J23" t="s">
        <v>470</v>
      </c>
      <c r="K23">
        <v>36728</v>
      </c>
      <c r="L23">
        <v>38554</v>
      </c>
      <c r="M23" t="s">
        <v>30</v>
      </c>
      <c r="N23" s="1">
        <v>10000000</v>
      </c>
      <c r="O23">
        <v>-3710.6180650000001</v>
      </c>
      <c r="P23">
        <v>0.25</v>
      </c>
      <c r="Q23">
        <v>42.094271999999997</v>
      </c>
      <c r="R23">
        <v>42.108058</v>
      </c>
      <c r="S23">
        <v>-1.7978654977558083E-2</v>
      </c>
      <c r="T23">
        <v>66.711921944129202</v>
      </c>
      <c r="U23">
        <v>159.03895800000001</v>
      </c>
      <c r="V23">
        <v>0</v>
      </c>
      <c r="W23">
        <v>225.75087994412922</v>
      </c>
      <c r="X23">
        <v>-61729.352231999997</v>
      </c>
      <c r="Y23">
        <v>-61749.219132999999</v>
      </c>
      <c r="Z23">
        <v>-19.866901000001235</v>
      </c>
      <c r="AA23">
        <v>-245.61778094413046</v>
      </c>
      <c r="AB23">
        <v>-61729.352231999997</v>
      </c>
      <c r="AC23">
        <v>-61749.219132999999</v>
      </c>
      <c r="AD23">
        <v>-19.866901000001235</v>
      </c>
      <c r="AF23">
        <v>-15259.916792312502</v>
      </c>
      <c r="AG23">
        <v>12847.222222</v>
      </c>
      <c r="AH23" s="54">
        <v>-48901.996910999995</v>
      </c>
      <c r="AI23">
        <v>20440.685201</v>
      </c>
      <c r="AJ23">
        <v>20440.685201</v>
      </c>
      <c r="AK23">
        <v>7923.700216000012</v>
      </c>
      <c r="AL23">
        <v>-19.866901000001235</v>
      </c>
      <c r="AM23" t="s">
        <v>547</v>
      </c>
      <c r="AN23">
        <v>5</v>
      </c>
      <c r="AO23" t="s">
        <v>545</v>
      </c>
      <c r="AP23">
        <v>5</v>
      </c>
    </row>
    <row r="24" spans="1:42">
      <c r="A24">
        <v>27</v>
      </c>
      <c r="B24">
        <v>123</v>
      </c>
      <c r="C24" t="s">
        <v>27</v>
      </c>
      <c r="D24" t="s">
        <v>54</v>
      </c>
      <c r="E24" t="s">
        <v>48</v>
      </c>
      <c r="F24" t="s">
        <v>197</v>
      </c>
      <c r="G24" t="s">
        <v>476</v>
      </c>
      <c r="H24" t="s">
        <v>468</v>
      </c>
      <c r="I24" t="s">
        <v>279</v>
      </c>
      <c r="J24" t="s">
        <v>481</v>
      </c>
      <c r="K24">
        <v>36651</v>
      </c>
      <c r="L24">
        <v>37245</v>
      </c>
      <c r="M24" t="s">
        <v>30</v>
      </c>
      <c r="N24" s="1">
        <v>-25000000</v>
      </c>
      <c r="O24">
        <v>1753.816292</v>
      </c>
      <c r="P24">
        <v>0.85</v>
      </c>
      <c r="Q24">
        <v>37.495792999999999</v>
      </c>
      <c r="R24">
        <v>37.699098999999997</v>
      </c>
      <c r="S24">
        <v>0.18782897548641483</v>
      </c>
      <c r="T24">
        <v>329.41751731774298</v>
      </c>
      <c r="U24">
        <v>-327.83981399999999</v>
      </c>
      <c r="V24">
        <v>0</v>
      </c>
      <c r="W24">
        <v>1.5777033177429871</v>
      </c>
      <c r="X24">
        <v>-89949.780484000003</v>
      </c>
      <c r="Y24">
        <v>-89860.552169999995</v>
      </c>
      <c r="Z24">
        <v>89.228314000007231</v>
      </c>
      <c r="AA24">
        <v>87.650610682264244</v>
      </c>
      <c r="AB24">
        <v>-89949.780484000003</v>
      </c>
      <c r="AC24">
        <v>-89860.552169999995</v>
      </c>
      <c r="AD24">
        <v>89.228314000007231</v>
      </c>
      <c r="AF24">
        <v>21926.211282584001</v>
      </c>
      <c r="AG24">
        <v>-188298.61111100001</v>
      </c>
      <c r="AH24" s="54">
        <v>-278159.16328099999</v>
      </c>
      <c r="AI24">
        <v>-77296.493754999974</v>
      </c>
      <c r="AJ24">
        <v>-77296.493754999974</v>
      </c>
      <c r="AK24">
        <v>-34564.761730999977</v>
      </c>
      <c r="AL24">
        <v>89.228314000007231</v>
      </c>
      <c r="AM24" t="s">
        <v>546</v>
      </c>
      <c r="AN24" t="s">
        <v>545</v>
      </c>
      <c r="AO24">
        <v>10</v>
      </c>
      <c r="AP24">
        <v>10</v>
      </c>
    </row>
    <row r="25" spans="1:42">
      <c r="A25">
        <v>28</v>
      </c>
      <c r="B25">
        <v>115</v>
      </c>
      <c r="C25" t="s">
        <v>27</v>
      </c>
      <c r="D25" t="s">
        <v>54</v>
      </c>
      <c r="E25" t="s">
        <v>55</v>
      </c>
      <c r="F25" t="s">
        <v>202</v>
      </c>
      <c r="G25" t="s">
        <v>474</v>
      </c>
      <c r="H25" t="s">
        <v>468</v>
      </c>
      <c r="I25" t="s">
        <v>279</v>
      </c>
      <c r="J25" t="s">
        <v>470</v>
      </c>
      <c r="K25">
        <v>36728</v>
      </c>
      <c r="L25">
        <v>38554</v>
      </c>
      <c r="M25" t="s">
        <v>30</v>
      </c>
      <c r="N25" s="1">
        <v>10000000</v>
      </c>
      <c r="O25">
        <v>-3710.6180650000001</v>
      </c>
      <c r="P25">
        <v>0.25</v>
      </c>
      <c r="Q25">
        <v>42.094271999999997</v>
      </c>
      <c r="R25">
        <v>42.108058</v>
      </c>
      <c r="S25">
        <v>-1.7978654977558083E-2</v>
      </c>
      <c r="T25">
        <v>66.711921944129202</v>
      </c>
      <c r="U25">
        <v>159.03895800000001</v>
      </c>
      <c r="V25">
        <v>0</v>
      </c>
      <c r="W25">
        <v>225.75087994412922</v>
      </c>
      <c r="X25">
        <v>-61729.352231999997</v>
      </c>
      <c r="Y25">
        <v>-61749.219132999999</v>
      </c>
      <c r="Z25">
        <v>-19.866901000001235</v>
      </c>
      <c r="AA25">
        <v>-245.61778094413046</v>
      </c>
      <c r="AB25">
        <v>-61729.352231999997</v>
      </c>
      <c r="AC25">
        <v>-61749.219132999999</v>
      </c>
      <c r="AD25">
        <v>-19.866901000001235</v>
      </c>
      <c r="AF25">
        <v>-15259.916792312502</v>
      </c>
      <c r="AG25">
        <v>12847.222222</v>
      </c>
      <c r="AH25" s="54">
        <v>-48901.996910999995</v>
      </c>
      <c r="AI25">
        <v>20440.685201</v>
      </c>
      <c r="AJ25">
        <v>20440.685201</v>
      </c>
      <c r="AK25">
        <v>7923.700216000012</v>
      </c>
      <c r="AL25">
        <v>-19.866901000001235</v>
      </c>
      <c r="AM25" t="s">
        <v>547</v>
      </c>
      <c r="AN25">
        <v>5</v>
      </c>
      <c r="AO25" t="s">
        <v>545</v>
      </c>
      <c r="AP25">
        <v>5</v>
      </c>
    </row>
    <row r="26" spans="1:42">
      <c r="A26">
        <v>30</v>
      </c>
      <c r="B26">
        <v>125</v>
      </c>
      <c r="C26" t="s">
        <v>27</v>
      </c>
      <c r="D26" t="s">
        <v>28</v>
      </c>
      <c r="E26" t="s">
        <v>56</v>
      </c>
      <c r="F26" t="s">
        <v>202</v>
      </c>
      <c r="G26" t="s">
        <v>474</v>
      </c>
      <c r="H26" t="s">
        <v>468</v>
      </c>
      <c r="I26" t="s">
        <v>71</v>
      </c>
      <c r="J26" t="s">
        <v>470</v>
      </c>
      <c r="K26">
        <v>36714</v>
      </c>
      <c r="L26">
        <v>38461</v>
      </c>
      <c r="M26" t="s">
        <v>30</v>
      </c>
      <c r="N26" s="1">
        <v>5000000</v>
      </c>
      <c r="O26">
        <v>-1761.1999060000001</v>
      </c>
      <c r="P26">
        <v>0.32</v>
      </c>
      <c r="Q26">
        <v>45.808787000000002</v>
      </c>
      <c r="R26">
        <v>45.821820000000002</v>
      </c>
      <c r="S26">
        <v>-2.0148732358554886E-2</v>
      </c>
      <c r="T26">
        <v>35.485945535906026</v>
      </c>
      <c r="U26">
        <v>83.782359</v>
      </c>
      <c r="V26">
        <v>0</v>
      </c>
      <c r="W26">
        <v>119.26830453590603</v>
      </c>
      <c r="X26">
        <v>-22344.669006</v>
      </c>
      <c r="Y26">
        <v>-22335.540816000001</v>
      </c>
      <c r="Z26">
        <v>9.1281899999994494</v>
      </c>
      <c r="AA26">
        <v>-110.14011453590658</v>
      </c>
      <c r="AB26">
        <v>-22344.669006</v>
      </c>
      <c r="AC26">
        <v>-22335.540816000001</v>
      </c>
      <c r="AD26">
        <v>9.1281899999994494</v>
      </c>
      <c r="AF26">
        <v>-7242.934613425</v>
      </c>
      <c r="AG26">
        <v>8711.1111110000002</v>
      </c>
      <c r="AH26" s="54">
        <v>-13624.429705</v>
      </c>
      <c r="AI26">
        <v>34832.184269999998</v>
      </c>
      <c r="AJ26">
        <v>34832.184269999998</v>
      </c>
      <c r="AK26">
        <v>9513.6308900000022</v>
      </c>
      <c r="AL26">
        <v>9.1281899999994494</v>
      </c>
      <c r="AM26" t="s">
        <v>547</v>
      </c>
      <c r="AN26">
        <v>5</v>
      </c>
      <c r="AO26" t="s">
        <v>545</v>
      </c>
      <c r="AP26">
        <v>5</v>
      </c>
    </row>
    <row r="27" spans="1:42">
      <c r="A27">
        <v>31</v>
      </c>
      <c r="B27">
        <v>116</v>
      </c>
      <c r="C27" t="s">
        <v>27</v>
      </c>
      <c r="D27" t="s">
        <v>59</v>
      </c>
      <c r="E27" t="s">
        <v>55</v>
      </c>
      <c r="F27" t="s">
        <v>202</v>
      </c>
      <c r="G27" t="s">
        <v>474</v>
      </c>
      <c r="H27" t="s">
        <v>468</v>
      </c>
      <c r="I27" t="s">
        <v>277</v>
      </c>
      <c r="J27" t="s">
        <v>470</v>
      </c>
      <c r="K27">
        <v>36728</v>
      </c>
      <c r="L27">
        <v>38554</v>
      </c>
      <c r="M27" t="s">
        <v>30</v>
      </c>
      <c r="N27" s="1">
        <v>-10000000</v>
      </c>
      <c r="O27">
        <v>3710.6180650000001</v>
      </c>
      <c r="P27">
        <v>0.25</v>
      </c>
      <c r="Q27">
        <v>42.094271999999997</v>
      </c>
      <c r="R27">
        <v>42.108058</v>
      </c>
      <c r="S27">
        <v>-1.7978654977558083E-2</v>
      </c>
      <c r="T27">
        <v>-66.711921944129202</v>
      </c>
      <c r="U27">
        <v>-159.03895800000001</v>
      </c>
      <c r="V27">
        <v>0</v>
      </c>
      <c r="W27">
        <v>-225.75087994412922</v>
      </c>
      <c r="X27">
        <v>61729.352231999997</v>
      </c>
      <c r="Y27">
        <v>61749.219132999999</v>
      </c>
      <c r="Z27">
        <v>19.866901000001235</v>
      </c>
      <c r="AA27">
        <v>245.61778094413046</v>
      </c>
      <c r="AB27">
        <v>61729.352231999997</v>
      </c>
      <c r="AC27">
        <v>61749.219132999999</v>
      </c>
      <c r="AD27">
        <v>19.866901000001235</v>
      </c>
      <c r="AF27">
        <v>15259.916792312502</v>
      </c>
      <c r="AG27">
        <v>-12847.222222</v>
      </c>
      <c r="AH27" s="54">
        <v>48901.996910999995</v>
      </c>
      <c r="AI27">
        <v>-20440.685201</v>
      </c>
      <c r="AJ27">
        <v>-20440.685201</v>
      </c>
      <c r="AK27">
        <v>-7923.700216000012</v>
      </c>
      <c r="AL27">
        <v>19.866901000001235</v>
      </c>
      <c r="AM27" t="s">
        <v>547</v>
      </c>
      <c r="AN27">
        <v>5</v>
      </c>
      <c r="AO27" t="s">
        <v>545</v>
      </c>
      <c r="AP27">
        <v>5</v>
      </c>
    </row>
    <row r="28" spans="1:42">
      <c r="A28">
        <v>32</v>
      </c>
      <c r="B28">
        <v>117</v>
      </c>
      <c r="C28" t="s">
        <v>27</v>
      </c>
      <c r="D28" t="s">
        <v>59</v>
      </c>
      <c r="E28" t="s">
        <v>55</v>
      </c>
      <c r="F28" t="s">
        <v>202</v>
      </c>
      <c r="G28" t="s">
        <v>474</v>
      </c>
      <c r="H28" t="s">
        <v>468</v>
      </c>
      <c r="I28" t="s">
        <v>277</v>
      </c>
      <c r="J28" t="s">
        <v>470</v>
      </c>
      <c r="K28">
        <v>36728</v>
      </c>
      <c r="L28">
        <v>38554</v>
      </c>
      <c r="M28" t="s">
        <v>30</v>
      </c>
      <c r="N28" s="1">
        <v>-10000000</v>
      </c>
      <c r="O28">
        <v>3710.6180650000001</v>
      </c>
      <c r="P28">
        <v>0.25</v>
      </c>
      <c r="Q28">
        <v>42.094271999999997</v>
      </c>
      <c r="R28">
        <v>42.108058</v>
      </c>
      <c r="S28">
        <v>-1.7978654977558083E-2</v>
      </c>
      <c r="T28">
        <v>-66.711921944129202</v>
      </c>
      <c r="U28">
        <v>-159.03895800000001</v>
      </c>
      <c r="V28">
        <v>0</v>
      </c>
      <c r="W28">
        <v>-225.75087994412922</v>
      </c>
      <c r="X28">
        <v>61729.352231999997</v>
      </c>
      <c r="Y28">
        <v>61749.219132999999</v>
      </c>
      <c r="Z28">
        <v>19.866901000001235</v>
      </c>
      <c r="AA28">
        <v>245.61778094413046</v>
      </c>
      <c r="AB28">
        <v>61729.352231999997</v>
      </c>
      <c r="AC28">
        <v>61749.219132999999</v>
      </c>
      <c r="AD28">
        <v>19.866901000001235</v>
      </c>
      <c r="AF28">
        <v>15259.916792312502</v>
      </c>
      <c r="AG28">
        <v>-12847.222222</v>
      </c>
      <c r="AH28" s="54">
        <v>48901.996910999995</v>
      </c>
      <c r="AI28">
        <v>-20440.685201</v>
      </c>
      <c r="AJ28">
        <v>-20440.685201</v>
      </c>
      <c r="AK28">
        <v>-7923.700216000012</v>
      </c>
      <c r="AL28">
        <v>19.866901000001235</v>
      </c>
      <c r="AM28" t="s">
        <v>547</v>
      </c>
      <c r="AN28">
        <v>5</v>
      </c>
      <c r="AO28" t="s">
        <v>545</v>
      </c>
      <c r="AP28">
        <v>5</v>
      </c>
    </row>
    <row r="29" spans="1:42">
      <c r="A29">
        <v>33</v>
      </c>
      <c r="B29">
        <v>124</v>
      </c>
      <c r="C29" t="s">
        <v>27</v>
      </c>
      <c r="D29" t="s">
        <v>59</v>
      </c>
      <c r="E29" t="s">
        <v>48</v>
      </c>
      <c r="F29" t="s">
        <v>197</v>
      </c>
      <c r="G29" t="s">
        <v>476</v>
      </c>
      <c r="H29" t="s">
        <v>468</v>
      </c>
      <c r="I29" t="s">
        <v>277</v>
      </c>
      <c r="J29" t="s">
        <v>481</v>
      </c>
      <c r="K29">
        <v>36651</v>
      </c>
      <c r="L29">
        <v>37245</v>
      </c>
      <c r="M29" t="s">
        <v>30</v>
      </c>
      <c r="N29" s="1">
        <v>25000000</v>
      </c>
      <c r="O29">
        <v>-1753.816292</v>
      </c>
      <c r="P29">
        <v>0.85</v>
      </c>
      <c r="Q29">
        <v>37.495792999999999</v>
      </c>
      <c r="R29">
        <v>37.699098999999997</v>
      </c>
      <c r="S29">
        <v>0.18782897548641483</v>
      </c>
      <c r="T29">
        <v>-329.41751731774298</v>
      </c>
      <c r="U29">
        <v>327.83981399999999</v>
      </c>
      <c r="V29">
        <v>0</v>
      </c>
      <c r="W29">
        <v>-1.5777033177429871</v>
      </c>
      <c r="X29">
        <v>89949.780484000003</v>
      </c>
      <c r="Y29">
        <v>89860.552169999995</v>
      </c>
      <c r="Z29">
        <v>-89.228314000007231</v>
      </c>
      <c r="AA29">
        <v>-87.650610682264244</v>
      </c>
      <c r="AB29">
        <v>89949.780484000003</v>
      </c>
      <c r="AC29">
        <v>89860.552169999995</v>
      </c>
      <c r="AD29">
        <v>-89.228314000007231</v>
      </c>
      <c r="AF29">
        <v>-21926.211282584001</v>
      </c>
      <c r="AG29">
        <v>188298.61111100001</v>
      </c>
      <c r="AH29" s="54">
        <v>278159.16328099999</v>
      </c>
      <c r="AI29">
        <v>77296.493754999974</v>
      </c>
      <c r="AJ29">
        <v>77296.493754999974</v>
      </c>
      <c r="AK29">
        <v>34564.761730999977</v>
      </c>
      <c r="AL29">
        <v>-89.228314000007231</v>
      </c>
      <c r="AM29" t="s">
        <v>546</v>
      </c>
      <c r="AN29" t="s">
        <v>545</v>
      </c>
      <c r="AO29">
        <v>10</v>
      </c>
      <c r="AP29">
        <v>10</v>
      </c>
    </row>
    <row r="30" spans="1:42">
      <c r="A30">
        <v>35</v>
      </c>
      <c r="B30">
        <v>129</v>
      </c>
      <c r="C30" t="s">
        <v>27</v>
      </c>
      <c r="D30" t="s">
        <v>28</v>
      </c>
      <c r="E30" t="s">
        <v>61</v>
      </c>
      <c r="F30" t="s">
        <v>205</v>
      </c>
      <c r="G30" t="s">
        <v>476</v>
      </c>
      <c r="H30" t="s">
        <v>468</v>
      </c>
      <c r="I30" t="s">
        <v>97</v>
      </c>
      <c r="J30" t="s">
        <v>480</v>
      </c>
      <c r="K30">
        <v>36726</v>
      </c>
      <c r="L30">
        <v>37749</v>
      </c>
      <c r="M30" t="s">
        <v>30</v>
      </c>
      <c r="N30" s="1">
        <v>10000000</v>
      </c>
      <c r="O30">
        <v>-1860.4956169999998</v>
      </c>
      <c r="P30">
        <v>1.4</v>
      </c>
      <c r="Q30">
        <v>530.19996400000002</v>
      </c>
      <c r="R30">
        <v>530.38776800000005</v>
      </c>
      <c r="S30">
        <v>-6.8317519066747975E-2</v>
      </c>
      <c r="T30">
        <v>127.10444478799852</v>
      </c>
      <c r="U30">
        <v>1320.9092820000001</v>
      </c>
      <c r="V30">
        <v>0</v>
      </c>
      <c r="W30">
        <v>1448.0137267879986</v>
      </c>
      <c r="X30">
        <v>-714620.43123999995</v>
      </c>
      <c r="Y30">
        <v>-714078.80030300003</v>
      </c>
      <c r="Z30">
        <v>541.63093699992169</v>
      </c>
      <c r="AA30">
        <v>-906.38278978807693</v>
      </c>
      <c r="AB30">
        <v>-714620.43123999995</v>
      </c>
      <c r="AC30">
        <v>-714078.80030300003</v>
      </c>
      <c r="AD30">
        <v>541.63093699992169</v>
      </c>
      <c r="AF30">
        <v>-18363.091739789998</v>
      </c>
      <c r="AG30">
        <v>71555.555556000007</v>
      </c>
      <c r="AH30" s="54">
        <v>-642523.24474700005</v>
      </c>
      <c r="AI30">
        <v>-326625.68575500004</v>
      </c>
      <c r="AJ30">
        <v>-326625.68575500004</v>
      </c>
      <c r="AK30">
        <v>-414815.89324100001</v>
      </c>
      <c r="AL30">
        <v>541.63093699992169</v>
      </c>
      <c r="AM30" t="s">
        <v>549</v>
      </c>
      <c r="AN30" t="s">
        <v>545</v>
      </c>
      <c r="AO30">
        <v>9</v>
      </c>
      <c r="AP30">
        <v>9</v>
      </c>
    </row>
    <row r="31" spans="1:42">
      <c r="A31">
        <v>36</v>
      </c>
      <c r="B31">
        <v>130</v>
      </c>
      <c r="C31" t="s">
        <v>27</v>
      </c>
      <c r="D31" t="s">
        <v>28</v>
      </c>
      <c r="E31" t="s">
        <v>39</v>
      </c>
      <c r="F31" t="s">
        <v>199</v>
      </c>
      <c r="G31" t="s">
        <v>467</v>
      </c>
      <c r="H31" t="s">
        <v>468</v>
      </c>
      <c r="I31" t="s">
        <v>97</v>
      </c>
      <c r="J31" t="s">
        <v>475</v>
      </c>
      <c r="K31">
        <v>36727</v>
      </c>
      <c r="L31">
        <v>37792</v>
      </c>
      <c r="M31" t="s">
        <v>30</v>
      </c>
      <c r="N31" s="1">
        <v>-4000000</v>
      </c>
      <c r="O31">
        <v>815.51050300000009</v>
      </c>
      <c r="P31">
        <v>0.75</v>
      </c>
      <c r="Q31">
        <v>71.952374000000006</v>
      </c>
      <c r="R31">
        <v>71.968699000000001</v>
      </c>
      <c r="S31">
        <v>-2.1954052053444292E-2</v>
      </c>
      <c r="T31">
        <v>-17.90376003299254</v>
      </c>
      <c r="U31">
        <v>-87.983953999999997</v>
      </c>
      <c r="V31">
        <v>0</v>
      </c>
      <c r="W31">
        <v>-105.88771403299253</v>
      </c>
      <c r="X31">
        <v>-3073.3762040000001</v>
      </c>
      <c r="Y31">
        <v>-3141.2950890000002</v>
      </c>
      <c r="Z31">
        <v>-67.918885000000046</v>
      </c>
      <c r="AA31">
        <v>37.968829032992488</v>
      </c>
      <c r="AB31">
        <v>-3073.3762040000001</v>
      </c>
      <c r="AC31">
        <v>-3141.2950890000002</v>
      </c>
      <c r="AD31">
        <v>-67.918885000000046</v>
      </c>
      <c r="AF31">
        <v>6036.8164984575005</v>
      </c>
      <c r="AG31">
        <v>-20250</v>
      </c>
      <c r="AH31" s="54">
        <v>-23391.295088999999</v>
      </c>
      <c r="AI31">
        <v>-61073.023616999999</v>
      </c>
      <c r="AJ31">
        <v>-61073.023616999999</v>
      </c>
      <c r="AK31">
        <v>-4770.7909980000004</v>
      </c>
      <c r="AL31">
        <v>-67.918885000000046</v>
      </c>
      <c r="AM31" t="s">
        <v>549</v>
      </c>
      <c r="AN31">
        <v>7</v>
      </c>
      <c r="AO31" t="s">
        <v>545</v>
      </c>
      <c r="AP31">
        <v>7</v>
      </c>
    </row>
    <row r="32" spans="1:42">
      <c r="A32">
        <v>37</v>
      </c>
      <c r="B32">
        <v>131</v>
      </c>
      <c r="C32" t="s">
        <v>27</v>
      </c>
      <c r="D32" t="s">
        <v>28</v>
      </c>
      <c r="E32" t="s">
        <v>38</v>
      </c>
      <c r="F32" t="s">
        <v>200</v>
      </c>
      <c r="G32" t="s">
        <v>467</v>
      </c>
      <c r="H32" t="s">
        <v>468</v>
      </c>
      <c r="I32" t="s">
        <v>97</v>
      </c>
      <c r="J32" t="s">
        <v>475</v>
      </c>
      <c r="K32">
        <v>36728</v>
      </c>
      <c r="L32">
        <v>37823</v>
      </c>
      <c r="M32" t="s">
        <v>30</v>
      </c>
      <c r="N32" s="1">
        <v>-4000000</v>
      </c>
      <c r="O32">
        <v>845.11741099999995</v>
      </c>
      <c r="P32">
        <v>0.74</v>
      </c>
      <c r="Q32">
        <v>66.930021999999994</v>
      </c>
      <c r="R32">
        <v>66.942653000000007</v>
      </c>
      <c r="S32">
        <v>-2.2468258668566405E-2</v>
      </c>
      <c r="T32">
        <v>-18.988316595657146</v>
      </c>
      <c r="U32">
        <v>-86.402080999999995</v>
      </c>
      <c r="V32">
        <v>0</v>
      </c>
      <c r="W32">
        <v>-105.39039759565713</v>
      </c>
      <c r="X32">
        <v>-11363.540564000001</v>
      </c>
      <c r="Y32">
        <v>-11431.374222</v>
      </c>
      <c r="Z32">
        <v>-67.833657999999559</v>
      </c>
      <c r="AA32">
        <v>37.556739595657575</v>
      </c>
      <c r="AB32">
        <v>-11363.540564000001</v>
      </c>
      <c r="AC32">
        <v>-11431.374222</v>
      </c>
      <c r="AD32">
        <v>-67.833657999999559</v>
      </c>
      <c r="AF32">
        <v>4865.7634938325</v>
      </c>
      <c r="AG32">
        <v>-15211.111111</v>
      </c>
      <c r="AH32" s="54">
        <v>-26642.485333000001</v>
      </c>
      <c r="AI32">
        <v>-19472.749129</v>
      </c>
      <c r="AJ32">
        <v>-19472.749129</v>
      </c>
      <c r="AK32">
        <v>-9176.8457249999992</v>
      </c>
      <c r="AL32">
        <v>-67.833657999999559</v>
      </c>
      <c r="AM32" t="s">
        <v>549</v>
      </c>
      <c r="AN32">
        <v>6</v>
      </c>
      <c r="AO32" t="s">
        <v>545</v>
      </c>
      <c r="AP32">
        <v>6</v>
      </c>
    </row>
    <row r="33" spans="1:42">
      <c r="A33">
        <v>38</v>
      </c>
      <c r="B33">
        <v>133</v>
      </c>
      <c r="C33" t="s">
        <v>27</v>
      </c>
      <c r="D33" t="s">
        <v>28</v>
      </c>
      <c r="E33" t="s">
        <v>49</v>
      </c>
      <c r="F33" t="s">
        <v>199</v>
      </c>
      <c r="G33" t="s">
        <v>473</v>
      </c>
      <c r="H33" t="s">
        <v>489</v>
      </c>
      <c r="I33" t="s">
        <v>263</v>
      </c>
      <c r="J33" t="s">
        <v>469</v>
      </c>
      <c r="K33">
        <v>36735</v>
      </c>
      <c r="L33">
        <v>38515</v>
      </c>
      <c r="M33" t="s">
        <v>30</v>
      </c>
      <c r="N33" s="1">
        <v>-5000000</v>
      </c>
      <c r="O33">
        <v>1828.0982960000001</v>
      </c>
      <c r="P33">
        <v>0.65</v>
      </c>
      <c r="Q33">
        <v>66.428673000000003</v>
      </c>
      <c r="R33">
        <v>66.443246000000002</v>
      </c>
      <c r="S33">
        <v>-2.9136662710733337E-2</v>
      </c>
      <c r="T33">
        <v>-53.264683452618357</v>
      </c>
      <c r="U33">
        <v>-115.501555</v>
      </c>
      <c r="V33">
        <v>0</v>
      </c>
      <c r="W33">
        <v>-168.76623845261835</v>
      </c>
      <c r="X33">
        <v>1424.9987570000001</v>
      </c>
      <c r="Y33">
        <v>1363.566626</v>
      </c>
      <c r="Z33">
        <v>-61.432131000000027</v>
      </c>
      <c r="AA33">
        <v>107.33410745261833</v>
      </c>
      <c r="AB33">
        <v>1424.9987570000001</v>
      </c>
      <c r="AC33">
        <v>1363.566626</v>
      </c>
      <c r="AD33">
        <v>-61.432131000000027</v>
      </c>
      <c r="AF33">
        <v>13532.497636140002</v>
      </c>
      <c r="AG33">
        <v>-20493.055555999999</v>
      </c>
      <c r="AH33" s="54">
        <v>-19129.48893</v>
      </c>
      <c r="AI33">
        <v>-8281.1039560000008</v>
      </c>
      <c r="AJ33">
        <v>-8281.1039560000008</v>
      </c>
      <c r="AK33">
        <v>-6717.1648860000005</v>
      </c>
      <c r="AL33">
        <v>-61.432131000000027</v>
      </c>
      <c r="AM33" t="s">
        <v>547</v>
      </c>
      <c r="AN33">
        <v>7</v>
      </c>
      <c r="AO33" t="s">
        <v>545</v>
      </c>
      <c r="AP33">
        <v>7</v>
      </c>
    </row>
    <row r="34" spans="1:42">
      <c r="A34">
        <v>39</v>
      </c>
      <c r="B34">
        <v>134</v>
      </c>
      <c r="C34" t="s">
        <v>27</v>
      </c>
      <c r="D34" t="s">
        <v>28</v>
      </c>
      <c r="E34" t="s">
        <v>204</v>
      </c>
      <c r="F34" t="s">
        <v>456</v>
      </c>
      <c r="G34" t="s">
        <v>492</v>
      </c>
      <c r="H34" t="s">
        <v>468</v>
      </c>
      <c r="I34" t="s">
        <v>97</v>
      </c>
      <c r="J34" t="s">
        <v>480</v>
      </c>
      <c r="K34">
        <v>36742</v>
      </c>
      <c r="L34">
        <v>38000</v>
      </c>
      <c r="M34" t="s">
        <v>30</v>
      </c>
      <c r="N34" s="1">
        <v>4000000</v>
      </c>
      <c r="O34">
        <v>-1034.238912</v>
      </c>
      <c r="P34">
        <v>6.35</v>
      </c>
      <c r="Q34">
        <v>805.96565399999997</v>
      </c>
      <c r="R34">
        <v>807.01048800000001</v>
      </c>
      <c r="S34">
        <v>0.61016297762794947</v>
      </c>
      <c r="T34">
        <v>-631.05429412461081</v>
      </c>
      <c r="U34">
        <v>885.74685799999997</v>
      </c>
      <c r="V34">
        <v>0</v>
      </c>
      <c r="W34">
        <v>254.69256387538917</v>
      </c>
      <c r="X34">
        <v>-110842.840429</v>
      </c>
      <c r="Y34">
        <v>-111047.140186</v>
      </c>
      <c r="Z34">
        <v>-204.29975700000068</v>
      </c>
      <c r="AA34">
        <v>-458.99232087538985</v>
      </c>
      <c r="AB34">
        <v>-110842.840429</v>
      </c>
      <c r="AC34">
        <v>-111047.140186</v>
      </c>
      <c r="AD34">
        <v>-204.29975700000068</v>
      </c>
      <c r="AF34">
        <v>-17013.230102400001</v>
      </c>
      <c r="AG34">
        <v>116416.666667</v>
      </c>
      <c r="AH34" s="54">
        <v>5369.5264809999935</v>
      </c>
      <c r="AI34">
        <v>103450.25461599998</v>
      </c>
      <c r="AJ34">
        <v>103450.25461599998</v>
      </c>
      <c r="AK34">
        <v>33228.530624000006</v>
      </c>
      <c r="AL34">
        <v>-204.29975700000068</v>
      </c>
      <c r="AM34" t="s">
        <v>548</v>
      </c>
      <c r="AN34" t="s">
        <v>545</v>
      </c>
      <c r="AO34">
        <v>14</v>
      </c>
      <c r="AP34">
        <v>14</v>
      </c>
    </row>
    <row r="35" spans="1:42">
      <c r="A35">
        <v>42</v>
      </c>
      <c r="B35">
        <v>138</v>
      </c>
      <c r="C35" t="s">
        <v>27</v>
      </c>
      <c r="D35" t="s">
        <v>28</v>
      </c>
      <c r="E35" t="s">
        <v>34</v>
      </c>
      <c r="F35" t="s">
        <v>205</v>
      </c>
      <c r="G35" t="s">
        <v>473</v>
      </c>
      <c r="H35" t="s">
        <v>483</v>
      </c>
      <c r="I35" t="s">
        <v>97</v>
      </c>
      <c r="J35" t="s">
        <v>469</v>
      </c>
      <c r="K35">
        <v>36746</v>
      </c>
      <c r="L35">
        <v>37841</v>
      </c>
      <c r="M35" t="s">
        <v>30</v>
      </c>
      <c r="N35" s="1">
        <v>10000000</v>
      </c>
      <c r="O35">
        <v>-2146.1732050000001</v>
      </c>
      <c r="P35">
        <v>1</v>
      </c>
      <c r="Q35">
        <v>138.83147199999999</v>
      </c>
      <c r="R35">
        <v>138.919072</v>
      </c>
      <c r="S35">
        <v>6.3887706056287973E-4</v>
      </c>
      <c r="T35">
        <v>-1.3711408286692148</v>
      </c>
      <c r="U35">
        <v>550.90518799999995</v>
      </c>
      <c r="V35">
        <v>0</v>
      </c>
      <c r="W35">
        <v>549.53404717133071</v>
      </c>
      <c r="X35">
        <v>-73120.887541000004</v>
      </c>
      <c r="Y35">
        <v>-72993.204675000001</v>
      </c>
      <c r="Z35">
        <v>127.68286600000283</v>
      </c>
      <c r="AA35">
        <v>-421.85118117132788</v>
      </c>
      <c r="AB35">
        <v>-73120.887541000004</v>
      </c>
      <c r="AC35">
        <v>-72993.204675000001</v>
      </c>
      <c r="AD35">
        <v>127.68286600000283</v>
      </c>
      <c r="AF35">
        <v>-21182.729533350001</v>
      </c>
      <c r="AG35">
        <v>51111.111110999998</v>
      </c>
      <c r="AH35" s="54">
        <v>-21882.093564000003</v>
      </c>
      <c r="AI35">
        <v>73742.903722999996</v>
      </c>
      <c r="AJ35">
        <v>73742.903722999996</v>
      </c>
      <c r="AK35">
        <v>5402.4023359999992</v>
      </c>
      <c r="AL35">
        <v>127.68286600000283</v>
      </c>
      <c r="AM35" t="s">
        <v>549</v>
      </c>
      <c r="AN35" t="s">
        <v>545</v>
      </c>
      <c r="AO35">
        <v>9</v>
      </c>
      <c r="AP35">
        <v>9</v>
      </c>
    </row>
    <row r="36" spans="1:42">
      <c r="A36">
        <v>43</v>
      </c>
      <c r="B36">
        <v>140</v>
      </c>
      <c r="C36" t="s">
        <v>27</v>
      </c>
      <c r="D36" t="s">
        <v>28</v>
      </c>
      <c r="E36" t="s">
        <v>35</v>
      </c>
      <c r="F36" t="s">
        <v>201</v>
      </c>
      <c r="G36" t="s">
        <v>473</v>
      </c>
      <c r="H36" t="s">
        <v>497</v>
      </c>
      <c r="I36" t="s">
        <v>97</v>
      </c>
      <c r="J36" t="s">
        <v>479</v>
      </c>
      <c r="K36">
        <v>36746</v>
      </c>
      <c r="L36">
        <v>38572</v>
      </c>
      <c r="M36" t="s">
        <v>30</v>
      </c>
      <c r="N36" s="1">
        <v>12000000</v>
      </c>
      <c r="O36">
        <v>-4576.8373359999996</v>
      </c>
      <c r="P36">
        <v>1</v>
      </c>
      <c r="Q36">
        <v>133.38859400000001</v>
      </c>
      <c r="R36">
        <v>133.42360600000001</v>
      </c>
      <c r="S36">
        <v>-6.2566096190589462E-2</v>
      </c>
      <c r="T36">
        <v>286.3548450128572</v>
      </c>
      <c r="U36">
        <v>642.44560000000001</v>
      </c>
      <c r="V36">
        <v>0</v>
      </c>
      <c r="W36">
        <v>928.80044501285715</v>
      </c>
      <c r="X36">
        <v>-137049.77021700001</v>
      </c>
      <c r="Y36">
        <v>-136960.94018100001</v>
      </c>
      <c r="Z36">
        <v>88.830035999999382</v>
      </c>
      <c r="AA36">
        <v>-839.97040901285777</v>
      </c>
      <c r="AB36">
        <v>-137049.77021700001</v>
      </c>
      <c r="AC36">
        <v>-136960.94018100001</v>
      </c>
      <c r="AD36">
        <v>88.830035999999382</v>
      </c>
      <c r="AF36">
        <v>-33127.148637967999</v>
      </c>
      <c r="AG36">
        <v>59527.333333000002</v>
      </c>
      <c r="AH36" s="54">
        <v>-77433.60684800001</v>
      </c>
      <c r="AI36">
        <v>131794.794413</v>
      </c>
      <c r="AJ36">
        <v>131794.794413</v>
      </c>
      <c r="AK36">
        <v>-14338.170597000018</v>
      </c>
      <c r="AL36">
        <v>88.830035999999382</v>
      </c>
      <c r="AM36" t="s">
        <v>547</v>
      </c>
      <c r="AN36">
        <v>8</v>
      </c>
      <c r="AO36" t="s">
        <v>545</v>
      </c>
      <c r="AP36">
        <v>8</v>
      </c>
    </row>
    <row r="37" spans="1:42">
      <c r="A37">
        <v>44</v>
      </c>
      <c r="B37">
        <v>143</v>
      </c>
      <c r="C37" t="s">
        <v>27</v>
      </c>
      <c r="D37" t="s">
        <v>32</v>
      </c>
      <c r="E37" t="s">
        <v>36</v>
      </c>
      <c r="F37" t="s">
        <v>456</v>
      </c>
      <c r="G37" t="s">
        <v>473</v>
      </c>
      <c r="H37" t="s">
        <v>468</v>
      </c>
      <c r="I37" t="s">
        <v>79</v>
      </c>
      <c r="J37" t="s">
        <v>475</v>
      </c>
      <c r="K37">
        <v>36746</v>
      </c>
      <c r="L37">
        <v>37164</v>
      </c>
      <c r="M37" t="s">
        <v>30</v>
      </c>
      <c r="N37" s="1">
        <v>10000000</v>
      </c>
      <c r="O37">
        <v>-492.62748299999998</v>
      </c>
      <c r="P37">
        <v>2.125</v>
      </c>
      <c r="Q37">
        <v>152.962322</v>
      </c>
      <c r="R37">
        <v>152.59107399999999</v>
      </c>
      <c r="S37">
        <v>-0.39607515599726634</v>
      </c>
      <c r="T37">
        <v>195.11750717776567</v>
      </c>
      <c r="U37">
        <v>485.017852</v>
      </c>
      <c r="V37">
        <v>0</v>
      </c>
      <c r="W37">
        <v>680.13535917776562</v>
      </c>
      <c r="X37">
        <v>81558.711330999999</v>
      </c>
      <c r="Y37">
        <v>82180.570730000007</v>
      </c>
      <c r="Z37">
        <v>621.85939900000812</v>
      </c>
      <c r="AA37">
        <v>-58.275960177757497</v>
      </c>
      <c r="AB37">
        <v>81558.711330999999</v>
      </c>
      <c r="AC37">
        <v>82180.570730000007</v>
      </c>
      <c r="AD37">
        <v>621.85939900000812</v>
      </c>
      <c r="AF37">
        <v>-8103.72209535</v>
      </c>
      <c r="AG37">
        <v>84409.722221999997</v>
      </c>
      <c r="AH37" s="54">
        <v>166590.29295199999</v>
      </c>
      <c r="AI37">
        <v>109596.479536</v>
      </c>
      <c r="AJ37">
        <v>109596.479536</v>
      </c>
      <c r="AK37">
        <v>115848.541879</v>
      </c>
      <c r="AL37">
        <v>621.85939900000812</v>
      </c>
      <c r="AM37" t="s">
        <v>550</v>
      </c>
      <c r="AN37" t="s">
        <v>545</v>
      </c>
      <c r="AO37">
        <v>14</v>
      </c>
      <c r="AP37">
        <v>14</v>
      </c>
    </row>
    <row r="38" spans="1:42">
      <c r="A38">
        <v>45</v>
      </c>
      <c r="B38">
        <v>139</v>
      </c>
      <c r="C38" t="s">
        <v>27</v>
      </c>
      <c r="D38" t="s">
        <v>28</v>
      </c>
      <c r="E38" t="s">
        <v>34</v>
      </c>
      <c r="F38" t="s">
        <v>205</v>
      </c>
      <c r="G38" t="s">
        <v>473</v>
      </c>
      <c r="H38" t="s">
        <v>483</v>
      </c>
      <c r="I38" t="s">
        <v>265</v>
      </c>
      <c r="J38" t="s">
        <v>469</v>
      </c>
      <c r="K38">
        <v>36747</v>
      </c>
      <c r="L38">
        <v>37112</v>
      </c>
      <c r="M38" t="s">
        <v>30</v>
      </c>
      <c r="N38" s="1">
        <v>-10000000</v>
      </c>
      <c r="O38">
        <v>359.23622499999999</v>
      </c>
      <c r="P38">
        <v>0.63</v>
      </c>
      <c r="Q38">
        <v>78.957899999999995</v>
      </c>
      <c r="R38">
        <v>79.076006000000007</v>
      </c>
      <c r="S38">
        <v>0.11715975807291558</v>
      </c>
      <c r="T38">
        <v>42.088029212027465</v>
      </c>
      <c r="U38">
        <v>-244.13203999999999</v>
      </c>
      <c r="V38">
        <v>0</v>
      </c>
      <c r="W38">
        <v>-202.04401078797252</v>
      </c>
      <c r="X38">
        <v>-1963.6146510000001</v>
      </c>
      <c r="Y38">
        <v>-2138.2199289999999</v>
      </c>
      <c r="Z38">
        <v>-174.60527799999977</v>
      </c>
      <c r="AA38">
        <v>27.438732787972754</v>
      </c>
      <c r="AB38">
        <v>-1963.6146510000001</v>
      </c>
      <c r="AC38">
        <v>-2138.2199289999999</v>
      </c>
      <c r="AD38">
        <v>-174.60527799999977</v>
      </c>
      <c r="AF38">
        <v>3545.6615407500003</v>
      </c>
      <c r="AG38">
        <v>-32200</v>
      </c>
      <c r="AH38" s="54">
        <v>-34338.219928999999</v>
      </c>
      <c r="AI38">
        <v>-41675.874580000003</v>
      </c>
      <c r="AJ38">
        <v>-41675.874580000003</v>
      </c>
      <c r="AK38">
        <v>-8052.3176979999989</v>
      </c>
      <c r="AL38">
        <v>-174.60527799999977</v>
      </c>
      <c r="AM38" t="s">
        <v>550</v>
      </c>
      <c r="AN38" t="s">
        <v>545</v>
      </c>
      <c r="AO38">
        <v>9</v>
      </c>
      <c r="AP38">
        <v>9</v>
      </c>
    </row>
    <row r="39" spans="1:42">
      <c r="A39">
        <v>46</v>
      </c>
      <c r="B39">
        <v>146</v>
      </c>
      <c r="C39" t="s">
        <v>27</v>
      </c>
      <c r="D39" t="s">
        <v>28</v>
      </c>
      <c r="E39" t="s">
        <v>37</v>
      </c>
      <c r="F39" t="s">
        <v>198</v>
      </c>
      <c r="G39" t="s">
        <v>477</v>
      </c>
      <c r="H39" t="s">
        <v>472</v>
      </c>
      <c r="I39" t="s">
        <v>97</v>
      </c>
      <c r="J39" t="s">
        <v>469</v>
      </c>
      <c r="K39">
        <v>36754</v>
      </c>
      <c r="L39">
        <v>38580</v>
      </c>
      <c r="M39" t="s">
        <v>30</v>
      </c>
      <c r="N39" s="1">
        <v>-10000000</v>
      </c>
      <c r="O39">
        <v>3769.7285219999999</v>
      </c>
      <c r="P39">
        <v>0.33</v>
      </c>
      <c r="Q39">
        <v>52.603549000000001</v>
      </c>
      <c r="R39">
        <v>52.627499</v>
      </c>
      <c r="S39">
        <v>-1.3608064415591745E-2</v>
      </c>
      <c r="T39">
        <v>-51.29870855666946</v>
      </c>
      <c r="U39">
        <v>-185.56247500000001</v>
      </c>
      <c r="V39">
        <v>0</v>
      </c>
      <c r="W39">
        <v>-236.86118355666946</v>
      </c>
      <c r="X39">
        <v>73220.065205999999</v>
      </c>
      <c r="Y39">
        <v>73264.714624</v>
      </c>
      <c r="Z39">
        <v>44.649418000000878</v>
      </c>
      <c r="AA39">
        <v>281.51060155667034</v>
      </c>
      <c r="AB39">
        <v>73220.065205999999</v>
      </c>
      <c r="AC39">
        <v>73264.714624</v>
      </c>
      <c r="AD39">
        <v>44.649418000000878</v>
      </c>
      <c r="AF39">
        <v>11162.166153642</v>
      </c>
      <c r="AG39">
        <v>-16866.666667000001</v>
      </c>
      <c r="AH39" s="54">
        <v>56398.047957000002</v>
      </c>
      <c r="AI39">
        <v>-66263.892822000009</v>
      </c>
      <c r="AJ39">
        <v>-66263.892822000009</v>
      </c>
      <c r="AK39">
        <v>-29274.175176999997</v>
      </c>
      <c r="AL39">
        <v>44.649418000000878</v>
      </c>
      <c r="AM39" t="s">
        <v>547</v>
      </c>
      <c r="AN39">
        <v>4</v>
      </c>
      <c r="AO39" t="s">
        <v>545</v>
      </c>
      <c r="AP39">
        <v>4</v>
      </c>
    </row>
    <row r="40" spans="1:42">
      <c r="A40">
        <v>47</v>
      </c>
      <c r="B40">
        <v>141</v>
      </c>
      <c r="C40" t="s">
        <v>27</v>
      </c>
      <c r="D40" t="s">
        <v>28</v>
      </c>
      <c r="E40" t="s">
        <v>35</v>
      </c>
      <c r="F40" t="s">
        <v>201</v>
      </c>
      <c r="G40" t="s">
        <v>473</v>
      </c>
      <c r="H40" t="s">
        <v>497</v>
      </c>
      <c r="I40" t="s">
        <v>265</v>
      </c>
      <c r="J40" t="s">
        <v>479</v>
      </c>
      <c r="K40">
        <v>36759</v>
      </c>
      <c r="L40">
        <v>36979</v>
      </c>
      <c r="M40" t="s">
        <v>30</v>
      </c>
      <c r="N40" s="1">
        <v>-15000000</v>
      </c>
      <c r="O40">
        <v>27.136828999999999</v>
      </c>
      <c r="P40">
        <v>0.67</v>
      </c>
      <c r="Q40">
        <v>184.640376</v>
      </c>
      <c r="R40">
        <v>237.92858200000001</v>
      </c>
      <c r="S40">
        <v>-2.5815056750033705E-2</v>
      </c>
      <c r="T40">
        <v>-0.70053878065096031</v>
      </c>
      <c r="U40">
        <v>-327.476606</v>
      </c>
      <c r="V40">
        <v>0</v>
      </c>
      <c r="W40">
        <v>-328.17714478065096</v>
      </c>
      <c r="X40">
        <v>-22833.890619000002</v>
      </c>
      <c r="Y40">
        <v>-23161.076134999999</v>
      </c>
      <c r="Z40">
        <v>-327.18551599999773</v>
      </c>
      <c r="AA40">
        <v>0.99162878065322957</v>
      </c>
      <c r="AB40">
        <v>-22833.890619000002</v>
      </c>
      <c r="AC40">
        <v>-23161.076134999999</v>
      </c>
      <c r="AD40">
        <v>-327.18551599999773</v>
      </c>
      <c r="AF40">
        <v>196.416368302</v>
      </c>
      <c r="AG40">
        <v>-36291.666666999998</v>
      </c>
      <c r="AH40" s="54">
        <v>-59452.742801999993</v>
      </c>
      <c r="AI40">
        <v>-26273.862920999993</v>
      </c>
      <c r="AJ40">
        <v>-26273.862920999993</v>
      </c>
      <c r="AK40">
        <v>-6923.7430169999934</v>
      </c>
      <c r="AL40">
        <v>-327.18551599999773</v>
      </c>
      <c r="AM40" t="s">
        <v>550</v>
      </c>
      <c r="AN40">
        <v>8</v>
      </c>
      <c r="AO40" t="s">
        <v>545</v>
      </c>
      <c r="AP40">
        <v>8</v>
      </c>
    </row>
    <row r="41" spans="1:42">
      <c r="A41">
        <v>48</v>
      </c>
      <c r="B41">
        <v>142</v>
      </c>
      <c r="C41" t="s">
        <v>27</v>
      </c>
      <c r="D41" t="s">
        <v>28</v>
      </c>
      <c r="E41" t="s">
        <v>35</v>
      </c>
      <c r="F41" t="s">
        <v>201</v>
      </c>
      <c r="G41" t="s">
        <v>473</v>
      </c>
      <c r="H41" t="s">
        <v>497</v>
      </c>
      <c r="I41" t="s">
        <v>266</v>
      </c>
      <c r="J41" t="s">
        <v>479</v>
      </c>
      <c r="K41">
        <v>36759</v>
      </c>
      <c r="L41">
        <v>37124</v>
      </c>
      <c r="M41" t="s">
        <v>30</v>
      </c>
      <c r="N41" s="1">
        <v>10000000</v>
      </c>
      <c r="O41">
        <v>-390.66317099999998</v>
      </c>
      <c r="P41">
        <v>0.93</v>
      </c>
      <c r="Q41">
        <v>82.303003000000004</v>
      </c>
      <c r="R41">
        <v>82.330779000000007</v>
      </c>
      <c r="S41">
        <v>2.7943586449197255E-2</v>
      </c>
      <c r="T41">
        <v>-10.91653009135603</v>
      </c>
      <c r="U41">
        <v>227.87024500000001</v>
      </c>
      <c r="V41">
        <v>0</v>
      </c>
      <c r="W41">
        <v>216.95371490864397</v>
      </c>
      <c r="X41">
        <v>12821.200596000001</v>
      </c>
      <c r="Y41">
        <v>13039.536835000001</v>
      </c>
      <c r="Z41">
        <v>218.33623900000021</v>
      </c>
      <c r="AA41">
        <v>1.3825240913562311</v>
      </c>
      <c r="AB41">
        <v>12821.200596000001</v>
      </c>
      <c r="AC41">
        <v>13039.536835000001</v>
      </c>
      <c r="AD41">
        <v>218.33623900000021</v>
      </c>
      <c r="AF41">
        <v>-2827.6200316980003</v>
      </c>
      <c r="AG41">
        <v>47533.333333000002</v>
      </c>
      <c r="AH41" s="54">
        <v>60572.870168000001</v>
      </c>
      <c r="AI41">
        <v>21421.138242000001</v>
      </c>
      <c r="AJ41">
        <v>21421.138242000001</v>
      </c>
      <c r="AK41">
        <v>2896.0294710000016</v>
      </c>
      <c r="AL41">
        <v>218.33623900000021</v>
      </c>
      <c r="AM41" t="s">
        <v>550</v>
      </c>
      <c r="AN41">
        <v>8</v>
      </c>
      <c r="AO41" t="s">
        <v>545</v>
      </c>
      <c r="AP41">
        <v>8</v>
      </c>
    </row>
    <row r="42" spans="1:42">
      <c r="A42">
        <v>49</v>
      </c>
      <c r="B42">
        <v>147</v>
      </c>
      <c r="C42" t="s">
        <v>27</v>
      </c>
      <c r="D42" t="s">
        <v>28</v>
      </c>
      <c r="E42" t="s">
        <v>53</v>
      </c>
      <c r="F42" t="s">
        <v>199</v>
      </c>
      <c r="G42" t="s">
        <v>473</v>
      </c>
      <c r="H42" t="s">
        <v>468</v>
      </c>
      <c r="I42" t="s">
        <v>31</v>
      </c>
      <c r="J42" t="s">
        <v>481</v>
      </c>
      <c r="K42">
        <v>36759</v>
      </c>
      <c r="L42">
        <v>38585</v>
      </c>
      <c r="M42" t="s">
        <v>30</v>
      </c>
      <c r="N42" s="1">
        <v>5000000</v>
      </c>
      <c r="O42">
        <v>-1873.5381809999999</v>
      </c>
      <c r="P42">
        <v>0.41</v>
      </c>
      <c r="Q42">
        <v>159.338008</v>
      </c>
      <c r="R42">
        <v>159.367908</v>
      </c>
      <c r="S42">
        <v>-5.5633791239195728E-2</v>
      </c>
      <c r="T42">
        <v>104.2320320404165</v>
      </c>
      <c r="U42">
        <v>218.94922800000001</v>
      </c>
      <c r="V42">
        <v>0</v>
      </c>
      <c r="W42">
        <v>323.18126004041653</v>
      </c>
      <c r="X42">
        <v>-222391.46991300001</v>
      </c>
      <c r="Y42">
        <v>-222516.575989</v>
      </c>
      <c r="Z42">
        <v>-125.10607599999639</v>
      </c>
      <c r="AA42">
        <v>-448.28733604041292</v>
      </c>
      <c r="AB42">
        <v>-222391.46991300001</v>
      </c>
      <c r="AC42">
        <v>-222516.575989</v>
      </c>
      <c r="AD42">
        <v>-125.10607599999639</v>
      </c>
      <c r="AF42">
        <v>-13868.866384852499</v>
      </c>
      <c r="AG42">
        <v>10477.777778</v>
      </c>
      <c r="AH42" s="54">
        <v>-212038.79821100002</v>
      </c>
      <c r="AI42">
        <v>-42262.422489000019</v>
      </c>
      <c r="AJ42">
        <v>-42262.422489000019</v>
      </c>
      <c r="AK42">
        <v>3423.7052540000004</v>
      </c>
      <c r="AL42">
        <v>-125.10607599999639</v>
      </c>
      <c r="AM42" t="s">
        <v>547</v>
      </c>
      <c r="AN42">
        <v>7</v>
      </c>
      <c r="AO42" t="s">
        <v>545</v>
      </c>
      <c r="AP42">
        <v>7</v>
      </c>
    </row>
    <row r="43" spans="1:42">
      <c r="A43">
        <v>51</v>
      </c>
      <c r="B43">
        <v>126</v>
      </c>
      <c r="C43" t="s">
        <v>27</v>
      </c>
      <c r="D43" t="s">
        <v>57</v>
      </c>
      <c r="E43" t="s">
        <v>60</v>
      </c>
      <c r="F43" t="s">
        <v>201</v>
      </c>
      <c r="G43" t="s">
        <v>487</v>
      </c>
      <c r="H43" t="s">
        <v>468</v>
      </c>
      <c r="I43" t="s">
        <v>260</v>
      </c>
      <c r="J43" t="s">
        <v>481</v>
      </c>
      <c r="K43">
        <v>36762</v>
      </c>
      <c r="L43">
        <v>36910</v>
      </c>
      <c r="M43" t="s">
        <v>30</v>
      </c>
      <c r="N43" s="1">
        <v>0</v>
      </c>
      <c r="O43">
        <v>0</v>
      </c>
      <c r="P43">
        <v>0.375</v>
      </c>
      <c r="Q43">
        <v>0</v>
      </c>
      <c r="R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F43">
        <v>0</v>
      </c>
      <c r="AG43">
        <v>15416.666667</v>
      </c>
      <c r="AH43" s="54">
        <v>15416.666667</v>
      </c>
      <c r="AI43">
        <v>2916.3306250000005</v>
      </c>
      <c r="AJ43">
        <v>2916.3306250000005</v>
      </c>
      <c r="AK43">
        <v>0</v>
      </c>
      <c r="AL43">
        <v>0</v>
      </c>
      <c r="AM43" t="s">
        <v>550</v>
      </c>
      <c r="AN43">
        <v>8</v>
      </c>
      <c r="AO43" t="s">
        <v>545</v>
      </c>
      <c r="AP43">
        <v>8</v>
      </c>
    </row>
    <row r="44" spans="1:42">
      <c r="A44">
        <v>52</v>
      </c>
      <c r="B44">
        <v>127</v>
      </c>
      <c r="C44" t="s">
        <v>27</v>
      </c>
      <c r="D44" t="s">
        <v>54</v>
      </c>
      <c r="E44" t="s">
        <v>60</v>
      </c>
      <c r="F44" t="s">
        <v>201</v>
      </c>
      <c r="G44" t="s">
        <v>487</v>
      </c>
      <c r="H44" t="s">
        <v>468</v>
      </c>
      <c r="I44" t="s">
        <v>279</v>
      </c>
      <c r="J44" t="s">
        <v>481</v>
      </c>
      <c r="K44">
        <v>36762</v>
      </c>
      <c r="L44">
        <v>36910</v>
      </c>
      <c r="M44" t="s">
        <v>30</v>
      </c>
      <c r="N44" s="1">
        <v>0</v>
      </c>
      <c r="O44">
        <v>0</v>
      </c>
      <c r="P44">
        <v>0.375</v>
      </c>
      <c r="Q44">
        <v>0</v>
      </c>
      <c r="R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F44">
        <v>0</v>
      </c>
      <c r="AG44">
        <v>-15416.666667</v>
      </c>
      <c r="AH44" s="54">
        <v>-15416.666667</v>
      </c>
      <c r="AI44">
        <v>-2916.3306250000005</v>
      </c>
      <c r="AJ44">
        <v>-2916.3306250000005</v>
      </c>
      <c r="AK44">
        <v>0</v>
      </c>
      <c r="AL44">
        <v>0</v>
      </c>
      <c r="AM44" t="s">
        <v>550</v>
      </c>
      <c r="AN44">
        <v>8</v>
      </c>
      <c r="AO44" t="s">
        <v>545</v>
      </c>
      <c r="AP44">
        <v>8</v>
      </c>
    </row>
    <row r="45" spans="1:42">
      <c r="A45">
        <v>53</v>
      </c>
      <c r="B45">
        <v>128</v>
      </c>
      <c r="C45" t="s">
        <v>27</v>
      </c>
      <c r="D45" t="s">
        <v>59</v>
      </c>
      <c r="E45" t="s">
        <v>60</v>
      </c>
      <c r="F45" t="s">
        <v>201</v>
      </c>
      <c r="G45" t="s">
        <v>487</v>
      </c>
      <c r="H45" t="s">
        <v>468</v>
      </c>
      <c r="I45" t="s">
        <v>277</v>
      </c>
      <c r="J45" t="s">
        <v>481</v>
      </c>
      <c r="K45">
        <v>36762</v>
      </c>
      <c r="L45">
        <v>36910</v>
      </c>
      <c r="M45" t="s">
        <v>30</v>
      </c>
      <c r="N45" s="1">
        <v>0</v>
      </c>
      <c r="O45">
        <v>0</v>
      </c>
      <c r="P45">
        <v>0.375</v>
      </c>
      <c r="Q45">
        <v>0</v>
      </c>
      <c r="R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F45">
        <v>0</v>
      </c>
      <c r="AG45">
        <v>15416.666667</v>
      </c>
      <c r="AH45" s="54">
        <v>15416.666667</v>
      </c>
      <c r="AI45">
        <v>2916.3306250000005</v>
      </c>
      <c r="AJ45">
        <v>2916.3306250000005</v>
      </c>
      <c r="AK45">
        <v>0</v>
      </c>
      <c r="AL45">
        <v>0</v>
      </c>
      <c r="AM45" t="s">
        <v>550</v>
      </c>
      <c r="AN45">
        <v>8</v>
      </c>
      <c r="AO45" t="s">
        <v>545</v>
      </c>
      <c r="AP45">
        <v>8</v>
      </c>
    </row>
    <row r="46" spans="1:42">
      <c r="A46">
        <v>55</v>
      </c>
      <c r="B46">
        <v>150</v>
      </c>
      <c r="C46" t="s">
        <v>27</v>
      </c>
      <c r="D46" t="s">
        <v>28</v>
      </c>
      <c r="E46" t="s">
        <v>40</v>
      </c>
      <c r="F46" t="s">
        <v>200</v>
      </c>
      <c r="G46" t="s">
        <v>473</v>
      </c>
      <c r="H46" t="s">
        <v>472</v>
      </c>
      <c r="I46" t="s">
        <v>267</v>
      </c>
      <c r="J46" t="s">
        <v>469</v>
      </c>
      <c r="K46">
        <v>36767</v>
      </c>
      <c r="L46">
        <v>38593</v>
      </c>
      <c r="M46" t="s">
        <v>30</v>
      </c>
      <c r="N46" s="1">
        <v>-10000000</v>
      </c>
      <c r="O46">
        <v>3767.363546</v>
      </c>
      <c r="P46">
        <v>0.46</v>
      </c>
      <c r="Q46">
        <v>165.673394</v>
      </c>
      <c r="R46">
        <v>163.09997899999999</v>
      </c>
      <c r="S46">
        <v>-2.5217422424499674</v>
      </c>
      <c r="T46">
        <v>-9500.3197966143016</v>
      </c>
      <c r="U46">
        <v>-462.14595100000003</v>
      </c>
      <c r="V46">
        <v>0</v>
      </c>
      <c r="W46">
        <v>-9962.465747614302</v>
      </c>
      <c r="X46">
        <v>452009.40228500002</v>
      </c>
      <c r="Y46">
        <v>443725.44321100001</v>
      </c>
      <c r="Z46">
        <v>-8283.9590740000131</v>
      </c>
      <c r="AA46">
        <v>1678.506673614289</v>
      </c>
      <c r="AB46">
        <v>452009.40228500002</v>
      </c>
      <c r="AC46">
        <v>443725.44321100001</v>
      </c>
      <c r="AD46">
        <v>-8283.9590740000131</v>
      </c>
      <c r="AF46">
        <v>21690.595616095001</v>
      </c>
      <c r="AG46">
        <v>-23383.333332999999</v>
      </c>
      <c r="AH46" s="54">
        <v>420342.10987799999</v>
      </c>
      <c r="AI46">
        <v>94981.386497999949</v>
      </c>
      <c r="AJ46">
        <v>94981.386497999949</v>
      </c>
      <c r="AK46">
        <v>26019.363711000013</v>
      </c>
      <c r="AL46">
        <v>-8283.9590740000131</v>
      </c>
      <c r="AM46" t="s">
        <v>547</v>
      </c>
      <c r="AN46">
        <v>6</v>
      </c>
      <c r="AO46" t="s">
        <v>545</v>
      </c>
      <c r="AP46">
        <v>6</v>
      </c>
    </row>
    <row r="47" spans="1:42">
      <c r="A47">
        <v>57</v>
      </c>
      <c r="B47">
        <v>144</v>
      </c>
      <c r="C47" t="s">
        <v>79</v>
      </c>
      <c r="D47" t="s">
        <v>80</v>
      </c>
      <c r="E47" t="s">
        <v>36</v>
      </c>
      <c r="F47" t="s">
        <v>456</v>
      </c>
      <c r="G47" t="s">
        <v>473</v>
      </c>
      <c r="H47" t="s">
        <v>468</v>
      </c>
      <c r="I47" t="s">
        <v>260</v>
      </c>
      <c r="J47" t="s">
        <v>475</v>
      </c>
      <c r="K47">
        <v>36746</v>
      </c>
      <c r="L47">
        <v>37164</v>
      </c>
      <c r="M47" t="s">
        <v>30</v>
      </c>
      <c r="N47" s="1">
        <v>10000000</v>
      </c>
      <c r="O47">
        <v>-492.62748299999998</v>
      </c>
      <c r="P47">
        <v>2.125</v>
      </c>
      <c r="Q47">
        <v>152.962322</v>
      </c>
      <c r="R47">
        <v>152.59107399999999</v>
      </c>
      <c r="S47">
        <v>-0.39607515599726634</v>
      </c>
      <c r="T47">
        <v>195.11750717776567</v>
      </c>
      <c r="U47">
        <v>485.017852</v>
      </c>
      <c r="V47">
        <v>0</v>
      </c>
      <c r="W47">
        <v>680.13535917776562</v>
      </c>
      <c r="X47">
        <v>81558.711330999999</v>
      </c>
      <c r="Y47">
        <v>82180.570730000007</v>
      </c>
      <c r="Z47">
        <v>621.85939900000812</v>
      </c>
      <c r="AA47">
        <v>-58.275960177757497</v>
      </c>
      <c r="AB47">
        <v>81558.711330999999</v>
      </c>
      <c r="AC47">
        <v>82180.570730000007</v>
      </c>
      <c r="AD47">
        <v>621.85939900000812</v>
      </c>
      <c r="AF47">
        <v>-8103.72209535</v>
      </c>
      <c r="AG47">
        <v>84409.722221999997</v>
      </c>
      <c r="AH47" s="54">
        <v>166590.29295199999</v>
      </c>
      <c r="AI47">
        <v>109596.479536</v>
      </c>
      <c r="AJ47">
        <v>109596.479536</v>
      </c>
      <c r="AK47">
        <v>115848.541879</v>
      </c>
      <c r="AL47">
        <v>621.85939900000812</v>
      </c>
      <c r="AM47" t="s">
        <v>550</v>
      </c>
      <c r="AN47" t="s">
        <v>545</v>
      </c>
      <c r="AO47">
        <v>14</v>
      </c>
      <c r="AP47">
        <v>14</v>
      </c>
    </row>
    <row r="48" spans="1:42">
      <c r="A48">
        <v>59</v>
      </c>
      <c r="B48">
        <v>152</v>
      </c>
      <c r="C48" t="s">
        <v>27</v>
      </c>
      <c r="D48" t="s">
        <v>28</v>
      </c>
      <c r="E48" t="s">
        <v>42</v>
      </c>
      <c r="F48" t="s">
        <v>201</v>
      </c>
      <c r="G48" t="s">
        <v>477</v>
      </c>
      <c r="H48" t="s">
        <v>472</v>
      </c>
      <c r="I48" t="s">
        <v>259</v>
      </c>
      <c r="J48" t="s">
        <v>479</v>
      </c>
      <c r="K48">
        <v>36782</v>
      </c>
      <c r="L48">
        <v>38608</v>
      </c>
      <c r="M48" t="s">
        <v>30</v>
      </c>
      <c r="N48" s="1">
        <v>-10000000</v>
      </c>
      <c r="O48">
        <v>3842.2895680000001</v>
      </c>
      <c r="P48">
        <v>0.45</v>
      </c>
      <c r="Q48">
        <v>45.440261</v>
      </c>
      <c r="R48">
        <v>45.463762000000003</v>
      </c>
      <c r="S48">
        <v>-9.9719510984579898E-3</v>
      </c>
      <c r="T48">
        <v>-38.315123678211279</v>
      </c>
      <c r="U48">
        <v>-192.561622</v>
      </c>
      <c r="V48">
        <v>0</v>
      </c>
      <c r="W48">
        <v>-230.87674567821128</v>
      </c>
      <c r="X48">
        <v>131.70506499999999</v>
      </c>
      <c r="Y48">
        <v>101.543224</v>
      </c>
      <c r="Z48">
        <v>-30.161840999999995</v>
      </c>
      <c r="AA48">
        <v>200.71490467821127</v>
      </c>
      <c r="AB48">
        <v>131.70506499999999</v>
      </c>
      <c r="AC48">
        <v>101.543224</v>
      </c>
      <c r="AD48">
        <v>-30.161840999999995</v>
      </c>
      <c r="AF48">
        <v>27810.491893184004</v>
      </c>
      <c r="AG48">
        <v>-22625</v>
      </c>
      <c r="AH48" s="54">
        <v>-22523.456775999999</v>
      </c>
      <c r="AI48">
        <v>-34126.450667999998</v>
      </c>
      <c r="AJ48">
        <v>-34126.450667999998</v>
      </c>
      <c r="AK48">
        <v>-22388.295590999998</v>
      </c>
      <c r="AL48">
        <v>-30.161840999999995</v>
      </c>
      <c r="AM48" t="s">
        <v>547</v>
      </c>
      <c r="AN48">
        <v>8</v>
      </c>
      <c r="AO48" t="s">
        <v>545</v>
      </c>
      <c r="AP48">
        <v>8</v>
      </c>
    </row>
    <row r="49" spans="1:42">
      <c r="A49">
        <v>114</v>
      </c>
      <c r="B49">
        <v>120</v>
      </c>
      <c r="C49" t="s">
        <v>230</v>
      </c>
      <c r="D49" t="s">
        <v>233</v>
      </c>
      <c r="E49" t="s">
        <v>58</v>
      </c>
      <c r="F49" t="s">
        <v>199</v>
      </c>
      <c r="G49" t="s">
        <v>467</v>
      </c>
      <c r="H49" t="s">
        <v>468</v>
      </c>
      <c r="I49" t="s">
        <v>279</v>
      </c>
      <c r="J49" t="s">
        <v>475</v>
      </c>
      <c r="K49">
        <v>36683</v>
      </c>
      <c r="L49">
        <v>37765</v>
      </c>
      <c r="M49" t="s">
        <v>30</v>
      </c>
      <c r="N49" s="1">
        <v>-4000000</v>
      </c>
      <c r="O49">
        <v>789.96755899999994</v>
      </c>
      <c r="P49">
        <v>0.75</v>
      </c>
      <c r="Q49">
        <v>71.639302999999998</v>
      </c>
      <c r="R49">
        <v>71.646401999999995</v>
      </c>
      <c r="S49">
        <v>-2.8829438105700263E-2</v>
      </c>
      <c r="T49">
        <v>-22.77432084770162</v>
      </c>
      <c r="U49">
        <v>-85.145286999999996</v>
      </c>
      <c r="V49">
        <v>0</v>
      </c>
      <c r="W49">
        <v>-107.91960784770161</v>
      </c>
      <c r="X49">
        <v>-5080.9900729999999</v>
      </c>
      <c r="Y49">
        <v>-5156.6386789999997</v>
      </c>
      <c r="Z49">
        <v>-75.648605999999745</v>
      </c>
      <c r="AA49">
        <v>32.271001847701868</v>
      </c>
      <c r="AB49">
        <v>-5080.9900729999999</v>
      </c>
      <c r="AC49">
        <v>-5156.6386789999997</v>
      </c>
      <c r="AD49">
        <v>-75.648605999999745</v>
      </c>
      <c r="AF49">
        <v>5847.7348554974997</v>
      </c>
      <c r="AG49">
        <v>-22083.333332999999</v>
      </c>
      <c r="AH49" s="54">
        <v>-27239.972011999998</v>
      </c>
      <c r="AI49">
        <v>-13452.690039999999</v>
      </c>
      <c r="AJ49">
        <v>-13452.690039999999</v>
      </c>
      <c r="AK49">
        <v>-8969.0847509999985</v>
      </c>
      <c r="AL49">
        <v>-75.648605999999745</v>
      </c>
      <c r="AM49" t="s">
        <v>549</v>
      </c>
      <c r="AN49">
        <v>7</v>
      </c>
      <c r="AO49" t="s">
        <v>545</v>
      </c>
      <c r="AP49">
        <v>7</v>
      </c>
    </row>
    <row r="50" spans="1:42">
      <c r="A50">
        <v>122</v>
      </c>
      <c r="B50">
        <v>132</v>
      </c>
      <c r="C50" t="s">
        <v>230</v>
      </c>
      <c r="D50" t="s">
        <v>233</v>
      </c>
      <c r="E50" t="s">
        <v>38</v>
      </c>
      <c r="F50" t="s">
        <v>200</v>
      </c>
      <c r="G50" t="s">
        <v>467</v>
      </c>
      <c r="H50" t="s">
        <v>468</v>
      </c>
      <c r="I50" t="s">
        <v>279</v>
      </c>
      <c r="J50" t="s">
        <v>469</v>
      </c>
      <c r="K50">
        <v>36699</v>
      </c>
      <c r="L50">
        <v>38509</v>
      </c>
      <c r="M50" t="s">
        <v>30</v>
      </c>
      <c r="N50" s="1">
        <v>-4000000</v>
      </c>
      <c r="O50">
        <v>1467.2512899999999</v>
      </c>
      <c r="P50">
        <v>0.85</v>
      </c>
      <c r="Q50">
        <v>73.036051</v>
      </c>
      <c r="R50">
        <v>73.046409999999995</v>
      </c>
      <c r="S50">
        <v>-3.4522455801941493E-2</v>
      </c>
      <c r="T50">
        <v>-50.653117809366634</v>
      </c>
      <c r="U50">
        <v>-97.139446000000007</v>
      </c>
      <c r="V50">
        <v>0</v>
      </c>
      <c r="W50">
        <v>-147.79256380936664</v>
      </c>
      <c r="X50">
        <v>-19768.673171999999</v>
      </c>
      <c r="Y50">
        <v>-19856.621765</v>
      </c>
      <c r="Z50">
        <v>-87.948593000000983</v>
      </c>
      <c r="AA50">
        <v>59.843970809365658</v>
      </c>
      <c r="AB50">
        <v>-19768.673171999999</v>
      </c>
      <c r="AC50">
        <v>-19856.621765</v>
      </c>
      <c r="AD50">
        <v>-87.948593000000983</v>
      </c>
      <c r="AF50">
        <v>8447.6993021750004</v>
      </c>
      <c r="AG50">
        <v>-24272.222222</v>
      </c>
      <c r="AH50" s="54">
        <v>-44128.843987</v>
      </c>
      <c r="AI50">
        <v>-27886.903684999997</v>
      </c>
      <c r="AJ50">
        <v>-27886.903684999997</v>
      </c>
      <c r="AK50">
        <v>-12722.637438999998</v>
      </c>
      <c r="AL50">
        <v>-87.948593000000983</v>
      </c>
      <c r="AM50" t="s">
        <v>547</v>
      </c>
      <c r="AN50">
        <v>6</v>
      </c>
      <c r="AO50" t="s">
        <v>545</v>
      </c>
      <c r="AP50">
        <v>6</v>
      </c>
    </row>
    <row r="51" spans="1:42">
      <c r="A51">
        <v>125</v>
      </c>
      <c r="B51">
        <v>122</v>
      </c>
      <c r="C51" t="s">
        <v>230</v>
      </c>
      <c r="D51" t="s">
        <v>233</v>
      </c>
      <c r="E51" t="s">
        <v>39</v>
      </c>
      <c r="F51" t="s">
        <v>199</v>
      </c>
      <c r="G51" t="s">
        <v>467</v>
      </c>
      <c r="H51" t="s">
        <v>468</v>
      </c>
      <c r="I51" t="s">
        <v>279</v>
      </c>
      <c r="J51" t="s">
        <v>475</v>
      </c>
      <c r="K51">
        <v>36706</v>
      </c>
      <c r="L51">
        <v>37792</v>
      </c>
      <c r="M51" t="s">
        <v>30</v>
      </c>
      <c r="N51" s="1">
        <v>-4000000</v>
      </c>
      <c r="O51">
        <v>816.95537100000001</v>
      </c>
      <c r="P51">
        <v>0.85</v>
      </c>
      <c r="Q51">
        <v>71.952374000000006</v>
      </c>
      <c r="R51">
        <v>71.968699000000001</v>
      </c>
      <c r="S51">
        <v>-2.1945076240943759E-2</v>
      </c>
      <c r="T51">
        <v>-17.928147902043495</v>
      </c>
      <c r="U51">
        <v>-89.355974000000003</v>
      </c>
      <c r="V51">
        <v>0</v>
      </c>
      <c r="W51">
        <v>-107.28412190204349</v>
      </c>
      <c r="X51">
        <v>-11584.812744000001</v>
      </c>
      <c r="Y51">
        <v>-11658.617633</v>
      </c>
      <c r="Z51">
        <v>-73.804888999999093</v>
      </c>
      <c r="AA51">
        <v>33.479232902044401</v>
      </c>
      <c r="AB51">
        <v>-11584.812744000001</v>
      </c>
      <c r="AC51">
        <v>-11658.617633</v>
      </c>
      <c r="AD51">
        <v>-73.804888999999093</v>
      </c>
      <c r="AF51">
        <v>6047.5121338275003</v>
      </c>
      <c r="AG51">
        <v>-24933.333332999999</v>
      </c>
      <c r="AH51" s="54">
        <v>-36591.950965999997</v>
      </c>
      <c r="AI51">
        <v>-61702.773881999994</v>
      </c>
      <c r="AJ51">
        <v>-61702.773881999994</v>
      </c>
      <c r="AK51">
        <v>-4848.7140709999985</v>
      </c>
      <c r="AL51">
        <v>-73.804888999999093</v>
      </c>
      <c r="AM51" t="s">
        <v>549</v>
      </c>
      <c r="AN51">
        <v>7</v>
      </c>
      <c r="AO51" t="s">
        <v>545</v>
      </c>
      <c r="AP51">
        <v>7</v>
      </c>
    </row>
    <row r="52" spans="1:42">
      <c r="A52">
        <v>144</v>
      </c>
      <c r="B52">
        <v>145</v>
      </c>
      <c r="C52" t="s">
        <v>79</v>
      </c>
      <c r="D52" t="s">
        <v>78</v>
      </c>
      <c r="E52" t="s">
        <v>36</v>
      </c>
      <c r="F52" t="s">
        <v>456</v>
      </c>
      <c r="G52" t="s">
        <v>473</v>
      </c>
      <c r="H52" t="s">
        <v>468</v>
      </c>
      <c r="I52" t="s">
        <v>279</v>
      </c>
      <c r="J52" t="s">
        <v>475</v>
      </c>
      <c r="K52">
        <v>36746</v>
      </c>
      <c r="L52">
        <v>37164</v>
      </c>
      <c r="M52" t="s">
        <v>30</v>
      </c>
      <c r="N52" s="1">
        <v>-10000000</v>
      </c>
      <c r="O52">
        <v>492.62748299999998</v>
      </c>
      <c r="P52">
        <v>2.125</v>
      </c>
      <c r="Q52">
        <v>152.962322</v>
      </c>
      <c r="R52">
        <v>152.59107399999999</v>
      </c>
      <c r="S52">
        <v>-0.39607515599726634</v>
      </c>
      <c r="T52">
        <v>-195.11750717776567</v>
      </c>
      <c r="U52">
        <v>-485.017852</v>
      </c>
      <c r="V52">
        <v>0</v>
      </c>
      <c r="W52">
        <v>-680.13535917776562</v>
      </c>
      <c r="X52">
        <v>-81558.711330999999</v>
      </c>
      <c r="Y52">
        <v>-82180.570730000007</v>
      </c>
      <c r="Z52">
        <v>-621.85939900000812</v>
      </c>
      <c r="AA52">
        <v>58.275960177757497</v>
      </c>
      <c r="AB52">
        <v>-81558.711330999999</v>
      </c>
      <c r="AC52">
        <v>-82180.570730000007</v>
      </c>
      <c r="AD52">
        <v>-621.85939900000812</v>
      </c>
      <c r="AF52">
        <v>8103.72209535</v>
      </c>
      <c r="AG52">
        <v>-84409.722221999997</v>
      </c>
      <c r="AH52" s="54">
        <v>-166590.29295199999</v>
      </c>
      <c r="AI52">
        <v>-109596.479536</v>
      </c>
      <c r="AJ52">
        <v>-109596.479536</v>
      </c>
      <c r="AK52">
        <v>-115848.541879</v>
      </c>
      <c r="AL52">
        <v>-621.85939900000812</v>
      </c>
      <c r="AM52" t="s">
        <v>550</v>
      </c>
      <c r="AN52" t="s">
        <v>545</v>
      </c>
      <c r="AO52">
        <v>14</v>
      </c>
      <c r="AP52">
        <v>14</v>
      </c>
    </row>
    <row r="53" spans="1:42">
      <c r="A53">
        <v>145</v>
      </c>
      <c r="B53">
        <v>203</v>
      </c>
      <c r="C53" t="s">
        <v>27</v>
      </c>
      <c r="D53" t="s">
        <v>28</v>
      </c>
      <c r="E53" t="s">
        <v>43</v>
      </c>
      <c r="F53" t="s">
        <v>200</v>
      </c>
      <c r="G53" t="s">
        <v>471</v>
      </c>
      <c r="H53" t="s">
        <v>483</v>
      </c>
      <c r="I53" t="s">
        <v>263</v>
      </c>
      <c r="J53" t="s">
        <v>479</v>
      </c>
      <c r="K53">
        <v>36801</v>
      </c>
      <c r="L53">
        <v>37166</v>
      </c>
      <c r="M53" t="s">
        <v>30</v>
      </c>
      <c r="N53" s="1">
        <v>5000000</v>
      </c>
      <c r="O53">
        <v>-248.523607</v>
      </c>
      <c r="P53">
        <v>1</v>
      </c>
      <c r="Q53">
        <v>113.775689</v>
      </c>
      <c r="R53">
        <v>114.04200299999999</v>
      </c>
      <c r="S53">
        <v>0.24809875280196181</v>
      </c>
      <c r="T53">
        <v>-61.658396938544904</v>
      </c>
      <c r="U53">
        <v>170.019103</v>
      </c>
      <c r="V53">
        <v>0</v>
      </c>
      <c r="W53">
        <v>108.36070606145509</v>
      </c>
      <c r="X53">
        <v>7984.331991</v>
      </c>
      <c r="Y53">
        <v>8073.3545780000004</v>
      </c>
      <c r="Z53">
        <v>89.022587000000385</v>
      </c>
      <c r="AA53">
        <v>-19.338119061454705</v>
      </c>
      <c r="AB53">
        <v>7984.331991</v>
      </c>
      <c r="AC53">
        <v>8073.3545780000004</v>
      </c>
      <c r="AD53">
        <v>89.022587000000385</v>
      </c>
      <c r="AF53">
        <v>-1430.8746673025</v>
      </c>
      <c r="AG53">
        <v>12777.777778</v>
      </c>
      <c r="AH53" s="54">
        <v>20851.132356000002</v>
      </c>
      <c r="AI53">
        <v>8693.6277430000027</v>
      </c>
      <c r="AJ53">
        <v>8693.6277430000027</v>
      </c>
      <c r="AK53">
        <v>10683.641572000002</v>
      </c>
      <c r="AL53">
        <v>89.022587000000385</v>
      </c>
      <c r="AM53" t="s">
        <v>546</v>
      </c>
      <c r="AN53">
        <v>6</v>
      </c>
      <c r="AO53" t="s">
        <v>545</v>
      </c>
      <c r="AP53">
        <v>6</v>
      </c>
    </row>
    <row r="54" spans="1:42">
      <c r="A54">
        <v>146</v>
      </c>
      <c r="B54">
        <v>204</v>
      </c>
      <c r="C54" t="s">
        <v>27</v>
      </c>
      <c r="D54" t="s">
        <v>28</v>
      </c>
      <c r="E54" t="s">
        <v>44</v>
      </c>
      <c r="F54" t="s">
        <v>209</v>
      </c>
      <c r="G54" t="s">
        <v>473</v>
      </c>
      <c r="H54" t="s">
        <v>490</v>
      </c>
      <c r="I54" t="s">
        <v>267</v>
      </c>
      <c r="J54" t="s">
        <v>469</v>
      </c>
      <c r="K54">
        <v>36790</v>
      </c>
      <c r="L54">
        <v>38616</v>
      </c>
      <c r="M54" t="s">
        <v>45</v>
      </c>
      <c r="N54" s="1">
        <v>-10000000</v>
      </c>
      <c r="O54">
        <v>3899.9176909999996</v>
      </c>
      <c r="P54">
        <v>0.39</v>
      </c>
      <c r="Q54">
        <v>75.094522999999995</v>
      </c>
      <c r="R54">
        <v>75.123113000000004</v>
      </c>
      <c r="S54">
        <v>-4.626971132216038E-2</v>
      </c>
      <c r="T54">
        <v>-180.44806574275626</v>
      </c>
      <c r="U54">
        <v>-236.50071199999999</v>
      </c>
      <c r="V54">
        <v>0</v>
      </c>
      <c r="W54">
        <v>-416.94877774275625</v>
      </c>
      <c r="X54">
        <v>144104.817977</v>
      </c>
      <c r="Y54">
        <v>144322.00566600001</v>
      </c>
      <c r="Z54">
        <v>217.18768900001305</v>
      </c>
      <c r="AA54">
        <v>634.13646674276924</v>
      </c>
      <c r="AB54">
        <v>129060.2749802012</v>
      </c>
      <c r="AC54">
        <v>128417.72064160682</v>
      </c>
      <c r="AD54">
        <v>-642.55433859437471</v>
      </c>
      <c r="AF54">
        <v>7698.4375220339989</v>
      </c>
      <c r="AG54">
        <v>-17447.494999999999</v>
      </c>
      <c r="AH54" s="54">
        <v>110970.22564160683</v>
      </c>
      <c r="AI54">
        <v>-6336.1592279249744</v>
      </c>
      <c r="AJ54">
        <v>-6336.1592279249744</v>
      </c>
      <c r="AK54">
        <v>-2757.0231911240844</v>
      </c>
      <c r="AL54">
        <v>-642.55433859437471</v>
      </c>
      <c r="AM54" t="s">
        <v>547</v>
      </c>
      <c r="AN54">
        <v>3</v>
      </c>
      <c r="AO54" t="s">
        <v>545</v>
      </c>
      <c r="AP54">
        <v>3</v>
      </c>
    </row>
    <row r="55" spans="1:42">
      <c r="A55">
        <v>147</v>
      </c>
      <c r="B55">
        <v>205</v>
      </c>
      <c r="C55" t="s">
        <v>27</v>
      </c>
      <c r="D55" t="s">
        <v>28</v>
      </c>
      <c r="E55" t="s">
        <v>46</v>
      </c>
      <c r="F55" t="s">
        <v>199</v>
      </c>
      <c r="G55" t="s">
        <v>467</v>
      </c>
      <c r="H55" t="s">
        <v>488</v>
      </c>
      <c r="I55" t="s">
        <v>97</v>
      </c>
      <c r="J55" t="s">
        <v>469</v>
      </c>
      <c r="K55">
        <v>36791</v>
      </c>
      <c r="L55">
        <v>38617</v>
      </c>
      <c r="M55" t="s">
        <v>30</v>
      </c>
      <c r="N55" s="1">
        <v>-20000000</v>
      </c>
      <c r="O55">
        <v>7689.8487690000002</v>
      </c>
      <c r="P55">
        <v>0.27</v>
      </c>
      <c r="Q55">
        <v>42.259675999999999</v>
      </c>
      <c r="R55">
        <v>42.273344000000002</v>
      </c>
      <c r="S55">
        <v>-1.3337136203970498E-2</v>
      </c>
      <c r="T55">
        <v>-102.56056042008787</v>
      </c>
      <c r="U55">
        <v>-305.33432900000003</v>
      </c>
      <c r="V55">
        <v>0</v>
      </c>
      <c r="W55">
        <v>-407.89488942008791</v>
      </c>
      <c r="X55">
        <v>121477.997586</v>
      </c>
      <c r="Y55">
        <v>121507.348126</v>
      </c>
      <c r="Z55">
        <v>29.350539999999455</v>
      </c>
      <c r="AA55">
        <v>437.24542942008736</v>
      </c>
      <c r="AB55">
        <v>121477.997586</v>
      </c>
      <c r="AC55">
        <v>121507.348126</v>
      </c>
      <c r="AD55">
        <v>29.350539999999455</v>
      </c>
      <c r="AF55">
        <v>56924.105512522496</v>
      </c>
      <c r="AG55">
        <v>-27150</v>
      </c>
      <c r="AH55" s="54">
        <v>94357.348125999997</v>
      </c>
      <c r="AI55">
        <v>-236931.47993100001</v>
      </c>
      <c r="AJ55">
        <v>-236931.47993100001</v>
      </c>
      <c r="AK55">
        <v>-140865.43705100002</v>
      </c>
      <c r="AL55">
        <v>29.350539999999455</v>
      </c>
      <c r="AM55" t="s">
        <v>547</v>
      </c>
      <c r="AN55">
        <v>7</v>
      </c>
      <c r="AO55" t="s">
        <v>545</v>
      </c>
      <c r="AP55">
        <v>7</v>
      </c>
    </row>
    <row r="56" spans="1:42">
      <c r="A56">
        <v>149</v>
      </c>
      <c r="B56">
        <v>208</v>
      </c>
      <c r="C56" t="s">
        <v>27</v>
      </c>
      <c r="D56" t="s">
        <v>28</v>
      </c>
      <c r="E56" t="s">
        <v>64</v>
      </c>
      <c r="F56" t="s">
        <v>200</v>
      </c>
      <c r="G56" t="s">
        <v>473</v>
      </c>
      <c r="H56" t="s">
        <v>468</v>
      </c>
      <c r="I56" t="s">
        <v>97</v>
      </c>
      <c r="J56" t="s">
        <v>481</v>
      </c>
      <c r="K56">
        <v>36788</v>
      </c>
      <c r="L56">
        <v>38614</v>
      </c>
      <c r="M56" t="s">
        <v>30</v>
      </c>
      <c r="N56" s="1">
        <v>-10000000</v>
      </c>
      <c r="O56">
        <v>3827.7619870000003</v>
      </c>
      <c r="P56">
        <v>0.44</v>
      </c>
      <c r="Q56">
        <v>116.450552</v>
      </c>
      <c r="R56">
        <v>116.478032</v>
      </c>
      <c r="S56">
        <v>-3.7300735712485371E-2</v>
      </c>
      <c r="T56">
        <v>-142.77833824738488</v>
      </c>
      <c r="U56">
        <v>-363.94584900000001</v>
      </c>
      <c r="V56">
        <v>0</v>
      </c>
      <c r="W56">
        <v>-506.72418724738486</v>
      </c>
      <c r="X56">
        <v>282132.73912899999</v>
      </c>
      <c r="Y56">
        <v>282279.10716199997</v>
      </c>
      <c r="Z56">
        <v>146.368032999977</v>
      </c>
      <c r="AA56">
        <v>653.09222024736187</v>
      </c>
      <c r="AB56">
        <v>282132.73912899999</v>
      </c>
      <c r="AC56">
        <v>282279.10716199997</v>
      </c>
      <c r="AD56">
        <v>146.368032999977</v>
      </c>
      <c r="AF56">
        <v>22038.339640152502</v>
      </c>
      <c r="AG56">
        <v>-22122.222222</v>
      </c>
      <c r="AH56" s="54">
        <v>260156.88493999996</v>
      </c>
      <c r="AI56">
        <v>-96113.688043000002</v>
      </c>
      <c r="AJ56">
        <v>-96113.688043000002</v>
      </c>
      <c r="AK56">
        <v>-22075.031558000017</v>
      </c>
      <c r="AL56">
        <v>146.368032999977</v>
      </c>
      <c r="AM56" t="s">
        <v>547</v>
      </c>
      <c r="AN56">
        <v>6</v>
      </c>
      <c r="AO56" t="s">
        <v>545</v>
      </c>
      <c r="AP56">
        <v>6</v>
      </c>
    </row>
    <row r="57" spans="1:42">
      <c r="A57">
        <v>150</v>
      </c>
      <c r="B57">
        <v>206</v>
      </c>
      <c r="C57" t="s">
        <v>27</v>
      </c>
      <c r="D57" t="s">
        <v>28</v>
      </c>
      <c r="E57" t="s">
        <v>47</v>
      </c>
      <c r="F57" t="s">
        <v>201</v>
      </c>
      <c r="G57" t="s">
        <v>473</v>
      </c>
      <c r="H57" t="s">
        <v>491</v>
      </c>
      <c r="I57" t="s">
        <v>97</v>
      </c>
      <c r="J57" t="s">
        <v>469</v>
      </c>
      <c r="K57">
        <v>36795</v>
      </c>
      <c r="L57">
        <v>38621</v>
      </c>
      <c r="M57" t="s">
        <v>30</v>
      </c>
      <c r="N57" s="1">
        <v>15000000</v>
      </c>
      <c r="O57">
        <v>-5714.4937100000006</v>
      </c>
      <c r="P57">
        <v>0.51</v>
      </c>
      <c r="Q57">
        <v>222.56150400000001</v>
      </c>
      <c r="R57">
        <v>222.662207</v>
      </c>
      <c r="S57">
        <v>-3.5123405326503793E-2</v>
      </c>
      <c r="T57">
        <v>200.71247881208646</v>
      </c>
      <c r="U57">
        <v>986.442455</v>
      </c>
      <c r="V57">
        <v>0</v>
      </c>
      <c r="W57">
        <v>1187.1549338120865</v>
      </c>
      <c r="X57">
        <v>-960526.05398199998</v>
      </c>
      <c r="Y57">
        <v>-961415.19550300005</v>
      </c>
      <c r="Z57">
        <v>-889.1415210000705</v>
      </c>
      <c r="AA57">
        <v>-2076.2964548121572</v>
      </c>
      <c r="AB57">
        <v>-960526.05398199998</v>
      </c>
      <c r="AC57">
        <v>-961415.19550300005</v>
      </c>
      <c r="AD57">
        <v>-889.1415210000705</v>
      </c>
      <c r="AF57">
        <v>-41361.50547298001</v>
      </c>
      <c r="AG57">
        <v>19550</v>
      </c>
      <c r="AH57" s="54">
        <v>-941865.19550300005</v>
      </c>
      <c r="AI57">
        <v>-352510.24353400001</v>
      </c>
      <c r="AJ57">
        <v>-352510.24353400001</v>
      </c>
      <c r="AK57">
        <v>-157786.618181</v>
      </c>
      <c r="AL57">
        <v>-889.1415210000705</v>
      </c>
      <c r="AM57" t="s">
        <v>547</v>
      </c>
      <c r="AN57">
        <v>8</v>
      </c>
      <c r="AO57" t="s">
        <v>545</v>
      </c>
      <c r="AP57">
        <v>8</v>
      </c>
    </row>
    <row r="58" spans="1:42">
      <c r="A58">
        <v>151</v>
      </c>
      <c r="B58">
        <v>209</v>
      </c>
      <c r="C58" t="s">
        <v>27</v>
      </c>
      <c r="D58" t="s">
        <v>28</v>
      </c>
      <c r="E58" t="s">
        <v>50</v>
      </c>
      <c r="F58" t="s">
        <v>197</v>
      </c>
      <c r="G58" t="s">
        <v>485</v>
      </c>
      <c r="H58" t="s">
        <v>497</v>
      </c>
      <c r="I58" t="s">
        <v>265</v>
      </c>
      <c r="J58" t="s">
        <v>480</v>
      </c>
      <c r="K58">
        <v>36795</v>
      </c>
      <c r="L58">
        <v>38621</v>
      </c>
      <c r="M58" t="s">
        <v>30</v>
      </c>
      <c r="N58" s="1">
        <v>10000000</v>
      </c>
      <c r="O58">
        <v>-3926.3249320000004</v>
      </c>
      <c r="P58">
        <v>1.05</v>
      </c>
      <c r="Q58">
        <v>166.38521499999999</v>
      </c>
      <c r="R58">
        <v>166.61579900000001</v>
      </c>
      <c r="S58">
        <v>0.13261454170855569</v>
      </c>
      <c r="T58">
        <v>-520.68778145605609</v>
      </c>
      <c r="U58">
        <v>528.373694</v>
      </c>
      <c r="V58">
        <v>0</v>
      </c>
      <c r="W58">
        <v>7.685912543943914</v>
      </c>
      <c r="X58">
        <v>-208835.049906</v>
      </c>
      <c r="Y58">
        <v>-209535.73724300001</v>
      </c>
      <c r="Z58">
        <v>-700.6873370000103</v>
      </c>
      <c r="AA58">
        <v>-708.37324954395422</v>
      </c>
      <c r="AB58">
        <v>-208835.049906</v>
      </c>
      <c r="AC58">
        <v>-209535.73724300001</v>
      </c>
      <c r="AD58">
        <v>-700.6873370000103</v>
      </c>
      <c r="AF58">
        <v>-49086.914299864009</v>
      </c>
      <c r="AG58">
        <v>26833.333332999999</v>
      </c>
      <c r="AH58" s="54">
        <v>-182702.40391000002</v>
      </c>
      <c r="AI58">
        <v>55818.356843999965</v>
      </c>
      <c r="AJ58">
        <v>55818.356843999965</v>
      </c>
      <c r="AK58">
        <v>43984.408334999986</v>
      </c>
      <c r="AL58">
        <v>-700.6873370000103</v>
      </c>
      <c r="AM58" t="s">
        <v>547</v>
      </c>
      <c r="AN58" t="s">
        <v>545</v>
      </c>
      <c r="AO58">
        <v>10</v>
      </c>
      <c r="AP58">
        <v>10</v>
      </c>
    </row>
    <row r="59" spans="1:42">
      <c r="A59">
        <v>152</v>
      </c>
      <c r="B59">
        <v>207</v>
      </c>
      <c r="C59" t="s">
        <v>27</v>
      </c>
      <c r="D59" t="s">
        <v>28</v>
      </c>
      <c r="E59" t="s">
        <v>48</v>
      </c>
      <c r="F59" t="s">
        <v>197</v>
      </c>
      <c r="G59" t="s">
        <v>476</v>
      </c>
      <c r="H59" t="s">
        <v>468</v>
      </c>
      <c r="I59" t="s">
        <v>31</v>
      </c>
      <c r="J59" t="s">
        <v>481</v>
      </c>
      <c r="K59">
        <v>36795</v>
      </c>
      <c r="L59">
        <v>37160</v>
      </c>
      <c r="M59" t="s">
        <v>30</v>
      </c>
      <c r="N59" s="1">
        <v>-10000000</v>
      </c>
      <c r="O59">
        <v>483.51945999999998</v>
      </c>
      <c r="P59">
        <v>0.45</v>
      </c>
      <c r="Q59">
        <v>34.948717000000002</v>
      </c>
      <c r="R59">
        <v>35.110238000000003</v>
      </c>
      <c r="S59">
        <v>0.14736193479691909</v>
      </c>
      <c r="T59">
        <v>71.252363137561517</v>
      </c>
      <c r="U59">
        <v>-112.851843</v>
      </c>
      <c r="V59">
        <v>0</v>
      </c>
      <c r="W59">
        <v>-41.599479862438486</v>
      </c>
      <c r="X59">
        <v>-16150.515864999999</v>
      </c>
      <c r="Y59">
        <v>-16169.561904</v>
      </c>
      <c r="Z59">
        <v>-19.046039000000746</v>
      </c>
      <c r="AA59">
        <v>22.553440862437739</v>
      </c>
      <c r="AB59">
        <v>-16150.515864999999</v>
      </c>
      <c r="AC59">
        <v>-16169.561904</v>
      </c>
      <c r="AD59">
        <v>-19.046039000000746</v>
      </c>
      <c r="AF59">
        <v>6044.9602889200005</v>
      </c>
      <c r="AG59">
        <v>-11500</v>
      </c>
      <c r="AH59" s="54">
        <v>-27669.561904000002</v>
      </c>
      <c r="AI59">
        <v>-26127.178989</v>
      </c>
      <c r="AJ59">
        <v>-26127.178989</v>
      </c>
      <c r="AK59">
        <v>-10933.294728000001</v>
      </c>
      <c r="AL59">
        <v>-19.046039000000746</v>
      </c>
      <c r="AM59" t="s">
        <v>550</v>
      </c>
      <c r="AN59" t="s">
        <v>545</v>
      </c>
      <c r="AO59">
        <v>10</v>
      </c>
      <c r="AP59">
        <v>10</v>
      </c>
    </row>
    <row r="60" spans="1:42">
      <c r="A60">
        <v>153</v>
      </c>
      <c r="B60">
        <v>210</v>
      </c>
      <c r="C60" t="s">
        <v>27</v>
      </c>
      <c r="D60" t="s">
        <v>28</v>
      </c>
      <c r="E60" t="s">
        <v>53</v>
      </c>
      <c r="F60" t="s">
        <v>199</v>
      </c>
      <c r="G60" t="s">
        <v>473</v>
      </c>
      <c r="H60" t="s">
        <v>468</v>
      </c>
      <c r="I60" t="s">
        <v>259</v>
      </c>
      <c r="J60" t="s">
        <v>481</v>
      </c>
      <c r="K60">
        <v>36794</v>
      </c>
      <c r="L60">
        <v>38620</v>
      </c>
      <c r="M60" t="s">
        <v>30</v>
      </c>
      <c r="N60" s="1">
        <v>-5000000</v>
      </c>
      <c r="O60">
        <v>1911.4023630000002</v>
      </c>
      <c r="P60">
        <v>0.44</v>
      </c>
      <c r="Q60">
        <v>160.15632099999999</v>
      </c>
      <c r="R60">
        <v>160.188086</v>
      </c>
      <c r="S60">
        <v>-4.6142239747019753E-2</v>
      </c>
      <c r="T60">
        <v>-88.196386086566079</v>
      </c>
      <c r="U60">
        <v>-219.716058</v>
      </c>
      <c r="V60">
        <v>0</v>
      </c>
      <c r="W60">
        <v>-307.9124440865661</v>
      </c>
      <c r="X60">
        <v>218634.301817</v>
      </c>
      <c r="Y60">
        <v>218760.84792599999</v>
      </c>
      <c r="Z60">
        <v>126.54610899998806</v>
      </c>
      <c r="AA60">
        <v>434.45855308655416</v>
      </c>
      <c r="AB60">
        <v>218634.301817</v>
      </c>
      <c r="AC60">
        <v>218760.84792599999</v>
      </c>
      <c r="AD60">
        <v>126.54610899998806</v>
      </c>
      <c r="AF60">
        <v>14149.155992107502</v>
      </c>
      <c r="AG60">
        <v>-5622.2222220000003</v>
      </c>
      <c r="AH60" s="54">
        <v>213138.62570399998</v>
      </c>
      <c r="AI60">
        <v>43764.496592999989</v>
      </c>
      <c r="AJ60">
        <v>43764.496592999989</v>
      </c>
      <c r="AK60">
        <v>-2700.7653609999979</v>
      </c>
      <c r="AL60">
        <v>126.54610899998806</v>
      </c>
      <c r="AM60" t="s">
        <v>547</v>
      </c>
      <c r="AN60">
        <v>7</v>
      </c>
      <c r="AO60" t="s">
        <v>545</v>
      </c>
      <c r="AP60">
        <v>7</v>
      </c>
    </row>
    <row r="61" spans="1:42">
      <c r="A61">
        <v>154</v>
      </c>
      <c r="B61">
        <v>211</v>
      </c>
      <c r="C61" t="s">
        <v>27</v>
      </c>
      <c r="D61" t="s">
        <v>28</v>
      </c>
      <c r="E61" t="s">
        <v>52</v>
      </c>
      <c r="F61" t="s">
        <v>201</v>
      </c>
      <c r="G61" t="s">
        <v>485</v>
      </c>
      <c r="H61" t="s">
        <v>468</v>
      </c>
      <c r="I61" t="s">
        <v>259</v>
      </c>
      <c r="J61" t="s">
        <v>481</v>
      </c>
      <c r="K61">
        <v>36794</v>
      </c>
      <c r="L61">
        <v>38620</v>
      </c>
      <c r="M61" t="s">
        <v>30</v>
      </c>
      <c r="N61" s="1">
        <v>-10000000</v>
      </c>
      <c r="O61">
        <v>3886.2730810000003</v>
      </c>
      <c r="P61">
        <v>0.64</v>
      </c>
      <c r="Q61">
        <v>85.894840000000002</v>
      </c>
      <c r="R61">
        <v>85.915469000000002</v>
      </c>
      <c r="S61">
        <v>-2.5602733522151328E-2</v>
      </c>
      <c r="T61">
        <v>-99.499214087153035</v>
      </c>
      <c r="U61">
        <v>-275.04015299999998</v>
      </c>
      <c r="V61">
        <v>0</v>
      </c>
      <c r="W61">
        <v>-374.53936708715298</v>
      </c>
      <c r="X61">
        <v>70360.138787000004</v>
      </c>
      <c r="Y61">
        <v>70310.411651999995</v>
      </c>
      <c r="Z61">
        <v>-49.727135000008275</v>
      </c>
      <c r="AA61">
        <v>324.81223208714471</v>
      </c>
      <c r="AB61">
        <v>70360.138787000004</v>
      </c>
      <c r="AC61">
        <v>70310.411651999995</v>
      </c>
      <c r="AD61">
        <v>-49.727135000008275</v>
      </c>
      <c r="AF61">
        <v>28128.844560278005</v>
      </c>
      <c r="AG61">
        <v>-16355.555555999999</v>
      </c>
      <c r="AH61" s="54">
        <v>53954.856095999996</v>
      </c>
      <c r="AI61">
        <v>-130630.80944699998</v>
      </c>
      <c r="AJ61">
        <v>-130630.80944699998</v>
      </c>
      <c r="AK61">
        <v>-47322.643554999995</v>
      </c>
      <c r="AL61">
        <v>-49.727135000008275</v>
      </c>
      <c r="AM61" t="s">
        <v>547</v>
      </c>
      <c r="AN61">
        <v>8</v>
      </c>
      <c r="AO61" t="s">
        <v>545</v>
      </c>
      <c r="AP61">
        <v>8</v>
      </c>
    </row>
    <row r="62" spans="1:42">
      <c r="A62">
        <v>155</v>
      </c>
      <c r="B62">
        <v>314</v>
      </c>
      <c r="C62" t="s">
        <v>27</v>
      </c>
      <c r="D62" t="s">
        <v>57</v>
      </c>
      <c r="E62" t="s">
        <v>72</v>
      </c>
      <c r="F62" t="s">
        <v>200</v>
      </c>
      <c r="G62" t="s">
        <v>485</v>
      </c>
      <c r="H62" t="s">
        <v>468</v>
      </c>
      <c r="I62" t="s">
        <v>263</v>
      </c>
      <c r="J62" t="s">
        <v>481</v>
      </c>
      <c r="K62">
        <v>36794</v>
      </c>
      <c r="L62">
        <v>38483</v>
      </c>
      <c r="M62" t="s">
        <v>30</v>
      </c>
      <c r="N62" s="1">
        <v>-10000000</v>
      </c>
      <c r="O62">
        <v>3606.0535359999999</v>
      </c>
      <c r="P62">
        <v>0.59</v>
      </c>
      <c r="Q62">
        <v>46.122062</v>
      </c>
      <c r="R62">
        <v>46.146079999999998</v>
      </c>
      <c r="S62">
        <v>-1.3039735169606723E-2</v>
      </c>
      <c r="T62">
        <v>-47.021983116863879</v>
      </c>
      <c r="U62">
        <v>-180.00366500000001</v>
      </c>
      <c r="V62">
        <v>0</v>
      </c>
      <c r="W62">
        <v>-227.02564811686389</v>
      </c>
      <c r="X62">
        <v>-54630.347820000003</v>
      </c>
      <c r="Y62">
        <v>-54727.557137999996</v>
      </c>
      <c r="Z62">
        <v>-97.2093179999938</v>
      </c>
      <c r="AA62">
        <v>129.81633011687009</v>
      </c>
      <c r="AB62">
        <v>-54630.347820000003</v>
      </c>
      <c r="AC62">
        <v>-54727.557137999996</v>
      </c>
      <c r="AD62">
        <v>-97.2093179999938</v>
      </c>
      <c r="AF62">
        <v>20761.85323352</v>
      </c>
      <c r="AG62">
        <v>-22944.444444000001</v>
      </c>
      <c r="AH62" s="54">
        <v>-77672.001581999997</v>
      </c>
      <c r="AI62">
        <v>-65413.197713999994</v>
      </c>
      <c r="AJ62">
        <v>-65413.197713999994</v>
      </c>
      <c r="AK62">
        <v>-20239.572488999998</v>
      </c>
      <c r="AL62">
        <v>-97.2093179999938</v>
      </c>
      <c r="AM62" t="s">
        <v>547</v>
      </c>
      <c r="AN62">
        <v>6</v>
      </c>
      <c r="AO62" t="s">
        <v>545</v>
      </c>
      <c r="AP62">
        <v>6</v>
      </c>
    </row>
    <row r="63" spans="1:42">
      <c r="A63">
        <v>156</v>
      </c>
      <c r="B63">
        <v>217</v>
      </c>
      <c r="C63" t="s">
        <v>27</v>
      </c>
      <c r="D63" t="s">
        <v>57</v>
      </c>
      <c r="E63" t="s">
        <v>84</v>
      </c>
      <c r="F63" t="s">
        <v>423</v>
      </c>
      <c r="I63" t="s">
        <v>270</v>
      </c>
      <c r="J63" t="s">
        <v>486</v>
      </c>
      <c r="K63">
        <v>36784</v>
      </c>
      <c r="L63">
        <v>38610</v>
      </c>
      <c r="M63" t="s">
        <v>30</v>
      </c>
      <c r="N63" s="1">
        <v>-470000000</v>
      </c>
      <c r="P63">
        <v>7.4999999999999997E-2</v>
      </c>
      <c r="Q63">
        <v>0</v>
      </c>
      <c r="R63">
        <v>4.3483419999999998E-13</v>
      </c>
      <c r="U63">
        <v>-205.468265</v>
      </c>
      <c r="V63">
        <v>0</v>
      </c>
      <c r="X63">
        <v>-1434656</v>
      </c>
      <c r="Y63">
        <v>-1436453</v>
      </c>
      <c r="Z63">
        <v>-1797</v>
      </c>
      <c r="AB63">
        <v>-1434656</v>
      </c>
      <c r="AC63">
        <v>-1436453</v>
      </c>
      <c r="AD63">
        <v>-1797</v>
      </c>
      <c r="AG63">
        <v>-177229.16666700001</v>
      </c>
      <c r="AH63" s="54">
        <v>-1613682.1666669999</v>
      </c>
      <c r="AI63">
        <v>-86014.33333399985</v>
      </c>
      <c r="AJ63">
        <v>-86014.33333399985</v>
      </c>
      <c r="AK63">
        <v>-16239</v>
      </c>
      <c r="AL63">
        <v>-1797</v>
      </c>
      <c r="AM63" t="s">
        <v>547</v>
      </c>
      <c r="AN63" t="s">
        <v>545</v>
      </c>
      <c r="AO63" t="s">
        <v>545</v>
      </c>
      <c r="AP63" t="s">
        <v>545</v>
      </c>
    </row>
    <row r="64" spans="1:42">
      <c r="A64">
        <v>157</v>
      </c>
      <c r="B64">
        <v>216</v>
      </c>
      <c r="C64" t="s">
        <v>27</v>
      </c>
      <c r="D64" t="s">
        <v>57</v>
      </c>
      <c r="E64" t="s">
        <v>84</v>
      </c>
      <c r="F64" t="s">
        <v>423</v>
      </c>
      <c r="I64" t="s">
        <v>262</v>
      </c>
      <c r="J64" t="s">
        <v>486</v>
      </c>
      <c r="K64">
        <v>36784</v>
      </c>
      <c r="L64">
        <v>38610</v>
      </c>
      <c r="M64" t="s">
        <v>30</v>
      </c>
      <c r="N64" s="1">
        <v>-21000000</v>
      </c>
      <c r="P64">
        <v>0.55000000000000004</v>
      </c>
      <c r="Q64">
        <v>0</v>
      </c>
      <c r="R64">
        <v>4.3483419999999998E-13</v>
      </c>
      <c r="U64">
        <v>-67.323644000000002</v>
      </c>
      <c r="V64">
        <v>0</v>
      </c>
      <c r="X64">
        <v>-470078.74768899998</v>
      </c>
      <c r="Y64">
        <v>-470667.70056899998</v>
      </c>
      <c r="Z64">
        <v>-588.95287999999709</v>
      </c>
      <c r="AB64">
        <v>-470078.74768899998</v>
      </c>
      <c r="AC64">
        <v>-470667.70056899998</v>
      </c>
      <c r="AD64">
        <v>-588.95287999999709</v>
      </c>
      <c r="AG64">
        <v>-58070.833333000002</v>
      </c>
      <c r="AH64" s="54">
        <v>-528738.53390199994</v>
      </c>
      <c r="AI64">
        <v>349000.32159600011</v>
      </c>
      <c r="AJ64">
        <v>349000.32159600011</v>
      </c>
      <c r="AK64">
        <v>-5320.9456859999336</v>
      </c>
      <c r="AL64">
        <v>-588.95287999999709</v>
      </c>
      <c r="AM64" t="s">
        <v>547</v>
      </c>
      <c r="AN64" t="s">
        <v>545</v>
      </c>
      <c r="AO64" t="s">
        <v>545</v>
      </c>
      <c r="AP64" t="s">
        <v>545</v>
      </c>
    </row>
    <row r="65" spans="1:42">
      <c r="A65">
        <v>158</v>
      </c>
      <c r="B65">
        <v>214</v>
      </c>
      <c r="C65" t="s">
        <v>27</v>
      </c>
      <c r="D65" t="s">
        <v>57</v>
      </c>
      <c r="E65" t="s">
        <v>84</v>
      </c>
      <c r="F65" t="s">
        <v>423</v>
      </c>
      <c r="I65" t="s">
        <v>269</v>
      </c>
      <c r="J65" t="s">
        <v>486</v>
      </c>
      <c r="K65">
        <v>36784</v>
      </c>
      <c r="L65">
        <v>38610</v>
      </c>
      <c r="M65" t="s">
        <v>30</v>
      </c>
      <c r="N65" s="1">
        <v>-34000000</v>
      </c>
      <c r="P65">
        <v>4.5</v>
      </c>
      <c r="Q65">
        <v>0</v>
      </c>
      <c r="R65">
        <v>4.3483419999999998E-13</v>
      </c>
      <c r="U65">
        <v>-891.819706</v>
      </c>
      <c r="V65">
        <v>0</v>
      </c>
      <c r="X65">
        <v>-6227017</v>
      </c>
      <c r="Y65">
        <v>-6234819</v>
      </c>
      <c r="Z65">
        <v>-7802</v>
      </c>
      <c r="AB65">
        <v>-6227017</v>
      </c>
      <c r="AC65">
        <v>-6234819</v>
      </c>
      <c r="AD65">
        <v>-7802</v>
      </c>
      <c r="AG65">
        <v>-769250</v>
      </c>
      <c r="AH65" s="54">
        <v>-7004069</v>
      </c>
      <c r="AI65">
        <v>-486772.11111100018</v>
      </c>
      <c r="AJ65">
        <v>-486772.11111100018</v>
      </c>
      <c r="AK65">
        <v>-70485</v>
      </c>
      <c r="AL65">
        <v>-7802</v>
      </c>
      <c r="AM65" t="s">
        <v>547</v>
      </c>
      <c r="AN65" t="s">
        <v>545</v>
      </c>
      <c r="AO65" t="s">
        <v>545</v>
      </c>
      <c r="AP65" t="s">
        <v>545</v>
      </c>
    </row>
    <row r="66" spans="1:42">
      <c r="A66">
        <v>159</v>
      </c>
      <c r="B66">
        <v>212</v>
      </c>
      <c r="C66" t="s">
        <v>27</v>
      </c>
      <c r="D66" t="s">
        <v>28</v>
      </c>
      <c r="E66" t="s">
        <v>31</v>
      </c>
      <c r="F66" t="s">
        <v>200</v>
      </c>
      <c r="G66" t="s">
        <v>474</v>
      </c>
      <c r="H66" t="s">
        <v>468</v>
      </c>
      <c r="I66" t="s">
        <v>97</v>
      </c>
      <c r="J66" t="s">
        <v>470</v>
      </c>
      <c r="K66">
        <v>36795</v>
      </c>
      <c r="L66">
        <v>38621</v>
      </c>
      <c r="M66" t="s">
        <v>30</v>
      </c>
      <c r="N66" s="1">
        <v>-10000000</v>
      </c>
      <c r="O66">
        <v>3870.7450990000002</v>
      </c>
      <c r="P66">
        <v>0.52</v>
      </c>
      <c r="Q66">
        <v>83.067690999999996</v>
      </c>
      <c r="R66">
        <v>83.095259999999996</v>
      </c>
      <c r="S66">
        <v>-2.3254386630498201E-2</v>
      </c>
      <c r="T66">
        <v>-90.011803080252037</v>
      </c>
      <c r="U66">
        <v>-259.44285600000001</v>
      </c>
      <c r="V66">
        <v>0</v>
      </c>
      <c r="W66">
        <v>-349.45465908025204</v>
      </c>
      <c r="X66">
        <v>110084.21943700001</v>
      </c>
      <c r="Y66">
        <v>110116.78890499999</v>
      </c>
      <c r="Z66">
        <v>32.569467999986955</v>
      </c>
      <c r="AA66">
        <v>382.024127080239</v>
      </c>
      <c r="AB66">
        <v>110084.21943700001</v>
      </c>
      <c r="AC66">
        <v>110116.78890499999</v>
      </c>
      <c r="AD66">
        <v>32.569467999986955</v>
      </c>
      <c r="AF66">
        <v>22285.814907492502</v>
      </c>
      <c r="AG66">
        <v>-13288.888889</v>
      </c>
      <c r="AH66" s="54">
        <v>96827.900016</v>
      </c>
      <c r="AI66">
        <v>-48110.829426000011</v>
      </c>
      <c r="AJ66">
        <v>-48110.829426000011</v>
      </c>
      <c r="AK66">
        <v>38223.792559000001</v>
      </c>
      <c r="AL66">
        <v>32.569467999986955</v>
      </c>
      <c r="AM66" t="s">
        <v>547</v>
      </c>
      <c r="AN66">
        <v>6</v>
      </c>
      <c r="AO66" t="s">
        <v>545</v>
      </c>
      <c r="AP66">
        <v>6</v>
      </c>
    </row>
    <row r="67" spans="1:42">
      <c r="A67">
        <v>161</v>
      </c>
      <c r="B67">
        <v>315</v>
      </c>
      <c r="C67" t="s">
        <v>27</v>
      </c>
      <c r="D67" t="s">
        <v>28</v>
      </c>
      <c r="E67" t="s">
        <v>75</v>
      </c>
      <c r="F67" t="s">
        <v>210</v>
      </c>
      <c r="G67" t="s">
        <v>473</v>
      </c>
      <c r="H67" t="s">
        <v>468</v>
      </c>
      <c r="I67" t="s">
        <v>97</v>
      </c>
      <c r="J67" t="s">
        <v>481</v>
      </c>
      <c r="K67">
        <v>36788</v>
      </c>
      <c r="L67">
        <v>37695</v>
      </c>
      <c r="M67" t="s">
        <v>30</v>
      </c>
      <c r="N67" s="1">
        <v>-3000000</v>
      </c>
      <c r="O67">
        <v>534.5872139999999</v>
      </c>
      <c r="P67">
        <v>3.95</v>
      </c>
      <c r="Q67">
        <v>681.60687600000006</v>
      </c>
      <c r="R67">
        <v>681.75857299999996</v>
      </c>
      <c r="S67">
        <v>-0.12690167209356665</v>
      </c>
      <c r="T67">
        <v>-67.840011336441336</v>
      </c>
      <c r="U67">
        <v>-536.29370200000005</v>
      </c>
      <c r="V67">
        <v>0</v>
      </c>
      <c r="W67">
        <v>-604.13371333644136</v>
      </c>
      <c r="X67">
        <v>143909.66214599999</v>
      </c>
      <c r="Y67">
        <v>143538.58935200001</v>
      </c>
      <c r="Z67">
        <v>-371.07279399997788</v>
      </c>
      <c r="AA67">
        <v>233.06091933646348</v>
      </c>
      <c r="AB67">
        <v>143909.66214599999</v>
      </c>
      <c r="AC67">
        <v>143538.58935200001</v>
      </c>
      <c r="AD67">
        <v>-371.07279399997788</v>
      </c>
      <c r="AF67">
        <v>11432.147571389998</v>
      </c>
      <c r="AG67">
        <v>-58262.5</v>
      </c>
      <c r="AH67" s="54">
        <v>85276.08935200001</v>
      </c>
      <c r="AI67">
        <v>-91960.724426999979</v>
      </c>
      <c r="AJ67">
        <v>-91960.724426999979</v>
      </c>
      <c r="AK67">
        <v>144747.593069</v>
      </c>
      <c r="AL67">
        <v>-371.07279399997788</v>
      </c>
      <c r="AM67" t="s">
        <v>549</v>
      </c>
      <c r="AN67" t="s">
        <v>545</v>
      </c>
      <c r="AO67">
        <v>15</v>
      </c>
      <c r="AP67">
        <v>15</v>
      </c>
    </row>
    <row r="68" spans="1:42">
      <c r="A68">
        <v>162</v>
      </c>
      <c r="B68">
        <v>316</v>
      </c>
      <c r="C68" t="s">
        <v>27</v>
      </c>
      <c r="D68" t="s">
        <v>28</v>
      </c>
      <c r="E68" t="s">
        <v>63</v>
      </c>
      <c r="F68" t="s">
        <v>205</v>
      </c>
      <c r="G68" t="s">
        <v>498</v>
      </c>
      <c r="H68" t="s">
        <v>482</v>
      </c>
      <c r="I68" t="s">
        <v>56</v>
      </c>
      <c r="J68" t="s">
        <v>479</v>
      </c>
      <c r="K68">
        <v>36797</v>
      </c>
      <c r="L68">
        <v>37892</v>
      </c>
      <c r="M68" t="s">
        <v>45</v>
      </c>
      <c r="N68" s="1">
        <v>-10000000</v>
      </c>
      <c r="O68">
        <v>2294.302545</v>
      </c>
      <c r="P68">
        <v>0.72</v>
      </c>
      <c r="Q68">
        <v>98.437334000000007</v>
      </c>
      <c r="R68">
        <v>98.459643</v>
      </c>
      <c r="S68">
        <v>-6.7362723755933704E-2</v>
      </c>
      <c r="T68">
        <v>-154.55046855137064</v>
      </c>
      <c r="U68">
        <v>-305.51290499999999</v>
      </c>
      <c r="V68">
        <v>0</v>
      </c>
      <c r="W68">
        <v>-460.06337355137066</v>
      </c>
      <c r="X68">
        <v>44232.996020999999</v>
      </c>
      <c r="Y68">
        <v>44103.345535</v>
      </c>
      <c r="Z68">
        <v>-129.65048599999864</v>
      </c>
      <c r="AA68">
        <v>330.41288755137202</v>
      </c>
      <c r="AB68">
        <v>39615.071236407595</v>
      </c>
      <c r="AC68">
        <v>39243.156857043003</v>
      </c>
      <c r="AD68">
        <v>-371.91437936459261</v>
      </c>
      <c r="AF68">
        <v>22644.766119150001</v>
      </c>
      <c r="AG68">
        <v>-16194.36</v>
      </c>
      <c r="AH68" s="54">
        <v>23048.796857043002</v>
      </c>
      <c r="AI68">
        <v>-16562.935314185619</v>
      </c>
      <c r="AJ68">
        <v>-16562.935314185619</v>
      </c>
      <c r="AK68">
        <v>-67448.359033320041</v>
      </c>
      <c r="AL68">
        <v>-371.91437936459261</v>
      </c>
      <c r="AM68" t="s">
        <v>549</v>
      </c>
      <c r="AN68" t="s">
        <v>545</v>
      </c>
      <c r="AO68">
        <v>9</v>
      </c>
      <c r="AP68">
        <v>9</v>
      </c>
    </row>
    <row r="69" spans="1:42">
      <c r="A69">
        <v>163</v>
      </c>
      <c r="B69">
        <v>317</v>
      </c>
      <c r="C69" t="s">
        <v>27</v>
      </c>
      <c r="D69" t="s">
        <v>28</v>
      </c>
      <c r="E69" t="s">
        <v>34</v>
      </c>
      <c r="F69" t="s">
        <v>205</v>
      </c>
      <c r="G69" t="s">
        <v>473</v>
      </c>
      <c r="H69" t="s">
        <v>483</v>
      </c>
      <c r="I69" t="s">
        <v>263</v>
      </c>
      <c r="J69" t="s">
        <v>469</v>
      </c>
      <c r="K69">
        <v>36802</v>
      </c>
      <c r="L69">
        <v>37897</v>
      </c>
      <c r="M69" t="s">
        <v>30</v>
      </c>
      <c r="N69" s="1">
        <v>10000000</v>
      </c>
      <c r="O69">
        <v>-2283.5533609999998</v>
      </c>
      <c r="P69">
        <v>1.18</v>
      </c>
      <c r="Q69">
        <v>143.38862800000001</v>
      </c>
      <c r="R69">
        <v>143.47543200000001</v>
      </c>
      <c r="S69">
        <v>-5.1781327721457269E-3</v>
      </c>
      <c r="T69">
        <v>11.824542495537621</v>
      </c>
      <c r="U69">
        <v>582.14375399999994</v>
      </c>
      <c r="V69">
        <v>0</v>
      </c>
      <c r="W69">
        <v>593.96829649553752</v>
      </c>
      <c r="X69">
        <v>-32609.394490999999</v>
      </c>
      <c r="Y69">
        <v>-32461.608872000001</v>
      </c>
      <c r="Z69">
        <v>147.78561899999841</v>
      </c>
      <c r="AA69">
        <v>-446.18267749553911</v>
      </c>
      <c r="AB69">
        <v>-32609.394490999999</v>
      </c>
      <c r="AC69">
        <v>-32461.608872000001</v>
      </c>
      <c r="AD69">
        <v>147.78561899999841</v>
      </c>
      <c r="AF69">
        <v>-22538.671673069999</v>
      </c>
      <c r="AG69">
        <v>30155.555555999999</v>
      </c>
      <c r="AH69" s="54">
        <v>-2306.0533160000014</v>
      </c>
      <c r="AI69">
        <v>76238.222074999998</v>
      </c>
      <c r="AJ69">
        <v>76238.222074999998</v>
      </c>
      <c r="AK69">
        <v>6222.1277719999962</v>
      </c>
      <c r="AL69">
        <v>147.78561899999841</v>
      </c>
      <c r="AM69" t="s">
        <v>548</v>
      </c>
      <c r="AN69" t="s">
        <v>545</v>
      </c>
      <c r="AO69">
        <v>9</v>
      </c>
      <c r="AP69">
        <v>9</v>
      </c>
    </row>
    <row r="70" spans="1:42">
      <c r="A70">
        <v>164</v>
      </c>
      <c r="B70">
        <v>318</v>
      </c>
      <c r="C70" t="s">
        <v>27</v>
      </c>
      <c r="D70" t="s">
        <v>28</v>
      </c>
      <c r="E70" t="s">
        <v>76</v>
      </c>
      <c r="F70" t="s">
        <v>197</v>
      </c>
      <c r="G70" t="s">
        <v>487</v>
      </c>
      <c r="H70" t="s">
        <v>472</v>
      </c>
      <c r="I70" t="s">
        <v>31</v>
      </c>
      <c r="J70" t="s">
        <v>479</v>
      </c>
      <c r="K70">
        <v>36802</v>
      </c>
      <c r="L70">
        <v>38367</v>
      </c>
      <c r="M70" t="s">
        <v>30</v>
      </c>
      <c r="N70" s="1">
        <v>10000000</v>
      </c>
      <c r="O70">
        <v>-3418.8841560000001</v>
      </c>
      <c r="P70">
        <v>1.45</v>
      </c>
      <c r="Q70">
        <v>112.752887</v>
      </c>
      <c r="R70">
        <v>112.9816</v>
      </c>
      <c r="S70">
        <v>0.14903100635037331</v>
      </c>
      <c r="T70">
        <v>-509.51974636402673</v>
      </c>
      <c r="U70">
        <v>466.63468699999999</v>
      </c>
      <c r="V70">
        <v>0</v>
      </c>
      <c r="W70">
        <v>-42.885059364026745</v>
      </c>
      <c r="X70">
        <v>137137.66085499999</v>
      </c>
      <c r="Y70">
        <v>136793.98847700001</v>
      </c>
      <c r="Z70">
        <v>-343.67237799998838</v>
      </c>
      <c r="AA70">
        <v>-300.78731863596164</v>
      </c>
      <c r="AB70">
        <v>137137.66085499999</v>
      </c>
      <c r="AC70">
        <v>136793.98847700001</v>
      </c>
      <c r="AD70">
        <v>-343.67237799998838</v>
      </c>
      <c r="AF70">
        <v>-42742.889718312006</v>
      </c>
      <c r="AG70">
        <v>42291.666666999998</v>
      </c>
      <c r="AH70" s="54">
        <v>179085.65514400002</v>
      </c>
      <c r="AI70">
        <v>137983.97036400001</v>
      </c>
      <c r="AJ70">
        <v>137983.97036400001</v>
      </c>
      <c r="AK70">
        <v>52406.925870000021</v>
      </c>
      <c r="AL70">
        <v>-343.67237799998838</v>
      </c>
      <c r="AM70" t="s">
        <v>547</v>
      </c>
      <c r="AN70" t="s">
        <v>545</v>
      </c>
      <c r="AO70">
        <v>10</v>
      </c>
      <c r="AP70">
        <v>10</v>
      </c>
    </row>
    <row r="71" spans="1:42">
      <c r="A71">
        <v>200</v>
      </c>
      <c r="B71">
        <v>319</v>
      </c>
      <c r="C71" t="s">
        <v>27</v>
      </c>
      <c r="D71" t="s">
        <v>54</v>
      </c>
      <c r="E71" t="s">
        <v>72</v>
      </c>
      <c r="F71" t="s">
        <v>200</v>
      </c>
      <c r="G71" t="s">
        <v>485</v>
      </c>
      <c r="H71" t="s">
        <v>468</v>
      </c>
      <c r="I71" t="s">
        <v>279</v>
      </c>
      <c r="J71" t="s">
        <v>481</v>
      </c>
      <c r="K71">
        <v>36794</v>
      </c>
      <c r="L71">
        <v>38483</v>
      </c>
      <c r="M71" t="s">
        <v>30</v>
      </c>
      <c r="N71" s="1">
        <v>10000000</v>
      </c>
      <c r="O71">
        <v>-3606.0535359999999</v>
      </c>
      <c r="P71">
        <v>0.59</v>
      </c>
      <c r="Q71">
        <v>46.122062</v>
      </c>
      <c r="R71">
        <v>46.146079999999998</v>
      </c>
      <c r="S71">
        <v>-1.3039735169606723E-2</v>
      </c>
      <c r="T71">
        <v>47.021983116863879</v>
      </c>
      <c r="U71">
        <v>180.00366500000001</v>
      </c>
      <c r="V71">
        <v>0</v>
      </c>
      <c r="W71">
        <v>227.02564811686389</v>
      </c>
      <c r="X71">
        <v>54630.347820000003</v>
      </c>
      <c r="Y71">
        <v>54727.557137999996</v>
      </c>
      <c r="Z71">
        <v>97.2093179999938</v>
      </c>
      <c r="AA71">
        <v>-129.81633011687009</v>
      </c>
      <c r="AB71">
        <v>54630.347820000003</v>
      </c>
      <c r="AC71">
        <v>54727.557137999996</v>
      </c>
      <c r="AD71">
        <v>97.2093179999938</v>
      </c>
      <c r="AF71">
        <v>-20761.85323352</v>
      </c>
      <c r="AG71">
        <v>22944.444444000001</v>
      </c>
      <c r="AH71" s="54">
        <v>77672.001581999997</v>
      </c>
      <c r="AI71">
        <v>65413.197713999994</v>
      </c>
      <c r="AJ71">
        <v>65413.197713999994</v>
      </c>
      <c r="AK71">
        <v>20239.572488999998</v>
      </c>
      <c r="AL71">
        <v>97.2093179999938</v>
      </c>
      <c r="AM71" t="s">
        <v>547</v>
      </c>
      <c r="AN71">
        <v>6</v>
      </c>
      <c r="AO71" t="s">
        <v>545</v>
      </c>
      <c r="AP71">
        <v>6</v>
      </c>
    </row>
    <row r="72" spans="1:42">
      <c r="A72">
        <v>201</v>
      </c>
      <c r="B72">
        <v>320</v>
      </c>
      <c r="C72" t="s">
        <v>27</v>
      </c>
      <c r="D72" t="s">
        <v>59</v>
      </c>
      <c r="E72" t="s">
        <v>72</v>
      </c>
      <c r="F72" t="s">
        <v>200</v>
      </c>
      <c r="G72" t="s">
        <v>485</v>
      </c>
      <c r="H72" t="s">
        <v>468</v>
      </c>
      <c r="I72" t="s">
        <v>277</v>
      </c>
      <c r="J72" t="s">
        <v>481</v>
      </c>
      <c r="K72">
        <v>36794</v>
      </c>
      <c r="L72">
        <v>38483</v>
      </c>
      <c r="M72" t="s">
        <v>30</v>
      </c>
      <c r="N72" s="1">
        <v>-10000000</v>
      </c>
      <c r="O72">
        <v>3606.0535359999999</v>
      </c>
      <c r="P72">
        <v>0.59</v>
      </c>
      <c r="Q72">
        <v>46.122062</v>
      </c>
      <c r="R72">
        <v>46.146079999999998</v>
      </c>
      <c r="S72">
        <v>-1.3039735169606723E-2</v>
      </c>
      <c r="T72">
        <v>-47.021983116863879</v>
      </c>
      <c r="U72">
        <v>-180.00366500000001</v>
      </c>
      <c r="V72">
        <v>0</v>
      </c>
      <c r="W72">
        <v>-227.02564811686389</v>
      </c>
      <c r="X72">
        <v>-54630.347820000003</v>
      </c>
      <c r="Y72">
        <v>-54727.557137999996</v>
      </c>
      <c r="Z72">
        <v>-97.2093179999938</v>
      </c>
      <c r="AA72">
        <v>129.81633011687009</v>
      </c>
      <c r="AB72">
        <v>-54630.347820000003</v>
      </c>
      <c r="AC72">
        <v>-54727.557137999996</v>
      </c>
      <c r="AD72">
        <v>-97.2093179999938</v>
      </c>
      <c r="AF72">
        <v>20761.85323352</v>
      </c>
      <c r="AG72">
        <v>-22944.444444000001</v>
      </c>
      <c r="AH72" s="54">
        <v>-77672.001581999997</v>
      </c>
      <c r="AI72">
        <v>-65413.197713999994</v>
      </c>
      <c r="AJ72">
        <v>-65413.197713999994</v>
      </c>
      <c r="AK72">
        <v>-20239.572488999998</v>
      </c>
      <c r="AL72">
        <v>-97.2093179999938</v>
      </c>
      <c r="AM72" t="s">
        <v>547</v>
      </c>
      <c r="AN72">
        <v>6</v>
      </c>
      <c r="AO72" t="s">
        <v>545</v>
      </c>
      <c r="AP72">
        <v>6</v>
      </c>
    </row>
    <row r="73" spans="1:42">
      <c r="A73">
        <v>204</v>
      </c>
      <c r="B73">
        <v>323</v>
      </c>
      <c r="C73" t="s">
        <v>27</v>
      </c>
      <c r="D73" t="s">
        <v>54</v>
      </c>
      <c r="E73" t="s">
        <v>216</v>
      </c>
      <c r="F73" t="s">
        <v>423</v>
      </c>
      <c r="G73" t="s">
        <v>474</v>
      </c>
      <c r="H73" t="s">
        <v>468</v>
      </c>
      <c r="I73" t="s">
        <v>279</v>
      </c>
      <c r="J73" t="s">
        <v>486</v>
      </c>
      <c r="K73">
        <v>36784</v>
      </c>
      <c r="L73">
        <v>38610</v>
      </c>
      <c r="M73" t="s">
        <v>30</v>
      </c>
      <c r="N73" s="1">
        <v>470000000</v>
      </c>
      <c r="O73">
        <v>-3320.8618289999999</v>
      </c>
      <c r="P73">
        <v>7.4999999999999997E-2</v>
      </c>
      <c r="Q73">
        <v>3.621102</v>
      </c>
      <c r="R73">
        <v>3.6455880000000001</v>
      </c>
      <c r="S73">
        <v>1.490513142996533</v>
      </c>
      <c r="T73">
        <v>-4949.7882022000049</v>
      </c>
      <c r="U73">
        <v>647.84250099999997</v>
      </c>
      <c r="V73">
        <v>0</v>
      </c>
      <c r="W73">
        <v>-4301.9457012000048</v>
      </c>
      <c r="X73">
        <v>691884.33391599997</v>
      </c>
      <c r="Y73">
        <v>688489.12672299996</v>
      </c>
      <c r="Z73">
        <v>-3395.2071930000093</v>
      </c>
      <c r="AA73">
        <v>906.73850819999552</v>
      </c>
      <c r="AB73">
        <v>691884.33391599997</v>
      </c>
      <c r="AC73">
        <v>688489.12672299996</v>
      </c>
      <c r="AD73">
        <v>-3395.2071930000093</v>
      </c>
      <c r="AG73">
        <v>177229.16666700001</v>
      </c>
      <c r="AH73" s="54">
        <v>865718.29339000001</v>
      </c>
      <c r="AI73">
        <v>216394.825587</v>
      </c>
      <c r="AJ73">
        <v>216394.825587</v>
      </c>
      <c r="AK73">
        <v>11668.511157999979</v>
      </c>
      <c r="AL73">
        <v>-3395.2071930000093</v>
      </c>
      <c r="AM73" t="s">
        <v>547</v>
      </c>
      <c r="AN73" t="s">
        <v>545</v>
      </c>
      <c r="AO73" t="s">
        <v>545</v>
      </c>
      <c r="AP73" t="s">
        <v>545</v>
      </c>
    </row>
    <row r="74" spans="1:42">
      <c r="A74">
        <v>205</v>
      </c>
      <c r="B74">
        <v>324</v>
      </c>
      <c r="C74" t="s">
        <v>27</v>
      </c>
      <c r="D74" t="s">
        <v>59</v>
      </c>
      <c r="E74" t="s">
        <v>216</v>
      </c>
      <c r="F74" t="s">
        <v>423</v>
      </c>
      <c r="G74" t="s">
        <v>474</v>
      </c>
      <c r="H74" t="s">
        <v>468</v>
      </c>
      <c r="I74" t="s">
        <v>277</v>
      </c>
      <c r="J74" t="s">
        <v>486</v>
      </c>
      <c r="K74">
        <v>36784</v>
      </c>
      <c r="L74">
        <v>38610</v>
      </c>
      <c r="M74" t="s">
        <v>30</v>
      </c>
      <c r="N74" s="1">
        <v>-470000000</v>
      </c>
      <c r="O74">
        <v>3320.8618289999999</v>
      </c>
      <c r="P74">
        <v>7.4999999999999997E-2</v>
      </c>
      <c r="Q74">
        <v>3.621102</v>
      </c>
      <c r="R74">
        <v>3.6455880000000001</v>
      </c>
      <c r="S74">
        <v>1.490513142996533</v>
      </c>
      <c r="T74">
        <v>4949.7882022000049</v>
      </c>
      <c r="U74">
        <v>-647.84250099999997</v>
      </c>
      <c r="V74">
        <v>0</v>
      </c>
      <c r="W74">
        <v>4301.9457012000048</v>
      </c>
      <c r="X74">
        <v>-691884.33391599997</v>
      </c>
      <c r="Y74">
        <v>-688489.12672299996</v>
      </c>
      <c r="Z74">
        <v>3395.2071930000093</v>
      </c>
      <c r="AA74">
        <v>-906.73850819999552</v>
      </c>
      <c r="AB74">
        <v>-691884.33391599997</v>
      </c>
      <c r="AC74">
        <v>-688489.12672299996</v>
      </c>
      <c r="AD74">
        <v>3395.2071930000093</v>
      </c>
      <c r="AG74">
        <v>-177229.16666700001</v>
      </c>
      <c r="AH74" s="54">
        <v>-865718.29339000001</v>
      </c>
      <c r="AI74">
        <v>-156486.49225299992</v>
      </c>
      <c r="AJ74">
        <v>-156486.49225299992</v>
      </c>
      <c r="AK74">
        <v>-11668.511157999979</v>
      </c>
      <c r="AL74">
        <v>3395.2071930000093</v>
      </c>
      <c r="AM74" t="s">
        <v>547</v>
      </c>
      <c r="AN74" t="s">
        <v>545</v>
      </c>
      <c r="AO74" t="s">
        <v>545</v>
      </c>
      <c r="AP74" t="s">
        <v>545</v>
      </c>
    </row>
    <row r="75" spans="1:42">
      <c r="A75">
        <v>206</v>
      </c>
      <c r="B75">
        <v>325</v>
      </c>
      <c r="C75" t="s">
        <v>27</v>
      </c>
      <c r="D75" t="s">
        <v>54</v>
      </c>
      <c r="E75" t="s">
        <v>217</v>
      </c>
      <c r="F75" t="s">
        <v>423</v>
      </c>
      <c r="G75" t="s">
        <v>474</v>
      </c>
      <c r="H75" t="s">
        <v>468</v>
      </c>
      <c r="I75" t="s">
        <v>279</v>
      </c>
      <c r="J75" t="s">
        <v>486</v>
      </c>
      <c r="K75">
        <v>36784</v>
      </c>
      <c r="L75">
        <v>38610</v>
      </c>
      <c r="M75" t="s">
        <v>30</v>
      </c>
      <c r="N75" s="1">
        <v>21000000</v>
      </c>
      <c r="O75">
        <v>-280.25717600000002</v>
      </c>
      <c r="P75">
        <v>0.55000000000000004</v>
      </c>
      <c r="Q75">
        <v>3.5187240000000002</v>
      </c>
      <c r="R75">
        <v>3.524025</v>
      </c>
      <c r="S75">
        <v>0.52203358886904561</v>
      </c>
      <c r="T75">
        <v>-146.30365939358376</v>
      </c>
      <c r="U75">
        <v>115.907623</v>
      </c>
      <c r="V75">
        <v>0</v>
      </c>
      <c r="W75">
        <v>-30.396036393583756</v>
      </c>
      <c r="X75">
        <v>407635.387712</v>
      </c>
      <c r="Y75">
        <v>408130.64802299999</v>
      </c>
      <c r="Z75">
        <v>495.26031099999091</v>
      </c>
      <c r="AA75">
        <v>525.65634739357461</v>
      </c>
      <c r="AB75">
        <v>407635.387712</v>
      </c>
      <c r="AC75">
        <v>408130.64802299999</v>
      </c>
      <c r="AD75">
        <v>495.26031099999091</v>
      </c>
      <c r="AG75">
        <v>58070.833333000002</v>
      </c>
      <c r="AH75" s="54">
        <v>466201.481356</v>
      </c>
      <c r="AI75">
        <v>70783.229729000013</v>
      </c>
      <c r="AJ75">
        <v>70783.229729000013</v>
      </c>
      <c r="AK75">
        <v>7553.4407030000002</v>
      </c>
      <c r="AL75">
        <v>495.26031099999091</v>
      </c>
      <c r="AM75" t="s">
        <v>547</v>
      </c>
      <c r="AN75" t="s">
        <v>545</v>
      </c>
      <c r="AO75" t="s">
        <v>545</v>
      </c>
      <c r="AP75" t="s">
        <v>545</v>
      </c>
    </row>
    <row r="76" spans="1:42">
      <c r="A76">
        <v>207</v>
      </c>
      <c r="B76">
        <v>326</v>
      </c>
      <c r="C76" t="s">
        <v>27</v>
      </c>
      <c r="D76" t="s">
        <v>59</v>
      </c>
      <c r="E76" t="s">
        <v>217</v>
      </c>
      <c r="F76" t="s">
        <v>423</v>
      </c>
      <c r="G76" t="s">
        <v>474</v>
      </c>
      <c r="H76" t="s">
        <v>468</v>
      </c>
      <c r="I76" t="s">
        <v>277</v>
      </c>
      <c r="J76" t="s">
        <v>486</v>
      </c>
      <c r="K76">
        <v>36784</v>
      </c>
      <c r="L76">
        <v>38610</v>
      </c>
      <c r="M76" t="s">
        <v>30</v>
      </c>
      <c r="N76" s="1">
        <v>-21000000</v>
      </c>
      <c r="O76">
        <v>280.25717600000002</v>
      </c>
      <c r="P76">
        <v>0.55000000000000004</v>
      </c>
      <c r="Q76">
        <v>3.5187240000000002</v>
      </c>
      <c r="R76">
        <v>3.524025</v>
      </c>
      <c r="S76">
        <v>0.52203358886904561</v>
      </c>
      <c r="T76">
        <v>146.30365939358376</v>
      </c>
      <c r="U76">
        <v>-115.907623</v>
      </c>
      <c r="V76">
        <v>0</v>
      </c>
      <c r="W76">
        <v>30.396036393583756</v>
      </c>
      <c r="X76">
        <v>-407635.387712</v>
      </c>
      <c r="Y76">
        <v>-408130.64802299999</v>
      </c>
      <c r="Z76">
        <v>-495.26031099999091</v>
      </c>
      <c r="AA76">
        <v>-525.65634739357461</v>
      </c>
      <c r="AB76">
        <v>-407635.387712</v>
      </c>
      <c r="AC76">
        <v>-408130.64802299999</v>
      </c>
      <c r="AD76">
        <v>-495.26031099999091</v>
      </c>
      <c r="AG76">
        <v>-58070.833333000002</v>
      </c>
      <c r="AH76" s="54">
        <v>-466201.481356</v>
      </c>
      <c r="AI76">
        <v>-428337.396396</v>
      </c>
      <c r="AJ76">
        <v>-428337.396396</v>
      </c>
      <c r="AK76">
        <v>-7553.4407030000002</v>
      </c>
      <c r="AL76">
        <v>-495.26031099999091</v>
      </c>
      <c r="AM76" t="s">
        <v>547</v>
      </c>
      <c r="AN76" t="s">
        <v>545</v>
      </c>
      <c r="AO76" t="s">
        <v>545</v>
      </c>
      <c r="AP76" t="s">
        <v>545</v>
      </c>
    </row>
    <row r="77" spans="1:42">
      <c r="A77">
        <v>209</v>
      </c>
      <c r="B77">
        <v>327</v>
      </c>
      <c r="C77" t="s">
        <v>27</v>
      </c>
      <c r="D77" t="s">
        <v>54</v>
      </c>
      <c r="E77" t="s">
        <v>218</v>
      </c>
      <c r="F77" t="s">
        <v>423</v>
      </c>
      <c r="G77" t="s">
        <v>474</v>
      </c>
      <c r="H77" t="s">
        <v>468</v>
      </c>
      <c r="I77" t="s">
        <v>279</v>
      </c>
      <c r="J77" t="s">
        <v>486</v>
      </c>
      <c r="K77">
        <v>36784</v>
      </c>
      <c r="L77">
        <v>38610</v>
      </c>
      <c r="M77" t="s">
        <v>30</v>
      </c>
      <c r="N77" s="1">
        <v>34000000</v>
      </c>
      <c r="O77">
        <v>-2225.5448649999998</v>
      </c>
      <c r="P77">
        <v>4.5</v>
      </c>
      <c r="Q77">
        <v>3.6616110000000002</v>
      </c>
      <c r="R77">
        <v>3.713581</v>
      </c>
      <c r="S77">
        <v>2.9771656980697032</v>
      </c>
      <c r="T77">
        <v>-6625.8158315931678</v>
      </c>
      <c r="U77">
        <v>1400.7722819999999</v>
      </c>
      <c r="V77">
        <v>0</v>
      </c>
      <c r="W77">
        <v>-5225.0435495931679</v>
      </c>
      <c r="X77">
        <v>5715788</v>
      </c>
      <c r="Y77">
        <v>5717567</v>
      </c>
      <c r="Z77">
        <v>1779</v>
      </c>
      <c r="AA77">
        <v>7004.0435495931679</v>
      </c>
      <c r="AB77">
        <v>5715788</v>
      </c>
      <c r="AC77">
        <v>5717567</v>
      </c>
      <c r="AD77">
        <v>1779</v>
      </c>
      <c r="AG77">
        <v>769250</v>
      </c>
      <c r="AH77" s="54">
        <v>6486817</v>
      </c>
      <c r="AI77">
        <v>905755</v>
      </c>
      <c r="AJ77">
        <v>905755</v>
      </c>
      <c r="AK77">
        <v>64695</v>
      </c>
      <c r="AL77">
        <v>1779</v>
      </c>
      <c r="AM77" t="s">
        <v>547</v>
      </c>
      <c r="AN77" t="s">
        <v>545</v>
      </c>
      <c r="AO77" t="s">
        <v>545</v>
      </c>
      <c r="AP77" t="s">
        <v>545</v>
      </c>
    </row>
    <row r="78" spans="1:42">
      <c r="A78">
        <v>210</v>
      </c>
      <c r="B78">
        <v>328</v>
      </c>
      <c r="C78" t="s">
        <v>27</v>
      </c>
      <c r="D78" t="s">
        <v>59</v>
      </c>
      <c r="E78" t="s">
        <v>218</v>
      </c>
      <c r="F78" t="s">
        <v>423</v>
      </c>
      <c r="G78" t="s">
        <v>474</v>
      </c>
      <c r="H78" t="s">
        <v>468</v>
      </c>
      <c r="I78" t="s">
        <v>277</v>
      </c>
      <c r="J78" t="s">
        <v>486</v>
      </c>
      <c r="K78">
        <v>36784</v>
      </c>
      <c r="L78">
        <v>38610</v>
      </c>
      <c r="M78" t="s">
        <v>30</v>
      </c>
      <c r="N78" s="1">
        <v>-34000000</v>
      </c>
      <c r="O78">
        <v>2225.5448649999998</v>
      </c>
      <c r="P78">
        <v>4.5</v>
      </c>
      <c r="Q78">
        <v>3.6616110000000002</v>
      </c>
      <c r="R78">
        <v>3.713581</v>
      </c>
      <c r="S78">
        <v>2.9771656980697032</v>
      </c>
      <c r="T78">
        <v>6625.8158315931678</v>
      </c>
      <c r="U78">
        <v>-1400.7722819999999</v>
      </c>
      <c r="V78">
        <v>0</v>
      </c>
      <c r="W78">
        <v>5225.0435495931679</v>
      </c>
      <c r="X78">
        <v>-5715788</v>
      </c>
      <c r="Y78">
        <v>-5717567</v>
      </c>
      <c r="Z78">
        <v>-1779</v>
      </c>
      <c r="AA78">
        <v>-7004.0435495931679</v>
      </c>
      <c r="AB78">
        <v>-5715788</v>
      </c>
      <c r="AC78">
        <v>-5717567</v>
      </c>
      <c r="AD78">
        <v>-1779</v>
      </c>
      <c r="AG78">
        <v>-769250</v>
      </c>
      <c r="AH78" s="54">
        <v>-6486817</v>
      </c>
      <c r="AI78">
        <v>-1156005</v>
      </c>
      <c r="AJ78">
        <v>-1156005</v>
      </c>
      <c r="AK78">
        <v>-64695</v>
      </c>
      <c r="AL78">
        <v>-1779</v>
      </c>
      <c r="AM78" t="s">
        <v>547</v>
      </c>
      <c r="AN78" t="s">
        <v>545</v>
      </c>
      <c r="AO78" t="s">
        <v>545</v>
      </c>
      <c r="AP78" t="s">
        <v>545</v>
      </c>
    </row>
    <row r="79" spans="1:42">
      <c r="A79">
        <v>214</v>
      </c>
      <c r="B79">
        <v>215</v>
      </c>
      <c r="C79" t="s">
        <v>27</v>
      </c>
      <c r="D79" t="s">
        <v>57</v>
      </c>
      <c r="E79" t="s">
        <v>84</v>
      </c>
      <c r="F79" t="s">
        <v>423</v>
      </c>
      <c r="I79" t="s">
        <v>265</v>
      </c>
      <c r="J79" t="s">
        <v>486</v>
      </c>
      <c r="K79">
        <v>36784</v>
      </c>
      <c r="L79">
        <v>38610</v>
      </c>
      <c r="M79" t="s">
        <v>30</v>
      </c>
      <c r="N79" s="1">
        <v>525000000</v>
      </c>
      <c r="P79">
        <v>0.48</v>
      </c>
      <c r="Q79">
        <v>0</v>
      </c>
      <c r="R79">
        <v>4.3483419999999998E-13</v>
      </c>
      <c r="U79">
        <v>1468.8795150000001</v>
      </c>
      <c r="V79">
        <v>0</v>
      </c>
      <c r="X79">
        <v>10256260</v>
      </c>
      <c r="Y79">
        <v>10269110</v>
      </c>
      <c r="Z79">
        <v>12850</v>
      </c>
      <c r="AB79">
        <v>10256260</v>
      </c>
      <c r="AC79">
        <v>10269110</v>
      </c>
      <c r="AD79">
        <v>12850</v>
      </c>
      <c r="AG79">
        <v>1267000</v>
      </c>
      <c r="AH79" s="54">
        <v>11536110</v>
      </c>
      <c r="AI79">
        <v>832574.44444400072</v>
      </c>
      <c r="AJ79">
        <v>832574.44444400072</v>
      </c>
      <c r="AK79">
        <v>116090</v>
      </c>
      <c r="AL79">
        <v>12850</v>
      </c>
      <c r="AM79" t="s">
        <v>547</v>
      </c>
      <c r="AN79" t="s">
        <v>545</v>
      </c>
      <c r="AO79" t="s">
        <v>545</v>
      </c>
      <c r="AP79" t="s">
        <v>545</v>
      </c>
    </row>
    <row r="80" spans="1:42">
      <c r="A80">
        <v>217</v>
      </c>
      <c r="B80">
        <v>334</v>
      </c>
      <c r="C80" t="s">
        <v>27</v>
      </c>
      <c r="D80" t="s">
        <v>28</v>
      </c>
      <c r="E80" t="s">
        <v>51</v>
      </c>
      <c r="F80" t="s">
        <v>202</v>
      </c>
      <c r="G80" t="s">
        <v>474</v>
      </c>
      <c r="H80" t="s">
        <v>468</v>
      </c>
      <c r="I80" t="s">
        <v>31</v>
      </c>
      <c r="J80" t="s">
        <v>470</v>
      </c>
      <c r="K80">
        <v>36803</v>
      </c>
      <c r="L80">
        <v>38629</v>
      </c>
      <c r="M80" t="s">
        <v>30</v>
      </c>
      <c r="N80" s="1">
        <v>-10000000</v>
      </c>
      <c r="O80">
        <v>3875.824478</v>
      </c>
      <c r="P80">
        <v>0.35</v>
      </c>
      <c r="Q80">
        <v>53.165641000000001</v>
      </c>
      <c r="R80">
        <v>53.186039000000001</v>
      </c>
      <c r="S80">
        <v>-8.3375659579134134E-3</v>
      </c>
      <c r="T80">
        <v>-32.314942226620325</v>
      </c>
      <c r="U80">
        <v>-191.772952</v>
      </c>
      <c r="V80">
        <v>0</v>
      </c>
      <c r="W80">
        <v>-224.08789422662034</v>
      </c>
      <c r="X80">
        <v>64998.109166000002</v>
      </c>
      <c r="Y80">
        <v>65025.042501999997</v>
      </c>
      <c r="Z80">
        <v>26.933335999994597</v>
      </c>
      <c r="AA80">
        <v>251.02123022661493</v>
      </c>
      <c r="AB80">
        <v>64998.109166000002</v>
      </c>
      <c r="AC80">
        <v>65025.042501999997</v>
      </c>
      <c r="AD80">
        <v>26.933335999994597</v>
      </c>
      <c r="AF80">
        <v>15939.328165775001</v>
      </c>
      <c r="AG80">
        <v>-8944.4444440000007</v>
      </c>
      <c r="AH80" s="54">
        <v>56080.598057999996</v>
      </c>
      <c r="AI80">
        <v>-95908.436247000005</v>
      </c>
      <c r="AJ80">
        <v>-95908.436247000005</v>
      </c>
      <c r="AK80">
        <v>-277.68607100000372</v>
      </c>
      <c r="AL80">
        <v>26.933335999994597</v>
      </c>
      <c r="AM80" t="s">
        <v>514</v>
      </c>
      <c r="AN80">
        <v>5</v>
      </c>
      <c r="AO80" t="s">
        <v>545</v>
      </c>
      <c r="AP80">
        <v>5</v>
      </c>
    </row>
    <row r="81" spans="1:42">
      <c r="A81">
        <v>219</v>
      </c>
      <c r="B81">
        <v>336</v>
      </c>
      <c r="C81" t="s">
        <v>27</v>
      </c>
      <c r="D81" t="s">
        <v>28</v>
      </c>
      <c r="E81" t="s">
        <v>62</v>
      </c>
      <c r="F81" t="s">
        <v>199</v>
      </c>
      <c r="G81" t="s">
        <v>485</v>
      </c>
      <c r="H81" t="s">
        <v>468</v>
      </c>
      <c r="I81" t="s">
        <v>97</v>
      </c>
      <c r="J81" t="s">
        <v>481</v>
      </c>
      <c r="K81">
        <v>36802</v>
      </c>
      <c r="L81">
        <v>38628</v>
      </c>
      <c r="M81" t="s">
        <v>30</v>
      </c>
      <c r="N81" s="1">
        <v>-5000000</v>
      </c>
      <c r="O81">
        <v>1944.5560810000002</v>
      </c>
      <c r="P81">
        <v>0.43</v>
      </c>
      <c r="Q81">
        <v>77.220740000000006</v>
      </c>
      <c r="R81">
        <v>77.242958000000002</v>
      </c>
      <c r="S81">
        <v>-1.7890836682136403E-2</v>
      </c>
      <c r="T81">
        <v>-34.789735264426213</v>
      </c>
      <c r="U81">
        <v>-131.962211</v>
      </c>
      <c r="V81">
        <v>0</v>
      </c>
      <c r="W81">
        <v>-166.75194626442621</v>
      </c>
      <c r="X81">
        <v>62786.517465999998</v>
      </c>
      <c r="Y81">
        <v>62810.052967000003</v>
      </c>
      <c r="Z81">
        <v>23.535501000005752</v>
      </c>
      <c r="AA81">
        <v>190.28744726443196</v>
      </c>
      <c r="AB81">
        <v>62786.517465999998</v>
      </c>
      <c r="AC81">
        <v>62810.052967000003</v>
      </c>
      <c r="AD81">
        <v>23.535501000005752</v>
      </c>
      <c r="AF81">
        <v>14394.576389602502</v>
      </c>
      <c r="AG81">
        <v>84518.555556000007</v>
      </c>
      <c r="AH81" s="54">
        <v>147328.608523</v>
      </c>
      <c r="AI81">
        <v>8183.1716149999993</v>
      </c>
      <c r="AJ81">
        <v>8183.1716149999993</v>
      </c>
      <c r="AK81">
        <v>-5093.3857579999894</v>
      </c>
      <c r="AL81">
        <v>23.535501000005752</v>
      </c>
      <c r="AM81" t="s">
        <v>514</v>
      </c>
      <c r="AN81">
        <v>7</v>
      </c>
      <c r="AO81" t="s">
        <v>545</v>
      </c>
      <c r="AP81">
        <v>7</v>
      </c>
    </row>
    <row r="82" spans="1:42">
      <c r="A82">
        <v>220</v>
      </c>
      <c r="B82">
        <v>337</v>
      </c>
      <c r="C82" t="s">
        <v>27</v>
      </c>
      <c r="D82" t="s">
        <v>28</v>
      </c>
      <c r="E82" t="s">
        <v>64</v>
      </c>
      <c r="F82" t="s">
        <v>200</v>
      </c>
      <c r="G82" t="s">
        <v>473</v>
      </c>
      <c r="H82" t="s">
        <v>468</v>
      </c>
      <c r="I82" t="s">
        <v>31</v>
      </c>
      <c r="J82" t="s">
        <v>481</v>
      </c>
      <c r="K82">
        <v>36809</v>
      </c>
      <c r="L82">
        <v>38635</v>
      </c>
      <c r="M82" t="s">
        <v>30</v>
      </c>
      <c r="N82" s="1">
        <v>10000000</v>
      </c>
      <c r="O82">
        <v>-3877.7274940000002</v>
      </c>
      <c r="P82">
        <v>0.49</v>
      </c>
      <c r="Q82">
        <v>116.99075999999999</v>
      </c>
      <c r="R82">
        <v>117.01774500000001</v>
      </c>
      <c r="S82">
        <v>-3.0259286638019061E-2</v>
      </c>
      <c r="T82">
        <v>117.33726774507335</v>
      </c>
      <c r="U82">
        <v>374.88998600000002</v>
      </c>
      <c r="V82">
        <v>0</v>
      </c>
      <c r="W82">
        <v>492.22725374507337</v>
      </c>
      <c r="X82">
        <v>-258206.52882400001</v>
      </c>
      <c r="Y82">
        <v>-258333.50441600001</v>
      </c>
      <c r="Z82">
        <v>-126.97559200000251</v>
      </c>
      <c r="AA82">
        <v>-619.20284574507582</v>
      </c>
      <c r="AB82">
        <v>-258206.52882400001</v>
      </c>
      <c r="AC82">
        <v>-258333.50441600001</v>
      </c>
      <c r="AD82">
        <v>-126.97559200000251</v>
      </c>
      <c r="AF82">
        <v>-22326.016046705001</v>
      </c>
      <c r="AG82">
        <v>12522.222222</v>
      </c>
      <c r="AH82" s="54">
        <v>-245811.282194</v>
      </c>
      <c r="AI82">
        <v>96440.966510999977</v>
      </c>
      <c r="AJ82">
        <v>96440.966510999977</v>
      </c>
      <c r="AK82">
        <v>21924.935127000004</v>
      </c>
      <c r="AL82">
        <v>-126.97559200000251</v>
      </c>
      <c r="AM82" t="s">
        <v>514</v>
      </c>
      <c r="AN82">
        <v>6</v>
      </c>
      <c r="AO82" t="s">
        <v>545</v>
      </c>
      <c r="AP82">
        <v>6</v>
      </c>
    </row>
    <row r="83" spans="1:42">
      <c r="A83">
        <v>221</v>
      </c>
      <c r="B83">
        <v>338</v>
      </c>
      <c r="C83" t="s">
        <v>27</v>
      </c>
      <c r="D83" t="s">
        <v>28</v>
      </c>
      <c r="E83" t="s">
        <v>31</v>
      </c>
      <c r="F83" t="s">
        <v>200</v>
      </c>
      <c r="G83" t="s">
        <v>474</v>
      </c>
      <c r="H83" t="s">
        <v>468</v>
      </c>
      <c r="I83" t="s">
        <v>259</v>
      </c>
      <c r="J83" t="s">
        <v>470</v>
      </c>
      <c r="K83">
        <v>36809</v>
      </c>
      <c r="L83">
        <v>38636</v>
      </c>
      <c r="M83" t="s">
        <v>30</v>
      </c>
      <c r="N83" s="1">
        <v>-10000000</v>
      </c>
      <c r="O83">
        <v>3900.6920450000002</v>
      </c>
      <c r="P83">
        <v>0.51</v>
      </c>
      <c r="Q83">
        <v>83.273415</v>
      </c>
      <c r="R83">
        <v>83.300381000000002</v>
      </c>
      <c r="S83">
        <v>-1.8239576554683196E-2</v>
      </c>
      <c r="T83">
        <v>-71.146971171021249</v>
      </c>
      <c r="U83">
        <v>-261.57261699999998</v>
      </c>
      <c r="V83">
        <v>0</v>
      </c>
      <c r="W83">
        <v>-332.7195881710212</v>
      </c>
      <c r="X83">
        <v>118202.793355</v>
      </c>
      <c r="Y83">
        <v>118243.424787</v>
      </c>
      <c r="Z83">
        <v>40.631431999994675</v>
      </c>
      <c r="AA83">
        <v>373.35102017101588</v>
      </c>
      <c r="AB83">
        <v>118202.793355</v>
      </c>
      <c r="AC83">
        <v>118243.424787</v>
      </c>
      <c r="AD83">
        <v>40.631431999994675</v>
      </c>
      <c r="AF83">
        <v>22458.2344490875</v>
      </c>
      <c r="AG83">
        <v>-13175</v>
      </c>
      <c r="AH83" s="54">
        <v>105068.424787</v>
      </c>
      <c r="AI83">
        <v>-47335.824419000011</v>
      </c>
      <c r="AJ83">
        <v>-47335.824419000011</v>
      </c>
      <c r="AK83">
        <v>38592.476184999992</v>
      </c>
      <c r="AL83">
        <v>40.631431999994675</v>
      </c>
      <c r="AM83" t="s">
        <v>514</v>
      </c>
      <c r="AN83">
        <v>6</v>
      </c>
      <c r="AO83" t="s">
        <v>545</v>
      </c>
      <c r="AP83">
        <v>6</v>
      </c>
    </row>
    <row r="84" spans="1:42">
      <c r="A84">
        <v>223</v>
      </c>
      <c r="B84">
        <v>339</v>
      </c>
      <c r="C84" t="s">
        <v>27</v>
      </c>
      <c r="D84" t="s">
        <v>28</v>
      </c>
      <c r="E84" t="s">
        <v>31</v>
      </c>
      <c r="F84" t="s">
        <v>200</v>
      </c>
      <c r="G84" t="s">
        <v>474</v>
      </c>
      <c r="H84" t="s">
        <v>468</v>
      </c>
      <c r="I84" t="s">
        <v>71</v>
      </c>
      <c r="J84" t="s">
        <v>470</v>
      </c>
      <c r="K84">
        <v>36811</v>
      </c>
      <c r="L84">
        <v>38637</v>
      </c>
      <c r="M84" t="s">
        <v>30</v>
      </c>
      <c r="N84" s="1">
        <v>10000000</v>
      </c>
      <c r="O84">
        <v>-3911.376557</v>
      </c>
      <c r="P84">
        <v>0.56999999999999995</v>
      </c>
      <c r="Q84">
        <v>83.287104999999997</v>
      </c>
      <c r="R84">
        <v>83.314102000000005</v>
      </c>
      <c r="S84">
        <v>-1.8243293328164236E-2</v>
      </c>
      <c r="T84">
        <v>71.356389846256107</v>
      </c>
      <c r="U84">
        <v>266.08331900000002</v>
      </c>
      <c r="V84">
        <v>0</v>
      </c>
      <c r="W84">
        <v>337.43970884625611</v>
      </c>
      <c r="X84">
        <v>-93313.014916999993</v>
      </c>
      <c r="Y84">
        <v>-93323.356943000006</v>
      </c>
      <c r="Z84">
        <v>-10.342026000012993</v>
      </c>
      <c r="AA84">
        <v>-347.7817348462691</v>
      </c>
      <c r="AB84">
        <v>-93313.014916999993</v>
      </c>
      <c r="AC84">
        <v>-93323.356943000006</v>
      </c>
      <c r="AD84">
        <v>-10.342026000012993</v>
      </c>
      <c r="AF84">
        <v>-22519.750526927503</v>
      </c>
      <c r="AG84">
        <v>14566.666667</v>
      </c>
      <c r="AH84" s="54">
        <v>-78756.690276000008</v>
      </c>
      <c r="AI84">
        <v>48780.456398999988</v>
      </c>
      <c r="AJ84">
        <v>48780.456398999988</v>
      </c>
      <c r="AK84">
        <v>-38377.799596000004</v>
      </c>
      <c r="AL84">
        <v>-10.342026000012993</v>
      </c>
      <c r="AM84" t="s">
        <v>514</v>
      </c>
      <c r="AN84">
        <v>6</v>
      </c>
      <c r="AO84" t="s">
        <v>545</v>
      </c>
      <c r="AP84">
        <v>6</v>
      </c>
    </row>
    <row r="85" spans="1:42">
      <c r="A85">
        <v>224</v>
      </c>
      <c r="B85">
        <v>340</v>
      </c>
      <c r="C85" t="s">
        <v>27</v>
      </c>
      <c r="D85" t="s">
        <v>28</v>
      </c>
      <c r="E85" t="s">
        <v>63</v>
      </c>
      <c r="F85" t="s">
        <v>205</v>
      </c>
      <c r="G85" t="s">
        <v>498</v>
      </c>
      <c r="H85" t="s">
        <v>482</v>
      </c>
      <c r="I85" t="s">
        <v>56</v>
      </c>
      <c r="J85" t="s">
        <v>479</v>
      </c>
      <c r="K85">
        <v>36810</v>
      </c>
      <c r="L85">
        <v>38636</v>
      </c>
      <c r="M85" t="s">
        <v>45</v>
      </c>
      <c r="N85" s="1">
        <v>20000000</v>
      </c>
      <c r="O85">
        <v>-8035.6787589999994</v>
      </c>
      <c r="P85">
        <v>0.84499999999999997</v>
      </c>
      <c r="Q85">
        <v>111.05793799999999</v>
      </c>
      <c r="R85">
        <v>111.08095299999999</v>
      </c>
      <c r="S85">
        <v>-7.814773746917017E-2</v>
      </c>
      <c r="T85">
        <v>627.97011404491911</v>
      </c>
      <c r="U85">
        <v>725.79484500000001</v>
      </c>
      <c r="V85">
        <v>0</v>
      </c>
      <c r="W85">
        <v>1353.7649590449191</v>
      </c>
      <c r="X85">
        <v>-175901.141413</v>
      </c>
      <c r="Y85">
        <v>-175927.95907899999</v>
      </c>
      <c r="Z85">
        <v>-26.817665999988094</v>
      </c>
      <c r="AA85">
        <v>-1380.5826250449072</v>
      </c>
      <c r="AB85">
        <v>-157537.06224948278</v>
      </c>
      <c r="AC85">
        <v>-156540.69798849421</v>
      </c>
      <c r="AD85">
        <v>996.36426098857191</v>
      </c>
      <c r="AF85">
        <v>-79312.149351329994</v>
      </c>
      <c r="AG85">
        <v>38429.473333000002</v>
      </c>
      <c r="AH85" s="54">
        <v>-118111.22465549421</v>
      </c>
      <c r="AI85">
        <v>91335.254943749314</v>
      </c>
      <c r="AJ85">
        <v>91335.254943749314</v>
      </c>
      <c r="AK85">
        <v>238530.32707927068</v>
      </c>
      <c r="AL85">
        <v>996.36426098857191</v>
      </c>
      <c r="AM85" t="s">
        <v>514</v>
      </c>
      <c r="AN85" t="s">
        <v>545</v>
      </c>
      <c r="AO85">
        <v>9</v>
      </c>
      <c r="AP85">
        <v>9</v>
      </c>
    </row>
    <row r="86" spans="1:42">
      <c r="A86">
        <v>225</v>
      </c>
      <c r="B86">
        <v>341</v>
      </c>
      <c r="C86" t="s">
        <v>27</v>
      </c>
      <c r="D86" t="s">
        <v>28</v>
      </c>
      <c r="E86" t="s">
        <v>51</v>
      </c>
      <c r="F86" t="s">
        <v>202</v>
      </c>
      <c r="G86" t="s">
        <v>474</v>
      </c>
      <c r="H86" t="s">
        <v>468</v>
      </c>
      <c r="I86" t="s">
        <v>97</v>
      </c>
      <c r="J86" t="s">
        <v>470</v>
      </c>
      <c r="K86">
        <v>36812</v>
      </c>
      <c r="L86">
        <v>38638</v>
      </c>
      <c r="M86" t="s">
        <v>30</v>
      </c>
      <c r="N86" s="1">
        <v>10000000</v>
      </c>
      <c r="O86">
        <v>-3904.5940690000002</v>
      </c>
      <c r="P86">
        <v>0.42</v>
      </c>
      <c r="Q86">
        <v>53.29278</v>
      </c>
      <c r="R86">
        <v>53.313402000000004</v>
      </c>
      <c r="S86">
        <v>-8.3354646597132119E-3</v>
      </c>
      <c r="T86">
        <v>32.546605872675315</v>
      </c>
      <c r="U86">
        <v>196.71365700000001</v>
      </c>
      <c r="V86">
        <v>0</v>
      </c>
      <c r="W86">
        <v>229.26026287267533</v>
      </c>
      <c r="X86">
        <v>-37464.196903999997</v>
      </c>
      <c r="Y86">
        <v>-37457.165508999999</v>
      </c>
      <c r="Z86">
        <v>7.031394999998156</v>
      </c>
      <c r="AA86">
        <v>-222.22886787267717</v>
      </c>
      <c r="AB86">
        <v>-37464.196903999997</v>
      </c>
      <c r="AC86">
        <v>-37457.165508999999</v>
      </c>
      <c r="AD86">
        <v>7.031394999998156</v>
      </c>
      <c r="AF86">
        <v>-16057.643108762502</v>
      </c>
      <c r="AG86">
        <v>11083.333333</v>
      </c>
      <c r="AH86" s="54">
        <v>-26373.832175999996</v>
      </c>
      <c r="AI86">
        <v>97641.632314000002</v>
      </c>
      <c r="AJ86">
        <v>97641.632314000002</v>
      </c>
      <c r="AK86">
        <v>582.57294399999955</v>
      </c>
      <c r="AL86">
        <v>7.031394999998156</v>
      </c>
      <c r="AM86" t="s">
        <v>514</v>
      </c>
      <c r="AN86">
        <v>5</v>
      </c>
      <c r="AO86" t="s">
        <v>545</v>
      </c>
      <c r="AP86">
        <v>5</v>
      </c>
    </row>
    <row r="87" spans="1:42">
      <c r="A87">
        <v>226</v>
      </c>
      <c r="B87">
        <v>342</v>
      </c>
      <c r="C87" t="s">
        <v>27</v>
      </c>
      <c r="D87" t="s">
        <v>28</v>
      </c>
      <c r="E87" t="s">
        <v>31</v>
      </c>
      <c r="F87" t="s">
        <v>200</v>
      </c>
      <c r="G87" t="s">
        <v>474</v>
      </c>
      <c r="H87" t="s">
        <v>468</v>
      </c>
      <c r="I87" t="s">
        <v>265</v>
      </c>
      <c r="J87" t="s">
        <v>470</v>
      </c>
      <c r="K87">
        <v>36812</v>
      </c>
      <c r="L87">
        <v>38638</v>
      </c>
      <c r="M87" t="s">
        <v>30</v>
      </c>
      <c r="N87" s="1">
        <v>10000000</v>
      </c>
      <c r="O87">
        <v>-3916.3339089999999</v>
      </c>
      <c r="P87">
        <v>0.59</v>
      </c>
      <c r="Q87">
        <v>83.300336000000001</v>
      </c>
      <c r="R87">
        <v>83.327359000000001</v>
      </c>
      <c r="S87">
        <v>-1.8244513297650103E-2</v>
      </c>
      <c r="T87">
        <v>71.451606080788508</v>
      </c>
      <c r="U87">
        <v>267.49069300000002</v>
      </c>
      <c r="V87">
        <v>0</v>
      </c>
      <c r="W87">
        <v>338.94229908078853</v>
      </c>
      <c r="X87">
        <v>-85686.877888999996</v>
      </c>
      <c r="Y87">
        <v>-85687.269100000005</v>
      </c>
      <c r="Z87">
        <v>-0.39121100000920705</v>
      </c>
      <c r="AA87">
        <v>-339.33351008079774</v>
      </c>
      <c r="AB87">
        <v>-85686.877888999996</v>
      </c>
      <c r="AC87">
        <v>-85687.269100000005</v>
      </c>
      <c r="AD87">
        <v>-0.39121100000920705</v>
      </c>
      <c r="AF87">
        <v>-22548.292481067499</v>
      </c>
      <c r="AG87">
        <v>15569.444444000001</v>
      </c>
      <c r="AH87" s="54">
        <v>-70117.824656000012</v>
      </c>
      <c r="AI87">
        <v>49139.417089999988</v>
      </c>
      <c r="AJ87">
        <v>49139.417089999988</v>
      </c>
      <c r="AK87">
        <v>-38322.54937700001</v>
      </c>
      <c r="AL87">
        <v>-0.39121100000920705</v>
      </c>
      <c r="AM87" t="s">
        <v>514</v>
      </c>
      <c r="AN87">
        <v>6</v>
      </c>
      <c r="AO87" t="s">
        <v>545</v>
      </c>
      <c r="AP87">
        <v>6</v>
      </c>
    </row>
    <row r="88" spans="1:42">
      <c r="A88">
        <v>227</v>
      </c>
      <c r="B88">
        <v>343</v>
      </c>
      <c r="C88" t="s">
        <v>27</v>
      </c>
      <c r="D88" t="s">
        <v>28</v>
      </c>
      <c r="E88" t="s">
        <v>46</v>
      </c>
      <c r="F88" t="s">
        <v>199</v>
      </c>
      <c r="G88" t="s">
        <v>467</v>
      </c>
      <c r="H88" t="s">
        <v>488</v>
      </c>
      <c r="I88" t="s">
        <v>278</v>
      </c>
      <c r="J88" t="s">
        <v>469</v>
      </c>
      <c r="K88">
        <v>36819</v>
      </c>
      <c r="L88">
        <v>38617</v>
      </c>
      <c r="M88" t="s">
        <v>30</v>
      </c>
      <c r="N88" s="1">
        <v>10000000</v>
      </c>
      <c r="O88">
        <v>-3856.5566929999995</v>
      </c>
      <c r="P88">
        <v>0.35</v>
      </c>
      <c r="Q88">
        <v>42.259675999999999</v>
      </c>
      <c r="R88">
        <v>42.273344000000002</v>
      </c>
      <c r="S88">
        <v>-1.3332609494001078E-2</v>
      </c>
      <c r="T88">
        <v>51.417964379245198</v>
      </c>
      <c r="U88">
        <v>157.89291900000001</v>
      </c>
      <c r="V88">
        <v>0</v>
      </c>
      <c r="W88">
        <v>209.31088337924521</v>
      </c>
      <c r="X88">
        <v>-28650.095889</v>
      </c>
      <c r="Y88">
        <v>-28624.248357</v>
      </c>
      <c r="Z88">
        <v>25.847531999999774</v>
      </c>
      <c r="AA88">
        <v>-183.46335137924544</v>
      </c>
      <c r="AB88">
        <v>-28650.095889</v>
      </c>
      <c r="AC88">
        <v>-28624.248357</v>
      </c>
      <c r="AD88">
        <v>25.847531999999774</v>
      </c>
      <c r="AF88">
        <v>-28548.160919932496</v>
      </c>
      <c r="AG88">
        <v>14875</v>
      </c>
      <c r="AH88" s="54">
        <v>-13749.248357</v>
      </c>
      <c r="AI88">
        <v>119881.53324599998</v>
      </c>
      <c r="AJ88">
        <v>119881.53324599998</v>
      </c>
      <c r="AK88">
        <v>70909.078762999998</v>
      </c>
      <c r="AL88">
        <v>25.847531999999774</v>
      </c>
      <c r="AM88" t="s">
        <v>547</v>
      </c>
      <c r="AN88">
        <v>7</v>
      </c>
      <c r="AO88" t="s">
        <v>545</v>
      </c>
      <c r="AP88">
        <v>7</v>
      </c>
    </row>
    <row r="89" spans="1:42">
      <c r="A89">
        <v>229</v>
      </c>
      <c r="B89">
        <v>344</v>
      </c>
      <c r="C89" t="s">
        <v>27</v>
      </c>
      <c r="D89" t="s">
        <v>28</v>
      </c>
      <c r="E89" t="s">
        <v>65</v>
      </c>
      <c r="F89" t="s">
        <v>200</v>
      </c>
      <c r="G89" t="s">
        <v>473</v>
      </c>
      <c r="H89" t="s">
        <v>484</v>
      </c>
      <c r="I89" t="s">
        <v>97</v>
      </c>
      <c r="J89" t="s">
        <v>469</v>
      </c>
      <c r="K89">
        <v>36819</v>
      </c>
      <c r="L89">
        <v>38645</v>
      </c>
      <c r="M89" t="s">
        <v>30</v>
      </c>
      <c r="N89" s="1">
        <v>-20000000</v>
      </c>
      <c r="O89">
        <v>7800.7822349999997</v>
      </c>
      <c r="P89">
        <v>0.35</v>
      </c>
      <c r="Q89">
        <v>66.560046999999997</v>
      </c>
      <c r="R89">
        <v>66.589072999999999</v>
      </c>
      <c r="S89">
        <v>-7.5823972849733065E-3</v>
      </c>
      <c r="T89">
        <v>-59.148630039331998</v>
      </c>
      <c r="U89">
        <v>-435.14519899999999</v>
      </c>
      <c r="V89">
        <v>0</v>
      </c>
      <c r="W89">
        <v>-494.29382903933197</v>
      </c>
      <c r="X89">
        <v>242270.77939099999</v>
      </c>
      <c r="Y89">
        <v>242457.796107</v>
      </c>
      <c r="Z89">
        <v>187.01671600001282</v>
      </c>
      <c r="AA89">
        <v>681.31054503934479</v>
      </c>
      <c r="AB89">
        <v>242270.77939099999</v>
      </c>
      <c r="AC89">
        <v>242457.796107</v>
      </c>
      <c r="AD89">
        <v>187.01671600001282</v>
      </c>
      <c r="AF89">
        <v>44913.0037180125</v>
      </c>
      <c r="AG89">
        <v>-18277.777778</v>
      </c>
      <c r="AH89" s="54">
        <v>224180.01832900001</v>
      </c>
      <c r="AI89">
        <v>114707.48888900001</v>
      </c>
      <c r="AJ89">
        <v>114707.48888900001</v>
      </c>
      <c r="AK89">
        <v>-60347.358808000019</v>
      </c>
      <c r="AL89">
        <v>187.01671600001282</v>
      </c>
      <c r="AM89" t="s">
        <v>514</v>
      </c>
      <c r="AN89">
        <v>6</v>
      </c>
      <c r="AO89" t="s">
        <v>545</v>
      </c>
      <c r="AP89">
        <v>6</v>
      </c>
    </row>
    <row r="90" spans="1:42">
      <c r="A90">
        <v>230</v>
      </c>
      <c r="B90">
        <v>345</v>
      </c>
      <c r="C90" t="s">
        <v>27</v>
      </c>
      <c r="D90" t="s">
        <v>57</v>
      </c>
      <c r="E90" t="s">
        <v>66</v>
      </c>
      <c r="F90" t="s">
        <v>209</v>
      </c>
      <c r="G90" t="s">
        <v>473</v>
      </c>
      <c r="H90" t="s">
        <v>493</v>
      </c>
      <c r="I90" t="s">
        <v>261</v>
      </c>
      <c r="J90" t="s">
        <v>469</v>
      </c>
      <c r="K90">
        <v>36819</v>
      </c>
      <c r="L90">
        <v>39010</v>
      </c>
      <c r="M90" t="s">
        <v>30</v>
      </c>
      <c r="N90" s="1">
        <v>-20000000</v>
      </c>
      <c r="O90">
        <v>9242.8359689999997</v>
      </c>
      <c r="P90">
        <v>0.28000000000000003</v>
      </c>
      <c r="Q90">
        <v>49.274723999999999</v>
      </c>
      <c r="R90">
        <v>49.284816999999997</v>
      </c>
      <c r="S90">
        <v>5.4265592222344028E-3</v>
      </c>
      <c r="T90">
        <v>50.1567967671768</v>
      </c>
      <c r="U90">
        <v>-294.83243599999997</v>
      </c>
      <c r="V90">
        <v>0</v>
      </c>
      <c r="W90">
        <v>-244.67563923282319</v>
      </c>
      <c r="X90">
        <v>194498.39684299999</v>
      </c>
      <c r="Y90">
        <v>194545.45858000001</v>
      </c>
      <c r="Z90">
        <v>47.061737000010908</v>
      </c>
      <c r="AA90">
        <v>291.73737623283409</v>
      </c>
      <c r="AB90">
        <v>194498.39684299999</v>
      </c>
      <c r="AC90">
        <v>194545.45858000001</v>
      </c>
      <c r="AD90">
        <v>47.061737000010908</v>
      </c>
      <c r="AF90">
        <v>18245.358202805997</v>
      </c>
      <c r="AG90">
        <v>-14622.222222</v>
      </c>
      <c r="AH90" s="54">
        <v>179923.23635799999</v>
      </c>
      <c r="AI90">
        <v>-72720.589284999995</v>
      </c>
      <c r="AJ90">
        <v>-72720.589284999995</v>
      </c>
      <c r="AK90">
        <v>-22972.493385999987</v>
      </c>
      <c r="AL90">
        <v>47.061737000010908</v>
      </c>
      <c r="AM90" t="s">
        <v>551</v>
      </c>
      <c r="AN90">
        <v>3</v>
      </c>
      <c r="AO90" t="s">
        <v>545</v>
      </c>
      <c r="AP90">
        <v>3</v>
      </c>
    </row>
    <row r="91" spans="1:42">
      <c r="A91">
        <v>231</v>
      </c>
      <c r="B91">
        <v>346</v>
      </c>
      <c r="C91" t="s">
        <v>27</v>
      </c>
      <c r="D91" t="s">
        <v>54</v>
      </c>
      <c r="E91" t="s">
        <v>66</v>
      </c>
      <c r="F91" t="s">
        <v>209</v>
      </c>
      <c r="G91" t="s">
        <v>473</v>
      </c>
      <c r="H91" t="s">
        <v>493</v>
      </c>
      <c r="I91" t="s">
        <v>279</v>
      </c>
      <c r="J91" t="s">
        <v>469</v>
      </c>
      <c r="K91">
        <v>36819</v>
      </c>
      <c r="L91">
        <v>39010</v>
      </c>
      <c r="M91" t="s">
        <v>30</v>
      </c>
      <c r="N91" s="1">
        <v>20000000</v>
      </c>
      <c r="O91">
        <v>-9242.8359689999997</v>
      </c>
      <c r="P91">
        <v>0.28000000000000003</v>
      </c>
      <c r="Q91">
        <v>49.274723999999999</v>
      </c>
      <c r="R91">
        <v>49.284816999999997</v>
      </c>
      <c r="S91">
        <v>5.4265592222344028E-3</v>
      </c>
      <c r="T91">
        <v>-50.1567967671768</v>
      </c>
      <c r="U91">
        <v>294.83243599999997</v>
      </c>
      <c r="V91">
        <v>0</v>
      </c>
      <c r="W91">
        <v>244.67563923282319</v>
      </c>
      <c r="X91">
        <v>-194498.39684299999</v>
      </c>
      <c r="Y91">
        <v>-194545.45858000001</v>
      </c>
      <c r="Z91">
        <v>-47.061737000010908</v>
      </c>
      <c r="AA91">
        <v>-291.73737623283409</v>
      </c>
      <c r="AB91">
        <v>-194498.39684299999</v>
      </c>
      <c r="AC91">
        <v>-194545.45858000001</v>
      </c>
      <c r="AD91">
        <v>-47.061737000010908</v>
      </c>
      <c r="AF91">
        <v>-18245.358202805997</v>
      </c>
      <c r="AG91">
        <v>14622.222222</v>
      </c>
      <c r="AH91" s="54">
        <v>-179923.23635799999</v>
      </c>
      <c r="AI91">
        <v>72720.589284999995</v>
      </c>
      <c r="AJ91">
        <v>72720.589284999995</v>
      </c>
      <c r="AK91">
        <v>22972.493385999987</v>
      </c>
      <c r="AL91">
        <v>-47.061737000010908</v>
      </c>
      <c r="AM91" t="s">
        <v>551</v>
      </c>
      <c r="AN91">
        <v>3</v>
      </c>
      <c r="AO91" t="s">
        <v>545</v>
      </c>
      <c r="AP91">
        <v>3</v>
      </c>
    </row>
    <row r="92" spans="1:42">
      <c r="A92">
        <v>232</v>
      </c>
      <c r="B92">
        <v>347</v>
      </c>
      <c r="C92" t="s">
        <v>27</v>
      </c>
      <c r="D92" t="s">
        <v>59</v>
      </c>
      <c r="E92" t="s">
        <v>66</v>
      </c>
      <c r="F92" t="s">
        <v>209</v>
      </c>
      <c r="G92" t="s">
        <v>473</v>
      </c>
      <c r="H92" t="s">
        <v>493</v>
      </c>
      <c r="I92" t="s">
        <v>277</v>
      </c>
      <c r="J92" t="s">
        <v>469</v>
      </c>
      <c r="K92">
        <v>36819</v>
      </c>
      <c r="L92">
        <v>39010</v>
      </c>
      <c r="M92" t="s">
        <v>30</v>
      </c>
      <c r="N92" s="1">
        <v>-20000000</v>
      </c>
      <c r="O92">
        <v>9242.8359689999997</v>
      </c>
      <c r="P92">
        <v>0.28000000000000003</v>
      </c>
      <c r="Q92">
        <v>49.274723999999999</v>
      </c>
      <c r="R92">
        <v>49.284816999999997</v>
      </c>
      <c r="S92">
        <v>5.4265592222344028E-3</v>
      </c>
      <c r="T92">
        <v>50.1567967671768</v>
      </c>
      <c r="U92">
        <v>-294.83243599999997</v>
      </c>
      <c r="V92">
        <v>0</v>
      </c>
      <c r="W92">
        <v>-244.67563923282319</v>
      </c>
      <c r="X92">
        <v>194498.39684299999</v>
      </c>
      <c r="Y92">
        <v>194545.45858000001</v>
      </c>
      <c r="Z92">
        <v>47.061737000010908</v>
      </c>
      <c r="AA92">
        <v>291.73737623283409</v>
      </c>
      <c r="AB92">
        <v>194498.39684299999</v>
      </c>
      <c r="AC92">
        <v>194545.45858000001</v>
      </c>
      <c r="AD92">
        <v>47.061737000010908</v>
      </c>
      <c r="AF92">
        <v>18245.358202805997</v>
      </c>
      <c r="AG92">
        <v>-14622.222222</v>
      </c>
      <c r="AH92" s="54">
        <v>179923.23635799999</v>
      </c>
      <c r="AI92">
        <v>-72720.589284999995</v>
      </c>
      <c r="AJ92">
        <v>-72720.589284999995</v>
      </c>
      <c r="AK92">
        <v>-22972.493385999987</v>
      </c>
      <c r="AL92">
        <v>47.061737000010908</v>
      </c>
      <c r="AM92" t="s">
        <v>551</v>
      </c>
      <c r="AN92">
        <v>3</v>
      </c>
      <c r="AO92" t="s">
        <v>545</v>
      </c>
      <c r="AP92">
        <v>3</v>
      </c>
    </row>
    <row r="93" spans="1:42">
      <c r="A93">
        <v>233</v>
      </c>
      <c r="B93">
        <v>348</v>
      </c>
      <c r="C93" t="s">
        <v>27</v>
      </c>
      <c r="D93" t="s">
        <v>28</v>
      </c>
      <c r="E93" t="s">
        <v>67</v>
      </c>
      <c r="F93" t="s">
        <v>200</v>
      </c>
      <c r="G93" t="s">
        <v>473</v>
      </c>
      <c r="H93" t="s">
        <v>490</v>
      </c>
      <c r="I93" t="s">
        <v>97</v>
      </c>
      <c r="J93" t="s">
        <v>469</v>
      </c>
      <c r="K93">
        <v>36819</v>
      </c>
      <c r="L93">
        <v>36949</v>
      </c>
      <c r="M93" t="s">
        <v>30</v>
      </c>
      <c r="N93" s="1">
        <v>0</v>
      </c>
      <c r="O93">
        <v>0</v>
      </c>
      <c r="P93">
        <v>0.34</v>
      </c>
      <c r="Q93">
        <v>0</v>
      </c>
      <c r="R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F93">
        <v>0</v>
      </c>
      <c r="AG93">
        <v>429743.44444400002</v>
      </c>
      <c r="AH93" s="54">
        <v>429743.44444400002</v>
      </c>
      <c r="AI93">
        <v>170552.37640000001</v>
      </c>
      <c r="AJ93">
        <v>170552.37640000001</v>
      </c>
      <c r="AK93">
        <v>0</v>
      </c>
      <c r="AL93">
        <v>0</v>
      </c>
      <c r="AM93" t="s">
        <v>550</v>
      </c>
      <c r="AN93">
        <v>6</v>
      </c>
      <c r="AO93" t="s">
        <v>545</v>
      </c>
      <c r="AP93">
        <v>6</v>
      </c>
    </row>
    <row r="94" spans="1:42">
      <c r="A94">
        <v>234</v>
      </c>
      <c r="B94">
        <v>349</v>
      </c>
      <c r="C94" t="s">
        <v>27</v>
      </c>
      <c r="D94" t="s">
        <v>28</v>
      </c>
      <c r="E94" t="s">
        <v>68</v>
      </c>
      <c r="F94" t="s">
        <v>200</v>
      </c>
      <c r="G94" t="s">
        <v>473</v>
      </c>
      <c r="H94" t="s">
        <v>482</v>
      </c>
      <c r="I94" t="s">
        <v>97</v>
      </c>
      <c r="J94" t="s">
        <v>469</v>
      </c>
      <c r="K94">
        <v>36819</v>
      </c>
      <c r="L94">
        <v>38645</v>
      </c>
      <c r="M94" t="s">
        <v>30</v>
      </c>
      <c r="N94" s="1">
        <v>-20000000</v>
      </c>
      <c r="O94">
        <v>7796.3019329999997</v>
      </c>
      <c r="P94">
        <v>0.37</v>
      </c>
      <c r="Q94">
        <v>78.420901999999998</v>
      </c>
      <c r="R94">
        <v>78.448004999999995</v>
      </c>
      <c r="S94">
        <v>-1.1239664403513618E-2</v>
      </c>
      <c r="T94">
        <v>-87.627817315384505</v>
      </c>
      <c r="U94">
        <v>-492.24942299999998</v>
      </c>
      <c r="V94">
        <v>0</v>
      </c>
      <c r="W94">
        <v>-579.87724031538448</v>
      </c>
      <c r="X94">
        <v>319583.59597000002</v>
      </c>
      <c r="Y94">
        <v>319788.54245399998</v>
      </c>
      <c r="Z94">
        <v>204.9464839999564</v>
      </c>
      <c r="AA94">
        <v>784.82372431534088</v>
      </c>
      <c r="AB94">
        <v>319583.59597000002</v>
      </c>
      <c r="AC94">
        <v>319788.54245399998</v>
      </c>
      <c r="AD94">
        <v>204.9464839999564</v>
      </c>
      <c r="AF94">
        <v>44887.208379247495</v>
      </c>
      <c r="AG94">
        <v>-19322.222222</v>
      </c>
      <c r="AH94" s="54">
        <v>300466.32023199997</v>
      </c>
      <c r="AI94">
        <v>118544.65731699998</v>
      </c>
      <c r="AJ94">
        <v>118544.65731699998</v>
      </c>
      <c r="AK94">
        <v>-119578.16818700003</v>
      </c>
      <c r="AL94">
        <v>204.9464839999564</v>
      </c>
      <c r="AM94" t="s">
        <v>514</v>
      </c>
      <c r="AN94">
        <v>6</v>
      </c>
      <c r="AO94" t="s">
        <v>545</v>
      </c>
      <c r="AP94">
        <v>6</v>
      </c>
    </row>
    <row r="95" spans="1:42">
      <c r="A95">
        <v>235</v>
      </c>
      <c r="B95">
        <v>350</v>
      </c>
      <c r="C95" t="s">
        <v>27</v>
      </c>
      <c r="D95" t="s">
        <v>28</v>
      </c>
      <c r="E95" t="s">
        <v>69</v>
      </c>
      <c r="F95" t="s">
        <v>200</v>
      </c>
      <c r="G95" t="s">
        <v>477</v>
      </c>
      <c r="H95" t="s">
        <v>478</v>
      </c>
      <c r="I95" t="s">
        <v>280</v>
      </c>
      <c r="J95" t="s">
        <v>481</v>
      </c>
      <c r="K95">
        <v>36819</v>
      </c>
      <c r="L95">
        <v>38645</v>
      </c>
      <c r="M95" t="s">
        <v>30</v>
      </c>
      <c r="N95" s="1">
        <v>-10000000</v>
      </c>
      <c r="O95">
        <v>3887.1754920000003</v>
      </c>
      <c r="P95">
        <v>0.5</v>
      </c>
      <c r="Q95">
        <v>137.606033</v>
      </c>
      <c r="R95">
        <v>137.95292800000001</v>
      </c>
      <c r="S95">
        <v>0.46665975339578741</v>
      </c>
      <c r="T95">
        <v>1813.9883565028688</v>
      </c>
      <c r="U95">
        <v>-478.251553</v>
      </c>
      <c r="V95">
        <v>0</v>
      </c>
      <c r="W95">
        <v>1335.7368035028687</v>
      </c>
      <c r="X95">
        <v>337995.60475400003</v>
      </c>
      <c r="Y95">
        <v>339618.38930600003</v>
      </c>
      <c r="Z95">
        <v>1622.7845519999973</v>
      </c>
      <c r="AA95">
        <v>287.04774849712862</v>
      </c>
      <c r="AB95">
        <v>337995.60475400003</v>
      </c>
      <c r="AC95">
        <v>339618.38930600003</v>
      </c>
      <c r="AD95">
        <v>1622.7845519999973</v>
      </c>
      <c r="AF95">
        <v>22380.412895190002</v>
      </c>
      <c r="AG95">
        <v>-13055.555555999999</v>
      </c>
      <c r="AH95" s="54">
        <v>326562.83375000005</v>
      </c>
      <c r="AI95">
        <v>125828.81166400004</v>
      </c>
      <c r="AJ95">
        <v>125828.81166400004</v>
      </c>
      <c r="AK95">
        <v>-4452.7266699999454</v>
      </c>
      <c r="AL95">
        <v>1622.7845519999973</v>
      </c>
      <c r="AM95" t="s">
        <v>514</v>
      </c>
      <c r="AN95">
        <v>6</v>
      </c>
      <c r="AO95" t="s">
        <v>545</v>
      </c>
      <c r="AP95">
        <v>6</v>
      </c>
    </row>
    <row r="96" spans="1:42">
      <c r="A96">
        <v>236</v>
      </c>
      <c r="B96">
        <v>351</v>
      </c>
      <c r="C96" t="s">
        <v>27</v>
      </c>
      <c r="D96" t="s">
        <v>57</v>
      </c>
      <c r="E96" t="s">
        <v>62</v>
      </c>
      <c r="F96" t="s">
        <v>199</v>
      </c>
      <c r="G96" t="s">
        <v>485</v>
      </c>
      <c r="H96" t="s">
        <v>468</v>
      </c>
      <c r="I96" t="s">
        <v>281</v>
      </c>
      <c r="J96" t="s">
        <v>481</v>
      </c>
      <c r="K96">
        <v>36818</v>
      </c>
      <c r="L96">
        <v>38627</v>
      </c>
      <c r="M96" t="s">
        <v>30</v>
      </c>
      <c r="N96" s="1">
        <v>5000000</v>
      </c>
      <c r="O96">
        <v>-1955.7056439999999</v>
      </c>
      <c r="P96">
        <v>0.56999999999999995</v>
      </c>
      <c r="Q96">
        <v>77.202296000000004</v>
      </c>
      <c r="R96">
        <v>77.224491999999998</v>
      </c>
      <c r="S96">
        <v>-1.7903729900898183E-2</v>
      </c>
      <c r="T96">
        <v>35.014425615838135</v>
      </c>
      <c r="U96">
        <v>137.39733100000001</v>
      </c>
      <c r="V96">
        <v>0</v>
      </c>
      <c r="W96">
        <v>172.41175661583816</v>
      </c>
      <c r="X96">
        <v>-33367.908321000003</v>
      </c>
      <c r="Y96">
        <v>-33355.820529999997</v>
      </c>
      <c r="Z96">
        <v>12.087791000005382</v>
      </c>
      <c r="AA96">
        <v>-160.32396561583278</v>
      </c>
      <c r="AB96">
        <v>-33367.908321000003</v>
      </c>
      <c r="AC96">
        <v>-33355.820529999997</v>
      </c>
      <c r="AD96">
        <v>12.087791000005382</v>
      </c>
      <c r="AF96">
        <v>-14477.111029709999</v>
      </c>
      <c r="AG96">
        <v>5937.5</v>
      </c>
      <c r="AH96" s="54">
        <v>-27418.320529999997</v>
      </c>
      <c r="AI96">
        <v>-7059.2270209999988</v>
      </c>
      <c r="AJ96">
        <v>-7059.2270209999988</v>
      </c>
      <c r="AK96">
        <v>5474.3534680000012</v>
      </c>
      <c r="AL96">
        <v>12.087791000005382</v>
      </c>
      <c r="AM96" t="s">
        <v>514</v>
      </c>
      <c r="AN96">
        <v>7</v>
      </c>
      <c r="AO96" t="s">
        <v>545</v>
      </c>
      <c r="AP96">
        <v>7</v>
      </c>
    </row>
    <row r="97" spans="1:42">
      <c r="A97">
        <v>237</v>
      </c>
      <c r="B97">
        <v>352</v>
      </c>
      <c r="C97" t="s">
        <v>27</v>
      </c>
      <c r="D97" t="s">
        <v>54</v>
      </c>
      <c r="E97" t="s">
        <v>62</v>
      </c>
      <c r="F97" t="s">
        <v>199</v>
      </c>
      <c r="G97" t="s">
        <v>485</v>
      </c>
      <c r="H97" t="s">
        <v>468</v>
      </c>
      <c r="I97" t="s">
        <v>279</v>
      </c>
      <c r="J97" t="s">
        <v>481</v>
      </c>
      <c r="K97">
        <v>36818</v>
      </c>
      <c r="L97">
        <v>38627</v>
      </c>
      <c r="M97" t="s">
        <v>30</v>
      </c>
      <c r="N97" s="1">
        <v>-5000000</v>
      </c>
      <c r="O97">
        <v>1955.7056439999999</v>
      </c>
      <c r="P97">
        <v>0.56999999999999995</v>
      </c>
      <c r="Q97">
        <v>77.202296000000004</v>
      </c>
      <c r="R97">
        <v>77.224491999999998</v>
      </c>
      <c r="S97">
        <v>-1.7903729900898183E-2</v>
      </c>
      <c r="T97">
        <v>-35.014425615838135</v>
      </c>
      <c r="U97">
        <v>-137.39733100000001</v>
      </c>
      <c r="V97">
        <v>0</v>
      </c>
      <c r="W97">
        <v>-172.41175661583816</v>
      </c>
      <c r="X97">
        <v>33367.908321000003</v>
      </c>
      <c r="Y97">
        <v>33355.820529999997</v>
      </c>
      <c r="Z97">
        <v>-12.087791000005382</v>
      </c>
      <c r="AA97">
        <v>160.32396561583278</v>
      </c>
      <c r="AB97">
        <v>33367.908321000003</v>
      </c>
      <c r="AC97">
        <v>33355.820529999997</v>
      </c>
      <c r="AD97">
        <v>-12.087791000005382</v>
      </c>
      <c r="AF97">
        <v>14477.111029709999</v>
      </c>
      <c r="AG97">
        <v>-5937.5</v>
      </c>
      <c r="AH97" s="54">
        <v>27418.320529999997</v>
      </c>
      <c r="AI97">
        <v>7059.2270209999988</v>
      </c>
      <c r="AJ97">
        <v>7059.2270209999988</v>
      </c>
      <c r="AK97">
        <v>-5474.3534680000012</v>
      </c>
      <c r="AL97">
        <v>-12.087791000005382</v>
      </c>
      <c r="AM97" t="s">
        <v>514</v>
      </c>
      <c r="AN97">
        <v>7</v>
      </c>
      <c r="AO97" t="s">
        <v>545</v>
      </c>
      <c r="AP97">
        <v>7</v>
      </c>
    </row>
    <row r="98" spans="1:42">
      <c r="A98">
        <v>238</v>
      </c>
      <c r="B98">
        <v>353</v>
      </c>
      <c r="C98" t="s">
        <v>27</v>
      </c>
      <c r="D98" t="s">
        <v>59</v>
      </c>
      <c r="E98" t="s">
        <v>62</v>
      </c>
      <c r="F98" t="s">
        <v>199</v>
      </c>
      <c r="G98" t="s">
        <v>485</v>
      </c>
      <c r="H98" t="s">
        <v>468</v>
      </c>
      <c r="I98" t="s">
        <v>277</v>
      </c>
      <c r="J98" t="s">
        <v>481</v>
      </c>
      <c r="K98">
        <v>36818</v>
      </c>
      <c r="L98">
        <v>38627</v>
      </c>
      <c r="M98" t="s">
        <v>30</v>
      </c>
      <c r="N98" s="1">
        <v>5000000</v>
      </c>
      <c r="O98">
        <v>-1955.7056439999999</v>
      </c>
      <c r="P98">
        <v>0.56999999999999995</v>
      </c>
      <c r="Q98">
        <v>77.202296000000004</v>
      </c>
      <c r="R98">
        <v>77.224491999999998</v>
      </c>
      <c r="S98">
        <v>-1.7903729900898183E-2</v>
      </c>
      <c r="T98">
        <v>35.014425615838135</v>
      </c>
      <c r="U98">
        <v>137.39733100000001</v>
      </c>
      <c r="V98">
        <v>0</v>
      </c>
      <c r="W98">
        <v>172.41175661583816</v>
      </c>
      <c r="X98">
        <v>-33367.908321000003</v>
      </c>
      <c r="Y98">
        <v>-33355.820529999997</v>
      </c>
      <c r="Z98">
        <v>12.087791000005382</v>
      </c>
      <c r="AA98">
        <v>-160.32396561583278</v>
      </c>
      <c r="AB98">
        <v>-33367.908321000003</v>
      </c>
      <c r="AC98">
        <v>-33355.820529999997</v>
      </c>
      <c r="AD98">
        <v>12.087791000005382</v>
      </c>
      <c r="AF98">
        <v>-14477.111029709999</v>
      </c>
      <c r="AG98">
        <v>5937.5</v>
      </c>
      <c r="AH98" s="54">
        <v>-27418.320529999997</v>
      </c>
      <c r="AI98">
        <v>-7059.2270209999988</v>
      </c>
      <c r="AJ98">
        <v>-7059.2270209999988</v>
      </c>
      <c r="AK98">
        <v>5474.3534680000012</v>
      </c>
      <c r="AL98">
        <v>12.087791000005382</v>
      </c>
      <c r="AM98" t="s">
        <v>514</v>
      </c>
      <c r="AN98">
        <v>7</v>
      </c>
      <c r="AO98" t="s">
        <v>545</v>
      </c>
      <c r="AP98">
        <v>7</v>
      </c>
    </row>
    <row r="99" spans="1:42">
      <c r="A99">
        <v>239</v>
      </c>
      <c r="B99">
        <v>354</v>
      </c>
      <c r="C99" t="s">
        <v>27</v>
      </c>
      <c r="D99" t="s">
        <v>28</v>
      </c>
      <c r="E99" t="s">
        <v>37</v>
      </c>
      <c r="F99" t="s">
        <v>198</v>
      </c>
      <c r="G99" t="s">
        <v>477</v>
      </c>
      <c r="H99" t="s">
        <v>472</v>
      </c>
      <c r="I99" t="s">
        <v>282</v>
      </c>
      <c r="J99" t="s">
        <v>469</v>
      </c>
      <c r="K99">
        <v>36822</v>
      </c>
      <c r="L99">
        <v>38580</v>
      </c>
      <c r="M99" t="s">
        <v>30</v>
      </c>
      <c r="N99" s="1">
        <v>10000000</v>
      </c>
      <c r="O99">
        <v>-3807.8331939999998</v>
      </c>
      <c r="P99">
        <v>0.62</v>
      </c>
      <c r="Q99">
        <v>52.603549000000001</v>
      </c>
      <c r="R99">
        <v>52.627499</v>
      </c>
      <c r="S99">
        <v>-1.3544366279903445E-2</v>
      </c>
      <c r="T99">
        <v>51.574687512310632</v>
      </c>
      <c r="U99">
        <v>204.88189499999999</v>
      </c>
      <c r="V99">
        <v>0</v>
      </c>
      <c r="W99">
        <v>256.4565825123106</v>
      </c>
      <c r="X99">
        <v>43305.527722999999</v>
      </c>
      <c r="Y99">
        <v>43404.296797000003</v>
      </c>
      <c r="Z99">
        <v>98.769074000003457</v>
      </c>
      <c r="AA99">
        <v>-157.68750851230715</v>
      </c>
      <c r="AB99">
        <v>43305.527722999999</v>
      </c>
      <c r="AC99">
        <v>43404.296797000003</v>
      </c>
      <c r="AD99">
        <v>98.769074000003457</v>
      </c>
      <c r="AF99">
        <v>-11274.994087433997</v>
      </c>
      <c r="AG99">
        <v>19977.777778</v>
      </c>
      <c r="AH99" s="54">
        <v>63382.074575000006</v>
      </c>
      <c r="AI99">
        <v>71486.84414500001</v>
      </c>
      <c r="AJ99">
        <v>71486.84414500001</v>
      </c>
      <c r="AK99">
        <v>31069.448347000005</v>
      </c>
      <c r="AL99">
        <v>98.769074000003457</v>
      </c>
      <c r="AM99" t="s">
        <v>547</v>
      </c>
      <c r="AN99">
        <v>4</v>
      </c>
      <c r="AO99" t="s">
        <v>545</v>
      </c>
      <c r="AP99">
        <v>4</v>
      </c>
    </row>
    <row r="100" spans="1:42">
      <c r="A100">
        <v>240</v>
      </c>
      <c r="B100">
        <v>355</v>
      </c>
      <c r="C100" t="s">
        <v>27</v>
      </c>
      <c r="D100" t="s">
        <v>28</v>
      </c>
      <c r="E100" t="s">
        <v>70</v>
      </c>
      <c r="F100" t="s">
        <v>201</v>
      </c>
      <c r="G100" t="s">
        <v>474</v>
      </c>
      <c r="H100" t="s">
        <v>493</v>
      </c>
      <c r="I100" t="s">
        <v>97</v>
      </c>
      <c r="J100" t="s">
        <v>470</v>
      </c>
      <c r="K100">
        <v>36822</v>
      </c>
      <c r="L100">
        <v>38648</v>
      </c>
      <c r="M100" t="s">
        <v>30</v>
      </c>
      <c r="N100" s="1">
        <v>-10000000</v>
      </c>
      <c r="O100">
        <v>3904.526629</v>
      </c>
      <c r="P100">
        <v>0.35</v>
      </c>
      <c r="Q100">
        <v>78.472375999999997</v>
      </c>
      <c r="R100">
        <v>78.499646999999996</v>
      </c>
      <c r="S100">
        <v>-1.672255412934761E-2</v>
      </c>
      <c r="T100">
        <v>-65.293657902931656</v>
      </c>
      <c r="U100">
        <v>-239.60320100000001</v>
      </c>
      <c r="V100">
        <v>0</v>
      </c>
      <c r="W100">
        <v>-304.89685890293168</v>
      </c>
      <c r="X100">
        <v>168682.50510000001</v>
      </c>
      <c r="Y100">
        <v>168796.56107500001</v>
      </c>
      <c r="Z100">
        <v>114.05597499999567</v>
      </c>
      <c r="AA100">
        <v>418.95283390292735</v>
      </c>
      <c r="AB100">
        <v>168682.50510000001</v>
      </c>
      <c r="AC100">
        <v>168796.56107500001</v>
      </c>
      <c r="AD100">
        <v>114.05597499999567</v>
      </c>
      <c r="AF100">
        <v>28260.963740702005</v>
      </c>
      <c r="AG100">
        <v>-8944.4444440000007</v>
      </c>
      <c r="AH100" s="54">
        <v>159852.11663100001</v>
      </c>
      <c r="AI100">
        <v>102669.48149100001</v>
      </c>
      <c r="AJ100">
        <v>102669.48149100001</v>
      </c>
      <c r="AK100">
        <v>79729.065835000016</v>
      </c>
      <c r="AL100">
        <v>114.05597499999567</v>
      </c>
      <c r="AM100" t="s">
        <v>514</v>
      </c>
      <c r="AN100">
        <v>8</v>
      </c>
      <c r="AO100" t="s">
        <v>545</v>
      </c>
      <c r="AP100">
        <v>8</v>
      </c>
    </row>
    <row r="101" spans="1:42">
      <c r="A101">
        <v>241</v>
      </c>
      <c r="B101">
        <v>356</v>
      </c>
      <c r="C101" t="s">
        <v>27</v>
      </c>
      <c r="D101" t="s">
        <v>28</v>
      </c>
      <c r="E101" t="s">
        <v>63</v>
      </c>
      <c r="F101" t="s">
        <v>205</v>
      </c>
      <c r="G101" t="s">
        <v>498</v>
      </c>
      <c r="H101" t="s">
        <v>482</v>
      </c>
      <c r="I101" t="s">
        <v>283</v>
      </c>
      <c r="J101" t="s">
        <v>479</v>
      </c>
      <c r="K101">
        <v>36823</v>
      </c>
      <c r="L101">
        <v>37816</v>
      </c>
      <c r="M101" t="s">
        <v>45</v>
      </c>
      <c r="N101" s="1">
        <v>-10000000</v>
      </c>
      <c r="O101">
        <v>2128.4530829999999</v>
      </c>
      <c r="P101">
        <v>1.05</v>
      </c>
      <c r="Q101">
        <v>97.041572000000002</v>
      </c>
      <c r="R101">
        <v>97.064393999999993</v>
      </c>
      <c r="S101">
        <v>-6.6258543505415865E-2</v>
      </c>
      <c r="T101">
        <v>-141.02820119919201</v>
      </c>
      <c r="U101">
        <v>-314.608045</v>
      </c>
      <c r="V101">
        <v>0</v>
      </c>
      <c r="W101">
        <v>-455.63624619919199</v>
      </c>
      <c r="X101">
        <v>-37582.441992</v>
      </c>
      <c r="Y101">
        <v>-37826.708678000003</v>
      </c>
      <c r="Z101">
        <v>-244.26668600000266</v>
      </c>
      <c r="AA101">
        <v>211.36956019918932</v>
      </c>
      <c r="AB101">
        <v>-33658.835048035195</v>
      </c>
      <c r="AC101">
        <v>-33658.205381684405</v>
      </c>
      <c r="AD101">
        <v>0.62966635078919353</v>
      </c>
      <c r="AF101">
        <v>21007.831929209999</v>
      </c>
      <c r="AG101">
        <v>-21540.575000000001</v>
      </c>
      <c r="AH101" s="54">
        <v>-55198.78038168441</v>
      </c>
      <c r="AI101">
        <v>-16035.765995031768</v>
      </c>
      <c r="AJ101">
        <v>-16035.765995031768</v>
      </c>
      <c r="AK101">
        <v>-60923.868057434214</v>
      </c>
      <c r="AL101">
        <v>0.62966635078919353</v>
      </c>
      <c r="AM101" t="s">
        <v>549</v>
      </c>
      <c r="AN101" t="s">
        <v>545</v>
      </c>
      <c r="AO101">
        <v>9</v>
      </c>
      <c r="AP101">
        <v>9</v>
      </c>
    </row>
    <row r="102" spans="1:42">
      <c r="A102">
        <v>242</v>
      </c>
      <c r="B102">
        <v>357</v>
      </c>
      <c r="C102" t="s">
        <v>27</v>
      </c>
      <c r="D102" t="s">
        <v>57</v>
      </c>
      <c r="E102" t="s">
        <v>71</v>
      </c>
      <c r="F102" t="s">
        <v>200</v>
      </c>
      <c r="G102" t="s">
        <v>474</v>
      </c>
      <c r="H102" t="s">
        <v>468</v>
      </c>
      <c r="I102" t="s">
        <v>281</v>
      </c>
      <c r="J102" t="s">
        <v>470</v>
      </c>
      <c r="K102">
        <v>36823</v>
      </c>
      <c r="L102">
        <v>38649</v>
      </c>
      <c r="M102" t="s">
        <v>30</v>
      </c>
      <c r="N102" s="1">
        <v>5000000</v>
      </c>
      <c r="O102">
        <v>-1977.6543310000002</v>
      </c>
      <c r="P102">
        <v>0.7</v>
      </c>
      <c r="Q102">
        <v>83.450232</v>
      </c>
      <c r="R102">
        <v>83.477490000000003</v>
      </c>
      <c r="S102">
        <v>-1.8246797780573393E-2</v>
      </c>
      <c r="T102">
        <v>36.085858657632158</v>
      </c>
      <c r="U102">
        <v>137.80107100000001</v>
      </c>
      <c r="V102">
        <v>0</v>
      </c>
      <c r="W102">
        <v>173.88692965763215</v>
      </c>
      <c r="X102">
        <v>-21063.749092999999</v>
      </c>
      <c r="Y102">
        <v>-21037.005292000002</v>
      </c>
      <c r="Z102">
        <v>26.743800999996893</v>
      </c>
      <c r="AA102">
        <v>-147.14312865763526</v>
      </c>
      <c r="AB102">
        <v>-21063.749092999999</v>
      </c>
      <c r="AC102">
        <v>-21037.005292000002</v>
      </c>
      <c r="AD102">
        <v>26.743800999996893</v>
      </c>
      <c r="AF102">
        <v>-11386.344810732502</v>
      </c>
      <c r="AG102">
        <v>8944.4444440000007</v>
      </c>
      <c r="AH102" s="54">
        <v>-12092.560848000001</v>
      </c>
      <c r="AI102">
        <v>25541.257095000001</v>
      </c>
      <c r="AJ102">
        <v>25541.257095000001</v>
      </c>
      <c r="AK102">
        <v>-19060.473803000001</v>
      </c>
      <c r="AL102">
        <v>26.743800999996893</v>
      </c>
      <c r="AM102" t="s">
        <v>514</v>
      </c>
      <c r="AN102">
        <v>6</v>
      </c>
      <c r="AO102" t="s">
        <v>545</v>
      </c>
      <c r="AP102">
        <v>6</v>
      </c>
    </row>
    <row r="103" spans="1:42">
      <c r="A103">
        <v>243</v>
      </c>
      <c r="B103">
        <v>358</v>
      </c>
      <c r="C103" t="s">
        <v>27</v>
      </c>
      <c r="D103" t="s">
        <v>54</v>
      </c>
      <c r="E103" t="s">
        <v>71</v>
      </c>
      <c r="F103" t="s">
        <v>200</v>
      </c>
      <c r="G103" t="s">
        <v>474</v>
      </c>
      <c r="H103" t="s">
        <v>468</v>
      </c>
      <c r="I103" t="s">
        <v>279</v>
      </c>
      <c r="J103" t="s">
        <v>470</v>
      </c>
      <c r="K103">
        <v>36823</v>
      </c>
      <c r="L103">
        <v>38649</v>
      </c>
      <c r="M103" t="s">
        <v>30</v>
      </c>
      <c r="N103" s="1">
        <v>-5000000</v>
      </c>
      <c r="O103">
        <v>1977.6543310000002</v>
      </c>
      <c r="P103">
        <v>0.7</v>
      </c>
      <c r="Q103">
        <v>83.450232</v>
      </c>
      <c r="R103">
        <v>83.477490000000003</v>
      </c>
      <c r="S103">
        <v>-1.8246797780573393E-2</v>
      </c>
      <c r="T103">
        <v>-36.085858657632158</v>
      </c>
      <c r="U103">
        <v>-137.80107100000001</v>
      </c>
      <c r="V103">
        <v>0</v>
      </c>
      <c r="W103">
        <v>-173.88692965763215</v>
      </c>
      <c r="X103">
        <v>21063.749092999999</v>
      </c>
      <c r="Y103">
        <v>21037.005292000002</v>
      </c>
      <c r="Z103">
        <v>-26.743800999996893</v>
      </c>
      <c r="AA103">
        <v>147.14312865763526</v>
      </c>
      <c r="AB103">
        <v>21063.749092999999</v>
      </c>
      <c r="AC103">
        <v>21037.005292000002</v>
      </c>
      <c r="AD103">
        <v>-26.743800999996893</v>
      </c>
      <c r="AF103">
        <v>11386.344810732502</v>
      </c>
      <c r="AG103">
        <v>-8944.4444440000007</v>
      </c>
      <c r="AH103" s="54">
        <v>12092.560848000001</v>
      </c>
      <c r="AI103">
        <v>-25541.257095000001</v>
      </c>
      <c r="AJ103">
        <v>-25541.257095000001</v>
      </c>
      <c r="AK103">
        <v>19060.473803000001</v>
      </c>
      <c r="AL103">
        <v>-26.743800999996893</v>
      </c>
      <c r="AM103" t="s">
        <v>514</v>
      </c>
      <c r="AN103">
        <v>6</v>
      </c>
      <c r="AO103" t="s">
        <v>545</v>
      </c>
      <c r="AP103">
        <v>6</v>
      </c>
    </row>
    <row r="104" spans="1:42">
      <c r="A104">
        <v>244</v>
      </c>
      <c r="B104">
        <v>359</v>
      </c>
      <c r="C104" t="s">
        <v>27</v>
      </c>
      <c r="D104" t="s">
        <v>59</v>
      </c>
      <c r="E104" t="s">
        <v>71</v>
      </c>
      <c r="F104" t="s">
        <v>200</v>
      </c>
      <c r="G104" t="s">
        <v>474</v>
      </c>
      <c r="H104" t="s">
        <v>468</v>
      </c>
      <c r="I104" t="s">
        <v>277</v>
      </c>
      <c r="J104" t="s">
        <v>470</v>
      </c>
      <c r="K104">
        <v>36823</v>
      </c>
      <c r="L104">
        <v>38649</v>
      </c>
      <c r="M104" t="s">
        <v>30</v>
      </c>
      <c r="N104" s="1">
        <v>5000000</v>
      </c>
      <c r="O104">
        <v>-1977.6543310000002</v>
      </c>
      <c r="P104">
        <v>0.7</v>
      </c>
      <c r="Q104">
        <v>83.450232</v>
      </c>
      <c r="R104">
        <v>83.477490000000003</v>
      </c>
      <c r="S104">
        <v>-1.8246797780573393E-2</v>
      </c>
      <c r="T104">
        <v>36.085858657632158</v>
      </c>
      <c r="U104">
        <v>137.80107100000001</v>
      </c>
      <c r="V104">
        <v>0</v>
      </c>
      <c r="W104">
        <v>173.88692965763215</v>
      </c>
      <c r="X104">
        <v>-21063.749092999999</v>
      </c>
      <c r="Y104">
        <v>-21037.005292000002</v>
      </c>
      <c r="Z104">
        <v>26.743800999996893</v>
      </c>
      <c r="AA104">
        <v>-147.14312865763526</v>
      </c>
      <c r="AB104">
        <v>-21063.749092999999</v>
      </c>
      <c r="AC104">
        <v>-21037.005292000002</v>
      </c>
      <c r="AD104">
        <v>26.743800999996893</v>
      </c>
      <c r="AF104">
        <v>-11386.344810732502</v>
      </c>
      <c r="AG104">
        <v>8944.4444440000007</v>
      </c>
      <c r="AH104" s="54">
        <v>-12092.560848000001</v>
      </c>
      <c r="AI104">
        <v>25541.257095000001</v>
      </c>
      <c r="AJ104">
        <v>25541.257095000001</v>
      </c>
      <c r="AK104">
        <v>-19060.473803000001</v>
      </c>
      <c r="AL104">
        <v>26.743800999996893</v>
      </c>
      <c r="AM104" t="s">
        <v>514</v>
      </c>
      <c r="AN104">
        <v>6</v>
      </c>
      <c r="AO104" t="s">
        <v>545</v>
      </c>
      <c r="AP104">
        <v>6</v>
      </c>
    </row>
    <row r="105" spans="1:42">
      <c r="A105">
        <v>245</v>
      </c>
      <c r="B105">
        <v>360</v>
      </c>
      <c r="C105" t="s">
        <v>27</v>
      </c>
      <c r="D105" t="s">
        <v>28</v>
      </c>
      <c r="E105" t="s">
        <v>71</v>
      </c>
      <c r="F105" t="s">
        <v>200</v>
      </c>
      <c r="G105" t="s">
        <v>474</v>
      </c>
      <c r="H105" t="s">
        <v>468</v>
      </c>
      <c r="I105" t="s">
        <v>92</v>
      </c>
      <c r="J105" t="s">
        <v>470</v>
      </c>
      <c r="K105">
        <v>36824</v>
      </c>
      <c r="L105">
        <v>38650</v>
      </c>
      <c r="M105" t="s">
        <v>30</v>
      </c>
      <c r="N105" s="1">
        <v>15000000</v>
      </c>
      <c r="O105">
        <v>-5936.1183950000004</v>
      </c>
      <c r="P105">
        <v>0.7</v>
      </c>
      <c r="Q105">
        <v>83.463759999999994</v>
      </c>
      <c r="R105">
        <v>83.491050999999999</v>
      </c>
      <c r="S105">
        <v>-1.8246345939541019E-2</v>
      </c>
      <c r="T105">
        <v>108.31246977324301</v>
      </c>
      <c r="U105">
        <v>413.362686</v>
      </c>
      <c r="V105">
        <v>0</v>
      </c>
      <c r="W105">
        <v>521.67515577324298</v>
      </c>
      <c r="X105">
        <v>-63604.924943999999</v>
      </c>
      <c r="Y105">
        <v>-63525.041860999998</v>
      </c>
      <c r="Z105">
        <v>79.883083000000624</v>
      </c>
      <c r="AA105">
        <v>-441.79207277324235</v>
      </c>
      <c r="AB105">
        <v>-63604.924943999999</v>
      </c>
      <c r="AC105">
        <v>-63525.041860999998</v>
      </c>
      <c r="AD105">
        <v>79.883083000000624</v>
      </c>
      <c r="AF105">
        <v>-34177.201659212507</v>
      </c>
      <c r="AG105">
        <v>26833.333332999999</v>
      </c>
      <c r="AH105" s="54">
        <v>-36691.708528000003</v>
      </c>
      <c r="AI105">
        <v>76602.482722999994</v>
      </c>
      <c r="AJ105">
        <v>76602.482722999994</v>
      </c>
      <c r="AK105">
        <v>-57213.203216000002</v>
      </c>
      <c r="AL105">
        <v>79.883083000000624</v>
      </c>
      <c r="AM105" t="s">
        <v>514</v>
      </c>
      <c r="AN105">
        <v>6</v>
      </c>
      <c r="AO105" t="s">
        <v>545</v>
      </c>
      <c r="AP105">
        <v>6</v>
      </c>
    </row>
    <row r="106" spans="1:42">
      <c r="A106">
        <v>247</v>
      </c>
      <c r="B106">
        <v>361</v>
      </c>
      <c r="C106" t="s">
        <v>27</v>
      </c>
      <c r="D106" t="s">
        <v>28</v>
      </c>
      <c r="E106" t="s">
        <v>46</v>
      </c>
      <c r="F106" t="s">
        <v>199</v>
      </c>
      <c r="G106" t="s">
        <v>467</v>
      </c>
      <c r="H106" t="s">
        <v>488</v>
      </c>
      <c r="I106" t="s">
        <v>284</v>
      </c>
      <c r="J106" t="s">
        <v>469</v>
      </c>
      <c r="K106">
        <v>36826</v>
      </c>
      <c r="L106">
        <v>38617</v>
      </c>
      <c r="M106" t="s">
        <v>30</v>
      </c>
      <c r="N106" s="1">
        <v>10000000</v>
      </c>
      <c r="O106">
        <v>-3872.5511190000002</v>
      </c>
      <c r="P106">
        <v>0.46</v>
      </c>
      <c r="Q106">
        <v>42.259675999999999</v>
      </c>
      <c r="R106">
        <v>42.273344000000002</v>
      </c>
      <c r="S106">
        <v>-1.3326429667626564E-2</v>
      </c>
      <c r="T106">
        <v>51.607280121642049</v>
      </c>
      <c r="U106">
        <v>165.07833199999999</v>
      </c>
      <c r="V106">
        <v>0</v>
      </c>
      <c r="W106">
        <v>216.68561212164204</v>
      </c>
      <c r="X106">
        <v>15472.145603000001</v>
      </c>
      <c r="Y106">
        <v>15553.711988999999</v>
      </c>
      <c r="Z106">
        <v>81.566385999998602</v>
      </c>
      <c r="AA106">
        <v>-135.11922612164344</v>
      </c>
      <c r="AB106">
        <v>15472.145603000001</v>
      </c>
      <c r="AC106">
        <v>15553.711988999999</v>
      </c>
      <c r="AD106">
        <v>81.566385999998602</v>
      </c>
      <c r="AF106">
        <v>-28666.559658397502</v>
      </c>
      <c r="AG106">
        <v>18655.555555999999</v>
      </c>
      <c r="AH106" s="54">
        <v>34209.267544999995</v>
      </c>
      <c r="AI106">
        <v>122059.05456299998</v>
      </c>
      <c r="AJ106">
        <v>122059.05456299998</v>
      </c>
      <c r="AK106">
        <v>71564.074089000002</v>
      </c>
      <c r="AL106">
        <v>81.566385999998602</v>
      </c>
      <c r="AM106" t="s">
        <v>547</v>
      </c>
      <c r="AN106">
        <v>7</v>
      </c>
      <c r="AO106" t="s">
        <v>545</v>
      </c>
      <c r="AP106">
        <v>7</v>
      </c>
    </row>
    <row r="107" spans="1:42">
      <c r="A107">
        <v>248</v>
      </c>
      <c r="B107">
        <v>362</v>
      </c>
      <c r="C107" t="s">
        <v>27</v>
      </c>
      <c r="D107" t="s">
        <v>57</v>
      </c>
      <c r="E107" t="s">
        <v>71</v>
      </c>
      <c r="F107" t="s">
        <v>200</v>
      </c>
      <c r="G107" t="s">
        <v>474</v>
      </c>
      <c r="H107" t="s">
        <v>468</v>
      </c>
      <c r="I107" t="s">
        <v>261</v>
      </c>
      <c r="J107" t="s">
        <v>470</v>
      </c>
      <c r="K107">
        <v>36824</v>
      </c>
      <c r="L107">
        <v>37189</v>
      </c>
      <c r="M107" t="s">
        <v>30</v>
      </c>
      <c r="N107" s="1">
        <v>-20000000</v>
      </c>
      <c r="O107">
        <v>1114.69226</v>
      </c>
      <c r="P107">
        <v>0.55000000000000004</v>
      </c>
      <c r="Q107">
        <v>47.678364000000002</v>
      </c>
      <c r="R107">
        <v>47.711570999999999</v>
      </c>
      <c r="S107">
        <v>2.3640675577141224E-2</v>
      </c>
      <c r="T107">
        <v>26.352078087010355</v>
      </c>
      <c r="U107">
        <v>-295.01566000000003</v>
      </c>
      <c r="V107">
        <v>0</v>
      </c>
      <c r="W107">
        <v>-268.66358191298968</v>
      </c>
      <c r="X107">
        <v>-26777.735675</v>
      </c>
      <c r="Y107">
        <v>-27006.377074</v>
      </c>
      <c r="Z107">
        <v>-228.64139900000009</v>
      </c>
      <c r="AA107">
        <v>40.022182912989592</v>
      </c>
      <c r="AB107">
        <v>-26777.735675</v>
      </c>
      <c r="AC107">
        <v>-27006.377074</v>
      </c>
      <c r="AD107">
        <v>-228.64139900000009</v>
      </c>
      <c r="AF107">
        <v>6417.8406869499995</v>
      </c>
      <c r="AG107">
        <v>-28111.111110999998</v>
      </c>
      <c r="AH107" s="54">
        <v>-55117.488184999995</v>
      </c>
      <c r="AI107">
        <v>-85255.022915999987</v>
      </c>
      <c r="AJ107">
        <v>-85255.022915999987</v>
      </c>
      <c r="AK107">
        <v>-13824.315519999996</v>
      </c>
      <c r="AL107">
        <v>-228.64139900000009</v>
      </c>
      <c r="AM107" t="s">
        <v>546</v>
      </c>
      <c r="AN107">
        <v>6</v>
      </c>
      <c r="AO107" t="s">
        <v>545</v>
      </c>
      <c r="AP107">
        <v>6</v>
      </c>
    </row>
    <row r="108" spans="1:42">
      <c r="A108">
        <v>249</v>
      </c>
      <c r="B108">
        <v>363</v>
      </c>
      <c r="C108" t="s">
        <v>27</v>
      </c>
      <c r="D108" t="s">
        <v>54</v>
      </c>
      <c r="E108" t="s">
        <v>71</v>
      </c>
      <c r="F108" t="s">
        <v>200</v>
      </c>
      <c r="G108" t="s">
        <v>474</v>
      </c>
      <c r="H108" t="s">
        <v>468</v>
      </c>
      <c r="I108" t="s">
        <v>279</v>
      </c>
      <c r="J108" t="s">
        <v>470</v>
      </c>
      <c r="K108">
        <v>36824</v>
      </c>
      <c r="L108">
        <v>37189</v>
      </c>
      <c r="M108" t="s">
        <v>30</v>
      </c>
      <c r="N108" s="1">
        <v>20000000</v>
      </c>
      <c r="O108">
        <v>-1114.69226</v>
      </c>
      <c r="P108">
        <v>0.55000000000000004</v>
      </c>
      <c r="Q108">
        <v>47.678364000000002</v>
      </c>
      <c r="R108">
        <v>47.711570999999999</v>
      </c>
      <c r="S108">
        <v>2.3640675577141224E-2</v>
      </c>
      <c r="T108">
        <v>-26.352078087010355</v>
      </c>
      <c r="U108">
        <v>295.01566000000003</v>
      </c>
      <c r="V108">
        <v>0</v>
      </c>
      <c r="W108">
        <v>268.66358191298968</v>
      </c>
      <c r="X108">
        <v>26777.735675</v>
      </c>
      <c r="Y108">
        <v>27006.377074</v>
      </c>
      <c r="Z108">
        <v>228.64139900000009</v>
      </c>
      <c r="AA108">
        <v>-40.022182912989592</v>
      </c>
      <c r="AB108">
        <v>26777.735675</v>
      </c>
      <c r="AC108">
        <v>27006.377074</v>
      </c>
      <c r="AD108">
        <v>228.64139900000009</v>
      </c>
      <c r="AF108">
        <v>-6417.8406869499995</v>
      </c>
      <c r="AG108">
        <v>28111.111110999998</v>
      </c>
      <c r="AH108" s="54">
        <v>55117.488184999995</v>
      </c>
      <c r="AI108">
        <v>85255.022915999987</v>
      </c>
      <c r="AJ108">
        <v>85255.022915999987</v>
      </c>
      <c r="AK108">
        <v>13824.315519999996</v>
      </c>
      <c r="AL108">
        <v>228.64139900000009</v>
      </c>
      <c r="AM108" t="s">
        <v>546</v>
      </c>
      <c r="AN108">
        <v>6</v>
      </c>
      <c r="AO108" t="s">
        <v>545</v>
      </c>
      <c r="AP108">
        <v>6</v>
      </c>
    </row>
    <row r="109" spans="1:42">
      <c r="A109">
        <v>250</v>
      </c>
      <c r="B109">
        <v>364</v>
      </c>
      <c r="C109" t="s">
        <v>27</v>
      </c>
      <c r="D109" t="s">
        <v>59</v>
      </c>
      <c r="E109" t="s">
        <v>71</v>
      </c>
      <c r="F109" t="s">
        <v>200</v>
      </c>
      <c r="G109" t="s">
        <v>474</v>
      </c>
      <c r="H109" t="s">
        <v>468</v>
      </c>
      <c r="I109" t="s">
        <v>277</v>
      </c>
      <c r="J109" t="s">
        <v>470</v>
      </c>
      <c r="K109">
        <v>36824</v>
      </c>
      <c r="L109">
        <v>37189</v>
      </c>
      <c r="M109" t="s">
        <v>30</v>
      </c>
      <c r="N109" s="1">
        <v>-20000000</v>
      </c>
      <c r="O109">
        <v>1114.69226</v>
      </c>
      <c r="P109">
        <v>0.55000000000000004</v>
      </c>
      <c r="Q109">
        <v>47.678364000000002</v>
      </c>
      <c r="R109">
        <v>47.711570999999999</v>
      </c>
      <c r="S109">
        <v>2.3640675577141224E-2</v>
      </c>
      <c r="T109">
        <v>26.352078087010355</v>
      </c>
      <c r="U109">
        <v>-295.01566000000003</v>
      </c>
      <c r="V109">
        <v>0</v>
      </c>
      <c r="W109">
        <v>-268.66358191298968</v>
      </c>
      <c r="X109">
        <v>-26777.735675</v>
      </c>
      <c r="Y109">
        <v>-27006.377074</v>
      </c>
      <c r="Z109">
        <v>-228.64139900000009</v>
      </c>
      <c r="AA109">
        <v>40.022182912989592</v>
      </c>
      <c r="AB109">
        <v>-26777.735675</v>
      </c>
      <c r="AC109">
        <v>-27006.377074</v>
      </c>
      <c r="AD109">
        <v>-228.64139900000009</v>
      </c>
      <c r="AF109">
        <v>6417.8406869499995</v>
      </c>
      <c r="AG109">
        <v>-28111.111110999998</v>
      </c>
      <c r="AH109" s="54">
        <v>-55117.488184999995</v>
      </c>
      <c r="AI109">
        <v>-85255.022915999987</v>
      </c>
      <c r="AJ109">
        <v>-85255.022915999987</v>
      </c>
      <c r="AK109">
        <v>-13824.315519999996</v>
      </c>
      <c r="AL109">
        <v>-228.64139900000009</v>
      </c>
      <c r="AM109" t="s">
        <v>546</v>
      </c>
      <c r="AN109">
        <v>6</v>
      </c>
      <c r="AO109" t="s">
        <v>545</v>
      </c>
      <c r="AP109">
        <v>6</v>
      </c>
    </row>
    <row r="110" spans="1:42">
      <c r="A110">
        <v>251</v>
      </c>
      <c r="B110">
        <v>365</v>
      </c>
      <c r="C110" t="s">
        <v>79</v>
      </c>
      <c r="D110" t="s">
        <v>80</v>
      </c>
      <c r="E110" t="s">
        <v>75</v>
      </c>
      <c r="F110" t="s">
        <v>210</v>
      </c>
      <c r="G110" t="s">
        <v>473</v>
      </c>
      <c r="H110" t="s">
        <v>468</v>
      </c>
      <c r="I110" t="s">
        <v>263</v>
      </c>
      <c r="J110" t="s">
        <v>481</v>
      </c>
      <c r="K110">
        <v>36595</v>
      </c>
      <c r="L110">
        <v>37695</v>
      </c>
      <c r="M110" t="s">
        <v>30</v>
      </c>
      <c r="N110" s="1">
        <v>3000000</v>
      </c>
      <c r="O110">
        <v>-534.74791500000003</v>
      </c>
      <c r="P110">
        <v>3.6</v>
      </c>
      <c r="Q110">
        <v>694.06915000000004</v>
      </c>
      <c r="R110">
        <v>694.19520599999998</v>
      </c>
      <c r="S110">
        <v>-0.12673818550427909</v>
      </c>
      <c r="T110">
        <v>67.772980449296469</v>
      </c>
      <c r="U110">
        <v>528.18047300000001</v>
      </c>
      <c r="V110">
        <v>0</v>
      </c>
      <c r="W110">
        <v>595.95345344929649</v>
      </c>
      <c r="X110">
        <v>-165573.516882</v>
      </c>
      <c r="Y110">
        <v>-165206.77730799999</v>
      </c>
      <c r="Z110">
        <v>366.73957400000654</v>
      </c>
      <c r="AA110">
        <v>-229.21387944928995</v>
      </c>
      <c r="AB110">
        <v>-165573.516882</v>
      </c>
      <c r="AC110">
        <v>-165206.77730799999</v>
      </c>
      <c r="AD110">
        <v>366.73957400000654</v>
      </c>
      <c r="AF110">
        <v>-11435.584162275001</v>
      </c>
      <c r="AG110">
        <v>111000</v>
      </c>
      <c r="AH110" s="54">
        <v>-54206.77730799999</v>
      </c>
      <c r="AI110">
        <v>91909.042648000002</v>
      </c>
      <c r="AJ110">
        <v>91909.042648000002</v>
      </c>
      <c r="AK110">
        <v>-144786.701267</v>
      </c>
      <c r="AL110">
        <v>366.73957400000654</v>
      </c>
      <c r="AM110" t="s">
        <v>549</v>
      </c>
      <c r="AN110" t="s">
        <v>545</v>
      </c>
      <c r="AO110">
        <v>15</v>
      </c>
      <c r="AP110">
        <v>15</v>
      </c>
    </row>
    <row r="111" spans="1:42">
      <c r="A111">
        <v>252</v>
      </c>
      <c r="B111">
        <v>366</v>
      </c>
      <c r="C111" t="s">
        <v>79</v>
      </c>
      <c r="D111" t="s">
        <v>80</v>
      </c>
      <c r="E111" t="s">
        <v>212</v>
      </c>
      <c r="F111" t="s">
        <v>201</v>
      </c>
      <c r="G111" t="s">
        <v>487</v>
      </c>
      <c r="H111" t="s">
        <v>468</v>
      </c>
      <c r="I111" t="s">
        <v>267</v>
      </c>
      <c r="J111" t="s">
        <v>480</v>
      </c>
      <c r="K111">
        <v>36593</v>
      </c>
      <c r="L111">
        <v>36951</v>
      </c>
      <c r="M111" t="s">
        <v>30</v>
      </c>
      <c r="N111" s="1">
        <v>0</v>
      </c>
      <c r="O111">
        <v>0</v>
      </c>
      <c r="P111">
        <v>1.4</v>
      </c>
      <c r="Q111">
        <v>0</v>
      </c>
      <c r="R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F111">
        <v>0</v>
      </c>
      <c r="AG111">
        <v>358891.81555599999</v>
      </c>
      <c r="AH111" s="54">
        <v>358891.81555599999</v>
      </c>
      <c r="AI111">
        <v>83859.17483699997</v>
      </c>
      <c r="AJ111">
        <v>83859.17483699997</v>
      </c>
      <c r="AK111">
        <v>1072.5596889999579</v>
      </c>
      <c r="AL111">
        <v>0</v>
      </c>
      <c r="AM111" t="s">
        <v>550</v>
      </c>
      <c r="AN111">
        <v>8</v>
      </c>
      <c r="AO111" t="s">
        <v>545</v>
      </c>
      <c r="AP111">
        <v>8</v>
      </c>
    </row>
    <row r="112" spans="1:42">
      <c r="A112">
        <v>253</v>
      </c>
      <c r="B112">
        <v>374</v>
      </c>
      <c r="C112" t="s">
        <v>79</v>
      </c>
      <c r="D112" t="s">
        <v>80</v>
      </c>
      <c r="E112" t="s">
        <v>211</v>
      </c>
      <c r="F112" t="s">
        <v>203</v>
      </c>
      <c r="G112" t="s">
        <v>485</v>
      </c>
      <c r="H112" t="s">
        <v>496</v>
      </c>
      <c r="I112" t="s">
        <v>263</v>
      </c>
      <c r="J112" t="s">
        <v>480</v>
      </c>
      <c r="K112">
        <v>36626</v>
      </c>
      <c r="L112">
        <v>36964</v>
      </c>
      <c r="M112" t="s">
        <v>30</v>
      </c>
      <c r="N112" s="1">
        <v>0</v>
      </c>
      <c r="O112">
        <v>0</v>
      </c>
      <c r="P112">
        <v>19.5</v>
      </c>
      <c r="Q112">
        <v>0</v>
      </c>
      <c r="R112">
        <v>0</v>
      </c>
      <c r="T112">
        <v>0</v>
      </c>
      <c r="U112">
        <v>0</v>
      </c>
      <c r="V112">
        <v>0</v>
      </c>
      <c r="W112">
        <v>0</v>
      </c>
      <c r="X112">
        <v>-4562083.3</v>
      </c>
      <c r="Y112">
        <v>-4562083.3</v>
      </c>
      <c r="Z112">
        <v>0</v>
      </c>
      <c r="AA112">
        <v>0</v>
      </c>
      <c r="AB112">
        <v>-4562083.3</v>
      </c>
      <c r="AC112">
        <v>-4562083.3</v>
      </c>
      <c r="AD112">
        <v>0</v>
      </c>
      <c r="AF112">
        <v>0</v>
      </c>
      <c r="AG112">
        <v>915416.66666700004</v>
      </c>
      <c r="AH112" s="54">
        <v>-3646666.6333329999</v>
      </c>
      <c r="AI112">
        <v>-1745207.6333329999</v>
      </c>
      <c r="AJ112">
        <v>-1745207.6333329999</v>
      </c>
      <c r="AK112">
        <v>-274166.63333299989</v>
      </c>
      <c r="AL112">
        <v>0</v>
      </c>
      <c r="AM112" t="s">
        <v>550</v>
      </c>
      <c r="AN112" t="s">
        <v>545</v>
      </c>
      <c r="AO112">
        <v>16</v>
      </c>
      <c r="AP112">
        <v>16</v>
      </c>
    </row>
    <row r="113" spans="1:42">
      <c r="A113">
        <v>254</v>
      </c>
      <c r="B113">
        <v>368</v>
      </c>
      <c r="C113" t="s">
        <v>79</v>
      </c>
      <c r="D113" t="s">
        <v>80</v>
      </c>
      <c r="E113" t="s">
        <v>195</v>
      </c>
      <c r="F113" t="s">
        <v>203</v>
      </c>
      <c r="G113" t="s">
        <v>495</v>
      </c>
      <c r="H113" t="s">
        <v>496</v>
      </c>
      <c r="I113" t="s">
        <v>263</v>
      </c>
      <c r="J113" t="s">
        <v>480</v>
      </c>
      <c r="K113">
        <v>36600</v>
      </c>
      <c r="L113">
        <v>38930</v>
      </c>
      <c r="M113" t="s">
        <v>30</v>
      </c>
      <c r="N113" s="1">
        <v>-5000000</v>
      </c>
      <c r="O113">
        <v>2452.6044499999998</v>
      </c>
      <c r="P113">
        <v>5.5</v>
      </c>
      <c r="Q113">
        <v>963.15064500000005</v>
      </c>
      <c r="R113">
        <v>960.70196099999998</v>
      </c>
      <c r="S113">
        <v>0</v>
      </c>
      <c r="T113">
        <v>0</v>
      </c>
      <c r="U113">
        <v>-949.78902700000003</v>
      </c>
      <c r="V113">
        <v>0</v>
      </c>
      <c r="W113">
        <v>0</v>
      </c>
      <c r="X113">
        <v>688063.16697300004</v>
      </c>
      <c r="Y113">
        <v>688063.16697300004</v>
      </c>
      <c r="Z113">
        <v>0</v>
      </c>
      <c r="AA113">
        <v>0</v>
      </c>
      <c r="AB113">
        <v>688063.16697300004</v>
      </c>
      <c r="AC113">
        <v>688063.16697300004</v>
      </c>
      <c r="AD113">
        <v>0</v>
      </c>
      <c r="AF113">
        <v>68587.083444249991</v>
      </c>
      <c r="AG113">
        <v>-246736.11111100001</v>
      </c>
      <c r="AH113" s="54">
        <v>441327.05586200004</v>
      </c>
      <c r="AI113">
        <v>-72140.644137999974</v>
      </c>
      <c r="AJ113">
        <v>-72140.644137999974</v>
      </c>
      <c r="AK113">
        <v>-18.752569000003859</v>
      </c>
      <c r="AL113">
        <v>0</v>
      </c>
      <c r="AM113" t="s">
        <v>514</v>
      </c>
      <c r="AN113" t="s">
        <v>545</v>
      </c>
      <c r="AO113">
        <v>16</v>
      </c>
      <c r="AP113">
        <v>16</v>
      </c>
    </row>
    <row r="114" spans="1:42">
      <c r="A114">
        <v>255</v>
      </c>
      <c r="B114">
        <v>369</v>
      </c>
      <c r="C114" t="s">
        <v>230</v>
      </c>
      <c r="D114" t="s">
        <v>194</v>
      </c>
      <c r="E114" t="s">
        <v>234</v>
      </c>
      <c r="F114" t="s">
        <v>198</v>
      </c>
      <c r="G114" t="s">
        <v>474</v>
      </c>
      <c r="H114" t="s">
        <v>468</v>
      </c>
      <c r="I114" t="s">
        <v>263</v>
      </c>
      <c r="J114" t="s">
        <v>480</v>
      </c>
      <c r="K114">
        <v>36726</v>
      </c>
      <c r="L114">
        <v>38552</v>
      </c>
      <c r="M114" t="s">
        <v>30</v>
      </c>
      <c r="N114" s="1">
        <v>-4000000</v>
      </c>
      <c r="O114">
        <v>1546.1434589999999</v>
      </c>
      <c r="P114">
        <v>1.75</v>
      </c>
      <c r="Q114">
        <v>113.41376</v>
      </c>
      <c r="R114">
        <v>113.43986</v>
      </c>
      <c r="S114">
        <v>-4.8541071875869972E-2</v>
      </c>
      <c r="T114">
        <v>-75.051460773725211</v>
      </c>
      <c r="U114">
        <v>-181.07977299999999</v>
      </c>
      <c r="V114">
        <v>0</v>
      </c>
      <c r="W114">
        <v>-256.13123377372517</v>
      </c>
      <c r="X114">
        <v>-105910.370859</v>
      </c>
      <c r="Y114">
        <v>-106115.610415</v>
      </c>
      <c r="Z114">
        <v>-205.23955600000045</v>
      </c>
      <c r="AA114">
        <v>50.891677773724723</v>
      </c>
      <c r="AB114">
        <v>-105910.370859</v>
      </c>
      <c r="AC114">
        <v>-106115.610415</v>
      </c>
      <c r="AD114">
        <v>-205.23955600000045</v>
      </c>
      <c r="AF114">
        <v>4578.1307820989996</v>
      </c>
      <c r="AG114">
        <v>-35777.777778000003</v>
      </c>
      <c r="AH114" s="54">
        <v>-141893.38819299999</v>
      </c>
      <c r="AI114">
        <v>-45046.254141999991</v>
      </c>
      <c r="AJ114">
        <v>-45046.254141999991</v>
      </c>
      <c r="AK114">
        <v>-4711.457093999983</v>
      </c>
      <c r="AL114">
        <v>-205.23955600000045</v>
      </c>
      <c r="AM114" t="s">
        <v>547</v>
      </c>
      <c r="AN114">
        <v>4</v>
      </c>
      <c r="AO114" t="s">
        <v>545</v>
      </c>
      <c r="AP114">
        <v>4</v>
      </c>
    </row>
    <row r="115" spans="1:42">
      <c r="A115">
        <v>256</v>
      </c>
      <c r="B115">
        <v>370</v>
      </c>
      <c r="C115" t="s">
        <v>27</v>
      </c>
      <c r="D115" t="s">
        <v>28</v>
      </c>
      <c r="E115" t="s">
        <v>207</v>
      </c>
      <c r="F115" t="s">
        <v>208</v>
      </c>
      <c r="G115" t="s">
        <v>477</v>
      </c>
      <c r="H115" t="s">
        <v>468</v>
      </c>
      <c r="I115" t="s">
        <v>285</v>
      </c>
      <c r="J115" t="s">
        <v>480</v>
      </c>
      <c r="K115">
        <v>36833</v>
      </c>
      <c r="L115">
        <v>37193</v>
      </c>
      <c r="M115" t="s">
        <v>30</v>
      </c>
      <c r="N115" s="1">
        <v>600000</v>
      </c>
      <c r="O115">
        <v>-37.350785000000002</v>
      </c>
      <c r="P115">
        <v>3.37</v>
      </c>
      <c r="Q115">
        <v>515.18102699999997</v>
      </c>
      <c r="R115">
        <v>514.72785699999997</v>
      </c>
      <c r="S115">
        <v>-0.44870392441609397</v>
      </c>
      <c r="T115">
        <v>16.759443809521777</v>
      </c>
      <c r="U115">
        <v>83.974412999999998</v>
      </c>
      <c r="V115">
        <v>0</v>
      </c>
      <c r="W115">
        <v>100.73385680952177</v>
      </c>
      <c r="X115">
        <v>2175.3032490000001</v>
      </c>
      <c r="Y115">
        <v>2271.7060000000001</v>
      </c>
      <c r="Z115">
        <v>96.40275100000008</v>
      </c>
      <c r="AA115">
        <v>-4.3311058095216879</v>
      </c>
      <c r="AB115">
        <v>2175.3032490000001</v>
      </c>
      <c r="AC115">
        <v>2271.7060000000001</v>
      </c>
      <c r="AD115">
        <v>96.40275100000008</v>
      </c>
      <c r="AF115">
        <v>-442.38269753999998</v>
      </c>
      <c r="AG115">
        <v>0</v>
      </c>
      <c r="AH115" s="54">
        <v>2271.7060000000001</v>
      </c>
      <c r="AI115">
        <v>2829.7018039999984</v>
      </c>
      <c r="AJ115">
        <v>2829.7018039999984</v>
      </c>
      <c r="AK115">
        <v>2194.9162220000017</v>
      </c>
      <c r="AL115">
        <v>96.40275100000008</v>
      </c>
      <c r="AM115" t="s">
        <v>546</v>
      </c>
      <c r="AN115" t="s">
        <v>545</v>
      </c>
      <c r="AO115">
        <v>11</v>
      </c>
      <c r="AP115">
        <v>11</v>
      </c>
    </row>
    <row r="116" spans="1:42">
      <c r="A116">
        <v>259</v>
      </c>
      <c r="B116">
        <v>373</v>
      </c>
      <c r="C116" t="s">
        <v>27</v>
      </c>
      <c r="D116" t="s">
        <v>28</v>
      </c>
      <c r="E116" t="s">
        <v>56</v>
      </c>
      <c r="F116" t="s">
        <v>202</v>
      </c>
      <c r="G116" t="s">
        <v>474</v>
      </c>
      <c r="H116" t="s">
        <v>468</v>
      </c>
      <c r="I116" t="s">
        <v>31</v>
      </c>
      <c r="J116" t="s">
        <v>470</v>
      </c>
      <c r="K116">
        <v>36833</v>
      </c>
      <c r="L116">
        <v>38659</v>
      </c>
      <c r="M116" t="s">
        <v>30</v>
      </c>
      <c r="N116" s="1">
        <v>15000000</v>
      </c>
      <c r="O116">
        <v>-5910.998834</v>
      </c>
      <c r="P116">
        <v>0.35499999999999998</v>
      </c>
      <c r="Q116">
        <v>48.497900000000001</v>
      </c>
      <c r="R116">
        <v>48.512360000000001</v>
      </c>
      <c r="S116">
        <v>-8.914042181126779E-3</v>
      </c>
      <c r="T116">
        <v>52.690892938867208</v>
      </c>
      <c r="U116">
        <v>270.13724200000001</v>
      </c>
      <c r="V116">
        <v>0</v>
      </c>
      <c r="W116">
        <v>322.82813493886721</v>
      </c>
      <c r="X116">
        <v>-72314.168743999995</v>
      </c>
      <c r="Y116">
        <v>-72301.556645999997</v>
      </c>
      <c r="Z116">
        <v>12.612097999997786</v>
      </c>
      <c r="AA116">
        <v>-310.21603693886942</v>
      </c>
      <c r="AB116">
        <v>-72314.168743999995</v>
      </c>
      <c r="AC116">
        <v>-72301.556645999997</v>
      </c>
      <c r="AD116">
        <v>12.612097999997786</v>
      </c>
      <c r="AF116">
        <v>-24308.982704824997</v>
      </c>
      <c r="AG116">
        <v>13904.166667</v>
      </c>
      <c r="AH116" s="54">
        <v>-58397.389979</v>
      </c>
      <c r="AI116">
        <v>116264.29264100001</v>
      </c>
      <c r="AJ116">
        <v>116264.29264100001</v>
      </c>
      <c r="AK116">
        <v>31308.048693999997</v>
      </c>
      <c r="AL116">
        <v>12.612097999997786</v>
      </c>
      <c r="AM116" t="s">
        <v>514</v>
      </c>
      <c r="AN116">
        <v>5</v>
      </c>
      <c r="AO116" t="s">
        <v>545</v>
      </c>
      <c r="AP116">
        <v>5</v>
      </c>
    </row>
    <row r="117" spans="1:42">
      <c r="A117">
        <v>260</v>
      </c>
      <c r="B117">
        <v>375</v>
      </c>
      <c r="C117" t="s">
        <v>27</v>
      </c>
      <c r="D117" t="s">
        <v>28</v>
      </c>
      <c r="E117" t="s">
        <v>51</v>
      </c>
      <c r="F117" t="s">
        <v>202</v>
      </c>
      <c r="G117" t="s">
        <v>474</v>
      </c>
      <c r="H117" t="s">
        <v>468</v>
      </c>
      <c r="I117" t="s">
        <v>263</v>
      </c>
      <c r="J117" t="s">
        <v>470</v>
      </c>
      <c r="K117">
        <v>36837</v>
      </c>
      <c r="L117">
        <v>39028</v>
      </c>
      <c r="M117" t="s">
        <v>30</v>
      </c>
      <c r="N117" s="1">
        <v>10000000</v>
      </c>
      <c r="O117">
        <v>-4709.5232560000004</v>
      </c>
      <c r="P117">
        <v>0.51</v>
      </c>
      <c r="Q117">
        <v>58.628081000000002</v>
      </c>
      <c r="R117">
        <v>58.648733</v>
      </c>
      <c r="S117">
        <v>1.3166380235580517E-2</v>
      </c>
      <c r="T117">
        <v>-62.007373916805207</v>
      </c>
      <c r="U117">
        <v>220.83117799999999</v>
      </c>
      <c r="V117">
        <v>0</v>
      </c>
      <c r="W117">
        <v>158.82380408319477</v>
      </c>
      <c r="X117">
        <v>-30039.409186000001</v>
      </c>
      <c r="Y117">
        <v>-30015.996945999999</v>
      </c>
      <c r="Z117">
        <v>23.412240000001475</v>
      </c>
      <c r="AA117">
        <v>-135.4115640831933</v>
      </c>
      <c r="AB117">
        <v>-30039.409186000001</v>
      </c>
      <c r="AC117">
        <v>-30015.996945999999</v>
      </c>
      <c r="AD117">
        <v>23.412240000001475</v>
      </c>
      <c r="AF117">
        <v>-19367.9143903</v>
      </c>
      <c r="AG117">
        <v>13033.333333</v>
      </c>
      <c r="AH117" s="54">
        <v>-16982.663612999997</v>
      </c>
      <c r="AI117">
        <v>117365.67673700002</v>
      </c>
      <c r="AJ117">
        <v>117365.67673700002</v>
      </c>
      <c r="AK117">
        <v>-529.38454799999454</v>
      </c>
      <c r="AL117">
        <v>23.412240000001475</v>
      </c>
      <c r="AM117" t="s">
        <v>551</v>
      </c>
      <c r="AN117">
        <v>5</v>
      </c>
      <c r="AO117" t="s">
        <v>545</v>
      </c>
      <c r="AP117">
        <v>5</v>
      </c>
    </row>
    <row r="118" spans="1:42">
      <c r="A118">
        <v>261</v>
      </c>
      <c r="B118">
        <v>376</v>
      </c>
      <c r="C118" t="s">
        <v>27</v>
      </c>
      <c r="D118" t="s">
        <v>28</v>
      </c>
      <c r="E118" t="s">
        <v>183</v>
      </c>
      <c r="F118" t="s">
        <v>209</v>
      </c>
      <c r="G118" t="s">
        <v>474</v>
      </c>
      <c r="H118" t="s">
        <v>472</v>
      </c>
      <c r="I118" t="s">
        <v>267</v>
      </c>
      <c r="J118" t="s">
        <v>469</v>
      </c>
      <c r="K118">
        <v>36838</v>
      </c>
      <c r="L118">
        <v>38664</v>
      </c>
      <c r="M118" t="s">
        <v>30</v>
      </c>
      <c r="N118" s="1">
        <v>-20000000</v>
      </c>
      <c r="O118">
        <v>7863.2922870000002</v>
      </c>
      <c r="P118">
        <v>0.14000000000000001</v>
      </c>
      <c r="Q118">
        <v>18.410523000000001</v>
      </c>
      <c r="R118">
        <v>18.417517</v>
      </c>
      <c r="S118">
        <v>-2.3269621956668617E-3</v>
      </c>
      <c r="T118">
        <v>-18.297583885327818</v>
      </c>
      <c r="U118">
        <v>-141.650612</v>
      </c>
      <c r="V118">
        <v>0</v>
      </c>
      <c r="W118">
        <v>-159.94819588532781</v>
      </c>
      <c r="X118">
        <v>32869.682758000003</v>
      </c>
      <c r="Y118">
        <v>32871.226533000001</v>
      </c>
      <c r="Z118">
        <v>1.5437749999982771</v>
      </c>
      <c r="AA118">
        <v>161.49197088532608</v>
      </c>
      <c r="AB118">
        <v>32869.682758000003</v>
      </c>
      <c r="AC118">
        <v>32871.226533000001</v>
      </c>
      <c r="AD118">
        <v>1.5437749999982771</v>
      </c>
      <c r="AF118">
        <v>15522.138974538</v>
      </c>
      <c r="AG118">
        <v>-7155.5555560000003</v>
      </c>
      <c r="AH118" s="54">
        <v>25715.670977000002</v>
      </c>
      <c r="AI118">
        <v>-17673.755423999995</v>
      </c>
      <c r="AJ118">
        <v>-17673.755423999995</v>
      </c>
      <c r="AK118">
        <v>-25284.188349999997</v>
      </c>
      <c r="AL118">
        <v>1.5437749999982771</v>
      </c>
      <c r="AM118" t="s">
        <v>514</v>
      </c>
      <c r="AN118">
        <v>3</v>
      </c>
      <c r="AO118" t="s">
        <v>545</v>
      </c>
      <c r="AP118">
        <v>3</v>
      </c>
    </row>
    <row r="119" spans="1:42">
      <c r="A119">
        <v>262</v>
      </c>
      <c r="B119">
        <v>377</v>
      </c>
      <c r="C119" t="s">
        <v>27</v>
      </c>
      <c r="D119" t="s">
        <v>28</v>
      </c>
      <c r="E119" t="s">
        <v>184</v>
      </c>
      <c r="F119" t="s">
        <v>198</v>
      </c>
      <c r="G119" t="s">
        <v>474</v>
      </c>
      <c r="H119" t="s">
        <v>488</v>
      </c>
      <c r="I119" t="s">
        <v>264</v>
      </c>
      <c r="J119" t="s">
        <v>470</v>
      </c>
      <c r="K119">
        <v>36838</v>
      </c>
      <c r="L119">
        <v>38664</v>
      </c>
      <c r="M119" t="s">
        <v>45</v>
      </c>
      <c r="N119" s="1">
        <v>-10000000</v>
      </c>
      <c r="O119">
        <v>4004.0761619999998</v>
      </c>
      <c r="P119">
        <v>0.19500000000000001</v>
      </c>
      <c r="Q119">
        <v>19.663841000000001</v>
      </c>
      <c r="R119">
        <v>21.652954000000001</v>
      </c>
      <c r="S119">
        <v>2.0519156060765473</v>
      </c>
      <c r="T119">
        <v>8216.0263647268857</v>
      </c>
      <c r="U119">
        <v>-65.246247999999994</v>
      </c>
      <c r="V119">
        <v>0</v>
      </c>
      <c r="W119">
        <v>8150.7801167268854</v>
      </c>
      <c r="X119">
        <v>-1806.5316640000001</v>
      </c>
      <c r="Y119">
        <v>6447.694023</v>
      </c>
      <c r="Z119">
        <v>8254.2256870000001</v>
      </c>
      <c r="AA119">
        <v>103.44557027311475</v>
      </c>
      <c r="AB119">
        <v>-1617.9297582784</v>
      </c>
      <c r="AC119">
        <v>5737.1581416653999</v>
      </c>
      <c r="AD119">
        <v>7355.0878999438</v>
      </c>
      <c r="AF119">
        <v>11856.069515681998</v>
      </c>
      <c r="AG119">
        <v>-4434.17</v>
      </c>
      <c r="AH119" s="54">
        <v>1302.9881416653998</v>
      </c>
      <c r="AI119">
        <v>-15218.650869888599</v>
      </c>
      <c r="AJ119">
        <v>-15218.650869888599</v>
      </c>
      <c r="AK119">
        <v>14343.784065632699</v>
      </c>
      <c r="AL119">
        <v>7355.0878999438</v>
      </c>
      <c r="AM119" t="s">
        <v>514</v>
      </c>
      <c r="AN119">
        <v>4</v>
      </c>
      <c r="AO119" t="s">
        <v>545</v>
      </c>
      <c r="AP119">
        <v>4</v>
      </c>
    </row>
    <row r="120" spans="1:42">
      <c r="A120">
        <v>263</v>
      </c>
      <c r="B120">
        <v>378</v>
      </c>
      <c r="C120" t="s">
        <v>27</v>
      </c>
      <c r="D120" t="s">
        <v>28</v>
      </c>
      <c r="E120" t="s">
        <v>184</v>
      </c>
      <c r="F120" t="s">
        <v>198</v>
      </c>
      <c r="G120" t="s">
        <v>474</v>
      </c>
      <c r="H120" t="s">
        <v>488</v>
      </c>
      <c r="I120" t="s">
        <v>264</v>
      </c>
      <c r="J120" t="s">
        <v>470</v>
      </c>
      <c r="K120">
        <v>36840</v>
      </c>
      <c r="L120">
        <v>38666</v>
      </c>
      <c r="M120" t="s">
        <v>45</v>
      </c>
      <c r="N120" s="1">
        <v>-10000000</v>
      </c>
      <c r="O120">
        <v>4016.7863860000002</v>
      </c>
      <c r="P120">
        <v>0.25</v>
      </c>
      <c r="Q120">
        <v>19.668814999999999</v>
      </c>
      <c r="R120">
        <v>21.657927999999998</v>
      </c>
      <c r="S120">
        <v>2.0519269381223624</v>
      </c>
      <c r="T120">
        <v>8242.1521901165706</v>
      </c>
      <c r="U120">
        <v>-68.457747999999995</v>
      </c>
      <c r="V120">
        <v>0</v>
      </c>
      <c r="W120">
        <v>8173.6944421165708</v>
      </c>
      <c r="X120">
        <v>-25188.122757000001</v>
      </c>
      <c r="Y120">
        <v>-16957.987534</v>
      </c>
      <c r="Z120">
        <v>8230.1352230000011</v>
      </c>
      <c r="AA120">
        <v>56.440780883430307</v>
      </c>
      <c r="AB120">
        <v>-22558.482741169199</v>
      </c>
      <c r="AC120">
        <v>-15089.217307753201</v>
      </c>
      <c r="AD120">
        <v>7469.2654334159979</v>
      </c>
      <c r="AF120">
        <v>11893.704488945999</v>
      </c>
      <c r="AG120">
        <v>-5808.4166670000004</v>
      </c>
      <c r="AH120" s="54">
        <v>-20897.6339747532</v>
      </c>
      <c r="AI120">
        <v>-16435.056093228966</v>
      </c>
      <c r="AJ120">
        <v>-16435.056093228966</v>
      </c>
      <c r="AK120">
        <v>14895.019471575801</v>
      </c>
      <c r="AL120">
        <v>7469.2654334159979</v>
      </c>
      <c r="AM120" t="s">
        <v>514</v>
      </c>
      <c r="AN120">
        <v>4</v>
      </c>
      <c r="AO120" t="s">
        <v>545</v>
      </c>
      <c r="AP120">
        <v>4</v>
      </c>
    </row>
    <row r="121" spans="1:42">
      <c r="A121">
        <v>264</v>
      </c>
      <c r="B121">
        <v>379</v>
      </c>
      <c r="C121" t="s">
        <v>27</v>
      </c>
      <c r="D121" t="s">
        <v>28</v>
      </c>
      <c r="E121" t="s">
        <v>184</v>
      </c>
      <c r="F121" t="s">
        <v>198</v>
      </c>
      <c r="G121" t="s">
        <v>474</v>
      </c>
      <c r="H121" t="s">
        <v>488</v>
      </c>
      <c r="I121" t="s">
        <v>283</v>
      </c>
      <c r="J121" t="s">
        <v>470</v>
      </c>
      <c r="K121">
        <v>36844</v>
      </c>
      <c r="L121">
        <v>38670</v>
      </c>
      <c r="M121" t="s">
        <v>30</v>
      </c>
      <c r="N121" s="1">
        <v>-20000000</v>
      </c>
      <c r="O121">
        <v>7910.9252509999997</v>
      </c>
      <c r="P121">
        <v>0.22</v>
      </c>
      <c r="Q121">
        <v>19.664867999999998</v>
      </c>
      <c r="R121">
        <v>21.655145000000001</v>
      </c>
      <c r="S121">
        <v>2.0755875240225081</v>
      </c>
      <c r="T121">
        <v>16419.817754450229</v>
      </c>
      <c r="U121">
        <v>-133.11335800000001</v>
      </c>
      <c r="V121">
        <v>0</v>
      </c>
      <c r="W121">
        <v>16286.704396450228</v>
      </c>
      <c r="X121">
        <v>-24221.110354</v>
      </c>
      <c r="Y121">
        <v>-7863.1917389999999</v>
      </c>
      <c r="Z121">
        <v>16357.918615000001</v>
      </c>
      <c r="AA121">
        <v>71.21421854977234</v>
      </c>
      <c r="AB121">
        <v>-24221.110354</v>
      </c>
      <c r="AC121">
        <v>-7863.1917389999999</v>
      </c>
      <c r="AD121">
        <v>16357.918615000001</v>
      </c>
      <c r="AF121">
        <v>23424.249668210996</v>
      </c>
      <c r="AG121">
        <v>-11244.444444000001</v>
      </c>
      <c r="AH121" s="54">
        <v>-19107.636183000002</v>
      </c>
      <c r="AI121">
        <v>-35300.278972</v>
      </c>
      <c r="AJ121">
        <v>-35300.278972</v>
      </c>
      <c r="AK121">
        <v>30848.524694</v>
      </c>
      <c r="AL121">
        <v>16357.918615000001</v>
      </c>
      <c r="AM121" t="s">
        <v>514</v>
      </c>
      <c r="AN121">
        <v>4</v>
      </c>
      <c r="AO121" t="s">
        <v>545</v>
      </c>
      <c r="AP121">
        <v>4</v>
      </c>
    </row>
    <row r="122" spans="1:42">
      <c r="A122">
        <v>265</v>
      </c>
      <c r="B122">
        <v>380</v>
      </c>
      <c r="C122" t="s">
        <v>27</v>
      </c>
      <c r="D122" t="s">
        <v>57</v>
      </c>
      <c r="E122" t="s">
        <v>77</v>
      </c>
      <c r="F122" t="s">
        <v>202</v>
      </c>
      <c r="G122" t="s">
        <v>485</v>
      </c>
      <c r="H122" t="s">
        <v>468</v>
      </c>
      <c r="I122" t="s">
        <v>270</v>
      </c>
      <c r="J122" t="s">
        <v>481</v>
      </c>
      <c r="K122">
        <v>36804</v>
      </c>
      <c r="L122">
        <v>38630</v>
      </c>
      <c r="M122" t="s">
        <v>30</v>
      </c>
      <c r="N122" s="1">
        <v>-10000000</v>
      </c>
      <c r="O122">
        <v>3871.6792920000003</v>
      </c>
      <c r="P122">
        <v>0.24</v>
      </c>
      <c r="Q122">
        <v>38.443143999999997</v>
      </c>
      <c r="R122">
        <v>38.461010999999999</v>
      </c>
      <c r="S122">
        <v>-5.4345396846535374E-3</v>
      </c>
      <c r="T122">
        <v>-21.040794758625314</v>
      </c>
      <c r="U122">
        <v>-143.67446100000001</v>
      </c>
      <c r="V122">
        <v>0</v>
      </c>
      <c r="W122">
        <v>-164.71525575862532</v>
      </c>
      <c r="X122">
        <v>52874.768528000001</v>
      </c>
      <c r="Y122">
        <v>52913.925923000003</v>
      </c>
      <c r="Z122">
        <v>39.157395000001998</v>
      </c>
      <c r="AA122">
        <v>203.87265075862732</v>
      </c>
      <c r="AB122">
        <v>52874.768528000001</v>
      </c>
      <c r="AC122">
        <v>52913.925923000003</v>
      </c>
      <c r="AD122">
        <v>39.157395000001998</v>
      </c>
      <c r="AF122">
        <v>15922.281088350001</v>
      </c>
      <c r="AG122">
        <v>-6133.3333329999996</v>
      </c>
      <c r="AH122" s="54">
        <v>46780.59259</v>
      </c>
      <c r="AI122">
        <v>-18134.459307999998</v>
      </c>
      <c r="AJ122">
        <v>-18134.459307999998</v>
      </c>
      <c r="AK122">
        <v>-8173.7665619999971</v>
      </c>
      <c r="AL122">
        <v>39.157395000001998</v>
      </c>
      <c r="AM122" t="s">
        <v>514</v>
      </c>
      <c r="AN122">
        <v>5</v>
      </c>
      <c r="AO122" t="s">
        <v>545</v>
      </c>
      <c r="AP122">
        <v>5</v>
      </c>
    </row>
    <row r="123" spans="1:42">
      <c r="A123">
        <v>266</v>
      </c>
      <c r="B123">
        <v>381</v>
      </c>
      <c r="C123" t="s">
        <v>27</v>
      </c>
      <c r="D123" t="s">
        <v>54</v>
      </c>
      <c r="E123" t="s">
        <v>77</v>
      </c>
      <c r="F123" t="s">
        <v>202</v>
      </c>
      <c r="G123" t="s">
        <v>485</v>
      </c>
      <c r="H123" t="s">
        <v>468</v>
      </c>
      <c r="I123" t="s">
        <v>279</v>
      </c>
      <c r="J123" t="s">
        <v>481</v>
      </c>
      <c r="K123">
        <v>36804</v>
      </c>
      <c r="L123">
        <v>38630</v>
      </c>
      <c r="M123" t="s">
        <v>30</v>
      </c>
      <c r="N123" s="1">
        <v>10000000</v>
      </c>
      <c r="O123">
        <v>-3871.6792920000003</v>
      </c>
      <c r="P123">
        <v>0.24</v>
      </c>
      <c r="Q123">
        <v>38.443143999999997</v>
      </c>
      <c r="R123">
        <v>38.461010999999999</v>
      </c>
      <c r="S123">
        <v>-5.4345396846535374E-3</v>
      </c>
      <c r="T123">
        <v>21.040794758625314</v>
      </c>
      <c r="U123">
        <v>143.67446100000001</v>
      </c>
      <c r="V123">
        <v>0</v>
      </c>
      <c r="W123">
        <v>164.71525575862532</v>
      </c>
      <c r="X123">
        <v>-52874.768528000001</v>
      </c>
      <c r="Y123">
        <v>-52913.925923000003</v>
      </c>
      <c r="Z123">
        <v>-39.157395000001998</v>
      </c>
      <c r="AA123">
        <v>-203.87265075862732</v>
      </c>
      <c r="AB123">
        <v>-52874.768528000001</v>
      </c>
      <c r="AC123">
        <v>-52913.925923000003</v>
      </c>
      <c r="AD123">
        <v>-39.157395000001998</v>
      </c>
      <c r="AF123">
        <v>-15922.281088350001</v>
      </c>
      <c r="AG123">
        <v>6133.3333329999996</v>
      </c>
      <c r="AH123" s="54">
        <v>-46780.59259</v>
      </c>
      <c r="AI123">
        <v>18134.459307999998</v>
      </c>
      <c r="AJ123">
        <v>18134.459307999998</v>
      </c>
      <c r="AK123">
        <v>8173.7665619999971</v>
      </c>
      <c r="AL123">
        <v>-39.157395000001998</v>
      </c>
      <c r="AM123" t="s">
        <v>514</v>
      </c>
      <c r="AN123">
        <v>5</v>
      </c>
      <c r="AO123" t="s">
        <v>545</v>
      </c>
      <c r="AP123">
        <v>5</v>
      </c>
    </row>
    <row r="124" spans="1:42">
      <c r="A124">
        <v>267</v>
      </c>
      <c r="B124">
        <v>382</v>
      </c>
      <c r="C124" t="s">
        <v>27</v>
      </c>
      <c r="D124" t="s">
        <v>59</v>
      </c>
      <c r="E124" t="s">
        <v>77</v>
      </c>
      <c r="F124" t="s">
        <v>202</v>
      </c>
      <c r="G124" t="s">
        <v>485</v>
      </c>
      <c r="H124" t="s">
        <v>468</v>
      </c>
      <c r="I124" t="s">
        <v>277</v>
      </c>
      <c r="J124" t="s">
        <v>481</v>
      </c>
      <c r="K124">
        <v>36804</v>
      </c>
      <c r="L124">
        <v>38630</v>
      </c>
      <c r="M124" t="s">
        <v>30</v>
      </c>
      <c r="N124" s="1">
        <v>-10000000</v>
      </c>
      <c r="O124">
        <v>3871.6792920000003</v>
      </c>
      <c r="P124">
        <v>0.24</v>
      </c>
      <c r="Q124">
        <v>38.443143999999997</v>
      </c>
      <c r="R124">
        <v>38.461010999999999</v>
      </c>
      <c r="S124">
        <v>-5.4345396846535374E-3</v>
      </c>
      <c r="T124">
        <v>-21.040794758625314</v>
      </c>
      <c r="U124">
        <v>-143.67446100000001</v>
      </c>
      <c r="V124">
        <v>0</v>
      </c>
      <c r="W124">
        <v>-164.71525575862532</v>
      </c>
      <c r="X124">
        <v>52874.768528000001</v>
      </c>
      <c r="Y124">
        <v>52913.925923000003</v>
      </c>
      <c r="Z124">
        <v>39.157395000001998</v>
      </c>
      <c r="AA124">
        <v>203.87265075862732</v>
      </c>
      <c r="AB124">
        <v>52874.768528000001</v>
      </c>
      <c r="AC124">
        <v>52913.925923000003</v>
      </c>
      <c r="AD124">
        <v>39.157395000001998</v>
      </c>
      <c r="AF124">
        <v>15922.281088350001</v>
      </c>
      <c r="AG124">
        <v>-6133.3333329999996</v>
      </c>
      <c r="AH124" s="54">
        <v>46780.59259</v>
      </c>
      <c r="AI124">
        <v>-18134.459307999998</v>
      </c>
      <c r="AJ124">
        <v>-18134.459307999998</v>
      </c>
      <c r="AK124">
        <v>-8173.7665619999971</v>
      </c>
      <c r="AL124">
        <v>39.157395000001998</v>
      </c>
      <c r="AM124" t="s">
        <v>514</v>
      </c>
      <c r="AN124">
        <v>5</v>
      </c>
      <c r="AO124" t="s">
        <v>545</v>
      </c>
      <c r="AP124">
        <v>5</v>
      </c>
    </row>
    <row r="125" spans="1:42">
      <c r="A125">
        <v>268</v>
      </c>
      <c r="B125">
        <v>405</v>
      </c>
      <c r="C125" t="s">
        <v>27</v>
      </c>
      <c r="D125" t="s">
        <v>28</v>
      </c>
      <c r="E125" t="s">
        <v>81</v>
      </c>
      <c r="F125" t="s">
        <v>198</v>
      </c>
      <c r="G125" t="s">
        <v>476</v>
      </c>
      <c r="H125" t="s">
        <v>468</v>
      </c>
      <c r="I125" t="s">
        <v>31</v>
      </c>
      <c r="J125" t="s">
        <v>469</v>
      </c>
      <c r="K125">
        <v>36847</v>
      </c>
      <c r="L125">
        <v>38673</v>
      </c>
      <c r="M125" t="s">
        <v>30</v>
      </c>
      <c r="N125" s="1">
        <v>-10000000</v>
      </c>
      <c r="O125">
        <v>3965.4114559999998</v>
      </c>
      <c r="P125">
        <v>0.3</v>
      </c>
      <c r="Q125">
        <v>26.916544999999999</v>
      </c>
      <c r="R125">
        <v>26.927809</v>
      </c>
      <c r="S125">
        <v>-2.5428408537955232E-3</v>
      </c>
      <c r="T125">
        <v>-10.083410252425589</v>
      </c>
      <c r="U125">
        <v>-122.56157399999999</v>
      </c>
      <c r="V125">
        <v>0</v>
      </c>
      <c r="W125">
        <v>-132.64498425242559</v>
      </c>
      <c r="X125">
        <v>-15609.987969</v>
      </c>
      <c r="Y125">
        <v>-15654.082746</v>
      </c>
      <c r="Z125">
        <v>-44.094777000000249</v>
      </c>
      <c r="AA125">
        <v>88.550207252425338</v>
      </c>
      <c r="AB125">
        <v>-15609.987969</v>
      </c>
      <c r="AC125">
        <v>-15654.082746</v>
      </c>
      <c r="AD125">
        <v>-44.094777000000249</v>
      </c>
      <c r="AF125">
        <v>11741.583321215998</v>
      </c>
      <c r="AG125">
        <v>-7916.6666670000004</v>
      </c>
      <c r="AH125" s="54">
        <v>-23570.749413000001</v>
      </c>
      <c r="AI125">
        <v>-34528.002411000001</v>
      </c>
      <c r="AJ125">
        <v>-34528.002411000001</v>
      </c>
      <c r="AK125">
        <v>-13708.297874000002</v>
      </c>
      <c r="AL125">
        <v>-44.094777000000249</v>
      </c>
      <c r="AM125" t="s">
        <v>514</v>
      </c>
      <c r="AN125">
        <v>4</v>
      </c>
      <c r="AO125" t="s">
        <v>545</v>
      </c>
      <c r="AP125">
        <v>4</v>
      </c>
    </row>
    <row r="126" spans="1:42">
      <c r="A126">
        <v>269</v>
      </c>
      <c r="B126">
        <v>406</v>
      </c>
      <c r="C126" t="s">
        <v>27</v>
      </c>
      <c r="D126" t="s">
        <v>28</v>
      </c>
      <c r="E126" t="s">
        <v>52</v>
      </c>
      <c r="F126" t="s">
        <v>201</v>
      </c>
      <c r="G126" t="s">
        <v>485</v>
      </c>
      <c r="H126" t="s">
        <v>468</v>
      </c>
      <c r="I126" t="s">
        <v>265</v>
      </c>
      <c r="J126" t="s">
        <v>481</v>
      </c>
      <c r="K126">
        <v>36858</v>
      </c>
      <c r="L126">
        <v>38684</v>
      </c>
      <c r="M126" t="s">
        <v>30</v>
      </c>
      <c r="N126" s="1">
        <v>10000000</v>
      </c>
      <c r="O126">
        <v>-4045.2174199999999</v>
      </c>
      <c r="P126">
        <v>0.8</v>
      </c>
      <c r="Q126">
        <v>86.762984000000003</v>
      </c>
      <c r="R126">
        <v>86.783542999999995</v>
      </c>
      <c r="S126">
        <v>-1.4949629700588291E-2</v>
      </c>
      <c r="T126">
        <v>60.474502487369136</v>
      </c>
      <c r="U126">
        <v>289.25079699999998</v>
      </c>
      <c r="V126">
        <v>0</v>
      </c>
      <c r="W126">
        <v>349.72529948736911</v>
      </c>
      <c r="X126">
        <v>-21769.705697000001</v>
      </c>
      <c r="Y126">
        <v>-21647.560354000001</v>
      </c>
      <c r="Z126">
        <v>122.14534300000014</v>
      </c>
      <c r="AA126">
        <v>-227.57995648736897</v>
      </c>
      <c r="AB126">
        <v>-21769.705697000001</v>
      </c>
      <c r="AC126">
        <v>-21647.560354000001</v>
      </c>
      <c r="AD126">
        <v>122.14534300000014</v>
      </c>
      <c r="AF126">
        <v>-29279.283685960003</v>
      </c>
      <c r="AG126">
        <v>20444.444444000001</v>
      </c>
      <c r="AH126" s="54">
        <v>-1203.1159100000004</v>
      </c>
      <c r="AI126">
        <v>138094.58569500002</v>
      </c>
      <c r="AJ126">
        <v>138094.58569500002</v>
      </c>
      <c r="AK126">
        <v>49030.580086000002</v>
      </c>
      <c r="AL126">
        <v>122.14534300000014</v>
      </c>
      <c r="AM126" t="s">
        <v>514</v>
      </c>
      <c r="AN126">
        <v>8</v>
      </c>
      <c r="AO126" t="s">
        <v>545</v>
      </c>
      <c r="AP126">
        <v>8</v>
      </c>
    </row>
    <row r="127" spans="1:42">
      <c r="A127">
        <v>270</v>
      </c>
      <c r="B127">
        <v>408</v>
      </c>
      <c r="C127" t="s">
        <v>27</v>
      </c>
      <c r="D127" t="s">
        <v>59</v>
      </c>
      <c r="E127" t="s">
        <v>236</v>
      </c>
      <c r="F127" t="s">
        <v>201</v>
      </c>
      <c r="G127" t="s">
        <v>487</v>
      </c>
      <c r="H127" t="s">
        <v>472</v>
      </c>
      <c r="I127" t="s">
        <v>280</v>
      </c>
      <c r="J127" t="s">
        <v>480</v>
      </c>
      <c r="K127">
        <v>35885</v>
      </c>
      <c r="L127">
        <v>36981</v>
      </c>
      <c r="M127" t="s">
        <v>74</v>
      </c>
      <c r="N127" s="1">
        <v>-10000000</v>
      </c>
      <c r="O127">
        <v>39.924097000000003</v>
      </c>
      <c r="P127">
        <v>0.3125</v>
      </c>
      <c r="Q127">
        <v>121.133318</v>
      </c>
      <c r="R127">
        <v>134.60931600000001</v>
      </c>
      <c r="S127">
        <v>-5.9039381072878419E-3</v>
      </c>
      <c r="T127">
        <v>-0.23570939767735624</v>
      </c>
      <c r="U127">
        <v>-185.75091499999999</v>
      </c>
      <c r="V127">
        <v>0</v>
      </c>
      <c r="W127">
        <v>-185.98662439767736</v>
      </c>
      <c r="X127">
        <v>1658.315828</v>
      </c>
      <c r="Y127">
        <v>1474.2442550000001</v>
      </c>
      <c r="Z127">
        <v>-184.07157299999994</v>
      </c>
      <c r="AA127">
        <v>1.9150513976774164</v>
      </c>
      <c r="AB127">
        <v>2369.7333182120001</v>
      </c>
      <c r="AC127">
        <v>2093.7216909509998</v>
      </c>
      <c r="AD127">
        <v>-276.01162726100029</v>
      </c>
      <c r="AF127">
        <v>288.97061408600007</v>
      </c>
      <c r="AG127">
        <v>-133265.342466</v>
      </c>
      <c r="AH127" s="54">
        <v>-131171.620775049</v>
      </c>
      <c r="AI127">
        <v>39293.101661895664</v>
      </c>
      <c r="AJ127">
        <v>39293.101661895664</v>
      </c>
      <c r="AK127">
        <v>-8768.2888489534525</v>
      </c>
      <c r="AL127">
        <v>-276.01162726100029</v>
      </c>
      <c r="AM127" t="s">
        <v>550</v>
      </c>
      <c r="AN127">
        <v>8</v>
      </c>
      <c r="AO127" t="s">
        <v>545</v>
      </c>
      <c r="AP127">
        <v>8</v>
      </c>
    </row>
    <row r="128" spans="1:42">
      <c r="A128">
        <v>271</v>
      </c>
      <c r="B128">
        <v>407</v>
      </c>
      <c r="C128" t="s">
        <v>27</v>
      </c>
      <c r="D128" t="s">
        <v>59</v>
      </c>
      <c r="E128" t="s">
        <v>236</v>
      </c>
      <c r="F128" t="s">
        <v>201</v>
      </c>
      <c r="G128" t="s">
        <v>487</v>
      </c>
      <c r="H128" t="s">
        <v>472</v>
      </c>
      <c r="I128" t="s">
        <v>276</v>
      </c>
      <c r="J128" t="s">
        <v>480</v>
      </c>
      <c r="K128">
        <v>35885</v>
      </c>
      <c r="L128">
        <v>36981</v>
      </c>
      <c r="M128" t="s">
        <v>74</v>
      </c>
      <c r="N128" s="1">
        <v>10000000</v>
      </c>
      <c r="O128">
        <v>-39.924097000000003</v>
      </c>
      <c r="P128">
        <v>0.3125</v>
      </c>
      <c r="Q128">
        <v>121.133318</v>
      </c>
      <c r="R128">
        <v>134.60931600000001</v>
      </c>
      <c r="S128">
        <v>-5.9039381072878419E-3</v>
      </c>
      <c r="T128">
        <v>0.23570939767735624</v>
      </c>
      <c r="U128">
        <v>185.75091499999999</v>
      </c>
      <c r="V128">
        <v>0</v>
      </c>
      <c r="W128">
        <v>185.98662439767736</v>
      </c>
      <c r="X128">
        <v>-1658.315828</v>
      </c>
      <c r="Y128">
        <v>-1474.2442550000001</v>
      </c>
      <c r="Z128">
        <v>184.07157299999994</v>
      </c>
      <c r="AA128">
        <v>-1.9150513976774164</v>
      </c>
      <c r="AB128">
        <v>-2369.7333182120001</v>
      </c>
      <c r="AC128">
        <v>-2093.7216909509998</v>
      </c>
      <c r="AD128">
        <v>276.01162726100029</v>
      </c>
      <c r="AF128">
        <v>-288.97061408600007</v>
      </c>
      <c r="AG128">
        <v>133265.342466</v>
      </c>
      <c r="AH128" s="54">
        <v>131171.620775049</v>
      </c>
      <c r="AI128">
        <v>-39293.101661895664</v>
      </c>
      <c r="AJ128">
        <v>-39293.101661895664</v>
      </c>
      <c r="AK128">
        <v>8768.2888489534525</v>
      </c>
      <c r="AL128">
        <v>276.01162726100029</v>
      </c>
      <c r="AM128" t="s">
        <v>550</v>
      </c>
      <c r="AN128">
        <v>8</v>
      </c>
      <c r="AO128" t="s">
        <v>545</v>
      </c>
      <c r="AP128">
        <v>8</v>
      </c>
    </row>
    <row r="129" spans="1:42">
      <c r="A129">
        <v>272</v>
      </c>
      <c r="B129">
        <v>409</v>
      </c>
      <c r="C129" t="s">
        <v>27</v>
      </c>
      <c r="D129" t="s">
        <v>28</v>
      </c>
      <c r="E129" t="s">
        <v>237</v>
      </c>
      <c r="F129" t="s">
        <v>200</v>
      </c>
      <c r="G129" t="s">
        <v>477</v>
      </c>
      <c r="H129" t="s">
        <v>478</v>
      </c>
      <c r="I129" t="s">
        <v>281</v>
      </c>
      <c r="J129" t="s">
        <v>479</v>
      </c>
      <c r="K129">
        <v>36860</v>
      </c>
      <c r="L129">
        <v>38182</v>
      </c>
      <c r="M129" t="s">
        <v>30</v>
      </c>
      <c r="N129" s="1">
        <v>-10000000</v>
      </c>
      <c r="O129">
        <v>2920.2435129999999</v>
      </c>
      <c r="P129">
        <v>0.31</v>
      </c>
      <c r="Q129">
        <v>26.881875999999998</v>
      </c>
      <c r="R129">
        <v>26.898606999999998</v>
      </c>
      <c r="S129">
        <v>-3.8133278811382861E-3</v>
      </c>
      <c r="T129">
        <v>-11.135846007836115</v>
      </c>
      <c r="U129">
        <v>-122.977547</v>
      </c>
      <c r="V129">
        <v>0</v>
      </c>
      <c r="W129">
        <v>-134.11339300783612</v>
      </c>
      <c r="X129">
        <v>-18531.322574999998</v>
      </c>
      <c r="Y129">
        <v>-18567.288884000001</v>
      </c>
      <c r="Z129">
        <v>-35.966309000003093</v>
      </c>
      <c r="AA129">
        <v>98.14708400783303</v>
      </c>
      <c r="AB129">
        <v>-18531.322574999998</v>
      </c>
      <c r="AC129">
        <v>-18567.288884000001</v>
      </c>
      <c r="AD129">
        <v>-35.966309000003093</v>
      </c>
      <c r="AF129">
        <v>16813.302026097499</v>
      </c>
      <c r="AG129">
        <v>-4047.2222219999999</v>
      </c>
      <c r="AH129" s="54">
        <v>-22614.511106000002</v>
      </c>
      <c r="AI129">
        <v>-54984.456059000004</v>
      </c>
      <c r="AJ129">
        <v>-54984.456059000004</v>
      </c>
      <c r="AK129">
        <v>-24591.323402000002</v>
      </c>
      <c r="AL129">
        <v>-35.966309000003093</v>
      </c>
      <c r="AM129" t="s">
        <v>548</v>
      </c>
      <c r="AN129">
        <v>6</v>
      </c>
      <c r="AO129" t="s">
        <v>545</v>
      </c>
      <c r="AP129">
        <v>6</v>
      </c>
    </row>
    <row r="130" spans="1:42">
      <c r="A130">
        <v>273</v>
      </c>
      <c r="B130">
        <v>410</v>
      </c>
      <c r="C130" t="s">
        <v>27</v>
      </c>
      <c r="D130" t="s">
        <v>28</v>
      </c>
      <c r="E130" t="s">
        <v>239</v>
      </c>
      <c r="F130" t="s">
        <v>200</v>
      </c>
      <c r="G130" t="s">
        <v>471</v>
      </c>
      <c r="H130" t="s">
        <v>472</v>
      </c>
      <c r="I130" t="s">
        <v>267</v>
      </c>
      <c r="J130" t="s">
        <v>469</v>
      </c>
      <c r="K130">
        <v>36865</v>
      </c>
      <c r="L130">
        <v>38691</v>
      </c>
      <c r="M130" t="s">
        <v>30</v>
      </c>
      <c r="N130" s="1">
        <v>-10000000</v>
      </c>
      <c r="O130">
        <v>4046.1943950000004</v>
      </c>
      <c r="P130">
        <v>0.56999999999999995</v>
      </c>
      <c r="Q130">
        <v>38.054917000000003</v>
      </c>
      <c r="R130">
        <v>38.065863999999998</v>
      </c>
      <c r="S130">
        <v>-2.8312641566473869E-3</v>
      </c>
      <c r="T130">
        <v>-11.455845161391061</v>
      </c>
      <c r="U130">
        <v>-144.85905199999999</v>
      </c>
      <c r="V130">
        <v>0</v>
      </c>
      <c r="W130">
        <v>-156.31489716139106</v>
      </c>
      <c r="X130">
        <v>-82094.401050999993</v>
      </c>
      <c r="Y130">
        <v>-82253.429325000005</v>
      </c>
      <c r="Z130">
        <v>-159.02827400001115</v>
      </c>
      <c r="AA130">
        <v>-2.7133768386200927</v>
      </c>
      <c r="AB130">
        <v>-82094.401050999993</v>
      </c>
      <c r="AC130">
        <v>-82253.429325000005</v>
      </c>
      <c r="AD130">
        <v>-159.02827400001115</v>
      </c>
      <c r="AF130">
        <v>23295.964229212503</v>
      </c>
      <c r="AG130">
        <v>-14250</v>
      </c>
      <c r="AH130" s="54">
        <v>-96503.429325000005</v>
      </c>
      <c r="AI130">
        <v>-46948.665587000003</v>
      </c>
      <c r="AJ130">
        <v>-46948.665587000003</v>
      </c>
      <c r="AK130">
        <v>-80003.519314000005</v>
      </c>
      <c r="AL130">
        <v>-159.02827400001115</v>
      </c>
      <c r="AM130" t="s">
        <v>514</v>
      </c>
      <c r="AN130">
        <v>6</v>
      </c>
      <c r="AO130" t="s">
        <v>545</v>
      </c>
      <c r="AP130">
        <v>6</v>
      </c>
    </row>
    <row r="131" spans="1:42">
      <c r="A131">
        <v>274</v>
      </c>
      <c r="B131">
        <v>411</v>
      </c>
      <c r="C131" t="s">
        <v>27</v>
      </c>
      <c r="D131" t="s">
        <v>28</v>
      </c>
      <c r="E131" t="s">
        <v>241</v>
      </c>
      <c r="F131" t="s">
        <v>200</v>
      </c>
      <c r="G131" t="s">
        <v>476</v>
      </c>
      <c r="H131" t="s">
        <v>472</v>
      </c>
      <c r="I131" t="s">
        <v>266</v>
      </c>
      <c r="J131" t="s">
        <v>469</v>
      </c>
      <c r="K131">
        <v>36865</v>
      </c>
      <c r="L131">
        <v>38691</v>
      </c>
      <c r="M131" t="s">
        <v>30</v>
      </c>
      <c r="N131" s="1">
        <v>-15000000</v>
      </c>
      <c r="O131">
        <v>6027.2655860000004</v>
      </c>
      <c r="P131">
        <v>0.46</v>
      </c>
      <c r="Q131">
        <v>40.679507000000001</v>
      </c>
      <c r="R131">
        <v>40.701771000000001</v>
      </c>
      <c r="S131">
        <v>-2.4425731824334286E-3</v>
      </c>
      <c r="T131">
        <v>-14.722037283767506</v>
      </c>
      <c r="U131">
        <v>-296.17030499999998</v>
      </c>
      <c r="V131">
        <v>0</v>
      </c>
      <c r="W131">
        <v>-310.8923422837675</v>
      </c>
      <c r="X131">
        <v>-37317.879122999999</v>
      </c>
      <c r="Y131">
        <v>-37389.530799</v>
      </c>
      <c r="Z131">
        <v>-71.651676000001316</v>
      </c>
      <c r="AA131">
        <v>239.24066628376619</v>
      </c>
      <c r="AB131">
        <v>-37317.879122999999</v>
      </c>
      <c r="AC131">
        <v>-37389.530799</v>
      </c>
      <c r="AD131">
        <v>-71.651676000001316</v>
      </c>
      <c r="AF131">
        <v>34701.981611395</v>
      </c>
      <c r="AG131">
        <v>-17250</v>
      </c>
      <c r="AH131" s="54">
        <v>-54639.530799</v>
      </c>
      <c r="AI131">
        <v>-44894.811631000004</v>
      </c>
      <c r="AJ131">
        <v>-44894.811631000004</v>
      </c>
      <c r="AK131">
        <v>-100925.46422699999</v>
      </c>
      <c r="AL131">
        <v>-71.651676000001316</v>
      </c>
      <c r="AM131" t="s">
        <v>514</v>
      </c>
      <c r="AN131">
        <v>6</v>
      </c>
      <c r="AO131" t="s">
        <v>545</v>
      </c>
      <c r="AP131">
        <v>6</v>
      </c>
    </row>
    <row r="132" spans="1:42">
      <c r="A132">
        <v>275</v>
      </c>
      <c r="B132">
        <v>870</v>
      </c>
      <c r="C132" t="s">
        <v>27</v>
      </c>
      <c r="D132" t="s">
        <v>28</v>
      </c>
      <c r="E132" t="s">
        <v>242</v>
      </c>
      <c r="F132" t="s">
        <v>198</v>
      </c>
      <c r="G132" t="s">
        <v>473</v>
      </c>
      <c r="H132" t="s">
        <v>468</v>
      </c>
      <c r="I132" t="s">
        <v>259</v>
      </c>
      <c r="J132" t="s">
        <v>475</v>
      </c>
      <c r="K132">
        <v>36865</v>
      </c>
      <c r="L132">
        <v>38691</v>
      </c>
      <c r="M132" t="s">
        <v>30</v>
      </c>
      <c r="N132" s="1">
        <v>-15000000</v>
      </c>
      <c r="O132">
        <v>6077.3181750000003</v>
      </c>
      <c r="P132">
        <v>0.7</v>
      </c>
      <c r="Q132">
        <v>52.683137000000002</v>
      </c>
      <c r="R132">
        <v>52.692999999999998</v>
      </c>
      <c r="S132">
        <v>-1.0811006153730941E-2</v>
      </c>
      <c r="T132">
        <v>-65.701924188105892</v>
      </c>
      <c r="U132">
        <v>-325.65494999999999</v>
      </c>
      <c r="V132">
        <v>0</v>
      </c>
      <c r="W132">
        <v>-391.35687418810585</v>
      </c>
      <c r="X132">
        <v>-113786.93771499999</v>
      </c>
      <c r="Y132">
        <v>-114080.758221</v>
      </c>
      <c r="Z132">
        <v>-293.82050600000366</v>
      </c>
      <c r="AA132">
        <v>97.536368188102188</v>
      </c>
      <c r="AB132">
        <v>-113786.93771499999</v>
      </c>
      <c r="AC132">
        <v>-114080.758221</v>
      </c>
      <c r="AD132">
        <v>-293.82050600000366</v>
      </c>
      <c r="AF132">
        <v>17994.939116174999</v>
      </c>
      <c r="AG132">
        <v>-26250</v>
      </c>
      <c r="AH132" s="54">
        <v>-140330.758221</v>
      </c>
      <c r="AI132">
        <v>-147138.63237199999</v>
      </c>
      <c r="AJ132">
        <v>-147138.63237199999</v>
      </c>
      <c r="AK132">
        <v>-2045.4631409999856</v>
      </c>
      <c r="AL132">
        <v>-293.82050600000366</v>
      </c>
      <c r="AM132" t="s">
        <v>514</v>
      </c>
      <c r="AN132">
        <v>4</v>
      </c>
      <c r="AO132" t="s">
        <v>545</v>
      </c>
      <c r="AP132">
        <v>4</v>
      </c>
    </row>
    <row r="133" spans="1:42">
      <c r="A133">
        <v>276</v>
      </c>
      <c r="B133">
        <v>413</v>
      </c>
      <c r="C133" t="s">
        <v>27</v>
      </c>
      <c r="D133" t="s">
        <v>28</v>
      </c>
      <c r="E133" t="s">
        <v>242</v>
      </c>
      <c r="F133" t="s">
        <v>198</v>
      </c>
      <c r="G133" t="s">
        <v>473</v>
      </c>
      <c r="H133" t="s">
        <v>468</v>
      </c>
      <c r="I133" t="s">
        <v>97</v>
      </c>
      <c r="J133" t="s">
        <v>475</v>
      </c>
      <c r="K133">
        <v>36865</v>
      </c>
      <c r="L133">
        <v>38691</v>
      </c>
      <c r="M133" t="s">
        <v>30</v>
      </c>
      <c r="N133" s="1">
        <v>-5000000</v>
      </c>
      <c r="O133">
        <v>2025.772725</v>
      </c>
      <c r="P133">
        <v>0.7</v>
      </c>
      <c r="Q133">
        <v>52.683137000000002</v>
      </c>
      <c r="R133">
        <v>52.692999999999998</v>
      </c>
      <c r="S133">
        <v>-1.0811006152107252E-2</v>
      </c>
      <c r="T133">
        <v>-21.900641392746074</v>
      </c>
      <c r="U133">
        <v>-108.55165</v>
      </c>
      <c r="V133">
        <v>0</v>
      </c>
      <c r="W133">
        <v>-130.45229139274608</v>
      </c>
      <c r="X133">
        <v>-37928.979238</v>
      </c>
      <c r="Y133">
        <v>-38026.919407000001</v>
      </c>
      <c r="Z133">
        <v>-97.940169000001333</v>
      </c>
      <c r="AA133">
        <v>32.512122392744743</v>
      </c>
      <c r="AB133">
        <v>-37928.979238</v>
      </c>
      <c r="AC133">
        <v>-38026.919407000001</v>
      </c>
      <c r="AD133">
        <v>-97.940169000001333</v>
      </c>
      <c r="AF133">
        <v>5998.3130387249994</v>
      </c>
      <c r="AG133">
        <v>-8750</v>
      </c>
      <c r="AH133" s="54">
        <v>-46776.919407000001</v>
      </c>
      <c r="AI133">
        <v>-49046.210791000005</v>
      </c>
      <c r="AJ133">
        <v>-49046.210791000005</v>
      </c>
      <c r="AK133">
        <v>-681.82104699999763</v>
      </c>
      <c r="AL133">
        <v>-97.940169000001333</v>
      </c>
      <c r="AM133" t="s">
        <v>514</v>
      </c>
      <c r="AN133">
        <v>4</v>
      </c>
      <c r="AO133" t="s">
        <v>545</v>
      </c>
      <c r="AP133">
        <v>4</v>
      </c>
    </row>
    <row r="134" spans="1:42">
      <c r="A134">
        <v>277</v>
      </c>
      <c r="B134">
        <v>414</v>
      </c>
      <c r="C134" t="s">
        <v>27</v>
      </c>
      <c r="D134" t="s">
        <v>28</v>
      </c>
      <c r="E134" t="s">
        <v>239</v>
      </c>
      <c r="F134" t="s">
        <v>200</v>
      </c>
      <c r="G134" t="s">
        <v>471</v>
      </c>
      <c r="H134" t="s">
        <v>472</v>
      </c>
      <c r="I134" t="s">
        <v>97</v>
      </c>
      <c r="J134" t="s">
        <v>469</v>
      </c>
      <c r="K134">
        <v>36866</v>
      </c>
      <c r="L134">
        <v>38692</v>
      </c>
      <c r="M134" t="s">
        <v>30</v>
      </c>
      <c r="N134" s="1">
        <v>-10000000</v>
      </c>
      <c r="O134">
        <v>4045.1363139999999</v>
      </c>
      <c r="P134">
        <v>0.55000000000000004</v>
      </c>
      <c r="Q134">
        <v>38.061231999999997</v>
      </c>
      <c r="R134">
        <v>38.072206999999999</v>
      </c>
      <c r="S134">
        <v>-2.8269722272429749E-3</v>
      </c>
      <c r="T134">
        <v>-11.435488015090018</v>
      </c>
      <c r="U134">
        <v>-143.48753500000001</v>
      </c>
      <c r="V134">
        <v>0</v>
      </c>
      <c r="W134">
        <v>-154.92302301509002</v>
      </c>
      <c r="X134">
        <v>-73518.616628000003</v>
      </c>
      <c r="Y134">
        <v>-73667.033106999996</v>
      </c>
      <c r="Z134">
        <v>-148.41647899999225</v>
      </c>
      <c r="AA134">
        <v>6.5065440150977736</v>
      </c>
      <c r="AB134">
        <v>-73518.616628000003</v>
      </c>
      <c r="AC134">
        <v>-73667.033106999996</v>
      </c>
      <c r="AD134">
        <v>-148.41647899999225</v>
      </c>
      <c r="AF134">
        <v>23289.872327854999</v>
      </c>
      <c r="AG134">
        <v>-13750</v>
      </c>
      <c r="AH134" s="54">
        <v>-87417.033106999996</v>
      </c>
      <c r="AI134">
        <v>-46608.742745999996</v>
      </c>
      <c r="AJ134">
        <v>-46608.742745999996</v>
      </c>
      <c r="AK134">
        <v>-79895.297137000001</v>
      </c>
      <c r="AL134">
        <v>-148.41647899999225</v>
      </c>
      <c r="AM134" t="s">
        <v>514</v>
      </c>
      <c r="AN134">
        <v>6</v>
      </c>
      <c r="AO134" t="s">
        <v>545</v>
      </c>
      <c r="AP134">
        <v>6</v>
      </c>
    </row>
    <row r="135" spans="1:42">
      <c r="A135">
        <v>402</v>
      </c>
      <c r="B135">
        <v>416</v>
      </c>
      <c r="C135" t="s">
        <v>27</v>
      </c>
      <c r="D135" t="s">
        <v>28</v>
      </c>
      <c r="E135" t="s">
        <v>248</v>
      </c>
      <c r="F135" t="s">
        <v>198</v>
      </c>
      <c r="G135" t="s">
        <v>471</v>
      </c>
      <c r="H135" t="s">
        <v>468</v>
      </c>
      <c r="I135" t="s">
        <v>97</v>
      </c>
      <c r="J135" t="s">
        <v>486</v>
      </c>
      <c r="K135">
        <v>36794</v>
      </c>
      <c r="L135">
        <v>38620</v>
      </c>
      <c r="M135" t="s">
        <v>30</v>
      </c>
      <c r="N135" s="1">
        <v>-15000000</v>
      </c>
      <c r="O135">
        <v>5820.6074429999999</v>
      </c>
      <c r="P135">
        <v>0.74</v>
      </c>
      <c r="Q135">
        <v>137.39016100000001</v>
      </c>
      <c r="R135">
        <v>138.17133000000001</v>
      </c>
      <c r="S135">
        <v>0.94138898907329471</v>
      </c>
      <c r="T135">
        <v>5479.4557565582645</v>
      </c>
      <c r="U135">
        <v>-625.37493700000005</v>
      </c>
      <c r="V135">
        <v>0</v>
      </c>
      <c r="W135">
        <v>4854.0808195582649</v>
      </c>
      <c r="X135">
        <v>338039.13711000001</v>
      </c>
      <c r="Y135">
        <v>342302.52408300003</v>
      </c>
      <c r="Z135">
        <v>4263.3869730000151</v>
      </c>
      <c r="AA135">
        <v>-590.69384655824979</v>
      </c>
      <c r="AB135">
        <v>338039.13711000001</v>
      </c>
      <c r="AC135">
        <v>342302.52408300003</v>
      </c>
      <c r="AD135">
        <v>4263.3869730000151</v>
      </c>
      <c r="AF135">
        <v>17234.818638722998</v>
      </c>
      <c r="AG135">
        <v>-28675</v>
      </c>
      <c r="AH135" s="54">
        <v>313627.52408300003</v>
      </c>
      <c r="AI135">
        <v>-195436.90211599995</v>
      </c>
      <c r="AJ135">
        <v>-195436.90211599995</v>
      </c>
      <c r="AK135">
        <v>-231168.934932</v>
      </c>
      <c r="AL135">
        <v>4263.3869730000151</v>
      </c>
      <c r="AM135" t="s">
        <v>547</v>
      </c>
      <c r="AN135">
        <v>4</v>
      </c>
      <c r="AO135" t="s">
        <v>545</v>
      </c>
      <c r="AP135">
        <v>4</v>
      </c>
    </row>
    <row r="136" spans="1:42">
      <c r="A136">
        <v>418</v>
      </c>
      <c r="B136">
        <v>419</v>
      </c>
      <c r="C136" t="s">
        <v>27</v>
      </c>
      <c r="D136" t="s">
        <v>28</v>
      </c>
      <c r="E136" t="s">
        <v>67</v>
      </c>
      <c r="F136" t="s">
        <v>200</v>
      </c>
      <c r="G136" t="s">
        <v>473</v>
      </c>
      <c r="H136" t="s">
        <v>490</v>
      </c>
      <c r="I136" t="s">
        <v>267</v>
      </c>
      <c r="J136" t="s">
        <v>469</v>
      </c>
      <c r="K136">
        <v>36868</v>
      </c>
      <c r="L136">
        <v>38694</v>
      </c>
      <c r="M136" t="s">
        <v>30</v>
      </c>
      <c r="N136" s="1">
        <v>10000000</v>
      </c>
      <c r="O136">
        <v>-4032.8757329999999</v>
      </c>
      <c r="P136">
        <v>0.55000000000000004</v>
      </c>
      <c r="Q136">
        <v>103.889754</v>
      </c>
      <c r="R136">
        <v>103.92379200000001</v>
      </c>
      <c r="S136">
        <v>-1.0322180745441997E-2</v>
      </c>
      <c r="T136">
        <v>41.628072239932877</v>
      </c>
      <c r="U136">
        <v>360.32131700000002</v>
      </c>
      <c r="V136">
        <v>0</v>
      </c>
      <c r="W136">
        <v>401.94938923993288</v>
      </c>
      <c r="X136">
        <v>-195619.08721999999</v>
      </c>
      <c r="Y136">
        <v>-195719.75879399999</v>
      </c>
      <c r="Z136">
        <v>-100.67157400000724</v>
      </c>
      <c r="AA136">
        <v>-502.62096323994012</v>
      </c>
      <c r="AB136">
        <v>-195619.08721999999</v>
      </c>
      <c r="AC136">
        <v>-195719.75879399999</v>
      </c>
      <c r="AD136">
        <v>-100.67157400000724</v>
      </c>
      <c r="AF136">
        <v>-23219.282032747502</v>
      </c>
      <c r="AG136">
        <v>13750</v>
      </c>
      <c r="AH136" s="54">
        <v>-181969.75879399999</v>
      </c>
      <c r="AI136">
        <v>-132308.35892999999</v>
      </c>
      <c r="AJ136">
        <v>-132308.35892999999</v>
      </c>
      <c r="AK136">
        <v>16455.604148000013</v>
      </c>
      <c r="AL136">
        <v>-100.67157400000724</v>
      </c>
      <c r="AM136" t="s">
        <v>514</v>
      </c>
      <c r="AN136">
        <v>6</v>
      </c>
      <c r="AO136" t="s">
        <v>545</v>
      </c>
      <c r="AP136">
        <v>6</v>
      </c>
    </row>
    <row r="137" spans="1:42">
      <c r="A137">
        <v>419</v>
      </c>
      <c r="B137">
        <v>420</v>
      </c>
      <c r="C137" t="s">
        <v>79</v>
      </c>
      <c r="D137" t="s">
        <v>80</v>
      </c>
      <c r="E137" t="s">
        <v>247</v>
      </c>
      <c r="F137" t="s">
        <v>198</v>
      </c>
      <c r="G137" t="s">
        <v>471</v>
      </c>
      <c r="H137" t="s">
        <v>468</v>
      </c>
      <c r="I137" t="s">
        <v>271</v>
      </c>
      <c r="J137" t="s">
        <v>486</v>
      </c>
      <c r="K137">
        <v>36784</v>
      </c>
      <c r="L137">
        <v>38610</v>
      </c>
      <c r="M137" t="s">
        <v>30</v>
      </c>
      <c r="N137" s="1">
        <v>60000000</v>
      </c>
      <c r="O137">
        <v>-22947.229060000001</v>
      </c>
      <c r="P137">
        <v>0.22500000000000001</v>
      </c>
      <c r="Q137">
        <v>42.041550000000001</v>
      </c>
      <c r="R137">
        <v>36.558132999999998</v>
      </c>
      <c r="S137">
        <v>-5.7409266406134245</v>
      </c>
      <c r="T137">
        <v>131738.35863881256</v>
      </c>
      <c r="U137">
        <v>718.67064900000003</v>
      </c>
      <c r="V137">
        <v>0</v>
      </c>
      <c r="W137">
        <v>132457.02928781256</v>
      </c>
      <c r="X137">
        <v>-462567.34512800002</v>
      </c>
      <c r="Y137">
        <v>-332218.53054499999</v>
      </c>
      <c r="Z137">
        <v>130348.81458300003</v>
      </c>
      <c r="AA137">
        <v>-2108.2147048125335</v>
      </c>
      <c r="AB137">
        <v>-462567.34512800002</v>
      </c>
      <c r="AC137">
        <v>-332218.53054499999</v>
      </c>
      <c r="AD137">
        <v>130348.81458300003</v>
      </c>
      <c r="AF137">
        <v>-67946.745246659993</v>
      </c>
      <c r="AG137">
        <v>67875</v>
      </c>
      <c r="AH137" s="54">
        <v>-264343.53054499999</v>
      </c>
      <c r="AI137">
        <v>300906.62395599997</v>
      </c>
      <c r="AJ137">
        <v>300906.62395599997</v>
      </c>
      <c r="AK137">
        <v>141502.98279600003</v>
      </c>
      <c r="AL137">
        <v>130348.81458300003</v>
      </c>
      <c r="AM137" t="s">
        <v>547</v>
      </c>
      <c r="AN137">
        <v>4</v>
      </c>
      <c r="AO137" t="s">
        <v>545</v>
      </c>
      <c r="AP137">
        <v>4</v>
      </c>
    </row>
    <row r="138" spans="1:42">
      <c r="A138">
        <v>424</v>
      </c>
      <c r="B138">
        <v>421</v>
      </c>
      <c r="C138" t="s">
        <v>27</v>
      </c>
      <c r="D138" t="s">
        <v>28</v>
      </c>
      <c r="E138" t="s">
        <v>249</v>
      </c>
      <c r="F138" t="s">
        <v>202</v>
      </c>
      <c r="G138" t="s">
        <v>471</v>
      </c>
      <c r="H138" t="s">
        <v>491</v>
      </c>
      <c r="I138" t="s">
        <v>264</v>
      </c>
      <c r="J138" t="s">
        <v>469</v>
      </c>
      <c r="K138">
        <v>36872</v>
      </c>
      <c r="L138">
        <v>38698</v>
      </c>
      <c r="M138" t="s">
        <v>45</v>
      </c>
      <c r="N138" s="1">
        <v>-10000000</v>
      </c>
      <c r="O138">
        <v>4091.2748420000003</v>
      </c>
      <c r="P138">
        <v>0.26500000000000001</v>
      </c>
      <c r="Q138">
        <v>21.455715000000001</v>
      </c>
      <c r="R138">
        <v>21.465636</v>
      </c>
      <c r="S138">
        <v>-1.591970800615326E-2</v>
      </c>
      <c r="T138">
        <v>-65.131900857560822</v>
      </c>
      <c r="U138">
        <v>-97.952940999999996</v>
      </c>
      <c r="V138">
        <v>0</v>
      </c>
      <c r="W138">
        <v>-163.08484185756083</v>
      </c>
      <c r="X138">
        <v>-22449.301480999999</v>
      </c>
      <c r="Y138">
        <v>-22514.292030000001</v>
      </c>
      <c r="Z138">
        <v>-64.99054900000192</v>
      </c>
      <c r="AA138">
        <v>98.094292857558912</v>
      </c>
      <c r="AB138">
        <v>-20105.594406383596</v>
      </c>
      <c r="AC138">
        <v>-20033.217048294002</v>
      </c>
      <c r="AD138">
        <v>72.377358089594054</v>
      </c>
      <c r="AF138">
        <v>16825.367787725001</v>
      </c>
      <c r="AG138">
        <v>-5894.9250000000002</v>
      </c>
      <c r="AH138" s="54">
        <v>-25928.142048294001</v>
      </c>
      <c r="AI138">
        <v>-20189.455418106172</v>
      </c>
      <c r="AJ138">
        <v>-20189.455418106172</v>
      </c>
      <c r="AK138">
        <v>-17518.852092516201</v>
      </c>
      <c r="AL138">
        <v>72.377358089594054</v>
      </c>
      <c r="AM138" t="s">
        <v>514</v>
      </c>
      <c r="AN138">
        <v>5</v>
      </c>
      <c r="AO138" t="s">
        <v>545</v>
      </c>
      <c r="AP138">
        <v>5</v>
      </c>
    </row>
    <row r="139" spans="1:42">
      <c r="A139">
        <v>514</v>
      </c>
      <c r="B139">
        <v>332</v>
      </c>
      <c r="C139" t="s">
        <v>27</v>
      </c>
      <c r="D139" t="s">
        <v>54</v>
      </c>
      <c r="E139" t="s">
        <v>219</v>
      </c>
      <c r="F139" t="s">
        <v>423</v>
      </c>
      <c r="G139" t="s">
        <v>474</v>
      </c>
      <c r="H139" t="s">
        <v>468</v>
      </c>
      <c r="I139" t="s">
        <v>279</v>
      </c>
      <c r="J139" t="s">
        <v>486</v>
      </c>
      <c r="K139">
        <v>36784</v>
      </c>
      <c r="L139">
        <v>38610</v>
      </c>
      <c r="M139" t="s">
        <v>30</v>
      </c>
      <c r="N139" s="1">
        <v>-525000000</v>
      </c>
      <c r="O139">
        <v>6518.2069110000002</v>
      </c>
      <c r="P139">
        <v>0.48</v>
      </c>
      <c r="Q139">
        <v>3.5657899999999998</v>
      </c>
      <c r="R139">
        <v>3.5078399999999998</v>
      </c>
      <c r="S139">
        <v>-3.1305889212587985</v>
      </c>
      <c r="T139">
        <v>-20405.826342049135</v>
      </c>
      <c r="U139">
        <v>-2579.7160250000002</v>
      </c>
      <c r="V139">
        <v>0</v>
      </c>
      <c r="W139">
        <v>-22985.542367049136</v>
      </c>
      <c r="X139">
        <v>-8792827</v>
      </c>
      <c r="Y139">
        <v>-8827156</v>
      </c>
      <c r="Z139">
        <v>-34329</v>
      </c>
      <c r="AA139">
        <v>-11343.457632950864</v>
      </c>
      <c r="AB139">
        <v>-8792827</v>
      </c>
      <c r="AC139">
        <v>-8827156</v>
      </c>
      <c r="AD139">
        <v>-34329</v>
      </c>
      <c r="AG139">
        <v>-1267000</v>
      </c>
      <c r="AH139" s="54">
        <v>-10094156</v>
      </c>
      <c r="AI139">
        <v>-1587794</v>
      </c>
      <c r="AJ139">
        <v>-1587794</v>
      </c>
      <c r="AK139">
        <v>-183731</v>
      </c>
      <c r="AL139">
        <v>-34329</v>
      </c>
      <c r="AM139" t="s">
        <v>547</v>
      </c>
      <c r="AN139" t="s">
        <v>545</v>
      </c>
      <c r="AO139" t="s">
        <v>545</v>
      </c>
      <c r="AP139" t="s">
        <v>545</v>
      </c>
    </row>
    <row r="140" spans="1:42">
      <c r="A140">
        <v>714</v>
      </c>
      <c r="B140">
        <v>331</v>
      </c>
      <c r="C140" t="s">
        <v>27</v>
      </c>
      <c r="D140" t="s">
        <v>59</v>
      </c>
      <c r="E140" t="s">
        <v>219</v>
      </c>
      <c r="F140" t="s">
        <v>423</v>
      </c>
      <c r="G140" t="s">
        <v>474</v>
      </c>
      <c r="H140" t="s">
        <v>468</v>
      </c>
      <c r="I140" t="s">
        <v>277</v>
      </c>
      <c r="J140" t="s">
        <v>486</v>
      </c>
      <c r="K140">
        <v>36784</v>
      </c>
      <c r="L140">
        <v>38610</v>
      </c>
      <c r="M140" t="s">
        <v>30</v>
      </c>
      <c r="N140" s="1">
        <v>525000000</v>
      </c>
      <c r="O140">
        <v>-6518.2069110000002</v>
      </c>
      <c r="P140">
        <v>0.48</v>
      </c>
      <c r="Q140">
        <v>3.5657899999999998</v>
      </c>
      <c r="R140">
        <v>3.5078399999999998</v>
      </c>
      <c r="S140">
        <v>-3.1305889212587985</v>
      </c>
      <c r="T140">
        <v>20405.826342049135</v>
      </c>
      <c r="U140">
        <v>2579.7160250000002</v>
      </c>
      <c r="V140">
        <v>0</v>
      </c>
      <c r="W140">
        <v>22985.542367049136</v>
      </c>
      <c r="X140">
        <v>8792827</v>
      </c>
      <c r="Y140">
        <v>8827156</v>
      </c>
      <c r="Z140">
        <v>34329</v>
      </c>
      <c r="AA140">
        <v>11343.457632950864</v>
      </c>
      <c r="AB140">
        <v>8792827</v>
      </c>
      <c r="AC140">
        <v>8827156</v>
      </c>
      <c r="AD140">
        <v>34329</v>
      </c>
      <c r="AG140">
        <v>1267000</v>
      </c>
      <c r="AH140" s="54">
        <v>10094156</v>
      </c>
      <c r="AI140">
        <v>950794</v>
      </c>
      <c r="AJ140">
        <v>950794</v>
      </c>
      <c r="AK140">
        <v>183731</v>
      </c>
      <c r="AL140">
        <v>34329</v>
      </c>
      <c r="AM140" t="s">
        <v>547</v>
      </c>
      <c r="AN140" t="s">
        <v>545</v>
      </c>
      <c r="AO140" t="s">
        <v>545</v>
      </c>
      <c r="AP140" t="s">
        <v>545</v>
      </c>
    </row>
    <row r="141" spans="1:42">
      <c r="A141">
        <v>881</v>
      </c>
      <c r="B141">
        <v>422</v>
      </c>
      <c r="C141" t="s">
        <v>27</v>
      </c>
      <c r="D141" t="s">
        <v>28</v>
      </c>
      <c r="E141" t="s">
        <v>250</v>
      </c>
      <c r="F141" t="s">
        <v>209</v>
      </c>
      <c r="G141" t="s">
        <v>476</v>
      </c>
      <c r="H141" t="s">
        <v>478</v>
      </c>
      <c r="I141" t="s">
        <v>282</v>
      </c>
      <c r="J141" t="s">
        <v>469</v>
      </c>
      <c r="K141">
        <v>36872</v>
      </c>
      <c r="L141">
        <v>38698</v>
      </c>
      <c r="M141" t="s">
        <v>45</v>
      </c>
      <c r="N141" s="1">
        <v>-10000000</v>
      </c>
      <c r="O141">
        <v>4106.7505930000007</v>
      </c>
      <c r="P141">
        <v>0.4</v>
      </c>
      <c r="Q141">
        <v>31.4298</v>
      </c>
      <c r="R141">
        <v>31.440404999999998</v>
      </c>
      <c r="S141">
        <v>-2.2929006673218257E-2</v>
      </c>
      <c r="T141">
        <v>-94.163711752140046</v>
      </c>
      <c r="U141">
        <v>-126.901388</v>
      </c>
      <c r="V141">
        <v>0</v>
      </c>
      <c r="W141">
        <v>-221.06509975214004</v>
      </c>
      <c r="X141">
        <v>-37812.619770999998</v>
      </c>
      <c r="Y141">
        <v>-37935.594570000001</v>
      </c>
      <c r="Z141">
        <v>-122.97479900000326</v>
      </c>
      <c r="AA141">
        <v>98.090300752136784</v>
      </c>
      <c r="AB141">
        <v>-33864.982266907595</v>
      </c>
      <c r="AC141">
        <v>-33755.092048386003</v>
      </c>
      <c r="AD141">
        <v>109.89021852159203</v>
      </c>
      <c r="AF141">
        <v>8106.7256705820009</v>
      </c>
      <c r="AG141">
        <v>-8898</v>
      </c>
      <c r="AH141" s="54">
        <v>-42653.092048386003</v>
      </c>
      <c r="AI141">
        <v>-39750.290097269848</v>
      </c>
      <c r="AJ141">
        <v>-39750.290097269848</v>
      </c>
      <c r="AK141">
        <v>-56028.569692369252</v>
      </c>
      <c r="AL141">
        <v>109.89021852159203</v>
      </c>
      <c r="AM141" t="s">
        <v>514</v>
      </c>
      <c r="AN141">
        <v>3</v>
      </c>
      <c r="AO141" t="s">
        <v>545</v>
      </c>
      <c r="AP141">
        <v>3</v>
      </c>
    </row>
    <row r="142" spans="1:42">
      <c r="A142">
        <v>882</v>
      </c>
      <c r="B142">
        <v>423</v>
      </c>
      <c r="C142" t="s">
        <v>27</v>
      </c>
      <c r="D142" t="s">
        <v>28</v>
      </c>
      <c r="E142" t="s">
        <v>251</v>
      </c>
      <c r="F142" t="s">
        <v>202</v>
      </c>
      <c r="G142" t="s">
        <v>473</v>
      </c>
      <c r="H142" t="s">
        <v>488</v>
      </c>
      <c r="I142" t="s">
        <v>31</v>
      </c>
      <c r="J142" t="s">
        <v>469</v>
      </c>
      <c r="K142">
        <v>36872</v>
      </c>
      <c r="L142">
        <v>38698</v>
      </c>
      <c r="M142" t="s">
        <v>45</v>
      </c>
      <c r="N142" s="1">
        <v>-10000000</v>
      </c>
      <c r="O142">
        <v>4166.0064409999995</v>
      </c>
      <c r="P142">
        <v>1.04</v>
      </c>
      <c r="Q142">
        <v>92.575680000000006</v>
      </c>
      <c r="R142">
        <v>92.608919999999998</v>
      </c>
      <c r="S142">
        <v>-5.8046414631724538E-2</v>
      </c>
      <c r="T142">
        <v>-241.82173723272103</v>
      </c>
      <c r="U142">
        <v>-323.47101099999998</v>
      </c>
      <c r="V142">
        <v>0</v>
      </c>
      <c r="W142">
        <v>-565.29274823272101</v>
      </c>
      <c r="X142">
        <v>-51459.347178999997</v>
      </c>
      <c r="Y142">
        <v>-51683.656823999998</v>
      </c>
      <c r="Z142">
        <v>-224.30964500000118</v>
      </c>
      <c r="AA142">
        <v>340.98310323271983</v>
      </c>
      <c r="AB142">
        <v>-46086.991333512393</v>
      </c>
      <c r="AC142">
        <v>-45988.117841995198</v>
      </c>
      <c r="AD142">
        <v>98.873491517195362</v>
      </c>
      <c r="AF142">
        <v>17132.7014886125</v>
      </c>
      <c r="AG142">
        <v>-23134.799999999999</v>
      </c>
      <c r="AH142" s="54">
        <v>-69122.917841995193</v>
      </c>
      <c r="AI142">
        <v>-62436.294024497336</v>
      </c>
      <c r="AJ142">
        <v>-62436.294024497336</v>
      </c>
      <c r="AK142">
        <v>-68703.462150437292</v>
      </c>
      <c r="AL142">
        <v>98.873491517195362</v>
      </c>
      <c r="AM142" t="s">
        <v>514</v>
      </c>
      <c r="AN142">
        <v>5</v>
      </c>
      <c r="AO142" t="s">
        <v>545</v>
      </c>
      <c r="AP142">
        <v>5</v>
      </c>
    </row>
    <row r="143" spans="1:42">
      <c r="A143">
        <v>883</v>
      </c>
      <c r="B143">
        <v>827</v>
      </c>
      <c r="C143" t="s">
        <v>79</v>
      </c>
      <c r="D143" t="s">
        <v>80</v>
      </c>
      <c r="E143" t="s">
        <v>428</v>
      </c>
      <c r="F143" t="s">
        <v>423</v>
      </c>
      <c r="I143" t="s">
        <v>263</v>
      </c>
      <c r="J143" t="s">
        <v>480</v>
      </c>
      <c r="K143">
        <v>36648</v>
      </c>
      <c r="L143">
        <v>38474</v>
      </c>
      <c r="M143" t="s">
        <v>30</v>
      </c>
      <c r="N143" s="1">
        <v>5000000</v>
      </c>
      <c r="P143">
        <v>6.4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G143">
        <v>80000</v>
      </c>
      <c r="AH143" s="54">
        <v>80000</v>
      </c>
      <c r="AI143">
        <v>80000</v>
      </c>
      <c r="AJ143">
        <v>80000</v>
      </c>
      <c r="AK143">
        <v>0</v>
      </c>
      <c r="AL143">
        <v>0</v>
      </c>
      <c r="AM143" t="s">
        <v>547</v>
      </c>
      <c r="AN143" t="s">
        <v>545</v>
      </c>
      <c r="AO143" t="s">
        <v>545</v>
      </c>
      <c r="AP143" t="s">
        <v>545</v>
      </c>
    </row>
    <row r="144" spans="1:42">
      <c r="A144">
        <v>884</v>
      </c>
      <c r="B144">
        <v>828</v>
      </c>
      <c r="C144" t="s">
        <v>79</v>
      </c>
      <c r="D144" t="s">
        <v>78</v>
      </c>
      <c r="E144" t="s">
        <v>428</v>
      </c>
      <c r="F144" t="s">
        <v>423</v>
      </c>
      <c r="I144" t="s">
        <v>279</v>
      </c>
      <c r="J144" t="s">
        <v>480</v>
      </c>
      <c r="K144">
        <v>36648</v>
      </c>
      <c r="L144">
        <v>38474</v>
      </c>
      <c r="M144" t="s">
        <v>30</v>
      </c>
      <c r="N144" s="1">
        <v>-5000000</v>
      </c>
      <c r="P144">
        <v>6.4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G144">
        <v>-80000</v>
      </c>
      <c r="AH144" s="54">
        <v>-80000</v>
      </c>
      <c r="AI144">
        <v>-80000</v>
      </c>
      <c r="AJ144">
        <v>-80000</v>
      </c>
      <c r="AK144">
        <v>0</v>
      </c>
      <c r="AL144">
        <v>0</v>
      </c>
      <c r="AM144" t="s">
        <v>547</v>
      </c>
      <c r="AN144" t="s">
        <v>545</v>
      </c>
      <c r="AO144" t="s">
        <v>545</v>
      </c>
      <c r="AP144" t="s">
        <v>545</v>
      </c>
    </row>
    <row r="145" spans="1:42">
      <c r="A145">
        <v>885</v>
      </c>
      <c r="B145">
        <v>830</v>
      </c>
      <c r="C145" t="s">
        <v>27</v>
      </c>
      <c r="D145" t="s">
        <v>32</v>
      </c>
      <c r="E145" t="s">
        <v>428</v>
      </c>
      <c r="F145" t="s">
        <v>423</v>
      </c>
      <c r="I145" t="s">
        <v>79</v>
      </c>
      <c r="J145" t="s">
        <v>480</v>
      </c>
      <c r="K145">
        <v>36648</v>
      </c>
      <c r="L145">
        <v>38474</v>
      </c>
      <c r="M145" t="s">
        <v>30</v>
      </c>
      <c r="N145" s="1">
        <v>5000000</v>
      </c>
      <c r="P145">
        <v>6.4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G145">
        <v>80000</v>
      </c>
      <c r="AH145" s="54">
        <v>80000</v>
      </c>
      <c r="AI145">
        <v>80000</v>
      </c>
      <c r="AJ145">
        <v>80000</v>
      </c>
      <c r="AK145">
        <v>0</v>
      </c>
      <c r="AL145">
        <v>0</v>
      </c>
      <c r="AM145" t="s">
        <v>547</v>
      </c>
      <c r="AN145" t="s">
        <v>545</v>
      </c>
      <c r="AO145" t="s">
        <v>545</v>
      </c>
      <c r="AP145" t="s">
        <v>545</v>
      </c>
    </row>
    <row r="146" spans="1:42">
      <c r="A146">
        <v>1060</v>
      </c>
      <c r="B146">
        <v>424</v>
      </c>
      <c r="C146" t="s">
        <v>27</v>
      </c>
      <c r="D146" t="s">
        <v>28</v>
      </c>
      <c r="E146" t="s">
        <v>51</v>
      </c>
      <c r="F146" t="s">
        <v>202</v>
      </c>
      <c r="G146" t="s">
        <v>474</v>
      </c>
      <c r="H146" t="s">
        <v>468</v>
      </c>
      <c r="I146" t="s">
        <v>286</v>
      </c>
      <c r="J146" t="s">
        <v>470</v>
      </c>
      <c r="K146">
        <v>36872</v>
      </c>
      <c r="L146">
        <v>38698</v>
      </c>
      <c r="M146" t="s">
        <v>30</v>
      </c>
      <c r="N146" s="1">
        <v>-10000000</v>
      </c>
      <c r="O146">
        <v>4079.4734739999999</v>
      </c>
      <c r="P146">
        <v>0.75</v>
      </c>
      <c r="Q146">
        <v>54.115178999999998</v>
      </c>
      <c r="R146">
        <v>54.136406999999998</v>
      </c>
      <c r="S146">
        <v>-1.4010885938594592E-3</v>
      </c>
      <c r="T146">
        <v>-5.7157037533736226</v>
      </c>
      <c r="U146">
        <v>-222.10914</v>
      </c>
      <c r="V146">
        <v>0</v>
      </c>
      <c r="W146">
        <v>-227.82484375337361</v>
      </c>
      <c r="X146">
        <v>-89671.883451999995</v>
      </c>
      <c r="Y146">
        <v>-89842.388516000006</v>
      </c>
      <c r="Z146">
        <v>-170.50506400001177</v>
      </c>
      <c r="AA146">
        <v>57.319779753361843</v>
      </c>
      <c r="AB146">
        <v>-89671.883451999995</v>
      </c>
      <c r="AC146">
        <v>-89842.388516000006</v>
      </c>
      <c r="AD146">
        <v>-170.50506400001177</v>
      </c>
      <c r="AF146">
        <v>16776.834661825</v>
      </c>
      <c r="AG146">
        <v>-18750</v>
      </c>
      <c r="AH146" s="54">
        <v>-108592.38851600001</v>
      </c>
      <c r="AI146">
        <v>-106845.42676</v>
      </c>
      <c r="AJ146">
        <v>-106845.42676</v>
      </c>
      <c r="AK146">
        <v>-2064.637762000013</v>
      </c>
      <c r="AL146">
        <v>-170.50506400001177</v>
      </c>
      <c r="AM146" t="s">
        <v>514</v>
      </c>
      <c r="AN146">
        <v>5</v>
      </c>
      <c r="AO146" t="s">
        <v>545</v>
      </c>
      <c r="AP146">
        <v>5</v>
      </c>
    </row>
    <row r="147" spans="1:42">
      <c r="A147">
        <v>1061</v>
      </c>
      <c r="B147">
        <v>425</v>
      </c>
      <c r="C147" t="s">
        <v>27</v>
      </c>
      <c r="D147" t="s">
        <v>28</v>
      </c>
      <c r="E147" t="s">
        <v>69</v>
      </c>
      <c r="F147" t="s">
        <v>200</v>
      </c>
      <c r="G147" t="s">
        <v>477</v>
      </c>
      <c r="H147" t="s">
        <v>478</v>
      </c>
      <c r="I147" t="s">
        <v>286</v>
      </c>
      <c r="J147" t="s">
        <v>481</v>
      </c>
      <c r="K147">
        <v>36874</v>
      </c>
      <c r="L147">
        <v>38645</v>
      </c>
      <c r="M147" t="s">
        <v>30</v>
      </c>
      <c r="N147" s="1">
        <v>10000000</v>
      </c>
      <c r="O147">
        <v>-3943.7418419999999</v>
      </c>
      <c r="P147">
        <v>0.95</v>
      </c>
      <c r="Q147">
        <v>137.606033</v>
      </c>
      <c r="R147">
        <v>137.95292800000001</v>
      </c>
      <c r="S147">
        <v>0.45179417226633178</v>
      </c>
      <c r="T147">
        <v>-1781.7595811384886</v>
      </c>
      <c r="U147">
        <v>514.94471499999997</v>
      </c>
      <c r="V147">
        <v>0</v>
      </c>
      <c r="W147">
        <v>-1266.8148661384885</v>
      </c>
      <c r="X147">
        <v>-152017.19876100001</v>
      </c>
      <c r="Y147">
        <v>-153316.18880500001</v>
      </c>
      <c r="Z147">
        <v>-1298.9900440000056</v>
      </c>
      <c r="AA147">
        <v>-32.175177861517113</v>
      </c>
      <c r="AB147">
        <v>-152017.19876100001</v>
      </c>
      <c r="AC147">
        <v>-153316.18880500001</v>
      </c>
      <c r="AD147">
        <v>-1298.9900440000056</v>
      </c>
      <c r="AF147">
        <v>-22706.093655314999</v>
      </c>
      <c r="AG147">
        <v>10291.666667</v>
      </c>
      <c r="AH147" s="54">
        <v>-143024.522138</v>
      </c>
      <c r="AI147">
        <v>-119015.28214700001</v>
      </c>
      <c r="AJ147">
        <v>-119015.28214700001</v>
      </c>
      <c r="AK147">
        <v>6213.3493289999897</v>
      </c>
      <c r="AL147">
        <v>-1298.9900440000056</v>
      </c>
      <c r="AM147" t="s">
        <v>514</v>
      </c>
      <c r="AN147">
        <v>6</v>
      </c>
      <c r="AO147" t="s">
        <v>545</v>
      </c>
      <c r="AP147">
        <v>6</v>
      </c>
    </row>
    <row r="148" spans="1:42">
      <c r="A148">
        <v>1062</v>
      </c>
      <c r="B148">
        <v>426</v>
      </c>
      <c r="C148" t="s">
        <v>27</v>
      </c>
      <c r="D148" t="s">
        <v>57</v>
      </c>
      <c r="E148" t="s">
        <v>252</v>
      </c>
      <c r="F148" t="s">
        <v>203</v>
      </c>
      <c r="G148" t="s">
        <v>487</v>
      </c>
      <c r="H148" t="s">
        <v>468</v>
      </c>
      <c r="I148" t="s">
        <v>261</v>
      </c>
      <c r="J148" t="s">
        <v>480</v>
      </c>
      <c r="K148">
        <v>36874</v>
      </c>
      <c r="L148">
        <v>37895</v>
      </c>
      <c r="M148" t="s">
        <v>30</v>
      </c>
      <c r="N148" s="1">
        <v>-10000000</v>
      </c>
      <c r="O148">
        <v>2005.653413</v>
      </c>
      <c r="P148">
        <v>1</v>
      </c>
      <c r="Q148">
        <v>1799.1993580000001</v>
      </c>
      <c r="R148">
        <v>1799.195125</v>
      </c>
      <c r="S148">
        <v>-0.16926682944457705</v>
      </c>
      <c r="T148">
        <v>-339.49059418320485</v>
      </c>
      <c r="U148">
        <v>-2191.0019969999998</v>
      </c>
      <c r="V148">
        <v>0</v>
      </c>
      <c r="W148">
        <v>-2530.4925911832047</v>
      </c>
      <c r="X148">
        <v>2478056</v>
      </c>
      <c r="Y148">
        <v>2477778</v>
      </c>
      <c r="Z148">
        <v>-278</v>
      </c>
      <c r="AA148">
        <v>2252.4925911832047</v>
      </c>
      <c r="AB148">
        <v>2478056</v>
      </c>
      <c r="AC148">
        <v>2477778</v>
      </c>
      <c r="AD148">
        <v>-278</v>
      </c>
      <c r="AF148">
        <v>56088.097694545002</v>
      </c>
      <c r="AG148">
        <v>-5277.7777779999997</v>
      </c>
      <c r="AH148" s="54">
        <v>2472500.2222219999</v>
      </c>
      <c r="AI148">
        <v>1607538.8313279999</v>
      </c>
      <c r="AJ148">
        <v>1607538.8313279999</v>
      </c>
      <c r="AK148">
        <v>-6389</v>
      </c>
      <c r="AL148">
        <v>-278</v>
      </c>
      <c r="AM148" t="s">
        <v>549</v>
      </c>
      <c r="AN148" t="s">
        <v>545</v>
      </c>
      <c r="AO148">
        <v>16</v>
      </c>
      <c r="AP148">
        <v>16</v>
      </c>
    </row>
    <row r="149" spans="1:42">
      <c r="A149">
        <v>1063</v>
      </c>
      <c r="B149">
        <v>427</v>
      </c>
      <c r="C149" t="s">
        <v>27</v>
      </c>
      <c r="D149" t="s">
        <v>54</v>
      </c>
      <c r="E149" t="s">
        <v>252</v>
      </c>
      <c r="F149" t="s">
        <v>203</v>
      </c>
      <c r="G149" t="s">
        <v>487</v>
      </c>
      <c r="H149" t="s">
        <v>468</v>
      </c>
      <c r="I149" t="s">
        <v>279</v>
      </c>
      <c r="J149" t="s">
        <v>480</v>
      </c>
      <c r="K149">
        <v>36874</v>
      </c>
      <c r="L149">
        <v>37895</v>
      </c>
      <c r="M149" t="s">
        <v>30</v>
      </c>
      <c r="N149" s="1">
        <v>10000000</v>
      </c>
      <c r="O149">
        <v>-2005.653413</v>
      </c>
      <c r="P149">
        <v>1</v>
      </c>
      <c r="Q149">
        <v>1799.1993580000001</v>
      </c>
      <c r="R149">
        <v>1799.195125</v>
      </c>
      <c r="S149">
        <v>-0.16926682944457705</v>
      </c>
      <c r="T149">
        <v>339.49059418320485</v>
      </c>
      <c r="U149">
        <v>2191.0019969999998</v>
      </c>
      <c r="V149">
        <v>0</v>
      </c>
      <c r="W149">
        <v>2530.4925911832047</v>
      </c>
      <c r="X149">
        <v>-2478056</v>
      </c>
      <c r="Y149">
        <v>-2477778</v>
      </c>
      <c r="Z149">
        <v>278</v>
      </c>
      <c r="AA149">
        <v>-2252.4925911832047</v>
      </c>
      <c r="AB149">
        <v>-2478056</v>
      </c>
      <c r="AC149">
        <v>-2477778</v>
      </c>
      <c r="AD149">
        <v>278</v>
      </c>
      <c r="AF149">
        <v>-56088.097694545002</v>
      </c>
      <c r="AG149">
        <v>5277.7777779999997</v>
      </c>
      <c r="AH149" s="54">
        <v>-2472500.2222219999</v>
      </c>
      <c r="AI149">
        <v>-1607538.8313279999</v>
      </c>
      <c r="AJ149">
        <v>-1607538.8313279999</v>
      </c>
      <c r="AK149">
        <v>6389</v>
      </c>
      <c r="AL149">
        <v>278</v>
      </c>
      <c r="AM149" t="s">
        <v>549</v>
      </c>
      <c r="AN149" t="s">
        <v>545</v>
      </c>
      <c r="AO149">
        <v>16</v>
      </c>
      <c r="AP149">
        <v>16</v>
      </c>
    </row>
    <row r="150" spans="1:42">
      <c r="A150">
        <v>1064</v>
      </c>
      <c r="B150">
        <v>428</v>
      </c>
      <c r="C150" t="s">
        <v>27</v>
      </c>
      <c r="D150" t="s">
        <v>59</v>
      </c>
      <c r="E150" t="s">
        <v>252</v>
      </c>
      <c r="F150" t="s">
        <v>203</v>
      </c>
      <c r="G150" t="s">
        <v>487</v>
      </c>
      <c r="H150" t="s">
        <v>468</v>
      </c>
      <c r="I150" t="s">
        <v>277</v>
      </c>
      <c r="J150" t="s">
        <v>480</v>
      </c>
      <c r="K150">
        <v>36874</v>
      </c>
      <c r="L150">
        <v>37895</v>
      </c>
      <c r="M150" t="s">
        <v>30</v>
      </c>
      <c r="N150" s="1">
        <v>-10000000</v>
      </c>
      <c r="O150">
        <v>2005.653413</v>
      </c>
      <c r="P150">
        <v>1</v>
      </c>
      <c r="Q150">
        <v>1799.1993580000001</v>
      </c>
      <c r="R150">
        <v>1799.195125</v>
      </c>
      <c r="S150">
        <v>-0.16926682944457705</v>
      </c>
      <c r="T150">
        <v>-339.49059418320485</v>
      </c>
      <c r="U150">
        <v>-2191.0019969999998</v>
      </c>
      <c r="V150">
        <v>0</v>
      </c>
      <c r="W150">
        <v>-2530.4925911832047</v>
      </c>
      <c r="X150">
        <v>2478056</v>
      </c>
      <c r="Y150">
        <v>2477778</v>
      </c>
      <c r="Z150">
        <v>-278</v>
      </c>
      <c r="AA150">
        <v>2252.4925911832047</v>
      </c>
      <c r="AB150">
        <v>2478056</v>
      </c>
      <c r="AC150">
        <v>2477778</v>
      </c>
      <c r="AD150">
        <v>-278</v>
      </c>
      <c r="AF150">
        <v>56088.097694545002</v>
      </c>
      <c r="AG150">
        <v>-5277.7777779999997</v>
      </c>
      <c r="AH150" s="54">
        <v>2472500.2222219999</v>
      </c>
      <c r="AI150">
        <v>1607538.8313279999</v>
      </c>
      <c r="AJ150">
        <v>1607538.8313279999</v>
      </c>
      <c r="AK150">
        <v>-6389</v>
      </c>
      <c r="AL150">
        <v>-278</v>
      </c>
      <c r="AM150" t="s">
        <v>549</v>
      </c>
      <c r="AN150" t="s">
        <v>545</v>
      </c>
      <c r="AO150">
        <v>16</v>
      </c>
      <c r="AP150">
        <v>16</v>
      </c>
    </row>
    <row r="151" spans="1:42">
      <c r="A151">
        <v>1065</v>
      </c>
      <c r="B151">
        <v>429</v>
      </c>
      <c r="C151" t="s">
        <v>27</v>
      </c>
      <c r="D151" t="s">
        <v>28</v>
      </c>
      <c r="E151" t="s">
        <v>184</v>
      </c>
      <c r="F151" t="s">
        <v>198</v>
      </c>
      <c r="G151" t="s">
        <v>474</v>
      </c>
      <c r="H151" t="s">
        <v>488</v>
      </c>
      <c r="I151" t="s">
        <v>264</v>
      </c>
      <c r="J151" t="s">
        <v>470</v>
      </c>
      <c r="K151">
        <v>36878</v>
      </c>
      <c r="L151">
        <v>38705</v>
      </c>
      <c r="M151" t="s">
        <v>45</v>
      </c>
      <c r="N151" s="1">
        <v>-5000000</v>
      </c>
      <c r="O151">
        <v>2053.6508720000002</v>
      </c>
      <c r="P151">
        <v>0.3</v>
      </c>
      <c r="Q151">
        <v>19.769438999999998</v>
      </c>
      <c r="R151">
        <v>21.758600999999999</v>
      </c>
      <c r="S151">
        <v>2.0515870791055306</v>
      </c>
      <c r="T151">
        <v>4213.2435939890065</v>
      </c>
      <c r="U151">
        <v>-35.936860000000003</v>
      </c>
      <c r="V151">
        <v>0</v>
      </c>
      <c r="W151">
        <v>4177.3067339890067</v>
      </c>
      <c r="X151">
        <v>-22098.429665</v>
      </c>
      <c r="Y151">
        <v>-17914.06652</v>
      </c>
      <c r="Z151">
        <v>4184.3631449999993</v>
      </c>
      <c r="AA151">
        <v>7.0564110109926332</v>
      </c>
      <c r="AB151">
        <v>-19791.353607973997</v>
      </c>
      <c r="AC151">
        <v>-15939.936389496001</v>
      </c>
      <c r="AD151">
        <v>3851.4172184779964</v>
      </c>
      <c r="AF151">
        <v>6080.8602319919992</v>
      </c>
      <c r="AG151">
        <v>-3373.8249999999998</v>
      </c>
      <c r="AH151" s="54">
        <v>-19313.761389496001</v>
      </c>
      <c r="AI151">
        <v>-8919.8432962265124</v>
      </c>
      <c r="AJ151">
        <v>-8919.8432962265124</v>
      </c>
      <c r="AK151">
        <v>7789.6663211077466</v>
      </c>
      <c r="AL151">
        <v>3851.4172184779964</v>
      </c>
      <c r="AM151" t="s">
        <v>514</v>
      </c>
      <c r="AN151">
        <v>4</v>
      </c>
      <c r="AO151" t="s">
        <v>545</v>
      </c>
      <c r="AP151">
        <v>4</v>
      </c>
    </row>
    <row r="152" spans="1:42">
      <c r="A152">
        <v>1066</v>
      </c>
      <c r="B152">
        <v>850</v>
      </c>
      <c r="C152" t="s">
        <v>27</v>
      </c>
      <c r="D152" t="s">
        <v>57</v>
      </c>
      <c r="E152" t="s">
        <v>2</v>
      </c>
      <c r="F152" t="s">
        <v>423</v>
      </c>
      <c r="I152" t="s">
        <v>3</v>
      </c>
      <c r="J152" t="s">
        <v>486</v>
      </c>
      <c r="K152">
        <v>36882</v>
      </c>
      <c r="L152">
        <v>38722</v>
      </c>
      <c r="M152" t="s">
        <v>30</v>
      </c>
      <c r="N152" s="1">
        <v>-730000000</v>
      </c>
      <c r="P152">
        <v>0.06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111933.3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111933.3</v>
      </c>
      <c r="AG152">
        <v>-111933.333333</v>
      </c>
      <c r="AH152" s="54">
        <v>-111933.333333</v>
      </c>
      <c r="AI152">
        <v>-111933.333333</v>
      </c>
      <c r="AJ152">
        <v>-111933.333333</v>
      </c>
      <c r="AK152">
        <v>-111933.333333</v>
      </c>
      <c r="AL152">
        <v>-111933.3</v>
      </c>
      <c r="AM152" t="s">
        <v>514</v>
      </c>
      <c r="AN152" t="s">
        <v>545</v>
      </c>
      <c r="AO152" t="s">
        <v>545</v>
      </c>
      <c r="AP152" t="s">
        <v>545</v>
      </c>
    </row>
    <row r="153" spans="1:42">
      <c r="A153">
        <v>1066</v>
      </c>
      <c r="B153">
        <v>857</v>
      </c>
      <c r="C153" t="s">
        <v>27</v>
      </c>
      <c r="D153" t="s">
        <v>59</v>
      </c>
      <c r="E153" t="s">
        <v>2</v>
      </c>
      <c r="F153" t="s">
        <v>423</v>
      </c>
      <c r="I153" t="s">
        <v>277</v>
      </c>
      <c r="J153" t="s">
        <v>486</v>
      </c>
      <c r="K153">
        <v>36882</v>
      </c>
      <c r="L153">
        <v>38722</v>
      </c>
      <c r="M153" t="s">
        <v>30</v>
      </c>
      <c r="N153" s="1">
        <v>-730000000</v>
      </c>
      <c r="P153">
        <v>0.06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111933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111933</v>
      </c>
      <c r="AG153">
        <v>-111933.333333</v>
      </c>
      <c r="AH153" s="54">
        <v>-111933.333333</v>
      </c>
      <c r="AI153">
        <v>-111933.333333</v>
      </c>
      <c r="AJ153">
        <v>-111933.333333</v>
      </c>
      <c r="AK153">
        <v>-111933.333333</v>
      </c>
      <c r="AL153">
        <v>-111933</v>
      </c>
      <c r="AM153" t="s">
        <v>514</v>
      </c>
      <c r="AN153" t="s">
        <v>545</v>
      </c>
      <c r="AO153" t="s">
        <v>545</v>
      </c>
      <c r="AP153" t="s">
        <v>545</v>
      </c>
    </row>
    <row r="154" spans="1:42">
      <c r="A154">
        <v>1067</v>
      </c>
      <c r="B154">
        <v>856</v>
      </c>
      <c r="C154" t="s">
        <v>27</v>
      </c>
      <c r="D154" t="s">
        <v>54</v>
      </c>
      <c r="E154" t="s">
        <v>2</v>
      </c>
      <c r="F154" t="s">
        <v>423</v>
      </c>
      <c r="I154" t="s">
        <v>279</v>
      </c>
      <c r="J154" t="s">
        <v>486</v>
      </c>
      <c r="K154">
        <v>36882</v>
      </c>
      <c r="L154">
        <v>38722</v>
      </c>
      <c r="M154" t="s">
        <v>30</v>
      </c>
      <c r="N154" s="1">
        <v>730000000</v>
      </c>
      <c r="P154">
        <v>0.06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-111933.3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-111933.3</v>
      </c>
      <c r="AG154">
        <v>111933.333333</v>
      </c>
      <c r="AH154" s="54">
        <v>111933.333333</v>
      </c>
      <c r="AI154">
        <v>111933.333333</v>
      </c>
      <c r="AJ154">
        <v>111933.333333</v>
      </c>
      <c r="AK154">
        <v>111933.333333</v>
      </c>
      <c r="AL154">
        <v>111933.3</v>
      </c>
      <c r="AM154" t="s">
        <v>514</v>
      </c>
      <c r="AN154" t="s">
        <v>545</v>
      </c>
      <c r="AO154" t="s">
        <v>545</v>
      </c>
      <c r="AP154" t="s">
        <v>545</v>
      </c>
    </row>
    <row r="155" spans="1:42">
      <c r="A155">
        <v>1069</v>
      </c>
      <c r="B155">
        <v>430</v>
      </c>
      <c r="C155" t="s">
        <v>27</v>
      </c>
      <c r="D155" t="s">
        <v>28</v>
      </c>
      <c r="E155" t="s">
        <v>297</v>
      </c>
      <c r="F155" t="s">
        <v>201</v>
      </c>
      <c r="G155" t="s">
        <v>476</v>
      </c>
      <c r="H155" t="s">
        <v>478</v>
      </c>
      <c r="I155" t="s">
        <v>31</v>
      </c>
      <c r="J155" t="s">
        <v>479</v>
      </c>
      <c r="K155">
        <v>36878</v>
      </c>
      <c r="L155">
        <v>38704</v>
      </c>
      <c r="M155" t="s">
        <v>30</v>
      </c>
      <c r="N155" s="1">
        <v>10000000</v>
      </c>
      <c r="O155">
        <v>-4068.858412</v>
      </c>
      <c r="P155">
        <v>0.55000000000000004</v>
      </c>
      <c r="Q155">
        <v>55.795158999999998</v>
      </c>
      <c r="R155">
        <v>55.823971</v>
      </c>
      <c r="S155">
        <v>-6.4808397996149241E-5</v>
      </c>
      <c r="T155">
        <v>0.26369619535487576</v>
      </c>
      <c r="U155">
        <v>231.80684299999999</v>
      </c>
      <c r="V155">
        <v>0</v>
      </c>
      <c r="W155">
        <v>232.07053919535485</v>
      </c>
      <c r="X155">
        <v>-2241.2233470000001</v>
      </c>
      <c r="Y155">
        <v>-2210.4451960000001</v>
      </c>
      <c r="Z155">
        <v>30.77815099999998</v>
      </c>
      <c r="AA155">
        <v>-201.29238819535487</v>
      </c>
      <c r="AB155">
        <v>-2241.2233470000001</v>
      </c>
      <c r="AC155">
        <v>-2210.4451960000001</v>
      </c>
      <c r="AD155">
        <v>30.77815099999998</v>
      </c>
      <c r="AF155">
        <v>-29450.397186056001</v>
      </c>
      <c r="AG155">
        <v>13902.777778</v>
      </c>
      <c r="AH155" s="54">
        <v>11692.332581999999</v>
      </c>
      <c r="AI155">
        <v>-9393.285909000002</v>
      </c>
      <c r="AJ155">
        <v>-9393.285909000002</v>
      </c>
      <c r="AK155">
        <v>26344.012201999998</v>
      </c>
      <c r="AL155">
        <v>30.77815099999998</v>
      </c>
      <c r="AM155" t="s">
        <v>514</v>
      </c>
      <c r="AN155">
        <v>8</v>
      </c>
      <c r="AO155" t="s">
        <v>545</v>
      </c>
      <c r="AP155">
        <v>8</v>
      </c>
    </row>
    <row r="156" spans="1:42">
      <c r="A156">
        <v>1070</v>
      </c>
      <c r="B156">
        <v>851</v>
      </c>
      <c r="C156" t="s">
        <v>27</v>
      </c>
      <c r="D156" t="s">
        <v>57</v>
      </c>
      <c r="E156" t="s">
        <v>2</v>
      </c>
      <c r="F156" t="s">
        <v>423</v>
      </c>
      <c r="I156" t="s">
        <v>270</v>
      </c>
      <c r="J156" t="s">
        <v>486</v>
      </c>
      <c r="K156">
        <v>36896</v>
      </c>
      <c r="L156">
        <v>38722</v>
      </c>
      <c r="M156" t="s">
        <v>30</v>
      </c>
      <c r="N156" s="1">
        <v>-50000000</v>
      </c>
      <c r="P156">
        <v>0.25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G156">
        <v>0</v>
      </c>
      <c r="AH156" s="54">
        <v>0</v>
      </c>
      <c r="AI156">
        <v>0</v>
      </c>
      <c r="AJ156">
        <v>0</v>
      </c>
      <c r="AK156">
        <v>0</v>
      </c>
      <c r="AL156">
        <v>0</v>
      </c>
      <c r="AM156" t="s">
        <v>514</v>
      </c>
      <c r="AN156" t="s">
        <v>545</v>
      </c>
      <c r="AO156" t="s">
        <v>545</v>
      </c>
      <c r="AP156" t="s">
        <v>545</v>
      </c>
    </row>
    <row r="157" spans="1:42">
      <c r="A157">
        <v>1070</v>
      </c>
      <c r="B157">
        <v>855</v>
      </c>
      <c r="C157" t="s">
        <v>27</v>
      </c>
      <c r="D157" t="s">
        <v>59</v>
      </c>
      <c r="E157" t="s">
        <v>2</v>
      </c>
      <c r="F157" t="s">
        <v>423</v>
      </c>
      <c r="I157" t="s">
        <v>277</v>
      </c>
      <c r="J157" t="s">
        <v>486</v>
      </c>
      <c r="K157">
        <v>36896</v>
      </c>
      <c r="L157">
        <v>38722</v>
      </c>
      <c r="M157" t="s">
        <v>30</v>
      </c>
      <c r="N157" s="1">
        <v>-50000000</v>
      </c>
      <c r="P157">
        <v>0.25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G157">
        <v>0</v>
      </c>
      <c r="AH157" s="54">
        <v>0</v>
      </c>
      <c r="AI157">
        <v>0</v>
      </c>
      <c r="AJ157">
        <v>0</v>
      </c>
      <c r="AK157">
        <v>0</v>
      </c>
      <c r="AL157">
        <v>0</v>
      </c>
      <c r="AM157" t="s">
        <v>514</v>
      </c>
      <c r="AN157" t="s">
        <v>545</v>
      </c>
      <c r="AO157" t="s">
        <v>545</v>
      </c>
      <c r="AP157" t="s">
        <v>545</v>
      </c>
    </row>
    <row r="158" spans="1:42">
      <c r="A158">
        <v>1071</v>
      </c>
      <c r="B158">
        <v>854</v>
      </c>
      <c r="C158" t="s">
        <v>27</v>
      </c>
      <c r="D158" t="s">
        <v>54</v>
      </c>
      <c r="E158" t="s">
        <v>2</v>
      </c>
      <c r="F158" t="s">
        <v>423</v>
      </c>
      <c r="I158" t="s">
        <v>279</v>
      </c>
      <c r="J158" t="s">
        <v>486</v>
      </c>
      <c r="K158">
        <v>36896</v>
      </c>
      <c r="L158">
        <v>38722</v>
      </c>
      <c r="M158" t="s">
        <v>30</v>
      </c>
      <c r="N158" s="1">
        <v>50000000</v>
      </c>
      <c r="P158">
        <v>0.25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G158">
        <v>0</v>
      </c>
      <c r="AH158" s="54">
        <v>0</v>
      </c>
      <c r="AI158">
        <v>0</v>
      </c>
      <c r="AJ158">
        <v>0</v>
      </c>
      <c r="AK158">
        <v>0</v>
      </c>
      <c r="AL158">
        <v>0</v>
      </c>
      <c r="AM158" t="s">
        <v>514</v>
      </c>
      <c r="AN158" t="s">
        <v>545</v>
      </c>
      <c r="AO158" t="s">
        <v>545</v>
      </c>
      <c r="AP158" t="s">
        <v>545</v>
      </c>
    </row>
    <row r="159" spans="1:42">
      <c r="A159">
        <v>1073</v>
      </c>
      <c r="B159">
        <v>431</v>
      </c>
      <c r="C159" t="s">
        <v>27</v>
      </c>
      <c r="D159" t="s">
        <v>28</v>
      </c>
      <c r="E159" t="s">
        <v>298</v>
      </c>
      <c r="F159" t="s">
        <v>203</v>
      </c>
      <c r="G159" t="s">
        <v>487</v>
      </c>
      <c r="H159" t="s">
        <v>468</v>
      </c>
      <c r="I159" t="s">
        <v>31</v>
      </c>
      <c r="J159" t="s">
        <v>480</v>
      </c>
      <c r="K159">
        <v>36878</v>
      </c>
      <c r="L159">
        <v>38135</v>
      </c>
      <c r="M159" t="s">
        <v>30</v>
      </c>
      <c r="N159" s="1">
        <v>-5000000</v>
      </c>
      <c r="O159">
        <v>1319.8914980000002</v>
      </c>
      <c r="P159">
        <v>2</v>
      </c>
      <c r="Q159">
        <v>1302.0400460000001</v>
      </c>
      <c r="R159">
        <v>1303.058309</v>
      </c>
      <c r="S159">
        <v>0.36411002716107249</v>
      </c>
      <c r="T159">
        <v>480.5857291864487</v>
      </c>
      <c r="U159">
        <v>-893.88317800000004</v>
      </c>
      <c r="V159">
        <v>0</v>
      </c>
      <c r="W159">
        <v>-413.29744881355134</v>
      </c>
      <c r="X159">
        <v>643888.88888900005</v>
      </c>
      <c r="Y159">
        <v>643611.11111099995</v>
      </c>
      <c r="Z159">
        <v>-277.77777800010517</v>
      </c>
      <c r="AA159">
        <v>135.51967081344617</v>
      </c>
      <c r="AB159">
        <v>643888.88888900005</v>
      </c>
      <c r="AC159">
        <v>643611.11111099995</v>
      </c>
      <c r="AD159">
        <v>-277.77777800010517</v>
      </c>
      <c r="AF159">
        <v>36910.765741570009</v>
      </c>
      <c r="AG159">
        <v>-20000</v>
      </c>
      <c r="AH159" s="54">
        <v>623611.11111099995</v>
      </c>
      <c r="AI159">
        <v>277308.66537799995</v>
      </c>
      <c r="AJ159">
        <v>277308.66537799995</v>
      </c>
      <c r="AK159">
        <v>-6388.8888890000526</v>
      </c>
      <c r="AL159">
        <v>-277.77777800010517</v>
      </c>
      <c r="AM159" t="s">
        <v>548</v>
      </c>
      <c r="AN159" t="s">
        <v>545</v>
      </c>
      <c r="AO159">
        <v>16</v>
      </c>
      <c r="AP159">
        <v>16</v>
      </c>
    </row>
    <row r="160" spans="1:42">
      <c r="A160">
        <v>1074</v>
      </c>
      <c r="B160">
        <v>530</v>
      </c>
      <c r="C160" t="s">
        <v>27</v>
      </c>
      <c r="D160" t="s">
        <v>28</v>
      </c>
      <c r="E160" t="s">
        <v>50</v>
      </c>
      <c r="F160" t="s">
        <v>197</v>
      </c>
      <c r="G160" t="s">
        <v>485</v>
      </c>
      <c r="H160" t="s">
        <v>497</v>
      </c>
      <c r="I160" t="s">
        <v>405</v>
      </c>
      <c r="J160" t="s">
        <v>480</v>
      </c>
      <c r="K160">
        <v>36896</v>
      </c>
      <c r="L160">
        <v>38722</v>
      </c>
      <c r="M160" t="s">
        <v>30</v>
      </c>
      <c r="N160" s="1">
        <v>-10000000</v>
      </c>
      <c r="O160">
        <v>4261.0656220000001</v>
      </c>
      <c r="P160">
        <v>1.75</v>
      </c>
      <c r="Q160">
        <v>169.62875299999999</v>
      </c>
      <c r="R160">
        <v>169.85984400000001</v>
      </c>
      <c r="S160">
        <v>0.17191829408147088</v>
      </c>
      <c r="T160">
        <v>732.5551327034417</v>
      </c>
      <c r="U160">
        <v>-609.57555200000002</v>
      </c>
      <c r="V160">
        <v>0</v>
      </c>
      <c r="W160">
        <v>122.97958070344168</v>
      </c>
      <c r="X160">
        <v>-60419.906584999997</v>
      </c>
      <c r="Y160">
        <v>-59989.006249999999</v>
      </c>
      <c r="Z160">
        <v>430.90033499999845</v>
      </c>
      <c r="AA160">
        <v>307.92075429655677</v>
      </c>
      <c r="AB160">
        <v>-60419.906584999997</v>
      </c>
      <c r="AC160">
        <v>-59989.006249999999</v>
      </c>
      <c r="AD160">
        <v>430.90033499999845</v>
      </c>
      <c r="AF160">
        <v>53271.842406244003</v>
      </c>
      <c r="AG160">
        <v>0</v>
      </c>
      <c r="AH160" s="54">
        <v>-59989.006249999999</v>
      </c>
      <c r="AI160">
        <v>-60581.274395</v>
      </c>
      <c r="AJ160">
        <v>-60581.274395</v>
      </c>
      <c r="AK160">
        <v>-46146.164473999997</v>
      </c>
      <c r="AL160">
        <v>430.90033499999845</v>
      </c>
      <c r="AM160" t="s">
        <v>514</v>
      </c>
      <c r="AN160" t="s">
        <v>545</v>
      </c>
      <c r="AO160">
        <v>10</v>
      </c>
      <c r="AP160">
        <v>10</v>
      </c>
    </row>
    <row r="161" spans="1:42">
      <c r="A161">
        <v>1075</v>
      </c>
      <c r="B161">
        <v>432</v>
      </c>
      <c r="C161" t="s">
        <v>27</v>
      </c>
      <c r="D161" t="s">
        <v>28</v>
      </c>
      <c r="E161" t="s">
        <v>299</v>
      </c>
      <c r="F161" t="s">
        <v>205</v>
      </c>
      <c r="G161" t="s">
        <v>485</v>
      </c>
      <c r="H161" t="s">
        <v>472</v>
      </c>
      <c r="I161" t="s">
        <v>97</v>
      </c>
      <c r="J161" t="s">
        <v>480</v>
      </c>
      <c r="K161">
        <v>36879</v>
      </c>
      <c r="L161">
        <v>36966</v>
      </c>
      <c r="M161" t="s">
        <v>30</v>
      </c>
      <c r="N161" s="1">
        <v>0</v>
      </c>
      <c r="O161">
        <v>0</v>
      </c>
      <c r="P161">
        <v>4.3</v>
      </c>
      <c r="Q161">
        <v>0</v>
      </c>
      <c r="R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F161">
        <v>0</v>
      </c>
      <c r="AG161">
        <v>220022.65333299999</v>
      </c>
      <c r="AH161" s="54">
        <v>220022.65333299999</v>
      </c>
      <c r="AI161">
        <v>164667.75234599999</v>
      </c>
      <c r="AJ161">
        <v>164667.75234599999</v>
      </c>
      <c r="AK161">
        <v>186258.404786</v>
      </c>
      <c r="AL161">
        <v>0</v>
      </c>
      <c r="AM161" t="s">
        <v>550</v>
      </c>
      <c r="AN161" t="s">
        <v>545</v>
      </c>
      <c r="AO161">
        <v>9</v>
      </c>
      <c r="AP161">
        <v>9</v>
      </c>
    </row>
    <row r="162" spans="1:42">
      <c r="A162">
        <v>1276</v>
      </c>
      <c r="B162">
        <v>437</v>
      </c>
      <c r="C162" t="s">
        <v>27</v>
      </c>
      <c r="D162" t="s">
        <v>28</v>
      </c>
      <c r="E162" t="s">
        <v>302</v>
      </c>
      <c r="F162" t="s">
        <v>201</v>
      </c>
      <c r="G162" t="s">
        <v>471</v>
      </c>
      <c r="H162" t="s">
        <v>494</v>
      </c>
      <c r="I162" t="s">
        <v>405</v>
      </c>
      <c r="J162" t="s">
        <v>469</v>
      </c>
      <c r="K162">
        <v>36896</v>
      </c>
      <c r="L162">
        <v>38722</v>
      </c>
      <c r="M162" t="s">
        <v>30</v>
      </c>
      <c r="N162" s="1">
        <v>-10000000</v>
      </c>
      <c r="O162">
        <v>4071.727684</v>
      </c>
      <c r="P162">
        <v>0.46</v>
      </c>
      <c r="Q162">
        <v>105.85918700000001</v>
      </c>
      <c r="R162">
        <v>105.91121</v>
      </c>
      <c r="S162">
        <v>1.7412102947214844E-2</v>
      </c>
      <c r="T162">
        <v>70.897341606832669</v>
      </c>
      <c r="U162">
        <v>-314.15184099999999</v>
      </c>
      <c r="V162">
        <v>0</v>
      </c>
      <c r="W162">
        <v>-243.25449939316732</v>
      </c>
      <c r="X162">
        <v>235626.52916400001</v>
      </c>
      <c r="Y162">
        <v>235851.789991</v>
      </c>
      <c r="Z162">
        <v>225.26082699999097</v>
      </c>
      <c r="AA162">
        <v>468.51532639315826</v>
      </c>
      <c r="AB162">
        <v>235626.52916400001</v>
      </c>
      <c r="AC162">
        <v>235851.789991</v>
      </c>
      <c r="AD162">
        <v>225.26082699999097</v>
      </c>
      <c r="AF162">
        <v>29471.164976792003</v>
      </c>
      <c r="AG162">
        <v>0</v>
      </c>
      <c r="AH162" s="54">
        <v>235851.789991</v>
      </c>
      <c r="AI162">
        <v>181811.76661799999</v>
      </c>
      <c r="AJ162">
        <v>181811.76661799999</v>
      </c>
      <c r="AK162">
        <v>176421.100267</v>
      </c>
      <c r="AL162">
        <v>225.26082699999097</v>
      </c>
      <c r="AM162" t="s">
        <v>514</v>
      </c>
      <c r="AN162">
        <v>8</v>
      </c>
      <c r="AO162" t="s">
        <v>545</v>
      </c>
      <c r="AP162">
        <v>8</v>
      </c>
    </row>
    <row r="163" spans="1:42">
      <c r="A163">
        <v>1277</v>
      </c>
      <c r="B163">
        <v>438</v>
      </c>
      <c r="C163" t="s">
        <v>27</v>
      </c>
      <c r="D163" t="s">
        <v>28</v>
      </c>
      <c r="E163" t="s">
        <v>303</v>
      </c>
      <c r="F163" t="s">
        <v>198</v>
      </c>
      <c r="G163" t="s">
        <v>474</v>
      </c>
      <c r="H163" t="s">
        <v>491</v>
      </c>
      <c r="I163" t="s">
        <v>405</v>
      </c>
      <c r="J163" t="s">
        <v>469</v>
      </c>
      <c r="K163">
        <v>36896</v>
      </c>
      <c r="L163">
        <v>38722</v>
      </c>
      <c r="M163" t="s">
        <v>30</v>
      </c>
      <c r="N163" s="1">
        <v>-10000000</v>
      </c>
      <c r="O163">
        <v>4053.740945</v>
      </c>
      <c r="P163">
        <v>0.18</v>
      </c>
      <c r="Q163">
        <v>22.839994000000001</v>
      </c>
      <c r="R163">
        <v>22.84911</v>
      </c>
      <c r="S163">
        <v>5.7361450296709155E-4</v>
      </c>
      <c r="T163">
        <v>2.325284597323523</v>
      </c>
      <c r="U163">
        <v>-85.621432999999996</v>
      </c>
      <c r="V163">
        <v>0</v>
      </c>
      <c r="W163">
        <v>-83.296148402676479</v>
      </c>
      <c r="X163">
        <v>16567.28213</v>
      </c>
      <c r="Y163">
        <v>16568.138867999998</v>
      </c>
      <c r="Z163">
        <v>0.85673799999858602</v>
      </c>
      <c r="AA163">
        <v>84.152886402675065</v>
      </c>
      <c r="AB163">
        <v>16567.28213</v>
      </c>
      <c r="AC163">
        <v>16568.138867999998</v>
      </c>
      <c r="AD163">
        <v>0.85673799999858602</v>
      </c>
      <c r="AF163">
        <v>12003.126938145</v>
      </c>
      <c r="AG163">
        <v>0</v>
      </c>
      <c r="AH163" s="54">
        <v>16568.138867999998</v>
      </c>
      <c r="AI163">
        <v>-21262.475450000002</v>
      </c>
      <c r="AJ163">
        <v>-21262.475450000002</v>
      </c>
      <c r="AK163">
        <v>-16493.011917</v>
      </c>
      <c r="AL163">
        <v>0.85673799999858602</v>
      </c>
      <c r="AM163" t="s">
        <v>514</v>
      </c>
      <c r="AN163">
        <v>4</v>
      </c>
      <c r="AO163" t="s">
        <v>545</v>
      </c>
      <c r="AP163">
        <v>4</v>
      </c>
    </row>
    <row r="164" spans="1:42">
      <c r="A164">
        <v>1278</v>
      </c>
      <c r="B164">
        <v>439</v>
      </c>
      <c r="C164" t="s">
        <v>27</v>
      </c>
      <c r="D164" t="s">
        <v>28</v>
      </c>
      <c r="E164" t="s">
        <v>304</v>
      </c>
      <c r="F164" t="s">
        <v>205</v>
      </c>
      <c r="G164" t="s">
        <v>485</v>
      </c>
      <c r="H164" t="s">
        <v>497</v>
      </c>
      <c r="I164" t="s">
        <v>405</v>
      </c>
      <c r="J164" t="s">
        <v>481</v>
      </c>
      <c r="K164">
        <v>36896</v>
      </c>
      <c r="L164">
        <v>38722</v>
      </c>
      <c r="M164" t="s">
        <v>30</v>
      </c>
      <c r="N164" s="1">
        <v>-10000000</v>
      </c>
      <c r="O164">
        <v>4248.8702990000002</v>
      </c>
      <c r="P164">
        <v>2.1</v>
      </c>
      <c r="Q164">
        <v>254.20452900000001</v>
      </c>
      <c r="R164">
        <v>254.244552</v>
      </c>
      <c r="S164">
        <v>-1.3110766821388887E-2</v>
      </c>
      <c r="T164">
        <v>-55.705947744513878</v>
      </c>
      <c r="U164">
        <v>-798.77508</v>
      </c>
      <c r="V164">
        <v>0</v>
      </c>
      <c r="W164">
        <v>-854.48102774451388</v>
      </c>
      <c r="X164">
        <v>126095.83219</v>
      </c>
      <c r="Y164">
        <v>125771.212556</v>
      </c>
      <c r="Z164">
        <v>-324.61963400000241</v>
      </c>
      <c r="AA164">
        <v>529.86139374451147</v>
      </c>
      <c r="AB164">
        <v>126095.83219</v>
      </c>
      <c r="AC164">
        <v>125771.212556</v>
      </c>
      <c r="AD164">
        <v>-324.61963400000241</v>
      </c>
      <c r="AF164">
        <v>41936.349851130006</v>
      </c>
      <c r="AG164">
        <v>0</v>
      </c>
      <c r="AH164" s="54">
        <v>125771.212556</v>
      </c>
      <c r="AI164">
        <v>2521.2535280000011</v>
      </c>
      <c r="AJ164">
        <v>2521.2535280000011</v>
      </c>
      <c r="AK164">
        <v>-48559.036715000009</v>
      </c>
      <c r="AL164">
        <v>-324.61963400000241</v>
      </c>
      <c r="AM164" t="s">
        <v>514</v>
      </c>
      <c r="AN164" t="s">
        <v>545</v>
      </c>
      <c r="AO164">
        <v>9</v>
      </c>
      <c r="AP164">
        <v>9</v>
      </c>
    </row>
    <row r="165" spans="1:42">
      <c r="A165">
        <v>1279</v>
      </c>
      <c r="B165">
        <v>440</v>
      </c>
      <c r="C165" t="s">
        <v>27</v>
      </c>
      <c r="D165" t="s">
        <v>28</v>
      </c>
      <c r="E165" t="s">
        <v>343</v>
      </c>
      <c r="F165" t="s">
        <v>201</v>
      </c>
      <c r="G165" t="s">
        <v>471</v>
      </c>
      <c r="H165" t="s">
        <v>491</v>
      </c>
      <c r="I165" t="s">
        <v>405</v>
      </c>
      <c r="J165" t="s">
        <v>469</v>
      </c>
      <c r="K165">
        <v>36896</v>
      </c>
      <c r="L165">
        <v>38722</v>
      </c>
      <c r="M165" t="s">
        <v>30</v>
      </c>
      <c r="N165" s="1">
        <v>-10000000</v>
      </c>
      <c r="O165">
        <v>4113.3222990000004</v>
      </c>
      <c r="P165">
        <v>0.56000000000000005</v>
      </c>
      <c r="Q165">
        <v>48.608412999999999</v>
      </c>
      <c r="R165">
        <v>48.621636000000002</v>
      </c>
      <c r="S165">
        <v>-1.1045353507874065E-3</v>
      </c>
      <c r="T165">
        <v>-4.5433098884276273</v>
      </c>
      <c r="U165">
        <v>-165.831997</v>
      </c>
      <c r="V165">
        <v>0</v>
      </c>
      <c r="W165">
        <v>-170.37530688842762</v>
      </c>
      <c r="X165">
        <v>-43477.179178999999</v>
      </c>
      <c r="Y165">
        <v>-43595.354766999997</v>
      </c>
      <c r="Z165">
        <v>-118.17558799999824</v>
      </c>
      <c r="AA165">
        <v>52.199718888429373</v>
      </c>
      <c r="AB165">
        <v>-43477.179178999999</v>
      </c>
      <c r="AC165">
        <v>-43595.354766999997</v>
      </c>
      <c r="AD165">
        <v>-118.17558799999824</v>
      </c>
      <c r="AF165">
        <v>29772.226800162007</v>
      </c>
      <c r="AG165">
        <v>0</v>
      </c>
      <c r="AH165" s="54">
        <v>-43595.354766999997</v>
      </c>
      <c r="AI165">
        <v>-50056.663499999995</v>
      </c>
      <c r="AJ165">
        <v>-50056.663499999995</v>
      </c>
      <c r="AK165">
        <v>-90824.017640000005</v>
      </c>
      <c r="AL165">
        <v>-118.17558799999824</v>
      </c>
      <c r="AM165" t="s">
        <v>514</v>
      </c>
      <c r="AN165">
        <v>8</v>
      </c>
      <c r="AO165" t="s">
        <v>545</v>
      </c>
      <c r="AP165">
        <v>8</v>
      </c>
    </row>
    <row r="166" spans="1:42">
      <c r="A166">
        <v>1280</v>
      </c>
      <c r="B166">
        <v>441</v>
      </c>
      <c r="C166" t="s">
        <v>27</v>
      </c>
      <c r="D166" t="s">
        <v>28</v>
      </c>
      <c r="E166" t="s">
        <v>305</v>
      </c>
      <c r="F166" t="s">
        <v>201</v>
      </c>
      <c r="G166" t="s">
        <v>467</v>
      </c>
      <c r="H166" t="s">
        <v>468</v>
      </c>
      <c r="I166" t="s">
        <v>405</v>
      </c>
      <c r="J166" t="s">
        <v>470</v>
      </c>
      <c r="K166">
        <v>36896</v>
      </c>
      <c r="L166">
        <v>38722</v>
      </c>
      <c r="M166" t="s">
        <v>30</v>
      </c>
      <c r="N166" s="1">
        <v>-10000000</v>
      </c>
      <c r="O166">
        <v>4077.3777690000002</v>
      </c>
      <c r="P166">
        <v>0.45</v>
      </c>
      <c r="Q166">
        <v>49.309268000000003</v>
      </c>
      <c r="R166">
        <v>49.324108000000003</v>
      </c>
      <c r="S166">
        <v>-2.0839224155159231E-3</v>
      </c>
      <c r="T166">
        <v>-8.4969389293454061</v>
      </c>
      <c r="U166">
        <v>-192.99768299999999</v>
      </c>
      <c r="V166">
        <v>0</v>
      </c>
      <c r="W166">
        <v>-201.49462192934541</v>
      </c>
      <c r="X166">
        <v>8183.89624</v>
      </c>
      <c r="Y166">
        <v>8132.2592299999997</v>
      </c>
      <c r="Z166">
        <v>-51.637010000000373</v>
      </c>
      <c r="AA166">
        <v>149.85761192934504</v>
      </c>
      <c r="AB166">
        <v>8183.89624</v>
      </c>
      <c r="AC166">
        <v>8132.2592299999997</v>
      </c>
      <c r="AD166">
        <v>-51.637010000000373</v>
      </c>
      <c r="AF166">
        <v>29512.060292022004</v>
      </c>
      <c r="AG166">
        <v>0</v>
      </c>
      <c r="AH166" s="54">
        <v>8132.2592299999997</v>
      </c>
      <c r="AI166">
        <v>971.96867199999997</v>
      </c>
      <c r="AJ166">
        <v>971.96867199999997</v>
      </c>
      <c r="AK166">
        <v>19933.819643999999</v>
      </c>
      <c r="AL166">
        <v>-51.637010000000373</v>
      </c>
      <c r="AM166" t="s">
        <v>514</v>
      </c>
      <c r="AN166">
        <v>8</v>
      </c>
      <c r="AO166" t="s">
        <v>545</v>
      </c>
      <c r="AP166">
        <v>8</v>
      </c>
    </row>
    <row r="167" spans="1:42">
      <c r="A167">
        <v>1281</v>
      </c>
      <c r="B167">
        <v>442</v>
      </c>
      <c r="C167" t="s">
        <v>27</v>
      </c>
      <c r="D167" t="s">
        <v>28</v>
      </c>
      <c r="E167" t="s">
        <v>306</v>
      </c>
      <c r="F167" t="s">
        <v>197</v>
      </c>
      <c r="G167" t="s">
        <v>477</v>
      </c>
      <c r="H167" t="s">
        <v>468</v>
      </c>
      <c r="I167" t="s">
        <v>405</v>
      </c>
      <c r="J167" t="s">
        <v>481</v>
      </c>
      <c r="K167">
        <v>36896</v>
      </c>
      <c r="L167">
        <v>38722</v>
      </c>
      <c r="M167" t="s">
        <v>30</v>
      </c>
      <c r="N167" s="1">
        <v>-10000000</v>
      </c>
      <c r="O167">
        <v>4121.5384730000005</v>
      </c>
      <c r="P167">
        <v>1.25</v>
      </c>
      <c r="Q167">
        <v>193.466857</v>
      </c>
      <c r="R167">
        <v>184.06798699999999</v>
      </c>
      <c r="S167">
        <v>-9.2998611434377878</v>
      </c>
      <c r="T167">
        <v>-38329.735496236615</v>
      </c>
      <c r="U167">
        <v>-564.75569700000005</v>
      </c>
      <c r="V167">
        <v>0</v>
      </c>
      <c r="W167">
        <v>-38894.491193236616</v>
      </c>
      <c r="X167">
        <v>248162.70836600001</v>
      </c>
      <c r="Y167">
        <v>210480.37656800001</v>
      </c>
      <c r="Z167">
        <v>-37682.331797999999</v>
      </c>
      <c r="AA167">
        <v>1212.1593952366165</v>
      </c>
      <c r="AB167">
        <v>248162.70836600001</v>
      </c>
      <c r="AC167">
        <v>210480.37656800001</v>
      </c>
      <c r="AD167">
        <v>-37682.331797999999</v>
      </c>
      <c r="AF167">
        <v>51527.473989446014</v>
      </c>
      <c r="AG167">
        <v>0</v>
      </c>
      <c r="AH167" s="54">
        <v>210480.37656800001</v>
      </c>
      <c r="AI167">
        <v>200877.54860500002</v>
      </c>
      <c r="AJ167">
        <v>200877.54860500002</v>
      </c>
      <c r="AK167">
        <v>5957.4223519999941</v>
      </c>
      <c r="AL167">
        <v>-37682.331797999999</v>
      </c>
      <c r="AM167" t="s">
        <v>514</v>
      </c>
      <c r="AN167" t="s">
        <v>545</v>
      </c>
      <c r="AO167">
        <v>10</v>
      </c>
      <c r="AP167">
        <v>10</v>
      </c>
    </row>
    <row r="168" spans="1:42">
      <c r="A168">
        <v>1282</v>
      </c>
      <c r="B168">
        <v>443</v>
      </c>
      <c r="C168" t="s">
        <v>27</v>
      </c>
      <c r="D168" t="s">
        <v>28</v>
      </c>
      <c r="E168" t="s">
        <v>307</v>
      </c>
      <c r="F168" t="s">
        <v>200</v>
      </c>
      <c r="G168" t="s">
        <v>471</v>
      </c>
      <c r="H168" t="s">
        <v>468</v>
      </c>
      <c r="I168" t="s">
        <v>405</v>
      </c>
      <c r="J168" t="s">
        <v>475</v>
      </c>
      <c r="K168">
        <v>36896</v>
      </c>
      <c r="L168">
        <v>38722</v>
      </c>
      <c r="M168" t="s">
        <v>30</v>
      </c>
      <c r="N168" s="1">
        <v>-10000000</v>
      </c>
      <c r="O168">
        <v>4106.199885</v>
      </c>
      <c r="P168">
        <v>0.6</v>
      </c>
      <c r="Q168">
        <v>48.173234999999998</v>
      </c>
      <c r="R168">
        <v>48.185388000000003</v>
      </c>
      <c r="S168">
        <v>-5.430437306467072E-3</v>
      </c>
      <c r="T168">
        <v>-22.298461043314802</v>
      </c>
      <c r="U168">
        <v>-214.04409999999999</v>
      </c>
      <c r="V168">
        <v>0</v>
      </c>
      <c r="W168">
        <v>-236.34256104331479</v>
      </c>
      <c r="X168">
        <v>-63194.204135</v>
      </c>
      <c r="Y168">
        <v>-63338.970707</v>
      </c>
      <c r="Z168">
        <v>-144.76657200000045</v>
      </c>
      <c r="AA168">
        <v>91.575989043314337</v>
      </c>
      <c r="AB168">
        <v>-63194.204135</v>
      </c>
      <c r="AC168">
        <v>-63338.970707</v>
      </c>
      <c r="AD168">
        <v>-144.76657200000045</v>
      </c>
      <c r="AF168">
        <v>23641.445837887499</v>
      </c>
      <c r="AG168">
        <v>0</v>
      </c>
      <c r="AH168" s="54">
        <v>-63338.970707</v>
      </c>
      <c r="AI168">
        <v>-48140.076842000002</v>
      </c>
      <c r="AJ168">
        <v>-48140.076842000002</v>
      </c>
      <c r="AK168">
        <v>-20842.047288000002</v>
      </c>
      <c r="AL168">
        <v>-144.76657200000045</v>
      </c>
      <c r="AM168" t="s">
        <v>514</v>
      </c>
      <c r="AN168">
        <v>6</v>
      </c>
      <c r="AO168" t="s">
        <v>545</v>
      </c>
      <c r="AP168">
        <v>6</v>
      </c>
    </row>
    <row r="169" spans="1:42">
      <c r="A169">
        <v>1283</v>
      </c>
      <c r="B169">
        <v>444</v>
      </c>
      <c r="C169" t="s">
        <v>27</v>
      </c>
      <c r="D169" t="s">
        <v>28</v>
      </c>
      <c r="E169" t="s">
        <v>241</v>
      </c>
      <c r="F169" t="s">
        <v>200</v>
      </c>
      <c r="G169" t="s">
        <v>476</v>
      </c>
      <c r="H169" t="s">
        <v>472</v>
      </c>
      <c r="I169" t="s">
        <v>405</v>
      </c>
      <c r="J169" t="s">
        <v>469</v>
      </c>
      <c r="K169">
        <v>36896</v>
      </c>
      <c r="L169">
        <v>38722</v>
      </c>
      <c r="M169" t="s">
        <v>30</v>
      </c>
      <c r="N169" s="1">
        <v>-10000000</v>
      </c>
      <c r="O169">
        <v>4064.9098019999997</v>
      </c>
      <c r="P169">
        <v>0.34</v>
      </c>
      <c r="Q169">
        <v>41.280737000000002</v>
      </c>
      <c r="R169">
        <v>41.303123999999997</v>
      </c>
      <c r="S169">
        <v>8.4733564808936977E-4</v>
      </c>
      <c r="T169">
        <v>3.4443429815025013</v>
      </c>
      <c r="U169">
        <v>-192.514128</v>
      </c>
      <c r="V169">
        <v>0</v>
      </c>
      <c r="W169">
        <v>-189.0697850184975</v>
      </c>
      <c r="X169">
        <v>23294.241223000001</v>
      </c>
      <c r="Y169">
        <v>23312.758824</v>
      </c>
      <c r="Z169">
        <v>18.517600999999559</v>
      </c>
      <c r="AA169">
        <v>207.58738601849706</v>
      </c>
      <c r="AB169">
        <v>23294.241223000001</v>
      </c>
      <c r="AC169">
        <v>23312.758824</v>
      </c>
      <c r="AD169">
        <v>18.517600999999559</v>
      </c>
      <c r="AF169">
        <v>23403.718185015001</v>
      </c>
      <c r="AG169">
        <v>0</v>
      </c>
      <c r="AH169" s="54">
        <v>23312.758824</v>
      </c>
      <c r="AI169">
        <v>-25810.467015999999</v>
      </c>
      <c r="AJ169">
        <v>-25810.467015999999</v>
      </c>
      <c r="AK169">
        <v>-65467.197744999998</v>
      </c>
      <c r="AL169">
        <v>18.517600999999559</v>
      </c>
      <c r="AM169" t="s">
        <v>514</v>
      </c>
      <c r="AN169">
        <v>6</v>
      </c>
      <c r="AO169" t="s">
        <v>545</v>
      </c>
      <c r="AP169">
        <v>6</v>
      </c>
    </row>
    <row r="170" spans="1:42">
      <c r="A170">
        <v>1284</v>
      </c>
      <c r="B170">
        <v>445</v>
      </c>
      <c r="C170" t="s">
        <v>27</v>
      </c>
      <c r="D170" t="s">
        <v>28</v>
      </c>
      <c r="E170" t="s">
        <v>308</v>
      </c>
      <c r="F170" t="s">
        <v>198</v>
      </c>
      <c r="G170" t="s">
        <v>485</v>
      </c>
      <c r="H170" t="s">
        <v>478</v>
      </c>
      <c r="I170" t="s">
        <v>405</v>
      </c>
      <c r="J170" t="s">
        <v>479</v>
      </c>
      <c r="K170">
        <v>36896</v>
      </c>
      <c r="L170">
        <v>38722</v>
      </c>
      <c r="M170" t="s">
        <v>30</v>
      </c>
      <c r="N170" s="1">
        <v>-10000000</v>
      </c>
      <c r="O170">
        <v>4067.9238969999997</v>
      </c>
      <c r="P170">
        <v>0.25</v>
      </c>
      <c r="Q170">
        <v>26.471557000000001</v>
      </c>
      <c r="R170">
        <v>26.484273999999999</v>
      </c>
      <c r="S170">
        <v>6.6389119035012184E-4</v>
      </c>
      <c r="T170">
        <v>2.7006588382330361</v>
      </c>
      <c r="U170">
        <v>-127.895611</v>
      </c>
      <c r="V170">
        <v>0</v>
      </c>
      <c r="W170">
        <v>-125.19495216176696</v>
      </c>
      <c r="X170">
        <v>692.05139799999995</v>
      </c>
      <c r="Y170">
        <v>680.28437799999995</v>
      </c>
      <c r="Z170">
        <v>-11.767020000000002</v>
      </c>
      <c r="AA170">
        <v>113.42793216176696</v>
      </c>
      <c r="AB170">
        <v>692.05139799999995</v>
      </c>
      <c r="AC170">
        <v>680.28437799999995</v>
      </c>
      <c r="AD170">
        <v>-11.767020000000002</v>
      </c>
      <c r="AF170">
        <v>12045.122659016999</v>
      </c>
      <c r="AG170">
        <v>0</v>
      </c>
      <c r="AH170" s="54">
        <v>680.28437799999995</v>
      </c>
      <c r="AI170">
        <v>-133.24160800000004</v>
      </c>
      <c r="AJ170">
        <v>-133.24160800000004</v>
      </c>
      <c r="AK170">
        <v>-21159.234562999998</v>
      </c>
      <c r="AL170">
        <v>-11.767020000000002</v>
      </c>
      <c r="AM170" t="s">
        <v>514</v>
      </c>
      <c r="AN170">
        <v>4</v>
      </c>
      <c r="AO170" t="s">
        <v>545</v>
      </c>
      <c r="AP170">
        <v>4</v>
      </c>
    </row>
    <row r="171" spans="1:42">
      <c r="A171">
        <v>1285</v>
      </c>
      <c r="B171">
        <v>446</v>
      </c>
      <c r="C171" t="s">
        <v>27</v>
      </c>
      <c r="D171" t="s">
        <v>28</v>
      </c>
      <c r="E171" t="s">
        <v>310</v>
      </c>
      <c r="F171" t="s">
        <v>205</v>
      </c>
      <c r="G171" t="s">
        <v>476</v>
      </c>
      <c r="H171" t="s">
        <v>468</v>
      </c>
      <c r="I171" t="s">
        <v>405</v>
      </c>
      <c r="J171" t="s">
        <v>481</v>
      </c>
      <c r="K171">
        <v>36896</v>
      </c>
      <c r="L171">
        <v>38722</v>
      </c>
      <c r="M171" t="s">
        <v>30</v>
      </c>
      <c r="N171" s="1">
        <v>-10000000</v>
      </c>
      <c r="O171">
        <v>4167.9085400000004</v>
      </c>
      <c r="P171">
        <v>0.9</v>
      </c>
      <c r="Q171">
        <v>75.349682999999999</v>
      </c>
      <c r="R171">
        <v>75.371572</v>
      </c>
      <c r="S171">
        <v>-1.9251260395619922E-4</v>
      </c>
      <c r="T171">
        <v>-0.8023749260866806</v>
      </c>
      <c r="U171">
        <v>-278.93233099999998</v>
      </c>
      <c r="V171">
        <v>0</v>
      </c>
      <c r="W171">
        <v>-279.73470592608663</v>
      </c>
      <c r="X171">
        <v>-80805.850212000005</v>
      </c>
      <c r="Y171">
        <v>-81000.399560000005</v>
      </c>
      <c r="Z171">
        <v>-194.54934800000046</v>
      </c>
      <c r="AA171">
        <v>85.185357926086169</v>
      </c>
      <c r="AB171">
        <v>-80805.850212000005</v>
      </c>
      <c r="AC171">
        <v>-81000.399560000005</v>
      </c>
      <c r="AD171">
        <v>-194.54934800000046</v>
      </c>
      <c r="AF171">
        <v>41137.2572898</v>
      </c>
      <c r="AG171">
        <v>0</v>
      </c>
      <c r="AH171" s="54">
        <v>-81000.399560000005</v>
      </c>
      <c r="AI171">
        <v>-359089.12932000001</v>
      </c>
      <c r="AJ171">
        <v>-359089.12932000001</v>
      </c>
      <c r="AK171">
        <v>-170135.32902900001</v>
      </c>
      <c r="AL171">
        <v>-194.54934800000046</v>
      </c>
      <c r="AM171" t="s">
        <v>514</v>
      </c>
      <c r="AN171" t="s">
        <v>545</v>
      </c>
      <c r="AO171">
        <v>9</v>
      </c>
      <c r="AP171">
        <v>9</v>
      </c>
    </row>
    <row r="172" spans="1:42">
      <c r="A172">
        <v>1286</v>
      </c>
      <c r="B172">
        <v>447</v>
      </c>
      <c r="C172" t="s">
        <v>27</v>
      </c>
      <c r="D172" t="s">
        <v>28</v>
      </c>
      <c r="E172" t="s">
        <v>311</v>
      </c>
      <c r="F172" t="s">
        <v>202</v>
      </c>
      <c r="G172" t="s">
        <v>474</v>
      </c>
      <c r="H172" t="s">
        <v>482</v>
      </c>
      <c r="I172" t="s">
        <v>405</v>
      </c>
      <c r="J172" t="s">
        <v>469</v>
      </c>
      <c r="K172">
        <v>36896</v>
      </c>
      <c r="L172">
        <v>38722</v>
      </c>
      <c r="M172" t="s">
        <v>30</v>
      </c>
      <c r="N172" s="1">
        <v>-10000000</v>
      </c>
      <c r="O172">
        <v>4047.0130649999996</v>
      </c>
      <c r="P172">
        <v>0.12</v>
      </c>
      <c r="Q172">
        <v>16.328824000000001</v>
      </c>
      <c r="R172">
        <v>16.334793999999999</v>
      </c>
      <c r="S172">
        <v>-4.6508282273860957E-4</v>
      </c>
      <c r="T172">
        <v>-1.8821962599302318</v>
      </c>
      <c r="U172">
        <v>-66.894745</v>
      </c>
      <c r="V172">
        <v>0</v>
      </c>
      <c r="W172">
        <v>-68.776941259930226</v>
      </c>
      <c r="X172">
        <v>15770.420769</v>
      </c>
      <c r="Y172">
        <v>15773.392084999999</v>
      </c>
      <c r="Z172">
        <v>2.9713159999992058</v>
      </c>
      <c r="AA172">
        <v>71.748257259929431</v>
      </c>
      <c r="AB172">
        <v>15770.420769</v>
      </c>
      <c r="AC172">
        <v>15773.392084999999</v>
      </c>
      <c r="AD172">
        <v>2.9713159999992058</v>
      </c>
      <c r="AF172">
        <v>16643.3412298125</v>
      </c>
      <c r="AG172">
        <v>0</v>
      </c>
      <c r="AH172" s="54">
        <v>15773.392084999999</v>
      </c>
      <c r="AI172">
        <v>-18051.660816000003</v>
      </c>
      <c r="AJ172">
        <v>-18051.660816000003</v>
      </c>
      <c r="AK172">
        <v>-16049.417545</v>
      </c>
      <c r="AL172">
        <v>2.9713159999992058</v>
      </c>
      <c r="AM172" t="s">
        <v>514</v>
      </c>
      <c r="AN172">
        <v>5</v>
      </c>
      <c r="AO172" t="s">
        <v>545</v>
      </c>
      <c r="AP172">
        <v>5</v>
      </c>
    </row>
    <row r="173" spans="1:42">
      <c r="A173">
        <v>1287</v>
      </c>
      <c r="B173">
        <v>448</v>
      </c>
      <c r="C173" t="s">
        <v>27</v>
      </c>
      <c r="D173" t="s">
        <v>28</v>
      </c>
      <c r="E173" t="s">
        <v>309</v>
      </c>
      <c r="F173" t="s">
        <v>200</v>
      </c>
      <c r="G173" t="s">
        <v>471</v>
      </c>
      <c r="H173" t="s">
        <v>472</v>
      </c>
      <c r="I173" t="s">
        <v>405</v>
      </c>
      <c r="J173" t="s">
        <v>479</v>
      </c>
      <c r="K173">
        <v>36896</v>
      </c>
      <c r="L173">
        <v>38722</v>
      </c>
      <c r="M173" t="s">
        <v>30</v>
      </c>
      <c r="N173" s="1">
        <v>-10000000</v>
      </c>
      <c r="O173">
        <v>4144.1104159999995</v>
      </c>
      <c r="P173">
        <v>0.8</v>
      </c>
      <c r="Q173">
        <v>74.103578999999996</v>
      </c>
      <c r="R173">
        <v>74.133087000000003</v>
      </c>
      <c r="S173">
        <v>7.115897139683277E-4</v>
      </c>
      <c r="T173">
        <v>2.9489063455746072</v>
      </c>
      <c r="U173">
        <v>-307.56338399999999</v>
      </c>
      <c r="V173">
        <v>0</v>
      </c>
      <c r="W173">
        <v>-304.6144776544254</v>
      </c>
      <c r="X173">
        <v>-42343.724925000002</v>
      </c>
      <c r="Y173">
        <v>-42457.118793000001</v>
      </c>
      <c r="Z173">
        <v>-113.3938679999992</v>
      </c>
      <c r="AA173">
        <v>191.2206096544262</v>
      </c>
      <c r="AB173">
        <v>-42343.724925000002</v>
      </c>
      <c r="AC173">
        <v>-42457.118793000001</v>
      </c>
      <c r="AD173">
        <v>-113.3938679999992</v>
      </c>
      <c r="AF173">
        <v>23859.715720119995</v>
      </c>
      <c r="AG173">
        <v>0</v>
      </c>
      <c r="AH173" s="54">
        <v>-42457.118793000001</v>
      </c>
      <c r="AI173">
        <v>-43908.349912999998</v>
      </c>
      <c r="AJ173">
        <v>-43908.349912999998</v>
      </c>
      <c r="AK173">
        <v>9475.4678960000019</v>
      </c>
      <c r="AL173">
        <v>-113.3938679999992</v>
      </c>
      <c r="AM173" t="s">
        <v>514</v>
      </c>
      <c r="AN173">
        <v>6</v>
      </c>
      <c r="AO173" t="s">
        <v>545</v>
      </c>
      <c r="AP173">
        <v>6</v>
      </c>
    </row>
    <row r="174" spans="1:42">
      <c r="A174">
        <v>1288</v>
      </c>
      <c r="B174">
        <v>449</v>
      </c>
      <c r="C174" t="s">
        <v>27</v>
      </c>
      <c r="D174" t="s">
        <v>28</v>
      </c>
      <c r="E174" t="s">
        <v>40</v>
      </c>
      <c r="F174" t="s">
        <v>200</v>
      </c>
      <c r="G174" t="s">
        <v>473</v>
      </c>
      <c r="H174" t="s">
        <v>472</v>
      </c>
      <c r="I174" t="s">
        <v>405</v>
      </c>
      <c r="J174" t="s">
        <v>480</v>
      </c>
      <c r="K174">
        <v>36896</v>
      </c>
      <c r="L174">
        <v>38722</v>
      </c>
      <c r="M174" t="s">
        <v>30</v>
      </c>
      <c r="N174" s="1">
        <v>-10000000</v>
      </c>
      <c r="O174">
        <v>4129.3221430000003</v>
      </c>
      <c r="P174">
        <v>1.1499999999999999</v>
      </c>
      <c r="Q174">
        <v>169.02301800000001</v>
      </c>
      <c r="R174">
        <v>168.21733699999999</v>
      </c>
      <c r="S174">
        <v>-0.44661330158276269</v>
      </c>
      <c r="T174">
        <v>-1844.210195584039</v>
      </c>
      <c r="U174">
        <v>-530.72509300000002</v>
      </c>
      <c r="V174">
        <v>0</v>
      </c>
      <c r="W174">
        <v>-2374.935288584039</v>
      </c>
      <c r="X174">
        <v>193366.96351199999</v>
      </c>
      <c r="Y174">
        <v>190532.58096799999</v>
      </c>
      <c r="Z174">
        <v>-2834.3825439999928</v>
      </c>
      <c r="AA174">
        <v>-459.4472554159538</v>
      </c>
      <c r="AB174">
        <v>193366.96351199999</v>
      </c>
      <c r="AC174">
        <v>190532.58096799999</v>
      </c>
      <c r="AD174">
        <v>-2834.3825439999928</v>
      </c>
      <c r="AF174">
        <v>23774.5722383225</v>
      </c>
      <c r="AG174">
        <v>0</v>
      </c>
      <c r="AH174" s="54">
        <v>190532.58096799999</v>
      </c>
      <c r="AI174">
        <v>111340.60259899999</v>
      </c>
      <c r="AJ174">
        <v>111340.60259899999</v>
      </c>
      <c r="AK174">
        <v>34438.040065999987</v>
      </c>
      <c r="AL174">
        <v>-2834.3825439999928</v>
      </c>
      <c r="AM174" t="s">
        <v>514</v>
      </c>
      <c r="AN174">
        <v>6</v>
      </c>
      <c r="AO174" t="s">
        <v>545</v>
      </c>
      <c r="AP174">
        <v>6</v>
      </c>
    </row>
    <row r="175" spans="1:42">
      <c r="A175">
        <v>1289</v>
      </c>
      <c r="B175">
        <v>450</v>
      </c>
      <c r="C175" t="s">
        <v>27</v>
      </c>
      <c r="D175" t="s">
        <v>28</v>
      </c>
      <c r="E175" t="s">
        <v>312</v>
      </c>
      <c r="F175" t="s">
        <v>201</v>
      </c>
      <c r="G175" t="s">
        <v>476</v>
      </c>
      <c r="H175" t="s">
        <v>468</v>
      </c>
      <c r="I175" t="s">
        <v>405</v>
      </c>
      <c r="J175" t="s">
        <v>481</v>
      </c>
      <c r="K175">
        <v>36896</v>
      </c>
      <c r="L175">
        <v>38722</v>
      </c>
      <c r="M175" t="s">
        <v>30</v>
      </c>
      <c r="N175" s="1">
        <v>-10000000</v>
      </c>
      <c r="O175">
        <v>4078.5075080000001</v>
      </c>
      <c r="P175">
        <v>0.52</v>
      </c>
      <c r="Q175">
        <v>67.200098999999994</v>
      </c>
      <c r="R175">
        <v>67.214025000000007</v>
      </c>
      <c r="S175">
        <v>-6.0912540580288369E-3</v>
      </c>
      <c r="T175">
        <v>-24.843225408806081</v>
      </c>
      <c r="U175">
        <v>-249.577765</v>
      </c>
      <c r="V175">
        <v>0</v>
      </c>
      <c r="W175">
        <v>-274.42099040880606</v>
      </c>
      <c r="X175">
        <v>52207.132958000002</v>
      </c>
      <c r="Y175">
        <v>52158.809574999999</v>
      </c>
      <c r="Z175">
        <v>-48.32338300000265</v>
      </c>
      <c r="AA175">
        <v>226.09760740880341</v>
      </c>
      <c r="AB175">
        <v>52207.132958000002</v>
      </c>
      <c r="AC175">
        <v>52158.809574999999</v>
      </c>
      <c r="AD175">
        <v>-48.32338300000265</v>
      </c>
      <c r="AF175">
        <v>29520.237342904002</v>
      </c>
      <c r="AG175">
        <v>0</v>
      </c>
      <c r="AH175" s="54">
        <v>52158.809574999999</v>
      </c>
      <c r="AI175">
        <v>-60502.688434999996</v>
      </c>
      <c r="AJ175">
        <v>-60502.688434999996</v>
      </c>
      <c r="AK175">
        <v>-62140.339553999998</v>
      </c>
      <c r="AL175">
        <v>-48.32338300000265</v>
      </c>
      <c r="AM175" t="s">
        <v>514</v>
      </c>
      <c r="AN175">
        <v>8</v>
      </c>
      <c r="AO175" t="s">
        <v>545</v>
      </c>
      <c r="AP175">
        <v>8</v>
      </c>
    </row>
    <row r="176" spans="1:42">
      <c r="A176">
        <v>1290</v>
      </c>
      <c r="B176">
        <v>451</v>
      </c>
      <c r="C176" t="s">
        <v>27</v>
      </c>
      <c r="D176" t="s">
        <v>28</v>
      </c>
      <c r="E176" t="s">
        <v>313</v>
      </c>
      <c r="F176" t="s">
        <v>205</v>
      </c>
      <c r="G176" t="s">
        <v>476</v>
      </c>
      <c r="H176" t="s">
        <v>497</v>
      </c>
      <c r="I176" t="s">
        <v>405</v>
      </c>
      <c r="J176" t="s">
        <v>479</v>
      </c>
      <c r="K176">
        <v>36896</v>
      </c>
      <c r="L176">
        <v>38722</v>
      </c>
      <c r="M176" t="s">
        <v>30</v>
      </c>
      <c r="N176" s="1">
        <v>-10000000</v>
      </c>
      <c r="O176">
        <v>4086.119682</v>
      </c>
      <c r="P176">
        <v>0.6</v>
      </c>
      <c r="Q176">
        <v>75.026383999999993</v>
      </c>
      <c r="R176">
        <v>75.041791000000003</v>
      </c>
      <c r="S176">
        <v>-5.8806483232028755E-3</v>
      </c>
      <c r="T176">
        <v>-24.029032856359567</v>
      </c>
      <c r="U176">
        <v>-267.28820300000001</v>
      </c>
      <c r="V176">
        <v>0</v>
      </c>
      <c r="W176">
        <v>-291.31723585635956</v>
      </c>
      <c r="X176">
        <v>49532.014508</v>
      </c>
      <c r="Y176">
        <v>49466.956599999998</v>
      </c>
      <c r="Z176">
        <v>-65.057908000002499</v>
      </c>
      <c r="AA176">
        <v>226.25932785635706</v>
      </c>
      <c r="AB176">
        <v>49532.014508</v>
      </c>
      <c r="AC176">
        <v>49466.956599999998</v>
      </c>
      <c r="AD176">
        <v>-65.057908000002499</v>
      </c>
      <c r="AF176">
        <v>40330.001261340003</v>
      </c>
      <c r="AG176">
        <v>0</v>
      </c>
      <c r="AH176" s="54">
        <v>49466.956599999998</v>
      </c>
      <c r="AI176">
        <v>51259.837427999999</v>
      </c>
      <c r="AJ176">
        <v>51259.837427999999</v>
      </c>
      <c r="AK176">
        <v>-33197.525361</v>
      </c>
      <c r="AL176">
        <v>-65.057908000002499</v>
      </c>
      <c r="AM176" t="s">
        <v>514</v>
      </c>
      <c r="AN176" t="s">
        <v>545</v>
      </c>
      <c r="AO176">
        <v>9</v>
      </c>
      <c r="AP176">
        <v>9</v>
      </c>
    </row>
    <row r="177" spans="1:42">
      <c r="A177">
        <v>1291</v>
      </c>
      <c r="B177">
        <v>452</v>
      </c>
      <c r="C177" t="s">
        <v>27</v>
      </c>
      <c r="D177" t="s">
        <v>28</v>
      </c>
      <c r="E177" t="s">
        <v>314</v>
      </c>
      <c r="F177" t="s">
        <v>200</v>
      </c>
      <c r="G177" t="s">
        <v>471</v>
      </c>
      <c r="H177" t="s">
        <v>468</v>
      </c>
      <c r="I177" t="s">
        <v>405</v>
      </c>
      <c r="J177" t="s">
        <v>475</v>
      </c>
      <c r="K177">
        <v>36896</v>
      </c>
      <c r="L177">
        <v>38722</v>
      </c>
      <c r="M177" t="s">
        <v>30</v>
      </c>
      <c r="N177" s="1">
        <v>-10000000</v>
      </c>
      <c r="O177">
        <v>4121.3395840000003</v>
      </c>
      <c r="P177">
        <v>0.75</v>
      </c>
      <c r="Q177">
        <v>34.918129999999998</v>
      </c>
      <c r="R177">
        <v>34.923999999999999</v>
      </c>
      <c r="S177">
        <v>-4.201576177456247E-3</v>
      </c>
      <c r="T177">
        <v>-17.316122215341842</v>
      </c>
      <c r="U177">
        <v>-148.50206800000001</v>
      </c>
      <c r="V177">
        <v>0</v>
      </c>
      <c r="W177">
        <v>-165.81819021534184</v>
      </c>
      <c r="X177">
        <v>-186454.91020700001</v>
      </c>
      <c r="Y177">
        <v>-186738.60518499999</v>
      </c>
      <c r="Z177">
        <v>-283.69497799998499</v>
      </c>
      <c r="AA177">
        <v>-117.87678778464314</v>
      </c>
      <c r="AB177">
        <v>-186454.91020700001</v>
      </c>
      <c r="AC177">
        <v>-186738.60518499999</v>
      </c>
      <c r="AD177">
        <v>-283.69497799998499</v>
      </c>
      <c r="AF177">
        <v>23728.612654880002</v>
      </c>
      <c r="AG177">
        <v>0</v>
      </c>
      <c r="AH177" s="54">
        <v>-186738.60518499999</v>
      </c>
      <c r="AI177">
        <v>-43157.328360999993</v>
      </c>
      <c r="AJ177">
        <v>-43157.328360999993</v>
      </c>
      <c r="AK177">
        <v>-40784.20373899999</v>
      </c>
      <c r="AL177">
        <v>-283.69497799998499</v>
      </c>
      <c r="AM177" t="s">
        <v>514</v>
      </c>
      <c r="AN177">
        <v>6</v>
      </c>
      <c r="AO177" t="s">
        <v>545</v>
      </c>
      <c r="AP177">
        <v>6</v>
      </c>
    </row>
    <row r="178" spans="1:42">
      <c r="A178">
        <v>1292</v>
      </c>
      <c r="B178">
        <v>453</v>
      </c>
      <c r="C178" t="s">
        <v>27</v>
      </c>
      <c r="D178" t="s">
        <v>28</v>
      </c>
      <c r="E178" t="s">
        <v>315</v>
      </c>
      <c r="F178" t="s">
        <v>200</v>
      </c>
      <c r="G178" t="s">
        <v>477</v>
      </c>
      <c r="H178" t="s">
        <v>468</v>
      </c>
      <c r="I178" t="s">
        <v>405</v>
      </c>
      <c r="J178" t="s">
        <v>475</v>
      </c>
      <c r="K178">
        <v>36896</v>
      </c>
      <c r="L178">
        <v>38722</v>
      </c>
      <c r="M178" t="s">
        <v>30</v>
      </c>
      <c r="N178" s="1">
        <v>-10000000</v>
      </c>
      <c r="O178">
        <v>4136.1420710000002</v>
      </c>
      <c r="P178">
        <v>0.8</v>
      </c>
      <c r="Q178">
        <v>53.104503999999999</v>
      </c>
      <c r="R178">
        <v>53.116455999999999</v>
      </c>
      <c r="S178">
        <v>-6.1394603854487348E-3</v>
      </c>
      <c r="T178">
        <v>-25.393680393492389</v>
      </c>
      <c r="U178">
        <v>-242.55421899999999</v>
      </c>
      <c r="V178">
        <v>0</v>
      </c>
      <c r="W178">
        <v>-267.94789939349238</v>
      </c>
      <c r="X178">
        <v>-130938.906109</v>
      </c>
      <c r="Y178">
        <v>-131177.57058100001</v>
      </c>
      <c r="Z178">
        <v>-238.66447200000403</v>
      </c>
      <c r="AA178">
        <v>29.283427393488353</v>
      </c>
      <c r="AB178">
        <v>-130938.906109</v>
      </c>
      <c r="AC178">
        <v>-131177.57058100001</v>
      </c>
      <c r="AD178">
        <v>-238.66447200000403</v>
      </c>
      <c r="AF178">
        <v>23813.837973782502</v>
      </c>
      <c r="AG178">
        <v>0</v>
      </c>
      <c r="AH178" s="54">
        <v>-131177.57058100001</v>
      </c>
      <c r="AI178">
        <v>-82008.926021000007</v>
      </c>
      <c r="AJ178">
        <v>-82008.926021000007</v>
      </c>
      <c r="AK178">
        <v>-27236.206724000003</v>
      </c>
      <c r="AL178">
        <v>-238.66447200000403</v>
      </c>
      <c r="AM178" t="s">
        <v>514</v>
      </c>
      <c r="AN178">
        <v>6</v>
      </c>
      <c r="AO178" t="s">
        <v>545</v>
      </c>
      <c r="AP178">
        <v>6</v>
      </c>
    </row>
    <row r="179" spans="1:42">
      <c r="A179">
        <v>1293</v>
      </c>
      <c r="B179">
        <v>454</v>
      </c>
      <c r="C179" t="s">
        <v>27</v>
      </c>
      <c r="D179" t="s">
        <v>28</v>
      </c>
      <c r="E179" t="s">
        <v>316</v>
      </c>
      <c r="F179" t="s">
        <v>205</v>
      </c>
      <c r="G179" t="s">
        <v>471</v>
      </c>
      <c r="H179" t="s">
        <v>468</v>
      </c>
      <c r="I179" t="s">
        <v>405</v>
      </c>
      <c r="J179" t="s">
        <v>475</v>
      </c>
      <c r="K179">
        <v>36896</v>
      </c>
      <c r="L179">
        <v>38722</v>
      </c>
      <c r="M179" t="s">
        <v>30</v>
      </c>
      <c r="N179" s="1">
        <v>-10000000</v>
      </c>
      <c r="O179">
        <v>4216.530178</v>
      </c>
      <c r="P179">
        <v>2.15</v>
      </c>
      <c r="Q179">
        <v>254.92900900000001</v>
      </c>
      <c r="R179">
        <v>254.95398800000001</v>
      </c>
      <c r="S179">
        <v>-2.0996586061374233E-2</v>
      </c>
      <c r="T179">
        <v>-88.532738762758612</v>
      </c>
      <c r="U179">
        <v>-753.23724400000003</v>
      </c>
      <c r="V179">
        <v>0</v>
      </c>
      <c r="W179">
        <v>-841.76998276275867</v>
      </c>
      <c r="X179">
        <v>109625.63512799999</v>
      </c>
      <c r="Y179">
        <v>109221.05798300001</v>
      </c>
      <c r="Z179">
        <v>-404.57714499998838</v>
      </c>
      <c r="AA179">
        <v>437.1928377627703</v>
      </c>
      <c r="AB179">
        <v>109625.63512799999</v>
      </c>
      <c r="AC179">
        <v>109221.05798300001</v>
      </c>
      <c r="AD179">
        <v>-404.57714499998838</v>
      </c>
      <c r="AF179">
        <v>41617.152856860004</v>
      </c>
      <c r="AG179">
        <v>0</v>
      </c>
      <c r="AH179" s="54">
        <v>109221.05798300001</v>
      </c>
      <c r="AI179">
        <v>5648.980012</v>
      </c>
      <c r="AJ179">
        <v>5648.980012</v>
      </c>
      <c r="AK179">
        <v>8529.9074700000056</v>
      </c>
      <c r="AL179">
        <v>-404.57714499998838</v>
      </c>
      <c r="AM179" t="s">
        <v>514</v>
      </c>
      <c r="AN179" t="s">
        <v>545</v>
      </c>
      <c r="AO179">
        <v>9</v>
      </c>
      <c r="AP179">
        <v>9</v>
      </c>
    </row>
    <row r="180" spans="1:42">
      <c r="A180">
        <v>1294</v>
      </c>
      <c r="B180">
        <v>455</v>
      </c>
      <c r="C180" t="s">
        <v>27</v>
      </c>
      <c r="D180" t="s">
        <v>28</v>
      </c>
      <c r="E180" t="s">
        <v>317</v>
      </c>
      <c r="F180" t="s">
        <v>205</v>
      </c>
      <c r="G180" t="s">
        <v>474</v>
      </c>
      <c r="H180" t="s">
        <v>468</v>
      </c>
      <c r="I180" t="s">
        <v>405</v>
      </c>
      <c r="J180" t="s">
        <v>480</v>
      </c>
      <c r="K180">
        <v>36896</v>
      </c>
      <c r="L180">
        <v>38722</v>
      </c>
      <c r="M180" t="s">
        <v>30</v>
      </c>
      <c r="N180" s="1">
        <v>-10000000</v>
      </c>
      <c r="O180">
        <v>4212.6525449999999</v>
      </c>
      <c r="P180">
        <v>1.68</v>
      </c>
      <c r="Q180">
        <v>183.904325</v>
      </c>
      <c r="R180">
        <v>183.93506400000001</v>
      </c>
      <c r="S180">
        <v>-1.3193508755238594E-2</v>
      </c>
      <c r="T180">
        <v>-55.579668235235644</v>
      </c>
      <c r="U180">
        <v>-618.650487</v>
      </c>
      <c r="V180">
        <v>0</v>
      </c>
      <c r="W180">
        <v>-674.23015523523566</v>
      </c>
      <c r="X180">
        <v>26524.205158000001</v>
      </c>
      <c r="Y180">
        <v>26218.870051000002</v>
      </c>
      <c r="Z180">
        <v>-305.33510699999897</v>
      </c>
      <c r="AA180">
        <v>368.89504823523669</v>
      </c>
      <c r="AB180">
        <v>26524.205158000001</v>
      </c>
      <c r="AC180">
        <v>26218.870051000002</v>
      </c>
      <c r="AD180">
        <v>-305.33510699999897</v>
      </c>
      <c r="AF180">
        <v>41578.880619149997</v>
      </c>
      <c r="AG180">
        <v>0</v>
      </c>
      <c r="AH180" s="54">
        <v>26218.870051000002</v>
      </c>
      <c r="AI180">
        <v>464161.36223699996</v>
      </c>
      <c r="AJ180">
        <v>464161.36223699996</v>
      </c>
      <c r="AK180">
        <v>-48637.705627999996</v>
      </c>
      <c r="AL180">
        <v>-305.33510699999897</v>
      </c>
      <c r="AM180" t="s">
        <v>514</v>
      </c>
      <c r="AN180" t="s">
        <v>545</v>
      </c>
      <c r="AO180">
        <v>9</v>
      </c>
      <c r="AP180">
        <v>9</v>
      </c>
    </row>
    <row r="181" spans="1:42">
      <c r="A181">
        <v>1295</v>
      </c>
      <c r="B181">
        <v>456</v>
      </c>
      <c r="C181" t="s">
        <v>27</v>
      </c>
      <c r="D181" t="s">
        <v>28</v>
      </c>
      <c r="E181" t="s">
        <v>318</v>
      </c>
      <c r="F181" t="s">
        <v>205</v>
      </c>
      <c r="G181" t="s">
        <v>473</v>
      </c>
      <c r="H181" t="s">
        <v>468</v>
      </c>
      <c r="I181" t="s">
        <v>405</v>
      </c>
      <c r="J181" t="s">
        <v>475</v>
      </c>
      <c r="K181">
        <v>36896</v>
      </c>
      <c r="L181">
        <v>38722</v>
      </c>
      <c r="M181" t="s">
        <v>30</v>
      </c>
      <c r="N181" s="1">
        <v>-10000000</v>
      </c>
      <c r="O181">
        <v>4112.7165519999999</v>
      </c>
      <c r="P181">
        <v>0.78</v>
      </c>
      <c r="Q181">
        <v>99.339091999999994</v>
      </c>
      <c r="R181">
        <v>99.355333000000002</v>
      </c>
      <c r="S181">
        <v>-1.0961849394272704E-2</v>
      </c>
      <c r="T181">
        <v>-45.082979444356525</v>
      </c>
      <c r="U181">
        <v>-336.48161299999998</v>
      </c>
      <c r="V181">
        <v>0</v>
      </c>
      <c r="W181">
        <v>-381.56459244435649</v>
      </c>
      <c r="X181">
        <v>70951.824987</v>
      </c>
      <c r="Y181">
        <v>70854.724390000003</v>
      </c>
      <c r="Z181">
        <v>-97.100596999996924</v>
      </c>
      <c r="AA181">
        <v>284.46399544435957</v>
      </c>
      <c r="AB181">
        <v>70951.824987</v>
      </c>
      <c r="AC181">
        <v>70854.724390000003</v>
      </c>
      <c r="AD181">
        <v>-97.100596999996924</v>
      </c>
      <c r="AF181">
        <v>40592.512368240001</v>
      </c>
      <c r="AG181">
        <v>0</v>
      </c>
      <c r="AH181" s="54">
        <v>70854.724390000003</v>
      </c>
      <c r="AI181">
        <v>-168686.05390399997</v>
      </c>
      <c r="AJ181">
        <v>-168686.05390399997</v>
      </c>
      <c r="AK181">
        <v>-3682.2813159999932</v>
      </c>
      <c r="AL181">
        <v>-97.100596999996924</v>
      </c>
      <c r="AM181" t="s">
        <v>514</v>
      </c>
      <c r="AN181" t="s">
        <v>545</v>
      </c>
      <c r="AO181">
        <v>9</v>
      </c>
      <c r="AP181">
        <v>9</v>
      </c>
    </row>
    <row r="182" spans="1:42">
      <c r="A182">
        <v>1296</v>
      </c>
      <c r="B182">
        <v>457</v>
      </c>
      <c r="C182" t="s">
        <v>27</v>
      </c>
      <c r="D182" t="s">
        <v>28</v>
      </c>
      <c r="E182" t="s">
        <v>320</v>
      </c>
      <c r="F182" t="s">
        <v>205</v>
      </c>
      <c r="G182" t="s">
        <v>492</v>
      </c>
      <c r="H182" t="s">
        <v>468</v>
      </c>
      <c r="I182" t="s">
        <v>405</v>
      </c>
      <c r="J182" t="s">
        <v>475</v>
      </c>
      <c r="K182">
        <v>36896</v>
      </c>
      <c r="L182">
        <v>38722</v>
      </c>
      <c r="M182" t="s">
        <v>30</v>
      </c>
      <c r="N182" s="1">
        <v>-10000000</v>
      </c>
      <c r="O182">
        <v>4176.1377620000003</v>
      </c>
      <c r="P182">
        <v>1.1499999999999999</v>
      </c>
      <c r="Q182">
        <v>154.410267</v>
      </c>
      <c r="R182">
        <v>154.42947899999999</v>
      </c>
      <c r="S182">
        <v>-7.2604748906708429E-3</v>
      </c>
      <c r="T182">
        <v>-30.320743360983332</v>
      </c>
      <c r="U182">
        <v>-426.13203399999998</v>
      </c>
      <c r="V182">
        <v>0</v>
      </c>
      <c r="W182">
        <v>-456.4527773609833</v>
      </c>
      <c r="X182">
        <v>132234.62667999999</v>
      </c>
      <c r="Y182">
        <v>132085.509479</v>
      </c>
      <c r="Z182">
        <v>-149.11720099998638</v>
      </c>
      <c r="AA182">
        <v>307.33557636099692</v>
      </c>
      <c r="AB182">
        <v>132234.62667999999</v>
      </c>
      <c r="AC182">
        <v>132085.509479</v>
      </c>
      <c r="AD182">
        <v>-149.11720099998638</v>
      </c>
      <c r="AF182">
        <v>41218.479710940002</v>
      </c>
      <c r="AG182">
        <v>0</v>
      </c>
      <c r="AH182" s="54">
        <v>132085.509479</v>
      </c>
      <c r="AI182">
        <v>44638.806075</v>
      </c>
      <c r="AJ182">
        <v>44638.806075</v>
      </c>
      <c r="AK182">
        <v>-99530.776348999992</v>
      </c>
      <c r="AL182">
        <v>-149.11720099998638</v>
      </c>
      <c r="AM182" t="s">
        <v>514</v>
      </c>
      <c r="AN182" t="s">
        <v>545</v>
      </c>
      <c r="AO182">
        <v>9</v>
      </c>
      <c r="AP182">
        <v>9</v>
      </c>
    </row>
    <row r="183" spans="1:42">
      <c r="A183">
        <v>1297</v>
      </c>
      <c r="B183">
        <v>458</v>
      </c>
      <c r="C183" t="s">
        <v>27</v>
      </c>
      <c r="D183" t="s">
        <v>28</v>
      </c>
      <c r="E183" t="s">
        <v>319</v>
      </c>
      <c r="F183" t="s">
        <v>205</v>
      </c>
      <c r="G183" t="s">
        <v>471</v>
      </c>
      <c r="H183" t="s">
        <v>468</v>
      </c>
      <c r="I183" t="s">
        <v>405</v>
      </c>
      <c r="J183" t="s">
        <v>480</v>
      </c>
      <c r="K183">
        <v>36896</v>
      </c>
      <c r="L183">
        <v>38722</v>
      </c>
      <c r="M183" t="s">
        <v>30</v>
      </c>
      <c r="N183" s="1">
        <v>-10000000</v>
      </c>
      <c r="O183">
        <v>4495.9536280000002</v>
      </c>
      <c r="P183">
        <v>4.3</v>
      </c>
      <c r="Q183">
        <v>550.77983900000004</v>
      </c>
      <c r="R183">
        <v>550.80990899999995</v>
      </c>
      <c r="S183">
        <v>-1.5855810948445386E-2</v>
      </c>
      <c r="T183">
        <v>-71.286990758545159</v>
      </c>
      <c r="U183">
        <v>-1415.4892170000001</v>
      </c>
      <c r="V183">
        <v>0</v>
      </c>
      <c r="W183">
        <v>-1486.7762077585453</v>
      </c>
      <c r="X183">
        <v>320113.09205199999</v>
      </c>
      <c r="Y183">
        <v>319275.95652900002</v>
      </c>
      <c r="Z183">
        <v>-837.13552299997536</v>
      </c>
      <c r="AA183">
        <v>649.64068475856993</v>
      </c>
      <c r="AB183">
        <v>320113.09205199999</v>
      </c>
      <c r="AC183">
        <v>319275.95652900002</v>
      </c>
      <c r="AD183">
        <v>-837.13552299997536</v>
      </c>
      <c r="AF183">
        <v>44375.06230836</v>
      </c>
      <c r="AG183">
        <v>0</v>
      </c>
      <c r="AH183" s="54">
        <v>319275.95652900002</v>
      </c>
      <c r="AI183">
        <v>883637.35489999992</v>
      </c>
      <c r="AJ183">
        <v>883637.35489999992</v>
      </c>
      <c r="AK183">
        <v>-75621.495064999966</v>
      </c>
      <c r="AL183">
        <v>-837.13552299997536</v>
      </c>
      <c r="AM183" t="s">
        <v>514</v>
      </c>
      <c r="AN183" t="s">
        <v>545</v>
      </c>
      <c r="AO183">
        <v>9</v>
      </c>
      <c r="AP183">
        <v>9</v>
      </c>
    </row>
    <row r="184" spans="1:42">
      <c r="A184">
        <v>1298</v>
      </c>
      <c r="B184">
        <v>459</v>
      </c>
      <c r="C184" t="s">
        <v>27</v>
      </c>
      <c r="D184" t="s">
        <v>28</v>
      </c>
      <c r="E184" t="s">
        <v>299</v>
      </c>
      <c r="F184" t="s">
        <v>205</v>
      </c>
      <c r="G184" t="s">
        <v>485</v>
      </c>
      <c r="H184" t="s">
        <v>472</v>
      </c>
      <c r="I184" t="s">
        <v>405</v>
      </c>
      <c r="J184" t="s">
        <v>480</v>
      </c>
      <c r="K184">
        <v>36896</v>
      </c>
      <c r="L184">
        <v>38722</v>
      </c>
      <c r="M184" t="s">
        <v>30</v>
      </c>
      <c r="N184" s="1">
        <v>-10000000</v>
      </c>
      <c r="O184">
        <v>4370.0944929999996</v>
      </c>
      <c r="P184">
        <v>3.5</v>
      </c>
      <c r="Q184">
        <v>344.73805800000002</v>
      </c>
      <c r="R184">
        <v>344.28013499999997</v>
      </c>
      <c r="S184">
        <v>-0.45333393722591697</v>
      </c>
      <c r="T184">
        <v>-1981.1121425609872</v>
      </c>
      <c r="U184">
        <v>-1065.684043</v>
      </c>
      <c r="V184">
        <v>0</v>
      </c>
      <c r="W184">
        <v>-3046.7961855609874</v>
      </c>
      <c r="X184">
        <v>-97810.760427000001</v>
      </c>
      <c r="Y184">
        <v>-100546.514946</v>
      </c>
      <c r="Z184">
        <v>-2735.7545189999946</v>
      </c>
      <c r="AA184">
        <v>311.04166656099278</v>
      </c>
      <c r="AB184">
        <v>-97810.760427000001</v>
      </c>
      <c r="AC184">
        <v>-100546.514946</v>
      </c>
      <c r="AD184">
        <v>-2735.7545189999946</v>
      </c>
      <c r="AF184">
        <v>43132.832645909992</v>
      </c>
      <c r="AG184">
        <v>0</v>
      </c>
      <c r="AH184" s="54">
        <v>-100546.514946</v>
      </c>
      <c r="AI184">
        <v>-308927.83116599999</v>
      </c>
      <c r="AJ184">
        <v>-308927.83116599999</v>
      </c>
      <c r="AK184">
        <v>-364668.98190900002</v>
      </c>
      <c r="AL184">
        <v>-2735.7545189999946</v>
      </c>
      <c r="AM184" t="s">
        <v>514</v>
      </c>
      <c r="AN184" t="s">
        <v>545</v>
      </c>
      <c r="AO184">
        <v>9</v>
      </c>
      <c r="AP184">
        <v>9</v>
      </c>
    </row>
    <row r="185" spans="1:42">
      <c r="A185">
        <v>1299</v>
      </c>
      <c r="B185">
        <v>460</v>
      </c>
      <c r="C185" t="s">
        <v>27</v>
      </c>
      <c r="D185" t="s">
        <v>28</v>
      </c>
      <c r="E185" t="s">
        <v>321</v>
      </c>
      <c r="F185" t="s">
        <v>200</v>
      </c>
      <c r="G185" t="s">
        <v>477</v>
      </c>
      <c r="H185" t="s">
        <v>468</v>
      </c>
      <c r="I185" t="s">
        <v>405</v>
      </c>
      <c r="J185" t="s">
        <v>470</v>
      </c>
      <c r="K185">
        <v>36896</v>
      </c>
      <c r="L185">
        <v>38722</v>
      </c>
      <c r="M185" t="s">
        <v>30</v>
      </c>
      <c r="N185" s="1">
        <v>-10000000</v>
      </c>
      <c r="O185">
        <v>4132.9942570000003</v>
      </c>
      <c r="P185">
        <v>0.75</v>
      </c>
      <c r="Q185">
        <v>49.314152999999997</v>
      </c>
      <c r="R185">
        <v>49.329019000000002</v>
      </c>
      <c r="S185">
        <v>-2.1369585817919991E-3</v>
      </c>
      <c r="T185">
        <v>-8.832037545993197</v>
      </c>
      <c r="U185">
        <v>-215.018607</v>
      </c>
      <c r="V185">
        <v>0</v>
      </c>
      <c r="W185">
        <v>-223.85064454599319</v>
      </c>
      <c r="X185">
        <v>-124813.46238</v>
      </c>
      <c r="Y185">
        <v>-125022.660818</v>
      </c>
      <c r="Z185">
        <v>-209.19843800000672</v>
      </c>
      <c r="AA185">
        <v>14.652206545986473</v>
      </c>
      <c r="AB185">
        <v>-124813.46238</v>
      </c>
      <c r="AC185">
        <v>-125022.660818</v>
      </c>
      <c r="AD185">
        <v>-209.19843800000672</v>
      </c>
      <c r="AF185">
        <v>23795.714434677502</v>
      </c>
      <c r="AG185">
        <v>0</v>
      </c>
      <c r="AH185" s="54">
        <v>-125022.660818</v>
      </c>
      <c r="AI185">
        <v>-152785.144963</v>
      </c>
      <c r="AJ185">
        <v>-152785.144963</v>
      </c>
      <c r="AK185">
        <v>-23840.09096500001</v>
      </c>
      <c r="AL185">
        <v>-209.19843800000672</v>
      </c>
      <c r="AM185" t="s">
        <v>514</v>
      </c>
      <c r="AN185">
        <v>6</v>
      </c>
      <c r="AO185" t="s">
        <v>545</v>
      </c>
      <c r="AP185">
        <v>6</v>
      </c>
    </row>
    <row r="186" spans="1:42">
      <c r="A186">
        <v>1300</v>
      </c>
      <c r="B186">
        <v>461</v>
      </c>
      <c r="C186" t="s">
        <v>27</v>
      </c>
      <c r="D186" t="s">
        <v>28</v>
      </c>
      <c r="E186" t="s">
        <v>322</v>
      </c>
      <c r="F186" t="s">
        <v>200</v>
      </c>
      <c r="G186" t="s">
        <v>474</v>
      </c>
      <c r="H186" t="s">
        <v>468</v>
      </c>
      <c r="I186" t="s">
        <v>405</v>
      </c>
      <c r="J186" t="s">
        <v>470</v>
      </c>
      <c r="K186">
        <v>36896</v>
      </c>
      <c r="L186">
        <v>38722</v>
      </c>
      <c r="M186" t="s">
        <v>30</v>
      </c>
      <c r="N186" s="1">
        <v>-10000000</v>
      </c>
      <c r="O186">
        <v>4114.2735599999996</v>
      </c>
      <c r="P186">
        <v>0.74</v>
      </c>
      <c r="Q186">
        <v>85.303157999999996</v>
      </c>
      <c r="R186">
        <v>85.322991000000002</v>
      </c>
      <c r="S186">
        <v>-6.4957975657739236E-3</v>
      </c>
      <c r="T186">
        <v>-26.725488175976011</v>
      </c>
      <c r="U186">
        <v>-327.69206600000001</v>
      </c>
      <c r="V186">
        <v>0</v>
      </c>
      <c r="W186">
        <v>-354.41755417597602</v>
      </c>
      <c r="X186">
        <v>30575.991293999999</v>
      </c>
      <c r="Y186">
        <v>30480.727841</v>
      </c>
      <c r="Z186">
        <v>-95.263452999999572</v>
      </c>
      <c r="AA186">
        <v>259.15410117597645</v>
      </c>
      <c r="AB186">
        <v>30575.991293999999</v>
      </c>
      <c r="AC186">
        <v>30480.727841</v>
      </c>
      <c r="AD186">
        <v>-95.263452999999572</v>
      </c>
      <c r="AF186">
        <v>23687.930021699998</v>
      </c>
      <c r="AG186">
        <v>0</v>
      </c>
      <c r="AH186" s="54">
        <v>30480.727841</v>
      </c>
      <c r="AI186">
        <v>12233.784148999999</v>
      </c>
      <c r="AJ186">
        <v>12233.784148999999</v>
      </c>
      <c r="AK186">
        <v>-22528.580371000004</v>
      </c>
      <c r="AL186">
        <v>-95.263452999999572</v>
      </c>
      <c r="AM186" t="s">
        <v>514</v>
      </c>
      <c r="AN186">
        <v>6</v>
      </c>
      <c r="AO186" t="s">
        <v>545</v>
      </c>
      <c r="AP186">
        <v>6</v>
      </c>
    </row>
    <row r="187" spans="1:42">
      <c r="A187">
        <v>1301</v>
      </c>
      <c r="B187">
        <v>462</v>
      </c>
      <c r="C187" t="s">
        <v>27</v>
      </c>
      <c r="D187" t="s">
        <v>28</v>
      </c>
      <c r="E187" t="s">
        <v>323</v>
      </c>
      <c r="F187" t="s">
        <v>205</v>
      </c>
      <c r="G187" t="s">
        <v>477</v>
      </c>
      <c r="H187" t="s">
        <v>468</v>
      </c>
      <c r="I187" t="s">
        <v>405</v>
      </c>
      <c r="J187" t="s">
        <v>480</v>
      </c>
      <c r="K187">
        <v>36896</v>
      </c>
      <c r="L187">
        <v>38722</v>
      </c>
      <c r="M187" t="s">
        <v>30</v>
      </c>
      <c r="N187" s="1">
        <v>-10000000</v>
      </c>
      <c r="O187">
        <v>4323.677917</v>
      </c>
      <c r="P187">
        <v>4.0999999999999996</v>
      </c>
      <c r="Q187">
        <v>532.28298500000005</v>
      </c>
      <c r="R187">
        <v>532.90886599999999</v>
      </c>
      <c r="S187">
        <v>0.44814251702238617</v>
      </c>
      <c r="T187">
        <v>1937.6239045184877</v>
      </c>
      <c r="U187">
        <v>-1406.4723879999999</v>
      </c>
      <c r="V187">
        <v>0</v>
      </c>
      <c r="W187">
        <v>531.15151651848782</v>
      </c>
      <c r="X187">
        <v>352987.37739500002</v>
      </c>
      <c r="Y187">
        <v>354314.35239900002</v>
      </c>
      <c r="Z187">
        <v>1326.9750040000072</v>
      </c>
      <c r="AA187">
        <v>795.82348748151935</v>
      </c>
      <c r="AB187">
        <v>352987.37739500002</v>
      </c>
      <c r="AC187">
        <v>354314.35239900002</v>
      </c>
      <c r="AD187">
        <v>1326.9750040000072</v>
      </c>
      <c r="AF187">
        <v>42674.701040790002</v>
      </c>
      <c r="AG187">
        <v>0</v>
      </c>
      <c r="AH187" s="54">
        <v>354314.35239900002</v>
      </c>
      <c r="AI187">
        <v>-164368.46198899997</v>
      </c>
      <c r="AJ187">
        <v>-164368.46198899997</v>
      </c>
      <c r="AK187">
        <v>-79409.13929099997</v>
      </c>
      <c r="AL187">
        <v>1326.9750040000072</v>
      </c>
      <c r="AM187" t="s">
        <v>514</v>
      </c>
      <c r="AN187" t="s">
        <v>545</v>
      </c>
      <c r="AO187">
        <v>9</v>
      </c>
      <c r="AP187">
        <v>9</v>
      </c>
    </row>
    <row r="188" spans="1:42">
      <c r="A188">
        <v>1302</v>
      </c>
      <c r="B188">
        <v>463</v>
      </c>
      <c r="C188" t="s">
        <v>27</v>
      </c>
      <c r="D188" t="s">
        <v>28</v>
      </c>
      <c r="E188" t="s">
        <v>324</v>
      </c>
      <c r="F188" t="s">
        <v>197</v>
      </c>
      <c r="G188" t="s">
        <v>477</v>
      </c>
      <c r="H188" t="s">
        <v>468</v>
      </c>
      <c r="I188" t="s">
        <v>405</v>
      </c>
      <c r="J188" t="s">
        <v>481</v>
      </c>
      <c r="K188">
        <v>36896</v>
      </c>
      <c r="L188">
        <v>38722</v>
      </c>
      <c r="M188" t="s">
        <v>30</v>
      </c>
      <c r="N188" s="1">
        <v>-10000000</v>
      </c>
      <c r="O188">
        <v>4140.2964659999998</v>
      </c>
      <c r="P188">
        <v>1.4</v>
      </c>
      <c r="Q188">
        <v>195.86514399999999</v>
      </c>
      <c r="R188">
        <v>208.006607</v>
      </c>
      <c r="S188">
        <v>11.848659643466521</v>
      </c>
      <c r="T188">
        <v>49056.963648681252</v>
      </c>
      <c r="U188">
        <v>-566.97713799999997</v>
      </c>
      <c r="V188">
        <v>0</v>
      </c>
      <c r="W188">
        <v>48489.98651068125</v>
      </c>
      <c r="X188">
        <v>193715.611404</v>
      </c>
      <c r="Y188">
        <v>241937.079344</v>
      </c>
      <c r="Z188">
        <v>48221.467940000002</v>
      </c>
      <c r="AA188">
        <v>-268.51857068124809</v>
      </c>
      <c r="AB188">
        <v>193715.611404</v>
      </c>
      <c r="AC188">
        <v>241937.079344</v>
      </c>
      <c r="AD188">
        <v>48221.467940000002</v>
      </c>
      <c r="AF188">
        <v>51761.986417932007</v>
      </c>
      <c r="AG188">
        <v>0</v>
      </c>
      <c r="AH188" s="54">
        <v>241937.079344</v>
      </c>
      <c r="AI188">
        <v>69550.303058999998</v>
      </c>
      <c r="AJ188">
        <v>69550.303058999998</v>
      </c>
      <c r="AK188">
        <v>36166.020262999984</v>
      </c>
      <c r="AL188">
        <v>48221.467940000002</v>
      </c>
      <c r="AM188" t="s">
        <v>514</v>
      </c>
      <c r="AN188" t="s">
        <v>545</v>
      </c>
      <c r="AO188">
        <v>10</v>
      </c>
      <c r="AP188">
        <v>10</v>
      </c>
    </row>
    <row r="189" spans="1:42">
      <c r="A189">
        <v>1303</v>
      </c>
      <c r="B189">
        <v>464</v>
      </c>
      <c r="C189" t="s">
        <v>27</v>
      </c>
      <c r="D189" t="s">
        <v>28</v>
      </c>
      <c r="E189" t="s">
        <v>29</v>
      </c>
      <c r="F189" t="s">
        <v>199</v>
      </c>
      <c r="G189" t="s">
        <v>473</v>
      </c>
      <c r="H189" t="s">
        <v>478</v>
      </c>
      <c r="I189" t="s">
        <v>405</v>
      </c>
      <c r="J189" t="s">
        <v>480</v>
      </c>
      <c r="K189">
        <v>36896</v>
      </c>
      <c r="L189">
        <v>38722</v>
      </c>
      <c r="M189" t="s">
        <v>30</v>
      </c>
      <c r="N189" s="1">
        <v>-10000000</v>
      </c>
      <c r="O189">
        <v>4105.1655419999997</v>
      </c>
      <c r="P189">
        <v>0.95</v>
      </c>
      <c r="Q189">
        <v>159.04575</v>
      </c>
      <c r="R189">
        <v>159.111086</v>
      </c>
      <c r="S189">
        <v>1.5288350728219827E-2</v>
      </c>
      <c r="T189">
        <v>62.76121060349864</v>
      </c>
      <c r="U189">
        <v>-496.56865499999998</v>
      </c>
      <c r="V189">
        <v>0</v>
      </c>
      <c r="W189">
        <v>-433.80744439650135</v>
      </c>
      <c r="X189">
        <v>239382.87218400001</v>
      </c>
      <c r="Y189">
        <v>239533.15695999999</v>
      </c>
      <c r="Z189">
        <v>150.28477599998587</v>
      </c>
      <c r="AA189">
        <v>584.09222039648716</v>
      </c>
      <c r="AB189">
        <v>239382.87218400001</v>
      </c>
      <c r="AC189">
        <v>239533.15695999999</v>
      </c>
      <c r="AD189">
        <v>150.28477599998587</v>
      </c>
      <c r="AF189">
        <v>30388.487924655001</v>
      </c>
      <c r="AG189">
        <v>0</v>
      </c>
      <c r="AH189" s="54">
        <v>239533.15695999999</v>
      </c>
      <c r="AI189">
        <v>195818.44965699999</v>
      </c>
      <c r="AJ189">
        <v>195818.44965699999</v>
      </c>
      <c r="AK189">
        <v>-13145.364105999994</v>
      </c>
      <c r="AL189">
        <v>150.28477599998587</v>
      </c>
      <c r="AM189" t="s">
        <v>514</v>
      </c>
      <c r="AN189">
        <v>7</v>
      </c>
      <c r="AO189" t="s">
        <v>545</v>
      </c>
      <c r="AP189">
        <v>7</v>
      </c>
    </row>
    <row r="190" spans="1:42">
      <c r="A190">
        <v>1304</v>
      </c>
      <c r="B190">
        <v>465</v>
      </c>
      <c r="C190" t="s">
        <v>27</v>
      </c>
      <c r="D190" t="s">
        <v>28</v>
      </c>
      <c r="E190" t="s">
        <v>325</v>
      </c>
      <c r="F190" t="s">
        <v>202</v>
      </c>
      <c r="G190" t="s">
        <v>471</v>
      </c>
      <c r="H190" t="s">
        <v>472</v>
      </c>
      <c r="I190" t="s">
        <v>405</v>
      </c>
      <c r="J190" t="s">
        <v>479</v>
      </c>
      <c r="K190">
        <v>36896</v>
      </c>
      <c r="L190">
        <v>38722</v>
      </c>
      <c r="M190" t="s">
        <v>30</v>
      </c>
      <c r="N190" s="1">
        <v>-10000000</v>
      </c>
      <c r="O190">
        <v>4060.4100329999997</v>
      </c>
      <c r="P190">
        <v>0.22</v>
      </c>
      <c r="Q190">
        <v>31.842594999999999</v>
      </c>
      <c r="R190">
        <v>31.857831999999998</v>
      </c>
      <c r="S190">
        <v>9.8209150165804284E-4</v>
      </c>
      <c r="T190">
        <v>3.9876941866563529</v>
      </c>
      <c r="U190">
        <v>-133.08206799999999</v>
      </c>
      <c r="V190">
        <v>0</v>
      </c>
      <c r="W190">
        <v>-129.09437381334365</v>
      </c>
      <c r="X190">
        <v>36791.086089999997</v>
      </c>
      <c r="Y190">
        <v>36818.941830000003</v>
      </c>
      <c r="Z190">
        <v>27.855740000006335</v>
      </c>
      <c r="AA190">
        <v>156.95011381334999</v>
      </c>
      <c r="AB190">
        <v>36791.086089999997</v>
      </c>
      <c r="AC190">
        <v>36818.941830000003</v>
      </c>
      <c r="AD190">
        <v>27.855740000006335</v>
      </c>
      <c r="AF190">
        <v>16698.4362607125</v>
      </c>
      <c r="AG190">
        <v>0</v>
      </c>
      <c r="AH190" s="54">
        <v>36818.941830000003</v>
      </c>
      <c r="AI190">
        <v>6041.5017350000016</v>
      </c>
      <c r="AJ190">
        <v>6041.5017350000016</v>
      </c>
      <c r="AK190">
        <v>-20686.243734999996</v>
      </c>
      <c r="AL190">
        <v>27.855740000006335</v>
      </c>
      <c r="AM190" t="s">
        <v>514</v>
      </c>
      <c r="AN190">
        <v>5</v>
      </c>
      <c r="AO190" t="s">
        <v>545</v>
      </c>
      <c r="AP190">
        <v>5</v>
      </c>
    </row>
    <row r="191" spans="1:42">
      <c r="A191">
        <v>1305</v>
      </c>
      <c r="B191">
        <v>466</v>
      </c>
      <c r="C191" t="s">
        <v>27</v>
      </c>
      <c r="D191" t="s">
        <v>28</v>
      </c>
      <c r="E191" t="s">
        <v>326</v>
      </c>
      <c r="F191" t="s">
        <v>202</v>
      </c>
      <c r="G191" t="s">
        <v>487</v>
      </c>
      <c r="H191" t="s">
        <v>468</v>
      </c>
      <c r="I191" t="s">
        <v>405</v>
      </c>
      <c r="J191" t="s">
        <v>470</v>
      </c>
      <c r="K191">
        <v>36896</v>
      </c>
      <c r="L191">
        <v>38722</v>
      </c>
      <c r="M191" t="s">
        <v>30</v>
      </c>
      <c r="N191" s="1">
        <v>-10000000</v>
      </c>
      <c r="O191">
        <v>4107.2126740000003</v>
      </c>
      <c r="P191">
        <v>0.6</v>
      </c>
      <c r="Q191">
        <v>64.277794999999998</v>
      </c>
      <c r="R191">
        <v>64.292608000000001</v>
      </c>
      <c r="S191">
        <v>-4.0971510363319056E-3</v>
      </c>
      <c r="T191">
        <v>-16.827870663714638</v>
      </c>
      <c r="U191">
        <v>-233.76187899999999</v>
      </c>
      <c r="V191">
        <v>0</v>
      </c>
      <c r="W191">
        <v>-250.58974966371463</v>
      </c>
      <c r="X191">
        <v>4561.0355159999999</v>
      </c>
      <c r="Y191">
        <v>4466.9226689999996</v>
      </c>
      <c r="Z191">
        <v>-94.112847000000329</v>
      </c>
      <c r="AA191">
        <v>156.4769026637143</v>
      </c>
      <c r="AB191">
        <v>4561.0355159999999</v>
      </c>
      <c r="AC191">
        <v>4466.9226689999996</v>
      </c>
      <c r="AD191">
        <v>-94.112847000000329</v>
      </c>
      <c r="AF191">
        <v>16890.912121825</v>
      </c>
      <c r="AG191">
        <v>0</v>
      </c>
      <c r="AH191" s="54">
        <v>4466.9226689999996</v>
      </c>
      <c r="AI191">
        <v>201.2450519999993</v>
      </c>
      <c r="AJ191">
        <v>201.2450519999993</v>
      </c>
      <c r="AK191">
        <v>-22778.759467</v>
      </c>
      <c r="AL191">
        <v>-94.112847000000329</v>
      </c>
      <c r="AM191" t="s">
        <v>514</v>
      </c>
      <c r="AN191">
        <v>5</v>
      </c>
      <c r="AO191" t="s">
        <v>545</v>
      </c>
      <c r="AP191">
        <v>5</v>
      </c>
    </row>
    <row r="192" spans="1:42">
      <c r="A192">
        <v>1306</v>
      </c>
      <c r="B192">
        <v>467</v>
      </c>
      <c r="C192" t="s">
        <v>27</v>
      </c>
      <c r="D192" t="s">
        <v>28</v>
      </c>
      <c r="E192" t="s">
        <v>327</v>
      </c>
      <c r="F192" t="s">
        <v>201</v>
      </c>
      <c r="G192" t="s">
        <v>485</v>
      </c>
      <c r="H192" t="s">
        <v>468</v>
      </c>
      <c r="I192" t="s">
        <v>405</v>
      </c>
      <c r="J192" t="s">
        <v>481</v>
      </c>
      <c r="K192">
        <v>36896</v>
      </c>
      <c r="L192">
        <v>38722</v>
      </c>
      <c r="M192" t="s">
        <v>30</v>
      </c>
      <c r="N192" s="1">
        <v>-10000000</v>
      </c>
      <c r="O192">
        <v>4211.6290869999993</v>
      </c>
      <c r="P192">
        <v>1.2</v>
      </c>
      <c r="Q192">
        <v>120.609808</v>
      </c>
      <c r="R192">
        <v>120.636652</v>
      </c>
      <c r="S192">
        <v>-5.9628902979996382E-3</v>
      </c>
      <c r="T192">
        <v>-25.11348222164537</v>
      </c>
      <c r="U192">
        <v>-429.69330100000002</v>
      </c>
      <c r="V192">
        <v>0</v>
      </c>
      <c r="W192">
        <v>-454.80678322164539</v>
      </c>
      <c r="X192">
        <v>-24171.744785999999</v>
      </c>
      <c r="Y192">
        <v>-24394.303957</v>
      </c>
      <c r="Z192">
        <v>-222.55917100000079</v>
      </c>
      <c r="AA192">
        <v>232.2476122216446</v>
      </c>
      <c r="AB192">
        <v>-24171.744785999999</v>
      </c>
      <c r="AC192">
        <v>-24394.303957</v>
      </c>
      <c r="AD192">
        <v>-222.55917100000079</v>
      </c>
      <c r="AF192">
        <v>30483.771331705997</v>
      </c>
      <c r="AG192">
        <v>0</v>
      </c>
      <c r="AH192" s="54">
        <v>-24394.303957</v>
      </c>
      <c r="AI192">
        <v>-51308.346965999997</v>
      </c>
      <c r="AJ192">
        <v>-51308.346965999997</v>
      </c>
      <c r="AK192">
        <v>-27718.121332999999</v>
      </c>
      <c r="AL192">
        <v>-222.55917100000079</v>
      </c>
      <c r="AM192" t="s">
        <v>514</v>
      </c>
      <c r="AN192">
        <v>8</v>
      </c>
      <c r="AO192" t="s">
        <v>545</v>
      </c>
      <c r="AP192">
        <v>8</v>
      </c>
    </row>
    <row r="193" spans="1:42">
      <c r="A193">
        <v>1307</v>
      </c>
      <c r="B193">
        <v>468</v>
      </c>
      <c r="C193" t="s">
        <v>27</v>
      </c>
      <c r="D193" t="s">
        <v>28</v>
      </c>
      <c r="E193" t="s">
        <v>328</v>
      </c>
      <c r="F193" t="s">
        <v>201</v>
      </c>
      <c r="G193" t="s">
        <v>477</v>
      </c>
      <c r="H193" t="s">
        <v>490</v>
      </c>
      <c r="I193" t="s">
        <v>405</v>
      </c>
      <c r="J193" t="s">
        <v>469</v>
      </c>
      <c r="K193">
        <v>36896</v>
      </c>
      <c r="L193">
        <v>38722</v>
      </c>
      <c r="M193" t="s">
        <v>30</v>
      </c>
      <c r="N193" s="1">
        <v>-10000000</v>
      </c>
      <c r="O193">
        <v>4088.1465239999998</v>
      </c>
      <c r="P193">
        <v>0.53</v>
      </c>
      <c r="Q193">
        <v>64.239672999999996</v>
      </c>
      <c r="R193">
        <v>64.263129000000006</v>
      </c>
      <c r="S193">
        <v>3.1960365119715439E-3</v>
      </c>
      <c r="T193">
        <v>13.06586555699355</v>
      </c>
      <c r="U193">
        <v>-227.21885800000001</v>
      </c>
      <c r="V193">
        <v>0</v>
      </c>
      <c r="W193">
        <v>-214.15299244300647</v>
      </c>
      <c r="X193">
        <v>35327.697389000001</v>
      </c>
      <c r="Y193">
        <v>35306.338324999997</v>
      </c>
      <c r="Z193">
        <v>-21.359064000003855</v>
      </c>
      <c r="AA193">
        <v>192.79392844300261</v>
      </c>
      <c r="AB193">
        <v>35327.697389000001</v>
      </c>
      <c r="AC193">
        <v>35306.338324999997</v>
      </c>
      <c r="AD193">
        <v>-21.359064000003855</v>
      </c>
      <c r="AF193">
        <v>29590.004540712001</v>
      </c>
      <c r="AG193">
        <v>0</v>
      </c>
      <c r="AH193" s="54">
        <v>35306.338324999997</v>
      </c>
      <c r="AI193">
        <v>-14031.366543000004</v>
      </c>
      <c r="AJ193">
        <v>-14031.366543000004</v>
      </c>
      <c r="AK193">
        <v>-12098.337181000003</v>
      </c>
      <c r="AL193">
        <v>-21.359064000003855</v>
      </c>
      <c r="AM193" t="s">
        <v>514</v>
      </c>
      <c r="AN193">
        <v>8</v>
      </c>
      <c r="AO193" t="s">
        <v>545</v>
      </c>
      <c r="AP193">
        <v>8</v>
      </c>
    </row>
    <row r="194" spans="1:42">
      <c r="A194">
        <v>1308</v>
      </c>
      <c r="B194">
        <v>469</v>
      </c>
      <c r="C194" t="s">
        <v>27</v>
      </c>
      <c r="D194" t="s">
        <v>28</v>
      </c>
      <c r="E194" t="s">
        <v>329</v>
      </c>
      <c r="F194" t="s">
        <v>201</v>
      </c>
      <c r="G194" t="s">
        <v>467</v>
      </c>
      <c r="H194" t="s">
        <v>472</v>
      </c>
      <c r="I194" t="s">
        <v>405</v>
      </c>
      <c r="J194" t="s">
        <v>479</v>
      </c>
      <c r="K194">
        <v>36896</v>
      </c>
      <c r="L194">
        <v>38722</v>
      </c>
      <c r="M194" t="s">
        <v>30</v>
      </c>
      <c r="N194" s="1">
        <v>-10000000</v>
      </c>
      <c r="O194">
        <v>4095.681591</v>
      </c>
      <c r="P194">
        <v>0.61</v>
      </c>
      <c r="Q194">
        <v>59.071883</v>
      </c>
      <c r="R194">
        <v>59.098174999999998</v>
      </c>
      <c r="S194">
        <v>8.2892163428903648E-4</v>
      </c>
      <c r="T194">
        <v>3.3949990779392412</v>
      </c>
      <c r="U194">
        <v>-264.66483299999999</v>
      </c>
      <c r="V194">
        <v>0</v>
      </c>
      <c r="W194">
        <v>-261.26983392206074</v>
      </c>
      <c r="X194">
        <v>-21668.320924</v>
      </c>
      <c r="Y194">
        <v>-21731.662534999999</v>
      </c>
      <c r="Z194">
        <v>-63.34161099999983</v>
      </c>
      <c r="AA194">
        <v>197.92822292206091</v>
      </c>
      <c r="AB194">
        <v>-21668.320924</v>
      </c>
      <c r="AC194">
        <v>-21731.662534999999</v>
      </c>
      <c r="AD194">
        <v>-63.34161099999983</v>
      </c>
      <c r="AF194">
        <v>29644.543355658003</v>
      </c>
      <c r="AG194">
        <v>0</v>
      </c>
      <c r="AH194" s="54">
        <v>-21731.662534999999</v>
      </c>
      <c r="AI194">
        <v>-24514.758489</v>
      </c>
      <c r="AJ194">
        <v>-24514.758489</v>
      </c>
      <c r="AK194">
        <v>-21226.005883999998</v>
      </c>
      <c r="AL194">
        <v>-63.34161099999983</v>
      </c>
      <c r="AM194" t="s">
        <v>514</v>
      </c>
      <c r="AN194">
        <v>8</v>
      </c>
      <c r="AO194" t="s">
        <v>545</v>
      </c>
      <c r="AP194">
        <v>8</v>
      </c>
    </row>
    <row r="195" spans="1:42">
      <c r="A195">
        <v>1309</v>
      </c>
      <c r="B195">
        <v>629</v>
      </c>
      <c r="C195" t="s">
        <v>27</v>
      </c>
      <c r="D195" t="s">
        <v>28</v>
      </c>
      <c r="E195" t="s">
        <v>330</v>
      </c>
      <c r="F195" t="s">
        <v>200</v>
      </c>
      <c r="G195" t="s">
        <v>477</v>
      </c>
      <c r="H195" t="s">
        <v>483</v>
      </c>
      <c r="I195" t="s">
        <v>405</v>
      </c>
      <c r="J195" t="s">
        <v>479</v>
      </c>
      <c r="K195">
        <v>36896</v>
      </c>
      <c r="L195">
        <v>38722</v>
      </c>
      <c r="M195" t="s">
        <v>30</v>
      </c>
      <c r="N195" s="1">
        <v>-10000000</v>
      </c>
      <c r="O195">
        <v>4086.2373710000002</v>
      </c>
      <c r="P195">
        <v>0.68</v>
      </c>
      <c r="Q195">
        <v>99.932271</v>
      </c>
      <c r="R195">
        <v>99.977090000000004</v>
      </c>
      <c r="S195">
        <v>1.8656668158574666E-3</v>
      </c>
      <c r="T195">
        <v>7.6235574647913555</v>
      </c>
      <c r="U195">
        <v>-424.94373899999999</v>
      </c>
      <c r="V195">
        <v>0</v>
      </c>
      <c r="W195">
        <v>-417.32018153520863</v>
      </c>
      <c r="X195">
        <v>117938.041669</v>
      </c>
      <c r="Y195">
        <v>118013.19504000001</v>
      </c>
      <c r="Z195">
        <v>75.15337100000761</v>
      </c>
      <c r="AA195">
        <v>492.47355253521624</v>
      </c>
      <c r="AB195">
        <v>117938.041669</v>
      </c>
      <c r="AC195">
        <v>118013.19504000001</v>
      </c>
      <c r="AD195">
        <v>75.15337100000761</v>
      </c>
      <c r="AF195">
        <v>23526.511663532503</v>
      </c>
      <c r="AG195">
        <v>0</v>
      </c>
      <c r="AH195" s="54">
        <v>118013.19504000001</v>
      </c>
      <c r="AI195">
        <v>73863.057748000007</v>
      </c>
      <c r="AJ195">
        <v>73863.057748000007</v>
      </c>
      <c r="AK195">
        <v>-59705.550395999991</v>
      </c>
      <c r="AL195">
        <v>75.15337100000761</v>
      </c>
      <c r="AM195" t="s">
        <v>514</v>
      </c>
      <c r="AN195">
        <v>6</v>
      </c>
      <c r="AO195" t="s">
        <v>545</v>
      </c>
      <c r="AP195">
        <v>6</v>
      </c>
    </row>
    <row r="196" spans="1:42">
      <c r="A196">
        <v>1310</v>
      </c>
      <c r="B196">
        <v>470</v>
      </c>
      <c r="C196" t="s">
        <v>27</v>
      </c>
      <c r="D196" t="s">
        <v>28</v>
      </c>
      <c r="E196" t="s">
        <v>331</v>
      </c>
      <c r="F196" t="s">
        <v>200</v>
      </c>
      <c r="G196" t="s">
        <v>474</v>
      </c>
      <c r="H196" t="s">
        <v>468</v>
      </c>
      <c r="I196" t="s">
        <v>405</v>
      </c>
      <c r="J196" t="s">
        <v>470</v>
      </c>
      <c r="K196">
        <v>36896</v>
      </c>
      <c r="L196">
        <v>38722</v>
      </c>
      <c r="M196" t="s">
        <v>30</v>
      </c>
      <c r="N196" s="1">
        <v>-10000000</v>
      </c>
      <c r="O196">
        <v>4142.7524000000003</v>
      </c>
      <c r="P196">
        <v>0.86</v>
      </c>
      <c r="Q196">
        <v>64.213999999999999</v>
      </c>
      <c r="R196">
        <v>64.228807000000003</v>
      </c>
      <c r="S196">
        <v>-4.1562682660235082E-3</v>
      </c>
      <c r="T196">
        <v>-17.21839033411273</v>
      </c>
      <c r="U196">
        <v>-254.34325699999999</v>
      </c>
      <c r="V196">
        <v>0</v>
      </c>
      <c r="W196">
        <v>-271.56164733411271</v>
      </c>
      <c r="X196">
        <v>-110311.53363000001</v>
      </c>
      <c r="Y196">
        <v>-110542.037046</v>
      </c>
      <c r="Z196">
        <v>-230.50341599999228</v>
      </c>
      <c r="AA196">
        <v>41.058231334120421</v>
      </c>
      <c r="AB196">
        <v>-110311.53363000001</v>
      </c>
      <c r="AC196">
        <v>-110542.037046</v>
      </c>
      <c r="AD196">
        <v>-230.50341599999228</v>
      </c>
      <c r="AF196">
        <v>23851.896943000003</v>
      </c>
      <c r="AG196">
        <v>0</v>
      </c>
      <c r="AH196" s="54">
        <v>-110542.037046</v>
      </c>
      <c r="AI196">
        <v>-99056.227515999999</v>
      </c>
      <c r="AJ196">
        <v>-99056.227515999999</v>
      </c>
      <c r="AK196">
        <v>-3675.7327369999985</v>
      </c>
      <c r="AL196">
        <v>-230.50341599999228</v>
      </c>
      <c r="AM196" t="s">
        <v>514</v>
      </c>
      <c r="AN196">
        <v>6</v>
      </c>
      <c r="AO196" t="s">
        <v>545</v>
      </c>
      <c r="AP196">
        <v>6</v>
      </c>
    </row>
    <row r="197" spans="1:42">
      <c r="A197">
        <v>1311</v>
      </c>
      <c r="B197">
        <v>471</v>
      </c>
      <c r="C197" t="s">
        <v>27</v>
      </c>
      <c r="D197" t="s">
        <v>28</v>
      </c>
      <c r="E197" t="s">
        <v>332</v>
      </c>
      <c r="F197" t="s">
        <v>197</v>
      </c>
      <c r="G197" t="s">
        <v>476</v>
      </c>
      <c r="H197" t="s">
        <v>468</v>
      </c>
      <c r="I197" t="s">
        <v>405</v>
      </c>
      <c r="J197" t="s">
        <v>475</v>
      </c>
      <c r="K197">
        <v>36896</v>
      </c>
      <c r="L197">
        <v>38722</v>
      </c>
      <c r="M197" t="s">
        <v>30</v>
      </c>
      <c r="N197" s="1">
        <v>-10000000</v>
      </c>
      <c r="O197">
        <v>4227.6631369999996</v>
      </c>
      <c r="P197">
        <v>1.65</v>
      </c>
      <c r="Q197">
        <v>126.475983</v>
      </c>
      <c r="R197">
        <v>126.692036</v>
      </c>
      <c r="S197">
        <v>0.17600252508132791</v>
      </c>
      <c r="T197">
        <v>744.07938730524791</v>
      </c>
      <c r="U197">
        <v>-461.49758000000003</v>
      </c>
      <c r="V197">
        <v>0</v>
      </c>
      <c r="W197">
        <v>282.58180730524788</v>
      </c>
      <c r="X197">
        <v>-194706.75770300001</v>
      </c>
      <c r="Y197">
        <v>-194360.13623999999</v>
      </c>
      <c r="Z197">
        <v>346.62146300001768</v>
      </c>
      <c r="AA197">
        <v>64.039655694769806</v>
      </c>
      <c r="AB197">
        <v>-194706.75770300001</v>
      </c>
      <c r="AC197">
        <v>-194360.13623999999</v>
      </c>
      <c r="AD197">
        <v>346.62146300001768</v>
      </c>
      <c r="AF197">
        <v>52854.244538774001</v>
      </c>
      <c r="AG197">
        <v>0</v>
      </c>
      <c r="AH197" s="54">
        <v>-194360.13623999999</v>
      </c>
      <c r="AI197">
        <v>-117489.326741</v>
      </c>
      <c r="AJ197">
        <v>-117489.326741</v>
      </c>
      <c r="AK197">
        <v>-20704.565948999982</v>
      </c>
      <c r="AL197">
        <v>346.62146300001768</v>
      </c>
      <c r="AM197" t="s">
        <v>514</v>
      </c>
      <c r="AN197" t="s">
        <v>545</v>
      </c>
      <c r="AO197">
        <v>10</v>
      </c>
      <c r="AP197">
        <v>10</v>
      </c>
    </row>
    <row r="198" spans="1:42">
      <c r="A198">
        <v>1312</v>
      </c>
      <c r="B198">
        <v>472</v>
      </c>
      <c r="C198" t="s">
        <v>27</v>
      </c>
      <c r="D198" t="s">
        <v>28</v>
      </c>
      <c r="E198" t="s">
        <v>333</v>
      </c>
      <c r="F198" t="s">
        <v>197</v>
      </c>
      <c r="G198" t="s">
        <v>477</v>
      </c>
      <c r="H198" t="s">
        <v>497</v>
      </c>
      <c r="I198" t="s">
        <v>405</v>
      </c>
      <c r="J198" t="s">
        <v>481</v>
      </c>
      <c r="K198">
        <v>36896</v>
      </c>
      <c r="L198">
        <v>38722</v>
      </c>
      <c r="M198" t="s">
        <v>30</v>
      </c>
      <c r="N198" s="1">
        <v>-10000000</v>
      </c>
      <c r="O198">
        <v>4133.2122120000004</v>
      </c>
      <c r="P198">
        <v>1.1200000000000001</v>
      </c>
      <c r="Q198">
        <v>110.736492</v>
      </c>
      <c r="R198">
        <v>110.968058</v>
      </c>
      <c r="S198">
        <v>0.19248097962178282</v>
      </c>
      <c r="T198">
        <v>795.56473555047592</v>
      </c>
      <c r="U198">
        <v>-420.09862299999998</v>
      </c>
      <c r="V198">
        <v>0</v>
      </c>
      <c r="W198">
        <v>375.46611255047594</v>
      </c>
      <c r="X198">
        <v>-30120.461286999998</v>
      </c>
      <c r="Y198">
        <v>-29472.299278999999</v>
      </c>
      <c r="Z198">
        <v>648.16200799999933</v>
      </c>
      <c r="AA198">
        <v>272.69589544952339</v>
      </c>
      <c r="AB198">
        <v>-30120.461286999998</v>
      </c>
      <c r="AC198">
        <v>-29472.299278999999</v>
      </c>
      <c r="AD198">
        <v>648.16200799999933</v>
      </c>
      <c r="AF198">
        <v>51673.419074424011</v>
      </c>
      <c r="AG198">
        <v>0</v>
      </c>
      <c r="AH198" s="54">
        <v>-29472.299278999999</v>
      </c>
      <c r="AI198">
        <v>-60284.729269999996</v>
      </c>
      <c r="AJ198">
        <v>-60284.729269999996</v>
      </c>
      <c r="AK198">
        <v>-42990.013124999998</v>
      </c>
      <c r="AL198">
        <v>648.16200799999933</v>
      </c>
      <c r="AM198" t="s">
        <v>514</v>
      </c>
      <c r="AN198" t="s">
        <v>545</v>
      </c>
      <c r="AO198">
        <v>10</v>
      </c>
      <c r="AP198">
        <v>10</v>
      </c>
    </row>
    <row r="199" spans="1:42">
      <c r="A199">
        <v>1313</v>
      </c>
      <c r="B199">
        <v>473</v>
      </c>
      <c r="C199" t="s">
        <v>27</v>
      </c>
      <c r="D199" t="s">
        <v>28</v>
      </c>
      <c r="E199" t="s">
        <v>334</v>
      </c>
      <c r="F199" t="s">
        <v>200</v>
      </c>
      <c r="G199" t="s">
        <v>473</v>
      </c>
      <c r="H199" t="s">
        <v>482</v>
      </c>
      <c r="I199" t="s">
        <v>405</v>
      </c>
      <c r="J199" t="s">
        <v>469</v>
      </c>
      <c r="K199">
        <v>36896</v>
      </c>
      <c r="L199">
        <v>38722</v>
      </c>
      <c r="M199" t="s">
        <v>30</v>
      </c>
      <c r="N199" s="1">
        <v>-10000000</v>
      </c>
      <c r="O199">
        <v>4077.98585</v>
      </c>
      <c r="P199">
        <v>0.9</v>
      </c>
      <c r="Q199">
        <v>169.39008699999999</v>
      </c>
      <c r="R199">
        <v>169.47236599999999</v>
      </c>
      <c r="S199">
        <v>2.8014034842731874E-2</v>
      </c>
      <c r="T199">
        <v>114.24083769006756</v>
      </c>
      <c r="U199">
        <v>-511.38092</v>
      </c>
      <c r="V199">
        <v>0</v>
      </c>
      <c r="W199">
        <v>-397.14008230993244</v>
      </c>
      <c r="X199">
        <v>303857.82245099999</v>
      </c>
      <c r="Y199">
        <v>304125.97504699999</v>
      </c>
      <c r="Z199">
        <v>268.1525959999999</v>
      </c>
      <c r="AA199">
        <v>665.2926783099324</v>
      </c>
      <c r="AB199">
        <v>303857.82245099999</v>
      </c>
      <c r="AC199">
        <v>304125.97504699999</v>
      </c>
      <c r="AD199">
        <v>268.1525959999999</v>
      </c>
      <c r="AF199">
        <v>23479.003531375001</v>
      </c>
      <c r="AG199">
        <v>0</v>
      </c>
      <c r="AH199" s="54">
        <v>304125.97504699999</v>
      </c>
      <c r="AI199">
        <v>182678.63409199996</v>
      </c>
      <c r="AJ199">
        <v>182678.63409199996</v>
      </c>
      <c r="AK199">
        <v>40150.14233599999</v>
      </c>
      <c r="AL199">
        <v>268.1525959999999</v>
      </c>
      <c r="AM199" t="s">
        <v>514</v>
      </c>
      <c r="AN199">
        <v>6</v>
      </c>
      <c r="AO199" t="s">
        <v>545</v>
      </c>
      <c r="AP199">
        <v>6</v>
      </c>
    </row>
    <row r="200" spans="1:42">
      <c r="A200">
        <v>1314</v>
      </c>
      <c r="B200">
        <v>474</v>
      </c>
      <c r="C200" t="s">
        <v>27</v>
      </c>
      <c r="D200" t="s">
        <v>28</v>
      </c>
      <c r="E200" t="s">
        <v>335</v>
      </c>
      <c r="F200" t="s">
        <v>200</v>
      </c>
      <c r="G200" t="s">
        <v>477</v>
      </c>
      <c r="H200" t="s">
        <v>468</v>
      </c>
      <c r="I200" t="s">
        <v>405</v>
      </c>
      <c r="J200" t="s">
        <v>470</v>
      </c>
      <c r="K200">
        <v>36896</v>
      </c>
      <c r="L200">
        <v>38722</v>
      </c>
      <c r="M200" t="s">
        <v>30</v>
      </c>
      <c r="N200" s="1">
        <v>-10000000</v>
      </c>
      <c r="O200">
        <v>4233.0005970000002</v>
      </c>
      <c r="P200">
        <v>1.6</v>
      </c>
      <c r="Q200">
        <v>98.659589999999994</v>
      </c>
      <c r="R200">
        <v>98.689870999999997</v>
      </c>
      <c r="S200">
        <v>-3.814818068336067E-3</v>
      </c>
      <c r="T200">
        <v>-16.14812716071296</v>
      </c>
      <c r="U200">
        <v>-439.38848100000001</v>
      </c>
      <c r="V200">
        <v>0</v>
      </c>
      <c r="W200">
        <v>-455.53660816071294</v>
      </c>
      <c r="X200">
        <v>-289984.10965599999</v>
      </c>
      <c r="Y200">
        <v>-290451.621683</v>
      </c>
      <c r="Z200">
        <v>-467.51202700001886</v>
      </c>
      <c r="AA200">
        <v>-11.975418839305917</v>
      </c>
      <c r="AB200">
        <v>-289984.10965599999</v>
      </c>
      <c r="AC200">
        <v>-290451.621683</v>
      </c>
      <c r="AD200">
        <v>-467.51202700001886</v>
      </c>
      <c r="AF200">
        <v>24371.500937227502</v>
      </c>
      <c r="AG200">
        <v>0</v>
      </c>
      <c r="AH200" s="54">
        <v>-290451.621683</v>
      </c>
      <c r="AI200">
        <v>-174544.35848699999</v>
      </c>
      <c r="AJ200">
        <v>-174544.35848699999</v>
      </c>
      <c r="AK200">
        <v>36256.878191999975</v>
      </c>
      <c r="AL200">
        <v>-467.51202700001886</v>
      </c>
      <c r="AM200" t="s">
        <v>514</v>
      </c>
      <c r="AN200">
        <v>6</v>
      </c>
      <c r="AO200" t="s">
        <v>545</v>
      </c>
      <c r="AP200">
        <v>6</v>
      </c>
    </row>
    <row r="201" spans="1:42">
      <c r="A201">
        <v>1315</v>
      </c>
      <c r="B201">
        <v>475</v>
      </c>
      <c r="C201" t="s">
        <v>27</v>
      </c>
      <c r="D201" t="s">
        <v>28</v>
      </c>
      <c r="E201" t="s">
        <v>336</v>
      </c>
      <c r="F201" t="s">
        <v>200</v>
      </c>
      <c r="G201" t="s">
        <v>477</v>
      </c>
      <c r="H201" t="s">
        <v>468</v>
      </c>
      <c r="I201" t="s">
        <v>405</v>
      </c>
      <c r="J201" t="s">
        <v>481</v>
      </c>
      <c r="K201">
        <v>36896</v>
      </c>
      <c r="L201">
        <v>38722</v>
      </c>
      <c r="M201" t="s">
        <v>30</v>
      </c>
      <c r="N201" s="1">
        <v>-10000000</v>
      </c>
      <c r="O201">
        <v>4086.5886680000003</v>
      </c>
      <c r="P201">
        <v>0.65</v>
      </c>
      <c r="Q201">
        <v>89.397236000000007</v>
      </c>
      <c r="R201">
        <v>89.421229999999994</v>
      </c>
      <c r="S201">
        <v>-8.2314093097525282E-4</v>
      </c>
      <c r="T201">
        <v>-3.3638384006904385</v>
      </c>
      <c r="U201">
        <v>-286.74345299999999</v>
      </c>
      <c r="V201">
        <v>0</v>
      </c>
      <c r="W201">
        <v>-290.10729140069043</v>
      </c>
      <c r="X201">
        <v>87131.004193999994</v>
      </c>
      <c r="Y201">
        <v>87109.937781999994</v>
      </c>
      <c r="Z201">
        <v>-21.066412000000128</v>
      </c>
      <c r="AA201">
        <v>269.0408794006903</v>
      </c>
      <c r="AB201">
        <v>87131.004193999994</v>
      </c>
      <c r="AC201">
        <v>87109.937781999994</v>
      </c>
      <c r="AD201">
        <v>-21.066412000000128</v>
      </c>
      <c r="AF201">
        <v>23528.53425601</v>
      </c>
      <c r="AG201">
        <v>0</v>
      </c>
      <c r="AH201" s="54">
        <v>87109.937781999994</v>
      </c>
      <c r="AI201">
        <v>81290.864457999996</v>
      </c>
      <c r="AJ201">
        <v>81290.864457999996</v>
      </c>
      <c r="AK201">
        <v>-42030.678815000007</v>
      </c>
      <c r="AL201">
        <v>-21.066412000000128</v>
      </c>
      <c r="AM201" t="s">
        <v>514</v>
      </c>
      <c r="AN201">
        <v>6</v>
      </c>
      <c r="AO201" t="s">
        <v>545</v>
      </c>
      <c r="AP201">
        <v>6</v>
      </c>
    </row>
    <row r="202" spans="1:42">
      <c r="A202">
        <v>1316</v>
      </c>
      <c r="B202">
        <v>476</v>
      </c>
      <c r="C202" t="s">
        <v>27</v>
      </c>
      <c r="D202" t="s">
        <v>28</v>
      </c>
      <c r="E202" t="s">
        <v>337</v>
      </c>
      <c r="F202" t="s">
        <v>197</v>
      </c>
      <c r="G202" t="s">
        <v>485</v>
      </c>
      <c r="H202" t="s">
        <v>468</v>
      </c>
      <c r="I202" t="s">
        <v>405</v>
      </c>
      <c r="J202" t="s">
        <v>481</v>
      </c>
      <c r="K202">
        <v>36896</v>
      </c>
      <c r="L202">
        <v>38722</v>
      </c>
      <c r="M202" t="s">
        <v>30</v>
      </c>
      <c r="N202" s="1">
        <v>-10000000</v>
      </c>
      <c r="O202">
        <v>4164.1377689999999</v>
      </c>
      <c r="P202">
        <v>1.9</v>
      </c>
      <c r="Q202">
        <v>252.276769</v>
      </c>
      <c r="R202">
        <v>252.51152999999999</v>
      </c>
      <c r="S202">
        <v>0.16189974487532038</v>
      </c>
      <c r="T202">
        <v>674.17284242678579</v>
      </c>
      <c r="U202">
        <v>-834.96640300000001</v>
      </c>
      <c r="V202">
        <v>0</v>
      </c>
      <c r="W202">
        <v>-160.79356057321422</v>
      </c>
      <c r="X202">
        <v>205902.667503</v>
      </c>
      <c r="Y202">
        <v>206443.07007799999</v>
      </c>
      <c r="Z202">
        <v>540.40257499998552</v>
      </c>
      <c r="AA202">
        <v>701.19613557319974</v>
      </c>
      <c r="AB202">
        <v>205902.667503</v>
      </c>
      <c r="AC202">
        <v>206443.07007799999</v>
      </c>
      <c r="AD202">
        <v>540.40257499998552</v>
      </c>
      <c r="AF202">
        <v>52060.050388038006</v>
      </c>
      <c r="AG202">
        <v>0</v>
      </c>
      <c r="AH202" s="54">
        <v>206443.07007799999</v>
      </c>
      <c r="AI202">
        <v>-197833.17196800004</v>
      </c>
      <c r="AJ202">
        <v>-197833.17196800004</v>
      </c>
      <c r="AK202">
        <v>-45523.649637000024</v>
      </c>
      <c r="AL202">
        <v>540.40257499998552</v>
      </c>
      <c r="AM202" t="s">
        <v>514</v>
      </c>
      <c r="AN202" t="s">
        <v>545</v>
      </c>
      <c r="AO202">
        <v>10</v>
      </c>
      <c r="AP202">
        <v>10</v>
      </c>
    </row>
    <row r="203" spans="1:42">
      <c r="A203">
        <v>1317</v>
      </c>
      <c r="B203">
        <v>477</v>
      </c>
      <c r="C203" t="s">
        <v>27</v>
      </c>
      <c r="D203" t="s">
        <v>28</v>
      </c>
      <c r="E203" t="s">
        <v>338</v>
      </c>
      <c r="F203" t="s">
        <v>197</v>
      </c>
      <c r="G203" t="s">
        <v>492</v>
      </c>
      <c r="H203" t="s">
        <v>491</v>
      </c>
      <c r="I203" t="s">
        <v>405</v>
      </c>
      <c r="J203" t="s">
        <v>469</v>
      </c>
      <c r="K203">
        <v>36896</v>
      </c>
      <c r="L203">
        <v>38722</v>
      </c>
      <c r="M203" t="s">
        <v>30</v>
      </c>
      <c r="N203" s="1">
        <v>-10000000</v>
      </c>
      <c r="O203">
        <v>4440.4341459999996</v>
      </c>
      <c r="P203">
        <v>3</v>
      </c>
      <c r="Q203">
        <v>273.13374099999999</v>
      </c>
      <c r="R203">
        <v>273.54921300000001</v>
      </c>
      <c r="S203">
        <v>0.31646722642440395</v>
      </c>
      <c r="T203">
        <v>1405.2518783048367</v>
      </c>
      <c r="U203">
        <v>-893.65555600000005</v>
      </c>
      <c r="V203">
        <v>0</v>
      </c>
      <c r="W203">
        <v>511.59632230483669</v>
      </c>
      <c r="X203">
        <v>-169261.59958800001</v>
      </c>
      <c r="Y203">
        <v>-168551.77968800001</v>
      </c>
      <c r="Z203">
        <v>709.81990000000224</v>
      </c>
      <c r="AA203">
        <v>198.22357769516555</v>
      </c>
      <c r="AB203">
        <v>-169261.59958800001</v>
      </c>
      <c r="AC203">
        <v>-168551.77968800001</v>
      </c>
      <c r="AD203">
        <v>709.81990000000224</v>
      </c>
      <c r="AF203">
        <v>55514.307693292001</v>
      </c>
      <c r="AG203">
        <v>0</v>
      </c>
      <c r="AH203" s="54">
        <v>-168551.77968800001</v>
      </c>
      <c r="AI203">
        <v>-129600.203232</v>
      </c>
      <c r="AJ203">
        <v>-129600.203232</v>
      </c>
      <c r="AK203">
        <v>-54849.680972000016</v>
      </c>
      <c r="AL203">
        <v>709.81990000000224</v>
      </c>
      <c r="AM203" t="s">
        <v>514</v>
      </c>
      <c r="AN203" t="s">
        <v>545</v>
      </c>
      <c r="AO203">
        <v>10</v>
      </c>
      <c r="AP203">
        <v>10</v>
      </c>
    </row>
    <row r="204" spans="1:42">
      <c r="A204">
        <v>1318</v>
      </c>
      <c r="B204">
        <v>478</v>
      </c>
      <c r="C204" t="s">
        <v>27</v>
      </c>
      <c r="D204" t="s">
        <v>28</v>
      </c>
      <c r="E204" t="s">
        <v>339</v>
      </c>
      <c r="F204" t="s">
        <v>205</v>
      </c>
      <c r="G204" t="s">
        <v>477</v>
      </c>
      <c r="H204" t="s">
        <v>468</v>
      </c>
      <c r="I204" t="s">
        <v>405</v>
      </c>
      <c r="J204" t="s">
        <v>480</v>
      </c>
      <c r="K204">
        <v>36896</v>
      </c>
      <c r="L204">
        <v>38722</v>
      </c>
      <c r="M204" t="s">
        <v>30</v>
      </c>
      <c r="N204" s="1">
        <v>-10000000</v>
      </c>
      <c r="O204">
        <v>4351.4648850000003</v>
      </c>
      <c r="P204">
        <v>3.55</v>
      </c>
      <c r="Q204">
        <v>338.25582300000002</v>
      </c>
      <c r="R204">
        <v>338.35018200000002</v>
      </c>
      <c r="S204">
        <v>1.3255762668495442E-3</v>
      </c>
      <c r="T204">
        <v>5.7681985775851814</v>
      </c>
      <c r="U204">
        <v>-1197.9241280000001</v>
      </c>
      <c r="V204">
        <v>0</v>
      </c>
      <c r="W204">
        <v>-1192.1559294224148</v>
      </c>
      <c r="X204">
        <v>-143672.62824200001</v>
      </c>
      <c r="Y204">
        <v>-144330.068379</v>
      </c>
      <c r="Z204">
        <v>-657.44013699999778</v>
      </c>
      <c r="AA204">
        <v>534.71579242241705</v>
      </c>
      <c r="AB204">
        <v>-143672.62824200001</v>
      </c>
      <c r="AC204">
        <v>-144330.068379</v>
      </c>
      <c r="AD204">
        <v>-657.44013699999778</v>
      </c>
      <c r="AF204">
        <v>42948.958414950008</v>
      </c>
      <c r="AG204">
        <v>0</v>
      </c>
      <c r="AH204" s="54">
        <v>-144330.068379</v>
      </c>
      <c r="AI204">
        <v>-700202.52622399991</v>
      </c>
      <c r="AJ204">
        <v>-700202.52622399991</v>
      </c>
      <c r="AK204">
        <v>-52388.560911000008</v>
      </c>
      <c r="AL204">
        <v>-657.44013699999778</v>
      </c>
      <c r="AM204" t="s">
        <v>514</v>
      </c>
      <c r="AN204" t="s">
        <v>545</v>
      </c>
      <c r="AO204">
        <v>9</v>
      </c>
      <c r="AP204">
        <v>9</v>
      </c>
    </row>
    <row r="205" spans="1:42">
      <c r="A205">
        <v>1319</v>
      </c>
      <c r="B205">
        <v>479</v>
      </c>
      <c r="C205" t="s">
        <v>27</v>
      </c>
      <c r="D205" t="s">
        <v>28</v>
      </c>
      <c r="E205" t="s">
        <v>340</v>
      </c>
      <c r="F205" t="s">
        <v>202</v>
      </c>
      <c r="G205" t="s">
        <v>471</v>
      </c>
      <c r="H205" t="s">
        <v>482</v>
      </c>
      <c r="I205" t="s">
        <v>405</v>
      </c>
      <c r="J205" t="s">
        <v>469</v>
      </c>
      <c r="K205">
        <v>36896</v>
      </c>
      <c r="L205">
        <v>38722</v>
      </c>
      <c r="M205" t="s">
        <v>30</v>
      </c>
      <c r="N205" s="1">
        <v>-10000000</v>
      </c>
      <c r="O205">
        <v>4064.2620970000003</v>
      </c>
      <c r="P205">
        <v>0.24</v>
      </c>
      <c r="Q205">
        <v>31.161341</v>
      </c>
      <c r="R205">
        <v>31.172249999999998</v>
      </c>
      <c r="S205">
        <v>4.3741347626642766E-4</v>
      </c>
      <c r="T205">
        <v>1.777763012306651</v>
      </c>
      <c r="U205">
        <v>-108.378666</v>
      </c>
      <c r="V205">
        <v>0</v>
      </c>
      <c r="W205">
        <v>-106.60090298769335</v>
      </c>
      <c r="X205">
        <v>24964.652753999999</v>
      </c>
      <c r="Y205">
        <v>24961.961327000001</v>
      </c>
      <c r="Z205">
        <v>-2.6914269999979297</v>
      </c>
      <c r="AA205">
        <v>103.90947598769542</v>
      </c>
      <c r="AB205">
        <v>24964.652753999999</v>
      </c>
      <c r="AC205">
        <v>24961.961327000001</v>
      </c>
      <c r="AD205">
        <v>-2.6914269999979297</v>
      </c>
      <c r="AF205">
        <v>16714.277873912502</v>
      </c>
      <c r="AG205">
        <v>0</v>
      </c>
      <c r="AH205" s="54">
        <v>24961.961327000001</v>
      </c>
      <c r="AI205">
        <v>19858.847785000002</v>
      </c>
      <c r="AJ205">
        <v>19858.847785000002</v>
      </c>
      <c r="AK205">
        <v>-59656.099455999996</v>
      </c>
      <c r="AL205">
        <v>-2.6914269999979297</v>
      </c>
      <c r="AM205" t="s">
        <v>514</v>
      </c>
      <c r="AN205">
        <v>5</v>
      </c>
      <c r="AO205" t="s">
        <v>545</v>
      </c>
      <c r="AP205">
        <v>5</v>
      </c>
    </row>
    <row r="206" spans="1:42">
      <c r="A206">
        <v>1320</v>
      </c>
      <c r="B206">
        <v>480</v>
      </c>
      <c r="C206" t="s">
        <v>27</v>
      </c>
      <c r="D206" t="s">
        <v>28</v>
      </c>
      <c r="E206" t="s">
        <v>297</v>
      </c>
      <c r="F206" t="s">
        <v>201</v>
      </c>
      <c r="G206" t="s">
        <v>476</v>
      </c>
      <c r="H206" t="s">
        <v>478</v>
      </c>
      <c r="I206" t="s">
        <v>405</v>
      </c>
      <c r="J206" t="s">
        <v>479</v>
      </c>
      <c r="K206">
        <v>36896</v>
      </c>
      <c r="L206">
        <v>38722</v>
      </c>
      <c r="M206" t="s">
        <v>30</v>
      </c>
      <c r="N206" s="1">
        <v>-10000000</v>
      </c>
      <c r="O206">
        <v>4088.9403460000003</v>
      </c>
      <c r="P206">
        <v>0.45</v>
      </c>
      <c r="Q206">
        <v>56.135601000000001</v>
      </c>
      <c r="R206">
        <v>56.164076000000001</v>
      </c>
      <c r="S206">
        <v>4.0425066905068882E-3</v>
      </c>
      <c r="T206">
        <v>16.529568705788552</v>
      </c>
      <c r="U206">
        <v>-227.81285500000001</v>
      </c>
      <c r="V206">
        <v>0</v>
      </c>
      <c r="W206">
        <v>-211.28328629421145</v>
      </c>
      <c r="X206">
        <v>36768.588151999997</v>
      </c>
      <c r="Y206">
        <v>36790.398258000001</v>
      </c>
      <c r="Z206">
        <v>21.810106000004453</v>
      </c>
      <c r="AA206">
        <v>233.0933922942159</v>
      </c>
      <c r="AB206">
        <v>36768.588151999997</v>
      </c>
      <c r="AC206">
        <v>36790.398258000001</v>
      </c>
      <c r="AD206">
        <v>21.810106000004453</v>
      </c>
      <c r="AF206">
        <v>29595.750224348005</v>
      </c>
      <c r="AG206">
        <v>0</v>
      </c>
      <c r="AH206" s="54">
        <v>36790.398258000001</v>
      </c>
      <c r="AI206">
        <v>12429.216536</v>
      </c>
      <c r="AJ206">
        <v>12429.216536</v>
      </c>
      <c r="AK206">
        <v>-25999.798280999996</v>
      </c>
      <c r="AL206">
        <v>21.810106000004453</v>
      </c>
      <c r="AM206" t="s">
        <v>514</v>
      </c>
      <c r="AN206">
        <v>8</v>
      </c>
      <c r="AO206" t="s">
        <v>545</v>
      </c>
      <c r="AP206">
        <v>8</v>
      </c>
    </row>
    <row r="207" spans="1:42">
      <c r="A207">
        <v>1321</v>
      </c>
      <c r="B207">
        <v>481</v>
      </c>
      <c r="C207" t="s">
        <v>27</v>
      </c>
      <c r="D207" t="s">
        <v>28</v>
      </c>
      <c r="E207" t="s">
        <v>341</v>
      </c>
      <c r="F207" t="s">
        <v>197</v>
      </c>
      <c r="G207" t="s">
        <v>477</v>
      </c>
      <c r="H207" t="s">
        <v>468</v>
      </c>
      <c r="I207" t="s">
        <v>405</v>
      </c>
      <c r="J207" t="s">
        <v>481</v>
      </c>
      <c r="K207">
        <v>36896</v>
      </c>
      <c r="L207">
        <v>38722</v>
      </c>
      <c r="M207" t="s">
        <v>30</v>
      </c>
      <c r="N207" s="1">
        <v>-10000000</v>
      </c>
      <c r="O207">
        <v>4160.6098080000002</v>
      </c>
      <c r="P207">
        <v>1.55</v>
      </c>
      <c r="Q207">
        <v>170.08436599999999</v>
      </c>
      <c r="R207">
        <v>170.31087400000001</v>
      </c>
      <c r="S207">
        <v>0.17656929564175577</v>
      </c>
      <c r="T207">
        <v>734.63594323874077</v>
      </c>
      <c r="U207">
        <v>-546.13126999999997</v>
      </c>
      <c r="V207">
        <v>0</v>
      </c>
      <c r="W207">
        <v>188.50467323874079</v>
      </c>
      <c r="X207">
        <v>27002.997534999999</v>
      </c>
      <c r="Y207">
        <v>27527.844446999999</v>
      </c>
      <c r="Z207">
        <v>524.84691200000088</v>
      </c>
      <c r="AA207">
        <v>336.34223876126009</v>
      </c>
      <c r="AB207">
        <v>27002.997534999999</v>
      </c>
      <c r="AC207">
        <v>27527.844446999999</v>
      </c>
      <c r="AD207">
        <v>524.84691200000088</v>
      </c>
      <c r="AF207">
        <v>52015.943819616004</v>
      </c>
      <c r="AG207">
        <v>0</v>
      </c>
      <c r="AH207" s="54">
        <v>27527.844446999999</v>
      </c>
      <c r="AI207">
        <v>-63596.483912000011</v>
      </c>
      <c r="AJ207">
        <v>-63596.483912000011</v>
      </c>
      <c r="AK207">
        <v>-61158.089728000006</v>
      </c>
      <c r="AL207">
        <v>524.84691200000088</v>
      </c>
      <c r="AM207" t="s">
        <v>514</v>
      </c>
      <c r="AN207" t="s">
        <v>545</v>
      </c>
      <c r="AO207">
        <v>10</v>
      </c>
      <c r="AP207">
        <v>10</v>
      </c>
    </row>
    <row r="208" spans="1:42">
      <c r="A208">
        <v>1322</v>
      </c>
      <c r="B208">
        <v>482</v>
      </c>
      <c r="C208" t="s">
        <v>27</v>
      </c>
      <c r="D208" t="s">
        <v>28</v>
      </c>
      <c r="E208" t="s">
        <v>76</v>
      </c>
      <c r="F208" t="s">
        <v>197</v>
      </c>
      <c r="G208" t="s">
        <v>487</v>
      </c>
      <c r="H208" t="s">
        <v>472</v>
      </c>
      <c r="I208" t="s">
        <v>405</v>
      </c>
      <c r="J208" t="s">
        <v>479</v>
      </c>
      <c r="K208">
        <v>36896</v>
      </c>
      <c r="L208">
        <v>38722</v>
      </c>
      <c r="M208" t="s">
        <v>30</v>
      </c>
      <c r="N208" s="1">
        <v>-10000000</v>
      </c>
      <c r="O208">
        <v>4209.1303900000003</v>
      </c>
      <c r="P208">
        <v>1.45</v>
      </c>
      <c r="Q208">
        <v>129.157543</v>
      </c>
      <c r="R208">
        <v>129.392934</v>
      </c>
      <c r="S208">
        <v>0.18315596590035521</v>
      </c>
      <c r="T208">
        <v>770.92734218098883</v>
      </c>
      <c r="U208">
        <v>-573.20821000000001</v>
      </c>
      <c r="V208">
        <v>0</v>
      </c>
      <c r="W208">
        <v>197.71913218098882</v>
      </c>
      <c r="X208">
        <v>-97235.655098999996</v>
      </c>
      <c r="Y208">
        <v>-96704.561497999995</v>
      </c>
      <c r="Z208">
        <v>531.09360100000049</v>
      </c>
      <c r="AA208">
        <v>333.37446881901167</v>
      </c>
      <c r="AB208">
        <v>-97235.655098999996</v>
      </c>
      <c r="AC208">
        <v>-96704.561497999995</v>
      </c>
      <c r="AD208">
        <v>531.09360100000049</v>
      </c>
      <c r="AF208">
        <v>52622.548135780009</v>
      </c>
      <c r="AG208">
        <v>0</v>
      </c>
      <c r="AH208" s="54">
        <v>-96704.561497999995</v>
      </c>
      <c r="AI208">
        <v>-118727.200331</v>
      </c>
      <c r="AJ208">
        <v>-118727.200331</v>
      </c>
      <c r="AK208">
        <v>-44581.379540999995</v>
      </c>
      <c r="AL208">
        <v>531.09360100000049</v>
      </c>
      <c r="AM208" t="s">
        <v>514</v>
      </c>
      <c r="AN208" t="s">
        <v>545</v>
      </c>
      <c r="AO208">
        <v>10</v>
      </c>
      <c r="AP208">
        <v>10</v>
      </c>
    </row>
    <row r="209" spans="1:42">
      <c r="A209">
        <v>1323</v>
      </c>
      <c r="B209">
        <v>483</v>
      </c>
      <c r="C209" t="s">
        <v>27</v>
      </c>
      <c r="D209" t="s">
        <v>28</v>
      </c>
      <c r="E209" t="s">
        <v>342</v>
      </c>
      <c r="F209" t="s">
        <v>201</v>
      </c>
      <c r="G209" t="s">
        <v>485</v>
      </c>
      <c r="H209" t="s">
        <v>472</v>
      </c>
      <c r="I209" t="s">
        <v>405</v>
      </c>
      <c r="J209" t="s">
        <v>479</v>
      </c>
      <c r="K209">
        <v>36896</v>
      </c>
      <c r="L209">
        <v>38722</v>
      </c>
      <c r="M209" t="s">
        <v>30</v>
      </c>
      <c r="N209" s="1">
        <v>-10000000</v>
      </c>
      <c r="O209">
        <v>4117.6325449999995</v>
      </c>
      <c r="P209">
        <v>0.7</v>
      </c>
      <c r="Q209">
        <v>92.215052</v>
      </c>
      <c r="R209">
        <v>92.253871000000004</v>
      </c>
      <c r="S209">
        <v>3.5668264920335866E-3</v>
      </c>
      <c r="T209">
        <v>14.686880845965677</v>
      </c>
      <c r="U209">
        <v>-370.73708499999998</v>
      </c>
      <c r="V209">
        <v>0</v>
      </c>
      <c r="W209">
        <v>-356.0502041540343</v>
      </c>
      <c r="X209">
        <v>76469.381349999996</v>
      </c>
      <c r="Y209">
        <v>76489.075240999999</v>
      </c>
      <c r="Z209">
        <v>19.693891000002623</v>
      </c>
      <c r="AA209">
        <v>375.74409515403693</v>
      </c>
      <c r="AB209">
        <v>76469.381349999996</v>
      </c>
      <c r="AC209">
        <v>76489.075240999999</v>
      </c>
      <c r="AD209">
        <v>19.693891000002623</v>
      </c>
      <c r="AF209">
        <v>29803.42436071</v>
      </c>
      <c r="AG209">
        <v>0</v>
      </c>
      <c r="AH209" s="54">
        <v>76489.075240999999</v>
      </c>
      <c r="AI209">
        <v>45581.495878000002</v>
      </c>
      <c r="AJ209">
        <v>45581.495878000002</v>
      </c>
      <c r="AK209">
        <v>-20160.794756999996</v>
      </c>
      <c r="AL209">
        <v>19.693891000002623</v>
      </c>
      <c r="AM209" t="s">
        <v>514</v>
      </c>
      <c r="AN209">
        <v>8</v>
      </c>
      <c r="AO209" t="s">
        <v>545</v>
      </c>
      <c r="AP209">
        <v>8</v>
      </c>
    </row>
    <row r="210" spans="1:42">
      <c r="A210">
        <v>1324</v>
      </c>
      <c r="B210">
        <v>484</v>
      </c>
      <c r="C210" t="s">
        <v>27</v>
      </c>
      <c r="D210" t="s">
        <v>28</v>
      </c>
      <c r="E210" t="s">
        <v>52</v>
      </c>
      <c r="F210" t="s">
        <v>201</v>
      </c>
      <c r="G210" t="s">
        <v>485</v>
      </c>
      <c r="H210" t="s">
        <v>468</v>
      </c>
      <c r="I210" t="s">
        <v>405</v>
      </c>
      <c r="J210" t="s">
        <v>481</v>
      </c>
      <c r="K210">
        <v>36896</v>
      </c>
      <c r="L210">
        <v>38722</v>
      </c>
      <c r="M210" t="s">
        <v>30</v>
      </c>
      <c r="N210" s="1">
        <v>-10000000</v>
      </c>
      <c r="O210">
        <v>4112.6344909999998</v>
      </c>
      <c r="P210">
        <v>0.72</v>
      </c>
      <c r="Q210">
        <v>87.278267</v>
      </c>
      <c r="R210">
        <v>87.299184999999994</v>
      </c>
      <c r="S210">
        <v>-3.4998705682424986E-3</v>
      </c>
      <c r="T210">
        <v>-14.393688412989869</v>
      </c>
      <c r="U210">
        <v>-288.54383100000001</v>
      </c>
      <c r="V210">
        <v>0</v>
      </c>
      <c r="W210">
        <v>-302.9375194129899</v>
      </c>
      <c r="X210">
        <v>47397.667354999998</v>
      </c>
      <c r="Y210">
        <v>47321.778159000001</v>
      </c>
      <c r="Z210">
        <v>-75.889195999996446</v>
      </c>
      <c r="AA210">
        <v>227.04832341299345</v>
      </c>
      <c r="AB210">
        <v>47397.667354999998</v>
      </c>
      <c r="AC210">
        <v>47321.778159000001</v>
      </c>
      <c r="AD210">
        <v>-75.889195999996446</v>
      </c>
      <c r="AF210">
        <v>29767.248445858004</v>
      </c>
      <c r="AG210">
        <v>0</v>
      </c>
      <c r="AH210" s="54">
        <v>47321.778159000001</v>
      </c>
      <c r="AI210">
        <v>-137666.19517799999</v>
      </c>
      <c r="AJ210">
        <v>-137666.19517799999</v>
      </c>
      <c r="AK210">
        <v>-48882.852966999992</v>
      </c>
      <c r="AL210">
        <v>-75.889195999996446</v>
      </c>
      <c r="AM210" t="s">
        <v>514</v>
      </c>
      <c r="AN210">
        <v>8</v>
      </c>
      <c r="AO210" t="s">
        <v>545</v>
      </c>
      <c r="AP210">
        <v>8</v>
      </c>
    </row>
    <row r="211" spans="1:42">
      <c r="A211">
        <v>1325</v>
      </c>
      <c r="B211">
        <v>485</v>
      </c>
      <c r="C211" t="s">
        <v>27</v>
      </c>
      <c r="D211" t="s">
        <v>28</v>
      </c>
      <c r="E211" t="s">
        <v>344</v>
      </c>
      <c r="F211" t="s">
        <v>197</v>
      </c>
      <c r="G211" t="s">
        <v>471</v>
      </c>
      <c r="H211" t="s">
        <v>468</v>
      </c>
      <c r="I211" t="s">
        <v>405</v>
      </c>
      <c r="J211" t="s">
        <v>470</v>
      </c>
      <c r="K211">
        <v>36896</v>
      </c>
      <c r="L211">
        <v>38722</v>
      </c>
      <c r="M211" t="s">
        <v>30</v>
      </c>
      <c r="N211" s="1">
        <v>-10000000</v>
      </c>
      <c r="O211">
        <v>4216.6374139999998</v>
      </c>
      <c r="P211">
        <v>1.2</v>
      </c>
      <c r="Q211">
        <v>69.219300000000004</v>
      </c>
      <c r="R211">
        <v>69.423028000000002</v>
      </c>
      <c r="S211">
        <v>0.18565605391031506</v>
      </c>
      <c r="T211">
        <v>782.84426305383545</v>
      </c>
      <c r="U211">
        <v>-290.670275</v>
      </c>
      <c r="V211">
        <v>0</v>
      </c>
      <c r="W211">
        <v>492.17398805383544</v>
      </c>
      <c r="X211">
        <v>-238224.401021</v>
      </c>
      <c r="Y211">
        <v>-237815.71674900001</v>
      </c>
      <c r="Z211">
        <v>408.68427199998405</v>
      </c>
      <c r="AA211">
        <v>-83.489716053851396</v>
      </c>
      <c r="AB211">
        <v>-238224.401021</v>
      </c>
      <c r="AC211">
        <v>-237815.71674900001</v>
      </c>
      <c r="AD211">
        <v>408.68427199998405</v>
      </c>
      <c r="AF211">
        <v>52716.400949827999</v>
      </c>
      <c r="AG211">
        <v>0</v>
      </c>
      <c r="AH211" s="54">
        <v>-237815.71674900001</v>
      </c>
      <c r="AI211">
        <v>-118506.42254600002</v>
      </c>
      <c r="AJ211">
        <v>-118506.42254600002</v>
      </c>
      <c r="AK211">
        <v>38133.074182999961</v>
      </c>
      <c r="AL211">
        <v>408.68427199998405</v>
      </c>
      <c r="AM211" t="s">
        <v>514</v>
      </c>
      <c r="AN211" t="s">
        <v>545</v>
      </c>
      <c r="AO211">
        <v>10</v>
      </c>
      <c r="AP211">
        <v>10</v>
      </c>
    </row>
    <row r="212" spans="1:42">
      <c r="A212">
        <v>1326</v>
      </c>
      <c r="B212">
        <v>486</v>
      </c>
      <c r="C212" t="s">
        <v>27</v>
      </c>
      <c r="D212" t="s">
        <v>28</v>
      </c>
      <c r="E212" t="s">
        <v>345</v>
      </c>
      <c r="F212" t="s">
        <v>199</v>
      </c>
      <c r="G212" t="s">
        <v>476</v>
      </c>
      <c r="H212" t="s">
        <v>482</v>
      </c>
      <c r="I212" t="s">
        <v>405</v>
      </c>
      <c r="J212" t="s">
        <v>479</v>
      </c>
      <c r="K212">
        <v>36896</v>
      </c>
      <c r="L212">
        <v>38722</v>
      </c>
      <c r="M212" t="s">
        <v>30</v>
      </c>
      <c r="N212" s="1">
        <v>-10000000</v>
      </c>
      <c r="O212">
        <v>4121.9979320000002</v>
      </c>
      <c r="P212">
        <v>0.65</v>
      </c>
      <c r="Q212">
        <v>59.814056999999998</v>
      </c>
      <c r="R212">
        <v>59.837887000000002</v>
      </c>
      <c r="S212">
        <v>-6.2529446500699036E-4</v>
      </c>
      <c r="T212">
        <v>-2.577462491649861</v>
      </c>
      <c r="U212">
        <v>-270.21414800000002</v>
      </c>
      <c r="V212">
        <v>0</v>
      </c>
      <c r="W212">
        <v>-272.79161049164986</v>
      </c>
      <c r="X212">
        <v>-36184.342581999997</v>
      </c>
      <c r="Y212">
        <v>-36277.555544000003</v>
      </c>
      <c r="Z212">
        <v>-93.212962000005064</v>
      </c>
      <c r="AA212">
        <v>179.5786484916448</v>
      </c>
      <c r="AB212">
        <v>-36184.342581999997</v>
      </c>
      <c r="AC212">
        <v>-36277.555544000003</v>
      </c>
      <c r="AD212">
        <v>-93.212962000005064</v>
      </c>
      <c r="AF212">
        <v>30513.089691630004</v>
      </c>
      <c r="AG212">
        <v>0</v>
      </c>
      <c r="AH212" s="54">
        <v>-36277.555544000003</v>
      </c>
      <c r="AI212">
        <v>-46772.148867000004</v>
      </c>
      <c r="AJ212">
        <v>-46772.148867000004</v>
      </c>
      <c r="AK212">
        <v>-29648.565423000004</v>
      </c>
      <c r="AL212">
        <v>-93.212962000005064</v>
      </c>
      <c r="AM212" t="s">
        <v>514</v>
      </c>
      <c r="AN212">
        <v>7</v>
      </c>
      <c r="AO212" t="s">
        <v>545</v>
      </c>
      <c r="AP212">
        <v>7</v>
      </c>
    </row>
    <row r="213" spans="1:42">
      <c r="A213">
        <v>1327</v>
      </c>
      <c r="B213">
        <v>487</v>
      </c>
      <c r="C213" t="s">
        <v>27</v>
      </c>
      <c r="D213" t="s">
        <v>28</v>
      </c>
      <c r="E213" t="s">
        <v>346</v>
      </c>
      <c r="F213" t="s">
        <v>199</v>
      </c>
      <c r="G213" t="s">
        <v>476</v>
      </c>
      <c r="H213" t="s">
        <v>482</v>
      </c>
      <c r="I213" t="s">
        <v>405</v>
      </c>
      <c r="J213" t="s">
        <v>479</v>
      </c>
      <c r="K213">
        <v>36896</v>
      </c>
      <c r="L213">
        <v>38722</v>
      </c>
      <c r="M213" t="s">
        <v>30</v>
      </c>
      <c r="N213" s="1">
        <v>-10000000</v>
      </c>
      <c r="O213">
        <v>4118.7921759999999</v>
      </c>
      <c r="P213">
        <v>0.65</v>
      </c>
      <c r="Q213">
        <v>57.263243000000003</v>
      </c>
      <c r="R213">
        <v>57.290989000000003</v>
      </c>
      <c r="S213">
        <v>5.9428740339760007E-3</v>
      </c>
      <c r="T213">
        <v>24.477463074093908</v>
      </c>
      <c r="U213">
        <v>-230.701896</v>
      </c>
      <c r="V213">
        <v>0</v>
      </c>
      <c r="W213">
        <v>-206.22443292590609</v>
      </c>
      <c r="X213">
        <v>-46906.447517000001</v>
      </c>
      <c r="Y213">
        <v>-46989.266266999999</v>
      </c>
      <c r="Z213">
        <v>-82.818749999998545</v>
      </c>
      <c r="AA213">
        <v>123.40568292590754</v>
      </c>
      <c r="AB213">
        <v>-46906.447517000001</v>
      </c>
      <c r="AC213">
        <v>-46989.266266999999</v>
      </c>
      <c r="AD213">
        <v>-82.818749999998545</v>
      </c>
      <c r="AF213">
        <v>30489.359082839997</v>
      </c>
      <c r="AG213">
        <v>0</v>
      </c>
      <c r="AH213" s="54">
        <v>-46989.266266999999</v>
      </c>
      <c r="AI213">
        <v>-44831.335684999998</v>
      </c>
      <c r="AJ213">
        <v>-44831.335684999998</v>
      </c>
      <c r="AK213">
        <v>-9351.9961939999994</v>
      </c>
      <c r="AL213">
        <v>-82.818749999998545</v>
      </c>
      <c r="AM213" t="s">
        <v>514</v>
      </c>
      <c r="AN213">
        <v>7</v>
      </c>
      <c r="AO213" t="s">
        <v>545</v>
      </c>
      <c r="AP213">
        <v>7</v>
      </c>
    </row>
    <row r="214" spans="1:42">
      <c r="A214">
        <v>1328</v>
      </c>
      <c r="B214">
        <v>488</v>
      </c>
      <c r="C214" t="s">
        <v>27</v>
      </c>
      <c r="D214" t="s">
        <v>28</v>
      </c>
      <c r="E214" t="s">
        <v>31</v>
      </c>
      <c r="F214" t="s">
        <v>200</v>
      </c>
      <c r="G214" t="s">
        <v>474</v>
      </c>
      <c r="H214" t="s">
        <v>468</v>
      </c>
      <c r="I214" t="s">
        <v>405</v>
      </c>
      <c r="J214" t="s">
        <v>480</v>
      </c>
      <c r="K214">
        <v>36896</v>
      </c>
      <c r="L214">
        <v>38722</v>
      </c>
      <c r="M214" t="s">
        <v>30</v>
      </c>
      <c r="N214" s="1">
        <v>-10000000</v>
      </c>
      <c r="O214">
        <v>4124.0216909999999</v>
      </c>
      <c r="P214">
        <v>0.8</v>
      </c>
      <c r="Q214">
        <v>84.413667000000004</v>
      </c>
      <c r="R214">
        <v>84.441194999999993</v>
      </c>
      <c r="S214">
        <v>-1.8516116905619765E-3</v>
      </c>
      <c r="T214">
        <v>-7.6360867751867705</v>
      </c>
      <c r="U214">
        <v>-288.43254899999999</v>
      </c>
      <c r="V214">
        <v>0</v>
      </c>
      <c r="W214">
        <v>-296.06863577518675</v>
      </c>
      <c r="X214">
        <v>596.00951599999996</v>
      </c>
      <c r="Y214">
        <v>499.180342</v>
      </c>
      <c r="Z214">
        <v>-96.829173999999966</v>
      </c>
      <c r="AA214">
        <v>199.23946177518678</v>
      </c>
      <c r="AB214">
        <v>596.00951599999996</v>
      </c>
      <c r="AC214">
        <v>499.180342</v>
      </c>
      <c r="AD214">
        <v>-96.829173999999966</v>
      </c>
      <c r="AF214">
        <v>23744.054885932499</v>
      </c>
      <c r="AG214">
        <v>0</v>
      </c>
      <c r="AH214" s="54">
        <v>499.180342</v>
      </c>
      <c r="AI214">
        <v>-50978.104380999997</v>
      </c>
      <c r="AJ214">
        <v>-50978.104380999997</v>
      </c>
      <c r="AK214">
        <v>39195.227401999997</v>
      </c>
      <c r="AL214">
        <v>-96.829173999999966</v>
      </c>
      <c r="AM214" t="s">
        <v>514</v>
      </c>
      <c r="AN214">
        <v>6</v>
      </c>
      <c r="AO214" t="s">
        <v>545</v>
      </c>
      <c r="AP214">
        <v>6</v>
      </c>
    </row>
    <row r="215" spans="1:42">
      <c r="A215">
        <v>1329</v>
      </c>
      <c r="B215">
        <v>489</v>
      </c>
      <c r="C215" t="s">
        <v>27</v>
      </c>
      <c r="D215" t="s">
        <v>28</v>
      </c>
      <c r="E215" t="s">
        <v>48</v>
      </c>
      <c r="F215" t="s">
        <v>197</v>
      </c>
      <c r="G215" t="s">
        <v>476</v>
      </c>
      <c r="H215" t="s">
        <v>468</v>
      </c>
      <c r="I215" t="s">
        <v>405</v>
      </c>
      <c r="J215" t="s">
        <v>481</v>
      </c>
      <c r="K215">
        <v>36896</v>
      </c>
      <c r="L215">
        <v>38722</v>
      </c>
      <c r="M215" t="s">
        <v>30</v>
      </c>
      <c r="N215" s="1">
        <v>-10000000</v>
      </c>
      <c r="O215">
        <v>4076.4762569999998</v>
      </c>
      <c r="P215">
        <v>0.52</v>
      </c>
      <c r="Q215">
        <v>71.786339999999996</v>
      </c>
      <c r="R215">
        <v>74.224041999999997</v>
      </c>
      <c r="S215">
        <v>2.5106126369539488</v>
      </c>
      <c r="T215">
        <v>10234.452805066932</v>
      </c>
      <c r="U215">
        <v>-266.15873299999998</v>
      </c>
      <c r="V215">
        <v>0</v>
      </c>
      <c r="W215">
        <v>9968.2940720669321</v>
      </c>
      <c r="X215">
        <v>71382.023144000006</v>
      </c>
      <c r="Y215">
        <v>81462.988979999995</v>
      </c>
      <c r="Z215">
        <v>10080.965835999988</v>
      </c>
      <c r="AA215">
        <v>112.67176393305635</v>
      </c>
      <c r="AB215">
        <v>71382.023144000006</v>
      </c>
      <c r="AC215">
        <v>81462.988979999995</v>
      </c>
      <c r="AD215">
        <v>10080.965835999988</v>
      </c>
      <c r="AF215">
        <v>50964.106165014004</v>
      </c>
      <c r="AG215">
        <v>0</v>
      </c>
      <c r="AH215" s="54">
        <v>81462.988979999995</v>
      </c>
      <c r="AI215">
        <v>-13794.146830000012</v>
      </c>
      <c r="AJ215">
        <v>-13794.146830000012</v>
      </c>
      <c r="AK215">
        <v>-13613.887231000001</v>
      </c>
      <c r="AL215">
        <v>10080.965835999988</v>
      </c>
      <c r="AM215" t="s">
        <v>514</v>
      </c>
      <c r="AN215" t="s">
        <v>545</v>
      </c>
      <c r="AO215">
        <v>10</v>
      </c>
      <c r="AP215">
        <v>10</v>
      </c>
    </row>
    <row r="216" spans="1:42">
      <c r="A216">
        <v>1330</v>
      </c>
      <c r="B216">
        <v>490</v>
      </c>
      <c r="C216" t="s">
        <v>27</v>
      </c>
      <c r="D216" t="s">
        <v>28</v>
      </c>
      <c r="E216" t="s">
        <v>347</v>
      </c>
      <c r="F216" t="s">
        <v>200</v>
      </c>
      <c r="G216" t="s">
        <v>476</v>
      </c>
      <c r="H216" t="s">
        <v>478</v>
      </c>
      <c r="I216" t="s">
        <v>405</v>
      </c>
      <c r="J216" t="s">
        <v>469</v>
      </c>
      <c r="K216">
        <v>36896</v>
      </c>
      <c r="L216">
        <v>38722</v>
      </c>
      <c r="M216" t="s">
        <v>30</v>
      </c>
      <c r="N216" s="1">
        <v>-10000000</v>
      </c>
      <c r="O216">
        <v>4103.2929249999997</v>
      </c>
      <c r="P216">
        <v>0.52</v>
      </c>
      <c r="Q216">
        <v>63.865291999999997</v>
      </c>
      <c r="R216">
        <v>63.882027999999998</v>
      </c>
      <c r="S216">
        <v>6.5348568364956682E-3</v>
      </c>
      <c r="T216">
        <v>26.814431823080554</v>
      </c>
      <c r="U216">
        <v>-207.16328300000001</v>
      </c>
      <c r="V216">
        <v>0</v>
      </c>
      <c r="W216">
        <v>-180.34885117691945</v>
      </c>
      <c r="X216">
        <v>37820.433277999997</v>
      </c>
      <c r="Y216">
        <v>37774.492190999998</v>
      </c>
      <c r="Z216">
        <v>-45.941086999999243</v>
      </c>
      <c r="AA216">
        <v>134.40776417692021</v>
      </c>
      <c r="AB216">
        <v>37820.433277999997</v>
      </c>
      <c r="AC216">
        <v>37774.492190999998</v>
      </c>
      <c r="AD216">
        <v>-45.941086999999243</v>
      </c>
      <c r="AF216">
        <v>23624.709015687498</v>
      </c>
      <c r="AG216">
        <v>0</v>
      </c>
      <c r="AH216" s="54">
        <v>37774.492190999998</v>
      </c>
      <c r="AI216">
        <v>31602.605604999997</v>
      </c>
      <c r="AJ216">
        <v>31602.605604999997</v>
      </c>
      <c r="AK216">
        <v>-47508.981486999997</v>
      </c>
      <c r="AL216">
        <v>-45.941086999999243</v>
      </c>
      <c r="AM216" t="s">
        <v>514</v>
      </c>
      <c r="AN216">
        <v>6</v>
      </c>
      <c r="AO216" t="s">
        <v>545</v>
      </c>
      <c r="AP216">
        <v>6</v>
      </c>
    </row>
    <row r="217" spans="1:42">
      <c r="A217">
        <v>1331</v>
      </c>
      <c r="B217">
        <v>491</v>
      </c>
      <c r="C217" t="s">
        <v>27</v>
      </c>
      <c r="D217" t="s">
        <v>28</v>
      </c>
      <c r="E217" t="s">
        <v>348</v>
      </c>
      <c r="F217" t="s">
        <v>201</v>
      </c>
      <c r="G217" t="s">
        <v>471</v>
      </c>
      <c r="H217" t="s">
        <v>468</v>
      </c>
      <c r="I217" t="s">
        <v>405</v>
      </c>
      <c r="J217" t="s">
        <v>475</v>
      </c>
      <c r="K217">
        <v>36896</v>
      </c>
      <c r="L217">
        <v>38722</v>
      </c>
      <c r="M217" t="s">
        <v>30</v>
      </c>
      <c r="N217" s="1">
        <v>-10000000</v>
      </c>
      <c r="O217">
        <v>4114.4390890000004</v>
      </c>
      <c r="P217">
        <v>0.78</v>
      </c>
      <c r="Q217">
        <v>83.023709999999994</v>
      </c>
      <c r="R217">
        <v>83.039717999999993</v>
      </c>
      <c r="S217">
        <v>-7.5913346135759834E-3</v>
      </c>
      <c r="T217">
        <v>-31.234083871775738</v>
      </c>
      <c r="U217">
        <v>-250.44575</v>
      </c>
      <c r="V217">
        <v>0</v>
      </c>
      <c r="W217">
        <v>-281.67983387177571</v>
      </c>
      <c r="X217">
        <v>3592.5415750000002</v>
      </c>
      <c r="Y217">
        <v>3454.9655760000001</v>
      </c>
      <c r="Z217">
        <v>-137.57599900000014</v>
      </c>
      <c r="AA217">
        <v>144.10383487177558</v>
      </c>
      <c r="AB217">
        <v>3592.5415750000002</v>
      </c>
      <c r="AC217">
        <v>3454.9655760000001</v>
      </c>
      <c r="AD217">
        <v>-137.57599900000014</v>
      </c>
      <c r="AF217">
        <v>29780.310126182008</v>
      </c>
      <c r="AG217">
        <v>0</v>
      </c>
      <c r="AH217" s="54">
        <v>3454.9655760000001</v>
      </c>
      <c r="AI217">
        <v>-57659.953944000001</v>
      </c>
      <c r="AJ217">
        <v>-57659.953944000001</v>
      </c>
      <c r="AK217">
        <v>-18062.607849</v>
      </c>
      <c r="AL217">
        <v>-137.57599900000014</v>
      </c>
      <c r="AM217" t="s">
        <v>514</v>
      </c>
      <c r="AN217">
        <v>8</v>
      </c>
      <c r="AO217" t="s">
        <v>545</v>
      </c>
      <c r="AP217">
        <v>8</v>
      </c>
    </row>
    <row r="218" spans="1:42">
      <c r="A218">
        <v>1332</v>
      </c>
      <c r="B218">
        <v>492</v>
      </c>
      <c r="C218" t="s">
        <v>27</v>
      </c>
      <c r="D218" t="s">
        <v>28</v>
      </c>
      <c r="E218" t="s">
        <v>349</v>
      </c>
      <c r="F218" t="s">
        <v>201</v>
      </c>
      <c r="G218" t="s">
        <v>477</v>
      </c>
      <c r="H218" t="s">
        <v>468</v>
      </c>
      <c r="I218" t="s">
        <v>405</v>
      </c>
      <c r="J218" t="s">
        <v>481</v>
      </c>
      <c r="K218">
        <v>36896</v>
      </c>
      <c r="L218">
        <v>38722</v>
      </c>
      <c r="M218" t="s">
        <v>30</v>
      </c>
      <c r="N218" s="1">
        <v>-10000000</v>
      </c>
      <c r="O218">
        <v>4087.34753</v>
      </c>
      <c r="P218">
        <v>0.65</v>
      </c>
      <c r="Q218">
        <v>76.703543999999994</v>
      </c>
      <c r="R218">
        <v>76.722209000000007</v>
      </c>
      <c r="S218">
        <v>-4.5275085467702874E-3</v>
      </c>
      <c r="T218">
        <v>-18.505500875695425</v>
      </c>
      <c r="U218">
        <v>-282.28408300000001</v>
      </c>
      <c r="V218">
        <v>0</v>
      </c>
      <c r="W218">
        <v>-300.78958387569543</v>
      </c>
      <c r="X218">
        <v>34574.301783000003</v>
      </c>
      <c r="Y218">
        <v>34500.850803000001</v>
      </c>
      <c r="Z218">
        <v>-73.450980000001437</v>
      </c>
      <c r="AA218">
        <v>227.33860387569399</v>
      </c>
      <c r="AB218">
        <v>34574.301783000003</v>
      </c>
      <c r="AC218">
        <v>34500.850803000001</v>
      </c>
      <c r="AD218">
        <v>-73.450980000001437</v>
      </c>
      <c r="AF218">
        <v>29584.221422140003</v>
      </c>
      <c r="AG218">
        <v>0</v>
      </c>
      <c r="AH218" s="54">
        <v>34500.850803000001</v>
      </c>
      <c r="AI218">
        <v>-52534.708399999996</v>
      </c>
      <c r="AJ218">
        <v>-52534.708399999996</v>
      </c>
      <c r="AK218">
        <v>-25705.954250999996</v>
      </c>
      <c r="AL218">
        <v>-73.450980000001437</v>
      </c>
      <c r="AM218" t="s">
        <v>514</v>
      </c>
      <c r="AN218">
        <v>8</v>
      </c>
      <c r="AO218" t="s">
        <v>545</v>
      </c>
      <c r="AP218">
        <v>8</v>
      </c>
    </row>
    <row r="219" spans="1:42">
      <c r="A219">
        <v>1333</v>
      </c>
      <c r="B219">
        <v>493</v>
      </c>
      <c r="C219" t="s">
        <v>27</v>
      </c>
      <c r="D219" t="s">
        <v>28</v>
      </c>
      <c r="E219" t="s">
        <v>350</v>
      </c>
      <c r="F219" t="s">
        <v>205</v>
      </c>
      <c r="G219" t="s">
        <v>477</v>
      </c>
      <c r="H219" t="s">
        <v>468</v>
      </c>
      <c r="I219" t="s">
        <v>405</v>
      </c>
      <c r="J219" t="s">
        <v>470</v>
      </c>
      <c r="K219">
        <v>36896</v>
      </c>
      <c r="L219">
        <v>38722</v>
      </c>
      <c r="M219" t="s">
        <v>30</v>
      </c>
      <c r="N219" s="1">
        <v>-10000000</v>
      </c>
      <c r="O219">
        <v>4421.777094</v>
      </c>
      <c r="P219">
        <v>3.3</v>
      </c>
      <c r="Q219">
        <v>221.86127200000001</v>
      </c>
      <c r="R219">
        <v>222.32866000000001</v>
      </c>
      <c r="S219">
        <v>0.35999831485832617</v>
      </c>
      <c r="T219">
        <v>1591.8323025191467</v>
      </c>
      <c r="U219">
        <v>-1000.645045</v>
      </c>
      <c r="V219">
        <v>0</v>
      </c>
      <c r="W219">
        <v>591.18725751914667</v>
      </c>
      <c r="X219">
        <v>-505659.15399399999</v>
      </c>
      <c r="Y219">
        <v>-504894.62444099999</v>
      </c>
      <c r="Z219">
        <v>764.52955300000031</v>
      </c>
      <c r="AA219">
        <v>173.34229548085364</v>
      </c>
      <c r="AB219">
        <v>-505659.15399399999</v>
      </c>
      <c r="AC219">
        <v>-504894.62444099999</v>
      </c>
      <c r="AD219">
        <v>764.52955300000031</v>
      </c>
      <c r="AF219">
        <v>43642.939917780001</v>
      </c>
      <c r="AG219">
        <v>0</v>
      </c>
      <c r="AH219" s="54">
        <v>-504894.62444099999</v>
      </c>
      <c r="AI219">
        <v>-619667.91290899995</v>
      </c>
      <c r="AJ219">
        <v>-619667.91290899995</v>
      </c>
      <c r="AK219">
        <v>-10282.297360999975</v>
      </c>
      <c r="AL219">
        <v>764.52955300000031</v>
      </c>
      <c r="AM219" t="s">
        <v>514</v>
      </c>
      <c r="AN219" t="s">
        <v>545</v>
      </c>
      <c r="AO219">
        <v>9</v>
      </c>
      <c r="AP219">
        <v>9</v>
      </c>
    </row>
    <row r="220" spans="1:42">
      <c r="A220">
        <v>1334</v>
      </c>
      <c r="B220">
        <v>494</v>
      </c>
      <c r="C220" t="s">
        <v>27</v>
      </c>
      <c r="D220" t="s">
        <v>28</v>
      </c>
      <c r="E220" t="s">
        <v>351</v>
      </c>
      <c r="F220" t="s">
        <v>209</v>
      </c>
      <c r="G220" t="s">
        <v>474</v>
      </c>
      <c r="H220" t="s">
        <v>468</v>
      </c>
      <c r="I220" t="s">
        <v>405</v>
      </c>
      <c r="J220" t="s">
        <v>470</v>
      </c>
      <c r="K220">
        <v>36896</v>
      </c>
      <c r="L220">
        <v>38722</v>
      </c>
      <c r="M220" t="s">
        <v>30</v>
      </c>
      <c r="N220" s="1">
        <v>-10000000</v>
      </c>
      <c r="O220">
        <v>4052.6562100000001</v>
      </c>
      <c r="P220">
        <v>0.3</v>
      </c>
      <c r="Q220">
        <v>68.797050999999996</v>
      </c>
      <c r="R220">
        <v>68.827440999999993</v>
      </c>
      <c r="S220">
        <v>6.5399344100380819E-4</v>
      </c>
      <c r="T220">
        <v>2.6504105799833519</v>
      </c>
      <c r="U220">
        <v>-277.38300099999998</v>
      </c>
      <c r="V220">
        <v>0</v>
      </c>
      <c r="W220">
        <v>-274.73259042001661</v>
      </c>
      <c r="X220">
        <v>155946.44184399999</v>
      </c>
      <c r="Y220">
        <v>156085.294395</v>
      </c>
      <c r="Z220">
        <v>138.85255100001814</v>
      </c>
      <c r="AA220">
        <v>413.58514142003474</v>
      </c>
      <c r="AB220">
        <v>155946.44184399999</v>
      </c>
      <c r="AC220">
        <v>156085.294395</v>
      </c>
      <c r="AD220">
        <v>138.85255100001814</v>
      </c>
      <c r="AF220">
        <v>7999.9433585400002</v>
      </c>
      <c r="AG220">
        <v>0</v>
      </c>
      <c r="AH220" s="54">
        <v>156085.294395</v>
      </c>
      <c r="AI220">
        <v>139789.61669699999</v>
      </c>
      <c r="AJ220">
        <v>139789.61669699999</v>
      </c>
      <c r="AK220">
        <v>18597.580715999997</v>
      </c>
      <c r="AL220">
        <v>138.85255100001814</v>
      </c>
      <c r="AM220" t="s">
        <v>514</v>
      </c>
      <c r="AN220">
        <v>3</v>
      </c>
      <c r="AO220" t="s">
        <v>545</v>
      </c>
      <c r="AP220">
        <v>3</v>
      </c>
    </row>
    <row r="221" spans="1:42">
      <c r="A221">
        <v>1335</v>
      </c>
      <c r="B221">
        <v>495</v>
      </c>
      <c r="C221" t="s">
        <v>27</v>
      </c>
      <c r="D221" t="s">
        <v>28</v>
      </c>
      <c r="E221" t="s">
        <v>352</v>
      </c>
      <c r="F221" t="s">
        <v>205</v>
      </c>
      <c r="G221" t="s">
        <v>474</v>
      </c>
      <c r="H221" t="s">
        <v>468</v>
      </c>
      <c r="I221" t="s">
        <v>405</v>
      </c>
      <c r="J221" t="s">
        <v>470</v>
      </c>
      <c r="K221">
        <v>36896</v>
      </c>
      <c r="L221">
        <v>38722</v>
      </c>
      <c r="M221" t="s">
        <v>30</v>
      </c>
      <c r="N221" s="1">
        <v>-10000000</v>
      </c>
      <c r="O221">
        <v>4229.6160760000002</v>
      </c>
      <c r="P221">
        <v>1.6</v>
      </c>
      <c r="Q221">
        <v>123.56670099999999</v>
      </c>
      <c r="R221">
        <v>123.596881</v>
      </c>
      <c r="S221">
        <v>-6.9018612434072488E-3</v>
      </c>
      <c r="T221">
        <v>-29.192223269436649</v>
      </c>
      <c r="U221">
        <v>-489.32937500000003</v>
      </c>
      <c r="V221">
        <v>0</v>
      </c>
      <c r="W221">
        <v>-518.52159826943671</v>
      </c>
      <c r="X221">
        <v>-185062.36216799999</v>
      </c>
      <c r="Y221">
        <v>-185470.49905300001</v>
      </c>
      <c r="Z221">
        <v>-408.13688500001444</v>
      </c>
      <c r="AA221">
        <v>110.38471326942226</v>
      </c>
      <c r="AB221">
        <v>-185062.36216799999</v>
      </c>
      <c r="AC221">
        <v>-185470.49905300001</v>
      </c>
      <c r="AD221">
        <v>-408.13688500001444</v>
      </c>
      <c r="AF221">
        <v>41746.310670120001</v>
      </c>
      <c r="AG221">
        <v>0</v>
      </c>
      <c r="AH221" s="54">
        <v>-185470.49905300001</v>
      </c>
      <c r="AI221">
        <v>-103847.000153</v>
      </c>
      <c r="AJ221">
        <v>-103847.000153</v>
      </c>
      <c r="AK221">
        <v>14214.99242699999</v>
      </c>
      <c r="AL221">
        <v>-408.13688500001444</v>
      </c>
      <c r="AM221" t="s">
        <v>514</v>
      </c>
      <c r="AN221" t="s">
        <v>545</v>
      </c>
      <c r="AO221">
        <v>9</v>
      </c>
      <c r="AP221">
        <v>9</v>
      </c>
    </row>
    <row r="222" spans="1:42">
      <c r="A222">
        <v>1336</v>
      </c>
      <c r="B222">
        <v>496</v>
      </c>
      <c r="C222" t="s">
        <v>27</v>
      </c>
      <c r="D222" t="s">
        <v>28</v>
      </c>
      <c r="E222" t="s">
        <v>353</v>
      </c>
      <c r="F222" t="s">
        <v>205</v>
      </c>
      <c r="G222" t="s">
        <v>471</v>
      </c>
      <c r="H222" t="s">
        <v>468</v>
      </c>
      <c r="I222" t="s">
        <v>405</v>
      </c>
      <c r="J222" t="s">
        <v>481</v>
      </c>
      <c r="K222">
        <v>36896</v>
      </c>
      <c r="L222">
        <v>38722</v>
      </c>
      <c r="M222" t="s">
        <v>30</v>
      </c>
      <c r="N222" s="1">
        <v>-10000000</v>
      </c>
      <c r="O222">
        <v>4205.8655770000005</v>
      </c>
      <c r="P222">
        <v>1.85</v>
      </c>
      <c r="Q222">
        <v>192.507385</v>
      </c>
      <c r="R222">
        <v>192.52875800000001</v>
      </c>
      <c r="S222">
        <v>-1.5721688378922599E-2</v>
      </c>
      <c r="T222">
        <v>-66.123307965231504</v>
      </c>
      <c r="U222">
        <v>-606.66715199999999</v>
      </c>
      <c r="V222">
        <v>0</v>
      </c>
      <c r="W222">
        <v>-672.79045996523155</v>
      </c>
      <c r="X222">
        <v>-10908.330668000001</v>
      </c>
      <c r="Y222">
        <v>-11318.161575</v>
      </c>
      <c r="Z222">
        <v>-409.83090699999957</v>
      </c>
      <c r="AA222">
        <v>262.95955296523198</v>
      </c>
      <c r="AB222">
        <v>-10908.330668000001</v>
      </c>
      <c r="AC222">
        <v>-11318.161575</v>
      </c>
      <c r="AD222">
        <v>-409.83090699999957</v>
      </c>
      <c r="AF222">
        <v>41511.893244990002</v>
      </c>
      <c r="AG222">
        <v>0</v>
      </c>
      <c r="AH222" s="54">
        <v>-11318.161575</v>
      </c>
      <c r="AI222">
        <v>-76487.923470000009</v>
      </c>
      <c r="AJ222">
        <v>-76487.923470000009</v>
      </c>
      <c r="AK222">
        <v>-50172.859962999995</v>
      </c>
      <c r="AL222">
        <v>-409.83090699999957</v>
      </c>
      <c r="AM222" t="s">
        <v>514</v>
      </c>
      <c r="AN222" t="s">
        <v>545</v>
      </c>
      <c r="AO222">
        <v>9</v>
      </c>
      <c r="AP222">
        <v>9</v>
      </c>
    </row>
    <row r="223" spans="1:42">
      <c r="A223">
        <v>1337</v>
      </c>
      <c r="B223">
        <v>497</v>
      </c>
      <c r="C223" t="s">
        <v>27</v>
      </c>
      <c r="D223" t="s">
        <v>28</v>
      </c>
      <c r="E223" t="s">
        <v>354</v>
      </c>
      <c r="F223" t="s">
        <v>196</v>
      </c>
      <c r="G223" t="s">
        <v>474</v>
      </c>
      <c r="H223" t="s">
        <v>472</v>
      </c>
      <c r="I223" t="s">
        <v>405</v>
      </c>
      <c r="J223" t="s">
        <v>479</v>
      </c>
      <c r="K223">
        <v>36896</v>
      </c>
      <c r="L223">
        <v>38722</v>
      </c>
      <c r="M223" t="s">
        <v>30</v>
      </c>
      <c r="N223" s="1">
        <v>-10000000</v>
      </c>
      <c r="O223">
        <v>4043.9108249999999</v>
      </c>
      <c r="P223">
        <v>0.78</v>
      </c>
      <c r="Q223">
        <v>282.792801</v>
      </c>
      <c r="R223">
        <v>283.834272</v>
      </c>
      <c r="S223">
        <v>0.85726794930438777</v>
      </c>
      <c r="T223">
        <v>3466.7151401175647</v>
      </c>
      <c r="U223">
        <v>-786.915885</v>
      </c>
      <c r="V223">
        <v>0</v>
      </c>
      <c r="W223">
        <v>2679.7992551175648</v>
      </c>
      <c r="X223">
        <v>775342.12790199998</v>
      </c>
      <c r="Y223">
        <v>779332.16344499995</v>
      </c>
      <c r="Z223">
        <v>3990.0355429999763</v>
      </c>
      <c r="AA223">
        <v>1310.2362878824115</v>
      </c>
      <c r="AB223">
        <v>775342.12790199998</v>
      </c>
      <c r="AC223">
        <v>779332.16344499995</v>
      </c>
      <c r="AD223">
        <v>3990.0355429999763</v>
      </c>
      <c r="AF223">
        <v>63861.439748399993</v>
      </c>
      <c r="AG223">
        <v>0</v>
      </c>
      <c r="AH223" s="54">
        <v>779332.16344499995</v>
      </c>
      <c r="AI223">
        <v>-89662.574240999995</v>
      </c>
      <c r="AJ223">
        <v>-89662.574240999995</v>
      </c>
      <c r="AK223">
        <v>-14793.679828000022</v>
      </c>
      <c r="AL223">
        <v>3990.0355429999763</v>
      </c>
      <c r="AM223" t="s">
        <v>514</v>
      </c>
      <c r="AN223" t="s">
        <v>545</v>
      </c>
      <c r="AO223">
        <v>12</v>
      </c>
      <c r="AP223">
        <v>12</v>
      </c>
    </row>
    <row r="224" spans="1:42">
      <c r="A224">
        <v>1338</v>
      </c>
      <c r="B224">
        <v>498</v>
      </c>
      <c r="C224" t="s">
        <v>27</v>
      </c>
      <c r="D224" t="s">
        <v>28</v>
      </c>
      <c r="E224" t="s">
        <v>355</v>
      </c>
      <c r="F224" t="s">
        <v>200</v>
      </c>
      <c r="G224" t="s">
        <v>477</v>
      </c>
      <c r="H224" t="s">
        <v>468</v>
      </c>
      <c r="I224" t="s">
        <v>405</v>
      </c>
      <c r="J224" t="s">
        <v>481</v>
      </c>
      <c r="K224">
        <v>36896</v>
      </c>
      <c r="L224">
        <v>38722</v>
      </c>
      <c r="M224" t="s">
        <v>30</v>
      </c>
      <c r="N224" s="1">
        <v>-10000000</v>
      </c>
      <c r="O224">
        <v>4089.588964</v>
      </c>
      <c r="P224">
        <v>0.54</v>
      </c>
      <c r="Q224">
        <v>64.556161000000003</v>
      </c>
      <c r="R224">
        <v>64.568161000000003</v>
      </c>
      <c r="S224">
        <v>-7.9348749420223505E-3</v>
      </c>
      <c r="T224">
        <v>-32.450376993614746</v>
      </c>
      <c r="U224">
        <v>-279.46112699999998</v>
      </c>
      <c r="V224">
        <v>0</v>
      </c>
      <c r="W224">
        <v>-311.9115039936147</v>
      </c>
      <c r="X224">
        <v>32266.536568</v>
      </c>
      <c r="Y224">
        <v>32193.123197000001</v>
      </c>
      <c r="Z224">
        <v>-73.413370999998733</v>
      </c>
      <c r="AA224">
        <v>238.49813299361597</v>
      </c>
      <c r="AB224">
        <v>32266.536568</v>
      </c>
      <c r="AC224">
        <v>32193.123197000001</v>
      </c>
      <c r="AD224">
        <v>-73.413370999998733</v>
      </c>
      <c r="AF224">
        <v>23545.80846023</v>
      </c>
      <c r="AG224">
        <v>0</v>
      </c>
      <c r="AH224" s="54">
        <v>32193.123197000001</v>
      </c>
      <c r="AI224">
        <v>-16139.088565999999</v>
      </c>
      <c r="AJ224">
        <v>-16139.088565999999</v>
      </c>
      <c r="AK224">
        <v>-22219.161202999996</v>
      </c>
      <c r="AL224">
        <v>-73.413370999998733</v>
      </c>
      <c r="AM224" t="s">
        <v>514</v>
      </c>
      <c r="AN224">
        <v>6</v>
      </c>
      <c r="AO224" t="s">
        <v>545</v>
      </c>
      <c r="AP224">
        <v>6</v>
      </c>
    </row>
    <row r="225" spans="1:42">
      <c r="A225">
        <v>1339</v>
      </c>
      <c r="B225">
        <v>499</v>
      </c>
      <c r="C225" t="s">
        <v>27</v>
      </c>
      <c r="D225" t="s">
        <v>28</v>
      </c>
      <c r="E225" t="s">
        <v>356</v>
      </c>
      <c r="F225" t="s">
        <v>200</v>
      </c>
      <c r="G225" t="s">
        <v>477</v>
      </c>
      <c r="H225" t="s">
        <v>468</v>
      </c>
      <c r="I225" t="s">
        <v>405</v>
      </c>
      <c r="J225" t="s">
        <v>470</v>
      </c>
      <c r="K225">
        <v>36896</v>
      </c>
      <c r="L225">
        <v>38722</v>
      </c>
      <c r="M225" t="s">
        <v>30</v>
      </c>
      <c r="N225" s="1">
        <v>-10000000</v>
      </c>
      <c r="O225">
        <v>4101.1460269999998</v>
      </c>
      <c r="P225">
        <v>0.65</v>
      </c>
      <c r="Q225">
        <v>39.437455</v>
      </c>
      <c r="R225">
        <v>39.452364000000003</v>
      </c>
      <c r="S225">
        <v>-6.6701328154301616E-4</v>
      </c>
      <c r="T225">
        <v>-2.735518869556373</v>
      </c>
      <c r="U225">
        <v>-187.410382</v>
      </c>
      <c r="V225">
        <v>0</v>
      </c>
      <c r="W225">
        <v>-190.14590086955639</v>
      </c>
      <c r="X225">
        <v>-122764.129854</v>
      </c>
      <c r="Y225">
        <v>-122945.05671400001</v>
      </c>
      <c r="Z225">
        <v>-180.92686000000685</v>
      </c>
      <c r="AA225">
        <v>9.2190408695495307</v>
      </c>
      <c r="AB225">
        <v>-122764.129854</v>
      </c>
      <c r="AC225">
        <v>-122945.05671400001</v>
      </c>
      <c r="AD225">
        <v>-180.92686000000685</v>
      </c>
      <c r="AF225">
        <v>23612.348250452498</v>
      </c>
      <c r="AG225">
        <v>0</v>
      </c>
      <c r="AH225" s="54">
        <v>-122945.05671400001</v>
      </c>
      <c r="AI225">
        <v>-69187.218726999999</v>
      </c>
      <c r="AJ225">
        <v>-69187.218726999999</v>
      </c>
      <c r="AK225">
        <v>-3915.891770000002</v>
      </c>
      <c r="AL225">
        <v>-180.92686000000685</v>
      </c>
      <c r="AM225" t="s">
        <v>514</v>
      </c>
      <c r="AN225">
        <v>6</v>
      </c>
      <c r="AO225" t="s">
        <v>545</v>
      </c>
      <c r="AP225">
        <v>6</v>
      </c>
    </row>
    <row r="226" spans="1:42">
      <c r="A226">
        <v>1340</v>
      </c>
      <c r="B226">
        <v>500</v>
      </c>
      <c r="C226" t="s">
        <v>27</v>
      </c>
      <c r="D226" t="s">
        <v>28</v>
      </c>
      <c r="E226" t="s">
        <v>357</v>
      </c>
      <c r="F226" t="s">
        <v>199</v>
      </c>
      <c r="G226" t="s">
        <v>477</v>
      </c>
      <c r="H226" t="s">
        <v>468</v>
      </c>
      <c r="I226" t="s">
        <v>405</v>
      </c>
      <c r="J226" t="s">
        <v>470</v>
      </c>
      <c r="K226">
        <v>36896</v>
      </c>
      <c r="L226">
        <v>38722</v>
      </c>
      <c r="M226" t="s">
        <v>30</v>
      </c>
      <c r="N226" s="1">
        <v>-10000000</v>
      </c>
      <c r="O226">
        <v>4242.1007099999997</v>
      </c>
      <c r="P226">
        <v>2.2000000000000002</v>
      </c>
      <c r="Q226">
        <v>167.50446500000001</v>
      </c>
      <c r="R226">
        <v>167.566102</v>
      </c>
      <c r="S226">
        <v>-2.5505368033533278E-3</v>
      </c>
      <c r="T226">
        <v>-10.819633984386282</v>
      </c>
      <c r="U226">
        <v>-739.78063399999996</v>
      </c>
      <c r="V226">
        <v>0</v>
      </c>
      <c r="W226">
        <v>-750.60026798438628</v>
      </c>
      <c r="X226">
        <v>-263906.60002399998</v>
      </c>
      <c r="Y226">
        <v>-264389.458124</v>
      </c>
      <c r="Z226">
        <v>-482.8581000000122</v>
      </c>
      <c r="AA226">
        <v>267.74216798437408</v>
      </c>
      <c r="AB226">
        <v>-263906.60002399998</v>
      </c>
      <c r="AC226">
        <v>-264389.458124</v>
      </c>
      <c r="AD226">
        <v>-482.8581000000122</v>
      </c>
      <c r="AF226">
        <v>31402.150505774996</v>
      </c>
      <c r="AG226">
        <v>0</v>
      </c>
      <c r="AH226" s="54">
        <v>-264389.458124</v>
      </c>
      <c r="AI226">
        <v>-84074.540171000001</v>
      </c>
      <c r="AJ226">
        <v>-84074.540171000001</v>
      </c>
      <c r="AK226">
        <v>-27653.624596999987</v>
      </c>
      <c r="AL226">
        <v>-482.8581000000122</v>
      </c>
      <c r="AM226" t="s">
        <v>514</v>
      </c>
      <c r="AN226">
        <v>7</v>
      </c>
      <c r="AO226" t="s">
        <v>545</v>
      </c>
      <c r="AP226">
        <v>7</v>
      </c>
    </row>
    <row r="227" spans="1:42">
      <c r="A227">
        <v>1341</v>
      </c>
      <c r="B227">
        <v>501</v>
      </c>
      <c r="C227" t="s">
        <v>27</v>
      </c>
      <c r="D227" t="s">
        <v>28</v>
      </c>
      <c r="E227" t="s">
        <v>358</v>
      </c>
      <c r="F227" t="s">
        <v>388</v>
      </c>
      <c r="G227" t="s">
        <v>471</v>
      </c>
      <c r="H227" t="s">
        <v>494</v>
      </c>
      <c r="I227" t="s">
        <v>405</v>
      </c>
      <c r="J227" t="s">
        <v>479</v>
      </c>
      <c r="K227">
        <v>36896</v>
      </c>
      <c r="L227">
        <v>38722</v>
      </c>
      <c r="M227" t="s">
        <v>30</v>
      </c>
      <c r="N227" s="1">
        <v>-10000000</v>
      </c>
      <c r="O227">
        <v>4047.3009259999999</v>
      </c>
      <c r="P227">
        <v>0.14000000000000001</v>
      </c>
      <c r="Q227">
        <v>15.358198</v>
      </c>
      <c r="R227">
        <v>15.36294</v>
      </c>
      <c r="S227">
        <v>-4.6375558801792188E-5</v>
      </c>
      <c r="T227">
        <v>-0.18769584208226098</v>
      </c>
      <c r="U227">
        <v>-53.639266999999997</v>
      </c>
      <c r="V227">
        <v>0</v>
      </c>
      <c r="W227">
        <v>-53.82696284208226</v>
      </c>
      <c r="X227">
        <v>2678.9122750000001</v>
      </c>
      <c r="Y227">
        <v>2663.6639919999998</v>
      </c>
      <c r="Z227">
        <v>-15.248283000000356</v>
      </c>
      <c r="AA227">
        <v>38.578679842081904</v>
      </c>
      <c r="AB227">
        <v>2678.9122750000001</v>
      </c>
      <c r="AC227">
        <v>2663.6639919999998</v>
      </c>
      <c r="AD227">
        <v>-15.248283000000356</v>
      </c>
      <c r="AF227">
        <v>6058.6071211757007</v>
      </c>
      <c r="AG227">
        <v>0</v>
      </c>
      <c r="AH227" s="54">
        <v>2663.6639919999998</v>
      </c>
      <c r="AI227">
        <v>-22766.454406999997</v>
      </c>
      <c r="AJ227">
        <v>-22766.454406999997</v>
      </c>
      <c r="AK227">
        <v>1712.8923719999998</v>
      </c>
      <c r="AL227">
        <v>-15.248283000000356</v>
      </c>
      <c r="AM227" t="s">
        <v>514</v>
      </c>
      <c r="AN227">
        <v>1</v>
      </c>
      <c r="AO227" t="s">
        <v>545</v>
      </c>
      <c r="AP227">
        <v>1</v>
      </c>
    </row>
    <row r="228" spans="1:42">
      <c r="A228">
        <v>1342</v>
      </c>
      <c r="B228">
        <v>630</v>
      </c>
      <c r="C228" t="s">
        <v>27</v>
      </c>
      <c r="D228" t="s">
        <v>28</v>
      </c>
      <c r="E228" t="s">
        <v>359</v>
      </c>
      <c r="F228" t="s">
        <v>201</v>
      </c>
      <c r="G228" t="s">
        <v>473</v>
      </c>
      <c r="H228" t="s">
        <v>472</v>
      </c>
      <c r="I228" t="s">
        <v>405</v>
      </c>
      <c r="J228" t="s">
        <v>469</v>
      </c>
      <c r="K228">
        <v>36896</v>
      </c>
      <c r="L228">
        <v>38722</v>
      </c>
      <c r="M228" t="s">
        <v>30</v>
      </c>
      <c r="N228" s="1">
        <v>-10000000</v>
      </c>
      <c r="O228">
        <v>4104.4726680000003</v>
      </c>
      <c r="P228">
        <v>0.62</v>
      </c>
      <c r="Q228">
        <v>53.096257999999999</v>
      </c>
      <c r="R228">
        <v>53.122379000000002</v>
      </c>
      <c r="S228">
        <v>5.5704344297551542E-3</v>
      </c>
      <c r="T228">
        <v>22.863695865816197</v>
      </c>
      <c r="U228">
        <v>-200.78242499999999</v>
      </c>
      <c r="V228">
        <v>0</v>
      </c>
      <c r="W228">
        <v>-177.91872913418379</v>
      </c>
      <c r="X228">
        <v>-51262.044270999999</v>
      </c>
      <c r="Y228">
        <v>-51345.958186000003</v>
      </c>
      <c r="Z228">
        <v>-83.913915000004636</v>
      </c>
      <c r="AA228">
        <v>94.004814134179156</v>
      </c>
      <c r="AB228">
        <v>-51262.044270999999</v>
      </c>
      <c r="AC228">
        <v>-51345.958186000003</v>
      </c>
      <c r="AD228">
        <v>-83.913915000004636</v>
      </c>
      <c r="AF228">
        <v>29708.173170984002</v>
      </c>
      <c r="AG228">
        <v>0</v>
      </c>
      <c r="AH228" s="54">
        <v>-51345.958186000003</v>
      </c>
      <c r="AI228">
        <v>-45634.179649000005</v>
      </c>
      <c r="AJ228">
        <v>-45634.179649000005</v>
      </c>
      <c r="AK228">
        <v>-37696.443282000007</v>
      </c>
      <c r="AL228">
        <v>-83.913915000004636</v>
      </c>
      <c r="AM228" t="s">
        <v>514</v>
      </c>
      <c r="AN228">
        <v>8</v>
      </c>
      <c r="AO228" t="s">
        <v>545</v>
      </c>
      <c r="AP228">
        <v>8</v>
      </c>
    </row>
    <row r="229" spans="1:42">
      <c r="A229">
        <v>1343</v>
      </c>
      <c r="B229">
        <v>502</v>
      </c>
      <c r="C229" t="s">
        <v>27</v>
      </c>
      <c r="D229" t="s">
        <v>28</v>
      </c>
      <c r="E229" t="s">
        <v>360</v>
      </c>
      <c r="F229" t="s">
        <v>201</v>
      </c>
      <c r="G229" t="s">
        <v>476</v>
      </c>
      <c r="H229" t="s">
        <v>468</v>
      </c>
      <c r="I229" t="s">
        <v>405</v>
      </c>
      <c r="J229" t="s">
        <v>475</v>
      </c>
      <c r="K229">
        <v>36896</v>
      </c>
      <c r="L229">
        <v>38722</v>
      </c>
      <c r="M229" t="s">
        <v>30</v>
      </c>
      <c r="N229" s="1">
        <v>-10000000</v>
      </c>
      <c r="O229">
        <v>4135.9036889999998</v>
      </c>
      <c r="P229">
        <v>1.1499999999999999</v>
      </c>
      <c r="Q229">
        <v>159.935891</v>
      </c>
      <c r="R229">
        <v>159.99824100000001</v>
      </c>
      <c r="S229">
        <v>1.8062155564936892E-2</v>
      </c>
      <c r="T229">
        <v>74.703335832314366</v>
      </c>
      <c r="U229">
        <v>-459.44976000000003</v>
      </c>
      <c r="V229">
        <v>0</v>
      </c>
      <c r="W229">
        <v>-384.74642416768563</v>
      </c>
      <c r="X229">
        <v>156669.55226600001</v>
      </c>
      <c r="Y229">
        <v>156706.63475600001</v>
      </c>
      <c r="Z229">
        <v>37.082490000000689</v>
      </c>
      <c r="AA229">
        <v>421.82891416768632</v>
      </c>
      <c r="AB229">
        <v>156669.55226600001</v>
      </c>
      <c r="AC229">
        <v>156706.63475600001</v>
      </c>
      <c r="AD229">
        <v>37.082490000000689</v>
      </c>
      <c r="AF229">
        <v>29935.670900982001</v>
      </c>
      <c r="AG229">
        <v>0</v>
      </c>
      <c r="AH229" s="54">
        <v>156706.63475600001</v>
      </c>
      <c r="AI229">
        <v>171045.42001</v>
      </c>
      <c r="AJ229">
        <v>171045.42001</v>
      </c>
      <c r="AK229">
        <v>253489.40002300002</v>
      </c>
      <c r="AL229">
        <v>37.082490000000689</v>
      </c>
      <c r="AM229" t="s">
        <v>514</v>
      </c>
      <c r="AN229">
        <v>8</v>
      </c>
      <c r="AO229" t="s">
        <v>545</v>
      </c>
      <c r="AP229">
        <v>8</v>
      </c>
    </row>
    <row r="230" spans="1:42">
      <c r="A230">
        <v>1344</v>
      </c>
      <c r="B230">
        <v>503</v>
      </c>
      <c r="C230" t="s">
        <v>27</v>
      </c>
      <c r="D230" t="s">
        <v>28</v>
      </c>
      <c r="E230" t="s">
        <v>361</v>
      </c>
      <c r="F230" t="s">
        <v>200</v>
      </c>
      <c r="G230" t="s">
        <v>471</v>
      </c>
      <c r="H230" t="s">
        <v>468</v>
      </c>
      <c r="I230" t="s">
        <v>405</v>
      </c>
      <c r="J230" t="s">
        <v>481</v>
      </c>
      <c r="K230">
        <v>36896</v>
      </c>
      <c r="L230">
        <v>38722</v>
      </c>
      <c r="M230" t="s">
        <v>30</v>
      </c>
      <c r="N230" s="1">
        <v>-10000000</v>
      </c>
      <c r="O230">
        <v>4146.0891030000003</v>
      </c>
      <c r="P230">
        <v>1.05</v>
      </c>
      <c r="Q230">
        <v>100.924544</v>
      </c>
      <c r="R230">
        <v>98.276516999999998</v>
      </c>
      <c r="S230">
        <v>-2.7185154327624734</v>
      </c>
      <c r="T230">
        <v>-11271.207212113821</v>
      </c>
      <c r="U230">
        <v>-393.88162999999997</v>
      </c>
      <c r="V230">
        <v>0</v>
      </c>
      <c r="W230">
        <v>-11665.088842113821</v>
      </c>
      <c r="X230">
        <v>-40229.391488000001</v>
      </c>
      <c r="Y230">
        <v>-51530.060291000002</v>
      </c>
      <c r="Z230">
        <v>-11300.668803</v>
      </c>
      <c r="AA230">
        <v>364.42003911382017</v>
      </c>
      <c r="AB230">
        <v>-40229.391488000001</v>
      </c>
      <c r="AC230">
        <v>-51530.060291000002</v>
      </c>
      <c r="AD230">
        <v>-11300.668803</v>
      </c>
      <c r="AF230">
        <v>23871.108010522505</v>
      </c>
      <c r="AG230">
        <v>0</v>
      </c>
      <c r="AH230" s="54">
        <v>-51530.060291000002</v>
      </c>
      <c r="AI230">
        <v>-35963.575317000003</v>
      </c>
      <c r="AJ230">
        <v>-35963.575317000003</v>
      </c>
      <c r="AK230">
        <v>-8895.5595929999981</v>
      </c>
      <c r="AL230">
        <v>-11300.668803</v>
      </c>
      <c r="AM230" t="s">
        <v>514</v>
      </c>
      <c r="AN230">
        <v>6</v>
      </c>
      <c r="AO230" t="s">
        <v>545</v>
      </c>
      <c r="AP230">
        <v>6</v>
      </c>
    </row>
    <row r="231" spans="1:42">
      <c r="A231">
        <v>1345</v>
      </c>
      <c r="B231">
        <v>504</v>
      </c>
      <c r="C231" t="s">
        <v>27</v>
      </c>
      <c r="D231" t="s">
        <v>28</v>
      </c>
      <c r="E231" t="s">
        <v>362</v>
      </c>
      <c r="F231" t="s">
        <v>205</v>
      </c>
      <c r="G231" t="s">
        <v>485</v>
      </c>
      <c r="H231" t="s">
        <v>497</v>
      </c>
      <c r="I231" t="s">
        <v>405</v>
      </c>
      <c r="J231" t="s">
        <v>479</v>
      </c>
      <c r="K231">
        <v>36896</v>
      </c>
      <c r="L231">
        <v>38722</v>
      </c>
      <c r="M231" t="s">
        <v>30</v>
      </c>
      <c r="N231" s="1">
        <v>-10000000</v>
      </c>
      <c r="O231">
        <v>4226.5346460000001</v>
      </c>
      <c r="P231">
        <v>1.65</v>
      </c>
      <c r="Q231">
        <v>163.38349199999999</v>
      </c>
      <c r="R231">
        <v>163.43358699999999</v>
      </c>
      <c r="S231">
        <v>2.8090241505112631E-4</v>
      </c>
      <c r="T231">
        <v>1.1872437893586572</v>
      </c>
      <c r="U231">
        <v>-566.33537999999999</v>
      </c>
      <c r="V231">
        <v>0</v>
      </c>
      <c r="W231">
        <v>-565.14813621064138</v>
      </c>
      <c r="X231">
        <v>-43177.910745000001</v>
      </c>
      <c r="Y231">
        <v>-43437.339999000003</v>
      </c>
      <c r="Z231">
        <v>-259.4292540000024</v>
      </c>
      <c r="AA231">
        <v>305.71888221063898</v>
      </c>
      <c r="AB231">
        <v>-43177.910745000001</v>
      </c>
      <c r="AC231">
        <v>-43437.339999000003</v>
      </c>
      <c r="AD231">
        <v>-259.4292540000024</v>
      </c>
      <c r="AF231">
        <v>41715.896956019998</v>
      </c>
      <c r="AG231">
        <v>0</v>
      </c>
      <c r="AH231" s="54">
        <v>-43437.339999000003</v>
      </c>
      <c r="AI231">
        <v>-81170.090305000005</v>
      </c>
      <c r="AJ231">
        <v>-81170.090305000005</v>
      </c>
      <c r="AK231">
        <v>-46321.649841000006</v>
      </c>
      <c r="AL231">
        <v>-259.4292540000024</v>
      </c>
      <c r="AM231" t="s">
        <v>514</v>
      </c>
      <c r="AN231" t="s">
        <v>545</v>
      </c>
      <c r="AO231">
        <v>9</v>
      </c>
      <c r="AP231">
        <v>9</v>
      </c>
    </row>
    <row r="232" spans="1:42">
      <c r="A232">
        <v>1346</v>
      </c>
      <c r="B232">
        <v>631</v>
      </c>
      <c r="C232" t="s">
        <v>27</v>
      </c>
      <c r="D232" t="s">
        <v>28</v>
      </c>
      <c r="E232" t="s">
        <v>363</v>
      </c>
      <c r="F232" t="s">
        <v>201</v>
      </c>
      <c r="G232" t="s">
        <v>487</v>
      </c>
      <c r="H232" t="s">
        <v>472</v>
      </c>
      <c r="I232" t="s">
        <v>405</v>
      </c>
      <c r="J232" t="s">
        <v>479</v>
      </c>
      <c r="K232">
        <v>36896</v>
      </c>
      <c r="L232">
        <v>38722</v>
      </c>
      <c r="M232" t="s">
        <v>30</v>
      </c>
      <c r="N232" s="1">
        <v>-10000000</v>
      </c>
      <c r="O232">
        <v>4094.0443249999998</v>
      </c>
      <c r="P232">
        <v>0.5</v>
      </c>
      <c r="Q232">
        <v>56.723393000000002</v>
      </c>
      <c r="R232">
        <v>56.745846</v>
      </c>
      <c r="S232">
        <v>-8.7361442426697213E-4</v>
      </c>
      <c r="T232">
        <v>-3.5766161759083395</v>
      </c>
      <c r="U232">
        <v>-236.305261</v>
      </c>
      <c r="V232">
        <v>0</v>
      </c>
      <c r="W232">
        <v>-239.88187717590833</v>
      </c>
      <c r="X232">
        <v>17138.379282000002</v>
      </c>
      <c r="Y232">
        <v>17110.422414000001</v>
      </c>
      <c r="Z232">
        <v>-27.956868000001123</v>
      </c>
      <c r="AA232">
        <v>211.92500917590721</v>
      </c>
      <c r="AB232">
        <v>17138.379282000002</v>
      </c>
      <c r="AC232">
        <v>17110.422414000001</v>
      </c>
      <c r="AD232">
        <v>-27.956868000001123</v>
      </c>
      <c r="AF232">
        <v>29632.692824350001</v>
      </c>
      <c r="AG232">
        <v>0</v>
      </c>
      <c r="AH232" s="54">
        <v>17110.422414000001</v>
      </c>
      <c r="AI232">
        <v>-49203.397570999994</v>
      </c>
      <c r="AJ232">
        <v>-49203.397570999994</v>
      </c>
      <c r="AK232">
        <v>-28780.401647999999</v>
      </c>
      <c r="AL232">
        <v>-27.956868000001123</v>
      </c>
      <c r="AM232" t="s">
        <v>514</v>
      </c>
      <c r="AN232">
        <v>8</v>
      </c>
      <c r="AO232" t="s">
        <v>545</v>
      </c>
      <c r="AP232">
        <v>8</v>
      </c>
    </row>
    <row r="233" spans="1:42">
      <c r="A233">
        <v>1347</v>
      </c>
      <c r="B233">
        <v>505</v>
      </c>
      <c r="C233" t="s">
        <v>27</v>
      </c>
      <c r="D233" t="s">
        <v>28</v>
      </c>
      <c r="E233" t="s">
        <v>364</v>
      </c>
      <c r="F233" t="s">
        <v>197</v>
      </c>
      <c r="G233" t="s">
        <v>476</v>
      </c>
      <c r="H233" t="s">
        <v>468</v>
      </c>
      <c r="I233" t="s">
        <v>405</v>
      </c>
      <c r="J233" t="s">
        <v>481</v>
      </c>
      <c r="K233">
        <v>36896</v>
      </c>
      <c r="L233">
        <v>38722</v>
      </c>
      <c r="M233" t="s">
        <v>30</v>
      </c>
      <c r="N233" s="1">
        <v>-10000000</v>
      </c>
      <c r="O233">
        <v>4255.2468200000003</v>
      </c>
      <c r="P233">
        <v>1.6</v>
      </c>
      <c r="Q233">
        <v>121.619257</v>
      </c>
      <c r="R233">
        <v>121.84883000000001</v>
      </c>
      <c r="S233">
        <v>0.18331832874334808</v>
      </c>
      <c r="T233">
        <v>780.06473543284653</v>
      </c>
      <c r="U233">
        <v>-491.02326599999998</v>
      </c>
      <c r="V233">
        <v>0</v>
      </c>
      <c r="W233">
        <v>289.04146943284655</v>
      </c>
      <c r="X233">
        <v>-192694.65271299999</v>
      </c>
      <c r="Y233">
        <v>-192277.29036300001</v>
      </c>
      <c r="Z233">
        <v>417.36234999998123</v>
      </c>
      <c r="AA233">
        <v>128.32088056713468</v>
      </c>
      <c r="AB233">
        <v>-192694.65271299999</v>
      </c>
      <c r="AC233">
        <v>-192277.29036300001</v>
      </c>
      <c r="AD233">
        <v>417.36234999998123</v>
      </c>
      <c r="AF233">
        <v>53199.095743640006</v>
      </c>
      <c r="AG233">
        <v>0</v>
      </c>
      <c r="AH233" s="54">
        <v>-192277.29036300001</v>
      </c>
      <c r="AI233">
        <v>-140732.47236400002</v>
      </c>
      <c r="AJ233">
        <v>-140732.47236400002</v>
      </c>
      <c r="AK233">
        <v>-46291.994963000005</v>
      </c>
      <c r="AL233">
        <v>417.36234999998123</v>
      </c>
      <c r="AM233" t="s">
        <v>514</v>
      </c>
      <c r="AN233" t="s">
        <v>545</v>
      </c>
      <c r="AO233">
        <v>10</v>
      </c>
      <c r="AP233">
        <v>10</v>
      </c>
    </row>
    <row r="234" spans="1:42">
      <c r="A234">
        <v>1348</v>
      </c>
      <c r="B234">
        <v>506</v>
      </c>
      <c r="C234" t="s">
        <v>27</v>
      </c>
      <c r="D234" t="s">
        <v>28</v>
      </c>
      <c r="E234" t="s">
        <v>560</v>
      </c>
      <c r="F234" t="s">
        <v>197</v>
      </c>
      <c r="G234" t="s">
        <v>476</v>
      </c>
      <c r="H234" t="s">
        <v>468</v>
      </c>
      <c r="I234" t="s">
        <v>405</v>
      </c>
      <c r="J234" t="s">
        <v>481</v>
      </c>
      <c r="K234">
        <v>36896</v>
      </c>
      <c r="L234">
        <v>38722</v>
      </c>
      <c r="M234" t="s">
        <v>30</v>
      </c>
      <c r="N234" s="1">
        <v>-10000000</v>
      </c>
      <c r="O234">
        <v>4069.2257</v>
      </c>
      <c r="P234">
        <v>0.66</v>
      </c>
      <c r="Q234">
        <v>132.30180300000001</v>
      </c>
      <c r="R234">
        <v>132.53639000000001</v>
      </c>
      <c r="S234">
        <v>0.18471748199005256</v>
      </c>
      <c r="T234">
        <v>751.65712495320895</v>
      </c>
      <c r="U234">
        <v>-479.35956900000002</v>
      </c>
      <c r="V234">
        <v>0</v>
      </c>
      <c r="W234">
        <v>272.29755595320893</v>
      </c>
      <c r="X234">
        <v>258604.65148999999</v>
      </c>
      <c r="Y234">
        <v>259530.38414499999</v>
      </c>
      <c r="Z234">
        <v>925.7326549999998</v>
      </c>
      <c r="AA234">
        <v>653.43509904679081</v>
      </c>
      <c r="AB234">
        <v>258604.65148999999</v>
      </c>
      <c r="AC234">
        <v>259530.38414499999</v>
      </c>
      <c r="AD234">
        <v>925.7326549999998</v>
      </c>
      <c r="AF234">
        <v>50873.459701400003</v>
      </c>
      <c r="AG234">
        <v>0</v>
      </c>
      <c r="AH234" s="54">
        <v>259530.38414499999</v>
      </c>
      <c r="AI234">
        <v>198349.62842399999</v>
      </c>
      <c r="AJ234">
        <v>198349.62842399999</v>
      </c>
      <c r="AK234">
        <v>232539.89608999999</v>
      </c>
      <c r="AL234">
        <v>925.7326549999998</v>
      </c>
      <c r="AM234" t="s">
        <v>514</v>
      </c>
      <c r="AN234" t="s">
        <v>545</v>
      </c>
      <c r="AO234">
        <v>10</v>
      </c>
      <c r="AP234">
        <v>10</v>
      </c>
    </row>
    <row r="235" spans="1:42">
      <c r="A235">
        <v>1349</v>
      </c>
      <c r="B235">
        <v>507</v>
      </c>
      <c r="C235" t="s">
        <v>27</v>
      </c>
      <c r="D235" t="s">
        <v>28</v>
      </c>
      <c r="E235" t="s">
        <v>366</v>
      </c>
      <c r="F235" t="s">
        <v>197</v>
      </c>
      <c r="G235" t="s">
        <v>477</v>
      </c>
      <c r="H235" t="s">
        <v>468</v>
      </c>
      <c r="I235" t="s">
        <v>405</v>
      </c>
      <c r="J235" t="s">
        <v>470</v>
      </c>
      <c r="K235">
        <v>36896</v>
      </c>
      <c r="L235">
        <v>38722</v>
      </c>
      <c r="M235" t="s">
        <v>30</v>
      </c>
      <c r="N235" s="1">
        <v>-10000000</v>
      </c>
      <c r="O235">
        <v>4212.680214</v>
      </c>
      <c r="P235">
        <v>2.1</v>
      </c>
      <c r="Q235">
        <v>187.40655899999999</v>
      </c>
      <c r="R235">
        <v>187.65719300000001</v>
      </c>
      <c r="S235">
        <v>0.17906314948897323</v>
      </c>
      <c r="T235">
        <v>754.33578690872173</v>
      </c>
      <c r="U235">
        <v>-767.78573700000004</v>
      </c>
      <c r="V235">
        <v>0</v>
      </c>
      <c r="W235">
        <v>-13.449950091278311</v>
      </c>
      <c r="X235">
        <v>-138744.47227599999</v>
      </c>
      <c r="Y235">
        <v>-138353.616523</v>
      </c>
      <c r="Z235">
        <v>390.85575299998163</v>
      </c>
      <c r="AA235">
        <v>404.30570309125994</v>
      </c>
      <c r="AB235">
        <v>-138744.47227599999</v>
      </c>
      <c r="AC235">
        <v>-138353.616523</v>
      </c>
      <c r="AD235">
        <v>390.85575299998163</v>
      </c>
      <c r="AF235">
        <v>52666.928035428005</v>
      </c>
      <c r="AG235">
        <v>0</v>
      </c>
      <c r="AH235" s="54">
        <v>-138353.616523</v>
      </c>
      <c r="AI235">
        <v>-80172.959154000011</v>
      </c>
      <c r="AJ235">
        <v>-80172.959154000011</v>
      </c>
      <c r="AK235">
        <v>110518.164349</v>
      </c>
      <c r="AL235">
        <v>390.85575299998163</v>
      </c>
      <c r="AM235" t="s">
        <v>514</v>
      </c>
      <c r="AN235" t="s">
        <v>545</v>
      </c>
      <c r="AO235">
        <v>10</v>
      </c>
      <c r="AP235">
        <v>10</v>
      </c>
    </row>
    <row r="236" spans="1:42">
      <c r="A236">
        <v>1350</v>
      </c>
      <c r="B236">
        <v>508</v>
      </c>
      <c r="C236" t="s">
        <v>27</v>
      </c>
      <c r="D236" t="s">
        <v>28</v>
      </c>
      <c r="E236" t="s">
        <v>367</v>
      </c>
      <c r="F236" t="s">
        <v>205</v>
      </c>
      <c r="G236" t="s">
        <v>476</v>
      </c>
      <c r="H236" t="s">
        <v>468</v>
      </c>
      <c r="I236" t="s">
        <v>405</v>
      </c>
      <c r="J236" t="s">
        <v>470</v>
      </c>
      <c r="K236">
        <v>36896</v>
      </c>
      <c r="L236">
        <v>38722</v>
      </c>
      <c r="M236" t="s">
        <v>30</v>
      </c>
      <c r="N236" s="1">
        <v>-10000000</v>
      </c>
      <c r="O236">
        <v>4217.5431429999999</v>
      </c>
      <c r="P236">
        <v>1.3</v>
      </c>
      <c r="Q236">
        <v>118.61954299999999</v>
      </c>
      <c r="R236">
        <v>118.649924</v>
      </c>
      <c r="S236">
        <v>-5.8689671464683844E-3</v>
      </c>
      <c r="T236">
        <v>-24.752622145080011</v>
      </c>
      <c r="U236">
        <v>-453.76627999999999</v>
      </c>
      <c r="V236">
        <v>0</v>
      </c>
      <c r="W236">
        <v>-478.51890214508001</v>
      </c>
      <c r="X236">
        <v>-75374.489363999994</v>
      </c>
      <c r="Y236">
        <v>-75638.529278000002</v>
      </c>
      <c r="Z236">
        <v>-264.03991400000814</v>
      </c>
      <c r="AA236">
        <v>214.47898814507187</v>
      </c>
      <c r="AB236">
        <v>-75374.489363999994</v>
      </c>
      <c r="AC236">
        <v>-75638.529278000002</v>
      </c>
      <c r="AD236">
        <v>-264.03991400000814</v>
      </c>
      <c r="AF236">
        <v>41627.150821410003</v>
      </c>
      <c r="AG236">
        <v>0</v>
      </c>
      <c r="AH236" s="54">
        <v>-75638.529278000002</v>
      </c>
      <c r="AI236">
        <v>-60426.0265</v>
      </c>
      <c r="AJ236">
        <v>-60426.0265</v>
      </c>
      <c r="AK236">
        <v>-5035.0756309999997</v>
      </c>
      <c r="AL236">
        <v>-264.03991400000814</v>
      </c>
      <c r="AM236" t="s">
        <v>514</v>
      </c>
      <c r="AN236" t="s">
        <v>545</v>
      </c>
      <c r="AO236">
        <v>9</v>
      </c>
      <c r="AP236">
        <v>9</v>
      </c>
    </row>
    <row r="237" spans="1:42">
      <c r="A237">
        <v>1351</v>
      </c>
      <c r="B237">
        <v>509</v>
      </c>
      <c r="C237" t="s">
        <v>27</v>
      </c>
      <c r="D237" t="s">
        <v>28</v>
      </c>
      <c r="E237" t="s">
        <v>368</v>
      </c>
      <c r="F237" t="s">
        <v>198</v>
      </c>
      <c r="G237" t="s">
        <v>473</v>
      </c>
      <c r="H237" t="s">
        <v>472</v>
      </c>
      <c r="I237" t="s">
        <v>405</v>
      </c>
      <c r="J237" t="s">
        <v>469</v>
      </c>
      <c r="K237">
        <v>36896</v>
      </c>
      <c r="L237">
        <v>38722</v>
      </c>
      <c r="M237" t="s">
        <v>30</v>
      </c>
      <c r="N237" s="1">
        <v>-10000000</v>
      </c>
      <c r="O237">
        <v>4053.5753299999997</v>
      </c>
      <c r="P237">
        <v>0.18</v>
      </c>
      <c r="Q237">
        <v>19.549541999999999</v>
      </c>
      <c r="R237">
        <v>19.562377999999999</v>
      </c>
      <c r="S237">
        <v>1.5620107888907235E-3</v>
      </c>
      <c r="T237">
        <v>6.3317283990412747</v>
      </c>
      <c r="U237">
        <v>-102.479648</v>
      </c>
      <c r="V237">
        <v>0</v>
      </c>
      <c r="W237">
        <v>-96.147919600958716</v>
      </c>
      <c r="X237">
        <v>2603.4514669999999</v>
      </c>
      <c r="Y237">
        <v>2612.052017</v>
      </c>
      <c r="Z237">
        <v>8.600550000000112</v>
      </c>
      <c r="AA237">
        <v>104.74846960095883</v>
      </c>
      <c r="AB237">
        <v>2603.4514669999999</v>
      </c>
      <c r="AC237">
        <v>2612.052017</v>
      </c>
      <c r="AD237">
        <v>8.600550000000112</v>
      </c>
      <c r="AF237">
        <v>12002.636552129998</v>
      </c>
      <c r="AG237">
        <v>0</v>
      </c>
      <c r="AH237" s="54">
        <v>2612.052017</v>
      </c>
      <c r="AI237">
        <v>7587.6372700000002</v>
      </c>
      <c r="AJ237">
        <v>7587.6372700000002</v>
      </c>
      <c r="AK237">
        <v>-2769.8479310000002</v>
      </c>
      <c r="AL237">
        <v>8.600550000000112</v>
      </c>
      <c r="AM237" t="s">
        <v>514</v>
      </c>
      <c r="AN237">
        <v>4</v>
      </c>
      <c r="AO237" t="s">
        <v>545</v>
      </c>
      <c r="AP237">
        <v>4</v>
      </c>
    </row>
    <row r="238" spans="1:42">
      <c r="A238">
        <v>1352</v>
      </c>
      <c r="B238">
        <v>510</v>
      </c>
      <c r="C238" t="s">
        <v>27</v>
      </c>
      <c r="D238" t="s">
        <v>28</v>
      </c>
      <c r="E238" t="s">
        <v>369</v>
      </c>
      <c r="F238" t="s">
        <v>205</v>
      </c>
      <c r="G238" t="s">
        <v>476</v>
      </c>
      <c r="H238" t="s">
        <v>468</v>
      </c>
      <c r="I238" t="s">
        <v>405</v>
      </c>
      <c r="J238" t="s">
        <v>481</v>
      </c>
      <c r="K238">
        <v>36896</v>
      </c>
      <c r="L238">
        <v>38722</v>
      </c>
      <c r="M238" t="s">
        <v>30</v>
      </c>
      <c r="N238" s="1">
        <v>-10000000</v>
      </c>
      <c r="O238">
        <v>4192.9665530000002</v>
      </c>
      <c r="P238">
        <v>1.8</v>
      </c>
      <c r="Q238">
        <v>196.68186299999999</v>
      </c>
      <c r="R238">
        <v>196.71262200000001</v>
      </c>
      <c r="S238">
        <v>-1.2352897566743674E-2</v>
      </c>
      <c r="T238">
        <v>-51.795286329991313</v>
      </c>
      <c r="U238">
        <v>-629.80669399999999</v>
      </c>
      <c r="V238">
        <v>0</v>
      </c>
      <c r="W238">
        <v>-681.60198032999131</v>
      </c>
      <c r="X238">
        <v>27136.849334999999</v>
      </c>
      <c r="Y238">
        <v>26800.459261</v>
      </c>
      <c r="Z238">
        <v>-336.390073999999</v>
      </c>
      <c r="AA238">
        <v>345.2119063299923</v>
      </c>
      <c r="AB238">
        <v>27136.849334999999</v>
      </c>
      <c r="AC238">
        <v>26800.459261</v>
      </c>
      <c r="AD238">
        <v>-336.390073999999</v>
      </c>
      <c r="AF238">
        <v>41384.579878110002</v>
      </c>
      <c r="AG238">
        <v>0</v>
      </c>
      <c r="AH238" s="54">
        <v>26800.459261</v>
      </c>
      <c r="AI238">
        <v>-59740.934951000003</v>
      </c>
      <c r="AJ238">
        <v>-59740.934951000003</v>
      </c>
      <c r="AK238">
        <v>-48903.893119</v>
      </c>
      <c r="AL238">
        <v>-336.390073999999</v>
      </c>
      <c r="AM238" t="s">
        <v>514</v>
      </c>
      <c r="AN238" t="s">
        <v>545</v>
      </c>
      <c r="AO238">
        <v>9</v>
      </c>
      <c r="AP238">
        <v>9</v>
      </c>
    </row>
    <row r="239" spans="1:42">
      <c r="A239">
        <v>1353</v>
      </c>
      <c r="B239">
        <v>511</v>
      </c>
      <c r="C239" t="s">
        <v>27</v>
      </c>
      <c r="D239" t="s">
        <v>28</v>
      </c>
      <c r="E239" t="s">
        <v>370</v>
      </c>
      <c r="F239" t="s">
        <v>205</v>
      </c>
      <c r="G239" t="s">
        <v>471</v>
      </c>
      <c r="H239" t="s">
        <v>468</v>
      </c>
      <c r="I239" t="s">
        <v>405</v>
      </c>
      <c r="J239" t="s">
        <v>470</v>
      </c>
      <c r="K239">
        <v>36896</v>
      </c>
      <c r="L239">
        <v>38722</v>
      </c>
      <c r="M239" t="s">
        <v>30</v>
      </c>
      <c r="N239" s="1">
        <v>-10000000</v>
      </c>
      <c r="O239">
        <v>4102.4236840000003</v>
      </c>
      <c r="P239">
        <v>0.5</v>
      </c>
      <c r="Q239">
        <v>49.302551000000001</v>
      </c>
      <c r="R239">
        <v>49.317462999999996</v>
      </c>
      <c r="S239">
        <v>-2.0217144533363381E-3</v>
      </c>
      <c r="T239">
        <v>-8.293929255652106</v>
      </c>
      <c r="U239">
        <v>-196.13155699999999</v>
      </c>
      <c r="V239">
        <v>0</v>
      </c>
      <c r="W239">
        <v>-204.42548625565209</v>
      </c>
      <c r="X239">
        <v>-14035.940033999999</v>
      </c>
      <c r="Y239">
        <v>-14113.804955</v>
      </c>
      <c r="Z239">
        <v>-77.864921000000322</v>
      </c>
      <c r="AA239">
        <v>126.56056525565177</v>
      </c>
      <c r="AB239">
        <v>-14035.940033999999</v>
      </c>
      <c r="AC239">
        <v>-14113.804955</v>
      </c>
      <c r="AD239">
        <v>-77.864921000000322</v>
      </c>
      <c r="AF239">
        <v>40490.921761080004</v>
      </c>
      <c r="AG239">
        <v>0</v>
      </c>
      <c r="AH239" s="54">
        <v>-14113.804955</v>
      </c>
      <c r="AI239">
        <v>-100804.605149</v>
      </c>
      <c r="AJ239">
        <v>-100804.605149</v>
      </c>
      <c r="AK239">
        <v>-1608.776151</v>
      </c>
      <c r="AL239">
        <v>-77.864921000000322</v>
      </c>
      <c r="AM239" t="s">
        <v>514</v>
      </c>
      <c r="AN239" t="s">
        <v>545</v>
      </c>
      <c r="AO239">
        <v>9</v>
      </c>
      <c r="AP239">
        <v>9</v>
      </c>
    </row>
    <row r="240" spans="1:42">
      <c r="A240">
        <v>1354</v>
      </c>
      <c r="B240">
        <v>512</v>
      </c>
      <c r="C240" t="s">
        <v>27</v>
      </c>
      <c r="D240" t="s">
        <v>28</v>
      </c>
      <c r="E240" t="s">
        <v>63</v>
      </c>
      <c r="F240" t="s">
        <v>205</v>
      </c>
      <c r="G240" t="s">
        <v>498</v>
      </c>
      <c r="H240" t="s">
        <v>482</v>
      </c>
      <c r="I240" t="s">
        <v>405</v>
      </c>
      <c r="J240" t="s">
        <v>480</v>
      </c>
      <c r="K240">
        <v>36896</v>
      </c>
      <c r="L240">
        <v>38722</v>
      </c>
      <c r="M240" t="s">
        <v>30</v>
      </c>
      <c r="N240" s="1">
        <v>-10000000</v>
      </c>
      <c r="O240">
        <v>4172.7504840000001</v>
      </c>
      <c r="P240">
        <v>1.05</v>
      </c>
      <c r="Q240">
        <v>112.50964399999999</v>
      </c>
      <c r="R240">
        <v>112.533357</v>
      </c>
      <c r="S240">
        <v>-4.7177301508328408E-3</v>
      </c>
      <c r="T240">
        <v>-19.685910770269132</v>
      </c>
      <c r="U240">
        <v>-382.88834300000002</v>
      </c>
      <c r="V240">
        <v>0</v>
      </c>
      <c r="W240">
        <v>-402.57425377026914</v>
      </c>
      <c r="X240">
        <v>7401.2362640000001</v>
      </c>
      <c r="Y240">
        <v>7224.7646210000003</v>
      </c>
      <c r="Z240">
        <v>-176.47164299999986</v>
      </c>
      <c r="AA240">
        <v>226.10261077026928</v>
      </c>
      <c r="AB240">
        <v>7401.2362640000001</v>
      </c>
      <c r="AC240">
        <v>7224.7646210000003</v>
      </c>
      <c r="AD240">
        <v>-176.47164299999986</v>
      </c>
      <c r="AF240">
        <v>41185.047277079997</v>
      </c>
      <c r="AG240">
        <v>0</v>
      </c>
      <c r="AH240" s="54">
        <v>7224.7646210000003</v>
      </c>
      <c r="AI240">
        <v>-9470.8379519999999</v>
      </c>
      <c r="AJ240">
        <v>-9470.8379519999999</v>
      </c>
      <c r="AK240">
        <v>32620.126979000001</v>
      </c>
      <c r="AL240">
        <v>-176.47164299999986</v>
      </c>
      <c r="AM240" t="s">
        <v>514</v>
      </c>
      <c r="AN240" t="s">
        <v>545</v>
      </c>
      <c r="AO240">
        <v>9</v>
      </c>
      <c r="AP240">
        <v>9</v>
      </c>
    </row>
    <row r="241" spans="1:42">
      <c r="A241">
        <v>1356</v>
      </c>
      <c r="B241">
        <v>513</v>
      </c>
      <c r="C241" t="s">
        <v>27</v>
      </c>
      <c r="D241" t="s">
        <v>28</v>
      </c>
      <c r="E241" t="s">
        <v>372</v>
      </c>
      <c r="F241" t="s">
        <v>205</v>
      </c>
      <c r="G241" t="s">
        <v>476</v>
      </c>
      <c r="H241" t="s">
        <v>468</v>
      </c>
      <c r="I241" t="s">
        <v>405</v>
      </c>
      <c r="J241" t="s">
        <v>475</v>
      </c>
      <c r="K241">
        <v>36896</v>
      </c>
      <c r="L241">
        <v>38722</v>
      </c>
      <c r="M241" t="s">
        <v>30</v>
      </c>
      <c r="N241" s="1">
        <v>-10000000</v>
      </c>
      <c r="O241">
        <v>4119.5760499999997</v>
      </c>
      <c r="P241">
        <v>1.5</v>
      </c>
      <c r="Q241">
        <v>317.26994400000001</v>
      </c>
      <c r="R241">
        <v>317.28948400000002</v>
      </c>
      <c r="S241">
        <v>-1.8227469471406441E-2</v>
      </c>
      <c r="T241">
        <v>-75.089446686512133</v>
      </c>
      <c r="U241">
        <v>-725.25297</v>
      </c>
      <c r="V241">
        <v>0</v>
      </c>
      <c r="W241">
        <v>-800.34241668651214</v>
      </c>
      <c r="X241">
        <v>606665.15912600001</v>
      </c>
      <c r="Y241">
        <v>606707.66398099996</v>
      </c>
      <c r="Z241">
        <v>42.504854999948293</v>
      </c>
      <c r="AA241">
        <v>842.84727168646043</v>
      </c>
      <c r="AB241">
        <v>606665.15912600001</v>
      </c>
      <c r="AC241">
        <v>606707.66398099996</v>
      </c>
      <c r="AD241">
        <v>42.504854999948293</v>
      </c>
      <c r="AF241">
        <v>40660.215613499997</v>
      </c>
      <c r="AG241">
        <v>0</v>
      </c>
      <c r="AH241" s="54">
        <v>606707.66398099996</v>
      </c>
      <c r="AI241">
        <v>-310463.90280899999</v>
      </c>
      <c r="AJ241">
        <v>-310463.90280899999</v>
      </c>
      <c r="AK241">
        <v>-127585.85952400009</v>
      </c>
      <c r="AL241">
        <v>42.504854999948293</v>
      </c>
      <c r="AM241" t="s">
        <v>514</v>
      </c>
      <c r="AN241" t="s">
        <v>545</v>
      </c>
      <c r="AO241">
        <v>9</v>
      </c>
      <c r="AP241">
        <v>9</v>
      </c>
    </row>
    <row r="242" spans="1:42">
      <c r="A242">
        <v>1357</v>
      </c>
      <c r="B242">
        <v>514</v>
      </c>
      <c r="C242" t="s">
        <v>27</v>
      </c>
      <c r="D242" t="s">
        <v>28</v>
      </c>
      <c r="E242" t="s">
        <v>373</v>
      </c>
      <c r="F242" t="s">
        <v>199</v>
      </c>
      <c r="G242" t="s">
        <v>477</v>
      </c>
      <c r="H242" t="s">
        <v>468</v>
      </c>
      <c r="I242" t="s">
        <v>405</v>
      </c>
      <c r="J242" t="s">
        <v>470</v>
      </c>
      <c r="K242">
        <v>36896</v>
      </c>
      <c r="L242">
        <v>38722</v>
      </c>
      <c r="M242" t="s">
        <v>30</v>
      </c>
      <c r="N242" s="1">
        <v>-10000000</v>
      </c>
      <c r="O242">
        <v>4197.7477039999994</v>
      </c>
      <c r="P242">
        <v>1.3</v>
      </c>
      <c r="Q242">
        <v>78.761635999999996</v>
      </c>
      <c r="R242">
        <v>78.791928999999996</v>
      </c>
      <c r="S242">
        <v>-1.0675895935361463E-3</v>
      </c>
      <c r="T242">
        <v>-4.4814717650806504</v>
      </c>
      <c r="U242">
        <v>-375.00128699999999</v>
      </c>
      <c r="V242">
        <v>0</v>
      </c>
      <c r="W242">
        <v>-379.48275876508063</v>
      </c>
      <c r="X242">
        <v>-242992.54266000001</v>
      </c>
      <c r="Y242">
        <v>-243351.83577199999</v>
      </c>
      <c r="Z242">
        <v>-359.29311199998483</v>
      </c>
      <c r="AA242">
        <v>20.189646765095802</v>
      </c>
      <c r="AB242">
        <v>-242992.54266000001</v>
      </c>
      <c r="AC242">
        <v>-243351.83577199999</v>
      </c>
      <c r="AD242">
        <v>-359.29311199998483</v>
      </c>
      <c r="AF242">
        <v>31073.827378859998</v>
      </c>
      <c r="AG242">
        <v>0</v>
      </c>
      <c r="AH242" s="54">
        <v>-243351.83577199999</v>
      </c>
      <c r="AI242">
        <v>-135834.90202099999</v>
      </c>
      <c r="AJ242">
        <v>-135834.90202099999</v>
      </c>
      <c r="AK242">
        <v>-8365.6781670000055</v>
      </c>
      <c r="AL242">
        <v>-359.29311199998483</v>
      </c>
      <c r="AM242" t="s">
        <v>514</v>
      </c>
      <c r="AN242">
        <v>7</v>
      </c>
      <c r="AO242" t="s">
        <v>545</v>
      </c>
      <c r="AP242">
        <v>7</v>
      </c>
    </row>
    <row r="243" spans="1:42">
      <c r="A243">
        <v>1358</v>
      </c>
      <c r="B243">
        <v>515</v>
      </c>
      <c r="C243" t="s">
        <v>27</v>
      </c>
      <c r="D243" t="s">
        <v>28</v>
      </c>
      <c r="E243" t="s">
        <v>374</v>
      </c>
      <c r="F243" t="s">
        <v>201</v>
      </c>
      <c r="G243" t="s">
        <v>476</v>
      </c>
      <c r="H243" t="s">
        <v>490</v>
      </c>
      <c r="I243" t="s">
        <v>405</v>
      </c>
      <c r="J243" t="s">
        <v>469</v>
      </c>
      <c r="K243">
        <v>36896</v>
      </c>
      <c r="L243">
        <v>38722</v>
      </c>
      <c r="M243" t="s">
        <v>30</v>
      </c>
      <c r="N243" s="1">
        <v>-10000000</v>
      </c>
      <c r="O243">
        <v>4161.7864920000002</v>
      </c>
      <c r="P243">
        <v>0.98</v>
      </c>
      <c r="Q243">
        <v>96.244015000000005</v>
      </c>
      <c r="R243">
        <v>96.260615999999999</v>
      </c>
      <c r="S243">
        <v>-8.9708050028945198E-3</v>
      </c>
      <c r="T243">
        <v>-37.334575083412432</v>
      </c>
      <c r="U243">
        <v>-368.76004</v>
      </c>
      <c r="V243">
        <v>0</v>
      </c>
      <c r="W243">
        <v>-406.09461508341246</v>
      </c>
      <c r="X243">
        <v>-29011.284996999999</v>
      </c>
      <c r="Y243">
        <v>-29219.172330000001</v>
      </c>
      <c r="Z243">
        <v>-207.8873330000024</v>
      </c>
      <c r="AA243">
        <v>198.20728208341006</v>
      </c>
      <c r="AB243">
        <v>-29011.284996999999</v>
      </c>
      <c r="AC243">
        <v>-29219.172330000001</v>
      </c>
      <c r="AD243">
        <v>-207.8873330000024</v>
      </c>
      <c r="AF243">
        <v>30123.010629096003</v>
      </c>
      <c r="AG243">
        <v>0</v>
      </c>
      <c r="AH243" s="54">
        <v>-29219.172330000001</v>
      </c>
      <c r="AI243">
        <v>-31149.186216000002</v>
      </c>
      <c r="AJ243">
        <v>-31149.186216000002</v>
      </c>
      <c r="AK243">
        <v>-27687.302810000001</v>
      </c>
      <c r="AL243">
        <v>-207.8873330000024</v>
      </c>
      <c r="AM243" t="s">
        <v>514</v>
      </c>
      <c r="AN243">
        <v>8</v>
      </c>
      <c r="AO243" t="s">
        <v>545</v>
      </c>
      <c r="AP243">
        <v>8</v>
      </c>
    </row>
    <row r="244" spans="1:42">
      <c r="A244">
        <v>1359</v>
      </c>
      <c r="B244">
        <v>516</v>
      </c>
      <c r="C244" t="s">
        <v>27</v>
      </c>
      <c r="D244" t="s">
        <v>28</v>
      </c>
      <c r="E244" t="s">
        <v>61</v>
      </c>
      <c r="F244" t="s">
        <v>205</v>
      </c>
      <c r="G244" t="s">
        <v>476</v>
      </c>
      <c r="H244" t="s">
        <v>468</v>
      </c>
      <c r="I244" t="s">
        <v>405</v>
      </c>
      <c r="J244" t="s">
        <v>480</v>
      </c>
      <c r="K244">
        <v>36896</v>
      </c>
      <c r="L244">
        <v>38722</v>
      </c>
      <c r="M244" t="s">
        <v>30</v>
      </c>
      <c r="N244" s="1">
        <v>-10000000</v>
      </c>
      <c r="O244">
        <v>4062.3387200000002</v>
      </c>
      <c r="P244">
        <v>2.4500000000000002</v>
      </c>
      <c r="Q244">
        <v>573.93181000000004</v>
      </c>
      <c r="R244">
        <v>574.062859</v>
      </c>
      <c r="S244">
        <v>2.2291758360030899E-2</v>
      </c>
      <c r="T244">
        <v>90.556673122837225</v>
      </c>
      <c r="U244">
        <v>-1476.434692</v>
      </c>
      <c r="V244">
        <v>0</v>
      </c>
      <c r="W244">
        <v>-1385.8780188771627</v>
      </c>
      <c r="X244">
        <v>1164061</v>
      </c>
      <c r="Y244">
        <v>1164561</v>
      </c>
      <c r="Z244">
        <v>500</v>
      </c>
      <c r="AA244">
        <v>1885.8780188771627</v>
      </c>
      <c r="AB244">
        <v>1164061</v>
      </c>
      <c r="AC244">
        <v>1164561</v>
      </c>
      <c r="AD244">
        <v>500</v>
      </c>
      <c r="AF244">
        <v>40095.283166399997</v>
      </c>
      <c r="AG244">
        <v>0</v>
      </c>
      <c r="AH244" s="54">
        <v>1164561</v>
      </c>
      <c r="AI244">
        <v>830198.87293900002</v>
      </c>
      <c r="AJ244">
        <v>830198.87293900002</v>
      </c>
      <c r="AK244">
        <v>655461.54577900004</v>
      </c>
      <c r="AL244">
        <v>500</v>
      </c>
      <c r="AM244" t="s">
        <v>514</v>
      </c>
      <c r="AN244" t="s">
        <v>545</v>
      </c>
      <c r="AO244">
        <v>9</v>
      </c>
      <c r="AP244">
        <v>9</v>
      </c>
    </row>
    <row r="245" spans="1:42">
      <c r="A245">
        <v>1360</v>
      </c>
      <c r="B245">
        <v>517</v>
      </c>
      <c r="C245" t="s">
        <v>27</v>
      </c>
      <c r="D245" t="s">
        <v>28</v>
      </c>
      <c r="E245" t="s">
        <v>375</v>
      </c>
      <c r="F245" t="s">
        <v>200</v>
      </c>
      <c r="G245" t="s">
        <v>477</v>
      </c>
      <c r="H245" t="s">
        <v>468</v>
      </c>
      <c r="I245" t="s">
        <v>405</v>
      </c>
      <c r="J245" t="s">
        <v>481</v>
      </c>
      <c r="K245">
        <v>36896</v>
      </c>
      <c r="L245">
        <v>38722</v>
      </c>
      <c r="M245" t="s">
        <v>30</v>
      </c>
      <c r="N245" s="1">
        <v>-10000000</v>
      </c>
      <c r="O245">
        <v>4056.2808880000002</v>
      </c>
      <c r="P245">
        <v>0.36</v>
      </c>
      <c r="Q245">
        <v>67.130359999999996</v>
      </c>
      <c r="R245">
        <v>67.152857999999995</v>
      </c>
      <c r="S245">
        <v>-3.7641156051537641E-3</v>
      </c>
      <c r="T245">
        <v>-15.268310189407769</v>
      </c>
      <c r="U245">
        <v>-268.96077100000002</v>
      </c>
      <c r="V245">
        <v>0</v>
      </c>
      <c r="W245">
        <v>-284.22908118940779</v>
      </c>
      <c r="X245">
        <v>122781.95120900001</v>
      </c>
      <c r="Y245">
        <v>122853.33499</v>
      </c>
      <c r="Z245">
        <v>71.383780999996816</v>
      </c>
      <c r="AA245">
        <v>355.61286218940461</v>
      </c>
      <c r="AB245">
        <v>122781.95120900001</v>
      </c>
      <c r="AC245">
        <v>122853.33499</v>
      </c>
      <c r="AD245">
        <v>71.383780999996816</v>
      </c>
      <c r="AF245">
        <v>23354.037212660001</v>
      </c>
      <c r="AG245">
        <v>0</v>
      </c>
      <c r="AH245" s="54">
        <v>122853.33499</v>
      </c>
      <c r="AI245">
        <v>-19195.458344999992</v>
      </c>
      <c r="AJ245">
        <v>-19195.458344999992</v>
      </c>
      <c r="AK245">
        <v>-8443.9529949999996</v>
      </c>
      <c r="AL245">
        <v>71.383780999996816</v>
      </c>
      <c r="AM245" t="s">
        <v>514</v>
      </c>
      <c r="AN245">
        <v>6</v>
      </c>
      <c r="AO245" t="s">
        <v>545</v>
      </c>
      <c r="AP245">
        <v>6</v>
      </c>
    </row>
    <row r="246" spans="1:42">
      <c r="A246">
        <v>1361</v>
      </c>
      <c r="B246">
        <v>632</v>
      </c>
      <c r="C246" t="s">
        <v>27</v>
      </c>
      <c r="D246" t="s">
        <v>28</v>
      </c>
      <c r="E246" t="s">
        <v>376</v>
      </c>
      <c r="F246" t="s">
        <v>201</v>
      </c>
      <c r="G246" t="s">
        <v>467</v>
      </c>
      <c r="H246" t="s">
        <v>497</v>
      </c>
      <c r="I246" t="s">
        <v>405</v>
      </c>
      <c r="J246" t="s">
        <v>479</v>
      </c>
      <c r="K246">
        <v>36896</v>
      </c>
      <c r="L246">
        <v>38722</v>
      </c>
      <c r="M246" t="s">
        <v>30</v>
      </c>
      <c r="N246" s="1">
        <v>-10000000</v>
      </c>
      <c r="O246">
        <v>4106.5057280000001</v>
      </c>
      <c r="P246">
        <v>0.68</v>
      </c>
      <c r="Q246">
        <v>56.925840999999998</v>
      </c>
      <c r="R246">
        <v>56.949261</v>
      </c>
      <c r="S246">
        <v>2.1256872377095927E-3</v>
      </c>
      <c r="T246">
        <v>8.7291468175909408</v>
      </c>
      <c r="U246">
        <v>-252.20438799999999</v>
      </c>
      <c r="V246">
        <v>0</v>
      </c>
      <c r="W246">
        <v>-243.47524118240906</v>
      </c>
      <c r="X246">
        <v>-61735.341394000003</v>
      </c>
      <c r="Y246">
        <v>-61852.746872000003</v>
      </c>
      <c r="Z246">
        <v>-117.40547800000058</v>
      </c>
      <c r="AA246">
        <v>126.06976318240848</v>
      </c>
      <c r="AB246">
        <v>-61735.341394000003</v>
      </c>
      <c r="AC246">
        <v>-61852.746872000003</v>
      </c>
      <c r="AD246">
        <v>-117.40547800000058</v>
      </c>
      <c r="AF246">
        <v>29722.888459264006</v>
      </c>
      <c r="AG246">
        <v>0</v>
      </c>
      <c r="AH246" s="54">
        <v>-61852.746872000003</v>
      </c>
      <c r="AI246">
        <v>-89879.011392</v>
      </c>
      <c r="AJ246">
        <v>-89879.011392</v>
      </c>
      <c r="AK246">
        <v>-25430.966001000001</v>
      </c>
      <c r="AL246">
        <v>-117.40547800000058</v>
      </c>
      <c r="AM246" t="s">
        <v>514</v>
      </c>
      <c r="AN246">
        <v>8</v>
      </c>
      <c r="AO246" t="s">
        <v>545</v>
      </c>
      <c r="AP246">
        <v>8</v>
      </c>
    </row>
    <row r="247" spans="1:42">
      <c r="A247">
        <v>1362</v>
      </c>
      <c r="B247">
        <v>518</v>
      </c>
      <c r="C247" t="s">
        <v>27</v>
      </c>
      <c r="D247" t="s">
        <v>28</v>
      </c>
      <c r="E247" t="s">
        <v>377</v>
      </c>
      <c r="F247" t="s">
        <v>201</v>
      </c>
      <c r="G247" t="s">
        <v>471</v>
      </c>
      <c r="H247" t="s">
        <v>472</v>
      </c>
      <c r="I247" t="s">
        <v>405</v>
      </c>
      <c r="J247" t="s">
        <v>479</v>
      </c>
      <c r="K247">
        <v>36896</v>
      </c>
      <c r="L247">
        <v>38722</v>
      </c>
      <c r="M247" t="s">
        <v>30</v>
      </c>
      <c r="N247" s="1">
        <v>-10000000</v>
      </c>
      <c r="O247">
        <v>4127.1609619999999</v>
      </c>
      <c r="P247">
        <v>0.7</v>
      </c>
      <c r="Q247">
        <v>72.616640000000004</v>
      </c>
      <c r="R247">
        <v>72.655869999999993</v>
      </c>
      <c r="S247">
        <v>9.9814367127623854E-3</v>
      </c>
      <c r="T247">
        <v>41.19499594558652</v>
      </c>
      <c r="U247">
        <v>-284.07343100000003</v>
      </c>
      <c r="V247">
        <v>0</v>
      </c>
      <c r="W247">
        <v>-242.8784350544135</v>
      </c>
      <c r="X247">
        <v>-4635.4988229999999</v>
      </c>
      <c r="Y247">
        <v>-4659.9494299999997</v>
      </c>
      <c r="Z247">
        <v>-24.450606999999764</v>
      </c>
      <c r="AA247">
        <v>218.42782805441374</v>
      </c>
      <c r="AB247">
        <v>-4635.4988229999999</v>
      </c>
      <c r="AC247">
        <v>-4659.9494299999997</v>
      </c>
      <c r="AD247">
        <v>-24.450606999999764</v>
      </c>
      <c r="AF247">
        <v>29872.391042956002</v>
      </c>
      <c r="AG247">
        <v>0</v>
      </c>
      <c r="AH247" s="54">
        <v>-4659.9494299999997</v>
      </c>
      <c r="AI247">
        <v>-115355.068969</v>
      </c>
      <c r="AJ247">
        <v>-115355.068969</v>
      </c>
      <c r="AK247">
        <v>-49507.684036999999</v>
      </c>
      <c r="AL247">
        <v>-24.450606999999764</v>
      </c>
      <c r="AM247" t="s">
        <v>514</v>
      </c>
      <c r="AN247">
        <v>8</v>
      </c>
      <c r="AO247" t="s">
        <v>545</v>
      </c>
      <c r="AP247">
        <v>8</v>
      </c>
    </row>
    <row r="248" spans="1:42">
      <c r="A248">
        <v>1363</v>
      </c>
      <c r="B248">
        <v>519</v>
      </c>
      <c r="C248" t="s">
        <v>27</v>
      </c>
      <c r="D248" t="s">
        <v>28</v>
      </c>
      <c r="E248" t="s">
        <v>251</v>
      </c>
      <c r="F248" t="s">
        <v>202</v>
      </c>
      <c r="G248" t="s">
        <v>473</v>
      </c>
      <c r="H248" t="s">
        <v>488</v>
      </c>
      <c r="I248" t="s">
        <v>405</v>
      </c>
      <c r="J248" t="s">
        <v>469</v>
      </c>
      <c r="K248">
        <v>36896</v>
      </c>
      <c r="L248">
        <v>38722</v>
      </c>
      <c r="M248" t="s">
        <v>30</v>
      </c>
      <c r="N248" s="1">
        <v>-10000000</v>
      </c>
      <c r="O248">
        <v>4105.6219860000001</v>
      </c>
      <c r="P248">
        <v>0.75</v>
      </c>
      <c r="Q248">
        <v>92.803167000000002</v>
      </c>
      <c r="R248">
        <v>92.833686999999998</v>
      </c>
      <c r="S248">
        <v>3.1579613135221812E-3</v>
      </c>
      <c r="T248">
        <v>12.965395399734106</v>
      </c>
      <c r="U248">
        <v>-304.44038499999999</v>
      </c>
      <c r="V248">
        <v>0</v>
      </c>
      <c r="W248">
        <v>-291.47498960026587</v>
      </c>
      <c r="X248">
        <v>57262.471504000001</v>
      </c>
      <c r="Y248">
        <v>57224.014147000002</v>
      </c>
      <c r="Z248">
        <v>-38.45735699999932</v>
      </c>
      <c r="AA248">
        <v>253.01763260026655</v>
      </c>
      <c r="AB248">
        <v>57262.471504000001</v>
      </c>
      <c r="AC248">
        <v>57224.014147000002</v>
      </c>
      <c r="AD248">
        <v>-38.45735699999932</v>
      </c>
      <c r="AF248">
        <v>16884.370417425002</v>
      </c>
      <c r="AG248">
        <v>0</v>
      </c>
      <c r="AH248" s="54">
        <v>57224.014147000002</v>
      </c>
      <c r="AI248">
        <v>-63464.005799999992</v>
      </c>
      <c r="AJ248">
        <v>-63464.005799999992</v>
      </c>
      <c r="AK248">
        <v>-74901.774923999998</v>
      </c>
      <c r="AL248">
        <v>-38.45735699999932</v>
      </c>
      <c r="AM248" t="s">
        <v>514</v>
      </c>
      <c r="AN248">
        <v>5</v>
      </c>
      <c r="AO248" t="s">
        <v>545</v>
      </c>
      <c r="AP248">
        <v>5</v>
      </c>
    </row>
    <row r="249" spans="1:42">
      <c r="A249">
        <v>1364</v>
      </c>
      <c r="B249">
        <v>520</v>
      </c>
      <c r="C249" t="s">
        <v>27</v>
      </c>
      <c r="D249" t="s">
        <v>28</v>
      </c>
      <c r="E249" t="s">
        <v>378</v>
      </c>
      <c r="F249" t="s">
        <v>198</v>
      </c>
      <c r="G249" t="s">
        <v>471</v>
      </c>
      <c r="H249" t="s">
        <v>472</v>
      </c>
      <c r="I249" t="s">
        <v>405</v>
      </c>
      <c r="J249" t="s">
        <v>469</v>
      </c>
      <c r="K249">
        <v>36896</v>
      </c>
      <c r="L249">
        <v>38722</v>
      </c>
      <c r="M249" t="s">
        <v>30</v>
      </c>
      <c r="N249" s="1">
        <v>-10000000</v>
      </c>
      <c r="O249">
        <v>4078.7337459999999</v>
      </c>
      <c r="P249">
        <v>0.32</v>
      </c>
      <c r="Q249">
        <v>30.846340000000001</v>
      </c>
      <c r="R249">
        <v>30.861259</v>
      </c>
      <c r="S249">
        <v>8.5675637777099252E-4</v>
      </c>
      <c r="T249">
        <v>3.4944811501152713</v>
      </c>
      <c r="U249">
        <v>-141.411123</v>
      </c>
      <c r="V249">
        <v>0</v>
      </c>
      <c r="W249">
        <v>-137.91664184988474</v>
      </c>
      <c r="X249">
        <v>-11994.395587999999</v>
      </c>
      <c r="Y249">
        <v>-12022.882530000001</v>
      </c>
      <c r="Z249">
        <v>-28.486942000001363</v>
      </c>
      <c r="AA249">
        <v>109.42969984988338</v>
      </c>
      <c r="AB249">
        <v>-11994.395587999999</v>
      </c>
      <c r="AC249">
        <v>-12022.882530000001</v>
      </c>
      <c r="AD249">
        <v>-28.486942000001363</v>
      </c>
      <c r="AF249">
        <v>12077.130621905999</v>
      </c>
      <c r="AG249">
        <v>0</v>
      </c>
      <c r="AH249" s="54">
        <v>-12022.882530000001</v>
      </c>
      <c r="AI249">
        <v>-15272.610136000001</v>
      </c>
      <c r="AJ249">
        <v>-15272.610136000001</v>
      </c>
      <c r="AK249">
        <v>-89.508335000000443</v>
      </c>
      <c r="AL249">
        <v>-28.486942000001363</v>
      </c>
      <c r="AM249" t="s">
        <v>514</v>
      </c>
      <c r="AN249">
        <v>4</v>
      </c>
      <c r="AO249" t="s">
        <v>545</v>
      </c>
      <c r="AP249">
        <v>4</v>
      </c>
    </row>
    <row r="250" spans="1:42">
      <c r="A250">
        <v>1365</v>
      </c>
      <c r="B250">
        <v>521</v>
      </c>
      <c r="C250" t="s">
        <v>27</v>
      </c>
      <c r="D250" t="s">
        <v>28</v>
      </c>
      <c r="E250" t="s">
        <v>379</v>
      </c>
      <c r="F250" t="s">
        <v>201</v>
      </c>
      <c r="G250" t="s">
        <v>473</v>
      </c>
      <c r="H250" t="s">
        <v>468</v>
      </c>
      <c r="I250" t="s">
        <v>405</v>
      </c>
      <c r="J250" t="s">
        <v>475</v>
      </c>
      <c r="K250">
        <v>36896</v>
      </c>
      <c r="L250">
        <v>38722</v>
      </c>
      <c r="M250" t="s">
        <v>30</v>
      </c>
      <c r="N250" s="1">
        <v>-10000000</v>
      </c>
      <c r="O250">
        <v>4103.8495789999997</v>
      </c>
      <c r="P250">
        <v>0.65</v>
      </c>
      <c r="Q250">
        <v>64.234179999999995</v>
      </c>
      <c r="R250">
        <v>64.252249000000006</v>
      </c>
      <c r="S250">
        <v>-3.0717359235918036E-3</v>
      </c>
      <c r="T250">
        <v>-12.605942176831398</v>
      </c>
      <c r="U250">
        <v>-236.749144</v>
      </c>
      <c r="V250">
        <v>0</v>
      </c>
      <c r="W250">
        <v>-249.35508617683141</v>
      </c>
      <c r="X250">
        <v>-17647.821821000001</v>
      </c>
      <c r="Y250">
        <v>-17754.39054</v>
      </c>
      <c r="Z250">
        <v>-106.56871899999896</v>
      </c>
      <c r="AA250">
        <v>142.78636717683244</v>
      </c>
      <c r="AB250">
        <v>-17647.821821000001</v>
      </c>
      <c r="AC250">
        <v>-17754.39054</v>
      </c>
      <c r="AD250">
        <v>-106.56871899999896</v>
      </c>
      <c r="AF250">
        <v>29703.663252802002</v>
      </c>
      <c r="AG250">
        <v>0</v>
      </c>
      <c r="AH250" s="54">
        <v>-17754.39054</v>
      </c>
      <c r="AI250">
        <v>-117202.913585</v>
      </c>
      <c r="AJ250">
        <v>-117202.913585</v>
      </c>
      <c r="AK250">
        <v>-37766.698340000003</v>
      </c>
      <c r="AL250">
        <v>-106.56871899999896</v>
      </c>
      <c r="AM250" t="s">
        <v>514</v>
      </c>
      <c r="AN250">
        <v>8</v>
      </c>
      <c r="AO250" t="s">
        <v>545</v>
      </c>
      <c r="AP250">
        <v>8</v>
      </c>
    </row>
    <row r="251" spans="1:42">
      <c r="A251">
        <v>1366</v>
      </c>
      <c r="B251">
        <v>522</v>
      </c>
      <c r="C251" t="s">
        <v>27</v>
      </c>
      <c r="D251" t="s">
        <v>28</v>
      </c>
      <c r="E251" t="s">
        <v>58</v>
      </c>
      <c r="F251" t="s">
        <v>199</v>
      </c>
      <c r="G251" t="s">
        <v>467</v>
      </c>
      <c r="H251" t="s">
        <v>468</v>
      </c>
      <c r="I251" t="s">
        <v>405</v>
      </c>
      <c r="J251" t="s">
        <v>475</v>
      </c>
      <c r="K251">
        <v>36896</v>
      </c>
      <c r="L251">
        <v>38722</v>
      </c>
      <c r="M251" t="s">
        <v>30</v>
      </c>
      <c r="N251" s="1">
        <v>-10000000</v>
      </c>
      <c r="O251">
        <v>4110.7135470000003</v>
      </c>
      <c r="P251">
        <v>0.8</v>
      </c>
      <c r="Q251">
        <v>84.478333000000006</v>
      </c>
      <c r="R251">
        <v>84.490566000000001</v>
      </c>
      <c r="S251">
        <v>-8.5972721229532478E-3</v>
      </c>
      <c r="T251">
        <v>-35.340922983069369</v>
      </c>
      <c r="U251">
        <v>-328.00511</v>
      </c>
      <c r="V251">
        <v>0</v>
      </c>
      <c r="W251">
        <v>-363.34603298306939</v>
      </c>
      <c r="X251">
        <v>900.77760499999999</v>
      </c>
      <c r="Y251">
        <v>740.70208100000002</v>
      </c>
      <c r="Z251">
        <v>-160.07552399999997</v>
      </c>
      <c r="AA251">
        <v>203.27050898306942</v>
      </c>
      <c r="AB251">
        <v>900.77760499999999</v>
      </c>
      <c r="AC251">
        <v>740.70208100000002</v>
      </c>
      <c r="AD251">
        <v>-160.07552399999997</v>
      </c>
      <c r="AF251">
        <v>30429.5570316675</v>
      </c>
      <c r="AG251">
        <v>0</v>
      </c>
      <c r="AH251" s="54">
        <v>740.70208100000002</v>
      </c>
      <c r="AI251">
        <v>-21656.368978999999</v>
      </c>
      <c r="AJ251">
        <v>-21656.368978999999</v>
      </c>
      <c r="AK251">
        <v>-12349.433416</v>
      </c>
      <c r="AL251">
        <v>-160.07552399999997</v>
      </c>
      <c r="AM251" t="s">
        <v>514</v>
      </c>
      <c r="AN251">
        <v>7</v>
      </c>
      <c r="AO251" t="s">
        <v>545</v>
      </c>
      <c r="AP251">
        <v>7</v>
      </c>
    </row>
    <row r="252" spans="1:42">
      <c r="A252">
        <v>1367</v>
      </c>
      <c r="B252">
        <v>523</v>
      </c>
      <c r="C252" t="s">
        <v>27</v>
      </c>
      <c r="D252" t="s">
        <v>28</v>
      </c>
      <c r="E252" t="s">
        <v>380</v>
      </c>
      <c r="F252" t="s">
        <v>200</v>
      </c>
      <c r="G252" t="s">
        <v>473</v>
      </c>
      <c r="H252" t="s">
        <v>468</v>
      </c>
      <c r="I252" t="s">
        <v>405</v>
      </c>
      <c r="J252" t="s">
        <v>470</v>
      </c>
      <c r="K252">
        <v>36896</v>
      </c>
      <c r="L252">
        <v>38722</v>
      </c>
      <c r="M252" t="s">
        <v>30</v>
      </c>
      <c r="N252" s="1">
        <v>-10000000</v>
      </c>
      <c r="O252">
        <v>4065.9063599999999</v>
      </c>
      <c r="P252">
        <v>0.35</v>
      </c>
      <c r="Q252">
        <v>49.285271999999999</v>
      </c>
      <c r="R252">
        <v>49.300128000000001</v>
      </c>
      <c r="S252">
        <v>-2.0196370715464822E-3</v>
      </c>
      <c r="T252">
        <v>-8.211655214092616</v>
      </c>
      <c r="U252">
        <v>-185.995204</v>
      </c>
      <c r="V252">
        <v>0</v>
      </c>
      <c r="W252">
        <v>-194.20685921409262</v>
      </c>
      <c r="X252">
        <v>52440.304969999997</v>
      </c>
      <c r="Y252">
        <v>52441.162146000002</v>
      </c>
      <c r="Z252">
        <v>0.85717600000498351</v>
      </c>
      <c r="AA252">
        <v>195.0640352140976</v>
      </c>
      <c r="AB252">
        <v>52440.304969999997</v>
      </c>
      <c r="AC252">
        <v>52441.162146000002</v>
      </c>
      <c r="AD252">
        <v>0.85717600000498351</v>
      </c>
      <c r="AF252">
        <v>23409.455867699999</v>
      </c>
      <c r="AG252">
        <v>0</v>
      </c>
      <c r="AH252" s="54">
        <v>52441.162146000002</v>
      </c>
      <c r="AI252">
        <v>-97954.491163999992</v>
      </c>
      <c r="AJ252">
        <v>-97954.491163999992</v>
      </c>
      <c r="AK252">
        <v>39242.691156000001</v>
      </c>
      <c r="AL252">
        <v>0.85717600000498351</v>
      </c>
      <c r="AM252" t="s">
        <v>514</v>
      </c>
      <c r="AN252">
        <v>6</v>
      </c>
      <c r="AO252" t="s">
        <v>545</v>
      </c>
      <c r="AP252">
        <v>6</v>
      </c>
    </row>
    <row r="253" spans="1:42">
      <c r="A253">
        <v>1368</v>
      </c>
      <c r="B253">
        <v>524</v>
      </c>
      <c r="C253" t="s">
        <v>27</v>
      </c>
      <c r="D253" t="s">
        <v>28</v>
      </c>
      <c r="E253" t="s">
        <v>386</v>
      </c>
      <c r="F253" t="s">
        <v>201</v>
      </c>
      <c r="G253" t="s">
        <v>487</v>
      </c>
      <c r="H253" t="s">
        <v>468</v>
      </c>
      <c r="I253" t="s">
        <v>405</v>
      </c>
      <c r="J253" t="s">
        <v>480</v>
      </c>
      <c r="K253">
        <v>36896</v>
      </c>
      <c r="L253">
        <v>38722</v>
      </c>
      <c r="M253" t="s">
        <v>30</v>
      </c>
      <c r="N253" s="1">
        <v>-10000000</v>
      </c>
      <c r="O253">
        <v>4135.6430330000003</v>
      </c>
      <c r="P253">
        <v>1</v>
      </c>
      <c r="Q253">
        <v>112.785428</v>
      </c>
      <c r="R253">
        <v>112.82032</v>
      </c>
      <c r="S253">
        <v>-4.293455102704429E-3</v>
      </c>
      <c r="T253">
        <v>-17.756197682997872</v>
      </c>
      <c r="U253">
        <v>-449.12033000000002</v>
      </c>
      <c r="V253">
        <v>0</v>
      </c>
      <c r="W253">
        <v>-466.8765276829979</v>
      </c>
      <c r="X253">
        <v>30621.331592999999</v>
      </c>
      <c r="Y253">
        <v>30518.785593000001</v>
      </c>
      <c r="Z253">
        <v>-102.54599999999846</v>
      </c>
      <c r="AA253">
        <v>364.33052768299945</v>
      </c>
      <c r="AB253">
        <v>30621.331592999999</v>
      </c>
      <c r="AC253">
        <v>30518.785593000001</v>
      </c>
      <c r="AD253">
        <v>-102.54599999999846</v>
      </c>
      <c r="AF253">
        <v>29933.784272854005</v>
      </c>
      <c r="AG253">
        <v>0</v>
      </c>
      <c r="AH253" s="54">
        <v>30518.785593000001</v>
      </c>
      <c r="AI253">
        <v>-104113.67483</v>
      </c>
      <c r="AJ253">
        <v>-104113.67483</v>
      </c>
      <c r="AK253">
        <v>-44546.037053</v>
      </c>
      <c r="AL253">
        <v>-102.54599999999846</v>
      </c>
      <c r="AM253" t="s">
        <v>514</v>
      </c>
      <c r="AN253">
        <v>8</v>
      </c>
      <c r="AO253" t="s">
        <v>545</v>
      </c>
      <c r="AP253">
        <v>8</v>
      </c>
    </row>
    <row r="254" spans="1:42">
      <c r="A254">
        <v>1369</v>
      </c>
      <c r="B254">
        <v>525</v>
      </c>
      <c r="C254" t="s">
        <v>27</v>
      </c>
      <c r="D254" t="s">
        <v>28</v>
      </c>
      <c r="E254" t="s">
        <v>381</v>
      </c>
      <c r="F254" t="s">
        <v>197</v>
      </c>
      <c r="G254" t="s">
        <v>476</v>
      </c>
      <c r="H254" t="s">
        <v>468</v>
      </c>
      <c r="I254" t="s">
        <v>405</v>
      </c>
      <c r="J254" t="s">
        <v>481</v>
      </c>
      <c r="K254">
        <v>36896</v>
      </c>
      <c r="L254">
        <v>38722</v>
      </c>
      <c r="M254" t="s">
        <v>30</v>
      </c>
      <c r="N254" s="1">
        <v>-10000000</v>
      </c>
      <c r="O254">
        <v>4104.7877310000003</v>
      </c>
      <c r="P254">
        <v>0.7</v>
      </c>
      <c r="Q254">
        <v>64.623197000000005</v>
      </c>
      <c r="R254">
        <v>64.830736999999999</v>
      </c>
      <c r="S254">
        <v>0.19007959469928931</v>
      </c>
      <c r="T254">
        <v>780.23638823509543</v>
      </c>
      <c r="U254">
        <v>-264.67474900000002</v>
      </c>
      <c r="V254">
        <v>0</v>
      </c>
      <c r="W254">
        <v>515.56163923509541</v>
      </c>
      <c r="X254">
        <v>-38130.575166000002</v>
      </c>
      <c r="Y254">
        <v>-37464.595321000001</v>
      </c>
      <c r="Z254">
        <v>665.97984500000166</v>
      </c>
      <c r="AA254">
        <v>150.41820576490625</v>
      </c>
      <c r="AB254">
        <v>-38130.575166000002</v>
      </c>
      <c r="AC254">
        <v>-37464.595321000001</v>
      </c>
      <c r="AD254">
        <v>665.97984500000166</v>
      </c>
      <c r="AF254">
        <v>51318.056212962008</v>
      </c>
      <c r="AG254">
        <v>0</v>
      </c>
      <c r="AH254" s="54">
        <v>-37464.595321000001</v>
      </c>
      <c r="AI254">
        <v>-56412.762920000001</v>
      </c>
      <c r="AJ254">
        <v>-56412.762920000001</v>
      </c>
      <c r="AK254">
        <v>-19138.803476000001</v>
      </c>
      <c r="AL254">
        <v>665.97984500000166</v>
      </c>
      <c r="AM254" t="s">
        <v>514</v>
      </c>
      <c r="AN254" t="s">
        <v>545</v>
      </c>
      <c r="AO254">
        <v>10</v>
      </c>
      <c r="AP254">
        <v>10</v>
      </c>
    </row>
    <row r="255" spans="1:42">
      <c r="A255">
        <v>1370</v>
      </c>
      <c r="B255">
        <v>633</v>
      </c>
      <c r="C255" t="s">
        <v>27</v>
      </c>
      <c r="D255" t="s">
        <v>28</v>
      </c>
      <c r="E255" t="s">
        <v>382</v>
      </c>
      <c r="F255" t="s">
        <v>205</v>
      </c>
      <c r="G255" t="s">
        <v>485</v>
      </c>
      <c r="H255" t="s">
        <v>482</v>
      </c>
      <c r="I255" t="s">
        <v>405</v>
      </c>
      <c r="J255" t="s">
        <v>479</v>
      </c>
      <c r="K255">
        <v>36896</v>
      </c>
      <c r="L255">
        <v>38722</v>
      </c>
      <c r="M255" t="s">
        <v>30</v>
      </c>
      <c r="N255" s="1">
        <v>-10000000</v>
      </c>
      <c r="O255">
        <v>4217.9863500000001</v>
      </c>
      <c r="P255">
        <v>1.3</v>
      </c>
      <c r="Q255">
        <v>109.797079</v>
      </c>
      <c r="R255">
        <v>109.833682</v>
      </c>
      <c r="S255">
        <v>-1.1562729616989777E-3</v>
      </c>
      <c r="T255">
        <v>-4.8771435693203609</v>
      </c>
      <c r="U255">
        <v>-452.11021399999998</v>
      </c>
      <c r="V255">
        <v>0</v>
      </c>
      <c r="W255">
        <v>-456.98735756932035</v>
      </c>
      <c r="X255">
        <v>-111862.640952</v>
      </c>
      <c r="Y255">
        <v>-112121.44306799999</v>
      </c>
      <c r="Z255">
        <v>-258.80211599999166</v>
      </c>
      <c r="AA255">
        <v>198.1852415693287</v>
      </c>
      <c r="AB255">
        <v>-111862.640952</v>
      </c>
      <c r="AC255">
        <v>-112121.44306799999</v>
      </c>
      <c r="AD255">
        <v>-258.80211599999166</v>
      </c>
      <c r="AF255">
        <v>41631.525274500003</v>
      </c>
      <c r="AG255">
        <v>0</v>
      </c>
      <c r="AH255" s="54">
        <v>-112121.44306799999</v>
      </c>
      <c r="AI255">
        <v>-158607.89074100001</v>
      </c>
      <c r="AJ255">
        <v>-158607.89074100001</v>
      </c>
      <c r="AK255">
        <v>-117331.48069099999</v>
      </c>
      <c r="AL255">
        <v>-258.80211599999166</v>
      </c>
      <c r="AM255" t="s">
        <v>514</v>
      </c>
      <c r="AN255" t="s">
        <v>545</v>
      </c>
      <c r="AO255">
        <v>9</v>
      </c>
      <c r="AP255">
        <v>9</v>
      </c>
    </row>
    <row r="256" spans="1:42">
      <c r="A256">
        <v>1371</v>
      </c>
      <c r="B256">
        <v>526</v>
      </c>
      <c r="C256" t="s">
        <v>27</v>
      </c>
      <c r="D256" t="s">
        <v>28</v>
      </c>
      <c r="E256" t="s">
        <v>383</v>
      </c>
      <c r="F256" t="s">
        <v>199</v>
      </c>
      <c r="G256" t="s">
        <v>473</v>
      </c>
      <c r="H256" t="s">
        <v>468</v>
      </c>
      <c r="I256" t="s">
        <v>405</v>
      </c>
      <c r="J256" t="s">
        <v>475</v>
      </c>
      <c r="K256">
        <v>36896</v>
      </c>
      <c r="L256">
        <v>38722</v>
      </c>
      <c r="M256" t="s">
        <v>30</v>
      </c>
      <c r="N256" s="1">
        <v>-10000000</v>
      </c>
      <c r="O256">
        <v>4110.0064670000002</v>
      </c>
      <c r="P256">
        <v>0.7</v>
      </c>
      <c r="Q256">
        <v>66.919655000000006</v>
      </c>
      <c r="R256">
        <v>66.930797999999996</v>
      </c>
      <c r="S256">
        <v>-5.5780694094715207E-3</v>
      </c>
      <c r="T256">
        <v>-22.925901346302823</v>
      </c>
      <c r="U256">
        <v>-255.40238600000001</v>
      </c>
      <c r="V256">
        <v>0</v>
      </c>
      <c r="W256">
        <v>-278.32828734630283</v>
      </c>
      <c r="X256">
        <v>-28441.662799999998</v>
      </c>
      <c r="Y256">
        <v>-28596.994123</v>
      </c>
      <c r="Z256">
        <v>-155.33132300000216</v>
      </c>
      <c r="AA256">
        <v>122.99696434630067</v>
      </c>
      <c r="AB256">
        <v>-28441.662799999998</v>
      </c>
      <c r="AC256">
        <v>-28596.994123</v>
      </c>
      <c r="AD256">
        <v>-155.33132300000216</v>
      </c>
      <c r="AF256">
        <v>30424.322871967503</v>
      </c>
      <c r="AG256">
        <v>0</v>
      </c>
      <c r="AH256" s="54">
        <v>-28596.994123</v>
      </c>
      <c r="AI256">
        <v>-160432.47166700001</v>
      </c>
      <c r="AJ256">
        <v>-160432.47166700001</v>
      </c>
      <c r="AK256">
        <v>-45724.479460999995</v>
      </c>
      <c r="AL256">
        <v>-155.33132300000216</v>
      </c>
      <c r="AM256" t="s">
        <v>514</v>
      </c>
      <c r="AN256">
        <v>7</v>
      </c>
      <c r="AO256" t="s">
        <v>545</v>
      </c>
      <c r="AP256">
        <v>7</v>
      </c>
    </row>
    <row r="257" spans="1:42">
      <c r="A257">
        <v>1373</v>
      </c>
      <c r="B257">
        <v>527</v>
      </c>
      <c r="C257" t="s">
        <v>27</v>
      </c>
      <c r="D257" t="s">
        <v>28</v>
      </c>
      <c r="E257" t="s">
        <v>63</v>
      </c>
      <c r="F257" t="s">
        <v>205</v>
      </c>
      <c r="G257" t="s">
        <v>498</v>
      </c>
      <c r="H257" t="s">
        <v>482</v>
      </c>
      <c r="I257" t="s">
        <v>405</v>
      </c>
      <c r="J257" t="s">
        <v>479</v>
      </c>
      <c r="K257">
        <v>36896</v>
      </c>
      <c r="L257">
        <v>38722</v>
      </c>
      <c r="M257" t="s">
        <v>30</v>
      </c>
      <c r="N257" s="1">
        <v>-10000000</v>
      </c>
      <c r="O257">
        <v>4199.1549089999999</v>
      </c>
      <c r="P257">
        <v>1.2</v>
      </c>
      <c r="Q257">
        <v>112.50964399999999</v>
      </c>
      <c r="R257">
        <v>112.533357</v>
      </c>
      <c r="S257">
        <v>-4.8367802067110872E-3</v>
      </c>
      <c r="T257">
        <v>-20.310389348764897</v>
      </c>
      <c r="U257">
        <v>-395.857597</v>
      </c>
      <c r="V257">
        <v>0</v>
      </c>
      <c r="W257">
        <v>-416.16798634876488</v>
      </c>
      <c r="X257">
        <v>-57293.759395000001</v>
      </c>
      <c r="Y257">
        <v>-57547.928459000002</v>
      </c>
      <c r="Z257">
        <v>-254.16906400000153</v>
      </c>
      <c r="AA257">
        <v>161.99892234876336</v>
      </c>
      <c r="AB257">
        <v>-57293.759395000001</v>
      </c>
      <c r="AC257">
        <v>-57547.928459000002</v>
      </c>
      <c r="AD257">
        <v>-254.16906400000153</v>
      </c>
      <c r="AF257">
        <v>41445.658951829995</v>
      </c>
      <c r="AG257">
        <v>0</v>
      </c>
      <c r="AH257" s="54">
        <v>-57547.928459000002</v>
      </c>
      <c r="AI257">
        <v>-59097.488078000002</v>
      </c>
      <c r="AJ257">
        <v>-59097.488078000002</v>
      </c>
      <c r="AK257">
        <v>-134543.161402</v>
      </c>
      <c r="AL257">
        <v>-254.16906400000153</v>
      </c>
      <c r="AM257" t="s">
        <v>514</v>
      </c>
      <c r="AN257" t="s">
        <v>545</v>
      </c>
      <c r="AO257">
        <v>9</v>
      </c>
      <c r="AP257">
        <v>9</v>
      </c>
    </row>
    <row r="258" spans="1:42">
      <c r="A258">
        <v>1374</v>
      </c>
      <c r="B258">
        <v>528</v>
      </c>
      <c r="C258" t="s">
        <v>27</v>
      </c>
      <c r="D258" t="s">
        <v>28</v>
      </c>
      <c r="E258" t="s">
        <v>384</v>
      </c>
      <c r="F258" t="s">
        <v>201</v>
      </c>
      <c r="G258" t="s">
        <v>473</v>
      </c>
      <c r="H258" t="s">
        <v>491</v>
      </c>
      <c r="I258" t="s">
        <v>405</v>
      </c>
      <c r="J258" t="s">
        <v>469</v>
      </c>
      <c r="K258">
        <v>36896</v>
      </c>
      <c r="L258">
        <v>38722</v>
      </c>
      <c r="M258" t="s">
        <v>30</v>
      </c>
      <c r="N258" s="1">
        <v>-10000000</v>
      </c>
      <c r="O258">
        <v>4098.84753</v>
      </c>
      <c r="P258">
        <v>0.6</v>
      </c>
      <c r="Q258">
        <v>59.068925</v>
      </c>
      <c r="R258">
        <v>59.095215000000003</v>
      </c>
      <c r="S258">
        <v>7.012928253738686E-4</v>
      </c>
      <c r="T258">
        <v>2.8744923650904028</v>
      </c>
      <c r="U258">
        <v>-248.48119199999999</v>
      </c>
      <c r="V258">
        <v>0</v>
      </c>
      <c r="W258">
        <v>-245.6066996349096</v>
      </c>
      <c r="X258">
        <v>-17242.9781</v>
      </c>
      <c r="Y258">
        <v>-17301.210083999998</v>
      </c>
      <c r="Z258">
        <v>-58.231983999998192</v>
      </c>
      <c r="AA258">
        <v>187.37471563491141</v>
      </c>
      <c r="AB258">
        <v>-17242.9781</v>
      </c>
      <c r="AC258">
        <v>-17301.210083999998</v>
      </c>
      <c r="AD258">
        <v>-58.231983999998192</v>
      </c>
      <c r="AF258">
        <v>29667.45842214</v>
      </c>
      <c r="AG258">
        <v>0</v>
      </c>
      <c r="AH258" s="54">
        <v>-17301.210083999998</v>
      </c>
      <c r="AI258">
        <v>-53181.437471999998</v>
      </c>
      <c r="AJ258">
        <v>-53181.437471999998</v>
      </c>
      <c r="AK258">
        <v>-7758.548166999999</v>
      </c>
      <c r="AL258">
        <v>-58.231983999998192</v>
      </c>
      <c r="AM258" t="s">
        <v>514</v>
      </c>
      <c r="AN258">
        <v>8</v>
      </c>
      <c r="AO258" t="s">
        <v>545</v>
      </c>
      <c r="AP258">
        <v>8</v>
      </c>
    </row>
    <row r="259" spans="1:42">
      <c r="A259">
        <v>1375</v>
      </c>
      <c r="B259">
        <v>529</v>
      </c>
      <c r="C259" t="s">
        <v>27</v>
      </c>
      <c r="D259" t="s">
        <v>28</v>
      </c>
      <c r="E259" t="s">
        <v>385</v>
      </c>
      <c r="F259" t="s">
        <v>200</v>
      </c>
      <c r="G259" t="s">
        <v>485</v>
      </c>
      <c r="H259" t="s">
        <v>468</v>
      </c>
      <c r="I259" t="s">
        <v>405</v>
      </c>
      <c r="J259" t="s">
        <v>481</v>
      </c>
      <c r="K259">
        <v>36896</v>
      </c>
      <c r="L259">
        <v>38722</v>
      </c>
      <c r="M259" t="s">
        <v>30</v>
      </c>
      <c r="N259" s="1">
        <v>-10000000</v>
      </c>
      <c r="O259">
        <v>4147.5001460000003</v>
      </c>
      <c r="P259">
        <v>0.98</v>
      </c>
      <c r="Q259">
        <v>101.206619</v>
      </c>
      <c r="R259">
        <v>101.21924</v>
      </c>
      <c r="S259">
        <v>-1.0683197548035808E-2</v>
      </c>
      <c r="T259">
        <v>-44.308563390225359</v>
      </c>
      <c r="U259">
        <v>-324.79636699999998</v>
      </c>
      <c r="V259">
        <v>0</v>
      </c>
      <c r="W259">
        <v>-369.10493039022532</v>
      </c>
      <c r="X259">
        <v>-8542.5241370000003</v>
      </c>
      <c r="Y259">
        <v>-8754.7512490000008</v>
      </c>
      <c r="Z259">
        <v>-212.22711200000049</v>
      </c>
      <c r="AA259">
        <v>156.87781839022483</v>
      </c>
      <c r="AB259">
        <v>-8542.5241370000003</v>
      </c>
      <c r="AC259">
        <v>-8754.7512490000008</v>
      </c>
      <c r="AD259">
        <v>-212.22711200000049</v>
      </c>
      <c r="AF259">
        <v>23879.232090595</v>
      </c>
      <c r="AG259">
        <v>0</v>
      </c>
      <c r="AH259" s="54">
        <v>-8754.7512490000008</v>
      </c>
      <c r="AI259">
        <v>-211679.076615</v>
      </c>
      <c r="AJ259">
        <v>-211679.076615</v>
      </c>
      <c r="AK259">
        <v>-26512.780155</v>
      </c>
      <c r="AL259">
        <v>-212.22711200000049</v>
      </c>
      <c r="AM259" t="s">
        <v>514</v>
      </c>
      <c r="AN259">
        <v>6</v>
      </c>
      <c r="AO259" t="s">
        <v>545</v>
      </c>
      <c r="AP259">
        <v>6</v>
      </c>
    </row>
    <row r="260" spans="1:42">
      <c r="A260">
        <v>1376</v>
      </c>
      <c r="B260">
        <v>433</v>
      </c>
      <c r="C260" t="s">
        <v>27</v>
      </c>
      <c r="D260" t="s">
        <v>28</v>
      </c>
      <c r="E260" t="s">
        <v>298</v>
      </c>
      <c r="F260" t="s">
        <v>203</v>
      </c>
      <c r="G260" t="s">
        <v>487</v>
      </c>
      <c r="H260" t="s">
        <v>468</v>
      </c>
      <c r="I260" t="s">
        <v>286</v>
      </c>
      <c r="J260" t="s">
        <v>480</v>
      </c>
      <c r="K260">
        <v>36879</v>
      </c>
      <c r="L260">
        <v>38453</v>
      </c>
      <c r="M260" t="s">
        <v>30</v>
      </c>
      <c r="N260" s="1">
        <v>-10000000</v>
      </c>
      <c r="O260">
        <v>3344.093801</v>
      </c>
      <c r="P260">
        <v>2.1</v>
      </c>
      <c r="Q260">
        <v>1273.9817</v>
      </c>
      <c r="R260">
        <v>1274.8717220000001</v>
      </c>
      <c r="S260">
        <v>0.2503398249086442</v>
      </c>
      <c r="T260">
        <v>837.15985662042249</v>
      </c>
      <c r="U260">
        <v>-1512.3947459999999</v>
      </c>
      <c r="V260">
        <v>0</v>
      </c>
      <c r="W260">
        <v>-675.23488937957745</v>
      </c>
      <c r="X260">
        <v>1259167</v>
      </c>
      <c r="Y260">
        <v>1258583</v>
      </c>
      <c r="Z260">
        <v>-584</v>
      </c>
      <c r="AA260">
        <v>91.234889379577453</v>
      </c>
      <c r="AB260">
        <v>1259167</v>
      </c>
      <c r="AC260">
        <v>1258583</v>
      </c>
      <c r="AD260">
        <v>-584</v>
      </c>
      <c r="AF260">
        <v>93517.583144965</v>
      </c>
      <c r="AG260">
        <v>-13416.666667</v>
      </c>
      <c r="AH260" s="54">
        <v>1245166.3333330001</v>
      </c>
      <c r="AI260">
        <v>647199.8488700001</v>
      </c>
      <c r="AJ260">
        <v>647199.8488700001</v>
      </c>
      <c r="AK260">
        <v>-13417</v>
      </c>
      <c r="AL260">
        <v>-584</v>
      </c>
      <c r="AM260" t="s">
        <v>547</v>
      </c>
      <c r="AN260" t="s">
        <v>545</v>
      </c>
      <c r="AO260">
        <v>16</v>
      </c>
      <c r="AP260">
        <v>16</v>
      </c>
    </row>
    <row r="261" spans="1:42">
      <c r="A261">
        <v>1377</v>
      </c>
      <c r="B261">
        <v>434</v>
      </c>
      <c r="C261" t="s">
        <v>27</v>
      </c>
      <c r="D261" t="s">
        <v>28</v>
      </c>
      <c r="E261" t="s">
        <v>40</v>
      </c>
      <c r="F261" t="s">
        <v>200</v>
      </c>
      <c r="G261" t="s">
        <v>473</v>
      </c>
      <c r="H261" t="s">
        <v>472</v>
      </c>
      <c r="I261" t="s">
        <v>31</v>
      </c>
      <c r="J261" t="s">
        <v>469</v>
      </c>
      <c r="K261">
        <v>36880</v>
      </c>
      <c r="L261">
        <v>38706</v>
      </c>
      <c r="M261" t="s">
        <v>30</v>
      </c>
      <c r="N261" s="1">
        <v>10000000</v>
      </c>
      <c r="O261">
        <v>-4124.8276169999999</v>
      </c>
      <c r="P261">
        <v>1.36</v>
      </c>
      <c r="Q261">
        <v>168.596081</v>
      </c>
      <c r="R261">
        <v>167.56981200000001</v>
      </c>
      <c r="S261">
        <v>-0.96918363363498272</v>
      </c>
      <c r="T261">
        <v>3997.7154179619865</v>
      </c>
      <c r="U261">
        <v>541.98911999999996</v>
      </c>
      <c r="V261">
        <v>0</v>
      </c>
      <c r="W261">
        <v>4539.7045379619867</v>
      </c>
      <c r="X261">
        <v>-128835.329766</v>
      </c>
      <c r="Y261">
        <v>-124774.708441</v>
      </c>
      <c r="Z261">
        <v>4060.6213250000001</v>
      </c>
      <c r="AA261">
        <v>-479.08321296198665</v>
      </c>
      <c r="AB261">
        <v>-128835.329766</v>
      </c>
      <c r="AC261">
        <v>-124774.708441</v>
      </c>
      <c r="AD261">
        <v>4060.6213250000001</v>
      </c>
      <c r="AF261">
        <v>-23748.6950048775</v>
      </c>
      <c r="AG261">
        <v>34000</v>
      </c>
      <c r="AH261" s="54">
        <v>-90774.708440999995</v>
      </c>
      <c r="AI261">
        <v>-103737.069724</v>
      </c>
      <c r="AJ261">
        <v>-103737.069724</v>
      </c>
      <c r="AK261">
        <v>-31801.472158999997</v>
      </c>
      <c r="AL261">
        <v>4060.6213250000001</v>
      </c>
      <c r="AM261" t="s">
        <v>514</v>
      </c>
      <c r="AN261">
        <v>6</v>
      </c>
      <c r="AO261" t="s">
        <v>545</v>
      </c>
      <c r="AP261">
        <v>6</v>
      </c>
    </row>
    <row r="262" spans="1:42">
      <c r="A262">
        <v>1378</v>
      </c>
      <c r="B262">
        <v>436</v>
      </c>
      <c r="C262" t="s">
        <v>27</v>
      </c>
      <c r="D262" t="s">
        <v>28</v>
      </c>
      <c r="E262" t="s">
        <v>300</v>
      </c>
      <c r="F262" t="s">
        <v>203</v>
      </c>
      <c r="G262" t="s">
        <v>487</v>
      </c>
      <c r="H262" t="s">
        <v>468</v>
      </c>
      <c r="I262" t="s">
        <v>404</v>
      </c>
      <c r="J262" t="s">
        <v>480</v>
      </c>
      <c r="K262">
        <v>36879</v>
      </c>
      <c r="L262">
        <v>37609</v>
      </c>
      <c r="M262" t="s">
        <v>30</v>
      </c>
      <c r="N262" s="1">
        <v>2000000</v>
      </c>
      <c r="O262">
        <v>-462.65104300000002</v>
      </c>
      <c r="P262">
        <v>2.15</v>
      </c>
      <c r="Q262">
        <v>2264.0703549999998</v>
      </c>
      <c r="R262">
        <v>2264.3369389999998</v>
      </c>
      <c r="S262">
        <v>-7.5105124425097008E-2</v>
      </c>
      <c r="T262">
        <v>34.747464149915906</v>
      </c>
      <c r="U262">
        <v>815.59611700000005</v>
      </c>
      <c r="V262">
        <v>0</v>
      </c>
      <c r="W262">
        <v>850.34358114991596</v>
      </c>
      <c r="X262">
        <v>-399641.66666699998</v>
      </c>
      <c r="Y262">
        <v>-399522.22222200001</v>
      </c>
      <c r="Z262">
        <v>119.44444499997189</v>
      </c>
      <c r="AA262">
        <v>-730.89913614994407</v>
      </c>
      <c r="AB262">
        <v>-399641.66666699998</v>
      </c>
      <c r="AC262">
        <v>-399522.22222200001</v>
      </c>
      <c r="AD262">
        <v>119.44444499997189</v>
      </c>
      <c r="AF262">
        <v>-12938.036417495001</v>
      </c>
      <c r="AG262">
        <v>10750</v>
      </c>
      <c r="AH262" s="54">
        <v>-388772.22222200001</v>
      </c>
      <c r="AI262">
        <v>-183330.60936100001</v>
      </c>
      <c r="AJ262">
        <v>-183330.60936100001</v>
      </c>
      <c r="AK262">
        <v>2747.2222220000112</v>
      </c>
      <c r="AL262">
        <v>119.44444499997189</v>
      </c>
      <c r="AM262" t="s">
        <v>549</v>
      </c>
      <c r="AN262" t="s">
        <v>545</v>
      </c>
      <c r="AO262">
        <v>16</v>
      </c>
      <c r="AP262">
        <v>16</v>
      </c>
    </row>
    <row r="263" spans="1:42">
      <c r="A263">
        <v>1379</v>
      </c>
      <c r="B263">
        <v>435</v>
      </c>
      <c r="C263" t="s">
        <v>27</v>
      </c>
      <c r="D263" t="s">
        <v>28</v>
      </c>
      <c r="E263" t="s">
        <v>71</v>
      </c>
      <c r="F263" t="s">
        <v>200</v>
      </c>
      <c r="G263" t="s">
        <v>474</v>
      </c>
      <c r="H263" t="s">
        <v>468</v>
      </c>
      <c r="I263" t="s">
        <v>31</v>
      </c>
      <c r="J263" t="s">
        <v>470</v>
      </c>
      <c r="K263">
        <v>36880</v>
      </c>
      <c r="L263">
        <v>38706</v>
      </c>
      <c r="M263" t="s">
        <v>30</v>
      </c>
      <c r="N263" s="1">
        <v>-10000000</v>
      </c>
      <c r="O263">
        <v>4121.0522229999997</v>
      </c>
      <c r="P263">
        <v>1</v>
      </c>
      <c r="Q263">
        <v>84.196928</v>
      </c>
      <c r="R263">
        <v>84.225063000000006</v>
      </c>
      <c r="S263">
        <v>-7.6427878698971498E-3</v>
      </c>
      <c r="T263">
        <v>-31.49632794115708</v>
      </c>
      <c r="U263">
        <v>-299.15813400000002</v>
      </c>
      <c r="V263">
        <v>0</v>
      </c>
      <c r="W263">
        <v>-330.65446194115708</v>
      </c>
      <c r="X263">
        <v>-66911.556108000004</v>
      </c>
      <c r="Y263">
        <v>-67110.747766</v>
      </c>
      <c r="Z263">
        <v>-199.1916579999961</v>
      </c>
      <c r="AA263">
        <v>131.46280394116098</v>
      </c>
      <c r="AB263">
        <v>-66911.556108000004</v>
      </c>
      <c r="AC263">
        <v>-67110.747766</v>
      </c>
      <c r="AD263">
        <v>-199.1916579999961</v>
      </c>
      <c r="AF263">
        <v>23726.958173922496</v>
      </c>
      <c r="AG263">
        <v>-25000</v>
      </c>
      <c r="AH263" s="54">
        <v>-92110.747766</v>
      </c>
      <c r="AI263">
        <v>-56019.235796000001</v>
      </c>
      <c r="AJ263">
        <v>-56019.235796000001</v>
      </c>
      <c r="AK263">
        <v>38048.172338000004</v>
      </c>
      <c r="AL263">
        <v>-199.1916579999961</v>
      </c>
      <c r="AM263" t="s">
        <v>514</v>
      </c>
      <c r="AN263">
        <v>6</v>
      </c>
      <c r="AO263" t="s">
        <v>545</v>
      </c>
      <c r="AP263">
        <v>6</v>
      </c>
    </row>
    <row r="264" spans="1:42">
      <c r="A264">
        <v>1480</v>
      </c>
      <c r="B264">
        <v>531</v>
      </c>
      <c r="C264" t="s">
        <v>27</v>
      </c>
      <c r="D264" t="s">
        <v>301</v>
      </c>
      <c r="E264" t="s">
        <v>304</v>
      </c>
      <c r="F264" t="s">
        <v>205</v>
      </c>
      <c r="G264" t="s">
        <v>485</v>
      </c>
      <c r="H264" t="s">
        <v>497</v>
      </c>
      <c r="I264" t="s">
        <v>405</v>
      </c>
      <c r="J264" t="s">
        <v>486</v>
      </c>
      <c r="K264">
        <v>36896</v>
      </c>
      <c r="L264">
        <v>38722</v>
      </c>
      <c r="M264" t="s">
        <v>30</v>
      </c>
      <c r="N264" s="1">
        <v>10000000</v>
      </c>
      <c r="O264">
        <v>-4248.8702990000002</v>
      </c>
      <c r="P264">
        <v>2.1</v>
      </c>
      <c r="Q264">
        <v>254.20452900000001</v>
      </c>
      <c r="R264">
        <v>254.244552</v>
      </c>
      <c r="S264">
        <v>-1.3110766821388887E-2</v>
      </c>
      <c r="T264">
        <v>55.705947744513878</v>
      </c>
      <c r="U264">
        <v>798.77508</v>
      </c>
      <c r="V264">
        <v>0</v>
      </c>
      <c r="W264">
        <v>854.48102774451388</v>
      </c>
      <c r="X264">
        <v>-126095.83219</v>
      </c>
      <c r="Y264">
        <v>-125771.212556</v>
      </c>
      <c r="Z264">
        <v>324.61963400000241</v>
      </c>
      <c r="AA264">
        <v>-529.86139374451147</v>
      </c>
      <c r="AB264">
        <v>-126095.83219</v>
      </c>
      <c r="AC264">
        <v>-125771.212556</v>
      </c>
      <c r="AD264">
        <v>324.61963400000241</v>
      </c>
      <c r="AF264">
        <v>-41936.349851130006</v>
      </c>
      <c r="AG264">
        <v>0</v>
      </c>
      <c r="AH264" s="54">
        <v>-125771.212556</v>
      </c>
      <c r="AI264">
        <v>-2521.2535280000011</v>
      </c>
      <c r="AJ264">
        <v>-2521.2535280000011</v>
      </c>
      <c r="AK264">
        <v>48559.036715000009</v>
      </c>
      <c r="AL264">
        <v>324.61963400000241</v>
      </c>
      <c r="AM264" t="s">
        <v>514</v>
      </c>
      <c r="AN264" t="s">
        <v>545</v>
      </c>
      <c r="AO264">
        <v>9</v>
      </c>
      <c r="AP264">
        <v>9</v>
      </c>
    </row>
    <row r="265" spans="1:42">
      <c r="A265">
        <v>1481</v>
      </c>
      <c r="B265">
        <v>532</v>
      </c>
      <c r="C265" t="s">
        <v>27</v>
      </c>
      <c r="D265" t="s">
        <v>301</v>
      </c>
      <c r="E265" t="s">
        <v>305</v>
      </c>
      <c r="F265" t="s">
        <v>201</v>
      </c>
      <c r="G265" t="s">
        <v>467</v>
      </c>
      <c r="H265" t="s">
        <v>468</v>
      </c>
      <c r="I265" t="s">
        <v>405</v>
      </c>
      <c r="J265" t="s">
        <v>486</v>
      </c>
      <c r="K265">
        <v>36896</v>
      </c>
      <c r="L265">
        <v>38722</v>
      </c>
      <c r="M265" t="s">
        <v>30</v>
      </c>
      <c r="N265" s="1">
        <v>10000000</v>
      </c>
      <c r="O265">
        <v>-4077.3777690000002</v>
      </c>
      <c r="P265">
        <v>0.45</v>
      </c>
      <c r="Q265">
        <v>49.309268000000003</v>
      </c>
      <c r="R265">
        <v>49.324108000000003</v>
      </c>
      <c r="S265">
        <v>-2.0839224155159231E-3</v>
      </c>
      <c r="T265">
        <v>8.4969389293454061</v>
      </c>
      <c r="U265">
        <v>192.99768299999999</v>
      </c>
      <c r="V265">
        <v>0</v>
      </c>
      <c r="W265">
        <v>201.49462192934541</v>
      </c>
      <c r="X265">
        <v>-8183.89624</v>
      </c>
      <c r="Y265">
        <v>-8132.2592299999997</v>
      </c>
      <c r="Z265">
        <v>51.637010000000373</v>
      </c>
      <c r="AA265">
        <v>-149.85761192934504</v>
      </c>
      <c r="AB265">
        <v>-8183.89624</v>
      </c>
      <c r="AC265">
        <v>-8132.2592299999997</v>
      </c>
      <c r="AD265">
        <v>51.637010000000373</v>
      </c>
      <c r="AF265">
        <v>-29512.060292022004</v>
      </c>
      <c r="AG265">
        <v>0</v>
      </c>
      <c r="AH265" s="54">
        <v>-8132.2592299999997</v>
      </c>
      <c r="AI265">
        <v>-971.96867199999997</v>
      </c>
      <c r="AJ265">
        <v>-971.96867199999997</v>
      </c>
      <c r="AK265">
        <v>-19933.819643999999</v>
      </c>
      <c r="AL265">
        <v>51.637010000000373</v>
      </c>
      <c r="AM265" t="s">
        <v>514</v>
      </c>
      <c r="AN265">
        <v>8</v>
      </c>
      <c r="AO265" t="s">
        <v>545</v>
      </c>
      <c r="AP265">
        <v>8</v>
      </c>
    </row>
    <row r="266" spans="1:42">
      <c r="A266">
        <v>1482</v>
      </c>
      <c r="B266">
        <v>533</v>
      </c>
      <c r="C266" t="s">
        <v>27</v>
      </c>
      <c r="D266" t="s">
        <v>301</v>
      </c>
      <c r="E266" t="s">
        <v>306</v>
      </c>
      <c r="F266" t="s">
        <v>197</v>
      </c>
      <c r="G266" t="s">
        <v>477</v>
      </c>
      <c r="H266" t="s">
        <v>468</v>
      </c>
      <c r="I266" t="s">
        <v>405</v>
      </c>
      <c r="J266" t="s">
        <v>486</v>
      </c>
      <c r="K266">
        <v>36896</v>
      </c>
      <c r="L266">
        <v>38722</v>
      </c>
      <c r="M266" t="s">
        <v>30</v>
      </c>
      <c r="N266" s="1">
        <v>10000000</v>
      </c>
      <c r="O266">
        <v>-4121.5384730000005</v>
      </c>
      <c r="P266">
        <v>1.25</v>
      </c>
      <c r="Q266">
        <v>193.466857</v>
      </c>
      <c r="R266">
        <v>184.06798699999999</v>
      </c>
      <c r="S266">
        <v>-9.2998611434377878</v>
      </c>
      <c r="T266">
        <v>38329.735496236615</v>
      </c>
      <c r="U266">
        <v>564.75569700000005</v>
      </c>
      <c r="V266">
        <v>0</v>
      </c>
      <c r="W266">
        <v>38894.491193236616</v>
      </c>
      <c r="X266">
        <v>-248162.70836600001</v>
      </c>
      <c r="Y266">
        <v>-210480.37656800001</v>
      </c>
      <c r="Z266">
        <v>37682.331797999999</v>
      </c>
      <c r="AA266">
        <v>-1212.1593952366165</v>
      </c>
      <c r="AB266">
        <v>-248162.70836600001</v>
      </c>
      <c r="AC266">
        <v>-210480.37656800001</v>
      </c>
      <c r="AD266">
        <v>37682.331797999999</v>
      </c>
      <c r="AF266">
        <v>-51527.473989446014</v>
      </c>
      <c r="AG266">
        <v>0</v>
      </c>
      <c r="AH266" s="54">
        <v>-210480.37656800001</v>
      </c>
      <c r="AI266">
        <v>-200877.54860500002</v>
      </c>
      <c r="AJ266">
        <v>-200877.54860500002</v>
      </c>
      <c r="AK266">
        <v>-5957.4223519999941</v>
      </c>
      <c r="AL266">
        <v>37682.331797999999</v>
      </c>
      <c r="AM266" t="s">
        <v>514</v>
      </c>
      <c r="AN266" t="s">
        <v>545</v>
      </c>
      <c r="AO266">
        <v>10</v>
      </c>
      <c r="AP266">
        <v>10</v>
      </c>
    </row>
    <row r="267" spans="1:42">
      <c r="A267">
        <v>1483</v>
      </c>
      <c r="B267">
        <v>534</v>
      </c>
      <c r="C267" t="s">
        <v>27</v>
      </c>
      <c r="D267" t="s">
        <v>301</v>
      </c>
      <c r="E267" t="s">
        <v>307</v>
      </c>
      <c r="F267" t="s">
        <v>200</v>
      </c>
      <c r="G267" t="s">
        <v>471</v>
      </c>
      <c r="H267" t="s">
        <v>468</v>
      </c>
      <c r="I267" t="s">
        <v>405</v>
      </c>
      <c r="J267" t="s">
        <v>486</v>
      </c>
      <c r="K267">
        <v>36896</v>
      </c>
      <c r="L267">
        <v>38722</v>
      </c>
      <c r="M267" t="s">
        <v>30</v>
      </c>
      <c r="N267" s="1">
        <v>10000000</v>
      </c>
      <c r="O267">
        <v>-4106.199885</v>
      </c>
      <c r="P267">
        <v>0.6</v>
      </c>
      <c r="Q267">
        <v>48.173234999999998</v>
      </c>
      <c r="R267">
        <v>48.185388000000003</v>
      </c>
      <c r="S267">
        <v>-5.430437306467072E-3</v>
      </c>
      <c r="T267">
        <v>22.298461043314802</v>
      </c>
      <c r="U267">
        <v>214.04409999999999</v>
      </c>
      <c r="V267">
        <v>0</v>
      </c>
      <c r="W267">
        <v>236.34256104331479</v>
      </c>
      <c r="X267">
        <v>63194.204135</v>
      </c>
      <c r="Y267">
        <v>63338.970707</v>
      </c>
      <c r="Z267">
        <v>144.76657200000045</v>
      </c>
      <c r="AA267">
        <v>-91.575989043314337</v>
      </c>
      <c r="AB267">
        <v>63194.204135</v>
      </c>
      <c r="AC267">
        <v>63338.970707</v>
      </c>
      <c r="AD267">
        <v>144.76657200000045</v>
      </c>
      <c r="AF267">
        <v>-23641.445837887499</v>
      </c>
      <c r="AG267">
        <v>0</v>
      </c>
      <c r="AH267" s="54">
        <v>63338.970707</v>
      </c>
      <c r="AI267">
        <v>48140.076842000002</v>
      </c>
      <c r="AJ267">
        <v>48140.076842000002</v>
      </c>
      <c r="AK267">
        <v>20842.047288000002</v>
      </c>
      <c r="AL267">
        <v>144.76657200000045</v>
      </c>
      <c r="AM267" t="s">
        <v>514</v>
      </c>
      <c r="AN267">
        <v>6</v>
      </c>
      <c r="AO267" t="s">
        <v>545</v>
      </c>
      <c r="AP267">
        <v>6</v>
      </c>
    </row>
    <row r="268" spans="1:42">
      <c r="A268">
        <v>1484</v>
      </c>
      <c r="B268">
        <v>535</v>
      </c>
      <c r="C268" t="s">
        <v>27</v>
      </c>
      <c r="D268" t="s">
        <v>301</v>
      </c>
      <c r="E268" t="s">
        <v>241</v>
      </c>
      <c r="F268" t="s">
        <v>200</v>
      </c>
      <c r="G268" t="s">
        <v>476</v>
      </c>
      <c r="H268" t="s">
        <v>472</v>
      </c>
      <c r="I268" t="s">
        <v>405</v>
      </c>
      <c r="J268" t="s">
        <v>486</v>
      </c>
      <c r="K268">
        <v>36896</v>
      </c>
      <c r="L268">
        <v>38722</v>
      </c>
      <c r="M268" t="s">
        <v>30</v>
      </c>
      <c r="N268" s="1">
        <v>10000000</v>
      </c>
      <c r="O268">
        <v>-4064.9098019999997</v>
      </c>
      <c r="P268">
        <v>0.34</v>
      </c>
      <c r="Q268">
        <v>41.280737000000002</v>
      </c>
      <c r="R268">
        <v>41.303123999999997</v>
      </c>
      <c r="S268">
        <v>8.4733564808936977E-4</v>
      </c>
      <c r="T268">
        <v>-3.4443429815025013</v>
      </c>
      <c r="U268">
        <v>192.514128</v>
      </c>
      <c r="V268">
        <v>0</v>
      </c>
      <c r="W268">
        <v>189.0697850184975</v>
      </c>
      <c r="X268">
        <v>-23294.241223000001</v>
      </c>
      <c r="Y268">
        <v>-23312.758824</v>
      </c>
      <c r="Z268">
        <v>-18.517600999999559</v>
      </c>
      <c r="AA268">
        <v>-207.58738601849706</v>
      </c>
      <c r="AB268">
        <v>-23294.241223000001</v>
      </c>
      <c r="AC268">
        <v>-23312.758824</v>
      </c>
      <c r="AD268">
        <v>-18.517600999999559</v>
      </c>
      <c r="AF268">
        <v>-23403.718185015001</v>
      </c>
      <c r="AG268">
        <v>0</v>
      </c>
      <c r="AH268" s="54">
        <v>-23312.758824</v>
      </c>
      <c r="AI268">
        <v>25810.467015999999</v>
      </c>
      <c r="AJ268">
        <v>25810.467015999999</v>
      </c>
      <c r="AK268">
        <v>65467.197744999998</v>
      </c>
      <c r="AL268">
        <v>-18.517600999999559</v>
      </c>
      <c r="AM268" t="s">
        <v>514</v>
      </c>
      <c r="AN268">
        <v>6</v>
      </c>
      <c r="AO268" t="s">
        <v>545</v>
      </c>
      <c r="AP268">
        <v>6</v>
      </c>
    </row>
    <row r="269" spans="1:42">
      <c r="A269">
        <v>1485</v>
      </c>
      <c r="B269">
        <v>536</v>
      </c>
      <c r="C269" t="s">
        <v>27</v>
      </c>
      <c r="D269" t="s">
        <v>301</v>
      </c>
      <c r="E269" t="s">
        <v>308</v>
      </c>
      <c r="F269" t="s">
        <v>198</v>
      </c>
      <c r="G269" t="s">
        <v>485</v>
      </c>
      <c r="H269" t="s">
        <v>478</v>
      </c>
      <c r="I269" t="s">
        <v>405</v>
      </c>
      <c r="J269" t="s">
        <v>486</v>
      </c>
      <c r="K269">
        <v>36896</v>
      </c>
      <c r="L269">
        <v>38722</v>
      </c>
      <c r="M269" t="s">
        <v>30</v>
      </c>
      <c r="N269" s="1">
        <v>10000000</v>
      </c>
      <c r="O269">
        <v>-4067.9238969999997</v>
      </c>
      <c r="P269">
        <v>0.25</v>
      </c>
      <c r="Q269">
        <v>26.471557000000001</v>
      </c>
      <c r="R269">
        <v>26.484273999999999</v>
      </c>
      <c r="S269">
        <v>6.6389119035012184E-4</v>
      </c>
      <c r="T269">
        <v>-2.7006588382330361</v>
      </c>
      <c r="U269">
        <v>127.895611</v>
      </c>
      <c r="V269">
        <v>0</v>
      </c>
      <c r="W269">
        <v>125.19495216176696</v>
      </c>
      <c r="X269">
        <v>-692.05139799999995</v>
      </c>
      <c r="Y269">
        <v>-680.28437799999995</v>
      </c>
      <c r="Z269">
        <v>11.767020000000002</v>
      </c>
      <c r="AA269">
        <v>-113.42793216176696</v>
      </c>
      <c r="AB269">
        <v>-692.05139799999995</v>
      </c>
      <c r="AC269">
        <v>-680.28437799999995</v>
      </c>
      <c r="AD269">
        <v>11.767020000000002</v>
      </c>
      <c r="AF269">
        <v>-12045.122659016999</v>
      </c>
      <c r="AG269">
        <v>0</v>
      </c>
      <c r="AH269" s="54">
        <v>-680.28437799999995</v>
      </c>
      <c r="AI269">
        <v>133.24160800000004</v>
      </c>
      <c r="AJ269">
        <v>133.24160800000004</v>
      </c>
      <c r="AK269">
        <v>21159.234562999998</v>
      </c>
      <c r="AL269">
        <v>11.767020000000002</v>
      </c>
      <c r="AM269" t="s">
        <v>514</v>
      </c>
      <c r="AN269">
        <v>4</v>
      </c>
      <c r="AO269" t="s">
        <v>545</v>
      </c>
      <c r="AP269">
        <v>4</v>
      </c>
    </row>
    <row r="270" spans="1:42">
      <c r="A270">
        <v>1486</v>
      </c>
      <c r="B270">
        <v>537</v>
      </c>
      <c r="C270" t="s">
        <v>27</v>
      </c>
      <c r="D270" t="s">
        <v>301</v>
      </c>
      <c r="E270" t="s">
        <v>310</v>
      </c>
      <c r="F270" t="s">
        <v>205</v>
      </c>
      <c r="G270" t="s">
        <v>476</v>
      </c>
      <c r="H270" t="s">
        <v>468</v>
      </c>
      <c r="I270" t="s">
        <v>405</v>
      </c>
      <c r="J270" t="s">
        <v>486</v>
      </c>
      <c r="K270">
        <v>36896</v>
      </c>
      <c r="L270">
        <v>38722</v>
      </c>
      <c r="M270" t="s">
        <v>30</v>
      </c>
      <c r="N270" s="1">
        <v>10000000</v>
      </c>
      <c r="O270">
        <v>-4167.9085400000004</v>
      </c>
      <c r="P270">
        <v>0.9</v>
      </c>
      <c r="Q270">
        <v>75.349682999999999</v>
      </c>
      <c r="R270">
        <v>75.371572</v>
      </c>
      <c r="S270">
        <v>-1.9251260395619922E-4</v>
      </c>
      <c r="T270">
        <v>0.8023749260866806</v>
      </c>
      <c r="U270">
        <v>278.93233099999998</v>
      </c>
      <c r="V270">
        <v>0</v>
      </c>
      <c r="W270">
        <v>279.73470592608663</v>
      </c>
      <c r="X270">
        <v>80805.850212000005</v>
      </c>
      <c r="Y270">
        <v>81000.399560000005</v>
      </c>
      <c r="Z270">
        <v>194.54934800000046</v>
      </c>
      <c r="AA270">
        <v>-85.185357926086169</v>
      </c>
      <c r="AB270">
        <v>80805.850212000005</v>
      </c>
      <c r="AC270">
        <v>81000.399560000005</v>
      </c>
      <c r="AD270">
        <v>194.54934800000046</v>
      </c>
      <c r="AF270">
        <v>-41137.2572898</v>
      </c>
      <c r="AG270">
        <v>0</v>
      </c>
      <c r="AH270" s="54">
        <v>81000.399560000005</v>
      </c>
      <c r="AI270">
        <v>359089.12932000001</v>
      </c>
      <c r="AJ270">
        <v>359089.12932000001</v>
      </c>
      <c r="AK270">
        <v>170135.32902900001</v>
      </c>
      <c r="AL270">
        <v>194.54934800000046</v>
      </c>
      <c r="AM270" t="s">
        <v>514</v>
      </c>
      <c r="AN270" t="s">
        <v>545</v>
      </c>
      <c r="AO270">
        <v>9</v>
      </c>
      <c r="AP270">
        <v>9</v>
      </c>
    </row>
    <row r="271" spans="1:42">
      <c r="A271">
        <v>1487</v>
      </c>
      <c r="B271">
        <v>538</v>
      </c>
      <c r="C271" t="s">
        <v>27</v>
      </c>
      <c r="D271" t="s">
        <v>301</v>
      </c>
      <c r="E271" t="s">
        <v>309</v>
      </c>
      <c r="F271" t="s">
        <v>200</v>
      </c>
      <c r="G271" t="s">
        <v>471</v>
      </c>
      <c r="H271" t="s">
        <v>472</v>
      </c>
      <c r="I271" t="s">
        <v>405</v>
      </c>
      <c r="J271" t="s">
        <v>486</v>
      </c>
      <c r="K271">
        <v>36896</v>
      </c>
      <c r="L271">
        <v>38722</v>
      </c>
      <c r="M271" t="s">
        <v>30</v>
      </c>
      <c r="N271" s="1">
        <v>10000000</v>
      </c>
      <c r="O271">
        <v>-4144.1104159999995</v>
      </c>
      <c r="P271">
        <v>0.8</v>
      </c>
      <c r="Q271">
        <v>74.103578999999996</v>
      </c>
      <c r="R271">
        <v>74.133087000000003</v>
      </c>
      <c r="S271">
        <v>7.115897139683277E-4</v>
      </c>
      <c r="T271">
        <v>-2.9489063455746072</v>
      </c>
      <c r="U271">
        <v>307.56338399999999</v>
      </c>
      <c r="V271">
        <v>0</v>
      </c>
      <c r="W271">
        <v>304.6144776544254</v>
      </c>
      <c r="X271">
        <v>42343.724925000002</v>
      </c>
      <c r="Y271">
        <v>42457.118793000001</v>
      </c>
      <c r="Z271">
        <v>113.3938679999992</v>
      </c>
      <c r="AA271">
        <v>-191.2206096544262</v>
      </c>
      <c r="AB271">
        <v>42343.724925000002</v>
      </c>
      <c r="AC271">
        <v>42457.118793000001</v>
      </c>
      <c r="AD271">
        <v>113.3938679999992</v>
      </c>
      <c r="AF271">
        <v>-23859.715720119995</v>
      </c>
      <c r="AG271">
        <v>0</v>
      </c>
      <c r="AH271" s="54">
        <v>42457.118793000001</v>
      </c>
      <c r="AI271">
        <v>43908.349912999998</v>
      </c>
      <c r="AJ271">
        <v>43908.349912999998</v>
      </c>
      <c r="AK271">
        <v>-9475.4678960000019</v>
      </c>
      <c r="AL271">
        <v>113.3938679999992</v>
      </c>
      <c r="AM271" t="s">
        <v>514</v>
      </c>
      <c r="AN271">
        <v>6</v>
      </c>
      <c r="AO271" t="s">
        <v>545</v>
      </c>
      <c r="AP271">
        <v>6</v>
      </c>
    </row>
    <row r="272" spans="1:42">
      <c r="A272">
        <v>1488</v>
      </c>
      <c r="B272">
        <v>539</v>
      </c>
      <c r="C272" t="s">
        <v>27</v>
      </c>
      <c r="D272" t="s">
        <v>301</v>
      </c>
      <c r="E272" t="s">
        <v>40</v>
      </c>
      <c r="F272" t="s">
        <v>200</v>
      </c>
      <c r="G272" t="s">
        <v>473</v>
      </c>
      <c r="H272" t="s">
        <v>472</v>
      </c>
      <c r="I272" t="s">
        <v>405</v>
      </c>
      <c r="J272" t="s">
        <v>486</v>
      </c>
      <c r="K272">
        <v>36896</v>
      </c>
      <c r="L272">
        <v>38722</v>
      </c>
      <c r="M272" t="s">
        <v>30</v>
      </c>
      <c r="N272" s="1">
        <v>10000000</v>
      </c>
      <c r="O272">
        <v>-4129.3221430000003</v>
      </c>
      <c r="P272">
        <v>1.1499999999999999</v>
      </c>
      <c r="Q272">
        <v>169.02301800000001</v>
      </c>
      <c r="R272">
        <v>168.21733699999999</v>
      </c>
      <c r="S272">
        <v>-0.44661330158276269</v>
      </c>
      <c r="T272">
        <v>1844.210195584039</v>
      </c>
      <c r="U272">
        <v>530.72509300000002</v>
      </c>
      <c r="V272">
        <v>0</v>
      </c>
      <c r="W272">
        <v>2374.935288584039</v>
      </c>
      <c r="X272">
        <v>-193366.96351199999</v>
      </c>
      <c r="Y272">
        <v>-190532.58096799999</v>
      </c>
      <c r="Z272">
        <v>2834.3825439999928</v>
      </c>
      <c r="AA272">
        <v>459.4472554159538</v>
      </c>
      <c r="AB272">
        <v>-193366.96351199999</v>
      </c>
      <c r="AC272">
        <v>-190532.58096799999</v>
      </c>
      <c r="AD272">
        <v>2834.3825439999928</v>
      </c>
      <c r="AF272">
        <v>-23774.5722383225</v>
      </c>
      <c r="AG272">
        <v>0</v>
      </c>
      <c r="AH272" s="54">
        <v>-190532.58096799999</v>
      </c>
      <c r="AI272">
        <v>-111340.60259899999</v>
      </c>
      <c r="AJ272">
        <v>-111340.60259899999</v>
      </c>
      <c r="AK272">
        <v>-34438.040065999987</v>
      </c>
      <c r="AL272">
        <v>2834.3825439999928</v>
      </c>
      <c r="AM272" t="s">
        <v>514</v>
      </c>
      <c r="AN272">
        <v>6</v>
      </c>
      <c r="AO272" t="s">
        <v>545</v>
      </c>
      <c r="AP272">
        <v>6</v>
      </c>
    </row>
    <row r="273" spans="1:42">
      <c r="A273">
        <v>1489</v>
      </c>
      <c r="B273">
        <v>540</v>
      </c>
      <c r="C273" t="s">
        <v>27</v>
      </c>
      <c r="D273" t="s">
        <v>301</v>
      </c>
      <c r="E273" t="s">
        <v>312</v>
      </c>
      <c r="F273" t="s">
        <v>201</v>
      </c>
      <c r="G273" t="s">
        <v>476</v>
      </c>
      <c r="H273" t="s">
        <v>468</v>
      </c>
      <c r="I273" t="s">
        <v>405</v>
      </c>
      <c r="J273" t="s">
        <v>486</v>
      </c>
      <c r="K273">
        <v>36896</v>
      </c>
      <c r="L273">
        <v>38722</v>
      </c>
      <c r="M273" t="s">
        <v>30</v>
      </c>
      <c r="N273" s="1">
        <v>10000000</v>
      </c>
      <c r="O273">
        <v>-4078.5075080000001</v>
      </c>
      <c r="P273">
        <v>0.52</v>
      </c>
      <c r="Q273">
        <v>67.200098999999994</v>
      </c>
      <c r="R273">
        <v>67.214025000000007</v>
      </c>
      <c r="S273">
        <v>-6.0912540580288369E-3</v>
      </c>
      <c r="T273">
        <v>24.843225408806081</v>
      </c>
      <c r="U273">
        <v>249.577765</v>
      </c>
      <c r="V273">
        <v>0</v>
      </c>
      <c r="W273">
        <v>274.42099040880606</v>
      </c>
      <c r="X273">
        <v>-52207.132958000002</v>
      </c>
      <c r="Y273">
        <v>-52158.809574999999</v>
      </c>
      <c r="Z273">
        <v>48.32338300000265</v>
      </c>
      <c r="AA273">
        <v>-226.09760740880341</v>
      </c>
      <c r="AB273">
        <v>-52207.132958000002</v>
      </c>
      <c r="AC273">
        <v>-52158.809574999999</v>
      </c>
      <c r="AD273">
        <v>48.32338300000265</v>
      </c>
      <c r="AF273">
        <v>-29520.237342904002</v>
      </c>
      <c r="AG273">
        <v>0</v>
      </c>
      <c r="AH273" s="54">
        <v>-52158.809574999999</v>
      </c>
      <c r="AI273">
        <v>60502.688434999996</v>
      </c>
      <c r="AJ273">
        <v>60502.688434999996</v>
      </c>
      <c r="AK273">
        <v>62140.339553999998</v>
      </c>
      <c r="AL273">
        <v>48.32338300000265</v>
      </c>
      <c r="AM273" t="s">
        <v>514</v>
      </c>
      <c r="AN273">
        <v>8</v>
      </c>
      <c r="AO273" t="s">
        <v>545</v>
      </c>
      <c r="AP273">
        <v>8</v>
      </c>
    </row>
    <row r="274" spans="1:42">
      <c r="A274">
        <v>1490</v>
      </c>
      <c r="B274">
        <v>541</v>
      </c>
      <c r="C274" t="s">
        <v>27</v>
      </c>
      <c r="D274" t="s">
        <v>301</v>
      </c>
      <c r="E274" t="s">
        <v>313</v>
      </c>
      <c r="F274" t="s">
        <v>205</v>
      </c>
      <c r="G274" t="s">
        <v>476</v>
      </c>
      <c r="H274" t="s">
        <v>497</v>
      </c>
      <c r="I274" t="s">
        <v>405</v>
      </c>
      <c r="J274" t="s">
        <v>486</v>
      </c>
      <c r="K274">
        <v>36896</v>
      </c>
      <c r="L274">
        <v>38722</v>
      </c>
      <c r="M274" t="s">
        <v>30</v>
      </c>
      <c r="N274" s="1">
        <v>10000000</v>
      </c>
      <c r="O274">
        <v>-4086.119682</v>
      </c>
      <c r="P274">
        <v>0.6</v>
      </c>
      <c r="Q274">
        <v>75.026383999999993</v>
      </c>
      <c r="R274">
        <v>75.041791000000003</v>
      </c>
      <c r="S274">
        <v>-5.8806483232028755E-3</v>
      </c>
      <c r="T274">
        <v>24.029032856359567</v>
      </c>
      <c r="U274">
        <v>267.28820300000001</v>
      </c>
      <c r="V274">
        <v>0</v>
      </c>
      <c r="W274">
        <v>291.31723585635956</v>
      </c>
      <c r="X274">
        <v>-49532.014508</v>
      </c>
      <c r="Y274">
        <v>-49466.956599999998</v>
      </c>
      <c r="Z274">
        <v>65.057908000002499</v>
      </c>
      <c r="AA274">
        <v>-226.25932785635706</v>
      </c>
      <c r="AB274">
        <v>-49532.014508</v>
      </c>
      <c r="AC274">
        <v>-49466.956599999998</v>
      </c>
      <c r="AD274">
        <v>65.057908000002499</v>
      </c>
      <c r="AF274">
        <v>-40330.001261340003</v>
      </c>
      <c r="AG274">
        <v>0</v>
      </c>
      <c r="AH274" s="54">
        <v>-49466.956599999998</v>
      </c>
      <c r="AI274">
        <v>-51259.837427999999</v>
      </c>
      <c r="AJ274">
        <v>-51259.837427999999</v>
      </c>
      <c r="AK274">
        <v>33197.525361</v>
      </c>
      <c r="AL274">
        <v>65.057908000002499</v>
      </c>
      <c r="AM274" t="s">
        <v>514</v>
      </c>
      <c r="AN274" t="s">
        <v>545</v>
      </c>
      <c r="AO274">
        <v>9</v>
      </c>
      <c r="AP274">
        <v>9</v>
      </c>
    </row>
    <row r="275" spans="1:42">
      <c r="A275">
        <v>1491</v>
      </c>
      <c r="B275">
        <v>542</v>
      </c>
      <c r="C275" t="s">
        <v>27</v>
      </c>
      <c r="D275" t="s">
        <v>301</v>
      </c>
      <c r="E275" t="s">
        <v>315</v>
      </c>
      <c r="F275" t="s">
        <v>200</v>
      </c>
      <c r="G275" t="s">
        <v>477</v>
      </c>
      <c r="H275" t="s">
        <v>468</v>
      </c>
      <c r="I275" t="s">
        <v>405</v>
      </c>
      <c r="J275" t="s">
        <v>486</v>
      </c>
      <c r="K275">
        <v>36896</v>
      </c>
      <c r="L275">
        <v>38722</v>
      </c>
      <c r="M275" t="s">
        <v>30</v>
      </c>
      <c r="N275" s="1">
        <v>10000000</v>
      </c>
      <c r="O275">
        <v>-4136.1420710000002</v>
      </c>
      <c r="P275">
        <v>0.8</v>
      </c>
      <c r="Q275">
        <v>53.104503999999999</v>
      </c>
      <c r="R275">
        <v>53.116455999999999</v>
      </c>
      <c r="S275">
        <v>-6.1394603854487348E-3</v>
      </c>
      <c r="T275">
        <v>25.393680393492389</v>
      </c>
      <c r="U275">
        <v>242.55421899999999</v>
      </c>
      <c r="V275">
        <v>0</v>
      </c>
      <c r="W275">
        <v>267.94789939349238</v>
      </c>
      <c r="X275">
        <v>130938.906109</v>
      </c>
      <c r="Y275">
        <v>131177.57058100001</v>
      </c>
      <c r="Z275">
        <v>238.66447200000403</v>
      </c>
      <c r="AA275">
        <v>-29.283427393488353</v>
      </c>
      <c r="AB275">
        <v>130938.906109</v>
      </c>
      <c r="AC275">
        <v>131177.57058100001</v>
      </c>
      <c r="AD275">
        <v>238.66447200000403</v>
      </c>
      <c r="AF275">
        <v>-23813.837973782502</v>
      </c>
      <c r="AG275">
        <v>0</v>
      </c>
      <c r="AH275" s="54">
        <v>131177.57058100001</v>
      </c>
      <c r="AI275">
        <v>82008.926021000007</v>
      </c>
      <c r="AJ275">
        <v>82008.926021000007</v>
      </c>
      <c r="AK275">
        <v>27236.206724000003</v>
      </c>
      <c r="AL275">
        <v>238.66447200000403</v>
      </c>
      <c r="AM275" t="s">
        <v>514</v>
      </c>
      <c r="AN275">
        <v>6</v>
      </c>
      <c r="AO275" t="s">
        <v>545</v>
      </c>
      <c r="AP275">
        <v>6</v>
      </c>
    </row>
    <row r="276" spans="1:42">
      <c r="A276">
        <v>1492</v>
      </c>
      <c r="B276">
        <v>543</v>
      </c>
      <c r="C276" t="s">
        <v>27</v>
      </c>
      <c r="D276" t="s">
        <v>301</v>
      </c>
      <c r="E276" t="s">
        <v>318</v>
      </c>
      <c r="F276" t="s">
        <v>205</v>
      </c>
      <c r="G276" t="s">
        <v>473</v>
      </c>
      <c r="H276" t="s">
        <v>468</v>
      </c>
      <c r="I276" t="s">
        <v>405</v>
      </c>
      <c r="J276" t="s">
        <v>486</v>
      </c>
      <c r="K276">
        <v>36896</v>
      </c>
      <c r="L276">
        <v>38722</v>
      </c>
      <c r="M276" t="s">
        <v>30</v>
      </c>
      <c r="N276" s="1">
        <v>10000000</v>
      </c>
      <c r="O276">
        <v>-4112.7165519999999</v>
      </c>
      <c r="P276">
        <v>0.78</v>
      </c>
      <c r="Q276">
        <v>99.339091999999994</v>
      </c>
      <c r="R276">
        <v>99.355333000000002</v>
      </c>
      <c r="S276">
        <v>-1.0961849394272704E-2</v>
      </c>
      <c r="T276">
        <v>45.082979444356525</v>
      </c>
      <c r="U276">
        <v>336.48161299999998</v>
      </c>
      <c r="V276">
        <v>0</v>
      </c>
      <c r="W276">
        <v>381.56459244435649</v>
      </c>
      <c r="X276">
        <v>-70951.824987</v>
      </c>
      <c r="Y276">
        <v>-70854.724390000003</v>
      </c>
      <c r="Z276">
        <v>97.100596999996924</v>
      </c>
      <c r="AA276">
        <v>-284.46399544435957</v>
      </c>
      <c r="AB276">
        <v>-70951.824987</v>
      </c>
      <c r="AC276">
        <v>-70854.724390000003</v>
      </c>
      <c r="AD276">
        <v>97.100596999996924</v>
      </c>
      <c r="AF276">
        <v>-40592.512368240001</v>
      </c>
      <c r="AG276">
        <v>0</v>
      </c>
      <c r="AH276" s="54">
        <v>-70854.724390000003</v>
      </c>
      <c r="AI276">
        <v>168686.05390399997</v>
      </c>
      <c r="AJ276">
        <v>168686.05390399997</v>
      </c>
      <c r="AK276">
        <v>3682.2813159999932</v>
      </c>
      <c r="AL276">
        <v>97.100596999996924</v>
      </c>
      <c r="AM276" t="s">
        <v>514</v>
      </c>
      <c r="AN276" t="s">
        <v>545</v>
      </c>
      <c r="AO276">
        <v>9</v>
      </c>
      <c r="AP276">
        <v>9</v>
      </c>
    </row>
    <row r="277" spans="1:42">
      <c r="A277">
        <v>1493</v>
      </c>
      <c r="B277">
        <v>544</v>
      </c>
      <c r="C277" t="s">
        <v>27</v>
      </c>
      <c r="D277" t="s">
        <v>301</v>
      </c>
      <c r="E277" t="s">
        <v>319</v>
      </c>
      <c r="F277" t="s">
        <v>205</v>
      </c>
      <c r="G277" t="s">
        <v>471</v>
      </c>
      <c r="H277" t="s">
        <v>468</v>
      </c>
      <c r="I277" t="s">
        <v>405</v>
      </c>
      <c r="J277" t="s">
        <v>486</v>
      </c>
      <c r="K277">
        <v>36896</v>
      </c>
      <c r="L277">
        <v>38722</v>
      </c>
      <c r="M277" t="s">
        <v>30</v>
      </c>
      <c r="N277" s="1">
        <v>10000000</v>
      </c>
      <c r="O277">
        <v>-4495.9536280000002</v>
      </c>
      <c r="P277">
        <v>4.3</v>
      </c>
      <c r="Q277">
        <v>550.77983900000004</v>
      </c>
      <c r="R277">
        <v>550.80990899999995</v>
      </c>
      <c r="S277">
        <v>-1.5855810948445386E-2</v>
      </c>
      <c r="T277">
        <v>71.286990758545159</v>
      </c>
      <c r="U277">
        <v>1415.4892170000001</v>
      </c>
      <c r="V277">
        <v>0</v>
      </c>
      <c r="W277">
        <v>1486.7762077585453</v>
      </c>
      <c r="X277">
        <v>-320113.09205199999</v>
      </c>
      <c r="Y277">
        <v>-319275.95652900002</v>
      </c>
      <c r="Z277">
        <v>837.13552299997536</v>
      </c>
      <c r="AA277">
        <v>-649.64068475856993</v>
      </c>
      <c r="AB277">
        <v>-320113.09205199999</v>
      </c>
      <c r="AC277">
        <v>-319275.95652900002</v>
      </c>
      <c r="AD277">
        <v>837.13552299997536</v>
      </c>
      <c r="AF277">
        <v>-44375.06230836</v>
      </c>
      <c r="AG277">
        <v>0</v>
      </c>
      <c r="AH277" s="54">
        <v>-319275.95652900002</v>
      </c>
      <c r="AI277">
        <v>-883637.35489999992</v>
      </c>
      <c r="AJ277">
        <v>-883637.35489999992</v>
      </c>
      <c r="AK277">
        <v>75621.495064999966</v>
      </c>
      <c r="AL277">
        <v>837.13552299997536</v>
      </c>
      <c r="AM277" t="s">
        <v>514</v>
      </c>
      <c r="AN277" t="s">
        <v>545</v>
      </c>
      <c r="AO277">
        <v>9</v>
      </c>
      <c r="AP277">
        <v>9</v>
      </c>
    </row>
    <row r="278" spans="1:42">
      <c r="A278">
        <v>1494</v>
      </c>
      <c r="B278">
        <v>545</v>
      </c>
      <c r="C278" t="s">
        <v>27</v>
      </c>
      <c r="D278" t="s">
        <v>301</v>
      </c>
      <c r="E278" t="s">
        <v>299</v>
      </c>
      <c r="F278" t="s">
        <v>205</v>
      </c>
      <c r="G278" t="s">
        <v>485</v>
      </c>
      <c r="H278" t="s">
        <v>472</v>
      </c>
      <c r="I278" t="s">
        <v>405</v>
      </c>
      <c r="J278" t="s">
        <v>486</v>
      </c>
      <c r="K278">
        <v>36896</v>
      </c>
      <c r="L278">
        <v>38722</v>
      </c>
      <c r="M278" t="s">
        <v>30</v>
      </c>
      <c r="N278" s="1">
        <v>10000000</v>
      </c>
      <c r="O278">
        <v>-4370.0944929999996</v>
      </c>
      <c r="P278">
        <v>3.5</v>
      </c>
      <c r="Q278">
        <v>344.73805800000002</v>
      </c>
      <c r="R278">
        <v>344.28013499999997</v>
      </c>
      <c r="S278">
        <v>-0.45333393722591697</v>
      </c>
      <c r="T278">
        <v>1981.1121425609872</v>
      </c>
      <c r="U278">
        <v>1065.684043</v>
      </c>
      <c r="V278">
        <v>0</v>
      </c>
      <c r="W278">
        <v>3046.7961855609874</v>
      </c>
      <c r="X278">
        <v>97810.760427000001</v>
      </c>
      <c r="Y278">
        <v>100546.514946</v>
      </c>
      <c r="Z278">
        <v>2735.7545189999946</v>
      </c>
      <c r="AA278">
        <v>-311.04166656099278</v>
      </c>
      <c r="AB278">
        <v>97810.760427000001</v>
      </c>
      <c r="AC278">
        <v>100546.514946</v>
      </c>
      <c r="AD278">
        <v>2735.7545189999946</v>
      </c>
      <c r="AF278">
        <v>-43132.832645909992</v>
      </c>
      <c r="AG278">
        <v>0</v>
      </c>
      <c r="AH278" s="54">
        <v>100546.514946</v>
      </c>
      <c r="AI278">
        <v>308927.83116599999</v>
      </c>
      <c r="AJ278">
        <v>308927.83116599999</v>
      </c>
      <c r="AK278">
        <v>364668.98190900002</v>
      </c>
      <c r="AL278">
        <v>2735.7545189999946</v>
      </c>
      <c r="AM278" t="s">
        <v>514</v>
      </c>
      <c r="AN278" t="s">
        <v>545</v>
      </c>
      <c r="AO278">
        <v>9</v>
      </c>
      <c r="AP278">
        <v>9</v>
      </c>
    </row>
    <row r="279" spans="1:42">
      <c r="A279">
        <v>1495</v>
      </c>
      <c r="B279">
        <v>546</v>
      </c>
      <c r="C279" t="s">
        <v>27</v>
      </c>
      <c r="D279" t="s">
        <v>301</v>
      </c>
      <c r="E279" t="s">
        <v>323</v>
      </c>
      <c r="F279" t="s">
        <v>205</v>
      </c>
      <c r="G279" t="s">
        <v>477</v>
      </c>
      <c r="H279" t="s">
        <v>468</v>
      </c>
      <c r="I279" t="s">
        <v>405</v>
      </c>
      <c r="J279" t="s">
        <v>486</v>
      </c>
      <c r="K279">
        <v>36896</v>
      </c>
      <c r="L279">
        <v>38722</v>
      </c>
      <c r="M279" t="s">
        <v>30</v>
      </c>
      <c r="N279" s="1">
        <v>10000000</v>
      </c>
      <c r="O279">
        <v>-4323.677917</v>
      </c>
      <c r="P279">
        <v>4.0999999999999996</v>
      </c>
      <c r="Q279">
        <v>532.28298500000005</v>
      </c>
      <c r="R279">
        <v>532.90886599999999</v>
      </c>
      <c r="S279">
        <v>0.44814251702238617</v>
      </c>
      <c r="T279">
        <v>-1937.6239045184877</v>
      </c>
      <c r="U279">
        <v>1406.4723879999999</v>
      </c>
      <c r="V279">
        <v>0</v>
      </c>
      <c r="W279">
        <v>-531.15151651848782</v>
      </c>
      <c r="X279">
        <v>-352987.37739500002</v>
      </c>
      <c r="Y279">
        <v>-354314.35239900002</v>
      </c>
      <c r="Z279">
        <v>-1326.9750040000072</v>
      </c>
      <c r="AA279">
        <v>-795.82348748151935</v>
      </c>
      <c r="AB279">
        <v>-352987.37739500002</v>
      </c>
      <c r="AC279">
        <v>-354314.35239900002</v>
      </c>
      <c r="AD279">
        <v>-1326.9750040000072</v>
      </c>
      <c r="AF279">
        <v>-42674.701040790002</v>
      </c>
      <c r="AG279">
        <v>0</v>
      </c>
      <c r="AH279" s="54">
        <v>-354314.35239900002</v>
      </c>
      <c r="AI279">
        <v>164368.46198899997</v>
      </c>
      <c r="AJ279">
        <v>164368.46198899997</v>
      </c>
      <c r="AK279">
        <v>79409.13929099997</v>
      </c>
      <c r="AL279">
        <v>-1326.9750040000072</v>
      </c>
      <c r="AM279" t="s">
        <v>514</v>
      </c>
      <c r="AN279" t="s">
        <v>545</v>
      </c>
      <c r="AO279">
        <v>9</v>
      </c>
      <c r="AP279">
        <v>9</v>
      </c>
    </row>
    <row r="280" spans="1:42">
      <c r="A280">
        <v>1496</v>
      </c>
      <c r="B280">
        <v>547</v>
      </c>
      <c r="C280" t="s">
        <v>27</v>
      </c>
      <c r="D280" t="s">
        <v>301</v>
      </c>
      <c r="E280" t="s">
        <v>324</v>
      </c>
      <c r="F280" t="s">
        <v>197</v>
      </c>
      <c r="G280" t="s">
        <v>477</v>
      </c>
      <c r="H280" t="s">
        <v>468</v>
      </c>
      <c r="I280" t="s">
        <v>405</v>
      </c>
      <c r="J280" t="s">
        <v>486</v>
      </c>
      <c r="K280">
        <v>36896</v>
      </c>
      <c r="L280">
        <v>38722</v>
      </c>
      <c r="M280" t="s">
        <v>30</v>
      </c>
      <c r="N280" s="1">
        <v>10000000</v>
      </c>
      <c r="O280">
        <v>-4140.2964659999998</v>
      </c>
      <c r="P280">
        <v>1.4</v>
      </c>
      <c r="Q280">
        <v>195.86514399999999</v>
      </c>
      <c r="R280">
        <v>208.006607</v>
      </c>
      <c r="S280">
        <v>11.848659643466521</v>
      </c>
      <c r="T280">
        <v>-49056.963648681252</v>
      </c>
      <c r="U280">
        <v>566.97713799999997</v>
      </c>
      <c r="V280">
        <v>0</v>
      </c>
      <c r="W280">
        <v>-48489.98651068125</v>
      </c>
      <c r="X280">
        <v>-193715.611404</v>
      </c>
      <c r="Y280">
        <v>-241937.079344</v>
      </c>
      <c r="Z280">
        <v>-48221.467940000002</v>
      </c>
      <c r="AA280">
        <v>268.51857068124809</v>
      </c>
      <c r="AB280">
        <v>-193715.611404</v>
      </c>
      <c r="AC280">
        <v>-241937.079344</v>
      </c>
      <c r="AD280">
        <v>-48221.467940000002</v>
      </c>
      <c r="AF280">
        <v>-51761.986417932007</v>
      </c>
      <c r="AG280">
        <v>0</v>
      </c>
      <c r="AH280" s="54">
        <v>-241937.079344</v>
      </c>
      <c r="AI280">
        <v>-69550.303058999998</v>
      </c>
      <c r="AJ280">
        <v>-69550.303058999998</v>
      </c>
      <c r="AK280">
        <v>-36166.020262999984</v>
      </c>
      <c r="AL280">
        <v>-48221.467940000002</v>
      </c>
      <c r="AM280" t="s">
        <v>514</v>
      </c>
      <c r="AN280" t="s">
        <v>545</v>
      </c>
      <c r="AO280">
        <v>10</v>
      </c>
      <c r="AP280">
        <v>10</v>
      </c>
    </row>
    <row r="281" spans="1:42">
      <c r="A281">
        <v>1497</v>
      </c>
      <c r="B281">
        <v>548</v>
      </c>
      <c r="C281" t="s">
        <v>27</v>
      </c>
      <c r="D281" t="s">
        <v>301</v>
      </c>
      <c r="E281" t="s">
        <v>29</v>
      </c>
      <c r="F281" t="s">
        <v>199</v>
      </c>
      <c r="G281" t="s">
        <v>473</v>
      </c>
      <c r="H281" t="s">
        <v>478</v>
      </c>
      <c r="I281" t="s">
        <v>405</v>
      </c>
      <c r="J281" t="s">
        <v>486</v>
      </c>
      <c r="K281">
        <v>36896</v>
      </c>
      <c r="L281">
        <v>38722</v>
      </c>
      <c r="M281" t="s">
        <v>30</v>
      </c>
      <c r="N281" s="1">
        <v>10000000</v>
      </c>
      <c r="O281">
        <v>-4105.1655419999997</v>
      </c>
      <c r="P281">
        <v>0.95</v>
      </c>
      <c r="Q281">
        <v>159.04575</v>
      </c>
      <c r="R281">
        <v>159.111086</v>
      </c>
      <c r="S281">
        <v>1.5288350728219827E-2</v>
      </c>
      <c r="T281">
        <v>-62.76121060349864</v>
      </c>
      <c r="U281">
        <v>496.56865499999998</v>
      </c>
      <c r="V281">
        <v>0</v>
      </c>
      <c r="W281">
        <v>433.80744439650135</v>
      </c>
      <c r="X281">
        <v>-239382.87218400001</v>
      </c>
      <c r="Y281">
        <v>-239533.15695999999</v>
      </c>
      <c r="Z281">
        <v>-150.28477599998587</v>
      </c>
      <c r="AA281">
        <v>-584.09222039648716</v>
      </c>
      <c r="AB281">
        <v>-239382.87218400001</v>
      </c>
      <c r="AC281">
        <v>-239533.15695999999</v>
      </c>
      <c r="AD281">
        <v>-150.28477599998587</v>
      </c>
      <c r="AF281">
        <v>-30388.487924655001</v>
      </c>
      <c r="AG281">
        <v>0</v>
      </c>
      <c r="AH281" s="54">
        <v>-239533.15695999999</v>
      </c>
      <c r="AI281">
        <v>-195818.44965699999</v>
      </c>
      <c r="AJ281">
        <v>-195818.44965699999</v>
      </c>
      <c r="AK281">
        <v>13145.364105999994</v>
      </c>
      <c r="AL281">
        <v>-150.28477599998587</v>
      </c>
      <c r="AM281" t="s">
        <v>514</v>
      </c>
      <c r="AN281">
        <v>7</v>
      </c>
      <c r="AO281" t="s">
        <v>545</v>
      </c>
      <c r="AP281">
        <v>7</v>
      </c>
    </row>
    <row r="282" spans="1:42">
      <c r="A282">
        <v>1498</v>
      </c>
      <c r="B282">
        <v>549</v>
      </c>
      <c r="C282" t="s">
        <v>27</v>
      </c>
      <c r="D282" t="s">
        <v>301</v>
      </c>
      <c r="E282" t="s">
        <v>325</v>
      </c>
      <c r="F282" t="s">
        <v>202</v>
      </c>
      <c r="G282" t="s">
        <v>471</v>
      </c>
      <c r="H282" t="s">
        <v>472</v>
      </c>
      <c r="I282" t="s">
        <v>405</v>
      </c>
      <c r="J282" t="s">
        <v>486</v>
      </c>
      <c r="K282">
        <v>36896</v>
      </c>
      <c r="L282">
        <v>38722</v>
      </c>
      <c r="M282" t="s">
        <v>30</v>
      </c>
      <c r="N282" s="1">
        <v>10000000</v>
      </c>
      <c r="O282">
        <v>-4060.4100329999997</v>
      </c>
      <c r="P282">
        <v>0.22</v>
      </c>
      <c r="Q282">
        <v>31.842594999999999</v>
      </c>
      <c r="R282">
        <v>31.857831999999998</v>
      </c>
      <c r="S282">
        <v>9.8209150165804284E-4</v>
      </c>
      <c r="T282">
        <v>-3.9876941866563529</v>
      </c>
      <c r="U282">
        <v>133.08206799999999</v>
      </c>
      <c r="V282">
        <v>0</v>
      </c>
      <c r="W282">
        <v>129.09437381334365</v>
      </c>
      <c r="X282">
        <v>-36791.086089999997</v>
      </c>
      <c r="Y282">
        <v>-36818.941830000003</v>
      </c>
      <c r="Z282">
        <v>-27.855740000006335</v>
      </c>
      <c r="AA282">
        <v>-156.95011381334999</v>
      </c>
      <c r="AB282">
        <v>-36791.086089999997</v>
      </c>
      <c r="AC282">
        <v>-36818.941830000003</v>
      </c>
      <c r="AD282">
        <v>-27.855740000006335</v>
      </c>
      <c r="AF282">
        <v>-16698.4362607125</v>
      </c>
      <c r="AG282">
        <v>0</v>
      </c>
      <c r="AH282" s="54">
        <v>-36818.941830000003</v>
      </c>
      <c r="AI282">
        <v>-6041.5017350000016</v>
      </c>
      <c r="AJ282">
        <v>-6041.5017350000016</v>
      </c>
      <c r="AK282">
        <v>20686.243734999996</v>
      </c>
      <c r="AL282">
        <v>-27.855740000006335</v>
      </c>
      <c r="AM282" t="s">
        <v>514</v>
      </c>
      <c r="AN282">
        <v>5</v>
      </c>
      <c r="AO282" t="s">
        <v>545</v>
      </c>
      <c r="AP282">
        <v>5</v>
      </c>
    </row>
    <row r="283" spans="1:42">
      <c r="A283">
        <v>1499</v>
      </c>
      <c r="B283">
        <v>550</v>
      </c>
      <c r="C283" t="s">
        <v>27</v>
      </c>
      <c r="D283" t="s">
        <v>301</v>
      </c>
      <c r="E283" t="s">
        <v>326</v>
      </c>
      <c r="F283" t="s">
        <v>202</v>
      </c>
      <c r="G283" t="s">
        <v>487</v>
      </c>
      <c r="H283" t="s">
        <v>468</v>
      </c>
      <c r="I283" t="s">
        <v>405</v>
      </c>
      <c r="J283" t="s">
        <v>486</v>
      </c>
      <c r="K283">
        <v>36896</v>
      </c>
      <c r="L283">
        <v>38722</v>
      </c>
      <c r="M283" t="s">
        <v>30</v>
      </c>
      <c r="N283" s="1">
        <v>10000000</v>
      </c>
      <c r="O283">
        <v>-4107.2126740000003</v>
      </c>
      <c r="P283">
        <v>0.6</v>
      </c>
      <c r="Q283">
        <v>64.277794999999998</v>
      </c>
      <c r="R283">
        <v>64.292608000000001</v>
      </c>
      <c r="S283">
        <v>-4.0971510363319056E-3</v>
      </c>
      <c r="T283">
        <v>16.827870663714638</v>
      </c>
      <c r="U283">
        <v>233.76187899999999</v>
      </c>
      <c r="V283">
        <v>0</v>
      </c>
      <c r="W283">
        <v>250.58974966371463</v>
      </c>
      <c r="X283">
        <v>-4561.0355159999999</v>
      </c>
      <c r="Y283">
        <v>-4466.9226689999996</v>
      </c>
      <c r="Z283">
        <v>94.112847000000329</v>
      </c>
      <c r="AA283">
        <v>-156.4769026637143</v>
      </c>
      <c r="AB283">
        <v>-4561.0355159999999</v>
      </c>
      <c r="AC283">
        <v>-4466.9226689999996</v>
      </c>
      <c r="AD283">
        <v>94.112847000000329</v>
      </c>
      <c r="AF283">
        <v>-16890.912121825</v>
      </c>
      <c r="AG283">
        <v>0</v>
      </c>
      <c r="AH283" s="54">
        <v>-4466.9226689999996</v>
      </c>
      <c r="AI283">
        <v>-201.2450519999993</v>
      </c>
      <c r="AJ283">
        <v>-201.2450519999993</v>
      </c>
      <c r="AK283">
        <v>22778.759467</v>
      </c>
      <c r="AL283">
        <v>94.112847000000329</v>
      </c>
      <c r="AM283" t="s">
        <v>514</v>
      </c>
      <c r="AN283">
        <v>5</v>
      </c>
      <c r="AO283" t="s">
        <v>545</v>
      </c>
      <c r="AP283">
        <v>5</v>
      </c>
    </row>
    <row r="284" spans="1:42">
      <c r="A284">
        <v>1500</v>
      </c>
      <c r="B284">
        <v>551</v>
      </c>
      <c r="C284" t="s">
        <v>27</v>
      </c>
      <c r="D284" t="s">
        <v>301</v>
      </c>
      <c r="E284" t="s">
        <v>327</v>
      </c>
      <c r="F284" t="s">
        <v>201</v>
      </c>
      <c r="G284" t="s">
        <v>485</v>
      </c>
      <c r="H284" t="s">
        <v>468</v>
      </c>
      <c r="I284" t="s">
        <v>405</v>
      </c>
      <c r="J284" t="s">
        <v>486</v>
      </c>
      <c r="K284">
        <v>36896</v>
      </c>
      <c r="L284">
        <v>38722</v>
      </c>
      <c r="M284" t="s">
        <v>30</v>
      </c>
      <c r="N284" s="1">
        <v>10000000</v>
      </c>
      <c r="O284">
        <v>-4211.6290869999993</v>
      </c>
      <c r="P284">
        <v>1.2</v>
      </c>
      <c r="Q284">
        <v>120.609808</v>
      </c>
      <c r="R284">
        <v>120.636652</v>
      </c>
      <c r="S284">
        <v>-5.9628902979996382E-3</v>
      </c>
      <c r="T284">
        <v>25.11348222164537</v>
      </c>
      <c r="U284">
        <v>429.69330100000002</v>
      </c>
      <c r="V284">
        <v>0</v>
      </c>
      <c r="W284">
        <v>454.80678322164539</v>
      </c>
      <c r="X284">
        <v>24171.744785999999</v>
      </c>
      <c r="Y284">
        <v>24394.303957</v>
      </c>
      <c r="Z284">
        <v>222.55917100000079</v>
      </c>
      <c r="AA284">
        <v>-232.2476122216446</v>
      </c>
      <c r="AB284">
        <v>24171.744785999999</v>
      </c>
      <c r="AC284">
        <v>24394.303957</v>
      </c>
      <c r="AD284">
        <v>222.55917100000079</v>
      </c>
      <c r="AF284">
        <v>-30483.771331705997</v>
      </c>
      <c r="AG284">
        <v>0</v>
      </c>
      <c r="AH284" s="54">
        <v>24394.303957</v>
      </c>
      <c r="AI284">
        <v>51308.346965999997</v>
      </c>
      <c r="AJ284">
        <v>51308.346965999997</v>
      </c>
      <c r="AK284">
        <v>27718.121332999999</v>
      </c>
      <c r="AL284">
        <v>222.55917100000079</v>
      </c>
      <c r="AM284" t="s">
        <v>514</v>
      </c>
      <c r="AN284">
        <v>8</v>
      </c>
      <c r="AO284" t="s">
        <v>545</v>
      </c>
      <c r="AP284">
        <v>8</v>
      </c>
    </row>
    <row r="285" spans="1:42">
      <c r="A285">
        <v>1501</v>
      </c>
      <c r="B285">
        <v>552</v>
      </c>
      <c r="C285" t="s">
        <v>27</v>
      </c>
      <c r="D285" t="s">
        <v>301</v>
      </c>
      <c r="E285" t="s">
        <v>328</v>
      </c>
      <c r="F285" t="s">
        <v>201</v>
      </c>
      <c r="G285" t="s">
        <v>477</v>
      </c>
      <c r="H285" t="s">
        <v>490</v>
      </c>
      <c r="I285" t="s">
        <v>405</v>
      </c>
      <c r="J285" t="s">
        <v>486</v>
      </c>
      <c r="K285">
        <v>36896</v>
      </c>
      <c r="L285">
        <v>38722</v>
      </c>
      <c r="M285" t="s">
        <v>30</v>
      </c>
      <c r="N285" s="1">
        <v>10000000</v>
      </c>
      <c r="O285">
        <v>-4088.1465239999998</v>
      </c>
      <c r="P285">
        <v>0.53</v>
      </c>
      <c r="Q285">
        <v>64.239672999999996</v>
      </c>
      <c r="R285">
        <v>64.263129000000006</v>
      </c>
      <c r="S285">
        <v>3.1960365119715439E-3</v>
      </c>
      <c r="T285">
        <v>-13.06586555699355</v>
      </c>
      <c r="U285">
        <v>227.21885800000001</v>
      </c>
      <c r="V285">
        <v>0</v>
      </c>
      <c r="W285">
        <v>214.15299244300647</v>
      </c>
      <c r="X285">
        <v>-35327.697389000001</v>
      </c>
      <c r="Y285">
        <v>-35306.338324999997</v>
      </c>
      <c r="Z285">
        <v>21.359064000003855</v>
      </c>
      <c r="AA285">
        <v>-192.79392844300261</v>
      </c>
      <c r="AB285">
        <v>-35327.697389000001</v>
      </c>
      <c r="AC285">
        <v>-35306.338324999997</v>
      </c>
      <c r="AD285">
        <v>21.359064000003855</v>
      </c>
      <c r="AF285">
        <v>-29590.004540712001</v>
      </c>
      <c r="AG285">
        <v>0</v>
      </c>
      <c r="AH285" s="54">
        <v>-35306.338324999997</v>
      </c>
      <c r="AI285">
        <v>14031.366543000004</v>
      </c>
      <c r="AJ285">
        <v>14031.366543000004</v>
      </c>
      <c r="AK285">
        <v>12098.337181000003</v>
      </c>
      <c r="AL285">
        <v>21.359064000003855</v>
      </c>
      <c r="AM285" t="s">
        <v>514</v>
      </c>
      <c r="AN285">
        <v>8</v>
      </c>
      <c r="AO285" t="s">
        <v>545</v>
      </c>
      <c r="AP285">
        <v>8</v>
      </c>
    </row>
    <row r="286" spans="1:42">
      <c r="A286">
        <v>1502</v>
      </c>
      <c r="B286">
        <v>553</v>
      </c>
      <c r="C286" t="s">
        <v>27</v>
      </c>
      <c r="D286" t="s">
        <v>301</v>
      </c>
      <c r="E286" t="s">
        <v>329</v>
      </c>
      <c r="F286" t="s">
        <v>201</v>
      </c>
      <c r="G286" t="s">
        <v>467</v>
      </c>
      <c r="H286" t="s">
        <v>472</v>
      </c>
      <c r="I286" t="s">
        <v>405</v>
      </c>
      <c r="J286" t="s">
        <v>486</v>
      </c>
      <c r="K286">
        <v>36896</v>
      </c>
      <c r="L286">
        <v>38722</v>
      </c>
      <c r="M286" t="s">
        <v>30</v>
      </c>
      <c r="N286" s="1">
        <v>10000000</v>
      </c>
      <c r="O286">
        <v>-4095.681591</v>
      </c>
      <c r="P286">
        <v>0.61</v>
      </c>
      <c r="Q286">
        <v>59.071883</v>
      </c>
      <c r="R286">
        <v>59.098174999999998</v>
      </c>
      <c r="S286">
        <v>8.2892163428903648E-4</v>
      </c>
      <c r="T286">
        <v>-3.3949990779392412</v>
      </c>
      <c r="U286">
        <v>264.66483299999999</v>
      </c>
      <c r="V286">
        <v>0</v>
      </c>
      <c r="W286">
        <v>261.26983392206074</v>
      </c>
      <c r="X286">
        <v>21668.320924</v>
      </c>
      <c r="Y286">
        <v>21731.662534999999</v>
      </c>
      <c r="Z286">
        <v>63.34161099999983</v>
      </c>
      <c r="AA286">
        <v>-197.92822292206091</v>
      </c>
      <c r="AB286">
        <v>21668.320924</v>
      </c>
      <c r="AC286">
        <v>21731.662534999999</v>
      </c>
      <c r="AD286">
        <v>63.34161099999983</v>
      </c>
      <c r="AF286">
        <v>-29644.543355658003</v>
      </c>
      <c r="AG286">
        <v>0</v>
      </c>
      <c r="AH286" s="54">
        <v>21731.662534999999</v>
      </c>
      <c r="AI286">
        <v>24514.758489</v>
      </c>
      <c r="AJ286">
        <v>24514.758489</v>
      </c>
      <c r="AK286">
        <v>21226.005883999998</v>
      </c>
      <c r="AL286">
        <v>63.34161099999983</v>
      </c>
      <c r="AM286" t="s">
        <v>514</v>
      </c>
      <c r="AN286">
        <v>8</v>
      </c>
      <c r="AO286" t="s">
        <v>545</v>
      </c>
      <c r="AP286">
        <v>8</v>
      </c>
    </row>
    <row r="287" spans="1:42">
      <c r="A287">
        <v>1503</v>
      </c>
      <c r="B287">
        <v>624</v>
      </c>
      <c r="C287" t="s">
        <v>27</v>
      </c>
      <c r="D287" t="s">
        <v>301</v>
      </c>
      <c r="E287" t="s">
        <v>330</v>
      </c>
      <c r="F287" t="s">
        <v>200</v>
      </c>
      <c r="G287" t="s">
        <v>477</v>
      </c>
      <c r="H287" t="s">
        <v>483</v>
      </c>
      <c r="I287" t="s">
        <v>405</v>
      </c>
      <c r="J287" t="s">
        <v>486</v>
      </c>
      <c r="K287">
        <v>36896</v>
      </c>
      <c r="L287">
        <v>38722</v>
      </c>
      <c r="M287" t="s">
        <v>30</v>
      </c>
      <c r="N287" s="1">
        <v>10000000</v>
      </c>
      <c r="O287">
        <v>-4086.2373710000002</v>
      </c>
      <c r="P287">
        <v>0.68</v>
      </c>
      <c r="Q287">
        <v>99.932271</v>
      </c>
      <c r="R287">
        <v>99.977090000000004</v>
      </c>
      <c r="S287">
        <v>1.8656668158574666E-3</v>
      </c>
      <c r="T287">
        <v>-7.6235574647913555</v>
      </c>
      <c r="U287">
        <v>424.94373899999999</v>
      </c>
      <c r="V287">
        <v>0</v>
      </c>
      <c r="W287">
        <v>417.32018153520863</v>
      </c>
      <c r="X287">
        <v>-117938.041669</v>
      </c>
      <c r="Y287">
        <v>-118013.19504000001</v>
      </c>
      <c r="Z287">
        <v>-75.15337100000761</v>
      </c>
      <c r="AA287">
        <v>-492.47355253521624</v>
      </c>
      <c r="AB287">
        <v>-117938.041669</v>
      </c>
      <c r="AC287">
        <v>-118013.19504000001</v>
      </c>
      <c r="AD287">
        <v>-75.15337100000761</v>
      </c>
      <c r="AF287">
        <v>-23526.511663532503</v>
      </c>
      <c r="AG287">
        <v>0</v>
      </c>
      <c r="AH287" s="54">
        <v>-118013.19504000001</v>
      </c>
      <c r="AI287">
        <v>-73863.057748000007</v>
      </c>
      <c r="AJ287">
        <v>-73863.057748000007</v>
      </c>
      <c r="AK287">
        <v>59705.550395999991</v>
      </c>
      <c r="AL287">
        <v>-75.15337100000761</v>
      </c>
      <c r="AM287" t="s">
        <v>514</v>
      </c>
      <c r="AN287">
        <v>6</v>
      </c>
      <c r="AO287" t="s">
        <v>545</v>
      </c>
      <c r="AP287">
        <v>6</v>
      </c>
    </row>
    <row r="288" spans="1:42">
      <c r="A288">
        <v>1504</v>
      </c>
      <c r="B288">
        <v>554</v>
      </c>
      <c r="C288" t="s">
        <v>27</v>
      </c>
      <c r="D288" t="s">
        <v>301</v>
      </c>
      <c r="E288" t="s">
        <v>332</v>
      </c>
      <c r="F288" t="s">
        <v>197</v>
      </c>
      <c r="G288" t="s">
        <v>476</v>
      </c>
      <c r="H288" t="s">
        <v>468</v>
      </c>
      <c r="I288" t="s">
        <v>405</v>
      </c>
      <c r="J288" t="s">
        <v>486</v>
      </c>
      <c r="K288">
        <v>36896</v>
      </c>
      <c r="L288">
        <v>38722</v>
      </c>
      <c r="M288" t="s">
        <v>30</v>
      </c>
      <c r="N288" s="1">
        <v>10000000</v>
      </c>
      <c r="O288">
        <v>-4227.6631369999996</v>
      </c>
      <c r="P288">
        <v>1.65</v>
      </c>
      <c r="Q288">
        <v>126.475983</v>
      </c>
      <c r="R288">
        <v>126.692036</v>
      </c>
      <c r="S288">
        <v>0.17600252508132791</v>
      </c>
      <c r="T288">
        <v>-744.07938730524791</v>
      </c>
      <c r="U288">
        <v>461.49758000000003</v>
      </c>
      <c r="V288">
        <v>0</v>
      </c>
      <c r="W288">
        <v>-282.58180730524788</v>
      </c>
      <c r="X288">
        <v>194706.75770300001</v>
      </c>
      <c r="Y288">
        <v>194360.13623999999</v>
      </c>
      <c r="Z288">
        <v>-346.62146300001768</v>
      </c>
      <c r="AA288">
        <v>-64.039655694769806</v>
      </c>
      <c r="AB288">
        <v>194706.75770300001</v>
      </c>
      <c r="AC288">
        <v>194360.13623999999</v>
      </c>
      <c r="AD288">
        <v>-346.62146300001768</v>
      </c>
      <c r="AF288">
        <v>-52854.244538774001</v>
      </c>
      <c r="AG288">
        <v>0</v>
      </c>
      <c r="AH288" s="54">
        <v>194360.13623999999</v>
      </c>
      <c r="AI288">
        <v>117489.326741</v>
      </c>
      <c r="AJ288">
        <v>117489.326741</v>
      </c>
      <c r="AK288">
        <v>20704.565948999982</v>
      </c>
      <c r="AL288">
        <v>-346.62146300001768</v>
      </c>
      <c r="AM288" t="s">
        <v>514</v>
      </c>
      <c r="AN288" t="s">
        <v>545</v>
      </c>
      <c r="AO288">
        <v>10</v>
      </c>
      <c r="AP288">
        <v>10</v>
      </c>
    </row>
    <row r="289" spans="1:42">
      <c r="A289">
        <v>1505</v>
      </c>
      <c r="B289">
        <v>555</v>
      </c>
      <c r="C289" t="s">
        <v>27</v>
      </c>
      <c r="D289" t="s">
        <v>301</v>
      </c>
      <c r="E289" t="s">
        <v>334</v>
      </c>
      <c r="F289" t="s">
        <v>200</v>
      </c>
      <c r="G289" t="s">
        <v>473</v>
      </c>
      <c r="H289" t="s">
        <v>482</v>
      </c>
      <c r="I289" t="s">
        <v>405</v>
      </c>
      <c r="J289" t="s">
        <v>486</v>
      </c>
      <c r="K289">
        <v>36896</v>
      </c>
      <c r="L289">
        <v>38722</v>
      </c>
      <c r="M289" t="s">
        <v>30</v>
      </c>
      <c r="N289" s="1">
        <v>10000000</v>
      </c>
      <c r="O289">
        <v>-4077.98585</v>
      </c>
      <c r="P289">
        <v>0.9</v>
      </c>
      <c r="Q289">
        <v>169.39008699999999</v>
      </c>
      <c r="R289">
        <v>169.47236599999999</v>
      </c>
      <c r="S289">
        <v>2.8014034842731874E-2</v>
      </c>
      <c r="T289">
        <v>-114.24083769006756</v>
      </c>
      <c r="U289">
        <v>511.38092</v>
      </c>
      <c r="V289">
        <v>0</v>
      </c>
      <c r="W289">
        <v>397.14008230993244</v>
      </c>
      <c r="X289">
        <v>-303857.82245099999</v>
      </c>
      <c r="Y289">
        <v>-304125.97504699999</v>
      </c>
      <c r="Z289">
        <v>-268.1525959999999</v>
      </c>
      <c r="AA289">
        <v>-665.2926783099324</v>
      </c>
      <c r="AB289">
        <v>-303857.82245099999</v>
      </c>
      <c r="AC289">
        <v>-304125.97504699999</v>
      </c>
      <c r="AD289">
        <v>-268.1525959999999</v>
      </c>
      <c r="AF289">
        <v>-23479.003531375001</v>
      </c>
      <c r="AG289">
        <v>0</v>
      </c>
      <c r="AH289" s="54">
        <v>-304125.97504699999</v>
      </c>
      <c r="AI289">
        <v>-182678.63409199996</v>
      </c>
      <c r="AJ289">
        <v>-182678.63409199996</v>
      </c>
      <c r="AK289">
        <v>-40150.14233599999</v>
      </c>
      <c r="AL289">
        <v>-268.1525959999999</v>
      </c>
      <c r="AM289" t="s">
        <v>514</v>
      </c>
      <c r="AN289">
        <v>6</v>
      </c>
      <c r="AO289" t="s">
        <v>545</v>
      </c>
      <c r="AP289">
        <v>6</v>
      </c>
    </row>
    <row r="290" spans="1:42">
      <c r="A290">
        <v>1506</v>
      </c>
      <c r="B290">
        <v>556</v>
      </c>
      <c r="C290" t="s">
        <v>27</v>
      </c>
      <c r="D290" t="s">
        <v>301</v>
      </c>
      <c r="E290" t="s">
        <v>336</v>
      </c>
      <c r="F290" t="s">
        <v>200</v>
      </c>
      <c r="G290" t="s">
        <v>477</v>
      </c>
      <c r="H290" t="s">
        <v>468</v>
      </c>
      <c r="I290" t="s">
        <v>405</v>
      </c>
      <c r="J290" t="s">
        <v>486</v>
      </c>
      <c r="K290">
        <v>36896</v>
      </c>
      <c r="L290">
        <v>38722</v>
      </c>
      <c r="M290" t="s">
        <v>30</v>
      </c>
      <c r="N290" s="1">
        <v>10000000</v>
      </c>
      <c r="O290">
        <v>-4086.5886680000003</v>
      </c>
      <c r="P290">
        <v>0.65</v>
      </c>
      <c r="Q290">
        <v>89.397236000000007</v>
      </c>
      <c r="R290">
        <v>89.421229999999994</v>
      </c>
      <c r="S290">
        <v>-8.2314093097525282E-4</v>
      </c>
      <c r="T290">
        <v>3.3638384006904385</v>
      </c>
      <c r="U290">
        <v>286.74345299999999</v>
      </c>
      <c r="V290">
        <v>0</v>
      </c>
      <c r="W290">
        <v>290.10729140069043</v>
      </c>
      <c r="X290">
        <v>-87131.004193999994</v>
      </c>
      <c r="Y290">
        <v>-87109.937781999994</v>
      </c>
      <c r="Z290">
        <v>21.066412000000128</v>
      </c>
      <c r="AA290">
        <v>-269.0408794006903</v>
      </c>
      <c r="AB290">
        <v>-87131.004193999994</v>
      </c>
      <c r="AC290">
        <v>-87109.937781999994</v>
      </c>
      <c r="AD290">
        <v>21.066412000000128</v>
      </c>
      <c r="AF290">
        <v>-23528.53425601</v>
      </c>
      <c r="AG290">
        <v>0</v>
      </c>
      <c r="AH290" s="54">
        <v>-87109.937781999994</v>
      </c>
      <c r="AI290">
        <v>-81290.864457999996</v>
      </c>
      <c r="AJ290">
        <v>-81290.864457999996</v>
      </c>
      <c r="AK290">
        <v>42030.678815000007</v>
      </c>
      <c r="AL290">
        <v>21.066412000000128</v>
      </c>
      <c r="AM290" t="s">
        <v>514</v>
      </c>
      <c r="AN290">
        <v>6</v>
      </c>
      <c r="AO290" t="s">
        <v>545</v>
      </c>
      <c r="AP290">
        <v>6</v>
      </c>
    </row>
    <row r="291" spans="1:42">
      <c r="A291">
        <v>1507</v>
      </c>
      <c r="B291">
        <v>557</v>
      </c>
      <c r="C291" t="s">
        <v>27</v>
      </c>
      <c r="D291" t="s">
        <v>301</v>
      </c>
      <c r="E291" t="s">
        <v>337</v>
      </c>
      <c r="F291" t="s">
        <v>197</v>
      </c>
      <c r="G291" t="s">
        <v>485</v>
      </c>
      <c r="H291" t="s">
        <v>468</v>
      </c>
      <c r="I291" t="s">
        <v>405</v>
      </c>
      <c r="J291" t="s">
        <v>486</v>
      </c>
      <c r="K291">
        <v>36896</v>
      </c>
      <c r="L291">
        <v>38722</v>
      </c>
      <c r="M291" t="s">
        <v>30</v>
      </c>
      <c r="N291" s="1">
        <v>10000000</v>
      </c>
      <c r="O291">
        <v>-4164.1377689999999</v>
      </c>
      <c r="P291">
        <v>1.9</v>
      </c>
      <c r="Q291">
        <v>252.276769</v>
      </c>
      <c r="R291">
        <v>252.51152999999999</v>
      </c>
      <c r="S291">
        <v>0.16189974487532038</v>
      </c>
      <c r="T291">
        <v>-674.17284242678579</v>
      </c>
      <c r="U291">
        <v>834.96640300000001</v>
      </c>
      <c r="V291">
        <v>0</v>
      </c>
      <c r="W291">
        <v>160.79356057321422</v>
      </c>
      <c r="X291">
        <v>-205902.667503</v>
      </c>
      <c r="Y291">
        <v>-206443.07007799999</v>
      </c>
      <c r="Z291">
        <v>-540.40257499998552</v>
      </c>
      <c r="AA291">
        <v>-701.19613557319974</v>
      </c>
      <c r="AB291">
        <v>-205902.667503</v>
      </c>
      <c r="AC291">
        <v>-206443.07007799999</v>
      </c>
      <c r="AD291">
        <v>-540.40257499998552</v>
      </c>
      <c r="AF291">
        <v>-52060.050388038006</v>
      </c>
      <c r="AG291">
        <v>0</v>
      </c>
      <c r="AH291" s="54">
        <v>-206443.07007799999</v>
      </c>
      <c r="AI291">
        <v>197833.17196800004</v>
      </c>
      <c r="AJ291">
        <v>197833.17196800004</v>
      </c>
      <c r="AK291">
        <v>45523.649637000024</v>
      </c>
      <c r="AL291">
        <v>-540.40257499998552</v>
      </c>
      <c r="AM291" t="s">
        <v>514</v>
      </c>
      <c r="AN291" t="s">
        <v>545</v>
      </c>
      <c r="AO291">
        <v>10</v>
      </c>
      <c r="AP291">
        <v>10</v>
      </c>
    </row>
    <row r="292" spans="1:42">
      <c r="A292">
        <v>1508</v>
      </c>
      <c r="B292">
        <v>558</v>
      </c>
      <c r="C292" t="s">
        <v>27</v>
      </c>
      <c r="D292" t="s">
        <v>301</v>
      </c>
      <c r="E292" t="s">
        <v>339</v>
      </c>
      <c r="F292" t="s">
        <v>205</v>
      </c>
      <c r="G292" t="s">
        <v>477</v>
      </c>
      <c r="H292" t="s">
        <v>468</v>
      </c>
      <c r="I292" t="s">
        <v>405</v>
      </c>
      <c r="J292" t="s">
        <v>486</v>
      </c>
      <c r="K292">
        <v>36896</v>
      </c>
      <c r="L292">
        <v>38722</v>
      </c>
      <c r="M292" t="s">
        <v>30</v>
      </c>
      <c r="N292" s="1">
        <v>10000000</v>
      </c>
      <c r="O292">
        <v>-4351.4648850000003</v>
      </c>
      <c r="P292">
        <v>3.55</v>
      </c>
      <c r="Q292">
        <v>338.25582300000002</v>
      </c>
      <c r="R292">
        <v>338.35018200000002</v>
      </c>
      <c r="S292">
        <v>1.3255762668495442E-3</v>
      </c>
      <c r="T292">
        <v>-5.7681985775851814</v>
      </c>
      <c r="U292">
        <v>1197.9241280000001</v>
      </c>
      <c r="V292">
        <v>0</v>
      </c>
      <c r="W292">
        <v>1192.1559294224148</v>
      </c>
      <c r="X292">
        <v>143672.62824200001</v>
      </c>
      <c r="Y292">
        <v>144330.068379</v>
      </c>
      <c r="Z292">
        <v>657.44013699999778</v>
      </c>
      <c r="AA292">
        <v>-534.71579242241705</v>
      </c>
      <c r="AB292">
        <v>143672.62824200001</v>
      </c>
      <c r="AC292">
        <v>144330.068379</v>
      </c>
      <c r="AD292">
        <v>657.44013699999778</v>
      </c>
      <c r="AF292">
        <v>-42948.958414950008</v>
      </c>
      <c r="AG292">
        <v>0</v>
      </c>
      <c r="AH292" s="54">
        <v>144330.068379</v>
      </c>
      <c r="AI292">
        <v>700202.52622399991</v>
      </c>
      <c r="AJ292">
        <v>700202.52622399991</v>
      </c>
      <c r="AK292">
        <v>52388.560911000008</v>
      </c>
      <c r="AL292">
        <v>657.44013699999778</v>
      </c>
      <c r="AM292" t="s">
        <v>514</v>
      </c>
      <c r="AN292" t="s">
        <v>545</v>
      </c>
      <c r="AO292">
        <v>9</v>
      </c>
      <c r="AP292">
        <v>9</v>
      </c>
    </row>
    <row r="293" spans="1:42">
      <c r="A293">
        <v>1509</v>
      </c>
      <c r="B293">
        <v>559</v>
      </c>
      <c r="C293" t="s">
        <v>27</v>
      </c>
      <c r="D293" t="s">
        <v>301</v>
      </c>
      <c r="E293" t="s">
        <v>297</v>
      </c>
      <c r="F293" t="s">
        <v>201</v>
      </c>
      <c r="G293" t="s">
        <v>476</v>
      </c>
      <c r="H293" t="s">
        <v>478</v>
      </c>
      <c r="I293" t="s">
        <v>405</v>
      </c>
      <c r="J293" t="s">
        <v>486</v>
      </c>
      <c r="K293">
        <v>36896</v>
      </c>
      <c r="L293">
        <v>38722</v>
      </c>
      <c r="M293" t="s">
        <v>30</v>
      </c>
      <c r="N293" s="1">
        <v>10000000</v>
      </c>
      <c r="O293">
        <v>-4088.9403460000003</v>
      </c>
      <c r="P293">
        <v>0.45</v>
      </c>
      <c r="Q293">
        <v>56.135601000000001</v>
      </c>
      <c r="R293">
        <v>56.164076000000001</v>
      </c>
      <c r="S293">
        <v>4.0425066905068882E-3</v>
      </c>
      <c r="T293">
        <v>-16.529568705788552</v>
      </c>
      <c r="U293">
        <v>227.81285500000001</v>
      </c>
      <c r="V293">
        <v>0</v>
      </c>
      <c r="W293">
        <v>211.28328629421145</v>
      </c>
      <c r="X293">
        <v>-36768.588151999997</v>
      </c>
      <c r="Y293">
        <v>-36790.398258000001</v>
      </c>
      <c r="Z293">
        <v>-21.810106000004453</v>
      </c>
      <c r="AA293">
        <v>-233.0933922942159</v>
      </c>
      <c r="AB293">
        <v>-36768.588151999997</v>
      </c>
      <c r="AC293">
        <v>-36790.398258000001</v>
      </c>
      <c r="AD293">
        <v>-21.810106000004453</v>
      </c>
      <c r="AF293">
        <v>-29595.750224348005</v>
      </c>
      <c r="AG293">
        <v>0</v>
      </c>
      <c r="AH293" s="54">
        <v>-36790.398258000001</v>
      </c>
      <c r="AI293">
        <v>-12429.216536</v>
      </c>
      <c r="AJ293">
        <v>-12429.216536</v>
      </c>
      <c r="AK293">
        <v>25999.798280999996</v>
      </c>
      <c r="AL293">
        <v>-21.810106000004453</v>
      </c>
      <c r="AM293" t="s">
        <v>514</v>
      </c>
      <c r="AN293">
        <v>8</v>
      </c>
      <c r="AO293" t="s">
        <v>545</v>
      </c>
      <c r="AP293">
        <v>8</v>
      </c>
    </row>
    <row r="294" spans="1:42">
      <c r="A294">
        <v>1510</v>
      </c>
      <c r="B294">
        <v>560</v>
      </c>
      <c r="C294" t="s">
        <v>27</v>
      </c>
      <c r="D294" t="s">
        <v>301</v>
      </c>
      <c r="E294" t="s">
        <v>341</v>
      </c>
      <c r="F294" t="s">
        <v>197</v>
      </c>
      <c r="G294" t="s">
        <v>477</v>
      </c>
      <c r="H294" t="s">
        <v>468</v>
      </c>
      <c r="I294" t="s">
        <v>405</v>
      </c>
      <c r="J294" t="s">
        <v>486</v>
      </c>
      <c r="K294">
        <v>36896</v>
      </c>
      <c r="L294">
        <v>38722</v>
      </c>
      <c r="M294" t="s">
        <v>30</v>
      </c>
      <c r="N294" s="1">
        <v>10000000</v>
      </c>
      <c r="O294">
        <v>-4160.6098080000002</v>
      </c>
      <c r="P294">
        <v>1.55</v>
      </c>
      <c r="Q294">
        <v>170.08436599999999</v>
      </c>
      <c r="R294">
        <v>170.31087400000001</v>
      </c>
      <c r="S294">
        <v>0.17656929564175577</v>
      </c>
      <c r="T294">
        <v>-734.63594323874077</v>
      </c>
      <c r="U294">
        <v>546.13126999999997</v>
      </c>
      <c r="V294">
        <v>0</v>
      </c>
      <c r="W294">
        <v>-188.50467323874079</v>
      </c>
      <c r="X294">
        <v>-27002.997534999999</v>
      </c>
      <c r="Y294">
        <v>-27527.844446999999</v>
      </c>
      <c r="Z294">
        <v>-524.84691200000088</v>
      </c>
      <c r="AA294">
        <v>-336.34223876126009</v>
      </c>
      <c r="AB294">
        <v>-27002.997534999999</v>
      </c>
      <c r="AC294">
        <v>-27527.844446999999</v>
      </c>
      <c r="AD294">
        <v>-524.84691200000088</v>
      </c>
      <c r="AF294">
        <v>-52015.943819616004</v>
      </c>
      <c r="AG294">
        <v>0</v>
      </c>
      <c r="AH294" s="54">
        <v>-27527.844446999999</v>
      </c>
      <c r="AI294">
        <v>63596.483912000011</v>
      </c>
      <c r="AJ294">
        <v>63596.483912000011</v>
      </c>
      <c r="AK294">
        <v>61158.089728000006</v>
      </c>
      <c r="AL294">
        <v>-524.84691200000088</v>
      </c>
      <c r="AM294" t="s">
        <v>514</v>
      </c>
      <c r="AN294" t="s">
        <v>545</v>
      </c>
      <c r="AO294">
        <v>10</v>
      </c>
      <c r="AP294">
        <v>10</v>
      </c>
    </row>
    <row r="295" spans="1:42">
      <c r="A295">
        <v>1511</v>
      </c>
      <c r="B295">
        <v>561</v>
      </c>
      <c r="C295" t="s">
        <v>27</v>
      </c>
      <c r="D295" t="s">
        <v>301</v>
      </c>
      <c r="E295" t="s">
        <v>76</v>
      </c>
      <c r="F295" t="s">
        <v>197</v>
      </c>
      <c r="G295" t="s">
        <v>487</v>
      </c>
      <c r="H295" t="s">
        <v>472</v>
      </c>
      <c r="I295" t="s">
        <v>405</v>
      </c>
      <c r="J295" t="s">
        <v>486</v>
      </c>
      <c r="K295">
        <v>36896</v>
      </c>
      <c r="L295">
        <v>38722</v>
      </c>
      <c r="M295" t="s">
        <v>30</v>
      </c>
      <c r="N295" s="1">
        <v>10000000</v>
      </c>
      <c r="O295">
        <v>-4209.1303900000003</v>
      </c>
      <c r="P295">
        <v>1.45</v>
      </c>
      <c r="Q295">
        <v>129.157543</v>
      </c>
      <c r="R295">
        <v>129.392934</v>
      </c>
      <c r="S295">
        <v>0.18315596590035521</v>
      </c>
      <c r="T295">
        <v>-770.92734218098883</v>
      </c>
      <c r="U295">
        <v>573.20821000000001</v>
      </c>
      <c r="V295">
        <v>0</v>
      </c>
      <c r="W295">
        <v>-197.71913218098882</v>
      </c>
      <c r="X295">
        <v>97235.655098999996</v>
      </c>
      <c r="Y295">
        <v>96704.561497999995</v>
      </c>
      <c r="Z295">
        <v>-531.09360100000049</v>
      </c>
      <c r="AA295">
        <v>-333.37446881901167</v>
      </c>
      <c r="AB295">
        <v>97235.655098999996</v>
      </c>
      <c r="AC295">
        <v>96704.561497999995</v>
      </c>
      <c r="AD295">
        <v>-531.09360100000049</v>
      </c>
      <c r="AF295">
        <v>-52622.548135780009</v>
      </c>
      <c r="AG295">
        <v>0</v>
      </c>
      <c r="AH295" s="54">
        <v>96704.561497999995</v>
      </c>
      <c r="AI295">
        <v>118727.200331</v>
      </c>
      <c r="AJ295">
        <v>118727.200331</v>
      </c>
      <c r="AK295">
        <v>44581.379540999995</v>
      </c>
      <c r="AL295">
        <v>-531.09360100000049</v>
      </c>
      <c r="AM295" t="s">
        <v>514</v>
      </c>
      <c r="AN295" t="s">
        <v>545</v>
      </c>
      <c r="AO295">
        <v>10</v>
      </c>
      <c r="AP295">
        <v>10</v>
      </c>
    </row>
    <row r="296" spans="1:42">
      <c r="A296">
        <v>1512</v>
      </c>
      <c r="B296">
        <v>562</v>
      </c>
      <c r="C296" t="s">
        <v>27</v>
      </c>
      <c r="D296" t="s">
        <v>301</v>
      </c>
      <c r="E296" t="s">
        <v>342</v>
      </c>
      <c r="F296" t="s">
        <v>201</v>
      </c>
      <c r="G296" t="s">
        <v>485</v>
      </c>
      <c r="H296" t="s">
        <v>472</v>
      </c>
      <c r="I296" t="s">
        <v>405</v>
      </c>
      <c r="J296" t="s">
        <v>486</v>
      </c>
      <c r="K296">
        <v>36896</v>
      </c>
      <c r="L296">
        <v>38722</v>
      </c>
      <c r="M296" t="s">
        <v>30</v>
      </c>
      <c r="N296" s="1">
        <v>10000000</v>
      </c>
      <c r="O296">
        <v>-4117.6325449999995</v>
      </c>
      <c r="P296">
        <v>0.7</v>
      </c>
      <c r="Q296">
        <v>92.215052</v>
      </c>
      <c r="R296">
        <v>92.253871000000004</v>
      </c>
      <c r="S296">
        <v>3.5668264920335866E-3</v>
      </c>
      <c r="T296">
        <v>-14.686880845965677</v>
      </c>
      <c r="U296">
        <v>370.73708499999998</v>
      </c>
      <c r="V296">
        <v>0</v>
      </c>
      <c r="W296">
        <v>356.0502041540343</v>
      </c>
      <c r="X296">
        <v>-76469.381349999996</v>
      </c>
      <c r="Y296">
        <v>-76489.075240999999</v>
      </c>
      <c r="Z296">
        <v>-19.693891000002623</v>
      </c>
      <c r="AA296">
        <v>-375.74409515403693</v>
      </c>
      <c r="AB296">
        <v>-76469.381349999996</v>
      </c>
      <c r="AC296">
        <v>-76489.075240999999</v>
      </c>
      <c r="AD296">
        <v>-19.693891000002623</v>
      </c>
      <c r="AF296">
        <v>-29803.42436071</v>
      </c>
      <c r="AG296">
        <v>0</v>
      </c>
      <c r="AH296" s="54">
        <v>-76489.075240999999</v>
      </c>
      <c r="AI296">
        <v>-45581.495878000002</v>
      </c>
      <c r="AJ296">
        <v>-45581.495878000002</v>
      </c>
      <c r="AK296">
        <v>20160.794756999996</v>
      </c>
      <c r="AL296">
        <v>-19.693891000002623</v>
      </c>
      <c r="AM296" t="s">
        <v>514</v>
      </c>
      <c r="AN296">
        <v>8</v>
      </c>
      <c r="AO296" t="s">
        <v>545</v>
      </c>
      <c r="AP296">
        <v>8</v>
      </c>
    </row>
    <row r="297" spans="1:42">
      <c r="A297">
        <v>1513</v>
      </c>
      <c r="B297">
        <v>563</v>
      </c>
      <c r="C297" t="s">
        <v>27</v>
      </c>
      <c r="D297" t="s">
        <v>301</v>
      </c>
      <c r="E297" t="s">
        <v>52</v>
      </c>
      <c r="F297" t="s">
        <v>201</v>
      </c>
      <c r="G297" t="s">
        <v>485</v>
      </c>
      <c r="H297" t="s">
        <v>468</v>
      </c>
      <c r="I297" t="s">
        <v>405</v>
      </c>
      <c r="J297" t="s">
        <v>486</v>
      </c>
      <c r="K297">
        <v>36896</v>
      </c>
      <c r="L297">
        <v>38722</v>
      </c>
      <c r="M297" t="s">
        <v>30</v>
      </c>
      <c r="N297" s="1">
        <v>10000000</v>
      </c>
      <c r="O297">
        <v>-4112.6344909999998</v>
      </c>
      <c r="P297">
        <v>0.72</v>
      </c>
      <c r="Q297">
        <v>87.278267</v>
      </c>
      <c r="R297">
        <v>87.299184999999994</v>
      </c>
      <c r="S297">
        <v>-3.4998705682424986E-3</v>
      </c>
      <c r="T297">
        <v>14.393688412989869</v>
      </c>
      <c r="U297">
        <v>288.54383100000001</v>
      </c>
      <c r="V297">
        <v>0</v>
      </c>
      <c r="W297">
        <v>302.9375194129899</v>
      </c>
      <c r="X297">
        <v>-47397.667354999998</v>
      </c>
      <c r="Y297">
        <v>-47321.778159000001</v>
      </c>
      <c r="Z297">
        <v>75.889195999996446</v>
      </c>
      <c r="AA297">
        <v>-227.04832341299345</v>
      </c>
      <c r="AB297">
        <v>-47397.667354999998</v>
      </c>
      <c r="AC297">
        <v>-47321.778159000001</v>
      </c>
      <c r="AD297">
        <v>75.889195999996446</v>
      </c>
      <c r="AF297">
        <v>-29767.248445858004</v>
      </c>
      <c r="AG297">
        <v>0</v>
      </c>
      <c r="AH297" s="54">
        <v>-47321.778159000001</v>
      </c>
      <c r="AI297">
        <v>137666.19517799999</v>
      </c>
      <c r="AJ297">
        <v>137666.19517799999</v>
      </c>
      <c r="AK297">
        <v>48882.852966999992</v>
      </c>
      <c r="AL297">
        <v>75.889195999996446</v>
      </c>
      <c r="AM297" t="s">
        <v>514</v>
      </c>
      <c r="AN297">
        <v>8</v>
      </c>
      <c r="AO297" t="s">
        <v>545</v>
      </c>
      <c r="AP297">
        <v>8</v>
      </c>
    </row>
    <row r="298" spans="1:42">
      <c r="A298">
        <v>1514</v>
      </c>
      <c r="B298">
        <v>564</v>
      </c>
      <c r="C298" t="s">
        <v>27</v>
      </c>
      <c r="D298" t="s">
        <v>301</v>
      </c>
      <c r="E298" t="s">
        <v>343</v>
      </c>
      <c r="F298" t="s">
        <v>201</v>
      </c>
      <c r="G298" t="s">
        <v>471</v>
      </c>
      <c r="H298" t="s">
        <v>491</v>
      </c>
      <c r="I298" t="s">
        <v>405</v>
      </c>
      <c r="J298" t="s">
        <v>486</v>
      </c>
      <c r="K298">
        <v>36896</v>
      </c>
      <c r="L298">
        <v>38722</v>
      </c>
      <c r="M298" t="s">
        <v>30</v>
      </c>
      <c r="N298" s="1">
        <v>10000000</v>
      </c>
      <c r="O298">
        <v>-4113.3222990000004</v>
      </c>
      <c r="P298">
        <v>0.56000000000000005</v>
      </c>
      <c r="Q298">
        <v>48.608412999999999</v>
      </c>
      <c r="R298">
        <v>48.621636000000002</v>
      </c>
      <c r="S298">
        <v>-1.1045353507874065E-3</v>
      </c>
      <c r="T298">
        <v>4.5433098884276273</v>
      </c>
      <c r="U298">
        <v>165.831997</v>
      </c>
      <c r="V298">
        <v>0</v>
      </c>
      <c r="W298">
        <v>170.37530688842762</v>
      </c>
      <c r="X298">
        <v>43477.179178999999</v>
      </c>
      <c r="Y298">
        <v>43595.354766999997</v>
      </c>
      <c r="Z298">
        <v>118.17558799999824</v>
      </c>
      <c r="AA298">
        <v>-52.199718888429373</v>
      </c>
      <c r="AB298">
        <v>43477.179178999999</v>
      </c>
      <c r="AC298">
        <v>43595.354766999997</v>
      </c>
      <c r="AD298">
        <v>118.17558799999824</v>
      </c>
      <c r="AF298">
        <v>-29772.226800162007</v>
      </c>
      <c r="AG298">
        <v>0</v>
      </c>
      <c r="AH298" s="54">
        <v>43595.354766999997</v>
      </c>
      <c r="AI298">
        <v>50056.663499999995</v>
      </c>
      <c r="AJ298">
        <v>50056.663499999995</v>
      </c>
      <c r="AK298">
        <v>90824.017640000005</v>
      </c>
      <c r="AL298">
        <v>118.17558799999824</v>
      </c>
      <c r="AM298" t="s">
        <v>514</v>
      </c>
      <c r="AN298">
        <v>8</v>
      </c>
      <c r="AO298" t="s">
        <v>545</v>
      </c>
      <c r="AP298">
        <v>8</v>
      </c>
    </row>
    <row r="299" spans="1:42">
      <c r="A299">
        <v>1515</v>
      </c>
      <c r="B299">
        <v>565</v>
      </c>
      <c r="C299" t="s">
        <v>27</v>
      </c>
      <c r="D299" t="s">
        <v>301</v>
      </c>
      <c r="E299" t="s">
        <v>344</v>
      </c>
      <c r="F299" t="s">
        <v>197</v>
      </c>
      <c r="G299" t="s">
        <v>471</v>
      </c>
      <c r="H299" t="s">
        <v>468</v>
      </c>
      <c r="I299" t="s">
        <v>405</v>
      </c>
      <c r="J299" t="s">
        <v>486</v>
      </c>
      <c r="K299">
        <v>36896</v>
      </c>
      <c r="L299">
        <v>38722</v>
      </c>
      <c r="M299" t="s">
        <v>30</v>
      </c>
      <c r="N299" s="1">
        <v>10000000</v>
      </c>
      <c r="O299">
        <v>-4216.6374139999998</v>
      </c>
      <c r="P299">
        <v>1.2</v>
      </c>
      <c r="Q299">
        <v>69.219300000000004</v>
      </c>
      <c r="R299">
        <v>69.423028000000002</v>
      </c>
      <c r="S299">
        <v>0.18565605391031506</v>
      </c>
      <c r="T299">
        <v>-782.84426305383545</v>
      </c>
      <c r="U299">
        <v>290.670275</v>
      </c>
      <c r="V299">
        <v>0</v>
      </c>
      <c r="W299">
        <v>-492.17398805383544</v>
      </c>
      <c r="X299">
        <v>238224.401021</v>
      </c>
      <c r="Y299">
        <v>237815.71674900001</v>
      </c>
      <c r="Z299">
        <v>-408.68427199998405</v>
      </c>
      <c r="AA299">
        <v>83.489716053851396</v>
      </c>
      <c r="AB299">
        <v>238224.401021</v>
      </c>
      <c r="AC299">
        <v>237815.71674900001</v>
      </c>
      <c r="AD299">
        <v>-408.68427199998405</v>
      </c>
      <c r="AF299">
        <v>-52716.400949827999</v>
      </c>
      <c r="AG299">
        <v>0</v>
      </c>
      <c r="AH299" s="54">
        <v>237815.71674900001</v>
      </c>
      <c r="AI299">
        <v>118506.42254600002</v>
      </c>
      <c r="AJ299">
        <v>118506.42254600002</v>
      </c>
      <c r="AK299">
        <v>-38133.074182999961</v>
      </c>
      <c r="AL299">
        <v>-408.68427199998405</v>
      </c>
      <c r="AM299" t="s">
        <v>514</v>
      </c>
      <c r="AN299" t="s">
        <v>545</v>
      </c>
      <c r="AO299">
        <v>10</v>
      </c>
      <c r="AP299">
        <v>10</v>
      </c>
    </row>
    <row r="300" spans="1:42">
      <c r="A300">
        <v>1516</v>
      </c>
      <c r="B300">
        <v>566</v>
      </c>
      <c r="C300" t="s">
        <v>27</v>
      </c>
      <c r="D300" t="s">
        <v>301</v>
      </c>
      <c r="E300" t="s">
        <v>345</v>
      </c>
      <c r="F300" t="s">
        <v>199</v>
      </c>
      <c r="G300" t="s">
        <v>476</v>
      </c>
      <c r="H300" t="s">
        <v>482</v>
      </c>
      <c r="I300" t="s">
        <v>405</v>
      </c>
      <c r="J300" t="s">
        <v>486</v>
      </c>
      <c r="K300">
        <v>36896</v>
      </c>
      <c r="L300">
        <v>38722</v>
      </c>
      <c r="M300" t="s">
        <v>30</v>
      </c>
      <c r="N300" s="1">
        <v>10000000</v>
      </c>
      <c r="O300">
        <v>-4121.9979320000002</v>
      </c>
      <c r="P300">
        <v>0.65</v>
      </c>
      <c r="Q300">
        <v>59.814056999999998</v>
      </c>
      <c r="R300">
        <v>59.837887000000002</v>
      </c>
      <c r="S300">
        <v>-6.2529446500699036E-4</v>
      </c>
      <c r="T300">
        <v>2.577462491649861</v>
      </c>
      <c r="U300">
        <v>270.21414800000002</v>
      </c>
      <c r="V300">
        <v>0</v>
      </c>
      <c r="W300">
        <v>272.79161049164986</v>
      </c>
      <c r="X300">
        <v>36184.342581999997</v>
      </c>
      <c r="Y300">
        <v>36277.555544000003</v>
      </c>
      <c r="Z300">
        <v>93.212962000005064</v>
      </c>
      <c r="AA300">
        <v>-179.5786484916448</v>
      </c>
      <c r="AB300">
        <v>36184.342581999997</v>
      </c>
      <c r="AC300">
        <v>36277.555544000003</v>
      </c>
      <c r="AD300">
        <v>93.212962000005064</v>
      </c>
      <c r="AF300">
        <v>-30513.089691630004</v>
      </c>
      <c r="AG300">
        <v>0</v>
      </c>
      <c r="AH300" s="54">
        <v>36277.555544000003</v>
      </c>
      <c r="AI300">
        <v>46772.148867000004</v>
      </c>
      <c r="AJ300">
        <v>46772.148867000004</v>
      </c>
      <c r="AK300">
        <v>29648.565423000004</v>
      </c>
      <c r="AL300">
        <v>93.212962000005064</v>
      </c>
      <c r="AM300" t="s">
        <v>514</v>
      </c>
      <c r="AN300">
        <v>7</v>
      </c>
      <c r="AO300" t="s">
        <v>545</v>
      </c>
      <c r="AP300">
        <v>7</v>
      </c>
    </row>
    <row r="301" spans="1:42">
      <c r="A301">
        <v>1517</v>
      </c>
      <c r="B301">
        <v>567</v>
      </c>
      <c r="C301" t="s">
        <v>27</v>
      </c>
      <c r="D301" t="s">
        <v>301</v>
      </c>
      <c r="E301" t="s">
        <v>346</v>
      </c>
      <c r="F301" t="s">
        <v>199</v>
      </c>
      <c r="G301" t="s">
        <v>476</v>
      </c>
      <c r="H301" t="s">
        <v>482</v>
      </c>
      <c r="I301" t="s">
        <v>405</v>
      </c>
      <c r="J301" t="s">
        <v>486</v>
      </c>
      <c r="K301">
        <v>36896</v>
      </c>
      <c r="L301">
        <v>38722</v>
      </c>
      <c r="M301" t="s">
        <v>30</v>
      </c>
      <c r="N301" s="1">
        <v>10000000</v>
      </c>
      <c r="O301">
        <v>-4118.7921759999999</v>
      </c>
      <c r="P301">
        <v>0.65</v>
      </c>
      <c r="Q301">
        <v>57.263243000000003</v>
      </c>
      <c r="R301">
        <v>57.290989000000003</v>
      </c>
      <c r="S301">
        <v>5.9428740339760007E-3</v>
      </c>
      <c r="T301">
        <v>-24.477463074093908</v>
      </c>
      <c r="U301">
        <v>230.701896</v>
      </c>
      <c r="V301">
        <v>0</v>
      </c>
      <c r="W301">
        <v>206.22443292590609</v>
      </c>
      <c r="X301">
        <v>46906.447517000001</v>
      </c>
      <c r="Y301">
        <v>46989.266266999999</v>
      </c>
      <c r="Z301">
        <v>82.818749999998545</v>
      </c>
      <c r="AA301">
        <v>-123.40568292590754</v>
      </c>
      <c r="AB301">
        <v>46906.447517000001</v>
      </c>
      <c r="AC301">
        <v>46989.266266999999</v>
      </c>
      <c r="AD301">
        <v>82.818749999998545</v>
      </c>
      <c r="AF301">
        <v>-30489.359082839997</v>
      </c>
      <c r="AG301">
        <v>0</v>
      </c>
      <c r="AH301" s="54">
        <v>46989.266266999999</v>
      </c>
      <c r="AI301">
        <v>44831.335684999998</v>
      </c>
      <c r="AJ301">
        <v>44831.335684999998</v>
      </c>
      <c r="AK301">
        <v>9351.9961939999994</v>
      </c>
      <c r="AL301">
        <v>82.818749999998545</v>
      </c>
      <c r="AM301" t="s">
        <v>514</v>
      </c>
      <c r="AN301">
        <v>7</v>
      </c>
      <c r="AO301" t="s">
        <v>545</v>
      </c>
      <c r="AP301">
        <v>7</v>
      </c>
    </row>
    <row r="302" spans="1:42">
      <c r="A302">
        <v>1518</v>
      </c>
      <c r="B302">
        <v>568</v>
      </c>
      <c r="C302" t="s">
        <v>27</v>
      </c>
      <c r="D302" t="s">
        <v>301</v>
      </c>
      <c r="E302" t="s">
        <v>48</v>
      </c>
      <c r="F302" t="s">
        <v>197</v>
      </c>
      <c r="G302" t="s">
        <v>476</v>
      </c>
      <c r="H302" t="s">
        <v>468</v>
      </c>
      <c r="I302" t="s">
        <v>405</v>
      </c>
      <c r="J302" t="s">
        <v>486</v>
      </c>
      <c r="K302">
        <v>36896</v>
      </c>
      <c r="L302">
        <v>38722</v>
      </c>
      <c r="M302" t="s">
        <v>30</v>
      </c>
      <c r="N302" s="1">
        <v>10000000</v>
      </c>
      <c r="O302">
        <v>-4076.4762569999998</v>
      </c>
      <c r="P302">
        <v>0.52</v>
      </c>
      <c r="Q302">
        <v>71.786339999999996</v>
      </c>
      <c r="R302">
        <v>74.224041999999997</v>
      </c>
      <c r="S302">
        <v>2.5106126369539488</v>
      </c>
      <c r="T302">
        <v>-10234.452805066932</v>
      </c>
      <c r="U302">
        <v>266.15873299999998</v>
      </c>
      <c r="V302">
        <v>0</v>
      </c>
      <c r="W302">
        <v>-9968.2940720669321</v>
      </c>
      <c r="X302">
        <v>-71382.023144000006</v>
      </c>
      <c r="Y302">
        <v>-81462.988979999995</v>
      </c>
      <c r="Z302">
        <v>-10080.965835999988</v>
      </c>
      <c r="AA302">
        <v>-112.67176393305635</v>
      </c>
      <c r="AB302">
        <v>-71382.023144000006</v>
      </c>
      <c r="AC302">
        <v>-81462.988979999995</v>
      </c>
      <c r="AD302">
        <v>-10080.965835999988</v>
      </c>
      <c r="AF302">
        <v>-50964.106165014004</v>
      </c>
      <c r="AG302">
        <v>0</v>
      </c>
      <c r="AH302" s="54">
        <v>-81462.988979999995</v>
      </c>
      <c r="AI302">
        <v>13794.146830000012</v>
      </c>
      <c r="AJ302">
        <v>13794.146830000012</v>
      </c>
      <c r="AK302">
        <v>13613.887231000001</v>
      </c>
      <c r="AL302">
        <v>-10080.965835999988</v>
      </c>
      <c r="AM302" t="s">
        <v>514</v>
      </c>
      <c r="AN302" t="s">
        <v>545</v>
      </c>
      <c r="AO302">
        <v>10</v>
      </c>
      <c r="AP302">
        <v>10</v>
      </c>
    </row>
    <row r="303" spans="1:42">
      <c r="A303">
        <v>1519</v>
      </c>
      <c r="B303">
        <v>569</v>
      </c>
      <c r="C303" t="s">
        <v>27</v>
      </c>
      <c r="D303" t="s">
        <v>301</v>
      </c>
      <c r="E303" t="s">
        <v>347</v>
      </c>
      <c r="F303" t="s">
        <v>200</v>
      </c>
      <c r="G303" t="s">
        <v>476</v>
      </c>
      <c r="H303" t="s">
        <v>478</v>
      </c>
      <c r="I303" t="s">
        <v>405</v>
      </c>
      <c r="J303" t="s">
        <v>486</v>
      </c>
      <c r="K303">
        <v>36896</v>
      </c>
      <c r="L303">
        <v>38722</v>
      </c>
      <c r="M303" t="s">
        <v>30</v>
      </c>
      <c r="N303" s="1">
        <v>10000000</v>
      </c>
      <c r="O303">
        <v>-4103.2929249999997</v>
      </c>
      <c r="P303">
        <v>0.52</v>
      </c>
      <c r="Q303">
        <v>63.865291999999997</v>
      </c>
      <c r="R303">
        <v>63.882027999999998</v>
      </c>
      <c r="S303">
        <v>6.5348568364956682E-3</v>
      </c>
      <c r="T303">
        <v>-26.814431823080554</v>
      </c>
      <c r="U303">
        <v>207.16328300000001</v>
      </c>
      <c r="V303">
        <v>0</v>
      </c>
      <c r="W303">
        <v>180.34885117691945</v>
      </c>
      <c r="X303">
        <v>-37820.433277999997</v>
      </c>
      <c r="Y303">
        <v>-37774.492190999998</v>
      </c>
      <c r="Z303">
        <v>45.941086999999243</v>
      </c>
      <c r="AA303">
        <v>-134.40776417692021</v>
      </c>
      <c r="AB303">
        <v>-37820.433277999997</v>
      </c>
      <c r="AC303">
        <v>-37774.492190999998</v>
      </c>
      <c r="AD303">
        <v>45.941086999999243</v>
      </c>
      <c r="AF303">
        <v>-23624.709015687498</v>
      </c>
      <c r="AG303">
        <v>0</v>
      </c>
      <c r="AH303" s="54">
        <v>-37774.492190999998</v>
      </c>
      <c r="AI303">
        <v>-31602.605604999997</v>
      </c>
      <c r="AJ303">
        <v>-31602.605604999997</v>
      </c>
      <c r="AK303">
        <v>47508.981486999997</v>
      </c>
      <c r="AL303">
        <v>45.941086999999243</v>
      </c>
      <c r="AM303" t="s">
        <v>514</v>
      </c>
      <c r="AN303">
        <v>6</v>
      </c>
      <c r="AO303" t="s">
        <v>545</v>
      </c>
      <c r="AP303">
        <v>6</v>
      </c>
    </row>
    <row r="304" spans="1:42">
      <c r="A304">
        <v>1520</v>
      </c>
      <c r="B304">
        <v>570</v>
      </c>
      <c r="C304" t="s">
        <v>27</v>
      </c>
      <c r="D304" t="s">
        <v>301</v>
      </c>
      <c r="E304" t="s">
        <v>353</v>
      </c>
      <c r="F304" t="s">
        <v>205</v>
      </c>
      <c r="G304" t="s">
        <v>471</v>
      </c>
      <c r="H304" t="s">
        <v>468</v>
      </c>
      <c r="I304" t="s">
        <v>405</v>
      </c>
      <c r="J304" t="s">
        <v>486</v>
      </c>
      <c r="K304">
        <v>36896</v>
      </c>
      <c r="L304">
        <v>38722</v>
      </c>
      <c r="M304" t="s">
        <v>30</v>
      </c>
      <c r="N304" s="1">
        <v>10000000</v>
      </c>
      <c r="O304">
        <v>-4205.8655770000005</v>
      </c>
      <c r="P304">
        <v>1.85</v>
      </c>
      <c r="Q304">
        <v>192.507385</v>
      </c>
      <c r="R304">
        <v>192.52875800000001</v>
      </c>
      <c r="S304">
        <v>-1.5721688378922599E-2</v>
      </c>
      <c r="T304">
        <v>66.123307965231504</v>
      </c>
      <c r="U304">
        <v>606.66715199999999</v>
      </c>
      <c r="V304">
        <v>0</v>
      </c>
      <c r="W304">
        <v>672.79045996523155</v>
      </c>
      <c r="X304">
        <v>10908.330668000001</v>
      </c>
      <c r="Y304">
        <v>11318.161575</v>
      </c>
      <c r="Z304">
        <v>409.83090699999957</v>
      </c>
      <c r="AA304">
        <v>-262.95955296523198</v>
      </c>
      <c r="AB304">
        <v>10908.330668000001</v>
      </c>
      <c r="AC304">
        <v>11318.161575</v>
      </c>
      <c r="AD304">
        <v>409.83090699999957</v>
      </c>
      <c r="AF304">
        <v>-41511.893244990002</v>
      </c>
      <c r="AG304">
        <v>0</v>
      </c>
      <c r="AH304" s="54">
        <v>11318.161575</v>
      </c>
      <c r="AI304">
        <v>76487.923470000009</v>
      </c>
      <c r="AJ304">
        <v>76487.923470000009</v>
      </c>
      <c r="AK304">
        <v>50172.859962999995</v>
      </c>
      <c r="AL304">
        <v>409.83090699999957</v>
      </c>
      <c r="AM304" t="s">
        <v>514</v>
      </c>
      <c r="AN304" t="s">
        <v>545</v>
      </c>
      <c r="AO304">
        <v>9</v>
      </c>
      <c r="AP304">
        <v>9</v>
      </c>
    </row>
    <row r="305" spans="1:42">
      <c r="A305">
        <v>1521</v>
      </c>
      <c r="B305">
        <v>571</v>
      </c>
      <c r="C305" t="s">
        <v>27</v>
      </c>
      <c r="D305" t="s">
        <v>301</v>
      </c>
      <c r="E305" t="s">
        <v>355</v>
      </c>
      <c r="F305" t="s">
        <v>200</v>
      </c>
      <c r="G305" t="s">
        <v>477</v>
      </c>
      <c r="H305" t="s">
        <v>468</v>
      </c>
      <c r="I305" t="s">
        <v>405</v>
      </c>
      <c r="J305" t="s">
        <v>486</v>
      </c>
      <c r="K305">
        <v>36896</v>
      </c>
      <c r="L305">
        <v>38722</v>
      </c>
      <c r="M305" t="s">
        <v>30</v>
      </c>
      <c r="N305" s="1">
        <v>10000000</v>
      </c>
      <c r="O305">
        <v>-4089.588964</v>
      </c>
      <c r="P305">
        <v>0.54</v>
      </c>
      <c r="Q305">
        <v>64.556161000000003</v>
      </c>
      <c r="R305">
        <v>64.568161000000003</v>
      </c>
      <c r="S305">
        <v>-7.9348749420223505E-3</v>
      </c>
      <c r="T305">
        <v>32.450376993614746</v>
      </c>
      <c r="U305">
        <v>279.46112699999998</v>
      </c>
      <c r="V305">
        <v>0</v>
      </c>
      <c r="W305">
        <v>311.9115039936147</v>
      </c>
      <c r="X305">
        <v>-32266.536568</v>
      </c>
      <c r="Y305">
        <v>-32193.123197000001</v>
      </c>
      <c r="Z305">
        <v>73.413370999998733</v>
      </c>
      <c r="AA305">
        <v>-238.49813299361597</v>
      </c>
      <c r="AB305">
        <v>-32266.536568</v>
      </c>
      <c r="AC305">
        <v>-32193.123197000001</v>
      </c>
      <c r="AD305">
        <v>73.413370999998733</v>
      </c>
      <c r="AF305">
        <v>-23545.80846023</v>
      </c>
      <c r="AG305">
        <v>0</v>
      </c>
      <c r="AH305" s="54">
        <v>-32193.123197000001</v>
      </c>
      <c r="AI305">
        <v>16139.088565999999</v>
      </c>
      <c r="AJ305">
        <v>16139.088565999999</v>
      </c>
      <c r="AK305">
        <v>22219.161202999996</v>
      </c>
      <c r="AL305">
        <v>73.413370999998733</v>
      </c>
      <c r="AM305" t="s">
        <v>514</v>
      </c>
      <c r="AN305">
        <v>6</v>
      </c>
      <c r="AO305" t="s">
        <v>545</v>
      </c>
      <c r="AP305">
        <v>6</v>
      </c>
    </row>
    <row r="306" spans="1:42">
      <c r="A306">
        <v>1522</v>
      </c>
      <c r="B306">
        <v>572</v>
      </c>
      <c r="C306" t="s">
        <v>27</v>
      </c>
      <c r="D306" t="s">
        <v>301</v>
      </c>
      <c r="E306" t="s">
        <v>357</v>
      </c>
      <c r="F306" t="s">
        <v>199</v>
      </c>
      <c r="G306" t="s">
        <v>477</v>
      </c>
      <c r="H306" t="s">
        <v>468</v>
      </c>
      <c r="I306" t="s">
        <v>405</v>
      </c>
      <c r="J306" t="s">
        <v>486</v>
      </c>
      <c r="K306">
        <v>36896</v>
      </c>
      <c r="L306">
        <v>38722</v>
      </c>
      <c r="M306" t="s">
        <v>30</v>
      </c>
      <c r="N306" s="1">
        <v>10000000</v>
      </c>
      <c r="O306">
        <v>-4242.1007099999997</v>
      </c>
      <c r="P306">
        <v>2.2000000000000002</v>
      </c>
      <c r="Q306">
        <v>167.50446500000001</v>
      </c>
      <c r="R306">
        <v>167.566102</v>
      </c>
      <c r="S306">
        <v>-2.5505368033533278E-3</v>
      </c>
      <c r="T306">
        <v>10.819633984386282</v>
      </c>
      <c r="U306">
        <v>739.78063399999996</v>
      </c>
      <c r="V306">
        <v>0</v>
      </c>
      <c r="W306">
        <v>750.60026798438628</v>
      </c>
      <c r="X306">
        <v>263906.60002399998</v>
      </c>
      <c r="Y306">
        <v>264389.458124</v>
      </c>
      <c r="Z306">
        <v>482.8581000000122</v>
      </c>
      <c r="AA306">
        <v>-267.74216798437408</v>
      </c>
      <c r="AB306">
        <v>263906.60002399998</v>
      </c>
      <c r="AC306">
        <v>264389.458124</v>
      </c>
      <c r="AD306">
        <v>482.8581000000122</v>
      </c>
      <c r="AF306">
        <v>-31402.150505774996</v>
      </c>
      <c r="AG306">
        <v>0</v>
      </c>
      <c r="AH306" s="54">
        <v>264389.458124</v>
      </c>
      <c r="AI306">
        <v>84074.540171000001</v>
      </c>
      <c r="AJ306">
        <v>84074.540171000001</v>
      </c>
      <c r="AK306">
        <v>27653.624596999987</v>
      </c>
      <c r="AL306">
        <v>482.8581000000122</v>
      </c>
      <c r="AM306" t="s">
        <v>514</v>
      </c>
      <c r="AN306">
        <v>7</v>
      </c>
      <c r="AO306" t="s">
        <v>545</v>
      </c>
      <c r="AP306">
        <v>7</v>
      </c>
    </row>
    <row r="307" spans="1:42">
      <c r="A307">
        <v>1523</v>
      </c>
      <c r="B307">
        <v>573</v>
      </c>
      <c r="C307" t="s">
        <v>27</v>
      </c>
      <c r="D307" t="s">
        <v>301</v>
      </c>
      <c r="E307" t="s">
        <v>358</v>
      </c>
      <c r="F307" t="s">
        <v>388</v>
      </c>
      <c r="G307" t="s">
        <v>471</v>
      </c>
      <c r="H307" t="s">
        <v>494</v>
      </c>
      <c r="I307" t="s">
        <v>405</v>
      </c>
      <c r="J307" t="s">
        <v>486</v>
      </c>
      <c r="K307">
        <v>36896</v>
      </c>
      <c r="L307">
        <v>38722</v>
      </c>
      <c r="M307" t="s">
        <v>30</v>
      </c>
      <c r="N307" s="1">
        <v>10000000</v>
      </c>
      <c r="O307">
        <v>-4047.3009259999999</v>
      </c>
      <c r="P307">
        <v>0.14000000000000001</v>
      </c>
      <c r="Q307">
        <v>15.358198</v>
      </c>
      <c r="R307">
        <v>15.36294</v>
      </c>
      <c r="S307">
        <v>-4.6375558801792188E-5</v>
      </c>
      <c r="T307">
        <v>0.18769584208226098</v>
      </c>
      <c r="U307">
        <v>53.639266999999997</v>
      </c>
      <c r="V307">
        <v>0</v>
      </c>
      <c r="W307">
        <v>53.82696284208226</v>
      </c>
      <c r="X307">
        <v>-2678.9122750000001</v>
      </c>
      <c r="Y307">
        <v>-2663.6639919999998</v>
      </c>
      <c r="Z307">
        <v>15.248283000000356</v>
      </c>
      <c r="AA307">
        <v>-38.578679842081904</v>
      </c>
      <c r="AB307">
        <v>-2678.9122750000001</v>
      </c>
      <c r="AC307">
        <v>-2663.6639919999998</v>
      </c>
      <c r="AD307">
        <v>15.248283000000356</v>
      </c>
      <c r="AF307">
        <v>-6058.6071211757007</v>
      </c>
      <c r="AG307">
        <v>0</v>
      </c>
      <c r="AH307" s="54">
        <v>-2663.6639919999998</v>
      </c>
      <c r="AI307">
        <v>22766.454406999997</v>
      </c>
      <c r="AJ307">
        <v>22766.454406999997</v>
      </c>
      <c r="AK307">
        <v>-1712.8923719999998</v>
      </c>
      <c r="AL307">
        <v>15.248283000000356</v>
      </c>
      <c r="AM307" t="s">
        <v>514</v>
      </c>
      <c r="AN307">
        <v>1</v>
      </c>
      <c r="AO307" t="s">
        <v>545</v>
      </c>
      <c r="AP307">
        <v>1</v>
      </c>
    </row>
    <row r="308" spans="1:42">
      <c r="A308">
        <v>1524</v>
      </c>
      <c r="B308">
        <v>625</v>
      </c>
      <c r="C308" t="s">
        <v>27</v>
      </c>
      <c r="D308" t="s">
        <v>301</v>
      </c>
      <c r="E308" t="s">
        <v>359</v>
      </c>
      <c r="F308" t="s">
        <v>201</v>
      </c>
      <c r="G308" t="s">
        <v>473</v>
      </c>
      <c r="H308" t="s">
        <v>472</v>
      </c>
      <c r="I308" t="s">
        <v>405</v>
      </c>
      <c r="J308" t="s">
        <v>486</v>
      </c>
      <c r="K308">
        <v>36896</v>
      </c>
      <c r="L308">
        <v>38722</v>
      </c>
      <c r="M308" t="s">
        <v>30</v>
      </c>
      <c r="N308" s="1">
        <v>10000000</v>
      </c>
      <c r="O308">
        <v>-4104.4726680000003</v>
      </c>
      <c r="P308">
        <v>0.62</v>
      </c>
      <c r="Q308">
        <v>53.096257999999999</v>
      </c>
      <c r="R308">
        <v>53.122379000000002</v>
      </c>
      <c r="S308">
        <v>5.5704344297551542E-3</v>
      </c>
      <c r="T308">
        <v>-22.863695865816197</v>
      </c>
      <c r="U308">
        <v>200.78242499999999</v>
      </c>
      <c r="V308">
        <v>0</v>
      </c>
      <c r="W308">
        <v>177.91872913418379</v>
      </c>
      <c r="X308">
        <v>51262.044270999999</v>
      </c>
      <c r="Y308">
        <v>51345.958186000003</v>
      </c>
      <c r="Z308">
        <v>83.913915000004636</v>
      </c>
      <c r="AA308">
        <v>-94.004814134179156</v>
      </c>
      <c r="AB308">
        <v>51262.044270999999</v>
      </c>
      <c r="AC308">
        <v>51345.958186000003</v>
      </c>
      <c r="AD308">
        <v>83.913915000004636</v>
      </c>
      <c r="AF308">
        <v>-29708.173170984002</v>
      </c>
      <c r="AG308">
        <v>0</v>
      </c>
      <c r="AH308" s="54">
        <v>51345.958186000003</v>
      </c>
      <c r="AI308">
        <v>45634.179649000005</v>
      </c>
      <c r="AJ308">
        <v>45634.179649000005</v>
      </c>
      <c r="AK308">
        <v>37696.443282000007</v>
      </c>
      <c r="AL308">
        <v>83.913915000004636</v>
      </c>
      <c r="AM308" t="s">
        <v>514</v>
      </c>
      <c r="AN308">
        <v>8</v>
      </c>
      <c r="AO308" t="s">
        <v>545</v>
      </c>
      <c r="AP308">
        <v>8</v>
      </c>
    </row>
    <row r="309" spans="1:42">
      <c r="A309">
        <v>1525</v>
      </c>
      <c r="B309">
        <v>574</v>
      </c>
      <c r="C309" t="s">
        <v>27</v>
      </c>
      <c r="D309" t="s">
        <v>301</v>
      </c>
      <c r="E309" t="s">
        <v>361</v>
      </c>
      <c r="F309" t="s">
        <v>200</v>
      </c>
      <c r="G309" t="s">
        <v>471</v>
      </c>
      <c r="H309" t="s">
        <v>468</v>
      </c>
      <c r="I309" t="s">
        <v>405</v>
      </c>
      <c r="J309" t="s">
        <v>486</v>
      </c>
      <c r="K309">
        <v>36896</v>
      </c>
      <c r="L309">
        <v>38722</v>
      </c>
      <c r="M309" t="s">
        <v>30</v>
      </c>
      <c r="N309" s="1">
        <v>10000000</v>
      </c>
      <c r="O309">
        <v>-4146.0891030000003</v>
      </c>
      <c r="P309">
        <v>1.05</v>
      </c>
      <c r="Q309">
        <v>100.924544</v>
      </c>
      <c r="R309">
        <v>98.276516999999998</v>
      </c>
      <c r="S309">
        <v>-2.7185154327624734</v>
      </c>
      <c r="T309">
        <v>11271.207212113821</v>
      </c>
      <c r="U309">
        <v>393.88162999999997</v>
      </c>
      <c r="V309">
        <v>0</v>
      </c>
      <c r="W309">
        <v>11665.088842113821</v>
      </c>
      <c r="X309">
        <v>40229.391488000001</v>
      </c>
      <c r="Y309">
        <v>51530.060291000002</v>
      </c>
      <c r="Z309">
        <v>11300.668803</v>
      </c>
      <c r="AA309">
        <v>-364.42003911382017</v>
      </c>
      <c r="AB309">
        <v>40229.391488000001</v>
      </c>
      <c r="AC309">
        <v>51530.060291000002</v>
      </c>
      <c r="AD309">
        <v>11300.668803</v>
      </c>
      <c r="AF309">
        <v>-23871.108010522505</v>
      </c>
      <c r="AG309">
        <v>0</v>
      </c>
      <c r="AH309" s="54">
        <v>51530.060291000002</v>
      </c>
      <c r="AI309">
        <v>35963.575317000003</v>
      </c>
      <c r="AJ309">
        <v>35963.575317000003</v>
      </c>
      <c r="AK309">
        <v>8895.5595929999981</v>
      </c>
      <c r="AL309">
        <v>11300.668803</v>
      </c>
      <c r="AM309" t="s">
        <v>514</v>
      </c>
      <c r="AN309">
        <v>6</v>
      </c>
      <c r="AO309" t="s">
        <v>545</v>
      </c>
      <c r="AP309">
        <v>6</v>
      </c>
    </row>
    <row r="310" spans="1:42">
      <c r="A310">
        <v>1526</v>
      </c>
      <c r="B310">
        <v>575</v>
      </c>
      <c r="C310" t="s">
        <v>27</v>
      </c>
      <c r="D310" t="s">
        <v>301</v>
      </c>
      <c r="E310" t="s">
        <v>362</v>
      </c>
      <c r="F310" t="s">
        <v>205</v>
      </c>
      <c r="G310" t="s">
        <v>485</v>
      </c>
      <c r="H310" t="s">
        <v>497</v>
      </c>
      <c r="I310" t="s">
        <v>405</v>
      </c>
      <c r="J310" t="s">
        <v>486</v>
      </c>
      <c r="K310">
        <v>36896</v>
      </c>
      <c r="L310">
        <v>38722</v>
      </c>
      <c r="M310" t="s">
        <v>30</v>
      </c>
      <c r="N310" s="1">
        <v>10000000</v>
      </c>
      <c r="O310">
        <v>-4226.5346460000001</v>
      </c>
      <c r="P310">
        <v>1.65</v>
      </c>
      <c r="Q310">
        <v>163.38349199999999</v>
      </c>
      <c r="R310">
        <v>163.43358699999999</v>
      </c>
      <c r="S310">
        <v>2.8090241505112631E-4</v>
      </c>
      <c r="T310">
        <v>-1.1872437893586572</v>
      </c>
      <c r="U310">
        <v>566.33537999999999</v>
      </c>
      <c r="V310">
        <v>0</v>
      </c>
      <c r="W310">
        <v>565.14813621064138</v>
      </c>
      <c r="X310">
        <v>43177.910745000001</v>
      </c>
      <c r="Y310">
        <v>43437.339999000003</v>
      </c>
      <c r="Z310">
        <v>259.4292540000024</v>
      </c>
      <c r="AA310">
        <v>-305.71888221063898</v>
      </c>
      <c r="AB310">
        <v>43177.910745000001</v>
      </c>
      <c r="AC310">
        <v>43437.339999000003</v>
      </c>
      <c r="AD310">
        <v>259.4292540000024</v>
      </c>
      <c r="AF310">
        <v>-41715.896956019998</v>
      </c>
      <c r="AG310">
        <v>0</v>
      </c>
      <c r="AH310" s="54">
        <v>43437.339999000003</v>
      </c>
      <c r="AI310">
        <v>81170.090305000005</v>
      </c>
      <c r="AJ310">
        <v>81170.090305000005</v>
      </c>
      <c r="AK310">
        <v>46321.649841000006</v>
      </c>
      <c r="AL310">
        <v>259.4292540000024</v>
      </c>
      <c r="AM310" t="s">
        <v>514</v>
      </c>
      <c r="AN310" t="s">
        <v>545</v>
      </c>
      <c r="AO310">
        <v>9</v>
      </c>
      <c r="AP310">
        <v>9</v>
      </c>
    </row>
    <row r="311" spans="1:42">
      <c r="A311">
        <v>1527</v>
      </c>
      <c r="B311">
        <v>626</v>
      </c>
      <c r="C311" t="s">
        <v>27</v>
      </c>
      <c r="D311" t="s">
        <v>301</v>
      </c>
      <c r="E311" t="s">
        <v>363</v>
      </c>
      <c r="F311" t="s">
        <v>201</v>
      </c>
      <c r="G311" t="s">
        <v>487</v>
      </c>
      <c r="H311" t="s">
        <v>472</v>
      </c>
      <c r="I311" t="s">
        <v>405</v>
      </c>
      <c r="J311" t="s">
        <v>486</v>
      </c>
      <c r="K311">
        <v>36896</v>
      </c>
      <c r="L311">
        <v>38722</v>
      </c>
      <c r="M311" t="s">
        <v>30</v>
      </c>
      <c r="N311" s="1">
        <v>10000000</v>
      </c>
      <c r="O311">
        <v>-4094.0443249999998</v>
      </c>
      <c r="P311">
        <v>0.5</v>
      </c>
      <c r="Q311">
        <v>56.723393000000002</v>
      </c>
      <c r="R311">
        <v>56.745846</v>
      </c>
      <c r="S311">
        <v>-8.7361442426697213E-4</v>
      </c>
      <c r="T311">
        <v>3.5766161759083395</v>
      </c>
      <c r="U311">
        <v>236.305261</v>
      </c>
      <c r="V311">
        <v>0</v>
      </c>
      <c r="W311">
        <v>239.88187717590833</v>
      </c>
      <c r="X311">
        <v>-17138.379282000002</v>
      </c>
      <c r="Y311">
        <v>-17110.422414000001</v>
      </c>
      <c r="Z311">
        <v>27.956868000001123</v>
      </c>
      <c r="AA311">
        <v>-211.92500917590721</v>
      </c>
      <c r="AB311">
        <v>-17138.379282000002</v>
      </c>
      <c r="AC311">
        <v>-17110.422414000001</v>
      </c>
      <c r="AD311">
        <v>27.956868000001123</v>
      </c>
      <c r="AF311">
        <v>-29632.692824350001</v>
      </c>
      <c r="AG311">
        <v>0</v>
      </c>
      <c r="AH311" s="54">
        <v>-17110.422414000001</v>
      </c>
      <c r="AI311">
        <v>49203.397570999994</v>
      </c>
      <c r="AJ311">
        <v>49203.397570999994</v>
      </c>
      <c r="AK311">
        <v>28780.401647999999</v>
      </c>
      <c r="AL311">
        <v>27.956868000001123</v>
      </c>
      <c r="AM311" t="s">
        <v>514</v>
      </c>
      <c r="AN311">
        <v>8</v>
      </c>
      <c r="AO311" t="s">
        <v>545</v>
      </c>
      <c r="AP311">
        <v>8</v>
      </c>
    </row>
    <row r="312" spans="1:42">
      <c r="A312">
        <v>1528</v>
      </c>
      <c r="B312">
        <v>576</v>
      </c>
      <c r="C312" t="s">
        <v>27</v>
      </c>
      <c r="D312" t="s">
        <v>301</v>
      </c>
      <c r="E312" t="s">
        <v>364</v>
      </c>
      <c r="F312" t="s">
        <v>197</v>
      </c>
      <c r="G312" t="s">
        <v>476</v>
      </c>
      <c r="H312" t="s">
        <v>468</v>
      </c>
      <c r="I312" t="s">
        <v>405</v>
      </c>
      <c r="J312" t="s">
        <v>486</v>
      </c>
      <c r="K312">
        <v>36896</v>
      </c>
      <c r="L312">
        <v>38722</v>
      </c>
      <c r="M312" t="s">
        <v>30</v>
      </c>
      <c r="N312" s="1">
        <v>10000000</v>
      </c>
      <c r="O312">
        <v>-4255.2468200000003</v>
      </c>
      <c r="P312">
        <v>1.6</v>
      </c>
      <c r="Q312">
        <v>121.619257</v>
      </c>
      <c r="R312">
        <v>121.84883000000001</v>
      </c>
      <c r="S312">
        <v>0.18331832874334808</v>
      </c>
      <c r="T312">
        <v>-780.06473543284653</v>
      </c>
      <c r="U312">
        <v>491.02326599999998</v>
      </c>
      <c r="V312">
        <v>0</v>
      </c>
      <c r="W312">
        <v>-289.04146943284655</v>
      </c>
      <c r="X312">
        <v>192694.65271299999</v>
      </c>
      <c r="Y312">
        <v>192277.29036300001</v>
      </c>
      <c r="Z312">
        <v>-417.36234999998123</v>
      </c>
      <c r="AA312">
        <v>-128.32088056713468</v>
      </c>
      <c r="AB312">
        <v>192694.65271299999</v>
      </c>
      <c r="AC312">
        <v>192277.29036300001</v>
      </c>
      <c r="AD312">
        <v>-417.36234999998123</v>
      </c>
      <c r="AF312">
        <v>-53199.095743640006</v>
      </c>
      <c r="AG312">
        <v>0</v>
      </c>
      <c r="AH312" s="54">
        <v>192277.29036300001</v>
      </c>
      <c r="AI312">
        <v>140732.47236400002</v>
      </c>
      <c r="AJ312">
        <v>140732.47236400002</v>
      </c>
      <c r="AK312">
        <v>46291.994963000005</v>
      </c>
      <c r="AL312">
        <v>-417.36234999998123</v>
      </c>
      <c r="AM312" t="s">
        <v>514</v>
      </c>
      <c r="AN312" t="s">
        <v>545</v>
      </c>
      <c r="AO312">
        <v>10</v>
      </c>
      <c r="AP312">
        <v>10</v>
      </c>
    </row>
    <row r="313" spans="1:42">
      <c r="A313">
        <v>1529</v>
      </c>
      <c r="B313">
        <v>577</v>
      </c>
      <c r="C313" t="s">
        <v>27</v>
      </c>
      <c r="D313" t="s">
        <v>301</v>
      </c>
      <c r="E313" t="s">
        <v>560</v>
      </c>
      <c r="F313" t="s">
        <v>197</v>
      </c>
      <c r="G313" t="s">
        <v>476</v>
      </c>
      <c r="H313" t="s">
        <v>468</v>
      </c>
      <c r="I313" t="s">
        <v>405</v>
      </c>
      <c r="J313" t="s">
        <v>486</v>
      </c>
      <c r="K313">
        <v>36896</v>
      </c>
      <c r="L313">
        <v>38722</v>
      </c>
      <c r="M313" t="s">
        <v>30</v>
      </c>
      <c r="N313" s="1">
        <v>10000000</v>
      </c>
      <c r="O313">
        <v>-4069.2257</v>
      </c>
      <c r="P313">
        <v>0.66</v>
      </c>
      <c r="Q313">
        <v>132.30180300000001</v>
      </c>
      <c r="R313">
        <v>132.53639000000001</v>
      </c>
      <c r="S313">
        <v>0.18471748199005256</v>
      </c>
      <c r="T313">
        <v>-751.65712495320895</v>
      </c>
      <c r="U313">
        <v>479.35956900000002</v>
      </c>
      <c r="V313">
        <v>0</v>
      </c>
      <c r="W313">
        <v>-272.29755595320893</v>
      </c>
      <c r="X313">
        <v>-258604.65148999999</v>
      </c>
      <c r="Y313">
        <v>-259530.38414499999</v>
      </c>
      <c r="Z313">
        <v>-925.7326549999998</v>
      </c>
      <c r="AA313">
        <v>-653.43509904679081</v>
      </c>
      <c r="AB313">
        <v>-258604.65148999999</v>
      </c>
      <c r="AC313">
        <v>-259530.38414499999</v>
      </c>
      <c r="AD313">
        <v>-925.7326549999998</v>
      </c>
      <c r="AF313">
        <v>-50873.459701400003</v>
      </c>
      <c r="AG313">
        <v>0</v>
      </c>
      <c r="AH313" s="54">
        <v>-259530.38414499999</v>
      </c>
      <c r="AI313">
        <v>-198349.62842399999</v>
      </c>
      <c r="AJ313">
        <v>-198349.62842399999</v>
      </c>
      <c r="AK313">
        <v>-232539.89608999999</v>
      </c>
      <c r="AL313">
        <v>-925.7326549999998</v>
      </c>
      <c r="AM313" t="s">
        <v>514</v>
      </c>
      <c r="AN313" t="s">
        <v>545</v>
      </c>
      <c r="AO313">
        <v>10</v>
      </c>
      <c r="AP313">
        <v>10</v>
      </c>
    </row>
    <row r="314" spans="1:42">
      <c r="A314">
        <v>1530</v>
      </c>
      <c r="B314">
        <v>578</v>
      </c>
      <c r="C314" t="s">
        <v>27</v>
      </c>
      <c r="D314" t="s">
        <v>301</v>
      </c>
      <c r="E314" t="s">
        <v>367</v>
      </c>
      <c r="F314" t="s">
        <v>205</v>
      </c>
      <c r="G314" t="s">
        <v>476</v>
      </c>
      <c r="H314" t="s">
        <v>468</v>
      </c>
      <c r="I314" t="s">
        <v>405</v>
      </c>
      <c r="J314" t="s">
        <v>486</v>
      </c>
      <c r="K314">
        <v>36896</v>
      </c>
      <c r="L314">
        <v>38722</v>
      </c>
      <c r="M314" t="s">
        <v>30</v>
      </c>
      <c r="N314" s="1">
        <v>10000000</v>
      </c>
      <c r="O314">
        <v>-4217.5431429999999</v>
      </c>
      <c r="P314">
        <v>1.3</v>
      </c>
      <c r="Q314">
        <v>118.61954299999999</v>
      </c>
      <c r="R314">
        <v>118.649924</v>
      </c>
      <c r="S314">
        <v>-5.8689671464683844E-3</v>
      </c>
      <c r="T314">
        <v>24.752622145080011</v>
      </c>
      <c r="U314">
        <v>453.76627999999999</v>
      </c>
      <c r="V314">
        <v>0</v>
      </c>
      <c r="W314">
        <v>478.51890214508001</v>
      </c>
      <c r="X314">
        <v>75374.489363999994</v>
      </c>
      <c r="Y314">
        <v>75638.529278000002</v>
      </c>
      <c r="Z314">
        <v>264.03991400000814</v>
      </c>
      <c r="AA314">
        <v>-214.47898814507187</v>
      </c>
      <c r="AB314">
        <v>75374.489363999994</v>
      </c>
      <c r="AC314">
        <v>75638.529278000002</v>
      </c>
      <c r="AD314">
        <v>264.03991400000814</v>
      </c>
      <c r="AF314">
        <v>-41627.150821410003</v>
      </c>
      <c r="AG314">
        <v>0</v>
      </c>
      <c r="AH314" s="54">
        <v>75638.529278000002</v>
      </c>
      <c r="AI314">
        <v>60426.0265</v>
      </c>
      <c r="AJ314">
        <v>60426.0265</v>
      </c>
      <c r="AK314">
        <v>5035.0756309999997</v>
      </c>
      <c r="AL314">
        <v>264.03991400000814</v>
      </c>
      <c r="AM314" t="s">
        <v>514</v>
      </c>
      <c r="AN314" t="s">
        <v>545</v>
      </c>
      <c r="AO314">
        <v>9</v>
      </c>
      <c r="AP314">
        <v>9</v>
      </c>
    </row>
    <row r="315" spans="1:42">
      <c r="A315">
        <v>1531</v>
      </c>
      <c r="B315">
        <v>579</v>
      </c>
      <c r="C315" t="s">
        <v>27</v>
      </c>
      <c r="D315" t="s">
        <v>301</v>
      </c>
      <c r="E315" t="s">
        <v>369</v>
      </c>
      <c r="F315" t="s">
        <v>205</v>
      </c>
      <c r="G315" t="s">
        <v>476</v>
      </c>
      <c r="H315" t="s">
        <v>468</v>
      </c>
      <c r="I315" t="s">
        <v>405</v>
      </c>
      <c r="J315" t="s">
        <v>486</v>
      </c>
      <c r="K315">
        <v>36896</v>
      </c>
      <c r="L315">
        <v>38722</v>
      </c>
      <c r="M315" t="s">
        <v>30</v>
      </c>
      <c r="N315" s="1">
        <v>10000000</v>
      </c>
      <c r="O315">
        <v>-4192.9665530000002</v>
      </c>
      <c r="P315">
        <v>1.8</v>
      </c>
      <c r="Q315">
        <v>196.68186299999999</v>
      </c>
      <c r="R315">
        <v>196.71262200000001</v>
      </c>
      <c r="S315">
        <v>-1.2352897566743674E-2</v>
      </c>
      <c r="T315">
        <v>51.795286329991313</v>
      </c>
      <c r="U315">
        <v>629.80669399999999</v>
      </c>
      <c r="V315">
        <v>0</v>
      </c>
      <c r="W315">
        <v>681.60198032999131</v>
      </c>
      <c r="X315">
        <v>-27136.849334999999</v>
      </c>
      <c r="Y315">
        <v>-26800.459261</v>
      </c>
      <c r="Z315">
        <v>336.390073999999</v>
      </c>
      <c r="AA315">
        <v>-345.2119063299923</v>
      </c>
      <c r="AB315">
        <v>-27136.849334999999</v>
      </c>
      <c r="AC315">
        <v>-26800.459261</v>
      </c>
      <c r="AD315">
        <v>336.390073999999</v>
      </c>
      <c r="AF315">
        <v>-41384.579878110002</v>
      </c>
      <c r="AG315">
        <v>0</v>
      </c>
      <c r="AH315" s="54">
        <v>-26800.459261</v>
      </c>
      <c r="AI315">
        <v>59740.934951000003</v>
      </c>
      <c r="AJ315">
        <v>59740.934951000003</v>
      </c>
      <c r="AK315">
        <v>48903.893119</v>
      </c>
      <c r="AL315">
        <v>336.390073999999</v>
      </c>
      <c r="AM315" t="s">
        <v>514</v>
      </c>
      <c r="AN315" t="s">
        <v>545</v>
      </c>
      <c r="AO315">
        <v>9</v>
      </c>
      <c r="AP315">
        <v>9</v>
      </c>
    </row>
    <row r="316" spans="1:42">
      <c r="A316">
        <v>1532</v>
      </c>
      <c r="B316">
        <v>580</v>
      </c>
      <c r="C316" t="s">
        <v>27</v>
      </c>
      <c r="D316" t="s">
        <v>301</v>
      </c>
      <c r="E316" t="s">
        <v>370</v>
      </c>
      <c r="F316" t="s">
        <v>205</v>
      </c>
      <c r="G316" t="s">
        <v>471</v>
      </c>
      <c r="H316" t="s">
        <v>468</v>
      </c>
      <c r="I316" t="s">
        <v>405</v>
      </c>
      <c r="J316" t="s">
        <v>486</v>
      </c>
      <c r="K316">
        <v>36896</v>
      </c>
      <c r="L316">
        <v>38722</v>
      </c>
      <c r="M316" t="s">
        <v>30</v>
      </c>
      <c r="N316" s="1">
        <v>10000000</v>
      </c>
      <c r="O316">
        <v>-4102.4236840000003</v>
      </c>
      <c r="P316">
        <v>0.5</v>
      </c>
      <c r="Q316">
        <v>49.302551000000001</v>
      </c>
      <c r="R316">
        <v>49.317462999999996</v>
      </c>
      <c r="S316">
        <v>-2.0217144533363381E-3</v>
      </c>
      <c r="T316">
        <v>8.293929255652106</v>
      </c>
      <c r="U316">
        <v>196.13155699999999</v>
      </c>
      <c r="V316">
        <v>0</v>
      </c>
      <c r="W316">
        <v>204.42548625565209</v>
      </c>
      <c r="X316">
        <v>14035.940033999999</v>
      </c>
      <c r="Y316">
        <v>14113.804955</v>
      </c>
      <c r="Z316">
        <v>77.864921000000322</v>
      </c>
      <c r="AA316">
        <v>-126.56056525565177</v>
      </c>
      <c r="AB316">
        <v>14035.940033999999</v>
      </c>
      <c r="AC316">
        <v>14113.804955</v>
      </c>
      <c r="AD316">
        <v>77.864921000000322</v>
      </c>
      <c r="AF316">
        <v>-40490.921761080004</v>
      </c>
      <c r="AG316">
        <v>0</v>
      </c>
      <c r="AH316" s="54">
        <v>14113.804955</v>
      </c>
      <c r="AI316">
        <v>100804.605149</v>
      </c>
      <c r="AJ316">
        <v>100804.605149</v>
      </c>
      <c r="AK316">
        <v>1608.776151</v>
      </c>
      <c r="AL316">
        <v>77.864921000000322</v>
      </c>
      <c r="AM316" t="s">
        <v>514</v>
      </c>
      <c r="AN316" t="s">
        <v>545</v>
      </c>
      <c r="AO316">
        <v>9</v>
      </c>
      <c r="AP316">
        <v>9</v>
      </c>
    </row>
    <row r="317" spans="1:42">
      <c r="A317">
        <v>1533</v>
      </c>
      <c r="B317">
        <v>581</v>
      </c>
      <c r="C317" t="s">
        <v>27</v>
      </c>
      <c r="D317" t="s">
        <v>301</v>
      </c>
      <c r="E317" t="s">
        <v>63</v>
      </c>
      <c r="F317" t="s">
        <v>205</v>
      </c>
      <c r="G317" t="s">
        <v>498</v>
      </c>
      <c r="H317" t="s">
        <v>482</v>
      </c>
      <c r="I317" t="s">
        <v>405</v>
      </c>
      <c r="J317" t="s">
        <v>486</v>
      </c>
      <c r="K317">
        <v>36896</v>
      </c>
      <c r="L317">
        <v>38722</v>
      </c>
      <c r="M317" t="s">
        <v>30</v>
      </c>
      <c r="N317" s="1">
        <v>10000000</v>
      </c>
      <c r="O317">
        <v>-4172.7504840000001</v>
      </c>
      <c r="P317">
        <v>1.05</v>
      </c>
      <c r="Q317">
        <v>112.50964399999999</v>
      </c>
      <c r="R317">
        <v>112.533357</v>
      </c>
      <c r="S317">
        <v>-4.7177301508328408E-3</v>
      </c>
      <c r="T317">
        <v>19.685910770269132</v>
      </c>
      <c r="U317">
        <v>382.88834300000002</v>
      </c>
      <c r="V317">
        <v>0</v>
      </c>
      <c r="W317">
        <v>402.57425377026914</v>
      </c>
      <c r="X317">
        <v>-7401.2362640000001</v>
      </c>
      <c r="Y317">
        <v>-7224.7646210000003</v>
      </c>
      <c r="Z317">
        <v>176.47164299999986</v>
      </c>
      <c r="AA317">
        <v>-226.10261077026928</v>
      </c>
      <c r="AB317">
        <v>-7401.2362640000001</v>
      </c>
      <c r="AC317">
        <v>-7224.7646210000003</v>
      </c>
      <c r="AD317">
        <v>176.47164299999986</v>
      </c>
      <c r="AF317">
        <v>-41185.047277079997</v>
      </c>
      <c r="AG317">
        <v>0</v>
      </c>
      <c r="AH317" s="54">
        <v>-7224.7646210000003</v>
      </c>
      <c r="AI317">
        <v>9470.8379519999999</v>
      </c>
      <c r="AJ317">
        <v>9470.8379519999999</v>
      </c>
      <c r="AK317">
        <v>-32620.126979000001</v>
      </c>
      <c r="AL317">
        <v>176.47164299999986</v>
      </c>
      <c r="AM317" t="s">
        <v>514</v>
      </c>
      <c r="AN317" t="s">
        <v>545</v>
      </c>
      <c r="AO317">
        <v>9</v>
      </c>
      <c r="AP317">
        <v>9</v>
      </c>
    </row>
    <row r="318" spans="1:42">
      <c r="A318">
        <v>1534</v>
      </c>
      <c r="B318">
        <v>582</v>
      </c>
      <c r="C318" t="s">
        <v>27</v>
      </c>
      <c r="D318" t="s">
        <v>301</v>
      </c>
      <c r="E318" t="s">
        <v>373</v>
      </c>
      <c r="F318" t="s">
        <v>199</v>
      </c>
      <c r="G318" t="s">
        <v>477</v>
      </c>
      <c r="H318" t="s">
        <v>468</v>
      </c>
      <c r="I318" t="s">
        <v>405</v>
      </c>
      <c r="J318" t="s">
        <v>486</v>
      </c>
      <c r="K318">
        <v>36896</v>
      </c>
      <c r="L318">
        <v>38722</v>
      </c>
      <c r="M318" t="s">
        <v>30</v>
      </c>
      <c r="N318" s="1">
        <v>10000000</v>
      </c>
      <c r="O318">
        <v>-4197.7477039999994</v>
      </c>
      <c r="P318">
        <v>1.3</v>
      </c>
      <c r="Q318">
        <v>78.761635999999996</v>
      </c>
      <c r="R318">
        <v>78.791928999999996</v>
      </c>
      <c r="S318">
        <v>-1.0675895935361463E-3</v>
      </c>
      <c r="T318">
        <v>4.4814717650806504</v>
      </c>
      <c r="U318">
        <v>375.00128699999999</v>
      </c>
      <c r="V318">
        <v>0</v>
      </c>
      <c r="W318">
        <v>379.48275876508063</v>
      </c>
      <c r="X318">
        <v>242992.54266000001</v>
      </c>
      <c r="Y318">
        <v>243351.83577199999</v>
      </c>
      <c r="Z318">
        <v>359.29311199998483</v>
      </c>
      <c r="AA318">
        <v>-20.189646765095802</v>
      </c>
      <c r="AB318">
        <v>242992.54266000001</v>
      </c>
      <c r="AC318">
        <v>243351.83577199999</v>
      </c>
      <c r="AD318">
        <v>359.29311199998483</v>
      </c>
      <c r="AF318">
        <v>-31073.827378859998</v>
      </c>
      <c r="AG318">
        <v>0</v>
      </c>
      <c r="AH318" s="54">
        <v>243351.83577199999</v>
      </c>
      <c r="AI318">
        <v>135834.90202099999</v>
      </c>
      <c r="AJ318">
        <v>135834.90202099999</v>
      </c>
      <c r="AK318">
        <v>8365.6781670000055</v>
      </c>
      <c r="AL318">
        <v>359.29311199998483</v>
      </c>
      <c r="AM318" t="s">
        <v>514</v>
      </c>
      <c r="AN318">
        <v>7</v>
      </c>
      <c r="AO318" t="s">
        <v>545</v>
      </c>
      <c r="AP318">
        <v>7</v>
      </c>
    </row>
    <row r="319" spans="1:42">
      <c r="A319">
        <v>1535</v>
      </c>
      <c r="B319">
        <v>583</v>
      </c>
      <c r="C319" t="s">
        <v>27</v>
      </c>
      <c r="D319" t="s">
        <v>301</v>
      </c>
      <c r="E319" t="s">
        <v>61</v>
      </c>
      <c r="F319" t="s">
        <v>205</v>
      </c>
      <c r="G319" t="s">
        <v>476</v>
      </c>
      <c r="H319" t="s">
        <v>468</v>
      </c>
      <c r="I319" t="s">
        <v>405</v>
      </c>
      <c r="J319" t="s">
        <v>486</v>
      </c>
      <c r="K319">
        <v>36896</v>
      </c>
      <c r="L319">
        <v>38722</v>
      </c>
      <c r="M319" t="s">
        <v>30</v>
      </c>
      <c r="N319" s="1">
        <v>10000000</v>
      </c>
      <c r="O319">
        <v>-4062.3387200000002</v>
      </c>
      <c r="P319">
        <v>2.4500000000000002</v>
      </c>
      <c r="Q319">
        <v>573.93181000000004</v>
      </c>
      <c r="R319">
        <v>574.062859</v>
      </c>
      <c r="S319">
        <v>2.2291758360030899E-2</v>
      </c>
      <c r="T319">
        <v>-90.556673122837225</v>
      </c>
      <c r="U319">
        <v>1476.434692</v>
      </c>
      <c r="V319">
        <v>0</v>
      </c>
      <c r="W319">
        <v>1385.8780188771627</v>
      </c>
      <c r="X319">
        <v>-1164061</v>
      </c>
      <c r="Y319">
        <v>-1164561</v>
      </c>
      <c r="Z319">
        <v>-500</v>
      </c>
      <c r="AA319">
        <v>-1885.8780188771627</v>
      </c>
      <c r="AB319">
        <v>-1164061</v>
      </c>
      <c r="AC319">
        <v>-1164561</v>
      </c>
      <c r="AD319">
        <v>-500</v>
      </c>
      <c r="AF319">
        <v>-40095.283166399997</v>
      </c>
      <c r="AG319">
        <v>0</v>
      </c>
      <c r="AH319" s="54">
        <v>-1164561</v>
      </c>
      <c r="AI319">
        <v>-830198.87293900002</v>
      </c>
      <c r="AJ319">
        <v>-830198.87293900002</v>
      </c>
      <c r="AK319">
        <v>-655461.54577900004</v>
      </c>
      <c r="AL319">
        <v>-500</v>
      </c>
      <c r="AM319" t="s">
        <v>514</v>
      </c>
      <c r="AN319" t="s">
        <v>545</v>
      </c>
      <c r="AO319">
        <v>9</v>
      </c>
      <c r="AP319">
        <v>9</v>
      </c>
    </row>
    <row r="320" spans="1:42">
      <c r="A320">
        <v>1536</v>
      </c>
      <c r="B320">
        <v>584</v>
      </c>
      <c r="C320" t="s">
        <v>27</v>
      </c>
      <c r="D320" t="s">
        <v>301</v>
      </c>
      <c r="E320" t="s">
        <v>375</v>
      </c>
      <c r="F320" t="s">
        <v>200</v>
      </c>
      <c r="G320" t="s">
        <v>477</v>
      </c>
      <c r="H320" t="s">
        <v>468</v>
      </c>
      <c r="I320" t="s">
        <v>405</v>
      </c>
      <c r="J320" t="s">
        <v>486</v>
      </c>
      <c r="K320">
        <v>36896</v>
      </c>
      <c r="L320">
        <v>38722</v>
      </c>
      <c r="M320" t="s">
        <v>30</v>
      </c>
      <c r="N320" s="1">
        <v>10000000</v>
      </c>
      <c r="O320">
        <v>-4056.2808880000002</v>
      </c>
      <c r="P320">
        <v>0.36</v>
      </c>
      <c r="Q320">
        <v>67.130359999999996</v>
      </c>
      <c r="R320">
        <v>67.152857999999995</v>
      </c>
      <c r="S320">
        <v>-3.7641156051537641E-3</v>
      </c>
      <c r="T320">
        <v>15.268310189407769</v>
      </c>
      <c r="U320">
        <v>268.96077100000002</v>
      </c>
      <c r="V320">
        <v>0</v>
      </c>
      <c r="W320">
        <v>284.22908118940779</v>
      </c>
      <c r="X320">
        <v>-122781.95120900001</v>
      </c>
      <c r="Y320">
        <v>-122853.33499</v>
      </c>
      <c r="Z320">
        <v>-71.383780999996816</v>
      </c>
      <c r="AA320">
        <v>-355.61286218940461</v>
      </c>
      <c r="AB320">
        <v>-122781.95120900001</v>
      </c>
      <c r="AC320">
        <v>-122853.33499</v>
      </c>
      <c r="AD320">
        <v>-71.383780999996816</v>
      </c>
      <c r="AF320">
        <v>-23354.037212660001</v>
      </c>
      <c r="AG320">
        <v>0</v>
      </c>
      <c r="AH320" s="54">
        <v>-122853.33499</v>
      </c>
      <c r="AI320">
        <v>19195.458344999992</v>
      </c>
      <c r="AJ320">
        <v>19195.458344999992</v>
      </c>
      <c r="AK320">
        <v>8443.9529949999996</v>
      </c>
      <c r="AL320">
        <v>-71.383780999996816</v>
      </c>
      <c r="AM320" t="s">
        <v>514</v>
      </c>
      <c r="AN320">
        <v>6</v>
      </c>
      <c r="AO320" t="s">
        <v>545</v>
      </c>
      <c r="AP320">
        <v>6</v>
      </c>
    </row>
    <row r="321" spans="1:42">
      <c r="A321">
        <v>1537</v>
      </c>
      <c r="B321">
        <v>627</v>
      </c>
      <c r="C321" t="s">
        <v>27</v>
      </c>
      <c r="D321" t="s">
        <v>301</v>
      </c>
      <c r="E321" t="s">
        <v>376</v>
      </c>
      <c r="F321" t="s">
        <v>201</v>
      </c>
      <c r="G321" t="s">
        <v>467</v>
      </c>
      <c r="H321" t="s">
        <v>497</v>
      </c>
      <c r="I321" t="s">
        <v>405</v>
      </c>
      <c r="J321" t="s">
        <v>486</v>
      </c>
      <c r="K321">
        <v>36896</v>
      </c>
      <c r="L321">
        <v>38722</v>
      </c>
      <c r="M321" t="s">
        <v>30</v>
      </c>
      <c r="N321" s="1">
        <v>10000000</v>
      </c>
      <c r="O321">
        <v>-4106.5057280000001</v>
      </c>
      <c r="P321">
        <v>0.68</v>
      </c>
      <c r="Q321">
        <v>56.925840999999998</v>
      </c>
      <c r="R321">
        <v>56.949261</v>
      </c>
      <c r="S321">
        <v>2.1256872377095927E-3</v>
      </c>
      <c r="T321">
        <v>-8.7291468175909408</v>
      </c>
      <c r="U321">
        <v>252.20438799999999</v>
      </c>
      <c r="V321">
        <v>0</v>
      </c>
      <c r="W321">
        <v>243.47524118240906</v>
      </c>
      <c r="X321">
        <v>61735.341394000003</v>
      </c>
      <c r="Y321">
        <v>61852.746872000003</v>
      </c>
      <c r="Z321">
        <v>117.40547800000058</v>
      </c>
      <c r="AA321">
        <v>-126.06976318240848</v>
      </c>
      <c r="AB321">
        <v>61735.341394000003</v>
      </c>
      <c r="AC321">
        <v>61852.746872000003</v>
      </c>
      <c r="AD321">
        <v>117.40547800000058</v>
      </c>
      <c r="AF321">
        <v>-29722.888459264006</v>
      </c>
      <c r="AG321">
        <v>0</v>
      </c>
      <c r="AH321" s="54">
        <v>61852.746872000003</v>
      </c>
      <c r="AI321">
        <v>89879.011392</v>
      </c>
      <c r="AJ321">
        <v>89879.011392</v>
      </c>
      <c r="AK321">
        <v>25430.966001000001</v>
      </c>
      <c r="AL321">
        <v>117.40547800000058</v>
      </c>
      <c r="AM321" t="s">
        <v>514</v>
      </c>
      <c r="AN321">
        <v>8</v>
      </c>
      <c r="AO321" t="s">
        <v>545</v>
      </c>
      <c r="AP321">
        <v>8</v>
      </c>
    </row>
    <row r="322" spans="1:42">
      <c r="A322">
        <v>1538</v>
      </c>
      <c r="B322">
        <v>585</v>
      </c>
      <c r="C322" t="s">
        <v>27</v>
      </c>
      <c r="D322" t="s">
        <v>301</v>
      </c>
      <c r="E322" t="s">
        <v>251</v>
      </c>
      <c r="F322" t="s">
        <v>202</v>
      </c>
      <c r="G322" t="s">
        <v>473</v>
      </c>
      <c r="H322" t="s">
        <v>488</v>
      </c>
      <c r="I322" t="s">
        <v>405</v>
      </c>
      <c r="J322" t="s">
        <v>486</v>
      </c>
      <c r="K322">
        <v>36896</v>
      </c>
      <c r="L322">
        <v>38722</v>
      </c>
      <c r="M322" t="s">
        <v>30</v>
      </c>
      <c r="N322" s="1">
        <v>10000000</v>
      </c>
      <c r="O322">
        <v>-4105.6219860000001</v>
      </c>
      <c r="P322">
        <v>0.75</v>
      </c>
      <c r="Q322">
        <v>92.803167000000002</v>
      </c>
      <c r="R322">
        <v>92.833686999999998</v>
      </c>
      <c r="S322">
        <v>3.1579613135221812E-3</v>
      </c>
      <c r="T322">
        <v>-12.965395399734106</v>
      </c>
      <c r="U322">
        <v>304.44038499999999</v>
      </c>
      <c r="V322">
        <v>0</v>
      </c>
      <c r="W322">
        <v>291.47498960026587</v>
      </c>
      <c r="X322">
        <v>-57262.471504000001</v>
      </c>
      <c r="Y322">
        <v>-57224.014147000002</v>
      </c>
      <c r="Z322">
        <v>38.45735699999932</v>
      </c>
      <c r="AA322">
        <v>-253.01763260026655</v>
      </c>
      <c r="AB322">
        <v>-57262.471504000001</v>
      </c>
      <c r="AC322">
        <v>-57224.014147000002</v>
      </c>
      <c r="AD322">
        <v>38.45735699999932</v>
      </c>
      <c r="AF322">
        <v>-16884.370417425002</v>
      </c>
      <c r="AG322">
        <v>0</v>
      </c>
      <c r="AH322" s="54">
        <v>-57224.014147000002</v>
      </c>
      <c r="AI322">
        <v>63464.005799999992</v>
      </c>
      <c r="AJ322">
        <v>63464.005799999992</v>
      </c>
      <c r="AK322">
        <v>74901.774923999998</v>
      </c>
      <c r="AL322">
        <v>38.45735699999932</v>
      </c>
      <c r="AM322" t="s">
        <v>514</v>
      </c>
      <c r="AN322">
        <v>5</v>
      </c>
      <c r="AO322" t="s">
        <v>545</v>
      </c>
      <c r="AP322">
        <v>5</v>
      </c>
    </row>
    <row r="323" spans="1:42">
      <c r="A323">
        <v>1539</v>
      </c>
      <c r="B323">
        <v>586</v>
      </c>
      <c r="C323" t="s">
        <v>27</v>
      </c>
      <c r="D323" t="s">
        <v>301</v>
      </c>
      <c r="E323" t="s">
        <v>379</v>
      </c>
      <c r="F323" t="s">
        <v>201</v>
      </c>
      <c r="G323" t="s">
        <v>473</v>
      </c>
      <c r="H323" t="s">
        <v>468</v>
      </c>
      <c r="I323" t="s">
        <v>405</v>
      </c>
      <c r="J323" t="s">
        <v>486</v>
      </c>
      <c r="K323">
        <v>36896</v>
      </c>
      <c r="L323">
        <v>38722</v>
      </c>
      <c r="M323" t="s">
        <v>30</v>
      </c>
      <c r="N323" s="1">
        <v>10000000</v>
      </c>
      <c r="O323">
        <v>-4103.8495789999997</v>
      </c>
      <c r="P323">
        <v>0.65</v>
      </c>
      <c r="Q323">
        <v>64.234179999999995</v>
      </c>
      <c r="R323">
        <v>64.252249000000006</v>
      </c>
      <c r="S323">
        <v>-3.0717359235918036E-3</v>
      </c>
      <c r="T323">
        <v>12.605942176831398</v>
      </c>
      <c r="U323">
        <v>236.749144</v>
      </c>
      <c r="V323">
        <v>0</v>
      </c>
      <c r="W323">
        <v>249.35508617683141</v>
      </c>
      <c r="X323">
        <v>17647.821821000001</v>
      </c>
      <c r="Y323">
        <v>17754.39054</v>
      </c>
      <c r="Z323">
        <v>106.56871899999896</v>
      </c>
      <c r="AA323">
        <v>-142.78636717683244</v>
      </c>
      <c r="AB323">
        <v>17647.821821000001</v>
      </c>
      <c r="AC323">
        <v>17754.39054</v>
      </c>
      <c r="AD323">
        <v>106.56871899999896</v>
      </c>
      <c r="AF323">
        <v>-29703.663252802002</v>
      </c>
      <c r="AG323">
        <v>0</v>
      </c>
      <c r="AH323" s="54">
        <v>17754.39054</v>
      </c>
      <c r="AI323">
        <v>117202.913585</v>
      </c>
      <c r="AJ323">
        <v>117202.913585</v>
      </c>
      <c r="AK323">
        <v>37766.698340000003</v>
      </c>
      <c r="AL323">
        <v>106.56871899999896</v>
      </c>
      <c r="AM323" t="s">
        <v>514</v>
      </c>
      <c r="AN323">
        <v>8</v>
      </c>
      <c r="AO323" t="s">
        <v>545</v>
      </c>
      <c r="AP323">
        <v>8</v>
      </c>
    </row>
    <row r="324" spans="1:42">
      <c r="A324">
        <v>1540</v>
      </c>
      <c r="B324">
        <v>587</v>
      </c>
      <c r="C324" t="s">
        <v>27</v>
      </c>
      <c r="D324" t="s">
        <v>301</v>
      </c>
      <c r="E324" t="s">
        <v>58</v>
      </c>
      <c r="F324" t="s">
        <v>199</v>
      </c>
      <c r="G324" t="s">
        <v>467</v>
      </c>
      <c r="H324" t="s">
        <v>468</v>
      </c>
      <c r="I324" t="s">
        <v>405</v>
      </c>
      <c r="J324" t="s">
        <v>486</v>
      </c>
      <c r="K324">
        <v>36896</v>
      </c>
      <c r="L324">
        <v>38722</v>
      </c>
      <c r="M324" t="s">
        <v>30</v>
      </c>
      <c r="N324" s="1">
        <v>10000000</v>
      </c>
      <c r="O324">
        <v>-4110.7135470000003</v>
      </c>
      <c r="P324">
        <v>0.8</v>
      </c>
      <c r="Q324">
        <v>84.478333000000006</v>
      </c>
      <c r="R324">
        <v>84.490566000000001</v>
      </c>
      <c r="S324">
        <v>-8.5972721229532478E-3</v>
      </c>
      <c r="T324">
        <v>35.340922983069369</v>
      </c>
      <c r="U324">
        <v>328.00511</v>
      </c>
      <c r="V324">
        <v>0</v>
      </c>
      <c r="W324">
        <v>363.34603298306939</v>
      </c>
      <c r="X324">
        <v>-900.77760499999999</v>
      </c>
      <c r="Y324">
        <v>-740.70208100000002</v>
      </c>
      <c r="Z324">
        <v>160.07552399999997</v>
      </c>
      <c r="AA324">
        <v>-203.27050898306942</v>
      </c>
      <c r="AB324">
        <v>-900.77760499999999</v>
      </c>
      <c r="AC324">
        <v>-740.70208100000002</v>
      </c>
      <c r="AD324">
        <v>160.07552399999997</v>
      </c>
      <c r="AF324">
        <v>-30429.5570316675</v>
      </c>
      <c r="AG324">
        <v>0</v>
      </c>
      <c r="AH324" s="54">
        <v>-740.70208100000002</v>
      </c>
      <c r="AI324">
        <v>21656.368978999999</v>
      </c>
      <c r="AJ324">
        <v>21656.368978999999</v>
      </c>
      <c r="AK324">
        <v>12349.433416</v>
      </c>
      <c r="AL324">
        <v>160.07552399999997</v>
      </c>
      <c r="AM324" t="s">
        <v>514</v>
      </c>
      <c r="AN324">
        <v>7</v>
      </c>
      <c r="AO324" t="s">
        <v>545</v>
      </c>
      <c r="AP324">
        <v>7</v>
      </c>
    </row>
    <row r="325" spans="1:42">
      <c r="A325">
        <v>1541</v>
      </c>
      <c r="B325">
        <v>588</v>
      </c>
      <c r="C325" t="s">
        <v>27</v>
      </c>
      <c r="D325" t="s">
        <v>301</v>
      </c>
      <c r="E325" t="s">
        <v>380</v>
      </c>
      <c r="F325" t="s">
        <v>200</v>
      </c>
      <c r="G325" t="s">
        <v>473</v>
      </c>
      <c r="H325" t="s">
        <v>468</v>
      </c>
      <c r="I325" t="s">
        <v>405</v>
      </c>
      <c r="J325" t="s">
        <v>486</v>
      </c>
      <c r="K325">
        <v>36896</v>
      </c>
      <c r="L325">
        <v>38722</v>
      </c>
      <c r="M325" t="s">
        <v>30</v>
      </c>
      <c r="N325" s="1">
        <v>10000000</v>
      </c>
      <c r="O325">
        <v>-4065.9063599999999</v>
      </c>
      <c r="P325">
        <v>0.35</v>
      </c>
      <c r="Q325">
        <v>49.285271999999999</v>
      </c>
      <c r="R325">
        <v>49.300128000000001</v>
      </c>
      <c r="S325">
        <v>-2.0196370715464822E-3</v>
      </c>
      <c r="T325">
        <v>8.211655214092616</v>
      </c>
      <c r="U325">
        <v>185.995204</v>
      </c>
      <c r="V325">
        <v>0</v>
      </c>
      <c r="W325">
        <v>194.20685921409262</v>
      </c>
      <c r="X325">
        <v>-52440.304969999997</v>
      </c>
      <c r="Y325">
        <v>-52441.162146000002</v>
      </c>
      <c r="Z325">
        <v>-0.85717600000498351</v>
      </c>
      <c r="AA325">
        <v>-195.0640352140976</v>
      </c>
      <c r="AB325">
        <v>-52440.304969999997</v>
      </c>
      <c r="AC325">
        <v>-52441.162146000002</v>
      </c>
      <c r="AD325">
        <v>-0.85717600000498351</v>
      </c>
      <c r="AF325">
        <v>-23409.455867699999</v>
      </c>
      <c r="AG325">
        <v>0</v>
      </c>
      <c r="AH325" s="54">
        <v>-52441.162146000002</v>
      </c>
      <c r="AI325">
        <v>97954.491163999992</v>
      </c>
      <c r="AJ325">
        <v>97954.491163999992</v>
      </c>
      <c r="AK325">
        <v>-39242.691156000001</v>
      </c>
      <c r="AL325">
        <v>-0.85717600000498351</v>
      </c>
      <c r="AM325" t="s">
        <v>514</v>
      </c>
      <c r="AN325">
        <v>6</v>
      </c>
      <c r="AO325" t="s">
        <v>545</v>
      </c>
      <c r="AP325">
        <v>6</v>
      </c>
    </row>
    <row r="326" spans="1:42">
      <c r="A326">
        <v>1542</v>
      </c>
      <c r="B326">
        <v>589</v>
      </c>
      <c r="C326" t="s">
        <v>27</v>
      </c>
      <c r="D326" t="s">
        <v>301</v>
      </c>
      <c r="E326" t="s">
        <v>386</v>
      </c>
      <c r="F326" t="s">
        <v>201</v>
      </c>
      <c r="G326" t="s">
        <v>487</v>
      </c>
      <c r="H326" t="s">
        <v>468</v>
      </c>
      <c r="I326" t="s">
        <v>405</v>
      </c>
      <c r="J326" t="s">
        <v>486</v>
      </c>
      <c r="K326">
        <v>36896</v>
      </c>
      <c r="L326">
        <v>38722</v>
      </c>
      <c r="M326" t="s">
        <v>30</v>
      </c>
      <c r="N326" s="1">
        <v>10000000</v>
      </c>
      <c r="O326">
        <v>-4135.6430330000003</v>
      </c>
      <c r="P326">
        <v>1</v>
      </c>
      <c r="Q326">
        <v>112.785428</v>
      </c>
      <c r="R326">
        <v>112.82032</v>
      </c>
      <c r="S326">
        <v>-4.293455102704429E-3</v>
      </c>
      <c r="T326">
        <v>17.756197682997872</v>
      </c>
      <c r="U326">
        <v>449.12033000000002</v>
      </c>
      <c r="V326">
        <v>0</v>
      </c>
      <c r="W326">
        <v>466.8765276829979</v>
      </c>
      <c r="X326">
        <v>-30621.331592999999</v>
      </c>
      <c r="Y326">
        <v>-30518.785593000001</v>
      </c>
      <c r="Z326">
        <v>102.54599999999846</v>
      </c>
      <c r="AA326">
        <v>-364.33052768299945</v>
      </c>
      <c r="AB326">
        <v>-30621.331592999999</v>
      </c>
      <c r="AC326">
        <v>-30518.785593000001</v>
      </c>
      <c r="AD326">
        <v>102.54599999999846</v>
      </c>
      <c r="AF326">
        <v>-29933.784272854005</v>
      </c>
      <c r="AG326">
        <v>0</v>
      </c>
      <c r="AH326" s="54">
        <v>-30518.785593000001</v>
      </c>
      <c r="AI326">
        <v>104113.67483</v>
      </c>
      <c r="AJ326">
        <v>104113.67483</v>
      </c>
      <c r="AK326">
        <v>44546.037053</v>
      </c>
      <c r="AL326">
        <v>102.54599999999846</v>
      </c>
      <c r="AM326" t="s">
        <v>514</v>
      </c>
      <c r="AN326">
        <v>8</v>
      </c>
      <c r="AO326" t="s">
        <v>545</v>
      </c>
      <c r="AP326">
        <v>8</v>
      </c>
    </row>
    <row r="327" spans="1:42">
      <c r="A327">
        <v>1543</v>
      </c>
      <c r="B327">
        <v>590</v>
      </c>
      <c r="C327" t="s">
        <v>27</v>
      </c>
      <c r="D327" t="s">
        <v>301</v>
      </c>
      <c r="E327" t="s">
        <v>381</v>
      </c>
      <c r="F327" t="s">
        <v>197</v>
      </c>
      <c r="G327" t="s">
        <v>476</v>
      </c>
      <c r="H327" t="s">
        <v>468</v>
      </c>
      <c r="I327" t="s">
        <v>405</v>
      </c>
      <c r="J327" t="s">
        <v>486</v>
      </c>
      <c r="K327">
        <v>36896</v>
      </c>
      <c r="L327">
        <v>38722</v>
      </c>
      <c r="M327" t="s">
        <v>30</v>
      </c>
      <c r="N327" s="1">
        <v>10000000</v>
      </c>
      <c r="O327">
        <v>-4104.7877310000003</v>
      </c>
      <c r="P327">
        <v>0.7</v>
      </c>
      <c r="Q327">
        <v>64.623197000000005</v>
      </c>
      <c r="R327">
        <v>64.830736999999999</v>
      </c>
      <c r="S327">
        <v>0.19007959469928931</v>
      </c>
      <c r="T327">
        <v>-780.23638823509543</v>
      </c>
      <c r="U327">
        <v>264.67474900000002</v>
      </c>
      <c r="V327">
        <v>0</v>
      </c>
      <c r="W327">
        <v>-515.56163923509541</v>
      </c>
      <c r="X327">
        <v>38130.575166000002</v>
      </c>
      <c r="Y327">
        <v>37464.595321000001</v>
      </c>
      <c r="Z327">
        <v>-665.97984500000166</v>
      </c>
      <c r="AA327">
        <v>-150.41820576490625</v>
      </c>
      <c r="AB327">
        <v>38130.575166000002</v>
      </c>
      <c r="AC327">
        <v>37464.595321000001</v>
      </c>
      <c r="AD327">
        <v>-665.97984500000166</v>
      </c>
      <c r="AF327">
        <v>-51318.056212962008</v>
      </c>
      <c r="AG327">
        <v>0</v>
      </c>
      <c r="AH327" s="54">
        <v>37464.595321000001</v>
      </c>
      <c r="AI327">
        <v>56412.762920000001</v>
      </c>
      <c r="AJ327">
        <v>56412.762920000001</v>
      </c>
      <c r="AK327">
        <v>19138.803476000001</v>
      </c>
      <c r="AL327">
        <v>-665.97984500000166</v>
      </c>
      <c r="AM327" t="s">
        <v>514</v>
      </c>
      <c r="AN327" t="s">
        <v>545</v>
      </c>
      <c r="AO327">
        <v>10</v>
      </c>
      <c r="AP327">
        <v>10</v>
      </c>
    </row>
    <row r="328" spans="1:42">
      <c r="A328">
        <v>1544</v>
      </c>
      <c r="B328">
        <v>591</v>
      </c>
      <c r="C328" t="s">
        <v>27</v>
      </c>
      <c r="D328" t="s">
        <v>301</v>
      </c>
      <c r="E328" t="s">
        <v>383</v>
      </c>
      <c r="F328" t="s">
        <v>199</v>
      </c>
      <c r="G328" t="s">
        <v>473</v>
      </c>
      <c r="H328" t="s">
        <v>468</v>
      </c>
      <c r="I328" t="s">
        <v>405</v>
      </c>
      <c r="J328" t="s">
        <v>486</v>
      </c>
      <c r="K328">
        <v>36896</v>
      </c>
      <c r="L328">
        <v>38722</v>
      </c>
      <c r="M328" t="s">
        <v>30</v>
      </c>
      <c r="N328" s="1">
        <v>10000000</v>
      </c>
      <c r="O328">
        <v>-4110.0064670000002</v>
      </c>
      <c r="P328">
        <v>0.7</v>
      </c>
      <c r="Q328">
        <v>66.919655000000006</v>
      </c>
      <c r="R328">
        <v>66.930797999999996</v>
      </c>
      <c r="S328">
        <v>-5.5780694094715207E-3</v>
      </c>
      <c r="T328">
        <v>22.925901346302823</v>
      </c>
      <c r="U328">
        <v>255.40238600000001</v>
      </c>
      <c r="V328">
        <v>0</v>
      </c>
      <c r="W328">
        <v>278.32828734630283</v>
      </c>
      <c r="X328">
        <v>28441.662799999998</v>
      </c>
      <c r="Y328">
        <v>28596.994123</v>
      </c>
      <c r="Z328">
        <v>155.33132300000216</v>
      </c>
      <c r="AA328">
        <v>-122.99696434630067</v>
      </c>
      <c r="AB328">
        <v>28441.662799999998</v>
      </c>
      <c r="AC328">
        <v>28596.994123</v>
      </c>
      <c r="AD328">
        <v>155.33132300000216</v>
      </c>
      <c r="AF328">
        <v>-30424.322871967503</v>
      </c>
      <c r="AG328">
        <v>0</v>
      </c>
      <c r="AH328" s="54">
        <v>28596.994123</v>
      </c>
      <c r="AI328">
        <v>160432.47166700001</v>
      </c>
      <c r="AJ328">
        <v>160432.47166700001</v>
      </c>
      <c r="AK328">
        <v>45724.479460999995</v>
      </c>
      <c r="AL328">
        <v>155.33132300000216</v>
      </c>
      <c r="AM328" t="s">
        <v>514</v>
      </c>
      <c r="AN328">
        <v>7</v>
      </c>
      <c r="AO328" t="s">
        <v>545</v>
      </c>
      <c r="AP328">
        <v>7</v>
      </c>
    </row>
    <row r="329" spans="1:42">
      <c r="A329">
        <v>1545</v>
      </c>
      <c r="B329">
        <v>592</v>
      </c>
      <c r="C329" t="s">
        <v>27</v>
      </c>
      <c r="D329" t="s">
        <v>301</v>
      </c>
      <c r="E329" t="s">
        <v>63</v>
      </c>
      <c r="F329" t="s">
        <v>205</v>
      </c>
      <c r="G329" t="s">
        <v>498</v>
      </c>
      <c r="H329" t="s">
        <v>482</v>
      </c>
      <c r="I329" t="s">
        <v>405</v>
      </c>
      <c r="J329" t="s">
        <v>479</v>
      </c>
      <c r="K329">
        <v>36896</v>
      </c>
      <c r="L329">
        <v>38722</v>
      </c>
      <c r="M329" t="s">
        <v>30</v>
      </c>
      <c r="N329" s="1">
        <v>10000000</v>
      </c>
      <c r="O329">
        <v>-4199.1549089999999</v>
      </c>
      <c r="P329">
        <v>1.2</v>
      </c>
      <c r="Q329">
        <v>112.50964399999999</v>
      </c>
      <c r="R329">
        <v>112.533357</v>
      </c>
      <c r="S329">
        <v>-4.8367802067110872E-3</v>
      </c>
      <c r="T329">
        <v>20.310389348764897</v>
      </c>
      <c r="U329">
        <v>395.857597</v>
      </c>
      <c r="V329">
        <v>0</v>
      </c>
      <c r="W329">
        <v>416.16798634876488</v>
      </c>
      <c r="X329">
        <v>57293.759395000001</v>
      </c>
      <c r="Y329">
        <v>57547.928459000002</v>
      </c>
      <c r="Z329">
        <v>254.16906400000153</v>
      </c>
      <c r="AA329">
        <v>-161.99892234876336</v>
      </c>
      <c r="AB329">
        <v>57293.759395000001</v>
      </c>
      <c r="AC329">
        <v>57547.928459000002</v>
      </c>
      <c r="AD329">
        <v>254.16906400000153</v>
      </c>
      <c r="AF329">
        <v>-41445.658951829995</v>
      </c>
      <c r="AG329">
        <v>0</v>
      </c>
      <c r="AH329" s="54">
        <v>57547.928459000002</v>
      </c>
      <c r="AI329">
        <v>59097.488078000002</v>
      </c>
      <c r="AJ329">
        <v>59097.488078000002</v>
      </c>
      <c r="AK329">
        <v>134543.161402</v>
      </c>
      <c r="AL329">
        <v>254.16906400000153</v>
      </c>
      <c r="AM329" t="s">
        <v>514</v>
      </c>
      <c r="AN329" t="s">
        <v>545</v>
      </c>
      <c r="AO329">
        <v>9</v>
      </c>
      <c r="AP329">
        <v>9</v>
      </c>
    </row>
    <row r="330" spans="1:42">
      <c r="A330">
        <v>1546</v>
      </c>
      <c r="B330">
        <v>593</v>
      </c>
      <c r="C330" t="s">
        <v>27</v>
      </c>
      <c r="D330" t="s">
        <v>301</v>
      </c>
      <c r="E330" t="s">
        <v>385</v>
      </c>
      <c r="F330" t="s">
        <v>200</v>
      </c>
      <c r="G330" t="s">
        <v>485</v>
      </c>
      <c r="H330" t="s">
        <v>468</v>
      </c>
      <c r="I330" t="s">
        <v>405</v>
      </c>
      <c r="J330" t="s">
        <v>486</v>
      </c>
      <c r="K330">
        <v>36896</v>
      </c>
      <c r="L330">
        <v>38722</v>
      </c>
      <c r="M330" t="s">
        <v>30</v>
      </c>
      <c r="N330" s="1">
        <v>10000000</v>
      </c>
      <c r="O330">
        <v>-4147.5001460000003</v>
      </c>
      <c r="P330">
        <v>0.98</v>
      </c>
      <c r="Q330">
        <v>101.206619</v>
      </c>
      <c r="R330">
        <v>101.21924</v>
      </c>
      <c r="S330">
        <v>-1.0683197548035808E-2</v>
      </c>
      <c r="T330">
        <v>44.308563390225359</v>
      </c>
      <c r="U330">
        <v>324.79636699999998</v>
      </c>
      <c r="V330">
        <v>0</v>
      </c>
      <c r="W330">
        <v>369.10493039022532</v>
      </c>
      <c r="X330">
        <v>8542.5241370000003</v>
      </c>
      <c r="Y330">
        <v>8754.7512490000008</v>
      </c>
      <c r="Z330">
        <v>212.22711200000049</v>
      </c>
      <c r="AA330">
        <v>-156.87781839022483</v>
      </c>
      <c r="AB330">
        <v>8542.5241370000003</v>
      </c>
      <c r="AC330">
        <v>8754.7512490000008</v>
      </c>
      <c r="AD330">
        <v>212.22711200000049</v>
      </c>
      <c r="AF330">
        <v>-23879.232090595</v>
      </c>
      <c r="AG330">
        <v>0</v>
      </c>
      <c r="AH330" s="54">
        <v>8754.7512490000008</v>
      </c>
      <c r="AI330">
        <v>211679.076615</v>
      </c>
      <c r="AJ330">
        <v>211679.076615</v>
      </c>
      <c r="AK330">
        <v>26512.780155</v>
      </c>
      <c r="AL330">
        <v>212.22711200000049</v>
      </c>
      <c r="AM330" t="s">
        <v>514</v>
      </c>
      <c r="AN330">
        <v>6</v>
      </c>
      <c r="AO330" t="s">
        <v>545</v>
      </c>
      <c r="AP330">
        <v>6</v>
      </c>
    </row>
    <row r="331" spans="1:42">
      <c r="A331">
        <v>1547</v>
      </c>
      <c r="B331">
        <v>594</v>
      </c>
      <c r="C331" t="s">
        <v>27</v>
      </c>
      <c r="D331" t="s">
        <v>301</v>
      </c>
      <c r="E331" t="s">
        <v>331</v>
      </c>
      <c r="F331" t="s">
        <v>200</v>
      </c>
      <c r="G331" t="s">
        <v>474</v>
      </c>
      <c r="H331" t="s">
        <v>468</v>
      </c>
      <c r="I331" t="s">
        <v>405</v>
      </c>
      <c r="J331" t="s">
        <v>486</v>
      </c>
      <c r="K331">
        <v>36896</v>
      </c>
      <c r="L331">
        <v>38722</v>
      </c>
      <c r="M331" t="s">
        <v>30</v>
      </c>
      <c r="N331" s="1">
        <v>10000000</v>
      </c>
      <c r="O331">
        <v>-4142.7524000000003</v>
      </c>
      <c r="P331">
        <v>0.86</v>
      </c>
      <c r="Q331">
        <v>64.213999999999999</v>
      </c>
      <c r="R331">
        <v>64.228807000000003</v>
      </c>
      <c r="S331">
        <v>-4.1562682660235082E-3</v>
      </c>
      <c r="T331">
        <v>17.21839033411273</v>
      </c>
      <c r="U331">
        <v>254.34325699999999</v>
      </c>
      <c r="V331">
        <v>0</v>
      </c>
      <c r="W331">
        <v>271.56164733411271</v>
      </c>
      <c r="X331">
        <v>110311.53363000001</v>
      </c>
      <c r="Y331">
        <v>110542.037046</v>
      </c>
      <c r="Z331">
        <v>230.50341599999228</v>
      </c>
      <c r="AA331">
        <v>-41.058231334120421</v>
      </c>
      <c r="AB331">
        <v>110311.53363000001</v>
      </c>
      <c r="AC331">
        <v>110542.037046</v>
      </c>
      <c r="AD331">
        <v>230.50341599999228</v>
      </c>
      <c r="AF331">
        <v>-23851.896943000003</v>
      </c>
      <c r="AG331">
        <v>0</v>
      </c>
      <c r="AH331" s="54">
        <v>110542.037046</v>
      </c>
      <c r="AI331">
        <v>99056.227515999999</v>
      </c>
      <c r="AJ331">
        <v>99056.227515999999</v>
      </c>
      <c r="AK331">
        <v>3675.7327369999985</v>
      </c>
      <c r="AL331">
        <v>230.50341599999228</v>
      </c>
      <c r="AM331" t="s">
        <v>514</v>
      </c>
      <c r="AN331">
        <v>6</v>
      </c>
      <c r="AO331" t="s">
        <v>545</v>
      </c>
      <c r="AP331">
        <v>6</v>
      </c>
    </row>
    <row r="332" spans="1:42">
      <c r="A332">
        <v>1548</v>
      </c>
      <c r="B332">
        <v>595</v>
      </c>
      <c r="C332" t="s">
        <v>27</v>
      </c>
      <c r="D332" t="s">
        <v>301</v>
      </c>
      <c r="E332" t="s">
        <v>352</v>
      </c>
      <c r="F332" t="s">
        <v>205</v>
      </c>
      <c r="G332" t="s">
        <v>474</v>
      </c>
      <c r="H332" t="s">
        <v>468</v>
      </c>
      <c r="I332" t="s">
        <v>405</v>
      </c>
      <c r="J332" t="s">
        <v>486</v>
      </c>
      <c r="K332">
        <v>36896</v>
      </c>
      <c r="L332">
        <v>38722</v>
      </c>
      <c r="M332" t="s">
        <v>30</v>
      </c>
      <c r="N332" s="1">
        <v>10000000</v>
      </c>
      <c r="O332">
        <v>-4229.6160760000002</v>
      </c>
      <c r="P332">
        <v>1.6</v>
      </c>
      <c r="Q332">
        <v>123.56670099999999</v>
      </c>
      <c r="R332">
        <v>123.596881</v>
      </c>
      <c r="S332">
        <v>-6.9018612434072488E-3</v>
      </c>
      <c r="T332">
        <v>29.192223269436649</v>
      </c>
      <c r="U332">
        <v>489.32937500000003</v>
      </c>
      <c r="V332">
        <v>0</v>
      </c>
      <c r="W332">
        <v>518.52159826943671</v>
      </c>
      <c r="X332">
        <v>185062.36216799999</v>
      </c>
      <c r="Y332">
        <v>185470.49905300001</v>
      </c>
      <c r="Z332">
        <v>408.13688500001444</v>
      </c>
      <c r="AA332">
        <v>-110.38471326942226</v>
      </c>
      <c r="AB332">
        <v>185062.36216799999</v>
      </c>
      <c r="AC332">
        <v>185470.49905300001</v>
      </c>
      <c r="AD332">
        <v>408.13688500001444</v>
      </c>
      <c r="AF332">
        <v>-41746.310670120001</v>
      </c>
      <c r="AG332">
        <v>0</v>
      </c>
      <c r="AH332" s="54">
        <v>185470.49905300001</v>
      </c>
      <c r="AI332">
        <v>103847.000153</v>
      </c>
      <c r="AJ332">
        <v>103847.000153</v>
      </c>
      <c r="AK332">
        <v>-14214.99242699999</v>
      </c>
      <c r="AL332">
        <v>408.13688500001444</v>
      </c>
      <c r="AM332" t="s">
        <v>514</v>
      </c>
      <c r="AN332" t="s">
        <v>545</v>
      </c>
      <c r="AO332">
        <v>9</v>
      </c>
      <c r="AP332">
        <v>9</v>
      </c>
    </row>
    <row r="333" spans="1:42">
      <c r="A333">
        <v>1549</v>
      </c>
      <c r="B333">
        <v>628</v>
      </c>
      <c r="C333" t="s">
        <v>27</v>
      </c>
      <c r="D333" t="s">
        <v>301</v>
      </c>
      <c r="E333" t="s">
        <v>382</v>
      </c>
      <c r="F333" t="s">
        <v>205</v>
      </c>
      <c r="G333" t="s">
        <v>485</v>
      </c>
      <c r="H333" t="s">
        <v>482</v>
      </c>
      <c r="I333" t="s">
        <v>405</v>
      </c>
      <c r="J333" t="s">
        <v>486</v>
      </c>
      <c r="K333">
        <v>36896</v>
      </c>
      <c r="L333">
        <v>38722</v>
      </c>
      <c r="M333" t="s">
        <v>30</v>
      </c>
      <c r="N333" s="1">
        <v>10000000</v>
      </c>
      <c r="O333">
        <v>-4217.9863500000001</v>
      </c>
      <c r="P333">
        <v>1.3</v>
      </c>
      <c r="Q333">
        <v>109.797079</v>
      </c>
      <c r="R333">
        <v>109.833682</v>
      </c>
      <c r="S333">
        <v>-1.1562729616989777E-3</v>
      </c>
      <c r="T333">
        <v>4.8771435693203609</v>
      </c>
      <c r="U333">
        <v>452.11021399999998</v>
      </c>
      <c r="V333">
        <v>0</v>
      </c>
      <c r="W333">
        <v>456.98735756932035</v>
      </c>
      <c r="X333">
        <v>111862.640952</v>
      </c>
      <c r="Y333">
        <v>112121.44306799999</v>
      </c>
      <c r="Z333">
        <v>258.80211599999166</v>
      </c>
      <c r="AA333">
        <v>-198.1852415693287</v>
      </c>
      <c r="AB333">
        <v>111862.640952</v>
      </c>
      <c r="AC333">
        <v>112121.44306799999</v>
      </c>
      <c r="AD333">
        <v>258.80211599999166</v>
      </c>
      <c r="AF333">
        <v>-41631.525274500003</v>
      </c>
      <c r="AG333">
        <v>0</v>
      </c>
      <c r="AH333" s="54">
        <v>112121.44306799999</v>
      </c>
      <c r="AI333">
        <v>158607.89074100001</v>
      </c>
      <c r="AJ333">
        <v>158607.89074100001</v>
      </c>
      <c r="AK333">
        <v>117331.48069099999</v>
      </c>
      <c r="AL333">
        <v>258.80211599999166</v>
      </c>
      <c r="AM333" t="s">
        <v>514</v>
      </c>
      <c r="AN333" t="s">
        <v>545</v>
      </c>
      <c r="AO333">
        <v>9</v>
      </c>
      <c r="AP333">
        <v>9</v>
      </c>
    </row>
    <row r="334" spans="1:42">
      <c r="A334">
        <v>1550</v>
      </c>
      <c r="B334">
        <v>596</v>
      </c>
      <c r="C334" t="s">
        <v>27</v>
      </c>
      <c r="D334" t="s">
        <v>301</v>
      </c>
      <c r="E334" t="s">
        <v>335</v>
      </c>
      <c r="F334" t="s">
        <v>200</v>
      </c>
      <c r="G334" t="s">
        <v>477</v>
      </c>
      <c r="H334" t="s">
        <v>468</v>
      </c>
      <c r="I334" t="s">
        <v>405</v>
      </c>
      <c r="J334" t="s">
        <v>486</v>
      </c>
      <c r="K334">
        <v>36896</v>
      </c>
      <c r="L334">
        <v>38722</v>
      </c>
      <c r="M334" t="s">
        <v>30</v>
      </c>
      <c r="N334" s="1">
        <v>10000000</v>
      </c>
      <c r="O334">
        <v>-4233.0005970000002</v>
      </c>
      <c r="P334">
        <v>1.6</v>
      </c>
      <c r="Q334">
        <v>98.659589999999994</v>
      </c>
      <c r="R334">
        <v>98.689870999999997</v>
      </c>
      <c r="S334">
        <v>-3.814818068336067E-3</v>
      </c>
      <c r="T334">
        <v>16.14812716071296</v>
      </c>
      <c r="U334">
        <v>439.38848100000001</v>
      </c>
      <c r="V334">
        <v>0</v>
      </c>
      <c r="W334">
        <v>455.53660816071294</v>
      </c>
      <c r="X334">
        <v>289984.10965599999</v>
      </c>
      <c r="Y334">
        <v>290451.621683</v>
      </c>
      <c r="Z334">
        <v>467.51202700001886</v>
      </c>
      <c r="AA334">
        <v>11.975418839305917</v>
      </c>
      <c r="AB334">
        <v>289984.10965599999</v>
      </c>
      <c r="AC334">
        <v>290451.621683</v>
      </c>
      <c r="AD334">
        <v>467.51202700001886</v>
      </c>
      <c r="AF334">
        <v>-24371.500937227502</v>
      </c>
      <c r="AG334">
        <v>0</v>
      </c>
      <c r="AH334" s="54">
        <v>290451.621683</v>
      </c>
      <c r="AI334">
        <v>174544.35848699999</v>
      </c>
      <c r="AJ334">
        <v>174544.35848699999</v>
      </c>
      <c r="AK334">
        <v>-36256.878191999975</v>
      </c>
      <c r="AL334">
        <v>467.51202700001886</v>
      </c>
      <c r="AM334" t="s">
        <v>514</v>
      </c>
      <c r="AN334">
        <v>6</v>
      </c>
      <c r="AO334" t="s">
        <v>545</v>
      </c>
      <c r="AP334">
        <v>6</v>
      </c>
    </row>
    <row r="335" spans="1:42">
      <c r="A335">
        <v>1551</v>
      </c>
      <c r="B335">
        <v>597</v>
      </c>
      <c r="C335" t="s">
        <v>27</v>
      </c>
      <c r="D335" t="s">
        <v>301</v>
      </c>
      <c r="E335" t="s">
        <v>320</v>
      </c>
      <c r="F335" t="s">
        <v>205</v>
      </c>
      <c r="G335" t="s">
        <v>492</v>
      </c>
      <c r="H335" t="s">
        <v>468</v>
      </c>
      <c r="I335" t="s">
        <v>405</v>
      </c>
      <c r="J335" t="s">
        <v>486</v>
      </c>
      <c r="K335">
        <v>36896</v>
      </c>
      <c r="L335">
        <v>38722</v>
      </c>
      <c r="M335" t="s">
        <v>30</v>
      </c>
      <c r="N335" s="1">
        <v>10000000</v>
      </c>
      <c r="O335">
        <v>-4176.1377620000003</v>
      </c>
      <c r="P335">
        <v>1.1499999999999999</v>
      </c>
      <c r="Q335">
        <v>154.410267</v>
      </c>
      <c r="R335">
        <v>154.42947899999999</v>
      </c>
      <c r="S335">
        <v>-7.2604748906708429E-3</v>
      </c>
      <c r="T335">
        <v>30.320743360983332</v>
      </c>
      <c r="U335">
        <v>426.13203399999998</v>
      </c>
      <c r="V335">
        <v>0</v>
      </c>
      <c r="W335">
        <v>456.4527773609833</v>
      </c>
      <c r="X335">
        <v>-132234.62667999999</v>
      </c>
      <c r="Y335">
        <v>-132085.509479</v>
      </c>
      <c r="Z335">
        <v>149.11720099998638</v>
      </c>
      <c r="AA335">
        <v>-307.33557636099692</v>
      </c>
      <c r="AB335">
        <v>-132234.62667999999</v>
      </c>
      <c r="AC335">
        <v>-132085.509479</v>
      </c>
      <c r="AD335">
        <v>149.11720099998638</v>
      </c>
      <c r="AF335">
        <v>-41218.479710940002</v>
      </c>
      <c r="AG335">
        <v>0</v>
      </c>
      <c r="AH335" s="54">
        <v>-132085.509479</v>
      </c>
      <c r="AI335">
        <v>-44638.806075</v>
      </c>
      <c r="AJ335">
        <v>-44638.806075</v>
      </c>
      <c r="AK335">
        <v>99530.776348999992</v>
      </c>
      <c r="AL335">
        <v>149.11720099998638</v>
      </c>
      <c r="AM335" t="s">
        <v>514</v>
      </c>
      <c r="AN335" t="s">
        <v>545</v>
      </c>
      <c r="AO335">
        <v>9</v>
      </c>
      <c r="AP335">
        <v>9</v>
      </c>
    </row>
    <row r="336" spans="1:42">
      <c r="A336">
        <v>1552</v>
      </c>
      <c r="B336">
        <v>598</v>
      </c>
      <c r="C336" t="s">
        <v>27</v>
      </c>
      <c r="D336" t="s">
        <v>301</v>
      </c>
      <c r="E336" t="s">
        <v>302</v>
      </c>
      <c r="F336" t="s">
        <v>201</v>
      </c>
      <c r="G336" t="s">
        <v>471</v>
      </c>
      <c r="H336" t="s">
        <v>494</v>
      </c>
      <c r="I336" t="s">
        <v>405</v>
      </c>
      <c r="J336" t="s">
        <v>486</v>
      </c>
      <c r="K336">
        <v>36896</v>
      </c>
      <c r="L336">
        <v>38722</v>
      </c>
      <c r="M336" t="s">
        <v>30</v>
      </c>
      <c r="N336" s="1">
        <v>10000000</v>
      </c>
      <c r="O336">
        <v>-4071.727684</v>
      </c>
      <c r="P336">
        <v>0.46</v>
      </c>
      <c r="Q336">
        <v>105.85918700000001</v>
      </c>
      <c r="R336">
        <v>105.91121</v>
      </c>
      <c r="S336">
        <v>1.7412102947214844E-2</v>
      </c>
      <c r="T336">
        <v>-70.897341606832669</v>
      </c>
      <c r="U336">
        <v>314.15184099999999</v>
      </c>
      <c r="V336">
        <v>0</v>
      </c>
      <c r="W336">
        <v>243.25449939316732</v>
      </c>
      <c r="X336">
        <v>-235626.52916400001</v>
      </c>
      <c r="Y336">
        <v>-235851.789991</v>
      </c>
      <c r="Z336">
        <v>-225.26082699999097</v>
      </c>
      <c r="AA336">
        <v>-468.51532639315826</v>
      </c>
      <c r="AB336">
        <v>-235626.52916400001</v>
      </c>
      <c r="AC336">
        <v>-235851.789991</v>
      </c>
      <c r="AD336">
        <v>-225.26082699999097</v>
      </c>
      <c r="AF336">
        <v>-29471.164976792003</v>
      </c>
      <c r="AG336">
        <v>0</v>
      </c>
      <c r="AH336" s="54">
        <v>-235851.789991</v>
      </c>
      <c r="AI336">
        <v>-181811.76661799999</v>
      </c>
      <c r="AJ336">
        <v>-181811.76661799999</v>
      </c>
      <c r="AK336">
        <v>-176421.100267</v>
      </c>
      <c r="AL336">
        <v>-225.26082699999097</v>
      </c>
      <c r="AM336" t="s">
        <v>514</v>
      </c>
      <c r="AN336">
        <v>8</v>
      </c>
      <c r="AO336" t="s">
        <v>545</v>
      </c>
      <c r="AP336">
        <v>8</v>
      </c>
    </row>
    <row r="337" spans="1:42">
      <c r="A337">
        <v>1553</v>
      </c>
      <c r="B337">
        <v>599</v>
      </c>
      <c r="C337" t="s">
        <v>27</v>
      </c>
      <c r="D337" t="s">
        <v>301</v>
      </c>
      <c r="E337" t="s">
        <v>303</v>
      </c>
      <c r="F337" t="s">
        <v>198</v>
      </c>
      <c r="G337" t="s">
        <v>474</v>
      </c>
      <c r="H337" t="s">
        <v>491</v>
      </c>
      <c r="I337" t="s">
        <v>405</v>
      </c>
      <c r="J337" t="s">
        <v>486</v>
      </c>
      <c r="K337">
        <v>36896</v>
      </c>
      <c r="L337">
        <v>38722</v>
      </c>
      <c r="M337" t="s">
        <v>30</v>
      </c>
      <c r="N337" s="1">
        <v>10000000</v>
      </c>
      <c r="O337">
        <v>-4053.740945</v>
      </c>
      <c r="P337">
        <v>0.18</v>
      </c>
      <c r="Q337">
        <v>22.839994000000001</v>
      </c>
      <c r="R337">
        <v>22.84911</v>
      </c>
      <c r="S337">
        <v>5.7361450296709155E-4</v>
      </c>
      <c r="T337">
        <v>-2.325284597323523</v>
      </c>
      <c r="U337">
        <v>85.621432999999996</v>
      </c>
      <c r="V337">
        <v>0</v>
      </c>
      <c r="W337">
        <v>83.296148402676479</v>
      </c>
      <c r="X337">
        <v>-16567.28213</v>
      </c>
      <c r="Y337">
        <v>-16568.138867999998</v>
      </c>
      <c r="Z337">
        <v>-0.85673799999858602</v>
      </c>
      <c r="AA337">
        <v>-84.152886402675065</v>
      </c>
      <c r="AB337">
        <v>-16567.28213</v>
      </c>
      <c r="AC337">
        <v>-16568.138867999998</v>
      </c>
      <c r="AD337">
        <v>-0.85673799999858602</v>
      </c>
      <c r="AF337">
        <v>-12003.126938145</v>
      </c>
      <c r="AG337">
        <v>0</v>
      </c>
      <c r="AH337" s="54">
        <v>-16568.138867999998</v>
      </c>
      <c r="AI337">
        <v>21262.475450000002</v>
      </c>
      <c r="AJ337">
        <v>21262.475450000002</v>
      </c>
      <c r="AK337">
        <v>16493.011917</v>
      </c>
      <c r="AL337">
        <v>-0.85673799999858602</v>
      </c>
      <c r="AM337" t="s">
        <v>514</v>
      </c>
      <c r="AN337">
        <v>4</v>
      </c>
      <c r="AO337" t="s">
        <v>545</v>
      </c>
      <c r="AP337">
        <v>4</v>
      </c>
    </row>
    <row r="338" spans="1:42">
      <c r="A338">
        <v>1554</v>
      </c>
      <c r="B338">
        <v>600</v>
      </c>
      <c r="C338" t="s">
        <v>27</v>
      </c>
      <c r="D338" t="s">
        <v>301</v>
      </c>
      <c r="E338" t="s">
        <v>311</v>
      </c>
      <c r="F338" t="s">
        <v>202</v>
      </c>
      <c r="G338" t="s">
        <v>474</v>
      </c>
      <c r="H338" t="s">
        <v>482</v>
      </c>
      <c r="I338" t="s">
        <v>405</v>
      </c>
      <c r="J338" t="s">
        <v>486</v>
      </c>
      <c r="K338">
        <v>36896</v>
      </c>
      <c r="L338">
        <v>38722</v>
      </c>
      <c r="M338" t="s">
        <v>30</v>
      </c>
      <c r="N338" s="1">
        <v>10000000</v>
      </c>
      <c r="O338">
        <v>-4047.0130649999996</v>
      </c>
      <c r="P338">
        <v>0.12</v>
      </c>
      <c r="Q338">
        <v>16.328824000000001</v>
      </c>
      <c r="R338">
        <v>16.334793999999999</v>
      </c>
      <c r="S338">
        <v>-4.6508282273860957E-4</v>
      </c>
      <c r="T338">
        <v>1.8821962599302318</v>
      </c>
      <c r="U338">
        <v>66.894745</v>
      </c>
      <c r="V338">
        <v>0</v>
      </c>
      <c r="W338">
        <v>68.776941259930226</v>
      </c>
      <c r="X338">
        <v>-15770.420769</v>
      </c>
      <c r="Y338">
        <v>-15773.392084999999</v>
      </c>
      <c r="Z338">
        <v>-2.9713159999992058</v>
      </c>
      <c r="AA338">
        <v>-71.748257259929431</v>
      </c>
      <c r="AB338">
        <v>-15770.420769</v>
      </c>
      <c r="AC338">
        <v>-15773.392084999999</v>
      </c>
      <c r="AD338">
        <v>-2.9713159999992058</v>
      </c>
      <c r="AF338">
        <v>-16643.3412298125</v>
      </c>
      <c r="AG338">
        <v>0</v>
      </c>
      <c r="AH338" s="54">
        <v>-15773.392084999999</v>
      </c>
      <c r="AI338">
        <v>18051.660816000003</v>
      </c>
      <c r="AJ338">
        <v>18051.660816000003</v>
      </c>
      <c r="AK338">
        <v>16049.417545</v>
      </c>
      <c r="AL338">
        <v>-2.9713159999992058</v>
      </c>
      <c r="AM338" t="s">
        <v>514</v>
      </c>
      <c r="AN338">
        <v>5</v>
      </c>
      <c r="AO338" t="s">
        <v>545</v>
      </c>
      <c r="AP338">
        <v>5</v>
      </c>
    </row>
    <row r="339" spans="1:42">
      <c r="A339">
        <v>1555</v>
      </c>
      <c r="B339">
        <v>601</v>
      </c>
      <c r="C339" t="s">
        <v>27</v>
      </c>
      <c r="D339" t="s">
        <v>301</v>
      </c>
      <c r="E339" t="s">
        <v>314</v>
      </c>
      <c r="F339" t="s">
        <v>200</v>
      </c>
      <c r="G339" t="s">
        <v>471</v>
      </c>
      <c r="H339" t="s">
        <v>468</v>
      </c>
      <c r="I339" t="s">
        <v>405</v>
      </c>
      <c r="J339" t="s">
        <v>486</v>
      </c>
      <c r="K339">
        <v>36896</v>
      </c>
      <c r="L339">
        <v>38722</v>
      </c>
      <c r="M339" t="s">
        <v>30</v>
      </c>
      <c r="N339" s="1">
        <v>10000000</v>
      </c>
      <c r="O339">
        <v>-4121.3395840000003</v>
      </c>
      <c r="P339">
        <v>0.75</v>
      </c>
      <c r="Q339">
        <v>34.918129999999998</v>
      </c>
      <c r="R339">
        <v>34.923999999999999</v>
      </c>
      <c r="S339">
        <v>-4.201576177456247E-3</v>
      </c>
      <c r="T339">
        <v>17.316122215341842</v>
      </c>
      <c r="U339">
        <v>148.50206800000001</v>
      </c>
      <c r="V339">
        <v>0</v>
      </c>
      <c r="W339">
        <v>165.81819021534184</v>
      </c>
      <c r="X339">
        <v>186454.91020700001</v>
      </c>
      <c r="Y339">
        <v>186738.60518499999</v>
      </c>
      <c r="Z339">
        <v>283.69497799998499</v>
      </c>
      <c r="AA339">
        <v>117.87678778464314</v>
      </c>
      <c r="AB339">
        <v>186454.91020700001</v>
      </c>
      <c r="AC339">
        <v>186738.60518499999</v>
      </c>
      <c r="AD339">
        <v>283.69497799998499</v>
      </c>
      <c r="AF339">
        <v>-23728.612654880002</v>
      </c>
      <c r="AG339">
        <v>0</v>
      </c>
      <c r="AH339" s="54">
        <v>186738.60518499999</v>
      </c>
      <c r="AI339">
        <v>43157.328360999993</v>
      </c>
      <c r="AJ339">
        <v>43157.328360999993</v>
      </c>
      <c r="AK339">
        <v>40784.20373899999</v>
      </c>
      <c r="AL339">
        <v>283.69497799998499</v>
      </c>
      <c r="AM339" t="s">
        <v>514</v>
      </c>
      <c r="AN339">
        <v>6</v>
      </c>
      <c r="AO339" t="s">
        <v>545</v>
      </c>
      <c r="AP339">
        <v>6</v>
      </c>
    </row>
    <row r="340" spans="1:42">
      <c r="A340">
        <v>1556</v>
      </c>
      <c r="B340">
        <v>602</v>
      </c>
      <c r="C340" t="s">
        <v>27</v>
      </c>
      <c r="D340" t="s">
        <v>301</v>
      </c>
      <c r="E340" t="s">
        <v>316</v>
      </c>
      <c r="F340" t="s">
        <v>205</v>
      </c>
      <c r="G340" t="s">
        <v>471</v>
      </c>
      <c r="H340" t="s">
        <v>468</v>
      </c>
      <c r="I340" t="s">
        <v>405</v>
      </c>
      <c r="J340" t="s">
        <v>486</v>
      </c>
      <c r="K340">
        <v>36896</v>
      </c>
      <c r="L340">
        <v>38722</v>
      </c>
      <c r="M340" t="s">
        <v>30</v>
      </c>
      <c r="N340" s="1">
        <v>10000000</v>
      </c>
      <c r="O340">
        <v>-4216.530178</v>
      </c>
      <c r="P340">
        <v>2.15</v>
      </c>
      <c r="Q340">
        <v>254.92900900000001</v>
      </c>
      <c r="R340">
        <v>254.95398800000001</v>
      </c>
      <c r="S340">
        <v>-2.0996586061374233E-2</v>
      </c>
      <c r="T340">
        <v>88.532738762758612</v>
      </c>
      <c r="U340">
        <v>753.23724400000003</v>
      </c>
      <c r="V340">
        <v>0</v>
      </c>
      <c r="W340">
        <v>841.76998276275867</v>
      </c>
      <c r="X340">
        <v>-109625.63512799999</v>
      </c>
      <c r="Y340">
        <v>-109221.05798300001</v>
      </c>
      <c r="Z340">
        <v>404.57714499998838</v>
      </c>
      <c r="AA340">
        <v>-437.1928377627703</v>
      </c>
      <c r="AB340">
        <v>-109625.63512799999</v>
      </c>
      <c r="AC340">
        <v>-109221.05798300001</v>
      </c>
      <c r="AD340">
        <v>404.57714499998838</v>
      </c>
      <c r="AF340">
        <v>-41617.152856860004</v>
      </c>
      <c r="AG340">
        <v>0</v>
      </c>
      <c r="AH340" s="54">
        <v>-109221.05798300001</v>
      </c>
      <c r="AI340">
        <v>-5648.980012</v>
      </c>
      <c r="AJ340">
        <v>-5648.980012</v>
      </c>
      <c r="AK340">
        <v>-8529.9074700000056</v>
      </c>
      <c r="AL340">
        <v>404.57714499998838</v>
      </c>
      <c r="AM340" t="s">
        <v>514</v>
      </c>
      <c r="AN340" t="s">
        <v>545</v>
      </c>
      <c r="AO340">
        <v>9</v>
      </c>
      <c r="AP340">
        <v>9</v>
      </c>
    </row>
    <row r="341" spans="1:42">
      <c r="A341">
        <v>1557</v>
      </c>
      <c r="B341">
        <v>603</v>
      </c>
      <c r="C341" t="s">
        <v>27</v>
      </c>
      <c r="D341" t="s">
        <v>301</v>
      </c>
      <c r="E341" t="s">
        <v>321</v>
      </c>
      <c r="F341" t="s">
        <v>200</v>
      </c>
      <c r="G341" t="s">
        <v>477</v>
      </c>
      <c r="H341" t="s">
        <v>468</v>
      </c>
      <c r="I341" t="s">
        <v>405</v>
      </c>
      <c r="J341" t="s">
        <v>486</v>
      </c>
      <c r="K341">
        <v>36896</v>
      </c>
      <c r="L341">
        <v>38722</v>
      </c>
      <c r="M341" t="s">
        <v>30</v>
      </c>
      <c r="N341" s="1">
        <v>10000000</v>
      </c>
      <c r="O341">
        <v>-4132.9942570000003</v>
      </c>
      <c r="P341">
        <v>0.75</v>
      </c>
      <c r="Q341">
        <v>49.314152999999997</v>
      </c>
      <c r="R341">
        <v>49.329019000000002</v>
      </c>
      <c r="S341">
        <v>-2.1369585817919991E-3</v>
      </c>
      <c r="T341">
        <v>8.832037545993197</v>
      </c>
      <c r="U341">
        <v>215.018607</v>
      </c>
      <c r="V341">
        <v>0</v>
      </c>
      <c r="W341">
        <v>223.85064454599319</v>
      </c>
      <c r="X341">
        <v>124813.46238</v>
      </c>
      <c r="Y341">
        <v>125022.660818</v>
      </c>
      <c r="Z341">
        <v>209.19843800000672</v>
      </c>
      <c r="AA341">
        <v>-14.652206545986473</v>
      </c>
      <c r="AB341">
        <v>124813.46238</v>
      </c>
      <c r="AC341">
        <v>125022.660818</v>
      </c>
      <c r="AD341">
        <v>209.19843800000672</v>
      </c>
      <c r="AF341">
        <v>-23795.714434677502</v>
      </c>
      <c r="AG341">
        <v>0</v>
      </c>
      <c r="AH341" s="54">
        <v>125022.660818</v>
      </c>
      <c r="AI341">
        <v>152785.144963</v>
      </c>
      <c r="AJ341">
        <v>152785.144963</v>
      </c>
      <c r="AK341">
        <v>23840.09096500001</v>
      </c>
      <c r="AL341">
        <v>209.19843800000672</v>
      </c>
      <c r="AM341" t="s">
        <v>514</v>
      </c>
      <c r="AN341">
        <v>6</v>
      </c>
      <c r="AO341" t="s">
        <v>545</v>
      </c>
      <c r="AP341">
        <v>6</v>
      </c>
    </row>
    <row r="342" spans="1:42">
      <c r="A342">
        <v>1558</v>
      </c>
      <c r="B342">
        <v>604</v>
      </c>
      <c r="C342" t="s">
        <v>27</v>
      </c>
      <c r="D342" t="s">
        <v>301</v>
      </c>
      <c r="E342" t="s">
        <v>333</v>
      </c>
      <c r="F342" t="s">
        <v>197</v>
      </c>
      <c r="G342" t="s">
        <v>477</v>
      </c>
      <c r="H342" t="s">
        <v>497</v>
      </c>
      <c r="I342" t="s">
        <v>405</v>
      </c>
      <c r="J342" t="s">
        <v>486</v>
      </c>
      <c r="K342">
        <v>36896</v>
      </c>
      <c r="L342">
        <v>38722</v>
      </c>
      <c r="M342" t="s">
        <v>30</v>
      </c>
      <c r="N342" s="1">
        <v>10000000</v>
      </c>
      <c r="O342">
        <v>-4133.2122120000004</v>
      </c>
      <c r="P342">
        <v>1.1200000000000001</v>
      </c>
      <c r="Q342">
        <v>110.736492</v>
      </c>
      <c r="R342">
        <v>110.968058</v>
      </c>
      <c r="S342">
        <v>0.19248097962178282</v>
      </c>
      <c r="T342">
        <v>-795.56473555047592</v>
      </c>
      <c r="U342">
        <v>420.09862299999998</v>
      </c>
      <c r="V342">
        <v>0</v>
      </c>
      <c r="W342">
        <v>-375.46611255047594</v>
      </c>
      <c r="X342">
        <v>30120.461286999998</v>
      </c>
      <c r="Y342">
        <v>29472.299278999999</v>
      </c>
      <c r="Z342">
        <v>-648.16200799999933</v>
      </c>
      <c r="AA342">
        <v>-272.69589544952339</v>
      </c>
      <c r="AB342">
        <v>30120.461286999998</v>
      </c>
      <c r="AC342">
        <v>29472.299278999999</v>
      </c>
      <c r="AD342">
        <v>-648.16200799999933</v>
      </c>
      <c r="AF342">
        <v>-51673.419074424011</v>
      </c>
      <c r="AG342">
        <v>0</v>
      </c>
      <c r="AH342" s="54">
        <v>29472.299278999999</v>
      </c>
      <c r="AI342">
        <v>60284.729269999996</v>
      </c>
      <c r="AJ342">
        <v>60284.729269999996</v>
      </c>
      <c r="AK342">
        <v>42990.013124999998</v>
      </c>
      <c r="AL342">
        <v>-648.16200799999933</v>
      </c>
      <c r="AM342" t="s">
        <v>514</v>
      </c>
      <c r="AN342" t="s">
        <v>545</v>
      </c>
      <c r="AO342">
        <v>10</v>
      </c>
      <c r="AP342">
        <v>10</v>
      </c>
    </row>
    <row r="343" spans="1:42">
      <c r="A343">
        <v>1559</v>
      </c>
      <c r="B343">
        <v>605</v>
      </c>
      <c r="C343" t="s">
        <v>27</v>
      </c>
      <c r="D343" t="s">
        <v>301</v>
      </c>
      <c r="E343" t="s">
        <v>338</v>
      </c>
      <c r="F343" t="s">
        <v>197</v>
      </c>
      <c r="G343" t="s">
        <v>492</v>
      </c>
      <c r="H343" t="s">
        <v>491</v>
      </c>
      <c r="I343" t="s">
        <v>405</v>
      </c>
      <c r="J343" t="s">
        <v>486</v>
      </c>
      <c r="K343">
        <v>36896</v>
      </c>
      <c r="L343">
        <v>38722</v>
      </c>
      <c r="M343" t="s">
        <v>30</v>
      </c>
      <c r="N343" s="1">
        <v>10000000</v>
      </c>
      <c r="O343">
        <v>-4440.4341459999996</v>
      </c>
      <c r="P343">
        <v>3</v>
      </c>
      <c r="Q343">
        <v>273.13374099999999</v>
      </c>
      <c r="R343">
        <v>273.54921300000001</v>
      </c>
      <c r="S343">
        <v>0.31646722642440395</v>
      </c>
      <c r="T343">
        <v>-1405.2518783048367</v>
      </c>
      <c r="U343">
        <v>893.65555600000005</v>
      </c>
      <c r="V343">
        <v>0</v>
      </c>
      <c r="W343">
        <v>-511.59632230483669</v>
      </c>
      <c r="X343">
        <v>169261.59958800001</v>
      </c>
      <c r="Y343">
        <v>168551.77968800001</v>
      </c>
      <c r="Z343">
        <v>-709.81990000000224</v>
      </c>
      <c r="AA343">
        <v>-198.22357769516555</v>
      </c>
      <c r="AB343">
        <v>169261.59958800001</v>
      </c>
      <c r="AC343">
        <v>168551.77968800001</v>
      </c>
      <c r="AD343">
        <v>-709.81990000000224</v>
      </c>
      <c r="AF343">
        <v>-55514.307693292001</v>
      </c>
      <c r="AG343">
        <v>0</v>
      </c>
      <c r="AH343" s="54">
        <v>168551.77968800001</v>
      </c>
      <c r="AI343">
        <v>129600.203232</v>
      </c>
      <c r="AJ343">
        <v>129600.203232</v>
      </c>
      <c r="AK343">
        <v>54849.680972000016</v>
      </c>
      <c r="AL343">
        <v>-709.81990000000224</v>
      </c>
      <c r="AM343" t="s">
        <v>514</v>
      </c>
      <c r="AN343" t="s">
        <v>545</v>
      </c>
      <c r="AO343">
        <v>10</v>
      </c>
      <c r="AP343">
        <v>10</v>
      </c>
    </row>
    <row r="344" spans="1:42">
      <c r="A344">
        <v>1560</v>
      </c>
      <c r="B344">
        <v>606</v>
      </c>
      <c r="C344" t="s">
        <v>27</v>
      </c>
      <c r="D344" t="s">
        <v>301</v>
      </c>
      <c r="E344" t="s">
        <v>340</v>
      </c>
      <c r="F344" t="s">
        <v>202</v>
      </c>
      <c r="G344" t="s">
        <v>471</v>
      </c>
      <c r="H344" t="s">
        <v>482</v>
      </c>
      <c r="I344" t="s">
        <v>405</v>
      </c>
      <c r="J344" t="s">
        <v>486</v>
      </c>
      <c r="K344">
        <v>36896</v>
      </c>
      <c r="L344">
        <v>38722</v>
      </c>
      <c r="M344" t="s">
        <v>30</v>
      </c>
      <c r="N344" s="1">
        <v>10000000</v>
      </c>
      <c r="O344">
        <v>-4064.2620970000003</v>
      </c>
      <c r="P344">
        <v>0.24</v>
      </c>
      <c r="Q344">
        <v>31.161341</v>
      </c>
      <c r="R344">
        <v>31.172249999999998</v>
      </c>
      <c r="S344">
        <v>4.3741347626642766E-4</v>
      </c>
      <c r="T344">
        <v>-1.777763012306651</v>
      </c>
      <c r="U344">
        <v>108.378666</v>
      </c>
      <c r="V344">
        <v>0</v>
      </c>
      <c r="W344">
        <v>106.60090298769335</v>
      </c>
      <c r="X344">
        <v>-24964.652753999999</v>
      </c>
      <c r="Y344">
        <v>-24961.961327000001</v>
      </c>
      <c r="Z344">
        <v>2.6914269999979297</v>
      </c>
      <c r="AA344">
        <v>-103.90947598769542</v>
      </c>
      <c r="AB344">
        <v>-24964.652753999999</v>
      </c>
      <c r="AC344">
        <v>-24961.961327000001</v>
      </c>
      <c r="AD344">
        <v>2.6914269999979297</v>
      </c>
      <c r="AF344">
        <v>-16714.277873912502</v>
      </c>
      <c r="AG344">
        <v>0</v>
      </c>
      <c r="AH344" s="54">
        <v>-24961.961327000001</v>
      </c>
      <c r="AI344">
        <v>-19858.847785000002</v>
      </c>
      <c r="AJ344">
        <v>-19858.847785000002</v>
      </c>
      <c r="AK344">
        <v>59656.099455999996</v>
      </c>
      <c r="AL344">
        <v>2.6914269999979297</v>
      </c>
      <c r="AM344" t="s">
        <v>514</v>
      </c>
      <c r="AN344">
        <v>5</v>
      </c>
      <c r="AO344" t="s">
        <v>545</v>
      </c>
      <c r="AP344">
        <v>5</v>
      </c>
    </row>
    <row r="345" spans="1:42">
      <c r="A345">
        <v>1561</v>
      </c>
      <c r="B345">
        <v>607</v>
      </c>
      <c r="C345" t="s">
        <v>27</v>
      </c>
      <c r="D345" t="s">
        <v>301</v>
      </c>
      <c r="E345" t="s">
        <v>31</v>
      </c>
      <c r="F345" t="s">
        <v>200</v>
      </c>
      <c r="G345" t="s">
        <v>474</v>
      </c>
      <c r="H345" t="s">
        <v>468</v>
      </c>
      <c r="I345" t="s">
        <v>405</v>
      </c>
      <c r="J345" t="s">
        <v>486</v>
      </c>
      <c r="K345">
        <v>36896</v>
      </c>
      <c r="L345">
        <v>38722</v>
      </c>
      <c r="M345" t="s">
        <v>30</v>
      </c>
      <c r="N345" s="1">
        <v>10000000</v>
      </c>
      <c r="O345">
        <v>-4124.0216909999999</v>
      </c>
      <c r="P345">
        <v>0.8</v>
      </c>
      <c r="Q345">
        <v>84.413667000000004</v>
      </c>
      <c r="R345">
        <v>84.441194999999993</v>
      </c>
      <c r="S345">
        <v>-1.8516116905619765E-3</v>
      </c>
      <c r="T345">
        <v>7.6360867751867705</v>
      </c>
      <c r="U345">
        <v>288.43254899999999</v>
      </c>
      <c r="V345">
        <v>0</v>
      </c>
      <c r="W345">
        <v>296.06863577518675</v>
      </c>
      <c r="X345">
        <v>-596.00951599999996</v>
      </c>
      <c r="Y345">
        <v>-499.180342</v>
      </c>
      <c r="Z345">
        <v>96.829173999999966</v>
      </c>
      <c r="AA345">
        <v>-199.23946177518678</v>
      </c>
      <c r="AB345">
        <v>-596.00951599999996</v>
      </c>
      <c r="AC345">
        <v>-499.180342</v>
      </c>
      <c r="AD345">
        <v>96.829173999999966</v>
      </c>
      <c r="AF345">
        <v>-23744.054885932499</v>
      </c>
      <c r="AG345">
        <v>0</v>
      </c>
      <c r="AH345" s="54">
        <v>-499.180342</v>
      </c>
      <c r="AI345">
        <v>50978.104380999997</v>
      </c>
      <c r="AJ345">
        <v>50978.104380999997</v>
      </c>
      <c r="AK345">
        <v>-39195.227401999997</v>
      </c>
      <c r="AL345">
        <v>96.829173999999966</v>
      </c>
      <c r="AM345" t="s">
        <v>514</v>
      </c>
      <c r="AN345">
        <v>6</v>
      </c>
      <c r="AO345" t="s">
        <v>545</v>
      </c>
      <c r="AP345">
        <v>6</v>
      </c>
    </row>
    <row r="346" spans="1:42">
      <c r="A346">
        <v>1562</v>
      </c>
      <c r="B346">
        <v>608</v>
      </c>
      <c r="C346" t="s">
        <v>27</v>
      </c>
      <c r="D346" t="s">
        <v>301</v>
      </c>
      <c r="E346" t="s">
        <v>348</v>
      </c>
      <c r="F346" t="s">
        <v>201</v>
      </c>
      <c r="G346" t="s">
        <v>471</v>
      </c>
      <c r="H346" t="s">
        <v>468</v>
      </c>
      <c r="I346" t="s">
        <v>405</v>
      </c>
      <c r="J346" t="s">
        <v>486</v>
      </c>
      <c r="K346">
        <v>36896</v>
      </c>
      <c r="L346">
        <v>38722</v>
      </c>
      <c r="M346" t="s">
        <v>30</v>
      </c>
      <c r="N346" s="1">
        <v>10000000</v>
      </c>
      <c r="O346">
        <v>-4114.4390890000004</v>
      </c>
      <c r="P346">
        <v>0.78</v>
      </c>
      <c r="Q346">
        <v>83.023709999999994</v>
      </c>
      <c r="R346">
        <v>83.039717999999993</v>
      </c>
      <c r="S346">
        <v>-7.5913346135759834E-3</v>
      </c>
      <c r="T346">
        <v>31.234083871775738</v>
      </c>
      <c r="U346">
        <v>250.44575</v>
      </c>
      <c r="V346">
        <v>0</v>
      </c>
      <c r="W346">
        <v>281.67983387177571</v>
      </c>
      <c r="X346">
        <v>-3592.5415750000002</v>
      </c>
      <c r="Y346">
        <v>-3454.9655760000001</v>
      </c>
      <c r="Z346">
        <v>137.57599900000014</v>
      </c>
      <c r="AA346">
        <v>-144.10383487177558</v>
      </c>
      <c r="AB346">
        <v>-3592.5415750000002</v>
      </c>
      <c r="AC346">
        <v>-3454.9655760000001</v>
      </c>
      <c r="AD346">
        <v>137.57599900000014</v>
      </c>
      <c r="AF346">
        <v>-29780.310126182008</v>
      </c>
      <c r="AG346">
        <v>0</v>
      </c>
      <c r="AH346" s="54">
        <v>-3454.9655760000001</v>
      </c>
      <c r="AI346">
        <v>57659.953944000001</v>
      </c>
      <c r="AJ346">
        <v>57659.953944000001</v>
      </c>
      <c r="AK346">
        <v>18062.607849</v>
      </c>
      <c r="AL346">
        <v>137.57599900000014</v>
      </c>
      <c r="AM346" t="s">
        <v>514</v>
      </c>
      <c r="AN346">
        <v>8</v>
      </c>
      <c r="AO346" t="s">
        <v>545</v>
      </c>
      <c r="AP346">
        <v>8</v>
      </c>
    </row>
    <row r="347" spans="1:42">
      <c r="A347">
        <v>1563</v>
      </c>
      <c r="B347">
        <v>609</v>
      </c>
      <c r="C347" t="s">
        <v>27</v>
      </c>
      <c r="D347" t="s">
        <v>301</v>
      </c>
      <c r="E347" t="s">
        <v>349</v>
      </c>
      <c r="F347" t="s">
        <v>201</v>
      </c>
      <c r="G347" t="s">
        <v>477</v>
      </c>
      <c r="H347" t="s">
        <v>468</v>
      </c>
      <c r="I347" t="s">
        <v>405</v>
      </c>
      <c r="J347" t="s">
        <v>486</v>
      </c>
      <c r="K347">
        <v>36896</v>
      </c>
      <c r="L347">
        <v>38722</v>
      </c>
      <c r="M347" t="s">
        <v>30</v>
      </c>
      <c r="N347" s="1">
        <v>10000000</v>
      </c>
      <c r="O347">
        <v>-4087.34753</v>
      </c>
      <c r="P347">
        <v>0.65</v>
      </c>
      <c r="Q347">
        <v>76.703543999999994</v>
      </c>
      <c r="R347">
        <v>76.722209000000007</v>
      </c>
      <c r="S347">
        <v>-4.5275085467702874E-3</v>
      </c>
      <c r="T347">
        <v>18.505500875695425</v>
      </c>
      <c r="U347">
        <v>282.28408300000001</v>
      </c>
      <c r="V347">
        <v>0</v>
      </c>
      <c r="W347">
        <v>300.78958387569543</v>
      </c>
      <c r="X347">
        <v>-34574.301783000003</v>
      </c>
      <c r="Y347">
        <v>-34500.850803000001</v>
      </c>
      <c r="Z347">
        <v>73.450980000001437</v>
      </c>
      <c r="AA347">
        <v>-227.33860387569399</v>
      </c>
      <c r="AB347">
        <v>-34574.301783000003</v>
      </c>
      <c r="AC347">
        <v>-34500.850803000001</v>
      </c>
      <c r="AD347">
        <v>73.450980000001437</v>
      </c>
      <c r="AF347">
        <v>-29584.221422140003</v>
      </c>
      <c r="AG347">
        <v>0</v>
      </c>
      <c r="AH347" s="54">
        <v>-34500.850803000001</v>
      </c>
      <c r="AI347">
        <v>52534.708399999996</v>
      </c>
      <c r="AJ347">
        <v>52534.708399999996</v>
      </c>
      <c r="AK347">
        <v>25705.954250999996</v>
      </c>
      <c r="AL347">
        <v>73.450980000001437</v>
      </c>
      <c r="AM347" t="s">
        <v>514</v>
      </c>
      <c r="AN347">
        <v>8</v>
      </c>
      <c r="AO347" t="s">
        <v>545</v>
      </c>
      <c r="AP347">
        <v>8</v>
      </c>
    </row>
    <row r="348" spans="1:42">
      <c r="A348">
        <v>1564</v>
      </c>
      <c r="B348">
        <v>610</v>
      </c>
      <c r="C348" t="s">
        <v>27</v>
      </c>
      <c r="D348" t="s">
        <v>301</v>
      </c>
      <c r="E348" t="s">
        <v>350</v>
      </c>
      <c r="F348" t="s">
        <v>205</v>
      </c>
      <c r="G348" t="s">
        <v>477</v>
      </c>
      <c r="H348" t="s">
        <v>468</v>
      </c>
      <c r="I348" t="s">
        <v>405</v>
      </c>
      <c r="J348" t="s">
        <v>486</v>
      </c>
      <c r="K348">
        <v>36896</v>
      </c>
      <c r="L348">
        <v>38722</v>
      </c>
      <c r="M348" t="s">
        <v>30</v>
      </c>
      <c r="N348" s="1">
        <v>10000000</v>
      </c>
      <c r="O348">
        <v>-4421.777094</v>
      </c>
      <c r="P348">
        <v>3.3</v>
      </c>
      <c r="Q348">
        <v>221.86127200000001</v>
      </c>
      <c r="R348">
        <v>222.32866000000001</v>
      </c>
      <c r="S348">
        <v>0.35999831485832617</v>
      </c>
      <c r="T348">
        <v>-1591.8323025191467</v>
      </c>
      <c r="U348">
        <v>1000.645045</v>
      </c>
      <c r="V348">
        <v>0</v>
      </c>
      <c r="W348">
        <v>-591.18725751914667</v>
      </c>
      <c r="X348">
        <v>505659.15399399999</v>
      </c>
      <c r="Y348">
        <v>504894.62444099999</v>
      </c>
      <c r="Z348">
        <v>-764.52955300000031</v>
      </c>
      <c r="AA348">
        <v>-173.34229548085364</v>
      </c>
      <c r="AB348">
        <v>505659.15399399999</v>
      </c>
      <c r="AC348">
        <v>504894.62444099999</v>
      </c>
      <c r="AD348">
        <v>-764.52955300000031</v>
      </c>
      <c r="AF348">
        <v>-43642.939917780001</v>
      </c>
      <c r="AG348">
        <v>0</v>
      </c>
      <c r="AH348" s="54">
        <v>504894.62444099999</v>
      </c>
      <c r="AI348">
        <v>619667.91290899995</v>
      </c>
      <c r="AJ348">
        <v>619667.91290899995</v>
      </c>
      <c r="AK348">
        <v>10282.297360999975</v>
      </c>
      <c r="AL348">
        <v>-764.52955300000031</v>
      </c>
      <c r="AM348" t="s">
        <v>514</v>
      </c>
      <c r="AN348" t="s">
        <v>545</v>
      </c>
      <c r="AO348">
        <v>9</v>
      </c>
      <c r="AP348">
        <v>9</v>
      </c>
    </row>
    <row r="349" spans="1:42">
      <c r="A349">
        <v>1565</v>
      </c>
      <c r="B349">
        <v>611</v>
      </c>
      <c r="C349" t="s">
        <v>27</v>
      </c>
      <c r="D349" t="s">
        <v>301</v>
      </c>
      <c r="E349" t="s">
        <v>351</v>
      </c>
      <c r="F349" t="s">
        <v>209</v>
      </c>
      <c r="G349" t="s">
        <v>474</v>
      </c>
      <c r="H349" t="s">
        <v>468</v>
      </c>
      <c r="I349" t="s">
        <v>405</v>
      </c>
      <c r="J349" t="s">
        <v>486</v>
      </c>
      <c r="K349">
        <v>36896</v>
      </c>
      <c r="L349">
        <v>38722</v>
      </c>
      <c r="M349" t="s">
        <v>30</v>
      </c>
      <c r="N349" s="1">
        <v>10000000</v>
      </c>
      <c r="O349">
        <v>-4052.6562100000001</v>
      </c>
      <c r="P349">
        <v>0.3</v>
      </c>
      <c r="Q349">
        <v>68.797050999999996</v>
      </c>
      <c r="R349">
        <v>68.827440999999993</v>
      </c>
      <c r="S349">
        <v>6.5399344100380819E-4</v>
      </c>
      <c r="T349">
        <v>-2.6504105799833519</v>
      </c>
      <c r="U349">
        <v>277.38300099999998</v>
      </c>
      <c r="V349">
        <v>0</v>
      </c>
      <c r="W349">
        <v>274.73259042001661</v>
      </c>
      <c r="X349">
        <v>-155946.44184399999</v>
      </c>
      <c r="Y349">
        <v>-156085.294395</v>
      </c>
      <c r="Z349">
        <v>-138.85255100001814</v>
      </c>
      <c r="AA349">
        <v>-413.58514142003474</v>
      </c>
      <c r="AB349">
        <v>-155946.44184399999</v>
      </c>
      <c r="AC349">
        <v>-156085.294395</v>
      </c>
      <c r="AD349">
        <v>-138.85255100001814</v>
      </c>
      <c r="AF349">
        <v>-7999.9433585400002</v>
      </c>
      <c r="AG349">
        <v>0</v>
      </c>
      <c r="AH349" s="54">
        <v>-156085.294395</v>
      </c>
      <c r="AI349">
        <v>-139789.61669699999</v>
      </c>
      <c r="AJ349">
        <v>-139789.61669699999</v>
      </c>
      <c r="AK349">
        <v>-18597.580715999997</v>
      </c>
      <c r="AL349">
        <v>-138.85255100001814</v>
      </c>
      <c r="AM349" t="s">
        <v>514</v>
      </c>
      <c r="AN349">
        <v>3</v>
      </c>
      <c r="AO349" t="s">
        <v>545</v>
      </c>
      <c r="AP349">
        <v>3</v>
      </c>
    </row>
    <row r="350" spans="1:42">
      <c r="A350">
        <v>1566</v>
      </c>
      <c r="B350">
        <v>612</v>
      </c>
      <c r="C350" t="s">
        <v>27</v>
      </c>
      <c r="D350" t="s">
        <v>301</v>
      </c>
      <c r="E350" t="s">
        <v>354</v>
      </c>
      <c r="F350" t="s">
        <v>196</v>
      </c>
      <c r="G350" t="s">
        <v>474</v>
      </c>
      <c r="H350" t="s">
        <v>472</v>
      </c>
      <c r="I350" t="s">
        <v>405</v>
      </c>
      <c r="J350" t="s">
        <v>486</v>
      </c>
      <c r="K350">
        <v>36896</v>
      </c>
      <c r="L350">
        <v>38722</v>
      </c>
      <c r="M350" t="s">
        <v>30</v>
      </c>
      <c r="N350" s="1">
        <v>10000000</v>
      </c>
      <c r="O350">
        <v>-4043.9108249999999</v>
      </c>
      <c r="P350">
        <v>0.78</v>
      </c>
      <c r="Q350">
        <v>282.792801</v>
      </c>
      <c r="R350">
        <v>283.834272</v>
      </c>
      <c r="S350">
        <v>0.85726794930438777</v>
      </c>
      <c r="T350">
        <v>-3466.7151401175647</v>
      </c>
      <c r="U350">
        <v>786.915885</v>
      </c>
      <c r="V350">
        <v>0</v>
      </c>
      <c r="W350">
        <v>-2679.7992551175648</v>
      </c>
      <c r="X350">
        <v>-775342.12790199998</v>
      </c>
      <c r="Y350">
        <v>-779332.16344499995</v>
      </c>
      <c r="Z350">
        <v>-3990.0355429999763</v>
      </c>
      <c r="AA350">
        <v>-1310.2362878824115</v>
      </c>
      <c r="AB350">
        <v>-775342.12790199998</v>
      </c>
      <c r="AC350">
        <v>-779332.16344499995</v>
      </c>
      <c r="AD350">
        <v>-3990.0355429999763</v>
      </c>
      <c r="AF350">
        <v>-63861.439748399993</v>
      </c>
      <c r="AG350">
        <v>0</v>
      </c>
      <c r="AH350" s="54">
        <v>-779332.16344499995</v>
      </c>
      <c r="AI350">
        <v>89662.574240999995</v>
      </c>
      <c r="AJ350">
        <v>89662.574240999995</v>
      </c>
      <c r="AK350">
        <v>14793.679828000022</v>
      </c>
      <c r="AL350">
        <v>-3990.0355429999763</v>
      </c>
      <c r="AM350" t="s">
        <v>514</v>
      </c>
      <c r="AN350" t="s">
        <v>545</v>
      </c>
      <c r="AO350">
        <v>12</v>
      </c>
      <c r="AP350">
        <v>12</v>
      </c>
    </row>
    <row r="351" spans="1:42">
      <c r="A351">
        <v>1567</v>
      </c>
      <c r="B351">
        <v>613</v>
      </c>
      <c r="C351" t="s">
        <v>27</v>
      </c>
      <c r="D351" t="s">
        <v>301</v>
      </c>
      <c r="E351" t="s">
        <v>356</v>
      </c>
      <c r="F351" t="s">
        <v>200</v>
      </c>
      <c r="G351" t="s">
        <v>477</v>
      </c>
      <c r="H351" t="s">
        <v>468</v>
      </c>
      <c r="I351" t="s">
        <v>405</v>
      </c>
      <c r="J351" t="s">
        <v>486</v>
      </c>
      <c r="K351">
        <v>36896</v>
      </c>
      <c r="L351">
        <v>38722</v>
      </c>
      <c r="M351" t="s">
        <v>30</v>
      </c>
      <c r="N351" s="1">
        <v>10000000</v>
      </c>
      <c r="O351">
        <v>-4101.1460269999998</v>
      </c>
      <c r="P351">
        <v>0.65</v>
      </c>
      <c r="Q351">
        <v>39.437455</v>
      </c>
      <c r="R351">
        <v>39.452364000000003</v>
      </c>
      <c r="S351">
        <v>-6.6701328154301616E-4</v>
      </c>
      <c r="T351">
        <v>2.735518869556373</v>
      </c>
      <c r="U351">
        <v>187.410382</v>
      </c>
      <c r="V351">
        <v>0</v>
      </c>
      <c r="W351">
        <v>190.14590086955639</v>
      </c>
      <c r="X351">
        <v>122764.129854</v>
      </c>
      <c r="Y351">
        <v>122945.05671400001</v>
      </c>
      <c r="Z351">
        <v>180.92686000000685</v>
      </c>
      <c r="AA351">
        <v>-9.2190408695495307</v>
      </c>
      <c r="AB351">
        <v>122764.129854</v>
      </c>
      <c r="AC351">
        <v>122945.05671400001</v>
      </c>
      <c r="AD351">
        <v>180.92686000000685</v>
      </c>
      <c r="AF351">
        <v>-23612.348250452498</v>
      </c>
      <c r="AG351">
        <v>0</v>
      </c>
      <c r="AH351" s="54">
        <v>122945.05671400001</v>
      </c>
      <c r="AI351">
        <v>69187.218726999999</v>
      </c>
      <c r="AJ351">
        <v>69187.218726999999</v>
      </c>
      <c r="AK351">
        <v>3915.891770000002</v>
      </c>
      <c r="AL351">
        <v>180.92686000000685</v>
      </c>
      <c r="AM351" t="s">
        <v>514</v>
      </c>
      <c r="AN351">
        <v>6</v>
      </c>
      <c r="AO351" t="s">
        <v>545</v>
      </c>
      <c r="AP351">
        <v>6</v>
      </c>
    </row>
    <row r="352" spans="1:42">
      <c r="A352">
        <v>1568</v>
      </c>
      <c r="B352">
        <v>614</v>
      </c>
      <c r="C352" t="s">
        <v>27</v>
      </c>
      <c r="D352" t="s">
        <v>301</v>
      </c>
      <c r="E352" t="s">
        <v>360</v>
      </c>
      <c r="F352" t="s">
        <v>201</v>
      </c>
      <c r="G352" t="s">
        <v>476</v>
      </c>
      <c r="H352" t="s">
        <v>468</v>
      </c>
      <c r="I352" t="s">
        <v>405</v>
      </c>
      <c r="J352" t="s">
        <v>486</v>
      </c>
      <c r="K352">
        <v>36896</v>
      </c>
      <c r="L352">
        <v>38722</v>
      </c>
      <c r="M352" t="s">
        <v>30</v>
      </c>
      <c r="N352" s="1">
        <v>10000000</v>
      </c>
      <c r="O352">
        <v>-4135.9036889999998</v>
      </c>
      <c r="P352">
        <v>1.1499999999999999</v>
      </c>
      <c r="Q352">
        <v>159.935891</v>
      </c>
      <c r="R352">
        <v>159.99824100000001</v>
      </c>
      <c r="S352">
        <v>1.8062155564936892E-2</v>
      </c>
      <c r="T352">
        <v>-74.703335832314366</v>
      </c>
      <c r="U352">
        <v>459.44976000000003</v>
      </c>
      <c r="V352">
        <v>0</v>
      </c>
      <c r="W352">
        <v>384.74642416768563</v>
      </c>
      <c r="X352">
        <v>-156669.55226600001</v>
      </c>
      <c r="Y352">
        <v>-156706.63475600001</v>
      </c>
      <c r="Z352">
        <v>-37.082490000000689</v>
      </c>
      <c r="AA352">
        <v>-421.82891416768632</v>
      </c>
      <c r="AB352">
        <v>-156669.55226600001</v>
      </c>
      <c r="AC352">
        <v>-156706.63475600001</v>
      </c>
      <c r="AD352">
        <v>-37.082490000000689</v>
      </c>
      <c r="AF352">
        <v>-29935.670900982001</v>
      </c>
      <c r="AG352">
        <v>0</v>
      </c>
      <c r="AH352" s="54">
        <v>-156706.63475600001</v>
      </c>
      <c r="AI352">
        <v>-171045.42001</v>
      </c>
      <c r="AJ352">
        <v>-171045.42001</v>
      </c>
      <c r="AK352">
        <v>-253489.40002300002</v>
      </c>
      <c r="AL352">
        <v>-37.082490000000689</v>
      </c>
      <c r="AM352" t="s">
        <v>514</v>
      </c>
      <c r="AN352">
        <v>8</v>
      </c>
      <c r="AO352" t="s">
        <v>545</v>
      </c>
      <c r="AP352">
        <v>8</v>
      </c>
    </row>
    <row r="353" spans="1:42">
      <c r="A353">
        <v>1569</v>
      </c>
      <c r="B353">
        <v>615</v>
      </c>
      <c r="C353" t="s">
        <v>27</v>
      </c>
      <c r="D353" t="s">
        <v>301</v>
      </c>
      <c r="E353" t="s">
        <v>368</v>
      </c>
      <c r="F353" t="s">
        <v>198</v>
      </c>
      <c r="G353" t="s">
        <v>473</v>
      </c>
      <c r="H353" t="s">
        <v>472</v>
      </c>
      <c r="I353" t="s">
        <v>405</v>
      </c>
      <c r="J353" t="s">
        <v>486</v>
      </c>
      <c r="K353">
        <v>36896</v>
      </c>
      <c r="L353">
        <v>38722</v>
      </c>
      <c r="M353" t="s">
        <v>30</v>
      </c>
      <c r="N353" s="1">
        <v>10000000</v>
      </c>
      <c r="O353">
        <v>-4053.5753299999997</v>
      </c>
      <c r="P353">
        <v>0.18</v>
      </c>
      <c r="Q353">
        <v>19.549541999999999</v>
      </c>
      <c r="R353">
        <v>19.562377999999999</v>
      </c>
      <c r="S353">
        <v>1.5620107888907235E-3</v>
      </c>
      <c r="T353">
        <v>-6.3317283990412747</v>
      </c>
      <c r="U353">
        <v>102.479648</v>
      </c>
      <c r="V353">
        <v>0</v>
      </c>
      <c r="W353">
        <v>96.147919600958716</v>
      </c>
      <c r="X353">
        <v>-2603.4514669999999</v>
      </c>
      <c r="Y353">
        <v>-2612.052017</v>
      </c>
      <c r="Z353">
        <v>-8.600550000000112</v>
      </c>
      <c r="AA353">
        <v>-104.74846960095883</v>
      </c>
      <c r="AB353">
        <v>-2603.4514669999999</v>
      </c>
      <c r="AC353">
        <v>-2612.052017</v>
      </c>
      <c r="AD353">
        <v>-8.600550000000112</v>
      </c>
      <c r="AF353">
        <v>-12002.636552129998</v>
      </c>
      <c r="AG353">
        <v>0</v>
      </c>
      <c r="AH353" s="54">
        <v>-2612.052017</v>
      </c>
      <c r="AI353">
        <v>-7587.6372700000002</v>
      </c>
      <c r="AJ353">
        <v>-7587.6372700000002</v>
      </c>
      <c r="AK353">
        <v>2769.8479310000002</v>
      </c>
      <c r="AL353">
        <v>-8.600550000000112</v>
      </c>
      <c r="AM353" t="s">
        <v>514</v>
      </c>
      <c r="AN353">
        <v>4</v>
      </c>
      <c r="AO353" t="s">
        <v>545</v>
      </c>
      <c r="AP353">
        <v>4</v>
      </c>
    </row>
    <row r="354" spans="1:42">
      <c r="A354">
        <v>1570</v>
      </c>
      <c r="B354">
        <v>616</v>
      </c>
      <c r="C354" t="s">
        <v>27</v>
      </c>
      <c r="D354" t="s">
        <v>301</v>
      </c>
      <c r="E354" t="s">
        <v>372</v>
      </c>
      <c r="F354" t="s">
        <v>205</v>
      </c>
      <c r="G354" t="s">
        <v>476</v>
      </c>
      <c r="H354" t="s">
        <v>468</v>
      </c>
      <c r="I354" t="s">
        <v>405</v>
      </c>
      <c r="J354" t="s">
        <v>486</v>
      </c>
      <c r="K354">
        <v>36896</v>
      </c>
      <c r="L354">
        <v>38722</v>
      </c>
      <c r="M354" t="s">
        <v>30</v>
      </c>
      <c r="N354" s="1">
        <v>10000000</v>
      </c>
      <c r="O354">
        <v>-4119.5760499999997</v>
      </c>
      <c r="P354">
        <v>1.5</v>
      </c>
      <c r="Q354">
        <v>317.26994400000001</v>
      </c>
      <c r="R354">
        <v>317.28948400000002</v>
      </c>
      <c r="S354">
        <v>-1.8227469471406441E-2</v>
      </c>
      <c r="T354">
        <v>75.089446686512133</v>
      </c>
      <c r="U354">
        <v>725.25297</v>
      </c>
      <c r="V354">
        <v>0</v>
      </c>
      <c r="W354">
        <v>800.34241668651214</v>
      </c>
      <c r="X354">
        <v>-606665.15912600001</v>
      </c>
      <c r="Y354">
        <v>-606707.66398099996</v>
      </c>
      <c r="Z354">
        <v>-42.504854999948293</v>
      </c>
      <c r="AA354">
        <v>-842.84727168646043</v>
      </c>
      <c r="AB354">
        <v>-606665.15912600001</v>
      </c>
      <c r="AC354">
        <v>-606707.66398099996</v>
      </c>
      <c r="AD354">
        <v>-42.504854999948293</v>
      </c>
      <c r="AF354">
        <v>-40660.215613499997</v>
      </c>
      <c r="AG354">
        <v>0</v>
      </c>
      <c r="AH354" s="54">
        <v>-606707.66398099996</v>
      </c>
      <c r="AI354">
        <v>310463.90280899999</v>
      </c>
      <c r="AJ354">
        <v>310463.90280899999</v>
      </c>
      <c r="AK354">
        <v>127585.85952400009</v>
      </c>
      <c r="AL354">
        <v>-42.504854999948293</v>
      </c>
      <c r="AM354" t="s">
        <v>514</v>
      </c>
      <c r="AN354" t="s">
        <v>545</v>
      </c>
      <c r="AO354">
        <v>9</v>
      </c>
      <c r="AP354">
        <v>9</v>
      </c>
    </row>
    <row r="355" spans="1:42">
      <c r="A355">
        <v>1571</v>
      </c>
      <c r="B355">
        <v>617</v>
      </c>
      <c r="C355" t="s">
        <v>27</v>
      </c>
      <c r="D355" t="s">
        <v>301</v>
      </c>
      <c r="E355" t="s">
        <v>374</v>
      </c>
      <c r="F355" t="s">
        <v>201</v>
      </c>
      <c r="G355" t="s">
        <v>476</v>
      </c>
      <c r="H355" t="s">
        <v>490</v>
      </c>
      <c r="I355" t="s">
        <v>405</v>
      </c>
      <c r="J355" t="s">
        <v>486</v>
      </c>
      <c r="K355">
        <v>36896</v>
      </c>
      <c r="L355">
        <v>38722</v>
      </c>
      <c r="M355" t="s">
        <v>30</v>
      </c>
      <c r="N355" s="1">
        <v>10000000</v>
      </c>
      <c r="O355">
        <v>-4161.7864920000002</v>
      </c>
      <c r="P355">
        <v>0.98</v>
      </c>
      <c r="Q355">
        <v>96.244015000000005</v>
      </c>
      <c r="R355">
        <v>96.260615999999999</v>
      </c>
      <c r="S355">
        <v>-8.9708050028945198E-3</v>
      </c>
      <c r="T355">
        <v>37.334575083412432</v>
      </c>
      <c r="U355">
        <v>368.76004</v>
      </c>
      <c r="V355">
        <v>0</v>
      </c>
      <c r="W355">
        <v>406.09461508341246</v>
      </c>
      <c r="X355">
        <v>29011.284996999999</v>
      </c>
      <c r="Y355">
        <v>29219.172330000001</v>
      </c>
      <c r="Z355">
        <v>207.8873330000024</v>
      </c>
      <c r="AA355">
        <v>-198.20728208341006</v>
      </c>
      <c r="AB355">
        <v>29011.284996999999</v>
      </c>
      <c r="AC355">
        <v>29219.172330000001</v>
      </c>
      <c r="AD355">
        <v>207.8873330000024</v>
      </c>
      <c r="AF355">
        <v>-30123.010629096003</v>
      </c>
      <c r="AG355">
        <v>0</v>
      </c>
      <c r="AH355" s="54">
        <v>29219.172330000001</v>
      </c>
      <c r="AI355">
        <v>31149.186216000002</v>
      </c>
      <c r="AJ355">
        <v>31149.186216000002</v>
      </c>
      <c r="AK355">
        <v>27687.302810000001</v>
      </c>
      <c r="AL355">
        <v>207.8873330000024</v>
      </c>
      <c r="AM355" t="s">
        <v>514</v>
      </c>
      <c r="AN355">
        <v>8</v>
      </c>
      <c r="AO355" t="s">
        <v>545</v>
      </c>
      <c r="AP355">
        <v>8</v>
      </c>
    </row>
    <row r="356" spans="1:42">
      <c r="A356">
        <v>1572</v>
      </c>
      <c r="B356">
        <v>618</v>
      </c>
      <c r="C356" t="s">
        <v>27</v>
      </c>
      <c r="D356" t="s">
        <v>301</v>
      </c>
      <c r="E356" t="s">
        <v>377</v>
      </c>
      <c r="F356" t="s">
        <v>201</v>
      </c>
      <c r="G356" t="s">
        <v>471</v>
      </c>
      <c r="H356" t="s">
        <v>472</v>
      </c>
      <c r="I356" t="s">
        <v>405</v>
      </c>
      <c r="J356" t="s">
        <v>486</v>
      </c>
      <c r="K356">
        <v>36896</v>
      </c>
      <c r="L356">
        <v>38722</v>
      </c>
      <c r="M356" t="s">
        <v>30</v>
      </c>
      <c r="N356" s="1">
        <v>10000000</v>
      </c>
      <c r="O356">
        <v>-4127.1609619999999</v>
      </c>
      <c r="P356">
        <v>0.7</v>
      </c>
      <c r="Q356">
        <v>72.616640000000004</v>
      </c>
      <c r="R356">
        <v>72.655869999999993</v>
      </c>
      <c r="S356">
        <v>9.9814367127623854E-3</v>
      </c>
      <c r="T356">
        <v>-41.19499594558652</v>
      </c>
      <c r="U356">
        <v>284.07343100000003</v>
      </c>
      <c r="V356">
        <v>0</v>
      </c>
      <c r="W356">
        <v>242.8784350544135</v>
      </c>
      <c r="X356">
        <v>4635.4988229999999</v>
      </c>
      <c r="Y356">
        <v>4659.9494299999997</v>
      </c>
      <c r="Z356">
        <v>24.450606999999764</v>
      </c>
      <c r="AA356">
        <v>-218.42782805441374</v>
      </c>
      <c r="AB356">
        <v>4635.4988229999999</v>
      </c>
      <c r="AC356">
        <v>4659.9494299999997</v>
      </c>
      <c r="AD356">
        <v>24.450606999999764</v>
      </c>
      <c r="AF356">
        <v>-29872.391042956002</v>
      </c>
      <c r="AG356">
        <v>0</v>
      </c>
      <c r="AH356" s="54">
        <v>4659.9494299999997</v>
      </c>
      <c r="AI356">
        <v>115355.068969</v>
      </c>
      <c r="AJ356">
        <v>115355.068969</v>
      </c>
      <c r="AK356">
        <v>49507.684036999999</v>
      </c>
      <c r="AL356">
        <v>24.450606999999764</v>
      </c>
      <c r="AM356" t="s">
        <v>514</v>
      </c>
      <c r="AN356">
        <v>8</v>
      </c>
      <c r="AO356" t="s">
        <v>545</v>
      </c>
      <c r="AP356">
        <v>8</v>
      </c>
    </row>
    <row r="357" spans="1:42">
      <c r="A357">
        <v>1573</v>
      </c>
      <c r="B357">
        <v>619</v>
      </c>
      <c r="C357" t="s">
        <v>27</v>
      </c>
      <c r="D357" t="s">
        <v>301</v>
      </c>
      <c r="E357" t="s">
        <v>378</v>
      </c>
      <c r="F357" t="s">
        <v>198</v>
      </c>
      <c r="G357" t="s">
        <v>471</v>
      </c>
      <c r="H357" t="s">
        <v>472</v>
      </c>
      <c r="I357" t="s">
        <v>405</v>
      </c>
      <c r="J357" t="s">
        <v>486</v>
      </c>
      <c r="K357">
        <v>36896</v>
      </c>
      <c r="L357">
        <v>38722</v>
      </c>
      <c r="M357" t="s">
        <v>30</v>
      </c>
      <c r="N357" s="1">
        <v>10000000</v>
      </c>
      <c r="O357">
        <v>-4078.7337459999999</v>
      </c>
      <c r="P357">
        <v>0.32</v>
      </c>
      <c r="Q357">
        <v>30.846340000000001</v>
      </c>
      <c r="R357">
        <v>30.861259</v>
      </c>
      <c r="S357">
        <v>8.5675637777099252E-4</v>
      </c>
      <c r="T357">
        <v>-3.4944811501152713</v>
      </c>
      <c r="U357">
        <v>141.411123</v>
      </c>
      <c r="V357">
        <v>0</v>
      </c>
      <c r="W357">
        <v>137.91664184988474</v>
      </c>
      <c r="X357">
        <v>11994.395587999999</v>
      </c>
      <c r="Y357">
        <v>12022.882530000001</v>
      </c>
      <c r="Z357">
        <v>28.486942000001363</v>
      </c>
      <c r="AA357">
        <v>-109.42969984988338</v>
      </c>
      <c r="AB357">
        <v>11994.395587999999</v>
      </c>
      <c r="AC357">
        <v>12022.882530000001</v>
      </c>
      <c r="AD357">
        <v>28.486942000001363</v>
      </c>
      <c r="AF357">
        <v>-12077.130621905999</v>
      </c>
      <c r="AG357">
        <v>0</v>
      </c>
      <c r="AH357" s="54">
        <v>12022.882530000001</v>
      </c>
      <c r="AI357">
        <v>15272.610136000001</v>
      </c>
      <c r="AJ357">
        <v>15272.610136000001</v>
      </c>
      <c r="AK357">
        <v>89.508335000000443</v>
      </c>
      <c r="AL357">
        <v>28.486942000001363</v>
      </c>
      <c r="AM357" t="s">
        <v>514</v>
      </c>
      <c r="AN357">
        <v>4</v>
      </c>
      <c r="AO357" t="s">
        <v>545</v>
      </c>
      <c r="AP357">
        <v>4</v>
      </c>
    </row>
    <row r="358" spans="1:42">
      <c r="A358">
        <v>1574</v>
      </c>
      <c r="B358">
        <v>620</v>
      </c>
      <c r="C358" t="s">
        <v>27</v>
      </c>
      <c r="D358" t="s">
        <v>301</v>
      </c>
      <c r="E358" t="s">
        <v>384</v>
      </c>
      <c r="F358" t="s">
        <v>201</v>
      </c>
      <c r="G358" t="s">
        <v>473</v>
      </c>
      <c r="H358" t="s">
        <v>491</v>
      </c>
      <c r="I358" t="s">
        <v>405</v>
      </c>
      <c r="J358" t="s">
        <v>486</v>
      </c>
      <c r="K358">
        <v>36896</v>
      </c>
      <c r="L358">
        <v>38722</v>
      </c>
      <c r="M358" t="s">
        <v>30</v>
      </c>
      <c r="N358" s="1">
        <v>10000000</v>
      </c>
      <c r="O358">
        <v>-4098.84753</v>
      </c>
      <c r="P358">
        <v>0.6</v>
      </c>
      <c r="Q358">
        <v>59.068925</v>
      </c>
      <c r="R358">
        <v>59.095215000000003</v>
      </c>
      <c r="S358">
        <v>7.012928253738686E-4</v>
      </c>
      <c r="T358">
        <v>-2.8744923650904028</v>
      </c>
      <c r="U358">
        <v>248.48119199999999</v>
      </c>
      <c r="V358">
        <v>0</v>
      </c>
      <c r="W358">
        <v>245.6066996349096</v>
      </c>
      <c r="X358">
        <v>17242.9781</v>
      </c>
      <c r="Y358">
        <v>17301.210083999998</v>
      </c>
      <c r="Z358">
        <v>58.231983999998192</v>
      </c>
      <c r="AA358">
        <v>-187.37471563491141</v>
      </c>
      <c r="AB358">
        <v>17242.9781</v>
      </c>
      <c r="AC358">
        <v>17301.210083999998</v>
      </c>
      <c r="AD358">
        <v>58.231983999998192</v>
      </c>
      <c r="AF358">
        <v>-29667.45842214</v>
      </c>
      <c r="AG358">
        <v>0</v>
      </c>
      <c r="AH358" s="54">
        <v>17301.210083999998</v>
      </c>
      <c r="AI358">
        <v>53181.437471999998</v>
      </c>
      <c r="AJ358">
        <v>53181.437471999998</v>
      </c>
      <c r="AK358">
        <v>7758.548166999999</v>
      </c>
      <c r="AL358">
        <v>58.231983999998192</v>
      </c>
      <c r="AM358" t="s">
        <v>514</v>
      </c>
      <c r="AN358">
        <v>8</v>
      </c>
      <c r="AO358" t="s">
        <v>545</v>
      </c>
      <c r="AP358">
        <v>8</v>
      </c>
    </row>
    <row r="359" spans="1:42">
      <c r="A359">
        <v>1575</v>
      </c>
      <c r="B359">
        <v>621</v>
      </c>
      <c r="C359" t="s">
        <v>27</v>
      </c>
      <c r="D359" t="s">
        <v>301</v>
      </c>
      <c r="E359" t="s">
        <v>322</v>
      </c>
      <c r="F359" t="s">
        <v>200</v>
      </c>
      <c r="G359" t="s">
        <v>474</v>
      </c>
      <c r="H359" t="s">
        <v>468</v>
      </c>
      <c r="I359" t="s">
        <v>405</v>
      </c>
      <c r="J359" t="s">
        <v>486</v>
      </c>
      <c r="K359">
        <v>36896</v>
      </c>
      <c r="L359">
        <v>38722</v>
      </c>
      <c r="M359" t="s">
        <v>30</v>
      </c>
      <c r="N359" s="1">
        <v>10000000</v>
      </c>
      <c r="O359">
        <v>-4114.2735599999996</v>
      </c>
      <c r="P359">
        <v>0.74</v>
      </c>
      <c r="Q359">
        <v>85.303157999999996</v>
      </c>
      <c r="R359">
        <v>85.322991000000002</v>
      </c>
      <c r="S359">
        <v>-6.4957975657739236E-3</v>
      </c>
      <c r="T359">
        <v>26.725488175976011</v>
      </c>
      <c r="U359">
        <v>327.69206600000001</v>
      </c>
      <c r="V359">
        <v>0</v>
      </c>
      <c r="W359">
        <v>354.41755417597602</v>
      </c>
      <c r="X359">
        <v>-30575.991293999999</v>
      </c>
      <c r="Y359">
        <v>-30480.727841</v>
      </c>
      <c r="Z359">
        <v>95.263452999999572</v>
      </c>
      <c r="AA359">
        <v>-259.15410117597645</v>
      </c>
      <c r="AB359">
        <v>-30575.991293999999</v>
      </c>
      <c r="AC359">
        <v>-30480.727841</v>
      </c>
      <c r="AD359">
        <v>95.263452999999572</v>
      </c>
      <c r="AF359">
        <v>-23687.930021699998</v>
      </c>
      <c r="AG359">
        <v>0</v>
      </c>
      <c r="AH359" s="54">
        <v>-30480.727841</v>
      </c>
      <c r="AI359">
        <v>-12233.784148999999</v>
      </c>
      <c r="AJ359">
        <v>-12233.784148999999</v>
      </c>
      <c r="AK359">
        <v>22528.580371000004</v>
      </c>
      <c r="AL359">
        <v>95.263452999999572</v>
      </c>
      <c r="AM359" t="s">
        <v>514</v>
      </c>
      <c r="AN359">
        <v>6</v>
      </c>
      <c r="AO359" t="s">
        <v>545</v>
      </c>
      <c r="AP359">
        <v>6</v>
      </c>
    </row>
    <row r="360" spans="1:42">
      <c r="A360">
        <v>1576</v>
      </c>
      <c r="B360">
        <v>622</v>
      </c>
      <c r="C360" t="s">
        <v>27</v>
      </c>
      <c r="D360" t="s">
        <v>301</v>
      </c>
      <c r="E360" t="s">
        <v>317</v>
      </c>
      <c r="F360" t="s">
        <v>205</v>
      </c>
      <c r="G360" t="s">
        <v>474</v>
      </c>
      <c r="H360" t="s">
        <v>468</v>
      </c>
      <c r="I360" t="s">
        <v>405</v>
      </c>
      <c r="J360" t="s">
        <v>486</v>
      </c>
      <c r="K360">
        <v>36896</v>
      </c>
      <c r="L360">
        <v>38722</v>
      </c>
      <c r="M360" t="s">
        <v>30</v>
      </c>
      <c r="N360" s="1">
        <v>10000000</v>
      </c>
      <c r="O360">
        <v>-4212.6525449999999</v>
      </c>
      <c r="P360">
        <v>1.68</v>
      </c>
      <c r="Q360">
        <v>183.904325</v>
      </c>
      <c r="R360">
        <v>183.93506400000001</v>
      </c>
      <c r="S360">
        <v>-1.3193508755238594E-2</v>
      </c>
      <c r="T360">
        <v>55.579668235235644</v>
      </c>
      <c r="U360">
        <v>618.650487</v>
      </c>
      <c r="V360">
        <v>0</v>
      </c>
      <c r="W360">
        <v>674.23015523523566</v>
      </c>
      <c r="X360">
        <v>-26524.205158000001</v>
      </c>
      <c r="Y360">
        <v>-26218.870051000002</v>
      </c>
      <c r="Z360">
        <v>305.33510699999897</v>
      </c>
      <c r="AA360">
        <v>-368.89504823523669</v>
      </c>
      <c r="AB360">
        <v>-26524.205158000001</v>
      </c>
      <c r="AC360">
        <v>-26218.870051000002</v>
      </c>
      <c r="AD360">
        <v>305.33510699999897</v>
      </c>
      <c r="AF360">
        <v>-41578.880619149997</v>
      </c>
      <c r="AG360">
        <v>0</v>
      </c>
      <c r="AH360" s="54">
        <v>-26218.870051000002</v>
      </c>
      <c r="AI360">
        <v>-464161.36223699996</v>
      </c>
      <c r="AJ360">
        <v>-464161.36223699996</v>
      </c>
      <c r="AK360">
        <v>48637.705627999996</v>
      </c>
      <c r="AL360">
        <v>305.33510699999897</v>
      </c>
      <c r="AM360" t="s">
        <v>514</v>
      </c>
      <c r="AN360" t="s">
        <v>545</v>
      </c>
      <c r="AO360">
        <v>9</v>
      </c>
      <c r="AP360">
        <v>9</v>
      </c>
    </row>
    <row r="361" spans="1:42">
      <c r="A361">
        <v>1577</v>
      </c>
      <c r="B361">
        <v>623</v>
      </c>
      <c r="C361" t="s">
        <v>27</v>
      </c>
      <c r="D361" t="s">
        <v>301</v>
      </c>
      <c r="E361" t="s">
        <v>366</v>
      </c>
      <c r="F361" t="s">
        <v>197</v>
      </c>
      <c r="G361" t="s">
        <v>477</v>
      </c>
      <c r="H361" t="s">
        <v>468</v>
      </c>
      <c r="I361" t="s">
        <v>405</v>
      </c>
      <c r="J361" t="s">
        <v>486</v>
      </c>
      <c r="K361">
        <v>36896</v>
      </c>
      <c r="L361">
        <v>38722</v>
      </c>
      <c r="M361" t="s">
        <v>30</v>
      </c>
      <c r="N361" s="1">
        <v>10000000</v>
      </c>
      <c r="O361">
        <v>-4212.680214</v>
      </c>
      <c r="P361">
        <v>2.1</v>
      </c>
      <c r="Q361">
        <v>187.40655899999999</v>
      </c>
      <c r="R361">
        <v>187.65719300000001</v>
      </c>
      <c r="S361">
        <v>0.17906314948897323</v>
      </c>
      <c r="T361">
        <v>-754.33578690872173</v>
      </c>
      <c r="U361">
        <v>767.78573700000004</v>
      </c>
      <c r="V361">
        <v>0</v>
      </c>
      <c r="W361">
        <v>13.449950091278311</v>
      </c>
      <c r="X361">
        <v>138744.47227599999</v>
      </c>
      <c r="Y361">
        <v>138353.616523</v>
      </c>
      <c r="Z361">
        <v>-390.85575299998163</v>
      </c>
      <c r="AA361">
        <v>-404.30570309125994</v>
      </c>
      <c r="AB361">
        <v>138744.47227599999</v>
      </c>
      <c r="AC361">
        <v>138353.616523</v>
      </c>
      <c r="AD361">
        <v>-390.85575299998163</v>
      </c>
      <c r="AF361">
        <v>-52666.928035428005</v>
      </c>
      <c r="AG361">
        <v>0</v>
      </c>
      <c r="AH361" s="54">
        <v>138353.616523</v>
      </c>
      <c r="AI361">
        <v>80172.959154000011</v>
      </c>
      <c r="AJ361">
        <v>80172.959154000011</v>
      </c>
      <c r="AK361">
        <v>-110518.164349</v>
      </c>
      <c r="AL361">
        <v>-390.85575299998163</v>
      </c>
      <c r="AM361" t="s">
        <v>514</v>
      </c>
      <c r="AN361" t="s">
        <v>545</v>
      </c>
      <c r="AO361">
        <v>10</v>
      </c>
      <c r="AP361">
        <v>10</v>
      </c>
    </row>
    <row r="362" spans="1:42">
      <c r="A362">
        <v>1580</v>
      </c>
      <c r="B362">
        <v>634</v>
      </c>
      <c r="C362" t="s">
        <v>27</v>
      </c>
      <c r="D362" t="s">
        <v>301</v>
      </c>
      <c r="E362" t="s">
        <v>50</v>
      </c>
      <c r="F362" t="s">
        <v>197</v>
      </c>
      <c r="G362" t="s">
        <v>485</v>
      </c>
      <c r="H362" t="s">
        <v>497</v>
      </c>
      <c r="I362" t="s">
        <v>405</v>
      </c>
      <c r="J362" t="s">
        <v>486</v>
      </c>
      <c r="K362">
        <v>36896</v>
      </c>
      <c r="L362">
        <v>38722</v>
      </c>
      <c r="M362" t="s">
        <v>30</v>
      </c>
      <c r="N362" s="1">
        <v>10000000</v>
      </c>
      <c r="O362">
        <v>-4261.0656220000001</v>
      </c>
      <c r="P362">
        <v>1.75</v>
      </c>
      <c r="Q362">
        <v>169.62875299999999</v>
      </c>
      <c r="R362">
        <v>169.85984400000001</v>
      </c>
      <c r="S362">
        <v>0.17191829408147088</v>
      </c>
      <c r="T362">
        <v>-732.5551327034417</v>
      </c>
      <c r="U362">
        <v>609.57555200000002</v>
      </c>
      <c r="V362">
        <v>0</v>
      </c>
      <c r="W362">
        <v>-122.97958070344168</v>
      </c>
      <c r="X362">
        <v>60419.906584999997</v>
      </c>
      <c r="Y362">
        <v>59989.006249999999</v>
      </c>
      <c r="Z362">
        <v>-430.90033499999845</v>
      </c>
      <c r="AA362">
        <v>-307.92075429655677</v>
      </c>
      <c r="AB362">
        <v>60419.906584999997</v>
      </c>
      <c r="AC362">
        <v>59989.006249999999</v>
      </c>
      <c r="AD362">
        <v>-430.90033499999845</v>
      </c>
      <c r="AF362">
        <v>-53271.842406244003</v>
      </c>
      <c r="AG362">
        <v>0</v>
      </c>
      <c r="AH362" s="54">
        <v>59989.006249999999</v>
      </c>
      <c r="AI362">
        <v>60581.274395</v>
      </c>
      <c r="AJ362">
        <v>60581.274395</v>
      </c>
      <c r="AK362">
        <v>46146.164473999997</v>
      </c>
      <c r="AL362">
        <v>-430.90033499999845</v>
      </c>
      <c r="AM362" t="s">
        <v>514</v>
      </c>
      <c r="AN362" t="s">
        <v>545</v>
      </c>
      <c r="AO362">
        <v>10</v>
      </c>
      <c r="AP362">
        <v>10</v>
      </c>
    </row>
    <row r="363" spans="1:42">
      <c r="A363">
        <v>1581</v>
      </c>
      <c r="B363">
        <v>635</v>
      </c>
      <c r="C363" t="s">
        <v>27</v>
      </c>
      <c r="D363" t="s">
        <v>28</v>
      </c>
      <c r="E363" t="s">
        <v>56</v>
      </c>
      <c r="F363" t="s">
        <v>202</v>
      </c>
      <c r="G363" t="s">
        <v>474</v>
      </c>
      <c r="H363" t="s">
        <v>468</v>
      </c>
      <c r="I363" t="s">
        <v>405</v>
      </c>
      <c r="J363" t="s">
        <v>470</v>
      </c>
      <c r="K363">
        <v>36896</v>
      </c>
      <c r="L363">
        <v>38722</v>
      </c>
      <c r="M363" t="s">
        <v>30</v>
      </c>
      <c r="N363" s="1">
        <v>-10000000</v>
      </c>
      <c r="O363">
        <v>4114.9738230000003</v>
      </c>
      <c r="P363">
        <v>0.64</v>
      </c>
      <c r="Q363">
        <v>49.348278000000001</v>
      </c>
      <c r="R363">
        <v>49.363194</v>
      </c>
      <c r="S363">
        <v>-2.075294043263484E-3</v>
      </c>
      <c r="T363">
        <v>-8.5397806630570674</v>
      </c>
      <c r="U363">
        <v>-206.616027</v>
      </c>
      <c r="V363">
        <v>0</v>
      </c>
      <c r="W363">
        <v>-215.15580766305706</v>
      </c>
      <c r="X363">
        <v>-75912.696435999998</v>
      </c>
      <c r="Y363">
        <v>-76063.830266999998</v>
      </c>
      <c r="Z363">
        <v>-151.13383099999919</v>
      </c>
      <c r="AA363">
        <v>64.02197666305787</v>
      </c>
      <c r="AB363">
        <v>-75912.696435999998</v>
      </c>
      <c r="AC363">
        <v>-76063.830266999998</v>
      </c>
      <c r="AD363">
        <v>-151.13383099999919</v>
      </c>
      <c r="AF363">
        <v>16922.829847087502</v>
      </c>
      <c r="AG363">
        <v>0</v>
      </c>
      <c r="AH363" s="54">
        <v>-76063.830266999998</v>
      </c>
      <c r="AI363">
        <v>-84499.031652999998</v>
      </c>
      <c r="AJ363">
        <v>-84499.031652999998</v>
      </c>
      <c r="AK363">
        <v>-23066.080731999995</v>
      </c>
      <c r="AL363">
        <v>-151.13383099999919</v>
      </c>
      <c r="AM363" t="s">
        <v>514</v>
      </c>
      <c r="AN363">
        <v>5</v>
      </c>
      <c r="AO363" t="s">
        <v>545</v>
      </c>
      <c r="AP363">
        <v>5</v>
      </c>
    </row>
    <row r="364" spans="1:42">
      <c r="A364">
        <v>1582</v>
      </c>
      <c r="B364">
        <v>636</v>
      </c>
      <c r="C364" t="s">
        <v>27</v>
      </c>
      <c r="D364" t="s">
        <v>301</v>
      </c>
      <c r="E364" t="s">
        <v>56</v>
      </c>
      <c r="F364" t="s">
        <v>202</v>
      </c>
      <c r="G364" t="s">
        <v>474</v>
      </c>
      <c r="H364" t="s">
        <v>468</v>
      </c>
      <c r="I364" t="s">
        <v>405</v>
      </c>
      <c r="J364" t="s">
        <v>486</v>
      </c>
      <c r="K364">
        <v>36896</v>
      </c>
      <c r="L364">
        <v>38722</v>
      </c>
      <c r="M364" t="s">
        <v>30</v>
      </c>
      <c r="N364" s="1">
        <v>10000000</v>
      </c>
      <c r="O364">
        <v>-4114.9738230000003</v>
      </c>
      <c r="P364">
        <v>0.64</v>
      </c>
      <c r="Q364">
        <v>49.348278000000001</v>
      </c>
      <c r="R364">
        <v>49.363194</v>
      </c>
      <c r="S364">
        <v>-2.075294043263484E-3</v>
      </c>
      <c r="T364">
        <v>8.5397806630570674</v>
      </c>
      <c r="U364">
        <v>206.616027</v>
      </c>
      <c r="V364">
        <v>0</v>
      </c>
      <c r="W364">
        <v>215.15580766305706</v>
      </c>
      <c r="X364">
        <v>75912.696435999998</v>
      </c>
      <c r="Y364">
        <v>76063.830266999998</v>
      </c>
      <c r="Z364">
        <v>151.13383099999919</v>
      </c>
      <c r="AA364">
        <v>-64.02197666305787</v>
      </c>
      <c r="AB364">
        <v>75912.696435999998</v>
      </c>
      <c r="AC364">
        <v>76063.830266999998</v>
      </c>
      <c r="AD364">
        <v>151.13383099999919</v>
      </c>
      <c r="AF364">
        <v>-16922.829847087502</v>
      </c>
      <c r="AG364">
        <v>0</v>
      </c>
      <c r="AH364" s="54">
        <v>76063.830266999998</v>
      </c>
      <c r="AI364">
        <v>84499.031652999998</v>
      </c>
      <c r="AJ364">
        <v>84499.031652999998</v>
      </c>
      <c r="AK364">
        <v>23066.080731999995</v>
      </c>
      <c r="AL364">
        <v>151.13383099999919</v>
      </c>
      <c r="AM364" t="s">
        <v>514</v>
      </c>
      <c r="AN364">
        <v>5</v>
      </c>
      <c r="AO364" t="s">
        <v>545</v>
      </c>
      <c r="AP364">
        <v>5</v>
      </c>
    </row>
    <row r="365" spans="1:42">
      <c r="A365">
        <v>1583</v>
      </c>
      <c r="B365">
        <v>637</v>
      </c>
      <c r="C365" t="s">
        <v>27</v>
      </c>
      <c r="D365" t="s">
        <v>28</v>
      </c>
      <c r="E365" t="s">
        <v>387</v>
      </c>
      <c r="F365" t="s">
        <v>203</v>
      </c>
      <c r="G365" t="s">
        <v>487</v>
      </c>
      <c r="H365" t="s">
        <v>468</v>
      </c>
      <c r="I365" t="s">
        <v>97</v>
      </c>
      <c r="J365" t="s">
        <v>480</v>
      </c>
      <c r="K365">
        <v>36882</v>
      </c>
      <c r="L365">
        <v>38275</v>
      </c>
      <c r="M365" t="s">
        <v>30</v>
      </c>
      <c r="N365" s="1">
        <v>5000000</v>
      </c>
      <c r="O365">
        <v>-1450.713436</v>
      </c>
      <c r="P365">
        <v>3</v>
      </c>
      <c r="Q365">
        <v>1795.704289</v>
      </c>
      <c r="R365">
        <v>1796.552418</v>
      </c>
      <c r="S365">
        <v>0.23512100550952844</v>
      </c>
      <c r="T365">
        <v>-341.09320177850293</v>
      </c>
      <c r="U365">
        <v>1030.5045520000001</v>
      </c>
      <c r="V365">
        <v>0</v>
      </c>
      <c r="W365">
        <v>689.41135022149717</v>
      </c>
      <c r="X365">
        <v>-612500</v>
      </c>
      <c r="Y365">
        <v>-612083.33333299996</v>
      </c>
      <c r="Z365">
        <v>416.66666700004134</v>
      </c>
      <c r="AA365">
        <v>-272.74468322145583</v>
      </c>
      <c r="AB365">
        <v>-612500</v>
      </c>
      <c r="AC365">
        <v>-612083.33333299996</v>
      </c>
      <c r="AD365">
        <v>416.66666700004134</v>
      </c>
      <c r="AF365">
        <v>-40569.201237740002</v>
      </c>
      <c r="AG365">
        <v>0</v>
      </c>
      <c r="AH365" s="54">
        <v>-612083.33333299996</v>
      </c>
      <c r="AI365">
        <v>-496311.78845699993</v>
      </c>
      <c r="AJ365">
        <v>-496311.78845699993</v>
      </c>
      <c r="AK365">
        <v>9583.3333340000827</v>
      </c>
      <c r="AL365">
        <v>416.66666700004134</v>
      </c>
      <c r="AM365" t="s">
        <v>547</v>
      </c>
      <c r="AN365" t="s">
        <v>545</v>
      </c>
      <c r="AO365">
        <v>16</v>
      </c>
      <c r="AP365">
        <v>16</v>
      </c>
    </row>
    <row r="366" spans="1:42">
      <c r="A366">
        <v>1584</v>
      </c>
      <c r="B366">
        <v>638</v>
      </c>
      <c r="C366" t="s">
        <v>27</v>
      </c>
      <c r="D366" t="s">
        <v>28</v>
      </c>
      <c r="E366" t="s">
        <v>310</v>
      </c>
      <c r="F366" t="s">
        <v>205</v>
      </c>
      <c r="G366" t="s">
        <v>476</v>
      </c>
      <c r="H366" t="s">
        <v>468</v>
      </c>
      <c r="I366" t="s">
        <v>97</v>
      </c>
      <c r="J366" t="s">
        <v>481</v>
      </c>
      <c r="K366">
        <v>36887</v>
      </c>
      <c r="L366">
        <v>38713</v>
      </c>
      <c r="M366" t="s">
        <v>30</v>
      </c>
      <c r="N366" s="1">
        <v>10000000</v>
      </c>
      <c r="O366">
        <v>-4203.029759</v>
      </c>
      <c r="P366">
        <v>1.2</v>
      </c>
      <c r="Q366">
        <v>75.224217999999993</v>
      </c>
      <c r="R366">
        <v>75.245424999999997</v>
      </c>
      <c r="S366">
        <v>-5.3584048603787732E-3</v>
      </c>
      <c r="T366">
        <v>22.521535088942223</v>
      </c>
      <c r="U366">
        <v>302.80980699999998</v>
      </c>
      <c r="V366">
        <v>0</v>
      </c>
      <c r="W366">
        <v>325.33134208894222</v>
      </c>
      <c r="X366">
        <v>214727.470187</v>
      </c>
      <c r="Y366">
        <v>215080.04480800001</v>
      </c>
      <c r="Z366">
        <v>352.57462100000703</v>
      </c>
      <c r="AA366">
        <v>27.243278911064806</v>
      </c>
      <c r="AB366">
        <v>214727.470187</v>
      </c>
      <c r="AC366">
        <v>215080.04480800001</v>
      </c>
      <c r="AD366">
        <v>352.57462100000703</v>
      </c>
      <c r="AF366">
        <v>-41483.903721330003</v>
      </c>
      <c r="AG366">
        <v>0</v>
      </c>
      <c r="AH366" s="54">
        <v>215080.04480800001</v>
      </c>
      <c r="AI366">
        <v>214435.88735400001</v>
      </c>
      <c r="AJ366">
        <v>214435.88735400001</v>
      </c>
      <c r="AK366">
        <v>172753.21666900002</v>
      </c>
      <c r="AL366">
        <v>352.57462100000703</v>
      </c>
      <c r="AM366" t="s">
        <v>514</v>
      </c>
      <c r="AN366" t="s">
        <v>545</v>
      </c>
      <c r="AO366">
        <v>9</v>
      </c>
      <c r="AP366">
        <v>9</v>
      </c>
    </row>
    <row r="367" spans="1:42">
      <c r="A367">
        <v>1585</v>
      </c>
      <c r="B367">
        <v>640</v>
      </c>
      <c r="C367" t="s">
        <v>27</v>
      </c>
      <c r="D367" t="s">
        <v>28</v>
      </c>
      <c r="E367" t="s">
        <v>389</v>
      </c>
      <c r="F367" t="s">
        <v>201</v>
      </c>
      <c r="G367" t="s">
        <v>476</v>
      </c>
      <c r="H367" t="s">
        <v>472</v>
      </c>
      <c r="I367" t="s">
        <v>92</v>
      </c>
      <c r="J367" t="s">
        <v>469</v>
      </c>
      <c r="K367">
        <v>36888</v>
      </c>
      <c r="L367">
        <v>37113</v>
      </c>
      <c r="M367" t="s">
        <v>74</v>
      </c>
      <c r="N367" s="1">
        <v>5700000</v>
      </c>
      <c r="O367">
        <v>-205.59898100000001</v>
      </c>
      <c r="P367">
        <v>0.45</v>
      </c>
      <c r="Q367">
        <v>37.761052999999997</v>
      </c>
      <c r="R367">
        <v>37.816837999999997</v>
      </c>
      <c r="S367">
        <v>4.0539808854322956E-2</v>
      </c>
      <c r="T367">
        <v>-8.334943390383577</v>
      </c>
      <c r="U367">
        <v>67.310460000000006</v>
      </c>
      <c r="V367">
        <v>0</v>
      </c>
      <c r="W367">
        <v>58.975516609616427</v>
      </c>
      <c r="X367">
        <v>4528.2238470000002</v>
      </c>
      <c r="Y367">
        <v>4576.6922409999997</v>
      </c>
      <c r="Z367">
        <v>48.468393999999535</v>
      </c>
      <c r="AA367">
        <v>-10.507122609616893</v>
      </c>
      <c r="AB367">
        <v>6470.8318773630008</v>
      </c>
      <c r="AC367">
        <v>6499.8183206681988</v>
      </c>
      <c r="AD367">
        <v>28.986443305198009</v>
      </c>
      <c r="AF367">
        <v>-1488.1254244780002</v>
      </c>
      <c r="AG367">
        <v>4654.7055</v>
      </c>
      <c r="AH367" s="54">
        <v>11154.523820668199</v>
      </c>
      <c r="AI367">
        <v>17888.877416951484</v>
      </c>
      <c r="AJ367">
        <v>17888.877416951484</v>
      </c>
      <c r="AK367">
        <v>6213.2797000141982</v>
      </c>
      <c r="AL367">
        <v>28.986443305198009</v>
      </c>
      <c r="AM367" t="s">
        <v>550</v>
      </c>
      <c r="AN367">
        <v>8</v>
      </c>
      <c r="AO367" t="s">
        <v>545</v>
      </c>
      <c r="AP367">
        <v>8</v>
      </c>
    </row>
    <row r="368" spans="1:42">
      <c r="A368">
        <v>1586</v>
      </c>
      <c r="B368">
        <v>643</v>
      </c>
      <c r="C368" t="s">
        <v>27</v>
      </c>
      <c r="D368" t="s">
        <v>28</v>
      </c>
      <c r="E368" t="s">
        <v>392</v>
      </c>
      <c r="F368" t="s">
        <v>201</v>
      </c>
      <c r="G368" t="s">
        <v>471</v>
      </c>
      <c r="H368" t="s">
        <v>472</v>
      </c>
      <c r="I368" t="s">
        <v>92</v>
      </c>
      <c r="J368" t="s">
        <v>469</v>
      </c>
      <c r="K368">
        <v>36888</v>
      </c>
      <c r="L368">
        <v>37004</v>
      </c>
      <c r="M368" t="s">
        <v>74</v>
      </c>
      <c r="N368" s="1">
        <v>17000000</v>
      </c>
      <c r="O368">
        <v>-139.94565399999999</v>
      </c>
      <c r="P368">
        <v>0.15</v>
      </c>
      <c r="Q368">
        <v>21.169476</v>
      </c>
      <c r="R368">
        <v>21.317979000000001</v>
      </c>
      <c r="S368">
        <v>-2.5017366089841175E-3</v>
      </c>
      <c r="T368">
        <v>0.35010716588002455</v>
      </c>
      <c r="U368">
        <v>97.107523999999998</v>
      </c>
      <c r="V368">
        <v>0</v>
      </c>
      <c r="W368">
        <v>97.457631165880017</v>
      </c>
      <c r="X368">
        <v>5429.9583000000002</v>
      </c>
      <c r="Y368">
        <v>5510.725727</v>
      </c>
      <c r="Z368">
        <v>80.76742699999977</v>
      </c>
      <c r="AA368">
        <v>-16.690204165880246</v>
      </c>
      <c r="AB368">
        <v>7759.4104107000003</v>
      </c>
      <c r="AC368">
        <v>7826.3326774853995</v>
      </c>
      <c r="AD368">
        <v>66.922266785399188</v>
      </c>
      <c r="AF368">
        <v>-1012.9266436519999</v>
      </c>
      <c r="AG368">
        <v>0</v>
      </c>
      <c r="AH368" s="54">
        <v>7826.3326774853995</v>
      </c>
      <c r="AI368">
        <v>11910.402741068336</v>
      </c>
      <c r="AJ368">
        <v>11910.402741068336</v>
      </c>
      <c r="AK368">
        <v>4181.1769814009494</v>
      </c>
      <c r="AL368">
        <v>66.922266785399188</v>
      </c>
      <c r="AM368" t="s">
        <v>550</v>
      </c>
      <c r="AN368">
        <v>8</v>
      </c>
      <c r="AO368" t="s">
        <v>545</v>
      </c>
      <c r="AP368">
        <v>8</v>
      </c>
    </row>
    <row r="369" spans="1:42">
      <c r="A369">
        <v>1587</v>
      </c>
      <c r="B369">
        <v>641</v>
      </c>
      <c r="C369" t="s">
        <v>27</v>
      </c>
      <c r="D369" t="s">
        <v>28</v>
      </c>
      <c r="E369" t="s">
        <v>390</v>
      </c>
      <c r="F369" t="s">
        <v>201</v>
      </c>
      <c r="G369" t="s">
        <v>471</v>
      </c>
      <c r="H369" t="s">
        <v>490</v>
      </c>
      <c r="I369" t="s">
        <v>92</v>
      </c>
      <c r="J369" t="s">
        <v>469</v>
      </c>
      <c r="K369">
        <v>36888</v>
      </c>
      <c r="L369">
        <v>36987</v>
      </c>
      <c r="M369" t="s">
        <v>30</v>
      </c>
      <c r="N369" s="1">
        <v>27000000</v>
      </c>
      <c r="O369">
        <v>-104.830268</v>
      </c>
      <c r="P369">
        <v>0.18</v>
      </c>
      <c r="Q369">
        <v>47.373773</v>
      </c>
      <c r="R369">
        <v>48.658566</v>
      </c>
      <c r="S369">
        <v>-1.1015802037217526E-2</v>
      </c>
      <c r="T369">
        <v>1.1547894797964593</v>
      </c>
      <c r="U369">
        <v>265.35780399999999</v>
      </c>
      <c r="V369">
        <v>0</v>
      </c>
      <c r="W369">
        <v>266.51259347979646</v>
      </c>
      <c r="X369">
        <v>9491.1106990000007</v>
      </c>
      <c r="Y369">
        <v>9747.8663070000002</v>
      </c>
      <c r="Z369">
        <v>256.75560799999948</v>
      </c>
      <c r="AA369">
        <v>-9.7569854797969811</v>
      </c>
      <c r="AB369">
        <v>9491.1106990000007</v>
      </c>
      <c r="AC369">
        <v>9747.8663070000002</v>
      </c>
      <c r="AD369">
        <v>256.75560799999948</v>
      </c>
      <c r="AF369">
        <v>-758.76147978400013</v>
      </c>
      <c r="AG369">
        <v>0</v>
      </c>
      <c r="AH369" s="54">
        <v>9747.8663070000002</v>
      </c>
      <c r="AI369">
        <v>39994.456548999995</v>
      </c>
      <c r="AJ369">
        <v>39994.456548999995</v>
      </c>
      <c r="AK369">
        <v>7380.0068879999999</v>
      </c>
      <c r="AL369">
        <v>256.75560799999948</v>
      </c>
      <c r="AM369" t="s">
        <v>550</v>
      </c>
      <c r="AN369">
        <v>8</v>
      </c>
      <c r="AO369" t="s">
        <v>545</v>
      </c>
      <c r="AP369">
        <v>8</v>
      </c>
    </row>
    <row r="370" spans="1:42">
      <c r="A370">
        <v>1588</v>
      </c>
      <c r="B370">
        <v>642</v>
      </c>
      <c r="C370" t="s">
        <v>27</v>
      </c>
      <c r="D370" t="s">
        <v>28</v>
      </c>
      <c r="E370" t="s">
        <v>391</v>
      </c>
      <c r="F370" t="s">
        <v>200</v>
      </c>
      <c r="G370" t="s">
        <v>476</v>
      </c>
      <c r="H370" t="s">
        <v>472</v>
      </c>
      <c r="I370" t="s">
        <v>92</v>
      </c>
      <c r="J370" t="s">
        <v>469</v>
      </c>
      <c r="K370">
        <v>36888</v>
      </c>
      <c r="L370">
        <v>36987</v>
      </c>
      <c r="M370" t="s">
        <v>30</v>
      </c>
      <c r="N370" s="1">
        <v>20000000</v>
      </c>
      <c r="O370">
        <v>-77.725496000000007</v>
      </c>
      <c r="P370">
        <v>0.6</v>
      </c>
      <c r="Q370">
        <v>57.056334</v>
      </c>
      <c r="R370">
        <v>58.594715999999998</v>
      </c>
      <c r="S370">
        <v>-1.3387999018288355E-2</v>
      </c>
      <c r="T370">
        <v>1.0405888641439756</v>
      </c>
      <c r="U370">
        <v>236.61789300000001</v>
      </c>
      <c r="V370">
        <v>0</v>
      </c>
      <c r="W370">
        <v>237.65848186414399</v>
      </c>
      <c r="X370">
        <v>29493.389268999999</v>
      </c>
      <c r="Y370">
        <v>29726.554820000001</v>
      </c>
      <c r="Z370">
        <v>233.16555100000187</v>
      </c>
      <c r="AA370">
        <v>-4.4929308641421244</v>
      </c>
      <c r="AB370">
        <v>29493.389268999999</v>
      </c>
      <c r="AC370">
        <v>29726.554820000001</v>
      </c>
      <c r="AD370">
        <v>233.16555100000187</v>
      </c>
      <c r="AF370">
        <v>-447.50454322000002</v>
      </c>
      <c r="AG370">
        <v>0</v>
      </c>
      <c r="AH370" s="54">
        <v>29726.554820000001</v>
      </c>
      <c r="AI370">
        <v>31408.948941000002</v>
      </c>
      <c r="AJ370">
        <v>31408.948941000002</v>
      </c>
      <c r="AK370">
        <v>8891.336172000003</v>
      </c>
      <c r="AL370">
        <v>233.16555100000187</v>
      </c>
      <c r="AM370" t="s">
        <v>550</v>
      </c>
      <c r="AN370">
        <v>6</v>
      </c>
      <c r="AO370" t="s">
        <v>545</v>
      </c>
      <c r="AP370">
        <v>6</v>
      </c>
    </row>
    <row r="371" spans="1:42">
      <c r="A371">
        <v>1590</v>
      </c>
      <c r="B371">
        <v>644</v>
      </c>
      <c r="C371" t="s">
        <v>79</v>
      </c>
      <c r="D371" t="s">
        <v>78</v>
      </c>
      <c r="E371" t="s">
        <v>212</v>
      </c>
      <c r="F371" t="s">
        <v>201</v>
      </c>
      <c r="G371" t="s">
        <v>487</v>
      </c>
      <c r="H371" t="s">
        <v>468</v>
      </c>
      <c r="I371" t="s">
        <v>279</v>
      </c>
      <c r="J371" t="s">
        <v>480</v>
      </c>
      <c r="K371">
        <v>36593</v>
      </c>
      <c r="L371">
        <v>36951</v>
      </c>
      <c r="M371" t="s">
        <v>30</v>
      </c>
      <c r="N371" s="1">
        <v>0</v>
      </c>
      <c r="O371">
        <v>0</v>
      </c>
      <c r="P371">
        <v>1.4</v>
      </c>
      <c r="Q371">
        <v>0</v>
      </c>
      <c r="R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F371">
        <v>0</v>
      </c>
      <c r="AG371">
        <v>-358891.81555599999</v>
      </c>
      <c r="AH371" s="54">
        <v>-358891.81555599999</v>
      </c>
      <c r="AI371">
        <v>-83859.17483699997</v>
      </c>
      <c r="AJ371">
        <v>-83859.17483699997</v>
      </c>
      <c r="AK371">
        <v>-1072.5596889999579</v>
      </c>
      <c r="AL371">
        <v>0</v>
      </c>
      <c r="AM371" t="s">
        <v>550</v>
      </c>
      <c r="AN371">
        <v>8</v>
      </c>
      <c r="AO371" t="s">
        <v>545</v>
      </c>
      <c r="AP371">
        <v>8</v>
      </c>
    </row>
    <row r="372" spans="1:42">
      <c r="A372">
        <v>1591</v>
      </c>
      <c r="B372">
        <v>645</v>
      </c>
      <c r="C372" t="s">
        <v>27</v>
      </c>
      <c r="D372" t="s">
        <v>32</v>
      </c>
      <c r="E372" t="s">
        <v>212</v>
      </c>
      <c r="F372" t="s">
        <v>201</v>
      </c>
      <c r="G372" t="s">
        <v>487</v>
      </c>
      <c r="H372" t="s">
        <v>468</v>
      </c>
      <c r="I372" t="s">
        <v>277</v>
      </c>
      <c r="J372" t="s">
        <v>480</v>
      </c>
      <c r="K372">
        <v>36593</v>
      </c>
      <c r="L372">
        <v>36951</v>
      </c>
      <c r="M372" t="s">
        <v>30</v>
      </c>
      <c r="N372" s="1">
        <v>0</v>
      </c>
      <c r="O372">
        <v>0</v>
      </c>
      <c r="P372">
        <v>1.4</v>
      </c>
      <c r="Q372">
        <v>0</v>
      </c>
      <c r="R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F372">
        <v>0</v>
      </c>
      <c r="AG372">
        <v>358891.81555599999</v>
      </c>
      <c r="AH372" s="54">
        <v>358891.81555599999</v>
      </c>
      <c r="AI372">
        <v>83859.17483699997</v>
      </c>
      <c r="AJ372">
        <v>83859.17483699997</v>
      </c>
      <c r="AK372">
        <v>1072.5596889999579</v>
      </c>
      <c r="AL372">
        <v>0</v>
      </c>
      <c r="AM372" t="s">
        <v>550</v>
      </c>
      <c r="AN372">
        <v>8</v>
      </c>
      <c r="AO372" t="s">
        <v>545</v>
      </c>
      <c r="AP372">
        <v>8</v>
      </c>
    </row>
    <row r="373" spans="1:42">
      <c r="A373">
        <v>1592</v>
      </c>
      <c r="B373">
        <v>646</v>
      </c>
      <c r="C373" t="s">
        <v>79</v>
      </c>
      <c r="D373" t="s">
        <v>78</v>
      </c>
      <c r="E373" t="s">
        <v>247</v>
      </c>
      <c r="F373" t="s">
        <v>198</v>
      </c>
      <c r="G373" t="s">
        <v>471</v>
      </c>
      <c r="H373" t="s">
        <v>468</v>
      </c>
      <c r="I373" t="s">
        <v>279</v>
      </c>
      <c r="J373" t="s">
        <v>486</v>
      </c>
      <c r="K373">
        <v>36784</v>
      </c>
      <c r="L373">
        <v>38610</v>
      </c>
      <c r="M373" t="s">
        <v>30</v>
      </c>
      <c r="N373" s="1">
        <v>-60000000</v>
      </c>
      <c r="O373">
        <v>22947.229060000001</v>
      </c>
      <c r="P373">
        <v>0.22500000000000001</v>
      </c>
      <c r="Q373">
        <v>42.041550000000001</v>
      </c>
      <c r="R373">
        <v>36.558132999999998</v>
      </c>
      <c r="S373">
        <v>-5.7409266406134245</v>
      </c>
      <c r="T373">
        <v>-131738.35863881256</v>
      </c>
      <c r="U373">
        <v>-718.67064900000003</v>
      </c>
      <c r="V373">
        <v>0</v>
      </c>
      <c r="W373">
        <v>-132457.02928781256</v>
      </c>
      <c r="X373">
        <v>462567.34512800002</v>
      </c>
      <c r="Y373">
        <v>332218.53054499999</v>
      </c>
      <c r="Z373">
        <v>-130348.81458300003</v>
      </c>
      <c r="AA373">
        <v>2108.2147048125335</v>
      </c>
      <c r="AB373">
        <v>462567.34512800002</v>
      </c>
      <c r="AC373">
        <v>332218.53054499999</v>
      </c>
      <c r="AD373">
        <v>-130348.81458300003</v>
      </c>
      <c r="AF373">
        <v>67946.745246659993</v>
      </c>
      <c r="AG373">
        <v>-67875</v>
      </c>
      <c r="AH373" s="54">
        <v>264343.53054499999</v>
      </c>
      <c r="AI373">
        <v>-300906.62395599997</v>
      </c>
      <c r="AJ373">
        <v>-300906.62395599997</v>
      </c>
      <c r="AK373">
        <v>-141502.98279600003</v>
      </c>
      <c r="AL373">
        <v>-130348.81458300003</v>
      </c>
      <c r="AM373" t="s">
        <v>547</v>
      </c>
      <c r="AN373">
        <v>4</v>
      </c>
      <c r="AO373" t="s">
        <v>545</v>
      </c>
      <c r="AP373">
        <v>4</v>
      </c>
    </row>
    <row r="374" spans="1:42">
      <c r="A374">
        <v>1593</v>
      </c>
      <c r="B374">
        <v>647</v>
      </c>
      <c r="C374" t="s">
        <v>27</v>
      </c>
      <c r="D374" t="s">
        <v>32</v>
      </c>
      <c r="E374" t="s">
        <v>247</v>
      </c>
      <c r="F374" t="s">
        <v>198</v>
      </c>
      <c r="G374" t="s">
        <v>471</v>
      </c>
      <c r="H374" t="s">
        <v>468</v>
      </c>
      <c r="I374" t="s">
        <v>277</v>
      </c>
      <c r="J374" t="s">
        <v>486</v>
      </c>
      <c r="K374">
        <v>36784</v>
      </c>
      <c r="L374">
        <v>38610</v>
      </c>
      <c r="M374" t="s">
        <v>30</v>
      </c>
      <c r="N374" s="1">
        <v>60000000</v>
      </c>
      <c r="O374">
        <v>-22947.229060000001</v>
      </c>
      <c r="P374">
        <v>0.22500000000000001</v>
      </c>
      <c r="Q374">
        <v>42.041550000000001</v>
      </c>
      <c r="R374">
        <v>36.558132999999998</v>
      </c>
      <c r="S374">
        <v>-5.7409266406134245</v>
      </c>
      <c r="T374">
        <v>131738.35863881256</v>
      </c>
      <c r="U374">
        <v>718.67064900000003</v>
      </c>
      <c r="V374">
        <v>0</v>
      </c>
      <c r="W374">
        <v>132457.02928781256</v>
      </c>
      <c r="X374">
        <v>-462567.34512800002</v>
      </c>
      <c r="Y374">
        <v>-332218.53054499999</v>
      </c>
      <c r="Z374">
        <v>130348.81458300003</v>
      </c>
      <c r="AA374">
        <v>-2108.2147048125335</v>
      </c>
      <c r="AB374">
        <v>-462567.34512800002</v>
      </c>
      <c r="AC374">
        <v>-332218.53054499999</v>
      </c>
      <c r="AD374">
        <v>130348.81458300003</v>
      </c>
      <c r="AF374">
        <v>-67946.745246659993</v>
      </c>
      <c r="AG374">
        <v>67875</v>
      </c>
      <c r="AH374" s="54">
        <v>-264343.53054499999</v>
      </c>
      <c r="AI374">
        <v>300906.62395599997</v>
      </c>
      <c r="AJ374">
        <v>300906.62395599997</v>
      </c>
      <c r="AK374">
        <v>141502.98279600003</v>
      </c>
      <c r="AL374">
        <v>130348.81458300003</v>
      </c>
      <c r="AM374" t="s">
        <v>547</v>
      </c>
      <c r="AN374">
        <v>4</v>
      </c>
      <c r="AO374" t="s">
        <v>545</v>
      </c>
      <c r="AP374">
        <v>4</v>
      </c>
    </row>
    <row r="375" spans="1:42">
      <c r="A375">
        <v>1594</v>
      </c>
      <c r="B375">
        <v>648</v>
      </c>
      <c r="C375" t="s">
        <v>79</v>
      </c>
      <c r="D375" t="s">
        <v>78</v>
      </c>
      <c r="E375" t="s">
        <v>75</v>
      </c>
      <c r="F375" t="s">
        <v>210</v>
      </c>
      <c r="G375" t="s">
        <v>473</v>
      </c>
      <c r="H375" t="s">
        <v>468</v>
      </c>
      <c r="I375" t="s">
        <v>279</v>
      </c>
      <c r="J375" t="s">
        <v>481</v>
      </c>
      <c r="K375">
        <v>36595</v>
      </c>
      <c r="L375">
        <v>37695</v>
      </c>
      <c r="M375" t="s">
        <v>30</v>
      </c>
      <c r="N375" s="1">
        <v>-3000000</v>
      </c>
      <c r="O375">
        <v>534.74791500000003</v>
      </c>
      <c r="P375">
        <v>3.6</v>
      </c>
      <c r="Q375">
        <v>694.06915000000004</v>
      </c>
      <c r="R375">
        <v>694.19520599999998</v>
      </c>
      <c r="S375">
        <v>-0.12673818550427909</v>
      </c>
      <c r="T375">
        <v>-67.772980449296469</v>
      </c>
      <c r="U375">
        <v>-528.18047300000001</v>
      </c>
      <c r="V375">
        <v>0</v>
      </c>
      <c r="W375">
        <v>-595.95345344929649</v>
      </c>
      <c r="X375">
        <v>165573.516882</v>
      </c>
      <c r="Y375">
        <v>165206.77730799999</v>
      </c>
      <c r="Z375">
        <v>-366.73957400000654</v>
      </c>
      <c r="AA375">
        <v>229.21387944928995</v>
      </c>
      <c r="AB375">
        <v>165573.516882</v>
      </c>
      <c r="AC375">
        <v>165206.77730799999</v>
      </c>
      <c r="AD375">
        <v>-366.73957400000654</v>
      </c>
      <c r="AF375">
        <v>11435.584162275001</v>
      </c>
      <c r="AG375">
        <v>-111000</v>
      </c>
      <c r="AH375" s="54">
        <v>54206.77730799999</v>
      </c>
      <c r="AI375">
        <v>-91909.042648000002</v>
      </c>
      <c r="AJ375">
        <v>-91909.042648000002</v>
      </c>
      <c r="AK375">
        <v>144786.701267</v>
      </c>
      <c r="AL375">
        <v>-366.73957400000654</v>
      </c>
      <c r="AM375" t="s">
        <v>549</v>
      </c>
      <c r="AN375" t="s">
        <v>545</v>
      </c>
      <c r="AO375">
        <v>15</v>
      </c>
      <c r="AP375">
        <v>15</v>
      </c>
    </row>
    <row r="376" spans="1:42">
      <c r="A376">
        <v>1595</v>
      </c>
      <c r="B376">
        <v>649</v>
      </c>
      <c r="C376" t="s">
        <v>27</v>
      </c>
      <c r="D376" t="s">
        <v>32</v>
      </c>
      <c r="E376" t="s">
        <v>75</v>
      </c>
      <c r="F376" t="s">
        <v>210</v>
      </c>
      <c r="G376" t="s">
        <v>473</v>
      </c>
      <c r="H376" t="s">
        <v>468</v>
      </c>
      <c r="I376" t="s">
        <v>277</v>
      </c>
      <c r="J376" t="s">
        <v>481</v>
      </c>
      <c r="K376">
        <v>36595</v>
      </c>
      <c r="L376">
        <v>37695</v>
      </c>
      <c r="M376" t="s">
        <v>30</v>
      </c>
      <c r="N376" s="1">
        <v>3000000</v>
      </c>
      <c r="O376">
        <v>-534.74791500000003</v>
      </c>
      <c r="P376">
        <v>3.6</v>
      </c>
      <c r="Q376">
        <v>694.06915000000004</v>
      </c>
      <c r="R376">
        <v>694.19520599999998</v>
      </c>
      <c r="S376">
        <v>-0.12673818550427909</v>
      </c>
      <c r="T376">
        <v>67.772980449296469</v>
      </c>
      <c r="U376">
        <v>528.18047300000001</v>
      </c>
      <c r="V376">
        <v>0</v>
      </c>
      <c r="W376">
        <v>595.95345344929649</v>
      </c>
      <c r="X376">
        <v>-165573.516882</v>
      </c>
      <c r="Y376">
        <v>-165206.77730799999</v>
      </c>
      <c r="Z376">
        <v>366.73957400000654</v>
      </c>
      <c r="AA376">
        <v>-229.21387944928995</v>
      </c>
      <c r="AB376">
        <v>-165573.516882</v>
      </c>
      <c r="AC376">
        <v>-165206.77730799999</v>
      </c>
      <c r="AD376">
        <v>366.73957400000654</v>
      </c>
      <c r="AF376">
        <v>-11435.584162275001</v>
      </c>
      <c r="AG376">
        <v>111000</v>
      </c>
      <c r="AH376" s="54">
        <v>-54206.77730799999</v>
      </c>
      <c r="AI376">
        <v>91909.042648000002</v>
      </c>
      <c r="AJ376">
        <v>91909.042648000002</v>
      </c>
      <c r="AK376">
        <v>-144786.701267</v>
      </c>
      <c r="AL376">
        <v>366.73957400000654</v>
      </c>
      <c r="AM376" t="s">
        <v>549</v>
      </c>
      <c r="AN376" t="s">
        <v>545</v>
      </c>
      <c r="AO376">
        <v>15</v>
      </c>
      <c r="AP376">
        <v>15</v>
      </c>
    </row>
    <row r="377" spans="1:42">
      <c r="A377">
        <v>1596</v>
      </c>
      <c r="B377">
        <v>650</v>
      </c>
      <c r="C377" t="s">
        <v>27</v>
      </c>
      <c r="D377" t="s">
        <v>28</v>
      </c>
      <c r="E377" t="s">
        <v>334</v>
      </c>
      <c r="F377" t="s">
        <v>200</v>
      </c>
      <c r="G377" t="s">
        <v>473</v>
      </c>
      <c r="H377" t="s">
        <v>482</v>
      </c>
      <c r="I377" t="s">
        <v>97</v>
      </c>
      <c r="J377" t="s">
        <v>469</v>
      </c>
      <c r="K377">
        <v>36896</v>
      </c>
      <c r="L377">
        <v>38722</v>
      </c>
      <c r="M377" t="s">
        <v>30</v>
      </c>
      <c r="N377" s="1">
        <v>10000000</v>
      </c>
      <c r="O377">
        <v>-4127.1353739999995</v>
      </c>
      <c r="P377">
        <v>1.29</v>
      </c>
      <c r="Q377">
        <v>169.39008699999999</v>
      </c>
      <c r="R377">
        <v>169.47236599999999</v>
      </c>
      <c r="S377">
        <v>2.7848337687018294E-2</v>
      </c>
      <c r="T377">
        <v>-114.93385957519052</v>
      </c>
      <c r="U377">
        <v>545.71422399999994</v>
      </c>
      <c r="V377">
        <v>0</v>
      </c>
      <c r="W377">
        <v>430.78036442480942</v>
      </c>
      <c r="X377">
        <v>-136108.11942100001</v>
      </c>
      <c r="Y377">
        <v>-136178.43552599999</v>
      </c>
      <c r="Z377">
        <v>-70.316104999976233</v>
      </c>
      <c r="AA377">
        <v>-501.09646942478565</v>
      </c>
      <c r="AB377">
        <v>-136108.11942100001</v>
      </c>
      <c r="AC377">
        <v>-136178.43552599999</v>
      </c>
      <c r="AD377">
        <v>-70.316104999976233</v>
      </c>
      <c r="AF377">
        <v>-23761.981915804998</v>
      </c>
      <c r="AG377">
        <v>20220</v>
      </c>
      <c r="AH377" s="54">
        <v>-115958.43552599999</v>
      </c>
      <c r="AI377">
        <v>-115958.43552599999</v>
      </c>
      <c r="AJ377">
        <v>-115958.43552599999</v>
      </c>
      <c r="AK377">
        <v>-18470.549212999991</v>
      </c>
      <c r="AL377">
        <v>-70.316104999976233</v>
      </c>
      <c r="AM377" t="s">
        <v>514</v>
      </c>
      <c r="AN377">
        <v>6</v>
      </c>
      <c r="AO377" t="s">
        <v>545</v>
      </c>
      <c r="AP377">
        <v>6</v>
      </c>
    </row>
    <row r="378" spans="1:42">
      <c r="A378">
        <v>1597</v>
      </c>
      <c r="B378">
        <v>651</v>
      </c>
      <c r="C378" t="s">
        <v>27</v>
      </c>
      <c r="D378" t="s">
        <v>28</v>
      </c>
      <c r="E378" t="s">
        <v>369</v>
      </c>
      <c r="F378" t="s">
        <v>205</v>
      </c>
      <c r="G378" t="s">
        <v>476</v>
      </c>
      <c r="H378" t="s">
        <v>468</v>
      </c>
      <c r="I378" t="s">
        <v>451</v>
      </c>
      <c r="J378" t="s">
        <v>481</v>
      </c>
      <c r="K378">
        <v>36896</v>
      </c>
      <c r="L378">
        <v>38722</v>
      </c>
      <c r="M378" t="s">
        <v>30</v>
      </c>
      <c r="N378" s="1">
        <v>10000000</v>
      </c>
      <c r="O378">
        <v>-4244.6481100000001</v>
      </c>
      <c r="P378">
        <v>2.19</v>
      </c>
      <c r="Q378">
        <v>196.68186299999999</v>
      </c>
      <c r="R378">
        <v>196.71262200000001</v>
      </c>
      <c r="S378">
        <v>-1.2791830212970893E-2</v>
      </c>
      <c r="T378">
        <v>54.296817936927802</v>
      </c>
      <c r="U378">
        <v>666.08266500000002</v>
      </c>
      <c r="V378">
        <v>0</v>
      </c>
      <c r="W378">
        <v>720.37948293692784</v>
      </c>
      <c r="X378">
        <v>138428.53663799999</v>
      </c>
      <c r="Y378">
        <v>138965.91052500001</v>
      </c>
      <c r="Z378">
        <v>537.37388700002339</v>
      </c>
      <c r="AA378">
        <v>-183.00559593690446</v>
      </c>
      <c r="AB378">
        <v>138428.53663799999</v>
      </c>
      <c r="AC378">
        <v>138965.91052500001</v>
      </c>
      <c r="AD378">
        <v>537.37388700002339</v>
      </c>
      <c r="AF378">
        <v>-41894.6768457</v>
      </c>
      <c r="AG378">
        <v>0</v>
      </c>
      <c r="AH378" s="54">
        <v>138965.91052500001</v>
      </c>
      <c r="AI378">
        <v>138965.91052500001</v>
      </c>
      <c r="AJ378">
        <v>138965.91052500001</v>
      </c>
      <c r="AK378">
        <v>51507.286647000015</v>
      </c>
      <c r="AL378">
        <v>537.37388700002339</v>
      </c>
      <c r="AM378" t="s">
        <v>514</v>
      </c>
      <c r="AN378" t="s">
        <v>545</v>
      </c>
      <c r="AO378">
        <v>9</v>
      </c>
      <c r="AP378">
        <v>9</v>
      </c>
    </row>
    <row r="379" spans="1:42">
      <c r="A379">
        <v>1598</v>
      </c>
      <c r="B379">
        <v>652</v>
      </c>
      <c r="C379" t="s">
        <v>27</v>
      </c>
      <c r="D379" t="s">
        <v>28</v>
      </c>
      <c r="E379" t="s">
        <v>325</v>
      </c>
      <c r="F379" t="s">
        <v>202</v>
      </c>
      <c r="G379" t="s">
        <v>471</v>
      </c>
      <c r="H379" t="s">
        <v>472</v>
      </c>
      <c r="I379" t="s">
        <v>267</v>
      </c>
      <c r="J379" t="s">
        <v>479</v>
      </c>
      <c r="K379">
        <v>36899</v>
      </c>
      <c r="L379">
        <v>38725</v>
      </c>
      <c r="M379" t="s">
        <v>30</v>
      </c>
      <c r="N379" s="1">
        <v>10000000</v>
      </c>
      <c r="O379">
        <v>-4080.841684</v>
      </c>
      <c r="P379">
        <v>0.3</v>
      </c>
      <c r="Q379">
        <v>31.879538</v>
      </c>
      <c r="R379">
        <v>31.894842000000001</v>
      </c>
      <c r="S379">
        <v>9.719494660569432E-4</v>
      </c>
      <c r="T379">
        <v>-3.9663718958267169</v>
      </c>
      <c r="U379">
        <v>138.846114</v>
      </c>
      <c r="V379">
        <v>0</v>
      </c>
      <c r="W379">
        <v>134.87974210417329</v>
      </c>
      <c r="X379">
        <v>-1557.195923</v>
      </c>
      <c r="Y379">
        <v>-1543.4773150000001</v>
      </c>
      <c r="Z379">
        <v>13.718607999999904</v>
      </c>
      <c r="AA379">
        <v>-121.16113410417339</v>
      </c>
      <c r="AB379">
        <v>-1557.195923</v>
      </c>
      <c r="AC379">
        <v>-1543.4773150000001</v>
      </c>
      <c r="AD379">
        <v>13.718607999999904</v>
      </c>
      <c r="AF379">
        <v>-16782.461425450001</v>
      </c>
      <c r="AG379">
        <v>0</v>
      </c>
      <c r="AH379" s="54">
        <v>-1543.4773150000001</v>
      </c>
      <c r="AI379">
        <v>-1543.4773150000001</v>
      </c>
      <c r="AJ379">
        <v>-1543.4773150000001</v>
      </c>
      <c r="AK379">
        <v>21153.412314000001</v>
      </c>
      <c r="AL379">
        <v>13.718607999999904</v>
      </c>
      <c r="AM379" t="s">
        <v>514</v>
      </c>
      <c r="AN379">
        <v>5</v>
      </c>
      <c r="AO379" t="s">
        <v>545</v>
      </c>
      <c r="AP379">
        <v>5</v>
      </c>
    </row>
    <row r="380" spans="1:42">
      <c r="A380">
        <v>1599</v>
      </c>
      <c r="B380">
        <v>653</v>
      </c>
      <c r="C380" t="s">
        <v>27</v>
      </c>
      <c r="D380" t="s">
        <v>28</v>
      </c>
      <c r="E380" t="s">
        <v>251</v>
      </c>
      <c r="F380" t="s">
        <v>202</v>
      </c>
      <c r="G380" t="s">
        <v>473</v>
      </c>
      <c r="H380" t="s">
        <v>488</v>
      </c>
      <c r="I380" t="s">
        <v>267</v>
      </c>
      <c r="J380" t="s">
        <v>469</v>
      </c>
      <c r="K380">
        <v>36899</v>
      </c>
      <c r="L380">
        <v>38725</v>
      </c>
      <c r="M380" t="s">
        <v>30</v>
      </c>
      <c r="N380" s="1">
        <v>10000000</v>
      </c>
      <c r="O380">
        <v>-4176.6711859999996</v>
      </c>
      <c r="P380">
        <v>1.19</v>
      </c>
      <c r="Q380">
        <v>92.848185999999998</v>
      </c>
      <c r="R380">
        <v>92.878867</v>
      </c>
      <c r="S380">
        <v>2.9573638309498239E-3</v>
      </c>
      <c r="T380">
        <v>-12.351936299246702</v>
      </c>
      <c r="U380">
        <v>339.51069000000001</v>
      </c>
      <c r="V380">
        <v>0</v>
      </c>
      <c r="W380">
        <v>327.15875370075332</v>
      </c>
      <c r="X380">
        <v>134175.72550900001</v>
      </c>
      <c r="Y380">
        <v>134441.660225</v>
      </c>
      <c r="Z380">
        <v>265.93471599998884</v>
      </c>
      <c r="AA380">
        <v>-61.224037700764484</v>
      </c>
      <c r="AB380">
        <v>134175.72550900001</v>
      </c>
      <c r="AC380">
        <v>134441.660225</v>
      </c>
      <c r="AD380">
        <v>265.93471599998884</v>
      </c>
      <c r="AF380">
        <v>-17176.560252424999</v>
      </c>
      <c r="AG380">
        <v>0</v>
      </c>
      <c r="AH380" s="54">
        <v>134441.660225</v>
      </c>
      <c r="AI380">
        <v>134441.660225</v>
      </c>
      <c r="AJ380">
        <v>134441.660225</v>
      </c>
      <c r="AK380">
        <v>78358.317683000001</v>
      </c>
      <c r="AL380">
        <v>265.93471599998884</v>
      </c>
      <c r="AM380" t="s">
        <v>514</v>
      </c>
      <c r="AN380">
        <v>5</v>
      </c>
      <c r="AO380" t="s">
        <v>545</v>
      </c>
      <c r="AP380">
        <v>5</v>
      </c>
    </row>
    <row r="381" spans="1:42">
      <c r="A381">
        <v>1600</v>
      </c>
      <c r="B381">
        <v>654</v>
      </c>
      <c r="C381" t="s">
        <v>27</v>
      </c>
      <c r="D381" t="s">
        <v>28</v>
      </c>
      <c r="E381" t="s">
        <v>263</v>
      </c>
      <c r="F381" t="s">
        <v>209</v>
      </c>
      <c r="G381" t="s">
        <v>474</v>
      </c>
      <c r="H381" t="s">
        <v>478</v>
      </c>
      <c r="I381" t="s">
        <v>264</v>
      </c>
      <c r="J381" t="s">
        <v>469</v>
      </c>
      <c r="K381">
        <v>36899</v>
      </c>
      <c r="L381">
        <v>38726</v>
      </c>
      <c r="M381" t="s">
        <v>45</v>
      </c>
      <c r="N381" s="1">
        <v>-10000000</v>
      </c>
      <c r="O381">
        <v>4145.0729719999999</v>
      </c>
      <c r="P381">
        <v>0.27</v>
      </c>
      <c r="Q381">
        <v>23.732866000000001</v>
      </c>
      <c r="R381">
        <v>23.745151</v>
      </c>
      <c r="S381">
        <v>-1.6723795014394586E-2</v>
      </c>
      <c r="T381">
        <v>-69.321350703435343</v>
      </c>
      <c r="U381">
        <v>-103.71940499999999</v>
      </c>
      <c r="V381">
        <v>0</v>
      </c>
      <c r="W381">
        <v>-173.04075570343534</v>
      </c>
      <c r="X381">
        <v>-19846.012869999999</v>
      </c>
      <c r="Y381">
        <v>-19890.627649999999</v>
      </c>
      <c r="Z381">
        <v>-44.614779999999882</v>
      </c>
      <c r="AA381">
        <v>128.42597570343545</v>
      </c>
      <c r="AB381">
        <v>-17774.089126371997</v>
      </c>
      <c r="AC381">
        <v>-17698.680482969998</v>
      </c>
      <c r="AD381">
        <v>75.408643401999143</v>
      </c>
      <c r="AF381">
        <v>8182.3740467279995</v>
      </c>
      <c r="AG381">
        <v>0</v>
      </c>
      <c r="AH381" s="54">
        <v>-17698.680482969998</v>
      </c>
      <c r="AI381">
        <v>-17698.680482969998</v>
      </c>
      <c r="AJ381">
        <v>-17698.680482969998</v>
      </c>
      <c r="AK381">
        <v>11433.711139380805</v>
      </c>
      <c r="AL381">
        <v>75.408643401999143</v>
      </c>
      <c r="AM381" t="s">
        <v>514</v>
      </c>
      <c r="AN381">
        <v>3</v>
      </c>
      <c r="AO381" t="s">
        <v>545</v>
      </c>
      <c r="AP381">
        <v>3</v>
      </c>
    </row>
    <row r="382" spans="1:42">
      <c r="A382">
        <v>1601</v>
      </c>
      <c r="B382">
        <v>655</v>
      </c>
      <c r="C382" t="s">
        <v>27</v>
      </c>
      <c r="D382" t="s">
        <v>28</v>
      </c>
      <c r="E382" t="s">
        <v>330</v>
      </c>
      <c r="F382" t="s">
        <v>200</v>
      </c>
      <c r="G382" t="s">
        <v>477</v>
      </c>
      <c r="H382" t="s">
        <v>483</v>
      </c>
      <c r="I382" t="s">
        <v>97</v>
      </c>
      <c r="J382" t="s">
        <v>479</v>
      </c>
      <c r="K382">
        <v>36901</v>
      </c>
      <c r="L382">
        <v>38727</v>
      </c>
      <c r="M382" t="s">
        <v>30</v>
      </c>
      <c r="N382" s="1">
        <v>10000000</v>
      </c>
      <c r="O382">
        <v>-4133.9734100000005</v>
      </c>
      <c r="P382">
        <v>0.95</v>
      </c>
      <c r="Q382">
        <v>100.139833</v>
      </c>
      <c r="R382">
        <v>100.184954</v>
      </c>
      <c r="S382">
        <v>1.7802129469832032E-3</v>
      </c>
      <c r="T382">
        <v>-7.3593529869663028</v>
      </c>
      <c r="U382">
        <v>446.89610099999999</v>
      </c>
      <c r="V382">
        <v>0</v>
      </c>
      <c r="W382">
        <v>439.53674801303367</v>
      </c>
      <c r="X382">
        <v>-1684.554609</v>
      </c>
      <c r="Y382">
        <v>-1621.7003629999999</v>
      </c>
      <c r="Z382">
        <v>62.854246000000103</v>
      </c>
      <c r="AA382">
        <v>-376.68250201303357</v>
      </c>
      <c r="AB382">
        <v>-1684.554609</v>
      </c>
      <c r="AC382">
        <v>-1621.7003629999999</v>
      </c>
      <c r="AD382">
        <v>62.854246000000103</v>
      </c>
      <c r="AF382">
        <v>-23801.351908075001</v>
      </c>
      <c r="AG382">
        <v>0</v>
      </c>
      <c r="AH382" s="54">
        <v>-1621.7003629999999</v>
      </c>
      <c r="AI382">
        <v>-1621.7003629999999</v>
      </c>
      <c r="AJ382">
        <v>-1621.7003629999999</v>
      </c>
      <c r="AK382">
        <v>61605.177257000003</v>
      </c>
      <c r="AL382">
        <v>62.854246000000103</v>
      </c>
      <c r="AM382" t="s">
        <v>514</v>
      </c>
      <c r="AN382">
        <v>6</v>
      </c>
      <c r="AO382" t="s">
        <v>545</v>
      </c>
      <c r="AP382">
        <v>6</v>
      </c>
    </row>
    <row r="383" spans="1:42">
      <c r="A383">
        <v>1603</v>
      </c>
      <c r="B383">
        <v>657</v>
      </c>
      <c r="C383" t="s">
        <v>27</v>
      </c>
      <c r="D383" t="s">
        <v>28</v>
      </c>
      <c r="E383" t="s">
        <v>345</v>
      </c>
      <c r="F383" t="s">
        <v>199</v>
      </c>
      <c r="G383" t="s">
        <v>476</v>
      </c>
      <c r="H383" t="s">
        <v>482</v>
      </c>
      <c r="I383" t="s">
        <v>97</v>
      </c>
      <c r="J383" t="s">
        <v>479</v>
      </c>
      <c r="K383">
        <v>36902</v>
      </c>
      <c r="L383">
        <v>38728</v>
      </c>
      <c r="M383" t="s">
        <v>30</v>
      </c>
      <c r="N383" s="1">
        <v>10000000</v>
      </c>
      <c r="O383">
        <v>-4160.7322279999998</v>
      </c>
      <c r="P383">
        <v>0.8</v>
      </c>
      <c r="Q383">
        <v>59.957158999999997</v>
      </c>
      <c r="R383">
        <v>59.981209</v>
      </c>
      <c r="S383">
        <v>-6.6483080935505502E-4</v>
      </c>
      <c r="T383">
        <v>2.766182974650901</v>
      </c>
      <c r="U383">
        <v>281.87707799999998</v>
      </c>
      <c r="V383">
        <v>0</v>
      </c>
      <c r="W383">
        <v>284.6432609746509</v>
      </c>
      <c r="X383">
        <v>100729.67457800001</v>
      </c>
      <c r="Y383">
        <v>100899.687531</v>
      </c>
      <c r="Z383">
        <v>170.01295299999765</v>
      </c>
      <c r="AA383">
        <v>-114.63030797465325</v>
      </c>
      <c r="AB383">
        <v>100729.67457800001</v>
      </c>
      <c r="AC383">
        <v>100899.687531</v>
      </c>
      <c r="AD383">
        <v>170.01295299999765</v>
      </c>
      <c r="AF383">
        <v>-30799.820317769998</v>
      </c>
      <c r="AG383">
        <v>0</v>
      </c>
      <c r="AH383" s="54">
        <v>100899.687531</v>
      </c>
      <c r="AI383">
        <v>100899.687531</v>
      </c>
      <c r="AJ383">
        <v>100899.687531</v>
      </c>
      <c r="AK383">
        <v>30524.655543000001</v>
      </c>
      <c r="AL383">
        <v>170.01295299999765</v>
      </c>
      <c r="AM383" t="s">
        <v>514</v>
      </c>
      <c r="AN383">
        <v>7</v>
      </c>
      <c r="AO383" t="s">
        <v>545</v>
      </c>
      <c r="AP383">
        <v>7</v>
      </c>
    </row>
    <row r="384" spans="1:42">
      <c r="A384">
        <v>1604</v>
      </c>
      <c r="B384">
        <v>660</v>
      </c>
      <c r="C384" t="s">
        <v>27</v>
      </c>
      <c r="D384" t="s">
        <v>28</v>
      </c>
      <c r="E384" t="s">
        <v>387</v>
      </c>
      <c r="F384" t="s">
        <v>203</v>
      </c>
      <c r="G384" t="s">
        <v>487</v>
      </c>
      <c r="H384" t="s">
        <v>468</v>
      </c>
      <c r="I384" t="s">
        <v>451</v>
      </c>
      <c r="J384" t="s">
        <v>480</v>
      </c>
      <c r="K384">
        <v>36901</v>
      </c>
      <c r="L384">
        <v>38727</v>
      </c>
      <c r="M384" t="s">
        <v>30</v>
      </c>
      <c r="N384" s="1">
        <v>5000000</v>
      </c>
      <c r="O384">
        <v>-2188.3454110000002</v>
      </c>
      <c r="P384">
        <v>8.25</v>
      </c>
      <c r="Q384">
        <v>1706.0934629999999</v>
      </c>
      <c r="R384">
        <v>1706.877866</v>
      </c>
      <c r="S384">
        <v>0.51663832098229845</v>
      </c>
      <c r="T384">
        <v>-1130.5830988683579</v>
      </c>
      <c r="U384">
        <v>1296.6108770000001</v>
      </c>
      <c r="V384">
        <v>0</v>
      </c>
      <c r="W384">
        <v>166.02777813164221</v>
      </c>
      <c r="X384">
        <v>-568645.83333299996</v>
      </c>
      <c r="Y384">
        <v>-567500</v>
      </c>
      <c r="Z384">
        <v>1145.8333329999587</v>
      </c>
      <c r="AA384">
        <v>979.80555486831645</v>
      </c>
      <c r="AB384">
        <v>-568645.83333299996</v>
      </c>
      <c r="AC384">
        <v>-567500</v>
      </c>
      <c r="AD384">
        <v>1145.8333329999587</v>
      </c>
      <c r="AF384">
        <v>-61197.079418615009</v>
      </c>
      <c r="AG384">
        <v>0</v>
      </c>
      <c r="AH384" s="54">
        <v>-567500</v>
      </c>
      <c r="AI384">
        <v>-567500</v>
      </c>
      <c r="AJ384">
        <v>-567500</v>
      </c>
      <c r="AK384">
        <v>26354.166667000041</v>
      </c>
      <c r="AL384">
        <v>1145.8333329999587</v>
      </c>
      <c r="AM384" t="s">
        <v>514</v>
      </c>
      <c r="AN384" t="s">
        <v>545</v>
      </c>
      <c r="AO384">
        <v>16</v>
      </c>
      <c r="AP384">
        <v>16</v>
      </c>
    </row>
    <row r="385" spans="1:42">
      <c r="A385">
        <v>1605</v>
      </c>
      <c r="B385">
        <v>658</v>
      </c>
      <c r="C385" t="s">
        <v>27</v>
      </c>
      <c r="D385" t="s">
        <v>28</v>
      </c>
      <c r="E385" t="s">
        <v>343</v>
      </c>
      <c r="F385" t="s">
        <v>201</v>
      </c>
      <c r="G385" t="s">
        <v>471</v>
      </c>
      <c r="H385" t="s">
        <v>491</v>
      </c>
      <c r="I385" t="s">
        <v>97</v>
      </c>
      <c r="J385" t="s">
        <v>469</v>
      </c>
      <c r="K385">
        <v>36902</v>
      </c>
      <c r="L385">
        <v>38728</v>
      </c>
      <c r="M385" t="s">
        <v>30</v>
      </c>
      <c r="N385" s="1">
        <v>10000000</v>
      </c>
      <c r="O385">
        <v>-4132.9948569999997</v>
      </c>
      <c r="P385">
        <v>0.6</v>
      </c>
      <c r="Q385">
        <v>48.644505000000002</v>
      </c>
      <c r="R385">
        <v>48.657845000000002</v>
      </c>
      <c r="S385">
        <v>-1.1140955339039888E-3</v>
      </c>
      <c r="T385">
        <v>4.6045511118318547</v>
      </c>
      <c r="U385">
        <v>168.686151</v>
      </c>
      <c r="V385">
        <v>0</v>
      </c>
      <c r="W385">
        <v>173.29070211183185</v>
      </c>
      <c r="X385">
        <v>60150.290399999998</v>
      </c>
      <c r="Y385">
        <v>60288.662673999999</v>
      </c>
      <c r="Z385">
        <v>138.3722740000012</v>
      </c>
      <c r="AA385">
        <v>-34.91842811183065</v>
      </c>
      <c r="AB385">
        <v>60150.290399999998</v>
      </c>
      <c r="AC385">
        <v>60288.662673999999</v>
      </c>
      <c r="AD385">
        <v>138.3722740000012</v>
      </c>
      <c r="AF385">
        <v>-29914.616774965998</v>
      </c>
      <c r="AG385">
        <v>0</v>
      </c>
      <c r="AH385" s="54">
        <v>60288.662673999999</v>
      </c>
      <c r="AI385">
        <v>60288.662673999999</v>
      </c>
      <c r="AJ385">
        <v>60288.662673999999</v>
      </c>
      <c r="AK385">
        <v>91562.884023999999</v>
      </c>
      <c r="AL385">
        <v>138.3722740000012</v>
      </c>
      <c r="AM385" t="s">
        <v>514</v>
      </c>
      <c r="AN385">
        <v>8</v>
      </c>
      <c r="AO385" t="s">
        <v>545</v>
      </c>
      <c r="AP385">
        <v>8</v>
      </c>
    </row>
    <row r="386" spans="1:42">
      <c r="A386">
        <v>1606</v>
      </c>
      <c r="B386">
        <v>659</v>
      </c>
      <c r="C386" t="s">
        <v>27</v>
      </c>
      <c r="D386" t="s">
        <v>28</v>
      </c>
      <c r="E386" t="s">
        <v>340</v>
      </c>
      <c r="F386" t="s">
        <v>202</v>
      </c>
      <c r="G386" t="s">
        <v>471</v>
      </c>
      <c r="H386" t="s">
        <v>482</v>
      </c>
      <c r="I386" t="s">
        <v>97</v>
      </c>
      <c r="J386" t="s">
        <v>469</v>
      </c>
      <c r="K386">
        <v>36902</v>
      </c>
      <c r="L386">
        <v>38728</v>
      </c>
      <c r="M386" t="s">
        <v>30</v>
      </c>
      <c r="N386" s="1">
        <v>10000000</v>
      </c>
      <c r="O386">
        <v>-4085.4565459999999</v>
      </c>
      <c r="P386">
        <v>0.28999999999999998</v>
      </c>
      <c r="Q386">
        <v>31.199490999999998</v>
      </c>
      <c r="R386">
        <v>31.210481999999999</v>
      </c>
      <c r="S386">
        <v>4.3049074875818578E-4</v>
      </c>
      <c r="T386">
        <v>-1.7587512475065714</v>
      </c>
      <c r="U386">
        <v>111.916821</v>
      </c>
      <c r="V386">
        <v>0</v>
      </c>
      <c r="W386">
        <v>110.15806975249343</v>
      </c>
      <c r="X386">
        <v>-3374.1259540000001</v>
      </c>
      <c r="Y386">
        <v>-3345.707371</v>
      </c>
      <c r="Z386">
        <v>28.418583000000126</v>
      </c>
      <c r="AA386">
        <v>-81.739486752493306</v>
      </c>
      <c r="AB386">
        <v>-3374.1259540000001</v>
      </c>
      <c r="AC386">
        <v>-3345.707371</v>
      </c>
      <c r="AD386">
        <v>28.418583000000126</v>
      </c>
      <c r="AF386">
        <v>-16801.440045424999</v>
      </c>
      <c r="AG386">
        <v>0</v>
      </c>
      <c r="AH386" s="54">
        <v>-3345.707371</v>
      </c>
      <c r="AI386">
        <v>-3345.707371</v>
      </c>
      <c r="AJ386">
        <v>-3345.707371</v>
      </c>
      <c r="AK386">
        <v>60176.833880000006</v>
      </c>
      <c r="AL386">
        <v>28.418583000000126</v>
      </c>
      <c r="AM386" t="s">
        <v>514</v>
      </c>
      <c r="AN386">
        <v>5</v>
      </c>
      <c r="AO386" t="s">
        <v>545</v>
      </c>
      <c r="AP386">
        <v>5</v>
      </c>
    </row>
    <row r="387" spans="1:42">
      <c r="A387">
        <v>1607</v>
      </c>
      <c r="B387">
        <v>661</v>
      </c>
      <c r="C387" t="s">
        <v>27</v>
      </c>
      <c r="D387" t="s">
        <v>28</v>
      </c>
      <c r="E387" t="s">
        <v>560</v>
      </c>
      <c r="F387" t="s">
        <v>197</v>
      </c>
      <c r="G387" t="s">
        <v>476</v>
      </c>
      <c r="H387" t="s">
        <v>468</v>
      </c>
      <c r="I387" t="s">
        <v>31</v>
      </c>
      <c r="J387" t="s">
        <v>481</v>
      </c>
      <c r="K387">
        <v>36907</v>
      </c>
      <c r="L387">
        <v>38733</v>
      </c>
      <c r="M387" t="s">
        <v>30</v>
      </c>
      <c r="N387" s="1">
        <v>-10000000</v>
      </c>
      <c r="O387">
        <v>4087.595429</v>
      </c>
      <c r="P387">
        <v>0.63</v>
      </c>
      <c r="Q387">
        <v>132.75046699999999</v>
      </c>
      <c r="R387">
        <v>132.98583300000001</v>
      </c>
      <c r="S387">
        <v>0.1847424569261418</v>
      </c>
      <c r="T387">
        <v>755.1524224735266</v>
      </c>
      <c r="U387">
        <v>-476.85805800000003</v>
      </c>
      <c r="V387">
        <v>0</v>
      </c>
      <c r="W387">
        <v>278.29436447352657</v>
      </c>
      <c r="X387">
        <v>276883.52683300001</v>
      </c>
      <c r="Y387">
        <v>277832.71006399998</v>
      </c>
      <c r="Z387">
        <v>949.1832309999736</v>
      </c>
      <c r="AA387">
        <v>670.88886652644703</v>
      </c>
      <c r="AB387">
        <v>276883.52683300001</v>
      </c>
      <c r="AC387">
        <v>277832.71006399998</v>
      </c>
      <c r="AD387">
        <v>949.1832309999736</v>
      </c>
      <c r="AF387">
        <v>51103.118053358005</v>
      </c>
      <c r="AG387">
        <v>0</v>
      </c>
      <c r="AH387" s="54">
        <v>277832.71006399998</v>
      </c>
      <c r="AI387">
        <v>277832.71006399998</v>
      </c>
      <c r="AJ387">
        <v>277832.71006399998</v>
      </c>
      <c r="AK387">
        <v>235062.34577299998</v>
      </c>
      <c r="AL387">
        <v>949.1832309999736</v>
      </c>
      <c r="AM387" t="s">
        <v>514</v>
      </c>
      <c r="AN387" t="s">
        <v>545</v>
      </c>
      <c r="AO387">
        <v>10</v>
      </c>
      <c r="AP387">
        <v>10</v>
      </c>
    </row>
    <row r="388" spans="1:42">
      <c r="A388">
        <v>1608</v>
      </c>
      <c r="B388">
        <v>662</v>
      </c>
      <c r="C388" t="s">
        <v>27</v>
      </c>
      <c r="D388" t="s">
        <v>28</v>
      </c>
      <c r="E388" t="s">
        <v>274</v>
      </c>
      <c r="F388" t="s">
        <v>202</v>
      </c>
      <c r="G388" t="s">
        <v>492</v>
      </c>
      <c r="H388" t="s">
        <v>468</v>
      </c>
      <c r="I388" t="s">
        <v>71</v>
      </c>
      <c r="J388" t="s">
        <v>481</v>
      </c>
      <c r="K388">
        <v>36908</v>
      </c>
      <c r="L388">
        <v>38734</v>
      </c>
      <c r="M388" t="s">
        <v>30</v>
      </c>
      <c r="N388" s="1">
        <v>-10000000</v>
      </c>
      <c r="O388">
        <v>4111.4554740000003</v>
      </c>
      <c r="P388">
        <v>0.4</v>
      </c>
      <c r="Q388">
        <v>51.715758999999998</v>
      </c>
      <c r="R388">
        <v>51.730634999999999</v>
      </c>
      <c r="S388">
        <v>-1.3901005813816104E-3</v>
      </c>
      <c r="T388">
        <v>-5.7153366447320053</v>
      </c>
      <c r="U388">
        <v>-171.740252</v>
      </c>
      <c r="V388">
        <v>0</v>
      </c>
      <c r="W388">
        <v>-177.45558864473202</v>
      </c>
      <c r="X388">
        <v>41847.713936</v>
      </c>
      <c r="Y388">
        <v>41828.187663999997</v>
      </c>
      <c r="Z388">
        <v>-19.526272000002791</v>
      </c>
      <c r="AA388">
        <v>157.92931664472923</v>
      </c>
      <c r="AB388">
        <v>41847.713936</v>
      </c>
      <c r="AC388">
        <v>41828.187663999997</v>
      </c>
      <c r="AD388">
        <v>-19.526272000002791</v>
      </c>
      <c r="AF388">
        <v>16908.360636825004</v>
      </c>
      <c r="AG388">
        <v>0</v>
      </c>
      <c r="AH388" s="54">
        <v>41828.187663999997</v>
      </c>
      <c r="AI388">
        <v>41828.187663999997</v>
      </c>
      <c r="AJ388">
        <v>41828.187663999997</v>
      </c>
      <c r="AK388">
        <v>-24892.641508000001</v>
      </c>
      <c r="AL388">
        <v>-19.526272000002791</v>
      </c>
      <c r="AM388" t="s">
        <v>514</v>
      </c>
      <c r="AN388">
        <v>5</v>
      </c>
      <c r="AO388" t="s">
        <v>545</v>
      </c>
      <c r="AP388">
        <v>5</v>
      </c>
    </row>
    <row r="389" spans="1:42">
      <c r="A389">
        <v>1609</v>
      </c>
      <c r="B389">
        <v>663</v>
      </c>
      <c r="C389" t="s">
        <v>27</v>
      </c>
      <c r="D389" t="s">
        <v>28</v>
      </c>
      <c r="E389" t="s">
        <v>241</v>
      </c>
      <c r="F389" t="s">
        <v>200</v>
      </c>
      <c r="G389" t="s">
        <v>476</v>
      </c>
      <c r="H389" t="s">
        <v>472</v>
      </c>
      <c r="I389" t="s">
        <v>286</v>
      </c>
      <c r="J389" t="s">
        <v>469</v>
      </c>
      <c r="K389">
        <v>36908</v>
      </c>
      <c r="L389">
        <v>38734</v>
      </c>
      <c r="M389" t="s">
        <v>30</v>
      </c>
      <c r="N389" s="1">
        <v>10000000</v>
      </c>
      <c r="O389">
        <v>-4129.9166329999998</v>
      </c>
      <c r="P389">
        <v>0.625</v>
      </c>
      <c r="Q389">
        <v>41.515388000000002</v>
      </c>
      <c r="R389">
        <v>41.538032000000001</v>
      </c>
      <c r="S389">
        <v>8.2374614355511971E-4</v>
      </c>
      <c r="T389">
        <v>-3.4020028996378944</v>
      </c>
      <c r="U389">
        <v>213.30408</v>
      </c>
      <c r="V389">
        <v>0</v>
      </c>
      <c r="W389">
        <v>209.90207710036211</v>
      </c>
      <c r="X389">
        <v>101220.385781</v>
      </c>
      <c r="Y389">
        <v>101349.303615</v>
      </c>
      <c r="Z389">
        <v>128.91783399999258</v>
      </c>
      <c r="AA389">
        <v>-80.984243100369525</v>
      </c>
      <c r="AB389">
        <v>101220.385781</v>
      </c>
      <c r="AC389">
        <v>101349.303615</v>
      </c>
      <c r="AD389">
        <v>128.91783399999258</v>
      </c>
      <c r="AF389">
        <v>-23777.995014497501</v>
      </c>
      <c r="AG389">
        <v>0</v>
      </c>
      <c r="AH389" s="54">
        <v>101349.303615</v>
      </c>
      <c r="AI389">
        <v>101349.303615</v>
      </c>
      <c r="AJ389">
        <v>101349.303615</v>
      </c>
      <c r="AK389">
        <v>67485.139907999997</v>
      </c>
      <c r="AL389">
        <v>128.91783399999258</v>
      </c>
      <c r="AM389" t="s">
        <v>514</v>
      </c>
      <c r="AN389">
        <v>6</v>
      </c>
      <c r="AO389" t="s">
        <v>545</v>
      </c>
      <c r="AP389">
        <v>6</v>
      </c>
    </row>
    <row r="390" spans="1:42">
      <c r="A390">
        <v>1610</v>
      </c>
      <c r="B390">
        <v>818</v>
      </c>
      <c r="C390" t="s">
        <v>27</v>
      </c>
      <c r="D390" t="s">
        <v>28</v>
      </c>
      <c r="E390" t="s">
        <v>274</v>
      </c>
      <c r="F390" t="s">
        <v>202</v>
      </c>
      <c r="G390" t="s">
        <v>492</v>
      </c>
      <c r="H390" t="s">
        <v>468</v>
      </c>
      <c r="I390" t="s">
        <v>97</v>
      </c>
      <c r="J390" t="s">
        <v>481</v>
      </c>
      <c r="K390">
        <v>36909</v>
      </c>
      <c r="L390">
        <v>38735</v>
      </c>
      <c r="M390" t="s">
        <v>30</v>
      </c>
      <c r="N390" s="1">
        <v>-10000000</v>
      </c>
      <c r="O390">
        <v>4124.7559119999996</v>
      </c>
      <c r="P390">
        <v>0.46</v>
      </c>
      <c r="Q390">
        <v>51.724532000000004</v>
      </c>
      <c r="R390">
        <v>51.739432000000001</v>
      </c>
      <c r="S390">
        <v>-1.4117415155707428E-3</v>
      </c>
      <c r="T390">
        <v>-5.8230891625662604</v>
      </c>
      <c r="U390">
        <v>-176.25603699999999</v>
      </c>
      <c r="V390">
        <v>0</v>
      </c>
      <c r="W390">
        <v>-182.07912616256624</v>
      </c>
      <c r="X390">
        <v>15592.57242</v>
      </c>
      <c r="Y390">
        <v>15541.789218</v>
      </c>
      <c r="Z390">
        <v>-50.783202000000529</v>
      </c>
      <c r="AA390">
        <v>131.29592416256571</v>
      </c>
      <c r="AB390">
        <v>15592.57242</v>
      </c>
      <c r="AC390">
        <v>15541.789218</v>
      </c>
      <c r="AD390">
        <v>-50.783202000000529</v>
      </c>
      <c r="AF390">
        <v>16963.058688099998</v>
      </c>
      <c r="AG390">
        <v>0</v>
      </c>
      <c r="AH390" s="54">
        <v>15541.789218</v>
      </c>
      <c r="AI390">
        <v>15541.789218</v>
      </c>
      <c r="AJ390">
        <v>15541.789218</v>
      </c>
      <c r="AK390">
        <v>-25280.927522000005</v>
      </c>
      <c r="AL390">
        <v>-50.783202000000529</v>
      </c>
      <c r="AM390" t="s">
        <v>514</v>
      </c>
      <c r="AN390">
        <v>5</v>
      </c>
      <c r="AO390" t="s">
        <v>545</v>
      </c>
      <c r="AP390">
        <v>5</v>
      </c>
    </row>
    <row r="391" spans="1:42">
      <c r="A391">
        <v>1611</v>
      </c>
      <c r="B391">
        <v>819</v>
      </c>
      <c r="C391" t="s">
        <v>27</v>
      </c>
      <c r="D391" t="s">
        <v>28</v>
      </c>
      <c r="E391" t="s">
        <v>42</v>
      </c>
      <c r="F391" t="s">
        <v>201</v>
      </c>
      <c r="G391" t="s">
        <v>477</v>
      </c>
      <c r="H391" t="s">
        <v>472</v>
      </c>
      <c r="I391" t="s">
        <v>286</v>
      </c>
      <c r="J391" t="s">
        <v>479</v>
      </c>
      <c r="K391">
        <v>36909</v>
      </c>
      <c r="L391">
        <v>37839</v>
      </c>
      <c r="M391" t="s">
        <v>30</v>
      </c>
      <c r="N391" s="1">
        <v>-17000000</v>
      </c>
      <c r="O391">
        <v>3649.4361630000003</v>
      </c>
      <c r="P391">
        <v>0.44</v>
      </c>
      <c r="Q391">
        <v>30.493850999999999</v>
      </c>
      <c r="R391">
        <v>30.518319000000002</v>
      </c>
      <c r="S391">
        <v>4.3358246537957652E-3</v>
      </c>
      <c r="T391">
        <v>15.823315287989223</v>
      </c>
      <c r="U391">
        <v>-236.40960899999999</v>
      </c>
      <c r="V391">
        <v>0</v>
      </c>
      <c r="W391">
        <v>-220.58629371201076</v>
      </c>
      <c r="X391">
        <v>-65394.470525999997</v>
      </c>
      <c r="Y391">
        <v>-65482.869236999999</v>
      </c>
      <c r="Z391">
        <v>-88.39871100000164</v>
      </c>
      <c r="AA391">
        <v>132.18758271200912</v>
      </c>
      <c r="AB391">
        <v>-65394.470525999997</v>
      </c>
      <c r="AC391">
        <v>-65482.869236999999</v>
      </c>
      <c r="AD391">
        <v>-88.39871100000164</v>
      </c>
      <c r="AF391">
        <v>26414.618947794006</v>
      </c>
      <c r="AG391">
        <v>0</v>
      </c>
      <c r="AH391" s="54">
        <v>-65482.869236999999</v>
      </c>
      <c r="AI391">
        <v>-65482.869236999999</v>
      </c>
      <c r="AJ391">
        <v>-65482.869236999999</v>
      </c>
      <c r="AK391">
        <v>-24448.599189</v>
      </c>
      <c r="AL391">
        <v>-88.39871100000164</v>
      </c>
      <c r="AM391" t="s">
        <v>549</v>
      </c>
      <c r="AN391">
        <v>8</v>
      </c>
      <c r="AO391" t="s">
        <v>545</v>
      </c>
      <c r="AP391">
        <v>8</v>
      </c>
    </row>
    <row r="392" spans="1:42">
      <c r="A392">
        <v>1612</v>
      </c>
      <c r="B392">
        <v>821</v>
      </c>
      <c r="C392" t="s">
        <v>27</v>
      </c>
      <c r="D392" t="s">
        <v>28</v>
      </c>
      <c r="E392" t="s">
        <v>237</v>
      </c>
      <c r="F392" t="s">
        <v>200</v>
      </c>
      <c r="G392" t="s">
        <v>477</v>
      </c>
      <c r="H392" t="s">
        <v>478</v>
      </c>
      <c r="I392" t="s">
        <v>286</v>
      </c>
      <c r="J392" t="s">
        <v>479</v>
      </c>
      <c r="K392">
        <v>36909</v>
      </c>
      <c r="L392">
        <v>37839</v>
      </c>
      <c r="M392" t="s">
        <v>30</v>
      </c>
      <c r="N392" s="1">
        <v>-17000000</v>
      </c>
      <c r="O392">
        <v>3644.6838299999999</v>
      </c>
      <c r="P392">
        <v>0.32</v>
      </c>
      <c r="Q392">
        <v>21.77657</v>
      </c>
      <c r="R392">
        <v>21.794042999999999</v>
      </c>
      <c r="S392">
        <v>3.1376640505644217E-3</v>
      </c>
      <c r="T392">
        <v>11.43579342906445</v>
      </c>
      <c r="U392">
        <v>-166.952731</v>
      </c>
      <c r="V392">
        <v>0</v>
      </c>
      <c r="W392">
        <v>-155.51693757093554</v>
      </c>
      <c r="X392">
        <v>-49138.247781999999</v>
      </c>
      <c r="Y392">
        <v>-49202.900952000004</v>
      </c>
      <c r="Z392">
        <v>-64.653170000005048</v>
      </c>
      <c r="AA392">
        <v>90.863767570930492</v>
      </c>
      <c r="AB392">
        <v>-49138.247781999999</v>
      </c>
      <c r="AC392">
        <v>-49202.900952000004</v>
      </c>
      <c r="AD392">
        <v>-64.653170000005048</v>
      </c>
      <c r="AF392">
        <v>20984.267151224998</v>
      </c>
      <c r="AG392">
        <v>0</v>
      </c>
      <c r="AH392" s="54">
        <v>-49202.900952000004</v>
      </c>
      <c r="AI392">
        <v>-49202.900952000004</v>
      </c>
      <c r="AJ392">
        <v>-49202.900952000004</v>
      </c>
      <c r="AK392">
        <v>-34615.542369000003</v>
      </c>
      <c r="AL392">
        <v>-64.653170000005048</v>
      </c>
      <c r="AM392" t="s">
        <v>549</v>
      </c>
      <c r="AN392">
        <v>6</v>
      </c>
      <c r="AO392" t="s">
        <v>545</v>
      </c>
      <c r="AP392">
        <v>6</v>
      </c>
    </row>
    <row r="393" spans="1:42">
      <c r="A393">
        <v>1613</v>
      </c>
      <c r="B393">
        <v>822</v>
      </c>
      <c r="C393" t="s">
        <v>27</v>
      </c>
      <c r="D393" t="s">
        <v>28</v>
      </c>
      <c r="E393" t="s">
        <v>412</v>
      </c>
      <c r="F393" t="s">
        <v>199</v>
      </c>
      <c r="G393" t="s">
        <v>476</v>
      </c>
      <c r="H393" t="s">
        <v>491</v>
      </c>
      <c r="I393" t="s">
        <v>286</v>
      </c>
      <c r="J393" t="s">
        <v>469</v>
      </c>
      <c r="K393">
        <v>36909</v>
      </c>
      <c r="L393">
        <v>37839</v>
      </c>
      <c r="M393" t="s">
        <v>30</v>
      </c>
      <c r="N393" s="1">
        <v>-17000000</v>
      </c>
      <c r="O393">
        <v>3637.3158699999999</v>
      </c>
      <c r="P393">
        <v>0.22</v>
      </c>
      <c r="Q393">
        <v>35.393864000000001</v>
      </c>
      <c r="R393">
        <v>35.415053</v>
      </c>
      <c r="S393">
        <v>-1.7886149233158679E-4</v>
      </c>
      <c r="T393">
        <v>-0.65057574458956391</v>
      </c>
      <c r="U393">
        <v>-205.242313</v>
      </c>
      <c r="V393">
        <v>0</v>
      </c>
      <c r="W393">
        <v>-205.89288874458956</v>
      </c>
      <c r="X393">
        <v>43942.623672000002</v>
      </c>
      <c r="Y393">
        <v>43893.512553</v>
      </c>
      <c r="Z393">
        <v>-49.111119000001054</v>
      </c>
      <c r="AA393">
        <v>156.7817697445885</v>
      </c>
      <c r="AB393">
        <v>43942.623672000002</v>
      </c>
      <c r="AC393">
        <v>43893.512553</v>
      </c>
      <c r="AD393">
        <v>-49.111119000001054</v>
      </c>
      <c r="AF393">
        <v>26925.230727675</v>
      </c>
      <c r="AG393">
        <v>0</v>
      </c>
      <c r="AH393" s="54">
        <v>43893.512553</v>
      </c>
      <c r="AI393">
        <v>43893.512553</v>
      </c>
      <c r="AJ393">
        <v>43893.512553</v>
      </c>
      <c r="AK393">
        <v>-34642.921490000001</v>
      </c>
      <c r="AL393">
        <v>-49.111119000001054</v>
      </c>
      <c r="AM393" t="s">
        <v>549</v>
      </c>
      <c r="AN393">
        <v>7</v>
      </c>
      <c r="AO393" t="s">
        <v>545</v>
      </c>
      <c r="AP393">
        <v>7</v>
      </c>
    </row>
    <row r="394" spans="1:42">
      <c r="A394">
        <v>1614</v>
      </c>
      <c r="B394">
        <v>820</v>
      </c>
      <c r="C394" t="s">
        <v>27</v>
      </c>
      <c r="D394" t="s">
        <v>28</v>
      </c>
      <c r="E394" t="s">
        <v>67</v>
      </c>
      <c r="F394" t="s">
        <v>200</v>
      </c>
      <c r="G394" t="s">
        <v>473</v>
      </c>
      <c r="H394" t="s">
        <v>490</v>
      </c>
      <c r="I394" t="s">
        <v>286</v>
      </c>
      <c r="J394" t="s">
        <v>469</v>
      </c>
      <c r="K394">
        <v>36909</v>
      </c>
      <c r="L394">
        <v>37839</v>
      </c>
      <c r="M394" t="s">
        <v>30</v>
      </c>
      <c r="N394" s="1">
        <v>-17000000</v>
      </c>
      <c r="O394">
        <v>3654.8173080000001</v>
      </c>
      <c r="P394">
        <v>0.6</v>
      </c>
      <c r="Q394">
        <v>77.687713000000002</v>
      </c>
      <c r="R394">
        <v>77.716768000000002</v>
      </c>
      <c r="S394">
        <v>-1.5996357942250919E-2</v>
      </c>
      <c r="T394">
        <v>-58.46376587230192</v>
      </c>
      <c r="U394">
        <v>-509.84340800000001</v>
      </c>
      <c r="V394">
        <v>0</v>
      </c>
      <c r="W394">
        <v>-568.30717387230197</v>
      </c>
      <c r="X394">
        <v>47612.677452000004</v>
      </c>
      <c r="Y394">
        <v>47405.481611000003</v>
      </c>
      <c r="Z394">
        <v>-207.19584100000066</v>
      </c>
      <c r="AA394">
        <v>361.11133287230132</v>
      </c>
      <c r="AB394">
        <v>47612.677452000004</v>
      </c>
      <c r="AC394">
        <v>47405.481611000003</v>
      </c>
      <c r="AD394">
        <v>-207.19584100000066</v>
      </c>
      <c r="AF394">
        <v>21042.610650810002</v>
      </c>
      <c r="AG394">
        <v>0</v>
      </c>
      <c r="AH394" s="54">
        <v>47405.481611000003</v>
      </c>
      <c r="AI394">
        <v>47405.481611000003</v>
      </c>
      <c r="AJ394">
        <v>47405.481611000003</v>
      </c>
      <c r="AK394">
        <v>-21323.860177999995</v>
      </c>
      <c r="AL394">
        <v>-207.19584100000066</v>
      </c>
      <c r="AM394" t="s">
        <v>549</v>
      </c>
      <c r="AN394">
        <v>6</v>
      </c>
      <c r="AO394" t="s">
        <v>545</v>
      </c>
      <c r="AP394">
        <v>6</v>
      </c>
    </row>
    <row r="395" spans="1:42">
      <c r="A395">
        <v>1618</v>
      </c>
      <c r="B395">
        <v>823</v>
      </c>
      <c r="C395" t="s">
        <v>27</v>
      </c>
      <c r="D395" t="s">
        <v>28</v>
      </c>
      <c r="E395" t="s">
        <v>413</v>
      </c>
      <c r="F395" t="s">
        <v>205</v>
      </c>
      <c r="G395" t="s">
        <v>473</v>
      </c>
      <c r="H395" t="s">
        <v>478</v>
      </c>
      <c r="I395" t="s">
        <v>286</v>
      </c>
      <c r="J395" t="s">
        <v>480</v>
      </c>
      <c r="K395">
        <v>36909</v>
      </c>
      <c r="L395">
        <v>37839</v>
      </c>
      <c r="M395" t="s">
        <v>30</v>
      </c>
      <c r="N395" s="1">
        <v>-17000000</v>
      </c>
      <c r="O395">
        <v>3644.8869770000001</v>
      </c>
      <c r="P395">
        <v>0.32</v>
      </c>
      <c r="Q395">
        <v>27.207795000000001</v>
      </c>
      <c r="R395">
        <v>27.230087000000001</v>
      </c>
      <c r="S395">
        <v>4.0767753346730587E-3</v>
      </c>
      <c r="T395">
        <v>14.859385325504649</v>
      </c>
      <c r="U395">
        <v>-215.42909299999999</v>
      </c>
      <c r="V395">
        <v>0</v>
      </c>
      <c r="W395">
        <v>-200.56970767449533</v>
      </c>
      <c r="X395">
        <v>-28387.108865999999</v>
      </c>
      <c r="Y395">
        <v>-28443.972358999999</v>
      </c>
      <c r="Z395">
        <v>-56.863493000000744</v>
      </c>
      <c r="AA395">
        <v>143.70621467449459</v>
      </c>
      <c r="AB395">
        <v>-28387.108865999999</v>
      </c>
      <c r="AC395">
        <v>-28443.972358999999</v>
      </c>
      <c r="AD395">
        <v>-56.863493000000744</v>
      </c>
      <c r="AF395">
        <v>35975.034462989999</v>
      </c>
      <c r="AG395">
        <v>0</v>
      </c>
      <c r="AH395" s="54">
        <v>-28443.972358999999</v>
      </c>
      <c r="AI395">
        <v>-28443.972358999999</v>
      </c>
      <c r="AJ395">
        <v>-28443.972358999999</v>
      </c>
      <c r="AK395">
        <v>-28934.069590999999</v>
      </c>
      <c r="AL395">
        <v>-56.863493000000744</v>
      </c>
      <c r="AM395" t="s">
        <v>549</v>
      </c>
      <c r="AN395" t="s">
        <v>545</v>
      </c>
      <c r="AO395">
        <v>9</v>
      </c>
      <c r="AP395">
        <v>9</v>
      </c>
    </row>
    <row r="396" spans="1:42">
      <c r="A396">
        <v>1624</v>
      </c>
      <c r="B396">
        <v>824</v>
      </c>
      <c r="C396" t="s">
        <v>27</v>
      </c>
      <c r="D396" t="s">
        <v>28</v>
      </c>
      <c r="E396" t="s">
        <v>337</v>
      </c>
      <c r="F396" t="s">
        <v>197</v>
      </c>
      <c r="G396" t="s">
        <v>485</v>
      </c>
      <c r="H396" t="s">
        <v>468</v>
      </c>
      <c r="I396" t="s">
        <v>97</v>
      </c>
      <c r="J396" t="s">
        <v>481</v>
      </c>
      <c r="K396">
        <v>36910</v>
      </c>
      <c r="L396">
        <v>38736</v>
      </c>
      <c r="M396" t="s">
        <v>30</v>
      </c>
      <c r="N396" s="1">
        <v>10000000</v>
      </c>
      <c r="O396">
        <v>-4305.3719060000003</v>
      </c>
      <c r="P396">
        <v>2.8</v>
      </c>
      <c r="Q396">
        <v>252.95700600000001</v>
      </c>
      <c r="R396">
        <v>253.193614</v>
      </c>
      <c r="S396">
        <v>0.16094900832495532</v>
      </c>
      <c r="T396">
        <v>-692.94533874082276</v>
      </c>
      <c r="U396">
        <v>921.37071700000001</v>
      </c>
      <c r="V396">
        <v>0</v>
      </c>
      <c r="W396">
        <v>228.42537825917725</v>
      </c>
      <c r="X396">
        <v>159718.98367099999</v>
      </c>
      <c r="Y396">
        <v>159604.65969199999</v>
      </c>
      <c r="Z396">
        <v>-114.32397900000797</v>
      </c>
      <c r="AA396">
        <v>-342.74935725918522</v>
      </c>
      <c r="AB396">
        <v>159718.98367099999</v>
      </c>
      <c r="AC396">
        <v>159604.65969199999</v>
      </c>
      <c r="AD396">
        <v>-114.32397900000797</v>
      </c>
      <c r="AF396">
        <v>-53825.759568812005</v>
      </c>
      <c r="AG396">
        <v>0</v>
      </c>
      <c r="AH396" s="54">
        <v>159604.65969199999</v>
      </c>
      <c r="AI396">
        <v>159604.65969199999</v>
      </c>
      <c r="AJ396">
        <v>159604.65969199999</v>
      </c>
      <c r="AK396">
        <v>51439.182213999986</v>
      </c>
      <c r="AL396">
        <v>-114.32397900000797</v>
      </c>
      <c r="AM396" t="s">
        <v>514</v>
      </c>
      <c r="AN396" t="s">
        <v>545</v>
      </c>
      <c r="AO396">
        <v>10</v>
      </c>
      <c r="AP396">
        <v>10</v>
      </c>
    </row>
    <row r="397" spans="1:42">
      <c r="A397">
        <v>1625</v>
      </c>
      <c r="B397">
        <v>825</v>
      </c>
      <c r="C397" t="s">
        <v>27</v>
      </c>
      <c r="D397" t="s">
        <v>28</v>
      </c>
      <c r="E397" t="s">
        <v>334</v>
      </c>
      <c r="F397" t="s">
        <v>200</v>
      </c>
      <c r="G397" t="s">
        <v>473</v>
      </c>
      <c r="H397" t="s">
        <v>482</v>
      </c>
      <c r="I397" t="s">
        <v>92</v>
      </c>
      <c r="J397" t="s">
        <v>469</v>
      </c>
      <c r="K397">
        <v>36913</v>
      </c>
      <c r="L397">
        <v>37278</v>
      </c>
      <c r="M397" t="s">
        <v>45</v>
      </c>
      <c r="N397" s="1">
        <v>20000000</v>
      </c>
      <c r="O397">
        <v>-1562.7927420000001</v>
      </c>
      <c r="P397">
        <v>0.6</v>
      </c>
      <c r="Q397">
        <v>86.328954999999993</v>
      </c>
      <c r="R397">
        <v>86.475487999999999</v>
      </c>
      <c r="S397">
        <v>6.4185766588398252E-2</v>
      </c>
      <c r="T397">
        <v>-100.3090501640549</v>
      </c>
      <c r="U397">
        <v>691.89695900000004</v>
      </c>
      <c r="V397">
        <v>0</v>
      </c>
      <c r="W397">
        <v>591.5879088359452</v>
      </c>
      <c r="X397">
        <v>-21829.607179999999</v>
      </c>
      <c r="Y397">
        <v>-21618.983585000002</v>
      </c>
      <c r="Z397">
        <v>210.62359499999729</v>
      </c>
      <c r="AA397">
        <v>-380.96431383594791</v>
      </c>
      <c r="AB397">
        <v>-19550.596190408</v>
      </c>
      <c r="AC397">
        <v>-19236.571593933004</v>
      </c>
      <c r="AD397">
        <v>314.02459647499563</v>
      </c>
      <c r="AF397">
        <v>-8997.779212065001</v>
      </c>
      <c r="AG397">
        <v>0</v>
      </c>
      <c r="AH397" s="54">
        <v>-19236.571593933004</v>
      </c>
      <c r="AI397">
        <v>-19236.571593933004</v>
      </c>
      <c r="AJ397">
        <v>-19236.571593933004</v>
      </c>
      <c r="AK397">
        <v>-2188.5508380042047</v>
      </c>
      <c r="AL397">
        <v>314.02459647499563</v>
      </c>
      <c r="AM397" t="s">
        <v>546</v>
      </c>
      <c r="AN397">
        <v>6</v>
      </c>
      <c r="AO397" t="s">
        <v>545</v>
      </c>
      <c r="AP397">
        <v>6</v>
      </c>
    </row>
    <row r="398" spans="1:42">
      <c r="A398">
        <v>1626</v>
      </c>
      <c r="B398">
        <v>826</v>
      </c>
      <c r="C398" t="s">
        <v>27</v>
      </c>
      <c r="D398" t="s">
        <v>28</v>
      </c>
      <c r="E398" t="s">
        <v>347</v>
      </c>
      <c r="F398" t="s">
        <v>200</v>
      </c>
      <c r="G398" t="s">
        <v>476</v>
      </c>
      <c r="H398" t="s">
        <v>478</v>
      </c>
      <c r="I398" t="s">
        <v>267</v>
      </c>
      <c r="J398" t="s">
        <v>469</v>
      </c>
      <c r="K398">
        <v>36913</v>
      </c>
      <c r="L398">
        <v>38739</v>
      </c>
      <c r="M398" t="s">
        <v>30</v>
      </c>
      <c r="N398" s="1">
        <v>10000000</v>
      </c>
      <c r="O398">
        <v>-4183.4766579999996</v>
      </c>
      <c r="P398">
        <v>0.76</v>
      </c>
      <c r="Q398">
        <v>64.023460999999998</v>
      </c>
      <c r="R398">
        <v>64.040604000000002</v>
      </c>
      <c r="S398">
        <v>6.4381182195204136E-3</v>
      </c>
      <c r="T398">
        <v>-26.933717292808169</v>
      </c>
      <c r="U398">
        <v>225.43553399999999</v>
      </c>
      <c r="V398">
        <v>0</v>
      </c>
      <c r="W398">
        <v>198.50181670719184</v>
      </c>
      <c r="X398">
        <v>63531.231351000002</v>
      </c>
      <c r="Y398">
        <v>63699.280651000001</v>
      </c>
      <c r="Z398">
        <v>168.04929999999877</v>
      </c>
      <c r="AA398">
        <v>-30.45251670719307</v>
      </c>
      <c r="AB398">
        <v>63531.231351000002</v>
      </c>
      <c r="AC398">
        <v>63699.280651000001</v>
      </c>
      <c r="AD398">
        <v>168.04929999999877</v>
      </c>
      <c r="AF398">
        <v>-24086.366858434998</v>
      </c>
      <c r="AG398">
        <v>0</v>
      </c>
      <c r="AH398" s="54">
        <v>63699.280651000001</v>
      </c>
      <c r="AI398">
        <v>63699.280651000001</v>
      </c>
      <c r="AJ398">
        <v>63699.280651000001</v>
      </c>
      <c r="AK398">
        <v>49383.476056</v>
      </c>
      <c r="AL398">
        <v>168.04929999999877</v>
      </c>
      <c r="AM398" t="s">
        <v>514</v>
      </c>
      <c r="AN398">
        <v>6</v>
      </c>
      <c r="AO398" t="s">
        <v>545</v>
      </c>
      <c r="AP398">
        <v>6</v>
      </c>
    </row>
    <row r="399" spans="1:42">
      <c r="A399">
        <v>1627</v>
      </c>
      <c r="B399">
        <v>831</v>
      </c>
      <c r="C399" t="s">
        <v>27</v>
      </c>
      <c r="D399" t="s">
        <v>28</v>
      </c>
      <c r="E399" t="s">
        <v>363</v>
      </c>
      <c r="F399" t="s">
        <v>201</v>
      </c>
      <c r="G399" t="s">
        <v>487</v>
      </c>
      <c r="H399" t="s">
        <v>472</v>
      </c>
      <c r="I399" t="s">
        <v>97</v>
      </c>
      <c r="J399" t="s">
        <v>479</v>
      </c>
      <c r="K399">
        <v>36915</v>
      </c>
      <c r="L399">
        <v>38741</v>
      </c>
      <c r="M399" t="s">
        <v>30</v>
      </c>
      <c r="N399" s="1">
        <v>10000000</v>
      </c>
      <c r="O399">
        <v>-4158.7219860000005</v>
      </c>
      <c r="P399">
        <v>0.65</v>
      </c>
      <c r="Q399">
        <v>57.100257999999997</v>
      </c>
      <c r="R399">
        <v>57.123165999999998</v>
      </c>
      <c r="S399">
        <v>-9.0496791234085728E-4</v>
      </c>
      <c r="T399">
        <v>3.7635099536764445</v>
      </c>
      <c r="U399">
        <v>247.95893599999999</v>
      </c>
      <c r="V399">
        <v>0</v>
      </c>
      <c r="W399">
        <v>251.72244595367644</v>
      </c>
      <c r="X399">
        <v>44495.339679999997</v>
      </c>
      <c r="Y399">
        <v>44598.032397000003</v>
      </c>
      <c r="Z399">
        <v>102.69271700000536</v>
      </c>
      <c r="AA399">
        <v>-149.02972895367108</v>
      </c>
      <c r="AB399">
        <v>44495.339679999997</v>
      </c>
      <c r="AC399">
        <v>44598.032397000003</v>
      </c>
      <c r="AD399">
        <v>102.69271700000536</v>
      </c>
      <c r="AF399">
        <v>-30100.829734668008</v>
      </c>
      <c r="AG399">
        <v>0</v>
      </c>
      <c r="AH399" s="54">
        <v>44598.032397000003</v>
      </c>
      <c r="AI399">
        <v>44598.032397000003</v>
      </c>
      <c r="AJ399">
        <v>44598.032397000003</v>
      </c>
      <c r="AK399">
        <v>29512.218680000002</v>
      </c>
      <c r="AL399">
        <v>102.69271700000536</v>
      </c>
      <c r="AM399" t="s">
        <v>514</v>
      </c>
      <c r="AN399">
        <v>8</v>
      </c>
      <c r="AO399" t="s">
        <v>545</v>
      </c>
      <c r="AP399">
        <v>8</v>
      </c>
    </row>
    <row r="400" spans="1:42">
      <c r="A400">
        <v>1628</v>
      </c>
      <c r="B400">
        <v>832</v>
      </c>
      <c r="C400" t="s">
        <v>27</v>
      </c>
      <c r="D400" t="s">
        <v>28</v>
      </c>
      <c r="E400" t="s">
        <v>436</v>
      </c>
      <c r="F400" t="s">
        <v>208</v>
      </c>
      <c r="G400" t="s">
        <v>476</v>
      </c>
      <c r="H400" t="s">
        <v>472</v>
      </c>
      <c r="I400" t="s">
        <v>437</v>
      </c>
      <c r="J400" t="s">
        <v>469</v>
      </c>
      <c r="K400">
        <v>36915</v>
      </c>
      <c r="L400">
        <v>37645</v>
      </c>
      <c r="M400" t="s">
        <v>30</v>
      </c>
      <c r="N400" s="1">
        <v>10000000</v>
      </c>
      <c r="O400">
        <v>-2398.916952</v>
      </c>
      <c r="P400">
        <v>1.6</v>
      </c>
      <c r="Q400">
        <v>167.44405699999999</v>
      </c>
      <c r="R400">
        <v>167.64148599999999</v>
      </c>
      <c r="S400">
        <v>2.1044673827108045E-2</v>
      </c>
      <c r="T400">
        <v>-50.484424793160208</v>
      </c>
      <c r="U400">
        <v>636.21876099999997</v>
      </c>
      <c r="V400">
        <v>0</v>
      </c>
      <c r="W400">
        <v>585.73433620683977</v>
      </c>
      <c r="X400">
        <v>-306728.92191400001</v>
      </c>
      <c r="Y400">
        <v>-306632.607862</v>
      </c>
      <c r="Z400">
        <v>96.314052000001539</v>
      </c>
      <c r="AA400">
        <v>-489.42028420683823</v>
      </c>
      <c r="AB400">
        <v>-306728.92191400001</v>
      </c>
      <c r="AC400">
        <v>-306632.607862</v>
      </c>
      <c r="AD400">
        <v>96.314052000001539</v>
      </c>
      <c r="AF400">
        <v>-28412.772379487997</v>
      </c>
      <c r="AG400">
        <v>320000</v>
      </c>
      <c r="AH400" s="54">
        <v>13367.392137999996</v>
      </c>
      <c r="AI400">
        <v>13367.392137999996</v>
      </c>
      <c r="AJ400">
        <v>13367.392137999996</v>
      </c>
      <c r="AK400">
        <v>-35673.314501999994</v>
      </c>
      <c r="AL400">
        <v>96.314052000001539</v>
      </c>
      <c r="AM400" t="s">
        <v>549</v>
      </c>
      <c r="AN400" t="s">
        <v>545</v>
      </c>
      <c r="AO400">
        <v>11</v>
      </c>
      <c r="AP400">
        <v>11</v>
      </c>
    </row>
    <row r="401" spans="1:42">
      <c r="A401">
        <v>1629</v>
      </c>
      <c r="B401">
        <v>833</v>
      </c>
      <c r="C401" t="s">
        <v>27</v>
      </c>
      <c r="D401" t="s">
        <v>28</v>
      </c>
      <c r="E401" t="s">
        <v>52</v>
      </c>
      <c r="F401" t="s">
        <v>201</v>
      </c>
      <c r="G401" t="s">
        <v>485</v>
      </c>
      <c r="H401" t="s">
        <v>468</v>
      </c>
      <c r="I401" t="s">
        <v>286</v>
      </c>
      <c r="J401" t="s">
        <v>481</v>
      </c>
      <c r="K401">
        <v>36917</v>
      </c>
      <c r="L401">
        <v>38743</v>
      </c>
      <c r="M401" t="s">
        <v>30</v>
      </c>
      <c r="N401" s="1">
        <v>-10000000</v>
      </c>
      <c r="O401">
        <v>4195.5349320000005</v>
      </c>
      <c r="P401">
        <v>0.96</v>
      </c>
      <c r="Q401">
        <v>87.570020999999997</v>
      </c>
      <c r="R401">
        <v>87.591267000000002</v>
      </c>
      <c r="S401">
        <v>-3.6096235559455671E-3</v>
      </c>
      <c r="T401">
        <v>-15.144301720339685</v>
      </c>
      <c r="U401">
        <v>-308.44379400000003</v>
      </c>
      <c r="V401">
        <v>0</v>
      </c>
      <c r="W401">
        <v>-323.58809572033971</v>
      </c>
      <c r="X401">
        <v>-51049.232193999997</v>
      </c>
      <c r="Y401">
        <v>-51247.203067000002</v>
      </c>
      <c r="Z401">
        <v>-197.97087300000567</v>
      </c>
      <c r="AA401">
        <v>125.61722272033404</v>
      </c>
      <c r="AB401">
        <v>-51049.232193999997</v>
      </c>
      <c r="AC401">
        <v>-51247.203067000002</v>
      </c>
      <c r="AD401">
        <v>-197.97087300000567</v>
      </c>
      <c r="AF401">
        <v>30367.281837816008</v>
      </c>
      <c r="AG401">
        <v>0</v>
      </c>
      <c r="AH401" s="54">
        <v>-51247.203067000002</v>
      </c>
      <c r="AI401">
        <v>-51247.203067000002</v>
      </c>
      <c r="AJ401">
        <v>-51247.203067000002</v>
      </c>
      <c r="AK401">
        <v>-50802.705402</v>
      </c>
      <c r="AL401">
        <v>-197.97087300000567</v>
      </c>
      <c r="AM401" t="s">
        <v>514</v>
      </c>
      <c r="AN401">
        <v>8</v>
      </c>
      <c r="AO401" t="s">
        <v>545</v>
      </c>
      <c r="AP401">
        <v>8</v>
      </c>
    </row>
    <row r="402" spans="1:42">
      <c r="A402">
        <v>1630</v>
      </c>
      <c r="B402">
        <v>834</v>
      </c>
      <c r="C402" t="s">
        <v>27</v>
      </c>
      <c r="D402" t="s">
        <v>28</v>
      </c>
      <c r="E402" t="s">
        <v>355</v>
      </c>
      <c r="F402" t="s">
        <v>200</v>
      </c>
      <c r="G402" t="s">
        <v>477</v>
      </c>
      <c r="H402" t="s">
        <v>468</v>
      </c>
      <c r="I402" t="s">
        <v>451</v>
      </c>
      <c r="J402" t="s">
        <v>481</v>
      </c>
      <c r="K402">
        <v>36921</v>
      </c>
      <c r="L402">
        <v>38683</v>
      </c>
      <c r="M402" t="s">
        <v>30</v>
      </c>
      <c r="N402" s="1">
        <v>10000000</v>
      </c>
      <c r="O402">
        <v>-4029.7369450000001</v>
      </c>
      <c r="P402">
        <v>0.68</v>
      </c>
      <c r="Q402">
        <v>63.578172000000002</v>
      </c>
      <c r="R402">
        <v>63.589312999999997</v>
      </c>
      <c r="S402">
        <v>-1.7487926686836349E-2</v>
      </c>
      <c r="T402">
        <v>70.471744261395884</v>
      </c>
      <c r="U402">
        <v>281.957266</v>
      </c>
      <c r="V402">
        <v>0</v>
      </c>
      <c r="W402">
        <v>352.42901026139589</v>
      </c>
      <c r="X402">
        <v>28566.512210000001</v>
      </c>
      <c r="Y402">
        <v>28720.294815000001</v>
      </c>
      <c r="Z402">
        <v>153.78260500000033</v>
      </c>
      <c r="AA402">
        <v>-198.64640526139556</v>
      </c>
      <c r="AB402">
        <v>28566.512210000001</v>
      </c>
      <c r="AC402">
        <v>28720.294815000001</v>
      </c>
      <c r="AD402">
        <v>153.78260500000033</v>
      </c>
      <c r="AF402">
        <v>-23201.210460837501</v>
      </c>
      <c r="AG402">
        <v>0</v>
      </c>
      <c r="AH402" s="54">
        <v>28720.294815000001</v>
      </c>
      <c r="AI402">
        <v>28720.294815000001</v>
      </c>
      <c r="AJ402">
        <v>28720.294815000001</v>
      </c>
      <c r="AK402">
        <v>23870.904945000002</v>
      </c>
      <c r="AL402">
        <v>153.78260500000033</v>
      </c>
      <c r="AM402" t="s">
        <v>514</v>
      </c>
      <c r="AN402">
        <v>6</v>
      </c>
      <c r="AO402" t="s">
        <v>545</v>
      </c>
      <c r="AP402">
        <v>6</v>
      </c>
    </row>
    <row r="403" spans="1:42">
      <c r="A403">
        <v>1631</v>
      </c>
      <c r="B403">
        <v>835</v>
      </c>
      <c r="C403" t="s">
        <v>27</v>
      </c>
      <c r="D403" t="s">
        <v>28</v>
      </c>
      <c r="E403" t="s">
        <v>251</v>
      </c>
      <c r="F403" t="s">
        <v>202</v>
      </c>
      <c r="G403" t="s">
        <v>473</v>
      </c>
      <c r="H403" t="s">
        <v>488</v>
      </c>
      <c r="I403" t="s">
        <v>267</v>
      </c>
      <c r="J403" t="s">
        <v>469</v>
      </c>
      <c r="K403">
        <v>36924</v>
      </c>
      <c r="L403">
        <v>38750</v>
      </c>
      <c r="M403" t="s">
        <v>45</v>
      </c>
      <c r="N403" s="1">
        <v>-10000000</v>
      </c>
      <c r="O403">
        <v>4274.2536660000005</v>
      </c>
      <c r="P403">
        <v>1</v>
      </c>
      <c r="Q403">
        <v>93.328438000000006</v>
      </c>
      <c r="R403">
        <v>93.362626000000006</v>
      </c>
      <c r="S403">
        <v>-5.735057094562139E-2</v>
      </c>
      <c r="T403">
        <v>-245.13088811151533</v>
      </c>
      <c r="U403">
        <v>-319.81590499999999</v>
      </c>
      <c r="V403">
        <v>0</v>
      </c>
      <c r="W403">
        <v>-564.94679311151526</v>
      </c>
      <c r="X403">
        <v>-42836.925751000002</v>
      </c>
      <c r="Y403">
        <v>-43014.853317000001</v>
      </c>
      <c r="Z403">
        <v>-177.92756599999848</v>
      </c>
      <c r="AA403">
        <v>387.01922711151678</v>
      </c>
      <c r="AB403">
        <v>-38364.7507025956</v>
      </c>
      <c r="AC403">
        <v>-38274.616481466604</v>
      </c>
      <c r="AD403">
        <v>90.134221128995705</v>
      </c>
      <c r="AF403">
        <v>17577.868201425004</v>
      </c>
      <c r="AG403">
        <v>0</v>
      </c>
      <c r="AH403" s="54">
        <v>-38274.616481466604</v>
      </c>
      <c r="AI403">
        <v>-38274.616481466604</v>
      </c>
      <c r="AJ403">
        <v>-38274.616481466604</v>
      </c>
      <c r="AK403">
        <v>-71342.754287571603</v>
      </c>
      <c r="AL403">
        <v>90.134221128995705</v>
      </c>
      <c r="AM403" t="s">
        <v>514</v>
      </c>
      <c r="AN403">
        <v>5</v>
      </c>
      <c r="AO403" t="s">
        <v>545</v>
      </c>
      <c r="AP403">
        <v>5</v>
      </c>
    </row>
    <row r="404" spans="1:42">
      <c r="A404">
        <v>1632</v>
      </c>
      <c r="B404">
        <v>836</v>
      </c>
      <c r="C404" t="s">
        <v>27</v>
      </c>
      <c r="D404" t="s">
        <v>28</v>
      </c>
      <c r="E404" t="s">
        <v>452</v>
      </c>
      <c r="F404" t="s">
        <v>196</v>
      </c>
      <c r="G404" t="s">
        <v>487</v>
      </c>
      <c r="H404" t="s">
        <v>468</v>
      </c>
      <c r="I404" t="s">
        <v>453</v>
      </c>
      <c r="J404" t="s">
        <v>481</v>
      </c>
      <c r="K404">
        <v>36928</v>
      </c>
      <c r="L404">
        <v>37285</v>
      </c>
      <c r="M404" t="s">
        <v>30</v>
      </c>
      <c r="N404" s="1">
        <v>10000000</v>
      </c>
      <c r="O404">
        <v>-799.42987200000005</v>
      </c>
      <c r="P404">
        <v>2.85</v>
      </c>
      <c r="Q404">
        <v>255.42268200000001</v>
      </c>
      <c r="R404">
        <v>256.48521</v>
      </c>
      <c r="S404">
        <v>1.0140576442752014</v>
      </c>
      <c r="T404">
        <v>-810.66797276354589</v>
      </c>
      <c r="U404">
        <v>739.05138799999997</v>
      </c>
      <c r="V404">
        <v>0</v>
      </c>
      <c r="W404">
        <v>-71.616584763545916</v>
      </c>
      <c r="X404">
        <v>62144.768444000001</v>
      </c>
      <c r="Y404">
        <v>61996.041151999998</v>
      </c>
      <c r="Z404">
        <v>-148.72729200000322</v>
      </c>
      <c r="AA404">
        <v>-77.110707236457301</v>
      </c>
      <c r="AB404">
        <v>62144.768444000001</v>
      </c>
      <c r="AC404">
        <v>61996.041151999998</v>
      </c>
      <c r="AD404">
        <v>-148.72729200000322</v>
      </c>
      <c r="AF404">
        <v>-12624.596538624</v>
      </c>
      <c r="AG404">
        <v>0</v>
      </c>
      <c r="AH404" s="54">
        <v>61996.041151999998</v>
      </c>
      <c r="AI404">
        <v>61996.041151999998</v>
      </c>
      <c r="AJ404">
        <v>61996.041151999998</v>
      </c>
      <c r="AK404">
        <v>39660.629113000003</v>
      </c>
      <c r="AL404">
        <v>-148.72729200000322</v>
      </c>
      <c r="AM404" t="s">
        <v>546</v>
      </c>
      <c r="AN404" t="s">
        <v>545</v>
      </c>
      <c r="AO404">
        <v>12</v>
      </c>
      <c r="AP404">
        <v>12</v>
      </c>
    </row>
    <row r="405" spans="1:42">
      <c r="A405">
        <v>1633</v>
      </c>
      <c r="B405">
        <v>837</v>
      </c>
      <c r="C405" t="s">
        <v>27</v>
      </c>
      <c r="D405" t="s">
        <v>28</v>
      </c>
      <c r="E405" t="s">
        <v>322</v>
      </c>
      <c r="F405" t="s">
        <v>200</v>
      </c>
      <c r="G405" t="s">
        <v>474</v>
      </c>
      <c r="H405" t="s">
        <v>468</v>
      </c>
      <c r="I405" t="s">
        <v>97</v>
      </c>
      <c r="J405" t="s">
        <v>470</v>
      </c>
      <c r="K405">
        <v>36929</v>
      </c>
      <c r="L405">
        <v>38755</v>
      </c>
      <c r="M405" t="s">
        <v>30</v>
      </c>
      <c r="N405" s="1">
        <v>10000000</v>
      </c>
      <c r="O405">
        <v>-4192.7450429999999</v>
      </c>
      <c r="P405">
        <v>0.8</v>
      </c>
      <c r="Q405">
        <v>86.07423</v>
      </c>
      <c r="R405">
        <v>86.09496</v>
      </c>
      <c r="S405">
        <v>-2.7398294931165272E-5</v>
      </c>
      <c r="T405">
        <v>0.11487406525929522</v>
      </c>
      <c r="U405">
        <v>324.084182</v>
      </c>
      <c r="V405">
        <v>0</v>
      </c>
      <c r="W405">
        <v>324.1990560652593</v>
      </c>
      <c r="X405">
        <v>-15221.58086</v>
      </c>
      <c r="Y405">
        <v>-15101.893063</v>
      </c>
      <c r="Z405">
        <v>119.6877970000005</v>
      </c>
      <c r="AA405">
        <v>-204.5112590652588</v>
      </c>
      <c r="AB405">
        <v>-15221.58086</v>
      </c>
      <c r="AC405">
        <v>-15101.893063</v>
      </c>
      <c r="AD405">
        <v>119.6877970000005</v>
      </c>
      <c r="AF405">
        <v>-24139.729585072499</v>
      </c>
      <c r="AG405">
        <v>0</v>
      </c>
      <c r="AH405" s="54">
        <v>-15101.893063</v>
      </c>
      <c r="AI405">
        <v>-15101.893063</v>
      </c>
      <c r="AJ405">
        <v>-15101.893063</v>
      </c>
      <c r="AK405">
        <v>22182.688544000001</v>
      </c>
      <c r="AL405">
        <v>119.6877970000005</v>
      </c>
      <c r="AM405" t="s">
        <v>514</v>
      </c>
      <c r="AN405">
        <v>6</v>
      </c>
      <c r="AO405" t="s">
        <v>545</v>
      </c>
      <c r="AP405">
        <v>6</v>
      </c>
    </row>
    <row r="406" spans="1:42">
      <c r="A406">
        <v>1634</v>
      </c>
      <c r="B406">
        <v>838</v>
      </c>
      <c r="C406" t="s">
        <v>27</v>
      </c>
      <c r="D406" t="s">
        <v>28</v>
      </c>
      <c r="E406" t="s">
        <v>379</v>
      </c>
      <c r="F406" t="s">
        <v>201</v>
      </c>
      <c r="G406" t="s">
        <v>473</v>
      </c>
      <c r="H406" t="s">
        <v>468</v>
      </c>
      <c r="I406" t="s">
        <v>264</v>
      </c>
      <c r="J406" t="s">
        <v>475</v>
      </c>
      <c r="K406">
        <v>36931</v>
      </c>
      <c r="L406">
        <v>38757</v>
      </c>
      <c r="M406" t="s">
        <v>30</v>
      </c>
      <c r="N406" s="1">
        <v>10000000</v>
      </c>
      <c r="O406">
        <v>-4168.7360060000001</v>
      </c>
      <c r="P406">
        <v>0.6</v>
      </c>
      <c r="Q406">
        <v>64.700331000000006</v>
      </c>
      <c r="R406">
        <v>64.718998999999997</v>
      </c>
      <c r="S406">
        <v>1.6806609788259064E-3</v>
      </c>
      <c r="T406">
        <v>-7.0062319363107601</v>
      </c>
      <c r="U406">
        <v>227.90057200000001</v>
      </c>
      <c r="V406">
        <v>0</v>
      </c>
      <c r="W406">
        <v>220.89434006368924</v>
      </c>
      <c r="X406">
        <v>-12548.570748</v>
      </c>
      <c r="Y406">
        <v>-12473.144920999999</v>
      </c>
      <c r="Z406">
        <v>75.425827000000936</v>
      </c>
      <c r="AA406">
        <v>-145.46851306368831</v>
      </c>
      <c r="AB406">
        <v>-12548.570748</v>
      </c>
      <c r="AC406">
        <v>-12473.144920999999</v>
      </c>
      <c r="AD406">
        <v>75.425827000000936</v>
      </c>
      <c r="AF406">
        <v>-30173.311211428001</v>
      </c>
      <c r="AG406">
        <v>0</v>
      </c>
      <c r="AH406" s="54">
        <v>-12473.144920999999</v>
      </c>
      <c r="AI406">
        <v>-12473.144920999999</v>
      </c>
      <c r="AJ406">
        <v>-12473.144920999999</v>
      </c>
      <c r="AK406">
        <v>37240.979239</v>
      </c>
      <c r="AL406">
        <v>75.425827000000936</v>
      </c>
      <c r="AM406" t="s">
        <v>514</v>
      </c>
      <c r="AN406">
        <v>8</v>
      </c>
      <c r="AO406" t="s">
        <v>545</v>
      </c>
      <c r="AP406">
        <v>8</v>
      </c>
    </row>
    <row r="407" spans="1:42">
      <c r="A407">
        <v>1636</v>
      </c>
      <c r="B407">
        <v>840</v>
      </c>
      <c r="C407" t="s">
        <v>27</v>
      </c>
      <c r="D407" t="s">
        <v>28</v>
      </c>
      <c r="E407" t="s">
        <v>241</v>
      </c>
      <c r="F407" t="s">
        <v>200</v>
      </c>
      <c r="G407" t="s">
        <v>476</v>
      </c>
      <c r="H407" t="s">
        <v>472</v>
      </c>
      <c r="I407" t="s">
        <v>267</v>
      </c>
      <c r="J407" t="s">
        <v>469</v>
      </c>
      <c r="K407">
        <v>36931</v>
      </c>
      <c r="L407">
        <v>38757</v>
      </c>
      <c r="M407" t="s">
        <v>30</v>
      </c>
      <c r="N407" s="1">
        <v>-10000000</v>
      </c>
      <c r="O407">
        <v>4181.0656509999999</v>
      </c>
      <c r="P407">
        <v>0.65</v>
      </c>
      <c r="Q407">
        <v>41.948338</v>
      </c>
      <c r="R407">
        <v>41.971158000000003</v>
      </c>
      <c r="S407">
        <v>4.3726926279240063E-3</v>
      </c>
      <c r="T407">
        <v>18.282514948993985</v>
      </c>
      <c r="U407">
        <v>-208.41831999999999</v>
      </c>
      <c r="V407">
        <v>0</v>
      </c>
      <c r="W407">
        <v>-190.135805051006</v>
      </c>
      <c r="X407">
        <v>-107442.279515</v>
      </c>
      <c r="Y407">
        <v>-107581.174618</v>
      </c>
      <c r="Z407">
        <v>-138.89510300000256</v>
      </c>
      <c r="AA407">
        <v>51.240702051003439</v>
      </c>
      <c r="AB407">
        <v>-107442.279515</v>
      </c>
      <c r="AC407">
        <v>-107581.174618</v>
      </c>
      <c r="AD407">
        <v>-138.89510300000256</v>
      </c>
      <c r="AF407">
        <v>24072.4854856325</v>
      </c>
      <c r="AG407">
        <v>0</v>
      </c>
      <c r="AH407" s="54">
        <v>-107581.174618</v>
      </c>
      <c r="AI407">
        <v>-107581.174618</v>
      </c>
      <c r="AJ407">
        <v>-107581.174618</v>
      </c>
      <c r="AK407">
        <v>-67066.602604000014</v>
      </c>
      <c r="AL407">
        <v>-138.89510300000256</v>
      </c>
      <c r="AM407" t="s">
        <v>514</v>
      </c>
      <c r="AN407">
        <v>6</v>
      </c>
      <c r="AO407" t="s">
        <v>545</v>
      </c>
      <c r="AP407">
        <v>6</v>
      </c>
    </row>
    <row r="408" spans="1:42">
      <c r="A408">
        <v>1637</v>
      </c>
      <c r="B408">
        <v>841</v>
      </c>
      <c r="C408" t="s">
        <v>27</v>
      </c>
      <c r="D408" t="s">
        <v>28</v>
      </c>
      <c r="E408" t="s">
        <v>68</v>
      </c>
      <c r="F408" t="s">
        <v>200</v>
      </c>
      <c r="G408" t="s">
        <v>473</v>
      </c>
      <c r="H408" t="s">
        <v>482</v>
      </c>
      <c r="I408" t="s">
        <v>267</v>
      </c>
      <c r="J408" t="s">
        <v>469</v>
      </c>
      <c r="K408">
        <v>36931</v>
      </c>
      <c r="L408">
        <v>38757</v>
      </c>
      <c r="M408" t="s">
        <v>30</v>
      </c>
      <c r="N408" s="1">
        <v>-10000000</v>
      </c>
      <c r="O408">
        <v>4180.0109059999995</v>
      </c>
      <c r="P408">
        <v>0.72</v>
      </c>
      <c r="Q408">
        <v>80.035578999999998</v>
      </c>
      <c r="R408">
        <v>80.063612000000006</v>
      </c>
      <c r="S408">
        <v>9.6085879924967844E-3</v>
      </c>
      <c r="T408">
        <v>40.164002599897202</v>
      </c>
      <c r="U408">
        <v>-271.78997099999998</v>
      </c>
      <c r="V408">
        <v>0</v>
      </c>
      <c r="W408">
        <v>-231.62596840010278</v>
      </c>
      <c r="X408">
        <v>25078.661123999998</v>
      </c>
      <c r="Y408">
        <v>25017.086168999998</v>
      </c>
      <c r="Z408">
        <v>-61.574955000000045</v>
      </c>
      <c r="AA408">
        <v>170.05101340010273</v>
      </c>
      <c r="AB408">
        <v>25078.661123999998</v>
      </c>
      <c r="AC408">
        <v>25017.086168999998</v>
      </c>
      <c r="AD408">
        <v>-61.574955000000045</v>
      </c>
      <c r="AF408">
        <v>24066.412791294995</v>
      </c>
      <c r="AG408">
        <v>0</v>
      </c>
      <c r="AH408" s="54">
        <v>25017.086168999998</v>
      </c>
      <c r="AI408">
        <v>25017.086168999998</v>
      </c>
      <c r="AJ408">
        <v>25017.086168999998</v>
      </c>
      <c r="AK408">
        <v>-64619.164233000003</v>
      </c>
      <c r="AL408">
        <v>-61.574955000000045</v>
      </c>
      <c r="AM408" t="s">
        <v>514</v>
      </c>
      <c r="AN408">
        <v>6</v>
      </c>
      <c r="AO408" t="s">
        <v>545</v>
      </c>
      <c r="AP408">
        <v>6</v>
      </c>
    </row>
    <row r="409" spans="1:42">
      <c r="A409">
        <v>1638</v>
      </c>
      <c r="B409">
        <v>842</v>
      </c>
      <c r="C409" t="s">
        <v>27</v>
      </c>
      <c r="D409" t="s">
        <v>28</v>
      </c>
      <c r="E409" t="s">
        <v>377</v>
      </c>
      <c r="F409" t="s">
        <v>201</v>
      </c>
      <c r="G409" t="s">
        <v>471</v>
      </c>
      <c r="H409" t="s">
        <v>472</v>
      </c>
      <c r="I409" t="s">
        <v>286</v>
      </c>
      <c r="J409" t="s">
        <v>479</v>
      </c>
      <c r="K409">
        <v>36934</v>
      </c>
      <c r="L409">
        <v>38760</v>
      </c>
      <c r="M409" t="s">
        <v>30</v>
      </c>
      <c r="N409" s="1">
        <v>10000000</v>
      </c>
      <c r="O409">
        <v>-4214.1001960000003</v>
      </c>
      <c r="P409">
        <v>0.74</v>
      </c>
      <c r="Q409">
        <v>73.358722999999998</v>
      </c>
      <c r="R409">
        <v>73.398516000000001</v>
      </c>
      <c r="S409">
        <v>1.5284892829379669E-2</v>
      </c>
      <c r="T409">
        <v>-64.412069868127858</v>
      </c>
      <c r="U409">
        <v>280.19967100000002</v>
      </c>
      <c r="V409">
        <v>0</v>
      </c>
      <c r="W409">
        <v>215.78760113187218</v>
      </c>
      <c r="X409">
        <v>11350.806918</v>
      </c>
      <c r="Y409">
        <v>11388.771565999999</v>
      </c>
      <c r="Z409">
        <v>37.964647999999215</v>
      </c>
      <c r="AA409">
        <v>-177.82295313187296</v>
      </c>
      <c r="AB409">
        <v>11350.806918</v>
      </c>
      <c r="AC409">
        <v>11388.771565999999</v>
      </c>
      <c r="AD409">
        <v>37.964647999999215</v>
      </c>
      <c r="AF409">
        <v>-30501.657218648004</v>
      </c>
      <c r="AG409">
        <v>0</v>
      </c>
      <c r="AH409" s="54">
        <v>11388.771565999999</v>
      </c>
      <c r="AI409">
        <v>11388.771565999999</v>
      </c>
      <c r="AJ409">
        <v>11388.771565999999</v>
      </c>
      <c r="AK409">
        <v>50659.712941000005</v>
      </c>
      <c r="AL409">
        <v>37.964647999999215</v>
      </c>
      <c r="AM409" t="s">
        <v>514</v>
      </c>
      <c r="AN409">
        <v>8</v>
      </c>
      <c r="AO409" t="s">
        <v>545</v>
      </c>
      <c r="AP409">
        <v>8</v>
      </c>
    </row>
    <row r="410" spans="1:42">
      <c r="A410">
        <v>1639</v>
      </c>
      <c r="B410">
        <v>843</v>
      </c>
      <c r="C410" t="s">
        <v>27</v>
      </c>
      <c r="D410" t="s">
        <v>28</v>
      </c>
      <c r="E410" t="s">
        <v>454</v>
      </c>
      <c r="F410" t="s">
        <v>201</v>
      </c>
      <c r="G410" t="s">
        <v>474</v>
      </c>
      <c r="H410" t="s">
        <v>493</v>
      </c>
      <c r="I410" t="s">
        <v>280</v>
      </c>
      <c r="J410" t="s">
        <v>486</v>
      </c>
      <c r="K410">
        <v>36931</v>
      </c>
      <c r="L410">
        <v>38222</v>
      </c>
      <c r="M410" t="s">
        <v>30</v>
      </c>
      <c r="N410" s="1">
        <v>-23000000</v>
      </c>
      <c r="O410">
        <v>6975.2612960000006</v>
      </c>
      <c r="P410">
        <v>2</v>
      </c>
      <c r="Q410">
        <v>289.950762</v>
      </c>
      <c r="R410">
        <v>285.68690199999998</v>
      </c>
      <c r="S410">
        <v>-4.2764585815057146</v>
      </c>
      <c r="T410">
        <v>-29829.416027523876</v>
      </c>
      <c r="U410">
        <v>-1885.014034</v>
      </c>
      <c r="V410">
        <v>0</v>
      </c>
      <c r="W410">
        <v>-31714.430061523875</v>
      </c>
      <c r="X410">
        <v>559207.04083900002</v>
      </c>
      <c r="Y410">
        <v>529221.678602</v>
      </c>
      <c r="Z410">
        <v>-29985.362237000023</v>
      </c>
      <c r="AA410">
        <v>1729.0678245238523</v>
      </c>
      <c r="AB410">
        <v>559207.04083900002</v>
      </c>
      <c r="AC410">
        <v>529221.678602</v>
      </c>
      <c r="AD410">
        <v>-29985.362237000023</v>
      </c>
      <c r="AF410">
        <v>50486.941260448009</v>
      </c>
      <c r="AG410">
        <v>0</v>
      </c>
      <c r="AH410" s="54">
        <v>529221.678602</v>
      </c>
      <c r="AI410">
        <v>529221.678602</v>
      </c>
      <c r="AJ410">
        <v>529221.678602</v>
      </c>
      <c r="AK410">
        <v>206942.45926700003</v>
      </c>
      <c r="AL410">
        <v>-29985.362237000023</v>
      </c>
      <c r="AM410" t="s">
        <v>548</v>
      </c>
      <c r="AN410">
        <v>8</v>
      </c>
      <c r="AO410" t="s">
        <v>545</v>
      </c>
      <c r="AP410">
        <v>8</v>
      </c>
    </row>
    <row r="411" spans="1:42">
      <c r="A411">
        <v>1640</v>
      </c>
      <c r="B411">
        <v>844</v>
      </c>
      <c r="C411" t="s">
        <v>27</v>
      </c>
      <c r="D411" t="s">
        <v>28</v>
      </c>
      <c r="E411" t="s">
        <v>341</v>
      </c>
      <c r="F411" t="s">
        <v>197</v>
      </c>
      <c r="G411" t="s">
        <v>477</v>
      </c>
      <c r="H411" t="s">
        <v>468</v>
      </c>
      <c r="I411" t="s">
        <v>286</v>
      </c>
      <c r="J411" t="s">
        <v>481</v>
      </c>
      <c r="K411">
        <v>36934</v>
      </c>
      <c r="L411">
        <v>38760</v>
      </c>
      <c r="M411" t="s">
        <v>30</v>
      </c>
      <c r="N411" s="1">
        <v>10000000</v>
      </c>
      <c r="O411">
        <v>-4261.9368379999996</v>
      </c>
      <c r="P411">
        <v>1.7</v>
      </c>
      <c r="Q411">
        <v>170.85696200000001</v>
      </c>
      <c r="R411">
        <v>171.08526499999999</v>
      </c>
      <c r="S411">
        <v>0.18741423392253032</v>
      </c>
      <c r="T411">
        <v>-798.74762751998117</v>
      </c>
      <c r="U411">
        <v>549.32137899999998</v>
      </c>
      <c r="V411">
        <v>0</v>
      </c>
      <c r="W411">
        <v>-249.42624851998119</v>
      </c>
      <c r="X411">
        <v>16270.556070000001</v>
      </c>
      <c r="Y411">
        <v>15794.141003000001</v>
      </c>
      <c r="Z411">
        <v>-476.41506699999991</v>
      </c>
      <c r="AA411">
        <v>-226.98881848001872</v>
      </c>
      <c r="AB411">
        <v>16270.556070000001</v>
      </c>
      <c r="AC411">
        <v>15794.141003000001</v>
      </c>
      <c r="AD411">
        <v>-476.41506699999991</v>
      </c>
      <c r="AF411">
        <v>-53282.734348676</v>
      </c>
      <c r="AG411">
        <v>0</v>
      </c>
      <c r="AH411" s="54">
        <v>15794.141003000001</v>
      </c>
      <c r="AI411">
        <v>15794.141003000001</v>
      </c>
      <c r="AJ411">
        <v>15794.141003000001</v>
      </c>
      <c r="AK411">
        <v>63309.317364999995</v>
      </c>
      <c r="AL411">
        <v>-476.41506699999991</v>
      </c>
      <c r="AM411" t="s">
        <v>514</v>
      </c>
      <c r="AN411" t="s">
        <v>545</v>
      </c>
      <c r="AO411">
        <v>10</v>
      </c>
      <c r="AP411">
        <v>10</v>
      </c>
    </row>
    <row r="412" spans="1:42">
      <c r="A412">
        <v>1641</v>
      </c>
      <c r="B412">
        <v>845</v>
      </c>
      <c r="C412" t="s">
        <v>27</v>
      </c>
      <c r="D412" t="s">
        <v>28</v>
      </c>
      <c r="E412" t="s">
        <v>316</v>
      </c>
      <c r="F412" t="s">
        <v>205</v>
      </c>
      <c r="G412" t="s">
        <v>471</v>
      </c>
      <c r="H412" t="s">
        <v>468</v>
      </c>
      <c r="I412" t="s">
        <v>451</v>
      </c>
      <c r="J412" t="s">
        <v>475</v>
      </c>
      <c r="K412">
        <v>36935</v>
      </c>
      <c r="L412">
        <v>38761</v>
      </c>
      <c r="M412" t="s">
        <v>30</v>
      </c>
      <c r="N412" s="1">
        <v>10000000</v>
      </c>
      <c r="O412">
        <v>-4316.7530999999999</v>
      </c>
      <c r="P412">
        <v>2.25</v>
      </c>
      <c r="Q412">
        <v>255.71078199999999</v>
      </c>
      <c r="R412">
        <v>255.739045</v>
      </c>
      <c r="S412">
        <v>-5.2595082042560552E-3</v>
      </c>
      <c r="T412">
        <v>22.703998345197761</v>
      </c>
      <c r="U412">
        <v>749.71099500000003</v>
      </c>
      <c r="V412">
        <v>0</v>
      </c>
      <c r="W412">
        <v>772.41499334519779</v>
      </c>
      <c r="X412">
        <v>-97557.846135</v>
      </c>
      <c r="Y412">
        <v>-97118.226769999994</v>
      </c>
      <c r="Z412">
        <v>439.61936500000593</v>
      </c>
      <c r="AA412">
        <v>-332.79562834519186</v>
      </c>
      <c r="AB412">
        <v>-97557.846135</v>
      </c>
      <c r="AC412">
        <v>-97118.226769999994</v>
      </c>
      <c r="AD412">
        <v>439.61936500000593</v>
      </c>
      <c r="AF412">
        <v>-42606.353096999999</v>
      </c>
      <c r="AG412">
        <v>0</v>
      </c>
      <c r="AH412" s="54">
        <v>-97118.226769999994</v>
      </c>
      <c r="AI412">
        <v>-97118.226769999994</v>
      </c>
      <c r="AJ412">
        <v>-97118.226769999994</v>
      </c>
      <c r="AK412">
        <v>-9684.7918199999986</v>
      </c>
      <c r="AL412">
        <v>439.61936500000593</v>
      </c>
      <c r="AM412" t="s">
        <v>514</v>
      </c>
      <c r="AN412" t="s">
        <v>545</v>
      </c>
      <c r="AO412">
        <v>9</v>
      </c>
      <c r="AP412">
        <v>9</v>
      </c>
    </row>
    <row r="413" spans="1:42">
      <c r="A413">
        <v>1642</v>
      </c>
      <c r="B413">
        <v>846</v>
      </c>
      <c r="C413" t="s">
        <v>27</v>
      </c>
      <c r="D413" t="s">
        <v>28</v>
      </c>
      <c r="E413" t="s">
        <v>367</v>
      </c>
      <c r="F413" t="s">
        <v>205</v>
      </c>
      <c r="G413" t="s">
        <v>476</v>
      </c>
      <c r="H413" t="s">
        <v>468</v>
      </c>
      <c r="I413" t="s">
        <v>97</v>
      </c>
      <c r="J413" t="s">
        <v>470</v>
      </c>
      <c r="K413">
        <v>36935</v>
      </c>
      <c r="L413">
        <v>38761</v>
      </c>
      <c r="M413" t="s">
        <v>30</v>
      </c>
      <c r="N413" s="1">
        <v>-10000000</v>
      </c>
      <c r="O413">
        <v>4303.0261339999997</v>
      </c>
      <c r="P413">
        <v>1.3</v>
      </c>
      <c r="Q413">
        <v>119.663966</v>
      </c>
      <c r="R413">
        <v>119.69582200000001</v>
      </c>
      <c r="S413">
        <v>2.6029088261186064E-3</v>
      </c>
      <c r="T413">
        <v>11.200384703207625</v>
      </c>
      <c r="U413">
        <v>-443.16633300000001</v>
      </c>
      <c r="V413">
        <v>0</v>
      </c>
      <c r="W413">
        <v>-431.96594829679236</v>
      </c>
      <c r="X413">
        <v>-57796.229619999998</v>
      </c>
      <c r="Y413">
        <v>-58049.165547999997</v>
      </c>
      <c r="Z413">
        <v>-252.93592799999897</v>
      </c>
      <c r="AA413">
        <v>179.0300202967934</v>
      </c>
      <c r="AB413">
        <v>-57796.229619999998</v>
      </c>
      <c r="AC413">
        <v>-58049.165547999997</v>
      </c>
      <c r="AD413">
        <v>-252.93592799999897</v>
      </c>
      <c r="AF413">
        <v>42470.867942579993</v>
      </c>
      <c r="AG413">
        <v>0</v>
      </c>
      <c r="AH413" s="54">
        <v>-58049.165547999997</v>
      </c>
      <c r="AI413">
        <v>-58049.165547999997</v>
      </c>
      <c r="AJ413">
        <v>-58049.165547999997</v>
      </c>
      <c r="AK413">
        <v>-4974.2449919999999</v>
      </c>
      <c r="AL413">
        <v>-252.93592799999897</v>
      </c>
      <c r="AM413" t="s">
        <v>514</v>
      </c>
      <c r="AN413" t="s">
        <v>545</v>
      </c>
      <c r="AO413">
        <v>9</v>
      </c>
      <c r="AP413">
        <v>9</v>
      </c>
    </row>
    <row r="414" spans="1:42">
      <c r="A414">
        <v>1643</v>
      </c>
      <c r="B414">
        <v>847</v>
      </c>
      <c r="C414" t="s">
        <v>27</v>
      </c>
      <c r="D414" t="s">
        <v>28</v>
      </c>
      <c r="E414" t="s">
        <v>311</v>
      </c>
      <c r="F414" t="s">
        <v>202</v>
      </c>
      <c r="G414" t="s">
        <v>474</v>
      </c>
      <c r="H414" t="s">
        <v>482</v>
      </c>
      <c r="I414" t="s">
        <v>264</v>
      </c>
      <c r="J414" t="s">
        <v>469</v>
      </c>
      <c r="K414">
        <v>36937</v>
      </c>
      <c r="L414">
        <v>38763</v>
      </c>
      <c r="M414" t="s">
        <v>30</v>
      </c>
      <c r="N414" s="1">
        <v>10000000</v>
      </c>
      <c r="O414">
        <v>-4137.6663549999994</v>
      </c>
      <c r="P414">
        <v>0.17</v>
      </c>
      <c r="Q414">
        <v>16.554991000000001</v>
      </c>
      <c r="R414">
        <v>16.561160999999998</v>
      </c>
      <c r="S414">
        <v>8.6672001952076095E-4</v>
      </c>
      <c r="T414">
        <v>-3.5861982639759953</v>
      </c>
      <c r="U414">
        <v>68.415806000000003</v>
      </c>
      <c r="V414">
        <v>0</v>
      </c>
      <c r="W414">
        <v>64.829607736024002</v>
      </c>
      <c r="X414">
        <v>3774.0771599999998</v>
      </c>
      <c r="Y414">
        <v>3795.5625129999999</v>
      </c>
      <c r="Z414">
        <v>21.485353000000032</v>
      </c>
      <c r="AA414">
        <v>-43.34425473602397</v>
      </c>
      <c r="AB414">
        <v>3774.0771599999998</v>
      </c>
      <c r="AC414">
        <v>3795.5625129999999</v>
      </c>
      <c r="AD414">
        <v>21.485353000000032</v>
      </c>
      <c r="AF414">
        <v>-17016.152884937499</v>
      </c>
      <c r="AG414">
        <v>0</v>
      </c>
      <c r="AH414" s="54">
        <v>3795.5625129999999</v>
      </c>
      <c r="AI414">
        <v>3795.5625129999999</v>
      </c>
      <c r="AJ414">
        <v>3795.5625129999999</v>
      </c>
      <c r="AK414">
        <v>15894.822518000001</v>
      </c>
      <c r="AL414">
        <v>21.485353000000032</v>
      </c>
      <c r="AM414" t="s">
        <v>514</v>
      </c>
      <c r="AN414">
        <v>5</v>
      </c>
      <c r="AO414" t="s">
        <v>545</v>
      </c>
      <c r="AP414">
        <v>5</v>
      </c>
    </row>
    <row r="415" spans="1:42">
      <c r="A415">
        <v>1644</v>
      </c>
      <c r="B415">
        <v>848</v>
      </c>
      <c r="C415" t="s">
        <v>27</v>
      </c>
      <c r="D415" t="s">
        <v>28</v>
      </c>
      <c r="E415" t="s">
        <v>64</v>
      </c>
      <c r="F415" t="s">
        <v>200</v>
      </c>
      <c r="G415" t="s">
        <v>473</v>
      </c>
      <c r="H415" t="s">
        <v>468</v>
      </c>
      <c r="I415" t="s">
        <v>264</v>
      </c>
      <c r="J415" t="s">
        <v>481</v>
      </c>
      <c r="K415">
        <v>36937</v>
      </c>
      <c r="L415">
        <v>37302</v>
      </c>
      <c r="M415" t="s">
        <v>30</v>
      </c>
      <c r="N415" s="1">
        <v>20000000</v>
      </c>
      <c r="O415">
        <v>-1683.23811</v>
      </c>
      <c r="P415">
        <v>0.75</v>
      </c>
      <c r="Q415">
        <v>82.737542000000005</v>
      </c>
      <c r="R415">
        <v>82.765438000000003</v>
      </c>
      <c r="S415">
        <v>-2.4697884293267691E-3</v>
      </c>
      <c r="T415">
        <v>4.1572420078798595</v>
      </c>
      <c r="U415">
        <v>489.45274000000001</v>
      </c>
      <c r="V415">
        <v>0</v>
      </c>
      <c r="W415">
        <v>493.60998200787986</v>
      </c>
      <c r="X415">
        <v>2710.366372</v>
      </c>
      <c r="Y415">
        <v>3116.7807469999998</v>
      </c>
      <c r="Z415">
        <v>406.41437499999984</v>
      </c>
      <c r="AA415">
        <v>-87.195607007880028</v>
      </c>
      <c r="AB415">
        <v>2710.366372</v>
      </c>
      <c r="AC415">
        <v>3116.7807469999998</v>
      </c>
      <c r="AD415">
        <v>406.41437499999984</v>
      </c>
      <c r="AF415">
        <v>-9691.2434183250007</v>
      </c>
      <c r="AG415">
        <v>0</v>
      </c>
      <c r="AH415" s="54">
        <v>3116.7807469999998</v>
      </c>
      <c r="AI415">
        <v>3116.7807469999998</v>
      </c>
      <c r="AJ415">
        <v>3116.7807469999998</v>
      </c>
      <c r="AK415">
        <v>23904.084154</v>
      </c>
      <c r="AL415">
        <v>406.41437499999984</v>
      </c>
      <c r="AM415" t="s">
        <v>546</v>
      </c>
      <c r="AN415">
        <v>6</v>
      </c>
      <c r="AO415" t="s">
        <v>545</v>
      </c>
      <c r="AP415">
        <v>6</v>
      </c>
    </row>
    <row r="416" spans="1:42">
      <c r="A416">
        <v>1646</v>
      </c>
      <c r="B416">
        <v>849</v>
      </c>
      <c r="C416" t="s">
        <v>27</v>
      </c>
      <c r="D416" t="s">
        <v>28</v>
      </c>
      <c r="E416" t="s">
        <v>1</v>
      </c>
      <c r="F416" t="s">
        <v>201</v>
      </c>
      <c r="G416" t="s">
        <v>474</v>
      </c>
      <c r="H416" t="s">
        <v>493</v>
      </c>
      <c r="I416" t="s">
        <v>280</v>
      </c>
      <c r="J416" t="s">
        <v>486</v>
      </c>
      <c r="K416">
        <v>36941</v>
      </c>
      <c r="L416">
        <v>38243</v>
      </c>
      <c r="M416" t="s">
        <v>30</v>
      </c>
      <c r="N416" s="1">
        <v>-18000000</v>
      </c>
      <c r="O416">
        <v>5560.0045170000003</v>
      </c>
      <c r="P416">
        <v>2.5499999999999998</v>
      </c>
      <c r="Q416">
        <v>373.99425300000001</v>
      </c>
      <c r="R416">
        <v>369.680633</v>
      </c>
      <c r="S416">
        <v>-4.2647690039669852</v>
      </c>
      <c r="T416">
        <v>-23712.134926018029</v>
      </c>
      <c r="U416">
        <v>-1733.732438</v>
      </c>
      <c r="V416">
        <v>0</v>
      </c>
      <c r="W416">
        <v>-25445.867364018028</v>
      </c>
      <c r="X416">
        <v>619531.09399199998</v>
      </c>
      <c r="Y416">
        <v>595760.45880100003</v>
      </c>
      <c r="Z416">
        <v>-23770.63519099995</v>
      </c>
      <c r="AA416">
        <v>1675.2321730180774</v>
      </c>
      <c r="AB416">
        <v>619531.09399199998</v>
      </c>
      <c r="AC416">
        <v>595760.45880100003</v>
      </c>
      <c r="AD416">
        <v>-23770.63519099995</v>
      </c>
      <c r="AF416">
        <v>40243.312694046006</v>
      </c>
      <c r="AG416">
        <v>-28050</v>
      </c>
      <c r="AH416" s="54">
        <v>567710.45880100003</v>
      </c>
      <c r="AI416">
        <v>567710.45880100003</v>
      </c>
      <c r="AJ416">
        <v>567710.45880100003</v>
      </c>
      <c r="AK416">
        <v>138084.96994900005</v>
      </c>
      <c r="AL416">
        <v>-23770.63519099995</v>
      </c>
      <c r="AM416" t="s">
        <v>548</v>
      </c>
      <c r="AN416">
        <v>8</v>
      </c>
      <c r="AO416" t="s">
        <v>545</v>
      </c>
      <c r="AP416">
        <v>8</v>
      </c>
    </row>
    <row r="417" spans="1:42">
      <c r="A417">
        <v>1647</v>
      </c>
      <c r="B417">
        <v>852</v>
      </c>
      <c r="C417" t="s">
        <v>27</v>
      </c>
      <c r="D417" t="s">
        <v>28</v>
      </c>
      <c r="E417" t="s">
        <v>0</v>
      </c>
      <c r="F417" t="s">
        <v>200</v>
      </c>
      <c r="G417" t="s">
        <v>471</v>
      </c>
      <c r="H417" t="s">
        <v>468</v>
      </c>
      <c r="I417" t="s">
        <v>97</v>
      </c>
      <c r="J417" t="s">
        <v>470</v>
      </c>
      <c r="K417">
        <v>36943</v>
      </c>
      <c r="L417">
        <v>38769</v>
      </c>
      <c r="M417" t="s">
        <v>30</v>
      </c>
      <c r="N417" s="1">
        <v>-10000000</v>
      </c>
      <c r="O417">
        <v>4198.3518590000003</v>
      </c>
      <c r="P417">
        <v>0.56000000000000005</v>
      </c>
      <c r="Q417">
        <v>49.966576000000003</v>
      </c>
      <c r="R417">
        <v>49.982140999999999</v>
      </c>
      <c r="S417">
        <v>1.794974981848955E-3</v>
      </c>
      <c r="T417">
        <v>7.5359365519040518</v>
      </c>
      <c r="U417">
        <v>-196.90289799999999</v>
      </c>
      <c r="V417">
        <v>0</v>
      </c>
      <c r="W417">
        <v>-189.36696144809594</v>
      </c>
      <c r="X417">
        <v>-31121.003915000001</v>
      </c>
      <c r="Y417">
        <v>-31224.224558000002</v>
      </c>
      <c r="Z417">
        <v>-103.22064300000056</v>
      </c>
      <c r="AA417">
        <v>86.146318448095371</v>
      </c>
      <c r="AB417">
        <v>-31121.003915000001</v>
      </c>
      <c r="AC417">
        <v>-31224.224558000002</v>
      </c>
      <c r="AD417">
        <v>-103.22064300000056</v>
      </c>
      <c r="AF417">
        <v>24172.010828192502</v>
      </c>
      <c r="AG417">
        <v>0</v>
      </c>
      <c r="AH417" s="54">
        <v>-31224.224558000002</v>
      </c>
      <c r="AI417">
        <v>-31224.224558000002</v>
      </c>
      <c r="AJ417">
        <v>-31224.224558000002</v>
      </c>
      <c r="AK417">
        <v>-23002.329041000001</v>
      </c>
      <c r="AL417">
        <v>-103.22064300000056</v>
      </c>
      <c r="AM417" t="s">
        <v>514</v>
      </c>
      <c r="AN417">
        <v>6</v>
      </c>
      <c r="AO417" t="s">
        <v>545</v>
      </c>
      <c r="AP417">
        <v>6</v>
      </c>
    </row>
    <row r="418" spans="1:42">
      <c r="A418">
        <v>1648</v>
      </c>
      <c r="B418">
        <v>853</v>
      </c>
      <c r="C418" t="s">
        <v>27</v>
      </c>
      <c r="D418" t="s">
        <v>28</v>
      </c>
      <c r="E418" t="s">
        <v>0</v>
      </c>
      <c r="F418" t="s">
        <v>200</v>
      </c>
      <c r="G418" t="s">
        <v>471</v>
      </c>
      <c r="H418" t="s">
        <v>468</v>
      </c>
      <c r="I418" t="s">
        <v>259</v>
      </c>
      <c r="J418" t="s">
        <v>470</v>
      </c>
      <c r="K418">
        <v>36943</v>
      </c>
      <c r="L418">
        <v>38769</v>
      </c>
      <c r="M418" t="s">
        <v>30</v>
      </c>
      <c r="N418" s="1">
        <v>-10000000</v>
      </c>
      <c r="O418">
        <v>4196.7117950000002</v>
      </c>
      <c r="P418">
        <v>0.55000000000000004</v>
      </c>
      <c r="Q418">
        <v>49.966576000000003</v>
      </c>
      <c r="R418">
        <v>49.982140999999999</v>
      </c>
      <c r="S418">
        <v>1.7986719235309661E-3</v>
      </c>
      <c r="T418">
        <v>7.5485076768177439</v>
      </c>
      <c r="U418">
        <v>-196.16994099999999</v>
      </c>
      <c r="V418">
        <v>0</v>
      </c>
      <c r="W418">
        <v>-188.62143332318226</v>
      </c>
      <c r="X418">
        <v>-26721.619244000001</v>
      </c>
      <c r="Y418">
        <v>-26819.606619999999</v>
      </c>
      <c r="Z418">
        <v>-97.987375999997312</v>
      </c>
      <c r="AA418">
        <v>90.634057323184948</v>
      </c>
      <c r="AB418">
        <v>-26721.619244000001</v>
      </c>
      <c r="AC418">
        <v>-26819.606619999999</v>
      </c>
      <c r="AD418">
        <v>-97.987375999997312</v>
      </c>
      <c r="AF418">
        <v>24162.5681597125</v>
      </c>
      <c r="AG418">
        <v>0</v>
      </c>
      <c r="AH418" s="54">
        <v>-26819.606619999999</v>
      </c>
      <c r="AI418">
        <v>-26819.606619999999</v>
      </c>
      <c r="AJ418">
        <v>-26819.606619999999</v>
      </c>
      <c r="AK418">
        <v>-22942.042907999999</v>
      </c>
      <c r="AL418">
        <v>-97.987375999997312</v>
      </c>
      <c r="AM418" t="s">
        <v>514</v>
      </c>
      <c r="AN418">
        <v>6</v>
      </c>
      <c r="AO418" t="s">
        <v>545</v>
      </c>
      <c r="AP418">
        <v>6</v>
      </c>
    </row>
    <row r="419" spans="1:42">
      <c r="A419">
        <v>1649</v>
      </c>
      <c r="B419">
        <v>859</v>
      </c>
      <c r="C419" t="s">
        <v>27</v>
      </c>
      <c r="D419" t="s">
        <v>28</v>
      </c>
      <c r="E419" t="s">
        <v>71</v>
      </c>
      <c r="F419" t="s">
        <v>200</v>
      </c>
      <c r="G419" t="s">
        <v>474</v>
      </c>
      <c r="H419" t="s">
        <v>468</v>
      </c>
      <c r="I419" t="s">
        <v>31</v>
      </c>
      <c r="J419" t="s">
        <v>470</v>
      </c>
      <c r="K419">
        <v>36945</v>
      </c>
      <c r="L419">
        <v>38771</v>
      </c>
      <c r="M419" t="s">
        <v>30</v>
      </c>
      <c r="N419" s="1">
        <v>-10000000</v>
      </c>
      <c r="O419">
        <v>4210.2614709999998</v>
      </c>
      <c r="P419">
        <v>0.7</v>
      </c>
      <c r="Q419">
        <v>85.047011999999995</v>
      </c>
      <c r="R419">
        <v>85.075417000000002</v>
      </c>
      <c r="S419">
        <v>4.1502445424412403E-3</v>
      </c>
      <c r="T419">
        <v>17.473614692268377</v>
      </c>
      <c r="U419">
        <v>-274.51101299999999</v>
      </c>
      <c r="V419">
        <v>0</v>
      </c>
      <c r="W419">
        <v>-257.03739830773162</v>
      </c>
      <c r="X419">
        <v>58042.261616999996</v>
      </c>
      <c r="Y419">
        <v>58005.150275</v>
      </c>
      <c r="Z419">
        <v>-37.111341999996512</v>
      </c>
      <c r="AA419">
        <v>219.92605630773511</v>
      </c>
      <c r="AB419">
        <v>58042.261616999996</v>
      </c>
      <c r="AC419">
        <v>58005.150275</v>
      </c>
      <c r="AD419">
        <v>-37.111341999996512</v>
      </c>
      <c r="AF419">
        <v>24240.580419282498</v>
      </c>
      <c r="AG419">
        <v>0</v>
      </c>
      <c r="AH419" s="54">
        <v>58005.150275</v>
      </c>
      <c r="AI419">
        <v>58005.150275</v>
      </c>
      <c r="AJ419">
        <v>58005.150275</v>
      </c>
      <c r="AK419">
        <v>40627.474434000003</v>
      </c>
      <c r="AL419">
        <v>-37.111341999996512</v>
      </c>
      <c r="AM419" t="s">
        <v>514</v>
      </c>
      <c r="AN419">
        <v>6</v>
      </c>
      <c r="AO419" t="s">
        <v>545</v>
      </c>
      <c r="AP419">
        <v>6</v>
      </c>
    </row>
    <row r="420" spans="1:42">
      <c r="A420">
        <v>1650</v>
      </c>
      <c r="B420">
        <v>860</v>
      </c>
      <c r="C420" t="s">
        <v>27</v>
      </c>
      <c r="D420" t="s">
        <v>28</v>
      </c>
      <c r="E420" t="s">
        <v>51</v>
      </c>
      <c r="F420" t="s">
        <v>202</v>
      </c>
      <c r="G420" t="s">
        <v>474</v>
      </c>
      <c r="H420" t="s">
        <v>468</v>
      </c>
      <c r="I420" t="s">
        <v>31</v>
      </c>
      <c r="J420" t="s">
        <v>470</v>
      </c>
      <c r="K420">
        <v>36945</v>
      </c>
      <c r="L420">
        <v>38771</v>
      </c>
      <c r="M420" t="s">
        <v>30</v>
      </c>
      <c r="N420" s="1">
        <v>-10000000</v>
      </c>
      <c r="O420">
        <v>4191.1602050000001</v>
      </c>
      <c r="P420">
        <v>0.5</v>
      </c>
      <c r="Q420">
        <v>55.103990000000003</v>
      </c>
      <c r="R420">
        <v>55.125694000000003</v>
      </c>
      <c r="S420">
        <v>6.5580504359519483E-3</v>
      </c>
      <c r="T420">
        <v>27.48584000954471</v>
      </c>
      <c r="U420">
        <v>-202.423543</v>
      </c>
      <c r="V420">
        <v>0</v>
      </c>
      <c r="W420">
        <v>-174.93770299045528</v>
      </c>
      <c r="X420">
        <v>17658.802801000002</v>
      </c>
      <c r="Y420">
        <v>17625.833762999999</v>
      </c>
      <c r="Z420">
        <v>-32.969038000002911</v>
      </c>
      <c r="AA420">
        <v>141.96866499045237</v>
      </c>
      <c r="AB420">
        <v>17658.802801000002</v>
      </c>
      <c r="AC420">
        <v>17625.833762999999</v>
      </c>
      <c r="AD420">
        <v>-32.969038000002911</v>
      </c>
      <c r="AF420">
        <v>17236.146343062501</v>
      </c>
      <c r="AG420">
        <v>0</v>
      </c>
      <c r="AH420" s="54">
        <v>17625.833762999999</v>
      </c>
      <c r="AI420">
        <v>17625.833762999999</v>
      </c>
      <c r="AJ420">
        <v>17625.833762999999</v>
      </c>
      <c r="AK420">
        <v>-616.19900400000188</v>
      </c>
      <c r="AL420">
        <v>-32.969038000002911</v>
      </c>
      <c r="AM420" t="s">
        <v>514</v>
      </c>
      <c r="AN420">
        <v>5</v>
      </c>
      <c r="AO420" t="s">
        <v>545</v>
      </c>
      <c r="AP420">
        <v>5</v>
      </c>
    </row>
    <row r="421" spans="1:42">
      <c r="A421">
        <v>1651</v>
      </c>
      <c r="B421">
        <v>861</v>
      </c>
      <c r="C421" t="s">
        <v>27</v>
      </c>
      <c r="D421" t="s">
        <v>28</v>
      </c>
      <c r="E421" t="s">
        <v>522</v>
      </c>
      <c r="F421" t="s">
        <v>202</v>
      </c>
      <c r="G421" t="s">
        <v>477</v>
      </c>
      <c r="H421" t="s">
        <v>478</v>
      </c>
      <c r="I421" t="s">
        <v>97</v>
      </c>
      <c r="J421" t="s">
        <v>479</v>
      </c>
      <c r="K421">
        <v>36948</v>
      </c>
      <c r="L421">
        <v>38774</v>
      </c>
      <c r="M421" t="s">
        <v>45</v>
      </c>
      <c r="N421" s="1">
        <v>-10000000</v>
      </c>
      <c r="O421">
        <v>4264.4139139999997</v>
      </c>
      <c r="P421">
        <v>0.51</v>
      </c>
      <c r="Q421">
        <v>50.639313999999999</v>
      </c>
      <c r="R421">
        <v>50.672775000000001</v>
      </c>
      <c r="S421">
        <v>-3.3673115465157617E-2</v>
      </c>
      <c r="T421">
        <v>-143.5961021173467</v>
      </c>
      <c r="U421">
        <v>-241.35325399999999</v>
      </c>
      <c r="V421">
        <v>0</v>
      </c>
      <c r="W421">
        <v>-384.94935611734672</v>
      </c>
      <c r="X421">
        <v>-5546.1543099999999</v>
      </c>
      <c r="Y421">
        <v>-5543.4120869999997</v>
      </c>
      <c r="Z421">
        <v>2.7422230000001946</v>
      </c>
      <c r="AA421">
        <v>387.69157911734692</v>
      </c>
      <c r="AB421">
        <v>-4967.1358000359996</v>
      </c>
      <c r="AC421">
        <v>-4932.5280750126003</v>
      </c>
      <c r="AD421">
        <v>34.607725023399325</v>
      </c>
      <c r="AF421">
        <v>17537.402221324999</v>
      </c>
      <c r="AG421">
        <v>0</v>
      </c>
      <c r="AH421" s="54">
        <v>-4932.5280750126003</v>
      </c>
      <c r="AI421">
        <v>-4932.5280750126003</v>
      </c>
      <c r="AJ421">
        <v>-4932.5280750126003</v>
      </c>
      <c r="AK421">
        <v>-10385.611604223701</v>
      </c>
      <c r="AL421">
        <v>34.607725023399325</v>
      </c>
      <c r="AM421" t="s">
        <v>514</v>
      </c>
      <c r="AN421">
        <v>5</v>
      </c>
      <c r="AO421" t="s">
        <v>545</v>
      </c>
      <c r="AP421">
        <v>5</v>
      </c>
    </row>
    <row r="422" spans="1:42">
      <c r="A422">
        <v>1652</v>
      </c>
      <c r="B422">
        <v>862</v>
      </c>
      <c r="C422" t="s">
        <v>27</v>
      </c>
      <c r="D422" t="s">
        <v>28</v>
      </c>
      <c r="E422" t="s">
        <v>68</v>
      </c>
      <c r="F422" t="s">
        <v>200</v>
      </c>
      <c r="G422" t="s">
        <v>473</v>
      </c>
      <c r="H422" t="s">
        <v>482</v>
      </c>
      <c r="I422" t="s">
        <v>259</v>
      </c>
      <c r="J422" t="s">
        <v>469</v>
      </c>
      <c r="K422">
        <v>36949</v>
      </c>
      <c r="L422">
        <v>38775</v>
      </c>
      <c r="M422" t="s">
        <v>30</v>
      </c>
      <c r="N422" s="1">
        <v>10000000</v>
      </c>
      <c r="O422">
        <v>-4237.4398700000002</v>
      </c>
      <c r="P422">
        <v>0.85</v>
      </c>
      <c r="Q422">
        <v>80.270359999999997</v>
      </c>
      <c r="R422">
        <v>80.298412999999996</v>
      </c>
      <c r="S422">
        <v>9.5616901288541958E-3</v>
      </c>
      <c r="T422">
        <v>-40.517086976592211</v>
      </c>
      <c r="U422">
        <v>282.62111599999997</v>
      </c>
      <c r="V422">
        <v>0</v>
      </c>
      <c r="W422">
        <v>242.10402902340775</v>
      </c>
      <c r="X422">
        <v>26596.881708000001</v>
      </c>
      <c r="Y422">
        <v>26724.209933999999</v>
      </c>
      <c r="Z422">
        <v>127.32822599999781</v>
      </c>
      <c r="AA422">
        <v>-114.77580302340994</v>
      </c>
      <c r="AB422">
        <v>26596.881708000001</v>
      </c>
      <c r="AC422">
        <v>26724.209933999999</v>
      </c>
      <c r="AD422">
        <v>127.32822599999781</v>
      </c>
      <c r="AF422">
        <v>-24397.060051525001</v>
      </c>
      <c r="AG422">
        <v>0</v>
      </c>
      <c r="AH422" s="54">
        <v>26724.209933999999</v>
      </c>
      <c r="AI422">
        <v>26724.209933999999</v>
      </c>
      <c r="AJ422">
        <v>26724.209933999999</v>
      </c>
      <c r="AK422">
        <v>65948.148275</v>
      </c>
      <c r="AL422">
        <v>127.32822599999781</v>
      </c>
      <c r="AM422" t="s">
        <v>514</v>
      </c>
      <c r="AN422">
        <v>6</v>
      </c>
      <c r="AO422" t="s">
        <v>545</v>
      </c>
      <c r="AP422">
        <v>6</v>
      </c>
    </row>
    <row r="423" spans="1:42">
      <c r="A423">
        <v>1653</v>
      </c>
      <c r="B423">
        <v>863</v>
      </c>
      <c r="C423" t="s">
        <v>27</v>
      </c>
      <c r="D423" t="s">
        <v>28</v>
      </c>
      <c r="E423" t="s">
        <v>65</v>
      </c>
      <c r="F423" t="s">
        <v>200</v>
      </c>
      <c r="G423" t="s">
        <v>473</v>
      </c>
      <c r="H423" t="s">
        <v>484</v>
      </c>
      <c r="I423" t="s">
        <v>259</v>
      </c>
      <c r="J423" t="s">
        <v>469</v>
      </c>
      <c r="K423">
        <v>36949</v>
      </c>
      <c r="L423">
        <v>38775</v>
      </c>
      <c r="M423" t="s">
        <v>30</v>
      </c>
      <c r="N423" s="1">
        <v>10000000</v>
      </c>
      <c r="O423">
        <v>-4219.7715099999996</v>
      </c>
      <c r="P423">
        <v>0.7</v>
      </c>
      <c r="Q423">
        <v>68.295000999999999</v>
      </c>
      <c r="R423">
        <v>68.324551</v>
      </c>
      <c r="S423">
        <v>1.0305217230469559E-2</v>
      </c>
      <c r="T423">
        <v>-43.485662073496542</v>
      </c>
      <c r="U423">
        <v>243.83050299999999</v>
      </c>
      <c r="V423">
        <v>0</v>
      </c>
      <c r="W423">
        <v>200.34484092650345</v>
      </c>
      <c r="X423">
        <v>12573.090501000001</v>
      </c>
      <c r="Y423">
        <v>12644.507371</v>
      </c>
      <c r="Z423">
        <v>71.416869999999108</v>
      </c>
      <c r="AA423">
        <v>-128.92797092650434</v>
      </c>
      <c r="AB423">
        <v>12573.090501000001</v>
      </c>
      <c r="AC423">
        <v>12644.507371</v>
      </c>
      <c r="AD423">
        <v>71.416869999999108</v>
      </c>
      <c r="AF423">
        <v>-24295.334468824996</v>
      </c>
      <c r="AG423">
        <v>0</v>
      </c>
      <c r="AH423" s="54">
        <v>12644.507371</v>
      </c>
      <c r="AI423">
        <v>12644.507371</v>
      </c>
      <c r="AJ423">
        <v>12644.507371</v>
      </c>
      <c r="AK423">
        <v>31014.535946</v>
      </c>
      <c r="AL423">
        <v>71.416869999999108</v>
      </c>
      <c r="AM423" t="s">
        <v>514</v>
      </c>
      <c r="AN423">
        <v>6</v>
      </c>
      <c r="AO423" t="s">
        <v>545</v>
      </c>
      <c r="AP423">
        <v>6</v>
      </c>
    </row>
    <row r="424" spans="1:42">
      <c r="A424">
        <v>1654</v>
      </c>
      <c r="B424">
        <v>864</v>
      </c>
      <c r="C424" t="s">
        <v>27</v>
      </c>
      <c r="D424" t="s">
        <v>57</v>
      </c>
      <c r="E424" t="s">
        <v>535</v>
      </c>
      <c r="F424" t="s">
        <v>202</v>
      </c>
      <c r="G424" t="s">
        <v>476</v>
      </c>
      <c r="H424" t="s">
        <v>468</v>
      </c>
      <c r="I424" t="s">
        <v>261</v>
      </c>
      <c r="J424" t="s">
        <v>470</v>
      </c>
      <c r="K424">
        <v>36949</v>
      </c>
      <c r="L424">
        <v>38775</v>
      </c>
      <c r="M424" t="s">
        <v>30</v>
      </c>
      <c r="N424" s="1">
        <v>-10000000</v>
      </c>
      <c r="O424">
        <v>4271.4672410000003</v>
      </c>
      <c r="P424">
        <v>1.1000000000000001</v>
      </c>
      <c r="Q424">
        <v>100.09351599999999</v>
      </c>
      <c r="R424">
        <v>100.124959</v>
      </c>
      <c r="S424">
        <v>3.8274212037476807E-3</v>
      </c>
      <c r="T424">
        <v>16.348704289317006</v>
      </c>
      <c r="U424">
        <v>-390.82433099999997</v>
      </c>
      <c r="V424">
        <v>0</v>
      </c>
      <c r="W424">
        <v>-374.47562671068295</v>
      </c>
      <c r="X424">
        <v>-50363.087405999999</v>
      </c>
      <c r="Y424">
        <v>-50558.522494999997</v>
      </c>
      <c r="Z424">
        <v>-195.4350889999987</v>
      </c>
      <c r="AA424">
        <v>179.04053771068425</v>
      </c>
      <c r="AB424">
        <v>-50363.087405999999</v>
      </c>
      <c r="AC424">
        <v>-50558.522494999997</v>
      </c>
      <c r="AD424">
        <v>-195.4350889999987</v>
      </c>
      <c r="AF424">
        <v>17566.409028612503</v>
      </c>
      <c r="AG424">
        <v>0</v>
      </c>
      <c r="AH424" s="54">
        <v>-50558.522494999997</v>
      </c>
      <c r="AI424">
        <v>-50558.522494999997</v>
      </c>
      <c r="AJ424">
        <v>-50558.522494999997</v>
      </c>
      <c r="AK424">
        <v>-45751.699613999997</v>
      </c>
      <c r="AL424">
        <v>-195.4350889999987</v>
      </c>
      <c r="AM424" t="s">
        <v>514</v>
      </c>
      <c r="AN424">
        <v>5</v>
      </c>
      <c r="AO424" t="s">
        <v>545</v>
      </c>
      <c r="AP424">
        <v>5</v>
      </c>
    </row>
    <row r="425" spans="1:42">
      <c r="A425">
        <v>1655</v>
      </c>
      <c r="B425">
        <v>865</v>
      </c>
      <c r="C425" t="s">
        <v>27</v>
      </c>
      <c r="D425" t="s">
        <v>54</v>
      </c>
      <c r="E425" t="s">
        <v>535</v>
      </c>
      <c r="F425" t="s">
        <v>202</v>
      </c>
      <c r="G425" t="s">
        <v>476</v>
      </c>
      <c r="H425" t="s">
        <v>468</v>
      </c>
      <c r="I425" t="s">
        <v>279</v>
      </c>
      <c r="J425" t="s">
        <v>470</v>
      </c>
      <c r="K425">
        <v>36949</v>
      </c>
      <c r="L425">
        <v>38775</v>
      </c>
      <c r="M425" t="s">
        <v>30</v>
      </c>
      <c r="N425" s="1">
        <v>10000000</v>
      </c>
      <c r="O425">
        <v>-4271.4672410000003</v>
      </c>
      <c r="P425">
        <v>1.1000000000000001</v>
      </c>
      <c r="Q425">
        <v>100.09351599999999</v>
      </c>
      <c r="R425">
        <v>100.124959</v>
      </c>
      <c r="S425">
        <v>3.8274212037476807E-3</v>
      </c>
      <c r="T425">
        <v>-16.348704289317006</v>
      </c>
      <c r="U425">
        <v>390.82433099999997</v>
      </c>
      <c r="V425">
        <v>0</v>
      </c>
      <c r="W425">
        <v>374.47562671068295</v>
      </c>
      <c r="X425">
        <v>50363.087405999999</v>
      </c>
      <c r="Y425">
        <v>50558.522494999997</v>
      </c>
      <c r="Z425">
        <v>195.4350889999987</v>
      </c>
      <c r="AA425">
        <v>-179.04053771068425</v>
      </c>
      <c r="AB425">
        <v>50363.087405999999</v>
      </c>
      <c r="AC425">
        <v>50558.522494999997</v>
      </c>
      <c r="AD425">
        <v>195.4350889999987</v>
      </c>
      <c r="AF425">
        <v>-17566.409028612503</v>
      </c>
      <c r="AG425">
        <v>0</v>
      </c>
      <c r="AH425" s="54">
        <v>50558.522494999997</v>
      </c>
      <c r="AI425">
        <v>50558.522494999997</v>
      </c>
      <c r="AJ425">
        <v>50558.522494999997</v>
      </c>
      <c r="AK425">
        <v>45751.699613999997</v>
      </c>
      <c r="AL425">
        <v>195.4350889999987</v>
      </c>
      <c r="AM425" t="s">
        <v>514</v>
      </c>
      <c r="AN425">
        <v>5</v>
      </c>
      <c r="AO425" t="s">
        <v>545</v>
      </c>
      <c r="AP425">
        <v>5</v>
      </c>
    </row>
    <row r="426" spans="1:42">
      <c r="A426">
        <v>1656</v>
      </c>
      <c r="B426">
        <v>866</v>
      </c>
      <c r="C426" t="s">
        <v>27</v>
      </c>
      <c r="D426" t="s">
        <v>59</v>
      </c>
      <c r="E426" t="s">
        <v>535</v>
      </c>
      <c r="F426" t="s">
        <v>202</v>
      </c>
      <c r="G426" t="s">
        <v>476</v>
      </c>
      <c r="H426" t="s">
        <v>468</v>
      </c>
      <c r="I426" t="s">
        <v>277</v>
      </c>
      <c r="J426" t="s">
        <v>470</v>
      </c>
      <c r="K426">
        <v>36949</v>
      </c>
      <c r="L426">
        <v>38775</v>
      </c>
      <c r="M426" t="s">
        <v>30</v>
      </c>
      <c r="N426" s="1">
        <v>-10000000</v>
      </c>
      <c r="O426">
        <v>4271.4672410000003</v>
      </c>
      <c r="P426">
        <v>1.1000000000000001</v>
      </c>
      <c r="Q426">
        <v>100.09351599999999</v>
      </c>
      <c r="R426">
        <v>100.124959</v>
      </c>
      <c r="S426">
        <v>3.8274212037476807E-3</v>
      </c>
      <c r="T426">
        <v>16.348704289317006</v>
      </c>
      <c r="U426">
        <v>-390.82433099999997</v>
      </c>
      <c r="V426">
        <v>0</v>
      </c>
      <c r="W426">
        <v>-374.47562671068295</v>
      </c>
      <c r="X426">
        <v>-50363.087405999999</v>
      </c>
      <c r="Y426">
        <v>-50558.522494999997</v>
      </c>
      <c r="Z426">
        <v>-195.4350889999987</v>
      </c>
      <c r="AA426">
        <v>179.04053771068425</v>
      </c>
      <c r="AB426">
        <v>-50363.087405999999</v>
      </c>
      <c r="AC426">
        <v>-50558.522494999997</v>
      </c>
      <c r="AD426">
        <v>-195.4350889999987</v>
      </c>
      <c r="AF426">
        <v>17566.409028612503</v>
      </c>
      <c r="AG426">
        <v>0</v>
      </c>
      <c r="AH426" s="54">
        <v>-50558.522494999997</v>
      </c>
      <c r="AI426">
        <v>-50558.522494999997</v>
      </c>
      <c r="AJ426">
        <v>-50558.522494999997</v>
      </c>
      <c r="AK426">
        <v>-45751.699613999997</v>
      </c>
      <c r="AL426">
        <v>-195.4350889999987</v>
      </c>
      <c r="AM426" t="s">
        <v>514</v>
      </c>
      <c r="AN426">
        <v>5</v>
      </c>
      <c r="AO426" t="s">
        <v>545</v>
      </c>
      <c r="AP426">
        <v>5</v>
      </c>
    </row>
    <row r="427" spans="1:42">
      <c r="A427">
        <v>1657</v>
      </c>
      <c r="B427">
        <v>867</v>
      </c>
      <c r="C427" t="s">
        <v>27</v>
      </c>
      <c r="D427" t="s">
        <v>28</v>
      </c>
      <c r="E427" t="s">
        <v>383</v>
      </c>
      <c r="F427" t="s">
        <v>199</v>
      </c>
      <c r="G427" t="s">
        <v>473</v>
      </c>
      <c r="H427" t="s">
        <v>468</v>
      </c>
      <c r="I427" t="s">
        <v>259</v>
      </c>
      <c r="J427" t="s">
        <v>475</v>
      </c>
      <c r="K427">
        <v>36949</v>
      </c>
      <c r="L427">
        <v>38775</v>
      </c>
      <c r="M427" t="s">
        <v>30</v>
      </c>
      <c r="N427" s="1">
        <v>10000000</v>
      </c>
      <c r="O427">
        <v>-4227.8168420000002</v>
      </c>
      <c r="P427">
        <v>0.75</v>
      </c>
      <c r="Q427">
        <v>67.716746000000001</v>
      </c>
      <c r="R427">
        <v>67.728825000000001</v>
      </c>
      <c r="S427">
        <v>-5.8555798310471082E-4</v>
      </c>
      <c r="T427">
        <v>2.4756319029376481</v>
      </c>
      <c r="U427">
        <v>254.214099</v>
      </c>
      <c r="V427">
        <v>0</v>
      </c>
      <c r="W427">
        <v>256.68973090293764</v>
      </c>
      <c r="X427">
        <v>36890.133071999997</v>
      </c>
      <c r="Y427">
        <v>37064.296860000002</v>
      </c>
      <c r="Z427">
        <v>174.1637880000053</v>
      </c>
      <c r="AA427">
        <v>-82.525942902932343</v>
      </c>
      <c r="AB427">
        <v>36890.133071999997</v>
      </c>
      <c r="AC427">
        <v>37064.296860000002</v>
      </c>
      <c r="AD427">
        <v>174.1637880000053</v>
      </c>
      <c r="AF427">
        <v>-31296.414172905002</v>
      </c>
      <c r="AG427">
        <v>0</v>
      </c>
      <c r="AH427" s="54">
        <v>37064.296860000002</v>
      </c>
      <c r="AI427">
        <v>37064.296860000002</v>
      </c>
      <c r="AJ427">
        <v>37064.296860000002</v>
      </c>
      <c r="AK427">
        <v>47207.476838000002</v>
      </c>
      <c r="AL427">
        <v>174.1637880000053</v>
      </c>
      <c r="AM427" t="s">
        <v>514</v>
      </c>
      <c r="AN427">
        <v>7</v>
      </c>
      <c r="AO427" t="s">
        <v>545</v>
      </c>
      <c r="AP427">
        <v>7</v>
      </c>
    </row>
    <row r="428" spans="1:42">
      <c r="A428">
        <v>1658</v>
      </c>
      <c r="B428">
        <v>868</v>
      </c>
      <c r="C428" t="s">
        <v>27</v>
      </c>
      <c r="D428" t="s">
        <v>28</v>
      </c>
      <c r="E428" t="s">
        <v>536</v>
      </c>
      <c r="F428" t="s">
        <v>388</v>
      </c>
      <c r="G428" t="s">
        <v>495</v>
      </c>
      <c r="H428" t="s">
        <v>536</v>
      </c>
      <c r="I428" t="s">
        <v>264</v>
      </c>
      <c r="J428" t="s">
        <v>480</v>
      </c>
      <c r="K428">
        <v>36949</v>
      </c>
      <c r="L428">
        <v>40602</v>
      </c>
      <c r="M428" t="s">
        <v>45</v>
      </c>
      <c r="N428" s="1">
        <v>-20000000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F428">
        <v>2325.6799369758505</v>
      </c>
      <c r="AG428">
        <v>0</v>
      </c>
      <c r="AH428" s="54">
        <v>0</v>
      </c>
      <c r="AI428">
        <v>0</v>
      </c>
      <c r="AJ428">
        <v>0</v>
      </c>
      <c r="AK428">
        <v>0</v>
      </c>
      <c r="AL428">
        <v>0</v>
      </c>
      <c r="AM428" t="s">
        <v>552</v>
      </c>
      <c r="AN428">
        <v>1</v>
      </c>
      <c r="AO428" t="s">
        <v>545</v>
      </c>
      <c r="AP428">
        <v>1</v>
      </c>
    </row>
    <row r="429" spans="1:42">
      <c r="A429">
        <v>1659</v>
      </c>
      <c r="B429">
        <v>869</v>
      </c>
      <c r="C429" t="s">
        <v>27</v>
      </c>
      <c r="D429" t="s">
        <v>28</v>
      </c>
      <c r="E429" t="s">
        <v>358</v>
      </c>
      <c r="F429" t="s">
        <v>388</v>
      </c>
      <c r="G429" t="s">
        <v>471</v>
      </c>
      <c r="H429" t="s">
        <v>494</v>
      </c>
      <c r="I429" t="s">
        <v>284</v>
      </c>
      <c r="J429" t="s">
        <v>479</v>
      </c>
      <c r="K429">
        <v>36950</v>
      </c>
      <c r="L429">
        <v>38776</v>
      </c>
      <c r="M429" t="s">
        <v>30</v>
      </c>
      <c r="N429" s="1">
        <v>-10000000</v>
      </c>
      <c r="O429">
        <v>4157.078829</v>
      </c>
      <c r="P429">
        <v>0.15</v>
      </c>
      <c r="Q429">
        <v>15.498915999999999</v>
      </c>
      <c r="R429">
        <v>15.503768000000001</v>
      </c>
      <c r="S429">
        <v>1.0803678363558477E-3</v>
      </c>
      <c r="T429">
        <v>4.4911742600474307</v>
      </c>
      <c r="U429">
        <v>-53.393759000000003</v>
      </c>
      <c r="V429">
        <v>0</v>
      </c>
      <c r="W429">
        <v>-48.902584739952573</v>
      </c>
      <c r="X429">
        <v>1100.2114819999999</v>
      </c>
      <c r="Y429">
        <v>1081.0468840000001</v>
      </c>
      <c r="Z429">
        <v>-19.164597999999842</v>
      </c>
      <c r="AA429">
        <v>29.737986739952731</v>
      </c>
      <c r="AB429">
        <v>1100.2114819999999</v>
      </c>
      <c r="AC429">
        <v>1081.0468840000001</v>
      </c>
      <c r="AD429">
        <v>-19.164597999999842</v>
      </c>
      <c r="AF429">
        <v>6222.9391530715511</v>
      </c>
      <c r="AG429">
        <v>0</v>
      </c>
      <c r="AH429" s="54">
        <v>1081.0468840000001</v>
      </c>
      <c r="AI429">
        <v>1081.0468840000001</v>
      </c>
      <c r="AJ429">
        <v>1081.0468840000001</v>
      </c>
      <c r="AK429">
        <v>430.01548900000012</v>
      </c>
      <c r="AL429">
        <v>-19.164597999999842</v>
      </c>
      <c r="AM429" t="s">
        <v>514</v>
      </c>
      <c r="AN429">
        <v>1</v>
      </c>
      <c r="AO429" t="s">
        <v>545</v>
      </c>
      <c r="AP429">
        <v>1</v>
      </c>
    </row>
    <row r="430" spans="1:42">
      <c r="A430">
        <v>1660</v>
      </c>
      <c r="B430">
        <v>871</v>
      </c>
      <c r="C430" t="s">
        <v>27</v>
      </c>
      <c r="D430" t="s">
        <v>28</v>
      </c>
      <c r="E430" t="s">
        <v>274</v>
      </c>
      <c r="F430" t="s">
        <v>202</v>
      </c>
      <c r="G430" t="s">
        <v>492</v>
      </c>
      <c r="H430" t="s">
        <v>468</v>
      </c>
      <c r="I430" t="s">
        <v>97</v>
      </c>
      <c r="J430" t="s">
        <v>481</v>
      </c>
      <c r="K430">
        <v>36951</v>
      </c>
      <c r="L430">
        <v>38777</v>
      </c>
      <c r="M430" t="s">
        <v>30</v>
      </c>
      <c r="N430" s="1">
        <v>-10000000</v>
      </c>
      <c r="O430">
        <v>4234.7381219999997</v>
      </c>
      <c r="P430">
        <v>0.57999999999999996</v>
      </c>
      <c r="Q430">
        <v>52.064990999999999</v>
      </c>
      <c r="R430">
        <v>52.080060000000003</v>
      </c>
      <c r="S430">
        <v>5.5731303348508562E-3</v>
      </c>
      <c r="T430">
        <v>23.600747487867544</v>
      </c>
      <c r="U430">
        <v>-182.516625</v>
      </c>
      <c r="V430">
        <v>0</v>
      </c>
      <c r="W430">
        <v>-158.91587751213245</v>
      </c>
      <c r="X430">
        <v>-29566.518193</v>
      </c>
      <c r="Y430">
        <v>-29677.133459000001</v>
      </c>
      <c r="Z430">
        <v>-110.6152660000007</v>
      </c>
      <c r="AA430">
        <v>48.300611512131752</v>
      </c>
      <c r="AB430">
        <v>-29566.518193</v>
      </c>
      <c r="AC430">
        <v>-29677.133459000001</v>
      </c>
      <c r="AD430">
        <v>-110.6152660000007</v>
      </c>
      <c r="AF430">
        <v>17415.360526724999</v>
      </c>
      <c r="AG430">
        <v>0</v>
      </c>
      <c r="AH430" s="54">
        <v>-29677.133459000001</v>
      </c>
      <c r="AI430">
        <v>-29677.133459000001</v>
      </c>
      <c r="AJ430">
        <v>-29677.133459000001</v>
      </c>
      <c r="AK430">
        <v>-26403.726541</v>
      </c>
      <c r="AL430">
        <v>-110.6152660000007</v>
      </c>
      <c r="AM430" t="s">
        <v>514</v>
      </c>
      <c r="AN430">
        <v>5</v>
      </c>
      <c r="AO430" t="s">
        <v>545</v>
      </c>
      <c r="AP430">
        <v>5</v>
      </c>
    </row>
    <row r="431" spans="1:42">
      <c r="A431">
        <v>1661</v>
      </c>
      <c r="B431">
        <v>872</v>
      </c>
      <c r="C431" t="s">
        <v>27</v>
      </c>
      <c r="D431" t="s">
        <v>28</v>
      </c>
      <c r="E431" t="s">
        <v>68</v>
      </c>
      <c r="F431" t="s">
        <v>200</v>
      </c>
      <c r="G431" t="s">
        <v>473</v>
      </c>
      <c r="H431" t="s">
        <v>482</v>
      </c>
      <c r="I431" t="s">
        <v>259</v>
      </c>
      <c r="J431" t="s">
        <v>469</v>
      </c>
      <c r="K431">
        <v>36952</v>
      </c>
      <c r="L431">
        <v>38778</v>
      </c>
      <c r="M431" t="s">
        <v>30</v>
      </c>
      <c r="N431" s="1">
        <v>10000000</v>
      </c>
      <c r="O431">
        <v>-4262.4129270000003</v>
      </c>
      <c r="P431">
        <v>0.97</v>
      </c>
      <c r="Q431">
        <v>80.310922000000005</v>
      </c>
      <c r="R431">
        <v>80.338976000000002</v>
      </c>
      <c r="S431">
        <v>1.4603111276433232E-2</v>
      </c>
      <c r="T431">
        <v>-62.244490279088488</v>
      </c>
      <c r="U431">
        <v>298.32857300000001</v>
      </c>
      <c r="V431">
        <v>0</v>
      </c>
      <c r="W431">
        <v>236.08408272091151</v>
      </c>
      <c r="X431">
        <v>77931.43144</v>
      </c>
      <c r="Y431">
        <v>78120.641004000005</v>
      </c>
      <c r="Z431">
        <v>189.20956400000432</v>
      </c>
      <c r="AA431">
        <v>-46.87451872090719</v>
      </c>
      <c r="AB431">
        <v>77931.43144</v>
      </c>
      <c r="AC431">
        <v>78120.641004000005</v>
      </c>
      <c r="AD431">
        <v>189.20956400000432</v>
      </c>
      <c r="AF431">
        <v>-24540.842427202504</v>
      </c>
      <c r="AG431">
        <v>0</v>
      </c>
      <c r="AH431" s="54">
        <v>78120.641004000005</v>
      </c>
      <c r="AI431">
        <v>78120.641004000005</v>
      </c>
      <c r="AJ431">
        <v>78120.641004000005</v>
      </c>
      <c r="AK431">
        <v>66846.818555999998</v>
      </c>
      <c r="AL431">
        <v>189.20956400000432</v>
      </c>
      <c r="AM431" t="s">
        <v>514</v>
      </c>
      <c r="AN431">
        <v>6</v>
      </c>
      <c r="AO431" t="s">
        <v>545</v>
      </c>
      <c r="AP431">
        <v>6</v>
      </c>
    </row>
    <row r="432" spans="1:42">
      <c r="A432">
        <v>1662</v>
      </c>
      <c r="B432">
        <v>873</v>
      </c>
      <c r="C432" t="s">
        <v>27</v>
      </c>
      <c r="D432" t="s">
        <v>28</v>
      </c>
      <c r="E432" t="s">
        <v>538</v>
      </c>
      <c r="F432" t="s">
        <v>200</v>
      </c>
      <c r="G432" t="s">
        <v>474</v>
      </c>
      <c r="H432" t="s">
        <v>468</v>
      </c>
      <c r="I432" t="s">
        <v>264</v>
      </c>
      <c r="J432" t="s">
        <v>481</v>
      </c>
      <c r="K432">
        <v>36952</v>
      </c>
      <c r="L432">
        <v>38778</v>
      </c>
      <c r="M432" t="s">
        <v>30</v>
      </c>
      <c r="N432" s="1">
        <v>10000000</v>
      </c>
      <c r="O432">
        <v>-4286.3060949999999</v>
      </c>
      <c r="P432">
        <v>1.1000000000000001</v>
      </c>
      <c r="Q432">
        <v>94.077752000000004</v>
      </c>
      <c r="R432">
        <v>94.102205999999995</v>
      </c>
      <c r="S432">
        <v>9.3266821052554131E-3</v>
      </c>
      <c r="T432">
        <v>-39.97701435388371</v>
      </c>
      <c r="U432">
        <v>320.41494899999998</v>
      </c>
      <c r="V432">
        <v>0</v>
      </c>
      <c r="W432">
        <v>280.43793464611628</v>
      </c>
      <c r="X432">
        <v>75047.418558999998</v>
      </c>
      <c r="Y432">
        <v>75287.014813999995</v>
      </c>
      <c r="Z432">
        <v>239.59625499999675</v>
      </c>
      <c r="AA432">
        <v>-40.84167964611953</v>
      </c>
      <c r="AB432">
        <v>75047.418558999998</v>
      </c>
      <c r="AC432">
        <v>75287.014813999995</v>
      </c>
      <c r="AD432">
        <v>239.59625499999675</v>
      </c>
      <c r="AF432">
        <v>-24678.407341962498</v>
      </c>
      <c r="AG432">
        <v>0</v>
      </c>
      <c r="AH432" s="54">
        <v>75287.014813999995</v>
      </c>
      <c r="AI432">
        <v>75287.014813999995</v>
      </c>
      <c r="AJ432">
        <v>75287.014813999995</v>
      </c>
      <c r="AK432">
        <v>84411.616483999998</v>
      </c>
      <c r="AL432">
        <v>239.59625499999675</v>
      </c>
      <c r="AM432" t="s">
        <v>514</v>
      </c>
      <c r="AN432">
        <v>6</v>
      </c>
      <c r="AO432" t="s">
        <v>545</v>
      </c>
      <c r="AP432">
        <v>6</v>
      </c>
    </row>
    <row r="433" spans="1:42">
      <c r="A433">
        <v>1663</v>
      </c>
      <c r="B433">
        <v>874</v>
      </c>
      <c r="C433" t="s">
        <v>27</v>
      </c>
      <c r="D433" t="s">
        <v>28</v>
      </c>
      <c r="E433" t="s">
        <v>539</v>
      </c>
      <c r="F433" t="s">
        <v>199</v>
      </c>
      <c r="G433" t="s">
        <v>477</v>
      </c>
      <c r="H433" t="s">
        <v>490</v>
      </c>
      <c r="I433" t="s">
        <v>31</v>
      </c>
      <c r="J433" t="s">
        <v>479</v>
      </c>
      <c r="K433">
        <v>36952</v>
      </c>
      <c r="L433">
        <v>38778</v>
      </c>
      <c r="M433" t="s">
        <v>30</v>
      </c>
      <c r="N433" s="1">
        <v>-10000000</v>
      </c>
      <c r="O433">
        <v>4225.6518820000001</v>
      </c>
      <c r="P433">
        <v>0.74</v>
      </c>
      <c r="Q433">
        <v>67.449522999999999</v>
      </c>
      <c r="R433">
        <v>67.479939999999999</v>
      </c>
      <c r="S433">
        <v>1.107240572054473E-2</v>
      </c>
      <c r="T433">
        <v>46.788132071287407</v>
      </c>
      <c r="U433">
        <v>-193.22663299999999</v>
      </c>
      <c r="V433">
        <v>0</v>
      </c>
      <c r="W433">
        <v>-146.43850092871259</v>
      </c>
      <c r="X433">
        <v>-33188.855534000002</v>
      </c>
      <c r="Y433">
        <v>-33278.878403000002</v>
      </c>
      <c r="Z433">
        <v>-90.022869000000355</v>
      </c>
      <c r="AA433">
        <v>56.41563192871223</v>
      </c>
      <c r="AB433">
        <v>-33188.855534000002</v>
      </c>
      <c r="AC433">
        <v>-33278.878403000002</v>
      </c>
      <c r="AD433">
        <v>-90.022869000000355</v>
      </c>
      <c r="AF433">
        <v>31280.388056505002</v>
      </c>
      <c r="AG433">
        <v>0</v>
      </c>
      <c r="AH433" s="54">
        <v>-33278.878403000002</v>
      </c>
      <c r="AI433">
        <v>-33278.878403000002</v>
      </c>
      <c r="AJ433">
        <v>-33278.878403000002</v>
      </c>
      <c r="AK433">
        <v>-35613.949219000002</v>
      </c>
      <c r="AL433">
        <v>-90.022869000000355</v>
      </c>
      <c r="AM433" t="s">
        <v>514</v>
      </c>
      <c r="AN433">
        <v>7</v>
      </c>
      <c r="AO433" t="s">
        <v>545</v>
      </c>
      <c r="AP433">
        <v>7</v>
      </c>
    </row>
    <row r="434" spans="1:42">
      <c r="A434">
        <v>1667</v>
      </c>
      <c r="B434">
        <v>877</v>
      </c>
      <c r="C434" t="s">
        <v>27</v>
      </c>
      <c r="D434" t="s">
        <v>28</v>
      </c>
      <c r="E434" t="s">
        <v>553</v>
      </c>
      <c r="F434" t="s">
        <v>201</v>
      </c>
      <c r="G434" t="s">
        <v>467</v>
      </c>
      <c r="H434" t="s">
        <v>472</v>
      </c>
      <c r="I434" t="s">
        <v>554</v>
      </c>
      <c r="J434" t="s">
        <v>479</v>
      </c>
      <c r="K434">
        <v>36956</v>
      </c>
      <c r="L434">
        <v>38764</v>
      </c>
      <c r="M434" t="s">
        <v>30</v>
      </c>
      <c r="N434" s="1">
        <v>-10000000</v>
      </c>
      <c r="O434">
        <v>4185.5450019999998</v>
      </c>
      <c r="P434">
        <v>0.52</v>
      </c>
      <c r="Q434">
        <v>53.895378000000001</v>
      </c>
      <c r="R434">
        <v>53.914793000000003</v>
      </c>
      <c r="S434">
        <v>2.4464368617458329E-3</v>
      </c>
      <c r="T434">
        <v>10.239671579388835</v>
      </c>
      <c r="U434">
        <v>-210.81119799999999</v>
      </c>
      <c r="V434">
        <v>0</v>
      </c>
      <c r="W434">
        <v>-200.57152642061115</v>
      </c>
      <c r="X434">
        <v>5242.4514479999998</v>
      </c>
      <c r="Y434">
        <v>5186.0223679999999</v>
      </c>
      <c r="Z434">
        <v>-56.429079999999885</v>
      </c>
      <c r="AA434">
        <v>144.14244642061126</v>
      </c>
      <c r="AB434">
        <v>5242.4514479999998</v>
      </c>
      <c r="AC434">
        <v>5186.0223679999999</v>
      </c>
      <c r="AD434">
        <v>-56.429079999999885</v>
      </c>
      <c r="AF434">
        <v>30294.974724476</v>
      </c>
      <c r="AG434">
        <v>0</v>
      </c>
      <c r="AH434" s="54">
        <v>5186.0223679999999</v>
      </c>
      <c r="AI434">
        <v>5186.0223679999999</v>
      </c>
      <c r="AJ434">
        <v>5186.0223679999999</v>
      </c>
      <c r="AK434">
        <v>5186.0223679999999</v>
      </c>
      <c r="AL434">
        <v>-56.429079999999885</v>
      </c>
      <c r="AM434" t="s">
        <v>514</v>
      </c>
      <c r="AN434">
        <v>8</v>
      </c>
      <c r="AO434" t="s">
        <v>545</v>
      </c>
      <c r="AP434">
        <v>8</v>
      </c>
    </row>
    <row r="435" spans="1:42">
      <c r="A435">
        <v>1668</v>
      </c>
      <c r="B435">
        <v>875</v>
      </c>
      <c r="C435" t="s">
        <v>27</v>
      </c>
      <c r="D435" t="s">
        <v>28</v>
      </c>
      <c r="E435" t="s">
        <v>539</v>
      </c>
      <c r="F435" t="s">
        <v>199</v>
      </c>
      <c r="G435" t="s">
        <v>477</v>
      </c>
      <c r="H435" t="s">
        <v>490</v>
      </c>
      <c r="I435" t="s">
        <v>259</v>
      </c>
      <c r="J435" t="s">
        <v>479</v>
      </c>
      <c r="K435">
        <v>36955</v>
      </c>
      <c r="L435">
        <v>38781</v>
      </c>
      <c r="M435" t="s">
        <v>30</v>
      </c>
      <c r="N435" s="1">
        <v>-10000000</v>
      </c>
      <c r="O435">
        <v>4227.4431219999997</v>
      </c>
      <c r="P435">
        <v>0.71</v>
      </c>
      <c r="Q435">
        <v>67.450731000000005</v>
      </c>
      <c r="R435">
        <v>67.481277000000006</v>
      </c>
      <c r="S435">
        <v>1.1085773681812424E-2</v>
      </c>
      <c r="T435">
        <v>46.864477703226548</v>
      </c>
      <c r="U435">
        <v>-190.827337</v>
      </c>
      <c r="V435">
        <v>0</v>
      </c>
      <c r="W435">
        <v>-143.96285929677344</v>
      </c>
      <c r="X435">
        <v>-19472.088027000002</v>
      </c>
      <c r="Y435">
        <v>-19545.759050000001</v>
      </c>
      <c r="Z435">
        <v>-73.671022999998968</v>
      </c>
      <c r="AA435">
        <v>70.291836296774477</v>
      </c>
      <c r="AB435">
        <v>-19472.088027000002</v>
      </c>
      <c r="AC435">
        <v>-19545.759050000001</v>
      </c>
      <c r="AD435">
        <v>-73.671022999998968</v>
      </c>
      <c r="AF435">
        <v>31293.647710604997</v>
      </c>
      <c r="AG435">
        <v>0</v>
      </c>
      <c r="AH435" s="54">
        <v>-19545.759050000001</v>
      </c>
      <c r="AI435">
        <v>-19545.759050000001</v>
      </c>
      <c r="AJ435">
        <v>-19545.759050000001</v>
      </c>
      <c r="AK435">
        <v>-19545.759050000001</v>
      </c>
      <c r="AL435">
        <v>-73.671022999998968</v>
      </c>
      <c r="AM435" t="s">
        <v>514</v>
      </c>
      <c r="AN435">
        <v>7</v>
      </c>
      <c r="AO435" t="s">
        <v>545</v>
      </c>
      <c r="AP435">
        <v>7</v>
      </c>
    </row>
    <row r="436" spans="1:42">
      <c r="A436">
        <v>1669</v>
      </c>
      <c r="B436">
        <v>876</v>
      </c>
      <c r="C436" t="s">
        <v>27</v>
      </c>
      <c r="D436" t="s">
        <v>28</v>
      </c>
      <c r="E436" t="s">
        <v>71</v>
      </c>
      <c r="F436" t="s">
        <v>200</v>
      </c>
      <c r="G436" t="s">
        <v>474</v>
      </c>
      <c r="H436" t="s">
        <v>468</v>
      </c>
      <c r="I436" t="s">
        <v>286</v>
      </c>
      <c r="J436" t="s">
        <v>470</v>
      </c>
      <c r="K436">
        <v>36957</v>
      </c>
      <c r="L436">
        <v>38783</v>
      </c>
      <c r="M436" t="s">
        <v>30</v>
      </c>
      <c r="N436" s="1">
        <v>10000000</v>
      </c>
      <c r="O436">
        <v>-4250.0712890000004</v>
      </c>
      <c r="P436">
        <v>0.79</v>
      </c>
      <c r="Q436">
        <v>85.139285000000001</v>
      </c>
      <c r="R436">
        <v>85.167710999999997</v>
      </c>
      <c r="S436">
        <v>9.5256477794780012E-3</v>
      </c>
      <c r="T436">
        <v>-40.484682136686061</v>
      </c>
      <c r="U436">
        <v>245.96898899999999</v>
      </c>
      <c r="V436">
        <v>0</v>
      </c>
      <c r="W436">
        <v>205.48430686331392</v>
      </c>
      <c r="X436">
        <v>-22118.931446999999</v>
      </c>
      <c r="Y436">
        <v>-22036.099399999999</v>
      </c>
      <c r="Z436">
        <v>82.832046999999875</v>
      </c>
      <c r="AA436">
        <v>-122.65225986331404</v>
      </c>
      <c r="AB436">
        <v>-22118.931446999999</v>
      </c>
      <c r="AC436">
        <v>-22036.099399999999</v>
      </c>
      <c r="AD436">
        <v>82.832046999999875</v>
      </c>
      <c r="AF436">
        <v>-24469.785446417503</v>
      </c>
      <c r="AG436">
        <v>0</v>
      </c>
      <c r="AH436" s="54">
        <v>-22036.099399999999</v>
      </c>
      <c r="AI436">
        <v>-22036.099399999999</v>
      </c>
      <c r="AJ436">
        <v>-22036.099399999999</v>
      </c>
      <c r="AK436">
        <v>-22036.099399999999</v>
      </c>
      <c r="AL436">
        <v>82.832046999999875</v>
      </c>
      <c r="AM436" t="s">
        <v>514</v>
      </c>
      <c r="AN436">
        <v>6</v>
      </c>
      <c r="AO436" t="s">
        <v>545</v>
      </c>
      <c r="AP436">
        <v>6</v>
      </c>
    </row>
    <row r="437" spans="1:42">
      <c r="A437">
        <v>1670</v>
      </c>
      <c r="B437">
        <v>878</v>
      </c>
      <c r="C437" t="s">
        <v>27</v>
      </c>
      <c r="D437" t="s">
        <v>28</v>
      </c>
      <c r="E437" t="s">
        <v>53</v>
      </c>
      <c r="F437" t="s">
        <v>199</v>
      </c>
      <c r="G437" t="s">
        <v>473</v>
      </c>
      <c r="H437" t="s">
        <v>468</v>
      </c>
      <c r="I437" t="s">
        <v>259</v>
      </c>
      <c r="J437" t="s">
        <v>475</v>
      </c>
      <c r="K437">
        <v>36957</v>
      </c>
      <c r="L437">
        <v>38783</v>
      </c>
      <c r="M437" t="s">
        <v>30</v>
      </c>
      <c r="N437" s="1">
        <v>10000000</v>
      </c>
      <c r="O437">
        <v>-4331.4751180000003</v>
      </c>
      <c r="P437">
        <v>1.615</v>
      </c>
      <c r="Q437">
        <v>164.08204799999999</v>
      </c>
      <c r="R437">
        <v>164.116713</v>
      </c>
      <c r="S437">
        <v>1.4392186683428404E-2</v>
      </c>
      <c r="T437">
        <v>-62.339398512881075</v>
      </c>
      <c r="U437">
        <v>556.60292600000002</v>
      </c>
      <c r="V437">
        <v>0</v>
      </c>
      <c r="W437">
        <v>494.26352748711895</v>
      </c>
      <c r="X437">
        <v>-2246.2979759999998</v>
      </c>
      <c r="Y437">
        <v>-1948.583707</v>
      </c>
      <c r="Z437">
        <v>297.71426899999983</v>
      </c>
      <c r="AA437">
        <v>-196.54925848711912</v>
      </c>
      <c r="AB437">
        <v>-2246.2979759999998</v>
      </c>
      <c r="AC437">
        <v>-1948.583707</v>
      </c>
      <c r="AD437">
        <v>297.71426899999983</v>
      </c>
      <c r="AF437">
        <v>-32063.744560995001</v>
      </c>
      <c r="AG437">
        <v>0</v>
      </c>
      <c r="AH437" s="54">
        <v>-1948.583707</v>
      </c>
      <c r="AI437">
        <v>-1948.583707</v>
      </c>
      <c r="AJ437">
        <v>-1948.583707</v>
      </c>
      <c r="AK437">
        <v>-1948.583707</v>
      </c>
      <c r="AL437">
        <v>297.71426899999983</v>
      </c>
      <c r="AM437" t="s">
        <v>514</v>
      </c>
      <c r="AN437">
        <v>7</v>
      </c>
      <c r="AO437" t="s">
        <v>545</v>
      </c>
      <c r="AP437">
        <v>7</v>
      </c>
    </row>
    <row r="438" spans="1:42">
      <c r="A438">
        <v>1671</v>
      </c>
      <c r="B438">
        <v>879</v>
      </c>
      <c r="C438" t="s">
        <v>27</v>
      </c>
      <c r="D438" t="s">
        <v>28</v>
      </c>
      <c r="E438" t="s">
        <v>53</v>
      </c>
      <c r="F438" t="s">
        <v>199</v>
      </c>
      <c r="G438" t="s">
        <v>473</v>
      </c>
      <c r="H438" t="s">
        <v>468</v>
      </c>
      <c r="I438" t="s">
        <v>259</v>
      </c>
      <c r="J438" t="s">
        <v>475</v>
      </c>
      <c r="K438">
        <v>36957</v>
      </c>
      <c r="L438">
        <v>38783</v>
      </c>
      <c r="M438" t="s">
        <v>30</v>
      </c>
      <c r="N438" s="1">
        <v>5000000</v>
      </c>
      <c r="O438">
        <v>-2172.17992</v>
      </c>
      <c r="P438">
        <v>1.7</v>
      </c>
      <c r="Q438">
        <v>164.08204799999999</v>
      </c>
      <c r="R438">
        <v>164.116713</v>
      </c>
      <c r="S438">
        <v>1.4272685539182692E-2</v>
      </c>
      <c r="T438">
        <v>-31.002840932687018</v>
      </c>
      <c r="U438">
        <v>282.105143</v>
      </c>
      <c r="V438">
        <v>0</v>
      </c>
      <c r="W438">
        <v>251.10230206731299</v>
      </c>
      <c r="X438">
        <v>16820.070658000001</v>
      </c>
      <c r="Y438">
        <v>16990.706281999999</v>
      </c>
      <c r="Z438">
        <v>170.63562399999864</v>
      </c>
      <c r="AA438">
        <v>-80.466678067314348</v>
      </c>
      <c r="AB438">
        <v>16820.070658000001</v>
      </c>
      <c r="AC438">
        <v>16990.706281999999</v>
      </c>
      <c r="AD438">
        <v>170.63562399999864</v>
      </c>
      <c r="AF438">
        <v>-16079.561857800001</v>
      </c>
      <c r="AG438">
        <v>0</v>
      </c>
      <c r="AH438" s="54">
        <v>16990.706281999999</v>
      </c>
      <c r="AI438">
        <v>16990.706281999999</v>
      </c>
      <c r="AJ438">
        <v>16990.706281999999</v>
      </c>
      <c r="AK438">
        <v>16990.706281999999</v>
      </c>
      <c r="AL438">
        <v>170.63562399999864</v>
      </c>
      <c r="AM438" t="s">
        <v>514</v>
      </c>
      <c r="AN438">
        <v>7</v>
      </c>
      <c r="AO438" t="s">
        <v>545</v>
      </c>
      <c r="AP438">
        <v>7</v>
      </c>
    </row>
    <row r="439" spans="1:42">
      <c r="A439">
        <v>1672</v>
      </c>
      <c r="B439">
        <v>880</v>
      </c>
      <c r="C439" t="s">
        <v>27</v>
      </c>
      <c r="D439" t="s">
        <v>28</v>
      </c>
      <c r="E439" t="s">
        <v>560</v>
      </c>
      <c r="F439" t="s">
        <v>197</v>
      </c>
      <c r="G439" t="s">
        <v>476</v>
      </c>
      <c r="H439" t="s">
        <v>468</v>
      </c>
      <c r="I439" t="s">
        <v>259</v>
      </c>
      <c r="J439" t="s">
        <v>481</v>
      </c>
      <c r="K439">
        <v>36959</v>
      </c>
      <c r="L439">
        <v>38785</v>
      </c>
      <c r="M439" t="s">
        <v>30</v>
      </c>
      <c r="N439" s="1">
        <v>10000000</v>
      </c>
      <c r="O439">
        <v>-4207.6713719999998</v>
      </c>
      <c r="P439">
        <v>0.73</v>
      </c>
      <c r="Q439">
        <v>134.716094</v>
      </c>
      <c r="R439">
        <v>134.952697</v>
      </c>
      <c r="S439">
        <v>0.20359983329587369</v>
      </c>
      <c r="T439">
        <v>-856.68118990302014</v>
      </c>
      <c r="U439">
        <v>485.90382399999999</v>
      </c>
      <c r="V439">
        <v>0</v>
      </c>
      <c r="W439">
        <v>-370.77736590302015</v>
      </c>
      <c r="X439">
        <v>-258415.950885</v>
      </c>
      <c r="Y439">
        <v>-259346.346605</v>
      </c>
      <c r="Z439">
        <v>-930.39572000000044</v>
      </c>
      <c r="AA439">
        <v>-559.61835409698028</v>
      </c>
      <c r="AB439">
        <v>-258415.950885</v>
      </c>
      <c r="AC439">
        <v>-259346.346605</v>
      </c>
      <c r="AD439">
        <v>-930.39572000000044</v>
      </c>
      <c r="AF439">
        <v>-52604.307492744003</v>
      </c>
      <c r="AG439">
        <v>0</v>
      </c>
      <c r="AH439" s="54">
        <v>-259346.346605</v>
      </c>
      <c r="AI439">
        <v>-259346.346605</v>
      </c>
      <c r="AJ439">
        <v>-259346.346605</v>
      </c>
      <c r="AK439">
        <v>-259346.346605</v>
      </c>
      <c r="AL439">
        <v>-930.39572000000044</v>
      </c>
      <c r="AM439" t="s">
        <v>514</v>
      </c>
      <c r="AN439" t="s">
        <v>545</v>
      </c>
      <c r="AO439">
        <v>10</v>
      </c>
      <c r="AP439">
        <v>10</v>
      </c>
    </row>
    <row r="440" spans="1:42">
      <c r="A440">
        <v>1673</v>
      </c>
      <c r="B440">
        <v>881</v>
      </c>
      <c r="C440" t="s">
        <v>27</v>
      </c>
      <c r="D440" t="s">
        <v>28</v>
      </c>
      <c r="E440" t="s">
        <v>560</v>
      </c>
      <c r="F440" t="s">
        <v>197</v>
      </c>
      <c r="G440" t="s">
        <v>476</v>
      </c>
      <c r="H440" t="s">
        <v>468</v>
      </c>
      <c r="I440" t="s">
        <v>259</v>
      </c>
      <c r="J440" t="s">
        <v>481</v>
      </c>
      <c r="K440">
        <v>36959</v>
      </c>
      <c r="L440">
        <v>38785</v>
      </c>
      <c r="M440" t="s">
        <v>30</v>
      </c>
      <c r="N440" s="1">
        <v>5000000</v>
      </c>
      <c r="O440">
        <v>-2106.0065460000001</v>
      </c>
      <c r="P440">
        <v>0.76</v>
      </c>
      <c r="Q440">
        <v>134.716094</v>
      </c>
      <c r="R440">
        <v>134.952697</v>
      </c>
      <c r="S440">
        <v>0.20357361808571164</v>
      </c>
      <c r="T440">
        <v>-428.72737228141273</v>
      </c>
      <c r="U440">
        <v>244.22315699999999</v>
      </c>
      <c r="V440">
        <v>0</v>
      </c>
      <c r="W440">
        <v>-184.50421528141274</v>
      </c>
      <c r="X440">
        <v>-122772.687063</v>
      </c>
      <c r="Y440">
        <v>-123230.59299999999</v>
      </c>
      <c r="Z440">
        <v>-457.90593699998863</v>
      </c>
      <c r="AA440">
        <v>-273.40172171857591</v>
      </c>
      <c r="AB440">
        <v>-122772.687063</v>
      </c>
      <c r="AC440">
        <v>-123230.59299999999</v>
      </c>
      <c r="AD440">
        <v>-457.90593699998863</v>
      </c>
      <c r="AF440">
        <v>-26329.293838092002</v>
      </c>
      <c r="AG440">
        <v>0</v>
      </c>
      <c r="AH440" s="54">
        <v>-123230.59299999999</v>
      </c>
      <c r="AI440">
        <v>-123230.59299999999</v>
      </c>
      <c r="AJ440">
        <v>-123230.59299999999</v>
      </c>
      <c r="AK440">
        <v>-123230.59299999999</v>
      </c>
      <c r="AL440">
        <v>-457.90593699998863</v>
      </c>
      <c r="AM440" t="s">
        <v>514</v>
      </c>
      <c r="AN440" t="s">
        <v>545</v>
      </c>
      <c r="AO440">
        <v>10</v>
      </c>
      <c r="AP440">
        <v>10</v>
      </c>
    </row>
    <row r="441" spans="1:42">
      <c r="A441">
        <v>1674</v>
      </c>
      <c r="B441">
        <v>882</v>
      </c>
      <c r="C441" t="s">
        <v>27</v>
      </c>
      <c r="D441" t="s">
        <v>28</v>
      </c>
      <c r="E441" t="s">
        <v>560</v>
      </c>
      <c r="F441" t="s">
        <v>197</v>
      </c>
      <c r="G441" t="s">
        <v>476</v>
      </c>
      <c r="H441" t="s">
        <v>468</v>
      </c>
      <c r="I441" t="s">
        <v>259</v>
      </c>
      <c r="J441" t="s">
        <v>481</v>
      </c>
      <c r="K441">
        <v>36962</v>
      </c>
      <c r="L441">
        <v>38788</v>
      </c>
      <c r="M441" t="s">
        <v>30</v>
      </c>
      <c r="N441" s="1">
        <v>5000000</v>
      </c>
      <c r="O441">
        <v>-2115.5948969999999</v>
      </c>
      <c r="P441">
        <v>0.85</v>
      </c>
      <c r="Q441">
        <v>134.833403</v>
      </c>
      <c r="R441">
        <v>135.07012900000001</v>
      </c>
      <c r="S441">
        <v>0.20349633743567391</v>
      </c>
      <c r="T441">
        <v>-430.51581303710179</v>
      </c>
      <c r="U441">
        <v>248.03440499999999</v>
      </c>
      <c r="V441">
        <v>0</v>
      </c>
      <c r="W441">
        <v>-182.4814080371018</v>
      </c>
      <c r="X441">
        <v>-104212.754306</v>
      </c>
      <c r="Y441">
        <v>-104649.735395</v>
      </c>
      <c r="Z441">
        <v>-436.98108899999352</v>
      </c>
      <c r="AA441">
        <v>-254.49968096289172</v>
      </c>
      <c r="AB441">
        <v>-104212.754306</v>
      </c>
      <c r="AC441">
        <v>-104649.735395</v>
      </c>
      <c r="AD441">
        <v>-436.98108899999352</v>
      </c>
      <c r="AF441">
        <v>-26449.167402294002</v>
      </c>
      <c r="AG441">
        <v>0</v>
      </c>
      <c r="AH441" s="54">
        <v>-104649.735395</v>
      </c>
      <c r="AI441">
        <v>-104649.735395</v>
      </c>
      <c r="AJ441">
        <v>-104649.735395</v>
      </c>
      <c r="AK441">
        <v>-104649.735395</v>
      </c>
      <c r="AL441">
        <v>-436.98108899999352</v>
      </c>
      <c r="AM441" t="s">
        <v>514</v>
      </c>
      <c r="AN441" t="s">
        <v>545</v>
      </c>
      <c r="AO441">
        <v>10</v>
      </c>
      <c r="AP441">
        <v>10</v>
      </c>
    </row>
    <row r="442" spans="1:42">
      <c r="A442">
        <v>1675</v>
      </c>
      <c r="B442">
        <v>883</v>
      </c>
      <c r="C442" t="s">
        <v>27</v>
      </c>
      <c r="D442" t="s">
        <v>28</v>
      </c>
      <c r="E442" t="s">
        <v>69</v>
      </c>
      <c r="F442" t="s">
        <v>200</v>
      </c>
      <c r="G442" t="s">
        <v>477</v>
      </c>
      <c r="H442" t="s">
        <v>478</v>
      </c>
      <c r="I442" t="s">
        <v>259</v>
      </c>
      <c r="J442" t="s">
        <v>481</v>
      </c>
      <c r="K442">
        <v>36963</v>
      </c>
      <c r="L442">
        <v>38789</v>
      </c>
      <c r="M442" t="s">
        <v>30</v>
      </c>
      <c r="N442" s="1">
        <v>10000000</v>
      </c>
      <c r="O442">
        <v>-4311.7851520000004</v>
      </c>
      <c r="P442">
        <v>1.42</v>
      </c>
      <c r="Q442">
        <v>143.50544600000001</v>
      </c>
      <c r="R442">
        <v>143.83542499999999</v>
      </c>
      <c r="S442">
        <v>0.43810179913824471</v>
      </c>
      <c r="T442">
        <v>-1889.00083258877</v>
      </c>
      <c r="U442">
        <v>570.36136199999999</v>
      </c>
      <c r="V442">
        <v>0</v>
      </c>
      <c r="W442">
        <v>-1318.6394705887701</v>
      </c>
      <c r="X442">
        <v>-1253.5678969999999</v>
      </c>
      <c r="Y442">
        <v>-2265.3929950000002</v>
      </c>
      <c r="Z442">
        <v>-1011.8250980000003</v>
      </c>
      <c r="AA442">
        <v>306.81437258876986</v>
      </c>
      <c r="AB442">
        <v>-1253.5678969999999</v>
      </c>
      <c r="AC442">
        <v>-2265.3929950000002</v>
      </c>
      <c r="AD442">
        <v>-1011.8250980000003</v>
      </c>
      <c r="AF442">
        <v>-24825.103012640004</v>
      </c>
      <c r="AG442">
        <v>0</v>
      </c>
      <c r="AH442" s="54">
        <v>-2265.3929950000002</v>
      </c>
      <c r="AI442">
        <v>-2265.3929950000002</v>
      </c>
      <c r="AJ442">
        <v>-2265.3929950000002</v>
      </c>
      <c r="AK442">
        <v>-2265.3929950000002</v>
      </c>
      <c r="AL442">
        <v>-1011.8250980000003</v>
      </c>
      <c r="AM442" t="s">
        <v>514</v>
      </c>
      <c r="AN442">
        <v>6</v>
      </c>
      <c r="AO442" t="s">
        <v>545</v>
      </c>
      <c r="AP442">
        <v>6</v>
      </c>
    </row>
    <row r="443" spans="1:42">
      <c r="A443">
        <v>1676</v>
      </c>
      <c r="B443">
        <v>884</v>
      </c>
      <c r="C443" t="s">
        <v>27</v>
      </c>
      <c r="D443" t="s">
        <v>28</v>
      </c>
      <c r="E443" t="s">
        <v>249</v>
      </c>
      <c r="F443" t="s">
        <v>202</v>
      </c>
      <c r="G443" t="s">
        <v>471</v>
      </c>
      <c r="H443" t="s">
        <v>491</v>
      </c>
      <c r="I443" t="s">
        <v>267</v>
      </c>
      <c r="J443" t="s">
        <v>469</v>
      </c>
      <c r="K443">
        <v>36963</v>
      </c>
      <c r="L443">
        <v>38789</v>
      </c>
      <c r="M443" t="s">
        <v>45</v>
      </c>
      <c r="N443" s="1">
        <v>10000000</v>
      </c>
      <c r="O443">
        <v>-4278.7762730000004</v>
      </c>
      <c r="P443">
        <v>0.245</v>
      </c>
      <c r="Q443">
        <v>22.193971000000001</v>
      </c>
      <c r="R443">
        <v>22.205705999999999</v>
      </c>
      <c r="S443">
        <v>-1.5292740413672404E-2</v>
      </c>
      <c r="T443">
        <v>65.434214831169697</v>
      </c>
      <c r="U443">
        <v>99.234305000000006</v>
      </c>
      <c r="V443">
        <v>0</v>
      </c>
      <c r="W443">
        <v>164.6685198311697</v>
      </c>
      <c r="X443">
        <v>11127.347433999999</v>
      </c>
      <c r="Y443">
        <v>11160.318824</v>
      </c>
      <c r="Z443">
        <v>32.971390000000611</v>
      </c>
      <c r="AA443">
        <v>-131.69712983116909</v>
      </c>
      <c r="AB443">
        <v>9965.6523618903993</v>
      </c>
      <c r="AC443">
        <v>9930.4516895952002</v>
      </c>
      <c r="AD443">
        <v>-35.200672295199183</v>
      </c>
      <c r="AF443">
        <v>-17596.4674227125</v>
      </c>
      <c r="AG443">
        <v>0</v>
      </c>
      <c r="AH443" s="54">
        <v>9930.4516895952002</v>
      </c>
      <c r="AI443">
        <v>9930.4516895952002</v>
      </c>
      <c r="AJ443">
        <v>9930.4516895952002</v>
      </c>
      <c r="AK443">
        <v>9930.4516895952002</v>
      </c>
      <c r="AL443">
        <v>-35.200672295199183</v>
      </c>
      <c r="AM443" t="s">
        <v>514</v>
      </c>
      <c r="AN443">
        <v>5</v>
      </c>
      <c r="AO443" t="s">
        <v>545</v>
      </c>
      <c r="AP443">
        <v>5</v>
      </c>
    </row>
    <row r="444" spans="1:42">
      <c r="A444">
        <v>1677</v>
      </c>
      <c r="B444">
        <v>885</v>
      </c>
      <c r="C444" t="s">
        <v>27</v>
      </c>
      <c r="D444" t="s">
        <v>28</v>
      </c>
      <c r="E444" t="s">
        <v>69</v>
      </c>
      <c r="F444" t="s">
        <v>200</v>
      </c>
      <c r="G444" t="s">
        <v>477</v>
      </c>
      <c r="H444" t="s">
        <v>478</v>
      </c>
      <c r="I444" t="s">
        <v>286</v>
      </c>
      <c r="J444" t="s">
        <v>481</v>
      </c>
      <c r="K444">
        <v>36963</v>
      </c>
      <c r="L444">
        <v>38789</v>
      </c>
      <c r="M444" t="s">
        <v>30</v>
      </c>
      <c r="N444" s="1">
        <v>-10000000</v>
      </c>
      <c r="O444">
        <v>4304.5480230000003</v>
      </c>
      <c r="P444">
        <v>1.37</v>
      </c>
      <c r="Q444">
        <v>143.50544600000001</v>
      </c>
      <c r="R444">
        <v>143.83542499999999</v>
      </c>
      <c r="S444">
        <v>0.4398836533461033</v>
      </c>
      <c r="T444">
        <v>1893.5003103609863</v>
      </c>
      <c r="U444">
        <v>-566.06810499999995</v>
      </c>
      <c r="V444">
        <v>0</v>
      </c>
      <c r="W444">
        <v>1327.4322053609862</v>
      </c>
      <c r="X444">
        <v>22618.485733000001</v>
      </c>
      <c r="Y444">
        <v>23665.924454</v>
      </c>
      <c r="Z444">
        <v>1047.4387209999986</v>
      </c>
      <c r="AA444">
        <v>-279.99348436098762</v>
      </c>
      <c r="AB444">
        <v>22618.485733000001</v>
      </c>
      <c r="AC444">
        <v>23665.924454</v>
      </c>
      <c r="AD444">
        <v>1047.4387209999986</v>
      </c>
      <c r="AF444">
        <v>24783.4352424225</v>
      </c>
      <c r="AG444">
        <v>0</v>
      </c>
      <c r="AH444" s="54">
        <v>23665.924454</v>
      </c>
      <c r="AI444">
        <v>23665.924454</v>
      </c>
      <c r="AJ444">
        <v>23665.924454</v>
      </c>
      <c r="AK444">
        <v>23665.924454</v>
      </c>
      <c r="AL444">
        <v>1047.4387209999986</v>
      </c>
      <c r="AM444" t="s">
        <v>514</v>
      </c>
      <c r="AN444">
        <v>6</v>
      </c>
      <c r="AO444" t="s">
        <v>545</v>
      </c>
      <c r="AP444">
        <v>6</v>
      </c>
    </row>
    <row r="445" spans="1:42">
      <c r="A445">
        <v>1678</v>
      </c>
      <c r="B445">
        <v>886</v>
      </c>
      <c r="C445" t="s">
        <v>27</v>
      </c>
      <c r="D445" t="s">
        <v>28</v>
      </c>
      <c r="E445" t="s">
        <v>31</v>
      </c>
      <c r="F445" t="s">
        <v>200</v>
      </c>
      <c r="G445" t="s">
        <v>474</v>
      </c>
      <c r="H445" t="s">
        <v>468</v>
      </c>
      <c r="I445" t="s">
        <v>286</v>
      </c>
      <c r="J445" t="s">
        <v>470</v>
      </c>
      <c r="K445">
        <v>36963</v>
      </c>
      <c r="L445">
        <v>36969</v>
      </c>
      <c r="M445" t="s">
        <v>30</v>
      </c>
      <c r="N445" s="1">
        <v>0</v>
      </c>
      <c r="O445">
        <v>0</v>
      </c>
      <c r="P445">
        <v>0.74</v>
      </c>
      <c r="Q445">
        <v>0</v>
      </c>
      <c r="R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F445">
        <v>0</v>
      </c>
      <c r="AG445">
        <v>-45499.996666999999</v>
      </c>
      <c r="AH445" s="54">
        <v>-45499.996666999999</v>
      </c>
      <c r="AI445">
        <v>-45499.996666999999</v>
      </c>
      <c r="AJ445">
        <v>-45499.996666999999</v>
      </c>
      <c r="AK445">
        <v>-45499.996666999999</v>
      </c>
      <c r="AL445">
        <v>0</v>
      </c>
      <c r="AM445" t="s">
        <v>550</v>
      </c>
      <c r="AN445">
        <v>6</v>
      </c>
      <c r="AO445" t="s">
        <v>545</v>
      </c>
      <c r="AP445">
        <v>6</v>
      </c>
    </row>
    <row r="446" spans="1:42">
      <c r="A446">
        <v>1679</v>
      </c>
      <c r="B446">
        <v>887</v>
      </c>
      <c r="C446" t="s">
        <v>27</v>
      </c>
      <c r="D446" t="s">
        <v>28</v>
      </c>
      <c r="E446" t="s">
        <v>77</v>
      </c>
      <c r="F446" t="s">
        <v>202</v>
      </c>
      <c r="G446" t="s">
        <v>485</v>
      </c>
      <c r="H446" t="s">
        <v>468</v>
      </c>
      <c r="I446" t="s">
        <v>286</v>
      </c>
      <c r="J446" t="s">
        <v>481</v>
      </c>
      <c r="K446">
        <v>36963</v>
      </c>
      <c r="L446">
        <v>38502</v>
      </c>
      <c r="M446" t="s">
        <v>30</v>
      </c>
      <c r="N446" s="1">
        <v>10000000</v>
      </c>
      <c r="O446">
        <v>-3623.3683609999998</v>
      </c>
      <c r="P446">
        <v>0.37</v>
      </c>
      <c r="Q446">
        <v>36.998609999999999</v>
      </c>
      <c r="R446">
        <v>37.016322000000002</v>
      </c>
      <c r="S446">
        <v>-1.1880812283655588E-2</v>
      </c>
      <c r="T446">
        <v>43.048559331577813</v>
      </c>
      <c r="U446">
        <v>144.86123900000001</v>
      </c>
      <c r="V446">
        <v>0</v>
      </c>
      <c r="W446">
        <v>187.90979833157783</v>
      </c>
      <c r="X446">
        <v>1340.5705109999999</v>
      </c>
      <c r="Y446">
        <v>1376.706484</v>
      </c>
      <c r="Z446">
        <v>36.135973000000149</v>
      </c>
      <c r="AA446">
        <v>-151.77382533157768</v>
      </c>
      <c r="AB446">
        <v>1340.5705109999999</v>
      </c>
      <c r="AC446">
        <v>1376.706484</v>
      </c>
      <c r="AD446">
        <v>36.135973000000149</v>
      </c>
      <c r="AF446">
        <v>-14901.102384612499</v>
      </c>
      <c r="AG446">
        <v>0</v>
      </c>
      <c r="AH446" s="54">
        <v>1376.706484</v>
      </c>
      <c r="AI446">
        <v>1376.706484</v>
      </c>
      <c r="AJ446">
        <v>1376.706484</v>
      </c>
      <c r="AK446">
        <v>1376.706484</v>
      </c>
      <c r="AL446">
        <v>36.135973000000149</v>
      </c>
      <c r="AM446" t="s">
        <v>547</v>
      </c>
      <c r="AN446">
        <v>5</v>
      </c>
      <c r="AO446" t="s">
        <v>545</v>
      </c>
      <c r="AP446">
        <v>5</v>
      </c>
    </row>
    <row r="447" spans="1:42">
      <c r="A447">
        <v>1680</v>
      </c>
      <c r="B447">
        <v>888</v>
      </c>
      <c r="C447" t="s">
        <v>27</v>
      </c>
      <c r="D447" t="s">
        <v>28</v>
      </c>
      <c r="E447" t="s">
        <v>561</v>
      </c>
      <c r="F447" t="s">
        <v>201</v>
      </c>
      <c r="G447" t="s">
        <v>487</v>
      </c>
      <c r="H447" t="s">
        <v>472</v>
      </c>
      <c r="I447" t="s">
        <v>97</v>
      </c>
      <c r="J447" t="s">
        <v>480</v>
      </c>
      <c r="K447">
        <v>36963</v>
      </c>
      <c r="L447">
        <v>38789</v>
      </c>
      <c r="M447" t="s">
        <v>30</v>
      </c>
      <c r="N447" s="1">
        <v>-30000000</v>
      </c>
      <c r="O447">
        <v>12722.856956</v>
      </c>
      <c r="P447">
        <v>0.57999999999999996</v>
      </c>
      <c r="Q447">
        <v>68.361889000000005</v>
      </c>
      <c r="R447">
        <v>68.383585999999994</v>
      </c>
      <c r="S447">
        <v>8.3496049584285137E-3</v>
      </c>
      <c r="T447">
        <v>106.23082952519431</v>
      </c>
      <c r="U447">
        <v>-767.94056699999999</v>
      </c>
      <c r="V447">
        <v>0</v>
      </c>
      <c r="W447">
        <v>-661.70973747480571</v>
      </c>
      <c r="X447">
        <v>127819.34090700001</v>
      </c>
      <c r="Y447">
        <v>127692.027355</v>
      </c>
      <c r="Z447">
        <v>-127.31355200000689</v>
      </c>
      <c r="AA447">
        <v>534.39618547479881</v>
      </c>
      <c r="AB447">
        <v>127819.34090700001</v>
      </c>
      <c r="AC447">
        <v>127692.027355</v>
      </c>
      <c r="AD447">
        <v>-127.31355200000689</v>
      </c>
      <c r="AF447">
        <v>92088.038647527996</v>
      </c>
      <c r="AG447">
        <v>0</v>
      </c>
      <c r="AH447" s="54">
        <v>127692.027355</v>
      </c>
      <c r="AI447">
        <v>127692.027355</v>
      </c>
      <c r="AJ447">
        <v>127692.027355</v>
      </c>
      <c r="AK447">
        <v>127692.027355</v>
      </c>
      <c r="AL447">
        <v>-127.31355200000689</v>
      </c>
      <c r="AM447" t="s">
        <v>514</v>
      </c>
      <c r="AN447">
        <v>8</v>
      </c>
      <c r="AO447" t="s">
        <v>545</v>
      </c>
      <c r="AP447">
        <v>8</v>
      </c>
    </row>
    <row r="448" spans="1:42">
      <c r="A448">
        <v>1681</v>
      </c>
      <c r="B448">
        <v>889</v>
      </c>
      <c r="C448" t="s">
        <v>27</v>
      </c>
      <c r="D448" t="s">
        <v>28</v>
      </c>
      <c r="E448" t="s">
        <v>61</v>
      </c>
      <c r="F448" t="s">
        <v>205</v>
      </c>
      <c r="G448" t="s">
        <v>476</v>
      </c>
      <c r="H448" t="s">
        <v>468</v>
      </c>
      <c r="I448" t="s">
        <v>259</v>
      </c>
      <c r="J448" t="s">
        <v>480</v>
      </c>
      <c r="K448">
        <v>36963</v>
      </c>
      <c r="L448">
        <v>37749</v>
      </c>
      <c r="M448" t="s">
        <v>30</v>
      </c>
      <c r="N448" s="1">
        <v>10000000</v>
      </c>
      <c r="O448">
        <v>-1919.558182</v>
      </c>
      <c r="P448">
        <v>3.8</v>
      </c>
      <c r="Q448">
        <v>530.03154199999994</v>
      </c>
      <c r="R448">
        <v>530.22896000000003</v>
      </c>
      <c r="S448">
        <v>-6.7152492698432653E-2</v>
      </c>
      <c r="T448">
        <v>128.90311680097165</v>
      </c>
      <c r="U448">
        <v>1455.300037</v>
      </c>
      <c r="V448">
        <v>0</v>
      </c>
      <c r="W448">
        <v>1584.2031538009717</v>
      </c>
      <c r="X448">
        <v>-271010.16108400002</v>
      </c>
      <c r="Y448">
        <v>-270128.612746</v>
      </c>
      <c r="Z448">
        <v>881.54833800002234</v>
      </c>
      <c r="AA448">
        <v>-702.65481580094934</v>
      </c>
      <c r="AB448">
        <v>-271010.16108400002</v>
      </c>
      <c r="AC448">
        <v>-270128.612746</v>
      </c>
      <c r="AD448">
        <v>881.54833800002234</v>
      </c>
      <c r="AF448">
        <v>-18946.039256340002</v>
      </c>
      <c r="AG448">
        <v>0</v>
      </c>
      <c r="AH448" s="54">
        <v>-270128.612746</v>
      </c>
      <c r="AI448">
        <v>-270128.612746</v>
      </c>
      <c r="AJ448">
        <v>-270128.612746</v>
      </c>
      <c r="AK448">
        <v>-270128.612746</v>
      </c>
      <c r="AL448">
        <v>881.54833800002234</v>
      </c>
      <c r="AM448" t="s">
        <v>549</v>
      </c>
      <c r="AN448" t="s">
        <v>545</v>
      </c>
      <c r="AO448">
        <v>9</v>
      </c>
      <c r="AP448">
        <v>9</v>
      </c>
    </row>
    <row r="449" spans="1:42">
      <c r="A449">
        <v>1682</v>
      </c>
      <c r="B449">
        <v>890</v>
      </c>
      <c r="C449" t="s">
        <v>27</v>
      </c>
      <c r="D449" t="s">
        <v>28</v>
      </c>
      <c r="E449" t="s">
        <v>561</v>
      </c>
      <c r="F449" t="s">
        <v>201</v>
      </c>
      <c r="G449" t="s">
        <v>487</v>
      </c>
      <c r="H449" t="s">
        <v>472</v>
      </c>
      <c r="I449" t="s">
        <v>286</v>
      </c>
      <c r="J449" t="s">
        <v>480</v>
      </c>
      <c r="K449">
        <v>36964</v>
      </c>
      <c r="L449">
        <v>38908</v>
      </c>
      <c r="M449" t="s">
        <v>30</v>
      </c>
      <c r="N449" s="1">
        <v>-20000000</v>
      </c>
      <c r="O449">
        <v>8983.0168659999999</v>
      </c>
      <c r="P449">
        <v>0.62</v>
      </c>
      <c r="Q449">
        <v>70.414989000000006</v>
      </c>
      <c r="R449">
        <v>70.435929999999999</v>
      </c>
      <c r="S449">
        <v>1.2171030329883075E-2</v>
      </c>
      <c r="T449">
        <v>109.3325707299372</v>
      </c>
      <c r="U449">
        <v>-532.73661000000004</v>
      </c>
      <c r="V449">
        <v>0</v>
      </c>
      <c r="W449">
        <v>-423.40403927006287</v>
      </c>
      <c r="X449">
        <v>72396.862754000002</v>
      </c>
      <c r="Y449">
        <v>72283.110750000007</v>
      </c>
      <c r="Z449">
        <v>-113.75200399999449</v>
      </c>
      <c r="AA449">
        <v>309.65203527006838</v>
      </c>
      <c r="AB449">
        <v>72396.862754000002</v>
      </c>
      <c r="AC449">
        <v>72283.110750000007</v>
      </c>
      <c r="AD449">
        <v>-113.75200399999449</v>
      </c>
      <c r="AF449">
        <v>65019.076076108002</v>
      </c>
      <c r="AG449">
        <v>0</v>
      </c>
      <c r="AH449" s="54">
        <v>72283.110750000007</v>
      </c>
      <c r="AI449">
        <v>72283.110750000007</v>
      </c>
      <c r="AJ449">
        <v>72283.110750000007</v>
      </c>
      <c r="AK449">
        <v>72283.110750000007</v>
      </c>
      <c r="AL449">
        <v>-113.75200399999449</v>
      </c>
      <c r="AM449" t="s">
        <v>514</v>
      </c>
      <c r="AN449">
        <v>8</v>
      </c>
      <c r="AO449" t="s">
        <v>545</v>
      </c>
      <c r="AP449">
        <v>8</v>
      </c>
    </row>
    <row r="450" spans="1:42">
      <c r="A450">
        <v>1683</v>
      </c>
      <c r="B450">
        <v>891</v>
      </c>
      <c r="C450" t="s">
        <v>27</v>
      </c>
      <c r="D450" t="s">
        <v>28</v>
      </c>
      <c r="E450" t="s">
        <v>31</v>
      </c>
      <c r="F450" t="s">
        <v>200</v>
      </c>
      <c r="G450" t="s">
        <v>474</v>
      </c>
      <c r="H450" t="s">
        <v>468</v>
      </c>
      <c r="I450" t="s">
        <v>97</v>
      </c>
      <c r="J450" t="s">
        <v>470</v>
      </c>
      <c r="K450">
        <v>36964</v>
      </c>
      <c r="L450">
        <v>37694</v>
      </c>
      <c r="M450" t="s">
        <v>30</v>
      </c>
      <c r="N450" s="1">
        <v>10000000</v>
      </c>
      <c r="O450">
        <v>-1804.3951869999999</v>
      </c>
      <c r="P450">
        <v>0.56999999999999995</v>
      </c>
      <c r="Q450">
        <v>60.892853000000002</v>
      </c>
      <c r="R450">
        <v>60.920400999999998</v>
      </c>
      <c r="S450">
        <v>-5.7294161123024705E-3</v>
      </c>
      <c r="T450">
        <v>10.338130857358829</v>
      </c>
      <c r="U450">
        <v>218.46369000000001</v>
      </c>
      <c r="V450">
        <v>0</v>
      </c>
      <c r="W450">
        <v>228.80182085735885</v>
      </c>
      <c r="X450">
        <v>-5396.8538120000003</v>
      </c>
      <c r="Y450">
        <v>-5283.8722959999996</v>
      </c>
      <c r="Z450">
        <v>112.98151600000074</v>
      </c>
      <c r="AA450">
        <v>-115.82030485735811</v>
      </c>
      <c r="AB450">
        <v>-5396.8538120000003</v>
      </c>
      <c r="AC450">
        <v>-5283.8722959999996</v>
      </c>
      <c r="AD450">
        <v>112.98151600000074</v>
      </c>
      <c r="AF450">
        <v>-10388.8052891525</v>
      </c>
      <c r="AG450">
        <v>0</v>
      </c>
      <c r="AH450" s="54">
        <v>-5283.8722959999996</v>
      </c>
      <c r="AI450">
        <v>-5283.8722959999996</v>
      </c>
      <c r="AJ450">
        <v>-5283.8722959999996</v>
      </c>
      <c r="AK450">
        <v>-5283.8722959999996</v>
      </c>
      <c r="AL450">
        <v>112.98151600000074</v>
      </c>
      <c r="AM450" t="s">
        <v>549</v>
      </c>
      <c r="AN450">
        <v>6</v>
      </c>
      <c r="AO450" t="s">
        <v>545</v>
      </c>
      <c r="AP450">
        <v>6</v>
      </c>
    </row>
    <row r="451" spans="1:42">
      <c r="A451">
        <v>1684</v>
      </c>
      <c r="B451">
        <v>892</v>
      </c>
      <c r="C451" t="s">
        <v>27</v>
      </c>
      <c r="D451" t="s">
        <v>28</v>
      </c>
      <c r="E451" t="s">
        <v>538</v>
      </c>
      <c r="F451" t="s">
        <v>200</v>
      </c>
      <c r="G451" t="s">
        <v>474</v>
      </c>
      <c r="H451" t="s">
        <v>468</v>
      </c>
      <c r="I451" t="s">
        <v>286</v>
      </c>
      <c r="J451" t="s">
        <v>481</v>
      </c>
      <c r="K451">
        <v>36964</v>
      </c>
      <c r="L451">
        <v>38790</v>
      </c>
      <c r="M451" t="s">
        <v>30</v>
      </c>
      <c r="N451" s="1">
        <v>20000000</v>
      </c>
      <c r="O451">
        <v>-8577.1344059999992</v>
      </c>
      <c r="P451">
        <v>0.96</v>
      </c>
      <c r="Q451">
        <v>94.207206999999997</v>
      </c>
      <c r="R451">
        <v>94.232094000000004</v>
      </c>
      <c r="S451">
        <v>9.4637414315081048E-3</v>
      </c>
      <c r="T451">
        <v>-81.171782241675857</v>
      </c>
      <c r="U451">
        <v>617.20405000000005</v>
      </c>
      <c r="V451">
        <v>0</v>
      </c>
      <c r="W451">
        <v>536.03226775832422</v>
      </c>
      <c r="X451">
        <v>21730.935288000001</v>
      </c>
      <c r="Y451">
        <v>22059.547638</v>
      </c>
      <c r="Z451">
        <v>328.61234999999942</v>
      </c>
      <c r="AA451">
        <v>-207.4199177583248</v>
      </c>
      <c r="AB451">
        <v>21730.935288000001</v>
      </c>
      <c r="AC451">
        <v>22059.547638</v>
      </c>
      <c r="AD451">
        <v>328.61234999999942</v>
      </c>
      <c r="AF451">
        <v>-49382.851342545</v>
      </c>
      <c r="AG451">
        <v>0</v>
      </c>
      <c r="AH451" s="54">
        <v>22059.547638</v>
      </c>
      <c r="AI451">
        <v>22059.547638</v>
      </c>
      <c r="AJ451">
        <v>22059.547638</v>
      </c>
      <c r="AK451">
        <v>22059.547638</v>
      </c>
      <c r="AL451">
        <v>328.61234999999942</v>
      </c>
      <c r="AM451" t="s">
        <v>514</v>
      </c>
      <c r="AN451">
        <v>6</v>
      </c>
      <c r="AO451" t="s">
        <v>545</v>
      </c>
      <c r="AP451">
        <v>6</v>
      </c>
    </row>
    <row r="452" spans="1:42">
      <c r="A452">
        <v>1685</v>
      </c>
      <c r="B452">
        <v>894</v>
      </c>
      <c r="C452" t="s">
        <v>27</v>
      </c>
      <c r="D452" t="s">
        <v>28</v>
      </c>
      <c r="E452" t="s">
        <v>51</v>
      </c>
      <c r="F452" t="s">
        <v>202</v>
      </c>
      <c r="G452" t="s">
        <v>474</v>
      </c>
      <c r="H452" t="s">
        <v>468</v>
      </c>
      <c r="I452" t="s">
        <v>286</v>
      </c>
      <c r="J452" t="s">
        <v>470</v>
      </c>
      <c r="K452">
        <v>36964</v>
      </c>
      <c r="L452">
        <v>38790</v>
      </c>
      <c r="M452" t="s">
        <v>30</v>
      </c>
      <c r="N452" s="1">
        <v>-10000000</v>
      </c>
      <c r="O452">
        <v>4238.4547050000001</v>
      </c>
      <c r="P452">
        <v>0.55000000000000004</v>
      </c>
      <c r="Q452">
        <v>55.358544000000002</v>
      </c>
      <c r="R452">
        <v>55.380296999999999</v>
      </c>
      <c r="S452">
        <v>1.0300919948080182E-2</v>
      </c>
      <c r="T452">
        <v>43.659982619768805</v>
      </c>
      <c r="U452">
        <v>-213.04836299999999</v>
      </c>
      <c r="V452">
        <v>0</v>
      </c>
      <c r="W452">
        <v>-169.38838038023118</v>
      </c>
      <c r="X452">
        <v>-275.65470599999998</v>
      </c>
      <c r="Y452">
        <v>-332.99408599999998</v>
      </c>
      <c r="Z452">
        <v>-57.339380000000006</v>
      </c>
      <c r="AA452">
        <v>112.04900038023118</v>
      </c>
      <c r="AB452">
        <v>-275.65470599999998</v>
      </c>
      <c r="AC452">
        <v>-332.99408599999998</v>
      </c>
      <c r="AD452">
        <v>-57.339380000000006</v>
      </c>
      <c r="AF452">
        <v>17430.644974312501</v>
      </c>
      <c r="AG452">
        <v>0</v>
      </c>
      <c r="AH452" s="54">
        <v>-332.99408599999998</v>
      </c>
      <c r="AI452">
        <v>-332.99408599999998</v>
      </c>
      <c r="AJ452">
        <v>-332.99408599999998</v>
      </c>
      <c r="AK452">
        <v>-332.99408599999998</v>
      </c>
      <c r="AL452">
        <v>-57.339380000000006</v>
      </c>
      <c r="AM452" t="s">
        <v>514</v>
      </c>
      <c r="AN452">
        <v>5</v>
      </c>
      <c r="AO452" t="s">
        <v>545</v>
      </c>
      <c r="AP452">
        <v>5</v>
      </c>
    </row>
    <row r="453" spans="1:42">
      <c r="A453">
        <v>1686</v>
      </c>
      <c r="B453">
        <v>893</v>
      </c>
      <c r="C453" t="s">
        <v>27</v>
      </c>
      <c r="D453" t="s">
        <v>28</v>
      </c>
      <c r="E453" t="s">
        <v>341</v>
      </c>
      <c r="F453" t="s">
        <v>197</v>
      </c>
      <c r="G453" t="s">
        <v>477</v>
      </c>
      <c r="H453" t="s">
        <v>468</v>
      </c>
      <c r="I453" t="s">
        <v>97</v>
      </c>
      <c r="J453" t="s">
        <v>481</v>
      </c>
      <c r="K453">
        <v>36964</v>
      </c>
      <c r="L453">
        <v>38671</v>
      </c>
      <c r="M453" t="s">
        <v>30</v>
      </c>
      <c r="N453" s="1">
        <v>5000000</v>
      </c>
      <c r="O453">
        <v>-2028.2046949999999</v>
      </c>
      <c r="P453">
        <v>1.6</v>
      </c>
      <c r="Q453">
        <v>169.03239300000001</v>
      </c>
      <c r="R453">
        <v>169.25931399999999</v>
      </c>
      <c r="S453">
        <v>0.15577748253577867</v>
      </c>
      <c r="T453">
        <v>-315.94862145434678</v>
      </c>
      <c r="U453">
        <v>268.70510100000001</v>
      </c>
      <c r="V453">
        <v>0</v>
      </c>
      <c r="W453">
        <v>-47.243520454346765</v>
      </c>
      <c r="X453">
        <v>-15284.837265</v>
      </c>
      <c r="Y453">
        <v>-15523.322575</v>
      </c>
      <c r="Z453">
        <v>-238.48531000000003</v>
      </c>
      <c r="AA453">
        <v>-191.24178954565326</v>
      </c>
      <c r="AB453">
        <v>-15284.837265</v>
      </c>
      <c r="AC453">
        <v>-15523.322575</v>
      </c>
      <c r="AD453">
        <v>-238.48531000000003</v>
      </c>
      <c r="AF453">
        <v>-25356.61509689</v>
      </c>
      <c r="AG453">
        <v>0</v>
      </c>
      <c r="AH453" s="54">
        <v>-15523.322575</v>
      </c>
      <c r="AI453">
        <v>-15523.322575</v>
      </c>
      <c r="AJ453">
        <v>-15523.322575</v>
      </c>
      <c r="AK453">
        <v>-15523.322575</v>
      </c>
      <c r="AL453">
        <v>-238.48531000000003</v>
      </c>
      <c r="AM453" t="s">
        <v>514</v>
      </c>
      <c r="AN453" t="s">
        <v>545</v>
      </c>
      <c r="AO453">
        <v>10</v>
      </c>
      <c r="AP453">
        <v>10</v>
      </c>
    </row>
    <row r="454" spans="1:42">
      <c r="A454">
        <v>1687</v>
      </c>
      <c r="B454">
        <v>895</v>
      </c>
      <c r="C454" t="s">
        <v>27</v>
      </c>
      <c r="D454" t="s">
        <v>28</v>
      </c>
      <c r="E454" t="s">
        <v>335</v>
      </c>
      <c r="F454" t="s">
        <v>200</v>
      </c>
      <c r="G454" t="s">
        <v>477</v>
      </c>
      <c r="H454" t="s">
        <v>468</v>
      </c>
      <c r="I454" t="s">
        <v>286</v>
      </c>
      <c r="J454" t="s">
        <v>470</v>
      </c>
      <c r="K454">
        <v>36965</v>
      </c>
      <c r="L454">
        <v>38791</v>
      </c>
      <c r="M454" t="s">
        <v>30</v>
      </c>
      <c r="N454" s="1">
        <v>5000000</v>
      </c>
      <c r="O454">
        <v>-2160.2533269999999</v>
      </c>
      <c r="P454">
        <v>1.2</v>
      </c>
      <c r="Q454">
        <v>100.460566</v>
      </c>
      <c r="R454">
        <v>100.492538</v>
      </c>
      <c r="S454">
        <v>1.0643254402779532E-2</v>
      </c>
      <c r="T454">
        <v>-22.99212573371188</v>
      </c>
      <c r="U454">
        <v>203.281003</v>
      </c>
      <c r="V454">
        <v>0</v>
      </c>
      <c r="W454">
        <v>180.28887726628813</v>
      </c>
      <c r="X454">
        <v>43682.713997999999</v>
      </c>
      <c r="Y454">
        <v>43804.055155000002</v>
      </c>
      <c r="Z454">
        <v>121.34115700000257</v>
      </c>
      <c r="AA454">
        <v>-58.947720266285557</v>
      </c>
      <c r="AB454">
        <v>43682.713997999999</v>
      </c>
      <c r="AC454">
        <v>43804.055155000002</v>
      </c>
      <c r="AD454">
        <v>121.34115700000257</v>
      </c>
      <c r="AF454">
        <v>-12437.6585302025</v>
      </c>
      <c r="AG454">
        <v>0</v>
      </c>
      <c r="AH454" s="54">
        <v>43804.055155000002</v>
      </c>
      <c r="AI454">
        <v>43804.055155000002</v>
      </c>
      <c r="AJ454">
        <v>43804.055155000002</v>
      </c>
      <c r="AK454">
        <v>43804.055155000002</v>
      </c>
      <c r="AL454">
        <v>121.34115700000257</v>
      </c>
      <c r="AM454" t="s">
        <v>514</v>
      </c>
      <c r="AN454">
        <v>6</v>
      </c>
      <c r="AO454" t="s">
        <v>545</v>
      </c>
      <c r="AP454">
        <v>6</v>
      </c>
    </row>
    <row r="455" spans="1:42">
      <c r="A455">
        <v>1688</v>
      </c>
      <c r="B455">
        <v>896</v>
      </c>
      <c r="C455" t="s">
        <v>27</v>
      </c>
      <c r="D455" t="s">
        <v>28</v>
      </c>
      <c r="E455" t="s">
        <v>493</v>
      </c>
      <c r="F455" t="s">
        <v>206</v>
      </c>
      <c r="G455" t="s">
        <v>495</v>
      </c>
      <c r="H455" t="s">
        <v>493</v>
      </c>
      <c r="I455" t="s">
        <v>56</v>
      </c>
      <c r="J455" t="s">
        <v>479</v>
      </c>
      <c r="K455">
        <v>36966</v>
      </c>
      <c r="L455">
        <v>38853</v>
      </c>
      <c r="M455" t="s">
        <v>30</v>
      </c>
      <c r="N455" s="1">
        <v>20000000</v>
      </c>
      <c r="O455">
        <v>-8628.3967570000004</v>
      </c>
      <c r="P455">
        <v>0.16</v>
      </c>
      <c r="Q455">
        <v>19.760038999999999</v>
      </c>
      <c r="R455">
        <v>19.767045</v>
      </c>
      <c r="S455">
        <v>4.1525788258272361E-3</v>
      </c>
      <c r="T455">
        <v>-35.830097673954597</v>
      </c>
      <c r="U455">
        <v>130.693534</v>
      </c>
      <c r="V455">
        <v>0</v>
      </c>
      <c r="W455">
        <v>94.863436326045402</v>
      </c>
      <c r="X455">
        <v>-33148.190717999998</v>
      </c>
      <c r="Y455">
        <v>-33141.203697999998</v>
      </c>
      <c r="Z455">
        <v>6.9870200000004843</v>
      </c>
      <c r="AA455">
        <v>-87.876416326044918</v>
      </c>
      <c r="AB455">
        <v>-33148.190717999998</v>
      </c>
      <c r="AC455">
        <v>-33141.203697999998</v>
      </c>
      <c r="AD455">
        <v>6.9870200000004843</v>
      </c>
      <c r="AF455">
        <v>-13625.9641586544</v>
      </c>
      <c r="AG455">
        <v>0</v>
      </c>
      <c r="AH455" s="54">
        <v>-33141.203697999998</v>
      </c>
      <c r="AI455">
        <v>-33141.203697999998</v>
      </c>
      <c r="AJ455">
        <v>-33141.203697999998</v>
      </c>
      <c r="AK455">
        <v>-33141.203697999998</v>
      </c>
      <c r="AL455">
        <v>6.9870200000004843</v>
      </c>
      <c r="AM455" t="s">
        <v>514</v>
      </c>
      <c r="AN455">
        <v>2</v>
      </c>
      <c r="AO455" t="s">
        <v>545</v>
      </c>
      <c r="AP455">
        <v>2</v>
      </c>
    </row>
    <row r="456" spans="1:42">
      <c r="A456">
        <v>1689</v>
      </c>
      <c r="B456">
        <v>897</v>
      </c>
      <c r="C456" t="s">
        <v>27</v>
      </c>
      <c r="D456" t="s">
        <v>28</v>
      </c>
      <c r="E456" t="s">
        <v>306</v>
      </c>
      <c r="F456" t="s">
        <v>197</v>
      </c>
      <c r="G456" t="s">
        <v>477</v>
      </c>
      <c r="H456" t="s">
        <v>468</v>
      </c>
      <c r="I456" t="s">
        <v>286</v>
      </c>
      <c r="J456" t="s">
        <v>481</v>
      </c>
      <c r="K456">
        <v>36966</v>
      </c>
      <c r="L456">
        <v>38792</v>
      </c>
      <c r="M456" t="s">
        <v>30</v>
      </c>
      <c r="N456" s="1">
        <v>10000000</v>
      </c>
      <c r="O456">
        <v>-4357.0329309999997</v>
      </c>
      <c r="P456">
        <v>1.87</v>
      </c>
      <c r="Q456">
        <v>194.78647000000001</v>
      </c>
      <c r="R456">
        <v>185.08239499999999</v>
      </c>
      <c r="S456">
        <v>-9.4704262654077969</v>
      </c>
      <c r="T456">
        <v>41262.959108989111</v>
      </c>
      <c r="U456">
        <v>584.82713100000001</v>
      </c>
      <c r="V456">
        <v>0</v>
      </c>
      <c r="W456">
        <v>41847.786239989109</v>
      </c>
      <c r="X456">
        <v>-27199.340339999999</v>
      </c>
      <c r="Y456">
        <v>13706.97176</v>
      </c>
      <c r="Z456">
        <v>40906.312099999996</v>
      </c>
      <c r="AA456">
        <v>-941.47413998911361</v>
      </c>
      <c r="AB456">
        <v>-27199.340339999999</v>
      </c>
      <c r="AC456">
        <v>13706.97176</v>
      </c>
      <c r="AD456">
        <v>40906.312099999996</v>
      </c>
      <c r="AF456">
        <v>-54471.625703362006</v>
      </c>
      <c r="AG456">
        <v>0</v>
      </c>
      <c r="AH456" s="54">
        <v>13706.97176</v>
      </c>
      <c r="AI456">
        <v>13706.97176</v>
      </c>
      <c r="AJ456">
        <v>13706.97176</v>
      </c>
      <c r="AK456">
        <v>13706.97176</v>
      </c>
      <c r="AL456">
        <v>40906.312099999996</v>
      </c>
      <c r="AM456" t="s">
        <v>514</v>
      </c>
      <c r="AN456" t="s">
        <v>545</v>
      </c>
      <c r="AO456">
        <v>10</v>
      </c>
      <c r="AP456">
        <v>10</v>
      </c>
    </row>
    <row r="457" spans="1:42">
      <c r="A457">
        <v>1690</v>
      </c>
      <c r="B457">
        <v>898</v>
      </c>
      <c r="C457" t="s">
        <v>27</v>
      </c>
      <c r="D457" t="s">
        <v>28</v>
      </c>
      <c r="E457" t="s">
        <v>573</v>
      </c>
      <c r="F457" t="s">
        <v>388</v>
      </c>
      <c r="G457" t="s">
        <v>477</v>
      </c>
      <c r="H457" t="s">
        <v>493</v>
      </c>
      <c r="I457" t="s">
        <v>56</v>
      </c>
      <c r="J457" t="s">
        <v>479</v>
      </c>
      <c r="K457">
        <v>36966</v>
      </c>
      <c r="L457">
        <v>38754</v>
      </c>
      <c r="M457" t="s">
        <v>30</v>
      </c>
      <c r="N457" s="1">
        <v>-20000000</v>
      </c>
      <c r="O457">
        <v>8246.5358259999994</v>
      </c>
      <c r="P457">
        <v>0.24</v>
      </c>
      <c r="Q457">
        <v>23.822796</v>
      </c>
      <c r="R457">
        <v>23.830219</v>
      </c>
      <c r="S457">
        <v>3.3784460863120453E-4</v>
      </c>
      <c r="T457">
        <v>2.7860476686981768</v>
      </c>
      <c r="U457">
        <v>-195.542394</v>
      </c>
      <c r="V457">
        <v>0</v>
      </c>
      <c r="W457">
        <v>-192.75634633130181</v>
      </c>
      <c r="X457">
        <v>-2863.4664459999999</v>
      </c>
      <c r="Y457">
        <v>-2933.443835</v>
      </c>
      <c r="Z457">
        <v>-69.97738900000013</v>
      </c>
      <c r="AA457">
        <v>122.77895733130168</v>
      </c>
      <c r="AB457">
        <v>-2863.4664459999999</v>
      </c>
      <c r="AC457">
        <v>-2933.443835</v>
      </c>
      <c r="AD457">
        <v>-69.97738900000013</v>
      </c>
      <c r="AF457">
        <v>12344.6518047307</v>
      </c>
      <c r="AG457">
        <v>0</v>
      </c>
      <c r="AH457" s="54">
        <v>-2933.443835</v>
      </c>
      <c r="AI457">
        <v>-2933.443835</v>
      </c>
      <c r="AJ457">
        <v>-2933.443835</v>
      </c>
      <c r="AK457">
        <v>-2933.443835</v>
      </c>
      <c r="AL457">
        <v>-69.97738900000013</v>
      </c>
      <c r="AM457" t="s">
        <v>514</v>
      </c>
      <c r="AN457">
        <v>1</v>
      </c>
      <c r="AO457" t="s">
        <v>545</v>
      </c>
      <c r="AP457">
        <v>1</v>
      </c>
    </row>
    <row r="458" spans="1:42">
      <c r="A458">
        <v>1691</v>
      </c>
      <c r="B458">
        <v>899</v>
      </c>
      <c r="C458" t="s">
        <v>27</v>
      </c>
      <c r="D458" t="s">
        <v>28</v>
      </c>
      <c r="E458" t="s">
        <v>71</v>
      </c>
      <c r="F458" t="s">
        <v>200</v>
      </c>
      <c r="G458" t="s">
        <v>474</v>
      </c>
      <c r="H458" t="s">
        <v>468</v>
      </c>
      <c r="I458" t="s">
        <v>97</v>
      </c>
      <c r="J458" t="s">
        <v>470</v>
      </c>
      <c r="K458">
        <v>36969</v>
      </c>
      <c r="L458">
        <v>38795</v>
      </c>
      <c r="M458" t="s">
        <v>30</v>
      </c>
      <c r="N458" s="1">
        <v>-10000000</v>
      </c>
      <c r="O458">
        <v>4285.1072519999998</v>
      </c>
      <c r="P458">
        <v>0.85</v>
      </c>
      <c r="Q458">
        <v>85.179175000000001</v>
      </c>
      <c r="R458">
        <v>85.208122000000003</v>
      </c>
      <c r="S458">
        <v>9.4928066786182704E-3</v>
      </c>
      <c r="T458">
        <v>40.677694740381185</v>
      </c>
      <c r="U458">
        <v>-249.96990299999999</v>
      </c>
      <c r="V458">
        <v>0</v>
      </c>
      <c r="W458">
        <v>-209.2922082596188</v>
      </c>
      <c r="X458">
        <v>-880.40978800000005</v>
      </c>
      <c r="Y458">
        <v>-991.26956399999995</v>
      </c>
      <c r="Z458">
        <v>-110.8597759999999</v>
      </c>
      <c r="AA458">
        <v>98.432432259618906</v>
      </c>
      <c r="AB458">
        <v>-880.40978800000005</v>
      </c>
      <c r="AC458">
        <v>-991.26956399999995</v>
      </c>
      <c r="AD458">
        <v>-110.8597759999999</v>
      </c>
      <c r="AF458">
        <v>24671.505003389997</v>
      </c>
      <c r="AG458">
        <v>0</v>
      </c>
      <c r="AH458" s="54">
        <v>-991.26956399999995</v>
      </c>
      <c r="AI458">
        <v>-991.26956399999995</v>
      </c>
      <c r="AJ458">
        <v>-991.26956399999995</v>
      </c>
      <c r="AK458">
        <v>-991.26956399999995</v>
      </c>
      <c r="AL458">
        <v>-110.8597759999999</v>
      </c>
      <c r="AM458" t="s">
        <v>514</v>
      </c>
      <c r="AN458">
        <v>6</v>
      </c>
      <c r="AO458" t="s">
        <v>545</v>
      </c>
      <c r="AP458">
        <v>6</v>
      </c>
    </row>
    <row r="459" spans="1:42">
      <c r="A459" s="54">
        <v>1695</v>
      </c>
      <c r="B459" s="54">
        <v>901</v>
      </c>
      <c r="C459" s="54" t="s">
        <v>27</v>
      </c>
      <c r="D459" s="54" t="s">
        <v>57</v>
      </c>
      <c r="E459" s="54" t="s">
        <v>33</v>
      </c>
      <c r="F459" s="54" t="s">
        <v>205</v>
      </c>
      <c r="G459" s="54" t="s">
        <v>476</v>
      </c>
      <c r="H459" s="54" t="s">
        <v>468</v>
      </c>
      <c r="I459" s="54" t="s">
        <v>264</v>
      </c>
      <c r="J459" s="54" t="s">
        <v>480</v>
      </c>
      <c r="K459" s="54">
        <v>36742</v>
      </c>
      <c r="L459" s="54">
        <v>37837</v>
      </c>
      <c r="M459" s="54" t="s">
        <v>30</v>
      </c>
      <c r="N459" s="258">
        <v>-10000000</v>
      </c>
      <c r="O459" s="54">
        <v>2158.6819829999999</v>
      </c>
      <c r="P459" s="54">
        <v>2</v>
      </c>
      <c r="Q459" s="54">
        <v>168.805398</v>
      </c>
      <c r="R459" s="54">
        <v>168.82828499999999</v>
      </c>
      <c r="S459" s="54">
        <v>-6.3101614140742571E-2</v>
      </c>
      <c r="T459" s="54">
        <v>-136.21631754383901</v>
      </c>
      <c r="U459" s="54">
        <v>-542.26476500000001</v>
      </c>
      <c r="V459" s="54">
        <v>0</v>
      </c>
      <c r="W459" s="54">
        <v>-678.48108254383897</v>
      </c>
      <c r="X459" s="54">
        <v>-95583.071293999994</v>
      </c>
      <c r="Y459" s="54">
        <v>-96054.186035000006</v>
      </c>
      <c r="Z459" s="54">
        <v>-471.11474100001215</v>
      </c>
      <c r="AA459" s="54">
        <v>207.36634154382682</v>
      </c>
      <c r="AB459" s="54">
        <v>-95583.071293999994</v>
      </c>
      <c r="AC459" s="54">
        <v>-96054.186035000006</v>
      </c>
      <c r="AD459" s="54">
        <v>-471.11474100001215</v>
      </c>
      <c r="AE459" s="54"/>
      <c r="AF459" s="54">
        <v>21306.191172209998</v>
      </c>
      <c r="AG459" s="54">
        <v>-102777.777778</v>
      </c>
      <c r="AH459" s="54">
        <v>-198831.96381300001</v>
      </c>
      <c r="AI459" s="54">
        <v>-122694.43417400001</v>
      </c>
      <c r="AJ459" s="54">
        <v>-122694.43417400001</v>
      </c>
      <c r="AK459" s="54">
        <v>-70662.095973000003</v>
      </c>
      <c r="AL459" s="54">
        <v>-471.11474100001215</v>
      </c>
      <c r="AM459" s="54" t="s">
        <v>549</v>
      </c>
      <c r="AN459" s="54" t="s">
        <v>545</v>
      </c>
      <c r="AO459" s="54">
        <v>9</v>
      </c>
      <c r="AP459" s="54">
        <v>9</v>
      </c>
    </row>
    <row r="460" spans="1:42">
      <c r="A460" s="54">
        <v>1696</v>
      </c>
      <c r="B460" s="54">
        <v>902</v>
      </c>
      <c r="C460" s="54" t="s">
        <v>27</v>
      </c>
      <c r="D460" s="54" t="s">
        <v>54</v>
      </c>
      <c r="E460" s="54" t="s">
        <v>33</v>
      </c>
      <c r="F460" s="54" t="s">
        <v>205</v>
      </c>
      <c r="G460" s="54" t="s">
        <v>476</v>
      </c>
      <c r="H460" s="54" t="s">
        <v>468</v>
      </c>
      <c r="I460" s="54" t="s">
        <v>279</v>
      </c>
      <c r="J460" s="54" t="s">
        <v>480</v>
      </c>
      <c r="K460" s="54">
        <v>36742</v>
      </c>
      <c r="L460" s="54">
        <v>37837</v>
      </c>
      <c r="M460" s="54" t="s">
        <v>30</v>
      </c>
      <c r="N460" s="258">
        <v>10000000</v>
      </c>
      <c r="O460" s="54">
        <v>-2158.6819829999999</v>
      </c>
      <c r="P460" s="54">
        <v>2</v>
      </c>
      <c r="Q460" s="54">
        <v>168.805398</v>
      </c>
      <c r="R460" s="54">
        <v>168.82828499999999</v>
      </c>
      <c r="S460" s="54">
        <v>-6.3101614140742571E-2</v>
      </c>
      <c r="T460" s="54">
        <v>136.21631754383901</v>
      </c>
      <c r="U460" s="54">
        <v>542.26476500000001</v>
      </c>
      <c r="V460" s="54">
        <v>0</v>
      </c>
      <c r="W460" s="54">
        <v>678.48108254383897</v>
      </c>
      <c r="X460" s="54">
        <v>95583.071293999994</v>
      </c>
      <c r="Y460" s="54">
        <v>96054.186035000006</v>
      </c>
      <c r="Z460" s="54">
        <v>471.11474100001215</v>
      </c>
      <c r="AA460" s="54">
        <v>-207.36634154382682</v>
      </c>
      <c r="AB460" s="54">
        <v>95583.071293999994</v>
      </c>
      <c r="AC460" s="54">
        <v>96054.186035000006</v>
      </c>
      <c r="AD460" s="54">
        <v>471.11474100001215</v>
      </c>
      <c r="AE460" s="54"/>
      <c r="AF460" s="54">
        <v>-21306.191172209998</v>
      </c>
      <c r="AG460" s="54">
        <v>102777.777778</v>
      </c>
      <c r="AH460" s="54">
        <v>198831.96381300001</v>
      </c>
      <c r="AI460" s="54">
        <v>122694.43417400001</v>
      </c>
      <c r="AJ460" s="54">
        <v>122694.43417400001</v>
      </c>
      <c r="AK460" s="54">
        <v>70662.095973000003</v>
      </c>
      <c r="AL460" s="54">
        <v>471.11474100001215</v>
      </c>
      <c r="AM460" s="54" t="s">
        <v>549</v>
      </c>
      <c r="AN460" s="54" t="s">
        <v>545</v>
      </c>
      <c r="AO460" s="54">
        <v>9</v>
      </c>
      <c r="AP460" s="54">
        <v>9</v>
      </c>
    </row>
    <row r="461" spans="1:42">
      <c r="A461" s="54">
        <v>1697</v>
      </c>
      <c r="B461" s="54">
        <v>903</v>
      </c>
      <c r="C461" s="54" t="s">
        <v>27</v>
      </c>
      <c r="D461" s="54" t="s">
        <v>59</v>
      </c>
      <c r="E461" s="54" t="s">
        <v>33</v>
      </c>
      <c r="F461" s="54" t="s">
        <v>205</v>
      </c>
      <c r="G461" s="54" t="s">
        <v>476</v>
      </c>
      <c r="H461" s="54" t="s">
        <v>468</v>
      </c>
      <c r="I461" s="54" t="s">
        <v>277</v>
      </c>
      <c r="J461" s="54" t="s">
        <v>480</v>
      </c>
      <c r="K461" s="54">
        <v>36742</v>
      </c>
      <c r="L461" s="54">
        <v>37837</v>
      </c>
      <c r="M461" s="54" t="s">
        <v>30</v>
      </c>
      <c r="N461" s="258">
        <v>-10000000</v>
      </c>
      <c r="O461" s="54">
        <v>2158.6819829999999</v>
      </c>
      <c r="P461" s="54">
        <v>2</v>
      </c>
      <c r="Q461" s="54">
        <v>168.805398</v>
      </c>
      <c r="R461" s="54">
        <v>168.82828499999999</v>
      </c>
      <c r="S461" s="54">
        <v>-6.3101614140742571E-2</v>
      </c>
      <c r="T461" s="54">
        <v>-136.21631754383901</v>
      </c>
      <c r="U461" s="54">
        <v>-542.26476500000001</v>
      </c>
      <c r="V461" s="54">
        <v>0</v>
      </c>
      <c r="W461" s="54">
        <v>-678.48108254383897</v>
      </c>
      <c r="X461" s="54">
        <v>-95583.071293999994</v>
      </c>
      <c r="Y461" s="54">
        <v>-96054.186035000006</v>
      </c>
      <c r="Z461" s="54">
        <v>-471.11474100001215</v>
      </c>
      <c r="AA461" s="54">
        <v>207.36634154382682</v>
      </c>
      <c r="AB461" s="54">
        <v>-95583.071293999994</v>
      </c>
      <c r="AC461" s="54">
        <v>-96054.186035000006</v>
      </c>
      <c r="AD461" s="54">
        <v>-471.11474100001215</v>
      </c>
      <c r="AE461" s="54"/>
      <c r="AF461" s="54">
        <v>21306.191172209998</v>
      </c>
      <c r="AG461" s="54">
        <v>-102777.777778</v>
      </c>
      <c r="AH461" s="54">
        <v>-198831.96381300001</v>
      </c>
      <c r="AI461" s="54">
        <v>-122694.43417400001</v>
      </c>
      <c r="AJ461" s="54">
        <v>-122694.43417400001</v>
      </c>
      <c r="AK461" s="54">
        <v>-70662.095973000003</v>
      </c>
      <c r="AL461" s="54">
        <v>-471.11474100001215</v>
      </c>
      <c r="AM461" s="54" t="s">
        <v>549</v>
      </c>
      <c r="AN461" s="54" t="s">
        <v>545</v>
      </c>
      <c r="AO461" s="54">
        <v>9</v>
      </c>
      <c r="AP461" s="54">
        <v>9</v>
      </c>
    </row>
    <row r="462" spans="1:42">
      <c r="A462" s="54">
        <v>1698</v>
      </c>
      <c r="B462" s="54">
        <v>904</v>
      </c>
      <c r="C462" s="54" t="s">
        <v>27</v>
      </c>
      <c r="D462" s="54" t="s">
        <v>57</v>
      </c>
      <c r="E462" s="54" t="s">
        <v>29</v>
      </c>
      <c r="F462" s="54" t="s">
        <v>199</v>
      </c>
      <c r="G462" s="54" t="s">
        <v>473</v>
      </c>
      <c r="H462" s="54" t="s">
        <v>478</v>
      </c>
      <c r="I462" s="54" t="s">
        <v>264</v>
      </c>
      <c r="J462" s="54" t="s">
        <v>480</v>
      </c>
      <c r="K462" s="54">
        <v>36761</v>
      </c>
      <c r="L462" s="54">
        <v>38587</v>
      </c>
      <c r="M462" s="54" t="s">
        <v>30</v>
      </c>
      <c r="N462" s="258">
        <v>10000000</v>
      </c>
      <c r="O462" s="54">
        <v>-3766.365542</v>
      </c>
      <c r="P462" s="54">
        <v>0.52</v>
      </c>
      <c r="Q462" s="54">
        <v>155.483722</v>
      </c>
      <c r="R462" s="54">
        <v>155.54871800000001</v>
      </c>
      <c r="S462" s="54">
        <v>-3.1830983447792234E-2</v>
      </c>
      <c r="T462" s="54">
        <v>119.88711922573704</v>
      </c>
      <c r="U462" s="54">
        <v>448.40921300000002</v>
      </c>
      <c r="V462" s="54">
        <v>0</v>
      </c>
      <c r="W462" s="54">
        <v>568.29633222573705</v>
      </c>
      <c r="X462" s="54">
        <v>-389420.72562500002</v>
      </c>
      <c r="Y462" s="54">
        <v>-389737.33521300001</v>
      </c>
      <c r="Z462" s="54">
        <v>-316.60958799999207</v>
      </c>
      <c r="AA462" s="54">
        <v>-884.90592022572912</v>
      </c>
      <c r="AB462" s="54">
        <v>-389420.72562500002</v>
      </c>
      <c r="AC462" s="54">
        <v>-389737.33521300001</v>
      </c>
      <c r="AD462" s="54">
        <v>-316.60958799999207</v>
      </c>
      <c r="AE462" s="54"/>
      <c r="AF462" s="54">
        <v>-27880.520924655</v>
      </c>
      <c r="AG462" s="54">
        <v>26577.777778</v>
      </c>
      <c r="AH462" s="54">
        <v>-363159.55743500002</v>
      </c>
      <c r="AI462" s="54">
        <v>-174607.06321200001</v>
      </c>
      <c r="AJ462" s="54">
        <v>-174607.06321200001</v>
      </c>
      <c r="AK462" s="54">
        <v>17542.841756999958</v>
      </c>
      <c r="AL462" s="54">
        <v>-316.60958799999207</v>
      </c>
      <c r="AM462" s="54" t="s">
        <v>547</v>
      </c>
      <c r="AN462" s="54">
        <v>7</v>
      </c>
      <c r="AO462" s="54" t="s">
        <v>545</v>
      </c>
      <c r="AP462" s="54">
        <v>7</v>
      </c>
    </row>
    <row r="463" spans="1:42">
      <c r="A463" s="54">
        <v>1699</v>
      </c>
      <c r="B463" s="54">
        <v>905</v>
      </c>
      <c r="C463" s="54" t="s">
        <v>27</v>
      </c>
      <c r="D463" s="54" t="s">
        <v>54</v>
      </c>
      <c r="E463" s="54" t="s">
        <v>29</v>
      </c>
      <c r="F463" s="54" t="s">
        <v>199</v>
      </c>
      <c r="G463" s="54" t="s">
        <v>473</v>
      </c>
      <c r="H463" s="54" t="s">
        <v>478</v>
      </c>
      <c r="I463" s="54" t="s">
        <v>279</v>
      </c>
      <c r="J463" s="54" t="s">
        <v>480</v>
      </c>
      <c r="K463" s="54">
        <v>36761</v>
      </c>
      <c r="L463" s="54">
        <v>38587</v>
      </c>
      <c r="M463" s="54" t="s">
        <v>30</v>
      </c>
      <c r="N463" s="258">
        <v>-10000000</v>
      </c>
      <c r="O463" s="54">
        <v>3766.365542</v>
      </c>
      <c r="P463" s="54">
        <v>0.52</v>
      </c>
      <c r="Q463" s="54">
        <v>155.483722</v>
      </c>
      <c r="R463" s="54">
        <v>155.54871800000001</v>
      </c>
      <c r="S463" s="54">
        <v>-3.1830983447792234E-2</v>
      </c>
      <c r="T463" s="54">
        <v>-119.88711922573704</v>
      </c>
      <c r="U463" s="54">
        <v>-448.40921300000002</v>
      </c>
      <c r="V463" s="54">
        <v>0</v>
      </c>
      <c r="W463" s="54">
        <v>-568.29633222573705</v>
      </c>
      <c r="X463" s="54">
        <v>389420.72562500002</v>
      </c>
      <c r="Y463" s="54">
        <v>389737.33521300001</v>
      </c>
      <c r="Z463" s="54">
        <v>316.60958799999207</v>
      </c>
      <c r="AA463" s="54">
        <v>884.90592022572912</v>
      </c>
      <c r="AB463" s="54">
        <v>389420.72562500002</v>
      </c>
      <c r="AC463" s="54">
        <v>389737.33521300001</v>
      </c>
      <c r="AD463" s="54">
        <v>316.60958799999207</v>
      </c>
      <c r="AE463" s="54"/>
      <c r="AF463" s="54">
        <v>27880.520924655</v>
      </c>
      <c r="AG463" s="54">
        <v>-26577.777778</v>
      </c>
      <c r="AH463" s="54">
        <v>363159.55743500002</v>
      </c>
      <c r="AI463" s="54">
        <v>174607.06321200004</v>
      </c>
      <c r="AJ463" s="54">
        <v>174607.06321200004</v>
      </c>
      <c r="AK463" s="54">
        <v>-17542.841756999958</v>
      </c>
      <c r="AL463" s="54">
        <v>316.60958799999207</v>
      </c>
      <c r="AM463" s="54" t="s">
        <v>547</v>
      </c>
      <c r="AN463" s="54">
        <v>7</v>
      </c>
      <c r="AO463" s="54" t="s">
        <v>545</v>
      </c>
      <c r="AP463" s="54">
        <v>7</v>
      </c>
    </row>
    <row r="464" spans="1:42">
      <c r="A464" s="54">
        <v>1700</v>
      </c>
      <c r="B464" s="54">
        <v>906</v>
      </c>
      <c r="C464" s="54" t="s">
        <v>27</v>
      </c>
      <c r="D464" s="54" t="s">
        <v>59</v>
      </c>
      <c r="E464" s="54" t="s">
        <v>29</v>
      </c>
      <c r="F464" s="54" t="s">
        <v>199</v>
      </c>
      <c r="G464" s="54" t="s">
        <v>473</v>
      </c>
      <c r="H464" s="54" t="s">
        <v>478</v>
      </c>
      <c r="I464" s="54" t="s">
        <v>277</v>
      </c>
      <c r="J464" s="54" t="s">
        <v>480</v>
      </c>
      <c r="K464" s="54">
        <v>36761</v>
      </c>
      <c r="L464" s="54">
        <v>38587</v>
      </c>
      <c r="M464" s="54" t="s">
        <v>30</v>
      </c>
      <c r="N464" s="258">
        <v>10000000</v>
      </c>
      <c r="O464" s="54">
        <v>-3766.365542</v>
      </c>
      <c r="P464" s="54">
        <v>0.52</v>
      </c>
      <c r="Q464" s="54">
        <v>155.483722</v>
      </c>
      <c r="R464" s="54">
        <v>155.54871800000001</v>
      </c>
      <c r="S464" s="54">
        <v>-3.1830983447792234E-2</v>
      </c>
      <c r="T464" s="54">
        <v>119.88711922573704</v>
      </c>
      <c r="U464" s="54">
        <v>448.40921300000002</v>
      </c>
      <c r="V464" s="54">
        <v>0</v>
      </c>
      <c r="W464" s="54">
        <v>568.29633222573705</v>
      </c>
      <c r="X464" s="54">
        <v>-389420.72562500002</v>
      </c>
      <c r="Y464" s="54">
        <v>-389737.33521300001</v>
      </c>
      <c r="Z464" s="54">
        <v>-316.60958799999207</v>
      </c>
      <c r="AA464" s="54">
        <v>-884.90592022572912</v>
      </c>
      <c r="AB464" s="54">
        <v>-389420.72562500002</v>
      </c>
      <c r="AC464" s="54">
        <v>-389737.33521300001</v>
      </c>
      <c r="AD464" s="54">
        <v>-316.60958799999207</v>
      </c>
      <c r="AE464" s="54"/>
      <c r="AF464" s="54">
        <v>-27880.520924655</v>
      </c>
      <c r="AG464" s="54">
        <v>26577.777778</v>
      </c>
      <c r="AH464" s="54">
        <v>-363159.55743500002</v>
      </c>
      <c r="AI464" s="54">
        <v>-174607.06321200001</v>
      </c>
      <c r="AJ464" s="54">
        <v>-174607.06321200001</v>
      </c>
      <c r="AK464" s="54">
        <v>17542.841756999958</v>
      </c>
      <c r="AL464" s="54">
        <v>-316.60958799999207</v>
      </c>
      <c r="AM464" s="54" t="s">
        <v>547</v>
      </c>
      <c r="AN464" s="54">
        <v>7</v>
      </c>
      <c r="AO464" s="54" t="s">
        <v>545</v>
      </c>
      <c r="AP464" s="54">
        <v>7</v>
      </c>
    </row>
    <row r="465" spans="1:42">
      <c r="A465">
        <v>1701</v>
      </c>
      <c r="B465">
        <v>907</v>
      </c>
      <c r="C465" t="s">
        <v>27</v>
      </c>
      <c r="D465" t="s">
        <v>28</v>
      </c>
      <c r="E465" t="s">
        <v>40</v>
      </c>
      <c r="F465" t="s">
        <v>200</v>
      </c>
      <c r="G465" t="s">
        <v>473</v>
      </c>
      <c r="H465" t="s">
        <v>472</v>
      </c>
      <c r="I465" t="s">
        <v>267</v>
      </c>
      <c r="J465" t="s">
        <v>469</v>
      </c>
      <c r="K465">
        <v>36969</v>
      </c>
      <c r="L465">
        <v>38795</v>
      </c>
      <c r="M465" t="s">
        <v>30</v>
      </c>
      <c r="N465">
        <v>-10000000</v>
      </c>
      <c r="O465">
        <v>4351.7784849999998</v>
      </c>
      <c r="P465">
        <v>1.6</v>
      </c>
      <c r="Q465">
        <v>170.83212499999999</v>
      </c>
      <c r="R465">
        <v>170.99282500000001</v>
      </c>
      <c r="S465">
        <v>0.26270376603106155</v>
      </c>
      <c r="T465">
        <v>1143.2285969424474</v>
      </c>
      <c r="U465">
        <v>-568.10979899999995</v>
      </c>
      <c r="V465">
        <v>0</v>
      </c>
      <c r="W465">
        <v>575.11879794244749</v>
      </c>
      <c r="X465">
        <v>42268.989567999997</v>
      </c>
      <c r="Y465">
        <v>42650.483855999999</v>
      </c>
      <c r="Z465">
        <v>381.49428800000169</v>
      </c>
      <c r="AA465">
        <v>-193.6245099424458</v>
      </c>
      <c r="AB465">
        <v>42268.989567999997</v>
      </c>
      <c r="AC465">
        <v>42650.483855999999</v>
      </c>
      <c r="AD465">
        <v>381.49428800000169</v>
      </c>
      <c r="AF465">
        <v>25055.364627387498</v>
      </c>
      <c r="AG465">
        <v>0</v>
      </c>
      <c r="AH465">
        <v>42650.483855999999</v>
      </c>
      <c r="AI465">
        <v>42650.483855999999</v>
      </c>
      <c r="AJ465">
        <v>42650.483855999999</v>
      </c>
      <c r="AK465">
        <v>42650.483855999999</v>
      </c>
      <c r="AL465">
        <v>381.49428800000169</v>
      </c>
      <c r="AM465" t="s">
        <v>514</v>
      </c>
      <c r="AN465">
        <v>6</v>
      </c>
      <c r="AO465" t="s">
        <v>545</v>
      </c>
      <c r="AP465">
        <v>6</v>
      </c>
    </row>
    <row r="466" spans="1:42">
      <c r="A466">
        <v>1702</v>
      </c>
      <c r="B466">
        <v>908</v>
      </c>
      <c r="C466" t="s">
        <v>27</v>
      </c>
      <c r="D466" t="s">
        <v>28</v>
      </c>
      <c r="E466" t="s">
        <v>324</v>
      </c>
      <c r="F466" t="s">
        <v>197</v>
      </c>
      <c r="G466" t="s">
        <v>477</v>
      </c>
      <c r="H466" t="s">
        <v>468</v>
      </c>
      <c r="I466" t="s">
        <v>286</v>
      </c>
      <c r="J466" t="s">
        <v>481</v>
      </c>
      <c r="K466">
        <v>36969</v>
      </c>
      <c r="L466">
        <v>38795</v>
      </c>
      <c r="M466" t="s">
        <v>30</v>
      </c>
      <c r="N466">
        <v>10000000</v>
      </c>
      <c r="O466">
        <v>-4380.827198</v>
      </c>
      <c r="P466">
        <v>2</v>
      </c>
      <c r="Q466">
        <v>196.97404599999999</v>
      </c>
      <c r="R466">
        <v>210.93413200000001</v>
      </c>
      <c r="S466">
        <v>13.012968648860697</v>
      </c>
      <c r="T466">
        <v>-57007.566983650257</v>
      </c>
      <c r="U466">
        <v>590.28759200000002</v>
      </c>
      <c r="V466">
        <v>0</v>
      </c>
      <c r="W466">
        <v>-56417.279391650256</v>
      </c>
      <c r="X466">
        <v>16472.720196999999</v>
      </c>
      <c r="Y466">
        <v>-40980.737518000002</v>
      </c>
      <c r="Z466">
        <v>-57453.457714999997</v>
      </c>
      <c r="AA466">
        <v>-1036.1783233497408</v>
      </c>
      <c r="AB466">
        <v>16472.720196999999</v>
      </c>
      <c r="AC466">
        <v>-40980.737518000002</v>
      </c>
      <c r="AD466">
        <v>-57453.457714999997</v>
      </c>
      <c r="AF466">
        <v>-54769.101629396006</v>
      </c>
      <c r="AG466">
        <v>0</v>
      </c>
      <c r="AH466">
        <v>-40980.737518000002</v>
      </c>
      <c r="AI466">
        <v>-40980.737518000002</v>
      </c>
      <c r="AJ466">
        <v>-40980.737518000002</v>
      </c>
      <c r="AK466">
        <v>-40980.737518000002</v>
      </c>
      <c r="AL466">
        <v>-57453.457714999997</v>
      </c>
      <c r="AM466" t="s">
        <v>514</v>
      </c>
      <c r="AN466" t="s">
        <v>545</v>
      </c>
      <c r="AO466">
        <v>10</v>
      </c>
      <c r="AP466">
        <v>10</v>
      </c>
    </row>
    <row r="467" spans="1:42">
      <c r="A467">
        <v>1703</v>
      </c>
      <c r="B467">
        <v>909</v>
      </c>
      <c r="C467" t="s">
        <v>27</v>
      </c>
      <c r="D467" t="s">
        <v>28</v>
      </c>
      <c r="E467" t="s">
        <v>574</v>
      </c>
      <c r="F467" t="s">
        <v>423</v>
      </c>
      <c r="G467" t="s">
        <v>487</v>
      </c>
      <c r="H467" t="s">
        <v>493</v>
      </c>
      <c r="I467" t="s">
        <v>31</v>
      </c>
      <c r="J467" t="s">
        <v>479</v>
      </c>
      <c r="K467">
        <v>36970</v>
      </c>
      <c r="L467">
        <v>38796</v>
      </c>
      <c r="M467" t="s">
        <v>30</v>
      </c>
      <c r="N467">
        <v>-20000000</v>
      </c>
      <c r="O467">
        <v>8453.8215970000001</v>
      </c>
      <c r="P467">
        <v>0.32</v>
      </c>
      <c r="Q467">
        <v>29.152494999999998</v>
      </c>
      <c r="R467">
        <v>29.164459999999998</v>
      </c>
      <c r="S467">
        <v>5.1601346335375621E-3</v>
      </c>
      <c r="T467">
        <v>43.622857608427523</v>
      </c>
      <c r="U467">
        <v>-200.57617400000001</v>
      </c>
      <c r="V467">
        <v>0</v>
      </c>
      <c r="W467">
        <v>-156.95331639157249</v>
      </c>
      <c r="X467">
        <v>-26073.694286999998</v>
      </c>
      <c r="Y467">
        <v>-26160.078834</v>
      </c>
      <c r="Z467">
        <v>-86.384547000001476</v>
      </c>
      <c r="AA467">
        <v>70.56876939157101</v>
      </c>
      <c r="AB467">
        <v>-26073.694286999998</v>
      </c>
      <c r="AC467">
        <v>-26160.078834</v>
      </c>
      <c r="AD467">
        <v>-86.384547000001476</v>
      </c>
      <c r="AG467">
        <v>0</v>
      </c>
      <c r="AH467">
        <v>-26160.078834</v>
      </c>
      <c r="AI467">
        <v>-26160.078834</v>
      </c>
      <c r="AJ467">
        <v>-26160.078834</v>
      </c>
      <c r="AK467">
        <v>-26160.078834</v>
      </c>
      <c r="AL467">
        <v>-86.384547000001476</v>
      </c>
      <c r="AM467" t="s">
        <v>514</v>
      </c>
      <c r="AN467" t="s">
        <v>545</v>
      </c>
      <c r="AO467" t="s">
        <v>545</v>
      </c>
      <c r="AP467" t="s">
        <v>545</v>
      </c>
    </row>
    <row r="468" spans="1:42">
      <c r="A468">
        <v>1704</v>
      </c>
      <c r="B468">
        <v>910</v>
      </c>
      <c r="C468" t="s">
        <v>27</v>
      </c>
      <c r="D468" t="s">
        <v>28</v>
      </c>
      <c r="E468" t="s">
        <v>330</v>
      </c>
      <c r="F468" t="s">
        <v>200</v>
      </c>
      <c r="G468" t="s">
        <v>477</v>
      </c>
      <c r="H468" t="s">
        <v>483</v>
      </c>
      <c r="I468" t="s">
        <v>31</v>
      </c>
      <c r="J468" t="s">
        <v>479</v>
      </c>
      <c r="K468">
        <v>36969</v>
      </c>
      <c r="L468">
        <v>38795</v>
      </c>
      <c r="M468" t="s">
        <v>45</v>
      </c>
      <c r="N468">
        <v>-10000000</v>
      </c>
      <c r="O468">
        <v>4365.8937100000003</v>
      </c>
      <c r="P468">
        <v>1.05</v>
      </c>
      <c r="Q468">
        <v>103.212716</v>
      </c>
      <c r="R468">
        <v>103.278868</v>
      </c>
      <c r="S468">
        <v>-6.2307418803341237E-2</v>
      </c>
      <c r="T468">
        <v>-272.02756783984324</v>
      </c>
      <c r="U468">
        <v>-474.56825400000002</v>
      </c>
      <c r="V468">
        <v>0</v>
      </c>
      <c r="W468">
        <v>-746.59582183984321</v>
      </c>
      <c r="X468">
        <v>-9837.5751400000008</v>
      </c>
      <c r="Y468">
        <v>-9853.0006740000008</v>
      </c>
      <c r="Z468">
        <v>-15.425533999999971</v>
      </c>
      <c r="AA468">
        <v>731.17028783984324</v>
      </c>
      <c r="AB468">
        <v>-8810.5322953840005</v>
      </c>
      <c r="AC468">
        <v>-8767.1999997252005</v>
      </c>
      <c r="AD468">
        <v>43.332295658799922</v>
      </c>
      <c r="AF468">
        <v>25136.633035325001</v>
      </c>
      <c r="AG468">
        <v>0</v>
      </c>
      <c r="AH468">
        <v>-8767.1999997252005</v>
      </c>
      <c r="AI468">
        <v>-8767.1999997252005</v>
      </c>
      <c r="AJ468">
        <v>-8767.1999997252005</v>
      </c>
      <c r="AK468">
        <v>-8767.1999997252005</v>
      </c>
      <c r="AL468">
        <v>43.332295658799922</v>
      </c>
      <c r="AM468" t="s">
        <v>514</v>
      </c>
      <c r="AN468">
        <v>6</v>
      </c>
      <c r="AO468" t="s">
        <v>545</v>
      </c>
      <c r="AP468">
        <v>6</v>
      </c>
    </row>
    <row r="469" spans="1:42">
      <c r="A469">
        <v>1706</v>
      </c>
      <c r="B469">
        <v>911</v>
      </c>
      <c r="C469" t="s">
        <v>27</v>
      </c>
      <c r="D469" t="s">
        <v>28</v>
      </c>
      <c r="E469" t="s">
        <v>575</v>
      </c>
      <c r="F469" t="s">
        <v>423</v>
      </c>
      <c r="G469" t="s">
        <v>477</v>
      </c>
      <c r="H469" t="s">
        <v>472</v>
      </c>
      <c r="I469" t="s">
        <v>554</v>
      </c>
      <c r="J469" t="s">
        <v>469</v>
      </c>
      <c r="K469">
        <v>36970</v>
      </c>
      <c r="L469">
        <v>38764</v>
      </c>
      <c r="M469" t="s">
        <v>30</v>
      </c>
      <c r="N469">
        <v>-10000000</v>
      </c>
      <c r="O469">
        <v>4175.98441</v>
      </c>
      <c r="P469">
        <v>0.52</v>
      </c>
      <c r="Q469">
        <v>56.943502000000002</v>
      </c>
      <c r="R469">
        <v>56.962179999999996</v>
      </c>
      <c r="S469">
        <v>6.2357816120444274E-3</v>
      </c>
      <c r="T469">
        <v>26.040526796062196</v>
      </c>
      <c r="U469">
        <v>-184.14672300000001</v>
      </c>
      <c r="V469">
        <v>0</v>
      </c>
      <c r="W469">
        <v>-158.10619620393783</v>
      </c>
      <c r="X469">
        <v>20314.926273000001</v>
      </c>
      <c r="Y469">
        <v>20262.613988000001</v>
      </c>
      <c r="Z469">
        <v>-52.312284999999974</v>
      </c>
      <c r="AA469">
        <v>105.79391120393785</v>
      </c>
      <c r="AB469">
        <v>20314.926273000001</v>
      </c>
      <c r="AC469">
        <v>20262.613988000001</v>
      </c>
      <c r="AD469">
        <v>-52.312284999999974</v>
      </c>
      <c r="AG469">
        <v>0</v>
      </c>
      <c r="AH469">
        <v>20262.613988000001</v>
      </c>
      <c r="AI469">
        <v>20262.613988000001</v>
      </c>
      <c r="AJ469">
        <v>20262.613988000001</v>
      </c>
      <c r="AK469">
        <v>20262.613988000001</v>
      </c>
      <c r="AL469">
        <v>-52.312284999999974</v>
      </c>
      <c r="AM469" t="s">
        <v>514</v>
      </c>
      <c r="AN469" t="s">
        <v>545</v>
      </c>
      <c r="AO469" t="s">
        <v>545</v>
      </c>
      <c r="AP469" t="s">
        <v>545</v>
      </c>
    </row>
    <row r="470" spans="1:42">
      <c r="A470">
        <v>1708</v>
      </c>
      <c r="B470">
        <v>917</v>
      </c>
      <c r="C470" t="s">
        <v>27</v>
      </c>
      <c r="D470" t="s">
        <v>57</v>
      </c>
      <c r="E470" t="s">
        <v>595</v>
      </c>
      <c r="F470" t="s">
        <v>423</v>
      </c>
      <c r="G470" t="s">
        <v>485</v>
      </c>
      <c r="H470" t="s">
        <v>468</v>
      </c>
      <c r="I470" t="s">
        <v>604</v>
      </c>
      <c r="J470" t="s">
        <v>480</v>
      </c>
      <c r="K470">
        <v>36971</v>
      </c>
      <c r="L470">
        <v>37336</v>
      </c>
      <c r="M470" t="s">
        <v>30</v>
      </c>
      <c r="N470">
        <v>2000000</v>
      </c>
      <c r="O470">
        <v>-334.54911900000002</v>
      </c>
      <c r="P470">
        <v>10</v>
      </c>
      <c r="Q470">
        <v>936.97264399999995</v>
      </c>
      <c r="R470">
        <v>938.19500000000005</v>
      </c>
      <c r="S470">
        <v>0.62891647508944715</v>
      </c>
      <c r="T470">
        <v>-210.40345266576</v>
      </c>
      <c r="U470">
        <v>441.16146900000001</v>
      </c>
      <c r="V470">
        <v>0</v>
      </c>
      <c r="W470">
        <v>230.75801633424001</v>
      </c>
      <c r="X470">
        <v>14317.146183000001</v>
      </c>
      <c r="Y470">
        <v>14619.717407</v>
      </c>
      <c r="Z470">
        <v>302.57122399999935</v>
      </c>
      <c r="AA470">
        <v>71.813207665759336</v>
      </c>
      <c r="AB470">
        <v>14317.146183000001</v>
      </c>
      <c r="AC470">
        <v>14619.717407</v>
      </c>
      <c r="AD470">
        <v>302.57122399999935</v>
      </c>
      <c r="AG470">
        <v>0</v>
      </c>
      <c r="AH470">
        <v>14619.717407</v>
      </c>
      <c r="AI470">
        <v>14619.717407</v>
      </c>
      <c r="AJ470">
        <v>14619.717407</v>
      </c>
      <c r="AK470">
        <v>14619.717407</v>
      </c>
      <c r="AL470">
        <v>302.57122399999935</v>
      </c>
      <c r="AM470" t="s">
        <v>546</v>
      </c>
      <c r="AN470" t="s">
        <v>545</v>
      </c>
      <c r="AO470" t="s">
        <v>545</v>
      </c>
      <c r="AP470" t="s">
        <v>545</v>
      </c>
    </row>
    <row r="471" spans="1:42">
      <c r="A471">
        <v>1709</v>
      </c>
      <c r="B471">
        <v>912</v>
      </c>
      <c r="C471" t="s">
        <v>27</v>
      </c>
      <c r="D471" t="s">
        <v>54</v>
      </c>
      <c r="E471" t="s">
        <v>595</v>
      </c>
      <c r="F471" t="s">
        <v>423</v>
      </c>
      <c r="G471" t="s">
        <v>485</v>
      </c>
      <c r="H471" t="s">
        <v>468</v>
      </c>
      <c r="I471" t="s">
        <v>279</v>
      </c>
      <c r="J471" t="s">
        <v>480</v>
      </c>
      <c r="K471">
        <v>36971</v>
      </c>
      <c r="L471">
        <v>37336</v>
      </c>
      <c r="M471" t="s">
        <v>30</v>
      </c>
      <c r="N471">
        <v>-2000000</v>
      </c>
      <c r="O471">
        <v>334.54911900000002</v>
      </c>
      <c r="P471">
        <v>10</v>
      </c>
      <c r="Q471">
        <v>936.97264399999995</v>
      </c>
      <c r="R471">
        <v>938.19500000000005</v>
      </c>
      <c r="S471">
        <v>0.62891647508944715</v>
      </c>
      <c r="T471">
        <v>210.40345266576</v>
      </c>
      <c r="U471">
        <v>-441.16146900000001</v>
      </c>
      <c r="V471">
        <v>0</v>
      </c>
      <c r="W471">
        <v>-230.75801633424001</v>
      </c>
      <c r="X471">
        <v>-14317.146183000001</v>
      </c>
      <c r="Y471">
        <v>-14619.717407</v>
      </c>
      <c r="Z471">
        <v>-302.57122399999935</v>
      </c>
      <c r="AA471">
        <v>-71.813207665759336</v>
      </c>
      <c r="AB471">
        <v>-14317.146183000001</v>
      </c>
      <c r="AC471">
        <v>-14619.717407</v>
      </c>
      <c r="AD471">
        <v>-302.57122399999935</v>
      </c>
      <c r="AG471">
        <v>0</v>
      </c>
      <c r="AH471">
        <v>-14619.717407</v>
      </c>
      <c r="AI471">
        <v>-14619.717407</v>
      </c>
      <c r="AJ471">
        <v>-14619.717407</v>
      </c>
      <c r="AK471">
        <v>-14619.717407</v>
      </c>
      <c r="AL471">
        <v>-302.57122399999935</v>
      </c>
      <c r="AM471" t="s">
        <v>546</v>
      </c>
      <c r="AN471" t="s">
        <v>545</v>
      </c>
      <c r="AO471" t="s">
        <v>545</v>
      </c>
      <c r="AP471" t="s">
        <v>545</v>
      </c>
    </row>
    <row r="472" spans="1:42">
      <c r="A472">
        <v>1710</v>
      </c>
      <c r="B472">
        <v>913</v>
      </c>
      <c r="C472" t="s">
        <v>27</v>
      </c>
      <c r="D472" t="s">
        <v>59</v>
      </c>
      <c r="E472" t="s">
        <v>595</v>
      </c>
      <c r="F472" t="s">
        <v>423</v>
      </c>
      <c r="G472" t="s">
        <v>485</v>
      </c>
      <c r="H472" t="s">
        <v>468</v>
      </c>
      <c r="I472" t="s">
        <v>277</v>
      </c>
      <c r="J472" t="s">
        <v>480</v>
      </c>
      <c r="K472">
        <v>36971</v>
      </c>
      <c r="L472">
        <v>37336</v>
      </c>
      <c r="M472" t="s">
        <v>30</v>
      </c>
      <c r="N472">
        <v>2000000</v>
      </c>
      <c r="O472">
        <v>-334.54911900000002</v>
      </c>
      <c r="P472">
        <v>10</v>
      </c>
      <c r="Q472">
        <v>936.97264399999995</v>
      </c>
      <c r="R472">
        <v>938.19500000000005</v>
      </c>
      <c r="S472">
        <v>0.62891647508944715</v>
      </c>
      <c r="T472">
        <v>-210.40345266576</v>
      </c>
      <c r="U472">
        <v>441.16146900000001</v>
      </c>
      <c r="V472">
        <v>0</v>
      </c>
      <c r="W472">
        <v>230.75801633424001</v>
      </c>
      <c r="X472">
        <v>14317.146183000001</v>
      </c>
      <c r="Y472">
        <v>14619.717407</v>
      </c>
      <c r="Z472">
        <v>302.57122399999935</v>
      </c>
      <c r="AA472">
        <v>71.813207665759336</v>
      </c>
      <c r="AB472">
        <v>14317.146183000001</v>
      </c>
      <c r="AC472">
        <v>14619.717407</v>
      </c>
      <c r="AD472">
        <v>302.57122399999935</v>
      </c>
      <c r="AG472">
        <v>0</v>
      </c>
      <c r="AH472">
        <v>14619.717407</v>
      </c>
      <c r="AI472">
        <v>14619.717407</v>
      </c>
      <c r="AJ472">
        <v>14619.717407</v>
      </c>
      <c r="AK472">
        <v>14619.717407</v>
      </c>
      <c r="AL472">
        <v>302.57122399999935</v>
      </c>
      <c r="AM472" t="s">
        <v>546</v>
      </c>
      <c r="AN472" t="s">
        <v>545</v>
      </c>
      <c r="AO472" t="s">
        <v>545</v>
      </c>
      <c r="AP472" t="s">
        <v>545</v>
      </c>
    </row>
    <row r="473" spans="1:42">
      <c r="A473">
        <v>1711</v>
      </c>
      <c r="B473">
        <v>914</v>
      </c>
      <c r="C473" t="s">
        <v>27</v>
      </c>
      <c r="D473" t="s">
        <v>28</v>
      </c>
      <c r="E473" t="s">
        <v>63</v>
      </c>
      <c r="F473" t="s">
        <v>205</v>
      </c>
      <c r="G473" t="s">
        <v>498</v>
      </c>
      <c r="H473" t="s">
        <v>482</v>
      </c>
      <c r="I473" t="s">
        <v>267</v>
      </c>
      <c r="J473" t="s">
        <v>479</v>
      </c>
      <c r="K473">
        <v>36972</v>
      </c>
      <c r="L473">
        <v>37816</v>
      </c>
      <c r="M473" t="s">
        <v>45</v>
      </c>
      <c r="N473">
        <v>10000000</v>
      </c>
      <c r="O473">
        <v>-2127.2445590000002</v>
      </c>
      <c r="P473">
        <v>1.03</v>
      </c>
      <c r="Q473">
        <v>97.008910999999998</v>
      </c>
      <c r="R473">
        <v>97.033461000000003</v>
      </c>
      <c r="S473">
        <v>-6.6260719353990111E-2</v>
      </c>
      <c r="T473">
        <v>140.95275472120147</v>
      </c>
      <c r="U473">
        <v>310.529403</v>
      </c>
      <c r="V473">
        <v>0</v>
      </c>
      <c r="W473">
        <v>451.48215772120147</v>
      </c>
      <c r="X473">
        <v>14078.867185999999</v>
      </c>
      <c r="Y473">
        <v>14313.013494999999</v>
      </c>
      <c r="Z473">
        <v>234.14630899999975</v>
      </c>
      <c r="AA473">
        <v>-217.33584872120173</v>
      </c>
      <c r="AB473">
        <v>12609.033451781599</v>
      </c>
      <c r="AC473">
        <v>12735.719407851</v>
      </c>
      <c r="AD473">
        <v>126.68595606940107</v>
      </c>
      <c r="AF473">
        <v>-20995.90379733</v>
      </c>
      <c r="AG473">
        <v>0</v>
      </c>
      <c r="AH473">
        <v>12735.719407851</v>
      </c>
      <c r="AI473">
        <v>12735.719407851</v>
      </c>
      <c r="AJ473">
        <v>12735.719407851</v>
      </c>
      <c r="AK473">
        <v>12735.719407851</v>
      </c>
      <c r="AL473">
        <v>126.68595606940107</v>
      </c>
      <c r="AM473" t="s">
        <v>549</v>
      </c>
      <c r="AN473" t="s">
        <v>545</v>
      </c>
      <c r="AO473">
        <v>9</v>
      </c>
      <c r="AP473">
        <v>9</v>
      </c>
    </row>
    <row r="474" spans="1:42">
      <c r="A474">
        <v>1712</v>
      </c>
      <c r="B474">
        <v>915</v>
      </c>
      <c r="C474" t="s">
        <v>27</v>
      </c>
      <c r="D474" t="s">
        <v>28</v>
      </c>
      <c r="E474" t="s">
        <v>596</v>
      </c>
      <c r="F474" t="s">
        <v>423</v>
      </c>
      <c r="G474" t="s">
        <v>487</v>
      </c>
      <c r="H474" t="s">
        <v>478</v>
      </c>
      <c r="I474" t="s">
        <v>263</v>
      </c>
      <c r="J474" t="s">
        <v>594</v>
      </c>
      <c r="K474">
        <v>36972</v>
      </c>
      <c r="L474">
        <v>38798</v>
      </c>
      <c r="M474" t="s">
        <v>30</v>
      </c>
      <c r="N474">
        <v>-10000000</v>
      </c>
      <c r="O474">
        <v>4227</v>
      </c>
      <c r="P474">
        <v>0.34</v>
      </c>
      <c r="Q474">
        <v>35.168211999999997</v>
      </c>
      <c r="R474">
        <v>33</v>
      </c>
      <c r="S474">
        <v>-2.1682119999999969</v>
      </c>
      <c r="T474">
        <v>-9165.0321239999867</v>
      </c>
      <c r="U474">
        <v>-175.80744799999999</v>
      </c>
      <c r="V474">
        <v>0</v>
      </c>
      <c r="W474">
        <v>-9340.8395719999862</v>
      </c>
      <c r="X474">
        <v>4751.6240959999996</v>
      </c>
      <c r="Y474">
        <v>-4589.2154759999867</v>
      </c>
      <c r="Z474">
        <v>-9340.8395719999862</v>
      </c>
      <c r="AA474">
        <v>0</v>
      </c>
      <c r="AB474">
        <v>4751.6240959999996</v>
      </c>
      <c r="AC474">
        <v>-4589.2154759999867</v>
      </c>
      <c r="AD474">
        <v>-9340.8395719999862</v>
      </c>
      <c r="AG474">
        <v>0</v>
      </c>
      <c r="AH474">
        <v>-4589.2154759999867</v>
      </c>
      <c r="AI474">
        <v>-4589.2154759999867</v>
      </c>
      <c r="AJ474">
        <v>-4589.2154759999867</v>
      </c>
      <c r="AK474">
        <v>-4589.2154759999867</v>
      </c>
      <c r="AL474">
        <v>-9340.8395719999862</v>
      </c>
      <c r="AM474" t="s">
        <v>514</v>
      </c>
      <c r="AN474" t="s">
        <v>545</v>
      </c>
      <c r="AO474" t="s">
        <v>545</v>
      </c>
      <c r="AP474" t="s">
        <v>545</v>
      </c>
    </row>
    <row r="475" spans="1:42">
      <c r="A475">
        <v>1713</v>
      </c>
      <c r="B475">
        <v>916</v>
      </c>
      <c r="C475" t="s">
        <v>27</v>
      </c>
      <c r="D475" t="s">
        <v>28</v>
      </c>
      <c r="E475" t="s">
        <v>597</v>
      </c>
      <c r="F475" t="s">
        <v>423</v>
      </c>
      <c r="G475" t="s">
        <v>487</v>
      </c>
      <c r="H475" t="s">
        <v>483</v>
      </c>
      <c r="I475" t="s">
        <v>263</v>
      </c>
      <c r="J475" t="s">
        <v>594</v>
      </c>
      <c r="K475">
        <v>36972</v>
      </c>
      <c r="L475">
        <v>38798</v>
      </c>
      <c r="M475" t="s">
        <v>45</v>
      </c>
      <c r="N475">
        <v>-10000000</v>
      </c>
      <c r="O475">
        <v>4309.143059</v>
      </c>
      <c r="P475">
        <v>0.36</v>
      </c>
      <c r="Q475">
        <v>36.907198999999999</v>
      </c>
      <c r="R475">
        <v>35.368572999999998</v>
      </c>
      <c r="S475">
        <v>-1.5905596548344034</v>
      </c>
      <c r="T475">
        <v>-6853.9490965551049</v>
      </c>
      <c r="U475">
        <v>-153.86284599999999</v>
      </c>
      <c r="V475">
        <v>0</v>
      </c>
      <c r="W475">
        <v>-7007.8119425551049</v>
      </c>
      <c r="X475">
        <v>3625.3376659999999</v>
      </c>
      <c r="Y475">
        <v>-3308.6368670000002</v>
      </c>
      <c r="Z475">
        <v>-6933.9745330000005</v>
      </c>
      <c r="AA475">
        <v>73.837409555104387</v>
      </c>
      <c r="AB475">
        <v>3246.8524136695996</v>
      </c>
      <c r="AC475">
        <v>-2944.0250842566002</v>
      </c>
      <c r="AD475">
        <v>-6190.8774979261998</v>
      </c>
      <c r="AG475">
        <v>0</v>
      </c>
      <c r="AH475">
        <v>-2944.0250842566002</v>
      </c>
      <c r="AI475">
        <v>-2944.0250842566002</v>
      </c>
      <c r="AJ475">
        <v>-2944.0250842566002</v>
      </c>
      <c r="AK475">
        <v>-2944.0250842566002</v>
      </c>
      <c r="AL475">
        <v>-6190.8774979261998</v>
      </c>
      <c r="AM475" t="s">
        <v>514</v>
      </c>
      <c r="AN475" t="s">
        <v>545</v>
      </c>
      <c r="AO475" t="s">
        <v>545</v>
      </c>
      <c r="AP475" t="s">
        <v>545</v>
      </c>
    </row>
    <row r="476" spans="1:42">
      <c r="A476">
        <v>1714</v>
      </c>
      <c r="B476">
        <v>918</v>
      </c>
      <c r="C476" t="s">
        <v>27</v>
      </c>
      <c r="D476" t="s">
        <v>28</v>
      </c>
      <c r="E476" t="s">
        <v>53</v>
      </c>
      <c r="F476" t="s">
        <v>199</v>
      </c>
      <c r="G476" t="s">
        <v>473</v>
      </c>
      <c r="H476" t="s">
        <v>468</v>
      </c>
      <c r="I476" t="s">
        <v>97</v>
      </c>
      <c r="J476" t="s">
        <v>475</v>
      </c>
      <c r="K476">
        <v>36972</v>
      </c>
      <c r="L476">
        <v>38798</v>
      </c>
      <c r="M476" t="s">
        <v>30</v>
      </c>
      <c r="N476">
        <v>-10000000</v>
      </c>
      <c r="O476">
        <v>4361.5543390000003</v>
      </c>
      <c r="P476">
        <v>1.6</v>
      </c>
      <c r="Q476">
        <v>164.449026</v>
      </c>
      <c r="R476">
        <v>164.484545</v>
      </c>
      <c r="S476">
        <v>1.4399416964573288E-2</v>
      </c>
      <c r="T476">
        <v>62.803839540904832</v>
      </c>
      <c r="U476">
        <v>-554.01710100000003</v>
      </c>
      <c r="V476">
        <v>0</v>
      </c>
      <c r="W476">
        <v>-491.21326145909518</v>
      </c>
      <c r="X476">
        <v>16897.665387000001</v>
      </c>
      <c r="Y476">
        <v>16612.978137999999</v>
      </c>
      <c r="Z476">
        <v>-284.68724900000234</v>
      </c>
      <c r="AA476">
        <v>206.52601245909284</v>
      </c>
      <c r="AB476">
        <v>16897.665387000001</v>
      </c>
      <c r="AC476">
        <v>16612.978137999999</v>
      </c>
      <c r="AD476">
        <v>-284.68724900000234</v>
      </c>
      <c r="AF476">
        <v>32286.405994447501</v>
      </c>
      <c r="AG476">
        <v>0</v>
      </c>
      <c r="AH476">
        <v>16612.978137999999</v>
      </c>
      <c r="AI476">
        <v>16612.978137999999</v>
      </c>
      <c r="AJ476">
        <v>16612.978137999999</v>
      </c>
      <c r="AK476">
        <v>16612.978137999999</v>
      </c>
      <c r="AL476">
        <v>-284.68724900000234</v>
      </c>
      <c r="AM476" t="s">
        <v>514</v>
      </c>
      <c r="AN476">
        <v>7</v>
      </c>
      <c r="AO476" t="s">
        <v>545</v>
      </c>
      <c r="AP476">
        <v>7</v>
      </c>
    </row>
    <row r="477" spans="1:42">
      <c r="A477">
        <v>1715</v>
      </c>
      <c r="B477">
        <v>919</v>
      </c>
      <c r="C477" t="s">
        <v>27</v>
      </c>
      <c r="D477" t="s">
        <v>28</v>
      </c>
      <c r="E477" t="s">
        <v>360</v>
      </c>
      <c r="F477" t="s">
        <v>201</v>
      </c>
      <c r="G477" t="s">
        <v>476</v>
      </c>
      <c r="H477" t="s">
        <v>468</v>
      </c>
      <c r="I477" t="s">
        <v>451</v>
      </c>
      <c r="J477" t="s">
        <v>475</v>
      </c>
      <c r="K477">
        <v>36972</v>
      </c>
      <c r="L477">
        <v>37840</v>
      </c>
      <c r="M477" t="s">
        <v>30</v>
      </c>
      <c r="N477">
        <v>10000000</v>
      </c>
      <c r="O477">
        <v>-2154.2992340000001</v>
      </c>
      <c r="P477">
        <v>1.1499999999999999</v>
      </c>
      <c r="Q477">
        <v>144.07295400000001</v>
      </c>
      <c r="R477">
        <v>144.169206</v>
      </c>
      <c r="S477">
        <v>1.0004089950077871E-2</v>
      </c>
      <c r="T477">
        <v>-21.551803316319855</v>
      </c>
      <c r="U477">
        <v>408.94374900000003</v>
      </c>
      <c r="V477">
        <v>0</v>
      </c>
      <c r="W477">
        <v>387.39194568368015</v>
      </c>
      <c r="X477">
        <v>-62659.388841</v>
      </c>
      <c r="Y477">
        <v>-62518.138804000002</v>
      </c>
      <c r="Z477">
        <v>141.25003699999797</v>
      </c>
      <c r="AA477">
        <v>-246.14190868368217</v>
      </c>
      <c r="AB477">
        <v>-62659.388841</v>
      </c>
      <c r="AC477">
        <v>-62518.138804000002</v>
      </c>
      <c r="AD477">
        <v>141.25003699999797</v>
      </c>
      <c r="AF477">
        <v>-15592.817855692003</v>
      </c>
      <c r="AG477">
        <v>0</v>
      </c>
      <c r="AH477">
        <v>-62518.138804000002</v>
      </c>
      <c r="AI477">
        <v>-62518.138804000002</v>
      </c>
      <c r="AJ477">
        <v>-62518.138804000002</v>
      </c>
      <c r="AK477">
        <v>-62518.138804000002</v>
      </c>
      <c r="AL477">
        <v>141.25003699999797</v>
      </c>
      <c r="AM477" t="s">
        <v>549</v>
      </c>
      <c r="AN477">
        <v>8</v>
      </c>
      <c r="AO477" t="s">
        <v>545</v>
      </c>
      <c r="AP477">
        <v>8</v>
      </c>
    </row>
    <row r="478" spans="1:42">
      <c r="A478">
        <v>1716</v>
      </c>
      <c r="B478">
        <v>920</v>
      </c>
      <c r="C478" t="s">
        <v>27</v>
      </c>
      <c r="D478" t="s">
        <v>28</v>
      </c>
      <c r="E478" t="s">
        <v>360</v>
      </c>
      <c r="F478" t="s">
        <v>201</v>
      </c>
      <c r="G478" t="s">
        <v>476</v>
      </c>
      <c r="H478" t="s">
        <v>468</v>
      </c>
      <c r="I478" t="s">
        <v>97</v>
      </c>
      <c r="J478" t="s">
        <v>475</v>
      </c>
      <c r="K478">
        <v>36972</v>
      </c>
      <c r="L478">
        <v>37840</v>
      </c>
      <c r="M478" t="s">
        <v>30</v>
      </c>
      <c r="N478">
        <v>10000000</v>
      </c>
      <c r="O478">
        <v>-2154.2992340000001</v>
      </c>
      <c r="P478">
        <v>1.1499999999999999</v>
      </c>
      <c r="Q478">
        <v>144.07295400000001</v>
      </c>
      <c r="R478">
        <v>144.169206</v>
      </c>
      <c r="S478">
        <v>1.0004089950077871E-2</v>
      </c>
      <c r="T478">
        <v>-21.551803316319855</v>
      </c>
      <c r="U478">
        <v>408.94374900000003</v>
      </c>
      <c r="V478">
        <v>0</v>
      </c>
      <c r="W478">
        <v>387.39194568368015</v>
      </c>
      <c r="X478">
        <v>-62659.388841</v>
      </c>
      <c r="Y478">
        <v>-62518.138804000002</v>
      </c>
      <c r="Z478">
        <v>141.25003699999797</v>
      </c>
      <c r="AA478">
        <v>-246.14190868368217</v>
      </c>
      <c r="AB478">
        <v>-62659.388841</v>
      </c>
      <c r="AC478">
        <v>-62518.138804000002</v>
      </c>
      <c r="AD478">
        <v>141.25003699999797</v>
      </c>
      <c r="AF478">
        <v>-15592.817855692003</v>
      </c>
      <c r="AG478">
        <v>0</v>
      </c>
      <c r="AH478">
        <v>-62518.138804000002</v>
      </c>
      <c r="AI478">
        <v>-62518.138804000002</v>
      </c>
      <c r="AJ478">
        <v>-62518.138804000002</v>
      </c>
      <c r="AK478">
        <v>-62518.138804000002</v>
      </c>
      <c r="AL478">
        <v>141.25003699999797</v>
      </c>
      <c r="AM478" t="s">
        <v>549</v>
      </c>
      <c r="AN478">
        <v>8</v>
      </c>
      <c r="AO478" t="s">
        <v>545</v>
      </c>
      <c r="AP478">
        <v>8</v>
      </c>
    </row>
    <row r="479" spans="1:42">
      <c r="A479">
        <v>1717</v>
      </c>
      <c r="B479">
        <v>921</v>
      </c>
      <c r="C479" t="s">
        <v>27</v>
      </c>
      <c r="D479" t="s">
        <v>28</v>
      </c>
      <c r="E479" t="s">
        <v>65</v>
      </c>
      <c r="F479" t="s">
        <v>200</v>
      </c>
      <c r="G479" t="s">
        <v>473</v>
      </c>
      <c r="H479" t="s">
        <v>484</v>
      </c>
      <c r="I479" t="s">
        <v>97</v>
      </c>
      <c r="J479" t="s">
        <v>469</v>
      </c>
      <c r="K479">
        <v>36973</v>
      </c>
      <c r="L479">
        <v>38069</v>
      </c>
      <c r="M479" t="s">
        <v>30</v>
      </c>
      <c r="N479">
        <v>-5000000</v>
      </c>
      <c r="O479">
        <v>1338.159545</v>
      </c>
      <c r="P479">
        <v>0.55000000000000004</v>
      </c>
      <c r="Q479">
        <v>57.041533999999999</v>
      </c>
      <c r="R479">
        <v>57.074660999999999</v>
      </c>
      <c r="S479">
        <v>-4.0063558606066195E-3</v>
      </c>
      <c r="T479">
        <v>-5.3611433355374372</v>
      </c>
      <c r="U479">
        <v>-104.298063</v>
      </c>
      <c r="V479">
        <v>0</v>
      </c>
      <c r="W479">
        <v>-109.65920633553743</v>
      </c>
      <c r="X479">
        <v>2603.4624060000001</v>
      </c>
      <c r="Y479">
        <v>2572.7834720000001</v>
      </c>
      <c r="Z479">
        <v>-30.678934000000027</v>
      </c>
      <c r="AA479">
        <v>78.980272335537407</v>
      </c>
      <c r="AB479">
        <v>2603.4624060000001</v>
      </c>
      <c r="AC479">
        <v>2572.7834720000001</v>
      </c>
      <c r="AD479">
        <v>-30.678934000000027</v>
      </c>
      <c r="AF479">
        <v>7704.4535803375002</v>
      </c>
      <c r="AG479">
        <v>0</v>
      </c>
      <c r="AH479">
        <v>2572.7834720000001</v>
      </c>
      <c r="AI479">
        <v>2572.7834720000001</v>
      </c>
      <c r="AJ479">
        <v>2572.7834720000001</v>
      </c>
      <c r="AK479">
        <v>2572.7834720000001</v>
      </c>
      <c r="AL479">
        <v>-30.678934000000027</v>
      </c>
      <c r="AM479" t="s">
        <v>548</v>
      </c>
      <c r="AN479">
        <v>6</v>
      </c>
      <c r="AO479" t="s">
        <v>545</v>
      </c>
      <c r="AP479">
        <v>6</v>
      </c>
    </row>
    <row r="480" spans="1:42">
      <c r="A480">
        <v>1718</v>
      </c>
      <c r="B480">
        <v>922</v>
      </c>
      <c r="C480" t="s">
        <v>27</v>
      </c>
      <c r="D480" t="s">
        <v>28</v>
      </c>
      <c r="E480" t="s">
        <v>602</v>
      </c>
      <c r="F480" t="s">
        <v>423</v>
      </c>
      <c r="G480" t="s">
        <v>473</v>
      </c>
      <c r="H480" t="s">
        <v>472</v>
      </c>
      <c r="I480" t="s">
        <v>97</v>
      </c>
      <c r="J480" t="s">
        <v>469</v>
      </c>
      <c r="K480">
        <v>36973</v>
      </c>
      <c r="L480">
        <v>38069</v>
      </c>
      <c r="M480" t="s">
        <v>30</v>
      </c>
      <c r="N480">
        <v>-5000000</v>
      </c>
      <c r="O480">
        <v>1337.8249409999999</v>
      </c>
      <c r="P480">
        <v>0.53</v>
      </c>
      <c r="Q480">
        <v>64.793690999999995</v>
      </c>
      <c r="R480">
        <v>64.822699999999998</v>
      </c>
      <c r="S480">
        <v>-1.1383677295320228E-2</v>
      </c>
      <c r="T480">
        <v>-15.229367405974823</v>
      </c>
      <c r="U480">
        <v>-101.628512</v>
      </c>
      <c r="V480">
        <v>0</v>
      </c>
      <c r="W480">
        <v>-116.85787940597483</v>
      </c>
      <c r="X480">
        <v>16089.827735999999</v>
      </c>
      <c r="Y480">
        <v>16054.736763999999</v>
      </c>
      <c r="Z480">
        <v>-35.090971999999965</v>
      </c>
      <c r="AA480">
        <v>81.766907405974862</v>
      </c>
      <c r="AB480">
        <v>16089.827735999999</v>
      </c>
      <c r="AC480">
        <v>16054.736763999999</v>
      </c>
      <c r="AD480">
        <v>-35.090971999999965</v>
      </c>
      <c r="AG480">
        <v>0</v>
      </c>
      <c r="AH480">
        <v>16054.736763999999</v>
      </c>
      <c r="AI480">
        <v>16054.736763999999</v>
      </c>
      <c r="AJ480">
        <v>16054.736763999999</v>
      </c>
      <c r="AK480">
        <v>16054.736763999999</v>
      </c>
      <c r="AL480">
        <v>-35.090971999999965</v>
      </c>
      <c r="AM480" t="s">
        <v>548</v>
      </c>
      <c r="AN480" t="s">
        <v>545</v>
      </c>
      <c r="AO480" t="s">
        <v>545</v>
      </c>
      <c r="AP480" t="s">
        <v>545</v>
      </c>
    </row>
    <row r="481" spans="1:42">
      <c r="A481">
        <v>1719</v>
      </c>
      <c r="B481">
        <v>923</v>
      </c>
      <c r="C481" t="s">
        <v>27</v>
      </c>
      <c r="D481" t="s">
        <v>28</v>
      </c>
      <c r="E481" t="s">
        <v>603</v>
      </c>
      <c r="F481" t="s">
        <v>423</v>
      </c>
      <c r="G481" t="s">
        <v>487</v>
      </c>
      <c r="H481" t="s">
        <v>488</v>
      </c>
      <c r="I481" t="s">
        <v>97</v>
      </c>
      <c r="J481" t="s">
        <v>594</v>
      </c>
      <c r="K481">
        <v>36976</v>
      </c>
      <c r="L481">
        <v>38072</v>
      </c>
      <c r="M481" t="s">
        <v>30</v>
      </c>
      <c r="N481">
        <v>-5000000</v>
      </c>
      <c r="O481">
        <v>1337.8575410000001</v>
      </c>
      <c r="P481">
        <v>0.28000000000000003</v>
      </c>
      <c r="Q481">
        <v>29.473866000000001</v>
      </c>
      <c r="R481">
        <v>29.484829999999999</v>
      </c>
      <c r="S481">
        <v>-8.0509453189148567E-3</v>
      </c>
      <c r="T481">
        <v>-10.771017907088892</v>
      </c>
      <c r="U481">
        <v>-59.790191999999998</v>
      </c>
      <c r="V481">
        <v>0</v>
      </c>
      <c r="W481">
        <v>-70.561209907088895</v>
      </c>
      <c r="X481">
        <v>2060.416256</v>
      </c>
      <c r="Y481">
        <v>2036.6844040000001</v>
      </c>
      <c r="Z481">
        <v>-23.73185199999989</v>
      </c>
      <c r="AA481">
        <v>46.829357907089005</v>
      </c>
      <c r="AB481">
        <v>2060.416256</v>
      </c>
      <c r="AC481">
        <v>2036.6844040000001</v>
      </c>
      <c r="AD481">
        <v>-23.73185199999989</v>
      </c>
      <c r="AG481">
        <v>0</v>
      </c>
      <c r="AH481">
        <v>2036.6844040000001</v>
      </c>
      <c r="AI481">
        <v>2036.6844040000001</v>
      </c>
      <c r="AJ481">
        <v>2036.6844040000001</v>
      </c>
      <c r="AK481">
        <v>2036.6844040000001</v>
      </c>
      <c r="AL481">
        <v>-23.73185199999989</v>
      </c>
      <c r="AM481" t="s">
        <v>548</v>
      </c>
      <c r="AN481" t="s">
        <v>545</v>
      </c>
      <c r="AO481" t="s">
        <v>545</v>
      </c>
      <c r="AP481" t="s">
        <v>545</v>
      </c>
    </row>
    <row r="482" spans="1:42">
      <c r="A482">
        <v>1720</v>
      </c>
      <c r="B482">
        <v>924</v>
      </c>
      <c r="C482" t="s">
        <v>27</v>
      </c>
      <c r="D482" t="s">
        <v>28</v>
      </c>
      <c r="E482" t="s">
        <v>602</v>
      </c>
      <c r="F482" t="s">
        <v>423</v>
      </c>
      <c r="G482" t="s">
        <v>473</v>
      </c>
      <c r="H482" t="s">
        <v>472</v>
      </c>
      <c r="I482" t="s">
        <v>267</v>
      </c>
      <c r="J482" t="s">
        <v>469</v>
      </c>
      <c r="K482">
        <v>36976</v>
      </c>
      <c r="L482">
        <v>38072</v>
      </c>
      <c r="M482" t="s">
        <v>30</v>
      </c>
      <c r="N482">
        <v>-5000000</v>
      </c>
      <c r="O482">
        <v>1339.809851</v>
      </c>
      <c r="P482">
        <v>0.49</v>
      </c>
      <c r="Q482">
        <v>64.824989000000002</v>
      </c>
      <c r="R482">
        <v>64.853990999999994</v>
      </c>
      <c r="S482">
        <v>-1.1390991955642197E-2</v>
      </c>
      <c r="T482">
        <v>-15.26176323483117</v>
      </c>
      <c r="U482">
        <v>-100.687594</v>
      </c>
      <c r="V482">
        <v>0</v>
      </c>
      <c r="W482">
        <v>-115.94935723483117</v>
      </c>
      <c r="X482">
        <v>21940.646938999998</v>
      </c>
      <c r="Y482">
        <v>21910.737099999998</v>
      </c>
      <c r="Z482">
        <v>-29.90983899999992</v>
      </c>
      <c r="AA482">
        <v>86.039518234831249</v>
      </c>
      <c r="AB482">
        <v>21940.646938999998</v>
      </c>
      <c r="AC482">
        <v>21910.737099999998</v>
      </c>
      <c r="AD482">
        <v>-29.90983899999992</v>
      </c>
      <c r="AG482">
        <v>0</v>
      </c>
      <c r="AH482">
        <v>21910.737099999998</v>
      </c>
      <c r="AI482">
        <v>21910.737099999998</v>
      </c>
      <c r="AJ482">
        <v>21910.737099999998</v>
      </c>
      <c r="AK482">
        <v>21910.737099999998</v>
      </c>
      <c r="AL482">
        <v>-29.90983899999992</v>
      </c>
      <c r="AM482" t="s">
        <v>548</v>
      </c>
      <c r="AN482" t="s">
        <v>545</v>
      </c>
      <c r="AO482" t="s">
        <v>545</v>
      </c>
      <c r="AP482" t="s">
        <v>545</v>
      </c>
    </row>
    <row r="483" spans="1:42">
      <c r="A483">
        <v>1721</v>
      </c>
      <c r="B483">
        <v>925</v>
      </c>
      <c r="C483" t="s">
        <v>27</v>
      </c>
      <c r="D483" t="s">
        <v>28</v>
      </c>
      <c r="E483" t="s">
        <v>538</v>
      </c>
      <c r="F483" t="s">
        <v>200</v>
      </c>
      <c r="G483" t="s">
        <v>474</v>
      </c>
      <c r="H483" t="s">
        <v>468</v>
      </c>
      <c r="I483" t="s">
        <v>451</v>
      </c>
      <c r="J483" t="s">
        <v>481</v>
      </c>
      <c r="K483">
        <v>36976</v>
      </c>
      <c r="L483">
        <v>38802</v>
      </c>
      <c r="M483" t="s">
        <v>30</v>
      </c>
      <c r="N483">
        <v>-5000000</v>
      </c>
      <c r="O483">
        <v>2154.3416440000001</v>
      </c>
      <c r="P483">
        <v>0.93</v>
      </c>
      <c r="Q483">
        <v>94.334693999999999</v>
      </c>
      <c r="R483">
        <v>94.359925000000004</v>
      </c>
      <c r="S483">
        <v>9.5807321462879451E-3</v>
      </c>
      <c r="T483">
        <v>20.64017024275762</v>
      </c>
      <c r="U483">
        <v>-152.812915</v>
      </c>
      <c r="V483">
        <v>0</v>
      </c>
      <c r="W483">
        <v>-132.17274475724238</v>
      </c>
      <c r="X483">
        <v>2869.8378269999998</v>
      </c>
      <c r="Y483">
        <v>2796.6021930000002</v>
      </c>
      <c r="Z483">
        <v>-73.235633999999664</v>
      </c>
      <c r="AA483">
        <v>58.937110757242721</v>
      </c>
      <c r="AB483">
        <v>2869.8378269999998</v>
      </c>
      <c r="AC483">
        <v>2796.6021930000002</v>
      </c>
      <c r="AD483">
        <v>-73.235633999999664</v>
      </c>
      <c r="AF483">
        <v>12403.622015330002</v>
      </c>
      <c r="AG483">
        <v>0</v>
      </c>
      <c r="AH483">
        <v>2796.6021930000002</v>
      </c>
      <c r="AI483">
        <v>2796.6021930000002</v>
      </c>
      <c r="AJ483">
        <v>2796.6021930000002</v>
      </c>
      <c r="AK483">
        <v>2796.6021930000002</v>
      </c>
      <c r="AL483">
        <v>-73.235633999999664</v>
      </c>
      <c r="AM483" t="s">
        <v>514</v>
      </c>
      <c r="AN483">
        <v>6</v>
      </c>
      <c r="AO483" t="s">
        <v>545</v>
      </c>
      <c r="AP483">
        <v>6</v>
      </c>
    </row>
    <row r="484" spans="1:42">
      <c r="A484">
        <v>1722</v>
      </c>
      <c r="B484">
        <v>926</v>
      </c>
      <c r="C484" t="s">
        <v>27</v>
      </c>
      <c r="D484" t="s">
        <v>28</v>
      </c>
      <c r="E484" t="s">
        <v>605</v>
      </c>
      <c r="F484" t="s">
        <v>423</v>
      </c>
      <c r="G484" t="s">
        <v>477</v>
      </c>
      <c r="H484" t="s">
        <v>478</v>
      </c>
      <c r="I484" t="s">
        <v>267</v>
      </c>
      <c r="J484" t="s">
        <v>479</v>
      </c>
      <c r="K484">
        <v>36976</v>
      </c>
      <c r="L484">
        <v>38802</v>
      </c>
      <c r="M484" t="s">
        <v>30</v>
      </c>
      <c r="N484">
        <v>-5000000</v>
      </c>
      <c r="O484">
        <v>2116.542301</v>
      </c>
      <c r="P484">
        <v>0.4</v>
      </c>
      <c r="Q484">
        <v>47.841949999999997</v>
      </c>
      <c r="R484">
        <v>47.862399000000003</v>
      </c>
      <c r="S484">
        <v>7.4549180419796876E-3</v>
      </c>
      <c r="T484">
        <v>15.778649386338103</v>
      </c>
      <c r="U484">
        <v>-95.441772</v>
      </c>
      <c r="V484">
        <v>0</v>
      </c>
      <c r="W484">
        <v>-79.663122613661898</v>
      </c>
      <c r="X484">
        <v>17213.750537</v>
      </c>
      <c r="Y484">
        <v>17212.593751</v>
      </c>
      <c r="Z484">
        <v>-1.1567859999995562</v>
      </c>
      <c r="AA484">
        <v>78.506336613662342</v>
      </c>
      <c r="AB484">
        <v>17213.750537</v>
      </c>
      <c r="AC484">
        <v>17212.593751</v>
      </c>
      <c r="AD484">
        <v>-1.1567859999995562</v>
      </c>
      <c r="AG484">
        <v>0</v>
      </c>
      <c r="AH484">
        <v>17212.593751</v>
      </c>
      <c r="AI484">
        <v>17212.593751</v>
      </c>
      <c r="AJ484">
        <v>17212.593751</v>
      </c>
      <c r="AK484">
        <v>17212.593751</v>
      </c>
      <c r="AL484">
        <v>-1.1567859999995562</v>
      </c>
      <c r="AM484" t="s">
        <v>514</v>
      </c>
      <c r="AN484" t="s">
        <v>545</v>
      </c>
      <c r="AO484" t="s">
        <v>545</v>
      </c>
      <c r="AP484" t="s">
        <v>545</v>
      </c>
    </row>
    <row r="485" spans="1:42">
      <c r="A485">
        <v>1723</v>
      </c>
      <c r="B485">
        <v>927</v>
      </c>
      <c r="C485" t="s">
        <v>27</v>
      </c>
      <c r="D485" t="s">
        <v>28</v>
      </c>
      <c r="E485" t="s">
        <v>539</v>
      </c>
      <c r="F485" t="s">
        <v>199</v>
      </c>
      <c r="G485" t="s">
        <v>477</v>
      </c>
      <c r="H485" t="s">
        <v>490</v>
      </c>
      <c r="I485" t="s">
        <v>71</v>
      </c>
      <c r="J485" t="s">
        <v>479</v>
      </c>
      <c r="K485">
        <v>36972</v>
      </c>
      <c r="L485">
        <v>38798</v>
      </c>
      <c r="M485" t="s">
        <v>30</v>
      </c>
      <c r="N485">
        <v>-5000000</v>
      </c>
      <c r="O485">
        <v>2128.9917960000002</v>
      </c>
      <c r="P485">
        <v>0.68</v>
      </c>
      <c r="Q485">
        <v>67.451732000000007</v>
      </c>
      <c r="R485">
        <v>67.482941999999994</v>
      </c>
      <c r="S485">
        <v>1.1101710413425281E-2</v>
      </c>
      <c r="T485">
        <v>23.635450391750194</v>
      </c>
      <c r="U485">
        <v>-93.812214999999995</v>
      </c>
      <c r="V485">
        <v>0</v>
      </c>
      <c r="W485">
        <v>-70.176764608249798</v>
      </c>
      <c r="X485">
        <v>-1571.278671</v>
      </c>
      <c r="Y485">
        <v>-1598.336421</v>
      </c>
      <c r="Z485">
        <v>-27.057749999999942</v>
      </c>
      <c r="AA485">
        <v>43.119014608249856</v>
      </c>
      <c r="AB485">
        <v>-1571.278671</v>
      </c>
      <c r="AC485">
        <v>-1598.336421</v>
      </c>
      <c r="AD485">
        <v>-27.057749999999942</v>
      </c>
      <c r="AF485">
        <v>15759.861769890002</v>
      </c>
      <c r="AG485">
        <v>0</v>
      </c>
      <c r="AH485">
        <v>-1598.336421</v>
      </c>
      <c r="AI485">
        <v>-1598.336421</v>
      </c>
      <c r="AJ485">
        <v>-1598.336421</v>
      </c>
      <c r="AK485">
        <v>-1598.336421</v>
      </c>
      <c r="AL485">
        <v>-27.057749999999942</v>
      </c>
      <c r="AM485" t="s">
        <v>514</v>
      </c>
      <c r="AN485">
        <v>7</v>
      </c>
      <c r="AO485" t="s">
        <v>545</v>
      </c>
      <c r="AP485">
        <v>7</v>
      </c>
    </row>
    <row r="486" spans="1:42">
      <c r="A486">
        <v>1724</v>
      </c>
      <c r="B486">
        <v>928</v>
      </c>
      <c r="C486" t="s">
        <v>27</v>
      </c>
      <c r="D486" t="s">
        <v>28</v>
      </c>
      <c r="E486" t="s">
        <v>602</v>
      </c>
      <c r="F486" t="s">
        <v>423</v>
      </c>
      <c r="G486" t="s">
        <v>473</v>
      </c>
      <c r="H486" t="s">
        <v>472</v>
      </c>
      <c r="I486" t="s">
        <v>259</v>
      </c>
      <c r="J486" t="s">
        <v>469</v>
      </c>
      <c r="K486">
        <v>36977</v>
      </c>
      <c r="L486">
        <v>38803</v>
      </c>
      <c r="M486" t="s">
        <v>30</v>
      </c>
      <c r="N486">
        <v>10000000</v>
      </c>
      <c r="O486">
        <v>-4274.4601849999999</v>
      </c>
      <c r="P486">
        <v>0.64</v>
      </c>
      <c r="Q486">
        <v>72.856483999999995</v>
      </c>
      <c r="R486">
        <v>72.834880999999996</v>
      </c>
      <c r="S486">
        <v>1.3033471460165815E-2</v>
      </c>
      <c r="T486">
        <v>-55.711054828812586</v>
      </c>
      <c r="U486">
        <v>242.11424600000001</v>
      </c>
      <c r="V486">
        <v>0</v>
      </c>
      <c r="W486">
        <v>186.40319117118742</v>
      </c>
      <c r="X486">
        <v>-38358.942694999998</v>
      </c>
      <c r="Y486">
        <v>-38310.800746000001</v>
      </c>
      <c r="Z486">
        <v>48.141948999997112</v>
      </c>
      <c r="AA486">
        <v>-138.2612421711903</v>
      </c>
      <c r="AB486">
        <v>-38358.942694999998</v>
      </c>
      <c r="AC486">
        <v>-38310.800746000001</v>
      </c>
      <c r="AD486">
        <v>48.141948999997112</v>
      </c>
      <c r="AG486">
        <v>0</v>
      </c>
      <c r="AH486">
        <v>-38310.800746000001</v>
      </c>
      <c r="AI486">
        <v>-38310.800746000001</v>
      </c>
      <c r="AJ486">
        <v>-38310.800746000001</v>
      </c>
      <c r="AK486">
        <v>-38310.800746000001</v>
      </c>
      <c r="AL486">
        <v>48.141948999997112</v>
      </c>
      <c r="AM486" t="s">
        <v>514</v>
      </c>
      <c r="AN486" t="s">
        <v>545</v>
      </c>
      <c r="AO486" t="s">
        <v>545</v>
      </c>
      <c r="AP486" t="s">
        <v>545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35</vt:i4>
      </vt:variant>
      <vt:variant>
        <vt:lpstr>Named Ranges</vt:lpstr>
      </vt:variant>
      <vt:variant>
        <vt:i4>61</vt:i4>
      </vt:variant>
    </vt:vector>
  </HeadingPairs>
  <TitlesOfParts>
    <vt:vector size="96" baseType="lpstr">
      <vt:lpstr>Control</vt:lpstr>
      <vt:lpstr>PL-Consolidated</vt:lpstr>
      <vt:lpstr>PL-London</vt:lpstr>
      <vt:lpstr>PL-Houston</vt:lpstr>
      <vt:lpstr>new_trades</vt:lpstr>
      <vt:lpstr>DPR_detail</vt:lpstr>
      <vt:lpstr>Acc_Cash</vt:lpstr>
      <vt:lpstr>Summary</vt:lpstr>
      <vt:lpstr>1. PL issuer</vt:lpstr>
      <vt:lpstr>2. PL issuer flow book</vt:lpstr>
      <vt:lpstr>3. by trader</vt:lpstr>
      <vt:lpstr>4. Credit</vt:lpstr>
      <vt:lpstr>5. Max DV01</vt:lpstr>
      <vt:lpstr>6. P&amp;L by Industry</vt:lpstr>
      <vt:lpstr>7. Credit Curve Data</vt:lpstr>
      <vt:lpstr>Daily Credit curves</vt:lpstr>
      <vt:lpstr>Weekly Credit curves</vt:lpstr>
      <vt:lpstr>Daily Credit01 by rating curves</vt:lpstr>
      <vt:lpstr>Daily Credit01 by tenor curves</vt:lpstr>
      <vt:lpstr>Houston P&amp;L Data</vt:lpstr>
      <vt:lpstr>PortFolio</vt:lpstr>
      <vt:lpstr>ISIS Portfolio</vt:lpstr>
      <vt:lpstr>Bonds</vt:lpstr>
      <vt:lpstr>Repo's</vt:lpstr>
      <vt:lpstr>Equity</vt:lpstr>
      <vt:lpstr>Equity VaR</vt:lpstr>
      <vt:lpstr>Void_trades</vt:lpstr>
      <vt:lpstr>FX Rates</vt:lpstr>
      <vt:lpstr>Cash</vt:lpstr>
      <vt:lpstr>Prudency</vt:lpstr>
      <vt:lpstr>Brokerage</vt:lpstr>
      <vt:lpstr>YTD Last</vt:lpstr>
      <vt:lpstr>QTD Last</vt:lpstr>
      <vt:lpstr>MTD Last</vt:lpstr>
      <vt:lpstr>WTD Last</vt:lpstr>
      <vt:lpstr>DPR_detail</vt:lpstr>
      <vt:lpstr>equity_var</vt:lpstr>
      <vt:lpstr>EUR</vt:lpstr>
      <vt:lpstr>GBP</vt:lpstr>
      <vt:lpstr>Houston_var</vt:lpstr>
      <vt:lpstr>London_DV01</vt:lpstr>
      <vt:lpstr>London_MaxDV01</vt:lpstr>
      <vt:lpstr>London_VaR</vt:lpstr>
      <vt:lpstr>max_neg_dv01_cds</vt:lpstr>
      <vt:lpstr>max_pos_dv01_cds</vt:lpstr>
      <vt:lpstr>mezanine_return_set</vt:lpstr>
      <vt:lpstr>'PL-Consolidated'!mtd</vt:lpstr>
      <vt:lpstr>'PL-Houston'!mtd</vt:lpstr>
      <vt:lpstr>mtd</vt:lpstr>
      <vt:lpstr>'PL-Consolidated'!pmtd</vt:lpstr>
      <vt:lpstr>'PL-Houston'!pmtd</vt:lpstr>
      <vt:lpstr>pmtd</vt:lpstr>
      <vt:lpstr>PNL_Houston_QTD</vt:lpstr>
      <vt:lpstr>PNL_Houston_YTD</vt:lpstr>
      <vt:lpstr>PNL_London_QTD</vt:lpstr>
      <vt:lpstr>PNL_London_YTD</vt:lpstr>
      <vt:lpstr>'PL-Consolidated'!pqtd</vt:lpstr>
      <vt:lpstr>'PL-Houston'!pqtd</vt:lpstr>
      <vt:lpstr>pqtd</vt:lpstr>
      <vt:lpstr>'Daily Credit curves'!Print_Area</vt:lpstr>
      <vt:lpstr>'Daily Credit01 by rating curves'!Print_Area</vt:lpstr>
      <vt:lpstr>'Daily Credit01 by tenor curves'!Print_Area</vt:lpstr>
      <vt:lpstr>'PL-Consolidated'!Print_Area</vt:lpstr>
      <vt:lpstr>'PL-Houston'!Print_Area</vt:lpstr>
      <vt:lpstr>'PL-London'!Print_Area</vt:lpstr>
      <vt:lpstr>'Weekly Credit curves'!Print_Area</vt:lpstr>
      <vt:lpstr>'PL-Consolidated'!Print_Titles</vt:lpstr>
      <vt:lpstr>'PL-Houston'!Print_Titles</vt:lpstr>
      <vt:lpstr>'PL-London'!Print_Titles</vt:lpstr>
      <vt:lpstr>'PL-Consolidated'!Priorytd</vt:lpstr>
      <vt:lpstr>'PL-Houston'!Priorytd</vt:lpstr>
      <vt:lpstr>Priorytd</vt:lpstr>
      <vt:lpstr>'PL-Consolidated'!Qtd</vt:lpstr>
      <vt:lpstr>'PL-Houston'!Qtd</vt:lpstr>
      <vt:lpstr>Qtd</vt:lpstr>
      <vt:lpstr>repomtd</vt:lpstr>
      <vt:lpstr>repomtdprior</vt:lpstr>
      <vt:lpstr>repoqtd</vt:lpstr>
      <vt:lpstr>repoqtdprior</vt:lpstr>
      <vt:lpstr>repoytd</vt:lpstr>
      <vt:lpstr>repoytdprior</vt:lpstr>
      <vt:lpstr>senior_return_set</vt:lpstr>
      <vt:lpstr>set_equity_ref</vt:lpstr>
      <vt:lpstr>set_mezanine_ref</vt:lpstr>
      <vt:lpstr>set_senior_ref</vt:lpstr>
      <vt:lpstr>'PL-Consolidated'!Sytd</vt:lpstr>
      <vt:lpstr>'PL-Houston'!Sytd</vt:lpstr>
      <vt:lpstr>Sytd</vt:lpstr>
      <vt:lpstr>Total_DV01</vt:lpstr>
      <vt:lpstr>Total_VaR</vt:lpstr>
      <vt:lpstr>Trade_P_L_for_new_trades_New</vt:lpstr>
      <vt:lpstr>USD</vt:lpstr>
      <vt:lpstr>Void_trades</vt:lpstr>
      <vt:lpstr>'PL-Consolidated'!ytd</vt:lpstr>
      <vt:lpstr>'PL-Houston'!ytd</vt:lpstr>
      <vt:lpstr>ytd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Felienne</cp:lastModifiedBy>
  <cp:lastPrinted>2001-04-02T13:57:10Z</cp:lastPrinted>
  <dcterms:created xsi:type="dcterms:W3CDTF">2000-11-03T18:26:28Z</dcterms:created>
  <dcterms:modified xsi:type="dcterms:W3CDTF">2014-09-03T19:56:42Z</dcterms:modified>
</cp:coreProperties>
</file>